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updateLinks="always" codeName="EstaPastaDeTrabalho" hidePivotFieldList="1"/>
  <mc:AlternateContent xmlns:mc="http://schemas.openxmlformats.org/markup-compatibility/2006">
    <mc:Choice Requires="x15">
      <x15ac:absPath xmlns:x15ac="http://schemas.microsoft.com/office/spreadsheetml/2010/11/ac" url="https://telefonicacorp-my.sharepoint.com/personal/phillipe_silva_telefonica_com/Documents/01. Regional MG/Estrurante BHE/Cronograma/"/>
    </mc:Choice>
  </mc:AlternateContent>
  <xr:revisionPtr revIDLastSave="0" documentId="8_{C9EDE2C9-03AF-47D3-A8B2-685CD9F51385}" xr6:coauthVersionLast="47" xr6:coauthVersionMax="47" xr10:uidLastSave="{00000000-0000-0000-0000-000000000000}"/>
  <bookViews>
    <workbookView xWindow="-120" yWindow="-120" windowWidth="20730" windowHeight="11160" tabRatio="824" firstSheet="7" activeTab="7" xr2:uid="{00000000-000D-0000-FFFF-FFFF00000000}"/>
  </bookViews>
  <sheets>
    <sheet name="Quadro" sheetId="50" state="hidden" r:id="rId1"/>
    <sheet name="PPT_" sheetId="62" r:id="rId2"/>
    <sheet name="Planilha3" sheetId="68" r:id="rId3"/>
    <sheet name="Planilha2" sheetId="66" state="hidden" r:id="rId4"/>
    <sheet name="lic_28.05" sheetId="64" state="hidden" r:id="rId5"/>
    <sheet name="CRONOGRAMA_CONST+MIGRACAO" sheetId="11" r:id="rId6"/>
    <sheet name="RANKING " sheetId="72" r:id="rId7"/>
    <sheet name="Estruturante Móvel" sheetId="1" r:id="rId8"/>
    <sheet name="Planilha4" sheetId="73" r:id="rId9"/>
    <sheet name="RESUMO GERAL" sheetId="18" r:id="rId10"/>
    <sheet name="Responsabilidade" sheetId="27" r:id="rId11"/>
    <sheet name="REF" sheetId="14" state="hidden" r:id="rId12"/>
    <sheet name="Sheet1" sheetId="59" state="hidden" r:id="rId13"/>
    <sheet name="Cronograma Geral" sheetId="28" r:id="rId14"/>
    <sheet name="Responsabilidade 1" sheetId="40" r:id="rId15"/>
    <sheet name="PENDENCIAS REDE_BHE" sheetId="35" r:id="rId16"/>
    <sheet name="Premissas" sheetId="30" r:id="rId17"/>
    <sheet name="OLT_FIXA_ESTRUTURANTE RMBHE" sheetId="26" state="hidden" r:id="rId18"/>
    <sheet name="DESMOBILIZAR" sheetId="34" state="hidden" r:id="rId19"/>
    <sheet name="Estruturante FIXA FTTH" sheetId="2" state="hidden" r:id="rId20"/>
    <sheet name="SITES ALGAR" sheetId="22" state="hidden" r:id="rId21"/>
    <sheet name="DINAMICA" sheetId="19" state="hidden" r:id="rId22"/>
    <sheet name="ALINHAMENTO_ATIVAÇÃO" sheetId="32" state="hidden" r:id="rId23"/>
    <sheet name="CONTROLE_DISPONIBILIDADE" sheetId="31" state="hidden" r:id="rId24"/>
    <sheet name="Planilha1" sheetId="39" state="hidden" r:id="rId25"/>
    <sheet name="ARDS_REF_EVOLUÇÃO_TAs" sheetId="4" state="hidden" r:id="rId26"/>
    <sheet name="FLAT - PROJETO C PROTEÇÃO" sheetId="33" state="hidden" r:id="rId27"/>
  </sheets>
  <externalReferences>
    <externalReference r:id="rId28"/>
  </externalReferences>
  <definedNames>
    <definedName name="_xlnm._FilterDatabase" localSheetId="25" hidden="1">ARDS_REF_EVOLUÇÃO_TAs!$A$1:$F$36</definedName>
    <definedName name="_xlnm._FilterDatabase" localSheetId="23" hidden="1">CONTROLE_DISPONIBILIDADE!$W$3:$AN$614</definedName>
    <definedName name="_xlnm._FilterDatabase" localSheetId="21" hidden="1">DINAMICA!$BP$8:$BS$63</definedName>
    <definedName name="_xlnm._FilterDatabase" localSheetId="26" hidden="1">'FLAT - PROJETO C PROTEÇÃO'!$A$19:$F$70</definedName>
    <definedName name="_xlnm._FilterDatabase" localSheetId="4" hidden="1">lic_28.05!$A$1:$B$36</definedName>
    <definedName name="_xlnm._FilterDatabase" localSheetId="17" hidden="1">'OLT_FIXA_ESTRUTURANTE RMBHE'!$A$1:$C$88</definedName>
    <definedName name="_xlnm._FilterDatabase" localSheetId="15" hidden="1">'PENDENCIAS REDE_BHE'!$A$2:$L$40</definedName>
    <definedName name="_xlnm._FilterDatabase" localSheetId="3" hidden="1">Planilha2!$A$1:$I$63</definedName>
    <definedName name="_xlnm._FilterDatabase" localSheetId="20" hidden="1">'SITES ALGAR'!$L$13:$L$80</definedName>
    <definedName name="SegmentaçãodeDados_ANO">#N/A</definedName>
    <definedName name="SegmentaçãodeDados_LOCALIDADE_MACRO2">#N/A</definedName>
  </definedNames>
  <calcPr calcId="191028"/>
  <pivotCaches>
    <pivotCache cacheId="428" r:id="rId29"/>
    <pivotCache cacheId="429" r:id="rId30"/>
    <pivotCache cacheId="430" r:id="rId31"/>
  </pivotCaches>
  <extLst>
    <ext xmlns:x14="http://schemas.microsoft.com/office/spreadsheetml/2009/9/main" uri="{BBE1A952-AA13-448e-AADC-164F8A28A991}">
      <x14:slicerCaches>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185" i="1" l="1"/>
  <c r="W1186" i="1"/>
  <c r="W1187" i="1"/>
  <c r="W1190" i="1"/>
  <c r="W1188" i="1"/>
  <c r="W1189" i="1"/>
  <c r="W1191" i="1"/>
  <c r="F1148" i="1" l="1"/>
  <c r="V7" i="28"/>
  <c r="V8" i="28"/>
  <c r="V9" i="28"/>
  <c r="V10" i="28"/>
  <c r="V11" i="28"/>
  <c r="V12" i="28"/>
  <c r="V13" i="28"/>
  <c r="V14" i="28"/>
  <c r="V15" i="28"/>
  <c r="V17" i="28"/>
  <c r="V18" i="28"/>
  <c r="V19" i="28"/>
  <c r="V20" i="28"/>
  <c r="V21" i="28"/>
  <c r="V22" i="28"/>
  <c r="V23" i="28"/>
  <c r="V24" i="28"/>
  <c r="V25" i="28"/>
  <c r="V26" i="28"/>
  <c r="V27" i="28"/>
  <c r="V28" i="28"/>
  <c r="V29" i="28"/>
  <c r="V30" i="28"/>
  <c r="V31" i="28"/>
  <c r="V32" i="28"/>
  <c r="V33" i="28"/>
  <c r="V34" i="28"/>
  <c r="V35" i="28"/>
  <c r="V36" i="28"/>
  <c r="V37" i="28"/>
  <c r="F1001" i="1"/>
  <c r="F983" i="1"/>
  <c r="F984" i="1"/>
  <c r="F952" i="1"/>
  <c r="F909" i="1"/>
  <c r="F910" i="1"/>
  <c r="F893" i="1"/>
  <c r="F750" i="1"/>
  <c r="F747" i="1"/>
  <c r="F748" i="1"/>
  <c r="F744" i="1"/>
  <c r="F745" i="1"/>
  <c r="F742" i="1"/>
  <c r="F739" i="1"/>
  <c r="F740" i="1"/>
  <c r="F734" i="1"/>
  <c r="F731" i="1"/>
  <c r="F732" i="1"/>
  <c r="F723" i="1"/>
  <c r="F698" i="1"/>
  <c r="AM1115" i="1"/>
  <c r="W1010" i="1"/>
  <c r="G922" i="1" l="1"/>
  <c r="G920" i="1"/>
  <c r="G903" i="1"/>
  <c r="G901" i="1"/>
  <c r="F3" i="1"/>
  <c r="W2" i="1" l="1"/>
  <c r="BE2" i="1"/>
  <c r="BE3" i="1"/>
  <c r="BE4" i="1"/>
  <c r="BE5" i="1"/>
  <c r="BE6" i="1"/>
  <c r="BE7" i="1"/>
  <c r="BE8" i="1"/>
  <c r="BE9" i="1"/>
  <c r="BE10" i="1"/>
  <c r="BE11" i="1"/>
  <c r="BE996" i="1"/>
  <c r="BF996" i="1" s="1"/>
  <c r="BE13" i="1"/>
  <c r="BE14" i="1"/>
  <c r="BE15" i="1"/>
  <c r="BE16" i="1"/>
  <c r="BE17" i="1"/>
  <c r="BE18" i="1"/>
  <c r="BE19" i="1"/>
  <c r="BE20" i="1"/>
  <c r="BE21" i="1"/>
  <c r="BE22" i="1"/>
  <c r="BE23" i="1"/>
  <c r="BE1022" i="1"/>
  <c r="BE25" i="1"/>
  <c r="BE26" i="1"/>
  <c r="BE27" i="1"/>
  <c r="BE768" i="1"/>
  <c r="BE29" i="1"/>
  <c r="BE30" i="1"/>
  <c r="BE31" i="1"/>
  <c r="BE32" i="1"/>
  <c r="BE33" i="1"/>
  <c r="BE34" i="1"/>
  <c r="BE35" i="1"/>
  <c r="BE36" i="1"/>
  <c r="BE37" i="1"/>
  <c r="BE38" i="1"/>
  <c r="BE39" i="1"/>
  <c r="BE40" i="1"/>
  <c r="BE41" i="1"/>
  <c r="BE42" i="1"/>
  <c r="BE43" i="1"/>
  <c r="BE44" i="1"/>
  <c r="BE45" i="1"/>
  <c r="BE46" i="1"/>
  <c r="BE47" i="1"/>
  <c r="BE48" i="1"/>
  <c r="BE49" i="1"/>
  <c r="BE50" i="1"/>
  <c r="BE51" i="1"/>
  <c r="BE52" i="1"/>
  <c r="BE53" i="1"/>
  <c r="BE54" i="1"/>
  <c r="BE55" i="1"/>
  <c r="BE56" i="1"/>
  <c r="BE57" i="1"/>
  <c r="BE58" i="1"/>
  <c r="BE59" i="1"/>
  <c r="BE60" i="1"/>
  <c r="BE61" i="1"/>
  <c r="BE62" i="1"/>
  <c r="BE63" i="1"/>
  <c r="BE64" i="1"/>
  <c r="BE65" i="1"/>
  <c r="BE66" i="1"/>
  <c r="BE67" i="1"/>
  <c r="BE68" i="1"/>
  <c r="BE69" i="1"/>
  <c r="BE70" i="1"/>
  <c r="BE71" i="1"/>
  <c r="BE72" i="1"/>
  <c r="BE73" i="1"/>
  <c r="BE74" i="1"/>
  <c r="BE75" i="1"/>
  <c r="BE76" i="1"/>
  <c r="BE77" i="1"/>
  <c r="BE78" i="1"/>
  <c r="BE79" i="1"/>
  <c r="BE80" i="1"/>
  <c r="BE81" i="1"/>
  <c r="BE82" i="1"/>
  <c r="BE83" i="1"/>
  <c r="BE84" i="1"/>
  <c r="BE85" i="1"/>
  <c r="BE86" i="1"/>
  <c r="BE87" i="1"/>
  <c r="BE88" i="1"/>
  <c r="BE89" i="1"/>
  <c r="BE90" i="1"/>
  <c r="BE91" i="1"/>
  <c r="BE92" i="1"/>
  <c r="BE93" i="1"/>
  <c r="BE94" i="1"/>
  <c r="BE95" i="1"/>
  <c r="BE96" i="1"/>
  <c r="BE97" i="1"/>
  <c r="BE98" i="1"/>
  <c r="BE99" i="1"/>
  <c r="BE100" i="1"/>
  <c r="BE101" i="1"/>
  <c r="BE102" i="1"/>
  <c r="BE103" i="1"/>
  <c r="BE104" i="1"/>
  <c r="BE105" i="1"/>
  <c r="BE106" i="1"/>
  <c r="BE107" i="1"/>
  <c r="BE108" i="1"/>
  <c r="BE109" i="1"/>
  <c r="BE110" i="1"/>
  <c r="BE111" i="1"/>
  <c r="BE112" i="1"/>
  <c r="BE113" i="1"/>
  <c r="BE114" i="1"/>
  <c r="BE115" i="1"/>
  <c r="BE116" i="1"/>
  <c r="BE117" i="1"/>
  <c r="BE118" i="1"/>
  <c r="BE119" i="1"/>
  <c r="BE120" i="1"/>
  <c r="BE121" i="1"/>
  <c r="BE122" i="1"/>
  <c r="BE123" i="1"/>
  <c r="BE124" i="1"/>
  <c r="BE125" i="1"/>
  <c r="BE126" i="1"/>
  <c r="BE127" i="1"/>
  <c r="BE128" i="1"/>
  <c r="BE129" i="1"/>
  <c r="BE130" i="1"/>
  <c r="BE131" i="1"/>
  <c r="BE132" i="1"/>
  <c r="BE133" i="1"/>
  <c r="BE134" i="1"/>
  <c r="BE135" i="1"/>
  <c r="BE136" i="1"/>
  <c r="BE137" i="1"/>
  <c r="BE138" i="1"/>
  <c r="BE139" i="1"/>
  <c r="BE140" i="1"/>
  <c r="BE141" i="1"/>
  <c r="BE142" i="1"/>
  <c r="BE143" i="1"/>
  <c r="BE144" i="1"/>
  <c r="BE145" i="1"/>
  <c r="BE146" i="1"/>
  <c r="BE147" i="1"/>
  <c r="BE148" i="1"/>
  <c r="BE149" i="1"/>
  <c r="BE150" i="1"/>
  <c r="BE151" i="1"/>
  <c r="BE152" i="1"/>
  <c r="BE153" i="1"/>
  <c r="BE154" i="1"/>
  <c r="BE155" i="1"/>
  <c r="BE156" i="1"/>
  <c r="BE157" i="1"/>
  <c r="BE158" i="1"/>
  <c r="BE159" i="1"/>
  <c r="BE160" i="1"/>
  <c r="BE161" i="1"/>
  <c r="BE162" i="1"/>
  <c r="BE163" i="1"/>
  <c r="BE164" i="1"/>
  <c r="BE165" i="1"/>
  <c r="BE166" i="1"/>
  <c r="BE167" i="1"/>
  <c r="BE168" i="1"/>
  <c r="BE169" i="1"/>
  <c r="BE170" i="1"/>
  <c r="BE171" i="1"/>
  <c r="BE172" i="1"/>
  <c r="BE173" i="1"/>
  <c r="BE174" i="1"/>
  <c r="BE175" i="1"/>
  <c r="BE176" i="1"/>
  <c r="BE177" i="1"/>
  <c r="BE178" i="1"/>
  <c r="BE179" i="1"/>
  <c r="BE180" i="1"/>
  <c r="BE181" i="1"/>
  <c r="BE182" i="1"/>
  <c r="BE183" i="1"/>
  <c r="BE184" i="1"/>
  <c r="BE185" i="1"/>
  <c r="BE186" i="1"/>
  <c r="BE187" i="1"/>
  <c r="BE188" i="1"/>
  <c r="BE189" i="1"/>
  <c r="BE190" i="1"/>
  <c r="BE191" i="1"/>
  <c r="BE192" i="1"/>
  <c r="BE193" i="1"/>
  <c r="BE194" i="1"/>
  <c r="BE195" i="1"/>
  <c r="BE196" i="1"/>
  <c r="BE197" i="1"/>
  <c r="BE198" i="1"/>
  <c r="BE199" i="1"/>
  <c r="BE200" i="1"/>
  <c r="BE201" i="1"/>
  <c r="BE202" i="1"/>
  <c r="BE203" i="1"/>
  <c r="BE204" i="1"/>
  <c r="BE205" i="1"/>
  <c r="BE206" i="1"/>
  <c r="BE207" i="1"/>
  <c r="BE208" i="1"/>
  <c r="BE209" i="1"/>
  <c r="BE210" i="1"/>
  <c r="BE211" i="1"/>
  <c r="BE212" i="1"/>
  <c r="BE213" i="1"/>
  <c r="BE214" i="1"/>
  <c r="BE215" i="1"/>
  <c r="BE216" i="1"/>
  <c r="BE217" i="1"/>
  <c r="BE218" i="1"/>
  <c r="BE219" i="1"/>
  <c r="BE220" i="1"/>
  <c r="BE221" i="1"/>
  <c r="BE222" i="1"/>
  <c r="BE223" i="1"/>
  <c r="BE224" i="1"/>
  <c r="BE225" i="1"/>
  <c r="BE226" i="1"/>
  <c r="BE227" i="1"/>
  <c r="BE228" i="1"/>
  <c r="BE229" i="1"/>
  <c r="BE230" i="1"/>
  <c r="BE231" i="1"/>
  <c r="BE232" i="1"/>
  <c r="BE233" i="1"/>
  <c r="BE234" i="1"/>
  <c r="BE235" i="1"/>
  <c r="BE236" i="1"/>
  <c r="BE237" i="1"/>
  <c r="BE238" i="1"/>
  <c r="BE239" i="1"/>
  <c r="BE240" i="1"/>
  <c r="BE241" i="1"/>
  <c r="BE242" i="1"/>
  <c r="BE243" i="1"/>
  <c r="BE244" i="1"/>
  <c r="BE245" i="1"/>
  <c r="BE246" i="1"/>
  <c r="BE247" i="1"/>
  <c r="BE248" i="1"/>
  <c r="BE249" i="1"/>
  <c r="BE250" i="1"/>
  <c r="BE251" i="1"/>
  <c r="BE252" i="1"/>
  <c r="BE253" i="1"/>
  <c r="BE254" i="1"/>
  <c r="BE255" i="1"/>
  <c r="BE256" i="1"/>
  <c r="BE257" i="1"/>
  <c r="BE258" i="1"/>
  <c r="BE259" i="1"/>
  <c r="BE260" i="1"/>
  <c r="BE261" i="1"/>
  <c r="BE262" i="1"/>
  <c r="BE263" i="1"/>
  <c r="BE264" i="1"/>
  <c r="BE265" i="1"/>
  <c r="BE266" i="1"/>
  <c r="BE267" i="1"/>
  <c r="BE268" i="1"/>
  <c r="BE269" i="1"/>
  <c r="BE270" i="1"/>
  <c r="BE271" i="1"/>
  <c r="BE272" i="1"/>
  <c r="BE273" i="1"/>
  <c r="BE274" i="1"/>
  <c r="BE275" i="1"/>
  <c r="BE276" i="1"/>
  <c r="BE277" i="1"/>
  <c r="BE736" i="1"/>
  <c r="BE279" i="1"/>
  <c r="BE280" i="1"/>
  <c r="BE281" i="1"/>
  <c r="BE282" i="1"/>
  <c r="BE283" i="1"/>
  <c r="BE284" i="1"/>
  <c r="BE285" i="1"/>
  <c r="BE697" i="1"/>
  <c r="BE287" i="1"/>
  <c r="BE288" i="1"/>
  <c r="BE289" i="1"/>
  <c r="BE290" i="1"/>
  <c r="BE291" i="1"/>
  <c r="BE292" i="1"/>
  <c r="BE293" i="1"/>
  <c r="BE294" i="1"/>
  <c r="BE295" i="1"/>
  <c r="BE296" i="1"/>
  <c r="BE297" i="1"/>
  <c r="BE298" i="1"/>
  <c r="BE299" i="1"/>
  <c r="BE300" i="1"/>
  <c r="BE301" i="1"/>
  <c r="BE302" i="1"/>
  <c r="BE303" i="1"/>
  <c r="BE304" i="1"/>
  <c r="BE305" i="1"/>
  <c r="BE306" i="1"/>
  <c r="BE307" i="1"/>
  <c r="BE308" i="1"/>
  <c r="BE309" i="1"/>
  <c r="BE310" i="1"/>
  <c r="BE311" i="1"/>
  <c r="BE312" i="1"/>
  <c r="BE313" i="1"/>
  <c r="BE314" i="1"/>
  <c r="BE315" i="1"/>
  <c r="BE316" i="1"/>
  <c r="BE317" i="1"/>
  <c r="BE318" i="1"/>
  <c r="BE319" i="1"/>
  <c r="BE320" i="1"/>
  <c r="BE998" i="1"/>
  <c r="BF998" i="1" s="1"/>
  <c r="BE322" i="1"/>
  <c r="BE323" i="1"/>
  <c r="BE324" i="1"/>
  <c r="BE325" i="1"/>
  <c r="BE326" i="1"/>
  <c r="BE327" i="1"/>
  <c r="BE328" i="1"/>
  <c r="BE329" i="1"/>
  <c r="BE330" i="1"/>
  <c r="BE331" i="1"/>
  <c r="BE332" i="1"/>
  <c r="BE333" i="1"/>
  <c r="BE334" i="1"/>
  <c r="BE335" i="1"/>
  <c r="BE336" i="1"/>
  <c r="BE337" i="1"/>
  <c r="BE338" i="1"/>
  <c r="BE339" i="1"/>
  <c r="BE340" i="1"/>
  <c r="BE341" i="1"/>
  <c r="BE342" i="1"/>
  <c r="BE343" i="1"/>
  <c r="BE344" i="1"/>
  <c r="BE1033" i="1"/>
  <c r="BF1033" i="1" s="1"/>
  <c r="BE346" i="1"/>
  <c r="BE347" i="1"/>
  <c r="BE348" i="1"/>
  <c r="BE349" i="1"/>
  <c r="BE350" i="1"/>
  <c r="BE351" i="1"/>
  <c r="BE352" i="1"/>
  <c r="BE353" i="1"/>
  <c r="BE354" i="1"/>
  <c r="BE355" i="1"/>
  <c r="BE356" i="1"/>
  <c r="BE357" i="1"/>
  <c r="BE358" i="1"/>
  <c r="BE359" i="1"/>
  <c r="BE360" i="1"/>
  <c r="BE361" i="1"/>
  <c r="BE362" i="1"/>
  <c r="BE363" i="1"/>
  <c r="BE364" i="1"/>
  <c r="BE365" i="1"/>
  <c r="BE366" i="1"/>
  <c r="BE1136" i="1"/>
  <c r="BE367" i="1"/>
  <c r="BE369" i="1"/>
  <c r="BE368" i="1"/>
  <c r="BE370" i="1"/>
  <c r="BE371" i="1"/>
  <c r="BE372" i="1"/>
  <c r="BE373" i="1"/>
  <c r="BE374" i="1"/>
  <c r="BE375" i="1"/>
  <c r="BE376" i="1"/>
  <c r="BE377" i="1"/>
  <c r="BE378" i="1"/>
  <c r="BE380" i="1"/>
  <c r="BE379" i="1"/>
  <c r="BE381" i="1"/>
  <c r="BE382" i="1"/>
  <c r="BE383" i="1"/>
  <c r="BE384" i="1"/>
  <c r="BE385" i="1"/>
  <c r="BE386" i="1"/>
  <c r="BE387" i="1"/>
  <c r="BE388" i="1"/>
  <c r="BE389" i="1"/>
  <c r="BE390" i="1"/>
  <c r="BE391" i="1"/>
  <c r="BE392" i="1"/>
  <c r="BE393" i="1"/>
  <c r="BE394" i="1"/>
  <c r="BE395" i="1"/>
  <c r="BE396" i="1"/>
  <c r="BE397" i="1"/>
  <c r="BE398" i="1"/>
  <c r="BE399" i="1"/>
  <c r="BE400" i="1"/>
  <c r="BE401" i="1"/>
  <c r="BE402" i="1"/>
  <c r="BE403" i="1"/>
  <c r="BE404" i="1"/>
  <c r="BE405" i="1"/>
  <c r="BE406" i="1"/>
  <c r="BE407" i="1"/>
  <c r="BE24" i="1"/>
  <c r="BE409" i="1"/>
  <c r="BE410" i="1"/>
  <c r="BE411" i="1"/>
  <c r="BE412" i="1"/>
  <c r="BE413" i="1"/>
  <c r="BE414" i="1"/>
  <c r="BE415" i="1"/>
  <c r="BE769" i="1"/>
  <c r="BE416" i="1"/>
  <c r="BE418" i="1"/>
  <c r="BE419" i="1"/>
  <c r="BE420" i="1"/>
  <c r="BE421" i="1"/>
  <c r="BE422" i="1"/>
  <c r="BE423" i="1"/>
  <c r="BE424" i="1"/>
  <c r="BE425" i="1"/>
  <c r="BE426" i="1"/>
  <c r="BE427" i="1"/>
  <c r="BE429" i="1"/>
  <c r="BE430" i="1"/>
  <c r="BE428" i="1"/>
  <c r="BE431" i="1"/>
  <c r="BE432" i="1"/>
  <c r="BE433" i="1"/>
  <c r="BE434" i="1"/>
  <c r="BE771" i="1"/>
  <c r="BE435" i="1"/>
  <c r="BE437" i="1"/>
  <c r="BE438" i="1"/>
  <c r="BE440" i="1"/>
  <c r="BE439" i="1"/>
  <c r="BE441" i="1"/>
  <c r="BE443" i="1"/>
  <c r="BE442" i="1"/>
  <c r="BE445" i="1"/>
  <c r="BE444" i="1"/>
  <c r="BE447" i="1"/>
  <c r="BE448" i="1"/>
  <c r="BE449" i="1"/>
  <c r="BE450" i="1"/>
  <c r="BE451" i="1"/>
  <c r="BE452" i="1"/>
  <c r="BE453" i="1"/>
  <c r="BE454" i="1"/>
  <c r="BE446" i="1"/>
  <c r="BE456" i="1"/>
  <c r="BE455" i="1"/>
  <c r="BE458" i="1"/>
  <c r="BE772" i="1"/>
  <c r="BE460" i="1"/>
  <c r="BE457" i="1"/>
  <c r="BE462" i="1"/>
  <c r="BE463" i="1"/>
  <c r="BE773" i="1"/>
  <c r="BE465" i="1"/>
  <c r="BE461" i="1"/>
  <c r="BE466" i="1"/>
  <c r="BE467" i="1"/>
  <c r="BE468" i="1"/>
  <c r="BE774" i="1"/>
  <c r="BE471" i="1"/>
  <c r="BE472" i="1"/>
  <c r="BE469" i="1"/>
  <c r="BE474" i="1"/>
  <c r="BE473" i="1"/>
  <c r="BE475" i="1"/>
  <c r="BE476" i="1"/>
  <c r="BE477" i="1"/>
  <c r="BE478" i="1"/>
  <c r="BE479" i="1"/>
  <c r="BE480" i="1"/>
  <c r="BE481" i="1"/>
  <c r="BE483" i="1"/>
  <c r="BE482" i="1"/>
  <c r="BE484" i="1"/>
  <c r="BE485" i="1"/>
  <c r="BE486" i="1"/>
  <c r="BE487" i="1"/>
  <c r="BE488" i="1"/>
  <c r="BE489" i="1"/>
  <c r="BE491" i="1"/>
  <c r="BE490" i="1"/>
  <c r="BE492" i="1"/>
  <c r="BE494" i="1"/>
  <c r="BE493" i="1"/>
  <c r="BE495" i="1"/>
  <c r="BE497" i="1"/>
  <c r="BE993" i="1"/>
  <c r="BE775" i="1"/>
  <c r="BE776" i="1"/>
  <c r="BE496" i="1"/>
  <c r="BE501" i="1"/>
  <c r="BE502" i="1"/>
  <c r="BE503" i="1"/>
  <c r="BE504" i="1"/>
  <c r="BE505" i="1"/>
  <c r="BE506" i="1"/>
  <c r="BE507" i="1"/>
  <c r="BE508" i="1"/>
  <c r="BE509" i="1"/>
  <c r="BE510" i="1"/>
  <c r="BE511" i="1"/>
  <c r="BE512" i="1"/>
  <c r="BE513" i="1"/>
  <c r="BE514" i="1"/>
  <c r="BE516" i="1"/>
  <c r="BE515" i="1"/>
  <c r="BE517" i="1"/>
  <c r="BE518" i="1"/>
  <c r="BE519" i="1"/>
  <c r="BE520" i="1"/>
  <c r="BE521" i="1"/>
  <c r="BE523" i="1"/>
  <c r="BE522" i="1"/>
  <c r="BE525" i="1"/>
  <c r="BE524" i="1"/>
  <c r="BE526" i="1"/>
  <c r="BE527" i="1"/>
  <c r="BE529" i="1"/>
  <c r="BE530" i="1"/>
  <c r="BE528" i="1"/>
  <c r="BE531" i="1"/>
  <c r="BE532" i="1"/>
  <c r="BE533" i="1"/>
  <c r="BE535" i="1"/>
  <c r="BE534" i="1"/>
  <c r="BE536" i="1"/>
  <c r="BE538" i="1"/>
  <c r="BE537" i="1"/>
  <c r="BE539" i="1"/>
  <c r="BE689" i="1"/>
  <c r="BE540" i="1"/>
  <c r="BE1055" i="1"/>
  <c r="BE544" i="1"/>
  <c r="BE542" i="1"/>
  <c r="BE543" i="1"/>
  <c r="BE545" i="1"/>
  <c r="BE546" i="1"/>
  <c r="BE547" i="1"/>
  <c r="BE28" i="1"/>
  <c r="BE549" i="1"/>
  <c r="BE550" i="1"/>
  <c r="BE551" i="1"/>
  <c r="BE552" i="1"/>
  <c r="BE555" i="1"/>
  <c r="BE553" i="1"/>
  <c r="BE554" i="1"/>
  <c r="BE556" i="1"/>
  <c r="BE559" i="1"/>
  <c r="BE557" i="1"/>
  <c r="BE777" i="1"/>
  <c r="BE558" i="1"/>
  <c r="BE779" i="1"/>
  <c r="BE560" i="1"/>
  <c r="BE562" i="1"/>
  <c r="BE564" i="1"/>
  <c r="BE565" i="1"/>
  <c r="BE568" i="1"/>
  <c r="BE569" i="1"/>
  <c r="BE570" i="1"/>
  <c r="BE781" i="1"/>
  <c r="BE566" i="1"/>
  <c r="BE567" i="1"/>
  <c r="BE572" i="1"/>
  <c r="BE573" i="1"/>
  <c r="BE574" i="1"/>
  <c r="BE575" i="1"/>
  <c r="BE576" i="1"/>
  <c r="BE577" i="1"/>
  <c r="BE580" i="1"/>
  <c r="BE578" i="1"/>
  <c r="BE579" i="1"/>
  <c r="BE581" i="1"/>
  <c r="BE582" i="1"/>
  <c r="BE583" i="1"/>
  <c r="BE584" i="1"/>
  <c r="BE585" i="1"/>
  <c r="BE782" i="1"/>
  <c r="BE586" i="1"/>
  <c r="BE587" i="1"/>
  <c r="BE589" i="1"/>
  <c r="BE590" i="1"/>
  <c r="BE591" i="1"/>
  <c r="BE592" i="1"/>
  <c r="BE593" i="1"/>
  <c r="BE594" i="1"/>
  <c r="BE595" i="1"/>
  <c r="BE596" i="1"/>
  <c r="BE597" i="1"/>
  <c r="BE598" i="1"/>
  <c r="BE601" i="1"/>
  <c r="BE599" i="1"/>
  <c r="BE600" i="1"/>
  <c r="BE602" i="1"/>
  <c r="BE603" i="1"/>
  <c r="BE604" i="1"/>
  <c r="BE605" i="1"/>
  <c r="BE608" i="1"/>
  <c r="BE606" i="1"/>
  <c r="BE607" i="1"/>
  <c r="BE609" i="1"/>
  <c r="BE610" i="1"/>
  <c r="BE611" i="1"/>
  <c r="BE614" i="1"/>
  <c r="BE612" i="1"/>
  <c r="BE616" i="1"/>
  <c r="BE613" i="1"/>
  <c r="BE615" i="1"/>
  <c r="BE617" i="1"/>
  <c r="BE618" i="1"/>
  <c r="BE619" i="1"/>
  <c r="BE622" i="1"/>
  <c r="BE278" i="1"/>
  <c r="BE621" i="1"/>
  <c r="BE623" i="1"/>
  <c r="BE626" i="1"/>
  <c r="BE627" i="1"/>
  <c r="BE624" i="1"/>
  <c r="BE625" i="1"/>
  <c r="BE628" i="1"/>
  <c r="BE629" i="1"/>
  <c r="BE630" i="1"/>
  <c r="BE631" i="1"/>
  <c r="BE632" i="1"/>
  <c r="BE633" i="1"/>
  <c r="BE634" i="1"/>
  <c r="BE635" i="1"/>
  <c r="BE636" i="1"/>
  <c r="BE286" i="1"/>
  <c r="BE783" i="1"/>
  <c r="BE638" i="1"/>
  <c r="BE639" i="1"/>
  <c r="BE641" i="1"/>
  <c r="BE644" i="1"/>
  <c r="BE321" i="1"/>
  <c r="BE643" i="1"/>
  <c r="BE784" i="1"/>
  <c r="BE648" i="1"/>
  <c r="BE785" i="1"/>
  <c r="BE645" i="1"/>
  <c r="BE646" i="1"/>
  <c r="BE650" i="1"/>
  <c r="BE651" i="1"/>
  <c r="BE652" i="1"/>
  <c r="BE655" i="1"/>
  <c r="BE656" i="1"/>
  <c r="BE653" i="1"/>
  <c r="BE658" i="1"/>
  <c r="BE654" i="1"/>
  <c r="BE657" i="1"/>
  <c r="BE659" i="1"/>
  <c r="BE662" i="1"/>
  <c r="BE663" i="1"/>
  <c r="BE660" i="1"/>
  <c r="BE665" i="1"/>
  <c r="BE661" i="1"/>
  <c r="BE664" i="1"/>
  <c r="BE666" i="1"/>
  <c r="BE669" i="1"/>
  <c r="BE670" i="1"/>
  <c r="BE671" i="1"/>
  <c r="BE667" i="1"/>
  <c r="BE668" i="1"/>
  <c r="BE672" i="1"/>
  <c r="BE675" i="1"/>
  <c r="BE673" i="1"/>
  <c r="BE674" i="1"/>
  <c r="BE676" i="1"/>
  <c r="BE679" i="1"/>
  <c r="BE786" i="1"/>
  <c r="BE677" i="1"/>
  <c r="BE678" i="1"/>
  <c r="BE681" i="1"/>
  <c r="BE787" i="1"/>
  <c r="BE685" i="1"/>
  <c r="BE686" i="1"/>
  <c r="BE687" i="1"/>
  <c r="BE688" i="1"/>
  <c r="BE1057" i="1"/>
  <c r="BE690" i="1"/>
  <c r="BE691" i="1"/>
  <c r="BE692" i="1"/>
  <c r="BE693" i="1"/>
  <c r="BE788" i="1"/>
  <c r="BE789" i="1"/>
  <c r="BE696" i="1"/>
  <c r="BE790" i="1"/>
  <c r="BE698" i="1"/>
  <c r="BE699" i="1"/>
  <c r="BE682" i="1"/>
  <c r="BE683" i="1"/>
  <c r="BE702" i="1"/>
  <c r="BE703" i="1"/>
  <c r="BE704" i="1"/>
  <c r="BE705" i="1"/>
  <c r="BE706" i="1"/>
  <c r="BE700" i="1"/>
  <c r="BE708" i="1"/>
  <c r="BE709" i="1"/>
  <c r="BE701" i="1"/>
  <c r="BE711" i="1"/>
  <c r="BE712" i="1"/>
  <c r="BE707" i="1"/>
  <c r="BE714" i="1"/>
  <c r="BE715" i="1"/>
  <c r="BE710" i="1"/>
  <c r="BE713" i="1"/>
  <c r="BE716" i="1"/>
  <c r="BE717" i="1"/>
  <c r="BE718" i="1"/>
  <c r="BE719" i="1"/>
  <c r="BE722" i="1"/>
  <c r="BE723" i="1"/>
  <c r="BE724" i="1"/>
  <c r="BE720" i="1"/>
  <c r="BE721" i="1"/>
  <c r="BE725" i="1"/>
  <c r="BE726" i="1"/>
  <c r="BE727" i="1"/>
  <c r="BE791" i="1"/>
  <c r="BE731" i="1"/>
  <c r="BE732" i="1"/>
  <c r="BE792" i="1"/>
  <c r="BE734" i="1"/>
  <c r="BE793" i="1"/>
  <c r="BE345" i="1"/>
  <c r="BE794" i="1"/>
  <c r="BE795" i="1"/>
  <c r="BE739" i="1"/>
  <c r="BE740" i="1"/>
  <c r="BE796" i="1"/>
  <c r="BE742" i="1"/>
  <c r="BE743" i="1"/>
  <c r="BE744" i="1"/>
  <c r="BE745" i="1"/>
  <c r="BE797" i="1"/>
  <c r="BE747" i="1"/>
  <c r="BE748" i="1"/>
  <c r="BE749" i="1"/>
  <c r="BE750" i="1"/>
  <c r="BE799" i="1"/>
  <c r="BE800" i="1"/>
  <c r="BE753" i="1"/>
  <c r="BE802" i="1"/>
  <c r="BE803" i="1"/>
  <c r="BE804" i="1"/>
  <c r="BE805" i="1"/>
  <c r="BE806" i="1"/>
  <c r="BE408" i="1"/>
  <c r="BE807" i="1"/>
  <c r="BE808" i="1"/>
  <c r="BE417" i="1"/>
  <c r="BE809" i="1"/>
  <c r="BE810" i="1"/>
  <c r="BE436" i="1"/>
  <c r="BE811" i="1"/>
  <c r="BE812" i="1"/>
  <c r="BE813" i="1"/>
  <c r="BE814" i="1"/>
  <c r="BE459" i="1"/>
  <c r="BE815" i="1"/>
  <c r="BE816" i="1"/>
  <c r="BE817" i="1"/>
  <c r="BE822" i="1"/>
  <c r="BE464" i="1"/>
  <c r="BE1044" i="1"/>
  <c r="BE823" i="1"/>
  <c r="BE770" i="1"/>
  <c r="BE470" i="1"/>
  <c r="BE780" i="1"/>
  <c r="BE824" i="1"/>
  <c r="BE778" i="1"/>
  <c r="BE825" i="1"/>
  <c r="BE843" i="1"/>
  <c r="BE844" i="1"/>
  <c r="BE845" i="1"/>
  <c r="BE846" i="1"/>
  <c r="BE498" i="1"/>
  <c r="BE847" i="1"/>
  <c r="BE848" i="1"/>
  <c r="BE936" i="1"/>
  <c r="BE937" i="1"/>
  <c r="BE938" i="1"/>
  <c r="BE941" i="1"/>
  <c r="BE499" i="1"/>
  <c r="BE500" i="1"/>
  <c r="BE548" i="1"/>
  <c r="BE561" i="1"/>
  <c r="BE563" i="1"/>
  <c r="BE945" i="1"/>
  <c r="BE798" i="1"/>
  <c r="BE571" i="1"/>
  <c r="BE963" i="1"/>
  <c r="BE964" i="1"/>
  <c r="BE965" i="1"/>
  <c r="BE966" i="1"/>
  <c r="BE967" i="1"/>
  <c r="BE968" i="1"/>
  <c r="BE969" i="1"/>
  <c r="BE801" i="1"/>
  <c r="BE970" i="1"/>
  <c r="BE971" i="1"/>
  <c r="BE975" i="1"/>
  <c r="BE976" i="1"/>
  <c r="BE977" i="1"/>
  <c r="BE588" i="1"/>
  <c r="BE620" i="1"/>
  <c r="BE637" i="1"/>
  <c r="BE640" i="1"/>
  <c r="BE818" i="1"/>
  <c r="BE819" i="1"/>
  <c r="BE820" i="1"/>
  <c r="BE821" i="1"/>
  <c r="BE642" i="1"/>
  <c r="BE647" i="1"/>
  <c r="BE649" i="1"/>
  <c r="BE680" i="1"/>
  <c r="BE828" i="1"/>
  <c r="BE829" i="1"/>
  <c r="BE830" i="1"/>
  <c r="BE831" i="1"/>
  <c r="BE832" i="1"/>
  <c r="BE833" i="1"/>
  <c r="BE834" i="1"/>
  <c r="BE835" i="1"/>
  <c r="BE836" i="1"/>
  <c r="BE837" i="1"/>
  <c r="BE838" i="1"/>
  <c r="BE839" i="1"/>
  <c r="BE840" i="1"/>
  <c r="BE841" i="1"/>
  <c r="BE842" i="1"/>
  <c r="BE987" i="1"/>
  <c r="BE988" i="1"/>
  <c r="BE989" i="1"/>
  <c r="BE990" i="1"/>
  <c r="BE991" i="1"/>
  <c r="BE992" i="1"/>
  <c r="BE849" i="1"/>
  <c r="BE850" i="1"/>
  <c r="BE826" i="1"/>
  <c r="BE827" i="1"/>
  <c r="BE851" i="1"/>
  <c r="BE852" i="1"/>
  <c r="BE855" i="1"/>
  <c r="BE853" i="1"/>
  <c r="BE854" i="1"/>
  <c r="BE856" i="1"/>
  <c r="BE857" i="1"/>
  <c r="BE858" i="1"/>
  <c r="BE859" i="1"/>
  <c r="BE860" i="1"/>
  <c r="BE861" i="1"/>
  <c r="BE862" i="1"/>
  <c r="BE865" i="1"/>
  <c r="BE866" i="1"/>
  <c r="BE863" i="1"/>
  <c r="BE864" i="1"/>
  <c r="BE869" i="1"/>
  <c r="BE870" i="1"/>
  <c r="BE871" i="1"/>
  <c r="BE867" i="1"/>
  <c r="BE868" i="1"/>
  <c r="BE872" i="1"/>
  <c r="BE875" i="1"/>
  <c r="BE876" i="1"/>
  <c r="BE877" i="1"/>
  <c r="BE878" i="1"/>
  <c r="BE879" i="1"/>
  <c r="BE880" i="1"/>
  <c r="BE881" i="1"/>
  <c r="BE882" i="1"/>
  <c r="BE883" i="1"/>
  <c r="BE884" i="1"/>
  <c r="BE885" i="1"/>
  <c r="BE886" i="1"/>
  <c r="BE887" i="1"/>
  <c r="BE888" i="1"/>
  <c r="BE889" i="1"/>
  <c r="BE890" i="1"/>
  <c r="BE873" i="1"/>
  <c r="BE874" i="1"/>
  <c r="BE893" i="1"/>
  <c r="BE891" i="1"/>
  <c r="BE895" i="1"/>
  <c r="BE892" i="1"/>
  <c r="BE897" i="1"/>
  <c r="BE894" i="1"/>
  <c r="BE899" i="1"/>
  <c r="BE896" i="1"/>
  <c r="BE901" i="1"/>
  <c r="BE902" i="1"/>
  <c r="BE903" i="1"/>
  <c r="BE904" i="1"/>
  <c r="BE898" i="1"/>
  <c r="BE900" i="1"/>
  <c r="BE905" i="1"/>
  <c r="BE906" i="1"/>
  <c r="BE909" i="1"/>
  <c r="BE910" i="1"/>
  <c r="BE907" i="1"/>
  <c r="BE908" i="1"/>
  <c r="BE911" i="1"/>
  <c r="BE912" i="1"/>
  <c r="BE913" i="1"/>
  <c r="BE914" i="1"/>
  <c r="BE915" i="1"/>
  <c r="BE916" i="1"/>
  <c r="BE917" i="1"/>
  <c r="BE918" i="1"/>
  <c r="BE921" i="1"/>
  <c r="BE919" i="1"/>
  <c r="BE920" i="1"/>
  <c r="BE922" i="1"/>
  <c r="BE923" i="1"/>
  <c r="BE924" i="1"/>
  <c r="BE925" i="1"/>
  <c r="BE926" i="1"/>
  <c r="BE929" i="1"/>
  <c r="BE930" i="1"/>
  <c r="BE931" i="1"/>
  <c r="BE932" i="1"/>
  <c r="BE933" i="1"/>
  <c r="BE934" i="1"/>
  <c r="BE935" i="1"/>
  <c r="BE927" i="1"/>
  <c r="BE928" i="1"/>
  <c r="BE1043" i="1"/>
  <c r="BE997" i="1"/>
  <c r="BE730" i="1"/>
  <c r="BE980" i="1"/>
  <c r="BE939" i="1"/>
  <c r="BE940" i="1"/>
  <c r="BE942" i="1"/>
  <c r="BE985" i="1"/>
  <c r="BE943" i="1"/>
  <c r="BE944" i="1"/>
  <c r="BE948" i="1"/>
  <c r="BE946" i="1"/>
  <c r="BE947" i="1"/>
  <c r="BE949" i="1"/>
  <c r="BE952" i="1"/>
  <c r="BE950" i="1"/>
  <c r="BE954" i="1"/>
  <c r="BE951" i="1"/>
  <c r="BE953" i="1"/>
  <c r="BE955" i="1"/>
  <c r="BE956" i="1"/>
  <c r="BE957" i="1"/>
  <c r="BE958" i="1"/>
  <c r="BE959" i="1"/>
  <c r="BE960" i="1"/>
  <c r="BE961" i="1"/>
  <c r="BE962" i="1"/>
  <c r="BE1140" i="1"/>
  <c r="BE1024" i="1"/>
  <c r="BE12" i="1"/>
  <c r="BF12" i="1" s="1"/>
  <c r="BE746" i="1"/>
  <c r="BE1031" i="1"/>
  <c r="BE1026" i="1"/>
  <c r="BE729" i="1"/>
  <c r="BE738" i="1"/>
  <c r="BE973" i="1"/>
  <c r="BE974" i="1"/>
  <c r="BE1020" i="1"/>
  <c r="BE1036" i="1"/>
  <c r="BE1018" i="1"/>
  <c r="BE978" i="1"/>
  <c r="BE979" i="1"/>
  <c r="BE972" i="1"/>
  <c r="BE1005" i="1"/>
  <c r="BF1005" i="1" s="1"/>
  <c r="BE1032" i="1"/>
  <c r="BE983" i="1"/>
  <c r="BE984" i="1"/>
  <c r="BE994" i="1"/>
  <c r="BE757" i="1"/>
  <c r="BE735" i="1"/>
  <c r="BE762" i="1"/>
  <c r="BE1040" i="1"/>
  <c r="BE1143" i="1"/>
  <c r="BF1143" i="1" s="1"/>
  <c r="BE1002" i="1"/>
  <c r="BF1002" i="1" s="1"/>
  <c r="BE755" i="1"/>
  <c r="BE1013" i="1"/>
  <c r="BE1006" i="1"/>
  <c r="BF1006" i="1" s="1"/>
  <c r="BE1142" i="1"/>
  <c r="BE1039" i="1"/>
  <c r="BE741" i="1"/>
  <c r="BE982" i="1"/>
  <c r="BE751" i="1"/>
  <c r="BE694" i="1"/>
  <c r="BE1001" i="1"/>
  <c r="BE754" i="1"/>
  <c r="BE1025" i="1"/>
  <c r="BE1011" i="1"/>
  <c r="BE1050" i="1"/>
  <c r="BE760" i="1"/>
  <c r="BE737" i="1"/>
  <c r="BF737" i="1" s="1"/>
  <c r="BE1048" i="1"/>
  <c r="BE1047" i="1"/>
  <c r="BE986" i="1"/>
  <c r="BE1007" i="1"/>
  <c r="BE1038" i="1"/>
  <c r="BE1008" i="1"/>
  <c r="BE1014" i="1"/>
  <c r="BE1015" i="1"/>
  <c r="BE1016" i="1"/>
  <c r="BE763" i="1"/>
  <c r="BE752" i="1"/>
  <c r="BE1141" i="1"/>
  <c r="BE764" i="1"/>
  <c r="BE1021" i="1"/>
  <c r="BE684" i="1"/>
  <c r="BE1023" i="1"/>
  <c r="BE759" i="1"/>
  <c r="BE1029" i="1"/>
  <c r="BE1037" i="1"/>
  <c r="BE1019" i="1"/>
  <c r="BE733" i="1"/>
  <c r="BE981" i="1"/>
  <c r="BE1004" i="1"/>
  <c r="BE695" i="1"/>
  <c r="BE765" i="1"/>
  <c r="BE766" i="1"/>
  <c r="BE728" i="1"/>
  <c r="BE767" i="1"/>
  <c r="BE1003" i="1"/>
  <c r="BE1012" i="1"/>
  <c r="BF1012" i="1" s="1"/>
  <c r="BE1010" i="1"/>
  <c r="BF1010" i="1" s="1"/>
  <c r="BE999" i="1"/>
  <c r="BE1000" i="1"/>
  <c r="BE761" i="1"/>
  <c r="BE756" i="1"/>
  <c r="BE1034" i="1"/>
  <c r="BE1042" i="1"/>
  <c r="BE1041" i="1"/>
  <c r="BE1049" i="1"/>
  <c r="BE1017" i="1"/>
  <c r="BE758" i="1"/>
  <c r="BE1009" i="1"/>
  <c r="BE995" i="1"/>
  <c r="BF995" i="1" s="1"/>
  <c r="BE1051" i="1"/>
  <c r="BE1052" i="1"/>
  <c r="BE1053" i="1"/>
  <c r="BE1054" i="1"/>
  <c r="BE541" i="1"/>
  <c r="BE1027" i="1"/>
  <c r="BE1131" i="1"/>
  <c r="BE1058" i="1"/>
  <c r="BE1028" i="1"/>
  <c r="BE1030" i="1"/>
  <c r="BE1069" i="1"/>
  <c r="BE1035" i="1"/>
  <c r="BE1045" i="1"/>
  <c r="BE1064" i="1"/>
  <c r="BE1046" i="1"/>
  <c r="BE1061" i="1"/>
  <c r="BE1110" i="1"/>
  <c r="BE1056" i="1"/>
  <c r="BE1111" i="1"/>
  <c r="BE1070" i="1"/>
  <c r="BE1071" i="1"/>
  <c r="BE1072" i="1"/>
  <c r="BE1073" i="1"/>
  <c r="BE1074" i="1"/>
  <c r="BE1075" i="1"/>
  <c r="BE1076" i="1"/>
  <c r="BE1077" i="1"/>
  <c r="BE1059" i="1"/>
  <c r="BE1060" i="1"/>
  <c r="BE1062" i="1"/>
  <c r="BE1063" i="1"/>
  <c r="BE1065" i="1"/>
  <c r="BE1083" i="1"/>
  <c r="BE1084" i="1"/>
  <c r="BE1085" i="1"/>
  <c r="BE1066" i="1"/>
  <c r="BE1087" i="1"/>
  <c r="BE1088" i="1"/>
  <c r="BE1089" i="1"/>
  <c r="BE1067" i="1"/>
  <c r="BE1068" i="1"/>
  <c r="BE1092" i="1"/>
  <c r="BE1093" i="1"/>
  <c r="BE1094" i="1"/>
  <c r="BE1078" i="1"/>
  <c r="BE1079" i="1"/>
  <c r="BE1097" i="1"/>
  <c r="BE1080" i="1"/>
  <c r="BE1099" i="1"/>
  <c r="BE1081" i="1"/>
  <c r="BE1101" i="1"/>
  <c r="BE1082" i="1"/>
  <c r="BE1103" i="1"/>
  <c r="BE1104" i="1"/>
  <c r="BE1105" i="1"/>
  <c r="BE1086" i="1"/>
  <c r="BE1107" i="1"/>
  <c r="BE1090" i="1"/>
  <c r="BE1109" i="1"/>
  <c r="BE1138" i="1"/>
  <c r="BE1144" i="1"/>
  <c r="BE1203" i="1"/>
  <c r="BE1113" i="1"/>
  <c r="BE1091" i="1"/>
  <c r="BE1115" i="1"/>
  <c r="BE1116" i="1"/>
  <c r="BE1117" i="1"/>
  <c r="BE1118" i="1"/>
  <c r="BE1119" i="1"/>
  <c r="BE1120" i="1"/>
  <c r="BE1121" i="1"/>
  <c r="BE1122" i="1"/>
  <c r="BE1123" i="1"/>
  <c r="BE1124" i="1"/>
  <c r="BE1125" i="1"/>
  <c r="BE1126" i="1"/>
  <c r="BE1127" i="1"/>
  <c r="BE1128" i="1"/>
  <c r="BE1129" i="1"/>
  <c r="BE1095" i="1"/>
  <c r="BE1137" i="1"/>
  <c r="BE1132" i="1"/>
  <c r="BE1133" i="1"/>
  <c r="BE1096" i="1"/>
  <c r="BE1135" i="1"/>
  <c r="BE1098" i="1"/>
  <c r="BE1112" i="1"/>
  <c r="BE1100" i="1"/>
  <c r="BE1139" i="1"/>
  <c r="BE1102" i="1"/>
  <c r="BE1106" i="1"/>
  <c r="BE1108" i="1"/>
  <c r="BE1114" i="1"/>
  <c r="BE1130" i="1"/>
  <c r="BE1145" i="1"/>
  <c r="BE1146" i="1"/>
  <c r="BE1147" i="1"/>
  <c r="BE1148" i="1"/>
  <c r="BE1149" i="1"/>
  <c r="BE1150" i="1"/>
  <c r="BE1151" i="1"/>
  <c r="BE1152" i="1"/>
  <c r="BE1153" i="1"/>
  <c r="BE1154" i="1"/>
  <c r="BE1155" i="1"/>
  <c r="BE1156" i="1"/>
  <c r="BE1157" i="1"/>
  <c r="BE1158" i="1"/>
  <c r="BE1159" i="1"/>
  <c r="BE1160" i="1"/>
  <c r="BE1161" i="1"/>
  <c r="BE1162" i="1"/>
  <c r="BE1163" i="1"/>
  <c r="BE1164" i="1"/>
  <c r="BE1165" i="1"/>
  <c r="BE1166" i="1"/>
  <c r="BE1167" i="1"/>
  <c r="BE1168" i="1"/>
  <c r="BE1169" i="1"/>
  <c r="BE1170" i="1"/>
  <c r="BE1171" i="1"/>
  <c r="BE1172" i="1"/>
  <c r="BE1173" i="1"/>
  <c r="BE1174" i="1"/>
  <c r="BE1175" i="1"/>
  <c r="BE1176" i="1"/>
  <c r="BE1177" i="1"/>
  <c r="BE1178" i="1"/>
  <c r="BE1179" i="1"/>
  <c r="BE1180" i="1"/>
  <c r="BE1181" i="1"/>
  <c r="BE1182" i="1"/>
  <c r="BE1183" i="1"/>
  <c r="BE1184" i="1"/>
  <c r="BE1185" i="1"/>
  <c r="BE1186" i="1"/>
  <c r="BE1187" i="1"/>
  <c r="BE1188" i="1"/>
  <c r="BE1189" i="1"/>
  <c r="BE1190" i="1"/>
  <c r="BE1191" i="1"/>
  <c r="BE1192" i="1"/>
  <c r="BE1193" i="1"/>
  <c r="BE1194" i="1"/>
  <c r="BE1195" i="1"/>
  <c r="BE1196" i="1"/>
  <c r="BE1197" i="1"/>
  <c r="BE1198" i="1"/>
  <c r="BE1199" i="1"/>
  <c r="BE1200" i="1"/>
  <c r="BE1201" i="1"/>
  <c r="BE1202" i="1"/>
  <c r="BE1134" i="1"/>
  <c r="V1194" i="1" l="1"/>
  <c r="Y1194" i="1" s="1"/>
  <c r="W1194" i="1"/>
  <c r="Z1194" i="1" s="1"/>
  <c r="V1195" i="1"/>
  <c r="Y1195" i="1" s="1"/>
  <c r="W1195" i="1"/>
  <c r="Z1195" i="1" s="1"/>
  <c r="V1196" i="1"/>
  <c r="Y1196" i="1" s="1"/>
  <c r="W1196" i="1"/>
  <c r="Z1196" i="1" s="1"/>
  <c r="V1197" i="1"/>
  <c r="Y1197" i="1" s="1"/>
  <c r="W1197" i="1"/>
  <c r="Z1197" i="1" s="1"/>
  <c r="V1198" i="1"/>
  <c r="Y1198" i="1" s="1"/>
  <c r="W1198" i="1"/>
  <c r="Z1198" i="1" s="1"/>
  <c r="V1199" i="1"/>
  <c r="Y1199" i="1" s="1"/>
  <c r="W1199" i="1"/>
  <c r="Z1199" i="1" s="1"/>
  <c r="V1200" i="1"/>
  <c r="Y1200" i="1" s="1"/>
  <c r="W1200" i="1"/>
  <c r="Z1200" i="1" s="1"/>
  <c r="V1201" i="1"/>
  <c r="Y1201" i="1" s="1"/>
  <c r="W1201" i="1"/>
  <c r="Z1201" i="1" s="1"/>
  <c r="V1202" i="1"/>
  <c r="Y1202" i="1" s="1"/>
  <c r="W1202" i="1"/>
  <c r="Z1202" i="1" s="1"/>
  <c r="B1194" i="1"/>
  <c r="B1195" i="1"/>
  <c r="B1196" i="1"/>
  <c r="B1197" i="1"/>
  <c r="B1198" i="1"/>
  <c r="B1199" i="1"/>
  <c r="B1200" i="1"/>
  <c r="B1201" i="1"/>
  <c r="B1202" i="1"/>
  <c r="AK1193" i="1"/>
  <c r="V1193" i="1"/>
  <c r="Y1193" i="1" s="1"/>
  <c r="W1193" i="1"/>
  <c r="Z1193" i="1" s="1"/>
  <c r="AK1194" i="1"/>
  <c r="AK1195" i="1"/>
  <c r="AK1196" i="1"/>
  <c r="AK1197" i="1"/>
  <c r="AK1198" i="1"/>
  <c r="AK1199" i="1"/>
  <c r="AK1200" i="1"/>
  <c r="AK1201" i="1"/>
  <c r="AK1202" i="1"/>
  <c r="V1168" i="1"/>
  <c r="Y1168" i="1" s="1"/>
  <c r="W1168" i="1"/>
  <c r="Z1168" i="1" s="1"/>
  <c r="V1169" i="1"/>
  <c r="Y1169" i="1" s="1"/>
  <c r="W1169" i="1"/>
  <c r="Z1169" i="1" s="1"/>
  <c r="V1170" i="1"/>
  <c r="Y1170" i="1" s="1"/>
  <c r="W1170" i="1"/>
  <c r="Z1170" i="1" s="1"/>
  <c r="V1171" i="1"/>
  <c r="Y1171" i="1" s="1"/>
  <c r="W1171" i="1"/>
  <c r="Z1171" i="1" s="1"/>
  <c r="V1172" i="1"/>
  <c r="Y1172" i="1" s="1"/>
  <c r="W1172" i="1"/>
  <c r="Z1172" i="1" s="1"/>
  <c r="V1173" i="1"/>
  <c r="Y1173" i="1" s="1"/>
  <c r="W1173" i="1"/>
  <c r="Z1173" i="1" s="1"/>
  <c r="V1174" i="1"/>
  <c r="Y1174" i="1" s="1"/>
  <c r="W1174" i="1"/>
  <c r="Z1174" i="1" s="1"/>
  <c r="V1175" i="1"/>
  <c r="Y1175" i="1" s="1"/>
  <c r="W1175" i="1"/>
  <c r="Z1175" i="1" s="1"/>
  <c r="V1176" i="1"/>
  <c r="Y1176" i="1" s="1"/>
  <c r="W1176" i="1"/>
  <c r="Z1176" i="1" s="1"/>
  <c r="V1177" i="1"/>
  <c r="Y1177" i="1" s="1"/>
  <c r="W1177" i="1"/>
  <c r="Z1177" i="1" s="1"/>
  <c r="V1178" i="1"/>
  <c r="Y1178" i="1" s="1"/>
  <c r="W1178" i="1"/>
  <c r="Z1178" i="1" s="1"/>
  <c r="V1179" i="1"/>
  <c r="Y1179" i="1" s="1"/>
  <c r="W1179" i="1"/>
  <c r="Z1179" i="1" s="1"/>
  <c r="V1180" i="1"/>
  <c r="Y1180" i="1" s="1"/>
  <c r="W1180" i="1"/>
  <c r="Z1180" i="1" s="1"/>
  <c r="B1169" i="1"/>
  <c r="B1170" i="1"/>
  <c r="B1171" i="1"/>
  <c r="B1172" i="1"/>
  <c r="B1173" i="1"/>
  <c r="B1174" i="1"/>
  <c r="B1175" i="1"/>
  <c r="B1176" i="1"/>
  <c r="B1177" i="1"/>
  <c r="B1178" i="1"/>
  <c r="B1179" i="1"/>
  <c r="B1180" i="1"/>
  <c r="AK1168" i="1"/>
  <c r="AK1169" i="1"/>
  <c r="AK1170" i="1"/>
  <c r="AK1171" i="1"/>
  <c r="AK1172" i="1"/>
  <c r="AK1173" i="1"/>
  <c r="AK1174" i="1"/>
  <c r="AK1175" i="1"/>
  <c r="AK1176" i="1"/>
  <c r="AK1177" i="1"/>
  <c r="AK1178" i="1"/>
  <c r="AK1179" i="1"/>
  <c r="AK1180" i="1"/>
  <c r="V1150" i="1"/>
  <c r="Y1150" i="1" s="1"/>
  <c r="W1150" i="1"/>
  <c r="Z1150" i="1" s="1"/>
  <c r="V1148" i="1"/>
  <c r="Y1148" i="1" s="1"/>
  <c r="W1148" i="1"/>
  <c r="Z1148" i="1" s="1"/>
  <c r="AK1149" i="1"/>
  <c r="V1149" i="1"/>
  <c r="Y1149" i="1" s="1"/>
  <c r="W1149" i="1"/>
  <c r="Z1149" i="1" s="1"/>
  <c r="AK1148" i="1"/>
  <c r="AK1150" i="1"/>
  <c r="W32" i="28"/>
  <c r="V38" i="28" l="1"/>
  <c r="W37" i="28"/>
  <c r="X37" i="28" s="1"/>
  <c r="W36" i="28"/>
  <c r="X36" i="28" s="1"/>
  <c r="W35" i="28"/>
  <c r="X35" i="28" s="1"/>
  <c r="W34" i="28"/>
  <c r="X34" i="28" s="1"/>
  <c r="W33" i="28"/>
  <c r="X33" i="28" s="1"/>
  <c r="X32" i="28"/>
  <c r="W18" i="1"/>
  <c r="W1192" i="1"/>
  <c r="Z1192" i="1" s="1"/>
  <c r="V1192" i="1"/>
  <c r="Y1192" i="1" s="1"/>
  <c r="Z1191" i="1"/>
  <c r="V1191" i="1"/>
  <c r="Y1191" i="1" s="1"/>
  <c r="Z1190" i="1"/>
  <c r="V1190" i="1"/>
  <c r="Y1190" i="1" s="1"/>
  <c r="Z1189" i="1"/>
  <c r="V1189" i="1"/>
  <c r="Y1189" i="1" s="1"/>
  <c r="Z1188" i="1"/>
  <c r="V1188" i="1"/>
  <c r="Y1188" i="1" s="1"/>
  <c r="Z1187" i="1"/>
  <c r="V1187" i="1"/>
  <c r="Y1187" i="1" s="1"/>
  <c r="Z1186" i="1"/>
  <c r="V1186" i="1"/>
  <c r="Y1186" i="1" s="1"/>
  <c r="Z1185" i="1"/>
  <c r="V1185" i="1"/>
  <c r="Y1185" i="1" s="1"/>
  <c r="W1184" i="1"/>
  <c r="Z1184" i="1" s="1"/>
  <c r="V1184" i="1"/>
  <c r="Y1184" i="1" s="1"/>
  <c r="AK1183" i="1"/>
  <c r="AK1182" i="1"/>
  <c r="AK1181" i="1"/>
  <c r="AK1184" i="1"/>
  <c r="AK1185" i="1"/>
  <c r="AK1186" i="1"/>
  <c r="AK1187" i="1"/>
  <c r="AK1188" i="1"/>
  <c r="AK1189" i="1"/>
  <c r="AK1190" i="1"/>
  <c r="AK1191" i="1"/>
  <c r="AK1192" i="1"/>
  <c r="W1167" i="1" l="1"/>
  <c r="Z1167" i="1" s="1"/>
  <c r="V1167" i="1"/>
  <c r="Y1167" i="1" s="1"/>
  <c r="W1166" i="1"/>
  <c r="Z1166" i="1" s="1"/>
  <c r="V1166" i="1"/>
  <c r="Y1166" i="1" s="1"/>
  <c r="W1165" i="1"/>
  <c r="Z1165" i="1" s="1"/>
  <c r="V1165" i="1"/>
  <c r="Y1165" i="1" s="1"/>
  <c r="W1153" i="1"/>
  <c r="Z1153" i="1" s="1"/>
  <c r="V1153" i="1"/>
  <c r="Y1153" i="1" s="1"/>
  <c r="W1164" i="1"/>
  <c r="Z1164" i="1" s="1"/>
  <c r="V1164" i="1"/>
  <c r="Y1164" i="1" s="1"/>
  <c r="W1163" i="1"/>
  <c r="Z1163" i="1" s="1"/>
  <c r="V1163" i="1"/>
  <c r="Y1163" i="1" s="1"/>
  <c r="W1161" i="1"/>
  <c r="Z1161" i="1" s="1"/>
  <c r="V1161" i="1"/>
  <c r="Y1161" i="1" s="1"/>
  <c r="W1162" i="1"/>
  <c r="Z1162" i="1" s="1"/>
  <c r="V1162" i="1"/>
  <c r="Y1162" i="1" s="1"/>
  <c r="W1152" i="1"/>
  <c r="Z1152" i="1" s="1"/>
  <c r="V1152" i="1"/>
  <c r="Y1152" i="1" s="1"/>
  <c r="W1160" i="1"/>
  <c r="Z1160" i="1" s="1"/>
  <c r="V1160" i="1"/>
  <c r="Y1160" i="1" s="1"/>
  <c r="W1159" i="1"/>
  <c r="Z1159" i="1" s="1"/>
  <c r="V1159" i="1"/>
  <c r="Y1159" i="1" s="1"/>
  <c r="W1158" i="1"/>
  <c r="Z1158" i="1" s="1"/>
  <c r="V1158" i="1"/>
  <c r="Y1158" i="1" s="1"/>
  <c r="W1157" i="1"/>
  <c r="Z1157" i="1" s="1"/>
  <c r="V1157" i="1"/>
  <c r="Y1157" i="1" s="1"/>
  <c r="W1156" i="1"/>
  <c r="Z1156" i="1" s="1"/>
  <c r="V1156" i="1"/>
  <c r="Y1156" i="1" s="1"/>
  <c r="W1151" i="1"/>
  <c r="Z1151" i="1" s="1"/>
  <c r="V1151" i="1"/>
  <c r="Y1151" i="1" s="1"/>
  <c r="W1155" i="1"/>
  <c r="Z1155" i="1" s="1"/>
  <c r="V1155" i="1"/>
  <c r="Y1155" i="1" s="1"/>
  <c r="W1154" i="1"/>
  <c r="Z1154" i="1" s="1"/>
  <c r="V1154" i="1"/>
  <c r="Y1154" i="1" s="1"/>
  <c r="AK1147" i="1"/>
  <c r="AK1146" i="1"/>
  <c r="AK1145" i="1"/>
  <c r="AK1154" i="1"/>
  <c r="AK1155" i="1"/>
  <c r="AK1151" i="1"/>
  <c r="AK1156" i="1"/>
  <c r="AK1157" i="1"/>
  <c r="AK1158" i="1"/>
  <c r="AK1159" i="1"/>
  <c r="AK1160" i="1"/>
  <c r="AK1152" i="1"/>
  <c r="AK1162" i="1"/>
  <c r="AK1161" i="1"/>
  <c r="AK1163" i="1"/>
  <c r="AK1164" i="1" l="1"/>
  <c r="AK1153" i="1"/>
  <c r="AK1165" i="1"/>
  <c r="AK1166" i="1"/>
  <c r="AK1167" i="1"/>
  <c r="AM1114" i="1" l="1"/>
  <c r="AM1139" i="1"/>
  <c r="AM1095" i="1"/>
  <c r="AM1116" i="1"/>
  <c r="AM1138" i="1"/>
  <c r="AM1144" i="1"/>
  <c r="AM1203" i="1"/>
  <c r="AM1079" i="1"/>
  <c r="AM891" i="1"/>
  <c r="AM1092" i="1"/>
  <c r="AM1110" i="1"/>
  <c r="AM1012" i="1"/>
  <c r="AM737" i="1"/>
  <c r="AM1143" i="1"/>
  <c r="AM1005" i="1"/>
  <c r="AM722" i="1"/>
  <c r="AM494" i="1"/>
  <c r="AM472" i="1"/>
  <c r="AL1114" i="1"/>
  <c r="AL1139" i="1"/>
  <c r="AL1095" i="1"/>
  <c r="AL1115" i="1"/>
  <c r="AL1116" i="1"/>
  <c r="AL1138" i="1"/>
  <c r="AL1144" i="1"/>
  <c r="AL1203" i="1"/>
  <c r="AL1079" i="1"/>
  <c r="AL891" i="1"/>
  <c r="AL1092" i="1"/>
  <c r="AL1110" i="1"/>
  <c r="AL1012" i="1"/>
  <c r="AL737" i="1"/>
  <c r="AL1143" i="1"/>
  <c r="AL1005" i="1"/>
  <c r="AL722" i="1"/>
  <c r="AL494" i="1"/>
  <c r="AL472" i="1"/>
  <c r="AM1112" i="1"/>
  <c r="AM1091" i="1"/>
  <c r="AM1067" i="1"/>
  <c r="AM317" i="1"/>
  <c r="AM541" i="1"/>
  <c r="AM1041" i="1"/>
  <c r="AM1049" i="1"/>
  <c r="AM1017" i="1"/>
  <c r="AM758" i="1"/>
  <c r="AM756" i="1"/>
  <c r="AM1010" i="1"/>
  <c r="AM765" i="1"/>
  <c r="AM766" i="1"/>
  <c r="AM728" i="1"/>
  <c r="AM767" i="1"/>
  <c r="AM1019" i="1"/>
  <c r="AM759" i="1"/>
  <c r="AM1029" i="1"/>
  <c r="AM684" i="1"/>
  <c r="AM986" i="1"/>
  <c r="AM1007" i="1"/>
  <c r="AM1038" i="1"/>
  <c r="AM1050" i="1"/>
  <c r="AM760" i="1"/>
  <c r="AM751" i="1"/>
  <c r="AM694" i="1"/>
  <c r="AM1006" i="1"/>
  <c r="AM1142" i="1"/>
  <c r="AM1039" i="1"/>
  <c r="AM741" i="1"/>
  <c r="AM1002" i="1"/>
  <c r="AM755" i="1"/>
  <c r="AM1040" i="1"/>
  <c r="AM994" i="1"/>
  <c r="AM757" i="1"/>
  <c r="AM735" i="1"/>
  <c r="AM738" i="1"/>
  <c r="AM746" i="1"/>
  <c r="AM951" i="1"/>
  <c r="AM902" i="1"/>
  <c r="AM894" i="1"/>
  <c r="AM710" i="1"/>
  <c r="AM1033" i="1"/>
  <c r="AM998" i="1"/>
  <c r="AM525" i="1"/>
  <c r="AM1022" i="1"/>
  <c r="AM996" i="1"/>
  <c r="AL1112" i="1"/>
  <c r="AL1091" i="1"/>
  <c r="AL1067" i="1"/>
  <c r="AL317" i="1"/>
  <c r="AL541" i="1"/>
  <c r="AL1041" i="1"/>
  <c r="AL1049" i="1"/>
  <c r="AL1017" i="1"/>
  <c r="AL758" i="1"/>
  <c r="AL756" i="1"/>
  <c r="AL1010" i="1"/>
  <c r="AL765" i="1"/>
  <c r="AL766" i="1"/>
  <c r="AL728" i="1"/>
  <c r="AL767" i="1"/>
  <c r="AL1019" i="1"/>
  <c r="AL759" i="1"/>
  <c r="AL1029" i="1"/>
  <c r="AL684" i="1"/>
  <c r="AL986" i="1"/>
  <c r="AL1007" i="1"/>
  <c r="AL1038" i="1"/>
  <c r="AL1050" i="1"/>
  <c r="AL760" i="1"/>
  <c r="AL751" i="1"/>
  <c r="AL694" i="1"/>
  <c r="AL1006" i="1"/>
  <c r="AL1142" i="1"/>
  <c r="AL1039" i="1"/>
  <c r="AL741" i="1"/>
  <c r="AL1002" i="1"/>
  <c r="AL755" i="1"/>
  <c r="AL1040" i="1"/>
  <c r="AL994" i="1"/>
  <c r="AL757" i="1"/>
  <c r="AL735" i="1"/>
  <c r="AL738" i="1"/>
  <c r="AL746" i="1"/>
  <c r="AL951" i="1"/>
  <c r="AL902" i="1"/>
  <c r="AL894" i="1"/>
  <c r="AL710" i="1"/>
  <c r="AL1033" i="1"/>
  <c r="AL998" i="1"/>
  <c r="AL525" i="1"/>
  <c r="AL1022" i="1"/>
  <c r="U27" i="28"/>
  <c r="U8" i="28"/>
  <c r="U12" i="28"/>
  <c r="U17" i="28"/>
  <c r="U29" i="28"/>
  <c r="U23" i="28"/>
  <c r="U22" i="28"/>
  <c r="U30" i="28"/>
  <c r="U18" i="28"/>
  <c r="U10" i="28"/>
  <c r="U11" i="28"/>
  <c r="U15" i="28"/>
  <c r="U20" i="28"/>
  <c r="U26" i="28"/>
  <c r="U24" i="28"/>
  <c r="U14" i="28"/>
  <c r="U13" i="28"/>
  <c r="U25" i="28"/>
  <c r="U9" i="28"/>
  <c r="U28" i="28"/>
  <c r="U21" i="28"/>
  <c r="U7" i="28"/>
  <c r="U31" i="28"/>
  <c r="U19" i="28"/>
  <c r="U38" i="28" l="1"/>
  <c r="V530" i="1"/>
  <c r="AL995" i="1" l="1"/>
  <c r="AL1013" i="1"/>
  <c r="AL762" i="1"/>
  <c r="AL996" i="1"/>
  <c r="AL1043" i="1" l="1"/>
  <c r="N873" i="1"/>
  <c r="N1030" i="1"/>
  <c r="N1069" i="1"/>
  <c r="N1035" i="1"/>
  <c r="N1045" i="1"/>
  <c r="N317" i="1"/>
  <c r="N1046" i="1"/>
  <c r="N1061" i="1"/>
  <c r="N1110" i="1"/>
  <c r="AL997" i="1" l="1"/>
  <c r="W3" i="1"/>
  <c r="V3" i="1"/>
  <c r="AK3" i="1"/>
  <c r="AL993" i="1"/>
  <c r="Y3" i="1" l="1"/>
  <c r="Z3" i="1"/>
  <c r="I2" i="66" l="1"/>
  <c r="I3" i="66"/>
  <c r="I5" i="66"/>
  <c r="I6" i="66"/>
  <c r="I7" i="66"/>
  <c r="I8" i="66"/>
  <c r="I10" i="66"/>
  <c r="I11" i="66"/>
  <c r="I12" i="66"/>
  <c r="I13" i="66"/>
  <c r="I14" i="66"/>
  <c r="I15" i="66"/>
  <c r="I17" i="66"/>
  <c r="I18" i="66"/>
  <c r="I19" i="66"/>
  <c r="I20" i="66"/>
  <c r="I21" i="66"/>
  <c r="I22" i="66"/>
  <c r="I23" i="66"/>
  <c r="I24" i="66"/>
  <c r="I25" i="66"/>
  <c r="I26" i="66"/>
  <c r="I27" i="66"/>
  <c r="I28" i="66"/>
  <c r="I29" i="66"/>
  <c r="I30" i="66"/>
  <c r="I31" i="66"/>
  <c r="I32" i="66"/>
  <c r="I33" i="66"/>
  <c r="I34" i="66"/>
  <c r="I35" i="66"/>
  <c r="I36" i="66"/>
  <c r="I37" i="66"/>
  <c r="I38" i="66"/>
  <c r="I39" i="66"/>
  <c r="I40" i="66"/>
  <c r="I41" i="66"/>
  <c r="I42" i="66"/>
  <c r="I43" i="66"/>
  <c r="I44" i="66"/>
  <c r="I45" i="66"/>
  <c r="I46" i="66"/>
  <c r="I47" i="66"/>
  <c r="I48" i="66"/>
  <c r="I49" i="66"/>
  <c r="I50" i="66"/>
  <c r="I51" i="66"/>
  <c r="I52" i="66"/>
  <c r="I53" i="66"/>
  <c r="I54" i="66"/>
  <c r="I55" i="66"/>
  <c r="I56" i="66"/>
  <c r="I57" i="66"/>
  <c r="I58" i="66"/>
  <c r="I59" i="66"/>
  <c r="I60" i="66"/>
  <c r="I61" i="66"/>
  <c r="I62" i="66"/>
  <c r="I63" i="66"/>
  <c r="AL730" i="1" l="1"/>
  <c r="I4" i="66"/>
  <c r="I16" i="66" l="1"/>
  <c r="AH153" i="1"/>
  <c r="AH187" i="1"/>
  <c r="AH268" i="1"/>
  <c r="AH303" i="1"/>
  <c r="AH335" i="1"/>
  <c r="AH387" i="1"/>
  <c r="AH391" i="1"/>
  <c r="AH392" i="1"/>
  <c r="AH393" i="1"/>
  <c r="AH24" i="1"/>
  <c r="AH769" i="1"/>
  <c r="AH429" i="1"/>
  <c r="AH430" i="1"/>
  <c r="AH771" i="1"/>
  <c r="AH772" i="1"/>
  <c r="AH457" i="1"/>
  <c r="AH773" i="1"/>
  <c r="AH774" i="1"/>
  <c r="AH993" i="1"/>
  <c r="AH775" i="1"/>
  <c r="AH776" i="1"/>
  <c r="AH512" i="1"/>
  <c r="AH518" i="1"/>
  <c r="AH520" i="1"/>
  <c r="AH524" i="1"/>
  <c r="AH529" i="1"/>
  <c r="AH538" i="1"/>
  <c r="AH537" i="1"/>
  <c r="AH689" i="1"/>
  <c r="AH28" i="1"/>
  <c r="AH555" i="1"/>
  <c r="AH777" i="1"/>
  <c r="AH779" i="1"/>
  <c r="AH781" i="1"/>
  <c r="AH580" i="1"/>
  <c r="AH583" i="1"/>
  <c r="AH782" i="1"/>
  <c r="AH592" i="1"/>
  <c r="AH595" i="1"/>
  <c r="AH596" i="1"/>
  <c r="AH627" i="1"/>
  <c r="AH634" i="1"/>
  <c r="AH635" i="1"/>
  <c r="AH636" i="1"/>
  <c r="AH286" i="1"/>
  <c r="AH783" i="1"/>
  <c r="AH638" i="1"/>
  <c r="AH639" i="1"/>
  <c r="AH641" i="1"/>
  <c r="AH644" i="1"/>
  <c r="AH321" i="1"/>
  <c r="AH643" i="1"/>
  <c r="AH784" i="1"/>
  <c r="AH785" i="1"/>
  <c r="AH645" i="1"/>
  <c r="AH650" i="1"/>
  <c r="AH652" i="1"/>
  <c r="AH655" i="1"/>
  <c r="AH656" i="1"/>
  <c r="AH653" i="1"/>
  <c r="AH658" i="1"/>
  <c r="AH654" i="1"/>
  <c r="AH657" i="1"/>
  <c r="AH662" i="1"/>
  <c r="AH663" i="1"/>
  <c r="AH665" i="1"/>
  <c r="AH661" i="1"/>
  <c r="AH664" i="1"/>
  <c r="AH666" i="1"/>
  <c r="AH669" i="1"/>
  <c r="AH670" i="1"/>
  <c r="AH671" i="1"/>
  <c r="AH667" i="1"/>
  <c r="AH668" i="1"/>
  <c r="AH675" i="1"/>
  <c r="AH674" i="1"/>
  <c r="AH676" i="1"/>
  <c r="AH679" i="1"/>
  <c r="AH786" i="1"/>
  <c r="AH677" i="1"/>
  <c r="AH678" i="1"/>
  <c r="AH681" i="1"/>
  <c r="AH787" i="1"/>
  <c r="AH685" i="1"/>
  <c r="AH686" i="1"/>
  <c r="AH687" i="1"/>
  <c r="AH688" i="1"/>
  <c r="AH690" i="1"/>
  <c r="AH691" i="1"/>
  <c r="AH692" i="1"/>
  <c r="AH693" i="1"/>
  <c r="AH788" i="1"/>
  <c r="AH789" i="1"/>
  <c r="AH696" i="1"/>
  <c r="AH790" i="1"/>
  <c r="AH699" i="1"/>
  <c r="AH711" i="1"/>
  <c r="AH712" i="1"/>
  <c r="AH707" i="1"/>
  <c r="AH714" i="1"/>
  <c r="AH715" i="1"/>
  <c r="AH713" i="1"/>
  <c r="AH716" i="1"/>
  <c r="AH717" i="1"/>
  <c r="AH718" i="1"/>
  <c r="AH791" i="1"/>
  <c r="AH792" i="1"/>
  <c r="AH793" i="1"/>
  <c r="AH345" i="1"/>
  <c r="AH794" i="1"/>
  <c r="AH795" i="1"/>
  <c r="AH796" i="1"/>
  <c r="AH797" i="1"/>
  <c r="AH799" i="1"/>
  <c r="AH800" i="1"/>
  <c r="AH802" i="1"/>
  <c r="AH803" i="1"/>
  <c r="AH804" i="1"/>
  <c r="AH805" i="1"/>
  <c r="AH806" i="1"/>
  <c r="AH408" i="1"/>
  <c r="AH807" i="1"/>
  <c r="AH808" i="1"/>
  <c r="AH417" i="1"/>
  <c r="AH809" i="1"/>
  <c r="AH810" i="1"/>
  <c r="AH436" i="1"/>
  <c r="AH811" i="1"/>
  <c r="AH812" i="1"/>
  <c r="AH813" i="1"/>
  <c r="AH814" i="1"/>
  <c r="AH459" i="1"/>
  <c r="AH815" i="1"/>
  <c r="AH816" i="1"/>
  <c r="AH817" i="1"/>
  <c r="AH822" i="1"/>
  <c r="AH464" i="1"/>
  <c r="AH1044" i="1"/>
  <c r="AH823" i="1"/>
  <c r="AH470" i="1"/>
  <c r="AH824" i="1"/>
  <c r="AH825" i="1"/>
  <c r="AH843" i="1"/>
  <c r="AH844" i="1"/>
  <c r="AH845" i="1"/>
  <c r="AH846" i="1"/>
  <c r="AH498" i="1"/>
  <c r="AH847" i="1"/>
  <c r="AH848" i="1"/>
  <c r="AH936" i="1"/>
  <c r="AH937" i="1"/>
  <c r="AH938" i="1"/>
  <c r="AH941" i="1"/>
  <c r="AH499" i="1"/>
  <c r="AH500" i="1"/>
  <c r="AH548" i="1"/>
  <c r="AH561" i="1"/>
  <c r="AH563" i="1"/>
  <c r="AH945" i="1"/>
  <c r="AH571" i="1"/>
  <c r="AH963" i="1"/>
  <c r="AH964" i="1"/>
  <c r="AH965" i="1"/>
  <c r="AH966" i="1"/>
  <c r="AH967" i="1"/>
  <c r="AH968" i="1"/>
  <c r="AH969" i="1"/>
  <c r="AH970" i="1"/>
  <c r="AH971" i="1"/>
  <c r="AH975" i="1"/>
  <c r="AH976" i="1"/>
  <c r="AH977" i="1"/>
  <c r="AH588" i="1"/>
  <c r="AH620" i="1"/>
  <c r="AH637" i="1"/>
  <c r="AH640" i="1"/>
  <c r="AH818" i="1"/>
  <c r="AH819" i="1"/>
  <c r="AH820" i="1"/>
  <c r="AH821" i="1"/>
  <c r="AH642" i="1"/>
  <c r="AH647" i="1"/>
  <c r="AH649" i="1"/>
  <c r="AH680" i="1"/>
  <c r="AH831" i="1"/>
  <c r="AH832" i="1"/>
  <c r="AH833" i="1"/>
  <c r="AH987" i="1"/>
  <c r="AH988" i="1"/>
  <c r="AH989" i="1"/>
  <c r="V864" i="1" l="1"/>
  <c r="W864" i="1"/>
  <c r="AL749" i="1"/>
  <c r="AL856" i="1"/>
  <c r="V21" i="1"/>
  <c r="AP856" i="1"/>
  <c r="I9" i="66" l="1"/>
  <c r="AK1129" i="1"/>
  <c r="AK1128" i="1"/>
  <c r="AK1127" i="1"/>
  <c r="AK1126" i="1"/>
  <c r="AK1125" i="1"/>
  <c r="AK1124" i="1"/>
  <c r="AK1123" i="1"/>
  <c r="AK1122" i="1"/>
  <c r="AK1121" i="1"/>
  <c r="AK1120" i="1"/>
  <c r="AK1119" i="1"/>
  <c r="AK1095" i="1"/>
  <c r="V1134" i="1"/>
  <c r="Y1134" i="1" s="1"/>
  <c r="W1134" i="1"/>
  <c r="Z1134" i="1" s="1"/>
  <c r="AK1134" i="1"/>
  <c r="V1130" i="1"/>
  <c r="Y1130" i="1" s="1"/>
  <c r="W1130" i="1"/>
  <c r="Z1130" i="1" s="1"/>
  <c r="AK1130" i="1"/>
  <c r="V1114" i="1"/>
  <c r="Y1114" i="1" s="1"/>
  <c r="W1114" i="1"/>
  <c r="Z1114" i="1" s="1"/>
  <c r="AK1114" i="1"/>
  <c r="V1139" i="1"/>
  <c r="Y1139" i="1" s="1"/>
  <c r="V1102" i="1"/>
  <c r="Y1102" i="1" s="1"/>
  <c r="V1106" i="1"/>
  <c r="Y1106" i="1" s="1"/>
  <c r="V1108" i="1"/>
  <c r="Y1108" i="1" s="1"/>
  <c r="W1139" i="1"/>
  <c r="Z1139" i="1" s="1"/>
  <c r="W1102" i="1"/>
  <c r="Z1102" i="1" s="1"/>
  <c r="W1106" i="1"/>
  <c r="Z1106" i="1" s="1"/>
  <c r="W1108" i="1"/>
  <c r="Z1108" i="1" s="1"/>
  <c r="AK1139" i="1"/>
  <c r="AK1102" i="1"/>
  <c r="AK1106" i="1"/>
  <c r="AK1108" i="1"/>
  <c r="V1100" i="1"/>
  <c r="Y1100" i="1" s="1"/>
  <c r="W1100" i="1"/>
  <c r="Z1100" i="1" s="1"/>
  <c r="AK1100" i="1"/>
  <c r="V1098" i="1"/>
  <c r="Y1098" i="1" s="1"/>
  <c r="V1112" i="1"/>
  <c r="Y1112" i="1" s="1"/>
  <c r="W1098" i="1"/>
  <c r="Z1098" i="1" s="1"/>
  <c r="W1112" i="1"/>
  <c r="Z1112" i="1" s="1"/>
  <c r="AK1098" i="1"/>
  <c r="AK1112" i="1"/>
  <c r="V1135" i="1"/>
  <c r="Y1135" i="1" s="1"/>
  <c r="W1135" i="1"/>
  <c r="Z1135" i="1" s="1"/>
  <c r="AK1135" i="1"/>
  <c r="V1132" i="1"/>
  <c r="Y1132" i="1" s="1"/>
  <c r="V1133" i="1"/>
  <c r="Y1133" i="1" s="1"/>
  <c r="V1096" i="1"/>
  <c r="Y1096" i="1" s="1"/>
  <c r="W1132" i="1"/>
  <c r="Z1132" i="1" s="1"/>
  <c r="W1133" i="1"/>
  <c r="Z1133" i="1" s="1"/>
  <c r="W1096" i="1"/>
  <c r="Z1096" i="1" s="1"/>
  <c r="AK1132" i="1"/>
  <c r="AK1133" i="1"/>
  <c r="AK1096" i="1"/>
  <c r="V1137" i="1"/>
  <c r="Y1137" i="1" s="1"/>
  <c r="W1137" i="1"/>
  <c r="Z1137" i="1" s="1"/>
  <c r="AK1137" i="1"/>
  <c r="V1095" i="1"/>
  <c r="Y1095" i="1" s="1"/>
  <c r="W1095" i="1"/>
  <c r="Z1095" i="1" s="1"/>
  <c r="V1082" i="1"/>
  <c r="Y1082" i="1" s="1"/>
  <c r="V702" i="1"/>
  <c r="V1104" i="1"/>
  <c r="Y1104" i="1" s="1"/>
  <c r="V1105" i="1"/>
  <c r="Y1105" i="1" s="1"/>
  <c r="V1086" i="1"/>
  <c r="Y1086" i="1" s="1"/>
  <c r="V703" i="1"/>
  <c r="V1090" i="1"/>
  <c r="Y1090" i="1" s="1"/>
  <c r="V722" i="1"/>
  <c r="V1138" i="1"/>
  <c r="Y1138" i="1" s="1"/>
  <c r="V1144" i="1"/>
  <c r="Y1144" i="1" s="1"/>
  <c r="V1203" i="1"/>
  <c r="Y1203" i="1" s="1"/>
  <c r="V1113" i="1"/>
  <c r="Y1113" i="1" s="1"/>
  <c r="V1091" i="1"/>
  <c r="Y1091" i="1" s="1"/>
  <c r="V1115" i="1"/>
  <c r="Y1115" i="1" s="1"/>
  <c r="V1116" i="1"/>
  <c r="Y1116" i="1" s="1"/>
  <c r="V1117" i="1"/>
  <c r="Y1117" i="1" s="1"/>
  <c r="V1118" i="1"/>
  <c r="Y1118" i="1" s="1"/>
  <c r="V1119" i="1"/>
  <c r="Y1119" i="1" s="1"/>
  <c r="V1120" i="1"/>
  <c r="Y1120" i="1" s="1"/>
  <c r="V1121" i="1"/>
  <c r="Y1121" i="1" s="1"/>
  <c r="V1122" i="1"/>
  <c r="Y1122" i="1" s="1"/>
  <c r="V1123" i="1"/>
  <c r="Y1123" i="1" s="1"/>
  <c r="V1124" i="1"/>
  <c r="Y1124" i="1" s="1"/>
  <c r="V1125" i="1"/>
  <c r="Y1125" i="1" s="1"/>
  <c r="V1126" i="1"/>
  <c r="Y1126" i="1" s="1"/>
  <c r="V1127" i="1"/>
  <c r="Y1127" i="1" s="1"/>
  <c r="V1128" i="1"/>
  <c r="Y1128" i="1" s="1"/>
  <c r="V1129" i="1"/>
  <c r="Y1129" i="1" s="1"/>
  <c r="W1082" i="1"/>
  <c r="Z1082" i="1" s="1"/>
  <c r="W702" i="1"/>
  <c r="W1104" i="1"/>
  <c r="Z1104" i="1" s="1"/>
  <c r="W1105" i="1"/>
  <c r="Z1105" i="1" s="1"/>
  <c r="W1086" i="1"/>
  <c r="Z1086" i="1" s="1"/>
  <c r="Z703" i="1"/>
  <c r="W1090" i="1"/>
  <c r="Z1090" i="1" s="1"/>
  <c r="W722" i="1"/>
  <c r="W1138" i="1"/>
  <c r="Z1138" i="1" s="1"/>
  <c r="W1144" i="1"/>
  <c r="Z1144" i="1" s="1"/>
  <c r="W1203" i="1"/>
  <c r="Z1203" i="1" s="1"/>
  <c r="W1113" i="1"/>
  <c r="Z1113" i="1" s="1"/>
  <c r="W1091" i="1"/>
  <c r="Z1091" i="1" s="1"/>
  <c r="W1115" i="1"/>
  <c r="Z1115" i="1" s="1"/>
  <c r="W1116" i="1"/>
  <c r="Z1116" i="1" s="1"/>
  <c r="W1117" i="1"/>
  <c r="Z1117" i="1" s="1"/>
  <c r="W1118" i="1"/>
  <c r="Z1118" i="1" s="1"/>
  <c r="W1119" i="1"/>
  <c r="Z1119" i="1" s="1"/>
  <c r="W1120" i="1"/>
  <c r="Z1120" i="1" s="1"/>
  <c r="W1121" i="1"/>
  <c r="Z1121" i="1" s="1"/>
  <c r="W1122" i="1"/>
  <c r="Z1122" i="1" s="1"/>
  <c r="W1123" i="1"/>
  <c r="Z1123" i="1" s="1"/>
  <c r="W1124" i="1"/>
  <c r="Z1124" i="1" s="1"/>
  <c r="W1125" i="1"/>
  <c r="Z1125" i="1" s="1"/>
  <c r="W1126" i="1"/>
  <c r="Z1126" i="1" s="1"/>
  <c r="W1127" i="1"/>
  <c r="Z1127" i="1" s="1"/>
  <c r="W1128" i="1"/>
  <c r="Z1128" i="1" s="1"/>
  <c r="W1129" i="1"/>
  <c r="Z1129" i="1" s="1"/>
  <c r="AK1082" i="1"/>
  <c r="AK702" i="1"/>
  <c r="AK1104" i="1"/>
  <c r="AK1105" i="1"/>
  <c r="AK1086" i="1"/>
  <c r="AK703" i="1"/>
  <c r="AK1090" i="1"/>
  <c r="AK722" i="1"/>
  <c r="AK1138" i="1"/>
  <c r="AK1144" i="1"/>
  <c r="AK1203" i="1"/>
  <c r="AK1113" i="1"/>
  <c r="AK1091" i="1"/>
  <c r="AK1115" i="1"/>
  <c r="AK1116" i="1"/>
  <c r="V891" i="1"/>
  <c r="Y891" i="1" s="1"/>
  <c r="V1092" i="1"/>
  <c r="Y1092" i="1" s="1"/>
  <c r="V1055" i="1"/>
  <c r="V1094" i="1"/>
  <c r="Y1094" i="1" s="1"/>
  <c r="V1078" i="1"/>
  <c r="Y1078" i="1" s="1"/>
  <c r="V1079" i="1"/>
  <c r="Y1079" i="1" s="1"/>
  <c r="V568" i="1"/>
  <c r="V1080" i="1"/>
  <c r="Y1080" i="1" s="1"/>
  <c r="V626" i="1"/>
  <c r="V1081" i="1"/>
  <c r="Y1081" i="1" s="1"/>
  <c r="V897" i="1"/>
  <c r="Y897" i="1" s="1"/>
  <c r="W891" i="1"/>
  <c r="Z891" i="1" s="1"/>
  <c r="W1092" i="1"/>
  <c r="Z1092" i="1" s="1"/>
  <c r="W1055" i="1"/>
  <c r="W1094" i="1"/>
  <c r="Z1094" i="1" s="1"/>
  <c r="W1078" i="1"/>
  <c r="Z1078" i="1" s="1"/>
  <c r="W1079" i="1"/>
  <c r="Z1079" i="1" s="1"/>
  <c r="W568" i="1"/>
  <c r="W1080" i="1"/>
  <c r="Z1080" i="1" s="1"/>
  <c r="W626" i="1"/>
  <c r="W1081" i="1"/>
  <c r="Z1081" i="1" s="1"/>
  <c r="W897" i="1"/>
  <c r="Z897" i="1" s="1"/>
  <c r="AK891" i="1"/>
  <c r="AK1092" i="1"/>
  <c r="AK1055" i="1"/>
  <c r="AK1094" i="1"/>
  <c r="AK1078" i="1"/>
  <c r="AK1079" i="1"/>
  <c r="AK568" i="1"/>
  <c r="AK1080" i="1"/>
  <c r="AK626" i="1"/>
  <c r="AK1081" i="1"/>
  <c r="AK897" i="1"/>
  <c r="Y530" i="1"/>
  <c r="V852" i="1"/>
  <c r="Y852" i="1" s="1"/>
  <c r="V110" i="1"/>
  <c r="V535" i="1"/>
  <c r="V1089" i="1"/>
  <c r="Y1089" i="1" s="1"/>
  <c r="V1067" i="1"/>
  <c r="Y1067" i="1" s="1"/>
  <c r="W530" i="1"/>
  <c r="W852" i="1"/>
  <c r="Z852" i="1" s="1"/>
  <c r="W110" i="1"/>
  <c r="W535" i="1"/>
  <c r="W1089" i="1"/>
  <c r="Z1089" i="1" s="1"/>
  <c r="W1067" i="1"/>
  <c r="Z1067" i="1" s="1"/>
  <c r="AK530" i="1"/>
  <c r="AK110" i="1"/>
  <c r="AK535" i="1"/>
  <c r="AK1089" i="1"/>
  <c r="AK1067" i="1"/>
  <c r="V497" i="1"/>
  <c r="V516" i="1"/>
  <c r="W497" i="1"/>
  <c r="W516" i="1"/>
  <c r="AK497" i="1"/>
  <c r="AK516" i="1"/>
  <c r="V1063" i="1"/>
  <c r="Y1063" i="1" s="1"/>
  <c r="V1065" i="1"/>
  <c r="Y1065" i="1" s="1"/>
  <c r="W1063" i="1"/>
  <c r="Z1063" i="1" s="1"/>
  <c r="W1065" i="1"/>
  <c r="Z1065" i="1" s="1"/>
  <c r="AK1063" i="1"/>
  <c r="AK1065" i="1"/>
  <c r="V1057" i="1"/>
  <c r="V1059" i="1"/>
  <c r="Y1059" i="1" s="1"/>
  <c r="V1060" i="1"/>
  <c r="Y1060" i="1" s="1"/>
  <c r="V1062" i="1"/>
  <c r="Y1062" i="1" s="1"/>
  <c r="W1057" i="1"/>
  <c r="W1059" i="1"/>
  <c r="Z1059" i="1" s="1"/>
  <c r="W1060" i="1"/>
  <c r="Z1060" i="1" s="1"/>
  <c r="W1062" i="1"/>
  <c r="Z1062" i="1" s="1"/>
  <c r="AK1057" i="1"/>
  <c r="AK1059" i="1"/>
  <c r="AK1060" i="1"/>
  <c r="AK1062" i="1"/>
  <c r="V706" i="1"/>
  <c r="W706" i="1"/>
  <c r="AK706" i="1"/>
  <c r="V1070" i="1"/>
  <c r="Y1070" i="1" s="1"/>
  <c r="V456" i="1"/>
  <c r="V472" i="1"/>
  <c r="V491" i="1"/>
  <c r="V494" i="1"/>
  <c r="V2" i="1"/>
  <c r="W1070" i="1"/>
  <c r="Z1070" i="1" s="1"/>
  <c r="W456" i="1"/>
  <c r="W472" i="1"/>
  <c r="W491" i="1"/>
  <c r="W494" i="1"/>
  <c r="AK1070" i="1"/>
  <c r="AK456" i="1"/>
  <c r="AK472" i="1"/>
  <c r="AK491" i="1"/>
  <c r="AK494" i="1"/>
  <c r="V1111" i="1"/>
  <c r="Y1111" i="1" s="1"/>
  <c r="W1111" i="1"/>
  <c r="Z1111" i="1" s="1"/>
  <c r="V1056" i="1"/>
  <c r="Y1056" i="1" s="1"/>
  <c r="W1056" i="1"/>
  <c r="Z1056" i="1" s="1"/>
  <c r="AK1056" i="1"/>
  <c r="V873" i="1"/>
  <c r="Y873" i="1" s="1"/>
  <c r="V1030" i="1"/>
  <c r="Y1030" i="1" s="1"/>
  <c r="V1069" i="1"/>
  <c r="Y1069" i="1" s="1"/>
  <c r="V1035" i="1"/>
  <c r="Y1035" i="1" s="1"/>
  <c r="V1045" i="1"/>
  <c r="Y1045" i="1" s="1"/>
  <c r="V317" i="1"/>
  <c r="V1046" i="1"/>
  <c r="Y1046" i="1" s="1"/>
  <c r="V1061" i="1"/>
  <c r="Y1061" i="1" s="1"/>
  <c r="V1110" i="1"/>
  <c r="Y1110" i="1" s="1"/>
  <c r="W873" i="1"/>
  <c r="Z873" i="1" s="1"/>
  <c r="W1030" i="1"/>
  <c r="Z1030" i="1" s="1"/>
  <c r="W1069" i="1"/>
  <c r="Z1069" i="1" s="1"/>
  <c r="W1035" i="1"/>
  <c r="Z1035" i="1" s="1"/>
  <c r="W1045" i="1"/>
  <c r="Z1045" i="1" s="1"/>
  <c r="W317" i="1"/>
  <c r="W1046" i="1"/>
  <c r="Z1046" i="1" s="1"/>
  <c r="W1061" i="1"/>
  <c r="Z1061" i="1" s="1"/>
  <c r="W1110" i="1"/>
  <c r="Z1110" i="1" s="1"/>
  <c r="AK1030" i="1"/>
  <c r="AK1069" i="1"/>
  <c r="AK1035" i="1"/>
  <c r="AK1045" i="1"/>
  <c r="AK317" i="1"/>
  <c r="AK1046" i="1"/>
  <c r="AK1061" i="1"/>
  <c r="AK1110" i="1"/>
  <c r="V1027" i="1"/>
  <c r="Y1027" i="1" s="1"/>
  <c r="V1131" i="1"/>
  <c r="Y1131" i="1" s="1"/>
  <c r="V1058" i="1"/>
  <c r="Y1058" i="1" s="1"/>
  <c r="W1027" i="1"/>
  <c r="Z1027" i="1" s="1"/>
  <c r="W1131" i="1"/>
  <c r="Z1131" i="1" s="1"/>
  <c r="W1058" i="1"/>
  <c r="Z1058" i="1" s="1"/>
  <c r="AK1027" i="1"/>
  <c r="AK1131" i="1"/>
  <c r="AK1058" i="1"/>
  <c r="AK1053" i="1"/>
  <c r="AK1052" i="1"/>
  <c r="AK1051" i="1"/>
  <c r="V1054" i="1"/>
  <c r="Y1054" i="1" s="1"/>
  <c r="V541" i="1"/>
  <c r="Y541" i="1" s="1"/>
  <c r="W1054" i="1"/>
  <c r="Z1054" i="1" s="1"/>
  <c r="W541" i="1"/>
  <c r="Z541" i="1" s="1"/>
  <c r="AK1054" i="1"/>
  <c r="AK541" i="1"/>
  <c r="AK708" i="1"/>
  <c r="AL705" i="1"/>
  <c r="Z722" i="1" l="1"/>
  <c r="Y516" i="1"/>
  <c r="Y110" i="1"/>
  <c r="Z497" i="1"/>
  <c r="Z1057" i="1"/>
  <c r="Y497" i="1"/>
  <c r="Z317" i="1"/>
  <c r="Y494" i="1"/>
  <c r="Z110" i="1"/>
  <c r="Z456" i="1"/>
  <c r="Y317" i="1"/>
  <c r="Y491" i="1"/>
  <c r="Y722" i="1"/>
  <c r="Z494" i="1"/>
  <c r="Y472" i="1"/>
  <c r="Z530" i="1"/>
  <c r="Z491" i="1"/>
  <c r="Y456" i="1"/>
  <c r="Y1057" i="1"/>
  <c r="Z472" i="1"/>
  <c r="Z516" i="1"/>
  <c r="Z2" i="1"/>
  <c r="Y2" i="1"/>
  <c r="Z706" i="1"/>
  <c r="Y706" i="1"/>
  <c r="Z535" i="1"/>
  <c r="Y535" i="1"/>
  <c r="Z626" i="1"/>
  <c r="Z568" i="1"/>
  <c r="Z1055" i="1"/>
  <c r="Y626" i="1"/>
  <c r="Y568" i="1"/>
  <c r="Y1055" i="1"/>
  <c r="Z702" i="1"/>
  <c r="Y703" i="1"/>
  <c r="Y702" i="1"/>
  <c r="W30" i="28"/>
  <c r="X30" i="28" s="1"/>
  <c r="W31" i="28"/>
  <c r="W29" i="28"/>
  <c r="X29" i="28" s="1"/>
  <c r="W923" i="1"/>
  <c r="X31" i="28" l="1"/>
  <c r="AP924" i="1"/>
  <c r="W1005" i="1" l="1"/>
  <c r="V1005" i="1"/>
  <c r="AT7" i="62" l="1"/>
  <c r="AT6" i="62"/>
  <c r="AT5" i="62"/>
  <c r="AL7" i="62"/>
  <c r="AL6" i="62"/>
  <c r="AL5" i="62"/>
  <c r="AD7" i="62"/>
  <c r="AD6" i="62"/>
  <c r="AD5" i="62"/>
  <c r="AV8" i="62"/>
  <c r="AU8" i="62"/>
  <c r="AS8" i="62"/>
  <c r="AR8" i="62"/>
  <c r="AQ8" i="62"/>
  <c r="AN8" i="62"/>
  <c r="AM8" i="62"/>
  <c r="AK8" i="62"/>
  <c r="AJ8" i="62"/>
  <c r="AI8" i="62"/>
  <c r="AF8" i="62"/>
  <c r="AE8" i="62"/>
  <c r="AC8" i="62"/>
  <c r="AB8" i="62"/>
  <c r="AA8" i="62"/>
  <c r="V7" i="62"/>
  <c r="V6" i="62"/>
  <c r="V5" i="62"/>
  <c r="W8" i="62"/>
  <c r="X8" i="62"/>
  <c r="U8" i="62"/>
  <c r="T8" i="62"/>
  <c r="S8" i="62"/>
  <c r="AT8" i="62" l="1"/>
  <c r="AQ9" i="62" s="1"/>
  <c r="AL8" i="62"/>
  <c r="AI9" i="62" s="1"/>
  <c r="AD8" i="62"/>
  <c r="AA9" i="62" s="1"/>
  <c r="V8" i="62"/>
  <c r="S9" i="62" s="1"/>
  <c r="AP948" i="1" l="1"/>
  <c r="AP1028" i="1"/>
  <c r="AP962" i="1"/>
  <c r="AP1064" i="1"/>
  <c r="AP956" i="1"/>
  <c r="AP955" i="1"/>
  <c r="AP727" i="1"/>
  <c r="AP525" i="1"/>
  <c r="AP949" i="1"/>
  <c r="AP943" i="1"/>
  <c r="AP940" i="1"/>
  <c r="AP872" i="1"/>
  <c r="AP912" i="1"/>
  <c r="AP958" i="1"/>
  <c r="AP898" i="1"/>
  <c r="AP826" i="1"/>
  <c r="AP914" i="1"/>
  <c r="AP917" i="1"/>
  <c r="AP916" i="1"/>
  <c r="AP915" i="1"/>
  <c r="AP911" i="1"/>
  <c r="AP908" i="1"/>
  <c r="AP913" i="1"/>
  <c r="AP896" i="1"/>
  <c r="AP900" i="1"/>
  <c r="AP953" i="1"/>
  <c r="AP926" i="1"/>
  <c r="AP1068" i="1"/>
  <c r="AP743" i="1"/>
  <c r="AP868" i="1"/>
  <c r="AP867" i="1"/>
  <c r="AP950" i="1"/>
  <c r="AP863" i="1"/>
  <c r="AP869" i="1"/>
  <c r="AP864" i="1"/>
  <c r="AP866" i="1"/>
  <c r="AP862" i="1"/>
  <c r="AP960" i="1"/>
  <c r="AP858" i="1"/>
  <c r="AP857" i="1"/>
  <c r="AP853" i="1"/>
  <c r="AP672" i="1"/>
  <c r="W804" i="1"/>
  <c r="W803" i="1"/>
  <c r="W644" i="1"/>
  <c r="W797" i="1"/>
  <c r="AK992" i="1" l="1"/>
  <c r="AK991" i="1"/>
  <c r="AK990" i="1"/>
  <c r="V736" i="1"/>
  <c r="V998" i="1"/>
  <c r="V994" i="1"/>
  <c r="V757" i="1"/>
  <c r="V735" i="1"/>
  <c r="V762" i="1"/>
  <c r="V1040" i="1"/>
  <c r="V1143" i="1"/>
  <c r="V1002" i="1"/>
  <c r="V755" i="1"/>
  <c r="V1013" i="1"/>
  <c r="V1006" i="1"/>
  <c r="V1142" i="1"/>
  <c r="V1039" i="1"/>
  <c r="V741" i="1"/>
  <c r="V982" i="1"/>
  <c r="V751" i="1"/>
  <c r="V694" i="1"/>
  <c r="V1022" i="1"/>
  <c r="V754" i="1"/>
  <c r="V1025" i="1"/>
  <c r="V1011" i="1"/>
  <c r="V1050" i="1"/>
  <c r="V760" i="1"/>
  <c r="V737" i="1"/>
  <c r="V1048" i="1"/>
  <c r="V1047" i="1"/>
  <c r="V986" i="1"/>
  <c r="V1007" i="1"/>
  <c r="V1038" i="1"/>
  <c r="V1008" i="1"/>
  <c r="V1033" i="1"/>
  <c r="V768" i="1"/>
  <c r="V1136" i="1"/>
  <c r="V763" i="1"/>
  <c r="V752" i="1"/>
  <c r="V1141" i="1"/>
  <c r="V764" i="1"/>
  <c r="V996" i="1"/>
  <c r="V684" i="1"/>
  <c r="V697" i="1"/>
  <c r="V759" i="1"/>
  <c r="V1029" i="1"/>
  <c r="Y1037" i="1"/>
  <c r="V1019" i="1"/>
  <c r="V733" i="1"/>
  <c r="V981" i="1"/>
  <c r="V1004" i="1"/>
  <c r="V695" i="1"/>
  <c r="V765" i="1"/>
  <c r="V766" i="1"/>
  <c r="V728" i="1"/>
  <c r="V767" i="1"/>
  <c r="V1003" i="1"/>
  <c r="V1012" i="1"/>
  <c r="V1010" i="1"/>
  <c r="V999" i="1"/>
  <c r="V1000" i="1"/>
  <c r="V761" i="1"/>
  <c r="V756" i="1"/>
  <c r="V1034" i="1"/>
  <c r="V1042" i="1"/>
  <c r="V1041" i="1"/>
  <c r="V1049" i="1"/>
  <c r="V1017" i="1"/>
  <c r="V758" i="1"/>
  <c r="V1009" i="1"/>
  <c r="V995" i="1"/>
  <c r="W736" i="1"/>
  <c r="W998" i="1"/>
  <c r="W994" i="1"/>
  <c r="W757" i="1"/>
  <c r="Z735" i="1"/>
  <c r="W762" i="1"/>
  <c r="W1040" i="1"/>
  <c r="W1143" i="1"/>
  <c r="W1002" i="1"/>
  <c r="W755" i="1"/>
  <c r="W1013" i="1"/>
  <c r="W1006" i="1"/>
  <c r="W1142" i="1"/>
  <c r="W1039" i="1"/>
  <c r="W741" i="1"/>
  <c r="W982" i="1"/>
  <c r="W751" i="1"/>
  <c r="W694" i="1"/>
  <c r="W1022" i="1"/>
  <c r="W754" i="1"/>
  <c r="W1025" i="1"/>
  <c r="W1011" i="1"/>
  <c r="W1050" i="1"/>
  <c r="W760" i="1"/>
  <c r="W737" i="1"/>
  <c r="W1048" i="1"/>
  <c r="W1047" i="1"/>
  <c r="W986" i="1"/>
  <c r="W1007" i="1"/>
  <c r="W1038" i="1"/>
  <c r="W1008" i="1"/>
  <c r="W1033" i="1"/>
  <c r="W768" i="1"/>
  <c r="W1136" i="1"/>
  <c r="W763" i="1"/>
  <c r="Z752" i="1"/>
  <c r="W764" i="1"/>
  <c r="W996" i="1"/>
  <c r="W684" i="1"/>
  <c r="W697" i="1"/>
  <c r="Z759" i="1"/>
  <c r="W1029" i="1"/>
  <c r="Z1037" i="1"/>
  <c r="Z1019" i="1"/>
  <c r="W733" i="1"/>
  <c r="W981" i="1"/>
  <c r="W1004" i="1"/>
  <c r="W695" i="1"/>
  <c r="W765" i="1"/>
  <c r="W766" i="1"/>
  <c r="W728" i="1"/>
  <c r="W767" i="1"/>
  <c r="W1012" i="1"/>
  <c r="W999" i="1"/>
  <c r="W1000" i="1"/>
  <c r="W761" i="1"/>
  <c r="W756" i="1"/>
  <c r="W1034" i="1"/>
  <c r="W1042" i="1"/>
  <c r="W1041" i="1"/>
  <c r="W1049" i="1"/>
  <c r="W1017" i="1"/>
  <c r="W1009" i="1"/>
  <c r="W995" i="1"/>
  <c r="AK736" i="1"/>
  <c r="AK998" i="1"/>
  <c r="AK762" i="1"/>
  <c r="AK1040" i="1"/>
  <c r="AK1143" i="1"/>
  <c r="AK1002" i="1"/>
  <c r="AK755" i="1"/>
  <c r="AK1013" i="1"/>
  <c r="AK1006" i="1"/>
  <c r="AK1142" i="1"/>
  <c r="AK1039" i="1"/>
  <c r="AK741" i="1"/>
  <c r="AK982" i="1"/>
  <c r="AK1011" i="1"/>
  <c r="AK760" i="1"/>
  <c r="AK737" i="1"/>
  <c r="AK1047" i="1"/>
  <c r="AK986" i="1"/>
  <c r="AK1007" i="1"/>
  <c r="AK1038" i="1"/>
  <c r="AK1033" i="1"/>
  <c r="AK768" i="1"/>
  <c r="AK1136" i="1"/>
  <c r="AK1141" i="1"/>
  <c r="AK764" i="1"/>
  <c r="AK996" i="1"/>
  <c r="AK1029" i="1"/>
  <c r="AK1037" i="1"/>
  <c r="AK733" i="1"/>
  <c r="AK695" i="1"/>
  <c r="AK728" i="1"/>
  <c r="AK1012" i="1"/>
  <c r="AK1010" i="1"/>
  <c r="AK758" i="1"/>
  <c r="AK1009" i="1"/>
  <c r="AK995" i="1"/>
  <c r="Z1010" i="1" l="1"/>
  <c r="Z1143" i="1"/>
  <c r="Z1017" i="1"/>
  <c r="Z999" i="1"/>
  <c r="Z695" i="1"/>
  <c r="Z697" i="1"/>
  <c r="Z768" i="1"/>
  <c r="Z737" i="1"/>
  <c r="Z751" i="1"/>
  <c r="Z1002" i="1"/>
  <c r="Z736" i="1"/>
  <c r="Y1034" i="1"/>
  <c r="Y767" i="1"/>
  <c r="Y1019" i="1"/>
  <c r="Y1141" i="1"/>
  <c r="Y1007" i="1"/>
  <c r="Y1025" i="1"/>
  <c r="Y1142" i="1"/>
  <c r="Y735" i="1"/>
  <c r="Z1004" i="1"/>
  <c r="Z982" i="1"/>
  <c r="Y728" i="1"/>
  <c r="Y754" i="1"/>
  <c r="Z1041" i="1"/>
  <c r="Z1012" i="1"/>
  <c r="Z981" i="1"/>
  <c r="Z996" i="1"/>
  <c r="Z1008" i="1"/>
  <c r="Z1050" i="1"/>
  <c r="Z741" i="1"/>
  <c r="Z1040" i="1"/>
  <c r="Y1009" i="1"/>
  <c r="Y761" i="1"/>
  <c r="Y766" i="1"/>
  <c r="Y1029" i="1"/>
  <c r="Y763" i="1"/>
  <c r="Y1047" i="1"/>
  <c r="Y1022" i="1"/>
  <c r="Y1013" i="1"/>
  <c r="Y994" i="1"/>
  <c r="Y1006" i="1"/>
  <c r="Z1042" i="1"/>
  <c r="Z1003" i="1"/>
  <c r="Z733" i="1"/>
  <c r="Z764" i="1"/>
  <c r="Z1038" i="1"/>
  <c r="Z1011" i="1"/>
  <c r="Z1039" i="1"/>
  <c r="Z762" i="1"/>
  <c r="Y758" i="1"/>
  <c r="Y1000" i="1"/>
  <c r="Y765" i="1"/>
  <c r="Y759" i="1"/>
  <c r="Y1136" i="1"/>
  <c r="Y1048" i="1"/>
  <c r="Y694" i="1"/>
  <c r="Y755" i="1"/>
  <c r="Y998" i="1"/>
  <c r="Z1049" i="1"/>
  <c r="Z1033" i="1"/>
  <c r="Y995" i="1"/>
  <c r="Y752" i="1"/>
  <c r="Y986" i="1"/>
  <c r="Z1034" i="1"/>
  <c r="Z767" i="1"/>
  <c r="Z1141" i="1"/>
  <c r="Z1007" i="1"/>
  <c r="Z1025" i="1"/>
  <c r="Z1142" i="1"/>
  <c r="Y1017" i="1"/>
  <c r="Y999" i="1"/>
  <c r="Y695" i="1"/>
  <c r="Y697" i="1"/>
  <c r="Y768" i="1"/>
  <c r="Y737" i="1"/>
  <c r="Y751" i="1"/>
  <c r="Y1002" i="1"/>
  <c r="Y736" i="1"/>
  <c r="Z684" i="1"/>
  <c r="Z760" i="1"/>
  <c r="Y756" i="1"/>
  <c r="Y757" i="1"/>
  <c r="Z995" i="1"/>
  <c r="Z756" i="1"/>
  <c r="Z728" i="1"/>
  <c r="Z986" i="1"/>
  <c r="Z754" i="1"/>
  <c r="Z1006" i="1"/>
  <c r="Z757" i="1"/>
  <c r="Y1049" i="1"/>
  <c r="Y1010" i="1"/>
  <c r="Y1004" i="1"/>
  <c r="Y684" i="1"/>
  <c r="Y1033" i="1"/>
  <c r="Y760" i="1"/>
  <c r="Y982" i="1"/>
  <c r="Y1143" i="1"/>
  <c r="Z1009" i="1"/>
  <c r="Z761" i="1"/>
  <c r="Z766" i="1"/>
  <c r="Z1029" i="1"/>
  <c r="Z763" i="1"/>
  <c r="Z1047" i="1"/>
  <c r="Z1022" i="1"/>
  <c r="Z1013" i="1"/>
  <c r="Z994" i="1"/>
  <c r="Y1041" i="1"/>
  <c r="Y1012" i="1"/>
  <c r="Y981" i="1"/>
  <c r="Y996" i="1"/>
  <c r="Y1008" i="1"/>
  <c r="Y1050" i="1"/>
  <c r="Y741" i="1"/>
  <c r="Y1040" i="1"/>
  <c r="Z758" i="1"/>
  <c r="Z1000" i="1"/>
  <c r="Z765" i="1"/>
  <c r="Z1136" i="1"/>
  <c r="Z1048" i="1"/>
  <c r="Z694" i="1"/>
  <c r="Z755" i="1"/>
  <c r="Z998" i="1"/>
  <c r="Y1042" i="1"/>
  <c r="Y1003" i="1"/>
  <c r="Y733" i="1"/>
  <c r="Y764" i="1"/>
  <c r="Y1038" i="1"/>
  <c r="Y1011" i="1"/>
  <c r="Y1039" i="1"/>
  <c r="Y762" i="1"/>
  <c r="W18" i="28"/>
  <c r="X18" i="28" s="1"/>
  <c r="W28" i="28"/>
  <c r="X28" i="28" s="1"/>
  <c r="W20" i="28"/>
  <c r="X20" i="28" s="1"/>
  <c r="W22" i="28"/>
  <c r="X22" i="28" s="1"/>
  <c r="W26" i="28"/>
  <c r="X26" i="28" s="1"/>
  <c r="W24" i="28"/>
  <c r="X24" i="28" s="1"/>
  <c r="W27" i="28"/>
  <c r="X27" i="28" s="1"/>
  <c r="W25" i="28"/>
  <c r="X25" i="28" s="1"/>
  <c r="W23" i="28"/>
  <c r="X23" i="28" s="1"/>
  <c r="W21" i="28"/>
  <c r="X21" i="28" s="1"/>
  <c r="W19" i="28"/>
  <c r="X19" i="28" s="1"/>
  <c r="W17" i="28"/>
  <c r="W14" i="28"/>
  <c r="X14" i="28" s="1"/>
  <c r="W12" i="28"/>
  <c r="X12" i="28" s="1"/>
  <c r="W10" i="28"/>
  <c r="X10" i="28" s="1"/>
  <c r="W8" i="28"/>
  <c r="X8" i="28" s="1"/>
  <c r="V16" i="28"/>
  <c r="W15" i="28"/>
  <c r="X15" i="28" s="1"/>
  <c r="W13" i="28"/>
  <c r="X13" i="28" s="1"/>
  <c r="W11" i="28"/>
  <c r="X11" i="28" s="1"/>
  <c r="W9" i="28"/>
  <c r="X9" i="28" s="1"/>
  <c r="W7" i="28"/>
  <c r="X7" i="28" s="1"/>
  <c r="U16" i="28"/>
  <c r="V1031" i="1"/>
  <c r="V1026" i="1"/>
  <c r="V729" i="1"/>
  <c r="V738" i="1"/>
  <c r="V980" i="1"/>
  <c r="V985" i="1"/>
  <c r="V1020" i="1"/>
  <c r="V1036" i="1"/>
  <c r="V1018" i="1"/>
  <c r="V1024" i="1"/>
  <c r="V12" i="1"/>
  <c r="V746" i="1"/>
  <c r="Y1005" i="1"/>
  <c r="V1032" i="1"/>
  <c r="W1026" i="1"/>
  <c r="W729" i="1"/>
  <c r="Z738" i="1"/>
  <c r="W980" i="1"/>
  <c r="W985" i="1"/>
  <c r="W1020" i="1"/>
  <c r="W1036" i="1"/>
  <c r="W1018" i="1"/>
  <c r="W1024" i="1"/>
  <c r="W12" i="1"/>
  <c r="W746" i="1"/>
  <c r="Z1005" i="1"/>
  <c r="W1032" i="1"/>
  <c r="AK1026" i="1"/>
  <c r="AK738" i="1"/>
  <c r="AK985" i="1"/>
  <c r="AK1020" i="1"/>
  <c r="AK1018" i="1"/>
  <c r="AK1024" i="1"/>
  <c r="AK12" i="1"/>
  <c r="AK746" i="1"/>
  <c r="AK1005" i="1"/>
  <c r="AK1032" i="1"/>
  <c r="W730" i="1"/>
  <c r="W997" i="1"/>
  <c r="W1043" i="1"/>
  <c r="V1140" i="1"/>
  <c r="V1043" i="1"/>
  <c r="V997" i="1"/>
  <c r="V730" i="1"/>
  <c r="W1140" i="1"/>
  <c r="AK1140" i="1"/>
  <c r="AK1043" i="1"/>
  <c r="AK997" i="1"/>
  <c r="AK730" i="1"/>
  <c r="W38" i="28" l="1"/>
  <c r="Y1140" i="1"/>
  <c r="Z746" i="1"/>
  <c r="Y1024" i="1"/>
  <c r="Y1026" i="1"/>
  <c r="Z997" i="1"/>
  <c r="Z1024" i="1"/>
  <c r="Z1026" i="1"/>
  <c r="Y1036" i="1"/>
  <c r="Z1020" i="1"/>
  <c r="Y980" i="1"/>
  <c r="Y1043" i="1"/>
  <c r="Z980" i="1"/>
  <c r="Y12" i="1"/>
  <c r="Y729" i="1"/>
  <c r="Z1043" i="1"/>
  <c r="Z12" i="1"/>
  <c r="Z729" i="1"/>
  <c r="Y1018" i="1"/>
  <c r="Y1031" i="1"/>
  <c r="Z730" i="1"/>
  <c r="Z1018" i="1"/>
  <c r="Z1031" i="1"/>
  <c r="Y1020" i="1"/>
  <c r="Z1140" i="1"/>
  <c r="Z1036" i="1"/>
  <c r="Y1032" i="1"/>
  <c r="Y985" i="1"/>
  <c r="Y730" i="1"/>
  <c r="Y997" i="1"/>
  <c r="Z1032" i="1"/>
  <c r="Z985" i="1"/>
  <c r="Y746" i="1"/>
  <c r="Y738" i="1"/>
  <c r="V39" i="28"/>
  <c r="U39" i="28"/>
  <c r="X17" i="28"/>
  <c r="W16" i="28"/>
  <c r="X16" i="28" s="1"/>
  <c r="AK859" i="1"/>
  <c r="W899" i="1"/>
  <c r="V899" i="1"/>
  <c r="B36" i="64" l="1"/>
  <c r="B44" i="64"/>
  <c r="B52" i="64"/>
  <c r="B60" i="64"/>
  <c r="B68" i="64"/>
  <c r="B76" i="64"/>
  <c r="B84" i="64"/>
  <c r="B92" i="64"/>
  <c r="B8" i="64"/>
  <c r="B16" i="64"/>
  <c r="B24" i="64"/>
  <c r="B32" i="64"/>
  <c r="B37" i="64"/>
  <c r="B45" i="64"/>
  <c r="B53" i="64"/>
  <c r="B61" i="64"/>
  <c r="B69" i="64"/>
  <c r="B77" i="64"/>
  <c r="B85" i="64"/>
  <c r="B93" i="64"/>
  <c r="B9" i="64"/>
  <c r="B17" i="64"/>
  <c r="B25" i="64"/>
  <c r="B33" i="64"/>
  <c r="B38" i="64"/>
  <c r="B46" i="64"/>
  <c r="B54" i="64"/>
  <c r="B62" i="64"/>
  <c r="B70" i="64"/>
  <c r="B78" i="64"/>
  <c r="B86" i="64"/>
  <c r="B94" i="64"/>
  <c r="B10" i="64"/>
  <c r="B18" i="64"/>
  <c r="B26" i="64"/>
  <c r="B34" i="64"/>
  <c r="B39" i="64"/>
  <c r="B47" i="64"/>
  <c r="B55" i="64"/>
  <c r="B63" i="64"/>
  <c r="B71" i="64"/>
  <c r="B79" i="64"/>
  <c r="B87" i="64"/>
  <c r="B3" i="64"/>
  <c r="B11" i="64"/>
  <c r="B19" i="64"/>
  <c r="B27" i="64"/>
  <c r="B35" i="64"/>
  <c r="B40" i="64"/>
  <c r="B48" i="64"/>
  <c r="B56" i="64"/>
  <c r="B64" i="64"/>
  <c r="B72" i="64"/>
  <c r="B80" i="64"/>
  <c r="B88" i="64"/>
  <c r="B4" i="64"/>
  <c r="B12" i="64"/>
  <c r="B20" i="64"/>
  <c r="B28" i="64"/>
  <c r="B2" i="64"/>
  <c r="B41" i="64"/>
  <c r="B49" i="64"/>
  <c r="B57" i="64"/>
  <c r="B65" i="64"/>
  <c r="B73" i="64"/>
  <c r="B81" i="64"/>
  <c r="B89" i="64"/>
  <c r="B5" i="64"/>
  <c r="B13" i="64"/>
  <c r="B21" i="64"/>
  <c r="B29" i="64"/>
  <c r="B42" i="64"/>
  <c r="B50" i="64"/>
  <c r="B58" i="64"/>
  <c r="B66" i="64"/>
  <c r="B74" i="64"/>
  <c r="B82" i="64"/>
  <c r="B90" i="64"/>
  <c r="B6" i="64"/>
  <c r="B14" i="64"/>
  <c r="B22" i="64"/>
  <c r="B30" i="64"/>
  <c r="B43" i="64"/>
  <c r="B51" i="64"/>
  <c r="B59" i="64"/>
  <c r="B67" i="64"/>
  <c r="B75" i="64"/>
  <c r="B83" i="64"/>
  <c r="B91" i="64"/>
  <c r="B7" i="64"/>
  <c r="B15" i="64"/>
  <c r="B23" i="64"/>
  <c r="B31" i="64"/>
  <c r="W39" i="28"/>
  <c r="AK919" i="1"/>
  <c r="AK1064" i="1"/>
  <c r="AK959" i="1"/>
  <c r="AK956" i="1"/>
  <c r="AK955" i="1"/>
  <c r="AK951" i="1"/>
  <c r="AK954" i="1"/>
  <c r="AK947" i="1"/>
  <c r="AK948" i="1"/>
  <c r="AK934" i="1"/>
  <c r="AK932" i="1"/>
  <c r="AK935" i="1"/>
  <c r="AK931" i="1"/>
  <c r="AK930" i="1"/>
  <c r="AK929" i="1"/>
  <c r="AK895" i="1"/>
  <c r="AK958" i="1"/>
  <c r="AK925" i="1"/>
  <c r="AK922" i="1"/>
  <c r="AK826" i="1"/>
  <c r="AK921" i="1"/>
  <c r="AK827" i="1"/>
  <c r="AK916" i="1"/>
  <c r="AK924" i="1"/>
  <c r="AK75" i="1"/>
  <c r="AK899" i="1"/>
  <c r="AK860" i="1"/>
  <c r="AK911" i="1"/>
  <c r="AK905" i="1"/>
  <c r="AK908" i="1"/>
  <c r="AK907" i="1"/>
  <c r="AK906" i="1"/>
  <c r="AK926" i="1"/>
  <c r="AK953" i="1"/>
  <c r="AK894" i="1"/>
  <c r="AK901" i="1"/>
  <c r="AK902" i="1"/>
  <c r="AK903" i="1"/>
  <c r="AK32" i="1"/>
  <c r="AK874" i="1"/>
  <c r="AK904" i="1"/>
  <c r="AK879" i="1"/>
  <c r="AK890" i="1"/>
  <c r="AK878" i="1"/>
  <c r="AK889" i="1"/>
  <c r="AK888" i="1"/>
  <c r="AK885" i="1"/>
  <c r="AK887" i="1"/>
  <c r="AK877" i="1"/>
  <c r="AK886" i="1"/>
  <c r="AK884" i="1"/>
  <c r="AK883" i="1"/>
  <c r="AK882" i="1"/>
  <c r="AK881" i="1"/>
  <c r="AK876" i="1"/>
  <c r="AK880" i="1"/>
  <c r="AK743" i="1"/>
  <c r="AK961" i="1"/>
  <c r="AK867" i="1"/>
  <c r="AK871" i="1"/>
  <c r="AK749" i="1"/>
  <c r="AK862" i="1"/>
  <c r="AK1028" i="1"/>
  <c r="AK960" i="1"/>
  <c r="AK858" i="1"/>
  <c r="AK856" i="1"/>
  <c r="AK854" i="1"/>
  <c r="AK855" i="1"/>
  <c r="AK780" i="1"/>
  <c r="AK770" i="1"/>
  <c r="AK710" i="1"/>
  <c r="AK672" i="1"/>
  <c r="AK850" i="1"/>
  <c r="AK849" i="1"/>
  <c r="AK989" i="1"/>
  <c r="AK988" i="1"/>
  <c r="AK987" i="1"/>
  <c r="AK842" i="1"/>
  <c r="AK841" i="1"/>
  <c r="AK840" i="1"/>
  <c r="AK839" i="1"/>
  <c r="AK838" i="1"/>
  <c r="AK837" i="1"/>
  <c r="AK836" i="1"/>
  <c r="AK835" i="1"/>
  <c r="AK834" i="1"/>
  <c r="AK833" i="1"/>
  <c r="AK832" i="1"/>
  <c r="AK831" i="1"/>
  <c r="AK830" i="1"/>
  <c r="AK829" i="1"/>
  <c r="AK828" i="1"/>
  <c r="V75" i="1" l="1"/>
  <c r="V849" i="1"/>
  <c r="W849" i="1"/>
  <c r="Z899" i="1"/>
  <c r="Y899" i="1"/>
  <c r="V770" i="1"/>
  <c r="V18" i="1"/>
  <c r="V943" i="1"/>
  <c r="Q106" i="50"/>
  <c r="Q105" i="50"/>
  <c r="D105" i="50"/>
  <c r="D106" i="50" s="1"/>
  <c r="Q103" i="50"/>
  <c r="Q102" i="50"/>
  <c r="D103" i="50" s="1"/>
  <c r="Q97" i="50"/>
  <c r="Q96" i="50"/>
  <c r="D96" i="50"/>
  <c r="D97" i="50" s="1"/>
  <c r="Q94" i="50"/>
  <c r="Q93" i="50"/>
  <c r="D94" i="50" s="1"/>
  <c r="Q87" i="50"/>
  <c r="Q86" i="50"/>
  <c r="D86" i="50"/>
  <c r="D87" i="50" s="1"/>
  <c r="Q84" i="50"/>
  <c r="Q83" i="50"/>
  <c r="D84" i="50" s="1"/>
  <c r="D56" i="50"/>
  <c r="D58" i="50"/>
  <c r="Q78" i="50"/>
  <c r="Q77" i="50"/>
  <c r="D77" i="50"/>
  <c r="D78" i="50" s="1"/>
  <c r="Q75" i="50"/>
  <c r="Q74" i="50"/>
  <c r="D75" i="50" s="1"/>
  <c r="Q69" i="50"/>
  <c r="Q68" i="50"/>
  <c r="D68" i="50"/>
  <c r="D69" i="50" s="1"/>
  <c r="Q66" i="50"/>
  <c r="Q65" i="50"/>
  <c r="D66" i="50" s="1"/>
  <c r="Q59" i="50"/>
  <c r="Q58" i="50"/>
  <c r="D59" i="50" s="1"/>
  <c r="Q56" i="50"/>
  <c r="Q55" i="50"/>
  <c r="V680" i="1"/>
  <c r="V649" i="1"/>
  <c r="V647" i="1"/>
  <c r="V642" i="1"/>
  <c r="V640" i="1"/>
  <c r="V637" i="1"/>
  <c r="V620" i="1"/>
  <c r="V588" i="1"/>
  <c r="V459" i="1"/>
  <c r="V28" i="1"/>
  <c r="V821" i="1"/>
  <c r="V820" i="1"/>
  <c r="V819" i="1"/>
  <c r="V818" i="1"/>
  <c r="V718" i="1"/>
  <c r="V717" i="1"/>
  <c r="V393" i="1"/>
  <c r="V704" i="1"/>
  <c r="V622" i="1"/>
  <c r="V601" i="1"/>
  <c r="V570" i="1"/>
  <c r="V569" i="1"/>
  <c r="V559" i="1"/>
  <c r="V544" i="1"/>
  <c r="V523" i="1"/>
  <c r="V608" i="1"/>
  <c r="V474" i="1"/>
  <c r="V471" i="1"/>
  <c r="V462" i="1"/>
  <c r="V460" i="1"/>
  <c r="V458" i="1"/>
  <c r="V453" i="1"/>
  <c r="V452" i="1"/>
  <c r="V451" i="1"/>
  <c r="V450" i="1"/>
  <c r="V449" i="1"/>
  <c r="V448" i="1"/>
  <c r="V447" i="1"/>
  <c r="V440" i="1"/>
  <c r="V445" i="1"/>
  <c r="V443" i="1"/>
  <c r="V369" i="1"/>
  <c r="V360" i="1"/>
  <c r="V315" i="1"/>
  <c r="V314" i="1"/>
  <c r="V312" i="1"/>
  <c r="V309" i="1"/>
  <c r="V300" i="1"/>
  <c r="V237" i="1"/>
  <c r="V84" i="1"/>
  <c r="V19" i="1"/>
  <c r="X39" i="28" l="1"/>
  <c r="X38" i="28"/>
  <c r="Y849" i="1"/>
  <c r="Z849" i="1"/>
  <c r="V1066" i="1"/>
  <c r="V946" i="1"/>
  <c r="V926" i="1"/>
  <c r="V939" i="1"/>
  <c r="V944" i="1"/>
  <c r="V957" i="1"/>
  <c r="V851" i="1"/>
  <c r="V892" i="1"/>
  <c r="V928" i="1"/>
  <c r="V948" i="1"/>
  <c r="V942" i="1"/>
  <c r="W925" i="1"/>
  <c r="W32" i="1"/>
  <c r="W942" i="1"/>
  <c r="W943" i="1"/>
  <c r="V915" i="1"/>
  <c r="W948" i="1"/>
  <c r="W895" i="1"/>
  <c r="W863" i="1"/>
  <c r="W911" i="1"/>
  <c r="V923" i="1"/>
  <c r="W525" i="1"/>
  <c r="V871" i="1"/>
  <c r="W877" i="1"/>
  <c r="V935" i="1"/>
  <c r="W944" i="1"/>
  <c r="W862" i="1"/>
  <c r="V874" i="1"/>
  <c r="W860" i="1"/>
  <c r="V878" i="1"/>
  <c r="W922" i="1"/>
  <c r="W876" i="1"/>
  <c r="V958" i="1"/>
  <c r="W896" i="1"/>
  <c r="V962" i="1"/>
  <c r="V895" i="1"/>
  <c r="V883" i="1"/>
  <c r="W930" i="1"/>
  <c r="V863" i="1"/>
  <c r="W903" i="1"/>
  <c r="V934" i="1"/>
  <c r="W955" i="1"/>
  <c r="V950" i="1"/>
  <c r="W919" i="1"/>
  <c r="W853" i="1"/>
  <c r="V896" i="1"/>
  <c r="W882" i="1"/>
  <c r="W886" i="1"/>
  <c r="V953" i="1"/>
  <c r="V932" i="1"/>
  <c r="V913" i="1"/>
  <c r="V930" i="1"/>
  <c r="V949" i="1"/>
  <c r="W866" i="1"/>
  <c r="V886" i="1"/>
  <c r="W931" i="1"/>
  <c r="V867" i="1"/>
  <c r="W854" i="1"/>
  <c r="V904" i="1"/>
  <c r="V951" i="1"/>
  <c r="V862" i="1"/>
  <c r="W749" i="1"/>
  <c r="V710" i="1"/>
  <c r="V914" i="1"/>
  <c r="W932" i="1"/>
  <c r="V922" i="1"/>
  <c r="V859" i="1"/>
  <c r="W962" i="1"/>
  <c r="W902" i="1"/>
  <c r="W883" i="1"/>
  <c r="W780" i="1"/>
  <c r="V903" i="1"/>
  <c r="W826" i="1"/>
  <c r="V955" i="1"/>
  <c r="V872" i="1"/>
  <c r="W856" i="1"/>
  <c r="V961" i="1"/>
  <c r="V921" i="1"/>
  <c r="W949" i="1"/>
  <c r="W872" i="1"/>
  <c r="V911" i="1"/>
  <c r="W867" i="1"/>
  <c r="W871" i="1"/>
  <c r="W935" i="1"/>
  <c r="W908" i="1"/>
  <c r="V749" i="1"/>
  <c r="V880" i="1"/>
  <c r="W874" i="1"/>
  <c r="Z874" i="1" s="1"/>
  <c r="W929" i="1"/>
  <c r="W859" i="1"/>
  <c r="V885" i="1"/>
  <c r="W958" i="1"/>
  <c r="V902" i="1"/>
  <c r="W940" i="1"/>
  <c r="V780" i="1"/>
  <c r="W881" i="1"/>
  <c r="V826" i="1"/>
  <c r="W939" i="1"/>
  <c r="W889" i="1"/>
  <c r="V853" i="1"/>
  <c r="W868" i="1"/>
  <c r="W928" i="1"/>
  <c r="V876" i="1"/>
  <c r="V956" i="1"/>
  <c r="W75" i="1"/>
  <c r="W898" i="1"/>
  <c r="W878" i="1"/>
  <c r="W934" i="1"/>
  <c r="W950" i="1"/>
  <c r="W879" i="1"/>
  <c r="V854" i="1"/>
  <c r="V672" i="1"/>
  <c r="V917" i="1"/>
  <c r="W850" i="1"/>
  <c r="V866" i="1"/>
  <c r="V931" i="1"/>
  <c r="W954" i="1"/>
  <c r="V743" i="1"/>
  <c r="W904" i="1"/>
  <c r="V1068" i="1"/>
  <c r="W951" i="1"/>
  <c r="W710" i="1"/>
  <c r="W914" i="1"/>
  <c r="V1064" i="1"/>
  <c r="V929" i="1"/>
  <c r="W959" i="1"/>
  <c r="V869" i="1"/>
  <c r="W885" i="1"/>
  <c r="V933" i="1"/>
  <c r="W946" i="1"/>
  <c r="W1028" i="1"/>
  <c r="V940" i="1"/>
  <c r="V920" i="1"/>
  <c r="W890" i="1"/>
  <c r="V881" i="1"/>
  <c r="W906" i="1"/>
  <c r="V889" i="1"/>
  <c r="W972" i="1"/>
  <c r="V868" i="1"/>
  <c r="V861" i="1"/>
  <c r="W892" i="1"/>
  <c r="V947" i="1"/>
  <c r="W857" i="1"/>
  <c r="W887" i="1"/>
  <c r="W921" i="1"/>
  <c r="V882" i="1"/>
  <c r="V879" i="1"/>
  <c r="W827" i="1"/>
  <c r="V954" i="1"/>
  <c r="V918" i="1"/>
  <c r="W905" i="1"/>
  <c r="W672" i="1"/>
  <c r="V900" i="1"/>
  <c r="W917" i="1"/>
  <c r="V908" i="1"/>
  <c r="W916" i="1"/>
  <c r="V858" i="1"/>
  <c r="W880" i="1"/>
  <c r="V925" i="1"/>
  <c r="W1066" i="1"/>
  <c r="V959" i="1"/>
  <c r="V32" i="1"/>
  <c r="V727" i="1"/>
  <c r="V1028" i="1"/>
  <c r="W924" i="1"/>
  <c r="W920" i="1"/>
  <c r="W960" i="1"/>
  <c r="W912" i="1"/>
  <c r="W855" i="1"/>
  <c r="Z855" i="1" s="1"/>
  <c r="V972" i="1"/>
  <c r="W901" i="1"/>
  <c r="W894" i="1"/>
  <c r="W953" i="1"/>
  <c r="V877" i="1"/>
  <c r="W927" i="1"/>
  <c r="W858" i="1"/>
  <c r="W884" i="1"/>
  <c r="W727" i="1"/>
  <c r="V888" i="1"/>
  <c r="V525" i="1"/>
  <c r="V927" i="1"/>
  <c r="W770" i="1"/>
  <c r="W957" i="1"/>
  <c r="V850" i="1"/>
  <c r="W961" i="1"/>
  <c r="W861" i="1"/>
  <c r="W851" i="1"/>
  <c r="W918" i="1"/>
  <c r="V857" i="1"/>
  <c r="W743" i="1"/>
  <c r="V898" i="1"/>
  <c r="W1068" i="1"/>
  <c r="V916" i="1"/>
  <c r="V887" i="1"/>
  <c r="W926" i="1"/>
  <c r="W1064" i="1"/>
  <c r="V884" i="1"/>
  <c r="W869" i="1"/>
  <c r="W933" i="1"/>
  <c r="V924" i="1"/>
  <c r="W956" i="1"/>
  <c r="V890" i="1"/>
  <c r="V960" i="1"/>
  <c r="W888" i="1"/>
  <c r="V912" i="1"/>
  <c r="W947" i="1"/>
  <c r="V855" i="1"/>
  <c r="Y855" i="1" s="1"/>
  <c r="W907" i="1"/>
  <c r="V901" i="1"/>
  <c r="Y75" i="1"/>
  <c r="Y770" i="1"/>
  <c r="Y943" i="1"/>
  <c r="Y18" i="1"/>
  <c r="Y716" i="1"/>
  <c r="Y804" i="1"/>
  <c r="Y803" i="1"/>
  <c r="Y802" i="1"/>
  <c r="Y968" i="1"/>
  <c r="Y965" i="1"/>
  <c r="Y964" i="1"/>
  <c r="Y963" i="1"/>
  <c r="Y571" i="1"/>
  <c r="Y436" i="1"/>
  <c r="Y945" i="1"/>
  <c r="Y810" i="1"/>
  <c r="Y809" i="1"/>
  <c r="Y773" i="1"/>
  <c r="Y772" i="1"/>
  <c r="Y563" i="1"/>
  <c r="Y561" i="1"/>
  <c r="Y771" i="1"/>
  <c r="Y278" i="1"/>
  <c r="Y726" i="1"/>
  <c r="Y725" i="1"/>
  <c r="Y721" i="1"/>
  <c r="Y683" i="1"/>
  <c r="Y713" i="1"/>
  <c r="Y500" i="1"/>
  <c r="Y499" i="1"/>
  <c r="Y686" i="1"/>
  <c r="Y679" i="1"/>
  <c r="Y457" i="1"/>
  <c r="Y676" i="1"/>
  <c r="Y627" i="1"/>
  <c r="Y586" i="1"/>
  <c r="Y782" i="1"/>
  <c r="Y936" i="1"/>
  <c r="Y673" i="1"/>
  <c r="Y544" i="1"/>
  <c r="Y639" i="1"/>
  <c r="Y523" i="1"/>
  <c r="Y635" i="1"/>
  <c r="Y507" i="1"/>
  <c r="Y785" i="1"/>
  <c r="Y781" i="1"/>
  <c r="Y498" i="1"/>
  <c r="Y1023" i="1"/>
  <c r="Y846" i="1"/>
  <c r="Y463" i="1"/>
  <c r="Y667" i="1"/>
  <c r="Y845" i="1"/>
  <c r="Y449" i="1"/>
  <c r="Y844" i="1"/>
  <c r="Y634" i="1"/>
  <c r="Y843" i="1"/>
  <c r="Y412" i="1"/>
  <c r="Y784" i="1"/>
  <c r="Y406" i="1"/>
  <c r="Y387" i="1"/>
  <c r="Y666" i="1"/>
  <c r="Y369" i="1"/>
  <c r="Y664" i="1"/>
  <c r="Y274" i="1"/>
  <c r="Y520" i="1"/>
  <c r="Y234" i="1"/>
  <c r="Y225" i="1"/>
  <c r="Y169" i="1"/>
  <c r="Y240" i="1"/>
  <c r="Y518" i="1"/>
  <c r="Y136" i="1"/>
  <c r="Y100" i="1"/>
  <c r="Y84" i="1"/>
  <c r="Y99" i="1"/>
  <c r="Y959" i="1" l="1"/>
  <c r="Y933" i="1"/>
  <c r="Y939" i="1"/>
  <c r="Y942" i="1"/>
  <c r="Y927" i="1"/>
  <c r="Y872" i="1"/>
  <c r="Y948" i="1"/>
  <c r="Y946" i="1"/>
  <c r="Y525" i="1"/>
  <c r="Y947" i="1"/>
  <c r="Y956" i="1"/>
  <c r="Y896" i="1"/>
  <c r="Y928" i="1"/>
  <c r="Y1066" i="1"/>
  <c r="Y1068" i="1"/>
  <c r="Y934" i="1"/>
  <c r="Y954" i="1"/>
  <c r="Z954" i="1"/>
  <c r="Y955" i="1"/>
  <c r="Y951" i="1"/>
  <c r="Y949" i="1"/>
  <c r="Y892" i="1"/>
  <c r="Y861" i="1"/>
  <c r="Y940" i="1"/>
  <c r="Y1064" i="1"/>
  <c r="Z934" i="1"/>
  <c r="Y851" i="1"/>
  <c r="Y972" i="1"/>
  <c r="Y727" i="1"/>
  <c r="Z932" i="1"/>
  <c r="Y957" i="1"/>
  <c r="Y932" i="1"/>
  <c r="Y962" i="1"/>
  <c r="Y944" i="1"/>
  <c r="Z961" i="1"/>
  <c r="Y879" i="1"/>
  <c r="Z1028" i="1"/>
  <c r="Y866" i="1"/>
  <c r="Z884" i="1"/>
  <c r="Y884" i="1"/>
  <c r="Y857" i="1"/>
  <c r="Z858" i="1"/>
  <c r="Y889" i="1"/>
  <c r="Y853" i="1"/>
  <c r="Y961" i="1"/>
  <c r="Z883" i="1"/>
  <c r="Z864" i="1"/>
  <c r="Y867" i="1"/>
  <c r="Y856" i="1"/>
  <c r="Y858" i="1"/>
  <c r="Y885" i="1"/>
  <c r="Z863" i="1"/>
  <c r="Y960" i="1"/>
  <c r="Y877" i="1"/>
  <c r="Z960" i="1"/>
  <c r="Z857" i="1"/>
  <c r="Y881" i="1"/>
  <c r="Y869" i="1"/>
  <c r="Y854" i="1"/>
  <c r="Z859" i="1"/>
  <c r="Z867" i="1"/>
  <c r="Z749" i="1"/>
  <c r="Y886" i="1"/>
  <c r="Z882" i="1"/>
  <c r="Z876" i="1"/>
  <c r="Z877" i="1"/>
  <c r="Z888" i="1"/>
  <c r="Z770" i="1"/>
  <c r="Z672" i="1"/>
  <c r="Z887" i="1"/>
  <c r="Z885" i="1"/>
  <c r="Y672" i="1"/>
  <c r="Z889" i="1"/>
  <c r="Z871" i="1"/>
  <c r="Z856" i="1"/>
  <c r="Y710" i="1"/>
  <c r="Z886" i="1"/>
  <c r="Y890" i="1"/>
  <c r="Y887" i="1"/>
  <c r="Z890" i="1"/>
  <c r="Y743" i="1"/>
  <c r="Z879" i="1"/>
  <c r="Y862" i="1"/>
  <c r="Z866" i="1"/>
  <c r="Y863" i="1"/>
  <c r="Y871" i="1"/>
  <c r="Z881" i="1"/>
  <c r="Z950" i="1"/>
  <c r="Y876" i="1"/>
  <c r="Y859" i="1"/>
  <c r="Y878" i="1"/>
  <c r="Y888" i="1"/>
  <c r="Y1028" i="1"/>
  <c r="Y780" i="1"/>
  <c r="Y880" i="1"/>
  <c r="Y883" i="1"/>
  <c r="Y868" i="1"/>
  <c r="Z878" i="1"/>
  <c r="Y749" i="1"/>
  <c r="Z869" i="1"/>
  <c r="Z743" i="1"/>
  <c r="Y850" i="1"/>
  <c r="Y882" i="1"/>
  <c r="Z710" i="1"/>
  <c r="Z850" i="1"/>
  <c r="Y864" i="1"/>
  <c r="Z868" i="1"/>
  <c r="Z780" i="1"/>
  <c r="Z854" i="1"/>
  <c r="Y950" i="1"/>
  <c r="Z862" i="1"/>
  <c r="Z925" i="1"/>
  <c r="Z917" i="1"/>
  <c r="Y912" i="1"/>
  <c r="Y898" i="1"/>
  <c r="Y900" i="1"/>
  <c r="Y929" i="1"/>
  <c r="Y953" i="1"/>
  <c r="Y895" i="1"/>
  <c r="Z908" i="1"/>
  <c r="Z826" i="1"/>
  <c r="Z905" i="1"/>
  <c r="Z914" i="1"/>
  <c r="Z935" i="1"/>
  <c r="Y903" i="1"/>
  <c r="Y923" i="1"/>
  <c r="Z907" i="1"/>
  <c r="Z32" i="1"/>
  <c r="Y916" i="1"/>
  <c r="Z924" i="1"/>
  <c r="Y918" i="1"/>
  <c r="Z906" i="1"/>
  <c r="Y826" i="1"/>
  <c r="Z915" i="1"/>
  <c r="Y958" i="1"/>
  <c r="Z911" i="1"/>
  <c r="Y914" i="1"/>
  <c r="Y908" i="1"/>
  <c r="Z923" i="1"/>
  <c r="Y913" i="1"/>
  <c r="Z918" i="1"/>
  <c r="Y901" i="1"/>
  <c r="Z916" i="1"/>
  <c r="Y930" i="1"/>
  <c r="Z912" i="1"/>
  <c r="Y917" i="1"/>
  <c r="Z930" i="1"/>
  <c r="Z920" i="1"/>
  <c r="Y904" i="1"/>
  <c r="Z900" i="1"/>
  <c r="Z929" i="1"/>
  <c r="Z926" i="1"/>
  <c r="Z903" i="1"/>
  <c r="Y935" i="1"/>
  <c r="Y924" i="1"/>
  <c r="Y32" i="1"/>
  <c r="Z827" i="1"/>
  <c r="Y911" i="1"/>
  <c r="Z902" i="1"/>
  <c r="Z922" i="1"/>
  <c r="Y920" i="1"/>
  <c r="Z904" i="1"/>
  <c r="Z898" i="1"/>
  <c r="Z919" i="1"/>
  <c r="Z895" i="1"/>
  <c r="Z953" i="1"/>
  <c r="Y902" i="1"/>
  <c r="Z913" i="1"/>
  <c r="Z931" i="1"/>
  <c r="Z860" i="1"/>
  <c r="Y926" i="1"/>
  <c r="Z894" i="1"/>
  <c r="Y925" i="1"/>
  <c r="Z75" i="1"/>
  <c r="Z958" i="1"/>
  <c r="Y921" i="1"/>
  <c r="Y874" i="1"/>
  <c r="Y915" i="1"/>
  <c r="Z901" i="1"/>
  <c r="Y931" i="1"/>
  <c r="Y922" i="1"/>
  <c r="Z933" i="1"/>
  <c r="Z727" i="1"/>
  <c r="Z940" i="1"/>
  <c r="Z949" i="1"/>
  <c r="Z853" i="1"/>
  <c r="Z18" i="1"/>
  <c r="Z947" i="1"/>
  <c r="Z972" i="1"/>
  <c r="Z946" i="1"/>
  <c r="Z525" i="1"/>
  <c r="Z943" i="1"/>
  <c r="Z957" i="1"/>
  <c r="Z921" i="1"/>
  <c r="Z951" i="1"/>
  <c r="Z942" i="1"/>
  <c r="Z1064" i="1"/>
  <c r="Z927" i="1"/>
  <c r="Z1066" i="1"/>
  <c r="Z955" i="1"/>
  <c r="Z896" i="1"/>
  <c r="Z939" i="1"/>
  <c r="Z944" i="1"/>
  <c r="Z851" i="1"/>
  <c r="Z880" i="1"/>
  <c r="Z959" i="1"/>
  <c r="Z962" i="1"/>
  <c r="Z956" i="1"/>
  <c r="Z861" i="1"/>
  <c r="Z892" i="1"/>
  <c r="Z1068" i="1"/>
  <c r="Z928" i="1"/>
  <c r="Z872" i="1"/>
  <c r="Z948" i="1"/>
  <c r="AP801" i="1"/>
  <c r="BQ7" i="18"/>
  <c r="BY7" i="18"/>
  <c r="BY6" i="18"/>
  <c r="BY5" i="18"/>
  <c r="BY4" i="18"/>
  <c r="CH7" i="18"/>
  <c r="CH6" i="18"/>
  <c r="CH5" i="18"/>
  <c r="CH4" i="18"/>
  <c r="BU8" i="18"/>
  <c r="Q49" i="50"/>
  <c r="Q48" i="50"/>
  <c r="Q46" i="50"/>
  <c r="Q45" i="50"/>
  <c r="Q40" i="50"/>
  <c r="Q39" i="50"/>
  <c r="Q37" i="50"/>
  <c r="Q36" i="50"/>
  <c r="Q30" i="50"/>
  <c r="Q29" i="50"/>
  <c r="Q27" i="50"/>
  <c r="Q26" i="50"/>
  <c r="Q18" i="50"/>
  <c r="Q17" i="50"/>
  <c r="Q15" i="50"/>
  <c r="Q14" i="50"/>
  <c r="Q8" i="50"/>
  <c r="Q7" i="50"/>
  <c r="Q5" i="50"/>
  <c r="Q4" i="50"/>
  <c r="CD8" i="18"/>
  <c r="D48" i="50" l="1"/>
  <c r="D39" i="50"/>
  <c r="D29" i="50"/>
  <c r="D49" i="50"/>
  <c r="D46" i="50"/>
  <c r="D37" i="50"/>
  <c r="D30" i="50" l="1"/>
  <c r="D40" i="50"/>
  <c r="D18" i="50"/>
  <c r="D15" i="50"/>
  <c r="DI2" i="11"/>
  <c r="AP783" i="1"/>
  <c r="AP970" i="1" l="1"/>
  <c r="AP792" i="1" l="1"/>
  <c r="AP693" i="1"/>
  <c r="AP791" i="1" l="1"/>
  <c r="AP969" i="1"/>
  <c r="AP777" i="1"/>
  <c r="AP696" i="1"/>
  <c r="AP687" i="1"/>
  <c r="W638" i="1"/>
  <c r="Y647" i="1"/>
  <c r="Y649" i="1"/>
  <c r="Y680" i="1"/>
  <c r="Y588" i="1"/>
  <c r="Y620" i="1"/>
  <c r="Y637" i="1"/>
  <c r="Y640" i="1"/>
  <c r="Y642" i="1"/>
  <c r="Y459" i="1"/>
  <c r="Y28" i="1"/>
  <c r="Y622" i="1"/>
  <c r="Y601" i="1"/>
  <c r="Y717" i="1"/>
  <c r="Y718" i="1"/>
  <c r="Y818" i="1"/>
  <c r="Y819" i="1"/>
  <c r="Y820" i="1"/>
  <c r="Y821" i="1"/>
  <c r="Y393" i="1"/>
  <c r="Y704" i="1"/>
  <c r="Y569" i="1"/>
  <c r="Y570" i="1"/>
  <c r="Y559" i="1"/>
  <c r="Y474" i="1"/>
  <c r="Y471" i="1"/>
  <c r="Y458" i="1"/>
  <c r="Y460" i="1"/>
  <c r="Y451" i="1"/>
  <c r="Y452" i="1"/>
  <c r="Y453" i="1"/>
  <c r="Y443" i="1"/>
  <c r="Y608" i="1"/>
  <c r="Y447" i="1"/>
  <c r="Y448" i="1"/>
  <c r="Y440" i="1"/>
  <c r="Y445" i="1"/>
  <c r="Y237" i="1"/>
  <c r="Y450" i="1"/>
  <c r="Y360" i="1"/>
  <c r="Y462" i="1"/>
  <c r="Y315" i="1"/>
  <c r="Y309" i="1"/>
  <c r="Y19" i="1"/>
  <c r="Y300" i="1"/>
  <c r="V4" i="1"/>
  <c r="Y314" i="1"/>
  <c r="W647" i="1"/>
  <c r="W649" i="1"/>
  <c r="W680" i="1"/>
  <c r="W588" i="1"/>
  <c r="W620" i="1"/>
  <c r="W637" i="1"/>
  <c r="W640" i="1"/>
  <c r="W642" i="1"/>
  <c r="W459" i="1"/>
  <c r="W28" i="1"/>
  <c r="W622" i="1"/>
  <c r="W601" i="1"/>
  <c r="W717" i="1"/>
  <c r="W718" i="1"/>
  <c r="W818" i="1"/>
  <c r="W819" i="1"/>
  <c r="W820" i="1"/>
  <c r="W821" i="1"/>
  <c r="W393" i="1"/>
  <c r="W704" i="1"/>
  <c r="W569" i="1"/>
  <c r="W570" i="1"/>
  <c r="W559" i="1"/>
  <c r="W474" i="1"/>
  <c r="W471" i="1"/>
  <c r="W458" i="1"/>
  <c r="W460" i="1"/>
  <c r="W451" i="1"/>
  <c r="W452" i="1"/>
  <c r="W453" i="1"/>
  <c r="W443" i="1"/>
  <c r="W608" i="1"/>
  <c r="W447" i="1"/>
  <c r="W448" i="1"/>
  <c r="W440" i="1"/>
  <c r="W445" i="1"/>
  <c r="W237" i="1"/>
  <c r="W450" i="1"/>
  <c r="W360" i="1"/>
  <c r="W462" i="1"/>
  <c r="W315" i="1"/>
  <c r="W309" i="1"/>
  <c r="W19" i="1"/>
  <c r="W300" i="1"/>
  <c r="W4" i="1"/>
  <c r="W314" i="1"/>
  <c r="AP816" i="1"/>
  <c r="AP977" i="1"/>
  <c r="AP796" i="1"/>
  <c r="AP794" i="1"/>
  <c r="AP795" i="1"/>
  <c r="AP775" i="1"/>
  <c r="AP806" i="1"/>
  <c r="AP807" i="1"/>
  <c r="AP824" i="1"/>
  <c r="AP979" i="1"/>
  <c r="AP699" i="1"/>
  <c r="AP688" i="1"/>
  <c r="AP690" i="1"/>
  <c r="AP656" i="1"/>
  <c r="AP655" i="1"/>
  <c r="AP825" i="1"/>
  <c r="AP808" i="1"/>
  <c r="AP993" i="1"/>
  <c r="AP815" i="1"/>
  <c r="AP776" i="1"/>
  <c r="AP774" i="1"/>
  <c r="AP823" i="1"/>
  <c r="AP805" i="1"/>
  <c r="AP787" i="1"/>
  <c r="AP658" i="1"/>
  <c r="Y4" i="1" l="1"/>
  <c r="W424" i="1"/>
  <c r="W870" i="1"/>
  <c r="W659" i="1"/>
  <c r="W639" i="1"/>
  <c r="W667" i="1"/>
  <c r="V644" i="1" l="1"/>
  <c r="BP8" i="18"/>
  <c r="BO8" i="18"/>
  <c r="CE8" i="18"/>
  <c r="CC1" i="18" s="1"/>
  <c r="CC8" i="18"/>
  <c r="CF7" i="18"/>
  <c r="CF6" i="18"/>
  <c r="CF5" i="18"/>
  <c r="CF4" i="18"/>
  <c r="BW7" i="18"/>
  <c r="BW6" i="18"/>
  <c r="BW5" i="18"/>
  <c r="BW4" i="18"/>
  <c r="BV8" i="18"/>
  <c r="BT8" i="18"/>
  <c r="BR7" i="18"/>
  <c r="BR4" i="18"/>
  <c r="BR5" i="18"/>
  <c r="BR6" i="18"/>
  <c r="BQ6" i="18" s="1"/>
  <c r="Z639" i="1"/>
  <c r="Z659" i="1"/>
  <c r="Z136" i="1"/>
  <c r="V424" i="1"/>
  <c r="Y424" i="1" l="1"/>
  <c r="Y644" i="1"/>
  <c r="CH8" i="18"/>
  <c r="CF8" i="18" s="1"/>
  <c r="BY8" i="18"/>
  <c r="BW8" i="18" s="1"/>
  <c r="BT1" i="18"/>
  <c r="BO1" i="18"/>
  <c r="BR8" i="18"/>
  <c r="BQ8" i="18" s="1"/>
  <c r="V438" i="1" l="1"/>
  <c r="W438" i="1"/>
  <c r="V153" i="1"/>
  <c r="W345" i="1"/>
  <c r="V596" i="1"/>
  <c r="W596" i="1"/>
  <c r="V668" i="1"/>
  <c r="W668" i="1"/>
  <c r="W356" i="1"/>
  <c r="V477" i="1"/>
  <c r="W477" i="1"/>
  <c r="W520" i="1"/>
  <c r="V822" i="1"/>
  <c r="V817" i="1"/>
  <c r="V345" i="1"/>
  <c r="V793" i="1"/>
  <c r="V356" i="1"/>
  <c r="Y356" i="1" l="1"/>
  <c r="Y793" i="1"/>
  <c r="Y345" i="1"/>
  <c r="Y817" i="1"/>
  <c r="Y822" i="1"/>
  <c r="Z520" i="1"/>
  <c r="Z477" i="1"/>
  <c r="Y477" i="1"/>
  <c r="Z356" i="1"/>
  <c r="Z668" i="1"/>
  <c r="Y668" i="1"/>
  <c r="Z596" i="1"/>
  <c r="Y596" i="1"/>
  <c r="Z345" i="1"/>
  <c r="Y153" i="1"/>
  <c r="Z438" i="1"/>
  <c r="Y438" i="1"/>
  <c r="AR136" i="1"/>
  <c r="AR406" i="1"/>
  <c r="AB9" i="18"/>
  <c r="Z9" i="18"/>
  <c r="AP978" i="1"/>
  <c r="AP848" i="1"/>
  <c r="V678" i="1"/>
  <c r="V816" i="1"/>
  <c r="V815" i="1"/>
  <c r="V805" i="1"/>
  <c r="V977" i="1"/>
  <c r="V814" i="1"/>
  <c r="V813" i="1"/>
  <c r="V790" i="1"/>
  <c r="V800" i="1"/>
  <c r="V799" i="1"/>
  <c r="V796" i="1"/>
  <c r="V789" i="1"/>
  <c r="V795" i="1"/>
  <c r="V794" i="1"/>
  <c r="V788" i="1"/>
  <c r="V797" i="1"/>
  <c r="V724" i="1"/>
  <c r="V723" i="1"/>
  <c r="V45" i="1"/>
  <c r="V719" i="1"/>
  <c r="V701" i="1"/>
  <c r="V44" i="1"/>
  <c r="V910" i="1"/>
  <c r="Y910" i="1" s="1"/>
  <c r="V700" i="1"/>
  <c r="V909" i="1"/>
  <c r="Y909" i="1" s="1"/>
  <c r="V709" i="1"/>
  <c r="V708" i="1"/>
  <c r="V893" i="1"/>
  <c r="Y893" i="1" s="1"/>
  <c r="V705" i="1"/>
  <c r="V682" i="1"/>
  <c r="V792" i="1"/>
  <c r="V791" i="1"/>
  <c r="V776" i="1"/>
  <c r="V775" i="1"/>
  <c r="V993" i="1"/>
  <c r="V774" i="1"/>
  <c r="V707" i="1"/>
  <c r="V712" i="1"/>
  <c r="V971" i="1"/>
  <c r="V970" i="1"/>
  <c r="V969" i="1"/>
  <c r="V967" i="1"/>
  <c r="V663" i="1"/>
  <c r="V711" i="1"/>
  <c r="V699" i="1"/>
  <c r="V941" i="1"/>
  <c r="V976" i="1"/>
  <c r="V975" i="1"/>
  <c r="V769" i="1"/>
  <c r="V696" i="1"/>
  <c r="V693" i="1"/>
  <c r="V692" i="1"/>
  <c r="V783" i="1"/>
  <c r="V807" i="1"/>
  <c r="V808" i="1"/>
  <c r="V825" i="1"/>
  <c r="V824" i="1"/>
  <c r="V691" i="1"/>
  <c r="V690" i="1"/>
  <c r="V688" i="1"/>
  <c r="V979" i="1"/>
  <c r="Y979" i="1" s="1"/>
  <c r="V978" i="1"/>
  <c r="Y978" i="1" s="1"/>
  <c r="V687" i="1"/>
  <c r="V656" i="1"/>
  <c r="V685" i="1"/>
  <c r="V681" i="1"/>
  <c r="V655" i="1"/>
  <c r="V787" i="1"/>
  <c r="V786" i="1"/>
  <c r="V812" i="1"/>
  <c r="V662" i="1"/>
  <c r="V671" i="1"/>
  <c r="V538" i="1"/>
  <c r="V187" i="1"/>
  <c r="V1001" i="1"/>
  <c r="Y1001" i="1" s="1"/>
  <c r="V952" i="1"/>
  <c r="Y952" i="1" s="1"/>
  <c r="V748" i="1"/>
  <c r="V777" i="1"/>
  <c r="V806" i="1"/>
  <c r="V529" i="1"/>
  <c r="V974" i="1"/>
  <c r="Y974" i="1" s="1"/>
  <c r="V715" i="1"/>
  <c r="V643" i="1"/>
  <c r="V714" i="1"/>
  <c r="V430" i="1"/>
  <c r="V429" i="1"/>
  <c r="V747" i="1"/>
  <c r="V983" i="1"/>
  <c r="Y983" i="1" s="1"/>
  <c r="V801" i="1"/>
  <c r="V745" i="1"/>
  <c r="V742" i="1"/>
  <c r="V739" i="1"/>
  <c r="V1074" i="1"/>
  <c r="Y1074" i="1" s="1"/>
  <c r="V744" i="1"/>
  <c r="V732" i="1"/>
  <c r="V750" i="1"/>
  <c r="V734" i="1"/>
  <c r="V698" i="1"/>
  <c r="V740" i="1"/>
  <c r="V731" i="1"/>
  <c r="V984" i="1"/>
  <c r="Y984" i="1" s="1"/>
  <c r="V966" i="1"/>
  <c r="W454" i="1"/>
  <c r="W465" i="1"/>
  <c r="Z654" i="1"/>
  <c r="Z465" i="1" l="1"/>
  <c r="Z454" i="1"/>
  <c r="Y966" i="1"/>
  <c r="Y731" i="1"/>
  <c r="Y740" i="1"/>
  <c r="Y698" i="1"/>
  <c r="Y734" i="1"/>
  <c r="Y750" i="1"/>
  <c r="Y732" i="1"/>
  <c r="Y744" i="1"/>
  <c r="Y739" i="1"/>
  <c r="Y742" i="1"/>
  <c r="Y745" i="1"/>
  <c r="Y801" i="1"/>
  <c r="Y747" i="1"/>
  <c r="Y429" i="1"/>
  <c r="Y430" i="1"/>
  <c r="Y714" i="1"/>
  <c r="Y643" i="1"/>
  <c r="Y715" i="1"/>
  <c r="Y529" i="1"/>
  <c r="Y806" i="1"/>
  <c r="Y777" i="1"/>
  <c r="Y748" i="1"/>
  <c r="Y187" i="1"/>
  <c r="Y538" i="1"/>
  <c r="Y671" i="1"/>
  <c r="Y662" i="1"/>
  <c r="Y786" i="1"/>
  <c r="Y787" i="1"/>
  <c r="Y655" i="1"/>
  <c r="Y681" i="1"/>
  <c r="Y685" i="1"/>
  <c r="Y656" i="1"/>
  <c r="Y687" i="1"/>
  <c r="Y688" i="1"/>
  <c r="Y690" i="1"/>
  <c r="Y691" i="1"/>
  <c r="Y825" i="1"/>
  <c r="Y808" i="1"/>
  <c r="Y783" i="1"/>
  <c r="Y692" i="1"/>
  <c r="Y693" i="1"/>
  <c r="Y696" i="1"/>
  <c r="Y769" i="1"/>
  <c r="Y975" i="1"/>
  <c r="Y976" i="1"/>
  <c r="Y941" i="1"/>
  <c r="Y699" i="1"/>
  <c r="Y711" i="1"/>
  <c r="Y663" i="1"/>
  <c r="Y967" i="1"/>
  <c r="Y969" i="1"/>
  <c r="Y970" i="1"/>
  <c r="Y971" i="1"/>
  <c r="Y712" i="1"/>
  <c r="Y707" i="1"/>
  <c r="Y774" i="1"/>
  <c r="Y775" i="1"/>
  <c r="Y791" i="1"/>
  <c r="Y792" i="1"/>
  <c r="Y682" i="1"/>
  <c r="Y705" i="1"/>
  <c r="Y708" i="1"/>
  <c r="Y709" i="1"/>
  <c r="Y700" i="1"/>
  <c r="Y44" i="1"/>
  <c r="Y701" i="1"/>
  <c r="Y719" i="1"/>
  <c r="Y45" i="1"/>
  <c r="Y723" i="1"/>
  <c r="Y724" i="1"/>
  <c r="Y797" i="1"/>
  <c r="Y788" i="1"/>
  <c r="Y794" i="1"/>
  <c r="Y795" i="1"/>
  <c r="Y789" i="1"/>
  <c r="Y796" i="1"/>
  <c r="Y800" i="1"/>
  <c r="Y790" i="1"/>
  <c r="Y813" i="1"/>
  <c r="Y814" i="1"/>
  <c r="Y977" i="1"/>
  <c r="Y805" i="1"/>
  <c r="Y815" i="1"/>
  <c r="Y816" i="1"/>
  <c r="Y678" i="1"/>
  <c r="Y799" i="1"/>
  <c r="Y824" i="1"/>
  <c r="Y776" i="1"/>
  <c r="Y812" i="1"/>
  <c r="Y807" i="1"/>
  <c r="Y993" i="1"/>
  <c r="V823" i="1"/>
  <c r="V1044" i="1"/>
  <c r="V580" i="1"/>
  <c r="V779" i="1"/>
  <c r="V670" i="1"/>
  <c r="V669" i="1"/>
  <c r="V335" i="1"/>
  <c r="Y335" i="1" l="1"/>
  <c r="Y669" i="1"/>
  <c r="Y670" i="1"/>
  <c r="Y779" i="1"/>
  <c r="Y580" i="1"/>
  <c r="Y1044" i="1"/>
  <c r="Y823" i="1"/>
  <c r="L5" i="31"/>
  <c r="L6" i="31"/>
  <c r="L7" i="31"/>
  <c r="L8" i="31"/>
  <c r="L9" i="31"/>
  <c r="L10" i="31"/>
  <c r="L11" i="31"/>
  <c r="L12" i="31"/>
  <c r="L13" i="31"/>
  <c r="L14" i="31"/>
  <c r="L15" i="31"/>
  <c r="L16" i="31"/>
  <c r="L18" i="31"/>
  <c r="L4" i="31"/>
  <c r="L26" i="31" s="1"/>
  <c r="V937" i="1"/>
  <c r="V938" i="1"/>
  <c r="Y938" i="1" l="1"/>
  <c r="Y937" i="1"/>
  <c r="E5" i="31"/>
  <c r="E6" i="31"/>
  <c r="E7" i="31"/>
  <c r="E8" i="31"/>
  <c r="E9" i="31"/>
  <c r="E10" i="31"/>
  <c r="E11" i="31"/>
  <c r="E12" i="31"/>
  <c r="E13" i="31"/>
  <c r="E14" i="31"/>
  <c r="E15" i="31"/>
  <c r="E16" i="31"/>
  <c r="E17" i="31"/>
  <c r="E18" i="31"/>
  <c r="E19" i="31"/>
  <c r="E20" i="31"/>
  <c r="E21" i="31"/>
  <c r="E22" i="31"/>
  <c r="E23" i="31"/>
  <c r="E24" i="31"/>
  <c r="E4" i="31"/>
  <c r="D4" i="31"/>
  <c r="D5" i="31"/>
  <c r="D6" i="31"/>
  <c r="D7" i="31"/>
  <c r="D8" i="31"/>
  <c r="D9" i="31"/>
  <c r="D10" i="31"/>
  <c r="D11" i="31"/>
  <c r="D12" i="31"/>
  <c r="D13" i="31"/>
  <c r="D14" i="31"/>
  <c r="D15" i="31"/>
  <c r="D16" i="31"/>
  <c r="D17" i="31"/>
  <c r="D18" i="31"/>
  <c r="D19" i="31"/>
  <c r="D20" i="31"/>
  <c r="D21" i="31"/>
  <c r="D22" i="31"/>
  <c r="D23" i="31"/>
  <c r="D24" i="31"/>
  <c r="E25" i="31" l="1"/>
  <c r="E26" i="31"/>
  <c r="V811" i="1" l="1"/>
  <c r="V848" i="1"/>
  <c r="V847" i="1"/>
  <c r="V321" i="1"/>
  <c r="Y321" i="1" l="1"/>
  <c r="Y847" i="1"/>
  <c r="Y848" i="1"/>
  <c r="Y811" i="1"/>
  <c r="W153" i="1"/>
  <c r="W657" i="1"/>
  <c r="W822" i="1"/>
  <c r="W817" i="1"/>
  <c r="W816" i="1"/>
  <c r="W815" i="1"/>
  <c r="Z459" i="1"/>
  <c r="W814" i="1"/>
  <c r="W813" i="1"/>
  <c r="W790" i="1"/>
  <c r="W800" i="1"/>
  <c r="W799" i="1"/>
  <c r="W796" i="1"/>
  <c r="W789" i="1"/>
  <c r="W795" i="1"/>
  <c r="W794" i="1"/>
  <c r="W788" i="1"/>
  <c r="Z797" i="1"/>
  <c r="W792" i="1"/>
  <c r="W791" i="1"/>
  <c r="Z28" i="1"/>
  <c r="W776" i="1"/>
  <c r="W777" i="1"/>
  <c r="W806" i="1"/>
  <c r="W775" i="1"/>
  <c r="W993" i="1"/>
  <c r="W774" i="1"/>
  <c r="W971" i="1"/>
  <c r="W970" i="1"/>
  <c r="W969" i="1"/>
  <c r="W967" i="1"/>
  <c r="W563" i="1"/>
  <c r="W663" i="1"/>
  <c r="W941" i="1"/>
  <c r="W561" i="1"/>
  <c r="W976" i="1"/>
  <c r="W975" i="1"/>
  <c r="W783" i="1"/>
  <c r="W807" i="1"/>
  <c r="W808" i="1"/>
  <c r="Z681" i="1"/>
  <c r="W655" i="1"/>
  <c r="W662" i="1"/>
  <c r="W724" i="1"/>
  <c r="W723" i="1"/>
  <c r="W45" i="1"/>
  <c r="W719" i="1"/>
  <c r="AM586" i="1"/>
  <c r="AM507" i="1"/>
  <c r="W745" i="1"/>
  <c r="Z44" i="1"/>
  <c r="W742" i="1"/>
  <c r="W739" i="1"/>
  <c r="W910" i="1"/>
  <c r="Z910" i="1" s="1"/>
  <c r="AM1023" i="1"/>
  <c r="Z739" i="1" l="1"/>
  <c r="Z742" i="1"/>
  <c r="Z745" i="1"/>
  <c r="Z719" i="1"/>
  <c r="Z45" i="1"/>
  <c r="Z723" i="1"/>
  <c r="Z724" i="1"/>
  <c r="Z662" i="1"/>
  <c r="Z655" i="1"/>
  <c r="Z808" i="1"/>
  <c r="Z783" i="1"/>
  <c r="Z975" i="1"/>
  <c r="Z976" i="1"/>
  <c r="Z561" i="1"/>
  <c r="Z941" i="1"/>
  <c r="Z663" i="1"/>
  <c r="Z563" i="1"/>
  <c r="Z967" i="1"/>
  <c r="Z969" i="1"/>
  <c r="Z970" i="1"/>
  <c r="Z971" i="1"/>
  <c r="Z774" i="1"/>
  <c r="Z775" i="1"/>
  <c r="Z806" i="1"/>
  <c r="Z777" i="1"/>
  <c r="Z791" i="1"/>
  <c r="Z792" i="1"/>
  <c r="Z788" i="1"/>
  <c r="Z794" i="1"/>
  <c r="Z795" i="1"/>
  <c r="Z789" i="1"/>
  <c r="Z796" i="1"/>
  <c r="Z800" i="1"/>
  <c r="Z790" i="1"/>
  <c r="Z813" i="1"/>
  <c r="Z814" i="1"/>
  <c r="Z815" i="1"/>
  <c r="Z816" i="1"/>
  <c r="Z817" i="1"/>
  <c r="Z822" i="1"/>
  <c r="Z657" i="1"/>
  <c r="Z153" i="1"/>
  <c r="Z807" i="1"/>
  <c r="Z776" i="1"/>
  <c r="Z799" i="1"/>
  <c r="Z993" i="1"/>
  <c r="AM240" i="1"/>
  <c r="AM553" i="1"/>
  <c r="AM725" i="1"/>
  <c r="AM721" i="1"/>
  <c r="AM233" i="1"/>
  <c r="AM405" i="1"/>
  <c r="AM726" i="1"/>
  <c r="W731" i="1"/>
  <c r="W691" i="1"/>
  <c r="W696" i="1"/>
  <c r="W692" i="1"/>
  <c r="W656" i="1"/>
  <c r="W825" i="1"/>
  <c r="W690" i="1"/>
  <c r="W686" i="1"/>
  <c r="W685" i="1"/>
  <c r="Z707" i="1"/>
  <c r="W693" i="1"/>
  <c r="W712" i="1"/>
  <c r="W699" i="1"/>
  <c r="W824" i="1"/>
  <c r="W979" i="1"/>
  <c r="Z979" i="1" s="1"/>
  <c r="W688" i="1"/>
  <c r="W711" i="1"/>
  <c r="W769" i="1"/>
  <c r="W687" i="1"/>
  <c r="Z687" i="1" l="1"/>
  <c r="Z769" i="1"/>
  <c r="Z711" i="1"/>
  <c r="Z688" i="1"/>
  <c r="Z699" i="1"/>
  <c r="Z712" i="1"/>
  <c r="Z693" i="1"/>
  <c r="Z685" i="1"/>
  <c r="Z686" i="1"/>
  <c r="Z690" i="1"/>
  <c r="Z825" i="1"/>
  <c r="Z656" i="1"/>
  <c r="Z692" i="1"/>
  <c r="Z696" i="1"/>
  <c r="Z691" i="1"/>
  <c r="Z731" i="1"/>
  <c r="Z824" i="1"/>
  <c r="W978" i="1"/>
  <c r="Z978" i="1" s="1"/>
  <c r="W1044" i="1"/>
  <c r="W823" i="1"/>
  <c r="W974" i="1"/>
  <c r="Z974" i="1" s="1"/>
  <c r="W748" i="1"/>
  <c r="BF7" i="18"/>
  <c r="BF6" i="18"/>
  <c r="BF5" i="18"/>
  <c r="BF4" i="18"/>
  <c r="Z748" i="1" l="1"/>
  <c r="Z823" i="1"/>
  <c r="Z1044" i="1"/>
  <c r="V658" i="1"/>
  <c r="Y658" i="1" l="1"/>
  <c r="AF4" i="31"/>
  <c r="AA5" i="31"/>
  <c r="AF5" i="31"/>
  <c r="AF6" i="31"/>
  <c r="AF7" i="31"/>
  <c r="AF8" i="31"/>
  <c r="AA9" i="31"/>
  <c r="AF9" i="31"/>
  <c r="AF10" i="31"/>
  <c r="AF11" i="31"/>
  <c r="AF12" i="31"/>
  <c r="AA13" i="31"/>
  <c r="AF13" i="31"/>
  <c r="AF14" i="31"/>
  <c r="AF15" i="31"/>
  <c r="AF16" i="31"/>
  <c r="AF17" i="31"/>
  <c r="AF18" i="31"/>
  <c r="AF19" i="31"/>
  <c r="AF20" i="31"/>
  <c r="AF21" i="31"/>
  <c r="AF22" i="31"/>
  <c r="AF23" i="31"/>
  <c r="AA24" i="31"/>
  <c r="AF24" i="31"/>
  <c r="AF25" i="31"/>
  <c r="AF26" i="31"/>
  <c r="AF27" i="31"/>
  <c r="AF28" i="31"/>
  <c r="AF29" i="31"/>
  <c r="AF30" i="31"/>
  <c r="AF31" i="31"/>
  <c r="AF32" i="31"/>
  <c r="AA33" i="31"/>
  <c r="AF33" i="31"/>
  <c r="AA34" i="31"/>
  <c r="AF34" i="31"/>
  <c r="AF35" i="31"/>
  <c r="AA36" i="31"/>
  <c r="AF36" i="31"/>
  <c r="AA37" i="31"/>
  <c r="AF37" i="31"/>
  <c r="AF38" i="31"/>
  <c r="AF39" i="31"/>
  <c r="AF40" i="31"/>
  <c r="AA41" i="31"/>
  <c r="AF41" i="31"/>
  <c r="AA42" i="31"/>
  <c r="AF42" i="31"/>
  <c r="AF43" i="31"/>
  <c r="AF44" i="31"/>
  <c r="AA45" i="31"/>
  <c r="AF45" i="31"/>
  <c r="AA46" i="31"/>
  <c r="AF46" i="31"/>
  <c r="AF47" i="31"/>
  <c r="AA48" i="31"/>
  <c r="AF48" i="31"/>
  <c r="AA49" i="31"/>
  <c r="AF49" i="31"/>
  <c r="AF50" i="31"/>
  <c r="AF51" i="31"/>
  <c r="AF52" i="31"/>
  <c r="AF53" i="31"/>
  <c r="AA54" i="31"/>
  <c r="AF54" i="31"/>
  <c r="AF55" i="31"/>
  <c r="AF56" i="31"/>
  <c r="AF57" i="31"/>
  <c r="AF58" i="31"/>
  <c r="AF59" i="31"/>
  <c r="AF60" i="31"/>
  <c r="AA61" i="31"/>
  <c r="AF61" i="31"/>
  <c r="AF62" i="31"/>
  <c r="AA63" i="31"/>
  <c r="AF63" i="31"/>
  <c r="AF64" i="31"/>
  <c r="AF65" i="31"/>
  <c r="AF66" i="31"/>
  <c r="AF67" i="31"/>
  <c r="AF68" i="31"/>
  <c r="AF69" i="31"/>
  <c r="AF70" i="31"/>
  <c r="AF71" i="31"/>
  <c r="AA72" i="31"/>
  <c r="AF72" i="31"/>
  <c r="AF73" i="31"/>
  <c r="AA74" i="31"/>
  <c r="AF74" i="31"/>
  <c r="AA75" i="31"/>
  <c r="AF75" i="31"/>
  <c r="AF76" i="31"/>
  <c r="AF77" i="31"/>
  <c r="AA78" i="31"/>
  <c r="AF78" i="31"/>
  <c r="AF79" i="31"/>
  <c r="AF80" i="31"/>
  <c r="AF81" i="31"/>
  <c r="AF82" i="31"/>
  <c r="AF83" i="31"/>
  <c r="AA84" i="31"/>
  <c r="AF84" i="31"/>
  <c r="AA85" i="31"/>
  <c r="AF85" i="31"/>
  <c r="AF86" i="31"/>
  <c r="AA87" i="31"/>
  <c r="AF87" i="31"/>
  <c r="AF88" i="31"/>
  <c r="AF89" i="31"/>
  <c r="AF90" i="31"/>
  <c r="AF91" i="31"/>
  <c r="AF92" i="31"/>
  <c r="AF93" i="31"/>
  <c r="AF94" i="31"/>
  <c r="AF95" i="31"/>
  <c r="AA96" i="31"/>
  <c r="AF96" i="31"/>
  <c r="AA97" i="31"/>
  <c r="AF97" i="31"/>
  <c r="AF98" i="31"/>
  <c r="AF99" i="31"/>
  <c r="AF100" i="31"/>
  <c r="AF101" i="31"/>
  <c r="AF102" i="31"/>
  <c r="AA103" i="31"/>
  <c r="AF103" i="31"/>
  <c r="AF104" i="31"/>
  <c r="AF105" i="31"/>
  <c r="AF106" i="31"/>
  <c r="AA107" i="31"/>
  <c r="AF107" i="31"/>
  <c r="AF108" i="31"/>
  <c r="AF109" i="31"/>
  <c r="AA110" i="31"/>
  <c r="AF110" i="31"/>
  <c r="AF111" i="31"/>
  <c r="AF112" i="31"/>
  <c r="AA113" i="31"/>
  <c r="AF113" i="31"/>
  <c r="AF114" i="31"/>
  <c r="AF115" i="31"/>
  <c r="AA116" i="31"/>
  <c r="AF116" i="31"/>
  <c r="AA117" i="31"/>
  <c r="AF117" i="31"/>
  <c r="AF118" i="31"/>
  <c r="AF119" i="31"/>
  <c r="AA120" i="31"/>
  <c r="AF120" i="31"/>
  <c r="AF121" i="31"/>
  <c r="AF122" i="31"/>
  <c r="AF123" i="31"/>
  <c r="AF124" i="31"/>
  <c r="AF125" i="31"/>
  <c r="AF126" i="31"/>
  <c r="AF127" i="31"/>
  <c r="AF128" i="31"/>
  <c r="AF129" i="31"/>
  <c r="AF130" i="31"/>
  <c r="AF131" i="31"/>
  <c r="AF132" i="31"/>
  <c r="AF133" i="31"/>
  <c r="AF134" i="31"/>
  <c r="AF135" i="31"/>
  <c r="AF136" i="31"/>
  <c r="AF137" i="31"/>
  <c r="AF138" i="31"/>
  <c r="AF139" i="31"/>
  <c r="AA140" i="31"/>
  <c r="AF140" i="31"/>
  <c r="AF141" i="31"/>
  <c r="AF142" i="31"/>
  <c r="AF143" i="31"/>
  <c r="AF144" i="31"/>
  <c r="AF145" i="31"/>
  <c r="AF146" i="31"/>
  <c r="AF147" i="31"/>
  <c r="AA148" i="31"/>
  <c r="AF148" i="31"/>
  <c r="AF149" i="31"/>
  <c r="AA150" i="31"/>
  <c r="AF150" i="31"/>
  <c r="AA151" i="31"/>
  <c r="AF151" i="31"/>
  <c r="AF152" i="31"/>
  <c r="AF153" i="31"/>
  <c r="AF154" i="31"/>
  <c r="AF155" i="31"/>
  <c r="AF156" i="31"/>
  <c r="AF157" i="31"/>
  <c r="AF158" i="31"/>
  <c r="AF159" i="31"/>
  <c r="AF160" i="31"/>
  <c r="AA161" i="31"/>
  <c r="AF161" i="31"/>
  <c r="AF162" i="31"/>
  <c r="AF163" i="31"/>
  <c r="AF164" i="31"/>
  <c r="AF165" i="31"/>
  <c r="AF166" i="31"/>
  <c r="AF167" i="31"/>
  <c r="AF168" i="31"/>
  <c r="AF169" i="31"/>
  <c r="AF170" i="31"/>
  <c r="AF171" i="31"/>
  <c r="AF172" i="31"/>
  <c r="AF173" i="31"/>
  <c r="AF174" i="31"/>
  <c r="AF175" i="31"/>
  <c r="AF176" i="31"/>
  <c r="AF177" i="31"/>
  <c r="AF178" i="31"/>
  <c r="AF179" i="31"/>
  <c r="AF180" i="31"/>
  <c r="AF181" i="31"/>
  <c r="AF182" i="31"/>
  <c r="AF183" i="31"/>
  <c r="AF184" i="31"/>
  <c r="AF185" i="31"/>
  <c r="AF186" i="31"/>
  <c r="AF187" i="31"/>
  <c r="AF188" i="31"/>
  <c r="AF189" i="31"/>
  <c r="AF190" i="31"/>
  <c r="AF191" i="31"/>
  <c r="AF192" i="31"/>
  <c r="AF193" i="31"/>
  <c r="AF194" i="31"/>
  <c r="AF195" i="31"/>
  <c r="AF196" i="31"/>
  <c r="AF197" i="31"/>
  <c r="AF198" i="31"/>
  <c r="AF199" i="31"/>
  <c r="AF200" i="31"/>
  <c r="AF201" i="31"/>
  <c r="AF202" i="31"/>
  <c r="AF203" i="31"/>
  <c r="AA204" i="31"/>
  <c r="AF204" i="31"/>
  <c r="AF205" i="31"/>
  <c r="AF206" i="31"/>
  <c r="AF207" i="31"/>
  <c r="AF208" i="31"/>
  <c r="AF209" i="31"/>
  <c r="AF210" i="31"/>
  <c r="AF211" i="31"/>
  <c r="AF212" i="31"/>
  <c r="AF213" i="31"/>
  <c r="AF214" i="31"/>
  <c r="AF215" i="31"/>
  <c r="AF216" i="31"/>
  <c r="AF217" i="31"/>
  <c r="AF218" i="31"/>
  <c r="AF219" i="31"/>
  <c r="AF220" i="31"/>
  <c r="AF221" i="31"/>
  <c r="AF222" i="31"/>
  <c r="AF223" i="31"/>
  <c r="AF224" i="31"/>
  <c r="AF225" i="31"/>
  <c r="AF226" i="31"/>
  <c r="AF227" i="31"/>
  <c r="AF228" i="31"/>
  <c r="AF229" i="31"/>
  <c r="AF230" i="31"/>
  <c r="AF231" i="31"/>
  <c r="AF232" i="31"/>
  <c r="AF233" i="31"/>
  <c r="AF234" i="31"/>
  <c r="AF235" i="31"/>
  <c r="AF236" i="31"/>
  <c r="AF237" i="31"/>
  <c r="AF238" i="31"/>
  <c r="AF239" i="31"/>
  <c r="AF240" i="31"/>
  <c r="AF241" i="31"/>
  <c r="AF242" i="31"/>
  <c r="AF243" i="31"/>
  <c r="AF244" i="31"/>
  <c r="AF245" i="31"/>
  <c r="AF246" i="31"/>
  <c r="AF247" i="31"/>
  <c r="AF248" i="31"/>
  <c r="AF249" i="31"/>
  <c r="AF250" i="31"/>
  <c r="AF251" i="31"/>
  <c r="AF252" i="31"/>
  <c r="AF253" i="31"/>
  <c r="AF254" i="31"/>
  <c r="AF255" i="31"/>
  <c r="AF256" i="31"/>
  <c r="AF257" i="31"/>
  <c r="AF258" i="31"/>
  <c r="AF259" i="31"/>
  <c r="AF260" i="31"/>
  <c r="AF261" i="31"/>
  <c r="AF262" i="31"/>
  <c r="AF263" i="31"/>
  <c r="AF264" i="31"/>
  <c r="AF265" i="31"/>
  <c r="AF266" i="31"/>
  <c r="AF267" i="31"/>
  <c r="AF268" i="31"/>
  <c r="AF269" i="31"/>
  <c r="AF270" i="31"/>
  <c r="AF271" i="31"/>
  <c r="AF272" i="31"/>
  <c r="AF273" i="31"/>
  <c r="AF274" i="31"/>
  <c r="AF275" i="31"/>
  <c r="AF276" i="31"/>
  <c r="AF277" i="31"/>
  <c r="AF278" i="31"/>
  <c r="AF279" i="31"/>
  <c r="AF280" i="31"/>
  <c r="AF281" i="31"/>
  <c r="AF282" i="31"/>
  <c r="AF283" i="31"/>
  <c r="AF284" i="31"/>
  <c r="AF285" i="31"/>
  <c r="AF286" i="31"/>
  <c r="AF287" i="31"/>
  <c r="AA288" i="31"/>
  <c r="AF288" i="31"/>
  <c r="AF289" i="31"/>
  <c r="AA290" i="31"/>
  <c r="AF290" i="31"/>
  <c r="AA291" i="31"/>
  <c r="AF291" i="31"/>
  <c r="AF292" i="31"/>
  <c r="AF293" i="31"/>
  <c r="AF294" i="31"/>
  <c r="AF295" i="31"/>
  <c r="AF296" i="31"/>
  <c r="AF297" i="31"/>
  <c r="AF298" i="31"/>
  <c r="AF299" i="31"/>
  <c r="AF300" i="31"/>
  <c r="AF301" i="31"/>
  <c r="AF302" i="31"/>
  <c r="AF303" i="31"/>
  <c r="AF304" i="31"/>
  <c r="AF305" i="31"/>
  <c r="AF306" i="31"/>
  <c r="AF307" i="31"/>
  <c r="AF308" i="31"/>
  <c r="AF309" i="31"/>
  <c r="AF310" i="31"/>
  <c r="AF311" i="31"/>
  <c r="AF312" i="31"/>
  <c r="AF313" i="31"/>
  <c r="AF314" i="31"/>
  <c r="AF315" i="31"/>
  <c r="AA316" i="31"/>
  <c r="AF316" i="31"/>
  <c r="AF317" i="31"/>
  <c r="AF318" i="31"/>
  <c r="AF319" i="31"/>
  <c r="AF320" i="31"/>
  <c r="AF321" i="31"/>
  <c r="AF322" i="31"/>
  <c r="AF323" i="31"/>
  <c r="AF324" i="31"/>
  <c r="AF325" i="31"/>
  <c r="AF326" i="31"/>
  <c r="AF327" i="31"/>
  <c r="AF328" i="31"/>
  <c r="AF329" i="31"/>
  <c r="AF330" i="31"/>
  <c r="AA331" i="31"/>
  <c r="AF331" i="31"/>
  <c r="AF332" i="31"/>
  <c r="AF333" i="31"/>
  <c r="AF334" i="31"/>
  <c r="AF335" i="31"/>
  <c r="AF336" i="31"/>
  <c r="AF337" i="31"/>
  <c r="AF338" i="31"/>
  <c r="AF339" i="31"/>
  <c r="AF340" i="31"/>
  <c r="AF341" i="31"/>
  <c r="AF342" i="31"/>
  <c r="AF343" i="31"/>
  <c r="AF344" i="31"/>
  <c r="AF345" i="31"/>
  <c r="AF346" i="31"/>
  <c r="AF347" i="31"/>
  <c r="AF348" i="31"/>
  <c r="AF349" i="31"/>
  <c r="AF350" i="31"/>
  <c r="AF351" i="31"/>
  <c r="AF352" i="31"/>
  <c r="AF353" i="31"/>
  <c r="AF354" i="31"/>
  <c r="AF355" i="31"/>
  <c r="AF356" i="31"/>
  <c r="AF357" i="31"/>
  <c r="AF358" i="31"/>
  <c r="AA359" i="31"/>
  <c r="AF359" i="31"/>
  <c r="AA360" i="31"/>
  <c r="AF360" i="31"/>
  <c r="AF361" i="31"/>
  <c r="AA362" i="31"/>
  <c r="AF362" i="31"/>
  <c r="AF363" i="31"/>
  <c r="AF364" i="31"/>
  <c r="AF365" i="31"/>
  <c r="AF366" i="31"/>
  <c r="AF367" i="31"/>
  <c r="AF368" i="31"/>
  <c r="AF369" i="31"/>
  <c r="AF370" i="31"/>
  <c r="AF371" i="31"/>
  <c r="AF372" i="31"/>
  <c r="AF373" i="31"/>
  <c r="AA374" i="31"/>
  <c r="AF374" i="31"/>
  <c r="AF375" i="31"/>
  <c r="AF376" i="31"/>
  <c r="AF377" i="31"/>
  <c r="AF378" i="31"/>
  <c r="AA379" i="31"/>
  <c r="AF379" i="31"/>
  <c r="AF380" i="31"/>
  <c r="AF381" i="31"/>
  <c r="AF382" i="31"/>
  <c r="AF383" i="31"/>
  <c r="AF384" i="31"/>
  <c r="AF385" i="31"/>
  <c r="AF386" i="31"/>
  <c r="AA387" i="31"/>
  <c r="AF387" i="31"/>
  <c r="AA388" i="31"/>
  <c r="AF388" i="31"/>
  <c r="AF389" i="31"/>
  <c r="AF390" i="31"/>
  <c r="AF391" i="31"/>
  <c r="AF392" i="31"/>
  <c r="AA393" i="31"/>
  <c r="AF393" i="31"/>
  <c r="AF394" i="31"/>
  <c r="AF395" i="31"/>
  <c r="AF396" i="31"/>
  <c r="AA397" i="31"/>
  <c r="AF397" i="31"/>
  <c r="AF398" i="31"/>
  <c r="AA399" i="31"/>
  <c r="AF399" i="31"/>
  <c r="AF400" i="31"/>
  <c r="AF401" i="31"/>
  <c r="AF402" i="31"/>
  <c r="AF403" i="31"/>
  <c r="AF404" i="31"/>
  <c r="AF405" i="31"/>
  <c r="AF406" i="31"/>
  <c r="AF407" i="31"/>
  <c r="AF408" i="31"/>
  <c r="AF409" i="31"/>
  <c r="AF410" i="31"/>
  <c r="AA411" i="31"/>
  <c r="AF411" i="31"/>
  <c r="AF412" i="31"/>
  <c r="AF413" i="31"/>
  <c r="AF414" i="31"/>
  <c r="AF415" i="31"/>
  <c r="AF416" i="31"/>
  <c r="AA417" i="31"/>
  <c r="AF417" i="31"/>
  <c r="AA418" i="31"/>
  <c r="AF418" i="31"/>
  <c r="AF419" i="31"/>
  <c r="AF420" i="31"/>
  <c r="AA421" i="31"/>
  <c r="AF421" i="31"/>
  <c r="AF422" i="31"/>
  <c r="AF423" i="31"/>
  <c r="AF424" i="31"/>
  <c r="AF425" i="31"/>
  <c r="AF426" i="31"/>
  <c r="AF427" i="31"/>
  <c r="AA428" i="31"/>
  <c r="AF428" i="31"/>
  <c r="AF429" i="31"/>
  <c r="AF430" i="31"/>
  <c r="AA431" i="31"/>
  <c r="AF431" i="31"/>
  <c r="AF432" i="31"/>
  <c r="AF433" i="31"/>
  <c r="AF434" i="31"/>
  <c r="AA435" i="31"/>
  <c r="AF435" i="31"/>
  <c r="AF436" i="31"/>
  <c r="AF437" i="31"/>
  <c r="AF438" i="31"/>
  <c r="AA439" i="31"/>
  <c r="AF439" i="31"/>
  <c r="AF440" i="31"/>
  <c r="AF441" i="31"/>
  <c r="AA442" i="31"/>
  <c r="AF442" i="31"/>
  <c r="AF443" i="31"/>
  <c r="AF444" i="31"/>
  <c r="AF445" i="31"/>
  <c r="AF446" i="31"/>
  <c r="AF447" i="31"/>
  <c r="AF448" i="31"/>
  <c r="AF449" i="31"/>
  <c r="AF450" i="31"/>
  <c r="AA451" i="31"/>
  <c r="AF451" i="31"/>
  <c r="AA452" i="31"/>
  <c r="AF452" i="31"/>
  <c r="AF453" i="31"/>
  <c r="AF454" i="31"/>
  <c r="AF455" i="31"/>
  <c r="AF456" i="31"/>
  <c r="AA457" i="31"/>
  <c r="AF457" i="31"/>
  <c r="AF458" i="31"/>
  <c r="AF459" i="31"/>
  <c r="AF460" i="31"/>
  <c r="AF461" i="31"/>
  <c r="AF462" i="31"/>
  <c r="AF463" i="31"/>
  <c r="AF464" i="31"/>
  <c r="AF465" i="31"/>
  <c r="AF466" i="31"/>
  <c r="AF467" i="31"/>
  <c r="AF468" i="31"/>
  <c r="AA469" i="31"/>
  <c r="AF469" i="31"/>
  <c r="AF470" i="31"/>
  <c r="AF471" i="31"/>
  <c r="AF472" i="31"/>
  <c r="AF473" i="31"/>
  <c r="AF474" i="31"/>
  <c r="AA475" i="31"/>
  <c r="AF475" i="31"/>
  <c r="AF476" i="31"/>
  <c r="AF477" i="31"/>
  <c r="AA478" i="31"/>
  <c r="AF478" i="31"/>
  <c r="AA479" i="31"/>
  <c r="AF479" i="31"/>
  <c r="AF480" i="31"/>
  <c r="AF481" i="31"/>
  <c r="AA482" i="31"/>
  <c r="AF482" i="31"/>
  <c r="AF483" i="31"/>
  <c r="AF484" i="31"/>
  <c r="AF485" i="31"/>
  <c r="AF486" i="31"/>
  <c r="AF487" i="31"/>
  <c r="AA488" i="31"/>
  <c r="AF488" i="31"/>
  <c r="AA489" i="31"/>
  <c r="AF489" i="31"/>
  <c r="AF490" i="31"/>
  <c r="AF491" i="31"/>
  <c r="AF492" i="31"/>
  <c r="AF493" i="31"/>
  <c r="AA494" i="31"/>
  <c r="AF494" i="31"/>
  <c r="AF495" i="31"/>
  <c r="AF496" i="31"/>
  <c r="AA497" i="31"/>
  <c r="AF497" i="31"/>
  <c r="AF498" i="31"/>
  <c r="AF499" i="31"/>
  <c r="AA500" i="31"/>
  <c r="AF500" i="31"/>
  <c r="AA501" i="31"/>
  <c r="AF501" i="31"/>
  <c r="AA502" i="31"/>
  <c r="AF502" i="31"/>
  <c r="AF503" i="31"/>
  <c r="AF504" i="31"/>
  <c r="AF505" i="31"/>
  <c r="AF506" i="31"/>
  <c r="AF507" i="31"/>
  <c r="AF508" i="31"/>
  <c r="AF509" i="31"/>
  <c r="AF510" i="31"/>
  <c r="AF511" i="31"/>
  <c r="AF512" i="31"/>
  <c r="AF513" i="31"/>
  <c r="AF514" i="31"/>
  <c r="AF515" i="31"/>
  <c r="AF516" i="31"/>
  <c r="AF517" i="31"/>
  <c r="AA518" i="31"/>
  <c r="AF518" i="31"/>
  <c r="AF519" i="31"/>
  <c r="AF520" i="31"/>
  <c r="AF521" i="31"/>
  <c r="AF522" i="31"/>
  <c r="AF523" i="31"/>
  <c r="AF524" i="31"/>
  <c r="AF525" i="31"/>
  <c r="AF526" i="31"/>
  <c r="AF527" i="31"/>
  <c r="AF528" i="31"/>
  <c r="AF529" i="31"/>
  <c r="AF530" i="31"/>
  <c r="AF531" i="31"/>
  <c r="AF532" i="31"/>
  <c r="AA533" i="31"/>
  <c r="AF533" i="31"/>
  <c r="AF534" i="31"/>
  <c r="AA535" i="31"/>
  <c r="AF535" i="31"/>
  <c r="AA536" i="31"/>
  <c r="AF536" i="31"/>
  <c r="AF537" i="31"/>
  <c r="AF538" i="31"/>
  <c r="AF539" i="31"/>
  <c r="AF540" i="31"/>
  <c r="AF541" i="31"/>
  <c r="AF542" i="31"/>
  <c r="AF543" i="31"/>
  <c r="AF544" i="31"/>
  <c r="AA545" i="31"/>
  <c r="AF545" i="31"/>
  <c r="AF546" i="31"/>
  <c r="AF547" i="31"/>
  <c r="AF548" i="31"/>
  <c r="AF549" i="31"/>
  <c r="AF550" i="31"/>
  <c r="AF551" i="31"/>
  <c r="AF552" i="31"/>
  <c r="AF553" i="31"/>
  <c r="AF554" i="31"/>
  <c r="AF555" i="31"/>
  <c r="AF556" i="31"/>
  <c r="AA557" i="31"/>
  <c r="AF557" i="31"/>
  <c r="AF558" i="31"/>
  <c r="AF559" i="31"/>
  <c r="AF560" i="31"/>
  <c r="AF561" i="31"/>
  <c r="AA562" i="31"/>
  <c r="AF562" i="31"/>
  <c r="AF563" i="31"/>
  <c r="AF564" i="31"/>
  <c r="AA565" i="31"/>
  <c r="AF565" i="31"/>
  <c r="AF566" i="31"/>
  <c r="AF567" i="31"/>
  <c r="AF568" i="31"/>
  <c r="AF569" i="31"/>
  <c r="AF570" i="31"/>
  <c r="AF571" i="31"/>
  <c r="AF572" i="31"/>
  <c r="AF573" i="31"/>
  <c r="AF574" i="31"/>
  <c r="AF575" i="31"/>
  <c r="AF576" i="31"/>
  <c r="AF577" i="31"/>
  <c r="AF578" i="31"/>
  <c r="AF579" i="31"/>
  <c r="AF580" i="31"/>
  <c r="AF581" i="31"/>
  <c r="AF582" i="31"/>
  <c r="AF583" i="31"/>
  <c r="AA584" i="31"/>
  <c r="AF584" i="31"/>
  <c r="AA585" i="31"/>
  <c r="AF585" i="31"/>
  <c r="AF586" i="31"/>
  <c r="AA587" i="31"/>
  <c r="AF587" i="31"/>
  <c r="AA588" i="31"/>
  <c r="AF588" i="31"/>
  <c r="AA589" i="31"/>
  <c r="AF589" i="31"/>
  <c r="AF590" i="31"/>
  <c r="AF591" i="31"/>
  <c r="AF592" i="31"/>
  <c r="AF593" i="31"/>
  <c r="AF594" i="31"/>
  <c r="AA595" i="31"/>
  <c r="AF595" i="31"/>
  <c r="AF596" i="31"/>
  <c r="AF597" i="31"/>
  <c r="AF598" i="31"/>
  <c r="AF599" i="31"/>
  <c r="AF600" i="31"/>
  <c r="AF601" i="31"/>
  <c r="AA602" i="31"/>
  <c r="AF602" i="31"/>
  <c r="AF603" i="31"/>
  <c r="AF604" i="31"/>
  <c r="AF605" i="31"/>
  <c r="AF606" i="31"/>
  <c r="AF607" i="31"/>
  <c r="AF608" i="31"/>
  <c r="AF609" i="31"/>
  <c r="AA610" i="31"/>
  <c r="AF610" i="31"/>
  <c r="AF611" i="31"/>
  <c r="AF612" i="31"/>
  <c r="AA613" i="31"/>
  <c r="AF613" i="31"/>
  <c r="AA614" i="31"/>
  <c r="AF614" i="31"/>
  <c r="P26" i="31" l="1"/>
  <c r="Q26" i="31"/>
  <c r="R26" i="31"/>
  <c r="O26" i="31"/>
  <c r="D25" i="31"/>
  <c r="D26" i="31"/>
  <c r="B30" i="31" l="1"/>
  <c r="B31" i="31"/>
  <c r="B32" i="31"/>
  <c r="B33" i="31"/>
  <c r="B34" i="31"/>
  <c r="B35" i="31"/>
  <c r="B36" i="31"/>
  <c r="B37" i="31"/>
  <c r="B38" i="31"/>
  <c r="B29" i="31"/>
  <c r="H14" i="31"/>
  <c r="H15" i="31"/>
  <c r="H5" i="31"/>
  <c r="H6" i="31"/>
  <c r="H7" i="31"/>
  <c r="H8" i="31"/>
  <c r="H9" i="31"/>
  <c r="H10" i="31"/>
  <c r="H16" i="31"/>
  <c r="H31" i="31" s="1"/>
  <c r="H17" i="31"/>
  <c r="H33" i="31" s="1"/>
  <c r="H11" i="31"/>
  <c r="H12" i="31"/>
  <c r="H18" i="31"/>
  <c r="H32" i="31" s="1"/>
  <c r="H19" i="31"/>
  <c r="H34" i="31" s="1"/>
  <c r="H13" i="31"/>
  <c r="H20" i="31"/>
  <c r="H35" i="31" s="1"/>
  <c r="H21" i="31"/>
  <c r="H22" i="31"/>
  <c r="H24" i="31"/>
  <c r="H37" i="31" s="1"/>
  <c r="H23" i="31"/>
  <c r="H38" i="31" s="1"/>
  <c r="H4" i="31"/>
  <c r="T26" i="31" l="1"/>
  <c r="S26" i="31"/>
  <c r="H26" i="31"/>
  <c r="H36" i="31"/>
  <c r="H30" i="31"/>
  <c r="H29" i="31"/>
  <c r="F4" i="31"/>
  <c r="W750" i="1" l="1"/>
  <c r="W983" i="1"/>
  <c r="Z983" i="1" s="1"/>
  <c r="W734" i="1"/>
  <c r="W740" i="1"/>
  <c r="Z601" i="1"/>
  <c r="W801" i="1"/>
  <c r="Z450" i="1"/>
  <c r="W984" i="1"/>
  <c r="Z984" i="1" s="1"/>
  <c r="W744" i="1"/>
  <c r="W732" i="1"/>
  <c r="W240" i="1"/>
  <c r="Z240" i="1" l="1"/>
  <c r="Z732" i="1"/>
  <c r="Z744" i="1"/>
  <c r="Z801" i="1"/>
  <c r="Z740" i="1"/>
  <c r="Z734" i="1"/>
  <c r="Z750" i="1"/>
  <c r="W643" i="1"/>
  <c r="W652" i="1"/>
  <c r="W677" i="1"/>
  <c r="W1074" i="1"/>
  <c r="Z1074" i="1" s="1"/>
  <c r="W747" i="1"/>
  <c r="W406" i="1"/>
  <c r="W586" i="1"/>
  <c r="W234" i="1"/>
  <c r="Z721" i="1"/>
  <c r="W507" i="1"/>
  <c r="W553" i="1"/>
  <c r="W726" i="1"/>
  <c r="Z701" i="1"/>
  <c r="W405" i="1"/>
  <c r="W169" i="1"/>
  <c r="W233" i="1"/>
  <c r="W100" i="1"/>
  <c r="W725" i="1"/>
  <c r="W99" i="1"/>
  <c r="W700" i="1"/>
  <c r="Z622" i="1"/>
  <c r="W1023" i="1"/>
  <c r="Z1023" i="1" s="1"/>
  <c r="W909" i="1"/>
  <c r="Z909" i="1" s="1"/>
  <c r="W412" i="1"/>
  <c r="W1001" i="1"/>
  <c r="Z1001" i="1" s="1"/>
  <c r="W709" i="1"/>
  <c r="W708" i="1"/>
  <c r="W893" i="1"/>
  <c r="Z893" i="1" s="1"/>
  <c r="W952" i="1"/>
  <c r="Z952" i="1" s="1"/>
  <c r="W683" i="1"/>
  <c r="W682" i="1"/>
  <c r="V553" i="1"/>
  <c r="V405" i="1"/>
  <c r="V233" i="1"/>
  <c r="W812" i="1"/>
  <c r="Z436" i="1"/>
  <c r="W809" i="1"/>
  <c r="W810" i="1"/>
  <c r="W811" i="1"/>
  <c r="W945" i="1"/>
  <c r="W771" i="1"/>
  <c r="W772" i="1"/>
  <c r="W773" i="1"/>
  <c r="W666" i="1"/>
  <c r="V555" i="1"/>
  <c r="V677" i="1"/>
  <c r="V652" i="1"/>
  <c r="V973" i="1"/>
  <c r="Y973" i="1" s="1"/>
  <c r="V675" i="1"/>
  <c r="V391" i="1"/>
  <c r="V392" i="1"/>
  <c r="V638" i="1"/>
  <c r="Y641" i="1"/>
  <c r="V653" i="1"/>
  <c r="V665" i="1"/>
  <c r="V660" i="1"/>
  <c r="V654" i="1"/>
  <c r="V466" i="1"/>
  <c r="V524" i="1"/>
  <c r="Y524" i="1" l="1"/>
  <c r="Y466" i="1"/>
  <c r="Y654" i="1"/>
  <c r="Y660" i="1"/>
  <c r="Y665" i="1"/>
  <c r="Y653" i="1"/>
  <c r="Y638" i="1"/>
  <c r="Y392" i="1"/>
  <c r="Y391" i="1"/>
  <c r="Y675" i="1"/>
  <c r="Y652" i="1"/>
  <c r="Y677" i="1"/>
  <c r="Y555" i="1"/>
  <c r="Z666" i="1"/>
  <c r="Z773" i="1"/>
  <c r="Z772" i="1"/>
  <c r="Z771" i="1"/>
  <c r="Z945" i="1"/>
  <c r="Z811" i="1"/>
  <c r="Z810" i="1"/>
  <c r="Z809" i="1"/>
  <c r="Y233" i="1"/>
  <c r="Y405" i="1"/>
  <c r="Y553" i="1"/>
  <c r="Z682" i="1"/>
  <c r="Z683" i="1"/>
  <c r="Z708" i="1"/>
  <c r="Z709" i="1"/>
  <c r="Z412" i="1"/>
  <c r="Z700" i="1"/>
  <c r="Z99" i="1"/>
  <c r="Z725" i="1"/>
  <c r="Z100" i="1"/>
  <c r="Z233" i="1"/>
  <c r="Z169" i="1"/>
  <c r="Z405" i="1"/>
  <c r="Z726" i="1"/>
  <c r="Z553" i="1"/>
  <c r="Z507" i="1"/>
  <c r="Z234" i="1"/>
  <c r="Z586" i="1"/>
  <c r="Z406" i="1"/>
  <c r="Z747" i="1"/>
  <c r="Z677" i="1"/>
  <c r="Z652" i="1"/>
  <c r="Z643" i="1"/>
  <c r="Z812" i="1"/>
  <c r="W965" i="1"/>
  <c r="W964" i="1"/>
  <c r="W963" i="1"/>
  <c r="W968" i="1"/>
  <c r="W571" i="1"/>
  <c r="W846" i="1"/>
  <c r="W937" i="1"/>
  <c r="Z667" i="1"/>
  <c r="W679" i="1"/>
  <c r="W538" i="1"/>
  <c r="W518" i="1"/>
  <c r="W966" i="1"/>
  <c r="W848" i="1"/>
  <c r="Z498" i="1"/>
  <c r="W977" i="1"/>
  <c r="W845" i="1"/>
  <c r="W847" i="1"/>
  <c r="Z499" i="1"/>
  <c r="W844" i="1"/>
  <c r="W843" i="1"/>
  <c r="Z843" i="1" l="1"/>
  <c r="Z844" i="1"/>
  <c r="Z847" i="1"/>
  <c r="Z845" i="1"/>
  <c r="Z977" i="1"/>
  <c r="Z848" i="1"/>
  <c r="Z966" i="1"/>
  <c r="Z518" i="1"/>
  <c r="Z538" i="1"/>
  <c r="Z679" i="1"/>
  <c r="Z937" i="1"/>
  <c r="Z846" i="1"/>
  <c r="Z571" i="1"/>
  <c r="Z968" i="1"/>
  <c r="Z963" i="1"/>
  <c r="Z964" i="1"/>
  <c r="Z965" i="1"/>
  <c r="W274" i="1"/>
  <c r="W463" i="1"/>
  <c r="W698" i="1"/>
  <c r="W466" i="1"/>
  <c r="W705" i="1"/>
  <c r="AK12" i="18"/>
  <c r="BK7" i="18" s="1"/>
  <c r="AK11" i="18"/>
  <c r="BK6" i="18" s="1"/>
  <c r="AK10" i="18"/>
  <c r="BK5" i="18" s="1"/>
  <c r="AK9" i="18"/>
  <c r="BK4" i="18" s="1"/>
  <c r="AK7" i="18"/>
  <c r="BD7" i="18" s="1"/>
  <c r="AK6" i="18"/>
  <c r="BD6" i="18" s="1"/>
  <c r="AK5" i="18"/>
  <c r="BD5" i="18" s="1"/>
  <c r="AK4" i="18"/>
  <c r="BD4" i="18" s="1"/>
  <c r="AI12" i="18"/>
  <c r="BI7" i="18" s="1"/>
  <c r="AI11" i="18"/>
  <c r="BI6" i="18" s="1"/>
  <c r="AI10" i="18"/>
  <c r="BI5" i="18" s="1"/>
  <c r="AI9" i="18"/>
  <c r="BI4" i="18" s="1"/>
  <c r="AI7" i="18"/>
  <c r="BB7" i="18" s="1"/>
  <c r="AI6" i="18"/>
  <c r="BB6" i="18" s="1"/>
  <c r="AI5" i="18"/>
  <c r="BB5" i="18" s="1"/>
  <c r="AI4" i="18"/>
  <c r="BB4" i="18" s="1"/>
  <c r="AG12" i="18"/>
  <c r="BG7" i="18" s="1"/>
  <c r="AG11" i="18"/>
  <c r="BG6" i="18" s="1"/>
  <c r="AG10" i="18"/>
  <c r="BG5" i="18" s="1"/>
  <c r="AG9" i="18"/>
  <c r="BG4" i="18" s="1"/>
  <c r="AG7" i="18"/>
  <c r="AZ7" i="18" s="1"/>
  <c r="AG6" i="18"/>
  <c r="AZ6" i="18" s="1"/>
  <c r="AG5" i="18"/>
  <c r="AZ5" i="18" s="1"/>
  <c r="AG4" i="18"/>
  <c r="AZ4" i="18" s="1"/>
  <c r="F121" i="11"/>
  <c r="E121" i="11"/>
  <c r="D121" i="11"/>
  <c r="F120" i="11"/>
  <c r="E120" i="11"/>
  <c r="D120" i="11"/>
  <c r="F119" i="11"/>
  <c r="E119" i="11"/>
  <c r="D119" i="11"/>
  <c r="M118" i="11"/>
  <c r="L118" i="11"/>
  <c r="G118" i="11"/>
  <c r="F118" i="11"/>
  <c r="E118" i="11"/>
  <c r="K118" i="11" s="1"/>
  <c r="D118" i="11"/>
  <c r="F117" i="11"/>
  <c r="E117" i="11"/>
  <c r="D117" i="11"/>
  <c r="F116" i="11"/>
  <c r="E116" i="11"/>
  <c r="D116" i="11"/>
  <c r="F115" i="11"/>
  <c r="E115" i="11"/>
  <c r="D115" i="11"/>
  <c r="M114" i="11"/>
  <c r="L114" i="11"/>
  <c r="G114" i="11"/>
  <c r="F114" i="11"/>
  <c r="E114" i="11"/>
  <c r="K114" i="11" s="1"/>
  <c r="D114" i="11"/>
  <c r="F113" i="11"/>
  <c r="E113" i="11"/>
  <c r="D113" i="11"/>
  <c r="F112" i="11"/>
  <c r="E112" i="11"/>
  <c r="D112" i="11"/>
  <c r="F111" i="11"/>
  <c r="E111" i="11"/>
  <c r="D111" i="11"/>
  <c r="M110" i="11"/>
  <c r="L110" i="11"/>
  <c r="G110" i="11"/>
  <c r="F110" i="11"/>
  <c r="E110" i="11"/>
  <c r="K110" i="11" s="1"/>
  <c r="D110" i="11"/>
  <c r="F109" i="11"/>
  <c r="E109" i="11"/>
  <c r="D109" i="11"/>
  <c r="F108" i="11"/>
  <c r="E108" i="11"/>
  <c r="D108" i="11"/>
  <c r="F107" i="11"/>
  <c r="E107" i="11"/>
  <c r="D107" i="11"/>
  <c r="M106" i="11"/>
  <c r="L106" i="11"/>
  <c r="G106" i="11"/>
  <c r="F106" i="11"/>
  <c r="E106" i="11"/>
  <c r="D106" i="11"/>
  <c r="D91" i="11"/>
  <c r="F105" i="11"/>
  <c r="E105" i="11"/>
  <c r="D105" i="11"/>
  <c r="F104" i="11"/>
  <c r="E104" i="11"/>
  <c r="D104" i="11"/>
  <c r="F103" i="11"/>
  <c r="E103" i="11"/>
  <c r="D103" i="11"/>
  <c r="M102" i="11"/>
  <c r="L102" i="11"/>
  <c r="G102" i="11"/>
  <c r="F102" i="11"/>
  <c r="E102" i="11"/>
  <c r="K102" i="11" s="1"/>
  <c r="D102" i="11"/>
  <c r="F101" i="11"/>
  <c r="E101" i="11"/>
  <c r="D101" i="11"/>
  <c r="F100" i="11"/>
  <c r="E100" i="11"/>
  <c r="D100" i="11"/>
  <c r="F99" i="11"/>
  <c r="E99" i="11"/>
  <c r="D99" i="11"/>
  <c r="M98" i="11"/>
  <c r="L98" i="11"/>
  <c r="G98" i="11"/>
  <c r="F98" i="11"/>
  <c r="E98" i="11"/>
  <c r="K98" i="11" s="1"/>
  <c r="D98" i="11"/>
  <c r="F97" i="11"/>
  <c r="E97" i="11"/>
  <c r="D97" i="11"/>
  <c r="F96" i="11"/>
  <c r="E96" i="11"/>
  <c r="D96" i="11"/>
  <c r="F95" i="11"/>
  <c r="E95" i="11"/>
  <c r="D95" i="11"/>
  <c r="M94" i="11"/>
  <c r="L94" i="11"/>
  <c r="G94" i="11"/>
  <c r="F94" i="11"/>
  <c r="E94" i="11"/>
  <c r="D94" i="11"/>
  <c r="M90" i="11"/>
  <c r="L90" i="11"/>
  <c r="G90" i="11"/>
  <c r="F90" i="11"/>
  <c r="E90" i="11"/>
  <c r="K90" i="11" s="1"/>
  <c r="D90" i="11"/>
  <c r="F93" i="11"/>
  <c r="E93" i="11"/>
  <c r="D93" i="11"/>
  <c r="F92" i="11"/>
  <c r="E92" i="11"/>
  <c r="D92" i="11"/>
  <c r="F91" i="11"/>
  <c r="E91" i="11"/>
  <c r="W936" i="1"/>
  <c r="W784" i="1"/>
  <c r="W787" i="1"/>
  <c r="W805" i="1"/>
  <c r="W785" i="1"/>
  <c r="Z803" i="1"/>
  <c r="W793" i="1"/>
  <c r="W802" i="1"/>
  <c r="W786" i="1"/>
  <c r="W938" i="1"/>
  <c r="W779" i="1"/>
  <c r="W782" i="1"/>
  <c r="W781" i="1"/>
  <c r="Z781" i="1" l="1"/>
  <c r="Z779" i="1"/>
  <c r="Z938" i="1"/>
  <c r="Z786" i="1"/>
  <c r="Z802" i="1"/>
  <c r="Z793" i="1"/>
  <c r="Z785" i="1"/>
  <c r="Z805" i="1"/>
  <c r="Z787" i="1"/>
  <c r="Z784" i="1"/>
  <c r="Z936" i="1"/>
  <c r="Z705" i="1"/>
  <c r="Z466" i="1"/>
  <c r="Z698" i="1"/>
  <c r="Z463" i="1"/>
  <c r="Z274" i="1"/>
  <c r="Z804" i="1"/>
  <c r="Z782" i="1"/>
  <c r="BG9" i="18"/>
  <c r="BI9" i="18"/>
  <c r="BK9" i="18"/>
  <c r="AZ9" i="18"/>
  <c r="BB9" i="18"/>
  <c r="AH6" i="18"/>
  <c r="AG3" i="18"/>
  <c r="AI3" i="18"/>
  <c r="AK3" i="18"/>
  <c r="AH5" i="18"/>
  <c r="AG8" i="18"/>
  <c r="AI8" i="18"/>
  <c r="AK8" i="18"/>
  <c r="BD8" i="18" s="1"/>
  <c r="BD9" i="18" s="1"/>
  <c r="AH4" i="18"/>
  <c r="BA4" i="18" s="1"/>
  <c r="AH7" i="18"/>
  <c r="AH9" i="18"/>
  <c r="BH4" i="18" s="1"/>
  <c r="AH10" i="18"/>
  <c r="AH11" i="18"/>
  <c r="AH12" i="18"/>
  <c r="J118" i="11"/>
  <c r="H118" i="11" s="1"/>
  <c r="J114" i="11"/>
  <c r="H114" i="11" s="1"/>
  <c r="J106" i="11"/>
  <c r="H106" i="11" s="1"/>
  <c r="K106" i="11"/>
  <c r="J110" i="11"/>
  <c r="H110" i="11" s="1"/>
  <c r="J102" i="11"/>
  <c r="H102" i="11" s="1"/>
  <c r="J94" i="11"/>
  <c r="H94" i="11" s="1"/>
  <c r="J98" i="11"/>
  <c r="H98" i="11" s="1"/>
  <c r="K94" i="11"/>
  <c r="J90" i="11"/>
  <c r="H90" i="11" s="1"/>
  <c r="W676" i="1"/>
  <c r="Z678" i="1"/>
  <c r="W715" i="1"/>
  <c r="W973" i="1"/>
  <c r="Z973" i="1" s="1"/>
  <c r="W675" i="1"/>
  <c r="Z644" i="1"/>
  <c r="Z393" i="1"/>
  <c r="W387" i="1"/>
  <c r="W391" i="1"/>
  <c r="W392" i="1"/>
  <c r="W634" i="1"/>
  <c r="W635" i="1"/>
  <c r="Z638" i="1"/>
  <c r="W457" i="1"/>
  <c r="Z641" i="1"/>
  <c r="Z716" i="1"/>
  <c r="W335" i="1"/>
  <c r="W429" i="1"/>
  <c r="W430" i="1"/>
  <c r="W669" i="1"/>
  <c r="W670" i="1"/>
  <c r="W671" i="1"/>
  <c r="W580" i="1"/>
  <c r="W529" i="1"/>
  <c r="W555" i="1"/>
  <c r="W673" i="1"/>
  <c r="W714" i="1"/>
  <c r="W658" i="1"/>
  <c r="W653" i="1"/>
  <c r="Z660" i="1"/>
  <c r="W665" i="1"/>
  <c r="W627" i="1"/>
  <c r="W524" i="1"/>
  <c r="W187" i="1"/>
  <c r="V25" i="1"/>
  <c r="V17" i="1"/>
  <c r="V23" i="1"/>
  <c r="V68" i="1"/>
  <c r="V56" i="1"/>
  <c r="V30" i="1"/>
  <c r="V14" i="1"/>
  <c r="V33" i="1"/>
  <c r="V1084" i="1"/>
  <c r="Y1084" i="1" s="1"/>
  <c r="V59" i="1"/>
  <c r="V29" i="1"/>
  <c r="V15" i="1"/>
  <c r="V122" i="1"/>
  <c r="V42" i="1"/>
  <c r="V129" i="1"/>
  <c r="V60" i="1"/>
  <c r="V46" i="1"/>
  <c r="V47" i="1"/>
  <c r="V70" i="1"/>
  <c r="V48" i="1"/>
  <c r="Y21" i="1"/>
  <c r="V50" i="1"/>
  <c r="V26" i="1"/>
  <c r="V27" i="1"/>
  <c r="V1093" i="1"/>
  <c r="Y1093" i="1" s="1"/>
  <c r="V66" i="1"/>
  <c r="V52" i="1"/>
  <c r="V76" i="1"/>
  <c r="V54" i="1"/>
  <c r="V148" i="1"/>
  <c r="V35" i="1"/>
  <c r="V34" i="1"/>
  <c r="V328" i="1"/>
  <c r="V210" i="1"/>
  <c r="V38" i="1"/>
  <c r="V81" i="1"/>
  <c r="V57" i="1"/>
  <c r="V323" i="1"/>
  <c r="V333" i="1"/>
  <c r="V53" i="1"/>
  <c r="V178" i="1"/>
  <c r="V396" i="1"/>
  <c r="V22" i="1"/>
  <c r="V118" i="1"/>
  <c r="V202" i="1"/>
  <c r="V73" i="1"/>
  <c r="V65" i="1"/>
  <c r="V77" i="1"/>
  <c r="V479" i="1"/>
  <c r="V382" i="1"/>
  <c r="V501" i="1"/>
  <c r="V78" i="1"/>
  <c r="V442" i="1"/>
  <c r="V72" i="1"/>
  <c r="V79" i="1"/>
  <c r="V37" i="1"/>
  <c r="V551" i="1"/>
  <c r="V8" i="1"/>
  <c r="V82" i="1"/>
  <c r="V575" i="1"/>
  <c r="V64" i="1"/>
  <c r="V102" i="1"/>
  <c r="V91" i="1"/>
  <c r="V67" i="1"/>
  <c r="V93" i="1"/>
  <c r="V97" i="1"/>
  <c r="V156" i="1"/>
  <c r="V103" i="1"/>
  <c r="V1099" i="1"/>
  <c r="Y1099" i="1" s="1"/>
  <c r="V105" i="1"/>
  <c r="V109" i="1"/>
  <c r="V124" i="1"/>
  <c r="V283" i="1"/>
  <c r="V92" i="1"/>
  <c r="V154" i="1"/>
  <c r="V504" i="1"/>
  <c r="V80" i="1"/>
  <c r="V113" i="1"/>
  <c r="V115" i="1"/>
  <c r="V121" i="1"/>
  <c r="V117" i="1"/>
  <c r="V119" i="1"/>
  <c r="V120" i="1"/>
  <c r="V185" i="1"/>
  <c r="V87" i="1"/>
  <c r="V127" i="1"/>
  <c r="V133" i="1"/>
  <c r="V134" i="1"/>
  <c r="V137" i="1"/>
  <c r="V85" i="1"/>
  <c r="V150" i="1"/>
  <c r="V138" i="1"/>
  <c r="V96" i="1"/>
  <c r="V140" i="1"/>
  <c r="V528" i="1"/>
  <c r="V89" i="1"/>
  <c r="V112" i="1"/>
  <c r="V259" i="1"/>
  <c r="V141" i="1"/>
  <c r="V183" i="1"/>
  <c r="V142" i="1"/>
  <c r="V101" i="1"/>
  <c r="V143" i="1"/>
  <c r="V537" i="1"/>
  <c r="V144" i="1"/>
  <c r="V155" i="1"/>
  <c r="V297" i="1"/>
  <c r="V332" i="1"/>
  <c r="V256" i="1"/>
  <c r="V350" i="1"/>
  <c r="V357" i="1"/>
  <c r="V186" i="1"/>
  <c r="V167" i="1"/>
  <c r="Y312" i="1"/>
  <c r="V158" i="1"/>
  <c r="V554" i="1"/>
  <c r="V160" i="1"/>
  <c r="V604" i="1"/>
  <c r="V128" i="1"/>
  <c r="V161" i="1"/>
  <c r="V162" i="1"/>
  <c r="V313" i="1"/>
  <c r="V165" i="1"/>
  <c r="V173" i="1"/>
  <c r="V181" i="1"/>
  <c r="V174" i="1"/>
  <c r="V180" i="1"/>
  <c r="V175" i="1"/>
  <c r="V189" i="1"/>
  <c r="V179" i="1"/>
  <c r="V224" i="1"/>
  <c r="V191" i="1"/>
  <c r="V188" i="1"/>
  <c r="V359" i="1"/>
  <c r="V196" i="1"/>
  <c r="V197" i="1"/>
  <c r="V192" i="1"/>
  <c r="V146" i="1"/>
  <c r="V193" i="1"/>
  <c r="V194" i="1"/>
  <c r="V195" i="1"/>
  <c r="V583" i="1"/>
  <c r="V199" i="1"/>
  <c r="V208" i="1"/>
  <c r="V49" i="1"/>
  <c r="V358" i="1"/>
  <c r="V517" i="1"/>
  <c r="V419" i="1"/>
  <c r="V198" i="1"/>
  <c r="V209" i="1"/>
  <c r="V614" i="1"/>
  <c r="V176" i="1"/>
  <c r="V476" i="1"/>
  <c r="V166" i="1"/>
  <c r="V83" i="1"/>
  <c r="V578" i="1"/>
  <c r="V203" i="1"/>
  <c r="V331" i="1"/>
  <c r="V168" i="1"/>
  <c r="V229" i="1"/>
  <c r="V557" i="1"/>
  <c r="V584" i="1"/>
  <c r="V184" i="1"/>
  <c r="V403" i="1"/>
  <c r="V206" i="1"/>
  <c r="V157" i="1"/>
  <c r="V151" i="1"/>
  <c r="V558" i="1"/>
  <c r="V71" i="1"/>
  <c r="V249" i="1"/>
  <c r="V252" i="1"/>
  <c r="V213" i="1"/>
  <c r="V217" i="1"/>
  <c r="V219" i="1"/>
  <c r="V298" i="1"/>
  <c r="V147" i="1"/>
  <c r="V221" i="1"/>
  <c r="V303" i="1"/>
  <c r="V223" i="1"/>
  <c r="V58" i="1"/>
  <c r="V190" i="1"/>
  <c r="V228" i="1"/>
  <c r="V230" i="1"/>
  <c r="V231" i="1"/>
  <c r="V232" i="1"/>
  <c r="V241" i="1"/>
  <c r="V242" i="1"/>
  <c r="V243" i="1"/>
  <c r="V244" i="1"/>
  <c r="V246" i="1"/>
  <c r="V247" i="1"/>
  <c r="V39" i="1"/>
  <c r="V251" i="1"/>
  <c r="V260" i="1"/>
  <c r="V253" i="1"/>
  <c r="V255" i="1"/>
  <c r="V273" i="1"/>
  <c r="V262" i="1"/>
  <c r="V263" i="1"/>
  <c r="V265" i="1"/>
  <c r="V266" i="1"/>
  <c r="V269" i="1"/>
  <c r="V270" i="1"/>
  <c r="V271" i="1"/>
  <c r="V285" i="1"/>
  <c r="V276" i="1"/>
  <c r="V277" i="1"/>
  <c r="V279" i="1"/>
  <c r="V218" i="1"/>
  <c r="V282" i="1"/>
  <c r="V310" i="1"/>
  <c r="V291" i="1"/>
  <c r="V292" i="1"/>
  <c r="V294" i="1"/>
  <c r="V301" i="1"/>
  <c r="V305" i="1"/>
  <c r="V307" i="1"/>
  <c r="V319" i="1"/>
  <c r="V311" i="1"/>
  <c r="V322" i="1"/>
  <c r="V324" i="1"/>
  <c r="V337" i="1"/>
  <c r="V372" i="1"/>
  <c r="V325" i="1"/>
  <c r="V327" i="1"/>
  <c r="V689" i="1"/>
  <c r="V330" i="1"/>
  <c r="V344" i="1"/>
  <c r="V336" i="1"/>
  <c r="V338" i="1"/>
  <c r="V413" i="1"/>
  <c r="V349" i="1"/>
  <c r="V353" i="1"/>
  <c r="V245" i="1"/>
  <c r="V361" i="1"/>
  <c r="V379" i="1"/>
  <c r="V355" i="1"/>
  <c r="V367" i="1"/>
  <c r="V368" i="1"/>
  <c r="V431" i="1"/>
  <c r="V371" i="1"/>
  <c r="V375" i="1"/>
  <c r="V564" i="1"/>
  <c r="V416" i="1"/>
  <c r="V123" i="1"/>
  <c r="V135" i="1"/>
  <c r="V378" i="1"/>
  <c r="V236" i="1"/>
  <c r="V383" i="1"/>
  <c r="V261" i="1"/>
  <c r="V388" i="1"/>
  <c r="V415" i="1"/>
  <c r="V397" i="1"/>
  <c r="V399" i="1"/>
  <c r="V400" i="1"/>
  <c r="V182" i="1"/>
  <c r="E6" i="35"/>
  <c r="V446" i="1"/>
  <c r="V401" i="1"/>
  <c r="V1109" i="1"/>
  <c r="Y1109" i="1" s="1"/>
  <c r="V409" i="1"/>
  <c r="V126" i="1"/>
  <c r="V106" i="1"/>
  <c r="V264" i="1"/>
  <c r="V1107" i="1"/>
  <c r="Y1107" i="1" s="1"/>
  <c r="V423" i="1"/>
  <c r="V1101" i="1"/>
  <c r="Y1101" i="1" s="1"/>
  <c r="V235" i="1"/>
  <c r="V467" i="1"/>
  <c r="V281" i="1"/>
  <c r="V116" i="1"/>
  <c r="V486" i="1"/>
  <c r="V171" i="1"/>
  <c r="V172" i="1"/>
  <c r="V422" i="1"/>
  <c r="V139" i="1"/>
  <c r="V478" i="1"/>
  <c r="V289" i="1"/>
  <c r="V284" i="1"/>
  <c r="V439" i="1"/>
  <c r="V365" i="1"/>
  <c r="V293" i="1"/>
  <c r="V1083" i="1"/>
  <c r="Y1083" i="1" s="1"/>
  <c r="V296" i="1"/>
  <c r="V1075" i="1"/>
  <c r="Y1075" i="1" s="1"/>
  <c r="V304" i="1"/>
  <c r="V299" i="1"/>
  <c r="V469" i="1"/>
  <c r="V329" i="1"/>
  <c r="V674" i="1"/>
  <c r="V343" i="1"/>
  <c r="V346" i="1"/>
  <c r="V366" i="1"/>
  <c r="V308" i="1"/>
  <c r="V74" i="1"/>
  <c r="V610" i="1"/>
  <c r="V455" i="1"/>
  <c r="V334" i="1"/>
  <c r="V473" i="1"/>
  <c r="V480" i="1"/>
  <c r="V351" i="1"/>
  <c r="V318" i="1"/>
  <c r="V483" i="1"/>
  <c r="V320" i="1"/>
  <c r="V352" i="1"/>
  <c r="V257" i="1"/>
  <c r="V131" i="1"/>
  <c r="V204" i="1"/>
  <c r="V505" i="1"/>
  <c r="V425" i="1"/>
  <c r="V547" i="1"/>
  <c r="V522" i="1"/>
  <c r="V316" i="1"/>
  <c r="V61" i="1"/>
  <c r="V288" i="1"/>
  <c r="V63" i="1"/>
  <c r="V492" i="1"/>
  <c r="V485" i="1"/>
  <c r="V432" i="1"/>
  <c r="V389" i="1"/>
  <c r="V51" i="1"/>
  <c r="V487" i="1"/>
  <c r="V384" i="1"/>
  <c r="V227" i="1"/>
  <c r="V90" i="1"/>
  <c r="V398" i="1"/>
  <c r="V1014" i="1"/>
  <c r="Y1014" i="1" s="1"/>
  <c r="V514" i="1"/>
  <c r="V170" i="1"/>
  <c r="V348" i="1"/>
  <c r="V420" i="1"/>
  <c r="V489" i="1"/>
  <c r="V490" i="1"/>
  <c r="V377" i="1"/>
  <c r="V509" i="1"/>
  <c r="V108" i="1"/>
  <c r="V502" i="1"/>
  <c r="V454" i="1"/>
  <c r="V508" i="1"/>
  <c r="V220" i="1"/>
  <c r="V434" i="1"/>
  <c r="V104" i="1"/>
  <c r="V258" i="1"/>
  <c r="V363" i="1"/>
  <c r="V468" i="1"/>
  <c r="V370" i="1"/>
  <c r="V95" i="1"/>
  <c r="V1015" i="1"/>
  <c r="Y1015" i="1" s="1"/>
  <c r="V519" i="1"/>
  <c r="V374" i="1"/>
  <c r="V16" i="1"/>
  <c r="V461" i="1"/>
  <c r="V302" i="1"/>
  <c r="V7" i="1"/>
  <c r="V373" i="1"/>
  <c r="V511" i="1"/>
  <c r="V10" i="1"/>
  <c r="V376" i="1"/>
  <c r="V1021" i="1"/>
  <c r="Y1021" i="1" s="1"/>
  <c r="V513" i="1"/>
  <c r="V865" i="1"/>
  <c r="Y865" i="1" s="1"/>
  <c r="V41" i="1"/>
  <c r="V163" i="1"/>
  <c r="E26" i="35"/>
  <c r="V20" i="1"/>
  <c r="V177" i="1"/>
  <c r="V385" i="1"/>
  <c r="V386" i="1"/>
  <c r="E36" i="35"/>
  <c r="E27" i="35"/>
  <c r="E28" i="35"/>
  <c r="V390" i="1"/>
  <c r="E29" i="35"/>
  <c r="V394" i="1"/>
  <c r="V69" i="1"/>
  <c r="V414" i="1"/>
  <c r="V410" i="1"/>
  <c r="E30" i="35"/>
  <c r="V215" i="1"/>
  <c r="V88" i="1"/>
  <c r="V543" i="1"/>
  <c r="V437" i="1"/>
  <c r="V515" i="1"/>
  <c r="V404" i="1"/>
  <c r="V125" i="1"/>
  <c r="V267" i="1"/>
  <c r="V546" i="1"/>
  <c r="V550" i="1"/>
  <c r="V107" i="1"/>
  <c r="V36" i="1"/>
  <c r="V465" i="1"/>
  <c r="E23" i="35"/>
  <c r="V295" i="1"/>
  <c r="V418" i="1"/>
  <c r="V164" i="1"/>
  <c r="V31" i="1"/>
  <c r="V421" i="1"/>
  <c r="V441" i="1"/>
  <c r="V402" i="1"/>
  <c r="V562" i="1"/>
  <c r="V433" i="1"/>
  <c r="V426" i="1"/>
  <c r="V531" i="1"/>
  <c r="E37" i="35"/>
  <c r="V428" i="1"/>
  <c r="V200" i="1"/>
  <c r="V565" i="1"/>
  <c r="V532" i="1"/>
  <c r="V62" i="1"/>
  <c r="V566" i="1"/>
  <c r="V574" i="1"/>
  <c r="V1071" i="1"/>
  <c r="Y1071" i="1" s="1"/>
  <c r="E4" i="35"/>
  <c r="V545" i="1"/>
  <c r="V280" i="1"/>
  <c r="V488" i="1"/>
  <c r="V341" i="1"/>
  <c r="V1087" i="1"/>
  <c r="Y1087" i="1" s="1"/>
  <c r="E24" i="35"/>
  <c r="V145" i="1"/>
  <c r="E18" i="35"/>
  <c r="V577" i="1"/>
  <c r="V581" i="1"/>
  <c r="V86" i="1"/>
  <c r="V130" i="1"/>
  <c r="V582" i="1"/>
  <c r="V589" i="1"/>
  <c r="E38" i="35"/>
  <c r="E31" i="35"/>
  <c r="V591" i="1"/>
  <c r="V111" i="1"/>
  <c r="V552" i="1"/>
  <c r="E39" i="35"/>
  <c r="E19" i="35"/>
  <c r="V542" i="1"/>
  <c r="V347" i="1"/>
  <c r="V527" i="1"/>
  <c r="V254" i="1"/>
  <c r="V475" i="1"/>
  <c r="V573" i="1"/>
  <c r="V493" i="1"/>
  <c r="V207" i="1"/>
  <c r="V149" i="1"/>
  <c r="V481" i="1"/>
  <c r="E22" i="35"/>
  <c r="V159" i="1"/>
  <c r="V211" i="1"/>
  <c r="V594" i="1"/>
  <c r="V212" i="1"/>
  <c r="V214" i="1"/>
  <c r="V222" i="1"/>
  <c r="E7" i="35"/>
  <c r="V484" i="1"/>
  <c r="V342" i="1"/>
  <c r="V597" i="1"/>
  <c r="V495" i="1"/>
  <c r="V1072" i="1"/>
  <c r="Y1072" i="1" s="1"/>
  <c r="E20" i="35"/>
  <c r="E8" i="35"/>
  <c r="E9" i="35"/>
  <c r="V496" i="1"/>
  <c r="V354" i="1"/>
  <c r="V600" i="1"/>
  <c r="V536" i="1"/>
  <c r="V602" i="1"/>
  <c r="V556" i="1"/>
  <c r="V339" i="1"/>
  <c r="E21" i="35"/>
  <c r="V239" i="1"/>
  <c r="V132" i="1"/>
  <c r="V6" i="1"/>
  <c r="E10" i="35"/>
  <c r="V482" i="1"/>
  <c r="V603" i="1"/>
  <c r="V1073" i="1"/>
  <c r="Y1073" i="1" s="1"/>
  <c r="V609" i="1"/>
  <c r="V579" i="1"/>
  <c r="V521" i="1"/>
  <c r="V216" i="1"/>
  <c r="V611" i="1"/>
  <c r="E25" i="35"/>
  <c r="V526" i="1"/>
  <c r="V503" i="1"/>
  <c r="E11" i="35"/>
  <c r="V567" i="1"/>
  <c r="V13" i="1"/>
  <c r="V1076" i="1"/>
  <c r="Y1076" i="1" s="1"/>
  <c r="V648" i="1"/>
  <c r="V98" i="1"/>
  <c r="E40" i="35"/>
  <c r="V380" i="1"/>
  <c r="V43" i="1"/>
  <c r="V40" i="1"/>
  <c r="V5" i="1"/>
  <c r="V55" i="1"/>
  <c r="V612" i="1"/>
  <c r="E12" i="35"/>
  <c r="V549" i="1"/>
  <c r="V226" i="1"/>
  <c r="V624" i="1"/>
  <c r="V613" i="1"/>
  <c r="E13" i="35"/>
  <c r="V290" i="1"/>
  <c r="V615" i="1"/>
  <c r="E32" i="35"/>
  <c r="V506" i="1"/>
  <c r="V510" i="1"/>
  <c r="E33" i="35"/>
  <c r="V94" i="1"/>
  <c r="V362" i="1"/>
  <c r="V326" i="1"/>
  <c r="V238" i="1"/>
  <c r="V427" i="1"/>
  <c r="V753" i="1"/>
  <c r="E14" i="35"/>
  <c r="V587" i="1"/>
  <c r="V381" i="1"/>
  <c r="V272" i="1"/>
  <c r="V539" i="1"/>
  <c r="V618" i="1"/>
  <c r="V1085" i="1"/>
  <c r="Y1085" i="1" s="1"/>
  <c r="V576" i="1"/>
  <c r="V444" i="1"/>
  <c r="V411" i="1"/>
  <c r="V621" i="1"/>
  <c r="V540" i="1"/>
  <c r="V407" i="1"/>
  <c r="V875" i="1"/>
  <c r="Y875" i="1" s="1"/>
  <c r="V651" i="1"/>
  <c r="E15" i="35"/>
  <c r="E16" i="35"/>
  <c r="V364" i="1"/>
  <c r="V560" i="1"/>
  <c r="V248" i="1"/>
  <c r="V250" i="1"/>
  <c r="E17" i="35"/>
  <c r="V533" i="1"/>
  <c r="V306" i="1"/>
  <c r="V623" i="1"/>
  <c r="V598" i="1"/>
  <c r="V629" i="1"/>
  <c r="V599" i="1"/>
  <c r="V606" i="1"/>
  <c r="V201" i="1"/>
  <c r="V572" i="1"/>
  <c r="V11" i="1"/>
  <c r="V605" i="1"/>
  <c r="V616" i="1"/>
  <c r="V585" i="1"/>
  <c r="V607" i="1"/>
  <c r="V1088" i="1"/>
  <c r="Y1088" i="1" s="1"/>
  <c r="V590" i="1"/>
  <c r="V114" i="1"/>
  <c r="V152" i="1"/>
  <c r="V205" i="1"/>
  <c r="V275" i="1"/>
  <c r="V630" i="1"/>
  <c r="V1103" i="1"/>
  <c r="Y1103" i="1" s="1"/>
  <c r="V617" i="1"/>
  <c r="V287" i="1"/>
  <c r="V619" i="1"/>
  <c r="V1016" i="1"/>
  <c r="Y1016" i="1" s="1"/>
  <c r="E34" i="35"/>
  <c r="V1077" i="1"/>
  <c r="Y1077" i="1" s="1"/>
  <c r="V593" i="1"/>
  <c r="V628" i="1"/>
  <c r="E35" i="35"/>
  <c r="V625" i="1"/>
  <c r="V633" i="1"/>
  <c r="V534" i="1"/>
  <c r="V395" i="1"/>
  <c r="V632" i="1"/>
  <c r="V340" i="1"/>
  <c r="V659" i="1"/>
  <c r="V636" i="1"/>
  <c r="V645" i="1"/>
  <c r="V646" i="1"/>
  <c r="V650" i="1"/>
  <c r="V1097" i="1"/>
  <c r="Y1097" i="1" s="1"/>
  <c r="V720" i="1"/>
  <c r="V870" i="1"/>
  <c r="Y870" i="1" s="1"/>
  <c r="V435" i="1"/>
  <c r="V548" i="1"/>
  <c r="V417" i="1"/>
  <c r="V512" i="1"/>
  <c r="V268" i="1"/>
  <c r="V595" i="1"/>
  <c r="V661" i="1"/>
  <c r="V470" i="1"/>
  <c r="V408" i="1"/>
  <c r="V286" i="1"/>
  <c r="V24" i="1"/>
  <c r="V778" i="1"/>
  <c r="V798" i="1"/>
  <c r="V631" i="1"/>
  <c r="V657" i="1"/>
  <c r="V592" i="1"/>
  <c r="V464" i="1"/>
  <c r="V9" i="1"/>
  <c r="W25" i="1"/>
  <c r="W17" i="1"/>
  <c r="W23" i="1"/>
  <c r="W68" i="1"/>
  <c r="W56" i="1"/>
  <c r="W30" i="1"/>
  <c r="W14" i="1"/>
  <c r="W33" i="1"/>
  <c r="W1084" i="1"/>
  <c r="Z1084" i="1" s="1"/>
  <c r="W59" i="1"/>
  <c r="W29" i="1"/>
  <c r="W15" i="1"/>
  <c r="W122" i="1"/>
  <c r="W42" i="1"/>
  <c r="W129" i="1"/>
  <c r="W60" i="1"/>
  <c r="W46" i="1"/>
  <c r="W47" i="1"/>
  <c r="W70" i="1"/>
  <c r="W48" i="1"/>
  <c r="W21" i="1"/>
  <c r="W50" i="1"/>
  <c r="W26" i="1"/>
  <c r="W27" i="1"/>
  <c r="W1093" i="1"/>
  <c r="Z1093" i="1" s="1"/>
  <c r="W66" i="1"/>
  <c r="W52" i="1"/>
  <c r="W76" i="1"/>
  <c r="W54" i="1"/>
  <c r="W148" i="1"/>
  <c r="W35" i="1"/>
  <c r="W34" i="1"/>
  <c r="W328" i="1"/>
  <c r="W210" i="1"/>
  <c r="W38" i="1"/>
  <c r="W81" i="1"/>
  <c r="W57" i="1"/>
  <c r="W323" i="1"/>
  <c r="W333" i="1"/>
  <c r="W53" i="1"/>
  <c r="W178" i="1"/>
  <c r="W396" i="1"/>
  <c r="W22" i="1"/>
  <c r="W118" i="1"/>
  <c r="W202" i="1"/>
  <c r="W73" i="1"/>
  <c r="W65" i="1"/>
  <c r="W77" i="1"/>
  <c r="W479" i="1"/>
  <c r="W382" i="1"/>
  <c r="W501" i="1"/>
  <c r="W78" i="1"/>
  <c r="W442" i="1"/>
  <c r="W72" i="1"/>
  <c r="W79" i="1"/>
  <c r="W37" i="1"/>
  <c r="W551" i="1"/>
  <c r="W8" i="1"/>
  <c r="W82" i="1"/>
  <c r="W575" i="1"/>
  <c r="W64" i="1"/>
  <c r="W102" i="1"/>
  <c r="W91" i="1"/>
  <c r="W67" i="1"/>
  <c r="W93" i="1"/>
  <c r="W97" i="1"/>
  <c r="W156" i="1"/>
  <c r="W103" i="1"/>
  <c r="W1099" i="1"/>
  <c r="Z1099" i="1" s="1"/>
  <c r="W105" i="1"/>
  <c r="W109" i="1"/>
  <c r="W124" i="1"/>
  <c r="W283" i="1"/>
  <c r="W92" i="1"/>
  <c r="W154" i="1"/>
  <c r="W504" i="1"/>
  <c r="W80" i="1"/>
  <c r="W113" i="1"/>
  <c r="W115" i="1"/>
  <c r="W121" i="1"/>
  <c r="W117" i="1"/>
  <c r="W119" i="1"/>
  <c r="W120" i="1"/>
  <c r="W185" i="1"/>
  <c r="W87" i="1"/>
  <c r="W127" i="1"/>
  <c r="W133" i="1"/>
  <c r="W134" i="1"/>
  <c r="W137" i="1"/>
  <c r="W85" i="1"/>
  <c r="W150" i="1"/>
  <c r="W138" i="1"/>
  <c r="W96" i="1"/>
  <c r="W140" i="1"/>
  <c r="W84" i="1"/>
  <c r="W528" i="1"/>
  <c r="W89" i="1"/>
  <c r="W112" i="1"/>
  <c r="W259" i="1"/>
  <c r="W141" i="1"/>
  <c r="W183" i="1"/>
  <c r="W142" i="1"/>
  <c r="W101" i="1"/>
  <c r="W143" i="1"/>
  <c r="W537" i="1"/>
  <c r="W144" i="1"/>
  <c r="W155" i="1"/>
  <c r="W297" i="1"/>
  <c r="W332" i="1"/>
  <c r="W256" i="1"/>
  <c r="W350" i="1"/>
  <c r="W357" i="1"/>
  <c r="W186" i="1"/>
  <c r="W167" i="1"/>
  <c r="W312" i="1"/>
  <c r="W158" i="1"/>
  <c r="W523" i="1"/>
  <c r="W544" i="1"/>
  <c r="W554" i="1"/>
  <c r="Z314" i="1"/>
  <c r="W160" i="1"/>
  <c r="W604" i="1"/>
  <c r="W128" i="1"/>
  <c r="W161" i="1"/>
  <c r="W162" i="1"/>
  <c r="W313" i="1"/>
  <c r="W165" i="1"/>
  <c r="W173" i="1"/>
  <c r="W181" i="1"/>
  <c r="W174" i="1"/>
  <c r="W180" i="1"/>
  <c r="W175" i="1"/>
  <c r="W189" i="1"/>
  <c r="W179" i="1"/>
  <c r="W224" i="1"/>
  <c r="W191" i="1"/>
  <c r="W188" i="1"/>
  <c r="W359" i="1"/>
  <c r="W196" i="1"/>
  <c r="W197" i="1"/>
  <c r="W192" i="1"/>
  <c r="W146" i="1"/>
  <c r="W193" i="1"/>
  <c r="W194" i="1"/>
  <c r="W195" i="1"/>
  <c r="W583" i="1"/>
  <c r="W199" i="1"/>
  <c r="W208" i="1"/>
  <c r="Z424" i="1"/>
  <c r="W49" i="1"/>
  <c r="W358" i="1"/>
  <c r="W517" i="1"/>
  <c r="W419" i="1"/>
  <c r="W198" i="1"/>
  <c r="W209" i="1"/>
  <c r="W614" i="1"/>
  <c r="W176" i="1"/>
  <c r="W476" i="1"/>
  <c r="W166" i="1"/>
  <c r="W83" i="1"/>
  <c r="W578" i="1"/>
  <c r="W203" i="1"/>
  <c r="W331" i="1"/>
  <c r="W168" i="1"/>
  <c r="W229" i="1"/>
  <c r="W557" i="1"/>
  <c r="W584" i="1"/>
  <c r="W184" i="1"/>
  <c r="W403" i="1"/>
  <c r="W206" i="1"/>
  <c r="W157" i="1"/>
  <c r="W151" i="1"/>
  <c r="W558" i="1"/>
  <c r="W71" i="1"/>
  <c r="W249" i="1"/>
  <c r="W252" i="1"/>
  <c r="W213" i="1"/>
  <c r="W217" i="1"/>
  <c r="W219" i="1"/>
  <c r="W298" i="1"/>
  <c r="W147" i="1"/>
  <c r="W221" i="1"/>
  <c r="W303" i="1"/>
  <c r="W223" i="1"/>
  <c r="W58" i="1"/>
  <c r="W190" i="1"/>
  <c r="W228" i="1"/>
  <c r="W230" i="1"/>
  <c r="W231" i="1"/>
  <c r="W232" i="1"/>
  <c r="W241" i="1"/>
  <c r="W242" i="1"/>
  <c r="W243" i="1"/>
  <c r="W244" i="1"/>
  <c r="W246" i="1"/>
  <c r="W247" i="1"/>
  <c r="W39" i="1"/>
  <c r="W251" i="1"/>
  <c r="W260" i="1"/>
  <c r="W253" i="1"/>
  <c r="W255" i="1"/>
  <c r="W273" i="1"/>
  <c r="W262" i="1"/>
  <c r="W263" i="1"/>
  <c r="W265" i="1"/>
  <c r="W266" i="1"/>
  <c r="W269" i="1"/>
  <c r="W270" i="1"/>
  <c r="W271" i="1"/>
  <c r="W285" i="1"/>
  <c r="W276" i="1"/>
  <c r="W277" i="1"/>
  <c r="W279" i="1"/>
  <c r="W218" i="1"/>
  <c r="W282" i="1"/>
  <c r="W310" i="1"/>
  <c r="W291" i="1"/>
  <c r="W369" i="1"/>
  <c r="W449" i="1"/>
  <c r="W292" i="1"/>
  <c r="W294" i="1"/>
  <c r="W301" i="1"/>
  <c r="W305" i="1"/>
  <c r="W307" i="1"/>
  <c r="W319" i="1"/>
  <c r="W311" i="1"/>
  <c r="W322" i="1"/>
  <c r="W324" i="1"/>
  <c r="W337" i="1"/>
  <c r="W372" i="1"/>
  <c r="W325" i="1"/>
  <c r="W327" i="1"/>
  <c r="W689" i="1"/>
  <c r="W330" i="1"/>
  <c r="W344" i="1"/>
  <c r="W336" i="1"/>
  <c r="W338" i="1"/>
  <c r="W413" i="1"/>
  <c r="W349" i="1"/>
  <c r="W353" i="1"/>
  <c r="W245" i="1"/>
  <c r="W361" i="1"/>
  <c r="W379" i="1"/>
  <c r="W355" i="1"/>
  <c r="W367" i="1"/>
  <c r="W368" i="1"/>
  <c r="W431" i="1"/>
  <c r="W371" i="1"/>
  <c r="W375" i="1"/>
  <c r="W564" i="1"/>
  <c r="W416" i="1"/>
  <c r="W123" i="1"/>
  <c r="W135" i="1"/>
  <c r="W378" i="1"/>
  <c r="W236" i="1"/>
  <c r="W383" i="1"/>
  <c r="W261" i="1"/>
  <c r="W388" i="1"/>
  <c r="W415" i="1"/>
  <c r="W397" i="1"/>
  <c r="W399" i="1"/>
  <c r="W400" i="1"/>
  <c r="W182" i="1"/>
  <c r="W446" i="1"/>
  <c r="W401" i="1"/>
  <c r="W1109" i="1"/>
  <c r="Z1109" i="1" s="1"/>
  <c r="W409" i="1"/>
  <c r="W126" i="1"/>
  <c r="W106" i="1"/>
  <c r="W264" i="1"/>
  <c r="W1107" i="1"/>
  <c r="Z1107" i="1" s="1"/>
  <c r="W423" i="1"/>
  <c r="W1101" i="1"/>
  <c r="Z1101" i="1" s="1"/>
  <c r="W235" i="1"/>
  <c r="W467" i="1"/>
  <c r="W281" i="1"/>
  <c r="W116" i="1"/>
  <c r="W486" i="1"/>
  <c r="W171" i="1"/>
  <c r="W172" i="1"/>
  <c r="W422" i="1"/>
  <c r="W139" i="1"/>
  <c r="W478" i="1"/>
  <c r="W289" i="1"/>
  <c r="W284" i="1"/>
  <c r="W439" i="1"/>
  <c r="W365" i="1"/>
  <c r="W293" i="1"/>
  <c r="W1083" i="1"/>
  <c r="Z1083" i="1" s="1"/>
  <c r="Z4" i="1"/>
  <c r="W296" i="1"/>
  <c r="W1075" i="1"/>
  <c r="Z1075" i="1" s="1"/>
  <c r="W304" i="1"/>
  <c r="W299" i="1"/>
  <c r="Z300" i="1"/>
  <c r="W469" i="1"/>
  <c r="W329" i="1"/>
  <c r="Z674" i="1"/>
  <c r="Z19" i="1"/>
  <c r="W343" i="1"/>
  <c r="W346" i="1"/>
  <c r="W366" i="1"/>
  <c r="W308" i="1"/>
  <c r="Z309" i="1"/>
  <c r="W74" i="1"/>
  <c r="W610" i="1"/>
  <c r="W455" i="1"/>
  <c r="W334" i="1"/>
  <c r="W473" i="1"/>
  <c r="Z315" i="1"/>
  <c r="W480" i="1"/>
  <c r="Z351" i="1"/>
  <c r="W318" i="1"/>
  <c r="W483" i="1"/>
  <c r="W320" i="1"/>
  <c r="Z352" i="1"/>
  <c r="W257" i="1"/>
  <c r="W131" i="1"/>
  <c r="W204" i="1"/>
  <c r="W505" i="1"/>
  <c r="W425" i="1"/>
  <c r="W547" i="1"/>
  <c r="W522" i="1"/>
  <c r="W316" i="1"/>
  <c r="W61" i="1"/>
  <c r="W288" i="1"/>
  <c r="W63" i="1"/>
  <c r="W492" i="1"/>
  <c r="Z462" i="1"/>
  <c r="W664" i="1"/>
  <c r="W485" i="1"/>
  <c r="W432" i="1"/>
  <c r="W389" i="1"/>
  <c r="W51" i="1"/>
  <c r="W487" i="1"/>
  <c r="W384" i="1"/>
  <c r="W227" i="1"/>
  <c r="W90" i="1"/>
  <c r="W398" i="1"/>
  <c r="W1014" i="1"/>
  <c r="Z1014" i="1" s="1"/>
  <c r="W514" i="1"/>
  <c r="W170" i="1"/>
  <c r="W348" i="1"/>
  <c r="W420" i="1"/>
  <c r="W489" i="1"/>
  <c r="W490" i="1"/>
  <c r="Z377" i="1"/>
  <c r="W509" i="1"/>
  <c r="W108" i="1"/>
  <c r="W502" i="1"/>
  <c r="W508" i="1"/>
  <c r="W220" i="1"/>
  <c r="W434" i="1"/>
  <c r="Z360" i="1"/>
  <c r="W104" i="1"/>
  <c r="W258" i="1"/>
  <c r="W363" i="1"/>
  <c r="W468" i="1"/>
  <c r="W370" i="1"/>
  <c r="W95" i="1"/>
  <c r="W1015" i="1"/>
  <c r="Z1015" i="1" s="1"/>
  <c r="W519" i="1"/>
  <c r="W374" i="1"/>
  <c r="W16" i="1"/>
  <c r="W461" i="1"/>
  <c r="W302" i="1"/>
  <c r="W7" i="1"/>
  <c r="W373" i="1"/>
  <c r="W511" i="1"/>
  <c r="W10" i="1"/>
  <c r="W376" i="1"/>
  <c r="W1021" i="1"/>
  <c r="Z1021" i="1" s="1"/>
  <c r="W321" i="1"/>
  <c r="W513" i="1"/>
  <c r="W865" i="1"/>
  <c r="Z865" i="1" s="1"/>
  <c r="W41" i="1"/>
  <c r="W163" i="1"/>
  <c r="W20" i="1"/>
  <c r="W177" i="1"/>
  <c r="W385" i="1"/>
  <c r="W386" i="1"/>
  <c r="W390" i="1"/>
  <c r="W394" i="1"/>
  <c r="W69" i="1"/>
  <c r="W414" i="1"/>
  <c r="W410" i="1"/>
  <c r="W215" i="1"/>
  <c r="W88" i="1"/>
  <c r="W543" i="1"/>
  <c r="Z437" i="1"/>
  <c r="W515" i="1"/>
  <c r="W404" i="1"/>
  <c r="W125" i="1"/>
  <c r="W267" i="1"/>
  <c r="W546" i="1"/>
  <c r="W550" i="1"/>
  <c r="W107" i="1"/>
  <c r="W36" i="1"/>
  <c r="Z237" i="1"/>
  <c r="W295" i="1"/>
  <c r="W418" i="1"/>
  <c r="W164" i="1"/>
  <c r="W31" i="1"/>
  <c r="W421" i="1"/>
  <c r="W441" i="1"/>
  <c r="W402" i="1"/>
  <c r="W562" i="1"/>
  <c r="W433" i="1"/>
  <c r="W426" i="1"/>
  <c r="W531" i="1"/>
  <c r="W428" i="1"/>
  <c r="W200" i="1"/>
  <c r="W565" i="1"/>
  <c r="W532" i="1"/>
  <c r="W62" i="1"/>
  <c r="W566" i="1"/>
  <c r="Z445" i="1"/>
  <c r="Z440" i="1"/>
  <c r="W574" i="1"/>
  <c r="W1071" i="1"/>
  <c r="Z1071" i="1" s="1"/>
  <c r="Z545" i="1"/>
  <c r="W280" i="1"/>
  <c r="Z447" i="1"/>
  <c r="Z448" i="1"/>
  <c r="W488" i="1"/>
  <c r="W341" i="1"/>
  <c r="W1087" i="1"/>
  <c r="Z1087" i="1" s="1"/>
  <c r="W145" i="1"/>
  <c r="W577" i="1"/>
  <c r="W581" i="1"/>
  <c r="W86" i="1"/>
  <c r="W130" i="1"/>
  <c r="W582" i="1"/>
  <c r="W589" i="1"/>
  <c r="W591" i="1"/>
  <c r="W111" i="1"/>
  <c r="W552" i="1"/>
  <c r="W542" i="1"/>
  <c r="W347" i="1"/>
  <c r="W527" i="1"/>
  <c r="W254" i="1"/>
  <c r="W475" i="1"/>
  <c r="W573" i="1"/>
  <c r="W493" i="1"/>
  <c r="W207" i="1"/>
  <c r="W149" i="1"/>
  <c r="W481" i="1"/>
  <c r="W159" i="1"/>
  <c r="W211" i="1"/>
  <c r="W594" i="1"/>
  <c r="W212" i="1"/>
  <c r="W214" i="1"/>
  <c r="W222" i="1"/>
  <c r="W225" i="1"/>
  <c r="W484" i="1"/>
  <c r="W342" i="1"/>
  <c r="Z608" i="1"/>
  <c r="W597" i="1"/>
  <c r="W495" i="1"/>
  <c r="W1072" i="1"/>
  <c r="Z1072" i="1" s="1"/>
  <c r="W496" i="1"/>
  <c r="W354" i="1"/>
  <c r="W600" i="1"/>
  <c r="W536" i="1"/>
  <c r="W602" i="1"/>
  <c r="W556" i="1"/>
  <c r="W339" i="1"/>
  <c r="W239" i="1"/>
  <c r="W132" i="1"/>
  <c r="W6" i="1"/>
  <c r="W482" i="1"/>
  <c r="W603" i="1"/>
  <c r="W1073" i="1"/>
  <c r="Z1073" i="1" s="1"/>
  <c r="W609" i="1"/>
  <c r="W579" i="1"/>
  <c r="Z443" i="1"/>
  <c r="W521" i="1"/>
  <c r="W216" i="1"/>
  <c r="W611" i="1"/>
  <c r="W526" i="1"/>
  <c r="W503" i="1"/>
  <c r="W567" i="1"/>
  <c r="Z451" i="1"/>
  <c r="Z452" i="1"/>
  <c r="Z453" i="1"/>
  <c r="W13" i="1"/>
  <c r="W1076" i="1"/>
  <c r="Z1076" i="1" s="1"/>
  <c r="Z458" i="1"/>
  <c r="Z460" i="1"/>
  <c r="W98" i="1"/>
  <c r="Z471" i="1"/>
  <c r="W380" i="1"/>
  <c r="W43" i="1"/>
  <c r="Z474" i="1"/>
  <c r="W40" i="1"/>
  <c r="W5" i="1"/>
  <c r="W55" i="1"/>
  <c r="W612" i="1"/>
  <c r="W549" i="1"/>
  <c r="W226" i="1"/>
  <c r="W624" i="1"/>
  <c r="W613" i="1"/>
  <c r="W290" i="1"/>
  <c r="W615" i="1"/>
  <c r="W506" i="1"/>
  <c r="Z559" i="1"/>
  <c r="W510" i="1"/>
  <c r="W94" i="1"/>
  <c r="W362" i="1"/>
  <c r="W326" i="1"/>
  <c r="W238" i="1"/>
  <c r="W427" i="1"/>
  <c r="W753" i="1"/>
  <c r="Z569" i="1"/>
  <c r="Z570" i="1"/>
  <c r="W587" i="1"/>
  <c r="W381" i="1"/>
  <c r="W272" i="1"/>
  <c r="W539" i="1"/>
  <c r="W618" i="1"/>
  <c r="W1085" i="1"/>
  <c r="Z1085" i="1" s="1"/>
  <c r="W576" i="1"/>
  <c r="W444" i="1"/>
  <c r="W411" i="1"/>
  <c r="W621" i="1"/>
  <c r="W540" i="1"/>
  <c r="W407" i="1"/>
  <c r="W875" i="1"/>
  <c r="Z875" i="1" s="1"/>
  <c r="W651" i="1"/>
  <c r="W364" i="1"/>
  <c r="W560" i="1"/>
  <c r="W248" i="1"/>
  <c r="W250" i="1"/>
  <c r="W533" i="1"/>
  <c r="W306" i="1"/>
  <c r="W623" i="1"/>
  <c r="W598" i="1"/>
  <c r="W629" i="1"/>
  <c r="W599" i="1"/>
  <c r="W606" i="1"/>
  <c r="W201" i="1"/>
  <c r="W572" i="1"/>
  <c r="W11" i="1"/>
  <c r="W605" i="1"/>
  <c r="W616" i="1"/>
  <c r="W585" i="1"/>
  <c r="W607" i="1"/>
  <c r="W1088" i="1"/>
  <c r="Z1088" i="1" s="1"/>
  <c r="W590" i="1"/>
  <c r="W114" i="1"/>
  <c r="W152" i="1"/>
  <c r="W205" i="1"/>
  <c r="W275" i="1"/>
  <c r="W630" i="1"/>
  <c r="W1103" i="1"/>
  <c r="Z1103" i="1" s="1"/>
  <c r="W617" i="1"/>
  <c r="W287" i="1"/>
  <c r="W619" i="1"/>
  <c r="W1016" i="1"/>
  <c r="Z1016" i="1" s="1"/>
  <c r="W1077" i="1"/>
  <c r="Z1077" i="1" s="1"/>
  <c r="W593" i="1"/>
  <c r="W628" i="1"/>
  <c r="Z704" i="1"/>
  <c r="W625" i="1"/>
  <c r="W633" i="1"/>
  <c r="W534" i="1"/>
  <c r="W395" i="1"/>
  <c r="W632" i="1"/>
  <c r="W340" i="1"/>
  <c r="Z636" i="1"/>
  <c r="W645" i="1"/>
  <c r="W646" i="1"/>
  <c r="Z650" i="1"/>
  <c r="W1097" i="1"/>
  <c r="Z1097" i="1" s="1"/>
  <c r="W720" i="1"/>
  <c r="Z870" i="1"/>
  <c r="W435" i="1"/>
  <c r="W500" i="1"/>
  <c r="W548" i="1"/>
  <c r="W417" i="1"/>
  <c r="W512" i="1"/>
  <c r="W268" i="1"/>
  <c r="W595" i="1"/>
  <c r="W661" i="1"/>
  <c r="Z717" i="1"/>
  <c r="Z718" i="1"/>
  <c r="Z818" i="1"/>
  <c r="Z819" i="1"/>
  <c r="Z820" i="1"/>
  <c r="Z821" i="1"/>
  <c r="W278" i="1"/>
  <c r="W470" i="1"/>
  <c r="W408" i="1"/>
  <c r="W286" i="1"/>
  <c r="W24" i="1"/>
  <c r="W778" i="1"/>
  <c r="W798" i="1"/>
  <c r="W631" i="1"/>
  <c r="Z588" i="1"/>
  <c r="Z620" i="1"/>
  <c r="Z637" i="1"/>
  <c r="Z640" i="1"/>
  <c r="Z642" i="1"/>
  <c r="Z647" i="1"/>
  <c r="Z649" i="1"/>
  <c r="Z680" i="1"/>
  <c r="W592" i="1"/>
  <c r="W464" i="1"/>
  <c r="Z464" i="1" l="1"/>
  <c r="Z592" i="1"/>
  <c r="Z631" i="1"/>
  <c r="Z798" i="1"/>
  <c r="Z778" i="1"/>
  <c r="Z24" i="1"/>
  <c r="Z278" i="1"/>
  <c r="Z661" i="1"/>
  <c r="Z595" i="1"/>
  <c r="Z268" i="1"/>
  <c r="Z512" i="1"/>
  <c r="Z417" i="1"/>
  <c r="Z548" i="1"/>
  <c r="Z500" i="1"/>
  <c r="Z435" i="1"/>
  <c r="Z720" i="1"/>
  <c r="Z646" i="1"/>
  <c r="Z645" i="1"/>
  <c r="Z340" i="1"/>
  <c r="Z632" i="1"/>
  <c r="Z395" i="1"/>
  <c r="Z534" i="1"/>
  <c r="Z633" i="1"/>
  <c r="Z625" i="1"/>
  <c r="Z628" i="1"/>
  <c r="Z593" i="1"/>
  <c r="Z619" i="1"/>
  <c r="Z287" i="1"/>
  <c r="Z617" i="1"/>
  <c r="Z630" i="1"/>
  <c r="Z275" i="1"/>
  <c r="Z205" i="1"/>
  <c r="Z152" i="1"/>
  <c r="Z114" i="1"/>
  <c r="Z590" i="1"/>
  <c r="Z607" i="1"/>
  <c r="Z585" i="1"/>
  <c r="Z616" i="1"/>
  <c r="Z605" i="1"/>
  <c r="Z11" i="1"/>
  <c r="Z572" i="1"/>
  <c r="Z201" i="1"/>
  <c r="Z606" i="1"/>
  <c r="Z599" i="1"/>
  <c r="Z629" i="1"/>
  <c r="Z598" i="1"/>
  <c r="Z623" i="1"/>
  <c r="Z306" i="1"/>
  <c r="Z533" i="1"/>
  <c r="Z250" i="1"/>
  <c r="Z248" i="1"/>
  <c r="Z560" i="1"/>
  <c r="Z364" i="1"/>
  <c r="Z651" i="1"/>
  <c r="Z407" i="1"/>
  <c r="Z540" i="1"/>
  <c r="Z621" i="1"/>
  <c r="Z411" i="1"/>
  <c r="Z444" i="1"/>
  <c r="Z576" i="1"/>
  <c r="Z618" i="1"/>
  <c r="Z539" i="1"/>
  <c r="Z272" i="1"/>
  <c r="Z381" i="1"/>
  <c r="Z587" i="1"/>
  <c r="Z753" i="1"/>
  <c r="Z427" i="1"/>
  <c r="Z238" i="1"/>
  <c r="Z326" i="1"/>
  <c r="Z362" i="1"/>
  <c r="Z94" i="1"/>
  <c r="Z510" i="1"/>
  <c r="Z506" i="1"/>
  <c r="Z615" i="1"/>
  <c r="Z290" i="1"/>
  <c r="Z613" i="1"/>
  <c r="Z624" i="1"/>
  <c r="Z226" i="1"/>
  <c r="Z549" i="1"/>
  <c r="Z612" i="1"/>
  <c r="Z55" i="1"/>
  <c r="Z5" i="1"/>
  <c r="Z40" i="1"/>
  <c r="Z43" i="1"/>
  <c r="Z380" i="1"/>
  <c r="Z98" i="1"/>
  <c r="Z648" i="1"/>
  <c r="Z13" i="1"/>
  <c r="Z567" i="1"/>
  <c r="Z503" i="1"/>
  <c r="Z526" i="1"/>
  <c r="Z611" i="1"/>
  <c r="Z216" i="1"/>
  <c r="Z521" i="1"/>
  <c r="Z579" i="1"/>
  <c r="Z609" i="1"/>
  <c r="Z603" i="1"/>
  <c r="Z482" i="1"/>
  <c r="Z6" i="1"/>
  <c r="Z132" i="1"/>
  <c r="Z239" i="1"/>
  <c r="Z339" i="1"/>
  <c r="Z556" i="1"/>
  <c r="Z602" i="1"/>
  <c r="Z536" i="1"/>
  <c r="Z600" i="1"/>
  <c r="Z354" i="1"/>
  <c r="Z496" i="1"/>
  <c r="Z495" i="1"/>
  <c r="Z597" i="1"/>
  <c r="Z342" i="1"/>
  <c r="Z484" i="1"/>
  <c r="Z225" i="1"/>
  <c r="Z222" i="1"/>
  <c r="Z214" i="1"/>
  <c r="Z212" i="1"/>
  <c r="Z594" i="1"/>
  <c r="Z211" i="1"/>
  <c r="Z159" i="1"/>
  <c r="Z481" i="1"/>
  <c r="Z149" i="1"/>
  <c r="Z207" i="1"/>
  <c r="Z493" i="1"/>
  <c r="Z573" i="1"/>
  <c r="Z475" i="1"/>
  <c r="Z254" i="1"/>
  <c r="Z527" i="1"/>
  <c r="Z347" i="1"/>
  <c r="Z542" i="1"/>
  <c r="Z552" i="1"/>
  <c r="Z111" i="1"/>
  <c r="Z591" i="1"/>
  <c r="Z589" i="1"/>
  <c r="Z582" i="1"/>
  <c r="Z130" i="1"/>
  <c r="Z86" i="1"/>
  <c r="Z581" i="1"/>
  <c r="Z577" i="1"/>
  <c r="Z145" i="1"/>
  <c r="Z341" i="1"/>
  <c r="Z488" i="1"/>
  <c r="Z280" i="1"/>
  <c r="Z574" i="1"/>
  <c r="Z566" i="1"/>
  <c r="Z62" i="1"/>
  <c r="Z532" i="1"/>
  <c r="Z565" i="1"/>
  <c r="Z200" i="1"/>
  <c r="Z428" i="1"/>
  <c r="Z531" i="1"/>
  <c r="Z426" i="1"/>
  <c r="Z433" i="1"/>
  <c r="Z562" i="1"/>
  <c r="Z402" i="1"/>
  <c r="Z441" i="1"/>
  <c r="Z421" i="1"/>
  <c r="Z31" i="1"/>
  <c r="Z164" i="1"/>
  <c r="Z418" i="1"/>
  <c r="Z295" i="1"/>
  <c r="Z36" i="1"/>
  <c r="Z107" i="1"/>
  <c r="Z550" i="1"/>
  <c r="Z546" i="1"/>
  <c r="Z267" i="1"/>
  <c r="Z125" i="1"/>
  <c r="Z404" i="1"/>
  <c r="Z515" i="1"/>
  <c r="Z543" i="1"/>
  <c r="Z88" i="1"/>
  <c r="Z215" i="1"/>
  <c r="Z410" i="1"/>
  <c r="Z414" i="1"/>
  <c r="Z69" i="1"/>
  <c r="Z394" i="1"/>
  <c r="Z390" i="1"/>
  <c r="Z386" i="1"/>
  <c r="Z385" i="1"/>
  <c r="Z177" i="1"/>
  <c r="Z20" i="1"/>
  <c r="Z163" i="1"/>
  <c r="Z41" i="1"/>
  <c r="Z513" i="1"/>
  <c r="Z321" i="1"/>
  <c r="Z376" i="1"/>
  <c r="Z10" i="1"/>
  <c r="Z511" i="1"/>
  <c r="Z373" i="1"/>
  <c r="Z7" i="1"/>
  <c r="Z302" i="1"/>
  <c r="Z461" i="1"/>
  <c r="Z16" i="1"/>
  <c r="Z374" i="1"/>
  <c r="Z519" i="1"/>
  <c r="Z95" i="1"/>
  <c r="Z370" i="1"/>
  <c r="Z468" i="1"/>
  <c r="Z363" i="1"/>
  <c r="Z258" i="1"/>
  <c r="Z104" i="1"/>
  <c r="Z434" i="1"/>
  <c r="Z220" i="1"/>
  <c r="Z508" i="1"/>
  <c r="Z502" i="1"/>
  <c r="Z108" i="1"/>
  <c r="Z509" i="1"/>
  <c r="Z490" i="1"/>
  <c r="Z489" i="1"/>
  <c r="Z420" i="1"/>
  <c r="Z348" i="1"/>
  <c r="Z170" i="1"/>
  <c r="Z514" i="1"/>
  <c r="Z398" i="1"/>
  <c r="Z90" i="1"/>
  <c r="Z227" i="1"/>
  <c r="Z384" i="1"/>
  <c r="Z487" i="1"/>
  <c r="Z51" i="1"/>
  <c r="Z389" i="1"/>
  <c r="Z432" i="1"/>
  <c r="Z485" i="1"/>
  <c r="Z664" i="1"/>
  <c r="Z492" i="1"/>
  <c r="Z63" i="1"/>
  <c r="Z288" i="1"/>
  <c r="Z61" i="1"/>
  <c r="Z316" i="1"/>
  <c r="Z522" i="1"/>
  <c r="Z547" i="1"/>
  <c r="Z425" i="1"/>
  <c r="Z505" i="1"/>
  <c r="Z204" i="1"/>
  <c r="Z131" i="1"/>
  <c r="Z257" i="1"/>
  <c r="Z320" i="1"/>
  <c r="Z483" i="1"/>
  <c r="Z318" i="1"/>
  <c r="Z480" i="1"/>
  <c r="Z473" i="1"/>
  <c r="Z334" i="1"/>
  <c r="Z455" i="1"/>
  <c r="Z610" i="1"/>
  <c r="Z74" i="1"/>
  <c r="Z308" i="1"/>
  <c r="Z366" i="1"/>
  <c r="Z346" i="1"/>
  <c r="Z343" i="1"/>
  <c r="Z329" i="1"/>
  <c r="Z469" i="1"/>
  <c r="Z299" i="1"/>
  <c r="Z304" i="1"/>
  <c r="Z296" i="1"/>
  <c r="Z293" i="1"/>
  <c r="Z365" i="1"/>
  <c r="Z439" i="1"/>
  <c r="Z284" i="1"/>
  <c r="Z289" i="1"/>
  <c r="Z478" i="1"/>
  <c r="Z139" i="1"/>
  <c r="Z422" i="1"/>
  <c r="Z172" i="1"/>
  <c r="Z171" i="1"/>
  <c r="Z486" i="1"/>
  <c r="Z116" i="1"/>
  <c r="Z281" i="1"/>
  <c r="Z467" i="1"/>
  <c r="Z235" i="1"/>
  <c r="Z423" i="1"/>
  <c r="Z264" i="1"/>
  <c r="Z106" i="1"/>
  <c r="Z126" i="1"/>
  <c r="Z409" i="1"/>
  <c r="Z401" i="1"/>
  <c r="Z446" i="1"/>
  <c r="Z182" i="1"/>
  <c r="Z400" i="1"/>
  <c r="Z399" i="1"/>
  <c r="Z397" i="1"/>
  <c r="Z415" i="1"/>
  <c r="Z388" i="1"/>
  <c r="Z261" i="1"/>
  <c r="Z383" i="1"/>
  <c r="Z236" i="1"/>
  <c r="Z378" i="1"/>
  <c r="Z135" i="1"/>
  <c r="Z123" i="1"/>
  <c r="Z416" i="1"/>
  <c r="Z564" i="1"/>
  <c r="Z375" i="1"/>
  <c r="Z371" i="1"/>
  <c r="Z431" i="1"/>
  <c r="Z368" i="1"/>
  <c r="Z367" i="1"/>
  <c r="Z355" i="1"/>
  <c r="Z379" i="1"/>
  <c r="Z361" i="1"/>
  <c r="Z245" i="1"/>
  <c r="Z353" i="1"/>
  <c r="Z349" i="1"/>
  <c r="Z413" i="1"/>
  <c r="Z338" i="1"/>
  <c r="Z336" i="1"/>
  <c r="Z344" i="1"/>
  <c r="Z330" i="1"/>
  <c r="Z689" i="1"/>
  <c r="Z327" i="1"/>
  <c r="Z325" i="1"/>
  <c r="Z372" i="1"/>
  <c r="Z337" i="1"/>
  <c r="Z324" i="1"/>
  <c r="Z322" i="1"/>
  <c r="Z311" i="1"/>
  <c r="Z319" i="1"/>
  <c r="Z307" i="1"/>
  <c r="Z305" i="1"/>
  <c r="Z301" i="1"/>
  <c r="Z294" i="1"/>
  <c r="Z292" i="1"/>
  <c r="Z449" i="1"/>
  <c r="Z369" i="1"/>
  <c r="Z291" i="1"/>
  <c r="Z310" i="1"/>
  <c r="Z282" i="1"/>
  <c r="Z218" i="1"/>
  <c r="Z279" i="1"/>
  <c r="Z277" i="1"/>
  <c r="Z276" i="1"/>
  <c r="Z285" i="1"/>
  <c r="Z271" i="1"/>
  <c r="Z270" i="1"/>
  <c r="Z269" i="1"/>
  <c r="Z266" i="1"/>
  <c r="Z265" i="1"/>
  <c r="Z263" i="1"/>
  <c r="Z262" i="1"/>
  <c r="Z273" i="1"/>
  <c r="Z255" i="1"/>
  <c r="Z253" i="1"/>
  <c r="Z260" i="1"/>
  <c r="Z251" i="1"/>
  <c r="Z39" i="1"/>
  <c r="Z247" i="1"/>
  <c r="Z246" i="1"/>
  <c r="Z244" i="1"/>
  <c r="Z243" i="1"/>
  <c r="Z242" i="1"/>
  <c r="Z241" i="1"/>
  <c r="Z232" i="1"/>
  <c r="Z231" i="1"/>
  <c r="Z230" i="1"/>
  <c r="Z228" i="1"/>
  <c r="Z190" i="1"/>
  <c r="Z58" i="1"/>
  <c r="Z223" i="1"/>
  <c r="Z303" i="1"/>
  <c r="Z221" i="1"/>
  <c r="Z147" i="1"/>
  <c r="Z298" i="1"/>
  <c r="Z219" i="1"/>
  <c r="Z217" i="1"/>
  <c r="Z213" i="1"/>
  <c r="Z252" i="1"/>
  <c r="Z249" i="1"/>
  <c r="Z71" i="1"/>
  <c r="Z558" i="1"/>
  <c r="Z151" i="1"/>
  <c r="Z157" i="1"/>
  <c r="Z206" i="1"/>
  <c r="Z403" i="1"/>
  <c r="Z184" i="1"/>
  <c r="Z584" i="1"/>
  <c r="Z557" i="1"/>
  <c r="Z229" i="1"/>
  <c r="Z168" i="1"/>
  <c r="Z331" i="1"/>
  <c r="Z203" i="1"/>
  <c r="Z578" i="1"/>
  <c r="Z83" i="1"/>
  <c r="Z166" i="1"/>
  <c r="Z476" i="1"/>
  <c r="Z176" i="1"/>
  <c r="Z614" i="1"/>
  <c r="Z209" i="1"/>
  <c r="Z198" i="1"/>
  <c r="Z419" i="1"/>
  <c r="Z517" i="1"/>
  <c r="Z358" i="1"/>
  <c r="Z49" i="1"/>
  <c r="Z208" i="1"/>
  <c r="Z199" i="1"/>
  <c r="Z583" i="1"/>
  <c r="Z195" i="1"/>
  <c r="Z194" i="1"/>
  <c r="Z193" i="1"/>
  <c r="Z146" i="1"/>
  <c r="Z192" i="1"/>
  <c r="Z197" i="1"/>
  <c r="Z196" i="1"/>
  <c r="Z359" i="1"/>
  <c r="Z188" i="1"/>
  <c r="Z191" i="1"/>
  <c r="Z224" i="1"/>
  <c r="Z179" i="1"/>
  <c r="Z189" i="1"/>
  <c r="Z175" i="1"/>
  <c r="Z180" i="1"/>
  <c r="Z174" i="1"/>
  <c r="Z181" i="1"/>
  <c r="Z173" i="1"/>
  <c r="Z165" i="1"/>
  <c r="Z313" i="1"/>
  <c r="Z162" i="1"/>
  <c r="Z161" i="1"/>
  <c r="Z128" i="1"/>
  <c r="Z604" i="1"/>
  <c r="Z160" i="1"/>
  <c r="Z554" i="1"/>
  <c r="Z544" i="1"/>
  <c r="Z523" i="1"/>
  <c r="Z158" i="1"/>
  <c r="Z312" i="1"/>
  <c r="Z167" i="1"/>
  <c r="Z186" i="1"/>
  <c r="Z357" i="1"/>
  <c r="Z350" i="1"/>
  <c r="Z256" i="1"/>
  <c r="Z332" i="1"/>
  <c r="Z297" i="1"/>
  <c r="Z155" i="1"/>
  <c r="Z144" i="1"/>
  <c r="Z537" i="1"/>
  <c r="Z143" i="1"/>
  <c r="Z101" i="1"/>
  <c r="Z142" i="1"/>
  <c r="Z183" i="1"/>
  <c r="Z141" i="1"/>
  <c r="Z259" i="1"/>
  <c r="Z112" i="1"/>
  <c r="Z89" i="1"/>
  <c r="Z528" i="1"/>
  <c r="Z84" i="1"/>
  <c r="Z140" i="1"/>
  <c r="Z96" i="1"/>
  <c r="Z138" i="1"/>
  <c r="Z150" i="1"/>
  <c r="Z85" i="1"/>
  <c r="Z137" i="1"/>
  <c r="Z134" i="1"/>
  <c r="Z133" i="1"/>
  <c r="Z127" i="1"/>
  <c r="Z87" i="1"/>
  <c r="Z185" i="1"/>
  <c r="Z120" i="1"/>
  <c r="Z119" i="1"/>
  <c r="Z117" i="1"/>
  <c r="Z121" i="1"/>
  <c r="Z115" i="1"/>
  <c r="Z113" i="1"/>
  <c r="Z80" i="1"/>
  <c r="Z504" i="1"/>
  <c r="Z154" i="1"/>
  <c r="Z92" i="1"/>
  <c r="Z283" i="1"/>
  <c r="Z124" i="1"/>
  <c r="Z109" i="1"/>
  <c r="Z105" i="1"/>
  <c r="Z103" i="1"/>
  <c r="Z156" i="1"/>
  <c r="Z97" i="1"/>
  <c r="Z93" i="1"/>
  <c r="Z67" i="1"/>
  <c r="Z91" i="1"/>
  <c r="Z102" i="1"/>
  <c r="Z64" i="1"/>
  <c r="Z575" i="1"/>
  <c r="Z82" i="1"/>
  <c r="Z551" i="1"/>
  <c r="Z37" i="1"/>
  <c r="Z79" i="1"/>
  <c r="Z72" i="1"/>
  <c r="Z442" i="1"/>
  <c r="Z78" i="1"/>
  <c r="Z501" i="1"/>
  <c r="Z382" i="1"/>
  <c r="Z479" i="1"/>
  <c r="Z77" i="1"/>
  <c r="Z65" i="1"/>
  <c r="Z73" i="1"/>
  <c r="Z202" i="1"/>
  <c r="Z118" i="1"/>
  <c r="Z22" i="1"/>
  <c r="Z396" i="1"/>
  <c r="Z178" i="1"/>
  <c r="Z53" i="1"/>
  <c r="Z333" i="1"/>
  <c r="Z323" i="1"/>
  <c r="Z57" i="1"/>
  <c r="Z81" i="1"/>
  <c r="Z38" i="1"/>
  <c r="Z210" i="1"/>
  <c r="Z328" i="1"/>
  <c r="Z34" i="1"/>
  <c r="Z35" i="1"/>
  <c r="Z148" i="1"/>
  <c r="Z54" i="1"/>
  <c r="Z76" i="1"/>
  <c r="Z52" i="1"/>
  <c r="Z66" i="1"/>
  <c r="Z27" i="1"/>
  <c r="Z26" i="1"/>
  <c r="Z50" i="1"/>
  <c r="Z21" i="1"/>
  <c r="Z48" i="1"/>
  <c r="Z70" i="1"/>
  <c r="Z47" i="1"/>
  <c r="Z46" i="1"/>
  <c r="Z60" i="1"/>
  <c r="Z129" i="1"/>
  <c r="Z42" i="1"/>
  <c r="Z122" i="1"/>
  <c r="Z15" i="1"/>
  <c r="Z29" i="1"/>
  <c r="Z59" i="1"/>
  <c r="Z33" i="1"/>
  <c r="Z14" i="1"/>
  <c r="Z30" i="1"/>
  <c r="Z56" i="1"/>
  <c r="Z68" i="1"/>
  <c r="Z23" i="1"/>
  <c r="Z17" i="1"/>
  <c r="Z25" i="1"/>
  <c r="Y9" i="1"/>
  <c r="Y464" i="1"/>
  <c r="Y592" i="1"/>
  <c r="Y657" i="1"/>
  <c r="Y631" i="1"/>
  <c r="Y798" i="1"/>
  <c r="Y778" i="1"/>
  <c r="Y24" i="1"/>
  <c r="Y661" i="1"/>
  <c r="Y595" i="1"/>
  <c r="Y268" i="1"/>
  <c r="Y512" i="1"/>
  <c r="Y417" i="1"/>
  <c r="Y548" i="1"/>
  <c r="Y435" i="1"/>
  <c r="Y720" i="1"/>
  <c r="Y650" i="1"/>
  <c r="Y646" i="1"/>
  <c r="Y645" i="1"/>
  <c r="Y636" i="1"/>
  <c r="Y659" i="1"/>
  <c r="Y340" i="1"/>
  <c r="Y632" i="1"/>
  <c r="Y395" i="1"/>
  <c r="Y534" i="1"/>
  <c r="Y633" i="1"/>
  <c r="Y625" i="1"/>
  <c r="Y628" i="1"/>
  <c r="Y593" i="1"/>
  <c r="Y619" i="1"/>
  <c r="Y287" i="1"/>
  <c r="Y617" i="1"/>
  <c r="Y630" i="1"/>
  <c r="Y275" i="1"/>
  <c r="Y205" i="1"/>
  <c r="Y152" i="1"/>
  <c r="Y114" i="1"/>
  <c r="Y590" i="1"/>
  <c r="Y607" i="1"/>
  <c r="Y585" i="1"/>
  <c r="Y616" i="1"/>
  <c r="Y605" i="1"/>
  <c r="Y11" i="1"/>
  <c r="Y572" i="1"/>
  <c r="Y201" i="1"/>
  <c r="Y606" i="1"/>
  <c r="Y599" i="1"/>
  <c r="Y629" i="1"/>
  <c r="Y598" i="1"/>
  <c r="Y623" i="1"/>
  <c r="Y306" i="1"/>
  <c r="Y533" i="1"/>
  <c r="Y250" i="1"/>
  <c r="Y248" i="1"/>
  <c r="Y560" i="1"/>
  <c r="Y364" i="1"/>
  <c r="Y651" i="1"/>
  <c r="Y407" i="1"/>
  <c r="Y540" i="1"/>
  <c r="Y621" i="1"/>
  <c r="Y411" i="1"/>
  <c r="Y444" i="1"/>
  <c r="Y576" i="1"/>
  <c r="Y618" i="1"/>
  <c r="Y539" i="1"/>
  <c r="Y272" i="1"/>
  <c r="Y381" i="1"/>
  <c r="Y587" i="1"/>
  <c r="Y753" i="1"/>
  <c r="Y427" i="1"/>
  <c r="Y238" i="1"/>
  <c r="Y326" i="1"/>
  <c r="Y362" i="1"/>
  <c r="Y94" i="1"/>
  <c r="Y510" i="1"/>
  <c r="Y506" i="1"/>
  <c r="Y615" i="1"/>
  <c r="Y290" i="1"/>
  <c r="Y613" i="1"/>
  <c r="Y624" i="1"/>
  <c r="Y226" i="1"/>
  <c r="Y549" i="1"/>
  <c r="Y612" i="1"/>
  <c r="Y55" i="1"/>
  <c r="Y5" i="1"/>
  <c r="Y40" i="1"/>
  <c r="Y43" i="1"/>
  <c r="Y380" i="1"/>
  <c r="Y98" i="1"/>
  <c r="Y648" i="1"/>
  <c r="Y13" i="1"/>
  <c r="Y567" i="1"/>
  <c r="Y503" i="1"/>
  <c r="Y526" i="1"/>
  <c r="Y611" i="1"/>
  <c r="Y216" i="1"/>
  <c r="Y521" i="1"/>
  <c r="Y579" i="1"/>
  <c r="Y609" i="1"/>
  <c r="Y603" i="1"/>
  <c r="Y482" i="1"/>
  <c r="Y6" i="1"/>
  <c r="Y132" i="1"/>
  <c r="Y239" i="1"/>
  <c r="Y339" i="1"/>
  <c r="Y556" i="1"/>
  <c r="Y602" i="1"/>
  <c r="Y536" i="1"/>
  <c r="Y600" i="1"/>
  <c r="Y354" i="1"/>
  <c r="Y496" i="1"/>
  <c r="Y495" i="1"/>
  <c r="Y597" i="1"/>
  <c r="Y342" i="1"/>
  <c r="Y484" i="1"/>
  <c r="Y222" i="1"/>
  <c r="Y214" i="1"/>
  <c r="Y212" i="1"/>
  <c r="Y594" i="1"/>
  <c r="Y211" i="1"/>
  <c r="Y159" i="1"/>
  <c r="Y481" i="1"/>
  <c r="Y149" i="1"/>
  <c r="Y207" i="1"/>
  <c r="Y493" i="1"/>
  <c r="Y573" i="1"/>
  <c r="Y475" i="1"/>
  <c r="Y254" i="1"/>
  <c r="Y527" i="1"/>
  <c r="Y347" i="1"/>
  <c r="Y542" i="1"/>
  <c r="Y552" i="1"/>
  <c r="Y111" i="1"/>
  <c r="Y591" i="1"/>
  <c r="Y589" i="1"/>
  <c r="Y582" i="1"/>
  <c r="Y130" i="1"/>
  <c r="Y86" i="1"/>
  <c r="Y581" i="1"/>
  <c r="Y577" i="1"/>
  <c r="Y145" i="1"/>
  <c r="Y341" i="1"/>
  <c r="Y488" i="1"/>
  <c r="Y280" i="1"/>
  <c r="Y545" i="1"/>
  <c r="Y574" i="1"/>
  <c r="Y566" i="1"/>
  <c r="Y62" i="1"/>
  <c r="Y532" i="1"/>
  <c r="Y565" i="1"/>
  <c r="Y200" i="1"/>
  <c r="Y428" i="1"/>
  <c r="Y531" i="1"/>
  <c r="Y426" i="1"/>
  <c r="Y433" i="1"/>
  <c r="Y562" i="1"/>
  <c r="Y402" i="1"/>
  <c r="Y441" i="1"/>
  <c r="Y421" i="1"/>
  <c r="Y31" i="1"/>
  <c r="Y164" i="1"/>
  <c r="Y418" i="1"/>
  <c r="Y295" i="1"/>
  <c r="Y465" i="1"/>
  <c r="Y36" i="1"/>
  <c r="Y107" i="1"/>
  <c r="Y550" i="1"/>
  <c r="Y546" i="1"/>
  <c r="Y267" i="1"/>
  <c r="Y125" i="1"/>
  <c r="Y404" i="1"/>
  <c r="Y515" i="1"/>
  <c r="Y437" i="1"/>
  <c r="Y543" i="1"/>
  <c r="Y88" i="1"/>
  <c r="Y215" i="1"/>
  <c r="Y410" i="1"/>
  <c r="Y414" i="1"/>
  <c r="Y69" i="1"/>
  <c r="Y394" i="1"/>
  <c r="Y390" i="1"/>
  <c r="Y386" i="1"/>
  <c r="Y385" i="1"/>
  <c r="Y177" i="1"/>
  <c r="Y20" i="1"/>
  <c r="Y163" i="1"/>
  <c r="Y41" i="1"/>
  <c r="Y513" i="1"/>
  <c r="Y376" i="1"/>
  <c r="Y10" i="1"/>
  <c r="Y511" i="1"/>
  <c r="Y373" i="1"/>
  <c r="Y7" i="1"/>
  <c r="Y302" i="1"/>
  <c r="Y461" i="1"/>
  <c r="Y16" i="1"/>
  <c r="Y374" i="1"/>
  <c r="Y519" i="1"/>
  <c r="Y95" i="1"/>
  <c r="Y370" i="1"/>
  <c r="Y468" i="1"/>
  <c r="Y363" i="1"/>
  <c r="Y258" i="1"/>
  <c r="Y104" i="1"/>
  <c r="Y434" i="1"/>
  <c r="Y220" i="1"/>
  <c r="Y508" i="1"/>
  <c r="Y454" i="1"/>
  <c r="Y502" i="1"/>
  <c r="Y108" i="1"/>
  <c r="Y509" i="1"/>
  <c r="Y377" i="1"/>
  <c r="Y490" i="1"/>
  <c r="Y489" i="1"/>
  <c r="Y420" i="1"/>
  <c r="Y348" i="1"/>
  <c r="Y170" i="1"/>
  <c r="Y514" i="1"/>
  <c r="Y398" i="1"/>
  <c r="Y90" i="1"/>
  <c r="Y227" i="1"/>
  <c r="Y384" i="1"/>
  <c r="Y487" i="1"/>
  <c r="Y51" i="1"/>
  <c r="Y389" i="1"/>
  <c r="Y432" i="1"/>
  <c r="Y485" i="1"/>
  <c r="Y492" i="1"/>
  <c r="Y63" i="1"/>
  <c r="Y288" i="1"/>
  <c r="Y61" i="1"/>
  <c r="Y316" i="1"/>
  <c r="Y522" i="1"/>
  <c r="Y547" i="1"/>
  <c r="Y425" i="1"/>
  <c r="Y505" i="1"/>
  <c r="Y204" i="1"/>
  <c r="Y131" i="1"/>
  <c r="Y257" i="1"/>
  <c r="Y352" i="1"/>
  <c r="Y320" i="1"/>
  <c r="Y483" i="1"/>
  <c r="Y318" i="1"/>
  <c r="Y351" i="1"/>
  <c r="Y480" i="1"/>
  <c r="Y473" i="1"/>
  <c r="Y334" i="1"/>
  <c r="Y455" i="1"/>
  <c r="Y610" i="1"/>
  <c r="Y74" i="1"/>
  <c r="Y308" i="1"/>
  <c r="Y366" i="1"/>
  <c r="Y346" i="1"/>
  <c r="Y343" i="1"/>
  <c r="Y674" i="1"/>
  <c r="Y329" i="1"/>
  <c r="Y469" i="1"/>
  <c r="Y299" i="1"/>
  <c r="Y304" i="1"/>
  <c r="Y296" i="1"/>
  <c r="Y293" i="1"/>
  <c r="Y365" i="1"/>
  <c r="Y439" i="1"/>
  <c r="Y284" i="1"/>
  <c r="Y289" i="1"/>
  <c r="Y478" i="1"/>
  <c r="Y139" i="1"/>
  <c r="Y422" i="1"/>
  <c r="Y172" i="1"/>
  <c r="Y171" i="1"/>
  <c r="Y486" i="1"/>
  <c r="Y116" i="1"/>
  <c r="Y281" i="1"/>
  <c r="Y467" i="1"/>
  <c r="Y235" i="1"/>
  <c r="Y423" i="1"/>
  <c r="Y264" i="1"/>
  <c r="Y106" i="1"/>
  <c r="Y126" i="1"/>
  <c r="Y409" i="1"/>
  <c r="Y401" i="1"/>
  <c r="Y446" i="1"/>
  <c r="Y182" i="1"/>
  <c r="Y400" i="1"/>
  <c r="Y399" i="1"/>
  <c r="Y397" i="1"/>
  <c r="Y415" i="1"/>
  <c r="Y388" i="1"/>
  <c r="Y261" i="1"/>
  <c r="Y383" i="1"/>
  <c r="Y236" i="1"/>
  <c r="Y378" i="1"/>
  <c r="Y135" i="1"/>
  <c r="Y123" i="1"/>
  <c r="Y416" i="1"/>
  <c r="Y564" i="1"/>
  <c r="Y375" i="1"/>
  <c r="Y371" i="1"/>
  <c r="Y431" i="1"/>
  <c r="Y368" i="1"/>
  <c r="Y367" i="1"/>
  <c r="Y355" i="1"/>
  <c r="Y379" i="1"/>
  <c r="Y361" i="1"/>
  <c r="Y245" i="1"/>
  <c r="Y353" i="1"/>
  <c r="Y349" i="1"/>
  <c r="Y413" i="1"/>
  <c r="Y338" i="1"/>
  <c r="Y336" i="1"/>
  <c r="Y344" i="1"/>
  <c r="Y330" i="1"/>
  <c r="Y689" i="1"/>
  <c r="Y327" i="1"/>
  <c r="Y325" i="1"/>
  <c r="Y372" i="1"/>
  <c r="Y337" i="1"/>
  <c r="Y324" i="1"/>
  <c r="Y322" i="1"/>
  <c r="Y311" i="1"/>
  <c r="Y319" i="1"/>
  <c r="Y307" i="1"/>
  <c r="Y305" i="1"/>
  <c r="Y301" i="1"/>
  <c r="Y294" i="1"/>
  <c r="Y292" i="1"/>
  <c r="Y291" i="1"/>
  <c r="Y310" i="1"/>
  <c r="Y282" i="1"/>
  <c r="Y218" i="1"/>
  <c r="Y279" i="1"/>
  <c r="Y277" i="1"/>
  <c r="Y276" i="1"/>
  <c r="Y285" i="1"/>
  <c r="Y271" i="1"/>
  <c r="Y270" i="1"/>
  <c r="Y269" i="1"/>
  <c r="Y266" i="1"/>
  <c r="Y265" i="1"/>
  <c r="Y263" i="1"/>
  <c r="Y262" i="1"/>
  <c r="Y273" i="1"/>
  <c r="Y255" i="1"/>
  <c r="Y253" i="1"/>
  <c r="Y260" i="1"/>
  <c r="Y251" i="1"/>
  <c r="Y39" i="1"/>
  <c r="Y247" i="1"/>
  <c r="Y246" i="1"/>
  <c r="Y244" i="1"/>
  <c r="Y243" i="1"/>
  <c r="Y242" i="1"/>
  <c r="Y241" i="1"/>
  <c r="Y232" i="1"/>
  <c r="Y231" i="1"/>
  <c r="Y230" i="1"/>
  <c r="Y228" i="1"/>
  <c r="Y190" i="1"/>
  <c r="Y58" i="1"/>
  <c r="Y223" i="1"/>
  <c r="Y303" i="1"/>
  <c r="Y221" i="1"/>
  <c r="Y147" i="1"/>
  <c r="Y298" i="1"/>
  <c r="Y219" i="1"/>
  <c r="Y217" i="1"/>
  <c r="Y213" i="1"/>
  <c r="Y252" i="1"/>
  <c r="Y249" i="1"/>
  <c r="Y71" i="1"/>
  <c r="Y558" i="1"/>
  <c r="Y151" i="1"/>
  <c r="Y157" i="1"/>
  <c r="Y206" i="1"/>
  <c r="Y403" i="1"/>
  <c r="Y184" i="1"/>
  <c r="Y584" i="1"/>
  <c r="Y557" i="1"/>
  <c r="Y229" i="1"/>
  <c r="Y168" i="1"/>
  <c r="Y331" i="1"/>
  <c r="Y203" i="1"/>
  <c r="Y578" i="1"/>
  <c r="Y83" i="1"/>
  <c r="Y166" i="1"/>
  <c r="Y476" i="1"/>
  <c r="Y176" i="1"/>
  <c r="Y614" i="1"/>
  <c r="Y209" i="1"/>
  <c r="Y198" i="1"/>
  <c r="Y419" i="1"/>
  <c r="Y517" i="1"/>
  <c r="Y358" i="1"/>
  <c r="Y49" i="1"/>
  <c r="Y208" i="1"/>
  <c r="Y199" i="1"/>
  <c r="Y583" i="1"/>
  <c r="Y195" i="1"/>
  <c r="Y194" i="1"/>
  <c r="Y193" i="1"/>
  <c r="Y146" i="1"/>
  <c r="Y192" i="1"/>
  <c r="Y197" i="1"/>
  <c r="Y196" i="1"/>
  <c r="Y359" i="1"/>
  <c r="Y188" i="1"/>
  <c r="Y191" i="1"/>
  <c r="Y224" i="1"/>
  <c r="Y179" i="1"/>
  <c r="Y189" i="1"/>
  <c r="Y175" i="1"/>
  <c r="Y180" i="1"/>
  <c r="Y174" i="1"/>
  <c r="Y181" i="1"/>
  <c r="Y173" i="1"/>
  <c r="Y165" i="1"/>
  <c r="Y313" i="1"/>
  <c r="Y162" i="1"/>
  <c r="Y161" i="1"/>
  <c r="Y128" i="1"/>
  <c r="Y604" i="1"/>
  <c r="Y160" i="1"/>
  <c r="Y554" i="1"/>
  <c r="Y158" i="1"/>
  <c r="Y167" i="1"/>
  <c r="Y186" i="1"/>
  <c r="Y357" i="1"/>
  <c r="Y350" i="1"/>
  <c r="Y256" i="1"/>
  <c r="Y332" i="1"/>
  <c r="Y297" i="1"/>
  <c r="Y155" i="1"/>
  <c r="Y144" i="1"/>
  <c r="Y537" i="1"/>
  <c r="Y143" i="1"/>
  <c r="Y101" i="1"/>
  <c r="Y142" i="1"/>
  <c r="Y183" i="1"/>
  <c r="Y141" i="1"/>
  <c r="Y259" i="1"/>
  <c r="Y112" i="1"/>
  <c r="Y89" i="1"/>
  <c r="Y528" i="1"/>
  <c r="Y140" i="1"/>
  <c r="Y96" i="1"/>
  <c r="Y138" i="1"/>
  <c r="Y150" i="1"/>
  <c r="Y85" i="1"/>
  <c r="Y137" i="1"/>
  <c r="Y134" i="1"/>
  <c r="Y133" i="1"/>
  <c r="Y127" i="1"/>
  <c r="Y87" i="1"/>
  <c r="Y185" i="1"/>
  <c r="Y120" i="1"/>
  <c r="Y119" i="1"/>
  <c r="Y117" i="1"/>
  <c r="Y121" i="1"/>
  <c r="Y115" i="1"/>
  <c r="Y113" i="1"/>
  <c r="Y80" i="1"/>
  <c r="Y504" i="1"/>
  <c r="Y154" i="1"/>
  <c r="Y92" i="1"/>
  <c r="Y283" i="1"/>
  <c r="Y124" i="1"/>
  <c r="Y109" i="1"/>
  <c r="Y105" i="1"/>
  <c r="Y103" i="1"/>
  <c r="Y156" i="1"/>
  <c r="Y97" i="1"/>
  <c r="Y93" i="1"/>
  <c r="Y67" i="1"/>
  <c r="Y91" i="1"/>
  <c r="Y102" i="1"/>
  <c r="Y64" i="1"/>
  <c r="Y575" i="1"/>
  <c r="Y82" i="1"/>
  <c r="Y8" i="1"/>
  <c r="Y551" i="1"/>
  <c r="Y37" i="1"/>
  <c r="Y79" i="1"/>
  <c r="Y72" i="1"/>
  <c r="Y442" i="1"/>
  <c r="Y78" i="1"/>
  <c r="Y501" i="1"/>
  <c r="Y382" i="1"/>
  <c r="Y479" i="1"/>
  <c r="Y77" i="1"/>
  <c r="Y65" i="1"/>
  <c r="Y73" i="1"/>
  <c r="Y202" i="1"/>
  <c r="Y118" i="1"/>
  <c r="Y22" i="1"/>
  <c r="Y396" i="1"/>
  <c r="Y178" i="1"/>
  <c r="Y53" i="1"/>
  <c r="Y333" i="1"/>
  <c r="Y323" i="1"/>
  <c r="Y57" i="1"/>
  <c r="Y81" i="1"/>
  <c r="Y38" i="1"/>
  <c r="Y210" i="1"/>
  <c r="Y328" i="1"/>
  <c r="Y34" i="1"/>
  <c r="Y35" i="1"/>
  <c r="Y148" i="1"/>
  <c r="Y54" i="1"/>
  <c r="Y76" i="1"/>
  <c r="Y52" i="1"/>
  <c r="Y66" i="1"/>
  <c r="Y27" i="1"/>
  <c r="Y26" i="1"/>
  <c r="Y50" i="1"/>
  <c r="Y48" i="1"/>
  <c r="Y70" i="1"/>
  <c r="Y47" i="1"/>
  <c r="Y46" i="1"/>
  <c r="Y60" i="1"/>
  <c r="Y129" i="1"/>
  <c r="Y42" i="1"/>
  <c r="Y122" i="1"/>
  <c r="Y15" i="1"/>
  <c r="Y29" i="1"/>
  <c r="Y59" i="1"/>
  <c r="Y33" i="1"/>
  <c r="Y14" i="1"/>
  <c r="Y30" i="1"/>
  <c r="Y56" i="1"/>
  <c r="Y68" i="1"/>
  <c r="Y23" i="1"/>
  <c r="Y17" i="1"/>
  <c r="Y25" i="1"/>
  <c r="Z187" i="1"/>
  <c r="Z524" i="1"/>
  <c r="Z627" i="1"/>
  <c r="Z665" i="1"/>
  <c r="Z653" i="1"/>
  <c r="Z658" i="1"/>
  <c r="Z714" i="1"/>
  <c r="Z673" i="1"/>
  <c r="Z555" i="1"/>
  <c r="Z529" i="1"/>
  <c r="Z580" i="1"/>
  <c r="Z671" i="1"/>
  <c r="Z670" i="1"/>
  <c r="Z669" i="1"/>
  <c r="Z430" i="1"/>
  <c r="Z429" i="1"/>
  <c r="Z335" i="1"/>
  <c r="Z457" i="1"/>
  <c r="Z635" i="1"/>
  <c r="Z634" i="1"/>
  <c r="Z392" i="1"/>
  <c r="Z391" i="1"/>
  <c r="Z387" i="1"/>
  <c r="Z675" i="1"/>
  <c r="Z715" i="1"/>
  <c r="Z676" i="1"/>
  <c r="Y470" i="1"/>
  <c r="Z286" i="1"/>
  <c r="Z408" i="1"/>
  <c r="Z470" i="1"/>
  <c r="Y286" i="1"/>
  <c r="Y408" i="1"/>
  <c r="Z8" i="1"/>
  <c r="W713" i="1"/>
  <c r="AJ12" i="18"/>
  <c r="BJ7" i="18" s="1"/>
  <c r="BH7" i="18"/>
  <c r="AJ11" i="18"/>
  <c r="BJ6" i="18" s="1"/>
  <c r="BH6" i="18"/>
  <c r="AJ5" i="18"/>
  <c r="BC5" i="18" s="1"/>
  <c r="BA5" i="18"/>
  <c r="AJ10" i="18"/>
  <c r="BJ5" i="18" s="1"/>
  <c r="BH5" i="18"/>
  <c r="AJ7" i="18"/>
  <c r="BC7" i="18" s="1"/>
  <c r="BA7" i="18"/>
  <c r="AJ6" i="18"/>
  <c r="BC6" i="18" s="1"/>
  <c r="BA6" i="18"/>
  <c r="E3" i="35"/>
  <c r="E5" i="35"/>
  <c r="AK13" i="18"/>
  <c r="AG13" i="18"/>
  <c r="AI13" i="18"/>
  <c r="AJ9" i="18"/>
  <c r="BJ4" i="18" s="1"/>
  <c r="AH8" i="18"/>
  <c r="AJ4" i="18"/>
  <c r="BC4" i="18" s="1"/>
  <c r="AH3" i="18"/>
  <c r="W9" i="1"/>
  <c r="T14" i="22"/>
  <c r="T15" i="22"/>
  <c r="T16" i="22"/>
  <c r="T17" i="22"/>
  <c r="T18" i="22"/>
  <c r="T19" i="22"/>
  <c r="T20" i="22"/>
  <c r="T21" i="22"/>
  <c r="T22" i="22"/>
  <c r="T23" i="22"/>
  <c r="T24" i="22"/>
  <c r="T13" i="22"/>
  <c r="Z9" i="1" l="1"/>
  <c r="Z713" i="1"/>
  <c r="BH9" i="18"/>
  <c r="BJ9" i="18" s="1"/>
  <c r="BA9" i="18"/>
  <c r="BC9" i="18" s="1"/>
  <c r="AJ3" i="18"/>
  <c r="E1" i="35"/>
  <c r="AJ8" i="18"/>
  <c r="AH13" i="18"/>
  <c r="AJ13" i="18" s="1"/>
  <c r="N121" i="32"/>
  <c r="D6" i="22" l="1"/>
  <c r="D8" i="22"/>
  <c r="AA118" i="32" l="1"/>
  <c r="AA120" i="32" s="1"/>
  <c r="AA121" i="32" s="1"/>
  <c r="AA122" i="32" s="1"/>
  <c r="AA123" i="32" s="1"/>
  <c r="AA124" i="32" s="1"/>
  <c r="AA125" i="32" s="1"/>
  <c r="AA126" i="32" s="1"/>
  <c r="AA127" i="32" s="1"/>
  <c r="AA128" i="32" s="1"/>
  <c r="AA129" i="32" s="1"/>
  <c r="AA130" i="32" s="1"/>
  <c r="AA131" i="32" s="1"/>
  <c r="AA117" i="32"/>
  <c r="AB132" i="32"/>
  <c r="X134" i="32"/>
  <c r="X113" i="32"/>
  <c r="X114" i="32"/>
  <c r="X115" i="32"/>
  <c r="X116" i="32"/>
  <c r="X117" i="32"/>
  <c r="X118" i="32"/>
  <c r="X119" i="32"/>
  <c r="X120" i="32"/>
  <c r="X121" i="32"/>
  <c r="X122" i="32"/>
  <c r="X123" i="32"/>
  <c r="X124" i="32"/>
  <c r="X125" i="32"/>
  <c r="X126" i="32"/>
  <c r="X127" i="32"/>
  <c r="X128" i="32"/>
  <c r="X129" i="32"/>
  <c r="X130" i="32"/>
  <c r="X131" i="32"/>
  <c r="X132" i="32"/>
  <c r="X133" i="32"/>
  <c r="X112" i="32"/>
  <c r="W113" i="32"/>
  <c r="W114" i="32"/>
  <c r="W115" i="32"/>
  <c r="W116" i="32"/>
  <c r="W117" i="32"/>
  <c r="W118" i="32"/>
  <c r="W119" i="32"/>
  <c r="W120" i="32"/>
  <c r="W121" i="32"/>
  <c r="W122" i="32"/>
  <c r="W123" i="32"/>
  <c r="W124" i="32"/>
  <c r="W125" i="32"/>
  <c r="W126" i="32"/>
  <c r="W127" i="32"/>
  <c r="W128" i="32"/>
  <c r="W129" i="32"/>
  <c r="W130" i="32"/>
  <c r="W112" i="32"/>
  <c r="W136" i="32" l="1"/>
  <c r="C63" i="22"/>
  <c r="C64" i="22"/>
  <c r="C65" i="22"/>
  <c r="C66" i="22"/>
  <c r="C67" i="22"/>
  <c r="C68" i="22"/>
  <c r="C69" i="22"/>
  <c r="C70" i="22"/>
  <c r="C71" i="22"/>
  <c r="C72" i="22"/>
  <c r="C73" i="22"/>
  <c r="C74" i="22"/>
  <c r="C75" i="22"/>
  <c r="C76" i="22"/>
  <c r="C77" i="22"/>
  <c r="C78" i="22"/>
  <c r="C79" i="22"/>
  <c r="C80" i="22"/>
  <c r="C55" i="22"/>
  <c r="C56" i="22"/>
  <c r="C57" i="22"/>
  <c r="C58" i="22"/>
  <c r="C59" i="22"/>
  <c r="C60" i="22"/>
  <c r="C61" i="22"/>
  <c r="C62" i="22"/>
  <c r="C37" i="22"/>
  <c r="C38" i="22"/>
  <c r="C39" i="22"/>
  <c r="C40" i="22"/>
  <c r="C41" i="22"/>
  <c r="C42" i="22"/>
  <c r="C43" i="22"/>
  <c r="C44" i="22"/>
  <c r="C45" i="22"/>
  <c r="C46" i="22"/>
  <c r="C47" i="22"/>
  <c r="C48" i="22"/>
  <c r="C49" i="22"/>
  <c r="C50" i="22"/>
  <c r="C51" i="22"/>
  <c r="C52" i="22"/>
  <c r="C53" i="22"/>
  <c r="C54" i="22"/>
  <c r="D73" i="22" l="1"/>
  <c r="D72" i="22"/>
  <c r="D71" i="22"/>
  <c r="D70" i="22"/>
  <c r="D69" i="22"/>
  <c r="D68" i="22"/>
  <c r="D67" i="22"/>
  <c r="F67" i="22"/>
  <c r="I66" i="22"/>
  <c r="H66" i="22"/>
  <c r="D66" i="22"/>
  <c r="Z2" i="34"/>
  <c r="Y2" i="34"/>
  <c r="AF2" i="34"/>
  <c r="T133" i="32"/>
  <c r="T134" i="32"/>
  <c r="T135" i="32"/>
  <c r="R134" i="32"/>
  <c r="R135" i="32"/>
  <c r="R133" i="32"/>
  <c r="T113" i="32"/>
  <c r="T114" i="32"/>
  <c r="T115" i="32"/>
  <c r="T116" i="32"/>
  <c r="T117" i="32"/>
  <c r="T118" i="32"/>
  <c r="T119" i="32"/>
  <c r="T120" i="32"/>
  <c r="T121" i="32"/>
  <c r="T122" i="32"/>
  <c r="T123" i="32"/>
  <c r="T124" i="32"/>
  <c r="T125" i="32"/>
  <c r="T126" i="32"/>
  <c r="T127" i="32"/>
  <c r="T128" i="32"/>
  <c r="T129" i="32"/>
  <c r="T130" i="32"/>
  <c r="T131" i="32"/>
  <c r="T132" i="32"/>
  <c r="T112" i="32"/>
  <c r="S113" i="32"/>
  <c r="S114" i="32"/>
  <c r="S115" i="32"/>
  <c r="S116" i="32"/>
  <c r="S117" i="32"/>
  <c r="S118" i="32"/>
  <c r="S119" i="32"/>
  <c r="S120" i="32"/>
  <c r="S121" i="32"/>
  <c r="S122" i="32"/>
  <c r="S123" i="32"/>
  <c r="S124" i="32"/>
  <c r="S125" i="32"/>
  <c r="S112" i="32"/>
  <c r="C4" i="31" l="1"/>
  <c r="K14" i="31"/>
  <c r="M14" i="31" s="1"/>
  <c r="S112" i="1"/>
  <c r="S101" i="1"/>
  <c r="S476" i="1"/>
  <c r="S467" i="1"/>
  <c r="S398" i="1"/>
  <c r="S348" i="1"/>
  <c r="S532" i="1"/>
  <c r="S605" i="1"/>
  <c r="S631" i="1"/>
  <c r="AK9" i="1" l="1"/>
  <c r="AK25" i="1"/>
  <c r="AK17" i="1"/>
  <c r="AK23" i="1"/>
  <c r="AK68" i="1"/>
  <c r="AK56" i="1"/>
  <c r="AK30" i="1"/>
  <c r="AK14" i="1"/>
  <c r="AK33" i="1"/>
  <c r="AK1084" i="1"/>
  <c r="AK59" i="1"/>
  <c r="AK29" i="1"/>
  <c r="AK15" i="1"/>
  <c r="AK122" i="1"/>
  <c r="AK42" i="1"/>
  <c r="AK129" i="1"/>
  <c r="AK60" i="1"/>
  <c r="AK46" i="1"/>
  <c r="AK47" i="1"/>
  <c r="AK70" i="1"/>
  <c r="AK48" i="1"/>
  <c r="AK21" i="1"/>
  <c r="AK50" i="1"/>
  <c r="AK26" i="1"/>
  <c r="AK27" i="1"/>
  <c r="AK1093" i="1"/>
  <c r="AK66" i="1"/>
  <c r="AK52" i="1"/>
  <c r="AK76" i="1"/>
  <c r="AK54" i="1"/>
  <c r="AK148" i="1"/>
  <c r="AK35" i="1"/>
  <c r="AK34" i="1"/>
  <c r="AK328" i="1"/>
  <c r="AK210" i="1"/>
  <c r="AK38" i="1"/>
  <c r="AK81" i="1"/>
  <c r="AK57" i="1"/>
  <c r="AK323" i="1"/>
  <c r="AK333" i="1"/>
  <c r="AK53" i="1"/>
  <c r="AK178" i="1"/>
  <c r="AK396" i="1"/>
  <c r="AK22" i="1"/>
  <c r="AK118" i="1"/>
  <c r="AK94" i="1"/>
  <c r="AK73" i="1"/>
  <c r="AK65" i="1"/>
  <c r="AK77" i="1"/>
  <c r="AK479" i="1"/>
  <c r="AK382" i="1"/>
  <c r="AK501" i="1"/>
  <c r="AK78" i="1"/>
  <c r="AK442" i="1"/>
  <c r="AK72" i="1"/>
  <c r="AK79" i="1"/>
  <c r="AK37" i="1"/>
  <c r="AK551" i="1"/>
  <c r="AK8" i="1"/>
  <c r="AK82" i="1"/>
  <c r="AK575" i="1"/>
  <c r="AK64" i="1"/>
  <c r="AK102" i="1"/>
  <c r="AK91" i="1"/>
  <c r="AK67" i="1"/>
  <c r="AK93" i="1"/>
  <c r="AK97" i="1"/>
  <c r="AK156" i="1"/>
  <c r="AK103" i="1"/>
  <c r="AK1099" i="1"/>
  <c r="AK105" i="1"/>
  <c r="AK109" i="1"/>
  <c r="AK124" i="1"/>
  <c r="AK283" i="1"/>
  <c r="AK92" i="1"/>
  <c r="AK154" i="1"/>
  <c r="AK504" i="1"/>
  <c r="AK80" i="1"/>
  <c r="AK113" i="1"/>
  <c r="AK115" i="1"/>
  <c r="AK121" i="1"/>
  <c r="AK117" i="1"/>
  <c r="AK119" i="1"/>
  <c r="AK120" i="1"/>
  <c r="AK185" i="1"/>
  <c r="AK87" i="1"/>
  <c r="AK127" i="1"/>
  <c r="AK133" i="1"/>
  <c r="AK134" i="1"/>
  <c r="AK137" i="1"/>
  <c r="AK85" i="1"/>
  <c r="AK150" i="1"/>
  <c r="AK138" i="1"/>
  <c r="AK96" i="1"/>
  <c r="AK140" i="1"/>
  <c r="AK84" i="1"/>
  <c r="AK528" i="1"/>
  <c r="AK89" i="1"/>
  <c r="AK112" i="1"/>
  <c r="AK259" i="1"/>
  <c r="AK141" i="1"/>
  <c r="AK183" i="1"/>
  <c r="AK142" i="1"/>
  <c r="AK101" i="1"/>
  <c r="AK143" i="1"/>
  <c r="AK537" i="1"/>
  <c r="AK144" i="1"/>
  <c r="AK155" i="1"/>
  <c r="AK297" i="1"/>
  <c r="AK240" i="1"/>
  <c r="AK332" i="1"/>
  <c r="AK256" i="1"/>
  <c r="AK350" i="1"/>
  <c r="AK357" i="1"/>
  <c r="AK186" i="1"/>
  <c r="AK167" i="1"/>
  <c r="AK312" i="1"/>
  <c r="AK158" i="1"/>
  <c r="AK523" i="1"/>
  <c r="AK544" i="1"/>
  <c r="AK554" i="1"/>
  <c r="AK314" i="1"/>
  <c r="AK160" i="1"/>
  <c r="AK604" i="1"/>
  <c r="AK128" i="1"/>
  <c r="AK161" i="1"/>
  <c r="AK162" i="1"/>
  <c r="AK313" i="1"/>
  <c r="AK165" i="1"/>
  <c r="AK173" i="1"/>
  <c r="AK181" i="1"/>
  <c r="AK174" i="1"/>
  <c r="AK180" i="1"/>
  <c r="AK175" i="1"/>
  <c r="AK189" i="1"/>
  <c r="AK179" i="1"/>
  <c r="AK224" i="1"/>
  <c r="AK191" i="1"/>
  <c r="AK188" i="1"/>
  <c r="AK359" i="1"/>
  <c r="AK196" i="1"/>
  <c r="AK197" i="1"/>
  <c r="AK192" i="1"/>
  <c r="AK146" i="1"/>
  <c r="AK193" i="1"/>
  <c r="AK194" i="1"/>
  <c r="AK195" i="1"/>
  <c r="AK583" i="1"/>
  <c r="AK199" i="1"/>
  <c r="AK208" i="1"/>
  <c r="AK424" i="1"/>
  <c r="AK49" i="1"/>
  <c r="AK358" i="1"/>
  <c r="AK517" i="1"/>
  <c r="AK419" i="1"/>
  <c r="AK198" i="1"/>
  <c r="AK209" i="1"/>
  <c r="AK614" i="1"/>
  <c r="AK176" i="1"/>
  <c r="AK476" i="1"/>
  <c r="AK166" i="1"/>
  <c r="AK83" i="1"/>
  <c r="AK578" i="1"/>
  <c r="AK203" i="1"/>
  <c r="AK331" i="1"/>
  <c r="AK168" i="1"/>
  <c r="AK229" i="1"/>
  <c r="AK557" i="1"/>
  <c r="AK584" i="1"/>
  <c r="AK184" i="1"/>
  <c r="AK403" i="1"/>
  <c r="AK206" i="1"/>
  <c r="AK536" i="1"/>
  <c r="AK151" i="1"/>
  <c r="AK558" i="1"/>
  <c r="AK71" i="1"/>
  <c r="AK249" i="1"/>
  <c r="AK252" i="1"/>
  <c r="AK213" i="1"/>
  <c r="AK217" i="1"/>
  <c r="AK219" i="1"/>
  <c r="AK298" i="1"/>
  <c r="AK147" i="1"/>
  <c r="AK221" i="1"/>
  <c r="AK303" i="1"/>
  <c r="AK223" i="1"/>
  <c r="AK58" i="1"/>
  <c r="AK190" i="1"/>
  <c r="AK228" i="1"/>
  <c r="AK230" i="1"/>
  <c r="AK231" i="1"/>
  <c r="AK232" i="1"/>
  <c r="AK241" i="1"/>
  <c r="AK242" i="1"/>
  <c r="AK243" i="1"/>
  <c r="AK244" i="1"/>
  <c r="AK246" i="1"/>
  <c r="AK247" i="1"/>
  <c r="AK39" i="1"/>
  <c r="AK251" i="1"/>
  <c r="AK260" i="1"/>
  <c r="AK253" i="1"/>
  <c r="AK255" i="1"/>
  <c r="AK273" i="1"/>
  <c r="AK262" i="1"/>
  <c r="AK263" i="1"/>
  <c r="AK265" i="1"/>
  <c r="AK266" i="1"/>
  <c r="AK269" i="1"/>
  <c r="AK270" i="1"/>
  <c r="AK271" i="1"/>
  <c r="AK285" i="1"/>
  <c r="AK276" i="1"/>
  <c r="AK277" i="1"/>
  <c r="AK279" i="1"/>
  <c r="AK218" i="1"/>
  <c r="AK282" i="1"/>
  <c r="AK310" i="1"/>
  <c r="AK291" i="1"/>
  <c r="AK369" i="1"/>
  <c r="AK449" i="1"/>
  <c r="AK292" i="1"/>
  <c r="AK294" i="1"/>
  <c r="AK301" i="1"/>
  <c r="AK305" i="1"/>
  <c r="AK307" i="1"/>
  <c r="AK319" i="1"/>
  <c r="AK311" i="1"/>
  <c r="AK322" i="1"/>
  <c r="AK324" i="1"/>
  <c r="AK337" i="1"/>
  <c r="AK372" i="1"/>
  <c r="AK325" i="1"/>
  <c r="AK327" i="1"/>
  <c r="AK689" i="1"/>
  <c r="AK330" i="1"/>
  <c r="AK344" i="1"/>
  <c r="AK336" i="1"/>
  <c r="AK338" i="1"/>
  <c r="AK413" i="1"/>
  <c r="AK349" i="1"/>
  <c r="AK353" i="1"/>
  <c r="AK245" i="1"/>
  <c r="AK361" i="1"/>
  <c r="AK379" i="1"/>
  <c r="AK355" i="1"/>
  <c r="AK367" i="1"/>
  <c r="AK368" i="1"/>
  <c r="AK431" i="1"/>
  <c r="AK371" i="1"/>
  <c r="AK375" i="1"/>
  <c r="AK564" i="1"/>
  <c r="AK416" i="1"/>
  <c r="AK123" i="1"/>
  <c r="AK135" i="1"/>
  <c r="AK378" i="1"/>
  <c r="AK236" i="1"/>
  <c r="AK383" i="1"/>
  <c r="AK261" i="1"/>
  <c r="AK388" i="1"/>
  <c r="AK415" i="1"/>
  <c r="AK397" i="1"/>
  <c r="AK399" i="1"/>
  <c r="AK400" i="1"/>
  <c r="AK182" i="1"/>
  <c r="AK274" i="1"/>
  <c r="AK446" i="1"/>
  <c r="AK401" i="1"/>
  <c r="AK1109" i="1"/>
  <c r="AK409" i="1"/>
  <c r="AK126" i="1"/>
  <c r="AK106" i="1"/>
  <c r="AK264" i="1"/>
  <c r="AK1107" i="1"/>
  <c r="AK423" i="1"/>
  <c r="AK1101" i="1"/>
  <c r="AK235" i="1"/>
  <c r="AK467" i="1"/>
  <c r="AK281" i="1"/>
  <c r="AK116" i="1"/>
  <c r="AK486" i="1"/>
  <c r="AK171" i="1"/>
  <c r="AK556" i="1"/>
  <c r="AK422" i="1"/>
  <c r="AK139" i="1"/>
  <c r="AK478" i="1"/>
  <c r="AK289" i="1"/>
  <c r="AK284" i="1"/>
  <c r="AK439" i="1"/>
  <c r="AK365" i="1"/>
  <c r="AK293" i="1"/>
  <c r="AK1083" i="1"/>
  <c r="AK4" i="1"/>
  <c r="AK296" i="1"/>
  <c r="AK1075" i="1"/>
  <c r="AK304" i="1"/>
  <c r="AK299" i="1"/>
  <c r="AK300" i="1"/>
  <c r="AK576" i="1"/>
  <c r="AK329" i="1"/>
  <c r="AK674" i="1"/>
  <c r="AK19" i="1"/>
  <c r="AK343" i="1"/>
  <c r="AK346" i="1"/>
  <c r="AK366" i="1"/>
  <c r="AK308" i="1"/>
  <c r="AK309" i="1"/>
  <c r="AK74" i="1"/>
  <c r="AK610" i="1"/>
  <c r="AK455" i="1"/>
  <c r="AK334" i="1"/>
  <c r="AK473" i="1"/>
  <c r="AK315" i="1"/>
  <c r="AK480" i="1"/>
  <c r="AK351" i="1"/>
  <c r="AK318" i="1"/>
  <c r="AK483" i="1"/>
  <c r="AK320" i="1"/>
  <c r="AK352" i="1"/>
  <c r="AK257" i="1"/>
  <c r="AK131" i="1"/>
  <c r="AK204" i="1"/>
  <c r="AK505" i="1"/>
  <c r="AK425" i="1"/>
  <c r="AK547" i="1"/>
  <c r="AK522" i="1"/>
  <c r="AK316" i="1"/>
  <c r="AK61" i="1"/>
  <c r="AK288" i="1"/>
  <c r="AK63" i="1"/>
  <c r="AK492" i="1"/>
  <c r="AK462" i="1"/>
  <c r="AK435" i="1"/>
  <c r="AK485" i="1"/>
  <c r="AK432" i="1"/>
  <c r="AK389" i="1"/>
  <c r="AK51" i="1"/>
  <c r="AK487" i="1"/>
  <c r="AK384" i="1"/>
  <c r="AK227" i="1"/>
  <c r="AK90" i="1"/>
  <c r="AK398" i="1"/>
  <c r="AK1014" i="1"/>
  <c r="AK514" i="1"/>
  <c r="AK170" i="1"/>
  <c r="AK348" i="1"/>
  <c r="AK420" i="1"/>
  <c r="AK489" i="1"/>
  <c r="AK490" i="1"/>
  <c r="AK377" i="1"/>
  <c r="AK509" i="1"/>
  <c r="AK108" i="1"/>
  <c r="AK502" i="1"/>
  <c r="AK454" i="1"/>
  <c r="AK508" i="1"/>
  <c r="AK220" i="1"/>
  <c r="AK434" i="1"/>
  <c r="AK360" i="1"/>
  <c r="AK104" i="1"/>
  <c r="AK258" i="1"/>
  <c r="AK363" i="1"/>
  <c r="AK468" i="1"/>
  <c r="AK875" i="1"/>
  <c r="AK370" i="1"/>
  <c r="AK1015" i="1"/>
  <c r="AK519" i="1"/>
  <c r="AK534" i="1"/>
  <c r="AK16" i="1"/>
  <c r="AK461" i="1"/>
  <c r="AK302" i="1"/>
  <c r="AK7" i="1"/>
  <c r="AK373" i="1"/>
  <c r="AK511" i="1"/>
  <c r="AK10" i="1"/>
  <c r="AK376" i="1"/>
  <c r="AK202" i="1"/>
  <c r="AK321" i="1"/>
  <c r="AK513" i="1"/>
  <c r="AK865" i="1"/>
  <c r="AK41" i="1"/>
  <c r="AK163" i="1"/>
  <c r="AK739" i="1"/>
  <c r="AK20" i="1"/>
  <c r="AK177" i="1"/>
  <c r="AK385" i="1"/>
  <c r="AK386" i="1"/>
  <c r="AK477" i="1"/>
  <c r="AK732" i="1"/>
  <c r="AK742" i="1"/>
  <c r="AK390" i="1"/>
  <c r="AK187" i="1"/>
  <c r="AK744" i="1"/>
  <c r="AK444" i="1"/>
  <c r="AK394" i="1"/>
  <c r="AK69" i="1"/>
  <c r="AK414" i="1"/>
  <c r="AK410" i="1"/>
  <c r="AK984" i="1"/>
  <c r="AK648" i="1"/>
  <c r="AK651" i="1"/>
  <c r="AK543" i="1"/>
  <c r="AK437" i="1"/>
  <c r="AK515" i="1"/>
  <c r="AK720" i="1"/>
  <c r="AK125" i="1"/>
  <c r="AK267" i="1"/>
  <c r="AK546" i="1"/>
  <c r="AK682" i="1"/>
  <c r="AK550" i="1"/>
  <c r="AK683" i="1"/>
  <c r="AK596" i="1"/>
  <c r="AK95" i="1"/>
  <c r="AK411" i="1"/>
  <c r="AK237" i="1"/>
  <c r="AK465" i="1"/>
  <c r="AK952" i="1"/>
  <c r="AK295" i="1"/>
  <c r="AK418" i="1"/>
  <c r="AK164" i="1"/>
  <c r="AK107" i="1"/>
  <c r="AK421" i="1"/>
  <c r="AK441" i="1"/>
  <c r="AK402" i="1"/>
  <c r="AK562" i="1"/>
  <c r="AK433" i="1"/>
  <c r="AK426" i="1"/>
  <c r="AK531" i="1"/>
  <c r="AK463" i="1"/>
  <c r="AK705" i="1"/>
  <c r="AK428" i="1"/>
  <c r="AK200" i="1"/>
  <c r="AK565" i="1"/>
  <c r="AK532" i="1"/>
  <c r="AK62" i="1"/>
  <c r="AK893" i="1"/>
  <c r="AK566" i="1"/>
  <c r="AK445" i="1"/>
  <c r="AK440" i="1"/>
  <c r="AK574" i="1"/>
  <c r="AK709" i="1"/>
  <c r="AK1071" i="1"/>
  <c r="AK466" i="1"/>
  <c r="AK545" i="1"/>
  <c r="AK280" i="1"/>
  <c r="AK447" i="1"/>
  <c r="AK448" i="1"/>
  <c r="AK488" i="1"/>
  <c r="AK341" i="1"/>
  <c r="AK469" i="1"/>
  <c r="AK1001" i="1"/>
  <c r="AK145" i="1"/>
  <c r="AK412" i="1"/>
  <c r="AK577" i="1"/>
  <c r="AK581" i="1"/>
  <c r="AK86" i="1"/>
  <c r="AK130" i="1"/>
  <c r="AK909" i="1"/>
  <c r="AK582" i="1"/>
  <c r="AK1023" i="1"/>
  <c r="AK589" i="1"/>
  <c r="AK622" i="1"/>
  <c r="AK745" i="1"/>
  <c r="AK700" i="1"/>
  <c r="AK591" i="1"/>
  <c r="AK111" i="1"/>
  <c r="AK1021" i="1"/>
  <c r="AK725" i="1"/>
  <c r="AK910" i="1"/>
  <c r="AK99" i="1"/>
  <c r="AK542" i="1"/>
  <c r="AK36" i="1"/>
  <c r="AK527" i="1"/>
  <c r="AK254" i="1"/>
  <c r="AK475" i="1"/>
  <c r="AK698" i="1"/>
  <c r="AK573" i="1"/>
  <c r="AK31" i="1"/>
  <c r="AK207" i="1"/>
  <c r="AK149" i="1"/>
  <c r="AK481" i="1"/>
  <c r="AK100" i="1"/>
  <c r="AK159" i="1"/>
  <c r="AK211" i="1"/>
  <c r="AK594" i="1"/>
  <c r="AK212" i="1"/>
  <c r="AK214" i="1"/>
  <c r="AK157" i="1"/>
  <c r="AK225" i="1"/>
  <c r="AK233" i="1"/>
  <c r="AK484" i="1"/>
  <c r="AK342" i="1"/>
  <c r="AK608" i="1"/>
  <c r="AK597" i="1"/>
  <c r="AK495" i="1"/>
  <c r="AK1072" i="1"/>
  <c r="AK169" i="1"/>
  <c r="AK748" i="1"/>
  <c r="AK450" i="1"/>
  <c r="AK496" i="1"/>
  <c r="AK870" i="1"/>
  <c r="AK600" i="1"/>
  <c r="AK172" i="1"/>
  <c r="AK602" i="1"/>
  <c r="AK222" i="1"/>
  <c r="AK493" i="1"/>
  <c r="AK801" i="1"/>
  <c r="AK98" i="1"/>
  <c r="AK132" i="1"/>
  <c r="AK6" i="1"/>
  <c r="AK356" i="1"/>
  <c r="AK405" i="1"/>
  <c r="AK482" i="1"/>
  <c r="AK603" i="1"/>
  <c r="AK1073" i="1"/>
  <c r="AK609" i="1"/>
  <c r="AK579" i="1"/>
  <c r="AK347" i="1"/>
  <c r="AK443" i="1"/>
  <c r="AK44" i="1"/>
  <c r="AK521" i="1"/>
  <c r="AK216" i="1"/>
  <c r="AK611" i="1"/>
  <c r="AK726" i="1"/>
  <c r="AK701" i="1"/>
  <c r="AK526" i="1"/>
  <c r="AK503" i="1"/>
  <c r="AK553" i="1"/>
  <c r="AK567" i="1"/>
  <c r="AK451" i="1"/>
  <c r="AK452" i="1"/>
  <c r="AK453" i="1"/>
  <c r="AK13" i="1"/>
  <c r="AK1076" i="1"/>
  <c r="AK458" i="1"/>
  <c r="AK460" i="1"/>
  <c r="AK88" i="1"/>
  <c r="AK507" i="1"/>
  <c r="AK238" i="1"/>
  <c r="AK721" i="1"/>
  <c r="AK471" i="1"/>
  <c r="AK136" i="1"/>
  <c r="AK427" i="1"/>
  <c r="AK474" i="1"/>
  <c r="AK40" i="1"/>
  <c r="AK5" i="1"/>
  <c r="AK55" i="1"/>
  <c r="AK612" i="1"/>
  <c r="AK234" i="1"/>
  <c r="AK549" i="1"/>
  <c r="AK226" i="1"/>
  <c r="AK624" i="1"/>
  <c r="AK613" i="1"/>
  <c r="AK601" i="1"/>
  <c r="AK290" i="1"/>
  <c r="AK615" i="1"/>
  <c r="AK731" i="1"/>
  <c r="AK506" i="1"/>
  <c r="AK559" i="1"/>
  <c r="AK510" i="1"/>
  <c r="AK740" i="1"/>
  <c r="AK753" i="1"/>
  <c r="AK586" i="1"/>
  <c r="AK362" i="1"/>
  <c r="AK326" i="1"/>
  <c r="AK248" i="1"/>
  <c r="AK215" i="1"/>
  <c r="AK380" i="1"/>
  <c r="AK569" i="1"/>
  <c r="AK570" i="1"/>
  <c r="AK406" i="1"/>
  <c r="AK587" i="1"/>
  <c r="AK381" i="1"/>
  <c r="AK339" i="1"/>
  <c r="AK272" i="1"/>
  <c r="AK618" i="1"/>
  <c r="AK1087" i="1"/>
  <c r="AK43" i="1"/>
  <c r="AK395" i="1"/>
  <c r="AK539" i="1"/>
  <c r="AK621" i="1"/>
  <c r="AK540" i="1"/>
  <c r="AK407" i="1"/>
  <c r="AK552" i="1"/>
  <c r="AK719" i="1"/>
  <c r="AK45" i="1"/>
  <c r="AK404" i="1"/>
  <c r="AK734" i="1"/>
  <c r="AK983" i="1"/>
  <c r="AK364" i="1"/>
  <c r="AK560" i="1"/>
  <c r="AK239" i="1"/>
  <c r="AK250" i="1"/>
  <c r="AK747" i="1"/>
  <c r="AK533" i="1"/>
  <c r="AK306" i="1"/>
  <c r="AK723" i="1"/>
  <c r="AK724" i="1"/>
  <c r="AK623" i="1"/>
  <c r="AK598" i="1"/>
  <c r="AK629" i="1"/>
  <c r="AK599" i="1"/>
  <c r="AK606" i="1"/>
  <c r="AK201" i="1"/>
  <c r="AK572" i="1"/>
  <c r="AK11" i="1"/>
  <c r="AK605" i="1"/>
  <c r="AK616" i="1"/>
  <c r="AK585" i="1"/>
  <c r="AK607" i="1"/>
  <c r="AK1088" i="1"/>
  <c r="AK590" i="1"/>
  <c r="AK114" i="1"/>
  <c r="AK152" i="1"/>
  <c r="AK205" i="1"/>
  <c r="AK275" i="1"/>
  <c r="AK630" i="1"/>
  <c r="AK1103" i="1"/>
  <c r="AK617" i="1"/>
  <c r="AK287" i="1"/>
  <c r="AK619" i="1"/>
  <c r="AK1016" i="1"/>
  <c r="AK1074" i="1"/>
  <c r="AK1077" i="1"/>
  <c r="AK593" i="1"/>
  <c r="AK628" i="1"/>
  <c r="AK750" i="1"/>
  <c r="AK704" i="1"/>
  <c r="AK625" i="1"/>
  <c r="AK633" i="1"/>
  <c r="AK354" i="1"/>
  <c r="AK374" i="1"/>
  <c r="AK627" i="1"/>
  <c r="AK632" i="1"/>
  <c r="AK340" i="1"/>
  <c r="AK659" i="1"/>
  <c r="AK457" i="1"/>
  <c r="AK665" i="1"/>
  <c r="AK660" i="1"/>
  <c r="AK662" i="1"/>
  <c r="AK636" i="1"/>
  <c r="AK645" i="1"/>
  <c r="AK646" i="1"/>
  <c r="AK650" i="1"/>
  <c r="AK641" i="1"/>
  <c r="AK643" i="1"/>
  <c r="AK653" i="1"/>
  <c r="AK654" i="1"/>
  <c r="AK655" i="1"/>
  <c r="AK634" i="1"/>
  <c r="AK635" i="1"/>
  <c r="AK638" i="1"/>
  <c r="AK1097" i="1"/>
  <c r="AK393" i="1"/>
  <c r="AK387" i="1"/>
  <c r="AK391" i="1"/>
  <c r="AK392" i="1"/>
  <c r="AK639" i="1"/>
  <c r="AK644" i="1"/>
  <c r="AK658" i="1"/>
  <c r="AK681" i="1"/>
  <c r="AK1085" i="1"/>
  <c r="AK677" i="1"/>
  <c r="AK668" i="1"/>
  <c r="AK685" i="1"/>
  <c r="AK686" i="1"/>
  <c r="AK652" i="1"/>
  <c r="AK656" i="1"/>
  <c r="AK687" i="1"/>
  <c r="AK688" i="1"/>
  <c r="AK690" i="1"/>
  <c r="AK691" i="1"/>
  <c r="AK692" i="1"/>
  <c r="AK693" i="1"/>
  <c r="AK696" i="1"/>
  <c r="AK974" i="1"/>
  <c r="AK714" i="1"/>
  <c r="AK715" i="1"/>
  <c r="AK973" i="1"/>
  <c r="AK675" i="1"/>
  <c r="AK699" i="1"/>
  <c r="AK676" i="1"/>
  <c r="AK678" i="1"/>
  <c r="AK666" i="1"/>
  <c r="AK711" i="1"/>
  <c r="AK712" i="1"/>
  <c r="AK673" i="1"/>
  <c r="AK664" i="1"/>
  <c r="AK555" i="1"/>
  <c r="AK518" i="1"/>
  <c r="AK524" i="1"/>
  <c r="AK520" i="1"/>
  <c r="AK500" i="1"/>
  <c r="AK548" i="1"/>
  <c r="AK529" i="1"/>
  <c r="AK417" i="1"/>
  <c r="AK538" i="1"/>
  <c r="AK713" i="1"/>
  <c r="AK679" i="1"/>
  <c r="AK707" i="1"/>
  <c r="AK667" i="1"/>
  <c r="AK716" i="1"/>
  <c r="AK335" i="1"/>
  <c r="AK429" i="1"/>
  <c r="AK430" i="1"/>
  <c r="AK669" i="1"/>
  <c r="AK670" i="1"/>
  <c r="AK671" i="1"/>
  <c r="AK580" i="1"/>
  <c r="AK512" i="1"/>
  <c r="AK268" i="1"/>
  <c r="AK595" i="1"/>
  <c r="AK661" i="1"/>
  <c r="AK717" i="1"/>
  <c r="AK718" i="1"/>
  <c r="AK818" i="1"/>
  <c r="AK819" i="1"/>
  <c r="AK820" i="1"/>
  <c r="AK821" i="1"/>
  <c r="AK978" i="1"/>
  <c r="AK979" i="1"/>
  <c r="AK1044" i="1"/>
  <c r="AK824" i="1"/>
  <c r="AK823" i="1"/>
  <c r="AK825" i="1"/>
  <c r="AK769" i="1"/>
  <c r="AK808" i="1"/>
  <c r="AK807" i="1"/>
  <c r="AK278" i="1"/>
  <c r="AK783" i="1"/>
  <c r="AK781" i="1"/>
  <c r="AK782" i="1"/>
  <c r="AK779" i="1"/>
  <c r="AK470" i="1"/>
  <c r="AK408" i="1"/>
  <c r="AK286" i="1"/>
  <c r="AK24" i="1"/>
  <c r="AK843" i="1"/>
  <c r="AK844" i="1"/>
  <c r="AK499" i="1"/>
  <c r="AK847" i="1"/>
  <c r="AK845" i="1"/>
  <c r="AK663" i="1"/>
  <c r="AK977" i="1"/>
  <c r="AK498" i="1"/>
  <c r="AK848" i="1"/>
  <c r="AK966" i="1"/>
  <c r="AK975" i="1"/>
  <c r="AK976" i="1"/>
  <c r="AK937" i="1"/>
  <c r="AK561" i="1"/>
  <c r="AK941" i="1"/>
  <c r="AK846" i="1"/>
  <c r="AK563" i="1"/>
  <c r="AK571" i="1"/>
  <c r="AK968" i="1"/>
  <c r="AK945" i="1"/>
  <c r="AK967" i="1"/>
  <c r="AK963" i="1"/>
  <c r="AK964" i="1"/>
  <c r="AK965" i="1"/>
  <c r="AK969" i="1"/>
  <c r="AK970" i="1"/>
  <c r="AK938" i="1"/>
  <c r="AK971" i="1"/>
  <c r="AK774" i="1"/>
  <c r="AK993" i="1"/>
  <c r="AK771" i="1"/>
  <c r="AK772" i="1"/>
  <c r="AK775" i="1"/>
  <c r="AK776" i="1"/>
  <c r="AK773" i="1"/>
  <c r="AK28" i="1"/>
  <c r="AK791" i="1"/>
  <c r="AK792" i="1"/>
  <c r="AK345" i="1"/>
  <c r="AK797" i="1"/>
  <c r="AK788" i="1"/>
  <c r="AK804" i="1"/>
  <c r="AK786" i="1"/>
  <c r="AK778" i="1"/>
  <c r="AK787" i="1"/>
  <c r="AK805" i="1"/>
  <c r="AK785" i="1"/>
  <c r="AK794" i="1"/>
  <c r="AK795" i="1"/>
  <c r="AK789" i="1"/>
  <c r="AK796" i="1"/>
  <c r="AK803" i="1"/>
  <c r="AK793" i="1"/>
  <c r="AK799" i="1"/>
  <c r="AK800" i="1"/>
  <c r="AK802" i="1"/>
  <c r="AK790" i="1"/>
  <c r="AK813" i="1"/>
  <c r="AK814" i="1"/>
  <c r="AK459" i="1"/>
  <c r="AK815" i="1"/>
  <c r="AK816" i="1"/>
  <c r="AK798" i="1"/>
  <c r="AK436" i="1"/>
  <c r="AK784" i="1"/>
  <c r="AK817" i="1"/>
  <c r="AK822" i="1"/>
  <c r="AK809" i="1"/>
  <c r="AK810" i="1"/>
  <c r="AK811" i="1"/>
  <c r="AK936" i="1"/>
  <c r="AK631" i="1"/>
  <c r="AK588" i="1"/>
  <c r="AK620" i="1"/>
  <c r="AK637" i="1"/>
  <c r="AK640" i="1"/>
  <c r="AK642" i="1"/>
  <c r="AK812" i="1"/>
  <c r="AK647" i="1"/>
  <c r="AK649" i="1"/>
  <c r="AK680" i="1"/>
  <c r="AK657" i="1"/>
  <c r="AK153" i="1"/>
  <c r="AK438" i="1"/>
  <c r="AK592" i="1"/>
  <c r="AK464" i="1"/>
  <c r="AK806" i="1"/>
  <c r="AK777" i="1"/>
  <c r="AF1" i="34"/>
  <c r="Z1" i="34"/>
  <c r="Y1" i="34"/>
  <c r="N3" i="18"/>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21" i="33"/>
  <c r="C21" i="33"/>
  <c r="C69" i="33"/>
  <c r="C44" i="33"/>
  <c r="C22" i="33"/>
  <c r="C25" i="33"/>
  <c r="C38" i="33"/>
  <c r="C40" i="33"/>
  <c r="C68" i="33"/>
  <c r="C32" i="33"/>
  <c r="C56" i="33"/>
  <c r="C24" i="33"/>
  <c r="C23" i="33"/>
  <c r="C27" i="33"/>
  <c r="C37" i="33"/>
  <c r="C31" i="33"/>
  <c r="C30" i="33"/>
  <c r="C46" i="33"/>
  <c r="C65" i="33"/>
  <c r="C41" i="33"/>
  <c r="C48" i="33"/>
  <c r="C39" i="33"/>
  <c r="C35" i="33"/>
  <c r="C63" i="33"/>
  <c r="C52" i="33"/>
  <c r="C62" i="33"/>
  <c r="C60" i="33"/>
  <c r="C55" i="33"/>
  <c r="C47" i="33"/>
  <c r="C64" i="33"/>
  <c r="C50" i="33"/>
  <c r="C53" i="33"/>
  <c r="C28" i="33"/>
  <c r="C57" i="33"/>
  <c r="C66" i="33"/>
  <c r="C59" i="33"/>
  <c r="C67" i="33"/>
  <c r="C54" i="33"/>
  <c r="C29" i="33"/>
  <c r="C33" i="33"/>
  <c r="C49" i="33"/>
  <c r="C43" i="33"/>
  <c r="C42" i="33"/>
  <c r="C51" i="33"/>
  <c r="C36" i="33"/>
  <c r="C26" i="33"/>
  <c r="C34" i="33"/>
  <c r="C45" i="33"/>
  <c r="C61" i="33"/>
  <c r="C70" i="33"/>
  <c r="C58" i="33"/>
  <c r="I2" i="33"/>
  <c r="I6" i="33"/>
  <c r="I9" i="33"/>
  <c r="I8" i="33"/>
  <c r="I12" i="33"/>
  <c r="I3" i="33"/>
  <c r="I5" i="33"/>
  <c r="I10" i="33"/>
  <c r="I13" i="33"/>
  <c r="I4" i="33"/>
  <c r="I14" i="33"/>
  <c r="CH39" i="19"/>
  <c r="CH19" i="19"/>
  <c r="CH20" i="19"/>
  <c r="CH21" i="19"/>
  <c r="CH22" i="19"/>
  <c r="CH23" i="19"/>
  <c r="CH24" i="19"/>
  <c r="CH25" i="19"/>
  <c r="CH26" i="19"/>
  <c r="CH27" i="19"/>
  <c r="CH28" i="19"/>
  <c r="CH29" i="19"/>
  <c r="CH30" i="19"/>
  <c r="CH31" i="19"/>
  <c r="CH32" i="19"/>
  <c r="CH33" i="19"/>
  <c r="CH34" i="19"/>
  <c r="CH35" i="19"/>
  <c r="CH36" i="19"/>
  <c r="CH37" i="19"/>
  <c r="CH38" i="19"/>
  <c r="CH18" i="19"/>
  <c r="CG37" i="19"/>
  <c r="CG38" i="19"/>
  <c r="CG19" i="19"/>
  <c r="CG20" i="19"/>
  <c r="CG21" i="19"/>
  <c r="CG22" i="19"/>
  <c r="CG23" i="19"/>
  <c r="CG24" i="19"/>
  <c r="CG25" i="19"/>
  <c r="CG26" i="19"/>
  <c r="CG27" i="19"/>
  <c r="CG28" i="19"/>
  <c r="CG29" i="19"/>
  <c r="CG30" i="19"/>
  <c r="CG31" i="19"/>
  <c r="CG32" i="19"/>
  <c r="CG33" i="19"/>
  <c r="CG34" i="19"/>
  <c r="CG35" i="19"/>
  <c r="CG36" i="19"/>
  <c r="CG18" i="19"/>
  <c r="C4" i="32"/>
  <c r="D4" i="32"/>
  <c r="E4" i="32"/>
  <c r="F4" i="32"/>
  <c r="G4" i="32"/>
  <c r="H4" i="32"/>
  <c r="I4" i="32"/>
  <c r="J4" i="32"/>
  <c r="K4" i="32"/>
  <c r="L4" i="32"/>
  <c r="M4" i="32"/>
  <c r="N4" i="32"/>
  <c r="O4" i="32"/>
  <c r="P4" i="32"/>
  <c r="Q4" i="32"/>
  <c r="R4" i="32"/>
  <c r="S4" i="32"/>
  <c r="T4" i="32"/>
  <c r="B4" i="32"/>
  <c r="I23" i="31"/>
  <c r="I14" i="31"/>
  <c r="I15" i="31"/>
  <c r="I5" i="31"/>
  <c r="I6" i="31"/>
  <c r="I7" i="31"/>
  <c r="I8" i="31"/>
  <c r="I9" i="31"/>
  <c r="I10" i="31"/>
  <c r="I16" i="31"/>
  <c r="I17" i="31"/>
  <c r="I11" i="31"/>
  <c r="I12" i="31"/>
  <c r="I18" i="31"/>
  <c r="I19" i="31"/>
  <c r="I13" i="31"/>
  <c r="I20" i="31"/>
  <c r="I21" i="31"/>
  <c r="I22" i="31"/>
  <c r="I24" i="31"/>
  <c r="I4" i="31"/>
  <c r="G8" i="31"/>
  <c r="F6" i="31"/>
  <c r="F8" i="31"/>
  <c r="G19" i="31"/>
  <c r="G34" i="31" s="1"/>
  <c r="F19" i="31"/>
  <c r="F34" i="31" s="1"/>
  <c r="G18" i="31"/>
  <c r="G32" i="31" s="1"/>
  <c r="G7" i="31"/>
  <c r="F7" i="31"/>
  <c r="G17" i="31"/>
  <c r="G33" i="31" s="1"/>
  <c r="F18" i="31"/>
  <c r="F32" i="31" s="1"/>
  <c r="G23" i="31"/>
  <c r="G38" i="31" s="1"/>
  <c r="G21" i="31"/>
  <c r="F17" i="31"/>
  <c r="F33" i="31" s="1"/>
  <c r="F23" i="31"/>
  <c r="F38" i="31" s="1"/>
  <c r="F21" i="31"/>
  <c r="G13" i="31"/>
  <c r="F13" i="31"/>
  <c r="G6" i="31"/>
  <c r="G9" i="31"/>
  <c r="G14" i="31"/>
  <c r="G10" i="31"/>
  <c r="G4" i="31"/>
  <c r="G5" i="31"/>
  <c r="G15" i="31"/>
  <c r="G16" i="31"/>
  <c r="G31" i="31" s="1"/>
  <c r="G24" i="31"/>
  <c r="G37" i="31" s="1"/>
  <c r="G22" i="31"/>
  <c r="G12" i="31"/>
  <c r="G20" i="31"/>
  <c r="G35" i="31" s="1"/>
  <c r="F9" i="31"/>
  <c r="F14" i="31"/>
  <c r="F10" i="31"/>
  <c r="F5" i="31"/>
  <c r="F15" i="31"/>
  <c r="F16" i="31"/>
  <c r="F31" i="31" s="1"/>
  <c r="F24" i="31"/>
  <c r="F37" i="31" s="1"/>
  <c r="F22" i="31"/>
  <c r="F12" i="31"/>
  <c r="F20" i="31"/>
  <c r="F35" i="31" s="1"/>
  <c r="G11" i="31"/>
  <c r="F11" i="31"/>
  <c r="AD4" i="18"/>
  <c r="AD5" i="18"/>
  <c r="AD6" i="18"/>
  <c r="P17" i="18" s="1"/>
  <c r="AV7" i="18" s="1"/>
  <c r="AD7" i="18"/>
  <c r="AD8" i="18"/>
  <c r="AD9" i="18"/>
  <c r="AA9" i="18" s="1"/>
  <c r="AD10" i="18"/>
  <c r="AD11" i="18"/>
  <c r="AD12" i="18"/>
  <c r="AD13" i="18"/>
  <c r="AD14" i="18"/>
  <c r="P16" i="18" s="1"/>
  <c r="AV6" i="18" s="1"/>
  <c r="AD3" i="18"/>
  <c r="W4" i="18"/>
  <c r="W3" i="18"/>
  <c r="P4" i="18"/>
  <c r="P5" i="18"/>
  <c r="P6" i="18"/>
  <c r="P7" i="18"/>
  <c r="P8" i="18"/>
  <c r="P9" i="18"/>
  <c r="P3" i="18"/>
  <c r="BR11" i="19"/>
  <c r="BR12" i="19"/>
  <c r="BR13" i="19"/>
  <c r="BR14" i="19"/>
  <c r="BR15" i="19"/>
  <c r="BR16" i="19"/>
  <c r="BR17" i="19"/>
  <c r="BR18" i="19"/>
  <c r="BR19" i="19"/>
  <c r="BR20" i="19"/>
  <c r="BR21" i="19"/>
  <c r="BR22" i="19"/>
  <c r="BR23" i="19"/>
  <c r="BR24" i="19"/>
  <c r="BR25" i="19"/>
  <c r="BR26" i="19"/>
  <c r="BR27" i="19"/>
  <c r="BR28" i="19"/>
  <c r="BR29" i="19"/>
  <c r="BR30" i="19"/>
  <c r="BR31" i="19"/>
  <c r="BR32" i="19"/>
  <c r="BR33" i="19"/>
  <c r="BR34" i="19"/>
  <c r="BR35" i="19"/>
  <c r="BR36" i="19"/>
  <c r="BR37" i="19"/>
  <c r="BR38" i="19"/>
  <c r="BR39" i="19"/>
  <c r="BR40" i="19"/>
  <c r="BR41" i="19"/>
  <c r="BR42" i="19"/>
  <c r="BR43" i="19"/>
  <c r="BR44" i="19"/>
  <c r="BR45" i="19"/>
  <c r="BR46" i="19"/>
  <c r="BR47" i="19"/>
  <c r="BR48" i="19"/>
  <c r="BR49" i="19"/>
  <c r="BR50" i="19"/>
  <c r="BR51" i="19"/>
  <c r="BR52" i="19"/>
  <c r="BR53" i="19"/>
  <c r="BR54" i="19"/>
  <c r="BR55" i="19"/>
  <c r="BR56" i="19"/>
  <c r="BR57" i="19"/>
  <c r="BR58" i="19"/>
  <c r="BR59" i="19"/>
  <c r="BR60" i="19"/>
  <c r="BR61" i="19"/>
  <c r="BR62" i="19"/>
  <c r="BP46" i="19"/>
  <c r="BP47" i="19"/>
  <c r="BP48" i="19"/>
  <c r="BP49" i="19"/>
  <c r="BP50" i="19"/>
  <c r="BP51" i="19"/>
  <c r="BP52" i="19"/>
  <c r="BP53" i="19"/>
  <c r="BP54" i="19"/>
  <c r="BP55" i="19"/>
  <c r="BP56" i="19"/>
  <c r="BP57" i="19"/>
  <c r="BP58" i="19"/>
  <c r="BP59" i="19"/>
  <c r="BP60" i="19"/>
  <c r="BP61" i="19"/>
  <c r="BP62" i="19"/>
  <c r="BP45" i="19"/>
  <c r="BP44" i="19"/>
  <c r="BP43" i="19"/>
  <c r="BP42" i="19"/>
  <c r="BP41" i="19"/>
  <c r="BP40" i="19"/>
  <c r="BP39" i="19"/>
  <c r="BP38" i="19"/>
  <c r="BP37" i="19"/>
  <c r="BP36" i="19"/>
  <c r="BP35" i="19"/>
  <c r="BP34" i="19"/>
  <c r="BP33" i="19"/>
  <c r="BP32" i="19"/>
  <c r="BP31" i="19"/>
  <c r="BP30" i="19"/>
  <c r="BP29" i="19"/>
  <c r="BP28" i="19"/>
  <c r="BP27" i="19"/>
  <c r="BP26" i="19"/>
  <c r="BP25" i="19"/>
  <c r="BP24" i="19"/>
  <c r="BP23" i="19"/>
  <c r="BP22" i="19"/>
  <c r="BP21" i="19"/>
  <c r="BP20" i="19"/>
  <c r="BP19" i="19"/>
  <c r="BP18" i="19"/>
  <c r="BP17" i="19"/>
  <c r="BP16" i="19"/>
  <c r="BP15" i="19"/>
  <c r="BP14" i="19"/>
  <c r="BP13" i="19"/>
  <c r="BP12" i="19"/>
  <c r="BP11" i="19"/>
  <c r="BP10" i="19"/>
  <c r="BK11" i="19"/>
  <c r="BK12" i="19"/>
  <c r="BK13" i="19"/>
  <c r="BK14" i="19"/>
  <c r="BK15" i="19"/>
  <c r="BK16" i="19"/>
  <c r="BK17" i="19"/>
  <c r="BK18" i="19"/>
  <c r="BK19" i="19"/>
  <c r="BK20" i="19"/>
  <c r="BK21" i="19"/>
  <c r="BK22" i="19"/>
  <c r="BK23" i="19"/>
  <c r="BK24" i="19"/>
  <c r="BK25" i="19"/>
  <c r="BK26" i="19"/>
  <c r="BK27" i="19"/>
  <c r="BK28" i="19"/>
  <c r="BK29" i="19"/>
  <c r="BK30" i="19"/>
  <c r="BK31" i="19"/>
  <c r="BK32" i="19"/>
  <c r="BK33" i="19"/>
  <c r="BK34" i="19"/>
  <c r="BK35" i="19"/>
  <c r="BK36" i="19"/>
  <c r="BK37" i="19"/>
  <c r="BK38" i="19"/>
  <c r="BK39" i="19"/>
  <c r="BK40" i="19"/>
  <c r="BK41" i="19"/>
  <c r="BK42" i="19"/>
  <c r="BK43" i="19"/>
  <c r="BK44" i="19"/>
  <c r="BK45" i="19"/>
  <c r="BK10" i="19"/>
  <c r="BM11" i="19"/>
  <c r="BM12" i="19"/>
  <c r="BM13" i="19"/>
  <c r="BM14" i="19"/>
  <c r="BM15" i="19"/>
  <c r="BM16" i="19"/>
  <c r="BM17" i="19"/>
  <c r="BM18" i="19"/>
  <c r="BM19" i="19"/>
  <c r="BM20" i="19"/>
  <c r="BM21" i="19"/>
  <c r="BM22" i="19"/>
  <c r="BM23" i="19"/>
  <c r="BM24" i="19"/>
  <c r="BM25" i="19"/>
  <c r="BM26" i="19"/>
  <c r="BM27" i="19"/>
  <c r="BM28" i="19"/>
  <c r="BM29" i="19"/>
  <c r="BM30" i="19"/>
  <c r="BM31" i="19"/>
  <c r="BM32" i="19"/>
  <c r="BM33" i="19"/>
  <c r="BM34" i="19"/>
  <c r="BM35" i="19"/>
  <c r="BM36" i="19"/>
  <c r="BM37" i="19"/>
  <c r="BM38" i="19"/>
  <c r="BM39" i="19"/>
  <c r="BM40" i="19"/>
  <c r="BM41" i="19"/>
  <c r="BM42" i="19"/>
  <c r="BM43" i="19"/>
  <c r="BM44" i="19"/>
  <c r="BM45" i="19"/>
  <c r="BM10" i="19"/>
  <c r="BR10" i="19"/>
  <c r="BN9" i="19"/>
  <c r="BN11" i="19"/>
  <c r="BN12" i="19"/>
  <c r="BN13" i="19"/>
  <c r="BN14" i="19"/>
  <c r="BN15" i="19"/>
  <c r="BN16" i="19"/>
  <c r="BN17" i="19"/>
  <c r="BN18" i="19"/>
  <c r="BN19" i="19"/>
  <c r="BN20" i="19"/>
  <c r="BN21" i="19"/>
  <c r="BN22" i="19"/>
  <c r="BN23" i="19"/>
  <c r="BN24" i="19"/>
  <c r="BN25" i="19"/>
  <c r="BN26" i="19"/>
  <c r="BN27" i="19"/>
  <c r="BN28" i="19"/>
  <c r="BN29" i="19"/>
  <c r="BN30" i="19"/>
  <c r="BN31" i="19"/>
  <c r="BN32" i="19"/>
  <c r="BN33" i="19"/>
  <c r="BN34" i="19"/>
  <c r="BN35" i="19"/>
  <c r="BN36" i="19"/>
  <c r="BN37" i="19"/>
  <c r="BN38" i="19"/>
  <c r="BN39" i="19"/>
  <c r="BN40" i="19"/>
  <c r="BN41" i="19"/>
  <c r="BN42" i="19"/>
  <c r="BN43" i="19"/>
  <c r="BN44" i="19"/>
  <c r="BN45" i="19"/>
  <c r="BM46" i="19"/>
  <c r="K16" i="31"/>
  <c r="C9" i="31"/>
  <c r="C22" i="31"/>
  <c r="C23" i="31"/>
  <c r="C38" i="31" s="1"/>
  <c r="J18" i="31"/>
  <c r="J32" i="31" s="1"/>
  <c r="K22" i="31"/>
  <c r="K18" i="31"/>
  <c r="K4" i="31"/>
  <c r="M4" i="31" s="1"/>
  <c r="C12" i="31"/>
  <c r="J14" i="31"/>
  <c r="J4" i="31"/>
  <c r="C15" i="31"/>
  <c r="K21" i="31"/>
  <c r="C17" i="31"/>
  <c r="C33" i="31" s="1"/>
  <c r="J9" i="31"/>
  <c r="C7" i="31"/>
  <c r="C11" i="31"/>
  <c r="J23" i="31"/>
  <c r="K12" i="31"/>
  <c r="M12" i="31" s="1"/>
  <c r="J13" i="31"/>
  <c r="K10" i="31"/>
  <c r="M10" i="31" s="1"/>
  <c r="J24" i="31"/>
  <c r="J37" i="31" s="1"/>
  <c r="C13" i="31"/>
  <c r="J16" i="31"/>
  <c r="C19" i="31"/>
  <c r="C34" i="31" s="1"/>
  <c r="J21" i="31"/>
  <c r="C6" i="31"/>
  <c r="C20" i="31"/>
  <c r="C35" i="31" s="1"/>
  <c r="K5" i="31"/>
  <c r="M5" i="31" s="1"/>
  <c r="K23" i="31"/>
  <c r="K38" i="31" s="1"/>
  <c r="K8" i="31"/>
  <c r="M8" i="31" s="1"/>
  <c r="K20" i="31"/>
  <c r="K35" i="31" s="1"/>
  <c r="J20" i="31"/>
  <c r="K6" i="31"/>
  <c r="M6" i="31" s="1"/>
  <c r="C8" i="31"/>
  <c r="K19" i="31"/>
  <c r="K34" i="31" s="1"/>
  <c r="J15" i="31"/>
  <c r="N15" i="31" s="1"/>
  <c r="J5" i="31"/>
  <c r="J6" i="31"/>
  <c r="J12" i="31"/>
  <c r="K11" i="31"/>
  <c r="M11" i="31" s="1"/>
  <c r="C21" i="31"/>
  <c r="J19" i="31"/>
  <c r="J17" i="31"/>
  <c r="C5" i="31"/>
  <c r="K15" i="31"/>
  <c r="C24" i="31"/>
  <c r="C37" i="31" s="1"/>
  <c r="C16" i="31"/>
  <c r="C31" i="31" s="1"/>
  <c r="J8" i="31"/>
  <c r="C18" i="31"/>
  <c r="C32" i="31" s="1"/>
  <c r="K24" i="31"/>
  <c r="K37" i="31" s="1"/>
  <c r="K9" i="31"/>
  <c r="M9" i="31" s="1"/>
  <c r="J11" i="31"/>
  <c r="C10" i="31"/>
  <c r="C14" i="31"/>
  <c r="K17" i="31"/>
  <c r="K33" i="31" s="1"/>
  <c r="J7" i="31"/>
  <c r="K7" i="31"/>
  <c r="M7" i="31" s="1"/>
  <c r="K13" i="31"/>
  <c r="M13" i="31" s="1"/>
  <c r="J22" i="31"/>
  <c r="J10" i="31"/>
  <c r="BR63" i="19"/>
  <c r="BN10" i="19"/>
  <c r="C122" i="11"/>
  <c r="AB6" i="19"/>
  <c r="AB7" i="19"/>
  <c r="AB8" i="19"/>
  <c r="AB9" i="19"/>
  <c r="AB10" i="19"/>
  <c r="AB11" i="19"/>
  <c r="AB12" i="19"/>
  <c r="AB13" i="19"/>
  <c r="AB14" i="19"/>
  <c r="AB15" i="19"/>
  <c r="AB16" i="19"/>
  <c r="AB17" i="19"/>
  <c r="AB18" i="19"/>
  <c r="AB19" i="19"/>
  <c r="AB20" i="19"/>
  <c r="AB21" i="19"/>
  <c r="AB22" i="19"/>
  <c r="AB23" i="19"/>
  <c r="AB24" i="19"/>
  <c r="AB25" i="19"/>
  <c r="AB5" i="19"/>
  <c r="K4" i="11"/>
  <c r="D10" i="11"/>
  <c r="E10" i="11"/>
  <c r="K10" i="11" s="1"/>
  <c r="F10" i="11"/>
  <c r="D11" i="11"/>
  <c r="E11" i="11"/>
  <c r="K11" i="11" s="1"/>
  <c r="F11" i="11"/>
  <c r="D12" i="11"/>
  <c r="E12" i="11"/>
  <c r="F12" i="11"/>
  <c r="D13" i="11"/>
  <c r="E13" i="11"/>
  <c r="F13" i="11"/>
  <c r="D14" i="11"/>
  <c r="E14" i="11"/>
  <c r="K14" i="11" s="1"/>
  <c r="F14" i="11"/>
  <c r="D15" i="11"/>
  <c r="E15" i="11"/>
  <c r="F15" i="11"/>
  <c r="D16" i="11"/>
  <c r="E16" i="11"/>
  <c r="K16" i="11" s="1"/>
  <c r="F16" i="11"/>
  <c r="D17" i="11"/>
  <c r="E17" i="11"/>
  <c r="K17" i="11" s="1"/>
  <c r="F17" i="11"/>
  <c r="D18" i="11"/>
  <c r="E18" i="11"/>
  <c r="K18" i="11" s="1"/>
  <c r="F18" i="11"/>
  <c r="D19" i="11"/>
  <c r="E19" i="11"/>
  <c r="K19" i="11" s="1"/>
  <c r="F19" i="11"/>
  <c r="D20" i="11"/>
  <c r="E20" i="11"/>
  <c r="F20" i="11"/>
  <c r="D21" i="11"/>
  <c r="E21" i="11"/>
  <c r="K21" i="11" s="1"/>
  <c r="F21" i="11"/>
  <c r="D22" i="11"/>
  <c r="E22" i="11"/>
  <c r="F22" i="11"/>
  <c r="D23" i="11"/>
  <c r="E23" i="11"/>
  <c r="F23" i="11"/>
  <c r="D24" i="11"/>
  <c r="E24" i="11"/>
  <c r="F24" i="11"/>
  <c r="D25" i="11"/>
  <c r="E25" i="11"/>
  <c r="F25" i="11"/>
  <c r="D26" i="11"/>
  <c r="E26" i="11"/>
  <c r="K26" i="11" s="1"/>
  <c r="F26" i="11"/>
  <c r="D27" i="11"/>
  <c r="E27" i="11"/>
  <c r="K27" i="11" s="1"/>
  <c r="F27" i="11"/>
  <c r="D28" i="11"/>
  <c r="E28" i="11"/>
  <c r="K28" i="11" s="1"/>
  <c r="F28" i="11"/>
  <c r="D29" i="11"/>
  <c r="E29" i="11"/>
  <c r="F29" i="11"/>
  <c r="D30" i="11"/>
  <c r="E30" i="11"/>
  <c r="F30" i="11"/>
  <c r="D31" i="11"/>
  <c r="E31" i="11"/>
  <c r="F31" i="11"/>
  <c r="D32" i="11"/>
  <c r="E32" i="11"/>
  <c r="K32" i="11" s="1"/>
  <c r="F32" i="11"/>
  <c r="D33" i="11"/>
  <c r="E33" i="11"/>
  <c r="K33" i="11" s="1"/>
  <c r="F33" i="11"/>
  <c r="D34" i="11"/>
  <c r="E34" i="11"/>
  <c r="F34" i="11"/>
  <c r="D35" i="11"/>
  <c r="E35" i="11"/>
  <c r="K35" i="11" s="1"/>
  <c r="F35" i="11"/>
  <c r="D36" i="11"/>
  <c r="E36" i="11"/>
  <c r="F36" i="11"/>
  <c r="D37" i="11"/>
  <c r="E37" i="11"/>
  <c r="F37" i="11"/>
  <c r="D38" i="11"/>
  <c r="E38" i="11"/>
  <c r="F38" i="11"/>
  <c r="D39" i="11"/>
  <c r="E39" i="11"/>
  <c r="F39" i="11"/>
  <c r="D40" i="11"/>
  <c r="E40" i="11"/>
  <c r="K40" i="11" s="1"/>
  <c r="F40" i="11"/>
  <c r="D41" i="11"/>
  <c r="E41" i="11"/>
  <c r="F41" i="11"/>
  <c r="D42" i="11"/>
  <c r="E42" i="11"/>
  <c r="K42" i="11" s="1"/>
  <c r="F42" i="11"/>
  <c r="D43" i="11"/>
  <c r="E43" i="11"/>
  <c r="F43" i="11"/>
  <c r="D44" i="11"/>
  <c r="E44" i="11"/>
  <c r="F44" i="11"/>
  <c r="D45" i="11"/>
  <c r="E45" i="11"/>
  <c r="F45" i="11"/>
  <c r="D46" i="11"/>
  <c r="E46" i="11"/>
  <c r="K46" i="11" s="1"/>
  <c r="F46" i="11"/>
  <c r="D47" i="11"/>
  <c r="E47" i="11"/>
  <c r="F47" i="11"/>
  <c r="D48" i="11"/>
  <c r="E48" i="11"/>
  <c r="K48" i="11" s="1"/>
  <c r="F48" i="11"/>
  <c r="D49" i="11"/>
  <c r="E49" i="11"/>
  <c r="K49" i="11" s="1"/>
  <c r="F49" i="11"/>
  <c r="D50" i="11"/>
  <c r="E50" i="11"/>
  <c r="K50" i="11" s="1"/>
  <c r="F50" i="11"/>
  <c r="D51" i="11"/>
  <c r="E51" i="11"/>
  <c r="F51" i="11"/>
  <c r="D52" i="11"/>
  <c r="E52" i="11"/>
  <c r="F52" i="11"/>
  <c r="D53" i="11"/>
  <c r="E53" i="11"/>
  <c r="F53" i="11"/>
  <c r="D54" i="11"/>
  <c r="E54" i="11"/>
  <c r="K54" i="11" s="1"/>
  <c r="F54" i="11"/>
  <c r="D55" i="11"/>
  <c r="E55" i="11"/>
  <c r="K55" i="11" s="1"/>
  <c r="F55" i="11"/>
  <c r="D56" i="11"/>
  <c r="E56" i="11"/>
  <c r="K56" i="11" s="1"/>
  <c r="F56" i="11"/>
  <c r="D57" i="11"/>
  <c r="E57" i="11"/>
  <c r="F57" i="11"/>
  <c r="D58" i="11"/>
  <c r="E58" i="11"/>
  <c r="K58" i="11" s="1"/>
  <c r="F58" i="11"/>
  <c r="D59" i="11"/>
  <c r="E59" i="11"/>
  <c r="F59" i="11"/>
  <c r="D60" i="11"/>
  <c r="E60" i="11"/>
  <c r="K60" i="11" s="1"/>
  <c r="F60" i="11"/>
  <c r="D61" i="11"/>
  <c r="E61" i="11"/>
  <c r="F61" i="11"/>
  <c r="D62" i="11"/>
  <c r="E62" i="11"/>
  <c r="F62" i="11"/>
  <c r="D63" i="11"/>
  <c r="E63" i="11"/>
  <c r="F63" i="11"/>
  <c r="D64" i="11"/>
  <c r="E64" i="11"/>
  <c r="K64" i="11" s="1"/>
  <c r="F64" i="11"/>
  <c r="D65" i="11"/>
  <c r="E65" i="11"/>
  <c r="K65" i="11" s="1"/>
  <c r="F65" i="11"/>
  <c r="D66" i="11"/>
  <c r="E66" i="11"/>
  <c r="K66" i="11" s="1"/>
  <c r="F66" i="11"/>
  <c r="D67" i="11"/>
  <c r="E67" i="11"/>
  <c r="F67" i="11"/>
  <c r="D68" i="11"/>
  <c r="E68" i="11"/>
  <c r="K68" i="11" s="1"/>
  <c r="F68" i="11"/>
  <c r="D69" i="11"/>
  <c r="E69" i="11"/>
  <c r="K69" i="11" s="1"/>
  <c r="F69" i="11"/>
  <c r="D70" i="11"/>
  <c r="E70" i="11"/>
  <c r="F70" i="11"/>
  <c r="D71" i="11"/>
  <c r="E71" i="11"/>
  <c r="K71" i="11" s="1"/>
  <c r="F71" i="11"/>
  <c r="D72" i="11"/>
  <c r="E72" i="11"/>
  <c r="F72" i="11"/>
  <c r="D73" i="11"/>
  <c r="E73" i="11"/>
  <c r="F73" i="11"/>
  <c r="D74" i="11"/>
  <c r="E74" i="11"/>
  <c r="K74" i="11" s="1"/>
  <c r="F74" i="11"/>
  <c r="D75" i="11"/>
  <c r="E75" i="11"/>
  <c r="F75" i="11"/>
  <c r="D76" i="11"/>
  <c r="E76" i="11"/>
  <c r="F76" i="11"/>
  <c r="D77" i="11"/>
  <c r="E77" i="11"/>
  <c r="F77" i="11"/>
  <c r="D78" i="11"/>
  <c r="E78" i="11"/>
  <c r="K78" i="11" s="1"/>
  <c r="F78" i="11"/>
  <c r="D79" i="11"/>
  <c r="E79" i="11"/>
  <c r="K79" i="11" s="1"/>
  <c r="F79" i="11"/>
  <c r="D80" i="11"/>
  <c r="E80" i="11"/>
  <c r="K80" i="11" s="1"/>
  <c r="F80" i="11"/>
  <c r="D81" i="11"/>
  <c r="E81" i="11"/>
  <c r="F81" i="11"/>
  <c r="D82" i="11"/>
  <c r="E82" i="11"/>
  <c r="K82" i="11" s="1"/>
  <c r="F82" i="11"/>
  <c r="D83" i="11"/>
  <c r="E83" i="11"/>
  <c r="K83" i="11" s="1"/>
  <c r="F83" i="11"/>
  <c r="D84" i="11"/>
  <c r="E84" i="11"/>
  <c r="K84" i="11" s="1"/>
  <c r="F84" i="11"/>
  <c r="D85" i="11"/>
  <c r="E85" i="11"/>
  <c r="F85" i="11"/>
  <c r="D86" i="11"/>
  <c r="E86" i="11"/>
  <c r="F86" i="11"/>
  <c r="D87" i="11"/>
  <c r="E87" i="11"/>
  <c r="F87" i="11"/>
  <c r="D88" i="11"/>
  <c r="E88" i="11"/>
  <c r="K88" i="11" s="1"/>
  <c r="F88" i="11"/>
  <c r="D89" i="11"/>
  <c r="E89" i="11"/>
  <c r="K89" i="11" s="1"/>
  <c r="F89" i="11"/>
  <c r="F9" i="11"/>
  <c r="F8" i="11"/>
  <c r="E9" i="11"/>
  <c r="K9" i="11" s="1"/>
  <c r="E8" i="11"/>
  <c r="D9" i="11"/>
  <c r="D8" i="11"/>
  <c r="F7" i="11"/>
  <c r="E7" i="11"/>
  <c r="M82" i="11"/>
  <c r="L73" i="11"/>
  <c r="M19" i="11"/>
  <c r="L74" i="11"/>
  <c r="M41" i="11"/>
  <c r="M16" i="11"/>
  <c r="L9" i="11"/>
  <c r="M54" i="11"/>
  <c r="L75" i="11"/>
  <c r="L83" i="11"/>
  <c r="M47" i="11"/>
  <c r="L58" i="11"/>
  <c r="L35" i="11"/>
  <c r="M38" i="11"/>
  <c r="M14" i="11"/>
  <c r="L89" i="11"/>
  <c r="L60" i="11"/>
  <c r="L6" i="11"/>
  <c r="L8" i="11"/>
  <c r="L40" i="11"/>
  <c r="L41" i="11"/>
  <c r="L7" i="11"/>
  <c r="L66" i="11"/>
  <c r="L77" i="11"/>
  <c r="L85" i="11"/>
  <c r="L56" i="11"/>
  <c r="L48" i="11"/>
  <c r="M26" i="11"/>
  <c r="M33" i="11"/>
  <c r="L29" i="11"/>
  <c r="M6" i="11"/>
  <c r="L13" i="11"/>
  <c r="L51" i="11"/>
  <c r="L76" i="11"/>
  <c r="M36" i="11"/>
  <c r="M8" i="11"/>
  <c r="L70" i="11"/>
  <c r="L86" i="11"/>
  <c r="L63" i="11"/>
  <c r="L55" i="11"/>
  <c r="L47" i="11"/>
  <c r="M31" i="11"/>
  <c r="M29" i="11"/>
  <c r="M55" i="11"/>
  <c r="L39" i="11"/>
  <c r="L28" i="11"/>
  <c r="L59" i="11"/>
  <c r="L84" i="11"/>
  <c r="M72" i="11"/>
  <c r="M9" i="11"/>
  <c r="L71" i="11"/>
  <c r="L79" i="11"/>
  <c r="L87" i="11"/>
  <c r="L62" i="11"/>
  <c r="L54" i="11"/>
  <c r="L46" i="11"/>
  <c r="M21" i="11"/>
  <c r="L18" i="11"/>
  <c r="M56" i="11"/>
  <c r="L52" i="11"/>
  <c r="M51" i="11"/>
  <c r="M59" i="11"/>
  <c r="L57" i="11"/>
  <c r="L49" i="11"/>
  <c r="M7" i="11"/>
  <c r="L72" i="11"/>
  <c r="L80" i="11"/>
  <c r="L88" i="11"/>
  <c r="L61" i="11"/>
  <c r="L43" i="11"/>
  <c r="L23" i="11"/>
  <c r="L21" i="11"/>
  <c r="L82" i="11"/>
  <c r="L69" i="11"/>
  <c r="M11" i="11"/>
  <c r="M88" i="11"/>
  <c r="M28" i="11"/>
  <c r="L19" i="11"/>
  <c r="M77" i="11"/>
  <c r="M57" i="11"/>
  <c r="M75" i="11"/>
  <c r="L68" i="11"/>
  <c r="M48" i="11"/>
  <c r="M44" i="11"/>
  <c r="M68" i="11"/>
  <c r="M69" i="11"/>
  <c r="L67" i="11"/>
  <c r="L27" i="11"/>
  <c r="M30" i="11"/>
  <c r="M39" i="11"/>
  <c r="L12" i="11"/>
  <c r="L10" i="11"/>
  <c r="N4" i="11"/>
  <c r="M74" i="11"/>
  <c r="M62" i="11"/>
  <c r="L45" i="11"/>
  <c r="M80" i="11"/>
  <c r="M50" i="11"/>
  <c r="L44" i="11"/>
  <c r="L37" i="11"/>
  <c r="M18" i="11"/>
  <c r="M37" i="11"/>
  <c r="L20" i="11"/>
  <c r="M15" i="11"/>
  <c r="M66" i="11"/>
  <c r="M76" i="11"/>
  <c r="M85" i="11"/>
  <c r="L64" i="11"/>
  <c r="M46" i="11"/>
  <c r="M67" i="11"/>
  <c r="M83" i="11"/>
  <c r="L42" i="11"/>
  <c r="L26" i="11"/>
  <c r="L24" i="11"/>
  <c r="M43" i="11"/>
  <c r="M35" i="11"/>
  <c r="L11" i="11"/>
  <c r="L15" i="11"/>
  <c r="M13" i="11"/>
  <c r="M70" i="11"/>
  <c r="M78" i="11"/>
  <c r="M53" i="11"/>
  <c r="M87" i="11"/>
  <c r="L65" i="11"/>
  <c r="L34" i="11"/>
  <c r="M42" i="11"/>
  <c r="M34" i="11"/>
  <c r="M20" i="11"/>
  <c r="L16" i="11"/>
  <c r="M12" i="11"/>
  <c r="M71" i="11"/>
  <c r="M79" i="11"/>
  <c r="M63" i="11"/>
  <c r="M45" i="11"/>
  <c r="M81" i="11"/>
  <c r="L36" i="11"/>
  <c r="L38" i="11"/>
  <c r="L31" i="11"/>
  <c r="M40" i="11"/>
  <c r="M32" i="11"/>
  <c r="M17" i="11"/>
  <c r="M10" i="11"/>
  <c r="M73" i="11"/>
  <c r="M52" i="11"/>
  <c r="M86" i="11"/>
  <c r="M64" i="11"/>
  <c r="M65" i="11"/>
  <c r="M58" i="11"/>
  <c r="M27" i="11"/>
  <c r="M84" i="11"/>
  <c r="M49" i="11"/>
  <c r="M60" i="11"/>
  <c r="M89" i="11"/>
  <c r="M61" i="11"/>
  <c r="D7" i="11"/>
  <c r="G86" i="11"/>
  <c r="G82" i="11"/>
  <c r="G78" i="11"/>
  <c r="G74" i="11"/>
  <c r="G70" i="11"/>
  <c r="G66" i="11"/>
  <c r="G62" i="11"/>
  <c r="G58" i="11"/>
  <c r="G54" i="11"/>
  <c r="G50" i="11"/>
  <c r="G46" i="11"/>
  <c r="G42" i="11"/>
  <c r="G38" i="11"/>
  <c r="G34" i="11"/>
  <c r="G30" i="11"/>
  <c r="G26" i="11"/>
  <c r="G22" i="11"/>
  <c r="G18" i="11"/>
  <c r="G14" i="11"/>
  <c r="G10" i="11"/>
  <c r="G6" i="11"/>
  <c r="F6" i="11"/>
  <c r="E6" i="11"/>
  <c r="D6" i="11"/>
  <c r="L147" i="11"/>
  <c r="L2" i="11"/>
  <c r="M2" i="11"/>
  <c r="D78" i="22"/>
  <c r="D79" i="22"/>
  <c r="D74" i="22"/>
  <c r="D80" i="22"/>
  <c r="D75" i="22"/>
  <c r="D76" i="22"/>
  <c r="D77" i="22"/>
  <c r="M24" i="11"/>
  <c r="M23" i="11"/>
  <c r="BS9" i="19"/>
  <c r="BS17" i="19"/>
  <c r="BS19" i="19"/>
  <c r="BS27" i="19"/>
  <c r="BS35" i="19"/>
  <c r="BS43" i="19"/>
  <c r="BS51" i="19"/>
  <c r="BS59" i="19"/>
  <c r="BS47" i="19"/>
  <c r="BS11" i="19"/>
  <c r="BS20" i="19"/>
  <c r="BS28" i="19"/>
  <c r="BS36" i="19"/>
  <c r="BS44" i="19"/>
  <c r="BS52" i="19"/>
  <c r="BS60" i="19"/>
  <c r="BS39" i="19"/>
  <c r="BS58" i="19"/>
  <c r="BS12" i="19"/>
  <c r="BS21" i="19"/>
  <c r="BS29" i="19"/>
  <c r="BS37" i="19"/>
  <c r="BS45" i="19"/>
  <c r="BS53" i="19"/>
  <c r="BS61" i="19"/>
  <c r="BS13" i="19"/>
  <c r="BS22" i="19"/>
  <c r="BS30" i="19"/>
  <c r="BS38" i="19"/>
  <c r="BS46" i="19"/>
  <c r="BS54" i="19"/>
  <c r="BS62" i="19"/>
  <c r="BS23" i="19"/>
  <c r="BS31" i="19"/>
  <c r="BS55" i="19"/>
  <c r="BS10" i="19"/>
  <c r="BS14" i="19"/>
  <c r="BS15" i="19"/>
  <c r="BS24" i="19"/>
  <c r="BS32" i="19"/>
  <c r="BS40" i="19"/>
  <c r="BS48" i="19"/>
  <c r="BS56" i="19"/>
  <c r="BS16" i="19"/>
  <c r="BS25" i="19"/>
  <c r="BS33" i="19"/>
  <c r="BS41" i="19"/>
  <c r="BS49" i="19"/>
  <c r="BS57" i="19"/>
  <c r="BS18" i="19"/>
  <c r="BS26" i="19"/>
  <c r="BS34" i="19"/>
  <c r="BS42" i="19"/>
  <c r="BS50" i="19"/>
  <c r="M22" i="11"/>
  <c r="M25" i="11"/>
  <c r="L17" i="11"/>
  <c r="L14" i="11"/>
  <c r="L78" i="11"/>
  <c r="L81" i="11"/>
  <c r="L25" i="11"/>
  <c r="L22" i="11"/>
  <c r="L32" i="11"/>
  <c r="L33" i="11"/>
  <c r="L30" i="11"/>
  <c r="L50" i="11"/>
  <c r="L53" i="11"/>
  <c r="F74" i="22"/>
  <c r="D49" i="22"/>
  <c r="D48" i="22"/>
  <c r="AF6" i="19"/>
  <c r="AI6" i="19" s="1"/>
  <c r="AL6" i="19" s="1"/>
  <c r="AF7" i="19"/>
  <c r="AI7" i="19" s="1"/>
  <c r="AL7" i="19" s="1"/>
  <c r="AF8" i="19"/>
  <c r="AI8" i="19" s="1"/>
  <c r="AL8" i="19" s="1"/>
  <c r="AF9" i="19"/>
  <c r="AI9" i="19" s="1"/>
  <c r="AF10" i="19"/>
  <c r="AI10" i="19" s="1"/>
  <c r="AL10" i="19" s="1"/>
  <c r="AF11" i="19"/>
  <c r="AI11" i="19" s="1"/>
  <c r="AF12" i="19"/>
  <c r="AF13" i="19"/>
  <c r="AI13" i="19" s="1"/>
  <c r="AF14" i="19"/>
  <c r="AI14" i="19" s="1"/>
  <c r="AF15" i="19"/>
  <c r="AI15" i="19" s="1"/>
  <c r="AL15" i="19" s="1"/>
  <c r="AF16" i="19"/>
  <c r="AI16" i="19" s="1"/>
  <c r="AL16" i="19" s="1"/>
  <c r="AF17" i="19"/>
  <c r="AI17" i="19" s="1"/>
  <c r="AL17" i="19" s="1"/>
  <c r="AF18" i="19"/>
  <c r="AI18" i="19" s="1"/>
  <c r="AL18" i="19" s="1"/>
  <c r="AF19" i="19"/>
  <c r="AI19" i="19" s="1"/>
  <c r="AL19" i="19" s="1"/>
  <c r="AF20" i="19"/>
  <c r="AI20" i="19" s="1"/>
  <c r="AL20" i="19" s="1"/>
  <c r="AF21" i="19"/>
  <c r="AI21" i="19" s="1"/>
  <c r="AL21" i="19" s="1"/>
  <c r="AF22" i="19"/>
  <c r="AI22" i="19" s="1"/>
  <c r="AF23" i="19"/>
  <c r="AI23" i="19" s="1"/>
  <c r="AL23" i="19" s="1"/>
  <c r="AF24" i="19"/>
  <c r="AI24" i="19" s="1"/>
  <c r="AL24" i="19" s="1"/>
  <c r="AF25" i="19"/>
  <c r="AI25" i="19" s="1"/>
  <c r="AL25" i="19" s="1"/>
  <c r="AF5" i="19"/>
  <c r="AI5" i="19" s="1"/>
  <c r="AE6" i="19"/>
  <c r="AH6" i="19" s="1"/>
  <c r="AE7" i="19"/>
  <c r="AH7" i="19" s="1"/>
  <c r="AE8" i="19"/>
  <c r="AH8" i="19" s="1"/>
  <c r="AK8" i="19" s="1"/>
  <c r="AE9" i="19"/>
  <c r="AH9" i="19" s="1"/>
  <c r="AK9" i="19" s="1"/>
  <c r="AE10" i="19"/>
  <c r="AH10" i="19" s="1"/>
  <c r="AK10" i="19" s="1"/>
  <c r="AE11" i="19"/>
  <c r="AH11" i="19" s="1"/>
  <c r="AK11" i="19" s="1"/>
  <c r="AE12" i="19"/>
  <c r="AH12" i="19" s="1"/>
  <c r="AE13" i="19"/>
  <c r="AH13" i="19" s="1"/>
  <c r="AE14" i="19"/>
  <c r="AH14" i="19" s="1"/>
  <c r="AK14" i="19" s="1"/>
  <c r="AE15" i="19"/>
  <c r="AE16" i="19"/>
  <c r="AH16" i="19" s="1"/>
  <c r="AK16" i="19" s="1"/>
  <c r="AE17" i="19"/>
  <c r="AH17" i="19" s="1"/>
  <c r="AE18" i="19"/>
  <c r="AH18" i="19" s="1"/>
  <c r="AE19" i="19"/>
  <c r="AH19" i="19" s="1"/>
  <c r="AE20" i="19"/>
  <c r="AH20" i="19" s="1"/>
  <c r="AK20" i="19" s="1"/>
  <c r="AE21" i="19"/>
  <c r="AH21" i="19" s="1"/>
  <c r="AK21" i="19" s="1"/>
  <c r="AE22" i="19"/>
  <c r="AH22" i="19" s="1"/>
  <c r="AE23" i="19"/>
  <c r="AH23" i="19" s="1"/>
  <c r="AE24" i="19"/>
  <c r="AH24" i="19" s="1"/>
  <c r="AE25" i="19"/>
  <c r="AH25" i="19" s="1"/>
  <c r="AE5" i="19"/>
  <c r="AH5" i="19" s="1"/>
  <c r="AK5" i="19" s="1"/>
  <c r="E200" i="11"/>
  <c r="D200" i="11"/>
  <c r="E199" i="11"/>
  <c r="D199" i="11"/>
  <c r="C199" i="11" s="1"/>
  <c r="E198" i="11"/>
  <c r="D198" i="11"/>
  <c r="C198" i="11" s="1"/>
  <c r="E197" i="11"/>
  <c r="D197" i="11"/>
  <c r="C197" i="11" s="1"/>
  <c r="E196" i="11"/>
  <c r="D196" i="11"/>
  <c r="E195" i="11"/>
  <c r="D195" i="11"/>
  <c r="C195" i="11" s="1"/>
  <c r="E194" i="11"/>
  <c r="D194" i="11"/>
  <c r="C194" i="11" s="1"/>
  <c r="E193" i="11"/>
  <c r="D193" i="11"/>
  <c r="C193" i="11" s="1"/>
  <c r="E192" i="11"/>
  <c r="D192" i="11"/>
  <c r="E191" i="11"/>
  <c r="D191" i="11"/>
  <c r="C191" i="11" s="1"/>
  <c r="E190" i="11"/>
  <c r="D190" i="11"/>
  <c r="C190" i="11" s="1"/>
  <c r="E189" i="11"/>
  <c r="D189" i="11"/>
  <c r="C189" i="11" s="1"/>
  <c r="E188" i="11"/>
  <c r="D188" i="11"/>
  <c r="C188" i="11" s="1"/>
  <c r="E187" i="11"/>
  <c r="D187" i="11"/>
  <c r="C187" i="11" s="1"/>
  <c r="E179" i="11"/>
  <c r="D179" i="11"/>
  <c r="C179" i="11" s="1"/>
  <c r="E178" i="11"/>
  <c r="K178" i="11" s="1"/>
  <c r="D178" i="11"/>
  <c r="C178" i="11" s="1"/>
  <c r="E177" i="11"/>
  <c r="K177" i="11" s="1"/>
  <c r="D177" i="11"/>
  <c r="E176" i="11"/>
  <c r="K176" i="11" s="1"/>
  <c r="D176" i="11"/>
  <c r="C176" i="11" s="1"/>
  <c r="E175" i="11"/>
  <c r="K175" i="11" s="1"/>
  <c r="D175" i="11"/>
  <c r="C175" i="11" s="1"/>
  <c r="E174" i="11"/>
  <c r="K174" i="11" s="1"/>
  <c r="D174" i="11"/>
  <c r="C174" i="11" s="1"/>
  <c r="E173" i="11"/>
  <c r="K173" i="11" s="1"/>
  <c r="D173" i="11"/>
  <c r="E172" i="11"/>
  <c r="D172" i="11"/>
  <c r="C172" i="11" s="1"/>
  <c r="E171" i="11"/>
  <c r="K171" i="11" s="1"/>
  <c r="D171" i="11"/>
  <c r="E170" i="11"/>
  <c r="K170" i="11" s="1"/>
  <c r="D170" i="11"/>
  <c r="C170" i="11" s="1"/>
  <c r="E169" i="11"/>
  <c r="K169" i="11" s="1"/>
  <c r="D169" i="11"/>
  <c r="C169" i="11" s="1"/>
  <c r="E168" i="11"/>
  <c r="K168" i="11" s="1"/>
  <c r="D168" i="11"/>
  <c r="E167" i="11"/>
  <c r="K167" i="11" s="1"/>
  <c r="D167" i="11"/>
  <c r="E166" i="11"/>
  <c r="K166" i="11" s="1"/>
  <c r="D166" i="11"/>
  <c r="E157" i="11"/>
  <c r="D157" i="11"/>
  <c r="E156" i="11"/>
  <c r="D156" i="11"/>
  <c r="E155" i="11"/>
  <c r="D155" i="11"/>
  <c r="E154" i="11"/>
  <c r="D154" i="11"/>
  <c r="E153" i="11"/>
  <c r="D153" i="11"/>
  <c r="E152" i="11"/>
  <c r="D152" i="11"/>
  <c r="E151" i="11"/>
  <c r="D151" i="11"/>
  <c r="E144" i="11"/>
  <c r="E143" i="11"/>
  <c r="E142" i="11"/>
  <c r="E141" i="11"/>
  <c r="E140" i="11"/>
  <c r="E139" i="11"/>
  <c r="E138" i="11"/>
  <c r="D139" i="11"/>
  <c r="D140" i="11"/>
  <c r="D141" i="11"/>
  <c r="D142" i="11"/>
  <c r="D143" i="11"/>
  <c r="D144" i="11"/>
  <c r="D138" i="11"/>
  <c r="AB13" i="18"/>
  <c r="Z13" i="18"/>
  <c r="AB12" i="18"/>
  <c r="Z12" i="18"/>
  <c r="AB11" i="18"/>
  <c r="Z11" i="18"/>
  <c r="L15" i="18" s="1"/>
  <c r="AB10" i="18"/>
  <c r="Z10" i="18"/>
  <c r="N9" i="18"/>
  <c r="AB8" i="18"/>
  <c r="Z8" i="18"/>
  <c r="N8" i="18"/>
  <c r="AB7" i="18"/>
  <c r="Z7" i="18"/>
  <c r="N7" i="18"/>
  <c r="AB6" i="18"/>
  <c r="N17" i="18" s="1"/>
  <c r="AT7" i="18" s="1"/>
  <c r="Z6" i="18"/>
  <c r="L17" i="18" s="1"/>
  <c r="N6" i="18"/>
  <c r="AB5" i="18"/>
  <c r="Z5" i="18"/>
  <c r="U4" i="18"/>
  <c r="S4" i="18"/>
  <c r="N5" i="18"/>
  <c r="AB4" i="18"/>
  <c r="Z4" i="18"/>
  <c r="AB14" i="18"/>
  <c r="N16" i="18" s="1"/>
  <c r="Z14" i="18"/>
  <c r="L16" i="18" s="1"/>
  <c r="N4" i="18"/>
  <c r="AB3" i="18"/>
  <c r="Z3" i="18"/>
  <c r="U3" i="18"/>
  <c r="S3" i="18"/>
  <c r="L4" i="18"/>
  <c r="L5" i="18"/>
  <c r="L6" i="18"/>
  <c r="L7" i="18"/>
  <c r="L8" i="18"/>
  <c r="L9" i="18"/>
  <c r="L3" i="18"/>
  <c r="L42" i="22"/>
  <c r="I42" i="22"/>
  <c r="H42" i="22"/>
  <c r="G42" i="22"/>
  <c r="F42" i="22"/>
  <c r="E42" i="22"/>
  <c r="D42" i="22"/>
  <c r="L41" i="22"/>
  <c r="I41" i="22"/>
  <c r="H41" i="22"/>
  <c r="G41" i="22"/>
  <c r="F41" i="22"/>
  <c r="E41" i="22"/>
  <c r="D41" i="22"/>
  <c r="L40" i="22"/>
  <c r="I40" i="22"/>
  <c r="H40" i="22"/>
  <c r="G40" i="22"/>
  <c r="F40" i="22"/>
  <c r="E40" i="22"/>
  <c r="D40" i="22"/>
  <c r="L39" i="22"/>
  <c r="I39" i="22"/>
  <c r="H39" i="22"/>
  <c r="G39" i="22"/>
  <c r="F39" i="22"/>
  <c r="E39" i="22"/>
  <c r="D39" i="22"/>
  <c r="L38" i="22"/>
  <c r="I38" i="22"/>
  <c r="H38" i="22"/>
  <c r="G38" i="22"/>
  <c r="F38" i="22"/>
  <c r="E38" i="22"/>
  <c r="D38" i="22"/>
  <c r="L37" i="22"/>
  <c r="I37" i="22"/>
  <c r="H37" i="22"/>
  <c r="G37" i="22"/>
  <c r="F37" i="22"/>
  <c r="E37" i="22"/>
  <c r="D37" i="22"/>
  <c r="L36" i="22"/>
  <c r="I36" i="22"/>
  <c r="H36" i="22"/>
  <c r="G36" i="22"/>
  <c r="F36" i="22"/>
  <c r="E36" i="22"/>
  <c r="D36" i="22"/>
  <c r="C36" i="22"/>
  <c r="L35" i="22"/>
  <c r="I35" i="22"/>
  <c r="H35" i="22"/>
  <c r="G35" i="22"/>
  <c r="F35" i="22"/>
  <c r="E35" i="22"/>
  <c r="D35" i="22"/>
  <c r="C35" i="22"/>
  <c r="L34" i="22"/>
  <c r="I34" i="22"/>
  <c r="H34" i="22"/>
  <c r="G34" i="22"/>
  <c r="F34" i="22"/>
  <c r="E34" i="22"/>
  <c r="D34" i="22"/>
  <c r="C34" i="22"/>
  <c r="L33" i="22"/>
  <c r="I33" i="22"/>
  <c r="H33" i="22"/>
  <c r="G33" i="22"/>
  <c r="E33" i="22"/>
  <c r="D33" i="22"/>
  <c r="C33" i="22"/>
  <c r="L32" i="22"/>
  <c r="I32" i="22"/>
  <c r="H32" i="22"/>
  <c r="G32" i="22"/>
  <c r="F32" i="22"/>
  <c r="E32" i="22"/>
  <c r="D32" i="22"/>
  <c r="C32" i="22"/>
  <c r="L31" i="22"/>
  <c r="I31" i="22"/>
  <c r="H31" i="22"/>
  <c r="G31" i="22"/>
  <c r="F31" i="22"/>
  <c r="E31" i="22"/>
  <c r="D31" i="22"/>
  <c r="C31" i="22"/>
  <c r="L30" i="22"/>
  <c r="I30" i="22"/>
  <c r="H30" i="22"/>
  <c r="G30" i="22"/>
  <c r="F30" i="22"/>
  <c r="E30" i="22"/>
  <c r="D30" i="22"/>
  <c r="C30" i="22"/>
  <c r="L29" i="22"/>
  <c r="I29" i="22"/>
  <c r="H29" i="22"/>
  <c r="G29" i="22"/>
  <c r="F29" i="22"/>
  <c r="E29" i="22"/>
  <c r="D29" i="22"/>
  <c r="C29" i="22"/>
  <c r="L28" i="22"/>
  <c r="I28" i="22"/>
  <c r="H28" i="22"/>
  <c r="G28" i="22"/>
  <c r="F28" i="22"/>
  <c r="E28" i="22"/>
  <c r="D28" i="22"/>
  <c r="C28" i="22"/>
  <c r="L27" i="22"/>
  <c r="I27" i="22"/>
  <c r="H27" i="22"/>
  <c r="G27" i="22"/>
  <c r="F27" i="22"/>
  <c r="E27" i="22"/>
  <c r="D27" i="22"/>
  <c r="C27" i="22"/>
  <c r="L26" i="22"/>
  <c r="I26" i="22"/>
  <c r="H26" i="22"/>
  <c r="G26" i="22"/>
  <c r="F26" i="22"/>
  <c r="E26" i="22"/>
  <c r="D26" i="22"/>
  <c r="C26" i="22"/>
  <c r="L25" i="22"/>
  <c r="I25" i="22"/>
  <c r="H25" i="22"/>
  <c r="G25" i="22"/>
  <c r="F25" i="22"/>
  <c r="E25" i="22"/>
  <c r="D25" i="22"/>
  <c r="C25" i="22"/>
  <c r="L24" i="22"/>
  <c r="I24" i="22"/>
  <c r="H24" i="22"/>
  <c r="G24" i="22"/>
  <c r="F24" i="22"/>
  <c r="E24" i="22"/>
  <c r="D24" i="22"/>
  <c r="C24" i="22"/>
  <c r="L23" i="22"/>
  <c r="I23" i="22"/>
  <c r="H23" i="22"/>
  <c r="G23" i="22"/>
  <c r="F23" i="22"/>
  <c r="E23" i="22"/>
  <c r="D23" i="22"/>
  <c r="C23" i="22"/>
  <c r="L22" i="22"/>
  <c r="I22" i="22"/>
  <c r="H22" i="22"/>
  <c r="G22" i="22"/>
  <c r="F22" i="22"/>
  <c r="E22" i="22"/>
  <c r="D22" i="22"/>
  <c r="C22" i="22"/>
  <c r="L21" i="22"/>
  <c r="I21" i="22"/>
  <c r="H21" i="22"/>
  <c r="G21" i="22"/>
  <c r="F21" i="22"/>
  <c r="E21" i="22"/>
  <c r="D21" i="22"/>
  <c r="C21" i="22"/>
  <c r="L20" i="22"/>
  <c r="I20" i="22"/>
  <c r="H20" i="22"/>
  <c r="G20" i="22"/>
  <c r="F20" i="22"/>
  <c r="E20" i="22"/>
  <c r="D20" i="22"/>
  <c r="C20" i="22"/>
  <c r="L19" i="22"/>
  <c r="I19" i="22"/>
  <c r="H19" i="22"/>
  <c r="G19" i="22"/>
  <c r="F19" i="22"/>
  <c r="E19" i="22"/>
  <c r="D19" i="22"/>
  <c r="C19" i="22"/>
  <c r="L18" i="22"/>
  <c r="I18" i="22"/>
  <c r="H18" i="22"/>
  <c r="G18" i="22"/>
  <c r="F18" i="22"/>
  <c r="E18" i="22"/>
  <c r="D18" i="22"/>
  <c r="C18" i="22"/>
  <c r="L17" i="22"/>
  <c r="I17" i="22"/>
  <c r="H17" i="22"/>
  <c r="G17" i="22"/>
  <c r="F17" i="22"/>
  <c r="E17" i="22"/>
  <c r="D17" i="22"/>
  <c r="C17" i="22"/>
  <c r="L16" i="22"/>
  <c r="I16" i="22"/>
  <c r="H16" i="22"/>
  <c r="G16" i="22"/>
  <c r="F16" i="22"/>
  <c r="E16" i="22"/>
  <c r="D16" i="22"/>
  <c r="C16" i="22"/>
  <c r="L15" i="22"/>
  <c r="I15" i="22"/>
  <c r="H15" i="22"/>
  <c r="G15" i="22"/>
  <c r="F15" i="22"/>
  <c r="E15" i="22"/>
  <c r="D15" i="22"/>
  <c r="C15" i="22"/>
  <c r="L14" i="22"/>
  <c r="I14" i="22"/>
  <c r="H14" i="22"/>
  <c r="G14" i="22"/>
  <c r="F14" i="22"/>
  <c r="E14" i="22"/>
  <c r="D14" i="22"/>
  <c r="C14" i="22"/>
  <c r="I49" i="22"/>
  <c r="H49" i="22"/>
  <c r="H64" i="22"/>
  <c r="D64" i="22"/>
  <c r="I54" i="22"/>
  <c r="H54" i="22"/>
  <c r="D54" i="22"/>
  <c r="I51" i="22"/>
  <c r="H51" i="22"/>
  <c r="D51" i="22"/>
  <c r="I53" i="22"/>
  <c r="H53" i="22"/>
  <c r="D53" i="22"/>
  <c r="I63" i="22"/>
  <c r="H63" i="22"/>
  <c r="D63" i="22"/>
  <c r="I50" i="22"/>
  <c r="H50" i="22"/>
  <c r="D50" i="22"/>
  <c r="I48" i="22"/>
  <c r="H48" i="22"/>
  <c r="I47" i="22"/>
  <c r="H47" i="22"/>
  <c r="D47" i="22"/>
  <c r="I46" i="22"/>
  <c r="H46" i="22"/>
  <c r="D46" i="22"/>
  <c r="I45" i="22"/>
  <c r="H45" i="22"/>
  <c r="D45" i="22"/>
  <c r="I44" i="22"/>
  <c r="H44" i="22"/>
  <c r="D44" i="22"/>
  <c r="I65" i="22"/>
  <c r="H65" i="22"/>
  <c r="D65" i="22"/>
  <c r="I5" i="22"/>
  <c r="H5" i="22"/>
  <c r="D5" i="22"/>
  <c r="I43" i="22"/>
  <c r="H43" i="22"/>
  <c r="D43" i="22"/>
  <c r="I52" i="22"/>
  <c r="H52" i="22"/>
  <c r="D52" i="22"/>
  <c r="G58" i="18"/>
  <c r="D13" i="18"/>
  <c r="C13" i="18"/>
  <c r="B13" i="18"/>
  <c r="D12" i="18"/>
  <c r="C12" i="18"/>
  <c r="B12" i="18"/>
  <c r="D11" i="18"/>
  <c r="C11" i="18"/>
  <c r="B11" i="18"/>
  <c r="D10" i="18"/>
  <c r="C10" i="18"/>
  <c r="B10" i="18"/>
  <c r="D9" i="18"/>
  <c r="C9" i="18"/>
  <c r="B9" i="18"/>
  <c r="D8" i="18"/>
  <c r="C8" i="18"/>
  <c r="B8" i="18"/>
  <c r="D7" i="18"/>
  <c r="C7" i="18"/>
  <c r="B7" i="18"/>
  <c r="D6" i="18"/>
  <c r="C6" i="18"/>
  <c r="B6" i="18"/>
  <c r="D5" i="18"/>
  <c r="C5" i="18"/>
  <c r="B5" i="18"/>
  <c r="D4" i="18"/>
  <c r="C4" i="18"/>
  <c r="B4" i="18"/>
  <c r="D3" i="18"/>
  <c r="C3" i="18"/>
  <c r="B3" i="18"/>
  <c r="AG6" i="19"/>
  <c r="AG7" i="19"/>
  <c r="AG8" i="19"/>
  <c r="AG9" i="19"/>
  <c r="AG10" i="19"/>
  <c r="AG11" i="19"/>
  <c r="AG12" i="19"/>
  <c r="AG13" i="19"/>
  <c r="AG14" i="19"/>
  <c r="AG15" i="19"/>
  <c r="AG16" i="19"/>
  <c r="AG17" i="19"/>
  <c r="AG18" i="19"/>
  <c r="AG19" i="19"/>
  <c r="AG20" i="19"/>
  <c r="AG21" i="19"/>
  <c r="AG22" i="19"/>
  <c r="AG23" i="19"/>
  <c r="AG24" i="19"/>
  <c r="AG25" i="19"/>
  <c r="AG5" i="19"/>
  <c r="Y5" i="19"/>
  <c r="V5" i="19"/>
  <c r="Q5" i="19"/>
  <c r="L5" i="19"/>
  <c r="C5" i="19"/>
  <c r="K202" i="11"/>
  <c r="K158" i="11"/>
  <c r="L155" i="11"/>
  <c r="L152" i="11"/>
  <c r="L157" i="11"/>
  <c r="L154" i="11"/>
  <c r="L151" i="11"/>
  <c r="L156" i="11"/>
  <c r="L153" i="11"/>
  <c r="M140" i="11"/>
  <c r="M143" i="11"/>
  <c r="M144" i="11"/>
  <c r="M141" i="11"/>
  <c r="M139" i="11"/>
  <c r="M138" i="11"/>
  <c r="M142" i="11"/>
  <c r="L139" i="11"/>
  <c r="L138" i="11"/>
  <c r="L141" i="11"/>
  <c r="L140" i="11"/>
  <c r="L143" i="11"/>
  <c r="L144" i="11"/>
  <c r="L142" i="11"/>
  <c r="N136" i="11"/>
  <c r="O143" i="11" s="1"/>
  <c r="N152" i="11"/>
  <c r="M152" i="11" s="1"/>
  <c r="N157" i="11"/>
  <c r="M157" i="11" s="1"/>
  <c r="N154" i="11"/>
  <c r="M154" i="11" s="1"/>
  <c r="N151" i="11"/>
  <c r="M151" i="11" s="1"/>
  <c r="N156" i="11"/>
  <c r="M156" i="11" s="1"/>
  <c r="N153" i="11"/>
  <c r="N155" i="11"/>
  <c r="M155" i="11" s="1"/>
  <c r="M147" i="11"/>
  <c r="N147" i="11"/>
  <c r="O149" i="11"/>
  <c r="P152" i="11" s="1"/>
  <c r="O152" i="11" s="1"/>
  <c r="C158" i="11"/>
  <c r="C145" i="11"/>
  <c r="B36" i="4"/>
  <c r="C36" i="4"/>
  <c r="D36" i="4"/>
  <c r="E36" i="4"/>
  <c r="F36" i="4" a="1"/>
  <c r="F36" i="4" s="1"/>
  <c r="L14" i="18" l="1"/>
  <c r="P17" i="31"/>
  <c r="O17" i="31"/>
  <c r="Q17" i="31"/>
  <c r="R17" i="31"/>
  <c r="R4" i="31"/>
  <c r="P4" i="31"/>
  <c r="Q4" i="31"/>
  <c r="O4" i="31"/>
  <c r="Q9" i="31"/>
  <c r="R9" i="31"/>
  <c r="P9" i="31"/>
  <c r="O9" i="31"/>
  <c r="O22" i="31"/>
  <c r="R22" i="31"/>
  <c r="P22" i="31"/>
  <c r="Q22" i="31"/>
  <c r="Q8" i="31"/>
  <c r="O8" i="31"/>
  <c r="P8" i="31"/>
  <c r="R8" i="31"/>
  <c r="K30" i="31"/>
  <c r="M15" i="31"/>
  <c r="Q24" i="31"/>
  <c r="R24" i="31"/>
  <c r="P24" i="31"/>
  <c r="O24" i="31"/>
  <c r="Q21" i="31"/>
  <c r="R21" i="31"/>
  <c r="O21" i="31"/>
  <c r="P21" i="31"/>
  <c r="O7" i="31"/>
  <c r="P7" i="31"/>
  <c r="R7" i="31"/>
  <c r="Q7" i="31"/>
  <c r="R10" i="31"/>
  <c r="O10" i="31"/>
  <c r="P10" i="31"/>
  <c r="Q10" i="31"/>
  <c r="K32" i="31"/>
  <c r="M18" i="31"/>
  <c r="O20" i="31"/>
  <c r="P20" i="31"/>
  <c r="Q20" i="31"/>
  <c r="R20" i="31"/>
  <c r="Q6" i="31"/>
  <c r="R6" i="31"/>
  <c r="P6" i="31"/>
  <c r="O6" i="31"/>
  <c r="Q12" i="31"/>
  <c r="R12" i="31"/>
  <c r="P12" i="31"/>
  <c r="O12" i="31"/>
  <c r="O16" i="31"/>
  <c r="P16" i="31"/>
  <c r="Q16" i="31"/>
  <c r="R16" i="31"/>
  <c r="O13" i="31"/>
  <c r="Q13" i="31"/>
  <c r="R13" i="31"/>
  <c r="P13" i="31"/>
  <c r="Q5" i="31"/>
  <c r="O5" i="31"/>
  <c r="P5" i="31"/>
  <c r="R5" i="31"/>
  <c r="K31" i="31"/>
  <c r="M16" i="31"/>
  <c r="R19" i="31"/>
  <c r="O19" i="31"/>
  <c r="Q19" i="31"/>
  <c r="P19" i="31"/>
  <c r="Q15" i="31"/>
  <c r="R15" i="31"/>
  <c r="P15" i="31"/>
  <c r="O15" i="31"/>
  <c r="Q23" i="31"/>
  <c r="O23" i="31"/>
  <c r="P23" i="31"/>
  <c r="R23" i="31"/>
  <c r="Q11" i="31"/>
  <c r="O11" i="31"/>
  <c r="P11" i="31"/>
  <c r="R11" i="31"/>
  <c r="Q18" i="31"/>
  <c r="R18" i="31"/>
  <c r="O18" i="31"/>
  <c r="P18" i="31"/>
  <c r="Q14" i="31"/>
  <c r="O14" i="31"/>
  <c r="P14" i="31"/>
  <c r="R14" i="31"/>
  <c r="K26" i="31"/>
  <c r="N4" i="31"/>
  <c r="T13" i="31"/>
  <c r="S13" i="31"/>
  <c r="T9" i="31"/>
  <c r="S9" i="31"/>
  <c r="S19" i="31"/>
  <c r="T19" i="31"/>
  <c r="S8" i="31"/>
  <c r="T8" i="31"/>
  <c r="T7" i="31"/>
  <c r="S7" i="31"/>
  <c r="T4" i="31"/>
  <c r="S4" i="31"/>
  <c r="T12" i="31"/>
  <c r="S12" i="31"/>
  <c r="T6" i="31"/>
  <c r="S6" i="31"/>
  <c r="T5" i="31"/>
  <c r="S5" i="31"/>
  <c r="T22" i="31"/>
  <c r="S22" i="31"/>
  <c r="T17" i="31"/>
  <c r="S17" i="31"/>
  <c r="S15" i="31"/>
  <c r="T15" i="31"/>
  <c r="S11" i="31"/>
  <c r="T11" i="31"/>
  <c r="S21" i="31"/>
  <c r="T21" i="31"/>
  <c r="T16" i="31"/>
  <c r="S16" i="31"/>
  <c r="T14" i="31"/>
  <c r="S14" i="31"/>
  <c r="S18" i="31"/>
  <c r="T18" i="31"/>
  <c r="S24" i="31"/>
  <c r="T24" i="31"/>
  <c r="S20" i="31"/>
  <c r="T20" i="31"/>
  <c r="T10" i="31"/>
  <c r="S10" i="31"/>
  <c r="T23" i="31"/>
  <c r="S23" i="31"/>
  <c r="N10" i="31"/>
  <c r="C30" i="31"/>
  <c r="K36" i="31"/>
  <c r="N8" i="31"/>
  <c r="C26" i="31"/>
  <c r="N22" i="31"/>
  <c r="I26" i="31"/>
  <c r="J26" i="31"/>
  <c r="F30" i="31"/>
  <c r="G26" i="31"/>
  <c r="F26" i="31"/>
  <c r="J29" i="31"/>
  <c r="N17" i="31"/>
  <c r="J33" i="31"/>
  <c r="F36" i="31"/>
  <c r="I29" i="31"/>
  <c r="C36" i="31"/>
  <c r="N21" i="31"/>
  <c r="J36" i="31"/>
  <c r="N23" i="31"/>
  <c r="J38" i="31"/>
  <c r="N14" i="31"/>
  <c r="J30" i="31"/>
  <c r="G29" i="31"/>
  <c r="I33" i="31"/>
  <c r="N20" i="31"/>
  <c r="J35" i="31"/>
  <c r="I36" i="31"/>
  <c r="I31" i="31"/>
  <c r="I30" i="31"/>
  <c r="I37" i="31"/>
  <c r="N37" i="31" s="1"/>
  <c r="N16" i="31"/>
  <c r="J31" i="31"/>
  <c r="K29" i="31"/>
  <c r="F29" i="31"/>
  <c r="G30" i="31"/>
  <c r="I35" i="31"/>
  <c r="I38" i="31"/>
  <c r="N19" i="31"/>
  <c r="J34" i="31"/>
  <c r="G36" i="31"/>
  <c r="I34" i="31"/>
  <c r="C29" i="31"/>
  <c r="I32" i="31"/>
  <c r="N32" i="31" s="1"/>
  <c r="N7" i="31"/>
  <c r="N18" i="31"/>
  <c r="I25" i="31"/>
  <c r="N12" i="31"/>
  <c r="N6" i="31"/>
  <c r="N9" i="31"/>
  <c r="N110" i="11"/>
  <c r="O106" i="11"/>
  <c r="O118" i="11"/>
  <c r="N118" i="11"/>
  <c r="O114" i="11"/>
  <c r="N114" i="11"/>
  <c r="O110" i="11"/>
  <c r="N106" i="11"/>
  <c r="E122" i="11"/>
  <c r="F122" i="11"/>
  <c r="D122" i="11"/>
  <c r="O102" i="11"/>
  <c r="N102" i="11"/>
  <c r="N98" i="11"/>
  <c r="O94" i="11"/>
  <c r="N94" i="11"/>
  <c r="O98" i="11"/>
  <c r="N8" i="11"/>
  <c r="N90" i="11"/>
  <c r="O90" i="11"/>
  <c r="O138" i="11"/>
  <c r="N77" i="11"/>
  <c r="P156" i="11"/>
  <c r="O156" i="11" s="1"/>
  <c r="N36" i="11"/>
  <c r="O22" i="11"/>
  <c r="N29" i="11"/>
  <c r="N7" i="11"/>
  <c r="N81" i="11"/>
  <c r="N33" i="11"/>
  <c r="O82" i="11"/>
  <c r="N62" i="11"/>
  <c r="N31" i="11"/>
  <c r="N19" i="11"/>
  <c r="N58" i="11"/>
  <c r="N32" i="11"/>
  <c r="N30" i="11"/>
  <c r="N78" i="11"/>
  <c r="O35" i="11"/>
  <c r="N48" i="11"/>
  <c r="N15" i="11"/>
  <c r="N66" i="11"/>
  <c r="N54" i="11"/>
  <c r="N64" i="11"/>
  <c r="O26" i="11"/>
  <c r="O10" i="11"/>
  <c r="N50" i="11"/>
  <c r="O2" i="11"/>
  <c r="N52" i="11"/>
  <c r="N70" i="11"/>
  <c r="N65" i="11"/>
  <c r="N44" i="11"/>
  <c r="P157" i="11"/>
  <c r="O157" i="11" s="1"/>
  <c r="N53" i="11"/>
  <c r="N25" i="11"/>
  <c r="N14" i="11"/>
  <c r="N2" i="11"/>
  <c r="O74" i="11"/>
  <c r="N24" i="11"/>
  <c r="O78" i="11"/>
  <c r="N22" i="11"/>
  <c r="N17" i="11"/>
  <c r="O70" i="11"/>
  <c r="N47" i="11"/>
  <c r="N43" i="11"/>
  <c r="O147" i="11"/>
  <c r="P154" i="11"/>
  <c r="O154" i="11" s="1"/>
  <c r="P136" i="11"/>
  <c r="R136" i="11" s="1"/>
  <c r="P153" i="11"/>
  <c r="O153" i="11" s="1"/>
  <c r="N40" i="11"/>
  <c r="N67" i="11"/>
  <c r="N34" i="11"/>
  <c r="N38" i="11"/>
  <c r="Q149" i="11"/>
  <c r="R154" i="11" s="1"/>
  <c r="Q154" i="11" s="1"/>
  <c r="P151" i="11"/>
  <c r="O151" i="11" s="1"/>
  <c r="O142" i="11"/>
  <c r="O140" i="11"/>
  <c r="P155" i="11"/>
  <c r="O155" i="11" s="1"/>
  <c r="N142" i="11"/>
  <c r="O14" i="11"/>
  <c r="O46" i="11"/>
  <c r="N63" i="11"/>
  <c r="N75" i="11"/>
  <c r="O86" i="11"/>
  <c r="N140" i="11"/>
  <c r="N144" i="11"/>
  <c r="N143" i="11"/>
  <c r="O144" i="11"/>
  <c r="N141" i="11"/>
  <c r="O141" i="11"/>
  <c r="N139" i="11"/>
  <c r="N138" i="11"/>
  <c r="O139" i="11"/>
  <c r="P147" i="11"/>
  <c r="O38" i="11"/>
  <c r="N13" i="11"/>
  <c r="N80" i="11"/>
  <c r="N9" i="11"/>
  <c r="N61" i="11"/>
  <c r="O30" i="11"/>
  <c r="N39" i="11"/>
  <c r="N57" i="11"/>
  <c r="N60" i="11"/>
  <c r="O42" i="11"/>
  <c r="N28" i="11"/>
  <c r="N86" i="11"/>
  <c r="O18" i="11"/>
  <c r="N59" i="11"/>
  <c r="N51" i="11"/>
  <c r="N26" i="11"/>
  <c r="N56" i="11"/>
  <c r="N35" i="11"/>
  <c r="N11" i="11"/>
  <c r="N55" i="11"/>
  <c r="N87" i="11"/>
  <c r="O66" i="11"/>
  <c r="P4" i="11"/>
  <c r="N89" i="11"/>
  <c r="N21" i="11"/>
  <c r="N74" i="11"/>
  <c r="O54" i="11"/>
  <c r="N79" i="11"/>
  <c r="N68" i="11"/>
  <c r="O34" i="11"/>
  <c r="N72" i="11"/>
  <c r="N82" i="11"/>
  <c r="O6" i="11"/>
  <c r="N42" i="11"/>
  <c r="N6" i="11"/>
  <c r="N23" i="11"/>
  <c r="N83" i="11"/>
  <c r="N85" i="11"/>
  <c r="N41" i="11"/>
  <c r="N46" i="11"/>
  <c r="N20" i="11"/>
  <c r="N49" i="11"/>
  <c r="N45" i="11"/>
  <c r="N18" i="11"/>
  <c r="O50" i="11"/>
  <c r="N71" i="11"/>
  <c r="N73" i="11"/>
  <c r="N76" i="11"/>
  <c r="N10" i="11"/>
  <c r="N12" i="11"/>
  <c r="N84" i="11"/>
  <c r="O58" i="11"/>
  <c r="N27" i="11"/>
  <c r="O62" i="11"/>
  <c r="N69" i="11"/>
  <c r="N88" i="11"/>
  <c r="N16" i="11"/>
  <c r="N37" i="11"/>
  <c r="O13" i="11"/>
  <c r="N11" i="31"/>
  <c r="N13" i="31"/>
  <c r="N5" i="31"/>
  <c r="N24" i="31"/>
  <c r="K25" i="31"/>
  <c r="J25" i="31"/>
  <c r="C25" i="31"/>
  <c r="H25" i="31"/>
  <c r="G25" i="31"/>
  <c r="F25" i="31"/>
  <c r="D16" i="33"/>
  <c r="AG26" i="19"/>
  <c r="D18" i="33"/>
  <c r="D17" i="33"/>
  <c r="J151" i="11"/>
  <c r="J155" i="11"/>
  <c r="Z197" i="11"/>
  <c r="U176" i="11"/>
  <c r="F170" i="11"/>
  <c r="S168" i="11"/>
  <c r="P188" i="11"/>
  <c r="F166" i="11"/>
  <c r="P196" i="11"/>
  <c r="J171" i="11"/>
  <c r="J77" i="11"/>
  <c r="H77" i="11" s="1"/>
  <c r="J53" i="11"/>
  <c r="H53" i="11" s="1"/>
  <c r="AC167" i="11"/>
  <c r="X196" i="11"/>
  <c r="J199" i="11"/>
  <c r="U200" i="11"/>
  <c r="AE197" i="11"/>
  <c r="W193" i="11"/>
  <c r="Q197" i="11"/>
  <c r="AC176" i="11"/>
  <c r="AA8" i="18"/>
  <c r="AC8" i="18" s="1"/>
  <c r="J33" i="11"/>
  <c r="H33" i="11" s="1"/>
  <c r="Q177" i="11"/>
  <c r="AA172" i="11"/>
  <c r="J167" i="11"/>
  <c r="W176" i="11"/>
  <c r="J142" i="11"/>
  <c r="AE190" i="11"/>
  <c r="AF197" i="11"/>
  <c r="M9" i="18"/>
  <c r="O9" i="18" s="1"/>
  <c r="AA3" i="18"/>
  <c r="AC3" i="18" s="1"/>
  <c r="T4" i="18"/>
  <c r="V4" i="18" s="1"/>
  <c r="AA7" i="18"/>
  <c r="AC7" i="18" s="1"/>
  <c r="W5" i="18"/>
  <c r="J83" i="11"/>
  <c r="H83" i="11" s="1"/>
  <c r="U197" i="11"/>
  <c r="AE169" i="11"/>
  <c r="AA4" i="18"/>
  <c r="AC4" i="18" s="1"/>
  <c r="O176" i="11"/>
  <c r="AA190" i="11"/>
  <c r="O61" i="11"/>
  <c r="O41" i="11"/>
  <c r="N190" i="11"/>
  <c r="AK23" i="19"/>
  <c r="L197" i="11"/>
  <c r="AA12" i="18"/>
  <c r="AC12" i="18" s="1"/>
  <c r="J88" i="11"/>
  <c r="J56" i="11"/>
  <c r="H56" i="11" s="1"/>
  <c r="J48" i="11"/>
  <c r="H48" i="11" s="1"/>
  <c r="J16" i="11"/>
  <c r="H16" i="11" s="1"/>
  <c r="F187" i="11"/>
  <c r="AA13" i="18"/>
  <c r="AC13" i="18" s="1"/>
  <c r="J35" i="11"/>
  <c r="H35" i="11" s="1"/>
  <c r="O171" i="11"/>
  <c r="AA196" i="11"/>
  <c r="AG169" i="11"/>
  <c r="P200" i="11"/>
  <c r="AC194" i="11"/>
  <c r="AD191" i="11"/>
  <c r="U177" i="11"/>
  <c r="Z195" i="11"/>
  <c r="AD187" i="11"/>
  <c r="AA187" i="11"/>
  <c r="R187" i="11"/>
  <c r="M187" i="11"/>
  <c r="U199" i="11"/>
  <c r="Y199" i="11"/>
  <c r="S199" i="11"/>
  <c r="AG178" i="11"/>
  <c r="O168" i="11"/>
  <c r="O190" i="11"/>
  <c r="O48" i="11"/>
  <c r="O88" i="11"/>
  <c r="M191" i="11"/>
  <c r="AE199" i="11"/>
  <c r="W200" i="11"/>
  <c r="O43" i="11"/>
  <c r="O73" i="11"/>
  <c r="O85" i="11"/>
  <c r="J67" i="11"/>
  <c r="H67" i="11" s="1"/>
  <c r="K67" i="11"/>
  <c r="J59" i="11"/>
  <c r="H59" i="11" s="1"/>
  <c r="K59" i="11"/>
  <c r="J11" i="11"/>
  <c r="H11" i="11" s="1"/>
  <c r="Q170" i="11"/>
  <c r="T189" i="11"/>
  <c r="AA199" i="11"/>
  <c r="J138" i="11"/>
  <c r="F179" i="11"/>
  <c r="O31" i="11"/>
  <c r="W166" i="11"/>
  <c r="R198" i="11"/>
  <c r="AE198" i="11"/>
  <c r="T194" i="11"/>
  <c r="O59" i="11"/>
  <c r="AC198" i="11"/>
  <c r="AA6" i="18"/>
  <c r="M17" i="18" s="1"/>
  <c r="C168" i="11"/>
  <c r="J168" i="11"/>
  <c r="AF199" i="11"/>
  <c r="S172" i="11"/>
  <c r="AA191" i="11"/>
  <c r="O177" i="11"/>
  <c r="AG174" i="11"/>
  <c r="AG192" i="11"/>
  <c r="L192" i="11"/>
  <c r="Q193" i="11"/>
  <c r="M189" i="11"/>
  <c r="X187" i="11"/>
  <c r="Y173" i="11"/>
  <c r="AD188" i="11"/>
  <c r="Q175" i="11"/>
  <c r="U179" i="11"/>
  <c r="Q190" i="11"/>
  <c r="V190" i="11"/>
  <c r="Q166" i="11"/>
  <c r="V189" i="11"/>
  <c r="J139" i="11"/>
  <c r="AC187" i="11"/>
  <c r="Y189" i="11"/>
  <c r="M8" i="18"/>
  <c r="O8" i="18" s="1"/>
  <c r="Y197" i="11"/>
  <c r="S176" i="11"/>
  <c r="Q176" i="11"/>
  <c r="S197" i="11"/>
  <c r="V197" i="11"/>
  <c r="W188" i="11"/>
  <c r="P189" i="11"/>
  <c r="O195" i="11"/>
  <c r="N195" i="11"/>
  <c r="W195" i="11"/>
  <c r="AG191" i="11"/>
  <c r="M7" i="18"/>
  <c r="O7" i="18" s="1"/>
  <c r="N10" i="18"/>
  <c r="U5" i="18"/>
  <c r="J140" i="11"/>
  <c r="J152" i="11"/>
  <c r="J187" i="11"/>
  <c r="F191" i="11"/>
  <c r="J195" i="11"/>
  <c r="F199" i="11"/>
  <c r="M6" i="18"/>
  <c r="O6" i="18" s="1"/>
  <c r="AA5" i="18"/>
  <c r="AC5" i="18" s="1"/>
  <c r="J141" i="11"/>
  <c r="J153" i="11"/>
  <c r="J157" i="11"/>
  <c r="J173" i="11"/>
  <c r="F177" i="11"/>
  <c r="F192" i="11"/>
  <c r="F196" i="11"/>
  <c r="J200" i="11"/>
  <c r="AA14" i="18"/>
  <c r="AC14" i="18" s="1"/>
  <c r="J32" i="11"/>
  <c r="H32" i="11" s="1"/>
  <c r="S177" i="11"/>
  <c r="Y198" i="11"/>
  <c r="Z198" i="11"/>
  <c r="X198" i="11"/>
  <c r="AG177" i="11"/>
  <c r="O198" i="11"/>
  <c r="S198" i="11"/>
  <c r="Q198" i="11"/>
  <c r="M177" i="11"/>
  <c r="AA177" i="11"/>
  <c r="Y177" i="11"/>
  <c r="AC177" i="11"/>
  <c r="L198" i="11"/>
  <c r="AA198" i="11"/>
  <c r="AE176" i="11"/>
  <c r="W197" i="11"/>
  <c r="AA197" i="11"/>
  <c r="X197" i="11"/>
  <c r="Y176" i="11"/>
  <c r="AB197" i="11"/>
  <c r="M176" i="11"/>
  <c r="M197" i="11"/>
  <c r="S167" i="11"/>
  <c r="U167" i="11"/>
  <c r="N188" i="11"/>
  <c r="AB188" i="11"/>
  <c r="Y188" i="11"/>
  <c r="M167" i="11"/>
  <c r="AE167" i="11"/>
  <c r="Z188" i="11"/>
  <c r="S188" i="11"/>
  <c r="Y167" i="11"/>
  <c r="Q167" i="11"/>
  <c r="AG167" i="11"/>
  <c r="V188" i="11"/>
  <c r="O188" i="11"/>
  <c r="Q188" i="11"/>
  <c r="O174" i="11"/>
  <c r="P195" i="11"/>
  <c r="W174" i="11"/>
  <c r="S174" i="11"/>
  <c r="AB195" i="11"/>
  <c r="AA174" i="11"/>
  <c r="X195" i="11"/>
  <c r="W191" i="11"/>
  <c r="AC170" i="11"/>
  <c r="AA170" i="11"/>
  <c r="M170" i="11"/>
  <c r="AG170" i="11"/>
  <c r="AB191" i="11"/>
  <c r="Y170" i="11"/>
  <c r="K85" i="11"/>
  <c r="J85" i="11"/>
  <c r="H85" i="11" s="1"/>
  <c r="S173" i="11"/>
  <c r="L194" i="11"/>
  <c r="AA194" i="11"/>
  <c r="O173" i="11"/>
  <c r="AA173" i="11"/>
  <c r="V194" i="11"/>
  <c r="M194" i="11"/>
  <c r="AE173" i="11"/>
  <c r="Z194" i="11"/>
  <c r="AD194" i="11"/>
  <c r="Q187" i="11"/>
  <c r="AF193" i="11"/>
  <c r="R195" i="11"/>
  <c r="AC196" i="11"/>
  <c r="V192" i="11"/>
  <c r="F195" i="11"/>
  <c r="X190" i="11"/>
  <c r="U188" i="11"/>
  <c r="AE189" i="11"/>
  <c r="V187" i="11"/>
  <c r="Y174" i="11"/>
  <c r="P198" i="11"/>
  <c r="AK24" i="19"/>
  <c r="J66" i="11"/>
  <c r="H66" i="11" s="1"/>
  <c r="J58" i="11"/>
  <c r="H58" i="11" s="1"/>
  <c r="Y166" i="11"/>
  <c r="Z187" i="11"/>
  <c r="AF187" i="11"/>
  <c r="S187" i="11"/>
  <c r="O166" i="11"/>
  <c r="M166" i="11"/>
  <c r="S166" i="11"/>
  <c r="AB187" i="11"/>
  <c r="L187" i="11"/>
  <c r="U166" i="11"/>
  <c r="AG187" i="11"/>
  <c r="N187" i="11"/>
  <c r="Y187" i="11"/>
  <c r="W187" i="11"/>
  <c r="AC199" i="11"/>
  <c r="M199" i="11"/>
  <c r="AG199" i="11"/>
  <c r="O199" i="11"/>
  <c r="W199" i="11"/>
  <c r="Q199" i="11"/>
  <c r="Z199" i="11"/>
  <c r="S178" i="11"/>
  <c r="AE178" i="11"/>
  <c r="X199" i="11"/>
  <c r="L199" i="11"/>
  <c r="U178" i="11"/>
  <c r="AD199" i="11"/>
  <c r="R199" i="11"/>
  <c r="AA178" i="11"/>
  <c r="P190" i="11"/>
  <c r="AC188" i="11"/>
  <c r="M198" i="11"/>
  <c r="AE187" i="11"/>
  <c r="AG188" i="11"/>
  <c r="O197" i="11"/>
  <c r="AC168" i="11"/>
  <c r="U193" i="11"/>
  <c r="W198" i="11"/>
  <c r="P199" i="11"/>
  <c r="AD196" i="11"/>
  <c r="L188" i="11"/>
  <c r="AF194" i="11"/>
  <c r="P187" i="11"/>
  <c r="L195" i="11"/>
  <c r="AE166" i="11"/>
  <c r="AC169" i="11"/>
  <c r="Y178" i="11"/>
  <c r="Q200" i="11"/>
  <c r="AE193" i="11"/>
  <c r="M174" i="11"/>
  <c r="L191" i="11"/>
  <c r="X191" i="11"/>
  <c r="AA179" i="11"/>
  <c r="AA167" i="11"/>
  <c r="AD200" i="11"/>
  <c r="S194" i="11"/>
  <c r="J169" i="11"/>
  <c r="J188" i="11"/>
  <c r="J196" i="11"/>
  <c r="AL22" i="19"/>
  <c r="O75" i="11"/>
  <c r="O47" i="11"/>
  <c r="O39" i="11"/>
  <c r="O55" i="11"/>
  <c r="O63" i="11"/>
  <c r="O87" i="11"/>
  <c r="O7" i="11"/>
  <c r="O15" i="11"/>
  <c r="O11" i="11"/>
  <c r="O51" i="11"/>
  <c r="O23" i="11"/>
  <c r="O71" i="11"/>
  <c r="O79" i="11"/>
  <c r="M192" i="11"/>
  <c r="AA171" i="11"/>
  <c r="R192" i="11"/>
  <c r="AF192" i="11"/>
  <c r="AD192" i="11"/>
  <c r="M171" i="11"/>
  <c r="W171" i="11"/>
  <c r="S171" i="11"/>
  <c r="T192" i="11"/>
  <c r="U171" i="11"/>
  <c r="AE171" i="11"/>
  <c r="Y171" i="11"/>
  <c r="Y195" i="11"/>
  <c r="AL11" i="19"/>
  <c r="N194" i="11"/>
  <c r="T195" i="11"/>
  <c r="M169" i="11"/>
  <c r="Y172" i="11"/>
  <c r="AC191" i="11"/>
  <c r="AC195" i="11"/>
  <c r="AA11" i="18"/>
  <c r="AC11" i="18" s="1"/>
  <c r="J82" i="11"/>
  <c r="H82" i="11" s="1"/>
  <c r="J74" i="11"/>
  <c r="H74" i="11" s="1"/>
  <c r="J50" i="11"/>
  <c r="H50" i="11" s="1"/>
  <c r="J42" i="11"/>
  <c r="H42" i="11" s="1"/>
  <c r="J26" i="11"/>
  <c r="H26" i="11" s="1"/>
  <c r="J18" i="11"/>
  <c r="H18" i="11" s="1"/>
  <c r="AD189" i="11"/>
  <c r="AE168" i="11"/>
  <c r="Q189" i="11"/>
  <c r="M168" i="11"/>
  <c r="R189" i="11"/>
  <c r="AB189" i="11"/>
  <c r="AG168" i="11"/>
  <c r="AC189" i="11"/>
  <c r="U168" i="11"/>
  <c r="AA168" i="11"/>
  <c r="Z189" i="11"/>
  <c r="X189" i="11"/>
  <c r="W189" i="11"/>
  <c r="W168" i="11"/>
  <c r="AB190" i="11"/>
  <c r="P197" i="11"/>
  <c r="AA188" i="11"/>
  <c r="O187" i="11"/>
  <c r="AG176" i="11"/>
  <c r="AG198" i="11"/>
  <c r="AG189" i="11"/>
  <c r="Q168" i="11"/>
  <c r="AE172" i="11"/>
  <c r="U187" i="11"/>
  <c r="S193" i="11"/>
  <c r="AF196" i="11"/>
  <c r="AF188" i="11"/>
  <c r="X194" i="11"/>
  <c r="T187" i="11"/>
  <c r="AD195" i="11"/>
  <c r="Y175" i="11"/>
  <c r="M173" i="11"/>
  <c r="AB199" i="11"/>
  <c r="S190" i="11"/>
  <c r="AC175" i="11"/>
  <c r="Q174" i="11"/>
  <c r="M195" i="11"/>
  <c r="AA195" i="11"/>
  <c r="W167" i="11"/>
  <c r="U194" i="11"/>
  <c r="S192" i="11"/>
  <c r="J143" i="11"/>
  <c r="J6" i="11"/>
  <c r="H6" i="11" s="1"/>
  <c r="K6" i="11"/>
  <c r="K37" i="11"/>
  <c r="J37" i="11"/>
  <c r="H37" i="11" s="1"/>
  <c r="W179" i="11"/>
  <c r="X200" i="11"/>
  <c r="V200" i="11"/>
  <c r="AE200" i="11"/>
  <c r="L200" i="11"/>
  <c r="AB200" i="11"/>
  <c r="AF200" i="11"/>
  <c r="O179" i="11"/>
  <c r="T200" i="11"/>
  <c r="AC179" i="11"/>
  <c r="N200" i="11"/>
  <c r="O200" i="11"/>
  <c r="M200" i="11"/>
  <c r="Z193" i="11"/>
  <c r="T188" i="11"/>
  <c r="L189" i="11"/>
  <c r="M172" i="11"/>
  <c r="W170" i="11"/>
  <c r="Q196" i="11"/>
  <c r="Q44" i="11"/>
  <c r="M188" i="11"/>
  <c r="AA189" i="11"/>
  <c r="N189" i="11"/>
  <c r="AE179" i="11"/>
  <c r="W194" i="11"/>
  <c r="Z190" i="11"/>
  <c r="T197" i="11"/>
  <c r="AC197" i="11"/>
  <c r="AG166" i="11"/>
  <c r="R197" i="11"/>
  <c r="N197" i="11"/>
  <c r="U189" i="11"/>
  <c r="AA166" i="11"/>
  <c r="AG193" i="11"/>
  <c r="S189" i="11"/>
  <c r="V196" i="11"/>
  <c r="X188" i="11"/>
  <c r="P194" i="11"/>
  <c r="V195" i="11"/>
  <c r="AF189" i="11"/>
  <c r="O175" i="11"/>
  <c r="AG173" i="11"/>
  <c r="M179" i="11"/>
  <c r="T191" i="11"/>
  <c r="M190" i="11"/>
  <c r="Q178" i="11"/>
  <c r="U191" i="11"/>
  <c r="O167" i="11"/>
  <c r="AG194" i="11"/>
  <c r="V193" i="11"/>
  <c r="O172" i="11"/>
  <c r="Q172" i="11"/>
  <c r="AC172" i="11"/>
  <c r="N193" i="11"/>
  <c r="L193" i="11"/>
  <c r="W172" i="11"/>
  <c r="T193" i="11"/>
  <c r="AB193" i="11"/>
  <c r="P193" i="11"/>
  <c r="X193" i="11"/>
  <c r="AD193" i="11"/>
  <c r="M193" i="11"/>
  <c r="AC193" i="11"/>
  <c r="O193" i="11"/>
  <c r="M196" i="11"/>
  <c r="AA175" i="11"/>
  <c r="L196" i="11"/>
  <c r="AE196" i="11"/>
  <c r="U196" i="11"/>
  <c r="AG175" i="11"/>
  <c r="S175" i="11"/>
  <c r="Y196" i="11"/>
  <c r="R196" i="11"/>
  <c r="T196" i="11"/>
  <c r="W175" i="11"/>
  <c r="AG196" i="11"/>
  <c r="N196" i="11"/>
  <c r="AB196" i="11"/>
  <c r="AA169" i="11"/>
  <c r="L190" i="11"/>
  <c r="Y190" i="11"/>
  <c r="AC190" i="11"/>
  <c r="Q169" i="11"/>
  <c r="R190" i="11"/>
  <c r="W190" i="11"/>
  <c r="S169" i="11"/>
  <c r="T190" i="11"/>
  <c r="AF190" i="11"/>
  <c r="R194" i="11"/>
  <c r="W169" i="11"/>
  <c r="K172" i="11"/>
  <c r="K180" i="11" s="1"/>
  <c r="F172" i="11"/>
  <c r="J191" i="11"/>
  <c r="AD190" i="11"/>
  <c r="AD197" i="11"/>
  <c r="AE188" i="11"/>
  <c r="AG197" i="11"/>
  <c r="U198" i="11"/>
  <c r="O189" i="11"/>
  <c r="AA176" i="11"/>
  <c r="R193" i="11"/>
  <c r="Y168" i="11"/>
  <c r="Z196" i="11"/>
  <c r="R188" i="11"/>
  <c r="AB194" i="11"/>
  <c r="AF195" i="11"/>
  <c r="Y169" i="11"/>
  <c r="Q173" i="11"/>
  <c r="Y200" i="11"/>
  <c r="Y193" i="11"/>
  <c r="U175" i="11"/>
  <c r="Q191" i="11"/>
  <c r="Q192" i="11"/>
  <c r="S195" i="11"/>
  <c r="N191" i="11"/>
  <c r="AC192" i="11"/>
  <c r="U192" i="11"/>
  <c r="O170" i="11"/>
  <c r="L10" i="18"/>
  <c r="M3" i="18"/>
  <c r="O3" i="18" s="1"/>
  <c r="F167" i="11"/>
  <c r="F171" i="11"/>
  <c r="AL13" i="19"/>
  <c r="AA10" i="18"/>
  <c r="AC10" i="18" s="1"/>
  <c r="J68" i="11"/>
  <c r="H68" i="11" s="1"/>
  <c r="S5" i="18"/>
  <c r="J144" i="11"/>
  <c r="J89" i="11"/>
  <c r="J78" i="11"/>
  <c r="H78" i="11" s="1"/>
  <c r="J30" i="11"/>
  <c r="H30" i="11" s="1"/>
  <c r="J17" i="11"/>
  <c r="H17" i="11" s="1"/>
  <c r="J14" i="11"/>
  <c r="H14" i="11" s="1"/>
  <c r="C177" i="11"/>
  <c r="C181" i="11" s="1"/>
  <c r="C196" i="11"/>
  <c r="D145" i="11"/>
  <c r="D158" i="11"/>
  <c r="D181" i="11"/>
  <c r="S179" i="11"/>
  <c r="AA193" i="11"/>
  <c r="AC166" i="11"/>
  <c r="O169" i="11"/>
  <c r="AC171" i="11"/>
  <c r="M175" i="11"/>
  <c r="AG195" i="11"/>
  <c r="AC200" i="11"/>
  <c r="V191" i="11"/>
  <c r="T198" i="11"/>
  <c r="J154" i="11"/>
  <c r="F189" i="11"/>
  <c r="J197" i="11"/>
  <c r="J177" i="11"/>
  <c r="J178" i="11"/>
  <c r="F169" i="11"/>
  <c r="F197" i="11"/>
  <c r="C166" i="11"/>
  <c r="AK19" i="19"/>
  <c r="J172" i="11"/>
  <c r="F173" i="11"/>
  <c r="D180" i="11"/>
  <c r="E158" i="11"/>
  <c r="J175" i="11"/>
  <c r="J179" i="11"/>
  <c r="J190" i="11"/>
  <c r="J194" i="11"/>
  <c r="E202" i="11"/>
  <c r="J46" i="11"/>
  <c r="H46" i="11" s="1"/>
  <c r="K53" i="11"/>
  <c r="L158" i="11"/>
  <c r="J166" i="11"/>
  <c r="F193" i="11"/>
  <c r="D201" i="11"/>
  <c r="J189" i="11"/>
  <c r="C173" i="11"/>
  <c r="AK25" i="19"/>
  <c r="AK6" i="19"/>
  <c r="J156" i="11"/>
  <c r="AG190" i="11"/>
  <c r="W173" i="11"/>
  <c r="M178" i="11"/>
  <c r="S200" i="11"/>
  <c r="AE194" i="11"/>
  <c r="AA200" i="11"/>
  <c r="U195" i="11"/>
  <c r="S170" i="11"/>
  <c r="AL5" i="19"/>
  <c r="C192" i="11"/>
  <c r="T3" i="18"/>
  <c r="V3" i="18" s="1"/>
  <c r="J54" i="11"/>
  <c r="H54" i="11" s="1"/>
  <c r="J69" i="11"/>
  <c r="H69" i="11" s="1"/>
  <c r="J62" i="11"/>
  <c r="H62" i="11" s="1"/>
  <c r="K62" i="11"/>
  <c r="J22" i="11"/>
  <c r="H22" i="11" s="1"/>
  <c r="K22" i="11"/>
  <c r="J21" i="11"/>
  <c r="H21" i="11" s="1"/>
  <c r="K77" i="11"/>
  <c r="C1" i="18"/>
  <c r="F188" i="11"/>
  <c r="F200" i="11"/>
  <c r="J61" i="11"/>
  <c r="H61" i="11" s="1"/>
  <c r="K61" i="11"/>
  <c r="J45" i="11"/>
  <c r="H45" i="11" s="1"/>
  <c r="K45" i="11"/>
  <c r="J29" i="11"/>
  <c r="H29" i="11" s="1"/>
  <c r="K29" i="11"/>
  <c r="J13" i="11"/>
  <c r="H13" i="11" s="1"/>
  <c r="K13" i="11"/>
  <c r="M5" i="18"/>
  <c r="O5" i="18" s="1"/>
  <c r="O81" i="11"/>
  <c r="O77" i="11"/>
  <c r="O37" i="11"/>
  <c r="O33" i="11"/>
  <c r="O49" i="11"/>
  <c r="K51" i="11"/>
  <c r="J51" i="11"/>
  <c r="H51" i="11" s="1"/>
  <c r="J27" i="11"/>
  <c r="H27" i="11" s="1"/>
  <c r="J19" i="11"/>
  <c r="H19" i="11" s="1"/>
  <c r="O57" i="11"/>
  <c r="O29" i="11"/>
  <c r="K72" i="11"/>
  <c r="J72" i="11"/>
  <c r="H72" i="11" s="1"/>
  <c r="J64" i="11"/>
  <c r="H64" i="11" s="1"/>
  <c r="J40" i="11"/>
  <c r="H40" i="11" s="1"/>
  <c r="K24" i="11"/>
  <c r="J24" i="11"/>
  <c r="H24" i="11" s="1"/>
  <c r="O67" i="11"/>
  <c r="O27" i="11"/>
  <c r="O83" i="11"/>
  <c r="O19" i="11"/>
  <c r="O17" i="11"/>
  <c r="O45" i="11"/>
  <c r="J80" i="11"/>
  <c r="H80" i="11" s="1"/>
  <c r="Q32" i="11"/>
  <c r="Q36" i="11"/>
  <c r="Q8" i="11"/>
  <c r="K34" i="11"/>
  <c r="J34" i="11"/>
  <c r="H34" i="11" s="1"/>
  <c r="J84" i="11"/>
  <c r="H84" i="11" s="1"/>
  <c r="J60" i="11"/>
  <c r="H60" i="11" s="1"/>
  <c r="J81" i="11"/>
  <c r="H81" i="11" s="1"/>
  <c r="J65" i="11"/>
  <c r="H65" i="11" s="1"/>
  <c r="E201" i="11"/>
  <c r="J176" i="11"/>
  <c r="J193" i="11"/>
  <c r="J192" i="11"/>
  <c r="C171" i="11"/>
  <c r="F174" i="11"/>
  <c r="D202" i="11"/>
  <c r="C200" i="11"/>
  <c r="C202" i="11" s="1"/>
  <c r="F198" i="11"/>
  <c r="E180" i="11"/>
  <c r="AL14" i="19"/>
  <c r="AK18" i="19"/>
  <c r="AK13" i="19"/>
  <c r="U169" i="11"/>
  <c r="U173" i="11"/>
  <c r="AC173" i="11"/>
  <c r="U190" i="11"/>
  <c r="U172" i="11"/>
  <c r="AE175" i="11"/>
  <c r="R200" i="11"/>
  <c r="V199" i="11"/>
  <c r="S196" i="11"/>
  <c r="W196" i="11"/>
  <c r="O196" i="11"/>
  <c r="AC174" i="11"/>
  <c r="AE174" i="11"/>
  <c r="N198" i="11"/>
  <c r="O191" i="11"/>
  <c r="AG200" i="11"/>
  <c r="AB192" i="11"/>
  <c r="AE177" i="11"/>
  <c r="W177" i="11"/>
  <c r="AE195" i="11"/>
  <c r="N199" i="11"/>
  <c r="Q195" i="11"/>
  <c r="AG172" i="11"/>
  <c r="O192" i="11"/>
  <c r="AE170" i="11"/>
  <c r="AA192" i="11"/>
  <c r="AG171" i="11"/>
  <c r="X192" i="11"/>
  <c r="P192" i="11"/>
  <c r="Z192" i="11"/>
  <c r="Q171" i="11"/>
  <c r="R191" i="11"/>
  <c r="AK22" i="19"/>
  <c r="Q194" i="11"/>
  <c r="AH15" i="19"/>
  <c r="AK15" i="19" s="1"/>
  <c r="AI12" i="19"/>
  <c r="AL12" i="19" s="1"/>
  <c r="K87" i="11"/>
  <c r="J87" i="11"/>
  <c r="J79" i="11"/>
  <c r="H79" i="11" s="1"/>
  <c r="J71" i="11"/>
  <c r="H71" i="11" s="1"/>
  <c r="K63" i="11"/>
  <c r="J63" i="11"/>
  <c r="H63" i="11" s="1"/>
  <c r="J47" i="11"/>
  <c r="H47" i="11" s="1"/>
  <c r="K47" i="11"/>
  <c r="K39" i="11"/>
  <c r="J39" i="11"/>
  <c r="H39" i="11" s="1"/>
  <c r="J31" i="11"/>
  <c r="H31" i="11" s="1"/>
  <c r="K31" i="11"/>
  <c r="J23" i="11"/>
  <c r="H23" i="11" s="1"/>
  <c r="K23" i="11"/>
  <c r="K15" i="11"/>
  <c r="J15" i="11"/>
  <c r="H15" i="11" s="1"/>
  <c r="J10" i="11"/>
  <c r="H10" i="11" s="1"/>
  <c r="P15" i="18"/>
  <c r="AV5" i="18" s="1"/>
  <c r="J174" i="11"/>
  <c r="J170" i="11"/>
  <c r="C167" i="11"/>
  <c r="F190" i="11"/>
  <c r="E181" i="11"/>
  <c r="J7" i="11"/>
  <c r="K7" i="11"/>
  <c r="K76" i="11"/>
  <c r="J76" i="11"/>
  <c r="H76" i="11" s="1"/>
  <c r="K52" i="11"/>
  <c r="J52" i="11"/>
  <c r="H52" i="11" s="1"/>
  <c r="K44" i="11"/>
  <c r="J44" i="11"/>
  <c r="H44" i="11" s="1"/>
  <c r="K36" i="11"/>
  <c r="J36" i="11"/>
  <c r="H36" i="11" s="1"/>
  <c r="J20" i="11"/>
  <c r="H20" i="11" s="1"/>
  <c r="K20" i="11"/>
  <c r="K12" i="11"/>
  <c r="J12" i="11"/>
  <c r="H12" i="11" s="1"/>
  <c r="J198" i="11"/>
  <c r="E145" i="11"/>
  <c r="F175" i="11"/>
  <c r="F168" i="11"/>
  <c r="F176" i="11"/>
  <c r="F194" i="11"/>
  <c r="K179" i="11"/>
  <c r="K181" i="11" s="1"/>
  <c r="AE26" i="19"/>
  <c r="AK7" i="19"/>
  <c r="AL9" i="19"/>
  <c r="V198" i="11"/>
  <c r="Y179" i="11"/>
  <c r="AC178" i="11"/>
  <c r="T199" i="11"/>
  <c r="W178" i="11"/>
  <c r="O178" i="11"/>
  <c r="U174" i="11"/>
  <c r="AE191" i="11"/>
  <c r="Z200" i="11"/>
  <c r="AF191" i="11"/>
  <c r="N192" i="11"/>
  <c r="AG179" i="11"/>
  <c r="Q179" i="11"/>
  <c r="AD198" i="11"/>
  <c r="W192" i="11"/>
  <c r="AB198" i="11"/>
  <c r="Y191" i="11"/>
  <c r="P191" i="11"/>
  <c r="U170" i="11"/>
  <c r="Y192" i="11"/>
  <c r="S191" i="11"/>
  <c r="Z191" i="11"/>
  <c r="AE192" i="11"/>
  <c r="Y194" i="11"/>
  <c r="J55" i="11"/>
  <c r="H55" i="11" s="1"/>
  <c r="J28" i="11"/>
  <c r="H28" i="11" s="1"/>
  <c r="F178" i="11"/>
  <c r="AF26" i="19"/>
  <c r="AK17" i="19"/>
  <c r="AK12" i="19"/>
  <c r="AF198" i="11"/>
  <c r="O194" i="11"/>
  <c r="M4" i="18"/>
  <c r="O4" i="18" s="1"/>
  <c r="BS63" i="19"/>
  <c r="AD15" i="18"/>
  <c r="Q11" i="11"/>
  <c r="K73" i="11"/>
  <c r="J73" i="11"/>
  <c r="H73" i="11" s="1"/>
  <c r="K57" i="11"/>
  <c r="J57" i="11"/>
  <c r="H57" i="11" s="1"/>
  <c r="K41" i="11"/>
  <c r="J41" i="11"/>
  <c r="H41" i="11" s="1"/>
  <c r="K25" i="11"/>
  <c r="J25" i="11"/>
  <c r="H25" i="11" s="1"/>
  <c r="Q83" i="11"/>
  <c r="J49" i="11"/>
  <c r="H49" i="11" s="1"/>
  <c r="O16" i="11"/>
  <c r="O56" i="11"/>
  <c r="O28" i="11"/>
  <c r="O76" i="11"/>
  <c r="O68" i="11"/>
  <c r="O60" i="11"/>
  <c r="O84" i="11"/>
  <c r="O36" i="11"/>
  <c r="O72" i="11"/>
  <c r="O64" i="11"/>
  <c r="O24" i="11"/>
  <c r="K86" i="11"/>
  <c r="J86" i="11"/>
  <c r="H86" i="11" s="1"/>
  <c r="K70" i="11"/>
  <c r="J70" i="11"/>
  <c r="H70" i="11" s="1"/>
  <c r="K38" i="11"/>
  <c r="J38" i="11"/>
  <c r="H38" i="11" s="1"/>
  <c r="O20" i="11"/>
  <c r="O44" i="11"/>
  <c r="O8" i="11"/>
  <c r="K30" i="11"/>
  <c r="K81" i="11"/>
  <c r="Q67" i="11"/>
  <c r="O52" i="11"/>
  <c r="O80" i="11"/>
  <c r="O40" i="11"/>
  <c r="O12" i="11"/>
  <c r="O32" i="11"/>
  <c r="O89" i="11"/>
  <c r="O21" i="11"/>
  <c r="O53" i="11"/>
  <c r="O25" i="11"/>
  <c r="O69" i="11"/>
  <c r="O65" i="11"/>
  <c r="O9" i="11"/>
  <c r="K75" i="11"/>
  <c r="J75" i="11"/>
  <c r="H75" i="11" s="1"/>
  <c r="K43" i="11"/>
  <c r="J43" i="11"/>
  <c r="H43" i="11" s="1"/>
  <c r="BN46" i="19"/>
  <c r="M122" i="11"/>
  <c r="L122" i="11"/>
  <c r="J8" i="11"/>
  <c r="J9" i="11"/>
  <c r="N14" i="18"/>
  <c r="AT4" i="18" s="1"/>
  <c r="N15" i="18"/>
  <c r="Q13" i="11"/>
  <c r="Q9" i="11"/>
  <c r="Q45" i="11"/>
  <c r="Q21" i="11"/>
  <c r="Q69" i="11"/>
  <c r="Q37" i="11"/>
  <c r="K8" i="11"/>
  <c r="Z15" i="18"/>
  <c r="Q79" i="11"/>
  <c r="Q87" i="11"/>
  <c r="Q31" i="11"/>
  <c r="Q15" i="11"/>
  <c r="Q41" i="11"/>
  <c r="Q89" i="11"/>
  <c r="Q77" i="11"/>
  <c r="P14" i="18"/>
  <c r="P10" i="18"/>
  <c r="M145" i="11"/>
  <c r="AB15" i="18"/>
  <c r="N158" i="11"/>
  <c r="M153" i="11"/>
  <c r="M158" i="11" s="1"/>
  <c r="L145" i="11"/>
  <c r="AV4" i="18" l="1"/>
  <c r="AV8" i="18" s="1"/>
  <c r="P20" i="18"/>
  <c r="AR8" i="18"/>
  <c r="AT8" i="18"/>
  <c r="O17" i="18"/>
  <c r="AU7" i="18" s="1"/>
  <c r="AS7" i="18"/>
  <c r="L20" i="18"/>
  <c r="N20" i="18"/>
  <c r="R25" i="31"/>
  <c r="O25" i="31"/>
  <c r="P25" i="31"/>
  <c r="Q25" i="31"/>
  <c r="N26" i="31"/>
  <c r="S25" i="31"/>
  <c r="T25" i="31"/>
  <c r="N31" i="31"/>
  <c r="N29" i="31"/>
  <c r="N30" i="31"/>
  <c r="N35" i="31"/>
  <c r="N38" i="31"/>
  <c r="N33" i="31"/>
  <c r="N36" i="31"/>
  <c r="N34" i="31"/>
  <c r="N25" i="31"/>
  <c r="AC9" i="18"/>
  <c r="M15" i="18"/>
  <c r="Q118" i="11"/>
  <c r="P118" i="11"/>
  <c r="Q114" i="11"/>
  <c r="P114" i="11"/>
  <c r="Q110" i="11"/>
  <c r="Q106" i="11"/>
  <c r="P110" i="11"/>
  <c r="P106" i="11"/>
  <c r="K122" i="11"/>
  <c r="P102" i="11"/>
  <c r="Q102" i="11"/>
  <c r="Q49" i="11"/>
  <c r="Q94" i="11"/>
  <c r="P94" i="11"/>
  <c r="Q98" i="11"/>
  <c r="P98" i="11"/>
  <c r="Q12" i="11"/>
  <c r="Q64" i="11"/>
  <c r="Q56" i="11"/>
  <c r="Q51" i="11"/>
  <c r="Q90" i="11"/>
  <c r="P90" i="11"/>
  <c r="Q142" i="11"/>
  <c r="P139" i="11"/>
  <c r="Q144" i="11"/>
  <c r="R153" i="11"/>
  <c r="Q153" i="11" s="1"/>
  <c r="P144" i="11"/>
  <c r="Q139" i="11"/>
  <c r="Q141" i="11"/>
  <c r="P141" i="11"/>
  <c r="P138" i="11"/>
  <c r="P142" i="11"/>
  <c r="Q7" i="11"/>
  <c r="Q43" i="11"/>
  <c r="Q55" i="11"/>
  <c r="Q73" i="11"/>
  <c r="Q72" i="11"/>
  <c r="Q88" i="11"/>
  <c r="Q16" i="11"/>
  <c r="Q25" i="11"/>
  <c r="Q27" i="11"/>
  <c r="Q19" i="11"/>
  <c r="Q61" i="11"/>
  <c r="Q28" i="11"/>
  <c r="Q40" i="11"/>
  <c r="Q20" i="11"/>
  <c r="Q57" i="11"/>
  <c r="Q39" i="11"/>
  <c r="Q17" i="11"/>
  <c r="Q85" i="11"/>
  <c r="Q75" i="11"/>
  <c r="Q47" i="11"/>
  <c r="Q23" i="11"/>
  <c r="Q59" i="11"/>
  <c r="Q53" i="11"/>
  <c r="Q84" i="11"/>
  <c r="Q81" i="11"/>
  <c r="Q68" i="11"/>
  <c r="Q60" i="11"/>
  <c r="Q24" i="11"/>
  <c r="Q63" i="11"/>
  <c r="Q33" i="11"/>
  <c r="Q71" i="11"/>
  <c r="Q65" i="11"/>
  <c r="Q29" i="11"/>
  <c r="Q35" i="11"/>
  <c r="Q48" i="11"/>
  <c r="Q76" i="11"/>
  <c r="Q80" i="11"/>
  <c r="Q52" i="11"/>
  <c r="R151" i="11"/>
  <c r="Q151" i="11" s="1"/>
  <c r="S149" i="11"/>
  <c r="U149" i="11" s="1"/>
  <c r="R147" i="11"/>
  <c r="R157" i="11"/>
  <c r="Q157" i="11" s="1"/>
  <c r="N145" i="11"/>
  <c r="O145" i="11"/>
  <c r="Q147" i="11"/>
  <c r="R155" i="11"/>
  <c r="Q155" i="11" s="1"/>
  <c r="Q140" i="11"/>
  <c r="Q138" i="11"/>
  <c r="Q143" i="11"/>
  <c r="P140" i="11"/>
  <c r="P143" i="11"/>
  <c r="N122" i="11"/>
  <c r="O122" i="11"/>
  <c r="R152" i="11"/>
  <c r="Q152" i="11" s="1"/>
  <c r="R156" i="11"/>
  <c r="Q156" i="11" s="1"/>
  <c r="O158" i="11"/>
  <c r="S144" i="11"/>
  <c r="S142" i="11"/>
  <c r="R144" i="11"/>
  <c r="S140" i="11"/>
  <c r="R140" i="11"/>
  <c r="R143" i="11"/>
  <c r="R139" i="11"/>
  <c r="S143" i="11"/>
  <c r="T136" i="11"/>
  <c r="R141" i="11"/>
  <c r="R138" i="11"/>
  <c r="S138" i="11"/>
  <c r="S141" i="11"/>
  <c r="R142" i="11"/>
  <c r="S139" i="11"/>
  <c r="P158" i="11"/>
  <c r="P28" i="11"/>
  <c r="P12" i="11"/>
  <c r="P36" i="11"/>
  <c r="P34" i="11"/>
  <c r="P51" i="11"/>
  <c r="P49" i="11"/>
  <c r="Q38" i="11"/>
  <c r="P45" i="11"/>
  <c r="P84" i="11"/>
  <c r="P87" i="11"/>
  <c r="Q10" i="11"/>
  <c r="P74" i="11"/>
  <c r="P32" i="11"/>
  <c r="P38" i="11"/>
  <c r="Q70" i="11"/>
  <c r="Q34" i="11"/>
  <c r="P88" i="11"/>
  <c r="P67" i="11"/>
  <c r="P24" i="11"/>
  <c r="P18" i="11"/>
  <c r="P63" i="11"/>
  <c r="P39" i="11"/>
  <c r="P82" i="11"/>
  <c r="P16" i="11"/>
  <c r="Q2" i="11"/>
  <c r="Q22" i="11"/>
  <c r="P41" i="11"/>
  <c r="P21" i="11"/>
  <c r="Q50" i="11"/>
  <c r="P54" i="11"/>
  <c r="P42" i="11"/>
  <c r="P57" i="11"/>
  <c r="P72" i="11"/>
  <c r="Q78" i="11"/>
  <c r="P27" i="11"/>
  <c r="P8" i="11"/>
  <c r="P89" i="11"/>
  <c r="P61" i="11"/>
  <c r="P65" i="11"/>
  <c r="Q58" i="11"/>
  <c r="P48" i="11"/>
  <c r="P58" i="11"/>
  <c r="P10" i="11"/>
  <c r="Q18" i="11"/>
  <c r="P43" i="11"/>
  <c r="Q82" i="11"/>
  <c r="Q54" i="11"/>
  <c r="P46" i="11"/>
  <c r="P75" i="11"/>
  <c r="P13" i="11"/>
  <c r="Q86" i="11"/>
  <c r="P15" i="11"/>
  <c r="P2" i="11"/>
  <c r="Q6" i="11"/>
  <c r="P69" i="11"/>
  <c r="P62" i="11"/>
  <c r="P70" i="11"/>
  <c r="P60" i="11"/>
  <c r="Q74" i="11"/>
  <c r="Q42" i="11"/>
  <c r="P37" i="11"/>
  <c r="P29" i="11"/>
  <c r="P20" i="11"/>
  <c r="P85" i="11"/>
  <c r="Q14" i="11"/>
  <c r="P44" i="11"/>
  <c r="P76" i="11"/>
  <c r="Q66" i="11"/>
  <c r="P56" i="11"/>
  <c r="P71" i="11"/>
  <c r="P23" i="11"/>
  <c r="P11" i="11"/>
  <c r="P80" i="11"/>
  <c r="P83" i="11"/>
  <c r="P66" i="11"/>
  <c r="Q26" i="11"/>
  <c r="P35" i="11"/>
  <c r="P64" i="11"/>
  <c r="Q46" i="11"/>
  <c r="P7" i="11"/>
  <c r="P52" i="11"/>
  <c r="P6" i="11"/>
  <c r="P73" i="11"/>
  <c r="P40" i="11"/>
  <c r="Q30" i="11"/>
  <c r="P31" i="11"/>
  <c r="P47" i="11"/>
  <c r="P55" i="11"/>
  <c r="P68" i="11"/>
  <c r="Q62" i="11"/>
  <c r="P9" i="11"/>
  <c r="P79" i="11"/>
  <c r="P77" i="11"/>
  <c r="P19" i="11"/>
  <c r="P86" i="11"/>
  <c r="P59" i="11"/>
  <c r="R4" i="11"/>
  <c r="P26" i="11"/>
  <c r="P78" i="11"/>
  <c r="P81" i="11"/>
  <c r="P30" i="11"/>
  <c r="P14" i="11"/>
  <c r="P25" i="11"/>
  <c r="P17" i="11"/>
  <c r="P22" i="11"/>
  <c r="P53" i="11"/>
  <c r="P50" i="11"/>
  <c r="P33" i="11"/>
  <c r="J145" i="11"/>
  <c r="AC6" i="18"/>
  <c r="T5" i="18"/>
  <c r="V5" i="18" s="1"/>
  <c r="O181" i="11"/>
  <c r="AA180" i="11"/>
  <c r="M202" i="11"/>
  <c r="Y202" i="11"/>
  <c r="W202" i="11"/>
  <c r="AG181" i="11"/>
  <c r="J180" i="11"/>
  <c r="AC202" i="11"/>
  <c r="U181" i="11"/>
  <c r="Z202" i="11"/>
  <c r="AF202" i="11"/>
  <c r="S202" i="11"/>
  <c r="AG180" i="11"/>
  <c r="X202" i="11"/>
  <c r="AE180" i="11"/>
  <c r="J158" i="11"/>
  <c r="M181" i="11"/>
  <c r="AD202" i="11"/>
  <c r="Y181" i="11"/>
  <c r="P202" i="11"/>
  <c r="S181" i="11"/>
  <c r="M180" i="11"/>
  <c r="C201" i="11"/>
  <c r="AB202" i="11"/>
  <c r="W201" i="11"/>
  <c r="V201" i="11"/>
  <c r="T201" i="11"/>
  <c r="S180" i="11"/>
  <c r="AC201" i="11"/>
  <c r="AA181" i="11"/>
  <c r="Q202" i="11"/>
  <c r="AE202" i="11"/>
  <c r="F201" i="11"/>
  <c r="S201" i="11"/>
  <c r="F180" i="11"/>
  <c r="O180" i="11"/>
  <c r="Y180" i="11"/>
  <c r="AD201" i="11"/>
  <c r="M201" i="11"/>
  <c r="W180" i="11"/>
  <c r="U180" i="11"/>
  <c r="J181" i="11"/>
  <c r="C180" i="11"/>
  <c r="J201" i="11"/>
  <c r="AA202" i="11"/>
  <c r="AE181" i="11"/>
  <c r="M14" i="18"/>
  <c r="AS4" i="18" s="1"/>
  <c r="Z201" i="11"/>
  <c r="X201" i="11"/>
  <c r="AC180" i="11"/>
  <c r="U201" i="11"/>
  <c r="J202" i="11"/>
  <c r="N201" i="11"/>
  <c r="AC181" i="11"/>
  <c r="M16" i="18"/>
  <c r="F181" i="11"/>
  <c r="AF201" i="11"/>
  <c r="AG202" i="11"/>
  <c r="AA15" i="18"/>
  <c r="AC15" i="18" s="1"/>
  <c r="Q180" i="11"/>
  <c r="R202" i="11"/>
  <c r="U202" i="11"/>
  <c r="J122" i="11"/>
  <c r="N18" i="18"/>
  <c r="N19" i="18" s="1"/>
  <c r="M10" i="18"/>
  <c r="O10" i="18" s="1"/>
  <c r="AB201" i="11"/>
  <c r="P201" i="11"/>
  <c r="R201" i="11"/>
  <c r="AG201" i="11"/>
  <c r="L201" i="11"/>
  <c r="V202" i="11"/>
  <c r="AE201" i="11"/>
  <c r="F202" i="11"/>
  <c r="L202" i="11"/>
  <c r="Q181" i="11"/>
  <c r="O202" i="11"/>
  <c r="T202" i="11"/>
  <c r="AA201" i="11"/>
  <c r="H8" i="11"/>
  <c r="Q201" i="11"/>
  <c r="Y201" i="11"/>
  <c r="N202" i="11"/>
  <c r="W181" i="11"/>
  <c r="H7" i="11"/>
  <c r="O201" i="11"/>
  <c r="L18" i="18"/>
  <c r="L19" i="18" s="1"/>
  <c r="H9" i="11"/>
  <c r="P18" i="18"/>
  <c r="P19" i="18" s="1"/>
  <c r="O15" i="18" l="1"/>
  <c r="AU5" i="18" s="1"/>
  <c r="O16" i="18"/>
  <c r="AU6" i="18" s="1"/>
  <c r="M20" i="18"/>
  <c r="S118" i="11"/>
  <c r="R118" i="11"/>
  <c r="S114" i="11"/>
  <c r="R114" i="11"/>
  <c r="S110" i="11"/>
  <c r="R110" i="11"/>
  <c r="S106" i="11"/>
  <c r="R106" i="11"/>
  <c r="R102" i="11"/>
  <c r="S102" i="11"/>
  <c r="S98" i="11"/>
  <c r="R98" i="11"/>
  <c r="S94" i="11"/>
  <c r="R94" i="11"/>
  <c r="T152" i="11"/>
  <c r="S152" i="11" s="1"/>
  <c r="S90" i="11"/>
  <c r="R90" i="11"/>
  <c r="T154" i="11"/>
  <c r="S154" i="11" s="1"/>
  <c r="T151" i="11"/>
  <c r="S151" i="11" s="1"/>
  <c r="T157" i="11"/>
  <c r="S157" i="11" s="1"/>
  <c r="T155" i="11"/>
  <c r="S155" i="11" s="1"/>
  <c r="T153" i="11"/>
  <c r="S153" i="11" s="1"/>
  <c r="T156" i="11"/>
  <c r="S156" i="11" s="1"/>
  <c r="P145" i="11"/>
  <c r="Q158" i="11"/>
  <c r="S68" i="11"/>
  <c r="R158" i="11"/>
  <c r="T147" i="11"/>
  <c r="S147" i="11"/>
  <c r="Q145" i="11"/>
  <c r="U140" i="11"/>
  <c r="U141" i="11"/>
  <c r="T142" i="11"/>
  <c r="U143" i="11"/>
  <c r="V136" i="11"/>
  <c r="U142" i="11"/>
  <c r="T140" i="11"/>
  <c r="U139" i="11"/>
  <c r="T144" i="11"/>
  <c r="T139" i="11"/>
  <c r="T138" i="11"/>
  <c r="U138" i="11"/>
  <c r="T141" i="11"/>
  <c r="T143" i="11"/>
  <c r="U144" i="11"/>
  <c r="S145" i="11"/>
  <c r="V147" i="11"/>
  <c r="V156" i="11"/>
  <c r="U156" i="11" s="1"/>
  <c r="V155" i="11"/>
  <c r="U155" i="11" s="1"/>
  <c r="W149" i="11"/>
  <c r="V153" i="11"/>
  <c r="U153" i="11" s="1"/>
  <c r="V152" i="11"/>
  <c r="U152" i="11" s="1"/>
  <c r="V151" i="11"/>
  <c r="V154" i="11"/>
  <c r="U154" i="11" s="1"/>
  <c r="U147" i="11"/>
  <c r="V157" i="11"/>
  <c r="U157" i="11" s="1"/>
  <c r="R145" i="11"/>
  <c r="Q122" i="11"/>
  <c r="P122" i="11"/>
  <c r="R23" i="11"/>
  <c r="R49" i="11"/>
  <c r="R18" i="11"/>
  <c r="R24" i="11"/>
  <c r="R34" i="11"/>
  <c r="R37" i="11"/>
  <c r="S74" i="11"/>
  <c r="R70" i="11"/>
  <c r="S50" i="11"/>
  <c r="S34" i="11"/>
  <c r="R80" i="11"/>
  <c r="R62" i="11"/>
  <c r="R6" i="11"/>
  <c r="S10" i="11"/>
  <c r="R84" i="11"/>
  <c r="R88" i="11"/>
  <c r="R72" i="11"/>
  <c r="R39" i="11"/>
  <c r="R54" i="11"/>
  <c r="T4" i="11"/>
  <c r="R45" i="11"/>
  <c r="R47" i="11"/>
  <c r="R29" i="11"/>
  <c r="R73" i="11"/>
  <c r="R10" i="11"/>
  <c r="S82" i="11"/>
  <c r="S14" i="11"/>
  <c r="S78" i="11"/>
  <c r="S46" i="11"/>
  <c r="S6" i="11"/>
  <c r="R38" i="11"/>
  <c r="R61" i="11"/>
  <c r="R52" i="11"/>
  <c r="R40" i="11"/>
  <c r="S70" i="11"/>
  <c r="S42" i="11"/>
  <c r="R27" i="11"/>
  <c r="R75" i="11"/>
  <c r="R41" i="11"/>
  <c r="R67" i="11"/>
  <c r="R57" i="11"/>
  <c r="R26" i="11"/>
  <c r="S26" i="11"/>
  <c r="R66" i="11"/>
  <c r="R69" i="11"/>
  <c r="S22" i="11"/>
  <c r="R65" i="11"/>
  <c r="R32" i="11"/>
  <c r="R63" i="11"/>
  <c r="R71" i="11"/>
  <c r="R59" i="11"/>
  <c r="R46" i="11"/>
  <c r="R44" i="11"/>
  <c r="R31" i="11"/>
  <c r="R7" i="11"/>
  <c r="R51" i="11"/>
  <c r="R2" i="11"/>
  <c r="R87" i="11"/>
  <c r="R15" i="11"/>
  <c r="R79" i="11"/>
  <c r="R58" i="11"/>
  <c r="S66" i="11"/>
  <c r="R77" i="11"/>
  <c r="R21" i="11"/>
  <c r="S86" i="11"/>
  <c r="S38" i="11"/>
  <c r="R74" i="11"/>
  <c r="R13" i="11"/>
  <c r="S18" i="11"/>
  <c r="S54" i="11"/>
  <c r="R68" i="11"/>
  <c r="R56" i="11"/>
  <c r="S2" i="11"/>
  <c r="R35" i="11"/>
  <c r="S30" i="11"/>
  <c r="R43" i="11"/>
  <c r="R16" i="11"/>
  <c r="R82" i="11"/>
  <c r="R60" i="11"/>
  <c r="S62" i="11"/>
  <c r="R64" i="11"/>
  <c r="S58" i="11"/>
  <c r="R11" i="11"/>
  <c r="R85" i="11"/>
  <c r="R86" i="11"/>
  <c r="R48" i="11"/>
  <c r="R8" i="11"/>
  <c r="R20" i="11"/>
  <c r="R89" i="11"/>
  <c r="R76" i="11"/>
  <c r="R12" i="11"/>
  <c r="R19" i="11"/>
  <c r="R36" i="11"/>
  <c r="R83" i="11"/>
  <c r="R9" i="11"/>
  <c r="R42" i="11"/>
  <c r="R28" i="11"/>
  <c r="R55" i="11"/>
  <c r="R14" i="11"/>
  <c r="R25" i="11"/>
  <c r="R78" i="11"/>
  <c r="R81" i="11"/>
  <c r="R30" i="11"/>
  <c r="R33" i="11"/>
  <c r="R22" i="11"/>
  <c r="R53" i="11"/>
  <c r="R17" i="11"/>
  <c r="R50" i="11"/>
  <c r="O14" i="18"/>
  <c r="AU4" i="18" s="1"/>
  <c r="S52" i="11"/>
  <c r="S8" i="11"/>
  <c r="S56" i="11"/>
  <c r="S64" i="11"/>
  <c r="S16" i="11"/>
  <c r="S88" i="11"/>
  <c r="S28" i="11"/>
  <c r="S48" i="11"/>
  <c r="S76" i="11"/>
  <c r="S20" i="11"/>
  <c r="S80" i="11"/>
  <c r="S44" i="11"/>
  <c r="S24" i="11"/>
  <c r="S12" i="11"/>
  <c r="S32" i="11"/>
  <c r="S36" i="11"/>
  <c r="S84" i="11"/>
  <c r="S72" i="11"/>
  <c r="S40" i="11"/>
  <c r="S60" i="11"/>
  <c r="M18" i="18"/>
  <c r="O18" i="18" s="1"/>
  <c r="S51" i="11"/>
  <c r="S87" i="11"/>
  <c r="S67" i="11"/>
  <c r="S59" i="11"/>
  <c r="S27" i="11"/>
  <c r="S11" i="11"/>
  <c r="S19" i="11"/>
  <c r="S79" i="11"/>
  <c r="S7" i="11"/>
  <c r="S71" i="11"/>
  <c r="S23" i="11"/>
  <c r="S55" i="11"/>
  <c r="S75" i="11"/>
  <c r="S83" i="11"/>
  <c r="S15" i="11"/>
  <c r="S35" i="11"/>
  <c r="S39" i="11"/>
  <c r="S47" i="11"/>
  <c r="S63" i="11"/>
  <c r="S43" i="11"/>
  <c r="S31" i="11"/>
  <c r="S41" i="11"/>
  <c r="S65" i="11"/>
  <c r="S9" i="11"/>
  <c r="S49" i="11"/>
  <c r="S69" i="11"/>
  <c r="S13" i="11"/>
  <c r="S61" i="11"/>
  <c r="S81" i="11"/>
  <c r="S21" i="11"/>
  <c r="S33" i="11"/>
  <c r="S37" i="11"/>
  <c r="S85" i="11"/>
  <c r="S53" i="11"/>
  <c r="S25" i="11"/>
  <c r="S73" i="11"/>
  <c r="S77" i="11"/>
  <c r="S17" i="11"/>
  <c r="S57" i="11"/>
  <c r="S29" i="11"/>
  <c r="S89" i="11"/>
  <c r="S45" i="11"/>
  <c r="AS8" i="18" l="1"/>
  <c r="T118" i="11"/>
  <c r="U114" i="11"/>
  <c r="T114" i="11"/>
  <c r="U110" i="11"/>
  <c r="T110" i="11"/>
  <c r="U106" i="11"/>
  <c r="T106" i="11"/>
  <c r="U118" i="11"/>
  <c r="U102" i="11"/>
  <c r="T102" i="11"/>
  <c r="T98" i="11"/>
  <c r="U94" i="11"/>
  <c r="T94" i="11"/>
  <c r="U98" i="11"/>
  <c r="T158" i="11"/>
  <c r="S158" i="11"/>
  <c r="U90" i="11"/>
  <c r="T90" i="11"/>
  <c r="U151" i="11"/>
  <c r="U158" i="11" s="1"/>
  <c r="V158" i="11"/>
  <c r="W144" i="11"/>
  <c r="W141" i="11"/>
  <c r="X136" i="11"/>
  <c r="V144" i="11"/>
  <c r="W142" i="11"/>
  <c r="V140" i="11"/>
  <c r="W138" i="11"/>
  <c r="V142" i="11"/>
  <c r="V138" i="11"/>
  <c r="V139" i="11"/>
  <c r="W139" i="11"/>
  <c r="V143" i="11"/>
  <c r="W140" i="11"/>
  <c r="V141" i="11"/>
  <c r="W143" i="11"/>
  <c r="X151" i="11"/>
  <c r="X153" i="11"/>
  <c r="W153" i="11" s="1"/>
  <c r="X155" i="11"/>
  <c r="W155" i="11" s="1"/>
  <c r="Y149" i="11"/>
  <c r="X156" i="11"/>
  <c r="W156" i="11" s="1"/>
  <c r="X157" i="11"/>
  <c r="W157" i="11" s="1"/>
  <c r="X154" i="11"/>
  <c r="W154" i="11" s="1"/>
  <c r="X147" i="11"/>
  <c r="X152" i="11"/>
  <c r="W152" i="11" s="1"/>
  <c r="W147" i="11"/>
  <c r="U145" i="11"/>
  <c r="T145" i="11"/>
  <c r="S122" i="11"/>
  <c r="R122" i="11"/>
  <c r="U46" i="11"/>
  <c r="T28" i="11"/>
  <c r="T41" i="11"/>
  <c r="U78" i="11"/>
  <c r="T21" i="11"/>
  <c r="T87" i="11"/>
  <c r="T52" i="11"/>
  <c r="U34" i="11"/>
  <c r="T65" i="11"/>
  <c r="T62" i="11"/>
  <c r="T36" i="11"/>
  <c r="U6" i="11"/>
  <c r="T57" i="11"/>
  <c r="T48" i="11"/>
  <c r="T58" i="11"/>
  <c r="T59" i="11"/>
  <c r="T44" i="11"/>
  <c r="U62" i="11"/>
  <c r="T35" i="11"/>
  <c r="T74" i="11"/>
  <c r="T55" i="11"/>
  <c r="U2" i="11"/>
  <c r="T69" i="11"/>
  <c r="U66" i="11"/>
  <c r="U50" i="11"/>
  <c r="U30" i="11"/>
  <c r="U54" i="11"/>
  <c r="T11" i="11"/>
  <c r="U18" i="11"/>
  <c r="T67" i="11"/>
  <c r="T82" i="11"/>
  <c r="T63" i="11"/>
  <c r="U38" i="11"/>
  <c r="T43" i="11"/>
  <c r="T12" i="11"/>
  <c r="U86" i="11"/>
  <c r="T16" i="11"/>
  <c r="T9" i="11"/>
  <c r="T72" i="11"/>
  <c r="T37" i="11"/>
  <c r="T10" i="11"/>
  <c r="T23" i="11"/>
  <c r="U58" i="11"/>
  <c r="T26" i="11"/>
  <c r="T66" i="11"/>
  <c r="T20" i="11"/>
  <c r="U70" i="11"/>
  <c r="T27" i="11"/>
  <c r="T56" i="11"/>
  <c r="T80" i="11"/>
  <c r="T61" i="11"/>
  <c r="T34" i="11"/>
  <c r="T68" i="11"/>
  <c r="T32" i="11"/>
  <c r="U22" i="11"/>
  <c r="T7" i="11"/>
  <c r="T45" i="11"/>
  <c r="T76" i="11"/>
  <c r="T73" i="11"/>
  <c r="T6" i="11"/>
  <c r="T18" i="11"/>
  <c r="V4" i="11"/>
  <c r="T64" i="11"/>
  <c r="T89" i="11"/>
  <c r="T47" i="11"/>
  <c r="T13" i="11"/>
  <c r="U82" i="11"/>
  <c r="T84" i="11"/>
  <c r="T15" i="11"/>
  <c r="T8" i="11"/>
  <c r="T75" i="11"/>
  <c r="T19" i="11"/>
  <c r="U10" i="11"/>
  <c r="T38" i="11"/>
  <c r="T60" i="11"/>
  <c r="U14" i="11"/>
  <c r="T83" i="11"/>
  <c r="T2" i="11"/>
  <c r="T39" i="11"/>
  <c r="U26" i="11"/>
  <c r="T31" i="11"/>
  <c r="T88" i="11"/>
  <c r="T46" i="11"/>
  <c r="T49" i="11"/>
  <c r="T40" i="11"/>
  <c r="T51" i="11"/>
  <c r="T24" i="11"/>
  <c r="T54" i="11"/>
  <c r="T77" i="11"/>
  <c r="T70" i="11"/>
  <c r="T71" i="11"/>
  <c r="U42" i="11"/>
  <c r="T42" i="11"/>
  <c r="T85" i="11"/>
  <c r="T86" i="11"/>
  <c r="T79" i="11"/>
  <c r="T29" i="11"/>
  <c r="U74" i="11"/>
  <c r="T17" i="11"/>
  <c r="T25" i="11"/>
  <c r="T14" i="11"/>
  <c r="T78" i="11"/>
  <c r="T81" i="11"/>
  <c r="T33" i="11"/>
  <c r="T30" i="11"/>
  <c r="T53" i="11"/>
  <c r="T22" i="11"/>
  <c r="T50" i="11"/>
  <c r="U68" i="11"/>
  <c r="U52" i="11"/>
  <c r="U79" i="11"/>
  <c r="U73" i="11"/>
  <c r="U65" i="11"/>
  <c r="U23" i="11"/>
  <c r="U51" i="11"/>
  <c r="U28" i="11"/>
  <c r="U88" i="11"/>
  <c r="U64" i="11"/>
  <c r="U69" i="11"/>
  <c r="U41" i="11"/>
  <c r="U85" i="11"/>
  <c r="U55" i="11"/>
  <c r="U75" i="11"/>
  <c r="U67" i="11"/>
  <c r="U44" i="11"/>
  <c r="U60" i="11"/>
  <c r="U12" i="11"/>
  <c r="U77" i="11"/>
  <c r="U45" i="11"/>
  <c r="U17" i="11"/>
  <c r="U56" i="11"/>
  <c r="U63" i="11"/>
  <c r="U31" i="11"/>
  <c r="U20" i="11"/>
  <c r="U83" i="11"/>
  <c r="U11" i="11"/>
  <c r="U43" i="11"/>
  <c r="U27" i="11"/>
  <c r="U87" i="11"/>
  <c r="U48" i="11"/>
  <c r="U53" i="11"/>
  <c r="U9" i="11"/>
  <c r="U81" i="11"/>
  <c r="U8" i="11"/>
  <c r="U72" i="11"/>
  <c r="U32" i="11"/>
  <c r="U39" i="11"/>
  <c r="U57" i="11"/>
  <c r="U25" i="11"/>
  <c r="U89" i="11"/>
  <c r="U33" i="11"/>
  <c r="U37" i="11"/>
  <c r="U59" i="11"/>
  <c r="U13" i="11"/>
  <c r="U29" i="11"/>
  <c r="U76" i="11"/>
  <c r="U35" i="11"/>
  <c r="U36" i="11"/>
  <c r="U24" i="11"/>
  <c r="U80" i="11"/>
  <c r="U15" i="11"/>
  <c r="U21" i="11"/>
  <c r="U7" i="11"/>
  <c r="U47" i="11"/>
  <c r="U16" i="11"/>
  <c r="U40" i="11"/>
  <c r="U84" i="11"/>
  <c r="U71" i="11"/>
  <c r="U61" i="11"/>
  <c r="U49" i="11"/>
  <c r="U19" i="11"/>
  <c r="M19" i="18"/>
  <c r="O19" i="18" s="1"/>
  <c r="V110" i="11" l="1"/>
  <c r="W106" i="11"/>
  <c r="W118" i="11"/>
  <c r="V118" i="11"/>
  <c r="W114" i="11"/>
  <c r="V114" i="11"/>
  <c r="W110" i="11"/>
  <c r="V106" i="11"/>
  <c r="W102" i="11"/>
  <c r="V102" i="11"/>
  <c r="V98" i="11"/>
  <c r="W94" i="11"/>
  <c r="V94" i="11"/>
  <c r="W98" i="11"/>
  <c r="V90" i="11"/>
  <c r="W90" i="11"/>
  <c r="V145" i="11"/>
  <c r="Z151" i="11"/>
  <c r="Y151" i="11" s="1"/>
  <c r="AA149" i="11"/>
  <c r="Z155" i="11"/>
  <c r="Y155" i="11" s="1"/>
  <c r="Z154" i="11"/>
  <c r="Y154" i="11" s="1"/>
  <c r="Z147" i="11"/>
  <c r="Z153" i="11"/>
  <c r="Y153" i="11" s="1"/>
  <c r="Z152" i="11"/>
  <c r="Y152" i="11" s="1"/>
  <c r="Y147" i="11"/>
  <c r="Z156" i="11"/>
  <c r="Y156" i="11" s="1"/>
  <c r="Z157" i="11"/>
  <c r="Y157" i="11" s="1"/>
  <c r="Y141" i="11"/>
  <c r="X138" i="11"/>
  <c r="X141" i="11"/>
  <c r="X140" i="11"/>
  <c r="Z136" i="11"/>
  <c r="Y139" i="11"/>
  <c r="Y144" i="11"/>
  <c r="Y142" i="11"/>
  <c r="X143" i="11"/>
  <c r="X142" i="11"/>
  <c r="Y140" i="11"/>
  <c r="X144" i="11"/>
  <c r="Y138" i="11"/>
  <c r="Y143" i="11"/>
  <c r="X139" i="11"/>
  <c r="W151" i="11"/>
  <c r="W158" i="11" s="1"/>
  <c r="X158" i="11"/>
  <c r="W145" i="11"/>
  <c r="V76" i="11"/>
  <c r="V37" i="11"/>
  <c r="V8" i="11"/>
  <c r="V51" i="11"/>
  <c r="W30" i="11"/>
  <c r="V73" i="11"/>
  <c r="W14" i="11"/>
  <c r="V41" i="11"/>
  <c r="W10" i="11"/>
  <c r="V75" i="11"/>
  <c r="V45" i="11"/>
  <c r="V62" i="11"/>
  <c r="W2" i="11"/>
  <c r="V58" i="11"/>
  <c r="W26" i="11"/>
  <c r="V13" i="11"/>
  <c r="V72" i="11"/>
  <c r="V27" i="11"/>
  <c r="V64" i="11"/>
  <c r="V7" i="11"/>
  <c r="V6" i="11"/>
  <c r="V80" i="11"/>
  <c r="V54" i="11"/>
  <c r="V83" i="11"/>
  <c r="V55" i="11"/>
  <c r="V71" i="11"/>
  <c r="V31" i="11"/>
  <c r="V57" i="11"/>
  <c r="W82" i="11"/>
  <c r="V18" i="11"/>
  <c r="V43" i="11"/>
  <c r="V44" i="11"/>
  <c r="W6" i="11"/>
  <c r="W74" i="11"/>
  <c r="V16" i="11"/>
  <c r="W86" i="11"/>
  <c r="V26" i="11"/>
  <c r="W70" i="11"/>
  <c r="V70" i="11"/>
  <c r="W38" i="11"/>
  <c r="W78" i="11"/>
  <c r="V46" i="11"/>
  <c r="V21" i="11"/>
  <c r="W66" i="11"/>
  <c r="W22" i="11"/>
  <c r="V66" i="11"/>
  <c r="V86" i="11"/>
  <c r="V59" i="11"/>
  <c r="V11" i="11"/>
  <c r="V61" i="11"/>
  <c r="V67" i="11"/>
  <c r="V39" i="11"/>
  <c r="V88" i="11"/>
  <c r="V82" i="11"/>
  <c r="V69" i="11"/>
  <c r="V28" i="11"/>
  <c r="V47" i="11"/>
  <c r="W54" i="11"/>
  <c r="V56" i="11"/>
  <c r="V79" i="11"/>
  <c r="V42" i="11"/>
  <c r="V74" i="11"/>
  <c r="V60" i="11"/>
  <c r="V77" i="11"/>
  <c r="V84" i="11"/>
  <c r="V2" i="11"/>
  <c r="V48" i="11"/>
  <c r="V65" i="11"/>
  <c r="V87" i="11"/>
  <c r="X4" i="11"/>
  <c r="W58" i="11"/>
  <c r="V89" i="11"/>
  <c r="V9" i="11"/>
  <c r="V23" i="11"/>
  <c r="W18" i="11"/>
  <c r="V35" i="11"/>
  <c r="V10" i="11"/>
  <c r="V85" i="11"/>
  <c r="V32" i="11"/>
  <c r="V34" i="11"/>
  <c r="V19" i="11"/>
  <c r="V20" i="11"/>
  <c r="W50" i="11"/>
  <c r="V12" i="11"/>
  <c r="V38" i="11"/>
  <c r="W34" i="11"/>
  <c r="V29" i="11"/>
  <c r="W42" i="11"/>
  <c r="V40" i="11"/>
  <c r="V24" i="11"/>
  <c r="V36" i="11"/>
  <c r="V15" i="11"/>
  <c r="W62" i="11"/>
  <c r="V49" i="11"/>
  <c r="V68" i="11"/>
  <c r="W46" i="11"/>
  <c r="V63" i="11"/>
  <c r="V52" i="11"/>
  <c r="V78" i="11"/>
  <c r="V17" i="11"/>
  <c r="V22" i="11"/>
  <c r="V14" i="11"/>
  <c r="V25" i="11"/>
  <c r="V81" i="11"/>
  <c r="V33" i="11"/>
  <c r="V50" i="11"/>
  <c r="V30" i="11"/>
  <c r="V53" i="11"/>
  <c r="W39" i="11"/>
  <c r="W61" i="11"/>
  <c r="W19" i="11"/>
  <c r="W51" i="11"/>
  <c r="W87" i="11"/>
  <c r="W15" i="11"/>
  <c r="W43" i="11"/>
  <c r="W55" i="11"/>
  <c r="W11" i="11"/>
  <c r="W64" i="11"/>
  <c r="W7" i="11"/>
  <c r="W36" i="11"/>
  <c r="W57" i="11"/>
  <c r="W9" i="11"/>
  <c r="W28" i="11"/>
  <c r="W40" i="11"/>
  <c r="W27" i="11"/>
  <c r="W16" i="11"/>
  <c r="W73" i="11"/>
  <c r="W71" i="11"/>
  <c r="W45" i="11"/>
  <c r="W68" i="11"/>
  <c r="W32" i="11"/>
  <c r="W77" i="11"/>
  <c r="W89" i="11"/>
  <c r="W59" i="11"/>
  <c r="W84" i="11"/>
  <c r="W49" i="11"/>
  <c r="W31" i="11"/>
  <c r="W23" i="11"/>
  <c r="W17" i="11"/>
  <c r="W75" i="11"/>
  <c r="W65" i="11"/>
  <c r="W67" i="11"/>
  <c r="W52" i="11"/>
  <c r="W56" i="11"/>
  <c r="W13" i="11"/>
  <c r="W85" i="11"/>
  <c r="W88" i="11"/>
  <c r="W21" i="11"/>
  <c r="W8" i="11"/>
  <c r="W37" i="11"/>
  <c r="W25" i="11"/>
  <c r="W47" i="11"/>
  <c r="W76" i="11"/>
  <c r="W83" i="11"/>
  <c r="W72" i="11"/>
  <c r="W41" i="11"/>
  <c r="W24" i="11"/>
  <c r="W44" i="11"/>
  <c r="W53" i="11"/>
  <c r="W29" i="11"/>
  <c r="W80" i="11"/>
  <c r="W69" i="11"/>
  <c r="W12" i="11"/>
  <c r="W81" i="11"/>
  <c r="W63" i="11"/>
  <c r="W48" i="11"/>
  <c r="W79" i="11"/>
  <c r="W60" i="11"/>
  <c r="W33" i="11"/>
  <c r="W35" i="11"/>
  <c r="W20" i="11"/>
  <c r="T122" i="11"/>
  <c r="U122" i="11"/>
  <c r="O20" i="18"/>
  <c r="AU8" i="18" s="1"/>
  <c r="Y118" i="11" l="1"/>
  <c r="X118" i="11"/>
  <c r="Y114" i="11"/>
  <c r="X114" i="11"/>
  <c r="Y110" i="11"/>
  <c r="Y106" i="11"/>
  <c r="X110" i="11"/>
  <c r="X106" i="11"/>
  <c r="X102" i="11"/>
  <c r="Y102" i="11"/>
  <c r="Y94" i="11"/>
  <c r="X94" i="11"/>
  <c r="Y98" i="11"/>
  <c r="X98" i="11"/>
  <c r="Y90" i="11"/>
  <c r="X90" i="11"/>
  <c r="Y145" i="11"/>
  <c r="Y158" i="11"/>
  <c r="AA139" i="11"/>
  <c r="AA138" i="11"/>
  <c r="Z141" i="11"/>
  <c r="AB136" i="11"/>
  <c r="AA140" i="11"/>
  <c r="Z143" i="11"/>
  <c r="AA141" i="11"/>
  <c r="Z139" i="11"/>
  <c r="Z138" i="11"/>
  <c r="AA143" i="11"/>
  <c r="AA144" i="11"/>
  <c r="Z144" i="11"/>
  <c r="Z142" i="11"/>
  <c r="Z140" i="11"/>
  <c r="AA142" i="11"/>
  <c r="X145" i="11"/>
  <c r="AB154" i="11"/>
  <c r="AA154" i="11" s="1"/>
  <c r="AB147" i="11"/>
  <c r="AB153" i="11"/>
  <c r="AA153" i="11" s="1"/>
  <c r="AB155" i="11"/>
  <c r="AA155" i="11" s="1"/>
  <c r="AB151" i="11"/>
  <c r="AA151" i="11" s="1"/>
  <c r="AA147" i="11"/>
  <c r="AB152" i="11"/>
  <c r="AA152" i="11" s="1"/>
  <c r="AB156" i="11"/>
  <c r="AA156" i="11" s="1"/>
  <c r="AB157" i="11"/>
  <c r="AA157" i="11" s="1"/>
  <c r="AC149" i="11"/>
  <c r="Z158" i="11"/>
  <c r="Y38" i="11"/>
  <c r="X88" i="11"/>
  <c r="X74" i="11"/>
  <c r="Y70" i="11"/>
  <c r="Y30" i="11"/>
  <c r="Y74" i="11"/>
  <c r="X28" i="11"/>
  <c r="X36" i="11"/>
  <c r="Y10" i="11"/>
  <c r="X15" i="11"/>
  <c r="X66" i="11"/>
  <c r="X71" i="11"/>
  <c r="Y46" i="11"/>
  <c r="X16" i="11"/>
  <c r="X31" i="11"/>
  <c r="X18" i="11"/>
  <c r="X67" i="11"/>
  <c r="X60" i="11"/>
  <c r="Y50" i="11"/>
  <c r="X26" i="11"/>
  <c r="X59" i="11"/>
  <c r="X19" i="11"/>
  <c r="X29" i="11"/>
  <c r="X49" i="11"/>
  <c r="X45" i="11"/>
  <c r="Y78" i="11"/>
  <c r="X20" i="11"/>
  <c r="X58" i="11"/>
  <c r="X23" i="11"/>
  <c r="X89" i="11"/>
  <c r="X75" i="11"/>
  <c r="X57" i="11"/>
  <c r="X76" i="11"/>
  <c r="X24" i="11"/>
  <c r="X37" i="11"/>
  <c r="X77" i="11"/>
  <c r="X82" i="11"/>
  <c r="X35" i="11"/>
  <c r="X85" i="11"/>
  <c r="X42" i="11"/>
  <c r="X8" i="11"/>
  <c r="X10" i="11"/>
  <c r="X52" i="11"/>
  <c r="X79" i="11"/>
  <c r="Y66" i="11"/>
  <c r="X54" i="11"/>
  <c r="Y22" i="11"/>
  <c r="X9" i="11"/>
  <c r="Y82" i="11"/>
  <c r="X44" i="11"/>
  <c r="X56" i="11"/>
  <c r="X73" i="11"/>
  <c r="X63" i="11"/>
  <c r="X40" i="11"/>
  <c r="Y26" i="11"/>
  <c r="X2" i="11"/>
  <c r="X48" i="11"/>
  <c r="X7" i="11"/>
  <c r="X84" i="11"/>
  <c r="X43" i="11"/>
  <c r="X51" i="11"/>
  <c r="X86" i="11"/>
  <c r="X12" i="11"/>
  <c r="X70" i="11"/>
  <c r="X62" i="11"/>
  <c r="X47" i="11"/>
  <c r="X65" i="11"/>
  <c r="Y18" i="11"/>
  <c r="X21" i="11"/>
  <c r="X87" i="11"/>
  <c r="Y14" i="11"/>
  <c r="X6" i="11"/>
  <c r="X83" i="11"/>
  <c r="Y58" i="11"/>
  <c r="X55" i="11"/>
  <c r="X34" i="11"/>
  <c r="Z4" i="11"/>
  <c r="X11" i="11"/>
  <c r="X13" i="11"/>
  <c r="X64" i="11"/>
  <c r="X80" i="11"/>
  <c r="Y34" i="11"/>
  <c r="X72" i="11"/>
  <c r="Y2" i="11"/>
  <c r="X38" i="11"/>
  <c r="X32" i="11"/>
  <c r="X61" i="11"/>
  <c r="Y86" i="11"/>
  <c r="X69" i="11"/>
  <c r="X27" i="11"/>
  <c r="Y54" i="11"/>
  <c r="Y42" i="11"/>
  <c r="X41" i="11"/>
  <c r="Y6" i="11"/>
  <c r="Y62" i="11"/>
  <c r="X46" i="11"/>
  <c r="X39" i="11"/>
  <c r="X68" i="11"/>
  <c r="X81" i="11"/>
  <c r="X78" i="11"/>
  <c r="X30" i="11"/>
  <c r="X17" i="11"/>
  <c r="X22" i="11"/>
  <c r="X14" i="11"/>
  <c r="X25" i="11"/>
  <c r="X33" i="11"/>
  <c r="X53" i="11"/>
  <c r="X50" i="11"/>
  <c r="Y44" i="11"/>
  <c r="Y57" i="11"/>
  <c r="Y53" i="11"/>
  <c r="Y81" i="11"/>
  <c r="Y21" i="11"/>
  <c r="Y89" i="11"/>
  <c r="Y17" i="11"/>
  <c r="Y64" i="11"/>
  <c r="Y13" i="11"/>
  <c r="Y45" i="11"/>
  <c r="Y28" i="11"/>
  <c r="Y69" i="11"/>
  <c r="Y48" i="11"/>
  <c r="Y65" i="11"/>
  <c r="Y33" i="11"/>
  <c r="Y60" i="11"/>
  <c r="Y12" i="11"/>
  <c r="Y25" i="11"/>
  <c r="Y35" i="11"/>
  <c r="Y80" i="11"/>
  <c r="Y76" i="11"/>
  <c r="Y73" i="11"/>
  <c r="Y7" i="11"/>
  <c r="Y24" i="11"/>
  <c r="Y72" i="11"/>
  <c r="Y20" i="11"/>
  <c r="Y61" i="11"/>
  <c r="Y56" i="11"/>
  <c r="Y41" i="11"/>
  <c r="Y52" i="11"/>
  <c r="Y27" i="11"/>
  <c r="Y11" i="11"/>
  <c r="Y88" i="11"/>
  <c r="Y36" i="11"/>
  <c r="Y31" i="11"/>
  <c r="Y87" i="11"/>
  <c r="Y51" i="11"/>
  <c r="Y43" i="11"/>
  <c r="Y29" i="11"/>
  <c r="Y75" i="11"/>
  <c r="Y71" i="11"/>
  <c r="Y68" i="11"/>
  <c r="Y77" i="11"/>
  <c r="Y23" i="11"/>
  <c r="Y67" i="11"/>
  <c r="Y15" i="11"/>
  <c r="Y9" i="11"/>
  <c r="Y63" i="11"/>
  <c r="Y37" i="11"/>
  <c r="Y19" i="11"/>
  <c r="Y83" i="11"/>
  <c r="Y16" i="11"/>
  <c r="Y8" i="11"/>
  <c r="Y84" i="11"/>
  <c r="Y40" i="11"/>
  <c r="Y49" i="11"/>
  <c r="Y47" i="11"/>
  <c r="Y32" i="11"/>
  <c r="Y59" i="11"/>
  <c r="Y55" i="11"/>
  <c r="Y39" i="11"/>
  <c r="Y79" i="11"/>
  <c r="Y85" i="11"/>
  <c r="V122" i="11"/>
  <c r="W122" i="11"/>
  <c r="AA118" i="11" l="1"/>
  <c r="Z118" i="11"/>
  <c r="AA114" i="11"/>
  <c r="Z114" i="11"/>
  <c r="AA110" i="11"/>
  <c r="Z110" i="11"/>
  <c r="AA106" i="11"/>
  <c r="Z106" i="11"/>
  <c r="AA102" i="11"/>
  <c r="Z102" i="11"/>
  <c r="AA98" i="11"/>
  <c r="Z98" i="11"/>
  <c r="AA94" i="11"/>
  <c r="Z94" i="11"/>
  <c r="AA90" i="11"/>
  <c r="Z90" i="11"/>
  <c r="Z145" i="11"/>
  <c r="AB158" i="11"/>
  <c r="AB141" i="11"/>
  <c r="AD136" i="11"/>
  <c r="AB142" i="11"/>
  <c r="AC140" i="11"/>
  <c r="AB144" i="11"/>
  <c r="AC138" i="11"/>
  <c r="AC139" i="11"/>
  <c r="AB140" i="11"/>
  <c r="AC141" i="11"/>
  <c r="AC143" i="11"/>
  <c r="AC142" i="11"/>
  <c r="AB138" i="11"/>
  <c r="AB139" i="11"/>
  <c r="AB143" i="11"/>
  <c r="AC144" i="11"/>
  <c r="Y122" i="11"/>
  <c r="AD155" i="11"/>
  <c r="AC155" i="11" s="1"/>
  <c r="AD151" i="11"/>
  <c r="AC151" i="11" s="1"/>
  <c r="AD157" i="11"/>
  <c r="AC157" i="11" s="1"/>
  <c r="AD152" i="11"/>
  <c r="AC152" i="11" s="1"/>
  <c r="AD154" i="11"/>
  <c r="AC154" i="11" s="1"/>
  <c r="AE149" i="11"/>
  <c r="AD147" i="11"/>
  <c r="AD153" i="11"/>
  <c r="AC153" i="11" s="1"/>
  <c r="AD156" i="11"/>
  <c r="AC156" i="11" s="1"/>
  <c r="AC147" i="11"/>
  <c r="AA158" i="11"/>
  <c r="AA145" i="11"/>
  <c r="Z61" i="11"/>
  <c r="Z65" i="11"/>
  <c r="Z16" i="11"/>
  <c r="Z84" i="11"/>
  <c r="Z59" i="11"/>
  <c r="AA58" i="11"/>
  <c r="Z39" i="11"/>
  <c r="Z27" i="11"/>
  <c r="AA26" i="11"/>
  <c r="Z69" i="11"/>
  <c r="Z80" i="11"/>
  <c r="AA62" i="11"/>
  <c r="Z2" i="11"/>
  <c r="Z37" i="11"/>
  <c r="Z44" i="11"/>
  <c r="Z43" i="11"/>
  <c r="Z46" i="11"/>
  <c r="Z18" i="11"/>
  <c r="Z68" i="11"/>
  <c r="AA10" i="11"/>
  <c r="Z49" i="11"/>
  <c r="Z34" i="11"/>
  <c r="Z77" i="11"/>
  <c r="Z76" i="11"/>
  <c r="AA14" i="11"/>
  <c r="Z62" i="11"/>
  <c r="Z9" i="11"/>
  <c r="Z82" i="11"/>
  <c r="Z41" i="11"/>
  <c r="Z32" i="11"/>
  <c r="AA54" i="11"/>
  <c r="Z10" i="11"/>
  <c r="Z73" i="11"/>
  <c r="Z54" i="11"/>
  <c r="Z24" i="11"/>
  <c r="Z12" i="11"/>
  <c r="Z57" i="11"/>
  <c r="Z31" i="11"/>
  <c r="AA22" i="11"/>
  <c r="Z74" i="11"/>
  <c r="Z48" i="11"/>
  <c r="Z52" i="11"/>
  <c r="Z29" i="11"/>
  <c r="AA6" i="11"/>
  <c r="Z89" i="11"/>
  <c r="Z75" i="11"/>
  <c r="AA82" i="11"/>
  <c r="Z71" i="11"/>
  <c r="AA30" i="11"/>
  <c r="Z36" i="11"/>
  <c r="Z86" i="11"/>
  <c r="Z47" i="11"/>
  <c r="Z64" i="11"/>
  <c r="Z35" i="11"/>
  <c r="Z83" i="11"/>
  <c r="Z85" i="11"/>
  <c r="AA34" i="11"/>
  <c r="AA2" i="11"/>
  <c r="AA50" i="11"/>
  <c r="AA78" i="11"/>
  <c r="Z15" i="11"/>
  <c r="Z21" i="11"/>
  <c r="Z70" i="11"/>
  <c r="Z6" i="11"/>
  <c r="Z42" i="11"/>
  <c r="Z11" i="11"/>
  <c r="AB4" i="11"/>
  <c r="Z20" i="11"/>
  <c r="Z60" i="11"/>
  <c r="Z79" i="11"/>
  <c r="Z56" i="11"/>
  <c r="Z51" i="11"/>
  <c r="Z19" i="11"/>
  <c r="Z63" i="11"/>
  <c r="Z26" i="11"/>
  <c r="AA66" i="11"/>
  <c r="Z7" i="11"/>
  <c r="AA86" i="11"/>
  <c r="Z55" i="11"/>
  <c r="AA38" i="11"/>
  <c r="Z72" i="11"/>
  <c r="Z45" i="11"/>
  <c r="Z13" i="11"/>
  <c r="Z40" i="11"/>
  <c r="Z58" i="11"/>
  <c r="Z23" i="11"/>
  <c r="Z38" i="11"/>
  <c r="Z88" i="11"/>
  <c r="Z67" i="11"/>
  <c r="Z28" i="11"/>
  <c r="AA70" i="11"/>
  <c r="AA42" i="11"/>
  <c r="AA18" i="11"/>
  <c r="Z66" i="11"/>
  <c r="Z8" i="11"/>
  <c r="Z87" i="11"/>
  <c r="AA46" i="11"/>
  <c r="AA74" i="11"/>
  <c r="Z14" i="11"/>
  <c r="Z25" i="11"/>
  <c r="Z78" i="11"/>
  <c r="Z81" i="11"/>
  <c r="Z30" i="11"/>
  <c r="Z33" i="11"/>
  <c r="Z50" i="11"/>
  <c r="Z22" i="11"/>
  <c r="Z53" i="11"/>
  <c r="Z17" i="11"/>
  <c r="AA51" i="11"/>
  <c r="AA31" i="11"/>
  <c r="AA37" i="11"/>
  <c r="AA13" i="11"/>
  <c r="AA23" i="11"/>
  <c r="AA33" i="11"/>
  <c r="AA47" i="11"/>
  <c r="AA53" i="11"/>
  <c r="AA73" i="11"/>
  <c r="AA71" i="11"/>
  <c r="AA21" i="11"/>
  <c r="AA89" i="11"/>
  <c r="AA79" i="11"/>
  <c r="AA75" i="11"/>
  <c r="AA17" i="11"/>
  <c r="AA59" i="11"/>
  <c r="AA25" i="11"/>
  <c r="AA41" i="11"/>
  <c r="AA63" i="11"/>
  <c r="AA45" i="11"/>
  <c r="AA7" i="11"/>
  <c r="AA43" i="11"/>
  <c r="AA9" i="11"/>
  <c r="AA69" i="11"/>
  <c r="AA67" i="11"/>
  <c r="AA11" i="11"/>
  <c r="AA81" i="11"/>
  <c r="AA15" i="11"/>
  <c r="AA19" i="11"/>
  <c r="AA35" i="11"/>
  <c r="AA61" i="11"/>
  <c r="AA49" i="11"/>
  <c r="AA56" i="11"/>
  <c r="AA60" i="11"/>
  <c r="AA65" i="11"/>
  <c r="AA85" i="11"/>
  <c r="AA32" i="11"/>
  <c r="AA88" i="11"/>
  <c r="AA29" i="11"/>
  <c r="AA83" i="11"/>
  <c r="AA72" i="11"/>
  <c r="AA80" i="11"/>
  <c r="AA27" i="11"/>
  <c r="AA24" i="11"/>
  <c r="AA36" i="11"/>
  <c r="AA44" i="11"/>
  <c r="AA12" i="11"/>
  <c r="AA76" i="11"/>
  <c r="AA8" i="11"/>
  <c r="AA16" i="11"/>
  <c r="AA20" i="11"/>
  <c r="AA84" i="11"/>
  <c r="AA57" i="11"/>
  <c r="AA55" i="11"/>
  <c r="AA28" i="11"/>
  <c r="AA52" i="11"/>
  <c r="AA39" i="11"/>
  <c r="AA68" i="11"/>
  <c r="AA64" i="11"/>
  <c r="AA48" i="11"/>
  <c r="AA40" i="11"/>
  <c r="AA77" i="11"/>
  <c r="AA87" i="11"/>
  <c r="X122" i="11"/>
  <c r="AB118" i="11" l="1"/>
  <c r="AC114" i="11"/>
  <c r="AB114" i="11"/>
  <c r="AC110" i="11"/>
  <c r="AB110" i="11"/>
  <c r="AC106" i="11"/>
  <c r="AB106" i="11"/>
  <c r="AC118" i="11"/>
  <c r="AC102" i="11"/>
  <c r="AB102" i="11"/>
  <c r="AB98" i="11"/>
  <c r="AC94" i="11"/>
  <c r="AB94" i="11"/>
  <c r="AC98" i="11"/>
  <c r="AC90" i="11"/>
  <c r="AB90" i="11"/>
  <c r="AF152" i="11"/>
  <c r="AE152" i="11" s="1"/>
  <c r="AF147" i="11"/>
  <c r="AF155" i="11"/>
  <c r="AE155" i="11" s="1"/>
  <c r="AE147" i="11"/>
  <c r="AF154" i="11"/>
  <c r="AE154" i="11" s="1"/>
  <c r="AF157" i="11"/>
  <c r="AE157" i="11" s="1"/>
  <c r="AF151" i="11"/>
  <c r="AG149" i="11"/>
  <c r="AF156" i="11"/>
  <c r="AE156" i="11" s="1"/>
  <c r="AF153" i="11"/>
  <c r="AE153" i="11" s="1"/>
  <c r="AC145" i="11"/>
  <c r="AB145" i="11"/>
  <c r="AC158" i="11"/>
  <c r="AD158" i="11"/>
  <c r="AE141" i="11"/>
  <c r="AD144" i="11"/>
  <c r="AE144" i="11"/>
  <c r="AE139" i="11"/>
  <c r="AE142" i="11"/>
  <c r="AD142" i="11"/>
  <c r="AD138" i="11"/>
  <c r="AF136" i="11"/>
  <c r="AD141" i="11"/>
  <c r="AE140" i="11"/>
  <c r="AE143" i="11"/>
  <c r="AD139" i="11"/>
  <c r="AE138" i="11"/>
  <c r="AD143" i="11"/>
  <c r="AD140" i="11"/>
  <c r="AB10" i="11"/>
  <c r="AC86" i="11"/>
  <c r="AB31" i="11"/>
  <c r="AB44" i="11"/>
  <c r="AB29" i="11"/>
  <c r="AC38" i="11"/>
  <c r="AC46" i="11"/>
  <c r="AC82" i="11"/>
  <c r="AB63" i="11"/>
  <c r="AB38" i="11"/>
  <c r="AB21" i="11"/>
  <c r="AC78" i="11"/>
  <c r="AB40" i="11"/>
  <c r="AB39" i="11"/>
  <c r="AB2" i="11"/>
  <c r="AC30" i="11"/>
  <c r="AC66" i="11"/>
  <c r="AB28" i="11"/>
  <c r="AB65" i="11"/>
  <c r="AB6" i="11"/>
  <c r="AC58" i="11"/>
  <c r="AB26" i="11"/>
  <c r="AB76" i="11"/>
  <c r="AB86" i="11"/>
  <c r="AB77" i="11"/>
  <c r="AB51" i="11"/>
  <c r="AB71" i="11"/>
  <c r="AB23" i="11"/>
  <c r="AB46" i="11"/>
  <c r="AB18" i="11"/>
  <c r="AB19" i="11"/>
  <c r="AB24" i="11"/>
  <c r="AB16" i="11"/>
  <c r="AB45" i="11"/>
  <c r="AB85" i="11"/>
  <c r="AB43" i="11"/>
  <c r="AB79" i="11"/>
  <c r="AB72" i="11"/>
  <c r="AB54" i="11"/>
  <c r="AB56" i="11"/>
  <c r="AB47" i="11"/>
  <c r="AB48" i="11"/>
  <c r="AB35" i="11"/>
  <c r="AB66" i="11"/>
  <c r="AC34" i="11"/>
  <c r="AB27" i="11"/>
  <c r="AB68" i="11"/>
  <c r="AB62" i="11"/>
  <c r="AB80" i="11"/>
  <c r="AB67" i="11"/>
  <c r="AC70" i="11"/>
  <c r="AC42" i="11"/>
  <c r="AB88" i="11"/>
  <c r="AB8" i="11"/>
  <c r="AB73" i="11"/>
  <c r="AB41" i="11"/>
  <c r="AB69" i="11"/>
  <c r="AD4" i="11"/>
  <c r="AC26" i="11"/>
  <c r="AC18" i="11"/>
  <c r="AC14" i="11"/>
  <c r="AB89" i="11"/>
  <c r="AB55" i="11"/>
  <c r="AB61" i="11"/>
  <c r="AB59" i="11"/>
  <c r="AB58" i="11"/>
  <c r="AC22" i="11"/>
  <c r="AC74" i="11"/>
  <c r="AC54" i="11"/>
  <c r="AB74" i="11"/>
  <c r="AC10" i="11"/>
  <c r="AB70" i="11"/>
  <c r="AB32" i="11"/>
  <c r="AB52" i="11"/>
  <c r="AC6" i="11"/>
  <c r="AB7" i="11"/>
  <c r="AB82" i="11"/>
  <c r="AB49" i="11"/>
  <c r="AC2" i="11"/>
  <c r="AC62" i="11"/>
  <c r="AB60" i="11"/>
  <c r="AB13" i="11"/>
  <c r="AC50" i="11"/>
  <c r="AB12" i="11"/>
  <c r="AB57" i="11"/>
  <c r="AB9" i="11"/>
  <c r="AB87" i="11"/>
  <c r="AB36" i="11"/>
  <c r="AB83" i="11"/>
  <c r="AB20" i="11"/>
  <c r="AB64" i="11"/>
  <c r="AB11" i="11"/>
  <c r="AB15" i="11"/>
  <c r="AB34" i="11"/>
  <c r="AB42" i="11"/>
  <c r="AB37" i="11"/>
  <c r="AB75" i="11"/>
  <c r="AB14" i="11"/>
  <c r="AB25" i="11"/>
  <c r="AB17" i="11"/>
  <c r="AB81" i="11"/>
  <c r="AB84" i="11"/>
  <c r="AB78" i="11"/>
  <c r="AB33" i="11"/>
  <c r="AB53" i="11"/>
  <c r="AB30" i="11"/>
  <c r="AB22" i="11"/>
  <c r="AB50" i="11"/>
  <c r="AC35" i="11"/>
  <c r="AC13" i="11"/>
  <c r="AC31" i="11"/>
  <c r="AC85" i="11"/>
  <c r="AC52" i="11"/>
  <c r="AC7" i="11"/>
  <c r="AC44" i="11"/>
  <c r="AC71" i="11"/>
  <c r="AC12" i="11"/>
  <c r="AC39" i="11"/>
  <c r="AC40" i="11"/>
  <c r="AC80" i="11"/>
  <c r="AC48" i="11"/>
  <c r="AC55" i="11"/>
  <c r="AC87" i="11"/>
  <c r="AC32" i="11"/>
  <c r="AC25" i="11"/>
  <c r="AC53" i="11"/>
  <c r="AC88" i="11"/>
  <c r="AC36" i="11"/>
  <c r="AC27" i="11"/>
  <c r="AC47" i="11"/>
  <c r="AC20" i="11"/>
  <c r="AC49" i="11"/>
  <c r="AC17" i="11"/>
  <c r="AC61" i="11"/>
  <c r="AC75" i="11"/>
  <c r="AC56" i="11"/>
  <c r="AC84" i="11"/>
  <c r="AC77" i="11"/>
  <c r="AC59" i="11"/>
  <c r="AC79" i="11"/>
  <c r="AC72" i="11"/>
  <c r="AC73" i="11"/>
  <c r="AC41" i="11"/>
  <c r="AC29" i="11"/>
  <c r="AC51" i="11"/>
  <c r="AC76" i="11"/>
  <c r="AC57" i="11"/>
  <c r="AC69" i="11"/>
  <c r="AC21" i="11"/>
  <c r="AC67" i="11"/>
  <c r="AC63" i="11"/>
  <c r="AC28" i="11"/>
  <c r="AC33" i="11"/>
  <c r="AC37" i="11"/>
  <c r="AC83" i="11"/>
  <c r="AC11" i="11"/>
  <c r="AC16" i="11"/>
  <c r="AC45" i="11"/>
  <c r="AC43" i="11"/>
  <c r="AC8" i="11"/>
  <c r="AC65" i="11"/>
  <c r="AC23" i="11"/>
  <c r="AC64" i="11"/>
  <c r="AC24" i="11"/>
  <c r="AC9" i="11"/>
  <c r="AC19" i="11"/>
  <c r="AC60" i="11"/>
  <c r="AC81" i="11"/>
  <c r="AC89" i="11"/>
  <c r="AC68" i="11"/>
  <c r="AC15" i="11"/>
  <c r="Z122" i="11"/>
  <c r="AA122" i="11"/>
  <c r="AD110" i="11" l="1"/>
  <c r="AE106" i="11"/>
  <c r="AE118" i="11"/>
  <c r="AD118" i="11"/>
  <c r="AE114" i="11"/>
  <c r="AD114" i="11"/>
  <c r="AE110" i="11"/>
  <c r="AD106" i="11"/>
  <c r="AE102" i="11"/>
  <c r="AD102" i="11"/>
  <c r="AD98" i="11"/>
  <c r="AE94" i="11"/>
  <c r="AD94" i="11"/>
  <c r="AE98" i="11"/>
  <c r="AD90" i="11"/>
  <c r="AE90" i="11"/>
  <c r="AF158" i="11"/>
  <c r="AH154" i="11"/>
  <c r="AG154" i="11" s="1"/>
  <c r="AG147" i="11"/>
  <c r="AH157" i="11"/>
  <c r="AG157" i="11" s="1"/>
  <c r="AH151" i="11"/>
  <c r="AG151" i="11" s="1"/>
  <c r="AI149" i="11"/>
  <c r="AH156" i="11"/>
  <c r="AG156" i="11" s="1"/>
  <c r="AH153" i="11"/>
  <c r="AG153" i="11" s="1"/>
  <c r="AH152" i="11"/>
  <c r="AG152" i="11" s="1"/>
  <c r="AH147" i="11"/>
  <c r="AH155" i="11"/>
  <c r="AG155" i="11" s="1"/>
  <c r="AD145" i="11"/>
  <c r="AG144" i="11"/>
  <c r="AF139" i="11"/>
  <c r="AF144" i="11"/>
  <c r="AG139" i="11"/>
  <c r="AH136" i="11"/>
  <c r="AF142" i="11"/>
  <c r="AG142" i="11"/>
  <c r="AF140" i="11"/>
  <c r="AF138" i="11"/>
  <c r="AG143" i="11"/>
  <c r="AF143" i="11"/>
  <c r="AF141" i="11"/>
  <c r="AG138" i="11"/>
  <c r="AG140" i="11"/>
  <c r="AG141" i="11"/>
  <c r="AE145" i="11"/>
  <c r="AE151" i="11"/>
  <c r="AE158" i="11" s="1"/>
  <c r="AB122" i="11"/>
  <c r="AC122" i="11"/>
  <c r="AD63" i="11"/>
  <c r="AD12" i="11"/>
  <c r="AD61" i="11"/>
  <c r="AD36" i="11"/>
  <c r="AD21" i="11"/>
  <c r="AE70" i="11"/>
  <c r="AD60" i="11"/>
  <c r="AE86" i="11"/>
  <c r="AD43" i="11"/>
  <c r="AE50" i="11"/>
  <c r="AE54" i="11"/>
  <c r="AD84" i="11"/>
  <c r="AD66" i="11"/>
  <c r="AE18" i="11"/>
  <c r="AD83" i="11"/>
  <c r="AD79" i="11"/>
  <c r="AD44" i="11"/>
  <c r="AE22" i="11"/>
  <c r="AD45" i="11"/>
  <c r="AE46" i="11"/>
  <c r="AE66" i="11"/>
  <c r="AD69" i="11"/>
  <c r="AD11" i="11"/>
  <c r="AD74" i="11"/>
  <c r="AD42" i="11"/>
  <c r="AD13" i="11"/>
  <c r="AD7" i="11"/>
  <c r="AD82" i="11"/>
  <c r="AD47" i="11"/>
  <c r="AD18" i="11"/>
  <c r="AD37" i="11"/>
  <c r="AF4" i="11"/>
  <c r="AE78" i="11"/>
  <c r="AD31" i="11"/>
  <c r="AE74" i="11"/>
  <c r="AD49" i="11"/>
  <c r="AE10" i="11"/>
  <c r="AE14" i="11"/>
  <c r="AD58" i="11"/>
  <c r="AD48" i="11"/>
  <c r="AD26" i="11"/>
  <c r="AD71" i="11"/>
  <c r="AD10" i="11"/>
  <c r="AD64" i="11"/>
  <c r="AD38" i="11"/>
  <c r="AD75" i="11"/>
  <c r="AD73" i="11"/>
  <c r="AD15" i="11"/>
  <c r="AD9" i="11"/>
  <c r="AE30" i="11"/>
  <c r="AD80" i="11"/>
  <c r="AD70" i="11"/>
  <c r="AD67" i="11"/>
  <c r="AD54" i="11"/>
  <c r="AD35" i="11"/>
  <c r="AD23" i="11"/>
  <c r="AD68" i="11"/>
  <c r="AD6" i="11"/>
  <c r="AD55" i="11"/>
  <c r="AD72" i="11"/>
  <c r="AD34" i="11"/>
  <c r="AD40" i="11"/>
  <c r="AD24" i="11"/>
  <c r="AD62" i="11"/>
  <c r="AD2" i="11"/>
  <c r="AD86" i="11"/>
  <c r="AD76" i="11"/>
  <c r="AD29" i="11"/>
  <c r="AE42" i="11"/>
  <c r="AD19" i="11"/>
  <c r="AD27" i="11"/>
  <c r="AE6" i="11"/>
  <c r="AD88" i="11"/>
  <c r="AD57" i="11"/>
  <c r="AD87" i="11"/>
  <c r="AE62" i="11"/>
  <c r="AE38" i="11"/>
  <c r="AD16" i="11"/>
  <c r="AE2" i="11"/>
  <c r="AE34" i="11"/>
  <c r="AD46" i="11"/>
  <c r="AD85" i="11"/>
  <c r="AD56" i="11"/>
  <c r="AE58" i="11"/>
  <c r="AD41" i="11"/>
  <c r="AD20" i="11"/>
  <c r="AD59" i="11"/>
  <c r="AD77" i="11"/>
  <c r="AE82" i="11"/>
  <c r="AE26" i="11"/>
  <c r="AD51" i="11"/>
  <c r="AD32" i="11"/>
  <c r="AD78" i="11"/>
  <c r="AD65" i="11"/>
  <c r="AD8" i="11"/>
  <c r="AD89" i="11"/>
  <c r="AD14" i="11"/>
  <c r="AD22" i="11"/>
  <c r="AD28" i="11"/>
  <c r="AD17" i="11"/>
  <c r="AD25" i="11"/>
  <c r="AD52" i="11"/>
  <c r="AD53" i="11"/>
  <c r="AD81" i="11"/>
  <c r="AD50" i="11"/>
  <c r="AD33" i="11"/>
  <c r="AD39" i="11"/>
  <c r="AD30" i="11"/>
  <c r="AE61" i="11"/>
  <c r="AE85" i="11"/>
  <c r="AE32" i="11"/>
  <c r="AE88" i="11"/>
  <c r="AE45" i="11"/>
  <c r="AE9" i="11"/>
  <c r="AE25" i="11"/>
  <c r="AE41" i="11"/>
  <c r="AE40" i="11"/>
  <c r="AE36" i="11"/>
  <c r="AE64" i="11"/>
  <c r="AE21" i="11"/>
  <c r="AE68" i="11"/>
  <c r="AE73" i="11"/>
  <c r="AE84" i="11"/>
  <c r="AE13" i="11"/>
  <c r="AE48" i="11"/>
  <c r="AE17" i="11"/>
  <c r="AE49" i="11"/>
  <c r="AE89" i="11"/>
  <c r="AE24" i="11"/>
  <c r="AE53" i="11"/>
  <c r="AE28" i="11"/>
  <c r="AE81" i="11"/>
  <c r="AE52" i="11"/>
  <c r="AE33" i="11"/>
  <c r="AE16" i="11"/>
  <c r="AE65" i="11"/>
  <c r="AE79" i="11"/>
  <c r="AE67" i="11"/>
  <c r="AE57" i="11"/>
  <c r="AE20" i="11"/>
  <c r="AE87" i="11"/>
  <c r="AE39" i="11"/>
  <c r="AE72" i="11"/>
  <c r="AE23" i="11"/>
  <c r="AE83" i="11"/>
  <c r="AE60" i="11"/>
  <c r="AE47" i="11"/>
  <c r="AE19" i="11"/>
  <c r="AE31" i="11"/>
  <c r="AE51" i="11"/>
  <c r="AE12" i="11"/>
  <c r="AE29" i="11"/>
  <c r="AE27" i="11"/>
  <c r="AE63" i="11"/>
  <c r="AE15" i="11"/>
  <c r="AE55" i="11"/>
  <c r="AE44" i="11"/>
  <c r="AE69" i="11"/>
  <c r="AE7" i="11"/>
  <c r="AE59" i="11"/>
  <c r="AE76" i="11"/>
  <c r="AE56" i="11"/>
  <c r="AE77" i="11"/>
  <c r="AE75" i="11"/>
  <c r="AE35" i="11"/>
  <c r="AE37" i="11"/>
  <c r="AE11" i="11"/>
  <c r="AE71" i="11"/>
  <c r="AE8" i="11"/>
  <c r="AE43" i="11"/>
  <c r="AE80" i="11"/>
  <c r="AG118" i="11" l="1"/>
  <c r="AF118" i="11"/>
  <c r="AG114" i="11"/>
  <c r="AF114" i="11"/>
  <c r="AG110" i="11"/>
  <c r="AG106" i="11"/>
  <c r="AF110" i="11"/>
  <c r="AF106" i="11"/>
  <c r="AF102" i="11"/>
  <c r="AG102" i="11"/>
  <c r="AG94" i="11"/>
  <c r="AF94" i="11"/>
  <c r="AG98" i="11"/>
  <c r="AF98" i="11"/>
  <c r="AG90" i="11"/>
  <c r="AF90" i="11"/>
  <c r="AF145" i="11"/>
  <c r="AJ156" i="11"/>
  <c r="AI156" i="11" s="1"/>
  <c r="AI147" i="11"/>
  <c r="AK149" i="11"/>
  <c r="AJ147" i="11"/>
  <c r="AJ155" i="11"/>
  <c r="AI155" i="11" s="1"/>
  <c r="AJ153" i="11"/>
  <c r="AI153" i="11" s="1"/>
  <c r="AJ157" i="11"/>
  <c r="AI157" i="11" s="1"/>
  <c r="AJ152" i="11"/>
  <c r="AI152" i="11" s="1"/>
  <c r="AJ154" i="11"/>
  <c r="AI154" i="11" s="1"/>
  <c r="AJ151" i="11"/>
  <c r="AH158" i="11"/>
  <c r="AG158" i="11"/>
  <c r="AG145" i="11"/>
  <c r="AI144" i="11"/>
  <c r="AI142" i="11"/>
  <c r="AH138" i="11"/>
  <c r="AH144" i="11"/>
  <c r="AH140" i="11"/>
  <c r="AH139" i="11"/>
  <c r="AI143" i="11"/>
  <c r="AI138" i="11"/>
  <c r="AH142" i="11"/>
  <c r="AI141" i="11"/>
  <c r="AH141" i="11"/>
  <c r="AI139" i="11"/>
  <c r="AI140" i="11"/>
  <c r="AH143" i="11"/>
  <c r="AJ136" i="11"/>
  <c r="AD122" i="11"/>
  <c r="AE122" i="11"/>
  <c r="AF44" i="11"/>
  <c r="AF32" i="11"/>
  <c r="AF77" i="11"/>
  <c r="AF55" i="11"/>
  <c r="AF19" i="11"/>
  <c r="AF48" i="11"/>
  <c r="AF23" i="11"/>
  <c r="AF24" i="11"/>
  <c r="AF69" i="11"/>
  <c r="AG58" i="11"/>
  <c r="AF13" i="11"/>
  <c r="AF61" i="11"/>
  <c r="AF10" i="11"/>
  <c r="AF2" i="11"/>
  <c r="AF73" i="11"/>
  <c r="AF26" i="11"/>
  <c r="AG18" i="11"/>
  <c r="AF47" i="11"/>
  <c r="AF58" i="11"/>
  <c r="AF64" i="11"/>
  <c r="AG38" i="11"/>
  <c r="AF89" i="11"/>
  <c r="AF76" i="11"/>
  <c r="AG42" i="11"/>
  <c r="AF20" i="11"/>
  <c r="AG74" i="11"/>
  <c r="AF67" i="11"/>
  <c r="AF42" i="11"/>
  <c r="AF88" i="11"/>
  <c r="AF60" i="11"/>
  <c r="AG50" i="11"/>
  <c r="AG46" i="11"/>
  <c r="AF21" i="11"/>
  <c r="AF85" i="11"/>
  <c r="AF72" i="11"/>
  <c r="AF46" i="11"/>
  <c r="AG2" i="11"/>
  <c r="AF79" i="11"/>
  <c r="AF39" i="11"/>
  <c r="AF18" i="11"/>
  <c r="AF87" i="11"/>
  <c r="AF59" i="11"/>
  <c r="AF70" i="11"/>
  <c r="AF43" i="11"/>
  <c r="AH4" i="11"/>
  <c r="AF12" i="11"/>
  <c r="AG26" i="11"/>
  <c r="AF38" i="11"/>
  <c r="AF37" i="11"/>
  <c r="AG6" i="11"/>
  <c r="AG78" i="11"/>
  <c r="AF15" i="11"/>
  <c r="AG10" i="11"/>
  <c r="AF54" i="11"/>
  <c r="AF63" i="11"/>
  <c r="AG22" i="11"/>
  <c r="AF9" i="11"/>
  <c r="AG66" i="11"/>
  <c r="AF68" i="11"/>
  <c r="AF57" i="11"/>
  <c r="AF40" i="11"/>
  <c r="AG30" i="11"/>
  <c r="AF41" i="11"/>
  <c r="AF28" i="11"/>
  <c r="AF56" i="11"/>
  <c r="AF74" i="11"/>
  <c r="AF49" i="11"/>
  <c r="AG14" i="11"/>
  <c r="AF36" i="11"/>
  <c r="AF45" i="11"/>
  <c r="AF27" i="11"/>
  <c r="AG54" i="11"/>
  <c r="AF80" i="11"/>
  <c r="AF86" i="11"/>
  <c r="AG34" i="11"/>
  <c r="AF62" i="11"/>
  <c r="AF71" i="11"/>
  <c r="AG70" i="11"/>
  <c r="AG82" i="11"/>
  <c r="AF84" i="11"/>
  <c r="AF34" i="11"/>
  <c r="AF35" i="11"/>
  <c r="AF51" i="11"/>
  <c r="AF75" i="11"/>
  <c r="AF82" i="11"/>
  <c r="AF65" i="11"/>
  <c r="AF6" i="11"/>
  <c r="AF11" i="11"/>
  <c r="AG62" i="11"/>
  <c r="AG86" i="11"/>
  <c r="AF66" i="11"/>
  <c r="AF29" i="11"/>
  <c r="AF31" i="11"/>
  <c r="AF81" i="11"/>
  <c r="AF83" i="11"/>
  <c r="AF78" i="11"/>
  <c r="AF52" i="11"/>
  <c r="AF30" i="11"/>
  <c r="AF8" i="11"/>
  <c r="AF17" i="11"/>
  <c r="AF25" i="11"/>
  <c r="AF7" i="11"/>
  <c r="AF14" i="11"/>
  <c r="AF22" i="11"/>
  <c r="AF50" i="11"/>
  <c r="AF53" i="11"/>
  <c r="AF16" i="11"/>
  <c r="AF33" i="11"/>
  <c r="AG7" i="11"/>
  <c r="AG11" i="11"/>
  <c r="AG47" i="11"/>
  <c r="AG23" i="11"/>
  <c r="AG51" i="11"/>
  <c r="AG36" i="11"/>
  <c r="AG83" i="11"/>
  <c r="AG48" i="11"/>
  <c r="AG35" i="11"/>
  <c r="AG39" i="11"/>
  <c r="AG49" i="11"/>
  <c r="AG43" i="11"/>
  <c r="AG40" i="11"/>
  <c r="AG31" i="11"/>
  <c r="AG65" i="11"/>
  <c r="AG71" i="11"/>
  <c r="AG16" i="11"/>
  <c r="AG67" i="11"/>
  <c r="AG8" i="11"/>
  <c r="AG9" i="11"/>
  <c r="AG17" i="11"/>
  <c r="AG80" i="11"/>
  <c r="AG87" i="11"/>
  <c r="AG88" i="11"/>
  <c r="AG53" i="11"/>
  <c r="AG57" i="11"/>
  <c r="AG85" i="11"/>
  <c r="AG12" i="11"/>
  <c r="AG15" i="11"/>
  <c r="AG64" i="11"/>
  <c r="AG37" i="11"/>
  <c r="AG41" i="11"/>
  <c r="AG81" i="11"/>
  <c r="AG44" i="11"/>
  <c r="AG76" i="11"/>
  <c r="AG63" i="11"/>
  <c r="AG60" i="11"/>
  <c r="AG21" i="11"/>
  <c r="AG25" i="11"/>
  <c r="AG84" i="11"/>
  <c r="AG52" i="11"/>
  <c r="AG56" i="11"/>
  <c r="AG29" i="11"/>
  <c r="AG33" i="11"/>
  <c r="AG27" i="11"/>
  <c r="AG73" i="11"/>
  <c r="AG89" i="11"/>
  <c r="AG28" i="11"/>
  <c r="AG75" i="11"/>
  <c r="AG45" i="11"/>
  <c r="AG59" i="11"/>
  <c r="AG69" i="11"/>
  <c r="AG20" i="11"/>
  <c r="AG32" i="11"/>
  <c r="AG72" i="11"/>
  <c r="AG77" i="11"/>
  <c r="AG19" i="11"/>
  <c r="AG13" i="11"/>
  <c r="AG68" i="11"/>
  <c r="AG61" i="11"/>
  <c r="AG55" i="11"/>
  <c r="AG24" i="11"/>
  <c r="AG79" i="11"/>
  <c r="AI118" i="11" l="1"/>
  <c r="AH118" i="11"/>
  <c r="AI114" i="11"/>
  <c r="AH114" i="11"/>
  <c r="AI110" i="11"/>
  <c r="AH110" i="11"/>
  <c r="AI106" i="11"/>
  <c r="AH106" i="11"/>
  <c r="AH102" i="11"/>
  <c r="AI102" i="11"/>
  <c r="AI98" i="11"/>
  <c r="AH98" i="11"/>
  <c r="AI94" i="11"/>
  <c r="AH94" i="11"/>
  <c r="AI90" i="11"/>
  <c r="AH90" i="11"/>
  <c r="AI145" i="11"/>
  <c r="AK138" i="11"/>
  <c r="AJ140" i="11"/>
  <c r="AK142" i="11"/>
  <c r="AJ144" i="11"/>
  <c r="AL136" i="11"/>
  <c r="AJ138" i="11"/>
  <c r="AK140" i="11"/>
  <c r="AJ143" i="11"/>
  <c r="AJ141" i="11"/>
  <c r="AK144" i="11"/>
  <c r="AJ142" i="11"/>
  <c r="AK139" i="11"/>
  <c r="AK141" i="11"/>
  <c r="AK143" i="11"/>
  <c r="AJ139" i="11"/>
  <c r="AL147" i="11"/>
  <c r="AL151" i="11"/>
  <c r="AK151" i="11" s="1"/>
  <c r="AL153" i="11"/>
  <c r="AK153" i="11" s="1"/>
  <c r="AM149" i="11"/>
  <c r="AL156" i="11"/>
  <c r="AK156" i="11" s="1"/>
  <c r="AL152" i="11"/>
  <c r="AK152" i="11" s="1"/>
  <c r="AL155" i="11"/>
  <c r="AK155" i="11" s="1"/>
  <c r="AL157" i="11"/>
  <c r="AK157" i="11" s="1"/>
  <c r="AK147" i="11"/>
  <c r="AL154" i="11"/>
  <c r="AK154" i="11" s="1"/>
  <c r="AI151" i="11"/>
  <c r="AI158" i="11" s="1"/>
  <c r="AJ158" i="11"/>
  <c r="AH145" i="11"/>
  <c r="AG122" i="11"/>
  <c r="AF122" i="11"/>
  <c r="AH75" i="11"/>
  <c r="AH23" i="11"/>
  <c r="AH59" i="11"/>
  <c r="AH13" i="11"/>
  <c r="AH63" i="11"/>
  <c r="AI66" i="11"/>
  <c r="AH52" i="11"/>
  <c r="AI22" i="11"/>
  <c r="AH32" i="11"/>
  <c r="AI34" i="11"/>
  <c r="AI18" i="11"/>
  <c r="AH43" i="11"/>
  <c r="AH26" i="11"/>
  <c r="AI26" i="11"/>
  <c r="AI82" i="11"/>
  <c r="AH44" i="11"/>
  <c r="AH76" i="11"/>
  <c r="AI10" i="11"/>
  <c r="AH37" i="11"/>
  <c r="AI46" i="11"/>
  <c r="AH79" i="11"/>
  <c r="AI62" i="11"/>
  <c r="AH65" i="11"/>
  <c r="AH70" i="11"/>
  <c r="AH71" i="11"/>
  <c r="AI50" i="11"/>
  <c r="AI6" i="11"/>
  <c r="AH58" i="11"/>
  <c r="AH29" i="11"/>
  <c r="AH39" i="11"/>
  <c r="AI54" i="11"/>
  <c r="AH6" i="11"/>
  <c r="AH67" i="11"/>
  <c r="AH77" i="11"/>
  <c r="AH89" i="11"/>
  <c r="AH9" i="11"/>
  <c r="AI58" i="11"/>
  <c r="AH10" i="11"/>
  <c r="AH38" i="11"/>
  <c r="AH45" i="11"/>
  <c r="AH21" i="11"/>
  <c r="AI42" i="11"/>
  <c r="AH18" i="11"/>
  <c r="AH66" i="11"/>
  <c r="AH11" i="11"/>
  <c r="AH46" i="11"/>
  <c r="AH49" i="11"/>
  <c r="AH60" i="11"/>
  <c r="AH36" i="11"/>
  <c r="AH68" i="11"/>
  <c r="AH41" i="11"/>
  <c r="AH85" i="11"/>
  <c r="AH83" i="11"/>
  <c r="AH54" i="11"/>
  <c r="AI86" i="11"/>
  <c r="AH57" i="11"/>
  <c r="AH8" i="11"/>
  <c r="AH64" i="11"/>
  <c r="AI74" i="11"/>
  <c r="AH48" i="11"/>
  <c r="AH80" i="11"/>
  <c r="AH87" i="11"/>
  <c r="AH73" i="11"/>
  <c r="AI2" i="11"/>
  <c r="AH86" i="11"/>
  <c r="AI70" i="11"/>
  <c r="AH51" i="11"/>
  <c r="AH19" i="11"/>
  <c r="AH74" i="11"/>
  <c r="AH72" i="11"/>
  <c r="AH82" i="11"/>
  <c r="AH88" i="11"/>
  <c r="AH42" i="11"/>
  <c r="AH69" i="11"/>
  <c r="AH27" i="11"/>
  <c r="AH20" i="11"/>
  <c r="AJ4" i="11"/>
  <c r="AH2" i="11"/>
  <c r="AH7" i="11"/>
  <c r="AH84" i="11"/>
  <c r="AI38" i="11"/>
  <c r="AH31" i="11"/>
  <c r="AH12" i="11"/>
  <c r="AH16" i="11"/>
  <c r="AI14" i="11"/>
  <c r="AH56" i="11"/>
  <c r="AH34" i="11"/>
  <c r="AH62" i="11"/>
  <c r="AH40" i="11"/>
  <c r="AH28" i="11"/>
  <c r="AH61" i="11"/>
  <c r="AH15" i="11"/>
  <c r="AH14" i="11"/>
  <c r="AH22" i="11"/>
  <c r="AH55" i="11"/>
  <c r="AH35" i="11"/>
  <c r="AI78" i="11"/>
  <c r="AH81" i="11"/>
  <c r="AH78" i="11"/>
  <c r="AH33" i="11"/>
  <c r="AI30" i="11"/>
  <c r="AH30" i="11"/>
  <c r="AH24" i="11"/>
  <c r="AH47" i="11"/>
  <c r="AH17" i="11"/>
  <c r="AH25" i="11"/>
  <c r="AH53" i="11"/>
  <c r="AH50" i="11"/>
  <c r="AI55" i="11"/>
  <c r="AI7" i="11"/>
  <c r="AI69" i="11"/>
  <c r="AI29" i="11"/>
  <c r="AI67" i="11"/>
  <c r="AI11" i="11"/>
  <c r="AI45" i="11"/>
  <c r="AI9" i="11"/>
  <c r="AI27" i="11"/>
  <c r="AI43" i="11"/>
  <c r="AI17" i="11"/>
  <c r="AI47" i="11"/>
  <c r="AI85" i="11"/>
  <c r="AI39" i="11"/>
  <c r="AI12" i="11"/>
  <c r="AI33" i="11"/>
  <c r="AI15" i="11"/>
  <c r="AI21" i="11"/>
  <c r="AI63" i="11"/>
  <c r="AI31" i="11"/>
  <c r="AI49" i="11"/>
  <c r="AI75" i="11"/>
  <c r="AI80" i="11"/>
  <c r="AI79" i="11"/>
  <c r="AI37" i="11"/>
  <c r="AI61" i="11"/>
  <c r="AI41" i="11"/>
  <c r="AI25" i="11"/>
  <c r="AI59" i="11"/>
  <c r="AI16" i="11"/>
  <c r="AI28" i="11"/>
  <c r="AI81" i="11"/>
  <c r="AI73" i="11"/>
  <c r="AI23" i="11"/>
  <c r="AI57" i="11"/>
  <c r="AI56" i="11"/>
  <c r="AI77" i="11"/>
  <c r="AI53" i="11"/>
  <c r="AI13" i="11"/>
  <c r="AI87" i="11"/>
  <c r="AI65" i="11"/>
  <c r="AI72" i="11"/>
  <c r="AI44" i="11"/>
  <c r="AI32" i="11"/>
  <c r="AI8" i="11"/>
  <c r="AI60" i="11"/>
  <c r="AI88" i="11"/>
  <c r="AI40" i="11"/>
  <c r="AI52" i="11"/>
  <c r="AI19" i="11"/>
  <c r="AI36" i="11"/>
  <c r="AI35" i="11"/>
  <c r="AI64" i="11"/>
  <c r="AI48" i="11"/>
  <c r="AI24" i="11"/>
  <c r="AI71" i="11"/>
  <c r="AI68" i="11"/>
  <c r="AI84" i="11"/>
  <c r="AI20" i="11"/>
  <c r="AI76" i="11"/>
  <c r="AI51" i="11"/>
  <c r="AI83" i="11"/>
  <c r="AI89" i="11"/>
  <c r="AJ118" i="11" l="1"/>
  <c r="AK114" i="11"/>
  <c r="AJ114" i="11"/>
  <c r="AK110" i="11"/>
  <c r="AJ110" i="11"/>
  <c r="AK106" i="11"/>
  <c r="AJ106" i="11"/>
  <c r="AK118" i="11"/>
  <c r="AK102" i="11"/>
  <c r="AJ102" i="11"/>
  <c r="AJ98" i="11"/>
  <c r="AK94" i="11"/>
  <c r="AJ94" i="11"/>
  <c r="AK98" i="11"/>
  <c r="AK90" i="11"/>
  <c r="AJ90" i="11"/>
  <c r="AJ145" i="11"/>
  <c r="AK158" i="11"/>
  <c r="AM141" i="11"/>
  <c r="AM140" i="11"/>
  <c r="AM143" i="11"/>
  <c r="AN136" i="11"/>
  <c r="AM142" i="11"/>
  <c r="AM144" i="11"/>
  <c r="AM138" i="11"/>
  <c r="AL142" i="11"/>
  <c r="AL138" i="11"/>
  <c r="AL144" i="11"/>
  <c r="AM139" i="11"/>
  <c r="AL141" i="11"/>
  <c r="AL140" i="11"/>
  <c r="AL143" i="11"/>
  <c r="AL139" i="11"/>
  <c r="AN155" i="11"/>
  <c r="AM155" i="11" s="1"/>
  <c r="AO149" i="11"/>
  <c r="AN153" i="11"/>
  <c r="AM153" i="11" s="1"/>
  <c r="AN156" i="11"/>
  <c r="AM156" i="11" s="1"/>
  <c r="AN147" i="11"/>
  <c r="AN152" i="11"/>
  <c r="AM152" i="11" s="1"/>
  <c r="AN154" i="11"/>
  <c r="AM154" i="11" s="1"/>
  <c r="AN157" i="11"/>
  <c r="AM157" i="11" s="1"/>
  <c r="AN151" i="11"/>
  <c r="AM151" i="11" s="1"/>
  <c r="AM147" i="11"/>
  <c r="AL158" i="11"/>
  <c r="AK145" i="11"/>
  <c r="AH122" i="11"/>
  <c r="AK22" i="11"/>
  <c r="AJ39" i="11"/>
  <c r="AJ88" i="11"/>
  <c r="AJ26" i="11"/>
  <c r="AJ55" i="11"/>
  <c r="AK42" i="11"/>
  <c r="AJ11" i="11"/>
  <c r="AK62" i="11"/>
  <c r="AJ10" i="11"/>
  <c r="AJ52" i="11"/>
  <c r="AK82" i="11"/>
  <c r="AK2" i="11"/>
  <c r="AK14" i="11"/>
  <c r="AJ28" i="11"/>
  <c r="AJ61" i="11"/>
  <c r="AJ62" i="11"/>
  <c r="AJ68" i="11"/>
  <c r="AK30" i="11"/>
  <c r="AJ36" i="11"/>
  <c r="AJ60" i="11"/>
  <c r="AJ34" i="11"/>
  <c r="AJ7" i="11"/>
  <c r="AJ2" i="11"/>
  <c r="AJ42" i="11"/>
  <c r="AK78" i="11"/>
  <c r="AJ8" i="11"/>
  <c r="AJ72" i="11"/>
  <c r="AJ86" i="11"/>
  <c r="AJ89" i="11"/>
  <c r="AJ31" i="11"/>
  <c r="AJ74" i="11"/>
  <c r="AK70" i="11"/>
  <c r="AJ49" i="11"/>
  <c r="AK26" i="11"/>
  <c r="AK6" i="11"/>
  <c r="AJ80" i="11"/>
  <c r="AJ66" i="11"/>
  <c r="AJ6" i="11"/>
  <c r="AK66" i="11"/>
  <c r="AJ82" i="11"/>
  <c r="AK34" i="11"/>
  <c r="AJ57" i="11"/>
  <c r="AJ19" i="11"/>
  <c r="AJ70" i="11"/>
  <c r="AJ20" i="11"/>
  <c r="AK74" i="11"/>
  <c r="AJ21" i="11"/>
  <c r="AJ83" i="11"/>
  <c r="AJ13" i="11"/>
  <c r="AJ64" i="11"/>
  <c r="AJ77" i="11"/>
  <c r="AK54" i="11"/>
  <c r="AJ79" i="11"/>
  <c r="AJ71" i="11"/>
  <c r="AJ23" i="11"/>
  <c r="AJ69" i="11"/>
  <c r="AK38" i="11"/>
  <c r="AJ9" i="11"/>
  <c r="AK18" i="11"/>
  <c r="AJ75" i="11"/>
  <c r="AK58" i="11"/>
  <c r="AJ58" i="11"/>
  <c r="AJ51" i="11"/>
  <c r="AJ38" i="11"/>
  <c r="AK46" i="11"/>
  <c r="AJ24" i="11"/>
  <c r="AJ37" i="11"/>
  <c r="AJ32" i="11"/>
  <c r="AJ41" i="11"/>
  <c r="AK10" i="11"/>
  <c r="AJ84" i="11"/>
  <c r="AJ35" i="11"/>
  <c r="AJ46" i="11"/>
  <c r="AJ59" i="11"/>
  <c r="AJ47" i="11"/>
  <c r="AK86" i="11"/>
  <c r="AJ48" i="11"/>
  <c r="AL4" i="11"/>
  <c r="AJ15" i="11"/>
  <c r="AJ65" i="11"/>
  <c r="AJ27" i="11"/>
  <c r="AJ54" i="11"/>
  <c r="AJ85" i="11"/>
  <c r="AJ63" i="11"/>
  <c r="AJ16" i="11"/>
  <c r="AJ56" i="11"/>
  <c r="AJ44" i="11"/>
  <c r="AJ18" i="11"/>
  <c r="AJ67" i="11"/>
  <c r="AJ87" i="11"/>
  <c r="AJ29" i="11"/>
  <c r="AJ14" i="11"/>
  <c r="AJ25" i="11"/>
  <c r="AJ76" i="11"/>
  <c r="AJ17" i="11"/>
  <c r="AJ40" i="11"/>
  <c r="AJ43" i="11"/>
  <c r="AK50" i="11"/>
  <c r="AJ45" i="11"/>
  <c r="AJ78" i="11"/>
  <c r="AJ12" i="11"/>
  <c r="AJ81" i="11"/>
  <c r="AJ30" i="11"/>
  <c r="AJ33" i="11"/>
  <c r="AJ50" i="11"/>
  <c r="AJ73" i="11"/>
  <c r="AJ22" i="11"/>
  <c r="AJ53" i="11"/>
  <c r="AK8" i="11"/>
  <c r="AK33" i="11"/>
  <c r="AK43" i="11"/>
  <c r="AK77" i="11"/>
  <c r="AK7" i="11"/>
  <c r="AK9" i="11"/>
  <c r="AK40" i="11"/>
  <c r="AK55" i="11"/>
  <c r="AK16" i="11"/>
  <c r="AK17" i="11"/>
  <c r="AK27" i="11"/>
  <c r="AK73" i="11"/>
  <c r="AK41" i="11"/>
  <c r="AK72" i="11"/>
  <c r="AK68" i="11"/>
  <c r="AK37" i="11"/>
  <c r="AK29" i="11"/>
  <c r="AK21" i="11"/>
  <c r="AK64" i="11"/>
  <c r="AK57" i="11"/>
  <c r="AK85" i="11"/>
  <c r="AK60" i="11"/>
  <c r="AK89" i="11"/>
  <c r="AK23" i="11"/>
  <c r="AK49" i="11"/>
  <c r="AK79" i="11"/>
  <c r="AK65" i="11"/>
  <c r="AK75" i="11"/>
  <c r="AK51" i="11"/>
  <c r="AK80" i="11"/>
  <c r="AK13" i="11"/>
  <c r="AK11" i="11"/>
  <c r="AK47" i="11"/>
  <c r="AK52" i="11"/>
  <c r="AK69" i="11"/>
  <c r="AK35" i="11"/>
  <c r="AK67" i="11"/>
  <c r="AK32" i="11"/>
  <c r="AK53" i="11"/>
  <c r="AK83" i="11"/>
  <c r="AK12" i="11"/>
  <c r="AK45" i="11"/>
  <c r="AK59" i="11"/>
  <c r="AK20" i="11"/>
  <c r="AK81" i="11"/>
  <c r="AK88" i="11"/>
  <c r="AK15" i="11"/>
  <c r="AK39" i="11"/>
  <c r="AK28" i="11"/>
  <c r="AK71" i="11"/>
  <c r="AK36" i="11"/>
  <c r="AK87" i="11"/>
  <c r="AK48" i="11"/>
  <c r="AK31" i="11"/>
  <c r="AK44" i="11"/>
  <c r="AK84" i="11"/>
  <c r="AK76" i="11"/>
  <c r="AK25" i="11"/>
  <c r="AK24" i="11"/>
  <c r="AK63" i="11"/>
  <c r="AK19" i="11"/>
  <c r="AK61" i="11"/>
  <c r="AK56" i="11"/>
  <c r="AI122" i="11"/>
  <c r="AL110" i="11" l="1"/>
  <c r="AM106" i="11"/>
  <c r="AM118" i="11"/>
  <c r="AL118" i="11"/>
  <c r="AM114" i="11"/>
  <c r="AL114" i="11"/>
  <c r="AM110" i="11"/>
  <c r="AL106" i="11"/>
  <c r="AM102" i="11"/>
  <c r="AL102" i="11"/>
  <c r="AL98" i="11"/>
  <c r="AM94" i="11"/>
  <c r="AL94" i="11"/>
  <c r="AM98" i="11"/>
  <c r="AL90" i="11"/>
  <c r="AM90" i="11"/>
  <c r="AM145" i="11"/>
  <c r="AN158" i="11"/>
  <c r="AN141" i="11"/>
  <c r="AO141" i="11"/>
  <c r="AO139" i="11"/>
  <c r="AO142" i="11"/>
  <c r="AN140" i="11"/>
  <c r="AO144" i="11"/>
  <c r="AP136" i="11"/>
  <c r="AO140" i="11"/>
  <c r="AN144" i="11"/>
  <c r="AN138" i="11"/>
  <c r="AO138" i="11"/>
  <c r="AO143" i="11"/>
  <c r="AN139" i="11"/>
  <c r="AN142" i="11"/>
  <c r="AN143" i="11"/>
  <c r="AM158" i="11"/>
  <c r="AP154" i="11"/>
  <c r="AO154" i="11" s="1"/>
  <c r="AP156" i="11"/>
  <c r="AO156" i="11" s="1"/>
  <c r="AP151" i="11"/>
  <c r="AO151" i="11" s="1"/>
  <c r="AP155" i="11"/>
  <c r="AO155" i="11" s="1"/>
  <c r="AQ149" i="11"/>
  <c r="AO147" i="11"/>
  <c r="AP147" i="11"/>
  <c r="AP153" i="11"/>
  <c r="AO153" i="11" s="1"/>
  <c r="AP152" i="11"/>
  <c r="AO152" i="11" s="1"/>
  <c r="AP157" i="11"/>
  <c r="AO157" i="11" s="1"/>
  <c r="AL145" i="11"/>
  <c r="AL37" i="11"/>
  <c r="AL47" i="11"/>
  <c r="AM6" i="11"/>
  <c r="AL55" i="11"/>
  <c r="AL29" i="11"/>
  <c r="AM58" i="11"/>
  <c r="AL13" i="11"/>
  <c r="AL34" i="11"/>
  <c r="AL24" i="11"/>
  <c r="AM46" i="11"/>
  <c r="AL85" i="11"/>
  <c r="AL40" i="11"/>
  <c r="AL51" i="11"/>
  <c r="AM30" i="11"/>
  <c r="AL54" i="11"/>
  <c r="AL64" i="11"/>
  <c r="AM34" i="11"/>
  <c r="AL67" i="11"/>
  <c r="AL59" i="11"/>
  <c r="AM82" i="11"/>
  <c r="AL27" i="11"/>
  <c r="AL42" i="11"/>
  <c r="AL48" i="11"/>
  <c r="AL75" i="11"/>
  <c r="AL62" i="11"/>
  <c r="AL84" i="11"/>
  <c r="AL39" i="11"/>
  <c r="AL80" i="11"/>
  <c r="AL66" i="11"/>
  <c r="AL8" i="11"/>
  <c r="AL57" i="11"/>
  <c r="AL71" i="11"/>
  <c r="AM54" i="11"/>
  <c r="AL6" i="11"/>
  <c r="AL65" i="11"/>
  <c r="AM62" i="11"/>
  <c r="AL38" i="11"/>
  <c r="AL79" i="11"/>
  <c r="AL15" i="11"/>
  <c r="AL20" i="11"/>
  <c r="AM70" i="11"/>
  <c r="AL89" i="11"/>
  <c r="AL61" i="11"/>
  <c r="AL2" i="11"/>
  <c r="AL41" i="11"/>
  <c r="AL52" i="11"/>
  <c r="AM78" i="11"/>
  <c r="AL43" i="11"/>
  <c r="AM50" i="11"/>
  <c r="AM10" i="11"/>
  <c r="AM38" i="11"/>
  <c r="AL76" i="11"/>
  <c r="AL86" i="11"/>
  <c r="AL58" i="11"/>
  <c r="AL12" i="11"/>
  <c r="AL74" i="11"/>
  <c r="AL49" i="11"/>
  <c r="AL87" i="11"/>
  <c r="AL44" i="11"/>
  <c r="AL9" i="11"/>
  <c r="AL18" i="11"/>
  <c r="AL68" i="11"/>
  <c r="AL82" i="11"/>
  <c r="AL70" i="11"/>
  <c r="AL72" i="11"/>
  <c r="AM14" i="11"/>
  <c r="AM2" i="11"/>
  <c r="AL21" i="11"/>
  <c r="AL83" i="11"/>
  <c r="AL73" i="11"/>
  <c r="AM18" i="11"/>
  <c r="AL63" i="11"/>
  <c r="AL77" i="11"/>
  <c r="AL10" i="11"/>
  <c r="AN4" i="11"/>
  <c r="AM86" i="11"/>
  <c r="AL31" i="11"/>
  <c r="AL46" i="11"/>
  <c r="AL45" i="11"/>
  <c r="AL16" i="11"/>
  <c r="AL88" i="11"/>
  <c r="AL32" i="11"/>
  <c r="AL69" i="11"/>
  <c r="AL7" i="11"/>
  <c r="AM22" i="11"/>
  <c r="AL11" i="11"/>
  <c r="AL28" i="11"/>
  <c r="AL36" i="11"/>
  <c r="AL56" i="11"/>
  <c r="AL81" i="11"/>
  <c r="AM42" i="11"/>
  <c r="AL19" i="11"/>
  <c r="AL26" i="11"/>
  <c r="AL17" i="11"/>
  <c r="AL22" i="11"/>
  <c r="AL23" i="11"/>
  <c r="AL14" i="11"/>
  <c r="AL25" i="11"/>
  <c r="AM66" i="11"/>
  <c r="AL60" i="11"/>
  <c r="AL35" i="11"/>
  <c r="AM26" i="11"/>
  <c r="AL33" i="11"/>
  <c r="AL50" i="11"/>
  <c r="AM74" i="11"/>
  <c r="AL30" i="11"/>
  <c r="AL53" i="11"/>
  <c r="AL78" i="11"/>
  <c r="AM76" i="11"/>
  <c r="AM9" i="11"/>
  <c r="AM65" i="11"/>
  <c r="AM57" i="11"/>
  <c r="AM77" i="11"/>
  <c r="AM89" i="11"/>
  <c r="AM61" i="11"/>
  <c r="AM69" i="11"/>
  <c r="AM36" i="11"/>
  <c r="AM49" i="11"/>
  <c r="AM33" i="11"/>
  <c r="AM25" i="11"/>
  <c r="AM52" i="11"/>
  <c r="AM37" i="11"/>
  <c r="AM85" i="11"/>
  <c r="AM81" i="11"/>
  <c r="AM12" i="11"/>
  <c r="AM72" i="11"/>
  <c r="AM45" i="11"/>
  <c r="AM21" i="11"/>
  <c r="AM56" i="11"/>
  <c r="AM64" i="11"/>
  <c r="AM43" i="11"/>
  <c r="AM63" i="11"/>
  <c r="AM39" i="11"/>
  <c r="AM32" i="11"/>
  <c r="AM13" i="11"/>
  <c r="AM8" i="11"/>
  <c r="AM40" i="11"/>
  <c r="AM47" i="11"/>
  <c r="AM35" i="11"/>
  <c r="AM84" i="11"/>
  <c r="AM73" i="11"/>
  <c r="AM60" i="11"/>
  <c r="AM28" i="11"/>
  <c r="AM75" i="11"/>
  <c r="AM55" i="11"/>
  <c r="AM59" i="11"/>
  <c r="AM83" i="11"/>
  <c r="AM16" i="11"/>
  <c r="AM17" i="11"/>
  <c r="AM24" i="11"/>
  <c r="AM19" i="11"/>
  <c r="AM7" i="11"/>
  <c r="AM80" i="11"/>
  <c r="AM27" i="11"/>
  <c r="AM71" i="11"/>
  <c r="AM68" i="11"/>
  <c r="AM41" i="11"/>
  <c r="AM88" i="11"/>
  <c r="AM79" i="11"/>
  <c r="AM67" i="11"/>
  <c r="AM15" i="11"/>
  <c r="AM29" i="11"/>
  <c r="AM44" i="11"/>
  <c r="AM31" i="11"/>
  <c r="AM48" i="11"/>
  <c r="AM11" i="11"/>
  <c r="AM51" i="11"/>
  <c r="AM23" i="11"/>
  <c r="AM87" i="11"/>
  <c r="AM53" i="11"/>
  <c r="AM20" i="11"/>
  <c r="AJ122" i="11"/>
  <c r="AK122" i="11"/>
  <c r="AO118" i="11" l="1"/>
  <c r="AN118" i="11"/>
  <c r="AO114" i="11"/>
  <c r="AN114" i="11"/>
  <c r="AO110" i="11"/>
  <c r="AO106" i="11"/>
  <c r="AN110" i="11"/>
  <c r="AN106" i="11"/>
  <c r="AN102" i="11"/>
  <c r="AO102" i="11"/>
  <c r="AO94" i="11"/>
  <c r="AN94" i="11"/>
  <c r="AO98" i="11"/>
  <c r="AN98" i="11"/>
  <c r="AO90" i="11"/>
  <c r="AN90" i="11"/>
  <c r="AQ142" i="11"/>
  <c r="AP139" i="11"/>
  <c r="AP138" i="11"/>
  <c r="AQ139" i="11"/>
  <c r="AP144" i="11"/>
  <c r="AP140" i="11"/>
  <c r="AQ140" i="11"/>
  <c r="AP142" i="11"/>
  <c r="AP141" i="11"/>
  <c r="AR136" i="11"/>
  <c r="AQ144" i="11"/>
  <c r="AQ143" i="11"/>
  <c r="AQ138" i="11"/>
  <c r="AP143" i="11"/>
  <c r="AQ141" i="11"/>
  <c r="AR152" i="11"/>
  <c r="AQ152" i="11" s="1"/>
  <c r="AR154" i="11"/>
  <c r="AQ154" i="11" s="1"/>
  <c r="AR157" i="11"/>
  <c r="AQ157" i="11" s="1"/>
  <c r="AR156" i="11"/>
  <c r="AQ156" i="11" s="1"/>
  <c r="AR153" i="11"/>
  <c r="AQ153" i="11" s="1"/>
  <c r="AR155" i="11"/>
  <c r="AQ155" i="11" s="1"/>
  <c r="AR147" i="11"/>
  <c r="AQ147" i="11"/>
  <c r="AS149" i="11"/>
  <c r="AR151" i="11"/>
  <c r="AQ151" i="11" s="1"/>
  <c r="AO158" i="11"/>
  <c r="AP158" i="11"/>
  <c r="AO145" i="11"/>
  <c r="AN145" i="11"/>
  <c r="AM122" i="11"/>
  <c r="AL122" i="11"/>
  <c r="AN49" i="11"/>
  <c r="AN2" i="11"/>
  <c r="AN84" i="11"/>
  <c r="AN57" i="11"/>
  <c r="AN24" i="11"/>
  <c r="AN83" i="11"/>
  <c r="AN20" i="11"/>
  <c r="AN76" i="11"/>
  <c r="AO10" i="11"/>
  <c r="AN26" i="11"/>
  <c r="AN54" i="11"/>
  <c r="AN48" i="11"/>
  <c r="AO34" i="11"/>
  <c r="AN65" i="11"/>
  <c r="AO78" i="11"/>
  <c r="AN40" i="11"/>
  <c r="AN59" i="11"/>
  <c r="AN32" i="11"/>
  <c r="AN39" i="11"/>
  <c r="AN13" i="11"/>
  <c r="AO66" i="11"/>
  <c r="AO42" i="11"/>
  <c r="AO2" i="11"/>
  <c r="AN42" i="11"/>
  <c r="AN77" i="11"/>
  <c r="AN89" i="11"/>
  <c r="AN72" i="11"/>
  <c r="AN47" i="11"/>
  <c r="AO50" i="11"/>
  <c r="AN73" i="11"/>
  <c r="AN74" i="11"/>
  <c r="AN51" i="11"/>
  <c r="AN34" i="11"/>
  <c r="AN52" i="11"/>
  <c r="AN85" i="11"/>
  <c r="AN80" i="11"/>
  <c r="AO86" i="11"/>
  <c r="AN60" i="11"/>
  <c r="AN64" i="11"/>
  <c r="AN15" i="11"/>
  <c r="AO70" i="11"/>
  <c r="AN58" i="11"/>
  <c r="AN69" i="11"/>
  <c r="AN67" i="11"/>
  <c r="AO74" i="11"/>
  <c r="AN27" i="11"/>
  <c r="AO18" i="11"/>
  <c r="AN6" i="11"/>
  <c r="AN87" i="11"/>
  <c r="AN45" i="11"/>
  <c r="AN29" i="11"/>
  <c r="AN31" i="11"/>
  <c r="AN12" i="11"/>
  <c r="AP4" i="11"/>
  <c r="AN75" i="11"/>
  <c r="AN46" i="11"/>
  <c r="AN55" i="11"/>
  <c r="AO26" i="11"/>
  <c r="AN11" i="11"/>
  <c r="AO82" i="11"/>
  <c r="AN8" i="11"/>
  <c r="AO38" i="11"/>
  <c r="AN62" i="11"/>
  <c r="AN19" i="11"/>
  <c r="AO6" i="11"/>
  <c r="AN82" i="11"/>
  <c r="AN70" i="11"/>
  <c r="AN28" i="11"/>
  <c r="AN10" i="11"/>
  <c r="AO58" i="11"/>
  <c r="AO46" i="11"/>
  <c r="AN23" i="11"/>
  <c r="AN9" i="11"/>
  <c r="AN38" i="11"/>
  <c r="AN16" i="11"/>
  <c r="AN56" i="11"/>
  <c r="AN18" i="11"/>
  <c r="AN79" i="11"/>
  <c r="AN66" i="11"/>
  <c r="AN35" i="11"/>
  <c r="AN88" i="11"/>
  <c r="AN63" i="11"/>
  <c r="AN44" i="11"/>
  <c r="AN41" i="11"/>
  <c r="AN37" i="11"/>
  <c r="AO14" i="11"/>
  <c r="AN61" i="11"/>
  <c r="AN68" i="11"/>
  <c r="AN36" i="11"/>
  <c r="AN71" i="11"/>
  <c r="AN7" i="11"/>
  <c r="AN81" i="11"/>
  <c r="AN43" i="11"/>
  <c r="AN78" i="11"/>
  <c r="AN86" i="11"/>
  <c r="AN33" i="11"/>
  <c r="AO22" i="11"/>
  <c r="AO62" i="11"/>
  <c r="AN17" i="11"/>
  <c r="AN22" i="11"/>
  <c r="AN21" i="11"/>
  <c r="AN14" i="11"/>
  <c r="AN25" i="11"/>
  <c r="AO30" i="11"/>
  <c r="AN30" i="11"/>
  <c r="AN50" i="11"/>
  <c r="AO54" i="11"/>
  <c r="AN53" i="11"/>
  <c r="AO80" i="11"/>
  <c r="AO84" i="11"/>
  <c r="AO56" i="11"/>
  <c r="AO76" i="11"/>
  <c r="AO15" i="11"/>
  <c r="AO12" i="11"/>
  <c r="AO24" i="11"/>
  <c r="AO36" i="11"/>
  <c r="AO48" i="11"/>
  <c r="AO47" i="11"/>
  <c r="AO63" i="11"/>
  <c r="AO75" i="11"/>
  <c r="AO28" i="11"/>
  <c r="AO7" i="11"/>
  <c r="AO87" i="11"/>
  <c r="AO59" i="11"/>
  <c r="AO45" i="11"/>
  <c r="AO89" i="11"/>
  <c r="AO20" i="11"/>
  <c r="AO52" i="11"/>
  <c r="AO19" i="11"/>
  <c r="AO51" i="11"/>
  <c r="AO55" i="11"/>
  <c r="AO11" i="11"/>
  <c r="AO68" i="11"/>
  <c r="AO8" i="11"/>
  <c r="AO31" i="11"/>
  <c r="AO37" i="11"/>
  <c r="AO73" i="11"/>
  <c r="AO16" i="11"/>
  <c r="AO71" i="11"/>
  <c r="AO85" i="11"/>
  <c r="AO49" i="11"/>
  <c r="AO60" i="11"/>
  <c r="AO35" i="11"/>
  <c r="AO67" i="11"/>
  <c r="AO21" i="11"/>
  <c r="AO9" i="11"/>
  <c r="AO32" i="11"/>
  <c r="AO72" i="11"/>
  <c r="AO23" i="11"/>
  <c r="AO27" i="11"/>
  <c r="AO61" i="11"/>
  <c r="AO64" i="11"/>
  <c r="AO79" i="11"/>
  <c r="AO57" i="11"/>
  <c r="AO40" i="11"/>
  <c r="AO29" i="11"/>
  <c r="AO43" i="11"/>
  <c r="AO33" i="11"/>
  <c r="AO77" i="11"/>
  <c r="AO17" i="11"/>
  <c r="AO53" i="11"/>
  <c r="AO44" i="11"/>
  <c r="AO83" i="11"/>
  <c r="AO41" i="11"/>
  <c r="AO65" i="11"/>
  <c r="AO69" i="11"/>
  <c r="AO81" i="11"/>
  <c r="AO25" i="11"/>
  <c r="AO39" i="11"/>
  <c r="AO13" i="11"/>
  <c r="AO88" i="11"/>
  <c r="AQ118" i="11" l="1"/>
  <c r="AP118" i="11"/>
  <c r="AQ114" i="11"/>
  <c r="AP114" i="11"/>
  <c r="AQ110" i="11"/>
  <c r="AP110" i="11"/>
  <c r="AQ106" i="11"/>
  <c r="AP106" i="11"/>
  <c r="AQ102" i="11"/>
  <c r="AP102" i="11"/>
  <c r="AQ98" i="11"/>
  <c r="AP98" i="11"/>
  <c r="AQ94" i="11"/>
  <c r="AP94" i="11"/>
  <c r="AQ90" i="11"/>
  <c r="AP90" i="11"/>
  <c r="AQ158" i="11"/>
  <c r="AT154" i="11"/>
  <c r="AS154" i="11" s="1"/>
  <c r="AT156" i="11"/>
  <c r="AS156" i="11" s="1"/>
  <c r="AT153" i="11"/>
  <c r="AS153" i="11" s="1"/>
  <c r="AT155" i="11"/>
  <c r="AS155" i="11" s="1"/>
  <c r="AT147" i="11"/>
  <c r="AS147" i="11"/>
  <c r="AU149" i="11"/>
  <c r="AT151" i="11"/>
  <c r="AT152" i="11"/>
  <c r="AS152" i="11" s="1"/>
  <c r="AT157" i="11"/>
  <c r="AS157" i="11" s="1"/>
  <c r="AQ145" i="11"/>
  <c r="AP145" i="11"/>
  <c r="AS141" i="11"/>
  <c r="AR143" i="11"/>
  <c r="AS139" i="11"/>
  <c r="AR144" i="11"/>
  <c r="AS140" i="11"/>
  <c r="AR141" i="11"/>
  <c r="AR138" i="11"/>
  <c r="AS143" i="11"/>
  <c r="AS142" i="11"/>
  <c r="AR142" i="11"/>
  <c r="AR140" i="11"/>
  <c r="AT136" i="11"/>
  <c r="AS144" i="11"/>
  <c r="AR139" i="11"/>
  <c r="AS138" i="11"/>
  <c r="AR158" i="11"/>
  <c r="AP64" i="11"/>
  <c r="AP12" i="11"/>
  <c r="AP89" i="11"/>
  <c r="AQ86" i="11"/>
  <c r="AP36" i="11"/>
  <c r="AP80" i="11"/>
  <c r="AP38" i="11"/>
  <c r="AP20" i="11"/>
  <c r="AP79" i="11"/>
  <c r="AP62" i="11"/>
  <c r="AQ34" i="11"/>
  <c r="AP87" i="11"/>
  <c r="AP56" i="11"/>
  <c r="AP63" i="11"/>
  <c r="AP7" i="11"/>
  <c r="AP19" i="11"/>
  <c r="AP76" i="11"/>
  <c r="AP26" i="11"/>
  <c r="AP13" i="11"/>
  <c r="AP65" i="11"/>
  <c r="AQ70" i="11"/>
  <c r="AP24" i="11"/>
  <c r="AP49" i="11"/>
  <c r="AP31" i="11"/>
  <c r="AP60" i="11"/>
  <c r="AQ22" i="11"/>
  <c r="AQ18" i="11"/>
  <c r="AP66" i="11"/>
  <c r="AP21" i="11"/>
  <c r="AP15" i="11"/>
  <c r="AR4" i="11"/>
  <c r="AP72" i="11"/>
  <c r="AQ30" i="11"/>
  <c r="AP55" i="11"/>
  <c r="AP54" i="11"/>
  <c r="AP45" i="11"/>
  <c r="AP44" i="11"/>
  <c r="AP27" i="11"/>
  <c r="AP82" i="11"/>
  <c r="AP41" i="11"/>
  <c r="AP28" i="11"/>
  <c r="AQ6" i="11"/>
  <c r="AP8" i="11"/>
  <c r="AP39" i="11"/>
  <c r="AP47" i="11"/>
  <c r="AP71" i="11"/>
  <c r="AQ58" i="11"/>
  <c r="AQ74" i="11"/>
  <c r="AP48" i="11"/>
  <c r="AP32" i="11"/>
  <c r="AQ26" i="11"/>
  <c r="AP11" i="11"/>
  <c r="AP16" i="11"/>
  <c r="AQ50" i="11"/>
  <c r="AP34" i="11"/>
  <c r="AQ82" i="11"/>
  <c r="AP73" i="11"/>
  <c r="AP77" i="11"/>
  <c r="AP74" i="11"/>
  <c r="AP37" i="11"/>
  <c r="AQ42" i="11"/>
  <c r="AQ46" i="11"/>
  <c r="AP29" i="11"/>
  <c r="AP23" i="11"/>
  <c r="AP70" i="11"/>
  <c r="AP52" i="11"/>
  <c r="AP69" i="11"/>
  <c r="AP83" i="11"/>
  <c r="AP68" i="11"/>
  <c r="AQ10" i="11"/>
  <c r="AP84" i="11"/>
  <c r="AP75" i="11"/>
  <c r="AQ54" i="11"/>
  <c r="AP40" i="11"/>
  <c r="AP43" i="11"/>
  <c r="AP6" i="11"/>
  <c r="AP51" i="11"/>
  <c r="AP88" i="11"/>
  <c r="AP2" i="11"/>
  <c r="AP85" i="11"/>
  <c r="AQ38" i="11"/>
  <c r="AQ62" i="11"/>
  <c r="AP61" i="11"/>
  <c r="AP58" i="11"/>
  <c r="AP59" i="11"/>
  <c r="AP67" i="11"/>
  <c r="AQ14" i="11"/>
  <c r="AP9" i="11"/>
  <c r="AP17" i="11"/>
  <c r="AP25" i="11"/>
  <c r="AQ66" i="11"/>
  <c r="AQ2" i="11"/>
  <c r="AP57" i="11"/>
  <c r="AP18" i="11"/>
  <c r="AP86" i="11"/>
  <c r="AP78" i="11"/>
  <c r="AP42" i="11"/>
  <c r="AQ78" i="11"/>
  <c r="AP81" i="11"/>
  <c r="AP35" i="11"/>
  <c r="AP46" i="11"/>
  <c r="AP14" i="11"/>
  <c r="AP22" i="11"/>
  <c r="AP30" i="11"/>
  <c r="AP10" i="11"/>
  <c r="AP33" i="11"/>
  <c r="AP50" i="11"/>
  <c r="AP53" i="11"/>
  <c r="AQ64" i="11"/>
  <c r="AQ48" i="11"/>
  <c r="AQ83" i="11"/>
  <c r="AQ79" i="11"/>
  <c r="AQ35" i="11"/>
  <c r="AQ32" i="11"/>
  <c r="AQ15" i="11"/>
  <c r="AQ67" i="11"/>
  <c r="AQ88" i="11"/>
  <c r="AQ20" i="11"/>
  <c r="AQ43" i="11"/>
  <c r="AQ47" i="11"/>
  <c r="AQ39" i="11"/>
  <c r="AQ17" i="11"/>
  <c r="AQ36" i="11"/>
  <c r="AQ28" i="11"/>
  <c r="AQ19" i="11"/>
  <c r="AQ87" i="11"/>
  <c r="AQ63" i="11"/>
  <c r="AQ89" i="11"/>
  <c r="AQ80" i="11"/>
  <c r="AQ41" i="11"/>
  <c r="AQ56" i="11"/>
  <c r="AQ31" i="11"/>
  <c r="AQ45" i="11"/>
  <c r="AQ21" i="11"/>
  <c r="AQ13" i="11"/>
  <c r="AQ84" i="11"/>
  <c r="AQ59" i="11"/>
  <c r="AQ16" i="11"/>
  <c r="AQ57" i="11"/>
  <c r="AQ53" i="11"/>
  <c r="AQ52" i="11"/>
  <c r="AQ11" i="11"/>
  <c r="AQ51" i="11"/>
  <c r="AQ12" i="11"/>
  <c r="AQ49" i="11"/>
  <c r="AQ25" i="11"/>
  <c r="AQ33" i="11"/>
  <c r="AQ40" i="11"/>
  <c r="AQ71" i="11"/>
  <c r="AQ27" i="11"/>
  <c r="AQ55" i="11"/>
  <c r="AQ72" i="11"/>
  <c r="AQ37" i="11"/>
  <c r="AQ81" i="11"/>
  <c r="AQ29" i="11"/>
  <c r="AQ76" i="11"/>
  <c r="AQ23" i="11"/>
  <c r="AQ75" i="11"/>
  <c r="AQ44" i="11"/>
  <c r="AQ24" i="11"/>
  <c r="AQ65" i="11"/>
  <c r="AQ85" i="11"/>
  <c r="AQ8" i="11"/>
  <c r="AQ77" i="11"/>
  <c r="AQ73" i="11"/>
  <c r="AQ69" i="11"/>
  <c r="AQ60" i="11"/>
  <c r="AQ61" i="11"/>
  <c r="AQ9" i="11"/>
  <c r="AQ68" i="11"/>
  <c r="AQ7" i="11"/>
  <c r="AO122" i="11"/>
  <c r="AN122" i="11"/>
  <c r="AR118" i="11" l="1"/>
  <c r="AS114" i="11"/>
  <c r="AR114" i="11"/>
  <c r="AS110" i="11"/>
  <c r="AR110" i="11"/>
  <c r="AS106" i="11"/>
  <c r="AR106" i="11"/>
  <c r="AS118" i="11"/>
  <c r="AS102" i="11"/>
  <c r="AR102" i="11"/>
  <c r="AR98" i="11"/>
  <c r="AS94" i="11"/>
  <c r="AR94" i="11"/>
  <c r="AS98" i="11"/>
  <c r="AS90" i="11"/>
  <c r="AR90" i="11"/>
  <c r="AT158" i="11"/>
  <c r="AV157" i="11"/>
  <c r="AU157" i="11" s="1"/>
  <c r="AV147" i="11"/>
  <c r="AW149" i="11"/>
  <c r="AV151" i="11"/>
  <c r="AV155" i="11"/>
  <c r="AU155" i="11" s="1"/>
  <c r="AV156" i="11"/>
  <c r="AU156" i="11" s="1"/>
  <c r="AV152" i="11"/>
  <c r="AU152" i="11" s="1"/>
  <c r="AV153" i="11"/>
  <c r="AU153" i="11" s="1"/>
  <c r="AV154" i="11"/>
  <c r="AU154" i="11" s="1"/>
  <c r="AU147" i="11"/>
  <c r="AS145" i="11"/>
  <c r="AR145" i="11"/>
  <c r="AU141" i="11"/>
  <c r="AT142" i="11"/>
  <c r="AT140" i="11"/>
  <c r="AT143" i="11"/>
  <c r="AT144" i="11"/>
  <c r="AT138" i="11"/>
  <c r="AT141" i="11"/>
  <c r="AU140" i="11"/>
  <c r="AT139" i="11"/>
  <c r="AU142" i="11"/>
  <c r="AU143" i="11"/>
  <c r="AV136" i="11"/>
  <c r="AU144" i="11"/>
  <c r="AU138" i="11"/>
  <c r="AU139" i="11"/>
  <c r="AS151" i="11"/>
  <c r="AS158" i="11" s="1"/>
  <c r="AP122" i="11"/>
  <c r="AQ122" i="11"/>
  <c r="AS22" i="11"/>
  <c r="AR73" i="11"/>
  <c r="AS58" i="11"/>
  <c r="AR8" i="11"/>
  <c r="AR46" i="11"/>
  <c r="AR2" i="11"/>
  <c r="AR45" i="11"/>
  <c r="AS2" i="11"/>
  <c r="AR54" i="11"/>
  <c r="AS26" i="11"/>
  <c r="AR47" i="11"/>
  <c r="AS54" i="11"/>
  <c r="AR27" i="11"/>
  <c r="AR31" i="11"/>
  <c r="AR74" i="11"/>
  <c r="AR10" i="11"/>
  <c r="AR26" i="11"/>
  <c r="AR61" i="11"/>
  <c r="AS62" i="11"/>
  <c r="AR62" i="11"/>
  <c r="AR48" i="11"/>
  <c r="AR55" i="11"/>
  <c r="AR15" i="11"/>
  <c r="AR34" i="11"/>
  <c r="AS10" i="11"/>
  <c r="AR82" i="11"/>
  <c r="AR20" i="11"/>
  <c r="AR13" i="11"/>
  <c r="AR24" i="11"/>
  <c r="AR76" i="11"/>
  <c r="AR35" i="11"/>
  <c r="AR77" i="11"/>
  <c r="AR44" i="11"/>
  <c r="AR63" i="11"/>
  <c r="AR29" i="11"/>
  <c r="AR41" i="11"/>
  <c r="AR21" i="11"/>
  <c r="AS70" i="11"/>
  <c r="AS38" i="11"/>
  <c r="AR16" i="11"/>
  <c r="AR89" i="11"/>
  <c r="AR84" i="11"/>
  <c r="AR12" i="11"/>
  <c r="AR85" i="11"/>
  <c r="AR79" i="11"/>
  <c r="AR39" i="11"/>
  <c r="AR56" i="11"/>
  <c r="AR49" i="11"/>
  <c r="AR28" i="11"/>
  <c r="AS78" i="11"/>
  <c r="AR42" i="11"/>
  <c r="AR43" i="11"/>
  <c r="AR64" i="11"/>
  <c r="AS82" i="11"/>
  <c r="AS34" i="11"/>
  <c r="AS46" i="11"/>
  <c r="AR68" i="11"/>
  <c r="AR70" i="11"/>
  <c r="AR71" i="11"/>
  <c r="AR57" i="11"/>
  <c r="AR38" i="11"/>
  <c r="AT4" i="11"/>
  <c r="AR58" i="11"/>
  <c r="AR52" i="11"/>
  <c r="AR18" i="11"/>
  <c r="AR66" i="11"/>
  <c r="AS42" i="11"/>
  <c r="AR67" i="11"/>
  <c r="AR6" i="11"/>
  <c r="AR86" i="11"/>
  <c r="AR87" i="11"/>
  <c r="AR72" i="11"/>
  <c r="AR51" i="11"/>
  <c r="AR75" i="11"/>
  <c r="AS50" i="11"/>
  <c r="AR60" i="11"/>
  <c r="AR23" i="11"/>
  <c r="AR36" i="11"/>
  <c r="AS30" i="11"/>
  <c r="AS6" i="11"/>
  <c r="AS14" i="11"/>
  <c r="AS86" i="11"/>
  <c r="AR7" i="11"/>
  <c r="AR80" i="11"/>
  <c r="AR59" i="11"/>
  <c r="AS66" i="11"/>
  <c r="AR65" i="11"/>
  <c r="AR40" i="11"/>
  <c r="AR11" i="11"/>
  <c r="AR14" i="11"/>
  <c r="AR25" i="11"/>
  <c r="AS18" i="11"/>
  <c r="AR17" i="11"/>
  <c r="AS74" i="11"/>
  <c r="AR19" i="11"/>
  <c r="AR83" i="11"/>
  <c r="AR88" i="11"/>
  <c r="AR78" i="11"/>
  <c r="AR37" i="11"/>
  <c r="AR32" i="11"/>
  <c r="AR81" i="11"/>
  <c r="AR30" i="11"/>
  <c r="AR50" i="11"/>
  <c r="AR22" i="11"/>
  <c r="AR69" i="11"/>
  <c r="AR33" i="11"/>
  <c r="AR9" i="11"/>
  <c r="AR53" i="11"/>
  <c r="AS15" i="11"/>
  <c r="AS39" i="11"/>
  <c r="AS35" i="11"/>
  <c r="AS8" i="11"/>
  <c r="AS47" i="11"/>
  <c r="AS83" i="11"/>
  <c r="AS68" i="11"/>
  <c r="AS24" i="11"/>
  <c r="AS51" i="11"/>
  <c r="AS87" i="11"/>
  <c r="AS44" i="11"/>
  <c r="AS60" i="11"/>
  <c r="AS19" i="11"/>
  <c r="AS72" i="11"/>
  <c r="AS67" i="11"/>
  <c r="AS75" i="11"/>
  <c r="AS31" i="11"/>
  <c r="AS71" i="11"/>
  <c r="AS11" i="11"/>
  <c r="AS48" i="11"/>
  <c r="AS63" i="11"/>
  <c r="AS27" i="11"/>
  <c r="AS13" i="11"/>
  <c r="AS55" i="11"/>
  <c r="AS7" i="11"/>
  <c r="AS59" i="11"/>
  <c r="AS89" i="11"/>
  <c r="AS41" i="11"/>
  <c r="AS20" i="11"/>
  <c r="AS84" i="11"/>
  <c r="AS73" i="11"/>
  <c r="AS43" i="11"/>
  <c r="AS9" i="11"/>
  <c r="AS21" i="11"/>
  <c r="AS53" i="11"/>
  <c r="AS16" i="11"/>
  <c r="AS28" i="11"/>
  <c r="AS49" i="11"/>
  <c r="AS23" i="11"/>
  <c r="AS85" i="11"/>
  <c r="AS61" i="11"/>
  <c r="AS56" i="11"/>
  <c r="AS88" i="11"/>
  <c r="AS57" i="11"/>
  <c r="AS37" i="11"/>
  <c r="AS36" i="11"/>
  <c r="AS76" i="11"/>
  <c r="AS69" i="11"/>
  <c r="AS64" i="11"/>
  <c r="AS80" i="11"/>
  <c r="AS45" i="11"/>
  <c r="AS77" i="11"/>
  <c r="AS81" i="11"/>
  <c r="AS29" i="11"/>
  <c r="AS12" i="11"/>
  <c r="AS52" i="11"/>
  <c r="AS40" i="11"/>
  <c r="AS32" i="11"/>
  <c r="AS17" i="11"/>
  <c r="AS65" i="11"/>
  <c r="AS33" i="11"/>
  <c r="AS79" i="11"/>
  <c r="AS25" i="11"/>
  <c r="AT110" i="11" l="1"/>
  <c r="AU106" i="11"/>
  <c r="AU118" i="11"/>
  <c r="AT118" i="11"/>
  <c r="AU114" i="11"/>
  <c r="AT114" i="11"/>
  <c r="AU110" i="11"/>
  <c r="AT106" i="11"/>
  <c r="AU102" i="11"/>
  <c r="AT102" i="11"/>
  <c r="AT98" i="11"/>
  <c r="AU94" i="11"/>
  <c r="AT94" i="11"/>
  <c r="AU98" i="11"/>
  <c r="AT90" i="11"/>
  <c r="AU90" i="11"/>
  <c r="AV158" i="11"/>
  <c r="AR122" i="11"/>
  <c r="AU145" i="11"/>
  <c r="AT145" i="11"/>
  <c r="AX152" i="11"/>
  <c r="AW152" i="11" s="1"/>
  <c r="AW147" i="11"/>
  <c r="AX157" i="11"/>
  <c r="AW157" i="11" s="1"/>
  <c r="AX154" i="11"/>
  <c r="AW154" i="11" s="1"/>
  <c r="AY149" i="11"/>
  <c r="AX147" i="11"/>
  <c r="AX153" i="11"/>
  <c r="AW153" i="11" s="1"/>
  <c r="AX156" i="11"/>
  <c r="AW156" i="11" s="1"/>
  <c r="AX151" i="11"/>
  <c r="AW151" i="11" s="1"/>
  <c r="AX155" i="11"/>
  <c r="AW155" i="11" s="1"/>
  <c r="AU151" i="11"/>
  <c r="AU158" i="11" s="1"/>
  <c r="AV141" i="11"/>
  <c r="AX136" i="11"/>
  <c r="AV138" i="11"/>
  <c r="AV142" i="11"/>
  <c r="AW143" i="11"/>
  <c r="AW139" i="11"/>
  <c r="AW140" i="11"/>
  <c r="AV143" i="11"/>
  <c r="AV140" i="11"/>
  <c r="AW141" i="11"/>
  <c r="AW138" i="11"/>
  <c r="AW144" i="11"/>
  <c r="AV139" i="11"/>
  <c r="AW142" i="11"/>
  <c r="AV144" i="11"/>
  <c r="AS122" i="11"/>
  <c r="AU14" i="11"/>
  <c r="AT62" i="11"/>
  <c r="AT47" i="11"/>
  <c r="AU70" i="11"/>
  <c r="AT60" i="11"/>
  <c r="AT54" i="11"/>
  <c r="AT68" i="11"/>
  <c r="AT58" i="11"/>
  <c r="AT75" i="11"/>
  <c r="AT24" i="11"/>
  <c r="AU10" i="11"/>
  <c r="AU86" i="11"/>
  <c r="AT65" i="11"/>
  <c r="AT37" i="11"/>
  <c r="AT61" i="11"/>
  <c r="AT59" i="11"/>
  <c r="AU6" i="11"/>
  <c r="AT56" i="11"/>
  <c r="AT85" i="11"/>
  <c r="AT66" i="11"/>
  <c r="AU54" i="11"/>
  <c r="AU58" i="11"/>
  <c r="AT35" i="11"/>
  <c r="AT26" i="11"/>
  <c r="AT74" i="11"/>
  <c r="AT23" i="11"/>
  <c r="AT6" i="11"/>
  <c r="AT43" i="11"/>
  <c r="AU2" i="11"/>
  <c r="AT44" i="11"/>
  <c r="AT7" i="11"/>
  <c r="AU22" i="11"/>
  <c r="AT46" i="11"/>
  <c r="AT89" i="11"/>
  <c r="AT29" i="11"/>
  <c r="AT27" i="11"/>
  <c r="AT72" i="11"/>
  <c r="AT40" i="11"/>
  <c r="AT2" i="11"/>
  <c r="AT21" i="11"/>
  <c r="AT13" i="11"/>
  <c r="AT41" i="11"/>
  <c r="AT63" i="11"/>
  <c r="AU18" i="11"/>
  <c r="AT70" i="11"/>
  <c r="AT69" i="11"/>
  <c r="AT42" i="11"/>
  <c r="AU46" i="11"/>
  <c r="AT52" i="11"/>
  <c r="AT83" i="11"/>
  <c r="AT12" i="11"/>
  <c r="AT36" i="11"/>
  <c r="AT20" i="11"/>
  <c r="AT87" i="11"/>
  <c r="AT49" i="11"/>
  <c r="AU34" i="11"/>
  <c r="AT88" i="11"/>
  <c r="AT45" i="11"/>
  <c r="AT64" i="11"/>
  <c r="AU38" i="11"/>
  <c r="AT82" i="11"/>
  <c r="AT57" i="11"/>
  <c r="AT31" i="11"/>
  <c r="AU66" i="11"/>
  <c r="AT32" i="11"/>
  <c r="AT84" i="11"/>
  <c r="AT8" i="11"/>
  <c r="AT28" i="11"/>
  <c r="AT15" i="11"/>
  <c r="AT80" i="11"/>
  <c r="AU78" i="11"/>
  <c r="AT67" i="11"/>
  <c r="AV4" i="11"/>
  <c r="AT79" i="11"/>
  <c r="AT39" i="11"/>
  <c r="AT76" i="11"/>
  <c r="AT19" i="11"/>
  <c r="AT73" i="11"/>
  <c r="AU30" i="11"/>
  <c r="AT38" i="11"/>
  <c r="AT34" i="11"/>
  <c r="AT16" i="11"/>
  <c r="AT48" i="11"/>
  <c r="AT77" i="11"/>
  <c r="AT9" i="11"/>
  <c r="AT11" i="11"/>
  <c r="AU50" i="11"/>
  <c r="AT78" i="11"/>
  <c r="AU74" i="11"/>
  <c r="AT18" i="11"/>
  <c r="AU42" i="11"/>
  <c r="AT10" i="11"/>
  <c r="AT71" i="11"/>
  <c r="AT86" i="11"/>
  <c r="AT14" i="11"/>
  <c r="AT22" i="11"/>
  <c r="AT51" i="11"/>
  <c r="AU26" i="11"/>
  <c r="AT17" i="11"/>
  <c r="AT25" i="11"/>
  <c r="AU62" i="11"/>
  <c r="AU82" i="11"/>
  <c r="AT55" i="11"/>
  <c r="AT30" i="11"/>
  <c r="AT53" i="11"/>
  <c r="AT50" i="11"/>
  <c r="AT81" i="11"/>
  <c r="AT33" i="11"/>
  <c r="AU43" i="11"/>
  <c r="AU16" i="11"/>
  <c r="AU19" i="11"/>
  <c r="AU87" i="11"/>
  <c r="AU65" i="11"/>
  <c r="AU49" i="11"/>
  <c r="AU31" i="11"/>
  <c r="AU13" i="11"/>
  <c r="AU75" i="11"/>
  <c r="AU67" i="11"/>
  <c r="AU81" i="11"/>
  <c r="AU7" i="11"/>
  <c r="AU33" i="11"/>
  <c r="AU51" i="11"/>
  <c r="AU41" i="11"/>
  <c r="AU27" i="11"/>
  <c r="AU9" i="11"/>
  <c r="AU71" i="11"/>
  <c r="AU40" i="11"/>
  <c r="AU57" i="11"/>
  <c r="AU35" i="11"/>
  <c r="AU39" i="11"/>
  <c r="AU80" i="11"/>
  <c r="AU21" i="11"/>
  <c r="AU77" i="11"/>
  <c r="AU23" i="11"/>
  <c r="AU60" i="11"/>
  <c r="AU47" i="11"/>
  <c r="AU84" i="11"/>
  <c r="AU63" i="11"/>
  <c r="AU73" i="11"/>
  <c r="AU15" i="11"/>
  <c r="AU29" i="11"/>
  <c r="AU56" i="11"/>
  <c r="AU17" i="11"/>
  <c r="AU85" i="11"/>
  <c r="AU12" i="11"/>
  <c r="AU45" i="11"/>
  <c r="AU61" i="11"/>
  <c r="AU72" i="11"/>
  <c r="AU37" i="11"/>
  <c r="AU28" i="11"/>
  <c r="AU24" i="11"/>
  <c r="AU11" i="11"/>
  <c r="AU76" i="11"/>
  <c r="AU68" i="11"/>
  <c r="AU69" i="11"/>
  <c r="AU83" i="11"/>
  <c r="AU44" i="11"/>
  <c r="AU89" i="11"/>
  <c r="AU59" i="11"/>
  <c r="AU53" i="11"/>
  <c r="AU64" i="11"/>
  <c r="AU88" i="11"/>
  <c r="AU8" i="11"/>
  <c r="AU20" i="11"/>
  <c r="AU79" i="11"/>
  <c r="AU48" i="11"/>
  <c r="AU36" i="11"/>
  <c r="AU32" i="11"/>
  <c r="AU25" i="11"/>
  <c r="AU52" i="11"/>
  <c r="AU55" i="11"/>
  <c r="AW118" i="11" l="1"/>
  <c r="AV118" i="11"/>
  <c r="AW114" i="11"/>
  <c r="AV114" i="11"/>
  <c r="AW110" i="11"/>
  <c r="AW106" i="11"/>
  <c r="AV110" i="11"/>
  <c r="AV106" i="11"/>
  <c r="AV102" i="11"/>
  <c r="AW102" i="11"/>
  <c r="AW94" i="11"/>
  <c r="AV94" i="11"/>
  <c r="AW98" i="11"/>
  <c r="AV98" i="11"/>
  <c r="AW90" i="11"/>
  <c r="AV90" i="11"/>
  <c r="AW158" i="11"/>
  <c r="AX158" i="11"/>
  <c r="AW145" i="11"/>
  <c r="AV145" i="11"/>
  <c r="AX141" i="11"/>
  <c r="AY140" i="11"/>
  <c r="AY141" i="11"/>
  <c r="AX139" i="11"/>
  <c r="AY142" i="11"/>
  <c r="AZ136" i="11"/>
  <c r="AY144" i="11"/>
  <c r="AY143" i="11"/>
  <c r="AX143" i="11"/>
  <c r="AY139" i="11"/>
  <c r="AX142" i="11"/>
  <c r="AY138" i="11"/>
  <c r="AX140" i="11"/>
  <c r="AX138" i="11"/>
  <c r="AX144" i="11"/>
  <c r="AZ153" i="11"/>
  <c r="AY153" i="11" s="1"/>
  <c r="AZ156" i="11"/>
  <c r="AY156" i="11" s="1"/>
  <c r="AZ155" i="11"/>
  <c r="AY155" i="11" s="1"/>
  <c r="AZ157" i="11"/>
  <c r="AY157" i="11" s="1"/>
  <c r="AZ152" i="11"/>
  <c r="AY152" i="11" s="1"/>
  <c r="AZ151" i="11"/>
  <c r="AY151" i="11" s="1"/>
  <c r="AZ154" i="11"/>
  <c r="AY154" i="11" s="1"/>
  <c r="AY147" i="11"/>
  <c r="BA149" i="11"/>
  <c r="AZ147" i="11"/>
  <c r="AT122" i="11"/>
  <c r="AV52" i="11"/>
  <c r="AV6" i="11"/>
  <c r="AV88" i="11"/>
  <c r="AV24" i="11"/>
  <c r="AW78" i="11"/>
  <c r="AW38" i="11"/>
  <c r="AV38" i="11"/>
  <c r="AV9" i="11"/>
  <c r="AX4" i="11"/>
  <c r="AV32" i="11"/>
  <c r="AW2" i="11"/>
  <c r="AV84" i="11"/>
  <c r="AV27" i="11"/>
  <c r="AV49" i="11"/>
  <c r="AV10" i="11"/>
  <c r="AV55" i="11"/>
  <c r="AW18" i="11"/>
  <c r="AV43" i="11"/>
  <c r="AV74" i="11"/>
  <c r="AV21" i="11"/>
  <c r="AV11" i="11"/>
  <c r="AV19" i="11"/>
  <c r="AV37" i="11"/>
  <c r="AV13" i="11"/>
  <c r="AW70" i="11"/>
  <c r="AV28" i="11"/>
  <c r="AW58" i="11"/>
  <c r="AV31" i="11"/>
  <c r="AV82" i="11"/>
  <c r="AV63" i="11"/>
  <c r="AV83" i="11"/>
  <c r="AV59" i="11"/>
  <c r="AV72" i="11"/>
  <c r="AV20" i="11"/>
  <c r="AV35" i="11"/>
  <c r="AV85" i="11"/>
  <c r="AW10" i="11"/>
  <c r="AV2" i="11"/>
  <c r="AW86" i="11"/>
  <c r="AW62" i="11"/>
  <c r="AV26" i="11"/>
  <c r="AW22" i="11"/>
  <c r="AV57" i="11"/>
  <c r="AV64" i="11"/>
  <c r="AV65" i="11"/>
  <c r="AV87" i="11"/>
  <c r="AV36" i="11"/>
  <c r="AW46" i="11"/>
  <c r="AV54" i="11"/>
  <c r="AV42" i="11"/>
  <c r="AV47" i="11"/>
  <c r="AV45" i="11"/>
  <c r="AV44" i="11"/>
  <c r="AV23" i="11"/>
  <c r="AV18" i="11"/>
  <c r="AV77" i="11"/>
  <c r="AV8" i="11"/>
  <c r="AW6" i="11"/>
  <c r="AV40" i="11"/>
  <c r="AV12" i="11"/>
  <c r="AV80" i="11"/>
  <c r="AV56" i="11"/>
  <c r="AV39" i="11"/>
  <c r="AV16" i="11"/>
  <c r="AV34" i="11"/>
  <c r="AW30" i="11"/>
  <c r="AV69" i="11"/>
  <c r="AW66" i="11"/>
  <c r="AW14" i="11"/>
  <c r="AW82" i="11"/>
  <c r="AV46" i="11"/>
  <c r="AW34" i="11"/>
  <c r="AV75" i="11"/>
  <c r="AV61" i="11"/>
  <c r="AV62" i="11"/>
  <c r="AV66" i="11"/>
  <c r="AV67" i="11"/>
  <c r="AV60" i="11"/>
  <c r="AW74" i="11"/>
  <c r="AV58" i="11"/>
  <c r="AW26" i="11"/>
  <c r="AV73" i="11"/>
  <c r="AV41" i="11"/>
  <c r="AV78" i="11"/>
  <c r="AV89" i="11"/>
  <c r="AW54" i="11"/>
  <c r="AV81" i="11"/>
  <c r="AV71" i="11"/>
  <c r="AV68" i="11"/>
  <c r="AV51" i="11"/>
  <c r="AV7" i="11"/>
  <c r="AW42" i="11"/>
  <c r="AV29" i="11"/>
  <c r="AV48" i="11"/>
  <c r="AV14" i="11"/>
  <c r="AV22" i="11"/>
  <c r="AV79" i="11"/>
  <c r="AV76" i="11"/>
  <c r="AW50" i="11"/>
  <c r="AV17" i="11"/>
  <c r="AV25" i="11"/>
  <c r="AV70" i="11"/>
  <c r="AV30" i="11"/>
  <c r="AV15" i="11"/>
  <c r="AV33" i="11"/>
  <c r="AV86" i="11"/>
  <c r="AV53" i="11"/>
  <c r="AV50" i="11"/>
  <c r="AW81" i="11"/>
  <c r="AW63" i="11"/>
  <c r="AW77" i="11"/>
  <c r="AW69" i="11"/>
  <c r="AW61" i="11"/>
  <c r="AW41" i="11"/>
  <c r="AW84" i="11"/>
  <c r="AW12" i="11"/>
  <c r="AW72" i="11"/>
  <c r="AW76" i="11"/>
  <c r="AW16" i="11"/>
  <c r="AW13" i="11"/>
  <c r="AW45" i="11"/>
  <c r="AW55" i="11"/>
  <c r="AW79" i="11"/>
  <c r="AW53" i="11"/>
  <c r="AW11" i="11"/>
  <c r="AW87" i="11"/>
  <c r="AW23" i="11"/>
  <c r="AW17" i="11"/>
  <c r="AW27" i="11"/>
  <c r="AW60" i="11"/>
  <c r="AW56" i="11"/>
  <c r="AW89" i="11"/>
  <c r="AW35" i="11"/>
  <c r="AW15" i="11"/>
  <c r="AW80" i="11"/>
  <c r="AW57" i="11"/>
  <c r="AW59" i="11"/>
  <c r="AW44" i="11"/>
  <c r="AW37" i="11"/>
  <c r="AW88" i="11"/>
  <c r="AW67" i="11"/>
  <c r="AW24" i="11"/>
  <c r="AW33" i="11"/>
  <c r="AW7" i="11"/>
  <c r="AW31" i="11"/>
  <c r="AW52" i="11"/>
  <c r="AW47" i="11"/>
  <c r="AW32" i="11"/>
  <c r="AW73" i="11"/>
  <c r="AW40" i="11"/>
  <c r="AW85" i="11"/>
  <c r="AW83" i="11"/>
  <c r="AW64" i="11"/>
  <c r="AW28" i="11"/>
  <c r="AW48" i="11"/>
  <c r="AW19" i="11"/>
  <c r="AW39" i="11"/>
  <c r="AW20" i="11"/>
  <c r="AW29" i="11"/>
  <c r="AW49" i="11"/>
  <c r="AW71" i="11"/>
  <c r="AW68" i="11"/>
  <c r="AW51" i="11"/>
  <c r="AW25" i="11"/>
  <c r="AW21" i="11"/>
  <c r="AW8" i="11"/>
  <c r="AW75" i="11"/>
  <c r="AW43" i="11"/>
  <c r="AW65" i="11"/>
  <c r="AW36" i="11"/>
  <c r="AW9" i="11"/>
  <c r="AU122" i="11"/>
  <c r="AY118" i="11" l="1"/>
  <c r="AX118" i="11"/>
  <c r="AY114" i="11"/>
  <c r="AX114" i="11"/>
  <c r="AY110" i="11"/>
  <c r="AX110" i="11"/>
  <c r="AY106" i="11"/>
  <c r="AX106" i="11"/>
  <c r="AX102" i="11"/>
  <c r="AY102" i="11"/>
  <c r="AY98" i="11"/>
  <c r="AX98" i="11"/>
  <c r="AY94" i="11"/>
  <c r="AX94" i="11"/>
  <c r="AY90" i="11"/>
  <c r="AX90" i="11"/>
  <c r="AY158" i="11"/>
  <c r="AY145" i="11"/>
  <c r="BB153" i="11"/>
  <c r="BA153" i="11" s="1"/>
  <c r="BC149" i="11"/>
  <c r="BB147" i="11"/>
  <c r="BB156" i="11"/>
  <c r="BA156" i="11" s="1"/>
  <c r="BB152" i="11"/>
  <c r="BA152" i="11" s="1"/>
  <c r="BB155" i="11"/>
  <c r="BA155" i="11" s="1"/>
  <c r="BB157" i="11"/>
  <c r="BA157" i="11" s="1"/>
  <c r="BB154" i="11"/>
  <c r="BA154" i="11" s="1"/>
  <c r="BA147" i="11"/>
  <c r="BB151" i="11"/>
  <c r="BA151" i="11" s="1"/>
  <c r="AX145" i="11"/>
  <c r="AZ140" i="11"/>
  <c r="BA138" i="11"/>
  <c r="AZ144" i="11"/>
  <c r="BA140" i="11"/>
  <c r="AZ143" i="11"/>
  <c r="AZ138" i="11"/>
  <c r="AZ142" i="11"/>
  <c r="BB136" i="11"/>
  <c r="BA142" i="11"/>
  <c r="BA143" i="11"/>
  <c r="AZ139" i="11"/>
  <c r="BA139" i="11"/>
  <c r="BA141" i="11"/>
  <c r="BA144" i="11"/>
  <c r="AZ141" i="11"/>
  <c r="AZ158" i="11"/>
  <c r="AW122" i="11"/>
  <c r="AV122" i="11"/>
  <c r="AX44" i="11"/>
  <c r="AX89" i="11"/>
  <c r="AX42" i="11"/>
  <c r="AX2" i="11"/>
  <c r="AX59" i="11"/>
  <c r="AX37" i="11"/>
  <c r="AX80" i="11"/>
  <c r="AX35" i="11"/>
  <c r="AX12" i="11"/>
  <c r="AX47" i="11"/>
  <c r="AX36" i="11"/>
  <c r="AY42" i="11"/>
  <c r="AY50" i="11"/>
  <c r="AX70" i="11"/>
  <c r="AX62" i="11"/>
  <c r="AX46" i="11"/>
  <c r="AX75" i="11"/>
  <c r="AX87" i="11"/>
  <c r="AX9" i="11"/>
  <c r="AY38" i="11"/>
  <c r="AX23" i="11"/>
  <c r="AY86" i="11"/>
  <c r="AX39" i="11"/>
  <c r="AX51" i="11"/>
  <c r="AY58" i="11"/>
  <c r="AX77" i="11"/>
  <c r="AY74" i="11"/>
  <c r="AY82" i="11"/>
  <c r="AX83" i="11"/>
  <c r="AX64" i="11"/>
  <c r="AX15" i="11"/>
  <c r="AX49" i="11"/>
  <c r="AY22" i="11"/>
  <c r="AX68" i="11"/>
  <c r="AX56" i="11"/>
  <c r="AX45" i="11"/>
  <c r="AX16" i="11"/>
  <c r="AX66" i="11"/>
  <c r="AX8" i="11"/>
  <c r="AX82" i="11"/>
  <c r="AX86" i="11"/>
  <c r="AX6" i="11"/>
  <c r="AY34" i="11"/>
  <c r="AY18" i="11"/>
  <c r="AX61" i="11"/>
  <c r="AY30" i="11"/>
  <c r="AX74" i="11"/>
  <c r="AX73" i="11"/>
  <c r="AX79" i="11"/>
  <c r="AX13" i="11"/>
  <c r="AY62" i="11"/>
  <c r="AX19" i="11"/>
  <c r="AX88" i="11"/>
  <c r="AY26" i="11"/>
  <c r="AX84" i="11"/>
  <c r="AX54" i="11"/>
  <c r="AX32" i="11"/>
  <c r="AX85" i="11"/>
  <c r="AX52" i="11"/>
  <c r="AZ4" i="11"/>
  <c r="AX63" i="11"/>
  <c r="AX18" i="11"/>
  <c r="AX31" i="11"/>
  <c r="AY14" i="11"/>
  <c r="AY78" i="11"/>
  <c r="AX26" i="11"/>
  <c r="AX17" i="11"/>
  <c r="AX22" i="11"/>
  <c r="AX24" i="11"/>
  <c r="AY46" i="11"/>
  <c r="AX38" i="11"/>
  <c r="AX60" i="11"/>
  <c r="AX69" i="11"/>
  <c r="AX21" i="11"/>
  <c r="AX34" i="11"/>
  <c r="AY66" i="11"/>
  <c r="AY6" i="11"/>
  <c r="AX7" i="11"/>
  <c r="AX40" i="11"/>
  <c r="AX58" i="11"/>
  <c r="AX41" i="11"/>
  <c r="AX57" i="11"/>
  <c r="AX27" i="11"/>
  <c r="AX81" i="11"/>
  <c r="AX65" i="11"/>
  <c r="AX11" i="11"/>
  <c r="AX72" i="11"/>
  <c r="AX67" i="11"/>
  <c r="AX71" i="11"/>
  <c r="AX78" i="11"/>
  <c r="AX76" i="11"/>
  <c r="AX43" i="11"/>
  <c r="AX28" i="11"/>
  <c r="AX48" i="11"/>
  <c r="AY2" i="11"/>
  <c r="AX55" i="11"/>
  <c r="AY10" i="11"/>
  <c r="AY70" i="11"/>
  <c r="AX14" i="11"/>
  <c r="AX30" i="11"/>
  <c r="AX10" i="11"/>
  <c r="AX25" i="11"/>
  <c r="AX33" i="11"/>
  <c r="AY54" i="11"/>
  <c r="AX50" i="11"/>
  <c r="AX29" i="11"/>
  <c r="AX53" i="11"/>
  <c r="AX20" i="11"/>
  <c r="AY8" i="11"/>
  <c r="AY60" i="11"/>
  <c r="AY68" i="11"/>
  <c r="AY64" i="11"/>
  <c r="AY80" i="11"/>
  <c r="AY76" i="11"/>
  <c r="AY56" i="11"/>
  <c r="AY84" i="11"/>
  <c r="AY65" i="11"/>
  <c r="AY48" i="11"/>
  <c r="AY12" i="11"/>
  <c r="AY40" i="11"/>
  <c r="AY36" i="11"/>
  <c r="AY37" i="11"/>
  <c r="AY88" i="11"/>
  <c r="AY20" i="11"/>
  <c r="AY57" i="11"/>
  <c r="AY32" i="11"/>
  <c r="AY24" i="11"/>
  <c r="AY21" i="11"/>
  <c r="AY43" i="11"/>
  <c r="AY75" i="11"/>
  <c r="AY73" i="11"/>
  <c r="AY61" i="11"/>
  <c r="AY29" i="11"/>
  <c r="AY72" i="11"/>
  <c r="AY16" i="11"/>
  <c r="AY35" i="11"/>
  <c r="AY17" i="11"/>
  <c r="AY85" i="11"/>
  <c r="AY79" i="11"/>
  <c r="AY28" i="11"/>
  <c r="AY23" i="11"/>
  <c r="AY67" i="11"/>
  <c r="AY33" i="11"/>
  <c r="AY49" i="11"/>
  <c r="AY63" i="11"/>
  <c r="AY44" i="11"/>
  <c r="AY51" i="11"/>
  <c r="AY89" i="11"/>
  <c r="AY81" i="11"/>
  <c r="AY9" i="11"/>
  <c r="AY83" i="11"/>
  <c r="AY87" i="11"/>
  <c r="AY69" i="11"/>
  <c r="AY77" i="11"/>
  <c r="AY7" i="11"/>
  <c r="AY55" i="11"/>
  <c r="AY27" i="11"/>
  <c r="AY71" i="11"/>
  <c r="AY31" i="11"/>
  <c r="AY53" i="11"/>
  <c r="AY11" i="11"/>
  <c r="AY19" i="11"/>
  <c r="AY25" i="11"/>
  <c r="AY41" i="11"/>
  <c r="AY59" i="11"/>
  <c r="AY45" i="11"/>
  <c r="AY39" i="11"/>
  <c r="AY15" i="11"/>
  <c r="AY13" i="11"/>
  <c r="AY47" i="11"/>
  <c r="AY52" i="11"/>
  <c r="AZ118" i="11" l="1"/>
  <c r="BA114" i="11"/>
  <c r="AZ114" i="11"/>
  <c r="BA110" i="11"/>
  <c r="AZ110" i="11"/>
  <c r="BA106" i="11"/>
  <c r="AZ106" i="11"/>
  <c r="BA118" i="11"/>
  <c r="BA102" i="11"/>
  <c r="AZ102" i="11"/>
  <c r="AZ98" i="11"/>
  <c r="BA94" i="11"/>
  <c r="AZ94" i="11"/>
  <c r="BA98" i="11"/>
  <c r="BA90" i="11"/>
  <c r="AZ90" i="11"/>
  <c r="BA158" i="11"/>
  <c r="BA145" i="11"/>
  <c r="BD136" i="11"/>
  <c r="BB144" i="11"/>
  <c r="BC139" i="11"/>
  <c r="BB143" i="11"/>
  <c r="BB142" i="11"/>
  <c r="BB140" i="11"/>
  <c r="BC138" i="11"/>
  <c r="BC143" i="11"/>
  <c r="BC142" i="11"/>
  <c r="BB141" i="11"/>
  <c r="BC144" i="11"/>
  <c r="BB139" i="11"/>
  <c r="BB138" i="11"/>
  <c r="BC141" i="11"/>
  <c r="BC140" i="11"/>
  <c r="AZ145" i="11"/>
  <c r="BB158" i="11"/>
  <c r="BD156" i="11"/>
  <c r="BC156" i="11" s="1"/>
  <c r="BC147" i="11"/>
  <c r="BD157" i="11"/>
  <c r="BC157" i="11" s="1"/>
  <c r="BD151" i="11"/>
  <c r="BC151" i="11" s="1"/>
  <c r="BD153" i="11"/>
  <c r="BC153" i="11" s="1"/>
  <c r="BD155" i="11"/>
  <c r="BC155" i="11" s="1"/>
  <c r="BE149" i="11"/>
  <c r="BD147" i="11"/>
  <c r="BD154" i="11"/>
  <c r="BC154" i="11" s="1"/>
  <c r="BD152" i="11"/>
  <c r="BC152" i="11" s="1"/>
  <c r="AX122" i="11"/>
  <c r="AY122" i="11"/>
  <c r="AZ23" i="11"/>
  <c r="AZ28" i="11"/>
  <c r="AZ39" i="11"/>
  <c r="BA2" i="11"/>
  <c r="AZ87" i="11"/>
  <c r="BA14" i="11"/>
  <c r="AZ80" i="11"/>
  <c r="AZ26" i="11"/>
  <c r="AZ27" i="11"/>
  <c r="AZ84" i="11"/>
  <c r="AZ6" i="11"/>
  <c r="AZ34" i="11"/>
  <c r="AZ31" i="11"/>
  <c r="AZ67" i="11"/>
  <c r="BB4" i="11"/>
  <c r="BA18" i="11"/>
  <c r="BA70" i="11"/>
  <c r="AZ18" i="11"/>
  <c r="AZ88" i="11"/>
  <c r="AZ47" i="11"/>
  <c r="AZ73" i="11"/>
  <c r="AZ20" i="11"/>
  <c r="AZ24" i="11"/>
  <c r="AZ49" i="11"/>
  <c r="AZ51" i="11"/>
  <c r="AZ9" i="11"/>
  <c r="AZ15" i="11"/>
  <c r="AZ40" i="11"/>
  <c r="BA78" i="11"/>
  <c r="BA26" i="11"/>
  <c r="BA62" i="11"/>
  <c r="AZ63" i="11"/>
  <c r="AZ41" i="11"/>
  <c r="AZ43" i="11"/>
  <c r="AZ57" i="11"/>
  <c r="AZ38" i="11"/>
  <c r="AZ59" i="11"/>
  <c r="AZ2" i="11"/>
  <c r="BA30" i="11"/>
  <c r="AZ45" i="11"/>
  <c r="AZ66" i="11"/>
  <c r="AZ46" i="11"/>
  <c r="AZ64" i="11"/>
  <c r="AZ12" i="11"/>
  <c r="BA10" i="11"/>
  <c r="AZ48" i="11"/>
  <c r="AZ83" i="11"/>
  <c r="AZ75" i="11"/>
  <c r="AZ16" i="11"/>
  <c r="AZ65" i="11"/>
  <c r="AZ70" i="11"/>
  <c r="AZ60" i="11"/>
  <c r="AZ42" i="11"/>
  <c r="AZ55" i="11"/>
  <c r="AZ62" i="11"/>
  <c r="AZ19" i="11"/>
  <c r="AZ37" i="11"/>
  <c r="AZ36" i="11"/>
  <c r="AZ74" i="11"/>
  <c r="AZ13" i="11"/>
  <c r="BA74" i="11"/>
  <c r="AZ77" i="11"/>
  <c r="AZ61" i="11"/>
  <c r="AZ72" i="11"/>
  <c r="AZ58" i="11"/>
  <c r="BA82" i="11"/>
  <c r="AZ85" i="11"/>
  <c r="AZ71" i="11"/>
  <c r="BA6" i="11"/>
  <c r="AZ76" i="11"/>
  <c r="AZ69" i="11"/>
  <c r="AZ14" i="11"/>
  <c r="AZ25" i="11"/>
  <c r="AZ35" i="11"/>
  <c r="AZ79" i="11"/>
  <c r="AZ29" i="11"/>
  <c r="AZ56" i="11"/>
  <c r="AZ17" i="11"/>
  <c r="AZ86" i="11"/>
  <c r="AZ8" i="11"/>
  <c r="BA38" i="11"/>
  <c r="AZ82" i="11"/>
  <c r="AZ68" i="11"/>
  <c r="AZ44" i="11"/>
  <c r="AZ11" i="11"/>
  <c r="BA66" i="11"/>
  <c r="BA34" i="11"/>
  <c r="AZ52" i="11"/>
  <c r="AZ89" i="11"/>
  <c r="BA46" i="11"/>
  <c r="AZ7" i="11"/>
  <c r="AZ78" i="11"/>
  <c r="BA42" i="11"/>
  <c r="BA54" i="11"/>
  <c r="AZ54" i="11"/>
  <c r="BA58" i="11"/>
  <c r="AZ21" i="11"/>
  <c r="AZ81" i="11"/>
  <c r="AZ30" i="11"/>
  <c r="BA50" i="11"/>
  <c r="AZ50" i="11"/>
  <c r="BA86" i="11"/>
  <c r="AZ32" i="11"/>
  <c r="BA22" i="11"/>
  <c r="AZ10" i="11"/>
  <c r="AZ22" i="11"/>
  <c r="AZ33" i="11"/>
  <c r="AZ53" i="11"/>
  <c r="BA55" i="11"/>
  <c r="BA33" i="11"/>
  <c r="BA85" i="11"/>
  <c r="BA71" i="11"/>
  <c r="BA77" i="11"/>
  <c r="BA61" i="11"/>
  <c r="BA51" i="11"/>
  <c r="BA83" i="11"/>
  <c r="BA69" i="11"/>
  <c r="BA9" i="11"/>
  <c r="BA63" i="11"/>
  <c r="BA79" i="11"/>
  <c r="BA13" i="11"/>
  <c r="BA29" i="11"/>
  <c r="BA41" i="11"/>
  <c r="BA15" i="11"/>
  <c r="BA39" i="11"/>
  <c r="BA17" i="11"/>
  <c r="BA76" i="11"/>
  <c r="BA87" i="11"/>
  <c r="BA19" i="11"/>
  <c r="BA67" i="11"/>
  <c r="BA28" i="11"/>
  <c r="BA27" i="11"/>
  <c r="BA47" i="11"/>
  <c r="BA60" i="11"/>
  <c r="BA32" i="11"/>
  <c r="BA52" i="11"/>
  <c r="BA7" i="11"/>
  <c r="BA43" i="11"/>
  <c r="BA56" i="11"/>
  <c r="BA75" i="11"/>
  <c r="BA73" i="11"/>
  <c r="BA12" i="11"/>
  <c r="BA31" i="11"/>
  <c r="BA81" i="11"/>
  <c r="BA44" i="11"/>
  <c r="BA35" i="11"/>
  <c r="BA21" i="11"/>
  <c r="BA53" i="11"/>
  <c r="BA72" i="11"/>
  <c r="BA23" i="11"/>
  <c r="BA37" i="11"/>
  <c r="BA45" i="11"/>
  <c r="BA64" i="11"/>
  <c r="BA40" i="11"/>
  <c r="BA48" i="11"/>
  <c r="BA59" i="11"/>
  <c r="BA65" i="11"/>
  <c r="BA8" i="11"/>
  <c r="BA68" i="11"/>
  <c r="BA36" i="11"/>
  <c r="BA89" i="11"/>
  <c r="BA57" i="11"/>
  <c r="BA84" i="11"/>
  <c r="BA25" i="11"/>
  <c r="BA80" i="11"/>
  <c r="BA88" i="11"/>
  <c r="BA24" i="11"/>
  <c r="BA16" i="11"/>
  <c r="BA20" i="11"/>
  <c r="BA49" i="11"/>
  <c r="BA11" i="11"/>
  <c r="BB110" i="11" l="1"/>
  <c r="BC106" i="11"/>
  <c r="BC118" i="11"/>
  <c r="BB118" i="11"/>
  <c r="BC114" i="11"/>
  <c r="BB114" i="11"/>
  <c r="BC110" i="11"/>
  <c r="BB106" i="11"/>
  <c r="BB102" i="11"/>
  <c r="BC102" i="11"/>
  <c r="BB98" i="11"/>
  <c r="BC94" i="11"/>
  <c r="BB94" i="11"/>
  <c r="BC98" i="11"/>
  <c r="BB90" i="11"/>
  <c r="BC90" i="11"/>
  <c r="BC145" i="11"/>
  <c r="BD158" i="11"/>
  <c r="BB145" i="11"/>
  <c r="BC158" i="11"/>
  <c r="BE139" i="11"/>
  <c r="BE144" i="11"/>
  <c r="BD142" i="11"/>
  <c r="BD143" i="11"/>
  <c r="BD140" i="11"/>
  <c r="BF136" i="11"/>
  <c r="BE141" i="11"/>
  <c r="BE138" i="11"/>
  <c r="BE143" i="11"/>
  <c r="BD139" i="11"/>
  <c r="BD141" i="11"/>
  <c r="BD138" i="11"/>
  <c r="BE142" i="11"/>
  <c r="BD144" i="11"/>
  <c r="BE140" i="11"/>
  <c r="BF155" i="11"/>
  <c r="BE155" i="11" s="1"/>
  <c r="BF147" i="11"/>
  <c r="BF152" i="11"/>
  <c r="BE152" i="11" s="1"/>
  <c r="BG149" i="11"/>
  <c r="BF157" i="11"/>
  <c r="BE157" i="11" s="1"/>
  <c r="BF156" i="11"/>
  <c r="BE156" i="11" s="1"/>
  <c r="BF154" i="11"/>
  <c r="BE154" i="11" s="1"/>
  <c r="BF153" i="11"/>
  <c r="BE153" i="11" s="1"/>
  <c r="BF151" i="11"/>
  <c r="BE151" i="11" s="1"/>
  <c r="BE147" i="11"/>
  <c r="BA122" i="11"/>
  <c r="AZ122" i="11"/>
  <c r="BB34" i="11"/>
  <c r="BB13" i="11"/>
  <c r="BB48" i="11"/>
  <c r="BB49" i="11"/>
  <c r="BB55" i="11"/>
  <c r="BC34" i="11"/>
  <c r="BB27" i="11"/>
  <c r="BB77" i="11"/>
  <c r="BB75" i="11"/>
  <c r="BB68" i="11"/>
  <c r="BC22" i="11"/>
  <c r="BB21" i="11"/>
  <c r="BB56" i="11"/>
  <c r="BC6" i="11"/>
  <c r="BB79" i="11"/>
  <c r="BC14" i="11"/>
  <c r="BB24" i="11"/>
  <c r="BC74" i="11"/>
  <c r="BC10" i="11"/>
  <c r="BC82" i="11"/>
  <c r="BC38" i="11"/>
  <c r="BB23" i="11"/>
  <c r="BB41" i="11"/>
  <c r="BB72" i="11"/>
  <c r="BB58" i="11"/>
  <c r="BB84" i="11"/>
  <c r="BB85" i="11"/>
  <c r="BB31" i="11"/>
  <c r="BB89" i="11"/>
  <c r="BC50" i="11"/>
  <c r="BC2" i="11"/>
  <c r="BB12" i="11"/>
  <c r="BB46" i="11"/>
  <c r="BB78" i="11"/>
  <c r="BC78" i="11"/>
  <c r="BB88" i="11"/>
  <c r="BB80" i="11"/>
  <c r="BB38" i="11"/>
  <c r="BB66" i="11"/>
  <c r="BD4" i="11"/>
  <c r="BB62" i="11"/>
  <c r="BB35" i="11"/>
  <c r="BB67" i="11"/>
  <c r="BB11" i="11"/>
  <c r="BB54" i="11"/>
  <c r="BB15" i="11"/>
  <c r="BB86" i="11"/>
  <c r="BC54" i="11"/>
  <c r="BC62" i="11"/>
  <c r="BC26" i="11"/>
  <c r="BB6" i="11"/>
  <c r="BB83" i="11"/>
  <c r="BB47" i="11"/>
  <c r="BB26" i="11"/>
  <c r="BC58" i="11"/>
  <c r="BC18" i="11"/>
  <c r="BC86" i="11"/>
  <c r="BB70" i="11"/>
  <c r="BB9" i="11"/>
  <c r="BC30" i="11"/>
  <c r="BB32" i="11"/>
  <c r="BB10" i="11"/>
  <c r="BB59" i="11"/>
  <c r="BB14" i="11"/>
  <c r="BB22" i="11"/>
  <c r="BB73" i="11"/>
  <c r="BC42" i="11"/>
  <c r="BB28" i="11"/>
  <c r="BB87" i="11"/>
  <c r="BB71" i="11"/>
  <c r="BC46" i="11"/>
  <c r="BB45" i="11"/>
  <c r="BB18" i="11"/>
  <c r="BB19" i="11"/>
  <c r="BB17" i="11"/>
  <c r="BB25" i="11"/>
  <c r="BB63" i="11"/>
  <c r="BB61" i="11"/>
  <c r="BB29" i="11"/>
  <c r="BB60" i="11"/>
  <c r="BB64" i="11"/>
  <c r="BB76" i="11"/>
  <c r="BB44" i="11"/>
  <c r="BB7" i="11"/>
  <c r="BB42" i="11"/>
  <c r="BB37" i="11"/>
  <c r="BB51" i="11"/>
  <c r="BB36" i="11"/>
  <c r="BB8" i="11"/>
  <c r="BB74" i="11"/>
  <c r="BB52" i="11"/>
  <c r="BB65" i="11"/>
  <c r="BB69" i="11"/>
  <c r="BB40" i="11"/>
  <c r="BB16" i="11"/>
  <c r="BB82" i="11"/>
  <c r="BB50" i="11"/>
  <c r="BB39" i="11"/>
  <c r="BB53" i="11"/>
  <c r="BB57" i="11"/>
  <c r="BB2" i="11"/>
  <c r="BB43" i="11"/>
  <c r="BB20" i="11"/>
  <c r="BB81" i="11"/>
  <c r="BC66" i="11"/>
  <c r="BB30" i="11"/>
  <c r="BC70" i="11"/>
  <c r="BB33" i="11"/>
  <c r="BC88" i="11"/>
  <c r="BC16" i="11"/>
  <c r="BC36" i="11"/>
  <c r="BC19" i="11"/>
  <c r="BC64" i="11"/>
  <c r="BC80" i="11"/>
  <c r="BC68" i="11"/>
  <c r="BC43" i="11"/>
  <c r="BC7" i="11"/>
  <c r="BC56" i="11"/>
  <c r="BC40" i="11"/>
  <c r="BC24" i="11"/>
  <c r="BC48" i="11"/>
  <c r="BC71" i="11"/>
  <c r="BC17" i="11"/>
  <c r="BC72" i="11"/>
  <c r="BC21" i="11"/>
  <c r="BC84" i="11"/>
  <c r="BC12" i="11"/>
  <c r="BC35" i="11"/>
  <c r="BC44" i="11"/>
  <c r="BC61" i="11"/>
  <c r="BC63" i="11"/>
  <c r="BC75" i="11"/>
  <c r="BC45" i="11"/>
  <c r="BC73" i="11"/>
  <c r="BC25" i="11"/>
  <c r="BC85" i="11"/>
  <c r="BC23" i="11"/>
  <c r="BC37" i="11"/>
  <c r="BC28" i="11"/>
  <c r="BC83" i="11"/>
  <c r="BC13" i="11"/>
  <c r="BC8" i="11"/>
  <c r="BC57" i="11"/>
  <c r="BC55" i="11"/>
  <c r="BC49" i="11"/>
  <c r="BC20" i="11"/>
  <c r="BC87" i="11"/>
  <c r="BC77" i="11"/>
  <c r="BC11" i="11"/>
  <c r="BC89" i="11"/>
  <c r="BC79" i="11"/>
  <c r="BC15" i="11"/>
  <c r="BC31" i="11"/>
  <c r="BC59" i="11"/>
  <c r="BC69" i="11"/>
  <c r="BC41" i="11"/>
  <c r="BC27" i="11"/>
  <c r="BC33" i="11"/>
  <c r="BC67" i="11"/>
  <c r="BC53" i="11"/>
  <c r="BC9" i="11"/>
  <c r="BC65" i="11"/>
  <c r="BC76" i="11"/>
  <c r="BC60" i="11"/>
  <c r="BC39" i="11"/>
  <c r="BC81" i="11"/>
  <c r="BC51" i="11"/>
  <c r="BC32" i="11"/>
  <c r="BC52" i="11"/>
  <c r="BC29" i="11"/>
  <c r="BC47" i="11"/>
  <c r="BE118" i="11" l="1"/>
  <c r="BD118" i="11"/>
  <c r="BE114" i="11"/>
  <c r="BD114" i="11"/>
  <c r="BE110" i="11"/>
  <c r="BE106" i="11"/>
  <c r="BD110" i="11"/>
  <c r="BD106" i="11"/>
  <c r="BE102" i="11"/>
  <c r="BD102" i="11"/>
  <c r="BE94" i="11"/>
  <c r="BD94" i="11"/>
  <c r="BE98" i="11"/>
  <c r="BD98" i="11"/>
  <c r="BE90" i="11"/>
  <c r="BD90" i="11"/>
  <c r="BE158" i="11"/>
  <c r="BD145" i="11"/>
  <c r="BF158" i="11"/>
  <c r="BE145" i="11"/>
  <c r="BH151" i="11"/>
  <c r="BG151" i="11" s="1"/>
  <c r="BH154" i="11"/>
  <c r="BG154" i="11" s="1"/>
  <c r="BH157" i="11"/>
  <c r="BG157" i="11" s="1"/>
  <c r="BH156" i="11"/>
  <c r="BG156" i="11" s="1"/>
  <c r="BG147" i="11"/>
  <c r="BH152" i="11"/>
  <c r="BG152" i="11" s="1"/>
  <c r="BH153" i="11"/>
  <c r="BG153" i="11" s="1"/>
  <c r="BH147" i="11"/>
  <c r="BI149" i="11"/>
  <c r="BH155" i="11"/>
  <c r="BG155" i="11" s="1"/>
  <c r="BF138" i="11"/>
  <c r="BG138" i="11"/>
  <c r="BG143" i="11"/>
  <c r="BF142" i="11"/>
  <c r="BG139" i="11"/>
  <c r="BF139" i="11"/>
  <c r="BG144" i="11"/>
  <c r="BF140" i="11"/>
  <c r="BF144" i="11"/>
  <c r="BG141" i="11"/>
  <c r="BF143" i="11"/>
  <c r="BF141" i="11"/>
  <c r="BG140" i="11"/>
  <c r="BH136" i="11"/>
  <c r="BG142" i="11"/>
  <c r="BC122" i="11"/>
  <c r="BB122" i="11"/>
  <c r="BD70" i="11"/>
  <c r="BD2" i="11"/>
  <c r="BD24" i="11"/>
  <c r="BE14" i="11"/>
  <c r="BD48" i="11"/>
  <c r="BD32" i="11"/>
  <c r="BD21" i="11"/>
  <c r="BE70" i="11"/>
  <c r="BD55" i="11"/>
  <c r="BD11" i="11"/>
  <c r="BD19" i="11"/>
  <c r="BE54" i="11"/>
  <c r="BD66" i="11"/>
  <c r="BE10" i="11"/>
  <c r="BD71" i="11"/>
  <c r="BD20" i="11"/>
  <c r="BD79" i="11"/>
  <c r="BD38" i="11"/>
  <c r="BD51" i="11"/>
  <c r="BD89" i="11"/>
  <c r="BE34" i="11"/>
  <c r="BD27" i="11"/>
  <c r="BD23" i="11"/>
  <c r="BD86" i="11"/>
  <c r="BD81" i="11"/>
  <c r="BE46" i="11"/>
  <c r="BD12" i="11"/>
  <c r="BD46" i="11"/>
  <c r="BD43" i="11"/>
  <c r="BE78" i="11"/>
  <c r="BD59" i="11"/>
  <c r="BD60" i="11"/>
  <c r="BE62" i="11"/>
  <c r="BD77" i="11"/>
  <c r="BD39" i="11"/>
  <c r="BD35" i="11"/>
  <c r="BD80" i="11"/>
  <c r="BD78" i="11"/>
  <c r="BE86" i="11"/>
  <c r="BE18" i="11"/>
  <c r="BD34" i="11"/>
  <c r="BD41" i="11"/>
  <c r="BD6" i="11"/>
  <c r="BD73" i="11"/>
  <c r="BD54" i="11"/>
  <c r="BD57" i="11"/>
  <c r="BD45" i="11"/>
  <c r="BE58" i="11"/>
  <c r="BD44" i="11"/>
  <c r="BD68" i="11"/>
  <c r="BD15" i="11"/>
  <c r="BE74" i="11"/>
  <c r="BD36" i="11"/>
  <c r="BD75" i="11"/>
  <c r="BE66" i="11"/>
  <c r="BD13" i="11"/>
  <c r="BD82" i="11"/>
  <c r="BD74" i="11"/>
  <c r="BD83" i="11"/>
  <c r="BE82" i="11"/>
  <c r="BD49" i="11"/>
  <c r="BD63" i="11"/>
  <c r="BF4" i="11"/>
  <c r="BE26" i="11"/>
  <c r="BD85" i="11"/>
  <c r="BD42" i="11"/>
  <c r="BD84" i="11"/>
  <c r="BD58" i="11"/>
  <c r="BD29" i="11"/>
  <c r="BD87" i="11"/>
  <c r="BD67" i="11"/>
  <c r="BD61" i="11"/>
  <c r="BD88" i="11"/>
  <c r="BE6" i="11"/>
  <c r="BE50" i="11"/>
  <c r="BD9" i="11"/>
  <c r="BD14" i="11"/>
  <c r="BD25" i="11"/>
  <c r="BD18" i="11"/>
  <c r="BD52" i="11"/>
  <c r="BD37" i="11"/>
  <c r="BD76" i="11"/>
  <c r="BE42" i="11"/>
  <c r="BD31" i="11"/>
  <c r="BE22" i="11"/>
  <c r="BD62" i="11"/>
  <c r="BD26" i="11"/>
  <c r="BE38" i="11"/>
  <c r="BD10" i="11"/>
  <c r="BD69" i="11"/>
  <c r="BD17" i="11"/>
  <c r="BD22" i="11"/>
  <c r="BD56" i="11"/>
  <c r="BD16" i="11"/>
  <c r="BD30" i="11"/>
  <c r="BE2" i="11"/>
  <c r="BD65" i="11"/>
  <c r="BD33" i="11"/>
  <c r="BD72" i="11"/>
  <c r="BD47" i="11"/>
  <c r="BD50" i="11"/>
  <c r="BE30" i="11"/>
  <c r="BD53" i="11"/>
  <c r="BD28" i="11"/>
  <c r="BD64" i="11"/>
  <c r="BD40" i="11"/>
  <c r="BD7" i="11"/>
  <c r="BD8" i="11"/>
  <c r="BE56" i="11"/>
  <c r="BE44" i="11"/>
  <c r="BE84" i="11"/>
  <c r="BE15" i="11"/>
  <c r="BE71" i="11"/>
  <c r="BE88" i="11"/>
  <c r="BE31" i="11"/>
  <c r="BE19" i="11"/>
  <c r="BE68" i="11"/>
  <c r="BE55" i="11"/>
  <c r="BE47" i="11"/>
  <c r="BE67" i="11"/>
  <c r="BE11" i="11"/>
  <c r="BE35" i="11"/>
  <c r="BE51" i="11"/>
  <c r="BE27" i="11"/>
  <c r="BE87" i="11"/>
  <c r="BE7" i="11"/>
  <c r="BE8" i="11"/>
  <c r="BE79" i="11"/>
  <c r="BE23" i="11"/>
  <c r="BE76" i="11"/>
  <c r="BE43" i="11"/>
  <c r="BE39" i="11"/>
  <c r="BE36" i="11"/>
  <c r="BE72" i="11"/>
  <c r="BE59" i="11"/>
  <c r="BE65" i="11"/>
  <c r="BE25" i="11"/>
  <c r="BE41" i="11"/>
  <c r="BE63" i="11"/>
  <c r="BE77" i="11"/>
  <c r="BE53" i="11"/>
  <c r="BE52" i="11"/>
  <c r="BE83" i="11"/>
  <c r="BE24" i="11"/>
  <c r="BE33" i="11"/>
  <c r="BE28" i="11"/>
  <c r="BE80" i="11"/>
  <c r="BE81" i="11"/>
  <c r="BE9" i="11"/>
  <c r="BE13" i="11"/>
  <c r="BE20" i="11"/>
  <c r="BE32" i="11"/>
  <c r="BE16" i="11"/>
  <c r="BE45" i="11"/>
  <c r="BE61" i="11"/>
  <c r="BE89" i="11"/>
  <c r="BE49" i="11"/>
  <c r="BE73" i="11"/>
  <c r="BE57" i="11"/>
  <c r="BE21" i="11"/>
  <c r="BE17" i="11"/>
  <c r="BE60" i="11"/>
  <c r="BE69" i="11"/>
  <c r="BE37" i="11"/>
  <c r="BE12" i="11"/>
  <c r="BE40" i="11"/>
  <c r="BE64" i="11"/>
  <c r="BE85" i="11"/>
  <c r="BE75" i="11"/>
  <c r="BE29" i="11"/>
  <c r="BE48" i="11"/>
  <c r="BG118" i="11" l="1"/>
  <c r="BF118" i="11"/>
  <c r="BG114" i="11"/>
  <c r="BF114" i="11"/>
  <c r="BG110" i="11"/>
  <c r="BF110" i="11"/>
  <c r="BG106" i="11"/>
  <c r="BF106" i="11"/>
  <c r="BG102" i="11"/>
  <c r="BF102" i="11"/>
  <c r="BG98" i="11"/>
  <c r="BF98" i="11"/>
  <c r="BG94" i="11"/>
  <c r="BF94" i="11"/>
  <c r="BG90" i="11"/>
  <c r="BF90" i="11"/>
  <c r="BG158" i="11"/>
  <c r="BF145" i="11"/>
  <c r="BI142" i="11"/>
  <c r="BI144" i="11"/>
  <c r="BH139" i="11"/>
  <c r="BI143" i="11"/>
  <c r="BI141" i="11"/>
  <c r="BI139" i="11"/>
  <c r="BH140" i="11"/>
  <c r="BH138" i="11"/>
  <c r="BI140" i="11"/>
  <c r="BH143" i="11"/>
  <c r="BH141" i="11"/>
  <c r="BH144" i="11"/>
  <c r="BH142" i="11"/>
  <c r="BJ136" i="11"/>
  <c r="BI138" i="11"/>
  <c r="BJ151" i="11"/>
  <c r="BI151" i="11" s="1"/>
  <c r="BK149" i="11"/>
  <c r="BJ154" i="11"/>
  <c r="BI154" i="11" s="1"/>
  <c r="BJ156" i="11"/>
  <c r="BI156" i="11" s="1"/>
  <c r="BJ155" i="11"/>
  <c r="BI155" i="11" s="1"/>
  <c r="BJ147" i="11"/>
  <c r="BI147" i="11"/>
  <c r="BJ157" i="11"/>
  <c r="BI157" i="11" s="1"/>
  <c r="BJ153" i="11"/>
  <c r="BI153" i="11" s="1"/>
  <c r="BJ152" i="11"/>
  <c r="BI152" i="11" s="1"/>
  <c r="BH158" i="11"/>
  <c r="BG145" i="11"/>
  <c r="BF13" i="11"/>
  <c r="BF62" i="11"/>
  <c r="BF7" i="11"/>
  <c r="BF34" i="11"/>
  <c r="BF55" i="11"/>
  <c r="BG62" i="11"/>
  <c r="BF69" i="11"/>
  <c r="BF82" i="11"/>
  <c r="BG22" i="11"/>
  <c r="BF35" i="11"/>
  <c r="BF31" i="11"/>
  <c r="BH4" i="11"/>
  <c r="BF17" i="11"/>
  <c r="BF25" i="11"/>
  <c r="BF28" i="11"/>
  <c r="BF49" i="11"/>
  <c r="BG38" i="11"/>
  <c r="BF12" i="11"/>
  <c r="BF74" i="11"/>
  <c r="BG66" i="11"/>
  <c r="BF70" i="11"/>
  <c r="BG82" i="11"/>
  <c r="BG30" i="11"/>
  <c r="BG70" i="11"/>
  <c r="BF41" i="11"/>
  <c r="BG6" i="11"/>
  <c r="BG26" i="11"/>
  <c r="BF80" i="11"/>
  <c r="BF60" i="11"/>
  <c r="BF56" i="11"/>
  <c r="BF65" i="11"/>
  <c r="BF54" i="11"/>
  <c r="BF64" i="11"/>
  <c r="BG34" i="11"/>
  <c r="BG50" i="11"/>
  <c r="BF37" i="11"/>
  <c r="BF48" i="11"/>
  <c r="BG10" i="11"/>
  <c r="BF44" i="11"/>
  <c r="BF45" i="11"/>
  <c r="BG86" i="11"/>
  <c r="BF51" i="11"/>
  <c r="BF66" i="11"/>
  <c r="BF10" i="11"/>
  <c r="BF68" i="11"/>
  <c r="BG78" i="11"/>
  <c r="BF43" i="11"/>
  <c r="BF85" i="11"/>
  <c r="BF61" i="11"/>
  <c r="BF26" i="11"/>
  <c r="BF81" i="11"/>
  <c r="BG46" i="11"/>
  <c r="BF76" i="11"/>
  <c r="BF89" i="11"/>
  <c r="BF83" i="11"/>
  <c r="BF71" i="11"/>
  <c r="BF23" i="11"/>
  <c r="BF58" i="11"/>
  <c r="BF77" i="11"/>
  <c r="BF84" i="11"/>
  <c r="BF79" i="11"/>
  <c r="BF57" i="11"/>
  <c r="BG42" i="11"/>
  <c r="BF78" i="11"/>
  <c r="BG54" i="11"/>
  <c r="BF8" i="11"/>
  <c r="BF19" i="11"/>
  <c r="BF72" i="11"/>
  <c r="BF75" i="11"/>
  <c r="BF38" i="11"/>
  <c r="BF6" i="11"/>
  <c r="BF46" i="11"/>
  <c r="BG74" i="11"/>
  <c r="BF11" i="11"/>
  <c r="BF39" i="11"/>
  <c r="BF42" i="11"/>
  <c r="BF15" i="11"/>
  <c r="BF52" i="11"/>
  <c r="BG2" i="11"/>
  <c r="BF21" i="11"/>
  <c r="BF67" i="11"/>
  <c r="BF20" i="11"/>
  <c r="BF40" i="11"/>
  <c r="BG58" i="11"/>
  <c r="BG18" i="11"/>
  <c r="BG14" i="11"/>
  <c r="BF16" i="11"/>
  <c r="BF87" i="11"/>
  <c r="BF88" i="11"/>
  <c r="BF47" i="11"/>
  <c r="BF73" i="11"/>
  <c r="BF18" i="11"/>
  <c r="BF24" i="11"/>
  <c r="BF30" i="11"/>
  <c r="BF32" i="11"/>
  <c r="BF63" i="11"/>
  <c r="BF14" i="11"/>
  <c r="BF33" i="11"/>
  <c r="BF59" i="11"/>
  <c r="BF27" i="11"/>
  <c r="BF29" i="11"/>
  <c r="BF86" i="11"/>
  <c r="BF53" i="11"/>
  <c r="BF2" i="11"/>
  <c r="BF9" i="11"/>
  <c r="BF22" i="11"/>
  <c r="BF50" i="11"/>
  <c r="BF36" i="11"/>
  <c r="BG13" i="11"/>
  <c r="BG25" i="11"/>
  <c r="BG60" i="11"/>
  <c r="BG20" i="11"/>
  <c r="BG89" i="11"/>
  <c r="BG23" i="11"/>
  <c r="BG88" i="11"/>
  <c r="BG52" i="11"/>
  <c r="BG37" i="11"/>
  <c r="BG29" i="11"/>
  <c r="BG12" i="11"/>
  <c r="BG28" i="11"/>
  <c r="BG81" i="11"/>
  <c r="BG73" i="11"/>
  <c r="BG24" i="11"/>
  <c r="BG77" i="11"/>
  <c r="BG61" i="11"/>
  <c r="BG65" i="11"/>
  <c r="BG69" i="11"/>
  <c r="BG68" i="11"/>
  <c r="BG17" i="11"/>
  <c r="BG41" i="11"/>
  <c r="BG45" i="11"/>
  <c r="BG49" i="11"/>
  <c r="BG71" i="11"/>
  <c r="BG33" i="11"/>
  <c r="BG64" i="11"/>
  <c r="BG31" i="11"/>
  <c r="BG48" i="11"/>
  <c r="BG84" i="11"/>
  <c r="BG19" i="11"/>
  <c r="BG15" i="11"/>
  <c r="BG21" i="11"/>
  <c r="BG40" i="11"/>
  <c r="BG47" i="11"/>
  <c r="BG75" i="11"/>
  <c r="BG43" i="11"/>
  <c r="BG44" i="11"/>
  <c r="BG35" i="11"/>
  <c r="BG8" i="11"/>
  <c r="BG57" i="11"/>
  <c r="BG11" i="11"/>
  <c r="BG51" i="11"/>
  <c r="BG80" i="11"/>
  <c r="BG27" i="11"/>
  <c r="BG87" i="11"/>
  <c r="BG55" i="11"/>
  <c r="BG59" i="11"/>
  <c r="BG79" i="11"/>
  <c r="BG39" i="11"/>
  <c r="BG76" i="11"/>
  <c r="BG53" i="11"/>
  <c r="BG16" i="11"/>
  <c r="BG63" i="11"/>
  <c r="BG7" i="11"/>
  <c r="BG36" i="11"/>
  <c r="BG85" i="11"/>
  <c r="BG72" i="11"/>
  <c r="BG83" i="11"/>
  <c r="BG32" i="11"/>
  <c r="BG56" i="11"/>
  <c r="BG67" i="11"/>
  <c r="BG9" i="11"/>
  <c r="BD122" i="11"/>
  <c r="BE122" i="11"/>
  <c r="BH118" i="11" l="1"/>
  <c r="BI114" i="11"/>
  <c r="BH114" i="11"/>
  <c r="BI110" i="11"/>
  <c r="BH110" i="11"/>
  <c r="BI106" i="11"/>
  <c r="BH106" i="11"/>
  <c r="BI118" i="11"/>
  <c r="BI102" i="11"/>
  <c r="BH102" i="11"/>
  <c r="BH98" i="11"/>
  <c r="BI94" i="11"/>
  <c r="BH94" i="11"/>
  <c r="BI98" i="11"/>
  <c r="BI90" i="11"/>
  <c r="BH90" i="11"/>
  <c r="BI145" i="11"/>
  <c r="BK140" i="11"/>
  <c r="BJ144" i="11"/>
  <c r="BL136" i="11"/>
  <c r="BJ141" i="11"/>
  <c r="BJ142" i="11"/>
  <c r="BJ139" i="11"/>
  <c r="BJ140" i="11"/>
  <c r="BJ143" i="11"/>
  <c r="BK139" i="11"/>
  <c r="BK141" i="11"/>
  <c r="BK138" i="11"/>
  <c r="BK144" i="11"/>
  <c r="BK143" i="11"/>
  <c r="BJ138" i="11"/>
  <c r="BK142" i="11"/>
  <c r="BG122" i="11"/>
  <c r="BI158" i="11"/>
  <c r="BK147" i="11"/>
  <c r="BL157" i="11"/>
  <c r="BK157" i="11" s="1"/>
  <c r="BL155" i="11"/>
  <c r="BK155" i="11" s="1"/>
  <c r="BL153" i="11"/>
  <c r="BK153" i="11" s="1"/>
  <c r="BL152" i="11"/>
  <c r="BK152" i="11" s="1"/>
  <c r="BL147" i="11"/>
  <c r="BL154" i="11"/>
  <c r="BK154" i="11" s="1"/>
  <c r="BM149" i="11"/>
  <c r="BL151" i="11"/>
  <c r="BK151" i="11" s="1"/>
  <c r="BL156" i="11"/>
  <c r="BK156" i="11" s="1"/>
  <c r="BJ158" i="11"/>
  <c r="BH145" i="11"/>
  <c r="BF122" i="11"/>
  <c r="BH11" i="11"/>
  <c r="BI58" i="11"/>
  <c r="BH32" i="11"/>
  <c r="BH88" i="11"/>
  <c r="BH35" i="11"/>
  <c r="BI82" i="11"/>
  <c r="BH71" i="11"/>
  <c r="BH20" i="11"/>
  <c r="BI74" i="11"/>
  <c r="BH19" i="11"/>
  <c r="BI70" i="11"/>
  <c r="BH26" i="11"/>
  <c r="BH70" i="11"/>
  <c r="BI18" i="11"/>
  <c r="BH9" i="11"/>
  <c r="BH38" i="11"/>
  <c r="BH42" i="11"/>
  <c r="BH58" i="11"/>
  <c r="BH64" i="11"/>
  <c r="BH87" i="11"/>
  <c r="BH39" i="11"/>
  <c r="BI35" i="11"/>
  <c r="BH24" i="11"/>
  <c r="BI78" i="11"/>
  <c r="BH51" i="11"/>
  <c r="BH86" i="11"/>
  <c r="BH17" i="11"/>
  <c r="BH25" i="11"/>
  <c r="BH21" i="11"/>
  <c r="BH2" i="11"/>
  <c r="BH47" i="11"/>
  <c r="BH31" i="11"/>
  <c r="BI46" i="11"/>
  <c r="BI66" i="11"/>
  <c r="BH40" i="11"/>
  <c r="BH75" i="11"/>
  <c r="BH29" i="11"/>
  <c r="BI38" i="11"/>
  <c r="BH65" i="11"/>
  <c r="BJ4" i="11"/>
  <c r="BH27" i="11"/>
  <c r="BH14" i="11"/>
  <c r="BH52" i="11"/>
  <c r="BI2" i="11"/>
  <c r="BH55" i="11"/>
  <c r="BI6" i="11"/>
  <c r="BH83" i="11"/>
  <c r="BI50" i="11"/>
  <c r="BH48" i="11"/>
  <c r="BH66" i="11"/>
  <c r="BH54" i="11"/>
  <c r="BH28" i="11"/>
  <c r="BH69" i="11"/>
  <c r="BH15" i="11"/>
  <c r="BH60" i="11"/>
  <c r="BH34" i="11"/>
  <c r="BH63" i="11"/>
  <c r="BH18" i="11"/>
  <c r="BI54" i="11"/>
  <c r="BH10" i="11"/>
  <c r="BI22" i="11"/>
  <c r="BH43" i="11"/>
  <c r="BI30" i="11"/>
  <c r="BH49" i="11"/>
  <c r="BH67" i="11"/>
  <c r="BI34" i="11"/>
  <c r="BH68" i="11"/>
  <c r="BH79" i="11"/>
  <c r="BH37" i="11"/>
  <c r="BH56" i="11"/>
  <c r="BH41" i="11"/>
  <c r="BH13" i="11"/>
  <c r="BH73" i="11"/>
  <c r="BH84" i="11"/>
  <c r="BI86" i="11"/>
  <c r="BH57" i="11"/>
  <c r="BH7" i="11"/>
  <c r="BI42" i="11"/>
  <c r="BH81" i="11"/>
  <c r="BH77" i="11"/>
  <c r="BH23" i="11"/>
  <c r="BH72" i="11"/>
  <c r="BH44" i="11"/>
  <c r="BH59" i="11"/>
  <c r="BH46" i="11"/>
  <c r="BH89" i="11"/>
  <c r="BH6" i="11"/>
  <c r="BI62" i="11"/>
  <c r="BH74" i="11"/>
  <c r="BI10" i="11"/>
  <c r="BH45" i="11"/>
  <c r="BH78" i="11"/>
  <c r="BH33" i="11"/>
  <c r="BI14" i="11"/>
  <c r="BH82" i="11"/>
  <c r="BH53" i="11"/>
  <c r="BH80" i="11"/>
  <c r="BH16" i="11"/>
  <c r="BH36" i="11"/>
  <c r="BH61" i="11"/>
  <c r="BH76" i="11"/>
  <c r="BH62" i="11"/>
  <c r="BH30" i="11"/>
  <c r="BH12" i="11"/>
  <c r="BI26" i="11"/>
  <c r="BH85" i="11"/>
  <c r="BH8" i="11"/>
  <c r="BH22" i="11"/>
  <c r="BH50" i="11"/>
  <c r="BI59" i="11"/>
  <c r="BI67" i="11"/>
  <c r="BI31" i="11"/>
  <c r="BI11" i="11"/>
  <c r="BI43" i="11"/>
  <c r="BI85" i="11"/>
  <c r="BI68" i="11"/>
  <c r="BI56" i="11"/>
  <c r="BI75" i="11"/>
  <c r="BI7" i="11"/>
  <c r="BI47" i="11"/>
  <c r="BI51" i="11"/>
  <c r="BI61" i="11"/>
  <c r="BI12" i="11"/>
  <c r="BI57" i="11"/>
  <c r="BI72" i="11"/>
  <c r="BI37" i="11"/>
  <c r="BI60" i="11"/>
  <c r="BI88" i="11"/>
  <c r="BI32" i="11"/>
  <c r="BI69" i="11"/>
  <c r="BI80" i="11"/>
  <c r="BI52" i="11"/>
  <c r="BI27" i="11"/>
  <c r="BI36" i="11"/>
  <c r="BI40" i="11"/>
  <c r="BI77" i="11"/>
  <c r="BI44" i="11"/>
  <c r="BI8" i="11"/>
  <c r="BI53" i="11"/>
  <c r="BI45" i="11"/>
  <c r="BI76" i="11"/>
  <c r="BI87" i="11"/>
  <c r="BI64" i="11"/>
  <c r="BI25" i="11"/>
  <c r="BI89" i="11"/>
  <c r="BI21" i="11"/>
  <c r="BI16" i="11"/>
  <c r="BI49" i="11"/>
  <c r="BI29" i="11"/>
  <c r="BI28" i="11"/>
  <c r="BI13" i="11"/>
  <c r="BI9" i="11"/>
  <c r="BI48" i="11"/>
  <c r="BI24" i="11"/>
  <c r="BI17" i="11"/>
  <c r="BI63" i="11"/>
  <c r="BI84" i="11"/>
  <c r="BI55" i="11"/>
  <c r="BI65" i="11"/>
  <c r="BI79" i="11"/>
  <c r="BI41" i="11"/>
  <c r="BI33" i="11"/>
  <c r="BI19" i="11"/>
  <c r="BI39" i="11"/>
  <c r="BI81" i="11"/>
  <c r="BI23" i="11"/>
  <c r="BI71" i="11"/>
  <c r="BI15" i="11"/>
  <c r="BI73" i="11"/>
  <c r="BI83" i="11"/>
  <c r="BI20" i="11"/>
  <c r="BJ110" i="11" l="1"/>
  <c r="BK106" i="11"/>
  <c r="BK118" i="11"/>
  <c r="BJ118" i="11"/>
  <c r="BK114" i="11"/>
  <c r="BJ114" i="11"/>
  <c r="BK110" i="11"/>
  <c r="BJ106" i="11"/>
  <c r="BJ102" i="11"/>
  <c r="BK102" i="11"/>
  <c r="BJ98" i="11"/>
  <c r="BK94" i="11"/>
  <c r="BJ94" i="11"/>
  <c r="BK98" i="11"/>
  <c r="BJ90" i="11"/>
  <c r="BK90" i="11"/>
  <c r="BJ145" i="11"/>
  <c r="BK158" i="11"/>
  <c r="BL158" i="11"/>
  <c r="BK145" i="11"/>
  <c r="BM139" i="11"/>
  <c r="BM143" i="11"/>
  <c r="BL143" i="11"/>
  <c r="BN136" i="11"/>
  <c r="BM140" i="11"/>
  <c r="BL142" i="11"/>
  <c r="BL140" i="11"/>
  <c r="BM138" i="11"/>
  <c r="BL139" i="11"/>
  <c r="BL144" i="11"/>
  <c r="BM142" i="11"/>
  <c r="BM141" i="11"/>
  <c r="BL141" i="11"/>
  <c r="BM144" i="11"/>
  <c r="BL138" i="11"/>
  <c r="BN147" i="11"/>
  <c r="BN157" i="11"/>
  <c r="BM157" i="11" s="1"/>
  <c r="BN154" i="11"/>
  <c r="BM154" i="11" s="1"/>
  <c r="BO149" i="11"/>
  <c r="BN153" i="11"/>
  <c r="BM153" i="11" s="1"/>
  <c r="BN156" i="11"/>
  <c r="BM156" i="11" s="1"/>
  <c r="BN155" i="11"/>
  <c r="BM155" i="11" s="1"/>
  <c r="BN152" i="11"/>
  <c r="BM152" i="11" s="1"/>
  <c r="BN151" i="11"/>
  <c r="BM151" i="11" s="1"/>
  <c r="BM147" i="11"/>
  <c r="BJ45" i="11"/>
  <c r="BK50" i="11"/>
  <c r="BJ44" i="11"/>
  <c r="BJ68" i="11"/>
  <c r="BJ52" i="11"/>
  <c r="BJ51" i="11"/>
  <c r="BJ21" i="11"/>
  <c r="BJ28" i="11"/>
  <c r="BJ71" i="11"/>
  <c r="BJ57" i="11"/>
  <c r="BJ13" i="11"/>
  <c r="BJ79" i="11"/>
  <c r="BJ78" i="11"/>
  <c r="BJ64" i="11"/>
  <c r="BJ60" i="11"/>
  <c r="BJ49" i="11"/>
  <c r="BJ15" i="11"/>
  <c r="BJ87" i="11"/>
  <c r="BJ7" i="11"/>
  <c r="BJ84" i="11"/>
  <c r="BJ47" i="11"/>
  <c r="BJ6" i="11"/>
  <c r="BJ58" i="11"/>
  <c r="BK10" i="11"/>
  <c r="BJ76" i="11"/>
  <c r="BJ54" i="11"/>
  <c r="BK78" i="11"/>
  <c r="BJ66" i="11"/>
  <c r="BJ31" i="11"/>
  <c r="BK74" i="11"/>
  <c r="BJ89" i="11"/>
  <c r="BJ29" i="11"/>
  <c r="BJ74" i="11"/>
  <c r="BJ2" i="11"/>
  <c r="BJ63" i="11"/>
  <c r="BJ20" i="11"/>
  <c r="BJ88" i="11"/>
  <c r="BJ36" i="11"/>
  <c r="BK70" i="11"/>
  <c r="BK86" i="11"/>
  <c r="BJ83" i="11"/>
  <c r="BJ40" i="11"/>
  <c r="BJ80" i="11"/>
  <c r="BJ16" i="11"/>
  <c r="BJ73" i="11"/>
  <c r="BJ55" i="11"/>
  <c r="BJ12" i="11"/>
  <c r="BJ75" i="11"/>
  <c r="BJ23" i="11"/>
  <c r="BJ46" i="11"/>
  <c r="BJ17" i="11"/>
  <c r="BJ25" i="11"/>
  <c r="BK66" i="11"/>
  <c r="BK82" i="11"/>
  <c r="BJ10" i="11"/>
  <c r="BJ67" i="11"/>
  <c r="BJ38" i="11"/>
  <c r="BJ69" i="11"/>
  <c r="BK18" i="11"/>
  <c r="BJ11" i="11"/>
  <c r="BJ48" i="11"/>
  <c r="BJ18" i="11"/>
  <c r="BK58" i="11"/>
  <c r="BJ24" i="11"/>
  <c r="BJ72" i="11"/>
  <c r="BJ14" i="11"/>
  <c r="BJ22" i="11"/>
  <c r="BJ56" i="11"/>
  <c r="BJ8" i="11"/>
  <c r="BJ34" i="11"/>
  <c r="BL4" i="11"/>
  <c r="BK54" i="11"/>
  <c r="BJ86" i="11"/>
  <c r="BJ32" i="11"/>
  <c r="BJ19" i="11"/>
  <c r="BJ62" i="11"/>
  <c r="BK22" i="11"/>
  <c r="BJ70" i="11"/>
  <c r="BK42" i="11"/>
  <c r="BK34" i="11"/>
  <c r="BK14" i="11"/>
  <c r="BK26" i="11"/>
  <c r="BJ39" i="11"/>
  <c r="BJ65" i="11"/>
  <c r="BJ9" i="11"/>
  <c r="BK38" i="11"/>
  <c r="BJ35" i="11"/>
  <c r="BJ85" i="11"/>
  <c r="BJ37" i="11"/>
  <c r="BK6" i="11"/>
  <c r="BK46" i="11"/>
  <c r="BJ82" i="11"/>
  <c r="BK62" i="11"/>
  <c r="BJ53" i="11"/>
  <c r="BJ27" i="11"/>
  <c r="BJ50" i="11"/>
  <c r="BJ41" i="11"/>
  <c r="BJ77" i="11"/>
  <c r="BK30" i="11"/>
  <c r="BJ26" i="11"/>
  <c r="BJ43" i="11"/>
  <c r="BK2" i="11"/>
  <c r="BJ33" i="11"/>
  <c r="BJ42" i="11"/>
  <c r="BJ59" i="11"/>
  <c r="BJ81" i="11"/>
  <c r="BJ30" i="11"/>
  <c r="BJ61" i="11"/>
  <c r="BK67" i="11"/>
  <c r="BK61" i="11"/>
  <c r="BK19" i="11"/>
  <c r="BK35" i="11"/>
  <c r="BK51" i="11"/>
  <c r="BK87" i="11"/>
  <c r="BK29" i="11"/>
  <c r="BK89" i="11"/>
  <c r="BK63" i="11"/>
  <c r="BK77" i="11"/>
  <c r="BK11" i="11"/>
  <c r="BK65" i="11"/>
  <c r="BK23" i="11"/>
  <c r="BK31" i="11"/>
  <c r="BK41" i="11"/>
  <c r="BK69" i="11"/>
  <c r="BK57" i="11"/>
  <c r="BK75" i="11"/>
  <c r="BK8" i="11"/>
  <c r="BK71" i="11"/>
  <c r="BK17" i="11"/>
  <c r="BK33" i="11"/>
  <c r="BK13" i="11"/>
  <c r="BK15" i="11"/>
  <c r="BK40" i="11"/>
  <c r="BK88" i="11"/>
  <c r="BK43" i="11"/>
  <c r="BK27" i="11"/>
  <c r="BK12" i="11"/>
  <c r="BK24" i="11"/>
  <c r="BK36" i="11"/>
  <c r="BK7" i="11"/>
  <c r="BK60" i="11"/>
  <c r="BK76" i="11"/>
  <c r="BK16" i="11"/>
  <c r="BK45" i="11"/>
  <c r="BK68" i="11"/>
  <c r="BK44" i="11"/>
  <c r="BK85" i="11"/>
  <c r="BK53" i="11"/>
  <c r="BK56" i="11"/>
  <c r="BK47" i="11"/>
  <c r="BK25" i="11"/>
  <c r="BK55" i="11"/>
  <c r="BK9" i="11"/>
  <c r="BK28" i="11"/>
  <c r="BK73" i="11"/>
  <c r="BK72" i="11"/>
  <c r="BK32" i="11"/>
  <c r="BK48" i="11"/>
  <c r="BK81" i="11"/>
  <c r="BK21" i="11"/>
  <c r="BK83" i="11"/>
  <c r="BK37" i="11"/>
  <c r="BK84" i="11"/>
  <c r="BK39" i="11"/>
  <c r="BK20" i="11"/>
  <c r="BK64" i="11"/>
  <c r="BK79" i="11"/>
  <c r="BK80" i="11"/>
  <c r="BK52" i="11"/>
  <c r="BK59" i="11"/>
  <c r="BK49" i="11"/>
  <c r="BH122" i="11"/>
  <c r="BI122" i="11"/>
  <c r="BM118" i="11" l="1"/>
  <c r="BL118" i="11"/>
  <c r="BM114" i="11"/>
  <c r="BL114" i="11"/>
  <c r="BM110" i="11"/>
  <c r="BM106" i="11"/>
  <c r="BL110" i="11"/>
  <c r="BL106" i="11"/>
  <c r="BM102" i="11"/>
  <c r="BL102" i="11"/>
  <c r="BM94" i="11"/>
  <c r="BL94" i="11"/>
  <c r="BM98" i="11"/>
  <c r="BL98" i="11"/>
  <c r="BM90" i="11"/>
  <c r="BL90" i="11"/>
  <c r="BO142" i="11"/>
  <c r="BN138" i="11"/>
  <c r="BN141" i="11"/>
  <c r="BO143" i="11"/>
  <c r="BO139" i="11"/>
  <c r="BO144" i="11"/>
  <c r="BN142" i="11"/>
  <c r="BO138" i="11"/>
  <c r="BN140" i="11"/>
  <c r="BN139" i="11"/>
  <c r="BO141" i="11"/>
  <c r="BO140" i="11"/>
  <c r="BP136" i="11"/>
  <c r="BN143" i="11"/>
  <c r="BN144" i="11"/>
  <c r="BM158" i="11"/>
  <c r="BP153" i="11"/>
  <c r="BO153" i="11" s="1"/>
  <c r="BP157" i="11"/>
  <c r="BO157" i="11" s="1"/>
  <c r="BP154" i="11"/>
  <c r="BO154" i="11" s="1"/>
  <c r="BP147" i="11"/>
  <c r="BP151" i="11"/>
  <c r="BO151" i="11" s="1"/>
  <c r="BP152" i="11"/>
  <c r="BO152" i="11" s="1"/>
  <c r="BO147" i="11"/>
  <c r="BP156" i="11"/>
  <c r="BO156" i="11" s="1"/>
  <c r="BQ149" i="11"/>
  <c r="BP155" i="11"/>
  <c r="BO155" i="11" s="1"/>
  <c r="BN158" i="11"/>
  <c r="BM145" i="11"/>
  <c r="BL145" i="11"/>
  <c r="BL9" i="11"/>
  <c r="BL23" i="11"/>
  <c r="BL16" i="11"/>
  <c r="BL73" i="11"/>
  <c r="BM66" i="11"/>
  <c r="BL19" i="11"/>
  <c r="BL75" i="11"/>
  <c r="BL61" i="11"/>
  <c r="BL13" i="11"/>
  <c r="BL69" i="11"/>
  <c r="BM26" i="11"/>
  <c r="BL83" i="11"/>
  <c r="BL12" i="11"/>
  <c r="BL51" i="11"/>
  <c r="BM10" i="11"/>
  <c r="BL27" i="11"/>
  <c r="BL41" i="11"/>
  <c r="BL39" i="11"/>
  <c r="BL62" i="11"/>
  <c r="BL65" i="11"/>
  <c r="BL11" i="11"/>
  <c r="BL82" i="11"/>
  <c r="BM18" i="11"/>
  <c r="BM2" i="11"/>
  <c r="BL78" i="11"/>
  <c r="BL15" i="11"/>
  <c r="BL77" i="11"/>
  <c r="BL29" i="11"/>
  <c r="BM38" i="11"/>
  <c r="BL74" i="11"/>
  <c r="BL46" i="11"/>
  <c r="BL18" i="11"/>
  <c r="BL8" i="11"/>
  <c r="BL28" i="11"/>
  <c r="BL85" i="11"/>
  <c r="BL38" i="11"/>
  <c r="BL20" i="11"/>
  <c r="BL81" i="11"/>
  <c r="BL21" i="11"/>
  <c r="BL79" i="11"/>
  <c r="BL31" i="11"/>
  <c r="BL80" i="11"/>
  <c r="BL47" i="11"/>
  <c r="BL43" i="11"/>
  <c r="BL37" i="11"/>
  <c r="BL40" i="11"/>
  <c r="BL32" i="11"/>
  <c r="BL44" i="11"/>
  <c r="BL57" i="11"/>
  <c r="BM42" i="11"/>
  <c r="BL42" i="11"/>
  <c r="BL87" i="11"/>
  <c r="BL34" i="11"/>
  <c r="BL89" i="11"/>
  <c r="BM58" i="11"/>
  <c r="BM50" i="11"/>
  <c r="BL35" i="11"/>
  <c r="BL52" i="11"/>
  <c r="BL24" i="11"/>
  <c r="BM70" i="11"/>
  <c r="BL71" i="11"/>
  <c r="BL68" i="11"/>
  <c r="BL7" i="11"/>
  <c r="BL64" i="11"/>
  <c r="BL2" i="11"/>
  <c r="BL36" i="11"/>
  <c r="BM46" i="11"/>
  <c r="BL56" i="11"/>
  <c r="BL63" i="11"/>
  <c r="BL49" i="11"/>
  <c r="BM62" i="11"/>
  <c r="BL58" i="11"/>
  <c r="BN4" i="11"/>
  <c r="BM82" i="11"/>
  <c r="BL76" i="11"/>
  <c r="BL17" i="11"/>
  <c r="BL25" i="11"/>
  <c r="BL54" i="11"/>
  <c r="BL67" i="11"/>
  <c r="BL88" i="11"/>
  <c r="BM14" i="11"/>
  <c r="BL6" i="11"/>
  <c r="BM22" i="11"/>
  <c r="BL60" i="11"/>
  <c r="BL66" i="11"/>
  <c r="BM74" i="11"/>
  <c r="BL55" i="11"/>
  <c r="BM6" i="11"/>
  <c r="BL59" i="11"/>
  <c r="BL86" i="11"/>
  <c r="BL14" i="11"/>
  <c r="BL22" i="11"/>
  <c r="BL72" i="11"/>
  <c r="BL70" i="11"/>
  <c r="BL30" i="11"/>
  <c r="BM78" i="11"/>
  <c r="BL10" i="11"/>
  <c r="BL26" i="11"/>
  <c r="BM54" i="11"/>
  <c r="BM34" i="11"/>
  <c r="BL50" i="11"/>
  <c r="BM30" i="11"/>
  <c r="BL53" i="11"/>
  <c r="BL84" i="11"/>
  <c r="BM86" i="11"/>
  <c r="BL48" i="11"/>
  <c r="BL45" i="11"/>
  <c r="BL33" i="11"/>
  <c r="BM48" i="11"/>
  <c r="BM51" i="11"/>
  <c r="BM28" i="11"/>
  <c r="BM35" i="11"/>
  <c r="BM15" i="11"/>
  <c r="BM79" i="11"/>
  <c r="BM88" i="11"/>
  <c r="BM77" i="11"/>
  <c r="BM33" i="11"/>
  <c r="BM73" i="11"/>
  <c r="BM59" i="11"/>
  <c r="BM75" i="11"/>
  <c r="BM40" i="11"/>
  <c r="BM53" i="11"/>
  <c r="BM31" i="11"/>
  <c r="BM24" i="11"/>
  <c r="BM19" i="11"/>
  <c r="BM8" i="11"/>
  <c r="BM83" i="11"/>
  <c r="BM71" i="11"/>
  <c r="BM69" i="11"/>
  <c r="BM21" i="11"/>
  <c r="BM52" i="11"/>
  <c r="BM55" i="11"/>
  <c r="BM49" i="11"/>
  <c r="BM61" i="11"/>
  <c r="BM16" i="11"/>
  <c r="BM36" i="11"/>
  <c r="BM17" i="11"/>
  <c r="BM80" i="11"/>
  <c r="BM20" i="11"/>
  <c r="BM13" i="11"/>
  <c r="BM25" i="11"/>
  <c r="BM81" i="11"/>
  <c r="BM68" i="11"/>
  <c r="BM76" i="11"/>
  <c r="BM65" i="11"/>
  <c r="BM45" i="11"/>
  <c r="BM84" i="11"/>
  <c r="BM44" i="11"/>
  <c r="BM57" i="11"/>
  <c r="BM85" i="11"/>
  <c r="BM64" i="11"/>
  <c r="BM41" i="11"/>
  <c r="BM87" i="11"/>
  <c r="BM11" i="11"/>
  <c r="BM32" i="11"/>
  <c r="BM67" i="11"/>
  <c r="BM60" i="11"/>
  <c r="BM43" i="11"/>
  <c r="BM72" i="11"/>
  <c r="BM12" i="11"/>
  <c r="BM37" i="11"/>
  <c r="BM47" i="11"/>
  <c r="BM29" i="11"/>
  <c r="BM39" i="11"/>
  <c r="BM9" i="11"/>
  <c r="BM63" i="11"/>
  <c r="BM27" i="11"/>
  <c r="BM7" i="11"/>
  <c r="BM23" i="11"/>
  <c r="BM89" i="11"/>
  <c r="BM56" i="11"/>
  <c r="BJ122" i="11"/>
  <c r="BK122" i="11"/>
  <c r="BO118" i="11" l="1"/>
  <c r="BN118" i="11"/>
  <c r="BO114" i="11"/>
  <c r="BN114" i="11"/>
  <c r="BO110" i="11"/>
  <c r="BN110" i="11"/>
  <c r="BO106" i="11"/>
  <c r="BN106" i="11"/>
  <c r="BO102" i="11"/>
  <c r="BN102" i="11"/>
  <c r="BO98" i="11"/>
  <c r="BN98" i="11"/>
  <c r="BO94" i="11"/>
  <c r="BN94" i="11"/>
  <c r="BO90" i="11"/>
  <c r="BN90" i="11"/>
  <c r="BP158" i="11"/>
  <c r="BR136" i="11"/>
  <c r="BP144" i="11"/>
  <c r="BQ140" i="11"/>
  <c r="BQ139" i="11"/>
  <c r="BQ144" i="11"/>
  <c r="BP141" i="11"/>
  <c r="BQ143" i="11"/>
  <c r="BP140" i="11"/>
  <c r="BQ138" i="11"/>
  <c r="BP142" i="11"/>
  <c r="BP139" i="11"/>
  <c r="BQ142" i="11"/>
  <c r="BP138" i="11"/>
  <c r="BP143" i="11"/>
  <c r="BQ141" i="11"/>
  <c r="BO158" i="11"/>
  <c r="BN145" i="11"/>
  <c r="BR147" i="11"/>
  <c r="BR152" i="11"/>
  <c r="BQ152" i="11" s="1"/>
  <c r="BR157" i="11"/>
  <c r="BQ157" i="11" s="1"/>
  <c r="BR156" i="11"/>
  <c r="BQ156" i="11" s="1"/>
  <c r="BR153" i="11"/>
  <c r="BQ153" i="11" s="1"/>
  <c r="BR154" i="11"/>
  <c r="BQ154" i="11" s="1"/>
  <c r="BS149" i="11"/>
  <c r="BR155" i="11"/>
  <c r="BQ155" i="11" s="1"/>
  <c r="BQ147" i="11"/>
  <c r="BR151" i="11"/>
  <c r="BO145" i="11"/>
  <c r="BL122" i="11"/>
  <c r="BO82" i="11"/>
  <c r="BN42" i="11"/>
  <c r="BN6" i="11"/>
  <c r="BO14" i="11"/>
  <c r="BN85" i="11"/>
  <c r="BN36" i="11"/>
  <c r="BO30" i="11"/>
  <c r="BO62" i="11"/>
  <c r="BO66" i="11"/>
  <c r="BN27" i="11"/>
  <c r="BO74" i="11"/>
  <c r="BN48" i="11"/>
  <c r="BN88" i="11"/>
  <c r="BN17" i="11"/>
  <c r="BN25" i="11"/>
  <c r="BN89" i="11"/>
  <c r="BN77" i="11"/>
  <c r="BN44" i="11"/>
  <c r="BN12" i="11"/>
  <c r="BN67" i="11"/>
  <c r="BO46" i="11"/>
  <c r="BN69" i="11"/>
  <c r="BN79" i="11"/>
  <c r="BO78" i="11"/>
  <c r="BN32" i="11"/>
  <c r="BN73" i="11"/>
  <c r="BN71" i="11"/>
  <c r="BO10" i="11"/>
  <c r="BN74" i="11"/>
  <c r="BN55" i="11"/>
  <c r="BN41" i="11"/>
  <c r="BN49" i="11"/>
  <c r="BN47" i="11"/>
  <c r="BN66" i="11"/>
  <c r="BN24" i="11"/>
  <c r="BO22" i="11"/>
  <c r="BO50" i="11"/>
  <c r="BP4" i="11"/>
  <c r="BN87" i="11"/>
  <c r="BN20" i="11"/>
  <c r="BN54" i="11"/>
  <c r="BN56" i="11"/>
  <c r="BO42" i="11"/>
  <c r="BN7" i="11"/>
  <c r="BN37" i="11"/>
  <c r="BO6" i="11"/>
  <c r="BN82" i="11"/>
  <c r="BN43" i="11"/>
  <c r="BO58" i="11"/>
  <c r="BN9" i="11"/>
  <c r="BN86" i="11"/>
  <c r="BN78" i="11"/>
  <c r="BN21" i="11"/>
  <c r="BN2" i="11"/>
  <c r="BN40" i="11"/>
  <c r="BN64" i="11"/>
  <c r="BN13" i="11"/>
  <c r="BN72" i="11"/>
  <c r="BN11" i="11"/>
  <c r="BN57" i="11"/>
  <c r="BN52" i="11"/>
  <c r="BO34" i="11"/>
  <c r="BN19" i="11"/>
  <c r="BN8" i="11"/>
  <c r="BN81" i="11"/>
  <c r="BN29" i="11"/>
  <c r="BO54" i="11"/>
  <c r="BN60" i="11"/>
  <c r="BN70" i="11"/>
  <c r="BO18" i="11"/>
  <c r="BN35" i="11"/>
  <c r="BN26" i="11"/>
  <c r="BN80" i="11"/>
  <c r="BN10" i="11"/>
  <c r="BN45" i="11"/>
  <c r="BN28" i="11"/>
  <c r="BO2" i="11"/>
  <c r="BO26" i="11"/>
  <c r="BN58" i="11"/>
  <c r="BN63" i="11"/>
  <c r="BN83" i="11"/>
  <c r="BN23" i="11"/>
  <c r="BN51" i="11"/>
  <c r="BN84" i="11"/>
  <c r="BN62" i="11"/>
  <c r="BN18" i="11"/>
  <c r="BN38" i="11"/>
  <c r="BN39" i="11"/>
  <c r="BN65" i="11"/>
  <c r="BN15" i="11"/>
  <c r="BN22" i="11"/>
  <c r="BO86" i="11"/>
  <c r="BN30" i="11"/>
  <c r="BN34" i="11"/>
  <c r="BN33" i="11"/>
  <c r="BN31" i="11"/>
  <c r="BN46" i="11"/>
  <c r="BO38" i="11"/>
  <c r="BN16" i="11"/>
  <c r="BN14" i="11"/>
  <c r="BN61" i="11"/>
  <c r="BO70" i="11"/>
  <c r="BN50" i="11"/>
  <c r="BN76" i="11"/>
  <c r="BN59" i="11"/>
  <c r="BN53" i="11"/>
  <c r="BN75" i="11"/>
  <c r="BN68" i="11"/>
  <c r="BO8" i="11"/>
  <c r="BO63" i="11"/>
  <c r="BO51" i="11"/>
  <c r="BO11" i="11"/>
  <c r="BO83" i="11"/>
  <c r="BO27" i="11"/>
  <c r="BO59" i="11"/>
  <c r="BO35" i="11"/>
  <c r="BO89" i="11"/>
  <c r="BO69" i="11"/>
  <c r="BO75" i="11"/>
  <c r="BO31" i="11"/>
  <c r="BO87" i="11"/>
  <c r="BO73" i="11"/>
  <c r="BO65" i="11"/>
  <c r="BO17" i="11"/>
  <c r="BO76" i="11"/>
  <c r="BO32" i="11"/>
  <c r="BO61" i="11"/>
  <c r="BO60" i="11"/>
  <c r="BO52" i="11"/>
  <c r="BO80" i="11"/>
  <c r="BO12" i="11"/>
  <c r="BO79" i="11"/>
  <c r="BO39" i="11"/>
  <c r="BO24" i="11"/>
  <c r="BO45" i="11"/>
  <c r="BO67" i="11"/>
  <c r="BO33" i="11"/>
  <c r="BO68" i="11"/>
  <c r="BO56" i="11"/>
  <c r="BO40" i="11"/>
  <c r="BO72" i="11"/>
  <c r="BO16" i="11"/>
  <c r="BO36" i="11"/>
  <c r="BO85" i="11"/>
  <c r="BO28" i="11"/>
  <c r="BO43" i="11"/>
  <c r="BO44" i="11"/>
  <c r="BO77" i="11"/>
  <c r="BO71" i="11"/>
  <c r="BO23" i="11"/>
  <c r="BO57" i="11"/>
  <c r="BO55" i="11"/>
  <c r="BO37" i="11"/>
  <c r="BO25" i="11"/>
  <c r="BO47" i="11"/>
  <c r="BO21" i="11"/>
  <c r="BO88" i="11"/>
  <c r="BO53" i="11"/>
  <c r="BO9" i="11"/>
  <c r="BO13" i="11"/>
  <c r="BO19" i="11"/>
  <c r="BO49" i="11"/>
  <c r="BO84" i="11"/>
  <c r="BO41" i="11"/>
  <c r="BO81" i="11"/>
  <c r="BO48" i="11"/>
  <c r="BO15" i="11"/>
  <c r="BO20" i="11"/>
  <c r="BO64" i="11"/>
  <c r="BO29" i="11"/>
  <c r="BO7" i="11"/>
  <c r="BM122" i="11"/>
  <c r="BP118" i="11" l="1"/>
  <c r="BQ114" i="11"/>
  <c r="BP114" i="11"/>
  <c r="BQ110" i="11"/>
  <c r="BP110" i="11"/>
  <c r="BQ106" i="11"/>
  <c r="BP106" i="11"/>
  <c r="BQ118" i="11"/>
  <c r="BQ102" i="11"/>
  <c r="BP102" i="11"/>
  <c r="BP98" i="11"/>
  <c r="BQ94" i="11"/>
  <c r="BP94" i="11"/>
  <c r="BQ98" i="11"/>
  <c r="BQ90" i="11"/>
  <c r="BP90" i="11"/>
  <c r="BP145" i="11"/>
  <c r="BR158" i="11"/>
  <c r="BQ151" i="11"/>
  <c r="BQ158" i="11" s="1"/>
  <c r="BT155" i="11"/>
  <c r="BS155" i="11" s="1"/>
  <c r="BS147" i="11"/>
  <c r="BU149" i="11"/>
  <c r="BT153" i="11"/>
  <c r="BS153" i="11" s="1"/>
  <c r="BT152" i="11"/>
  <c r="BS152" i="11" s="1"/>
  <c r="BT157" i="11"/>
  <c r="BS157" i="11" s="1"/>
  <c r="BT154" i="11"/>
  <c r="BS154" i="11" s="1"/>
  <c r="BT151" i="11"/>
  <c r="BS151" i="11" s="1"/>
  <c r="BT156" i="11"/>
  <c r="BS156" i="11" s="1"/>
  <c r="BT147" i="11"/>
  <c r="BQ145" i="11"/>
  <c r="BR144" i="11"/>
  <c r="BS139" i="11"/>
  <c r="BR139" i="11"/>
  <c r="BR143" i="11"/>
  <c r="BS140" i="11"/>
  <c r="BR140" i="11"/>
  <c r="BR138" i="11"/>
  <c r="BR142" i="11"/>
  <c r="BT136" i="11"/>
  <c r="BS138" i="11"/>
  <c r="BS141" i="11"/>
  <c r="BS142" i="11"/>
  <c r="BR141" i="11"/>
  <c r="BS143" i="11"/>
  <c r="BS144" i="11"/>
  <c r="BN122" i="11"/>
  <c r="BO122" i="11"/>
  <c r="BP47" i="11"/>
  <c r="BP27" i="11"/>
  <c r="BP48" i="11"/>
  <c r="BQ14" i="11"/>
  <c r="BP75" i="11"/>
  <c r="BP16" i="11"/>
  <c r="BP6" i="11"/>
  <c r="BP77" i="11"/>
  <c r="BQ10" i="11"/>
  <c r="BP87" i="11"/>
  <c r="BP62" i="11"/>
  <c r="BP41" i="11"/>
  <c r="BP54" i="11"/>
  <c r="BP55" i="11"/>
  <c r="BP32" i="11"/>
  <c r="BP56" i="11"/>
  <c r="BP12" i="11"/>
  <c r="BP83" i="11"/>
  <c r="BP58" i="11"/>
  <c r="BP11" i="11"/>
  <c r="BP85" i="11"/>
  <c r="BP10" i="11"/>
  <c r="BP34" i="11"/>
  <c r="BP72" i="11"/>
  <c r="BP60" i="11"/>
  <c r="BP14" i="11"/>
  <c r="BP22" i="11"/>
  <c r="BP80" i="11"/>
  <c r="BQ54" i="11"/>
  <c r="BP31" i="11"/>
  <c r="BP82" i="11"/>
  <c r="BP21" i="11"/>
  <c r="BQ82" i="11"/>
  <c r="BP63" i="11"/>
  <c r="BP19" i="11"/>
  <c r="BQ86" i="11"/>
  <c r="BP24" i="11"/>
  <c r="BP67" i="11"/>
  <c r="BP88" i="11"/>
  <c r="BP70" i="11"/>
  <c r="BP17" i="11"/>
  <c r="BQ74" i="11"/>
  <c r="BP73" i="11"/>
  <c r="BP74" i="11"/>
  <c r="BP65" i="11"/>
  <c r="BP43" i="11"/>
  <c r="BP66" i="11"/>
  <c r="BP76" i="11"/>
  <c r="BP29" i="11"/>
  <c r="BQ50" i="11"/>
  <c r="BP45" i="11"/>
  <c r="BP69" i="11"/>
  <c r="BP37" i="11"/>
  <c r="BP40" i="11"/>
  <c r="BP89" i="11"/>
  <c r="BQ6" i="11"/>
  <c r="BP15" i="11"/>
  <c r="BP42" i="11"/>
  <c r="BQ46" i="11"/>
  <c r="BP84" i="11"/>
  <c r="BP38" i="11"/>
  <c r="BP26" i="11"/>
  <c r="BP61" i="11"/>
  <c r="BP9" i="11"/>
  <c r="BP44" i="11"/>
  <c r="BQ26" i="11"/>
  <c r="BQ66" i="11"/>
  <c r="BP13" i="11"/>
  <c r="BQ34" i="11"/>
  <c r="BP49" i="11"/>
  <c r="BP64" i="11"/>
  <c r="BQ70" i="11"/>
  <c r="BP36" i="11"/>
  <c r="BP7" i="11"/>
  <c r="BQ62" i="11"/>
  <c r="BR4" i="11"/>
  <c r="BP2" i="11"/>
  <c r="BP78" i="11"/>
  <c r="BP28" i="11"/>
  <c r="BP8" i="11"/>
  <c r="BQ38" i="11"/>
  <c r="BP39" i="11"/>
  <c r="BP57" i="11"/>
  <c r="BP18" i="11"/>
  <c r="BQ78" i="11"/>
  <c r="BP51" i="11"/>
  <c r="BP52" i="11"/>
  <c r="BP71" i="11"/>
  <c r="BQ22" i="11"/>
  <c r="BP20" i="11"/>
  <c r="BP81" i="11"/>
  <c r="BP23" i="11"/>
  <c r="BP68" i="11"/>
  <c r="BP53" i="11"/>
  <c r="BQ2" i="11"/>
  <c r="BP79" i="11"/>
  <c r="BP25" i="11"/>
  <c r="BQ18" i="11"/>
  <c r="BP46" i="11"/>
  <c r="BP86" i="11"/>
  <c r="BQ42" i="11"/>
  <c r="BP30" i="11"/>
  <c r="BQ58" i="11"/>
  <c r="BP33" i="11"/>
  <c r="BQ30" i="11"/>
  <c r="BP35" i="11"/>
  <c r="BP59" i="11"/>
  <c r="BP50" i="11"/>
  <c r="BQ64" i="11"/>
  <c r="BQ28" i="11"/>
  <c r="BQ47" i="11"/>
  <c r="BQ44" i="11"/>
  <c r="BQ80" i="11"/>
  <c r="BQ43" i="11"/>
  <c r="BQ32" i="11"/>
  <c r="BQ79" i="11"/>
  <c r="BQ19" i="11"/>
  <c r="BQ68" i="11"/>
  <c r="BQ7" i="11"/>
  <c r="BQ55" i="11"/>
  <c r="BQ23" i="11"/>
  <c r="BQ48" i="11"/>
  <c r="BQ40" i="11"/>
  <c r="BQ16" i="11"/>
  <c r="BQ39" i="11"/>
  <c r="BQ35" i="11"/>
  <c r="BQ8" i="11"/>
  <c r="BQ84" i="11"/>
  <c r="BQ59" i="11"/>
  <c r="BQ77" i="11"/>
  <c r="BQ63" i="11"/>
  <c r="BQ51" i="11"/>
  <c r="BQ11" i="11"/>
  <c r="BQ24" i="11"/>
  <c r="BQ56" i="11"/>
  <c r="BQ27" i="11"/>
  <c r="BQ45" i="11"/>
  <c r="BQ17" i="11"/>
  <c r="BQ41" i="11"/>
  <c r="BQ61" i="11"/>
  <c r="BQ83" i="11"/>
  <c r="BQ31" i="11"/>
  <c r="BQ88" i="11"/>
  <c r="BQ57" i="11"/>
  <c r="BQ21" i="11"/>
  <c r="BQ37" i="11"/>
  <c r="BQ71" i="11"/>
  <c r="BQ52" i="11"/>
  <c r="BQ53" i="11"/>
  <c r="BQ65" i="11"/>
  <c r="BQ81" i="11"/>
  <c r="BQ36" i="11"/>
  <c r="BQ25" i="11"/>
  <c r="BQ49" i="11"/>
  <c r="BQ72" i="11"/>
  <c r="BQ76" i="11"/>
  <c r="BQ33" i="11"/>
  <c r="BQ89" i="11"/>
  <c r="BQ20" i="11"/>
  <c r="BQ60" i="11"/>
  <c r="BQ67" i="11"/>
  <c r="BQ13" i="11"/>
  <c r="BQ29" i="11"/>
  <c r="BQ69" i="11"/>
  <c r="BQ15" i="11"/>
  <c r="BQ73" i="11"/>
  <c r="BQ75" i="11"/>
  <c r="BQ85" i="11"/>
  <c r="BQ87" i="11"/>
  <c r="BQ12" i="11"/>
  <c r="BQ9" i="11"/>
  <c r="BR110" i="11" l="1"/>
  <c r="BS106" i="11"/>
  <c r="BS118" i="11"/>
  <c r="BR118" i="11"/>
  <c r="BS114" i="11"/>
  <c r="BR114" i="11"/>
  <c r="BS110" i="11"/>
  <c r="BR106" i="11"/>
  <c r="BR102" i="11"/>
  <c r="BS102" i="11"/>
  <c r="BR98" i="11"/>
  <c r="BS94" i="11"/>
  <c r="BR94" i="11"/>
  <c r="BS98" i="11"/>
  <c r="BR90" i="11"/>
  <c r="BS90" i="11"/>
  <c r="BS158" i="11"/>
  <c r="BS145" i="11"/>
  <c r="BT140" i="11"/>
  <c r="BU142" i="11"/>
  <c r="BT141" i="11"/>
  <c r="BT139" i="11"/>
  <c r="BV136" i="11"/>
  <c r="BU144" i="11"/>
  <c r="BT142" i="11"/>
  <c r="BU143" i="11"/>
  <c r="BT138" i="11"/>
  <c r="BU140" i="11"/>
  <c r="BT144" i="11"/>
  <c r="BU138" i="11"/>
  <c r="BT143" i="11"/>
  <c r="BU141" i="11"/>
  <c r="BU139" i="11"/>
  <c r="BR145" i="11"/>
  <c r="BV147" i="11"/>
  <c r="BV155" i="11"/>
  <c r="BU155" i="11" s="1"/>
  <c r="BW149" i="11"/>
  <c r="BV151" i="11"/>
  <c r="BV156" i="11"/>
  <c r="BU156" i="11" s="1"/>
  <c r="BV157" i="11"/>
  <c r="BU157" i="11" s="1"/>
  <c r="BV153" i="11"/>
  <c r="BU153" i="11" s="1"/>
  <c r="BV154" i="11"/>
  <c r="BU154" i="11" s="1"/>
  <c r="BV152" i="11"/>
  <c r="BU152" i="11" s="1"/>
  <c r="BU147" i="11"/>
  <c r="BT158" i="11"/>
  <c r="BQ122" i="11"/>
  <c r="BP122" i="11"/>
  <c r="BS66" i="11"/>
  <c r="BR44" i="11"/>
  <c r="BR85" i="11"/>
  <c r="BR86" i="11"/>
  <c r="BR88" i="11"/>
  <c r="BR8" i="11"/>
  <c r="BR68" i="11"/>
  <c r="BR39" i="11"/>
  <c r="BR27" i="11"/>
  <c r="BR31" i="11"/>
  <c r="BS78" i="11"/>
  <c r="BR29" i="11"/>
  <c r="BR78" i="11"/>
  <c r="BR80" i="11"/>
  <c r="BR69" i="11"/>
  <c r="BR13" i="11"/>
  <c r="BR73" i="11"/>
  <c r="BS46" i="11"/>
  <c r="BR15" i="11"/>
  <c r="BR45" i="11"/>
  <c r="BR51" i="11"/>
  <c r="BR52" i="11"/>
  <c r="BR36" i="11"/>
  <c r="BS58" i="11"/>
  <c r="BR56" i="11"/>
  <c r="BS82" i="11"/>
  <c r="BR83" i="11"/>
  <c r="BR19" i="11"/>
  <c r="BR77" i="11"/>
  <c r="BR46" i="11"/>
  <c r="BS14" i="11"/>
  <c r="BR42" i="11"/>
  <c r="BR37" i="11"/>
  <c r="BR41" i="11"/>
  <c r="BR59" i="11"/>
  <c r="BR47" i="11"/>
  <c r="BS74" i="11"/>
  <c r="BR11" i="11"/>
  <c r="BR64" i="11"/>
  <c r="BR75" i="11"/>
  <c r="BR34" i="11"/>
  <c r="BS22" i="11"/>
  <c r="BR35" i="11"/>
  <c r="BS26" i="11"/>
  <c r="BS62" i="11"/>
  <c r="BR60" i="11"/>
  <c r="BR57" i="11"/>
  <c r="BR54" i="11"/>
  <c r="BR6" i="11"/>
  <c r="BR79" i="11"/>
  <c r="BR14" i="11"/>
  <c r="BR25" i="11"/>
  <c r="BR32" i="11"/>
  <c r="BR2" i="11"/>
  <c r="BR66" i="11"/>
  <c r="BR38" i="11"/>
  <c r="BS54" i="11"/>
  <c r="BR40" i="11"/>
  <c r="BR20" i="11"/>
  <c r="BR70" i="11"/>
  <c r="BR76" i="11"/>
  <c r="BR63" i="11"/>
  <c r="BR55" i="11"/>
  <c r="BT4" i="11"/>
  <c r="BR9" i="11"/>
  <c r="BR17" i="11"/>
  <c r="BR22" i="11"/>
  <c r="BR28" i="11"/>
  <c r="BR12" i="11"/>
  <c r="BS2" i="11"/>
  <c r="BR62" i="11"/>
  <c r="BR49" i="11"/>
  <c r="BS50" i="11"/>
  <c r="BR21" i="11"/>
  <c r="BR82" i="11"/>
  <c r="BR89" i="11"/>
  <c r="BR71" i="11"/>
  <c r="BR67" i="11"/>
  <c r="BR74" i="11"/>
  <c r="BR43" i="11"/>
  <c r="BS34" i="11"/>
  <c r="BS10" i="11"/>
  <c r="BR24" i="11"/>
  <c r="BR87" i="11"/>
  <c r="BR23" i="11"/>
  <c r="BR48" i="11"/>
  <c r="BR26" i="11"/>
  <c r="BR16" i="11"/>
  <c r="BR7" i="11"/>
  <c r="BR72" i="11"/>
  <c r="BR84" i="11"/>
  <c r="BR61" i="11"/>
  <c r="BS70" i="11"/>
  <c r="BR53" i="11"/>
  <c r="BR65" i="11"/>
  <c r="BR50" i="11"/>
  <c r="BR18" i="11"/>
  <c r="BS38" i="11"/>
  <c r="BS18" i="11"/>
  <c r="BS30" i="11"/>
  <c r="BR10" i="11"/>
  <c r="BR33" i="11"/>
  <c r="BR58" i="11"/>
  <c r="BS42" i="11"/>
  <c r="BR30" i="11"/>
  <c r="BS86" i="11"/>
  <c r="BS6" i="11"/>
  <c r="BR81" i="11"/>
  <c r="BS79" i="11"/>
  <c r="BS87" i="11"/>
  <c r="BS11" i="11"/>
  <c r="BS39" i="11"/>
  <c r="BS88" i="11"/>
  <c r="BS23" i="11"/>
  <c r="BS15" i="11"/>
  <c r="BS63" i="11"/>
  <c r="BS71" i="11"/>
  <c r="BS47" i="11"/>
  <c r="BS59" i="11"/>
  <c r="BS55" i="11"/>
  <c r="BS25" i="11"/>
  <c r="BS60" i="11"/>
  <c r="BS53" i="11"/>
  <c r="BS17" i="11"/>
  <c r="BS19" i="11"/>
  <c r="BS31" i="11"/>
  <c r="BS51" i="11"/>
  <c r="BS76" i="11"/>
  <c r="BS27" i="11"/>
  <c r="BS83" i="11"/>
  <c r="BS67" i="11"/>
  <c r="BS29" i="11"/>
  <c r="BS52" i="11"/>
  <c r="BS81" i="11"/>
  <c r="BS72" i="11"/>
  <c r="BS61" i="11"/>
  <c r="BS43" i="11"/>
  <c r="BS16" i="11"/>
  <c r="BS48" i="11"/>
  <c r="BS12" i="11"/>
  <c r="BS73" i="11"/>
  <c r="BS56" i="11"/>
  <c r="BS35" i="11"/>
  <c r="BS40" i="11"/>
  <c r="BS32" i="11"/>
  <c r="BS75" i="11"/>
  <c r="BS80" i="11"/>
  <c r="BS20" i="11"/>
  <c r="BS45" i="11"/>
  <c r="BS68" i="11"/>
  <c r="BS69" i="11"/>
  <c r="BS85" i="11"/>
  <c r="BS36" i="11"/>
  <c r="BS84" i="11"/>
  <c r="BS28" i="11"/>
  <c r="BS24" i="11"/>
  <c r="BS44" i="11"/>
  <c r="BS41" i="11"/>
  <c r="BS37" i="11"/>
  <c r="BS21" i="11"/>
  <c r="BS57" i="11"/>
  <c r="BS65" i="11"/>
  <c r="BS13" i="11"/>
  <c r="BS8" i="11"/>
  <c r="BS9" i="11"/>
  <c r="BS77" i="11"/>
  <c r="BS89" i="11"/>
  <c r="BS49" i="11"/>
  <c r="BS64" i="11"/>
  <c r="BS33" i="11"/>
  <c r="BS7" i="11"/>
  <c r="BT117" i="11" l="1"/>
  <c r="BU113" i="11"/>
  <c r="BT112" i="11"/>
  <c r="BU108" i="11"/>
  <c r="BT107" i="11"/>
  <c r="BU109" i="11"/>
  <c r="BT108" i="11"/>
  <c r="BT113" i="11"/>
  <c r="BT109" i="11"/>
  <c r="BU118" i="11"/>
  <c r="BU119" i="11"/>
  <c r="BT118" i="11"/>
  <c r="BU114" i="11"/>
  <c r="BU120" i="11"/>
  <c r="BT119" i="11"/>
  <c r="BU115" i="11"/>
  <c r="BT114" i="11"/>
  <c r="BU110" i="11"/>
  <c r="BU106" i="11"/>
  <c r="BU121" i="11"/>
  <c r="BT120" i="11"/>
  <c r="BU116" i="11"/>
  <c r="BT115" i="11"/>
  <c r="BU111" i="11"/>
  <c r="BT110" i="11"/>
  <c r="BT121" i="11"/>
  <c r="BU117" i="11"/>
  <c r="BT116" i="11"/>
  <c r="BU112" i="11"/>
  <c r="BT111" i="11"/>
  <c r="BU107" i="11"/>
  <c r="BT106" i="11"/>
  <c r="BU105" i="11"/>
  <c r="BU103" i="11"/>
  <c r="BU101" i="11"/>
  <c r="BU99" i="11"/>
  <c r="BU97" i="11"/>
  <c r="BU95" i="11"/>
  <c r="BU93" i="11"/>
  <c r="BU91" i="11"/>
  <c r="BT105" i="11"/>
  <c r="BT103" i="11"/>
  <c r="BT101" i="11"/>
  <c r="BT99" i="11"/>
  <c r="BT97" i="11"/>
  <c r="BT95" i="11"/>
  <c r="BT93" i="11"/>
  <c r="BT91" i="11"/>
  <c r="BT104" i="11"/>
  <c r="BT102" i="11"/>
  <c r="BT100" i="11"/>
  <c r="BT98" i="11"/>
  <c r="BT96" i="11"/>
  <c r="BT94" i="11"/>
  <c r="BT92" i="11"/>
  <c r="BU100" i="11"/>
  <c r="BU94" i="11"/>
  <c r="BU104" i="11"/>
  <c r="BU98" i="11"/>
  <c r="BU96" i="11"/>
  <c r="BU92" i="11"/>
  <c r="BU102" i="11"/>
  <c r="BU90" i="11"/>
  <c r="BT90" i="11"/>
  <c r="BV158" i="11"/>
  <c r="BU145" i="11"/>
  <c r="BV141" i="11"/>
  <c r="BV138" i="11"/>
  <c r="F138" i="11" s="1"/>
  <c r="BW143" i="11"/>
  <c r="BV139" i="11"/>
  <c r="BV142" i="11"/>
  <c r="F142" i="11" s="1"/>
  <c r="BV140" i="11"/>
  <c r="BW139" i="11"/>
  <c r="BW140" i="11"/>
  <c r="BW141" i="11"/>
  <c r="BW144" i="11"/>
  <c r="BW138" i="11"/>
  <c r="BW142" i="11"/>
  <c r="BV143" i="11"/>
  <c r="BV144" i="11"/>
  <c r="BU151" i="11"/>
  <c r="BU158" i="11" s="1"/>
  <c r="BX154" i="11"/>
  <c r="BW154" i="11" s="1"/>
  <c r="BX152" i="11"/>
  <c r="BW152" i="11" s="1"/>
  <c r="BX157" i="11"/>
  <c r="BW157" i="11" s="1"/>
  <c r="BW147" i="11"/>
  <c r="BX156" i="11"/>
  <c r="BW156" i="11" s="1"/>
  <c r="BX155" i="11"/>
  <c r="BW155" i="11" s="1"/>
  <c r="BX147" i="11"/>
  <c r="BX153" i="11"/>
  <c r="BW153" i="11" s="1"/>
  <c r="BX151" i="11"/>
  <c r="BW151" i="11" s="1"/>
  <c r="BY149" i="11"/>
  <c r="BT145" i="11"/>
  <c r="BS122" i="11"/>
  <c r="BR122" i="11"/>
  <c r="BT9" i="11"/>
  <c r="BT17" i="11"/>
  <c r="BT25" i="11"/>
  <c r="BT33" i="11"/>
  <c r="BT41" i="11"/>
  <c r="BT49" i="11"/>
  <c r="BT57" i="11"/>
  <c r="BT65" i="11"/>
  <c r="BT73" i="11"/>
  <c r="BT81" i="11"/>
  <c r="BU82" i="11"/>
  <c r="BU50" i="11"/>
  <c r="BU18" i="11"/>
  <c r="BT10" i="11"/>
  <c r="BT18" i="11"/>
  <c r="BT26" i="11"/>
  <c r="BT34" i="11"/>
  <c r="BT42" i="11"/>
  <c r="BT50" i="11"/>
  <c r="BT58" i="11"/>
  <c r="BT66" i="11"/>
  <c r="BT74" i="11"/>
  <c r="BT82" i="11"/>
  <c r="BU78" i="11"/>
  <c r="BU46" i="11"/>
  <c r="BU14" i="11"/>
  <c r="BT11" i="11"/>
  <c r="BT19" i="11"/>
  <c r="BT27" i="11"/>
  <c r="BT35" i="11"/>
  <c r="BT43" i="11"/>
  <c r="BT51" i="11"/>
  <c r="BT59" i="11"/>
  <c r="BT67" i="11"/>
  <c r="BT75" i="11"/>
  <c r="BT83" i="11"/>
  <c r="BU74" i="11"/>
  <c r="BU42" i="11"/>
  <c r="BU10" i="11"/>
  <c r="BT12" i="11"/>
  <c r="BT20" i="11"/>
  <c r="BT28" i="11"/>
  <c r="BT36" i="11"/>
  <c r="BT44" i="11"/>
  <c r="BT52" i="11"/>
  <c r="BT60" i="11"/>
  <c r="BT68" i="11"/>
  <c r="BT76" i="11"/>
  <c r="BT84" i="11"/>
  <c r="BU70" i="11"/>
  <c r="BU38" i="11"/>
  <c r="BU6" i="11"/>
  <c r="BT13" i="11"/>
  <c r="BT21" i="11"/>
  <c r="BT29" i="11"/>
  <c r="BT37" i="11"/>
  <c r="BT45" i="11"/>
  <c r="BT53" i="11"/>
  <c r="BT61" i="11"/>
  <c r="BT69" i="11"/>
  <c r="BT77" i="11"/>
  <c r="BT85" i="11"/>
  <c r="BU66" i="11"/>
  <c r="BU34" i="11"/>
  <c r="BT14" i="11"/>
  <c r="BT22" i="11"/>
  <c r="BT30" i="11"/>
  <c r="BT38" i="11"/>
  <c r="BT46" i="11"/>
  <c r="BT54" i="11"/>
  <c r="BT62" i="11"/>
  <c r="BT70" i="11"/>
  <c r="BT78" i="11"/>
  <c r="BT86" i="11"/>
  <c r="BU62" i="11"/>
  <c r="BU30" i="11"/>
  <c r="BT7" i="11"/>
  <c r="BT15" i="11"/>
  <c r="BT23" i="11"/>
  <c r="BT31" i="11"/>
  <c r="BT39" i="11"/>
  <c r="BT47" i="11"/>
  <c r="BT55" i="11"/>
  <c r="BT63" i="11"/>
  <c r="BT71" i="11"/>
  <c r="BT79" i="11"/>
  <c r="BT6" i="11"/>
  <c r="BU58" i="11"/>
  <c r="BU26" i="11"/>
  <c r="BT8" i="11"/>
  <c r="BT16" i="11"/>
  <c r="BT24" i="11"/>
  <c r="BT32" i="11"/>
  <c r="BT40" i="11"/>
  <c r="BT48" i="11"/>
  <c r="BT56" i="11"/>
  <c r="BT64" i="11"/>
  <c r="BT72" i="11"/>
  <c r="BT80" i="11"/>
  <c r="BU86" i="11"/>
  <c r="BU54" i="11"/>
  <c r="BU22" i="11"/>
  <c r="BT89" i="11"/>
  <c r="BT88" i="11"/>
  <c r="BV4" i="11"/>
  <c r="BT2" i="11"/>
  <c r="BU2" i="11"/>
  <c r="BT87" i="11"/>
  <c r="BU88" i="11"/>
  <c r="BU64" i="11"/>
  <c r="BU60" i="11"/>
  <c r="BU8" i="11"/>
  <c r="BU53" i="11"/>
  <c r="BU75" i="11"/>
  <c r="BU68" i="11"/>
  <c r="BU27" i="11"/>
  <c r="BU71" i="11"/>
  <c r="BU7" i="11"/>
  <c r="BU24" i="11"/>
  <c r="BU12" i="11"/>
  <c r="BU83" i="11"/>
  <c r="BU80" i="11"/>
  <c r="BU39" i="11"/>
  <c r="BU35" i="11"/>
  <c r="BU11" i="11"/>
  <c r="BU51" i="11"/>
  <c r="BU40" i="11"/>
  <c r="BU15" i="11"/>
  <c r="BU48" i="11"/>
  <c r="BU31" i="11"/>
  <c r="BU19" i="11"/>
  <c r="BU59" i="11"/>
  <c r="BU28" i="11"/>
  <c r="BU76" i="11"/>
  <c r="BU36" i="11"/>
  <c r="BU79" i="11"/>
  <c r="BU85" i="11"/>
  <c r="BU73" i="11"/>
  <c r="BU61" i="11"/>
  <c r="BU17" i="11"/>
  <c r="BU87" i="11"/>
  <c r="BU52" i="11"/>
  <c r="BU25" i="11"/>
  <c r="BU13" i="11"/>
  <c r="BU29" i="11"/>
  <c r="BU33" i="11"/>
  <c r="BU72" i="11"/>
  <c r="BU49" i="11"/>
  <c r="BU21" i="11"/>
  <c r="BU81" i="11"/>
  <c r="BU16" i="11"/>
  <c r="BU55" i="11"/>
  <c r="BU32" i="11"/>
  <c r="BU44" i="11"/>
  <c r="BU63" i="11"/>
  <c r="BU45" i="11"/>
  <c r="BU77" i="11"/>
  <c r="BU67" i="11"/>
  <c r="BU41" i="11"/>
  <c r="BU9" i="11"/>
  <c r="BU56" i="11"/>
  <c r="BU23" i="11"/>
  <c r="BU43" i="11"/>
  <c r="BU69" i="11"/>
  <c r="BU37" i="11"/>
  <c r="BU89" i="11"/>
  <c r="BU20" i="11"/>
  <c r="BU57" i="11"/>
  <c r="BU47" i="11"/>
  <c r="BU65" i="11"/>
  <c r="BU84" i="11"/>
  <c r="BV109" i="11" l="1"/>
  <c r="BW118" i="11"/>
  <c r="BW119" i="11"/>
  <c r="BV118" i="11"/>
  <c r="BW114" i="11"/>
  <c r="BW120" i="11"/>
  <c r="BV119" i="11"/>
  <c r="BW115" i="11"/>
  <c r="BV114" i="11"/>
  <c r="BW110" i="11"/>
  <c r="BW121" i="11"/>
  <c r="BV120" i="11"/>
  <c r="BW116" i="11"/>
  <c r="BV115" i="11"/>
  <c r="BW111" i="11"/>
  <c r="BV110" i="11"/>
  <c r="BW106" i="11"/>
  <c r="BV121" i="11"/>
  <c r="BW117" i="11"/>
  <c r="BV116" i="11"/>
  <c r="BW112" i="11"/>
  <c r="BV111" i="11"/>
  <c r="BW107" i="11"/>
  <c r="BV106" i="11"/>
  <c r="BW108" i="11"/>
  <c r="BV107" i="11"/>
  <c r="BV117" i="11"/>
  <c r="BW113" i="11"/>
  <c r="BV112" i="11"/>
  <c r="BV113" i="11"/>
  <c r="BW109" i="11"/>
  <c r="BV108" i="11"/>
  <c r="F141" i="11"/>
  <c r="BW105" i="11"/>
  <c r="BW103" i="11"/>
  <c r="BW101" i="11"/>
  <c r="BW99" i="11"/>
  <c r="BW97" i="11"/>
  <c r="BW95" i="11"/>
  <c r="BW93" i="11"/>
  <c r="BW91" i="11"/>
  <c r="BV105" i="11"/>
  <c r="BV103" i="11"/>
  <c r="BV101" i="11"/>
  <c r="BV99" i="11"/>
  <c r="BV97" i="11"/>
  <c r="BV95" i="11"/>
  <c r="BV93" i="11"/>
  <c r="BV91" i="11"/>
  <c r="BW104" i="11"/>
  <c r="BW102" i="11"/>
  <c r="BW100" i="11"/>
  <c r="BW98" i="11"/>
  <c r="BW96" i="11"/>
  <c r="BW94" i="11"/>
  <c r="BW92" i="11"/>
  <c r="BV104" i="11"/>
  <c r="BV102" i="11"/>
  <c r="BV100" i="11"/>
  <c r="BV98" i="11"/>
  <c r="BV96" i="11"/>
  <c r="BV94" i="11"/>
  <c r="BV92" i="11"/>
  <c r="BW90" i="11"/>
  <c r="BV90" i="11"/>
  <c r="F139" i="11"/>
  <c r="F143" i="11"/>
  <c r="F144" i="11"/>
  <c r="BV145" i="11"/>
  <c r="F140" i="11"/>
  <c r="BT122" i="11"/>
  <c r="BX158" i="11"/>
  <c r="BW145" i="11"/>
  <c r="BW158" i="11"/>
  <c r="BZ155" i="11"/>
  <c r="BY155" i="11" s="1"/>
  <c r="BY147" i="11"/>
  <c r="BZ156" i="11"/>
  <c r="BY156" i="11" s="1"/>
  <c r="CA149" i="11"/>
  <c r="BZ157" i="11"/>
  <c r="BY157" i="11" s="1"/>
  <c r="BZ154" i="11"/>
  <c r="BY154" i="11" s="1"/>
  <c r="BZ152" i="11"/>
  <c r="BY152" i="11" s="1"/>
  <c r="BZ151" i="11"/>
  <c r="BY151" i="11" s="1"/>
  <c r="BZ153" i="11"/>
  <c r="BY153" i="11" s="1"/>
  <c r="BZ147" i="11"/>
  <c r="BV76" i="11"/>
  <c r="BV70" i="11"/>
  <c r="BW66" i="11"/>
  <c r="BV63" i="11"/>
  <c r="BV85" i="11"/>
  <c r="BV72" i="11"/>
  <c r="BV84" i="11"/>
  <c r="BV78" i="11"/>
  <c r="BW74" i="11"/>
  <c r="BV71" i="11"/>
  <c r="BW86" i="11"/>
  <c r="BV83" i="11"/>
  <c r="BV86" i="11"/>
  <c r="BV77" i="11"/>
  <c r="BV66" i="11"/>
  <c r="BV61" i="11"/>
  <c r="BW82" i="11"/>
  <c r="BV79" i="11"/>
  <c r="BV57" i="11"/>
  <c r="BV82" i="11"/>
  <c r="BV73" i="11"/>
  <c r="BV59" i="11"/>
  <c r="BW78" i="11"/>
  <c r="BV75" i="11"/>
  <c r="BV65" i="11"/>
  <c r="BW62" i="11"/>
  <c r="BW58" i="11"/>
  <c r="BV55" i="11"/>
  <c r="BV80" i="11"/>
  <c r="BV68" i="11"/>
  <c r="BV67" i="11"/>
  <c r="BV62" i="11"/>
  <c r="BV58" i="11"/>
  <c r="BW54" i="11"/>
  <c r="BV81" i="11"/>
  <c r="BV50" i="11"/>
  <c r="BW46" i="11"/>
  <c r="BV43" i="11"/>
  <c r="BV37" i="11"/>
  <c r="BV52" i="11"/>
  <c r="BV46" i="11"/>
  <c r="BW42" i="11"/>
  <c r="BV39" i="11"/>
  <c r="BV33" i="11"/>
  <c r="BV69" i="11"/>
  <c r="BV48" i="11"/>
  <c r="BV42" i="11"/>
  <c r="BW38" i="11"/>
  <c r="BV35" i="11"/>
  <c r="BV44" i="11"/>
  <c r="BV38" i="11"/>
  <c r="BV64" i="11"/>
  <c r="BV60" i="11"/>
  <c r="BV53" i="11"/>
  <c r="BV40" i="11"/>
  <c r="BV49" i="11"/>
  <c r="BV36" i="11"/>
  <c r="BV74" i="11"/>
  <c r="BV54" i="11"/>
  <c r="BV51" i="11"/>
  <c r="BV45" i="11"/>
  <c r="BW70" i="11"/>
  <c r="BV56" i="11"/>
  <c r="BW50" i="11"/>
  <c r="BV47" i="11"/>
  <c r="BV41" i="11"/>
  <c r="BV28" i="11"/>
  <c r="BV22" i="11"/>
  <c r="BW18" i="11"/>
  <c r="BV15" i="11"/>
  <c r="BV9" i="11"/>
  <c r="BV24" i="11"/>
  <c r="BV18" i="11"/>
  <c r="BW14" i="11"/>
  <c r="BV11" i="11"/>
  <c r="BV20" i="11"/>
  <c r="BV14" i="11"/>
  <c r="BW10" i="11"/>
  <c r="BV29" i="11"/>
  <c r="BV16" i="11"/>
  <c r="BV10" i="11"/>
  <c r="BW30" i="11"/>
  <c r="BV27" i="11"/>
  <c r="BV21" i="11"/>
  <c r="BV8" i="11"/>
  <c r="BW34" i="11"/>
  <c r="BV30" i="11"/>
  <c r="BW26" i="11"/>
  <c r="BV23" i="11"/>
  <c r="BV17" i="11"/>
  <c r="BV26" i="11"/>
  <c r="BV12" i="11"/>
  <c r="BW22" i="11"/>
  <c r="BV19" i="11"/>
  <c r="BV31" i="11"/>
  <c r="BV13" i="11"/>
  <c r="BW6" i="11"/>
  <c r="BV25" i="11"/>
  <c r="BV7" i="11"/>
  <c r="BV6" i="11"/>
  <c r="BV34" i="11"/>
  <c r="BV32" i="11"/>
  <c r="BX4" i="11"/>
  <c r="BV88" i="11"/>
  <c r="BV2" i="11"/>
  <c r="BV87" i="11"/>
  <c r="BW2" i="11"/>
  <c r="BV89" i="11"/>
  <c r="BW49" i="11"/>
  <c r="BW19" i="11"/>
  <c r="BW57" i="11"/>
  <c r="BW56" i="11"/>
  <c r="BW53" i="11"/>
  <c r="BW24" i="11"/>
  <c r="BW88" i="11"/>
  <c r="BW81" i="11"/>
  <c r="BW84" i="11"/>
  <c r="BW64" i="11"/>
  <c r="BW25" i="11"/>
  <c r="BW85" i="11"/>
  <c r="BW45" i="11"/>
  <c r="BW68" i="11"/>
  <c r="BW73" i="11"/>
  <c r="BW32" i="11"/>
  <c r="BW17" i="11"/>
  <c r="BW87" i="11"/>
  <c r="BW23" i="11"/>
  <c r="BW77" i="11"/>
  <c r="BW40" i="11"/>
  <c r="BW9" i="11"/>
  <c r="BW21" i="11"/>
  <c r="BW29" i="11"/>
  <c r="BW12" i="11"/>
  <c r="BW8" i="11"/>
  <c r="BW13" i="11"/>
  <c r="BW61" i="11"/>
  <c r="BW20" i="11"/>
  <c r="BW44" i="11"/>
  <c r="BW16" i="11"/>
  <c r="BW7" i="11"/>
  <c r="BW72" i="11"/>
  <c r="BW31" i="11"/>
  <c r="BW43" i="11"/>
  <c r="BW76" i="11"/>
  <c r="BW35" i="11"/>
  <c r="BW52" i="11"/>
  <c r="BW36" i="11"/>
  <c r="BW41" i="11"/>
  <c r="BW39" i="11"/>
  <c r="BW67" i="11"/>
  <c r="BW51" i="11"/>
  <c r="BW65" i="11"/>
  <c r="BW71" i="11"/>
  <c r="BW55" i="11"/>
  <c r="BW33" i="11"/>
  <c r="BW63" i="11"/>
  <c r="BW60" i="11"/>
  <c r="BW69" i="11"/>
  <c r="BW48" i="11"/>
  <c r="BW80" i="11"/>
  <c r="BW59" i="11"/>
  <c r="BW15" i="11"/>
  <c r="BW79" i="11"/>
  <c r="BW11" i="11"/>
  <c r="BW89" i="11"/>
  <c r="BW83" i="11"/>
  <c r="BW75" i="11"/>
  <c r="BW27" i="11"/>
  <c r="BW28" i="11"/>
  <c r="BW37" i="11"/>
  <c r="BW47" i="11"/>
  <c r="BU122" i="11"/>
  <c r="BY119" i="11" l="1"/>
  <c r="BX118" i="11"/>
  <c r="BY114" i="11"/>
  <c r="BY120" i="11"/>
  <c r="BX119" i="11"/>
  <c r="BY115" i="11"/>
  <c r="BX114" i="11"/>
  <c r="BY110" i="11"/>
  <c r="BY121" i="11"/>
  <c r="BX120" i="11"/>
  <c r="BY116" i="11"/>
  <c r="BX115" i="11"/>
  <c r="BY111" i="11"/>
  <c r="BX110" i="11"/>
  <c r="BY106" i="11"/>
  <c r="BX121" i="11"/>
  <c r="BY117" i="11"/>
  <c r="BX116" i="11"/>
  <c r="BY112" i="11"/>
  <c r="BX111" i="11"/>
  <c r="BY107" i="11"/>
  <c r="BX106" i="11"/>
  <c r="BX117" i="11"/>
  <c r="BY113" i="11"/>
  <c r="BX112" i="11"/>
  <c r="BY108" i="11"/>
  <c r="BX107" i="11"/>
  <c r="BX113" i="11"/>
  <c r="BY109" i="11"/>
  <c r="BX108" i="11"/>
  <c r="BX109" i="11"/>
  <c r="BY118" i="11"/>
  <c r="BY104" i="11"/>
  <c r="BY102" i="11"/>
  <c r="BY100" i="11"/>
  <c r="BY98" i="11"/>
  <c r="BY96" i="11"/>
  <c r="BY94" i="11"/>
  <c r="BY92" i="11"/>
  <c r="BX104" i="11"/>
  <c r="BX102" i="11"/>
  <c r="BX100" i="11"/>
  <c r="BX98" i="11"/>
  <c r="BX96" i="11"/>
  <c r="BX94" i="11"/>
  <c r="BX92" i="11"/>
  <c r="BX105" i="11"/>
  <c r="BX103" i="11"/>
  <c r="BX101" i="11"/>
  <c r="BX99" i="11"/>
  <c r="BX97" i="11"/>
  <c r="BX95" i="11"/>
  <c r="BX93" i="11"/>
  <c r="BX91" i="11"/>
  <c r="BY97" i="11"/>
  <c r="BY91" i="11"/>
  <c r="BY101" i="11"/>
  <c r="BY95" i="11"/>
  <c r="BY105" i="11"/>
  <c r="BY99" i="11"/>
  <c r="BY93" i="11"/>
  <c r="BY103" i="11"/>
  <c r="BY90" i="11"/>
  <c r="BX90" i="11"/>
  <c r="F145" i="11"/>
  <c r="BY158" i="11"/>
  <c r="BZ158" i="11"/>
  <c r="BV122" i="11"/>
  <c r="BW122" i="11"/>
  <c r="CB151" i="11"/>
  <c r="CA151" i="11" s="1"/>
  <c r="CB155" i="11"/>
  <c r="CA155" i="11" s="1"/>
  <c r="CB147" i="11"/>
  <c r="CB152" i="11"/>
  <c r="CA152" i="11" s="1"/>
  <c r="CB156" i="11"/>
  <c r="CA156" i="11" s="1"/>
  <c r="CC149" i="11"/>
  <c r="CA147" i="11"/>
  <c r="CB153" i="11"/>
  <c r="CA153" i="11" s="1"/>
  <c r="CB154" i="11"/>
  <c r="CA154" i="11" s="1"/>
  <c r="CB157" i="11"/>
  <c r="CA157" i="11" s="1"/>
  <c r="BX85" i="11"/>
  <c r="BX72" i="11"/>
  <c r="BX62" i="11"/>
  <c r="BY86" i="11"/>
  <c r="BX81" i="11"/>
  <c r="BX80" i="11"/>
  <c r="BX70" i="11"/>
  <c r="BX67" i="11"/>
  <c r="BY82" i="11"/>
  <c r="BX77" i="11"/>
  <c r="BX66" i="11"/>
  <c r="BX63" i="11"/>
  <c r="BX61" i="11"/>
  <c r="BX82" i="11"/>
  <c r="BX79" i="11"/>
  <c r="BX57" i="11"/>
  <c r="BY78" i="11"/>
  <c r="BX73" i="11"/>
  <c r="BX59" i="11"/>
  <c r="BY58" i="11"/>
  <c r="BX84" i="11"/>
  <c r="BX78" i="11"/>
  <c r="BX75" i="11"/>
  <c r="BX65" i="11"/>
  <c r="BY62" i="11"/>
  <c r="BX58" i="11"/>
  <c r="BX55" i="11"/>
  <c r="BY54" i="11"/>
  <c r="BY74" i="11"/>
  <c r="BX68" i="11"/>
  <c r="BX54" i="11"/>
  <c r="BX74" i="11"/>
  <c r="BX71" i="11"/>
  <c r="BX69" i="11"/>
  <c r="BX64" i="11"/>
  <c r="BX60" i="11"/>
  <c r="BX86" i="11"/>
  <c r="BX83" i="11"/>
  <c r="BX52" i="11"/>
  <c r="BX42" i="11"/>
  <c r="BX39" i="11"/>
  <c r="BY38" i="11"/>
  <c r="BX33" i="11"/>
  <c r="BX48" i="11"/>
  <c r="BX38" i="11"/>
  <c r="BX35" i="11"/>
  <c r="BY34" i="11"/>
  <c r="BX44" i="11"/>
  <c r="BX34" i="11"/>
  <c r="BY66" i="11"/>
  <c r="BX53" i="11"/>
  <c r="BX40" i="11"/>
  <c r="BX76" i="11"/>
  <c r="BX49" i="11"/>
  <c r="BX36" i="11"/>
  <c r="BX51" i="11"/>
  <c r="BY50" i="11"/>
  <c r="BX45" i="11"/>
  <c r="BY70" i="11"/>
  <c r="BX56" i="11"/>
  <c r="BX50" i="11"/>
  <c r="BX47" i="11"/>
  <c r="BY46" i="11"/>
  <c r="BX41" i="11"/>
  <c r="BX46" i="11"/>
  <c r="BX43" i="11"/>
  <c r="BY42" i="11"/>
  <c r="BX37" i="11"/>
  <c r="BX24" i="11"/>
  <c r="BX14" i="11"/>
  <c r="BX11" i="11"/>
  <c r="BY10" i="11"/>
  <c r="BX20" i="11"/>
  <c r="BX10" i="11"/>
  <c r="BX29" i="11"/>
  <c r="BX16" i="11"/>
  <c r="BX31" i="11"/>
  <c r="BY30" i="11"/>
  <c r="BX25" i="11"/>
  <c r="BX12" i="11"/>
  <c r="BX26" i="11"/>
  <c r="BX23" i="11"/>
  <c r="BY22" i="11"/>
  <c r="BX17" i="11"/>
  <c r="BX32" i="11"/>
  <c r="BX22" i="11"/>
  <c r="BX19" i="11"/>
  <c r="BY18" i="11"/>
  <c r="BX13" i="11"/>
  <c r="BX28" i="11"/>
  <c r="BY6" i="11"/>
  <c r="BX8" i="11"/>
  <c r="BX6" i="11"/>
  <c r="BX18" i="11"/>
  <c r="BX15" i="11"/>
  <c r="BX7" i="11"/>
  <c r="BX30" i="11"/>
  <c r="BX27" i="11"/>
  <c r="BY14" i="11"/>
  <c r="BX9" i="11"/>
  <c r="BY26" i="11"/>
  <c r="BX21" i="11"/>
  <c r="BY2" i="11"/>
  <c r="BX87" i="11"/>
  <c r="BX88" i="11"/>
  <c r="BX89" i="11"/>
  <c r="BZ4" i="11"/>
  <c r="BX2" i="11"/>
  <c r="BY45" i="11"/>
  <c r="BY37" i="11"/>
  <c r="BY52" i="11"/>
  <c r="BY89" i="11"/>
  <c r="BY51" i="11"/>
  <c r="BY76" i="11"/>
  <c r="BY8" i="11"/>
  <c r="BY55" i="11"/>
  <c r="BY43" i="11"/>
  <c r="BY24" i="11"/>
  <c r="BY85" i="11"/>
  <c r="BY39" i="11"/>
  <c r="BY28" i="11"/>
  <c r="BY88" i="11"/>
  <c r="BY11" i="11"/>
  <c r="BY83" i="11"/>
  <c r="BY17" i="11"/>
  <c r="BY79" i="11"/>
  <c r="BY77" i="11"/>
  <c r="BY33" i="11"/>
  <c r="BY87" i="11"/>
  <c r="BY69" i="11"/>
  <c r="BY29" i="11"/>
  <c r="BY31" i="11"/>
  <c r="BY49" i="11"/>
  <c r="BY72" i="11"/>
  <c r="BY7" i="11"/>
  <c r="BY48" i="11"/>
  <c r="BY80" i="11"/>
  <c r="BY75" i="11"/>
  <c r="BY57" i="11"/>
  <c r="BY13" i="11"/>
  <c r="BY67" i="11"/>
  <c r="BY36" i="11"/>
  <c r="BY40" i="11"/>
  <c r="BY73" i="11"/>
  <c r="BY84" i="11"/>
  <c r="BY19" i="11"/>
  <c r="BY56" i="11"/>
  <c r="BY68" i="11"/>
  <c r="BY63" i="11"/>
  <c r="BY23" i="11"/>
  <c r="BY53" i="11"/>
  <c r="BY65" i="11"/>
  <c r="BY61" i="11"/>
  <c r="BY35" i="11"/>
  <c r="BY47" i="11"/>
  <c r="BY12" i="11"/>
  <c r="BY59" i="11"/>
  <c r="BY15" i="11"/>
  <c r="BY21" i="11"/>
  <c r="BY64" i="11"/>
  <c r="BY20" i="11"/>
  <c r="BY41" i="11"/>
  <c r="BY60" i="11"/>
  <c r="BY16" i="11"/>
  <c r="BY71" i="11"/>
  <c r="BY32" i="11"/>
  <c r="BY25" i="11"/>
  <c r="BY44" i="11"/>
  <c r="BY9" i="11"/>
  <c r="BY81" i="11"/>
  <c r="BY27" i="11"/>
  <c r="CA121" i="11" l="1"/>
  <c r="BZ120" i="11"/>
  <c r="CA116" i="11"/>
  <c r="BZ115" i="11"/>
  <c r="CA111" i="11"/>
  <c r="BZ110" i="11"/>
  <c r="CA106" i="11"/>
  <c r="CA107" i="11"/>
  <c r="BZ121" i="11"/>
  <c r="CA117" i="11"/>
  <c r="BZ116" i="11"/>
  <c r="CA112" i="11"/>
  <c r="BZ111" i="11"/>
  <c r="BZ117" i="11"/>
  <c r="CA113" i="11"/>
  <c r="BZ112" i="11"/>
  <c r="CA108" i="11"/>
  <c r="BZ107" i="11"/>
  <c r="BZ113" i="11"/>
  <c r="CA109" i="11"/>
  <c r="BZ108" i="11"/>
  <c r="BZ109" i="11"/>
  <c r="CA118" i="11"/>
  <c r="CA119" i="11"/>
  <c r="BZ118" i="11"/>
  <c r="CA114" i="11"/>
  <c r="CA120" i="11"/>
  <c r="BZ119" i="11"/>
  <c r="CA115" i="11"/>
  <c r="BZ114" i="11"/>
  <c r="CA110" i="11"/>
  <c r="BZ106" i="11"/>
  <c r="CA104" i="11"/>
  <c r="CA102" i="11"/>
  <c r="CA100" i="11"/>
  <c r="CA98" i="11"/>
  <c r="CA96" i="11"/>
  <c r="CA94" i="11"/>
  <c r="CA92" i="11"/>
  <c r="BZ104" i="11"/>
  <c r="BZ102" i="11"/>
  <c r="BZ100" i="11"/>
  <c r="BZ98" i="11"/>
  <c r="BZ96" i="11"/>
  <c r="BZ94" i="11"/>
  <c r="BZ92" i="11"/>
  <c r="CA105" i="11"/>
  <c r="CA103" i="11"/>
  <c r="CA101" i="11"/>
  <c r="CA99" i="11"/>
  <c r="CA97" i="11"/>
  <c r="CA95" i="11"/>
  <c r="CA93" i="11"/>
  <c r="CA91" i="11"/>
  <c r="BZ105" i="11"/>
  <c r="BZ103" i="11"/>
  <c r="BZ101" i="11"/>
  <c r="BZ99" i="11"/>
  <c r="BZ97" i="11"/>
  <c r="BZ95" i="11"/>
  <c r="BZ93" i="11"/>
  <c r="BZ91" i="11"/>
  <c r="BZ90" i="11"/>
  <c r="CA90" i="11"/>
  <c r="CA158" i="11"/>
  <c r="CB158" i="11"/>
  <c r="CD157" i="11"/>
  <c r="CC157" i="11" s="1"/>
  <c r="CD147" i="11"/>
  <c r="CD156" i="11"/>
  <c r="CC156" i="11" s="1"/>
  <c r="CD153" i="11"/>
  <c r="CC153" i="11" s="1"/>
  <c r="CD154" i="11"/>
  <c r="CC154" i="11" s="1"/>
  <c r="CC147" i="11"/>
  <c r="CD151" i="11"/>
  <c r="CE149" i="11"/>
  <c r="CD155" i="11"/>
  <c r="CC155" i="11" s="1"/>
  <c r="CD152" i="11"/>
  <c r="CC152" i="11" s="1"/>
  <c r="BX122" i="11"/>
  <c r="BZ86" i="11"/>
  <c r="CA82" i="11"/>
  <c r="BZ81" i="11"/>
  <c r="BZ68" i="11"/>
  <c r="BZ83" i="11"/>
  <c r="BZ82" i="11"/>
  <c r="CA78" i="11"/>
  <c r="BZ77" i="11"/>
  <c r="BZ76" i="11"/>
  <c r="BZ79" i="11"/>
  <c r="CA58" i="11"/>
  <c r="BZ57" i="11"/>
  <c r="BZ78" i="11"/>
  <c r="BZ73" i="11"/>
  <c r="CA62" i="11"/>
  <c r="BZ59" i="11"/>
  <c r="BZ58" i="11"/>
  <c r="CA54" i="11"/>
  <c r="BZ84" i="11"/>
  <c r="BZ75" i="11"/>
  <c r="CA74" i="11"/>
  <c r="BZ65" i="11"/>
  <c r="BZ62" i="11"/>
  <c r="BZ55" i="11"/>
  <c r="BZ54" i="11"/>
  <c r="BZ74" i="11"/>
  <c r="BZ80" i="11"/>
  <c r="BZ71" i="11"/>
  <c r="CA70" i="11"/>
  <c r="BZ69" i="11"/>
  <c r="BZ67" i="11"/>
  <c r="BZ64" i="11"/>
  <c r="BZ60" i="11"/>
  <c r="BZ85" i="11"/>
  <c r="BZ70" i="11"/>
  <c r="CA66" i="11"/>
  <c r="BZ56" i="11"/>
  <c r="BZ48" i="11"/>
  <c r="BZ35" i="11"/>
  <c r="BZ34" i="11"/>
  <c r="BZ63" i="11"/>
  <c r="BZ44" i="11"/>
  <c r="BZ66" i="11"/>
  <c r="BZ53" i="11"/>
  <c r="BZ40" i="11"/>
  <c r="CA50" i="11"/>
  <c r="BZ49" i="11"/>
  <c r="BZ36" i="11"/>
  <c r="BZ51" i="11"/>
  <c r="BZ50" i="11"/>
  <c r="CA46" i="11"/>
  <c r="BZ45" i="11"/>
  <c r="CA86" i="11"/>
  <c r="BZ72" i="11"/>
  <c r="BZ47" i="11"/>
  <c r="BZ46" i="11"/>
  <c r="CA42" i="11"/>
  <c r="BZ41" i="11"/>
  <c r="BZ43" i="11"/>
  <c r="BZ42" i="11"/>
  <c r="CA38" i="11"/>
  <c r="BZ37" i="11"/>
  <c r="BZ61" i="11"/>
  <c r="BZ52" i="11"/>
  <c r="BZ39" i="11"/>
  <c r="BZ38" i="11"/>
  <c r="CA34" i="11"/>
  <c r="BZ20" i="11"/>
  <c r="BZ7" i="11"/>
  <c r="CA30" i="11"/>
  <c r="BZ29" i="11"/>
  <c r="BZ16" i="11"/>
  <c r="BZ33" i="11"/>
  <c r="BZ31" i="11"/>
  <c r="BZ30" i="11"/>
  <c r="CA26" i="11"/>
  <c r="BZ25" i="11"/>
  <c r="BZ12" i="11"/>
  <c r="BZ27" i="11"/>
  <c r="BZ26" i="11"/>
  <c r="CA22" i="11"/>
  <c r="BZ21" i="11"/>
  <c r="BZ8" i="11"/>
  <c r="BZ32" i="11"/>
  <c r="BZ19" i="11"/>
  <c r="BZ18" i="11"/>
  <c r="CA14" i="11"/>
  <c r="BZ13" i="11"/>
  <c r="BZ28" i="11"/>
  <c r="BZ15" i="11"/>
  <c r="BZ14" i="11"/>
  <c r="CA10" i="11"/>
  <c r="BZ9" i="11"/>
  <c r="BZ10" i="11"/>
  <c r="CA6" i="11"/>
  <c r="BZ22" i="11"/>
  <c r="BZ17" i="11"/>
  <c r="BZ6" i="11"/>
  <c r="BZ24" i="11"/>
  <c r="CA18" i="11"/>
  <c r="BZ11" i="11"/>
  <c r="BZ23" i="11"/>
  <c r="CA2" i="11"/>
  <c r="BZ89" i="11"/>
  <c r="BZ88" i="11"/>
  <c r="BZ87" i="11"/>
  <c r="CB4" i="11"/>
  <c r="BZ2" i="11"/>
  <c r="CA80" i="11"/>
  <c r="CA40" i="11"/>
  <c r="CA64" i="11"/>
  <c r="CA48" i="11"/>
  <c r="CA24" i="11"/>
  <c r="CA44" i="11"/>
  <c r="CA32" i="11"/>
  <c r="CA35" i="11"/>
  <c r="CA45" i="11"/>
  <c r="CA19" i="11"/>
  <c r="CA36" i="11"/>
  <c r="CA72" i="11"/>
  <c r="CA76" i="11"/>
  <c r="CA11" i="11"/>
  <c r="CA79" i="11"/>
  <c r="CA16" i="11"/>
  <c r="CA41" i="11"/>
  <c r="CA69" i="11"/>
  <c r="CA51" i="11"/>
  <c r="CA55" i="11"/>
  <c r="CA68" i="11"/>
  <c r="CA88" i="11"/>
  <c r="CA33" i="11"/>
  <c r="CA87" i="11"/>
  <c r="CA71" i="11"/>
  <c r="CA43" i="11"/>
  <c r="CA81" i="11"/>
  <c r="CA21" i="11"/>
  <c r="CA57" i="11"/>
  <c r="CA7" i="11"/>
  <c r="CA27" i="11"/>
  <c r="CA89" i="11"/>
  <c r="CA63" i="11"/>
  <c r="CA67" i="11"/>
  <c r="CA53" i="11"/>
  <c r="CA85" i="11"/>
  <c r="CA8" i="11"/>
  <c r="CA12" i="11"/>
  <c r="CA61" i="11"/>
  <c r="CA13" i="11"/>
  <c r="CA60" i="11"/>
  <c r="CA84" i="11"/>
  <c r="CA52" i="11"/>
  <c r="CA47" i="11"/>
  <c r="CA25" i="11"/>
  <c r="CA23" i="11"/>
  <c r="CA15" i="11"/>
  <c r="CA83" i="11"/>
  <c r="CA75" i="11"/>
  <c r="CA9" i="11"/>
  <c r="CA37" i="11"/>
  <c r="CA17" i="11"/>
  <c r="CA73" i="11"/>
  <c r="CA29" i="11"/>
  <c r="CA31" i="11"/>
  <c r="CA49" i="11"/>
  <c r="CA59" i="11"/>
  <c r="CA20" i="11"/>
  <c r="CA28" i="11"/>
  <c r="CA77" i="11"/>
  <c r="CA65" i="11"/>
  <c r="CA56" i="11"/>
  <c r="CA39" i="11"/>
  <c r="BY122" i="11"/>
  <c r="CB117" i="11" l="1"/>
  <c r="CC113" i="11"/>
  <c r="CB112" i="11"/>
  <c r="CC108" i="11"/>
  <c r="CB107" i="11"/>
  <c r="CC109" i="11"/>
  <c r="CB108" i="11"/>
  <c r="CB113" i="11"/>
  <c r="CB109" i="11"/>
  <c r="CC118" i="11"/>
  <c r="CC119" i="11"/>
  <c r="CB118" i="11"/>
  <c r="CC114" i="11"/>
  <c r="CC120" i="11"/>
  <c r="CB119" i="11"/>
  <c r="CC115" i="11"/>
  <c r="CB114" i="11"/>
  <c r="CC110" i="11"/>
  <c r="CC106" i="11"/>
  <c r="CC121" i="11"/>
  <c r="CB120" i="11"/>
  <c r="CC116" i="11"/>
  <c r="CB115" i="11"/>
  <c r="CC111" i="11"/>
  <c r="CB110" i="11"/>
  <c r="CB121" i="11"/>
  <c r="CC117" i="11"/>
  <c r="CB116" i="11"/>
  <c r="CC112" i="11"/>
  <c r="CB111" i="11"/>
  <c r="CC107" i="11"/>
  <c r="CB106" i="11"/>
  <c r="CC105" i="11"/>
  <c r="CC103" i="11"/>
  <c r="CC101" i="11"/>
  <c r="CC99" i="11"/>
  <c r="CC97" i="11"/>
  <c r="CC95" i="11"/>
  <c r="CC93" i="11"/>
  <c r="CC91" i="11"/>
  <c r="CB105" i="11"/>
  <c r="CB103" i="11"/>
  <c r="CB101" i="11"/>
  <c r="CB99" i="11"/>
  <c r="CB97" i="11"/>
  <c r="CB95" i="11"/>
  <c r="CB93" i="11"/>
  <c r="CB91" i="11"/>
  <c r="CB104" i="11"/>
  <c r="CB102" i="11"/>
  <c r="CB100" i="11"/>
  <c r="CB98" i="11"/>
  <c r="CB96" i="11"/>
  <c r="CB94" i="11"/>
  <c r="CB92" i="11"/>
  <c r="CC94" i="11"/>
  <c r="CC104" i="11"/>
  <c r="CC98" i="11"/>
  <c r="CC92" i="11"/>
  <c r="CC102" i="11"/>
  <c r="CC96" i="11"/>
  <c r="CC100" i="11"/>
  <c r="CC90" i="11"/>
  <c r="CB90" i="11"/>
  <c r="CD158" i="11"/>
  <c r="CC151" i="11"/>
  <c r="CC158" i="11" s="1"/>
  <c r="CF152" i="11"/>
  <c r="CE152" i="11" s="1"/>
  <c r="CG149" i="11"/>
  <c r="CF153" i="11"/>
  <c r="CE153" i="11" s="1"/>
  <c r="CF156" i="11"/>
  <c r="CE156" i="11" s="1"/>
  <c r="CF157" i="11"/>
  <c r="CE157" i="11" s="1"/>
  <c r="CF147" i="11"/>
  <c r="CF154" i="11"/>
  <c r="CE154" i="11" s="1"/>
  <c r="CF151" i="11"/>
  <c r="CE151" i="11" s="1"/>
  <c r="CF155" i="11"/>
  <c r="CE155" i="11" s="1"/>
  <c r="CE147" i="11"/>
  <c r="CB83" i="11"/>
  <c r="CB78" i="11"/>
  <c r="CB77" i="11"/>
  <c r="CC74" i="11"/>
  <c r="CB64" i="11"/>
  <c r="CB79" i="11"/>
  <c r="CB74" i="11"/>
  <c r="CB73" i="11"/>
  <c r="CC70" i="11"/>
  <c r="CB86" i="11"/>
  <c r="CB85" i="11"/>
  <c r="CC82" i="11"/>
  <c r="CB72" i="11"/>
  <c r="CC78" i="11"/>
  <c r="CB62" i="11"/>
  <c r="CB59" i="11"/>
  <c r="CB54" i="11"/>
  <c r="CB84" i="11"/>
  <c r="CB75" i="11"/>
  <c r="CB65" i="11"/>
  <c r="CB55" i="11"/>
  <c r="CB80" i="11"/>
  <c r="CB71" i="11"/>
  <c r="CB70" i="11"/>
  <c r="CB69" i="11"/>
  <c r="CB68" i="11"/>
  <c r="CB67" i="11"/>
  <c r="CC66" i="11"/>
  <c r="CB60" i="11"/>
  <c r="CB66" i="11"/>
  <c r="CB56" i="11"/>
  <c r="CC86" i="11"/>
  <c r="CB76" i="11"/>
  <c r="CB82" i="11"/>
  <c r="CB63" i="11"/>
  <c r="CB44" i="11"/>
  <c r="CC62" i="11"/>
  <c r="CB57" i="11"/>
  <c r="CB53" i="11"/>
  <c r="CC50" i="11"/>
  <c r="CB40" i="11"/>
  <c r="CC58" i="11"/>
  <c r="CB50" i="11"/>
  <c r="CB49" i="11"/>
  <c r="CC46" i="11"/>
  <c r="CB36" i="11"/>
  <c r="CB58" i="11"/>
  <c r="CB51" i="11"/>
  <c r="CB46" i="11"/>
  <c r="CB45" i="11"/>
  <c r="CC42" i="11"/>
  <c r="CB47" i="11"/>
  <c r="CB42" i="11"/>
  <c r="CB41" i="11"/>
  <c r="CC38" i="11"/>
  <c r="CC54" i="11"/>
  <c r="CB43" i="11"/>
  <c r="CB38" i="11"/>
  <c r="CB37" i="11"/>
  <c r="CC34" i="11"/>
  <c r="CB61" i="11"/>
  <c r="CB52" i="11"/>
  <c r="CB39" i="11"/>
  <c r="CB81" i="11"/>
  <c r="CB48" i="11"/>
  <c r="CB35" i="11"/>
  <c r="CB30" i="11"/>
  <c r="CB29" i="11"/>
  <c r="CC26" i="11"/>
  <c r="CB16" i="11"/>
  <c r="CB33" i="11"/>
  <c r="CB31" i="11"/>
  <c r="CB26" i="11"/>
  <c r="CB25" i="11"/>
  <c r="CC22" i="11"/>
  <c r="CB12" i="11"/>
  <c r="CB27" i="11"/>
  <c r="CB22" i="11"/>
  <c r="CB21" i="11"/>
  <c r="CC18" i="11"/>
  <c r="CB8" i="11"/>
  <c r="CB23" i="11"/>
  <c r="CB18" i="11"/>
  <c r="CB17" i="11"/>
  <c r="CC14" i="11"/>
  <c r="CB34" i="11"/>
  <c r="CB28" i="11"/>
  <c r="CB15" i="11"/>
  <c r="CB10" i="11"/>
  <c r="CB9" i="11"/>
  <c r="CB24" i="11"/>
  <c r="CB11" i="11"/>
  <c r="CB19" i="11"/>
  <c r="CB13" i="11"/>
  <c r="CB7" i="11"/>
  <c r="CC30" i="11"/>
  <c r="CB20" i="11"/>
  <c r="CB32" i="11"/>
  <c r="CB14" i="11"/>
  <c r="CC6" i="11"/>
  <c r="CC10" i="11"/>
  <c r="CB6" i="11"/>
  <c r="CB89" i="11"/>
  <c r="CB88" i="11"/>
  <c r="CD4" i="11"/>
  <c r="CB2" i="11"/>
  <c r="CB87" i="11"/>
  <c r="CC2" i="11"/>
  <c r="CC56" i="11"/>
  <c r="CC7" i="11"/>
  <c r="CC40" i="11"/>
  <c r="CC59" i="11"/>
  <c r="CC23" i="11"/>
  <c r="CC88" i="11"/>
  <c r="CC67" i="11"/>
  <c r="CC11" i="11"/>
  <c r="CC27" i="11"/>
  <c r="CC76" i="11"/>
  <c r="CC44" i="11"/>
  <c r="CC80" i="11"/>
  <c r="CC79" i="11"/>
  <c r="CC48" i="11"/>
  <c r="CC16" i="11"/>
  <c r="CC43" i="11"/>
  <c r="CC53" i="11"/>
  <c r="CC60" i="11"/>
  <c r="CC19" i="11"/>
  <c r="CC87" i="11"/>
  <c r="CC84" i="11"/>
  <c r="CC32" i="11"/>
  <c r="CC15" i="11"/>
  <c r="CC75" i="11"/>
  <c r="CC12" i="11"/>
  <c r="CC51" i="11"/>
  <c r="CC8" i="11"/>
  <c r="CC39" i="11"/>
  <c r="CC55" i="11"/>
  <c r="CC71" i="11"/>
  <c r="CC31" i="11"/>
  <c r="CC35" i="11"/>
  <c r="CC36" i="11"/>
  <c r="CC85" i="11"/>
  <c r="CC83" i="11"/>
  <c r="CC24" i="11"/>
  <c r="CC28" i="11"/>
  <c r="CC72" i="11"/>
  <c r="CC64" i="11"/>
  <c r="CC89" i="11"/>
  <c r="CC17" i="11"/>
  <c r="CC29" i="11"/>
  <c r="CC65" i="11"/>
  <c r="CC68" i="11"/>
  <c r="CC41" i="11"/>
  <c r="CC81" i="11"/>
  <c r="CC37" i="11"/>
  <c r="CC13" i="11"/>
  <c r="CC49" i="11"/>
  <c r="CC21" i="11"/>
  <c r="CC61" i="11"/>
  <c r="CC33" i="11"/>
  <c r="CC73" i="11"/>
  <c r="CC47" i="11"/>
  <c r="CC20" i="11"/>
  <c r="CC45" i="11"/>
  <c r="CC57" i="11"/>
  <c r="CC69" i="11"/>
  <c r="CC9" i="11"/>
  <c r="CC25" i="11"/>
  <c r="CC52" i="11"/>
  <c r="CC63" i="11"/>
  <c r="CC77" i="11"/>
  <c r="BZ122" i="11"/>
  <c r="CA122" i="11"/>
  <c r="CD109" i="11" l="1"/>
  <c r="CE118" i="11"/>
  <c r="CE119" i="11"/>
  <c r="CD118" i="11"/>
  <c r="CE114" i="11"/>
  <c r="CE120" i="11"/>
  <c r="CD119" i="11"/>
  <c r="CE115" i="11"/>
  <c r="CD114" i="11"/>
  <c r="CE110" i="11"/>
  <c r="CE121" i="11"/>
  <c r="CD120" i="11"/>
  <c r="CE116" i="11"/>
  <c r="CD115" i="11"/>
  <c r="CE111" i="11"/>
  <c r="CD110" i="11"/>
  <c r="CE106" i="11"/>
  <c r="CD121" i="11"/>
  <c r="CE117" i="11"/>
  <c r="CD116" i="11"/>
  <c r="CE112" i="11"/>
  <c r="CD111" i="11"/>
  <c r="CE107" i="11"/>
  <c r="CD106" i="11"/>
  <c r="CE108" i="11"/>
  <c r="CD107" i="11"/>
  <c r="CD117" i="11"/>
  <c r="CE113" i="11"/>
  <c r="CD112" i="11"/>
  <c r="CD113" i="11"/>
  <c r="CE109" i="11"/>
  <c r="CD108" i="11"/>
  <c r="CE105" i="11"/>
  <c r="CE103" i="11"/>
  <c r="CE101" i="11"/>
  <c r="CE99" i="11"/>
  <c r="CE97" i="11"/>
  <c r="CE95" i="11"/>
  <c r="CE93" i="11"/>
  <c r="CE91" i="11"/>
  <c r="CD105" i="11"/>
  <c r="CD103" i="11"/>
  <c r="CD101" i="11"/>
  <c r="CD99" i="11"/>
  <c r="CD97" i="11"/>
  <c r="CD95" i="11"/>
  <c r="CD93" i="11"/>
  <c r="CD91" i="11"/>
  <c r="CE104" i="11"/>
  <c r="CE102" i="11"/>
  <c r="CE100" i="11"/>
  <c r="CE98" i="11"/>
  <c r="CE96" i="11"/>
  <c r="CE94" i="11"/>
  <c r="CE92" i="11"/>
  <c r="CD104" i="11"/>
  <c r="CD102" i="11"/>
  <c r="CD100" i="11"/>
  <c r="CD98" i="11"/>
  <c r="CD96" i="11"/>
  <c r="CD94" i="11"/>
  <c r="CD92" i="11"/>
  <c r="CE90" i="11"/>
  <c r="CD90" i="11"/>
  <c r="CE158" i="11"/>
  <c r="CF158" i="11"/>
  <c r="CH153" i="11"/>
  <c r="CG153" i="11" s="1"/>
  <c r="CI149" i="11"/>
  <c r="CG147" i="11"/>
  <c r="CH147" i="11"/>
  <c r="CH155" i="11"/>
  <c r="CG155" i="11" s="1"/>
  <c r="CH152" i="11"/>
  <c r="CG152" i="11" s="1"/>
  <c r="CH151" i="11"/>
  <c r="CH157" i="11"/>
  <c r="CG157" i="11" s="1"/>
  <c r="CH156" i="11"/>
  <c r="CG156" i="11" s="1"/>
  <c r="CH154" i="11"/>
  <c r="CG154" i="11" s="1"/>
  <c r="CD79" i="11"/>
  <c r="CD73" i="11"/>
  <c r="CD70" i="11"/>
  <c r="CE66" i="11"/>
  <c r="CD75" i="11"/>
  <c r="CD81" i="11"/>
  <c r="CD78" i="11"/>
  <c r="CE74" i="11"/>
  <c r="CD68" i="11"/>
  <c r="CD84" i="11"/>
  <c r="CD65" i="11"/>
  <c r="CD55" i="11"/>
  <c r="CD74" i="11"/>
  <c r="CD80" i="11"/>
  <c r="CD71" i="11"/>
  <c r="CE70" i="11"/>
  <c r="CD69" i="11"/>
  <c r="CD67" i="11"/>
  <c r="CD66" i="11"/>
  <c r="CD60" i="11"/>
  <c r="CE86" i="11"/>
  <c r="CD64" i="11"/>
  <c r="CD56" i="11"/>
  <c r="CD86" i="11"/>
  <c r="CD85" i="11"/>
  <c r="CD76" i="11"/>
  <c r="CE58" i="11"/>
  <c r="CE82" i="11"/>
  <c r="CD63" i="11"/>
  <c r="CE62" i="11"/>
  <c r="CD61" i="11"/>
  <c r="CD58" i="11"/>
  <c r="CE54" i="11"/>
  <c r="CE78" i="11"/>
  <c r="CD62" i="11"/>
  <c r="CD57" i="11"/>
  <c r="CD53" i="11"/>
  <c r="CD50" i="11"/>
  <c r="CE46" i="11"/>
  <c r="CD40" i="11"/>
  <c r="CD77" i="11"/>
  <c r="CD59" i="11"/>
  <c r="CD49" i="11"/>
  <c r="CD46" i="11"/>
  <c r="CE42" i="11"/>
  <c r="CD36" i="11"/>
  <c r="CD83" i="11"/>
  <c r="CD51" i="11"/>
  <c r="CD45" i="11"/>
  <c r="CD42" i="11"/>
  <c r="CE38" i="11"/>
  <c r="CD47" i="11"/>
  <c r="CD41" i="11"/>
  <c r="CD38" i="11"/>
  <c r="CD72" i="11"/>
  <c r="CD54" i="11"/>
  <c r="CD43" i="11"/>
  <c r="CD37" i="11"/>
  <c r="CD82" i="11"/>
  <c r="CD52" i="11"/>
  <c r="CD39" i="11"/>
  <c r="CD48" i="11"/>
  <c r="CD35" i="11"/>
  <c r="CE50" i="11"/>
  <c r="CD44" i="11"/>
  <c r="CD33" i="11"/>
  <c r="CD31" i="11"/>
  <c r="CD25" i="11"/>
  <c r="CD22" i="11"/>
  <c r="CE18" i="11"/>
  <c r="CD12" i="11"/>
  <c r="CD27" i="11"/>
  <c r="CD21" i="11"/>
  <c r="CD18" i="11"/>
  <c r="CE14" i="11"/>
  <c r="CD8" i="11"/>
  <c r="CD23" i="11"/>
  <c r="CD17" i="11"/>
  <c r="CD14" i="11"/>
  <c r="CE10" i="11"/>
  <c r="CE34" i="11"/>
  <c r="CD32" i="11"/>
  <c r="CD19" i="11"/>
  <c r="CD13" i="11"/>
  <c r="CD10" i="11"/>
  <c r="CE30" i="11"/>
  <c r="CD24" i="11"/>
  <c r="CD11" i="11"/>
  <c r="CD30" i="11"/>
  <c r="CE26" i="11"/>
  <c r="CD20" i="11"/>
  <c r="CE22" i="11"/>
  <c r="CD29" i="11"/>
  <c r="CD7" i="11"/>
  <c r="CD15" i="11"/>
  <c r="CE6" i="11"/>
  <c r="CD34" i="11"/>
  <c r="CD9" i="11"/>
  <c r="CD6" i="11"/>
  <c r="CD26" i="11"/>
  <c r="CD16" i="11"/>
  <c r="CD28" i="11"/>
  <c r="CF4" i="11"/>
  <c r="CE2" i="11"/>
  <c r="CD87" i="11"/>
  <c r="CD2" i="11"/>
  <c r="CD89" i="11"/>
  <c r="CD88" i="11"/>
  <c r="CE51" i="11"/>
  <c r="CE55" i="11"/>
  <c r="CE48" i="11"/>
  <c r="CE47" i="11"/>
  <c r="CE71" i="11"/>
  <c r="CE89" i="11"/>
  <c r="CE80" i="11"/>
  <c r="CE56" i="11"/>
  <c r="CE64" i="11"/>
  <c r="CE36" i="11"/>
  <c r="CE12" i="11"/>
  <c r="CE69" i="11"/>
  <c r="CE27" i="11"/>
  <c r="CE88" i="11"/>
  <c r="CE11" i="11"/>
  <c r="CE65" i="11"/>
  <c r="CE21" i="11"/>
  <c r="CE41" i="11"/>
  <c r="CE87" i="11"/>
  <c r="CE31" i="11"/>
  <c r="CE44" i="11"/>
  <c r="CE29" i="11"/>
  <c r="CE17" i="11"/>
  <c r="CE8" i="11"/>
  <c r="CE57" i="11"/>
  <c r="CE77" i="11"/>
  <c r="CE68" i="11"/>
  <c r="CE25" i="11"/>
  <c r="CE45" i="11"/>
  <c r="CE24" i="11"/>
  <c r="CE32" i="11"/>
  <c r="CE85" i="11"/>
  <c r="CE73" i="11"/>
  <c r="CE76" i="11"/>
  <c r="CE40" i="11"/>
  <c r="CE16" i="11"/>
  <c r="CE53" i="11"/>
  <c r="CE37" i="11"/>
  <c r="CE59" i="11"/>
  <c r="CE13" i="11"/>
  <c r="CE9" i="11"/>
  <c r="CE61" i="11"/>
  <c r="CE49" i="11"/>
  <c r="CE84" i="11"/>
  <c r="CE43" i="11"/>
  <c r="CE52" i="11"/>
  <c r="CE83" i="11"/>
  <c r="CE28" i="11"/>
  <c r="CE33" i="11"/>
  <c r="CE67" i="11"/>
  <c r="CE35" i="11"/>
  <c r="CE79" i="11"/>
  <c r="CE81" i="11"/>
  <c r="CE72" i="11"/>
  <c r="CE19" i="11"/>
  <c r="CE75" i="11"/>
  <c r="CE63" i="11"/>
  <c r="CE39" i="11"/>
  <c r="CE7" i="11"/>
  <c r="CE23" i="11"/>
  <c r="CE20" i="11"/>
  <c r="CE60" i="11"/>
  <c r="CE15" i="11"/>
  <c r="CB122" i="11"/>
  <c r="CC122" i="11"/>
  <c r="CG119" i="11" l="1"/>
  <c r="CF118" i="11"/>
  <c r="CG114" i="11"/>
  <c r="CG120" i="11"/>
  <c r="CF119" i="11"/>
  <c r="CG115" i="11"/>
  <c r="CF114" i="11"/>
  <c r="CG110" i="11"/>
  <c r="CG121" i="11"/>
  <c r="CF120" i="11"/>
  <c r="CG116" i="11"/>
  <c r="CF115" i="11"/>
  <c r="CG111" i="11"/>
  <c r="CF110" i="11"/>
  <c r="CG106" i="11"/>
  <c r="CF121" i="11"/>
  <c r="CG117" i="11"/>
  <c r="CF116" i="11"/>
  <c r="CG112" i="11"/>
  <c r="CF111" i="11"/>
  <c r="CG107" i="11"/>
  <c r="CF106" i="11"/>
  <c r="CF117" i="11"/>
  <c r="CG113" i="11"/>
  <c r="CF112" i="11"/>
  <c r="CG108" i="11"/>
  <c r="CF107" i="11"/>
  <c r="CF113" i="11"/>
  <c r="CG109" i="11"/>
  <c r="CF108" i="11"/>
  <c r="CF109" i="11"/>
  <c r="CG118" i="11"/>
  <c r="CG104" i="11"/>
  <c r="CG102" i="11"/>
  <c r="CG100" i="11"/>
  <c r="CG98" i="11"/>
  <c r="CG96" i="11"/>
  <c r="CG94" i="11"/>
  <c r="CG92" i="11"/>
  <c r="CF104" i="11"/>
  <c r="CF102" i="11"/>
  <c r="CF100" i="11"/>
  <c r="CF98" i="11"/>
  <c r="CF96" i="11"/>
  <c r="CF94" i="11"/>
  <c r="CF92" i="11"/>
  <c r="CF105" i="11"/>
  <c r="CF103" i="11"/>
  <c r="CF101" i="11"/>
  <c r="CF99" i="11"/>
  <c r="CF97" i="11"/>
  <c r="CF95" i="11"/>
  <c r="CF93" i="11"/>
  <c r="CF91" i="11"/>
  <c r="CG91" i="11"/>
  <c r="CG101" i="11"/>
  <c r="CG95" i="11"/>
  <c r="CG105" i="11"/>
  <c r="CG99" i="11"/>
  <c r="CG93" i="11"/>
  <c r="CG103" i="11"/>
  <c r="CG97" i="11"/>
  <c r="CG90" i="11"/>
  <c r="CF90" i="11"/>
  <c r="CH158" i="11"/>
  <c r="CG151" i="11"/>
  <c r="CG158" i="11" s="1"/>
  <c r="CK149" i="11"/>
  <c r="CJ147" i="11"/>
  <c r="CJ156" i="11"/>
  <c r="CI156" i="11" s="1"/>
  <c r="CJ157" i="11"/>
  <c r="CI157" i="11" s="1"/>
  <c r="CJ155" i="11"/>
  <c r="CI155" i="11" s="1"/>
  <c r="CJ154" i="11"/>
  <c r="CI154" i="11" s="1"/>
  <c r="CJ151" i="11"/>
  <c r="CI151" i="11" s="1"/>
  <c r="CI147" i="11"/>
  <c r="CJ153" i="11"/>
  <c r="CI153" i="11" s="1"/>
  <c r="CJ152" i="11"/>
  <c r="CI152" i="11" s="1"/>
  <c r="CE122" i="11"/>
  <c r="CF75" i="11"/>
  <c r="CF69" i="11"/>
  <c r="CF62" i="11"/>
  <c r="CG86" i="11"/>
  <c r="CF84" i="11"/>
  <c r="CF71" i="11"/>
  <c r="CF83" i="11"/>
  <c r="CF77" i="11"/>
  <c r="CF70" i="11"/>
  <c r="CF74" i="11"/>
  <c r="CF73" i="11"/>
  <c r="CG66" i="11"/>
  <c r="CF80" i="11"/>
  <c r="CG70" i="11"/>
  <c r="CF67" i="11"/>
  <c r="CF66" i="11"/>
  <c r="CF60" i="11"/>
  <c r="CF86" i="11"/>
  <c r="CF68" i="11"/>
  <c r="CF64" i="11"/>
  <c r="CG58" i="11"/>
  <c r="CF56" i="11"/>
  <c r="CF85" i="11"/>
  <c r="CG82" i="11"/>
  <c r="CF76" i="11"/>
  <c r="CF58" i="11"/>
  <c r="CG54" i="11"/>
  <c r="CF82" i="11"/>
  <c r="CF63" i="11"/>
  <c r="CG62" i="11"/>
  <c r="CF61" i="11"/>
  <c r="CF54" i="11"/>
  <c r="CF81" i="11"/>
  <c r="CG78" i="11"/>
  <c r="CF72" i="11"/>
  <c r="CF57" i="11"/>
  <c r="CF79" i="11"/>
  <c r="CF59" i="11"/>
  <c r="CF49" i="11"/>
  <c r="CF42" i="11"/>
  <c r="CG38" i="11"/>
  <c r="CF36" i="11"/>
  <c r="CF51" i="11"/>
  <c r="CF45" i="11"/>
  <c r="CF38" i="11"/>
  <c r="CG34" i="11"/>
  <c r="CF47" i="11"/>
  <c r="CF41" i="11"/>
  <c r="CF34" i="11"/>
  <c r="CF55" i="11"/>
  <c r="CF43" i="11"/>
  <c r="CF37" i="11"/>
  <c r="CF52" i="11"/>
  <c r="CF39" i="11"/>
  <c r="CF78" i="11"/>
  <c r="CG74" i="11"/>
  <c r="CG50" i="11"/>
  <c r="CF48" i="11"/>
  <c r="CF35" i="11"/>
  <c r="CF50" i="11"/>
  <c r="CG46" i="11"/>
  <c r="CF44" i="11"/>
  <c r="CF65" i="11"/>
  <c r="CF53" i="11"/>
  <c r="CF46" i="11"/>
  <c r="CG42" i="11"/>
  <c r="CF40" i="11"/>
  <c r="CF27" i="11"/>
  <c r="CF21" i="11"/>
  <c r="CF14" i="11"/>
  <c r="CG10" i="11"/>
  <c r="CF8" i="11"/>
  <c r="CF23" i="11"/>
  <c r="CF17" i="11"/>
  <c r="CF10" i="11"/>
  <c r="CF32" i="11"/>
  <c r="CF19" i="11"/>
  <c r="CF13" i="11"/>
  <c r="CG30" i="11"/>
  <c r="CF28" i="11"/>
  <c r="CF15" i="11"/>
  <c r="CF9" i="11"/>
  <c r="CF26" i="11"/>
  <c r="CG22" i="11"/>
  <c r="CF20" i="11"/>
  <c r="CF7" i="11"/>
  <c r="CF29" i="11"/>
  <c r="CF22" i="11"/>
  <c r="CG18" i="11"/>
  <c r="CF16" i="11"/>
  <c r="CF33" i="11"/>
  <c r="CF12" i="11"/>
  <c r="CF24" i="11"/>
  <c r="CF31" i="11"/>
  <c r="CF18" i="11"/>
  <c r="CG6" i="11"/>
  <c r="CF30" i="11"/>
  <c r="CF6" i="11"/>
  <c r="CF25" i="11"/>
  <c r="CG14" i="11"/>
  <c r="CG26" i="11"/>
  <c r="CF11" i="11"/>
  <c r="CF2" i="11"/>
  <c r="CF87" i="11"/>
  <c r="CG2" i="11"/>
  <c r="CF88" i="11"/>
  <c r="CF89" i="11"/>
  <c r="CH4" i="11"/>
  <c r="CG77" i="11"/>
  <c r="CG45" i="11"/>
  <c r="CG24" i="11"/>
  <c r="CG17" i="11"/>
  <c r="CG85" i="11"/>
  <c r="CG25" i="11"/>
  <c r="CG37" i="11"/>
  <c r="CG65" i="11"/>
  <c r="CG48" i="11"/>
  <c r="CG83" i="11"/>
  <c r="CG15" i="11"/>
  <c r="CG27" i="11"/>
  <c r="CG69" i="11"/>
  <c r="CG88" i="11"/>
  <c r="CG16" i="11"/>
  <c r="CG36" i="11"/>
  <c r="CG44" i="11"/>
  <c r="CG76" i="11"/>
  <c r="CG29" i="11"/>
  <c r="CG73" i="11"/>
  <c r="CG61" i="11"/>
  <c r="CG31" i="11"/>
  <c r="CG52" i="11"/>
  <c r="CG79" i="11"/>
  <c r="CG51" i="11"/>
  <c r="CG87" i="11"/>
  <c r="CG80" i="11"/>
  <c r="CG19" i="11"/>
  <c r="CG59" i="11"/>
  <c r="CG13" i="11"/>
  <c r="CG53" i="11"/>
  <c r="CG12" i="11"/>
  <c r="CG57" i="11"/>
  <c r="CG7" i="11"/>
  <c r="CG47" i="11"/>
  <c r="CG89" i="11"/>
  <c r="CG21" i="11"/>
  <c r="CG41" i="11"/>
  <c r="CG23" i="11"/>
  <c r="CG84" i="11"/>
  <c r="CG71" i="11"/>
  <c r="CG49" i="11"/>
  <c r="CG63" i="11"/>
  <c r="CG81" i="11"/>
  <c r="CG75" i="11"/>
  <c r="CG32" i="11"/>
  <c r="CG40" i="11"/>
  <c r="CG55" i="11"/>
  <c r="CG67" i="11"/>
  <c r="CG68" i="11"/>
  <c r="CG11" i="11"/>
  <c r="CG39" i="11"/>
  <c r="CG60" i="11"/>
  <c r="CG33" i="11"/>
  <c r="CG20" i="11"/>
  <c r="CG72" i="11"/>
  <c r="CG28" i="11"/>
  <c r="CG8" i="11"/>
  <c r="CG35" i="11"/>
  <c r="CG64" i="11"/>
  <c r="CG56" i="11"/>
  <c r="CG43" i="11"/>
  <c r="CG9" i="11"/>
  <c r="CD122" i="11"/>
  <c r="CI121" i="11" l="1"/>
  <c r="CH120" i="11"/>
  <c r="CI116" i="11"/>
  <c r="CH115" i="11"/>
  <c r="CI111" i="11"/>
  <c r="CH110" i="11"/>
  <c r="CI106" i="11"/>
  <c r="CH121" i="11"/>
  <c r="CI117" i="11"/>
  <c r="CH116" i="11"/>
  <c r="CI112" i="11"/>
  <c r="CH111" i="11"/>
  <c r="CH117" i="11"/>
  <c r="CI113" i="11"/>
  <c r="CH112" i="11"/>
  <c r="CI108" i="11"/>
  <c r="CH107" i="11"/>
  <c r="CH113" i="11"/>
  <c r="CI109" i="11"/>
  <c r="CH108" i="11"/>
  <c r="CH109" i="11"/>
  <c r="CI118" i="11"/>
  <c r="CI119" i="11"/>
  <c r="CH118" i="11"/>
  <c r="CI114" i="11"/>
  <c r="CI120" i="11"/>
  <c r="CH119" i="11"/>
  <c r="CI115" i="11"/>
  <c r="CH114" i="11"/>
  <c r="CI110" i="11"/>
  <c r="CI107" i="11"/>
  <c r="CH106" i="11"/>
  <c r="CI104" i="11"/>
  <c r="CI102" i="11"/>
  <c r="CI100" i="11"/>
  <c r="CI98" i="11"/>
  <c r="CI96" i="11"/>
  <c r="CI94" i="11"/>
  <c r="CI92" i="11"/>
  <c r="CH104" i="11"/>
  <c r="CH102" i="11"/>
  <c r="CH100" i="11"/>
  <c r="CH98" i="11"/>
  <c r="CH96" i="11"/>
  <c r="CH94" i="11"/>
  <c r="CH92" i="11"/>
  <c r="CI105" i="11"/>
  <c r="CI103" i="11"/>
  <c r="CI101" i="11"/>
  <c r="CI99" i="11"/>
  <c r="CI97" i="11"/>
  <c r="CI95" i="11"/>
  <c r="CI93" i="11"/>
  <c r="CI91" i="11"/>
  <c r="CH105" i="11"/>
  <c r="CH103" i="11"/>
  <c r="CH101" i="11"/>
  <c r="CH99" i="11"/>
  <c r="CH97" i="11"/>
  <c r="CH95" i="11"/>
  <c r="CH93" i="11"/>
  <c r="CH91" i="11"/>
  <c r="CH90" i="11"/>
  <c r="CI90" i="11"/>
  <c r="CI158" i="11"/>
  <c r="CL157" i="11"/>
  <c r="CK157" i="11" s="1"/>
  <c r="CL154" i="11"/>
  <c r="CK154" i="11" s="1"/>
  <c r="CL155" i="11"/>
  <c r="CK155" i="11" s="1"/>
  <c r="CL151" i="11"/>
  <c r="CK151" i="11" s="1"/>
  <c r="CL152" i="11"/>
  <c r="CK152" i="11" s="1"/>
  <c r="CM149" i="11"/>
  <c r="CL156" i="11"/>
  <c r="CK156" i="11" s="1"/>
  <c r="CL153" i="11"/>
  <c r="CK153" i="11" s="1"/>
  <c r="CK147" i="11"/>
  <c r="CL147" i="11"/>
  <c r="CJ158" i="11"/>
  <c r="CF122" i="11"/>
  <c r="CH86" i="11"/>
  <c r="CH84" i="11"/>
  <c r="CI82" i="11"/>
  <c r="CH71" i="11"/>
  <c r="CH65" i="11"/>
  <c r="CH82" i="11"/>
  <c r="CH80" i="11"/>
  <c r="CI78" i="11"/>
  <c r="CH79" i="11"/>
  <c r="CH73" i="11"/>
  <c r="CH75" i="11"/>
  <c r="CH70" i="11"/>
  <c r="CH67" i="11"/>
  <c r="CH60" i="11"/>
  <c r="CI58" i="11"/>
  <c r="CI86" i="11"/>
  <c r="CH69" i="11"/>
  <c r="CH68" i="11"/>
  <c r="CH64" i="11"/>
  <c r="CH58" i="11"/>
  <c r="CH56" i="11"/>
  <c r="CI54" i="11"/>
  <c r="CH85" i="11"/>
  <c r="CH76" i="11"/>
  <c r="CI62" i="11"/>
  <c r="CH54" i="11"/>
  <c r="CH63" i="11"/>
  <c r="CH62" i="11"/>
  <c r="CH61" i="11"/>
  <c r="CH81" i="11"/>
  <c r="CH78" i="11"/>
  <c r="CH72" i="11"/>
  <c r="CH57" i="11"/>
  <c r="CH83" i="11"/>
  <c r="CI74" i="11"/>
  <c r="CH59" i="11"/>
  <c r="CH77" i="11"/>
  <c r="CI66" i="11"/>
  <c r="CH51" i="11"/>
  <c r="CH45" i="11"/>
  <c r="CH34" i="11"/>
  <c r="CH66" i="11"/>
  <c r="CH47" i="11"/>
  <c r="CH41" i="11"/>
  <c r="CH55" i="11"/>
  <c r="CH43" i="11"/>
  <c r="CH37" i="11"/>
  <c r="CH52" i="11"/>
  <c r="CI50" i="11"/>
  <c r="CH39" i="11"/>
  <c r="CH74" i="11"/>
  <c r="CH50" i="11"/>
  <c r="CH48" i="11"/>
  <c r="CI46" i="11"/>
  <c r="CI70" i="11"/>
  <c r="CH46" i="11"/>
  <c r="CH44" i="11"/>
  <c r="CI42" i="11"/>
  <c r="CH53" i="11"/>
  <c r="CH42" i="11"/>
  <c r="CH40" i="11"/>
  <c r="CI38" i="11"/>
  <c r="CH49" i="11"/>
  <c r="CH38" i="11"/>
  <c r="CH36" i="11"/>
  <c r="CI34" i="11"/>
  <c r="CH23" i="11"/>
  <c r="CH17" i="11"/>
  <c r="CH32" i="11"/>
  <c r="CI30" i="11"/>
  <c r="CH19" i="11"/>
  <c r="CH13" i="11"/>
  <c r="CH30" i="11"/>
  <c r="CH28" i="11"/>
  <c r="CI26" i="11"/>
  <c r="CH15" i="11"/>
  <c r="CH9" i="11"/>
  <c r="CH35" i="11"/>
  <c r="CH26" i="11"/>
  <c r="CH24" i="11"/>
  <c r="CI22" i="11"/>
  <c r="CH11" i="11"/>
  <c r="CH29" i="11"/>
  <c r="CH18" i="11"/>
  <c r="CH16" i="11"/>
  <c r="CI14" i="11"/>
  <c r="CH33" i="11"/>
  <c r="CH31" i="11"/>
  <c r="CH25" i="11"/>
  <c r="CH14" i="11"/>
  <c r="CH12" i="11"/>
  <c r="CI10" i="11"/>
  <c r="CI6" i="11"/>
  <c r="CI18" i="11"/>
  <c r="CH7" i="11"/>
  <c r="CH6" i="11"/>
  <c r="CH8" i="11"/>
  <c r="CH20" i="11"/>
  <c r="CH27" i="11"/>
  <c r="CH21" i="11"/>
  <c r="CH10" i="11"/>
  <c r="CH22" i="11"/>
  <c r="CH89" i="11"/>
  <c r="CH2" i="11"/>
  <c r="CH87" i="11"/>
  <c r="CH88" i="11"/>
  <c r="CI2" i="11"/>
  <c r="CJ4" i="11"/>
  <c r="CI89" i="11"/>
  <c r="CI41" i="11"/>
  <c r="CI9" i="11"/>
  <c r="CI47" i="11"/>
  <c r="CI87" i="11"/>
  <c r="CI31" i="11"/>
  <c r="CI33" i="11"/>
  <c r="CI79" i="11"/>
  <c r="CI43" i="11"/>
  <c r="CI27" i="11"/>
  <c r="CI67" i="11"/>
  <c r="CI75" i="11"/>
  <c r="CI51" i="11"/>
  <c r="CI59" i="11"/>
  <c r="CI55" i="11"/>
  <c r="CI77" i="11"/>
  <c r="CI83" i="11"/>
  <c r="CI15" i="11"/>
  <c r="CI19" i="11"/>
  <c r="CI63" i="11"/>
  <c r="CI65" i="11"/>
  <c r="CI88" i="11"/>
  <c r="CI39" i="11"/>
  <c r="CI71" i="11"/>
  <c r="CI69" i="11"/>
  <c r="CI81" i="11"/>
  <c r="CI16" i="11"/>
  <c r="CI68" i="11"/>
  <c r="CI85" i="11"/>
  <c r="CI35" i="11"/>
  <c r="CI73" i="11"/>
  <c r="CI28" i="11"/>
  <c r="CI40" i="11"/>
  <c r="CI72" i="11"/>
  <c r="CI49" i="11"/>
  <c r="CI23" i="11"/>
  <c r="CI21" i="11"/>
  <c r="CI32" i="11"/>
  <c r="CI20" i="11"/>
  <c r="CI45" i="11"/>
  <c r="CI53" i="11"/>
  <c r="CI64" i="11"/>
  <c r="CI24" i="11"/>
  <c r="CI17" i="11"/>
  <c r="CI61" i="11"/>
  <c r="CI52" i="11"/>
  <c r="CI25" i="11"/>
  <c r="CI37" i="11"/>
  <c r="CI36" i="11"/>
  <c r="CI57" i="11"/>
  <c r="CI11" i="11"/>
  <c r="CI84" i="11"/>
  <c r="CI60" i="11"/>
  <c r="CI29" i="11"/>
  <c r="CI8" i="11"/>
  <c r="CI76" i="11"/>
  <c r="CI80" i="11"/>
  <c r="CI48" i="11"/>
  <c r="CI12" i="11"/>
  <c r="CI44" i="11"/>
  <c r="CI56" i="11"/>
  <c r="CI7" i="11"/>
  <c r="CI13" i="11"/>
  <c r="CG122" i="11"/>
  <c r="CJ117" i="11" l="1"/>
  <c r="CK113" i="11"/>
  <c r="CJ112" i="11"/>
  <c r="CK108" i="11"/>
  <c r="CJ107" i="11"/>
  <c r="CK109" i="11"/>
  <c r="CJ108" i="11"/>
  <c r="CJ113" i="11"/>
  <c r="CJ109" i="11"/>
  <c r="CK118" i="11"/>
  <c r="CK119" i="11"/>
  <c r="CJ118" i="11"/>
  <c r="CK114" i="11"/>
  <c r="CK120" i="11"/>
  <c r="CJ119" i="11"/>
  <c r="CK115" i="11"/>
  <c r="CJ114" i="11"/>
  <c r="CK110" i="11"/>
  <c r="CK106" i="11"/>
  <c r="CK121" i="11"/>
  <c r="CJ120" i="11"/>
  <c r="CK116" i="11"/>
  <c r="CJ115" i="11"/>
  <c r="CK111" i="11"/>
  <c r="CJ110" i="11"/>
  <c r="CJ121" i="11"/>
  <c r="CK117" i="11"/>
  <c r="CJ116" i="11"/>
  <c r="CK112" i="11"/>
  <c r="CJ111" i="11"/>
  <c r="CK107" i="11"/>
  <c r="CJ106" i="11"/>
  <c r="CK105" i="11"/>
  <c r="CK103" i="11"/>
  <c r="CK101" i="11"/>
  <c r="CK99" i="11"/>
  <c r="CK97" i="11"/>
  <c r="CK95" i="11"/>
  <c r="CK93" i="11"/>
  <c r="CK91" i="11"/>
  <c r="CJ105" i="11"/>
  <c r="CJ103" i="11"/>
  <c r="CJ101" i="11"/>
  <c r="CJ99" i="11"/>
  <c r="CJ97" i="11"/>
  <c r="CJ95" i="11"/>
  <c r="CJ93" i="11"/>
  <c r="CJ91" i="11"/>
  <c r="CJ104" i="11"/>
  <c r="CJ102" i="11"/>
  <c r="CJ100" i="11"/>
  <c r="CJ98" i="11"/>
  <c r="CJ96" i="11"/>
  <c r="CJ94" i="11"/>
  <c r="CJ92" i="11"/>
  <c r="CK104" i="11"/>
  <c r="CK98" i="11"/>
  <c r="CK92" i="11"/>
  <c r="CK102" i="11"/>
  <c r="CK96" i="11"/>
  <c r="CK100" i="11"/>
  <c r="CK94" i="11"/>
  <c r="CK90" i="11"/>
  <c r="CJ90" i="11"/>
  <c r="CK158" i="11"/>
  <c r="CN154" i="11"/>
  <c r="CM154" i="11" s="1"/>
  <c r="CM147" i="11"/>
  <c r="CN151" i="11"/>
  <c r="CM151" i="11" s="1"/>
  <c r="CN156" i="11"/>
  <c r="CM156" i="11" s="1"/>
  <c r="CN147" i="11"/>
  <c r="CN152" i="11"/>
  <c r="CM152" i="11" s="1"/>
  <c r="CN153" i="11"/>
  <c r="CM153" i="11" s="1"/>
  <c r="CN155" i="11"/>
  <c r="CM155" i="11" s="1"/>
  <c r="CN157" i="11"/>
  <c r="CM157" i="11" s="1"/>
  <c r="CO149" i="11"/>
  <c r="CL158" i="11"/>
  <c r="CH122" i="11"/>
  <c r="CI122" i="11"/>
  <c r="CJ80" i="11"/>
  <c r="CJ78" i="11"/>
  <c r="CK74" i="11"/>
  <c r="CJ67" i="11"/>
  <c r="CJ76" i="11"/>
  <c r="CJ74" i="11"/>
  <c r="CK70" i="11"/>
  <c r="CJ86" i="11"/>
  <c r="CK82" i="11"/>
  <c r="CJ75" i="11"/>
  <c r="CJ69" i="11"/>
  <c r="CK86" i="11"/>
  <c r="CJ68" i="11"/>
  <c r="CJ64" i="11"/>
  <c r="CK62" i="11"/>
  <c r="CJ56" i="11"/>
  <c r="CJ54" i="11"/>
  <c r="CJ85" i="11"/>
  <c r="CJ71" i="11"/>
  <c r="CJ62" i="11"/>
  <c r="CJ82" i="11"/>
  <c r="CJ63" i="11"/>
  <c r="CJ61" i="11"/>
  <c r="CJ81" i="11"/>
  <c r="CK78" i="11"/>
  <c r="CJ72" i="11"/>
  <c r="CJ57" i="11"/>
  <c r="CJ83" i="11"/>
  <c r="CK66" i="11"/>
  <c r="CJ59" i="11"/>
  <c r="CJ77" i="11"/>
  <c r="CJ66" i="11"/>
  <c r="CJ55" i="11"/>
  <c r="CJ84" i="11"/>
  <c r="CK58" i="11"/>
  <c r="CJ47" i="11"/>
  <c r="CJ41" i="11"/>
  <c r="CJ73" i="11"/>
  <c r="CJ58" i="11"/>
  <c r="CK50" i="11"/>
  <c r="CJ43" i="11"/>
  <c r="CJ37" i="11"/>
  <c r="CJ79" i="11"/>
  <c r="CJ52" i="11"/>
  <c r="CJ50" i="11"/>
  <c r="CK46" i="11"/>
  <c r="CJ39" i="11"/>
  <c r="CJ60" i="11"/>
  <c r="CK54" i="11"/>
  <c r="CJ48" i="11"/>
  <c r="CJ46" i="11"/>
  <c r="CK42" i="11"/>
  <c r="CJ35" i="11"/>
  <c r="CJ70" i="11"/>
  <c r="CJ44" i="11"/>
  <c r="CJ42" i="11"/>
  <c r="CK38" i="11"/>
  <c r="CJ53" i="11"/>
  <c r="CJ40" i="11"/>
  <c r="CJ38" i="11"/>
  <c r="CK34" i="11"/>
  <c r="CJ65" i="11"/>
  <c r="CJ49" i="11"/>
  <c r="CJ36" i="11"/>
  <c r="CJ34" i="11"/>
  <c r="CJ51" i="11"/>
  <c r="CJ45" i="11"/>
  <c r="CJ32" i="11"/>
  <c r="CJ30" i="11"/>
  <c r="CK26" i="11"/>
  <c r="CJ19" i="11"/>
  <c r="CJ13" i="11"/>
  <c r="CJ28" i="11"/>
  <c r="CJ26" i="11"/>
  <c r="CK22" i="11"/>
  <c r="CJ15" i="11"/>
  <c r="CJ9" i="11"/>
  <c r="CJ24" i="11"/>
  <c r="CJ22" i="11"/>
  <c r="CK18" i="11"/>
  <c r="CJ11" i="11"/>
  <c r="CJ20" i="11"/>
  <c r="CJ18" i="11"/>
  <c r="CK14" i="11"/>
  <c r="CJ7" i="11"/>
  <c r="CJ33" i="11"/>
  <c r="CJ31" i="11"/>
  <c r="CJ25" i="11"/>
  <c r="CJ12" i="11"/>
  <c r="CJ10" i="11"/>
  <c r="CJ27" i="11"/>
  <c r="CJ21" i="11"/>
  <c r="CJ8" i="11"/>
  <c r="CJ17" i="11"/>
  <c r="CJ29" i="11"/>
  <c r="CK30" i="11"/>
  <c r="CJ14" i="11"/>
  <c r="CJ16" i="11"/>
  <c r="CK10" i="11"/>
  <c r="CJ23" i="11"/>
  <c r="CK6" i="11"/>
  <c r="CJ6" i="11"/>
  <c r="CJ88" i="11"/>
  <c r="CJ89" i="11"/>
  <c r="CL4" i="11"/>
  <c r="CK2" i="11"/>
  <c r="CJ2" i="11"/>
  <c r="CJ87" i="11"/>
  <c r="CK20" i="11"/>
  <c r="CK8" i="11"/>
  <c r="CK44" i="11"/>
  <c r="CK89" i="11"/>
  <c r="CK76" i="11"/>
  <c r="CK88" i="11"/>
  <c r="CK32" i="11"/>
  <c r="CK72" i="11"/>
  <c r="CK67" i="11"/>
  <c r="CK17" i="11"/>
  <c r="CK48" i="11"/>
  <c r="CK87" i="11"/>
  <c r="CK56" i="11"/>
  <c r="CK71" i="11"/>
  <c r="CK24" i="11"/>
  <c r="CK12" i="11"/>
  <c r="CK84" i="11"/>
  <c r="CK27" i="11"/>
  <c r="CK37" i="11"/>
  <c r="CK85" i="11"/>
  <c r="CK28" i="11"/>
  <c r="CK47" i="11"/>
  <c r="CK11" i="11"/>
  <c r="CK19" i="11"/>
  <c r="CK29" i="11"/>
  <c r="CK65" i="11"/>
  <c r="CK9" i="11"/>
  <c r="CK15" i="11"/>
  <c r="CK21" i="11"/>
  <c r="CK59" i="11"/>
  <c r="CK7" i="11"/>
  <c r="CK40" i="11"/>
  <c r="CK49" i="11"/>
  <c r="CK57" i="11"/>
  <c r="CK63" i="11"/>
  <c r="CK45" i="11"/>
  <c r="CK35" i="11"/>
  <c r="CK61" i="11"/>
  <c r="CK69" i="11"/>
  <c r="CK13" i="11"/>
  <c r="CK51" i="11"/>
  <c r="CK25" i="11"/>
  <c r="CK64" i="11"/>
  <c r="CK16" i="11"/>
  <c r="CK31" i="11"/>
  <c r="CK79" i="11"/>
  <c r="CK83" i="11"/>
  <c r="CK36" i="11"/>
  <c r="CK41" i="11"/>
  <c r="CK68" i="11"/>
  <c r="CK81" i="11"/>
  <c r="CK60" i="11"/>
  <c r="CK73" i="11"/>
  <c r="CK77" i="11"/>
  <c r="CK52" i="11"/>
  <c r="CK43" i="11"/>
  <c r="CK23" i="11"/>
  <c r="CK39" i="11"/>
  <c r="CK33" i="11"/>
  <c r="CK55" i="11"/>
  <c r="CK80" i="11"/>
  <c r="CK53" i="11"/>
  <c r="CK75" i="11"/>
  <c r="CL109" i="11" l="1"/>
  <c r="CM118" i="11"/>
  <c r="CM119" i="11"/>
  <c r="CL118" i="11"/>
  <c r="CM114" i="11"/>
  <c r="CM120" i="11"/>
  <c r="CL119" i="11"/>
  <c r="CM115" i="11"/>
  <c r="CL114" i="11"/>
  <c r="CM110" i="11"/>
  <c r="CM121" i="11"/>
  <c r="CL120" i="11"/>
  <c r="CM116" i="11"/>
  <c r="CL115" i="11"/>
  <c r="CM111" i="11"/>
  <c r="CL110" i="11"/>
  <c r="CM106" i="11"/>
  <c r="CL121" i="11"/>
  <c r="CM117" i="11"/>
  <c r="CL116" i="11"/>
  <c r="CM112" i="11"/>
  <c r="CL111" i="11"/>
  <c r="CM107" i="11"/>
  <c r="CL106" i="11"/>
  <c r="CM108" i="11"/>
  <c r="CL107" i="11"/>
  <c r="CL117" i="11"/>
  <c r="CM113" i="11"/>
  <c r="CL112" i="11"/>
  <c r="CL113" i="11"/>
  <c r="CM109" i="11"/>
  <c r="CL108" i="11"/>
  <c r="CM105" i="11"/>
  <c r="CM103" i="11"/>
  <c r="CM101" i="11"/>
  <c r="CM99" i="11"/>
  <c r="CM97" i="11"/>
  <c r="CM95" i="11"/>
  <c r="CM93" i="11"/>
  <c r="CM91" i="11"/>
  <c r="CL105" i="11"/>
  <c r="CL103" i="11"/>
  <c r="CL101" i="11"/>
  <c r="CL99" i="11"/>
  <c r="CL97" i="11"/>
  <c r="CL95" i="11"/>
  <c r="CL93" i="11"/>
  <c r="CL91" i="11"/>
  <c r="CM104" i="11"/>
  <c r="CM102" i="11"/>
  <c r="CM100" i="11"/>
  <c r="CM98" i="11"/>
  <c r="CM96" i="11"/>
  <c r="CM94" i="11"/>
  <c r="CM92" i="11"/>
  <c r="CL104" i="11"/>
  <c r="CL102" i="11"/>
  <c r="CL100" i="11"/>
  <c r="CL98" i="11"/>
  <c r="CL96" i="11"/>
  <c r="CL94" i="11"/>
  <c r="CL92" i="11"/>
  <c r="CM90" i="11"/>
  <c r="CL90" i="11"/>
  <c r="CM158" i="11"/>
  <c r="CN158" i="11"/>
  <c r="CP152" i="11"/>
  <c r="CO152" i="11" s="1"/>
  <c r="CP154" i="11"/>
  <c r="CO154" i="11" s="1"/>
  <c r="CP156" i="11"/>
  <c r="CO156" i="11" s="1"/>
  <c r="CP155" i="11"/>
  <c r="CO155" i="11" s="1"/>
  <c r="CP153" i="11"/>
  <c r="CO153" i="11" s="1"/>
  <c r="CQ149" i="11"/>
  <c r="CP147" i="11"/>
  <c r="CP151" i="11"/>
  <c r="CO151" i="11" s="1"/>
  <c r="CP157" i="11"/>
  <c r="CO157" i="11" s="1"/>
  <c r="CO147" i="11"/>
  <c r="CL76" i="11"/>
  <c r="CL70" i="11"/>
  <c r="CM66" i="11"/>
  <c r="CL63" i="11"/>
  <c r="CL85" i="11"/>
  <c r="CL72" i="11"/>
  <c r="CL84" i="11"/>
  <c r="CL78" i="11"/>
  <c r="CM74" i="11"/>
  <c r="CL71" i="11"/>
  <c r="CM82" i="11"/>
  <c r="CL80" i="11"/>
  <c r="CL69" i="11"/>
  <c r="CL82" i="11"/>
  <c r="CL61" i="11"/>
  <c r="CL81" i="11"/>
  <c r="CM78" i="11"/>
  <c r="CL57" i="11"/>
  <c r="CL83" i="11"/>
  <c r="CL66" i="11"/>
  <c r="CL59" i="11"/>
  <c r="CL77" i="11"/>
  <c r="CL74" i="11"/>
  <c r="CM58" i="11"/>
  <c r="CL55" i="11"/>
  <c r="CL79" i="11"/>
  <c r="CM70" i="11"/>
  <c r="CL65" i="11"/>
  <c r="CL58" i="11"/>
  <c r="CM54" i="11"/>
  <c r="CL86" i="11"/>
  <c r="CL73" i="11"/>
  <c r="CL50" i="11"/>
  <c r="CM46" i="11"/>
  <c r="CL43" i="11"/>
  <c r="CL37" i="11"/>
  <c r="CL67" i="11"/>
  <c r="CL52" i="11"/>
  <c r="CL46" i="11"/>
  <c r="CM42" i="11"/>
  <c r="CL39" i="11"/>
  <c r="CL33" i="11"/>
  <c r="CL60" i="11"/>
  <c r="CL54" i="11"/>
  <c r="CL48" i="11"/>
  <c r="CL42" i="11"/>
  <c r="CM38" i="11"/>
  <c r="CL35" i="11"/>
  <c r="CL64" i="11"/>
  <c r="CL44" i="11"/>
  <c r="CL38" i="11"/>
  <c r="CM86" i="11"/>
  <c r="CL53" i="11"/>
  <c r="CL40" i="11"/>
  <c r="CL68" i="11"/>
  <c r="CL56" i="11"/>
  <c r="CL49" i="11"/>
  <c r="CL36" i="11"/>
  <c r="CM62" i="11"/>
  <c r="CL51" i="11"/>
  <c r="CL45" i="11"/>
  <c r="CL75" i="11"/>
  <c r="CL62" i="11"/>
  <c r="CM50" i="11"/>
  <c r="CL47" i="11"/>
  <c r="CL41" i="11"/>
  <c r="CL28" i="11"/>
  <c r="CL22" i="11"/>
  <c r="CM18" i="11"/>
  <c r="CL15" i="11"/>
  <c r="CL9" i="11"/>
  <c r="CM34" i="11"/>
  <c r="CL24" i="11"/>
  <c r="CL18" i="11"/>
  <c r="CM14" i="11"/>
  <c r="CL11" i="11"/>
  <c r="CL34" i="11"/>
  <c r="CL20" i="11"/>
  <c r="CL14" i="11"/>
  <c r="CM10" i="11"/>
  <c r="CL29" i="11"/>
  <c r="CL16" i="11"/>
  <c r="CL10" i="11"/>
  <c r="CM30" i="11"/>
  <c r="CL27" i="11"/>
  <c r="CL21" i="11"/>
  <c r="CL8" i="11"/>
  <c r="CL30" i="11"/>
  <c r="CM26" i="11"/>
  <c r="CL23" i="11"/>
  <c r="CL17" i="11"/>
  <c r="CL19" i="11"/>
  <c r="CL7" i="11"/>
  <c r="CL31" i="11"/>
  <c r="CL13" i="11"/>
  <c r="CL25" i="11"/>
  <c r="CL32" i="11"/>
  <c r="CL26" i="11"/>
  <c r="CM6" i="11"/>
  <c r="CL6" i="11"/>
  <c r="CM22" i="11"/>
  <c r="CL12" i="11"/>
  <c r="CL89" i="11"/>
  <c r="CN4" i="11"/>
  <c r="CM2" i="11"/>
  <c r="CL87" i="11"/>
  <c r="CL2" i="11"/>
  <c r="CL88" i="11"/>
  <c r="CM20" i="11"/>
  <c r="CM72" i="11"/>
  <c r="CM65" i="11"/>
  <c r="CM13" i="11"/>
  <c r="CM55" i="11"/>
  <c r="CM59" i="11"/>
  <c r="CM25" i="11"/>
  <c r="CM61" i="11"/>
  <c r="CM39" i="11"/>
  <c r="CM11" i="11"/>
  <c r="CM75" i="11"/>
  <c r="CM56" i="11"/>
  <c r="CM53" i="11"/>
  <c r="CM57" i="11"/>
  <c r="CM7" i="11"/>
  <c r="CM23" i="11"/>
  <c r="CM17" i="11"/>
  <c r="CM33" i="11"/>
  <c r="CM41" i="11"/>
  <c r="CM21" i="11"/>
  <c r="CM51" i="11"/>
  <c r="CM15" i="11"/>
  <c r="CM84" i="11"/>
  <c r="CM88" i="11"/>
  <c r="CM29" i="11"/>
  <c r="CM81" i="11"/>
  <c r="CM37" i="11"/>
  <c r="CM89" i="11"/>
  <c r="CM49" i="11"/>
  <c r="CM43" i="11"/>
  <c r="CM71" i="11"/>
  <c r="CM12" i="11"/>
  <c r="CM36" i="11"/>
  <c r="CM60" i="11"/>
  <c r="CM80" i="11"/>
  <c r="CM77" i="11"/>
  <c r="CM85" i="11"/>
  <c r="CM73" i="11"/>
  <c r="CM9" i="11"/>
  <c r="CM47" i="11"/>
  <c r="CM83" i="11"/>
  <c r="CM31" i="11"/>
  <c r="CM16" i="11"/>
  <c r="CM24" i="11"/>
  <c r="CM52" i="11"/>
  <c r="CM68" i="11"/>
  <c r="CM63" i="11"/>
  <c r="CM67" i="11"/>
  <c r="CM64" i="11"/>
  <c r="CM40" i="11"/>
  <c r="CM28" i="11"/>
  <c r="CM32" i="11"/>
  <c r="CM19" i="11"/>
  <c r="CM87" i="11"/>
  <c r="CM45" i="11"/>
  <c r="CM27" i="11"/>
  <c r="CM79" i="11"/>
  <c r="CM44" i="11"/>
  <c r="CM48" i="11"/>
  <c r="CM76" i="11"/>
  <c r="CM69" i="11"/>
  <c r="CM8" i="11"/>
  <c r="CM35" i="11"/>
  <c r="CJ122" i="11"/>
  <c r="CK122" i="11"/>
  <c r="CO119" i="11" l="1"/>
  <c r="CN118" i="11"/>
  <c r="CO114" i="11"/>
  <c r="CO120" i="11"/>
  <c r="CN119" i="11"/>
  <c r="CO115" i="11"/>
  <c r="CN114" i="11"/>
  <c r="CO110" i="11"/>
  <c r="CO121" i="11"/>
  <c r="CN120" i="11"/>
  <c r="CO116" i="11"/>
  <c r="CN115" i="11"/>
  <c r="CO111" i="11"/>
  <c r="CN110" i="11"/>
  <c r="CO106" i="11"/>
  <c r="CN121" i="11"/>
  <c r="CO117" i="11"/>
  <c r="CN116" i="11"/>
  <c r="CO112" i="11"/>
  <c r="CN111" i="11"/>
  <c r="CO107" i="11"/>
  <c r="CN106" i="11"/>
  <c r="CN117" i="11"/>
  <c r="CO113" i="11"/>
  <c r="CN112" i="11"/>
  <c r="CO108" i="11"/>
  <c r="CN107" i="11"/>
  <c r="CN113" i="11"/>
  <c r="CO109" i="11"/>
  <c r="CN108" i="11"/>
  <c r="CN109" i="11"/>
  <c r="CO118" i="11"/>
  <c r="CO104" i="11"/>
  <c r="CO102" i="11"/>
  <c r="CO100" i="11"/>
  <c r="CO98" i="11"/>
  <c r="CO96" i="11"/>
  <c r="CO94" i="11"/>
  <c r="CO92" i="11"/>
  <c r="CN104" i="11"/>
  <c r="CN102" i="11"/>
  <c r="CN100" i="11"/>
  <c r="CN98" i="11"/>
  <c r="CN96" i="11"/>
  <c r="CN94" i="11"/>
  <c r="CN92" i="11"/>
  <c r="CN105" i="11"/>
  <c r="CN103" i="11"/>
  <c r="CN101" i="11"/>
  <c r="CN99" i="11"/>
  <c r="CN97" i="11"/>
  <c r="CN95" i="11"/>
  <c r="CN93" i="11"/>
  <c r="CN91" i="11"/>
  <c r="CO101" i="11"/>
  <c r="CO95" i="11"/>
  <c r="CO105" i="11"/>
  <c r="CO99" i="11"/>
  <c r="CO93" i="11"/>
  <c r="CO103" i="11"/>
  <c r="CO97" i="11"/>
  <c r="CO91" i="11"/>
  <c r="CO90" i="11"/>
  <c r="CN90" i="11"/>
  <c r="CR152" i="11"/>
  <c r="CQ152" i="11" s="1"/>
  <c r="CR155" i="11"/>
  <c r="CQ155" i="11" s="1"/>
  <c r="CR153" i="11"/>
  <c r="CQ153" i="11" s="1"/>
  <c r="CR151" i="11"/>
  <c r="CQ151" i="11" s="1"/>
  <c r="CR156" i="11"/>
  <c r="CQ156" i="11" s="1"/>
  <c r="CQ147" i="11"/>
  <c r="CR157" i="11"/>
  <c r="CQ157" i="11" s="1"/>
  <c r="CR154" i="11"/>
  <c r="CQ154" i="11" s="1"/>
  <c r="CS149" i="11"/>
  <c r="CR147" i="11"/>
  <c r="CO158" i="11"/>
  <c r="CP158" i="11"/>
  <c r="CN85" i="11"/>
  <c r="CN72" i="11"/>
  <c r="CN62" i="11"/>
  <c r="CO86" i="11"/>
  <c r="CN81" i="11"/>
  <c r="CN80" i="11"/>
  <c r="CN70" i="11"/>
  <c r="CN67" i="11"/>
  <c r="CO78" i="11"/>
  <c r="CN71" i="11"/>
  <c r="CN61" i="11"/>
  <c r="CN78" i="11"/>
  <c r="CN76" i="11"/>
  <c r="CO66" i="11"/>
  <c r="CN63" i="11"/>
  <c r="CN57" i="11"/>
  <c r="CN83" i="11"/>
  <c r="CO74" i="11"/>
  <c r="CN66" i="11"/>
  <c r="CN59" i="11"/>
  <c r="CO58" i="11"/>
  <c r="CN77" i="11"/>
  <c r="CN74" i="11"/>
  <c r="CN58" i="11"/>
  <c r="CN55" i="11"/>
  <c r="CO54" i="11"/>
  <c r="CN79" i="11"/>
  <c r="CO70" i="11"/>
  <c r="CN65" i="11"/>
  <c r="CN54" i="11"/>
  <c r="CN86" i="11"/>
  <c r="CN73" i="11"/>
  <c r="CO62" i="11"/>
  <c r="CN60" i="11"/>
  <c r="CN82" i="11"/>
  <c r="CN84" i="11"/>
  <c r="CN52" i="11"/>
  <c r="CN42" i="11"/>
  <c r="CN39" i="11"/>
  <c r="CO38" i="11"/>
  <c r="CN33" i="11"/>
  <c r="CN69" i="11"/>
  <c r="CN48" i="11"/>
  <c r="CN38" i="11"/>
  <c r="CN35" i="11"/>
  <c r="CO34" i="11"/>
  <c r="CN64" i="11"/>
  <c r="CN44" i="11"/>
  <c r="CN34" i="11"/>
  <c r="CN53" i="11"/>
  <c r="CN40" i="11"/>
  <c r="CO82" i="11"/>
  <c r="CN68" i="11"/>
  <c r="CN56" i="11"/>
  <c r="CN49" i="11"/>
  <c r="CN36" i="11"/>
  <c r="CN51" i="11"/>
  <c r="CO50" i="11"/>
  <c r="CN45" i="11"/>
  <c r="CN75" i="11"/>
  <c r="CN50" i="11"/>
  <c r="CN47" i="11"/>
  <c r="CO46" i="11"/>
  <c r="CN41" i="11"/>
  <c r="CN46" i="11"/>
  <c r="CN43" i="11"/>
  <c r="CO42" i="11"/>
  <c r="CN37" i="11"/>
  <c r="CN24" i="11"/>
  <c r="CN14" i="11"/>
  <c r="CN11" i="11"/>
  <c r="CO10" i="11"/>
  <c r="CN20" i="11"/>
  <c r="CN10" i="11"/>
  <c r="CN7" i="11"/>
  <c r="CN29" i="11"/>
  <c r="CN16" i="11"/>
  <c r="CN31" i="11"/>
  <c r="CO30" i="11"/>
  <c r="CN25" i="11"/>
  <c r="CN12" i="11"/>
  <c r="CN26" i="11"/>
  <c r="CN23" i="11"/>
  <c r="CO22" i="11"/>
  <c r="CN17" i="11"/>
  <c r="CN32" i="11"/>
  <c r="CN22" i="11"/>
  <c r="CN19" i="11"/>
  <c r="CO18" i="11"/>
  <c r="CN13" i="11"/>
  <c r="CN18" i="11"/>
  <c r="CN30" i="11"/>
  <c r="CN8" i="11"/>
  <c r="CN15" i="11"/>
  <c r="CO14" i="11"/>
  <c r="CO6" i="11"/>
  <c r="CN27" i="11"/>
  <c r="CO26" i="11"/>
  <c r="CN6" i="11"/>
  <c r="CN9" i="11"/>
  <c r="CN21" i="11"/>
  <c r="CN28" i="11"/>
  <c r="CN87" i="11"/>
  <c r="CP4" i="11"/>
  <c r="CN88" i="11"/>
  <c r="CN2" i="11"/>
  <c r="CN89" i="11"/>
  <c r="CO2" i="11"/>
  <c r="CO45" i="11"/>
  <c r="CO43" i="11"/>
  <c r="CO33" i="11"/>
  <c r="CO72" i="11"/>
  <c r="CO76" i="11"/>
  <c r="CO36" i="11"/>
  <c r="CO89" i="11"/>
  <c r="CO25" i="11"/>
  <c r="CO75" i="11"/>
  <c r="CO55" i="11"/>
  <c r="CO81" i="11"/>
  <c r="CO85" i="11"/>
  <c r="CO79" i="11"/>
  <c r="CO80" i="11"/>
  <c r="CO17" i="11"/>
  <c r="CO69" i="11"/>
  <c r="CO13" i="11"/>
  <c r="CO9" i="11"/>
  <c r="CO27" i="11"/>
  <c r="CO71" i="11"/>
  <c r="CO20" i="11"/>
  <c r="CO77" i="11"/>
  <c r="CO41" i="11"/>
  <c r="CO37" i="11"/>
  <c r="CO19" i="11"/>
  <c r="CO47" i="11"/>
  <c r="CO59" i="11"/>
  <c r="CO24" i="11"/>
  <c r="CO48" i="11"/>
  <c r="CO15" i="11"/>
  <c r="CO52" i="11"/>
  <c r="CO60" i="11"/>
  <c r="CO23" i="11"/>
  <c r="CO88" i="11"/>
  <c r="CO31" i="11"/>
  <c r="CO63" i="11"/>
  <c r="CO39" i="11"/>
  <c r="CO84" i="11"/>
  <c r="CO67" i="11"/>
  <c r="CO21" i="11"/>
  <c r="CO61" i="11"/>
  <c r="CO87" i="11"/>
  <c r="CO29" i="11"/>
  <c r="CO83" i="11"/>
  <c r="CO73" i="11"/>
  <c r="CO53" i="11"/>
  <c r="CO16" i="11"/>
  <c r="CO28" i="11"/>
  <c r="CO40" i="11"/>
  <c r="CO12" i="11"/>
  <c r="CO35" i="11"/>
  <c r="CO64" i="11"/>
  <c r="CO56" i="11"/>
  <c r="CO32" i="11"/>
  <c r="CO57" i="11"/>
  <c r="CO44" i="11"/>
  <c r="CO68" i="11"/>
  <c r="CO51" i="11"/>
  <c r="CO7" i="11"/>
  <c r="CO49" i="11"/>
  <c r="CO11" i="11"/>
  <c r="CO65" i="11"/>
  <c r="CO8" i="11"/>
  <c r="CL122" i="11"/>
  <c r="CM122" i="11"/>
  <c r="CQ121" i="11" l="1"/>
  <c r="CP120" i="11"/>
  <c r="CQ116" i="11"/>
  <c r="CP115" i="11"/>
  <c r="CQ111" i="11"/>
  <c r="CP110" i="11"/>
  <c r="CQ106" i="11"/>
  <c r="CQ107" i="11"/>
  <c r="CP121" i="11"/>
  <c r="CQ117" i="11"/>
  <c r="CP116" i="11"/>
  <c r="CQ112" i="11"/>
  <c r="CP111" i="11"/>
  <c r="CP117" i="11"/>
  <c r="CQ113" i="11"/>
  <c r="CP112" i="11"/>
  <c r="CQ108" i="11"/>
  <c r="CP107" i="11"/>
  <c r="CP113" i="11"/>
  <c r="CQ109" i="11"/>
  <c r="CP108" i="11"/>
  <c r="CP109" i="11"/>
  <c r="CQ118" i="11"/>
  <c r="CQ119" i="11"/>
  <c r="CP118" i="11"/>
  <c r="CQ114" i="11"/>
  <c r="CQ120" i="11"/>
  <c r="CP119" i="11"/>
  <c r="CQ115" i="11"/>
  <c r="CP114" i="11"/>
  <c r="CQ110" i="11"/>
  <c r="CP106" i="11"/>
  <c r="CQ104" i="11"/>
  <c r="CQ102" i="11"/>
  <c r="CQ100" i="11"/>
  <c r="CQ98" i="11"/>
  <c r="CQ96" i="11"/>
  <c r="CQ94" i="11"/>
  <c r="CQ92" i="11"/>
  <c r="CP104" i="11"/>
  <c r="CP102" i="11"/>
  <c r="CP100" i="11"/>
  <c r="CP98" i="11"/>
  <c r="CP96" i="11"/>
  <c r="CP94" i="11"/>
  <c r="CP92" i="11"/>
  <c r="CQ105" i="11"/>
  <c r="CQ103" i="11"/>
  <c r="CQ101" i="11"/>
  <c r="CQ99" i="11"/>
  <c r="CQ97" i="11"/>
  <c r="CQ95" i="11"/>
  <c r="CQ93" i="11"/>
  <c r="CQ91" i="11"/>
  <c r="CP105" i="11"/>
  <c r="CP103" i="11"/>
  <c r="CP101" i="11"/>
  <c r="CP99" i="11"/>
  <c r="CP97" i="11"/>
  <c r="CP95" i="11"/>
  <c r="CP93" i="11"/>
  <c r="CP91" i="11"/>
  <c r="CP90" i="11"/>
  <c r="CQ90" i="11"/>
  <c r="CN122" i="11"/>
  <c r="CR158" i="11"/>
  <c r="CQ158" i="11"/>
  <c r="CT151" i="11"/>
  <c r="CS151" i="11" s="1"/>
  <c r="CU149" i="11"/>
  <c r="CS147" i="11"/>
  <c r="CT155" i="11"/>
  <c r="CS155" i="11" s="1"/>
  <c r="CT156" i="11"/>
  <c r="CS156" i="11" s="1"/>
  <c r="CT152" i="11"/>
  <c r="CS152" i="11" s="1"/>
  <c r="CT153" i="11"/>
  <c r="CS153" i="11" s="1"/>
  <c r="CT154" i="11"/>
  <c r="CS154" i="11" s="1"/>
  <c r="CT147" i="11"/>
  <c r="CT157" i="11"/>
  <c r="CS157" i="11" s="1"/>
  <c r="CP86" i="11"/>
  <c r="CQ82" i="11"/>
  <c r="CP81" i="11"/>
  <c r="CP68" i="11"/>
  <c r="CP83" i="11"/>
  <c r="CP82" i="11"/>
  <c r="CQ78" i="11"/>
  <c r="CP77" i="11"/>
  <c r="CP76" i="11"/>
  <c r="CP85" i="11"/>
  <c r="CQ74" i="11"/>
  <c r="CP66" i="11"/>
  <c r="CP63" i="11"/>
  <c r="CQ58" i="11"/>
  <c r="CP57" i="11"/>
  <c r="CP74" i="11"/>
  <c r="CP59" i="11"/>
  <c r="CP58" i="11"/>
  <c r="CQ54" i="11"/>
  <c r="CP53" i="11"/>
  <c r="CP72" i="11"/>
  <c r="CQ70" i="11"/>
  <c r="CP55" i="11"/>
  <c r="CP54" i="11"/>
  <c r="CP79" i="11"/>
  <c r="CP70" i="11"/>
  <c r="CP65" i="11"/>
  <c r="CQ62" i="11"/>
  <c r="CQ86" i="11"/>
  <c r="CP73" i="11"/>
  <c r="CP62" i="11"/>
  <c r="CP60" i="11"/>
  <c r="CP84" i="11"/>
  <c r="CP75" i="11"/>
  <c r="CP64" i="11"/>
  <c r="CP56" i="11"/>
  <c r="CP80" i="11"/>
  <c r="CP78" i="11"/>
  <c r="CP69" i="11"/>
  <c r="CP67" i="11"/>
  <c r="CP48" i="11"/>
  <c r="CP35" i="11"/>
  <c r="CP34" i="11"/>
  <c r="CP44" i="11"/>
  <c r="CP40" i="11"/>
  <c r="CQ50" i="11"/>
  <c r="CP49" i="11"/>
  <c r="CP36" i="11"/>
  <c r="CP51" i="11"/>
  <c r="CP50" i="11"/>
  <c r="CQ46" i="11"/>
  <c r="CP45" i="11"/>
  <c r="CP61" i="11"/>
  <c r="CP47" i="11"/>
  <c r="CP46" i="11"/>
  <c r="CQ42" i="11"/>
  <c r="CP41" i="11"/>
  <c r="CP43" i="11"/>
  <c r="CP42" i="11"/>
  <c r="CQ38" i="11"/>
  <c r="CP37" i="11"/>
  <c r="CP71" i="11"/>
  <c r="CQ66" i="11"/>
  <c r="CP52" i="11"/>
  <c r="CP39" i="11"/>
  <c r="CP38" i="11"/>
  <c r="CQ34" i="11"/>
  <c r="CP33" i="11"/>
  <c r="CP20" i="11"/>
  <c r="CP7" i="11"/>
  <c r="CQ30" i="11"/>
  <c r="CP29" i="11"/>
  <c r="CP16" i="11"/>
  <c r="CP31" i="11"/>
  <c r="CP30" i="11"/>
  <c r="CQ26" i="11"/>
  <c r="CP25" i="11"/>
  <c r="CP12" i="11"/>
  <c r="CP27" i="11"/>
  <c r="CP26" i="11"/>
  <c r="CQ22" i="11"/>
  <c r="CP21" i="11"/>
  <c r="CP8" i="11"/>
  <c r="CP32" i="11"/>
  <c r="CP19" i="11"/>
  <c r="CP18" i="11"/>
  <c r="CQ14" i="11"/>
  <c r="CP13" i="11"/>
  <c r="CP28" i="11"/>
  <c r="CP15" i="11"/>
  <c r="CP14" i="11"/>
  <c r="CQ10" i="11"/>
  <c r="CP9" i="11"/>
  <c r="CP24" i="11"/>
  <c r="CQ6" i="11"/>
  <c r="CP6" i="11"/>
  <c r="CP11" i="11"/>
  <c r="CP10" i="11"/>
  <c r="CP23" i="11"/>
  <c r="CP22" i="11"/>
  <c r="CQ18" i="11"/>
  <c r="CP17" i="11"/>
  <c r="CP88" i="11"/>
  <c r="CP2" i="11"/>
  <c r="CP89" i="11"/>
  <c r="CQ2" i="11"/>
  <c r="CP87" i="11"/>
  <c r="CR4" i="11"/>
  <c r="CQ76" i="11"/>
  <c r="CQ88" i="11"/>
  <c r="CQ47" i="11"/>
  <c r="CQ56" i="11"/>
  <c r="CQ64" i="11"/>
  <c r="CQ32" i="11"/>
  <c r="CQ29" i="11"/>
  <c r="CQ61" i="11"/>
  <c r="CQ23" i="11"/>
  <c r="CQ41" i="11"/>
  <c r="CQ51" i="11"/>
  <c r="CQ48" i="11"/>
  <c r="CQ43" i="11"/>
  <c r="CQ89" i="11"/>
  <c r="CQ63" i="11"/>
  <c r="CQ59" i="11"/>
  <c r="CQ15" i="11"/>
  <c r="CQ19" i="11"/>
  <c r="CQ27" i="11"/>
  <c r="CQ84" i="11"/>
  <c r="CQ68" i="11"/>
  <c r="CQ71" i="11"/>
  <c r="CQ35" i="11"/>
  <c r="CQ55" i="11"/>
  <c r="CQ75" i="11"/>
  <c r="CQ79" i="11"/>
  <c r="CQ85" i="11"/>
  <c r="CQ37" i="11"/>
  <c r="CQ24" i="11"/>
  <c r="CQ40" i="11"/>
  <c r="CQ20" i="11"/>
  <c r="CQ12" i="11"/>
  <c r="CQ25" i="11"/>
  <c r="CQ53" i="11"/>
  <c r="CQ9" i="11"/>
  <c r="CQ52" i="11"/>
  <c r="CQ44" i="11"/>
  <c r="CQ87" i="11"/>
  <c r="CQ72" i="11"/>
  <c r="CQ28" i="11"/>
  <c r="CQ60" i="11"/>
  <c r="CQ17" i="11"/>
  <c r="CQ39" i="11"/>
  <c r="CQ73" i="11"/>
  <c r="CQ13" i="11"/>
  <c r="CQ31" i="11"/>
  <c r="CQ16" i="11"/>
  <c r="CQ83" i="11"/>
  <c r="CQ45" i="11"/>
  <c r="CQ77" i="11"/>
  <c r="CQ33" i="11"/>
  <c r="CQ65" i="11"/>
  <c r="CQ21" i="11"/>
  <c r="CQ8" i="11"/>
  <c r="CQ57" i="11"/>
  <c r="CQ36" i="11"/>
  <c r="CQ49" i="11"/>
  <c r="CQ67" i="11"/>
  <c r="CQ7" i="11"/>
  <c r="CQ69" i="11"/>
  <c r="CQ80" i="11"/>
  <c r="CQ81" i="11"/>
  <c r="CQ11" i="11"/>
  <c r="CO122" i="11"/>
  <c r="CR117" i="11" l="1"/>
  <c r="CS113" i="11"/>
  <c r="CR112" i="11"/>
  <c r="CS108" i="11"/>
  <c r="CR107" i="11"/>
  <c r="CS109" i="11"/>
  <c r="CR108" i="11"/>
  <c r="CR113" i="11"/>
  <c r="CR109" i="11"/>
  <c r="CS118" i="11"/>
  <c r="CS119" i="11"/>
  <c r="CR118" i="11"/>
  <c r="CS114" i="11"/>
  <c r="CS120" i="11"/>
  <c r="CR119" i="11"/>
  <c r="CS115" i="11"/>
  <c r="CR114" i="11"/>
  <c r="CS110" i="11"/>
  <c r="CS106" i="11"/>
  <c r="CS121" i="11"/>
  <c r="CR120" i="11"/>
  <c r="CS116" i="11"/>
  <c r="CR115" i="11"/>
  <c r="CS111" i="11"/>
  <c r="CR110" i="11"/>
  <c r="CR121" i="11"/>
  <c r="CS117" i="11"/>
  <c r="CR116" i="11"/>
  <c r="CS112" i="11"/>
  <c r="CR111" i="11"/>
  <c r="CS107" i="11"/>
  <c r="CR106" i="11"/>
  <c r="CS105" i="11"/>
  <c r="CS103" i="11"/>
  <c r="CS101" i="11"/>
  <c r="CS99" i="11"/>
  <c r="CS97" i="11"/>
  <c r="CS95" i="11"/>
  <c r="CS93" i="11"/>
  <c r="CS91" i="11"/>
  <c r="CR105" i="11"/>
  <c r="CR103" i="11"/>
  <c r="CR101" i="11"/>
  <c r="CR99" i="11"/>
  <c r="CR97" i="11"/>
  <c r="CR95" i="11"/>
  <c r="CR93" i="11"/>
  <c r="CR91" i="11"/>
  <c r="CR104" i="11"/>
  <c r="CR102" i="11"/>
  <c r="CR100" i="11"/>
  <c r="CR98" i="11"/>
  <c r="CR96" i="11"/>
  <c r="CR94" i="11"/>
  <c r="CR92" i="11"/>
  <c r="CS98" i="11"/>
  <c r="CS92" i="11"/>
  <c r="CS102" i="11"/>
  <c r="CS96" i="11"/>
  <c r="CS100" i="11"/>
  <c r="CS94" i="11"/>
  <c r="CS104" i="11"/>
  <c r="CS90" i="11"/>
  <c r="CR90" i="11"/>
  <c r="CS158" i="11"/>
  <c r="CP122" i="11"/>
  <c r="CV153" i="11"/>
  <c r="CU153" i="11" s="1"/>
  <c r="CV152" i="11"/>
  <c r="CU152" i="11" s="1"/>
  <c r="CV157" i="11"/>
  <c r="CU157" i="11" s="1"/>
  <c r="CV155" i="11"/>
  <c r="CU155" i="11" s="1"/>
  <c r="CU147" i="11"/>
  <c r="CW149" i="11"/>
  <c r="CV151" i="11"/>
  <c r="CU151" i="11" s="1"/>
  <c r="CV156" i="11"/>
  <c r="CU156" i="11" s="1"/>
  <c r="CV154" i="11"/>
  <c r="CU154" i="11" s="1"/>
  <c r="CV147" i="11"/>
  <c r="CT158" i="11"/>
  <c r="CQ122" i="11"/>
  <c r="CR83" i="11"/>
  <c r="CR78" i="11"/>
  <c r="CR77" i="11"/>
  <c r="CS74" i="11"/>
  <c r="CR64" i="11"/>
  <c r="CR79" i="11"/>
  <c r="CR74" i="11"/>
  <c r="CR73" i="11"/>
  <c r="CS70" i="11"/>
  <c r="CR86" i="11"/>
  <c r="CR85" i="11"/>
  <c r="CS82" i="11"/>
  <c r="CR72" i="11"/>
  <c r="CR76" i="11"/>
  <c r="CR59" i="11"/>
  <c r="CR54" i="11"/>
  <c r="CR53" i="11"/>
  <c r="CR81" i="11"/>
  <c r="CR70" i="11"/>
  <c r="CS62" i="11"/>
  <c r="CR55" i="11"/>
  <c r="CR65" i="11"/>
  <c r="CR62" i="11"/>
  <c r="CS86" i="11"/>
  <c r="CR60" i="11"/>
  <c r="CR84" i="11"/>
  <c r="CR75" i="11"/>
  <c r="CR56" i="11"/>
  <c r="CR82" i="11"/>
  <c r="CR69" i="11"/>
  <c r="CR68" i="11"/>
  <c r="CR67" i="11"/>
  <c r="CS66" i="11"/>
  <c r="CR80" i="11"/>
  <c r="CR44" i="11"/>
  <c r="CS54" i="11"/>
  <c r="CS50" i="11"/>
  <c r="CR40" i="11"/>
  <c r="CR50" i="11"/>
  <c r="CR49" i="11"/>
  <c r="CS46" i="11"/>
  <c r="CR36" i="11"/>
  <c r="CR51" i="11"/>
  <c r="CR46" i="11"/>
  <c r="CR45" i="11"/>
  <c r="CS42" i="11"/>
  <c r="CS78" i="11"/>
  <c r="CR61" i="11"/>
  <c r="CR47" i="11"/>
  <c r="CR42" i="11"/>
  <c r="CR41" i="11"/>
  <c r="CS38" i="11"/>
  <c r="CR43" i="11"/>
  <c r="CR38" i="11"/>
  <c r="CR37" i="11"/>
  <c r="CS34" i="11"/>
  <c r="CR71" i="11"/>
  <c r="CR66" i="11"/>
  <c r="CS58" i="11"/>
  <c r="CR52" i="11"/>
  <c r="CR39" i="11"/>
  <c r="CR34" i="11"/>
  <c r="CR63" i="11"/>
  <c r="CR58" i="11"/>
  <c r="CR57" i="11"/>
  <c r="CR48" i="11"/>
  <c r="CR35" i="11"/>
  <c r="CR30" i="11"/>
  <c r="CR29" i="11"/>
  <c r="CS26" i="11"/>
  <c r="CR16" i="11"/>
  <c r="CR31" i="11"/>
  <c r="CR26" i="11"/>
  <c r="CR25" i="11"/>
  <c r="CS22" i="11"/>
  <c r="CR12" i="11"/>
  <c r="CR27" i="11"/>
  <c r="CR22" i="11"/>
  <c r="CR21" i="11"/>
  <c r="CS18" i="11"/>
  <c r="CR8" i="11"/>
  <c r="CR23" i="11"/>
  <c r="CR18" i="11"/>
  <c r="CR17" i="11"/>
  <c r="CS14" i="11"/>
  <c r="CR28" i="11"/>
  <c r="CR15" i="11"/>
  <c r="CR10" i="11"/>
  <c r="CR9" i="11"/>
  <c r="CR24" i="11"/>
  <c r="CR11" i="11"/>
  <c r="CS30" i="11"/>
  <c r="CR14" i="11"/>
  <c r="CR13" i="11"/>
  <c r="CR20" i="11"/>
  <c r="CR32" i="11"/>
  <c r="CS10" i="11"/>
  <c r="CS6" i="11"/>
  <c r="CR33" i="11"/>
  <c r="CR19" i="11"/>
  <c r="CR7" i="11"/>
  <c r="CR6" i="11"/>
  <c r="CR87" i="11"/>
  <c r="CR2" i="11"/>
  <c r="CR89" i="11"/>
  <c r="CS2" i="11"/>
  <c r="CR88" i="11"/>
  <c r="CT4" i="11"/>
  <c r="CS89" i="11"/>
  <c r="CS37" i="11"/>
  <c r="CS69" i="11"/>
  <c r="CS65" i="11"/>
  <c r="CS77" i="11"/>
  <c r="CS48" i="11"/>
  <c r="CS63" i="11"/>
  <c r="CS61" i="11"/>
  <c r="CS49" i="11"/>
  <c r="CS24" i="11"/>
  <c r="CS72" i="11"/>
  <c r="CS84" i="11"/>
  <c r="CS67" i="11"/>
  <c r="CS88" i="11"/>
  <c r="CS80" i="11"/>
  <c r="CS31" i="11"/>
  <c r="CS25" i="11"/>
  <c r="CS87" i="11"/>
  <c r="CS60" i="11"/>
  <c r="CS27" i="11"/>
  <c r="CS17" i="11"/>
  <c r="CS8" i="11"/>
  <c r="CS40" i="11"/>
  <c r="CS47" i="11"/>
  <c r="CS19" i="11"/>
  <c r="CS57" i="11"/>
  <c r="CS83" i="11"/>
  <c r="CS32" i="11"/>
  <c r="CS55" i="11"/>
  <c r="CS76" i="11"/>
  <c r="CS75" i="11"/>
  <c r="CS20" i="11"/>
  <c r="CS52" i="11"/>
  <c r="CS56" i="11"/>
  <c r="CS79" i="11"/>
  <c r="CS33" i="11"/>
  <c r="CS35" i="11"/>
  <c r="CS29" i="11"/>
  <c r="CS68" i="11"/>
  <c r="CS12" i="11"/>
  <c r="CS41" i="11"/>
  <c r="CS9" i="11"/>
  <c r="CS15" i="11"/>
  <c r="CS11" i="11"/>
  <c r="CS43" i="11"/>
  <c r="CS21" i="11"/>
  <c r="CS59" i="11"/>
  <c r="CS7" i="11"/>
  <c r="CS44" i="11"/>
  <c r="CS85" i="11"/>
  <c r="CS16" i="11"/>
  <c r="CS39" i="11"/>
  <c r="CS81" i="11"/>
  <c r="CS64" i="11"/>
  <c r="CS73" i="11"/>
  <c r="CS51" i="11"/>
  <c r="CS45" i="11"/>
  <c r="CS36" i="11"/>
  <c r="CS13" i="11"/>
  <c r="CS23" i="11"/>
  <c r="CS28" i="11"/>
  <c r="CS71" i="11"/>
  <c r="CS53" i="11"/>
  <c r="CT121" i="11" l="1"/>
  <c r="CT109" i="11"/>
  <c r="CU118" i="11"/>
  <c r="CU119" i="11"/>
  <c r="CT118" i="11"/>
  <c r="CU114" i="11"/>
  <c r="CU120" i="11"/>
  <c r="CT119" i="11"/>
  <c r="CU115" i="11"/>
  <c r="CT114" i="11"/>
  <c r="CU110" i="11"/>
  <c r="CT120" i="11"/>
  <c r="CU116" i="11"/>
  <c r="CT115" i="11"/>
  <c r="CU111" i="11"/>
  <c r="CT110" i="11"/>
  <c r="CU106" i="11"/>
  <c r="CU121" i="11"/>
  <c r="CU117" i="11"/>
  <c r="CT116" i="11"/>
  <c r="CU112" i="11"/>
  <c r="CT111" i="11"/>
  <c r="CU107" i="11"/>
  <c r="CT106" i="11"/>
  <c r="CU108" i="11"/>
  <c r="CT107" i="11"/>
  <c r="CT117" i="11"/>
  <c r="CU113" i="11"/>
  <c r="CT112" i="11"/>
  <c r="CT113" i="11"/>
  <c r="CU109" i="11"/>
  <c r="CT108" i="11"/>
  <c r="CU105" i="11"/>
  <c r="CU103" i="11"/>
  <c r="CU101" i="11"/>
  <c r="CU99" i="11"/>
  <c r="CU97" i="11"/>
  <c r="CU95" i="11"/>
  <c r="CU93" i="11"/>
  <c r="CU91" i="11"/>
  <c r="CT105" i="11"/>
  <c r="CT103" i="11"/>
  <c r="CT101" i="11"/>
  <c r="CT99" i="11"/>
  <c r="CT97" i="11"/>
  <c r="CT95" i="11"/>
  <c r="CT93" i="11"/>
  <c r="CT91" i="11"/>
  <c r="CU104" i="11"/>
  <c r="CU102" i="11"/>
  <c r="CU100" i="11"/>
  <c r="CU98" i="11"/>
  <c r="CU96" i="11"/>
  <c r="CU94" i="11"/>
  <c r="CU92" i="11"/>
  <c r="CT104" i="11"/>
  <c r="CT102" i="11"/>
  <c r="CT100" i="11"/>
  <c r="CT98" i="11"/>
  <c r="CT96" i="11"/>
  <c r="CT94" i="11"/>
  <c r="CT92" i="11"/>
  <c r="CU90" i="11"/>
  <c r="CT90" i="11"/>
  <c r="CV158" i="11"/>
  <c r="CX157" i="11"/>
  <c r="CW157" i="11" s="1"/>
  <c r="CY149" i="11"/>
  <c r="CX156" i="11"/>
  <c r="CW156" i="11" s="1"/>
  <c r="CW147" i="11"/>
  <c r="CX154" i="11"/>
  <c r="CW154" i="11" s="1"/>
  <c r="CX147" i="11"/>
  <c r="CX151" i="11"/>
  <c r="CW151" i="11" s="1"/>
  <c r="CX153" i="11"/>
  <c r="CW153" i="11" s="1"/>
  <c r="CX152" i="11"/>
  <c r="CW152" i="11" s="1"/>
  <c r="CX155" i="11"/>
  <c r="CW155" i="11" s="1"/>
  <c r="CU158" i="11"/>
  <c r="CS122" i="11"/>
  <c r="CR122" i="11"/>
  <c r="CT79" i="11"/>
  <c r="CT73" i="11"/>
  <c r="CT70" i="11"/>
  <c r="CU66" i="11"/>
  <c r="CT75" i="11"/>
  <c r="CT69" i="11"/>
  <c r="CT81" i="11"/>
  <c r="CT78" i="11"/>
  <c r="CU74" i="11"/>
  <c r="CT68" i="11"/>
  <c r="CU70" i="11"/>
  <c r="CT62" i="11"/>
  <c r="CT55" i="11"/>
  <c r="CU86" i="11"/>
  <c r="CT83" i="11"/>
  <c r="CT72" i="11"/>
  <c r="CT65" i="11"/>
  <c r="CT86" i="11"/>
  <c r="CT77" i="11"/>
  <c r="CT60" i="11"/>
  <c r="CT84" i="11"/>
  <c r="CU82" i="11"/>
  <c r="CT56" i="11"/>
  <c r="CT82" i="11"/>
  <c r="CT67" i="11"/>
  <c r="CT66" i="11"/>
  <c r="CT64" i="11"/>
  <c r="CU58" i="11"/>
  <c r="CT80" i="11"/>
  <c r="CU78" i="11"/>
  <c r="CT71" i="11"/>
  <c r="CT61" i="11"/>
  <c r="CT58" i="11"/>
  <c r="CU54" i="11"/>
  <c r="CT85" i="11"/>
  <c r="CT54" i="11"/>
  <c r="CT50" i="11"/>
  <c r="CU46" i="11"/>
  <c r="CT40" i="11"/>
  <c r="CT49" i="11"/>
  <c r="CT46" i="11"/>
  <c r="CU42" i="11"/>
  <c r="CT36" i="11"/>
  <c r="CT53" i="11"/>
  <c r="CT51" i="11"/>
  <c r="CT45" i="11"/>
  <c r="CT42" i="11"/>
  <c r="CU38" i="11"/>
  <c r="CT76" i="11"/>
  <c r="CT74" i="11"/>
  <c r="CT47" i="11"/>
  <c r="CT41" i="11"/>
  <c r="CT38" i="11"/>
  <c r="CT43" i="11"/>
  <c r="CT37" i="11"/>
  <c r="CU62" i="11"/>
  <c r="CT52" i="11"/>
  <c r="CT39" i="11"/>
  <c r="CT33" i="11"/>
  <c r="CT63" i="11"/>
  <c r="CT57" i="11"/>
  <c r="CT48" i="11"/>
  <c r="CT35" i="11"/>
  <c r="CT59" i="11"/>
  <c r="CU50" i="11"/>
  <c r="CT44" i="11"/>
  <c r="CT34" i="11"/>
  <c r="CT31" i="11"/>
  <c r="CT25" i="11"/>
  <c r="CT22" i="11"/>
  <c r="CU18" i="11"/>
  <c r="CT12" i="11"/>
  <c r="CT27" i="11"/>
  <c r="CT21" i="11"/>
  <c r="CT18" i="11"/>
  <c r="CU14" i="11"/>
  <c r="CT8" i="11"/>
  <c r="CT23" i="11"/>
  <c r="CT17" i="11"/>
  <c r="CT14" i="11"/>
  <c r="CU10" i="11"/>
  <c r="CT32" i="11"/>
  <c r="CT19" i="11"/>
  <c r="CT13" i="11"/>
  <c r="CT10" i="11"/>
  <c r="CU30" i="11"/>
  <c r="CT24" i="11"/>
  <c r="CT11" i="11"/>
  <c r="CT30" i="11"/>
  <c r="CU26" i="11"/>
  <c r="CT20" i="11"/>
  <c r="CT29" i="11"/>
  <c r="CT15" i="11"/>
  <c r="CT26" i="11"/>
  <c r="CT9" i="11"/>
  <c r="CU34" i="11"/>
  <c r="CU22" i="11"/>
  <c r="CT16" i="11"/>
  <c r="CU6" i="11"/>
  <c r="CT28" i="11"/>
  <c r="CT6" i="11"/>
  <c r="CT7" i="11"/>
  <c r="CU2" i="11"/>
  <c r="CT2" i="11"/>
  <c r="CT87" i="11"/>
  <c r="CV4" i="11"/>
  <c r="CT89" i="11"/>
  <c r="CT88" i="11"/>
  <c r="CU88" i="11"/>
  <c r="CU89" i="11"/>
  <c r="CU87" i="11"/>
  <c r="CU49" i="11"/>
  <c r="CU44" i="11"/>
  <c r="CU20" i="11"/>
  <c r="CU56" i="11"/>
  <c r="CU11" i="11"/>
  <c r="CU83" i="11"/>
  <c r="CU81" i="11"/>
  <c r="CU65" i="11"/>
  <c r="CU61" i="11"/>
  <c r="CU63" i="11"/>
  <c r="CU7" i="11"/>
  <c r="CU43" i="11"/>
  <c r="CU32" i="11"/>
  <c r="CU55" i="11"/>
  <c r="CU35" i="11"/>
  <c r="CU73" i="11"/>
  <c r="CU37" i="11"/>
  <c r="CU52" i="11"/>
  <c r="CU68" i="11"/>
  <c r="CU84" i="11"/>
  <c r="CU67" i="11"/>
  <c r="CU75" i="11"/>
  <c r="CU25" i="11"/>
  <c r="CU36" i="11"/>
  <c r="CU51" i="11"/>
  <c r="CU31" i="11"/>
  <c r="CU9" i="11"/>
  <c r="CU21" i="11"/>
  <c r="CU60" i="11"/>
  <c r="CU15" i="11"/>
  <c r="CU71" i="11"/>
  <c r="CU33" i="11"/>
  <c r="CU57" i="11"/>
  <c r="CU59" i="11"/>
  <c r="CU27" i="11"/>
  <c r="CU45" i="11"/>
  <c r="CU17" i="11"/>
  <c r="CU16" i="11"/>
  <c r="CU80" i="11"/>
  <c r="CU47" i="11"/>
  <c r="CU77" i="11"/>
  <c r="CU53" i="11"/>
  <c r="CU24" i="11"/>
  <c r="CU40" i="11"/>
  <c r="CU19" i="11"/>
  <c r="CU79" i="11"/>
  <c r="CU41" i="11"/>
  <c r="CU69" i="11"/>
  <c r="CU28" i="11"/>
  <c r="CU64" i="11"/>
  <c r="CU72" i="11"/>
  <c r="CU48" i="11"/>
  <c r="CU23" i="11"/>
  <c r="CU12" i="11"/>
  <c r="CU29" i="11"/>
  <c r="CU76" i="11"/>
  <c r="CU13" i="11"/>
  <c r="CU85" i="11"/>
  <c r="CU8" i="11"/>
  <c r="CU39" i="11"/>
  <c r="CW121" i="11" l="1"/>
  <c r="CV121" i="11"/>
  <c r="CW119" i="11"/>
  <c r="CV118" i="11"/>
  <c r="CW114" i="11"/>
  <c r="CW120" i="11"/>
  <c r="CV119" i="11"/>
  <c r="CW115" i="11"/>
  <c r="CV114" i="11"/>
  <c r="CW110" i="11"/>
  <c r="CV120" i="11"/>
  <c r="CW116" i="11"/>
  <c r="CV115" i="11"/>
  <c r="CW111" i="11"/>
  <c r="CV110" i="11"/>
  <c r="CW106" i="11"/>
  <c r="CW117" i="11"/>
  <c r="CV116" i="11"/>
  <c r="CW112" i="11"/>
  <c r="CV111" i="11"/>
  <c r="CW107" i="11"/>
  <c r="CV106" i="11"/>
  <c r="CV117" i="11"/>
  <c r="CW113" i="11"/>
  <c r="CV112" i="11"/>
  <c r="CW108" i="11"/>
  <c r="CV107" i="11"/>
  <c r="CV113" i="11"/>
  <c r="CW109" i="11"/>
  <c r="CV108" i="11"/>
  <c r="CV109" i="11"/>
  <c r="CW118" i="11"/>
  <c r="CW104" i="11"/>
  <c r="CW102" i="11"/>
  <c r="CW100" i="11"/>
  <c r="CW98" i="11"/>
  <c r="CW96" i="11"/>
  <c r="CW94" i="11"/>
  <c r="CW92" i="11"/>
  <c r="CV104" i="11"/>
  <c r="CV102" i="11"/>
  <c r="CV100" i="11"/>
  <c r="CV98" i="11"/>
  <c r="CV96" i="11"/>
  <c r="CV94" i="11"/>
  <c r="CV92" i="11"/>
  <c r="CV105" i="11"/>
  <c r="CV103" i="11"/>
  <c r="CV101" i="11"/>
  <c r="CV99" i="11"/>
  <c r="CV97" i="11"/>
  <c r="CV95" i="11"/>
  <c r="CV93" i="11"/>
  <c r="CV91" i="11"/>
  <c r="CW95" i="11"/>
  <c r="CW105" i="11"/>
  <c r="CW99" i="11"/>
  <c r="CW93" i="11"/>
  <c r="CW103" i="11"/>
  <c r="CW97" i="11"/>
  <c r="CW91" i="11"/>
  <c r="CW101" i="11"/>
  <c r="CW90" i="11"/>
  <c r="CV90" i="11"/>
  <c r="CX158" i="11"/>
  <c r="CZ152" i="11"/>
  <c r="CY152" i="11" s="1"/>
  <c r="DA149" i="11"/>
  <c r="CZ157" i="11"/>
  <c r="CY157" i="11" s="1"/>
  <c r="CZ147" i="11"/>
  <c r="CZ155" i="11"/>
  <c r="CY155" i="11" s="1"/>
  <c r="CY147" i="11"/>
  <c r="CZ156" i="11"/>
  <c r="CY156" i="11" s="1"/>
  <c r="CZ153" i="11"/>
  <c r="CY153" i="11" s="1"/>
  <c r="CZ151" i="11"/>
  <c r="CY151" i="11" s="1"/>
  <c r="CZ154" i="11"/>
  <c r="CY154" i="11" s="1"/>
  <c r="CW158" i="11"/>
  <c r="CT122" i="11"/>
  <c r="CU122" i="11"/>
  <c r="CV75" i="11"/>
  <c r="CV69" i="11"/>
  <c r="CV62" i="11"/>
  <c r="CW86" i="11"/>
  <c r="CV84" i="11"/>
  <c r="CV71" i="11"/>
  <c r="CV83" i="11"/>
  <c r="CV77" i="11"/>
  <c r="CV70" i="11"/>
  <c r="CV86" i="11"/>
  <c r="CV81" i="11"/>
  <c r="CV72" i="11"/>
  <c r="CV65" i="11"/>
  <c r="CW82" i="11"/>
  <c r="CV60" i="11"/>
  <c r="CV82" i="11"/>
  <c r="CV79" i="11"/>
  <c r="CW66" i="11"/>
  <c r="CW58" i="11"/>
  <c r="CV56" i="11"/>
  <c r="CW78" i="11"/>
  <c r="CV73" i="11"/>
  <c r="CV67" i="11"/>
  <c r="CV66" i="11"/>
  <c r="CV64" i="11"/>
  <c r="CV58" i="11"/>
  <c r="CW54" i="11"/>
  <c r="CV80" i="11"/>
  <c r="CV78" i="11"/>
  <c r="CV68" i="11"/>
  <c r="CV61" i="11"/>
  <c r="CV54" i="11"/>
  <c r="CW74" i="11"/>
  <c r="CV63" i="11"/>
  <c r="CV57" i="11"/>
  <c r="CV49" i="11"/>
  <c r="CV42" i="11"/>
  <c r="CW38" i="11"/>
  <c r="CV36" i="11"/>
  <c r="CV55" i="11"/>
  <c r="CV53" i="11"/>
  <c r="CV51" i="11"/>
  <c r="CV45" i="11"/>
  <c r="CV38" i="11"/>
  <c r="CW34" i="11"/>
  <c r="CV76" i="11"/>
  <c r="CV74" i="11"/>
  <c r="CV47" i="11"/>
  <c r="CV41" i="11"/>
  <c r="CV34" i="11"/>
  <c r="CW70" i="11"/>
  <c r="CV43" i="11"/>
  <c r="CV37" i="11"/>
  <c r="CW62" i="11"/>
  <c r="CV52" i="11"/>
  <c r="CV39" i="11"/>
  <c r="CW50" i="11"/>
  <c r="CV48" i="11"/>
  <c r="CV35" i="11"/>
  <c r="CV85" i="11"/>
  <c r="CV59" i="11"/>
  <c r="CV50" i="11"/>
  <c r="CW46" i="11"/>
  <c r="CV44" i="11"/>
  <c r="CV46" i="11"/>
  <c r="CW42" i="11"/>
  <c r="CV40" i="11"/>
  <c r="CV27" i="11"/>
  <c r="CV21" i="11"/>
  <c r="CV14" i="11"/>
  <c r="CW10" i="11"/>
  <c r="CV8" i="11"/>
  <c r="CV23" i="11"/>
  <c r="CV17" i="11"/>
  <c r="CV10" i="11"/>
  <c r="CV32" i="11"/>
  <c r="CV19" i="11"/>
  <c r="CV13" i="11"/>
  <c r="CV33" i="11"/>
  <c r="CW30" i="11"/>
  <c r="CV28" i="11"/>
  <c r="CV15" i="11"/>
  <c r="CV9" i="11"/>
  <c r="CV26" i="11"/>
  <c r="CW22" i="11"/>
  <c r="CV20" i="11"/>
  <c r="CV7" i="11"/>
  <c r="CV29" i="11"/>
  <c r="CV22" i="11"/>
  <c r="CW18" i="11"/>
  <c r="CV16" i="11"/>
  <c r="CV31" i="11"/>
  <c r="CW14" i="11"/>
  <c r="CW26" i="11"/>
  <c r="CV25" i="11"/>
  <c r="CW6" i="11"/>
  <c r="CV11" i="11"/>
  <c r="CV6" i="11"/>
  <c r="CV18" i="11"/>
  <c r="CV12" i="11"/>
  <c r="CV30" i="11"/>
  <c r="CV24" i="11"/>
  <c r="CV2" i="11"/>
  <c r="CW2" i="11"/>
  <c r="CV87" i="11"/>
  <c r="CV88" i="11"/>
  <c r="CX4" i="11"/>
  <c r="CV89" i="11"/>
  <c r="CW44" i="11"/>
  <c r="CW12" i="11"/>
  <c r="CW20" i="11"/>
  <c r="CW83" i="11"/>
  <c r="CW41" i="11"/>
  <c r="CW81" i="11"/>
  <c r="CW43" i="11"/>
  <c r="CW51" i="11"/>
  <c r="CW27" i="11"/>
  <c r="CW35" i="11"/>
  <c r="CW64" i="11"/>
  <c r="CW60" i="11"/>
  <c r="CW68" i="11"/>
  <c r="CW76" i="11"/>
  <c r="CW61" i="11"/>
  <c r="CW21" i="11"/>
  <c r="CW63" i="11"/>
  <c r="CW71" i="11"/>
  <c r="CW88" i="11"/>
  <c r="CW24" i="11"/>
  <c r="CW28" i="11"/>
  <c r="CW37" i="11"/>
  <c r="CW48" i="11"/>
  <c r="CW7" i="11"/>
  <c r="CW45" i="11"/>
  <c r="CW80" i="11"/>
  <c r="CW84" i="11"/>
  <c r="CW73" i="11"/>
  <c r="CW72" i="11"/>
  <c r="CW8" i="11"/>
  <c r="CW11" i="11"/>
  <c r="CW53" i="11"/>
  <c r="CW47" i="11"/>
  <c r="CW57" i="11"/>
  <c r="CW36" i="11"/>
  <c r="CW19" i="11"/>
  <c r="CW33" i="11"/>
  <c r="CW67" i="11"/>
  <c r="CW87" i="11"/>
  <c r="CW40" i="11"/>
  <c r="CW77" i="11"/>
  <c r="CW85" i="11"/>
  <c r="CW59" i="11"/>
  <c r="CW79" i="11"/>
  <c r="CW16" i="11"/>
  <c r="CW49" i="11"/>
  <c r="CW89" i="11"/>
  <c r="CW69" i="11"/>
  <c r="CW32" i="11"/>
  <c r="CW39" i="11"/>
  <c r="CW25" i="11"/>
  <c r="CW56" i="11"/>
  <c r="CW29" i="11"/>
  <c r="CW9" i="11"/>
  <c r="CW15" i="11"/>
  <c r="CW23" i="11"/>
  <c r="CW75" i="11"/>
  <c r="CW31" i="11"/>
  <c r="CW17" i="11"/>
  <c r="CW13" i="11"/>
  <c r="CW52" i="11"/>
  <c r="CW65" i="11"/>
  <c r="CW55" i="11"/>
  <c r="CY121" i="11" l="1"/>
  <c r="CX120" i="11"/>
  <c r="CY116" i="11"/>
  <c r="CX115" i="11"/>
  <c r="CY111" i="11"/>
  <c r="CX110" i="11"/>
  <c r="CY106" i="11"/>
  <c r="CY107" i="11"/>
  <c r="CY117" i="11"/>
  <c r="CX116" i="11"/>
  <c r="CY112" i="11"/>
  <c r="CX111" i="11"/>
  <c r="CX117" i="11"/>
  <c r="CY113" i="11"/>
  <c r="CX112" i="11"/>
  <c r="CY108" i="11"/>
  <c r="CX107" i="11"/>
  <c r="CX113" i="11"/>
  <c r="CY109" i="11"/>
  <c r="CX108" i="11"/>
  <c r="CX121" i="11"/>
  <c r="CX109" i="11"/>
  <c r="CY118" i="11"/>
  <c r="CY119" i="11"/>
  <c r="CX118" i="11"/>
  <c r="CY114" i="11"/>
  <c r="CY120" i="11"/>
  <c r="CX119" i="11"/>
  <c r="CY115" i="11"/>
  <c r="CX114" i="11"/>
  <c r="CY110" i="11"/>
  <c r="CX106" i="11"/>
  <c r="CY104" i="11"/>
  <c r="CY102" i="11"/>
  <c r="CY100" i="11"/>
  <c r="CY98" i="11"/>
  <c r="CY96" i="11"/>
  <c r="CY94" i="11"/>
  <c r="CY92" i="11"/>
  <c r="CX104" i="11"/>
  <c r="CX102" i="11"/>
  <c r="CX100" i="11"/>
  <c r="CX98" i="11"/>
  <c r="CX96" i="11"/>
  <c r="CX94" i="11"/>
  <c r="CX92" i="11"/>
  <c r="CY105" i="11"/>
  <c r="CY103" i="11"/>
  <c r="CY101" i="11"/>
  <c r="CY99" i="11"/>
  <c r="CY97" i="11"/>
  <c r="CY95" i="11"/>
  <c r="CY93" i="11"/>
  <c r="CY91" i="11"/>
  <c r="CX105" i="11"/>
  <c r="CX103" i="11"/>
  <c r="CX101" i="11"/>
  <c r="CX99" i="11"/>
  <c r="CX97" i="11"/>
  <c r="CX95" i="11"/>
  <c r="CX93" i="11"/>
  <c r="CX91" i="11"/>
  <c r="CX90" i="11"/>
  <c r="CY90" i="11"/>
  <c r="CY158" i="11"/>
  <c r="DB156" i="11"/>
  <c r="DA156" i="11" s="1"/>
  <c r="DA147" i="11"/>
  <c r="DB153" i="11"/>
  <c r="DA153" i="11" s="1"/>
  <c r="DB155" i="11"/>
  <c r="DA155" i="11" s="1"/>
  <c r="DC149" i="11"/>
  <c r="DB147" i="11"/>
  <c r="DB154" i="11"/>
  <c r="DA154" i="11" s="1"/>
  <c r="DB157" i="11"/>
  <c r="DA157" i="11" s="1"/>
  <c r="DB152" i="11"/>
  <c r="DA152" i="11" s="1"/>
  <c r="DB151" i="11"/>
  <c r="DA151" i="11" s="1"/>
  <c r="CZ158" i="11"/>
  <c r="CX86" i="11"/>
  <c r="CX84" i="11"/>
  <c r="CY82" i="11"/>
  <c r="CX71" i="11"/>
  <c r="CX65" i="11"/>
  <c r="CX82" i="11"/>
  <c r="CX80" i="11"/>
  <c r="CY78" i="11"/>
  <c r="CX79" i="11"/>
  <c r="CX73" i="11"/>
  <c r="CX83" i="11"/>
  <c r="CY66" i="11"/>
  <c r="CX60" i="11"/>
  <c r="CY58" i="11"/>
  <c r="CX77" i="11"/>
  <c r="CX66" i="11"/>
  <c r="CX58" i="11"/>
  <c r="CX56" i="11"/>
  <c r="CY54" i="11"/>
  <c r="CX78" i="11"/>
  <c r="CX67" i="11"/>
  <c r="CX64" i="11"/>
  <c r="CX54" i="11"/>
  <c r="CX75" i="11"/>
  <c r="CY74" i="11"/>
  <c r="CX68" i="11"/>
  <c r="CX61" i="11"/>
  <c r="CX74" i="11"/>
  <c r="CX69" i="11"/>
  <c r="CX63" i="11"/>
  <c r="CY62" i="11"/>
  <c r="CX57" i="11"/>
  <c r="CX85" i="11"/>
  <c r="CX76" i="11"/>
  <c r="CY70" i="11"/>
  <c r="CX62" i="11"/>
  <c r="CX59" i="11"/>
  <c r="CY86" i="11"/>
  <c r="CX81" i="11"/>
  <c r="CX55" i="11"/>
  <c r="CX53" i="11"/>
  <c r="CX51" i="11"/>
  <c r="CX45" i="11"/>
  <c r="CX34" i="11"/>
  <c r="CX47" i="11"/>
  <c r="CX41" i="11"/>
  <c r="CX70" i="11"/>
  <c r="CX43" i="11"/>
  <c r="CX37" i="11"/>
  <c r="CX72" i="11"/>
  <c r="CX52" i="11"/>
  <c r="CY50" i="11"/>
  <c r="CX39" i="11"/>
  <c r="CX50" i="11"/>
  <c r="CX48" i="11"/>
  <c r="CY46" i="11"/>
  <c r="CX35" i="11"/>
  <c r="CX46" i="11"/>
  <c r="CX44" i="11"/>
  <c r="CY42" i="11"/>
  <c r="CX42" i="11"/>
  <c r="CX40" i="11"/>
  <c r="CY38" i="11"/>
  <c r="CX49" i="11"/>
  <c r="CX38" i="11"/>
  <c r="CX36" i="11"/>
  <c r="CY34" i="11"/>
  <c r="CX23" i="11"/>
  <c r="CX17" i="11"/>
  <c r="CX32" i="11"/>
  <c r="CY30" i="11"/>
  <c r="CX19" i="11"/>
  <c r="CX13" i="11"/>
  <c r="CX33" i="11"/>
  <c r="CX30" i="11"/>
  <c r="CX28" i="11"/>
  <c r="CY26" i="11"/>
  <c r="CX15" i="11"/>
  <c r="CX9" i="11"/>
  <c r="CX26" i="11"/>
  <c r="CX24" i="11"/>
  <c r="CY22" i="11"/>
  <c r="CX11" i="11"/>
  <c r="CX29" i="11"/>
  <c r="CX18" i="11"/>
  <c r="CX16" i="11"/>
  <c r="CY14" i="11"/>
  <c r="CX31" i="11"/>
  <c r="CX25" i="11"/>
  <c r="CX14" i="11"/>
  <c r="CX12" i="11"/>
  <c r="CY10" i="11"/>
  <c r="CX8" i="11"/>
  <c r="CY6" i="11"/>
  <c r="CX20" i="11"/>
  <c r="CX6" i="11"/>
  <c r="CX27" i="11"/>
  <c r="CX10" i="11"/>
  <c r="CX22" i="11"/>
  <c r="CX21" i="11"/>
  <c r="CY18" i="11"/>
  <c r="CX7" i="11"/>
  <c r="CZ4" i="11"/>
  <c r="CX88" i="11"/>
  <c r="CX87" i="11"/>
  <c r="CX89" i="11"/>
  <c r="CX2" i="11"/>
  <c r="CY2" i="11"/>
  <c r="CY71" i="11"/>
  <c r="CY60" i="11"/>
  <c r="CY20" i="11"/>
  <c r="CY57" i="11"/>
  <c r="CY32" i="11"/>
  <c r="CY52" i="11"/>
  <c r="CY56" i="11"/>
  <c r="CY40" i="11"/>
  <c r="CY24" i="11"/>
  <c r="CY19" i="11"/>
  <c r="CY64" i="11"/>
  <c r="CY44" i="11"/>
  <c r="CY45" i="11"/>
  <c r="CY84" i="11"/>
  <c r="CY88" i="11"/>
  <c r="CY16" i="11"/>
  <c r="CY68" i="11"/>
  <c r="CY48" i="11"/>
  <c r="CY89" i="11"/>
  <c r="CY17" i="11"/>
  <c r="CY72" i="11"/>
  <c r="CY76" i="11"/>
  <c r="CY59" i="11"/>
  <c r="CY83" i="11"/>
  <c r="CY8" i="11"/>
  <c r="CY43" i="11"/>
  <c r="CY69" i="11"/>
  <c r="CY23" i="11"/>
  <c r="CY65" i="11"/>
  <c r="CY87" i="11"/>
  <c r="CY61" i="11"/>
  <c r="CY28" i="11"/>
  <c r="CY63" i="11"/>
  <c r="CY81" i="11"/>
  <c r="CY75" i="11"/>
  <c r="CY53" i="11"/>
  <c r="CY33" i="11"/>
  <c r="CY25" i="11"/>
  <c r="CY15" i="11"/>
  <c r="CY85" i="11"/>
  <c r="CY13" i="11"/>
  <c r="CY29" i="11"/>
  <c r="CY31" i="11"/>
  <c r="CY77" i="11"/>
  <c r="CY47" i="11"/>
  <c r="CY37" i="11"/>
  <c r="CY73" i="11"/>
  <c r="CY36" i="11"/>
  <c r="CY55" i="11"/>
  <c r="CY7" i="11"/>
  <c r="CY79" i="11"/>
  <c r="CY80" i="11"/>
  <c r="CY9" i="11"/>
  <c r="CY67" i="11"/>
  <c r="CY49" i="11"/>
  <c r="CY51" i="11"/>
  <c r="CY35" i="11"/>
  <c r="CY41" i="11"/>
  <c r="CY39" i="11"/>
  <c r="CY27" i="11"/>
  <c r="CY11" i="11"/>
  <c r="CY12" i="11"/>
  <c r="CY21" i="11"/>
  <c r="CV122" i="11"/>
  <c r="CW122" i="11"/>
  <c r="CZ121" i="11" l="1"/>
  <c r="CZ117" i="11"/>
  <c r="DA113" i="11"/>
  <c r="CZ112" i="11"/>
  <c r="DA108" i="11"/>
  <c r="CZ107" i="11"/>
  <c r="DA109" i="11"/>
  <c r="CZ108" i="11"/>
  <c r="CZ113" i="11"/>
  <c r="CZ109" i="11"/>
  <c r="DA121" i="11"/>
  <c r="DA118" i="11"/>
  <c r="DA119" i="11"/>
  <c r="CZ118" i="11"/>
  <c r="DA114" i="11"/>
  <c r="DA120" i="11"/>
  <c r="CZ119" i="11"/>
  <c r="DA115" i="11"/>
  <c r="CZ114" i="11"/>
  <c r="DA110" i="11"/>
  <c r="DA106" i="11"/>
  <c r="CZ120" i="11"/>
  <c r="DA116" i="11"/>
  <c r="CZ115" i="11"/>
  <c r="DA111" i="11"/>
  <c r="CZ110" i="11"/>
  <c r="DA117" i="11"/>
  <c r="CZ116" i="11"/>
  <c r="DA112" i="11"/>
  <c r="CZ111" i="11"/>
  <c r="DA107" i="11"/>
  <c r="CZ106" i="11"/>
  <c r="DA105" i="11"/>
  <c r="DA103" i="11"/>
  <c r="DA101" i="11"/>
  <c r="DA99" i="11"/>
  <c r="DA97" i="11"/>
  <c r="DA95" i="11"/>
  <c r="DA93" i="11"/>
  <c r="DA91" i="11"/>
  <c r="CZ105" i="11"/>
  <c r="CZ103" i="11"/>
  <c r="CZ101" i="11"/>
  <c r="CZ99" i="11"/>
  <c r="CZ97" i="11"/>
  <c r="CZ95" i="11"/>
  <c r="CZ93" i="11"/>
  <c r="CZ91" i="11"/>
  <c r="CZ104" i="11"/>
  <c r="CZ102" i="11"/>
  <c r="CZ100" i="11"/>
  <c r="CZ98" i="11"/>
  <c r="CZ96" i="11"/>
  <c r="CZ94" i="11"/>
  <c r="CZ92" i="11"/>
  <c r="DA92" i="11"/>
  <c r="DA102" i="11"/>
  <c r="DA96" i="11"/>
  <c r="DA100" i="11"/>
  <c r="DA94" i="11"/>
  <c r="DA104" i="11"/>
  <c r="DA98" i="11"/>
  <c r="DA90" i="11"/>
  <c r="CZ90" i="11"/>
  <c r="DD155" i="11"/>
  <c r="DC155" i="11" s="1"/>
  <c r="DD147" i="11"/>
  <c r="DD156" i="11"/>
  <c r="DC156" i="11" s="1"/>
  <c r="DD153" i="11"/>
  <c r="DC153" i="11" s="1"/>
  <c r="DD157" i="11"/>
  <c r="DC157" i="11" s="1"/>
  <c r="DC147" i="11"/>
  <c r="DE149" i="11"/>
  <c r="DD154" i="11"/>
  <c r="DC154" i="11" s="1"/>
  <c r="DD152" i="11"/>
  <c r="DC152" i="11" s="1"/>
  <c r="DD151" i="11"/>
  <c r="DC151" i="11" s="1"/>
  <c r="DA158" i="11"/>
  <c r="DB158" i="11"/>
  <c r="CX122" i="11"/>
  <c r="CZ80" i="11"/>
  <c r="CZ78" i="11"/>
  <c r="DA74" i="11"/>
  <c r="CZ67" i="11"/>
  <c r="CZ61" i="11"/>
  <c r="CZ76" i="11"/>
  <c r="CZ74" i="11"/>
  <c r="DA70" i="11"/>
  <c r="CZ86" i="11"/>
  <c r="DA82" i="11"/>
  <c r="CZ75" i="11"/>
  <c r="CZ69" i="11"/>
  <c r="CZ82" i="11"/>
  <c r="CZ77" i="11"/>
  <c r="CZ56" i="11"/>
  <c r="CZ54" i="11"/>
  <c r="CZ79" i="11"/>
  <c r="DA78" i="11"/>
  <c r="CZ64" i="11"/>
  <c r="CZ84" i="11"/>
  <c r="CZ73" i="11"/>
  <c r="CZ68" i="11"/>
  <c r="DA62" i="11"/>
  <c r="CZ63" i="11"/>
  <c r="CZ62" i="11"/>
  <c r="CZ57" i="11"/>
  <c r="CZ85" i="11"/>
  <c r="CZ71" i="11"/>
  <c r="CZ70" i="11"/>
  <c r="CZ59" i="11"/>
  <c r="CZ53" i="11"/>
  <c r="CZ55" i="11"/>
  <c r="CZ83" i="11"/>
  <c r="CZ47" i="11"/>
  <c r="CZ41" i="11"/>
  <c r="CZ60" i="11"/>
  <c r="DA50" i="11"/>
  <c r="CZ43" i="11"/>
  <c r="CZ37" i="11"/>
  <c r="CZ72" i="11"/>
  <c r="CZ52" i="11"/>
  <c r="CZ50" i="11"/>
  <c r="DA46" i="11"/>
  <c r="CZ39" i="11"/>
  <c r="DA86" i="11"/>
  <c r="CZ48" i="11"/>
  <c r="CZ46" i="11"/>
  <c r="DA42" i="11"/>
  <c r="CZ35" i="11"/>
  <c r="DA66" i="11"/>
  <c r="DA58" i="11"/>
  <c r="CZ44" i="11"/>
  <c r="CZ42" i="11"/>
  <c r="DA38" i="11"/>
  <c r="CZ66" i="11"/>
  <c r="CZ65" i="11"/>
  <c r="CZ58" i="11"/>
  <c r="CZ40" i="11"/>
  <c r="CZ38" i="11"/>
  <c r="DA34" i="11"/>
  <c r="CZ81" i="11"/>
  <c r="CZ49" i="11"/>
  <c r="CZ36" i="11"/>
  <c r="CZ34" i="11"/>
  <c r="DA54" i="11"/>
  <c r="CZ51" i="11"/>
  <c r="CZ45" i="11"/>
  <c r="CZ32" i="11"/>
  <c r="CZ30" i="11"/>
  <c r="DA26" i="11"/>
  <c r="CZ19" i="11"/>
  <c r="CZ13" i="11"/>
  <c r="CZ33" i="11"/>
  <c r="CZ28" i="11"/>
  <c r="CZ26" i="11"/>
  <c r="DA22" i="11"/>
  <c r="CZ15" i="11"/>
  <c r="CZ9" i="11"/>
  <c r="CZ24" i="11"/>
  <c r="CZ22" i="11"/>
  <c r="DA18" i="11"/>
  <c r="CZ11" i="11"/>
  <c r="CZ20" i="11"/>
  <c r="CZ18" i="11"/>
  <c r="DA14" i="11"/>
  <c r="CZ7" i="11"/>
  <c r="CZ31" i="11"/>
  <c r="CZ25" i="11"/>
  <c r="CZ12" i="11"/>
  <c r="CZ10" i="11"/>
  <c r="CZ27" i="11"/>
  <c r="CZ21" i="11"/>
  <c r="CZ8" i="11"/>
  <c r="DA10" i="11"/>
  <c r="CZ16" i="11"/>
  <c r="CZ23" i="11"/>
  <c r="DA30" i="11"/>
  <c r="CZ17" i="11"/>
  <c r="DA6" i="11"/>
  <c r="CZ29" i="11"/>
  <c r="CZ14" i="11"/>
  <c r="CZ6" i="11"/>
  <c r="CZ87" i="11"/>
  <c r="CZ89" i="11"/>
  <c r="DB4" i="11"/>
  <c r="DA2" i="11"/>
  <c r="CZ2" i="11"/>
  <c r="CZ88" i="11"/>
  <c r="DA45" i="11"/>
  <c r="DA33" i="11"/>
  <c r="DA67" i="11"/>
  <c r="DA23" i="11"/>
  <c r="DA85" i="11"/>
  <c r="DA75" i="11"/>
  <c r="DA25" i="11"/>
  <c r="DA89" i="11"/>
  <c r="DA19" i="11"/>
  <c r="DA57" i="11"/>
  <c r="DA37" i="11"/>
  <c r="DA71" i="11"/>
  <c r="DA49" i="11"/>
  <c r="DA63" i="11"/>
  <c r="DA87" i="11"/>
  <c r="DA48" i="11"/>
  <c r="DA31" i="11"/>
  <c r="DA77" i="11"/>
  <c r="DA76" i="11"/>
  <c r="DA51" i="11"/>
  <c r="DA65" i="11"/>
  <c r="DA56" i="11"/>
  <c r="DA21" i="11"/>
  <c r="DA44" i="11"/>
  <c r="DA36" i="11"/>
  <c r="DA53" i="11"/>
  <c r="DA12" i="11"/>
  <c r="DA64" i="11"/>
  <c r="DA7" i="11"/>
  <c r="DA61" i="11"/>
  <c r="DA24" i="11"/>
  <c r="DA9" i="11"/>
  <c r="DA59" i="11"/>
  <c r="DA41" i="11"/>
  <c r="DA40" i="11"/>
  <c r="DA16" i="11"/>
  <c r="DA13" i="11"/>
  <c r="DA15" i="11"/>
  <c r="DA52" i="11"/>
  <c r="DA47" i="11"/>
  <c r="DA29" i="11"/>
  <c r="DA84" i="11"/>
  <c r="DA43" i="11"/>
  <c r="DA8" i="11"/>
  <c r="DA80" i="11"/>
  <c r="DA55" i="11"/>
  <c r="DA17" i="11"/>
  <c r="DA72" i="11"/>
  <c r="DA69" i="11"/>
  <c r="DA32" i="11"/>
  <c r="DA11" i="11"/>
  <c r="DA39" i="11"/>
  <c r="DA83" i="11"/>
  <c r="DA28" i="11"/>
  <c r="DA73" i="11"/>
  <c r="DA68" i="11"/>
  <c r="DA20" i="11"/>
  <c r="DA27" i="11"/>
  <c r="DA79" i="11"/>
  <c r="DA60" i="11"/>
  <c r="DA88" i="11"/>
  <c r="DA35" i="11"/>
  <c r="DA81" i="11"/>
  <c r="CY122" i="11"/>
  <c r="DC121" i="11" l="1"/>
  <c r="DB121" i="11"/>
  <c r="DB109" i="11"/>
  <c r="DC118" i="11"/>
  <c r="DC119" i="11"/>
  <c r="DB118" i="11"/>
  <c r="DC114" i="11"/>
  <c r="DC120" i="11"/>
  <c r="DB119" i="11"/>
  <c r="DC115" i="11"/>
  <c r="DB114" i="11"/>
  <c r="DC110" i="11"/>
  <c r="DB120" i="11"/>
  <c r="DC116" i="11"/>
  <c r="DB115" i="11"/>
  <c r="DC111" i="11"/>
  <c r="DB110" i="11"/>
  <c r="DC106" i="11"/>
  <c r="DC117" i="11"/>
  <c r="DB116" i="11"/>
  <c r="DC112" i="11"/>
  <c r="DB111" i="11"/>
  <c r="DC107" i="11"/>
  <c r="DB106" i="11"/>
  <c r="DC108" i="11"/>
  <c r="DB107" i="11"/>
  <c r="DB117" i="11"/>
  <c r="DC113" i="11"/>
  <c r="DB112" i="11"/>
  <c r="DB113" i="11"/>
  <c r="DC109" i="11"/>
  <c r="DB108" i="11"/>
  <c r="DC105" i="11"/>
  <c r="DC103" i="11"/>
  <c r="DC101" i="11"/>
  <c r="DC99" i="11"/>
  <c r="DC97" i="11"/>
  <c r="DC95" i="11"/>
  <c r="DC93" i="11"/>
  <c r="DC91" i="11"/>
  <c r="DB105" i="11"/>
  <c r="DB103" i="11"/>
  <c r="DB101" i="11"/>
  <c r="DB99" i="11"/>
  <c r="DB97" i="11"/>
  <c r="DB95" i="11"/>
  <c r="DB93" i="11"/>
  <c r="DB91" i="11"/>
  <c r="DC104" i="11"/>
  <c r="DC102" i="11"/>
  <c r="DC100" i="11"/>
  <c r="DC98" i="11"/>
  <c r="DC96" i="11"/>
  <c r="DC94" i="11"/>
  <c r="DC92" i="11"/>
  <c r="DB104" i="11"/>
  <c r="DB102" i="11"/>
  <c r="DB100" i="11"/>
  <c r="DB98" i="11"/>
  <c r="DB96" i="11"/>
  <c r="DB94" i="11"/>
  <c r="DB92" i="11"/>
  <c r="DC90" i="11"/>
  <c r="DB90" i="11"/>
  <c r="DC158" i="11"/>
  <c r="DF153" i="11"/>
  <c r="DE153" i="11" s="1"/>
  <c r="DF151" i="11"/>
  <c r="DE151" i="11" s="1"/>
  <c r="DE147" i="11"/>
  <c r="DF155" i="11"/>
  <c r="DE155" i="11" s="1"/>
  <c r="DG149" i="11"/>
  <c r="DF147" i="11"/>
  <c r="DF154" i="11"/>
  <c r="DE154" i="11" s="1"/>
  <c r="DF152" i="11"/>
  <c r="DE152" i="11" s="1"/>
  <c r="DF157" i="11"/>
  <c r="DE157" i="11" s="1"/>
  <c r="DF156" i="11"/>
  <c r="DE156" i="11" s="1"/>
  <c r="DD158" i="11"/>
  <c r="DA122" i="11"/>
  <c r="CZ122" i="11"/>
  <c r="DB76" i="11"/>
  <c r="DB70" i="11"/>
  <c r="DC66" i="11"/>
  <c r="DB63" i="11"/>
  <c r="DB85" i="11"/>
  <c r="DB72" i="11"/>
  <c r="DB84" i="11"/>
  <c r="DB78" i="11"/>
  <c r="DC74" i="11"/>
  <c r="DB71" i="11"/>
  <c r="DB79" i="11"/>
  <c r="DC78" i="11"/>
  <c r="DB64" i="11"/>
  <c r="DC62" i="11"/>
  <c r="DB73" i="11"/>
  <c r="DB68" i="11"/>
  <c r="DB67" i="11"/>
  <c r="DB62" i="11"/>
  <c r="DB75" i="11"/>
  <c r="DB74" i="11"/>
  <c r="DB61" i="11"/>
  <c r="DB57" i="11"/>
  <c r="DB80" i="11"/>
  <c r="DC70" i="11"/>
  <c r="DB69" i="11"/>
  <c r="DB59" i="11"/>
  <c r="DB53" i="11"/>
  <c r="DC86" i="11"/>
  <c r="DC58" i="11"/>
  <c r="DB55" i="11"/>
  <c r="DB86" i="11"/>
  <c r="DB81" i="11"/>
  <c r="DB66" i="11"/>
  <c r="DB58" i="11"/>
  <c r="DC54" i="11"/>
  <c r="DB82" i="11"/>
  <c r="DB60" i="11"/>
  <c r="DB50" i="11"/>
  <c r="DC46" i="11"/>
  <c r="DB43" i="11"/>
  <c r="DB37" i="11"/>
  <c r="DB83" i="11"/>
  <c r="DB52" i="11"/>
  <c r="DB46" i="11"/>
  <c r="DC42" i="11"/>
  <c r="DB39" i="11"/>
  <c r="DB33" i="11"/>
  <c r="DB48" i="11"/>
  <c r="DB42" i="11"/>
  <c r="DC38" i="11"/>
  <c r="DB35" i="11"/>
  <c r="DC82" i="11"/>
  <c r="DB56" i="11"/>
  <c r="DB44" i="11"/>
  <c r="DB38" i="11"/>
  <c r="DB65" i="11"/>
  <c r="DB40" i="11"/>
  <c r="DB49" i="11"/>
  <c r="DB36" i="11"/>
  <c r="DB54" i="11"/>
  <c r="DB51" i="11"/>
  <c r="DB45" i="11"/>
  <c r="DB77" i="11"/>
  <c r="DC50" i="11"/>
  <c r="DB47" i="11"/>
  <c r="DB41" i="11"/>
  <c r="DB28" i="11"/>
  <c r="DB22" i="11"/>
  <c r="DC18" i="11"/>
  <c r="DB15" i="11"/>
  <c r="DB9" i="11"/>
  <c r="DB24" i="11"/>
  <c r="DB18" i="11"/>
  <c r="DC14" i="11"/>
  <c r="DB11" i="11"/>
  <c r="DB20" i="11"/>
  <c r="DB14" i="11"/>
  <c r="DC10" i="11"/>
  <c r="DB7" i="11"/>
  <c r="DB29" i="11"/>
  <c r="DB16" i="11"/>
  <c r="DB10" i="11"/>
  <c r="DC34" i="11"/>
  <c r="DC30" i="11"/>
  <c r="DB27" i="11"/>
  <c r="DB21" i="11"/>
  <c r="DB8" i="11"/>
  <c r="DB34" i="11"/>
  <c r="DB30" i="11"/>
  <c r="DC26" i="11"/>
  <c r="DB23" i="11"/>
  <c r="DB17" i="11"/>
  <c r="DB26" i="11"/>
  <c r="DB13" i="11"/>
  <c r="DB25" i="11"/>
  <c r="DB32" i="11"/>
  <c r="DC22" i="11"/>
  <c r="DC6" i="11"/>
  <c r="DB12" i="11"/>
  <c r="DB6" i="11"/>
  <c r="DB19" i="11"/>
  <c r="DB31" i="11"/>
  <c r="DB2" i="11"/>
  <c r="DB87" i="11"/>
  <c r="DD4" i="11"/>
  <c r="DB88" i="11"/>
  <c r="DB89" i="11"/>
  <c r="DC2" i="11"/>
  <c r="DC19" i="11"/>
  <c r="DC77" i="11"/>
  <c r="DC53" i="11"/>
  <c r="DC72" i="11"/>
  <c r="DC61" i="11"/>
  <c r="DC11" i="11"/>
  <c r="DC7" i="11"/>
  <c r="DC47" i="11"/>
  <c r="DC55" i="11"/>
  <c r="DC41" i="11"/>
  <c r="DC21" i="11"/>
  <c r="DC12" i="11"/>
  <c r="DC80" i="11"/>
  <c r="DC31" i="11"/>
  <c r="DC73" i="11"/>
  <c r="DC69" i="11"/>
  <c r="DC8" i="11"/>
  <c r="DC64" i="11"/>
  <c r="DC37" i="11"/>
  <c r="DC83" i="11"/>
  <c r="DC59" i="11"/>
  <c r="DC35" i="11"/>
  <c r="DC33" i="11"/>
  <c r="DC17" i="11"/>
  <c r="DC48" i="11"/>
  <c r="DC68" i="11"/>
  <c r="DC79" i="11"/>
  <c r="DC67" i="11"/>
  <c r="DC43" i="11"/>
  <c r="DC28" i="11"/>
  <c r="DC65" i="11"/>
  <c r="DC85" i="11"/>
  <c r="DC20" i="11"/>
  <c r="DC36" i="11"/>
  <c r="DC81" i="11"/>
  <c r="DC75" i="11"/>
  <c r="DC51" i="11"/>
  <c r="DC29" i="11"/>
  <c r="DC45" i="11"/>
  <c r="DC44" i="11"/>
  <c r="DC52" i="11"/>
  <c r="DC32" i="11"/>
  <c r="DC87" i="11"/>
  <c r="DC23" i="11"/>
  <c r="DC57" i="11"/>
  <c r="DC40" i="11"/>
  <c r="DC24" i="11"/>
  <c r="DC56" i="11"/>
  <c r="DC39" i="11"/>
  <c r="DC27" i="11"/>
  <c r="DC71" i="11"/>
  <c r="DC15" i="11"/>
  <c r="DC9" i="11"/>
  <c r="DC25" i="11"/>
  <c r="DC88" i="11"/>
  <c r="DC89" i="11"/>
  <c r="DC13" i="11"/>
  <c r="DC49" i="11"/>
  <c r="DC16" i="11"/>
  <c r="DC84" i="11"/>
  <c r="DC76" i="11"/>
  <c r="DC60" i="11"/>
  <c r="DC63" i="11"/>
  <c r="DE121" i="11" l="1"/>
  <c r="DD121" i="11"/>
  <c r="DE119" i="11"/>
  <c r="DD118" i="11"/>
  <c r="DE114" i="11"/>
  <c r="DE120" i="11"/>
  <c r="DD119" i="11"/>
  <c r="DE115" i="11"/>
  <c r="DD114" i="11"/>
  <c r="DE110" i="11"/>
  <c r="DD120" i="11"/>
  <c r="DE116" i="11"/>
  <c r="DD115" i="11"/>
  <c r="DE111" i="11"/>
  <c r="DD110" i="11"/>
  <c r="DE106" i="11"/>
  <c r="DE117" i="11"/>
  <c r="DD116" i="11"/>
  <c r="DE112" i="11"/>
  <c r="DD111" i="11"/>
  <c r="DE107" i="11"/>
  <c r="DD106" i="11"/>
  <c r="DD117" i="11"/>
  <c r="DE113" i="11"/>
  <c r="DD112" i="11"/>
  <c r="DE108" i="11"/>
  <c r="DD107" i="11"/>
  <c r="DD113" i="11"/>
  <c r="DE109" i="11"/>
  <c r="DD108" i="11"/>
  <c r="DD109" i="11"/>
  <c r="DE118" i="11"/>
  <c r="DE104" i="11"/>
  <c r="DE102" i="11"/>
  <c r="DE100" i="11"/>
  <c r="DE98" i="11"/>
  <c r="DE96" i="11"/>
  <c r="DE94" i="11"/>
  <c r="DE92" i="11"/>
  <c r="DD104" i="11"/>
  <c r="DD102" i="11"/>
  <c r="DD100" i="11"/>
  <c r="DD98" i="11"/>
  <c r="DD96" i="11"/>
  <c r="DD94" i="11"/>
  <c r="DD92" i="11"/>
  <c r="DD105" i="11"/>
  <c r="DD103" i="11"/>
  <c r="DD101" i="11"/>
  <c r="DD99" i="11"/>
  <c r="DD97" i="11"/>
  <c r="DD95" i="11"/>
  <c r="DD93" i="11"/>
  <c r="DD91" i="11"/>
  <c r="DE105" i="11"/>
  <c r="DE99" i="11"/>
  <c r="DE93" i="11"/>
  <c r="DE103" i="11"/>
  <c r="DE97" i="11"/>
  <c r="DE91" i="11"/>
  <c r="DE101" i="11"/>
  <c r="DE95" i="11"/>
  <c r="DE90" i="11"/>
  <c r="DD90" i="11"/>
  <c r="DE158" i="11"/>
  <c r="DH155" i="11"/>
  <c r="DG155" i="11" s="1"/>
  <c r="DH156" i="11"/>
  <c r="DG156" i="11" s="1"/>
  <c r="DI149" i="11"/>
  <c r="DH157" i="11"/>
  <c r="DG157" i="11" s="1"/>
  <c r="DH152" i="11"/>
  <c r="DG152" i="11" s="1"/>
  <c r="DH154" i="11"/>
  <c r="DG154" i="11" s="1"/>
  <c r="DG147" i="11"/>
  <c r="DH151" i="11"/>
  <c r="DH147" i="11"/>
  <c r="DH153" i="11"/>
  <c r="DG153" i="11" s="1"/>
  <c r="DF158" i="11"/>
  <c r="DB122" i="11"/>
  <c r="DC122" i="11"/>
  <c r="DD85" i="11"/>
  <c r="DD72" i="11"/>
  <c r="DD62" i="11"/>
  <c r="DE86" i="11"/>
  <c r="DD81" i="11"/>
  <c r="DD86" i="11"/>
  <c r="DD80" i="11"/>
  <c r="DD70" i="11"/>
  <c r="DD67" i="11"/>
  <c r="DE74" i="11"/>
  <c r="DD73" i="11"/>
  <c r="DD68" i="11"/>
  <c r="DD84" i="11"/>
  <c r="DD75" i="11"/>
  <c r="DD74" i="11"/>
  <c r="DD61" i="11"/>
  <c r="DD57" i="11"/>
  <c r="DE70" i="11"/>
  <c r="DD69" i="11"/>
  <c r="DD63" i="11"/>
  <c r="DD59" i="11"/>
  <c r="DE58" i="11"/>
  <c r="DD53" i="11"/>
  <c r="DD71" i="11"/>
  <c r="DE66" i="11"/>
  <c r="DD58" i="11"/>
  <c r="DD55" i="11"/>
  <c r="DE54" i="11"/>
  <c r="DE82" i="11"/>
  <c r="DD76" i="11"/>
  <c r="DD66" i="11"/>
  <c r="DD54" i="11"/>
  <c r="DD83" i="11"/>
  <c r="DD82" i="11"/>
  <c r="DD65" i="11"/>
  <c r="DD60" i="11"/>
  <c r="DD79" i="11"/>
  <c r="DD78" i="11"/>
  <c r="DD52" i="11"/>
  <c r="DD42" i="11"/>
  <c r="DD39" i="11"/>
  <c r="DE38" i="11"/>
  <c r="DD33" i="11"/>
  <c r="DD64" i="11"/>
  <c r="DD48" i="11"/>
  <c r="DD38" i="11"/>
  <c r="DD35" i="11"/>
  <c r="DE34" i="11"/>
  <c r="DD56" i="11"/>
  <c r="DD44" i="11"/>
  <c r="DD34" i="11"/>
  <c r="DE78" i="11"/>
  <c r="DE62" i="11"/>
  <c r="DD40" i="11"/>
  <c r="DD49" i="11"/>
  <c r="DD36" i="11"/>
  <c r="DD51" i="11"/>
  <c r="DE50" i="11"/>
  <c r="DD45" i="11"/>
  <c r="DD77" i="11"/>
  <c r="DD50" i="11"/>
  <c r="DD47" i="11"/>
  <c r="DE46" i="11"/>
  <c r="DD41" i="11"/>
  <c r="DD46" i="11"/>
  <c r="DD43" i="11"/>
  <c r="DE42" i="11"/>
  <c r="DD37" i="11"/>
  <c r="DD24" i="11"/>
  <c r="DD14" i="11"/>
  <c r="DD11" i="11"/>
  <c r="DE10" i="11"/>
  <c r="DD20" i="11"/>
  <c r="DD10" i="11"/>
  <c r="DD7" i="11"/>
  <c r="DD29" i="11"/>
  <c r="DD16" i="11"/>
  <c r="DD31" i="11"/>
  <c r="DE30" i="11"/>
  <c r="DD25" i="11"/>
  <c r="DD12" i="11"/>
  <c r="DD26" i="11"/>
  <c r="DD23" i="11"/>
  <c r="DE22" i="11"/>
  <c r="DD17" i="11"/>
  <c r="DD32" i="11"/>
  <c r="DD22" i="11"/>
  <c r="DD19" i="11"/>
  <c r="DE18" i="11"/>
  <c r="DD13" i="11"/>
  <c r="DD15" i="11"/>
  <c r="DD27" i="11"/>
  <c r="DD9" i="11"/>
  <c r="DE6" i="11"/>
  <c r="DD21" i="11"/>
  <c r="DD6" i="11"/>
  <c r="DD28" i="11"/>
  <c r="DD18" i="11"/>
  <c r="DD30" i="11"/>
  <c r="DE14" i="11"/>
  <c r="DE26" i="11"/>
  <c r="DD8" i="11"/>
  <c r="DE2" i="11"/>
  <c r="DD88" i="11"/>
  <c r="DD89" i="11"/>
  <c r="DF4" i="11"/>
  <c r="DD2" i="11"/>
  <c r="DD87" i="11"/>
  <c r="DE59" i="11"/>
  <c r="DE83" i="11"/>
  <c r="DE40" i="11"/>
  <c r="DE43" i="11"/>
  <c r="DE61" i="11"/>
  <c r="DE87" i="11"/>
  <c r="DE88" i="11"/>
  <c r="DE71" i="11"/>
  <c r="DE27" i="11"/>
  <c r="DE31" i="11"/>
  <c r="DE55" i="11"/>
  <c r="DE68" i="11"/>
  <c r="DE19" i="11"/>
  <c r="DE28" i="11"/>
  <c r="DE85" i="11"/>
  <c r="DE73" i="11"/>
  <c r="DE52" i="11"/>
  <c r="DE53" i="11"/>
  <c r="DE25" i="11"/>
  <c r="DE81" i="11"/>
  <c r="DE65" i="11"/>
  <c r="DE56" i="11"/>
  <c r="DE36" i="11"/>
  <c r="DE8" i="11"/>
  <c r="DE64" i="11"/>
  <c r="DE33" i="11"/>
  <c r="DE49" i="11"/>
  <c r="DE60" i="11"/>
  <c r="DE84" i="11"/>
  <c r="DE21" i="11"/>
  <c r="DE17" i="11"/>
  <c r="DE12" i="11"/>
  <c r="DE13" i="11"/>
  <c r="DE44" i="11"/>
  <c r="DE16" i="11"/>
  <c r="DE15" i="11"/>
  <c r="DE47" i="11"/>
  <c r="DE7" i="11"/>
  <c r="DE45" i="11"/>
  <c r="DE77" i="11"/>
  <c r="DE76" i="11"/>
  <c r="DE48" i="11"/>
  <c r="DE9" i="11"/>
  <c r="DE29" i="11"/>
  <c r="DE80" i="11"/>
  <c r="DE51" i="11"/>
  <c r="DE41" i="11"/>
  <c r="DE37" i="11"/>
  <c r="DE32" i="11"/>
  <c r="DE20" i="11"/>
  <c r="DE75" i="11"/>
  <c r="DE57" i="11"/>
  <c r="DE63" i="11"/>
  <c r="DE69" i="11"/>
  <c r="DE39" i="11"/>
  <c r="DE79" i="11"/>
  <c r="DE67" i="11"/>
  <c r="DE24" i="11"/>
  <c r="DE35" i="11"/>
  <c r="DE23" i="11"/>
  <c r="DE89" i="11"/>
  <c r="DE11" i="11"/>
  <c r="DE72" i="11"/>
  <c r="DG121" i="11" l="1"/>
  <c r="DF120" i="11"/>
  <c r="DG116" i="11"/>
  <c r="DF115" i="11"/>
  <c r="DG111" i="11"/>
  <c r="DF110" i="11"/>
  <c r="DG106" i="11"/>
  <c r="DG107" i="11"/>
  <c r="DG117" i="11"/>
  <c r="DF116" i="11"/>
  <c r="DG112" i="11"/>
  <c r="DF111" i="11"/>
  <c r="DF121" i="11"/>
  <c r="DF117" i="11"/>
  <c r="DG113" i="11"/>
  <c r="DF112" i="11"/>
  <c r="DG108" i="11"/>
  <c r="DF107" i="11"/>
  <c r="DF113" i="11"/>
  <c r="DG109" i="11"/>
  <c r="DF108" i="11"/>
  <c r="DF109" i="11"/>
  <c r="DG118" i="11"/>
  <c r="DG119" i="11"/>
  <c r="DF118" i="11"/>
  <c r="DG114" i="11"/>
  <c r="DG120" i="11"/>
  <c r="DF119" i="11"/>
  <c r="DG115" i="11"/>
  <c r="DF114" i="11"/>
  <c r="DG110" i="11"/>
  <c r="DF106" i="11"/>
  <c r="DG104" i="11"/>
  <c r="DG102" i="11"/>
  <c r="DG100" i="11"/>
  <c r="DG98" i="11"/>
  <c r="DG96" i="11"/>
  <c r="DG94" i="11"/>
  <c r="DG92" i="11"/>
  <c r="DF104" i="11"/>
  <c r="DF102" i="11"/>
  <c r="DF100" i="11"/>
  <c r="DF98" i="11"/>
  <c r="DF96" i="11"/>
  <c r="DF94" i="11"/>
  <c r="DF92" i="11"/>
  <c r="DG105" i="11"/>
  <c r="DG103" i="11"/>
  <c r="DG101" i="11"/>
  <c r="DG99" i="11"/>
  <c r="DG97" i="11"/>
  <c r="DG95" i="11"/>
  <c r="DG93" i="11"/>
  <c r="DG91" i="11"/>
  <c r="DF105" i="11"/>
  <c r="DF103" i="11"/>
  <c r="DF101" i="11"/>
  <c r="DF99" i="11"/>
  <c r="DF97" i="11"/>
  <c r="DF95" i="11"/>
  <c r="DF93" i="11"/>
  <c r="DF91" i="11"/>
  <c r="DF90" i="11"/>
  <c r="DG90" i="11"/>
  <c r="DH158" i="11"/>
  <c r="DE122" i="11"/>
  <c r="DG151" i="11"/>
  <c r="DG158" i="11" s="1"/>
  <c r="DK149" i="11"/>
  <c r="DJ153" i="11"/>
  <c r="DI153" i="11" s="1"/>
  <c r="DJ147" i="11"/>
  <c r="DI147" i="11"/>
  <c r="DJ151" i="11"/>
  <c r="DJ156" i="11"/>
  <c r="DI156" i="11" s="1"/>
  <c r="DJ155" i="11"/>
  <c r="DI155" i="11" s="1"/>
  <c r="DJ152" i="11"/>
  <c r="DI152" i="11" s="1"/>
  <c r="DJ154" i="11"/>
  <c r="DI154" i="11" s="1"/>
  <c r="DJ157" i="11"/>
  <c r="DI157" i="11" s="1"/>
  <c r="DF86" i="11"/>
  <c r="DG82" i="11"/>
  <c r="DF81" i="11"/>
  <c r="DF68" i="11"/>
  <c r="DF83" i="11"/>
  <c r="DF82" i="11"/>
  <c r="DG78" i="11"/>
  <c r="DF77" i="11"/>
  <c r="DF76" i="11"/>
  <c r="DF84" i="11"/>
  <c r="DF75" i="11"/>
  <c r="DG70" i="11"/>
  <c r="DF67" i="11"/>
  <c r="DF61" i="11"/>
  <c r="DG58" i="11"/>
  <c r="DF57" i="11"/>
  <c r="DF70" i="11"/>
  <c r="DF69" i="11"/>
  <c r="DG66" i="11"/>
  <c r="DF63" i="11"/>
  <c r="DF59" i="11"/>
  <c r="DF58" i="11"/>
  <c r="DG54" i="11"/>
  <c r="DF53" i="11"/>
  <c r="DF80" i="11"/>
  <c r="DF71" i="11"/>
  <c r="DF66" i="11"/>
  <c r="DF55" i="11"/>
  <c r="DF54" i="11"/>
  <c r="DG86" i="11"/>
  <c r="DF85" i="11"/>
  <c r="DF65" i="11"/>
  <c r="DF60" i="11"/>
  <c r="DF78" i="11"/>
  <c r="DF72" i="11"/>
  <c r="DG62" i="11"/>
  <c r="DF56" i="11"/>
  <c r="DG74" i="11"/>
  <c r="DF64" i="11"/>
  <c r="DF48" i="11"/>
  <c r="DF35" i="11"/>
  <c r="DF34" i="11"/>
  <c r="DF79" i="11"/>
  <c r="DF74" i="11"/>
  <c r="DF44" i="11"/>
  <c r="DF62" i="11"/>
  <c r="DF40" i="11"/>
  <c r="DG50" i="11"/>
  <c r="DF49" i="11"/>
  <c r="DF36" i="11"/>
  <c r="DF51" i="11"/>
  <c r="DF50" i="11"/>
  <c r="DG46" i="11"/>
  <c r="DF45" i="11"/>
  <c r="DF47" i="11"/>
  <c r="DF46" i="11"/>
  <c r="DG42" i="11"/>
  <c r="DF41" i="11"/>
  <c r="DF43" i="11"/>
  <c r="DF42" i="11"/>
  <c r="DG38" i="11"/>
  <c r="DF37" i="11"/>
  <c r="DF73" i="11"/>
  <c r="DF52" i="11"/>
  <c r="DF39" i="11"/>
  <c r="DF38" i="11"/>
  <c r="DG34" i="11"/>
  <c r="DF33" i="11"/>
  <c r="DF20" i="11"/>
  <c r="DF7" i="11"/>
  <c r="DG30" i="11"/>
  <c r="DF29" i="11"/>
  <c r="DF16" i="11"/>
  <c r="DF31" i="11"/>
  <c r="DF30" i="11"/>
  <c r="DG26" i="11"/>
  <c r="DF25" i="11"/>
  <c r="DF12" i="11"/>
  <c r="DF27" i="11"/>
  <c r="DF26" i="11"/>
  <c r="DG22" i="11"/>
  <c r="DF21" i="11"/>
  <c r="DF8" i="11"/>
  <c r="DF32" i="11"/>
  <c r="DF19" i="11"/>
  <c r="DF18" i="11"/>
  <c r="DG14" i="11"/>
  <c r="DF13" i="11"/>
  <c r="DF28" i="11"/>
  <c r="DF15" i="11"/>
  <c r="DF14" i="11"/>
  <c r="DG10" i="11"/>
  <c r="DF9" i="11"/>
  <c r="DF10" i="11"/>
  <c r="DG6" i="11"/>
  <c r="DF22" i="11"/>
  <c r="DF6" i="11"/>
  <c r="DF11" i="11"/>
  <c r="DF23" i="11"/>
  <c r="DG18" i="11"/>
  <c r="DF17" i="11"/>
  <c r="DF24" i="11"/>
  <c r="DF88" i="11"/>
  <c r="DH4" i="11"/>
  <c r="DF89" i="11"/>
  <c r="DF87" i="11"/>
  <c r="DF2" i="11"/>
  <c r="DG2" i="11"/>
  <c r="DG17" i="11"/>
  <c r="DG76" i="11"/>
  <c r="DG84" i="11"/>
  <c r="DG64" i="11"/>
  <c r="DG87" i="11"/>
  <c r="DG61" i="11"/>
  <c r="DG60" i="11"/>
  <c r="DG83" i="11"/>
  <c r="DG11" i="11"/>
  <c r="DG88" i="11"/>
  <c r="DG56" i="11"/>
  <c r="DG8" i="11"/>
  <c r="DG32" i="11"/>
  <c r="DG25" i="11"/>
  <c r="DG41" i="11"/>
  <c r="DG80" i="11"/>
  <c r="DG69" i="11"/>
  <c r="DG9" i="11"/>
  <c r="DG73" i="11"/>
  <c r="DG57" i="11"/>
  <c r="DG44" i="11"/>
  <c r="DG12" i="11"/>
  <c r="DG52" i="11"/>
  <c r="DG65" i="11"/>
  <c r="DG31" i="11"/>
  <c r="DG79" i="11"/>
  <c r="DG40" i="11"/>
  <c r="DG33" i="11"/>
  <c r="DG45" i="11"/>
  <c r="DG53" i="11"/>
  <c r="DG51" i="11"/>
  <c r="DG47" i="11"/>
  <c r="DG13" i="11"/>
  <c r="DG89" i="11"/>
  <c r="DG71" i="11"/>
  <c r="DG85" i="11"/>
  <c r="DG27" i="11"/>
  <c r="DG15" i="11"/>
  <c r="DG24" i="11"/>
  <c r="DG20" i="11"/>
  <c r="DG68" i="11"/>
  <c r="DG16" i="11"/>
  <c r="DG48" i="11"/>
  <c r="DG21" i="11"/>
  <c r="DG81" i="11"/>
  <c r="DG36" i="11"/>
  <c r="DG23" i="11"/>
  <c r="DG59" i="11"/>
  <c r="DG29" i="11"/>
  <c r="DG37" i="11"/>
  <c r="DG19" i="11"/>
  <c r="DG77" i="11"/>
  <c r="DG75" i="11"/>
  <c r="DG43" i="11"/>
  <c r="DG7" i="11"/>
  <c r="DG63" i="11"/>
  <c r="DG67" i="11"/>
  <c r="DG28" i="11"/>
  <c r="DG55" i="11"/>
  <c r="DG35" i="11"/>
  <c r="DG49" i="11"/>
  <c r="DG39" i="11"/>
  <c r="DG72" i="11"/>
  <c r="DD122" i="11"/>
  <c r="DH121" i="11" l="1"/>
  <c r="DH117" i="11"/>
  <c r="DI113" i="11"/>
  <c r="DH112" i="11"/>
  <c r="DI108" i="11"/>
  <c r="DH107" i="11"/>
  <c r="DI109" i="11"/>
  <c r="DH108" i="11"/>
  <c r="DI121" i="11"/>
  <c r="DH113" i="11"/>
  <c r="DH109" i="11"/>
  <c r="DI118" i="11"/>
  <c r="DI119" i="11"/>
  <c r="DH118" i="11"/>
  <c r="DI114" i="11"/>
  <c r="DI120" i="11"/>
  <c r="DH119" i="11"/>
  <c r="DI115" i="11"/>
  <c r="DH114" i="11"/>
  <c r="DI110" i="11"/>
  <c r="DI106" i="11"/>
  <c r="DH120" i="11"/>
  <c r="DI116" i="11"/>
  <c r="DH115" i="11"/>
  <c r="DI111" i="11"/>
  <c r="DH110" i="11"/>
  <c r="DI117" i="11"/>
  <c r="DH116" i="11"/>
  <c r="DI112" i="11"/>
  <c r="DH111" i="11"/>
  <c r="DI107" i="11"/>
  <c r="DH106" i="11"/>
  <c r="DI105" i="11"/>
  <c r="DI103" i="11"/>
  <c r="DI101" i="11"/>
  <c r="DI99" i="11"/>
  <c r="DI97" i="11"/>
  <c r="DI95" i="11"/>
  <c r="DI93" i="11"/>
  <c r="DI91" i="11"/>
  <c r="DH105" i="11"/>
  <c r="DH103" i="11"/>
  <c r="DH101" i="11"/>
  <c r="DH99" i="11"/>
  <c r="DH97" i="11"/>
  <c r="DH95" i="11"/>
  <c r="DH93" i="11"/>
  <c r="DH91" i="11"/>
  <c r="DH104" i="11"/>
  <c r="DH102" i="11"/>
  <c r="DH100" i="11"/>
  <c r="DH98" i="11"/>
  <c r="DH96" i="11"/>
  <c r="DH94" i="11"/>
  <c r="DH92" i="11"/>
  <c r="DI102" i="11"/>
  <c r="DI96" i="11"/>
  <c r="DI100" i="11"/>
  <c r="DI94" i="11"/>
  <c r="DI104" i="11"/>
  <c r="DI98" i="11"/>
  <c r="DI92" i="11"/>
  <c r="DI90" i="11"/>
  <c r="DH90" i="11"/>
  <c r="DJ158" i="11"/>
  <c r="DI151" i="11"/>
  <c r="DI158" i="11" s="1"/>
  <c r="DL155" i="11"/>
  <c r="DK155" i="11" s="1"/>
  <c r="DL157" i="11"/>
  <c r="DK157" i="11" s="1"/>
  <c r="DL147" i="11"/>
  <c r="DL154" i="11"/>
  <c r="DK154" i="11" s="1"/>
  <c r="DM149" i="11"/>
  <c r="DL153" i="11"/>
  <c r="DK153" i="11" s="1"/>
  <c r="DL151" i="11"/>
  <c r="DK147" i="11"/>
  <c r="DL152" i="11"/>
  <c r="DK152" i="11" s="1"/>
  <c r="DL156" i="11"/>
  <c r="DK156" i="11" s="1"/>
  <c r="DF122" i="11"/>
  <c r="DH83" i="11"/>
  <c r="DH78" i="11"/>
  <c r="DH77" i="11"/>
  <c r="DI74" i="11"/>
  <c r="DH64" i="11"/>
  <c r="DH79" i="11"/>
  <c r="DH74" i="11"/>
  <c r="DH73" i="11"/>
  <c r="DI70" i="11"/>
  <c r="DI86" i="11"/>
  <c r="DH86" i="11"/>
  <c r="DH85" i="11"/>
  <c r="DI82" i="11"/>
  <c r="DH72" i="11"/>
  <c r="DH69" i="11"/>
  <c r="DH66" i="11"/>
  <c r="DH63" i="11"/>
  <c r="DH59" i="11"/>
  <c r="DH54" i="11"/>
  <c r="DH53" i="11"/>
  <c r="DH80" i="11"/>
  <c r="DH71" i="11"/>
  <c r="DH55" i="11"/>
  <c r="DH82" i="11"/>
  <c r="DH76" i="11"/>
  <c r="DH65" i="11"/>
  <c r="DI62" i="11"/>
  <c r="DH60" i="11"/>
  <c r="DH81" i="11"/>
  <c r="DI78" i="11"/>
  <c r="DH62" i="11"/>
  <c r="DH56" i="11"/>
  <c r="DH84" i="11"/>
  <c r="DH44" i="11"/>
  <c r="DH70" i="11"/>
  <c r="DI50" i="11"/>
  <c r="DH40" i="11"/>
  <c r="DI58" i="11"/>
  <c r="DH50" i="11"/>
  <c r="DH49" i="11"/>
  <c r="DI46" i="11"/>
  <c r="DH36" i="11"/>
  <c r="DH68" i="11"/>
  <c r="DI66" i="11"/>
  <c r="DH61" i="11"/>
  <c r="DH58" i="11"/>
  <c r="DH51" i="11"/>
  <c r="DH46" i="11"/>
  <c r="DH45" i="11"/>
  <c r="DI42" i="11"/>
  <c r="DH47" i="11"/>
  <c r="DH42" i="11"/>
  <c r="DH41" i="11"/>
  <c r="DI38" i="11"/>
  <c r="DH75" i="11"/>
  <c r="DH57" i="11"/>
  <c r="DI54" i="11"/>
  <c r="DH43" i="11"/>
  <c r="DH38" i="11"/>
  <c r="DH37" i="11"/>
  <c r="DI34" i="11"/>
  <c r="DH52" i="11"/>
  <c r="DH39" i="11"/>
  <c r="DH34" i="11"/>
  <c r="DH67" i="11"/>
  <c r="DH48" i="11"/>
  <c r="DH35" i="11"/>
  <c r="DH33" i="11"/>
  <c r="DH30" i="11"/>
  <c r="DH29" i="11"/>
  <c r="DI26" i="11"/>
  <c r="DH16" i="11"/>
  <c r="DH31" i="11"/>
  <c r="DH26" i="11"/>
  <c r="DH25" i="11"/>
  <c r="DI22" i="11"/>
  <c r="DH12" i="11"/>
  <c r="DH27" i="11"/>
  <c r="DH22" i="11"/>
  <c r="DH21" i="11"/>
  <c r="DI18" i="11"/>
  <c r="DH8" i="11"/>
  <c r="DH23" i="11"/>
  <c r="DH18" i="11"/>
  <c r="DH17" i="11"/>
  <c r="DI14" i="11"/>
  <c r="DH28" i="11"/>
  <c r="DH15" i="11"/>
  <c r="DH10" i="11"/>
  <c r="DH9" i="11"/>
  <c r="DI6" i="11"/>
  <c r="DH24" i="11"/>
  <c r="DH11" i="11"/>
  <c r="DH20" i="11"/>
  <c r="DH32" i="11"/>
  <c r="DI30" i="11"/>
  <c r="DH7" i="11"/>
  <c r="DH19" i="11"/>
  <c r="DH14" i="11"/>
  <c r="DH13" i="11"/>
  <c r="DI10" i="11"/>
  <c r="DH6" i="11"/>
  <c r="DH2" i="11"/>
  <c r="DH88" i="11"/>
  <c r="DJ4" i="11"/>
  <c r="DH87" i="11"/>
  <c r="DH89" i="11"/>
  <c r="DI15" i="11"/>
  <c r="DI60" i="11"/>
  <c r="DI51" i="11"/>
  <c r="DI11" i="11"/>
  <c r="DI45" i="11"/>
  <c r="DI77" i="11"/>
  <c r="DI89" i="11"/>
  <c r="DI55" i="11"/>
  <c r="DI63" i="11"/>
  <c r="DI88" i="11"/>
  <c r="DI87" i="11"/>
  <c r="DI19" i="11"/>
  <c r="DI25" i="11"/>
  <c r="DI31" i="11"/>
  <c r="DI80" i="11"/>
  <c r="DI67" i="11"/>
  <c r="DI64" i="11"/>
  <c r="DI53" i="11"/>
  <c r="DI32" i="11"/>
  <c r="DI35" i="11"/>
  <c r="DI16" i="11"/>
  <c r="DI57" i="11"/>
  <c r="DI27" i="11"/>
  <c r="DI81" i="11"/>
  <c r="DI47" i="11"/>
  <c r="DI8" i="11"/>
  <c r="DI71" i="11"/>
  <c r="DI39" i="11"/>
  <c r="DI9" i="11"/>
  <c r="DI23" i="11"/>
  <c r="DI24" i="11"/>
  <c r="DI75" i="11"/>
  <c r="DI73" i="11"/>
  <c r="DI21" i="11"/>
  <c r="DI59" i="11"/>
  <c r="DI29" i="11"/>
  <c r="DI85" i="11"/>
  <c r="DI41" i="11"/>
  <c r="DI76" i="11"/>
  <c r="DI7" i="11"/>
  <c r="DI68" i="11"/>
  <c r="DI56" i="11"/>
  <c r="DI49" i="11"/>
  <c r="DI17" i="11"/>
  <c r="DI13" i="11"/>
  <c r="DI37" i="11"/>
  <c r="DI83" i="11"/>
  <c r="DI65" i="11"/>
  <c r="DI44" i="11"/>
  <c r="DI84" i="11"/>
  <c r="DI48" i="11"/>
  <c r="DI72" i="11"/>
  <c r="DI36" i="11"/>
  <c r="DI43" i="11"/>
  <c r="DI20" i="11"/>
  <c r="DI52" i="11"/>
  <c r="DI33" i="11"/>
  <c r="DI61" i="11"/>
  <c r="DI28" i="11"/>
  <c r="DI40" i="11"/>
  <c r="DI69" i="11"/>
  <c r="DI12" i="11"/>
  <c r="DI79" i="11"/>
  <c r="DG122" i="11"/>
  <c r="DL4" i="11" l="1"/>
  <c r="DK121" i="11"/>
  <c r="DJ121" i="11"/>
  <c r="DJ109" i="11"/>
  <c r="DK118" i="11"/>
  <c r="DK119" i="11"/>
  <c r="DJ118" i="11"/>
  <c r="DK114" i="11"/>
  <c r="DK120" i="11"/>
  <c r="DJ119" i="11"/>
  <c r="DK115" i="11"/>
  <c r="DJ114" i="11"/>
  <c r="DK110" i="11"/>
  <c r="DJ120" i="11"/>
  <c r="DK116" i="11"/>
  <c r="DJ115" i="11"/>
  <c r="DK111" i="11"/>
  <c r="DJ110" i="11"/>
  <c r="DK106" i="11"/>
  <c r="DK117" i="11"/>
  <c r="DJ116" i="11"/>
  <c r="DK112" i="11"/>
  <c r="DJ111" i="11"/>
  <c r="DK107" i="11"/>
  <c r="DJ106" i="11"/>
  <c r="DK108" i="11"/>
  <c r="DJ107" i="11"/>
  <c r="DJ117" i="11"/>
  <c r="DK113" i="11"/>
  <c r="DJ112" i="11"/>
  <c r="DJ113" i="11"/>
  <c r="DK109" i="11"/>
  <c r="DJ108" i="11"/>
  <c r="DK105" i="11"/>
  <c r="DK103" i="11"/>
  <c r="DK101" i="11"/>
  <c r="DK99" i="11"/>
  <c r="DK97" i="11"/>
  <c r="DK95" i="11"/>
  <c r="DK93" i="11"/>
  <c r="DK91" i="11"/>
  <c r="DJ105" i="11"/>
  <c r="DJ103" i="11"/>
  <c r="DJ101" i="11"/>
  <c r="DJ99" i="11"/>
  <c r="DJ97" i="11"/>
  <c r="DJ95" i="11"/>
  <c r="DJ93" i="11"/>
  <c r="DJ91" i="11"/>
  <c r="DK104" i="11"/>
  <c r="DK102" i="11"/>
  <c r="DK100" i="11"/>
  <c r="DK98" i="11"/>
  <c r="DK96" i="11"/>
  <c r="DK94" i="11"/>
  <c r="DK92" i="11"/>
  <c r="DJ104" i="11"/>
  <c r="DJ102" i="11"/>
  <c r="DJ100" i="11"/>
  <c r="DJ98" i="11"/>
  <c r="DJ96" i="11"/>
  <c r="DJ94" i="11"/>
  <c r="DJ92" i="11"/>
  <c r="DK90" i="11"/>
  <c r="DJ90" i="11"/>
  <c r="DL158" i="11"/>
  <c r="DH122" i="11"/>
  <c r="DM147" i="11"/>
  <c r="DN151" i="11"/>
  <c r="DM151" i="11" s="1"/>
  <c r="DN153" i="11"/>
  <c r="DM153" i="11" s="1"/>
  <c r="DN154" i="11"/>
  <c r="DM154" i="11" s="1"/>
  <c r="DN155" i="11"/>
  <c r="DM155" i="11" s="1"/>
  <c r="DN156" i="11"/>
  <c r="DM156" i="11" s="1"/>
  <c r="DN157" i="11"/>
  <c r="DM157" i="11" s="1"/>
  <c r="DN152" i="11"/>
  <c r="DM152" i="11" s="1"/>
  <c r="DN147" i="11"/>
  <c r="DO149" i="11"/>
  <c r="DK151" i="11"/>
  <c r="DK158" i="11" s="1"/>
  <c r="DI122" i="11"/>
  <c r="DJ79" i="11"/>
  <c r="DJ73" i="11"/>
  <c r="DJ70" i="11"/>
  <c r="DK66" i="11"/>
  <c r="DJ75" i="11"/>
  <c r="DJ69" i="11"/>
  <c r="DK86" i="11"/>
  <c r="DJ86" i="11"/>
  <c r="DJ81" i="11"/>
  <c r="DJ78" i="11"/>
  <c r="DK74" i="11"/>
  <c r="DJ68" i="11"/>
  <c r="DJ80" i="11"/>
  <c r="DJ71" i="11"/>
  <c r="DJ55" i="11"/>
  <c r="DK82" i="11"/>
  <c r="DK62" i="11"/>
  <c r="DJ85" i="11"/>
  <c r="DJ82" i="11"/>
  <c r="DJ76" i="11"/>
  <c r="DJ65" i="11"/>
  <c r="DJ62" i="11"/>
  <c r="DJ60" i="11"/>
  <c r="DK78" i="11"/>
  <c r="DJ56" i="11"/>
  <c r="DJ83" i="11"/>
  <c r="DJ72" i="11"/>
  <c r="DK58" i="11"/>
  <c r="DJ77" i="11"/>
  <c r="DJ74" i="11"/>
  <c r="DJ64" i="11"/>
  <c r="DJ58" i="11"/>
  <c r="DK54" i="11"/>
  <c r="DK70" i="11"/>
  <c r="DJ50" i="11"/>
  <c r="DK46" i="11"/>
  <c r="DJ40" i="11"/>
  <c r="DJ49" i="11"/>
  <c r="DJ46" i="11"/>
  <c r="DK42" i="11"/>
  <c r="DJ36" i="11"/>
  <c r="DJ66" i="11"/>
  <c r="DJ61" i="11"/>
  <c r="DJ51" i="11"/>
  <c r="DJ45" i="11"/>
  <c r="DJ42" i="11"/>
  <c r="DK38" i="11"/>
  <c r="DJ47" i="11"/>
  <c r="DJ41" i="11"/>
  <c r="DJ38" i="11"/>
  <c r="DK34" i="11"/>
  <c r="DJ57" i="11"/>
  <c r="DJ54" i="11"/>
  <c r="DJ43" i="11"/>
  <c r="DJ37" i="11"/>
  <c r="DJ63" i="11"/>
  <c r="DJ59" i="11"/>
  <c r="DJ52" i="11"/>
  <c r="DJ39" i="11"/>
  <c r="DJ33" i="11"/>
  <c r="DJ67" i="11"/>
  <c r="DJ48" i="11"/>
  <c r="DJ35" i="11"/>
  <c r="DJ84" i="11"/>
  <c r="DJ53" i="11"/>
  <c r="DK50" i="11"/>
  <c r="DJ44" i="11"/>
  <c r="DJ31" i="11"/>
  <c r="DJ25" i="11"/>
  <c r="DJ22" i="11"/>
  <c r="DK18" i="11"/>
  <c r="DJ12" i="11"/>
  <c r="DJ27" i="11"/>
  <c r="DJ21" i="11"/>
  <c r="DJ18" i="11"/>
  <c r="DK14" i="11"/>
  <c r="DJ8" i="11"/>
  <c r="DJ23" i="11"/>
  <c r="DJ17" i="11"/>
  <c r="DJ14" i="11"/>
  <c r="DK10" i="11"/>
  <c r="DJ32" i="11"/>
  <c r="DJ19" i="11"/>
  <c r="DJ13" i="11"/>
  <c r="DJ10" i="11"/>
  <c r="DK6" i="11"/>
  <c r="DK30" i="11"/>
  <c r="DJ24" i="11"/>
  <c r="DJ11" i="11"/>
  <c r="DJ30" i="11"/>
  <c r="DK26" i="11"/>
  <c r="DJ20" i="11"/>
  <c r="DJ7" i="11"/>
  <c r="DK22" i="11"/>
  <c r="DJ9" i="11"/>
  <c r="DJ16" i="11"/>
  <c r="DJ34" i="11"/>
  <c r="DJ28" i="11"/>
  <c r="DJ29" i="11"/>
  <c r="DJ26" i="11"/>
  <c r="DJ6" i="11"/>
  <c r="DJ15" i="11"/>
  <c r="DK2" i="11"/>
  <c r="DJ87" i="11"/>
  <c r="DJ89" i="11"/>
  <c r="DJ2" i="11"/>
  <c r="DJ88" i="11"/>
  <c r="DK64" i="11"/>
  <c r="DK33" i="11"/>
  <c r="DK45" i="11"/>
  <c r="DK63" i="11"/>
  <c r="DK16" i="11"/>
  <c r="DK25" i="11"/>
  <c r="DK88" i="11"/>
  <c r="DK29" i="11"/>
  <c r="DK77" i="11"/>
  <c r="DK81" i="11"/>
  <c r="DK80" i="11"/>
  <c r="DK41" i="11"/>
  <c r="DK24" i="11"/>
  <c r="DK53" i="11"/>
  <c r="DK13" i="11"/>
  <c r="DK15" i="11"/>
  <c r="DK89" i="11"/>
  <c r="DK21" i="11"/>
  <c r="DK69" i="11"/>
  <c r="DK28" i="11"/>
  <c r="DK32" i="11"/>
  <c r="DK52" i="11"/>
  <c r="DK48" i="11"/>
  <c r="DK73" i="11"/>
  <c r="DK49" i="11"/>
  <c r="DK37" i="11"/>
  <c r="DK20" i="11"/>
  <c r="DK84" i="11"/>
  <c r="DK76" i="11"/>
  <c r="DK40" i="11"/>
  <c r="DK44" i="11"/>
  <c r="DK43" i="11"/>
  <c r="DK17" i="11"/>
  <c r="DK85" i="11"/>
  <c r="DK87" i="11"/>
  <c r="DK61" i="11"/>
  <c r="DK56" i="11"/>
  <c r="DK8" i="11"/>
  <c r="DK68" i="11"/>
  <c r="DK55" i="11"/>
  <c r="DK65" i="11"/>
  <c r="DK72" i="11"/>
  <c r="DK27" i="11"/>
  <c r="DK60" i="11"/>
  <c r="DK31" i="11"/>
  <c r="DK7" i="11"/>
  <c r="DK67" i="11"/>
  <c r="DK47" i="11"/>
  <c r="DK11" i="11"/>
  <c r="DK19" i="11"/>
  <c r="DK39" i="11"/>
  <c r="DK35" i="11"/>
  <c r="DK79" i="11"/>
  <c r="DK36" i="11"/>
  <c r="DK51" i="11"/>
  <c r="DK71" i="11"/>
  <c r="DK59" i="11"/>
  <c r="DK75" i="11"/>
  <c r="DK23" i="11"/>
  <c r="DK9" i="11"/>
  <c r="DK83" i="11"/>
  <c r="DK12" i="11"/>
  <c r="DK57" i="11"/>
  <c r="DL2" i="11" l="1"/>
  <c r="DL9" i="11"/>
  <c r="DL13" i="11"/>
  <c r="DL17" i="11"/>
  <c r="DL21" i="11"/>
  <c r="DL25" i="11"/>
  <c r="DL29" i="11"/>
  <c r="DL33" i="11"/>
  <c r="DL37" i="11"/>
  <c r="DL41" i="11"/>
  <c r="DL45" i="11"/>
  <c r="DL49" i="11"/>
  <c r="DL53" i="11"/>
  <c r="DL57" i="11"/>
  <c r="DL61" i="11"/>
  <c r="DL65" i="11"/>
  <c r="DL69" i="11"/>
  <c r="DL73" i="11"/>
  <c r="DL77" i="11"/>
  <c r="DL81" i="11"/>
  <c r="DL85" i="11"/>
  <c r="DL89" i="11"/>
  <c r="DL93" i="11"/>
  <c r="DL97" i="11"/>
  <c r="DL101" i="11"/>
  <c r="DL105" i="11"/>
  <c r="DL109" i="11"/>
  <c r="DM9" i="11"/>
  <c r="DM13" i="11"/>
  <c r="DM17" i="11"/>
  <c r="DM21" i="11"/>
  <c r="DM25" i="11"/>
  <c r="DM29" i="11"/>
  <c r="DM33" i="11"/>
  <c r="DM37" i="11"/>
  <c r="DM41" i="11"/>
  <c r="DM45" i="11"/>
  <c r="DM49" i="11"/>
  <c r="DM53" i="11"/>
  <c r="DM57" i="11"/>
  <c r="DM61" i="11"/>
  <c r="DM65" i="11"/>
  <c r="DM69" i="11"/>
  <c r="DM73" i="11"/>
  <c r="DM77" i="11"/>
  <c r="DL10" i="11"/>
  <c r="DL14" i="11"/>
  <c r="DL18" i="11"/>
  <c r="DL22" i="11"/>
  <c r="DL26" i="11"/>
  <c r="DL30" i="11"/>
  <c r="DL34" i="11"/>
  <c r="DL38" i="11"/>
  <c r="DL42" i="11"/>
  <c r="DL46" i="11"/>
  <c r="DL50" i="11"/>
  <c r="DL54" i="11"/>
  <c r="DL58" i="11"/>
  <c r="DL62" i="11"/>
  <c r="DL66" i="11"/>
  <c r="DL70" i="11"/>
  <c r="DL74" i="11"/>
  <c r="DL78" i="11"/>
  <c r="DL82" i="11"/>
  <c r="DL86" i="11"/>
  <c r="DL6" i="11"/>
  <c r="DM10" i="11"/>
  <c r="DM14" i="11"/>
  <c r="DM18" i="11"/>
  <c r="DM22" i="11"/>
  <c r="DM26" i="11"/>
  <c r="DM30" i="11"/>
  <c r="DM34" i="11"/>
  <c r="DM38" i="11"/>
  <c r="DM42" i="11"/>
  <c r="DM46" i="11"/>
  <c r="DM50" i="11"/>
  <c r="DM54" i="11"/>
  <c r="DM58" i="11"/>
  <c r="DM62" i="11"/>
  <c r="DM66" i="11"/>
  <c r="DM70" i="11"/>
  <c r="DM74" i="11"/>
  <c r="DM78" i="11"/>
  <c r="DM82" i="11"/>
  <c r="DM86" i="11"/>
  <c r="DM90" i="11"/>
  <c r="DM94" i="11"/>
  <c r="DM98" i="11"/>
  <c r="DM102" i="11"/>
  <c r="DM106" i="11"/>
  <c r="DM110" i="11"/>
  <c r="DL7" i="11"/>
  <c r="DL11" i="11"/>
  <c r="DL15" i="11"/>
  <c r="DL19" i="11"/>
  <c r="DL23" i="11"/>
  <c r="DL27" i="11"/>
  <c r="DL31" i="11"/>
  <c r="DL35" i="11"/>
  <c r="DL39" i="11"/>
  <c r="DL43" i="11"/>
  <c r="DL47" i="11"/>
  <c r="DL51" i="11"/>
  <c r="DL55" i="11"/>
  <c r="DL59" i="11"/>
  <c r="DL63" i="11"/>
  <c r="DL67" i="11"/>
  <c r="DL71" i="11"/>
  <c r="DL75" i="11"/>
  <c r="DL79" i="11"/>
  <c r="DL83" i="11"/>
  <c r="DL87" i="11"/>
  <c r="DL91" i="11"/>
  <c r="DL95" i="11"/>
  <c r="DL99" i="11"/>
  <c r="DL103" i="11"/>
  <c r="DL107" i="11"/>
  <c r="DL111" i="11"/>
  <c r="DM7" i="11"/>
  <c r="DM11" i="11"/>
  <c r="DM15" i="11"/>
  <c r="DM19" i="11"/>
  <c r="DM23" i="11"/>
  <c r="DM27" i="11"/>
  <c r="DM31" i="11"/>
  <c r="DM35" i="11"/>
  <c r="DM39" i="11"/>
  <c r="DM43" i="11"/>
  <c r="DM47" i="11"/>
  <c r="DM51" i="11"/>
  <c r="DM55" i="11"/>
  <c r="DM59" i="11"/>
  <c r="DM63" i="11"/>
  <c r="DM67" i="11"/>
  <c r="DM71" i="11"/>
  <c r="DM75" i="11"/>
  <c r="DM79" i="11"/>
  <c r="DM83" i="11"/>
  <c r="DM87" i="11"/>
  <c r="DM91" i="11"/>
  <c r="DM95" i="11"/>
  <c r="DM99" i="11"/>
  <c r="DM103" i="11"/>
  <c r="DM107" i="11"/>
  <c r="DM8" i="11"/>
  <c r="DM12" i="11"/>
  <c r="DM16" i="11"/>
  <c r="DM20" i="11"/>
  <c r="DM24" i="11"/>
  <c r="DM28" i="11"/>
  <c r="DM32" i="11"/>
  <c r="DM36" i="11"/>
  <c r="DM40" i="11"/>
  <c r="DM44" i="11"/>
  <c r="DM48" i="11"/>
  <c r="DM52" i="11"/>
  <c r="DM56" i="11"/>
  <c r="DM60" i="11"/>
  <c r="DM64" i="11"/>
  <c r="DM68" i="11"/>
  <c r="DM72" i="11"/>
  <c r="DM76" i="11"/>
  <c r="DM80" i="11"/>
  <c r="DM84" i="11"/>
  <c r="DM88" i="11"/>
  <c r="DM92" i="11"/>
  <c r="DM96" i="11"/>
  <c r="DM100" i="11"/>
  <c r="DM104" i="11"/>
  <c r="DM108" i="11"/>
  <c r="DM112" i="11"/>
  <c r="DL32" i="11"/>
  <c r="DL64" i="11"/>
  <c r="DL88" i="11"/>
  <c r="DL98" i="11"/>
  <c r="DM109" i="11"/>
  <c r="DL115" i="11"/>
  <c r="DL119" i="11"/>
  <c r="DL36" i="11"/>
  <c r="DL68" i="11"/>
  <c r="DM89" i="11"/>
  <c r="DL100" i="11"/>
  <c r="DL110" i="11"/>
  <c r="DM115" i="11"/>
  <c r="DM119" i="11"/>
  <c r="DL8" i="11"/>
  <c r="DL40" i="11"/>
  <c r="DL72" i="11"/>
  <c r="DL90" i="11"/>
  <c r="DM101" i="11"/>
  <c r="DM111" i="11"/>
  <c r="DL116" i="11"/>
  <c r="DL120" i="11"/>
  <c r="DL12" i="11"/>
  <c r="DL44" i="11"/>
  <c r="DL76" i="11"/>
  <c r="DL92" i="11"/>
  <c r="DL102" i="11"/>
  <c r="DL112" i="11"/>
  <c r="DM116" i="11"/>
  <c r="DM120" i="11"/>
  <c r="DL84" i="11"/>
  <c r="DL118" i="11"/>
  <c r="DL16" i="11"/>
  <c r="DL48" i="11"/>
  <c r="DL80" i="11"/>
  <c r="DM93" i="11"/>
  <c r="DL104" i="11"/>
  <c r="DL113" i="11"/>
  <c r="DL117" i="11"/>
  <c r="DL121" i="11"/>
  <c r="DL96" i="11"/>
  <c r="DL20" i="11"/>
  <c r="DL52" i="11"/>
  <c r="DM81" i="11"/>
  <c r="DL94" i="11"/>
  <c r="DM105" i="11"/>
  <c r="DM113" i="11"/>
  <c r="DM117" i="11"/>
  <c r="DM121" i="11"/>
  <c r="DL24" i="11"/>
  <c r="DL106" i="11"/>
  <c r="DL28" i="11"/>
  <c r="DL60" i="11"/>
  <c r="DM85" i="11"/>
  <c r="DM97" i="11"/>
  <c r="DL108" i="11"/>
  <c r="DM114" i="11"/>
  <c r="DM118" i="11"/>
  <c r="DL56" i="11"/>
  <c r="DL114" i="11"/>
  <c r="DM2" i="11"/>
  <c r="DM6" i="11"/>
  <c r="DN4" i="11"/>
  <c r="DM158" i="11"/>
  <c r="DO147" i="11"/>
  <c r="DP153" i="11"/>
  <c r="DO153" i="11" s="1"/>
  <c r="DP157" i="11"/>
  <c r="DO157" i="11" s="1"/>
  <c r="DQ149" i="11"/>
  <c r="DP152" i="11"/>
  <c r="DO152" i="11" s="1"/>
  <c r="DP151" i="11"/>
  <c r="DO151" i="11" s="1"/>
  <c r="DP147" i="11"/>
  <c r="DP154" i="11"/>
  <c r="DO154" i="11" s="1"/>
  <c r="DP156" i="11"/>
  <c r="DO156" i="11" s="1"/>
  <c r="DP155" i="11"/>
  <c r="DO155" i="11" s="1"/>
  <c r="DN158" i="11"/>
  <c r="DJ122" i="11"/>
  <c r="DK122" i="11"/>
  <c r="DL122" i="11" l="1"/>
  <c r="DM122" i="11"/>
  <c r="DN6" i="11"/>
  <c r="DO6" i="11"/>
  <c r="DO15" i="11"/>
  <c r="DN22" i="11"/>
  <c r="DO24" i="11"/>
  <c r="DO33" i="11"/>
  <c r="DO26" i="11"/>
  <c r="DN34" i="11"/>
  <c r="DN33" i="11"/>
  <c r="DN45" i="11"/>
  <c r="DN51" i="11"/>
  <c r="DO43" i="11"/>
  <c r="DO55" i="11"/>
  <c r="DN63" i="11"/>
  <c r="DO56" i="11"/>
  <c r="DO64" i="11"/>
  <c r="DN73" i="11"/>
  <c r="DO74" i="11"/>
  <c r="DN77" i="11"/>
  <c r="DN85" i="11"/>
  <c r="DN93" i="11"/>
  <c r="DN101" i="11"/>
  <c r="DO79" i="11"/>
  <c r="DO87" i="11"/>
  <c r="DO95" i="11"/>
  <c r="DO96" i="11"/>
  <c r="DN111" i="11"/>
  <c r="DN116" i="11"/>
  <c r="DN7" i="11"/>
  <c r="DO7" i="11"/>
  <c r="DO16" i="11"/>
  <c r="DO25" i="11"/>
  <c r="DN29" i="11"/>
  <c r="DO34" i="11"/>
  <c r="DN31" i="11"/>
  <c r="DO35" i="11"/>
  <c r="DN37" i="11"/>
  <c r="DN46" i="11"/>
  <c r="DO51" i="11"/>
  <c r="DO46" i="11"/>
  <c r="DN56" i="11"/>
  <c r="DN64" i="11"/>
  <c r="DO58" i="11"/>
  <c r="DO65" i="11"/>
  <c r="DN74" i="11"/>
  <c r="DO75" i="11"/>
  <c r="DN78" i="11"/>
  <c r="DN86" i="11"/>
  <c r="DN94" i="11"/>
  <c r="DN102" i="11"/>
  <c r="DO80" i="11"/>
  <c r="DO88" i="11"/>
  <c r="DO98" i="11"/>
  <c r="DO100" i="11"/>
  <c r="DN8" i="11"/>
  <c r="DO8" i="11"/>
  <c r="DN14" i="11"/>
  <c r="DN26" i="11"/>
  <c r="DO20" i="11"/>
  <c r="DO22" i="11"/>
  <c r="DN27" i="11"/>
  <c r="DO36" i="11"/>
  <c r="DN35" i="11"/>
  <c r="DO37" i="11"/>
  <c r="DN52" i="11"/>
  <c r="DN47" i="11"/>
  <c r="DN57" i="11"/>
  <c r="DN65" i="11"/>
  <c r="DO48" i="11"/>
  <c r="DO66" i="11"/>
  <c r="DO68" i="11"/>
  <c r="DO76" i="11"/>
  <c r="DN79" i="11"/>
  <c r="DN87" i="11"/>
  <c r="DN95" i="11"/>
  <c r="DN103" i="11"/>
  <c r="DO81" i="11"/>
  <c r="DO89" i="11"/>
  <c r="DO99" i="11"/>
  <c r="DO97" i="11"/>
  <c r="DN9" i="11"/>
  <c r="DO9" i="11"/>
  <c r="DN17" i="11"/>
  <c r="DN19" i="11"/>
  <c r="DO18" i="11"/>
  <c r="DO28" i="11"/>
  <c r="DO29" i="11"/>
  <c r="DO30" i="11"/>
  <c r="DO40" i="11"/>
  <c r="DN38" i="11"/>
  <c r="DO45" i="11"/>
  <c r="DO54" i="11"/>
  <c r="DN58" i="11"/>
  <c r="DN66" i="11"/>
  <c r="DN49" i="11"/>
  <c r="DN68" i="11"/>
  <c r="DO69" i="11"/>
  <c r="DO77" i="11"/>
  <c r="DN80" i="11"/>
  <c r="DN88" i="11"/>
  <c r="DN96" i="11"/>
  <c r="DN104" i="11"/>
  <c r="DO82" i="11"/>
  <c r="DO90" i="11"/>
  <c r="DO103" i="11"/>
  <c r="DO101" i="11"/>
  <c r="DO111" i="11"/>
  <c r="DN119" i="11"/>
  <c r="DN10" i="11"/>
  <c r="DO10" i="11"/>
  <c r="DO13" i="11"/>
  <c r="DO27" i="11"/>
  <c r="DN23" i="11"/>
  <c r="DO23" i="11"/>
  <c r="DO31" i="11"/>
  <c r="DN40" i="11"/>
  <c r="DO41" i="11"/>
  <c r="DO39" i="11"/>
  <c r="DO52" i="11"/>
  <c r="DN55" i="11"/>
  <c r="DN59" i="11"/>
  <c r="DN67" i="11"/>
  <c r="DO60" i="11"/>
  <c r="DN69" i="11"/>
  <c r="DO70" i="11"/>
  <c r="DO78" i="11"/>
  <c r="DN81" i="11"/>
  <c r="DN89" i="11"/>
  <c r="DN97" i="11"/>
  <c r="DN105" i="11"/>
  <c r="DO83" i="11"/>
  <c r="DO91" i="11"/>
  <c r="DO104" i="11"/>
  <c r="DO109" i="11"/>
  <c r="DN11" i="11"/>
  <c r="DO11" i="11"/>
  <c r="DO14" i="11"/>
  <c r="DN15" i="11"/>
  <c r="DO21" i="11"/>
  <c r="DN24" i="11"/>
  <c r="DN21" i="11"/>
  <c r="DN41" i="11"/>
  <c r="DN42" i="11"/>
  <c r="DO42" i="11"/>
  <c r="DN53" i="11"/>
  <c r="DO38" i="11"/>
  <c r="DN60" i="11"/>
  <c r="DO49" i="11"/>
  <c r="DO61" i="11"/>
  <c r="DN70" i="11"/>
  <c r="DO71" i="11"/>
  <c r="DO67" i="11"/>
  <c r="DN82" i="11"/>
  <c r="DN90" i="11"/>
  <c r="DN98" i="11"/>
  <c r="DN106" i="11"/>
  <c r="DO84" i="11"/>
  <c r="DO92" i="11"/>
  <c r="DO105" i="11"/>
  <c r="DN109" i="11"/>
  <c r="DN2" i="11"/>
  <c r="DN12" i="11"/>
  <c r="DO12" i="11"/>
  <c r="DO17" i="11"/>
  <c r="DO19" i="11"/>
  <c r="DN28" i="11"/>
  <c r="DN25" i="11"/>
  <c r="DN30" i="11"/>
  <c r="DN39" i="11"/>
  <c r="DN43" i="11"/>
  <c r="DO44" i="11"/>
  <c r="DO53" i="11"/>
  <c r="DO47" i="11"/>
  <c r="DN61" i="11"/>
  <c r="DN50" i="11"/>
  <c r="DO62" i="11"/>
  <c r="DN71" i="11"/>
  <c r="DO72" i="11"/>
  <c r="DN75" i="11"/>
  <c r="DP4" i="11"/>
  <c r="DO2" i="11"/>
  <c r="DN13" i="11"/>
  <c r="DN18" i="11"/>
  <c r="DN20" i="11"/>
  <c r="DO32" i="11"/>
  <c r="DN16" i="11"/>
  <c r="DN32" i="11"/>
  <c r="DN36" i="11"/>
  <c r="DN44" i="11"/>
  <c r="DO50" i="11"/>
  <c r="DN54" i="11"/>
  <c r="DN48" i="11"/>
  <c r="DN62" i="11"/>
  <c r="DO59" i="11"/>
  <c r="DO63" i="11"/>
  <c r="DN72" i="11"/>
  <c r="DO73" i="11"/>
  <c r="DN76" i="11"/>
  <c r="DN84" i="11"/>
  <c r="DN92" i="11"/>
  <c r="DN100" i="11"/>
  <c r="DO57" i="11"/>
  <c r="DO86" i="11"/>
  <c r="DO94" i="11"/>
  <c r="DO107" i="11"/>
  <c r="DO110" i="11"/>
  <c r="DN83" i="11"/>
  <c r="DO102" i="11"/>
  <c r="DN120" i="11"/>
  <c r="DO117" i="11"/>
  <c r="DN91" i="11"/>
  <c r="DN108" i="11"/>
  <c r="DN121" i="11"/>
  <c r="DO118" i="11"/>
  <c r="DN99" i="11"/>
  <c r="DN112" i="11"/>
  <c r="DO108" i="11"/>
  <c r="DO119" i="11"/>
  <c r="DN107" i="11"/>
  <c r="DN113" i="11"/>
  <c r="DO112" i="11"/>
  <c r="DO120" i="11"/>
  <c r="DO85" i="11"/>
  <c r="DN114" i="11"/>
  <c r="DO113" i="11"/>
  <c r="DO121" i="11"/>
  <c r="DO116" i="11"/>
  <c r="DO93" i="11"/>
  <c r="DN115" i="11"/>
  <c r="DO114" i="11"/>
  <c r="DN118" i="11"/>
  <c r="DO106" i="11"/>
  <c r="DN117" i="11"/>
  <c r="DO115" i="11"/>
  <c r="DN110" i="11"/>
  <c r="DO158" i="11"/>
  <c r="DP158" i="11"/>
  <c r="DR157" i="11"/>
  <c r="DQ157" i="11" s="1"/>
  <c r="DR154" i="11"/>
  <c r="DQ154" i="11" s="1"/>
  <c r="DR156" i="11"/>
  <c r="DQ156" i="11" s="1"/>
  <c r="DR151" i="11"/>
  <c r="DQ151" i="11" s="1"/>
  <c r="DR153" i="11"/>
  <c r="DQ153" i="11" s="1"/>
  <c r="DS149" i="11"/>
  <c r="DR147" i="11"/>
  <c r="DQ147" i="11"/>
  <c r="DR155" i="11"/>
  <c r="DQ155" i="11" s="1"/>
  <c r="DR152" i="11"/>
  <c r="DQ152" i="11" s="1"/>
  <c r="DP8" i="11" l="1"/>
  <c r="DQ2" i="11"/>
  <c r="DQ14" i="11"/>
  <c r="DQ15" i="11"/>
  <c r="DQ23" i="11"/>
  <c r="DQ13" i="11"/>
  <c r="DP39" i="11"/>
  <c r="DP30" i="11"/>
  <c r="DQ44" i="11"/>
  <c r="DQ52" i="11"/>
  <c r="DP29" i="11"/>
  <c r="DP49" i="11"/>
  <c r="DP43" i="11"/>
  <c r="DQ67" i="11"/>
  <c r="DP66" i="11"/>
  <c r="DP57" i="11"/>
  <c r="DQ86" i="11"/>
  <c r="DQ94" i="11"/>
  <c r="DQ102" i="11"/>
  <c r="DP73" i="11"/>
  <c r="DQ74" i="11"/>
  <c r="DQ78" i="11"/>
  <c r="DP111" i="11"/>
  <c r="DP119" i="11"/>
  <c r="DP90" i="11"/>
  <c r="DQ114" i="11"/>
  <c r="DP89" i="11"/>
  <c r="DP84" i="11"/>
  <c r="DP87" i="11"/>
  <c r="DQ21" i="11"/>
  <c r="DQ40" i="11"/>
  <c r="DQ84" i="11"/>
  <c r="DQ76" i="11"/>
  <c r="DP81" i="11"/>
  <c r="DP9" i="11"/>
  <c r="DQ6" i="11"/>
  <c r="DP16" i="11"/>
  <c r="DQ16" i="11"/>
  <c r="DQ24" i="11"/>
  <c r="DP24" i="11"/>
  <c r="DP32" i="11"/>
  <c r="DQ37" i="11"/>
  <c r="DQ45" i="11"/>
  <c r="DQ53" i="11"/>
  <c r="DP28" i="11"/>
  <c r="DP42" i="11"/>
  <c r="DP46" i="11"/>
  <c r="DQ41" i="11"/>
  <c r="DQ60" i="11"/>
  <c r="DQ79" i="11"/>
  <c r="DQ87" i="11"/>
  <c r="DQ95" i="11"/>
  <c r="DP55" i="11"/>
  <c r="DP74" i="11"/>
  <c r="DP75" i="11"/>
  <c r="DP79" i="11"/>
  <c r="DP112" i="11"/>
  <c r="DP120" i="11"/>
  <c r="DP94" i="11"/>
  <c r="DQ115" i="11"/>
  <c r="DP93" i="11"/>
  <c r="DP88" i="11"/>
  <c r="DP95" i="11"/>
  <c r="DQ29" i="11"/>
  <c r="DP52" i="11"/>
  <c r="DP71" i="11"/>
  <c r="DP106" i="11"/>
  <c r="DP10" i="11"/>
  <c r="DQ7" i="11"/>
  <c r="DP17" i="11"/>
  <c r="DQ17" i="11"/>
  <c r="DQ25" i="11"/>
  <c r="DP26" i="11"/>
  <c r="DP33" i="11"/>
  <c r="DQ38" i="11"/>
  <c r="DQ46" i="11"/>
  <c r="DQ54" i="11"/>
  <c r="DQ33" i="11"/>
  <c r="DP44" i="11"/>
  <c r="DP54" i="11"/>
  <c r="DP60" i="11"/>
  <c r="DQ61" i="11"/>
  <c r="DQ80" i="11"/>
  <c r="DQ88" i="11"/>
  <c r="DQ96" i="11"/>
  <c r="DP67" i="11"/>
  <c r="DQ68" i="11"/>
  <c r="DP76" i="11"/>
  <c r="DP80" i="11"/>
  <c r="DP113" i="11"/>
  <c r="DP121" i="11"/>
  <c r="DQ108" i="11"/>
  <c r="DQ116" i="11"/>
  <c r="DP99" i="11"/>
  <c r="DP92" i="11"/>
  <c r="DP96" i="11"/>
  <c r="DP14" i="11"/>
  <c r="DQ42" i="11"/>
  <c r="DQ65" i="11"/>
  <c r="DP117" i="11"/>
  <c r="DP11" i="11"/>
  <c r="DQ8" i="11"/>
  <c r="DP18" i="11"/>
  <c r="DQ18" i="11"/>
  <c r="DQ26" i="11"/>
  <c r="DQ31" i="11"/>
  <c r="DP34" i="11"/>
  <c r="DQ39" i="11"/>
  <c r="DQ47" i="11"/>
  <c r="DQ55" i="11"/>
  <c r="DQ56" i="11"/>
  <c r="DP50" i="11"/>
  <c r="DP48" i="11"/>
  <c r="DP61" i="11"/>
  <c r="DQ62" i="11"/>
  <c r="DQ81" i="11"/>
  <c r="DQ89" i="11"/>
  <c r="DQ97" i="11"/>
  <c r="DP68" i="11"/>
  <c r="DQ69" i="11"/>
  <c r="DP77" i="11"/>
  <c r="DP97" i="11"/>
  <c r="DP114" i="11"/>
  <c r="DQ119" i="11"/>
  <c r="DQ109" i="11"/>
  <c r="DQ117" i="11"/>
  <c r="DP103" i="11"/>
  <c r="DQ103" i="11"/>
  <c r="DP100" i="11"/>
  <c r="DP21" i="11"/>
  <c r="DQ50" i="11"/>
  <c r="DQ92" i="11"/>
  <c r="DP109" i="11"/>
  <c r="DQ112" i="11"/>
  <c r="DR4" i="11"/>
  <c r="DP12" i="11"/>
  <c r="DQ9" i="11"/>
  <c r="DP19" i="11"/>
  <c r="DQ19" i="11"/>
  <c r="DQ27" i="11"/>
  <c r="DP35" i="11"/>
  <c r="DQ35" i="11"/>
  <c r="DQ32" i="11"/>
  <c r="DQ48" i="11"/>
  <c r="DP27" i="11"/>
  <c r="DQ57" i="11"/>
  <c r="DP51" i="11"/>
  <c r="DP59" i="11"/>
  <c r="DP62" i="11"/>
  <c r="DQ63" i="11"/>
  <c r="DQ82" i="11"/>
  <c r="DQ90" i="11"/>
  <c r="DQ98" i="11"/>
  <c r="DP69" i="11"/>
  <c r="DQ70" i="11"/>
  <c r="DP78" i="11"/>
  <c r="DP101" i="11"/>
  <c r="DP115" i="11"/>
  <c r="DQ120" i="11"/>
  <c r="DQ110" i="11"/>
  <c r="DQ118" i="11"/>
  <c r="DP104" i="11"/>
  <c r="DQ104" i="11"/>
  <c r="DP83" i="11"/>
  <c r="DP91" i="11"/>
  <c r="DQ11" i="11"/>
  <c r="DQ59" i="11"/>
  <c r="DP82" i="11"/>
  <c r="DP2" i="11"/>
  <c r="DP13" i="11"/>
  <c r="DQ10" i="11"/>
  <c r="DP20" i="11"/>
  <c r="DQ20" i="11"/>
  <c r="DQ28" i="11"/>
  <c r="DP36" i="11"/>
  <c r="DQ36" i="11"/>
  <c r="DQ34" i="11"/>
  <c r="DQ49" i="11"/>
  <c r="DP40" i="11"/>
  <c r="DQ58" i="11"/>
  <c r="DP45" i="11"/>
  <c r="DP47" i="11"/>
  <c r="DP63" i="11"/>
  <c r="DQ64" i="11"/>
  <c r="DQ83" i="11"/>
  <c r="DQ91" i="11"/>
  <c r="DQ99" i="11"/>
  <c r="DP70" i="11"/>
  <c r="DQ71" i="11"/>
  <c r="DQ75" i="11"/>
  <c r="DP108" i="11"/>
  <c r="DP116" i="11"/>
  <c r="DQ121" i="11"/>
  <c r="DQ111" i="11"/>
  <c r="DP98" i="11"/>
  <c r="DP105" i="11"/>
  <c r="DQ105" i="11"/>
  <c r="DP6" i="11"/>
  <c r="DP23" i="11"/>
  <c r="DP64" i="11"/>
  <c r="DQ72" i="11"/>
  <c r="DP102" i="11"/>
  <c r="DP7" i="11"/>
  <c r="DP15" i="11"/>
  <c r="DQ12" i="11"/>
  <c r="DP22" i="11"/>
  <c r="DQ22" i="11"/>
  <c r="DQ30" i="11"/>
  <c r="DP38" i="11"/>
  <c r="DP25" i="11"/>
  <c r="DQ43" i="11"/>
  <c r="DQ51" i="11"/>
  <c r="DP41" i="11"/>
  <c r="DP31" i="11"/>
  <c r="DP53" i="11"/>
  <c r="DP58" i="11"/>
  <c r="DP65" i="11"/>
  <c r="DQ66" i="11"/>
  <c r="DQ85" i="11"/>
  <c r="DQ93" i="11"/>
  <c r="DQ101" i="11"/>
  <c r="DP72" i="11"/>
  <c r="DQ73" i="11"/>
  <c r="DQ77" i="11"/>
  <c r="DP110" i="11"/>
  <c r="DP118" i="11"/>
  <c r="DP86" i="11"/>
  <c r="DQ113" i="11"/>
  <c r="DP85" i="11"/>
  <c r="DP107" i="11"/>
  <c r="DQ107" i="11"/>
  <c r="DP37" i="11"/>
  <c r="DP56" i="11"/>
  <c r="DQ100" i="11"/>
  <c r="DQ106" i="11"/>
  <c r="DO122" i="11"/>
  <c r="DN122" i="11"/>
  <c r="DT157" i="11"/>
  <c r="DS157" i="11" s="1"/>
  <c r="DT151" i="11"/>
  <c r="DS151" i="11" s="1"/>
  <c r="DU149" i="11"/>
  <c r="DT153" i="11"/>
  <c r="DS153" i="11" s="1"/>
  <c r="DS147" i="11"/>
  <c r="DT147" i="11"/>
  <c r="DT154" i="11"/>
  <c r="DS154" i="11" s="1"/>
  <c r="DT155" i="11"/>
  <c r="DS155" i="11" s="1"/>
  <c r="DT156" i="11"/>
  <c r="DS156" i="11" s="1"/>
  <c r="DT152" i="11"/>
  <c r="DS152" i="11" s="1"/>
  <c r="DR158" i="11"/>
  <c r="DQ158" i="11"/>
  <c r="DR7" i="11" l="1"/>
  <c r="DS10" i="11"/>
  <c r="DR19" i="11"/>
  <c r="DR27" i="11"/>
  <c r="DS16" i="11"/>
  <c r="DS28" i="11"/>
  <c r="DR31" i="11"/>
  <c r="DR37" i="11"/>
  <c r="DS36" i="11"/>
  <c r="DR47" i="11"/>
  <c r="DR55" i="11"/>
  <c r="DS58" i="11"/>
  <c r="DR66" i="11"/>
  <c r="DS52" i="11"/>
  <c r="DS67" i="11"/>
  <c r="DR68" i="11"/>
  <c r="DS72" i="11"/>
  <c r="DS60" i="11"/>
  <c r="DR87" i="11"/>
  <c r="DS83" i="11"/>
  <c r="DR86" i="11"/>
  <c r="DR111" i="11"/>
  <c r="DR119" i="11"/>
  <c r="DS82" i="11"/>
  <c r="DS111" i="11"/>
  <c r="DR93" i="11"/>
  <c r="DS99" i="11"/>
  <c r="DR103" i="11"/>
  <c r="DS104" i="11"/>
  <c r="DR8" i="11"/>
  <c r="DS11" i="11"/>
  <c r="DR20" i="11"/>
  <c r="DR28" i="11"/>
  <c r="DS17" i="11"/>
  <c r="DS31" i="11"/>
  <c r="DS19" i="11"/>
  <c r="DR38" i="11"/>
  <c r="DS32" i="11"/>
  <c r="DR48" i="11"/>
  <c r="DS48" i="11"/>
  <c r="DS59" i="11"/>
  <c r="DS39" i="11"/>
  <c r="DS53" i="11"/>
  <c r="DS43" i="11"/>
  <c r="DR69" i="11"/>
  <c r="DS73" i="11"/>
  <c r="DS63" i="11"/>
  <c r="DR91" i="11"/>
  <c r="DS87" i="11"/>
  <c r="DR90" i="11"/>
  <c r="DR112" i="11"/>
  <c r="DR120" i="11"/>
  <c r="DS86" i="11"/>
  <c r="DS112" i="11"/>
  <c r="DS98" i="11"/>
  <c r="DS78" i="11"/>
  <c r="DR104" i="11"/>
  <c r="DS105" i="11"/>
  <c r="DR9" i="11"/>
  <c r="DR13" i="11"/>
  <c r="DR21" i="11"/>
  <c r="DR29" i="11"/>
  <c r="DS21" i="11"/>
  <c r="DR32" i="11"/>
  <c r="DS24" i="11"/>
  <c r="DR39" i="11"/>
  <c r="DS40" i="11"/>
  <c r="DR49" i="11"/>
  <c r="DR56" i="11"/>
  <c r="DR60" i="11"/>
  <c r="DS42" i="11"/>
  <c r="DS41" i="11"/>
  <c r="DS62" i="11"/>
  <c r="DR70" i="11"/>
  <c r="DS74" i="11"/>
  <c r="DS68" i="11"/>
  <c r="DR95" i="11"/>
  <c r="DS91" i="11"/>
  <c r="DR94" i="11"/>
  <c r="DR113" i="11"/>
  <c r="DR121" i="11"/>
  <c r="DS90" i="11"/>
  <c r="DS114" i="11"/>
  <c r="DS79" i="11"/>
  <c r="DR88" i="11"/>
  <c r="DR105" i="11"/>
  <c r="DS106" i="11"/>
  <c r="DT4" i="11"/>
  <c r="DR10" i="11"/>
  <c r="DR14" i="11"/>
  <c r="DR22" i="11"/>
  <c r="DR30" i="11"/>
  <c r="DS23" i="11"/>
  <c r="DR33" i="11"/>
  <c r="DS26" i="11"/>
  <c r="DS35" i="11"/>
  <c r="DR42" i="11"/>
  <c r="DR50" i="11"/>
  <c r="DR57" i="11"/>
  <c r="DR61" i="11"/>
  <c r="DS44" i="11"/>
  <c r="DS47" i="11"/>
  <c r="DS66" i="11"/>
  <c r="DR71" i="11"/>
  <c r="DR75" i="11"/>
  <c r="DR76" i="11"/>
  <c r="DS96" i="11"/>
  <c r="DS95" i="11"/>
  <c r="DS97" i="11"/>
  <c r="DR114" i="11"/>
  <c r="DS117" i="11"/>
  <c r="DS94" i="11"/>
  <c r="DS115" i="11"/>
  <c r="DS81" i="11"/>
  <c r="DS88" i="11"/>
  <c r="DR106" i="11"/>
  <c r="DS107" i="11"/>
  <c r="DR2" i="11"/>
  <c r="DR11" i="11"/>
  <c r="DR15" i="11"/>
  <c r="DR23" i="11"/>
  <c r="DR12" i="11"/>
  <c r="DS18" i="11"/>
  <c r="DR34" i="11"/>
  <c r="DS30" i="11"/>
  <c r="DS38" i="11"/>
  <c r="DR43" i="11"/>
  <c r="DR51" i="11"/>
  <c r="DR58" i="11"/>
  <c r="DR62" i="11"/>
  <c r="DS50" i="11"/>
  <c r="DS46" i="11"/>
  <c r="DS61" i="11"/>
  <c r="DR72" i="11"/>
  <c r="DR77" i="11"/>
  <c r="DR78" i="11"/>
  <c r="DS100" i="11"/>
  <c r="DR97" i="11"/>
  <c r="DS101" i="11"/>
  <c r="DR115" i="11"/>
  <c r="DS118" i="11"/>
  <c r="DR98" i="11"/>
  <c r="DS121" i="11"/>
  <c r="DS85" i="11"/>
  <c r="DR80" i="11"/>
  <c r="DR107" i="11"/>
  <c r="DS84" i="11"/>
  <c r="DS2" i="11"/>
  <c r="DS7" i="11"/>
  <c r="DR16" i="11"/>
  <c r="DR24" i="11"/>
  <c r="DS13" i="11"/>
  <c r="DS22" i="11"/>
  <c r="DS15" i="11"/>
  <c r="DS33" i="11"/>
  <c r="DR40" i="11"/>
  <c r="DR44" i="11"/>
  <c r="DR52" i="11"/>
  <c r="DS49" i="11"/>
  <c r="DR63" i="11"/>
  <c r="DS37" i="11"/>
  <c r="DS54" i="11"/>
  <c r="DS65" i="11"/>
  <c r="DR73" i="11"/>
  <c r="DS69" i="11"/>
  <c r="DR79" i="11"/>
  <c r="DR102" i="11"/>
  <c r="DR101" i="11"/>
  <c r="DR108" i="11"/>
  <c r="DR116" i="11"/>
  <c r="DS119" i="11"/>
  <c r="DS108" i="11"/>
  <c r="DR81" i="11"/>
  <c r="DS89" i="11"/>
  <c r="DS80" i="11"/>
  <c r="DR84" i="11"/>
  <c r="DS92" i="11"/>
  <c r="DR6" i="11"/>
  <c r="DS8" i="11"/>
  <c r="DR17" i="11"/>
  <c r="DR25" i="11"/>
  <c r="DS14" i="11"/>
  <c r="DS25" i="11"/>
  <c r="DS20" i="11"/>
  <c r="DR35" i="11"/>
  <c r="DR41" i="11"/>
  <c r="DR45" i="11"/>
  <c r="DR53" i="11"/>
  <c r="DS56" i="11"/>
  <c r="DR64" i="11"/>
  <c r="DS51" i="11"/>
  <c r="DR59" i="11"/>
  <c r="DS55" i="11"/>
  <c r="DR74" i="11"/>
  <c r="DS75" i="11"/>
  <c r="DS76" i="11"/>
  <c r="DS113" i="11"/>
  <c r="DS102" i="11"/>
  <c r="DR109" i="11"/>
  <c r="DR117" i="11"/>
  <c r="DS120" i="11"/>
  <c r="DS109" i="11"/>
  <c r="DR85" i="11"/>
  <c r="DS6" i="11"/>
  <c r="DS9" i="11"/>
  <c r="DR18" i="11"/>
  <c r="DR26" i="11"/>
  <c r="DS12" i="11"/>
  <c r="DS27" i="11"/>
  <c r="DS29" i="11"/>
  <c r="DR36" i="11"/>
  <c r="DS34" i="11"/>
  <c r="DR46" i="11"/>
  <c r="DR54" i="11"/>
  <c r="DS57" i="11"/>
  <c r="DR65" i="11"/>
  <c r="DS45" i="11"/>
  <c r="DR67" i="11"/>
  <c r="DS64" i="11"/>
  <c r="DS70" i="11"/>
  <c r="DS77" i="11"/>
  <c r="DR83" i="11"/>
  <c r="DS116" i="11"/>
  <c r="DR82" i="11"/>
  <c r="DR110" i="11"/>
  <c r="DR118" i="11"/>
  <c r="DS71" i="11"/>
  <c r="DS110" i="11"/>
  <c r="DR89" i="11"/>
  <c r="DR99" i="11"/>
  <c r="DR100" i="11"/>
  <c r="DS103" i="11"/>
  <c r="DS93" i="11"/>
  <c r="DR96" i="11"/>
  <c r="DR92" i="11"/>
  <c r="DP122" i="11"/>
  <c r="DQ122" i="11"/>
  <c r="DS158" i="11"/>
  <c r="DU147" i="11"/>
  <c r="DV151" i="11"/>
  <c r="DU151" i="11" s="1"/>
  <c r="DV156" i="11"/>
  <c r="DU156" i="11" s="1"/>
  <c r="DV155" i="11"/>
  <c r="DU155" i="11" s="1"/>
  <c r="DV147" i="11"/>
  <c r="DV153" i="11"/>
  <c r="DU153" i="11" s="1"/>
  <c r="DW149" i="11"/>
  <c r="DV157" i="11"/>
  <c r="DU157" i="11" s="1"/>
  <c r="DV152" i="11"/>
  <c r="DU152" i="11" s="1"/>
  <c r="DV154" i="11"/>
  <c r="DU154" i="11" s="1"/>
  <c r="DT158" i="11"/>
  <c r="DU12" i="11" l="1"/>
  <c r="DT13" i="11"/>
  <c r="DT14" i="11"/>
  <c r="DU23" i="11"/>
  <c r="DT27" i="11"/>
  <c r="DU32" i="11"/>
  <c r="DT33" i="11"/>
  <c r="DU35" i="11"/>
  <c r="DT40" i="11"/>
  <c r="DU47" i="11"/>
  <c r="DU49" i="11"/>
  <c r="DU51" i="11"/>
  <c r="DU45" i="11"/>
  <c r="DU59" i="11"/>
  <c r="DU73" i="11"/>
  <c r="DU53" i="11"/>
  <c r="DT80" i="11"/>
  <c r="DT83" i="11"/>
  <c r="DT91" i="11"/>
  <c r="DU81" i="11"/>
  <c r="DU89" i="11"/>
  <c r="DU97" i="11"/>
  <c r="DT60" i="11"/>
  <c r="DT104" i="11"/>
  <c r="DT100" i="11"/>
  <c r="DU102" i="11"/>
  <c r="DU112" i="11"/>
  <c r="DU120" i="11"/>
  <c r="DT114" i="11"/>
  <c r="DT6" i="11"/>
  <c r="DT7" i="11"/>
  <c r="DU16" i="11"/>
  <c r="DT24" i="11"/>
  <c r="DT21" i="11"/>
  <c r="DU18" i="11"/>
  <c r="DU25" i="11"/>
  <c r="DT32" i="11"/>
  <c r="DU41" i="11"/>
  <c r="DT48" i="11"/>
  <c r="DT50" i="11"/>
  <c r="DT52" i="11"/>
  <c r="DT54" i="11"/>
  <c r="DU60" i="11"/>
  <c r="DU74" i="11"/>
  <c r="DU62" i="11"/>
  <c r="DU61" i="11"/>
  <c r="DT84" i="11"/>
  <c r="DT92" i="11"/>
  <c r="DU82" i="11"/>
  <c r="DU90" i="11"/>
  <c r="DU98" i="11"/>
  <c r="DT63" i="11"/>
  <c r="DT105" i="11"/>
  <c r="DU103" i="11"/>
  <c r="DT108" i="11"/>
  <c r="DU113" i="11"/>
  <c r="DU121" i="11"/>
  <c r="DT116" i="11"/>
  <c r="DU8" i="11"/>
  <c r="DT15" i="11"/>
  <c r="DU20" i="11"/>
  <c r="DU7" i="11"/>
  <c r="DU27" i="11"/>
  <c r="DU19" i="11"/>
  <c r="DU37" i="11"/>
  <c r="DT36" i="11"/>
  <c r="DU43" i="11"/>
  <c r="DU55" i="11"/>
  <c r="DT37" i="11"/>
  <c r="DT34" i="11"/>
  <c r="DT56" i="11"/>
  <c r="DU63" i="11"/>
  <c r="DT75" i="11"/>
  <c r="DU66" i="11"/>
  <c r="DU65" i="11"/>
  <c r="DT85" i="11"/>
  <c r="DT93" i="11"/>
  <c r="DU83" i="11"/>
  <c r="DU91" i="11"/>
  <c r="DU99" i="11"/>
  <c r="DU64" i="11"/>
  <c r="DT106" i="11"/>
  <c r="DU104" i="11"/>
  <c r="DT109" i="11"/>
  <c r="DU114" i="11"/>
  <c r="DT113" i="11"/>
  <c r="DT120" i="11"/>
  <c r="DU10" i="11"/>
  <c r="DT10" i="11"/>
  <c r="DU29" i="11"/>
  <c r="DT18" i="11"/>
  <c r="DT29" i="11"/>
  <c r="DT20" i="11"/>
  <c r="DT35" i="11"/>
  <c r="DU30" i="11"/>
  <c r="DU46" i="11"/>
  <c r="DU48" i="11"/>
  <c r="DU42" i="11"/>
  <c r="DT43" i="11"/>
  <c r="DT58" i="11"/>
  <c r="DU68" i="11"/>
  <c r="DT76" i="11"/>
  <c r="DU52" i="11"/>
  <c r="DU67" i="11"/>
  <c r="DT86" i="11"/>
  <c r="DT94" i="11"/>
  <c r="DU84" i="11"/>
  <c r="DU92" i="11"/>
  <c r="DU100" i="11"/>
  <c r="DT68" i="11"/>
  <c r="DT107" i="11"/>
  <c r="DU105" i="11"/>
  <c r="DT98" i="11"/>
  <c r="DU115" i="11"/>
  <c r="DT117" i="11"/>
  <c r="DT115" i="11"/>
  <c r="DT2" i="11"/>
  <c r="DT9" i="11"/>
  <c r="DU15" i="11"/>
  <c r="DT30" i="11"/>
  <c r="DT22" i="11"/>
  <c r="DU13" i="11"/>
  <c r="DT23" i="11"/>
  <c r="DT28" i="11"/>
  <c r="DU36" i="11"/>
  <c r="DT47" i="11"/>
  <c r="DT49" i="11"/>
  <c r="DU44" i="11"/>
  <c r="DT46" i="11"/>
  <c r="DT59" i="11"/>
  <c r="DU69" i="11"/>
  <c r="DT77" i="11"/>
  <c r="DT61" i="11"/>
  <c r="DT64" i="11"/>
  <c r="DT87" i="11"/>
  <c r="DT95" i="11"/>
  <c r="DU85" i="11"/>
  <c r="DU93" i="11"/>
  <c r="DU101" i="11"/>
  <c r="DT71" i="11"/>
  <c r="DU106" i="11"/>
  <c r="DU107" i="11"/>
  <c r="DU108" i="11"/>
  <c r="DU116" i="11"/>
  <c r="DT119" i="11"/>
  <c r="DT118" i="11"/>
  <c r="DU2" i="11"/>
  <c r="DT11" i="11"/>
  <c r="DT8" i="11"/>
  <c r="DT31" i="11"/>
  <c r="DT17" i="11"/>
  <c r="DU22" i="11"/>
  <c r="DU24" i="11"/>
  <c r="DU31" i="11"/>
  <c r="DU40" i="11"/>
  <c r="DU54" i="11"/>
  <c r="DT39" i="11"/>
  <c r="DU50" i="11"/>
  <c r="DT38" i="11"/>
  <c r="DT53" i="11"/>
  <c r="DU70" i="11"/>
  <c r="DT78" i="11"/>
  <c r="DT65" i="11"/>
  <c r="DT70" i="11"/>
  <c r="DT88" i="11"/>
  <c r="DT72" i="11"/>
  <c r="DU86" i="11"/>
  <c r="DU94" i="11"/>
  <c r="DT69" i="11"/>
  <c r="DU78" i="11"/>
  <c r="DT110" i="11"/>
  <c r="DT102" i="11"/>
  <c r="DU109" i="11"/>
  <c r="DU117" i="11"/>
  <c r="DT121" i="11"/>
  <c r="DU79" i="11"/>
  <c r="DU6" i="11"/>
  <c r="DU9" i="11"/>
  <c r="DT12" i="11"/>
  <c r="DU17" i="11"/>
  <c r="DU14" i="11"/>
  <c r="DU28" i="11"/>
  <c r="DT25" i="11"/>
  <c r="DU39" i="11"/>
  <c r="DT41" i="11"/>
  <c r="DT55" i="11"/>
  <c r="DT42" i="11"/>
  <c r="DT51" i="11"/>
  <c r="DT57" i="11"/>
  <c r="DU56" i="11"/>
  <c r="DU71" i="11"/>
  <c r="DT62" i="11"/>
  <c r="DT67" i="11"/>
  <c r="DT81" i="11"/>
  <c r="DT89" i="11"/>
  <c r="DT73" i="11"/>
  <c r="DU87" i="11"/>
  <c r="DU95" i="11"/>
  <c r="DU75" i="11"/>
  <c r="DU80" i="11"/>
  <c r="DU76" i="11"/>
  <c r="DT97" i="11"/>
  <c r="DU110" i="11"/>
  <c r="DU118" i="11"/>
  <c r="DT99" i="11"/>
  <c r="DT111" i="11"/>
  <c r="DV4" i="11"/>
  <c r="DU11" i="11"/>
  <c r="DT16" i="11"/>
  <c r="DU21" i="11"/>
  <c r="DU26" i="11"/>
  <c r="DT19" i="11"/>
  <c r="DT26" i="11"/>
  <c r="DU38" i="11"/>
  <c r="DU34" i="11"/>
  <c r="DU33" i="11"/>
  <c r="DT44" i="11"/>
  <c r="DT45" i="11"/>
  <c r="DU57" i="11"/>
  <c r="DU58" i="11"/>
  <c r="DU72" i="11"/>
  <c r="DT66" i="11"/>
  <c r="DT79" i="11"/>
  <c r="DT82" i="11"/>
  <c r="DT90" i="11"/>
  <c r="DT74" i="11"/>
  <c r="DU88" i="11"/>
  <c r="DU96" i="11"/>
  <c r="DU77" i="11"/>
  <c r="DT103" i="11"/>
  <c r="DT96" i="11"/>
  <c r="DT101" i="11"/>
  <c r="DU111" i="11"/>
  <c r="DU119" i="11"/>
  <c r="DT112" i="11"/>
  <c r="DS122" i="11"/>
  <c r="DR122" i="11"/>
  <c r="DX157" i="11"/>
  <c r="DW157" i="11" s="1"/>
  <c r="DX153" i="11"/>
  <c r="DW153" i="11" s="1"/>
  <c r="DX154" i="11"/>
  <c r="DW154" i="11" s="1"/>
  <c r="DX156" i="11"/>
  <c r="DW156" i="11" s="1"/>
  <c r="DX151" i="11"/>
  <c r="DW151" i="11" s="1"/>
  <c r="DX147" i="11"/>
  <c r="DX152" i="11"/>
  <c r="DW152" i="11" s="1"/>
  <c r="DX155" i="11"/>
  <c r="DW155" i="11" s="1"/>
  <c r="DW147" i="11"/>
  <c r="DY149" i="11"/>
  <c r="DU158" i="11"/>
  <c r="DV158" i="11"/>
  <c r="DV10" i="11" l="1"/>
  <c r="DW10" i="11"/>
  <c r="DV28" i="11"/>
  <c r="DV21" i="11"/>
  <c r="DW23" i="11"/>
  <c r="DV32" i="11"/>
  <c r="DV20" i="11"/>
  <c r="DW38" i="11"/>
  <c r="DV43" i="11"/>
  <c r="DV36" i="11"/>
  <c r="DV33" i="11"/>
  <c r="DV56" i="11"/>
  <c r="DV60" i="11"/>
  <c r="DV45" i="11"/>
  <c r="DV70" i="11"/>
  <c r="DW71" i="11"/>
  <c r="DW54" i="11"/>
  <c r="DW65" i="11"/>
  <c r="DV85" i="11"/>
  <c r="DV93" i="11"/>
  <c r="DV101" i="11"/>
  <c r="DV75" i="11"/>
  <c r="DV76" i="11"/>
  <c r="DW104" i="11"/>
  <c r="DW97" i="11"/>
  <c r="DV109" i="11"/>
  <c r="DV119" i="11"/>
  <c r="DW116" i="11"/>
  <c r="DV110" i="11"/>
  <c r="DW110" i="11"/>
  <c r="DW114" i="11"/>
  <c r="DV11" i="11"/>
  <c r="DW11" i="11"/>
  <c r="DV13" i="11"/>
  <c r="DV19" i="11"/>
  <c r="DW24" i="11"/>
  <c r="DV23" i="11"/>
  <c r="DW26" i="11"/>
  <c r="DV34" i="11"/>
  <c r="DV24" i="11"/>
  <c r="DW52" i="11"/>
  <c r="DW46" i="11"/>
  <c r="DV44" i="11"/>
  <c r="DV61" i="11"/>
  <c r="DW60" i="11"/>
  <c r="DV71" i="11"/>
  <c r="DW72" i="11"/>
  <c r="DW63" i="11"/>
  <c r="DW67" i="11"/>
  <c r="DV86" i="11"/>
  <c r="DV94" i="11"/>
  <c r="DV102" i="11"/>
  <c r="DV77" i="11"/>
  <c r="DW83" i="11"/>
  <c r="DW105" i="11"/>
  <c r="DW101" i="11"/>
  <c r="DV112" i="11"/>
  <c r="DV120" i="11"/>
  <c r="DW117" i="11"/>
  <c r="DW81" i="11"/>
  <c r="DV107" i="11"/>
  <c r="DW120" i="11"/>
  <c r="DV12" i="11"/>
  <c r="DX4" i="11"/>
  <c r="DV14" i="11"/>
  <c r="DV22" i="11"/>
  <c r="DW25" i="11"/>
  <c r="DV27" i="11"/>
  <c r="DW32" i="11"/>
  <c r="DV37" i="11"/>
  <c r="DW42" i="11"/>
  <c r="DV53" i="11"/>
  <c r="DV47" i="11"/>
  <c r="DW49" i="11"/>
  <c r="DV62" i="11"/>
  <c r="DV51" i="11"/>
  <c r="DV72" i="11"/>
  <c r="DW73" i="11"/>
  <c r="DW62" i="11"/>
  <c r="DV79" i="11"/>
  <c r="DV87" i="11"/>
  <c r="DV95" i="11"/>
  <c r="DV103" i="11"/>
  <c r="DV58" i="11"/>
  <c r="DW87" i="11"/>
  <c r="DW106" i="11"/>
  <c r="DW102" i="11"/>
  <c r="DV113" i="11"/>
  <c r="DV121" i="11"/>
  <c r="DW118" i="11"/>
  <c r="DW89" i="11"/>
  <c r="DW99" i="11"/>
  <c r="DV2" i="11"/>
  <c r="DW2" i="11"/>
  <c r="DW12" i="11"/>
  <c r="DW16" i="11"/>
  <c r="DV25" i="11"/>
  <c r="DW30" i="11"/>
  <c r="DV31" i="11"/>
  <c r="DW33" i="11"/>
  <c r="DV39" i="11"/>
  <c r="DW43" i="11"/>
  <c r="DW40" i="11"/>
  <c r="DW47" i="11"/>
  <c r="DV50" i="11"/>
  <c r="DV63" i="11"/>
  <c r="DW50" i="11"/>
  <c r="DV73" i="11"/>
  <c r="DW74" i="11"/>
  <c r="DW66" i="11"/>
  <c r="DV80" i="11"/>
  <c r="DV88" i="11"/>
  <c r="DV96" i="11"/>
  <c r="DV104" i="11"/>
  <c r="DW84" i="11"/>
  <c r="DW91" i="11"/>
  <c r="DW107" i="11"/>
  <c r="DW85" i="11"/>
  <c r="DV114" i="11"/>
  <c r="DW109" i="11"/>
  <c r="DV108" i="11"/>
  <c r="DW98" i="11"/>
  <c r="DV111" i="11"/>
  <c r="DV117" i="11"/>
  <c r="DV6" i="11"/>
  <c r="DW6" i="11"/>
  <c r="DV15" i="11"/>
  <c r="DW20" i="11"/>
  <c r="DV30" i="11"/>
  <c r="DV26" i="11"/>
  <c r="DW31" i="11"/>
  <c r="DW34" i="11"/>
  <c r="DW37" i="11"/>
  <c r="DW44" i="11"/>
  <c r="DW41" i="11"/>
  <c r="DV48" i="11"/>
  <c r="DW56" i="11"/>
  <c r="DV64" i="11"/>
  <c r="DW51" i="11"/>
  <c r="DV74" i="11"/>
  <c r="DW75" i="11"/>
  <c r="DV52" i="11"/>
  <c r="DV81" i="11"/>
  <c r="DV89" i="11"/>
  <c r="DV97" i="11"/>
  <c r="DV105" i="11"/>
  <c r="DW88" i="11"/>
  <c r="DW95" i="11"/>
  <c r="DW82" i="11"/>
  <c r="DW93" i="11"/>
  <c r="DV115" i="11"/>
  <c r="DW112" i="11"/>
  <c r="DW111" i="11"/>
  <c r="DV7" i="11"/>
  <c r="DW7" i="11"/>
  <c r="DW15" i="11"/>
  <c r="DW13" i="11"/>
  <c r="DW22" i="11"/>
  <c r="DW21" i="11"/>
  <c r="DV40" i="11"/>
  <c r="DW36" i="11"/>
  <c r="DV38" i="11"/>
  <c r="DW45" i="11"/>
  <c r="DV46" i="11"/>
  <c r="DW55" i="11"/>
  <c r="DW57" i="11"/>
  <c r="DV65" i="11"/>
  <c r="DV57" i="11"/>
  <c r="DW68" i="11"/>
  <c r="DW76" i="11"/>
  <c r="DV55" i="11"/>
  <c r="DV82" i="11"/>
  <c r="DV90" i="11"/>
  <c r="DV98" i="11"/>
  <c r="DV106" i="11"/>
  <c r="DW92" i="11"/>
  <c r="DW96" i="11"/>
  <c r="DW86" i="11"/>
  <c r="DW108" i="11"/>
  <c r="DV116" i="11"/>
  <c r="DW113" i="11"/>
  <c r="DW119" i="11"/>
  <c r="DW79" i="11"/>
  <c r="DV99" i="11"/>
  <c r="DV8" i="11"/>
  <c r="DW8" i="11"/>
  <c r="DW19" i="11"/>
  <c r="DW14" i="11"/>
  <c r="DW17" i="11"/>
  <c r="DW28" i="11"/>
  <c r="DV41" i="11"/>
  <c r="DV35" i="11"/>
  <c r="DW39" i="11"/>
  <c r="DV29" i="11"/>
  <c r="DW53" i="11"/>
  <c r="DW48" i="11"/>
  <c r="DW58" i="11"/>
  <c r="DV66" i="11"/>
  <c r="DV68" i="11"/>
  <c r="DW69" i="11"/>
  <c r="DW77" i="11"/>
  <c r="DV59" i="11"/>
  <c r="DV83" i="11"/>
  <c r="DV91" i="11"/>
  <c r="DW90" i="11"/>
  <c r="DV9" i="11"/>
  <c r="DW9" i="11"/>
  <c r="DW27" i="11"/>
  <c r="DV17" i="11"/>
  <c r="DV18" i="11"/>
  <c r="DV16" i="11"/>
  <c r="DW18" i="11"/>
  <c r="DW35" i="11"/>
  <c r="DV42" i="11"/>
  <c r="DW29" i="11"/>
  <c r="DV54" i="11"/>
  <c r="DV49" i="11"/>
  <c r="DW59" i="11"/>
  <c r="DV67" i="11"/>
  <c r="DV69" i="11"/>
  <c r="DW70" i="11"/>
  <c r="DW78" i="11"/>
  <c r="DW61" i="11"/>
  <c r="DV84" i="11"/>
  <c r="DV92" i="11"/>
  <c r="DV100" i="11"/>
  <c r="DW80" i="11"/>
  <c r="DV78" i="11"/>
  <c r="DW103" i="11"/>
  <c r="DW94" i="11"/>
  <c r="DW64" i="11"/>
  <c r="DV118" i="11"/>
  <c r="DW115" i="11"/>
  <c r="DW121" i="11"/>
  <c r="DW100" i="11"/>
  <c r="DT122" i="11"/>
  <c r="DU122" i="11"/>
  <c r="DW158" i="11"/>
  <c r="DY147" i="11"/>
  <c r="DZ155" i="11"/>
  <c r="DY155" i="11" s="1"/>
  <c r="DZ152" i="11"/>
  <c r="DY152" i="11" s="1"/>
  <c r="DZ154" i="11"/>
  <c r="DY154" i="11" s="1"/>
  <c r="DZ151" i="11"/>
  <c r="DY151" i="11" s="1"/>
  <c r="DZ153" i="11"/>
  <c r="DY153" i="11" s="1"/>
  <c r="DZ156" i="11"/>
  <c r="DY156" i="11" s="1"/>
  <c r="DZ147" i="11"/>
  <c r="DZ157" i="11"/>
  <c r="DY157" i="11" s="1"/>
  <c r="EA149" i="11"/>
  <c r="DX158" i="11"/>
  <c r="DX9" i="11" l="1"/>
  <c r="DY7" i="11"/>
  <c r="DY16" i="11"/>
  <c r="DY25" i="11"/>
  <c r="DX19" i="11"/>
  <c r="DX36" i="11"/>
  <c r="DY32" i="11"/>
  <c r="DX28" i="11"/>
  <c r="DY46" i="11"/>
  <c r="DY54" i="11"/>
  <c r="DY37" i="11"/>
  <c r="DX51" i="11"/>
  <c r="DX47" i="11"/>
  <c r="DY62" i="11"/>
  <c r="DX64" i="11"/>
  <c r="DY86" i="11"/>
  <c r="DY94" i="11"/>
  <c r="DY102" i="11"/>
  <c r="DY71" i="11"/>
  <c r="DY75" i="11"/>
  <c r="DX79" i="11"/>
  <c r="DY74" i="11"/>
  <c r="DX113" i="11"/>
  <c r="DX121" i="11"/>
  <c r="DX88" i="11"/>
  <c r="DY119" i="11"/>
  <c r="DX100" i="11"/>
  <c r="DY105" i="11"/>
  <c r="DX101" i="11"/>
  <c r="DX10" i="11"/>
  <c r="DY8" i="11"/>
  <c r="DY17" i="11"/>
  <c r="DX26" i="11"/>
  <c r="DX15" i="11"/>
  <c r="DX37" i="11"/>
  <c r="DY33" i="11"/>
  <c r="DY31" i="11"/>
  <c r="DY47" i="11"/>
  <c r="DY55" i="11"/>
  <c r="DY38" i="11"/>
  <c r="DX43" i="11"/>
  <c r="DX55" i="11"/>
  <c r="DY63" i="11"/>
  <c r="DY79" i="11"/>
  <c r="DY87" i="11"/>
  <c r="DY95" i="11"/>
  <c r="DX68" i="11"/>
  <c r="DX75" i="11"/>
  <c r="DY76" i="11"/>
  <c r="DX80" i="11"/>
  <c r="DX59" i="11"/>
  <c r="DX114" i="11"/>
  <c r="DY113" i="11"/>
  <c r="DX92" i="11"/>
  <c r="DY120" i="11"/>
  <c r="DX103" i="11"/>
  <c r="DY106" i="11"/>
  <c r="DX102" i="11"/>
  <c r="DX11" i="11"/>
  <c r="DY9" i="11"/>
  <c r="DY18" i="11"/>
  <c r="DY27" i="11"/>
  <c r="DX22" i="11"/>
  <c r="DX38" i="11"/>
  <c r="DY34" i="11"/>
  <c r="DX29" i="11"/>
  <c r="DY48" i="11"/>
  <c r="DY26" i="11"/>
  <c r="DY39" i="11"/>
  <c r="DX52" i="11"/>
  <c r="DX42" i="11"/>
  <c r="DY64" i="11"/>
  <c r="DY80" i="11"/>
  <c r="DY88" i="11"/>
  <c r="DY96" i="11"/>
  <c r="DX69" i="11"/>
  <c r="DX76" i="11"/>
  <c r="DY77" i="11"/>
  <c r="DX61" i="11"/>
  <c r="DX65" i="11"/>
  <c r="DX115" i="11"/>
  <c r="DY114" i="11"/>
  <c r="DX99" i="11"/>
  <c r="DY121" i="11"/>
  <c r="DX104" i="11"/>
  <c r="DY107" i="11"/>
  <c r="DX85" i="11"/>
  <c r="DX12" i="11"/>
  <c r="DY10" i="11"/>
  <c r="DY19" i="11"/>
  <c r="DX16" i="11"/>
  <c r="DX18" i="11"/>
  <c r="DX39" i="11"/>
  <c r="DY35" i="11"/>
  <c r="DX27" i="11"/>
  <c r="DY49" i="11"/>
  <c r="DY30" i="11"/>
  <c r="DY56" i="11"/>
  <c r="DX40" i="11"/>
  <c r="DX48" i="11"/>
  <c r="DY65" i="11"/>
  <c r="DY81" i="11"/>
  <c r="DY89" i="11"/>
  <c r="DY97" i="11"/>
  <c r="DX70" i="11"/>
  <c r="DX77" i="11"/>
  <c r="DY78" i="11"/>
  <c r="DX72" i="11"/>
  <c r="DX108" i="11"/>
  <c r="DX116" i="11"/>
  <c r="DY115" i="11"/>
  <c r="DY108" i="11"/>
  <c r="DX83" i="11"/>
  <c r="DX105" i="11"/>
  <c r="DX82" i="11"/>
  <c r="DX93" i="11"/>
  <c r="DX2" i="11"/>
  <c r="DX13" i="11"/>
  <c r="DY11" i="11"/>
  <c r="DY20" i="11"/>
  <c r="DX20" i="11"/>
  <c r="DX32" i="11"/>
  <c r="DY23" i="11"/>
  <c r="DY24" i="11"/>
  <c r="DY42" i="11"/>
  <c r="DY50" i="11"/>
  <c r="DY28" i="11"/>
  <c r="DY57" i="11"/>
  <c r="DX53" i="11"/>
  <c r="DX50" i="11"/>
  <c r="DY66" i="11"/>
  <c r="DY82" i="11"/>
  <c r="DY90" i="11"/>
  <c r="DY98" i="11"/>
  <c r="DX63" i="11"/>
  <c r="DX78" i="11"/>
  <c r="DX58" i="11"/>
  <c r="DX73" i="11"/>
  <c r="DX109" i="11"/>
  <c r="DX117" i="11"/>
  <c r="DY116" i="11"/>
  <c r="DY109" i="11"/>
  <c r="DX87" i="11"/>
  <c r="DX106" i="11"/>
  <c r="DX86" i="11"/>
  <c r="DX81" i="11"/>
  <c r="DX6" i="11"/>
  <c r="DX14" i="11"/>
  <c r="DZ4" i="11"/>
  <c r="DY21" i="11"/>
  <c r="DY14" i="11"/>
  <c r="DX33" i="11"/>
  <c r="DX24" i="11"/>
  <c r="DX21" i="11"/>
  <c r="DY43" i="11"/>
  <c r="DY51" i="11"/>
  <c r="DY40" i="11"/>
  <c r="DY58" i="11"/>
  <c r="DY36" i="11"/>
  <c r="DX60" i="11"/>
  <c r="DX49" i="11"/>
  <c r="DY83" i="11"/>
  <c r="DY91" i="11"/>
  <c r="DY99" i="11"/>
  <c r="DY68" i="11"/>
  <c r="DX56" i="11"/>
  <c r="DX67" i="11"/>
  <c r="DX74" i="11"/>
  <c r="DX110" i="11"/>
  <c r="DX118" i="11"/>
  <c r="DY117" i="11"/>
  <c r="DY110" i="11"/>
  <c r="DX91" i="11"/>
  <c r="DX107" i="11"/>
  <c r="DX90" i="11"/>
  <c r="DX89" i="11"/>
  <c r="DX7" i="11"/>
  <c r="DY2" i="11"/>
  <c r="DY13" i="11"/>
  <c r="DY22" i="11"/>
  <c r="DX23" i="11"/>
  <c r="DX34" i="11"/>
  <c r="DX25" i="11"/>
  <c r="DX17" i="11"/>
  <c r="DY44" i="11"/>
  <c r="DY52" i="11"/>
  <c r="DX41" i="11"/>
  <c r="DY59" i="11"/>
  <c r="DX46" i="11"/>
  <c r="DY60" i="11"/>
  <c r="DX57" i="11"/>
  <c r="DY84" i="11"/>
  <c r="DY92" i="11"/>
  <c r="DY100" i="11"/>
  <c r="DY69" i="11"/>
  <c r="DX62" i="11"/>
  <c r="DX71" i="11"/>
  <c r="DY72" i="11"/>
  <c r="DX111" i="11"/>
  <c r="DX119" i="11"/>
  <c r="DY118" i="11"/>
  <c r="DY111" i="11"/>
  <c r="DX95" i="11"/>
  <c r="DY103" i="11"/>
  <c r="DX94" i="11"/>
  <c r="DX98" i="11"/>
  <c r="DX8" i="11"/>
  <c r="DY6" i="11"/>
  <c r="DY15" i="11"/>
  <c r="DY12" i="11"/>
  <c r="DY29" i="11"/>
  <c r="DX35" i="11"/>
  <c r="DX30" i="11"/>
  <c r="DX31" i="11"/>
  <c r="DY45" i="11"/>
  <c r="DY53" i="11"/>
  <c r="DY41" i="11"/>
  <c r="DX45" i="11"/>
  <c r="DX54" i="11"/>
  <c r="DY61" i="11"/>
  <c r="DX44" i="11"/>
  <c r="DY85" i="11"/>
  <c r="DY93" i="11"/>
  <c r="DY101" i="11"/>
  <c r="DY70" i="11"/>
  <c r="DX66" i="11"/>
  <c r="DY67" i="11"/>
  <c r="DY73" i="11"/>
  <c r="DX112" i="11"/>
  <c r="DX120" i="11"/>
  <c r="DX84" i="11"/>
  <c r="DY112" i="11"/>
  <c r="DX96" i="11"/>
  <c r="DY104" i="11"/>
  <c r="DX97" i="11"/>
  <c r="DW122" i="11"/>
  <c r="DV122" i="11"/>
  <c r="DY158" i="11"/>
  <c r="DZ158" i="11"/>
  <c r="EB153" i="11"/>
  <c r="EA153" i="11" s="1"/>
  <c r="EB156" i="11"/>
  <c r="EA156" i="11" s="1"/>
  <c r="EB152" i="11"/>
  <c r="EA152" i="11" s="1"/>
  <c r="EA147" i="11"/>
  <c r="EB155" i="11"/>
  <c r="EA155" i="11" s="1"/>
  <c r="EC149" i="11"/>
  <c r="EB151" i="11"/>
  <c r="EB154" i="11"/>
  <c r="EA154" i="11" s="1"/>
  <c r="EB147" i="11"/>
  <c r="EB157" i="11"/>
  <c r="EA157" i="11" s="1"/>
  <c r="DY122" i="11" l="1"/>
  <c r="EA11" i="11"/>
  <c r="DZ17" i="11"/>
  <c r="DZ25" i="11"/>
  <c r="DZ6" i="11"/>
  <c r="EA21" i="11"/>
  <c r="EA29" i="11"/>
  <c r="DZ11" i="11"/>
  <c r="DZ39" i="11"/>
  <c r="EA33" i="11"/>
  <c r="EA44" i="11"/>
  <c r="EA52" i="11"/>
  <c r="DZ45" i="11"/>
  <c r="DZ66" i="11"/>
  <c r="DZ44" i="11"/>
  <c r="EA62" i="11"/>
  <c r="DZ68" i="11"/>
  <c r="EA69" i="11"/>
  <c r="DZ76" i="11"/>
  <c r="EA75" i="11"/>
  <c r="DZ87" i="11"/>
  <c r="DZ95" i="11"/>
  <c r="DZ80" i="11"/>
  <c r="DZ99" i="11"/>
  <c r="DZ115" i="11"/>
  <c r="EA99" i="11"/>
  <c r="EA118" i="11"/>
  <c r="EA96" i="11"/>
  <c r="EA86" i="11"/>
  <c r="EA104" i="11"/>
  <c r="EA94" i="11"/>
  <c r="EA89" i="11"/>
  <c r="EA91" i="11"/>
  <c r="DZ23" i="11"/>
  <c r="EA42" i="11"/>
  <c r="DZ74" i="11"/>
  <c r="DZ113" i="11"/>
  <c r="DZ2" i="11"/>
  <c r="DZ18" i="11"/>
  <c r="DZ26" i="11"/>
  <c r="EA6" i="11"/>
  <c r="EA22" i="11"/>
  <c r="EA30" i="11"/>
  <c r="DZ13" i="11"/>
  <c r="EA36" i="11"/>
  <c r="DZ34" i="11"/>
  <c r="EA45" i="11"/>
  <c r="EA53" i="11"/>
  <c r="DZ51" i="11"/>
  <c r="DZ43" i="11"/>
  <c r="DZ49" i="11"/>
  <c r="EA63" i="11"/>
  <c r="DZ69" i="11"/>
  <c r="EA70" i="11"/>
  <c r="DZ77" i="11"/>
  <c r="EA77" i="11"/>
  <c r="DZ88" i="11"/>
  <c r="DZ59" i="11"/>
  <c r="EA98" i="11"/>
  <c r="DZ108" i="11"/>
  <c r="DZ116" i="11"/>
  <c r="EA108" i="11"/>
  <c r="EA119" i="11"/>
  <c r="EA100" i="11"/>
  <c r="EA105" i="11"/>
  <c r="EA121" i="11"/>
  <c r="EA101" i="11"/>
  <c r="DZ15" i="11"/>
  <c r="DZ37" i="11"/>
  <c r="EA60" i="11"/>
  <c r="EA88" i="11"/>
  <c r="DZ102" i="11"/>
  <c r="EA2" i="11"/>
  <c r="DZ19" i="11"/>
  <c r="DZ27" i="11"/>
  <c r="EA15" i="11"/>
  <c r="EA23" i="11"/>
  <c r="DZ14" i="11"/>
  <c r="EA31" i="11"/>
  <c r="EA37" i="11"/>
  <c r="DZ31" i="11"/>
  <c r="EA46" i="11"/>
  <c r="EA54" i="11"/>
  <c r="DZ60" i="11"/>
  <c r="DZ52" i="11"/>
  <c r="DZ42" i="11"/>
  <c r="EA64" i="11"/>
  <c r="DZ70" i="11"/>
  <c r="EA71" i="11"/>
  <c r="DZ78" i="11"/>
  <c r="DZ81" i="11"/>
  <c r="DZ89" i="11"/>
  <c r="EA81" i="11"/>
  <c r="EA113" i="11"/>
  <c r="DZ109" i="11"/>
  <c r="DZ117" i="11"/>
  <c r="EA109" i="11"/>
  <c r="EA83" i="11"/>
  <c r="DZ103" i="11"/>
  <c r="DZ97" i="11"/>
  <c r="EA106" i="11"/>
  <c r="EA73" i="11"/>
  <c r="DZ105" i="11"/>
  <c r="DZ32" i="11"/>
  <c r="DZ47" i="11"/>
  <c r="DZ93" i="11"/>
  <c r="DZ107" i="11"/>
  <c r="EB4" i="11"/>
  <c r="EA12" i="11"/>
  <c r="DZ20" i="11"/>
  <c r="DZ28" i="11"/>
  <c r="EA16" i="11"/>
  <c r="EA24" i="11"/>
  <c r="DZ9" i="11"/>
  <c r="EA34" i="11"/>
  <c r="EA38" i="11"/>
  <c r="DZ40" i="11"/>
  <c r="EA47" i="11"/>
  <c r="EA55" i="11"/>
  <c r="DZ61" i="11"/>
  <c r="DZ53" i="11"/>
  <c r="EA59" i="11"/>
  <c r="EA65" i="11"/>
  <c r="DZ71" i="11"/>
  <c r="EA72" i="11"/>
  <c r="EA76" i="11"/>
  <c r="DZ82" i="11"/>
  <c r="DZ90" i="11"/>
  <c r="EA85" i="11"/>
  <c r="EA120" i="11"/>
  <c r="DZ110" i="11"/>
  <c r="DZ118" i="11"/>
  <c r="EA110" i="11"/>
  <c r="EA87" i="11"/>
  <c r="DZ104" i="11"/>
  <c r="DZ101" i="11"/>
  <c r="EA107" i="11"/>
  <c r="EA78" i="11"/>
  <c r="EA111" i="11"/>
  <c r="EA19" i="11"/>
  <c r="EA57" i="11"/>
  <c r="EA79" i="11"/>
  <c r="EA116" i="11"/>
  <c r="EA7" i="11"/>
  <c r="EA13" i="11"/>
  <c r="DZ21" i="11"/>
  <c r="DZ29" i="11"/>
  <c r="EA17" i="11"/>
  <c r="EA25" i="11"/>
  <c r="DZ10" i="11"/>
  <c r="EA35" i="11"/>
  <c r="EA39" i="11"/>
  <c r="DZ35" i="11"/>
  <c r="EA48" i="11"/>
  <c r="DZ50" i="11"/>
  <c r="DZ62" i="11"/>
  <c r="DZ46" i="11"/>
  <c r="DZ67" i="11"/>
  <c r="EA66" i="11"/>
  <c r="DZ72" i="11"/>
  <c r="DZ83" i="11"/>
  <c r="DZ111" i="11"/>
  <c r="DZ7" i="11"/>
  <c r="DZ64" i="11"/>
  <c r="DZ98" i="11"/>
  <c r="EA8" i="11"/>
  <c r="EA14" i="11"/>
  <c r="DZ22" i="11"/>
  <c r="DZ30" i="11"/>
  <c r="EA18" i="11"/>
  <c r="EA26" i="11"/>
  <c r="DZ12" i="11"/>
  <c r="DZ36" i="11"/>
  <c r="EA40" i="11"/>
  <c r="DZ41" i="11"/>
  <c r="EA49" i="11"/>
  <c r="EA56" i="11"/>
  <c r="DZ63" i="11"/>
  <c r="DZ54" i="11"/>
  <c r="DZ48" i="11"/>
  <c r="EA67" i="11"/>
  <c r="DZ73" i="11"/>
  <c r="EA74" i="11"/>
  <c r="DZ79" i="11"/>
  <c r="DZ84" i="11"/>
  <c r="DZ92" i="11"/>
  <c r="EA93" i="11"/>
  <c r="EA84" i="11"/>
  <c r="DZ112" i="11"/>
  <c r="DZ120" i="11"/>
  <c r="EA112" i="11"/>
  <c r="EA95" i="11"/>
  <c r="DZ106" i="11"/>
  <c r="EA97" i="11"/>
  <c r="EA90" i="11"/>
  <c r="EA9" i="11"/>
  <c r="EA41" i="11"/>
  <c r="DZ57" i="11"/>
  <c r="DZ85" i="11"/>
  <c r="DZ96" i="11"/>
  <c r="EA10" i="11"/>
  <c r="DZ16" i="11"/>
  <c r="DZ24" i="11"/>
  <c r="DZ8" i="11"/>
  <c r="EA20" i="11"/>
  <c r="EA28" i="11"/>
  <c r="DZ33" i="11"/>
  <c r="DZ38" i="11"/>
  <c r="EA32" i="11"/>
  <c r="EA43" i="11"/>
  <c r="EA51" i="11"/>
  <c r="EA58" i="11"/>
  <c r="DZ65" i="11"/>
  <c r="DZ55" i="11"/>
  <c r="EA61" i="11"/>
  <c r="DZ58" i="11"/>
  <c r="EA68" i="11"/>
  <c r="DZ75" i="11"/>
  <c r="EA80" i="11"/>
  <c r="DZ86" i="11"/>
  <c r="DZ94" i="11"/>
  <c r="EA115" i="11"/>
  <c r="EA92" i="11"/>
  <c r="DZ114" i="11"/>
  <c r="EA114" i="11"/>
  <c r="EA117" i="11"/>
  <c r="DZ100" i="11"/>
  <c r="EA102" i="11"/>
  <c r="EA103" i="11"/>
  <c r="DZ91" i="11"/>
  <c r="DZ119" i="11"/>
  <c r="EA82" i="11"/>
  <c r="EA27" i="11"/>
  <c r="EA50" i="11"/>
  <c r="DZ56" i="11"/>
  <c r="DZ121" i="11"/>
  <c r="DX122" i="11"/>
  <c r="EB158" i="11"/>
  <c r="EA151" i="11"/>
  <c r="EA158" i="11" s="1"/>
  <c r="ED152" i="11"/>
  <c r="EC152" i="11" s="1"/>
  <c r="ED151" i="11"/>
  <c r="EC151" i="11" s="1"/>
  <c r="EE149" i="11"/>
  <c r="ED154" i="11"/>
  <c r="EC154" i="11" s="1"/>
  <c r="EC147" i="11"/>
  <c r="ED147" i="11"/>
  <c r="ED156" i="11"/>
  <c r="EC156" i="11" s="1"/>
  <c r="ED155" i="11"/>
  <c r="EC155" i="11" s="1"/>
  <c r="ED153" i="11"/>
  <c r="EC153" i="11" s="1"/>
  <c r="ED157" i="11"/>
  <c r="EC157" i="11" s="1"/>
  <c r="DZ122" i="11" l="1"/>
  <c r="EC7" i="11"/>
  <c r="EC14" i="11"/>
  <c r="EB18" i="11"/>
  <c r="EB19" i="11"/>
  <c r="EC31" i="11"/>
  <c r="EB23" i="11"/>
  <c r="EB35" i="11"/>
  <c r="EB33" i="11"/>
  <c r="EC40" i="11"/>
  <c r="EB50" i="11"/>
  <c r="EB51" i="11"/>
  <c r="EC52" i="11"/>
  <c r="EB48" i="11"/>
  <c r="EB61" i="11"/>
  <c r="EC75" i="11"/>
  <c r="EC63" i="11"/>
  <c r="EB71" i="11"/>
  <c r="EB78" i="11"/>
  <c r="EC82" i="11"/>
  <c r="EC104" i="11"/>
  <c r="EB89" i="11"/>
  <c r="EC93" i="11"/>
  <c r="EC84" i="11"/>
  <c r="EB87" i="11"/>
  <c r="EB103" i="11"/>
  <c r="EB111" i="11"/>
  <c r="EC87" i="11"/>
  <c r="EC100" i="11"/>
  <c r="EB12" i="11"/>
  <c r="EC115" i="11"/>
  <c r="EC9" i="11"/>
  <c r="EC44" i="11"/>
  <c r="EB69" i="11"/>
  <c r="EB110" i="11"/>
  <c r="EB100" i="11"/>
  <c r="EB7" i="11"/>
  <c r="EB6" i="11"/>
  <c r="EB22" i="11"/>
  <c r="EC25" i="11"/>
  <c r="EC21" i="11"/>
  <c r="EC22" i="11"/>
  <c r="EB25" i="11"/>
  <c r="EC34" i="11"/>
  <c r="EC30" i="11"/>
  <c r="EB56" i="11"/>
  <c r="EC41" i="11"/>
  <c r="EB53" i="11"/>
  <c r="EB55" i="11"/>
  <c r="EB62" i="11"/>
  <c r="EC76" i="11"/>
  <c r="EB79" i="11"/>
  <c r="EB72" i="11"/>
  <c r="EC61" i="11"/>
  <c r="EC86" i="11"/>
  <c r="EC105" i="11"/>
  <c r="EB93" i="11"/>
  <c r="EB98" i="11"/>
  <c r="EC88" i="11"/>
  <c r="EB91" i="11"/>
  <c r="EB104" i="11"/>
  <c r="EB112" i="11"/>
  <c r="EB94" i="11"/>
  <c r="EC112" i="11"/>
  <c r="EB82" i="11"/>
  <c r="EC91" i="11"/>
  <c r="EC13" i="11"/>
  <c r="EB30" i="11"/>
  <c r="EC64" i="11"/>
  <c r="EB75" i="11"/>
  <c r="EB8" i="11"/>
  <c r="EB9" i="11"/>
  <c r="EC23" i="11"/>
  <c r="EB26" i="11"/>
  <c r="EB16" i="11"/>
  <c r="EC24" i="11"/>
  <c r="EB39" i="11"/>
  <c r="EB40" i="11"/>
  <c r="EC42" i="11"/>
  <c r="EB57" i="11"/>
  <c r="EB43" i="11"/>
  <c r="EB46" i="11"/>
  <c r="EC58" i="11"/>
  <c r="EB63" i="11"/>
  <c r="EC77" i="11"/>
  <c r="EB80" i="11"/>
  <c r="EB73" i="11"/>
  <c r="EC69" i="11"/>
  <c r="EC90" i="11"/>
  <c r="EC106" i="11"/>
  <c r="EC97" i="11"/>
  <c r="EB84" i="11"/>
  <c r="EC92" i="11"/>
  <c r="EB95" i="11"/>
  <c r="EB105" i="11"/>
  <c r="EB115" i="11"/>
  <c r="EC95" i="11"/>
  <c r="EC113" i="11"/>
  <c r="EC83" i="11"/>
  <c r="EB107" i="11"/>
  <c r="EC29" i="11"/>
  <c r="EB67" i="11"/>
  <c r="EC85" i="11"/>
  <c r="EC117" i="11"/>
  <c r="EB10" i="11"/>
  <c r="EB13" i="11"/>
  <c r="EB24" i="11"/>
  <c r="EC11" i="11"/>
  <c r="EB20" i="11"/>
  <c r="EB27" i="11"/>
  <c r="EC32" i="11"/>
  <c r="EB32" i="11"/>
  <c r="EB44" i="11"/>
  <c r="EB58" i="11"/>
  <c r="EC45" i="11"/>
  <c r="EC53" i="11"/>
  <c r="EC55" i="11"/>
  <c r="EB64" i="11"/>
  <c r="EC78" i="11"/>
  <c r="EC62" i="11"/>
  <c r="EB74" i="11"/>
  <c r="EC79" i="11"/>
  <c r="EC94" i="11"/>
  <c r="EC107" i="11"/>
  <c r="EC101" i="11"/>
  <c r="EB88" i="11"/>
  <c r="EB99" i="11"/>
  <c r="EC99" i="11"/>
  <c r="EB106" i="11"/>
  <c r="EB119" i="11"/>
  <c r="EB116" i="11"/>
  <c r="EC114" i="11"/>
  <c r="EB90" i="11"/>
  <c r="EB120" i="11"/>
  <c r="EC12" i="11"/>
  <c r="EB38" i="11"/>
  <c r="EB47" i="11"/>
  <c r="EB81" i="11"/>
  <c r="EC120" i="11"/>
  <c r="EB2" i="11"/>
  <c r="EC8" i="11"/>
  <c r="EC16" i="11"/>
  <c r="EB31" i="11"/>
  <c r="EC15" i="11"/>
  <c r="EB28" i="11"/>
  <c r="EC27" i="11"/>
  <c r="EC33" i="11"/>
  <c r="EC35" i="11"/>
  <c r="EC48" i="11"/>
  <c r="EB59" i="11"/>
  <c r="EC51" i="11"/>
  <c r="EB54" i="11"/>
  <c r="EC59" i="11"/>
  <c r="EB65" i="11"/>
  <c r="EC57" i="11"/>
  <c r="EC66" i="11"/>
  <c r="EC65" i="11"/>
  <c r="EC72" i="11"/>
  <c r="EB97" i="11"/>
  <c r="EC56" i="11"/>
  <c r="EC102" i="11"/>
  <c r="EB92" i="11"/>
  <c r="EB108" i="11"/>
  <c r="EC108" i="11"/>
  <c r="EB121" i="11"/>
  <c r="EB21" i="11"/>
  <c r="EB42" i="11"/>
  <c r="EB102" i="11"/>
  <c r="EB118" i="11"/>
  <c r="EC2" i="11"/>
  <c r="EC10" i="11"/>
  <c r="EB17" i="11"/>
  <c r="EB11" i="11"/>
  <c r="EC19" i="11"/>
  <c r="EC18" i="11"/>
  <c r="EB29" i="11"/>
  <c r="EC36" i="11"/>
  <c r="EC37" i="11"/>
  <c r="EB49" i="11"/>
  <c r="EB41" i="11"/>
  <c r="EB52" i="11"/>
  <c r="EC38" i="11"/>
  <c r="EC46" i="11"/>
  <c r="EB66" i="11"/>
  <c r="EC60" i="11"/>
  <c r="EB68" i="11"/>
  <c r="EC71" i="11"/>
  <c r="EC73" i="11"/>
  <c r="EB101" i="11"/>
  <c r="EC68" i="11"/>
  <c r="EC81" i="11"/>
  <c r="EC98" i="11"/>
  <c r="EB109" i="11"/>
  <c r="EC109" i="11"/>
  <c r="EB114" i="11"/>
  <c r="EC119" i="11"/>
  <c r="EB113" i="11"/>
  <c r="EC116" i="11"/>
  <c r="EB96" i="11"/>
  <c r="EB45" i="11"/>
  <c r="EC74" i="11"/>
  <c r="EB117" i="11"/>
  <c r="EC6" i="11"/>
  <c r="EB14" i="11"/>
  <c r="EC17" i="11"/>
  <c r="EB15" i="11"/>
  <c r="EC26" i="11"/>
  <c r="EC28" i="11"/>
  <c r="EB34" i="11"/>
  <c r="EB37" i="11"/>
  <c r="EC39" i="11"/>
  <c r="EC49" i="11"/>
  <c r="EC50" i="11"/>
  <c r="EC43" i="11"/>
  <c r="EC47" i="11"/>
  <c r="EB60" i="11"/>
  <c r="EC67" i="11"/>
  <c r="EC54" i="11"/>
  <c r="EB70" i="11"/>
  <c r="EB76" i="11"/>
  <c r="EC80" i="11"/>
  <c r="EC103" i="11"/>
  <c r="EB85" i="11"/>
  <c r="EC89" i="11"/>
  <c r="EB77" i="11"/>
  <c r="EB83" i="11"/>
  <c r="EC111" i="11"/>
  <c r="EC96" i="11"/>
  <c r="EB86" i="11"/>
  <c r="EC121" i="11"/>
  <c r="EC118" i="11"/>
  <c r="ED4" i="11"/>
  <c r="EC20" i="11"/>
  <c r="EB36" i="11"/>
  <c r="EC70" i="11"/>
  <c r="EC110" i="11"/>
  <c r="EA122" i="11"/>
  <c r="EC158" i="11"/>
  <c r="EE147" i="11"/>
  <c r="EF152" i="11"/>
  <c r="EE152" i="11" s="1"/>
  <c r="EF147" i="11"/>
  <c r="EF151" i="11"/>
  <c r="EF153" i="11"/>
  <c r="EE153" i="11" s="1"/>
  <c r="EG149" i="11"/>
  <c r="EF154" i="11"/>
  <c r="EE154" i="11" s="1"/>
  <c r="EF155" i="11"/>
  <c r="EE155" i="11" s="1"/>
  <c r="EF157" i="11"/>
  <c r="EE157" i="11" s="1"/>
  <c r="EF156" i="11"/>
  <c r="EE156" i="11" s="1"/>
  <c r="ED158" i="11"/>
  <c r="ED8" i="11" l="1"/>
  <c r="EE9" i="11"/>
  <c r="ED14" i="11"/>
  <c r="ED18" i="11"/>
  <c r="EE27" i="11"/>
  <c r="ED23" i="11"/>
  <c r="EE19" i="11"/>
  <c r="ED38" i="11"/>
  <c r="ED35" i="11"/>
  <c r="EE54" i="11"/>
  <c r="EE48" i="11"/>
  <c r="EE50" i="11"/>
  <c r="ED61" i="11"/>
  <c r="EE52" i="11"/>
  <c r="ED71" i="11"/>
  <c r="EE71" i="11"/>
  <c r="EE61" i="11"/>
  <c r="EE57" i="11"/>
  <c r="ED84" i="11"/>
  <c r="ED92" i="11"/>
  <c r="ED100" i="11"/>
  <c r="EE81" i="11"/>
  <c r="EE89" i="11"/>
  <c r="ED76" i="11"/>
  <c r="EE104" i="11"/>
  <c r="ED77" i="11"/>
  <c r="ED75" i="11"/>
  <c r="ED118" i="11"/>
  <c r="EE115" i="11"/>
  <c r="EE119" i="11"/>
  <c r="ED9" i="11"/>
  <c r="EE10" i="11"/>
  <c r="ED16" i="11"/>
  <c r="ED22" i="11"/>
  <c r="ED28" i="11"/>
  <c r="EE25" i="11"/>
  <c r="EE28" i="11"/>
  <c r="ED25" i="11"/>
  <c r="ED37" i="11"/>
  <c r="ED55" i="11"/>
  <c r="ED49" i="11"/>
  <c r="ED51" i="11"/>
  <c r="ED62" i="11"/>
  <c r="ED56" i="11"/>
  <c r="ED72" i="11"/>
  <c r="EE72" i="11"/>
  <c r="EE65" i="11"/>
  <c r="EE53" i="11"/>
  <c r="ED85" i="11"/>
  <c r="ED93" i="11"/>
  <c r="ED101" i="11"/>
  <c r="EE82" i="11"/>
  <c r="EE90" i="11"/>
  <c r="ED78" i="11"/>
  <c r="EE105" i="11"/>
  <c r="ED108" i="11"/>
  <c r="ED110" i="11"/>
  <c r="ED119" i="11"/>
  <c r="EE116" i="11"/>
  <c r="ED10" i="11"/>
  <c r="EE11" i="11"/>
  <c r="EE14" i="11"/>
  <c r="EE23" i="11"/>
  <c r="ED19" i="11"/>
  <c r="ED26" i="11"/>
  <c r="ED33" i="11"/>
  <c r="ED34" i="11"/>
  <c r="EE37" i="11"/>
  <c r="EE31" i="11"/>
  <c r="EE40" i="11"/>
  <c r="EE56" i="11"/>
  <c r="ED63" i="11"/>
  <c r="ED58" i="11"/>
  <c r="ED73" i="11"/>
  <c r="EE73" i="11"/>
  <c r="EE67" i="11"/>
  <c r="EE63" i="11"/>
  <c r="ED86" i="11"/>
  <c r="ED94" i="11"/>
  <c r="ED102" i="11"/>
  <c r="EE83" i="11"/>
  <c r="EE91" i="11"/>
  <c r="EE79" i="11"/>
  <c r="EE107" i="11"/>
  <c r="EE99" i="11"/>
  <c r="ED112" i="11"/>
  <c r="ED120" i="11"/>
  <c r="EE117" i="11"/>
  <c r="EE84" i="11"/>
  <c r="EE80" i="11"/>
  <c r="ED113" i="11"/>
  <c r="ED11" i="11"/>
  <c r="EE12" i="11"/>
  <c r="EE16" i="11"/>
  <c r="ED24" i="11"/>
  <c r="EE21" i="11"/>
  <c r="EE26" i="11"/>
  <c r="ED29" i="11"/>
  <c r="EE34" i="11"/>
  <c r="EE38" i="11"/>
  <c r="ED42" i="11"/>
  <c r="EE44" i="11"/>
  <c r="ED43" i="11"/>
  <c r="ED64" i="11"/>
  <c r="EE58" i="11"/>
  <c r="ED74" i="11"/>
  <c r="EE74" i="11"/>
  <c r="ED57" i="11"/>
  <c r="ED79" i="11"/>
  <c r="ED87" i="11"/>
  <c r="ED95" i="11"/>
  <c r="ED103" i="11"/>
  <c r="EE92" i="11"/>
  <c r="EE66" i="11"/>
  <c r="EE108" i="11"/>
  <c r="ED121" i="11"/>
  <c r="ED2" i="11"/>
  <c r="EE2" i="11"/>
  <c r="ED12" i="11"/>
  <c r="ED17" i="11"/>
  <c r="EE18" i="11"/>
  <c r="ED15" i="11"/>
  <c r="EE30" i="11"/>
  <c r="EE33" i="11"/>
  <c r="ED36" i="11"/>
  <c r="EE39" i="11"/>
  <c r="EE47" i="11"/>
  <c r="EE49" i="11"/>
  <c r="EE45" i="11"/>
  <c r="ED65" i="11"/>
  <c r="ED59" i="11"/>
  <c r="EE59" i="11"/>
  <c r="EE75" i="11"/>
  <c r="EE60" i="11"/>
  <c r="ED80" i="11"/>
  <c r="ED88" i="11"/>
  <c r="ED96" i="11"/>
  <c r="ED104" i="11"/>
  <c r="EE85" i="11"/>
  <c r="EE93" i="11"/>
  <c r="EE96" i="11"/>
  <c r="EE97" i="11"/>
  <c r="ED111" i="11"/>
  <c r="ED114" i="11"/>
  <c r="EE110" i="11"/>
  <c r="EF4" i="11"/>
  <c r="EE6" i="11"/>
  <c r="ED13" i="11"/>
  <c r="ED21" i="11"/>
  <c r="EE22" i="11"/>
  <c r="EE17" i="11"/>
  <c r="ED32" i="11"/>
  <c r="ED40" i="11"/>
  <c r="EE36" i="11"/>
  <c r="EE41" i="11"/>
  <c r="ED48" i="11"/>
  <c r="ED50" i="11"/>
  <c r="EE51" i="11"/>
  <c r="ED66" i="11"/>
  <c r="ED68" i="11"/>
  <c r="EE68" i="11"/>
  <c r="EE76" i="11"/>
  <c r="EE64" i="11"/>
  <c r="ED81" i="11"/>
  <c r="ED89" i="11"/>
  <c r="ED97" i="11"/>
  <c r="ED105" i="11"/>
  <c r="EE86" i="11"/>
  <c r="EE94" i="11"/>
  <c r="EE100" i="11"/>
  <c r="EE101" i="11"/>
  <c r="ED109" i="11"/>
  <c r="ED115" i="11"/>
  <c r="EE112" i="11"/>
  <c r="EE120" i="11"/>
  <c r="EE87" i="11"/>
  <c r="EE102" i="11"/>
  <c r="ED116" i="11"/>
  <c r="EE121" i="11"/>
  <c r="ED6" i="11"/>
  <c r="EE7" i="11"/>
  <c r="EE15" i="11"/>
  <c r="EE29" i="11"/>
  <c r="EE20" i="11"/>
  <c r="ED31" i="11"/>
  <c r="ED27" i="11"/>
  <c r="ED41" i="11"/>
  <c r="EE42" i="11"/>
  <c r="EE46" i="11"/>
  <c r="EE55" i="11"/>
  <c r="ED39" i="11"/>
  <c r="ED52" i="11"/>
  <c r="ED67" i="11"/>
  <c r="ED69" i="11"/>
  <c r="EE69" i="11"/>
  <c r="EE77" i="11"/>
  <c r="ED53" i="11"/>
  <c r="ED82" i="11"/>
  <c r="ED90" i="11"/>
  <c r="ED98" i="11"/>
  <c r="ED106" i="11"/>
  <c r="EE95" i="11"/>
  <c r="EE106" i="11"/>
  <c r="EE111" i="11"/>
  <c r="EE113" i="11"/>
  <c r="ED7" i="11"/>
  <c r="EE8" i="11"/>
  <c r="EE13" i="11"/>
  <c r="ED30" i="11"/>
  <c r="EE24" i="11"/>
  <c r="ED20" i="11"/>
  <c r="EE32" i="11"/>
  <c r="EE35" i="11"/>
  <c r="EE43" i="11"/>
  <c r="ED47" i="11"/>
  <c r="ED44" i="11"/>
  <c r="ED45" i="11"/>
  <c r="ED60" i="11"/>
  <c r="ED46" i="11"/>
  <c r="ED70" i="11"/>
  <c r="EE70" i="11"/>
  <c r="EE78" i="11"/>
  <c r="ED54" i="11"/>
  <c r="ED83" i="11"/>
  <c r="ED91" i="11"/>
  <c r="ED99" i="11"/>
  <c r="ED107" i="11"/>
  <c r="EE88" i="11"/>
  <c r="EE62" i="11"/>
  <c r="EE103" i="11"/>
  <c r="EE98" i="11"/>
  <c r="EE109" i="11"/>
  <c r="ED117" i="11"/>
  <c r="EE114" i="11"/>
  <c r="EE118" i="11"/>
  <c r="EB122" i="11"/>
  <c r="EC122" i="11"/>
  <c r="EI149" i="11"/>
  <c r="EH156" i="11"/>
  <c r="EG156" i="11" s="1"/>
  <c r="EG147" i="11"/>
  <c r="EH153" i="11"/>
  <c r="EG153" i="11" s="1"/>
  <c r="EH157" i="11"/>
  <c r="EG157" i="11" s="1"/>
  <c r="EH151" i="11"/>
  <c r="EG151" i="11" s="1"/>
  <c r="EH155" i="11"/>
  <c r="EG155" i="11" s="1"/>
  <c r="EH152" i="11"/>
  <c r="EG152" i="11" s="1"/>
  <c r="EH154" i="11"/>
  <c r="EG154" i="11" s="1"/>
  <c r="EH147" i="11"/>
  <c r="EF158" i="11"/>
  <c r="EE151" i="11"/>
  <c r="EE158" i="11" s="1"/>
  <c r="ED122" i="11" l="1"/>
  <c r="EE122" i="11"/>
  <c r="EF8" i="11"/>
  <c r="EG6" i="11"/>
  <c r="EG15" i="11"/>
  <c r="EG12" i="11"/>
  <c r="EF19" i="11"/>
  <c r="EF38" i="11"/>
  <c r="EF24" i="11"/>
  <c r="EF32" i="11"/>
  <c r="EG46" i="11"/>
  <c r="EG54" i="11"/>
  <c r="EF43" i="11"/>
  <c r="EF27" i="11"/>
  <c r="EF41" i="11"/>
  <c r="EG60" i="11"/>
  <c r="EG70" i="11"/>
  <c r="EG82" i="11"/>
  <c r="EG90" i="11"/>
  <c r="EG98" i="11"/>
  <c r="EG65" i="11"/>
  <c r="EG78" i="11"/>
  <c r="EF84" i="11"/>
  <c r="EF92" i="11"/>
  <c r="EF100" i="11"/>
  <c r="EF72" i="11"/>
  <c r="EF114" i="11"/>
  <c r="EG112" i="11"/>
  <c r="EG113" i="11"/>
  <c r="EF105" i="11"/>
  <c r="EG105" i="11"/>
  <c r="EF69" i="11"/>
  <c r="EF9" i="11"/>
  <c r="EG7" i="11"/>
  <c r="EG14" i="11"/>
  <c r="EG17" i="11"/>
  <c r="EF29" i="11"/>
  <c r="EF39" i="11"/>
  <c r="EG22" i="11"/>
  <c r="EG28" i="11"/>
  <c r="EG47" i="11"/>
  <c r="EG55" i="11"/>
  <c r="EF44" i="11"/>
  <c r="EG38" i="11"/>
  <c r="EF49" i="11"/>
  <c r="EF52" i="11"/>
  <c r="EG71" i="11"/>
  <c r="EG83" i="11"/>
  <c r="EG91" i="11"/>
  <c r="EG99" i="11"/>
  <c r="EF67" i="11"/>
  <c r="EG64" i="11"/>
  <c r="EF85" i="11"/>
  <c r="EF93" i="11"/>
  <c r="EF70" i="11"/>
  <c r="EF79" i="11"/>
  <c r="EF115" i="11"/>
  <c r="EG119" i="11"/>
  <c r="EG114" i="11"/>
  <c r="EF106" i="11"/>
  <c r="EG106" i="11"/>
  <c r="EF109" i="11"/>
  <c r="EG116" i="11"/>
  <c r="EF78" i="11"/>
  <c r="EF101" i="11"/>
  <c r="EF10" i="11"/>
  <c r="EG8" i="11"/>
  <c r="EF16" i="11"/>
  <c r="EG21" i="11"/>
  <c r="EG32" i="11"/>
  <c r="EG19" i="11"/>
  <c r="EG23" i="11"/>
  <c r="EG26" i="11"/>
  <c r="EG48" i="11"/>
  <c r="EF33" i="11"/>
  <c r="EF45" i="11"/>
  <c r="EF53" i="11"/>
  <c r="EG41" i="11"/>
  <c r="EF55" i="11"/>
  <c r="EG72" i="11"/>
  <c r="EG84" i="11"/>
  <c r="EG92" i="11"/>
  <c r="EG100" i="11"/>
  <c r="EF60" i="11"/>
  <c r="EF63" i="11"/>
  <c r="EF86" i="11"/>
  <c r="EF94" i="11"/>
  <c r="EF62" i="11"/>
  <c r="EF108" i="11"/>
  <c r="EF116" i="11"/>
  <c r="EG120" i="11"/>
  <c r="EG115" i="11"/>
  <c r="EF107" i="11"/>
  <c r="EG107" i="11"/>
  <c r="EF117" i="11"/>
  <c r="EF80" i="11"/>
  <c r="EF74" i="11"/>
  <c r="EF118" i="11"/>
  <c r="EG108" i="11"/>
  <c r="EG118" i="11"/>
  <c r="EF120" i="11"/>
  <c r="EF75" i="11"/>
  <c r="EF11" i="11"/>
  <c r="EG9" i="11"/>
  <c r="EF20" i="11"/>
  <c r="EG16" i="11"/>
  <c r="EG33" i="11"/>
  <c r="EG29" i="11"/>
  <c r="EG24" i="11"/>
  <c r="EG37" i="11"/>
  <c r="EG49" i="11"/>
  <c r="EG39" i="11"/>
  <c r="EF40" i="11"/>
  <c r="EF46" i="11"/>
  <c r="EF50" i="11"/>
  <c r="EF51" i="11"/>
  <c r="EG73" i="11"/>
  <c r="EG85" i="11"/>
  <c r="EG93" i="11"/>
  <c r="EG101" i="11"/>
  <c r="EF64" i="11"/>
  <c r="EF66" i="11"/>
  <c r="EF87" i="11"/>
  <c r="EF95" i="11"/>
  <c r="EF76" i="11"/>
  <c r="EG121" i="11"/>
  <c r="EF73" i="11"/>
  <c r="EF102" i="11"/>
  <c r="EF103" i="11"/>
  <c r="EH4" i="11"/>
  <c r="EF12" i="11"/>
  <c r="EG10" i="11"/>
  <c r="EG27" i="11"/>
  <c r="EF18" i="11"/>
  <c r="EF34" i="11"/>
  <c r="EG34" i="11"/>
  <c r="EF25" i="11"/>
  <c r="EG42" i="11"/>
  <c r="EG50" i="11"/>
  <c r="EF31" i="11"/>
  <c r="EG56" i="11"/>
  <c r="EF54" i="11"/>
  <c r="EF56" i="11"/>
  <c r="EG62" i="11"/>
  <c r="EG74" i="11"/>
  <c r="EG86" i="11"/>
  <c r="EG94" i="11"/>
  <c r="EG102" i="11"/>
  <c r="EG67" i="11"/>
  <c r="EF71" i="11"/>
  <c r="EF88" i="11"/>
  <c r="EF96" i="11"/>
  <c r="EF110" i="11"/>
  <c r="EG117" i="11"/>
  <c r="EF112" i="11"/>
  <c r="EF2" i="11"/>
  <c r="EF13" i="11"/>
  <c r="EG11" i="11"/>
  <c r="EF28" i="11"/>
  <c r="EG30" i="11"/>
  <c r="EF35" i="11"/>
  <c r="EG35" i="11"/>
  <c r="EG25" i="11"/>
  <c r="EG43" i="11"/>
  <c r="EG51" i="11"/>
  <c r="EG31" i="11"/>
  <c r="EG57" i="11"/>
  <c r="EF47" i="11"/>
  <c r="EF57" i="11"/>
  <c r="EG66" i="11"/>
  <c r="EG79" i="11"/>
  <c r="EG87" i="11"/>
  <c r="EG95" i="11"/>
  <c r="EF61" i="11"/>
  <c r="EG75" i="11"/>
  <c r="EF81" i="11"/>
  <c r="EF89" i="11"/>
  <c r="EF97" i="11"/>
  <c r="EG63" i="11"/>
  <c r="EF111" i="11"/>
  <c r="EF119" i="11"/>
  <c r="EG109" i="11"/>
  <c r="EF77" i="11"/>
  <c r="EF6" i="11"/>
  <c r="EF14" i="11"/>
  <c r="EF15" i="11"/>
  <c r="EF17" i="11"/>
  <c r="EG18" i="11"/>
  <c r="EF36" i="11"/>
  <c r="EF22" i="11"/>
  <c r="EF26" i="11"/>
  <c r="EG44" i="11"/>
  <c r="EG52" i="11"/>
  <c r="EG36" i="11"/>
  <c r="EG58" i="11"/>
  <c r="EF48" i="11"/>
  <c r="EF58" i="11"/>
  <c r="EG68" i="11"/>
  <c r="EG80" i="11"/>
  <c r="EG88" i="11"/>
  <c r="EG96" i="11"/>
  <c r="EF65" i="11"/>
  <c r="EG76" i="11"/>
  <c r="EF82" i="11"/>
  <c r="EF90" i="11"/>
  <c r="EF98" i="11"/>
  <c r="EG103" i="11"/>
  <c r="EF7" i="11"/>
  <c r="EG2" i="11"/>
  <c r="EG13" i="11"/>
  <c r="EF21" i="11"/>
  <c r="EG20" i="11"/>
  <c r="EF37" i="11"/>
  <c r="EF23" i="11"/>
  <c r="EF30" i="11"/>
  <c r="EG45" i="11"/>
  <c r="EG53" i="11"/>
  <c r="EF42" i="11"/>
  <c r="EG59" i="11"/>
  <c r="EG40" i="11"/>
  <c r="EF59" i="11"/>
  <c r="EG69" i="11"/>
  <c r="EG81" i="11"/>
  <c r="EG89" i="11"/>
  <c r="EG97" i="11"/>
  <c r="EG61" i="11"/>
  <c r="EG77" i="11"/>
  <c r="EF83" i="11"/>
  <c r="EF91" i="11"/>
  <c r="EF99" i="11"/>
  <c r="EF68" i="11"/>
  <c r="EF113" i="11"/>
  <c r="EF121" i="11"/>
  <c r="EG111" i="11"/>
  <c r="EF104" i="11"/>
  <c r="EG104" i="11"/>
  <c r="EG110" i="11"/>
  <c r="EJ147" i="11"/>
  <c r="EJ153" i="11"/>
  <c r="EI153" i="11" s="1"/>
  <c r="EJ156" i="11"/>
  <c r="EI156" i="11" s="1"/>
  <c r="EJ152" i="11"/>
  <c r="EI152" i="11" s="1"/>
  <c r="EJ155" i="11"/>
  <c r="EI155" i="11" s="1"/>
  <c r="EK149" i="11"/>
  <c r="EJ157" i="11"/>
  <c r="EI157" i="11" s="1"/>
  <c r="EJ151" i="11"/>
  <c r="EI151" i="11" s="1"/>
  <c r="EI147" i="11"/>
  <c r="EJ154" i="11"/>
  <c r="EI154" i="11" s="1"/>
  <c r="EH158" i="11"/>
  <c r="EG158" i="11"/>
  <c r="EF122" i="11" l="1"/>
  <c r="EG122" i="11"/>
  <c r="EH8" i="11"/>
  <c r="EI10" i="11"/>
  <c r="EH21" i="11"/>
  <c r="EH29" i="11"/>
  <c r="EI18" i="11"/>
  <c r="EI25" i="11"/>
  <c r="EI28" i="11"/>
  <c r="EI39" i="11"/>
  <c r="EI34" i="11"/>
  <c r="EH61" i="11"/>
  <c r="EI42" i="11"/>
  <c r="EH48" i="11"/>
  <c r="EI43" i="11"/>
  <c r="EI66" i="11"/>
  <c r="EH59" i="11"/>
  <c r="EI68" i="11"/>
  <c r="EH75" i="11"/>
  <c r="EI78" i="11"/>
  <c r="EI91" i="11"/>
  <c r="EH86" i="11"/>
  <c r="EI117" i="11"/>
  <c r="EI96" i="11"/>
  <c r="EH114" i="11"/>
  <c r="EH81" i="11"/>
  <c r="EI111" i="11"/>
  <c r="EI97" i="11"/>
  <c r="EH74" i="11"/>
  <c r="EI104" i="11"/>
  <c r="EH95" i="11"/>
  <c r="EI6" i="11"/>
  <c r="EI37" i="11"/>
  <c r="EH69" i="11"/>
  <c r="EI90" i="11"/>
  <c r="EH91" i="11"/>
  <c r="EH9" i="11"/>
  <c r="EI11" i="11"/>
  <c r="EH22" i="11"/>
  <c r="EH30" i="11"/>
  <c r="EI19" i="11"/>
  <c r="EH32" i="11"/>
  <c r="EH31" i="11"/>
  <c r="EI29" i="11"/>
  <c r="EI35" i="11"/>
  <c r="EH62" i="11"/>
  <c r="EI46" i="11"/>
  <c r="EI55" i="11"/>
  <c r="EI45" i="11"/>
  <c r="EI67" i="11"/>
  <c r="EI59" i="11"/>
  <c r="EI69" i="11"/>
  <c r="EH76" i="11"/>
  <c r="EI72" i="11"/>
  <c r="EI95" i="11"/>
  <c r="EH90" i="11"/>
  <c r="EI118" i="11"/>
  <c r="EI100" i="11"/>
  <c r="EH115" i="11"/>
  <c r="EH85" i="11"/>
  <c r="EI113" i="11"/>
  <c r="EH101" i="11"/>
  <c r="EH84" i="11"/>
  <c r="EI105" i="11"/>
  <c r="EH87" i="11"/>
  <c r="EI26" i="11"/>
  <c r="EI60" i="11"/>
  <c r="EH79" i="11"/>
  <c r="EH106" i="11"/>
  <c r="EH10" i="11"/>
  <c r="EH15" i="11"/>
  <c r="EH23" i="11"/>
  <c r="EI2" i="11"/>
  <c r="EI20" i="11"/>
  <c r="EH33" i="11"/>
  <c r="EI23" i="11"/>
  <c r="EH35" i="11"/>
  <c r="EI51" i="11"/>
  <c r="EH63" i="11"/>
  <c r="EH47" i="11"/>
  <c r="EH37" i="11"/>
  <c r="EI50" i="11"/>
  <c r="EH50" i="11"/>
  <c r="EH43" i="11"/>
  <c r="EI70" i="11"/>
  <c r="EH77" i="11"/>
  <c r="EI80" i="11"/>
  <c r="EI99" i="11"/>
  <c r="EH94" i="11"/>
  <c r="EI119" i="11"/>
  <c r="EH108" i="11"/>
  <c r="EH116" i="11"/>
  <c r="EH89" i="11"/>
  <c r="EI63" i="11"/>
  <c r="EH102" i="11"/>
  <c r="EH88" i="11"/>
  <c r="EI106" i="11"/>
  <c r="EI88" i="11"/>
  <c r="EI8" i="11"/>
  <c r="EH34" i="11"/>
  <c r="EH51" i="11"/>
  <c r="EH112" i="11"/>
  <c r="EH11" i="11"/>
  <c r="EH16" i="11"/>
  <c r="EH24" i="11"/>
  <c r="EI13" i="11"/>
  <c r="EI21" i="11"/>
  <c r="EH14" i="11"/>
  <c r="EI24" i="11"/>
  <c r="EI40" i="11"/>
  <c r="EH52" i="11"/>
  <c r="EH64" i="11"/>
  <c r="EI54" i="11"/>
  <c r="EH39" i="11"/>
  <c r="EH57" i="11"/>
  <c r="EH58" i="11"/>
  <c r="EI62" i="11"/>
  <c r="EI71" i="11"/>
  <c r="EH78" i="11"/>
  <c r="EH71" i="11"/>
  <c r="EI112" i="11"/>
  <c r="EH96" i="11"/>
  <c r="EI79" i="11"/>
  <c r="EH109" i="11"/>
  <c r="EH117" i="11"/>
  <c r="EH93" i="11"/>
  <c r="EH80" i="11"/>
  <c r="EH103" i="11"/>
  <c r="EH92" i="11"/>
  <c r="EI107" i="11"/>
  <c r="EI73" i="11"/>
  <c r="EI16" i="11"/>
  <c r="EH46" i="11"/>
  <c r="EI76" i="11"/>
  <c r="EI109" i="11"/>
  <c r="EJ4" i="11"/>
  <c r="EH2" i="11"/>
  <c r="EH17" i="11"/>
  <c r="EH25" i="11"/>
  <c r="EI12" i="11"/>
  <c r="EI22" i="11"/>
  <c r="EH12" i="11"/>
  <c r="EI31" i="11"/>
  <c r="EH41" i="11"/>
  <c r="EH38" i="11"/>
  <c r="EH65" i="11"/>
  <c r="EH55" i="11"/>
  <c r="EH40" i="11"/>
  <c r="EH56" i="11"/>
  <c r="EH45" i="11"/>
  <c r="EH66" i="11"/>
  <c r="EI61" i="11"/>
  <c r="EI64" i="11"/>
  <c r="EH72" i="11"/>
  <c r="EI120" i="11"/>
  <c r="EH100" i="11"/>
  <c r="EI82" i="11"/>
  <c r="EH110" i="11"/>
  <c r="EH118" i="11"/>
  <c r="EH97" i="11"/>
  <c r="EI81" i="11"/>
  <c r="EH104" i="11"/>
  <c r="EH98" i="11"/>
  <c r="EI84" i="11"/>
  <c r="EI98" i="11"/>
  <c r="EH19" i="11"/>
  <c r="EH44" i="11"/>
  <c r="EI83" i="11"/>
  <c r="EI89" i="11"/>
  <c r="EH6" i="11"/>
  <c r="EI7" i="11"/>
  <c r="EH18" i="11"/>
  <c r="EH26" i="11"/>
  <c r="EI15" i="11"/>
  <c r="EH13" i="11"/>
  <c r="EI27" i="11"/>
  <c r="EI36" i="11"/>
  <c r="EI41" i="11"/>
  <c r="EI52" i="11"/>
  <c r="EH42" i="11"/>
  <c r="EI30" i="11"/>
  <c r="EI44" i="11"/>
  <c r="EI57" i="11"/>
  <c r="EI49" i="11"/>
  <c r="EH68" i="11"/>
  <c r="EI65" i="11"/>
  <c r="EI75" i="11"/>
  <c r="EH73" i="11"/>
  <c r="EI121" i="11"/>
  <c r="EI114" i="11"/>
  <c r="EI86" i="11"/>
  <c r="EH111" i="11"/>
  <c r="EH119" i="11"/>
  <c r="EI108" i="11"/>
  <c r="EI85" i="11"/>
  <c r="EH105" i="11"/>
  <c r="EI101" i="11"/>
  <c r="EI92" i="11"/>
  <c r="EH83" i="11"/>
  <c r="EI32" i="11"/>
  <c r="EI48" i="11"/>
  <c r="EI115" i="11"/>
  <c r="EI102" i="11"/>
  <c r="EH7" i="11"/>
  <c r="EI9" i="11"/>
  <c r="EH20" i="11"/>
  <c r="EH28" i="11"/>
  <c r="EI17" i="11"/>
  <c r="EI14" i="11"/>
  <c r="EI33" i="11"/>
  <c r="EI38" i="11"/>
  <c r="EH36" i="11"/>
  <c r="EH60" i="11"/>
  <c r="EI53" i="11"/>
  <c r="EI47" i="11"/>
  <c r="EH49" i="11"/>
  <c r="EI56" i="11"/>
  <c r="EI58" i="11"/>
  <c r="EH70" i="11"/>
  <c r="EH67" i="11"/>
  <c r="EI77" i="11"/>
  <c r="EI87" i="11"/>
  <c r="EH82" i="11"/>
  <c r="EI116" i="11"/>
  <c r="EI94" i="11"/>
  <c r="EH113" i="11"/>
  <c r="EH121" i="11"/>
  <c r="EI110" i="11"/>
  <c r="EI93" i="11"/>
  <c r="EH107" i="11"/>
  <c r="EI103" i="11"/>
  <c r="EH99" i="11"/>
  <c r="EH27" i="11"/>
  <c r="EH53" i="11"/>
  <c r="EH54" i="11"/>
  <c r="EH120" i="11"/>
  <c r="EI74" i="11"/>
  <c r="EJ158" i="11"/>
  <c r="EL155" i="11"/>
  <c r="EK155" i="11" s="1"/>
  <c r="EL153" i="11"/>
  <c r="EK153" i="11" s="1"/>
  <c r="EL152" i="11"/>
  <c r="EK152" i="11" s="1"/>
  <c r="EM149" i="11"/>
  <c r="EK147" i="11"/>
  <c r="EL147" i="11"/>
  <c r="EL157" i="11"/>
  <c r="EK157" i="11" s="1"/>
  <c r="EL154" i="11"/>
  <c r="EK154" i="11" s="1"/>
  <c r="EL156" i="11"/>
  <c r="EK156" i="11" s="1"/>
  <c r="EL151" i="11"/>
  <c r="EI158" i="11"/>
  <c r="EJ6" i="11" l="1"/>
  <c r="EJ8" i="11"/>
  <c r="EJ20" i="11"/>
  <c r="EJ28" i="11"/>
  <c r="EK25" i="11"/>
  <c r="EK18" i="11"/>
  <c r="EK34" i="11"/>
  <c r="EK31" i="11"/>
  <c r="EJ33" i="11"/>
  <c r="EJ45" i="11"/>
  <c r="EJ53" i="11"/>
  <c r="EJ58" i="11"/>
  <c r="EK42" i="11"/>
  <c r="EJ62" i="11"/>
  <c r="EK64" i="11"/>
  <c r="EJ59" i="11"/>
  <c r="EJ79" i="11"/>
  <c r="EK73" i="11"/>
  <c r="EK80" i="11"/>
  <c r="EJ86" i="11"/>
  <c r="EJ94" i="11"/>
  <c r="EK95" i="11"/>
  <c r="EJ96" i="11"/>
  <c r="EK89" i="11"/>
  <c r="EK113" i="11"/>
  <c r="EK121" i="11"/>
  <c r="EJ104" i="11"/>
  <c r="EK106" i="11"/>
  <c r="EJ114" i="11"/>
  <c r="EJ12" i="11"/>
  <c r="EJ10" i="11"/>
  <c r="EJ21" i="11"/>
  <c r="EJ29" i="11"/>
  <c r="EJ31" i="11"/>
  <c r="EK26" i="11"/>
  <c r="EK35" i="11"/>
  <c r="EK36" i="11"/>
  <c r="EK40" i="11"/>
  <c r="EJ46" i="11"/>
  <c r="EJ54" i="11"/>
  <c r="EK51" i="11"/>
  <c r="EK46" i="11"/>
  <c r="EJ63" i="11"/>
  <c r="EK65" i="11"/>
  <c r="EJ68" i="11"/>
  <c r="EJ80" i="11"/>
  <c r="EK74" i="11"/>
  <c r="EJ76" i="11"/>
  <c r="EJ87" i="11"/>
  <c r="EK98" i="11"/>
  <c r="EK99" i="11"/>
  <c r="EJ100" i="11"/>
  <c r="EK93" i="11"/>
  <c r="EK114" i="11"/>
  <c r="EJ112" i="11"/>
  <c r="EJ105" i="11"/>
  <c r="EK107" i="11"/>
  <c r="EJ116" i="11"/>
  <c r="EJ13" i="11"/>
  <c r="EK12" i="11"/>
  <c r="EJ22" i="11"/>
  <c r="EJ30" i="11"/>
  <c r="EK16" i="11"/>
  <c r="EK30" i="11"/>
  <c r="EK23" i="11"/>
  <c r="EJ40" i="11"/>
  <c r="EK33" i="11"/>
  <c r="EJ47" i="11"/>
  <c r="EJ55" i="11"/>
  <c r="EK56" i="11"/>
  <c r="EK54" i="11"/>
  <c r="EJ64" i="11"/>
  <c r="EJ66" i="11"/>
  <c r="EJ69" i="11"/>
  <c r="EK44" i="11"/>
  <c r="EK67" i="11"/>
  <c r="EJ78" i="11"/>
  <c r="EJ88" i="11"/>
  <c r="EK83" i="11"/>
  <c r="EJ110" i="11"/>
  <c r="EK96" i="11"/>
  <c r="EJ97" i="11"/>
  <c r="EK115" i="11"/>
  <c r="EJ118" i="11"/>
  <c r="EJ106" i="11"/>
  <c r="EJ113" i="11"/>
  <c r="EJ117" i="11"/>
  <c r="EJ14" i="11"/>
  <c r="EJ15" i="11"/>
  <c r="EJ23" i="11"/>
  <c r="EK8" i="11"/>
  <c r="EK20" i="11"/>
  <c r="EK21" i="11"/>
  <c r="EJ32" i="11"/>
  <c r="EJ41" i="11"/>
  <c r="EK41" i="11"/>
  <c r="EJ48" i="11"/>
  <c r="EK43" i="11"/>
  <c r="EK57" i="11"/>
  <c r="EK47" i="11"/>
  <c r="EJ65" i="11"/>
  <c r="EJ67" i="11"/>
  <c r="EJ70" i="11"/>
  <c r="EK68" i="11"/>
  <c r="EJ75" i="11"/>
  <c r="EJ81" i="11"/>
  <c r="EJ89" i="11"/>
  <c r="EK87" i="11"/>
  <c r="EK76" i="11"/>
  <c r="EK100" i="11"/>
  <c r="EK108" i="11"/>
  <c r="EK116" i="11"/>
  <c r="EJ120" i="11"/>
  <c r="EJ107" i="11"/>
  <c r="EJ115" i="11"/>
  <c r="EJ121" i="11"/>
  <c r="EJ2" i="11"/>
  <c r="EJ9" i="11"/>
  <c r="EJ16" i="11"/>
  <c r="EJ24" i="11"/>
  <c r="EK9" i="11"/>
  <c r="EK27" i="11"/>
  <c r="EK17" i="11"/>
  <c r="EJ36" i="11"/>
  <c r="EK29" i="11"/>
  <c r="EJ34" i="11"/>
  <c r="EJ49" i="11"/>
  <c r="EK45" i="11"/>
  <c r="EK58" i="11"/>
  <c r="EK55" i="11"/>
  <c r="EK60" i="11"/>
  <c r="EK39" i="11"/>
  <c r="EJ71" i="11"/>
  <c r="EK69" i="11"/>
  <c r="EJ77" i="11"/>
  <c r="EJ82" i="11"/>
  <c r="EJ90" i="11"/>
  <c r="EK91" i="11"/>
  <c r="EK82" i="11"/>
  <c r="EJ108" i="11"/>
  <c r="EK109" i="11"/>
  <c r="EK117" i="11"/>
  <c r="EK84" i="11"/>
  <c r="EK102" i="11"/>
  <c r="EJ119" i="11"/>
  <c r="EK101" i="11"/>
  <c r="EK2" i="11"/>
  <c r="EJ11" i="11"/>
  <c r="EJ17" i="11"/>
  <c r="EJ25" i="11"/>
  <c r="EK10" i="11"/>
  <c r="EK14" i="11"/>
  <c r="EK28" i="11"/>
  <c r="EJ37" i="11"/>
  <c r="EJ35" i="11"/>
  <c r="EJ42" i="11"/>
  <c r="EJ50" i="11"/>
  <c r="EK50" i="11"/>
  <c r="EK59" i="11"/>
  <c r="EK49" i="11"/>
  <c r="EK61" i="11"/>
  <c r="EK48" i="11"/>
  <c r="EJ72" i="11"/>
  <c r="EK70" i="11"/>
  <c r="EK79" i="11"/>
  <c r="EJ83" i="11"/>
  <c r="EJ91" i="11"/>
  <c r="EJ95" i="11"/>
  <c r="EK86" i="11"/>
  <c r="EJ109" i="11"/>
  <c r="EK110" i="11"/>
  <c r="EK118" i="11"/>
  <c r="EK92" i="11"/>
  <c r="EK103" i="11"/>
  <c r="EK97" i="11"/>
  <c r="EJ111" i="11"/>
  <c r="EK6" i="11"/>
  <c r="EJ7" i="11"/>
  <c r="EJ18" i="11"/>
  <c r="EJ26" i="11"/>
  <c r="EK15" i="11"/>
  <c r="EK13" i="11"/>
  <c r="EK22" i="11"/>
  <c r="EJ38" i="11"/>
  <c r="EK32" i="11"/>
  <c r="EJ43" i="11"/>
  <c r="EJ51" i="11"/>
  <c r="EJ56" i="11"/>
  <c r="EK52" i="11"/>
  <c r="EJ60" i="11"/>
  <c r="EK62" i="11"/>
  <c r="EK66" i="11"/>
  <c r="EJ73" i="11"/>
  <c r="EK71" i="11"/>
  <c r="EK75" i="11"/>
  <c r="EJ84" i="11"/>
  <c r="EJ92" i="11"/>
  <c r="EJ99" i="11"/>
  <c r="EK90" i="11"/>
  <c r="EK81" i="11"/>
  <c r="EK111" i="11"/>
  <c r="EK119" i="11"/>
  <c r="EJ102" i="11"/>
  <c r="EK104" i="11"/>
  <c r="EJ101" i="11"/>
  <c r="EK88" i="11"/>
  <c r="EL4" i="11"/>
  <c r="EK7" i="11"/>
  <c r="EJ19" i="11"/>
  <c r="EJ27" i="11"/>
  <c r="EK19" i="11"/>
  <c r="EK11" i="11"/>
  <c r="EK24" i="11"/>
  <c r="EJ39" i="11"/>
  <c r="EK38" i="11"/>
  <c r="EJ44" i="11"/>
  <c r="EJ52" i="11"/>
  <c r="EJ57" i="11"/>
  <c r="EK53" i="11"/>
  <c r="EJ61" i="11"/>
  <c r="EK63" i="11"/>
  <c r="EK37" i="11"/>
  <c r="EJ74" i="11"/>
  <c r="EK72" i="11"/>
  <c r="EK77" i="11"/>
  <c r="EJ85" i="11"/>
  <c r="EJ93" i="11"/>
  <c r="EK78" i="11"/>
  <c r="EK94" i="11"/>
  <c r="EK85" i="11"/>
  <c r="EK112" i="11"/>
  <c r="EK120" i="11"/>
  <c r="EJ103" i="11"/>
  <c r="EK105" i="11"/>
  <c r="EJ98" i="11"/>
  <c r="EI122" i="11"/>
  <c r="EH122" i="11"/>
  <c r="EL158" i="11"/>
  <c r="EK151" i="11"/>
  <c r="EK158" i="11" s="1"/>
  <c r="EO149" i="11"/>
  <c r="EN154" i="11"/>
  <c r="EM154" i="11" s="1"/>
  <c r="EN151" i="11"/>
  <c r="EM151" i="11" s="1"/>
  <c r="EN157" i="11"/>
  <c r="EM157" i="11" s="1"/>
  <c r="EN147" i="11"/>
  <c r="EN156" i="11"/>
  <c r="EM156" i="11" s="1"/>
  <c r="EN153" i="11"/>
  <c r="EM153" i="11" s="1"/>
  <c r="EM147" i="11"/>
  <c r="EN152" i="11"/>
  <c r="EM152" i="11" s="1"/>
  <c r="EN155" i="11"/>
  <c r="EM155" i="11" s="1"/>
  <c r="EL10" i="11" l="1"/>
  <c r="EM11" i="11"/>
  <c r="EM18" i="11"/>
  <c r="EL26" i="11"/>
  <c r="EL15" i="11"/>
  <c r="EL21" i="11"/>
  <c r="EL40" i="11"/>
  <c r="EM35" i="11"/>
  <c r="EL36" i="11"/>
  <c r="EL45" i="11"/>
  <c r="EL52" i="11"/>
  <c r="EL60" i="11"/>
  <c r="EL44" i="11"/>
  <c r="EL69" i="11"/>
  <c r="EM57" i="11"/>
  <c r="EM75" i="11"/>
  <c r="EM56" i="11"/>
  <c r="EL76" i="11"/>
  <c r="EL80" i="11"/>
  <c r="EL88" i="11"/>
  <c r="EL96" i="11"/>
  <c r="EL104" i="11"/>
  <c r="EM92" i="11"/>
  <c r="EM98" i="11"/>
  <c r="EM90" i="11"/>
  <c r="EL114" i="11"/>
  <c r="EM112" i="11"/>
  <c r="EM121" i="11"/>
  <c r="EL109" i="11"/>
  <c r="EL11" i="11"/>
  <c r="EN4" i="11"/>
  <c r="EM22" i="11"/>
  <c r="EL16" i="11"/>
  <c r="EM24" i="11"/>
  <c r="EM32" i="11"/>
  <c r="EL41" i="11"/>
  <c r="EM37" i="11"/>
  <c r="EL32" i="11"/>
  <c r="EM49" i="11"/>
  <c r="EM52" i="11"/>
  <c r="EL61" i="11"/>
  <c r="EM47" i="11"/>
  <c r="EL70" i="11"/>
  <c r="EM68" i="11"/>
  <c r="EM76" i="11"/>
  <c r="EM60" i="11"/>
  <c r="EL77" i="11"/>
  <c r="EL81" i="11"/>
  <c r="EL89" i="11"/>
  <c r="EL97" i="11"/>
  <c r="EL105" i="11"/>
  <c r="EM101" i="11"/>
  <c r="EM83" i="11"/>
  <c r="EM94" i="11"/>
  <c r="EL115" i="11"/>
  <c r="EM113" i="11"/>
  <c r="EM85" i="11"/>
  <c r="EL111" i="11"/>
  <c r="EM2" i="11"/>
  <c r="EM13" i="11"/>
  <c r="EM23" i="11"/>
  <c r="EL20" i="11"/>
  <c r="EM31" i="11"/>
  <c r="EL17" i="11"/>
  <c r="EL22" i="11"/>
  <c r="EL37" i="11"/>
  <c r="EM36" i="11"/>
  <c r="EL50" i="11"/>
  <c r="EL53" i="11"/>
  <c r="EL62" i="11"/>
  <c r="EL48" i="11"/>
  <c r="EL71" i="11"/>
  <c r="EM69" i="11"/>
  <c r="EM77" i="11"/>
  <c r="EM61" i="11"/>
  <c r="EL78" i="11"/>
  <c r="EL82" i="11"/>
  <c r="EL90" i="11"/>
  <c r="EL98" i="11"/>
  <c r="EL106" i="11"/>
  <c r="EM102" i="11"/>
  <c r="EM87" i="11"/>
  <c r="EM80" i="11"/>
  <c r="EL116" i="11"/>
  <c r="EM114" i="11"/>
  <c r="EM93" i="11"/>
  <c r="EM81" i="11"/>
  <c r="EL2" i="11"/>
  <c r="EM6" i="11"/>
  <c r="EL14" i="11"/>
  <c r="EL24" i="11"/>
  <c r="EL23" i="11"/>
  <c r="EM26" i="11"/>
  <c r="EM21" i="11"/>
  <c r="EM29" i="11"/>
  <c r="EL38" i="11"/>
  <c r="EM28" i="11"/>
  <c r="EM43" i="11"/>
  <c r="EM30" i="11"/>
  <c r="EL63" i="11"/>
  <c r="EM54" i="11"/>
  <c r="EL72" i="11"/>
  <c r="EM70" i="11"/>
  <c r="EM78" i="11"/>
  <c r="EM62" i="11"/>
  <c r="EL58" i="11"/>
  <c r="EL83" i="11"/>
  <c r="EL91" i="11"/>
  <c r="EL99" i="11"/>
  <c r="EL107" i="11"/>
  <c r="EM103" i="11"/>
  <c r="EM91" i="11"/>
  <c r="EM96" i="11"/>
  <c r="EL117" i="11"/>
  <c r="EM115" i="11"/>
  <c r="EM118" i="11"/>
  <c r="EM89" i="11"/>
  <c r="EL6" i="11"/>
  <c r="EM7" i="11"/>
  <c r="EM14" i="11"/>
  <c r="EL13" i="11"/>
  <c r="EL29" i="11"/>
  <c r="EL27" i="11"/>
  <c r="EL28" i="11"/>
  <c r="EM33" i="11"/>
  <c r="EL39" i="11"/>
  <c r="EM44" i="11"/>
  <c r="EM45" i="11"/>
  <c r="EL42" i="11"/>
  <c r="EL64" i="11"/>
  <c r="EM59" i="11"/>
  <c r="EL73" i="11"/>
  <c r="EM71" i="11"/>
  <c r="EM41" i="11"/>
  <c r="EM63" i="11"/>
  <c r="EM58" i="11"/>
  <c r="EL84" i="11"/>
  <c r="EL92" i="11"/>
  <c r="EL100" i="11"/>
  <c r="EM67" i="11"/>
  <c r="EM104" i="11"/>
  <c r="EM95" i="11"/>
  <c r="EM100" i="11"/>
  <c r="EL118" i="11"/>
  <c r="EM116" i="11"/>
  <c r="EL108" i="11"/>
  <c r="EM109" i="11"/>
  <c r="EL7" i="11"/>
  <c r="EM8" i="11"/>
  <c r="EL12" i="11"/>
  <c r="EM15" i="11"/>
  <c r="EL31" i="11"/>
  <c r="EL30" i="11"/>
  <c r="EL25" i="11"/>
  <c r="EM34" i="11"/>
  <c r="EM38" i="11"/>
  <c r="EM48" i="11"/>
  <c r="EM50" i="11"/>
  <c r="EL46" i="11"/>
  <c r="EL65" i="11"/>
  <c r="EM42" i="11"/>
  <c r="EL74" i="11"/>
  <c r="EM72" i="11"/>
  <c r="EM46" i="11"/>
  <c r="EM64" i="11"/>
  <c r="EL59" i="11"/>
  <c r="EL85" i="11"/>
  <c r="EL93" i="11"/>
  <c r="EL101" i="11"/>
  <c r="EM79" i="11"/>
  <c r="EM105" i="11"/>
  <c r="EM99" i="11"/>
  <c r="EM110" i="11"/>
  <c r="EL119" i="11"/>
  <c r="EM117" i="11"/>
  <c r="EL110" i="11"/>
  <c r="EM111" i="11"/>
  <c r="EL8" i="11"/>
  <c r="EM9" i="11"/>
  <c r="EM12" i="11"/>
  <c r="EM19" i="11"/>
  <c r="EM16" i="11"/>
  <c r="EL18" i="11"/>
  <c r="EL34" i="11"/>
  <c r="EM39" i="11"/>
  <c r="EM40" i="11"/>
  <c r="EL49" i="11"/>
  <c r="EL51" i="11"/>
  <c r="EM53" i="11"/>
  <c r="EL66" i="11"/>
  <c r="EL57" i="11"/>
  <c r="EL55" i="11"/>
  <c r="EM73" i="11"/>
  <c r="EL47" i="11"/>
  <c r="EM65" i="11"/>
  <c r="EM66" i="11"/>
  <c r="EL86" i="11"/>
  <c r="EL94" i="11"/>
  <c r="EL102" i="11"/>
  <c r="EM84" i="11"/>
  <c r="EM106" i="11"/>
  <c r="EM82" i="11"/>
  <c r="EL112" i="11"/>
  <c r="EL120" i="11"/>
  <c r="EM119" i="11"/>
  <c r="EM97" i="11"/>
  <c r="EL9" i="11"/>
  <c r="EM10" i="11"/>
  <c r="EM17" i="11"/>
  <c r="EM25" i="11"/>
  <c r="EM20" i="11"/>
  <c r="EL19" i="11"/>
  <c r="EL35" i="11"/>
  <c r="EM27" i="11"/>
  <c r="EL33" i="11"/>
  <c r="EL43" i="11"/>
  <c r="EM51" i="11"/>
  <c r="EL54" i="11"/>
  <c r="EL67" i="11"/>
  <c r="EL68" i="11"/>
  <c r="EL56" i="11"/>
  <c r="EM74" i="11"/>
  <c r="EM55" i="11"/>
  <c r="EL75" i="11"/>
  <c r="EL79" i="11"/>
  <c r="EL87" i="11"/>
  <c r="EL95" i="11"/>
  <c r="EL103" i="11"/>
  <c r="EM88" i="11"/>
  <c r="EM107" i="11"/>
  <c r="EM86" i="11"/>
  <c r="EL113" i="11"/>
  <c r="EL121" i="11"/>
  <c r="EM120" i="11"/>
  <c r="EM108" i="11"/>
  <c r="EK122" i="11"/>
  <c r="EJ122" i="11"/>
  <c r="EM158" i="11"/>
  <c r="EN158" i="11"/>
  <c r="EP147" i="11"/>
  <c r="EP154" i="11"/>
  <c r="EO154" i="11" s="1"/>
  <c r="EP151" i="11"/>
  <c r="EO151" i="11" s="1"/>
  <c r="EP156" i="11"/>
  <c r="EO156" i="11" s="1"/>
  <c r="EO147" i="11"/>
  <c r="EP155" i="11"/>
  <c r="EO155" i="11" s="1"/>
  <c r="EP153" i="11"/>
  <c r="EO153" i="11" s="1"/>
  <c r="EP152" i="11"/>
  <c r="EO152" i="11" s="1"/>
  <c r="EP157" i="11"/>
  <c r="EO157" i="11" s="1"/>
  <c r="EQ149" i="11"/>
  <c r="EN10" i="11" l="1"/>
  <c r="EO8" i="11"/>
  <c r="EO16" i="11"/>
  <c r="EO23" i="11"/>
  <c r="EN18" i="11"/>
  <c r="EN38" i="11"/>
  <c r="EO19" i="11"/>
  <c r="EN21" i="11"/>
  <c r="EO48" i="11"/>
  <c r="EO31" i="11"/>
  <c r="EO38" i="11"/>
  <c r="EN47" i="11"/>
  <c r="EN56" i="11"/>
  <c r="EO40" i="11"/>
  <c r="EO84" i="11"/>
  <c r="EO92" i="11"/>
  <c r="EO100" i="11"/>
  <c r="EN61" i="11"/>
  <c r="EN70" i="11"/>
  <c r="EO73" i="11"/>
  <c r="EO75" i="11"/>
  <c r="EN111" i="11"/>
  <c r="EN119" i="11"/>
  <c r="EO117" i="11"/>
  <c r="EN103" i="11"/>
  <c r="EO112" i="11"/>
  <c r="EO106" i="11"/>
  <c r="EN95" i="11"/>
  <c r="EN96" i="11"/>
  <c r="EN11" i="11"/>
  <c r="EO9" i="11"/>
  <c r="EN17" i="11"/>
  <c r="EN24" i="11"/>
  <c r="EN23" i="11"/>
  <c r="EN39" i="11"/>
  <c r="EN20" i="11"/>
  <c r="EN27" i="11"/>
  <c r="EO49" i="11"/>
  <c r="EN33" i="11"/>
  <c r="EN40" i="11"/>
  <c r="EN55" i="11"/>
  <c r="EN52" i="11"/>
  <c r="EN63" i="11"/>
  <c r="EO85" i="11"/>
  <c r="EO93" i="11"/>
  <c r="EO101" i="11"/>
  <c r="EN65" i="11"/>
  <c r="EN71" i="11"/>
  <c r="EO74" i="11"/>
  <c r="EO77" i="11"/>
  <c r="EN112" i="11"/>
  <c r="EN120" i="11"/>
  <c r="EO118" i="11"/>
  <c r="EN104" i="11"/>
  <c r="EO119" i="11"/>
  <c r="EO107" i="11"/>
  <c r="EN99" i="11"/>
  <c r="EN100" i="11"/>
  <c r="EN12" i="11"/>
  <c r="EO10" i="11"/>
  <c r="EO17" i="11"/>
  <c r="EN15" i="11"/>
  <c r="EN25" i="11"/>
  <c r="EO15" i="11"/>
  <c r="EO20" i="11"/>
  <c r="EO42" i="11"/>
  <c r="EO50" i="11"/>
  <c r="EO36" i="11"/>
  <c r="EO32" i="11"/>
  <c r="EN44" i="11"/>
  <c r="EN41" i="11"/>
  <c r="EO67" i="11"/>
  <c r="EO86" i="11"/>
  <c r="EO94" i="11"/>
  <c r="EO63" i="11"/>
  <c r="EO66" i="11"/>
  <c r="EN72" i="11"/>
  <c r="EN67" i="11"/>
  <c r="EN80" i="11"/>
  <c r="EN113" i="11"/>
  <c r="EN121" i="11"/>
  <c r="EO121" i="11"/>
  <c r="EN105" i="11"/>
  <c r="EO120" i="11"/>
  <c r="EN78" i="11"/>
  <c r="EO69" i="11"/>
  <c r="EN93" i="11"/>
  <c r="EN2" i="11"/>
  <c r="EN13" i="11"/>
  <c r="EO11" i="11"/>
  <c r="EO21" i="11"/>
  <c r="EN19" i="11"/>
  <c r="EN28" i="11"/>
  <c r="EO24" i="11"/>
  <c r="EO27" i="11"/>
  <c r="EO43" i="11"/>
  <c r="EO51" i="11"/>
  <c r="EN26" i="11"/>
  <c r="EO41" i="11"/>
  <c r="EN48" i="11"/>
  <c r="EN46" i="11"/>
  <c r="EO79" i="11"/>
  <c r="EO87" i="11"/>
  <c r="EO95" i="11"/>
  <c r="EN62" i="11"/>
  <c r="EO60" i="11"/>
  <c r="EN73" i="11"/>
  <c r="EN75" i="11"/>
  <c r="EN64" i="11"/>
  <c r="EN114" i="11"/>
  <c r="EN106" i="11"/>
  <c r="EN84" i="11"/>
  <c r="EN107" i="11"/>
  <c r="EN98" i="11"/>
  <c r="EN83" i="11"/>
  <c r="EO76" i="11"/>
  <c r="EN85" i="11"/>
  <c r="EN6" i="11"/>
  <c r="EN14" i="11"/>
  <c r="EO12" i="11"/>
  <c r="EO29" i="11"/>
  <c r="EN22" i="11"/>
  <c r="EN34" i="11"/>
  <c r="EO25" i="11"/>
  <c r="EN29" i="11"/>
  <c r="EO44" i="11"/>
  <c r="EO52" i="11"/>
  <c r="EO37" i="11"/>
  <c r="EO56" i="11"/>
  <c r="EN49" i="11"/>
  <c r="EN53" i="11"/>
  <c r="EO80" i="11"/>
  <c r="EO88" i="11"/>
  <c r="EO96" i="11"/>
  <c r="EN58" i="11"/>
  <c r="EO61" i="11"/>
  <c r="EN74" i="11"/>
  <c r="EN77" i="11"/>
  <c r="EN97" i="11"/>
  <c r="EN115" i="11"/>
  <c r="EO113" i="11"/>
  <c r="EN88" i="11"/>
  <c r="EO108" i="11"/>
  <c r="EO102" i="11"/>
  <c r="EN87" i="11"/>
  <c r="EN82" i="11"/>
  <c r="EN81" i="11"/>
  <c r="EN7" i="11"/>
  <c r="EO2" i="11"/>
  <c r="EP4" i="11"/>
  <c r="EN30" i="11"/>
  <c r="EO26" i="11"/>
  <c r="EN35" i="11"/>
  <c r="EN31" i="11"/>
  <c r="EN32" i="11"/>
  <c r="EO45" i="11"/>
  <c r="EO53" i="11"/>
  <c r="EO39" i="11"/>
  <c r="EO57" i="11"/>
  <c r="EN45" i="11"/>
  <c r="EN54" i="11"/>
  <c r="EO81" i="11"/>
  <c r="EO89" i="11"/>
  <c r="EO97" i="11"/>
  <c r="EO62" i="11"/>
  <c r="EO65" i="11"/>
  <c r="EO64" i="11"/>
  <c r="EN79" i="11"/>
  <c r="EN108" i="11"/>
  <c r="EN116" i="11"/>
  <c r="EO114" i="11"/>
  <c r="EN92" i="11"/>
  <c r="EO109" i="11"/>
  <c r="EO103" i="11"/>
  <c r="EN91" i="11"/>
  <c r="EN86" i="11"/>
  <c r="EN89" i="11"/>
  <c r="EN8" i="11"/>
  <c r="EO6" i="11"/>
  <c r="EO13" i="11"/>
  <c r="EO18" i="11"/>
  <c r="EO28" i="11"/>
  <c r="EN36" i="11"/>
  <c r="EO34" i="11"/>
  <c r="EO30" i="11"/>
  <c r="EO46" i="11"/>
  <c r="EO54" i="11"/>
  <c r="EN42" i="11"/>
  <c r="EO58" i="11"/>
  <c r="EN50" i="11"/>
  <c r="EN59" i="11"/>
  <c r="EO82" i="11"/>
  <c r="EO90" i="11"/>
  <c r="EO98" i="11"/>
  <c r="EN66" i="11"/>
  <c r="EN68" i="11"/>
  <c r="EO68" i="11"/>
  <c r="EO70" i="11"/>
  <c r="EN109" i="11"/>
  <c r="EN117" i="11"/>
  <c r="EO115" i="11"/>
  <c r="EN101" i="11"/>
  <c r="EO110" i="11"/>
  <c r="EO104" i="11"/>
  <c r="EN76" i="11"/>
  <c r="EN90" i="11"/>
  <c r="EN9" i="11"/>
  <c r="EO7" i="11"/>
  <c r="EN16" i="11"/>
  <c r="EO22" i="11"/>
  <c r="EO14" i="11"/>
  <c r="EN37" i="11"/>
  <c r="EO35" i="11"/>
  <c r="EO33" i="11"/>
  <c r="EO47" i="11"/>
  <c r="EO55" i="11"/>
  <c r="EN43" i="11"/>
  <c r="EO59" i="11"/>
  <c r="EN51" i="11"/>
  <c r="EN57" i="11"/>
  <c r="EO83" i="11"/>
  <c r="EO91" i="11"/>
  <c r="EO99" i="11"/>
  <c r="EN60" i="11"/>
  <c r="EN69" i="11"/>
  <c r="EO72" i="11"/>
  <c r="EO71" i="11"/>
  <c r="EN110" i="11"/>
  <c r="EN118" i="11"/>
  <c r="EO116" i="11"/>
  <c r="EN102" i="11"/>
  <c r="EO111" i="11"/>
  <c r="EO105" i="11"/>
  <c r="EO78" i="11"/>
  <c r="EN94" i="11"/>
  <c r="EL122" i="11"/>
  <c r="EM122" i="11"/>
  <c r="EO158" i="11"/>
  <c r="EP158" i="11"/>
  <c r="ER153" i="11"/>
  <c r="EQ153" i="11" s="1"/>
  <c r="ER155" i="11"/>
  <c r="EQ155" i="11" s="1"/>
  <c r="ER151" i="11"/>
  <c r="EQ151" i="11" s="1"/>
  <c r="ER152" i="11"/>
  <c r="EQ152" i="11" s="1"/>
  <c r="ER154" i="11"/>
  <c r="EQ154" i="11" s="1"/>
  <c r="ER156" i="11"/>
  <c r="EQ156" i="11" s="1"/>
  <c r="EQ147" i="11"/>
  <c r="ER147" i="11"/>
  <c r="ES149" i="11"/>
  <c r="ER157" i="11"/>
  <c r="EQ157" i="11" s="1"/>
  <c r="EQ11" i="11" l="1"/>
  <c r="EP20" i="11"/>
  <c r="EP28" i="11"/>
  <c r="EP11" i="11"/>
  <c r="EQ18" i="11"/>
  <c r="EQ32" i="11"/>
  <c r="EQ25" i="11"/>
  <c r="EP36" i="11"/>
  <c r="EQ38" i="11"/>
  <c r="EP54" i="11"/>
  <c r="EP62" i="11"/>
  <c r="EQ48" i="11"/>
  <c r="EP56" i="11"/>
  <c r="EP52" i="11"/>
  <c r="EQ72" i="11"/>
  <c r="EP77" i="11"/>
  <c r="EQ35" i="11"/>
  <c r="EP83" i="11"/>
  <c r="EP91" i="11"/>
  <c r="EQ81" i="11"/>
  <c r="EQ89" i="11"/>
  <c r="EQ97" i="11"/>
  <c r="EP71" i="11"/>
  <c r="EQ118" i="11"/>
  <c r="EP112" i="11"/>
  <c r="EP120" i="11"/>
  <c r="EP103" i="11"/>
  <c r="EQ111" i="11"/>
  <c r="EQ107" i="11"/>
  <c r="EP61" i="11"/>
  <c r="EQ117" i="11"/>
  <c r="EP6" i="11"/>
  <c r="EP21" i="11"/>
  <c r="EP29" i="11"/>
  <c r="EP14" i="11"/>
  <c r="EQ22" i="11"/>
  <c r="EQ33" i="11"/>
  <c r="EP31" i="11"/>
  <c r="EP37" i="11"/>
  <c r="EQ39" i="11"/>
  <c r="EQ41" i="11"/>
  <c r="EP63" i="11"/>
  <c r="EP49" i="11"/>
  <c r="EP57" i="11"/>
  <c r="EQ59" i="11"/>
  <c r="EQ73" i="11"/>
  <c r="EP78" i="11"/>
  <c r="EQ55" i="11"/>
  <c r="EP84" i="11"/>
  <c r="EP92" i="11"/>
  <c r="EQ82" i="11"/>
  <c r="EQ90" i="11"/>
  <c r="EQ98" i="11"/>
  <c r="EQ79" i="11"/>
  <c r="EQ119" i="11"/>
  <c r="EP113" i="11"/>
  <c r="EP121" i="11"/>
  <c r="EP104" i="11"/>
  <c r="EQ112" i="11"/>
  <c r="EP95" i="11"/>
  <c r="EP19" i="11"/>
  <c r="EP13" i="11"/>
  <c r="EQ53" i="11"/>
  <c r="EQ78" i="11"/>
  <c r="EQ96" i="11"/>
  <c r="EQ106" i="11"/>
  <c r="EQ6" i="11"/>
  <c r="EP22" i="11"/>
  <c r="EQ12" i="11"/>
  <c r="EQ15" i="11"/>
  <c r="EQ19" i="11"/>
  <c r="EQ23" i="11"/>
  <c r="EQ17" i="11"/>
  <c r="EP39" i="11"/>
  <c r="EQ34" i="11"/>
  <c r="EQ46" i="11"/>
  <c r="EP64" i="11"/>
  <c r="EQ45" i="11"/>
  <c r="EP58" i="11"/>
  <c r="EQ52" i="11"/>
  <c r="EQ74" i="11"/>
  <c r="EQ57" i="11"/>
  <c r="EP66" i="11"/>
  <c r="EP85" i="11"/>
  <c r="EP93" i="11"/>
  <c r="EQ83" i="11"/>
  <c r="EQ91" i="11"/>
  <c r="EQ99" i="11"/>
  <c r="EP80" i="11"/>
  <c r="EP97" i="11"/>
  <c r="EP114" i="11"/>
  <c r="EQ115" i="11"/>
  <c r="EP105" i="11"/>
  <c r="EQ121" i="11"/>
  <c r="EP99" i="11"/>
  <c r="EQ10" i="11"/>
  <c r="EQ29" i="11"/>
  <c r="EQ43" i="11"/>
  <c r="EP76" i="11"/>
  <c r="EP74" i="11"/>
  <c r="EP102" i="11"/>
  <c r="ER4" i="11"/>
  <c r="EP15" i="11"/>
  <c r="EP23" i="11"/>
  <c r="EP2" i="11"/>
  <c r="EQ14" i="11"/>
  <c r="EP32" i="11"/>
  <c r="EQ24" i="11"/>
  <c r="EP30" i="11"/>
  <c r="EP42" i="11"/>
  <c r="EQ36" i="11"/>
  <c r="EP47" i="11"/>
  <c r="EP65" i="11"/>
  <c r="EQ49" i="11"/>
  <c r="EP59" i="11"/>
  <c r="EQ64" i="11"/>
  <c r="EP67" i="11"/>
  <c r="EQ62" i="11"/>
  <c r="EQ65" i="11"/>
  <c r="EP86" i="11"/>
  <c r="EP94" i="11"/>
  <c r="EQ84" i="11"/>
  <c r="EQ92" i="11"/>
  <c r="EQ100" i="11"/>
  <c r="EQ56" i="11"/>
  <c r="EP101" i="11"/>
  <c r="EP115" i="11"/>
  <c r="EQ116" i="11"/>
  <c r="EP106" i="11"/>
  <c r="EQ102" i="11"/>
  <c r="EP96" i="11"/>
  <c r="EQ71" i="11"/>
  <c r="EP119" i="11"/>
  <c r="EQ7" i="11"/>
  <c r="EP16" i="11"/>
  <c r="EP24" i="11"/>
  <c r="EQ2" i="11"/>
  <c r="EP12" i="11"/>
  <c r="EP33" i="11"/>
  <c r="EQ20" i="11"/>
  <c r="EQ31" i="11"/>
  <c r="EP43" i="11"/>
  <c r="EP40" i="11"/>
  <c r="EQ54" i="11"/>
  <c r="EQ44" i="11"/>
  <c r="EP50" i="11"/>
  <c r="EQ40" i="11"/>
  <c r="EQ68" i="11"/>
  <c r="EQ63" i="11"/>
  <c r="EQ75" i="11"/>
  <c r="EQ66" i="11"/>
  <c r="EP87" i="11"/>
  <c r="EQ51" i="11"/>
  <c r="EQ85" i="11"/>
  <c r="EQ93" i="11"/>
  <c r="EP79" i="11"/>
  <c r="EP69" i="11"/>
  <c r="EP108" i="11"/>
  <c r="EP116" i="11"/>
  <c r="EQ120" i="11"/>
  <c r="EP107" i="11"/>
  <c r="EQ103" i="11"/>
  <c r="EP100" i="11"/>
  <c r="EQ21" i="11"/>
  <c r="EQ8" i="11"/>
  <c r="EP17" i="11"/>
  <c r="EP25" i="11"/>
  <c r="EP9" i="11"/>
  <c r="EQ16" i="11"/>
  <c r="EQ13" i="11"/>
  <c r="EQ27" i="11"/>
  <c r="EP38" i="11"/>
  <c r="EP44" i="11"/>
  <c r="EP41" i="11"/>
  <c r="EP55" i="11"/>
  <c r="EQ47" i="11"/>
  <c r="EP35" i="11"/>
  <c r="EQ42" i="11"/>
  <c r="EQ69" i="11"/>
  <c r="EQ67" i="11"/>
  <c r="EQ76" i="11"/>
  <c r="EP68" i="11"/>
  <c r="EP88" i="11"/>
  <c r="EP72" i="11"/>
  <c r="EQ86" i="11"/>
  <c r="EQ94" i="11"/>
  <c r="EQ60" i="11"/>
  <c r="EQ113" i="11"/>
  <c r="EP109" i="11"/>
  <c r="EP117" i="11"/>
  <c r="EP98" i="11"/>
  <c r="EQ108" i="11"/>
  <c r="EQ104" i="11"/>
  <c r="EQ80" i="11"/>
  <c r="EP27" i="11"/>
  <c r="EQ26" i="11"/>
  <c r="EP51" i="11"/>
  <c r="EP90" i="11"/>
  <c r="EP70" i="11"/>
  <c r="EQ110" i="11"/>
  <c r="EQ9" i="11"/>
  <c r="EP18" i="11"/>
  <c r="EP26" i="11"/>
  <c r="EP7" i="11"/>
  <c r="EQ28" i="11"/>
  <c r="EP10" i="11"/>
  <c r="EQ30" i="11"/>
  <c r="EP34" i="11"/>
  <c r="EP45" i="11"/>
  <c r="EP46" i="11"/>
  <c r="EP60" i="11"/>
  <c r="EP48" i="11"/>
  <c r="EQ50" i="11"/>
  <c r="EQ58" i="11"/>
  <c r="EQ70" i="11"/>
  <c r="EP75" i="11"/>
  <c r="EQ77" i="11"/>
  <c r="EP81" i="11"/>
  <c r="EP89" i="11"/>
  <c r="EP73" i="11"/>
  <c r="EQ87" i="11"/>
  <c r="EQ95" i="11"/>
  <c r="EQ61" i="11"/>
  <c r="EQ114" i="11"/>
  <c r="EP110" i="11"/>
  <c r="EP118" i="11"/>
  <c r="EQ101" i="11"/>
  <c r="EQ109" i="11"/>
  <c r="EQ105" i="11"/>
  <c r="EP8" i="11"/>
  <c r="EQ37" i="11"/>
  <c r="EP53" i="11"/>
  <c r="EP82" i="11"/>
  <c r="EQ88" i="11"/>
  <c r="EP111" i="11"/>
  <c r="EN122" i="11"/>
  <c r="EO122" i="11"/>
  <c r="ER158" i="11"/>
  <c r="EQ158" i="11"/>
  <c r="ET157" i="11"/>
  <c r="ES157" i="11" s="1"/>
  <c r="ET147" i="11"/>
  <c r="ET152" i="11"/>
  <c r="ES152" i="11" s="1"/>
  <c r="ET156" i="11"/>
  <c r="ES156" i="11" s="1"/>
  <c r="EU149" i="11"/>
  <c r="ET155" i="11"/>
  <c r="ES155" i="11" s="1"/>
  <c r="ET151" i="11"/>
  <c r="ET154" i="11"/>
  <c r="ES154" i="11" s="1"/>
  <c r="ES147" i="11"/>
  <c r="ET153" i="11"/>
  <c r="ES153" i="11" s="1"/>
  <c r="EP122" i="11" l="1"/>
  <c r="ES12" i="11"/>
  <c r="ER16" i="11"/>
  <c r="ES11" i="11"/>
  <c r="ES22" i="11"/>
  <c r="ER30" i="11"/>
  <c r="ER10" i="11"/>
  <c r="ER26" i="11"/>
  <c r="ES36" i="11"/>
  <c r="ES34" i="11"/>
  <c r="ES47" i="11"/>
  <c r="ES55" i="11"/>
  <c r="ER46" i="11"/>
  <c r="ER49" i="11"/>
  <c r="ER59" i="11"/>
  <c r="ER64" i="11"/>
  <c r="ES71" i="11"/>
  <c r="ER76" i="11"/>
  <c r="ER73" i="11"/>
  <c r="ER81" i="11"/>
  <c r="ES89" i="11"/>
  <c r="ER97" i="11"/>
  <c r="ER87" i="11"/>
  <c r="ES91" i="11"/>
  <c r="ER107" i="11"/>
  <c r="ER117" i="11"/>
  <c r="ER121" i="11"/>
  <c r="ER116" i="11"/>
  <c r="ES94" i="11"/>
  <c r="ES117" i="11"/>
  <c r="ES13" i="11"/>
  <c r="ER17" i="11"/>
  <c r="ES15" i="11"/>
  <c r="ES23" i="11"/>
  <c r="ER7" i="11"/>
  <c r="ER24" i="11"/>
  <c r="ES31" i="11"/>
  <c r="ES37" i="11"/>
  <c r="ER35" i="11"/>
  <c r="ES48" i="11"/>
  <c r="ER29" i="11"/>
  <c r="ER44" i="11"/>
  <c r="ER60" i="11"/>
  <c r="ES66" i="11"/>
  <c r="ER68" i="11"/>
  <c r="ER63" i="11"/>
  <c r="ER77" i="11"/>
  <c r="ER74" i="11"/>
  <c r="ER85" i="11"/>
  <c r="ES93" i="11"/>
  <c r="ES79" i="11"/>
  <c r="ER91" i="11"/>
  <c r="ES98" i="11"/>
  <c r="ES108" i="11"/>
  <c r="ES119" i="11"/>
  <c r="ES118" i="11"/>
  <c r="ER120" i="11"/>
  <c r="ER95" i="11"/>
  <c r="ES95" i="11"/>
  <c r="ES14" i="11"/>
  <c r="ER18" i="11"/>
  <c r="ES16" i="11"/>
  <c r="ES24" i="11"/>
  <c r="ER6" i="11"/>
  <c r="ES30" i="11"/>
  <c r="ER36" i="11"/>
  <c r="ES38" i="11"/>
  <c r="ER41" i="11"/>
  <c r="ES49" i="11"/>
  <c r="ER40" i="11"/>
  <c r="ER47" i="11"/>
  <c r="ER58" i="11"/>
  <c r="ES67" i="11"/>
  <c r="ER69" i="11"/>
  <c r="ER79" i="11"/>
  <c r="ER78" i="11"/>
  <c r="ES72" i="11"/>
  <c r="ER89" i="11"/>
  <c r="ES96" i="11"/>
  <c r="ES84" i="11"/>
  <c r="ER98" i="11"/>
  <c r="ES101" i="11"/>
  <c r="ES109" i="11"/>
  <c r="ES103" i="11"/>
  <c r="ES120" i="11"/>
  <c r="ES121" i="11"/>
  <c r="ER99" i="11"/>
  <c r="ES99" i="11"/>
  <c r="ER2" i="11"/>
  <c r="ES8" i="11"/>
  <c r="ER19" i="11"/>
  <c r="ES17" i="11"/>
  <c r="ES25" i="11"/>
  <c r="ER13" i="11"/>
  <c r="ER8" i="11"/>
  <c r="ER37" i="11"/>
  <c r="ES39" i="11"/>
  <c r="ES42" i="11"/>
  <c r="ES50" i="11"/>
  <c r="ER42" i="11"/>
  <c r="ER55" i="11"/>
  <c r="ES60" i="11"/>
  <c r="ER50" i="11"/>
  <c r="ER70" i="11"/>
  <c r="ER80" i="11"/>
  <c r="ES76" i="11"/>
  <c r="ES73" i="11"/>
  <c r="ER93" i="11"/>
  <c r="ES100" i="11"/>
  <c r="ES88" i="11"/>
  <c r="ER101" i="11"/>
  <c r="ER102" i="11"/>
  <c r="ES110" i="11"/>
  <c r="ES104" i="11"/>
  <c r="ER61" i="11"/>
  <c r="ER86" i="11"/>
  <c r="ES112" i="11"/>
  <c r="ES80" i="11"/>
  <c r="ES2" i="11"/>
  <c r="ES10" i="11"/>
  <c r="ER20" i="11"/>
  <c r="ES18" i="11"/>
  <c r="ES26" i="11"/>
  <c r="ER14" i="11"/>
  <c r="ER28" i="11"/>
  <c r="ER38" i="11"/>
  <c r="ES35" i="11"/>
  <c r="ES43" i="11"/>
  <c r="ES51" i="11"/>
  <c r="ER52" i="11"/>
  <c r="ER43" i="11"/>
  <c r="ER54" i="11"/>
  <c r="ES59" i="11"/>
  <c r="ES64" i="11"/>
  <c r="ES63" i="11"/>
  <c r="ES78" i="11"/>
  <c r="ES74" i="11"/>
  <c r="ER96" i="11"/>
  <c r="ER110" i="11"/>
  <c r="ES92" i="11"/>
  <c r="ER108" i="11"/>
  <c r="ER103" i="11"/>
  <c r="ES111" i="11"/>
  <c r="ES106" i="11"/>
  <c r="ER94" i="11"/>
  <c r="ER113" i="11"/>
  <c r="ES113" i="11"/>
  <c r="ER82" i="11"/>
  <c r="ET4" i="11"/>
  <c r="ER9" i="11"/>
  <c r="ER21" i="11"/>
  <c r="ES19" i="11"/>
  <c r="ES27" i="11"/>
  <c r="ER12" i="11"/>
  <c r="ER32" i="11"/>
  <c r="ER39" i="11"/>
  <c r="ES40" i="11"/>
  <c r="ES44" i="11"/>
  <c r="ES52" i="11"/>
  <c r="ES56" i="11"/>
  <c r="ER48" i="11"/>
  <c r="ES58" i="11"/>
  <c r="ER56" i="11"/>
  <c r="ES68" i="11"/>
  <c r="ER57" i="11"/>
  <c r="ER65" i="11"/>
  <c r="ES62" i="11"/>
  <c r="ER100" i="11"/>
  <c r="ER84" i="11"/>
  <c r="ES97" i="11"/>
  <c r="ER109" i="11"/>
  <c r="ER104" i="11"/>
  <c r="ES82" i="11"/>
  <c r="ES107" i="11"/>
  <c r="ES102" i="11"/>
  <c r="ER118" i="11"/>
  <c r="ES114" i="11"/>
  <c r="ER90" i="11"/>
  <c r="ES7" i="11"/>
  <c r="ES9" i="11"/>
  <c r="ES29" i="11"/>
  <c r="ES33" i="11"/>
  <c r="ES46" i="11"/>
  <c r="ER53" i="11"/>
  <c r="ER67" i="11"/>
  <c r="ES70" i="11"/>
  <c r="ES77" i="11"/>
  <c r="ER92" i="11"/>
  <c r="ES87" i="11"/>
  <c r="ER114" i="11"/>
  <c r="ER115" i="11"/>
  <c r="ES116" i="11"/>
  <c r="ES6" i="11"/>
  <c r="ER11" i="11"/>
  <c r="ER22" i="11"/>
  <c r="ES20" i="11"/>
  <c r="ES28" i="11"/>
  <c r="ER27" i="11"/>
  <c r="ER33" i="11"/>
  <c r="ER25" i="11"/>
  <c r="ES41" i="11"/>
  <c r="ES45" i="11"/>
  <c r="ES53" i="11"/>
  <c r="ES57" i="11"/>
  <c r="ES32" i="11"/>
  <c r="ER66" i="11"/>
  <c r="ES61" i="11"/>
  <c r="ES69" i="11"/>
  <c r="ER62" i="11"/>
  <c r="ER51" i="11"/>
  <c r="ES75" i="11"/>
  <c r="ES81" i="11"/>
  <c r="ER88" i="11"/>
  <c r="ER71" i="11"/>
  <c r="ES83" i="11"/>
  <c r="ER105" i="11"/>
  <c r="ES90" i="11"/>
  <c r="ER112" i="11"/>
  <c r="ES105" i="11"/>
  <c r="ER111" i="11"/>
  <c r="ES115" i="11"/>
  <c r="ER15" i="11"/>
  <c r="ES21" i="11"/>
  <c r="ER31" i="11"/>
  <c r="ER23" i="11"/>
  <c r="ER34" i="11"/>
  <c r="ES54" i="11"/>
  <c r="ER45" i="11"/>
  <c r="ES65" i="11"/>
  <c r="ER75" i="11"/>
  <c r="ER72" i="11"/>
  <c r="ES85" i="11"/>
  <c r="ER83" i="11"/>
  <c r="ER106" i="11"/>
  <c r="ER119" i="11"/>
  <c r="ES86" i="11"/>
  <c r="EQ122" i="11"/>
  <c r="ET158" i="11"/>
  <c r="EV152" i="11"/>
  <c r="EU152" i="11" s="1"/>
  <c r="EV154" i="11"/>
  <c r="EU154" i="11" s="1"/>
  <c r="EV151" i="11"/>
  <c r="EU151" i="11" s="1"/>
  <c r="EV156" i="11"/>
  <c r="EU156" i="11" s="1"/>
  <c r="EW149" i="11"/>
  <c r="EV147" i="11"/>
  <c r="EV157" i="11"/>
  <c r="EU157" i="11" s="1"/>
  <c r="EV153" i="11"/>
  <c r="EU153" i="11" s="1"/>
  <c r="EV155" i="11"/>
  <c r="EU155" i="11" s="1"/>
  <c r="EU147" i="11"/>
  <c r="ES151" i="11"/>
  <c r="ES158" i="11" s="1"/>
  <c r="ER122" i="11" l="1"/>
  <c r="ET9" i="11"/>
  <c r="EU10" i="11"/>
  <c r="ET16" i="11"/>
  <c r="EU21" i="11"/>
  <c r="EU22" i="11"/>
  <c r="EU23" i="11"/>
  <c r="EU35" i="11"/>
  <c r="ET35" i="11"/>
  <c r="EU50" i="11"/>
  <c r="ET58" i="11"/>
  <c r="ET10" i="11"/>
  <c r="EU11" i="11"/>
  <c r="ET20" i="11"/>
  <c r="ET12" i="11"/>
  <c r="EU14" i="11"/>
  <c r="EU24" i="11"/>
  <c r="ET40" i="11"/>
  <c r="EU33" i="11"/>
  <c r="ET51" i="11"/>
  <c r="ET59" i="11"/>
  <c r="ET28" i="11"/>
  <c r="EU44" i="11"/>
  <c r="ET64" i="11"/>
  <c r="EU43" i="11"/>
  <c r="ET68" i="11"/>
  <c r="EU68" i="11"/>
  <c r="EU76" i="11"/>
  <c r="EU67" i="11"/>
  <c r="ET85" i="11"/>
  <c r="ET93" i="11"/>
  <c r="ET101" i="11"/>
  <c r="ET78" i="11"/>
  <c r="EU87" i="11"/>
  <c r="ET75" i="11"/>
  <c r="EU98" i="11"/>
  <c r="EU103" i="11"/>
  <c r="ET113" i="11"/>
  <c r="ET121" i="11"/>
  <c r="EU117" i="11"/>
  <c r="ET14" i="11"/>
  <c r="EU32" i="11"/>
  <c r="ET36" i="11"/>
  <c r="ET74" i="11"/>
  <c r="ET99" i="11"/>
  <c r="EU79" i="11"/>
  <c r="ET54" i="11"/>
  <c r="EU58" i="11"/>
  <c r="ET92" i="11"/>
  <c r="EU94" i="11"/>
  <c r="EU116" i="11"/>
  <c r="ET11" i="11"/>
  <c r="ET13" i="11"/>
  <c r="EU25" i="11"/>
  <c r="ET27" i="11"/>
  <c r="ET29" i="11"/>
  <c r="ET25" i="11"/>
  <c r="ET41" i="11"/>
  <c r="ET39" i="11"/>
  <c r="ET34" i="11"/>
  <c r="ET38" i="11"/>
  <c r="ET44" i="11"/>
  <c r="EU47" i="11"/>
  <c r="ET65" i="11"/>
  <c r="EU36" i="11"/>
  <c r="ET69" i="11"/>
  <c r="EU69" i="11"/>
  <c r="EU77" i="11"/>
  <c r="ET49" i="11"/>
  <c r="ET86" i="11"/>
  <c r="ET94" i="11"/>
  <c r="ET102" i="11"/>
  <c r="EU57" i="11"/>
  <c r="EU88" i="11"/>
  <c r="EU80" i="11"/>
  <c r="EU109" i="11"/>
  <c r="EU104" i="11"/>
  <c r="ET114" i="11"/>
  <c r="ET77" i="11"/>
  <c r="EU118" i="11"/>
  <c r="EU17" i="11"/>
  <c r="EU53" i="11"/>
  <c r="EU64" i="11"/>
  <c r="ET83" i="11"/>
  <c r="EU85" i="11"/>
  <c r="ET119" i="11"/>
  <c r="ET43" i="11"/>
  <c r="EU59" i="11"/>
  <c r="ET76" i="11"/>
  <c r="ET112" i="11"/>
  <c r="ET2" i="11"/>
  <c r="EU2" i="11"/>
  <c r="EU12" i="11"/>
  <c r="ET26" i="11"/>
  <c r="EU31" i="11"/>
  <c r="EU29" i="11"/>
  <c r="EU26" i="11"/>
  <c r="EU28" i="11"/>
  <c r="EU40" i="11"/>
  <c r="ET42" i="11"/>
  <c r="EU42" i="11"/>
  <c r="EU46" i="11"/>
  <c r="ET48" i="11"/>
  <c r="ET66" i="11"/>
  <c r="EU60" i="11"/>
  <c r="ET70" i="11"/>
  <c r="EU70" i="11"/>
  <c r="EU78" i="11"/>
  <c r="ET79" i="11"/>
  <c r="ET87" i="11"/>
  <c r="ET95" i="11"/>
  <c r="ET103" i="11"/>
  <c r="EU81" i="11"/>
  <c r="EU89" i="11"/>
  <c r="EU95" i="11"/>
  <c r="ET111" i="11"/>
  <c r="EU105" i="11"/>
  <c r="ET115" i="11"/>
  <c r="EU108" i="11"/>
  <c r="EU119" i="11"/>
  <c r="ET8" i="11"/>
  <c r="EU19" i="11"/>
  <c r="EU38" i="11"/>
  <c r="EU49" i="11"/>
  <c r="EU56" i="11"/>
  <c r="EU93" i="11"/>
  <c r="EU115" i="11"/>
  <c r="EU65" i="11"/>
  <c r="ET100" i="11"/>
  <c r="EU97" i="11"/>
  <c r="EV4" i="11"/>
  <c r="EU6" i="11"/>
  <c r="EU13" i="11"/>
  <c r="ET17" i="11"/>
  <c r="ET19" i="11"/>
  <c r="ET18" i="11"/>
  <c r="EU20" i="11"/>
  <c r="EU30" i="11"/>
  <c r="EU41" i="11"/>
  <c r="EU51" i="11"/>
  <c r="EU52" i="11"/>
  <c r="ET47" i="11"/>
  <c r="EU55" i="11"/>
  <c r="ET67" i="11"/>
  <c r="EU61" i="11"/>
  <c r="ET71" i="11"/>
  <c r="EU71" i="11"/>
  <c r="EU66" i="11"/>
  <c r="ET80" i="11"/>
  <c r="ET88" i="11"/>
  <c r="ET96" i="11"/>
  <c r="ET104" i="11"/>
  <c r="EU82" i="11"/>
  <c r="EU90" i="11"/>
  <c r="EU99" i="11"/>
  <c r="ET110" i="11"/>
  <c r="EU106" i="11"/>
  <c r="ET116" i="11"/>
  <c r="EU112" i="11"/>
  <c r="EU120" i="11"/>
  <c r="EU18" i="11"/>
  <c r="ET63" i="11"/>
  <c r="ET84" i="11"/>
  <c r="EU102" i="11"/>
  <c r="ET6" i="11"/>
  <c r="EU7" i="11"/>
  <c r="ET15" i="11"/>
  <c r="ET21" i="11"/>
  <c r="ET22" i="11"/>
  <c r="ET23" i="11"/>
  <c r="ET30" i="11"/>
  <c r="ET32" i="11"/>
  <c r="ET33" i="11"/>
  <c r="ET52" i="11"/>
  <c r="ET53" i="11"/>
  <c r="EU54" i="11"/>
  <c r="ET60" i="11"/>
  <c r="EU39" i="11"/>
  <c r="EU62" i="11"/>
  <c r="ET72" i="11"/>
  <c r="EU72" i="11"/>
  <c r="EU48" i="11"/>
  <c r="ET81" i="11"/>
  <c r="ET89" i="11"/>
  <c r="ET97" i="11"/>
  <c r="ET105" i="11"/>
  <c r="EU83" i="11"/>
  <c r="EU91" i="11"/>
  <c r="EU96" i="11"/>
  <c r="EU111" i="11"/>
  <c r="EU107" i="11"/>
  <c r="ET117" i="11"/>
  <c r="EU113" i="11"/>
  <c r="EU121" i="11"/>
  <c r="EU34" i="11"/>
  <c r="ET91" i="11"/>
  <c r="ET109" i="11"/>
  <c r="ET50" i="11"/>
  <c r="EU86" i="11"/>
  <c r="ET120" i="11"/>
  <c r="ET7" i="11"/>
  <c r="EU8" i="11"/>
  <c r="EU15" i="11"/>
  <c r="EU27" i="11"/>
  <c r="EU16" i="11"/>
  <c r="ET24" i="11"/>
  <c r="ET31" i="11"/>
  <c r="ET37" i="11"/>
  <c r="EU37" i="11"/>
  <c r="ET56" i="11"/>
  <c r="ET46" i="11"/>
  <c r="ET55" i="11"/>
  <c r="ET61" i="11"/>
  <c r="EU45" i="11"/>
  <c r="EU63" i="11"/>
  <c r="ET73" i="11"/>
  <c r="EU73" i="11"/>
  <c r="ET45" i="11"/>
  <c r="ET82" i="11"/>
  <c r="ET90" i="11"/>
  <c r="ET98" i="11"/>
  <c r="ET106" i="11"/>
  <c r="EU84" i="11"/>
  <c r="EU92" i="11"/>
  <c r="EU100" i="11"/>
  <c r="EU110" i="11"/>
  <c r="EU101" i="11"/>
  <c r="ET118" i="11"/>
  <c r="EU114" i="11"/>
  <c r="EU9" i="11"/>
  <c r="ET57" i="11"/>
  <c r="ET62" i="11"/>
  <c r="EU74" i="11"/>
  <c r="ET107" i="11"/>
  <c r="ET108" i="11"/>
  <c r="EU75" i="11"/>
  <c r="ES122" i="11"/>
  <c r="EX151" i="11"/>
  <c r="EW151" i="11" s="1"/>
  <c r="EX156" i="11"/>
  <c r="EW156" i="11" s="1"/>
  <c r="EY149" i="11"/>
  <c r="EW147" i="11"/>
  <c r="EX157" i="11"/>
  <c r="EW157" i="11" s="1"/>
  <c r="EX155" i="11"/>
  <c r="EW155" i="11" s="1"/>
  <c r="EX154" i="11"/>
  <c r="EW154" i="11" s="1"/>
  <c r="EX153" i="11"/>
  <c r="EW153" i="11" s="1"/>
  <c r="EX152" i="11"/>
  <c r="EW152" i="11" s="1"/>
  <c r="EX147" i="11"/>
  <c r="EU158" i="11"/>
  <c r="EV158" i="11"/>
  <c r="ET122" i="11" l="1"/>
  <c r="EU122" i="11"/>
  <c r="EV8" i="11"/>
  <c r="EW6" i="11"/>
  <c r="EW13" i="11"/>
  <c r="EW25" i="11"/>
  <c r="EW17" i="11"/>
  <c r="EV37" i="11"/>
  <c r="EV28" i="11"/>
  <c r="EV27" i="11"/>
  <c r="EW47" i="11"/>
  <c r="EW55" i="11"/>
  <c r="EV41" i="11"/>
  <c r="EV45" i="11"/>
  <c r="EV46" i="11"/>
  <c r="EV62" i="11"/>
  <c r="EW63" i="11"/>
  <c r="EW79" i="11"/>
  <c r="EW87" i="11"/>
  <c r="EW95" i="11"/>
  <c r="EV68" i="11"/>
  <c r="EV67" i="11"/>
  <c r="EV44" i="11"/>
  <c r="EV82" i="11"/>
  <c r="EV106" i="11"/>
  <c r="EV114" i="11"/>
  <c r="EW106" i="11"/>
  <c r="EW104" i="11"/>
  <c r="EW113" i="11"/>
  <c r="EV85" i="11"/>
  <c r="EV79" i="11"/>
  <c r="EW15" i="11"/>
  <c r="EW61" i="11"/>
  <c r="EW102" i="11"/>
  <c r="EV9" i="11"/>
  <c r="EW7" i="11"/>
  <c r="EV15" i="11"/>
  <c r="EV26" i="11"/>
  <c r="EW21" i="11"/>
  <c r="EV38" i="11"/>
  <c r="EV18" i="11"/>
  <c r="EW32" i="11"/>
  <c r="EW48" i="11"/>
  <c r="EV29" i="11"/>
  <c r="EW33" i="11"/>
  <c r="EV49" i="11"/>
  <c r="EV54" i="11"/>
  <c r="EV63" i="11"/>
  <c r="EW64" i="11"/>
  <c r="EW80" i="11"/>
  <c r="EW88" i="11"/>
  <c r="EW96" i="11"/>
  <c r="EV69" i="11"/>
  <c r="EW68" i="11"/>
  <c r="EW67" i="11"/>
  <c r="EV86" i="11"/>
  <c r="EV107" i="11"/>
  <c r="EV115" i="11"/>
  <c r="EW119" i="11"/>
  <c r="EW105" i="11"/>
  <c r="EW114" i="11"/>
  <c r="EV89" i="11"/>
  <c r="EV97" i="11"/>
  <c r="EV14" i="11"/>
  <c r="EV32" i="11"/>
  <c r="EV52" i="11"/>
  <c r="EW101" i="11"/>
  <c r="EV104" i="11"/>
  <c r="EV88" i="11"/>
  <c r="EV10" i="11"/>
  <c r="EW8" i="11"/>
  <c r="EV19" i="11"/>
  <c r="EW16" i="11"/>
  <c r="EV22" i="11"/>
  <c r="EV39" i="11"/>
  <c r="EV23" i="11"/>
  <c r="EW36" i="11"/>
  <c r="EW49" i="11"/>
  <c r="EW27" i="11"/>
  <c r="EW37" i="11"/>
  <c r="EV50" i="11"/>
  <c r="EV43" i="11"/>
  <c r="EV64" i="11"/>
  <c r="EW65" i="11"/>
  <c r="EW81" i="11"/>
  <c r="EW89" i="11"/>
  <c r="EW97" i="11"/>
  <c r="EV70" i="11"/>
  <c r="EW69" i="11"/>
  <c r="EV80" i="11"/>
  <c r="EV90" i="11"/>
  <c r="EV108" i="11"/>
  <c r="EV116" i="11"/>
  <c r="EW120" i="11"/>
  <c r="EW107" i="11"/>
  <c r="EW115" i="11"/>
  <c r="EV93" i="11"/>
  <c r="EV83" i="11"/>
  <c r="EV35" i="11"/>
  <c r="EW58" i="11"/>
  <c r="EV74" i="11"/>
  <c r="EV112" i="11"/>
  <c r="EW121" i="11"/>
  <c r="EV11" i="11"/>
  <c r="EW9" i="11"/>
  <c r="EW23" i="11"/>
  <c r="EW20" i="11"/>
  <c r="EV30" i="11"/>
  <c r="EW22" i="11"/>
  <c r="EW24" i="11"/>
  <c r="EW42" i="11"/>
  <c r="EW50" i="11"/>
  <c r="EV33" i="11"/>
  <c r="EW39" i="11"/>
  <c r="EW41" i="11"/>
  <c r="EV48" i="11"/>
  <c r="EV65" i="11"/>
  <c r="EW66" i="11"/>
  <c r="EW82" i="11"/>
  <c r="EW90" i="11"/>
  <c r="EW98" i="11"/>
  <c r="EV71" i="11"/>
  <c r="EW70" i="11"/>
  <c r="EV55" i="11"/>
  <c r="EV94" i="11"/>
  <c r="EV109" i="11"/>
  <c r="EV117" i="11"/>
  <c r="EW75" i="11"/>
  <c r="EW108" i="11"/>
  <c r="EW116" i="11"/>
  <c r="EV96" i="11"/>
  <c r="EV91" i="11"/>
  <c r="EV21" i="11"/>
  <c r="EV31" i="11"/>
  <c r="EW93" i="11"/>
  <c r="EW111" i="11"/>
  <c r="EX4" i="11"/>
  <c r="EV12" i="11"/>
  <c r="EW10" i="11"/>
  <c r="EV24" i="11"/>
  <c r="EV17" i="11"/>
  <c r="EW31" i="11"/>
  <c r="EW34" i="11"/>
  <c r="EV25" i="11"/>
  <c r="EW43" i="11"/>
  <c r="EW51" i="11"/>
  <c r="EW38" i="11"/>
  <c r="EW56" i="11"/>
  <c r="EV51" i="11"/>
  <c r="EV56" i="11"/>
  <c r="EV58" i="11"/>
  <c r="EV75" i="11"/>
  <c r="EW83" i="11"/>
  <c r="EW91" i="11"/>
  <c r="EW99" i="11"/>
  <c r="EV72" i="11"/>
  <c r="EW71" i="11"/>
  <c r="EV66" i="11"/>
  <c r="EV102" i="11"/>
  <c r="EV110" i="11"/>
  <c r="EV118" i="11"/>
  <c r="EV95" i="11"/>
  <c r="EW109" i="11"/>
  <c r="EW117" i="11"/>
  <c r="EV100" i="11"/>
  <c r="EV98" i="11"/>
  <c r="EV6" i="11"/>
  <c r="EW45" i="11"/>
  <c r="EV77" i="11"/>
  <c r="EW73" i="11"/>
  <c r="EV101" i="11"/>
  <c r="EV2" i="11"/>
  <c r="EV13" i="11"/>
  <c r="EW11" i="11"/>
  <c r="EW30" i="11"/>
  <c r="EW18" i="11"/>
  <c r="EV34" i="11"/>
  <c r="EW35" i="11"/>
  <c r="EW28" i="11"/>
  <c r="EW44" i="11"/>
  <c r="EW52" i="11"/>
  <c r="EV40" i="11"/>
  <c r="EW57" i="11"/>
  <c r="EV42" i="11"/>
  <c r="EV57" i="11"/>
  <c r="EW60" i="11"/>
  <c r="EV76" i="11"/>
  <c r="EW84" i="11"/>
  <c r="EW92" i="11"/>
  <c r="EW100" i="11"/>
  <c r="EV73" i="11"/>
  <c r="EW72" i="11"/>
  <c r="EW76" i="11"/>
  <c r="EV103" i="11"/>
  <c r="EV111" i="11"/>
  <c r="EV119" i="11"/>
  <c r="EV99" i="11"/>
  <c r="EW110" i="11"/>
  <c r="EW118" i="11"/>
  <c r="EV84" i="11"/>
  <c r="EV87" i="11"/>
  <c r="EW14" i="11"/>
  <c r="EV60" i="11"/>
  <c r="EW78" i="11"/>
  <c r="EV7" i="11"/>
  <c r="EW2" i="11"/>
  <c r="EW12" i="11"/>
  <c r="EV20" i="11"/>
  <c r="EW29" i="11"/>
  <c r="EV36" i="11"/>
  <c r="EW19" i="11"/>
  <c r="EW26" i="11"/>
  <c r="EW46" i="11"/>
  <c r="EW54" i="11"/>
  <c r="EW40" i="11"/>
  <c r="EW59" i="11"/>
  <c r="EV53" i="11"/>
  <c r="EV61" i="11"/>
  <c r="EW62" i="11"/>
  <c r="EV78" i="11"/>
  <c r="EW86" i="11"/>
  <c r="EW94" i="11"/>
  <c r="EV47" i="11"/>
  <c r="EV59" i="11"/>
  <c r="EW74" i="11"/>
  <c r="EW77" i="11"/>
  <c r="EV105" i="11"/>
  <c r="EV113" i="11"/>
  <c r="EV121" i="11"/>
  <c r="EW103" i="11"/>
  <c r="EW112" i="11"/>
  <c r="EV81" i="11"/>
  <c r="EV92" i="11"/>
  <c r="EV16" i="11"/>
  <c r="EW53" i="11"/>
  <c r="EW85" i="11"/>
  <c r="EV120" i="11"/>
  <c r="EW158" i="11"/>
  <c r="EZ156" i="11"/>
  <c r="EY156" i="11" s="1"/>
  <c r="EY147" i="11"/>
  <c r="EZ155" i="11"/>
  <c r="EY155" i="11" s="1"/>
  <c r="EZ154" i="11"/>
  <c r="EY154" i="11" s="1"/>
  <c r="EZ151" i="11"/>
  <c r="EY151" i="11" s="1"/>
  <c r="EZ153" i="11"/>
  <c r="EY153" i="11" s="1"/>
  <c r="EZ152" i="11"/>
  <c r="EY152" i="11" s="1"/>
  <c r="EZ157" i="11"/>
  <c r="EY157" i="11" s="1"/>
  <c r="EZ147" i="11"/>
  <c r="FA149" i="11"/>
  <c r="EX158" i="11"/>
  <c r="EV122" i="11" l="1"/>
  <c r="EW122" i="11"/>
  <c r="EX7" i="11"/>
  <c r="EY10" i="11"/>
  <c r="EX21" i="11"/>
  <c r="EX29" i="11"/>
  <c r="EY22" i="11"/>
  <c r="EX33" i="11"/>
  <c r="EX34" i="11"/>
  <c r="EY37" i="11"/>
  <c r="EY44" i="11"/>
  <c r="EX45" i="11"/>
  <c r="EX65" i="11"/>
  <c r="EY50" i="11"/>
  <c r="EY56" i="11"/>
  <c r="EX47" i="11"/>
  <c r="EY66" i="11"/>
  <c r="EY63" i="11"/>
  <c r="EY69" i="11"/>
  <c r="EX76" i="11"/>
  <c r="EY83" i="11"/>
  <c r="EY80" i="11"/>
  <c r="EY121" i="11"/>
  <c r="EX102" i="11"/>
  <c r="EX110" i="11"/>
  <c r="EX118" i="11"/>
  <c r="EY60" i="11"/>
  <c r="EY103" i="11"/>
  <c r="EY113" i="11"/>
  <c r="EX96" i="11"/>
  <c r="EX91" i="11"/>
  <c r="EY9" i="11"/>
  <c r="EY32" i="11"/>
  <c r="EX41" i="11"/>
  <c r="EY70" i="11"/>
  <c r="EY102" i="11"/>
  <c r="EX8" i="11"/>
  <c r="EY11" i="11"/>
  <c r="EX22" i="11"/>
  <c r="EY6" i="11"/>
  <c r="EY12" i="11"/>
  <c r="EY21" i="11"/>
  <c r="EX35" i="11"/>
  <c r="EX36" i="11"/>
  <c r="EY45" i="11"/>
  <c r="EY48" i="11"/>
  <c r="EY34" i="11"/>
  <c r="EX51" i="11"/>
  <c r="EY57" i="11"/>
  <c r="EX57" i="11"/>
  <c r="EY64" i="11"/>
  <c r="EX68" i="11"/>
  <c r="EX79" i="11"/>
  <c r="EX78" i="11"/>
  <c r="EY87" i="11"/>
  <c r="EX82" i="11"/>
  <c r="EX75" i="11"/>
  <c r="EX103" i="11"/>
  <c r="EX111" i="11"/>
  <c r="EX119" i="11"/>
  <c r="EX81" i="11"/>
  <c r="EY104" i="11"/>
  <c r="EY114" i="11"/>
  <c r="EX100" i="11"/>
  <c r="EY84" i="11"/>
  <c r="EY43" i="11"/>
  <c r="EX67" i="11"/>
  <c r="EY119" i="11"/>
  <c r="EX9" i="11"/>
  <c r="EX15" i="11"/>
  <c r="EX23" i="11"/>
  <c r="EX13" i="11"/>
  <c r="EY14" i="11"/>
  <c r="EY27" i="11"/>
  <c r="EY39" i="11"/>
  <c r="EY35" i="11"/>
  <c r="EY41" i="11"/>
  <c r="EX49" i="11"/>
  <c r="EY40" i="11"/>
  <c r="EY38" i="11"/>
  <c r="EY58" i="11"/>
  <c r="EY53" i="11"/>
  <c r="EY75" i="11"/>
  <c r="EX69" i="11"/>
  <c r="EY68" i="11"/>
  <c r="EY67" i="11"/>
  <c r="EY91" i="11"/>
  <c r="EX86" i="11"/>
  <c r="EY82" i="11"/>
  <c r="EX104" i="11"/>
  <c r="EX112" i="11"/>
  <c r="EX120" i="11"/>
  <c r="EX85" i="11"/>
  <c r="EY105" i="11"/>
  <c r="EY115" i="11"/>
  <c r="EX84" i="11"/>
  <c r="EY92" i="11"/>
  <c r="EY18" i="11"/>
  <c r="EX53" i="11"/>
  <c r="EX77" i="11"/>
  <c r="EY111" i="11"/>
  <c r="EX10" i="11"/>
  <c r="EX16" i="11"/>
  <c r="EX24" i="11"/>
  <c r="EY13" i="11"/>
  <c r="EY15" i="11"/>
  <c r="EX30" i="11"/>
  <c r="EY20" i="11"/>
  <c r="EY36" i="11"/>
  <c r="EX39" i="11"/>
  <c r="EX60" i="11"/>
  <c r="EY49" i="11"/>
  <c r="EY51" i="11"/>
  <c r="EY59" i="11"/>
  <c r="EX54" i="11"/>
  <c r="EY76" i="11"/>
  <c r="EX70" i="11"/>
  <c r="EY79" i="11"/>
  <c r="EY72" i="11"/>
  <c r="EX98" i="11"/>
  <c r="EX90" i="11"/>
  <c r="EY86" i="11"/>
  <c r="EX105" i="11"/>
  <c r="EX113" i="11"/>
  <c r="EX121" i="11"/>
  <c r="EX89" i="11"/>
  <c r="EY106" i="11"/>
  <c r="EY120" i="11"/>
  <c r="EX88" i="11"/>
  <c r="EX87" i="11"/>
  <c r="EX20" i="11"/>
  <c r="EX40" i="11"/>
  <c r="EX59" i="11"/>
  <c r="EY112" i="11"/>
  <c r="EX83" i="11"/>
  <c r="EZ4" i="11"/>
  <c r="EX11" i="11"/>
  <c r="EX17" i="11"/>
  <c r="EX25" i="11"/>
  <c r="EX14" i="11"/>
  <c r="EY19" i="11"/>
  <c r="EX31" i="11"/>
  <c r="EY30" i="11"/>
  <c r="EX42" i="11"/>
  <c r="EY47" i="11"/>
  <c r="EX61" i="11"/>
  <c r="EX50" i="11"/>
  <c r="EX52" i="11"/>
  <c r="EY16" i="11"/>
  <c r="EY54" i="11"/>
  <c r="EY77" i="11"/>
  <c r="EX71" i="11"/>
  <c r="EX80" i="11"/>
  <c r="EY73" i="11"/>
  <c r="EX101" i="11"/>
  <c r="EX94" i="11"/>
  <c r="EY90" i="11"/>
  <c r="EX106" i="11"/>
  <c r="EX114" i="11"/>
  <c r="EY110" i="11"/>
  <c r="EX93" i="11"/>
  <c r="EY107" i="11"/>
  <c r="EY81" i="11"/>
  <c r="EX92" i="11"/>
  <c r="EX97" i="11"/>
  <c r="EX28" i="11"/>
  <c r="EX64" i="11"/>
  <c r="EX74" i="11"/>
  <c r="EX99" i="11"/>
  <c r="EY93" i="11"/>
  <c r="EX2" i="11"/>
  <c r="EY7" i="11"/>
  <c r="EX18" i="11"/>
  <c r="EX26" i="11"/>
  <c r="EY17" i="11"/>
  <c r="EY24" i="11"/>
  <c r="EY23" i="11"/>
  <c r="EY31" i="11"/>
  <c r="EX43" i="11"/>
  <c r="EX48" i="11"/>
  <c r="EX62" i="11"/>
  <c r="EY33" i="11"/>
  <c r="EX56" i="11"/>
  <c r="EX37" i="11"/>
  <c r="EY61" i="11"/>
  <c r="EY78" i="11"/>
  <c r="EX72" i="11"/>
  <c r="EX55" i="11"/>
  <c r="EY74" i="11"/>
  <c r="EY116" i="11"/>
  <c r="EY98" i="11"/>
  <c r="EY94" i="11"/>
  <c r="EX107" i="11"/>
  <c r="EX115" i="11"/>
  <c r="EY117" i="11"/>
  <c r="EY95" i="11"/>
  <c r="EY108" i="11"/>
  <c r="EY85" i="11"/>
  <c r="EY96" i="11"/>
  <c r="EY88" i="11"/>
  <c r="EX32" i="11"/>
  <c r="EY46" i="11"/>
  <c r="EX117" i="11"/>
  <c r="EX12" i="11"/>
  <c r="EY8" i="11"/>
  <c r="EX19" i="11"/>
  <c r="EX27" i="11"/>
  <c r="EX6" i="11"/>
  <c r="EY25" i="11"/>
  <c r="EY28" i="11"/>
  <c r="EY26" i="11"/>
  <c r="EY42" i="11"/>
  <c r="EY55" i="11"/>
  <c r="EX63" i="11"/>
  <c r="EX38" i="11"/>
  <c r="EY52" i="11"/>
  <c r="EX44" i="11"/>
  <c r="EY65" i="11"/>
  <c r="EX58" i="11"/>
  <c r="EX73" i="11"/>
  <c r="EX46" i="11"/>
  <c r="EY71" i="11"/>
  <c r="EY62" i="11"/>
  <c r="EY101" i="11"/>
  <c r="EX95" i="11"/>
  <c r="EX108" i="11"/>
  <c r="EX116" i="11"/>
  <c r="EY118" i="11"/>
  <c r="EY99" i="11"/>
  <c r="EY109" i="11"/>
  <c r="EY89" i="11"/>
  <c r="EY100" i="11"/>
  <c r="EY97" i="11"/>
  <c r="EY2" i="11"/>
  <c r="EY29" i="11"/>
  <c r="EX66" i="11"/>
  <c r="EX109" i="11"/>
  <c r="EY158" i="11"/>
  <c r="FB152" i="11"/>
  <c r="FA152" i="11" s="1"/>
  <c r="FB154" i="11"/>
  <c r="FA154" i="11" s="1"/>
  <c r="F154" i="11" s="1"/>
  <c r="FB151" i="11"/>
  <c r="FB153" i="11"/>
  <c r="FA153" i="11" s="1"/>
  <c r="F153" i="11" s="1"/>
  <c r="FB155" i="11"/>
  <c r="FA155" i="11" s="1"/>
  <c r="F155" i="11" s="1"/>
  <c r="FA147" i="11"/>
  <c r="FB157" i="11"/>
  <c r="FA157" i="11" s="1"/>
  <c r="FB156" i="11"/>
  <c r="FA156" i="11" s="1"/>
  <c r="FB147" i="11"/>
  <c r="EZ158" i="11"/>
  <c r="EX122" i="11" l="1"/>
  <c r="EZ6" i="11"/>
  <c r="FA19" i="11"/>
  <c r="FA11" i="11"/>
  <c r="EZ10" i="11"/>
  <c r="EZ18" i="11"/>
  <c r="EZ21" i="11"/>
  <c r="FA24" i="11"/>
  <c r="EZ36" i="11"/>
  <c r="EZ37" i="11"/>
  <c r="FA43" i="11"/>
  <c r="EZ48" i="11"/>
  <c r="EZ50" i="11"/>
  <c r="EZ56" i="11"/>
  <c r="EZ52" i="11"/>
  <c r="FA71" i="11"/>
  <c r="FA61" i="11"/>
  <c r="EZ77" i="11"/>
  <c r="FA78" i="11"/>
  <c r="EZ84" i="11"/>
  <c r="EZ92" i="11"/>
  <c r="FA86" i="11"/>
  <c r="FA94" i="11"/>
  <c r="FA79" i="11"/>
  <c r="EZ101" i="11"/>
  <c r="EZ106" i="11"/>
  <c r="FA106" i="11"/>
  <c r="FA114" i="11"/>
  <c r="EZ114" i="11"/>
  <c r="EZ74" i="11"/>
  <c r="FA18" i="11"/>
  <c r="EZ35" i="11"/>
  <c r="FA47" i="11"/>
  <c r="FA70" i="11"/>
  <c r="EZ83" i="11"/>
  <c r="EZ68" i="11"/>
  <c r="FA121" i="11"/>
  <c r="EZ8" i="11"/>
  <c r="FA20" i="11"/>
  <c r="EZ17" i="11"/>
  <c r="EZ12" i="11"/>
  <c r="EZ9" i="11"/>
  <c r="FA26" i="11"/>
  <c r="FA29" i="11"/>
  <c r="FA31" i="11"/>
  <c r="EZ43" i="11"/>
  <c r="FA44" i="11"/>
  <c r="FA40" i="11"/>
  <c r="EZ28" i="11"/>
  <c r="FA59" i="11"/>
  <c r="FA51" i="11"/>
  <c r="FA72" i="11"/>
  <c r="FA65" i="11"/>
  <c r="EZ78" i="11"/>
  <c r="FA63" i="11"/>
  <c r="EZ85" i="11"/>
  <c r="EZ93" i="11"/>
  <c r="FA87" i="11"/>
  <c r="FA95" i="11"/>
  <c r="FA80" i="11"/>
  <c r="FA101" i="11"/>
  <c r="EZ107" i="11"/>
  <c r="FA107" i="11"/>
  <c r="FA115" i="11"/>
  <c r="EZ116" i="11"/>
  <c r="EZ96" i="11"/>
  <c r="FA6" i="11"/>
  <c r="FA23" i="11"/>
  <c r="FA25" i="11"/>
  <c r="FA55" i="11"/>
  <c r="FA76" i="11"/>
  <c r="FA100" i="11"/>
  <c r="FA112" i="11"/>
  <c r="FB4" i="11"/>
  <c r="EZ25" i="11"/>
  <c r="FA49" i="11"/>
  <c r="EZ76" i="11"/>
  <c r="FA85" i="11"/>
  <c r="FA113" i="11"/>
  <c r="FA8" i="11"/>
  <c r="FA21" i="11"/>
  <c r="EZ13" i="11"/>
  <c r="EZ14" i="11"/>
  <c r="FA13" i="11"/>
  <c r="EZ27" i="11"/>
  <c r="FA36" i="11"/>
  <c r="FA35" i="11"/>
  <c r="EZ44" i="11"/>
  <c r="FA46" i="11"/>
  <c r="FA45" i="11"/>
  <c r="FA41" i="11"/>
  <c r="FA56" i="11"/>
  <c r="EZ60" i="11"/>
  <c r="FA73" i="11"/>
  <c r="EZ66" i="11"/>
  <c r="FA52" i="11"/>
  <c r="EZ71" i="11"/>
  <c r="EZ86" i="11"/>
  <c r="EZ94" i="11"/>
  <c r="FA88" i="11"/>
  <c r="FA96" i="11"/>
  <c r="EZ63" i="11"/>
  <c r="EZ95" i="11"/>
  <c r="EZ108" i="11"/>
  <c r="FA108" i="11"/>
  <c r="FA116" i="11"/>
  <c r="EZ119" i="11"/>
  <c r="EZ112" i="11"/>
  <c r="EZ16" i="11"/>
  <c r="EZ24" i="11"/>
  <c r="EZ45" i="11"/>
  <c r="EZ53" i="11"/>
  <c r="EZ75" i="11"/>
  <c r="FA84" i="11"/>
  <c r="FA104" i="11"/>
  <c r="EZ73" i="11"/>
  <c r="EZ23" i="11"/>
  <c r="EZ98" i="11"/>
  <c r="FA10" i="11"/>
  <c r="EZ30" i="11"/>
  <c r="FA28" i="11"/>
  <c r="EZ15" i="11"/>
  <c r="FA7" i="11"/>
  <c r="FA32" i="11"/>
  <c r="FA37" i="11"/>
  <c r="FA30" i="11"/>
  <c r="EZ46" i="11"/>
  <c r="EZ47" i="11"/>
  <c r="FA48" i="11"/>
  <c r="FA42" i="11"/>
  <c r="EZ57" i="11"/>
  <c r="EZ62" i="11"/>
  <c r="FA74" i="11"/>
  <c r="EZ79" i="11"/>
  <c r="EZ58" i="11"/>
  <c r="FA58" i="11"/>
  <c r="EZ87" i="11"/>
  <c r="FA81" i="11"/>
  <c r="FA89" i="11"/>
  <c r="FA97" i="11"/>
  <c r="EZ70" i="11"/>
  <c r="EZ99" i="11"/>
  <c r="EZ109" i="11"/>
  <c r="FA109" i="11"/>
  <c r="FA117" i="11"/>
  <c r="EZ121" i="11"/>
  <c r="EZ113" i="11"/>
  <c r="FA12" i="11"/>
  <c r="EZ40" i="11"/>
  <c r="EZ59" i="11"/>
  <c r="FA77" i="11"/>
  <c r="FA93" i="11"/>
  <c r="EZ118" i="11"/>
  <c r="EZ2" i="11"/>
  <c r="FA15" i="11"/>
  <c r="EZ7" i="11"/>
  <c r="EZ29" i="11"/>
  <c r="EZ19" i="11"/>
  <c r="FA14" i="11"/>
  <c r="FA33" i="11"/>
  <c r="FA38" i="11"/>
  <c r="EZ34" i="11"/>
  <c r="FA53" i="11"/>
  <c r="FA54" i="11"/>
  <c r="EZ49" i="11"/>
  <c r="FA50" i="11"/>
  <c r="FA66" i="11"/>
  <c r="EZ67" i="11"/>
  <c r="FA60" i="11"/>
  <c r="EZ80" i="11"/>
  <c r="FA64" i="11"/>
  <c r="EZ69" i="11"/>
  <c r="EZ88" i="11"/>
  <c r="FA82" i="11"/>
  <c r="FA90" i="11"/>
  <c r="FA98" i="11"/>
  <c r="EZ97" i="11"/>
  <c r="EZ102" i="11"/>
  <c r="FA102" i="11"/>
  <c r="FA110" i="11"/>
  <c r="FA118" i="11"/>
  <c r="EZ100" i="11"/>
  <c r="EZ115" i="11"/>
  <c r="FA17" i="11"/>
  <c r="EZ32" i="11"/>
  <c r="FA27" i="11"/>
  <c r="FA69" i="11"/>
  <c r="EZ90" i="11"/>
  <c r="EZ72" i="11"/>
  <c r="FA120" i="11"/>
  <c r="EZ11" i="11"/>
  <c r="EZ33" i="11"/>
  <c r="EZ39" i="11"/>
  <c r="FA57" i="11"/>
  <c r="EZ91" i="11"/>
  <c r="EZ105" i="11"/>
  <c r="FA2" i="11"/>
  <c r="FA16" i="11"/>
  <c r="FA9" i="11"/>
  <c r="EZ31" i="11"/>
  <c r="EZ20" i="11"/>
  <c r="EZ26" i="11"/>
  <c r="EZ22" i="11"/>
  <c r="FA39" i="11"/>
  <c r="EZ38" i="11"/>
  <c r="EZ54" i="11"/>
  <c r="EZ55" i="11"/>
  <c r="EZ41" i="11"/>
  <c r="EZ51" i="11"/>
  <c r="FA67" i="11"/>
  <c r="FA68" i="11"/>
  <c r="FA62" i="11"/>
  <c r="EZ64" i="11"/>
  <c r="FA75" i="11"/>
  <c r="EZ81" i="11"/>
  <c r="EZ89" i="11"/>
  <c r="FA83" i="11"/>
  <c r="FA91" i="11"/>
  <c r="FA99" i="11"/>
  <c r="EZ110" i="11"/>
  <c r="EZ103" i="11"/>
  <c r="FA103" i="11"/>
  <c r="FA111" i="11"/>
  <c r="FA119" i="11"/>
  <c r="EZ111" i="11"/>
  <c r="EZ120" i="11"/>
  <c r="FA22" i="11"/>
  <c r="FA34" i="11"/>
  <c r="EZ42" i="11"/>
  <c r="EZ61" i="11"/>
  <c r="EZ82" i="11"/>
  <c r="FA92" i="11"/>
  <c r="EZ104" i="11"/>
  <c r="EZ117" i="11"/>
  <c r="EZ65" i="11"/>
  <c r="FA105" i="11"/>
  <c r="EY122" i="11"/>
  <c r="FB158" i="11"/>
  <c r="F157" i="11"/>
  <c r="F152" i="11"/>
  <c r="F156" i="11"/>
  <c r="FA151" i="11"/>
  <c r="FA122" i="11" l="1"/>
  <c r="FB10" i="11"/>
  <c r="FC11" i="11"/>
  <c r="FB18" i="11"/>
  <c r="FB26" i="11"/>
  <c r="FC21" i="11"/>
  <c r="FC20" i="11"/>
  <c r="FB32" i="11"/>
  <c r="FC40" i="11"/>
  <c r="FC34" i="11"/>
  <c r="FB46" i="11"/>
  <c r="FB54" i="11"/>
  <c r="FC58" i="11"/>
  <c r="FC45" i="11"/>
  <c r="FB65" i="11"/>
  <c r="FB59" i="11"/>
  <c r="FC66" i="11"/>
  <c r="FC74" i="11"/>
  <c r="FC61" i="11"/>
  <c r="FB84" i="11"/>
  <c r="FB92" i="11"/>
  <c r="FB100" i="11"/>
  <c r="FB75" i="11"/>
  <c r="FC91" i="11"/>
  <c r="FC81" i="11"/>
  <c r="FB112" i="11"/>
  <c r="FB120" i="11"/>
  <c r="FC118" i="11"/>
  <c r="FC100" i="11"/>
  <c r="FC104" i="11"/>
  <c r="FB11" i="11"/>
  <c r="FB12" i="11"/>
  <c r="FB19" i="11"/>
  <c r="FB27" i="11"/>
  <c r="FC27" i="11"/>
  <c r="FC15" i="11"/>
  <c r="FB36" i="11"/>
  <c r="FC41" i="11"/>
  <c r="FB35" i="11"/>
  <c r="FB47" i="11"/>
  <c r="FB55" i="11"/>
  <c r="FC59" i="11"/>
  <c r="FC48" i="11"/>
  <c r="FB66" i="11"/>
  <c r="FB68" i="11"/>
  <c r="FC67" i="11"/>
  <c r="FC75" i="11"/>
  <c r="FC65" i="11"/>
  <c r="FB85" i="11"/>
  <c r="FB93" i="11"/>
  <c r="FB101" i="11"/>
  <c r="FB77" i="11"/>
  <c r="FC97" i="11"/>
  <c r="FC85" i="11"/>
  <c r="FB113" i="11"/>
  <c r="FB121" i="11"/>
  <c r="FB110" i="11"/>
  <c r="FC84" i="11"/>
  <c r="FC105" i="11"/>
  <c r="FC9" i="11"/>
  <c r="FC56" i="11"/>
  <c r="FC72" i="11"/>
  <c r="FC83" i="11"/>
  <c r="FC102" i="11"/>
  <c r="FC2" i="11"/>
  <c r="FB13" i="11"/>
  <c r="FB20" i="11"/>
  <c r="FB28" i="11"/>
  <c r="FC13" i="11"/>
  <c r="FC24" i="11"/>
  <c r="FB37" i="11"/>
  <c r="FC23" i="11"/>
  <c r="FB31" i="11"/>
  <c r="FB48" i="11"/>
  <c r="FC52" i="11"/>
  <c r="FC43" i="11"/>
  <c r="FC49" i="11"/>
  <c r="FB67" i="11"/>
  <c r="FB69" i="11"/>
  <c r="FC68" i="11"/>
  <c r="FC76" i="11"/>
  <c r="FC54" i="11"/>
  <c r="FB86" i="11"/>
  <c r="FB94" i="11"/>
  <c r="FB102" i="11"/>
  <c r="FC79" i="11"/>
  <c r="FC82" i="11"/>
  <c r="FC89" i="11"/>
  <c r="FB114" i="11"/>
  <c r="FC109" i="11"/>
  <c r="FC117" i="11"/>
  <c r="FB111" i="11"/>
  <c r="FC106" i="11"/>
  <c r="FB24" i="11"/>
  <c r="FC28" i="11"/>
  <c r="FB44" i="11"/>
  <c r="FB63" i="11"/>
  <c r="FC50" i="11"/>
  <c r="FB106" i="11"/>
  <c r="FC115" i="11"/>
  <c r="FB2" i="11"/>
  <c r="FC6" i="11"/>
  <c r="FB14" i="11"/>
  <c r="FB21" i="11"/>
  <c r="FB29" i="11"/>
  <c r="FC18" i="11"/>
  <c r="FC25" i="11"/>
  <c r="FB38" i="11"/>
  <c r="FB34" i="11"/>
  <c r="FC35" i="11"/>
  <c r="FB49" i="11"/>
  <c r="FB56" i="11"/>
  <c r="FC44" i="11"/>
  <c r="FB60" i="11"/>
  <c r="FC32" i="11"/>
  <c r="FB70" i="11"/>
  <c r="FC69" i="11"/>
  <c r="FC77" i="11"/>
  <c r="FB79" i="11"/>
  <c r="FB87" i="11"/>
  <c r="FB95" i="11"/>
  <c r="FB103" i="11"/>
  <c r="FB76" i="11"/>
  <c r="FC86" i="11"/>
  <c r="FC93" i="11"/>
  <c r="FB115" i="11"/>
  <c r="FC112" i="11"/>
  <c r="FC119" i="11"/>
  <c r="FB108" i="11"/>
  <c r="FB107" i="11"/>
  <c r="FC37" i="11"/>
  <c r="FB73" i="11"/>
  <c r="FB98" i="11"/>
  <c r="FB118" i="11"/>
  <c r="FB6" i="11"/>
  <c r="FC7" i="11"/>
  <c r="FC12" i="11"/>
  <c r="FB22" i="11"/>
  <c r="FC14" i="11"/>
  <c r="FC22" i="11"/>
  <c r="FC19" i="11"/>
  <c r="FB39" i="11"/>
  <c r="FB30" i="11"/>
  <c r="FB42" i="11"/>
  <c r="FB50" i="11"/>
  <c r="FB57" i="11"/>
  <c r="FC46" i="11"/>
  <c r="FB61" i="11"/>
  <c r="FC51" i="11"/>
  <c r="FB71" i="11"/>
  <c r="FC70" i="11"/>
  <c r="FC78" i="11"/>
  <c r="FB80" i="11"/>
  <c r="FB88" i="11"/>
  <c r="FB96" i="11"/>
  <c r="FB104" i="11"/>
  <c r="FB78" i="11"/>
  <c r="FC90" i="11"/>
  <c r="FC95" i="11"/>
  <c r="FB116" i="11"/>
  <c r="FC113" i="11"/>
  <c r="FC120" i="11"/>
  <c r="FC110" i="11"/>
  <c r="FC107" i="11"/>
  <c r="FB8" i="11"/>
  <c r="FC16" i="11"/>
  <c r="FB41" i="11"/>
  <c r="FC55" i="11"/>
  <c r="FB82" i="11"/>
  <c r="FC108" i="11"/>
  <c r="FB7" i="11"/>
  <c r="FC8" i="11"/>
  <c r="FB15" i="11"/>
  <c r="FB23" i="11"/>
  <c r="FD4" i="11"/>
  <c r="FC26" i="11"/>
  <c r="FC29" i="11"/>
  <c r="FB40" i="11"/>
  <c r="FC36" i="11"/>
  <c r="FB43" i="11"/>
  <c r="FB51" i="11"/>
  <c r="FC53" i="11"/>
  <c r="FC47" i="11"/>
  <c r="FB62" i="11"/>
  <c r="FB58" i="11"/>
  <c r="FB72" i="11"/>
  <c r="FC71" i="11"/>
  <c r="FC63" i="11"/>
  <c r="FB81" i="11"/>
  <c r="FB89" i="11"/>
  <c r="FB97" i="11"/>
  <c r="FB105" i="11"/>
  <c r="FC80" i="11"/>
  <c r="FC94" i="11"/>
  <c r="FC99" i="11"/>
  <c r="FB117" i="11"/>
  <c r="FC114" i="11"/>
  <c r="FC121" i="11"/>
  <c r="FC111" i="11"/>
  <c r="FC88" i="11"/>
  <c r="FB16" i="11"/>
  <c r="FC31" i="11"/>
  <c r="FB52" i="11"/>
  <c r="FC60" i="11"/>
  <c r="FB90" i="11"/>
  <c r="FC98" i="11"/>
  <c r="FC92" i="11"/>
  <c r="FB9" i="11"/>
  <c r="FC10" i="11"/>
  <c r="FB17" i="11"/>
  <c r="FB25" i="11"/>
  <c r="FC17" i="11"/>
  <c r="FC30" i="11"/>
  <c r="FC33" i="11"/>
  <c r="FC38" i="11"/>
  <c r="FC39" i="11"/>
  <c r="FB45" i="11"/>
  <c r="FB53" i="11"/>
  <c r="FC57" i="11"/>
  <c r="FB33" i="11"/>
  <c r="FB64" i="11"/>
  <c r="FC42" i="11"/>
  <c r="FB74" i="11"/>
  <c r="FC73" i="11"/>
  <c r="FC62" i="11"/>
  <c r="FB83" i="11"/>
  <c r="FB91" i="11"/>
  <c r="FB99" i="11"/>
  <c r="FC64" i="11"/>
  <c r="FC87" i="11"/>
  <c r="FC101" i="11"/>
  <c r="FB109" i="11"/>
  <c r="FB119" i="11"/>
  <c r="FC116" i="11"/>
  <c r="FC96" i="11"/>
  <c r="FC103" i="11"/>
  <c r="EZ122" i="11"/>
  <c r="FA158" i="11"/>
  <c r="F151" i="11"/>
  <c r="F158" i="11" s="1"/>
  <c r="FD11" i="11" l="1"/>
  <c r="FE9" i="11"/>
  <c r="FE15" i="11"/>
  <c r="FE27" i="11"/>
  <c r="FD28" i="11"/>
  <c r="FD25" i="11"/>
  <c r="FE32" i="11"/>
  <c r="FD33" i="11"/>
  <c r="FE48" i="11"/>
  <c r="FD32" i="11"/>
  <c r="FE41" i="11"/>
  <c r="FD53" i="11"/>
  <c r="FD45" i="11"/>
  <c r="FE62" i="11"/>
  <c r="FE75" i="11"/>
  <c r="FE83" i="11"/>
  <c r="FE91" i="11"/>
  <c r="FE99" i="11"/>
  <c r="FE67" i="11"/>
  <c r="FD65" i="11"/>
  <c r="FD72" i="11"/>
  <c r="FD100" i="11"/>
  <c r="FD109" i="11"/>
  <c r="FD117" i="11"/>
  <c r="FE116" i="11"/>
  <c r="FE111" i="11"/>
  <c r="FD91" i="11"/>
  <c r="FD101" i="11"/>
  <c r="FD102" i="11"/>
  <c r="FD12" i="11"/>
  <c r="FE10" i="11"/>
  <c r="FD16" i="11"/>
  <c r="FD18" i="11"/>
  <c r="FD34" i="11"/>
  <c r="FE28" i="11"/>
  <c r="FD19" i="11"/>
  <c r="FE33" i="11"/>
  <c r="FE49" i="11"/>
  <c r="FE39" i="11"/>
  <c r="FE36" i="11"/>
  <c r="FD43" i="11"/>
  <c r="FD48" i="11"/>
  <c r="FE63" i="11"/>
  <c r="FE76" i="11"/>
  <c r="FE84" i="11"/>
  <c r="FE92" i="11"/>
  <c r="FE100" i="11"/>
  <c r="FE68" i="11"/>
  <c r="FE72" i="11"/>
  <c r="FD73" i="11"/>
  <c r="FE102" i="11"/>
  <c r="FD110" i="11"/>
  <c r="FD118" i="11"/>
  <c r="FE117" i="11"/>
  <c r="FE112" i="11"/>
  <c r="FD97" i="11"/>
  <c r="FD81" i="11"/>
  <c r="FD103" i="11"/>
  <c r="FD20" i="11"/>
  <c r="FE46" i="11"/>
  <c r="FE60" i="11"/>
  <c r="FD69" i="11"/>
  <c r="FE114" i="11"/>
  <c r="FD2" i="11"/>
  <c r="FD13" i="11"/>
  <c r="FE11" i="11"/>
  <c r="FE16" i="11"/>
  <c r="FE24" i="11"/>
  <c r="FD35" i="11"/>
  <c r="FE34" i="11"/>
  <c r="FD29" i="11"/>
  <c r="FE42" i="11"/>
  <c r="FE50" i="11"/>
  <c r="FD27" i="11"/>
  <c r="FE56" i="11"/>
  <c r="FD44" i="11"/>
  <c r="FD42" i="11"/>
  <c r="FE64" i="11"/>
  <c r="FE77" i="11"/>
  <c r="FE85" i="11"/>
  <c r="FE93" i="11"/>
  <c r="FE101" i="11"/>
  <c r="FE69" i="11"/>
  <c r="FD71" i="11"/>
  <c r="FE73" i="11"/>
  <c r="FE103" i="11"/>
  <c r="FD111" i="11"/>
  <c r="FD119" i="11"/>
  <c r="FE121" i="11"/>
  <c r="FE118" i="11"/>
  <c r="FD82" i="11"/>
  <c r="FD89" i="11"/>
  <c r="FD104" i="11"/>
  <c r="FE17" i="11"/>
  <c r="FE38" i="11"/>
  <c r="FE97" i="11"/>
  <c r="FD107" i="11"/>
  <c r="FD95" i="11"/>
  <c r="FD6" i="11"/>
  <c r="FD14" i="11"/>
  <c r="FF4" i="11"/>
  <c r="FE20" i="11"/>
  <c r="FD31" i="11"/>
  <c r="FD36" i="11"/>
  <c r="FE35" i="11"/>
  <c r="FE30" i="11"/>
  <c r="FE43" i="11"/>
  <c r="FE51" i="11"/>
  <c r="FE40" i="11"/>
  <c r="FE57" i="11"/>
  <c r="FD46" i="11"/>
  <c r="FD50" i="11"/>
  <c r="FE65" i="11"/>
  <c r="FE78" i="11"/>
  <c r="FE86" i="11"/>
  <c r="FE94" i="11"/>
  <c r="FD63" i="11"/>
  <c r="FE70" i="11"/>
  <c r="FD64" i="11"/>
  <c r="FD74" i="11"/>
  <c r="FE104" i="11"/>
  <c r="FD112" i="11"/>
  <c r="FD120" i="11"/>
  <c r="FE74" i="11"/>
  <c r="FE119" i="11"/>
  <c r="FD86" i="11"/>
  <c r="FD76" i="11"/>
  <c r="FD105" i="11"/>
  <c r="FD15" i="11"/>
  <c r="FE19" i="11"/>
  <c r="FD51" i="11"/>
  <c r="FE81" i="11"/>
  <c r="FD49" i="11"/>
  <c r="FE109" i="11"/>
  <c r="FD7" i="11"/>
  <c r="FE2" i="11"/>
  <c r="FE13" i="11"/>
  <c r="FE25" i="11"/>
  <c r="FD17" i="11"/>
  <c r="FD37" i="11"/>
  <c r="FD21" i="11"/>
  <c r="FE31" i="11"/>
  <c r="FE44" i="11"/>
  <c r="FE52" i="11"/>
  <c r="FD41" i="11"/>
  <c r="FE58" i="11"/>
  <c r="FD54" i="11"/>
  <c r="FD58" i="11"/>
  <c r="FD56" i="11"/>
  <c r="FE79" i="11"/>
  <c r="FE87" i="11"/>
  <c r="FE95" i="11"/>
  <c r="FD67" i="11"/>
  <c r="FE71" i="11"/>
  <c r="FD75" i="11"/>
  <c r="FD84" i="11"/>
  <c r="FE105" i="11"/>
  <c r="FD113" i="11"/>
  <c r="FD121" i="11"/>
  <c r="FE107" i="11"/>
  <c r="FE120" i="11"/>
  <c r="FD90" i="11"/>
  <c r="FD85" i="11"/>
  <c r="FD106" i="11"/>
  <c r="FE7" i="11"/>
  <c r="FE22" i="11"/>
  <c r="FD47" i="11"/>
  <c r="FE89" i="11"/>
  <c r="FD92" i="11"/>
  <c r="FD115" i="11"/>
  <c r="FD98" i="11"/>
  <c r="FD8" i="11"/>
  <c r="FE6" i="11"/>
  <c r="FE12" i="11"/>
  <c r="FD26" i="11"/>
  <c r="FE18" i="11"/>
  <c r="FD38" i="11"/>
  <c r="FD22" i="11"/>
  <c r="FE26" i="11"/>
  <c r="FE45" i="11"/>
  <c r="FE53" i="11"/>
  <c r="FE37" i="11"/>
  <c r="FE59" i="11"/>
  <c r="FD40" i="11"/>
  <c r="FD60" i="11"/>
  <c r="FD59" i="11"/>
  <c r="FE80" i="11"/>
  <c r="FE88" i="11"/>
  <c r="FE96" i="11"/>
  <c r="FD68" i="11"/>
  <c r="FD62" i="11"/>
  <c r="FD77" i="11"/>
  <c r="FD88" i="11"/>
  <c r="FE106" i="11"/>
  <c r="FD114" i="11"/>
  <c r="FE113" i="11"/>
  <c r="FE108" i="11"/>
  <c r="FD80" i="11"/>
  <c r="FD94" i="11"/>
  <c r="FD93" i="11"/>
  <c r="FD9" i="11"/>
  <c r="FE23" i="11"/>
  <c r="FE54" i="11"/>
  <c r="FD57" i="11"/>
  <c r="FE66" i="11"/>
  <c r="FD83" i="11"/>
  <c r="FD10" i="11"/>
  <c r="FE8" i="11"/>
  <c r="FE14" i="11"/>
  <c r="FE21" i="11"/>
  <c r="FD23" i="11"/>
  <c r="FD24" i="11"/>
  <c r="FD30" i="11"/>
  <c r="FE29" i="11"/>
  <c r="FE47" i="11"/>
  <c r="FE55" i="11"/>
  <c r="FD39" i="11"/>
  <c r="FD52" i="11"/>
  <c r="FD55" i="11"/>
  <c r="FE61" i="11"/>
  <c r="FD66" i="11"/>
  <c r="FE82" i="11"/>
  <c r="FE90" i="11"/>
  <c r="FE98" i="11"/>
  <c r="FD70" i="11"/>
  <c r="FD61" i="11"/>
  <c r="FD79" i="11"/>
  <c r="FD96" i="11"/>
  <c r="FD108" i="11"/>
  <c r="FD116" i="11"/>
  <c r="FE115" i="11"/>
  <c r="FE110" i="11"/>
  <c r="FD87" i="11"/>
  <c r="FD78" i="11"/>
  <c r="FD99" i="11"/>
  <c r="FB122" i="11"/>
  <c r="FC122" i="11"/>
  <c r="FE122" i="11" l="1"/>
  <c r="FG11" i="11"/>
  <c r="FF17" i="11"/>
  <c r="FF25" i="11"/>
  <c r="FG14" i="11"/>
  <c r="FG26" i="11"/>
  <c r="FG16" i="11"/>
  <c r="FG32" i="11"/>
  <c r="FG30" i="11"/>
  <c r="FF41" i="11"/>
  <c r="FG49" i="11"/>
  <c r="FF64" i="11"/>
  <c r="FF46" i="11"/>
  <c r="FF55" i="11"/>
  <c r="FG61" i="11"/>
  <c r="FF48" i="11"/>
  <c r="FF72" i="11"/>
  <c r="FG71" i="11"/>
  <c r="FF57" i="11"/>
  <c r="FF86" i="11"/>
  <c r="FF94" i="11"/>
  <c r="FG113" i="11"/>
  <c r="FF103" i="11"/>
  <c r="FG102" i="11"/>
  <c r="FF110" i="11"/>
  <c r="FF118" i="11"/>
  <c r="FG91" i="11"/>
  <c r="FG118" i="11"/>
  <c r="FF79" i="11"/>
  <c r="FF78" i="11"/>
  <c r="FG12" i="11"/>
  <c r="FF18" i="11"/>
  <c r="FF26" i="11"/>
  <c r="FF12" i="11"/>
  <c r="FF13" i="11"/>
  <c r="FG19" i="11"/>
  <c r="FG34" i="11"/>
  <c r="FF40" i="11"/>
  <c r="FF36" i="11"/>
  <c r="FF50" i="11"/>
  <c r="FF65" i="11"/>
  <c r="FG53" i="11"/>
  <c r="FG45" i="11"/>
  <c r="FG62" i="11"/>
  <c r="FF45" i="11"/>
  <c r="FF73" i="11"/>
  <c r="FG72" i="11"/>
  <c r="FG75" i="11"/>
  <c r="FF87" i="11"/>
  <c r="FG59" i="11"/>
  <c r="FG115" i="11"/>
  <c r="FF104" i="11"/>
  <c r="FG103" i="11"/>
  <c r="FF111" i="11"/>
  <c r="FF119" i="11"/>
  <c r="FF97" i="11"/>
  <c r="FG80" i="11"/>
  <c r="FG101" i="11"/>
  <c r="FG78" i="11"/>
  <c r="FF6" i="11"/>
  <c r="FF19" i="11"/>
  <c r="FF27" i="11"/>
  <c r="FF14" i="11"/>
  <c r="FG17" i="11"/>
  <c r="FG20" i="11"/>
  <c r="FG35" i="11"/>
  <c r="FG42" i="11"/>
  <c r="FG38" i="11"/>
  <c r="FG50" i="11"/>
  <c r="FG51" i="11"/>
  <c r="FF54" i="11"/>
  <c r="FG48" i="11"/>
  <c r="FG63" i="11"/>
  <c r="FG41" i="11"/>
  <c r="FF74" i="11"/>
  <c r="FG73" i="11"/>
  <c r="FG77" i="11"/>
  <c r="FF88" i="11"/>
  <c r="FG76" i="11"/>
  <c r="FG84" i="11"/>
  <c r="FF105" i="11"/>
  <c r="FG104" i="11"/>
  <c r="FF112" i="11"/>
  <c r="FF120" i="11"/>
  <c r="FG107" i="11"/>
  <c r="FG97" i="11"/>
  <c r="FG79" i="11"/>
  <c r="FF95" i="11"/>
  <c r="FG110" i="11"/>
  <c r="FH4" i="11"/>
  <c r="FF2" i="11"/>
  <c r="FF20" i="11"/>
  <c r="FF28" i="11"/>
  <c r="FG15" i="11"/>
  <c r="FG21" i="11"/>
  <c r="FG29" i="11"/>
  <c r="FG28" i="11"/>
  <c r="FG43" i="11"/>
  <c r="FG39" i="11"/>
  <c r="FF51" i="11"/>
  <c r="FF52" i="11"/>
  <c r="FG56" i="11"/>
  <c r="FF49" i="11"/>
  <c r="FG64" i="11"/>
  <c r="FF67" i="11"/>
  <c r="FG47" i="11"/>
  <c r="FG74" i="11"/>
  <c r="FF81" i="11"/>
  <c r="FF89" i="11"/>
  <c r="FG95" i="11"/>
  <c r="FG88" i="11"/>
  <c r="FG114" i="11"/>
  <c r="FG105" i="11"/>
  <c r="FF113" i="11"/>
  <c r="FF121" i="11"/>
  <c r="FG108" i="11"/>
  <c r="FG82" i="11"/>
  <c r="FG81" i="11"/>
  <c r="FF101" i="11"/>
  <c r="FF23" i="11"/>
  <c r="FF33" i="11"/>
  <c r="FF39" i="11"/>
  <c r="FF62" i="11"/>
  <c r="FG58" i="11"/>
  <c r="FG69" i="11"/>
  <c r="FF92" i="11"/>
  <c r="FF108" i="11"/>
  <c r="FG116" i="11"/>
  <c r="FG7" i="11"/>
  <c r="FG6" i="11"/>
  <c r="FF21" i="11"/>
  <c r="FF29" i="11"/>
  <c r="FF11" i="11"/>
  <c r="FG22" i="11"/>
  <c r="FG31" i="11"/>
  <c r="FF37" i="11"/>
  <c r="FG37" i="11"/>
  <c r="FF31" i="11"/>
  <c r="FF60" i="11"/>
  <c r="FG52" i="11"/>
  <c r="FG44" i="11"/>
  <c r="FG55" i="11"/>
  <c r="FG65" i="11"/>
  <c r="FF68" i="11"/>
  <c r="FG67" i="11"/>
  <c r="FF66" i="11"/>
  <c r="FF82" i="11"/>
  <c r="FF90" i="11"/>
  <c r="FG99" i="11"/>
  <c r="FG92" i="11"/>
  <c r="FG119" i="11"/>
  <c r="FG106" i="11"/>
  <c r="FF114" i="11"/>
  <c r="FG121" i="11"/>
  <c r="FG109" i="11"/>
  <c r="FG86" i="11"/>
  <c r="FG89" i="11"/>
  <c r="FG85" i="11"/>
  <c r="FF15" i="11"/>
  <c r="FF30" i="11"/>
  <c r="FG25" i="11"/>
  <c r="FF43" i="11"/>
  <c r="FF59" i="11"/>
  <c r="FF75" i="11"/>
  <c r="FF100" i="11"/>
  <c r="FF116" i="11"/>
  <c r="FG94" i="11"/>
  <c r="FG8" i="11"/>
  <c r="FG2" i="11"/>
  <c r="FF22" i="11"/>
  <c r="FF7" i="11"/>
  <c r="FG24" i="11"/>
  <c r="FF32" i="11"/>
  <c r="FG23" i="11"/>
  <c r="FG33" i="11"/>
  <c r="FF38" i="11"/>
  <c r="FF35" i="11"/>
  <c r="FF61" i="11"/>
  <c r="FF53" i="11"/>
  <c r="FG46" i="11"/>
  <c r="FF58" i="11"/>
  <c r="FF56" i="11"/>
  <c r="FF69" i="11"/>
  <c r="FG68" i="11"/>
  <c r="FG66" i="11"/>
  <c r="FF83" i="11"/>
  <c r="FF91" i="11"/>
  <c r="FF106" i="11"/>
  <c r="FF96" i="11"/>
  <c r="FG120" i="11"/>
  <c r="FF107" i="11"/>
  <c r="FF115" i="11"/>
  <c r="FF80" i="11"/>
  <c r="FG111" i="11"/>
  <c r="FG90" i="11"/>
  <c r="FG98" i="11"/>
  <c r="FG93" i="11"/>
  <c r="FG9" i="11"/>
  <c r="FF8" i="11"/>
  <c r="FG27" i="11"/>
  <c r="FG36" i="11"/>
  <c r="FF47" i="11"/>
  <c r="FF70" i="11"/>
  <c r="FF84" i="11"/>
  <c r="FG96" i="11"/>
  <c r="FG83" i="11"/>
  <c r="FF99" i="11"/>
  <c r="FG10" i="11"/>
  <c r="FF16" i="11"/>
  <c r="FF24" i="11"/>
  <c r="FF10" i="11"/>
  <c r="FF9" i="11"/>
  <c r="FG13" i="11"/>
  <c r="FG18" i="11"/>
  <c r="FF34" i="11"/>
  <c r="FG40" i="11"/>
  <c r="FF42" i="11"/>
  <c r="FF63" i="11"/>
  <c r="FF44" i="11"/>
  <c r="FG54" i="11"/>
  <c r="FG60" i="11"/>
  <c r="FG57" i="11"/>
  <c r="FF71" i="11"/>
  <c r="FG70" i="11"/>
  <c r="FF77" i="11"/>
  <c r="FF85" i="11"/>
  <c r="FF93" i="11"/>
  <c r="FG112" i="11"/>
  <c r="FF102" i="11"/>
  <c r="FG100" i="11"/>
  <c r="FF109" i="11"/>
  <c r="FF117" i="11"/>
  <c r="FG87" i="11"/>
  <c r="FG117" i="11"/>
  <c r="FF98" i="11"/>
  <c r="FF76" i="11"/>
  <c r="FD122" i="11"/>
  <c r="FF122" i="11" l="1"/>
  <c r="FG122" i="11"/>
  <c r="FH6" i="11"/>
  <c r="FI12" i="11"/>
  <c r="FH23" i="11"/>
  <c r="FI16" i="11"/>
  <c r="FI17" i="11"/>
  <c r="FI10" i="11"/>
  <c r="FI39" i="11"/>
  <c r="FI18" i="11"/>
  <c r="FH45" i="11"/>
  <c r="FI55" i="11"/>
  <c r="FH51" i="11"/>
  <c r="FH56" i="11"/>
  <c r="FH55" i="11"/>
  <c r="FH65" i="11"/>
  <c r="FH76" i="11"/>
  <c r="FI77" i="11"/>
  <c r="FH73" i="11"/>
  <c r="FI69" i="11"/>
  <c r="FI61" i="11"/>
  <c r="FI81" i="11"/>
  <c r="FH88" i="11"/>
  <c r="FH100" i="11"/>
  <c r="FH83" i="11"/>
  <c r="FI105" i="11"/>
  <c r="FH97" i="11"/>
  <c r="FH117" i="11"/>
  <c r="FI120" i="11"/>
  <c r="FH118" i="11"/>
  <c r="FI118" i="11"/>
  <c r="FH9" i="11"/>
  <c r="FI13" i="11"/>
  <c r="FH31" i="11"/>
  <c r="FI20" i="11"/>
  <c r="FH18" i="11"/>
  <c r="FH24" i="11"/>
  <c r="FH26" i="11"/>
  <c r="FH32" i="11"/>
  <c r="FH37" i="11"/>
  <c r="FI42" i="11"/>
  <c r="FI51" i="11"/>
  <c r="FH57" i="11"/>
  <c r="FI53" i="11"/>
  <c r="FI64" i="11"/>
  <c r="FH77" i="11"/>
  <c r="FI78" i="11"/>
  <c r="FH74" i="11"/>
  <c r="FI71" i="11"/>
  <c r="FI79" i="11"/>
  <c r="FI85" i="11"/>
  <c r="FH92" i="11"/>
  <c r="FH102" i="11"/>
  <c r="FH87" i="11"/>
  <c r="FI106" i="11"/>
  <c r="FI107" i="11"/>
  <c r="FH82" i="11"/>
  <c r="FI82" i="11"/>
  <c r="FI121" i="11"/>
  <c r="FH86" i="11"/>
  <c r="FI6" i="11"/>
  <c r="FH19" i="11"/>
  <c r="FH29" i="11"/>
  <c r="FI47" i="11"/>
  <c r="FH47" i="11"/>
  <c r="FH71" i="11"/>
  <c r="FI44" i="11"/>
  <c r="FH110" i="11"/>
  <c r="FH121" i="11"/>
  <c r="FI116" i="11"/>
  <c r="FH11" i="11"/>
  <c r="FH14" i="11"/>
  <c r="FI8" i="11"/>
  <c r="FI15" i="11"/>
  <c r="FH17" i="11"/>
  <c r="FH21" i="11"/>
  <c r="FH34" i="11"/>
  <c r="FI34" i="11"/>
  <c r="FI37" i="11"/>
  <c r="FI48" i="11"/>
  <c r="FH52" i="11"/>
  <c r="FH58" i="11"/>
  <c r="FI58" i="11"/>
  <c r="FI66" i="11"/>
  <c r="FH78" i="11"/>
  <c r="FH67" i="11"/>
  <c r="FI59" i="11"/>
  <c r="FI65" i="11"/>
  <c r="FH81" i="11"/>
  <c r="FI89" i="11"/>
  <c r="FI95" i="11"/>
  <c r="FH103" i="11"/>
  <c r="FH91" i="11"/>
  <c r="FH107" i="11"/>
  <c r="FI108" i="11"/>
  <c r="FH90" i="11"/>
  <c r="FI90" i="11"/>
  <c r="FI112" i="11"/>
  <c r="FH94" i="11"/>
  <c r="FH2" i="11"/>
  <c r="FH7" i="11"/>
  <c r="FH30" i="11"/>
  <c r="FH16" i="11"/>
  <c r="FI19" i="11"/>
  <c r="FI30" i="11"/>
  <c r="FI23" i="11"/>
  <c r="FH35" i="11"/>
  <c r="FH38" i="11"/>
  <c r="FI36" i="11"/>
  <c r="FH49" i="11"/>
  <c r="FI38" i="11"/>
  <c r="FH59" i="11"/>
  <c r="FH60" i="11"/>
  <c r="FI57" i="11"/>
  <c r="FH79" i="11"/>
  <c r="FH68" i="11"/>
  <c r="FI70" i="11"/>
  <c r="FH66" i="11"/>
  <c r="FH85" i="11"/>
  <c r="FI93" i="11"/>
  <c r="FI99" i="11"/>
  <c r="FH104" i="11"/>
  <c r="FI96" i="11"/>
  <c r="FH108" i="11"/>
  <c r="FI109" i="11"/>
  <c r="FH112" i="11"/>
  <c r="FH98" i="11"/>
  <c r="FI113" i="11"/>
  <c r="FH111" i="11"/>
  <c r="FH25" i="11"/>
  <c r="FI28" i="11"/>
  <c r="FH50" i="11"/>
  <c r="FH63" i="11"/>
  <c r="FI74" i="11"/>
  <c r="FI92" i="11"/>
  <c r="FI67" i="11"/>
  <c r="FI2" i="11"/>
  <c r="FH12" i="11"/>
  <c r="FI14" i="11"/>
  <c r="FH20" i="11"/>
  <c r="FH27" i="11"/>
  <c r="FI32" i="11"/>
  <c r="FI21" i="11"/>
  <c r="FI25" i="11"/>
  <c r="FH33" i="11"/>
  <c r="FI41" i="11"/>
  <c r="FH39" i="11"/>
  <c r="FH40" i="11"/>
  <c r="FH41" i="11"/>
  <c r="FH61" i="11"/>
  <c r="FI56" i="11"/>
  <c r="FH80" i="11"/>
  <c r="FH69" i="11"/>
  <c r="FI72" i="11"/>
  <c r="FI68" i="11"/>
  <c r="FH89" i="11"/>
  <c r="FH95" i="11"/>
  <c r="FI84" i="11"/>
  <c r="FH105" i="11"/>
  <c r="FI100" i="11"/>
  <c r="FH109" i="11"/>
  <c r="FI110" i="11"/>
  <c r="FH115" i="11"/>
  <c r="FH116" i="11"/>
  <c r="FI114" i="11"/>
  <c r="FI86" i="11"/>
  <c r="FH43" i="11"/>
  <c r="FI63" i="11"/>
  <c r="FI101" i="11"/>
  <c r="FI87" i="11"/>
  <c r="FJ4" i="11"/>
  <c r="FH13" i="11"/>
  <c r="FH15" i="11"/>
  <c r="FI24" i="11"/>
  <c r="FI29" i="11"/>
  <c r="FI33" i="11"/>
  <c r="FI26" i="11"/>
  <c r="FI35" i="11"/>
  <c r="FH42" i="11"/>
  <c r="FI45" i="11"/>
  <c r="FI49" i="11"/>
  <c r="FI43" i="11"/>
  <c r="FI46" i="11"/>
  <c r="FH62" i="11"/>
  <c r="FI60" i="11"/>
  <c r="FI62" i="11"/>
  <c r="FH70" i="11"/>
  <c r="FI73" i="11"/>
  <c r="FH46" i="11"/>
  <c r="FH93" i="11"/>
  <c r="FH99" i="11"/>
  <c r="FI88" i="11"/>
  <c r="FH106" i="11"/>
  <c r="FI102" i="11"/>
  <c r="FI83" i="11"/>
  <c r="FI111" i="11"/>
  <c r="FH119" i="11"/>
  <c r="FH120" i="11"/>
  <c r="FI115" i="11"/>
  <c r="FI94" i="11"/>
  <c r="FH8" i="11"/>
  <c r="FH22" i="11"/>
  <c r="FH36" i="11"/>
  <c r="FI52" i="11"/>
  <c r="FI75" i="11"/>
  <c r="FI98" i="11"/>
  <c r="FI103" i="11"/>
  <c r="FI97" i="11"/>
  <c r="FI7" i="11"/>
  <c r="FH10" i="11"/>
  <c r="FI22" i="11"/>
  <c r="FI9" i="11"/>
  <c r="FI11" i="11"/>
  <c r="FI31" i="11"/>
  <c r="FI27" i="11"/>
  <c r="FH28" i="11"/>
  <c r="FH44" i="11"/>
  <c r="FH48" i="11"/>
  <c r="FI50" i="11"/>
  <c r="FH53" i="11"/>
  <c r="FI40" i="11"/>
  <c r="FH64" i="11"/>
  <c r="FH75" i="11"/>
  <c r="FI76" i="11"/>
  <c r="FH72" i="11"/>
  <c r="FI80" i="11"/>
  <c r="FI54" i="11"/>
  <c r="FH101" i="11"/>
  <c r="FH84" i="11"/>
  <c r="FH96" i="11"/>
  <c r="FH54" i="11"/>
  <c r="FI104" i="11"/>
  <c r="FI91" i="11"/>
  <c r="FH114" i="11"/>
  <c r="FI119" i="11"/>
  <c r="FH113" i="11"/>
  <c r="FI117" i="11"/>
  <c r="FI122" i="11" l="1"/>
  <c r="FJ8" i="11"/>
  <c r="FK9" i="11"/>
  <c r="FJ17" i="11"/>
  <c r="FK18" i="11"/>
  <c r="FK26" i="11"/>
  <c r="FJ22" i="11"/>
  <c r="FJ28" i="11"/>
  <c r="FK38" i="11"/>
  <c r="FK30" i="11"/>
  <c r="FK44" i="11"/>
  <c r="FK52" i="11"/>
  <c r="FK57" i="11"/>
  <c r="FJ51" i="11"/>
  <c r="FJ44" i="11"/>
  <c r="FJ70" i="11"/>
  <c r="FK70" i="11"/>
  <c r="FK58" i="11"/>
  <c r="FJ75" i="11"/>
  <c r="FJ83" i="11"/>
  <c r="FJ91" i="11"/>
  <c r="FJ99" i="11"/>
  <c r="FK61" i="11"/>
  <c r="FK86" i="11"/>
  <c r="FK94" i="11"/>
  <c r="FK96" i="11"/>
  <c r="FK107" i="11"/>
  <c r="FJ112" i="11"/>
  <c r="FJ120" i="11"/>
  <c r="FK116" i="11"/>
  <c r="FJ9" i="11"/>
  <c r="FK10" i="11"/>
  <c r="FJ18" i="11"/>
  <c r="FK19" i="11"/>
  <c r="FK27" i="11"/>
  <c r="FJ30" i="11"/>
  <c r="FJ27" i="11"/>
  <c r="FJ39" i="11"/>
  <c r="FJ34" i="11"/>
  <c r="FK45" i="11"/>
  <c r="FK53" i="11"/>
  <c r="FJ45" i="11"/>
  <c r="FJ60" i="11"/>
  <c r="FJ57" i="11"/>
  <c r="FJ71" i="11"/>
  <c r="FK71" i="11"/>
  <c r="FJ59" i="11"/>
  <c r="FJ76" i="11"/>
  <c r="FJ84" i="11"/>
  <c r="FJ92" i="11"/>
  <c r="FJ100" i="11"/>
  <c r="FK78" i="11"/>
  <c r="FK87" i="11"/>
  <c r="FJ58" i="11"/>
  <c r="FK100" i="11"/>
  <c r="FK111" i="11"/>
  <c r="FJ113" i="11"/>
  <c r="FJ121" i="11"/>
  <c r="FK117" i="11"/>
  <c r="FJ6" i="11"/>
  <c r="FK109" i="11"/>
  <c r="FJ10" i="11"/>
  <c r="FK11" i="11"/>
  <c r="FJ19" i="11"/>
  <c r="FK20" i="11"/>
  <c r="FK28" i="11"/>
  <c r="FJ32" i="11"/>
  <c r="FK31" i="11"/>
  <c r="FJ40" i="11"/>
  <c r="FK34" i="11"/>
  <c r="FK46" i="11"/>
  <c r="FK54" i="11"/>
  <c r="FJ47" i="11"/>
  <c r="FJ61" i="11"/>
  <c r="FK59" i="11"/>
  <c r="FJ72" i="11"/>
  <c r="FK72" i="11"/>
  <c r="FK64" i="11"/>
  <c r="FJ77" i="11"/>
  <c r="FJ85" i="11"/>
  <c r="FJ93" i="11"/>
  <c r="FJ101" i="11"/>
  <c r="FK79" i="11"/>
  <c r="FK88" i="11"/>
  <c r="FK80" i="11"/>
  <c r="FK102" i="11"/>
  <c r="FJ108" i="11"/>
  <c r="FJ114" i="11"/>
  <c r="FK110" i="11"/>
  <c r="FK118" i="11"/>
  <c r="FK16" i="11"/>
  <c r="FJ14" i="11"/>
  <c r="FK33" i="11"/>
  <c r="FK50" i="11"/>
  <c r="FJ49" i="11"/>
  <c r="FJ68" i="11"/>
  <c r="FK76" i="11"/>
  <c r="FJ89" i="11"/>
  <c r="FJ105" i="11"/>
  <c r="FK92" i="11"/>
  <c r="FK106" i="11"/>
  <c r="FK114" i="11"/>
  <c r="FJ11" i="11"/>
  <c r="FK12" i="11"/>
  <c r="FJ20" i="11"/>
  <c r="FK21" i="11"/>
  <c r="FK29" i="11"/>
  <c r="FJ33" i="11"/>
  <c r="FJ36" i="11"/>
  <c r="FJ41" i="11"/>
  <c r="FJ31" i="11"/>
  <c r="FK47" i="11"/>
  <c r="FK55" i="11"/>
  <c r="FJ55" i="11"/>
  <c r="FJ62" i="11"/>
  <c r="FJ43" i="11"/>
  <c r="FJ73" i="11"/>
  <c r="FK73" i="11"/>
  <c r="FJ56" i="11"/>
  <c r="FJ78" i="11"/>
  <c r="FJ86" i="11"/>
  <c r="FJ94" i="11"/>
  <c r="FJ102" i="11"/>
  <c r="FK81" i="11"/>
  <c r="FK89" i="11"/>
  <c r="FK65" i="11"/>
  <c r="FK103" i="11"/>
  <c r="FK108" i="11"/>
  <c r="FJ115" i="11"/>
  <c r="FJ111" i="11"/>
  <c r="FK119" i="11"/>
  <c r="FJ2" i="11"/>
  <c r="FK2" i="11"/>
  <c r="FK13" i="11"/>
  <c r="FJ21" i="11"/>
  <c r="FK22" i="11"/>
  <c r="FJ13" i="11"/>
  <c r="FJ24" i="11"/>
  <c r="FJ37" i="11"/>
  <c r="FK39" i="11"/>
  <c r="FK35" i="11"/>
  <c r="FK48" i="11"/>
  <c r="FK41" i="11"/>
  <c r="FJ42" i="11"/>
  <c r="FJ63" i="11"/>
  <c r="FK66" i="11"/>
  <c r="FJ74" i="11"/>
  <c r="FK74" i="11"/>
  <c r="FK60" i="11"/>
  <c r="FJ79" i="11"/>
  <c r="FJ87" i="11"/>
  <c r="FJ95" i="11"/>
  <c r="FJ103" i="11"/>
  <c r="FK82" i="11"/>
  <c r="FK90" i="11"/>
  <c r="FK98" i="11"/>
  <c r="FK104" i="11"/>
  <c r="FJ109" i="11"/>
  <c r="FJ116" i="11"/>
  <c r="FK112" i="11"/>
  <c r="FK120" i="11"/>
  <c r="FJ81" i="11"/>
  <c r="FL4" i="11"/>
  <c r="FK6" i="11"/>
  <c r="FK14" i="11"/>
  <c r="FK15" i="11"/>
  <c r="FK23" i="11"/>
  <c r="FJ12" i="11"/>
  <c r="FJ25" i="11"/>
  <c r="FJ38" i="11"/>
  <c r="FJ35" i="11"/>
  <c r="FK40" i="11"/>
  <c r="FK49" i="11"/>
  <c r="FJ46" i="11"/>
  <c r="FJ48" i="11"/>
  <c r="FJ64" i="11"/>
  <c r="FJ67" i="11"/>
  <c r="FK67" i="11"/>
  <c r="FK75" i="11"/>
  <c r="FK63" i="11"/>
  <c r="FJ80" i="11"/>
  <c r="FJ88" i="11"/>
  <c r="FJ96" i="11"/>
  <c r="FJ104" i="11"/>
  <c r="FK83" i="11"/>
  <c r="FK91" i="11"/>
  <c r="FK101" i="11"/>
  <c r="FK105" i="11"/>
  <c r="FJ107" i="11"/>
  <c r="FJ117" i="11"/>
  <c r="FK113" i="11"/>
  <c r="FK121" i="11"/>
  <c r="FK7" i="11"/>
  <c r="FJ15" i="11"/>
  <c r="FK24" i="11"/>
  <c r="FJ29" i="11"/>
  <c r="FK36" i="11"/>
  <c r="FK42" i="11"/>
  <c r="FJ54" i="11"/>
  <c r="FJ65" i="11"/>
  <c r="FK68" i="11"/>
  <c r="FJ53" i="11"/>
  <c r="FJ97" i="11"/>
  <c r="FK84" i="11"/>
  <c r="FK95" i="11"/>
  <c r="FJ118" i="11"/>
  <c r="FJ52" i="11"/>
  <c r="FJ7" i="11"/>
  <c r="FK8" i="11"/>
  <c r="FJ16" i="11"/>
  <c r="FK17" i="11"/>
  <c r="FK25" i="11"/>
  <c r="FJ23" i="11"/>
  <c r="FJ26" i="11"/>
  <c r="FK37" i="11"/>
  <c r="FK32" i="11"/>
  <c r="FK43" i="11"/>
  <c r="FK51" i="11"/>
  <c r="FK56" i="11"/>
  <c r="FJ50" i="11"/>
  <c r="FJ66" i="11"/>
  <c r="FJ69" i="11"/>
  <c r="FK69" i="11"/>
  <c r="FK77" i="11"/>
  <c r="FK62" i="11"/>
  <c r="FJ82" i="11"/>
  <c r="FJ90" i="11"/>
  <c r="FJ98" i="11"/>
  <c r="FJ106" i="11"/>
  <c r="FK85" i="11"/>
  <c r="FK93" i="11"/>
  <c r="FK99" i="11"/>
  <c r="FK97" i="11"/>
  <c r="FJ110" i="11"/>
  <c r="FJ119" i="11"/>
  <c r="FK115" i="11"/>
  <c r="FH122" i="11"/>
  <c r="FK122" i="11" l="1"/>
  <c r="FJ122" i="11"/>
  <c r="FL8" i="11"/>
  <c r="FM6" i="11"/>
  <c r="FL17" i="11"/>
  <c r="FL19" i="11"/>
  <c r="FM31" i="11"/>
  <c r="FL20" i="11"/>
  <c r="FM24" i="11"/>
  <c r="FL41" i="11"/>
  <c r="FM49" i="11"/>
  <c r="FM37" i="11"/>
  <c r="FM56" i="11"/>
  <c r="FL46" i="11"/>
  <c r="FM39" i="11"/>
  <c r="FM60" i="11"/>
  <c r="FM68" i="11"/>
  <c r="FM79" i="11"/>
  <c r="FM87" i="11"/>
  <c r="FM95" i="11"/>
  <c r="FM65" i="11"/>
  <c r="FL76" i="11"/>
  <c r="FL82" i="11"/>
  <c r="FL90" i="11"/>
  <c r="FL98" i="11"/>
  <c r="FL52" i="11"/>
  <c r="FL112" i="11"/>
  <c r="FL120" i="11"/>
  <c r="FM110" i="11"/>
  <c r="FM121" i="11"/>
  <c r="FM105" i="11"/>
  <c r="FL9" i="11"/>
  <c r="FM7" i="11"/>
  <c r="FM17" i="11"/>
  <c r="FL22" i="11"/>
  <c r="FL16" i="11"/>
  <c r="FM34" i="11"/>
  <c r="FM25" i="11"/>
  <c r="FM42" i="11"/>
  <c r="FM50" i="11"/>
  <c r="FM29" i="11"/>
  <c r="FM57" i="11"/>
  <c r="FL54" i="11"/>
  <c r="FL42" i="11"/>
  <c r="FL51" i="11"/>
  <c r="FM69" i="11"/>
  <c r="FM80" i="11"/>
  <c r="FM88" i="11"/>
  <c r="FM96" i="11"/>
  <c r="FL64" i="11"/>
  <c r="FL72" i="11"/>
  <c r="FL83" i="11"/>
  <c r="FL91" i="11"/>
  <c r="FL99" i="11"/>
  <c r="FL62" i="11"/>
  <c r="FL113" i="11"/>
  <c r="FL121" i="11"/>
  <c r="FM111" i="11"/>
  <c r="FM77" i="11"/>
  <c r="FM106" i="11"/>
  <c r="FL10" i="11"/>
  <c r="FM8" i="11"/>
  <c r="FM12" i="11"/>
  <c r="FM15" i="11"/>
  <c r="FM18" i="11"/>
  <c r="FM35" i="11"/>
  <c r="FL26" i="11"/>
  <c r="FM43" i="11"/>
  <c r="FM51" i="11"/>
  <c r="FL32" i="11"/>
  <c r="FM58" i="11"/>
  <c r="FL56" i="11"/>
  <c r="FL48" i="11"/>
  <c r="FL55" i="11"/>
  <c r="FM70" i="11"/>
  <c r="FM81" i="11"/>
  <c r="FM89" i="11"/>
  <c r="FM97" i="11"/>
  <c r="FM64" i="11"/>
  <c r="FL73" i="11"/>
  <c r="FL84" i="11"/>
  <c r="FL92" i="11"/>
  <c r="FL100" i="11"/>
  <c r="FL67" i="11"/>
  <c r="FL114" i="11"/>
  <c r="FM118" i="11"/>
  <c r="FM112" i="11"/>
  <c r="FM75" i="11"/>
  <c r="FL106" i="11"/>
  <c r="FL29" i="11"/>
  <c r="FL65" i="11"/>
  <c r="FM101" i="11"/>
  <c r="FL96" i="11"/>
  <c r="FM108" i="11"/>
  <c r="FL11" i="11"/>
  <c r="FM9" i="11"/>
  <c r="FL18" i="11"/>
  <c r="FM19" i="11"/>
  <c r="FL34" i="11"/>
  <c r="FM20" i="11"/>
  <c r="FM28" i="11"/>
  <c r="FM44" i="11"/>
  <c r="FM52" i="11"/>
  <c r="FM33" i="11"/>
  <c r="FM59" i="11"/>
  <c r="FL57" i="11"/>
  <c r="FL49" i="11"/>
  <c r="FL66" i="11"/>
  <c r="FM71" i="11"/>
  <c r="FM82" i="11"/>
  <c r="FM90" i="11"/>
  <c r="FM98" i="11"/>
  <c r="FL60" i="11"/>
  <c r="FL74" i="11"/>
  <c r="FL85" i="11"/>
  <c r="FL93" i="11"/>
  <c r="FL69" i="11"/>
  <c r="FL107" i="11"/>
  <c r="FL115" i="11"/>
  <c r="FM119" i="11"/>
  <c r="FM113" i="11"/>
  <c r="FL101" i="11"/>
  <c r="FL102" i="11"/>
  <c r="FM16" i="11"/>
  <c r="FL25" i="11"/>
  <c r="FL21" i="11"/>
  <c r="FM55" i="11"/>
  <c r="FL45" i="11"/>
  <c r="FM85" i="11"/>
  <c r="FL79" i="11"/>
  <c r="FL110" i="11"/>
  <c r="FM103" i="11"/>
  <c r="FN4" i="11"/>
  <c r="FL12" i="11"/>
  <c r="FM10" i="11"/>
  <c r="FM27" i="11"/>
  <c r="FM22" i="11"/>
  <c r="FL35" i="11"/>
  <c r="FL23" i="11"/>
  <c r="FL27" i="11"/>
  <c r="FM45" i="11"/>
  <c r="FM53" i="11"/>
  <c r="FM26" i="11"/>
  <c r="FL44" i="11"/>
  <c r="FL58" i="11"/>
  <c r="FL50" i="11"/>
  <c r="FM66" i="11"/>
  <c r="FM72" i="11"/>
  <c r="FM83" i="11"/>
  <c r="FM91" i="11"/>
  <c r="FM99" i="11"/>
  <c r="FL63" i="11"/>
  <c r="FM76" i="11"/>
  <c r="FL86" i="11"/>
  <c r="FL94" i="11"/>
  <c r="FL71" i="11"/>
  <c r="FL108" i="11"/>
  <c r="FL116" i="11"/>
  <c r="FM120" i="11"/>
  <c r="FM114" i="11"/>
  <c r="FL80" i="11"/>
  <c r="FL103" i="11"/>
  <c r="FL14" i="11"/>
  <c r="FL37" i="11"/>
  <c r="FM47" i="11"/>
  <c r="FM40" i="11"/>
  <c r="FM93" i="11"/>
  <c r="FL88" i="11"/>
  <c r="FL118" i="11"/>
  <c r="FL105" i="11"/>
  <c r="FL2" i="11"/>
  <c r="FL13" i="11"/>
  <c r="FM11" i="11"/>
  <c r="FL28" i="11"/>
  <c r="FM21" i="11"/>
  <c r="FL36" i="11"/>
  <c r="FL24" i="11"/>
  <c r="FL30" i="11"/>
  <c r="FM46" i="11"/>
  <c r="FM54" i="11"/>
  <c r="FM32" i="11"/>
  <c r="FL53" i="11"/>
  <c r="FL59" i="11"/>
  <c r="FM36" i="11"/>
  <c r="FL61" i="11"/>
  <c r="FM73" i="11"/>
  <c r="FM84" i="11"/>
  <c r="FM92" i="11"/>
  <c r="FM100" i="11"/>
  <c r="FM63" i="11"/>
  <c r="FL78" i="11"/>
  <c r="FL87" i="11"/>
  <c r="FL95" i="11"/>
  <c r="FL68" i="11"/>
  <c r="FL109" i="11"/>
  <c r="FL117" i="11"/>
  <c r="FM107" i="11"/>
  <c r="FM115" i="11"/>
  <c r="FM102" i="11"/>
  <c r="FL104" i="11"/>
  <c r="FL6" i="11"/>
  <c r="FM14" i="11"/>
  <c r="FL31" i="11"/>
  <c r="FM38" i="11"/>
  <c r="FM74" i="11"/>
  <c r="FM62" i="11"/>
  <c r="FL75" i="11"/>
  <c r="FM116" i="11"/>
  <c r="FL7" i="11"/>
  <c r="FM2" i="11"/>
  <c r="FM13" i="11"/>
  <c r="FL15" i="11"/>
  <c r="FM30" i="11"/>
  <c r="FL38" i="11"/>
  <c r="FM23" i="11"/>
  <c r="FL40" i="11"/>
  <c r="FM48" i="11"/>
  <c r="FL33" i="11"/>
  <c r="FL39" i="11"/>
  <c r="FM41" i="11"/>
  <c r="FL47" i="11"/>
  <c r="FL43" i="11"/>
  <c r="FM67" i="11"/>
  <c r="FM78" i="11"/>
  <c r="FM86" i="11"/>
  <c r="FM94" i="11"/>
  <c r="FM61" i="11"/>
  <c r="FL70" i="11"/>
  <c r="FL81" i="11"/>
  <c r="FL89" i="11"/>
  <c r="FL97" i="11"/>
  <c r="FL77" i="11"/>
  <c r="FL111" i="11"/>
  <c r="FL119" i="11"/>
  <c r="FM109" i="11"/>
  <c r="FM117" i="11"/>
  <c r="FM104" i="11"/>
  <c r="FN10" i="11" l="1"/>
  <c r="FO11" i="11"/>
  <c r="FN22" i="11"/>
  <c r="FO12" i="11"/>
  <c r="FO26" i="11"/>
  <c r="FO15" i="11"/>
  <c r="FO14" i="11"/>
  <c r="FO38" i="11"/>
  <c r="FO41" i="11"/>
  <c r="FO43" i="11"/>
  <c r="FN64" i="11"/>
  <c r="FO54" i="11"/>
  <c r="FO42" i="11"/>
  <c r="FN57" i="11"/>
  <c r="FN76" i="11"/>
  <c r="FO61" i="11"/>
  <c r="FN50" i="11"/>
  <c r="FN78" i="11"/>
  <c r="FN80" i="11"/>
  <c r="FN102" i="11"/>
  <c r="FO121" i="11"/>
  <c r="FO104" i="11"/>
  <c r="FN85" i="11"/>
  <c r="FN111" i="11"/>
  <c r="FN119" i="11"/>
  <c r="FO89" i="11"/>
  <c r="FO75" i="11"/>
  <c r="FO88" i="11"/>
  <c r="FO83" i="11"/>
  <c r="FN69" i="11"/>
  <c r="FN117" i="11"/>
  <c r="FN11" i="11"/>
  <c r="FN15" i="11"/>
  <c r="FN23" i="11"/>
  <c r="FO13" i="11"/>
  <c r="FO30" i="11"/>
  <c r="FO19" i="11"/>
  <c r="FO24" i="11"/>
  <c r="FN35" i="11"/>
  <c r="FN34" i="11"/>
  <c r="FN44" i="11"/>
  <c r="FN65" i="11"/>
  <c r="FN55" i="11"/>
  <c r="FO48" i="11"/>
  <c r="FN59" i="11"/>
  <c r="FN77" i="11"/>
  <c r="FO65" i="11"/>
  <c r="FN56" i="11"/>
  <c r="FN79" i="11"/>
  <c r="FO49" i="11"/>
  <c r="FN103" i="11"/>
  <c r="FO82" i="11"/>
  <c r="FO105" i="11"/>
  <c r="FN89" i="11"/>
  <c r="FN112" i="11"/>
  <c r="FN120" i="11"/>
  <c r="FO93" i="11"/>
  <c r="FN84" i="11"/>
  <c r="FO92" i="11"/>
  <c r="FN96" i="11"/>
  <c r="FN94" i="11"/>
  <c r="FN91" i="11"/>
  <c r="FN2" i="11"/>
  <c r="FN16" i="11"/>
  <c r="FN24" i="11"/>
  <c r="FO6" i="11"/>
  <c r="FO18" i="11"/>
  <c r="FN12" i="11"/>
  <c r="FO25" i="11"/>
  <c r="FN36" i="11"/>
  <c r="FN37" i="11"/>
  <c r="FO52" i="11"/>
  <c r="FO44" i="11"/>
  <c r="FN39" i="11"/>
  <c r="FN49" i="11"/>
  <c r="FO60" i="11"/>
  <c r="FN58" i="11"/>
  <c r="FO66" i="11"/>
  <c r="FO64" i="11"/>
  <c r="FN71" i="11"/>
  <c r="FO80" i="11"/>
  <c r="FN104" i="11"/>
  <c r="FO86" i="11"/>
  <c r="FO113" i="11"/>
  <c r="FN93" i="11"/>
  <c r="FN113" i="11"/>
  <c r="FN121" i="11"/>
  <c r="FO98" i="11"/>
  <c r="FN88" i="11"/>
  <c r="FO95" i="11"/>
  <c r="FN100" i="11"/>
  <c r="FO29" i="11"/>
  <c r="FN109" i="11"/>
  <c r="FN6" i="11"/>
  <c r="FN17" i="11"/>
  <c r="FN25" i="11"/>
  <c r="FO2" i="11"/>
  <c r="FN14" i="11"/>
  <c r="FO27" i="11"/>
  <c r="FO31" i="11"/>
  <c r="FO35" i="11"/>
  <c r="FN40" i="11"/>
  <c r="FN53" i="11"/>
  <c r="FN46" i="11"/>
  <c r="FN42" i="11"/>
  <c r="FO50" i="11"/>
  <c r="FN51" i="11"/>
  <c r="FN66" i="11"/>
  <c r="FO67" i="11"/>
  <c r="FO63" i="11"/>
  <c r="FO72" i="11"/>
  <c r="FN82" i="11"/>
  <c r="FN105" i="11"/>
  <c r="FO90" i="11"/>
  <c r="FO115" i="11"/>
  <c r="FN98" i="11"/>
  <c r="FN114" i="11"/>
  <c r="FO112" i="11"/>
  <c r="FO107" i="11"/>
  <c r="FN92" i="11"/>
  <c r="FO99" i="11"/>
  <c r="FO96" i="11"/>
  <c r="FN20" i="11"/>
  <c r="FN32" i="11"/>
  <c r="FO40" i="11"/>
  <c r="FO46" i="11"/>
  <c r="FO62" i="11"/>
  <c r="FN74" i="11"/>
  <c r="FO102" i="11"/>
  <c r="FO81" i="11"/>
  <c r="FP4" i="11"/>
  <c r="FO7" i="11"/>
  <c r="FN18" i="11"/>
  <c r="FN26" i="11"/>
  <c r="FO16" i="11"/>
  <c r="FO23" i="11"/>
  <c r="FO20" i="11"/>
  <c r="FO33" i="11"/>
  <c r="FO36" i="11"/>
  <c r="FN43" i="11"/>
  <c r="FN60" i="11"/>
  <c r="FO53" i="11"/>
  <c r="FO45" i="11"/>
  <c r="FN54" i="11"/>
  <c r="FO57" i="11"/>
  <c r="FN67" i="11"/>
  <c r="FO68" i="11"/>
  <c r="FN72" i="11"/>
  <c r="FO73" i="11"/>
  <c r="FN86" i="11"/>
  <c r="FN106" i="11"/>
  <c r="FO94" i="11"/>
  <c r="FO116" i="11"/>
  <c r="FN107" i="11"/>
  <c r="FN115" i="11"/>
  <c r="FO114" i="11"/>
  <c r="FO108" i="11"/>
  <c r="FN95" i="11"/>
  <c r="FO101" i="11"/>
  <c r="FO100" i="11"/>
  <c r="FO17" i="11"/>
  <c r="FN52" i="11"/>
  <c r="FN48" i="11"/>
  <c r="FO78" i="11"/>
  <c r="FO118" i="11"/>
  <c r="FO87" i="11"/>
  <c r="FN7" i="11"/>
  <c r="FO8" i="11"/>
  <c r="FN19" i="11"/>
  <c r="FN27" i="11"/>
  <c r="FN13" i="11"/>
  <c r="FO28" i="11"/>
  <c r="FO22" i="11"/>
  <c r="FN30" i="11"/>
  <c r="FO39" i="11"/>
  <c r="FO51" i="11"/>
  <c r="FN61" i="11"/>
  <c r="FN45" i="11"/>
  <c r="FO47" i="11"/>
  <c r="FO56" i="11"/>
  <c r="FO59" i="11"/>
  <c r="FN68" i="11"/>
  <c r="FO69" i="11"/>
  <c r="FN73" i="11"/>
  <c r="FO74" i="11"/>
  <c r="FN90" i="11"/>
  <c r="FO106" i="11"/>
  <c r="FO97" i="11"/>
  <c r="FO117" i="11"/>
  <c r="FN108" i="11"/>
  <c r="FN116" i="11"/>
  <c r="FO77" i="11"/>
  <c r="FO109" i="11"/>
  <c r="FN99" i="11"/>
  <c r="FN83" i="11"/>
  <c r="FN87" i="11"/>
  <c r="FN8" i="11"/>
  <c r="FO9" i="11"/>
  <c r="FN28" i="11"/>
  <c r="FN31" i="11"/>
  <c r="FN62" i="11"/>
  <c r="FO58" i="11"/>
  <c r="FO119" i="11"/>
  <c r="FO110" i="11"/>
  <c r="FN9" i="11"/>
  <c r="FO10" i="11"/>
  <c r="FN21" i="11"/>
  <c r="FN29" i="11"/>
  <c r="FO21" i="11"/>
  <c r="FN33" i="11"/>
  <c r="FO32" i="11"/>
  <c r="FO34" i="11"/>
  <c r="FN41" i="11"/>
  <c r="FO37" i="11"/>
  <c r="FN63" i="11"/>
  <c r="FN47" i="11"/>
  <c r="FO55" i="11"/>
  <c r="FN38" i="11"/>
  <c r="FN75" i="11"/>
  <c r="FN70" i="11"/>
  <c r="FO71" i="11"/>
  <c r="FO76" i="11"/>
  <c r="FO79" i="11"/>
  <c r="FN97" i="11"/>
  <c r="FO120" i="11"/>
  <c r="FO103" i="11"/>
  <c r="FN81" i="11"/>
  <c r="FN110" i="11"/>
  <c r="FN118" i="11"/>
  <c r="FO85" i="11"/>
  <c r="FO111" i="11"/>
  <c r="FO84" i="11"/>
  <c r="FO91" i="11"/>
  <c r="FO70" i="11"/>
  <c r="FN101" i="11"/>
  <c r="FM122" i="11"/>
  <c r="FL122" i="11"/>
  <c r="FN122" i="11" l="1"/>
  <c r="FP7" i="11"/>
  <c r="FP10" i="11"/>
  <c r="FQ20" i="11"/>
  <c r="FQ26" i="11"/>
  <c r="FP17" i="11"/>
  <c r="FP23" i="11"/>
  <c r="FP24" i="11"/>
  <c r="FQ38" i="11"/>
  <c r="FQ42" i="11"/>
  <c r="FQ50" i="11"/>
  <c r="FP53" i="11"/>
  <c r="FQ54" i="11"/>
  <c r="FQ48" i="11"/>
  <c r="FP65" i="11"/>
  <c r="FQ65" i="11"/>
  <c r="FP70" i="11"/>
  <c r="FP78" i="11"/>
  <c r="FQ71" i="11"/>
  <c r="FP81" i="11"/>
  <c r="FP89" i="11"/>
  <c r="FQ91" i="11"/>
  <c r="FQ94" i="11"/>
  <c r="FQ102" i="11"/>
  <c r="FQ89" i="11"/>
  <c r="FQ107" i="11"/>
  <c r="FP99" i="11"/>
  <c r="FQ118" i="11"/>
  <c r="FQ95" i="11"/>
  <c r="FP121" i="11"/>
  <c r="FP9" i="11"/>
  <c r="FP14" i="11"/>
  <c r="FQ24" i="11"/>
  <c r="FQ8" i="11"/>
  <c r="FQ18" i="11"/>
  <c r="FQ29" i="11"/>
  <c r="FQ27" i="11"/>
  <c r="FP39" i="11"/>
  <c r="FQ43" i="11"/>
  <c r="FP51" i="11"/>
  <c r="FP46" i="11"/>
  <c r="FP55" i="11"/>
  <c r="FP49" i="11"/>
  <c r="FP57" i="11"/>
  <c r="FQ55" i="11"/>
  <c r="FP71" i="11"/>
  <c r="FP79" i="11"/>
  <c r="FQ72" i="11"/>
  <c r="FP82" i="11"/>
  <c r="FP90" i="11"/>
  <c r="FP96" i="11"/>
  <c r="FP97" i="11"/>
  <c r="FQ103" i="11"/>
  <c r="FQ93" i="11"/>
  <c r="FQ108" i="11"/>
  <c r="FP111" i="11"/>
  <c r="FQ119" i="11"/>
  <c r="FQ99" i="11"/>
  <c r="FP118" i="11"/>
  <c r="FP2" i="11"/>
  <c r="FQ7" i="11"/>
  <c r="FP15" i="11"/>
  <c r="FP25" i="11"/>
  <c r="FP18" i="11"/>
  <c r="FQ19" i="11"/>
  <c r="FP32" i="11"/>
  <c r="FP33" i="11"/>
  <c r="FP40" i="11"/>
  <c r="FQ44" i="11"/>
  <c r="FP37" i="11"/>
  <c r="FQ53" i="11"/>
  <c r="FQ56" i="11"/>
  <c r="FP58" i="11"/>
  <c r="FP59" i="11"/>
  <c r="FQ23" i="11"/>
  <c r="FP72" i="11"/>
  <c r="FP80" i="11"/>
  <c r="FQ73" i="11"/>
  <c r="FP83" i="11"/>
  <c r="FP91" i="11"/>
  <c r="FP100" i="11"/>
  <c r="FP102" i="11"/>
  <c r="FQ104" i="11"/>
  <c r="FP98" i="11"/>
  <c r="FQ109" i="11"/>
  <c r="FQ112" i="11"/>
  <c r="FQ120" i="11"/>
  <c r="FP101" i="11"/>
  <c r="FP119" i="11"/>
  <c r="FQ2" i="11"/>
  <c r="FQ9" i="11"/>
  <c r="FQ10" i="11"/>
  <c r="FP31" i="11"/>
  <c r="FP21" i="11"/>
  <c r="FP27" i="11"/>
  <c r="FP28" i="11"/>
  <c r="FQ31" i="11"/>
  <c r="FP42" i="11"/>
  <c r="FQ45" i="11"/>
  <c r="FQ41" i="11"/>
  <c r="FP54" i="11"/>
  <c r="FQ57" i="11"/>
  <c r="FP60" i="11"/>
  <c r="FQ60" i="11"/>
  <c r="FP48" i="11"/>
  <c r="FP73" i="11"/>
  <c r="FQ66" i="11"/>
  <c r="FQ74" i="11"/>
  <c r="FP84" i="11"/>
  <c r="FP92" i="11"/>
  <c r="FQ96" i="11"/>
  <c r="FP103" i="11"/>
  <c r="FQ105" i="11"/>
  <c r="FP107" i="11"/>
  <c r="FQ110" i="11"/>
  <c r="FQ113" i="11"/>
  <c r="FQ121" i="11"/>
  <c r="FQ101" i="11"/>
  <c r="FQ84" i="11"/>
  <c r="FQ6" i="11"/>
  <c r="FQ11" i="11"/>
  <c r="FQ15" i="11"/>
  <c r="FP11" i="11"/>
  <c r="FP19" i="11"/>
  <c r="FP20" i="11"/>
  <c r="FQ32" i="11"/>
  <c r="FQ37" i="11"/>
  <c r="FP43" i="11"/>
  <c r="FQ22" i="11"/>
  <c r="FQ51" i="11"/>
  <c r="FP56" i="11"/>
  <c r="FQ58" i="11"/>
  <c r="FP61" i="11"/>
  <c r="FQ61" i="11"/>
  <c r="FP66" i="11"/>
  <c r="FP74" i="11"/>
  <c r="FQ67" i="11"/>
  <c r="FQ78" i="11"/>
  <c r="FP85" i="11"/>
  <c r="FP93" i="11"/>
  <c r="FQ100" i="11"/>
  <c r="FP104" i="11"/>
  <c r="FQ106" i="11"/>
  <c r="FP108" i="11"/>
  <c r="FQ111" i="11"/>
  <c r="FQ114" i="11"/>
  <c r="FP110" i="11"/>
  <c r="FP112" i="11"/>
  <c r="FQ92" i="11"/>
  <c r="FR4" i="11"/>
  <c r="FQ14" i="11"/>
  <c r="FP16" i="11"/>
  <c r="FQ12" i="11"/>
  <c r="FQ13" i="11"/>
  <c r="FP29" i="11"/>
  <c r="FQ34" i="11"/>
  <c r="FP34" i="11"/>
  <c r="FQ33" i="11"/>
  <c r="FP36" i="11"/>
  <c r="FP52" i="11"/>
  <c r="FP45" i="11"/>
  <c r="FQ59" i="11"/>
  <c r="FP62" i="11"/>
  <c r="FQ62" i="11"/>
  <c r="FP67" i="11"/>
  <c r="FQ75" i="11"/>
  <c r="FQ68" i="11"/>
  <c r="FQ47" i="11"/>
  <c r="FP86" i="11"/>
  <c r="FP94" i="11"/>
  <c r="FQ82" i="11"/>
  <c r="FP105" i="11"/>
  <c r="FP77" i="11"/>
  <c r="FP109" i="11"/>
  <c r="FQ80" i="11"/>
  <c r="FQ115" i="11"/>
  <c r="FP113" i="11"/>
  <c r="FP114" i="11"/>
  <c r="FP12" i="11"/>
  <c r="FP30" i="11"/>
  <c r="FP13" i="11"/>
  <c r="FQ17" i="11"/>
  <c r="FP26" i="11"/>
  <c r="FQ30" i="11"/>
  <c r="FQ35" i="11"/>
  <c r="FQ25" i="11"/>
  <c r="FQ40" i="11"/>
  <c r="FQ49" i="11"/>
  <c r="FP44" i="11"/>
  <c r="FQ46" i="11"/>
  <c r="FP35" i="11"/>
  <c r="FP63" i="11"/>
  <c r="FQ63" i="11"/>
  <c r="FP68" i="11"/>
  <c r="FQ76" i="11"/>
  <c r="FQ69" i="11"/>
  <c r="FP76" i="11"/>
  <c r="FP87" i="11"/>
  <c r="FQ83" i="11"/>
  <c r="FQ86" i="11"/>
  <c r="FP106" i="11"/>
  <c r="FQ81" i="11"/>
  <c r="FP75" i="11"/>
  <c r="FQ88" i="11"/>
  <c r="FQ116" i="11"/>
  <c r="FP115" i="11"/>
  <c r="FP116" i="11"/>
  <c r="FP6" i="11"/>
  <c r="FP8" i="11"/>
  <c r="FQ16" i="11"/>
  <c r="FQ21" i="11"/>
  <c r="FQ28" i="11"/>
  <c r="FP22" i="11"/>
  <c r="FQ39" i="11"/>
  <c r="FQ36" i="11"/>
  <c r="FP41" i="11"/>
  <c r="FP50" i="11"/>
  <c r="FQ52" i="11"/>
  <c r="FP47" i="11"/>
  <c r="FP38" i="11"/>
  <c r="FP64" i="11"/>
  <c r="FQ64" i="11"/>
  <c r="FP69" i="11"/>
  <c r="FQ77" i="11"/>
  <c r="FQ70" i="11"/>
  <c r="FQ79" i="11"/>
  <c r="FP88" i="11"/>
  <c r="FQ87" i="11"/>
  <c r="FQ90" i="11"/>
  <c r="FQ97" i="11"/>
  <c r="FQ85" i="11"/>
  <c r="FQ98" i="11"/>
  <c r="FP95" i="11"/>
  <c r="FQ117" i="11"/>
  <c r="FP117" i="11"/>
  <c r="FP120" i="11"/>
  <c r="FO122" i="11"/>
  <c r="FP122" i="11" l="1"/>
  <c r="FQ122" i="11"/>
  <c r="FR10" i="11"/>
  <c r="FT4" i="11"/>
  <c r="FS20" i="11"/>
  <c r="FR23" i="11"/>
  <c r="FR26" i="11"/>
  <c r="FR32" i="11"/>
  <c r="FR19" i="11"/>
  <c r="FR39" i="11"/>
  <c r="FS30" i="11"/>
  <c r="FS48" i="11"/>
  <c r="FR51" i="11"/>
  <c r="FR61" i="11"/>
  <c r="FS46" i="11"/>
  <c r="FR68" i="11"/>
  <c r="FS58" i="11"/>
  <c r="FS74" i="11"/>
  <c r="FS62" i="11"/>
  <c r="FR45" i="11"/>
  <c r="FR81" i="11"/>
  <c r="FR89" i="11"/>
  <c r="FR97" i="11"/>
  <c r="FR105" i="11"/>
  <c r="FS83" i="11"/>
  <c r="FS94" i="11"/>
  <c r="FS85" i="11"/>
  <c r="FR111" i="11"/>
  <c r="FR119" i="11"/>
  <c r="FS116" i="11"/>
  <c r="FS98" i="11"/>
  <c r="FS29" i="11"/>
  <c r="FR58" i="11"/>
  <c r="FR79" i="11"/>
  <c r="FS86" i="11"/>
  <c r="FR11" i="11"/>
  <c r="FS12" i="11"/>
  <c r="FS21" i="11"/>
  <c r="FS24" i="11"/>
  <c r="FS27" i="11"/>
  <c r="FR33" i="11"/>
  <c r="FR30" i="11"/>
  <c r="FR40" i="11"/>
  <c r="FS39" i="11"/>
  <c r="FR49" i="11"/>
  <c r="FR44" i="11"/>
  <c r="FR62" i="11"/>
  <c r="FR47" i="11"/>
  <c r="FR69" i="11"/>
  <c r="FS67" i="11"/>
  <c r="FS75" i="11"/>
  <c r="FS63" i="11"/>
  <c r="FR75" i="11"/>
  <c r="FR82" i="11"/>
  <c r="FR90" i="11"/>
  <c r="FR98" i="11"/>
  <c r="FR106" i="11"/>
  <c r="FS87" i="11"/>
  <c r="FS97" i="11"/>
  <c r="FS89" i="11"/>
  <c r="FR112" i="11"/>
  <c r="FR120" i="11"/>
  <c r="FS117" i="11"/>
  <c r="FS108" i="11"/>
  <c r="FR36" i="11"/>
  <c r="FR108" i="11"/>
  <c r="FS2" i="11"/>
  <c r="FR13" i="11"/>
  <c r="FS11" i="11"/>
  <c r="FR25" i="11"/>
  <c r="FR22" i="11"/>
  <c r="FR16" i="11"/>
  <c r="FS36" i="11"/>
  <c r="FR41" i="11"/>
  <c r="FS34" i="11"/>
  <c r="FR43" i="11"/>
  <c r="FS51" i="11"/>
  <c r="FR63" i="11"/>
  <c r="FR54" i="11"/>
  <c r="FR70" i="11"/>
  <c r="FS68" i="11"/>
  <c r="FS76" i="11"/>
  <c r="FS64" i="11"/>
  <c r="FR76" i="11"/>
  <c r="FR83" i="11"/>
  <c r="FR91" i="11"/>
  <c r="FR99" i="11"/>
  <c r="FS53" i="11"/>
  <c r="FS91" i="11"/>
  <c r="FS102" i="11"/>
  <c r="FS93" i="11"/>
  <c r="FR113" i="11"/>
  <c r="FR121" i="11"/>
  <c r="FS118" i="11"/>
  <c r="FS84" i="11"/>
  <c r="FS18" i="11"/>
  <c r="FS55" i="11"/>
  <c r="FS72" i="11"/>
  <c r="FR103" i="11"/>
  <c r="FR117" i="11"/>
  <c r="FR2" i="11"/>
  <c r="FS6" i="11"/>
  <c r="FS15" i="11"/>
  <c r="FS13" i="11"/>
  <c r="FR12" i="11"/>
  <c r="FS23" i="11"/>
  <c r="FS26" i="11"/>
  <c r="FS37" i="11"/>
  <c r="FR37" i="11"/>
  <c r="FS35" i="11"/>
  <c r="FS49" i="11"/>
  <c r="FR52" i="11"/>
  <c r="FR64" i="11"/>
  <c r="FR56" i="11"/>
  <c r="FR71" i="11"/>
  <c r="FS69" i="11"/>
  <c r="FS77" i="11"/>
  <c r="FS65" i="11"/>
  <c r="FR77" i="11"/>
  <c r="FR84" i="11"/>
  <c r="FR92" i="11"/>
  <c r="FR100" i="11"/>
  <c r="FS78" i="11"/>
  <c r="FS96" i="11"/>
  <c r="FS103" i="11"/>
  <c r="FR110" i="11"/>
  <c r="FR114" i="11"/>
  <c r="FS107" i="11"/>
  <c r="FS119" i="11"/>
  <c r="FS92" i="11"/>
  <c r="FR6" i="11"/>
  <c r="FS7" i="11"/>
  <c r="FS16" i="11"/>
  <c r="FR14" i="11"/>
  <c r="FR17" i="11"/>
  <c r="FR24" i="11"/>
  <c r="FR28" i="11"/>
  <c r="FS38" i="11"/>
  <c r="FR27" i="11"/>
  <c r="FS47" i="11"/>
  <c r="FR50" i="11"/>
  <c r="FS44" i="11"/>
  <c r="FR65" i="11"/>
  <c r="FS54" i="11"/>
  <c r="FR72" i="11"/>
  <c r="FS70" i="11"/>
  <c r="FR57" i="11"/>
  <c r="FR46" i="11"/>
  <c r="FS66" i="11"/>
  <c r="FR85" i="11"/>
  <c r="FR93" i="11"/>
  <c r="FR101" i="11"/>
  <c r="FS95" i="11"/>
  <c r="FS100" i="11"/>
  <c r="FS104" i="11"/>
  <c r="FS80" i="11"/>
  <c r="FR115" i="11"/>
  <c r="FS111" i="11"/>
  <c r="FS120" i="11"/>
  <c r="FR109" i="11"/>
  <c r="FS9" i="11"/>
  <c r="FS32" i="11"/>
  <c r="FS42" i="11"/>
  <c r="FS59" i="11"/>
  <c r="FS101" i="11"/>
  <c r="FS113" i="11"/>
  <c r="FR7" i="11"/>
  <c r="FS8" i="11"/>
  <c r="FS17" i="11"/>
  <c r="FS14" i="11"/>
  <c r="FR21" i="11"/>
  <c r="FS25" i="11"/>
  <c r="FS31" i="11"/>
  <c r="FS28" i="11"/>
  <c r="FR29" i="11"/>
  <c r="FR48" i="11"/>
  <c r="FS41" i="11"/>
  <c r="FS52" i="11"/>
  <c r="FR66" i="11"/>
  <c r="FS56" i="11"/>
  <c r="FR73" i="11"/>
  <c r="FS71" i="11"/>
  <c r="FR59" i="11"/>
  <c r="FR55" i="11"/>
  <c r="FR78" i="11"/>
  <c r="FR86" i="11"/>
  <c r="FR94" i="11"/>
  <c r="FR102" i="11"/>
  <c r="FS99" i="11"/>
  <c r="FS82" i="11"/>
  <c r="FS105" i="11"/>
  <c r="FS88" i="11"/>
  <c r="FR116" i="11"/>
  <c r="FS112" i="11"/>
  <c r="FS121" i="11"/>
  <c r="FS109" i="11"/>
  <c r="FR8" i="11"/>
  <c r="FR18" i="11"/>
  <c r="FS43" i="11"/>
  <c r="FR74" i="11"/>
  <c r="FR87" i="11"/>
  <c r="FS106" i="11"/>
  <c r="FR9" i="11"/>
  <c r="FS10" i="11"/>
  <c r="FS19" i="11"/>
  <c r="FS22" i="11"/>
  <c r="FR20" i="11"/>
  <c r="FR31" i="11"/>
  <c r="FS33" i="11"/>
  <c r="FR35" i="11"/>
  <c r="FR38" i="11"/>
  <c r="FS40" i="11"/>
  <c r="FS50" i="11"/>
  <c r="FR60" i="11"/>
  <c r="FS45" i="11"/>
  <c r="FR67" i="11"/>
  <c r="FR42" i="11"/>
  <c r="FS73" i="11"/>
  <c r="FS61" i="11"/>
  <c r="FS57" i="11"/>
  <c r="FR80" i="11"/>
  <c r="FR88" i="11"/>
  <c r="FR96" i="11"/>
  <c r="FR104" i="11"/>
  <c r="FS79" i="11"/>
  <c r="FS90" i="11"/>
  <c r="FS81" i="11"/>
  <c r="FS110" i="11"/>
  <c r="FR118" i="11"/>
  <c r="FS115" i="11"/>
  <c r="FS114" i="11"/>
  <c r="FR15" i="11"/>
  <c r="FR34" i="11"/>
  <c r="FR53" i="11"/>
  <c r="FS60" i="11"/>
  <c r="FR95" i="11"/>
  <c r="FR107" i="11"/>
  <c r="FS122" i="11" l="1"/>
  <c r="FT11" i="11"/>
  <c r="FU9" i="11"/>
  <c r="FT16" i="11"/>
  <c r="FT24" i="11"/>
  <c r="FU29" i="11"/>
  <c r="FT34" i="11"/>
  <c r="FU34" i="11"/>
  <c r="FU32" i="11"/>
  <c r="FU45" i="11"/>
  <c r="FU53" i="11"/>
  <c r="FT41" i="11"/>
  <c r="FT49" i="11"/>
  <c r="FU57" i="11"/>
  <c r="FU66" i="11"/>
  <c r="FU83" i="11"/>
  <c r="FU91" i="11"/>
  <c r="FU99" i="11"/>
  <c r="FU61" i="11"/>
  <c r="FT71" i="11"/>
  <c r="FU75" i="11"/>
  <c r="FU73" i="11"/>
  <c r="FT92" i="11"/>
  <c r="FT114" i="11"/>
  <c r="FU113" i="11"/>
  <c r="FT101" i="11"/>
  <c r="FU119" i="11"/>
  <c r="FT100" i="11"/>
  <c r="FT104" i="11"/>
  <c r="FT81" i="11"/>
  <c r="FT12" i="11"/>
  <c r="FU10" i="11"/>
  <c r="FT17" i="11"/>
  <c r="FT25" i="11"/>
  <c r="FU16" i="11"/>
  <c r="FT35" i="11"/>
  <c r="FU35" i="11"/>
  <c r="FU33" i="11"/>
  <c r="FU46" i="11"/>
  <c r="FU54" i="11"/>
  <c r="FT42" i="11"/>
  <c r="FT50" i="11"/>
  <c r="FU58" i="11"/>
  <c r="FT58" i="11"/>
  <c r="FU84" i="11"/>
  <c r="FU92" i="11"/>
  <c r="FU100" i="11"/>
  <c r="FU65" i="11"/>
  <c r="FT72" i="11"/>
  <c r="FU77" i="11"/>
  <c r="FU74" i="11"/>
  <c r="FT107" i="11"/>
  <c r="FT115" i="11"/>
  <c r="FU114" i="11"/>
  <c r="FU107" i="11"/>
  <c r="FU120" i="11"/>
  <c r="FT82" i="11"/>
  <c r="FT105" i="11"/>
  <c r="FT89" i="11"/>
  <c r="FT2" i="11"/>
  <c r="FT13" i="11"/>
  <c r="FU11" i="11"/>
  <c r="FT18" i="11"/>
  <c r="FT26" i="11"/>
  <c r="FU20" i="11"/>
  <c r="FT36" i="11"/>
  <c r="FU17" i="11"/>
  <c r="FU39" i="11"/>
  <c r="FU47" i="11"/>
  <c r="FU55" i="11"/>
  <c r="FT43" i="11"/>
  <c r="FT51" i="11"/>
  <c r="FU59" i="11"/>
  <c r="FU63" i="11"/>
  <c r="FU85" i="11"/>
  <c r="FU93" i="11"/>
  <c r="FU101" i="11"/>
  <c r="FT60" i="11"/>
  <c r="FT73" i="11"/>
  <c r="FT63" i="11"/>
  <c r="FU76" i="11"/>
  <c r="FT108" i="11"/>
  <c r="FT116" i="11"/>
  <c r="FU115" i="11"/>
  <c r="FU108" i="11"/>
  <c r="FU68" i="11"/>
  <c r="FT86" i="11"/>
  <c r="FT106" i="11"/>
  <c r="FT98" i="11"/>
  <c r="FT6" i="11"/>
  <c r="FT14" i="11"/>
  <c r="FV4" i="11"/>
  <c r="FT19" i="11"/>
  <c r="FT27" i="11"/>
  <c r="FU23" i="11"/>
  <c r="FT37" i="11"/>
  <c r="FU27" i="11"/>
  <c r="FU40" i="11"/>
  <c r="FU48" i="11"/>
  <c r="FT31" i="11"/>
  <c r="FT44" i="11"/>
  <c r="FT52" i="11"/>
  <c r="FT56" i="11"/>
  <c r="FU78" i="11"/>
  <c r="FU86" i="11"/>
  <c r="FU94" i="11"/>
  <c r="FT62" i="11"/>
  <c r="FT64" i="11"/>
  <c r="FT74" i="11"/>
  <c r="FU70" i="11"/>
  <c r="FU60" i="11"/>
  <c r="FT109" i="11"/>
  <c r="FT117" i="11"/>
  <c r="FU116" i="11"/>
  <c r="FU109" i="11"/>
  <c r="FT79" i="11"/>
  <c r="FT90" i="11"/>
  <c r="FU102" i="11"/>
  <c r="FT85" i="11"/>
  <c r="FT7" i="11"/>
  <c r="FU2" i="11"/>
  <c r="FU12" i="11"/>
  <c r="FT20" i="11"/>
  <c r="FT28" i="11"/>
  <c r="FU24" i="11"/>
  <c r="FT38" i="11"/>
  <c r="FT32" i="11"/>
  <c r="FU41" i="11"/>
  <c r="FU49" i="11"/>
  <c r="FU28" i="11"/>
  <c r="FT45" i="11"/>
  <c r="FT53" i="11"/>
  <c r="FT57" i="11"/>
  <c r="FU79" i="11"/>
  <c r="FU87" i="11"/>
  <c r="FU95" i="11"/>
  <c r="FT59" i="11"/>
  <c r="FT67" i="11"/>
  <c r="FT75" i="11"/>
  <c r="FU64" i="11"/>
  <c r="FT78" i="11"/>
  <c r="FT110" i="11"/>
  <c r="FT118" i="11"/>
  <c r="FU117" i="11"/>
  <c r="FU110" i="11"/>
  <c r="FT83" i="11"/>
  <c r="FT94" i="11"/>
  <c r="FU103" i="11"/>
  <c r="FT93" i="11"/>
  <c r="FT8" i="11"/>
  <c r="FU6" i="11"/>
  <c r="FU13" i="11"/>
  <c r="FT21" i="11"/>
  <c r="FT29" i="11"/>
  <c r="FU18" i="11"/>
  <c r="FU22" i="11"/>
  <c r="FU36" i="11"/>
  <c r="FU42" i="11"/>
  <c r="FU50" i="11"/>
  <c r="FU26" i="11"/>
  <c r="FT46" i="11"/>
  <c r="FT54" i="11"/>
  <c r="FU31" i="11"/>
  <c r="FU80" i="11"/>
  <c r="FU88" i="11"/>
  <c r="FU96" i="11"/>
  <c r="FU62" i="11"/>
  <c r="FT68" i="11"/>
  <c r="FT76" i="11"/>
  <c r="FU69" i="11"/>
  <c r="FT80" i="11"/>
  <c r="FT111" i="11"/>
  <c r="FT119" i="11"/>
  <c r="FU121" i="11"/>
  <c r="FU111" i="11"/>
  <c r="FT87" i="11"/>
  <c r="FT97" i="11"/>
  <c r="FU104" i="11"/>
  <c r="FT9" i="11"/>
  <c r="FU7" i="11"/>
  <c r="FU14" i="11"/>
  <c r="FT22" i="11"/>
  <c r="FU15" i="11"/>
  <c r="FU21" i="11"/>
  <c r="FU25" i="11"/>
  <c r="FU37" i="11"/>
  <c r="FU43" i="11"/>
  <c r="FU51" i="11"/>
  <c r="FT33" i="11"/>
  <c r="FT47" i="11"/>
  <c r="FT55" i="11"/>
  <c r="FT40" i="11"/>
  <c r="FU81" i="11"/>
  <c r="FU89" i="11"/>
  <c r="FU97" i="11"/>
  <c r="FT61" i="11"/>
  <c r="FT69" i="11"/>
  <c r="FT77" i="11"/>
  <c r="FU71" i="11"/>
  <c r="FT84" i="11"/>
  <c r="FT112" i="11"/>
  <c r="FT120" i="11"/>
  <c r="FT95" i="11"/>
  <c r="FU112" i="11"/>
  <c r="FT91" i="11"/>
  <c r="FT102" i="11"/>
  <c r="FU105" i="11"/>
  <c r="FT10" i="11"/>
  <c r="FU8" i="11"/>
  <c r="FT15" i="11"/>
  <c r="FT23" i="11"/>
  <c r="FU19" i="11"/>
  <c r="FT30" i="11"/>
  <c r="FU30" i="11"/>
  <c r="FU38" i="11"/>
  <c r="FU44" i="11"/>
  <c r="FU52" i="11"/>
  <c r="FT39" i="11"/>
  <c r="FT48" i="11"/>
  <c r="FU56" i="11"/>
  <c r="FT66" i="11"/>
  <c r="FU82" i="11"/>
  <c r="FU90" i="11"/>
  <c r="FU98" i="11"/>
  <c r="FT65" i="11"/>
  <c r="FT70" i="11"/>
  <c r="FU67" i="11"/>
  <c r="FU72" i="11"/>
  <c r="FT88" i="11"/>
  <c r="FT113" i="11"/>
  <c r="FT121" i="11"/>
  <c r="FT99" i="11"/>
  <c r="FU118" i="11"/>
  <c r="FT96" i="11"/>
  <c r="FT103" i="11"/>
  <c r="FU106" i="11"/>
  <c r="FR122" i="11"/>
  <c r="FU122" i="11" l="1"/>
  <c r="FX4" i="11"/>
  <c r="FV11" i="11"/>
  <c r="FV22" i="11"/>
  <c r="FV8" i="11"/>
  <c r="FV14" i="11"/>
  <c r="FW20" i="11"/>
  <c r="FW12" i="11"/>
  <c r="FW35" i="11"/>
  <c r="FV35" i="11"/>
  <c r="FV42" i="11"/>
  <c r="FV47" i="11"/>
  <c r="FV61" i="11"/>
  <c r="FW40" i="11"/>
  <c r="FW41" i="11"/>
  <c r="FW51" i="11"/>
  <c r="FW72" i="11"/>
  <c r="FW58" i="11"/>
  <c r="FW79" i="11"/>
  <c r="FV87" i="11"/>
  <c r="FV75" i="11"/>
  <c r="FW86" i="11"/>
  <c r="FW94" i="11"/>
  <c r="FV70" i="11"/>
  <c r="FW104" i="11"/>
  <c r="FV73" i="11"/>
  <c r="FV99" i="11"/>
  <c r="FV113" i="11"/>
  <c r="FV121" i="11"/>
  <c r="FW111" i="11"/>
  <c r="FV102" i="11"/>
  <c r="FV15" i="11"/>
  <c r="FV23" i="11"/>
  <c r="FV10" i="11"/>
  <c r="FW14" i="11"/>
  <c r="FW29" i="11"/>
  <c r="FW23" i="11"/>
  <c r="FV36" i="11"/>
  <c r="FV37" i="11"/>
  <c r="FV45" i="11"/>
  <c r="FW54" i="11"/>
  <c r="FV62" i="11"/>
  <c r="FW48" i="11"/>
  <c r="FW43" i="11"/>
  <c r="FW56" i="11"/>
  <c r="FW73" i="11"/>
  <c r="FW57" i="11"/>
  <c r="FV80" i="11"/>
  <c r="FV88" i="11"/>
  <c r="FV77" i="11"/>
  <c r="FW87" i="11"/>
  <c r="FW95" i="11"/>
  <c r="FW64" i="11"/>
  <c r="FW105" i="11"/>
  <c r="FV76" i="11"/>
  <c r="FV101" i="11"/>
  <c r="FV114" i="11"/>
  <c r="FW115" i="11"/>
  <c r="FW112" i="11"/>
  <c r="FV103" i="11"/>
  <c r="FV16" i="11"/>
  <c r="FV24" i="11"/>
  <c r="FV6" i="11"/>
  <c r="FW28" i="11"/>
  <c r="FW30" i="11"/>
  <c r="FW24" i="11"/>
  <c r="FW32" i="11"/>
  <c r="FW36" i="11"/>
  <c r="FV46" i="11"/>
  <c r="FV55" i="11"/>
  <c r="FV63" i="11"/>
  <c r="FV49" i="11"/>
  <c r="FW50" i="11"/>
  <c r="FV66" i="11"/>
  <c r="FW74" i="11"/>
  <c r="FW59" i="11"/>
  <c r="FV81" i="11"/>
  <c r="FV89" i="11"/>
  <c r="FW80" i="11"/>
  <c r="FW88" i="11"/>
  <c r="FW96" i="11"/>
  <c r="FW66" i="11"/>
  <c r="FW106" i="11"/>
  <c r="FV78" i="11"/>
  <c r="FV107" i="11"/>
  <c r="FV115" i="11"/>
  <c r="FW120" i="11"/>
  <c r="FW119" i="11"/>
  <c r="FV104" i="11"/>
  <c r="FW6" i="11"/>
  <c r="FV17" i="11"/>
  <c r="FV25" i="11"/>
  <c r="FV2" i="11"/>
  <c r="FV13" i="11"/>
  <c r="FV31" i="11"/>
  <c r="FW17" i="11"/>
  <c r="FW33" i="11"/>
  <c r="FW37" i="11"/>
  <c r="FW53" i="11"/>
  <c r="FV56" i="11"/>
  <c r="FV64" i="11"/>
  <c r="FV41" i="11"/>
  <c r="FV51" i="11"/>
  <c r="FW67" i="11"/>
  <c r="FW75" i="11"/>
  <c r="FW62" i="11"/>
  <c r="FV82" i="11"/>
  <c r="FV90" i="11"/>
  <c r="FW81" i="11"/>
  <c r="FW89" i="11"/>
  <c r="FW97" i="11"/>
  <c r="FV69" i="11"/>
  <c r="FW113" i="11"/>
  <c r="FW110" i="11"/>
  <c r="FV108" i="11"/>
  <c r="FV116" i="11"/>
  <c r="FV79" i="11"/>
  <c r="FW121" i="11"/>
  <c r="FV105" i="11"/>
  <c r="FW7" i="11"/>
  <c r="FV18" i="11"/>
  <c r="FV26" i="11"/>
  <c r="FV7" i="11"/>
  <c r="FW22" i="11"/>
  <c r="FV32" i="11"/>
  <c r="FW19" i="11"/>
  <c r="FW31" i="11"/>
  <c r="FW38" i="11"/>
  <c r="FV54" i="11"/>
  <c r="FV57" i="11"/>
  <c r="FV65" i="11"/>
  <c r="FV43" i="11"/>
  <c r="FW44" i="11"/>
  <c r="FW68" i="11"/>
  <c r="FW76" i="11"/>
  <c r="FW61" i="11"/>
  <c r="FV83" i="11"/>
  <c r="FV91" i="11"/>
  <c r="FW82" i="11"/>
  <c r="FW90" i="11"/>
  <c r="FW98" i="11"/>
  <c r="FV68" i="11"/>
  <c r="FW114" i="11"/>
  <c r="FV72" i="11"/>
  <c r="FV109" i="11"/>
  <c r="FV117" i="11"/>
  <c r="FW101" i="11"/>
  <c r="FV96" i="11"/>
  <c r="FV106" i="11"/>
  <c r="FW8" i="11"/>
  <c r="FV19" i="11"/>
  <c r="FV27" i="11"/>
  <c r="FV9" i="11"/>
  <c r="FW11" i="11"/>
  <c r="FV33" i="11"/>
  <c r="FW27" i="11"/>
  <c r="FV34" i="11"/>
  <c r="FV30" i="11"/>
  <c r="FW42" i="11"/>
  <c r="FV58" i="11"/>
  <c r="FW47" i="11"/>
  <c r="FW49" i="11"/>
  <c r="FV44" i="11"/>
  <c r="FW69" i="11"/>
  <c r="FW77" i="11"/>
  <c r="FW65" i="11"/>
  <c r="FV84" i="11"/>
  <c r="FV92" i="11"/>
  <c r="FW83" i="11"/>
  <c r="FW91" i="11"/>
  <c r="FW99" i="11"/>
  <c r="FV98" i="11"/>
  <c r="FW116" i="11"/>
  <c r="FV74" i="11"/>
  <c r="FV110" i="11"/>
  <c r="FV118" i="11"/>
  <c r="FW107" i="11"/>
  <c r="FV100" i="11"/>
  <c r="FW9" i="11"/>
  <c r="FV20" i="11"/>
  <c r="FV28" i="11"/>
  <c r="FV12" i="11"/>
  <c r="FW13" i="11"/>
  <c r="FW15" i="11"/>
  <c r="FW21" i="11"/>
  <c r="FW34" i="11"/>
  <c r="FW39" i="11"/>
  <c r="FW45" i="11"/>
  <c r="FV59" i="11"/>
  <c r="FV48" i="11"/>
  <c r="FV50" i="11"/>
  <c r="FV52" i="11"/>
  <c r="FW70" i="11"/>
  <c r="FW55" i="11"/>
  <c r="FW60" i="11"/>
  <c r="FV85" i="11"/>
  <c r="FV93" i="11"/>
  <c r="FW84" i="11"/>
  <c r="FW92" i="11"/>
  <c r="FW100" i="11"/>
  <c r="FW102" i="11"/>
  <c r="FW117" i="11"/>
  <c r="FW78" i="11"/>
  <c r="FV111" i="11"/>
  <c r="FV119" i="11"/>
  <c r="FW108" i="11"/>
  <c r="FV71" i="11"/>
  <c r="FW10" i="11"/>
  <c r="FV21" i="11"/>
  <c r="FV29" i="11"/>
  <c r="FW2" i="11"/>
  <c r="FW16" i="11"/>
  <c r="FW18" i="11"/>
  <c r="FW26" i="11"/>
  <c r="FV38" i="11"/>
  <c r="FV40" i="11"/>
  <c r="FW46" i="11"/>
  <c r="FV60" i="11"/>
  <c r="FW25" i="11"/>
  <c r="FV39" i="11"/>
  <c r="FW52" i="11"/>
  <c r="FW71" i="11"/>
  <c r="FW63" i="11"/>
  <c r="FV67" i="11"/>
  <c r="FV86" i="11"/>
  <c r="FV94" i="11"/>
  <c r="FW85" i="11"/>
  <c r="FW93" i="11"/>
  <c r="FV53" i="11"/>
  <c r="FW103" i="11"/>
  <c r="FW118" i="11"/>
  <c r="FV95" i="11"/>
  <c r="FV112" i="11"/>
  <c r="FV120" i="11"/>
  <c r="FW109" i="11"/>
  <c r="FV97" i="11"/>
  <c r="FT122" i="11"/>
  <c r="FV122" i="11" l="1"/>
  <c r="FW122" i="11"/>
  <c r="FX2" i="11"/>
  <c r="FX9" i="11"/>
  <c r="FX13" i="11"/>
  <c r="FX17" i="11"/>
  <c r="FX21" i="11"/>
  <c r="FX25" i="11"/>
  <c r="FX29" i="11"/>
  <c r="FX33" i="11"/>
  <c r="FX37" i="11"/>
  <c r="FX41" i="11"/>
  <c r="FX45" i="11"/>
  <c r="FX49" i="11"/>
  <c r="FX53" i="11"/>
  <c r="FX57" i="11"/>
  <c r="FX61" i="11"/>
  <c r="FX65" i="11"/>
  <c r="FX69" i="11"/>
  <c r="FX73" i="11"/>
  <c r="FX77" i="11"/>
  <c r="FX81" i="11"/>
  <c r="FX85" i="11"/>
  <c r="FX89" i="11"/>
  <c r="FX93" i="11"/>
  <c r="FX97" i="11"/>
  <c r="FX101" i="11"/>
  <c r="FX105" i="11"/>
  <c r="FX109" i="11"/>
  <c r="FX113" i="11"/>
  <c r="FX117" i="11"/>
  <c r="FX121" i="11"/>
  <c r="FY9" i="11"/>
  <c r="FY13" i="11"/>
  <c r="FY17" i="11"/>
  <c r="FY21" i="11"/>
  <c r="FY25" i="11"/>
  <c r="FY29" i="11"/>
  <c r="FY33" i="11"/>
  <c r="FY37" i="11"/>
  <c r="FY41" i="11"/>
  <c r="FY45" i="11"/>
  <c r="FY49" i="11"/>
  <c r="FY53" i="11"/>
  <c r="FY57" i="11"/>
  <c r="FY61" i="11"/>
  <c r="FY65" i="11"/>
  <c r="FY69" i="11"/>
  <c r="FY73" i="11"/>
  <c r="FY77" i="11"/>
  <c r="FY81" i="11"/>
  <c r="FY85" i="11"/>
  <c r="FY89" i="11"/>
  <c r="FY93" i="11"/>
  <c r="FY97" i="11"/>
  <c r="FY101" i="11"/>
  <c r="FY105" i="11"/>
  <c r="FY109" i="11"/>
  <c r="FY113" i="11"/>
  <c r="FY117" i="11"/>
  <c r="FY121" i="11"/>
  <c r="FX10" i="11"/>
  <c r="FX14" i="11"/>
  <c r="FX18" i="11"/>
  <c r="FX22" i="11"/>
  <c r="FX26" i="11"/>
  <c r="FX30" i="11"/>
  <c r="FX34" i="11"/>
  <c r="FX38" i="11"/>
  <c r="FX42" i="11"/>
  <c r="FX46" i="11"/>
  <c r="FX50" i="11"/>
  <c r="FX54" i="11"/>
  <c r="FX58" i="11"/>
  <c r="FX62" i="11"/>
  <c r="FX66" i="11"/>
  <c r="FX70" i="11"/>
  <c r="FX74" i="11"/>
  <c r="FX78" i="11"/>
  <c r="FX82" i="11"/>
  <c r="FX86" i="11"/>
  <c r="FX90" i="11"/>
  <c r="FX94" i="11"/>
  <c r="FX98" i="11"/>
  <c r="FX102" i="11"/>
  <c r="FX106" i="11"/>
  <c r="FX110" i="11"/>
  <c r="FX114" i="11"/>
  <c r="FX118" i="11"/>
  <c r="FY10" i="11"/>
  <c r="FY14" i="11"/>
  <c r="FY18" i="11"/>
  <c r="FY22" i="11"/>
  <c r="FY26" i="11"/>
  <c r="FY30" i="11"/>
  <c r="FY34" i="11"/>
  <c r="FY38" i="11"/>
  <c r="FY42" i="11"/>
  <c r="FY46" i="11"/>
  <c r="FY50" i="11"/>
  <c r="FY54" i="11"/>
  <c r="FY58" i="11"/>
  <c r="FY62" i="11"/>
  <c r="FY66" i="11"/>
  <c r="FY70" i="11"/>
  <c r="FY74" i="11"/>
  <c r="FY78" i="11"/>
  <c r="FY82" i="11"/>
  <c r="FY86" i="11"/>
  <c r="FY90" i="11"/>
  <c r="FY94" i="11"/>
  <c r="FY98" i="11"/>
  <c r="FY102" i="11"/>
  <c r="FY106" i="11"/>
  <c r="FY110" i="11"/>
  <c r="FY114" i="11"/>
  <c r="FY118" i="11"/>
  <c r="FX7" i="11"/>
  <c r="FX11" i="11"/>
  <c r="FX15" i="11"/>
  <c r="FX19" i="11"/>
  <c r="FX23" i="11"/>
  <c r="FX27" i="11"/>
  <c r="FX31" i="11"/>
  <c r="FX35" i="11"/>
  <c r="FX39" i="11"/>
  <c r="FX43" i="11"/>
  <c r="FX47" i="11"/>
  <c r="FX51" i="11"/>
  <c r="FX55" i="11"/>
  <c r="FX59" i="11"/>
  <c r="FX63" i="11"/>
  <c r="FX67" i="11"/>
  <c r="FX71" i="11"/>
  <c r="FX75" i="11"/>
  <c r="FX79" i="11"/>
  <c r="FX83" i="11"/>
  <c r="FX87" i="11"/>
  <c r="FX91" i="11"/>
  <c r="FX95" i="11"/>
  <c r="FX99" i="11"/>
  <c r="FX103" i="11"/>
  <c r="FX107" i="11"/>
  <c r="FX111" i="11"/>
  <c r="FX115" i="11"/>
  <c r="FX119" i="11"/>
  <c r="FY7" i="11"/>
  <c r="FY11" i="11"/>
  <c r="FY15" i="11"/>
  <c r="FY19" i="11"/>
  <c r="FY23" i="11"/>
  <c r="FY27" i="11"/>
  <c r="FY31" i="11"/>
  <c r="FY35" i="11"/>
  <c r="FY39" i="11"/>
  <c r="FY43" i="11"/>
  <c r="FY47" i="11"/>
  <c r="FY51" i="11"/>
  <c r="FY55" i="11"/>
  <c r="FY59" i="11"/>
  <c r="FY63" i="11"/>
  <c r="FY67" i="11"/>
  <c r="FY71" i="11"/>
  <c r="FY75" i="11"/>
  <c r="FY79" i="11"/>
  <c r="FY83" i="11"/>
  <c r="FY87" i="11"/>
  <c r="FY91" i="11"/>
  <c r="FY95" i="11"/>
  <c r="FY99" i="11"/>
  <c r="FY103" i="11"/>
  <c r="FY107" i="11"/>
  <c r="FY111" i="11"/>
  <c r="FY115" i="11"/>
  <c r="FY119" i="11"/>
  <c r="FY8" i="11"/>
  <c r="FY12" i="11"/>
  <c r="FY16" i="11"/>
  <c r="FY20" i="11"/>
  <c r="FY24" i="11"/>
  <c r="FY28" i="11"/>
  <c r="FY32" i="11"/>
  <c r="FY36" i="11"/>
  <c r="FY40" i="11"/>
  <c r="FY44" i="11"/>
  <c r="FY48" i="11"/>
  <c r="FY52" i="11"/>
  <c r="FY56" i="11"/>
  <c r="FY60" i="11"/>
  <c r="FY64" i="11"/>
  <c r="FY68" i="11"/>
  <c r="FY72" i="11"/>
  <c r="FY76" i="11"/>
  <c r="FY80" i="11"/>
  <c r="FY84" i="11"/>
  <c r="FY88" i="11"/>
  <c r="FY92" i="11"/>
  <c r="FY96" i="11"/>
  <c r="FY100" i="11"/>
  <c r="FY104" i="11"/>
  <c r="FY108" i="11"/>
  <c r="FY112" i="11"/>
  <c r="FY116" i="11"/>
  <c r="FY120" i="11"/>
  <c r="FX20" i="11"/>
  <c r="FX52" i="11"/>
  <c r="FX84" i="11"/>
  <c r="FX116" i="11"/>
  <c r="FX24" i="11"/>
  <c r="FX56" i="11"/>
  <c r="FX88" i="11"/>
  <c r="FX120" i="11"/>
  <c r="FX28" i="11"/>
  <c r="FX60" i="11"/>
  <c r="FX92" i="11"/>
  <c r="FX32" i="11"/>
  <c r="FX64" i="11"/>
  <c r="FX96" i="11"/>
  <c r="FX44" i="11"/>
  <c r="FX36" i="11"/>
  <c r="FX68" i="11"/>
  <c r="FX100" i="11"/>
  <c r="FX12" i="11"/>
  <c r="FX8" i="11"/>
  <c r="FX40" i="11"/>
  <c r="FX72" i="11"/>
  <c r="FX104" i="11"/>
  <c r="FX108" i="11"/>
  <c r="FX16" i="11"/>
  <c r="FX48" i="11"/>
  <c r="FX80" i="11"/>
  <c r="FX112" i="11"/>
  <c r="FX76" i="11"/>
  <c r="FY6" i="11"/>
  <c r="FX6" i="11"/>
  <c r="FZ4" i="11"/>
  <c r="FY2" i="11"/>
  <c r="FX122" i="11" l="1"/>
  <c r="GA12" i="11"/>
  <c r="GA17" i="11"/>
  <c r="GA15" i="11"/>
  <c r="FZ18" i="11"/>
  <c r="FZ15" i="11"/>
  <c r="FZ25" i="11"/>
  <c r="FZ32" i="11"/>
  <c r="FZ35" i="11"/>
  <c r="GA41" i="11"/>
  <c r="GA43" i="11"/>
  <c r="GA48" i="11"/>
  <c r="FZ49" i="11"/>
  <c r="FZ51" i="11"/>
  <c r="FZ64" i="11"/>
  <c r="GA72" i="11"/>
  <c r="GA73" i="11"/>
  <c r="GA70" i="11"/>
  <c r="FZ82" i="11"/>
  <c r="FZ83" i="11"/>
  <c r="GA88" i="11"/>
  <c r="FZ75" i="11"/>
  <c r="GA101" i="11"/>
  <c r="FZ95" i="11"/>
  <c r="GA103" i="11"/>
  <c r="FZ101" i="11"/>
  <c r="FZ102" i="11"/>
  <c r="GA116" i="11"/>
  <c r="GA98" i="11"/>
  <c r="FZ119" i="11"/>
  <c r="GA2" i="11"/>
  <c r="GA6" i="11"/>
  <c r="GA19" i="11"/>
  <c r="GA18" i="11"/>
  <c r="FZ21" i="11"/>
  <c r="FZ29" i="11"/>
  <c r="FZ22" i="11"/>
  <c r="GA39" i="11"/>
  <c r="FZ33" i="11"/>
  <c r="FZ38" i="11"/>
  <c r="FZ45" i="11"/>
  <c r="FZ53" i="11"/>
  <c r="GA50" i="11"/>
  <c r="FZ68" i="11"/>
  <c r="GA54" i="11"/>
  <c r="FZ58" i="11"/>
  <c r="GA74" i="11"/>
  <c r="FZ86" i="11"/>
  <c r="FZ74" i="11"/>
  <c r="GA79" i="11"/>
  <c r="GA87" i="11"/>
  <c r="FZ77" i="11"/>
  <c r="FZ99" i="11"/>
  <c r="GA92" i="11"/>
  <c r="FZ107" i="11"/>
  <c r="FZ104" i="11"/>
  <c r="FZ111" i="11"/>
  <c r="GA108" i="11"/>
  <c r="FZ114" i="11"/>
  <c r="FZ9" i="11"/>
  <c r="FZ10" i="11"/>
  <c r="FZ16" i="11"/>
  <c r="GA21" i="11"/>
  <c r="FZ24" i="11"/>
  <c r="FZ31" i="11"/>
  <c r="GA26" i="11"/>
  <c r="FZ40" i="11"/>
  <c r="GA40" i="11"/>
  <c r="GA42" i="11"/>
  <c r="GA47" i="11"/>
  <c r="GA49" i="11"/>
  <c r="GA59" i="11"/>
  <c r="FZ72" i="11"/>
  <c r="FZ61" i="11"/>
  <c r="FZ62" i="11"/>
  <c r="FZ59" i="11"/>
  <c r="FZ90" i="11"/>
  <c r="FZ76" i="11"/>
  <c r="GA83" i="11"/>
  <c r="FZ88" i="11"/>
  <c r="FZ81" i="11"/>
  <c r="GA95" i="11"/>
  <c r="GA96" i="11"/>
  <c r="FZ89" i="11"/>
  <c r="GA113" i="11"/>
  <c r="FZ117" i="11"/>
  <c r="GA112" i="11"/>
  <c r="GA117" i="11"/>
  <c r="GA7" i="11"/>
  <c r="FZ13" i="11"/>
  <c r="GA10" i="11"/>
  <c r="FZ20" i="11"/>
  <c r="FZ19" i="11"/>
  <c r="GA28" i="11"/>
  <c r="GA25" i="11"/>
  <c r="GA32" i="11"/>
  <c r="FZ44" i="11"/>
  <c r="GA45" i="11"/>
  <c r="GA44" i="11"/>
  <c r="GA51" i="11"/>
  <c r="GA53" i="11"/>
  <c r="GA63" i="11"/>
  <c r="FZ54" i="11"/>
  <c r="FZ65" i="11"/>
  <c r="FZ66" i="11"/>
  <c r="FZ63" i="11"/>
  <c r="GA78" i="11"/>
  <c r="FZ80" i="11"/>
  <c r="FZ87" i="11"/>
  <c r="FZ93" i="11"/>
  <c r="FZ85" i="11"/>
  <c r="GA99" i="11"/>
  <c r="GA100" i="11"/>
  <c r="GA107" i="11"/>
  <c r="GA119" i="11"/>
  <c r="GA102" i="11"/>
  <c r="FZ115" i="11"/>
  <c r="GA121" i="11"/>
  <c r="GA11" i="11"/>
  <c r="GB4" i="11"/>
  <c r="FZ7" i="11"/>
  <c r="GA22" i="11"/>
  <c r="FZ27" i="11"/>
  <c r="GA30" i="11"/>
  <c r="GA29" i="11"/>
  <c r="FZ28" i="11"/>
  <c r="GA14" i="11"/>
  <c r="FZ41" i="11"/>
  <c r="FZ48" i="11"/>
  <c r="GA55" i="11"/>
  <c r="GA57" i="11"/>
  <c r="GA67" i="11"/>
  <c r="FZ57" i="11"/>
  <c r="FZ55" i="11"/>
  <c r="FZ70" i="11"/>
  <c r="FZ67" i="11"/>
  <c r="GA82" i="11"/>
  <c r="FZ84" i="11"/>
  <c r="FZ91" i="11"/>
  <c r="FZ97" i="11"/>
  <c r="GA81" i="11"/>
  <c r="FZ103" i="11"/>
  <c r="FZ106" i="11"/>
  <c r="GA111" i="11"/>
  <c r="GA120" i="11"/>
  <c r="FZ108" i="11"/>
  <c r="GA118" i="11"/>
  <c r="FZ113" i="11"/>
  <c r="FZ8" i="11"/>
  <c r="GA9" i="11"/>
  <c r="FZ12" i="11"/>
  <c r="FZ23" i="11"/>
  <c r="GA23" i="11"/>
  <c r="GA34" i="11"/>
  <c r="GA31" i="11"/>
  <c r="FZ30" i="11"/>
  <c r="FZ36" i="11"/>
  <c r="GA46" i="11"/>
  <c r="FZ52" i="11"/>
  <c r="GA52" i="11"/>
  <c r="FZ46" i="11"/>
  <c r="GA71" i="11"/>
  <c r="GA60" i="11"/>
  <c r="GA61" i="11"/>
  <c r="GA58" i="11"/>
  <c r="FZ71" i="11"/>
  <c r="GA86" i="11"/>
  <c r="GA76" i="11"/>
  <c r="FZ92" i="11"/>
  <c r="FZ69" i="11"/>
  <c r="GA85" i="11"/>
  <c r="FZ105" i="11"/>
  <c r="FZ110" i="11"/>
  <c r="GA115" i="11"/>
  <c r="GA110" i="11"/>
  <c r="FZ112" i="11"/>
  <c r="GA104" i="11"/>
  <c r="FZ121" i="11"/>
  <c r="FZ2" i="11"/>
  <c r="GA13" i="11"/>
  <c r="GA16" i="11"/>
  <c r="FZ14" i="11"/>
  <c r="GA27" i="11"/>
  <c r="GA38" i="11"/>
  <c r="GA35" i="11"/>
  <c r="FZ34" i="11"/>
  <c r="GA36" i="11"/>
  <c r="FZ43" i="11"/>
  <c r="GA37" i="11"/>
  <c r="FZ56" i="11"/>
  <c r="FZ50" i="11"/>
  <c r="GA75" i="11"/>
  <c r="GA64" i="11"/>
  <c r="GA65" i="11"/>
  <c r="GA62" i="11"/>
  <c r="GA77" i="11"/>
  <c r="GA90" i="11"/>
  <c r="GA80" i="11"/>
  <c r="FZ96" i="11"/>
  <c r="GA93" i="11"/>
  <c r="GA89" i="11"/>
  <c r="FZ109" i="11"/>
  <c r="FZ73" i="11"/>
  <c r="FZ94" i="11"/>
  <c r="FZ116" i="11"/>
  <c r="GA114" i="11"/>
  <c r="GA105" i="11"/>
  <c r="GA8" i="11"/>
  <c r="FZ6" i="11"/>
  <c r="GA20" i="11"/>
  <c r="FZ17" i="11"/>
  <c r="FZ11" i="11"/>
  <c r="GA24" i="11"/>
  <c r="FZ26" i="11"/>
  <c r="GA33" i="11"/>
  <c r="FZ37" i="11"/>
  <c r="FZ42" i="11"/>
  <c r="FZ39" i="11"/>
  <c r="GA56" i="11"/>
  <c r="FZ47" i="11"/>
  <c r="FZ60" i="11"/>
  <c r="GA68" i="11"/>
  <c r="GA69" i="11"/>
  <c r="GA66" i="11"/>
  <c r="FZ78" i="11"/>
  <c r="FZ79" i="11"/>
  <c r="GA84" i="11"/>
  <c r="FZ100" i="11"/>
  <c r="GA97" i="11"/>
  <c r="GA94" i="11"/>
  <c r="GA91" i="11"/>
  <c r="GA106" i="11"/>
  <c r="FZ98" i="11"/>
  <c r="FZ120" i="11"/>
  <c r="FZ118" i="11"/>
  <c r="GA109" i="11"/>
  <c r="FY122" i="11"/>
  <c r="GC10" i="11" l="1"/>
  <c r="GC12" i="11"/>
  <c r="GC15" i="11"/>
  <c r="GB20" i="11"/>
  <c r="GB18" i="11"/>
  <c r="GC37" i="11"/>
  <c r="GC24" i="11"/>
  <c r="GB34" i="11"/>
  <c r="GB36" i="11"/>
  <c r="GC43" i="11"/>
  <c r="GC38" i="11"/>
  <c r="GB55" i="11"/>
  <c r="GC46" i="11"/>
  <c r="GC74" i="11"/>
  <c r="GC67" i="11"/>
  <c r="GC64" i="11"/>
  <c r="GC65" i="11"/>
  <c r="GB85" i="11"/>
  <c r="GC89" i="11"/>
  <c r="GB66" i="11"/>
  <c r="GB76" i="11"/>
  <c r="GC84" i="11"/>
  <c r="GC82" i="11"/>
  <c r="GB108" i="11"/>
  <c r="GB105" i="11"/>
  <c r="GB106" i="11"/>
  <c r="GC109" i="11"/>
  <c r="GB107" i="11"/>
  <c r="GC108" i="11"/>
  <c r="GB111" i="11"/>
  <c r="GC30" i="11"/>
  <c r="GB48" i="11"/>
  <c r="GB77" i="11"/>
  <c r="GC93" i="11"/>
  <c r="GB118" i="11"/>
  <c r="GB7" i="11"/>
  <c r="GC2" i="11"/>
  <c r="GC19" i="11"/>
  <c r="GB22" i="11"/>
  <c r="GC22" i="11"/>
  <c r="GB21" i="11"/>
  <c r="GB25" i="11"/>
  <c r="GB35" i="11"/>
  <c r="GC40" i="11"/>
  <c r="GB47" i="11"/>
  <c r="GC39" i="11"/>
  <c r="GC48" i="11"/>
  <c r="GB50" i="11"/>
  <c r="GC53" i="11"/>
  <c r="GC71" i="11"/>
  <c r="GC68" i="11"/>
  <c r="GC69" i="11"/>
  <c r="GB89" i="11"/>
  <c r="GB78" i="11"/>
  <c r="GB70" i="11"/>
  <c r="GB80" i="11"/>
  <c r="GB88" i="11"/>
  <c r="GB86" i="11"/>
  <c r="GC86" i="11"/>
  <c r="GB109" i="11"/>
  <c r="GC90" i="11"/>
  <c r="GC112" i="11"/>
  <c r="GB116" i="11"/>
  <c r="GC107" i="11"/>
  <c r="GB112" i="11"/>
  <c r="GB2" i="11"/>
  <c r="GC31" i="11"/>
  <c r="GC59" i="11"/>
  <c r="GB95" i="11"/>
  <c r="GC114" i="11"/>
  <c r="GC7" i="11"/>
  <c r="GD4" i="11"/>
  <c r="GB9" i="11"/>
  <c r="GB11" i="11"/>
  <c r="GB26" i="11"/>
  <c r="GB28" i="11"/>
  <c r="GB29" i="11"/>
  <c r="GB39" i="11"/>
  <c r="GC32" i="11"/>
  <c r="GB51" i="11"/>
  <c r="GC42" i="11"/>
  <c r="GB52" i="11"/>
  <c r="GB46" i="11"/>
  <c r="GB59" i="11"/>
  <c r="GB57" i="11"/>
  <c r="GC72" i="11"/>
  <c r="GC73" i="11"/>
  <c r="GC49" i="11"/>
  <c r="GB82" i="11"/>
  <c r="GB74" i="11"/>
  <c r="GB84" i="11"/>
  <c r="GC91" i="11"/>
  <c r="GB90" i="11"/>
  <c r="GC88" i="11"/>
  <c r="GB113" i="11"/>
  <c r="GC97" i="11"/>
  <c r="GC115" i="11"/>
  <c r="GC111" i="11"/>
  <c r="GB121" i="11"/>
  <c r="GC20" i="11"/>
  <c r="GC27" i="11"/>
  <c r="GC57" i="11"/>
  <c r="GC104" i="11"/>
  <c r="GC11" i="11"/>
  <c r="GC9" i="11"/>
  <c r="GC18" i="11"/>
  <c r="GB13" i="11"/>
  <c r="GC26" i="11"/>
  <c r="GB30" i="11"/>
  <c r="GB31" i="11"/>
  <c r="GB43" i="11"/>
  <c r="GB40" i="11"/>
  <c r="GB38" i="11"/>
  <c r="GC44" i="11"/>
  <c r="GC55" i="11"/>
  <c r="GB53" i="11"/>
  <c r="GB63" i="11"/>
  <c r="GB60" i="11"/>
  <c r="GB61" i="11"/>
  <c r="GB75" i="11"/>
  <c r="GB68" i="11"/>
  <c r="GB73" i="11"/>
  <c r="GC79" i="11"/>
  <c r="GB87" i="11"/>
  <c r="GC92" i="11"/>
  <c r="GB94" i="11"/>
  <c r="GC95" i="11"/>
  <c r="GB100" i="11"/>
  <c r="GB101" i="11"/>
  <c r="GC118" i="11"/>
  <c r="GB117" i="11"/>
  <c r="GB115" i="11"/>
  <c r="GB10" i="11"/>
  <c r="GB41" i="11"/>
  <c r="GB56" i="11"/>
  <c r="GB102" i="11"/>
  <c r="GC121" i="11"/>
  <c r="GB8" i="11"/>
  <c r="GC13" i="11"/>
  <c r="GB15" i="11"/>
  <c r="GB14" i="11"/>
  <c r="GB17" i="11"/>
  <c r="GB24" i="11"/>
  <c r="GC25" i="11"/>
  <c r="GB27" i="11"/>
  <c r="GC36" i="11"/>
  <c r="GB42" i="11"/>
  <c r="GC50" i="11"/>
  <c r="GB45" i="11"/>
  <c r="GC58" i="11"/>
  <c r="GB67" i="11"/>
  <c r="GB64" i="11"/>
  <c r="GB65" i="11"/>
  <c r="GC76" i="11"/>
  <c r="GB72" i="11"/>
  <c r="GB79" i="11"/>
  <c r="GC83" i="11"/>
  <c r="GB91" i="11"/>
  <c r="GC96" i="11"/>
  <c r="GB98" i="11"/>
  <c r="GC99" i="11"/>
  <c r="GC103" i="11"/>
  <c r="GC106" i="11"/>
  <c r="GC119" i="11"/>
  <c r="GB114" i="11"/>
  <c r="GC116" i="11"/>
  <c r="GC23" i="11"/>
  <c r="GC56" i="11"/>
  <c r="GB58" i="11"/>
  <c r="GB93" i="11"/>
  <c r="GB12" i="11"/>
  <c r="GC16" i="11"/>
  <c r="GB19" i="11"/>
  <c r="GC17" i="11"/>
  <c r="GB23" i="11"/>
  <c r="GC28" i="11"/>
  <c r="GC29" i="11"/>
  <c r="GC35" i="11"/>
  <c r="GC45" i="11"/>
  <c r="GB44" i="11"/>
  <c r="GC54" i="11"/>
  <c r="GC52" i="11"/>
  <c r="GC62" i="11"/>
  <c r="GB71" i="11"/>
  <c r="GB54" i="11"/>
  <c r="GB69" i="11"/>
  <c r="GC75" i="11"/>
  <c r="GC77" i="11"/>
  <c r="GB83" i="11"/>
  <c r="GC87" i="11"/>
  <c r="GB92" i="11"/>
  <c r="GC100" i="11"/>
  <c r="GC98" i="11"/>
  <c r="GC102" i="11"/>
  <c r="GC105" i="11"/>
  <c r="GC110" i="11"/>
  <c r="GC113" i="11"/>
  <c r="GC117" i="11"/>
  <c r="GB120" i="11"/>
  <c r="GC66" i="11"/>
  <c r="GB96" i="11"/>
  <c r="GC6" i="11"/>
  <c r="GC8" i="11"/>
  <c r="GB6" i="11"/>
  <c r="GB16" i="11"/>
  <c r="GC14" i="11"/>
  <c r="GC33" i="11"/>
  <c r="GC34" i="11"/>
  <c r="GB33" i="11"/>
  <c r="GB32" i="11"/>
  <c r="GC41" i="11"/>
  <c r="GB37" i="11"/>
  <c r="GC51" i="11"/>
  <c r="GB49" i="11"/>
  <c r="GC70" i="11"/>
  <c r="GC63" i="11"/>
  <c r="GC60" i="11"/>
  <c r="GC61" i="11"/>
  <c r="GB81" i="11"/>
  <c r="GC85" i="11"/>
  <c r="GB62" i="11"/>
  <c r="GB99" i="11"/>
  <c r="GC80" i="11"/>
  <c r="GC78" i="11"/>
  <c r="GB104" i="11"/>
  <c r="GB103" i="11"/>
  <c r="GB97" i="11"/>
  <c r="GC101" i="11"/>
  <c r="GB110" i="11"/>
  <c r="GC94" i="11"/>
  <c r="GC120" i="11"/>
  <c r="GC21" i="11"/>
  <c r="GC47" i="11"/>
  <c r="GC81" i="11"/>
  <c r="GB119" i="11"/>
  <c r="GA122" i="11"/>
  <c r="FZ122" i="11"/>
  <c r="GB122" i="11" l="1"/>
  <c r="GE10" i="11"/>
  <c r="GE2" i="11"/>
  <c r="GD18" i="11"/>
  <c r="GE16" i="11"/>
  <c r="GE29" i="11"/>
  <c r="GD10" i="11"/>
  <c r="GE23" i="11"/>
  <c r="GD42" i="11"/>
  <c r="GE26" i="11"/>
  <c r="GE40" i="11"/>
  <c r="GE49" i="11"/>
  <c r="GD48" i="11"/>
  <c r="GD49" i="11"/>
  <c r="GD62" i="11"/>
  <c r="GD59" i="11"/>
  <c r="GD60" i="11"/>
  <c r="GE74" i="11"/>
  <c r="GE76" i="11"/>
  <c r="GD69" i="11"/>
  <c r="GD90" i="11"/>
  <c r="GD56" i="11"/>
  <c r="GE77" i="11"/>
  <c r="GE94" i="11"/>
  <c r="GD104" i="11"/>
  <c r="GD100" i="11"/>
  <c r="GE113" i="11"/>
  <c r="GE118" i="11"/>
  <c r="GD113" i="11"/>
  <c r="GD121" i="11"/>
  <c r="GD7" i="11"/>
  <c r="GF4" i="11"/>
  <c r="GE12" i="11"/>
  <c r="GD20" i="11"/>
  <c r="GE13" i="11"/>
  <c r="GE33" i="11"/>
  <c r="GD27" i="11"/>
  <c r="GD31" i="11"/>
  <c r="GD23" i="11"/>
  <c r="GD41" i="11"/>
  <c r="GE53" i="11"/>
  <c r="GE51" i="11"/>
  <c r="GE56" i="11"/>
  <c r="GD66" i="11"/>
  <c r="GD63" i="11"/>
  <c r="GD64" i="11"/>
  <c r="GD67" i="11"/>
  <c r="GE80" i="11"/>
  <c r="GD78" i="11"/>
  <c r="GD94" i="11"/>
  <c r="GD74" i="11"/>
  <c r="GE91" i="11"/>
  <c r="GE101" i="11"/>
  <c r="GD108" i="11"/>
  <c r="GD103" i="11"/>
  <c r="GE89" i="11"/>
  <c r="GD106" i="11"/>
  <c r="GD110" i="11"/>
  <c r="GD119" i="11"/>
  <c r="GD11" i="11"/>
  <c r="GD9" i="11"/>
  <c r="GD15" i="11"/>
  <c r="GE21" i="11"/>
  <c r="GE22" i="11"/>
  <c r="GE37" i="11"/>
  <c r="GD32" i="11"/>
  <c r="GE34" i="11"/>
  <c r="GD37" i="11"/>
  <c r="GD46" i="11"/>
  <c r="GD47" i="11"/>
  <c r="GE44" i="11"/>
  <c r="GE61" i="11"/>
  <c r="GD70" i="11"/>
  <c r="GE59" i="11"/>
  <c r="GD68" i="11"/>
  <c r="GD71" i="11"/>
  <c r="GE84" i="11"/>
  <c r="GD82" i="11"/>
  <c r="GD98" i="11"/>
  <c r="GD87" i="11"/>
  <c r="GE92" i="11"/>
  <c r="GD107" i="11"/>
  <c r="GD112" i="11"/>
  <c r="GD105" i="11"/>
  <c r="GE90" i="11"/>
  <c r="GD109" i="11"/>
  <c r="GE107" i="11"/>
  <c r="GE119" i="11"/>
  <c r="GE7" i="11"/>
  <c r="GD8" i="11"/>
  <c r="GD19" i="11"/>
  <c r="GE24" i="11"/>
  <c r="GD17" i="11"/>
  <c r="GD28" i="11"/>
  <c r="GD29" i="11"/>
  <c r="GE31" i="11"/>
  <c r="GD39" i="11"/>
  <c r="GD50" i="11"/>
  <c r="GE50" i="11"/>
  <c r="GD45" i="11"/>
  <c r="GE65" i="11"/>
  <c r="GD53" i="11"/>
  <c r="GE63" i="11"/>
  <c r="GE57" i="11"/>
  <c r="GD76" i="11"/>
  <c r="GE88" i="11"/>
  <c r="GD73" i="11"/>
  <c r="GD79" i="11"/>
  <c r="GE95" i="11"/>
  <c r="GE81" i="11"/>
  <c r="GE98" i="11"/>
  <c r="GD92" i="11"/>
  <c r="GE87" i="11"/>
  <c r="GE97" i="11"/>
  <c r="GE112" i="11"/>
  <c r="GD116" i="11"/>
  <c r="GD120" i="11"/>
  <c r="GE11" i="11"/>
  <c r="GE8" i="11"/>
  <c r="GD21" i="11"/>
  <c r="GD25" i="11"/>
  <c r="GE17" i="11"/>
  <c r="GD30" i="11"/>
  <c r="GD33" i="11"/>
  <c r="GD35" i="11"/>
  <c r="GE42" i="11"/>
  <c r="GE41" i="11"/>
  <c r="GD54" i="11"/>
  <c r="GE48" i="11"/>
  <c r="GE69" i="11"/>
  <c r="GE58" i="11"/>
  <c r="GE67" i="11"/>
  <c r="GE60" i="11"/>
  <c r="GD80" i="11"/>
  <c r="GD72" i="11"/>
  <c r="GE78" i="11"/>
  <c r="GD83" i="11"/>
  <c r="GE99" i="11"/>
  <c r="GD85" i="11"/>
  <c r="GE85" i="11"/>
  <c r="GD96" i="11"/>
  <c r="GE93" i="11"/>
  <c r="GE108" i="11"/>
  <c r="GD115" i="11"/>
  <c r="GD111" i="11"/>
  <c r="GD101" i="11"/>
  <c r="GE9" i="11"/>
  <c r="GD2" i="11"/>
  <c r="GD12" i="11"/>
  <c r="GD16" i="11"/>
  <c r="GE20" i="11"/>
  <c r="GE27" i="11"/>
  <c r="GD24" i="11"/>
  <c r="GD38" i="11"/>
  <c r="GD26" i="11"/>
  <c r="GD44" i="11"/>
  <c r="GD43" i="11"/>
  <c r="GE47" i="11"/>
  <c r="GD52" i="11"/>
  <c r="GE73" i="11"/>
  <c r="GE62" i="11"/>
  <c r="GE71" i="11"/>
  <c r="GE64" i="11"/>
  <c r="GD84" i="11"/>
  <c r="GE75" i="11"/>
  <c r="GE82" i="11"/>
  <c r="GE79" i="11"/>
  <c r="GE103" i="11"/>
  <c r="GD89" i="11"/>
  <c r="GD91" i="11"/>
  <c r="GE102" i="11"/>
  <c r="GE100" i="11"/>
  <c r="GE114" i="11"/>
  <c r="GD118" i="11"/>
  <c r="GE116" i="11"/>
  <c r="GD114" i="11"/>
  <c r="GD6" i="11"/>
  <c r="GE15" i="11"/>
  <c r="GE14" i="11"/>
  <c r="GD13" i="11"/>
  <c r="GD22" i="11"/>
  <c r="GE32" i="11"/>
  <c r="GE28" i="11"/>
  <c r="GD34" i="11"/>
  <c r="GE35" i="11"/>
  <c r="GD40" i="11"/>
  <c r="GE46" i="11"/>
  <c r="GD51" i="11"/>
  <c r="GE55" i="11"/>
  <c r="GE52" i="11"/>
  <c r="GE66" i="11"/>
  <c r="GD55" i="11"/>
  <c r="GE68" i="11"/>
  <c r="GD88" i="11"/>
  <c r="GD77" i="11"/>
  <c r="GE86" i="11"/>
  <c r="GE83" i="11"/>
  <c r="GD61" i="11"/>
  <c r="GD93" i="11"/>
  <c r="GD99" i="11"/>
  <c r="GE104" i="11"/>
  <c r="GE105" i="11"/>
  <c r="GE117" i="11"/>
  <c r="GE115" i="11"/>
  <c r="GE120" i="11"/>
  <c r="GE110" i="11"/>
  <c r="GE6" i="11"/>
  <c r="GE19" i="11"/>
  <c r="GE18" i="11"/>
  <c r="GD14" i="11"/>
  <c r="GE25" i="11"/>
  <c r="GE36" i="11"/>
  <c r="GE30" i="11"/>
  <c r="GE38" i="11"/>
  <c r="GE39" i="11"/>
  <c r="GD36" i="11"/>
  <c r="GE43" i="11"/>
  <c r="GE54" i="11"/>
  <c r="GE45" i="11"/>
  <c r="GD58" i="11"/>
  <c r="GE70" i="11"/>
  <c r="GD57" i="11"/>
  <c r="GE72" i="11"/>
  <c r="GD75" i="11"/>
  <c r="GD81" i="11"/>
  <c r="GD86" i="11"/>
  <c r="GD95" i="11"/>
  <c r="GD65" i="11"/>
  <c r="GD97" i="11"/>
  <c r="GD102" i="11"/>
  <c r="GE96" i="11"/>
  <c r="GE109" i="11"/>
  <c r="GE121" i="11"/>
  <c r="GE106" i="11"/>
  <c r="GE111" i="11"/>
  <c r="GD117" i="11"/>
  <c r="GC122" i="11"/>
  <c r="GE122" i="11" l="1"/>
  <c r="GG9" i="11"/>
  <c r="GH4" i="11"/>
  <c r="GF17" i="11"/>
  <c r="GF16" i="11"/>
  <c r="GG21" i="11"/>
  <c r="GG23" i="11"/>
  <c r="GG25" i="11"/>
  <c r="GF41" i="11"/>
  <c r="GF32" i="11"/>
  <c r="GF40" i="11"/>
  <c r="GG56" i="11"/>
  <c r="GG43" i="11"/>
  <c r="GG60" i="11"/>
  <c r="GF69" i="11"/>
  <c r="GF62" i="11"/>
  <c r="GF67" i="11"/>
  <c r="GF79" i="11"/>
  <c r="GG83" i="11"/>
  <c r="GF81" i="11"/>
  <c r="GF89" i="11"/>
  <c r="GG86" i="11"/>
  <c r="GG80" i="11"/>
  <c r="GF96" i="11"/>
  <c r="GF107" i="11"/>
  <c r="GG96" i="11"/>
  <c r="GG103" i="11"/>
  <c r="GG105" i="11"/>
  <c r="GG106" i="11"/>
  <c r="GF118" i="11"/>
  <c r="GF6" i="11"/>
  <c r="GF9" i="11"/>
  <c r="GG13" i="11"/>
  <c r="GG16" i="11"/>
  <c r="GG15" i="11"/>
  <c r="GF27" i="11"/>
  <c r="GF28" i="11"/>
  <c r="GG33" i="11"/>
  <c r="GG38" i="11"/>
  <c r="GG40" i="11"/>
  <c r="GG46" i="11"/>
  <c r="GF47" i="11"/>
  <c r="GG64" i="11"/>
  <c r="GF52" i="11"/>
  <c r="GG58" i="11"/>
  <c r="GF55" i="11"/>
  <c r="GF83" i="11"/>
  <c r="GG87" i="11"/>
  <c r="GG77" i="11"/>
  <c r="GF93" i="11"/>
  <c r="GF90" i="11"/>
  <c r="GF84" i="11"/>
  <c r="GF72" i="11"/>
  <c r="GF111" i="11"/>
  <c r="GF103" i="11"/>
  <c r="GG97" i="11"/>
  <c r="GF108" i="11"/>
  <c r="GG109" i="11"/>
  <c r="GG100" i="11"/>
  <c r="GF10" i="11"/>
  <c r="GG7" i="11"/>
  <c r="GF18" i="11"/>
  <c r="GF19" i="11"/>
  <c r="GG20" i="11"/>
  <c r="GG27" i="11"/>
  <c r="GF30" i="11"/>
  <c r="GF38" i="11"/>
  <c r="GF43" i="11"/>
  <c r="GF45" i="11"/>
  <c r="GG49" i="11"/>
  <c r="GG50" i="11"/>
  <c r="GG68" i="11"/>
  <c r="GG61" i="11"/>
  <c r="GG62" i="11"/>
  <c r="GG59" i="11"/>
  <c r="GF87" i="11"/>
  <c r="GG91" i="11"/>
  <c r="GG81" i="11"/>
  <c r="GF97" i="11"/>
  <c r="GF94" i="11"/>
  <c r="GG84" i="11"/>
  <c r="GF106" i="11"/>
  <c r="GG95" i="11"/>
  <c r="GG104" i="11"/>
  <c r="GF105" i="11"/>
  <c r="GF114" i="11"/>
  <c r="GF113" i="11"/>
  <c r="GG118" i="11"/>
  <c r="GG6" i="11"/>
  <c r="GF11" i="11"/>
  <c r="GF24" i="11"/>
  <c r="GF21" i="11"/>
  <c r="GF22" i="11"/>
  <c r="GG32" i="11"/>
  <c r="GF37" i="11"/>
  <c r="GF34" i="11"/>
  <c r="GF39" i="11"/>
  <c r="GF49" i="11"/>
  <c r="GF53" i="11"/>
  <c r="GG47" i="11"/>
  <c r="GG72" i="11"/>
  <c r="GG65" i="11"/>
  <c r="GG66" i="11"/>
  <c r="GG63" i="11"/>
  <c r="GF60" i="11"/>
  <c r="GF68" i="11"/>
  <c r="GG85" i="11"/>
  <c r="GF66" i="11"/>
  <c r="GG76" i="11"/>
  <c r="GF88" i="11"/>
  <c r="GF101" i="11"/>
  <c r="GF99" i="11"/>
  <c r="GG108" i="11"/>
  <c r="GG111" i="11"/>
  <c r="GF117" i="11"/>
  <c r="GF115" i="11"/>
  <c r="GF120" i="11"/>
  <c r="GG10" i="11"/>
  <c r="GG11" i="11"/>
  <c r="GG12" i="11"/>
  <c r="GG24" i="11"/>
  <c r="GF23" i="11"/>
  <c r="GG36" i="11"/>
  <c r="GF29" i="11"/>
  <c r="GG34" i="11"/>
  <c r="GF42" i="11"/>
  <c r="GF35" i="11"/>
  <c r="GF57" i="11"/>
  <c r="GF51" i="11"/>
  <c r="GG51" i="11"/>
  <c r="GG69" i="11"/>
  <c r="GG70" i="11"/>
  <c r="GG67" i="11"/>
  <c r="GF64" i="11"/>
  <c r="GF76" i="11"/>
  <c r="GF73" i="11"/>
  <c r="GF70" i="11"/>
  <c r="GG90" i="11"/>
  <c r="GG48" i="11"/>
  <c r="GF82" i="11"/>
  <c r="GG92" i="11"/>
  <c r="GG112" i="11"/>
  <c r="GG116" i="11"/>
  <c r="GF121" i="11"/>
  <c r="GF110" i="11"/>
  <c r="GG115" i="11"/>
  <c r="GF2" i="11"/>
  <c r="GG14" i="11"/>
  <c r="GG17" i="11"/>
  <c r="GF15" i="11"/>
  <c r="GG28" i="11"/>
  <c r="GG26" i="11"/>
  <c r="GF26" i="11"/>
  <c r="GG30" i="11"/>
  <c r="GG42" i="11"/>
  <c r="GG39" i="11"/>
  <c r="GG45" i="11"/>
  <c r="GF50" i="11"/>
  <c r="GG54" i="11"/>
  <c r="GF56" i="11"/>
  <c r="GG73" i="11"/>
  <c r="GF54" i="11"/>
  <c r="GG71" i="11"/>
  <c r="GF71" i="11"/>
  <c r="GF80" i="11"/>
  <c r="GG78" i="11"/>
  <c r="GF86" i="11"/>
  <c r="GG94" i="11"/>
  <c r="GG88" i="11"/>
  <c r="GF95" i="11"/>
  <c r="GG99" i="11"/>
  <c r="GF78" i="11"/>
  <c r="GG120" i="11"/>
  <c r="GF109" i="11"/>
  <c r="GG107" i="11"/>
  <c r="GF116" i="11"/>
  <c r="GG8" i="11"/>
  <c r="GF12" i="11"/>
  <c r="GF13" i="11"/>
  <c r="GF7" i="11"/>
  <c r="GG19" i="11"/>
  <c r="GG31" i="11"/>
  <c r="GG29" i="11"/>
  <c r="GF33" i="11"/>
  <c r="GG22" i="11"/>
  <c r="GF44" i="11"/>
  <c r="GG41" i="11"/>
  <c r="GG53" i="11"/>
  <c r="GG44" i="11"/>
  <c r="GF61" i="11"/>
  <c r="GG52" i="11"/>
  <c r="GF59" i="11"/>
  <c r="GG55" i="11"/>
  <c r="GG74" i="11"/>
  <c r="GG75" i="11"/>
  <c r="GG82" i="11"/>
  <c r="GG89" i="11"/>
  <c r="GG98" i="11"/>
  <c r="GF91" i="11"/>
  <c r="GF98" i="11"/>
  <c r="GF102" i="11"/>
  <c r="GG93" i="11"/>
  <c r="GG114" i="11"/>
  <c r="GF112" i="11"/>
  <c r="GG110" i="11"/>
  <c r="GF119" i="11"/>
  <c r="GG2" i="11"/>
  <c r="GG18" i="11"/>
  <c r="GF14" i="11"/>
  <c r="GF8" i="11"/>
  <c r="GF20" i="11"/>
  <c r="GG35" i="11"/>
  <c r="GF31" i="11"/>
  <c r="GG37" i="11"/>
  <c r="GF25" i="11"/>
  <c r="GF36" i="11"/>
  <c r="GF46" i="11"/>
  <c r="GG57" i="11"/>
  <c r="GF48" i="11"/>
  <c r="GF65" i="11"/>
  <c r="GF58" i="11"/>
  <c r="GF63" i="11"/>
  <c r="GF74" i="11"/>
  <c r="GG79" i="11"/>
  <c r="GF77" i="11"/>
  <c r="GF85" i="11"/>
  <c r="GF75" i="11"/>
  <c r="GG102" i="11"/>
  <c r="GF92" i="11"/>
  <c r="GG101" i="11"/>
  <c r="GF104" i="11"/>
  <c r="GF100" i="11"/>
  <c r="GG117" i="11"/>
  <c r="GG121" i="11"/>
  <c r="GG119" i="11"/>
  <c r="GG113" i="11"/>
  <c r="GD122" i="11"/>
  <c r="GF122" i="11" l="1"/>
  <c r="GI7" i="11"/>
  <c r="GH13" i="11"/>
  <c r="GH7" i="11"/>
  <c r="GH11" i="11"/>
  <c r="GH19" i="11"/>
  <c r="GI34" i="11"/>
  <c r="GI35" i="11"/>
  <c r="GH22" i="11"/>
  <c r="GH44" i="11"/>
  <c r="GI45" i="11"/>
  <c r="GH52" i="11"/>
  <c r="GH46" i="11"/>
  <c r="GH47" i="11"/>
  <c r="GI75" i="11"/>
  <c r="GI68" i="11"/>
  <c r="GH58" i="11"/>
  <c r="GI66" i="11"/>
  <c r="GH82" i="11"/>
  <c r="GI54" i="11"/>
  <c r="GH57" i="11"/>
  <c r="GI91" i="11"/>
  <c r="GH97" i="11"/>
  <c r="GH87" i="11"/>
  <c r="GH105" i="11"/>
  <c r="GH101" i="11"/>
  <c r="GH102" i="11"/>
  <c r="GI119" i="11"/>
  <c r="GI108" i="11"/>
  <c r="GI113" i="11"/>
  <c r="GI114" i="11"/>
  <c r="GI11" i="11"/>
  <c r="GI9" i="11"/>
  <c r="GI10" i="11"/>
  <c r="GH16" i="11"/>
  <c r="GH21" i="11"/>
  <c r="GI38" i="11"/>
  <c r="GH32" i="11"/>
  <c r="GH24" i="11"/>
  <c r="GH37" i="11"/>
  <c r="GH42" i="11"/>
  <c r="GI40" i="11"/>
  <c r="GH49" i="11"/>
  <c r="GI50" i="11"/>
  <c r="GH60" i="11"/>
  <c r="GI72" i="11"/>
  <c r="GH62" i="11"/>
  <c r="GI70" i="11"/>
  <c r="GH86" i="11"/>
  <c r="GH71" i="11"/>
  <c r="GH69" i="11"/>
  <c r="GH92" i="11"/>
  <c r="GI47" i="11"/>
  <c r="GI94" i="11"/>
  <c r="GH109" i="11"/>
  <c r="GI106" i="11"/>
  <c r="GI107" i="11"/>
  <c r="GI116" i="11"/>
  <c r="GH112" i="11"/>
  <c r="GI118" i="11"/>
  <c r="GH119" i="11"/>
  <c r="GH8" i="11"/>
  <c r="GI13" i="11"/>
  <c r="GI16" i="11"/>
  <c r="GH18" i="11"/>
  <c r="GI15" i="11"/>
  <c r="GH26" i="11"/>
  <c r="GI20" i="11"/>
  <c r="GH36" i="11"/>
  <c r="GH33" i="11"/>
  <c r="GH43" i="11"/>
  <c r="GI48" i="11"/>
  <c r="GI56" i="11"/>
  <c r="GI51" i="11"/>
  <c r="GH64" i="11"/>
  <c r="GH61" i="11"/>
  <c r="GH66" i="11"/>
  <c r="GI74" i="11"/>
  <c r="GH90" i="11"/>
  <c r="GH74" i="11"/>
  <c r="GH75" i="11"/>
  <c r="GH96" i="11"/>
  <c r="GI79" i="11"/>
  <c r="GH77" i="11"/>
  <c r="GH94" i="11"/>
  <c r="GI95" i="11"/>
  <c r="GI111" i="11"/>
  <c r="GI120" i="11"/>
  <c r="GH114" i="11"/>
  <c r="GI110" i="11"/>
  <c r="GH2" i="11"/>
  <c r="GH6" i="11"/>
  <c r="GI14" i="11"/>
  <c r="GI23" i="11"/>
  <c r="GI19" i="11"/>
  <c r="GI29" i="11"/>
  <c r="GI32" i="11"/>
  <c r="GI39" i="11"/>
  <c r="GI37" i="11"/>
  <c r="GI46" i="11"/>
  <c r="GH35" i="11"/>
  <c r="GI49" i="11"/>
  <c r="GH55" i="11"/>
  <c r="GH68" i="11"/>
  <c r="GH65" i="11"/>
  <c r="GH70" i="11"/>
  <c r="GH73" i="11"/>
  <c r="GH67" i="11"/>
  <c r="GH79" i="11"/>
  <c r="GI76" i="11"/>
  <c r="GH100" i="11"/>
  <c r="GI83" i="11"/>
  <c r="GI87" i="11"/>
  <c r="GH88" i="11"/>
  <c r="GI98" i="11"/>
  <c r="GI115" i="11"/>
  <c r="GH111" i="11"/>
  <c r="GH117" i="11"/>
  <c r="GH121" i="11"/>
  <c r="GI8" i="11"/>
  <c r="GH14" i="11"/>
  <c r="GH17" i="11"/>
  <c r="GH27" i="11"/>
  <c r="GH20" i="11"/>
  <c r="GH31" i="11"/>
  <c r="GH25" i="11"/>
  <c r="GI24" i="11"/>
  <c r="GI33" i="11"/>
  <c r="GH39" i="11"/>
  <c r="GH45" i="11"/>
  <c r="GH53" i="11"/>
  <c r="GI59" i="11"/>
  <c r="GH72" i="11"/>
  <c r="GI61" i="11"/>
  <c r="GI44" i="11"/>
  <c r="GI77" i="11"/>
  <c r="GI78" i="11"/>
  <c r="GH83" i="11"/>
  <c r="GI80" i="11"/>
  <c r="GH85" i="11"/>
  <c r="GI89" i="11"/>
  <c r="GH95" i="11"/>
  <c r="GH106" i="11"/>
  <c r="GH107" i="11"/>
  <c r="GI96" i="11"/>
  <c r="GH116" i="11"/>
  <c r="GH113" i="11"/>
  <c r="GI121" i="11"/>
  <c r="GI12" i="11"/>
  <c r="GI17" i="11"/>
  <c r="GI22" i="11"/>
  <c r="GI18" i="11"/>
  <c r="GI25" i="11"/>
  <c r="GI21" i="11"/>
  <c r="GI28" i="11"/>
  <c r="GH28" i="11"/>
  <c r="GH38" i="11"/>
  <c r="GI42" i="11"/>
  <c r="GI52" i="11"/>
  <c r="GH50" i="11"/>
  <c r="GI63" i="11"/>
  <c r="GH51" i="11"/>
  <c r="GI65" i="11"/>
  <c r="GH54" i="11"/>
  <c r="GH59" i="11"/>
  <c r="GI82" i="11"/>
  <c r="GH76" i="11"/>
  <c r="GI84" i="11"/>
  <c r="GI85" i="11"/>
  <c r="GI93" i="11"/>
  <c r="GH99" i="11"/>
  <c r="GH110" i="11"/>
  <c r="GH81" i="11"/>
  <c r="GI102" i="11"/>
  <c r="GH120" i="11"/>
  <c r="GH115" i="11"/>
  <c r="GI109" i="11"/>
  <c r="GI2" i="11"/>
  <c r="GI6" i="11"/>
  <c r="GH23" i="11"/>
  <c r="GI27" i="11"/>
  <c r="GH29" i="11"/>
  <c r="GI26" i="11"/>
  <c r="GH30" i="11"/>
  <c r="GI36" i="11"/>
  <c r="GI41" i="11"/>
  <c r="GI43" i="11"/>
  <c r="GI55" i="11"/>
  <c r="GI53" i="11"/>
  <c r="GI67" i="11"/>
  <c r="GI60" i="11"/>
  <c r="GI69" i="11"/>
  <c r="GI58" i="11"/>
  <c r="GH63" i="11"/>
  <c r="GI86" i="11"/>
  <c r="GH80" i="11"/>
  <c r="GI88" i="11"/>
  <c r="GH89" i="11"/>
  <c r="GI97" i="11"/>
  <c r="GI100" i="11"/>
  <c r="GH91" i="11"/>
  <c r="GI92" i="11"/>
  <c r="GH104" i="11"/>
  <c r="GI105" i="11"/>
  <c r="GH118" i="11"/>
  <c r="GI117" i="11"/>
  <c r="GJ4" i="11"/>
  <c r="GH9" i="11"/>
  <c r="GH10" i="11"/>
  <c r="GH15" i="11"/>
  <c r="GH12" i="11"/>
  <c r="GI30" i="11"/>
  <c r="GI31" i="11"/>
  <c r="GH34" i="11"/>
  <c r="GH40" i="11"/>
  <c r="GH41" i="11"/>
  <c r="GH48" i="11"/>
  <c r="GH56" i="11"/>
  <c r="GI57" i="11"/>
  <c r="GI71" i="11"/>
  <c r="GI64" i="11"/>
  <c r="GI73" i="11"/>
  <c r="GI62" i="11"/>
  <c r="GH78" i="11"/>
  <c r="GI90" i="11"/>
  <c r="GH84" i="11"/>
  <c r="GI81" i="11"/>
  <c r="GH93" i="11"/>
  <c r="GI101" i="11"/>
  <c r="GI103" i="11"/>
  <c r="GH98" i="11"/>
  <c r="GI99" i="11"/>
  <c r="GI104" i="11"/>
  <c r="GH108" i="11"/>
  <c r="GH103" i="11"/>
  <c r="GI112" i="11"/>
  <c r="GG122" i="11"/>
  <c r="GL4" i="11" l="1"/>
  <c r="GK12" i="11"/>
  <c r="GJ10" i="11"/>
  <c r="GJ17" i="11"/>
  <c r="GK26" i="11"/>
  <c r="GK28" i="11"/>
  <c r="GJ21" i="11"/>
  <c r="GJ33" i="11"/>
  <c r="GJ37" i="11"/>
  <c r="GJ34" i="11"/>
  <c r="GK44" i="11"/>
  <c r="GK52" i="11"/>
  <c r="GK50" i="11"/>
  <c r="GJ50" i="11"/>
  <c r="GK63" i="11"/>
  <c r="GK60" i="11"/>
  <c r="GK65" i="11"/>
  <c r="GJ77" i="11"/>
  <c r="GJ78" i="11"/>
  <c r="GJ88" i="11"/>
  <c r="GK91" i="11"/>
  <c r="GJ74" i="11"/>
  <c r="GJ94" i="11"/>
  <c r="GJ103" i="11"/>
  <c r="GK105" i="11"/>
  <c r="GK106" i="11"/>
  <c r="GK119" i="11"/>
  <c r="GJ114" i="11"/>
  <c r="GK108" i="11"/>
  <c r="GJ120" i="11"/>
  <c r="GJ7" i="11"/>
  <c r="GK2" i="11"/>
  <c r="GJ16" i="11"/>
  <c r="GJ22" i="11"/>
  <c r="GK18" i="11"/>
  <c r="GJ30" i="11"/>
  <c r="GJ27" i="11"/>
  <c r="GJ32" i="11"/>
  <c r="GK40" i="11"/>
  <c r="GK39" i="11"/>
  <c r="GK47" i="11"/>
  <c r="GK55" i="11"/>
  <c r="GJ54" i="11"/>
  <c r="GK57" i="11"/>
  <c r="GK67" i="11"/>
  <c r="GK64" i="11"/>
  <c r="GK69" i="11"/>
  <c r="GJ81" i="11"/>
  <c r="GJ82" i="11"/>
  <c r="GJ95" i="11"/>
  <c r="GJ92" i="11"/>
  <c r="GJ76" i="11"/>
  <c r="GJ98" i="11"/>
  <c r="GK104" i="11"/>
  <c r="GK84" i="11"/>
  <c r="GK110" i="11"/>
  <c r="GJ119" i="11"/>
  <c r="GJ117" i="11"/>
  <c r="GK120" i="11"/>
  <c r="GK7" i="11"/>
  <c r="GJ11" i="11"/>
  <c r="GJ9" i="11"/>
  <c r="GK14" i="11"/>
  <c r="GK23" i="11"/>
  <c r="GJ15" i="11"/>
  <c r="GK29" i="11"/>
  <c r="GK32" i="11"/>
  <c r="GJ35" i="11"/>
  <c r="GJ42" i="11"/>
  <c r="GJ40" i="11"/>
  <c r="GJ46" i="11"/>
  <c r="GJ57" i="11"/>
  <c r="GJ59" i="11"/>
  <c r="GK71" i="11"/>
  <c r="GK68" i="11"/>
  <c r="GK73" i="11"/>
  <c r="GJ85" i="11"/>
  <c r="GJ72" i="11"/>
  <c r="GJ99" i="11"/>
  <c r="GJ96" i="11"/>
  <c r="GJ68" i="11"/>
  <c r="GJ97" i="11"/>
  <c r="GK86" i="11"/>
  <c r="GJ91" i="11"/>
  <c r="GK114" i="11"/>
  <c r="GJ93" i="11"/>
  <c r="GJ102" i="11"/>
  <c r="GJ90" i="11"/>
  <c r="GK11" i="11"/>
  <c r="GK16" i="11"/>
  <c r="GJ20" i="11"/>
  <c r="GK17" i="11"/>
  <c r="GK24" i="11"/>
  <c r="GK25" i="11"/>
  <c r="GJ31" i="11"/>
  <c r="GK35" i="11"/>
  <c r="GJ38" i="11"/>
  <c r="GK43" i="11"/>
  <c r="GK48" i="11"/>
  <c r="GK46" i="11"/>
  <c r="GK58" i="11"/>
  <c r="GJ63" i="11"/>
  <c r="GJ45" i="11"/>
  <c r="GK72" i="11"/>
  <c r="GJ66" i="11"/>
  <c r="GJ89" i="11"/>
  <c r="GJ79" i="11"/>
  <c r="GJ58" i="11"/>
  <c r="GJ75" i="11"/>
  <c r="GJ80" i="11"/>
  <c r="GK102" i="11"/>
  <c r="GK94" i="11"/>
  <c r="GJ101" i="11"/>
  <c r="GJ87" i="11"/>
  <c r="GJ111" i="11"/>
  <c r="GK112" i="11"/>
  <c r="GJ118" i="11"/>
  <c r="GJ8" i="11"/>
  <c r="GK20" i="11"/>
  <c r="GK21" i="11"/>
  <c r="GJ18" i="11"/>
  <c r="GJ28" i="11"/>
  <c r="GJ29" i="11"/>
  <c r="GK27" i="11"/>
  <c r="GJ39" i="11"/>
  <c r="GJ41" i="11"/>
  <c r="GK42" i="11"/>
  <c r="GK51" i="11"/>
  <c r="GJ49" i="11"/>
  <c r="GK62" i="11"/>
  <c r="GJ67" i="11"/>
  <c r="GJ53" i="11"/>
  <c r="GJ61" i="11"/>
  <c r="GJ70" i="11"/>
  <c r="GK77" i="11"/>
  <c r="GJ83" i="11"/>
  <c r="GJ62" i="11"/>
  <c r="GJ86" i="11"/>
  <c r="GK90" i="11"/>
  <c r="GJ104" i="11"/>
  <c r="GK103" i="11"/>
  <c r="GJ106" i="11"/>
  <c r="GK99" i="11"/>
  <c r="GK111" i="11"/>
  <c r="GJ115" i="11"/>
  <c r="GJ121" i="11"/>
  <c r="GJ12" i="11"/>
  <c r="GK13" i="11"/>
  <c r="GK9" i="11"/>
  <c r="GJ6" i="11"/>
  <c r="GK33" i="11"/>
  <c r="GK30" i="11"/>
  <c r="GK31" i="11"/>
  <c r="GJ43" i="11"/>
  <c r="GK38" i="11"/>
  <c r="GJ44" i="11"/>
  <c r="GK54" i="11"/>
  <c r="GK56" i="11"/>
  <c r="GK66" i="11"/>
  <c r="GJ71" i="11"/>
  <c r="GJ60" i="11"/>
  <c r="GJ65" i="11"/>
  <c r="GK75" i="11"/>
  <c r="GK81" i="11"/>
  <c r="GK79" i="11"/>
  <c r="GK78" i="11"/>
  <c r="GK92" i="11"/>
  <c r="GK93" i="11"/>
  <c r="GJ108" i="11"/>
  <c r="GJ105" i="11"/>
  <c r="GK95" i="11"/>
  <c r="GK107" i="11"/>
  <c r="GJ116" i="11"/>
  <c r="GK117" i="11"/>
  <c r="GK115" i="11"/>
  <c r="GK6" i="11"/>
  <c r="GJ2" i="11"/>
  <c r="GK15" i="11"/>
  <c r="GJ13" i="11"/>
  <c r="GJ26" i="11"/>
  <c r="GK37" i="11"/>
  <c r="GK34" i="11"/>
  <c r="GK22" i="11"/>
  <c r="GJ36" i="11"/>
  <c r="GK41" i="11"/>
  <c r="GJ47" i="11"/>
  <c r="GJ52" i="11"/>
  <c r="GK49" i="11"/>
  <c r="GK70" i="11"/>
  <c r="GJ56" i="11"/>
  <c r="GJ64" i="11"/>
  <c r="GJ69" i="11"/>
  <c r="GK76" i="11"/>
  <c r="GK85" i="11"/>
  <c r="GK83" i="11"/>
  <c r="GK82" i="11"/>
  <c r="GK96" i="11"/>
  <c r="GK80" i="11"/>
  <c r="GK97" i="11"/>
  <c r="GJ109" i="11"/>
  <c r="GK98" i="11"/>
  <c r="GJ110" i="11"/>
  <c r="GK109" i="11"/>
  <c r="GK121" i="11"/>
  <c r="GK116" i="11"/>
  <c r="GK10" i="11"/>
  <c r="GK8" i="11"/>
  <c r="GK19" i="11"/>
  <c r="GJ14" i="11"/>
  <c r="GJ23" i="11"/>
  <c r="GJ25" i="11"/>
  <c r="GJ19" i="11"/>
  <c r="GJ24" i="11"/>
  <c r="GK36" i="11"/>
  <c r="GK45" i="11"/>
  <c r="GJ51" i="11"/>
  <c r="GJ55" i="11"/>
  <c r="GJ48" i="11"/>
  <c r="GK74" i="11"/>
  <c r="GK59" i="11"/>
  <c r="GK53" i="11"/>
  <c r="GK61" i="11"/>
  <c r="GJ73" i="11"/>
  <c r="GK89" i="11"/>
  <c r="GK87" i="11"/>
  <c r="GK88" i="11"/>
  <c r="GK100" i="11"/>
  <c r="GJ84" i="11"/>
  <c r="GJ100" i="11"/>
  <c r="GJ113" i="11"/>
  <c r="GK101" i="11"/>
  <c r="GK118" i="11"/>
  <c r="GJ112" i="11"/>
  <c r="GJ107" i="11"/>
  <c r="GK113" i="11"/>
  <c r="GH122" i="11"/>
  <c r="GI122" i="11"/>
  <c r="GK122" i="11" l="1"/>
  <c r="GJ122" i="11"/>
  <c r="GM6" i="11"/>
  <c r="GM13" i="11"/>
  <c r="GL15" i="11"/>
  <c r="GM14" i="11"/>
  <c r="GM25" i="11"/>
  <c r="GL17" i="11"/>
  <c r="GM26" i="11"/>
  <c r="GL27" i="11"/>
  <c r="GM40" i="11"/>
  <c r="GL39" i="11"/>
  <c r="GL44" i="11"/>
  <c r="GM48" i="11"/>
  <c r="GM49" i="11"/>
  <c r="GL62" i="11"/>
  <c r="GL56" i="11"/>
  <c r="GM71" i="11"/>
  <c r="GM72" i="11"/>
  <c r="GM76" i="11"/>
  <c r="GL65" i="11"/>
  <c r="GM86" i="11"/>
  <c r="GL91" i="11"/>
  <c r="GM79" i="11"/>
  <c r="GM90" i="11"/>
  <c r="GM102" i="11"/>
  <c r="GL105" i="11"/>
  <c r="GL101" i="11"/>
  <c r="GL110" i="11"/>
  <c r="GM108" i="11"/>
  <c r="GL117" i="11"/>
  <c r="GM36" i="11"/>
  <c r="GL45" i="11"/>
  <c r="GL95" i="11"/>
  <c r="GM118" i="11"/>
  <c r="GM10" i="11"/>
  <c r="GM15" i="11"/>
  <c r="GL19" i="11"/>
  <c r="GM17" i="11"/>
  <c r="GM29" i="11"/>
  <c r="GM23" i="11"/>
  <c r="GL29" i="11"/>
  <c r="GL31" i="11"/>
  <c r="GM37" i="11"/>
  <c r="GL43" i="11"/>
  <c r="GM45" i="11"/>
  <c r="GM51" i="11"/>
  <c r="GL49" i="11"/>
  <c r="GL66" i="11"/>
  <c r="GM57" i="11"/>
  <c r="GL53" i="11"/>
  <c r="GL75" i="11"/>
  <c r="GM80" i="11"/>
  <c r="GL74" i="11"/>
  <c r="GL87" i="11"/>
  <c r="GM95" i="11"/>
  <c r="GM83" i="11"/>
  <c r="GM93" i="11"/>
  <c r="GL104" i="11"/>
  <c r="GL71" i="11"/>
  <c r="GL89" i="11"/>
  <c r="GM115" i="11"/>
  <c r="GM111" i="11"/>
  <c r="GL120" i="11"/>
  <c r="GL6" i="11"/>
  <c r="GM28" i="11"/>
  <c r="GL73" i="11"/>
  <c r="GM97" i="11"/>
  <c r="GL7" i="11"/>
  <c r="GM19" i="11"/>
  <c r="GL16" i="11"/>
  <c r="GM12" i="11"/>
  <c r="GL18" i="11"/>
  <c r="GM24" i="11"/>
  <c r="GM30" i="11"/>
  <c r="GL36" i="11"/>
  <c r="GL38" i="11"/>
  <c r="GL46" i="11"/>
  <c r="GM47" i="11"/>
  <c r="GM54" i="11"/>
  <c r="GM61" i="11"/>
  <c r="GL70" i="11"/>
  <c r="GL59" i="11"/>
  <c r="GL60" i="11"/>
  <c r="GL76" i="11"/>
  <c r="GM84" i="11"/>
  <c r="GL78" i="11"/>
  <c r="GL94" i="11"/>
  <c r="GM99" i="11"/>
  <c r="GL86" i="11"/>
  <c r="GM96" i="11"/>
  <c r="GL108" i="11"/>
  <c r="GM91" i="11"/>
  <c r="GL113" i="11"/>
  <c r="GL118" i="11"/>
  <c r="GL116" i="11"/>
  <c r="GL119" i="11"/>
  <c r="GL8" i="11"/>
  <c r="GL33" i="11"/>
  <c r="GL55" i="11"/>
  <c r="GM78" i="11"/>
  <c r="GM101" i="11"/>
  <c r="GL11" i="11"/>
  <c r="GM8" i="11"/>
  <c r="GM16" i="11"/>
  <c r="GM20" i="11"/>
  <c r="GL23" i="11"/>
  <c r="GL28" i="11"/>
  <c r="GL32" i="11"/>
  <c r="GM39" i="11"/>
  <c r="GL41" i="11"/>
  <c r="GL50" i="11"/>
  <c r="GM50" i="11"/>
  <c r="GL52" i="11"/>
  <c r="GM65" i="11"/>
  <c r="GL57" i="11"/>
  <c r="GL63" i="11"/>
  <c r="GL64" i="11"/>
  <c r="GL80" i="11"/>
  <c r="GM88" i="11"/>
  <c r="GL82" i="11"/>
  <c r="GL98" i="11"/>
  <c r="GM103" i="11"/>
  <c r="GM89" i="11"/>
  <c r="GL107" i="11"/>
  <c r="GL112" i="11"/>
  <c r="GM105" i="11"/>
  <c r="GL115" i="11"/>
  <c r="GL96" i="11"/>
  <c r="GL109" i="11"/>
  <c r="GL121" i="11"/>
  <c r="GL9" i="11"/>
  <c r="GM44" i="11"/>
  <c r="GM63" i="11"/>
  <c r="GL83" i="11"/>
  <c r="GM120" i="11"/>
  <c r="GM7" i="11"/>
  <c r="GL2" i="11"/>
  <c r="GL20" i="11"/>
  <c r="GM21" i="11"/>
  <c r="GL22" i="11"/>
  <c r="GM33" i="11"/>
  <c r="GM38" i="11"/>
  <c r="GM27" i="11"/>
  <c r="GM31" i="11"/>
  <c r="GM34" i="11"/>
  <c r="GM53" i="11"/>
  <c r="GM52" i="11"/>
  <c r="GM69" i="11"/>
  <c r="GM58" i="11"/>
  <c r="GM56" i="11"/>
  <c r="GL68" i="11"/>
  <c r="GL84" i="11"/>
  <c r="GL67" i="11"/>
  <c r="GL72" i="11"/>
  <c r="GM81" i="11"/>
  <c r="GL69" i="11"/>
  <c r="GM92" i="11"/>
  <c r="GL102" i="11"/>
  <c r="GM94" i="11"/>
  <c r="GM109" i="11"/>
  <c r="GM117" i="11"/>
  <c r="GM110" i="11"/>
  <c r="GL114" i="11"/>
  <c r="GL106" i="11"/>
  <c r="GM22" i="11"/>
  <c r="GM66" i="11"/>
  <c r="GL103" i="11"/>
  <c r="GM9" i="11"/>
  <c r="GM11" i="11"/>
  <c r="GM2" i="11"/>
  <c r="GL21" i="11"/>
  <c r="GL14" i="11"/>
  <c r="GM32" i="11"/>
  <c r="GL26" i="11"/>
  <c r="GL35" i="11"/>
  <c r="GL40" i="11"/>
  <c r="GM41" i="11"/>
  <c r="GM42" i="11"/>
  <c r="GL48" i="11"/>
  <c r="GM55" i="11"/>
  <c r="GM73" i="11"/>
  <c r="GM62" i="11"/>
  <c r="GM59" i="11"/>
  <c r="GM60" i="11"/>
  <c r="GL88" i="11"/>
  <c r="GL77" i="11"/>
  <c r="GM74" i="11"/>
  <c r="GM87" i="11"/>
  <c r="GL79" i="11"/>
  <c r="GL90" i="11"/>
  <c r="GM77" i="11"/>
  <c r="GM100" i="11"/>
  <c r="GM113" i="11"/>
  <c r="GM121" i="11"/>
  <c r="GL99" i="11"/>
  <c r="GM116" i="11"/>
  <c r="GM114" i="11"/>
  <c r="GL42" i="11"/>
  <c r="GL51" i="11"/>
  <c r="GL81" i="11"/>
  <c r="GL92" i="11"/>
  <c r="GN4" i="11"/>
  <c r="GL10" i="11"/>
  <c r="GM18" i="11"/>
  <c r="GL12" i="11"/>
  <c r="GL25" i="11"/>
  <c r="GL24" i="11"/>
  <c r="GL30" i="11"/>
  <c r="GM35" i="11"/>
  <c r="GL37" i="11"/>
  <c r="GL34" i="11"/>
  <c r="GM46" i="11"/>
  <c r="GL54" i="11"/>
  <c r="GL47" i="11"/>
  <c r="GL58" i="11"/>
  <c r="GM70" i="11"/>
  <c r="GM67" i="11"/>
  <c r="GM68" i="11"/>
  <c r="GM75" i="11"/>
  <c r="GL61" i="11"/>
  <c r="GM82" i="11"/>
  <c r="GL85" i="11"/>
  <c r="GM85" i="11"/>
  <c r="GL97" i="11"/>
  <c r="GL100" i="11"/>
  <c r="GM104" i="11"/>
  <c r="GM98" i="11"/>
  <c r="GM107" i="11"/>
  <c r="GM106" i="11"/>
  <c r="GM112" i="11"/>
  <c r="GM119" i="11"/>
  <c r="GL13" i="11"/>
  <c r="GM43" i="11"/>
  <c r="GM64" i="11"/>
  <c r="GL93" i="11"/>
  <c r="GL111" i="11"/>
  <c r="GO2" i="11" l="1"/>
  <c r="GO7" i="11"/>
  <c r="GO11" i="11"/>
  <c r="GN7" i="11"/>
  <c r="GO28" i="11"/>
  <c r="GO36" i="11"/>
  <c r="GN31" i="11"/>
  <c r="GN41" i="11"/>
  <c r="GO42" i="11"/>
  <c r="GN36" i="11"/>
  <c r="GN43" i="11"/>
  <c r="GO50" i="11"/>
  <c r="GN46" i="11"/>
  <c r="GN61" i="11"/>
  <c r="GN58" i="11"/>
  <c r="GN56" i="11"/>
  <c r="GO74" i="11"/>
  <c r="GO87" i="11"/>
  <c r="GN68" i="11"/>
  <c r="GN84" i="11"/>
  <c r="GN88" i="11"/>
  <c r="GO75" i="11"/>
  <c r="GN96" i="11"/>
  <c r="GO96" i="11"/>
  <c r="GN100" i="11"/>
  <c r="GN95" i="11"/>
  <c r="GO114" i="11"/>
  <c r="GN110" i="11"/>
  <c r="GN109" i="11"/>
  <c r="GN116" i="11"/>
  <c r="GN22" i="11"/>
  <c r="GN57" i="11"/>
  <c r="GO67" i="11"/>
  <c r="GO90" i="11"/>
  <c r="GO9" i="11"/>
  <c r="GO18" i="11"/>
  <c r="GN18" i="11"/>
  <c r="GN17" i="11"/>
  <c r="GO22" i="11"/>
  <c r="GN23" i="11"/>
  <c r="GO26" i="11"/>
  <c r="GN29" i="11"/>
  <c r="GN26" i="11"/>
  <c r="GO41" i="11"/>
  <c r="GO49" i="11"/>
  <c r="GO53" i="11"/>
  <c r="GN44" i="11"/>
  <c r="GN65" i="11"/>
  <c r="GN62" i="11"/>
  <c r="GN59" i="11"/>
  <c r="GN66" i="11"/>
  <c r="GO91" i="11"/>
  <c r="GN71" i="11"/>
  <c r="GN90" i="11"/>
  <c r="GN94" i="11"/>
  <c r="GN74" i="11"/>
  <c r="GO80" i="11"/>
  <c r="GO99" i="11"/>
  <c r="GN103" i="11"/>
  <c r="GO109" i="11"/>
  <c r="GN117" i="11"/>
  <c r="GO115" i="11"/>
  <c r="GO105" i="11"/>
  <c r="GN16" i="11"/>
  <c r="GO39" i="11"/>
  <c r="GO79" i="11"/>
  <c r="GO97" i="11"/>
  <c r="GP4" i="11"/>
  <c r="GN8" i="11"/>
  <c r="GN15" i="11"/>
  <c r="GO20" i="11"/>
  <c r="GN11" i="11"/>
  <c r="GN25" i="11"/>
  <c r="GO33" i="11"/>
  <c r="GN30" i="11"/>
  <c r="GN33" i="11"/>
  <c r="GN45" i="11"/>
  <c r="GO56" i="11"/>
  <c r="GO57" i="11"/>
  <c r="GO60" i="11"/>
  <c r="GN69" i="11"/>
  <c r="GN52" i="11"/>
  <c r="GN63" i="11"/>
  <c r="GN70" i="11"/>
  <c r="GN60" i="11"/>
  <c r="GN77" i="11"/>
  <c r="GN93" i="11"/>
  <c r="GO78" i="11"/>
  <c r="GO76" i="11"/>
  <c r="GO89" i="11"/>
  <c r="GO101" i="11"/>
  <c r="GN104" i="11"/>
  <c r="GN112" i="11"/>
  <c r="GN121" i="11"/>
  <c r="GO92" i="11"/>
  <c r="GN119" i="11"/>
  <c r="GO10" i="11"/>
  <c r="GO30" i="11"/>
  <c r="GO69" i="11"/>
  <c r="GO98" i="11"/>
  <c r="GO118" i="11"/>
  <c r="GN6" i="11"/>
  <c r="GN12" i="11"/>
  <c r="GN19" i="11"/>
  <c r="GO21" i="11"/>
  <c r="GN13" i="11"/>
  <c r="GN21" i="11"/>
  <c r="GN34" i="11"/>
  <c r="GO38" i="11"/>
  <c r="GO43" i="11"/>
  <c r="GN49" i="11"/>
  <c r="GN47" i="11"/>
  <c r="GN48" i="11"/>
  <c r="GO64" i="11"/>
  <c r="GN55" i="11"/>
  <c r="GO58" i="11"/>
  <c r="GN67" i="11"/>
  <c r="GN79" i="11"/>
  <c r="GN64" i="11"/>
  <c r="GN81" i="11"/>
  <c r="GN97" i="11"/>
  <c r="GO82" i="11"/>
  <c r="GN85" i="11"/>
  <c r="GN99" i="11"/>
  <c r="GN107" i="11"/>
  <c r="GO100" i="11"/>
  <c r="GN114" i="11"/>
  <c r="GN115" i="11"/>
  <c r="GO106" i="11"/>
  <c r="GN120" i="11"/>
  <c r="GN28" i="11"/>
  <c r="GO51" i="11"/>
  <c r="GO85" i="11"/>
  <c r="GO113" i="11"/>
  <c r="GN10" i="11"/>
  <c r="GN9" i="11"/>
  <c r="GO15" i="11"/>
  <c r="GN24" i="11"/>
  <c r="GO27" i="11"/>
  <c r="GO23" i="11"/>
  <c r="GO37" i="11"/>
  <c r="GN20" i="11"/>
  <c r="GN40" i="11"/>
  <c r="GN39" i="11"/>
  <c r="GN50" i="11"/>
  <c r="GN51" i="11"/>
  <c r="GO68" i="11"/>
  <c r="GO61" i="11"/>
  <c r="GO62" i="11"/>
  <c r="GO59" i="11"/>
  <c r="GN83" i="11"/>
  <c r="GN73" i="11"/>
  <c r="GO77" i="11"/>
  <c r="GO73" i="11"/>
  <c r="GO88" i="11"/>
  <c r="GN91" i="11"/>
  <c r="GN101" i="11"/>
  <c r="GN111" i="11"/>
  <c r="GO103" i="11"/>
  <c r="GO116" i="11"/>
  <c r="GO121" i="11"/>
  <c r="GN108" i="11"/>
  <c r="GN118" i="11"/>
  <c r="GN2" i="11"/>
  <c r="GN37" i="11"/>
  <c r="GN76" i="11"/>
  <c r="GO108" i="11"/>
  <c r="GO6" i="11"/>
  <c r="GO12" i="11"/>
  <c r="GO19" i="11"/>
  <c r="GO16" i="11"/>
  <c r="GO31" i="11"/>
  <c r="GO25" i="11"/>
  <c r="GN32" i="11"/>
  <c r="GO29" i="11"/>
  <c r="GO44" i="11"/>
  <c r="GO45" i="11"/>
  <c r="GN53" i="11"/>
  <c r="GO48" i="11"/>
  <c r="GO72" i="11"/>
  <c r="GO65" i="11"/>
  <c r="GO66" i="11"/>
  <c r="GO63" i="11"/>
  <c r="GN87" i="11"/>
  <c r="GN75" i="11"/>
  <c r="GO81" i="11"/>
  <c r="GO84" i="11"/>
  <c r="GO94" i="11"/>
  <c r="GN86" i="11"/>
  <c r="GN106" i="11"/>
  <c r="GO86" i="11"/>
  <c r="GO104" i="11"/>
  <c r="GO120" i="11"/>
  <c r="GO107" i="11"/>
  <c r="GO111" i="11"/>
  <c r="GO110" i="11"/>
  <c r="GN14" i="11"/>
  <c r="GO34" i="11"/>
  <c r="GO70" i="11"/>
  <c r="GN89" i="11"/>
  <c r="GO119" i="11"/>
  <c r="GO8" i="11"/>
  <c r="GO14" i="11"/>
  <c r="GO17" i="11"/>
  <c r="GO13" i="11"/>
  <c r="GO24" i="11"/>
  <c r="GO32" i="11"/>
  <c r="GN27" i="11"/>
  <c r="GN38" i="11"/>
  <c r="GN35" i="11"/>
  <c r="GO40" i="11"/>
  <c r="GN42" i="11"/>
  <c r="GO47" i="11"/>
  <c r="GO54" i="11"/>
  <c r="GN54" i="11"/>
  <c r="GO55" i="11"/>
  <c r="GO52" i="11"/>
  <c r="GO71" i="11"/>
  <c r="GO83" i="11"/>
  <c r="GN80" i="11"/>
  <c r="GN72" i="11"/>
  <c r="GN82" i="11"/>
  <c r="GO102" i="11"/>
  <c r="GN92" i="11"/>
  <c r="GO93" i="11"/>
  <c r="GN102" i="11"/>
  <c r="GO112" i="11"/>
  <c r="GN113" i="11"/>
  <c r="GN105" i="11"/>
  <c r="GN98" i="11"/>
  <c r="GO95" i="11"/>
  <c r="GO35" i="11"/>
  <c r="GO46" i="11"/>
  <c r="GN78" i="11"/>
  <c r="GO117" i="11"/>
  <c r="GM122" i="11"/>
  <c r="GL122" i="11"/>
  <c r="GO122" i="11" l="1"/>
  <c r="GN122" i="11"/>
  <c r="GP8" i="11"/>
  <c r="GQ9" i="11"/>
  <c r="GQ6" i="11"/>
  <c r="GP16" i="11"/>
  <c r="GQ27" i="11"/>
  <c r="GQ34" i="11"/>
  <c r="GQ24" i="11"/>
  <c r="GQ39" i="11"/>
  <c r="GQ37" i="11"/>
  <c r="GQ43" i="11"/>
  <c r="GQ48" i="11"/>
  <c r="GQ56" i="11"/>
  <c r="GQ57" i="11"/>
  <c r="GP64" i="11"/>
  <c r="GP51" i="11"/>
  <c r="GQ65" i="11"/>
  <c r="GQ58" i="11"/>
  <c r="GP78" i="11"/>
  <c r="GQ86" i="11"/>
  <c r="GP84" i="11"/>
  <c r="GP92" i="11"/>
  <c r="GQ81" i="11"/>
  <c r="GP85" i="11"/>
  <c r="GP109" i="11"/>
  <c r="GQ85" i="11"/>
  <c r="GQ111" i="11"/>
  <c r="GQ120" i="11"/>
  <c r="GQ112" i="11"/>
  <c r="GQ103" i="11"/>
  <c r="GP115" i="11"/>
  <c r="GP2" i="11"/>
  <c r="GQ13" i="11"/>
  <c r="GQ16" i="11"/>
  <c r="GP14" i="11"/>
  <c r="GQ20" i="11"/>
  <c r="GQ38" i="11"/>
  <c r="GQ32" i="11"/>
  <c r="GQ25" i="11"/>
  <c r="GQ28" i="11"/>
  <c r="GQ46" i="11"/>
  <c r="GQ36" i="11"/>
  <c r="GP47" i="11"/>
  <c r="GP46" i="11"/>
  <c r="GP68" i="11"/>
  <c r="GQ54" i="11"/>
  <c r="GQ69" i="11"/>
  <c r="GQ62" i="11"/>
  <c r="GP82" i="11"/>
  <c r="GQ90" i="11"/>
  <c r="GP71" i="11"/>
  <c r="GP96" i="11"/>
  <c r="GQ87" i="11"/>
  <c r="GP91" i="11"/>
  <c r="GQ98" i="11"/>
  <c r="GP88" i="11"/>
  <c r="GQ115" i="11"/>
  <c r="GP104" i="11"/>
  <c r="GP113" i="11"/>
  <c r="GP108" i="11"/>
  <c r="GQ8" i="11"/>
  <c r="GP6" i="11"/>
  <c r="GP11" i="11"/>
  <c r="GQ15" i="11"/>
  <c r="GQ21" i="11"/>
  <c r="GP31" i="11"/>
  <c r="GP26" i="11"/>
  <c r="GQ33" i="11"/>
  <c r="GP35" i="11"/>
  <c r="GP38" i="11"/>
  <c r="GP45" i="11"/>
  <c r="GP50" i="11"/>
  <c r="GQ59" i="11"/>
  <c r="GP72" i="11"/>
  <c r="GP61" i="11"/>
  <c r="GQ73" i="11"/>
  <c r="GQ66" i="11"/>
  <c r="GP86" i="11"/>
  <c r="GP79" i="11"/>
  <c r="GQ76" i="11"/>
  <c r="GP100" i="11"/>
  <c r="GQ93" i="11"/>
  <c r="GP95" i="11"/>
  <c r="GQ96" i="11"/>
  <c r="GQ106" i="11"/>
  <c r="GQ91" i="11"/>
  <c r="GQ109" i="11"/>
  <c r="GQ114" i="11"/>
  <c r="GP111" i="11"/>
  <c r="GQ12" i="11"/>
  <c r="GQ14" i="11"/>
  <c r="GP18" i="11"/>
  <c r="GP19" i="11"/>
  <c r="GP12" i="11"/>
  <c r="GQ31" i="11"/>
  <c r="GP29" i="11"/>
  <c r="GP37" i="11"/>
  <c r="GQ41" i="11"/>
  <c r="GQ40" i="11"/>
  <c r="GQ44" i="11"/>
  <c r="GP53" i="11"/>
  <c r="GQ63" i="11"/>
  <c r="GP54" i="11"/>
  <c r="GP65" i="11"/>
  <c r="GP58" i="11"/>
  <c r="GQ70" i="11"/>
  <c r="GP90" i="11"/>
  <c r="GP83" i="11"/>
  <c r="GQ80" i="11"/>
  <c r="GQ89" i="11"/>
  <c r="GQ97" i="11"/>
  <c r="GP99" i="11"/>
  <c r="GQ99" i="11"/>
  <c r="GP94" i="11"/>
  <c r="GQ100" i="11"/>
  <c r="GP112" i="11"/>
  <c r="GP117" i="11"/>
  <c r="GQ117" i="11"/>
  <c r="GQ2" i="11"/>
  <c r="GQ17" i="11"/>
  <c r="GQ22" i="11"/>
  <c r="GP17" i="11"/>
  <c r="GP22" i="11"/>
  <c r="GQ35" i="11"/>
  <c r="GP30" i="11"/>
  <c r="GP40" i="11"/>
  <c r="GP39" i="11"/>
  <c r="GP48" i="11"/>
  <c r="GQ55" i="11"/>
  <c r="GP43" i="11"/>
  <c r="GQ67" i="11"/>
  <c r="GQ60" i="11"/>
  <c r="GQ51" i="11"/>
  <c r="GP62" i="11"/>
  <c r="GQ74" i="11"/>
  <c r="GP59" i="11"/>
  <c r="GP73" i="11"/>
  <c r="GQ84" i="11"/>
  <c r="GP81" i="11"/>
  <c r="GQ101" i="11"/>
  <c r="GQ92" i="11"/>
  <c r="GP101" i="11"/>
  <c r="GP102" i="11"/>
  <c r="GP103" i="11"/>
  <c r="GP116" i="11"/>
  <c r="GQ105" i="11"/>
  <c r="GP119" i="11"/>
  <c r="GP9" i="11"/>
  <c r="GP7" i="11"/>
  <c r="GQ18" i="11"/>
  <c r="GP27" i="11"/>
  <c r="GQ26" i="11"/>
  <c r="GP24" i="11"/>
  <c r="GQ23" i="11"/>
  <c r="GP44" i="11"/>
  <c r="GP42" i="11"/>
  <c r="GP52" i="11"/>
  <c r="GP49" i="11"/>
  <c r="GQ47" i="11"/>
  <c r="GQ71" i="11"/>
  <c r="GQ64" i="11"/>
  <c r="GP55" i="11"/>
  <c r="GP66" i="11"/>
  <c r="GP69" i="11"/>
  <c r="GP63" i="11"/>
  <c r="GP75" i="11"/>
  <c r="GQ88" i="11"/>
  <c r="GP87" i="11"/>
  <c r="GQ94" i="11"/>
  <c r="GQ95" i="11"/>
  <c r="GP106" i="11"/>
  <c r="GP107" i="11"/>
  <c r="GQ108" i="11"/>
  <c r="GP120" i="11"/>
  <c r="GQ110" i="11"/>
  <c r="GQ121" i="11"/>
  <c r="GQ7" i="11"/>
  <c r="GP13" i="11"/>
  <c r="GP10" i="11"/>
  <c r="GP23" i="11"/>
  <c r="GP20" i="11"/>
  <c r="GQ29" i="11"/>
  <c r="GP32" i="11"/>
  <c r="GP25" i="11"/>
  <c r="GP28" i="11"/>
  <c r="GQ45" i="11"/>
  <c r="GP36" i="11"/>
  <c r="GP56" i="11"/>
  <c r="GQ50" i="11"/>
  <c r="GQ75" i="11"/>
  <c r="GQ68" i="11"/>
  <c r="GP57" i="11"/>
  <c r="GP70" i="11"/>
  <c r="GQ77" i="11"/>
  <c r="GQ78" i="11"/>
  <c r="GP76" i="11"/>
  <c r="GP77" i="11"/>
  <c r="GP93" i="11"/>
  <c r="GQ79" i="11"/>
  <c r="GP98" i="11"/>
  <c r="GP110" i="11"/>
  <c r="GQ102" i="11"/>
  <c r="GQ119" i="11"/>
  <c r="GP114" i="11"/>
  <c r="GP118" i="11"/>
  <c r="GP121" i="11"/>
  <c r="GQ11" i="11"/>
  <c r="GR4" i="11"/>
  <c r="GQ10" i="11"/>
  <c r="GP15" i="11"/>
  <c r="GP21" i="11"/>
  <c r="GQ30" i="11"/>
  <c r="GQ19" i="11"/>
  <c r="GP33" i="11"/>
  <c r="GP34" i="11"/>
  <c r="GQ42" i="11"/>
  <c r="GP41" i="11"/>
  <c r="GQ49" i="11"/>
  <c r="GQ53" i="11"/>
  <c r="GP60" i="11"/>
  <c r="GQ72" i="11"/>
  <c r="GQ61" i="11"/>
  <c r="GQ52" i="11"/>
  <c r="GP74" i="11"/>
  <c r="GQ82" i="11"/>
  <c r="GP80" i="11"/>
  <c r="GP89" i="11"/>
  <c r="GP97" i="11"/>
  <c r="GQ83" i="11"/>
  <c r="GP105" i="11"/>
  <c r="GP67" i="11"/>
  <c r="GQ107" i="11"/>
  <c r="GQ116" i="11"/>
  <c r="GQ104" i="11"/>
  <c r="GQ118" i="11"/>
  <c r="GQ113" i="11"/>
  <c r="GP122" i="11" l="1"/>
  <c r="GQ122" i="11"/>
  <c r="GS10" i="11"/>
  <c r="GS12" i="11"/>
  <c r="GS19" i="11"/>
  <c r="GR9" i="11"/>
  <c r="GS26" i="11"/>
  <c r="GS33" i="11"/>
  <c r="GS30" i="11"/>
  <c r="GS36" i="11"/>
  <c r="GR37" i="11"/>
  <c r="GR42" i="11"/>
  <c r="GR51" i="11"/>
  <c r="GS46" i="11"/>
  <c r="GR50" i="11"/>
  <c r="GR59" i="11"/>
  <c r="GS71" i="11"/>
  <c r="GR57" i="11"/>
  <c r="GS65" i="11"/>
  <c r="GR81" i="11"/>
  <c r="GS85" i="11"/>
  <c r="GR73" i="11"/>
  <c r="GR95" i="11"/>
  <c r="GS84" i="11"/>
  <c r="GR88" i="11"/>
  <c r="GR108" i="11"/>
  <c r="GR113" i="11"/>
  <c r="GS97" i="11"/>
  <c r="GS119" i="11"/>
  <c r="GR116" i="11"/>
  <c r="GS121" i="11"/>
  <c r="GR114" i="11"/>
  <c r="GR7" i="11"/>
  <c r="GS2" i="11"/>
  <c r="GS14" i="11"/>
  <c r="GR15" i="11"/>
  <c r="GR16" i="11"/>
  <c r="GS37" i="11"/>
  <c r="GS34" i="11"/>
  <c r="GR39" i="11"/>
  <c r="GS18" i="11"/>
  <c r="GS45" i="11"/>
  <c r="GS47" i="11"/>
  <c r="GS52" i="11"/>
  <c r="GS51" i="11"/>
  <c r="GR63" i="11"/>
  <c r="GR60" i="11"/>
  <c r="GR61" i="11"/>
  <c r="GS69" i="11"/>
  <c r="GR85" i="11"/>
  <c r="GS89" i="11"/>
  <c r="GR75" i="11"/>
  <c r="GR99" i="11"/>
  <c r="GS90" i="11"/>
  <c r="GS93" i="11"/>
  <c r="GS95" i="11"/>
  <c r="GS99" i="11"/>
  <c r="GS106" i="11"/>
  <c r="GS108" i="11"/>
  <c r="GR100" i="11"/>
  <c r="GS102" i="11"/>
  <c r="GR121" i="11"/>
  <c r="GS7" i="11"/>
  <c r="GT4" i="11"/>
  <c r="GR17" i="11"/>
  <c r="GR13" i="11"/>
  <c r="GR20" i="11"/>
  <c r="GS22" i="11"/>
  <c r="GR31" i="11"/>
  <c r="GR43" i="11"/>
  <c r="GR38" i="11"/>
  <c r="GS42" i="11"/>
  <c r="GR41" i="11"/>
  <c r="GR55" i="11"/>
  <c r="GS48" i="11"/>
  <c r="GR67" i="11"/>
  <c r="GR64" i="11"/>
  <c r="GR65" i="11"/>
  <c r="GS73" i="11"/>
  <c r="GR89" i="11"/>
  <c r="GR78" i="11"/>
  <c r="GS79" i="11"/>
  <c r="GS80" i="11"/>
  <c r="GS92" i="11"/>
  <c r="GR76" i="11"/>
  <c r="GS103" i="11"/>
  <c r="GR101" i="11"/>
  <c r="GS110" i="11"/>
  <c r="GS111" i="11"/>
  <c r="GS113" i="11"/>
  <c r="GS112" i="11"/>
  <c r="GS11" i="11"/>
  <c r="GS9" i="11"/>
  <c r="GR10" i="11"/>
  <c r="GR14" i="11"/>
  <c r="GR21" i="11"/>
  <c r="GR27" i="11"/>
  <c r="GS31" i="11"/>
  <c r="GR24" i="11"/>
  <c r="GS40" i="11"/>
  <c r="GS43" i="11"/>
  <c r="GR46" i="11"/>
  <c r="GS55" i="11"/>
  <c r="GS58" i="11"/>
  <c r="GR71" i="11"/>
  <c r="GR54" i="11"/>
  <c r="GR69" i="11"/>
  <c r="GR58" i="11"/>
  <c r="GR66" i="11"/>
  <c r="GR82" i="11"/>
  <c r="GS83" i="11"/>
  <c r="GS86" i="11"/>
  <c r="GS96" i="11"/>
  <c r="GS88" i="11"/>
  <c r="GS104" i="11"/>
  <c r="GS105" i="11"/>
  <c r="GS114" i="11"/>
  <c r="GR119" i="11"/>
  <c r="GR115" i="11"/>
  <c r="GS107" i="11"/>
  <c r="GR8" i="11"/>
  <c r="GS16" i="11"/>
  <c r="GS17" i="11"/>
  <c r="GR19" i="11"/>
  <c r="GS13" i="11"/>
  <c r="GR29" i="11"/>
  <c r="GR25" i="11"/>
  <c r="GR32" i="11"/>
  <c r="GS41" i="11"/>
  <c r="GS38" i="11"/>
  <c r="GR52" i="11"/>
  <c r="GR49" i="11"/>
  <c r="GS62" i="11"/>
  <c r="GS50" i="11"/>
  <c r="GS60" i="11"/>
  <c r="GR53" i="11"/>
  <c r="GR62" i="11"/>
  <c r="GR70" i="11"/>
  <c r="GR79" i="11"/>
  <c r="GS87" i="11"/>
  <c r="GR84" i="11"/>
  <c r="GS100" i="11"/>
  <c r="GR94" i="11"/>
  <c r="GR93" i="11"/>
  <c r="GR97" i="11"/>
  <c r="GR102" i="11"/>
  <c r="GR87" i="11"/>
  <c r="GR117" i="11"/>
  <c r="GR120" i="11"/>
  <c r="GR12" i="11"/>
  <c r="GS20" i="11"/>
  <c r="GS21" i="11"/>
  <c r="GR23" i="11"/>
  <c r="GR18" i="11"/>
  <c r="GR30" i="11"/>
  <c r="GR28" i="11"/>
  <c r="GS24" i="11"/>
  <c r="GR35" i="11"/>
  <c r="GR40" i="11"/>
  <c r="GS54" i="11"/>
  <c r="GS49" i="11"/>
  <c r="GS66" i="11"/>
  <c r="GS59" i="11"/>
  <c r="GS64" i="11"/>
  <c r="GR56" i="11"/>
  <c r="GR72" i="11"/>
  <c r="GR74" i="11"/>
  <c r="GR83" i="11"/>
  <c r="GR80" i="11"/>
  <c r="GR90" i="11"/>
  <c r="GS78" i="11"/>
  <c r="GR98" i="11"/>
  <c r="GS98" i="11"/>
  <c r="GS101" i="11"/>
  <c r="GS91" i="11"/>
  <c r="GS109" i="11"/>
  <c r="GR110" i="11"/>
  <c r="GS116" i="11"/>
  <c r="GR2" i="11"/>
  <c r="GR6" i="11"/>
  <c r="GR11" i="11"/>
  <c r="GR26" i="11"/>
  <c r="GS25" i="11"/>
  <c r="GS27" i="11"/>
  <c r="GR33" i="11"/>
  <c r="GS32" i="11"/>
  <c r="GS39" i="11"/>
  <c r="GS44" i="11"/>
  <c r="GR44" i="11"/>
  <c r="GS56" i="11"/>
  <c r="GS70" i="11"/>
  <c r="GS63" i="11"/>
  <c r="GS68" i="11"/>
  <c r="GS57" i="11"/>
  <c r="GS76" i="11"/>
  <c r="GS77" i="11"/>
  <c r="GS53" i="11"/>
  <c r="GR86" i="11"/>
  <c r="GR92" i="11"/>
  <c r="GS82" i="11"/>
  <c r="GR103" i="11"/>
  <c r="GR105" i="11"/>
  <c r="GR106" i="11"/>
  <c r="GR111" i="11"/>
  <c r="GR107" i="11"/>
  <c r="GS115" i="11"/>
  <c r="GS120" i="11"/>
  <c r="GS6" i="11"/>
  <c r="GS8" i="11"/>
  <c r="GS15" i="11"/>
  <c r="GR22" i="11"/>
  <c r="GS23" i="11"/>
  <c r="GS28" i="11"/>
  <c r="GS29" i="11"/>
  <c r="GR36" i="11"/>
  <c r="GR34" i="11"/>
  <c r="GS35" i="11"/>
  <c r="GR47" i="11"/>
  <c r="GR45" i="11"/>
  <c r="GR48" i="11"/>
  <c r="GS74" i="11"/>
  <c r="GS67" i="11"/>
  <c r="GS72" i="11"/>
  <c r="GS61" i="11"/>
  <c r="GR77" i="11"/>
  <c r="GS81" i="11"/>
  <c r="GR68" i="11"/>
  <c r="GR91" i="11"/>
  <c r="GR96" i="11"/>
  <c r="GS75" i="11"/>
  <c r="GR104" i="11"/>
  <c r="GR109" i="11"/>
  <c r="GS94" i="11"/>
  <c r="GS118" i="11"/>
  <c r="GR112" i="11"/>
  <c r="GS117" i="11"/>
  <c r="GR118" i="11"/>
  <c r="GS122" i="11" l="1"/>
  <c r="GU10" i="11"/>
  <c r="GT9" i="11"/>
  <c r="GU16" i="11"/>
  <c r="GU17" i="11"/>
  <c r="GT23" i="11"/>
  <c r="GT22" i="11"/>
  <c r="GU27" i="11"/>
  <c r="GT33" i="11"/>
  <c r="GT39" i="11"/>
  <c r="GT50" i="11"/>
  <c r="GU44" i="11"/>
  <c r="GU54" i="11"/>
  <c r="GU47" i="11"/>
  <c r="GU49" i="11"/>
  <c r="GU70" i="11"/>
  <c r="GT60" i="11"/>
  <c r="GT75" i="11"/>
  <c r="GU76" i="11"/>
  <c r="GT78" i="11"/>
  <c r="GU79" i="11"/>
  <c r="GT86" i="11"/>
  <c r="GU103" i="11"/>
  <c r="GT93" i="11"/>
  <c r="GT90" i="11"/>
  <c r="GU98" i="11"/>
  <c r="GU113" i="11"/>
  <c r="GU121" i="11"/>
  <c r="GU112" i="11"/>
  <c r="GT106" i="11"/>
  <c r="GU43" i="11"/>
  <c r="GU72" i="11"/>
  <c r="GU105" i="11"/>
  <c r="GT7" i="11"/>
  <c r="GV4" i="11"/>
  <c r="GT14" i="11"/>
  <c r="GT18" i="11"/>
  <c r="GT16" i="11"/>
  <c r="GU26" i="11"/>
  <c r="GU30" i="11"/>
  <c r="GT36" i="11"/>
  <c r="GU41" i="11"/>
  <c r="GT38" i="11"/>
  <c r="GU48" i="11"/>
  <c r="GU45" i="11"/>
  <c r="GT53" i="11"/>
  <c r="GT58" i="11"/>
  <c r="GT59" i="11"/>
  <c r="GT64" i="11"/>
  <c r="GT69" i="11"/>
  <c r="GU80" i="11"/>
  <c r="GT82" i="11"/>
  <c r="GU83" i="11"/>
  <c r="GT89" i="11"/>
  <c r="GU81" i="11"/>
  <c r="GT97" i="11"/>
  <c r="GT103" i="11"/>
  <c r="GU104" i="11"/>
  <c r="GU94" i="11"/>
  <c r="GU118" i="11"/>
  <c r="GT114" i="11"/>
  <c r="GT110" i="11"/>
  <c r="GU15" i="11"/>
  <c r="GT31" i="11"/>
  <c r="GU62" i="11"/>
  <c r="GU95" i="11"/>
  <c r="GU111" i="11"/>
  <c r="GT11" i="11"/>
  <c r="GU2" i="11"/>
  <c r="GT20" i="11"/>
  <c r="GT8" i="11"/>
  <c r="GU23" i="11"/>
  <c r="GU28" i="11"/>
  <c r="GT24" i="11"/>
  <c r="GU8" i="11"/>
  <c r="GT35" i="11"/>
  <c r="GT40" i="11"/>
  <c r="GT51" i="11"/>
  <c r="GU52" i="11"/>
  <c r="GU56" i="11"/>
  <c r="GT62" i="11"/>
  <c r="GT63" i="11"/>
  <c r="GT68" i="11"/>
  <c r="GT72" i="11"/>
  <c r="GU84" i="11"/>
  <c r="GT61" i="11"/>
  <c r="GT85" i="11"/>
  <c r="GT91" i="11"/>
  <c r="GT87" i="11"/>
  <c r="GT100" i="11"/>
  <c r="GT104" i="11"/>
  <c r="GU96" i="11"/>
  <c r="GU97" i="11"/>
  <c r="GT118" i="11"/>
  <c r="GT116" i="11"/>
  <c r="GT121" i="11"/>
  <c r="GU38" i="11"/>
  <c r="GT81" i="11"/>
  <c r="GU93" i="11"/>
  <c r="GU7" i="11"/>
  <c r="GU13" i="11"/>
  <c r="GT10" i="11"/>
  <c r="GT15" i="11"/>
  <c r="GU24" i="11"/>
  <c r="GU33" i="11"/>
  <c r="GT32" i="11"/>
  <c r="GT34" i="11"/>
  <c r="GU37" i="11"/>
  <c r="GT44" i="11"/>
  <c r="GU53" i="11"/>
  <c r="GU55" i="11"/>
  <c r="GU57" i="11"/>
  <c r="GT66" i="11"/>
  <c r="GU59" i="11"/>
  <c r="GU60" i="11"/>
  <c r="GU75" i="11"/>
  <c r="GU88" i="11"/>
  <c r="GT65" i="11"/>
  <c r="GT94" i="11"/>
  <c r="GT95" i="11"/>
  <c r="GU90" i="11"/>
  <c r="GT102" i="11"/>
  <c r="GT108" i="11"/>
  <c r="GT99" i="11"/>
  <c r="GU101" i="11"/>
  <c r="GU108" i="11"/>
  <c r="GT113" i="11"/>
  <c r="GT117" i="11"/>
  <c r="GT6" i="11"/>
  <c r="GU25" i="11"/>
  <c r="GT45" i="11"/>
  <c r="GT84" i="11"/>
  <c r="GU100" i="11"/>
  <c r="GU120" i="11"/>
  <c r="GU11" i="11"/>
  <c r="GU18" i="11"/>
  <c r="GU14" i="11"/>
  <c r="GT25" i="11"/>
  <c r="GU32" i="11"/>
  <c r="GU22" i="11"/>
  <c r="GU31" i="11"/>
  <c r="GT37" i="11"/>
  <c r="GU42" i="11"/>
  <c r="GU46" i="11"/>
  <c r="GU51" i="11"/>
  <c r="GT47" i="11"/>
  <c r="GU61" i="11"/>
  <c r="GT70" i="11"/>
  <c r="GU63" i="11"/>
  <c r="GU64" i="11"/>
  <c r="GT76" i="11"/>
  <c r="GT74" i="11"/>
  <c r="GU78" i="11"/>
  <c r="GT98" i="11"/>
  <c r="GU89" i="11"/>
  <c r="GU92" i="11"/>
  <c r="GT107" i="11"/>
  <c r="GT112" i="11"/>
  <c r="GT105" i="11"/>
  <c r="GU106" i="11"/>
  <c r="GT111" i="11"/>
  <c r="GU114" i="11"/>
  <c r="GT119" i="11"/>
  <c r="GT26" i="11"/>
  <c r="GU69" i="11"/>
  <c r="GU74" i="11"/>
  <c r="GU9" i="11"/>
  <c r="GT12" i="11"/>
  <c r="GT2" i="11"/>
  <c r="GT17" i="11"/>
  <c r="GT19" i="11"/>
  <c r="GU36" i="11"/>
  <c r="GT27" i="11"/>
  <c r="GU21" i="11"/>
  <c r="GU39" i="11"/>
  <c r="GT43" i="11"/>
  <c r="GU34" i="11"/>
  <c r="GT54" i="11"/>
  <c r="GT49" i="11"/>
  <c r="GU65" i="11"/>
  <c r="GU58" i="11"/>
  <c r="GU67" i="11"/>
  <c r="GU68" i="11"/>
  <c r="GT80" i="11"/>
  <c r="GT77" i="11"/>
  <c r="GU82" i="11"/>
  <c r="GU77" i="11"/>
  <c r="GU91" i="11"/>
  <c r="GT57" i="11"/>
  <c r="GT92" i="11"/>
  <c r="GT79" i="11"/>
  <c r="GT101" i="11"/>
  <c r="GU110" i="11"/>
  <c r="GT109" i="11"/>
  <c r="GU116" i="11"/>
  <c r="GU119" i="11"/>
  <c r="GU12" i="11"/>
  <c r="GU35" i="11"/>
  <c r="GU71" i="11"/>
  <c r="GU85" i="11"/>
  <c r="GT120" i="11"/>
  <c r="GU6" i="11"/>
  <c r="GU19" i="11"/>
  <c r="GT13" i="11"/>
  <c r="GT21" i="11"/>
  <c r="GU29" i="11"/>
  <c r="GT28" i="11"/>
  <c r="GT30" i="11"/>
  <c r="GT42" i="11"/>
  <c r="GT41" i="11"/>
  <c r="GT46" i="11"/>
  <c r="GU40" i="11"/>
  <c r="GT52" i="11"/>
  <c r="GU50" i="11"/>
  <c r="GU73" i="11"/>
  <c r="GU66" i="11"/>
  <c r="GT55" i="11"/>
  <c r="GT56" i="11"/>
  <c r="GT88" i="11"/>
  <c r="GT67" i="11"/>
  <c r="GT71" i="11"/>
  <c r="GT73" i="11"/>
  <c r="GU99" i="11"/>
  <c r="GU87" i="11"/>
  <c r="GU102" i="11"/>
  <c r="GT96" i="11"/>
  <c r="GU109" i="11"/>
  <c r="GU117" i="11"/>
  <c r="GU107" i="11"/>
  <c r="GT83" i="11"/>
  <c r="GT115" i="11"/>
  <c r="GU20" i="11"/>
  <c r="GT29" i="11"/>
  <c r="GT48" i="11"/>
  <c r="GU86" i="11"/>
  <c r="GU115" i="11"/>
  <c r="GR122" i="11"/>
  <c r="GT122" i="11" l="1"/>
  <c r="GW9" i="11"/>
  <c r="GV7" i="11"/>
  <c r="GW19" i="11"/>
  <c r="GV18" i="11"/>
  <c r="GV19" i="11"/>
  <c r="GV26" i="11"/>
  <c r="GV23" i="11"/>
  <c r="GW20" i="11"/>
  <c r="GV34" i="11"/>
  <c r="GV37" i="11"/>
  <c r="GW47" i="11"/>
  <c r="GW48" i="11"/>
  <c r="GV47" i="11"/>
  <c r="GV61" i="11"/>
  <c r="GW58" i="11"/>
  <c r="GV55" i="11"/>
  <c r="GV79" i="11"/>
  <c r="GW83" i="11"/>
  <c r="GV77" i="11"/>
  <c r="GV97" i="11"/>
  <c r="GW98" i="11"/>
  <c r="GV68" i="11"/>
  <c r="GV106" i="11"/>
  <c r="GW90" i="11"/>
  <c r="GW103" i="11"/>
  <c r="GW99" i="11"/>
  <c r="GW106" i="11"/>
  <c r="GW109" i="11"/>
  <c r="GW111" i="11"/>
  <c r="GV6" i="11"/>
  <c r="GV9" i="11"/>
  <c r="GV12" i="11"/>
  <c r="GW21" i="11"/>
  <c r="GV20" i="11"/>
  <c r="GV28" i="11"/>
  <c r="GV38" i="11"/>
  <c r="GW29" i="11"/>
  <c r="GV40" i="11"/>
  <c r="GV42" i="11"/>
  <c r="GV50" i="11"/>
  <c r="GV51" i="11"/>
  <c r="GW49" i="11"/>
  <c r="GV65" i="11"/>
  <c r="GW62" i="11"/>
  <c r="GW59" i="11"/>
  <c r="GV83" i="11"/>
  <c r="GW87" i="11"/>
  <c r="GV81" i="11"/>
  <c r="GV60" i="11"/>
  <c r="GW102" i="11"/>
  <c r="GW78" i="11"/>
  <c r="GV89" i="11"/>
  <c r="GW95" i="11"/>
  <c r="GV104" i="11"/>
  <c r="GW113" i="11"/>
  <c r="GV110" i="11"/>
  <c r="GV101" i="11"/>
  <c r="GV113" i="11"/>
  <c r="GV10" i="11"/>
  <c r="GW7" i="11"/>
  <c r="GV13" i="11"/>
  <c r="GV15" i="11"/>
  <c r="GW31" i="11"/>
  <c r="GV22" i="11"/>
  <c r="GV21" i="11"/>
  <c r="GV30" i="11"/>
  <c r="GV44" i="11"/>
  <c r="GV45" i="11"/>
  <c r="GW56" i="11"/>
  <c r="GW53" i="11"/>
  <c r="GW60" i="11"/>
  <c r="GV69" i="11"/>
  <c r="GW66" i="11"/>
  <c r="GW63" i="11"/>
  <c r="GV87" i="11"/>
  <c r="GV66" i="11"/>
  <c r="GW74" i="11"/>
  <c r="GV64" i="11"/>
  <c r="GV84" i="11"/>
  <c r="GW82" i="11"/>
  <c r="GW92" i="11"/>
  <c r="GW100" i="11"/>
  <c r="GW96" i="11"/>
  <c r="GW114" i="11"/>
  <c r="GV115" i="11"/>
  <c r="GV105" i="11"/>
  <c r="GV114" i="11"/>
  <c r="GW6" i="11"/>
  <c r="GV8" i="11"/>
  <c r="GV16" i="11"/>
  <c r="GV17" i="11"/>
  <c r="GW35" i="11"/>
  <c r="GW26" i="11"/>
  <c r="GV35" i="11"/>
  <c r="GV32" i="11"/>
  <c r="GW34" i="11"/>
  <c r="GV49" i="11"/>
  <c r="GV48" i="11"/>
  <c r="GW57" i="11"/>
  <c r="GW64" i="11"/>
  <c r="GW61" i="11"/>
  <c r="GW70" i="11"/>
  <c r="GW67" i="11"/>
  <c r="GW52" i="11"/>
  <c r="GV70" i="11"/>
  <c r="GW77" i="11"/>
  <c r="GW80" i="11"/>
  <c r="GV78" i="11"/>
  <c r="GV90" i="11"/>
  <c r="GV95" i="11"/>
  <c r="GV103" i="11"/>
  <c r="GV99" i="11"/>
  <c r="GW116" i="11"/>
  <c r="GV117" i="11"/>
  <c r="GW107" i="11"/>
  <c r="GV116" i="11"/>
  <c r="GW10" i="11"/>
  <c r="GV11" i="11"/>
  <c r="GW12" i="11"/>
  <c r="GW22" i="11"/>
  <c r="GV25" i="11"/>
  <c r="GV29" i="11"/>
  <c r="GW38" i="11"/>
  <c r="GW33" i="11"/>
  <c r="GW40" i="11"/>
  <c r="GW37" i="11"/>
  <c r="GW50" i="11"/>
  <c r="GW46" i="11"/>
  <c r="GW68" i="11"/>
  <c r="GW65" i="11"/>
  <c r="GV54" i="11"/>
  <c r="GW71" i="11"/>
  <c r="GW55" i="11"/>
  <c r="GW75" i="11"/>
  <c r="GW81" i="11"/>
  <c r="GV85" i="11"/>
  <c r="GV82" i="11"/>
  <c r="GV92" i="11"/>
  <c r="GV100" i="11"/>
  <c r="GW86" i="11"/>
  <c r="GW104" i="11"/>
  <c r="GW120" i="11"/>
  <c r="GV121" i="11"/>
  <c r="GV112" i="11"/>
  <c r="GW118" i="11"/>
  <c r="GV2" i="11"/>
  <c r="GW14" i="11"/>
  <c r="GW11" i="11"/>
  <c r="GW16" i="11"/>
  <c r="GV24" i="11"/>
  <c r="GW25" i="11"/>
  <c r="GW23" i="11"/>
  <c r="GV41" i="11"/>
  <c r="GW42" i="11"/>
  <c r="GV39" i="11"/>
  <c r="GV43" i="11"/>
  <c r="GV53" i="11"/>
  <c r="GW51" i="11"/>
  <c r="GW72" i="11"/>
  <c r="GW69" i="11"/>
  <c r="GV59" i="11"/>
  <c r="GV71" i="11"/>
  <c r="GV72" i="11"/>
  <c r="GV76" i="11"/>
  <c r="GW85" i="11"/>
  <c r="GV94" i="11"/>
  <c r="GW84" i="11"/>
  <c r="GV96" i="11"/>
  <c r="GV102" i="11"/>
  <c r="GV88" i="11"/>
  <c r="GW108" i="11"/>
  <c r="GW115" i="11"/>
  <c r="GW110" i="11"/>
  <c r="GW119" i="11"/>
  <c r="GV118" i="11"/>
  <c r="GW8" i="11"/>
  <c r="GW13" i="11"/>
  <c r="GW17" i="11"/>
  <c r="GV14" i="11"/>
  <c r="GW24" i="11"/>
  <c r="GW32" i="11"/>
  <c r="GV31" i="11"/>
  <c r="GV33" i="11"/>
  <c r="GW30" i="11"/>
  <c r="GW41" i="11"/>
  <c r="GW45" i="11"/>
  <c r="GW44" i="11"/>
  <c r="GV52" i="11"/>
  <c r="GV56" i="11"/>
  <c r="GV58" i="11"/>
  <c r="GV63" i="11"/>
  <c r="GV73" i="11"/>
  <c r="GV75" i="11"/>
  <c r="GV80" i="11"/>
  <c r="GW88" i="11"/>
  <c r="GV86" i="11"/>
  <c r="GW89" i="11"/>
  <c r="GV91" i="11"/>
  <c r="GV107" i="11"/>
  <c r="GW93" i="11"/>
  <c r="GW112" i="11"/>
  <c r="GW117" i="11"/>
  <c r="GW121" i="11"/>
  <c r="GW105" i="11"/>
  <c r="GV120" i="11"/>
  <c r="GW2" i="11"/>
  <c r="GW18" i="11"/>
  <c r="GW15" i="11"/>
  <c r="GX4" i="11"/>
  <c r="GW28" i="11"/>
  <c r="GW36" i="11"/>
  <c r="GW27" i="11"/>
  <c r="GV36" i="11"/>
  <c r="GV27" i="11"/>
  <c r="GW39" i="11"/>
  <c r="GW43" i="11"/>
  <c r="GV46" i="11"/>
  <c r="GW54" i="11"/>
  <c r="GV57" i="11"/>
  <c r="GV62" i="11"/>
  <c r="GV67" i="11"/>
  <c r="GW73" i="11"/>
  <c r="GW79" i="11"/>
  <c r="GV74" i="11"/>
  <c r="GV93" i="11"/>
  <c r="GW94" i="11"/>
  <c r="GW91" i="11"/>
  <c r="GW101" i="11"/>
  <c r="GV111" i="11"/>
  <c r="GV98" i="11"/>
  <c r="GW76" i="11"/>
  <c r="GW97" i="11"/>
  <c r="GV108" i="11"/>
  <c r="GV109" i="11"/>
  <c r="GV119" i="11"/>
  <c r="GU122" i="11"/>
  <c r="GV122" i="11" l="1"/>
  <c r="GY7" i="11"/>
  <c r="GX13" i="11"/>
  <c r="GY16" i="11"/>
  <c r="GX23" i="11"/>
  <c r="GX27" i="11"/>
  <c r="GY38" i="11"/>
  <c r="GY25" i="11"/>
  <c r="GX34" i="11"/>
  <c r="GX38" i="11"/>
  <c r="GY45" i="11"/>
  <c r="GX33" i="11"/>
  <c r="GY49" i="11"/>
  <c r="GX51" i="11"/>
  <c r="GY67" i="11"/>
  <c r="GY60" i="11"/>
  <c r="GY69" i="11"/>
  <c r="GY58" i="11"/>
  <c r="GX82" i="11"/>
  <c r="GY90" i="11"/>
  <c r="GX67" i="11"/>
  <c r="GX100" i="11"/>
  <c r="GY93" i="11"/>
  <c r="GY81" i="11"/>
  <c r="GY91" i="11"/>
  <c r="GY95" i="11"/>
  <c r="GY115" i="11"/>
  <c r="GY120" i="11"/>
  <c r="GY113" i="11"/>
  <c r="GY99" i="11"/>
  <c r="GX119" i="11"/>
  <c r="GY11" i="11"/>
  <c r="GY9" i="11"/>
  <c r="GY6" i="11"/>
  <c r="GX11" i="11"/>
  <c r="GY14" i="11"/>
  <c r="GX24" i="11"/>
  <c r="GX28" i="11"/>
  <c r="GX37" i="11"/>
  <c r="GY28" i="11"/>
  <c r="GY40" i="11"/>
  <c r="GX42" i="11"/>
  <c r="GX56" i="11"/>
  <c r="GY53" i="11"/>
  <c r="GY71" i="11"/>
  <c r="GY64" i="11"/>
  <c r="GY73" i="11"/>
  <c r="GY62" i="11"/>
  <c r="GX86" i="11"/>
  <c r="GX59" i="11"/>
  <c r="GY76" i="11"/>
  <c r="GY79" i="11"/>
  <c r="GY97" i="11"/>
  <c r="GX89" i="11"/>
  <c r="GX101" i="11"/>
  <c r="GY100" i="11"/>
  <c r="GY96" i="11"/>
  <c r="GX74" i="11"/>
  <c r="GX104" i="11"/>
  <c r="GY109" i="11"/>
  <c r="GY104" i="11"/>
  <c r="GX8" i="11"/>
  <c r="GY13" i="11"/>
  <c r="GY18" i="11"/>
  <c r="GX12" i="11"/>
  <c r="GX22" i="11"/>
  <c r="GX31" i="11"/>
  <c r="GY32" i="11"/>
  <c r="GY39" i="11"/>
  <c r="GX36" i="11"/>
  <c r="GY44" i="11"/>
  <c r="GY48" i="11"/>
  <c r="GY47" i="11"/>
  <c r="GY57" i="11"/>
  <c r="GY75" i="11"/>
  <c r="GY68" i="11"/>
  <c r="GY51" i="11"/>
  <c r="GY66" i="11"/>
  <c r="GX90" i="11"/>
  <c r="GX63" i="11"/>
  <c r="GY80" i="11"/>
  <c r="GY83" i="11"/>
  <c r="GY101" i="11"/>
  <c r="GX91" i="11"/>
  <c r="GY89" i="11"/>
  <c r="GY102" i="11"/>
  <c r="GY98" i="11"/>
  <c r="GX113" i="11"/>
  <c r="GY110" i="11"/>
  <c r="GY118" i="11"/>
  <c r="GX2" i="11"/>
  <c r="GX6" i="11"/>
  <c r="GX15" i="11"/>
  <c r="GX16" i="11"/>
  <c r="GY27" i="11"/>
  <c r="GY24" i="11"/>
  <c r="GY20" i="11"/>
  <c r="GY26" i="11"/>
  <c r="GY41" i="11"/>
  <c r="GY46" i="11"/>
  <c r="GY42" i="11"/>
  <c r="GX50" i="11"/>
  <c r="GY43" i="11"/>
  <c r="GX60" i="11"/>
  <c r="GY72" i="11"/>
  <c r="GX58" i="11"/>
  <c r="GY70" i="11"/>
  <c r="GX69" i="11"/>
  <c r="GX79" i="11"/>
  <c r="GY84" i="11"/>
  <c r="GX88" i="11"/>
  <c r="GY85" i="11"/>
  <c r="GX95" i="11"/>
  <c r="GX106" i="11"/>
  <c r="GX107" i="11"/>
  <c r="GY103" i="11"/>
  <c r="GX114" i="11"/>
  <c r="GX115" i="11"/>
  <c r="GX108" i="11"/>
  <c r="GY8" i="11"/>
  <c r="GY17" i="11"/>
  <c r="GX19" i="11"/>
  <c r="GX17" i="11"/>
  <c r="GX7" i="11"/>
  <c r="GY31" i="11"/>
  <c r="GX21" i="11"/>
  <c r="GY37" i="11"/>
  <c r="GX29" i="11"/>
  <c r="GX41" i="11"/>
  <c r="GX45" i="11"/>
  <c r="GY56" i="11"/>
  <c r="GY52" i="11"/>
  <c r="GX64" i="11"/>
  <c r="GX61" i="11"/>
  <c r="GX62" i="11"/>
  <c r="GY74" i="11"/>
  <c r="GX73" i="11"/>
  <c r="GX83" i="11"/>
  <c r="GY88" i="11"/>
  <c r="GX77" i="11"/>
  <c r="GY54" i="11"/>
  <c r="GX99" i="11"/>
  <c r="GX110" i="11"/>
  <c r="GX98" i="11"/>
  <c r="GX94" i="11"/>
  <c r="GX116" i="11"/>
  <c r="GX117" i="11"/>
  <c r="GX121" i="11"/>
  <c r="GY12" i="11"/>
  <c r="GX10" i="11"/>
  <c r="GY22" i="11"/>
  <c r="GX20" i="11"/>
  <c r="GY23" i="11"/>
  <c r="GY35" i="11"/>
  <c r="GY29" i="11"/>
  <c r="GX40" i="11"/>
  <c r="GY33" i="11"/>
  <c r="GX39" i="11"/>
  <c r="GX49" i="11"/>
  <c r="GY50" i="11"/>
  <c r="GX55" i="11"/>
  <c r="GX68" i="11"/>
  <c r="GX65" i="11"/>
  <c r="GX66" i="11"/>
  <c r="GY77" i="11"/>
  <c r="GY78" i="11"/>
  <c r="GX76" i="11"/>
  <c r="GY87" i="11"/>
  <c r="GX93" i="11"/>
  <c r="GX81" i="11"/>
  <c r="GX87" i="11"/>
  <c r="GY92" i="11"/>
  <c r="GX103" i="11"/>
  <c r="GY105" i="11"/>
  <c r="GX120" i="11"/>
  <c r="GY108" i="11"/>
  <c r="GX112" i="11"/>
  <c r="GY2" i="11"/>
  <c r="GY10" i="11"/>
  <c r="GY15" i="11"/>
  <c r="GX18" i="11"/>
  <c r="GY30" i="11"/>
  <c r="GX25" i="11"/>
  <c r="GX30" i="11"/>
  <c r="GX44" i="11"/>
  <c r="GY36" i="11"/>
  <c r="GX48" i="11"/>
  <c r="GY55" i="11"/>
  <c r="GX53" i="11"/>
  <c r="GY59" i="11"/>
  <c r="GX72" i="11"/>
  <c r="GY61" i="11"/>
  <c r="GX70" i="11"/>
  <c r="GX71" i="11"/>
  <c r="GY82" i="11"/>
  <c r="GX80" i="11"/>
  <c r="GX92" i="11"/>
  <c r="GX97" i="11"/>
  <c r="GY94" i="11"/>
  <c r="GX105" i="11"/>
  <c r="GX102" i="11"/>
  <c r="GY107" i="11"/>
  <c r="GY112" i="11"/>
  <c r="GY114" i="11"/>
  <c r="GX111" i="11"/>
  <c r="GY121" i="11"/>
  <c r="GZ4" i="11"/>
  <c r="GX9" i="11"/>
  <c r="GX14" i="11"/>
  <c r="GY19" i="11"/>
  <c r="GY21" i="11"/>
  <c r="GY34" i="11"/>
  <c r="GX32" i="11"/>
  <c r="GX26" i="11"/>
  <c r="GX35" i="11"/>
  <c r="GX43" i="11"/>
  <c r="GX52" i="11"/>
  <c r="GX47" i="11"/>
  <c r="GX46" i="11"/>
  <c r="GY63" i="11"/>
  <c r="GX57" i="11"/>
  <c r="GY65" i="11"/>
  <c r="GX54" i="11"/>
  <c r="GX78" i="11"/>
  <c r="GY86" i="11"/>
  <c r="GX84" i="11"/>
  <c r="GX96" i="11"/>
  <c r="GX85" i="11"/>
  <c r="GX75" i="11"/>
  <c r="GX109" i="11"/>
  <c r="GY106" i="11"/>
  <c r="GY111" i="11"/>
  <c r="GY119" i="11"/>
  <c r="GY116" i="11"/>
  <c r="GX118" i="11"/>
  <c r="GY117" i="11"/>
  <c r="GW122" i="11"/>
  <c r="HA10" i="11" l="1"/>
  <c r="HA8" i="11"/>
  <c r="HA15" i="11"/>
  <c r="HA13" i="11"/>
  <c r="GZ17" i="11"/>
  <c r="GZ29" i="11"/>
  <c r="GZ24" i="11"/>
  <c r="GZ39" i="11"/>
  <c r="HA40" i="11"/>
  <c r="HA36" i="11"/>
  <c r="HA41" i="11"/>
  <c r="GZ48" i="11"/>
  <c r="HA50" i="11"/>
  <c r="GZ53" i="11"/>
  <c r="HA59" i="11"/>
  <c r="HA60" i="11"/>
  <c r="HA61" i="11"/>
  <c r="GZ62" i="11"/>
  <c r="HA89" i="11"/>
  <c r="HA75" i="11"/>
  <c r="GZ99" i="11"/>
  <c r="HA88" i="11"/>
  <c r="HA86" i="11"/>
  <c r="GZ108" i="11"/>
  <c r="HA82" i="11"/>
  <c r="GZ100" i="11"/>
  <c r="HA107" i="11"/>
  <c r="GZ114" i="11"/>
  <c r="GZ107" i="11"/>
  <c r="GZ120" i="11"/>
  <c r="HB4" i="11"/>
  <c r="HA12" i="11"/>
  <c r="HA19" i="11"/>
  <c r="GZ15" i="11"/>
  <c r="GZ21" i="11"/>
  <c r="HA33" i="11"/>
  <c r="GZ31" i="11"/>
  <c r="GZ43" i="11"/>
  <c r="GZ28" i="11"/>
  <c r="HA43" i="11"/>
  <c r="HA47" i="11"/>
  <c r="HA49" i="11"/>
  <c r="GZ54" i="11"/>
  <c r="GZ59" i="11"/>
  <c r="HA63" i="11"/>
  <c r="HA64" i="11"/>
  <c r="HA65" i="11"/>
  <c r="GZ77" i="11"/>
  <c r="GZ72" i="11"/>
  <c r="HA79" i="11"/>
  <c r="GZ87" i="11"/>
  <c r="HA92" i="11"/>
  <c r="GZ94" i="11"/>
  <c r="HA97" i="11"/>
  <c r="HA101" i="11"/>
  <c r="GZ102" i="11"/>
  <c r="HA118" i="11"/>
  <c r="GZ116" i="11"/>
  <c r="HA109" i="11"/>
  <c r="GZ121" i="11"/>
  <c r="GZ7" i="11"/>
  <c r="HA2" i="11"/>
  <c r="GZ18" i="11"/>
  <c r="HA9" i="11"/>
  <c r="HA26" i="11"/>
  <c r="HA37" i="11"/>
  <c r="HA24" i="11"/>
  <c r="GZ25" i="11"/>
  <c r="HA32" i="11"/>
  <c r="HA45" i="11"/>
  <c r="HA52" i="11"/>
  <c r="HA44" i="11"/>
  <c r="HA58" i="11"/>
  <c r="GZ63" i="11"/>
  <c r="HA67" i="11"/>
  <c r="HA68" i="11"/>
  <c r="HA69" i="11"/>
  <c r="GZ81" i="11"/>
  <c r="GZ73" i="11"/>
  <c r="HA83" i="11"/>
  <c r="GZ66" i="11"/>
  <c r="HA96" i="11"/>
  <c r="GZ98" i="11"/>
  <c r="HA104" i="11"/>
  <c r="HA105" i="11"/>
  <c r="HA106" i="11"/>
  <c r="HA119" i="11"/>
  <c r="HA115" i="11"/>
  <c r="HA111" i="11"/>
  <c r="HA7" i="11"/>
  <c r="GZ6" i="11"/>
  <c r="HA21" i="11"/>
  <c r="HA14" i="11"/>
  <c r="HA17" i="11"/>
  <c r="GZ23" i="11"/>
  <c r="HA31" i="11"/>
  <c r="GZ37" i="11"/>
  <c r="GZ38" i="11"/>
  <c r="GZ40" i="11"/>
  <c r="HA54" i="11"/>
  <c r="GZ45" i="11"/>
  <c r="HA62" i="11"/>
  <c r="GZ67" i="11"/>
  <c r="HA71" i="11"/>
  <c r="HA72" i="11"/>
  <c r="HA73" i="11"/>
  <c r="GZ85" i="11"/>
  <c r="GZ78" i="11"/>
  <c r="HA87" i="11"/>
  <c r="GZ70" i="11"/>
  <c r="HA100" i="11"/>
  <c r="HA94" i="11"/>
  <c r="HA91" i="11"/>
  <c r="HA90" i="11"/>
  <c r="HA110" i="11"/>
  <c r="GZ112" i="11"/>
  <c r="GZ117" i="11"/>
  <c r="GZ110" i="11"/>
  <c r="HA11" i="11"/>
  <c r="GZ11" i="11"/>
  <c r="GZ13" i="11"/>
  <c r="GZ20" i="11"/>
  <c r="HA22" i="11"/>
  <c r="HA29" i="11"/>
  <c r="GZ27" i="11"/>
  <c r="HA25" i="11"/>
  <c r="GZ42" i="11"/>
  <c r="GZ41" i="11"/>
  <c r="GZ55" i="11"/>
  <c r="HA48" i="11"/>
  <c r="HA66" i="11"/>
  <c r="GZ71" i="11"/>
  <c r="GZ57" i="11"/>
  <c r="GZ61" i="11"/>
  <c r="GZ68" i="11"/>
  <c r="GZ89" i="11"/>
  <c r="GZ82" i="11"/>
  <c r="GZ76" i="11"/>
  <c r="GZ88" i="11"/>
  <c r="HA80" i="11"/>
  <c r="GZ97" i="11"/>
  <c r="GZ101" i="11"/>
  <c r="GZ106" i="11"/>
  <c r="HA114" i="11"/>
  <c r="GZ119" i="11"/>
  <c r="HA108" i="11"/>
  <c r="GZ115" i="11"/>
  <c r="GZ8" i="11"/>
  <c r="GZ14" i="11"/>
  <c r="HA18" i="11"/>
  <c r="HA23" i="11"/>
  <c r="GZ19" i="11"/>
  <c r="GZ30" i="11"/>
  <c r="HA28" i="11"/>
  <c r="GZ35" i="11"/>
  <c r="GZ32" i="11"/>
  <c r="GZ47" i="11"/>
  <c r="GZ49" i="11"/>
  <c r="GZ50" i="11"/>
  <c r="HA70" i="11"/>
  <c r="HA46" i="11"/>
  <c r="GZ60" i="11"/>
  <c r="GZ65" i="11"/>
  <c r="GZ74" i="11"/>
  <c r="HA77" i="11"/>
  <c r="GZ75" i="11"/>
  <c r="GZ90" i="11"/>
  <c r="GZ92" i="11"/>
  <c r="GZ86" i="11"/>
  <c r="HA99" i="11"/>
  <c r="GZ105" i="11"/>
  <c r="HA84" i="11"/>
  <c r="HA102" i="11"/>
  <c r="HA112" i="11"/>
  <c r="GZ111" i="11"/>
  <c r="GZ118" i="11"/>
  <c r="GZ12" i="11"/>
  <c r="HA16" i="11"/>
  <c r="GZ22" i="11"/>
  <c r="GZ26" i="11"/>
  <c r="GZ16" i="11"/>
  <c r="HA30" i="11"/>
  <c r="GZ33" i="11"/>
  <c r="HA35" i="11"/>
  <c r="GZ36" i="11"/>
  <c r="GZ51" i="11"/>
  <c r="HA55" i="11"/>
  <c r="HA56" i="11"/>
  <c r="HA74" i="11"/>
  <c r="HA53" i="11"/>
  <c r="GZ64" i="11"/>
  <c r="GZ69" i="11"/>
  <c r="HA76" i="11"/>
  <c r="HA81" i="11"/>
  <c r="GZ79" i="11"/>
  <c r="GZ91" i="11"/>
  <c r="GZ96" i="11"/>
  <c r="HA93" i="11"/>
  <c r="HA103" i="11"/>
  <c r="GZ109" i="11"/>
  <c r="GZ93" i="11"/>
  <c r="HA98" i="11"/>
  <c r="HA78" i="11"/>
  <c r="HA117" i="11"/>
  <c r="HA120" i="11"/>
  <c r="HA6" i="11"/>
  <c r="GZ2" i="11"/>
  <c r="HA20" i="11"/>
  <c r="GZ10" i="11"/>
  <c r="GZ9" i="11"/>
  <c r="HA27" i="11"/>
  <c r="HA34" i="11"/>
  <c r="GZ34" i="11"/>
  <c r="HA38" i="11"/>
  <c r="HA42" i="11"/>
  <c r="HA39" i="11"/>
  <c r="GZ44" i="11"/>
  <c r="GZ46" i="11"/>
  <c r="GZ52" i="11"/>
  <c r="GZ56" i="11"/>
  <c r="HA57" i="11"/>
  <c r="HA51" i="11"/>
  <c r="GZ58" i="11"/>
  <c r="HA85" i="11"/>
  <c r="GZ83" i="11"/>
  <c r="GZ95" i="11"/>
  <c r="GZ80" i="11"/>
  <c r="GZ84" i="11"/>
  <c r="GZ104" i="11"/>
  <c r="GZ113" i="11"/>
  <c r="HA95" i="11"/>
  <c r="GZ103" i="11"/>
  <c r="HA113" i="11"/>
  <c r="HA121" i="11"/>
  <c r="HA116" i="11"/>
  <c r="GX122" i="11"/>
  <c r="GY122" i="11"/>
  <c r="HD4" i="11" l="1"/>
  <c r="HC15" i="11"/>
  <c r="HC8" i="11"/>
  <c r="HB14" i="11"/>
  <c r="HC14" i="11"/>
  <c r="HC36" i="11"/>
  <c r="HC30" i="11"/>
  <c r="HC31" i="11"/>
  <c r="HC24" i="11"/>
  <c r="HC43" i="11"/>
  <c r="HB39" i="11"/>
  <c r="HB47" i="11"/>
  <c r="HC61" i="11"/>
  <c r="HB66" i="11"/>
  <c r="HB56" i="11"/>
  <c r="HC71" i="11"/>
  <c r="HC68" i="11"/>
  <c r="HB71" i="11"/>
  <c r="HB81" i="11"/>
  <c r="HB94" i="11"/>
  <c r="HB91" i="11"/>
  <c r="HC91" i="11"/>
  <c r="HC85" i="11"/>
  <c r="HB99" i="11"/>
  <c r="HB92" i="11"/>
  <c r="HC81" i="11"/>
  <c r="HC118" i="11"/>
  <c r="HB110" i="11"/>
  <c r="HC108" i="11"/>
  <c r="HC119" i="11"/>
  <c r="HC6" i="11"/>
  <c r="HC19" i="11"/>
  <c r="HB17" i="11"/>
  <c r="HB18" i="11"/>
  <c r="HC21" i="11"/>
  <c r="HB27" i="11"/>
  <c r="HB26" i="11"/>
  <c r="HB42" i="11"/>
  <c r="HC41" i="11"/>
  <c r="HC35" i="11"/>
  <c r="HB41" i="11"/>
  <c r="HC47" i="11"/>
  <c r="HC65" i="11"/>
  <c r="HB70" i="11"/>
  <c r="HB59" i="11"/>
  <c r="HB57" i="11"/>
  <c r="HC72" i="11"/>
  <c r="HC74" i="11"/>
  <c r="HB78" i="11"/>
  <c r="HB98" i="11"/>
  <c r="HB95" i="11"/>
  <c r="HC95" i="11"/>
  <c r="HB93" i="11"/>
  <c r="HB103" i="11"/>
  <c r="HB101" i="11"/>
  <c r="HC93" i="11"/>
  <c r="HC107" i="11"/>
  <c r="HC114" i="11"/>
  <c r="HB113" i="11"/>
  <c r="HB51" i="11"/>
  <c r="HC90" i="11"/>
  <c r="HC121" i="11"/>
  <c r="HC10" i="11"/>
  <c r="HB9" i="11"/>
  <c r="HC2" i="11"/>
  <c r="HB25" i="11"/>
  <c r="HC23" i="11"/>
  <c r="HC28" i="11"/>
  <c r="HB32" i="11"/>
  <c r="HB34" i="11"/>
  <c r="HB38" i="11"/>
  <c r="HC40" i="11"/>
  <c r="HC51" i="11"/>
  <c r="HB49" i="11"/>
  <c r="HC69" i="11"/>
  <c r="HC58" i="11"/>
  <c r="HB63" i="11"/>
  <c r="HB60" i="11"/>
  <c r="HC75" i="11"/>
  <c r="HC76" i="11"/>
  <c r="HB82" i="11"/>
  <c r="HB72" i="11"/>
  <c r="HB73" i="11"/>
  <c r="HC99" i="11"/>
  <c r="HB97" i="11"/>
  <c r="HB75" i="11"/>
  <c r="HB105" i="11"/>
  <c r="HB100" i="11"/>
  <c r="HC111" i="11"/>
  <c r="HB116" i="11"/>
  <c r="HB114" i="11"/>
  <c r="HC46" i="11"/>
  <c r="HB90" i="11"/>
  <c r="HC113" i="11"/>
  <c r="HB7" i="11"/>
  <c r="HB12" i="11"/>
  <c r="HC17" i="11"/>
  <c r="HB15" i="11"/>
  <c r="HB22" i="11"/>
  <c r="HC27" i="11"/>
  <c r="HC16" i="11"/>
  <c r="HC34" i="11"/>
  <c r="HC38" i="11"/>
  <c r="HB44" i="11"/>
  <c r="HC53" i="11"/>
  <c r="HC55" i="11"/>
  <c r="HC73" i="11"/>
  <c r="HC62" i="11"/>
  <c r="HC45" i="11"/>
  <c r="HB64" i="11"/>
  <c r="HB74" i="11"/>
  <c r="HC80" i="11"/>
  <c r="HC78" i="11"/>
  <c r="HC89" i="11"/>
  <c r="HC77" i="11"/>
  <c r="HC103" i="11"/>
  <c r="HC96" i="11"/>
  <c r="HC97" i="11"/>
  <c r="HB86" i="11"/>
  <c r="HB102" i="11"/>
  <c r="HB118" i="11"/>
  <c r="HC100" i="11"/>
  <c r="HC115" i="11"/>
  <c r="HB11" i="11"/>
  <c r="HB2" i="11"/>
  <c r="HC20" i="11"/>
  <c r="HB20" i="11"/>
  <c r="HB19" i="11"/>
  <c r="HB29" i="11"/>
  <c r="HB33" i="11"/>
  <c r="HB37" i="11"/>
  <c r="HC42" i="11"/>
  <c r="HB46" i="11"/>
  <c r="HB52" i="11"/>
  <c r="HB45" i="11"/>
  <c r="HC48" i="11"/>
  <c r="HC66" i="11"/>
  <c r="HC56" i="11"/>
  <c r="HB68" i="11"/>
  <c r="HB76" i="11"/>
  <c r="HC84" i="11"/>
  <c r="HC82" i="11"/>
  <c r="HB79" i="11"/>
  <c r="HC79" i="11"/>
  <c r="HB85" i="11"/>
  <c r="HC98" i="11"/>
  <c r="HB104" i="11"/>
  <c r="HC101" i="11"/>
  <c r="HB109" i="11"/>
  <c r="HB106" i="11"/>
  <c r="HC110" i="11"/>
  <c r="HB120" i="11"/>
  <c r="HC7" i="11"/>
  <c r="HB8" i="11"/>
  <c r="HB21" i="11"/>
  <c r="HB23" i="11"/>
  <c r="HC26" i="11"/>
  <c r="HC33" i="11"/>
  <c r="HC22" i="11"/>
  <c r="HB24" i="11"/>
  <c r="HB43" i="11"/>
  <c r="HB50" i="11"/>
  <c r="HB54" i="11"/>
  <c r="HB48" i="11"/>
  <c r="HB55" i="11"/>
  <c r="HC70" i="11"/>
  <c r="HC59" i="11"/>
  <c r="HC57" i="11"/>
  <c r="HB80" i="11"/>
  <c r="HC88" i="11"/>
  <c r="HC86" i="11"/>
  <c r="HB83" i="11"/>
  <c r="HC83" i="11"/>
  <c r="HC92" i="11"/>
  <c r="HC102" i="11"/>
  <c r="HB108" i="11"/>
  <c r="HC105" i="11"/>
  <c r="HB111" i="11"/>
  <c r="HB96" i="11"/>
  <c r="HB115" i="11"/>
  <c r="HB119" i="11"/>
  <c r="HB6" i="11"/>
  <c r="HC18" i="11"/>
  <c r="HC29" i="11"/>
  <c r="HB30" i="11"/>
  <c r="HC39" i="11"/>
  <c r="HC54" i="11"/>
  <c r="HB53" i="11"/>
  <c r="HC64" i="11"/>
  <c r="HB77" i="11"/>
  <c r="HB65" i="11"/>
  <c r="HC104" i="11"/>
  <c r="HC120" i="11"/>
  <c r="HC9" i="11"/>
  <c r="HC11" i="11"/>
  <c r="HC12" i="11"/>
  <c r="HC13" i="11"/>
  <c r="HC25" i="11"/>
  <c r="HB28" i="11"/>
  <c r="HB13" i="11"/>
  <c r="HB31" i="11"/>
  <c r="HC37" i="11"/>
  <c r="HB35" i="11"/>
  <c r="HC44" i="11"/>
  <c r="HC52" i="11"/>
  <c r="HC49" i="11"/>
  <c r="HB58" i="11"/>
  <c r="HC50" i="11"/>
  <c r="HC63" i="11"/>
  <c r="HC60" i="11"/>
  <c r="HB84" i="11"/>
  <c r="HB69" i="11"/>
  <c r="HB67" i="11"/>
  <c r="HB87" i="11"/>
  <c r="HC87" i="11"/>
  <c r="HB61" i="11"/>
  <c r="HB107" i="11"/>
  <c r="HB112" i="11"/>
  <c r="HC109" i="11"/>
  <c r="HC117" i="11"/>
  <c r="HC106" i="11"/>
  <c r="HC116" i="11"/>
  <c r="HB117" i="11"/>
  <c r="HB10" i="11"/>
  <c r="HB16" i="11"/>
  <c r="HC32" i="11"/>
  <c r="HB36" i="11"/>
  <c r="HB40" i="11"/>
  <c r="HB62" i="11"/>
  <c r="HC67" i="11"/>
  <c r="HB88" i="11"/>
  <c r="HB89" i="11"/>
  <c r="HC94" i="11"/>
  <c r="HC112" i="11"/>
  <c r="HB121" i="11"/>
  <c r="HA122" i="11"/>
  <c r="GZ122" i="11"/>
  <c r="HC122" i="11" l="1"/>
  <c r="HB122" i="11"/>
  <c r="HE2" i="11"/>
  <c r="HD8" i="11"/>
  <c r="HD14" i="11"/>
  <c r="HE19" i="11"/>
  <c r="HD11" i="11"/>
  <c r="HE26" i="11"/>
  <c r="HE29" i="11"/>
  <c r="HE38" i="11"/>
  <c r="HD39" i="11"/>
  <c r="HD43" i="11"/>
  <c r="HE40" i="11"/>
  <c r="HE51" i="11"/>
  <c r="HD48" i="11"/>
  <c r="HD61" i="11"/>
  <c r="HE55" i="11"/>
  <c r="HD59" i="11"/>
  <c r="HD68" i="11"/>
  <c r="HE87" i="11"/>
  <c r="HD70" i="11"/>
  <c r="HE85" i="11"/>
  <c r="HE76" i="11"/>
  <c r="HE94" i="11"/>
  <c r="HD96" i="11"/>
  <c r="HD103" i="11"/>
  <c r="HD104" i="11"/>
  <c r="HD101" i="11"/>
  <c r="HD109" i="11"/>
  <c r="HE111" i="11"/>
  <c r="HD110" i="11"/>
  <c r="HE106" i="11"/>
  <c r="HE9" i="11"/>
  <c r="HE12" i="11"/>
  <c r="HE16" i="11"/>
  <c r="HD24" i="11"/>
  <c r="HD12" i="11"/>
  <c r="HD28" i="11"/>
  <c r="HE22" i="11"/>
  <c r="HD22" i="11"/>
  <c r="HE44" i="11"/>
  <c r="HD45" i="11"/>
  <c r="HD44" i="11"/>
  <c r="HE53" i="11"/>
  <c r="HD50" i="11"/>
  <c r="HD65" i="11"/>
  <c r="HD58" i="11"/>
  <c r="HD63" i="11"/>
  <c r="HD75" i="11"/>
  <c r="HD71" i="11"/>
  <c r="HD72" i="11"/>
  <c r="HE74" i="11"/>
  <c r="HE78" i="11"/>
  <c r="HE98" i="11"/>
  <c r="HD100" i="11"/>
  <c r="HD107" i="11"/>
  <c r="HD88" i="11"/>
  <c r="HD108" i="11"/>
  <c r="HE115" i="11"/>
  <c r="HE93" i="11"/>
  <c r="HD119" i="11"/>
  <c r="HF4" i="11"/>
  <c r="HE18" i="11"/>
  <c r="HD17" i="11"/>
  <c r="HD18" i="11"/>
  <c r="HE21" i="11"/>
  <c r="HE32" i="11"/>
  <c r="HD25" i="11"/>
  <c r="HE33" i="11"/>
  <c r="HE39" i="11"/>
  <c r="HD49" i="11"/>
  <c r="HE46" i="11"/>
  <c r="HE57" i="11"/>
  <c r="HE60" i="11"/>
  <c r="HD69" i="11"/>
  <c r="HD62" i="11"/>
  <c r="HD67" i="11"/>
  <c r="HD79" i="11"/>
  <c r="HD74" i="11"/>
  <c r="HD73" i="11"/>
  <c r="HD78" i="11"/>
  <c r="HE82" i="11"/>
  <c r="HE102" i="11"/>
  <c r="HD106" i="11"/>
  <c r="HD111" i="11"/>
  <c r="HD90" i="11"/>
  <c r="HE110" i="11"/>
  <c r="HD117" i="11"/>
  <c r="HE95" i="11"/>
  <c r="HD118" i="11"/>
  <c r="HD6" i="11"/>
  <c r="HD7" i="11"/>
  <c r="HD20" i="11"/>
  <c r="HE24" i="11"/>
  <c r="HE25" i="11"/>
  <c r="HE36" i="11"/>
  <c r="HD31" i="11"/>
  <c r="HD36" i="11"/>
  <c r="HE41" i="11"/>
  <c r="HD35" i="11"/>
  <c r="HE48" i="11"/>
  <c r="HD52" i="11"/>
  <c r="HE64" i="11"/>
  <c r="HE49" i="11"/>
  <c r="HE58" i="11"/>
  <c r="HE59" i="11"/>
  <c r="HD83" i="11"/>
  <c r="HD76" i="11"/>
  <c r="HD77" i="11"/>
  <c r="HD82" i="11"/>
  <c r="HE84" i="11"/>
  <c r="HE80" i="11"/>
  <c r="HE96" i="11"/>
  <c r="HD91" i="11"/>
  <c r="HE92" i="11"/>
  <c r="HD115" i="11"/>
  <c r="HD121" i="11"/>
  <c r="HD113" i="11"/>
  <c r="HE114" i="11"/>
  <c r="HD10" i="11"/>
  <c r="HE7" i="11"/>
  <c r="HE11" i="11"/>
  <c r="HE28" i="11"/>
  <c r="HE31" i="11"/>
  <c r="HE23" i="11"/>
  <c r="HD19" i="11"/>
  <c r="HD41" i="11"/>
  <c r="HE34" i="11"/>
  <c r="HD40" i="11"/>
  <c r="HE50" i="11"/>
  <c r="HE52" i="11"/>
  <c r="HE68" i="11"/>
  <c r="HD55" i="11"/>
  <c r="HE62" i="11"/>
  <c r="HE63" i="11"/>
  <c r="HD87" i="11"/>
  <c r="HD80" i="11"/>
  <c r="HD81" i="11"/>
  <c r="HD84" i="11"/>
  <c r="HE86" i="11"/>
  <c r="HE88" i="11"/>
  <c r="HD98" i="11"/>
  <c r="HE97" i="11"/>
  <c r="HE104" i="11"/>
  <c r="HE116" i="11"/>
  <c r="HE121" i="11"/>
  <c r="HE113" i="11"/>
  <c r="HD116" i="11"/>
  <c r="HE6" i="11"/>
  <c r="HD9" i="11"/>
  <c r="HD15" i="11"/>
  <c r="HE15" i="11"/>
  <c r="HE35" i="11"/>
  <c r="HD27" i="11"/>
  <c r="HE30" i="11"/>
  <c r="HD34" i="11"/>
  <c r="HD38" i="11"/>
  <c r="HE43" i="11"/>
  <c r="HE56" i="11"/>
  <c r="HE54" i="11"/>
  <c r="HE72" i="11"/>
  <c r="HE61" i="11"/>
  <c r="HE66" i="11"/>
  <c r="HE67" i="11"/>
  <c r="HE75" i="11"/>
  <c r="HD60" i="11"/>
  <c r="HE73" i="11"/>
  <c r="HD86" i="11"/>
  <c r="HD89" i="11"/>
  <c r="HE90" i="11"/>
  <c r="HE100" i="11"/>
  <c r="HE99" i="11"/>
  <c r="HE108" i="11"/>
  <c r="HE120" i="11"/>
  <c r="HE105" i="11"/>
  <c r="HD114" i="11"/>
  <c r="HE118" i="11"/>
  <c r="HE14" i="11"/>
  <c r="HE17" i="11"/>
  <c r="HD21" i="11"/>
  <c r="HE27" i="11"/>
  <c r="HE37" i="11"/>
  <c r="HD37" i="11"/>
  <c r="HD46" i="11"/>
  <c r="HE69" i="11"/>
  <c r="HD57" i="11"/>
  <c r="HD66" i="11"/>
  <c r="HE81" i="11"/>
  <c r="HE89" i="11"/>
  <c r="HD85" i="11"/>
  <c r="HD105" i="11"/>
  <c r="HE101" i="11"/>
  <c r="HD2" i="11"/>
  <c r="HE10" i="11"/>
  <c r="HE13" i="11"/>
  <c r="HD13" i="11"/>
  <c r="HE20" i="11"/>
  <c r="HD26" i="11"/>
  <c r="HD29" i="11"/>
  <c r="HD32" i="11"/>
  <c r="HD30" i="11"/>
  <c r="HD42" i="11"/>
  <c r="HE45" i="11"/>
  <c r="HD51" i="11"/>
  <c r="HD47" i="11"/>
  <c r="HE47" i="11"/>
  <c r="HE65" i="11"/>
  <c r="HE70" i="11"/>
  <c r="HE71" i="11"/>
  <c r="HE79" i="11"/>
  <c r="HD64" i="11"/>
  <c r="HE77" i="11"/>
  <c r="HD93" i="11"/>
  <c r="HD94" i="11"/>
  <c r="HE91" i="11"/>
  <c r="HD102" i="11"/>
  <c r="HE103" i="11"/>
  <c r="HE112" i="11"/>
  <c r="HE117" i="11"/>
  <c r="HE107" i="11"/>
  <c r="HE119" i="11"/>
  <c r="HD120" i="11"/>
  <c r="HE8" i="11"/>
  <c r="HD16" i="11"/>
  <c r="HD23" i="11"/>
  <c r="HD33" i="11"/>
  <c r="HE42" i="11"/>
  <c r="HD53" i="11"/>
  <c r="HD54" i="11"/>
  <c r="HD56" i="11"/>
  <c r="HE83" i="11"/>
  <c r="HD97" i="11"/>
  <c r="HD92" i="11"/>
  <c r="HD99" i="11"/>
  <c r="HD95" i="11"/>
  <c r="HE109" i="11"/>
  <c r="HD112" i="11"/>
  <c r="HF8" i="11" l="1"/>
  <c r="HG9" i="11"/>
  <c r="HG16" i="11"/>
  <c r="HF17" i="11"/>
  <c r="HF15" i="11"/>
  <c r="HF21" i="11"/>
  <c r="HF32" i="11"/>
  <c r="HF19" i="11"/>
  <c r="HF36" i="11"/>
  <c r="HF37" i="11"/>
  <c r="HG42" i="11"/>
  <c r="HF50" i="11"/>
  <c r="HG57" i="11"/>
  <c r="HG71" i="11"/>
  <c r="HG64" i="11"/>
  <c r="HG65" i="11"/>
  <c r="HG62" i="11"/>
  <c r="HF86" i="11"/>
  <c r="HF83" i="11"/>
  <c r="HG88" i="11"/>
  <c r="HG81" i="11"/>
  <c r="HF77" i="11"/>
  <c r="HG94" i="11"/>
  <c r="HF109" i="11"/>
  <c r="HF110" i="11"/>
  <c r="HF107" i="11"/>
  <c r="HG119" i="11"/>
  <c r="HF115" i="11"/>
  <c r="HF118" i="11"/>
  <c r="HF121" i="11"/>
  <c r="HF2" i="11"/>
  <c r="HG13" i="11"/>
  <c r="HF7" i="11"/>
  <c r="HF12" i="11"/>
  <c r="HF20" i="11"/>
  <c r="HF25" i="11"/>
  <c r="HG23" i="11"/>
  <c r="HF35" i="11"/>
  <c r="HG33" i="11"/>
  <c r="HF39" i="11"/>
  <c r="HG48" i="11"/>
  <c r="HF56" i="11"/>
  <c r="HG44" i="11"/>
  <c r="HF60" i="11"/>
  <c r="HG68" i="11"/>
  <c r="HG69" i="11"/>
  <c r="HG66" i="11"/>
  <c r="HF90" i="11"/>
  <c r="HF74" i="11"/>
  <c r="HG75" i="11"/>
  <c r="HG85" i="11"/>
  <c r="HG79" i="11"/>
  <c r="HF88" i="11"/>
  <c r="HF87" i="11"/>
  <c r="HF89" i="11"/>
  <c r="HG103" i="11"/>
  <c r="HG116" i="11"/>
  <c r="HG108" i="11"/>
  <c r="HG104" i="11"/>
  <c r="HF23" i="11"/>
  <c r="HG29" i="11"/>
  <c r="HG53" i="11"/>
  <c r="HF79" i="11"/>
  <c r="HG89" i="11"/>
  <c r="HF120" i="11"/>
  <c r="HG8" i="11"/>
  <c r="HF6" i="11"/>
  <c r="HG15" i="11"/>
  <c r="HF18" i="11"/>
  <c r="HG20" i="11"/>
  <c r="HF31" i="11"/>
  <c r="HG26" i="11"/>
  <c r="HG37" i="11"/>
  <c r="HG36" i="11"/>
  <c r="HF41" i="11"/>
  <c r="HF43" i="11"/>
  <c r="HG50" i="11"/>
  <c r="HF47" i="11"/>
  <c r="HF64" i="11"/>
  <c r="HG72" i="11"/>
  <c r="HG73" i="11"/>
  <c r="HG70" i="11"/>
  <c r="HG78" i="11"/>
  <c r="HF76" i="11"/>
  <c r="HF81" i="11"/>
  <c r="HF93" i="11"/>
  <c r="HG83" i="11"/>
  <c r="HF91" i="11"/>
  <c r="HF94" i="11"/>
  <c r="HG98" i="11"/>
  <c r="HG107" i="11"/>
  <c r="HG120" i="11"/>
  <c r="HG105" i="11"/>
  <c r="HG112" i="11"/>
  <c r="HH4" i="11"/>
  <c r="HG38" i="11"/>
  <c r="HG45" i="11"/>
  <c r="HG61" i="11"/>
  <c r="HG84" i="11"/>
  <c r="HF103" i="11"/>
  <c r="HG117" i="11"/>
  <c r="HG12" i="11"/>
  <c r="HG17" i="11"/>
  <c r="HG19" i="11"/>
  <c r="HF11" i="11"/>
  <c r="HF22" i="11"/>
  <c r="HG25" i="11"/>
  <c r="HG28" i="11"/>
  <c r="HG39" i="11"/>
  <c r="HG41" i="11"/>
  <c r="HG46" i="11"/>
  <c r="HF45" i="11"/>
  <c r="HG56" i="11"/>
  <c r="HF49" i="11"/>
  <c r="HF68" i="11"/>
  <c r="HG54" i="11"/>
  <c r="HF58" i="11"/>
  <c r="HG74" i="11"/>
  <c r="HG82" i="11"/>
  <c r="HF80" i="11"/>
  <c r="HF85" i="11"/>
  <c r="HF97" i="11"/>
  <c r="HF59" i="11"/>
  <c r="HF95" i="11"/>
  <c r="HG96" i="11"/>
  <c r="HG102" i="11"/>
  <c r="HG111" i="11"/>
  <c r="HF108" i="11"/>
  <c r="HG109" i="11"/>
  <c r="HG118" i="11"/>
  <c r="HG60" i="11"/>
  <c r="HF105" i="11"/>
  <c r="HG2" i="11"/>
  <c r="HG6" i="11"/>
  <c r="HF14" i="11"/>
  <c r="HG21" i="11"/>
  <c r="HG24" i="11"/>
  <c r="HG31" i="11"/>
  <c r="HG32" i="11"/>
  <c r="HF38" i="11"/>
  <c r="HF29" i="11"/>
  <c r="HF34" i="11"/>
  <c r="HG47" i="11"/>
  <c r="HF51" i="11"/>
  <c r="HF57" i="11"/>
  <c r="HF72" i="11"/>
  <c r="HF61" i="11"/>
  <c r="HF62" i="11"/>
  <c r="HF67" i="11"/>
  <c r="HG86" i="11"/>
  <c r="HF84" i="11"/>
  <c r="HF92" i="11"/>
  <c r="HG93" i="11"/>
  <c r="HF63" i="11"/>
  <c r="HF99" i="11"/>
  <c r="HF98" i="11"/>
  <c r="HG106" i="11"/>
  <c r="HG115" i="11"/>
  <c r="HG110" i="11"/>
  <c r="HF111" i="11"/>
  <c r="HF119" i="11"/>
  <c r="HF9" i="11"/>
  <c r="HF10" i="11"/>
  <c r="HF16" i="11"/>
  <c r="HF27" i="11"/>
  <c r="HG30" i="11"/>
  <c r="HG35" i="11"/>
  <c r="HF24" i="11"/>
  <c r="HF40" i="11"/>
  <c r="HG40" i="11"/>
  <c r="HF42" i="11"/>
  <c r="HG49" i="11"/>
  <c r="HF53" i="11"/>
  <c r="HG59" i="11"/>
  <c r="HG52" i="11"/>
  <c r="HF65" i="11"/>
  <c r="HF66" i="11"/>
  <c r="HG77" i="11"/>
  <c r="HG90" i="11"/>
  <c r="HG76" i="11"/>
  <c r="HF96" i="11"/>
  <c r="HG97" i="11"/>
  <c r="HF69" i="11"/>
  <c r="HG95" i="11"/>
  <c r="HG100" i="11"/>
  <c r="HG91" i="11"/>
  <c r="HG92" i="11"/>
  <c r="HG114" i="11"/>
  <c r="HF117" i="11"/>
  <c r="HF113" i="11"/>
  <c r="HG11" i="11"/>
  <c r="HG18" i="11"/>
  <c r="HF33" i="11"/>
  <c r="HF46" i="11"/>
  <c r="HG58" i="11"/>
  <c r="HF73" i="11"/>
  <c r="HF114" i="11"/>
  <c r="HG7" i="11"/>
  <c r="HF13" i="11"/>
  <c r="HG10" i="11"/>
  <c r="HG22" i="11"/>
  <c r="HG27" i="11"/>
  <c r="HG34" i="11"/>
  <c r="HF26" i="11"/>
  <c r="HF30" i="11"/>
  <c r="HF44" i="11"/>
  <c r="HG43" i="11"/>
  <c r="HF48" i="11"/>
  <c r="HG55" i="11"/>
  <c r="HG51" i="11"/>
  <c r="HG63" i="11"/>
  <c r="HF54" i="11"/>
  <c r="HF55" i="11"/>
  <c r="HF70" i="11"/>
  <c r="HF78" i="11"/>
  <c r="HF75" i="11"/>
  <c r="HG80" i="11"/>
  <c r="HF100" i="11"/>
  <c r="HG101" i="11"/>
  <c r="HG87" i="11"/>
  <c r="HF101" i="11"/>
  <c r="HF102" i="11"/>
  <c r="HG99" i="11"/>
  <c r="HG113" i="11"/>
  <c r="HF116" i="11"/>
  <c r="HF104" i="11"/>
  <c r="HG121" i="11"/>
  <c r="HG14" i="11"/>
  <c r="HF28" i="11"/>
  <c r="HF52" i="11"/>
  <c r="HG67" i="11"/>
  <c r="HF82" i="11"/>
  <c r="HF71" i="11"/>
  <c r="HF106" i="11"/>
  <c r="HF112" i="11"/>
  <c r="HE122" i="11"/>
  <c r="HD122" i="11"/>
  <c r="HI10" i="11" l="1"/>
  <c r="HI12" i="11"/>
  <c r="HI15" i="11"/>
  <c r="HH22" i="11"/>
  <c r="HI26" i="11"/>
  <c r="HH30" i="11"/>
  <c r="HI31" i="11"/>
  <c r="HI32" i="11"/>
  <c r="HH11" i="11"/>
  <c r="HI36" i="11"/>
  <c r="HI47" i="11"/>
  <c r="HI49" i="11"/>
  <c r="HI62" i="11"/>
  <c r="HH71" i="11"/>
  <c r="HH60" i="11"/>
  <c r="HI72" i="11"/>
  <c r="HI69" i="11"/>
  <c r="HH58" i="11"/>
  <c r="HH82" i="11"/>
  <c r="HH74" i="11"/>
  <c r="HH99" i="11"/>
  <c r="HI84" i="11"/>
  <c r="HH87" i="11"/>
  <c r="HI95" i="11"/>
  <c r="HH100" i="11"/>
  <c r="HI99" i="11"/>
  <c r="HI112" i="11"/>
  <c r="HH107" i="11"/>
  <c r="HI109" i="11"/>
  <c r="HH112" i="11"/>
  <c r="HI61" i="11"/>
  <c r="HI90" i="11"/>
  <c r="HH7" i="11"/>
  <c r="HI2" i="11"/>
  <c r="HI19" i="11"/>
  <c r="HI17" i="11"/>
  <c r="HH17" i="11"/>
  <c r="HH21" i="11"/>
  <c r="HH29" i="11"/>
  <c r="HH35" i="11"/>
  <c r="HH36" i="11"/>
  <c r="HI39" i="11"/>
  <c r="HH42" i="11"/>
  <c r="HI55" i="11"/>
  <c r="HI66" i="11"/>
  <c r="HI57" i="11"/>
  <c r="HH64" i="11"/>
  <c r="HI53" i="11"/>
  <c r="HI73" i="11"/>
  <c r="HH62" i="11"/>
  <c r="HI44" i="11"/>
  <c r="HI75" i="11"/>
  <c r="HH76" i="11"/>
  <c r="HI86" i="11"/>
  <c r="HH90" i="11"/>
  <c r="HH101" i="11"/>
  <c r="HI105" i="11"/>
  <c r="HI102" i="11"/>
  <c r="HI118" i="11"/>
  <c r="HI108" i="11"/>
  <c r="HH111" i="11"/>
  <c r="HI120" i="11"/>
  <c r="HH2" i="11"/>
  <c r="HI16" i="11"/>
  <c r="HI37" i="11"/>
  <c r="HH23" i="11"/>
  <c r="HH47" i="11"/>
  <c r="HH46" i="11"/>
  <c r="HI89" i="11"/>
  <c r="HI93" i="11"/>
  <c r="HI91" i="11"/>
  <c r="HI7" i="11"/>
  <c r="HJ4" i="11"/>
  <c r="HI18" i="11"/>
  <c r="HH9" i="11"/>
  <c r="HH18" i="11"/>
  <c r="HI24" i="11"/>
  <c r="HH33" i="11"/>
  <c r="HH37" i="11"/>
  <c r="HI40" i="11"/>
  <c r="HH41" i="11"/>
  <c r="HI54" i="11"/>
  <c r="HI46" i="11"/>
  <c r="HI70" i="11"/>
  <c r="HI59" i="11"/>
  <c r="HI52" i="11"/>
  <c r="HH61" i="11"/>
  <c r="HH73" i="11"/>
  <c r="HH68" i="11"/>
  <c r="HH75" i="11"/>
  <c r="HI79" i="11"/>
  <c r="HI78" i="11"/>
  <c r="HI92" i="11"/>
  <c r="HH94" i="11"/>
  <c r="HI104" i="11"/>
  <c r="HH97" i="11"/>
  <c r="HI106" i="11"/>
  <c r="HI119" i="11"/>
  <c r="HH115" i="11"/>
  <c r="HI115" i="11"/>
  <c r="HI22" i="11"/>
  <c r="HH31" i="11"/>
  <c r="HH44" i="11"/>
  <c r="HH45" i="11"/>
  <c r="HH85" i="11"/>
  <c r="HH92" i="11"/>
  <c r="HH113" i="11"/>
  <c r="HH121" i="11"/>
  <c r="HI11" i="11"/>
  <c r="HI9" i="11"/>
  <c r="HH15" i="11"/>
  <c r="HH10" i="11"/>
  <c r="HH20" i="11"/>
  <c r="HI30" i="11"/>
  <c r="HI28" i="11"/>
  <c r="HH39" i="11"/>
  <c r="HH28" i="11"/>
  <c r="HH34" i="11"/>
  <c r="HH48" i="11"/>
  <c r="HH50" i="11"/>
  <c r="HI74" i="11"/>
  <c r="HI63" i="11"/>
  <c r="HH53" i="11"/>
  <c r="HH65" i="11"/>
  <c r="HI76" i="11"/>
  <c r="HI77" i="11"/>
  <c r="HH79" i="11"/>
  <c r="HI83" i="11"/>
  <c r="HI82" i="11"/>
  <c r="HI96" i="11"/>
  <c r="HH98" i="11"/>
  <c r="HI101" i="11"/>
  <c r="HI98" i="11"/>
  <c r="HI110" i="11"/>
  <c r="HI103" i="11"/>
  <c r="HH116" i="11"/>
  <c r="HI116" i="11"/>
  <c r="HI64" i="11"/>
  <c r="HH114" i="11"/>
  <c r="HH8" i="11"/>
  <c r="HI13" i="11"/>
  <c r="HH19" i="11"/>
  <c r="HH13" i="11"/>
  <c r="HI29" i="11"/>
  <c r="HI34" i="11"/>
  <c r="HH27" i="11"/>
  <c r="HH43" i="11"/>
  <c r="HI42" i="11"/>
  <c r="HI38" i="11"/>
  <c r="HH49" i="11"/>
  <c r="HI50" i="11"/>
  <c r="HH57" i="11"/>
  <c r="HI67" i="11"/>
  <c r="HH54" i="11"/>
  <c r="HH69" i="11"/>
  <c r="HH77" i="11"/>
  <c r="HI81" i="11"/>
  <c r="HH83" i="11"/>
  <c r="HI87" i="11"/>
  <c r="HH84" i="11"/>
  <c r="HI100" i="11"/>
  <c r="HH93" i="11"/>
  <c r="HH105" i="11"/>
  <c r="HH102" i="11"/>
  <c r="HI114" i="11"/>
  <c r="HI113" i="11"/>
  <c r="HI111" i="11"/>
  <c r="HH118" i="11"/>
  <c r="HH70" i="11"/>
  <c r="HH12" i="11"/>
  <c r="HI14" i="11"/>
  <c r="HI21" i="11"/>
  <c r="HI20" i="11"/>
  <c r="HI33" i="11"/>
  <c r="HH25" i="11"/>
  <c r="HH32" i="11"/>
  <c r="HI23" i="11"/>
  <c r="HH40" i="11"/>
  <c r="HI41" i="11"/>
  <c r="HH55" i="11"/>
  <c r="HI56" i="11"/>
  <c r="HH59" i="11"/>
  <c r="HI71" i="11"/>
  <c r="HI60" i="11"/>
  <c r="HH56" i="11"/>
  <c r="HH81" i="11"/>
  <c r="HI85" i="11"/>
  <c r="HH66" i="11"/>
  <c r="HI88" i="11"/>
  <c r="HH86" i="11"/>
  <c r="HI51" i="11"/>
  <c r="HH104" i="11"/>
  <c r="HH109" i="11"/>
  <c r="HH106" i="11"/>
  <c r="HH88" i="11"/>
  <c r="HH119" i="11"/>
  <c r="HH117" i="11"/>
  <c r="HH120" i="11"/>
  <c r="HH63" i="11"/>
  <c r="HI6" i="11"/>
  <c r="HI8" i="11"/>
  <c r="HH6" i="11"/>
  <c r="HH16" i="11"/>
  <c r="HH26" i="11"/>
  <c r="HH24" i="11"/>
  <c r="HI25" i="11"/>
  <c r="HI27" i="11"/>
  <c r="HH38" i="11"/>
  <c r="HI45" i="11"/>
  <c r="HH51" i="11"/>
  <c r="HI48" i="11"/>
  <c r="HI58" i="11"/>
  <c r="HH67" i="11"/>
  <c r="HH52" i="11"/>
  <c r="HI68" i="11"/>
  <c r="HI65" i="11"/>
  <c r="HH89" i="11"/>
  <c r="HH78" i="11"/>
  <c r="HH72" i="11"/>
  <c r="HH95" i="11"/>
  <c r="HH96" i="11"/>
  <c r="HH80" i="11"/>
  <c r="HI80" i="11"/>
  <c r="HI94" i="11"/>
  <c r="HI97" i="11"/>
  <c r="HH103" i="11"/>
  <c r="HH110" i="11"/>
  <c r="HI121" i="11"/>
  <c r="HI107" i="11"/>
  <c r="HH14" i="11"/>
  <c r="HI35" i="11"/>
  <c r="HI43" i="11"/>
  <c r="HH91" i="11"/>
  <c r="HH108" i="11"/>
  <c r="HI117" i="11"/>
  <c r="HG122" i="11"/>
  <c r="HF122" i="11"/>
  <c r="HI122" i="11" l="1"/>
  <c r="HH122" i="11"/>
  <c r="HK10" i="11"/>
  <c r="HK2" i="11"/>
  <c r="HJ18" i="11"/>
  <c r="HJ12" i="11"/>
  <c r="HK22" i="11"/>
  <c r="HJ20" i="11"/>
  <c r="HK30" i="11"/>
  <c r="HJ31" i="11"/>
  <c r="HJ38" i="11"/>
  <c r="HJ39" i="11"/>
  <c r="HJ45" i="11"/>
  <c r="HK54" i="11"/>
  <c r="HK51" i="11"/>
  <c r="HJ62" i="11"/>
  <c r="HJ59" i="11"/>
  <c r="HJ60" i="11"/>
  <c r="HJ61" i="11"/>
  <c r="HJ80" i="11"/>
  <c r="HJ81" i="11"/>
  <c r="HK87" i="11"/>
  <c r="HJ85" i="11"/>
  <c r="HJ79" i="11"/>
  <c r="HJ103" i="11"/>
  <c r="HJ96" i="11"/>
  <c r="HJ105" i="11"/>
  <c r="HJ99" i="11"/>
  <c r="HJ113" i="11"/>
  <c r="HJ116" i="11"/>
  <c r="HJ121" i="11"/>
  <c r="HK6" i="11"/>
  <c r="HK25" i="11"/>
  <c r="HJ26" i="11"/>
  <c r="HJ44" i="11"/>
  <c r="HJ77" i="11"/>
  <c r="HK101" i="11"/>
  <c r="HJ7" i="11"/>
  <c r="HJ8" i="11"/>
  <c r="HK20" i="11"/>
  <c r="HK16" i="11"/>
  <c r="HK14" i="11"/>
  <c r="HJ29" i="11"/>
  <c r="HJ27" i="11"/>
  <c r="HJ37" i="11"/>
  <c r="HK39" i="11"/>
  <c r="HK38" i="11"/>
  <c r="HJ52" i="11"/>
  <c r="HJ48" i="11"/>
  <c r="HJ51" i="11"/>
  <c r="HJ66" i="11"/>
  <c r="HJ63" i="11"/>
  <c r="HJ64" i="11"/>
  <c r="HJ65" i="11"/>
  <c r="HJ84" i="11"/>
  <c r="HJ69" i="11"/>
  <c r="HJ90" i="11"/>
  <c r="HJ91" i="11"/>
  <c r="HJ83" i="11"/>
  <c r="HJ107" i="11"/>
  <c r="HJ101" i="11"/>
  <c r="HK98" i="11"/>
  <c r="HJ102" i="11"/>
  <c r="HJ110" i="11"/>
  <c r="HJ92" i="11"/>
  <c r="HK110" i="11"/>
  <c r="HJ58" i="11"/>
  <c r="HK111" i="11"/>
  <c r="HJ11" i="11"/>
  <c r="HJ9" i="11"/>
  <c r="HJ15" i="11"/>
  <c r="HK21" i="11"/>
  <c r="HJ17" i="11"/>
  <c r="HK29" i="11"/>
  <c r="HJ28" i="11"/>
  <c r="HK26" i="11"/>
  <c r="HK42" i="11"/>
  <c r="HJ41" i="11"/>
  <c r="HK53" i="11"/>
  <c r="HJ49" i="11"/>
  <c r="HK56" i="11"/>
  <c r="HJ70" i="11"/>
  <c r="HK57" i="11"/>
  <c r="HJ68" i="11"/>
  <c r="HK74" i="11"/>
  <c r="HJ88" i="11"/>
  <c r="HJ71" i="11"/>
  <c r="HJ94" i="11"/>
  <c r="HJ95" i="11"/>
  <c r="HK92" i="11"/>
  <c r="HK93" i="11"/>
  <c r="HK104" i="11"/>
  <c r="HK100" i="11"/>
  <c r="HK117" i="11"/>
  <c r="HJ114" i="11"/>
  <c r="HK106" i="11"/>
  <c r="HK108" i="11"/>
  <c r="HK13" i="11"/>
  <c r="HJ36" i="11"/>
  <c r="HJ55" i="11"/>
  <c r="HK77" i="11"/>
  <c r="HK97" i="11"/>
  <c r="HK7" i="11"/>
  <c r="HK8" i="11"/>
  <c r="HJ19" i="11"/>
  <c r="HJ23" i="11"/>
  <c r="HK12" i="11"/>
  <c r="HK33" i="11"/>
  <c r="HJ32" i="11"/>
  <c r="HK31" i="11"/>
  <c r="HJ40" i="11"/>
  <c r="HK44" i="11"/>
  <c r="HK45" i="11"/>
  <c r="HK48" i="11"/>
  <c r="HK61" i="11"/>
  <c r="HK58" i="11"/>
  <c r="HK59" i="11"/>
  <c r="HJ53" i="11"/>
  <c r="HK75" i="11"/>
  <c r="HK76" i="11"/>
  <c r="HJ78" i="11"/>
  <c r="HJ98" i="11"/>
  <c r="HK85" i="11"/>
  <c r="HK79" i="11"/>
  <c r="HK103" i="11"/>
  <c r="HK89" i="11"/>
  <c r="HK105" i="11"/>
  <c r="HK121" i="11"/>
  <c r="HK90" i="11"/>
  <c r="HJ111" i="11"/>
  <c r="HJ119" i="11"/>
  <c r="HK19" i="11"/>
  <c r="HK35" i="11"/>
  <c r="HK72" i="11"/>
  <c r="HJ112" i="11"/>
  <c r="HJ117" i="11"/>
  <c r="HK11" i="11"/>
  <c r="HL4" i="11"/>
  <c r="HJ21" i="11"/>
  <c r="HJ25" i="11"/>
  <c r="HK27" i="11"/>
  <c r="HK17" i="11"/>
  <c r="HJ34" i="11"/>
  <c r="HJ35" i="11"/>
  <c r="HJ43" i="11"/>
  <c r="HJ46" i="11"/>
  <c r="HJ47" i="11"/>
  <c r="HK49" i="11"/>
  <c r="HK65" i="11"/>
  <c r="HK62" i="11"/>
  <c r="HK63" i="11"/>
  <c r="HK60" i="11"/>
  <c r="HJ56" i="11"/>
  <c r="HK80" i="11"/>
  <c r="HJ82" i="11"/>
  <c r="HJ74" i="11"/>
  <c r="HK91" i="11"/>
  <c r="HK83" i="11"/>
  <c r="HJ87" i="11"/>
  <c r="HK94" i="11"/>
  <c r="HK109" i="11"/>
  <c r="HK118" i="11"/>
  <c r="HJ106" i="11"/>
  <c r="HK115" i="11"/>
  <c r="HJ120" i="11"/>
  <c r="HK46" i="11"/>
  <c r="HK81" i="11"/>
  <c r="HJ115" i="11"/>
  <c r="HK9" i="11"/>
  <c r="HJ2" i="11"/>
  <c r="HK18" i="11"/>
  <c r="HJ14" i="11"/>
  <c r="HJ22" i="11"/>
  <c r="HK28" i="11"/>
  <c r="HJ24" i="11"/>
  <c r="HK34" i="11"/>
  <c r="HK37" i="11"/>
  <c r="HK40" i="11"/>
  <c r="HJ50" i="11"/>
  <c r="HK52" i="11"/>
  <c r="HK55" i="11"/>
  <c r="HK69" i="11"/>
  <c r="HK66" i="11"/>
  <c r="HK67" i="11"/>
  <c r="HK64" i="11"/>
  <c r="HJ67" i="11"/>
  <c r="HK84" i="11"/>
  <c r="HK78" i="11"/>
  <c r="HJ75" i="11"/>
  <c r="HK95" i="11"/>
  <c r="HJ89" i="11"/>
  <c r="HJ104" i="11"/>
  <c r="HK96" i="11"/>
  <c r="HK113" i="11"/>
  <c r="HK102" i="11"/>
  <c r="HK107" i="11"/>
  <c r="HK116" i="11"/>
  <c r="HK114" i="11"/>
  <c r="HJ10" i="11"/>
  <c r="HK24" i="11"/>
  <c r="HJ57" i="11"/>
  <c r="HK86" i="11"/>
  <c r="HJ118" i="11"/>
  <c r="HJ6" i="11"/>
  <c r="HK15" i="11"/>
  <c r="HJ13" i="11"/>
  <c r="HJ16" i="11"/>
  <c r="HK23" i="11"/>
  <c r="HK32" i="11"/>
  <c r="HJ30" i="11"/>
  <c r="HJ42" i="11"/>
  <c r="HJ33" i="11"/>
  <c r="HK43" i="11"/>
  <c r="HK41" i="11"/>
  <c r="HJ54" i="11"/>
  <c r="HK50" i="11"/>
  <c r="HK73" i="11"/>
  <c r="HK70" i="11"/>
  <c r="HK71" i="11"/>
  <c r="HK68" i="11"/>
  <c r="HJ73" i="11"/>
  <c r="HK88" i="11"/>
  <c r="HK82" i="11"/>
  <c r="HJ72" i="11"/>
  <c r="HK99" i="11"/>
  <c r="HJ93" i="11"/>
  <c r="HJ108" i="11"/>
  <c r="HJ100" i="11"/>
  <c r="HJ86" i="11"/>
  <c r="HK112" i="11"/>
  <c r="HJ109" i="11"/>
  <c r="HK120" i="11"/>
  <c r="HK119" i="11"/>
  <c r="HK36" i="11"/>
  <c r="HK47" i="11"/>
  <c r="HJ76" i="11"/>
  <c r="HJ97" i="11"/>
  <c r="HK122" i="11" l="1"/>
  <c r="HJ122" i="11"/>
  <c r="HM9" i="11"/>
  <c r="HM7" i="11"/>
  <c r="HL17" i="11"/>
  <c r="HL16" i="11"/>
  <c r="HM28" i="11"/>
  <c r="HM22" i="11"/>
  <c r="HM23" i="11"/>
  <c r="HM34" i="11"/>
  <c r="HL40" i="11"/>
  <c r="HL38" i="11"/>
  <c r="HM44" i="11"/>
  <c r="HL47" i="11"/>
  <c r="HM50" i="11"/>
  <c r="HL69" i="11"/>
  <c r="HM58" i="11"/>
  <c r="HL67" i="11"/>
  <c r="HL75" i="11"/>
  <c r="HM83" i="11"/>
  <c r="HL81" i="11"/>
  <c r="HL89" i="11"/>
  <c r="HL66" i="11"/>
  <c r="HM102" i="11"/>
  <c r="HM86" i="11"/>
  <c r="HL95" i="11"/>
  <c r="HL101" i="11"/>
  <c r="HM111" i="11"/>
  <c r="HM97" i="11"/>
  <c r="HL109" i="11"/>
  <c r="HL105" i="11"/>
  <c r="HL12" i="11"/>
  <c r="HM24" i="11"/>
  <c r="HL34" i="11"/>
  <c r="HM41" i="11"/>
  <c r="HL65" i="11"/>
  <c r="HL74" i="11"/>
  <c r="HM80" i="11"/>
  <c r="HM96" i="11"/>
  <c r="HM107" i="11"/>
  <c r="HL6" i="11"/>
  <c r="HL9" i="11"/>
  <c r="HL8" i="11"/>
  <c r="HM16" i="11"/>
  <c r="HM21" i="11"/>
  <c r="HL27" i="11"/>
  <c r="HL26" i="11"/>
  <c r="HL25" i="11"/>
  <c r="HL43" i="11"/>
  <c r="HM39" i="11"/>
  <c r="HL51" i="11"/>
  <c r="HM52" i="11"/>
  <c r="HM60" i="11"/>
  <c r="HM48" i="11"/>
  <c r="HM62" i="11"/>
  <c r="HL55" i="11"/>
  <c r="HL79" i="11"/>
  <c r="HM87" i="11"/>
  <c r="HL60" i="11"/>
  <c r="HL93" i="11"/>
  <c r="HL70" i="11"/>
  <c r="HM78" i="11"/>
  <c r="HL92" i="11"/>
  <c r="HL103" i="11"/>
  <c r="HM104" i="11"/>
  <c r="HM115" i="11"/>
  <c r="HL112" i="11"/>
  <c r="HM110" i="11"/>
  <c r="HM118" i="11"/>
  <c r="HL42" i="11"/>
  <c r="HM75" i="11"/>
  <c r="HL106" i="11"/>
  <c r="HM42" i="11"/>
  <c r="HL63" i="11"/>
  <c r="HL94" i="11"/>
  <c r="HM101" i="11"/>
  <c r="HL10" i="11"/>
  <c r="HL11" i="11"/>
  <c r="HL13" i="11"/>
  <c r="HL19" i="11"/>
  <c r="HL23" i="11"/>
  <c r="HL28" i="11"/>
  <c r="HL31" i="11"/>
  <c r="HL37" i="11"/>
  <c r="HL36" i="11"/>
  <c r="HL44" i="11"/>
  <c r="HM56" i="11"/>
  <c r="HL46" i="11"/>
  <c r="HM64" i="11"/>
  <c r="HM61" i="11"/>
  <c r="HM66" i="11"/>
  <c r="HM59" i="11"/>
  <c r="HL83" i="11"/>
  <c r="HM55" i="11"/>
  <c r="HL64" i="11"/>
  <c r="HL97" i="11"/>
  <c r="HM76" i="11"/>
  <c r="HM82" i="11"/>
  <c r="HL96" i="11"/>
  <c r="HL107" i="11"/>
  <c r="HM108" i="11"/>
  <c r="HM116" i="11"/>
  <c r="HL113" i="11"/>
  <c r="HM114" i="11"/>
  <c r="HM113" i="11"/>
  <c r="HM17" i="11"/>
  <c r="HM31" i="11"/>
  <c r="HL45" i="11"/>
  <c r="HL48" i="11"/>
  <c r="HL62" i="11"/>
  <c r="HL80" i="11"/>
  <c r="HM94" i="11"/>
  <c r="HL100" i="11"/>
  <c r="HM106" i="11"/>
  <c r="HM6" i="11"/>
  <c r="HM12" i="11"/>
  <c r="HL18" i="11"/>
  <c r="HM20" i="11"/>
  <c r="HL22" i="11"/>
  <c r="HM27" i="11"/>
  <c r="HL30" i="11"/>
  <c r="HM25" i="11"/>
  <c r="HL39" i="11"/>
  <c r="HM45" i="11"/>
  <c r="HM51" i="11"/>
  <c r="HM47" i="11"/>
  <c r="HM68" i="11"/>
  <c r="HM65" i="11"/>
  <c r="HM70" i="11"/>
  <c r="HM63" i="11"/>
  <c r="HL87" i="11"/>
  <c r="HL68" i="11"/>
  <c r="HL71" i="11"/>
  <c r="HL88" i="11"/>
  <c r="HL78" i="11"/>
  <c r="HL84" i="11"/>
  <c r="HM92" i="11"/>
  <c r="HL111" i="11"/>
  <c r="HM112" i="11"/>
  <c r="HM120" i="11"/>
  <c r="HM105" i="11"/>
  <c r="HM119" i="11"/>
  <c r="HL115" i="11"/>
  <c r="HM18" i="11"/>
  <c r="HM29" i="11"/>
  <c r="HM57" i="11"/>
  <c r="HL50" i="11"/>
  <c r="HL77" i="11"/>
  <c r="HM93" i="11"/>
  <c r="HM109" i="11"/>
  <c r="HM10" i="11"/>
  <c r="HN4" i="11"/>
  <c r="HL20" i="11"/>
  <c r="HL24" i="11"/>
  <c r="HM15" i="11"/>
  <c r="HM32" i="11"/>
  <c r="HM30" i="11"/>
  <c r="HM33" i="11"/>
  <c r="HM40" i="11"/>
  <c r="HL33" i="11"/>
  <c r="HL53" i="11"/>
  <c r="HM54" i="11"/>
  <c r="HM72" i="11"/>
  <c r="HM69" i="11"/>
  <c r="HL54" i="11"/>
  <c r="HM67" i="11"/>
  <c r="HL73" i="11"/>
  <c r="HM73" i="11"/>
  <c r="HM77" i="11"/>
  <c r="HM89" i="11"/>
  <c r="HL82" i="11"/>
  <c r="HL85" i="11"/>
  <c r="HM99" i="11"/>
  <c r="HM95" i="11"/>
  <c r="HL91" i="11"/>
  <c r="HM117" i="11"/>
  <c r="HL108" i="11"/>
  <c r="HL99" i="11"/>
  <c r="HL120" i="11"/>
  <c r="HL7" i="11"/>
  <c r="HL21" i="11"/>
  <c r="HL32" i="11"/>
  <c r="HM53" i="11"/>
  <c r="HL59" i="11"/>
  <c r="HL90" i="11"/>
  <c r="HL104" i="11"/>
  <c r="HL114" i="11"/>
  <c r="HM2" i="11"/>
  <c r="HL14" i="11"/>
  <c r="HM35" i="11"/>
  <c r="HL49" i="11"/>
  <c r="HM49" i="11"/>
  <c r="HM79" i="11"/>
  <c r="HM98" i="11"/>
  <c r="HM121" i="11"/>
  <c r="HL119" i="11"/>
  <c r="HL2" i="11"/>
  <c r="HM14" i="11"/>
  <c r="HM11" i="11"/>
  <c r="HM13" i="11"/>
  <c r="HM19" i="11"/>
  <c r="HM26" i="11"/>
  <c r="HM36" i="11"/>
  <c r="HL41" i="11"/>
  <c r="HM37" i="11"/>
  <c r="HM43" i="11"/>
  <c r="HL35" i="11"/>
  <c r="HL52" i="11"/>
  <c r="HM46" i="11"/>
  <c r="HL56" i="11"/>
  <c r="HL58" i="11"/>
  <c r="HL57" i="11"/>
  <c r="HM71" i="11"/>
  <c r="HM74" i="11"/>
  <c r="HL76" i="11"/>
  <c r="HM81" i="11"/>
  <c r="HM88" i="11"/>
  <c r="HM90" i="11"/>
  <c r="HM84" i="11"/>
  <c r="HL102" i="11"/>
  <c r="HM103" i="11"/>
  <c r="HL98" i="11"/>
  <c r="HL117" i="11"/>
  <c r="HL110" i="11"/>
  <c r="HM100" i="11"/>
  <c r="HL116" i="11"/>
  <c r="HM8" i="11"/>
  <c r="HL15" i="11"/>
  <c r="HL29" i="11"/>
  <c r="HM38" i="11"/>
  <c r="HL61" i="11"/>
  <c r="HL72" i="11"/>
  <c r="HM85" i="11"/>
  <c r="HL86" i="11"/>
  <c r="HL121" i="11"/>
  <c r="HL118" i="11"/>
  <c r="HM91" i="11"/>
  <c r="HN8" i="11" l="1"/>
  <c r="HO13" i="11"/>
  <c r="HO16" i="11"/>
  <c r="HN16" i="11"/>
  <c r="HN18" i="11"/>
  <c r="HN22" i="11"/>
  <c r="HN32" i="11"/>
  <c r="HO33" i="11"/>
  <c r="HN34" i="11"/>
  <c r="HN37" i="11"/>
  <c r="HO48" i="11"/>
  <c r="HN51" i="11"/>
  <c r="HO49" i="11"/>
  <c r="HN68" i="11"/>
  <c r="HN49" i="11"/>
  <c r="HN62" i="11"/>
  <c r="HO70" i="11"/>
  <c r="HO78" i="11"/>
  <c r="HO54" i="11"/>
  <c r="HO80" i="11"/>
  <c r="HO75" i="11"/>
  <c r="HO93" i="11"/>
  <c r="HO85" i="11"/>
  <c r="HN109" i="11"/>
  <c r="HO79" i="11"/>
  <c r="HO115" i="11"/>
  <c r="HO120" i="11"/>
  <c r="HN117" i="11"/>
  <c r="HO108" i="11"/>
  <c r="HN2" i="11"/>
  <c r="HN6" i="11"/>
  <c r="HN11" i="11"/>
  <c r="HN20" i="11"/>
  <c r="HO23" i="11"/>
  <c r="HO26" i="11"/>
  <c r="HO32" i="11"/>
  <c r="HN36" i="11"/>
  <c r="HO41" i="11"/>
  <c r="HO37" i="11"/>
  <c r="HN39" i="11"/>
  <c r="HO56" i="11"/>
  <c r="HN55" i="11"/>
  <c r="HN72" i="11"/>
  <c r="HN61" i="11"/>
  <c r="HN66" i="11"/>
  <c r="HO74" i="11"/>
  <c r="HO82" i="11"/>
  <c r="HN59" i="11"/>
  <c r="HO84" i="11"/>
  <c r="HO87" i="11"/>
  <c r="HO97" i="11"/>
  <c r="HN91" i="11"/>
  <c r="HO92" i="11"/>
  <c r="HO95" i="11"/>
  <c r="HO96" i="11"/>
  <c r="HO91" i="11"/>
  <c r="HN113" i="11"/>
  <c r="HO110" i="11"/>
  <c r="HO8" i="11"/>
  <c r="HO17" i="11"/>
  <c r="HN17" i="11"/>
  <c r="HO27" i="11"/>
  <c r="HO25" i="11"/>
  <c r="HN28" i="11"/>
  <c r="HO18" i="11"/>
  <c r="HN38" i="11"/>
  <c r="HN24" i="11"/>
  <c r="HN42" i="11"/>
  <c r="HO43" i="11"/>
  <c r="HO51" i="11"/>
  <c r="HO59" i="11"/>
  <c r="HO47" i="11"/>
  <c r="HN65" i="11"/>
  <c r="HN70" i="11"/>
  <c r="HO77" i="11"/>
  <c r="HO86" i="11"/>
  <c r="HN63" i="11"/>
  <c r="HO88" i="11"/>
  <c r="HN89" i="11"/>
  <c r="HO101" i="11"/>
  <c r="HN95" i="11"/>
  <c r="HO99" i="11"/>
  <c r="HN103" i="11"/>
  <c r="HN101" i="11"/>
  <c r="HN98" i="11"/>
  <c r="HN118" i="11"/>
  <c r="HN121" i="11"/>
  <c r="HO21" i="11"/>
  <c r="HO40" i="11"/>
  <c r="HN60" i="11"/>
  <c r="HO73" i="11"/>
  <c r="HN90" i="11"/>
  <c r="HN69" i="11"/>
  <c r="HN88" i="11"/>
  <c r="HN110" i="11"/>
  <c r="HO119" i="11"/>
  <c r="HO118" i="11"/>
  <c r="HO12" i="11"/>
  <c r="HN7" i="11"/>
  <c r="HO22" i="11"/>
  <c r="HN19" i="11"/>
  <c r="HO30" i="11"/>
  <c r="HO31" i="11"/>
  <c r="HN25" i="11"/>
  <c r="HO39" i="11"/>
  <c r="HN35" i="11"/>
  <c r="HO42" i="11"/>
  <c r="HN45" i="11"/>
  <c r="HN53" i="11"/>
  <c r="HO63" i="11"/>
  <c r="HO60" i="11"/>
  <c r="HO61" i="11"/>
  <c r="HN54" i="11"/>
  <c r="HN78" i="11"/>
  <c r="HO90" i="11"/>
  <c r="HN76" i="11"/>
  <c r="HN92" i="11"/>
  <c r="HN93" i="11"/>
  <c r="HO81" i="11"/>
  <c r="HN99" i="11"/>
  <c r="HN102" i="11"/>
  <c r="HN107" i="11"/>
  <c r="HO104" i="11"/>
  <c r="HN111" i="11"/>
  <c r="HO105" i="11"/>
  <c r="HO121" i="11"/>
  <c r="HN13" i="11"/>
  <c r="HN119" i="11"/>
  <c r="HO2" i="11"/>
  <c r="HO6" i="11"/>
  <c r="HN23" i="11"/>
  <c r="HO20" i="11"/>
  <c r="HO34" i="11"/>
  <c r="HO35" i="11"/>
  <c r="HN30" i="11"/>
  <c r="HO29" i="11"/>
  <c r="HN41" i="11"/>
  <c r="HN48" i="11"/>
  <c r="HN50" i="11"/>
  <c r="HO52" i="11"/>
  <c r="HO67" i="11"/>
  <c r="HO64" i="11"/>
  <c r="HO65" i="11"/>
  <c r="HN57" i="11"/>
  <c r="HN82" i="11"/>
  <c r="HN74" i="11"/>
  <c r="HN80" i="11"/>
  <c r="HN96" i="11"/>
  <c r="HN97" i="11"/>
  <c r="HN73" i="11"/>
  <c r="HO83" i="11"/>
  <c r="HO102" i="11"/>
  <c r="HN94" i="11"/>
  <c r="HO109" i="11"/>
  <c r="HN115" i="11"/>
  <c r="HN108" i="11"/>
  <c r="HN114" i="11"/>
  <c r="HO7" i="11"/>
  <c r="HO10" i="11"/>
  <c r="HN14" i="11"/>
  <c r="HN21" i="11"/>
  <c r="HN26" i="11"/>
  <c r="HN33" i="11"/>
  <c r="HN40" i="11"/>
  <c r="HO45" i="11"/>
  <c r="HO57" i="11"/>
  <c r="HO72" i="11"/>
  <c r="HO62" i="11"/>
  <c r="HN79" i="11"/>
  <c r="HN87" i="11"/>
  <c r="HO100" i="11"/>
  <c r="HO107" i="11"/>
  <c r="HP4" i="11"/>
  <c r="HN9" i="11"/>
  <c r="HN10" i="11"/>
  <c r="HN15" i="11"/>
  <c r="HO19" i="11"/>
  <c r="HO38" i="11"/>
  <c r="HO15" i="11"/>
  <c r="HO24" i="11"/>
  <c r="HO36" i="11"/>
  <c r="HO44" i="11"/>
  <c r="HN52" i="11"/>
  <c r="HO55" i="11"/>
  <c r="HO53" i="11"/>
  <c r="HO71" i="11"/>
  <c r="HO68" i="11"/>
  <c r="HO69" i="11"/>
  <c r="HO58" i="11"/>
  <c r="HN86" i="11"/>
  <c r="HN75" i="11"/>
  <c r="HN84" i="11"/>
  <c r="HN100" i="11"/>
  <c r="HN81" i="11"/>
  <c r="HN85" i="11"/>
  <c r="HO98" i="11"/>
  <c r="HN106" i="11"/>
  <c r="HO103" i="11"/>
  <c r="HO114" i="11"/>
  <c r="HN116" i="11"/>
  <c r="HO113" i="11"/>
  <c r="HO112" i="11"/>
  <c r="HO50" i="11"/>
  <c r="HO94" i="11"/>
  <c r="HN120" i="11"/>
  <c r="HO11" i="11"/>
  <c r="HO9" i="11"/>
  <c r="HN12" i="11"/>
  <c r="HN27" i="11"/>
  <c r="HO14" i="11"/>
  <c r="HN31" i="11"/>
  <c r="HO28" i="11"/>
  <c r="HN29" i="11"/>
  <c r="HN44" i="11"/>
  <c r="HO46" i="11"/>
  <c r="HN43" i="11"/>
  <c r="HN56" i="11"/>
  <c r="HN47" i="11"/>
  <c r="HN64" i="11"/>
  <c r="HN46" i="11"/>
  <c r="HN58" i="11"/>
  <c r="HO66" i="11"/>
  <c r="HN67" i="11"/>
  <c r="HN83" i="11"/>
  <c r="HO76" i="11"/>
  <c r="HN71" i="11"/>
  <c r="HO89" i="11"/>
  <c r="HN77" i="11"/>
  <c r="HN105" i="11"/>
  <c r="HO106" i="11"/>
  <c r="HO111" i="11"/>
  <c r="HO116" i="11"/>
  <c r="HN112" i="11"/>
  <c r="HN104" i="11"/>
  <c r="HO117" i="11"/>
  <c r="HM122" i="11"/>
  <c r="HL122" i="11"/>
  <c r="HN122" i="11" l="1"/>
  <c r="HQ10" i="11"/>
  <c r="HQ8" i="11"/>
  <c r="HQ19" i="11"/>
  <c r="HQ17" i="11"/>
  <c r="HP9" i="11"/>
  <c r="HP23" i="11"/>
  <c r="HP27" i="11"/>
  <c r="HP33" i="11"/>
  <c r="HP32" i="11"/>
  <c r="HP41" i="11"/>
  <c r="HQ47" i="11"/>
  <c r="HQ49" i="11"/>
  <c r="HP46" i="11"/>
  <c r="HQ70" i="11"/>
  <c r="HQ63" i="11"/>
  <c r="HQ72" i="11"/>
  <c r="HQ69" i="11"/>
  <c r="HP81" i="11"/>
  <c r="HP62" i="11"/>
  <c r="HQ79" i="11"/>
  <c r="HP53" i="11"/>
  <c r="HQ100" i="11"/>
  <c r="HP94" i="11"/>
  <c r="HQ97" i="11"/>
  <c r="HP93" i="11"/>
  <c r="HQ114" i="11"/>
  <c r="HQ113" i="11"/>
  <c r="HP111" i="11"/>
  <c r="HQ117" i="11"/>
  <c r="HP113" i="11"/>
  <c r="HR4" i="11"/>
  <c r="HQ12" i="11"/>
  <c r="HQ9" i="11"/>
  <c r="HP18" i="11"/>
  <c r="HP20" i="11"/>
  <c r="HP25" i="11"/>
  <c r="HP31" i="11"/>
  <c r="HQ28" i="11"/>
  <c r="HQ36" i="11"/>
  <c r="HQ41" i="11"/>
  <c r="HP40" i="11"/>
  <c r="HP55" i="11"/>
  <c r="HP48" i="11"/>
  <c r="HQ74" i="11"/>
  <c r="HQ67" i="11"/>
  <c r="HP52" i="11"/>
  <c r="HQ73" i="11"/>
  <c r="HP85" i="11"/>
  <c r="HP78" i="11"/>
  <c r="HQ83" i="11"/>
  <c r="HP74" i="11"/>
  <c r="HP76" i="11"/>
  <c r="HP98" i="11"/>
  <c r="HQ98" i="11"/>
  <c r="HP102" i="11"/>
  <c r="HP68" i="11"/>
  <c r="HQ118" i="11"/>
  <c r="HQ111" i="11"/>
  <c r="HQ121" i="11"/>
  <c r="HQ116" i="11"/>
  <c r="HP12" i="11"/>
  <c r="HP17" i="11"/>
  <c r="HQ33" i="11"/>
  <c r="HQ43" i="11"/>
  <c r="HP56" i="11"/>
  <c r="HP83" i="11"/>
  <c r="HP105" i="11"/>
  <c r="HP121" i="11"/>
  <c r="HP7" i="11"/>
  <c r="HQ2" i="11"/>
  <c r="HQ14" i="11"/>
  <c r="HP10" i="11"/>
  <c r="HP19" i="11"/>
  <c r="HP30" i="11"/>
  <c r="HP21" i="11"/>
  <c r="HQ35" i="11"/>
  <c r="HQ32" i="11"/>
  <c r="HQ44" i="11"/>
  <c r="HQ42" i="11"/>
  <c r="HP45" i="11"/>
  <c r="HQ53" i="11"/>
  <c r="HP59" i="11"/>
  <c r="HQ71" i="11"/>
  <c r="HP61" i="11"/>
  <c r="HP66" i="11"/>
  <c r="HP89" i="11"/>
  <c r="HP82" i="11"/>
  <c r="HQ87" i="11"/>
  <c r="HQ80" i="11"/>
  <c r="HQ78" i="11"/>
  <c r="HP90" i="11"/>
  <c r="HP100" i="11"/>
  <c r="HQ105" i="11"/>
  <c r="HQ84" i="11"/>
  <c r="HP115" i="11"/>
  <c r="HQ115" i="11"/>
  <c r="HP86" i="11"/>
  <c r="HQ64" i="11"/>
  <c r="HQ7" i="11"/>
  <c r="HP11" i="11"/>
  <c r="HP16" i="11"/>
  <c r="HP15" i="11"/>
  <c r="HQ20" i="11"/>
  <c r="HQ23" i="11"/>
  <c r="HQ27" i="11"/>
  <c r="HP37" i="11"/>
  <c r="HQ40" i="11"/>
  <c r="HQ45" i="11"/>
  <c r="HP44" i="11"/>
  <c r="HP50" i="11"/>
  <c r="HP54" i="11"/>
  <c r="HP63" i="11"/>
  <c r="HP60" i="11"/>
  <c r="HP65" i="11"/>
  <c r="HP70" i="11"/>
  <c r="HQ77" i="11"/>
  <c r="HP73" i="11"/>
  <c r="HQ86" i="11"/>
  <c r="HP92" i="11"/>
  <c r="HQ82" i="11"/>
  <c r="HQ91" i="11"/>
  <c r="HQ101" i="11"/>
  <c r="HQ102" i="11"/>
  <c r="HQ94" i="11"/>
  <c r="HQ119" i="11"/>
  <c r="HP116" i="11"/>
  <c r="HP107" i="11"/>
  <c r="HP14" i="11"/>
  <c r="HP26" i="11"/>
  <c r="HP24" i="11"/>
  <c r="HP51" i="11"/>
  <c r="HQ62" i="11"/>
  <c r="HQ89" i="11"/>
  <c r="HQ93" i="11"/>
  <c r="HQ106" i="11"/>
  <c r="HP117" i="11"/>
  <c r="HQ11" i="11"/>
  <c r="HQ16" i="11"/>
  <c r="HP6" i="11"/>
  <c r="HQ18" i="11"/>
  <c r="HQ24" i="11"/>
  <c r="HQ25" i="11"/>
  <c r="HP28" i="11"/>
  <c r="HP38" i="11"/>
  <c r="HQ38" i="11"/>
  <c r="HP34" i="11"/>
  <c r="HQ46" i="11"/>
  <c r="HQ55" i="11"/>
  <c r="HQ57" i="11"/>
  <c r="HP67" i="11"/>
  <c r="HP64" i="11"/>
  <c r="HP69" i="11"/>
  <c r="HQ76" i="11"/>
  <c r="HQ81" i="11"/>
  <c r="HP75" i="11"/>
  <c r="HP91" i="11"/>
  <c r="HP96" i="11"/>
  <c r="HQ88" i="11"/>
  <c r="HP97" i="11"/>
  <c r="HQ104" i="11"/>
  <c r="HP106" i="11"/>
  <c r="HP103" i="11"/>
  <c r="HQ109" i="11"/>
  <c r="HP88" i="11"/>
  <c r="HQ120" i="11"/>
  <c r="HP43" i="11"/>
  <c r="HQ51" i="11"/>
  <c r="HQ61" i="11"/>
  <c r="HP99" i="11"/>
  <c r="HP104" i="11"/>
  <c r="HP119" i="11"/>
  <c r="HP8" i="11"/>
  <c r="HQ13" i="11"/>
  <c r="HQ21" i="11"/>
  <c r="HP13" i="11"/>
  <c r="HQ29" i="11"/>
  <c r="HQ30" i="11"/>
  <c r="HQ31" i="11"/>
  <c r="HP39" i="11"/>
  <c r="HQ39" i="11"/>
  <c r="HP47" i="11"/>
  <c r="HQ48" i="11"/>
  <c r="HQ50" i="11"/>
  <c r="HQ58" i="11"/>
  <c r="HP71" i="11"/>
  <c r="HQ60" i="11"/>
  <c r="HQ52" i="11"/>
  <c r="HP57" i="11"/>
  <c r="HQ85" i="11"/>
  <c r="HP79" i="11"/>
  <c r="HP95" i="11"/>
  <c r="HP87" i="11"/>
  <c r="HQ90" i="11"/>
  <c r="HP101" i="11"/>
  <c r="HQ99" i="11"/>
  <c r="HQ95" i="11"/>
  <c r="HQ107" i="11"/>
  <c r="HP114" i="11"/>
  <c r="HP112" i="11"/>
  <c r="HP118" i="11"/>
  <c r="HQ34" i="11"/>
  <c r="HP49" i="11"/>
  <c r="HP72" i="11"/>
  <c r="HQ92" i="11"/>
  <c r="HQ108" i="11"/>
  <c r="HQ6" i="11"/>
  <c r="HP2" i="11"/>
  <c r="HQ15" i="11"/>
  <c r="HP22" i="11"/>
  <c r="HQ26" i="11"/>
  <c r="HQ37" i="11"/>
  <c r="HQ22" i="11"/>
  <c r="HP29" i="11"/>
  <c r="HP36" i="11"/>
  <c r="HP35" i="11"/>
  <c r="HP42" i="11"/>
  <c r="HQ54" i="11"/>
  <c r="HQ56" i="11"/>
  <c r="HQ66" i="11"/>
  <c r="HQ59" i="11"/>
  <c r="HQ68" i="11"/>
  <c r="HQ65" i="11"/>
  <c r="HP77" i="11"/>
  <c r="HP58" i="11"/>
  <c r="HQ75" i="11"/>
  <c r="HP80" i="11"/>
  <c r="HQ96" i="11"/>
  <c r="HP84" i="11"/>
  <c r="HP108" i="11"/>
  <c r="HP109" i="11"/>
  <c r="HQ110" i="11"/>
  <c r="HP110" i="11"/>
  <c r="HQ103" i="11"/>
  <c r="HQ112" i="11"/>
  <c r="HP120" i="11"/>
  <c r="HO122" i="11"/>
  <c r="HQ122" i="11" l="1"/>
  <c r="HT4" i="11"/>
  <c r="HS12" i="11"/>
  <c r="HR9" i="11"/>
  <c r="HR8" i="11"/>
  <c r="HS22" i="11"/>
  <c r="HR20" i="11"/>
  <c r="HS26" i="11"/>
  <c r="HR42" i="11"/>
  <c r="HS39" i="11"/>
  <c r="HS41" i="11"/>
  <c r="HS52" i="11"/>
  <c r="HS54" i="11"/>
  <c r="HS61" i="11"/>
  <c r="HR58" i="11"/>
  <c r="HS66" i="11"/>
  <c r="HS67" i="11"/>
  <c r="HS72" i="11"/>
  <c r="HR88" i="11"/>
  <c r="HR77" i="11"/>
  <c r="HS82" i="11"/>
  <c r="HS83" i="11"/>
  <c r="HS81" i="11"/>
  <c r="HS96" i="11"/>
  <c r="HR100" i="11"/>
  <c r="HS100" i="11"/>
  <c r="HS105" i="11"/>
  <c r="HS94" i="11"/>
  <c r="HR109" i="11"/>
  <c r="HR96" i="11"/>
  <c r="HS112" i="11"/>
  <c r="HS6" i="11"/>
  <c r="HS13" i="11"/>
  <c r="HS18" i="11"/>
  <c r="HS16" i="11"/>
  <c r="HS23" i="11"/>
  <c r="HS24" i="11"/>
  <c r="HS30" i="11"/>
  <c r="HR27" i="11"/>
  <c r="HR40" i="11"/>
  <c r="HS31" i="11"/>
  <c r="HS53" i="11"/>
  <c r="HR45" i="11"/>
  <c r="HS65" i="11"/>
  <c r="HR62" i="11"/>
  <c r="HS70" i="11"/>
  <c r="HS71" i="11"/>
  <c r="HR71" i="11"/>
  <c r="HR72" i="11"/>
  <c r="HR81" i="11"/>
  <c r="HS86" i="11"/>
  <c r="HR86" i="11"/>
  <c r="HS87" i="11"/>
  <c r="HR103" i="11"/>
  <c r="HR101" i="11"/>
  <c r="HS101" i="11"/>
  <c r="HS109" i="11"/>
  <c r="HS106" i="11"/>
  <c r="HS110" i="11"/>
  <c r="HR117" i="11"/>
  <c r="HS10" i="11"/>
  <c r="HR14" i="11"/>
  <c r="HR15" i="11"/>
  <c r="HR21" i="11"/>
  <c r="HR25" i="11"/>
  <c r="HS29" i="11"/>
  <c r="HS28" i="11"/>
  <c r="HS35" i="11"/>
  <c r="HS42" i="11"/>
  <c r="HR46" i="11"/>
  <c r="HR44" i="11"/>
  <c r="HS49" i="11"/>
  <c r="HS69" i="11"/>
  <c r="HR66" i="11"/>
  <c r="HR56" i="11"/>
  <c r="HR60" i="11"/>
  <c r="HS75" i="11"/>
  <c r="HS76" i="11"/>
  <c r="HR74" i="11"/>
  <c r="HR79" i="11"/>
  <c r="HR91" i="11"/>
  <c r="HS89" i="11"/>
  <c r="HR107" i="11"/>
  <c r="HR104" i="11"/>
  <c r="HS104" i="11"/>
  <c r="HS113" i="11"/>
  <c r="HS107" i="11"/>
  <c r="HS114" i="11"/>
  <c r="HR120" i="11"/>
  <c r="HR7" i="11"/>
  <c r="HS15" i="11"/>
  <c r="HR19" i="11"/>
  <c r="HR13" i="11"/>
  <c r="HS25" i="11"/>
  <c r="HS33" i="11"/>
  <c r="HR32" i="11"/>
  <c r="HS37" i="11"/>
  <c r="HR38" i="11"/>
  <c r="HR50" i="11"/>
  <c r="HR48" i="11"/>
  <c r="HS45" i="11"/>
  <c r="HS73" i="11"/>
  <c r="HR70" i="11"/>
  <c r="HR59" i="11"/>
  <c r="HR64" i="11"/>
  <c r="HR61" i="11"/>
  <c r="HS80" i="11"/>
  <c r="HR78" i="11"/>
  <c r="HR83" i="11"/>
  <c r="HR95" i="11"/>
  <c r="HS92" i="11"/>
  <c r="HS90" i="11"/>
  <c r="HR108" i="11"/>
  <c r="HS93" i="11"/>
  <c r="HS102" i="11"/>
  <c r="HS108" i="11"/>
  <c r="HS111" i="11"/>
  <c r="HR111" i="11"/>
  <c r="HR36" i="11"/>
  <c r="HR55" i="11"/>
  <c r="HR80" i="11"/>
  <c r="HR98" i="11"/>
  <c r="HS97" i="11"/>
  <c r="HS121" i="11"/>
  <c r="HR115" i="11"/>
  <c r="HR11" i="11"/>
  <c r="HS19" i="11"/>
  <c r="HR12" i="11"/>
  <c r="HS17" i="11"/>
  <c r="HS32" i="11"/>
  <c r="HR23" i="11"/>
  <c r="HR28" i="11"/>
  <c r="HS27" i="11"/>
  <c r="HR39" i="11"/>
  <c r="HR34" i="11"/>
  <c r="HR54" i="11"/>
  <c r="HS50" i="11"/>
  <c r="HR51" i="11"/>
  <c r="HS51" i="11"/>
  <c r="HR63" i="11"/>
  <c r="HR68" i="11"/>
  <c r="HR65" i="11"/>
  <c r="HS84" i="11"/>
  <c r="HR82" i="11"/>
  <c r="HS85" i="11"/>
  <c r="HR75" i="11"/>
  <c r="HR69" i="11"/>
  <c r="HS103" i="11"/>
  <c r="HR112" i="11"/>
  <c r="HR105" i="11"/>
  <c r="HR106" i="11"/>
  <c r="HR110" i="11"/>
  <c r="HS115" i="11"/>
  <c r="HR119" i="11"/>
  <c r="HS9" i="11"/>
  <c r="HS2" i="11"/>
  <c r="HS21" i="11"/>
  <c r="HR35" i="11"/>
  <c r="HS34" i="11"/>
  <c r="HR43" i="11"/>
  <c r="HS59" i="11"/>
  <c r="HR52" i="11"/>
  <c r="HS95" i="11"/>
  <c r="HR89" i="11"/>
  <c r="HS116" i="11"/>
  <c r="HS7" i="11"/>
  <c r="HR2" i="11"/>
  <c r="HS14" i="11"/>
  <c r="HR17" i="11"/>
  <c r="HS36" i="11"/>
  <c r="HR26" i="11"/>
  <c r="HR33" i="11"/>
  <c r="HR31" i="11"/>
  <c r="HS40" i="11"/>
  <c r="HS46" i="11"/>
  <c r="HS44" i="11"/>
  <c r="HS55" i="11"/>
  <c r="HR53" i="11"/>
  <c r="HS57" i="11"/>
  <c r="HS56" i="11"/>
  <c r="HS60" i="11"/>
  <c r="HR76" i="11"/>
  <c r="HS88" i="11"/>
  <c r="HR73" i="11"/>
  <c r="HR94" i="11"/>
  <c r="HS91" i="11"/>
  <c r="HR90" i="11"/>
  <c r="HR92" i="11"/>
  <c r="HS77" i="11"/>
  <c r="HR85" i="11"/>
  <c r="HS117" i="11"/>
  <c r="HR113" i="11"/>
  <c r="HR116" i="11"/>
  <c r="HS119" i="11"/>
  <c r="HS11" i="11"/>
  <c r="HR16" i="11"/>
  <c r="HR24" i="11"/>
  <c r="HR30" i="11"/>
  <c r="HS43" i="11"/>
  <c r="HS48" i="11"/>
  <c r="HS58" i="11"/>
  <c r="HS64" i="11"/>
  <c r="HS74" i="11"/>
  <c r="HR93" i="11"/>
  <c r="HR87" i="11"/>
  <c r="HR118" i="11"/>
  <c r="HR6" i="11"/>
  <c r="HR10" i="11"/>
  <c r="HS8" i="11"/>
  <c r="HS20" i="11"/>
  <c r="HR18" i="11"/>
  <c r="HR29" i="11"/>
  <c r="HR22" i="11"/>
  <c r="HR37" i="11"/>
  <c r="HS38" i="11"/>
  <c r="HR41" i="11"/>
  <c r="HS47" i="11"/>
  <c r="HR49" i="11"/>
  <c r="HR47" i="11"/>
  <c r="HR57" i="11"/>
  <c r="HS62" i="11"/>
  <c r="HS63" i="11"/>
  <c r="HS68" i="11"/>
  <c r="HR84" i="11"/>
  <c r="HR67" i="11"/>
  <c r="HS78" i="11"/>
  <c r="HS79" i="11"/>
  <c r="HS99" i="11"/>
  <c r="HR97" i="11"/>
  <c r="HS98" i="11"/>
  <c r="HR99" i="11"/>
  <c r="HR102" i="11"/>
  <c r="HS118" i="11"/>
  <c r="HR114" i="11"/>
  <c r="HS120" i="11"/>
  <c r="HR121" i="11"/>
  <c r="HP122" i="11"/>
  <c r="HR122" i="11" l="1"/>
  <c r="HS122" i="11"/>
  <c r="HU2" i="11"/>
  <c r="HU18" i="11"/>
  <c r="HT15" i="11"/>
  <c r="HU12" i="11"/>
  <c r="HT22" i="11"/>
  <c r="HT28" i="11"/>
  <c r="HU29" i="11"/>
  <c r="HT33" i="11"/>
  <c r="HT42" i="11"/>
  <c r="HU40" i="11"/>
  <c r="HU44" i="11"/>
  <c r="HU46" i="11"/>
  <c r="HT50" i="11"/>
  <c r="HT65" i="11"/>
  <c r="HT58" i="11"/>
  <c r="HT56" i="11"/>
  <c r="HU73" i="11"/>
  <c r="HT87" i="11"/>
  <c r="HT68" i="11"/>
  <c r="HT93" i="11"/>
  <c r="HT74" i="11"/>
  <c r="HT73" i="11"/>
  <c r="HU88" i="11"/>
  <c r="HU92" i="11"/>
  <c r="HT104" i="11"/>
  <c r="HU89" i="11"/>
  <c r="HT121" i="11"/>
  <c r="HT110" i="11"/>
  <c r="HU118" i="11"/>
  <c r="HT118" i="11"/>
  <c r="HU9" i="11"/>
  <c r="HT7" i="11"/>
  <c r="HT19" i="11"/>
  <c r="HT16" i="11"/>
  <c r="HT23" i="11"/>
  <c r="HU31" i="11"/>
  <c r="HT27" i="11"/>
  <c r="HU30" i="11"/>
  <c r="HT32" i="11"/>
  <c r="HT43" i="11"/>
  <c r="HU45" i="11"/>
  <c r="HU47" i="11"/>
  <c r="HT51" i="11"/>
  <c r="HT69" i="11"/>
  <c r="HT62" i="11"/>
  <c r="HT59" i="11"/>
  <c r="HU74" i="11"/>
  <c r="HU75" i="11"/>
  <c r="HT77" i="11"/>
  <c r="HT97" i="11"/>
  <c r="HU80" i="11"/>
  <c r="HT78" i="11"/>
  <c r="HT106" i="11"/>
  <c r="HU97" i="11"/>
  <c r="HU93" i="11"/>
  <c r="HT95" i="11"/>
  <c r="HT102" i="11"/>
  <c r="HU113" i="11"/>
  <c r="HT119" i="11"/>
  <c r="HU10" i="11"/>
  <c r="HU19" i="11"/>
  <c r="HU23" i="11"/>
  <c r="HU37" i="11"/>
  <c r="HU49" i="11"/>
  <c r="HU70" i="11"/>
  <c r="HT76" i="11"/>
  <c r="HU76" i="11"/>
  <c r="HT100" i="11"/>
  <c r="HU121" i="11"/>
  <c r="HV4" i="11"/>
  <c r="HT8" i="11"/>
  <c r="HU11" i="11"/>
  <c r="HT13" i="11"/>
  <c r="HU24" i="11"/>
  <c r="HU35" i="11"/>
  <c r="HT31" i="11"/>
  <c r="HU33" i="11"/>
  <c r="HT38" i="11"/>
  <c r="HU43" i="11"/>
  <c r="HU51" i="11"/>
  <c r="HU52" i="11"/>
  <c r="HU60" i="11"/>
  <c r="HT55" i="11"/>
  <c r="HU57" i="11"/>
  <c r="HT63" i="11"/>
  <c r="HT66" i="11"/>
  <c r="HU79" i="11"/>
  <c r="HT81" i="11"/>
  <c r="HU84" i="11"/>
  <c r="HU86" i="11"/>
  <c r="HT82" i="11"/>
  <c r="HT91" i="11"/>
  <c r="HT98" i="11"/>
  <c r="HU99" i="11"/>
  <c r="HU105" i="11"/>
  <c r="HU106" i="11"/>
  <c r="HU114" i="11"/>
  <c r="HU109" i="11"/>
  <c r="HT6" i="11"/>
  <c r="HT9" i="11"/>
  <c r="HT12" i="11"/>
  <c r="HU20" i="11"/>
  <c r="HU28" i="11"/>
  <c r="HU32" i="11"/>
  <c r="HT34" i="11"/>
  <c r="HT35" i="11"/>
  <c r="HT39" i="11"/>
  <c r="HU41" i="11"/>
  <c r="HU56" i="11"/>
  <c r="HU53" i="11"/>
  <c r="HU64" i="11"/>
  <c r="HU61" i="11"/>
  <c r="HU58" i="11"/>
  <c r="HT67" i="11"/>
  <c r="HT70" i="11"/>
  <c r="HU83" i="11"/>
  <c r="HU77" i="11"/>
  <c r="HT85" i="11"/>
  <c r="HU94" i="11"/>
  <c r="HT88" i="11"/>
  <c r="HU96" i="11"/>
  <c r="HU103" i="11"/>
  <c r="HU100" i="11"/>
  <c r="HT112" i="11"/>
  <c r="HU107" i="11"/>
  <c r="HU95" i="11"/>
  <c r="HU110" i="11"/>
  <c r="HU7" i="11"/>
  <c r="HT29" i="11"/>
  <c r="HU38" i="11"/>
  <c r="HT54" i="11"/>
  <c r="HU67" i="11"/>
  <c r="HT84" i="11"/>
  <c r="HT96" i="11"/>
  <c r="HU108" i="11"/>
  <c r="HU119" i="11"/>
  <c r="HT10" i="11"/>
  <c r="HU17" i="11"/>
  <c r="HT14" i="11"/>
  <c r="HT17" i="11"/>
  <c r="HU16" i="11"/>
  <c r="HU36" i="11"/>
  <c r="HU34" i="11"/>
  <c r="HT37" i="11"/>
  <c r="HT40" i="11"/>
  <c r="HT44" i="11"/>
  <c r="HT46" i="11"/>
  <c r="HT48" i="11"/>
  <c r="HU68" i="11"/>
  <c r="HU65" i="11"/>
  <c r="HU62" i="11"/>
  <c r="HU59" i="11"/>
  <c r="HT71" i="11"/>
  <c r="HU87" i="11"/>
  <c r="HU81" i="11"/>
  <c r="HT60" i="11"/>
  <c r="HU98" i="11"/>
  <c r="HT89" i="11"/>
  <c r="HU90" i="11"/>
  <c r="HU82" i="11"/>
  <c r="HU101" i="11"/>
  <c r="HU116" i="11"/>
  <c r="HT108" i="11"/>
  <c r="HU111" i="11"/>
  <c r="HT120" i="11"/>
  <c r="HT49" i="11"/>
  <c r="HU6" i="11"/>
  <c r="HT18" i="11"/>
  <c r="HU15" i="11"/>
  <c r="HU13" i="11"/>
  <c r="HU22" i="11"/>
  <c r="HT25" i="11"/>
  <c r="HT41" i="11"/>
  <c r="HT26" i="11"/>
  <c r="HU42" i="11"/>
  <c r="HT45" i="11"/>
  <c r="HT47" i="11"/>
  <c r="HU48" i="11"/>
  <c r="HU72" i="11"/>
  <c r="HU69" i="11"/>
  <c r="HU66" i="11"/>
  <c r="HU63" i="11"/>
  <c r="HT75" i="11"/>
  <c r="HT72" i="11"/>
  <c r="HU85" i="11"/>
  <c r="HT64" i="11"/>
  <c r="HU102" i="11"/>
  <c r="HT92" i="11"/>
  <c r="HT103" i="11"/>
  <c r="HT99" i="11"/>
  <c r="HU104" i="11"/>
  <c r="HU120" i="11"/>
  <c r="HT113" i="11"/>
  <c r="HT115" i="11"/>
  <c r="HT114" i="11"/>
  <c r="HT2" i="11"/>
  <c r="HU21" i="11"/>
  <c r="HT21" i="11"/>
  <c r="HT52" i="11"/>
  <c r="HU55" i="11"/>
  <c r="HT79" i="11"/>
  <c r="HT86" i="11"/>
  <c r="HT107" i="11"/>
  <c r="HU117" i="11"/>
  <c r="HU115" i="11"/>
  <c r="HU8" i="11"/>
  <c r="HU14" i="11"/>
  <c r="HT11" i="11"/>
  <c r="HT20" i="11"/>
  <c r="HT24" i="11"/>
  <c r="HU27" i="11"/>
  <c r="HU25" i="11"/>
  <c r="HT30" i="11"/>
  <c r="HU26" i="11"/>
  <c r="HU39" i="11"/>
  <c r="HT36" i="11"/>
  <c r="HT53" i="11"/>
  <c r="HU54" i="11"/>
  <c r="HT61" i="11"/>
  <c r="HT57" i="11"/>
  <c r="HU50" i="11"/>
  <c r="HU71" i="11"/>
  <c r="HT83" i="11"/>
  <c r="HT80" i="11"/>
  <c r="HT90" i="11"/>
  <c r="HT94" i="11"/>
  <c r="HU91" i="11"/>
  <c r="HU78" i="11"/>
  <c r="HT111" i="11"/>
  <c r="HT101" i="11"/>
  <c r="HU112" i="11"/>
  <c r="HT117" i="11"/>
  <c r="HT109" i="11"/>
  <c r="HT105" i="11"/>
  <c r="HT116" i="11"/>
  <c r="HV8" i="11" l="1"/>
  <c r="HW9" i="11"/>
  <c r="HW16" i="11"/>
  <c r="HV16" i="11"/>
  <c r="HW27" i="11"/>
  <c r="HV31" i="11"/>
  <c r="HW24" i="11"/>
  <c r="HV40" i="11"/>
  <c r="HV25" i="11"/>
  <c r="HW40" i="11"/>
  <c r="HW43" i="11"/>
  <c r="HV56" i="11"/>
  <c r="HW53" i="11"/>
  <c r="HV60" i="11"/>
  <c r="HW72" i="11"/>
  <c r="HW69" i="11"/>
  <c r="HW62" i="11"/>
  <c r="HV78" i="11"/>
  <c r="HW90" i="11"/>
  <c r="HV63" i="11"/>
  <c r="HV92" i="11"/>
  <c r="HV97" i="11"/>
  <c r="HV87" i="11"/>
  <c r="HV109" i="11"/>
  <c r="HW92" i="11"/>
  <c r="HW115" i="11"/>
  <c r="HV104" i="11"/>
  <c r="HW112" i="11"/>
  <c r="HW118" i="11"/>
  <c r="HW114" i="11"/>
  <c r="HV2" i="11"/>
  <c r="HW13" i="11"/>
  <c r="HV18" i="11"/>
  <c r="HV12" i="11"/>
  <c r="HW21" i="11"/>
  <c r="HW28" i="11"/>
  <c r="HW32" i="11"/>
  <c r="HV44" i="11"/>
  <c r="HW33" i="11"/>
  <c r="HW42" i="11"/>
  <c r="HW48" i="11"/>
  <c r="HW51" i="11"/>
  <c r="HW57" i="11"/>
  <c r="HV64" i="11"/>
  <c r="HW54" i="11"/>
  <c r="HW73" i="11"/>
  <c r="HW66" i="11"/>
  <c r="HV82" i="11"/>
  <c r="HV75" i="11"/>
  <c r="HW76" i="11"/>
  <c r="HV96" i="11"/>
  <c r="HW85" i="11"/>
  <c r="HV91" i="11"/>
  <c r="HW102" i="11"/>
  <c r="HV98" i="11"/>
  <c r="HW99" i="11"/>
  <c r="HW105" i="11"/>
  <c r="HV108" i="11"/>
  <c r="HV111" i="11"/>
  <c r="HW8" i="11"/>
  <c r="HV6" i="11"/>
  <c r="HW22" i="11"/>
  <c r="HW19" i="11"/>
  <c r="HV22" i="11"/>
  <c r="HW31" i="11"/>
  <c r="HW14" i="11"/>
  <c r="HV29" i="11"/>
  <c r="HW36" i="11"/>
  <c r="HV37" i="11"/>
  <c r="HV36" i="11"/>
  <c r="HW56" i="11"/>
  <c r="HV49" i="11"/>
  <c r="HV68" i="11"/>
  <c r="HV61" i="11"/>
  <c r="HV57" i="11"/>
  <c r="HW70" i="11"/>
  <c r="HV86" i="11"/>
  <c r="HV79" i="11"/>
  <c r="HW80" i="11"/>
  <c r="HV100" i="11"/>
  <c r="HW93" i="11"/>
  <c r="HV95" i="11"/>
  <c r="HW91" i="11"/>
  <c r="HV103" i="11"/>
  <c r="HW100" i="11"/>
  <c r="HV112" i="11"/>
  <c r="HV117" i="11"/>
  <c r="HW117" i="11"/>
  <c r="HW107" i="11"/>
  <c r="HW12" i="11"/>
  <c r="HW17" i="11"/>
  <c r="HW18" i="11"/>
  <c r="HW15" i="11"/>
  <c r="HW26" i="11"/>
  <c r="HW35" i="11"/>
  <c r="HV19" i="11"/>
  <c r="HV34" i="11"/>
  <c r="HW45" i="11"/>
  <c r="HV43" i="11"/>
  <c r="HW44" i="11"/>
  <c r="HV46" i="11"/>
  <c r="HV50" i="11"/>
  <c r="HV72" i="11"/>
  <c r="HV65" i="11"/>
  <c r="HV58" i="11"/>
  <c r="HW74" i="11"/>
  <c r="HV90" i="11"/>
  <c r="HV83" i="11"/>
  <c r="HW84" i="11"/>
  <c r="HV67" i="11"/>
  <c r="HW97" i="11"/>
  <c r="HV99" i="11"/>
  <c r="HW96" i="11"/>
  <c r="HV107" i="11"/>
  <c r="HV101" i="11"/>
  <c r="HV116" i="11"/>
  <c r="HW109" i="11"/>
  <c r="HV119" i="11"/>
  <c r="HW2" i="11"/>
  <c r="HV10" i="11"/>
  <c r="HV23" i="11"/>
  <c r="HV17" i="11"/>
  <c r="HW30" i="11"/>
  <c r="HV20" i="11"/>
  <c r="HV26" i="11"/>
  <c r="HW29" i="11"/>
  <c r="HW46" i="11"/>
  <c r="HV48" i="11"/>
  <c r="HV45" i="11"/>
  <c r="HV47" i="11"/>
  <c r="HW59" i="11"/>
  <c r="HV54" i="11"/>
  <c r="HW49" i="11"/>
  <c r="HV62" i="11"/>
  <c r="HV69" i="11"/>
  <c r="HV71" i="11"/>
  <c r="HV76" i="11"/>
  <c r="HW88" i="11"/>
  <c r="HW79" i="11"/>
  <c r="HW101" i="11"/>
  <c r="HV94" i="11"/>
  <c r="HV106" i="11"/>
  <c r="HW98" i="11"/>
  <c r="HV115" i="11"/>
  <c r="HV120" i="11"/>
  <c r="HW110" i="11"/>
  <c r="HV121" i="11"/>
  <c r="HV9" i="11"/>
  <c r="HW10" i="11"/>
  <c r="HV11" i="11"/>
  <c r="HW20" i="11"/>
  <c r="HW34" i="11"/>
  <c r="HV24" i="11"/>
  <c r="HV30" i="11"/>
  <c r="HV33" i="11"/>
  <c r="HV42" i="11"/>
  <c r="HV52" i="11"/>
  <c r="HW50" i="11"/>
  <c r="HW52" i="11"/>
  <c r="HW63" i="11"/>
  <c r="HW60" i="11"/>
  <c r="HV55" i="11"/>
  <c r="HV66" i="11"/>
  <c r="HW77" i="11"/>
  <c r="HW78" i="11"/>
  <c r="HV80" i="11"/>
  <c r="HV77" i="11"/>
  <c r="HW83" i="11"/>
  <c r="HW75" i="11"/>
  <c r="HW95" i="11"/>
  <c r="HV110" i="11"/>
  <c r="HW103" i="11"/>
  <c r="HW119" i="11"/>
  <c r="HW116" i="11"/>
  <c r="HW113" i="11"/>
  <c r="HW108" i="11"/>
  <c r="HW7" i="11"/>
  <c r="HV13" i="11"/>
  <c r="HW6" i="11"/>
  <c r="HV14" i="11"/>
  <c r="HV27" i="11"/>
  <c r="HW38" i="11"/>
  <c r="HV32" i="11"/>
  <c r="HW25" i="11"/>
  <c r="HV35" i="11"/>
  <c r="HV38" i="11"/>
  <c r="HW37" i="11"/>
  <c r="HW55" i="11"/>
  <c r="HV53" i="11"/>
  <c r="HW67" i="11"/>
  <c r="HW64" i="11"/>
  <c r="HW61" i="11"/>
  <c r="HV70" i="11"/>
  <c r="HV73" i="11"/>
  <c r="HW82" i="11"/>
  <c r="HV84" i="11"/>
  <c r="HV88" i="11"/>
  <c r="HV85" i="11"/>
  <c r="HW94" i="11"/>
  <c r="HV102" i="11"/>
  <c r="HW106" i="11"/>
  <c r="HW120" i="11"/>
  <c r="HW81" i="11"/>
  <c r="HV118" i="11"/>
  <c r="HW121" i="11"/>
  <c r="HW11" i="11"/>
  <c r="HX4" i="11"/>
  <c r="HV7" i="11"/>
  <c r="HV15" i="11"/>
  <c r="HV21" i="11"/>
  <c r="HV28" i="11"/>
  <c r="HW23" i="11"/>
  <c r="HW39" i="11"/>
  <c r="HW41" i="11"/>
  <c r="HV39" i="11"/>
  <c r="HV41" i="11"/>
  <c r="HV51" i="11"/>
  <c r="HW47" i="11"/>
  <c r="HW71" i="11"/>
  <c r="HW68" i="11"/>
  <c r="HW65" i="11"/>
  <c r="HW58" i="11"/>
  <c r="HV74" i="11"/>
  <c r="HW86" i="11"/>
  <c r="HV59" i="11"/>
  <c r="HV89" i="11"/>
  <c r="HV93" i="11"/>
  <c r="HV81" i="11"/>
  <c r="HV105" i="11"/>
  <c r="HW87" i="11"/>
  <c r="HW111" i="11"/>
  <c r="HW89" i="11"/>
  <c r="HW104" i="11"/>
  <c r="HV114" i="11"/>
  <c r="HV113" i="11"/>
  <c r="HT122" i="11"/>
  <c r="HU122" i="11"/>
  <c r="HX7" i="11" l="1"/>
  <c r="HY2" i="11"/>
  <c r="HX13" i="11"/>
  <c r="HX15" i="11"/>
  <c r="HY20" i="11"/>
  <c r="HX27" i="11"/>
  <c r="HY31" i="11"/>
  <c r="HY24" i="11"/>
  <c r="HY23" i="11"/>
  <c r="HY39" i="11"/>
  <c r="HX41" i="11"/>
  <c r="HY44" i="11"/>
  <c r="HX49" i="11"/>
  <c r="HX63" i="11"/>
  <c r="HY48" i="11"/>
  <c r="HY72" i="11"/>
  <c r="HY69" i="11"/>
  <c r="HX66" i="11"/>
  <c r="HX78" i="11"/>
  <c r="HY83" i="11"/>
  <c r="HX88" i="11"/>
  <c r="HX72" i="11"/>
  <c r="HY86" i="11"/>
  <c r="HX108" i="11"/>
  <c r="HY102" i="11"/>
  <c r="HX93" i="11"/>
  <c r="HY119" i="11"/>
  <c r="HX112" i="11"/>
  <c r="HY121" i="11"/>
  <c r="HX121" i="11"/>
  <c r="HY7" i="11"/>
  <c r="HZ4" i="11"/>
  <c r="HX17" i="11"/>
  <c r="HX11" i="11"/>
  <c r="HX16" i="11"/>
  <c r="HX30" i="11"/>
  <c r="HX25" i="11"/>
  <c r="HY36" i="11"/>
  <c r="HY40" i="11"/>
  <c r="HX40" i="11"/>
  <c r="HY43" i="11"/>
  <c r="HY51" i="11"/>
  <c r="HY52" i="11"/>
  <c r="HX67" i="11"/>
  <c r="HY53" i="11"/>
  <c r="HX61" i="11"/>
  <c r="HY73" i="11"/>
  <c r="HX70" i="11"/>
  <c r="HX82" i="11"/>
  <c r="HY87" i="11"/>
  <c r="HX58" i="11"/>
  <c r="HY84" i="11"/>
  <c r="HY93" i="11"/>
  <c r="HY94" i="11"/>
  <c r="HY105" i="11"/>
  <c r="HY98" i="11"/>
  <c r="HX101" i="11"/>
  <c r="HX116" i="11"/>
  <c r="HX118" i="11"/>
  <c r="HY11" i="11"/>
  <c r="HY9" i="11"/>
  <c r="HX9" i="11"/>
  <c r="HX10" i="11"/>
  <c r="HX21" i="11"/>
  <c r="HY27" i="11"/>
  <c r="HX29" i="11"/>
  <c r="HY38" i="11"/>
  <c r="HX32" i="11"/>
  <c r="HX42" i="11"/>
  <c r="HY49" i="11"/>
  <c r="HX46" i="11"/>
  <c r="HY58" i="11"/>
  <c r="HX71" i="11"/>
  <c r="HX60" i="11"/>
  <c r="HX65" i="11"/>
  <c r="HY76" i="11"/>
  <c r="HX73" i="11"/>
  <c r="HX75" i="11"/>
  <c r="HY78" i="11"/>
  <c r="HX62" i="11"/>
  <c r="HY90" i="11"/>
  <c r="HX76" i="11"/>
  <c r="HY95" i="11"/>
  <c r="HX97" i="11"/>
  <c r="HX103" i="11"/>
  <c r="HY111" i="11"/>
  <c r="HY108" i="11"/>
  <c r="HY112" i="11"/>
  <c r="HY113" i="11"/>
  <c r="HX8" i="11"/>
  <c r="HY16" i="11"/>
  <c r="HY13" i="11"/>
  <c r="HX18" i="11"/>
  <c r="HX19" i="11"/>
  <c r="HY30" i="11"/>
  <c r="HX33" i="11"/>
  <c r="HX39" i="11"/>
  <c r="HY41" i="11"/>
  <c r="HX47" i="11"/>
  <c r="HY54" i="11"/>
  <c r="HX52" i="11"/>
  <c r="HY62" i="11"/>
  <c r="HX53" i="11"/>
  <c r="HX64" i="11"/>
  <c r="HX69" i="11"/>
  <c r="HX77" i="11"/>
  <c r="HX74" i="11"/>
  <c r="HX79" i="11"/>
  <c r="HY82" i="11"/>
  <c r="HX84" i="11"/>
  <c r="HY92" i="11"/>
  <c r="HX94" i="11"/>
  <c r="HY104" i="11"/>
  <c r="HX106" i="11"/>
  <c r="HY99" i="11"/>
  <c r="HX115" i="11"/>
  <c r="HX117" i="11"/>
  <c r="HX120" i="11"/>
  <c r="HY50" i="11"/>
  <c r="HY101" i="11"/>
  <c r="HX114" i="11"/>
  <c r="HX12" i="11"/>
  <c r="HX6" i="11"/>
  <c r="HY17" i="11"/>
  <c r="HX26" i="11"/>
  <c r="HY25" i="11"/>
  <c r="HY34" i="11"/>
  <c r="HY32" i="11"/>
  <c r="HX43" i="11"/>
  <c r="HX44" i="11"/>
  <c r="HX51" i="11"/>
  <c r="HX50" i="11"/>
  <c r="HY56" i="11"/>
  <c r="HY66" i="11"/>
  <c r="HY59" i="11"/>
  <c r="HX54" i="11"/>
  <c r="HX56" i="11"/>
  <c r="HX81" i="11"/>
  <c r="HY77" i="11"/>
  <c r="HX83" i="11"/>
  <c r="HX87" i="11"/>
  <c r="HY88" i="11"/>
  <c r="HY96" i="11"/>
  <c r="HX98" i="11"/>
  <c r="HX102" i="11"/>
  <c r="HY97" i="11"/>
  <c r="HX100" i="11"/>
  <c r="HX119" i="11"/>
  <c r="HY109" i="11"/>
  <c r="HY120" i="11"/>
  <c r="HY6" i="11"/>
  <c r="HY15" i="11"/>
  <c r="HX20" i="11"/>
  <c r="HX36" i="11"/>
  <c r="HY45" i="11"/>
  <c r="HY46" i="11"/>
  <c r="HY67" i="11"/>
  <c r="HX89" i="11"/>
  <c r="HX95" i="11"/>
  <c r="HX80" i="11"/>
  <c r="HX109" i="11"/>
  <c r="HY103" i="11"/>
  <c r="HX2" i="11"/>
  <c r="HY14" i="11"/>
  <c r="HY21" i="11"/>
  <c r="HY18" i="11"/>
  <c r="HY29" i="11"/>
  <c r="HX28" i="11"/>
  <c r="HX24" i="11"/>
  <c r="HY22" i="11"/>
  <c r="HX35" i="11"/>
  <c r="HY42" i="11"/>
  <c r="HX55" i="11"/>
  <c r="HX45" i="11"/>
  <c r="HY70" i="11"/>
  <c r="HY63" i="11"/>
  <c r="HY60" i="11"/>
  <c r="HX57" i="11"/>
  <c r="HX85" i="11"/>
  <c r="HY81" i="11"/>
  <c r="HX68" i="11"/>
  <c r="HX91" i="11"/>
  <c r="HX90" i="11"/>
  <c r="HY100" i="11"/>
  <c r="HX86" i="11"/>
  <c r="HX105" i="11"/>
  <c r="HY106" i="11"/>
  <c r="HX111" i="11"/>
  <c r="HY115" i="11"/>
  <c r="HX110" i="11"/>
  <c r="HY107" i="11"/>
  <c r="HY8" i="11"/>
  <c r="HX22" i="11"/>
  <c r="HY33" i="11"/>
  <c r="HX31" i="11"/>
  <c r="HX23" i="11"/>
  <c r="HY47" i="11"/>
  <c r="HY74" i="11"/>
  <c r="HY64" i="11"/>
  <c r="HY61" i="11"/>
  <c r="HY85" i="11"/>
  <c r="HY75" i="11"/>
  <c r="HX92" i="11"/>
  <c r="HY110" i="11"/>
  <c r="HX113" i="11"/>
  <c r="HY10" i="11"/>
  <c r="HY12" i="11"/>
  <c r="HY19" i="11"/>
  <c r="HX14" i="11"/>
  <c r="HY26" i="11"/>
  <c r="HY37" i="11"/>
  <c r="HY28" i="11"/>
  <c r="HX38" i="11"/>
  <c r="HX34" i="11"/>
  <c r="HY35" i="11"/>
  <c r="HX37" i="11"/>
  <c r="HY55" i="11"/>
  <c r="HX48" i="11"/>
  <c r="HX59" i="11"/>
  <c r="HY71" i="11"/>
  <c r="HY68" i="11"/>
  <c r="HY65" i="11"/>
  <c r="HY57" i="11"/>
  <c r="HY89" i="11"/>
  <c r="HY79" i="11"/>
  <c r="HX99" i="11"/>
  <c r="HX96" i="11"/>
  <c r="HY80" i="11"/>
  <c r="HX104" i="11"/>
  <c r="HY91" i="11"/>
  <c r="HY114" i="11"/>
  <c r="HY118" i="11"/>
  <c r="HX107" i="11"/>
  <c r="HY117" i="11"/>
  <c r="HY116" i="11"/>
  <c r="HV122" i="11"/>
  <c r="HW122" i="11"/>
  <c r="IA6" i="11" l="1"/>
  <c r="IA15" i="11"/>
  <c r="IA16" i="11"/>
  <c r="HZ12" i="11"/>
  <c r="HZ20" i="11"/>
  <c r="IA26" i="11"/>
  <c r="HZ23" i="11"/>
  <c r="HZ28" i="11"/>
  <c r="HZ33" i="11"/>
  <c r="HZ46" i="11"/>
  <c r="IA43" i="11"/>
  <c r="IA44" i="11"/>
  <c r="IA61" i="11"/>
  <c r="HZ66" i="11"/>
  <c r="IA51" i="11"/>
  <c r="HZ45" i="11"/>
  <c r="IA72" i="11"/>
  <c r="HZ61" i="11"/>
  <c r="HZ74" i="11"/>
  <c r="IA82" i="11"/>
  <c r="HZ89" i="11"/>
  <c r="IA99" i="11"/>
  <c r="IA92" i="11"/>
  <c r="IA100" i="11"/>
  <c r="HZ90" i="11"/>
  <c r="IA105" i="11"/>
  <c r="IA118" i="11"/>
  <c r="HZ115" i="11"/>
  <c r="HZ110" i="11"/>
  <c r="IA115" i="11"/>
  <c r="IA10" i="11"/>
  <c r="IA19" i="11"/>
  <c r="IA20" i="11"/>
  <c r="HZ18" i="11"/>
  <c r="HZ16" i="11"/>
  <c r="IA29" i="11"/>
  <c r="HZ24" i="11"/>
  <c r="HZ36" i="11"/>
  <c r="IA34" i="11"/>
  <c r="HZ50" i="11"/>
  <c r="IA48" i="11"/>
  <c r="HZ51" i="11"/>
  <c r="IA65" i="11"/>
  <c r="HZ70" i="11"/>
  <c r="HZ59" i="11"/>
  <c r="HZ55" i="11"/>
  <c r="IA75" i="11"/>
  <c r="HZ65" i="11"/>
  <c r="HZ77" i="11"/>
  <c r="IA86" i="11"/>
  <c r="HZ91" i="11"/>
  <c r="IA74" i="11"/>
  <c r="HZ86" i="11"/>
  <c r="HZ101" i="11"/>
  <c r="HZ96" i="11"/>
  <c r="IA109" i="11"/>
  <c r="HZ114" i="11"/>
  <c r="IA107" i="11"/>
  <c r="IA93" i="11"/>
  <c r="HZ7" i="11"/>
  <c r="HZ9" i="11"/>
  <c r="HZ2" i="11"/>
  <c r="IB4" i="11"/>
  <c r="IA23" i="11"/>
  <c r="IA33" i="11"/>
  <c r="HZ32" i="11"/>
  <c r="IA21" i="11"/>
  <c r="HZ43" i="11"/>
  <c r="IA38" i="11"/>
  <c r="IA53" i="11"/>
  <c r="IA55" i="11"/>
  <c r="IA69" i="11"/>
  <c r="IA52" i="11"/>
  <c r="HZ63" i="11"/>
  <c r="HZ60" i="11"/>
  <c r="HZ69" i="11"/>
  <c r="IA76" i="11"/>
  <c r="HZ81" i="11"/>
  <c r="IA81" i="11"/>
  <c r="HZ95" i="11"/>
  <c r="IA79" i="11"/>
  <c r="HZ93" i="11"/>
  <c r="IA103" i="11"/>
  <c r="IA104" i="11"/>
  <c r="IA113" i="11"/>
  <c r="HZ118" i="11"/>
  <c r="IA112" i="11"/>
  <c r="HZ121" i="11"/>
  <c r="HZ11" i="11"/>
  <c r="IA2" i="11"/>
  <c r="HZ13" i="11"/>
  <c r="HZ14" i="11"/>
  <c r="IA24" i="11"/>
  <c r="HZ27" i="11"/>
  <c r="IA31" i="11"/>
  <c r="HZ22" i="11"/>
  <c r="HZ41" i="11"/>
  <c r="HZ39" i="11"/>
  <c r="HZ49" i="11"/>
  <c r="HZ47" i="11"/>
  <c r="IA73" i="11"/>
  <c r="IA58" i="11"/>
  <c r="HZ53" i="11"/>
  <c r="HZ64" i="11"/>
  <c r="HZ76" i="11"/>
  <c r="IA80" i="11"/>
  <c r="HZ67" i="11"/>
  <c r="HZ94" i="11"/>
  <c r="HZ79" i="11"/>
  <c r="IA83" i="11"/>
  <c r="HZ97" i="11"/>
  <c r="IA94" i="11"/>
  <c r="IA96" i="11"/>
  <c r="IA97" i="11"/>
  <c r="IA114" i="11"/>
  <c r="HZ116" i="11"/>
  <c r="HZ117" i="11"/>
  <c r="IA37" i="11"/>
  <c r="IA54" i="11"/>
  <c r="IA67" i="11"/>
  <c r="HZ71" i="11"/>
  <c r="IA91" i="11"/>
  <c r="HZ108" i="11"/>
  <c r="IA119" i="11"/>
  <c r="IA7" i="11"/>
  <c r="IA12" i="11"/>
  <c r="HZ17" i="11"/>
  <c r="HZ15" i="11"/>
  <c r="IA32" i="11"/>
  <c r="HZ30" i="11"/>
  <c r="IA35" i="11"/>
  <c r="IA28" i="11"/>
  <c r="IA41" i="11"/>
  <c r="HZ40" i="11"/>
  <c r="HZ54" i="11"/>
  <c r="IA45" i="11"/>
  <c r="HZ52" i="11"/>
  <c r="IA62" i="11"/>
  <c r="IA59" i="11"/>
  <c r="HZ68" i="11"/>
  <c r="HZ80" i="11"/>
  <c r="IA84" i="11"/>
  <c r="HZ72" i="11"/>
  <c r="HZ98" i="11"/>
  <c r="HZ83" i="11"/>
  <c r="HZ85" i="11"/>
  <c r="HZ99" i="11"/>
  <c r="IA101" i="11"/>
  <c r="HZ102" i="11"/>
  <c r="IA110" i="11"/>
  <c r="IA98" i="11"/>
  <c r="IA108" i="11"/>
  <c r="HZ119" i="11"/>
  <c r="IA8" i="11"/>
  <c r="HZ8" i="11"/>
  <c r="HZ25" i="11"/>
  <c r="IA30" i="11"/>
  <c r="HZ35" i="11"/>
  <c r="IA56" i="11"/>
  <c r="IA64" i="11"/>
  <c r="HZ82" i="11"/>
  <c r="IA85" i="11"/>
  <c r="IA117" i="11"/>
  <c r="IA120" i="11"/>
  <c r="IA11" i="11"/>
  <c r="IA13" i="11"/>
  <c r="HZ21" i="11"/>
  <c r="HZ19" i="11"/>
  <c r="IA36" i="11"/>
  <c r="IA27" i="11"/>
  <c r="HZ37" i="11"/>
  <c r="HZ34" i="11"/>
  <c r="HZ44" i="11"/>
  <c r="IA46" i="11"/>
  <c r="IA49" i="11"/>
  <c r="HZ48" i="11"/>
  <c r="IA57" i="11"/>
  <c r="IA66" i="11"/>
  <c r="IA63" i="11"/>
  <c r="IA60" i="11"/>
  <c r="HZ84" i="11"/>
  <c r="IA88" i="11"/>
  <c r="HZ78" i="11"/>
  <c r="IA77" i="11"/>
  <c r="IA89" i="11"/>
  <c r="HZ75" i="11"/>
  <c r="HZ100" i="11"/>
  <c r="HZ104" i="11"/>
  <c r="HZ105" i="11"/>
  <c r="HZ113" i="11"/>
  <c r="HZ111" i="11"/>
  <c r="IA116" i="11"/>
  <c r="IA106" i="11"/>
  <c r="IA9" i="11"/>
  <c r="IA18" i="11"/>
  <c r="HZ26" i="11"/>
  <c r="IA39" i="11"/>
  <c r="IA40" i="11"/>
  <c r="HZ58" i="11"/>
  <c r="IA70" i="11"/>
  <c r="HZ88" i="11"/>
  <c r="HZ87" i="11"/>
  <c r="HZ103" i="11"/>
  <c r="HZ92" i="11"/>
  <c r="HZ106" i="11"/>
  <c r="HZ6" i="11"/>
  <c r="IA14" i="11"/>
  <c r="HZ10" i="11"/>
  <c r="IA17" i="11"/>
  <c r="IA25" i="11"/>
  <c r="HZ29" i="11"/>
  <c r="IA22" i="11"/>
  <c r="HZ42" i="11"/>
  <c r="HZ31" i="11"/>
  <c r="HZ38" i="11"/>
  <c r="IA42" i="11"/>
  <c r="IA50" i="11"/>
  <c r="HZ57" i="11"/>
  <c r="HZ62" i="11"/>
  <c r="IA47" i="11"/>
  <c r="IA71" i="11"/>
  <c r="IA68" i="11"/>
  <c r="HZ56" i="11"/>
  <c r="HZ73" i="11"/>
  <c r="IA78" i="11"/>
  <c r="IA87" i="11"/>
  <c r="IA95" i="11"/>
  <c r="IA90" i="11"/>
  <c r="HZ107" i="11"/>
  <c r="HZ112" i="11"/>
  <c r="IA102" i="11"/>
  <c r="IA121" i="11"/>
  <c r="IA111" i="11"/>
  <c r="HZ109" i="11"/>
  <c r="HZ120" i="11"/>
  <c r="HY122" i="11"/>
  <c r="HX122" i="11"/>
  <c r="IC9" i="11" l="1"/>
  <c r="IC18" i="11"/>
  <c r="IC15" i="11"/>
  <c r="IB14" i="11"/>
  <c r="IC23" i="11"/>
  <c r="IB25" i="11"/>
  <c r="IB21" i="11"/>
  <c r="IB37" i="11"/>
  <c r="IB40" i="11"/>
  <c r="IC41" i="11"/>
  <c r="IC47" i="11"/>
  <c r="IB50" i="11"/>
  <c r="IC64" i="11"/>
  <c r="IB57" i="11"/>
  <c r="IB51" i="11"/>
  <c r="IB67" i="11"/>
  <c r="IB75" i="11"/>
  <c r="IB66" i="11"/>
  <c r="IB72" i="11"/>
  <c r="IB93" i="11"/>
  <c r="IB88" i="11"/>
  <c r="IC80" i="11"/>
  <c r="IB106" i="11"/>
  <c r="IB107" i="11"/>
  <c r="IB91" i="11"/>
  <c r="IB102" i="11"/>
  <c r="IB117" i="11"/>
  <c r="IB114" i="11"/>
  <c r="IB108" i="11"/>
  <c r="IB6" i="11"/>
  <c r="IB8" i="11"/>
  <c r="IC19" i="11"/>
  <c r="IC21" i="11"/>
  <c r="IC24" i="11"/>
  <c r="IC25" i="11"/>
  <c r="IB28" i="11"/>
  <c r="IB36" i="11"/>
  <c r="IB42" i="11"/>
  <c r="IC43" i="11"/>
  <c r="IB52" i="11"/>
  <c r="IC54" i="11"/>
  <c r="IC68" i="11"/>
  <c r="IC61" i="11"/>
  <c r="IC58" i="11"/>
  <c r="IB55" i="11"/>
  <c r="IB79" i="11"/>
  <c r="IB70" i="11"/>
  <c r="IC74" i="11"/>
  <c r="IB97" i="11"/>
  <c r="IC94" i="11"/>
  <c r="IB85" i="11"/>
  <c r="IB86" i="11"/>
  <c r="IB111" i="11"/>
  <c r="IC101" i="11"/>
  <c r="IB109" i="11"/>
  <c r="IB121" i="11"/>
  <c r="IC106" i="11"/>
  <c r="IB116" i="11"/>
  <c r="IB10" i="11"/>
  <c r="IB9" i="11"/>
  <c r="IB16" i="11"/>
  <c r="IC22" i="11"/>
  <c r="IC28" i="11"/>
  <c r="IC32" i="11"/>
  <c r="IB31" i="11"/>
  <c r="IC37" i="11"/>
  <c r="IC30" i="11"/>
  <c r="IC44" i="11"/>
  <c r="IB48" i="11"/>
  <c r="IB44" i="11"/>
  <c r="IC72" i="11"/>
  <c r="IC65" i="11"/>
  <c r="IC62" i="11"/>
  <c r="IC59" i="11"/>
  <c r="IB83" i="11"/>
  <c r="IB76" i="11"/>
  <c r="IC77" i="11"/>
  <c r="IB78" i="11"/>
  <c r="IC98" i="11"/>
  <c r="IB90" i="11"/>
  <c r="IC88" i="11"/>
  <c r="IC95" i="11"/>
  <c r="IB104" i="11"/>
  <c r="IC116" i="11"/>
  <c r="IC121" i="11"/>
  <c r="IB115" i="11"/>
  <c r="IB118" i="11"/>
  <c r="IC6" i="11"/>
  <c r="IB11" i="11"/>
  <c r="IC7" i="11"/>
  <c r="IB23" i="11"/>
  <c r="IB18" i="11"/>
  <c r="IC36" i="11"/>
  <c r="IB33" i="11"/>
  <c r="IB27" i="11"/>
  <c r="IB34" i="11"/>
  <c r="IB45" i="11"/>
  <c r="IC52" i="11"/>
  <c r="IC50" i="11"/>
  <c r="IB56" i="11"/>
  <c r="IC69" i="11"/>
  <c r="IC66" i="11"/>
  <c r="IC63" i="11"/>
  <c r="IB87" i="11"/>
  <c r="IB80" i="11"/>
  <c r="IC81" i="11"/>
  <c r="IB82" i="11"/>
  <c r="IC102" i="11"/>
  <c r="IB92" i="11"/>
  <c r="IB99" i="11"/>
  <c r="IC100" i="11"/>
  <c r="IC96" i="11"/>
  <c r="IC120" i="11"/>
  <c r="IB105" i="11"/>
  <c r="IC76" i="11"/>
  <c r="IB120" i="11"/>
  <c r="IC10" i="11"/>
  <c r="IB7" i="11"/>
  <c r="IC16" i="11"/>
  <c r="IB24" i="11"/>
  <c r="IC20" i="11"/>
  <c r="IB26" i="11"/>
  <c r="IB32" i="11"/>
  <c r="IB30" i="11"/>
  <c r="IC40" i="11"/>
  <c r="IB49" i="11"/>
  <c r="IB53" i="11"/>
  <c r="IC46" i="11"/>
  <c r="IB61" i="11"/>
  <c r="IC57" i="11"/>
  <c r="IC70" i="11"/>
  <c r="IC67" i="11"/>
  <c r="IC75" i="11"/>
  <c r="IC73" i="11"/>
  <c r="IC85" i="11"/>
  <c r="IC78" i="11"/>
  <c r="IB84" i="11"/>
  <c r="IB96" i="11"/>
  <c r="IB95" i="11"/>
  <c r="IB101" i="11"/>
  <c r="IC104" i="11"/>
  <c r="IC117" i="11"/>
  <c r="IC110" i="11"/>
  <c r="IC107" i="11"/>
  <c r="IC111" i="11"/>
  <c r="IB2" i="11"/>
  <c r="IC14" i="11"/>
  <c r="IC11" i="11"/>
  <c r="IB20" i="11"/>
  <c r="IB15" i="11"/>
  <c r="IB22" i="11"/>
  <c r="IB29" i="11"/>
  <c r="IC33" i="11"/>
  <c r="IB38" i="11"/>
  <c r="IC42" i="11"/>
  <c r="IC45" i="11"/>
  <c r="IC48" i="11"/>
  <c r="IB47" i="11"/>
  <c r="IB65" i="11"/>
  <c r="IB58" i="11"/>
  <c r="IB54" i="11"/>
  <c r="IC71" i="11"/>
  <c r="IC79" i="11"/>
  <c r="IB74" i="11"/>
  <c r="IC55" i="11"/>
  <c r="IC82" i="11"/>
  <c r="IC84" i="11"/>
  <c r="IB89" i="11"/>
  <c r="IC99" i="11"/>
  <c r="IC103" i="11"/>
  <c r="IC108" i="11"/>
  <c r="IC109" i="11"/>
  <c r="IC113" i="11"/>
  <c r="IB112" i="11"/>
  <c r="IC118" i="11"/>
  <c r="IC8" i="11"/>
  <c r="ID4" i="11"/>
  <c r="IB12" i="11"/>
  <c r="IB13" i="11"/>
  <c r="IB17" i="11"/>
  <c r="IC31" i="11"/>
  <c r="IC26" i="11"/>
  <c r="IB35" i="11"/>
  <c r="IC27" i="11"/>
  <c r="IC34" i="11"/>
  <c r="IC38" i="11"/>
  <c r="IC53" i="11"/>
  <c r="IC51" i="11"/>
  <c r="IB69" i="11"/>
  <c r="IB62" i="11"/>
  <c r="IB59" i="11"/>
  <c r="IB60" i="11"/>
  <c r="IC83" i="11"/>
  <c r="IB77" i="11"/>
  <c r="IB68" i="11"/>
  <c r="IB94" i="11"/>
  <c r="IC89" i="11"/>
  <c r="IC93" i="11"/>
  <c r="IB100" i="11"/>
  <c r="IB73" i="11"/>
  <c r="IC112" i="11"/>
  <c r="IB110" i="11"/>
  <c r="IC97" i="11"/>
  <c r="IC115" i="11"/>
  <c r="IC114" i="11"/>
  <c r="IC2" i="11"/>
  <c r="IC13" i="11"/>
  <c r="IC17" i="11"/>
  <c r="IC12" i="11"/>
  <c r="IB19" i="11"/>
  <c r="IC35" i="11"/>
  <c r="IC29" i="11"/>
  <c r="IB41" i="11"/>
  <c r="IC39" i="11"/>
  <c r="IB43" i="11"/>
  <c r="IB39" i="11"/>
  <c r="IC49" i="11"/>
  <c r="IC60" i="11"/>
  <c r="IC56" i="11"/>
  <c r="IB46" i="11"/>
  <c r="IB63" i="11"/>
  <c r="IB64" i="11"/>
  <c r="IC87" i="11"/>
  <c r="IB81" i="11"/>
  <c r="IC86" i="11"/>
  <c r="IB71" i="11"/>
  <c r="IC91" i="11"/>
  <c r="IB98" i="11"/>
  <c r="IB103" i="11"/>
  <c r="IC90" i="11"/>
  <c r="IC92" i="11"/>
  <c r="IB113" i="11"/>
  <c r="IC105" i="11"/>
  <c r="IC119" i="11"/>
  <c r="IB119" i="11"/>
  <c r="HZ122" i="11"/>
  <c r="IA122" i="11"/>
  <c r="IB122" i="11" l="1"/>
  <c r="IC122" i="11"/>
  <c r="IE7" i="11"/>
  <c r="ID13" i="11"/>
  <c r="IE10" i="11"/>
  <c r="IE6" i="11"/>
  <c r="IE21" i="11"/>
  <c r="IE30" i="11"/>
  <c r="IE35" i="11"/>
  <c r="ID34" i="11"/>
  <c r="ID36" i="11"/>
  <c r="IE36" i="11"/>
  <c r="IE43" i="11"/>
  <c r="IE55" i="11"/>
  <c r="ID49" i="11"/>
  <c r="IE67" i="11"/>
  <c r="IE68" i="11"/>
  <c r="IE73" i="11"/>
  <c r="IE62" i="11"/>
  <c r="ID90" i="11"/>
  <c r="ID83" i="11"/>
  <c r="IE76" i="11"/>
  <c r="ID81" i="11"/>
  <c r="IE101" i="11"/>
  <c r="IE75" i="11"/>
  <c r="IE89" i="11"/>
  <c r="IE95" i="11"/>
  <c r="IE107" i="11"/>
  <c r="IE116" i="11"/>
  <c r="IE110" i="11"/>
  <c r="IE92" i="11"/>
  <c r="IE104" i="11"/>
  <c r="IE56" i="11"/>
  <c r="IE11" i="11"/>
  <c r="IE9" i="11"/>
  <c r="IE16" i="11"/>
  <c r="IE15" i="11"/>
  <c r="ID27" i="11"/>
  <c r="IE34" i="11"/>
  <c r="ID25" i="11"/>
  <c r="IE39" i="11"/>
  <c r="ID37" i="11"/>
  <c r="ID39" i="11"/>
  <c r="ID48" i="11"/>
  <c r="ID47" i="11"/>
  <c r="IE53" i="11"/>
  <c r="IE71" i="11"/>
  <c r="IE72" i="11"/>
  <c r="ID58" i="11"/>
  <c r="IE66" i="11"/>
  <c r="ID69" i="11"/>
  <c r="ID71" i="11"/>
  <c r="IE80" i="11"/>
  <c r="ID77" i="11"/>
  <c r="ID74" i="11"/>
  <c r="ID89" i="11"/>
  <c r="ID98" i="11"/>
  <c r="IE100" i="11"/>
  <c r="IE111" i="11"/>
  <c r="IE120" i="11"/>
  <c r="ID113" i="11"/>
  <c r="ID112" i="11"/>
  <c r="ID119" i="11"/>
  <c r="ID8" i="11"/>
  <c r="IE13" i="11"/>
  <c r="ID14" i="11"/>
  <c r="IE19" i="11"/>
  <c r="ID22" i="11"/>
  <c r="IE38" i="11"/>
  <c r="ID32" i="11"/>
  <c r="ID33" i="11"/>
  <c r="IE41" i="11"/>
  <c r="IE40" i="11"/>
  <c r="ID52" i="11"/>
  <c r="IE51" i="11"/>
  <c r="IE57" i="11"/>
  <c r="ID60" i="11"/>
  <c r="ID61" i="11"/>
  <c r="ID62" i="11"/>
  <c r="IE70" i="11"/>
  <c r="IE78" i="11"/>
  <c r="ID76" i="11"/>
  <c r="IE84" i="11"/>
  <c r="IE81" i="11"/>
  <c r="IE79" i="11"/>
  <c r="ID91" i="11"/>
  <c r="IE98" i="11"/>
  <c r="ID103" i="11"/>
  <c r="ID85" i="11"/>
  <c r="IE108" i="11"/>
  <c r="ID117" i="11"/>
  <c r="ID121" i="11"/>
  <c r="ID19" i="11"/>
  <c r="IE99" i="11"/>
  <c r="ID2" i="11"/>
  <c r="ID6" i="11"/>
  <c r="IE18" i="11"/>
  <c r="ID23" i="11"/>
  <c r="IE27" i="11"/>
  <c r="ID24" i="11"/>
  <c r="ID20" i="11"/>
  <c r="ID40" i="11"/>
  <c r="IE29" i="11"/>
  <c r="ID42" i="11"/>
  <c r="IE44" i="11"/>
  <c r="ID56" i="11"/>
  <c r="IE49" i="11"/>
  <c r="ID64" i="11"/>
  <c r="ID65" i="11"/>
  <c r="ID66" i="11"/>
  <c r="IE74" i="11"/>
  <c r="IE82" i="11"/>
  <c r="ID80" i="11"/>
  <c r="IE88" i="11"/>
  <c r="ID93" i="11"/>
  <c r="IE83" i="11"/>
  <c r="ID95" i="11"/>
  <c r="ID106" i="11"/>
  <c r="ID107" i="11"/>
  <c r="IE96" i="11"/>
  <c r="ID116" i="11"/>
  <c r="ID111" i="11"/>
  <c r="IE105" i="11"/>
  <c r="ID54" i="11"/>
  <c r="IE8" i="11"/>
  <c r="ID7" i="11"/>
  <c r="IE14" i="11"/>
  <c r="ID16" i="11"/>
  <c r="IE23" i="11"/>
  <c r="IE28" i="11"/>
  <c r="IE25" i="11"/>
  <c r="ID44" i="11"/>
  <c r="ID26" i="11"/>
  <c r="IE46" i="11"/>
  <c r="IE48" i="11"/>
  <c r="IE47" i="11"/>
  <c r="IE50" i="11"/>
  <c r="ID68" i="11"/>
  <c r="ID57" i="11"/>
  <c r="ID70" i="11"/>
  <c r="IE77" i="11"/>
  <c r="IE86" i="11"/>
  <c r="ID84" i="11"/>
  <c r="IE85" i="11"/>
  <c r="ID97" i="11"/>
  <c r="ID88" i="11"/>
  <c r="ID99" i="11"/>
  <c r="ID110" i="11"/>
  <c r="IE87" i="11"/>
  <c r="ID108" i="11"/>
  <c r="ID120" i="11"/>
  <c r="ID114" i="11"/>
  <c r="IE121" i="11"/>
  <c r="ID21" i="11"/>
  <c r="ID35" i="11"/>
  <c r="ID41" i="11"/>
  <c r="IE60" i="11"/>
  <c r="ID82" i="11"/>
  <c r="ID75" i="11"/>
  <c r="ID96" i="11"/>
  <c r="ID105" i="11"/>
  <c r="ID101" i="11"/>
  <c r="IE114" i="11"/>
  <c r="IE12" i="11"/>
  <c r="ID12" i="11"/>
  <c r="ID15" i="11"/>
  <c r="ID11" i="11"/>
  <c r="ID18" i="11"/>
  <c r="ID31" i="11"/>
  <c r="IE32" i="11"/>
  <c r="IE33" i="11"/>
  <c r="IE37" i="11"/>
  <c r="IE42" i="11"/>
  <c r="ID45" i="11"/>
  <c r="IE52" i="11"/>
  <c r="ID55" i="11"/>
  <c r="ID72" i="11"/>
  <c r="IE61" i="11"/>
  <c r="ID50" i="11"/>
  <c r="ID78" i="11"/>
  <c r="IE90" i="11"/>
  <c r="IE54" i="11"/>
  <c r="ID92" i="11"/>
  <c r="ID87" i="11"/>
  <c r="IE94" i="11"/>
  <c r="IE102" i="11"/>
  <c r="ID94" i="11"/>
  <c r="IE91" i="11"/>
  <c r="IE112" i="11"/>
  <c r="IE109" i="11"/>
  <c r="ID118" i="11"/>
  <c r="IE113" i="11"/>
  <c r="IE2" i="11"/>
  <c r="ID17" i="11"/>
  <c r="IE24" i="11"/>
  <c r="ID30" i="11"/>
  <c r="ID38" i="11"/>
  <c r="ID46" i="11"/>
  <c r="IE59" i="11"/>
  <c r="IE65" i="11"/>
  <c r="ID67" i="11"/>
  <c r="ID59" i="11"/>
  <c r="ID102" i="11"/>
  <c r="IF4" i="11"/>
  <c r="ID9" i="11"/>
  <c r="ID10" i="11"/>
  <c r="IE22" i="11"/>
  <c r="IE20" i="11"/>
  <c r="ID28" i="11"/>
  <c r="IE31" i="11"/>
  <c r="IE26" i="11"/>
  <c r="ID29" i="11"/>
  <c r="IE45" i="11"/>
  <c r="ID43" i="11"/>
  <c r="ID51" i="11"/>
  <c r="ID53" i="11"/>
  <c r="IE63" i="11"/>
  <c r="IE64" i="11"/>
  <c r="IE69" i="11"/>
  <c r="IE58" i="11"/>
  <c r="ID86" i="11"/>
  <c r="ID79" i="11"/>
  <c r="ID73" i="11"/>
  <c r="ID100" i="11"/>
  <c r="IE97" i="11"/>
  <c r="ID63" i="11"/>
  <c r="ID109" i="11"/>
  <c r="IE106" i="11"/>
  <c r="IE103" i="11"/>
  <c r="IE119" i="11"/>
  <c r="ID104" i="11"/>
  <c r="IE118" i="11"/>
  <c r="IE117" i="11"/>
  <c r="IE17" i="11"/>
  <c r="IE93" i="11"/>
  <c r="IE115" i="11"/>
  <c r="ID115" i="11"/>
  <c r="ID122" i="11" l="1"/>
  <c r="IE122" i="11"/>
  <c r="IG10" i="11"/>
  <c r="IG8" i="11"/>
  <c r="IF10" i="11"/>
  <c r="IG14" i="11"/>
  <c r="IF17" i="11"/>
  <c r="IF23" i="11"/>
  <c r="IF31" i="11"/>
  <c r="IG38" i="11"/>
  <c r="IG35" i="11"/>
  <c r="IG45" i="11"/>
  <c r="IG41" i="11"/>
  <c r="IG50" i="11"/>
  <c r="IG52" i="11"/>
  <c r="IG74" i="11"/>
  <c r="IG71" i="11"/>
  <c r="IF49" i="11"/>
  <c r="IG61" i="11"/>
  <c r="IF81" i="11"/>
  <c r="IF82" i="11"/>
  <c r="IG83" i="11"/>
  <c r="IF99" i="11"/>
  <c r="IG96" i="11"/>
  <c r="IF88" i="11"/>
  <c r="IF102" i="11"/>
  <c r="IG105" i="11"/>
  <c r="IG110" i="11"/>
  <c r="IG119" i="11"/>
  <c r="IG109" i="11"/>
  <c r="IF107" i="11"/>
  <c r="IF118" i="11"/>
  <c r="IH4" i="11"/>
  <c r="IG12" i="11"/>
  <c r="IF18" i="11"/>
  <c r="IF15" i="11"/>
  <c r="IF19" i="11"/>
  <c r="IF30" i="11"/>
  <c r="IG24" i="11"/>
  <c r="IG25" i="11"/>
  <c r="IG40" i="11"/>
  <c r="IG36" i="11"/>
  <c r="IG43" i="11"/>
  <c r="IF55" i="11"/>
  <c r="IG56" i="11"/>
  <c r="IF59" i="11"/>
  <c r="IF56" i="11"/>
  <c r="IF53" i="11"/>
  <c r="IG65" i="11"/>
  <c r="IF85" i="11"/>
  <c r="IF58" i="11"/>
  <c r="IG87" i="11"/>
  <c r="IF86" i="11"/>
  <c r="IG100" i="11"/>
  <c r="IF94" i="11"/>
  <c r="IG104" i="11"/>
  <c r="IG94" i="11"/>
  <c r="IG114" i="11"/>
  <c r="IF112" i="11"/>
  <c r="IF116" i="11"/>
  <c r="IG111" i="11"/>
  <c r="IF120" i="11"/>
  <c r="IF7" i="11"/>
  <c r="IG2" i="11"/>
  <c r="IG21" i="11"/>
  <c r="IG13" i="11"/>
  <c r="IG22" i="11"/>
  <c r="IG23" i="11"/>
  <c r="IG31" i="11"/>
  <c r="IF32" i="11"/>
  <c r="IF20" i="11"/>
  <c r="IF40" i="11"/>
  <c r="IG47" i="11"/>
  <c r="IG46" i="11"/>
  <c r="IG49" i="11"/>
  <c r="IF63" i="11"/>
  <c r="IF60" i="11"/>
  <c r="IF57" i="11"/>
  <c r="IG69" i="11"/>
  <c r="IF89" i="11"/>
  <c r="IF62" i="11"/>
  <c r="IF73" i="11"/>
  <c r="IG86" i="11"/>
  <c r="IF66" i="11"/>
  <c r="IF98" i="11"/>
  <c r="IF80" i="11"/>
  <c r="IG99" i="11"/>
  <c r="IG91" i="11"/>
  <c r="IF115" i="11"/>
  <c r="IF113" i="11"/>
  <c r="IF114" i="11"/>
  <c r="IG7" i="11"/>
  <c r="IF6" i="11"/>
  <c r="IF9" i="11"/>
  <c r="IG20" i="11"/>
  <c r="IG17" i="11"/>
  <c r="IF28" i="11"/>
  <c r="IF16" i="11"/>
  <c r="IF34" i="11"/>
  <c r="IG44" i="11"/>
  <c r="IF42" i="11"/>
  <c r="IF44" i="11"/>
  <c r="IG51" i="11"/>
  <c r="IF54" i="11"/>
  <c r="IF67" i="11"/>
  <c r="IF64" i="11"/>
  <c r="IF61" i="11"/>
  <c r="IG73" i="11"/>
  <c r="IG77" i="11"/>
  <c r="IF75" i="11"/>
  <c r="IF76" i="11"/>
  <c r="IF92" i="11"/>
  <c r="IF70" i="11"/>
  <c r="IF97" i="11"/>
  <c r="IG88" i="11"/>
  <c r="IF106" i="11"/>
  <c r="IF101" i="11"/>
  <c r="IF119" i="11"/>
  <c r="IF117" i="11"/>
  <c r="IG120" i="11"/>
  <c r="IG11" i="11"/>
  <c r="IF11" i="11"/>
  <c r="IF14" i="11"/>
  <c r="IF26" i="11"/>
  <c r="IG27" i="11"/>
  <c r="IG30" i="11"/>
  <c r="IF27" i="11"/>
  <c r="IF39" i="11"/>
  <c r="IF37" i="11"/>
  <c r="IF41" i="11"/>
  <c r="IF45" i="11"/>
  <c r="IG55" i="11"/>
  <c r="IG58" i="11"/>
  <c r="IF71" i="11"/>
  <c r="IG60" i="11"/>
  <c r="IF65" i="11"/>
  <c r="IF68" i="11"/>
  <c r="IG81" i="11"/>
  <c r="IF79" i="11"/>
  <c r="IG80" i="11"/>
  <c r="IF96" i="11"/>
  <c r="IF72" i="11"/>
  <c r="IF104" i="11"/>
  <c r="IG102" i="11"/>
  <c r="IG90" i="11"/>
  <c r="IF103" i="11"/>
  <c r="IG84" i="11"/>
  <c r="IF111" i="11"/>
  <c r="IG103" i="11"/>
  <c r="IF8" i="11"/>
  <c r="IG16" i="11"/>
  <c r="IG18" i="11"/>
  <c r="IF13" i="11"/>
  <c r="IG29" i="11"/>
  <c r="IG34" i="11"/>
  <c r="IF29" i="11"/>
  <c r="IF43" i="11"/>
  <c r="IF38" i="11"/>
  <c r="IG42" i="11"/>
  <c r="IF50" i="11"/>
  <c r="IF48" i="11"/>
  <c r="IG62" i="11"/>
  <c r="IG59" i="11"/>
  <c r="IG64" i="11"/>
  <c r="IF69" i="11"/>
  <c r="IF74" i="11"/>
  <c r="IG85" i="11"/>
  <c r="IF83" i="11"/>
  <c r="IF90" i="11"/>
  <c r="IG78" i="11"/>
  <c r="IF87" i="11"/>
  <c r="IF108" i="11"/>
  <c r="IF105" i="11"/>
  <c r="IG95" i="11"/>
  <c r="IG107" i="11"/>
  <c r="IG101" i="11"/>
  <c r="IG113" i="11"/>
  <c r="IG116" i="11"/>
  <c r="IF12" i="11"/>
  <c r="IG15" i="11"/>
  <c r="IF22" i="11"/>
  <c r="IF21" i="11"/>
  <c r="IG33" i="11"/>
  <c r="IF24" i="11"/>
  <c r="IF33" i="11"/>
  <c r="IG32" i="11"/>
  <c r="IF36" i="11"/>
  <c r="IF47" i="11"/>
  <c r="IG54" i="11"/>
  <c r="IF52" i="11"/>
  <c r="IG66" i="11"/>
  <c r="IG63" i="11"/>
  <c r="IG68" i="11"/>
  <c r="IG53" i="11"/>
  <c r="IG76" i="11"/>
  <c r="IG89" i="11"/>
  <c r="IG75" i="11"/>
  <c r="IF91" i="11"/>
  <c r="IG82" i="11"/>
  <c r="IG93" i="11"/>
  <c r="IF93" i="11"/>
  <c r="IF109" i="11"/>
  <c r="IF100" i="11"/>
  <c r="IG118" i="11"/>
  <c r="IG108" i="11"/>
  <c r="IG117" i="11"/>
  <c r="IF110" i="11"/>
  <c r="IG6" i="11"/>
  <c r="IF2" i="11"/>
  <c r="IG19" i="11"/>
  <c r="IG9" i="11"/>
  <c r="IG26" i="11"/>
  <c r="IG37" i="11"/>
  <c r="IG28" i="11"/>
  <c r="IF25" i="11"/>
  <c r="IF35" i="11"/>
  <c r="IG39" i="11"/>
  <c r="IF51" i="11"/>
  <c r="IF46" i="11"/>
  <c r="IG48" i="11"/>
  <c r="IG70" i="11"/>
  <c r="IG67" i="11"/>
  <c r="IG72" i="11"/>
  <c r="IG57" i="11"/>
  <c r="IF77" i="11"/>
  <c r="IF78" i="11"/>
  <c r="IG79" i="11"/>
  <c r="IF95" i="11"/>
  <c r="IG92" i="11"/>
  <c r="IF84" i="11"/>
  <c r="IG97" i="11"/>
  <c r="IG98" i="11"/>
  <c r="IG106" i="11"/>
  <c r="IG115" i="11"/>
  <c r="IG112" i="11"/>
  <c r="IG121" i="11"/>
  <c r="IF121" i="11"/>
  <c r="IG122" i="11" l="1"/>
  <c r="IF122" i="11"/>
  <c r="IJ4" i="11"/>
  <c r="II15" i="11"/>
  <c r="IH17" i="11"/>
  <c r="II16" i="11"/>
  <c r="II21" i="11"/>
  <c r="IH27" i="11"/>
  <c r="IH28" i="11"/>
  <c r="IH38" i="11"/>
  <c r="II39" i="11"/>
  <c r="IH35" i="11"/>
  <c r="IH43" i="11"/>
  <c r="II54" i="11"/>
  <c r="II57" i="11"/>
  <c r="IH66" i="11"/>
  <c r="IH63" i="11"/>
  <c r="II56" i="11"/>
  <c r="IH53" i="11"/>
  <c r="IH88" i="11"/>
  <c r="IH65" i="11"/>
  <c r="II82" i="11"/>
  <c r="IH90" i="11"/>
  <c r="II95" i="11"/>
  <c r="IH92" i="11"/>
  <c r="II89" i="11"/>
  <c r="II104" i="11"/>
  <c r="II109" i="11"/>
  <c r="II118" i="11"/>
  <c r="IH115" i="11"/>
  <c r="II106" i="11"/>
  <c r="IH121" i="11"/>
  <c r="II6" i="11"/>
  <c r="II19" i="11"/>
  <c r="II17" i="11"/>
  <c r="IH12" i="11"/>
  <c r="IH19" i="11"/>
  <c r="IH29" i="11"/>
  <c r="II30" i="11"/>
  <c r="IH42" i="11"/>
  <c r="II41" i="11"/>
  <c r="II40" i="11"/>
  <c r="IH49" i="11"/>
  <c r="IH47" i="11"/>
  <c r="II61" i="11"/>
  <c r="IH70" i="11"/>
  <c r="II48" i="11"/>
  <c r="IH60" i="11"/>
  <c r="IH72" i="11"/>
  <c r="II74" i="11"/>
  <c r="IH69" i="11"/>
  <c r="II86" i="11"/>
  <c r="IH91" i="11"/>
  <c r="II99" i="11"/>
  <c r="II96" i="11"/>
  <c r="II93" i="11"/>
  <c r="II98" i="11"/>
  <c r="II113" i="11"/>
  <c r="II100" i="11"/>
  <c r="IH96" i="11"/>
  <c r="IH113" i="11"/>
  <c r="II10" i="11"/>
  <c r="IH8" i="11"/>
  <c r="II20" i="11"/>
  <c r="II14" i="11"/>
  <c r="IH22" i="11"/>
  <c r="II27" i="11"/>
  <c r="IH26" i="11"/>
  <c r="IH24" i="11"/>
  <c r="II43" i="11"/>
  <c r="IH46" i="11"/>
  <c r="II53" i="11"/>
  <c r="IH51" i="11"/>
  <c r="II65" i="11"/>
  <c r="II58" i="11"/>
  <c r="II52" i="11"/>
  <c r="IH64" i="11"/>
  <c r="IH73" i="11"/>
  <c r="II76" i="11"/>
  <c r="IH77" i="11"/>
  <c r="IH89" i="11"/>
  <c r="IH95" i="11"/>
  <c r="II92" i="11"/>
  <c r="IH101" i="11"/>
  <c r="II97" i="11"/>
  <c r="II102" i="11"/>
  <c r="II87" i="11"/>
  <c r="II107" i="11"/>
  <c r="IH110" i="11"/>
  <c r="II115" i="11"/>
  <c r="IH7" i="11"/>
  <c r="IH9" i="11"/>
  <c r="IH21" i="11"/>
  <c r="IH25" i="11"/>
  <c r="IH18" i="11"/>
  <c r="II29" i="11"/>
  <c r="IH32" i="11"/>
  <c r="IH34" i="11"/>
  <c r="IH37" i="11"/>
  <c r="IH50" i="11"/>
  <c r="IH45" i="11"/>
  <c r="II47" i="11"/>
  <c r="II69" i="11"/>
  <c r="II62" i="11"/>
  <c r="IH56" i="11"/>
  <c r="IH68" i="11"/>
  <c r="II75" i="11"/>
  <c r="II80" i="11"/>
  <c r="IH81" i="11"/>
  <c r="IH94" i="11"/>
  <c r="II77" i="11"/>
  <c r="IH79" i="11"/>
  <c r="IH103" i="11"/>
  <c r="IH104" i="11"/>
  <c r="IH105" i="11"/>
  <c r="IH100" i="11"/>
  <c r="II111" i="11"/>
  <c r="IH116" i="11"/>
  <c r="IH120" i="11"/>
  <c r="IH11" i="11"/>
  <c r="IH2" i="11"/>
  <c r="II2" i="11"/>
  <c r="IH20" i="11"/>
  <c r="II26" i="11"/>
  <c r="II33" i="11"/>
  <c r="IH31" i="11"/>
  <c r="II24" i="11"/>
  <c r="II38" i="11"/>
  <c r="II35" i="11"/>
  <c r="II49" i="11"/>
  <c r="II51" i="11"/>
  <c r="II73" i="11"/>
  <c r="II66" i="11"/>
  <c r="II59" i="11"/>
  <c r="II60" i="11"/>
  <c r="IH74" i="11"/>
  <c r="II84" i="11"/>
  <c r="IH78" i="11"/>
  <c r="IH98" i="11"/>
  <c r="II81" i="11"/>
  <c r="IH83" i="11"/>
  <c r="IH107" i="11"/>
  <c r="IH108" i="11"/>
  <c r="II79" i="11"/>
  <c r="IH111" i="11"/>
  <c r="II114" i="11"/>
  <c r="IH106" i="11"/>
  <c r="II119" i="11"/>
  <c r="II7" i="11"/>
  <c r="IH14" i="11"/>
  <c r="IH16" i="11"/>
  <c r="II25" i="11"/>
  <c r="II32" i="11"/>
  <c r="IH23" i="11"/>
  <c r="IH36" i="11"/>
  <c r="IH33" i="11"/>
  <c r="II44" i="11"/>
  <c r="II42" i="11"/>
  <c r="IH54" i="11"/>
  <c r="II55" i="11"/>
  <c r="IH55" i="11"/>
  <c r="II70" i="11"/>
  <c r="II63" i="11"/>
  <c r="II64" i="11"/>
  <c r="IH76" i="11"/>
  <c r="II88" i="11"/>
  <c r="IH82" i="11"/>
  <c r="IH85" i="11"/>
  <c r="IH86" i="11"/>
  <c r="IH87" i="11"/>
  <c r="II83" i="11"/>
  <c r="IH112" i="11"/>
  <c r="II94" i="11"/>
  <c r="IH114" i="11"/>
  <c r="IH118" i="11"/>
  <c r="II110" i="11"/>
  <c r="IH109" i="11"/>
  <c r="II9" i="11"/>
  <c r="II11" i="11"/>
  <c r="II18" i="11"/>
  <c r="IH13" i="11"/>
  <c r="II13" i="11"/>
  <c r="II36" i="11"/>
  <c r="IH30" i="11"/>
  <c r="II37" i="11"/>
  <c r="II34" i="11"/>
  <c r="IH39" i="11"/>
  <c r="II46" i="11"/>
  <c r="II45" i="11"/>
  <c r="IH48" i="11"/>
  <c r="IH58" i="11"/>
  <c r="IH52" i="11"/>
  <c r="II67" i="11"/>
  <c r="II68" i="11"/>
  <c r="IH80" i="11"/>
  <c r="IH57" i="11"/>
  <c r="IH71" i="11"/>
  <c r="IH67" i="11"/>
  <c r="II90" i="11"/>
  <c r="IH93" i="11"/>
  <c r="II101" i="11"/>
  <c r="IH75" i="11"/>
  <c r="IH99" i="11"/>
  <c r="II117" i="11"/>
  <c r="II108" i="11"/>
  <c r="II116" i="11"/>
  <c r="IH119" i="11"/>
  <c r="IH6" i="11"/>
  <c r="IH10" i="11"/>
  <c r="II12" i="11"/>
  <c r="II8" i="11"/>
  <c r="IH15" i="11"/>
  <c r="II22" i="11"/>
  <c r="II23" i="11"/>
  <c r="II31" i="11"/>
  <c r="II28" i="11"/>
  <c r="IH40" i="11"/>
  <c r="IH41" i="11"/>
  <c r="II50" i="11"/>
  <c r="IH44" i="11"/>
  <c r="IH62" i="11"/>
  <c r="IH59" i="11"/>
  <c r="II71" i="11"/>
  <c r="II72" i="11"/>
  <c r="IH84" i="11"/>
  <c r="IH61" i="11"/>
  <c r="II78" i="11"/>
  <c r="II85" i="11"/>
  <c r="II91" i="11"/>
  <c r="IH97" i="11"/>
  <c r="II103" i="11"/>
  <c r="IH102" i="11"/>
  <c r="II105" i="11"/>
  <c r="II121" i="11"/>
  <c r="II112" i="11"/>
  <c r="II120" i="11"/>
  <c r="IH117" i="11"/>
  <c r="II122" i="11" l="1"/>
  <c r="IH122" i="11"/>
  <c r="IL4" i="11"/>
  <c r="IK2" i="11"/>
  <c r="IK18" i="11"/>
  <c r="IJ12" i="11"/>
  <c r="IJ16" i="11"/>
  <c r="IJ19" i="11"/>
  <c r="IJ22" i="11"/>
  <c r="IK29" i="11"/>
  <c r="IJ32" i="11"/>
  <c r="IK33" i="11"/>
  <c r="IJ49" i="11"/>
  <c r="IK52" i="11"/>
  <c r="IK50" i="11"/>
  <c r="IK72" i="11"/>
  <c r="IK61" i="11"/>
  <c r="IK62" i="11"/>
  <c r="IK51" i="11"/>
  <c r="IJ68" i="11"/>
  <c r="IK75" i="11"/>
  <c r="IJ66" i="11"/>
  <c r="IJ88" i="11"/>
  <c r="IJ94" i="11"/>
  <c r="IJ82" i="11"/>
  <c r="IJ96" i="11"/>
  <c r="IJ103" i="11"/>
  <c r="IJ98" i="11"/>
  <c r="IK106" i="11"/>
  <c r="IJ117" i="11"/>
  <c r="IJ105" i="11"/>
  <c r="IJ110" i="11"/>
  <c r="IK9" i="11"/>
  <c r="IJ7" i="11"/>
  <c r="IK12" i="11"/>
  <c r="IK23" i="11"/>
  <c r="IJ18" i="11"/>
  <c r="IK26" i="11"/>
  <c r="IJ25" i="11"/>
  <c r="IJ33" i="11"/>
  <c r="IK41" i="11"/>
  <c r="IJ40" i="11"/>
  <c r="IJ43" i="11"/>
  <c r="IK54" i="11"/>
  <c r="IJ54" i="11"/>
  <c r="IK65" i="11"/>
  <c r="IK66" i="11"/>
  <c r="IJ56" i="11"/>
  <c r="IJ72" i="11"/>
  <c r="IK79" i="11"/>
  <c r="IJ70" i="11"/>
  <c r="IJ93" i="11"/>
  <c r="IJ85" i="11"/>
  <c r="IK78" i="11"/>
  <c r="IJ100" i="11"/>
  <c r="IJ107" i="11"/>
  <c r="IJ102" i="11"/>
  <c r="IK110" i="11"/>
  <c r="IJ121" i="11"/>
  <c r="IJ109" i="11"/>
  <c r="IJ119" i="11"/>
  <c r="IJ6" i="11"/>
  <c r="IK7" i="11"/>
  <c r="IJ17" i="11"/>
  <c r="IJ24" i="11"/>
  <c r="IK25" i="11"/>
  <c r="IK32" i="11"/>
  <c r="IJ31" i="11"/>
  <c r="IJ34" i="11"/>
  <c r="IK43" i="11"/>
  <c r="IK45" i="11"/>
  <c r="IJ53" i="11"/>
  <c r="IJ47" i="11"/>
  <c r="IJ57" i="11"/>
  <c r="IK69" i="11"/>
  <c r="IK70" i="11"/>
  <c r="IK59" i="11"/>
  <c r="IJ73" i="11"/>
  <c r="IK83" i="11"/>
  <c r="IJ77" i="11"/>
  <c r="IJ97" i="11"/>
  <c r="IK89" i="11"/>
  <c r="IK82" i="11"/>
  <c r="IJ106" i="11"/>
  <c r="IJ111" i="11"/>
  <c r="IK104" i="11"/>
  <c r="IJ113" i="11"/>
  <c r="IJ114" i="11"/>
  <c r="IJ115" i="11"/>
  <c r="IJ112" i="11"/>
  <c r="IJ10" i="11"/>
  <c r="IJ9" i="11"/>
  <c r="IJ20" i="11"/>
  <c r="IK24" i="11"/>
  <c r="IK31" i="11"/>
  <c r="IK36" i="11"/>
  <c r="IK30" i="11"/>
  <c r="IK38" i="11"/>
  <c r="IK34" i="11"/>
  <c r="IJ35" i="11"/>
  <c r="IK49" i="11"/>
  <c r="IJ44" i="11"/>
  <c r="IJ61" i="11"/>
  <c r="IK55" i="11"/>
  <c r="IJ51" i="11"/>
  <c r="IK63" i="11"/>
  <c r="IJ75" i="11"/>
  <c r="IK87" i="11"/>
  <c r="IJ81" i="11"/>
  <c r="IK76" i="11"/>
  <c r="IK94" i="11"/>
  <c r="IK86" i="11"/>
  <c r="IK92" i="11"/>
  <c r="IK93" i="11"/>
  <c r="IK108" i="11"/>
  <c r="IK116" i="11"/>
  <c r="IK121" i="11"/>
  <c r="IK105" i="11"/>
  <c r="IJ116" i="11"/>
  <c r="IK6" i="11"/>
  <c r="IK13" i="11"/>
  <c r="IJ8" i="11"/>
  <c r="IK28" i="11"/>
  <c r="IK35" i="11"/>
  <c r="IK22" i="11"/>
  <c r="IJ36" i="11"/>
  <c r="IJ23" i="11"/>
  <c r="IJ38" i="11"/>
  <c r="IK40" i="11"/>
  <c r="IK53" i="11"/>
  <c r="IJ48" i="11"/>
  <c r="IJ65" i="11"/>
  <c r="IJ58" i="11"/>
  <c r="IJ52" i="11"/>
  <c r="IK67" i="11"/>
  <c r="IJ79" i="11"/>
  <c r="IK56" i="11"/>
  <c r="IK77" i="11"/>
  <c r="IK80" i="11"/>
  <c r="IK98" i="11"/>
  <c r="IK90" i="11"/>
  <c r="IK96" i="11"/>
  <c r="IK97" i="11"/>
  <c r="IK112" i="11"/>
  <c r="IK120" i="11"/>
  <c r="IJ91" i="11"/>
  <c r="IK109" i="11"/>
  <c r="IJ120" i="11"/>
  <c r="IK14" i="11"/>
  <c r="IJ11" i="11"/>
  <c r="IK21" i="11"/>
  <c r="IJ41" i="11"/>
  <c r="IK39" i="11"/>
  <c r="IJ50" i="11"/>
  <c r="IJ55" i="11"/>
  <c r="IJ63" i="11"/>
  <c r="IJ87" i="11"/>
  <c r="IK85" i="11"/>
  <c r="IJ71" i="11"/>
  <c r="IK103" i="11"/>
  <c r="IK99" i="11"/>
  <c r="IK119" i="11"/>
  <c r="IK10" i="11"/>
  <c r="IK17" i="11"/>
  <c r="IJ15" i="11"/>
  <c r="IK20" i="11"/>
  <c r="IK19" i="11"/>
  <c r="IJ27" i="11"/>
  <c r="IJ37" i="11"/>
  <c r="IJ28" i="11"/>
  <c r="IJ39" i="11"/>
  <c r="IJ42" i="11"/>
  <c r="IJ46" i="11"/>
  <c r="IK60" i="11"/>
  <c r="IJ69" i="11"/>
  <c r="IJ62" i="11"/>
  <c r="IJ59" i="11"/>
  <c r="IK71" i="11"/>
  <c r="IJ83" i="11"/>
  <c r="IJ74" i="11"/>
  <c r="IK81" i="11"/>
  <c r="IK84" i="11"/>
  <c r="IK102" i="11"/>
  <c r="IK91" i="11"/>
  <c r="IK100" i="11"/>
  <c r="IK101" i="11"/>
  <c r="IJ90" i="11"/>
  <c r="IK117" i="11"/>
  <c r="IK107" i="11"/>
  <c r="IK115" i="11"/>
  <c r="IK118" i="11"/>
  <c r="IJ2" i="11"/>
  <c r="IJ13" i="11"/>
  <c r="IK15" i="11"/>
  <c r="IJ29" i="11"/>
  <c r="IJ30" i="11"/>
  <c r="IK44" i="11"/>
  <c r="IK64" i="11"/>
  <c r="IK47" i="11"/>
  <c r="IJ60" i="11"/>
  <c r="IJ76" i="11"/>
  <c r="IK88" i="11"/>
  <c r="IK74" i="11"/>
  <c r="IJ86" i="11"/>
  <c r="IJ95" i="11"/>
  <c r="IK111" i="11"/>
  <c r="IJ108" i="11"/>
  <c r="IK8" i="11"/>
  <c r="IJ14" i="11"/>
  <c r="IK16" i="11"/>
  <c r="IK11" i="11"/>
  <c r="IJ21" i="11"/>
  <c r="IJ26" i="11"/>
  <c r="IK27" i="11"/>
  <c r="IK37" i="11"/>
  <c r="IK42" i="11"/>
  <c r="IJ45" i="11"/>
  <c r="IK48" i="11"/>
  <c r="IK46" i="11"/>
  <c r="IK68" i="11"/>
  <c r="IK57" i="11"/>
  <c r="IK58" i="11"/>
  <c r="IJ67" i="11"/>
  <c r="IJ64" i="11"/>
  <c r="IK73" i="11"/>
  <c r="IJ80" i="11"/>
  <c r="IJ84" i="11"/>
  <c r="IJ89" i="11"/>
  <c r="IJ78" i="11"/>
  <c r="IJ92" i="11"/>
  <c r="IJ101" i="11"/>
  <c r="IJ104" i="11"/>
  <c r="IJ99" i="11"/>
  <c r="IK113" i="11"/>
  <c r="IK114" i="11"/>
  <c r="IK95" i="11"/>
  <c r="IJ118" i="11"/>
  <c r="IK122" i="11" l="1"/>
  <c r="IJ122" i="11"/>
  <c r="IL2" i="11"/>
  <c r="IM9" i="11"/>
  <c r="IM13" i="11"/>
  <c r="IM17" i="11"/>
  <c r="IM21" i="11"/>
  <c r="IM25" i="11"/>
  <c r="IM29" i="11"/>
  <c r="IM33" i="11"/>
  <c r="IM37" i="11"/>
  <c r="IM41" i="11"/>
  <c r="IM45" i="11"/>
  <c r="IM49" i="11"/>
  <c r="IM53" i="11"/>
  <c r="IM57" i="11"/>
  <c r="IM61" i="11"/>
  <c r="IM65" i="11"/>
  <c r="IM69" i="11"/>
  <c r="IM73" i="11"/>
  <c r="IM77" i="11"/>
  <c r="IM81" i="11"/>
  <c r="IM85" i="11"/>
  <c r="IM89" i="11"/>
  <c r="IM93" i="11"/>
  <c r="IM97" i="11"/>
  <c r="IM101" i="11"/>
  <c r="IM105" i="11"/>
  <c r="IM109" i="11"/>
  <c r="IM113" i="11"/>
  <c r="IM117" i="11"/>
  <c r="IM121" i="11"/>
  <c r="IL6" i="11"/>
  <c r="IL10" i="11"/>
  <c r="IL14" i="11"/>
  <c r="IL18" i="11"/>
  <c r="IL22" i="11"/>
  <c r="IL26" i="11"/>
  <c r="IL30" i="11"/>
  <c r="IL34" i="11"/>
  <c r="IL38" i="11"/>
  <c r="IL42" i="11"/>
  <c r="IL46" i="11"/>
  <c r="IL50" i="11"/>
  <c r="IL54" i="11"/>
  <c r="IL58" i="11"/>
  <c r="IL62" i="11"/>
  <c r="IL66" i="11"/>
  <c r="IL70" i="11"/>
  <c r="IL74" i="11"/>
  <c r="IL78" i="11"/>
  <c r="IL82" i="11"/>
  <c r="IL86" i="11"/>
  <c r="IL90" i="11"/>
  <c r="IL94" i="11"/>
  <c r="IL98" i="11"/>
  <c r="IL102" i="11"/>
  <c r="IL106" i="11"/>
  <c r="IL110" i="11"/>
  <c r="IL114" i="11"/>
  <c r="IL118" i="11"/>
  <c r="IM6" i="11"/>
  <c r="IM10" i="11"/>
  <c r="IM14" i="11"/>
  <c r="IM18" i="11"/>
  <c r="IM22" i="11"/>
  <c r="IM26" i="11"/>
  <c r="IM30" i="11"/>
  <c r="IM34" i="11"/>
  <c r="IM38" i="11"/>
  <c r="IM42" i="11"/>
  <c r="IM46" i="11"/>
  <c r="IM50" i="11"/>
  <c r="IM54" i="11"/>
  <c r="IM58" i="11"/>
  <c r="IM62" i="11"/>
  <c r="IM66" i="11"/>
  <c r="IM70" i="11"/>
  <c r="IM74" i="11"/>
  <c r="IM78" i="11"/>
  <c r="IM82" i="11"/>
  <c r="IM86" i="11"/>
  <c r="IM90" i="11"/>
  <c r="IM94" i="11"/>
  <c r="IM98" i="11"/>
  <c r="IM102" i="11"/>
  <c r="IM106" i="11"/>
  <c r="IM110" i="11"/>
  <c r="IM114" i="11"/>
  <c r="IM118" i="11"/>
  <c r="IL7" i="11"/>
  <c r="IL11" i="11"/>
  <c r="IL15" i="11"/>
  <c r="IL19" i="11"/>
  <c r="IL23" i="11"/>
  <c r="IL27" i="11"/>
  <c r="IL31" i="11"/>
  <c r="IL35" i="11"/>
  <c r="IL39" i="11"/>
  <c r="IL43" i="11"/>
  <c r="IL47" i="11"/>
  <c r="IL51" i="11"/>
  <c r="IL55" i="11"/>
  <c r="IL59" i="11"/>
  <c r="IL63" i="11"/>
  <c r="IL67" i="11"/>
  <c r="IL71" i="11"/>
  <c r="IL75" i="11"/>
  <c r="IL79" i="11"/>
  <c r="IL83" i="11"/>
  <c r="IL87" i="11"/>
  <c r="IL91" i="11"/>
  <c r="IL95" i="11"/>
  <c r="IL99" i="11"/>
  <c r="IL103" i="11"/>
  <c r="IL107" i="11"/>
  <c r="IL111" i="11"/>
  <c r="IL115" i="11"/>
  <c r="IL119" i="11"/>
  <c r="IM7" i="11"/>
  <c r="IM11" i="11"/>
  <c r="IM15" i="11"/>
  <c r="IM19" i="11"/>
  <c r="IM23" i="11"/>
  <c r="IM27" i="11"/>
  <c r="IM31" i="11"/>
  <c r="IM35" i="11"/>
  <c r="IM39" i="11"/>
  <c r="IM43" i="11"/>
  <c r="IM47" i="11"/>
  <c r="IM51" i="11"/>
  <c r="IM55" i="11"/>
  <c r="IM59" i="11"/>
  <c r="IM63" i="11"/>
  <c r="IM67" i="11"/>
  <c r="IM71" i="11"/>
  <c r="IM75" i="11"/>
  <c r="IM79" i="11"/>
  <c r="IM83" i="11"/>
  <c r="IM87" i="11"/>
  <c r="IM91" i="11"/>
  <c r="IM95" i="11"/>
  <c r="IM99" i="11"/>
  <c r="IM103" i="11"/>
  <c r="IM107" i="11"/>
  <c r="IM111" i="11"/>
  <c r="IM115" i="11"/>
  <c r="IM119" i="11"/>
  <c r="IL8" i="11"/>
  <c r="IL12" i="11"/>
  <c r="IL16" i="11"/>
  <c r="IL20" i="11"/>
  <c r="IL24" i="11"/>
  <c r="IL28" i="11"/>
  <c r="IL32" i="11"/>
  <c r="IL36" i="11"/>
  <c r="IL40" i="11"/>
  <c r="IL44" i="11"/>
  <c r="IL48" i="11"/>
  <c r="IL52" i="11"/>
  <c r="IL56" i="11"/>
  <c r="IL60" i="11"/>
  <c r="IL64" i="11"/>
  <c r="IL68" i="11"/>
  <c r="IL72" i="11"/>
  <c r="IL76" i="11"/>
  <c r="IL80" i="11"/>
  <c r="IL84" i="11"/>
  <c r="IL88" i="11"/>
  <c r="IL92" i="11"/>
  <c r="IL96" i="11"/>
  <c r="IL100" i="11"/>
  <c r="IL104" i="11"/>
  <c r="IL108" i="11"/>
  <c r="IL112" i="11"/>
  <c r="IL116" i="11"/>
  <c r="IL120" i="11"/>
  <c r="IL9" i="11"/>
  <c r="IL13" i="11"/>
  <c r="IL17" i="11"/>
  <c r="IL21" i="11"/>
  <c r="IL25" i="11"/>
  <c r="IL29" i="11"/>
  <c r="IL33" i="11"/>
  <c r="IL37" i="11"/>
  <c r="IL41" i="11"/>
  <c r="IL45" i="11"/>
  <c r="IL49" i="11"/>
  <c r="IL53" i="11"/>
  <c r="IL57" i="11"/>
  <c r="IL61" i="11"/>
  <c r="IL65" i="11"/>
  <c r="IL69" i="11"/>
  <c r="IL73" i="11"/>
  <c r="IL77" i="11"/>
  <c r="IL81" i="11"/>
  <c r="IL85" i="11"/>
  <c r="IL89" i="11"/>
  <c r="IL93" i="11"/>
  <c r="IL97" i="11"/>
  <c r="IL101" i="11"/>
  <c r="IL105" i="11"/>
  <c r="IL109" i="11"/>
  <c r="IL113" i="11"/>
  <c r="IL117" i="11"/>
  <c r="IL121" i="11"/>
  <c r="IM8" i="11"/>
  <c r="IM40" i="11"/>
  <c r="IM72" i="11"/>
  <c r="IM104" i="11"/>
  <c r="IM64" i="11"/>
  <c r="IM12" i="11"/>
  <c r="IM44" i="11"/>
  <c r="IM76" i="11"/>
  <c r="IM108" i="11"/>
  <c r="IM96" i="11"/>
  <c r="IM16" i="11"/>
  <c r="IM48" i="11"/>
  <c r="IM80" i="11"/>
  <c r="IM112" i="11"/>
  <c r="IM32" i="11"/>
  <c r="IM20" i="11"/>
  <c r="IM52" i="11"/>
  <c r="IM84" i="11"/>
  <c r="IM116" i="11"/>
  <c r="IM24" i="11"/>
  <c r="IM56" i="11"/>
  <c r="IM88" i="11"/>
  <c r="IM120" i="11"/>
  <c r="IM28" i="11"/>
  <c r="IM60" i="11"/>
  <c r="IM92" i="11"/>
  <c r="IM36" i="11"/>
  <c r="IM68" i="11"/>
  <c r="IM100" i="11"/>
  <c r="IN4" i="11"/>
  <c r="IM2" i="11"/>
  <c r="IM122" i="11" l="1"/>
  <c r="IN6" i="11"/>
  <c r="IO8" i="11"/>
  <c r="IO12" i="11"/>
  <c r="IO19" i="11"/>
  <c r="IO21" i="11"/>
  <c r="IN16" i="11"/>
  <c r="IO30" i="11"/>
  <c r="IO35" i="11"/>
  <c r="IO39" i="11"/>
  <c r="IO40" i="11"/>
  <c r="IO51" i="11"/>
  <c r="IN52" i="11"/>
  <c r="IN48" i="11"/>
  <c r="IO50" i="11"/>
  <c r="IO67" i="11"/>
  <c r="IN72" i="11"/>
  <c r="IO78" i="11"/>
  <c r="IN71" i="11"/>
  <c r="IO69" i="11"/>
  <c r="IN86" i="11"/>
  <c r="IO81" i="11"/>
  <c r="IN80" i="11"/>
  <c r="IN100" i="11"/>
  <c r="IN78" i="11"/>
  <c r="IO106" i="11"/>
  <c r="IO97" i="11"/>
  <c r="IN107" i="11"/>
  <c r="IO111" i="11"/>
  <c r="IN119" i="11"/>
  <c r="IN110" i="11"/>
  <c r="IN8" i="11"/>
  <c r="IP4" i="11"/>
  <c r="IN13" i="11"/>
  <c r="IO18" i="11"/>
  <c r="IN19" i="11"/>
  <c r="IO28" i="11"/>
  <c r="IO32" i="11"/>
  <c r="IO37" i="11"/>
  <c r="IO41" i="11"/>
  <c r="IO44" i="11"/>
  <c r="IN42" i="11"/>
  <c r="IN54" i="11"/>
  <c r="IN49" i="11"/>
  <c r="IN57" i="11"/>
  <c r="IO55" i="11"/>
  <c r="IN74" i="11"/>
  <c r="IO80" i="11"/>
  <c r="IN73" i="11"/>
  <c r="IO71" i="11"/>
  <c r="IN88" i="11"/>
  <c r="IN83" i="11"/>
  <c r="IO91" i="11"/>
  <c r="IN102" i="11"/>
  <c r="IN90" i="11"/>
  <c r="IO108" i="11"/>
  <c r="IN105" i="11"/>
  <c r="IN109" i="11"/>
  <c r="IO113" i="11"/>
  <c r="IN121" i="11"/>
  <c r="IN112" i="11"/>
  <c r="IO6" i="11"/>
  <c r="IN9" i="11"/>
  <c r="IO16" i="11"/>
  <c r="IN10" i="11"/>
  <c r="IN17" i="11"/>
  <c r="IO29" i="11"/>
  <c r="IO27" i="11"/>
  <c r="IN30" i="11"/>
  <c r="IO43" i="11"/>
  <c r="IO46" i="11"/>
  <c r="IN40" i="11"/>
  <c r="IN56" i="11"/>
  <c r="IO52" i="11"/>
  <c r="IO59" i="11"/>
  <c r="IO54" i="11"/>
  <c r="IN53" i="11"/>
  <c r="IN66" i="11"/>
  <c r="IN75" i="11"/>
  <c r="IO73" i="11"/>
  <c r="IN76" i="11"/>
  <c r="IN85" i="11"/>
  <c r="IO87" i="11"/>
  <c r="IN104" i="11"/>
  <c r="IO95" i="11"/>
  <c r="IO110" i="11"/>
  <c r="IN82" i="11"/>
  <c r="IN111" i="11"/>
  <c r="IO115" i="11"/>
  <c r="IO121" i="11"/>
  <c r="IN118" i="11"/>
  <c r="IN2" i="11"/>
  <c r="IO14" i="11"/>
  <c r="IO11" i="11"/>
  <c r="IO20" i="11"/>
  <c r="IN22" i="11"/>
  <c r="IO31" i="11"/>
  <c r="IO25" i="11"/>
  <c r="IN39" i="11"/>
  <c r="IO33" i="11"/>
  <c r="IO48" i="11"/>
  <c r="IO42" i="11"/>
  <c r="IN58" i="11"/>
  <c r="IO45" i="11"/>
  <c r="IN63" i="11"/>
  <c r="IO58" i="11"/>
  <c r="IN68" i="11"/>
  <c r="IO68" i="11"/>
  <c r="IN77" i="11"/>
  <c r="IO75" i="11"/>
  <c r="IO84" i="11"/>
  <c r="IN87" i="11"/>
  <c r="IN94" i="11"/>
  <c r="IO92" i="11"/>
  <c r="IO89" i="11"/>
  <c r="IO112" i="11"/>
  <c r="IN103" i="11"/>
  <c r="IN113" i="11"/>
  <c r="IO117" i="11"/>
  <c r="IN114" i="11"/>
  <c r="IO2" i="11"/>
  <c r="IO10" i="11"/>
  <c r="IN14" i="11"/>
  <c r="IN21" i="11"/>
  <c r="IN24" i="11"/>
  <c r="IO23" i="11"/>
  <c r="IN31" i="11"/>
  <c r="IN41" i="11"/>
  <c r="IN35" i="11"/>
  <c r="IO36" i="11"/>
  <c r="IN47" i="11"/>
  <c r="IN60" i="11"/>
  <c r="IN51" i="11"/>
  <c r="IN55" i="11"/>
  <c r="IO56" i="11"/>
  <c r="IO70" i="11"/>
  <c r="IO60" i="11"/>
  <c r="IN79" i="11"/>
  <c r="IO77" i="11"/>
  <c r="IO86" i="11"/>
  <c r="IN89" i="11"/>
  <c r="IN92" i="11"/>
  <c r="IO96" i="11"/>
  <c r="IO93" i="11"/>
  <c r="IO114" i="11"/>
  <c r="IO105" i="11"/>
  <c r="IN115" i="11"/>
  <c r="IO119" i="11"/>
  <c r="IN117" i="11"/>
  <c r="IN7" i="11"/>
  <c r="IN11" i="11"/>
  <c r="IN15" i="11"/>
  <c r="IN23" i="11"/>
  <c r="IN26" i="11"/>
  <c r="IO26" i="11"/>
  <c r="IO22" i="11"/>
  <c r="IN43" i="11"/>
  <c r="IN36" i="11"/>
  <c r="IN38" i="11"/>
  <c r="IN45" i="11"/>
  <c r="IN62" i="11"/>
  <c r="IO53" i="11"/>
  <c r="IO57" i="11"/>
  <c r="IN65" i="11"/>
  <c r="IO72" i="11"/>
  <c r="IO66" i="11"/>
  <c r="IN81" i="11"/>
  <c r="IN67" i="11"/>
  <c r="IO88" i="11"/>
  <c r="IN91" i="11"/>
  <c r="IO94" i="11"/>
  <c r="IO98" i="11"/>
  <c r="IN97" i="11"/>
  <c r="IO116" i="11"/>
  <c r="IO83" i="11"/>
  <c r="IO102" i="11"/>
  <c r="IO99" i="11"/>
  <c r="IN106" i="11"/>
  <c r="IO7" i="11"/>
  <c r="IN12" i="11"/>
  <c r="IO17" i="11"/>
  <c r="IN25" i="11"/>
  <c r="IN28" i="11"/>
  <c r="IN20" i="11"/>
  <c r="IN29" i="11"/>
  <c r="IN33" i="11"/>
  <c r="IO38" i="11"/>
  <c r="IN44" i="11"/>
  <c r="IO47" i="11"/>
  <c r="IN34" i="11"/>
  <c r="IN59" i="11"/>
  <c r="IO63" i="11"/>
  <c r="IN61" i="11"/>
  <c r="IO74" i="11"/>
  <c r="IN64" i="11"/>
  <c r="IO62" i="11"/>
  <c r="IO82" i="11"/>
  <c r="IO90" i="11"/>
  <c r="IN93" i="11"/>
  <c r="IN96" i="11"/>
  <c r="IO100" i="11"/>
  <c r="IN99" i="11"/>
  <c r="IO118" i="11"/>
  <c r="IO101" i="11"/>
  <c r="IO107" i="11"/>
  <c r="IO104" i="11"/>
  <c r="IN120" i="11"/>
  <c r="IO9" i="11"/>
  <c r="IO13" i="11"/>
  <c r="IN18" i="11"/>
  <c r="IN27" i="11"/>
  <c r="IO15" i="11"/>
  <c r="IO24" i="11"/>
  <c r="IN32" i="11"/>
  <c r="IN37" i="11"/>
  <c r="IO34" i="11"/>
  <c r="IO49" i="11"/>
  <c r="IN50" i="11"/>
  <c r="IN46" i="11"/>
  <c r="IO61" i="11"/>
  <c r="IO65" i="11"/>
  <c r="IN70" i="11"/>
  <c r="IO76" i="11"/>
  <c r="IN69" i="11"/>
  <c r="IO64" i="11"/>
  <c r="IN84" i="11"/>
  <c r="IO79" i="11"/>
  <c r="IN95" i="11"/>
  <c r="IN98" i="11"/>
  <c r="IO85" i="11"/>
  <c r="IN101" i="11"/>
  <c r="IO120" i="11"/>
  <c r="IO103" i="11"/>
  <c r="IO109" i="11"/>
  <c r="IN108" i="11"/>
  <c r="IN116" i="11"/>
  <c r="IL122" i="11"/>
  <c r="IO122" i="11" l="1"/>
  <c r="IN122" i="11"/>
  <c r="IR4" i="11"/>
  <c r="IP11" i="11"/>
  <c r="IQ14" i="11"/>
  <c r="IQ20" i="11"/>
  <c r="IP28" i="11"/>
  <c r="IP24" i="11"/>
  <c r="IQ34" i="11"/>
  <c r="IQ39" i="11"/>
  <c r="IQ30" i="11"/>
  <c r="IP49" i="11"/>
  <c r="IP47" i="11"/>
  <c r="IQ52" i="11"/>
  <c r="IQ61" i="11"/>
  <c r="IQ45" i="11"/>
  <c r="IQ71" i="11"/>
  <c r="IQ63" i="11"/>
  <c r="IP78" i="11"/>
  <c r="IQ76" i="11"/>
  <c r="IP81" i="11"/>
  <c r="IQ93" i="11"/>
  <c r="IP87" i="11"/>
  <c r="IQ94" i="11"/>
  <c r="IQ85" i="11"/>
  <c r="IP89" i="11"/>
  <c r="IQ105" i="11"/>
  <c r="IQ102" i="11"/>
  <c r="IP116" i="11"/>
  <c r="IP114" i="11"/>
  <c r="IP112" i="11"/>
  <c r="IP20" i="11"/>
  <c r="IP67" i="11"/>
  <c r="IP88" i="11"/>
  <c r="IP121" i="11"/>
  <c r="IP6" i="11"/>
  <c r="IQ8" i="11"/>
  <c r="IP14" i="11"/>
  <c r="IP19" i="11"/>
  <c r="IP21" i="11"/>
  <c r="IP29" i="11"/>
  <c r="IP33" i="11"/>
  <c r="IQ36" i="11"/>
  <c r="IQ42" i="11"/>
  <c r="IP41" i="11"/>
  <c r="IP39" i="11"/>
  <c r="IP50" i="11"/>
  <c r="IQ56" i="11"/>
  <c r="IP57" i="11"/>
  <c r="IQ54" i="11"/>
  <c r="IQ73" i="11"/>
  <c r="IP68" i="11"/>
  <c r="IQ78" i="11"/>
  <c r="IP79" i="11"/>
  <c r="IP80" i="11"/>
  <c r="IP97" i="11"/>
  <c r="IQ91" i="11"/>
  <c r="IP96" i="11"/>
  <c r="IP90" i="11"/>
  <c r="IQ100" i="11"/>
  <c r="IP93" i="11"/>
  <c r="IQ107" i="11"/>
  <c r="IQ113" i="11"/>
  <c r="IP117" i="11"/>
  <c r="IQ115" i="11"/>
  <c r="IQ9" i="11"/>
  <c r="IQ80" i="11"/>
  <c r="IQ6" i="11"/>
  <c r="IP9" i="11"/>
  <c r="IP13" i="11"/>
  <c r="IP18" i="11"/>
  <c r="IQ21" i="11"/>
  <c r="IP23" i="11"/>
  <c r="IP34" i="11"/>
  <c r="IQ24" i="11"/>
  <c r="IQ35" i="11"/>
  <c r="IP36" i="11"/>
  <c r="IQ44" i="11"/>
  <c r="IP38" i="11"/>
  <c r="IQ64" i="11"/>
  <c r="IQ59" i="11"/>
  <c r="IP58" i="11"/>
  <c r="IP65" i="11"/>
  <c r="IQ70" i="11"/>
  <c r="IP82" i="11"/>
  <c r="IP74" i="11"/>
  <c r="IQ81" i="11"/>
  <c r="IP91" i="11"/>
  <c r="IQ84" i="11"/>
  <c r="IP98" i="11"/>
  <c r="IP95" i="11"/>
  <c r="IQ106" i="11"/>
  <c r="IQ95" i="11"/>
  <c r="IQ109" i="11"/>
  <c r="IQ116" i="11"/>
  <c r="IQ121" i="11"/>
  <c r="IP118" i="11"/>
  <c r="IP27" i="11"/>
  <c r="IQ31" i="11"/>
  <c r="IP44" i="11"/>
  <c r="IQ47" i="11"/>
  <c r="IQ53" i="11"/>
  <c r="IQ86" i="11"/>
  <c r="IP101" i="11"/>
  <c r="IP2" i="11"/>
  <c r="IQ11" i="11"/>
  <c r="IQ13" i="11"/>
  <c r="IQ19" i="11"/>
  <c r="IQ7" i="11"/>
  <c r="IQ28" i="11"/>
  <c r="IP31" i="11"/>
  <c r="IP37" i="11"/>
  <c r="IP40" i="11"/>
  <c r="IP46" i="11"/>
  <c r="IQ49" i="11"/>
  <c r="IP51" i="11"/>
  <c r="IP53" i="11"/>
  <c r="IP55" i="11"/>
  <c r="IQ60" i="11"/>
  <c r="IQ67" i="11"/>
  <c r="IQ72" i="11"/>
  <c r="IP64" i="11"/>
  <c r="IP77" i="11"/>
  <c r="IP83" i="11"/>
  <c r="IQ97" i="11"/>
  <c r="IQ87" i="11"/>
  <c r="IP85" i="11"/>
  <c r="IQ104" i="11"/>
  <c r="IQ108" i="11"/>
  <c r="IP102" i="11"/>
  <c r="IQ111" i="11"/>
  <c r="IP119" i="11"/>
  <c r="IQ114" i="11"/>
  <c r="IQ112" i="11"/>
  <c r="IQ16" i="11"/>
  <c r="IP70" i="11"/>
  <c r="IQ96" i="11"/>
  <c r="IP115" i="11"/>
  <c r="IQ2" i="11"/>
  <c r="IP10" i="11"/>
  <c r="IQ15" i="11"/>
  <c r="IP16" i="11"/>
  <c r="IP22" i="11"/>
  <c r="IQ29" i="11"/>
  <c r="IQ33" i="11"/>
  <c r="IP35" i="11"/>
  <c r="IP30" i="11"/>
  <c r="IQ48" i="11"/>
  <c r="IP42" i="11"/>
  <c r="IP48" i="11"/>
  <c r="IP61" i="11"/>
  <c r="IQ57" i="11"/>
  <c r="IP56" i="11"/>
  <c r="IQ65" i="11"/>
  <c r="IP66" i="11"/>
  <c r="IP73" i="11"/>
  <c r="IQ79" i="11"/>
  <c r="IP75" i="11"/>
  <c r="IQ99" i="11"/>
  <c r="IP94" i="11"/>
  <c r="IQ88" i="11"/>
  <c r="IP100" i="11"/>
  <c r="IQ110" i="11"/>
  <c r="IQ103" i="11"/>
  <c r="IQ90" i="11"/>
  <c r="IQ118" i="11"/>
  <c r="IQ117" i="11"/>
  <c r="IP26" i="11"/>
  <c r="IQ82" i="11"/>
  <c r="IP111" i="11"/>
  <c r="IP7" i="11"/>
  <c r="IP8" i="11"/>
  <c r="IP12" i="11"/>
  <c r="IP17" i="11"/>
  <c r="IP25" i="11"/>
  <c r="IQ23" i="11"/>
  <c r="IP32" i="11"/>
  <c r="IQ37" i="11"/>
  <c r="IQ40" i="11"/>
  <c r="IP43" i="11"/>
  <c r="IP45" i="11"/>
  <c r="IQ51" i="11"/>
  <c r="IQ50" i="11"/>
  <c r="IQ55" i="11"/>
  <c r="IQ58" i="11"/>
  <c r="IP63" i="11"/>
  <c r="IQ68" i="11"/>
  <c r="IP76" i="11"/>
  <c r="IP62" i="11"/>
  <c r="IQ83" i="11"/>
  <c r="IQ101" i="11"/>
  <c r="IP71" i="11"/>
  <c r="IQ92" i="11"/>
  <c r="IP106" i="11"/>
  <c r="IP105" i="11"/>
  <c r="IP107" i="11"/>
  <c r="IP99" i="11"/>
  <c r="IQ119" i="11"/>
  <c r="IP120" i="11"/>
  <c r="IQ22" i="11"/>
  <c r="IQ43" i="11"/>
  <c r="IP54" i="11"/>
  <c r="IP60" i="11"/>
  <c r="IQ74" i="11"/>
  <c r="IP108" i="11"/>
  <c r="IQ12" i="11"/>
  <c r="IP15" i="11"/>
  <c r="IQ17" i="11"/>
  <c r="IQ18" i="11"/>
  <c r="IQ25" i="11"/>
  <c r="IQ26" i="11"/>
  <c r="IQ32" i="11"/>
  <c r="IQ38" i="11"/>
  <c r="IQ27" i="11"/>
  <c r="IQ46" i="11"/>
  <c r="IQ41" i="11"/>
  <c r="IP52" i="11"/>
  <c r="IP59" i="11"/>
  <c r="IQ62" i="11"/>
  <c r="IQ69" i="11"/>
  <c r="IP72" i="11"/>
  <c r="IQ75" i="11"/>
  <c r="IP69" i="11"/>
  <c r="IQ77" i="11"/>
  <c r="IQ89" i="11"/>
  <c r="IP84" i="11"/>
  <c r="IP92" i="11"/>
  <c r="IQ98" i="11"/>
  <c r="IP110" i="11"/>
  <c r="IP103" i="11"/>
  <c r="IP86" i="11"/>
  <c r="IP113" i="11"/>
  <c r="IP104" i="11"/>
  <c r="IQ120" i="11"/>
  <c r="IQ10" i="11"/>
  <c r="IQ66" i="11"/>
  <c r="IP109" i="11"/>
  <c r="IQ122" i="11" l="1"/>
  <c r="IP122" i="11"/>
  <c r="IR2" i="11"/>
  <c r="IS9" i="11"/>
  <c r="IR11" i="11"/>
  <c r="IR26" i="11"/>
  <c r="IR27" i="11"/>
  <c r="IR29" i="11"/>
  <c r="IR31" i="11"/>
  <c r="IR34" i="11"/>
  <c r="IS39" i="11"/>
  <c r="IR41" i="11"/>
  <c r="IS46" i="11"/>
  <c r="IR45" i="11"/>
  <c r="IR52" i="11"/>
  <c r="IS68" i="11"/>
  <c r="IR69" i="11"/>
  <c r="IS75" i="11"/>
  <c r="IR70" i="11"/>
  <c r="IS63" i="11"/>
  <c r="IS81" i="11"/>
  <c r="IS87" i="11"/>
  <c r="IR92" i="11"/>
  <c r="IS86" i="11"/>
  <c r="IR105" i="11"/>
  <c r="IS92" i="11"/>
  <c r="IS113" i="11"/>
  <c r="IR108" i="11"/>
  <c r="IS110" i="11"/>
  <c r="IS96" i="11"/>
  <c r="IR121" i="11"/>
  <c r="IS2" i="11"/>
  <c r="IR10" i="11"/>
  <c r="IR14" i="11"/>
  <c r="IR28" i="11"/>
  <c r="IS19" i="11"/>
  <c r="IS23" i="11"/>
  <c r="IS34" i="11"/>
  <c r="IR36" i="11"/>
  <c r="IR39" i="11"/>
  <c r="IS41" i="11"/>
  <c r="IR49" i="11"/>
  <c r="IR47" i="11"/>
  <c r="IR56" i="11"/>
  <c r="IR50" i="11"/>
  <c r="IR71" i="11"/>
  <c r="IS77" i="11"/>
  <c r="IR72" i="11"/>
  <c r="IR68" i="11"/>
  <c r="IR83" i="11"/>
  <c r="IS89" i="11"/>
  <c r="IR94" i="11"/>
  <c r="IR93" i="11"/>
  <c r="IR91" i="11"/>
  <c r="IR96" i="11"/>
  <c r="IS115" i="11"/>
  <c r="IR110" i="11"/>
  <c r="IS112" i="11"/>
  <c r="IR118" i="11"/>
  <c r="IR117" i="11"/>
  <c r="IT4" i="11"/>
  <c r="IS7" i="11"/>
  <c r="IS14" i="11"/>
  <c r="IS16" i="11"/>
  <c r="IR18" i="11"/>
  <c r="IS27" i="11"/>
  <c r="IS29" i="11"/>
  <c r="IS36" i="11"/>
  <c r="IS40" i="11"/>
  <c r="IS32" i="11"/>
  <c r="IS50" i="11"/>
  <c r="IR51" i="11"/>
  <c r="IS44" i="11"/>
  <c r="IS58" i="11"/>
  <c r="IS53" i="11"/>
  <c r="IR73" i="11"/>
  <c r="IS79" i="11"/>
  <c r="IR74" i="11"/>
  <c r="IS70" i="11"/>
  <c r="IR85" i="11"/>
  <c r="IS91" i="11"/>
  <c r="IR79" i="11"/>
  <c r="IS95" i="11"/>
  <c r="IS97" i="11"/>
  <c r="IR98" i="11"/>
  <c r="IS117" i="11"/>
  <c r="IR112" i="11"/>
  <c r="IS114" i="11"/>
  <c r="IR115" i="11"/>
  <c r="IS121" i="11"/>
  <c r="IR7" i="11"/>
  <c r="IR8" i="11"/>
  <c r="IR13" i="11"/>
  <c r="IR17" i="11"/>
  <c r="IR20" i="11"/>
  <c r="IS30" i="11"/>
  <c r="IS31" i="11"/>
  <c r="IS38" i="11"/>
  <c r="IS42" i="11"/>
  <c r="IS35" i="11"/>
  <c r="IR48" i="11"/>
  <c r="IR53" i="11"/>
  <c r="IS49" i="11"/>
  <c r="IR64" i="11"/>
  <c r="IS57" i="11"/>
  <c r="IS61" i="11"/>
  <c r="IR65" i="11"/>
  <c r="IR76" i="11"/>
  <c r="IS72" i="11"/>
  <c r="IR87" i="11"/>
  <c r="IS78" i="11"/>
  <c r="IR77" i="11"/>
  <c r="IS93" i="11"/>
  <c r="IS99" i="11"/>
  <c r="IR100" i="11"/>
  <c r="IS119" i="11"/>
  <c r="IR114" i="11"/>
  <c r="IS116" i="11"/>
  <c r="IR111" i="11"/>
  <c r="IR107" i="11"/>
  <c r="IR9" i="11"/>
  <c r="IS11" i="11"/>
  <c r="IR16" i="11"/>
  <c r="IS20" i="11"/>
  <c r="IR19" i="11"/>
  <c r="IR15" i="11"/>
  <c r="IS33" i="11"/>
  <c r="IS24" i="11"/>
  <c r="IR33" i="11"/>
  <c r="IR37" i="11"/>
  <c r="IS43" i="11"/>
  <c r="IR55" i="11"/>
  <c r="IS51" i="11"/>
  <c r="IS52" i="11"/>
  <c r="IS55" i="11"/>
  <c r="IR67" i="11"/>
  <c r="IS67" i="11"/>
  <c r="IR78" i="11"/>
  <c r="IS74" i="11"/>
  <c r="IR89" i="11"/>
  <c r="IR84" i="11"/>
  <c r="IS82" i="11"/>
  <c r="IR97" i="11"/>
  <c r="IS101" i="11"/>
  <c r="IR102" i="11"/>
  <c r="IR104" i="11"/>
  <c r="IR116" i="11"/>
  <c r="IS118" i="11"/>
  <c r="IR113" i="11"/>
  <c r="IR120" i="11"/>
  <c r="IR6" i="11"/>
  <c r="IS12" i="11"/>
  <c r="IR12" i="11"/>
  <c r="IS17" i="11"/>
  <c r="IR21" i="11"/>
  <c r="IS22" i="11"/>
  <c r="IS26" i="11"/>
  <c r="IR38" i="11"/>
  <c r="IR32" i="11"/>
  <c r="IS45" i="11"/>
  <c r="IR46" i="11"/>
  <c r="IR57" i="11"/>
  <c r="IS54" i="11"/>
  <c r="IS56" i="11"/>
  <c r="IR62" i="11"/>
  <c r="IS69" i="11"/>
  <c r="IS65" i="11"/>
  <c r="IR80" i="11"/>
  <c r="IS76" i="11"/>
  <c r="IR75" i="11"/>
  <c r="IR86" i="11"/>
  <c r="IS90" i="11"/>
  <c r="IR99" i="11"/>
  <c r="IS84" i="11"/>
  <c r="IS107" i="11"/>
  <c r="IS104" i="11"/>
  <c r="IS98" i="11"/>
  <c r="IS120" i="11"/>
  <c r="IR109" i="11"/>
  <c r="IS6" i="11"/>
  <c r="IS13" i="11"/>
  <c r="IS18" i="11"/>
  <c r="IR22" i="11"/>
  <c r="IR23" i="11"/>
  <c r="IS25" i="11"/>
  <c r="IR30" i="11"/>
  <c r="IR40" i="11"/>
  <c r="IR35" i="11"/>
  <c r="IS47" i="11"/>
  <c r="IS48" i="11"/>
  <c r="IR59" i="11"/>
  <c r="IR58" i="11"/>
  <c r="IS64" i="11"/>
  <c r="IS62" i="11"/>
  <c r="IS71" i="11"/>
  <c r="IR60" i="11"/>
  <c r="IR82" i="11"/>
  <c r="IR66" i="11"/>
  <c r="IS83" i="11"/>
  <c r="IR88" i="11"/>
  <c r="IR95" i="11"/>
  <c r="IR101" i="11"/>
  <c r="IS94" i="11"/>
  <c r="IS109" i="11"/>
  <c r="IS100" i="11"/>
  <c r="IS106" i="11"/>
  <c r="IS105" i="11"/>
  <c r="IR119" i="11"/>
  <c r="IS8" i="11"/>
  <c r="IS15" i="11"/>
  <c r="IS10" i="11"/>
  <c r="IR24" i="11"/>
  <c r="IR25" i="11"/>
  <c r="IS28" i="11"/>
  <c r="IS21" i="11"/>
  <c r="IR42" i="11"/>
  <c r="IS37" i="11"/>
  <c r="IR43" i="11"/>
  <c r="IR44" i="11"/>
  <c r="IR61" i="11"/>
  <c r="IS60" i="11"/>
  <c r="IS66" i="11"/>
  <c r="IR54" i="11"/>
  <c r="IS73" i="11"/>
  <c r="IR63" i="11"/>
  <c r="IS59" i="11"/>
  <c r="IS80" i="11"/>
  <c r="IS85" i="11"/>
  <c r="IR90" i="11"/>
  <c r="IR81" i="11"/>
  <c r="IR103" i="11"/>
  <c r="IS88" i="11"/>
  <c r="IS111" i="11"/>
  <c r="IR106" i="11"/>
  <c r="IS108" i="11"/>
  <c r="IS103" i="11"/>
  <c r="IS102" i="11"/>
  <c r="IR122" i="11" l="1"/>
  <c r="IT7" i="11"/>
  <c r="IT12" i="11"/>
  <c r="IT16" i="11"/>
  <c r="IU22" i="11"/>
  <c r="IT22" i="11"/>
  <c r="IT32" i="11"/>
  <c r="IU29" i="11"/>
  <c r="IU34" i="11"/>
  <c r="IT37" i="11"/>
  <c r="IU40" i="11"/>
  <c r="IT50" i="11"/>
  <c r="IT62" i="11"/>
  <c r="IU60" i="11"/>
  <c r="IT59" i="11"/>
  <c r="IT66" i="11"/>
  <c r="IT71" i="11"/>
  <c r="IT68" i="11"/>
  <c r="IU75" i="11"/>
  <c r="IT63" i="11"/>
  <c r="IU82" i="11"/>
  <c r="IT86" i="11"/>
  <c r="IT87" i="11"/>
  <c r="IU97" i="11"/>
  <c r="IT107" i="11"/>
  <c r="IU104" i="11"/>
  <c r="IU101" i="11"/>
  <c r="IU112" i="11"/>
  <c r="IU105" i="11"/>
  <c r="IT120" i="11"/>
  <c r="IU6" i="11"/>
  <c r="IU14" i="11"/>
  <c r="IU13" i="11"/>
  <c r="IU18" i="11"/>
  <c r="IT25" i="11"/>
  <c r="IT30" i="11"/>
  <c r="IT31" i="11"/>
  <c r="IU36" i="11"/>
  <c r="IU39" i="11"/>
  <c r="IT43" i="11"/>
  <c r="IT46" i="11"/>
  <c r="IU63" i="11"/>
  <c r="IT42" i="11"/>
  <c r="IU61" i="11"/>
  <c r="IU68" i="11"/>
  <c r="IT67" i="11"/>
  <c r="IT72" i="11"/>
  <c r="IT78" i="11"/>
  <c r="IT74" i="11"/>
  <c r="IT83" i="11"/>
  <c r="IU89" i="11"/>
  <c r="IT91" i="11"/>
  <c r="IU84" i="11"/>
  <c r="IT109" i="11"/>
  <c r="IT92" i="11"/>
  <c r="IT105" i="11"/>
  <c r="IU115" i="11"/>
  <c r="IT113" i="11"/>
  <c r="IT110" i="11"/>
  <c r="IT2" i="11"/>
  <c r="IU7" i="11"/>
  <c r="IT10" i="11"/>
  <c r="IT20" i="11"/>
  <c r="IU17" i="11"/>
  <c r="IU25" i="11"/>
  <c r="IU32" i="11"/>
  <c r="IU31" i="11"/>
  <c r="IU33" i="11"/>
  <c r="IT40" i="11"/>
  <c r="IT48" i="11"/>
  <c r="IU50" i="11"/>
  <c r="IU51" i="11"/>
  <c r="IT52" i="11"/>
  <c r="IT57" i="11"/>
  <c r="IU70" i="11"/>
  <c r="IU69" i="11"/>
  <c r="IT80" i="11"/>
  <c r="IU73" i="11"/>
  <c r="IT79" i="11"/>
  <c r="IT89" i="11"/>
  <c r="IU90" i="11"/>
  <c r="IU93" i="11"/>
  <c r="IT94" i="11"/>
  <c r="IT85" i="11"/>
  <c r="IU94" i="11"/>
  <c r="IU106" i="11"/>
  <c r="IT118" i="11"/>
  <c r="IU116" i="11"/>
  <c r="IU114" i="11"/>
  <c r="IU2" i="11"/>
  <c r="IT8" i="11"/>
  <c r="IU12" i="11"/>
  <c r="IT17" i="11"/>
  <c r="IU21" i="11"/>
  <c r="IT28" i="11"/>
  <c r="IT21" i="11"/>
  <c r="IU30" i="11"/>
  <c r="IU41" i="11"/>
  <c r="IT45" i="11"/>
  <c r="IT44" i="11"/>
  <c r="IU48" i="11"/>
  <c r="IT54" i="11"/>
  <c r="IT56" i="11"/>
  <c r="IU59" i="11"/>
  <c r="IU72" i="11"/>
  <c r="IU71" i="11"/>
  <c r="IT81" i="11"/>
  <c r="IT76" i="11"/>
  <c r="IT77" i="11"/>
  <c r="IT90" i="11"/>
  <c r="IT95" i="11"/>
  <c r="IT97" i="11"/>
  <c r="IT99" i="11"/>
  <c r="IU107" i="11"/>
  <c r="IT98" i="11"/>
  <c r="IU108" i="11"/>
  <c r="IU117" i="11"/>
  <c r="IU121" i="11"/>
  <c r="IT117" i="11"/>
  <c r="IV4" i="11"/>
  <c r="IU10" i="11"/>
  <c r="IT15" i="11"/>
  <c r="IU20" i="11"/>
  <c r="IT24" i="11"/>
  <c r="IT19" i="11"/>
  <c r="IT26" i="11"/>
  <c r="IU35" i="11"/>
  <c r="IU38" i="11"/>
  <c r="IU47" i="11"/>
  <c r="IU46" i="11"/>
  <c r="IT53" i="11"/>
  <c r="IT60" i="11"/>
  <c r="IU58" i="11"/>
  <c r="IU49" i="11"/>
  <c r="IU64" i="11"/>
  <c r="IT65" i="11"/>
  <c r="IT75" i="11"/>
  <c r="IU78" i="11"/>
  <c r="IU85" i="11"/>
  <c r="IU96" i="11"/>
  <c r="IU86" i="11"/>
  <c r="IU74" i="11"/>
  <c r="IT102" i="11"/>
  <c r="IU109" i="11"/>
  <c r="IT101" i="11"/>
  <c r="IU110" i="11"/>
  <c r="IT111" i="11"/>
  <c r="IU113" i="11"/>
  <c r="IT121" i="11"/>
  <c r="IU9" i="11"/>
  <c r="IT9" i="11"/>
  <c r="IT13" i="11"/>
  <c r="IU15" i="11"/>
  <c r="IU24" i="11"/>
  <c r="IT23" i="11"/>
  <c r="IT33" i="11"/>
  <c r="IT38" i="11"/>
  <c r="IT39" i="11"/>
  <c r="IT41" i="11"/>
  <c r="IU43" i="11"/>
  <c r="IT49" i="11"/>
  <c r="IU62" i="11"/>
  <c r="IU52" i="11"/>
  <c r="IT55" i="11"/>
  <c r="IU66" i="11"/>
  <c r="IU67" i="11"/>
  <c r="IU80" i="11"/>
  <c r="IT82" i="11"/>
  <c r="IU88" i="11"/>
  <c r="IU98" i="11"/>
  <c r="IT93" i="11"/>
  <c r="IT84" i="11"/>
  <c r="IU103" i="11"/>
  <c r="IU111" i="11"/>
  <c r="IT106" i="11"/>
  <c r="IT112" i="11"/>
  <c r="IT116" i="11"/>
  <c r="IT119" i="11"/>
  <c r="IU11" i="11"/>
  <c r="IU8" i="11"/>
  <c r="IT14" i="11"/>
  <c r="IU19" i="11"/>
  <c r="IT27" i="11"/>
  <c r="IU28" i="11"/>
  <c r="IU23" i="11"/>
  <c r="IT34" i="11"/>
  <c r="IU42" i="11"/>
  <c r="IU45" i="11"/>
  <c r="IT47" i="11"/>
  <c r="IT51" i="11"/>
  <c r="IU54" i="11"/>
  <c r="IU53" i="11"/>
  <c r="IU57" i="11"/>
  <c r="IT61" i="11"/>
  <c r="IU65" i="11"/>
  <c r="IU81" i="11"/>
  <c r="IT70" i="11"/>
  <c r="IU92" i="11"/>
  <c r="IU100" i="11"/>
  <c r="IU95" i="11"/>
  <c r="IU87" i="11"/>
  <c r="IU99" i="11"/>
  <c r="IT104" i="11"/>
  <c r="IT108" i="11"/>
  <c r="IT115" i="11"/>
  <c r="IU118" i="11"/>
  <c r="IT114" i="11"/>
  <c r="IT6" i="11"/>
  <c r="IT11" i="11"/>
  <c r="IU16" i="11"/>
  <c r="IT18" i="11"/>
  <c r="IU27" i="11"/>
  <c r="IT29" i="11"/>
  <c r="IU26" i="11"/>
  <c r="IT36" i="11"/>
  <c r="IT35" i="11"/>
  <c r="IU37" i="11"/>
  <c r="IU44" i="11"/>
  <c r="IU55" i="11"/>
  <c r="IT58" i="11"/>
  <c r="IU56" i="11"/>
  <c r="IT64" i="11"/>
  <c r="IT69" i="11"/>
  <c r="IU77" i="11"/>
  <c r="IT73" i="11"/>
  <c r="IU76" i="11"/>
  <c r="IT96" i="11"/>
  <c r="IU83" i="11"/>
  <c r="IU79" i="11"/>
  <c r="IU91" i="11"/>
  <c r="IU102" i="11"/>
  <c r="IT100" i="11"/>
  <c r="IT88" i="11"/>
  <c r="IU120" i="11"/>
  <c r="IT103" i="11"/>
  <c r="IU119" i="11"/>
  <c r="IS122" i="11"/>
  <c r="IT122" i="11" l="1"/>
  <c r="IW7" i="11"/>
  <c r="IV9" i="11"/>
  <c r="IV15" i="11"/>
  <c r="IV25" i="11"/>
  <c r="IV28" i="11"/>
  <c r="IW22" i="11"/>
  <c r="IV29" i="11"/>
  <c r="IV34" i="11"/>
  <c r="IW48" i="11"/>
  <c r="IV45" i="11"/>
  <c r="IV60" i="11"/>
  <c r="IW50" i="11"/>
  <c r="IV63" i="11"/>
  <c r="IW54" i="11"/>
  <c r="IV70" i="11"/>
  <c r="IW74" i="11"/>
  <c r="IV71" i="11"/>
  <c r="IW69" i="11"/>
  <c r="IV86" i="11"/>
  <c r="IV83" i="11"/>
  <c r="IV76" i="11"/>
  <c r="IW92" i="11"/>
  <c r="IV90" i="11"/>
  <c r="IV97" i="11"/>
  <c r="IW114" i="11"/>
  <c r="IW102" i="11"/>
  <c r="IW109" i="11"/>
  <c r="IV121" i="11"/>
  <c r="IV116" i="11"/>
  <c r="IV6" i="11"/>
  <c r="IW9" i="11"/>
  <c r="IV10" i="11"/>
  <c r="IW18" i="11"/>
  <c r="IV27" i="11"/>
  <c r="IV18" i="11"/>
  <c r="IW30" i="11"/>
  <c r="IV37" i="11"/>
  <c r="IV31" i="11"/>
  <c r="IV32" i="11"/>
  <c r="IW47" i="11"/>
  <c r="IV62" i="11"/>
  <c r="IW40" i="11"/>
  <c r="IV51" i="11"/>
  <c r="IW52" i="11"/>
  <c r="IV72" i="11"/>
  <c r="IW76" i="11"/>
  <c r="IV73" i="11"/>
  <c r="IW71" i="11"/>
  <c r="IV88" i="11"/>
  <c r="IV85" i="11"/>
  <c r="IV82" i="11"/>
  <c r="IV96" i="11"/>
  <c r="IW96" i="11"/>
  <c r="IV99" i="11"/>
  <c r="IW116" i="11"/>
  <c r="IW103" i="11"/>
  <c r="IW111" i="11"/>
  <c r="IW101" i="11"/>
  <c r="IV114" i="11"/>
  <c r="IV8" i="11"/>
  <c r="IW10" i="11"/>
  <c r="IV12" i="11"/>
  <c r="IW19" i="11"/>
  <c r="IW21" i="11"/>
  <c r="IW26" i="11"/>
  <c r="IW32" i="11"/>
  <c r="IV39" i="11"/>
  <c r="IV33" i="11"/>
  <c r="IW38" i="11"/>
  <c r="IW45" i="11"/>
  <c r="IV36" i="11"/>
  <c r="IV48" i="11"/>
  <c r="IW55" i="11"/>
  <c r="IV53" i="11"/>
  <c r="IV74" i="11"/>
  <c r="IW78" i="11"/>
  <c r="IV75" i="11"/>
  <c r="IW73" i="11"/>
  <c r="IV59" i="11"/>
  <c r="IV87" i="11"/>
  <c r="IV94" i="11"/>
  <c r="IV98" i="11"/>
  <c r="IW98" i="11"/>
  <c r="IV101" i="11"/>
  <c r="IW118" i="11"/>
  <c r="IV107" i="11"/>
  <c r="IW113" i="11"/>
  <c r="IV108" i="11"/>
  <c r="IV119" i="11"/>
  <c r="IW6" i="11"/>
  <c r="IW14" i="11"/>
  <c r="IW8" i="11"/>
  <c r="IV16" i="11"/>
  <c r="IV20" i="11"/>
  <c r="IW29" i="11"/>
  <c r="IW25" i="11"/>
  <c r="IV41" i="11"/>
  <c r="IW34" i="11"/>
  <c r="IV42" i="11"/>
  <c r="IV50" i="11"/>
  <c r="IW42" i="11"/>
  <c r="IV57" i="11"/>
  <c r="IW62" i="11"/>
  <c r="IW56" i="11"/>
  <c r="IV64" i="11"/>
  <c r="IW80" i="11"/>
  <c r="IV77" i="11"/>
  <c r="IW75" i="11"/>
  <c r="IW84" i="11"/>
  <c r="IV89" i="11"/>
  <c r="IW85" i="11"/>
  <c r="IV100" i="11"/>
  <c r="IW100" i="11"/>
  <c r="IV105" i="11"/>
  <c r="IW120" i="11"/>
  <c r="IV109" i="11"/>
  <c r="IW115" i="11"/>
  <c r="IV120" i="11"/>
  <c r="IV110" i="11"/>
  <c r="IV2" i="11"/>
  <c r="IW11" i="11"/>
  <c r="IV14" i="11"/>
  <c r="IV11" i="11"/>
  <c r="IW20" i="11"/>
  <c r="IW31" i="11"/>
  <c r="IV30" i="11"/>
  <c r="IV35" i="11"/>
  <c r="IW36" i="11"/>
  <c r="IV40" i="11"/>
  <c r="IV52" i="11"/>
  <c r="IV43" i="11"/>
  <c r="IW59" i="11"/>
  <c r="IW63" i="11"/>
  <c r="IW53" i="11"/>
  <c r="IV66" i="11"/>
  <c r="IW64" i="11"/>
  <c r="IV79" i="11"/>
  <c r="IW77" i="11"/>
  <c r="IW86" i="11"/>
  <c r="IV91" i="11"/>
  <c r="IV92" i="11"/>
  <c r="IV102" i="11"/>
  <c r="IW95" i="11"/>
  <c r="IW106" i="11"/>
  <c r="IV103" i="11"/>
  <c r="IV111" i="11"/>
  <c r="IW117" i="11"/>
  <c r="IW121" i="11"/>
  <c r="IX4" i="11"/>
  <c r="IW12" i="11"/>
  <c r="IW17" i="11"/>
  <c r="IV19" i="11"/>
  <c r="IV22" i="11"/>
  <c r="IV17" i="11"/>
  <c r="IW35" i="11"/>
  <c r="IW39" i="11"/>
  <c r="IV38" i="11"/>
  <c r="IW49" i="11"/>
  <c r="IV54" i="11"/>
  <c r="IV49" i="11"/>
  <c r="IW33" i="11"/>
  <c r="IW65" i="11"/>
  <c r="IV61" i="11"/>
  <c r="IW68" i="11"/>
  <c r="IW66" i="11"/>
  <c r="IV81" i="11"/>
  <c r="IV65" i="11"/>
  <c r="IW88" i="11"/>
  <c r="IV93" i="11"/>
  <c r="IW94" i="11"/>
  <c r="IV104" i="11"/>
  <c r="IW93" i="11"/>
  <c r="IW108" i="11"/>
  <c r="IW105" i="11"/>
  <c r="IV113" i="11"/>
  <c r="IW119" i="11"/>
  <c r="IV112" i="11"/>
  <c r="IW2" i="11"/>
  <c r="IW13" i="11"/>
  <c r="IV13" i="11"/>
  <c r="IV21" i="11"/>
  <c r="IV24" i="11"/>
  <c r="IW24" i="11"/>
  <c r="IW37" i="11"/>
  <c r="IW41" i="11"/>
  <c r="IW44" i="11"/>
  <c r="IV47" i="11"/>
  <c r="IV56" i="11"/>
  <c r="IV44" i="11"/>
  <c r="IV55" i="11"/>
  <c r="IW67" i="11"/>
  <c r="IW58" i="11"/>
  <c r="IW70" i="11"/>
  <c r="IW61" i="11"/>
  <c r="IW60" i="11"/>
  <c r="IW79" i="11"/>
  <c r="IW90" i="11"/>
  <c r="IV95" i="11"/>
  <c r="IW81" i="11"/>
  <c r="IW83" i="11"/>
  <c r="IW87" i="11"/>
  <c r="IW110" i="11"/>
  <c r="IW97" i="11"/>
  <c r="IV115" i="11"/>
  <c r="IW104" i="11"/>
  <c r="IV118" i="11"/>
  <c r="IV7" i="11"/>
  <c r="IW16" i="11"/>
  <c r="IW15" i="11"/>
  <c r="IV23" i="11"/>
  <c r="IV26" i="11"/>
  <c r="IW27" i="11"/>
  <c r="IW23" i="11"/>
  <c r="IW43" i="11"/>
  <c r="IW46" i="11"/>
  <c r="IW28" i="11"/>
  <c r="IV58" i="11"/>
  <c r="IV46" i="11"/>
  <c r="IW57" i="11"/>
  <c r="IW51" i="11"/>
  <c r="IV68" i="11"/>
  <c r="IW72" i="11"/>
  <c r="IV69" i="11"/>
  <c r="IV67" i="11"/>
  <c r="IV84" i="11"/>
  <c r="IV80" i="11"/>
  <c r="IV78" i="11"/>
  <c r="IW82" i="11"/>
  <c r="IW89" i="11"/>
  <c r="IW91" i="11"/>
  <c r="IW112" i="11"/>
  <c r="IW99" i="11"/>
  <c r="IW107" i="11"/>
  <c r="IV117" i="11"/>
  <c r="IV106" i="11"/>
  <c r="IU122" i="11"/>
  <c r="IV122" i="11" l="1"/>
  <c r="IX6" i="11"/>
  <c r="IY9" i="11"/>
  <c r="IY15" i="11"/>
  <c r="IX14" i="11"/>
  <c r="IY21" i="11"/>
  <c r="IX24" i="11"/>
  <c r="IY33" i="11"/>
  <c r="IY32" i="11"/>
  <c r="IX36" i="11"/>
  <c r="IY46" i="11"/>
  <c r="IY45" i="11"/>
  <c r="IY47" i="11"/>
  <c r="IX61" i="11"/>
  <c r="IY50" i="11"/>
  <c r="IY58" i="11"/>
  <c r="IX62" i="11"/>
  <c r="IX64" i="11"/>
  <c r="IY76" i="11"/>
  <c r="IY79" i="11"/>
  <c r="IY81" i="11"/>
  <c r="IY97" i="11"/>
  <c r="IY94" i="11"/>
  <c r="IX98" i="11"/>
  <c r="IX93" i="11"/>
  <c r="IY106" i="11"/>
  <c r="IY103" i="11"/>
  <c r="IX104" i="11"/>
  <c r="IX117" i="11"/>
  <c r="IY115" i="11"/>
  <c r="IY118" i="11"/>
  <c r="IZ4" i="11"/>
  <c r="IY11" i="11"/>
  <c r="IY14" i="11"/>
  <c r="IX16" i="11"/>
  <c r="IX23" i="11"/>
  <c r="IY24" i="11"/>
  <c r="IX34" i="11"/>
  <c r="IY30" i="11"/>
  <c r="IY40" i="11"/>
  <c r="IY44" i="11"/>
  <c r="IX42" i="11"/>
  <c r="IY51" i="11"/>
  <c r="IY64" i="11"/>
  <c r="IX51" i="11"/>
  <c r="IX63" i="11"/>
  <c r="IY63" i="11"/>
  <c r="IX66" i="11"/>
  <c r="IX82" i="11"/>
  <c r="IX69" i="11"/>
  <c r="IX78" i="11"/>
  <c r="IY99" i="11"/>
  <c r="IX76" i="11"/>
  <c r="IY86" i="11"/>
  <c r="IY95" i="11"/>
  <c r="IY108" i="11"/>
  <c r="IX91" i="11"/>
  <c r="IY107" i="11"/>
  <c r="IX115" i="11"/>
  <c r="IY120" i="11"/>
  <c r="IY113" i="11"/>
  <c r="IY6" i="11"/>
  <c r="IX8" i="11"/>
  <c r="IX12" i="11"/>
  <c r="IY18" i="11"/>
  <c r="IY28" i="11"/>
  <c r="IX27" i="11"/>
  <c r="IX25" i="11"/>
  <c r="IX37" i="11"/>
  <c r="IY34" i="11"/>
  <c r="IX49" i="11"/>
  <c r="IY48" i="11"/>
  <c r="IX52" i="11"/>
  <c r="IX59" i="11"/>
  <c r="IX54" i="11"/>
  <c r="IX65" i="11"/>
  <c r="IY65" i="11"/>
  <c r="IY68" i="11"/>
  <c r="IX67" i="11"/>
  <c r="IX75" i="11"/>
  <c r="IX83" i="11"/>
  <c r="IY101" i="11"/>
  <c r="IY83" i="11"/>
  <c r="IY89" i="11"/>
  <c r="IX101" i="11"/>
  <c r="IY110" i="11"/>
  <c r="IX100" i="11"/>
  <c r="IY109" i="11"/>
  <c r="IY117" i="11"/>
  <c r="IY121" i="11"/>
  <c r="IY116" i="11"/>
  <c r="IX2" i="11"/>
  <c r="IX10" i="11"/>
  <c r="IX13" i="11"/>
  <c r="IY19" i="11"/>
  <c r="IY23" i="11"/>
  <c r="IX20" i="11"/>
  <c r="IY20" i="11"/>
  <c r="IX35" i="11"/>
  <c r="IY36" i="11"/>
  <c r="IX41" i="11"/>
  <c r="IY42" i="11"/>
  <c r="IY54" i="11"/>
  <c r="IY61" i="11"/>
  <c r="IY55" i="11"/>
  <c r="IY67" i="11"/>
  <c r="IY62" i="11"/>
  <c r="IY70" i="11"/>
  <c r="IY74" i="11"/>
  <c r="IX80" i="11"/>
  <c r="IY84" i="11"/>
  <c r="IX85" i="11"/>
  <c r="IX86" i="11"/>
  <c r="IY90" i="11"/>
  <c r="IX106" i="11"/>
  <c r="IX99" i="11"/>
  <c r="IX107" i="11"/>
  <c r="IY111" i="11"/>
  <c r="IX120" i="11"/>
  <c r="IY104" i="11"/>
  <c r="IY2" i="11"/>
  <c r="IY7" i="11"/>
  <c r="IX7" i="11"/>
  <c r="IY16" i="11"/>
  <c r="IX26" i="11"/>
  <c r="IX22" i="11"/>
  <c r="IY25" i="11"/>
  <c r="IY37" i="11"/>
  <c r="IY41" i="11"/>
  <c r="IY49" i="11"/>
  <c r="IX43" i="11"/>
  <c r="IX46" i="11"/>
  <c r="IX57" i="11"/>
  <c r="IX48" i="11"/>
  <c r="IY69" i="11"/>
  <c r="IX53" i="11"/>
  <c r="IY72" i="11"/>
  <c r="IX77" i="11"/>
  <c r="IX81" i="11"/>
  <c r="IY87" i="11"/>
  <c r="IY88" i="11"/>
  <c r="IX89" i="11"/>
  <c r="IX95" i="11"/>
  <c r="IX108" i="11"/>
  <c r="IX102" i="11"/>
  <c r="IX109" i="11"/>
  <c r="IX60" i="11"/>
  <c r="IX121" i="11"/>
  <c r="IY112" i="11"/>
  <c r="IY8" i="11"/>
  <c r="IX9" i="11"/>
  <c r="IX15" i="11"/>
  <c r="IY17" i="11"/>
  <c r="IX29" i="11"/>
  <c r="IY27" i="11"/>
  <c r="IY22" i="11"/>
  <c r="IY35" i="11"/>
  <c r="IY39" i="11"/>
  <c r="IX39" i="11"/>
  <c r="IX45" i="11"/>
  <c r="IX50" i="11"/>
  <c r="IY59" i="11"/>
  <c r="IX58" i="11"/>
  <c r="IY71" i="11"/>
  <c r="IX68" i="11"/>
  <c r="IY66" i="11"/>
  <c r="IX79" i="11"/>
  <c r="IX73" i="11"/>
  <c r="IY91" i="11"/>
  <c r="IX94" i="11"/>
  <c r="IX90" i="11"/>
  <c r="IY96" i="11"/>
  <c r="IX110" i="11"/>
  <c r="IX103" i="11"/>
  <c r="IX84" i="11"/>
  <c r="IX114" i="11"/>
  <c r="IX119" i="11"/>
  <c r="IX118" i="11"/>
  <c r="IY10" i="11"/>
  <c r="IX11" i="11"/>
  <c r="IX18" i="11"/>
  <c r="IX17" i="11"/>
  <c r="IY26" i="11"/>
  <c r="IX28" i="11"/>
  <c r="IX32" i="11"/>
  <c r="IX38" i="11"/>
  <c r="IX31" i="11"/>
  <c r="IX47" i="11"/>
  <c r="IY38" i="11"/>
  <c r="IY52" i="11"/>
  <c r="IX55" i="11"/>
  <c r="IY60" i="11"/>
  <c r="IY73" i="11"/>
  <c r="IX70" i="11"/>
  <c r="IX71" i="11"/>
  <c r="IY82" i="11"/>
  <c r="IY75" i="11"/>
  <c r="IX97" i="11"/>
  <c r="IY85" i="11"/>
  <c r="IY92" i="11"/>
  <c r="IY98" i="11"/>
  <c r="IX87" i="11"/>
  <c r="IY105" i="11"/>
  <c r="IY93" i="11"/>
  <c r="IY119" i="11"/>
  <c r="IX111" i="11"/>
  <c r="IX113" i="11"/>
  <c r="IY12" i="11"/>
  <c r="IY13" i="11"/>
  <c r="IX19" i="11"/>
  <c r="IX21" i="11"/>
  <c r="IY29" i="11"/>
  <c r="IY31" i="11"/>
  <c r="IX30" i="11"/>
  <c r="IX33" i="11"/>
  <c r="IX44" i="11"/>
  <c r="IX40" i="11"/>
  <c r="IY43" i="11"/>
  <c r="IY53" i="11"/>
  <c r="IY57" i="11"/>
  <c r="IX56" i="11"/>
  <c r="IY56" i="11"/>
  <c r="IX72" i="11"/>
  <c r="IX74" i="11"/>
  <c r="IY77" i="11"/>
  <c r="IY80" i="11"/>
  <c r="IX88" i="11"/>
  <c r="IX92" i="11"/>
  <c r="IX96" i="11"/>
  <c r="IY78" i="11"/>
  <c r="IX105" i="11"/>
  <c r="IY102" i="11"/>
  <c r="IY100" i="11"/>
  <c r="IY114" i="11"/>
  <c r="IX112" i="11"/>
  <c r="IX116" i="11"/>
  <c r="IW122" i="11"/>
  <c r="JA2" i="11" l="1"/>
  <c r="JA11" i="11"/>
  <c r="IZ17" i="11"/>
  <c r="IZ26" i="11"/>
  <c r="JA25" i="11"/>
  <c r="JA29" i="11"/>
  <c r="JA36" i="11"/>
  <c r="IZ30" i="11"/>
  <c r="JA45" i="11"/>
  <c r="JA50" i="11"/>
  <c r="IZ49" i="11"/>
  <c r="IZ50" i="11"/>
  <c r="JA61" i="11"/>
  <c r="IZ62" i="11"/>
  <c r="IZ71" i="11"/>
  <c r="JA73" i="11"/>
  <c r="IZ68" i="11"/>
  <c r="IZ66" i="11"/>
  <c r="IZ85" i="11"/>
  <c r="IZ77" i="11"/>
  <c r="IZ75" i="11"/>
  <c r="JA91" i="11"/>
  <c r="JA97" i="11"/>
  <c r="IZ98" i="11"/>
  <c r="JA113" i="11"/>
  <c r="IZ112" i="11"/>
  <c r="JA114" i="11"/>
  <c r="IZ113" i="11"/>
  <c r="IZ120" i="11"/>
  <c r="IZ8" i="11"/>
  <c r="IZ92" i="11"/>
  <c r="IZ95" i="11"/>
  <c r="IZ7" i="11"/>
  <c r="JA9" i="11"/>
  <c r="IZ16" i="11"/>
  <c r="JA17" i="11"/>
  <c r="IZ28" i="11"/>
  <c r="JA30" i="11"/>
  <c r="JA31" i="11"/>
  <c r="JA38" i="11"/>
  <c r="JA40" i="11"/>
  <c r="JA47" i="11"/>
  <c r="IZ35" i="11"/>
  <c r="IZ51" i="11"/>
  <c r="IZ45" i="11"/>
  <c r="JA64" i="11"/>
  <c r="IZ52" i="11"/>
  <c r="IZ73" i="11"/>
  <c r="JA75" i="11"/>
  <c r="IZ70" i="11"/>
  <c r="JA68" i="11"/>
  <c r="IZ87" i="11"/>
  <c r="IZ79" i="11"/>
  <c r="JA80" i="11"/>
  <c r="IZ97" i="11"/>
  <c r="JA99" i="11"/>
  <c r="IZ100" i="11"/>
  <c r="JA115" i="11"/>
  <c r="IZ114" i="11"/>
  <c r="JA116" i="11"/>
  <c r="IZ119" i="11"/>
  <c r="IZ121" i="11"/>
  <c r="IZ33" i="11"/>
  <c r="IZ61" i="11"/>
  <c r="JA52" i="11"/>
  <c r="JA90" i="11"/>
  <c r="IZ9" i="11"/>
  <c r="JA7" i="11"/>
  <c r="IZ14" i="11"/>
  <c r="JA20" i="11"/>
  <c r="IZ19" i="11"/>
  <c r="JA21" i="11"/>
  <c r="JA33" i="11"/>
  <c r="JA22" i="11"/>
  <c r="JA42" i="11"/>
  <c r="IZ41" i="11"/>
  <c r="IZ46" i="11"/>
  <c r="IZ53" i="11"/>
  <c r="JA27" i="11"/>
  <c r="JA66" i="11"/>
  <c r="JA54" i="11"/>
  <c r="IZ58" i="11"/>
  <c r="JA77" i="11"/>
  <c r="IZ72" i="11"/>
  <c r="JA70" i="11"/>
  <c r="IZ89" i="11"/>
  <c r="IZ84" i="11"/>
  <c r="IZ81" i="11"/>
  <c r="IZ99" i="11"/>
  <c r="JA101" i="11"/>
  <c r="IZ102" i="11"/>
  <c r="JA117" i="11"/>
  <c r="IZ116" i="11"/>
  <c r="JA118" i="11"/>
  <c r="JA100" i="11"/>
  <c r="JA121" i="11"/>
  <c r="JA18" i="11"/>
  <c r="JA89" i="11"/>
  <c r="JB4" i="11"/>
  <c r="JA13" i="11"/>
  <c r="IZ11" i="11"/>
  <c r="IZ12" i="11"/>
  <c r="JA19" i="11"/>
  <c r="JA28" i="11"/>
  <c r="JA16" i="11"/>
  <c r="IZ32" i="11"/>
  <c r="IZ37" i="11"/>
  <c r="JA37" i="11"/>
  <c r="JA48" i="11"/>
  <c r="IZ55" i="11"/>
  <c r="JA49" i="11"/>
  <c r="JA59" i="11"/>
  <c r="IZ60" i="11"/>
  <c r="IZ63" i="11"/>
  <c r="JA79" i="11"/>
  <c r="IZ74" i="11"/>
  <c r="JA72" i="11"/>
  <c r="JA83" i="11"/>
  <c r="IZ86" i="11"/>
  <c r="IZ93" i="11"/>
  <c r="IZ101" i="11"/>
  <c r="JA94" i="11"/>
  <c r="JA96" i="11"/>
  <c r="JA119" i="11"/>
  <c r="JA105" i="11"/>
  <c r="JA120" i="11"/>
  <c r="IZ117" i="11"/>
  <c r="IZ118" i="11"/>
  <c r="IZ22" i="11"/>
  <c r="JA53" i="11"/>
  <c r="JA78" i="11"/>
  <c r="IZ108" i="11"/>
  <c r="IZ6" i="11"/>
  <c r="JA15" i="11"/>
  <c r="JA12" i="11"/>
  <c r="IZ13" i="11"/>
  <c r="IZ21" i="11"/>
  <c r="IZ18" i="11"/>
  <c r="JA24" i="11"/>
  <c r="JA32" i="11"/>
  <c r="JA35" i="11"/>
  <c r="IZ38" i="11"/>
  <c r="IZ44" i="11"/>
  <c r="IZ57" i="11"/>
  <c r="IZ56" i="11"/>
  <c r="JA57" i="11"/>
  <c r="JA62" i="11"/>
  <c r="IZ65" i="11"/>
  <c r="JA63" i="11"/>
  <c r="IZ76" i="11"/>
  <c r="JA74" i="11"/>
  <c r="JA85" i="11"/>
  <c r="IZ88" i="11"/>
  <c r="JA95" i="11"/>
  <c r="IZ103" i="11"/>
  <c r="JA92" i="11"/>
  <c r="IZ104" i="11"/>
  <c r="JA104" i="11"/>
  <c r="JA106" i="11"/>
  <c r="JA102" i="11"/>
  <c r="IZ107" i="11"/>
  <c r="IZ25" i="11"/>
  <c r="IZ40" i="11"/>
  <c r="IZ34" i="11"/>
  <c r="JA43" i="11"/>
  <c r="IZ54" i="11"/>
  <c r="IZ80" i="11"/>
  <c r="JA109" i="11"/>
  <c r="JA6" i="11"/>
  <c r="IZ10" i="11"/>
  <c r="IZ15" i="11"/>
  <c r="IZ20" i="11"/>
  <c r="IZ23" i="11"/>
  <c r="JA23" i="11"/>
  <c r="IZ31" i="11"/>
  <c r="IZ36" i="11"/>
  <c r="JA39" i="11"/>
  <c r="IZ39" i="11"/>
  <c r="JA46" i="11"/>
  <c r="IZ59" i="11"/>
  <c r="JA58" i="11"/>
  <c r="JA51" i="11"/>
  <c r="JA60" i="11"/>
  <c r="JA67" i="11"/>
  <c r="JA65" i="11"/>
  <c r="IZ78" i="11"/>
  <c r="JA76" i="11"/>
  <c r="JA87" i="11"/>
  <c r="IZ90" i="11"/>
  <c r="JA84" i="11"/>
  <c r="IZ105" i="11"/>
  <c r="JA86" i="11"/>
  <c r="JA107" i="11"/>
  <c r="IZ106" i="11"/>
  <c r="JA108" i="11"/>
  <c r="JA103" i="11"/>
  <c r="IZ109" i="11"/>
  <c r="JA8" i="11"/>
  <c r="IZ67" i="11"/>
  <c r="JA81" i="11"/>
  <c r="IZ111" i="11"/>
  <c r="IZ2" i="11"/>
  <c r="JA14" i="11"/>
  <c r="JA10" i="11"/>
  <c r="IZ24" i="11"/>
  <c r="IZ27" i="11"/>
  <c r="IZ29" i="11"/>
  <c r="JA34" i="11"/>
  <c r="IZ42" i="11"/>
  <c r="IZ43" i="11"/>
  <c r="IZ48" i="11"/>
  <c r="JA44" i="11"/>
  <c r="IZ47" i="11"/>
  <c r="JA56" i="11"/>
  <c r="JA55" i="11"/>
  <c r="IZ69" i="11"/>
  <c r="JA71" i="11"/>
  <c r="IZ64" i="11"/>
  <c r="IZ82" i="11"/>
  <c r="IZ83" i="11"/>
  <c r="JA82" i="11"/>
  <c r="IZ94" i="11"/>
  <c r="JA93" i="11"/>
  <c r="JA88" i="11"/>
  <c r="IZ96" i="11"/>
  <c r="JA111" i="11"/>
  <c r="IZ110" i="11"/>
  <c r="JA112" i="11"/>
  <c r="JA98" i="11"/>
  <c r="IZ115" i="11"/>
  <c r="JA26" i="11"/>
  <c r="JA41" i="11"/>
  <c r="JA69" i="11"/>
  <c r="IZ91" i="11"/>
  <c r="JA110" i="11"/>
  <c r="IY122" i="11"/>
  <c r="IX122" i="11"/>
  <c r="IZ122" i="11" l="1"/>
  <c r="JC8" i="11"/>
  <c r="JC13" i="11"/>
  <c r="JB17" i="11"/>
  <c r="JC18" i="11"/>
  <c r="JC25" i="11"/>
  <c r="JB29" i="11"/>
  <c r="JB33" i="11"/>
  <c r="JC36" i="11"/>
  <c r="JB41" i="11"/>
  <c r="JB46" i="11"/>
  <c r="JB47" i="11"/>
  <c r="JB60" i="11"/>
  <c r="JB56" i="11"/>
  <c r="JB55" i="11"/>
  <c r="JB54" i="11"/>
  <c r="JC69" i="11"/>
  <c r="JB81" i="11"/>
  <c r="JC76" i="11"/>
  <c r="JC79" i="11"/>
  <c r="JB95" i="11"/>
  <c r="JB80" i="11"/>
  <c r="JB97" i="11"/>
  <c r="JB89" i="11"/>
  <c r="JC101" i="11"/>
  <c r="JC99" i="11"/>
  <c r="JC106" i="11"/>
  <c r="JC118" i="11"/>
  <c r="JC103" i="11"/>
  <c r="JB120" i="11"/>
  <c r="JB26" i="11"/>
  <c r="JC75" i="11"/>
  <c r="JB113" i="11"/>
  <c r="JC10" i="11"/>
  <c r="JC15" i="11"/>
  <c r="JB20" i="11"/>
  <c r="JB19" i="11"/>
  <c r="JB28" i="11"/>
  <c r="JB24" i="11"/>
  <c r="JB34" i="11"/>
  <c r="JB37" i="11"/>
  <c r="JC35" i="11"/>
  <c r="JC48" i="11"/>
  <c r="JB44" i="11"/>
  <c r="JC62" i="11"/>
  <c r="JC58" i="11"/>
  <c r="JC57" i="11"/>
  <c r="JB62" i="11"/>
  <c r="JC71" i="11"/>
  <c r="JB66" i="11"/>
  <c r="JC78" i="11"/>
  <c r="JB70" i="11"/>
  <c r="JC96" i="11"/>
  <c r="JB82" i="11"/>
  <c r="JC73" i="11"/>
  <c r="JB92" i="11"/>
  <c r="JB104" i="11"/>
  <c r="JB105" i="11"/>
  <c r="JC108" i="11"/>
  <c r="JC121" i="11"/>
  <c r="JB117" i="11"/>
  <c r="JC112" i="11"/>
  <c r="JB16" i="11"/>
  <c r="JB72" i="11"/>
  <c r="JC104" i="11"/>
  <c r="JB2" i="11"/>
  <c r="JC6" i="11"/>
  <c r="JC9" i="11"/>
  <c r="JC17" i="11"/>
  <c r="JC19" i="11"/>
  <c r="JC21" i="11"/>
  <c r="JB27" i="11"/>
  <c r="JB38" i="11"/>
  <c r="JC39" i="11"/>
  <c r="JC37" i="11"/>
  <c r="JB31" i="11"/>
  <c r="JC47" i="11"/>
  <c r="JC63" i="11"/>
  <c r="JC56" i="11"/>
  <c r="JB59" i="11"/>
  <c r="JB67" i="11"/>
  <c r="JB61" i="11"/>
  <c r="JB76" i="11"/>
  <c r="JC64" i="11"/>
  <c r="JB73" i="11"/>
  <c r="JC98" i="11"/>
  <c r="JC84" i="11"/>
  <c r="JB83" i="11"/>
  <c r="JC94" i="11"/>
  <c r="JC107" i="11"/>
  <c r="JB106" i="11"/>
  <c r="JC110" i="11"/>
  <c r="JC113" i="11"/>
  <c r="JB118" i="11"/>
  <c r="JC115" i="11"/>
  <c r="JB25" i="11"/>
  <c r="JC38" i="11"/>
  <c r="JC60" i="11"/>
  <c r="JB75" i="11"/>
  <c r="JB107" i="11"/>
  <c r="JC2" i="11"/>
  <c r="JB12" i="11"/>
  <c r="JB6" i="11"/>
  <c r="JC20" i="11"/>
  <c r="JB22" i="11"/>
  <c r="JB23" i="11"/>
  <c r="JC30" i="11"/>
  <c r="JB32" i="11"/>
  <c r="JC42" i="11"/>
  <c r="JB42" i="11"/>
  <c r="JC44" i="11"/>
  <c r="JB51" i="11"/>
  <c r="JB49" i="11"/>
  <c r="JB50" i="11"/>
  <c r="JC66" i="11"/>
  <c r="JB69" i="11"/>
  <c r="JC65" i="11"/>
  <c r="JB78" i="11"/>
  <c r="JC74" i="11"/>
  <c r="JC86" i="11"/>
  <c r="JC100" i="11"/>
  <c r="JB91" i="11"/>
  <c r="JC85" i="11"/>
  <c r="JB90" i="11"/>
  <c r="JC109" i="11"/>
  <c r="JB108" i="11"/>
  <c r="JB86" i="11"/>
  <c r="JB114" i="11"/>
  <c r="JC102" i="11"/>
  <c r="JC120" i="11"/>
  <c r="JB11" i="11"/>
  <c r="JC29" i="11"/>
  <c r="JB65" i="11"/>
  <c r="JB88" i="11"/>
  <c r="JC114" i="11"/>
  <c r="JD4" i="11"/>
  <c r="JC7" i="11"/>
  <c r="JB14" i="11"/>
  <c r="JB13" i="11"/>
  <c r="JC27" i="11"/>
  <c r="JC28" i="11"/>
  <c r="JC32" i="11"/>
  <c r="JC34" i="11"/>
  <c r="JB40" i="11"/>
  <c r="JC45" i="11"/>
  <c r="JC41" i="11"/>
  <c r="JC53" i="11"/>
  <c r="JC52" i="11"/>
  <c r="JB57" i="11"/>
  <c r="JC68" i="11"/>
  <c r="JB71" i="11"/>
  <c r="JC61" i="11"/>
  <c r="JC81" i="11"/>
  <c r="JB77" i="11"/>
  <c r="JC90" i="11"/>
  <c r="JB84" i="11"/>
  <c r="JC93" i="11"/>
  <c r="JC88" i="11"/>
  <c r="JB100" i="11"/>
  <c r="JC111" i="11"/>
  <c r="JC92" i="11"/>
  <c r="JB98" i="11"/>
  <c r="JB119" i="11"/>
  <c r="JB111" i="11"/>
  <c r="JB121" i="11"/>
  <c r="JC31" i="11"/>
  <c r="JB45" i="11"/>
  <c r="JC72" i="11"/>
  <c r="JC97" i="11"/>
  <c r="JB7" i="11"/>
  <c r="JC12" i="11"/>
  <c r="JC16" i="11"/>
  <c r="JC14" i="11"/>
  <c r="JC22" i="11"/>
  <c r="JC23" i="11"/>
  <c r="JC24" i="11"/>
  <c r="JB36" i="11"/>
  <c r="JC40" i="11"/>
  <c r="JB43" i="11"/>
  <c r="JB39" i="11"/>
  <c r="JC51" i="11"/>
  <c r="JB58" i="11"/>
  <c r="JC59" i="11"/>
  <c r="JC70" i="11"/>
  <c r="JB63" i="11"/>
  <c r="JB64" i="11"/>
  <c r="JB68" i="11"/>
  <c r="JB79" i="11"/>
  <c r="JB96" i="11"/>
  <c r="JC87" i="11"/>
  <c r="JB85" i="11"/>
  <c r="JB94" i="11"/>
  <c r="JB101" i="11"/>
  <c r="JC89" i="11"/>
  <c r="JB102" i="11"/>
  <c r="JB110" i="11"/>
  <c r="JB116" i="11"/>
  <c r="JB112" i="11"/>
  <c r="JC11" i="11"/>
  <c r="JB52" i="11"/>
  <c r="JC82" i="11"/>
  <c r="JB103" i="11"/>
  <c r="JB8" i="11"/>
  <c r="JB9" i="11"/>
  <c r="JB15" i="11"/>
  <c r="JB18" i="11"/>
  <c r="JB21" i="11"/>
  <c r="JC26" i="11"/>
  <c r="JC33" i="11"/>
  <c r="JB30" i="11"/>
  <c r="JB35" i="11"/>
  <c r="JB48" i="11"/>
  <c r="JC49" i="11"/>
  <c r="JC54" i="11"/>
  <c r="JB53" i="11"/>
  <c r="JC50" i="11"/>
  <c r="JC55" i="11"/>
  <c r="JC67" i="11"/>
  <c r="JC80" i="11"/>
  <c r="JB74" i="11"/>
  <c r="JC77" i="11"/>
  <c r="JB87" i="11"/>
  <c r="JC95" i="11"/>
  <c r="JC91" i="11"/>
  <c r="JC83" i="11"/>
  <c r="JB109" i="11"/>
  <c r="JB99" i="11"/>
  <c r="JC105" i="11"/>
  <c r="JC116" i="11"/>
  <c r="JC119" i="11"/>
  <c r="JC117" i="11"/>
  <c r="JB10" i="11"/>
  <c r="JC43" i="11"/>
  <c r="JC46" i="11"/>
  <c r="JB93" i="11"/>
  <c r="JB115" i="11"/>
  <c r="JA122" i="11"/>
  <c r="JD6" i="11" l="1"/>
  <c r="JF4" i="11"/>
  <c r="JD12" i="11"/>
  <c r="JD16" i="11"/>
  <c r="JE20" i="11"/>
  <c r="JE10" i="11"/>
  <c r="JE28" i="11"/>
  <c r="JD31" i="11"/>
  <c r="JE41" i="11"/>
  <c r="JE44" i="11"/>
  <c r="JD42" i="11"/>
  <c r="JD54" i="11"/>
  <c r="JD44" i="11"/>
  <c r="JE60" i="11"/>
  <c r="JE56" i="11"/>
  <c r="JE59" i="11"/>
  <c r="JE68" i="11"/>
  <c r="JD67" i="11"/>
  <c r="JD65" i="11"/>
  <c r="JD88" i="11"/>
  <c r="JD78" i="11"/>
  <c r="JE79" i="11"/>
  <c r="JD98" i="11"/>
  <c r="JE100" i="11"/>
  <c r="JE102" i="11"/>
  <c r="JE116" i="11"/>
  <c r="JD111" i="11"/>
  <c r="JE113" i="11"/>
  <c r="JD110" i="11"/>
  <c r="JD112" i="11"/>
  <c r="JD8" i="11"/>
  <c r="JE8" i="11"/>
  <c r="JE16" i="11"/>
  <c r="JD17" i="11"/>
  <c r="JE21" i="11"/>
  <c r="JD19" i="11"/>
  <c r="JE30" i="11"/>
  <c r="JE26" i="11"/>
  <c r="JE43" i="11"/>
  <c r="JE46" i="11"/>
  <c r="JD45" i="11"/>
  <c r="JD56" i="11"/>
  <c r="JD55" i="11"/>
  <c r="JE63" i="11"/>
  <c r="JD61" i="11"/>
  <c r="JE64" i="11"/>
  <c r="JE70" i="11"/>
  <c r="JD69" i="11"/>
  <c r="JE69" i="11"/>
  <c r="JD80" i="11"/>
  <c r="JD83" i="11"/>
  <c r="JE82" i="11"/>
  <c r="JD100" i="11"/>
  <c r="JD82" i="11"/>
  <c r="JD103" i="11"/>
  <c r="JE118" i="11"/>
  <c r="JD113" i="11"/>
  <c r="JE115" i="11"/>
  <c r="JD116" i="11"/>
  <c r="JD106" i="11"/>
  <c r="JE6" i="11"/>
  <c r="JD9" i="11"/>
  <c r="JD13" i="11"/>
  <c r="JD20" i="11"/>
  <c r="JE18" i="11"/>
  <c r="JE24" i="11"/>
  <c r="JE32" i="11"/>
  <c r="JD29" i="11"/>
  <c r="JE33" i="11"/>
  <c r="JE48" i="11"/>
  <c r="JE47" i="11"/>
  <c r="JD58" i="11"/>
  <c r="JE57" i="11"/>
  <c r="JE65" i="11"/>
  <c r="JD48" i="11"/>
  <c r="JD66" i="11"/>
  <c r="JE72" i="11"/>
  <c r="JD71" i="11"/>
  <c r="JE71" i="11"/>
  <c r="JE84" i="11"/>
  <c r="JD85" i="11"/>
  <c r="JE89" i="11"/>
  <c r="JD102" i="11"/>
  <c r="JE93" i="11"/>
  <c r="JE105" i="11"/>
  <c r="JE120" i="11"/>
  <c r="JD115" i="11"/>
  <c r="JE117" i="11"/>
  <c r="JD118" i="11"/>
  <c r="JD117" i="11"/>
  <c r="JD2" i="11"/>
  <c r="JD11" i="11"/>
  <c r="JE17" i="11"/>
  <c r="JD21" i="11"/>
  <c r="JD14" i="11"/>
  <c r="JE29" i="11"/>
  <c r="JE23" i="11"/>
  <c r="JD35" i="11"/>
  <c r="JD34" i="11"/>
  <c r="JD40" i="11"/>
  <c r="JE45" i="11"/>
  <c r="JD60" i="11"/>
  <c r="JE54" i="11"/>
  <c r="JE67" i="11"/>
  <c r="JD51" i="11"/>
  <c r="JD68" i="11"/>
  <c r="JE74" i="11"/>
  <c r="JD73" i="11"/>
  <c r="JE73" i="11"/>
  <c r="JE86" i="11"/>
  <c r="JD87" i="11"/>
  <c r="JD92" i="11"/>
  <c r="JD104" i="11"/>
  <c r="JE91" i="11"/>
  <c r="JE106" i="11"/>
  <c r="JE103" i="11"/>
  <c r="JE83" i="11"/>
  <c r="JE119" i="11"/>
  <c r="JE121" i="11"/>
  <c r="JE2" i="11"/>
  <c r="JE14" i="11"/>
  <c r="JE12" i="11"/>
  <c r="JD23" i="11"/>
  <c r="JD22" i="11"/>
  <c r="JE31" i="11"/>
  <c r="JD30" i="11"/>
  <c r="JD39" i="11"/>
  <c r="JE34" i="11"/>
  <c r="JD38" i="11"/>
  <c r="JD37" i="11"/>
  <c r="JD62" i="11"/>
  <c r="JE55" i="11"/>
  <c r="JE40" i="11"/>
  <c r="JD59" i="11"/>
  <c r="JD70" i="11"/>
  <c r="JE76" i="11"/>
  <c r="JD75" i="11"/>
  <c r="JE75" i="11"/>
  <c r="JE88" i="11"/>
  <c r="JD89" i="11"/>
  <c r="JE94" i="11"/>
  <c r="JE87" i="11"/>
  <c r="JE85" i="11"/>
  <c r="JE108" i="11"/>
  <c r="JE97" i="11"/>
  <c r="JE104" i="11"/>
  <c r="JD94" i="11"/>
  <c r="JD108" i="11"/>
  <c r="JD7" i="11"/>
  <c r="JE11" i="11"/>
  <c r="JD15" i="11"/>
  <c r="JD25" i="11"/>
  <c r="JD24" i="11"/>
  <c r="JE27" i="11"/>
  <c r="JD32" i="11"/>
  <c r="JD41" i="11"/>
  <c r="JD36" i="11"/>
  <c r="JE38" i="11"/>
  <c r="JD43" i="11"/>
  <c r="JD46" i="11"/>
  <c r="JE62" i="11"/>
  <c r="JD53" i="11"/>
  <c r="JE61" i="11"/>
  <c r="JD72" i="11"/>
  <c r="JE78" i="11"/>
  <c r="JD77" i="11"/>
  <c r="JE77" i="11"/>
  <c r="JE90" i="11"/>
  <c r="JD91" i="11"/>
  <c r="JD90" i="11"/>
  <c r="JE95" i="11"/>
  <c r="JD97" i="11"/>
  <c r="JE110" i="11"/>
  <c r="JE101" i="11"/>
  <c r="JE107" i="11"/>
  <c r="JE99" i="11"/>
  <c r="JD105" i="11"/>
  <c r="JE7" i="11"/>
  <c r="JD10" i="11"/>
  <c r="JE19" i="11"/>
  <c r="JD27" i="11"/>
  <c r="JD26" i="11"/>
  <c r="JE22" i="11"/>
  <c r="JE35" i="11"/>
  <c r="JD33" i="11"/>
  <c r="JE36" i="11"/>
  <c r="JD47" i="11"/>
  <c r="JD50" i="11"/>
  <c r="JE50" i="11"/>
  <c r="JD63" i="11"/>
  <c r="JE58" i="11"/>
  <c r="JD64" i="11"/>
  <c r="JD74" i="11"/>
  <c r="JE80" i="11"/>
  <c r="JD79" i="11"/>
  <c r="JD84" i="11"/>
  <c r="JE81" i="11"/>
  <c r="JD93" i="11"/>
  <c r="JE92" i="11"/>
  <c r="JE96" i="11"/>
  <c r="JD99" i="11"/>
  <c r="JE112" i="11"/>
  <c r="JD107" i="11"/>
  <c r="JE109" i="11"/>
  <c r="JD121" i="11"/>
  <c r="JD114" i="11"/>
  <c r="JE9" i="11"/>
  <c r="JE13" i="11"/>
  <c r="JE15" i="11"/>
  <c r="JD18" i="11"/>
  <c r="JD28" i="11"/>
  <c r="JE25" i="11"/>
  <c r="JE37" i="11"/>
  <c r="JE39" i="11"/>
  <c r="JE42" i="11"/>
  <c r="JE49" i="11"/>
  <c r="JD52" i="11"/>
  <c r="JD49" i="11"/>
  <c r="JE52" i="11"/>
  <c r="JE53" i="11"/>
  <c r="JD57" i="11"/>
  <c r="JE66" i="11"/>
  <c r="JE51" i="11"/>
  <c r="JD81" i="11"/>
  <c r="JD86" i="11"/>
  <c r="JD76" i="11"/>
  <c r="JD95" i="11"/>
  <c r="JD96" i="11"/>
  <c r="JE98" i="11"/>
  <c r="JD101" i="11"/>
  <c r="JE114" i="11"/>
  <c r="JD109" i="11"/>
  <c r="JE111" i="11"/>
  <c r="JD120" i="11"/>
  <c r="JD119" i="11"/>
  <c r="JB122" i="11"/>
  <c r="JC122" i="11"/>
  <c r="JE122" i="11" l="1"/>
  <c r="JF7" i="11"/>
  <c r="JF10" i="11"/>
  <c r="JF19" i="11"/>
  <c r="JF21" i="11"/>
  <c r="JF27" i="11"/>
  <c r="JF34" i="11"/>
  <c r="JF35" i="11"/>
  <c r="JG34" i="11"/>
  <c r="JF42" i="11"/>
  <c r="JG47" i="11"/>
  <c r="JF43" i="11"/>
  <c r="JG61" i="11"/>
  <c r="JF62" i="11"/>
  <c r="JG56" i="11"/>
  <c r="JF64" i="11"/>
  <c r="JG68" i="11"/>
  <c r="JG82" i="11"/>
  <c r="JF74" i="11"/>
  <c r="JF61" i="11"/>
  <c r="JF89" i="11"/>
  <c r="JF92" i="11"/>
  <c r="JF96" i="11"/>
  <c r="JG96" i="11"/>
  <c r="JF106" i="11"/>
  <c r="JG108" i="11"/>
  <c r="JG91" i="11"/>
  <c r="JG115" i="11"/>
  <c r="JF121" i="11"/>
  <c r="JF119" i="11"/>
  <c r="JF6" i="11"/>
  <c r="JG7" i="11"/>
  <c r="JG13" i="11"/>
  <c r="JG19" i="11"/>
  <c r="JG20" i="11"/>
  <c r="JG29" i="11"/>
  <c r="JG28" i="11"/>
  <c r="JG37" i="11"/>
  <c r="JF36" i="11"/>
  <c r="JF40" i="11"/>
  <c r="JF41" i="11"/>
  <c r="JG48" i="11"/>
  <c r="JG64" i="11"/>
  <c r="JF52" i="11"/>
  <c r="JF44" i="11"/>
  <c r="JF58" i="11"/>
  <c r="JG70" i="11"/>
  <c r="JF65" i="11"/>
  <c r="JF76" i="11"/>
  <c r="JF77" i="11"/>
  <c r="JF94" i="11"/>
  <c r="JG94" i="11"/>
  <c r="JF98" i="11"/>
  <c r="JG98" i="11"/>
  <c r="JF108" i="11"/>
  <c r="JG110" i="11"/>
  <c r="JG104" i="11"/>
  <c r="JG117" i="11"/>
  <c r="JF115" i="11"/>
  <c r="JF111" i="11"/>
  <c r="JG6" i="11"/>
  <c r="JH4" i="11"/>
  <c r="JF16" i="11"/>
  <c r="JG9" i="11"/>
  <c r="JG21" i="11"/>
  <c r="JF22" i="11"/>
  <c r="JG30" i="11"/>
  <c r="JF32" i="11"/>
  <c r="JG38" i="11"/>
  <c r="JG44" i="11"/>
  <c r="JG43" i="11"/>
  <c r="JG45" i="11"/>
  <c r="JG51" i="11"/>
  <c r="JG54" i="11"/>
  <c r="JG65" i="11"/>
  <c r="JF66" i="11"/>
  <c r="JG72" i="11"/>
  <c r="JF71" i="11"/>
  <c r="JF78" i="11"/>
  <c r="JF83" i="11"/>
  <c r="JG97" i="11"/>
  <c r="JG90" i="11"/>
  <c r="JF79" i="11"/>
  <c r="JF88" i="11"/>
  <c r="JF110" i="11"/>
  <c r="JF85" i="11"/>
  <c r="JG107" i="11"/>
  <c r="JF120" i="11"/>
  <c r="JF117" i="11"/>
  <c r="JG114" i="11"/>
  <c r="JF2" i="11"/>
  <c r="JG11" i="11"/>
  <c r="JF11" i="11"/>
  <c r="JF15" i="11"/>
  <c r="JG14" i="11"/>
  <c r="JG27" i="11"/>
  <c r="JG32" i="11"/>
  <c r="JG35" i="11"/>
  <c r="JF38" i="11"/>
  <c r="JF49" i="11"/>
  <c r="JG40" i="11"/>
  <c r="JF50" i="11"/>
  <c r="JF57" i="11"/>
  <c r="JG55" i="11"/>
  <c r="JG69" i="11"/>
  <c r="JF68" i="11"/>
  <c r="JF63" i="11"/>
  <c r="JF75" i="11"/>
  <c r="JG81" i="11"/>
  <c r="JG83" i="11"/>
  <c r="JG99" i="11"/>
  <c r="JG92" i="11"/>
  <c r="JF82" i="11"/>
  <c r="JF91" i="11"/>
  <c r="JG100" i="11"/>
  <c r="JG103" i="11"/>
  <c r="JG109" i="11"/>
  <c r="JG112" i="11"/>
  <c r="JG113" i="11"/>
  <c r="JG119" i="11"/>
  <c r="JG2" i="11"/>
  <c r="JF8" i="11"/>
  <c r="JF13" i="11"/>
  <c r="JG15" i="11"/>
  <c r="JG26" i="11"/>
  <c r="JG22" i="11"/>
  <c r="JF31" i="11"/>
  <c r="JF30" i="11"/>
  <c r="JG41" i="11"/>
  <c r="JG42" i="11"/>
  <c r="JF46" i="11"/>
  <c r="JG50" i="11"/>
  <c r="JG59" i="11"/>
  <c r="JF53" i="11"/>
  <c r="JG71" i="11"/>
  <c r="JF70" i="11"/>
  <c r="JG63" i="11"/>
  <c r="JG67" i="11"/>
  <c r="JF69" i="11"/>
  <c r="JG85" i="11"/>
  <c r="JG101" i="11"/>
  <c r="JF81" i="11"/>
  <c r="JG84" i="11"/>
  <c r="JG93" i="11"/>
  <c r="JG102" i="11"/>
  <c r="JF101" i="11"/>
  <c r="JG111" i="11"/>
  <c r="JG120" i="11"/>
  <c r="JG116" i="11"/>
  <c r="JF9" i="11"/>
  <c r="JF12" i="11"/>
  <c r="JG16" i="11"/>
  <c r="JF17" i="11"/>
  <c r="JF24" i="11"/>
  <c r="JF25" i="11"/>
  <c r="JG23" i="11"/>
  <c r="JF33" i="11"/>
  <c r="JF39" i="11"/>
  <c r="JF47" i="11"/>
  <c r="JG46" i="11"/>
  <c r="JG52" i="11"/>
  <c r="JF54" i="11"/>
  <c r="JF56" i="11"/>
  <c r="JG73" i="11"/>
  <c r="JF72" i="11"/>
  <c r="JF67" i="11"/>
  <c r="JG75" i="11"/>
  <c r="JG74" i="11"/>
  <c r="JF97" i="11"/>
  <c r="JG86" i="11"/>
  <c r="JF84" i="11"/>
  <c r="JG87" i="11"/>
  <c r="JF100" i="11"/>
  <c r="JF103" i="11"/>
  <c r="JF104" i="11"/>
  <c r="JG88" i="11"/>
  <c r="JF113" i="11"/>
  <c r="JG118" i="11"/>
  <c r="JG10" i="11"/>
  <c r="JG8" i="11"/>
  <c r="JF18" i="11"/>
  <c r="JG17" i="11"/>
  <c r="JF29" i="11"/>
  <c r="JG25" i="11"/>
  <c r="JG31" i="11"/>
  <c r="JF23" i="11"/>
  <c r="JG39" i="11"/>
  <c r="JG49" i="11"/>
  <c r="JF48" i="11"/>
  <c r="JF51" i="11"/>
  <c r="JF55" i="11"/>
  <c r="JG58" i="11"/>
  <c r="JF60" i="11"/>
  <c r="JG62" i="11"/>
  <c r="JF73" i="11"/>
  <c r="JF80" i="11"/>
  <c r="JG76" i="11"/>
  <c r="JG77" i="11"/>
  <c r="JG89" i="11"/>
  <c r="JF87" i="11"/>
  <c r="JF93" i="11"/>
  <c r="JF102" i="11"/>
  <c r="JG105" i="11"/>
  <c r="JF107" i="11"/>
  <c r="JF99" i="11"/>
  <c r="JF116" i="11"/>
  <c r="JG121" i="11"/>
  <c r="JG12" i="11"/>
  <c r="JF14" i="11"/>
  <c r="JG18" i="11"/>
  <c r="JF20" i="11"/>
  <c r="JG24" i="11"/>
  <c r="JF28" i="11"/>
  <c r="JF37" i="11"/>
  <c r="JG33" i="11"/>
  <c r="JG36" i="11"/>
  <c r="JF45" i="11"/>
  <c r="JF26" i="11"/>
  <c r="JF59" i="11"/>
  <c r="JG57" i="11"/>
  <c r="JG53" i="11"/>
  <c r="JG60" i="11"/>
  <c r="JG66" i="11"/>
  <c r="JG79" i="11"/>
  <c r="JG80" i="11"/>
  <c r="JG78" i="11"/>
  <c r="JF86" i="11"/>
  <c r="JF90" i="11"/>
  <c r="JF95" i="11"/>
  <c r="JG95" i="11"/>
  <c r="JF105" i="11"/>
  <c r="JG106" i="11"/>
  <c r="JF109" i="11"/>
  <c r="JF112" i="11"/>
  <c r="JF118" i="11"/>
  <c r="JF114" i="11"/>
  <c r="JD122" i="11"/>
  <c r="JF122" i="11" l="1"/>
  <c r="JJ4" i="11"/>
  <c r="JH8" i="11"/>
  <c r="JH10" i="11"/>
  <c r="JH14" i="11"/>
  <c r="JH24" i="11"/>
  <c r="JI23" i="11"/>
  <c r="JI33" i="11"/>
  <c r="JI38" i="11"/>
  <c r="JI40" i="11"/>
  <c r="JI41" i="11"/>
  <c r="JH44" i="11"/>
  <c r="JH57" i="11"/>
  <c r="JH36" i="11"/>
  <c r="JI59" i="11"/>
  <c r="JI62" i="11"/>
  <c r="JH71" i="11"/>
  <c r="JI77" i="11"/>
  <c r="JH70" i="11"/>
  <c r="JI70" i="11"/>
  <c r="JH89" i="11"/>
  <c r="JI80" i="11"/>
  <c r="JI78" i="11"/>
  <c r="JH99" i="11"/>
  <c r="JI101" i="11"/>
  <c r="JH102" i="11"/>
  <c r="JI117" i="11"/>
  <c r="JH110" i="11"/>
  <c r="JI112" i="11"/>
  <c r="JH115" i="11"/>
  <c r="JH109" i="11"/>
  <c r="JI29" i="11"/>
  <c r="JH121" i="11"/>
  <c r="JH7" i="11"/>
  <c r="JI2" i="11"/>
  <c r="JH15" i="11"/>
  <c r="JI17" i="11"/>
  <c r="JH26" i="11"/>
  <c r="JI30" i="11"/>
  <c r="JI22" i="11"/>
  <c r="JH19" i="11"/>
  <c r="JI42" i="11"/>
  <c r="JI43" i="11"/>
  <c r="JI46" i="11"/>
  <c r="JH59" i="11"/>
  <c r="JI49" i="11"/>
  <c r="JI64" i="11"/>
  <c r="JH58" i="11"/>
  <c r="JH73" i="11"/>
  <c r="JI79" i="11"/>
  <c r="JH72" i="11"/>
  <c r="JI72" i="11"/>
  <c r="JH79" i="11"/>
  <c r="JH84" i="11"/>
  <c r="JI81" i="11"/>
  <c r="JH101" i="11"/>
  <c r="JI90" i="11"/>
  <c r="JI98" i="11"/>
  <c r="JI119" i="11"/>
  <c r="JH112" i="11"/>
  <c r="JI114" i="11"/>
  <c r="JH117" i="11"/>
  <c r="JI121" i="11"/>
  <c r="JI9" i="11"/>
  <c r="JI56" i="11"/>
  <c r="JH82" i="11"/>
  <c r="JI97" i="11"/>
  <c r="JH9" i="11"/>
  <c r="JI10" i="11"/>
  <c r="JI12" i="11"/>
  <c r="JI16" i="11"/>
  <c r="JH28" i="11"/>
  <c r="JI26" i="11"/>
  <c r="JH29" i="11"/>
  <c r="JH30" i="11"/>
  <c r="JH37" i="11"/>
  <c r="JI45" i="11"/>
  <c r="JI35" i="11"/>
  <c r="JH61" i="11"/>
  <c r="JH54" i="11"/>
  <c r="JI66" i="11"/>
  <c r="JI60" i="11"/>
  <c r="JH56" i="11"/>
  <c r="JH64" i="11"/>
  <c r="JH74" i="11"/>
  <c r="JI74" i="11"/>
  <c r="JI82" i="11"/>
  <c r="JH86" i="11"/>
  <c r="JH63" i="11"/>
  <c r="JH103" i="11"/>
  <c r="JI92" i="11"/>
  <c r="JI104" i="11"/>
  <c r="JI96" i="11"/>
  <c r="JH114" i="11"/>
  <c r="JI116" i="11"/>
  <c r="JH119" i="11"/>
  <c r="JH111" i="11"/>
  <c r="JH25" i="11"/>
  <c r="JI95" i="11"/>
  <c r="JH6" i="11"/>
  <c r="JI13" i="11"/>
  <c r="JH16" i="11"/>
  <c r="JI20" i="11"/>
  <c r="JH20" i="11"/>
  <c r="JI24" i="11"/>
  <c r="JH33" i="11"/>
  <c r="JH32" i="11"/>
  <c r="JH35" i="11"/>
  <c r="JI47" i="11"/>
  <c r="JI44" i="11"/>
  <c r="JH45" i="11"/>
  <c r="JH47" i="11"/>
  <c r="JI57" i="11"/>
  <c r="JI63" i="11"/>
  <c r="JI65" i="11"/>
  <c r="JI53" i="11"/>
  <c r="JH76" i="11"/>
  <c r="JI76" i="11"/>
  <c r="JI83" i="11"/>
  <c r="JH88" i="11"/>
  <c r="JI88" i="11"/>
  <c r="JH105" i="11"/>
  <c r="JI84" i="11"/>
  <c r="JI107" i="11"/>
  <c r="JI100" i="11"/>
  <c r="JH116" i="11"/>
  <c r="JI118" i="11"/>
  <c r="JH120" i="11"/>
  <c r="JI19" i="11"/>
  <c r="JH53" i="11"/>
  <c r="JI67" i="11"/>
  <c r="JH85" i="11"/>
  <c r="JH98" i="11"/>
  <c r="JI6" i="11"/>
  <c r="JI15" i="11"/>
  <c r="JH13" i="11"/>
  <c r="JH18" i="11"/>
  <c r="JH21" i="11"/>
  <c r="JI21" i="11"/>
  <c r="JI28" i="11"/>
  <c r="JI32" i="11"/>
  <c r="JI37" i="11"/>
  <c r="JH39" i="11"/>
  <c r="JH49" i="11"/>
  <c r="JH41" i="11"/>
  <c r="JH50" i="11"/>
  <c r="JI52" i="11"/>
  <c r="JH67" i="11"/>
  <c r="JI69" i="11"/>
  <c r="JI58" i="11"/>
  <c r="JH78" i="11"/>
  <c r="JH77" i="11"/>
  <c r="JI85" i="11"/>
  <c r="JH90" i="11"/>
  <c r="JH91" i="11"/>
  <c r="JI86" i="11"/>
  <c r="JH95" i="11"/>
  <c r="JI109" i="11"/>
  <c r="JI102" i="11"/>
  <c r="JI103" i="11"/>
  <c r="JI120" i="11"/>
  <c r="JH113" i="11"/>
  <c r="JI11" i="11"/>
  <c r="JH42" i="11"/>
  <c r="JI39" i="11"/>
  <c r="JH43" i="11"/>
  <c r="JH66" i="11"/>
  <c r="JI91" i="11"/>
  <c r="JI108" i="11"/>
  <c r="JI8" i="11"/>
  <c r="JH11" i="11"/>
  <c r="JI18" i="11"/>
  <c r="JH17" i="11"/>
  <c r="JH23" i="11"/>
  <c r="JI27" i="11"/>
  <c r="JI25" i="11"/>
  <c r="JH40" i="11"/>
  <c r="JH34" i="11"/>
  <c r="JH46" i="11"/>
  <c r="JH51" i="11"/>
  <c r="JI51" i="11"/>
  <c r="JH52" i="11"/>
  <c r="JI54" i="11"/>
  <c r="JH65" i="11"/>
  <c r="JI71" i="11"/>
  <c r="JH62" i="11"/>
  <c r="JH80" i="11"/>
  <c r="JH83" i="11"/>
  <c r="JI87" i="11"/>
  <c r="JH92" i="11"/>
  <c r="JI93" i="11"/>
  <c r="JI94" i="11"/>
  <c r="JH96" i="11"/>
  <c r="JI111" i="11"/>
  <c r="JI105" i="11"/>
  <c r="JI106" i="11"/>
  <c r="JH93" i="11"/>
  <c r="JH118" i="11"/>
  <c r="JH2" i="11"/>
  <c r="JI55" i="11"/>
  <c r="JI89" i="11"/>
  <c r="JI113" i="11"/>
  <c r="JI7" i="11"/>
  <c r="JI14" i="11"/>
  <c r="JH12" i="11"/>
  <c r="JH22" i="11"/>
  <c r="JH27" i="11"/>
  <c r="JI31" i="11"/>
  <c r="JI36" i="11"/>
  <c r="JH31" i="11"/>
  <c r="JH38" i="11"/>
  <c r="JI50" i="11"/>
  <c r="JH55" i="11"/>
  <c r="JH48" i="11"/>
  <c r="JI61" i="11"/>
  <c r="JH60" i="11"/>
  <c r="JH69" i="11"/>
  <c r="JI75" i="11"/>
  <c r="JH68" i="11"/>
  <c r="JI68" i="11"/>
  <c r="JH87" i="11"/>
  <c r="JH75" i="11"/>
  <c r="JH81" i="11"/>
  <c r="JH97" i="11"/>
  <c r="JI99" i="11"/>
  <c r="JH100" i="11"/>
  <c r="JI115" i="11"/>
  <c r="JH108" i="11"/>
  <c r="JI110" i="11"/>
  <c r="JH107" i="11"/>
  <c r="JH104" i="11"/>
  <c r="JI34" i="11"/>
  <c r="JI48" i="11"/>
  <c r="JI73" i="11"/>
  <c r="JH94" i="11"/>
  <c r="JH106" i="11"/>
  <c r="JG122" i="11"/>
  <c r="JI122" i="11" l="1"/>
  <c r="JH122" i="11"/>
  <c r="JJ9" i="11"/>
  <c r="JK8" i="11"/>
  <c r="JJ16" i="11"/>
  <c r="JK13" i="11"/>
  <c r="JJ26" i="11"/>
  <c r="JK27" i="11"/>
  <c r="JJ36" i="11"/>
  <c r="JK37" i="11"/>
  <c r="JK39" i="11"/>
  <c r="JJ44" i="11"/>
  <c r="JJ43" i="11"/>
  <c r="JK63" i="11"/>
  <c r="JJ59" i="11"/>
  <c r="JK54" i="11"/>
  <c r="JK59" i="11"/>
  <c r="JK65" i="11"/>
  <c r="JK81" i="11"/>
  <c r="JJ68" i="11"/>
  <c r="JK80" i="11"/>
  <c r="JJ93" i="11"/>
  <c r="JJ91" i="11"/>
  <c r="JK76" i="11"/>
  <c r="JK82" i="11"/>
  <c r="JJ107" i="11"/>
  <c r="JJ100" i="11"/>
  <c r="JJ108" i="11"/>
  <c r="JK114" i="11"/>
  <c r="JJ117" i="11"/>
  <c r="JK116" i="11"/>
  <c r="JK9" i="11"/>
  <c r="JJ11" i="11"/>
  <c r="JK17" i="11"/>
  <c r="JJ18" i="11"/>
  <c r="JK26" i="11"/>
  <c r="JK29" i="11"/>
  <c r="JK38" i="11"/>
  <c r="JK35" i="11"/>
  <c r="JK34" i="11"/>
  <c r="JK46" i="11"/>
  <c r="JJ45" i="11"/>
  <c r="JK53" i="11"/>
  <c r="JJ57" i="11"/>
  <c r="JK55" i="11"/>
  <c r="JJ67" i="11"/>
  <c r="JK69" i="11"/>
  <c r="JJ73" i="11"/>
  <c r="JJ72" i="11"/>
  <c r="JJ70" i="11"/>
  <c r="JK95" i="11"/>
  <c r="JK93" i="11"/>
  <c r="JJ81" i="11"/>
  <c r="JJ87" i="11"/>
  <c r="JJ109" i="11"/>
  <c r="JJ102" i="11"/>
  <c r="JK101" i="11"/>
  <c r="JJ119" i="11"/>
  <c r="JK112" i="11"/>
  <c r="JJ118" i="11"/>
  <c r="JJ2" i="11"/>
  <c r="JK10" i="11"/>
  <c r="JJ14" i="11"/>
  <c r="JJ20" i="11"/>
  <c r="JK18" i="11"/>
  <c r="JJ24" i="11"/>
  <c r="JK31" i="11"/>
  <c r="JK36" i="11"/>
  <c r="JJ37" i="11"/>
  <c r="JJ40" i="11"/>
  <c r="JJ39" i="11"/>
  <c r="JK51" i="11"/>
  <c r="JJ56" i="11"/>
  <c r="JK47" i="11"/>
  <c r="JJ62" i="11"/>
  <c r="JJ60" i="11"/>
  <c r="JK71" i="11"/>
  <c r="JJ77" i="11"/>
  <c r="JK79" i="11"/>
  <c r="JK84" i="11"/>
  <c r="JK96" i="11"/>
  <c r="JJ89" i="11"/>
  <c r="JK86" i="11"/>
  <c r="JK90" i="11"/>
  <c r="JJ78" i="11"/>
  <c r="JJ105" i="11"/>
  <c r="JK103" i="11"/>
  <c r="JK119" i="11"/>
  <c r="JK115" i="11"/>
  <c r="JK113" i="11"/>
  <c r="JK2" i="11"/>
  <c r="JJ6" i="11"/>
  <c r="JJ12" i="11"/>
  <c r="JK16" i="11"/>
  <c r="JK25" i="11"/>
  <c r="JJ21" i="11"/>
  <c r="JJ33" i="11"/>
  <c r="JJ32" i="11"/>
  <c r="JK40" i="11"/>
  <c r="JK43" i="11"/>
  <c r="JJ47" i="11"/>
  <c r="JK45" i="11"/>
  <c r="JK58" i="11"/>
  <c r="JJ52" i="11"/>
  <c r="JK61" i="11"/>
  <c r="JJ65" i="11"/>
  <c r="JJ50" i="11"/>
  <c r="JK66" i="11"/>
  <c r="JJ75" i="11"/>
  <c r="JJ95" i="11"/>
  <c r="JK98" i="11"/>
  <c r="JK91" i="11"/>
  <c r="JJ90" i="11"/>
  <c r="JK92" i="11"/>
  <c r="JK104" i="11"/>
  <c r="JJ101" i="11"/>
  <c r="JK106" i="11"/>
  <c r="JJ114" i="11"/>
  <c r="JK117" i="11"/>
  <c r="JK118" i="11"/>
  <c r="JL4" i="11"/>
  <c r="JK12" i="11"/>
  <c r="JK14" i="11"/>
  <c r="JK20" i="11"/>
  <c r="JJ28" i="11"/>
  <c r="JK24" i="11"/>
  <c r="JK21" i="11"/>
  <c r="JK30" i="11"/>
  <c r="JJ38" i="11"/>
  <c r="JJ48" i="11"/>
  <c r="JK44" i="11"/>
  <c r="JJ49" i="11"/>
  <c r="JK49" i="11"/>
  <c r="JJ54" i="11"/>
  <c r="JK68" i="11"/>
  <c r="JK67" i="11"/>
  <c r="JK64" i="11"/>
  <c r="JK73" i="11"/>
  <c r="JK75" i="11"/>
  <c r="JJ96" i="11"/>
  <c r="JK100" i="11"/>
  <c r="JJ86" i="11"/>
  <c r="JJ92" i="11"/>
  <c r="JJ99" i="11"/>
  <c r="JK107" i="11"/>
  <c r="JK102" i="11"/>
  <c r="JK108" i="11"/>
  <c r="JK121" i="11"/>
  <c r="JJ120" i="11"/>
  <c r="JJ121" i="11"/>
  <c r="JK6" i="11"/>
  <c r="JJ10" i="11"/>
  <c r="JJ7" i="11"/>
  <c r="JK15" i="11"/>
  <c r="JJ23" i="11"/>
  <c r="JJ27" i="11"/>
  <c r="JJ25" i="11"/>
  <c r="JK32" i="11"/>
  <c r="JK22" i="11"/>
  <c r="JJ46" i="11"/>
  <c r="JK50" i="11"/>
  <c r="JJ53" i="11"/>
  <c r="JJ51" i="11"/>
  <c r="JJ55" i="11"/>
  <c r="JK70" i="11"/>
  <c r="JJ69" i="11"/>
  <c r="JK62" i="11"/>
  <c r="JK77" i="11"/>
  <c r="JJ80" i="11"/>
  <c r="JJ83" i="11"/>
  <c r="JK83" i="11"/>
  <c r="JK89" i="11"/>
  <c r="JK94" i="11"/>
  <c r="JJ98" i="11"/>
  <c r="JK109" i="11"/>
  <c r="JJ103" i="11"/>
  <c r="JK110" i="11"/>
  <c r="JJ110" i="11"/>
  <c r="JJ116" i="11"/>
  <c r="JJ8" i="11"/>
  <c r="JK7" i="11"/>
  <c r="JJ15" i="11"/>
  <c r="JJ19" i="11"/>
  <c r="JK28" i="11"/>
  <c r="JJ29" i="11"/>
  <c r="JJ22" i="11"/>
  <c r="JK33" i="11"/>
  <c r="JJ34" i="11"/>
  <c r="JK48" i="11"/>
  <c r="JK42" i="11"/>
  <c r="JJ58" i="11"/>
  <c r="JK56" i="11"/>
  <c r="JK57" i="11"/>
  <c r="JK72" i="11"/>
  <c r="JJ71" i="11"/>
  <c r="JJ66" i="11"/>
  <c r="JJ79" i="11"/>
  <c r="JJ74" i="11"/>
  <c r="JJ85" i="11"/>
  <c r="JK85" i="11"/>
  <c r="JJ94" i="11"/>
  <c r="JK97" i="11"/>
  <c r="JK99" i="11"/>
  <c r="JK111" i="11"/>
  <c r="JK105" i="11"/>
  <c r="JJ84" i="11"/>
  <c r="JJ112" i="11"/>
  <c r="JK120" i="11"/>
  <c r="JK11" i="11"/>
  <c r="JJ13" i="11"/>
  <c r="JJ17" i="11"/>
  <c r="JK19" i="11"/>
  <c r="JK23" i="11"/>
  <c r="JJ31" i="11"/>
  <c r="JJ30" i="11"/>
  <c r="JJ35" i="11"/>
  <c r="JJ41" i="11"/>
  <c r="JJ42" i="11"/>
  <c r="JK41" i="11"/>
  <c r="JK60" i="11"/>
  <c r="JJ61" i="11"/>
  <c r="JK52" i="11"/>
  <c r="JJ63" i="11"/>
  <c r="JJ64" i="11"/>
  <c r="JK78" i="11"/>
  <c r="JJ82" i="11"/>
  <c r="JJ76" i="11"/>
  <c r="JJ88" i="11"/>
  <c r="JK88" i="11"/>
  <c r="JJ97" i="11"/>
  <c r="JK74" i="11"/>
  <c r="JJ104" i="11"/>
  <c r="JK87" i="11"/>
  <c r="JJ106" i="11"/>
  <c r="JJ111" i="11"/>
  <c r="JJ115" i="11"/>
  <c r="JJ113" i="11"/>
  <c r="JK122" i="11" l="1"/>
  <c r="JJ122" i="11"/>
  <c r="JM7" i="11"/>
  <c r="JL15" i="11"/>
  <c r="JM19" i="11"/>
  <c r="JM21" i="11"/>
  <c r="JM22" i="11"/>
  <c r="JM26" i="11"/>
  <c r="JM35" i="11"/>
  <c r="JM39" i="11"/>
  <c r="JL35" i="11"/>
  <c r="JM47" i="11"/>
  <c r="JL54" i="11"/>
  <c r="JL49" i="11"/>
  <c r="JM60" i="11"/>
  <c r="JM56" i="11"/>
  <c r="JL68" i="11"/>
  <c r="JM72" i="11"/>
  <c r="JL69" i="11"/>
  <c r="JL64" i="11"/>
  <c r="JL86" i="11"/>
  <c r="JM64" i="11"/>
  <c r="JL93" i="11"/>
  <c r="JL102" i="11"/>
  <c r="JL80" i="11"/>
  <c r="JM106" i="11"/>
  <c r="JM99" i="11"/>
  <c r="JM97" i="11"/>
  <c r="JM102" i="11"/>
  <c r="JL119" i="11"/>
  <c r="JL120" i="11"/>
  <c r="JL6" i="11"/>
  <c r="JM9" i="11"/>
  <c r="JL11" i="11"/>
  <c r="JM12" i="11"/>
  <c r="JL19" i="11"/>
  <c r="JM29" i="11"/>
  <c r="JM30" i="11"/>
  <c r="JM37" i="11"/>
  <c r="JM41" i="11"/>
  <c r="JL37" i="11"/>
  <c r="JM49" i="11"/>
  <c r="JL56" i="11"/>
  <c r="JL46" i="11"/>
  <c r="JL63" i="11"/>
  <c r="JL59" i="11"/>
  <c r="JL70" i="11"/>
  <c r="JM74" i="11"/>
  <c r="JL71" i="11"/>
  <c r="JM69" i="11"/>
  <c r="JL88" i="11"/>
  <c r="JM79" i="11"/>
  <c r="JL95" i="11"/>
  <c r="JL104" i="11"/>
  <c r="JM91" i="11"/>
  <c r="JM108" i="11"/>
  <c r="JM82" i="11"/>
  <c r="JM107" i="11"/>
  <c r="JL105" i="11"/>
  <c r="JL118" i="11"/>
  <c r="JL106" i="11"/>
  <c r="JL8" i="11"/>
  <c r="JM8" i="11"/>
  <c r="JM11" i="11"/>
  <c r="JL17" i="11"/>
  <c r="JL22" i="11"/>
  <c r="JM31" i="11"/>
  <c r="JM32" i="11"/>
  <c r="JL34" i="11"/>
  <c r="JL31" i="11"/>
  <c r="JL40" i="11"/>
  <c r="JL43" i="11"/>
  <c r="JL58" i="11"/>
  <c r="JM48" i="11"/>
  <c r="JM53" i="11"/>
  <c r="JM61" i="11"/>
  <c r="JL72" i="11"/>
  <c r="JM76" i="11"/>
  <c r="JL73" i="11"/>
  <c r="JM71" i="11"/>
  <c r="JL78" i="11"/>
  <c r="JL82" i="11"/>
  <c r="JM87" i="11"/>
  <c r="JM83" i="11"/>
  <c r="JM89" i="11"/>
  <c r="JM110" i="11"/>
  <c r="JM104" i="11"/>
  <c r="JM109" i="11"/>
  <c r="JL92" i="11"/>
  <c r="JL108" i="11"/>
  <c r="JL116" i="11"/>
  <c r="JM6" i="11"/>
  <c r="JL9" i="11"/>
  <c r="JL14" i="11"/>
  <c r="JL16" i="11"/>
  <c r="JL24" i="11"/>
  <c r="JM25" i="11"/>
  <c r="JL32" i="11"/>
  <c r="JL39" i="11"/>
  <c r="JL36" i="11"/>
  <c r="JM40" i="11"/>
  <c r="JM45" i="11"/>
  <c r="JL60" i="11"/>
  <c r="JL53" i="11"/>
  <c r="JM58" i="11"/>
  <c r="JL57" i="11"/>
  <c r="JL74" i="11"/>
  <c r="JM78" i="11"/>
  <c r="JL75" i="11"/>
  <c r="JM73" i="11"/>
  <c r="JM81" i="11"/>
  <c r="JL83" i="11"/>
  <c r="JM92" i="11"/>
  <c r="JM85" i="11"/>
  <c r="JL94" i="11"/>
  <c r="JM112" i="11"/>
  <c r="JL107" i="11"/>
  <c r="JM111" i="11"/>
  <c r="JM94" i="11"/>
  <c r="JL110" i="11"/>
  <c r="JM120" i="11"/>
  <c r="JL2" i="11"/>
  <c r="JM14" i="11"/>
  <c r="JM15" i="11"/>
  <c r="JL21" i="11"/>
  <c r="JL26" i="11"/>
  <c r="JM28" i="11"/>
  <c r="JM24" i="11"/>
  <c r="JL41" i="11"/>
  <c r="JM36" i="11"/>
  <c r="JM44" i="11"/>
  <c r="JM43" i="11"/>
  <c r="JL62" i="11"/>
  <c r="JL51" i="11"/>
  <c r="JM63" i="11"/>
  <c r="JM59" i="11"/>
  <c r="JL55" i="11"/>
  <c r="JM80" i="11"/>
  <c r="JL77" i="11"/>
  <c r="JM75" i="11"/>
  <c r="JM84" i="11"/>
  <c r="JL85" i="11"/>
  <c r="JM95" i="11"/>
  <c r="JM93" i="11"/>
  <c r="JL97" i="11"/>
  <c r="JM114" i="11"/>
  <c r="JL109" i="11"/>
  <c r="JM113" i="11"/>
  <c r="JL121" i="11"/>
  <c r="JL112" i="11"/>
  <c r="JN4" i="11"/>
  <c r="JL12" i="11"/>
  <c r="JM17" i="11"/>
  <c r="JL23" i="11"/>
  <c r="JL28" i="11"/>
  <c r="JL10" i="11"/>
  <c r="JM27" i="11"/>
  <c r="JL29" i="11"/>
  <c r="JL30" i="11"/>
  <c r="JM46" i="11"/>
  <c r="JL48" i="11"/>
  <c r="JL42" i="11"/>
  <c r="JM50" i="11"/>
  <c r="JM65" i="11"/>
  <c r="JL66" i="11"/>
  <c r="JM57" i="11"/>
  <c r="JM54" i="11"/>
  <c r="JL79" i="11"/>
  <c r="JM77" i="11"/>
  <c r="JM86" i="11"/>
  <c r="JL87" i="11"/>
  <c r="JL96" i="11"/>
  <c r="JM96" i="11"/>
  <c r="JL99" i="11"/>
  <c r="JM116" i="11"/>
  <c r="JL111" i="11"/>
  <c r="JM115" i="11"/>
  <c r="JL114" i="11"/>
  <c r="JL117" i="11"/>
  <c r="JM2" i="11"/>
  <c r="JM10" i="11"/>
  <c r="JL13" i="11"/>
  <c r="JL25" i="11"/>
  <c r="JL18" i="11"/>
  <c r="JM18" i="11"/>
  <c r="JL20" i="11"/>
  <c r="JM34" i="11"/>
  <c r="JM42" i="11"/>
  <c r="JM38" i="11"/>
  <c r="JL50" i="11"/>
  <c r="JL44" i="11"/>
  <c r="JM55" i="11"/>
  <c r="JM67" i="11"/>
  <c r="JL61" i="11"/>
  <c r="JM68" i="11"/>
  <c r="JL67" i="11"/>
  <c r="JL81" i="11"/>
  <c r="JL76" i="11"/>
  <c r="JM88" i="11"/>
  <c r="JL89" i="11"/>
  <c r="JL98" i="11"/>
  <c r="JM98" i="11"/>
  <c r="JL101" i="11"/>
  <c r="JM118" i="11"/>
  <c r="JL113" i="11"/>
  <c r="JM117" i="11"/>
  <c r="JM121" i="11"/>
  <c r="JL103" i="11"/>
  <c r="JL7" i="11"/>
  <c r="JM13" i="11"/>
  <c r="JM16" i="11"/>
  <c r="JL27" i="11"/>
  <c r="JM20" i="11"/>
  <c r="JM23" i="11"/>
  <c r="JL33" i="11"/>
  <c r="JL38" i="11"/>
  <c r="JM33" i="11"/>
  <c r="JL45" i="11"/>
  <c r="JL52" i="11"/>
  <c r="JL47" i="11"/>
  <c r="JM62" i="11"/>
  <c r="JM51" i="11"/>
  <c r="JM66" i="11"/>
  <c r="JM70" i="11"/>
  <c r="JL65" i="11"/>
  <c r="JM52" i="11"/>
  <c r="JL84" i="11"/>
  <c r="JM90" i="11"/>
  <c r="JL91" i="11"/>
  <c r="JL100" i="11"/>
  <c r="JM100" i="11"/>
  <c r="JM103" i="11"/>
  <c r="JL90" i="11"/>
  <c r="JL115" i="11"/>
  <c r="JM119" i="11"/>
  <c r="JM101" i="11"/>
  <c r="JM105" i="11"/>
  <c r="JN6" i="11" l="1"/>
  <c r="JN8" i="11"/>
  <c r="JN13" i="11"/>
  <c r="JN12" i="11"/>
  <c r="JN17" i="11"/>
  <c r="JO22" i="11"/>
  <c r="JN26" i="11"/>
  <c r="JO33" i="11"/>
  <c r="JN33" i="11"/>
  <c r="JO41" i="11"/>
  <c r="JN43" i="11"/>
  <c r="JO39" i="11"/>
  <c r="JN50" i="11"/>
  <c r="JO62" i="11"/>
  <c r="JN61" i="11"/>
  <c r="JN59" i="11"/>
  <c r="JO68" i="11"/>
  <c r="JN80" i="11"/>
  <c r="JN81" i="11"/>
  <c r="JO79" i="11"/>
  <c r="JN87" i="11"/>
  <c r="JO84" i="11"/>
  <c r="JN93" i="11"/>
  <c r="JO98" i="11"/>
  <c r="JN105" i="11"/>
  <c r="JO108" i="11"/>
  <c r="JN109" i="11"/>
  <c r="JO120" i="11"/>
  <c r="JN120" i="11"/>
  <c r="JN102" i="11"/>
  <c r="JP4" i="11"/>
  <c r="JO8" i="11"/>
  <c r="JO13" i="11"/>
  <c r="JO14" i="11"/>
  <c r="JO21" i="11"/>
  <c r="JN25" i="11"/>
  <c r="JN30" i="11"/>
  <c r="JN35" i="11"/>
  <c r="JN37" i="11"/>
  <c r="JN38" i="11"/>
  <c r="JO45" i="11"/>
  <c r="JO43" i="11"/>
  <c r="JO52" i="11"/>
  <c r="JN53" i="11"/>
  <c r="JN64" i="11"/>
  <c r="JO63" i="11"/>
  <c r="JO70" i="11"/>
  <c r="JO74" i="11"/>
  <c r="JN73" i="11"/>
  <c r="JN82" i="11"/>
  <c r="JO90" i="11"/>
  <c r="JO87" i="11"/>
  <c r="JO95" i="11"/>
  <c r="JO81" i="11"/>
  <c r="JN103" i="11"/>
  <c r="JO110" i="11"/>
  <c r="JO100" i="11"/>
  <c r="JN111" i="11"/>
  <c r="JN115" i="11"/>
  <c r="JO112" i="11"/>
  <c r="JO6" i="11"/>
  <c r="JO11" i="11"/>
  <c r="JN14" i="11"/>
  <c r="JN15" i="11"/>
  <c r="JO17" i="11"/>
  <c r="JO29" i="11"/>
  <c r="JN34" i="11"/>
  <c r="JO37" i="11"/>
  <c r="JO42" i="11"/>
  <c r="JO40" i="11"/>
  <c r="JN46" i="11"/>
  <c r="JN48" i="11"/>
  <c r="JO54" i="11"/>
  <c r="JN58" i="11"/>
  <c r="JO69" i="11"/>
  <c r="JO66" i="11"/>
  <c r="JO72" i="11"/>
  <c r="JN76" i="11"/>
  <c r="JN77" i="11"/>
  <c r="JN83" i="11"/>
  <c r="JN92" i="11"/>
  <c r="JO92" i="11"/>
  <c r="JN96" i="11"/>
  <c r="JN86" i="11"/>
  <c r="JO105" i="11"/>
  <c r="JN99" i="11"/>
  <c r="JO107" i="11"/>
  <c r="JO118" i="11"/>
  <c r="JO119" i="11"/>
  <c r="JO117" i="11"/>
  <c r="JN2" i="11"/>
  <c r="JN7" i="11"/>
  <c r="JO16" i="11"/>
  <c r="JN18" i="11"/>
  <c r="JO24" i="11"/>
  <c r="JO25" i="11"/>
  <c r="JO30" i="11"/>
  <c r="JO35" i="11"/>
  <c r="JN40" i="11"/>
  <c r="JN47" i="11"/>
  <c r="JN44" i="11"/>
  <c r="JN52" i="11"/>
  <c r="JN55" i="11"/>
  <c r="JN51" i="11"/>
  <c r="JO71" i="11"/>
  <c r="JN68" i="11"/>
  <c r="JO58" i="11"/>
  <c r="JO80" i="11"/>
  <c r="JO78" i="11"/>
  <c r="JO82" i="11"/>
  <c r="JO94" i="11"/>
  <c r="JN88" i="11"/>
  <c r="JN98" i="11"/>
  <c r="JN89" i="11"/>
  <c r="JN106" i="11"/>
  <c r="JO89" i="11"/>
  <c r="JO109" i="11"/>
  <c r="JN114" i="11"/>
  <c r="JN113" i="11"/>
  <c r="JO2" i="11"/>
  <c r="JO9" i="11"/>
  <c r="JO15" i="11"/>
  <c r="JN20" i="11"/>
  <c r="JN27" i="11"/>
  <c r="JN28" i="11"/>
  <c r="JN32" i="11"/>
  <c r="JO34" i="11"/>
  <c r="JN36" i="11"/>
  <c r="JN49" i="11"/>
  <c r="JO44" i="11"/>
  <c r="JN54" i="11"/>
  <c r="JO57" i="11"/>
  <c r="JO53" i="11"/>
  <c r="JO73" i="11"/>
  <c r="JN70" i="11"/>
  <c r="JN67" i="11"/>
  <c r="JO65" i="11"/>
  <c r="JO77" i="11"/>
  <c r="JN90" i="11"/>
  <c r="JO97" i="11"/>
  <c r="JN95" i="11"/>
  <c r="JO85" i="11"/>
  <c r="JO91" i="11"/>
  <c r="JN108" i="11"/>
  <c r="JN104" i="11"/>
  <c r="JO111" i="11"/>
  <c r="JN121" i="11"/>
  <c r="JN112" i="11"/>
  <c r="JO7" i="11"/>
  <c r="JN11" i="11"/>
  <c r="JO18" i="11"/>
  <c r="JN16" i="11"/>
  <c r="JN22" i="11"/>
  <c r="JN23" i="11"/>
  <c r="JN24" i="11"/>
  <c r="JO32" i="11"/>
  <c r="JO38" i="11"/>
  <c r="JN45" i="11"/>
  <c r="JN42" i="11"/>
  <c r="JN57" i="11"/>
  <c r="JN62" i="11"/>
  <c r="JN56" i="11"/>
  <c r="JO61" i="11"/>
  <c r="JN72" i="11"/>
  <c r="JN65" i="11"/>
  <c r="JN71" i="11"/>
  <c r="JN79" i="11"/>
  <c r="JN94" i="11"/>
  <c r="JO99" i="11"/>
  <c r="JO83" i="11"/>
  <c r="JN91" i="11"/>
  <c r="JO86" i="11"/>
  <c r="JN110" i="11"/>
  <c r="JN100" i="11"/>
  <c r="JO113" i="11"/>
  <c r="JO114" i="11"/>
  <c r="JO115" i="11"/>
  <c r="JO10" i="11"/>
  <c r="JN9" i="11"/>
  <c r="JN19" i="11"/>
  <c r="JO20" i="11"/>
  <c r="JO27" i="11"/>
  <c r="JO28" i="11"/>
  <c r="JN31" i="11"/>
  <c r="JO36" i="11"/>
  <c r="JN41" i="11"/>
  <c r="JO47" i="11"/>
  <c r="JO46" i="11"/>
  <c r="JO59" i="11"/>
  <c r="JO55" i="11"/>
  <c r="JO51" i="11"/>
  <c r="JN63" i="11"/>
  <c r="JO48" i="11"/>
  <c r="JO67" i="11"/>
  <c r="JO76" i="11"/>
  <c r="JN69" i="11"/>
  <c r="JN97" i="11"/>
  <c r="JO101" i="11"/>
  <c r="JN85" i="11"/>
  <c r="JO93" i="11"/>
  <c r="JN101" i="11"/>
  <c r="JO103" i="11"/>
  <c r="JO104" i="11"/>
  <c r="JO116" i="11"/>
  <c r="JN119" i="11"/>
  <c r="JN117" i="11"/>
  <c r="JO12" i="11"/>
  <c r="JN10" i="11"/>
  <c r="JO19" i="11"/>
  <c r="JN21" i="11"/>
  <c r="JN29" i="11"/>
  <c r="JO23" i="11"/>
  <c r="JO31" i="11"/>
  <c r="JO26" i="11"/>
  <c r="JN39" i="11"/>
  <c r="JO49" i="11"/>
  <c r="JO50" i="11"/>
  <c r="JO64" i="11"/>
  <c r="JN60" i="11"/>
  <c r="JO56" i="11"/>
  <c r="JN66" i="11"/>
  <c r="JO60" i="11"/>
  <c r="JN74" i="11"/>
  <c r="JN78" i="11"/>
  <c r="JN75" i="11"/>
  <c r="JN84" i="11"/>
  <c r="JO75" i="11"/>
  <c r="JO88" i="11"/>
  <c r="JO96" i="11"/>
  <c r="JO102" i="11"/>
  <c r="JO106" i="11"/>
  <c r="JN107" i="11"/>
  <c r="JN118" i="11"/>
  <c r="JO121" i="11"/>
  <c r="JN116" i="11"/>
  <c r="JL122" i="11"/>
  <c r="JM122" i="11"/>
  <c r="JQ2" i="11" l="1"/>
  <c r="JP14" i="11"/>
  <c r="JP10" i="11"/>
  <c r="JP28" i="11"/>
  <c r="JP27" i="11"/>
  <c r="JQ31" i="11"/>
  <c r="JQ36" i="11"/>
  <c r="JP37" i="11"/>
  <c r="JQ39" i="11"/>
  <c r="JQ46" i="11"/>
  <c r="JP51" i="11"/>
  <c r="JP46" i="11"/>
  <c r="JQ57" i="11"/>
  <c r="JQ51" i="11"/>
  <c r="JP69" i="11"/>
  <c r="JQ79" i="11"/>
  <c r="JP70" i="11"/>
  <c r="JQ70" i="11"/>
  <c r="JP87" i="11"/>
  <c r="JQ78" i="11"/>
  <c r="JP77" i="11"/>
  <c r="JP99" i="11"/>
  <c r="JQ101" i="11"/>
  <c r="JP100" i="11"/>
  <c r="JQ117" i="11"/>
  <c r="JP108" i="11"/>
  <c r="JQ112" i="11"/>
  <c r="JP117" i="11"/>
  <c r="JQ121" i="11"/>
  <c r="JQ100" i="11"/>
  <c r="JP7" i="11"/>
  <c r="JQ13" i="11"/>
  <c r="JP8" i="11"/>
  <c r="JP15" i="11"/>
  <c r="JQ16" i="11"/>
  <c r="JP17" i="11"/>
  <c r="JQ33" i="11"/>
  <c r="JQ38" i="11"/>
  <c r="JQ40" i="11"/>
  <c r="JP39" i="11"/>
  <c r="JQ48" i="11"/>
  <c r="JP53" i="11"/>
  <c r="JP50" i="11"/>
  <c r="JQ64" i="11"/>
  <c r="JP56" i="11"/>
  <c r="JP71" i="11"/>
  <c r="JP45" i="11"/>
  <c r="JP72" i="11"/>
  <c r="JQ72" i="11"/>
  <c r="JP89" i="11"/>
  <c r="JP81" i="11"/>
  <c r="JQ81" i="11"/>
  <c r="JP101" i="11"/>
  <c r="JQ88" i="11"/>
  <c r="JP102" i="11"/>
  <c r="JQ119" i="11"/>
  <c r="JP110" i="11"/>
  <c r="JQ114" i="11"/>
  <c r="JP107" i="11"/>
  <c r="JQ104" i="11"/>
  <c r="JP13" i="11"/>
  <c r="JP9" i="11"/>
  <c r="JQ15" i="11"/>
  <c r="JQ10" i="11"/>
  <c r="JQ20" i="11"/>
  <c r="JP20" i="11"/>
  <c r="JQ30" i="11"/>
  <c r="JQ28" i="11"/>
  <c r="JQ32" i="11"/>
  <c r="JQ42" i="11"/>
  <c r="JQ41" i="11"/>
  <c r="JQ50" i="11"/>
  <c r="JP55" i="11"/>
  <c r="JP52" i="11"/>
  <c r="JQ66" i="11"/>
  <c r="JQ58" i="11"/>
  <c r="JP73" i="11"/>
  <c r="JQ56" i="11"/>
  <c r="JP74" i="11"/>
  <c r="JQ74" i="11"/>
  <c r="JQ83" i="11"/>
  <c r="JP84" i="11"/>
  <c r="JP62" i="11"/>
  <c r="JP103" i="11"/>
  <c r="JP95" i="11"/>
  <c r="JQ93" i="11"/>
  <c r="JQ102" i="11"/>
  <c r="JP112" i="11"/>
  <c r="JQ116" i="11"/>
  <c r="JP113" i="11"/>
  <c r="JP109" i="11"/>
  <c r="JP33" i="11"/>
  <c r="JR4" i="11"/>
  <c r="JP2" i="11"/>
  <c r="JP16" i="11"/>
  <c r="JP18" i="11"/>
  <c r="JP19" i="11"/>
  <c r="JQ24" i="11"/>
  <c r="JQ23" i="11"/>
  <c r="JQ21" i="11"/>
  <c r="JP35" i="11"/>
  <c r="JQ43" i="11"/>
  <c r="JP30" i="11"/>
  <c r="JP57" i="11"/>
  <c r="JQ54" i="11"/>
  <c r="JQ49" i="11"/>
  <c r="JQ62" i="11"/>
  <c r="JQ69" i="11"/>
  <c r="JP63" i="11"/>
  <c r="JP76" i="11"/>
  <c r="JQ76" i="11"/>
  <c r="JQ85" i="11"/>
  <c r="JP86" i="11"/>
  <c r="JQ86" i="11"/>
  <c r="JP105" i="11"/>
  <c r="JP79" i="11"/>
  <c r="JQ107" i="11"/>
  <c r="JQ96" i="11"/>
  <c r="JP114" i="11"/>
  <c r="JQ118" i="11"/>
  <c r="JP120" i="11"/>
  <c r="JP115" i="11"/>
  <c r="JP98" i="11"/>
  <c r="JP6" i="11"/>
  <c r="JP11" i="11"/>
  <c r="JQ12" i="11"/>
  <c r="JQ17" i="11"/>
  <c r="JQ19" i="11"/>
  <c r="JQ27" i="11"/>
  <c r="JQ26" i="11"/>
  <c r="JP31" i="11"/>
  <c r="JQ37" i="11"/>
  <c r="JQ45" i="11"/>
  <c r="JP41" i="11"/>
  <c r="JP59" i="11"/>
  <c r="JQ52" i="11"/>
  <c r="JQ55" i="11"/>
  <c r="JP65" i="11"/>
  <c r="JQ71" i="11"/>
  <c r="JP66" i="11"/>
  <c r="JP78" i="11"/>
  <c r="JP75" i="11"/>
  <c r="JQ87" i="11"/>
  <c r="JP88" i="11"/>
  <c r="JQ91" i="11"/>
  <c r="JQ84" i="11"/>
  <c r="JP93" i="11"/>
  <c r="JQ109" i="11"/>
  <c r="JQ98" i="11"/>
  <c r="JP116" i="11"/>
  <c r="JQ120" i="11"/>
  <c r="JP111" i="11"/>
  <c r="JQ6" i="11"/>
  <c r="JQ7" i="11"/>
  <c r="JQ11" i="11"/>
  <c r="JP22" i="11"/>
  <c r="JP21" i="11"/>
  <c r="JQ22" i="11"/>
  <c r="JP29" i="11"/>
  <c r="JP40" i="11"/>
  <c r="JP34" i="11"/>
  <c r="JQ47" i="11"/>
  <c r="JQ44" i="11"/>
  <c r="JP61" i="11"/>
  <c r="JQ61" i="11"/>
  <c r="JQ53" i="11"/>
  <c r="JQ67" i="11"/>
  <c r="JQ73" i="11"/>
  <c r="JP60" i="11"/>
  <c r="JP80" i="11"/>
  <c r="JQ82" i="11"/>
  <c r="JQ89" i="11"/>
  <c r="JP90" i="11"/>
  <c r="JQ90" i="11"/>
  <c r="JQ92" i="11"/>
  <c r="JQ95" i="11"/>
  <c r="JQ111" i="11"/>
  <c r="JQ105" i="11"/>
  <c r="JQ106" i="11"/>
  <c r="JP104" i="11"/>
  <c r="JP118" i="11"/>
  <c r="JQ14" i="11"/>
  <c r="JP26" i="11"/>
  <c r="JQ29" i="11"/>
  <c r="JP38" i="11"/>
  <c r="JP49" i="11"/>
  <c r="JQ60" i="11"/>
  <c r="JQ77" i="11"/>
  <c r="JQ68" i="11"/>
  <c r="JP67" i="11"/>
  <c r="JP97" i="11"/>
  <c r="JQ115" i="11"/>
  <c r="JQ110" i="11"/>
  <c r="JQ8" i="11"/>
  <c r="JP12" i="11"/>
  <c r="JQ18" i="11"/>
  <c r="JP24" i="11"/>
  <c r="JP23" i="11"/>
  <c r="JQ25" i="11"/>
  <c r="JP32" i="11"/>
  <c r="JP42" i="11"/>
  <c r="JQ35" i="11"/>
  <c r="JP36" i="11"/>
  <c r="JP47" i="11"/>
  <c r="JP43" i="11"/>
  <c r="JQ59" i="11"/>
  <c r="JP58" i="11"/>
  <c r="JP64" i="11"/>
  <c r="JQ75" i="11"/>
  <c r="JQ63" i="11"/>
  <c r="JP82" i="11"/>
  <c r="JP83" i="11"/>
  <c r="JQ80" i="11"/>
  <c r="JP92" i="11"/>
  <c r="JQ94" i="11"/>
  <c r="JQ97" i="11"/>
  <c r="JP96" i="11"/>
  <c r="JQ113" i="11"/>
  <c r="JQ103" i="11"/>
  <c r="JQ108" i="11"/>
  <c r="JP91" i="11"/>
  <c r="JP121" i="11"/>
  <c r="JQ9" i="11"/>
  <c r="JP25" i="11"/>
  <c r="JQ34" i="11"/>
  <c r="JP44" i="11"/>
  <c r="JP48" i="11"/>
  <c r="JP54" i="11"/>
  <c r="JQ65" i="11"/>
  <c r="JP68" i="11"/>
  <c r="JP85" i="11"/>
  <c r="JP94" i="11"/>
  <c r="JQ99" i="11"/>
  <c r="JP106" i="11"/>
  <c r="JP119" i="11"/>
  <c r="JO122" i="11"/>
  <c r="JN122" i="11"/>
  <c r="JS7" i="11" l="1"/>
  <c r="JR15" i="11"/>
  <c r="JS15" i="11"/>
  <c r="JR13" i="11"/>
  <c r="JS24" i="11"/>
  <c r="JR23" i="11"/>
  <c r="JR32" i="11"/>
  <c r="JS35" i="11"/>
  <c r="JR38" i="11"/>
  <c r="JS46" i="11"/>
  <c r="JS49" i="11"/>
  <c r="JS58" i="11"/>
  <c r="JR54" i="11"/>
  <c r="JR62" i="11"/>
  <c r="JR64" i="11"/>
  <c r="JS69" i="11"/>
  <c r="JR70" i="11"/>
  <c r="JS74" i="11"/>
  <c r="JS73" i="11"/>
  <c r="JR96" i="11"/>
  <c r="JS77" i="11"/>
  <c r="JS90" i="11"/>
  <c r="JS83" i="11"/>
  <c r="JS104" i="11"/>
  <c r="JR98" i="11"/>
  <c r="JS99" i="11"/>
  <c r="JS115" i="11"/>
  <c r="JR111" i="11"/>
  <c r="JS114" i="11"/>
  <c r="JS10" i="11"/>
  <c r="JR10" i="11"/>
  <c r="JS17" i="11"/>
  <c r="JR19" i="11"/>
  <c r="JR27" i="11"/>
  <c r="JR28" i="11"/>
  <c r="JS36" i="11"/>
  <c r="JR39" i="11"/>
  <c r="JR46" i="11"/>
  <c r="JS48" i="11"/>
  <c r="JR51" i="11"/>
  <c r="JS63" i="11"/>
  <c r="JR57" i="11"/>
  <c r="JR53" i="11"/>
  <c r="JR65" i="11"/>
  <c r="JS71" i="11"/>
  <c r="JR79" i="11"/>
  <c r="JR76" i="11"/>
  <c r="JR78" i="11"/>
  <c r="JR86" i="11"/>
  <c r="JS86" i="11"/>
  <c r="JR92" i="11"/>
  <c r="JR85" i="11"/>
  <c r="JR107" i="11"/>
  <c r="JS102" i="11"/>
  <c r="JS103" i="11"/>
  <c r="JR117" i="11"/>
  <c r="JS113" i="11"/>
  <c r="JR112" i="11"/>
  <c r="JR2" i="11"/>
  <c r="JS8" i="11"/>
  <c r="JR9" i="11"/>
  <c r="JR20" i="11"/>
  <c r="JR21" i="11"/>
  <c r="JR22" i="11"/>
  <c r="JR30" i="11"/>
  <c r="JS33" i="11"/>
  <c r="JR35" i="11"/>
  <c r="JR48" i="11"/>
  <c r="JS44" i="11"/>
  <c r="JS42" i="11"/>
  <c r="JS56" i="11"/>
  <c r="JS59" i="11"/>
  <c r="JR60" i="11"/>
  <c r="JS67" i="11"/>
  <c r="JS53" i="11"/>
  <c r="JR75" i="11"/>
  <c r="JR80" i="11"/>
  <c r="JR77" i="11"/>
  <c r="JS89" i="11"/>
  <c r="JS91" i="11"/>
  <c r="JS94" i="11"/>
  <c r="JR88" i="11"/>
  <c r="JR109" i="11"/>
  <c r="JR105" i="11"/>
  <c r="JR106" i="11"/>
  <c r="JR116" i="11"/>
  <c r="JR118" i="11"/>
  <c r="JS119" i="11"/>
  <c r="JS2" i="11"/>
  <c r="JR8" i="11"/>
  <c r="JR14" i="11"/>
  <c r="JR18" i="11"/>
  <c r="JS23" i="11"/>
  <c r="JS27" i="11"/>
  <c r="JS28" i="11"/>
  <c r="JR31" i="11"/>
  <c r="JS39" i="11"/>
  <c r="JS32" i="11"/>
  <c r="JR45" i="11"/>
  <c r="JR50" i="11"/>
  <c r="JR61" i="11"/>
  <c r="JR49" i="11"/>
  <c r="JS62" i="11"/>
  <c r="JS64" i="11"/>
  <c r="JR66" i="11"/>
  <c r="JS79" i="11"/>
  <c r="JR68" i="11"/>
  <c r="JS78" i="11"/>
  <c r="JR91" i="11"/>
  <c r="JR87" i="11"/>
  <c r="JR97" i="11"/>
  <c r="JS88" i="11"/>
  <c r="JS101" i="11"/>
  <c r="JS85" i="11"/>
  <c r="JR108" i="11"/>
  <c r="JS117" i="11"/>
  <c r="JS120" i="11"/>
  <c r="JR119" i="11"/>
  <c r="JT4" i="11"/>
  <c r="JR6" i="11"/>
  <c r="JS12" i="11"/>
  <c r="JS20" i="11"/>
  <c r="JR26" i="11"/>
  <c r="JS22" i="11"/>
  <c r="JS29" i="11"/>
  <c r="JR37" i="11"/>
  <c r="JS41" i="11"/>
  <c r="JS38" i="11"/>
  <c r="JS47" i="11"/>
  <c r="JR36" i="11"/>
  <c r="JR52" i="11"/>
  <c r="JS54" i="11"/>
  <c r="JS68" i="11"/>
  <c r="JS65" i="11"/>
  <c r="JR58" i="11"/>
  <c r="JR82" i="11"/>
  <c r="JR72" i="11"/>
  <c r="JR81" i="11"/>
  <c r="JS93" i="11"/>
  <c r="JR90" i="11"/>
  <c r="JR83" i="11"/>
  <c r="JR95" i="11"/>
  <c r="JR102" i="11"/>
  <c r="JR99" i="11"/>
  <c r="JS106" i="11"/>
  <c r="JR113" i="11"/>
  <c r="JR110" i="11"/>
  <c r="JR121" i="11"/>
  <c r="JS11" i="11"/>
  <c r="JS9" i="11"/>
  <c r="JS14" i="11"/>
  <c r="JS13" i="11"/>
  <c r="JS21" i="11"/>
  <c r="JR25" i="11"/>
  <c r="JS30" i="11"/>
  <c r="JS31" i="11"/>
  <c r="JS37" i="11"/>
  <c r="JS40" i="11"/>
  <c r="JS43" i="11"/>
  <c r="JS50" i="11"/>
  <c r="JR59" i="11"/>
  <c r="JR55" i="11"/>
  <c r="JS70" i="11"/>
  <c r="JR69" i="11"/>
  <c r="JS60" i="11"/>
  <c r="JR74" i="11"/>
  <c r="JR73" i="11"/>
  <c r="JR89" i="11"/>
  <c r="JS96" i="11"/>
  <c r="JR94" i="11"/>
  <c r="JS84" i="11"/>
  <c r="JR100" i="11"/>
  <c r="JS107" i="11"/>
  <c r="JR103" i="11"/>
  <c r="JS108" i="11"/>
  <c r="JS116" i="11"/>
  <c r="JR114" i="11"/>
  <c r="JS80" i="11"/>
  <c r="JR101" i="11"/>
  <c r="JS112" i="11"/>
  <c r="JR115" i="11"/>
  <c r="JS6" i="11"/>
  <c r="JR11" i="11"/>
  <c r="JS16" i="11"/>
  <c r="JR16" i="11"/>
  <c r="JS26" i="11"/>
  <c r="JR29" i="11"/>
  <c r="JS19" i="11"/>
  <c r="JR34" i="11"/>
  <c r="JR42" i="11"/>
  <c r="JR41" i="11"/>
  <c r="JS45" i="11"/>
  <c r="JR43" i="11"/>
  <c r="JS61" i="11"/>
  <c r="JS57" i="11"/>
  <c r="JS72" i="11"/>
  <c r="JR71" i="11"/>
  <c r="JR63" i="11"/>
  <c r="JS75" i="11"/>
  <c r="JS76" i="11"/>
  <c r="JR93" i="11"/>
  <c r="JS98" i="11"/>
  <c r="JR84" i="11"/>
  <c r="JS92" i="11"/>
  <c r="JR104" i="11"/>
  <c r="JS109" i="11"/>
  <c r="JS105" i="11"/>
  <c r="JS110" i="11"/>
  <c r="JR120" i="11"/>
  <c r="JS118" i="11"/>
  <c r="JR7" i="11"/>
  <c r="JR12" i="11"/>
  <c r="JR17" i="11"/>
  <c r="JS18" i="11"/>
  <c r="JR24" i="11"/>
  <c r="JR33" i="11"/>
  <c r="JS25" i="11"/>
  <c r="JS34" i="11"/>
  <c r="JR40" i="11"/>
  <c r="JR44" i="11"/>
  <c r="JR47" i="11"/>
  <c r="JR56" i="11"/>
  <c r="JS52" i="11"/>
  <c r="JS55" i="11"/>
  <c r="JR67" i="11"/>
  <c r="JS51" i="11"/>
  <c r="JS66" i="11"/>
  <c r="JS82" i="11"/>
  <c r="JS95" i="11"/>
  <c r="JS100" i="11"/>
  <c r="JS87" i="11"/>
  <c r="JS97" i="11"/>
  <c r="JS111" i="11"/>
  <c r="JS81" i="11"/>
  <c r="JS121" i="11"/>
  <c r="JP122" i="11"/>
  <c r="JQ122" i="11"/>
  <c r="JU7" i="11" l="1"/>
  <c r="JU10" i="11"/>
  <c r="JU17" i="11"/>
  <c r="JT23" i="11"/>
  <c r="JT22" i="11"/>
  <c r="JU26" i="11"/>
  <c r="JU37" i="11"/>
  <c r="JU38" i="11"/>
  <c r="JU46" i="11"/>
  <c r="JU45" i="11"/>
  <c r="JT52" i="11"/>
  <c r="JT44" i="11"/>
  <c r="JU60" i="11"/>
  <c r="JU52" i="11"/>
  <c r="JT68" i="11"/>
  <c r="JU76" i="11"/>
  <c r="JT64" i="11"/>
  <c r="JT79" i="11"/>
  <c r="JT84" i="11"/>
  <c r="JT66" i="11"/>
  <c r="JT95" i="11"/>
  <c r="JU93" i="11"/>
  <c r="JU98" i="11"/>
  <c r="JT99" i="11"/>
  <c r="JU116" i="11"/>
  <c r="JT115" i="11"/>
  <c r="JU119" i="11"/>
  <c r="JT121" i="11"/>
  <c r="JT110" i="11"/>
  <c r="JU9" i="11"/>
  <c r="JU12" i="11"/>
  <c r="JT16" i="11"/>
  <c r="JT25" i="11"/>
  <c r="JT24" i="11"/>
  <c r="JU24" i="11"/>
  <c r="JT29" i="11"/>
  <c r="JU39" i="11"/>
  <c r="JU25" i="11"/>
  <c r="JU49" i="11"/>
  <c r="JT54" i="11"/>
  <c r="JU47" i="11"/>
  <c r="JU58" i="11"/>
  <c r="JU54" i="11"/>
  <c r="JT70" i="11"/>
  <c r="JU78" i="11"/>
  <c r="JT65" i="11"/>
  <c r="JT81" i="11"/>
  <c r="JT86" i="11"/>
  <c r="JU82" i="11"/>
  <c r="JT76" i="11"/>
  <c r="JT96" i="11"/>
  <c r="JU100" i="11"/>
  <c r="JT101" i="11"/>
  <c r="JU118" i="11"/>
  <c r="JU102" i="11"/>
  <c r="JU83" i="11"/>
  <c r="JT112" i="11"/>
  <c r="JT118" i="11"/>
  <c r="JT21" i="11"/>
  <c r="JT113" i="11"/>
  <c r="JT6" i="11"/>
  <c r="JU8" i="11"/>
  <c r="JT11" i="11"/>
  <c r="JU19" i="11"/>
  <c r="JT27" i="11"/>
  <c r="JT26" i="11"/>
  <c r="JU30" i="11"/>
  <c r="JT30" i="11"/>
  <c r="JU41" i="11"/>
  <c r="JT35" i="11"/>
  <c r="JU42" i="11"/>
  <c r="JT56" i="11"/>
  <c r="JT49" i="11"/>
  <c r="JT63" i="11"/>
  <c r="JT57" i="11"/>
  <c r="JT72" i="11"/>
  <c r="JU80" i="11"/>
  <c r="JU64" i="11"/>
  <c r="JU69" i="11"/>
  <c r="JT88" i="11"/>
  <c r="JT83" i="11"/>
  <c r="JT80" i="11"/>
  <c r="JT98" i="11"/>
  <c r="JU87" i="11"/>
  <c r="JU92" i="11"/>
  <c r="JU104" i="11"/>
  <c r="JU107" i="11"/>
  <c r="JU97" i="11"/>
  <c r="JU121" i="11"/>
  <c r="JU120" i="11"/>
  <c r="JT7" i="11"/>
  <c r="JU44" i="11"/>
  <c r="JT47" i="11"/>
  <c r="JU62" i="11"/>
  <c r="JU61" i="11"/>
  <c r="JU81" i="11"/>
  <c r="JU89" i="11"/>
  <c r="JT97" i="11"/>
  <c r="JT119" i="11"/>
  <c r="JT8" i="11"/>
  <c r="JT9" i="11"/>
  <c r="JU13" i="11"/>
  <c r="JT15" i="11"/>
  <c r="JT18" i="11"/>
  <c r="JT28" i="11"/>
  <c r="JU32" i="11"/>
  <c r="JU22" i="11"/>
  <c r="JU36" i="11"/>
  <c r="JT32" i="11"/>
  <c r="JU43" i="11"/>
  <c r="JT58" i="11"/>
  <c r="JT51" i="11"/>
  <c r="JU50" i="11"/>
  <c r="JU59" i="11"/>
  <c r="JT74" i="11"/>
  <c r="JU55" i="11"/>
  <c r="JT69" i="11"/>
  <c r="JU71" i="11"/>
  <c r="JU84" i="11"/>
  <c r="JT85" i="11"/>
  <c r="JT78" i="11"/>
  <c r="JT100" i="11"/>
  <c r="JT90" i="11"/>
  <c r="JU106" i="11"/>
  <c r="JU101" i="11"/>
  <c r="JU109" i="11"/>
  <c r="JT105" i="11"/>
  <c r="JT117" i="11"/>
  <c r="JU103" i="11"/>
  <c r="JT53" i="11"/>
  <c r="JU6" i="11"/>
  <c r="JT10" i="11"/>
  <c r="JT13" i="11"/>
  <c r="JU16" i="11"/>
  <c r="JU21" i="11"/>
  <c r="JU28" i="11"/>
  <c r="JU27" i="11"/>
  <c r="JT38" i="11"/>
  <c r="JT33" i="11"/>
  <c r="JT34" i="11"/>
  <c r="JT40" i="11"/>
  <c r="JT60" i="11"/>
  <c r="JU53" i="11"/>
  <c r="JU56" i="11"/>
  <c r="JT55" i="11"/>
  <c r="JU68" i="11"/>
  <c r="JT61" i="11"/>
  <c r="JT71" i="11"/>
  <c r="JU73" i="11"/>
  <c r="JU86" i="11"/>
  <c r="JT87" i="11"/>
  <c r="JU85" i="11"/>
  <c r="JT102" i="11"/>
  <c r="JT94" i="11"/>
  <c r="JU108" i="11"/>
  <c r="JT107" i="11"/>
  <c r="JU111" i="11"/>
  <c r="JU99" i="11"/>
  <c r="JT106" i="11"/>
  <c r="JT114" i="11"/>
  <c r="JT2" i="11"/>
  <c r="JT12" i="11"/>
  <c r="JT14" i="11"/>
  <c r="JT17" i="11"/>
  <c r="JU18" i="11"/>
  <c r="JU29" i="11"/>
  <c r="JT31" i="11"/>
  <c r="JT39" i="11"/>
  <c r="JT37" i="11"/>
  <c r="JU34" i="11"/>
  <c r="JT46" i="11"/>
  <c r="JT62" i="11"/>
  <c r="JU51" i="11"/>
  <c r="JU63" i="11"/>
  <c r="JU57" i="11"/>
  <c r="JU70" i="11"/>
  <c r="JT67" i="11"/>
  <c r="JT73" i="11"/>
  <c r="JU75" i="11"/>
  <c r="JU88" i="11"/>
  <c r="JT89" i="11"/>
  <c r="JT82" i="11"/>
  <c r="JT104" i="11"/>
  <c r="JT92" i="11"/>
  <c r="JU110" i="11"/>
  <c r="JT109" i="11"/>
  <c r="JU113" i="11"/>
  <c r="JT103" i="11"/>
  <c r="JT116" i="11"/>
  <c r="JV4" i="11"/>
  <c r="JU20" i="11"/>
  <c r="JU23" i="11"/>
  <c r="JU35" i="11"/>
  <c r="JT36" i="11"/>
  <c r="JT43" i="11"/>
  <c r="JT50" i="11"/>
  <c r="JU67" i="11"/>
  <c r="JU74" i="11"/>
  <c r="JT77" i="11"/>
  <c r="JT93" i="11"/>
  <c r="JU96" i="11"/>
  <c r="JU117" i="11"/>
  <c r="JU2" i="11"/>
  <c r="JU14" i="11"/>
  <c r="JU15" i="11"/>
  <c r="JT19" i="11"/>
  <c r="JT20" i="11"/>
  <c r="JU31" i="11"/>
  <c r="JU33" i="11"/>
  <c r="JT41" i="11"/>
  <c r="JU40" i="11"/>
  <c r="JT42" i="11"/>
  <c r="JT48" i="11"/>
  <c r="JT45" i="11"/>
  <c r="JU48" i="11"/>
  <c r="JU65" i="11"/>
  <c r="JU66" i="11"/>
  <c r="JU72" i="11"/>
  <c r="JT59" i="11"/>
  <c r="JT75" i="11"/>
  <c r="JU77" i="11"/>
  <c r="JU90" i="11"/>
  <c r="JT91" i="11"/>
  <c r="JU95" i="11"/>
  <c r="JU91" i="11"/>
  <c r="JU94" i="11"/>
  <c r="JU112" i="11"/>
  <c r="JT111" i="11"/>
  <c r="JU115" i="11"/>
  <c r="JU105" i="11"/>
  <c r="JT108" i="11"/>
  <c r="JU11" i="11"/>
  <c r="JU79" i="11"/>
  <c r="JU114" i="11"/>
  <c r="JT120" i="11"/>
  <c r="JS122" i="11"/>
  <c r="JR122" i="11"/>
  <c r="JV6" i="11" l="1"/>
  <c r="JV9" i="11"/>
  <c r="JV10" i="11"/>
  <c r="JW15" i="11"/>
  <c r="JV20" i="11"/>
  <c r="JW28" i="11"/>
  <c r="JV32" i="11"/>
  <c r="JW34" i="11"/>
  <c r="JW42" i="11"/>
  <c r="JV47" i="11"/>
  <c r="JV35" i="11"/>
  <c r="JV37" i="11"/>
  <c r="JW64" i="11"/>
  <c r="JW60" i="11"/>
  <c r="JV54" i="11"/>
  <c r="JW66" i="11"/>
  <c r="JW70" i="11"/>
  <c r="JV77" i="11"/>
  <c r="JV79" i="11"/>
  <c r="JW82" i="11"/>
  <c r="JW88" i="11"/>
  <c r="JV86" i="11"/>
  <c r="JW93" i="11"/>
  <c r="JV84" i="11"/>
  <c r="JW103" i="11"/>
  <c r="JW110" i="11"/>
  <c r="JW102" i="11"/>
  <c r="JV119" i="11"/>
  <c r="JV117" i="11"/>
  <c r="JV105" i="11"/>
  <c r="JV97" i="11"/>
  <c r="JW6" i="11"/>
  <c r="JW11" i="11"/>
  <c r="JV12" i="11"/>
  <c r="JW16" i="11"/>
  <c r="JW22" i="11"/>
  <c r="JW29" i="11"/>
  <c r="JV34" i="11"/>
  <c r="JW35" i="11"/>
  <c r="JW38" i="11"/>
  <c r="JV45" i="11"/>
  <c r="JW41" i="11"/>
  <c r="JW44" i="11"/>
  <c r="JW51" i="11"/>
  <c r="JW50" i="11"/>
  <c r="JV59" i="11"/>
  <c r="JV57" i="11"/>
  <c r="JW72" i="11"/>
  <c r="JV78" i="11"/>
  <c r="JV74" i="11"/>
  <c r="JV83" i="11"/>
  <c r="JW92" i="11"/>
  <c r="JV89" i="11"/>
  <c r="JV96" i="11"/>
  <c r="JV87" i="11"/>
  <c r="JV106" i="11"/>
  <c r="JV104" i="11"/>
  <c r="JW107" i="11"/>
  <c r="JW118" i="11"/>
  <c r="JW121" i="11"/>
  <c r="JV118" i="11"/>
  <c r="JV11" i="11"/>
  <c r="JW21" i="11"/>
  <c r="JW36" i="11"/>
  <c r="JW45" i="11"/>
  <c r="JW53" i="11"/>
  <c r="JW73" i="11"/>
  <c r="JW65" i="11"/>
  <c r="JW85" i="11"/>
  <c r="JW98" i="11"/>
  <c r="JW106" i="11"/>
  <c r="JV114" i="11"/>
  <c r="JW113" i="11"/>
  <c r="JV2" i="11"/>
  <c r="JV8" i="11"/>
  <c r="JW13" i="11"/>
  <c r="JV17" i="11"/>
  <c r="JV25" i="11"/>
  <c r="JW17" i="11"/>
  <c r="JV31" i="11"/>
  <c r="JV36" i="11"/>
  <c r="JV40" i="11"/>
  <c r="JW47" i="11"/>
  <c r="JW43" i="11"/>
  <c r="JW39" i="11"/>
  <c r="JV53" i="11"/>
  <c r="JV56" i="11"/>
  <c r="JW61" i="11"/>
  <c r="JV68" i="11"/>
  <c r="JW59" i="11"/>
  <c r="JW77" i="11"/>
  <c r="JW75" i="11"/>
  <c r="JW83" i="11"/>
  <c r="JW97" i="11"/>
  <c r="JV93" i="11"/>
  <c r="JV98" i="11"/>
  <c r="JV90" i="11"/>
  <c r="JV108" i="11"/>
  <c r="JW87" i="11"/>
  <c r="JW109" i="11"/>
  <c r="JW120" i="11"/>
  <c r="JV111" i="11"/>
  <c r="JV120" i="11"/>
  <c r="JW8" i="11"/>
  <c r="JV29" i="11"/>
  <c r="JW27" i="11"/>
  <c r="JV30" i="11"/>
  <c r="JV48" i="11"/>
  <c r="JV61" i="11"/>
  <c r="JV67" i="11"/>
  <c r="JV71" i="11"/>
  <c r="JV76" i="11"/>
  <c r="JW89" i="11"/>
  <c r="JW105" i="11"/>
  <c r="JV107" i="11"/>
  <c r="JV121" i="11"/>
  <c r="JW2" i="11"/>
  <c r="JX4" i="11"/>
  <c r="JV13" i="11"/>
  <c r="JW19" i="11"/>
  <c r="JW20" i="11"/>
  <c r="JW23" i="11"/>
  <c r="JW32" i="11"/>
  <c r="JV33" i="11"/>
  <c r="JW40" i="11"/>
  <c r="JV49" i="11"/>
  <c r="JV44" i="11"/>
  <c r="JV46" i="11"/>
  <c r="JW55" i="11"/>
  <c r="JW58" i="11"/>
  <c r="JW63" i="11"/>
  <c r="JV70" i="11"/>
  <c r="JV65" i="11"/>
  <c r="JW78" i="11"/>
  <c r="JW79" i="11"/>
  <c r="JV88" i="11"/>
  <c r="JW99" i="11"/>
  <c r="JW95" i="11"/>
  <c r="JW80" i="11"/>
  <c r="JW84" i="11"/>
  <c r="JV110" i="11"/>
  <c r="JV101" i="11"/>
  <c r="JW111" i="11"/>
  <c r="JV112" i="11"/>
  <c r="JV113" i="11"/>
  <c r="JW57" i="11"/>
  <c r="JW10" i="11"/>
  <c r="JW9" i="11"/>
  <c r="JV15" i="11"/>
  <c r="JV21" i="11"/>
  <c r="JW25" i="11"/>
  <c r="JV26" i="11"/>
  <c r="JV27" i="11"/>
  <c r="JW31" i="11"/>
  <c r="JV39" i="11"/>
  <c r="JV42" i="11"/>
  <c r="JW46" i="11"/>
  <c r="JV51" i="11"/>
  <c r="JV60" i="11"/>
  <c r="JW56" i="11"/>
  <c r="JW69" i="11"/>
  <c r="JV72" i="11"/>
  <c r="JW67" i="11"/>
  <c r="JV81" i="11"/>
  <c r="JW74" i="11"/>
  <c r="JV92" i="11"/>
  <c r="JW101" i="11"/>
  <c r="JV69" i="11"/>
  <c r="JW91" i="11"/>
  <c r="JV94" i="11"/>
  <c r="JW90" i="11"/>
  <c r="JW104" i="11"/>
  <c r="JV99" i="11"/>
  <c r="JW115" i="11"/>
  <c r="JV116" i="11"/>
  <c r="JV24" i="11"/>
  <c r="JW12" i="11"/>
  <c r="JW7" i="11"/>
  <c r="JV16" i="11"/>
  <c r="JV18" i="11"/>
  <c r="JV28" i="11"/>
  <c r="JW26" i="11"/>
  <c r="JW24" i="11"/>
  <c r="JW33" i="11"/>
  <c r="JV41" i="11"/>
  <c r="JV43" i="11"/>
  <c r="JV50" i="11"/>
  <c r="JV55" i="11"/>
  <c r="JW62" i="11"/>
  <c r="JV52" i="11"/>
  <c r="JW71" i="11"/>
  <c r="JW54" i="11"/>
  <c r="JV64" i="11"/>
  <c r="JW81" i="11"/>
  <c r="JV73" i="11"/>
  <c r="JW94" i="11"/>
  <c r="JV82" i="11"/>
  <c r="JW86" i="11"/>
  <c r="JW96" i="11"/>
  <c r="JV103" i="11"/>
  <c r="JW100" i="11"/>
  <c r="JV102" i="11"/>
  <c r="JW114" i="11"/>
  <c r="JW119" i="11"/>
  <c r="JW117" i="11"/>
  <c r="JV7" i="11"/>
  <c r="JV14" i="11"/>
  <c r="JV19" i="11"/>
  <c r="JW18" i="11"/>
  <c r="JV23" i="11"/>
  <c r="JV22" i="11"/>
  <c r="JW30" i="11"/>
  <c r="JV38" i="11"/>
  <c r="JW37" i="11"/>
  <c r="JW49" i="11"/>
  <c r="JW48" i="11"/>
  <c r="JV62" i="11"/>
  <c r="JV58" i="11"/>
  <c r="JW52" i="11"/>
  <c r="JV66" i="11"/>
  <c r="JW68" i="11"/>
  <c r="JV63" i="11"/>
  <c r="JV75" i="11"/>
  <c r="JV80" i="11"/>
  <c r="JV85" i="11"/>
  <c r="JV95" i="11"/>
  <c r="JV91" i="11"/>
  <c r="JW76" i="11"/>
  <c r="JV100" i="11"/>
  <c r="JW108" i="11"/>
  <c r="JV109" i="11"/>
  <c r="JV115" i="11"/>
  <c r="JW112" i="11"/>
  <c r="JW116" i="11"/>
  <c r="JW14" i="11"/>
  <c r="JT122" i="11"/>
  <c r="JU122" i="11"/>
  <c r="JW122" i="11" l="1"/>
  <c r="JZ4" i="11"/>
  <c r="JX8" i="11"/>
  <c r="JY9" i="11"/>
  <c r="JX11" i="11"/>
  <c r="JX24" i="11"/>
  <c r="JY27" i="11"/>
  <c r="JY29" i="11"/>
  <c r="JY38" i="11"/>
  <c r="JY37" i="11"/>
  <c r="JY43" i="11"/>
  <c r="JY48" i="11"/>
  <c r="JX57" i="11"/>
  <c r="JY52" i="11"/>
  <c r="JX62" i="11"/>
  <c r="JY60" i="11"/>
  <c r="JY69" i="11"/>
  <c r="JX68" i="11"/>
  <c r="JY46" i="11"/>
  <c r="JY80" i="11"/>
  <c r="JY87" i="11"/>
  <c r="JX84" i="11"/>
  <c r="JX79" i="11"/>
  <c r="JX99" i="11"/>
  <c r="JX95" i="11"/>
  <c r="JX100" i="11"/>
  <c r="JY117" i="11"/>
  <c r="JX110" i="11"/>
  <c r="JY112" i="11"/>
  <c r="JY120" i="11"/>
  <c r="JY121" i="11"/>
  <c r="JY2" i="11"/>
  <c r="JX82" i="11"/>
  <c r="JY81" i="11"/>
  <c r="JX98" i="11"/>
  <c r="JX120" i="11"/>
  <c r="JX7" i="11"/>
  <c r="JY11" i="11"/>
  <c r="JY7" i="11"/>
  <c r="JX18" i="11"/>
  <c r="JX26" i="11"/>
  <c r="JY30" i="11"/>
  <c r="JY31" i="11"/>
  <c r="JY24" i="11"/>
  <c r="JY40" i="11"/>
  <c r="JY45" i="11"/>
  <c r="JY50" i="11"/>
  <c r="JX59" i="11"/>
  <c r="JX46" i="11"/>
  <c r="JY64" i="11"/>
  <c r="JY65" i="11"/>
  <c r="JY71" i="11"/>
  <c r="JX70" i="11"/>
  <c r="JX67" i="11"/>
  <c r="JX83" i="11"/>
  <c r="JY89" i="11"/>
  <c r="JX86" i="11"/>
  <c r="JX81" i="11"/>
  <c r="JX101" i="11"/>
  <c r="JY86" i="11"/>
  <c r="JX102" i="11"/>
  <c r="JY119" i="11"/>
  <c r="JX112" i="11"/>
  <c r="JY114" i="11"/>
  <c r="JX109" i="11"/>
  <c r="JX113" i="11"/>
  <c r="JY18" i="11"/>
  <c r="JX9" i="11"/>
  <c r="JY13" i="11"/>
  <c r="JX12" i="11"/>
  <c r="JY20" i="11"/>
  <c r="JX28" i="11"/>
  <c r="JY22" i="11"/>
  <c r="JY26" i="11"/>
  <c r="JX32" i="11"/>
  <c r="JY42" i="11"/>
  <c r="JY47" i="11"/>
  <c r="JX47" i="11"/>
  <c r="JX61" i="11"/>
  <c r="JX54" i="11"/>
  <c r="JY66" i="11"/>
  <c r="JX63" i="11"/>
  <c r="JY73" i="11"/>
  <c r="JX72" i="11"/>
  <c r="JY68" i="11"/>
  <c r="JX85" i="11"/>
  <c r="JX77" i="11"/>
  <c r="JX88" i="11"/>
  <c r="JY84" i="11"/>
  <c r="JX103" i="11"/>
  <c r="JX93" i="11"/>
  <c r="JY91" i="11"/>
  <c r="JY105" i="11"/>
  <c r="JX114" i="11"/>
  <c r="JY116" i="11"/>
  <c r="JX107" i="11"/>
  <c r="JY102" i="11"/>
  <c r="JX22" i="11"/>
  <c r="JY56" i="11"/>
  <c r="JX60" i="11"/>
  <c r="JY85" i="11"/>
  <c r="JY101" i="11"/>
  <c r="JY110" i="11"/>
  <c r="JX6" i="11"/>
  <c r="JY15" i="11"/>
  <c r="JX13" i="11"/>
  <c r="JX14" i="11"/>
  <c r="JY19" i="11"/>
  <c r="JX20" i="11"/>
  <c r="JX30" i="11"/>
  <c r="JX37" i="11"/>
  <c r="JX29" i="11"/>
  <c r="JX33" i="11"/>
  <c r="JX45" i="11"/>
  <c r="JX43" i="11"/>
  <c r="JY59" i="11"/>
  <c r="JY53" i="11"/>
  <c r="JX69" i="11"/>
  <c r="JY75" i="11"/>
  <c r="JX74" i="11"/>
  <c r="JY70" i="11"/>
  <c r="JX87" i="11"/>
  <c r="JY78" i="11"/>
  <c r="JX90" i="11"/>
  <c r="JY90" i="11"/>
  <c r="JX105" i="11"/>
  <c r="JY95" i="11"/>
  <c r="JY107" i="11"/>
  <c r="JY103" i="11"/>
  <c r="JX116" i="11"/>
  <c r="JY118" i="11"/>
  <c r="JX115" i="11"/>
  <c r="JY14" i="11"/>
  <c r="JY63" i="11"/>
  <c r="JX75" i="11"/>
  <c r="JX108" i="11"/>
  <c r="JY6" i="11"/>
  <c r="JX10" i="11"/>
  <c r="JX16" i="11"/>
  <c r="JX17" i="11"/>
  <c r="JX21" i="11"/>
  <c r="JY21" i="11"/>
  <c r="JX31" i="11"/>
  <c r="JX40" i="11"/>
  <c r="JY35" i="11"/>
  <c r="JX39" i="11"/>
  <c r="JX49" i="11"/>
  <c r="JY41" i="11"/>
  <c r="JY54" i="11"/>
  <c r="JX50" i="11"/>
  <c r="JX71" i="11"/>
  <c r="JY77" i="11"/>
  <c r="JX76" i="11"/>
  <c r="JY72" i="11"/>
  <c r="JX89" i="11"/>
  <c r="JX65" i="11"/>
  <c r="JX92" i="11"/>
  <c r="JY94" i="11"/>
  <c r="JY82" i="11"/>
  <c r="JX91" i="11"/>
  <c r="JY109" i="11"/>
  <c r="JY96" i="11"/>
  <c r="JY98" i="11"/>
  <c r="JX104" i="11"/>
  <c r="JX119" i="11"/>
  <c r="JY44" i="11"/>
  <c r="JY8" i="11"/>
  <c r="JY10" i="11"/>
  <c r="JX15" i="11"/>
  <c r="JY17" i="11"/>
  <c r="JX23" i="11"/>
  <c r="JY25" i="11"/>
  <c r="JY32" i="11"/>
  <c r="JX42" i="11"/>
  <c r="JX36" i="11"/>
  <c r="JX41" i="11"/>
  <c r="JX51" i="11"/>
  <c r="JX48" i="11"/>
  <c r="JY57" i="11"/>
  <c r="JX56" i="11"/>
  <c r="JX73" i="11"/>
  <c r="JY79" i="11"/>
  <c r="JX78" i="11"/>
  <c r="JY74" i="11"/>
  <c r="JX52" i="11"/>
  <c r="JX58" i="11"/>
  <c r="JX94" i="11"/>
  <c r="JY88" i="11"/>
  <c r="JY97" i="11"/>
  <c r="JY93" i="11"/>
  <c r="JY111" i="11"/>
  <c r="JY100" i="11"/>
  <c r="JY106" i="11"/>
  <c r="JY104" i="11"/>
  <c r="JX121" i="11"/>
  <c r="JY23" i="11"/>
  <c r="JX2" i="11"/>
  <c r="JY12" i="11"/>
  <c r="JY16" i="11"/>
  <c r="JX19" i="11"/>
  <c r="JX25" i="11"/>
  <c r="JY28" i="11"/>
  <c r="JY34" i="11"/>
  <c r="JX34" i="11"/>
  <c r="JY39" i="11"/>
  <c r="JY33" i="11"/>
  <c r="JX53" i="11"/>
  <c r="JX44" i="11"/>
  <c r="JY51" i="11"/>
  <c r="JY58" i="11"/>
  <c r="JY62" i="11"/>
  <c r="JX66" i="11"/>
  <c r="JX80" i="11"/>
  <c r="JY76" i="11"/>
  <c r="JY83" i="11"/>
  <c r="JY67" i="11"/>
  <c r="JX64" i="11"/>
  <c r="JY92" i="11"/>
  <c r="JY99" i="11"/>
  <c r="JX96" i="11"/>
  <c r="JY113" i="11"/>
  <c r="JX106" i="11"/>
  <c r="JY108" i="11"/>
  <c r="JX118" i="11"/>
  <c r="JX111" i="11"/>
  <c r="JX27" i="11"/>
  <c r="JY36" i="11"/>
  <c r="JX35" i="11"/>
  <c r="JX38" i="11"/>
  <c r="JX55" i="11"/>
  <c r="JY49" i="11"/>
  <c r="JY55" i="11"/>
  <c r="JY61" i="11"/>
  <c r="JX97" i="11"/>
  <c r="JY115" i="11"/>
  <c r="JX117" i="11"/>
  <c r="JV122" i="11"/>
  <c r="JX122" i="11" l="1"/>
  <c r="JZ6" i="11"/>
  <c r="KA15" i="11"/>
  <c r="KA17" i="11"/>
  <c r="KA16" i="11"/>
  <c r="JZ21" i="11"/>
  <c r="JZ29" i="11"/>
  <c r="KA31" i="11"/>
  <c r="JZ35" i="11"/>
  <c r="JZ40" i="11"/>
  <c r="KA44" i="11"/>
  <c r="KA43" i="11"/>
  <c r="JZ52" i="11"/>
  <c r="JZ57" i="11"/>
  <c r="KA53" i="11"/>
  <c r="KA68" i="11"/>
  <c r="JZ63" i="11"/>
  <c r="KA73" i="11"/>
  <c r="JZ77" i="11"/>
  <c r="JZ75" i="11"/>
  <c r="JZ84" i="11"/>
  <c r="KA84" i="11"/>
  <c r="KA85" i="11"/>
  <c r="KA89" i="11"/>
  <c r="KA99" i="11"/>
  <c r="JZ103" i="11"/>
  <c r="KA74" i="11"/>
  <c r="KA121" i="11"/>
  <c r="JZ112" i="11"/>
  <c r="JZ110" i="11"/>
  <c r="KA11" i="11"/>
  <c r="JZ17" i="11"/>
  <c r="KA28" i="11"/>
  <c r="KA38" i="11"/>
  <c r="KA40" i="11"/>
  <c r="KA54" i="11"/>
  <c r="JZ67" i="11"/>
  <c r="KA80" i="11"/>
  <c r="JZ83" i="11"/>
  <c r="KA94" i="11"/>
  <c r="KA95" i="11"/>
  <c r="KA116" i="11"/>
  <c r="KA117" i="11"/>
  <c r="KA6" i="11"/>
  <c r="KA8" i="11"/>
  <c r="JZ18" i="11"/>
  <c r="JZ19" i="11"/>
  <c r="KA22" i="11"/>
  <c r="JZ33" i="11"/>
  <c r="KA32" i="11"/>
  <c r="KA37" i="11"/>
  <c r="KA35" i="11"/>
  <c r="KA48" i="11"/>
  <c r="JZ45" i="11"/>
  <c r="KA52" i="11"/>
  <c r="KA59" i="11"/>
  <c r="JZ60" i="11"/>
  <c r="KA70" i="11"/>
  <c r="JZ69" i="11"/>
  <c r="JZ76" i="11"/>
  <c r="JZ78" i="11"/>
  <c r="JZ79" i="11"/>
  <c r="KA87" i="11"/>
  <c r="KA90" i="11"/>
  <c r="KA88" i="11"/>
  <c r="JZ95" i="11"/>
  <c r="KA102" i="11"/>
  <c r="KA105" i="11"/>
  <c r="KA79" i="11"/>
  <c r="JZ114" i="11"/>
  <c r="JZ115" i="11"/>
  <c r="JZ111" i="11"/>
  <c r="JZ11" i="11"/>
  <c r="JZ62" i="11"/>
  <c r="JZ2" i="11"/>
  <c r="JZ8" i="11"/>
  <c r="JZ12" i="11"/>
  <c r="JZ20" i="11"/>
  <c r="KA19" i="11"/>
  <c r="JZ25" i="11"/>
  <c r="JZ26" i="11"/>
  <c r="KA33" i="11"/>
  <c r="JZ38" i="11"/>
  <c r="JZ39" i="11"/>
  <c r="JZ42" i="11"/>
  <c r="JZ50" i="11"/>
  <c r="KA56" i="11"/>
  <c r="JZ51" i="11"/>
  <c r="KA62" i="11"/>
  <c r="KA72" i="11"/>
  <c r="JZ71" i="11"/>
  <c r="JZ82" i="11"/>
  <c r="KA77" i="11"/>
  <c r="KA81" i="11"/>
  <c r="JZ90" i="11"/>
  <c r="JZ94" i="11"/>
  <c r="KA92" i="11"/>
  <c r="JZ99" i="11"/>
  <c r="JZ107" i="11"/>
  <c r="JZ100" i="11"/>
  <c r="KA101" i="11"/>
  <c r="JZ118" i="11"/>
  <c r="JZ119" i="11"/>
  <c r="JZ116" i="11"/>
  <c r="KA13" i="11"/>
  <c r="JZ31" i="11"/>
  <c r="KA46" i="11"/>
  <c r="JZ54" i="11"/>
  <c r="JZ64" i="11"/>
  <c r="KA71" i="11"/>
  <c r="JZ96" i="11"/>
  <c r="JZ73" i="11"/>
  <c r="JZ106" i="11"/>
  <c r="KA119" i="11"/>
  <c r="KA2" i="11"/>
  <c r="KA10" i="11"/>
  <c r="JZ13" i="11"/>
  <c r="KA18" i="11"/>
  <c r="JZ24" i="11"/>
  <c r="KA21" i="11"/>
  <c r="JZ30" i="11"/>
  <c r="KA30" i="11"/>
  <c r="KA41" i="11"/>
  <c r="KA39" i="11"/>
  <c r="JZ47" i="11"/>
  <c r="KA51" i="11"/>
  <c r="JZ61" i="11"/>
  <c r="JZ55" i="11"/>
  <c r="JZ58" i="11"/>
  <c r="KA64" i="11"/>
  <c r="JZ56" i="11"/>
  <c r="JZ70" i="11"/>
  <c r="KA78" i="11"/>
  <c r="JZ87" i="11"/>
  <c r="KA91" i="11"/>
  <c r="KA75" i="11"/>
  <c r="JZ97" i="11"/>
  <c r="JZ102" i="11"/>
  <c r="JZ109" i="11"/>
  <c r="KA103" i="11"/>
  <c r="KA106" i="11"/>
  <c r="KA114" i="11"/>
  <c r="JZ104" i="11"/>
  <c r="JZ117" i="11"/>
  <c r="JZ14" i="11"/>
  <c r="JZ108" i="11"/>
  <c r="KB4" i="11"/>
  <c r="JZ7" i="11"/>
  <c r="JZ10" i="11"/>
  <c r="KA20" i="11"/>
  <c r="KA24" i="11"/>
  <c r="KA25" i="11"/>
  <c r="KA23" i="11"/>
  <c r="JZ34" i="11"/>
  <c r="JZ36" i="11"/>
  <c r="JZ46" i="11"/>
  <c r="JZ41" i="11"/>
  <c r="KA47" i="11"/>
  <c r="KA63" i="11"/>
  <c r="KA57" i="11"/>
  <c r="KA60" i="11"/>
  <c r="JZ65" i="11"/>
  <c r="JZ66" i="11"/>
  <c r="KA76" i="11"/>
  <c r="JZ68" i="11"/>
  <c r="JZ91" i="11"/>
  <c r="KA96" i="11"/>
  <c r="JZ85" i="11"/>
  <c r="JZ89" i="11"/>
  <c r="KA104" i="11"/>
  <c r="JZ105" i="11"/>
  <c r="JZ98" i="11"/>
  <c r="KA108" i="11"/>
  <c r="KA118" i="11"/>
  <c r="KA112" i="11"/>
  <c r="JZ121" i="11"/>
  <c r="KA9" i="11"/>
  <c r="JZ23" i="11"/>
  <c r="KA42" i="11"/>
  <c r="KA61" i="11"/>
  <c r="KA65" i="11"/>
  <c r="JZ81" i="11"/>
  <c r="JZ92" i="11"/>
  <c r="KA109" i="11"/>
  <c r="JZ113" i="11"/>
  <c r="KA14" i="11"/>
  <c r="KA27" i="11"/>
  <c r="JZ32" i="11"/>
  <c r="KA34" i="11"/>
  <c r="JZ48" i="11"/>
  <c r="JZ49" i="11"/>
  <c r="KA49" i="11"/>
  <c r="KA66" i="11"/>
  <c r="JZ74" i="11"/>
  <c r="KA83" i="11"/>
  <c r="JZ86" i="11"/>
  <c r="KA111" i="11"/>
  <c r="KA120" i="11"/>
  <c r="KA7" i="11"/>
  <c r="JZ9" i="11"/>
  <c r="KA12" i="11"/>
  <c r="JZ15" i="11"/>
  <c r="JZ27" i="11"/>
  <c r="JZ28" i="11"/>
  <c r="KA26" i="11"/>
  <c r="JZ37" i="11"/>
  <c r="KA36" i="11"/>
  <c r="JZ44" i="11"/>
  <c r="JZ43" i="11"/>
  <c r="KA50" i="11"/>
  <c r="JZ59" i="11"/>
  <c r="JZ53" i="11"/>
  <c r="KA58" i="11"/>
  <c r="KA67" i="11"/>
  <c r="KA69" i="11"/>
  <c r="JZ80" i="11"/>
  <c r="JZ72" i="11"/>
  <c r="KA93" i="11"/>
  <c r="KA98" i="11"/>
  <c r="JZ88" i="11"/>
  <c r="KA97" i="11"/>
  <c r="KA86" i="11"/>
  <c r="KA107" i="11"/>
  <c r="JZ101" i="11"/>
  <c r="KA110" i="11"/>
  <c r="JZ120" i="11"/>
  <c r="KA115" i="11"/>
  <c r="JZ16" i="11"/>
  <c r="JZ22" i="11"/>
  <c r="KA29" i="11"/>
  <c r="KA45" i="11"/>
  <c r="KA55" i="11"/>
  <c r="KA82" i="11"/>
  <c r="KA100" i="11"/>
  <c r="JZ93" i="11"/>
  <c r="KA113" i="11"/>
  <c r="JY122" i="11"/>
  <c r="KA122" i="11" l="1"/>
  <c r="KB6" i="11"/>
  <c r="KC9" i="11"/>
  <c r="KB14" i="11"/>
  <c r="KC16" i="11"/>
  <c r="KC21" i="11"/>
  <c r="KB18" i="11"/>
  <c r="KC30" i="11"/>
  <c r="KC37" i="11"/>
  <c r="KC36" i="11"/>
  <c r="KC46" i="11"/>
  <c r="KB44" i="11"/>
  <c r="KB62" i="11"/>
  <c r="KC47" i="11"/>
  <c r="KB61" i="11"/>
  <c r="KB55" i="11"/>
  <c r="KB72" i="11"/>
  <c r="KC76" i="11"/>
  <c r="KB75" i="11"/>
  <c r="KC69" i="11"/>
  <c r="KB88" i="11"/>
  <c r="KC66" i="11"/>
  <c r="KB78" i="11"/>
  <c r="KB100" i="11"/>
  <c r="KC82" i="11"/>
  <c r="KB101" i="11"/>
  <c r="KC104" i="11"/>
  <c r="KB105" i="11"/>
  <c r="KC89" i="11"/>
  <c r="KB121" i="11"/>
  <c r="KC120" i="11"/>
  <c r="KB8" i="11"/>
  <c r="KC12" i="11"/>
  <c r="KC17" i="11"/>
  <c r="KB20" i="11"/>
  <c r="KB16" i="11"/>
  <c r="KC26" i="11"/>
  <c r="KC32" i="11"/>
  <c r="KC28" i="11"/>
  <c r="KC39" i="11"/>
  <c r="KB42" i="11"/>
  <c r="KB48" i="11"/>
  <c r="KC40" i="11"/>
  <c r="KC48" i="11"/>
  <c r="KC63" i="11"/>
  <c r="KC57" i="11"/>
  <c r="KB74" i="11"/>
  <c r="KC78" i="11"/>
  <c r="KB77" i="11"/>
  <c r="KC71" i="11"/>
  <c r="KC84" i="11"/>
  <c r="KB83" i="11"/>
  <c r="KC95" i="11"/>
  <c r="KB102" i="11"/>
  <c r="KB94" i="11"/>
  <c r="KC106" i="11"/>
  <c r="KC99" i="11"/>
  <c r="KC107" i="11"/>
  <c r="KB103" i="11"/>
  <c r="KC121" i="11"/>
  <c r="KB112" i="11"/>
  <c r="KB97" i="11"/>
  <c r="KC6" i="11"/>
  <c r="KC14" i="11"/>
  <c r="KB11" i="11"/>
  <c r="KC20" i="11"/>
  <c r="KB19" i="11"/>
  <c r="KC29" i="11"/>
  <c r="KC25" i="11"/>
  <c r="KB36" i="11"/>
  <c r="KC41" i="11"/>
  <c r="KB40" i="11"/>
  <c r="KB50" i="11"/>
  <c r="KB47" i="11"/>
  <c r="KC50" i="11"/>
  <c r="KC65" i="11"/>
  <c r="KB53" i="11"/>
  <c r="KB64" i="11"/>
  <c r="KC80" i="11"/>
  <c r="KB79" i="11"/>
  <c r="KC73" i="11"/>
  <c r="KC86" i="11"/>
  <c r="KB85" i="11"/>
  <c r="KC81" i="11"/>
  <c r="KB104" i="11"/>
  <c r="KC85" i="11"/>
  <c r="KC108" i="11"/>
  <c r="KC102" i="11"/>
  <c r="KC109" i="11"/>
  <c r="KC105" i="11"/>
  <c r="KB110" i="11"/>
  <c r="KB119" i="11"/>
  <c r="KB93" i="11"/>
  <c r="KB2" i="11"/>
  <c r="KC8" i="11"/>
  <c r="KB15" i="11"/>
  <c r="KB21" i="11"/>
  <c r="KB22" i="11"/>
  <c r="KC31" i="11"/>
  <c r="KB29" i="11"/>
  <c r="KC38" i="11"/>
  <c r="KB34" i="11"/>
  <c r="KB37" i="11"/>
  <c r="KB52" i="11"/>
  <c r="KB49" i="11"/>
  <c r="KC51" i="11"/>
  <c r="KC67" i="11"/>
  <c r="KC55" i="11"/>
  <c r="KB67" i="11"/>
  <c r="KC64" i="11"/>
  <c r="KB81" i="11"/>
  <c r="KC75" i="11"/>
  <c r="KC88" i="11"/>
  <c r="KB87" i="11"/>
  <c r="KC93" i="11"/>
  <c r="KC83" i="11"/>
  <c r="KB92" i="11"/>
  <c r="KC110" i="11"/>
  <c r="KB107" i="11"/>
  <c r="KC111" i="11"/>
  <c r="KC97" i="11"/>
  <c r="KC101" i="11"/>
  <c r="KD4" i="11"/>
  <c r="KC11" i="11"/>
  <c r="KB9" i="11"/>
  <c r="KB23" i="11"/>
  <c r="KB24" i="11"/>
  <c r="KC24" i="11"/>
  <c r="KC23" i="11"/>
  <c r="KB39" i="11"/>
  <c r="KC34" i="11"/>
  <c r="KC43" i="11"/>
  <c r="KB54" i="11"/>
  <c r="KB43" i="11"/>
  <c r="KC58" i="11"/>
  <c r="KC54" i="11"/>
  <c r="KC62" i="11"/>
  <c r="KC68" i="11"/>
  <c r="KB65" i="11"/>
  <c r="KC53" i="11"/>
  <c r="KC77" i="11"/>
  <c r="KC90" i="11"/>
  <c r="KB89" i="11"/>
  <c r="KC87" i="11"/>
  <c r="KB90" i="11"/>
  <c r="KC94" i="11"/>
  <c r="KC112" i="11"/>
  <c r="KB109" i="11"/>
  <c r="KC113" i="11"/>
  <c r="KC103" i="11"/>
  <c r="KB114" i="11"/>
  <c r="KB7" i="11"/>
  <c r="KC10" i="11"/>
  <c r="KB17" i="11"/>
  <c r="KB27" i="11"/>
  <c r="KB28" i="11"/>
  <c r="KC18" i="11"/>
  <c r="KC33" i="11"/>
  <c r="KB32" i="11"/>
  <c r="KB31" i="11"/>
  <c r="KB46" i="11"/>
  <c r="KB58" i="11"/>
  <c r="KC45" i="11"/>
  <c r="KC56" i="11"/>
  <c r="KB51" i="11"/>
  <c r="KB68" i="11"/>
  <c r="KC72" i="11"/>
  <c r="KB71" i="11"/>
  <c r="KC61" i="11"/>
  <c r="KB84" i="11"/>
  <c r="KB82" i="11"/>
  <c r="KB96" i="11"/>
  <c r="KC98" i="11"/>
  <c r="KC116" i="11"/>
  <c r="KB113" i="11"/>
  <c r="KC117" i="11"/>
  <c r="KB116" i="11"/>
  <c r="KB120" i="11"/>
  <c r="KC2" i="11"/>
  <c r="KC13" i="11"/>
  <c r="KB13" i="11"/>
  <c r="KB25" i="11"/>
  <c r="KB26" i="11"/>
  <c r="KC27" i="11"/>
  <c r="KB30" i="11"/>
  <c r="KB41" i="11"/>
  <c r="KB35" i="11"/>
  <c r="KC49" i="11"/>
  <c r="KB56" i="11"/>
  <c r="KB45" i="11"/>
  <c r="KC52" i="11"/>
  <c r="KB59" i="11"/>
  <c r="KC60" i="11"/>
  <c r="KC70" i="11"/>
  <c r="KB69" i="11"/>
  <c r="KC59" i="11"/>
  <c r="KC79" i="11"/>
  <c r="KB76" i="11"/>
  <c r="KB91" i="11"/>
  <c r="KC91" i="11"/>
  <c r="KC96" i="11"/>
  <c r="KC92" i="11"/>
  <c r="KC114" i="11"/>
  <c r="KB111" i="11"/>
  <c r="KC115" i="11"/>
  <c r="KB106" i="11"/>
  <c r="KB118" i="11"/>
  <c r="KC7" i="11"/>
  <c r="KB10" i="11"/>
  <c r="KC19" i="11"/>
  <c r="KC15" i="11"/>
  <c r="KB12" i="11"/>
  <c r="KC22" i="11"/>
  <c r="KC35" i="11"/>
  <c r="KB33" i="11"/>
  <c r="KC44" i="11"/>
  <c r="KB38" i="11"/>
  <c r="KB60" i="11"/>
  <c r="KC42" i="11"/>
  <c r="KB63" i="11"/>
  <c r="KB57" i="11"/>
  <c r="KB70" i="11"/>
  <c r="KC74" i="11"/>
  <c r="KB73" i="11"/>
  <c r="KB66" i="11"/>
  <c r="KB86" i="11"/>
  <c r="KB80" i="11"/>
  <c r="KB95" i="11"/>
  <c r="KB98" i="11"/>
  <c r="KC100" i="11"/>
  <c r="KB99" i="11"/>
  <c r="KC118" i="11"/>
  <c r="KB115" i="11"/>
  <c r="KC119" i="11"/>
  <c r="KB117" i="11"/>
  <c r="KB108" i="11"/>
  <c r="JZ122" i="11"/>
  <c r="KC122" i="11" l="1"/>
  <c r="KD6" i="11"/>
  <c r="KE9" i="11"/>
  <c r="KE14" i="11"/>
  <c r="KD19" i="11"/>
  <c r="KE20" i="11"/>
  <c r="KE26" i="11"/>
  <c r="KE31" i="11"/>
  <c r="KD33" i="11"/>
  <c r="KD31" i="11"/>
  <c r="KE34" i="11"/>
  <c r="KD42" i="11"/>
  <c r="KD44" i="11"/>
  <c r="KE62" i="11"/>
  <c r="KE52" i="11"/>
  <c r="KD57" i="11"/>
  <c r="KD68" i="11"/>
  <c r="KD65" i="11"/>
  <c r="KD74" i="11"/>
  <c r="KE79" i="11"/>
  <c r="KE77" i="11"/>
  <c r="KE86" i="11"/>
  <c r="KE95" i="11"/>
  <c r="KD90" i="11"/>
  <c r="KE98" i="11"/>
  <c r="KD106" i="11"/>
  <c r="KD102" i="11"/>
  <c r="KD105" i="11"/>
  <c r="KD116" i="11"/>
  <c r="KD103" i="11"/>
  <c r="KE105" i="11"/>
  <c r="KF4" i="11"/>
  <c r="KE11" i="11"/>
  <c r="KD15" i="11"/>
  <c r="KE17" i="11"/>
  <c r="KD21" i="11"/>
  <c r="KE29" i="11"/>
  <c r="KE32" i="11"/>
  <c r="KD36" i="11"/>
  <c r="KE39" i="11"/>
  <c r="KD43" i="11"/>
  <c r="KE44" i="11"/>
  <c r="KD47" i="11"/>
  <c r="KE64" i="11"/>
  <c r="KE56" i="11"/>
  <c r="KE59" i="11"/>
  <c r="KD70" i="11"/>
  <c r="KE67" i="11"/>
  <c r="KD75" i="11"/>
  <c r="KD76" i="11"/>
  <c r="KD78" i="11"/>
  <c r="KE89" i="11"/>
  <c r="KD84" i="11"/>
  <c r="KE91" i="11"/>
  <c r="KD85" i="11"/>
  <c r="KD108" i="11"/>
  <c r="KE104" i="11"/>
  <c r="KE107" i="11"/>
  <c r="KD117" i="11"/>
  <c r="KE120" i="11"/>
  <c r="KD115" i="11"/>
  <c r="KD16" i="11"/>
  <c r="KD26" i="11"/>
  <c r="KD38" i="11"/>
  <c r="KE47" i="11"/>
  <c r="KE55" i="11"/>
  <c r="KE65" i="11"/>
  <c r="KD97" i="11"/>
  <c r="KE90" i="11"/>
  <c r="KD111" i="11"/>
  <c r="KE6" i="11"/>
  <c r="KD8" i="11"/>
  <c r="KE12" i="11"/>
  <c r="KE19" i="11"/>
  <c r="KE21" i="11"/>
  <c r="KD24" i="11"/>
  <c r="KD34" i="11"/>
  <c r="KE33" i="11"/>
  <c r="KE41" i="11"/>
  <c r="KE45" i="11"/>
  <c r="KE35" i="11"/>
  <c r="KD48" i="11"/>
  <c r="KE48" i="11"/>
  <c r="KD54" i="11"/>
  <c r="KD66" i="11"/>
  <c r="KD72" i="11"/>
  <c r="KE68" i="11"/>
  <c r="KD81" i="11"/>
  <c r="KD71" i="11"/>
  <c r="KD83" i="11"/>
  <c r="KD95" i="11"/>
  <c r="KD87" i="11"/>
  <c r="KD96" i="11"/>
  <c r="KE88" i="11"/>
  <c r="KD110" i="11"/>
  <c r="KE102" i="11"/>
  <c r="KE109" i="11"/>
  <c r="KD112" i="11"/>
  <c r="KE121" i="11"/>
  <c r="KD120" i="11"/>
  <c r="KD2" i="11"/>
  <c r="KD10" i="11"/>
  <c r="KD14" i="11"/>
  <c r="KD18" i="11"/>
  <c r="KD23" i="11"/>
  <c r="KE24" i="11"/>
  <c r="KE22" i="11"/>
  <c r="KE36" i="11"/>
  <c r="KE38" i="11"/>
  <c r="KD49" i="11"/>
  <c r="KE46" i="11"/>
  <c r="KD50" i="11"/>
  <c r="KD58" i="11"/>
  <c r="KE50" i="11"/>
  <c r="KE69" i="11"/>
  <c r="KD55" i="11"/>
  <c r="KE70" i="11"/>
  <c r="KD73" i="11"/>
  <c r="KE76" i="11"/>
  <c r="KD86" i="11"/>
  <c r="KE97" i="11"/>
  <c r="KD91" i="11"/>
  <c r="KD98" i="11"/>
  <c r="KD94" i="11"/>
  <c r="KD104" i="11"/>
  <c r="KE85" i="11"/>
  <c r="KE111" i="11"/>
  <c r="KE115" i="11"/>
  <c r="KD119" i="11"/>
  <c r="KE13" i="11"/>
  <c r="KE27" i="11"/>
  <c r="KD46" i="11"/>
  <c r="KD56" i="11"/>
  <c r="KE66" i="11"/>
  <c r="KD77" i="11"/>
  <c r="KE84" i="11"/>
  <c r="KE110" i="11"/>
  <c r="KE117" i="11"/>
  <c r="KE2" i="11"/>
  <c r="KD12" i="11"/>
  <c r="KD13" i="11"/>
  <c r="KE18" i="11"/>
  <c r="KE28" i="11"/>
  <c r="KD27" i="11"/>
  <c r="KD30" i="11"/>
  <c r="KD37" i="11"/>
  <c r="KD35" i="11"/>
  <c r="KE43" i="11"/>
  <c r="KD40" i="11"/>
  <c r="KD51" i="11"/>
  <c r="KE60" i="11"/>
  <c r="KE51" i="11"/>
  <c r="KE71" i="11"/>
  <c r="KE57" i="11"/>
  <c r="KE72" i="11"/>
  <c r="KE74" i="11"/>
  <c r="KD80" i="11"/>
  <c r="KD89" i="11"/>
  <c r="KE99" i="11"/>
  <c r="KE93" i="11"/>
  <c r="KE82" i="11"/>
  <c r="KD101" i="11"/>
  <c r="KE106" i="11"/>
  <c r="KD100" i="11"/>
  <c r="KE112" i="11"/>
  <c r="KE113" i="11"/>
  <c r="KD114" i="11"/>
  <c r="KE10" i="11"/>
  <c r="KD39" i="11"/>
  <c r="KD53" i="11"/>
  <c r="KD59" i="11"/>
  <c r="KD63" i="11"/>
  <c r="KD79" i="11"/>
  <c r="KD61" i="11"/>
  <c r="KD92" i="11"/>
  <c r="KD109" i="11"/>
  <c r="KE8" i="11"/>
  <c r="KD11" i="11"/>
  <c r="KE16" i="11"/>
  <c r="KD9" i="11"/>
  <c r="KE23" i="11"/>
  <c r="KD22" i="11"/>
  <c r="KE30" i="11"/>
  <c r="KD28" i="11"/>
  <c r="KD45" i="11"/>
  <c r="KE49" i="11"/>
  <c r="KD41" i="11"/>
  <c r="KE53" i="11"/>
  <c r="KD52" i="11"/>
  <c r="KE54" i="11"/>
  <c r="KE73" i="11"/>
  <c r="KD62" i="11"/>
  <c r="KE63" i="11"/>
  <c r="KE75" i="11"/>
  <c r="KD82" i="11"/>
  <c r="KE92" i="11"/>
  <c r="KE101" i="11"/>
  <c r="KE83" i="11"/>
  <c r="KD88" i="11"/>
  <c r="KE103" i="11"/>
  <c r="KE108" i="11"/>
  <c r="KD107" i="11"/>
  <c r="KE119" i="11"/>
  <c r="KE116" i="11"/>
  <c r="KD118" i="11"/>
  <c r="KD20" i="11"/>
  <c r="KE114" i="11"/>
  <c r="KE7" i="11"/>
  <c r="KD7" i="11"/>
  <c r="KD17" i="11"/>
  <c r="KE15" i="11"/>
  <c r="KD29" i="11"/>
  <c r="KE25" i="11"/>
  <c r="KD32" i="11"/>
  <c r="KE40" i="11"/>
  <c r="KD25" i="11"/>
  <c r="KE37" i="11"/>
  <c r="KE42" i="11"/>
  <c r="KD60" i="11"/>
  <c r="KE58" i="11"/>
  <c r="KE61" i="11"/>
  <c r="KD67" i="11"/>
  <c r="KD64" i="11"/>
  <c r="KD69" i="11"/>
  <c r="KE81" i="11"/>
  <c r="KE80" i="11"/>
  <c r="KE78" i="11"/>
  <c r="KD93" i="11"/>
  <c r="KE87" i="11"/>
  <c r="KE96" i="11"/>
  <c r="KE94" i="11"/>
  <c r="KD99" i="11"/>
  <c r="KE100" i="11"/>
  <c r="KD113" i="11"/>
  <c r="KD121" i="11"/>
  <c r="KE118" i="11"/>
  <c r="KB122" i="11"/>
  <c r="KG2" i="11" l="1"/>
  <c r="KG14" i="11"/>
  <c r="KG16" i="11"/>
  <c r="KF17" i="11"/>
  <c r="KF19" i="11"/>
  <c r="KG31" i="11"/>
  <c r="KG36" i="11"/>
  <c r="KG40" i="11"/>
  <c r="KF37" i="11"/>
  <c r="KG48" i="11"/>
  <c r="KF55" i="11"/>
  <c r="KG46" i="11"/>
  <c r="KG62" i="11"/>
  <c r="KG49" i="11"/>
  <c r="KG60" i="11"/>
  <c r="KG54" i="11"/>
  <c r="KF78" i="11"/>
  <c r="KG72" i="11"/>
  <c r="KG63" i="11"/>
  <c r="KF79" i="11"/>
  <c r="KG80" i="11"/>
  <c r="KF101" i="11"/>
  <c r="KF93" i="11"/>
  <c r="KF98" i="11"/>
  <c r="KG115" i="11"/>
  <c r="KF112" i="11"/>
  <c r="KG112" i="11"/>
  <c r="KF111" i="11"/>
  <c r="KF117" i="11"/>
  <c r="KF7" i="11"/>
  <c r="KG7" i="11"/>
  <c r="KF12" i="11"/>
  <c r="KG20" i="11"/>
  <c r="KF18" i="11"/>
  <c r="KG19" i="11"/>
  <c r="KG21" i="11"/>
  <c r="KG38" i="11"/>
  <c r="KG42" i="11"/>
  <c r="KF39" i="11"/>
  <c r="KG50" i="11"/>
  <c r="KF57" i="11"/>
  <c r="KG41" i="11"/>
  <c r="KG64" i="11"/>
  <c r="KG51" i="11"/>
  <c r="KF66" i="11"/>
  <c r="KF64" i="11"/>
  <c r="KF80" i="11"/>
  <c r="KG74" i="11"/>
  <c r="KG83" i="11"/>
  <c r="KG65" i="11"/>
  <c r="KG82" i="11"/>
  <c r="KF103" i="11"/>
  <c r="KG95" i="11"/>
  <c r="KF100" i="11"/>
  <c r="KG117" i="11"/>
  <c r="KF114" i="11"/>
  <c r="KG114" i="11"/>
  <c r="KF115" i="11"/>
  <c r="KF121" i="11"/>
  <c r="KF9" i="11"/>
  <c r="KG9" i="11"/>
  <c r="KF11" i="11"/>
  <c r="KG10" i="11"/>
  <c r="KG17" i="11"/>
  <c r="KG25" i="11"/>
  <c r="KG24" i="11"/>
  <c r="KG27" i="11"/>
  <c r="KF30" i="11"/>
  <c r="KG43" i="11"/>
  <c r="KF47" i="11"/>
  <c r="KF59" i="11"/>
  <c r="KF44" i="11"/>
  <c r="KG66" i="11"/>
  <c r="KF54" i="11"/>
  <c r="KG69" i="11"/>
  <c r="KF67" i="11"/>
  <c r="KF82" i="11"/>
  <c r="KG76" i="11"/>
  <c r="KG85" i="11"/>
  <c r="KF84" i="11"/>
  <c r="KG94" i="11"/>
  <c r="KF105" i="11"/>
  <c r="KG84" i="11"/>
  <c r="KF102" i="11"/>
  <c r="KG119" i="11"/>
  <c r="KF116" i="11"/>
  <c r="KG116" i="11"/>
  <c r="KF120" i="11"/>
  <c r="KG121" i="11"/>
  <c r="KH4" i="11"/>
  <c r="KG13" i="11"/>
  <c r="KF16" i="11"/>
  <c r="KF15" i="11"/>
  <c r="KF20" i="11"/>
  <c r="KG30" i="11"/>
  <c r="KF29" i="11"/>
  <c r="KF35" i="11"/>
  <c r="KG32" i="11"/>
  <c r="KG45" i="11"/>
  <c r="KF45" i="11"/>
  <c r="KF61" i="11"/>
  <c r="KG57" i="11"/>
  <c r="KF58" i="11"/>
  <c r="KG61" i="11"/>
  <c r="KG71" i="11"/>
  <c r="KF68" i="11"/>
  <c r="KF63" i="11"/>
  <c r="KG78" i="11"/>
  <c r="KG87" i="11"/>
  <c r="KF86" i="11"/>
  <c r="KG92" i="11"/>
  <c r="KF77" i="11"/>
  <c r="KF91" i="11"/>
  <c r="KG105" i="11"/>
  <c r="KG88" i="11"/>
  <c r="KG96" i="11"/>
  <c r="KG118" i="11"/>
  <c r="KG100" i="11"/>
  <c r="KF118" i="11"/>
  <c r="KF71" i="11"/>
  <c r="KF6" i="11"/>
  <c r="KG15" i="11"/>
  <c r="KG11" i="11"/>
  <c r="KF22" i="11"/>
  <c r="KF21" i="11"/>
  <c r="KG28" i="11"/>
  <c r="KF31" i="11"/>
  <c r="KG37" i="11"/>
  <c r="KF33" i="11"/>
  <c r="KG47" i="11"/>
  <c r="KF43" i="11"/>
  <c r="KF46" i="11"/>
  <c r="KG53" i="11"/>
  <c r="KF52" i="11"/>
  <c r="KG58" i="11"/>
  <c r="KG73" i="11"/>
  <c r="KF70" i="11"/>
  <c r="KF65" i="11"/>
  <c r="KF83" i="11"/>
  <c r="KG89" i="11"/>
  <c r="KF88" i="11"/>
  <c r="KG81" i="11"/>
  <c r="KF95" i="11"/>
  <c r="KG93" i="11"/>
  <c r="KG107" i="11"/>
  <c r="KG103" i="11"/>
  <c r="KF104" i="11"/>
  <c r="KG102" i="11"/>
  <c r="KF119" i="11"/>
  <c r="KG8" i="11"/>
  <c r="KF8" i="11"/>
  <c r="KG18" i="11"/>
  <c r="KF26" i="11"/>
  <c r="KG26" i="11"/>
  <c r="KG22" i="11"/>
  <c r="KF42" i="11"/>
  <c r="KG39" i="11"/>
  <c r="KF41" i="11"/>
  <c r="KF51" i="11"/>
  <c r="KF48" i="11"/>
  <c r="KF62" i="11"/>
  <c r="KG52" i="11"/>
  <c r="KG77" i="11"/>
  <c r="KF74" i="11"/>
  <c r="KG68" i="11"/>
  <c r="KF87" i="11"/>
  <c r="KF75" i="11"/>
  <c r="KF92" i="11"/>
  <c r="KF97" i="11"/>
  <c r="KG99" i="11"/>
  <c r="KG91" i="11"/>
  <c r="KG111" i="11"/>
  <c r="KG108" i="11"/>
  <c r="KG98" i="11"/>
  <c r="KG6" i="11"/>
  <c r="KF10" i="11"/>
  <c r="KF14" i="11"/>
  <c r="KF24" i="11"/>
  <c r="KF23" i="11"/>
  <c r="KG23" i="11"/>
  <c r="KF32" i="11"/>
  <c r="KF40" i="11"/>
  <c r="KG33" i="11"/>
  <c r="KF36" i="11"/>
  <c r="KF49" i="11"/>
  <c r="KG44" i="11"/>
  <c r="KG55" i="11"/>
  <c r="KF56" i="11"/>
  <c r="KF69" i="11"/>
  <c r="KG75" i="11"/>
  <c r="KF72" i="11"/>
  <c r="KG67" i="11"/>
  <c r="KF85" i="11"/>
  <c r="KG59" i="11"/>
  <c r="KF90" i="11"/>
  <c r="KG86" i="11"/>
  <c r="KG97" i="11"/>
  <c r="KG90" i="11"/>
  <c r="KG109" i="11"/>
  <c r="KF106" i="11"/>
  <c r="KG106" i="11"/>
  <c r="KG104" i="11"/>
  <c r="KG120" i="11"/>
  <c r="KF25" i="11"/>
  <c r="KF108" i="11"/>
  <c r="KF107" i="11"/>
  <c r="KF2" i="11"/>
  <c r="KG12" i="11"/>
  <c r="KF13" i="11"/>
  <c r="KF28" i="11"/>
  <c r="KF27" i="11"/>
  <c r="KG29" i="11"/>
  <c r="KG34" i="11"/>
  <c r="KG35" i="11"/>
  <c r="KF34" i="11"/>
  <c r="KF38" i="11"/>
  <c r="KF53" i="11"/>
  <c r="KF50" i="11"/>
  <c r="KF60" i="11"/>
  <c r="KG56" i="11"/>
  <c r="KF73" i="11"/>
  <c r="KG79" i="11"/>
  <c r="KF76" i="11"/>
  <c r="KG70" i="11"/>
  <c r="KF89" i="11"/>
  <c r="KF81" i="11"/>
  <c r="KF94" i="11"/>
  <c r="KF99" i="11"/>
  <c r="KG101" i="11"/>
  <c r="KF96" i="11"/>
  <c r="KG113" i="11"/>
  <c r="KF110" i="11"/>
  <c r="KG110" i="11"/>
  <c r="KF109" i="11"/>
  <c r="KF113" i="11"/>
  <c r="KE122" i="11"/>
  <c r="KD122" i="11"/>
  <c r="KG122" i="11" l="1"/>
  <c r="KH7" i="11"/>
  <c r="KI13" i="11"/>
  <c r="KH13" i="11"/>
  <c r="KH19" i="11"/>
  <c r="KH28" i="11"/>
  <c r="KH33" i="11"/>
  <c r="KH34" i="11"/>
  <c r="KI35" i="11"/>
  <c r="KI33" i="11"/>
  <c r="KH48" i="11"/>
  <c r="KI49" i="11"/>
  <c r="KI61" i="11"/>
  <c r="KI55" i="11"/>
  <c r="KH61" i="11"/>
  <c r="KI65" i="11"/>
  <c r="KH51" i="11"/>
  <c r="KI82" i="11"/>
  <c r="KI74" i="11"/>
  <c r="KI81" i="11"/>
  <c r="KI91" i="11"/>
  <c r="KH89" i="11"/>
  <c r="KH83" i="11"/>
  <c r="KI87" i="11"/>
  <c r="KH107" i="11"/>
  <c r="KI111" i="11"/>
  <c r="KH104" i="11"/>
  <c r="KI118" i="11"/>
  <c r="KH116" i="11"/>
  <c r="KH117" i="11"/>
  <c r="KI10" i="11"/>
  <c r="KH16" i="11"/>
  <c r="KH18" i="11"/>
  <c r="KI19" i="11"/>
  <c r="KH23" i="11"/>
  <c r="KI31" i="11"/>
  <c r="KI34" i="11"/>
  <c r="KI29" i="11"/>
  <c r="KI36" i="11"/>
  <c r="KH47" i="11"/>
  <c r="KH43" i="11"/>
  <c r="KI63" i="11"/>
  <c r="KH42" i="11"/>
  <c r="KH63" i="11"/>
  <c r="KH60" i="11"/>
  <c r="KI56" i="11"/>
  <c r="KI77" i="11"/>
  <c r="KH75" i="11"/>
  <c r="KI64" i="11"/>
  <c r="KH96" i="11"/>
  <c r="KH92" i="11"/>
  <c r="KH87" i="11"/>
  <c r="KH93" i="11"/>
  <c r="KH109" i="11"/>
  <c r="KH90" i="11"/>
  <c r="KI106" i="11"/>
  <c r="KH111" i="11"/>
  <c r="KI119" i="11"/>
  <c r="KI113" i="11"/>
  <c r="KI6" i="11"/>
  <c r="KI20" i="11"/>
  <c r="KH27" i="11"/>
  <c r="KI40" i="11"/>
  <c r="KH46" i="11"/>
  <c r="KI57" i="11"/>
  <c r="KI72" i="11"/>
  <c r="KH77" i="11"/>
  <c r="KH76" i="11"/>
  <c r="KH88" i="11"/>
  <c r="KI86" i="11"/>
  <c r="KH101" i="11"/>
  <c r="KI104" i="11"/>
  <c r="KH113" i="11"/>
  <c r="KH2" i="11"/>
  <c r="KI7" i="11"/>
  <c r="KH12" i="11"/>
  <c r="KI16" i="11"/>
  <c r="KH17" i="11"/>
  <c r="KI28" i="11"/>
  <c r="KH32" i="11"/>
  <c r="KH37" i="11"/>
  <c r="KH36" i="11"/>
  <c r="KH41" i="11"/>
  <c r="KI48" i="11"/>
  <c r="KI45" i="11"/>
  <c r="KH57" i="11"/>
  <c r="KH58" i="11"/>
  <c r="KH65" i="11"/>
  <c r="KH66" i="11"/>
  <c r="KH62" i="11"/>
  <c r="KH78" i="11"/>
  <c r="KI75" i="11"/>
  <c r="KH68" i="11"/>
  <c r="KI85" i="11"/>
  <c r="KI94" i="11"/>
  <c r="KH95" i="11"/>
  <c r="KI95" i="11"/>
  <c r="KI93" i="11"/>
  <c r="KI103" i="11"/>
  <c r="KI108" i="11"/>
  <c r="KH112" i="11"/>
  <c r="KI120" i="11"/>
  <c r="KI117" i="11"/>
  <c r="KI2" i="11"/>
  <c r="KH9" i="11"/>
  <c r="KI14" i="11"/>
  <c r="KI18" i="11"/>
  <c r="KH22" i="11"/>
  <c r="KI23" i="11"/>
  <c r="KI32" i="11"/>
  <c r="KH24" i="11"/>
  <c r="KI38" i="11"/>
  <c r="KH44" i="11"/>
  <c r="KH45" i="11"/>
  <c r="KH52" i="11"/>
  <c r="KI59" i="11"/>
  <c r="KI60" i="11"/>
  <c r="KI67" i="11"/>
  <c r="KH69" i="11"/>
  <c r="KI50" i="11"/>
  <c r="KH70" i="11"/>
  <c r="KH79" i="11"/>
  <c r="KH72" i="11"/>
  <c r="KI88" i="11"/>
  <c r="KH86" i="11"/>
  <c r="KI97" i="11"/>
  <c r="KH100" i="11"/>
  <c r="KI101" i="11"/>
  <c r="KH99" i="11"/>
  <c r="KI110" i="11"/>
  <c r="KH115" i="11"/>
  <c r="KI114" i="11"/>
  <c r="KH114" i="11"/>
  <c r="KH15" i="11"/>
  <c r="KI107" i="11"/>
  <c r="KJ4" i="11"/>
  <c r="KI9" i="11"/>
  <c r="KH11" i="11"/>
  <c r="KH20" i="11"/>
  <c r="KI27" i="11"/>
  <c r="KH26" i="11"/>
  <c r="KI21" i="11"/>
  <c r="KH35" i="11"/>
  <c r="KI42" i="11"/>
  <c r="KI46" i="11"/>
  <c r="KI47" i="11"/>
  <c r="KI54" i="11"/>
  <c r="KH53" i="11"/>
  <c r="KH50" i="11"/>
  <c r="KI68" i="11"/>
  <c r="KH71" i="11"/>
  <c r="KI62" i="11"/>
  <c r="KH73" i="11"/>
  <c r="KH81" i="11"/>
  <c r="KI76" i="11"/>
  <c r="KH94" i="11"/>
  <c r="KI89" i="11"/>
  <c r="KH80" i="11"/>
  <c r="KI84" i="11"/>
  <c r="KH103" i="11"/>
  <c r="KI99" i="11"/>
  <c r="KH98" i="11"/>
  <c r="KI112" i="11"/>
  <c r="KH118" i="11"/>
  <c r="KH121" i="11"/>
  <c r="KI11" i="11"/>
  <c r="KH6" i="11"/>
  <c r="KI12" i="11"/>
  <c r="KH14" i="11"/>
  <c r="KI22" i="11"/>
  <c r="KI26" i="11"/>
  <c r="KI24" i="11"/>
  <c r="KI37" i="11"/>
  <c r="KH40" i="11"/>
  <c r="KI39" i="11"/>
  <c r="KI43" i="11"/>
  <c r="KI51" i="11"/>
  <c r="KH55" i="11"/>
  <c r="KI52" i="11"/>
  <c r="KI70" i="11"/>
  <c r="KI66" i="11"/>
  <c r="KH64" i="11"/>
  <c r="KH74" i="11"/>
  <c r="KH67" i="11"/>
  <c r="KH85" i="11"/>
  <c r="KI96" i="11"/>
  <c r="KI92" i="11"/>
  <c r="KH82" i="11"/>
  <c r="KH91" i="11"/>
  <c r="KI105" i="11"/>
  <c r="KH106" i="11"/>
  <c r="KI102" i="11"/>
  <c r="KI115" i="11"/>
  <c r="KI121" i="11"/>
  <c r="KH8" i="11"/>
  <c r="KH25" i="11"/>
  <c r="KH29" i="11"/>
  <c r="KH21" i="11"/>
  <c r="KI41" i="11"/>
  <c r="KH54" i="11"/>
  <c r="KH56" i="11"/>
  <c r="KI69" i="11"/>
  <c r="KI78" i="11"/>
  <c r="KI98" i="11"/>
  <c r="KI83" i="11"/>
  <c r="KH108" i="11"/>
  <c r="KH119" i="11"/>
  <c r="KI8" i="11"/>
  <c r="KH10" i="11"/>
  <c r="KI15" i="11"/>
  <c r="KI17" i="11"/>
  <c r="KI25" i="11"/>
  <c r="KI30" i="11"/>
  <c r="KH31" i="11"/>
  <c r="KH30" i="11"/>
  <c r="KH39" i="11"/>
  <c r="KI44" i="11"/>
  <c r="KH38" i="11"/>
  <c r="KH59" i="11"/>
  <c r="KI53" i="11"/>
  <c r="KI58" i="11"/>
  <c r="KH49" i="11"/>
  <c r="KI71" i="11"/>
  <c r="KI80" i="11"/>
  <c r="KI73" i="11"/>
  <c r="KI79" i="11"/>
  <c r="KI90" i="11"/>
  <c r="KI100" i="11"/>
  <c r="KH97" i="11"/>
  <c r="KH84" i="11"/>
  <c r="KH105" i="11"/>
  <c r="KI109" i="11"/>
  <c r="KH102" i="11"/>
  <c r="KH110" i="11"/>
  <c r="KH120" i="11"/>
  <c r="KI116" i="11"/>
  <c r="KF122" i="11"/>
  <c r="KK7" i="11" l="1"/>
  <c r="KK11" i="11"/>
  <c r="KK10" i="11"/>
  <c r="KJ23" i="11"/>
  <c r="KJ24" i="11"/>
  <c r="KK20" i="11"/>
  <c r="KJ29" i="11"/>
  <c r="KJ41" i="11"/>
  <c r="KK38" i="11"/>
  <c r="KK49" i="11"/>
  <c r="KJ58" i="11"/>
  <c r="KJ43" i="11"/>
  <c r="KK48" i="11"/>
  <c r="KJ53" i="11"/>
  <c r="KK62" i="11"/>
  <c r="KJ74" i="11"/>
  <c r="KK78" i="11"/>
  <c r="KJ79" i="11"/>
  <c r="KJ84" i="11"/>
  <c r="KK90" i="11"/>
  <c r="KJ93" i="11"/>
  <c r="KJ96" i="11"/>
  <c r="KK100" i="11"/>
  <c r="KK102" i="11"/>
  <c r="KK118" i="11"/>
  <c r="KJ115" i="11"/>
  <c r="KK115" i="11"/>
  <c r="KJ114" i="11"/>
  <c r="KJ120" i="11"/>
  <c r="KK9" i="11"/>
  <c r="KJ10" i="11"/>
  <c r="KJ17" i="11"/>
  <c r="KJ25" i="11"/>
  <c r="KJ26" i="11"/>
  <c r="KK25" i="11"/>
  <c r="KK33" i="11"/>
  <c r="KK39" i="11"/>
  <c r="KK42" i="11"/>
  <c r="KJ46" i="11"/>
  <c r="KJ60" i="11"/>
  <c r="KK43" i="11"/>
  <c r="KJ59" i="11"/>
  <c r="KJ55" i="11"/>
  <c r="KK52" i="11"/>
  <c r="KK58" i="11"/>
  <c r="KK80" i="11"/>
  <c r="KJ81" i="11"/>
  <c r="KJ86" i="11"/>
  <c r="KK82" i="11"/>
  <c r="KJ95" i="11"/>
  <c r="KJ98" i="11"/>
  <c r="KK89" i="11"/>
  <c r="KK104" i="11"/>
  <c r="KK95" i="11"/>
  <c r="KJ76" i="11"/>
  <c r="KK117" i="11"/>
  <c r="KJ121" i="11"/>
  <c r="KJ116" i="11"/>
  <c r="KJ6" i="11"/>
  <c r="KK8" i="11"/>
  <c r="KK13" i="11"/>
  <c r="KK19" i="11"/>
  <c r="KJ27" i="11"/>
  <c r="KJ28" i="11"/>
  <c r="KK28" i="11"/>
  <c r="KK35" i="11"/>
  <c r="KK41" i="11"/>
  <c r="KK44" i="11"/>
  <c r="KJ44" i="11"/>
  <c r="KJ45" i="11"/>
  <c r="KK45" i="11"/>
  <c r="KK61" i="11"/>
  <c r="KK57" i="11"/>
  <c r="KJ64" i="11"/>
  <c r="KJ65" i="11"/>
  <c r="KJ66" i="11"/>
  <c r="KK66" i="11"/>
  <c r="KJ88" i="11"/>
  <c r="KJ78" i="11"/>
  <c r="KK79" i="11"/>
  <c r="KJ100" i="11"/>
  <c r="KJ92" i="11"/>
  <c r="KK106" i="11"/>
  <c r="KK101" i="11"/>
  <c r="KJ103" i="11"/>
  <c r="KK119" i="11"/>
  <c r="KJ106" i="11"/>
  <c r="KK120" i="11"/>
  <c r="KJ8" i="11"/>
  <c r="KL4" i="11"/>
  <c r="KJ15" i="11"/>
  <c r="KJ16" i="11"/>
  <c r="KJ19" i="11"/>
  <c r="KK24" i="11"/>
  <c r="KK30" i="11"/>
  <c r="KK37" i="11"/>
  <c r="KJ34" i="11"/>
  <c r="KK46" i="11"/>
  <c r="KJ48" i="11"/>
  <c r="KK47" i="11"/>
  <c r="KK56" i="11"/>
  <c r="KK63" i="11"/>
  <c r="KK53" i="11"/>
  <c r="KK64" i="11"/>
  <c r="KK68" i="11"/>
  <c r="KJ69" i="11"/>
  <c r="KK69" i="11"/>
  <c r="KJ80" i="11"/>
  <c r="KJ83" i="11"/>
  <c r="KK81" i="11"/>
  <c r="KJ102" i="11"/>
  <c r="KK94" i="11"/>
  <c r="KK108" i="11"/>
  <c r="KJ105" i="11"/>
  <c r="KK105" i="11"/>
  <c r="KK87" i="11"/>
  <c r="KJ110" i="11"/>
  <c r="KJ108" i="11"/>
  <c r="KK6" i="11"/>
  <c r="KJ9" i="11"/>
  <c r="KJ12" i="11"/>
  <c r="KJ18" i="11"/>
  <c r="KK21" i="11"/>
  <c r="KK29" i="11"/>
  <c r="KK32" i="11"/>
  <c r="KJ31" i="11"/>
  <c r="KK34" i="11"/>
  <c r="KJ40" i="11"/>
  <c r="KJ50" i="11"/>
  <c r="KK40" i="11"/>
  <c r="KK51" i="11"/>
  <c r="KK65" i="11"/>
  <c r="KK55" i="11"/>
  <c r="KJ67" i="11"/>
  <c r="KK70" i="11"/>
  <c r="KJ71" i="11"/>
  <c r="KK71" i="11"/>
  <c r="KJ82" i="11"/>
  <c r="KJ85" i="11"/>
  <c r="KK93" i="11"/>
  <c r="KJ104" i="11"/>
  <c r="KK92" i="11"/>
  <c r="KK110" i="11"/>
  <c r="KJ107" i="11"/>
  <c r="KK107" i="11"/>
  <c r="KK103" i="11"/>
  <c r="KJ118" i="11"/>
  <c r="KJ117" i="11"/>
  <c r="KJ2" i="11"/>
  <c r="KJ11" i="11"/>
  <c r="KJ13" i="11"/>
  <c r="KJ14" i="11"/>
  <c r="KK18" i="11"/>
  <c r="KK31" i="11"/>
  <c r="KK23" i="11"/>
  <c r="KJ32" i="11"/>
  <c r="KJ37" i="11"/>
  <c r="KJ36" i="11"/>
  <c r="KJ52" i="11"/>
  <c r="KK50" i="11"/>
  <c r="KK54" i="11"/>
  <c r="KK67" i="11"/>
  <c r="KJ62" i="11"/>
  <c r="KJ68" i="11"/>
  <c r="KK72" i="11"/>
  <c r="KJ73" i="11"/>
  <c r="KK73" i="11"/>
  <c r="KK84" i="11"/>
  <c r="KJ87" i="11"/>
  <c r="KJ90" i="11"/>
  <c r="KJ94" i="11"/>
  <c r="KJ97" i="11"/>
  <c r="KK112" i="11"/>
  <c r="KJ109" i="11"/>
  <c r="KK109" i="11"/>
  <c r="KK83" i="11"/>
  <c r="KK121" i="11"/>
  <c r="KK2" i="11"/>
  <c r="KK12" i="11"/>
  <c r="KK15" i="11"/>
  <c r="KK16" i="11"/>
  <c r="KJ20" i="11"/>
  <c r="KK27" i="11"/>
  <c r="KJ30" i="11"/>
  <c r="KK36" i="11"/>
  <c r="KJ35" i="11"/>
  <c r="KJ33" i="11"/>
  <c r="KJ54" i="11"/>
  <c r="KJ51" i="11"/>
  <c r="KJ61" i="11"/>
  <c r="KJ57" i="11"/>
  <c r="KJ47" i="11"/>
  <c r="KJ70" i="11"/>
  <c r="KK74" i="11"/>
  <c r="KJ75" i="11"/>
  <c r="KK75" i="11"/>
  <c r="KK86" i="11"/>
  <c r="KJ89" i="11"/>
  <c r="KK91" i="11"/>
  <c r="KK96" i="11"/>
  <c r="KJ99" i="11"/>
  <c r="KK114" i="11"/>
  <c r="KJ111" i="11"/>
  <c r="KK111" i="11"/>
  <c r="KK99" i="11"/>
  <c r="KJ112" i="11"/>
  <c r="KJ7" i="11"/>
  <c r="KK14" i="11"/>
  <c r="KK17" i="11"/>
  <c r="KJ21" i="11"/>
  <c r="KJ22" i="11"/>
  <c r="KK22" i="11"/>
  <c r="KK26" i="11"/>
  <c r="KJ39" i="11"/>
  <c r="KJ38" i="11"/>
  <c r="KJ42" i="11"/>
  <c r="KJ56" i="11"/>
  <c r="KJ49" i="11"/>
  <c r="KJ63" i="11"/>
  <c r="KK59" i="11"/>
  <c r="KK60" i="11"/>
  <c r="KJ72" i="11"/>
  <c r="KK76" i="11"/>
  <c r="KJ77" i="11"/>
  <c r="KK77" i="11"/>
  <c r="KK88" i="11"/>
  <c r="KJ91" i="11"/>
  <c r="KK85" i="11"/>
  <c r="KK98" i="11"/>
  <c r="KJ101" i="11"/>
  <c r="KK116" i="11"/>
  <c r="KJ113" i="11"/>
  <c r="KK113" i="11"/>
  <c r="KK97" i="11"/>
  <c r="KJ119" i="11"/>
  <c r="KH122" i="11"/>
  <c r="KI122" i="11"/>
  <c r="KK122" i="11" l="1"/>
  <c r="KJ122" i="11"/>
  <c r="KM11" i="11"/>
  <c r="KL8" i="11"/>
  <c r="KM17" i="11"/>
  <c r="KM18" i="11"/>
  <c r="KM29" i="11"/>
  <c r="KL34" i="11"/>
  <c r="KL38" i="11"/>
  <c r="KM34" i="11"/>
  <c r="KL39" i="11"/>
  <c r="KL49" i="11"/>
  <c r="KM47" i="11"/>
  <c r="KL45" i="11"/>
  <c r="KM58" i="11"/>
  <c r="KM57" i="11"/>
  <c r="KM61" i="11"/>
  <c r="KL72" i="11"/>
  <c r="KM79" i="11"/>
  <c r="KL73" i="11"/>
  <c r="KM78" i="11"/>
  <c r="KL97" i="11"/>
  <c r="KL88" i="11"/>
  <c r="KM91" i="11"/>
  <c r="KM96" i="11"/>
  <c r="KL104" i="11"/>
  <c r="KM106" i="11"/>
  <c r="KL103" i="11"/>
  <c r="KL114" i="11"/>
  <c r="KM113" i="11"/>
  <c r="KL113" i="11"/>
  <c r="KL6" i="11"/>
  <c r="KM7" i="11"/>
  <c r="KM12" i="11"/>
  <c r="KL19" i="11"/>
  <c r="KM14" i="11"/>
  <c r="KL22" i="11"/>
  <c r="KM30" i="11"/>
  <c r="KM31" i="11"/>
  <c r="KM32" i="11"/>
  <c r="KL40" i="11"/>
  <c r="KL41" i="11"/>
  <c r="KL48" i="11"/>
  <c r="KL52" i="11"/>
  <c r="KL54" i="11"/>
  <c r="KL59" i="11"/>
  <c r="KM63" i="11"/>
  <c r="KL60" i="11"/>
  <c r="KM81" i="11"/>
  <c r="KL74" i="11"/>
  <c r="KM75" i="11"/>
  <c r="KM84" i="11"/>
  <c r="KL90" i="11"/>
  <c r="KM85" i="11"/>
  <c r="KM98" i="11"/>
  <c r="KL106" i="11"/>
  <c r="KM108" i="11"/>
  <c r="KM105" i="11"/>
  <c r="KL111" i="11"/>
  <c r="KL112" i="11"/>
  <c r="KL116" i="11"/>
  <c r="KM6" i="11"/>
  <c r="KL7" i="11"/>
  <c r="KM8" i="11"/>
  <c r="KM19" i="11"/>
  <c r="KM16" i="11"/>
  <c r="KM27" i="11"/>
  <c r="KL23" i="11"/>
  <c r="KM33" i="11"/>
  <c r="KL35" i="11"/>
  <c r="KM39" i="11"/>
  <c r="KL46" i="11"/>
  <c r="KM48" i="11"/>
  <c r="KL58" i="11"/>
  <c r="KM56" i="11"/>
  <c r="KM66" i="11"/>
  <c r="KL64" i="11"/>
  <c r="KM65" i="11"/>
  <c r="KL69" i="11"/>
  <c r="KL78" i="11"/>
  <c r="KL83" i="11"/>
  <c r="KM87" i="11"/>
  <c r="KL91" i="11"/>
  <c r="KL96" i="11"/>
  <c r="KM86" i="11"/>
  <c r="KL108" i="11"/>
  <c r="KM110" i="11"/>
  <c r="KM107" i="11"/>
  <c r="KM114" i="11"/>
  <c r="KM115" i="11"/>
  <c r="KM119" i="11"/>
  <c r="KL2" i="11"/>
  <c r="KL12" i="11"/>
  <c r="KM13" i="11"/>
  <c r="KM20" i="11"/>
  <c r="KM26" i="11"/>
  <c r="KL20" i="11"/>
  <c r="KL26" i="11"/>
  <c r="KL36" i="11"/>
  <c r="KM37" i="11"/>
  <c r="KM40" i="11"/>
  <c r="KM49" i="11"/>
  <c r="KL50" i="11"/>
  <c r="KM60" i="11"/>
  <c r="KM54" i="11"/>
  <c r="KM69" i="11"/>
  <c r="KL67" i="11"/>
  <c r="KM68" i="11"/>
  <c r="KM76" i="11"/>
  <c r="KM82" i="11"/>
  <c r="KL79" i="11"/>
  <c r="KL93" i="11"/>
  <c r="KM93" i="11"/>
  <c r="KL98" i="11"/>
  <c r="KM89" i="11"/>
  <c r="KL110" i="11"/>
  <c r="KL82" i="11"/>
  <c r="KM109" i="11"/>
  <c r="KL118" i="11"/>
  <c r="KM116" i="11"/>
  <c r="KL120" i="11"/>
  <c r="KM2" i="11"/>
  <c r="KL14" i="11"/>
  <c r="KL15" i="11"/>
  <c r="KL21" i="11"/>
  <c r="KL24" i="11"/>
  <c r="KM22" i="11"/>
  <c r="KM23" i="11"/>
  <c r="KM38" i="11"/>
  <c r="KM41" i="11"/>
  <c r="KL43" i="11"/>
  <c r="KL44" i="11"/>
  <c r="KM50" i="11"/>
  <c r="KM62" i="11"/>
  <c r="KL57" i="11"/>
  <c r="KM71" i="11"/>
  <c r="KL65" i="11"/>
  <c r="KM70" i="11"/>
  <c r="KL77" i="11"/>
  <c r="KL66" i="11"/>
  <c r="KM83" i="11"/>
  <c r="KM95" i="11"/>
  <c r="KL81" i="11"/>
  <c r="KL62" i="11"/>
  <c r="KL92" i="11"/>
  <c r="KM92" i="11"/>
  <c r="KL101" i="11"/>
  <c r="KM111" i="11"/>
  <c r="KL121" i="11"/>
  <c r="KL117" i="11"/>
  <c r="KM25" i="11"/>
  <c r="KL37" i="11"/>
  <c r="KL47" i="11"/>
  <c r="KM52" i="11"/>
  <c r="KL61" i="11"/>
  <c r="KM55" i="11"/>
  <c r="KL87" i="11"/>
  <c r="KM88" i="11"/>
  <c r="KL100" i="11"/>
  <c r="KL107" i="11"/>
  <c r="KM118" i="11"/>
  <c r="KN4" i="11"/>
  <c r="KM9" i="11"/>
  <c r="KL17" i="11"/>
  <c r="KL18" i="11"/>
  <c r="KL29" i="11"/>
  <c r="KL25" i="11"/>
  <c r="KL31" i="11"/>
  <c r="KM36" i="11"/>
  <c r="KM35" i="11"/>
  <c r="KM45" i="11"/>
  <c r="KM46" i="11"/>
  <c r="KL51" i="11"/>
  <c r="KM64" i="11"/>
  <c r="KM59" i="11"/>
  <c r="KM73" i="11"/>
  <c r="KM67" i="11"/>
  <c r="KM72" i="11"/>
  <c r="KL80" i="11"/>
  <c r="KL71" i="11"/>
  <c r="KL84" i="11"/>
  <c r="KM97" i="11"/>
  <c r="KL85" i="11"/>
  <c r="KL86" i="11"/>
  <c r="KM94" i="11"/>
  <c r="KM100" i="11"/>
  <c r="KL105" i="11"/>
  <c r="KL99" i="11"/>
  <c r="KL115" i="11"/>
  <c r="KM112" i="11"/>
  <c r="KL9" i="11"/>
  <c r="KL10" i="11"/>
  <c r="KL11" i="11"/>
  <c r="KM21" i="11"/>
  <c r="KM24" i="11"/>
  <c r="KM28" i="11"/>
  <c r="KL30" i="11"/>
  <c r="KM42" i="11"/>
  <c r="KM53" i="11"/>
  <c r="KL53" i="11"/>
  <c r="KL68" i="11"/>
  <c r="KM77" i="11"/>
  <c r="KM74" i="11"/>
  <c r="KM99" i="11"/>
  <c r="KL89" i="11"/>
  <c r="KM102" i="11"/>
  <c r="KM103" i="11"/>
  <c r="KL119" i="11"/>
  <c r="KM10" i="11"/>
  <c r="KM15" i="11"/>
  <c r="KL13" i="11"/>
  <c r="KL16" i="11"/>
  <c r="KL27" i="11"/>
  <c r="KL28" i="11"/>
  <c r="KL33" i="11"/>
  <c r="KL32" i="11"/>
  <c r="KL42" i="11"/>
  <c r="KM43" i="11"/>
  <c r="KM44" i="11"/>
  <c r="KM51" i="11"/>
  <c r="KL56" i="11"/>
  <c r="KL55" i="11"/>
  <c r="KL63" i="11"/>
  <c r="KL70" i="11"/>
  <c r="KL76" i="11"/>
  <c r="KM80" i="11"/>
  <c r="KL75" i="11"/>
  <c r="KL95" i="11"/>
  <c r="KM101" i="11"/>
  <c r="KM90" i="11"/>
  <c r="KL94" i="11"/>
  <c r="KL102" i="11"/>
  <c r="KM104" i="11"/>
  <c r="KL109" i="11"/>
  <c r="KM117" i="11"/>
  <c r="KM121" i="11"/>
  <c r="KM120" i="11"/>
  <c r="KL122" i="11" l="1"/>
  <c r="KM122" i="11"/>
  <c r="KP4" i="11"/>
  <c r="KN8" i="11"/>
  <c r="KO12" i="11"/>
  <c r="KO20" i="11"/>
  <c r="KO19" i="11"/>
  <c r="KO21" i="11"/>
  <c r="KO22" i="11"/>
  <c r="KO38" i="11"/>
  <c r="KN31" i="11"/>
  <c r="KN38" i="11"/>
  <c r="KO50" i="11"/>
  <c r="KN55" i="11"/>
  <c r="KN48" i="11"/>
  <c r="KN58" i="11"/>
  <c r="KN54" i="11"/>
  <c r="KN73" i="11"/>
  <c r="KN64" i="11"/>
  <c r="KN72" i="11"/>
  <c r="KO70" i="11"/>
  <c r="KN79" i="11"/>
  <c r="KO80" i="11"/>
  <c r="KO78" i="11"/>
  <c r="KN103" i="11"/>
  <c r="KO88" i="11"/>
  <c r="KN102" i="11"/>
  <c r="KO117" i="11"/>
  <c r="KN108" i="11"/>
  <c r="KO110" i="11"/>
  <c r="KN120" i="11"/>
  <c r="KN121" i="11"/>
  <c r="KN7" i="11"/>
  <c r="KO10" i="11"/>
  <c r="KO14" i="11"/>
  <c r="KN17" i="11"/>
  <c r="KO17" i="11"/>
  <c r="KO23" i="11"/>
  <c r="KO28" i="11"/>
  <c r="KN29" i="11"/>
  <c r="KN33" i="11"/>
  <c r="KO41" i="11"/>
  <c r="KN45" i="11"/>
  <c r="KN57" i="11"/>
  <c r="KO49" i="11"/>
  <c r="KO60" i="11"/>
  <c r="KO56" i="11"/>
  <c r="KO69" i="11"/>
  <c r="KO63" i="11"/>
  <c r="KN74" i="11"/>
  <c r="KO72" i="11"/>
  <c r="KN81" i="11"/>
  <c r="KN84" i="11"/>
  <c r="KO82" i="11"/>
  <c r="KN105" i="11"/>
  <c r="KO90" i="11"/>
  <c r="KO98" i="11"/>
  <c r="KO119" i="11"/>
  <c r="KN110" i="11"/>
  <c r="KO112" i="11"/>
  <c r="KN119" i="11"/>
  <c r="KN115" i="11"/>
  <c r="KN9" i="11"/>
  <c r="KO13" i="11"/>
  <c r="KN16" i="11"/>
  <c r="KN20" i="11"/>
  <c r="KN21" i="11"/>
  <c r="KO30" i="11"/>
  <c r="KN32" i="11"/>
  <c r="KN30" i="11"/>
  <c r="KO33" i="11"/>
  <c r="KO43" i="11"/>
  <c r="KN39" i="11"/>
  <c r="KN59" i="11"/>
  <c r="KN50" i="11"/>
  <c r="KO62" i="11"/>
  <c r="KO54" i="11"/>
  <c r="KO71" i="11"/>
  <c r="KN67" i="11"/>
  <c r="KN76" i="11"/>
  <c r="KO74" i="11"/>
  <c r="KO83" i="11"/>
  <c r="KN86" i="11"/>
  <c r="KO92" i="11"/>
  <c r="KN93" i="11"/>
  <c r="KN91" i="11"/>
  <c r="KO103" i="11"/>
  <c r="KO86" i="11"/>
  <c r="KN112" i="11"/>
  <c r="KO114" i="11"/>
  <c r="KN109" i="11"/>
  <c r="KO121" i="11"/>
  <c r="KN6" i="11"/>
  <c r="KO15" i="11"/>
  <c r="KN10" i="11"/>
  <c r="KN22" i="11"/>
  <c r="KN23" i="11"/>
  <c r="KO26" i="11"/>
  <c r="KO25" i="11"/>
  <c r="KO35" i="11"/>
  <c r="KN36" i="11"/>
  <c r="KO45" i="11"/>
  <c r="KN43" i="11"/>
  <c r="KN61" i="11"/>
  <c r="KO55" i="11"/>
  <c r="KO64" i="11"/>
  <c r="KO61" i="11"/>
  <c r="KO73" i="11"/>
  <c r="KO57" i="11"/>
  <c r="KN78" i="11"/>
  <c r="KO76" i="11"/>
  <c r="KO85" i="11"/>
  <c r="KN88" i="11"/>
  <c r="KO84" i="11"/>
  <c r="KO95" i="11"/>
  <c r="KO93" i="11"/>
  <c r="KO107" i="11"/>
  <c r="KO94" i="11"/>
  <c r="KN114" i="11"/>
  <c r="KO116" i="11"/>
  <c r="KN117" i="11"/>
  <c r="KN35" i="11"/>
  <c r="KO6" i="11"/>
  <c r="KO2" i="11"/>
  <c r="KN13" i="11"/>
  <c r="KN24" i="11"/>
  <c r="KN25" i="11"/>
  <c r="KO24" i="11"/>
  <c r="KO32" i="11"/>
  <c r="KN40" i="11"/>
  <c r="KN34" i="11"/>
  <c r="KO47" i="11"/>
  <c r="KN41" i="11"/>
  <c r="KN44" i="11"/>
  <c r="KN60" i="11"/>
  <c r="KO66" i="11"/>
  <c r="KO59" i="11"/>
  <c r="KO75" i="11"/>
  <c r="KN65" i="11"/>
  <c r="KN80" i="11"/>
  <c r="KN83" i="11"/>
  <c r="KO87" i="11"/>
  <c r="KN90" i="11"/>
  <c r="KN95" i="11"/>
  <c r="KO97" i="11"/>
  <c r="KO91" i="11"/>
  <c r="KO109" i="11"/>
  <c r="KO100" i="11"/>
  <c r="KN116" i="11"/>
  <c r="KO118" i="11"/>
  <c r="KO120" i="11"/>
  <c r="KN11" i="11"/>
  <c r="KN18" i="11"/>
  <c r="KO34" i="11"/>
  <c r="KN47" i="11"/>
  <c r="KO44" i="11"/>
  <c r="KN56" i="11"/>
  <c r="KO79" i="11"/>
  <c r="KO65" i="11"/>
  <c r="KO81" i="11"/>
  <c r="KO101" i="11"/>
  <c r="KO113" i="11"/>
  <c r="KO106" i="11"/>
  <c r="KN107" i="11"/>
  <c r="KO8" i="11"/>
  <c r="KO9" i="11"/>
  <c r="KO18" i="11"/>
  <c r="KN26" i="11"/>
  <c r="KN27" i="11"/>
  <c r="KO27" i="11"/>
  <c r="KN14" i="11"/>
  <c r="KN42" i="11"/>
  <c r="KO39" i="11"/>
  <c r="KO37" i="11"/>
  <c r="KN49" i="11"/>
  <c r="KO46" i="11"/>
  <c r="KN62" i="11"/>
  <c r="KO52" i="11"/>
  <c r="KN66" i="11"/>
  <c r="KO77" i="11"/>
  <c r="KO67" i="11"/>
  <c r="KN82" i="11"/>
  <c r="KN85" i="11"/>
  <c r="KO89" i="11"/>
  <c r="KN92" i="11"/>
  <c r="KN97" i="11"/>
  <c r="KO99" i="11"/>
  <c r="KN96" i="11"/>
  <c r="KO111" i="11"/>
  <c r="KO102" i="11"/>
  <c r="KO104" i="11"/>
  <c r="KO96" i="11"/>
  <c r="KN111" i="11"/>
  <c r="KO7" i="11"/>
  <c r="KN15" i="11"/>
  <c r="KN28" i="11"/>
  <c r="KO29" i="11"/>
  <c r="KO40" i="11"/>
  <c r="KN51" i="11"/>
  <c r="KO51" i="11"/>
  <c r="KN69" i="11"/>
  <c r="KN68" i="11"/>
  <c r="KN87" i="11"/>
  <c r="KN94" i="11"/>
  <c r="KN99" i="11"/>
  <c r="KN98" i="11"/>
  <c r="KN104" i="11"/>
  <c r="KO105" i="11"/>
  <c r="KN2" i="11"/>
  <c r="KO11" i="11"/>
  <c r="KO16" i="11"/>
  <c r="KN19" i="11"/>
  <c r="KN12" i="11"/>
  <c r="KO31" i="11"/>
  <c r="KO36" i="11"/>
  <c r="KO42" i="11"/>
  <c r="KN37" i="11"/>
  <c r="KO48" i="11"/>
  <c r="KN53" i="11"/>
  <c r="KN46" i="11"/>
  <c r="KN52" i="11"/>
  <c r="KO58" i="11"/>
  <c r="KN71" i="11"/>
  <c r="KN63" i="11"/>
  <c r="KN70" i="11"/>
  <c r="KO68" i="11"/>
  <c r="KN89" i="11"/>
  <c r="KN77" i="11"/>
  <c r="KO53" i="11"/>
  <c r="KN101" i="11"/>
  <c r="KN75" i="11"/>
  <c r="KN100" i="11"/>
  <c r="KO115" i="11"/>
  <c r="KN106" i="11"/>
  <c r="KO108" i="11"/>
  <c r="KN113" i="11"/>
  <c r="KN118" i="11"/>
  <c r="KN122" i="11" l="1"/>
  <c r="KO122" i="11"/>
  <c r="KQ7" i="11"/>
  <c r="KP14" i="11"/>
  <c r="KP15" i="11"/>
  <c r="KQ19" i="11"/>
  <c r="KP26" i="11"/>
  <c r="KP31" i="11"/>
  <c r="KP30" i="11"/>
  <c r="KQ36" i="11"/>
  <c r="KP32" i="11"/>
  <c r="KQ47" i="11"/>
  <c r="KP46" i="11"/>
  <c r="KQ59" i="11"/>
  <c r="KQ51" i="11"/>
  <c r="KQ65" i="11"/>
  <c r="KP58" i="11"/>
  <c r="KP60" i="11"/>
  <c r="KQ75" i="11"/>
  <c r="KP73" i="11"/>
  <c r="KP82" i="11"/>
  <c r="KQ82" i="11"/>
  <c r="KP78" i="11"/>
  <c r="KP95" i="11"/>
  <c r="KQ85" i="11"/>
  <c r="KQ99" i="11"/>
  <c r="KQ109" i="11"/>
  <c r="KP108" i="11"/>
  <c r="KP119" i="11"/>
  <c r="KP117" i="11"/>
  <c r="KP118" i="11"/>
  <c r="KP9" i="11"/>
  <c r="KQ14" i="11"/>
  <c r="KP20" i="11"/>
  <c r="KQ25" i="11"/>
  <c r="KQ26" i="11"/>
  <c r="KP33" i="11"/>
  <c r="KP37" i="11"/>
  <c r="KP39" i="11"/>
  <c r="KP36" i="11"/>
  <c r="KQ48" i="11"/>
  <c r="KQ46" i="11"/>
  <c r="KQ63" i="11"/>
  <c r="KP52" i="11"/>
  <c r="KQ68" i="11"/>
  <c r="KQ61" i="11"/>
  <c r="KP63" i="11"/>
  <c r="KP76" i="11"/>
  <c r="KP77" i="11"/>
  <c r="KP68" i="11"/>
  <c r="KP83" i="11"/>
  <c r="KQ83" i="11"/>
  <c r="KP97" i="11"/>
  <c r="KQ88" i="11"/>
  <c r="KP103" i="11"/>
  <c r="KQ111" i="11"/>
  <c r="KP89" i="11"/>
  <c r="KQ112" i="11"/>
  <c r="KP120" i="11"/>
  <c r="KP112" i="11"/>
  <c r="KP2" i="11"/>
  <c r="KQ9" i="11"/>
  <c r="KP11" i="11"/>
  <c r="KQ15" i="11"/>
  <c r="KP28" i="11"/>
  <c r="KQ17" i="11"/>
  <c r="KQ31" i="11"/>
  <c r="KQ27" i="11"/>
  <c r="KQ40" i="11"/>
  <c r="KQ44" i="11"/>
  <c r="KQ42" i="11"/>
  <c r="KQ52" i="11"/>
  <c r="KQ43" i="11"/>
  <c r="KP56" i="11"/>
  <c r="KQ70" i="11"/>
  <c r="KQ66" i="11"/>
  <c r="KQ64" i="11"/>
  <c r="KP79" i="11"/>
  <c r="KP80" i="11"/>
  <c r="KP72" i="11"/>
  <c r="KQ86" i="11"/>
  <c r="KP87" i="11"/>
  <c r="KP85" i="11"/>
  <c r="KQ90" i="11"/>
  <c r="KQ105" i="11"/>
  <c r="KP100" i="11"/>
  <c r="KQ101" i="11"/>
  <c r="KP113" i="11"/>
  <c r="KP114" i="11"/>
  <c r="KP115" i="11"/>
  <c r="KQ2" i="11"/>
  <c r="KQ10" i="11"/>
  <c r="KQ12" i="11"/>
  <c r="KQ20" i="11"/>
  <c r="KP21" i="11"/>
  <c r="KP24" i="11"/>
  <c r="KP25" i="11"/>
  <c r="KP35" i="11"/>
  <c r="KP34" i="11"/>
  <c r="KP40" i="11"/>
  <c r="KP43" i="11"/>
  <c r="KP49" i="11"/>
  <c r="KQ53" i="11"/>
  <c r="KQ58" i="11"/>
  <c r="KQ72" i="11"/>
  <c r="KP69" i="11"/>
  <c r="KQ54" i="11"/>
  <c r="KP70" i="11"/>
  <c r="KQ67" i="11"/>
  <c r="KQ74" i="11"/>
  <c r="KP92" i="11"/>
  <c r="KQ92" i="11"/>
  <c r="KP88" i="11"/>
  <c r="KP91" i="11"/>
  <c r="KP107" i="11"/>
  <c r="KP102" i="11"/>
  <c r="KQ104" i="11"/>
  <c r="KQ116" i="11"/>
  <c r="KQ117" i="11"/>
  <c r="KQ118" i="11"/>
  <c r="KR4" i="11"/>
  <c r="KP6" i="11"/>
  <c r="KQ13" i="11"/>
  <c r="KP12" i="11"/>
  <c r="KP23" i="11"/>
  <c r="KP18" i="11"/>
  <c r="KP22" i="11"/>
  <c r="KQ37" i="11"/>
  <c r="KQ39" i="11"/>
  <c r="KP47" i="11"/>
  <c r="KQ45" i="11"/>
  <c r="KQ49" i="11"/>
  <c r="KP55" i="11"/>
  <c r="KP54" i="11"/>
  <c r="KQ41" i="11"/>
  <c r="KP71" i="11"/>
  <c r="KQ60" i="11"/>
  <c r="KQ76" i="11"/>
  <c r="KQ73" i="11"/>
  <c r="KP86" i="11"/>
  <c r="KQ94" i="11"/>
  <c r="KP84" i="11"/>
  <c r="KP90" i="11"/>
  <c r="KQ93" i="11"/>
  <c r="KP109" i="11"/>
  <c r="KP101" i="11"/>
  <c r="KQ106" i="11"/>
  <c r="KQ119" i="11"/>
  <c r="KQ120" i="11"/>
  <c r="KP121" i="11"/>
  <c r="KQ6" i="11"/>
  <c r="KP10" i="11"/>
  <c r="KQ16" i="11"/>
  <c r="KP16" i="11"/>
  <c r="KQ28" i="11"/>
  <c r="KQ24" i="11"/>
  <c r="KQ32" i="11"/>
  <c r="KQ35" i="11"/>
  <c r="KQ34" i="11"/>
  <c r="KP48" i="11"/>
  <c r="KQ38" i="11"/>
  <c r="KP50" i="11"/>
  <c r="KQ57" i="11"/>
  <c r="KQ56" i="11"/>
  <c r="KP59" i="11"/>
  <c r="KP64" i="11"/>
  <c r="KP67" i="11"/>
  <c r="KQ79" i="11"/>
  <c r="KP74" i="11"/>
  <c r="KQ89" i="11"/>
  <c r="KQ96" i="11"/>
  <c r="KQ87" i="11"/>
  <c r="KP93" i="11"/>
  <c r="KP99" i="11"/>
  <c r="KQ91" i="11"/>
  <c r="KQ102" i="11"/>
  <c r="KQ108" i="11"/>
  <c r="KQ121" i="11"/>
  <c r="KQ115" i="11"/>
  <c r="KP8" i="11"/>
  <c r="KP13" i="11"/>
  <c r="KQ8" i="11"/>
  <c r="KP19" i="11"/>
  <c r="KQ21" i="11"/>
  <c r="KP27" i="11"/>
  <c r="KQ22" i="11"/>
  <c r="KQ33" i="11"/>
  <c r="KP38" i="11"/>
  <c r="KP42" i="11"/>
  <c r="KQ50" i="11"/>
  <c r="KP53" i="11"/>
  <c r="KQ55" i="11"/>
  <c r="KP61" i="11"/>
  <c r="KQ62" i="11"/>
  <c r="KQ69" i="11"/>
  <c r="KP75" i="11"/>
  <c r="KQ81" i="11"/>
  <c r="KQ77" i="11"/>
  <c r="KP94" i="11"/>
  <c r="KQ98" i="11"/>
  <c r="KP81" i="11"/>
  <c r="KQ95" i="11"/>
  <c r="KP105" i="11"/>
  <c r="KQ103" i="11"/>
  <c r="KP104" i="11"/>
  <c r="KQ110" i="11"/>
  <c r="KP110" i="11"/>
  <c r="KP111" i="11"/>
  <c r="KQ11" i="11"/>
  <c r="KP7" i="11"/>
  <c r="KQ18" i="11"/>
  <c r="KP17" i="11"/>
  <c r="KQ23" i="11"/>
  <c r="KP29" i="11"/>
  <c r="KQ29" i="11"/>
  <c r="KQ30" i="11"/>
  <c r="KP41" i="11"/>
  <c r="KP45" i="11"/>
  <c r="KP44" i="11"/>
  <c r="KP57" i="11"/>
  <c r="KP51" i="11"/>
  <c r="KP62" i="11"/>
  <c r="KP66" i="11"/>
  <c r="KQ71" i="11"/>
  <c r="KQ78" i="11"/>
  <c r="KP65" i="11"/>
  <c r="KQ80" i="11"/>
  <c r="KP96" i="11"/>
  <c r="KQ100" i="11"/>
  <c r="KQ84" i="11"/>
  <c r="KQ97" i="11"/>
  <c r="KP98" i="11"/>
  <c r="KQ107" i="11"/>
  <c r="KP106" i="11"/>
  <c r="KP116" i="11"/>
  <c r="KQ113" i="11"/>
  <c r="KQ114" i="11"/>
  <c r="KQ122" i="11" l="1"/>
  <c r="KR7" i="11"/>
  <c r="KS13" i="11"/>
  <c r="KS16" i="11"/>
  <c r="KR21" i="11"/>
  <c r="KR24" i="11"/>
  <c r="KS28" i="11"/>
  <c r="KS35" i="11"/>
  <c r="KS41" i="11"/>
  <c r="KS42" i="11"/>
  <c r="KS49" i="11"/>
  <c r="KR56" i="11"/>
  <c r="KR49" i="11"/>
  <c r="KS61" i="11"/>
  <c r="KS53" i="11"/>
  <c r="KS58" i="11"/>
  <c r="KS68" i="11"/>
  <c r="KS66" i="11"/>
  <c r="KS56" i="11"/>
  <c r="KR84" i="11"/>
  <c r="KS90" i="11"/>
  <c r="KR93" i="11"/>
  <c r="KR102" i="11"/>
  <c r="KS64" i="11"/>
  <c r="KS106" i="11"/>
  <c r="KS99" i="11"/>
  <c r="KR111" i="11"/>
  <c r="KS113" i="11"/>
  <c r="KR118" i="11"/>
  <c r="KS101" i="11"/>
  <c r="KS7" i="11"/>
  <c r="KR11" i="11"/>
  <c r="KS19" i="11"/>
  <c r="KR23" i="11"/>
  <c r="KR26" i="11"/>
  <c r="KS23" i="11"/>
  <c r="KS37" i="11"/>
  <c r="KR37" i="11"/>
  <c r="KR40" i="11"/>
  <c r="KR36" i="11"/>
  <c r="KR58" i="11"/>
  <c r="KS47" i="11"/>
  <c r="KR63" i="11"/>
  <c r="KR55" i="11"/>
  <c r="KS62" i="11"/>
  <c r="KS70" i="11"/>
  <c r="KR69" i="11"/>
  <c r="KR64" i="11"/>
  <c r="KR86" i="11"/>
  <c r="KR76" i="11"/>
  <c r="KS81" i="11"/>
  <c r="KR104" i="11"/>
  <c r="KS87" i="11"/>
  <c r="KS108" i="11"/>
  <c r="KR105" i="11"/>
  <c r="KR113" i="11"/>
  <c r="KS115" i="11"/>
  <c r="KS104" i="11"/>
  <c r="KR117" i="11"/>
  <c r="KR6" i="11"/>
  <c r="KS9" i="11"/>
  <c r="KR12" i="11"/>
  <c r="KR18" i="11"/>
  <c r="KR25" i="11"/>
  <c r="KR28" i="11"/>
  <c r="KS26" i="11"/>
  <c r="KR32" i="11"/>
  <c r="KR31" i="11"/>
  <c r="KS40" i="11"/>
  <c r="KR44" i="11"/>
  <c r="KR60" i="11"/>
  <c r="KS51" i="11"/>
  <c r="KR53" i="11"/>
  <c r="KS57" i="11"/>
  <c r="KR67" i="11"/>
  <c r="KS72" i="11"/>
  <c r="KR71" i="11"/>
  <c r="KS69" i="11"/>
  <c r="KR88" i="11"/>
  <c r="KS79" i="11"/>
  <c r="KS91" i="11"/>
  <c r="KS83" i="11"/>
  <c r="KS92" i="11"/>
  <c r="KS110" i="11"/>
  <c r="KS93" i="11"/>
  <c r="KR115" i="11"/>
  <c r="KS117" i="11"/>
  <c r="KS121" i="11"/>
  <c r="KR120" i="11"/>
  <c r="KR8" i="11"/>
  <c r="KS8" i="11"/>
  <c r="KS15" i="11"/>
  <c r="KS11" i="11"/>
  <c r="KR27" i="11"/>
  <c r="KS22" i="11"/>
  <c r="KS30" i="11"/>
  <c r="KR34" i="11"/>
  <c r="KR35" i="11"/>
  <c r="KS44" i="11"/>
  <c r="KR47" i="11"/>
  <c r="KR43" i="11"/>
  <c r="KS48" i="11"/>
  <c r="KR57" i="11"/>
  <c r="KS55" i="11"/>
  <c r="KR65" i="11"/>
  <c r="KS74" i="11"/>
  <c r="KR73" i="11"/>
  <c r="KS71" i="11"/>
  <c r="KR78" i="11"/>
  <c r="KR83" i="11"/>
  <c r="KS89" i="11"/>
  <c r="KR92" i="11"/>
  <c r="KR95" i="11"/>
  <c r="KS112" i="11"/>
  <c r="KS95" i="11"/>
  <c r="KR90" i="11"/>
  <c r="KS119" i="11"/>
  <c r="KR106" i="11"/>
  <c r="KR114" i="11"/>
  <c r="KS6" i="11"/>
  <c r="KS12" i="11"/>
  <c r="KS17" i="11"/>
  <c r="KR13" i="11"/>
  <c r="KR20" i="11"/>
  <c r="KS29" i="11"/>
  <c r="KS32" i="11"/>
  <c r="KR39" i="11"/>
  <c r="KR29" i="11"/>
  <c r="KS46" i="11"/>
  <c r="KR48" i="11"/>
  <c r="KS45" i="11"/>
  <c r="KS54" i="11"/>
  <c r="KS59" i="11"/>
  <c r="KR51" i="11"/>
  <c r="KR68" i="11"/>
  <c r="KS76" i="11"/>
  <c r="KR75" i="11"/>
  <c r="KS73" i="11"/>
  <c r="KS82" i="11"/>
  <c r="KR85" i="11"/>
  <c r="KR94" i="11"/>
  <c r="KS94" i="11"/>
  <c r="KR97" i="11"/>
  <c r="KS114" i="11"/>
  <c r="KR103" i="11"/>
  <c r="KS103" i="11"/>
  <c r="KS85" i="11"/>
  <c r="KR116" i="11"/>
  <c r="KS120" i="11"/>
  <c r="KT4" i="11"/>
  <c r="KS10" i="11"/>
  <c r="KR14" i="11"/>
  <c r="KR15" i="11"/>
  <c r="KS20" i="11"/>
  <c r="KR19" i="11"/>
  <c r="KS27" i="11"/>
  <c r="KS34" i="11"/>
  <c r="KR38" i="11"/>
  <c r="KR30" i="11"/>
  <c r="KR52" i="11"/>
  <c r="KS43" i="11"/>
  <c r="KS50" i="11"/>
  <c r="KS65" i="11"/>
  <c r="KS60" i="11"/>
  <c r="KR72" i="11"/>
  <c r="KR79" i="11"/>
  <c r="KS77" i="11"/>
  <c r="KS86" i="11"/>
  <c r="KR89" i="11"/>
  <c r="KS98" i="11"/>
  <c r="KR101" i="11"/>
  <c r="KR107" i="11"/>
  <c r="KR112" i="11"/>
  <c r="KR2" i="11"/>
  <c r="KS14" i="11"/>
  <c r="KR10" i="11"/>
  <c r="KS18" i="11"/>
  <c r="KS21" i="11"/>
  <c r="KS31" i="11"/>
  <c r="KS24" i="11"/>
  <c r="KR41" i="11"/>
  <c r="KR33" i="11"/>
  <c r="KS38" i="11"/>
  <c r="KR50" i="11"/>
  <c r="KR42" i="11"/>
  <c r="KR61" i="11"/>
  <c r="KS63" i="11"/>
  <c r="KS52" i="11"/>
  <c r="KR70" i="11"/>
  <c r="KS78" i="11"/>
  <c r="KR77" i="11"/>
  <c r="KS75" i="11"/>
  <c r="KS84" i="11"/>
  <c r="KR87" i="11"/>
  <c r="KR96" i="11"/>
  <c r="KS96" i="11"/>
  <c r="KR99" i="11"/>
  <c r="KS116" i="11"/>
  <c r="KS105" i="11"/>
  <c r="KS107" i="11"/>
  <c r="KS102" i="11"/>
  <c r="KR119" i="11"/>
  <c r="KS80" i="11"/>
  <c r="KR98" i="11"/>
  <c r="KS118" i="11"/>
  <c r="KS109" i="11"/>
  <c r="KR108" i="11"/>
  <c r="KS2" i="11"/>
  <c r="KR9" i="11"/>
  <c r="KR16" i="11"/>
  <c r="KR17" i="11"/>
  <c r="KR22" i="11"/>
  <c r="KS25" i="11"/>
  <c r="KS33" i="11"/>
  <c r="KS39" i="11"/>
  <c r="KS36" i="11"/>
  <c r="KR46" i="11"/>
  <c r="KR54" i="11"/>
  <c r="KR45" i="11"/>
  <c r="KR59" i="11"/>
  <c r="KS67" i="11"/>
  <c r="KR62" i="11"/>
  <c r="KR74" i="11"/>
  <c r="KR66" i="11"/>
  <c r="KR81" i="11"/>
  <c r="KR82" i="11"/>
  <c r="KS88" i="11"/>
  <c r="KR91" i="11"/>
  <c r="KR100" i="11"/>
  <c r="KS100" i="11"/>
  <c r="KS97" i="11"/>
  <c r="KR80" i="11"/>
  <c r="KR109" i="11"/>
  <c r="KS111" i="11"/>
  <c r="KR121" i="11"/>
  <c r="KR110" i="11"/>
  <c r="KP122" i="11"/>
  <c r="KS122" i="11" l="1"/>
  <c r="KT6" i="11"/>
  <c r="KU7" i="11"/>
  <c r="KT9" i="11"/>
  <c r="KT16" i="11"/>
  <c r="KT20" i="11"/>
  <c r="KU22" i="11"/>
  <c r="KT26" i="11"/>
  <c r="KT32" i="11"/>
  <c r="KT39" i="11"/>
  <c r="KT46" i="11"/>
  <c r="KT41" i="11"/>
  <c r="KU50" i="11"/>
  <c r="KU64" i="11"/>
  <c r="KT57" i="11"/>
  <c r="KT64" i="11"/>
  <c r="KT65" i="11"/>
  <c r="KU68" i="11"/>
  <c r="KU60" i="11"/>
  <c r="KU75" i="11"/>
  <c r="KT81" i="11"/>
  <c r="KU85" i="11"/>
  <c r="KU82" i="11"/>
  <c r="KT94" i="11"/>
  <c r="KU96" i="11"/>
  <c r="KU104" i="11"/>
  <c r="KT73" i="11"/>
  <c r="KU100" i="11"/>
  <c r="KT102" i="11"/>
  <c r="KT116" i="11"/>
  <c r="KT114" i="11"/>
  <c r="KV4" i="11"/>
  <c r="KU8" i="11"/>
  <c r="KU13" i="11"/>
  <c r="KT19" i="11"/>
  <c r="KU21" i="11"/>
  <c r="KT25" i="11"/>
  <c r="KT30" i="11"/>
  <c r="KT36" i="11"/>
  <c r="KU42" i="11"/>
  <c r="KT49" i="11"/>
  <c r="KT42" i="11"/>
  <c r="KU37" i="11"/>
  <c r="KU54" i="11"/>
  <c r="KU53" i="11"/>
  <c r="KU69" i="11"/>
  <c r="KU67" i="11"/>
  <c r="KU70" i="11"/>
  <c r="KU74" i="11"/>
  <c r="KU78" i="11"/>
  <c r="KT83" i="11"/>
  <c r="KU90" i="11"/>
  <c r="KT86" i="11"/>
  <c r="KT96" i="11"/>
  <c r="KU98" i="11"/>
  <c r="KT106" i="11"/>
  <c r="KT99" i="11"/>
  <c r="KU103" i="11"/>
  <c r="KT112" i="11"/>
  <c r="KT119" i="11"/>
  <c r="KU117" i="11"/>
  <c r="KU6" i="11"/>
  <c r="KU11" i="11"/>
  <c r="KT14" i="11"/>
  <c r="KU16" i="11"/>
  <c r="KU20" i="11"/>
  <c r="KU29" i="11"/>
  <c r="KT34" i="11"/>
  <c r="KU38" i="11"/>
  <c r="KT35" i="11"/>
  <c r="KU40" i="11"/>
  <c r="KT47" i="11"/>
  <c r="KU51" i="11"/>
  <c r="KU56" i="11"/>
  <c r="KT55" i="11"/>
  <c r="KU71" i="11"/>
  <c r="KU65" i="11"/>
  <c r="KU72" i="11"/>
  <c r="KU80" i="11"/>
  <c r="KT76" i="11"/>
  <c r="KT85" i="11"/>
  <c r="KT91" i="11"/>
  <c r="KT89" i="11"/>
  <c r="KT98" i="11"/>
  <c r="KU84" i="11"/>
  <c r="KT108" i="11"/>
  <c r="KT105" i="11"/>
  <c r="KU107" i="11"/>
  <c r="KU115" i="11"/>
  <c r="KU121" i="11"/>
  <c r="KT120" i="11"/>
  <c r="KT2" i="11"/>
  <c r="KU9" i="11"/>
  <c r="KU14" i="11"/>
  <c r="KU19" i="11"/>
  <c r="KU24" i="11"/>
  <c r="KU25" i="11"/>
  <c r="KT24" i="11"/>
  <c r="KU36" i="11"/>
  <c r="KU39" i="11"/>
  <c r="KT44" i="11"/>
  <c r="KU41" i="11"/>
  <c r="KT48" i="11"/>
  <c r="KT50" i="11"/>
  <c r="KU57" i="11"/>
  <c r="KU73" i="11"/>
  <c r="KT68" i="11"/>
  <c r="KT63" i="11"/>
  <c r="KU63" i="11"/>
  <c r="KT79" i="11"/>
  <c r="KU88" i="11"/>
  <c r="KU93" i="11"/>
  <c r="KU91" i="11"/>
  <c r="KU81" i="11"/>
  <c r="KU87" i="11"/>
  <c r="KT110" i="11"/>
  <c r="KT100" i="11"/>
  <c r="KU109" i="11"/>
  <c r="KU118" i="11"/>
  <c r="KU113" i="11"/>
  <c r="KU2" i="11"/>
  <c r="KT11" i="11"/>
  <c r="KU12" i="11"/>
  <c r="KT18" i="11"/>
  <c r="KT27" i="11"/>
  <c r="KT28" i="11"/>
  <c r="KU30" i="11"/>
  <c r="KU34" i="11"/>
  <c r="KT40" i="11"/>
  <c r="KU46" i="11"/>
  <c r="KT43" i="11"/>
  <c r="KT54" i="11"/>
  <c r="KT61" i="11"/>
  <c r="KT51" i="11"/>
  <c r="KU52" i="11"/>
  <c r="KT70" i="11"/>
  <c r="KT66" i="11"/>
  <c r="KT69" i="11"/>
  <c r="KU66" i="11"/>
  <c r="KT90" i="11"/>
  <c r="KU95" i="11"/>
  <c r="KU86" i="11"/>
  <c r="KT84" i="11"/>
  <c r="KU92" i="11"/>
  <c r="KT88" i="11"/>
  <c r="KT103" i="11"/>
  <c r="KU111" i="11"/>
  <c r="KU112" i="11"/>
  <c r="KU116" i="11"/>
  <c r="KU10" i="11"/>
  <c r="KT12" i="11"/>
  <c r="KT15" i="11"/>
  <c r="KU18" i="11"/>
  <c r="KT22" i="11"/>
  <c r="KT23" i="11"/>
  <c r="KT31" i="11"/>
  <c r="KT37" i="11"/>
  <c r="KT38" i="11"/>
  <c r="KU49" i="11"/>
  <c r="KT45" i="11"/>
  <c r="KT56" i="11"/>
  <c r="KU48" i="11"/>
  <c r="KT52" i="11"/>
  <c r="KT67" i="11"/>
  <c r="KT72" i="11"/>
  <c r="KT74" i="11"/>
  <c r="KT75" i="11"/>
  <c r="KT71" i="11"/>
  <c r="KT93" i="11"/>
  <c r="KU97" i="11"/>
  <c r="KU89" i="11"/>
  <c r="KT87" i="11"/>
  <c r="KT101" i="11"/>
  <c r="KU106" i="11"/>
  <c r="KU105" i="11"/>
  <c r="KT115" i="11"/>
  <c r="KT121" i="11"/>
  <c r="KU119" i="11"/>
  <c r="KT7" i="11"/>
  <c r="KT10" i="11"/>
  <c r="KT17" i="11"/>
  <c r="KT21" i="11"/>
  <c r="KU27" i="11"/>
  <c r="KU28" i="11"/>
  <c r="KU31" i="11"/>
  <c r="KU35" i="11"/>
  <c r="KU43" i="11"/>
  <c r="KU32" i="11"/>
  <c r="KU45" i="11"/>
  <c r="KU58" i="11"/>
  <c r="KT59" i="11"/>
  <c r="KU55" i="11"/>
  <c r="KU59" i="11"/>
  <c r="KT58" i="11"/>
  <c r="KU77" i="11"/>
  <c r="KT78" i="11"/>
  <c r="KU76" i="11"/>
  <c r="KT95" i="11"/>
  <c r="KU99" i="11"/>
  <c r="KT77" i="11"/>
  <c r="KT92" i="11"/>
  <c r="KU102" i="11"/>
  <c r="KU108" i="11"/>
  <c r="KT107" i="11"/>
  <c r="KT118" i="11"/>
  <c r="KU114" i="11"/>
  <c r="KT111" i="11"/>
  <c r="KT8" i="11"/>
  <c r="KT13" i="11"/>
  <c r="KU17" i="11"/>
  <c r="KU15" i="11"/>
  <c r="KT29" i="11"/>
  <c r="KU23" i="11"/>
  <c r="KU26" i="11"/>
  <c r="KU33" i="11"/>
  <c r="KT33" i="11"/>
  <c r="KU44" i="11"/>
  <c r="KU47" i="11"/>
  <c r="KU62" i="11"/>
  <c r="KT53" i="11"/>
  <c r="KT60" i="11"/>
  <c r="KT62" i="11"/>
  <c r="KU61" i="11"/>
  <c r="KT80" i="11"/>
  <c r="KT82" i="11"/>
  <c r="KU79" i="11"/>
  <c r="KT97" i="11"/>
  <c r="KU101" i="11"/>
  <c r="KU83" i="11"/>
  <c r="KU94" i="11"/>
  <c r="KT104" i="11"/>
  <c r="KU110" i="11"/>
  <c r="KT109" i="11"/>
  <c r="KU120" i="11"/>
  <c r="KT113" i="11"/>
  <c r="KT117" i="11"/>
  <c r="KR122" i="11"/>
  <c r="KV8" i="11" l="1"/>
  <c r="KV14" i="11"/>
  <c r="KV10" i="11"/>
  <c r="KV24" i="11"/>
  <c r="KV27" i="11"/>
  <c r="KW31" i="11"/>
  <c r="KW26" i="11"/>
  <c r="KW42" i="11"/>
  <c r="KW45" i="11"/>
  <c r="KV30" i="11"/>
  <c r="KV59" i="11"/>
  <c r="KV47" i="11"/>
  <c r="KW52" i="11"/>
  <c r="KW64" i="11"/>
  <c r="KW63" i="11"/>
  <c r="KW75" i="11"/>
  <c r="KV68" i="11"/>
  <c r="KW68" i="11"/>
  <c r="KV87" i="11"/>
  <c r="KW80" i="11"/>
  <c r="KV92" i="11"/>
  <c r="KV99" i="11"/>
  <c r="KW97" i="11"/>
  <c r="KV100" i="11"/>
  <c r="KW119" i="11"/>
  <c r="KV108" i="11"/>
  <c r="KW112" i="11"/>
  <c r="KW120" i="11"/>
  <c r="KV113" i="11"/>
  <c r="KV7" i="11"/>
  <c r="KW13" i="11"/>
  <c r="KV15" i="11"/>
  <c r="KW20" i="11"/>
  <c r="KV26" i="11"/>
  <c r="KW30" i="11"/>
  <c r="KV20" i="11"/>
  <c r="KV32" i="11"/>
  <c r="KV36" i="11"/>
  <c r="KW47" i="11"/>
  <c r="KV39" i="11"/>
  <c r="KV61" i="11"/>
  <c r="KV50" i="11"/>
  <c r="KV58" i="11"/>
  <c r="KW66" i="11"/>
  <c r="KV64" i="11"/>
  <c r="KW77" i="11"/>
  <c r="KV70" i="11"/>
  <c r="KW70" i="11"/>
  <c r="KV89" i="11"/>
  <c r="KV75" i="11"/>
  <c r="KV94" i="11"/>
  <c r="KV101" i="11"/>
  <c r="KW99" i="11"/>
  <c r="KV102" i="11"/>
  <c r="KW102" i="11"/>
  <c r="KV110" i="11"/>
  <c r="KW114" i="11"/>
  <c r="KV117" i="11"/>
  <c r="KV119" i="11"/>
  <c r="KX4" i="11"/>
  <c r="KW15" i="11"/>
  <c r="KV16" i="11"/>
  <c r="KV17" i="11"/>
  <c r="KV28" i="11"/>
  <c r="KW24" i="11"/>
  <c r="KW28" i="11"/>
  <c r="KV33" i="11"/>
  <c r="KV34" i="11"/>
  <c r="KW35" i="11"/>
  <c r="KV46" i="11"/>
  <c r="KV29" i="11"/>
  <c r="KW53" i="11"/>
  <c r="KW60" i="11"/>
  <c r="KW54" i="11"/>
  <c r="KV69" i="11"/>
  <c r="KW79" i="11"/>
  <c r="KV72" i="11"/>
  <c r="KW72" i="11"/>
  <c r="KV77" i="11"/>
  <c r="KW78" i="11"/>
  <c r="KV79" i="11"/>
  <c r="KV103" i="11"/>
  <c r="KW101" i="11"/>
  <c r="KW107" i="11"/>
  <c r="KW84" i="11"/>
  <c r="KV112" i="11"/>
  <c r="KW116" i="11"/>
  <c r="KW100" i="11"/>
  <c r="KW121" i="11"/>
  <c r="KV6" i="11"/>
  <c r="KV11" i="11"/>
  <c r="KW10" i="11"/>
  <c r="KW17" i="11"/>
  <c r="KV18" i="11"/>
  <c r="KW27" i="11"/>
  <c r="KW32" i="11"/>
  <c r="KV40" i="11"/>
  <c r="KW23" i="11"/>
  <c r="KW37" i="11"/>
  <c r="KV49" i="11"/>
  <c r="KV35" i="11"/>
  <c r="KW46" i="11"/>
  <c r="KV62" i="11"/>
  <c r="KW56" i="11"/>
  <c r="KV71" i="11"/>
  <c r="KV67" i="11"/>
  <c r="KV74" i="11"/>
  <c r="KW74" i="11"/>
  <c r="KW81" i="11"/>
  <c r="KV82" i="11"/>
  <c r="KW88" i="11"/>
  <c r="KV105" i="11"/>
  <c r="KW86" i="11"/>
  <c r="KW109" i="11"/>
  <c r="KW98" i="11"/>
  <c r="KV114" i="11"/>
  <c r="KW118" i="11"/>
  <c r="KV109" i="11"/>
  <c r="KV111" i="11"/>
  <c r="KW6" i="11"/>
  <c r="KV2" i="11"/>
  <c r="KV12" i="11"/>
  <c r="KW16" i="11"/>
  <c r="KW9" i="11"/>
  <c r="KW21" i="11"/>
  <c r="KW34" i="11"/>
  <c r="KV42" i="11"/>
  <c r="KV37" i="11"/>
  <c r="KV45" i="11"/>
  <c r="KV51" i="11"/>
  <c r="KW44" i="11"/>
  <c r="KW51" i="11"/>
  <c r="KV54" i="11"/>
  <c r="KW59" i="11"/>
  <c r="KV73" i="11"/>
  <c r="KV65" i="11"/>
  <c r="KV76" i="11"/>
  <c r="KW76" i="11"/>
  <c r="KW83" i="11"/>
  <c r="KV84" i="11"/>
  <c r="KW90" i="11"/>
  <c r="KW82" i="11"/>
  <c r="KW91" i="11"/>
  <c r="KW111" i="11"/>
  <c r="KV104" i="11"/>
  <c r="KV116" i="11"/>
  <c r="KW96" i="11"/>
  <c r="KV115" i="11"/>
  <c r="KW8" i="11"/>
  <c r="KW7" i="11"/>
  <c r="KW18" i="11"/>
  <c r="KV19" i="11"/>
  <c r="KV21" i="11"/>
  <c r="KW22" i="11"/>
  <c r="KW36" i="11"/>
  <c r="KW33" i="11"/>
  <c r="KW39" i="11"/>
  <c r="KW48" i="11"/>
  <c r="KV53" i="11"/>
  <c r="KV48" i="11"/>
  <c r="KV52" i="11"/>
  <c r="KV56" i="11"/>
  <c r="KW57" i="11"/>
  <c r="KW69" i="11"/>
  <c r="KW67" i="11"/>
  <c r="KV78" i="11"/>
  <c r="KV81" i="11"/>
  <c r="KW85" i="11"/>
  <c r="KV86" i="11"/>
  <c r="KV93" i="11"/>
  <c r="KV91" i="11"/>
  <c r="KW94" i="11"/>
  <c r="KW113" i="11"/>
  <c r="KW92" i="11"/>
  <c r="KW106" i="11"/>
  <c r="KW105" i="11"/>
  <c r="KV118" i="11"/>
  <c r="KV9" i="11"/>
  <c r="KW12" i="11"/>
  <c r="KV13" i="11"/>
  <c r="KW19" i="11"/>
  <c r="KV23" i="11"/>
  <c r="KW25" i="11"/>
  <c r="KW38" i="11"/>
  <c r="KV38" i="11"/>
  <c r="KW41" i="11"/>
  <c r="KW50" i="11"/>
  <c r="KV55" i="11"/>
  <c r="KV41" i="11"/>
  <c r="KV60" i="11"/>
  <c r="KW58" i="11"/>
  <c r="KV63" i="11"/>
  <c r="KW71" i="11"/>
  <c r="KW61" i="11"/>
  <c r="KV80" i="11"/>
  <c r="KV83" i="11"/>
  <c r="KW87" i="11"/>
  <c r="KV88" i="11"/>
  <c r="KV95" i="11"/>
  <c r="KW93" i="11"/>
  <c r="KV96" i="11"/>
  <c r="KW115" i="11"/>
  <c r="KW104" i="11"/>
  <c r="KW108" i="11"/>
  <c r="KV120" i="11"/>
  <c r="KV121" i="11"/>
  <c r="KW2" i="11"/>
  <c r="KW14" i="11"/>
  <c r="KW11" i="11"/>
  <c r="KV22" i="11"/>
  <c r="KV25" i="11"/>
  <c r="KW29" i="11"/>
  <c r="KV31" i="11"/>
  <c r="KW40" i="11"/>
  <c r="KW43" i="11"/>
  <c r="KV43" i="11"/>
  <c r="KV57" i="11"/>
  <c r="KV44" i="11"/>
  <c r="KW49" i="11"/>
  <c r="KW62" i="11"/>
  <c r="KV66" i="11"/>
  <c r="KW73" i="11"/>
  <c r="KW65" i="11"/>
  <c r="KW55" i="11"/>
  <c r="KV85" i="11"/>
  <c r="KW89" i="11"/>
  <c r="KV90" i="11"/>
  <c r="KV97" i="11"/>
  <c r="KW95" i="11"/>
  <c r="KV98" i="11"/>
  <c r="KW117" i="11"/>
  <c r="KV106" i="11"/>
  <c r="KW110" i="11"/>
  <c r="KW103" i="11"/>
  <c r="KV107" i="11"/>
  <c r="KU122" i="11"/>
  <c r="KT122" i="11"/>
  <c r="KW122" i="11" l="1"/>
  <c r="KY10" i="11"/>
  <c r="KX12" i="11"/>
  <c r="KY20" i="11"/>
  <c r="KY18" i="11"/>
  <c r="KX21" i="11"/>
  <c r="KX33" i="11"/>
  <c r="KX23" i="11"/>
  <c r="KX34" i="11"/>
  <c r="KX40" i="11"/>
  <c r="KX43" i="11"/>
  <c r="KX38" i="11"/>
  <c r="KY57" i="11"/>
  <c r="KX54" i="11"/>
  <c r="KY53" i="11"/>
  <c r="KY66" i="11"/>
  <c r="KY71" i="11"/>
  <c r="KX72" i="11"/>
  <c r="KX81" i="11"/>
  <c r="KY65" i="11"/>
  <c r="KY94" i="11"/>
  <c r="KX88" i="11"/>
  <c r="KX95" i="11"/>
  <c r="KY97" i="11"/>
  <c r="KX101" i="11"/>
  <c r="KY111" i="11"/>
  <c r="KX106" i="11"/>
  <c r="KX105" i="11"/>
  <c r="KX118" i="11"/>
  <c r="KY113" i="11"/>
  <c r="KY7" i="11"/>
  <c r="KY12" i="11"/>
  <c r="KY13" i="11"/>
  <c r="KY15" i="11"/>
  <c r="KX22" i="11"/>
  <c r="KX28" i="11"/>
  <c r="KX35" i="11"/>
  <c r="KY31" i="11"/>
  <c r="KX37" i="11"/>
  <c r="KY45" i="11"/>
  <c r="KX44" i="11"/>
  <c r="KY63" i="11"/>
  <c r="KX56" i="11"/>
  <c r="KY60" i="11"/>
  <c r="KY59" i="11"/>
  <c r="KY58" i="11"/>
  <c r="KX73" i="11"/>
  <c r="KY74" i="11"/>
  <c r="KY75" i="11"/>
  <c r="KX96" i="11"/>
  <c r="KY85" i="11"/>
  <c r="KX97" i="11"/>
  <c r="KY81" i="11"/>
  <c r="KY103" i="11"/>
  <c r="KX94" i="11"/>
  <c r="KX108" i="11"/>
  <c r="KY114" i="11"/>
  <c r="KY120" i="11"/>
  <c r="KX113" i="11"/>
  <c r="KX2" i="11"/>
  <c r="KY8" i="11"/>
  <c r="KX15" i="11"/>
  <c r="KX14" i="11"/>
  <c r="KY23" i="11"/>
  <c r="KY27" i="11"/>
  <c r="KY29" i="11"/>
  <c r="KY37" i="11"/>
  <c r="KY34" i="11"/>
  <c r="KY39" i="11"/>
  <c r="KY48" i="11"/>
  <c r="KX50" i="11"/>
  <c r="KY55" i="11"/>
  <c r="KY54" i="11"/>
  <c r="KY68" i="11"/>
  <c r="KX62" i="11"/>
  <c r="KX67" i="11"/>
  <c r="KY76" i="11"/>
  <c r="KY77" i="11"/>
  <c r="KY78" i="11"/>
  <c r="KY84" i="11"/>
  <c r="KY88" i="11"/>
  <c r="KX83" i="11"/>
  <c r="KY83" i="11"/>
  <c r="KX107" i="11"/>
  <c r="KX98" i="11"/>
  <c r="KX87" i="11"/>
  <c r="KY117" i="11"/>
  <c r="KX111" i="11"/>
  <c r="KY116" i="11"/>
  <c r="KY2" i="11"/>
  <c r="KX8" i="11"/>
  <c r="KY14" i="11"/>
  <c r="KX17" i="11"/>
  <c r="KX26" i="11"/>
  <c r="KY21" i="11"/>
  <c r="KX32" i="11"/>
  <c r="KY32" i="11"/>
  <c r="KY38" i="11"/>
  <c r="KX41" i="11"/>
  <c r="KY40" i="11"/>
  <c r="KY44" i="11"/>
  <c r="KX49" i="11"/>
  <c r="KY56" i="11"/>
  <c r="KY70" i="11"/>
  <c r="KY64" i="11"/>
  <c r="KX51" i="11"/>
  <c r="KX79" i="11"/>
  <c r="KX80" i="11"/>
  <c r="KX82" i="11"/>
  <c r="KY92" i="11"/>
  <c r="KX90" i="11"/>
  <c r="KX86" i="11"/>
  <c r="KY86" i="11"/>
  <c r="KX109" i="11"/>
  <c r="KY102" i="11"/>
  <c r="KY106" i="11"/>
  <c r="KY119" i="11"/>
  <c r="KX110" i="11"/>
  <c r="KX119" i="11"/>
  <c r="KZ4" i="11"/>
  <c r="KX11" i="11"/>
  <c r="KX13" i="11"/>
  <c r="KY17" i="11"/>
  <c r="KY26" i="11"/>
  <c r="KY22" i="11"/>
  <c r="KY28" i="11"/>
  <c r="KY35" i="11"/>
  <c r="KY36" i="11"/>
  <c r="KX47" i="11"/>
  <c r="KY43" i="11"/>
  <c r="KY50" i="11"/>
  <c r="KX52" i="11"/>
  <c r="KX61" i="11"/>
  <c r="KY72" i="11"/>
  <c r="KX69" i="11"/>
  <c r="KX57" i="11"/>
  <c r="KY73" i="11"/>
  <c r="KX70" i="11"/>
  <c r="KX76" i="11"/>
  <c r="KY96" i="11"/>
  <c r="KY82" i="11"/>
  <c r="KY89" i="11"/>
  <c r="KY91" i="11"/>
  <c r="KY101" i="11"/>
  <c r="KX99" i="11"/>
  <c r="KY108" i="11"/>
  <c r="KX120" i="11"/>
  <c r="KY112" i="11"/>
  <c r="KX121" i="11"/>
  <c r="KY47" i="11"/>
  <c r="KX59" i="11"/>
  <c r="KY62" i="11"/>
  <c r="KX74" i="11"/>
  <c r="KY100" i="11"/>
  <c r="KY93" i="11"/>
  <c r="KY107" i="11"/>
  <c r="KX114" i="11"/>
  <c r="KY118" i="11"/>
  <c r="KY11" i="11"/>
  <c r="KX6" i="11"/>
  <c r="KX9" i="11"/>
  <c r="KX19" i="11"/>
  <c r="KX24" i="11"/>
  <c r="KX25" i="11"/>
  <c r="KY25" i="11"/>
  <c r="KY33" i="11"/>
  <c r="KY41" i="11"/>
  <c r="KX45" i="11"/>
  <c r="KX46" i="11"/>
  <c r="KY46" i="11"/>
  <c r="KX60" i="11"/>
  <c r="KX53" i="11"/>
  <c r="KX66" i="11"/>
  <c r="KX71" i="11"/>
  <c r="KX65" i="11"/>
  <c r="KY79" i="11"/>
  <c r="KY80" i="11"/>
  <c r="KX84" i="11"/>
  <c r="KY98" i="11"/>
  <c r="KX89" i="11"/>
  <c r="KX91" i="11"/>
  <c r="KX100" i="11"/>
  <c r="KX102" i="11"/>
  <c r="KX104" i="11"/>
  <c r="KY110" i="11"/>
  <c r="KY121" i="11"/>
  <c r="KY115" i="11"/>
  <c r="KY6" i="11"/>
  <c r="KX7" i="11"/>
  <c r="KX16" i="11"/>
  <c r="KX18" i="11"/>
  <c r="KY24" i="11"/>
  <c r="KY16" i="11"/>
  <c r="KX30" i="11"/>
  <c r="KX36" i="11"/>
  <c r="KX42" i="11"/>
  <c r="KY42" i="11"/>
  <c r="KY51" i="11"/>
  <c r="KY52" i="11"/>
  <c r="KX63" i="11"/>
  <c r="KY67" i="11"/>
  <c r="KX75" i="11"/>
  <c r="KY87" i="11"/>
  <c r="KY90" i="11"/>
  <c r="KX103" i="11"/>
  <c r="KY99" i="11"/>
  <c r="KX112" i="11"/>
  <c r="KY9" i="11"/>
  <c r="KX10" i="11"/>
  <c r="KX20" i="11"/>
  <c r="KY19" i="11"/>
  <c r="KX27" i="11"/>
  <c r="KX29" i="11"/>
  <c r="KY30" i="11"/>
  <c r="KX31" i="11"/>
  <c r="KX39" i="11"/>
  <c r="KX48" i="11"/>
  <c r="KY49" i="11"/>
  <c r="KX55" i="11"/>
  <c r="KX58" i="11"/>
  <c r="KY61" i="11"/>
  <c r="KX64" i="11"/>
  <c r="KY69" i="11"/>
  <c r="KX68" i="11"/>
  <c r="KX77" i="11"/>
  <c r="KX78" i="11"/>
  <c r="KX92" i="11"/>
  <c r="KX85" i="11"/>
  <c r="KX93" i="11"/>
  <c r="KY95" i="11"/>
  <c r="KY105" i="11"/>
  <c r="KY109" i="11"/>
  <c r="KY104" i="11"/>
  <c r="KX117" i="11"/>
  <c r="KX115" i="11"/>
  <c r="KX116" i="11"/>
  <c r="KV122" i="11"/>
  <c r="KX122" i="11" l="1"/>
  <c r="LA7" i="11"/>
  <c r="LA10" i="11"/>
  <c r="LA17" i="11"/>
  <c r="KZ21" i="11"/>
  <c r="KZ24" i="11"/>
  <c r="LA24" i="11"/>
  <c r="LA37" i="11"/>
  <c r="LA39" i="11"/>
  <c r="LA36" i="11"/>
  <c r="LA34" i="11"/>
  <c r="KZ56" i="11"/>
  <c r="KZ40" i="11"/>
  <c r="KZ57" i="11"/>
  <c r="LA67" i="11"/>
  <c r="LA62" i="11"/>
  <c r="LA72" i="11"/>
  <c r="LA64" i="11"/>
  <c r="KZ61" i="11"/>
  <c r="KZ88" i="11"/>
  <c r="KZ74" i="11"/>
  <c r="KZ93" i="11"/>
  <c r="KZ100" i="11"/>
  <c r="LA85" i="11"/>
  <c r="KZ101" i="11"/>
  <c r="LA97" i="11"/>
  <c r="KZ109" i="11"/>
  <c r="LA111" i="11"/>
  <c r="KZ108" i="11"/>
  <c r="KZ120" i="11"/>
  <c r="LA9" i="11"/>
  <c r="KZ11" i="11"/>
  <c r="KZ15" i="11"/>
  <c r="KZ23" i="11"/>
  <c r="KZ26" i="11"/>
  <c r="LA30" i="11"/>
  <c r="KZ20" i="11"/>
  <c r="LA41" i="11"/>
  <c r="LA44" i="11"/>
  <c r="KZ47" i="11"/>
  <c r="KZ58" i="11"/>
  <c r="KZ49" i="11"/>
  <c r="LA59" i="11"/>
  <c r="LA50" i="11"/>
  <c r="KZ65" i="11"/>
  <c r="LA74" i="11"/>
  <c r="KZ69" i="11"/>
  <c r="LA69" i="11"/>
  <c r="KZ76" i="11"/>
  <c r="LA77" i="11"/>
  <c r="KZ80" i="11"/>
  <c r="KZ102" i="11"/>
  <c r="KZ67" i="11"/>
  <c r="LA106" i="11"/>
  <c r="KZ105" i="11"/>
  <c r="KZ111" i="11"/>
  <c r="LA113" i="11"/>
  <c r="KZ119" i="11"/>
  <c r="KZ110" i="11"/>
  <c r="KZ6" i="11"/>
  <c r="LA8" i="11"/>
  <c r="LA13" i="11"/>
  <c r="KZ18" i="11"/>
  <c r="KZ25" i="11"/>
  <c r="KZ28" i="11"/>
  <c r="LA32" i="11"/>
  <c r="LA25" i="11"/>
  <c r="KZ35" i="11"/>
  <c r="LA46" i="11"/>
  <c r="KZ45" i="11"/>
  <c r="KZ60" i="11"/>
  <c r="LA52" i="11"/>
  <c r="KZ63" i="11"/>
  <c r="LA55" i="11"/>
  <c r="LA60" i="11"/>
  <c r="LA76" i="11"/>
  <c r="KZ71" i="11"/>
  <c r="LA71" i="11"/>
  <c r="LA82" i="11"/>
  <c r="LA81" i="11"/>
  <c r="LA87" i="11"/>
  <c r="KZ104" i="11"/>
  <c r="KZ90" i="11"/>
  <c r="LA108" i="11"/>
  <c r="KZ103" i="11"/>
  <c r="KZ113" i="11"/>
  <c r="LA115" i="11"/>
  <c r="KZ121" i="11"/>
  <c r="KZ112" i="11"/>
  <c r="KZ8" i="11"/>
  <c r="LB4" i="11"/>
  <c r="KZ13" i="11"/>
  <c r="LA19" i="11"/>
  <c r="KZ27" i="11"/>
  <c r="LA28" i="11"/>
  <c r="LA27" i="11"/>
  <c r="LA22" i="11"/>
  <c r="KZ33" i="11"/>
  <c r="KZ34" i="11"/>
  <c r="LA47" i="11"/>
  <c r="LA43" i="11"/>
  <c r="KZ53" i="11"/>
  <c r="LA51" i="11"/>
  <c r="LA48" i="11"/>
  <c r="KZ68" i="11"/>
  <c r="LA78" i="11"/>
  <c r="KZ73" i="11"/>
  <c r="LA73" i="11"/>
  <c r="LA84" i="11"/>
  <c r="KZ83" i="11"/>
  <c r="KZ94" i="11"/>
  <c r="KZ78" i="11"/>
  <c r="LA89" i="11"/>
  <c r="LA110" i="11"/>
  <c r="LA105" i="11"/>
  <c r="KZ115" i="11"/>
  <c r="LA117" i="11"/>
  <c r="LA121" i="11"/>
  <c r="KZ118" i="11"/>
  <c r="LA14" i="11"/>
  <c r="LA65" i="11"/>
  <c r="LA70" i="11"/>
  <c r="KZ81" i="11"/>
  <c r="LA79" i="11"/>
  <c r="KZ98" i="11"/>
  <c r="LA118" i="11"/>
  <c r="LA109" i="11"/>
  <c r="KZ106" i="11"/>
  <c r="LA6" i="11"/>
  <c r="KZ9" i="11"/>
  <c r="LA11" i="11"/>
  <c r="LA18" i="11"/>
  <c r="KZ17" i="11"/>
  <c r="LA29" i="11"/>
  <c r="KZ31" i="11"/>
  <c r="KZ30" i="11"/>
  <c r="KZ36" i="11"/>
  <c r="KZ29" i="11"/>
  <c r="KZ48" i="11"/>
  <c r="KZ46" i="11"/>
  <c r="KZ59" i="11"/>
  <c r="KZ55" i="11"/>
  <c r="LA58" i="11"/>
  <c r="KZ70" i="11"/>
  <c r="LA80" i="11"/>
  <c r="KZ75" i="11"/>
  <c r="LA75" i="11"/>
  <c r="LA86" i="11"/>
  <c r="KZ85" i="11"/>
  <c r="KZ92" i="11"/>
  <c r="LA92" i="11"/>
  <c r="LA93" i="11"/>
  <c r="LA112" i="11"/>
  <c r="LA91" i="11"/>
  <c r="LA95" i="11"/>
  <c r="LA119" i="11"/>
  <c r="KZ116" i="11"/>
  <c r="LA120" i="11"/>
  <c r="KZ2" i="11"/>
  <c r="KZ10" i="11"/>
  <c r="KZ14" i="11"/>
  <c r="LA15" i="11"/>
  <c r="LA21" i="11"/>
  <c r="LA31" i="11"/>
  <c r="KZ32" i="11"/>
  <c r="KZ39" i="11"/>
  <c r="LA38" i="11"/>
  <c r="LA42" i="11"/>
  <c r="KZ50" i="11"/>
  <c r="KZ42" i="11"/>
  <c r="LA61" i="11"/>
  <c r="LA57" i="11"/>
  <c r="KZ62" i="11"/>
  <c r="KZ72" i="11"/>
  <c r="KZ66" i="11"/>
  <c r="KZ77" i="11"/>
  <c r="KZ82" i="11"/>
  <c r="LA88" i="11"/>
  <c r="KZ87" i="11"/>
  <c r="LA94" i="11"/>
  <c r="LA96" i="11"/>
  <c r="KZ95" i="11"/>
  <c r="LA114" i="11"/>
  <c r="LA101" i="11"/>
  <c r="LA102" i="11"/>
  <c r="LA99" i="11"/>
  <c r="KZ114" i="11"/>
  <c r="KZ7" i="11"/>
  <c r="KZ16" i="11"/>
  <c r="LA20" i="11"/>
  <c r="KZ22" i="11"/>
  <c r="LA26" i="11"/>
  <c r="LA35" i="11"/>
  <c r="KZ37" i="11"/>
  <c r="KZ38" i="11"/>
  <c r="LA49" i="11"/>
  <c r="KZ54" i="11"/>
  <c r="LA45" i="11"/>
  <c r="LA53" i="11"/>
  <c r="LA56" i="11"/>
  <c r="LA66" i="11"/>
  <c r="KZ86" i="11"/>
  <c r="KZ91" i="11"/>
  <c r="LA100" i="11"/>
  <c r="KZ107" i="11"/>
  <c r="LA83" i="11"/>
  <c r="LA2" i="11"/>
  <c r="LA12" i="11"/>
  <c r="KZ12" i="11"/>
  <c r="LA16" i="11"/>
  <c r="KZ19" i="11"/>
  <c r="LA23" i="11"/>
  <c r="LA33" i="11"/>
  <c r="KZ41" i="11"/>
  <c r="LA40" i="11"/>
  <c r="KZ44" i="11"/>
  <c r="KZ52" i="11"/>
  <c r="KZ43" i="11"/>
  <c r="KZ51" i="11"/>
  <c r="LA63" i="11"/>
  <c r="LA54" i="11"/>
  <c r="LA68" i="11"/>
  <c r="KZ64" i="11"/>
  <c r="KZ79" i="11"/>
  <c r="KZ84" i="11"/>
  <c r="LA90" i="11"/>
  <c r="KZ89" i="11"/>
  <c r="KZ96" i="11"/>
  <c r="LA98" i="11"/>
  <c r="KZ97" i="11"/>
  <c r="LA116" i="11"/>
  <c r="LA103" i="11"/>
  <c r="LA107" i="11"/>
  <c r="LA104" i="11"/>
  <c r="KZ117" i="11"/>
  <c r="KZ99" i="11"/>
  <c r="KY122" i="11"/>
  <c r="LA122" i="11" l="1"/>
  <c r="KZ122" i="11"/>
  <c r="LC8" i="11"/>
  <c r="LB14" i="11"/>
  <c r="LB10" i="11"/>
  <c r="LB21" i="11"/>
  <c r="LB29" i="11"/>
  <c r="LB34" i="11"/>
  <c r="LB30" i="11"/>
  <c r="LC33" i="11"/>
  <c r="LB41" i="11"/>
  <c r="LC44" i="11"/>
  <c r="LB51" i="11"/>
  <c r="LC62" i="11"/>
  <c r="LB57" i="11"/>
  <c r="LB60" i="11"/>
  <c r="LC67" i="11"/>
  <c r="LC70" i="11"/>
  <c r="LC75" i="11"/>
  <c r="LC79" i="11"/>
  <c r="LC81" i="11"/>
  <c r="LB95" i="11"/>
  <c r="LB87" i="11"/>
  <c r="LB98" i="11"/>
  <c r="LC98" i="11"/>
  <c r="LB110" i="11"/>
  <c r="LB101" i="11"/>
  <c r="LC102" i="11"/>
  <c r="LB116" i="11"/>
  <c r="LB117" i="11"/>
  <c r="LC115" i="11"/>
  <c r="LB22" i="11"/>
  <c r="LC68" i="11"/>
  <c r="LB108" i="11"/>
  <c r="LB114" i="11"/>
  <c r="LB6" i="11"/>
  <c r="LC11" i="11"/>
  <c r="LB8" i="11"/>
  <c r="LB19" i="11"/>
  <c r="LC21" i="11"/>
  <c r="LB23" i="11"/>
  <c r="LB27" i="11"/>
  <c r="LC34" i="11"/>
  <c r="LC39" i="11"/>
  <c r="LC35" i="11"/>
  <c r="LC49" i="11"/>
  <c r="LC43" i="11"/>
  <c r="LC64" i="11"/>
  <c r="LC59" i="11"/>
  <c r="LB58" i="11"/>
  <c r="LC65" i="11"/>
  <c r="LC72" i="11"/>
  <c r="LB78" i="11"/>
  <c r="LB74" i="11"/>
  <c r="LB83" i="11"/>
  <c r="LB97" i="11"/>
  <c r="LC84" i="11"/>
  <c r="LB71" i="11"/>
  <c r="LC82" i="11"/>
  <c r="LC100" i="11"/>
  <c r="LB103" i="11"/>
  <c r="LC107" i="11"/>
  <c r="LC113" i="11"/>
  <c r="LC121" i="11"/>
  <c r="LB118" i="11"/>
  <c r="LC20" i="11"/>
  <c r="LC53" i="11"/>
  <c r="LB80" i="11"/>
  <c r="LB93" i="11"/>
  <c r="LC6" i="11"/>
  <c r="LB9" i="11"/>
  <c r="LC13" i="11"/>
  <c r="LB18" i="11"/>
  <c r="LC18" i="11"/>
  <c r="LC28" i="11"/>
  <c r="LB31" i="11"/>
  <c r="LC36" i="11"/>
  <c r="LC42" i="11"/>
  <c r="LB46" i="11"/>
  <c r="LB40" i="11"/>
  <c r="LC45" i="11"/>
  <c r="LB61" i="11"/>
  <c r="LC50" i="11"/>
  <c r="LC60" i="11"/>
  <c r="LB63" i="11"/>
  <c r="LB62" i="11"/>
  <c r="LC78" i="11"/>
  <c r="LB77" i="11"/>
  <c r="LC80" i="11"/>
  <c r="LC91" i="11"/>
  <c r="LC87" i="11"/>
  <c r="LB75" i="11"/>
  <c r="LC85" i="11"/>
  <c r="LC106" i="11"/>
  <c r="LC105" i="11"/>
  <c r="LC109" i="11"/>
  <c r="LC116" i="11"/>
  <c r="LC120" i="11"/>
  <c r="LB120" i="11"/>
  <c r="LB2" i="11"/>
  <c r="LC9" i="11"/>
  <c r="LC12" i="11"/>
  <c r="LC19" i="11"/>
  <c r="LB13" i="11"/>
  <c r="LC29" i="11"/>
  <c r="LC24" i="11"/>
  <c r="LC30" i="11"/>
  <c r="LC31" i="11"/>
  <c r="LC41" i="11"/>
  <c r="LB45" i="11"/>
  <c r="LB47" i="11"/>
  <c r="LB53" i="11"/>
  <c r="LB52" i="11"/>
  <c r="LB67" i="11"/>
  <c r="LB68" i="11"/>
  <c r="LB66" i="11"/>
  <c r="LB73" i="11"/>
  <c r="LB81" i="11"/>
  <c r="LC83" i="11"/>
  <c r="LC95" i="11"/>
  <c r="LB94" i="11"/>
  <c r="LB82" i="11"/>
  <c r="LB90" i="11"/>
  <c r="LC108" i="11"/>
  <c r="LC90" i="11"/>
  <c r="LC111" i="11"/>
  <c r="LB119" i="11"/>
  <c r="LC114" i="11"/>
  <c r="LC112" i="11"/>
  <c r="LB11" i="11"/>
  <c r="LB96" i="11"/>
  <c r="LC2" i="11"/>
  <c r="LB12" i="11"/>
  <c r="LC14" i="11"/>
  <c r="LB16" i="11"/>
  <c r="LC22" i="11"/>
  <c r="LC23" i="11"/>
  <c r="LC27" i="11"/>
  <c r="LB37" i="11"/>
  <c r="LB38" i="11"/>
  <c r="LB42" i="11"/>
  <c r="LB50" i="11"/>
  <c r="LB54" i="11"/>
  <c r="LB59" i="11"/>
  <c r="LB55" i="11"/>
  <c r="LC69" i="11"/>
  <c r="LB70" i="11"/>
  <c r="LC58" i="11"/>
  <c r="LB76" i="11"/>
  <c r="LB56" i="11"/>
  <c r="LC86" i="11"/>
  <c r="LC97" i="11"/>
  <c r="LB88" i="11"/>
  <c r="LB85" i="11"/>
  <c r="LC104" i="11"/>
  <c r="LC110" i="11"/>
  <c r="LB102" i="11"/>
  <c r="LB89" i="11"/>
  <c r="LB104" i="11"/>
  <c r="LC117" i="11"/>
  <c r="LC17" i="11"/>
  <c r="LC48" i="11"/>
  <c r="LC55" i="11"/>
  <c r="LB79" i="11"/>
  <c r="LC96" i="11"/>
  <c r="LB112" i="11"/>
  <c r="LB7" i="11"/>
  <c r="LB15" i="11"/>
  <c r="LC15" i="11"/>
  <c r="LB17" i="11"/>
  <c r="LB25" i="11"/>
  <c r="LB26" i="11"/>
  <c r="LB32" i="11"/>
  <c r="LB35" i="11"/>
  <c r="LC40" i="11"/>
  <c r="LB44" i="11"/>
  <c r="LB48" i="11"/>
  <c r="LB39" i="11"/>
  <c r="LC61" i="11"/>
  <c r="LC57" i="11"/>
  <c r="LC71" i="11"/>
  <c r="LB72" i="11"/>
  <c r="LB64" i="11"/>
  <c r="LB69" i="11"/>
  <c r="LC74" i="11"/>
  <c r="LC89" i="11"/>
  <c r="LC99" i="11"/>
  <c r="LB92" i="11"/>
  <c r="LC88" i="11"/>
  <c r="LB100" i="11"/>
  <c r="LB86" i="11"/>
  <c r="LC103" i="11"/>
  <c r="LB99" i="11"/>
  <c r="LC119" i="11"/>
  <c r="LB115" i="11"/>
  <c r="LD4" i="11"/>
  <c r="LB28" i="11"/>
  <c r="LB24" i="11"/>
  <c r="LB33" i="11"/>
  <c r="LB49" i="11"/>
  <c r="LC56" i="11"/>
  <c r="LB65" i="11"/>
  <c r="LC54" i="11"/>
  <c r="LB84" i="11"/>
  <c r="LB109" i="11"/>
  <c r="LC10" i="11"/>
  <c r="LC7" i="11"/>
  <c r="LC16" i="11"/>
  <c r="LB20" i="11"/>
  <c r="LC25" i="11"/>
  <c r="LC26" i="11"/>
  <c r="LC32" i="11"/>
  <c r="LC37" i="11"/>
  <c r="LB36" i="11"/>
  <c r="LC46" i="11"/>
  <c r="LB43" i="11"/>
  <c r="LC47" i="11"/>
  <c r="LC51" i="11"/>
  <c r="LC52" i="11"/>
  <c r="LC73" i="11"/>
  <c r="LC63" i="11"/>
  <c r="LC66" i="11"/>
  <c r="LC76" i="11"/>
  <c r="LC77" i="11"/>
  <c r="LB91" i="11"/>
  <c r="LC101" i="11"/>
  <c r="LC94" i="11"/>
  <c r="LC92" i="11"/>
  <c r="LB106" i="11"/>
  <c r="LB105" i="11"/>
  <c r="LB107" i="11"/>
  <c r="LB111" i="11"/>
  <c r="LB121" i="11"/>
  <c r="LC118" i="11"/>
  <c r="LC38" i="11"/>
  <c r="LC93" i="11"/>
  <c r="LB113" i="11"/>
  <c r="LC122" i="11" l="1"/>
  <c r="LF4" i="11"/>
  <c r="LE7" i="11"/>
  <c r="LE12" i="11"/>
  <c r="LE16" i="11"/>
  <c r="LD28" i="11"/>
  <c r="LE19" i="11"/>
  <c r="LE31" i="11"/>
  <c r="LE36" i="11"/>
  <c r="LE42" i="11"/>
  <c r="LE33" i="11"/>
  <c r="LD46" i="11"/>
  <c r="LD57" i="11"/>
  <c r="LD37" i="11"/>
  <c r="LD62" i="11"/>
  <c r="LD52" i="11"/>
  <c r="LD67" i="11"/>
  <c r="LE67" i="11"/>
  <c r="LD76" i="11"/>
  <c r="LE76" i="11"/>
  <c r="LD89" i="11"/>
  <c r="LD84" i="11"/>
  <c r="LE86" i="11"/>
  <c r="LD101" i="11"/>
  <c r="LE84" i="11"/>
  <c r="LD102" i="11"/>
  <c r="LD104" i="11"/>
  <c r="LE98" i="11"/>
  <c r="LE82" i="11"/>
  <c r="LD111" i="11"/>
  <c r="LD117" i="11"/>
  <c r="LE101" i="11"/>
  <c r="LD7" i="11"/>
  <c r="LD8" i="11"/>
  <c r="LD13" i="11"/>
  <c r="LD17" i="11"/>
  <c r="LD20" i="11"/>
  <c r="LE27" i="11"/>
  <c r="LE26" i="11"/>
  <c r="LE38" i="11"/>
  <c r="LD32" i="11"/>
  <c r="LE43" i="11"/>
  <c r="LE41" i="11"/>
  <c r="LD59" i="11"/>
  <c r="LD54" i="11"/>
  <c r="LE56" i="11"/>
  <c r="LE55" i="11"/>
  <c r="LE69" i="11"/>
  <c r="LE59" i="11"/>
  <c r="LD78" i="11"/>
  <c r="LE61" i="11"/>
  <c r="LD75" i="11"/>
  <c r="LD86" i="11"/>
  <c r="LD93" i="11"/>
  <c r="LD103" i="11"/>
  <c r="LD77" i="11"/>
  <c r="LE107" i="11"/>
  <c r="LE104" i="11"/>
  <c r="LE106" i="11"/>
  <c r="LE105" i="11"/>
  <c r="LE120" i="11"/>
  <c r="LE121" i="11"/>
  <c r="LD41" i="11"/>
  <c r="LD114" i="11"/>
  <c r="LD6" i="11"/>
  <c r="LD9" i="11"/>
  <c r="LD16" i="11"/>
  <c r="LE20" i="11"/>
  <c r="LD19" i="11"/>
  <c r="LE30" i="11"/>
  <c r="LE21" i="11"/>
  <c r="LD38" i="11"/>
  <c r="LE32" i="11"/>
  <c r="LE45" i="11"/>
  <c r="LD44" i="11"/>
  <c r="LD61" i="11"/>
  <c r="LD58" i="11"/>
  <c r="LE62" i="11"/>
  <c r="LD47" i="11"/>
  <c r="LE71" i="11"/>
  <c r="LE65" i="11"/>
  <c r="LD80" i="11"/>
  <c r="LD64" i="11"/>
  <c r="LE83" i="11"/>
  <c r="LD88" i="11"/>
  <c r="LD66" i="11"/>
  <c r="LD105" i="11"/>
  <c r="LE94" i="11"/>
  <c r="LE109" i="11"/>
  <c r="LE100" i="11"/>
  <c r="LE108" i="11"/>
  <c r="LD81" i="11"/>
  <c r="LE102" i="11"/>
  <c r="LD107" i="11"/>
  <c r="LE2" i="11"/>
  <c r="LD15" i="11"/>
  <c r="LD26" i="11"/>
  <c r="LD18" i="11"/>
  <c r="LE29" i="11"/>
  <c r="LE34" i="11"/>
  <c r="LE40" i="11"/>
  <c r="LD39" i="11"/>
  <c r="LD55" i="11"/>
  <c r="LE51" i="11"/>
  <c r="LE58" i="11"/>
  <c r="LE57" i="11"/>
  <c r="LD74" i="11"/>
  <c r="LD87" i="11"/>
  <c r="LD99" i="11"/>
  <c r="LE119" i="11"/>
  <c r="LD121" i="11"/>
  <c r="LE6" i="11"/>
  <c r="LE11" i="11"/>
  <c r="LD12" i="11"/>
  <c r="LE14" i="11"/>
  <c r="LD21" i="11"/>
  <c r="LE22" i="11"/>
  <c r="LD30" i="11"/>
  <c r="LD40" i="11"/>
  <c r="LD35" i="11"/>
  <c r="LE47" i="11"/>
  <c r="LE46" i="11"/>
  <c r="LE35" i="11"/>
  <c r="LE60" i="11"/>
  <c r="LE64" i="11"/>
  <c r="LD69" i="11"/>
  <c r="LE73" i="11"/>
  <c r="LD63" i="11"/>
  <c r="LE63" i="11"/>
  <c r="LE80" i="11"/>
  <c r="LE85" i="11"/>
  <c r="LD90" i="11"/>
  <c r="LD91" i="11"/>
  <c r="LE91" i="11"/>
  <c r="LE88" i="11"/>
  <c r="LE111" i="11"/>
  <c r="LD106" i="11"/>
  <c r="LE110" i="11"/>
  <c r="LE103" i="11"/>
  <c r="LD113" i="11"/>
  <c r="LE8" i="11"/>
  <c r="LE13" i="11"/>
  <c r="LD11" i="11"/>
  <c r="LE17" i="11"/>
  <c r="LD23" i="11"/>
  <c r="LE25" i="11"/>
  <c r="LE24" i="11"/>
  <c r="LD42" i="11"/>
  <c r="LE37" i="11"/>
  <c r="LD43" i="11"/>
  <c r="LD49" i="11"/>
  <c r="LD48" i="11"/>
  <c r="LE44" i="11"/>
  <c r="LE66" i="11"/>
  <c r="LD71" i="11"/>
  <c r="LE75" i="11"/>
  <c r="LD68" i="11"/>
  <c r="LE68" i="11"/>
  <c r="LE81" i="11"/>
  <c r="LE87" i="11"/>
  <c r="LD92" i="11"/>
  <c r="LE93" i="11"/>
  <c r="LE95" i="11"/>
  <c r="LE92" i="11"/>
  <c r="LE113" i="11"/>
  <c r="LD108" i="11"/>
  <c r="LE112" i="11"/>
  <c r="LE96" i="11"/>
  <c r="LD116" i="11"/>
  <c r="LE10" i="11"/>
  <c r="LD60" i="11"/>
  <c r="LE74" i="11"/>
  <c r="LD82" i="11"/>
  <c r="LD100" i="11"/>
  <c r="LD115" i="11"/>
  <c r="LD2" i="11"/>
  <c r="LE15" i="11"/>
  <c r="LE18" i="11"/>
  <c r="LD22" i="11"/>
  <c r="LD25" i="11"/>
  <c r="LE28" i="11"/>
  <c r="LD29" i="11"/>
  <c r="LD34" i="11"/>
  <c r="LE39" i="11"/>
  <c r="LE48" i="11"/>
  <c r="LD51" i="11"/>
  <c r="LD45" i="11"/>
  <c r="LE54" i="11"/>
  <c r="LE53" i="11"/>
  <c r="LD73" i="11"/>
  <c r="LE77" i="11"/>
  <c r="LD70" i="11"/>
  <c r="LE70" i="11"/>
  <c r="LD83" i="11"/>
  <c r="LE89" i="11"/>
  <c r="LD94" i="11"/>
  <c r="LD95" i="11"/>
  <c r="LE97" i="11"/>
  <c r="LD96" i="11"/>
  <c r="LE115" i="11"/>
  <c r="LD110" i="11"/>
  <c r="LE114" i="11"/>
  <c r="LD118" i="11"/>
  <c r="LD109" i="11"/>
  <c r="LE90" i="11"/>
  <c r="LE9" i="11"/>
  <c r="LD10" i="11"/>
  <c r="LD14" i="11"/>
  <c r="LD24" i="11"/>
  <c r="LD27" i="11"/>
  <c r="LE23" i="11"/>
  <c r="LD31" i="11"/>
  <c r="LD36" i="11"/>
  <c r="LD33" i="11"/>
  <c r="LE50" i="11"/>
  <c r="LD53" i="11"/>
  <c r="LE49" i="11"/>
  <c r="LD56" i="11"/>
  <c r="LD50" i="11"/>
  <c r="LE52" i="11"/>
  <c r="LE79" i="11"/>
  <c r="LD72" i="11"/>
  <c r="LE72" i="11"/>
  <c r="LD85" i="11"/>
  <c r="LE78" i="11"/>
  <c r="LD79" i="11"/>
  <c r="LD97" i="11"/>
  <c r="LE99" i="11"/>
  <c r="LD98" i="11"/>
  <c r="LE117" i="11"/>
  <c r="LD112" i="11"/>
  <c r="LE116" i="11"/>
  <c r="LD120" i="11"/>
  <c r="LD119" i="11"/>
  <c r="LD65" i="11"/>
  <c r="LE118" i="11"/>
  <c r="LB122" i="11"/>
  <c r="LE122" i="11" l="1"/>
  <c r="LG6" i="11"/>
  <c r="LF14" i="11"/>
  <c r="LG15" i="11"/>
  <c r="LG17" i="11"/>
  <c r="LG22" i="11"/>
  <c r="LG26" i="11"/>
  <c r="LG29" i="11"/>
  <c r="LF36" i="11"/>
  <c r="LG42" i="11"/>
  <c r="LF42" i="11"/>
  <c r="LF41" i="11"/>
  <c r="LF52" i="11"/>
  <c r="LG49" i="11"/>
  <c r="LG61" i="11"/>
  <c r="LG72" i="11"/>
  <c r="LF65" i="11"/>
  <c r="LF68" i="11"/>
  <c r="LF55" i="11"/>
  <c r="LF70" i="11"/>
  <c r="LF96" i="11"/>
  <c r="LG79" i="11"/>
  <c r="LF91" i="11"/>
  <c r="LG97" i="11"/>
  <c r="LF107" i="11"/>
  <c r="LG94" i="11"/>
  <c r="LF105" i="11"/>
  <c r="LG112" i="11"/>
  <c r="LG117" i="11"/>
  <c r="LG119" i="11"/>
  <c r="LG7" i="11"/>
  <c r="LF15" i="11"/>
  <c r="LG16" i="11"/>
  <c r="LG21" i="11"/>
  <c r="LF25" i="11"/>
  <c r="LF32" i="11"/>
  <c r="LG31" i="11"/>
  <c r="LG34" i="11"/>
  <c r="LG39" i="11"/>
  <c r="LG43" i="11"/>
  <c r="LF50" i="11"/>
  <c r="LG55" i="11"/>
  <c r="LG54" i="11"/>
  <c r="LF57" i="11"/>
  <c r="LG64" i="11"/>
  <c r="LG67" i="11"/>
  <c r="LF72" i="11"/>
  <c r="LF63" i="11"/>
  <c r="LG76" i="11"/>
  <c r="LF74" i="11"/>
  <c r="LG83" i="11"/>
  <c r="LG93" i="11"/>
  <c r="LG84" i="11"/>
  <c r="LF109" i="11"/>
  <c r="LF100" i="11"/>
  <c r="LG106" i="11"/>
  <c r="LG115" i="11"/>
  <c r="LF113" i="11"/>
  <c r="LF110" i="11"/>
  <c r="LG14" i="11"/>
  <c r="LF34" i="11"/>
  <c r="LF48" i="11"/>
  <c r="LG60" i="11"/>
  <c r="LG57" i="11"/>
  <c r="LG100" i="11"/>
  <c r="LG102" i="11"/>
  <c r="LF120" i="11"/>
  <c r="LF2" i="11"/>
  <c r="LF8" i="11"/>
  <c r="LF13" i="11"/>
  <c r="LF16" i="11"/>
  <c r="LF24" i="11"/>
  <c r="LG25" i="11"/>
  <c r="LF33" i="11"/>
  <c r="LG33" i="11"/>
  <c r="LG36" i="11"/>
  <c r="LF40" i="11"/>
  <c r="LG48" i="11"/>
  <c r="LG50" i="11"/>
  <c r="LG63" i="11"/>
  <c r="LF56" i="11"/>
  <c r="LG59" i="11"/>
  <c r="LG66" i="11"/>
  <c r="LF62" i="11"/>
  <c r="LG77" i="11"/>
  <c r="LF73" i="11"/>
  <c r="LF79" i="11"/>
  <c r="LF83" i="11"/>
  <c r="LF86" i="11"/>
  <c r="LF95" i="11"/>
  <c r="LF94" i="11"/>
  <c r="LG107" i="11"/>
  <c r="LG104" i="11"/>
  <c r="LG108" i="11"/>
  <c r="LF118" i="11"/>
  <c r="LF116" i="11"/>
  <c r="LG114" i="11"/>
  <c r="LF12" i="11"/>
  <c r="LF31" i="11"/>
  <c r="LF46" i="11"/>
  <c r="LF59" i="11"/>
  <c r="LG71" i="11"/>
  <c r="LG92" i="11"/>
  <c r="LG95" i="11"/>
  <c r="LG121" i="11"/>
  <c r="LG2" i="11"/>
  <c r="LG10" i="11"/>
  <c r="LF9" i="11"/>
  <c r="LF20" i="11"/>
  <c r="LG24" i="11"/>
  <c r="LF28" i="11"/>
  <c r="LF21" i="11"/>
  <c r="LG35" i="11"/>
  <c r="LF35" i="11"/>
  <c r="LF45" i="11"/>
  <c r="LF44" i="11"/>
  <c r="LG38" i="11"/>
  <c r="LG52" i="11"/>
  <c r="LG58" i="11"/>
  <c r="LF61" i="11"/>
  <c r="LF69" i="11"/>
  <c r="LG65" i="11"/>
  <c r="LF80" i="11"/>
  <c r="LG75" i="11"/>
  <c r="LF82" i="11"/>
  <c r="LF89" i="11"/>
  <c r="LG89" i="11"/>
  <c r="LF97" i="11"/>
  <c r="LF99" i="11"/>
  <c r="LG109" i="11"/>
  <c r="LF98" i="11"/>
  <c r="LG110" i="11"/>
  <c r="LF103" i="11"/>
  <c r="LG120" i="11"/>
  <c r="LF117" i="11"/>
  <c r="LF7" i="11"/>
  <c r="LG23" i="11"/>
  <c r="LF39" i="11"/>
  <c r="LF51" i="11"/>
  <c r="LG70" i="11"/>
  <c r="LG81" i="11"/>
  <c r="LF87" i="11"/>
  <c r="LG101" i="11"/>
  <c r="LH4" i="11"/>
  <c r="LF11" i="11"/>
  <c r="LG13" i="11"/>
  <c r="LF17" i="11"/>
  <c r="LF27" i="11"/>
  <c r="LF23" i="11"/>
  <c r="LF30" i="11"/>
  <c r="LF26" i="11"/>
  <c r="LF37" i="11"/>
  <c r="LG47" i="11"/>
  <c r="LG46" i="11"/>
  <c r="LG40" i="11"/>
  <c r="LF60" i="11"/>
  <c r="LG51" i="11"/>
  <c r="LF64" i="11"/>
  <c r="LF71" i="11"/>
  <c r="LG62" i="11"/>
  <c r="LF81" i="11"/>
  <c r="LF78" i="11"/>
  <c r="LG82" i="11"/>
  <c r="LF90" i="11"/>
  <c r="LG90" i="11"/>
  <c r="LF84" i="11"/>
  <c r="LF102" i="11"/>
  <c r="LG111" i="11"/>
  <c r="LF101" i="11"/>
  <c r="LF85" i="11"/>
  <c r="LG105" i="11"/>
  <c r="LG113" i="11"/>
  <c r="LF121" i="11"/>
  <c r="LG19" i="11"/>
  <c r="LG11" i="11"/>
  <c r="LG8" i="11"/>
  <c r="LG12" i="11"/>
  <c r="LG20" i="11"/>
  <c r="LF19" i="11"/>
  <c r="LG28" i="11"/>
  <c r="LG32" i="11"/>
  <c r="LF38" i="11"/>
  <c r="LG41" i="11"/>
  <c r="LF43" i="11"/>
  <c r="LG44" i="11"/>
  <c r="LF53" i="11"/>
  <c r="LF54" i="11"/>
  <c r="LG56" i="11"/>
  <c r="LF66" i="11"/>
  <c r="LF67" i="11"/>
  <c r="LG74" i="11"/>
  <c r="LF75" i="11"/>
  <c r="LG73" i="11"/>
  <c r="LG85" i="11"/>
  <c r="LG96" i="11"/>
  <c r="LG86" i="11"/>
  <c r="LG87" i="11"/>
  <c r="LG103" i="11"/>
  <c r="LF88" i="11"/>
  <c r="LF106" i="11"/>
  <c r="LF112" i="11"/>
  <c r="LF111" i="11"/>
  <c r="LG116" i="11"/>
  <c r="LG27" i="11"/>
  <c r="LG78" i="11"/>
  <c r="LF92" i="11"/>
  <c r="LF114" i="11"/>
  <c r="LF6" i="11"/>
  <c r="LG9" i="11"/>
  <c r="LF10" i="11"/>
  <c r="LG18" i="11"/>
  <c r="LF22" i="11"/>
  <c r="LF18" i="11"/>
  <c r="LF29" i="11"/>
  <c r="LG30" i="11"/>
  <c r="LG37" i="11"/>
  <c r="LG45" i="11"/>
  <c r="LF47" i="11"/>
  <c r="LF49" i="11"/>
  <c r="LF58" i="11"/>
  <c r="LG53" i="11"/>
  <c r="LG68" i="11"/>
  <c r="LG69" i="11"/>
  <c r="LF77" i="11"/>
  <c r="LG80" i="11"/>
  <c r="LF76" i="11"/>
  <c r="LG88" i="11"/>
  <c r="LG98" i="11"/>
  <c r="LF93" i="11"/>
  <c r="LG91" i="11"/>
  <c r="LG99" i="11"/>
  <c r="LF104" i="11"/>
  <c r="LF108" i="11"/>
  <c r="LF115" i="11"/>
  <c r="LG118" i="11"/>
  <c r="LF119" i="11"/>
  <c r="LD122" i="11"/>
  <c r="LF122" i="11" l="1"/>
  <c r="LI7" i="11"/>
  <c r="LH10" i="11"/>
  <c r="LH12" i="11"/>
  <c r="LH23" i="11"/>
  <c r="LH24" i="11"/>
  <c r="LI30" i="11"/>
  <c r="LI37" i="11"/>
  <c r="LI39" i="11"/>
  <c r="LH42" i="11"/>
  <c r="LH45" i="11"/>
  <c r="LH54" i="11"/>
  <c r="LI48" i="11"/>
  <c r="LI52" i="11"/>
  <c r="LH62" i="11"/>
  <c r="LH70" i="11"/>
  <c r="LI76" i="11"/>
  <c r="LH71" i="11"/>
  <c r="LI71" i="11"/>
  <c r="LH74" i="11"/>
  <c r="LH83" i="11"/>
  <c r="LH76" i="11"/>
  <c r="LH98" i="11"/>
  <c r="LI98" i="11"/>
  <c r="LH101" i="11"/>
  <c r="LI118" i="11"/>
  <c r="LH107" i="11"/>
  <c r="LI113" i="11"/>
  <c r="LH114" i="11"/>
  <c r="LI101" i="11"/>
  <c r="LI69" i="11"/>
  <c r="LH6" i="11"/>
  <c r="LI9" i="11"/>
  <c r="LI10" i="11"/>
  <c r="LI18" i="11"/>
  <c r="LH25" i="11"/>
  <c r="LH26" i="11"/>
  <c r="LI32" i="11"/>
  <c r="LH29" i="11"/>
  <c r="LI41" i="11"/>
  <c r="LH34" i="11"/>
  <c r="LI47" i="11"/>
  <c r="LH56" i="11"/>
  <c r="LI50" i="11"/>
  <c r="LI55" i="11"/>
  <c r="LI51" i="11"/>
  <c r="LH72" i="11"/>
  <c r="LI78" i="11"/>
  <c r="LH73" i="11"/>
  <c r="LI73" i="11"/>
  <c r="LI82" i="11"/>
  <c r="LH85" i="11"/>
  <c r="LI81" i="11"/>
  <c r="LH100" i="11"/>
  <c r="LI100" i="11"/>
  <c r="LH105" i="11"/>
  <c r="LH103" i="11"/>
  <c r="LH109" i="11"/>
  <c r="LI115" i="11"/>
  <c r="LH108" i="11"/>
  <c r="LH116" i="11"/>
  <c r="LH8" i="11"/>
  <c r="LH9" i="11"/>
  <c r="LH14" i="11"/>
  <c r="LI19" i="11"/>
  <c r="LH27" i="11"/>
  <c r="LH28" i="11"/>
  <c r="LI25" i="11"/>
  <c r="LI31" i="11"/>
  <c r="LH32" i="11"/>
  <c r="LH38" i="11"/>
  <c r="LI42" i="11"/>
  <c r="LH58" i="11"/>
  <c r="LI40" i="11"/>
  <c r="LI63" i="11"/>
  <c r="LH53" i="11"/>
  <c r="LH64" i="11"/>
  <c r="LI80" i="11"/>
  <c r="LH75" i="11"/>
  <c r="LI75" i="11"/>
  <c r="LI84" i="11"/>
  <c r="LH87" i="11"/>
  <c r="LH94" i="11"/>
  <c r="LH102" i="11"/>
  <c r="LI93" i="11"/>
  <c r="LI106" i="11"/>
  <c r="LI105" i="11"/>
  <c r="LH111" i="11"/>
  <c r="LI117" i="11"/>
  <c r="LI121" i="11"/>
  <c r="LI120" i="11"/>
  <c r="LH21" i="11"/>
  <c r="LH31" i="11"/>
  <c r="LI56" i="11"/>
  <c r="LH96" i="11"/>
  <c r="LI111" i="11"/>
  <c r="LI6" i="11"/>
  <c r="LI12" i="11"/>
  <c r="LH11" i="11"/>
  <c r="LH15" i="11"/>
  <c r="LI21" i="11"/>
  <c r="LI26" i="11"/>
  <c r="LI23" i="11"/>
  <c r="LH37" i="11"/>
  <c r="LI34" i="11"/>
  <c r="LH40" i="11"/>
  <c r="LH43" i="11"/>
  <c r="LH60" i="11"/>
  <c r="LH57" i="11"/>
  <c r="LI65" i="11"/>
  <c r="LH61" i="11"/>
  <c r="LH66" i="11"/>
  <c r="LI60" i="11"/>
  <c r="LH77" i="11"/>
  <c r="LI79" i="11"/>
  <c r="LI86" i="11"/>
  <c r="LH89" i="11"/>
  <c r="LI85" i="11"/>
  <c r="LH104" i="11"/>
  <c r="LI87" i="11"/>
  <c r="LI108" i="11"/>
  <c r="LH65" i="11"/>
  <c r="LH113" i="11"/>
  <c r="LI119" i="11"/>
  <c r="LH112" i="11"/>
  <c r="LH119" i="11"/>
  <c r="LI13" i="11"/>
  <c r="LI35" i="11"/>
  <c r="LH36" i="11"/>
  <c r="LH63" i="11"/>
  <c r="LI74" i="11"/>
  <c r="LH88" i="11"/>
  <c r="LH99" i="11"/>
  <c r="LI103" i="11"/>
  <c r="LH110" i="11"/>
  <c r="LH2" i="11"/>
  <c r="LI14" i="11"/>
  <c r="LH13" i="11"/>
  <c r="LH16" i="11"/>
  <c r="LH17" i="11"/>
  <c r="LI29" i="11"/>
  <c r="LI28" i="11"/>
  <c r="LH39" i="11"/>
  <c r="LI36" i="11"/>
  <c r="LI38" i="11"/>
  <c r="LI45" i="11"/>
  <c r="LH49" i="11"/>
  <c r="LI59" i="11"/>
  <c r="LI67" i="11"/>
  <c r="LI62" i="11"/>
  <c r="LI68" i="11"/>
  <c r="LI64" i="11"/>
  <c r="LH79" i="11"/>
  <c r="LH82" i="11"/>
  <c r="LI88" i="11"/>
  <c r="LH91" i="11"/>
  <c r="LH92" i="11"/>
  <c r="LI83" i="11"/>
  <c r="LI91" i="11"/>
  <c r="LI110" i="11"/>
  <c r="LI97" i="11"/>
  <c r="LH115" i="11"/>
  <c r="LI95" i="11"/>
  <c r="LH118" i="11"/>
  <c r="LI17" i="11"/>
  <c r="LH22" i="11"/>
  <c r="LI22" i="11"/>
  <c r="LH52" i="11"/>
  <c r="LH68" i="11"/>
  <c r="LH80" i="11"/>
  <c r="LI116" i="11"/>
  <c r="LJ4" i="11"/>
  <c r="LI11" i="11"/>
  <c r="LI15" i="11"/>
  <c r="LH18" i="11"/>
  <c r="LH20" i="11"/>
  <c r="LI24" i="11"/>
  <c r="LH30" i="11"/>
  <c r="LH41" i="11"/>
  <c r="LI44" i="11"/>
  <c r="LI49" i="11"/>
  <c r="LH48" i="11"/>
  <c r="LH44" i="11"/>
  <c r="LH55" i="11"/>
  <c r="LI54" i="11"/>
  <c r="LI53" i="11"/>
  <c r="LI70" i="11"/>
  <c r="LI66" i="11"/>
  <c r="LH81" i="11"/>
  <c r="LH84" i="11"/>
  <c r="LI90" i="11"/>
  <c r="LH93" i="11"/>
  <c r="LI94" i="11"/>
  <c r="LI89" i="11"/>
  <c r="LH95" i="11"/>
  <c r="LI112" i="11"/>
  <c r="LI99" i="11"/>
  <c r="LI107" i="11"/>
  <c r="LI104" i="11"/>
  <c r="LH106" i="11"/>
  <c r="LH78" i="11"/>
  <c r="LI2" i="11"/>
  <c r="LI8" i="11"/>
  <c r="LI16" i="11"/>
  <c r="LH19" i="11"/>
  <c r="LI20" i="11"/>
  <c r="LI27" i="11"/>
  <c r="LI33" i="11"/>
  <c r="LH33" i="11"/>
  <c r="LI46" i="11"/>
  <c r="LH47" i="11"/>
  <c r="LH50" i="11"/>
  <c r="LH46" i="11"/>
  <c r="LI57" i="11"/>
  <c r="LH51" i="11"/>
  <c r="LI61" i="11"/>
  <c r="LI72" i="11"/>
  <c r="LH59" i="11"/>
  <c r="LH67" i="11"/>
  <c r="LH86" i="11"/>
  <c r="LI77" i="11"/>
  <c r="LI58" i="11"/>
  <c r="LI92" i="11"/>
  <c r="LH90" i="11"/>
  <c r="LH97" i="11"/>
  <c r="LI114" i="11"/>
  <c r="LI102" i="11"/>
  <c r="LI109" i="11"/>
  <c r="LH117" i="11"/>
  <c r="LH120" i="11"/>
  <c r="LH7" i="11"/>
  <c r="LH35" i="11"/>
  <c r="LI43" i="11"/>
  <c r="LH69" i="11"/>
  <c r="LI96" i="11"/>
  <c r="LH121" i="11"/>
  <c r="LG122" i="11"/>
  <c r="LH122" i="11" l="1"/>
  <c r="LJ6" i="11"/>
  <c r="LK11" i="11"/>
  <c r="LK12" i="11"/>
  <c r="LK18" i="11"/>
  <c r="LK20" i="11"/>
  <c r="LJ13" i="11"/>
  <c r="LK31" i="11"/>
  <c r="LK22" i="11"/>
  <c r="LJ38" i="11"/>
  <c r="LJ40" i="11"/>
  <c r="LJ41" i="11"/>
  <c r="LJ52" i="11"/>
  <c r="LK62" i="11"/>
  <c r="LJ55" i="11"/>
  <c r="LJ56" i="11"/>
  <c r="LK71" i="11"/>
  <c r="LJ64" i="11"/>
  <c r="LJ79" i="11"/>
  <c r="LK77" i="11"/>
  <c r="LJ78" i="11"/>
  <c r="LJ82" i="11"/>
  <c r="LK88" i="11"/>
  <c r="LJ89" i="11"/>
  <c r="LK96" i="11"/>
  <c r="LK106" i="11"/>
  <c r="LJ91" i="11"/>
  <c r="LJ104" i="11"/>
  <c r="LJ117" i="11"/>
  <c r="LJ112" i="11"/>
  <c r="LK113" i="11"/>
  <c r="LK114" i="11"/>
  <c r="LL4" i="11"/>
  <c r="LJ8" i="11"/>
  <c r="LJ14" i="11"/>
  <c r="LK19" i="11"/>
  <c r="LJ23" i="11"/>
  <c r="LJ24" i="11"/>
  <c r="LJ32" i="11"/>
  <c r="LK25" i="11"/>
  <c r="LK40" i="11"/>
  <c r="LJ44" i="11"/>
  <c r="LK42" i="11"/>
  <c r="LK54" i="11"/>
  <c r="LK64" i="11"/>
  <c r="LK57" i="11"/>
  <c r="LK58" i="11"/>
  <c r="LK73" i="11"/>
  <c r="LJ66" i="11"/>
  <c r="LK72" i="11"/>
  <c r="LJ80" i="11"/>
  <c r="LJ83" i="11"/>
  <c r="LJ88" i="11"/>
  <c r="LJ94" i="11"/>
  <c r="LJ90" i="11"/>
  <c r="LK98" i="11"/>
  <c r="LK108" i="11"/>
  <c r="LK102" i="11"/>
  <c r="LK107" i="11"/>
  <c r="LK120" i="11"/>
  <c r="LK115" i="11"/>
  <c r="LJ116" i="11"/>
  <c r="LK6" i="11"/>
  <c r="LJ10" i="11"/>
  <c r="LK14" i="11"/>
  <c r="LJ16" i="11"/>
  <c r="LK28" i="11"/>
  <c r="LK24" i="11"/>
  <c r="LJ28" i="11"/>
  <c r="LJ37" i="11"/>
  <c r="LK41" i="11"/>
  <c r="LK46" i="11"/>
  <c r="LJ43" i="11"/>
  <c r="LK43" i="11"/>
  <c r="LK53" i="11"/>
  <c r="LK55" i="11"/>
  <c r="LK56" i="11"/>
  <c r="LK63" i="11"/>
  <c r="LK68" i="11"/>
  <c r="LJ74" i="11"/>
  <c r="LJ81" i="11"/>
  <c r="LK84" i="11"/>
  <c r="LK95" i="11"/>
  <c r="LK85" i="11"/>
  <c r="LK92" i="11"/>
  <c r="LJ93" i="11"/>
  <c r="LK110" i="11"/>
  <c r="LK103" i="11"/>
  <c r="LK109" i="11"/>
  <c r="LJ115" i="11"/>
  <c r="LK121" i="11"/>
  <c r="LJ120" i="11"/>
  <c r="LK100" i="11"/>
  <c r="LJ2" i="11"/>
  <c r="LJ12" i="11"/>
  <c r="LJ7" i="11"/>
  <c r="LK17" i="11"/>
  <c r="LK23" i="11"/>
  <c r="LJ27" i="11"/>
  <c r="LJ30" i="11"/>
  <c r="LJ33" i="11"/>
  <c r="LJ36" i="11"/>
  <c r="LK44" i="11"/>
  <c r="LK45" i="11"/>
  <c r="LJ45" i="11"/>
  <c r="LJ59" i="11"/>
  <c r="LK48" i="11"/>
  <c r="LJ62" i="11"/>
  <c r="LK65" i="11"/>
  <c r="LK70" i="11"/>
  <c r="LK79" i="11"/>
  <c r="LJ73" i="11"/>
  <c r="LK87" i="11"/>
  <c r="LK97" i="11"/>
  <c r="LJ92" i="11"/>
  <c r="LJ96" i="11"/>
  <c r="LJ101" i="11"/>
  <c r="LJ84" i="11"/>
  <c r="LK93" i="11"/>
  <c r="LK111" i="11"/>
  <c r="LK117" i="11"/>
  <c r="LK116" i="11"/>
  <c r="LK2" i="11"/>
  <c r="LK9" i="11"/>
  <c r="LK7" i="11"/>
  <c r="LK16" i="11"/>
  <c r="LJ26" i="11"/>
  <c r="LJ22" i="11"/>
  <c r="LK32" i="11"/>
  <c r="LJ35" i="11"/>
  <c r="LK39" i="11"/>
  <c r="LJ49" i="11"/>
  <c r="LK47" i="11"/>
  <c r="LJ48" i="11"/>
  <c r="LK61" i="11"/>
  <c r="LJ54" i="11"/>
  <c r="LJ63" i="11"/>
  <c r="LJ68" i="11"/>
  <c r="LK66" i="11"/>
  <c r="LK74" i="11"/>
  <c r="LK75" i="11"/>
  <c r="LK91" i="11"/>
  <c r="LK99" i="11"/>
  <c r="LK94" i="11"/>
  <c r="LJ98" i="11"/>
  <c r="LJ106" i="11"/>
  <c r="LJ99" i="11"/>
  <c r="LJ100" i="11"/>
  <c r="LJ87" i="11"/>
  <c r="LJ121" i="11"/>
  <c r="LK112" i="11"/>
  <c r="LJ15" i="11"/>
  <c r="LK51" i="11"/>
  <c r="LK69" i="11"/>
  <c r="LJ51" i="11"/>
  <c r="LK90" i="11"/>
  <c r="LJ111" i="11"/>
  <c r="LK8" i="11"/>
  <c r="LJ11" i="11"/>
  <c r="LJ18" i="11"/>
  <c r="LJ21" i="11"/>
  <c r="LJ29" i="11"/>
  <c r="LK27" i="11"/>
  <c r="LJ20" i="11"/>
  <c r="LK37" i="11"/>
  <c r="LK34" i="11"/>
  <c r="LK49" i="11"/>
  <c r="LJ42" i="11"/>
  <c r="LJ50" i="11"/>
  <c r="LJ57" i="11"/>
  <c r="LJ58" i="11"/>
  <c r="LJ65" i="11"/>
  <c r="LJ70" i="11"/>
  <c r="LJ67" i="11"/>
  <c r="LJ77" i="11"/>
  <c r="LK80" i="11"/>
  <c r="LJ95" i="11"/>
  <c r="LK101" i="11"/>
  <c r="LK78" i="11"/>
  <c r="LK86" i="11"/>
  <c r="LJ108" i="11"/>
  <c r="LJ102" i="11"/>
  <c r="LJ107" i="11"/>
  <c r="LJ114" i="11"/>
  <c r="LJ119" i="11"/>
  <c r="LJ118" i="11"/>
  <c r="LJ9" i="11"/>
  <c r="LK29" i="11"/>
  <c r="LK30" i="11"/>
  <c r="LK38" i="11"/>
  <c r="LJ61" i="11"/>
  <c r="LK50" i="11"/>
  <c r="LK76" i="11"/>
  <c r="LJ76" i="11"/>
  <c r="LJ86" i="11"/>
  <c r="LJ105" i="11"/>
  <c r="LK118" i="11"/>
  <c r="LK10" i="11"/>
  <c r="LK13" i="11"/>
  <c r="LJ19" i="11"/>
  <c r="LK21" i="11"/>
  <c r="LK26" i="11"/>
  <c r="LJ31" i="11"/>
  <c r="LJ25" i="11"/>
  <c r="LK33" i="11"/>
  <c r="LK36" i="11"/>
  <c r="LJ47" i="11"/>
  <c r="LJ46" i="11"/>
  <c r="LJ53" i="11"/>
  <c r="LK59" i="11"/>
  <c r="LK60" i="11"/>
  <c r="LK67" i="11"/>
  <c r="LJ72" i="11"/>
  <c r="LJ71" i="11"/>
  <c r="LJ69" i="11"/>
  <c r="LK81" i="11"/>
  <c r="LJ97" i="11"/>
  <c r="LK82" i="11"/>
  <c r="LK83" i="11"/>
  <c r="LK89" i="11"/>
  <c r="LJ110" i="11"/>
  <c r="LJ103" i="11"/>
  <c r="LJ109" i="11"/>
  <c r="LK119" i="11"/>
  <c r="LK104" i="11"/>
  <c r="LJ113" i="11"/>
  <c r="LK15" i="11"/>
  <c r="LJ17" i="11"/>
  <c r="LJ34" i="11"/>
  <c r="LK35" i="11"/>
  <c r="LJ39" i="11"/>
  <c r="LK52" i="11"/>
  <c r="LJ60" i="11"/>
  <c r="LJ75" i="11"/>
  <c r="LJ85" i="11"/>
  <c r="LK105" i="11"/>
  <c r="LI122" i="11"/>
  <c r="LK122" i="11" l="1"/>
  <c r="LJ122" i="11"/>
  <c r="LM7" i="11"/>
  <c r="LM11" i="11"/>
  <c r="LL15" i="11"/>
  <c r="LL26" i="11"/>
  <c r="LL25" i="11"/>
  <c r="LM29" i="11"/>
  <c r="LL32" i="11"/>
  <c r="LL30" i="11"/>
  <c r="LL35" i="11"/>
  <c r="LM50" i="11"/>
  <c r="LL53" i="11"/>
  <c r="LM41" i="11"/>
  <c r="LM53" i="11"/>
  <c r="LM57" i="11"/>
  <c r="LL69" i="11"/>
  <c r="LM73" i="11"/>
  <c r="LL68" i="11"/>
  <c r="LM68" i="11"/>
  <c r="LL87" i="11"/>
  <c r="LL84" i="11"/>
  <c r="LM80" i="11"/>
  <c r="LL95" i="11"/>
  <c r="LM95" i="11"/>
  <c r="LL96" i="11"/>
  <c r="LM111" i="11"/>
  <c r="LL110" i="11"/>
  <c r="LM114" i="11"/>
  <c r="LL119" i="11"/>
  <c r="LL121" i="11"/>
  <c r="LL7" i="11"/>
  <c r="LM9" i="11"/>
  <c r="LL16" i="11"/>
  <c r="LL17" i="11"/>
  <c r="LL28" i="11"/>
  <c r="LL27" i="11"/>
  <c r="LM31" i="11"/>
  <c r="LL36" i="11"/>
  <c r="LL37" i="11"/>
  <c r="LM37" i="11"/>
  <c r="LL46" i="11"/>
  <c r="LL55" i="11"/>
  <c r="LM51" i="11"/>
  <c r="LM61" i="11"/>
  <c r="LM52" i="11"/>
  <c r="LL71" i="11"/>
  <c r="LM75" i="11"/>
  <c r="LL70" i="11"/>
  <c r="LM70" i="11"/>
  <c r="LL89" i="11"/>
  <c r="LL86" i="11"/>
  <c r="LL81" i="11"/>
  <c r="LL97" i="11"/>
  <c r="LM97" i="11"/>
  <c r="LL98" i="11"/>
  <c r="LM113" i="11"/>
  <c r="LL112" i="11"/>
  <c r="LM116" i="11"/>
  <c r="LM120" i="11"/>
  <c r="LM121" i="11"/>
  <c r="LN4" i="11"/>
  <c r="LM13" i="11"/>
  <c r="LL12" i="11"/>
  <c r="LM17" i="11"/>
  <c r="LM16" i="11"/>
  <c r="LM25" i="11"/>
  <c r="LM24" i="11"/>
  <c r="LL40" i="11"/>
  <c r="LL33" i="11"/>
  <c r="LM43" i="11"/>
  <c r="LL44" i="11"/>
  <c r="LL57" i="11"/>
  <c r="LL56" i="11"/>
  <c r="LM62" i="11"/>
  <c r="LM55" i="11"/>
  <c r="LL73" i="11"/>
  <c r="LM77" i="11"/>
  <c r="LL72" i="11"/>
  <c r="LM72" i="11"/>
  <c r="LM83" i="11"/>
  <c r="LL88" i="11"/>
  <c r="LL93" i="11"/>
  <c r="LL99" i="11"/>
  <c r="LM99" i="11"/>
  <c r="LL100" i="11"/>
  <c r="LM115" i="11"/>
  <c r="LL114" i="11"/>
  <c r="LM118" i="11"/>
  <c r="LL113" i="11"/>
  <c r="LL107" i="11"/>
  <c r="LL6" i="11"/>
  <c r="LM15" i="11"/>
  <c r="LL11" i="11"/>
  <c r="LM20" i="11"/>
  <c r="LL18" i="11"/>
  <c r="LM30" i="11"/>
  <c r="LM22" i="11"/>
  <c r="LL42" i="11"/>
  <c r="LM32" i="11"/>
  <c r="LM45" i="11"/>
  <c r="LM46" i="11"/>
  <c r="LL59" i="11"/>
  <c r="LM58" i="11"/>
  <c r="LM64" i="11"/>
  <c r="LL54" i="11"/>
  <c r="LL63" i="11"/>
  <c r="LM79" i="11"/>
  <c r="LL74" i="11"/>
  <c r="LM74" i="11"/>
  <c r="LM85" i="11"/>
  <c r="LL90" i="11"/>
  <c r="LM81" i="11"/>
  <c r="LL101" i="11"/>
  <c r="LM101" i="11"/>
  <c r="LL102" i="11"/>
  <c r="LM117" i="11"/>
  <c r="LM105" i="11"/>
  <c r="LM102" i="11"/>
  <c r="LM100" i="11"/>
  <c r="LL118" i="11"/>
  <c r="LM6" i="11"/>
  <c r="LL10" i="11"/>
  <c r="LM10" i="11"/>
  <c r="LM14" i="11"/>
  <c r="LL19" i="11"/>
  <c r="LM21" i="11"/>
  <c r="LM27" i="11"/>
  <c r="LL29" i="11"/>
  <c r="LM33" i="11"/>
  <c r="LM47" i="11"/>
  <c r="LL34" i="11"/>
  <c r="LL61" i="11"/>
  <c r="LL45" i="11"/>
  <c r="LM66" i="11"/>
  <c r="LL60" i="11"/>
  <c r="LL65" i="11"/>
  <c r="LM63" i="11"/>
  <c r="LL76" i="11"/>
  <c r="LM76" i="11"/>
  <c r="LM87" i="11"/>
  <c r="LL92" i="11"/>
  <c r="LM84" i="11"/>
  <c r="LL103" i="11"/>
  <c r="LM94" i="11"/>
  <c r="LM96" i="11"/>
  <c r="LM119" i="11"/>
  <c r="LM106" i="11"/>
  <c r="LM103" i="11"/>
  <c r="LL117" i="11"/>
  <c r="LM8" i="11"/>
  <c r="LM12" i="11"/>
  <c r="LL14" i="11"/>
  <c r="LL20" i="11"/>
  <c r="LM19" i="11"/>
  <c r="LM28" i="11"/>
  <c r="LM34" i="11"/>
  <c r="LL31" i="11"/>
  <c r="LM35" i="11"/>
  <c r="LL41" i="11"/>
  <c r="LM44" i="11"/>
  <c r="LL48" i="11"/>
  <c r="LM56" i="11"/>
  <c r="LM59" i="11"/>
  <c r="LM54" i="11"/>
  <c r="LM67" i="11"/>
  <c r="LM65" i="11"/>
  <c r="LL78" i="11"/>
  <c r="LM78" i="11"/>
  <c r="LM89" i="11"/>
  <c r="LL94" i="11"/>
  <c r="LL91" i="11"/>
  <c r="LL105" i="11"/>
  <c r="LM92" i="11"/>
  <c r="LL104" i="11"/>
  <c r="LM104" i="11"/>
  <c r="LM108" i="11"/>
  <c r="LM98" i="11"/>
  <c r="LL109" i="11"/>
  <c r="LM2" i="11"/>
  <c r="LL9" i="11"/>
  <c r="LL13" i="11"/>
  <c r="LL24" i="11"/>
  <c r="LL23" i="11"/>
  <c r="LM26" i="11"/>
  <c r="LM38" i="11"/>
  <c r="LM42" i="11"/>
  <c r="LL38" i="11"/>
  <c r="LM48" i="11"/>
  <c r="LL51" i="11"/>
  <c r="LL47" i="11"/>
  <c r="LL43" i="11"/>
  <c r="LL52" i="11"/>
  <c r="LL67" i="11"/>
  <c r="LM71" i="11"/>
  <c r="LL64" i="11"/>
  <c r="LL66" i="11"/>
  <c r="LL85" i="11"/>
  <c r="LL82" i="11"/>
  <c r="LL75" i="11"/>
  <c r="LM91" i="11"/>
  <c r="LM88" i="11"/>
  <c r="LM90" i="11"/>
  <c r="LM109" i="11"/>
  <c r="LL108" i="11"/>
  <c r="LM112" i="11"/>
  <c r="LL120" i="11"/>
  <c r="LL115" i="11"/>
  <c r="LL2" i="11"/>
  <c r="LL8" i="11"/>
  <c r="LM18" i="11"/>
  <c r="LL22" i="11"/>
  <c r="LL21" i="11"/>
  <c r="LM23" i="11"/>
  <c r="LM36" i="11"/>
  <c r="LM40" i="11"/>
  <c r="LM39" i="11"/>
  <c r="LL39" i="11"/>
  <c r="LL49" i="11"/>
  <c r="LL50" i="11"/>
  <c r="LL62" i="11"/>
  <c r="LM49" i="11"/>
  <c r="LL58" i="11"/>
  <c r="LM69" i="11"/>
  <c r="LM60" i="11"/>
  <c r="LL80" i="11"/>
  <c r="LL83" i="11"/>
  <c r="LL79" i="11"/>
  <c r="LL77" i="11"/>
  <c r="LM93" i="11"/>
  <c r="LM82" i="11"/>
  <c r="LM86" i="11"/>
  <c r="LM107" i="11"/>
  <c r="LL106" i="11"/>
  <c r="LM110" i="11"/>
  <c r="LL116" i="11"/>
  <c r="LL111" i="11"/>
  <c r="LO8" i="11" l="1"/>
  <c r="LN6" i="11"/>
  <c r="LN20" i="11"/>
  <c r="LN19" i="11"/>
  <c r="LN28" i="11"/>
  <c r="LO30" i="11"/>
  <c r="LO24" i="11"/>
  <c r="LN37" i="11"/>
  <c r="LO37" i="11"/>
  <c r="LN46" i="11"/>
  <c r="LO46" i="11"/>
  <c r="LN60" i="11"/>
  <c r="LO56" i="11"/>
  <c r="LO66" i="11"/>
  <c r="LO61" i="11"/>
  <c r="LO71" i="11"/>
  <c r="LO64" i="11"/>
  <c r="LN72" i="11"/>
  <c r="LN82" i="11"/>
  <c r="LO98" i="11"/>
  <c r="LO82" i="11"/>
  <c r="LO88" i="11"/>
  <c r="LN92" i="11"/>
  <c r="LN104" i="11"/>
  <c r="LO99" i="11"/>
  <c r="LO106" i="11"/>
  <c r="LN116" i="11"/>
  <c r="LO119" i="11"/>
  <c r="LO117" i="11"/>
  <c r="LN2" i="11"/>
  <c r="LO10" i="11"/>
  <c r="LO9" i="11"/>
  <c r="LO17" i="11"/>
  <c r="LO19" i="11"/>
  <c r="LO21" i="11"/>
  <c r="LO32" i="11"/>
  <c r="LN34" i="11"/>
  <c r="LN32" i="11"/>
  <c r="LO41" i="11"/>
  <c r="LO44" i="11"/>
  <c r="LO47" i="11"/>
  <c r="LO63" i="11"/>
  <c r="LN49" i="11"/>
  <c r="LO68" i="11"/>
  <c r="LN67" i="11"/>
  <c r="LO65" i="11"/>
  <c r="LN76" i="11"/>
  <c r="LN74" i="11"/>
  <c r="LO73" i="11"/>
  <c r="LO100" i="11"/>
  <c r="LN85" i="11"/>
  <c r="LN94" i="11"/>
  <c r="LO94" i="11"/>
  <c r="LO107" i="11"/>
  <c r="LN105" i="11"/>
  <c r="LO108" i="11"/>
  <c r="LN114" i="11"/>
  <c r="LO120" i="11"/>
  <c r="LO112" i="11"/>
  <c r="LO2" i="11"/>
  <c r="LO7" i="11"/>
  <c r="LN14" i="11"/>
  <c r="LO20" i="11"/>
  <c r="LN22" i="11"/>
  <c r="LN23" i="11"/>
  <c r="LN33" i="11"/>
  <c r="LN38" i="11"/>
  <c r="LO39" i="11"/>
  <c r="LN43" i="11"/>
  <c r="LN45" i="11"/>
  <c r="LN51" i="11"/>
  <c r="LO54" i="11"/>
  <c r="LN57" i="11"/>
  <c r="LO70" i="11"/>
  <c r="LN69" i="11"/>
  <c r="LN59" i="11"/>
  <c r="LN78" i="11"/>
  <c r="LN79" i="11"/>
  <c r="LO86" i="11"/>
  <c r="LN84" i="11"/>
  <c r="LN88" i="11"/>
  <c r="LO95" i="11"/>
  <c r="LO89" i="11"/>
  <c r="LO109" i="11"/>
  <c r="LN106" i="11"/>
  <c r="LO110" i="11"/>
  <c r="LO116" i="11"/>
  <c r="LO121" i="11"/>
  <c r="LO115" i="11"/>
  <c r="LO105" i="11"/>
  <c r="LP4" i="11"/>
  <c r="LN10" i="11"/>
  <c r="LN13" i="11"/>
  <c r="LN11" i="11"/>
  <c r="LO27" i="11"/>
  <c r="LO28" i="11"/>
  <c r="LO29" i="11"/>
  <c r="LO34" i="11"/>
  <c r="LO42" i="11"/>
  <c r="LO45" i="11"/>
  <c r="LN44" i="11"/>
  <c r="LO53" i="11"/>
  <c r="LN58" i="11"/>
  <c r="LO59" i="11"/>
  <c r="LO72" i="11"/>
  <c r="LN71" i="11"/>
  <c r="LN64" i="11"/>
  <c r="LO81" i="11"/>
  <c r="LO74" i="11"/>
  <c r="LO90" i="11"/>
  <c r="LO87" i="11"/>
  <c r="LO91" i="11"/>
  <c r="LO97" i="11"/>
  <c r="LN100" i="11"/>
  <c r="LO111" i="11"/>
  <c r="LN108" i="11"/>
  <c r="LN98" i="11"/>
  <c r="LN119" i="11"/>
  <c r="LN117" i="11"/>
  <c r="LN121" i="11"/>
  <c r="LN7" i="11"/>
  <c r="LO6" i="11"/>
  <c r="LO16" i="11"/>
  <c r="LN15" i="11"/>
  <c r="LO22" i="11"/>
  <c r="LO23" i="11"/>
  <c r="LN31" i="11"/>
  <c r="LN36" i="11"/>
  <c r="LN35" i="11"/>
  <c r="LN40" i="11"/>
  <c r="LN47" i="11"/>
  <c r="LO51" i="11"/>
  <c r="LO60" i="11"/>
  <c r="LN52" i="11"/>
  <c r="LN62" i="11"/>
  <c r="LN63" i="11"/>
  <c r="LN66" i="11"/>
  <c r="LN68" i="11"/>
  <c r="LN96" i="11"/>
  <c r="LN93" i="11"/>
  <c r="LN95" i="11"/>
  <c r="LN75" i="11"/>
  <c r="LN101" i="11"/>
  <c r="LO104" i="11"/>
  <c r="LN90" i="11"/>
  <c r="LN110" i="11"/>
  <c r="LN120" i="11"/>
  <c r="LN118" i="11"/>
  <c r="LO79" i="11"/>
  <c r="LN9" i="11"/>
  <c r="LO14" i="11"/>
  <c r="LN12" i="11"/>
  <c r="LN16" i="11"/>
  <c r="LN25" i="11"/>
  <c r="LN26" i="11"/>
  <c r="LN24" i="11"/>
  <c r="LO38" i="11"/>
  <c r="LO40" i="11"/>
  <c r="LO43" i="11"/>
  <c r="LO49" i="11"/>
  <c r="LN39" i="11"/>
  <c r="LN56" i="11"/>
  <c r="LN55" i="11"/>
  <c r="LN61" i="11"/>
  <c r="LN65" i="11"/>
  <c r="LO75" i="11"/>
  <c r="LO76" i="11"/>
  <c r="LN70" i="11"/>
  <c r="LN80" i="11"/>
  <c r="LO84" i="11"/>
  <c r="LN97" i="11"/>
  <c r="LO77" i="11"/>
  <c r="LN107" i="11"/>
  <c r="LN86" i="11"/>
  <c r="LN102" i="11"/>
  <c r="LN113" i="11"/>
  <c r="LO102" i="11"/>
  <c r="LN111" i="11"/>
  <c r="LN115" i="11"/>
  <c r="LO11" i="11"/>
  <c r="LO13" i="11"/>
  <c r="LO12" i="11"/>
  <c r="LN18" i="11"/>
  <c r="LN21" i="11"/>
  <c r="LO26" i="11"/>
  <c r="LN27" i="11"/>
  <c r="LO36" i="11"/>
  <c r="LO33" i="11"/>
  <c r="LN48" i="11"/>
  <c r="LN41" i="11"/>
  <c r="LO50" i="11"/>
  <c r="LO58" i="11"/>
  <c r="LO57" i="11"/>
  <c r="LO62" i="11"/>
  <c r="LO67" i="11"/>
  <c r="LO80" i="11"/>
  <c r="LO78" i="11"/>
  <c r="LN73" i="11"/>
  <c r="LN87" i="11"/>
  <c r="LN91" i="11"/>
  <c r="LN83" i="11"/>
  <c r="LO83" i="11"/>
  <c r="LN109" i="11"/>
  <c r="LN99" i="11"/>
  <c r="LN103" i="11"/>
  <c r="LO118" i="11"/>
  <c r="LO103" i="11"/>
  <c r="LN112" i="11"/>
  <c r="LN8" i="11"/>
  <c r="LO15" i="11"/>
  <c r="LN17" i="11"/>
  <c r="LO18" i="11"/>
  <c r="LO25" i="11"/>
  <c r="LN29" i="11"/>
  <c r="LO31" i="11"/>
  <c r="LN30" i="11"/>
  <c r="LO35" i="11"/>
  <c r="LO48" i="11"/>
  <c r="LN42" i="11"/>
  <c r="LN54" i="11"/>
  <c r="LN53" i="11"/>
  <c r="LO55" i="11"/>
  <c r="LO52" i="11"/>
  <c r="LO69" i="11"/>
  <c r="LN81" i="11"/>
  <c r="LN50" i="11"/>
  <c r="LN77" i="11"/>
  <c r="LO96" i="11"/>
  <c r="LO93" i="11"/>
  <c r="LO85" i="11"/>
  <c r="LN89" i="11"/>
  <c r="LO101" i="11"/>
  <c r="LO92" i="11"/>
  <c r="LO113" i="11"/>
  <c r="LO114" i="11"/>
  <c r="LL122" i="11"/>
  <c r="LM122" i="11"/>
  <c r="LQ9" i="11" l="1"/>
  <c r="LQ13" i="11"/>
  <c r="LQ19" i="11"/>
  <c r="LP18" i="11"/>
  <c r="LP19" i="11"/>
  <c r="LQ28" i="11"/>
  <c r="LQ35" i="11"/>
  <c r="LP29" i="11"/>
  <c r="LQ44" i="11"/>
  <c r="LP33" i="11"/>
  <c r="LP52" i="11"/>
  <c r="LP49" i="11"/>
  <c r="LQ51" i="11"/>
  <c r="LQ56" i="11"/>
  <c r="LP57" i="11"/>
  <c r="LQ68" i="11"/>
  <c r="LP69" i="11"/>
  <c r="LQ69" i="11"/>
  <c r="LP88" i="11"/>
  <c r="LQ59" i="11"/>
  <c r="LP93" i="11"/>
  <c r="LP96" i="11"/>
  <c r="LQ100" i="11"/>
  <c r="LQ83" i="11"/>
  <c r="LQ114" i="11"/>
  <c r="LP111" i="11"/>
  <c r="LQ115" i="11"/>
  <c r="LP118" i="11"/>
  <c r="LP120" i="11"/>
  <c r="LP10" i="11"/>
  <c r="LP63" i="11"/>
  <c r="LP67" i="11"/>
  <c r="LP86" i="11"/>
  <c r="LQ92" i="11"/>
  <c r="LP101" i="11"/>
  <c r="LQ113" i="11"/>
  <c r="LP6" i="11"/>
  <c r="LR4" i="11"/>
  <c r="LP13" i="11"/>
  <c r="LP14" i="11"/>
  <c r="LP22" i="11"/>
  <c r="LQ24" i="11"/>
  <c r="LQ30" i="11"/>
  <c r="LQ37" i="11"/>
  <c r="LQ31" i="11"/>
  <c r="LQ46" i="11"/>
  <c r="LQ40" i="11"/>
  <c r="LP54" i="11"/>
  <c r="LP42" i="11"/>
  <c r="LQ54" i="11"/>
  <c r="LQ53" i="11"/>
  <c r="LP64" i="11"/>
  <c r="LQ70" i="11"/>
  <c r="LP71" i="11"/>
  <c r="LQ71" i="11"/>
  <c r="LP80" i="11"/>
  <c r="LP76" i="11"/>
  <c r="LP74" i="11"/>
  <c r="LP98" i="11"/>
  <c r="LQ93" i="11"/>
  <c r="LQ102" i="11"/>
  <c r="LQ116" i="11"/>
  <c r="LP113" i="11"/>
  <c r="LQ117" i="11"/>
  <c r="LQ121" i="11"/>
  <c r="LP106" i="11"/>
  <c r="LQ16" i="11"/>
  <c r="LQ50" i="11"/>
  <c r="LQ62" i="11"/>
  <c r="LQ81" i="11"/>
  <c r="LQ98" i="11"/>
  <c r="LP109" i="11"/>
  <c r="LP119" i="11"/>
  <c r="LP8" i="11"/>
  <c r="LQ8" i="11"/>
  <c r="LP12" i="11"/>
  <c r="LP20" i="11"/>
  <c r="LP24" i="11"/>
  <c r="LQ29" i="11"/>
  <c r="LQ32" i="11"/>
  <c r="LP31" i="11"/>
  <c r="LP34" i="11"/>
  <c r="LP40" i="11"/>
  <c r="LP43" i="11"/>
  <c r="LP56" i="11"/>
  <c r="LQ52" i="11"/>
  <c r="LQ60" i="11"/>
  <c r="LP61" i="11"/>
  <c r="LQ64" i="11"/>
  <c r="LQ72" i="11"/>
  <c r="LP73" i="11"/>
  <c r="LQ73" i="11"/>
  <c r="LQ82" i="11"/>
  <c r="LP78" i="11"/>
  <c r="LQ79" i="11"/>
  <c r="LP100" i="11"/>
  <c r="LQ91" i="11"/>
  <c r="LP103" i="11"/>
  <c r="LQ118" i="11"/>
  <c r="LP115" i="11"/>
  <c r="LQ119" i="11"/>
  <c r="LP108" i="11"/>
  <c r="LQ120" i="11"/>
  <c r="LQ6" i="11"/>
  <c r="LP11" i="11"/>
  <c r="LP9" i="11"/>
  <c r="LP21" i="11"/>
  <c r="LP26" i="11"/>
  <c r="LQ27" i="11"/>
  <c r="LQ23" i="11"/>
  <c r="LP35" i="11"/>
  <c r="LQ34" i="11"/>
  <c r="LP37" i="11"/>
  <c r="LQ45" i="11"/>
  <c r="LP58" i="11"/>
  <c r="LP55" i="11"/>
  <c r="LQ63" i="11"/>
  <c r="LP62" i="11"/>
  <c r="LP66" i="11"/>
  <c r="LQ74" i="11"/>
  <c r="LP75" i="11"/>
  <c r="LQ75" i="11"/>
  <c r="LQ84" i="11"/>
  <c r="LP83" i="11"/>
  <c r="LQ89" i="11"/>
  <c r="LP102" i="11"/>
  <c r="LQ85" i="11"/>
  <c r="LQ105" i="11"/>
  <c r="LQ103" i="11"/>
  <c r="LQ104" i="11"/>
  <c r="LP94" i="11"/>
  <c r="LP112" i="11"/>
  <c r="LP117" i="11"/>
  <c r="LP2" i="11"/>
  <c r="LQ12" i="11"/>
  <c r="LQ10" i="11"/>
  <c r="LP23" i="11"/>
  <c r="LP28" i="11"/>
  <c r="LQ15" i="11"/>
  <c r="LQ26" i="11"/>
  <c r="LP39" i="11"/>
  <c r="LP36" i="11"/>
  <c r="LP47" i="11"/>
  <c r="LQ36" i="11"/>
  <c r="LP60" i="11"/>
  <c r="LQ57" i="11"/>
  <c r="LQ65" i="11"/>
  <c r="LQ48" i="11"/>
  <c r="LP68" i="11"/>
  <c r="LQ76" i="11"/>
  <c r="LP77" i="11"/>
  <c r="LQ77" i="11"/>
  <c r="LQ86" i="11"/>
  <c r="LP85" i="11"/>
  <c r="LP92" i="11"/>
  <c r="LP104" i="11"/>
  <c r="LP95" i="11"/>
  <c r="LQ106" i="11"/>
  <c r="LQ97" i="11"/>
  <c r="LQ107" i="11"/>
  <c r="LQ95" i="11"/>
  <c r="LP105" i="11"/>
  <c r="LQ2" i="11"/>
  <c r="LQ14" i="11"/>
  <c r="LQ17" i="11"/>
  <c r="LP25" i="11"/>
  <c r="LP15" i="11"/>
  <c r="LQ22" i="11"/>
  <c r="LP30" i="11"/>
  <c r="LP41" i="11"/>
  <c r="LP38" i="11"/>
  <c r="LQ49" i="11"/>
  <c r="LQ43" i="11"/>
  <c r="LP46" i="11"/>
  <c r="LP51" i="11"/>
  <c r="LQ67" i="11"/>
  <c r="LP59" i="11"/>
  <c r="LP70" i="11"/>
  <c r="LQ78" i="11"/>
  <c r="LP79" i="11"/>
  <c r="LP82" i="11"/>
  <c r="LQ88" i="11"/>
  <c r="LP87" i="11"/>
  <c r="LQ94" i="11"/>
  <c r="LQ87" i="11"/>
  <c r="LP97" i="11"/>
  <c r="LQ108" i="11"/>
  <c r="LQ101" i="11"/>
  <c r="LQ109" i="11"/>
  <c r="LQ99" i="11"/>
  <c r="LP116" i="11"/>
  <c r="LQ7" i="11"/>
  <c r="LQ20" i="11"/>
  <c r="LQ18" i="11"/>
  <c r="LQ21" i="11"/>
  <c r="LQ33" i="11"/>
  <c r="LQ41" i="11"/>
  <c r="LQ42" i="11"/>
  <c r="LQ47" i="11"/>
  <c r="LP50" i="11"/>
  <c r="LP53" i="11"/>
  <c r="LQ66" i="11"/>
  <c r="LP65" i="11"/>
  <c r="LP91" i="11"/>
  <c r="LQ112" i="11"/>
  <c r="LP110" i="11"/>
  <c r="LP7" i="11"/>
  <c r="LQ11" i="11"/>
  <c r="LP16" i="11"/>
  <c r="LP27" i="11"/>
  <c r="LP17" i="11"/>
  <c r="LQ25" i="11"/>
  <c r="LP32" i="11"/>
  <c r="LQ39" i="11"/>
  <c r="LQ38" i="11"/>
  <c r="LP45" i="11"/>
  <c r="LP48" i="11"/>
  <c r="LP44" i="11"/>
  <c r="LQ55" i="11"/>
  <c r="LQ58" i="11"/>
  <c r="LQ61" i="11"/>
  <c r="LP72" i="11"/>
  <c r="LQ80" i="11"/>
  <c r="LP81" i="11"/>
  <c r="LP84" i="11"/>
  <c r="LQ90" i="11"/>
  <c r="LP89" i="11"/>
  <c r="LP90" i="11"/>
  <c r="LQ96" i="11"/>
  <c r="LP99" i="11"/>
  <c r="LQ110" i="11"/>
  <c r="LP107" i="11"/>
  <c r="LQ111" i="11"/>
  <c r="LP121" i="11"/>
  <c r="LP114" i="11"/>
  <c r="LO122" i="11"/>
  <c r="LN122" i="11"/>
  <c r="LQ122" i="11" l="1"/>
  <c r="LR9" i="11"/>
  <c r="LS14" i="11"/>
  <c r="LS18" i="11"/>
  <c r="LR21" i="11"/>
  <c r="LS29" i="11"/>
  <c r="LS31" i="11"/>
  <c r="LR33" i="11"/>
  <c r="LR36" i="11"/>
  <c r="LR38" i="11"/>
  <c r="LS49" i="11"/>
  <c r="LS48" i="11"/>
  <c r="LS61" i="11"/>
  <c r="LR51" i="11"/>
  <c r="LS56" i="11"/>
  <c r="LR62" i="11"/>
  <c r="LS70" i="11"/>
  <c r="LS79" i="11"/>
  <c r="LR80" i="11"/>
  <c r="LS78" i="11"/>
  <c r="LR94" i="11"/>
  <c r="LS89" i="11"/>
  <c r="LR87" i="11"/>
  <c r="LS98" i="11"/>
  <c r="LR105" i="11"/>
  <c r="LS106" i="11"/>
  <c r="LR107" i="11"/>
  <c r="LS115" i="11"/>
  <c r="LS118" i="11"/>
  <c r="LR111" i="11"/>
  <c r="LR6" i="11"/>
  <c r="LT4" i="11"/>
  <c r="LR10" i="11"/>
  <c r="LR19" i="11"/>
  <c r="LS20" i="11"/>
  <c r="LR22" i="11"/>
  <c r="LR34" i="11"/>
  <c r="LR37" i="11"/>
  <c r="LS38" i="11"/>
  <c r="LR42" i="11"/>
  <c r="LS40" i="11"/>
  <c r="LR44" i="11"/>
  <c r="LS62" i="11"/>
  <c r="LR54" i="11"/>
  <c r="LS65" i="11"/>
  <c r="LR66" i="11"/>
  <c r="LR63" i="11"/>
  <c r="LS67" i="11"/>
  <c r="LS80" i="11"/>
  <c r="LR83" i="11"/>
  <c r="LS95" i="11"/>
  <c r="LR90" i="11"/>
  <c r="LR96" i="11"/>
  <c r="LS82" i="11"/>
  <c r="LR106" i="11"/>
  <c r="LS108" i="11"/>
  <c r="LR109" i="11"/>
  <c r="LS117" i="11"/>
  <c r="LS121" i="11"/>
  <c r="LS114" i="11"/>
  <c r="LR8" i="11"/>
  <c r="LS32" i="11"/>
  <c r="LR49" i="11"/>
  <c r="LS46" i="11"/>
  <c r="LS58" i="11"/>
  <c r="LR73" i="11"/>
  <c r="LR69" i="11"/>
  <c r="LS92" i="11"/>
  <c r="LR103" i="11"/>
  <c r="LS120" i="11"/>
  <c r="LS6" i="11"/>
  <c r="LS9" i="11"/>
  <c r="LR16" i="11"/>
  <c r="LS19" i="11"/>
  <c r="LS21" i="11"/>
  <c r="LS27" i="11"/>
  <c r="LR23" i="11"/>
  <c r="LS33" i="11"/>
  <c r="LS34" i="11"/>
  <c r="LR40" i="11"/>
  <c r="LR45" i="11"/>
  <c r="LR50" i="11"/>
  <c r="LS64" i="11"/>
  <c r="LS55" i="11"/>
  <c r="LS69" i="11"/>
  <c r="LR68" i="11"/>
  <c r="LR60" i="11"/>
  <c r="LR71" i="11"/>
  <c r="LS72" i="11"/>
  <c r="LS83" i="11"/>
  <c r="LS97" i="11"/>
  <c r="LR92" i="11"/>
  <c r="LR98" i="11"/>
  <c r="LR88" i="11"/>
  <c r="LR108" i="11"/>
  <c r="LS110" i="11"/>
  <c r="LS104" i="11"/>
  <c r="LS112" i="11"/>
  <c r="LR116" i="11"/>
  <c r="LS119" i="11"/>
  <c r="LS7" i="11"/>
  <c r="LS16" i="11"/>
  <c r="LR20" i="11"/>
  <c r="LR27" i="11"/>
  <c r="LR28" i="11"/>
  <c r="LS28" i="11"/>
  <c r="LR30" i="11"/>
  <c r="LR47" i="11"/>
  <c r="LR59" i="11"/>
  <c r="LR53" i="11"/>
  <c r="LS68" i="11"/>
  <c r="LS76" i="11"/>
  <c r="LR84" i="11"/>
  <c r="LS105" i="11"/>
  <c r="LR115" i="11"/>
  <c r="LR2" i="11"/>
  <c r="LS11" i="11"/>
  <c r="LR11" i="11"/>
  <c r="LR13" i="11"/>
  <c r="LS26" i="11"/>
  <c r="LS22" i="11"/>
  <c r="LR26" i="11"/>
  <c r="LR35" i="11"/>
  <c r="LS36" i="11"/>
  <c r="LS42" i="11"/>
  <c r="LS47" i="11"/>
  <c r="LR46" i="11"/>
  <c r="LR52" i="11"/>
  <c r="LS51" i="11"/>
  <c r="LS71" i="11"/>
  <c r="LR70" i="11"/>
  <c r="LS63" i="11"/>
  <c r="LR75" i="11"/>
  <c r="LR76" i="11"/>
  <c r="LS85" i="11"/>
  <c r="LS99" i="11"/>
  <c r="LS94" i="11"/>
  <c r="LR82" i="11"/>
  <c r="LR91" i="11"/>
  <c r="LR110" i="11"/>
  <c r="LS103" i="11"/>
  <c r="LS107" i="11"/>
  <c r="LR113" i="11"/>
  <c r="LR117" i="11"/>
  <c r="LR120" i="11"/>
  <c r="LR7" i="11"/>
  <c r="LS17" i="11"/>
  <c r="LS24" i="11"/>
  <c r="LS25" i="11"/>
  <c r="LR31" i="11"/>
  <c r="LR39" i="11"/>
  <c r="LS45" i="11"/>
  <c r="LR55" i="11"/>
  <c r="LS53" i="11"/>
  <c r="LS75" i="11"/>
  <c r="LR81" i="11"/>
  <c r="LR100" i="11"/>
  <c r="LR99" i="11"/>
  <c r="LS39" i="11"/>
  <c r="LR64" i="11"/>
  <c r="LR89" i="11"/>
  <c r="LS96" i="11"/>
  <c r="LS113" i="11"/>
  <c r="LS2" i="11"/>
  <c r="LR12" i="11"/>
  <c r="LR15" i="11"/>
  <c r="LS15" i="11"/>
  <c r="LR24" i="11"/>
  <c r="LR25" i="11"/>
  <c r="LS23" i="11"/>
  <c r="LS37" i="11"/>
  <c r="LS41" i="11"/>
  <c r="LS44" i="11"/>
  <c r="LS43" i="11"/>
  <c r="LS50" i="11"/>
  <c r="LR57" i="11"/>
  <c r="LS54" i="11"/>
  <c r="LS73" i="11"/>
  <c r="LR72" i="11"/>
  <c r="LR67" i="11"/>
  <c r="LR77" i="11"/>
  <c r="LR78" i="11"/>
  <c r="LR95" i="11"/>
  <c r="LS101" i="11"/>
  <c r="LR79" i="11"/>
  <c r="LS84" i="11"/>
  <c r="LS93" i="11"/>
  <c r="LS100" i="11"/>
  <c r="LS88" i="11"/>
  <c r="LS109" i="11"/>
  <c r="LR118" i="11"/>
  <c r="LR114" i="11"/>
  <c r="LR18" i="11"/>
  <c r="LS66" i="11"/>
  <c r="LR86" i="11"/>
  <c r="LR93" i="11"/>
  <c r="LS91" i="11"/>
  <c r="LR119" i="11"/>
  <c r="LS74" i="11"/>
  <c r="LR104" i="11"/>
  <c r="LS10" i="11"/>
  <c r="LS12" i="11"/>
  <c r="LS13" i="11"/>
  <c r="LR14" i="11"/>
  <c r="LR29" i="11"/>
  <c r="LR17" i="11"/>
  <c r="LS30" i="11"/>
  <c r="LS35" i="11"/>
  <c r="LR32" i="11"/>
  <c r="LR41" i="11"/>
  <c r="LR43" i="11"/>
  <c r="LS52" i="11"/>
  <c r="LS59" i="11"/>
  <c r="LR56" i="11"/>
  <c r="LR58" i="11"/>
  <c r="LR61" i="11"/>
  <c r="LR65" i="11"/>
  <c r="LS60" i="11"/>
  <c r="LS81" i="11"/>
  <c r="LR97" i="11"/>
  <c r="LR74" i="11"/>
  <c r="LS90" i="11"/>
  <c r="LS87" i="11"/>
  <c r="LR85" i="11"/>
  <c r="LS102" i="11"/>
  <c r="LR101" i="11"/>
  <c r="LS111" i="11"/>
  <c r="LR121" i="11"/>
  <c r="LS116" i="11"/>
  <c r="LS8" i="11"/>
  <c r="LR48" i="11"/>
  <c r="LS57" i="11"/>
  <c r="LS77" i="11"/>
  <c r="LS86" i="11"/>
  <c r="LR102" i="11"/>
  <c r="LR112" i="11"/>
  <c r="LP122" i="11"/>
  <c r="LT8" i="11" l="1"/>
  <c r="LU11" i="11"/>
  <c r="LT13" i="11"/>
  <c r="LT24" i="11"/>
  <c r="LU28" i="11"/>
  <c r="LU31" i="11"/>
  <c r="LT30" i="11"/>
  <c r="LU42" i="11"/>
  <c r="LU41" i="11"/>
  <c r="LT38" i="11"/>
  <c r="LT55" i="11"/>
  <c r="LU51" i="11"/>
  <c r="LU61" i="11"/>
  <c r="LU57" i="11"/>
  <c r="LT56" i="11"/>
  <c r="LU69" i="11"/>
  <c r="LT68" i="11"/>
  <c r="LU70" i="11"/>
  <c r="LT79" i="11"/>
  <c r="LU80" i="11"/>
  <c r="LT81" i="11"/>
  <c r="LT97" i="11"/>
  <c r="LU97" i="11"/>
  <c r="LT102" i="11"/>
  <c r="LU117" i="11"/>
  <c r="LT110" i="11"/>
  <c r="LU114" i="11"/>
  <c r="LT115" i="11"/>
  <c r="LU121" i="11"/>
  <c r="LU7" i="11"/>
  <c r="LT53" i="11"/>
  <c r="LT67" i="11"/>
  <c r="LU68" i="11"/>
  <c r="LU95" i="11"/>
  <c r="LT120" i="11"/>
  <c r="LV4" i="11"/>
  <c r="LT9" i="11"/>
  <c r="LU12" i="11"/>
  <c r="LU17" i="11"/>
  <c r="LT26" i="11"/>
  <c r="LU30" i="11"/>
  <c r="LU21" i="11"/>
  <c r="LT32" i="11"/>
  <c r="LT33" i="11"/>
  <c r="LU43" i="11"/>
  <c r="LT44" i="11"/>
  <c r="LT57" i="11"/>
  <c r="LT48" i="11"/>
  <c r="LT62" i="11"/>
  <c r="LU55" i="11"/>
  <c r="LT65" i="11"/>
  <c r="LU71" i="11"/>
  <c r="LT70" i="11"/>
  <c r="LU72" i="11"/>
  <c r="LU83" i="11"/>
  <c r="LT82" i="11"/>
  <c r="LU78" i="11"/>
  <c r="LT99" i="11"/>
  <c r="LU99" i="11"/>
  <c r="LU98" i="11"/>
  <c r="LU119" i="11"/>
  <c r="LT112" i="11"/>
  <c r="LU116" i="11"/>
  <c r="LT117" i="11"/>
  <c r="LT111" i="11"/>
  <c r="LU23" i="11"/>
  <c r="LT89" i="11"/>
  <c r="LU115" i="11"/>
  <c r="LT7" i="11"/>
  <c r="LU10" i="11"/>
  <c r="LT10" i="11"/>
  <c r="LU16" i="11"/>
  <c r="LT20" i="11"/>
  <c r="LU20" i="11"/>
  <c r="LU22" i="11"/>
  <c r="LU32" i="11"/>
  <c r="LT37" i="11"/>
  <c r="LU45" i="11"/>
  <c r="LU46" i="11"/>
  <c r="LT59" i="11"/>
  <c r="LT47" i="11"/>
  <c r="LT52" i="11"/>
  <c r="LU54" i="11"/>
  <c r="LU67" i="11"/>
  <c r="LU73" i="11"/>
  <c r="LT72" i="11"/>
  <c r="LU74" i="11"/>
  <c r="LU85" i="11"/>
  <c r="LT84" i="11"/>
  <c r="LU81" i="11"/>
  <c r="LT101" i="11"/>
  <c r="LU90" i="11"/>
  <c r="LU104" i="11"/>
  <c r="LU96" i="11"/>
  <c r="LT114" i="11"/>
  <c r="LU118" i="11"/>
  <c r="LU120" i="11"/>
  <c r="LT119" i="11"/>
  <c r="LT6" i="11"/>
  <c r="LU13" i="11"/>
  <c r="LT15" i="11"/>
  <c r="LT18" i="11"/>
  <c r="LT21" i="11"/>
  <c r="LU26" i="11"/>
  <c r="LT31" i="11"/>
  <c r="LT40" i="11"/>
  <c r="LU33" i="11"/>
  <c r="LU47" i="11"/>
  <c r="LT41" i="11"/>
  <c r="LT61" i="11"/>
  <c r="LU49" i="11"/>
  <c r="LU59" i="11"/>
  <c r="LT60" i="11"/>
  <c r="LT69" i="11"/>
  <c r="LU75" i="11"/>
  <c r="LT74" i="11"/>
  <c r="LU76" i="11"/>
  <c r="LU87" i="11"/>
  <c r="LT86" i="11"/>
  <c r="LU88" i="11"/>
  <c r="LT103" i="11"/>
  <c r="LU92" i="11"/>
  <c r="LU107" i="11"/>
  <c r="LU100" i="11"/>
  <c r="LU103" i="11"/>
  <c r="LU101" i="11"/>
  <c r="LT104" i="11"/>
  <c r="LT116" i="11"/>
  <c r="LU6" i="11"/>
  <c r="LU15" i="11"/>
  <c r="LT16" i="11"/>
  <c r="LT17" i="11"/>
  <c r="LT23" i="11"/>
  <c r="LT19" i="11"/>
  <c r="LT29" i="11"/>
  <c r="LT42" i="11"/>
  <c r="LT35" i="11"/>
  <c r="LT39" i="11"/>
  <c r="LU44" i="11"/>
  <c r="LT45" i="11"/>
  <c r="LT54" i="11"/>
  <c r="LU62" i="11"/>
  <c r="LT58" i="11"/>
  <c r="LT71" i="11"/>
  <c r="LU77" i="11"/>
  <c r="LT76" i="11"/>
  <c r="LT83" i="11"/>
  <c r="LU89" i="11"/>
  <c r="LT88" i="11"/>
  <c r="LT91" i="11"/>
  <c r="LT105" i="11"/>
  <c r="LU84" i="11"/>
  <c r="LU109" i="11"/>
  <c r="LU102" i="11"/>
  <c r="LU106" i="11"/>
  <c r="LU82" i="11"/>
  <c r="LT113" i="11"/>
  <c r="LT12" i="11"/>
  <c r="LU38" i="11"/>
  <c r="LT36" i="11"/>
  <c r="LU35" i="11"/>
  <c r="LU65" i="11"/>
  <c r="LT63" i="11"/>
  <c r="LT95" i="11"/>
  <c r="LT108" i="11"/>
  <c r="LT109" i="11"/>
  <c r="LU8" i="11"/>
  <c r="LU9" i="11"/>
  <c r="LT14" i="11"/>
  <c r="LU19" i="11"/>
  <c r="LT25" i="11"/>
  <c r="LU24" i="11"/>
  <c r="LU34" i="11"/>
  <c r="LU25" i="11"/>
  <c r="LU37" i="11"/>
  <c r="LT46" i="11"/>
  <c r="LT49" i="11"/>
  <c r="LU39" i="11"/>
  <c r="LT50" i="11"/>
  <c r="LU64" i="11"/>
  <c r="LU60" i="11"/>
  <c r="LT73" i="11"/>
  <c r="LU79" i="11"/>
  <c r="LT78" i="11"/>
  <c r="LT85" i="11"/>
  <c r="LT75" i="11"/>
  <c r="LT90" i="11"/>
  <c r="LU93" i="11"/>
  <c r="LU86" i="11"/>
  <c r="LT96" i="11"/>
  <c r="LU111" i="11"/>
  <c r="LU105" i="11"/>
  <c r="LU108" i="11"/>
  <c r="LT93" i="11"/>
  <c r="LT118" i="11"/>
  <c r="LU2" i="11"/>
  <c r="LT22" i="11"/>
  <c r="LU29" i="11"/>
  <c r="LU40" i="11"/>
  <c r="LU50" i="11"/>
  <c r="LU56" i="11"/>
  <c r="LU52" i="11"/>
  <c r="LT66" i="11"/>
  <c r="LT94" i="11"/>
  <c r="LT100" i="11"/>
  <c r="LU112" i="11"/>
  <c r="LT2" i="11"/>
  <c r="LT11" i="11"/>
  <c r="LU18" i="11"/>
  <c r="LU14" i="11"/>
  <c r="LT27" i="11"/>
  <c r="LU27" i="11"/>
  <c r="LU36" i="11"/>
  <c r="LT28" i="11"/>
  <c r="LT34" i="11"/>
  <c r="LU48" i="11"/>
  <c r="LT51" i="11"/>
  <c r="LT43" i="11"/>
  <c r="LU53" i="11"/>
  <c r="LU66" i="11"/>
  <c r="LU63" i="11"/>
  <c r="LU58" i="11"/>
  <c r="LT64" i="11"/>
  <c r="LT80" i="11"/>
  <c r="LT87" i="11"/>
  <c r="LT77" i="11"/>
  <c r="LT92" i="11"/>
  <c r="LU91" i="11"/>
  <c r="LU94" i="11"/>
  <c r="LT98" i="11"/>
  <c r="LU113" i="11"/>
  <c r="LT106" i="11"/>
  <c r="LU110" i="11"/>
  <c r="LT107" i="11"/>
  <c r="LT121" i="11"/>
  <c r="LS122" i="11"/>
  <c r="LR122" i="11"/>
  <c r="LW11" i="11" l="1"/>
  <c r="LV11" i="11"/>
  <c r="LW15" i="11"/>
  <c r="LW16" i="11"/>
  <c r="LW26" i="11"/>
  <c r="LV21" i="11"/>
  <c r="LV32" i="11"/>
  <c r="LW37" i="11"/>
  <c r="LV38" i="11"/>
  <c r="LW48" i="11"/>
  <c r="LW44" i="11"/>
  <c r="LV50" i="11"/>
  <c r="LV40" i="11"/>
  <c r="LV54" i="11"/>
  <c r="LV63" i="11"/>
  <c r="LW65" i="11"/>
  <c r="LW81" i="11"/>
  <c r="LW79" i="11"/>
  <c r="LW80" i="11"/>
  <c r="LV88" i="11"/>
  <c r="LW88" i="11"/>
  <c r="LV94" i="11"/>
  <c r="LW95" i="11"/>
  <c r="LW99" i="11"/>
  <c r="LV84" i="11"/>
  <c r="LV108" i="11"/>
  <c r="LW116" i="11"/>
  <c r="LV117" i="11"/>
  <c r="LV118" i="11"/>
  <c r="LW10" i="11"/>
  <c r="LW12" i="11"/>
  <c r="LV17" i="11"/>
  <c r="LW25" i="11"/>
  <c r="LV24" i="11"/>
  <c r="LW22" i="11"/>
  <c r="LV36" i="11"/>
  <c r="LW30" i="11"/>
  <c r="LV39" i="11"/>
  <c r="LW41" i="11"/>
  <c r="LW51" i="11"/>
  <c r="LV53" i="11"/>
  <c r="LV52" i="11"/>
  <c r="LW55" i="11"/>
  <c r="LV67" i="11"/>
  <c r="LW69" i="11"/>
  <c r="LW66" i="11"/>
  <c r="LV75" i="11"/>
  <c r="LV82" i="11"/>
  <c r="LV93" i="11"/>
  <c r="LV91" i="11"/>
  <c r="LV95" i="11"/>
  <c r="LW97" i="11"/>
  <c r="LV104" i="11"/>
  <c r="LV100" i="11"/>
  <c r="LV101" i="11"/>
  <c r="LV119" i="11"/>
  <c r="LV120" i="11"/>
  <c r="LW101" i="11"/>
  <c r="LV2" i="11"/>
  <c r="LV6" i="11"/>
  <c r="LW7" i="11"/>
  <c r="LW17" i="11"/>
  <c r="LV23" i="11"/>
  <c r="LW24" i="11"/>
  <c r="LW21" i="11"/>
  <c r="LW38" i="11"/>
  <c r="LW40" i="11"/>
  <c r="LW39" i="11"/>
  <c r="LV44" i="11"/>
  <c r="LV47" i="11"/>
  <c r="LV56" i="11"/>
  <c r="LV57" i="11"/>
  <c r="LW59" i="11"/>
  <c r="LV65" i="11"/>
  <c r="LW71" i="11"/>
  <c r="LV73" i="11"/>
  <c r="LV77" i="11"/>
  <c r="LW82" i="11"/>
  <c r="LW96" i="11"/>
  <c r="LW93" i="11"/>
  <c r="LV97" i="11"/>
  <c r="LV87" i="11"/>
  <c r="LV107" i="11"/>
  <c r="LV102" i="11"/>
  <c r="LW103" i="11"/>
  <c r="LW119" i="11"/>
  <c r="LV116" i="11"/>
  <c r="LW113" i="11"/>
  <c r="LW2" i="11"/>
  <c r="LV9" i="11"/>
  <c r="LV12" i="11"/>
  <c r="LW20" i="11"/>
  <c r="LV28" i="11"/>
  <c r="LV27" i="11"/>
  <c r="LW31" i="11"/>
  <c r="LW32" i="11"/>
  <c r="LV34" i="11"/>
  <c r="LW43" i="11"/>
  <c r="LW46" i="11"/>
  <c r="LV49" i="11"/>
  <c r="LW58" i="11"/>
  <c r="LV51" i="11"/>
  <c r="LV60" i="11"/>
  <c r="LW67" i="11"/>
  <c r="LW61" i="11"/>
  <c r="LV74" i="11"/>
  <c r="LV72" i="11"/>
  <c r="LW84" i="11"/>
  <c r="LW98" i="11"/>
  <c r="LV81" i="11"/>
  <c r="LV78" i="11"/>
  <c r="LW90" i="11"/>
  <c r="LV109" i="11"/>
  <c r="LV105" i="11"/>
  <c r="LW106" i="11"/>
  <c r="LV114" i="11"/>
  <c r="LW112" i="11"/>
  <c r="LW118" i="11"/>
  <c r="LX4" i="11"/>
  <c r="LW8" i="11"/>
  <c r="LW13" i="11"/>
  <c r="LV16" i="11"/>
  <c r="LV20" i="11"/>
  <c r="LV25" i="11"/>
  <c r="LV29" i="11"/>
  <c r="LW36" i="11"/>
  <c r="LW34" i="11"/>
  <c r="LV42" i="11"/>
  <c r="LW50" i="11"/>
  <c r="LW47" i="11"/>
  <c r="LW53" i="11"/>
  <c r="LW52" i="11"/>
  <c r="LW68" i="11"/>
  <c r="LV69" i="11"/>
  <c r="LW62" i="11"/>
  <c r="LW73" i="11"/>
  <c r="LW75" i="11"/>
  <c r="LV96" i="11"/>
  <c r="LW100" i="11"/>
  <c r="LV89" i="11"/>
  <c r="LW86" i="11"/>
  <c r="LW92" i="11"/>
  <c r="LW104" i="11"/>
  <c r="LW102" i="11"/>
  <c r="LW108" i="11"/>
  <c r="LW121" i="11"/>
  <c r="LW115" i="11"/>
  <c r="LV121" i="11"/>
  <c r="LW6" i="11"/>
  <c r="LV7" i="11"/>
  <c r="LW14" i="11"/>
  <c r="LW18" i="11"/>
  <c r="LW23" i="11"/>
  <c r="LV33" i="11"/>
  <c r="LW27" i="11"/>
  <c r="LV31" i="11"/>
  <c r="LV41" i="11"/>
  <c r="LV48" i="11"/>
  <c r="LV43" i="11"/>
  <c r="LV58" i="11"/>
  <c r="LW56" i="11"/>
  <c r="LV55" i="11"/>
  <c r="LW70" i="11"/>
  <c r="LV71" i="11"/>
  <c r="LW64" i="11"/>
  <c r="LW74" i="11"/>
  <c r="LW77" i="11"/>
  <c r="LV70" i="11"/>
  <c r="LW76" i="11"/>
  <c r="LW91" i="11"/>
  <c r="LV90" i="11"/>
  <c r="LW87" i="11"/>
  <c r="LW107" i="11"/>
  <c r="LV103" i="11"/>
  <c r="LW110" i="11"/>
  <c r="LV110" i="11"/>
  <c r="LW117" i="11"/>
  <c r="LV8" i="11"/>
  <c r="LV10" i="11"/>
  <c r="LV15" i="11"/>
  <c r="LV19" i="11"/>
  <c r="LV26" i="11"/>
  <c r="LV18" i="11"/>
  <c r="LW29" i="11"/>
  <c r="LW33" i="11"/>
  <c r="LW35" i="11"/>
  <c r="LW42" i="11"/>
  <c r="LV45" i="11"/>
  <c r="LW60" i="11"/>
  <c r="LV61" i="11"/>
  <c r="LW57" i="11"/>
  <c r="LW72" i="11"/>
  <c r="LV62" i="11"/>
  <c r="LV66" i="11"/>
  <c r="LV79" i="11"/>
  <c r="LV80" i="11"/>
  <c r="LV83" i="11"/>
  <c r="LW83" i="11"/>
  <c r="LV86" i="11"/>
  <c r="LV92" i="11"/>
  <c r="LV99" i="11"/>
  <c r="LW109" i="11"/>
  <c r="LW105" i="11"/>
  <c r="LV111" i="11"/>
  <c r="LV112" i="11"/>
  <c r="LW120" i="11"/>
  <c r="LW9" i="11"/>
  <c r="LV13" i="11"/>
  <c r="LV14" i="11"/>
  <c r="LW19" i="11"/>
  <c r="LW28" i="11"/>
  <c r="LV22" i="11"/>
  <c r="LV30" i="11"/>
  <c r="LV35" i="11"/>
  <c r="LV37" i="11"/>
  <c r="LV46" i="11"/>
  <c r="LW45" i="11"/>
  <c r="LW63" i="11"/>
  <c r="LV59" i="11"/>
  <c r="LW49" i="11"/>
  <c r="LW54" i="11"/>
  <c r="LV64" i="11"/>
  <c r="LW78" i="11"/>
  <c r="LV68" i="11"/>
  <c r="LV76" i="11"/>
  <c r="LV85" i="11"/>
  <c r="LW85" i="11"/>
  <c r="LW89" i="11"/>
  <c r="LW94" i="11"/>
  <c r="LV98" i="11"/>
  <c r="LW111" i="11"/>
  <c r="LV106" i="11"/>
  <c r="LW114" i="11"/>
  <c r="LV115" i="11"/>
  <c r="LV113" i="11"/>
  <c r="LT122" i="11"/>
  <c r="LU122" i="11"/>
  <c r="LY8" i="11" l="1"/>
  <c r="LX9" i="11"/>
  <c r="LY16" i="11"/>
  <c r="LX23" i="11"/>
  <c r="LX26" i="11"/>
  <c r="LY28" i="11"/>
  <c r="LY31" i="11"/>
  <c r="LY27" i="11"/>
  <c r="LY40" i="11"/>
  <c r="LY49" i="11"/>
  <c r="LX54" i="11"/>
  <c r="LY48" i="11"/>
  <c r="LY50" i="11"/>
  <c r="LY61" i="11"/>
  <c r="LX55" i="11"/>
  <c r="LY72" i="11"/>
  <c r="LX71" i="11"/>
  <c r="LY69" i="11"/>
  <c r="LX88" i="11"/>
  <c r="LY64" i="11"/>
  <c r="LX93" i="11"/>
  <c r="LX102" i="11"/>
  <c r="LY91" i="11"/>
  <c r="LY103" i="11"/>
  <c r="LY99" i="11"/>
  <c r="LY107" i="11"/>
  <c r="LY94" i="11"/>
  <c r="LY121" i="11"/>
  <c r="LX117" i="11"/>
  <c r="LY2" i="11"/>
  <c r="LX22" i="11"/>
  <c r="LY37" i="11"/>
  <c r="LY42" i="11"/>
  <c r="LX47" i="11"/>
  <c r="LY56" i="11"/>
  <c r="LY68" i="11"/>
  <c r="LX61" i="11"/>
  <c r="LY88" i="11"/>
  <c r="LY98" i="11"/>
  <c r="LX115" i="11"/>
  <c r="LY105" i="11"/>
  <c r="LX6" i="11"/>
  <c r="LX7" i="11"/>
  <c r="LX15" i="11"/>
  <c r="LY19" i="11"/>
  <c r="LX25" i="11"/>
  <c r="LY21" i="11"/>
  <c r="LY30" i="11"/>
  <c r="LX34" i="11"/>
  <c r="LX36" i="11"/>
  <c r="LY44" i="11"/>
  <c r="LX43" i="11"/>
  <c r="LX56" i="11"/>
  <c r="LX53" i="11"/>
  <c r="LY58" i="11"/>
  <c r="LX62" i="11"/>
  <c r="LY57" i="11"/>
  <c r="LY74" i="11"/>
  <c r="LX73" i="11"/>
  <c r="LY71" i="11"/>
  <c r="LX78" i="11"/>
  <c r="LX74" i="11"/>
  <c r="LY77" i="11"/>
  <c r="LX104" i="11"/>
  <c r="LY89" i="11"/>
  <c r="LY106" i="11"/>
  <c r="LY104" i="11"/>
  <c r="LY109" i="11"/>
  <c r="LY102" i="11"/>
  <c r="LX118" i="11"/>
  <c r="LX120" i="11"/>
  <c r="LY116" i="11"/>
  <c r="LX8" i="11"/>
  <c r="LY12" i="11"/>
  <c r="LX11" i="11"/>
  <c r="LX10" i="11"/>
  <c r="LX27" i="11"/>
  <c r="LY22" i="11"/>
  <c r="LY32" i="11"/>
  <c r="LX39" i="11"/>
  <c r="LY24" i="11"/>
  <c r="LY46" i="11"/>
  <c r="LY45" i="11"/>
  <c r="LX58" i="11"/>
  <c r="LX51" i="11"/>
  <c r="LY63" i="11"/>
  <c r="LY51" i="11"/>
  <c r="LY66" i="11"/>
  <c r="LY76" i="11"/>
  <c r="LX75" i="11"/>
  <c r="LY73" i="11"/>
  <c r="LY81" i="11"/>
  <c r="LY79" i="11"/>
  <c r="LY87" i="11"/>
  <c r="LY83" i="11"/>
  <c r="LX94" i="11"/>
  <c r="LY108" i="11"/>
  <c r="LX107" i="11"/>
  <c r="LY111" i="11"/>
  <c r="LX105" i="11"/>
  <c r="LX119" i="11"/>
  <c r="LY120" i="11"/>
  <c r="LY6" i="11"/>
  <c r="LY14" i="11"/>
  <c r="LX12" i="11"/>
  <c r="LX17" i="11"/>
  <c r="LY18" i="11"/>
  <c r="LY29" i="11"/>
  <c r="LX32" i="11"/>
  <c r="LX41" i="11"/>
  <c r="LX29" i="11"/>
  <c r="LX35" i="11"/>
  <c r="LY43" i="11"/>
  <c r="LX60" i="11"/>
  <c r="LY54" i="11"/>
  <c r="LY65" i="11"/>
  <c r="LY52" i="11"/>
  <c r="LX68" i="11"/>
  <c r="LY78" i="11"/>
  <c r="LX77" i="11"/>
  <c r="LY75" i="11"/>
  <c r="LY82" i="11"/>
  <c r="LX83" i="11"/>
  <c r="LY92" i="11"/>
  <c r="LY85" i="11"/>
  <c r="LX95" i="11"/>
  <c r="LY110" i="11"/>
  <c r="LX109" i="11"/>
  <c r="LY113" i="11"/>
  <c r="LX90" i="11"/>
  <c r="LX108" i="11"/>
  <c r="LX106" i="11"/>
  <c r="LY13" i="11"/>
  <c r="LY15" i="11"/>
  <c r="LY20" i="11"/>
  <c r="LX28" i="11"/>
  <c r="LY39" i="11"/>
  <c r="LX45" i="11"/>
  <c r="LX50" i="11"/>
  <c r="LY60" i="11"/>
  <c r="LY62" i="11"/>
  <c r="LX65" i="11"/>
  <c r="LX84" i="11"/>
  <c r="LX89" i="11"/>
  <c r="LX101" i="11"/>
  <c r="LY119" i="11"/>
  <c r="LX2" i="11"/>
  <c r="LY9" i="11"/>
  <c r="LX13" i="11"/>
  <c r="LX20" i="11"/>
  <c r="LX19" i="11"/>
  <c r="LY25" i="11"/>
  <c r="LY33" i="11"/>
  <c r="LY34" i="11"/>
  <c r="LY36" i="11"/>
  <c r="LX37" i="11"/>
  <c r="LX42" i="11"/>
  <c r="LX40" i="11"/>
  <c r="LY55" i="11"/>
  <c r="LY67" i="11"/>
  <c r="LX57" i="11"/>
  <c r="LX70" i="11"/>
  <c r="LY80" i="11"/>
  <c r="LX79" i="11"/>
  <c r="LX76" i="11"/>
  <c r="LY84" i="11"/>
  <c r="LX85" i="11"/>
  <c r="LX80" i="11"/>
  <c r="LY93" i="11"/>
  <c r="LX97" i="11"/>
  <c r="LY112" i="11"/>
  <c r="LX111" i="11"/>
  <c r="LY115" i="11"/>
  <c r="LY95" i="11"/>
  <c r="LX110" i="11"/>
  <c r="LX98" i="11"/>
  <c r="LX114" i="11"/>
  <c r="LZ4" i="11"/>
  <c r="LY10" i="11"/>
  <c r="LY17" i="11"/>
  <c r="LX18" i="11"/>
  <c r="LX16" i="11"/>
  <c r="LY23" i="11"/>
  <c r="LY35" i="11"/>
  <c r="LX38" i="11"/>
  <c r="LX33" i="11"/>
  <c r="LY38" i="11"/>
  <c r="LX48" i="11"/>
  <c r="LX44" i="11"/>
  <c r="LX46" i="11"/>
  <c r="LY53" i="11"/>
  <c r="LY59" i="11"/>
  <c r="LX72" i="11"/>
  <c r="LX67" i="11"/>
  <c r="LX81" i="11"/>
  <c r="LX82" i="11"/>
  <c r="LY86" i="11"/>
  <c r="LX87" i="11"/>
  <c r="LX96" i="11"/>
  <c r="LY96" i="11"/>
  <c r="LX99" i="11"/>
  <c r="LY114" i="11"/>
  <c r="LX113" i="11"/>
  <c r="LY117" i="11"/>
  <c r="LX121" i="11"/>
  <c r="LX103" i="11"/>
  <c r="LY7" i="11"/>
  <c r="LX14" i="11"/>
  <c r="LY11" i="11"/>
  <c r="LX21" i="11"/>
  <c r="LX24" i="11"/>
  <c r="LY26" i="11"/>
  <c r="LX31" i="11"/>
  <c r="LY41" i="11"/>
  <c r="LX30" i="11"/>
  <c r="LY47" i="11"/>
  <c r="LX52" i="11"/>
  <c r="LX49" i="11"/>
  <c r="LX63" i="11"/>
  <c r="LX59" i="11"/>
  <c r="LX66" i="11"/>
  <c r="LY70" i="11"/>
  <c r="LX69" i="11"/>
  <c r="LX64" i="11"/>
  <c r="LX86" i="11"/>
  <c r="LY90" i="11"/>
  <c r="LX91" i="11"/>
  <c r="LX100" i="11"/>
  <c r="LY100" i="11"/>
  <c r="LY101" i="11"/>
  <c r="LY118" i="11"/>
  <c r="LY97" i="11"/>
  <c r="LX92" i="11"/>
  <c r="LX116" i="11"/>
  <c r="LX112" i="11"/>
  <c r="LW122" i="11"/>
  <c r="LV122" i="11"/>
  <c r="LY122" i="11" l="1"/>
  <c r="LZ6" i="11"/>
  <c r="LZ9" i="11"/>
  <c r="LZ13" i="11"/>
  <c r="LZ19" i="11"/>
  <c r="MA20" i="11"/>
  <c r="MA22" i="11"/>
  <c r="LZ30" i="11"/>
  <c r="MA35" i="11"/>
  <c r="LZ36" i="11"/>
  <c r="LZ49" i="11"/>
  <c r="LZ46" i="11"/>
  <c r="LZ44" i="11"/>
  <c r="LZ54" i="11"/>
  <c r="LZ58" i="11"/>
  <c r="MA69" i="11"/>
  <c r="MA63" i="11"/>
  <c r="MA48" i="11"/>
  <c r="MA65" i="11"/>
  <c r="MA78" i="11"/>
  <c r="LZ83" i="11"/>
  <c r="MA90" i="11"/>
  <c r="MA84" i="11"/>
  <c r="LZ93" i="11"/>
  <c r="LZ86" i="11"/>
  <c r="LZ103" i="11"/>
  <c r="MA110" i="11"/>
  <c r="MA100" i="11"/>
  <c r="LZ111" i="11"/>
  <c r="MA121" i="11"/>
  <c r="MA112" i="11"/>
  <c r="MB4" i="11"/>
  <c r="MA8" i="11"/>
  <c r="MA13" i="11"/>
  <c r="MA19" i="11"/>
  <c r="LZ21" i="11"/>
  <c r="LZ25" i="11"/>
  <c r="LZ34" i="11"/>
  <c r="MA28" i="11"/>
  <c r="MA42" i="11"/>
  <c r="LZ38" i="11"/>
  <c r="MA31" i="11"/>
  <c r="LZ48" i="11"/>
  <c r="LZ55" i="11"/>
  <c r="LZ53" i="11"/>
  <c r="MA71" i="11"/>
  <c r="MA66" i="11"/>
  <c r="LZ67" i="11"/>
  <c r="LZ76" i="11"/>
  <c r="LZ74" i="11"/>
  <c r="LZ90" i="11"/>
  <c r="LZ92" i="11"/>
  <c r="MA87" i="11"/>
  <c r="LZ96" i="11"/>
  <c r="LZ89" i="11"/>
  <c r="MA105" i="11"/>
  <c r="LZ99" i="11"/>
  <c r="MA107" i="11"/>
  <c r="MA118" i="11"/>
  <c r="LZ102" i="11"/>
  <c r="MA117" i="11"/>
  <c r="MA6" i="11"/>
  <c r="MA9" i="11"/>
  <c r="MA12" i="11"/>
  <c r="MA14" i="11"/>
  <c r="MA21" i="11"/>
  <c r="MA29" i="11"/>
  <c r="MA30" i="11"/>
  <c r="MA32" i="11"/>
  <c r="LZ40" i="11"/>
  <c r="LZ45" i="11"/>
  <c r="MA40" i="11"/>
  <c r="MA51" i="11"/>
  <c r="MA57" i="11"/>
  <c r="LZ56" i="11"/>
  <c r="MA73" i="11"/>
  <c r="LZ68" i="11"/>
  <c r="LZ62" i="11"/>
  <c r="MA80" i="11"/>
  <c r="MA74" i="11"/>
  <c r="LZ94" i="11"/>
  <c r="MA94" i="11"/>
  <c r="MA92" i="11"/>
  <c r="LZ98" i="11"/>
  <c r="MA91" i="11"/>
  <c r="LZ106" i="11"/>
  <c r="LZ104" i="11"/>
  <c r="MA109" i="11"/>
  <c r="LZ114" i="11"/>
  <c r="LZ115" i="11"/>
  <c r="LZ120" i="11"/>
  <c r="LZ2" i="11"/>
  <c r="MA11" i="11"/>
  <c r="LZ14" i="11"/>
  <c r="LZ16" i="11"/>
  <c r="MA24" i="11"/>
  <c r="MA25" i="11"/>
  <c r="LZ32" i="11"/>
  <c r="MA34" i="11"/>
  <c r="LZ33" i="11"/>
  <c r="MA47" i="11"/>
  <c r="MA46" i="11"/>
  <c r="MA52" i="11"/>
  <c r="MA44" i="11"/>
  <c r="MA53" i="11"/>
  <c r="LZ59" i="11"/>
  <c r="LZ70" i="11"/>
  <c r="LZ65" i="11"/>
  <c r="LZ71" i="11"/>
  <c r="LZ79" i="11"/>
  <c r="LZ95" i="11"/>
  <c r="MA95" i="11"/>
  <c r="LZ88" i="11"/>
  <c r="MA85" i="11"/>
  <c r="MA102" i="11"/>
  <c r="LZ108" i="11"/>
  <c r="MA86" i="11"/>
  <c r="MA111" i="11"/>
  <c r="LZ116" i="11"/>
  <c r="MA119" i="11"/>
  <c r="MA2" i="11"/>
  <c r="LZ11" i="11"/>
  <c r="MA16" i="11"/>
  <c r="LZ17" i="11"/>
  <c r="LZ27" i="11"/>
  <c r="LZ23" i="11"/>
  <c r="MA26" i="11"/>
  <c r="LZ31" i="11"/>
  <c r="MA33" i="11"/>
  <c r="MA49" i="11"/>
  <c r="MA43" i="11"/>
  <c r="LZ57" i="11"/>
  <c r="MA54" i="11"/>
  <c r="MA56" i="11"/>
  <c r="MA60" i="11"/>
  <c r="LZ72" i="11"/>
  <c r="MA67" i="11"/>
  <c r="MA76" i="11"/>
  <c r="LZ69" i="11"/>
  <c r="LZ97" i="11"/>
  <c r="MA97" i="11"/>
  <c r="MA81" i="11"/>
  <c r="LZ91" i="11"/>
  <c r="LZ105" i="11"/>
  <c r="LZ110" i="11"/>
  <c r="LZ100" i="11"/>
  <c r="LZ77" i="11"/>
  <c r="LZ121" i="11"/>
  <c r="LZ112" i="11"/>
  <c r="LZ7" i="11"/>
  <c r="LZ12" i="11"/>
  <c r="LZ15" i="11"/>
  <c r="MA17" i="11"/>
  <c r="LZ22" i="11"/>
  <c r="MA23" i="11"/>
  <c r="LZ24" i="11"/>
  <c r="MA36" i="11"/>
  <c r="LZ39" i="11"/>
  <c r="LZ43" i="11"/>
  <c r="MA50" i="11"/>
  <c r="MA59" i="11"/>
  <c r="MA55" i="11"/>
  <c r="LZ61" i="11"/>
  <c r="LZ63" i="11"/>
  <c r="LZ52" i="11"/>
  <c r="MA77" i="11"/>
  <c r="LZ78" i="11"/>
  <c r="MA72" i="11"/>
  <c r="LZ82" i="11"/>
  <c r="MA99" i="11"/>
  <c r="MA83" i="11"/>
  <c r="MA93" i="11"/>
  <c r="MA75" i="11"/>
  <c r="MA103" i="11"/>
  <c r="MA104" i="11"/>
  <c r="MA113" i="11"/>
  <c r="MA114" i="11"/>
  <c r="MA115" i="11"/>
  <c r="MA10" i="11"/>
  <c r="MA7" i="11"/>
  <c r="MA18" i="11"/>
  <c r="LZ20" i="11"/>
  <c r="MA27" i="11"/>
  <c r="LZ26" i="11"/>
  <c r="LZ35" i="11"/>
  <c r="MA38" i="11"/>
  <c r="LZ37" i="11"/>
  <c r="MA45" i="11"/>
  <c r="LZ41" i="11"/>
  <c r="MA62" i="11"/>
  <c r="LZ60" i="11"/>
  <c r="LZ51" i="11"/>
  <c r="LZ66" i="11"/>
  <c r="MA68" i="11"/>
  <c r="LZ80" i="11"/>
  <c r="LZ81" i="11"/>
  <c r="LZ75" i="11"/>
  <c r="LZ84" i="11"/>
  <c r="MA101" i="11"/>
  <c r="LZ85" i="11"/>
  <c r="MA96" i="11"/>
  <c r="MA89" i="11"/>
  <c r="MA106" i="11"/>
  <c r="LZ107" i="11"/>
  <c r="LZ118" i="11"/>
  <c r="MA116" i="11"/>
  <c r="LZ117" i="11"/>
  <c r="LZ8" i="11"/>
  <c r="LZ10" i="11"/>
  <c r="MA15" i="11"/>
  <c r="LZ18" i="11"/>
  <c r="LZ29" i="11"/>
  <c r="LZ28" i="11"/>
  <c r="MA37" i="11"/>
  <c r="MA39" i="11"/>
  <c r="LZ47" i="11"/>
  <c r="MA41" i="11"/>
  <c r="LZ42" i="11"/>
  <c r="MA64" i="11"/>
  <c r="LZ50" i="11"/>
  <c r="LZ64" i="11"/>
  <c r="MA58" i="11"/>
  <c r="MA70" i="11"/>
  <c r="MA61" i="11"/>
  <c r="LZ73" i="11"/>
  <c r="MA79" i="11"/>
  <c r="LZ87" i="11"/>
  <c r="MA82" i="11"/>
  <c r="MA88" i="11"/>
  <c r="MA98" i="11"/>
  <c r="LZ101" i="11"/>
  <c r="MA108" i="11"/>
  <c r="LZ109" i="11"/>
  <c r="LZ113" i="11"/>
  <c r="LZ119" i="11"/>
  <c r="MA120" i="11"/>
  <c r="LX122" i="11"/>
  <c r="MC13" i="11" l="1"/>
  <c r="MB14" i="11"/>
  <c r="MB18" i="11"/>
  <c r="MB17" i="11"/>
  <c r="MB27" i="11"/>
  <c r="MC29" i="11"/>
  <c r="MC23" i="11"/>
  <c r="MB37" i="11"/>
  <c r="MB38" i="11"/>
  <c r="MB44" i="11"/>
  <c r="MB53" i="11"/>
  <c r="MB45" i="11"/>
  <c r="MC59" i="11"/>
  <c r="MB58" i="11"/>
  <c r="MC65" i="11"/>
  <c r="MC71" i="11"/>
  <c r="MB68" i="11"/>
  <c r="MC70" i="11"/>
  <c r="MB89" i="11"/>
  <c r="MC78" i="11"/>
  <c r="MB94" i="11"/>
  <c r="MB99" i="11"/>
  <c r="MC97" i="11"/>
  <c r="MB102" i="11"/>
  <c r="MC102" i="11"/>
  <c r="MB110" i="11"/>
  <c r="MC116" i="11"/>
  <c r="MC120" i="11"/>
  <c r="MB119" i="11"/>
  <c r="MB7" i="11"/>
  <c r="MB8" i="11"/>
  <c r="MB16" i="11"/>
  <c r="MB12" i="11"/>
  <c r="MB19" i="11"/>
  <c r="MC28" i="11"/>
  <c r="MC31" i="11"/>
  <c r="MC26" i="11"/>
  <c r="MC40" i="11"/>
  <c r="MC41" i="11"/>
  <c r="MC46" i="11"/>
  <c r="MB55" i="11"/>
  <c r="MB50" i="11"/>
  <c r="MB62" i="11"/>
  <c r="MC60" i="11"/>
  <c r="MB69" i="11"/>
  <c r="MC73" i="11"/>
  <c r="MB70" i="11"/>
  <c r="MC72" i="11"/>
  <c r="MB77" i="11"/>
  <c r="MB81" i="11"/>
  <c r="MC81" i="11"/>
  <c r="MB101" i="11"/>
  <c r="MC99" i="11"/>
  <c r="MC107" i="11"/>
  <c r="MC96" i="11"/>
  <c r="MB112" i="11"/>
  <c r="MC118" i="11"/>
  <c r="MB111" i="11"/>
  <c r="MC121" i="11"/>
  <c r="MD4" i="11"/>
  <c r="MB11" i="11"/>
  <c r="MC9" i="11"/>
  <c r="MB15" i="11"/>
  <c r="MB20" i="11"/>
  <c r="MC30" i="11"/>
  <c r="MB28" i="11"/>
  <c r="MC32" i="11"/>
  <c r="MC42" i="11"/>
  <c r="MB39" i="11"/>
  <c r="MC48" i="11"/>
  <c r="MB57" i="11"/>
  <c r="MB52" i="11"/>
  <c r="MC57" i="11"/>
  <c r="MC53" i="11"/>
  <c r="MB71" i="11"/>
  <c r="MC75" i="11"/>
  <c r="MB72" i="11"/>
  <c r="MC74" i="11"/>
  <c r="MC83" i="11"/>
  <c r="MB82" i="11"/>
  <c r="MC86" i="11"/>
  <c r="MB103" i="11"/>
  <c r="MB79" i="11"/>
  <c r="MC109" i="11"/>
  <c r="MC98" i="11"/>
  <c r="MB114" i="11"/>
  <c r="MB91" i="11"/>
  <c r="MB118" i="11"/>
  <c r="MB109" i="11"/>
  <c r="MB6" i="11"/>
  <c r="MB9" i="11"/>
  <c r="MC14" i="11"/>
  <c r="MC17" i="11"/>
  <c r="MC19" i="11"/>
  <c r="MC21" i="11"/>
  <c r="MB31" i="11"/>
  <c r="MB30" i="11"/>
  <c r="MB35" i="11"/>
  <c r="MC39" i="11"/>
  <c r="MC50" i="11"/>
  <c r="MB59" i="11"/>
  <c r="MC54" i="11"/>
  <c r="MC62" i="11"/>
  <c r="MB56" i="11"/>
  <c r="MB73" i="11"/>
  <c r="MC77" i="11"/>
  <c r="MB74" i="11"/>
  <c r="MC76" i="11"/>
  <c r="MC85" i="11"/>
  <c r="MB84" i="11"/>
  <c r="MC91" i="11"/>
  <c r="MB105" i="11"/>
  <c r="MC88" i="11"/>
  <c r="MC111" i="11"/>
  <c r="MC101" i="11"/>
  <c r="MC106" i="11"/>
  <c r="MB104" i="11"/>
  <c r="MB117" i="11"/>
  <c r="MB115" i="11"/>
  <c r="MC6" i="11"/>
  <c r="MC12" i="11"/>
  <c r="MC18" i="11"/>
  <c r="MB22" i="11"/>
  <c r="MC20" i="11"/>
  <c r="MC24" i="11"/>
  <c r="MB32" i="11"/>
  <c r="MB33" i="11"/>
  <c r="MC37" i="11"/>
  <c r="MC43" i="11"/>
  <c r="MC44" i="11"/>
  <c r="MB61" i="11"/>
  <c r="MB41" i="11"/>
  <c r="MC64" i="11"/>
  <c r="MC58" i="11"/>
  <c r="MC49" i="11"/>
  <c r="MC79" i="11"/>
  <c r="MB76" i="11"/>
  <c r="MB75" i="11"/>
  <c r="MC87" i="11"/>
  <c r="MB86" i="11"/>
  <c r="MC90" i="11"/>
  <c r="MC82" i="11"/>
  <c r="MB93" i="11"/>
  <c r="MC113" i="11"/>
  <c r="MC105" i="11"/>
  <c r="MC108" i="11"/>
  <c r="MC93" i="11"/>
  <c r="MC100" i="11"/>
  <c r="MC8" i="11"/>
  <c r="MB2" i="11"/>
  <c r="MB10" i="11"/>
  <c r="MB24" i="11"/>
  <c r="MB21" i="11"/>
  <c r="MC27" i="11"/>
  <c r="MC34" i="11"/>
  <c r="MB40" i="11"/>
  <c r="MB34" i="11"/>
  <c r="MC45" i="11"/>
  <c r="MB47" i="11"/>
  <c r="MB43" i="11"/>
  <c r="MC61" i="11"/>
  <c r="MC66" i="11"/>
  <c r="MB65" i="11"/>
  <c r="MC56" i="11"/>
  <c r="MB63" i="11"/>
  <c r="MB78" i="11"/>
  <c r="MB83" i="11"/>
  <c r="MC89" i="11"/>
  <c r="MB88" i="11"/>
  <c r="MC94" i="11"/>
  <c r="MC84" i="11"/>
  <c r="MB96" i="11"/>
  <c r="MC115" i="11"/>
  <c r="MC103" i="11"/>
  <c r="MC110" i="11"/>
  <c r="MB120" i="11"/>
  <c r="MB116" i="11"/>
  <c r="MC7" i="11"/>
  <c r="MC15" i="11"/>
  <c r="MC16" i="11"/>
  <c r="MB26" i="11"/>
  <c r="MB23" i="11"/>
  <c r="MC22" i="11"/>
  <c r="MC36" i="11"/>
  <c r="MB42" i="11"/>
  <c r="MC35" i="11"/>
  <c r="MC47" i="11"/>
  <c r="MB49" i="11"/>
  <c r="MB48" i="11"/>
  <c r="MC51" i="11"/>
  <c r="MB54" i="11"/>
  <c r="MC67" i="11"/>
  <c r="MB60" i="11"/>
  <c r="MB66" i="11"/>
  <c r="MB80" i="11"/>
  <c r="MB85" i="11"/>
  <c r="MB67" i="11"/>
  <c r="MB90" i="11"/>
  <c r="MB95" i="11"/>
  <c r="MC92" i="11"/>
  <c r="MB98" i="11"/>
  <c r="MC117" i="11"/>
  <c r="MB106" i="11"/>
  <c r="MC112" i="11"/>
  <c r="MB107" i="11"/>
  <c r="MB121" i="11"/>
  <c r="MC2" i="11"/>
  <c r="MC10" i="11"/>
  <c r="MB13" i="11"/>
  <c r="MC11" i="11"/>
  <c r="MB25" i="11"/>
  <c r="MC25" i="11"/>
  <c r="MC38" i="11"/>
  <c r="MC33" i="11"/>
  <c r="MB29" i="11"/>
  <c r="MB36" i="11"/>
  <c r="MB51" i="11"/>
  <c r="MB46" i="11"/>
  <c r="MC52" i="11"/>
  <c r="MC55" i="11"/>
  <c r="MB64" i="11"/>
  <c r="MC69" i="11"/>
  <c r="MC63" i="11"/>
  <c r="MC68" i="11"/>
  <c r="MB87" i="11"/>
  <c r="MC80" i="11"/>
  <c r="MB92" i="11"/>
  <c r="MB97" i="11"/>
  <c r="MC95" i="11"/>
  <c r="MB100" i="11"/>
  <c r="MC119" i="11"/>
  <c r="MB108" i="11"/>
  <c r="MC114" i="11"/>
  <c r="MB113" i="11"/>
  <c r="MC104" i="11"/>
  <c r="MA122" i="11"/>
  <c r="LZ122" i="11"/>
  <c r="MD7" i="11" l="1"/>
  <c r="MD8" i="11"/>
  <c r="MD17" i="11"/>
  <c r="ME23" i="11"/>
  <c r="ME21" i="11"/>
  <c r="MD25" i="11"/>
  <c r="MD23" i="11"/>
  <c r="ME37" i="11"/>
  <c r="MD40" i="11"/>
  <c r="ME44" i="11"/>
  <c r="MD43" i="11"/>
  <c r="ME53" i="11"/>
  <c r="MD59" i="11"/>
  <c r="ME54" i="11"/>
  <c r="MD64" i="11"/>
  <c r="MD71" i="11"/>
  <c r="MD79" i="11"/>
  <c r="MD80" i="11"/>
  <c r="ME78" i="11"/>
  <c r="ME89" i="11"/>
  <c r="ME74" i="11"/>
  <c r="MD92" i="11"/>
  <c r="ME95" i="11"/>
  <c r="ME104" i="11"/>
  <c r="MD101" i="11"/>
  <c r="ME99" i="11"/>
  <c r="ME115" i="11"/>
  <c r="ME113" i="11"/>
  <c r="ME114" i="11"/>
  <c r="ME7" i="11"/>
  <c r="MD10" i="11"/>
  <c r="MD16" i="11"/>
  <c r="MD26" i="11"/>
  <c r="ME24" i="11"/>
  <c r="MD29" i="11"/>
  <c r="MD32" i="11"/>
  <c r="MD38" i="11"/>
  <c r="MD35" i="11"/>
  <c r="ME42" i="11"/>
  <c r="ME43" i="11"/>
  <c r="MD56" i="11"/>
  <c r="ME61" i="11"/>
  <c r="ME55" i="11"/>
  <c r="MD65" i="11"/>
  <c r="MD58" i="11"/>
  <c r="MD62" i="11"/>
  <c r="MD68" i="11"/>
  <c r="MD81" i="11"/>
  <c r="MD91" i="11"/>
  <c r="MD87" i="11"/>
  <c r="ME94" i="11"/>
  <c r="ME97" i="11"/>
  <c r="MD107" i="11"/>
  <c r="ME102" i="11"/>
  <c r="ME103" i="11"/>
  <c r="MD117" i="11"/>
  <c r="MD118" i="11"/>
  <c r="MD116" i="11"/>
  <c r="MD2" i="11"/>
  <c r="ME10" i="11"/>
  <c r="MD12" i="11"/>
  <c r="ME17" i="11"/>
  <c r="ME26" i="11"/>
  <c r="MD27" i="11"/>
  <c r="MD33" i="11"/>
  <c r="ME36" i="11"/>
  <c r="ME38" i="11"/>
  <c r="ME39" i="11"/>
  <c r="MD45" i="11"/>
  <c r="ME45" i="11"/>
  <c r="ME58" i="11"/>
  <c r="ME52" i="11"/>
  <c r="MD60" i="11"/>
  <c r="ME67" i="11"/>
  <c r="ME69" i="11"/>
  <c r="MD75" i="11"/>
  <c r="MD73" i="11"/>
  <c r="MD82" i="11"/>
  <c r="ME93" i="11"/>
  <c r="MD90" i="11"/>
  <c r="MD95" i="11"/>
  <c r="ME83" i="11"/>
  <c r="MD109" i="11"/>
  <c r="MD105" i="11"/>
  <c r="MD106" i="11"/>
  <c r="ME119" i="11"/>
  <c r="ME120" i="11"/>
  <c r="ME116" i="11"/>
  <c r="ME2" i="11"/>
  <c r="ME8" i="11"/>
  <c r="MD13" i="11"/>
  <c r="ME16" i="11"/>
  <c r="MD28" i="11"/>
  <c r="MD19" i="11"/>
  <c r="ME25" i="11"/>
  <c r="ME33" i="11"/>
  <c r="ME41" i="11"/>
  <c r="MD46" i="11"/>
  <c r="ME40" i="11"/>
  <c r="MD50" i="11"/>
  <c r="ME63" i="11"/>
  <c r="MD57" i="11"/>
  <c r="ME62" i="11"/>
  <c r="MD53" i="11"/>
  <c r="ME71" i="11"/>
  <c r="ME79" i="11"/>
  <c r="ME76" i="11"/>
  <c r="MD89" i="11"/>
  <c r="ME96" i="11"/>
  <c r="MD94" i="11"/>
  <c r="MD97" i="11"/>
  <c r="MD85" i="11"/>
  <c r="MD102" i="11"/>
  <c r="MD99" i="11"/>
  <c r="MD108" i="11"/>
  <c r="ME117" i="11"/>
  <c r="MD112" i="11"/>
  <c r="MD119" i="11"/>
  <c r="MF4" i="11"/>
  <c r="MD9" i="11"/>
  <c r="MD14" i="11"/>
  <c r="MD18" i="11"/>
  <c r="MD21" i="11"/>
  <c r="MD22" i="11"/>
  <c r="ME29" i="11"/>
  <c r="ME32" i="11"/>
  <c r="MD34" i="11"/>
  <c r="MD48" i="11"/>
  <c r="MD47" i="11"/>
  <c r="ME50" i="11"/>
  <c r="ME56" i="11"/>
  <c r="ME59" i="11"/>
  <c r="ME68" i="11"/>
  <c r="ME60" i="11"/>
  <c r="MD66" i="11"/>
  <c r="ME75" i="11"/>
  <c r="ME80" i="11"/>
  <c r="MD93" i="11"/>
  <c r="ME98" i="11"/>
  <c r="ME82" i="11"/>
  <c r="ME81" i="11"/>
  <c r="MD88" i="11"/>
  <c r="ME107" i="11"/>
  <c r="ME101" i="11"/>
  <c r="ME106" i="11"/>
  <c r="MD113" i="11"/>
  <c r="MD110" i="11"/>
  <c r="MD121" i="11"/>
  <c r="ME9" i="11"/>
  <c r="MD11" i="11"/>
  <c r="ME13" i="11"/>
  <c r="ME20" i="11"/>
  <c r="MD24" i="11"/>
  <c r="ME27" i="11"/>
  <c r="MD31" i="11"/>
  <c r="MD37" i="11"/>
  <c r="MD39" i="11"/>
  <c r="MD44" i="11"/>
  <c r="ME47" i="11"/>
  <c r="MD36" i="11"/>
  <c r="MD61" i="11"/>
  <c r="MD54" i="11"/>
  <c r="ME70" i="11"/>
  <c r="ME64" i="11"/>
  <c r="MD63" i="11"/>
  <c r="MD77" i="11"/>
  <c r="ME73" i="11"/>
  <c r="MD96" i="11"/>
  <c r="ME100" i="11"/>
  <c r="MD84" i="11"/>
  <c r="MD83" i="11"/>
  <c r="MD100" i="11"/>
  <c r="ME109" i="11"/>
  <c r="MD103" i="11"/>
  <c r="ME108" i="11"/>
  <c r="MD120" i="11"/>
  <c r="MD114" i="11"/>
  <c r="ME11" i="11"/>
  <c r="ME12" i="11"/>
  <c r="MD15" i="11"/>
  <c r="ME15" i="11"/>
  <c r="ME28" i="11"/>
  <c r="ME19" i="11"/>
  <c r="MD30" i="11"/>
  <c r="ME34" i="11"/>
  <c r="MD42" i="11"/>
  <c r="ME46" i="11"/>
  <c r="ME49" i="11"/>
  <c r="MD41" i="11"/>
  <c r="ME51" i="11"/>
  <c r="MD55" i="11"/>
  <c r="ME72" i="11"/>
  <c r="ME65" i="11"/>
  <c r="ME66" i="11"/>
  <c r="MD76" i="11"/>
  <c r="MD78" i="11"/>
  <c r="MD72" i="11"/>
  <c r="ME86" i="11"/>
  <c r="ME87" i="11"/>
  <c r="ME84" i="11"/>
  <c r="MD104" i="11"/>
  <c r="ME111" i="11"/>
  <c r="ME105" i="11"/>
  <c r="ME110" i="11"/>
  <c r="ME121" i="11"/>
  <c r="ME118" i="11"/>
  <c r="ME6" i="11"/>
  <c r="MD6" i="11"/>
  <c r="ME14" i="11"/>
  <c r="ME18" i="11"/>
  <c r="MD20" i="11"/>
  <c r="ME22" i="11"/>
  <c r="ME30" i="11"/>
  <c r="ME35" i="11"/>
  <c r="ME31" i="11"/>
  <c r="ME48" i="11"/>
  <c r="MD51" i="11"/>
  <c r="MD49" i="11"/>
  <c r="MD52" i="11"/>
  <c r="ME57" i="11"/>
  <c r="MD67" i="11"/>
  <c r="MD69" i="11"/>
  <c r="MD70" i="11"/>
  <c r="ME77" i="11"/>
  <c r="MD74" i="11"/>
  <c r="MD86" i="11"/>
  <c r="ME91" i="11"/>
  <c r="ME90" i="11"/>
  <c r="ME92" i="11"/>
  <c r="ME85" i="11"/>
  <c r="MD98" i="11"/>
  <c r="ME88" i="11"/>
  <c r="ME112" i="11"/>
  <c r="MD111" i="11"/>
  <c r="MD115" i="11"/>
  <c r="MC122" i="11"/>
  <c r="MB122" i="11"/>
  <c r="MD122" i="11" l="1"/>
  <c r="ME122" i="11"/>
  <c r="MG8" i="11"/>
  <c r="MG13" i="11"/>
  <c r="MF14" i="11"/>
  <c r="MF21" i="11"/>
  <c r="MG18" i="11"/>
  <c r="MG28" i="11"/>
  <c r="MG35" i="11"/>
  <c r="MG38" i="11"/>
  <c r="MF35" i="11"/>
  <c r="MG49" i="11"/>
  <c r="MF58" i="11"/>
  <c r="MF51" i="11"/>
  <c r="MF63" i="11"/>
  <c r="MF57" i="11"/>
  <c r="MG66" i="11"/>
  <c r="MG70" i="11"/>
  <c r="MF65" i="11"/>
  <c r="MF81" i="11"/>
  <c r="MF84" i="11"/>
  <c r="MF66" i="11"/>
  <c r="MF93" i="11"/>
  <c r="MF100" i="11"/>
  <c r="MF90" i="11"/>
  <c r="MF101" i="11"/>
  <c r="MG118" i="11"/>
  <c r="MG102" i="11"/>
  <c r="MG97" i="11"/>
  <c r="MF121" i="11"/>
  <c r="MF110" i="11"/>
  <c r="MF10" i="11"/>
  <c r="MF13" i="11"/>
  <c r="MG19" i="11"/>
  <c r="MF23" i="11"/>
  <c r="MG29" i="11"/>
  <c r="MG30" i="11"/>
  <c r="MG37" i="11"/>
  <c r="MG39" i="11"/>
  <c r="MG40" i="11"/>
  <c r="MG43" i="11"/>
  <c r="MF60" i="11"/>
  <c r="MG53" i="11"/>
  <c r="MG56" i="11"/>
  <c r="MG59" i="11"/>
  <c r="MG61" i="11"/>
  <c r="MG72" i="11"/>
  <c r="MG64" i="11"/>
  <c r="MG69" i="11"/>
  <c r="MF86" i="11"/>
  <c r="MG79" i="11"/>
  <c r="MF76" i="11"/>
  <c r="MF102" i="11"/>
  <c r="MF94" i="11"/>
  <c r="MG95" i="11"/>
  <c r="MG83" i="11"/>
  <c r="MG107" i="11"/>
  <c r="MG101" i="11"/>
  <c r="MF106" i="11"/>
  <c r="MF118" i="11"/>
  <c r="MF6" i="11"/>
  <c r="MG12" i="11"/>
  <c r="MF15" i="11"/>
  <c r="MF17" i="11"/>
  <c r="MF25" i="11"/>
  <c r="MG23" i="11"/>
  <c r="MG32" i="11"/>
  <c r="MG31" i="11"/>
  <c r="MG41" i="11"/>
  <c r="MG44" i="11"/>
  <c r="MF46" i="11"/>
  <c r="MG42" i="11"/>
  <c r="MF45" i="11"/>
  <c r="MG63" i="11"/>
  <c r="MF62" i="11"/>
  <c r="MF68" i="11"/>
  <c r="MG74" i="11"/>
  <c r="MF69" i="11"/>
  <c r="MG71" i="11"/>
  <c r="MF88" i="11"/>
  <c r="MG77" i="11"/>
  <c r="MF80" i="11"/>
  <c r="MF104" i="11"/>
  <c r="MF78" i="11"/>
  <c r="MG106" i="11"/>
  <c r="MG104" i="11"/>
  <c r="MG109" i="11"/>
  <c r="MF105" i="11"/>
  <c r="MF112" i="11"/>
  <c r="MG120" i="11"/>
  <c r="MF8" i="11"/>
  <c r="MG14" i="11"/>
  <c r="MG11" i="11"/>
  <c r="MF16" i="11"/>
  <c r="MF27" i="11"/>
  <c r="MG26" i="11"/>
  <c r="MG27" i="11"/>
  <c r="MF30" i="11"/>
  <c r="MG36" i="11"/>
  <c r="MG46" i="11"/>
  <c r="MF48" i="11"/>
  <c r="MF44" i="11"/>
  <c r="MG51" i="11"/>
  <c r="MG65" i="11"/>
  <c r="MG54" i="11"/>
  <c r="MF70" i="11"/>
  <c r="MG76" i="11"/>
  <c r="MF71" i="11"/>
  <c r="MG73" i="11"/>
  <c r="MG82" i="11"/>
  <c r="MF83" i="11"/>
  <c r="MG85" i="11"/>
  <c r="MG91" i="11"/>
  <c r="MF92" i="11"/>
  <c r="MG108" i="11"/>
  <c r="MF107" i="11"/>
  <c r="MG111" i="11"/>
  <c r="MG99" i="11"/>
  <c r="MG121" i="11"/>
  <c r="MF116" i="11"/>
  <c r="MG6" i="11"/>
  <c r="MG10" i="11"/>
  <c r="MG15" i="11"/>
  <c r="MG16" i="11"/>
  <c r="MF18" i="11"/>
  <c r="MF28" i="11"/>
  <c r="MG25" i="11"/>
  <c r="MF38" i="11"/>
  <c r="MF33" i="11"/>
  <c r="MG34" i="11"/>
  <c r="MF50" i="11"/>
  <c r="MF47" i="11"/>
  <c r="MG48" i="11"/>
  <c r="MG67" i="11"/>
  <c r="MF55" i="11"/>
  <c r="MF72" i="11"/>
  <c r="MG78" i="11"/>
  <c r="MF73" i="11"/>
  <c r="MG75" i="11"/>
  <c r="MG84" i="11"/>
  <c r="MF85" i="11"/>
  <c r="MG89" i="11"/>
  <c r="MG96" i="11"/>
  <c r="MG94" i="11"/>
  <c r="MG110" i="11"/>
  <c r="MF109" i="11"/>
  <c r="MG113" i="11"/>
  <c r="MF103" i="11"/>
  <c r="MF117" i="11"/>
  <c r="MF114" i="11"/>
  <c r="MF2" i="11"/>
  <c r="MH4" i="11"/>
  <c r="MG17" i="11"/>
  <c r="MF9" i="11"/>
  <c r="MF22" i="11"/>
  <c r="MF20" i="11"/>
  <c r="MG22" i="11"/>
  <c r="MF39" i="11"/>
  <c r="MF32" i="11"/>
  <c r="MF40" i="11"/>
  <c r="MF52" i="11"/>
  <c r="MF34" i="11"/>
  <c r="MG60" i="11"/>
  <c r="MG50" i="11"/>
  <c r="MG57" i="11"/>
  <c r="MG55" i="11"/>
  <c r="MG80" i="11"/>
  <c r="MF75" i="11"/>
  <c r="MF74" i="11"/>
  <c r="MG86" i="11"/>
  <c r="MF87" i="11"/>
  <c r="MG93" i="11"/>
  <c r="MG98" i="11"/>
  <c r="MF95" i="11"/>
  <c r="MG112" i="11"/>
  <c r="MF111" i="11"/>
  <c r="MG115" i="11"/>
  <c r="MG105" i="11"/>
  <c r="MF108" i="11"/>
  <c r="MG2" i="11"/>
  <c r="MF7" i="11"/>
  <c r="MG9" i="11"/>
  <c r="MF19" i="11"/>
  <c r="MF24" i="11"/>
  <c r="MG21" i="11"/>
  <c r="MF31" i="11"/>
  <c r="MF41" i="11"/>
  <c r="MF29" i="11"/>
  <c r="MF43" i="11"/>
  <c r="MF54" i="11"/>
  <c r="MG47" i="11"/>
  <c r="MF53" i="11"/>
  <c r="MG52" i="11"/>
  <c r="MG62" i="11"/>
  <c r="MF59" i="11"/>
  <c r="MF67" i="11"/>
  <c r="MF77" i="11"/>
  <c r="MG81" i="11"/>
  <c r="MG88" i="11"/>
  <c r="MF89" i="11"/>
  <c r="MF96" i="11"/>
  <c r="MG100" i="11"/>
  <c r="MF97" i="11"/>
  <c r="MG114" i="11"/>
  <c r="MF113" i="11"/>
  <c r="MG117" i="11"/>
  <c r="MG92" i="11"/>
  <c r="MF120" i="11"/>
  <c r="MG7" i="11"/>
  <c r="MF11" i="11"/>
  <c r="MF12" i="11"/>
  <c r="MG20" i="11"/>
  <c r="MF26" i="11"/>
  <c r="MG24" i="11"/>
  <c r="MG33" i="11"/>
  <c r="MF36" i="11"/>
  <c r="MF37" i="11"/>
  <c r="MG45" i="11"/>
  <c r="MF56" i="11"/>
  <c r="MF49" i="11"/>
  <c r="MG58" i="11"/>
  <c r="MF42" i="11"/>
  <c r="MF61" i="11"/>
  <c r="MG68" i="11"/>
  <c r="MF64" i="11"/>
  <c r="MF79" i="11"/>
  <c r="MF82" i="11"/>
  <c r="MG90" i="11"/>
  <c r="MF91" i="11"/>
  <c r="MF98" i="11"/>
  <c r="MG87" i="11"/>
  <c r="MF99" i="11"/>
  <c r="MG116" i="11"/>
  <c r="MF115" i="11"/>
  <c r="MG119" i="11"/>
  <c r="MF119" i="11"/>
  <c r="MG103" i="11"/>
  <c r="MG122" i="11" l="1"/>
  <c r="MH6" i="11"/>
  <c r="MI7" i="11"/>
  <c r="MH10" i="11"/>
  <c r="MI19" i="11"/>
  <c r="MI21" i="11"/>
  <c r="MI29" i="11"/>
  <c r="MH32" i="11"/>
  <c r="MI35" i="11"/>
  <c r="MH35" i="11"/>
  <c r="MI39" i="11"/>
  <c r="MH43" i="11"/>
  <c r="MI44" i="11"/>
  <c r="MI64" i="11"/>
  <c r="MH56" i="11"/>
  <c r="MH59" i="11"/>
  <c r="MH54" i="11"/>
  <c r="MI68" i="11"/>
  <c r="MH74" i="11"/>
  <c r="MI75" i="11"/>
  <c r="MH83" i="11"/>
  <c r="MI88" i="11"/>
  <c r="MI80" i="11"/>
  <c r="MH96" i="11"/>
  <c r="MH84" i="11"/>
  <c r="MI103" i="11"/>
  <c r="MH104" i="11"/>
  <c r="MI107" i="11"/>
  <c r="MI116" i="11"/>
  <c r="MH117" i="11"/>
  <c r="MI113" i="11"/>
  <c r="MI27" i="11"/>
  <c r="MI6" i="11"/>
  <c r="MH12" i="11"/>
  <c r="MI12" i="11"/>
  <c r="MH15" i="11"/>
  <c r="MI16" i="11"/>
  <c r="MI23" i="11"/>
  <c r="MH34" i="11"/>
  <c r="MH30" i="11"/>
  <c r="MH37" i="11"/>
  <c r="MI41" i="11"/>
  <c r="MI45" i="11"/>
  <c r="MH46" i="11"/>
  <c r="MI55" i="11"/>
  <c r="MI58" i="11"/>
  <c r="MI61" i="11"/>
  <c r="MH57" i="11"/>
  <c r="MI70" i="11"/>
  <c r="MI78" i="11"/>
  <c r="MI79" i="11"/>
  <c r="MI83" i="11"/>
  <c r="MI92" i="11"/>
  <c r="MH86" i="11"/>
  <c r="MH98" i="11"/>
  <c r="MH87" i="11"/>
  <c r="MH106" i="11"/>
  <c r="MI104" i="11"/>
  <c r="MI109" i="11"/>
  <c r="MH119" i="11"/>
  <c r="MI121" i="11"/>
  <c r="MH118" i="11"/>
  <c r="MH66" i="11"/>
  <c r="MH85" i="11"/>
  <c r="MH100" i="11"/>
  <c r="MI112" i="11"/>
  <c r="MH2" i="11"/>
  <c r="MH8" i="11"/>
  <c r="MH16" i="11"/>
  <c r="MI18" i="11"/>
  <c r="MH18" i="11"/>
  <c r="MH26" i="11"/>
  <c r="MI28" i="11"/>
  <c r="MI30" i="11"/>
  <c r="MI37" i="11"/>
  <c r="MH42" i="11"/>
  <c r="MI49" i="11"/>
  <c r="MH48" i="11"/>
  <c r="MH60" i="11"/>
  <c r="MI51" i="11"/>
  <c r="MI63" i="11"/>
  <c r="MI66" i="11"/>
  <c r="MH65" i="11"/>
  <c r="MH81" i="11"/>
  <c r="MH63" i="11"/>
  <c r="MH88" i="11"/>
  <c r="MI95" i="11"/>
  <c r="MH89" i="11"/>
  <c r="MH69" i="11"/>
  <c r="MH90" i="11"/>
  <c r="MH108" i="11"/>
  <c r="MI84" i="11"/>
  <c r="MI111" i="11"/>
  <c r="MH112" i="11"/>
  <c r="MI120" i="11"/>
  <c r="MH120" i="11"/>
  <c r="MI2" i="11"/>
  <c r="MJ4" i="11"/>
  <c r="MH13" i="11"/>
  <c r="MH20" i="11"/>
  <c r="MI22" i="11"/>
  <c r="MI26" i="11"/>
  <c r="MI32" i="11"/>
  <c r="MH27" i="11"/>
  <c r="MI40" i="11"/>
  <c r="MH47" i="11"/>
  <c r="MI38" i="11"/>
  <c r="MI48" i="11"/>
  <c r="MH53" i="11"/>
  <c r="MI56" i="11"/>
  <c r="MI69" i="11"/>
  <c r="MI59" i="11"/>
  <c r="MI67" i="11"/>
  <c r="MI74" i="11"/>
  <c r="MH77" i="11"/>
  <c r="MH92" i="11"/>
  <c r="MI97" i="11"/>
  <c r="MH93" i="11"/>
  <c r="MH82" i="11"/>
  <c r="MI90" i="11"/>
  <c r="MH110" i="11"/>
  <c r="MH102" i="11"/>
  <c r="MH94" i="11"/>
  <c r="MI115" i="11"/>
  <c r="MH111" i="11"/>
  <c r="MI10" i="11"/>
  <c r="MH7" i="11"/>
  <c r="MI14" i="11"/>
  <c r="MI20" i="11"/>
  <c r="MH25" i="11"/>
  <c r="MH24" i="11"/>
  <c r="MH22" i="11"/>
  <c r="MH36" i="11"/>
  <c r="MH38" i="11"/>
  <c r="MH40" i="11"/>
  <c r="MI43" i="11"/>
  <c r="MI54" i="11"/>
  <c r="MH58" i="11"/>
  <c r="MI50" i="11"/>
  <c r="MI71" i="11"/>
  <c r="MH68" i="11"/>
  <c r="MH64" i="11"/>
  <c r="MI81" i="11"/>
  <c r="MH73" i="11"/>
  <c r="MI94" i="11"/>
  <c r="MI99" i="11"/>
  <c r="MI86" i="11"/>
  <c r="MI91" i="11"/>
  <c r="MH103" i="11"/>
  <c r="MI100" i="11"/>
  <c r="MH107" i="11"/>
  <c r="MH99" i="11"/>
  <c r="MI119" i="11"/>
  <c r="MH113" i="11"/>
  <c r="MI9" i="11"/>
  <c r="MI15" i="11"/>
  <c r="MH17" i="11"/>
  <c r="MI17" i="11"/>
  <c r="MH23" i="11"/>
  <c r="MI34" i="11"/>
  <c r="MI42" i="11"/>
  <c r="MH49" i="11"/>
  <c r="MH50" i="11"/>
  <c r="MI62" i="11"/>
  <c r="MI53" i="11"/>
  <c r="MH67" i="11"/>
  <c r="MH78" i="11"/>
  <c r="MH80" i="11"/>
  <c r="MI93" i="11"/>
  <c r="MI102" i="11"/>
  <c r="MI8" i="11"/>
  <c r="MH11" i="11"/>
  <c r="MH19" i="11"/>
  <c r="MI11" i="11"/>
  <c r="MI25" i="11"/>
  <c r="MH28" i="11"/>
  <c r="MH31" i="11"/>
  <c r="MH33" i="11"/>
  <c r="MH41" i="11"/>
  <c r="MH45" i="11"/>
  <c r="MH44" i="11"/>
  <c r="MH55" i="11"/>
  <c r="MI60" i="11"/>
  <c r="MH52" i="11"/>
  <c r="MI73" i="11"/>
  <c r="MH70" i="11"/>
  <c r="MI65" i="11"/>
  <c r="MH71" i="11"/>
  <c r="MH76" i="11"/>
  <c r="MH95" i="11"/>
  <c r="MI101" i="11"/>
  <c r="MI89" i="11"/>
  <c r="MI96" i="11"/>
  <c r="MI105" i="11"/>
  <c r="MI106" i="11"/>
  <c r="MH109" i="11"/>
  <c r="MI114" i="11"/>
  <c r="MH121" i="11"/>
  <c r="MI117" i="11"/>
  <c r="MI52" i="11"/>
  <c r="MI76" i="11"/>
  <c r="MI110" i="11"/>
  <c r="MH105" i="11"/>
  <c r="MH9" i="11"/>
  <c r="MH14" i="11"/>
  <c r="MI13" i="11"/>
  <c r="MH21" i="11"/>
  <c r="MH29" i="11"/>
  <c r="MI24" i="11"/>
  <c r="MI31" i="11"/>
  <c r="MI33" i="11"/>
  <c r="MI36" i="11"/>
  <c r="MI47" i="11"/>
  <c r="MI46" i="11"/>
  <c r="MI57" i="11"/>
  <c r="MH51" i="11"/>
  <c r="MH61" i="11"/>
  <c r="MH62" i="11"/>
  <c r="MH72" i="11"/>
  <c r="MI72" i="11"/>
  <c r="MH75" i="11"/>
  <c r="MI77" i="11"/>
  <c r="MH97" i="11"/>
  <c r="MI85" i="11"/>
  <c r="MH91" i="11"/>
  <c r="MI98" i="11"/>
  <c r="MI87" i="11"/>
  <c r="MI108" i="11"/>
  <c r="MH101" i="11"/>
  <c r="MH116" i="11"/>
  <c r="MI118" i="11"/>
  <c r="MH114" i="11"/>
  <c r="MH39" i="11"/>
  <c r="MH79" i="11"/>
  <c r="MI82" i="11"/>
  <c r="MH115" i="11"/>
  <c r="MF122" i="11"/>
  <c r="MI122" i="11" l="1"/>
  <c r="ML4" i="11"/>
  <c r="MJ8" i="11"/>
  <c r="MK12" i="11"/>
  <c r="MJ14" i="11"/>
  <c r="MJ20" i="11"/>
  <c r="MK27" i="11"/>
  <c r="MK21" i="11"/>
  <c r="MK36" i="11"/>
  <c r="MK37" i="11"/>
  <c r="MK43" i="11"/>
  <c r="MJ39" i="11"/>
  <c r="MJ55" i="11"/>
  <c r="MK49" i="11"/>
  <c r="MK55" i="11"/>
  <c r="MJ50" i="11"/>
  <c r="MK63" i="11"/>
  <c r="MJ60" i="11"/>
  <c r="MJ76" i="11"/>
  <c r="MK76" i="11"/>
  <c r="MK89" i="11"/>
  <c r="MJ86" i="11"/>
  <c r="MK84" i="11"/>
  <c r="MJ101" i="11"/>
  <c r="MJ93" i="11"/>
  <c r="MK107" i="11"/>
  <c r="MK103" i="11"/>
  <c r="MK98" i="11"/>
  <c r="MJ104" i="11"/>
  <c r="MJ107" i="11"/>
  <c r="MK121" i="11"/>
  <c r="MJ7" i="11"/>
  <c r="MJ9" i="11"/>
  <c r="MK15" i="11"/>
  <c r="MJ18" i="11"/>
  <c r="MK20" i="11"/>
  <c r="MK28" i="11"/>
  <c r="MK26" i="11"/>
  <c r="MK38" i="11"/>
  <c r="MK40" i="11"/>
  <c r="MK45" i="11"/>
  <c r="MK41" i="11"/>
  <c r="MJ57" i="11"/>
  <c r="MK52" i="11"/>
  <c r="MK62" i="11"/>
  <c r="MK56" i="11"/>
  <c r="MK69" i="11"/>
  <c r="MJ52" i="11"/>
  <c r="MJ78" i="11"/>
  <c r="MK80" i="11"/>
  <c r="MJ65" i="11"/>
  <c r="MJ88" i="11"/>
  <c r="MK90" i="11"/>
  <c r="MJ103" i="11"/>
  <c r="MJ81" i="11"/>
  <c r="MK109" i="11"/>
  <c r="MK96" i="11"/>
  <c r="MK106" i="11"/>
  <c r="MK104" i="11"/>
  <c r="MJ116" i="11"/>
  <c r="MJ109" i="11"/>
  <c r="MJ6" i="11"/>
  <c r="MJ11" i="11"/>
  <c r="MJ12" i="11"/>
  <c r="MJ15" i="11"/>
  <c r="MJ17" i="11"/>
  <c r="MK30" i="11"/>
  <c r="MJ30" i="11"/>
  <c r="MJ37" i="11"/>
  <c r="MK42" i="11"/>
  <c r="MK47" i="11"/>
  <c r="MJ47" i="11"/>
  <c r="MJ59" i="11"/>
  <c r="MJ43" i="11"/>
  <c r="MK64" i="11"/>
  <c r="MK65" i="11"/>
  <c r="MK71" i="11"/>
  <c r="MJ58" i="11"/>
  <c r="MJ80" i="11"/>
  <c r="MJ83" i="11"/>
  <c r="MK78" i="11"/>
  <c r="MJ90" i="11"/>
  <c r="MK94" i="11"/>
  <c r="MJ105" i="11"/>
  <c r="MJ91" i="11"/>
  <c r="MK111" i="11"/>
  <c r="MK100" i="11"/>
  <c r="MK108" i="11"/>
  <c r="MK82" i="11"/>
  <c r="MJ115" i="11"/>
  <c r="MJ113" i="11"/>
  <c r="MK6" i="11"/>
  <c r="MK13" i="11"/>
  <c r="MJ13" i="11"/>
  <c r="MJ19" i="11"/>
  <c r="MJ21" i="11"/>
  <c r="MK22" i="11"/>
  <c r="MK24" i="11"/>
  <c r="MJ40" i="11"/>
  <c r="MK35" i="11"/>
  <c r="MJ38" i="11"/>
  <c r="MJ33" i="11"/>
  <c r="MJ61" i="11"/>
  <c r="MK59" i="11"/>
  <c r="MK66" i="11"/>
  <c r="MJ63" i="11"/>
  <c r="MK73" i="11"/>
  <c r="MK60" i="11"/>
  <c r="MJ67" i="11"/>
  <c r="MJ85" i="11"/>
  <c r="MJ64" i="11"/>
  <c r="MJ92" i="11"/>
  <c r="MK88" i="11"/>
  <c r="MK95" i="11"/>
  <c r="MK93" i="11"/>
  <c r="MK113" i="11"/>
  <c r="MJ106" i="11"/>
  <c r="MK110" i="11"/>
  <c r="MK91" i="11"/>
  <c r="MJ119" i="11"/>
  <c r="MK8" i="11"/>
  <c r="MK9" i="11"/>
  <c r="MK14" i="11"/>
  <c r="MJ22" i="11"/>
  <c r="MJ23" i="11"/>
  <c r="MK25" i="11"/>
  <c r="MJ28" i="11"/>
  <c r="MJ42" i="11"/>
  <c r="MJ32" i="11"/>
  <c r="MK44" i="11"/>
  <c r="MJ45" i="11"/>
  <c r="MJ44" i="11"/>
  <c r="MJ54" i="11"/>
  <c r="MK53" i="11"/>
  <c r="MJ69" i="11"/>
  <c r="MK75" i="11"/>
  <c r="MJ68" i="11"/>
  <c r="MK68" i="11"/>
  <c r="MJ87" i="11"/>
  <c r="MK67" i="11"/>
  <c r="MJ94" i="11"/>
  <c r="MK92" i="11"/>
  <c r="MK97" i="11"/>
  <c r="MJ96" i="11"/>
  <c r="MK115" i="11"/>
  <c r="MJ108" i="11"/>
  <c r="MK112" i="11"/>
  <c r="MJ118" i="11"/>
  <c r="MJ121" i="11"/>
  <c r="MJ2" i="11"/>
  <c r="MK11" i="11"/>
  <c r="MJ16" i="11"/>
  <c r="MJ24" i="11"/>
  <c r="MJ25" i="11"/>
  <c r="MK23" i="11"/>
  <c r="MJ29" i="11"/>
  <c r="MJ31" i="11"/>
  <c r="MJ36" i="11"/>
  <c r="MK48" i="11"/>
  <c r="MJ49" i="11"/>
  <c r="MJ46" i="11"/>
  <c r="MK57" i="11"/>
  <c r="MK51" i="11"/>
  <c r="MJ71" i="11"/>
  <c r="MK77" i="11"/>
  <c r="MJ70" i="11"/>
  <c r="MK70" i="11"/>
  <c r="MK83" i="11"/>
  <c r="MK81" i="11"/>
  <c r="MJ75" i="11"/>
  <c r="MJ95" i="11"/>
  <c r="MK99" i="11"/>
  <c r="MJ98" i="11"/>
  <c r="MK117" i="11"/>
  <c r="MJ110" i="11"/>
  <c r="MK114" i="11"/>
  <c r="MJ120" i="11"/>
  <c r="MK102" i="11"/>
  <c r="MK7" i="11"/>
  <c r="MJ10" i="11"/>
  <c r="MK16" i="11"/>
  <c r="MJ26" i="11"/>
  <c r="MJ27" i="11"/>
  <c r="MK29" i="11"/>
  <c r="MK32" i="11"/>
  <c r="MJ34" i="11"/>
  <c r="MK33" i="11"/>
  <c r="MK50" i="11"/>
  <c r="MJ51" i="11"/>
  <c r="MK46" i="11"/>
  <c r="MJ62" i="11"/>
  <c r="MJ56" i="11"/>
  <c r="MJ73" i="11"/>
  <c r="MK79" i="11"/>
  <c r="MJ72" i="11"/>
  <c r="MK72" i="11"/>
  <c r="MK85" i="11"/>
  <c r="MJ82" i="11"/>
  <c r="MJ79" i="11"/>
  <c r="MJ97" i="11"/>
  <c r="MK86" i="11"/>
  <c r="MJ100" i="11"/>
  <c r="MK119" i="11"/>
  <c r="MJ112" i="11"/>
  <c r="MK116" i="11"/>
  <c r="MK120" i="11"/>
  <c r="MJ111" i="11"/>
  <c r="MK2" i="11"/>
  <c r="MK10" i="11"/>
  <c r="MK18" i="11"/>
  <c r="MK19" i="11"/>
  <c r="MK17" i="11"/>
  <c r="MK31" i="11"/>
  <c r="MK34" i="11"/>
  <c r="MJ35" i="11"/>
  <c r="MK39" i="11"/>
  <c r="MJ41" i="11"/>
  <c r="MJ53" i="11"/>
  <c r="MJ48" i="11"/>
  <c r="MK54" i="11"/>
  <c r="MK58" i="11"/>
  <c r="MK61" i="11"/>
  <c r="MJ66" i="11"/>
  <c r="MJ74" i="11"/>
  <c r="MK74" i="11"/>
  <c r="MK87" i="11"/>
  <c r="MJ84" i="11"/>
  <c r="MJ77" i="11"/>
  <c r="MJ99" i="11"/>
  <c r="MJ89" i="11"/>
  <c r="MJ102" i="11"/>
  <c r="MK105" i="11"/>
  <c r="MJ114" i="11"/>
  <c r="MK118" i="11"/>
  <c r="MK101" i="11"/>
  <c r="MJ117" i="11"/>
  <c r="MH122" i="11"/>
  <c r="MJ122" i="11" l="1"/>
  <c r="MK122" i="11"/>
  <c r="ML6" i="11"/>
  <c r="ML13" i="11"/>
  <c r="ML10" i="11"/>
  <c r="MM19" i="11"/>
  <c r="MM27" i="11"/>
  <c r="ML30" i="11"/>
  <c r="MM32" i="11"/>
  <c r="MM37" i="11"/>
  <c r="MM23" i="11"/>
  <c r="MM40" i="11"/>
  <c r="ML50" i="11"/>
  <c r="ML61" i="11"/>
  <c r="MM59" i="11"/>
  <c r="ML51" i="11"/>
  <c r="MM72" i="11"/>
  <c r="ML63" i="11"/>
  <c r="MM73" i="11"/>
  <c r="MM80" i="11"/>
  <c r="ML79" i="11"/>
  <c r="ML96" i="11"/>
  <c r="MM98" i="11"/>
  <c r="ML92" i="11"/>
  <c r="MM95" i="11"/>
  <c r="MM104" i="11"/>
  <c r="MM107" i="11"/>
  <c r="ML106" i="11"/>
  <c r="ML114" i="11"/>
  <c r="ML113" i="11"/>
  <c r="ML104" i="11"/>
  <c r="MM6" i="11"/>
  <c r="ML14" i="11"/>
  <c r="MM18" i="11"/>
  <c r="ML20" i="11"/>
  <c r="MM28" i="11"/>
  <c r="MM31" i="11"/>
  <c r="MM33" i="11"/>
  <c r="ML38" i="11"/>
  <c r="ML36" i="11"/>
  <c r="MM44" i="11"/>
  <c r="MM51" i="11"/>
  <c r="MM63" i="11"/>
  <c r="MM43" i="11"/>
  <c r="MM53" i="11"/>
  <c r="MM64" i="11"/>
  <c r="ML69" i="11"/>
  <c r="ML76" i="11"/>
  <c r="ML74" i="11"/>
  <c r="MM81" i="11"/>
  <c r="ML73" i="11"/>
  <c r="MM100" i="11"/>
  <c r="MM94" i="11"/>
  <c r="MM97" i="11"/>
  <c r="MM99" i="11"/>
  <c r="MM109" i="11"/>
  <c r="ML108" i="11"/>
  <c r="ML118" i="11"/>
  <c r="ML112" i="11"/>
  <c r="ML110" i="11"/>
  <c r="ML105" i="11"/>
  <c r="ML2" i="11"/>
  <c r="ML8" i="11"/>
  <c r="MM14" i="11"/>
  <c r="MM20" i="11"/>
  <c r="ML16" i="11"/>
  <c r="MM22" i="11"/>
  <c r="ML21" i="11"/>
  <c r="MM26" i="11"/>
  <c r="MM41" i="11"/>
  <c r="MM38" i="11"/>
  <c r="MM48" i="11"/>
  <c r="MM50" i="11"/>
  <c r="MM49" i="11"/>
  <c r="MM54" i="11"/>
  <c r="ML58" i="11"/>
  <c r="ML65" i="11"/>
  <c r="ML71" i="11"/>
  <c r="ML77" i="11"/>
  <c r="ML78" i="11"/>
  <c r="ML82" i="11"/>
  <c r="ML83" i="11"/>
  <c r="MM83" i="11"/>
  <c r="MM85" i="11"/>
  <c r="ML86" i="11"/>
  <c r="MM101" i="11"/>
  <c r="MM111" i="11"/>
  <c r="MM86" i="11"/>
  <c r="MM114" i="11"/>
  <c r="ML115" i="11"/>
  <c r="ML111" i="11"/>
  <c r="MM56" i="11"/>
  <c r="MM96" i="11"/>
  <c r="MM120" i="11"/>
  <c r="MM2" i="11"/>
  <c r="MM10" i="11"/>
  <c r="ML11" i="11"/>
  <c r="MM12" i="11"/>
  <c r="ML24" i="11"/>
  <c r="ML25" i="11"/>
  <c r="ML29" i="11"/>
  <c r="ML34" i="11"/>
  <c r="ML39" i="11"/>
  <c r="ML46" i="11"/>
  <c r="ML41" i="11"/>
  <c r="MM47" i="11"/>
  <c r="MM52" i="11"/>
  <c r="ML55" i="11"/>
  <c r="MM60" i="11"/>
  <c r="MM67" i="11"/>
  <c r="ML66" i="11"/>
  <c r="ML70" i="11"/>
  <c r="MM74" i="11"/>
  <c r="MM75" i="11"/>
  <c r="ML84" i="11"/>
  <c r="MM84" i="11"/>
  <c r="MM88" i="11"/>
  <c r="ML89" i="11"/>
  <c r="MM102" i="11"/>
  <c r="ML103" i="11"/>
  <c r="MM106" i="11"/>
  <c r="MM118" i="11"/>
  <c r="MM116" i="11"/>
  <c r="ML117" i="11"/>
  <c r="ML19" i="11"/>
  <c r="ML57" i="11"/>
  <c r="MM58" i="11"/>
  <c r="ML88" i="11"/>
  <c r="MM121" i="11"/>
  <c r="MN4" i="11"/>
  <c r="ML9" i="11"/>
  <c r="MM13" i="11"/>
  <c r="ML15" i="11"/>
  <c r="MM24" i="11"/>
  <c r="MM25" i="11"/>
  <c r="ML32" i="11"/>
  <c r="ML37" i="11"/>
  <c r="MM35" i="11"/>
  <c r="ML42" i="11"/>
  <c r="ML47" i="11"/>
  <c r="ML54" i="11"/>
  <c r="ML59" i="11"/>
  <c r="MM57" i="11"/>
  <c r="ML64" i="11"/>
  <c r="ML62" i="11"/>
  <c r="MM69" i="11"/>
  <c r="ML72" i="11"/>
  <c r="MM78" i="11"/>
  <c r="MM82" i="11"/>
  <c r="MM87" i="11"/>
  <c r="MM90" i="11"/>
  <c r="MM92" i="11"/>
  <c r="ML93" i="11"/>
  <c r="ML107" i="11"/>
  <c r="MM105" i="11"/>
  <c r="MM108" i="11"/>
  <c r="ML120" i="11"/>
  <c r="ML119" i="11"/>
  <c r="ML121" i="11"/>
  <c r="ML12" i="11"/>
  <c r="MM62" i="11"/>
  <c r="MM93" i="11"/>
  <c r="ML98" i="11"/>
  <c r="MM9" i="11"/>
  <c r="MM8" i="11"/>
  <c r="MM15" i="11"/>
  <c r="MM16" i="11"/>
  <c r="ML27" i="11"/>
  <c r="ML23" i="11"/>
  <c r="MM21" i="11"/>
  <c r="MM30" i="11"/>
  <c r="MM39" i="11"/>
  <c r="ML44" i="11"/>
  <c r="MM36" i="11"/>
  <c r="ML49" i="11"/>
  <c r="MM61" i="11"/>
  <c r="MM55" i="11"/>
  <c r="ML67" i="11"/>
  <c r="MM65" i="11"/>
  <c r="MM71" i="11"/>
  <c r="MM76" i="11"/>
  <c r="ML68" i="11"/>
  <c r="ML87" i="11"/>
  <c r="ML90" i="11"/>
  <c r="ML94" i="11"/>
  <c r="ML95" i="11"/>
  <c r="ML99" i="11"/>
  <c r="ML109" i="11"/>
  <c r="ML100" i="11"/>
  <c r="MM110" i="11"/>
  <c r="MM117" i="11"/>
  <c r="MM112" i="11"/>
  <c r="ML48" i="11"/>
  <c r="ML60" i="11"/>
  <c r="ML80" i="11"/>
  <c r="MM79" i="11"/>
  <c r="MM119" i="11"/>
  <c r="MM11" i="11"/>
  <c r="ML7" i="11"/>
  <c r="MM17" i="11"/>
  <c r="ML17" i="11"/>
  <c r="ML28" i="11"/>
  <c r="ML31" i="11"/>
  <c r="ML26" i="11"/>
  <c r="MM34" i="11"/>
  <c r="MM42" i="11"/>
  <c r="MM46" i="11"/>
  <c r="ML43" i="11"/>
  <c r="ML52" i="11"/>
  <c r="ML45" i="11"/>
  <c r="ML53" i="11"/>
  <c r="MM68" i="11"/>
  <c r="ML56" i="11"/>
  <c r="MM66" i="11"/>
  <c r="MM77" i="11"/>
  <c r="ML81" i="11"/>
  <c r="ML91" i="11"/>
  <c r="MM91" i="11"/>
  <c r="ML85" i="11"/>
  <c r="ML97" i="11"/>
  <c r="ML101" i="11"/>
  <c r="MM89" i="11"/>
  <c r="MM103" i="11"/>
  <c r="MM113" i="11"/>
  <c r="ML116" i="11"/>
  <c r="MM115" i="11"/>
  <c r="MM7" i="11"/>
  <c r="ML18" i="11"/>
  <c r="ML22" i="11"/>
  <c r="ML33" i="11"/>
  <c r="MM29" i="11"/>
  <c r="ML35" i="11"/>
  <c r="ML40" i="11"/>
  <c r="MM45" i="11"/>
  <c r="MM70" i="11"/>
  <c r="ML75" i="11"/>
  <c r="ML102" i="11"/>
  <c r="MM122" i="11" l="1"/>
  <c r="ML122" i="11"/>
  <c r="MN6" i="11"/>
  <c r="MO12" i="11"/>
  <c r="MO8" i="11"/>
  <c r="MO16" i="11"/>
  <c r="MN27" i="11"/>
  <c r="MO29" i="11"/>
  <c r="MN20" i="11"/>
  <c r="MO20" i="11"/>
  <c r="MO41" i="11"/>
  <c r="MN42" i="11"/>
  <c r="MO40" i="11"/>
  <c r="MN60" i="11"/>
  <c r="MN38" i="11"/>
  <c r="MN61" i="11"/>
  <c r="MO57" i="11"/>
  <c r="MN64" i="11"/>
  <c r="MO61" i="11"/>
  <c r="MN75" i="11"/>
  <c r="MO73" i="11"/>
  <c r="MO84" i="11"/>
  <c r="MO80" i="11"/>
  <c r="MN78" i="11"/>
  <c r="MN102" i="11"/>
  <c r="MO85" i="11"/>
  <c r="MO106" i="11"/>
  <c r="MO104" i="11"/>
  <c r="MN115" i="11"/>
  <c r="MO119" i="11"/>
  <c r="MN121" i="11"/>
  <c r="MO120" i="11"/>
  <c r="MN37" i="11"/>
  <c r="MN80" i="11"/>
  <c r="MO95" i="11"/>
  <c r="MN117" i="11"/>
  <c r="MN8" i="11"/>
  <c r="MO14" i="11"/>
  <c r="MN9" i="11"/>
  <c r="MN17" i="11"/>
  <c r="MO18" i="11"/>
  <c r="MO24" i="11"/>
  <c r="MO25" i="11"/>
  <c r="MN36" i="11"/>
  <c r="MN31" i="11"/>
  <c r="MN40" i="11"/>
  <c r="MN44" i="11"/>
  <c r="MN43" i="11"/>
  <c r="MN47" i="11"/>
  <c r="MO63" i="11"/>
  <c r="MN62" i="11"/>
  <c r="MN67" i="11"/>
  <c r="MO64" i="11"/>
  <c r="MN77" i="11"/>
  <c r="MO75" i="11"/>
  <c r="MO86" i="11"/>
  <c r="MN83" i="11"/>
  <c r="MO89" i="11"/>
  <c r="MN104" i="11"/>
  <c r="MN92" i="11"/>
  <c r="MO108" i="11"/>
  <c r="MO99" i="11"/>
  <c r="MN105" i="11"/>
  <c r="MN103" i="11"/>
  <c r="MO121" i="11"/>
  <c r="MN112" i="11"/>
  <c r="MN7" i="11"/>
  <c r="MN16" i="11"/>
  <c r="MN25" i="11"/>
  <c r="MO26" i="11"/>
  <c r="MO32" i="11"/>
  <c r="MO23" i="11"/>
  <c r="MO39" i="11"/>
  <c r="MN46" i="11"/>
  <c r="MO51" i="11"/>
  <c r="MN55" i="11"/>
  <c r="MN72" i="11"/>
  <c r="MN73" i="11"/>
  <c r="MO71" i="11"/>
  <c r="MN74" i="11"/>
  <c r="MN94" i="11"/>
  <c r="MN113" i="11"/>
  <c r="MO6" i="11"/>
  <c r="MO9" i="11"/>
  <c r="MN10" i="11"/>
  <c r="MO19" i="11"/>
  <c r="MN19" i="11"/>
  <c r="MO27" i="11"/>
  <c r="MN30" i="11"/>
  <c r="MO38" i="11"/>
  <c r="MO34" i="11"/>
  <c r="MN29" i="11"/>
  <c r="MN48" i="11"/>
  <c r="MN45" i="11"/>
  <c r="MO53" i="11"/>
  <c r="MO65" i="11"/>
  <c r="MO55" i="11"/>
  <c r="MO68" i="11"/>
  <c r="MN65" i="11"/>
  <c r="MN79" i="11"/>
  <c r="MO79" i="11"/>
  <c r="MO88" i="11"/>
  <c r="MN85" i="11"/>
  <c r="MO93" i="11"/>
  <c r="MO83" i="11"/>
  <c r="MO94" i="11"/>
  <c r="MO110" i="11"/>
  <c r="MO101" i="11"/>
  <c r="MO107" i="11"/>
  <c r="MO105" i="11"/>
  <c r="MN110" i="11"/>
  <c r="MN119" i="11"/>
  <c r="MN2" i="11"/>
  <c r="MN11" i="11"/>
  <c r="MN13" i="11"/>
  <c r="MN12" i="11"/>
  <c r="MN22" i="11"/>
  <c r="MN28" i="11"/>
  <c r="MO31" i="11"/>
  <c r="MN39" i="11"/>
  <c r="MN35" i="11"/>
  <c r="MN34" i="11"/>
  <c r="MN50" i="11"/>
  <c r="MN49" i="11"/>
  <c r="MO58" i="11"/>
  <c r="MO67" i="11"/>
  <c r="MO62" i="11"/>
  <c r="MO70" i="11"/>
  <c r="MN53" i="11"/>
  <c r="MN81" i="11"/>
  <c r="MN82" i="11"/>
  <c r="MO90" i="11"/>
  <c r="MN87" i="11"/>
  <c r="MO87" i="11"/>
  <c r="MN90" i="11"/>
  <c r="MO92" i="11"/>
  <c r="MO112" i="11"/>
  <c r="MO102" i="11"/>
  <c r="MO109" i="11"/>
  <c r="MO97" i="11"/>
  <c r="MN114" i="11"/>
  <c r="MN15" i="11"/>
  <c r="MO52" i="11"/>
  <c r="MO78" i="11"/>
  <c r="MO82" i="11"/>
  <c r="MN100" i="11"/>
  <c r="MO117" i="11"/>
  <c r="MP4" i="11"/>
  <c r="MO11" i="11"/>
  <c r="MN14" i="11"/>
  <c r="MN18" i="11"/>
  <c r="MN24" i="11"/>
  <c r="MO22" i="11"/>
  <c r="MO33" i="11"/>
  <c r="MN41" i="11"/>
  <c r="MN32" i="11"/>
  <c r="MO43" i="11"/>
  <c r="MN52" i="11"/>
  <c r="MO45" i="11"/>
  <c r="MO47" i="11"/>
  <c r="MN59" i="11"/>
  <c r="MN51" i="11"/>
  <c r="MO72" i="11"/>
  <c r="MO59" i="11"/>
  <c r="MO60" i="11"/>
  <c r="MN84" i="11"/>
  <c r="MN76" i="11"/>
  <c r="MN89" i="11"/>
  <c r="MO91" i="11"/>
  <c r="MO96" i="11"/>
  <c r="MN95" i="11"/>
  <c r="MO114" i="11"/>
  <c r="MN107" i="11"/>
  <c r="MO111" i="11"/>
  <c r="MO103" i="11"/>
  <c r="MN118" i="11"/>
  <c r="MO2" i="11"/>
  <c r="MO13" i="11"/>
  <c r="MO17" i="11"/>
  <c r="MN21" i="11"/>
  <c r="MN26" i="11"/>
  <c r="MO28" i="11"/>
  <c r="MO35" i="11"/>
  <c r="MN33" i="11"/>
  <c r="MO44" i="11"/>
  <c r="MO49" i="11"/>
  <c r="MN54" i="11"/>
  <c r="MO48" i="11"/>
  <c r="MO56" i="11"/>
  <c r="MO54" i="11"/>
  <c r="MN68" i="11"/>
  <c r="MO74" i="11"/>
  <c r="MN69" i="11"/>
  <c r="MN66" i="11"/>
  <c r="MN86" i="11"/>
  <c r="MO77" i="11"/>
  <c r="MN91" i="11"/>
  <c r="MN96" i="11"/>
  <c r="MO98" i="11"/>
  <c r="MN97" i="11"/>
  <c r="MO116" i="11"/>
  <c r="MN109" i="11"/>
  <c r="MO113" i="11"/>
  <c r="MO81" i="11"/>
  <c r="MN120" i="11"/>
  <c r="MN58" i="11"/>
  <c r="MN101" i="11"/>
  <c r="MN116" i="11"/>
  <c r="MO7" i="11"/>
  <c r="MO10" i="11"/>
  <c r="MO15" i="11"/>
  <c r="MN23" i="11"/>
  <c r="MO21" i="11"/>
  <c r="MO30" i="11"/>
  <c r="MO37" i="11"/>
  <c r="MO36" i="11"/>
  <c r="MO46" i="11"/>
  <c r="MO42" i="11"/>
  <c r="MN56" i="11"/>
  <c r="MO50" i="11"/>
  <c r="MN63" i="11"/>
  <c r="MN57" i="11"/>
  <c r="MN70" i="11"/>
  <c r="MO76" i="11"/>
  <c r="MN71" i="11"/>
  <c r="MO69" i="11"/>
  <c r="MN88" i="11"/>
  <c r="MO66" i="11"/>
  <c r="MN93" i="11"/>
  <c r="MN98" i="11"/>
  <c r="MO100" i="11"/>
  <c r="MN99" i="11"/>
  <c r="MO118" i="11"/>
  <c r="MN111" i="11"/>
  <c r="MO115" i="11"/>
  <c r="MN106" i="11"/>
  <c r="MN108" i="11"/>
  <c r="MP6" i="11" l="1"/>
  <c r="MP7" i="11"/>
  <c r="MP11" i="11"/>
  <c r="MP17" i="11"/>
  <c r="MP21" i="11"/>
  <c r="MQ29" i="11"/>
  <c r="MP34" i="11"/>
  <c r="MQ31" i="11"/>
  <c r="MQ40" i="11"/>
  <c r="MP43" i="11"/>
  <c r="MP46" i="11"/>
  <c r="MQ46" i="11"/>
  <c r="MQ62" i="11"/>
  <c r="MP52" i="11"/>
  <c r="MQ59" i="11"/>
  <c r="MQ57" i="11"/>
  <c r="MP64" i="11"/>
  <c r="MP75" i="11"/>
  <c r="MP76" i="11"/>
  <c r="MQ80" i="11"/>
  <c r="MP89" i="11"/>
  <c r="MP84" i="11"/>
  <c r="MP90" i="11"/>
  <c r="MP85" i="11"/>
  <c r="MP110" i="11"/>
  <c r="MP101" i="11"/>
  <c r="MP105" i="11"/>
  <c r="MQ120" i="11"/>
  <c r="MP119" i="11"/>
  <c r="MP115" i="11"/>
  <c r="MR4" i="11"/>
  <c r="MQ9" i="11"/>
  <c r="MQ11" i="11"/>
  <c r="MP19" i="11"/>
  <c r="MQ18" i="11"/>
  <c r="MP24" i="11"/>
  <c r="MP25" i="11"/>
  <c r="MP38" i="11"/>
  <c r="MQ41" i="11"/>
  <c r="MQ45" i="11"/>
  <c r="MQ34" i="11"/>
  <c r="MP53" i="11"/>
  <c r="MQ64" i="11"/>
  <c r="MQ56" i="11"/>
  <c r="MQ50" i="11"/>
  <c r="MP67" i="11"/>
  <c r="MP65" i="11"/>
  <c r="MP81" i="11"/>
  <c r="MP77" i="11"/>
  <c r="MP83" i="11"/>
  <c r="MQ95" i="11"/>
  <c r="MP87" i="11"/>
  <c r="MQ91" i="11"/>
  <c r="MQ88" i="11"/>
  <c r="MQ85" i="11"/>
  <c r="MP102" i="11"/>
  <c r="MQ107" i="11"/>
  <c r="MP113" i="11"/>
  <c r="MP114" i="11"/>
  <c r="MP116" i="11"/>
  <c r="MQ6" i="11"/>
  <c r="MP8" i="11"/>
  <c r="MQ12" i="11"/>
  <c r="MP14" i="11"/>
  <c r="MQ21" i="11"/>
  <c r="MQ24" i="11"/>
  <c r="MQ28" i="11"/>
  <c r="MP33" i="11"/>
  <c r="MP32" i="11"/>
  <c r="MP49" i="11"/>
  <c r="MQ44" i="11"/>
  <c r="MP48" i="11"/>
  <c r="MQ48" i="11"/>
  <c r="MQ52" i="11"/>
  <c r="MP66" i="11"/>
  <c r="MP68" i="11"/>
  <c r="MQ67" i="11"/>
  <c r="MP73" i="11"/>
  <c r="MP71" i="11"/>
  <c r="MP86" i="11"/>
  <c r="MQ97" i="11"/>
  <c r="MP91" i="11"/>
  <c r="MP96" i="11"/>
  <c r="MP94" i="11"/>
  <c r="MP104" i="11"/>
  <c r="MQ104" i="11"/>
  <c r="MQ109" i="11"/>
  <c r="MP117" i="11"/>
  <c r="MP118" i="11"/>
  <c r="MP120" i="11"/>
  <c r="MP16" i="11"/>
  <c r="MQ26" i="11"/>
  <c r="MQ30" i="11"/>
  <c r="MQ35" i="11"/>
  <c r="MP44" i="11"/>
  <c r="MQ58" i="11"/>
  <c r="MP63" i="11"/>
  <c r="MQ79" i="11"/>
  <c r="MQ98" i="11"/>
  <c r="MQ116" i="11"/>
  <c r="MP2" i="11"/>
  <c r="MP10" i="11"/>
  <c r="MP13" i="11"/>
  <c r="MQ17" i="11"/>
  <c r="MP23" i="11"/>
  <c r="MP27" i="11"/>
  <c r="MQ25" i="11"/>
  <c r="MP36" i="11"/>
  <c r="MP35" i="11"/>
  <c r="MQ37" i="11"/>
  <c r="MP41" i="11"/>
  <c r="MP50" i="11"/>
  <c r="MQ53" i="11"/>
  <c r="MP54" i="11"/>
  <c r="MQ69" i="11"/>
  <c r="MP70" i="11"/>
  <c r="MQ68" i="11"/>
  <c r="MQ75" i="11"/>
  <c r="MQ76" i="11"/>
  <c r="MQ92" i="11"/>
  <c r="MQ99" i="11"/>
  <c r="MQ93" i="11"/>
  <c r="MP98" i="11"/>
  <c r="MP92" i="11"/>
  <c r="MQ106" i="11"/>
  <c r="MQ102" i="11"/>
  <c r="MQ111" i="11"/>
  <c r="MP111" i="11"/>
  <c r="MQ114" i="11"/>
  <c r="MQ2" i="11"/>
  <c r="MP12" i="11"/>
  <c r="MQ15" i="11"/>
  <c r="MQ19" i="11"/>
  <c r="MQ23" i="11"/>
  <c r="MP22" i="11"/>
  <c r="MP30" i="11"/>
  <c r="MQ33" i="11"/>
  <c r="MP39" i="11"/>
  <c r="MQ43" i="11"/>
  <c r="MP47" i="11"/>
  <c r="MP51" i="11"/>
  <c r="MP58" i="11"/>
  <c r="MP59" i="11"/>
  <c r="MQ71" i="11"/>
  <c r="MP72" i="11"/>
  <c r="MQ70" i="11"/>
  <c r="MP79" i="11"/>
  <c r="MQ77" i="11"/>
  <c r="MP95" i="11"/>
  <c r="MQ101" i="11"/>
  <c r="MQ74" i="11"/>
  <c r="MP88" i="11"/>
  <c r="MQ94" i="11"/>
  <c r="MQ108" i="11"/>
  <c r="MP100" i="11"/>
  <c r="MQ112" i="11"/>
  <c r="MQ113" i="11"/>
  <c r="MQ118" i="11"/>
  <c r="MQ7" i="11"/>
  <c r="MP18" i="11"/>
  <c r="MQ32" i="11"/>
  <c r="MQ38" i="11"/>
  <c r="MP42" i="11"/>
  <c r="MP60" i="11"/>
  <c r="MP57" i="11"/>
  <c r="MP69" i="11"/>
  <c r="MP78" i="11"/>
  <c r="MQ87" i="11"/>
  <c r="MP99" i="11"/>
  <c r="MQ105" i="11"/>
  <c r="MQ8" i="11"/>
  <c r="MQ13" i="11"/>
  <c r="MQ16" i="11"/>
  <c r="MP20" i="11"/>
  <c r="MP26" i="11"/>
  <c r="MQ27" i="11"/>
  <c r="MP31" i="11"/>
  <c r="MQ36" i="11"/>
  <c r="MP45" i="11"/>
  <c r="MQ49" i="11"/>
  <c r="MQ42" i="11"/>
  <c r="MQ51" i="11"/>
  <c r="MQ60" i="11"/>
  <c r="MQ61" i="11"/>
  <c r="MQ73" i="11"/>
  <c r="MP61" i="11"/>
  <c r="MQ63" i="11"/>
  <c r="MQ81" i="11"/>
  <c r="MP80" i="11"/>
  <c r="MP97" i="11"/>
  <c r="MQ82" i="11"/>
  <c r="MQ83" i="11"/>
  <c r="MQ90" i="11"/>
  <c r="MQ103" i="11"/>
  <c r="MQ110" i="11"/>
  <c r="MP107" i="11"/>
  <c r="MQ119" i="11"/>
  <c r="MQ117" i="11"/>
  <c r="MP112" i="11"/>
  <c r="MP9" i="11"/>
  <c r="MP93" i="11"/>
  <c r="MQ100" i="11"/>
  <c r="MQ10" i="11"/>
  <c r="MQ14" i="11"/>
  <c r="MP15" i="11"/>
  <c r="MQ20" i="11"/>
  <c r="MP29" i="11"/>
  <c r="MP28" i="11"/>
  <c r="MQ22" i="11"/>
  <c r="MP37" i="11"/>
  <c r="MQ47" i="11"/>
  <c r="MQ39" i="11"/>
  <c r="MP40" i="11"/>
  <c r="MQ55" i="11"/>
  <c r="MP56" i="11"/>
  <c r="MQ54" i="11"/>
  <c r="MQ66" i="11"/>
  <c r="MP62" i="11"/>
  <c r="MQ65" i="11"/>
  <c r="MQ72" i="11"/>
  <c r="MP74" i="11"/>
  <c r="MP82" i="11"/>
  <c r="MQ89" i="11"/>
  <c r="MQ84" i="11"/>
  <c r="MQ96" i="11"/>
  <c r="MP106" i="11"/>
  <c r="MQ78" i="11"/>
  <c r="MP109" i="11"/>
  <c r="MQ115" i="11"/>
  <c r="MP121" i="11"/>
  <c r="MP103" i="11"/>
  <c r="MP55" i="11"/>
  <c r="MQ86" i="11"/>
  <c r="MP108" i="11"/>
  <c r="MQ121" i="11"/>
  <c r="MO122" i="11"/>
  <c r="MN122" i="11"/>
  <c r="MS7" i="11" l="1"/>
  <c r="MS15" i="11"/>
  <c r="MS10" i="11"/>
  <c r="MS20" i="11"/>
  <c r="MS30" i="11"/>
  <c r="MR32" i="11"/>
  <c r="MR35" i="11"/>
  <c r="MR31" i="11"/>
  <c r="MS43" i="11"/>
  <c r="MS50" i="11"/>
  <c r="MR57" i="11"/>
  <c r="MR44" i="11"/>
  <c r="MS49" i="11"/>
  <c r="MR52" i="11"/>
  <c r="MS69" i="11"/>
  <c r="MR64" i="11"/>
  <c r="MR80" i="11"/>
  <c r="MS76" i="11"/>
  <c r="MS89" i="11"/>
  <c r="MR86" i="11"/>
  <c r="MS81" i="11"/>
  <c r="MR103" i="11"/>
  <c r="MR93" i="11"/>
  <c r="MR100" i="11"/>
  <c r="MS119" i="11"/>
  <c r="MS101" i="11"/>
  <c r="MS118" i="11"/>
  <c r="MR115" i="11"/>
  <c r="MR121" i="11"/>
  <c r="MR7" i="11"/>
  <c r="MS11" i="11"/>
  <c r="MR11" i="11"/>
  <c r="MR13" i="11"/>
  <c r="MR18" i="11"/>
  <c r="MS21" i="11"/>
  <c r="MS34" i="11"/>
  <c r="MS37" i="11"/>
  <c r="MR30" i="11"/>
  <c r="MS45" i="11"/>
  <c r="MR47" i="11"/>
  <c r="MR59" i="11"/>
  <c r="MS44" i="11"/>
  <c r="MS53" i="11"/>
  <c r="MS56" i="11"/>
  <c r="MS71" i="11"/>
  <c r="MR67" i="11"/>
  <c r="MR63" i="11"/>
  <c r="MS78" i="11"/>
  <c r="MR75" i="11"/>
  <c r="MR88" i="11"/>
  <c r="MS94" i="11"/>
  <c r="MR105" i="11"/>
  <c r="MS84" i="11"/>
  <c r="MS105" i="11"/>
  <c r="MS103" i="11"/>
  <c r="MR104" i="11"/>
  <c r="MR102" i="11"/>
  <c r="MR116" i="11"/>
  <c r="MS100" i="11"/>
  <c r="MT4" i="11"/>
  <c r="MS13" i="11"/>
  <c r="MS16" i="11"/>
  <c r="MS14" i="11"/>
  <c r="MR21" i="11"/>
  <c r="MS23" i="11"/>
  <c r="MS36" i="11"/>
  <c r="MR40" i="11"/>
  <c r="MR33" i="11"/>
  <c r="MS47" i="11"/>
  <c r="MR45" i="11"/>
  <c r="MR61" i="11"/>
  <c r="MS46" i="11"/>
  <c r="MR60" i="11"/>
  <c r="MS52" i="11"/>
  <c r="MS73" i="11"/>
  <c r="MR68" i="11"/>
  <c r="MR65" i="11"/>
  <c r="MR83" i="11"/>
  <c r="MR81" i="11"/>
  <c r="MR90" i="11"/>
  <c r="MS92" i="11"/>
  <c r="MS82" i="11"/>
  <c r="MR91" i="11"/>
  <c r="MS107" i="11"/>
  <c r="MR106" i="11"/>
  <c r="MS106" i="11"/>
  <c r="MS104" i="11"/>
  <c r="MR120" i="11"/>
  <c r="MS121" i="11"/>
  <c r="MR6" i="11"/>
  <c r="MR10" i="11"/>
  <c r="MR14" i="11"/>
  <c r="MS17" i="11"/>
  <c r="MR23" i="11"/>
  <c r="MS26" i="11"/>
  <c r="MS38" i="11"/>
  <c r="MR42" i="11"/>
  <c r="MR19" i="11"/>
  <c r="MR41" i="11"/>
  <c r="MR43" i="11"/>
  <c r="MS41" i="11"/>
  <c r="MS54" i="11"/>
  <c r="MS62" i="11"/>
  <c r="MS61" i="11"/>
  <c r="MS75" i="11"/>
  <c r="MR70" i="11"/>
  <c r="MS67" i="11"/>
  <c r="MR85" i="11"/>
  <c r="MS60" i="11"/>
  <c r="MR92" i="11"/>
  <c r="MS86" i="11"/>
  <c r="MR89" i="11"/>
  <c r="MS93" i="11"/>
  <c r="MS109" i="11"/>
  <c r="MR108" i="11"/>
  <c r="MS108" i="11"/>
  <c r="MS88" i="11"/>
  <c r="MR119" i="11"/>
  <c r="MR118" i="11"/>
  <c r="MS6" i="11"/>
  <c r="MR9" i="11"/>
  <c r="MR8" i="11"/>
  <c r="MR22" i="11"/>
  <c r="MR25" i="11"/>
  <c r="MS29" i="11"/>
  <c r="MR17" i="11"/>
  <c r="MS22" i="11"/>
  <c r="MS33" i="11"/>
  <c r="MR37" i="11"/>
  <c r="MR49" i="11"/>
  <c r="MR46" i="11"/>
  <c r="MS57" i="11"/>
  <c r="MS64" i="11"/>
  <c r="MR69" i="11"/>
  <c r="MS77" i="11"/>
  <c r="MR72" i="11"/>
  <c r="MS68" i="11"/>
  <c r="MR87" i="11"/>
  <c r="MS65" i="11"/>
  <c r="MR94" i="11"/>
  <c r="MR95" i="11"/>
  <c r="MS95" i="11"/>
  <c r="MS90" i="11"/>
  <c r="MS111" i="11"/>
  <c r="MR110" i="11"/>
  <c r="MS110" i="11"/>
  <c r="MS98" i="11"/>
  <c r="MS120" i="11"/>
  <c r="MS8" i="11"/>
  <c r="MS12" i="11"/>
  <c r="MS18" i="11"/>
  <c r="MR24" i="11"/>
  <c r="MR27" i="11"/>
  <c r="MS31" i="11"/>
  <c r="MR28" i="11"/>
  <c r="MS35" i="11"/>
  <c r="MR34" i="11"/>
  <c r="MR39" i="11"/>
  <c r="MR51" i="11"/>
  <c r="MR48" i="11"/>
  <c r="MS51" i="11"/>
  <c r="MS66" i="11"/>
  <c r="MR71" i="11"/>
  <c r="MS79" i="11"/>
  <c r="MR74" i="11"/>
  <c r="MS70" i="11"/>
  <c r="MS83" i="11"/>
  <c r="MR79" i="11"/>
  <c r="MR77" i="11"/>
  <c r="MR97" i="11"/>
  <c r="MS97" i="11"/>
  <c r="MS91" i="11"/>
  <c r="MS113" i="11"/>
  <c r="MR112" i="11"/>
  <c r="MS112" i="11"/>
  <c r="MS102" i="11"/>
  <c r="MR107" i="11"/>
  <c r="MR2" i="11"/>
  <c r="MS9" i="11"/>
  <c r="MR15" i="11"/>
  <c r="MR26" i="11"/>
  <c r="MS25" i="11"/>
  <c r="MS24" i="11"/>
  <c r="MS19" i="11"/>
  <c r="MS40" i="11"/>
  <c r="MR36" i="11"/>
  <c r="MS39" i="11"/>
  <c r="MR53" i="11"/>
  <c r="MR50" i="11"/>
  <c r="MS55" i="11"/>
  <c r="MR58" i="11"/>
  <c r="MR73" i="11"/>
  <c r="MR54" i="11"/>
  <c r="MR76" i="11"/>
  <c r="MS72" i="11"/>
  <c r="MS85" i="11"/>
  <c r="MR82" i="11"/>
  <c r="MS58" i="11"/>
  <c r="MR99" i="11"/>
  <c r="MS99" i="11"/>
  <c r="MR96" i="11"/>
  <c r="MS115" i="11"/>
  <c r="MR114" i="11"/>
  <c r="MS114" i="11"/>
  <c r="MR109" i="11"/>
  <c r="MR113" i="11"/>
  <c r="MS2" i="11"/>
  <c r="MR12" i="11"/>
  <c r="MR16" i="11"/>
  <c r="MR20" i="11"/>
  <c r="MS28" i="11"/>
  <c r="MS27" i="11"/>
  <c r="MS32" i="11"/>
  <c r="MS42" i="11"/>
  <c r="MR38" i="11"/>
  <c r="MS48" i="11"/>
  <c r="MR55" i="11"/>
  <c r="MR29" i="11"/>
  <c r="MR62" i="11"/>
  <c r="MR56" i="11"/>
  <c r="MR66" i="11"/>
  <c r="MS59" i="11"/>
  <c r="MR78" i="11"/>
  <c r="MS74" i="11"/>
  <c r="MS87" i="11"/>
  <c r="MR84" i="11"/>
  <c r="MS63" i="11"/>
  <c r="MR101" i="11"/>
  <c r="MS80" i="11"/>
  <c r="MR98" i="11"/>
  <c r="MS117" i="11"/>
  <c r="MS96" i="11"/>
  <c r="MS116" i="11"/>
  <c r="MR111" i="11"/>
  <c r="MR117" i="11"/>
  <c r="MQ122" i="11"/>
  <c r="MP122" i="11"/>
  <c r="MS122" i="11" l="1"/>
  <c r="MU8" i="11"/>
  <c r="MU13" i="11"/>
  <c r="MT18" i="11"/>
  <c r="MU19" i="11"/>
  <c r="MU25" i="11"/>
  <c r="MU30" i="11"/>
  <c r="MT32" i="11"/>
  <c r="MT31" i="11"/>
  <c r="MT38" i="11"/>
  <c r="MT45" i="11"/>
  <c r="MU41" i="11"/>
  <c r="MU63" i="11"/>
  <c r="MU57" i="11"/>
  <c r="MT56" i="11"/>
  <c r="MU72" i="11"/>
  <c r="MU71" i="11"/>
  <c r="MU74" i="11"/>
  <c r="MT75" i="11"/>
  <c r="MU81" i="11"/>
  <c r="MU91" i="11"/>
  <c r="MU100" i="11"/>
  <c r="MT95" i="11"/>
  <c r="MT84" i="11"/>
  <c r="MT105" i="11"/>
  <c r="MT99" i="11"/>
  <c r="MU106" i="11"/>
  <c r="MT115" i="11"/>
  <c r="MU119" i="11"/>
  <c r="MU114" i="11"/>
  <c r="MU10" i="11"/>
  <c r="MT14" i="11"/>
  <c r="MU15" i="11"/>
  <c r="MT20" i="11"/>
  <c r="MU28" i="11"/>
  <c r="MU31" i="11"/>
  <c r="MU32" i="11"/>
  <c r="MT30" i="11"/>
  <c r="MU40" i="11"/>
  <c r="MU47" i="11"/>
  <c r="MU45" i="11"/>
  <c r="MU50" i="11"/>
  <c r="MT49" i="11"/>
  <c r="MU58" i="11"/>
  <c r="MU65" i="11"/>
  <c r="MT61" i="11"/>
  <c r="MT78" i="11"/>
  <c r="MU64" i="11"/>
  <c r="MT68" i="11"/>
  <c r="MT96" i="11"/>
  <c r="MT92" i="11"/>
  <c r="MT97" i="11"/>
  <c r="MU87" i="11"/>
  <c r="MT107" i="11"/>
  <c r="MU99" i="11"/>
  <c r="MU108" i="11"/>
  <c r="MT116" i="11"/>
  <c r="MU120" i="11"/>
  <c r="MT102" i="11"/>
  <c r="MT2" i="11"/>
  <c r="MT7" i="11"/>
  <c r="MU14" i="11"/>
  <c r="MU18" i="11"/>
  <c r="MT22" i="11"/>
  <c r="MU21" i="11"/>
  <c r="MT33" i="11"/>
  <c r="MT34" i="11"/>
  <c r="MT36" i="11"/>
  <c r="MT44" i="11"/>
  <c r="MT40" i="11"/>
  <c r="MU49" i="11"/>
  <c r="MT54" i="11"/>
  <c r="MU51" i="11"/>
  <c r="MT60" i="11"/>
  <c r="MT66" i="11"/>
  <c r="MT62" i="11"/>
  <c r="MU80" i="11"/>
  <c r="MT67" i="11"/>
  <c r="MU76" i="11"/>
  <c r="MU77" i="11"/>
  <c r="MU94" i="11"/>
  <c r="MT83" i="11"/>
  <c r="MT93" i="11"/>
  <c r="MT109" i="11"/>
  <c r="MT101" i="11"/>
  <c r="MU110" i="11"/>
  <c r="MU111" i="11"/>
  <c r="MT118" i="11"/>
  <c r="MT114" i="11"/>
  <c r="MU2" i="11"/>
  <c r="MT9" i="11"/>
  <c r="MU12" i="11"/>
  <c r="MU20" i="11"/>
  <c r="MU27" i="11"/>
  <c r="MT23" i="11"/>
  <c r="MU16" i="11"/>
  <c r="MU34" i="11"/>
  <c r="MU38" i="11"/>
  <c r="MU46" i="11"/>
  <c r="MT42" i="11"/>
  <c r="MT52" i="11"/>
  <c r="MT57" i="11"/>
  <c r="MT53" i="11"/>
  <c r="MT63" i="11"/>
  <c r="MT69" i="11"/>
  <c r="MU52" i="11"/>
  <c r="MT70" i="11"/>
  <c r="MU75" i="11"/>
  <c r="MT77" i="11"/>
  <c r="MU85" i="11"/>
  <c r="MT86" i="11"/>
  <c r="MT87" i="11"/>
  <c r="MT91" i="11"/>
  <c r="MT103" i="11"/>
  <c r="MT106" i="11"/>
  <c r="MT98" i="11"/>
  <c r="MU112" i="11"/>
  <c r="MU121" i="11"/>
  <c r="MT121" i="11"/>
  <c r="MV4" i="11"/>
  <c r="MT6" i="11"/>
  <c r="MT13" i="11"/>
  <c r="MT16" i="11"/>
  <c r="MU22" i="11"/>
  <c r="MU23" i="11"/>
  <c r="MU29" i="11"/>
  <c r="MT37" i="11"/>
  <c r="MU39" i="11"/>
  <c r="MU44" i="11"/>
  <c r="MU43" i="11"/>
  <c r="MU54" i="11"/>
  <c r="MU59" i="11"/>
  <c r="MU55" i="11"/>
  <c r="MT65" i="11"/>
  <c r="MT71" i="11"/>
  <c r="MU62" i="11"/>
  <c r="MT73" i="11"/>
  <c r="MT79" i="11"/>
  <c r="MT82" i="11"/>
  <c r="MU88" i="11"/>
  <c r="MU92" i="11"/>
  <c r="MU89" i="11"/>
  <c r="MT100" i="11"/>
  <c r="MU105" i="11"/>
  <c r="MT108" i="11"/>
  <c r="MT110" i="11"/>
  <c r="MU115" i="11"/>
  <c r="MT113" i="11"/>
  <c r="MU104" i="11"/>
  <c r="MU7" i="11"/>
  <c r="MU6" i="11"/>
  <c r="MT15" i="11"/>
  <c r="MU17" i="11"/>
  <c r="MT25" i="11"/>
  <c r="MT26" i="11"/>
  <c r="MT24" i="11"/>
  <c r="MT35" i="11"/>
  <c r="MU42" i="11"/>
  <c r="MT48" i="11"/>
  <c r="MT39" i="11"/>
  <c r="MT50" i="11"/>
  <c r="MT46" i="11"/>
  <c r="MU53" i="11"/>
  <c r="MU67" i="11"/>
  <c r="MU56" i="11"/>
  <c r="MT64" i="11"/>
  <c r="MU78" i="11"/>
  <c r="MT81" i="11"/>
  <c r="MT85" i="11"/>
  <c r="MT94" i="11"/>
  <c r="MU82" i="11"/>
  <c r="MU95" i="11"/>
  <c r="MU102" i="11"/>
  <c r="MU107" i="11"/>
  <c r="MU84" i="11"/>
  <c r="MU118" i="11"/>
  <c r="MU116" i="11"/>
  <c r="MT117" i="11"/>
  <c r="MU9" i="11"/>
  <c r="MT11" i="11"/>
  <c r="MT8" i="11"/>
  <c r="MT19" i="11"/>
  <c r="MT28" i="11"/>
  <c r="MU26" i="11"/>
  <c r="MT27" i="11"/>
  <c r="MU37" i="11"/>
  <c r="MU33" i="11"/>
  <c r="MT47" i="11"/>
  <c r="MT41" i="11"/>
  <c r="MT59" i="11"/>
  <c r="MT51" i="11"/>
  <c r="MT58" i="11"/>
  <c r="MU68" i="11"/>
  <c r="MU66" i="11"/>
  <c r="MT74" i="11"/>
  <c r="MT72" i="11"/>
  <c r="MT76" i="11"/>
  <c r="MT88" i="11"/>
  <c r="MU96" i="11"/>
  <c r="MU86" i="11"/>
  <c r="MU97" i="11"/>
  <c r="MT90" i="11"/>
  <c r="MU109" i="11"/>
  <c r="MU101" i="11"/>
  <c r="MT111" i="11"/>
  <c r="MT119" i="11"/>
  <c r="MU113" i="11"/>
  <c r="MU11" i="11"/>
  <c r="MT10" i="11"/>
  <c r="MT12" i="11"/>
  <c r="MT17" i="11"/>
  <c r="MT21" i="11"/>
  <c r="MT29" i="11"/>
  <c r="MU24" i="11"/>
  <c r="MU35" i="11"/>
  <c r="MU36" i="11"/>
  <c r="MU48" i="11"/>
  <c r="MT43" i="11"/>
  <c r="MU61" i="11"/>
  <c r="MT55" i="11"/>
  <c r="MU60" i="11"/>
  <c r="MU70" i="11"/>
  <c r="MU69" i="11"/>
  <c r="MT80" i="11"/>
  <c r="MU73" i="11"/>
  <c r="MU79" i="11"/>
  <c r="MU90" i="11"/>
  <c r="MU98" i="11"/>
  <c r="MT89" i="11"/>
  <c r="MU83" i="11"/>
  <c r="MU93" i="11"/>
  <c r="MU103" i="11"/>
  <c r="MT104" i="11"/>
  <c r="MT112" i="11"/>
  <c r="MT120" i="11"/>
  <c r="MU117" i="11"/>
  <c r="MR122" i="11"/>
  <c r="MX4" i="11" l="1"/>
  <c r="MV12" i="11"/>
  <c r="MV17" i="11"/>
  <c r="MV27" i="11"/>
  <c r="MW24" i="11"/>
  <c r="MW28" i="11"/>
  <c r="MW37" i="11"/>
  <c r="MW41" i="11"/>
  <c r="MW42" i="11"/>
  <c r="MV44" i="11"/>
  <c r="MW38" i="11"/>
  <c r="MW45" i="11"/>
  <c r="MW48" i="11"/>
  <c r="MW59" i="11"/>
  <c r="MW62" i="11"/>
  <c r="MV65" i="11"/>
  <c r="MV69" i="11"/>
  <c r="MW69" i="11"/>
  <c r="MV88" i="11"/>
  <c r="MV80" i="11"/>
  <c r="MV93" i="11"/>
  <c r="MV98" i="11"/>
  <c r="MV76" i="11"/>
  <c r="MV101" i="11"/>
  <c r="MW118" i="11"/>
  <c r="MV111" i="11"/>
  <c r="MW113" i="11"/>
  <c r="MV114" i="11"/>
  <c r="MV119" i="11"/>
  <c r="MW6" i="11"/>
  <c r="MV15" i="11"/>
  <c r="MW19" i="11"/>
  <c r="MV14" i="11"/>
  <c r="MW29" i="11"/>
  <c r="MW30" i="11"/>
  <c r="MV32" i="11"/>
  <c r="MV34" i="11"/>
  <c r="MW44" i="11"/>
  <c r="MV48" i="11"/>
  <c r="MV45" i="11"/>
  <c r="MW50" i="11"/>
  <c r="MW54" i="11"/>
  <c r="MW51" i="11"/>
  <c r="MW58" i="11"/>
  <c r="MW68" i="11"/>
  <c r="MV71" i="11"/>
  <c r="MW71" i="11"/>
  <c r="MW82" i="11"/>
  <c r="MV78" i="11"/>
  <c r="MW79" i="11"/>
  <c r="MV100" i="11"/>
  <c r="MV92" i="11"/>
  <c r="MW104" i="11"/>
  <c r="MW102" i="11"/>
  <c r="MV113" i="11"/>
  <c r="MW115" i="11"/>
  <c r="MV121" i="11"/>
  <c r="MV120" i="11"/>
  <c r="MV6" i="11"/>
  <c r="MW12" i="11"/>
  <c r="MV13" i="11"/>
  <c r="MW15" i="11"/>
  <c r="MV19" i="11"/>
  <c r="MW18" i="11"/>
  <c r="MW32" i="11"/>
  <c r="MW20" i="11"/>
  <c r="MW26" i="11"/>
  <c r="MW46" i="11"/>
  <c r="MV50" i="11"/>
  <c r="MV47" i="11"/>
  <c r="MV51" i="11"/>
  <c r="MV59" i="11"/>
  <c r="MV55" i="11"/>
  <c r="MV64" i="11"/>
  <c r="MW70" i="11"/>
  <c r="MV73" i="11"/>
  <c r="MW73" i="11"/>
  <c r="MW84" i="11"/>
  <c r="MW80" i="11"/>
  <c r="MW81" i="11"/>
  <c r="MV102" i="11"/>
  <c r="MW94" i="11"/>
  <c r="MW106" i="11"/>
  <c r="MW83" i="11"/>
  <c r="MV115" i="11"/>
  <c r="MW117" i="11"/>
  <c r="MV106" i="11"/>
  <c r="MW120" i="11"/>
  <c r="MV25" i="11"/>
  <c r="MV18" i="11"/>
  <c r="MW21" i="11"/>
  <c r="MW39" i="11"/>
  <c r="MV36" i="11"/>
  <c r="MV60" i="11"/>
  <c r="MV63" i="11"/>
  <c r="MW60" i="11"/>
  <c r="MW66" i="11"/>
  <c r="MV91" i="11"/>
  <c r="MV99" i="11"/>
  <c r="MW111" i="11"/>
  <c r="MV8" i="11"/>
  <c r="MW14" i="11"/>
  <c r="MV11" i="11"/>
  <c r="MW16" i="11"/>
  <c r="MV20" i="11"/>
  <c r="MW27" i="11"/>
  <c r="MW23" i="11"/>
  <c r="MV29" i="11"/>
  <c r="MW34" i="11"/>
  <c r="MV38" i="11"/>
  <c r="MV52" i="11"/>
  <c r="MV42" i="11"/>
  <c r="MV49" i="11"/>
  <c r="MW61" i="11"/>
  <c r="MW57" i="11"/>
  <c r="MW64" i="11"/>
  <c r="MW72" i="11"/>
  <c r="MV75" i="11"/>
  <c r="MW75" i="11"/>
  <c r="MW86" i="11"/>
  <c r="MV83" i="11"/>
  <c r="MW93" i="11"/>
  <c r="MV104" i="11"/>
  <c r="MW92" i="11"/>
  <c r="MW108" i="11"/>
  <c r="MW87" i="11"/>
  <c r="MV103" i="11"/>
  <c r="MW119" i="11"/>
  <c r="MV110" i="11"/>
  <c r="MV108" i="11"/>
  <c r="MV2" i="11"/>
  <c r="MV7" i="11"/>
  <c r="MW17" i="11"/>
  <c r="MV16" i="11"/>
  <c r="MV22" i="11"/>
  <c r="MW22" i="11"/>
  <c r="MV30" i="11"/>
  <c r="MW36" i="11"/>
  <c r="MV37" i="11"/>
  <c r="MV40" i="11"/>
  <c r="MV54" i="11"/>
  <c r="MV43" i="11"/>
  <c r="MW52" i="11"/>
  <c r="MW63" i="11"/>
  <c r="MV53" i="11"/>
  <c r="MV67" i="11"/>
  <c r="MW74" i="11"/>
  <c r="MV77" i="11"/>
  <c r="MW77" i="11"/>
  <c r="MW88" i="11"/>
  <c r="MV85" i="11"/>
  <c r="MV90" i="11"/>
  <c r="MV94" i="11"/>
  <c r="MW89" i="11"/>
  <c r="MW110" i="11"/>
  <c r="MW95" i="11"/>
  <c r="MW105" i="11"/>
  <c r="MW103" i="11"/>
  <c r="MV118" i="11"/>
  <c r="MV117" i="11"/>
  <c r="MW9" i="11"/>
  <c r="MV109" i="11"/>
  <c r="MW2" i="11"/>
  <c r="MW11" i="11"/>
  <c r="MV9" i="11"/>
  <c r="MV21" i="11"/>
  <c r="MV24" i="11"/>
  <c r="MW25" i="11"/>
  <c r="MV31" i="11"/>
  <c r="MV39" i="11"/>
  <c r="MW31" i="11"/>
  <c r="MV35" i="11"/>
  <c r="MV56" i="11"/>
  <c r="MW47" i="11"/>
  <c r="MW56" i="11"/>
  <c r="MW65" i="11"/>
  <c r="MW55" i="11"/>
  <c r="MV68" i="11"/>
  <c r="MW76" i="11"/>
  <c r="MV79" i="11"/>
  <c r="MV82" i="11"/>
  <c r="MW90" i="11"/>
  <c r="MV87" i="11"/>
  <c r="MW91" i="11"/>
  <c r="MW96" i="11"/>
  <c r="MV95" i="11"/>
  <c r="MW112" i="11"/>
  <c r="MV105" i="11"/>
  <c r="MW107" i="11"/>
  <c r="MW99" i="11"/>
  <c r="MW121" i="11"/>
  <c r="MV74" i="11"/>
  <c r="MV116" i="11"/>
  <c r="MW7" i="11"/>
  <c r="MV10" i="11"/>
  <c r="MW10" i="11"/>
  <c r="MV23" i="11"/>
  <c r="MV26" i="11"/>
  <c r="MV28" i="11"/>
  <c r="MW33" i="11"/>
  <c r="MV41" i="11"/>
  <c r="MV33" i="11"/>
  <c r="MW49" i="11"/>
  <c r="MV58" i="11"/>
  <c r="MW40" i="11"/>
  <c r="MV61" i="11"/>
  <c r="MW67" i="11"/>
  <c r="MW53" i="11"/>
  <c r="MV70" i="11"/>
  <c r="MW78" i="11"/>
  <c r="MV81" i="11"/>
  <c r="MV84" i="11"/>
  <c r="MV62" i="11"/>
  <c r="MV89" i="11"/>
  <c r="MW85" i="11"/>
  <c r="MW98" i="11"/>
  <c r="MV97" i="11"/>
  <c r="MW114" i="11"/>
  <c r="MV107" i="11"/>
  <c r="MW109" i="11"/>
  <c r="MW97" i="11"/>
  <c r="MV112" i="11"/>
  <c r="MW8" i="11"/>
  <c r="MV46" i="11"/>
  <c r="MV57" i="11"/>
  <c r="MV72" i="11"/>
  <c r="MV86" i="11"/>
  <c r="MV96" i="11"/>
  <c r="MW116" i="11"/>
  <c r="MW13" i="11"/>
  <c r="MW35" i="11"/>
  <c r="MW43" i="11"/>
  <c r="MV66" i="11"/>
  <c r="MW100" i="11"/>
  <c r="MW101" i="11"/>
  <c r="MU122" i="11"/>
  <c r="MT122" i="11"/>
  <c r="MW122" i="11" l="1"/>
  <c r="MV122" i="11"/>
  <c r="MX7" i="11"/>
  <c r="MX10" i="11"/>
  <c r="MX17" i="11"/>
  <c r="MX15" i="11"/>
  <c r="MY24" i="11"/>
  <c r="MX28" i="11"/>
  <c r="MY28" i="11"/>
  <c r="MY36" i="11"/>
  <c r="MX42" i="11"/>
  <c r="MX49" i="11"/>
  <c r="MY48" i="11"/>
  <c r="MY44" i="11"/>
  <c r="MY58" i="11"/>
  <c r="MY57" i="11"/>
  <c r="MY63" i="11"/>
  <c r="MY55" i="11"/>
  <c r="MY79" i="11"/>
  <c r="MX66" i="11"/>
  <c r="MY78" i="11"/>
  <c r="MX95" i="11"/>
  <c r="MY99" i="11"/>
  <c r="MY90" i="11"/>
  <c r="MY96" i="11"/>
  <c r="MY92" i="11"/>
  <c r="MY104" i="11"/>
  <c r="MX109" i="11"/>
  <c r="MX114" i="11"/>
  <c r="MX115" i="11"/>
  <c r="MX119" i="11"/>
  <c r="MY7" i="11"/>
  <c r="MY12" i="11"/>
  <c r="MY17" i="11"/>
  <c r="MX14" i="11"/>
  <c r="MX27" i="11"/>
  <c r="MX23" i="11"/>
  <c r="MX33" i="11"/>
  <c r="MX35" i="11"/>
  <c r="MX40" i="11"/>
  <c r="MX46" i="11"/>
  <c r="MY40" i="11"/>
  <c r="MY51" i="11"/>
  <c r="MY52" i="11"/>
  <c r="MX62" i="11"/>
  <c r="MX64" i="11"/>
  <c r="MY65" i="11"/>
  <c r="MY81" i="11"/>
  <c r="MY72" i="11"/>
  <c r="MY80" i="11"/>
  <c r="MX97" i="11"/>
  <c r="MY101" i="11"/>
  <c r="MY91" i="11"/>
  <c r="MY98" i="11"/>
  <c r="MX100" i="11"/>
  <c r="MY106" i="11"/>
  <c r="MX103" i="11"/>
  <c r="MY103" i="11"/>
  <c r="MY118" i="11"/>
  <c r="MX117" i="11"/>
  <c r="MX6" i="11"/>
  <c r="MX9" i="11"/>
  <c r="MY11" i="11"/>
  <c r="MX19" i="11"/>
  <c r="MX21" i="11"/>
  <c r="MY29" i="11"/>
  <c r="MX26" i="11"/>
  <c r="MX38" i="11"/>
  <c r="MY37" i="11"/>
  <c r="MY35" i="11"/>
  <c r="MY49" i="11"/>
  <c r="MX45" i="11"/>
  <c r="MX58" i="11"/>
  <c r="MY56" i="11"/>
  <c r="MY66" i="11"/>
  <c r="MX67" i="11"/>
  <c r="MY68" i="11"/>
  <c r="MX69" i="11"/>
  <c r="MX73" i="11"/>
  <c r="MY75" i="11"/>
  <c r="MX81" i="11"/>
  <c r="MX88" i="11"/>
  <c r="MY85" i="11"/>
  <c r="MX79" i="11"/>
  <c r="MX104" i="11"/>
  <c r="MY108" i="11"/>
  <c r="MY105" i="11"/>
  <c r="MY120" i="11"/>
  <c r="MY121" i="11"/>
  <c r="MX113" i="11"/>
  <c r="MX11" i="11"/>
  <c r="MX29" i="11"/>
  <c r="MY31" i="11"/>
  <c r="MY43" i="11"/>
  <c r="MY53" i="11"/>
  <c r="MX72" i="11"/>
  <c r="MY89" i="11"/>
  <c r="MX94" i="11"/>
  <c r="MX102" i="11"/>
  <c r="MX111" i="11"/>
  <c r="MY6" i="11"/>
  <c r="MY9" i="11"/>
  <c r="MX13" i="11"/>
  <c r="MY19" i="11"/>
  <c r="MY21" i="11"/>
  <c r="MX22" i="11"/>
  <c r="MX34" i="11"/>
  <c r="MX32" i="11"/>
  <c r="MY41" i="11"/>
  <c r="MX37" i="11"/>
  <c r="MX44" i="11"/>
  <c r="MY47" i="11"/>
  <c r="MY60" i="11"/>
  <c r="MX54" i="11"/>
  <c r="MY69" i="11"/>
  <c r="MX65" i="11"/>
  <c r="MY70" i="11"/>
  <c r="MY76" i="11"/>
  <c r="MY74" i="11"/>
  <c r="MX83" i="11"/>
  <c r="MY84" i="11"/>
  <c r="MX90" i="11"/>
  <c r="MX96" i="11"/>
  <c r="MY82" i="11"/>
  <c r="MX106" i="11"/>
  <c r="MY110" i="11"/>
  <c r="MY107" i="11"/>
  <c r="MY114" i="11"/>
  <c r="MX112" i="11"/>
  <c r="MY119" i="11"/>
  <c r="MY10" i="11"/>
  <c r="MX16" i="11"/>
  <c r="MY18" i="11"/>
  <c r="MY25" i="11"/>
  <c r="MY39" i="11"/>
  <c r="MX47" i="11"/>
  <c r="MX56" i="11"/>
  <c r="MX63" i="11"/>
  <c r="MX76" i="11"/>
  <c r="MX75" i="11"/>
  <c r="MY97" i="11"/>
  <c r="MX101" i="11"/>
  <c r="MY117" i="11"/>
  <c r="MY116" i="11"/>
  <c r="MX2" i="11"/>
  <c r="MX8" i="11"/>
  <c r="MY14" i="11"/>
  <c r="MY13" i="11"/>
  <c r="MX20" i="11"/>
  <c r="MY27" i="11"/>
  <c r="MY23" i="11"/>
  <c r="MY33" i="11"/>
  <c r="MY34" i="11"/>
  <c r="MX41" i="11"/>
  <c r="MY46" i="11"/>
  <c r="MX50" i="11"/>
  <c r="MY62" i="11"/>
  <c r="MY54" i="11"/>
  <c r="MY71" i="11"/>
  <c r="MY67" i="11"/>
  <c r="MX53" i="11"/>
  <c r="MX77" i="11"/>
  <c r="MX78" i="11"/>
  <c r="MY83" i="11"/>
  <c r="MY87" i="11"/>
  <c r="MX91" i="11"/>
  <c r="MX98" i="11"/>
  <c r="MY86" i="11"/>
  <c r="MX108" i="11"/>
  <c r="MX89" i="11"/>
  <c r="MY109" i="11"/>
  <c r="MX118" i="11"/>
  <c r="MY115" i="11"/>
  <c r="MX120" i="11"/>
  <c r="MY2" i="11"/>
  <c r="MY8" i="11"/>
  <c r="MY15" i="11"/>
  <c r="MX18" i="11"/>
  <c r="MY26" i="11"/>
  <c r="MY22" i="11"/>
  <c r="MY30" i="11"/>
  <c r="MX36" i="11"/>
  <c r="MX39" i="11"/>
  <c r="MX43" i="11"/>
  <c r="MX48" i="11"/>
  <c r="MY50" i="11"/>
  <c r="MY64" i="11"/>
  <c r="MX57" i="11"/>
  <c r="MY73" i="11"/>
  <c r="MX68" i="11"/>
  <c r="MX59" i="11"/>
  <c r="MY61" i="11"/>
  <c r="MX80" i="11"/>
  <c r="MX84" i="11"/>
  <c r="MX93" i="11"/>
  <c r="MY93" i="11"/>
  <c r="MX82" i="11"/>
  <c r="MX92" i="11"/>
  <c r="MX110" i="11"/>
  <c r="MY102" i="11"/>
  <c r="MY111" i="11"/>
  <c r="MX121" i="11"/>
  <c r="MX116" i="11"/>
  <c r="MY32" i="11"/>
  <c r="MX55" i="11"/>
  <c r="MX74" i="11"/>
  <c r="MY88" i="11"/>
  <c r="MX107" i="11"/>
  <c r="MZ4" i="11"/>
  <c r="MX12" i="11"/>
  <c r="MY16" i="11"/>
  <c r="MY20" i="11"/>
  <c r="MX24" i="11"/>
  <c r="MX25" i="11"/>
  <c r="MX31" i="11"/>
  <c r="MY38" i="11"/>
  <c r="MX30" i="11"/>
  <c r="MY45" i="11"/>
  <c r="MY42" i="11"/>
  <c r="MX51" i="11"/>
  <c r="MX52" i="11"/>
  <c r="MY59" i="11"/>
  <c r="MX60" i="11"/>
  <c r="MX70" i="11"/>
  <c r="MX61" i="11"/>
  <c r="MY77" i="11"/>
  <c r="MX71" i="11"/>
  <c r="MX87" i="11"/>
  <c r="MY95" i="11"/>
  <c r="MX85" i="11"/>
  <c r="MX86" i="11"/>
  <c r="MY94" i="11"/>
  <c r="MY100" i="11"/>
  <c r="MX105" i="11"/>
  <c r="MX99" i="11"/>
  <c r="MY113" i="11"/>
  <c r="MY112" i="11"/>
  <c r="MY122" i="11" l="1"/>
  <c r="MX122" i="11"/>
  <c r="NB4" i="11"/>
  <c r="MZ9" i="11"/>
  <c r="NA2" i="11"/>
  <c r="NA11" i="11"/>
  <c r="NA20" i="11"/>
  <c r="NA23" i="11"/>
  <c r="NA21" i="11"/>
  <c r="MZ30" i="11"/>
  <c r="MZ33" i="11"/>
  <c r="NA45" i="11"/>
  <c r="MZ45" i="11"/>
  <c r="MZ57" i="11"/>
  <c r="NA49" i="11"/>
  <c r="NA62" i="11"/>
  <c r="NA56" i="11"/>
  <c r="MZ71" i="11"/>
  <c r="MZ63" i="11"/>
  <c r="MZ70" i="11"/>
  <c r="NA70" i="11"/>
  <c r="MZ81" i="11"/>
  <c r="MZ84" i="11"/>
  <c r="NA92" i="11"/>
  <c r="MZ103" i="11"/>
  <c r="NA93" i="11"/>
  <c r="NA105" i="11"/>
  <c r="NA94" i="11"/>
  <c r="MZ114" i="11"/>
  <c r="NA116" i="11"/>
  <c r="MZ117" i="11"/>
  <c r="MZ115" i="11"/>
  <c r="NA15" i="11"/>
  <c r="MZ17" i="11"/>
  <c r="MZ18" i="11"/>
  <c r="NA31" i="11"/>
  <c r="NA42" i="11"/>
  <c r="MZ41" i="11"/>
  <c r="MZ48" i="11"/>
  <c r="MZ69" i="11"/>
  <c r="NA79" i="11"/>
  <c r="NA68" i="11"/>
  <c r="MZ82" i="11"/>
  <c r="NA80" i="11"/>
  <c r="NA103" i="11"/>
  <c r="NA114" i="11"/>
  <c r="MZ7" i="11"/>
  <c r="NA10" i="11"/>
  <c r="MZ10" i="11"/>
  <c r="MZ13" i="11"/>
  <c r="MZ15" i="11"/>
  <c r="NA28" i="11"/>
  <c r="NA22" i="11"/>
  <c r="NA25" i="11"/>
  <c r="MZ28" i="11"/>
  <c r="NA47" i="11"/>
  <c r="MZ35" i="11"/>
  <c r="MZ59" i="11"/>
  <c r="MZ50" i="11"/>
  <c r="NA64" i="11"/>
  <c r="NA51" i="11"/>
  <c r="MZ73" i="11"/>
  <c r="MZ64" i="11"/>
  <c r="MZ72" i="11"/>
  <c r="NA72" i="11"/>
  <c r="NA83" i="11"/>
  <c r="MZ86" i="11"/>
  <c r="MZ75" i="11"/>
  <c r="MZ93" i="11"/>
  <c r="NA91" i="11"/>
  <c r="NA107" i="11"/>
  <c r="NA101" i="11"/>
  <c r="MZ102" i="11"/>
  <c r="NA118" i="11"/>
  <c r="NA120" i="11"/>
  <c r="NA121" i="11"/>
  <c r="MZ6" i="11"/>
  <c r="NA13" i="11"/>
  <c r="NA14" i="11"/>
  <c r="MZ20" i="11"/>
  <c r="MZ19" i="11"/>
  <c r="NA30" i="11"/>
  <c r="MZ32" i="11"/>
  <c r="MZ31" i="11"/>
  <c r="NA33" i="11"/>
  <c r="MZ39" i="11"/>
  <c r="MZ43" i="11"/>
  <c r="MZ61" i="11"/>
  <c r="NA53" i="11"/>
  <c r="NA66" i="11"/>
  <c r="MZ54" i="11"/>
  <c r="NA69" i="11"/>
  <c r="NA57" i="11"/>
  <c r="MZ74" i="11"/>
  <c r="NA74" i="11"/>
  <c r="NA85" i="11"/>
  <c r="MZ88" i="11"/>
  <c r="MZ89" i="11"/>
  <c r="NA95" i="11"/>
  <c r="MZ96" i="11"/>
  <c r="NA109" i="11"/>
  <c r="NA100" i="11"/>
  <c r="NA104" i="11"/>
  <c r="NA96" i="11"/>
  <c r="MZ105" i="11"/>
  <c r="MZ116" i="11"/>
  <c r="NA6" i="11"/>
  <c r="NA9" i="11"/>
  <c r="MZ12" i="11"/>
  <c r="MZ22" i="11"/>
  <c r="NA19" i="11"/>
  <c r="NA26" i="11"/>
  <c r="NA32" i="11"/>
  <c r="NA35" i="11"/>
  <c r="MZ36" i="11"/>
  <c r="MZ38" i="11"/>
  <c r="MZ37" i="11"/>
  <c r="NA39" i="11"/>
  <c r="NA55" i="11"/>
  <c r="NA44" i="11"/>
  <c r="NA61" i="11"/>
  <c r="NA71" i="11"/>
  <c r="NA63" i="11"/>
  <c r="MZ76" i="11"/>
  <c r="NA76" i="11"/>
  <c r="NA87" i="11"/>
  <c r="MZ90" i="11"/>
  <c r="NA84" i="11"/>
  <c r="NA97" i="11"/>
  <c r="MZ98" i="11"/>
  <c r="NA111" i="11"/>
  <c r="MZ104" i="11"/>
  <c r="NA106" i="11"/>
  <c r="NA102" i="11"/>
  <c r="MZ119" i="11"/>
  <c r="NA8" i="11"/>
  <c r="NA12" i="11"/>
  <c r="NA16" i="11"/>
  <c r="MZ24" i="11"/>
  <c r="MZ21" i="11"/>
  <c r="NA24" i="11"/>
  <c r="MZ29" i="11"/>
  <c r="MZ40" i="11"/>
  <c r="MZ34" i="11"/>
  <c r="MZ47" i="11"/>
  <c r="MZ49" i="11"/>
  <c r="MZ44" i="11"/>
  <c r="MZ60" i="11"/>
  <c r="MZ52" i="11"/>
  <c r="NA54" i="11"/>
  <c r="NA73" i="11"/>
  <c r="MZ67" i="11"/>
  <c r="MZ78" i="11"/>
  <c r="MZ83" i="11"/>
  <c r="NA89" i="11"/>
  <c r="MZ92" i="11"/>
  <c r="MZ95" i="11"/>
  <c r="NA99" i="11"/>
  <c r="MZ100" i="11"/>
  <c r="NA113" i="11"/>
  <c r="MZ106" i="11"/>
  <c r="NA108" i="11"/>
  <c r="NA86" i="11"/>
  <c r="MZ107" i="11"/>
  <c r="MZ121" i="11"/>
  <c r="MZ2" i="11"/>
  <c r="MZ11" i="11"/>
  <c r="MZ16" i="11"/>
  <c r="MZ26" i="11"/>
  <c r="MZ23" i="11"/>
  <c r="NA27" i="11"/>
  <c r="NA34" i="11"/>
  <c r="MZ42" i="11"/>
  <c r="NA37" i="11"/>
  <c r="NA48" i="11"/>
  <c r="MZ51" i="11"/>
  <c r="NA46" i="11"/>
  <c r="MZ62" i="11"/>
  <c r="MZ56" i="11"/>
  <c r="NA59" i="11"/>
  <c r="NA75" i="11"/>
  <c r="MZ65" i="11"/>
  <c r="MZ80" i="11"/>
  <c r="MZ85" i="11"/>
  <c r="NA81" i="11"/>
  <c r="MZ94" i="11"/>
  <c r="MZ97" i="11"/>
  <c r="NA88" i="11"/>
  <c r="NA82" i="11"/>
  <c r="NA115" i="11"/>
  <c r="MZ108" i="11"/>
  <c r="NA110" i="11"/>
  <c r="MZ113" i="11"/>
  <c r="MZ111" i="11"/>
  <c r="MZ8" i="11"/>
  <c r="MZ27" i="11"/>
  <c r="NA38" i="11"/>
  <c r="NA43" i="11"/>
  <c r="MZ55" i="11"/>
  <c r="NA52" i="11"/>
  <c r="MZ68" i="11"/>
  <c r="MZ79" i="11"/>
  <c r="MZ101" i="11"/>
  <c r="NA119" i="11"/>
  <c r="MZ109" i="11"/>
  <c r="NA7" i="11"/>
  <c r="MZ14" i="11"/>
  <c r="NA18" i="11"/>
  <c r="NA17" i="11"/>
  <c r="MZ25" i="11"/>
  <c r="NA29" i="11"/>
  <c r="NA36" i="11"/>
  <c r="NA40" i="11"/>
  <c r="NA41" i="11"/>
  <c r="NA50" i="11"/>
  <c r="MZ53" i="11"/>
  <c r="MZ46" i="11"/>
  <c r="MZ58" i="11"/>
  <c r="NA58" i="11"/>
  <c r="MZ66" i="11"/>
  <c r="NA77" i="11"/>
  <c r="NA67" i="11"/>
  <c r="NA65" i="11"/>
  <c r="MZ87" i="11"/>
  <c r="MZ77" i="11"/>
  <c r="NA78" i="11"/>
  <c r="MZ99" i="11"/>
  <c r="NA90" i="11"/>
  <c r="NA98" i="11"/>
  <c r="NA117" i="11"/>
  <c r="MZ110" i="11"/>
  <c r="NA112" i="11"/>
  <c r="MZ120" i="11"/>
  <c r="MZ118" i="11"/>
  <c r="NA60" i="11"/>
  <c r="MZ91" i="11"/>
  <c r="MZ112" i="11"/>
  <c r="MZ122" i="11" l="1"/>
  <c r="NA122" i="11"/>
  <c r="NC11" i="11"/>
  <c r="NB7" i="11"/>
  <c r="NB18" i="11"/>
  <c r="NC20" i="11"/>
  <c r="NC28" i="11"/>
  <c r="NC32" i="11"/>
  <c r="NC37" i="11"/>
  <c r="NB34" i="11"/>
  <c r="NC39" i="11"/>
  <c r="NB45" i="11"/>
  <c r="NB46" i="11"/>
  <c r="NC63" i="11"/>
  <c r="NC38" i="11"/>
  <c r="NC65" i="11"/>
  <c r="NC62" i="11"/>
  <c r="NC69" i="11"/>
  <c r="NC75" i="11"/>
  <c r="NB77" i="11"/>
  <c r="NC74" i="11"/>
  <c r="NB83" i="11"/>
  <c r="NC83" i="11"/>
  <c r="NB95" i="11"/>
  <c r="NC97" i="11"/>
  <c r="NB98" i="11"/>
  <c r="NC105" i="11"/>
  <c r="NB102" i="11"/>
  <c r="NC119" i="11"/>
  <c r="NB114" i="11"/>
  <c r="NC111" i="11"/>
  <c r="NC10" i="11"/>
  <c r="NC14" i="11"/>
  <c r="NC16" i="11"/>
  <c r="NB19" i="11"/>
  <c r="NC26" i="11"/>
  <c r="NB29" i="11"/>
  <c r="NB25" i="11"/>
  <c r="NC30" i="11"/>
  <c r="NB40" i="11"/>
  <c r="NC47" i="11"/>
  <c r="NC46" i="11"/>
  <c r="NB53" i="11"/>
  <c r="NB52" i="11"/>
  <c r="NC68" i="11"/>
  <c r="NB66" i="11"/>
  <c r="NC71" i="11"/>
  <c r="NB76" i="11"/>
  <c r="NC81" i="11"/>
  <c r="NB82" i="11"/>
  <c r="NC86" i="11"/>
  <c r="NB87" i="11"/>
  <c r="NB97" i="11"/>
  <c r="NC85" i="11"/>
  <c r="NC99" i="11"/>
  <c r="NC107" i="11"/>
  <c r="NC104" i="11"/>
  <c r="NC112" i="11"/>
  <c r="NC117" i="11"/>
  <c r="NB112" i="11"/>
  <c r="NC9" i="11"/>
  <c r="NB26" i="11"/>
  <c r="NB35" i="11"/>
  <c r="NB38" i="11"/>
  <c r="NC31" i="11"/>
  <c r="NC61" i="11"/>
  <c r="NB64" i="11"/>
  <c r="NC73" i="11"/>
  <c r="NC84" i="11"/>
  <c r="NC103" i="11"/>
  <c r="NB120" i="11"/>
  <c r="NB2" i="11"/>
  <c r="NB9" i="11"/>
  <c r="NC8" i="11"/>
  <c r="NC18" i="11"/>
  <c r="NC19" i="11"/>
  <c r="NB24" i="11"/>
  <c r="NC29" i="11"/>
  <c r="NC35" i="11"/>
  <c r="NC34" i="11"/>
  <c r="NB42" i="11"/>
  <c r="NC48" i="11"/>
  <c r="NC43" i="11"/>
  <c r="NB55" i="11"/>
  <c r="NB56" i="11"/>
  <c r="NC70" i="11"/>
  <c r="NC60" i="11"/>
  <c r="NB63" i="11"/>
  <c r="NB79" i="11"/>
  <c r="NC67" i="11"/>
  <c r="NB78" i="11"/>
  <c r="NB92" i="11"/>
  <c r="NB89" i="11"/>
  <c r="NB80" i="11"/>
  <c r="NC88" i="11"/>
  <c r="NB103" i="11"/>
  <c r="NC109" i="11"/>
  <c r="NC106" i="11"/>
  <c r="NC115" i="11"/>
  <c r="NC120" i="11"/>
  <c r="NB115" i="11"/>
  <c r="NC6" i="11"/>
  <c r="NC27" i="11"/>
  <c r="NC41" i="11"/>
  <c r="NC59" i="11"/>
  <c r="NB60" i="11"/>
  <c r="NB65" i="11"/>
  <c r="NB68" i="11"/>
  <c r="NC95" i="11"/>
  <c r="NB113" i="11"/>
  <c r="NC102" i="11"/>
  <c r="NC2" i="11"/>
  <c r="NB11" i="11"/>
  <c r="NC12" i="11"/>
  <c r="NC15" i="11"/>
  <c r="NC25" i="11"/>
  <c r="NC24" i="11"/>
  <c r="NB30" i="11"/>
  <c r="NB32" i="11"/>
  <c r="NB36" i="11"/>
  <c r="NC44" i="11"/>
  <c r="NB43" i="11"/>
  <c r="NC52" i="11"/>
  <c r="NC57" i="11"/>
  <c r="NC58" i="11"/>
  <c r="NC72" i="11"/>
  <c r="NC66" i="11"/>
  <c r="NC64" i="11"/>
  <c r="NB70" i="11"/>
  <c r="NB72" i="11"/>
  <c r="NC82" i="11"/>
  <c r="NC94" i="11"/>
  <c r="NC92" i="11"/>
  <c r="NB85" i="11"/>
  <c r="NC90" i="11"/>
  <c r="NB105" i="11"/>
  <c r="NC101" i="11"/>
  <c r="NC108" i="11"/>
  <c r="NC121" i="11"/>
  <c r="NC114" i="11"/>
  <c r="NC118" i="11"/>
  <c r="NB16" i="11"/>
  <c r="ND4" i="11"/>
  <c r="NB10" i="11"/>
  <c r="NB14" i="11"/>
  <c r="NB12" i="11"/>
  <c r="NB23" i="11"/>
  <c r="NB27" i="11"/>
  <c r="NC21" i="11"/>
  <c r="NB21" i="11"/>
  <c r="NB41" i="11"/>
  <c r="NC42" i="11"/>
  <c r="NC45" i="11"/>
  <c r="NB49" i="11"/>
  <c r="NB50" i="11"/>
  <c r="NB51" i="11"/>
  <c r="NB58" i="11"/>
  <c r="NB69" i="11"/>
  <c r="NB67" i="11"/>
  <c r="NC76" i="11"/>
  <c r="NB73" i="11"/>
  <c r="NB86" i="11"/>
  <c r="NC96" i="11"/>
  <c r="NB84" i="11"/>
  <c r="NB88" i="11"/>
  <c r="NB91" i="11"/>
  <c r="NB107" i="11"/>
  <c r="NB100" i="11"/>
  <c r="NC110" i="11"/>
  <c r="NB110" i="11"/>
  <c r="NB116" i="11"/>
  <c r="NB121" i="11"/>
  <c r="NB6" i="11"/>
  <c r="NC7" i="11"/>
  <c r="NB15" i="11"/>
  <c r="NB17" i="11"/>
  <c r="NB28" i="11"/>
  <c r="NC22" i="11"/>
  <c r="NB22" i="11"/>
  <c r="NC33" i="11"/>
  <c r="NB39" i="11"/>
  <c r="NB47" i="11"/>
  <c r="NB44" i="11"/>
  <c r="NC54" i="11"/>
  <c r="NC53" i="11"/>
  <c r="NC56" i="11"/>
  <c r="NB62" i="11"/>
  <c r="NB71" i="11"/>
  <c r="NB75" i="11"/>
  <c r="NC79" i="11"/>
  <c r="NB74" i="11"/>
  <c r="NB94" i="11"/>
  <c r="NC98" i="11"/>
  <c r="NC87" i="11"/>
  <c r="NB90" i="11"/>
  <c r="NC93" i="11"/>
  <c r="NB109" i="11"/>
  <c r="NB104" i="11"/>
  <c r="NC116" i="11"/>
  <c r="NC113" i="11"/>
  <c r="NB111" i="11"/>
  <c r="NC17" i="11"/>
  <c r="NC40" i="11"/>
  <c r="NC49" i="11"/>
  <c r="NC80" i="11"/>
  <c r="NB81" i="11"/>
  <c r="NB108" i="11"/>
  <c r="NB8" i="11"/>
  <c r="NB13" i="11"/>
  <c r="NC13" i="11"/>
  <c r="NB20" i="11"/>
  <c r="NC23" i="11"/>
  <c r="NB33" i="11"/>
  <c r="NB37" i="11"/>
  <c r="NC36" i="11"/>
  <c r="NB31" i="11"/>
  <c r="NB48" i="11"/>
  <c r="NC50" i="11"/>
  <c r="NB57" i="11"/>
  <c r="NC55" i="11"/>
  <c r="NB61" i="11"/>
  <c r="NC51" i="11"/>
  <c r="NB54" i="11"/>
  <c r="NC78" i="11"/>
  <c r="NB59" i="11"/>
  <c r="NC77" i="11"/>
  <c r="NB96" i="11"/>
  <c r="NC100" i="11"/>
  <c r="NC89" i="11"/>
  <c r="NB93" i="11"/>
  <c r="NB99" i="11"/>
  <c r="NB101" i="11"/>
  <c r="NB106" i="11"/>
  <c r="NB119" i="11"/>
  <c r="NB117" i="11"/>
  <c r="NB118" i="11"/>
  <c r="NC91" i="11"/>
  <c r="NE6" i="11" l="1"/>
  <c r="NE13" i="11"/>
  <c r="NE11" i="11"/>
  <c r="ND25" i="11"/>
  <c r="NE21" i="11"/>
  <c r="NE26" i="11"/>
  <c r="NE37" i="11"/>
  <c r="ND29" i="11"/>
  <c r="NE38" i="11"/>
  <c r="ND40" i="11"/>
  <c r="ND56" i="11"/>
  <c r="NE43" i="11"/>
  <c r="NE61" i="11"/>
  <c r="ND53" i="11"/>
  <c r="NE62" i="11"/>
  <c r="NE72" i="11"/>
  <c r="ND69" i="11"/>
  <c r="NE69" i="11"/>
  <c r="ND78" i="11"/>
  <c r="ND76" i="11"/>
  <c r="NE64" i="11"/>
  <c r="ND102" i="11"/>
  <c r="NE87" i="11"/>
  <c r="NE97" i="11"/>
  <c r="NE118" i="11"/>
  <c r="ND107" i="11"/>
  <c r="NE107" i="11"/>
  <c r="ND112" i="11"/>
  <c r="ND117" i="11"/>
  <c r="ND7" i="11"/>
  <c r="ND12" i="11"/>
  <c r="NE15" i="11"/>
  <c r="ND27" i="11"/>
  <c r="NE22" i="11"/>
  <c r="NE28" i="11"/>
  <c r="NE24" i="11"/>
  <c r="NE34" i="11"/>
  <c r="NE42" i="11"/>
  <c r="ND44" i="11"/>
  <c r="ND58" i="11"/>
  <c r="ND45" i="11"/>
  <c r="ND63" i="11"/>
  <c r="ND55" i="11"/>
  <c r="ND67" i="11"/>
  <c r="NE74" i="11"/>
  <c r="ND71" i="11"/>
  <c r="NE71" i="11"/>
  <c r="ND80" i="11"/>
  <c r="NE79" i="11"/>
  <c r="NE81" i="11"/>
  <c r="ND104" i="11"/>
  <c r="NE89" i="11"/>
  <c r="NE102" i="11"/>
  <c r="ND90" i="11"/>
  <c r="ND109" i="11"/>
  <c r="NE109" i="11"/>
  <c r="ND121" i="11"/>
  <c r="ND120" i="11"/>
  <c r="ND6" i="11"/>
  <c r="NE12" i="11"/>
  <c r="ND9" i="11"/>
  <c r="NE19" i="11"/>
  <c r="ND18" i="11"/>
  <c r="NE29" i="11"/>
  <c r="NE30" i="11"/>
  <c r="NE27" i="11"/>
  <c r="NE39" i="11"/>
  <c r="NE40" i="11"/>
  <c r="ND42" i="11"/>
  <c r="ND60" i="11"/>
  <c r="NE47" i="11"/>
  <c r="ND57" i="11"/>
  <c r="NE57" i="11"/>
  <c r="ND65" i="11"/>
  <c r="NE76" i="11"/>
  <c r="ND73" i="11"/>
  <c r="NE73" i="11"/>
  <c r="NE82" i="11"/>
  <c r="ND83" i="11"/>
  <c r="NE77" i="11"/>
  <c r="NE83" i="11"/>
  <c r="NE92" i="11"/>
  <c r="NE106" i="11"/>
  <c r="NE93" i="11"/>
  <c r="ND111" i="11"/>
  <c r="NE111" i="11"/>
  <c r="ND118" i="11"/>
  <c r="ND114" i="11"/>
  <c r="ND8" i="11"/>
  <c r="NE14" i="11"/>
  <c r="ND15" i="11"/>
  <c r="ND16" i="11"/>
  <c r="NE18" i="11"/>
  <c r="ND19" i="11"/>
  <c r="NE32" i="11"/>
  <c r="ND32" i="11"/>
  <c r="NE41" i="11"/>
  <c r="NE44" i="11"/>
  <c r="ND47" i="11"/>
  <c r="ND43" i="11"/>
  <c r="NE48" i="11"/>
  <c r="NE59" i="11"/>
  <c r="NE53" i="11"/>
  <c r="ND68" i="11"/>
  <c r="NE78" i="11"/>
  <c r="ND75" i="11"/>
  <c r="NE75" i="11"/>
  <c r="NE84" i="11"/>
  <c r="ND85" i="11"/>
  <c r="NE91" i="11"/>
  <c r="ND92" i="11"/>
  <c r="ND74" i="11"/>
  <c r="NE108" i="11"/>
  <c r="NE99" i="11"/>
  <c r="ND113" i="11"/>
  <c r="NE113" i="11"/>
  <c r="ND116" i="11"/>
  <c r="NE120" i="11"/>
  <c r="ND2" i="11"/>
  <c r="ND11" i="11"/>
  <c r="ND14" i="11"/>
  <c r="ND17" i="11"/>
  <c r="ND20" i="11"/>
  <c r="NE20" i="11"/>
  <c r="ND31" i="11"/>
  <c r="ND30" i="11"/>
  <c r="ND37" i="11"/>
  <c r="NE46" i="11"/>
  <c r="ND48" i="11"/>
  <c r="NE45" i="11"/>
  <c r="NE54" i="11"/>
  <c r="NE63" i="11"/>
  <c r="NE55" i="11"/>
  <c r="ND70" i="11"/>
  <c r="ND62" i="11"/>
  <c r="ND77" i="11"/>
  <c r="ND82" i="11"/>
  <c r="NE86" i="11"/>
  <c r="ND87" i="11"/>
  <c r="ND94" i="11"/>
  <c r="NE94" i="11"/>
  <c r="ND95" i="11"/>
  <c r="NE110" i="11"/>
  <c r="NE85" i="11"/>
  <c r="ND115" i="11"/>
  <c r="NE115" i="11"/>
  <c r="NE121" i="11"/>
  <c r="ND108" i="11"/>
  <c r="NF4" i="11"/>
  <c r="NE8" i="11"/>
  <c r="ND10" i="11"/>
  <c r="NE16" i="11"/>
  <c r="ND22" i="11"/>
  <c r="NE25" i="11"/>
  <c r="NE31" i="11"/>
  <c r="ND34" i="11"/>
  <c r="ND35" i="11"/>
  <c r="NE36" i="11"/>
  <c r="ND50" i="11"/>
  <c r="ND36" i="11"/>
  <c r="ND51" i="11"/>
  <c r="NE65" i="11"/>
  <c r="NE60" i="11"/>
  <c r="ND72" i="11"/>
  <c r="ND66" i="11"/>
  <c r="ND79" i="11"/>
  <c r="ND84" i="11"/>
  <c r="NE88" i="11"/>
  <c r="ND89" i="11"/>
  <c r="ND96" i="11"/>
  <c r="NE96" i="11"/>
  <c r="ND97" i="11"/>
  <c r="NE112" i="11"/>
  <c r="NE95" i="11"/>
  <c r="NE101" i="11"/>
  <c r="NE117" i="11"/>
  <c r="ND106" i="11"/>
  <c r="NE2" i="11"/>
  <c r="NE9" i="11"/>
  <c r="ND13" i="11"/>
  <c r="ND21" i="11"/>
  <c r="ND24" i="11"/>
  <c r="NE23" i="11"/>
  <c r="NE33" i="11"/>
  <c r="ND39" i="11"/>
  <c r="ND33" i="11"/>
  <c r="ND46" i="11"/>
  <c r="ND52" i="11"/>
  <c r="ND49" i="11"/>
  <c r="ND61" i="11"/>
  <c r="NE67" i="11"/>
  <c r="NE52" i="11"/>
  <c r="NE68" i="11"/>
  <c r="NE56" i="11"/>
  <c r="ND81" i="11"/>
  <c r="ND86" i="11"/>
  <c r="NE90" i="11"/>
  <c r="ND91" i="11"/>
  <c r="ND98" i="11"/>
  <c r="NE98" i="11"/>
  <c r="ND99" i="11"/>
  <c r="NE114" i="11"/>
  <c r="ND103" i="11"/>
  <c r="NE103" i="11"/>
  <c r="NE119" i="11"/>
  <c r="ND119" i="11"/>
  <c r="NE7" i="11"/>
  <c r="NE10" i="11"/>
  <c r="NE17" i="11"/>
  <c r="ND23" i="11"/>
  <c r="ND26" i="11"/>
  <c r="ND28" i="11"/>
  <c r="NE35" i="11"/>
  <c r="ND41" i="11"/>
  <c r="ND38" i="11"/>
  <c r="NE49" i="11"/>
  <c r="ND54" i="11"/>
  <c r="NE51" i="11"/>
  <c r="ND59" i="11"/>
  <c r="NE50" i="11"/>
  <c r="NE58" i="11"/>
  <c r="NE70" i="11"/>
  <c r="NE66" i="11"/>
  <c r="ND64" i="11"/>
  <c r="ND88" i="11"/>
  <c r="NE80" i="11"/>
  <c r="ND93" i="11"/>
  <c r="ND100" i="11"/>
  <c r="NE100" i="11"/>
  <c r="ND101" i="11"/>
  <c r="NE116" i="11"/>
  <c r="ND105" i="11"/>
  <c r="NE105" i="11"/>
  <c r="NE104" i="11"/>
  <c r="ND110" i="11"/>
  <c r="NC122" i="11"/>
  <c r="NB122" i="11"/>
  <c r="NF6" i="11" l="1"/>
  <c r="NF9" i="11"/>
  <c r="NF13" i="11"/>
  <c r="NG17" i="11"/>
  <c r="NF18" i="11"/>
  <c r="NG22" i="11"/>
  <c r="NF30" i="11"/>
  <c r="NF36" i="11"/>
  <c r="NF35" i="11"/>
  <c r="NF46" i="11"/>
  <c r="NG44" i="11"/>
  <c r="NF47" i="11"/>
  <c r="NF54" i="11"/>
  <c r="NF50" i="11"/>
  <c r="NG59" i="11"/>
  <c r="NF65" i="11"/>
  <c r="NG68" i="11"/>
  <c r="NF69" i="11"/>
  <c r="NF76" i="11"/>
  <c r="NF85" i="11"/>
  <c r="NG85" i="11"/>
  <c r="NF73" i="11"/>
  <c r="NF94" i="11"/>
  <c r="NG96" i="11"/>
  <c r="NG104" i="11"/>
  <c r="NF99" i="11"/>
  <c r="NG103" i="11"/>
  <c r="NF112" i="11"/>
  <c r="NF113" i="11"/>
  <c r="NF114" i="11"/>
  <c r="NH4" i="11"/>
  <c r="NG8" i="11"/>
  <c r="NG13" i="11"/>
  <c r="NF19" i="11"/>
  <c r="NG18" i="11"/>
  <c r="NF25" i="11"/>
  <c r="NF34" i="11"/>
  <c r="NG38" i="11"/>
  <c r="NG39" i="11"/>
  <c r="NF49" i="11"/>
  <c r="NG33" i="11"/>
  <c r="NF48" i="11"/>
  <c r="NG56" i="11"/>
  <c r="NF57" i="11"/>
  <c r="NF64" i="11"/>
  <c r="NG67" i="11"/>
  <c r="NG70" i="11"/>
  <c r="NF75" i="11"/>
  <c r="NF79" i="11"/>
  <c r="NG88" i="11"/>
  <c r="NG90" i="11"/>
  <c r="NF77" i="11"/>
  <c r="NF96" i="11"/>
  <c r="NG98" i="11"/>
  <c r="NF106" i="11"/>
  <c r="NF100" i="11"/>
  <c r="NG105" i="11"/>
  <c r="NG115" i="11"/>
  <c r="NG116" i="11"/>
  <c r="NG117" i="11"/>
  <c r="NG6" i="11"/>
  <c r="NG9" i="11"/>
  <c r="NG12" i="11"/>
  <c r="NG19" i="11"/>
  <c r="NG24" i="11"/>
  <c r="NG29" i="11"/>
  <c r="NG26" i="11"/>
  <c r="NG36" i="11"/>
  <c r="NG37" i="11"/>
  <c r="NG40" i="11"/>
  <c r="NF39" i="11"/>
  <c r="NG52" i="11"/>
  <c r="NG47" i="11"/>
  <c r="NF53" i="11"/>
  <c r="NG69" i="11"/>
  <c r="NG65" i="11"/>
  <c r="NF63" i="11"/>
  <c r="NF78" i="11"/>
  <c r="NF71" i="11"/>
  <c r="NF90" i="11"/>
  <c r="NF91" i="11"/>
  <c r="NG82" i="11"/>
  <c r="NF98" i="11"/>
  <c r="NG84" i="11"/>
  <c r="NF108" i="11"/>
  <c r="NF101" i="11"/>
  <c r="NG107" i="11"/>
  <c r="NG118" i="11"/>
  <c r="NF119" i="11"/>
  <c r="NF120" i="11"/>
  <c r="NF2" i="11"/>
  <c r="NF12" i="11"/>
  <c r="NG14" i="11"/>
  <c r="NF14" i="11"/>
  <c r="NF27" i="11"/>
  <c r="NG25" i="11"/>
  <c r="NG30" i="11"/>
  <c r="NG34" i="11"/>
  <c r="NF38" i="11"/>
  <c r="NF44" i="11"/>
  <c r="NG41" i="11"/>
  <c r="NF56" i="11"/>
  <c r="NG54" i="11"/>
  <c r="NF55" i="11"/>
  <c r="NG71" i="11"/>
  <c r="NF68" i="11"/>
  <c r="NF66" i="11"/>
  <c r="NG75" i="11"/>
  <c r="NG72" i="11"/>
  <c r="NF93" i="11"/>
  <c r="NG93" i="11"/>
  <c r="NF86" i="11"/>
  <c r="NF84" i="11"/>
  <c r="NG87" i="11"/>
  <c r="NF110" i="11"/>
  <c r="NF103" i="11"/>
  <c r="NG109" i="11"/>
  <c r="NG112" i="11"/>
  <c r="NG121" i="11"/>
  <c r="NG2" i="11"/>
  <c r="NF11" i="11"/>
  <c r="NG16" i="11"/>
  <c r="NG20" i="11"/>
  <c r="NF22" i="11"/>
  <c r="NF23" i="11"/>
  <c r="NG31" i="11"/>
  <c r="NF37" i="11"/>
  <c r="NG42" i="11"/>
  <c r="NG46" i="11"/>
  <c r="NG50" i="11"/>
  <c r="NG58" i="11"/>
  <c r="NF61" i="11"/>
  <c r="NG57" i="11"/>
  <c r="NG73" i="11"/>
  <c r="NF70" i="11"/>
  <c r="NF74" i="11"/>
  <c r="NG78" i="11"/>
  <c r="NG76" i="11"/>
  <c r="NF95" i="11"/>
  <c r="NG95" i="11"/>
  <c r="NG91" i="11"/>
  <c r="NF87" i="11"/>
  <c r="NG89" i="11"/>
  <c r="NG102" i="11"/>
  <c r="NF105" i="11"/>
  <c r="NG111" i="11"/>
  <c r="NF116" i="11"/>
  <c r="NG114" i="11"/>
  <c r="NF7" i="11"/>
  <c r="NG7" i="11"/>
  <c r="NF15" i="11"/>
  <c r="NF16" i="11"/>
  <c r="NG27" i="11"/>
  <c r="NG23" i="11"/>
  <c r="NF24" i="11"/>
  <c r="NG28" i="11"/>
  <c r="NF33" i="11"/>
  <c r="NG49" i="11"/>
  <c r="NG51" i="11"/>
  <c r="NG62" i="11"/>
  <c r="NG45" i="11"/>
  <c r="NG53" i="11"/>
  <c r="NG61" i="11"/>
  <c r="NF72" i="11"/>
  <c r="NG77" i="11"/>
  <c r="NF80" i="11"/>
  <c r="NG79" i="11"/>
  <c r="NF97" i="11"/>
  <c r="NG97" i="11"/>
  <c r="NG81" i="11"/>
  <c r="NF89" i="11"/>
  <c r="NG92" i="11"/>
  <c r="NG106" i="11"/>
  <c r="NF107" i="11"/>
  <c r="NF88" i="11"/>
  <c r="NF121" i="11"/>
  <c r="NG113" i="11"/>
  <c r="NG10" i="11"/>
  <c r="NF10" i="11"/>
  <c r="NF17" i="11"/>
  <c r="NF21" i="11"/>
  <c r="NF29" i="11"/>
  <c r="NF26" i="11"/>
  <c r="NF32" i="11"/>
  <c r="NG32" i="11"/>
  <c r="NF40" i="11"/>
  <c r="NF41" i="11"/>
  <c r="NF43" i="11"/>
  <c r="NG64" i="11"/>
  <c r="NG48" i="11"/>
  <c r="NG55" i="11"/>
  <c r="NF67" i="11"/>
  <c r="NG60" i="11"/>
  <c r="NG74" i="11"/>
  <c r="NG80" i="11"/>
  <c r="NF81" i="11"/>
  <c r="NG63" i="11"/>
  <c r="NG99" i="11"/>
  <c r="NG86" i="11"/>
  <c r="NF92" i="11"/>
  <c r="NF104" i="11"/>
  <c r="NG108" i="11"/>
  <c r="NF109" i="11"/>
  <c r="NF115" i="11"/>
  <c r="NF111" i="11"/>
  <c r="NG119" i="11"/>
  <c r="NF8" i="11"/>
  <c r="NG11" i="11"/>
  <c r="NG15" i="11"/>
  <c r="NG21" i="11"/>
  <c r="NF20" i="11"/>
  <c r="NF28" i="11"/>
  <c r="NF31" i="11"/>
  <c r="NG35" i="11"/>
  <c r="NG43" i="11"/>
  <c r="NF42" i="11"/>
  <c r="NF45" i="11"/>
  <c r="NF51" i="11"/>
  <c r="NF59" i="11"/>
  <c r="NF60" i="11"/>
  <c r="NF58" i="11"/>
  <c r="NF62" i="11"/>
  <c r="NF52" i="11"/>
  <c r="NG66" i="11"/>
  <c r="NF83" i="11"/>
  <c r="NF82" i="11"/>
  <c r="NG101" i="11"/>
  <c r="NG83" i="11"/>
  <c r="NG94" i="11"/>
  <c r="NF102" i="11"/>
  <c r="NG110" i="11"/>
  <c r="NG100" i="11"/>
  <c r="NF118" i="11"/>
  <c r="NG120" i="11"/>
  <c r="NF117" i="11"/>
  <c r="ND122" i="11"/>
  <c r="NE122" i="11"/>
  <c r="NI13" i="11" l="1"/>
  <c r="NI9" i="11"/>
  <c r="NI18" i="11"/>
  <c r="NH22" i="11"/>
  <c r="NI28" i="11"/>
  <c r="NI29" i="11"/>
  <c r="NI38" i="11"/>
  <c r="NI40" i="11"/>
  <c r="NH35" i="11"/>
  <c r="NH45" i="11"/>
  <c r="NH55" i="11"/>
  <c r="NH44" i="11"/>
  <c r="NI60" i="11"/>
  <c r="NH54" i="11"/>
  <c r="NI63" i="11"/>
  <c r="NI73" i="11"/>
  <c r="NI65" i="11"/>
  <c r="NI68" i="11"/>
  <c r="NH87" i="11"/>
  <c r="NI78" i="11"/>
  <c r="NI80" i="11"/>
  <c r="NH103" i="11"/>
  <c r="NI91" i="11"/>
  <c r="NI111" i="11"/>
  <c r="NH102" i="11"/>
  <c r="NI102" i="11"/>
  <c r="NI96" i="11"/>
  <c r="NH117" i="11"/>
  <c r="NH113" i="11"/>
  <c r="NH8" i="11"/>
  <c r="NI11" i="11"/>
  <c r="NH15" i="11"/>
  <c r="NH24" i="11"/>
  <c r="NI30" i="11"/>
  <c r="NI31" i="11"/>
  <c r="NH31" i="11"/>
  <c r="NI42" i="11"/>
  <c r="NH39" i="11"/>
  <c r="NI48" i="11"/>
  <c r="NH57" i="11"/>
  <c r="NI46" i="11"/>
  <c r="NH62" i="11"/>
  <c r="NI56" i="11"/>
  <c r="NH64" i="11"/>
  <c r="NI75" i="11"/>
  <c r="NH68" i="11"/>
  <c r="NI70" i="11"/>
  <c r="NH77" i="11"/>
  <c r="NH82" i="11"/>
  <c r="NI88" i="11"/>
  <c r="NI82" i="11"/>
  <c r="NI94" i="11"/>
  <c r="NI113" i="11"/>
  <c r="NI104" i="11"/>
  <c r="NI106" i="11"/>
  <c r="NI101" i="11"/>
  <c r="NI120" i="11"/>
  <c r="NH119" i="11"/>
  <c r="NH7" i="11"/>
  <c r="NH9" i="11"/>
  <c r="NI10" i="11"/>
  <c r="NH17" i="11"/>
  <c r="NH26" i="11"/>
  <c r="NI21" i="11"/>
  <c r="NH28" i="11"/>
  <c r="NH33" i="11"/>
  <c r="NH29" i="11"/>
  <c r="NI35" i="11"/>
  <c r="NI50" i="11"/>
  <c r="NH59" i="11"/>
  <c r="NH50" i="11"/>
  <c r="NI52" i="11"/>
  <c r="NI54" i="11"/>
  <c r="NH69" i="11"/>
  <c r="NI77" i="11"/>
  <c r="NH70" i="11"/>
  <c r="NI72" i="11"/>
  <c r="NI81" i="11"/>
  <c r="NH84" i="11"/>
  <c r="NI90" i="11"/>
  <c r="NH91" i="11"/>
  <c r="NH96" i="11"/>
  <c r="NI115" i="11"/>
  <c r="NH106" i="11"/>
  <c r="NI108" i="11"/>
  <c r="NH79" i="11"/>
  <c r="NH109" i="11"/>
  <c r="NI121" i="11"/>
  <c r="NH6" i="11"/>
  <c r="NI12" i="11"/>
  <c r="NH10" i="11"/>
  <c r="NI17" i="11"/>
  <c r="NI20" i="11"/>
  <c r="NI24" i="11"/>
  <c r="NI32" i="11"/>
  <c r="NH40" i="11"/>
  <c r="NH36" i="11"/>
  <c r="NI37" i="11"/>
  <c r="NH43" i="11"/>
  <c r="NH61" i="11"/>
  <c r="NI53" i="11"/>
  <c r="NH56" i="11"/>
  <c r="NI49" i="11"/>
  <c r="NH71" i="11"/>
  <c r="NI79" i="11"/>
  <c r="NH72" i="11"/>
  <c r="NI74" i="11"/>
  <c r="NI83" i="11"/>
  <c r="NH86" i="11"/>
  <c r="NH93" i="11"/>
  <c r="NI93" i="11"/>
  <c r="NH98" i="11"/>
  <c r="NI117" i="11"/>
  <c r="NH108" i="11"/>
  <c r="NI110" i="11"/>
  <c r="NI84" i="11"/>
  <c r="NH115" i="11"/>
  <c r="NI100" i="11"/>
  <c r="NI6" i="11"/>
  <c r="NI14" i="11"/>
  <c r="NH13" i="11"/>
  <c r="NH16" i="11"/>
  <c r="NH21" i="11"/>
  <c r="NH18" i="11"/>
  <c r="NI23" i="11"/>
  <c r="NH42" i="11"/>
  <c r="NH34" i="11"/>
  <c r="NI39" i="11"/>
  <c r="NH46" i="11"/>
  <c r="NH41" i="11"/>
  <c r="NI51" i="11"/>
  <c r="NI58" i="11"/>
  <c r="NI59" i="11"/>
  <c r="NH73" i="11"/>
  <c r="NH67" i="11"/>
  <c r="NH74" i="11"/>
  <c r="NI76" i="11"/>
  <c r="NI85" i="11"/>
  <c r="NH88" i="11"/>
  <c r="NH95" i="11"/>
  <c r="NI95" i="11"/>
  <c r="NH100" i="11"/>
  <c r="NI119" i="11"/>
  <c r="NH110" i="11"/>
  <c r="NI112" i="11"/>
  <c r="NI103" i="11"/>
  <c r="NH118" i="11"/>
  <c r="NI8" i="11"/>
  <c r="NI15" i="11"/>
  <c r="NI16" i="11"/>
  <c r="NH19" i="11"/>
  <c r="NH23" i="11"/>
  <c r="NI27" i="11"/>
  <c r="NI26" i="11"/>
  <c r="NH30" i="11"/>
  <c r="NH32" i="11"/>
  <c r="NI43" i="11"/>
  <c r="NH49" i="11"/>
  <c r="NI44" i="11"/>
  <c r="NH60" i="11"/>
  <c r="NI62" i="11"/>
  <c r="NI57" i="11"/>
  <c r="NI61" i="11"/>
  <c r="NH65" i="11"/>
  <c r="NH76" i="11"/>
  <c r="NH81" i="11"/>
  <c r="NI87" i="11"/>
  <c r="NH90" i="11"/>
  <c r="NH97" i="11"/>
  <c r="NI97" i="11"/>
  <c r="NI105" i="11"/>
  <c r="NI92" i="11"/>
  <c r="NH112" i="11"/>
  <c r="NI114" i="11"/>
  <c r="NH105" i="11"/>
  <c r="NH116" i="11"/>
  <c r="NI7" i="11"/>
  <c r="NH2" i="11"/>
  <c r="NH12" i="11"/>
  <c r="NI19" i="11"/>
  <c r="NH25" i="11"/>
  <c r="NI22" i="11"/>
  <c r="NI34" i="11"/>
  <c r="NI33" i="11"/>
  <c r="NH37" i="11"/>
  <c r="NI45" i="11"/>
  <c r="NH51" i="11"/>
  <c r="NH47" i="11"/>
  <c r="NH52" i="11"/>
  <c r="NI64" i="11"/>
  <c r="NH63" i="11"/>
  <c r="NI69" i="11"/>
  <c r="NI67" i="11"/>
  <c r="NH78" i="11"/>
  <c r="NH83" i="11"/>
  <c r="NI89" i="11"/>
  <c r="NH92" i="11"/>
  <c r="NH99" i="11"/>
  <c r="NI99" i="11"/>
  <c r="NI107" i="11"/>
  <c r="NI98" i="11"/>
  <c r="NH114" i="11"/>
  <c r="NI116" i="11"/>
  <c r="NH111" i="11"/>
  <c r="NH121" i="11"/>
  <c r="NI2" i="11"/>
  <c r="NH11" i="11"/>
  <c r="NH14" i="11"/>
  <c r="NH20" i="11"/>
  <c r="NH27" i="11"/>
  <c r="NI25" i="11"/>
  <c r="NI36" i="11"/>
  <c r="NH38" i="11"/>
  <c r="NI41" i="11"/>
  <c r="NI47" i="11"/>
  <c r="NH53" i="11"/>
  <c r="NH48" i="11"/>
  <c r="NH58" i="11"/>
  <c r="NI66" i="11"/>
  <c r="NH66" i="11"/>
  <c r="NI71" i="11"/>
  <c r="NI55" i="11"/>
  <c r="NH80" i="11"/>
  <c r="NH85" i="11"/>
  <c r="NH75" i="11"/>
  <c r="NH94" i="11"/>
  <c r="NH101" i="11"/>
  <c r="NI86" i="11"/>
  <c r="NI109" i="11"/>
  <c r="NH104" i="11"/>
  <c r="NH89" i="11"/>
  <c r="NI118" i="11"/>
  <c r="NH120" i="11"/>
  <c r="NH107" i="11"/>
  <c r="NG122" i="11"/>
  <c r="NF122" i="11"/>
  <c r="NI122" i="11" l="1"/>
  <c r="NH122" i="11"/>
  <c r="AP860" i="1" l="1"/>
  <c r="V860" i="1"/>
  <c r="Y860" i="1" s="1"/>
  <c r="V906" i="1" l="1"/>
  <c r="Y906" i="1" s="1"/>
  <c r="AP906" i="1"/>
  <c r="AP919" i="1" l="1"/>
  <c r="V919" i="1"/>
  <c r="Y919" i="1" s="1"/>
  <c r="AP905" i="1" l="1"/>
  <c r="V905" i="1"/>
  <c r="Y905" i="1" s="1"/>
  <c r="V907" i="1" l="1"/>
  <c r="Y907" i="1" s="1"/>
  <c r="AP907" i="1"/>
  <c r="V894" i="1"/>
  <c r="Y894" i="1" s="1"/>
  <c r="V827" i="1" l="1"/>
  <c r="Y827" i="1" s="1"/>
  <c r="T173" i="11" s="1"/>
  <c r="AP827" i="1"/>
  <c r="V177" i="11" l="1"/>
  <c r="Z166" i="11"/>
  <c r="N169" i="11"/>
  <c r="Z174" i="11"/>
  <c r="AF167" i="11"/>
  <c r="Z168" i="11"/>
  <c r="X174" i="11"/>
  <c r="V167" i="11"/>
  <c r="X177" i="11"/>
  <c r="AF168" i="11"/>
  <c r="AD169" i="11"/>
  <c r="AD178" i="11"/>
  <c r="L174" i="11"/>
  <c r="N176" i="11"/>
  <c r="AD173" i="11"/>
  <c r="AD174" i="11"/>
  <c r="R167" i="11"/>
  <c r="AF171" i="11"/>
  <c r="Z170" i="11"/>
  <c r="Z177" i="11"/>
  <c r="AD168" i="11"/>
  <c r="AB170" i="11"/>
  <c r="Z178" i="11"/>
  <c r="N173" i="11"/>
  <c r="T177" i="11"/>
  <c r="X179" i="11"/>
  <c r="P170" i="11"/>
  <c r="L168" i="11"/>
  <c r="T167" i="11"/>
  <c r="R178" i="11"/>
  <c r="L173" i="11"/>
  <c r="X167" i="11"/>
  <c r="N168" i="11"/>
  <c r="P176" i="11"/>
  <c r="T168" i="11"/>
  <c r="AF169" i="11"/>
  <c r="AF174" i="11"/>
  <c r="Z171" i="11"/>
  <c r="L178" i="11"/>
  <c r="P168" i="11"/>
  <c r="R179" i="11"/>
  <c r="P169" i="11"/>
  <c r="V175" i="11"/>
  <c r="V172" i="11"/>
  <c r="V170" i="11"/>
  <c r="AB174" i="11"/>
  <c r="Z179" i="11"/>
  <c r="X170" i="11"/>
  <c r="R177" i="11"/>
  <c r="N166" i="11"/>
  <c r="AF173" i="11"/>
  <c r="X178" i="11"/>
  <c r="P178" i="11"/>
  <c r="T170" i="11"/>
  <c r="P175" i="11"/>
  <c r="Z176" i="11"/>
  <c r="AB169" i="11"/>
  <c r="T178" i="11"/>
  <c r="AF170" i="11"/>
  <c r="Z175" i="11"/>
  <c r="AF175" i="11"/>
  <c r="V179" i="11"/>
  <c r="V176" i="11"/>
  <c r="AD171" i="11"/>
  <c r="L167" i="11"/>
  <c r="L166" i="11"/>
  <c r="AD167" i="11"/>
  <c r="P167" i="11"/>
  <c r="AB178" i="11"/>
  <c r="N178" i="11"/>
  <c r="N179" i="11"/>
  <c r="T169" i="11"/>
  <c r="N167" i="11"/>
  <c r="R169" i="11"/>
  <c r="X173" i="11"/>
  <c r="AB176" i="11"/>
  <c r="V169" i="11"/>
  <c r="Z169" i="11"/>
  <c r="AD166" i="11"/>
  <c r="P177" i="11"/>
  <c r="X168" i="11"/>
  <c r="AB179" i="11"/>
  <c r="N174" i="11"/>
  <c r="R176" i="11"/>
  <c r="L169" i="11"/>
  <c r="AD179" i="11"/>
  <c r="AD177" i="11"/>
  <c r="R171" i="11"/>
  <c r="T174" i="11"/>
  <c r="T172" i="11"/>
  <c r="X176" i="11"/>
  <c r="P171" i="11"/>
  <c r="X171" i="11"/>
  <c r="AB166" i="11"/>
  <c r="X172" i="11"/>
  <c r="AD172" i="11"/>
  <c r="Z173" i="11"/>
  <c r="N171" i="11"/>
  <c r="X169" i="11"/>
  <c r="V174" i="11"/>
  <c r="R174" i="11"/>
  <c r="AB173" i="11"/>
  <c r="T175" i="11"/>
  <c r="X175" i="11"/>
  <c r="V168" i="11"/>
  <c r="N175" i="11"/>
  <c r="L170" i="11"/>
  <c r="L177" i="11"/>
  <c r="Z167" i="11"/>
  <c r="R170" i="11"/>
  <c r="AD175" i="11"/>
  <c r="AD176" i="11"/>
  <c r="V173" i="11"/>
  <c r="X166" i="11"/>
  <c r="L171" i="11"/>
  <c r="V178" i="11"/>
  <c r="AF166" i="11"/>
  <c r="R175" i="11"/>
  <c r="R173" i="11"/>
  <c r="L179" i="11"/>
  <c r="AB167" i="11"/>
  <c r="AB177" i="11"/>
  <c r="P179" i="11"/>
  <c r="L172" i="11"/>
  <c r="T166" i="11"/>
  <c r="L176" i="11"/>
  <c r="L175" i="11"/>
  <c r="Z172" i="11"/>
  <c r="T179" i="11"/>
  <c r="AF176" i="11"/>
  <c r="P173" i="11"/>
  <c r="AF178" i="11"/>
  <c r="AB171" i="11"/>
  <c r="AD170" i="11"/>
  <c r="T171" i="11"/>
  <c r="N170" i="11"/>
  <c r="N177" i="11"/>
  <c r="V166" i="11"/>
  <c r="R166" i="11"/>
  <c r="P166" i="11"/>
  <c r="P174" i="11"/>
  <c r="AF179" i="11"/>
  <c r="AB175" i="11"/>
  <c r="R168" i="11"/>
  <c r="T176" i="11"/>
  <c r="N172" i="11"/>
  <c r="AB168" i="11"/>
  <c r="R172" i="11"/>
  <c r="AB172" i="11"/>
  <c r="AF172" i="11"/>
  <c r="P172" i="11"/>
  <c r="AF177" i="11"/>
  <c r="V171" i="11"/>
  <c r="X181" i="11" l="1"/>
  <c r="V181" i="11"/>
  <c r="Z181" i="11"/>
  <c r="T181" i="11"/>
  <c r="R181" i="11"/>
  <c r="N181" i="11"/>
  <c r="AB181" i="11"/>
  <c r="AD181" i="11"/>
  <c r="X180" i="11"/>
  <c r="Z180" i="11"/>
  <c r="L181" i="11"/>
  <c r="AD180" i="11"/>
  <c r="P181" i="11"/>
  <c r="AF180" i="11"/>
  <c r="AF181" i="11"/>
  <c r="L180" i="11"/>
  <c r="AB180" i="11"/>
  <c r="T180" i="11"/>
  <c r="R180" i="11"/>
  <c r="V180" i="11"/>
  <c r="P180" i="11"/>
  <c r="N18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tc={57C1550F-EC3E-4994-A84E-DF302291B2BA}</author>
    <author>tc={4C325956-9CEC-4A07-832F-65A1F805DC70}</author>
    <author>tc={E736B1EE-C9BA-4D19-86BB-F512F419043D}</author>
    <author>tc={7D4A0293-9A02-43A6-BB04-1498AC67FDF9}</author>
    <author>tc={A310A43B-81EC-4E3A-BD68-5E8514517677}</author>
    <author>tc={8C382FA3-BB60-4147-9539-9E4EA4E9580A}</author>
    <author>tc={34F7CED5-C567-4554-B70D-322B863038AD}</author>
    <author>tc={D9A0026D-AEDD-4580-AC0B-056A742C1614}</author>
    <author>tc={4BF52F63-99A2-490D-B832-906C35B64911}</author>
    <author>tc={EA983C5B-69A3-49F2-B225-BD7B7767E31A}</author>
    <author>tc={A846FEEB-338A-4871-BA59-C71F0DD4DC8E}</author>
    <author>tc={3C974AE0-DB5E-499A-BEC7-8E0B93FF89F5}</author>
    <author>tc={B2CAF9AE-004C-41A4-9910-D81DF251FEE0}</author>
    <author>tc={360963EE-24C1-45BB-8264-94E180EE7BD9}</author>
    <author>tc={CBD0C327-F664-4A31-B72F-0411DBD98035}</author>
    <author>tc={5DA92D23-C589-45F4-8C89-E901A30A3A78}</author>
    <author>tc={94660FDE-8C28-4EBA-A6C6-7B81F482DA4D}</author>
    <author>tc={0F1CD098-04B2-490B-AA45-473085A5F9B8}</author>
    <author>tc={4286E3C2-C786-4382-BB99-CCFCA1A82822}</author>
    <author>tc={9350BCE6-FFEC-4CF9-9F43-B2F81533F9C4}</author>
    <author>tc={0477A505-FA9B-4986-A344-7AD7B22DF6A0}</author>
    <author>tc={B9084BD7-D3DC-4675-B816-72AB1205009C}</author>
    <author>tc={5E23EFED-AE4B-41A7-AF8E-5469CB3BE4D4}</author>
    <author>tc={FAB4618E-10C9-4E6A-B64E-B734F9664DEC}</author>
    <author>tc={B9458085-D77A-4E54-A004-59C6BD5023F7}</author>
    <author>tc={A6296F09-1573-4F14-B4DB-B466689A385E}</author>
    <author>tc={899A0634-F628-4A19-94D8-99D083FB68F5}</author>
    <author>tc={896F23CE-9437-4528-8D86-D5B22007E262}</author>
    <author>tc={E3BA2AFD-096E-4127-9103-EB56C2060C30}</author>
    <author>tc={9B634263-AA26-4DA7-AE55-7813B37E7F70}</author>
    <author>tc={692F3845-FACF-4E59-AC79-53137027A933}</author>
    <author>tc={B852CB5A-0AE3-4ACF-AB9C-026EBB5ECD7F}</author>
    <author>tc={C94D922C-C30A-4724-B977-3B746EE922D5}</author>
    <author>tc={834EC715-6237-461A-B58C-9DE9035BDDE7}</author>
    <author>tc={51A9472F-139A-4824-8B1A-1E5EB47F4548}</author>
    <author>tc={DB4B63C5-DDC5-4B21-972D-7CFE5279F0FA}</author>
    <author>tc={4626C135-D9BD-4378-8D92-6D48E242AE21}</author>
    <author>tc={DDAF7E03-6A55-4568-B17C-64A4380E3039}</author>
    <author>tc={5EB7111F-4986-4468-9D61-6B61A9958B6A}</author>
    <author>tc={4EF783B6-2148-4C74-8A00-93C8D2927810}</author>
    <author>tc={30579EF2-89D3-4D3A-AEAB-B81F976AB89F}</author>
    <author>tc={285F8F04-D864-4E7B-9E3E-E70F71E67374}</author>
    <author>tc={5E293852-EB39-406C-BF40-9F243F4FA6B9}</author>
    <author>tc={7C76B8E7-BB76-444E-999B-D0B16B710D43}</author>
    <author>tc={7CF8AE48-91F7-4D25-905F-D127778AE3ED}</author>
    <author>tc={F084C7B3-D635-4EDB-9FA6-511140B74415}</author>
    <author>tc={F0674CA0-6382-4144-B77F-0A862FF69F04}</author>
  </authors>
  <commentList>
    <comment ref="AB12" authorId="0" shapeId="0" xr:uid="{57C1550F-EC3E-4994-A84E-DF302291B2BA}">
      <text>
        <t>[Threaded comment]
Your version of Excel allows you to read this threaded comment; however, any edits to it will get removed if the file is opened in a newer version of Excel. Learn more: https://go.microsoft.com/fwlink/?linkid=870924
Comment:
    ID ANTIGO 587960</t>
      </text>
    </comment>
    <comment ref="AB472" authorId="1" shapeId="0" xr:uid="{4C325956-9CEC-4A07-832F-65A1F805DC70}">
      <text>
        <t>[Threaded comment]
Your version of Excel allows you to read this threaded comment; however, any edits to it will get removed if the file is opened in a newer version of Excel. Learn more: https://go.microsoft.com/fwlink/?linkid=870924
Comment:
    ID ANTIGO 567875</t>
      </text>
    </comment>
    <comment ref="AB494" authorId="2" shapeId="0" xr:uid="{E736B1EE-C9BA-4D19-86BB-F512F419043D}">
      <text>
        <t>[Threaded comment]
Your version of Excel allows you to read this threaded comment; however, any edits to it will get removed if the file is opened in a newer version of Excel. Learn more: https://go.microsoft.com/fwlink/?linkid=870924
Comment:
    ID ANTIGO 567875</t>
      </text>
    </comment>
    <comment ref="AB541" authorId="3" shapeId="0" xr:uid="{7D4A0293-9A02-43A6-BB04-1498AC67FDF9}">
      <text>
        <t>[Threaded comment]
Your version of Excel allows you to read this threaded comment; however, any edits to it will get removed if the file is opened in a newer version of Excel. Learn more: https://go.microsoft.com/fwlink/?linkid=870924
Comment:
    Id antigo 567851</t>
      </text>
    </comment>
    <comment ref="AB722" authorId="4" shapeId="0" xr:uid="{A310A43B-81EC-4E3A-BD68-5E8514517677}">
      <text>
        <t>[Threaded comment]
Your version of Excel allows you to read this threaded comment; however, any edits to it will get removed if the file is opened in a newer version of Excel. Learn more: https://go.microsoft.com/fwlink/?linkid=870924
Comment:
    ID ANTIGO 567937</t>
      </text>
    </comment>
    <comment ref="AB728" authorId="5" shapeId="0" xr:uid="{8C382FA3-BB60-4147-9539-9E4EA4E9580A}">
      <text>
        <t>[Threaded comment]
Your version of Excel allows you to read this threaded comment; however, any edits to it will get removed if the file is opened in a newer version of Excel. Learn more: https://go.microsoft.com/fwlink/?linkid=870924
Comment:
    Id antigo 566285</t>
      </text>
    </comment>
    <comment ref="AB737" authorId="6" shapeId="0" xr:uid="{34F7CED5-C567-4554-B70D-322B863038AD}">
      <text>
        <t>[Threaded comment]
Your version of Excel allows you to read this threaded comment; however, any edits to it will get removed if the file is opened in a newer version of Excel. Learn more: https://go.microsoft.com/fwlink/?linkid=870924
Comment:
    ID ANTIGO: 566372
Reply:
    Id antigo 586042</t>
      </text>
    </comment>
    <comment ref="AB738" authorId="7" shapeId="0" xr:uid="{D9A0026D-AEDD-4580-AC0B-056A742C1614}">
      <text>
        <t>[Threaded comment]
Your version of Excel allows you to read this threaded comment; however, any edits to it will get removed if the file is opened in a newer version of Excel. Learn more: https://go.microsoft.com/fwlink/?linkid=870924
Comment:
    Id antigo 566278</t>
      </text>
    </comment>
    <comment ref="AB746" authorId="8" shapeId="0" xr:uid="{4BF52F63-99A2-490D-B832-906C35B64911}">
      <text>
        <t>[Threaded comment]
Your version of Excel allows you to read this threaded comment; however, any edits to it will get removed if the file is opened in a newer version of Excel. Learn more: https://go.microsoft.com/fwlink/?linkid=870924
Comment:
    ID ANTIGO 569765</t>
      </text>
    </comment>
    <comment ref="AB765" authorId="9" shapeId="0" xr:uid="{EA983C5B-69A3-49F2-B225-BD7B7767E31A}">
      <text>
        <t>[Threaded comment]
Your version of Excel allows you to read this threaded comment; however, any edits to it will get removed if the file is opened in a newer version of Excel. Learn more: https://go.microsoft.com/fwlink/?linkid=870924
Comment:
    Id antigo: 566311</t>
      </text>
    </comment>
    <comment ref="E780" authorId="10" shapeId="0" xr:uid="{A846FEEB-338A-4871-BA59-C71F0DD4DC8E}">
      <text>
        <t>[Threaded comment]
Your version of Excel allows you to read this threaded comment; however, any edits to it will get removed if the file is opened in a newer version of Excel. Learn more: https://go.microsoft.com/fwlink/?linkid=870924
Comment:
    REPARO 24/05</t>
      </text>
    </comment>
    <comment ref="AB853" authorId="11" shapeId="0" xr:uid="{3C974AE0-DB5E-499A-BEC7-8E0B93FF89F5}">
      <text>
        <t>[Threaded comment]
Your version of Excel allows you to read this threaded comment; however, any edits to it will get removed if the file is opened in a newer version of Excel. Learn more: https://go.microsoft.com/fwlink/?linkid=870924
Comment:
    Id antigo: 549084</t>
      </text>
    </comment>
    <comment ref="AB856" authorId="12" shapeId="0" xr:uid="{B2CAF9AE-004C-41A4-9910-D81DF251FEE0}">
      <text>
        <t>[Threaded comment]
Your version of Excel allows you to read this threaded comment; however, any edits to it will get removed if the file is opened in a newer version of Excel. Learn more: https://go.microsoft.com/fwlink/?linkid=870924
Comment:
    ID antigo 549075 (30/05)</t>
      </text>
    </comment>
    <comment ref="AB859" authorId="13" shapeId="0" xr:uid="{360963EE-24C1-45BB-8264-94E180EE7BD9}">
      <text>
        <t xml:space="preserve">[Threaded comment]
Your version of Excel allows you to read this threaded comment; however, any edits to it will get removed if the file is opened in a newer version of Excel. Learn more: https://go.microsoft.com/fwlink/?linkid=870924
Comment:
    549072 antigo
</t>
      </text>
    </comment>
    <comment ref="AB860" authorId="14" shapeId="0" xr:uid="{CBD0C327-F664-4A31-B72F-0411DBD98035}">
      <text>
        <t>[Threaded comment]
Your version of Excel allows you to read this threaded comment; however, any edits to it will get removed if the file is opened in a newer version of Excel. Learn more: https://go.microsoft.com/fwlink/?linkid=870924
Comment:
    id antigo 549000 (4/9/25)</t>
      </text>
    </comment>
    <comment ref="AB862" authorId="15" shapeId="0" xr:uid="{5DA92D23-C589-45F4-8C89-E901A30A3A78}">
      <text>
        <t>[Threaded comment]
Your version of Excel allows you to read this threaded comment; however, any edits to it will get removed if the file is opened in a newer version of Excel. Learn more: https://go.microsoft.com/fwlink/?linkid=870924
Comment:
    Id antigo: 549055</t>
      </text>
    </comment>
    <comment ref="AB863" authorId="16" shapeId="0" xr:uid="{94660FDE-8C28-4EBA-A6C6-7B81F482DA4D}">
      <text>
        <t>[Threaded comment]
Your version of Excel allows you to read this threaded comment; however, any edits to it will get removed if the file is opened in a newer version of Excel. Learn more: https://go.microsoft.com/fwlink/?linkid=870924
Comment:
    ID ANTIGO 549056</t>
      </text>
    </comment>
    <comment ref="AB894" authorId="17" shapeId="0" xr:uid="{0F1CD098-04B2-490B-AA45-473085A5F9B8}">
      <text>
        <t>[Threaded comment]
Your version of Excel allows you to read this threaded comment; however, any edits to it will get removed if the file is opened in a newer version of Excel. Learn more: https://go.microsoft.com/fwlink/?linkid=870924
Comment:
    Id antigo Telemont: 548988
Reply:
    Id antigo 583965 - Nort</t>
      </text>
    </comment>
    <comment ref="AB900" authorId="18" shapeId="0" xr:uid="{4286E3C2-C786-4382-BB99-CCFCA1A82822}">
      <text>
        <t>[Threaded comment]
Your version of Excel allows you to read this threaded comment; however, any edits to it will get removed if the file is opened in a newer version of Excel. Learn more: https://go.microsoft.com/fwlink/?linkid=870924
Comment:
    ID ANTIGO 548996</t>
      </text>
    </comment>
    <comment ref="AB905" authorId="19" shapeId="0" xr:uid="{9350BCE6-FFEC-4CF9-9F43-B2F81533F9C4}">
      <text>
        <t>[Threaded comment]
Your version of Excel allows you to read this threaded comment; however, any edits to it will get removed if the file is opened in a newer version of Excel. Learn more: https://go.microsoft.com/fwlink/?linkid=870924
Comment:
    ID ANTIGO 549003</t>
      </text>
    </comment>
    <comment ref="AB906" authorId="20" shapeId="0" xr:uid="{0477A505-FA9B-4986-A344-7AD7B22DF6A0}">
      <text>
        <t>[Threaded comment]
Your version of Excel allows you to read this threaded comment; however, any edits to it will get removed if the file is opened in a newer version of Excel. Learn more: https://go.microsoft.com/fwlink/?linkid=870924
Comment:
    ID antigo 548997 (9/6/25)</t>
      </text>
    </comment>
    <comment ref="AB907" authorId="21" shapeId="0" xr:uid="{B9084BD7-D3DC-4675-B816-72AB1205009C}">
      <text>
        <t>[Threaded comment]
Your version of Excel allows you to read this threaded comment; however, any edits to it will get removed if the file is opened in a newer version of Excel. Learn more: https://go.microsoft.com/fwlink/?linkid=870924
Comment:
    Id antigo 548989</t>
      </text>
    </comment>
    <comment ref="AB908" authorId="22" shapeId="0" xr:uid="{5E23EFED-AE4B-41A7-AF8E-5469CB3BE4D4}">
      <text>
        <t>[Threaded comment]
Your version of Excel allows you to read this threaded comment; however, any edits to it will get removed if the file is opened in a newer version of Excel. Learn more: https://go.microsoft.com/fwlink/?linkid=870924
Comment:
    ID ANTIGO 549137</t>
      </text>
    </comment>
    <comment ref="AB916" authorId="23" shapeId="0" xr:uid="{FAB4618E-10C9-4E6A-B64E-B734F9664DEC}">
      <text>
        <t>[Threaded comment]
Your version of Excel allows you to read this threaded comment; however, any edits to it will get removed if the file is opened in a newer version of Excel. Learn more: https://go.microsoft.com/fwlink/?linkid=870924
Comment:
    ID antigo 549019 (9/6/25)</t>
      </text>
    </comment>
    <comment ref="AB919" authorId="24" shapeId="0" xr:uid="{B9458085-D77A-4E54-A004-59C6BD5023F7}">
      <text>
        <t>[Threaded comment]
Your version of Excel allows you to read this threaded comment; however, any edits to it will get removed if the file is opened in a newer version of Excel. Learn more: https://go.microsoft.com/fwlink/?linkid=870924
Comment:
    ID ANTIGO 554152</t>
      </text>
    </comment>
    <comment ref="AB958" authorId="25" shapeId="0" xr:uid="{A6296F09-1573-4F14-B4DB-B466689A385E}">
      <text>
        <t>[Threaded comment]
Your version of Excel allows you to read this threaded comment; however, any edits to it will get removed if the file is opened in a newer version of Excel. Learn more: https://go.microsoft.com/fwlink/?linkid=870924
Comment:
    ID ANTIGO 549023</t>
      </text>
    </comment>
    <comment ref="AB961" authorId="26" shapeId="0" xr:uid="{899A0634-F628-4A19-94D8-99D083FB68F5}">
      <text>
        <t>[Threaded comment]
Your version of Excel allows you to read this threaded comment; however, any edits to it will get removed if the file is opened in a newer version of Excel. Learn more: https://go.microsoft.com/fwlink/?linkid=870924
Comment:
    Id antigo 549074</t>
      </text>
    </comment>
    <comment ref="AB962" authorId="27" shapeId="0" xr:uid="{896F23CE-9437-4528-8D86-D5B22007E262}">
      <text>
        <t xml:space="preserve">[Threaded comment]
Your version of Excel allows you to read this threaded comment; however, any edits to it will get removed if the file is opened in a newer version of Excel. Learn more: https://go.microsoft.com/fwlink/?linkid=870924
Comment:
    id antigo 548974 (05/06/25)
</t>
      </text>
    </comment>
    <comment ref="AB985" authorId="28" shapeId="0" xr:uid="{E3BA2AFD-096E-4127-9103-EB56C2060C30}">
      <text>
        <t>[Threaded comment]
Your version of Excel allows you to read this threaded comment; however, any edits to it will get removed if the file is opened in a newer version of Excel. Learn more: https://go.microsoft.com/fwlink/?linkid=870924
Comment:
    Id antigo : 566322</t>
      </text>
    </comment>
    <comment ref="AB1005" authorId="29" shapeId="0" xr:uid="{9B634263-AA26-4DA7-AE55-7813B37E7F70}">
      <text>
        <t>[Threaded comment]
Your version of Excel allows you to read this threaded comment; however, any edits to it will get removed if the file is opened in a newer version of Excel. Learn more: https://go.microsoft.com/fwlink/?linkid=870924
Comment:
    Id antigo 565315</t>
      </text>
    </comment>
    <comment ref="AB1012" authorId="30" shapeId="0" xr:uid="{692F3845-FACF-4E59-AC79-53137027A933}">
      <text>
        <t>[Threaded comment]
Your version of Excel allows you to read this threaded comment; however, any edits to it will get removed if the file is opened in a newer version of Excel. Learn more: https://go.microsoft.com/fwlink/?linkid=870924
Comment:
    ID ANTIGO 566397
Reply:
    ID ANTIGO 586044
Reply:
    ID LINKO: 593948</t>
      </text>
    </comment>
    <comment ref="AB1017" authorId="31" shapeId="0" xr:uid="{B852CB5A-0AE3-4ACF-AB9C-026EBB5ECD7F}">
      <text>
        <t>[Threaded comment]
Your version of Excel allows you to read this threaded comment; however, any edits to it will get removed if the file is opened in a newer version of Excel. Learn more: https://go.microsoft.com/fwlink/?linkid=870924
Comment:
    Id antigo 565406</t>
      </text>
    </comment>
    <comment ref="K1018" authorId="32" shapeId="0" xr:uid="{C94D922C-C30A-4724-B977-3B746EE922D5}">
      <text>
        <t xml:space="preserve">[Threaded comment]
Your version of Excel allows you to read this threaded comment; however, any edits to it will get removed if the file is opened in a newer version of Excel. Learn more: https://go.microsoft.com/fwlink/?linkid=870924
Comment:
    Site MGAVN – Aprovado Fibra + rádio reuso
</t>
      </text>
    </comment>
    <comment ref="AB1018" authorId="33" shapeId="0" xr:uid="{834EC715-6237-461A-B58C-9DE9035BDDE7}">
      <text>
        <t>[Threaded comment]
Your version of Excel allows you to read this threaded comment; however, any edits to it will get removed if the file is opened in a newer version of Excel. Learn more: https://go.microsoft.com/fwlink/?linkid=870924
Comment:
    Id antigo 589998</t>
      </text>
    </comment>
    <comment ref="AB1019" authorId="34" shapeId="0" xr:uid="{51A9472F-139A-4824-8B1A-1E5EB47F4548}">
      <text>
        <t>[Threaded comment]
Your version of Excel allows you to read this threaded comment; however, any edits to it will get removed if the file is opened in a newer version of Excel. Learn more: https://go.microsoft.com/fwlink/?linkid=870924
Comment:
    Id antigo 566306</t>
      </text>
    </comment>
    <comment ref="AB1024" authorId="35" shapeId="0" xr:uid="{DB4B63C5-DDC5-4B21-972D-7CFE5279F0FA}">
      <text>
        <t>[Threaded comment]
Your version of Excel allows you to read this threaded comment; however, any edits to it will get removed if the file is opened in a newer version of Excel. Learn more: https://go.microsoft.com/fwlink/?linkid=870924
Comment:
    ID ANTIGO 566300</t>
      </text>
    </comment>
    <comment ref="AB1026" authorId="36" shapeId="0" xr:uid="{4626C135-D9BD-4378-8D92-6D48E242AE21}">
      <text>
        <t>[Threaded comment]
Your version of Excel allows you to read this threaded comment; however, any edits to it will get removed if the file is opened in a newer version of Excel. Learn more: https://go.microsoft.com/fwlink/?linkid=870924
Comment:
    Id antigo 566382</t>
      </text>
    </comment>
    <comment ref="AB1032" authorId="37" shapeId="0" xr:uid="{DDAF7E03-6A55-4568-B17C-64A4380E3039}">
      <text>
        <t>[Threaded comment]
Your version of Excel allows you to read this threaded comment; however, any edits to it will get removed if the file is opened in a newer version of Excel. Learn more: https://go.microsoft.com/fwlink/?linkid=870924
Comment:
    Id antigo 566399
Reply:
    Id antigo 586040</t>
      </text>
    </comment>
    <comment ref="AB1092" authorId="38" shapeId="0" xr:uid="{5EB7111F-4986-4468-9D61-6B61A9958B6A}">
      <text>
        <t>[Threaded comment]
Your version of Excel allows you to read this threaded comment; however, any edits to it will get removed if the file is opened in a newer version of Excel. Learn more: https://go.microsoft.com/fwlink/?linkid=870924
Comment:
    ID ANTIGO 567910</t>
      </text>
    </comment>
    <comment ref="AB1095" authorId="39" shapeId="0" xr:uid="{4EF783B6-2148-4C74-8A00-93C8D2927810}">
      <text>
        <t>[Threaded comment]
Your version of Excel allows you to read this threaded comment; however, any edits to it will get removed if the file is opened in a newer version of Excel. Learn more: https://go.microsoft.com/fwlink/?linkid=870924
Comment:
    Id antigo 567944</t>
      </text>
    </comment>
    <comment ref="AB1112" authorId="40" shapeId="0" xr:uid="{30579EF2-89D3-4D3A-AEAB-B81F976AB89F}">
      <text>
        <t>[Threaded comment]
Your version of Excel allows you to read this threaded comment; however, any edits to it will get removed if the file is opened in a newer version of Excel. Learn more: https://go.microsoft.com/fwlink/?linkid=870924
Comment:
    Id antigo 567953</t>
      </text>
    </comment>
    <comment ref="AB1114" authorId="41" shapeId="0" xr:uid="{285F8F04-D864-4E7B-9E3E-E70F71E67374}">
      <text>
        <t>[Threaded comment]
Your version of Excel allows you to read this threaded comment; however, any edits to it will get removed if the file is opened in a newer version of Excel. Learn more: https://go.microsoft.com/fwlink/?linkid=870924
Comment:
    Id antigo 567962</t>
      </text>
    </comment>
    <comment ref="AB1115" authorId="42" shapeId="0" xr:uid="{5E293852-EB39-406C-BF40-9F243F4FA6B9}">
      <text>
        <t>[Threaded comment]
Your version of Excel allows you to read this threaded comment; however, any edits to it will get removed if the file is opened in a newer version of Excel. Learn more: https://go.microsoft.com/fwlink/?linkid=870924
Comment:
    Id antigo 567942</t>
      </text>
    </comment>
    <comment ref="AB1116" authorId="43" shapeId="0" xr:uid="{7C76B8E7-BB76-444E-999B-D0B16B710D43}">
      <text>
        <t>[Threaded comment]
Your version of Excel allows you to read this threaded comment; however, any edits to it will get removed if the file is opened in a newer version of Excel. Learn more: https://go.microsoft.com/fwlink/?linkid=870924
Comment:
    Id antigo 567942</t>
      </text>
    </comment>
    <comment ref="AB1138" authorId="44" shapeId="0" xr:uid="{7CF8AE48-91F7-4D25-905F-D127778AE3ED}">
      <text>
        <t>[Threaded comment]
Your version of Excel allows you to read this threaded comment; however, any edits to it will get removed if the file is opened in a newer version of Excel. Learn more: https://go.microsoft.com/fwlink/?linkid=870924
Comment:
    ID ANTIGO 567938</t>
      </text>
    </comment>
    <comment ref="AB1144" authorId="45" shapeId="0" xr:uid="{F084C7B3-D635-4EDB-9FA6-511140B74415}">
      <text>
        <t>[Threaded comment]
Your version of Excel allows you to read this threaded comment; however, any edits to it will get removed if the file is opened in a newer version of Excel. Learn more: https://go.microsoft.com/fwlink/?linkid=870924
Comment:
    ID ANTIGO 567939</t>
      </text>
    </comment>
    <comment ref="AB1203" authorId="46" shapeId="0" xr:uid="{F0674CA0-6382-4144-B77F-0A862FF69F04}">
      <text>
        <t>[Threaded comment]
Your version of Excel allows you to read this threaded comment; however, any edits to it will get removed if the file is opened in a newer version of Excel. Learn more: https://go.microsoft.com/fwlink/?linkid=870924
Comment:
    ID ANTIGO 567939</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<sst xmlns="http://schemas.openxmlformats.org/spreadsheetml/2006/main" count="45318" uniqueCount="4668">
  <si>
    <t>JFA</t>
  </si>
  <si>
    <t>HL5-D</t>
  </si>
  <si>
    <t>ATIVIDADE</t>
  </si>
  <si>
    <t>STATUS</t>
  </si>
  <si>
    <t>CONCLUÍDO</t>
  </si>
  <si>
    <t>FEVEREIRO</t>
  </si>
  <si>
    <t>MARÇO</t>
  </si>
  <si>
    <t>ABRIL</t>
  </si>
  <si>
    <t>TOTAL</t>
  </si>
  <si>
    <t>IDMETRO</t>
  </si>
  <si>
    <t>UFSIGLA</t>
  </si>
  <si>
    <t>TIPO</t>
  </si>
  <si>
    <t>PRED</t>
  </si>
  <si>
    <t>REG</t>
  </si>
  <si>
    <t>ESCOPO</t>
  </si>
  <si>
    <t>PER</t>
  </si>
  <si>
    <t>FLAG</t>
  </si>
  <si>
    <t>PROJETO_ESP</t>
  </si>
  <si>
    <t>EAP_METRO</t>
  </si>
  <si>
    <t>W10</t>
  </si>
  <si>
    <t>W11</t>
  </si>
  <si>
    <t>W12</t>
  </si>
  <si>
    <t>W13</t>
  </si>
  <si>
    <t>W14</t>
  </si>
  <si>
    <t>W15</t>
  </si>
  <si>
    <t>W16</t>
  </si>
  <si>
    <t>M2024EST_MGUNM_01</t>
  </si>
  <si>
    <t>MGUNM</t>
  </si>
  <si>
    <t> </t>
  </si>
  <si>
    <t>MG</t>
  </si>
  <si>
    <t>MARÇO_25_COMPROMISSO</t>
  </si>
  <si>
    <t>MAR</t>
  </si>
  <si>
    <t>SINC</t>
  </si>
  <si>
    <t>5G_500K -</t>
  </si>
  <si>
    <t>CONSTRUÇÃO/FORMATACAO</t>
  </si>
  <si>
    <t>CONSTRUÇÃO REDE</t>
  </si>
  <si>
    <t>P</t>
  </si>
  <si>
    <t>M2024_MGRMM_01</t>
  </si>
  <si>
    <t>MGRMM</t>
  </si>
  <si>
    <t>HL5-G</t>
  </si>
  <si>
    <t>MGBHN</t>
  </si>
  <si>
    <t>MARÇO_25_ANT_ABR</t>
  </si>
  <si>
    <t>NÃO</t>
  </si>
  <si>
    <t>5G_200K -</t>
  </si>
  <si>
    <t>R</t>
  </si>
  <si>
    <t>M2024EST_MGUAV_01</t>
  </si>
  <si>
    <t>MGUAV</t>
  </si>
  <si>
    <t>M2025_MGNPG_01</t>
  </si>
  <si>
    <t>MGNPG</t>
  </si>
  <si>
    <t>MGNRD</t>
  </si>
  <si>
    <t>5G_100K -</t>
  </si>
  <si>
    <t>VALIDACAO LIB.IMPLANTAÇÃO</t>
  </si>
  <si>
    <t>ATIVAÇÃO</t>
  </si>
  <si>
    <t>M2023_MGSLW_01</t>
  </si>
  <si>
    <t>MGSLW</t>
  </si>
  <si>
    <t>M2025_MGDBE_01</t>
  </si>
  <si>
    <t>MGDBE</t>
  </si>
  <si>
    <t>N/A</t>
  </si>
  <si>
    <t>M2024SMALL_MGCR2_01</t>
  </si>
  <si>
    <t>MGCR2</t>
  </si>
  <si>
    <t>SmallCell</t>
  </si>
  <si>
    <t>M2024SMALL_MGUC1_01</t>
  </si>
  <si>
    <t>MGUC1</t>
  </si>
  <si>
    <t>M2024SMALL_MGUC2_01</t>
  </si>
  <si>
    <t>MGUC2</t>
  </si>
  <si>
    <t>PROJETO METRO</t>
  </si>
  <si>
    <t>M2024SMALL_MGUC3_01</t>
  </si>
  <si>
    <t>MGUC3</t>
  </si>
  <si>
    <t>M2023_MGDSJ_01</t>
  </si>
  <si>
    <t>MGDSJ</t>
  </si>
  <si>
    <t>CONCESSÃO_CAPACIDADE - 5G_200K -</t>
  </si>
  <si>
    <t>M2024EST_MGSCZ_01</t>
  </si>
  <si>
    <t>MGSCZ</t>
  </si>
  <si>
    <t>MGCIN</t>
  </si>
  <si>
    <t>M2024EST_MGUMS_01</t>
  </si>
  <si>
    <t>MGUMS</t>
  </si>
  <si>
    <t>M2024EST_MGUPR_01</t>
  </si>
  <si>
    <t>MGUPR</t>
  </si>
  <si>
    <t>VALIDACAO DRAFT</t>
  </si>
  <si>
    <t>M2024EST_MGURS_01</t>
  </si>
  <si>
    <t>MGURS</t>
  </si>
  <si>
    <t>M2024_MGUC4_01</t>
  </si>
  <si>
    <t>MGUC4</t>
  </si>
  <si>
    <t>M2025_MGJBI_01</t>
  </si>
  <si>
    <t>MGJBI</t>
  </si>
  <si>
    <t>MGAPD</t>
  </si>
  <si>
    <t>M2024EST_MGTCN_01</t>
  </si>
  <si>
    <t>MGTCN</t>
  </si>
  <si>
    <t>M2024EST_MGUMN_01</t>
  </si>
  <si>
    <t>MGUMN</t>
  </si>
  <si>
    <t>M2023_MGGCU_01</t>
  </si>
  <si>
    <t>MGGCU</t>
  </si>
  <si>
    <t>M2025_MGJJO_01</t>
  </si>
  <si>
    <t>MGJJO</t>
  </si>
  <si>
    <t>ULA</t>
  </si>
  <si>
    <t>M2024_MGSLZ_01</t>
  </si>
  <si>
    <t>MGSLZ</t>
  </si>
  <si>
    <t>MGJSO</t>
  </si>
  <si>
    <t>ABR</t>
  </si>
  <si>
    <t>HL4</t>
  </si>
  <si>
    <t>M2024_MGKML_01</t>
  </si>
  <si>
    <t>MGKML</t>
  </si>
  <si>
    <t>MGCBP</t>
  </si>
  <si>
    <t>TAV -</t>
  </si>
  <si>
    <t>M2024_MGSNE_01</t>
  </si>
  <si>
    <t>MGSNE</t>
  </si>
  <si>
    <t>M2024_MGNVM_01</t>
  </si>
  <si>
    <t>MGNVM</t>
  </si>
  <si>
    <t>MGNLA</t>
  </si>
  <si>
    <t>M2025_MGJZM_01</t>
  </si>
  <si>
    <t>MGJZM</t>
  </si>
  <si>
    <t>MGSDE</t>
  </si>
  <si>
    <t>M2025_MGJJJA_01</t>
  </si>
  <si>
    <t>MGJJJ</t>
  </si>
  <si>
    <t>M2025_MGCBP_01</t>
  </si>
  <si>
    <t>M2025_MGSNG_01</t>
  </si>
  <si>
    <t>MGSNG</t>
  </si>
  <si>
    <t>MGSGT</t>
  </si>
  <si>
    <t>SLA</t>
  </si>
  <si>
    <t>GVS</t>
  </si>
  <si>
    <t>UBERABA</t>
  </si>
  <si>
    <t>GOV. VALADARES</t>
  </si>
  <si>
    <t>SETE LAGOAS</t>
  </si>
  <si>
    <t>UBERLANDIA</t>
  </si>
  <si>
    <t>b</t>
  </si>
  <si>
    <t>ELEMENTO</t>
  </si>
  <si>
    <t>MIGRADO</t>
  </si>
  <si>
    <t>PENDENTE</t>
  </si>
  <si>
    <t>Rádio</t>
  </si>
  <si>
    <t>Projetos</t>
  </si>
  <si>
    <t>FUSION</t>
  </si>
  <si>
    <t>CONSTRUÇÃO</t>
  </si>
  <si>
    <t>SITES</t>
  </si>
  <si>
    <t>PRAZO
ATIVAÇÃO</t>
  </si>
  <si>
    <t>(Vários itens)</t>
  </si>
  <si>
    <t>QTD SITES</t>
  </si>
  <si>
    <t>RÁDIO</t>
  </si>
  <si>
    <t>ATIVO</t>
  </si>
  <si>
    <t>REDE OK</t>
  </si>
  <si>
    <t>NA</t>
  </si>
  <si>
    <t>Total Geral</t>
  </si>
  <si>
    <t>ID_METRO</t>
  </si>
  <si>
    <t>HIERARQUIA</t>
  </si>
  <si>
    <t>TIPO_TRANSMISSAO</t>
  </si>
  <si>
    <t>TOPOLOGIA_METRO</t>
  </si>
  <si>
    <t>ENLACE</t>
  </si>
  <si>
    <t>Solução rádio ?</t>
  </si>
  <si>
    <t>Enlace</t>
  </si>
  <si>
    <t>Dist Construção B (km)</t>
  </si>
  <si>
    <t>Dist Formatação A (km)</t>
  </si>
  <si>
    <t>Observações Planejamento</t>
  </si>
  <si>
    <t>R$-RE TOTAL</t>
  </si>
  <si>
    <t>ID OBRA</t>
  </si>
  <si>
    <t>OBS</t>
  </si>
  <si>
    <t>seg 11/08/2025 11:59 - Atlas</t>
  </si>
  <si>
    <t>M2024EST_MGNSD_01</t>
  </si>
  <si>
    <t>FO ESTRUTURANTE</t>
  </si>
  <si>
    <t>MGNLV-MGNSD</t>
  </si>
  <si>
    <t>AVALIAR R.E e RD</t>
  </si>
  <si>
    <t>Sim</t>
  </si>
  <si>
    <t>MGNSD-MGNCC</t>
  </si>
  <si>
    <t>Canalização 3,6km</t>
  </si>
  <si>
    <t>RD015040</t>
  </si>
  <si>
    <t>BUSCANDO REUSO</t>
  </si>
  <si>
    <t>M2024_MGPQV_01</t>
  </si>
  <si>
    <t>REUSO FO</t>
  </si>
  <si>
    <t>MGDVE-MGPQV</t>
  </si>
  <si>
    <t>MGPQV-MGMAU</t>
  </si>
  <si>
    <t>Implantação 48 Postes</t>
  </si>
  <si>
    <t>RD015041</t>
  </si>
  <si>
    <t>M2024EST_MGPTA_01</t>
  </si>
  <si>
    <t>MGFEN-MGPTA</t>
  </si>
  <si>
    <t>Não</t>
  </si>
  <si>
    <t>Inviável sem visada para MGFEN / Região central de BH com muito prédios alto nas linhas de visada.</t>
  </si>
  <si>
    <t>Canalização MD 0,6km + 0,2 MND / Area de Sombra</t>
  </si>
  <si>
    <t>´-</t>
  </si>
  <si>
    <t>PROTEÇÃO RD INVIÁVEL</t>
  </si>
  <si>
    <t>M2024_MGOUX </t>
  </si>
  <si>
    <t>MGOPP-MGOUX</t>
  </si>
  <si>
    <t>MGOUX-MGOUT</t>
  </si>
  <si>
    <t>Canalização 0,3km</t>
  </si>
  <si>
    <t>RD015038</t>
  </si>
  <si>
    <t>M2024EST_MGFIL_01</t>
  </si>
  <si>
    <t>MGCTP-MGFIL</t>
  </si>
  <si>
    <t>Inviável sem visada para MGCTP ou outros do anel / MGFIL é um poste sencilo de 15m.</t>
  </si>
  <si>
    <t>Solução Radio Estruturante</t>
  </si>
  <si>
    <t>-</t>
  </si>
  <si>
    <t>INVIÁVEL SOLUÇÃO DE RÁDIO NO ESTRUTURANTE</t>
  </si>
  <si>
    <t>M2024EST_MGSMV_01</t>
  </si>
  <si>
    <t>MGEDO-MGSMV</t>
  </si>
  <si>
    <t>MGSMV-MGEDO</t>
  </si>
  <si>
    <t>RD015045</t>
  </si>
  <si>
    <t>M2024EST_MGUDE_01</t>
  </si>
  <si>
    <t>MGBET-MGUDE</t>
  </si>
  <si>
    <t>MGUDE-MGBET</t>
  </si>
  <si>
    <t>Canalização 1,3 MD + 0,1 MND + Implantação 12 Postes</t>
  </si>
  <si>
    <t>RD015046</t>
  </si>
  <si>
    <t>M2024EST_MGNUC_01</t>
  </si>
  <si>
    <t>MGSCN-MGNUC</t>
  </si>
  <si>
    <t>Inviável / Visada apenas para MGSVC que está Flat para MGSCN</t>
  </si>
  <si>
    <t>Não existe caminho físico para proteção</t>
  </si>
  <si>
    <t>Prior</t>
  </si>
  <si>
    <t>MUNICIPIO</t>
  </si>
  <si>
    <t>SITE</t>
  </si>
  <si>
    <t>Topologia</t>
  </si>
  <si>
    <t>alvará</t>
  </si>
  <si>
    <t>ID</t>
  </si>
  <si>
    <t>status</t>
  </si>
  <si>
    <t>X</t>
  </si>
  <si>
    <t>OO</t>
  </si>
  <si>
    <t>Uberlândia</t>
  </si>
  <si>
    <t>MGUSO</t>
  </si>
  <si>
    <t>MGUTP-MGUSO-MGUTP</t>
  </si>
  <si>
    <t>ok</t>
  </si>
  <si>
    <t>SIM CANALIZAR</t>
  </si>
  <si>
    <t>MGUBR</t>
  </si>
  <si>
    <t>MGUTP-MGUBR-MGUTP</t>
  </si>
  <si>
    <t>MGCJN</t>
  </si>
  <si>
    <t>MGUTP-MGCJN-MGUTP</t>
  </si>
  <si>
    <t>HL5D</t>
  </si>
  <si>
    <t>MGCJN-MGUNM-MGCJN</t>
  </si>
  <si>
    <t>MGCJN-MGUMS-MGCJN</t>
  </si>
  <si>
    <t>MGUBR-MGCIN-MGUBR</t>
  </si>
  <si>
    <t>MGGML</t>
  </si>
  <si>
    <t>MGUBR-MGGML-MGUBR</t>
  </si>
  <si>
    <t>MGUAC</t>
  </si>
  <si>
    <t>MGUBR-MGUAC-MGUBR</t>
  </si>
  <si>
    <t>MGUMH</t>
  </si>
  <si>
    <t>MGUBR-MGUMH-MGUBR</t>
  </si>
  <si>
    <t>MGUPB</t>
  </si>
  <si>
    <t>MGUBR-MGUPB-MGUBR</t>
  </si>
  <si>
    <t>não</t>
  </si>
  <si>
    <t>MGAVN</t>
  </si>
  <si>
    <t>MGUSO-MGAVN-MGUSO</t>
  </si>
  <si>
    <t>MGGDN</t>
  </si>
  <si>
    <t>MGUSO-MGGDN-MGUSO</t>
  </si>
  <si>
    <t>MGACI</t>
  </si>
  <si>
    <t>MGUTP-MGACI-MGUTP</t>
  </si>
  <si>
    <t>MGFIN</t>
  </si>
  <si>
    <t>MGUTP-MGFIN-MGUTP</t>
  </si>
  <si>
    <t>MGUAP</t>
  </si>
  <si>
    <t>MGUTP-MGUAP-MGUTP/MGUTP</t>
  </si>
  <si>
    <t>MGUFU</t>
  </si>
  <si>
    <t>MGUTP-MGUFU-MGUTP/MGUTP</t>
  </si>
  <si>
    <t>HL5G</t>
  </si>
  <si>
    <t>MGUJR</t>
  </si>
  <si>
    <t>MGCJN-MGUJR-MGCJN</t>
  </si>
  <si>
    <t>ATENDIMENTO RADIO</t>
  </si>
  <si>
    <t>MGUTB</t>
  </si>
  <si>
    <t>MGCJN-MGUTB-MGCJN</t>
  </si>
  <si>
    <t>MGPLN</t>
  </si>
  <si>
    <t>MGCJN-MGPLN-MGCJN</t>
  </si>
  <si>
    <t>SIM</t>
  </si>
  <si>
    <t>MGUVU</t>
  </si>
  <si>
    <t>MGCJN-MGUVU-MGCJN</t>
  </si>
  <si>
    <t>MGUPN</t>
  </si>
  <si>
    <t>MGUMS-MGUPN-MGUMS</t>
  </si>
  <si>
    <t>NÃO TEM CANALIZAÇÃO NO DRAFT</t>
  </si>
  <si>
    <t>MGUJC</t>
  </si>
  <si>
    <t>MGCJN-MGUJC-MGCJN</t>
  </si>
  <si>
    <t>MGLUN-MGTCN-MGLUN</t>
  </si>
  <si>
    <t>MGUVM</t>
  </si>
  <si>
    <t>MGCIN-MGUVM-MGCIN</t>
  </si>
  <si>
    <t>MGCIN-MGSCZ-MGCIN</t>
  </si>
  <si>
    <t>MGOSC</t>
  </si>
  <si>
    <t>MGUBR-MGOSC-MGURB</t>
  </si>
  <si>
    <t>MGUPD</t>
  </si>
  <si>
    <t>MGUBR-MGUPD-MGUBR</t>
  </si>
  <si>
    <t>CANCELADO</t>
  </si>
  <si>
    <t>MGULZ</t>
  </si>
  <si>
    <t>MGUBR-MGULZ-MGUBR</t>
  </si>
  <si>
    <t>MGCLN</t>
  </si>
  <si>
    <t>MGUBR-MGCLN-MGUBR</t>
  </si>
  <si>
    <t>MGUMU</t>
  </si>
  <si>
    <t>MGUAC-MGUMU-MGUAC</t>
  </si>
  <si>
    <t>MGBRN</t>
  </si>
  <si>
    <t>MGUBR-MGBRN-MGUBR</t>
  </si>
  <si>
    <t>MGSHN</t>
  </si>
  <si>
    <t>MGTYN-MGSHN-MGTYN</t>
  </si>
  <si>
    <t>MGCGB</t>
  </si>
  <si>
    <t>MGGML-MGCGB-MGGML</t>
  </si>
  <si>
    <t>MGUXJ</t>
  </si>
  <si>
    <t>MGGDN-MGUXJ-MGGDN</t>
  </si>
  <si>
    <t>MGUDA</t>
  </si>
  <si>
    <t>MGAVN-MGUDA-MGAVN</t>
  </si>
  <si>
    <t>MGUMO</t>
  </si>
  <si>
    <t>MGAVN-MGUMO-MGAVN</t>
  </si>
  <si>
    <t>MGRAL</t>
  </si>
  <si>
    <t>MGAVN-MGRAL-MGAVN</t>
  </si>
  <si>
    <t>MGRBN</t>
  </si>
  <si>
    <t>MGUTP-MGRBN-MGUTP</t>
  </si>
  <si>
    <t>MGUSA</t>
  </si>
  <si>
    <t>MGUTP-MGUSA-MGUTP</t>
  </si>
  <si>
    <t>MGULI</t>
  </si>
  <si>
    <t>MGUTP-MGULI-MGUTP</t>
  </si>
  <si>
    <t>MGUDD</t>
  </si>
  <si>
    <t>MGUTP-MGUDD-MGUTP</t>
  </si>
  <si>
    <t>MGLDN</t>
  </si>
  <si>
    <t>MGUTP-MGLDN-MGUTP</t>
  </si>
  <si>
    <t>MGULA</t>
  </si>
  <si>
    <t>MGUTP-MGULA-MGUTP</t>
  </si>
  <si>
    <t>MGUBM</t>
  </si>
  <si>
    <t>MGUTP-MGUBM-MGTBN-MGUTP</t>
  </si>
  <si>
    <t>MGTBN</t>
  </si>
  <si>
    <t>MGINN</t>
  </si>
  <si>
    <t>MGUTP-MGINN-MGUTP</t>
  </si>
  <si>
    <t>MGUAD</t>
  </si>
  <si>
    <t>MGUTP-MGUAD-MGUTP</t>
  </si>
  <si>
    <t>MGUIP</t>
  </si>
  <si>
    <t>MGUNM-MGUIP-MGUNM</t>
  </si>
  <si>
    <t>MGUTM</t>
  </si>
  <si>
    <t>MGUMS-MGUTM</t>
  </si>
  <si>
    <t>MGRON</t>
  </si>
  <si>
    <t>MGUPB-MGRON-MGUPB</t>
  </si>
  <si>
    <t>MGJBN</t>
  </si>
  <si>
    <t>MGUPB-MGJBN-MGUPB</t>
  </si>
  <si>
    <t>MGALN</t>
  </si>
  <si>
    <t>MGUMH-MGALN-MGUMH</t>
  </si>
  <si>
    <t>MGOSD</t>
  </si>
  <si>
    <t>MGUBR-MGOSD-MGUBR</t>
  </si>
  <si>
    <t>MGUES</t>
  </si>
  <si>
    <t>MGUPB-MGUES-MGUPB</t>
  </si>
  <si>
    <t>MGUJS</t>
  </si>
  <si>
    <t>MGGDN-MGUJS-MGGDN</t>
  </si>
  <si>
    <t>MGUJK</t>
  </si>
  <si>
    <t>MGGDN-MGUJK-MGGDN</t>
  </si>
  <si>
    <t>MGUSM</t>
  </si>
  <si>
    <t>MGUSO-MGUSM-MGUSO</t>
  </si>
  <si>
    <t>MGUSE</t>
  </si>
  <si>
    <t>MGUSO-MGUSE-MGUSO</t>
  </si>
  <si>
    <t>MGUSZ</t>
  </si>
  <si>
    <t>MGUSO-MGUSZ-MGUSO</t>
  </si>
  <si>
    <t>MGULB</t>
  </si>
  <si>
    <t>MGUSO-MGULB-MGUSO</t>
  </si>
  <si>
    <t>MGUOB</t>
  </si>
  <si>
    <t>MGFIN-MGUOB-MGFIN</t>
  </si>
  <si>
    <t>MGUJI</t>
  </si>
  <si>
    <t>MGFIN-MGUJI-MGFIN</t>
  </si>
  <si>
    <t>LOCAL</t>
  </si>
  <si>
    <t>M2024EST_MGAES_01</t>
  </si>
  <si>
    <t>M2024EST_MGAPS_01</t>
  </si>
  <si>
    <t>M2024EST_MGBGO_01</t>
  </si>
  <si>
    <t>M2024EST_MGBTM_01</t>
  </si>
  <si>
    <t>M2024EST_MGCUC_01</t>
  </si>
  <si>
    <t>M2024EST_MGHGA_01</t>
  </si>
  <si>
    <t>M2025EST_MGSML_01</t>
  </si>
  <si>
    <t>M2025EST_MGSLN_01</t>
  </si>
  <si>
    <t>M2025EST_MGARN_01</t>
  </si>
  <si>
    <t>M2025EST_MGGBV_01</t>
  </si>
  <si>
    <t>M2025EST_MGVBT_01</t>
  </si>
  <si>
    <t>M2025EST_MGGDI_01</t>
  </si>
  <si>
    <t>M2025EST_MGGRI_01</t>
  </si>
  <si>
    <t>M2025EST_MGGVS_01</t>
  </si>
  <si>
    <t>M2025EST_MGLOU_01</t>
  </si>
  <si>
    <t>M2025EST_MGSEE_01</t>
  </si>
  <si>
    <t>M2025EST_MGSLW_01</t>
  </si>
  <si>
    <t>M2025EST_MGSCT_01</t>
  </si>
  <si>
    <t>M2025EST_MGSBU_01</t>
  </si>
  <si>
    <t>M2025EST_MGBTI_01</t>
  </si>
  <si>
    <t>M2025EST_MGSDZ_01</t>
  </si>
  <si>
    <t>M2025EST_MGSLT_01</t>
  </si>
  <si>
    <t>M2025EST_MGSED_01</t>
  </si>
  <si>
    <t>M2025EST_MGSXX_01</t>
  </si>
  <si>
    <t>M2025EST_MGSLX_01</t>
  </si>
  <si>
    <t>M2025EST_MGSLM_01</t>
  </si>
  <si>
    <t>M2025EST_MGSBL_01</t>
  </si>
  <si>
    <t>M2025EST_MGOBO_01</t>
  </si>
  <si>
    <t>M2025EST_MGJPN_01</t>
  </si>
  <si>
    <t xml:space="preserve">M2025EST_MGVIN_01 </t>
  </si>
  <si>
    <t>M2025EST_MGUCR_01</t>
  </si>
  <si>
    <t xml:space="preserve">M2025EST_MGURA_01 </t>
  </si>
  <si>
    <t xml:space="preserve">M2025EST_MGVON_01 </t>
  </si>
  <si>
    <t>M2025EST_MGUJM_01</t>
  </si>
  <si>
    <t>M2025EST_MGVMN_01</t>
  </si>
  <si>
    <t>M2025EST_MGUAP_01</t>
  </si>
  <si>
    <t>M2025EST_MGBRN_01</t>
  </si>
  <si>
    <t>M2025EST_MGUBM_01</t>
  </si>
  <si>
    <t>M2025EST_MGUAD_01</t>
  </si>
  <si>
    <t>M2025EST_MGUSU_01</t>
  </si>
  <si>
    <t>M2025EST_MGUSP_01</t>
  </si>
  <si>
    <t>M2025EST_MGCLN_01</t>
  </si>
  <si>
    <t>M2025EST_MGPLN_01</t>
  </si>
  <si>
    <t>M2025EST_MGUVU_01</t>
  </si>
  <si>
    <t>M2025EST_MGSCZ_01</t>
  </si>
  <si>
    <t>M2025EST_MGCGB_01</t>
  </si>
  <si>
    <t>M2025EST_MGUDD_01</t>
  </si>
  <si>
    <t>M2025EST_MGULA_01</t>
  </si>
  <si>
    <t>M2025EST_MGUIP_01</t>
  </si>
  <si>
    <t>M2025EST_MGRON_01</t>
  </si>
  <si>
    <t>M2025EST_MGUJI_01</t>
  </si>
  <si>
    <t>M2025EST_MGUMS_01</t>
  </si>
  <si>
    <t>M2025EST_MGFIN_01</t>
  </si>
  <si>
    <t>M2025EST_MGUTB_01</t>
  </si>
  <si>
    <t>M2025EST_MGUJC_01</t>
  </si>
  <si>
    <t>M2025EST_MGUMU_01</t>
  </si>
  <si>
    <t>M2025EST_MGRBN_01</t>
  </si>
  <si>
    <t>M2025EST_MGLDN_01</t>
  </si>
  <si>
    <t>M2025EST_MGTBN_01</t>
  </si>
  <si>
    <t>M2025EST_MGINN_01</t>
  </si>
  <si>
    <t>M2025EST_MGCCN_01</t>
  </si>
  <si>
    <t>M2025EST_MGUSM_01</t>
  </si>
  <si>
    <t>M2025EST_MGUSZ_01</t>
  </si>
  <si>
    <t>M2025EST_MGGDN_01</t>
  </si>
  <si>
    <t>M2025EST_MGUPD_01</t>
  </si>
  <si>
    <t>M2025EST_MGUSA_01</t>
  </si>
  <si>
    <t>M2025EST_MGUTM_01</t>
  </si>
  <si>
    <t>M2025EST_MGALN_01</t>
  </si>
  <si>
    <t>M2025EST_MGOSD_01</t>
  </si>
  <si>
    <t>M2025EST_MGUJS_01</t>
  </si>
  <si>
    <t>M2025EST_MGULZ_01</t>
  </si>
  <si>
    <t>M2025EST_MGULI_01</t>
  </si>
  <si>
    <t>M2025EST_MGUJK_01</t>
  </si>
  <si>
    <t>M2025EST_MGUSE_01</t>
  </si>
  <si>
    <t>M2025EST_MGULB_01</t>
  </si>
  <si>
    <t>M2025EST_MGUMH_01</t>
  </si>
  <si>
    <t>M2025EST_MGUJR_01</t>
  </si>
  <si>
    <t>M2025EST_MGUVM_01</t>
  </si>
  <si>
    <t>M2025EST_MGUDA_01</t>
  </si>
  <si>
    <t>M2025EST_MGACI_01</t>
  </si>
  <si>
    <t>M2025EST_MGUFU_01</t>
  </si>
  <si>
    <t>M2025EST_MGUPN_01</t>
  </si>
  <si>
    <t>HL4_USO_25</t>
  </si>
  <si>
    <t>HL4_UBR_25</t>
  </si>
  <si>
    <t>M2025EST_MGCIN_01</t>
  </si>
  <si>
    <t>M2025EST_MGTYN_01</t>
  </si>
  <si>
    <t>HL4_CJN_25</t>
  </si>
  <si>
    <t>M2025EST_MGUAC_01</t>
  </si>
  <si>
    <t>M2025EST_MGUPB_01</t>
  </si>
  <si>
    <t>M2025EST_MGUMO_01</t>
  </si>
  <si>
    <t>M2025EST_MGAVN_01</t>
  </si>
  <si>
    <t>M2025EST_MGUAV_01</t>
  </si>
  <si>
    <t>M2025EST_MGTCN_01</t>
  </si>
  <si>
    <t>Visão Geral - Estruturante MG [ ENTREGA FIBRA ]</t>
  </si>
  <si>
    <t>KM</t>
  </si>
  <si>
    <t>QTD SITE
Previsto</t>
  </si>
  <si>
    <t>QTD SITE
Fibra OK</t>
  </si>
  <si>
    <t>QTD SITE
Backlog</t>
  </si>
  <si>
    <t>EMPRESA CLASSE L</t>
  </si>
  <si>
    <t>FASE</t>
  </si>
  <si>
    <t>PREV. CONCLUSÃO</t>
  </si>
  <si>
    <t>EVOLUÇÃO
REDE</t>
  </si>
  <si>
    <t>&lt;=</t>
  </si>
  <si>
    <t>CRONOGRAMA DIÁRIO</t>
  </si>
  <si>
    <t>MGSLA</t>
  </si>
  <si>
    <t>1 - HL4</t>
  </si>
  <si>
    <t>2 - HL5D</t>
  </si>
  <si>
    <t>3 - HL5G</t>
  </si>
  <si>
    <t>MGSLU</t>
  </si>
  <si>
    <t>MGBET</t>
  </si>
  <si>
    <t>MGNLV</t>
  </si>
  <si>
    <t>MGSAG</t>
  </si>
  <si>
    <t>MGSCN</t>
  </si>
  <si>
    <t>MGVSO</t>
  </si>
  <si>
    <t>MGBCZ</t>
  </si>
  <si>
    <t>MGIIE</t>
  </si>
  <si>
    <t>MGRNJ</t>
  </si>
  <si>
    <t>MGVWL</t>
  </si>
  <si>
    <t>MGG37</t>
  </si>
  <si>
    <t>MGESL</t>
  </si>
  <si>
    <t>MGBWE</t>
  </si>
  <si>
    <t>MGBAM</t>
  </si>
  <si>
    <t>MGBHF</t>
  </si>
  <si>
    <t>MGBPC</t>
  </si>
  <si>
    <t>MGLUE</t>
  </si>
  <si>
    <t>MGFLR</t>
  </si>
  <si>
    <t>MGJCT</t>
  </si>
  <si>
    <t>HL4 (500K)</t>
  </si>
  <si>
    <t>HL5D (500K)</t>
  </si>
  <si>
    <t>HL5G (500K)</t>
  </si>
  <si>
    <t>MGI04</t>
  </si>
  <si>
    <t>MGIVA</t>
  </si>
  <si>
    <t>MGJFG</t>
  </si>
  <si>
    <t>MGUTP</t>
  </si>
  <si>
    <t>MGLUN</t>
  </si>
  <si>
    <t>Total Construído</t>
  </si>
  <si>
    <t>500k</t>
  </si>
  <si>
    <t>ESTRUTURANTE - ENTREGA DE FIBRA</t>
  </si>
  <si>
    <t>Total
KM</t>
  </si>
  <si>
    <t>Prev. Conclusão</t>
  </si>
  <si>
    <t>EVOLUÇÃO</t>
  </si>
  <si>
    <t>REAL</t>
  </si>
  <si>
    <t>ATÉ 05/08</t>
  </si>
  <si>
    <t>ICOMON MG</t>
  </si>
  <si>
    <t xml:space="preserve">Em construção </t>
  </si>
  <si>
    <t>TLM MG</t>
  </si>
  <si>
    <t>MOP</t>
  </si>
  <si>
    <t>TELEMONT MANUT.</t>
  </si>
  <si>
    <t>Concluído</t>
  </si>
  <si>
    <t>Total KM</t>
  </si>
  <si>
    <t>ESTRUTURANTE - ATIVAÇÃO</t>
  </si>
  <si>
    <t>QTD SITE
ATIVO</t>
  </si>
  <si>
    <t>QTD SITE
Backlog
ATIVAÇÃO</t>
  </si>
  <si>
    <t>CRONOGRAMA</t>
  </si>
  <si>
    <t>ATÉ 30/07</t>
  </si>
  <si>
    <t>Em Ativação</t>
  </si>
  <si>
    <t>TLM MG/ICOMON SP</t>
  </si>
  <si>
    <t>SETEMBRO</t>
  </si>
  <si>
    <t>OUTUBRO</t>
  </si>
  <si>
    <t>CRONOGRAMA SEMANA</t>
  </si>
  <si>
    <t>ATÉ JUL/24</t>
  </si>
  <si>
    <t>TELEMONT MG</t>
  </si>
  <si>
    <t>Projeto</t>
  </si>
  <si>
    <t>FASE 3</t>
  </si>
  <si>
    <t>FASE 2</t>
  </si>
  <si>
    <t>Contagem de STATUS</t>
  </si>
  <si>
    <t>Rótulos de Coluna</t>
  </si>
  <si>
    <t>Rótulos de Linha</t>
  </si>
  <si>
    <t>PATROCÍNIO_2025</t>
  </si>
  <si>
    <t>PREDECESSOR</t>
  </si>
  <si>
    <t>PREVISTO</t>
  </si>
  <si>
    <t>RÁDIO ATIVAR</t>
  </si>
  <si>
    <t>DUAS ALÇAS</t>
  </si>
  <si>
    <t>NOVO 
PRAZO REDE</t>
  </si>
  <si>
    <t>DATA
REDE OK</t>
  </si>
  <si>
    <t>DATA_FIM MIGRAÇÃO</t>
  </si>
  <si>
    <t>3a ALÇA OK?</t>
  </si>
  <si>
    <t>PRAZO REDE</t>
  </si>
  <si>
    <t>TOPOLOGIA
ESTRUTURANTE</t>
  </si>
  <si>
    <t>EQUIPAMENTO</t>
  </si>
  <si>
    <t>HL4-PREDECESSOR</t>
  </si>
  <si>
    <t>STATUS - PREDECESSOR</t>
  </si>
  <si>
    <t>LOCALIDADE</t>
  </si>
  <si>
    <t>LOCALIDADE MACRO</t>
  </si>
  <si>
    <t>OBS: CONSTRUÇÃO DE REDE</t>
  </si>
  <si>
    <t>OBS: ATIVAÇÃO</t>
  </si>
  <si>
    <t>PRIORIDADE
[ PROJ. E2E ]</t>
  </si>
  <si>
    <t>STATUS REGIONAL</t>
  </si>
  <si>
    <t>PRAZO RE REVISADO</t>
  </si>
  <si>
    <t>PRAZO ATIVAÇÃO</t>
  </si>
  <si>
    <t>EMPRESA</t>
  </si>
  <si>
    <t>WRE</t>
  </si>
  <si>
    <t>W MIGRAÇÃO</t>
  </si>
  <si>
    <t>ANO</t>
  </si>
  <si>
    <t>ID OSP</t>
  </si>
  <si>
    <t>Fila draft</t>
  </si>
  <si>
    <t>STATUS ESTRUTURANTE</t>
  </si>
  <si>
    <t>RÁDIO/PRAZO</t>
  </si>
  <si>
    <t>PRIORIDADE RÁDIO</t>
  </si>
  <si>
    <t>PRIORIDADE RÁDIO2</t>
  </si>
  <si>
    <t>ATUALIZAÇÃO RODRIGO</t>
  </si>
  <si>
    <t>DATA ENTREGA RÁDIO</t>
  </si>
  <si>
    <t>VALIDAÇÃO PROTEÇÃO RÁDIO/REDE</t>
  </si>
  <si>
    <t>STATUS_REDE</t>
  </si>
  <si>
    <t>Data_RE_CONGELADA</t>
  </si>
  <si>
    <t>DATA_ATIVAÇÃO_Congelada</t>
  </si>
  <si>
    <t>SITE CRITICO</t>
  </si>
  <si>
    <t>STATUS CONGELADO</t>
  </si>
  <si>
    <t>RESPONSÁVEIS</t>
  </si>
  <si>
    <t>PARETO REDE</t>
  </si>
  <si>
    <t>STATUS PVCO</t>
  </si>
  <si>
    <t>CHAVE_ARTHUR</t>
  </si>
  <si>
    <t xml:space="preserve">COORDENADOR </t>
  </si>
  <si>
    <t>VISTORIA</t>
  </si>
  <si>
    <t>ENERGIA</t>
  </si>
  <si>
    <t>BATERIA</t>
  </si>
  <si>
    <t>CLIMA</t>
  </si>
  <si>
    <t>PROTEÇÃO</t>
  </si>
  <si>
    <t>GMG</t>
  </si>
  <si>
    <t>VISTORIA SITES ATIVOS</t>
  </si>
  <si>
    <t>STATUS2</t>
  </si>
  <si>
    <t>x</t>
  </si>
  <si>
    <t>x2</t>
  </si>
  <si>
    <t>OBS RODRIGO</t>
  </si>
  <si>
    <t>MGJFD</t>
  </si>
  <si>
    <t>M2025EST_MGJFD_01</t>
  </si>
  <si>
    <t>ATIVO PEND. RÁDIO</t>
  </si>
  <si>
    <t>FLAT</t>
  </si>
  <si>
    <r>
      <t>MGIVA-MGJFD-</t>
    </r>
    <r>
      <rPr>
        <sz val="10"/>
        <color rgb="FFFF0000"/>
        <rFont val="Aptos Narrow"/>
        <family val="2"/>
      </rPr>
      <t>RD IVA</t>
    </r>
  </si>
  <si>
    <t>HL5G_2025</t>
  </si>
  <si>
    <t>JUIZ DE FORA_2025</t>
  </si>
  <si>
    <t>CONSTRUÍDO EM 2024 NA MESMA TOPOLOGIA E HIERARQUIA 2025</t>
  </si>
  <si>
    <t>26/09/25 - Ativo sem proteção usando a FO contruída, proteção aguardando obra do rádio. 21/07 - Já foi ativo na topologia do estruturante usando as fibras construídas aguardando obra do rádio para fechar proteção</t>
  </si>
  <si>
    <t>Aprovado HQ</t>
  </si>
  <si>
    <t>VALIDAR TESTE RÁDIO RODRIGO/RÁDIO NÃO INSTALADO</t>
  </si>
  <si>
    <t>21/08</t>
  </si>
  <si>
    <t>CONSTRUÍDO</t>
  </si>
  <si>
    <t>500K</t>
  </si>
  <si>
    <t>NÃO LOC</t>
  </si>
  <si>
    <t>HL5G_2025MGJFD</t>
  </si>
  <si>
    <t>ADRIANO SIQUEIRA</t>
  </si>
  <si>
    <t>OK</t>
  </si>
  <si>
    <t>NOK</t>
  </si>
  <si>
    <t>RADIO NOK</t>
  </si>
  <si>
    <t>LIBERADO ATIVAÇÃO</t>
  </si>
  <si>
    <t>MGRGX</t>
  </si>
  <si>
    <t>M2024EST_MGRGX_01</t>
  </si>
  <si>
    <t>MGRAP-MGRGX-MGRAP</t>
  </si>
  <si>
    <t>MGRAP</t>
  </si>
  <si>
    <t>Ativo</t>
  </si>
  <si>
    <t>BELO HORIZONTE</t>
  </si>
  <si>
    <t>10/11/2025 - Arthur: solicitado revalidação de draft, ficou dentro do custo
P251953/0922; Aguardando projeto
06/03/2026 - SITE DESATIVADO NA SMTX</t>
  </si>
  <si>
    <t>PENDENTE REDE</t>
  </si>
  <si>
    <t>Regional</t>
  </si>
  <si>
    <t>VALIDAÇÃO DE DRAFT</t>
  </si>
  <si>
    <t>MG34M</t>
  </si>
  <si>
    <t>M2024EST_MG34M_01</t>
  </si>
  <si>
    <t>ATIVO - RÁDIO</t>
  </si>
  <si>
    <t>RADIO</t>
  </si>
  <si>
    <t>NOVA LIMA</t>
  </si>
  <si>
    <t>SEM AÇÃO RE</t>
  </si>
  <si>
    <t>ENGENHARIA RÁDIO</t>
  </si>
  <si>
    <t>RÁDIO ATIVO</t>
  </si>
  <si>
    <t>VALIDAR PREDECESSOR ELISANGÊLA</t>
  </si>
  <si>
    <t>ENGENHARIA TX</t>
  </si>
  <si>
    <t>ADRIANO INÁCIO</t>
  </si>
  <si>
    <t>MGAAC</t>
  </si>
  <si>
    <t>M2024EST_MGAAC_01</t>
  </si>
  <si>
    <t>COLOCALIZADO</t>
  </si>
  <si>
    <t>MGSAG-MGMCJ-MGAAC-MGSAG</t>
  </si>
  <si>
    <t>ATIVO COM PROTEÇÃO TOPOLOGIA ESTRUT (VALIDAÇÃO ARTHUR 09/10)</t>
  </si>
  <si>
    <t>Empreiteira</t>
  </si>
  <si>
    <t>O&amp;M</t>
  </si>
  <si>
    <t>MGAAL</t>
  </si>
  <si>
    <t>M2024EST_MGAAL_01</t>
  </si>
  <si>
    <t>MGABR-MGAAL-MGABR</t>
  </si>
  <si>
    <t>MGABR</t>
  </si>
  <si>
    <t>Ativo HL4 / Falta HL5D</t>
  </si>
  <si>
    <t>REDE ENTREGUE CONFORME TOPOLOGIA ESTRUTURANTE</t>
  </si>
  <si>
    <t>PENDENCIA PROJETO</t>
  </si>
  <si>
    <t>PENDENTE ACESSO</t>
  </si>
  <si>
    <t>MGAAM</t>
  </si>
  <si>
    <t>M2024EST_MGAAM_01</t>
  </si>
  <si>
    <t>MGBLO-MGAAM-MGABP-MGBLO</t>
  </si>
  <si>
    <t>MGBLO</t>
  </si>
  <si>
    <t>REPARO TRATADO PELO TELEMONT</t>
  </si>
  <si>
    <t>ICOMON SP</t>
  </si>
  <si>
    <t>MGABC</t>
  </si>
  <si>
    <t>M2023_MGABC_01</t>
  </si>
  <si>
    <t>MGJAA-MGUDO-MGABC-MGJAA</t>
  </si>
  <si>
    <t>MGJAA</t>
  </si>
  <si>
    <t>ATIVO COM  PROTEÇÃO TOPOLOGIA ESTRUT - LANÇAMENTO</t>
  </si>
  <si>
    <t>ICOMON SP / MOP</t>
  </si>
  <si>
    <t>MGABP</t>
  </si>
  <si>
    <t>M2024EST_MGABP_01</t>
  </si>
  <si>
    <t>M2023EST_MGABR_01</t>
  </si>
  <si>
    <t>MGSAG-MGABR-MGSAG / MGSAG-MGABR</t>
  </si>
  <si>
    <t xml:space="preserve">ATIVO PEND. 3ª ALÇA </t>
  </si>
  <si>
    <t>MGUTP-MGACI-MGUTP/MGUTP</t>
  </si>
  <si>
    <t>HL5D_2025</t>
  </si>
  <si>
    <t>UBERLÂNDIA_2025</t>
  </si>
  <si>
    <t>12/11/2025 - Entregue FLAT, construção da proteção em construção, previsto 25/11/2025.</t>
  </si>
  <si>
    <t xml:space="preserve">19/11/2025 - Ativo em duas vias. Aguarda a terceira via. </t>
  </si>
  <si>
    <t>LINKO</t>
  </si>
  <si>
    <t>ALTO CUSTO</t>
  </si>
  <si>
    <t>VALIDACAO DE DRAFT</t>
  </si>
  <si>
    <t>REGIONAL</t>
  </si>
  <si>
    <t>EM ANÁLISE</t>
  </si>
  <si>
    <t>HL5D (500K)MGACI</t>
  </si>
  <si>
    <t>LUIZ BERNARDINI</t>
  </si>
  <si>
    <t>MGACE</t>
  </si>
  <si>
    <t>M2024EST_MGACE_01</t>
  </si>
  <si>
    <t>MGTRO-MGACE-MGTRO</t>
  </si>
  <si>
    <t>MGTRO</t>
  </si>
  <si>
    <t>CONTAGEM</t>
  </si>
  <si>
    <t>REDE ENTREGUE, VALIDAÇÃO E-MAIL TELEMONT 15/10</t>
  </si>
  <si>
    <t>MGASO</t>
  </si>
  <si>
    <t>M2023EST_MGASO_01</t>
  </si>
  <si>
    <t>MGBHF-MGASO-MGBHF / MGBHF-MGASO</t>
  </si>
  <si>
    <t>ATIVO COM  PROTEÇÃO TOPOLOGIA ESTRUT (WSP)</t>
  </si>
  <si>
    <t>MGBAR</t>
  </si>
  <si>
    <t>M2023_MGBAR_01</t>
  </si>
  <si>
    <t>MGRNC-MGRNX-MGRIL-MGBAR-MGRNC</t>
  </si>
  <si>
    <t>MGRNC</t>
  </si>
  <si>
    <t>Não Ativo</t>
  </si>
  <si>
    <t>RIBEIRÃO DAS NEVES</t>
  </si>
  <si>
    <t>ATIVO COM  PROTEÇÃO TOPOLOGIA ESTRUT - CFO + ROLLOUT</t>
  </si>
  <si>
    <t>SERÁ NECESSÁRIO REFAZER REDE PARA RNJ</t>
  </si>
  <si>
    <t>TEL</t>
  </si>
  <si>
    <t>MGPOM</t>
  </si>
  <si>
    <t>M2023EST_MGPOM_01</t>
  </si>
  <si>
    <t>MGBHF-MGPOM-MGBHF / MGBHF-MGPOM</t>
  </si>
  <si>
    <t xml:space="preserve">REDE ENTREGUE COM  PROTEÇÃO TOPOLOGIA ESTRUT - LANÇAMENTO </t>
  </si>
  <si>
    <t>MGACR</t>
  </si>
  <si>
    <t>M2024EST_MGACR_01</t>
  </si>
  <si>
    <t>MGBLO-MGACR-MGBLO</t>
  </si>
  <si>
    <t>MOIN</t>
  </si>
  <si>
    <t>MGUPG</t>
  </si>
  <si>
    <t xml:space="preserve">M2025EST_MGUPG_01 </t>
  </si>
  <si>
    <r>
      <t>MGUVR-MGUPG+</t>
    </r>
    <r>
      <rPr>
        <sz val="10"/>
        <color rgb="FFFF0000"/>
        <rFont val="Aptos Narrow"/>
        <family val="2"/>
      </rPr>
      <t>RD</t>
    </r>
  </si>
  <si>
    <t>MGFEU</t>
  </si>
  <si>
    <t>MGUVR</t>
  </si>
  <si>
    <t>UBERABA_2025</t>
  </si>
  <si>
    <t>Em campo foi verificado que Cabo existente passa direto nesse ponto ( não entra no site por essa rota)
Tem uma emenda a 200 metros, solicitamos adicional de 200m de cabo de lançamento para conclusão da obra.
•	200 metros de cabo
17/10 - REPARO OK.</t>
  </si>
  <si>
    <t>10/02/2026 - Atualizado prazo de proteção rádio conforme coluna "RÁDIO/PRAZO";
29/10/25 - Ativo sem proteção usando a FO contruída, proteção aguardando obra do rádio.</t>
  </si>
  <si>
    <t>TELEMONT</t>
  </si>
  <si>
    <t>VALIDAR TESTE RÁDIO RODRIGO</t>
  </si>
  <si>
    <t>qua 28/05/2025 16:18 - Marcio Santos: Cabo existente passa direto nesse ponto ( não entra no site por essa rota)
Tem uma emenda a 200 metros, solicito de acordo para ADC para conclusão da obra.
•	200 metros de cabo</t>
  </si>
  <si>
    <t>VALIDADO VP | SEM OS</t>
  </si>
  <si>
    <t>OSP/IMPL</t>
  </si>
  <si>
    <t>300K</t>
  </si>
  <si>
    <t>HL5-G (300K)MGUPG</t>
  </si>
  <si>
    <t>W25</t>
  </si>
  <si>
    <t>TOZETTO</t>
  </si>
  <si>
    <t>MGAEC</t>
  </si>
  <si>
    <t>MGPQN</t>
  </si>
  <si>
    <t>M2023EST_MGPQN_01</t>
  </si>
  <si>
    <t>MGBHF-MGPQN-MGBHF / MGBHF-MGPQN</t>
  </si>
  <si>
    <t>MGAAP</t>
  </si>
  <si>
    <t>M2024EST_MGAAP_01</t>
  </si>
  <si>
    <t>MGPOM-MGHCP-MGAAP-MGPOM</t>
  </si>
  <si>
    <t>REDE ENTREGUE CONFORME TOPOLOGIA ESTRUTURANTE. AG. SITE MGHCP</t>
  </si>
  <si>
    <t>VISTORIA EM ANDAMENTO AG 04/10. RICARDO OSP</t>
  </si>
  <si>
    <t>OBRA CONSTUIDA PELA ICOMON/SP JUNTAMENTE COM MOP VIVO(LEONARDO), OBRA ENTREGUE PARA ACEITE EM 17/07/2024, E-MAIL DAVID STUART</t>
  </si>
  <si>
    <t>M2024EST_MGBET_01</t>
  </si>
  <si>
    <t>3 Vias - BHF</t>
  </si>
  <si>
    <t>BETIM</t>
  </si>
  <si>
    <t>MGAGB</t>
  </si>
  <si>
    <t>M2023EST_MGAGB_01</t>
  </si>
  <si>
    <t>MGG37-MGAGB-MGG37 / MGG37-MGAGB</t>
  </si>
  <si>
    <t>VIA</t>
  </si>
  <si>
    <t>M2024EST_MGLUN_01</t>
  </si>
  <si>
    <t>MGLUN-MGLUN-MGLUN</t>
  </si>
  <si>
    <t>UBERLÂNDIA</t>
  </si>
  <si>
    <t>LEGADO</t>
  </si>
  <si>
    <t>?</t>
  </si>
  <si>
    <t>MGACH</t>
  </si>
  <si>
    <t>M2024EST_MGACH_01</t>
  </si>
  <si>
    <t>MGPQN-MGACH-MGPIM-MGBCB-MGPQN</t>
  </si>
  <si>
    <t>MGACM</t>
  </si>
  <si>
    <t>M2024EST_MGACM_01</t>
  </si>
  <si>
    <t>MGBHF-MGACM-MGBSE-MGBHF</t>
  </si>
  <si>
    <t>MGAFG</t>
  </si>
  <si>
    <t>M2024EST_MGAFG_01</t>
  </si>
  <si>
    <t>MGBHF-MGAFG-MGCEG-MGBHF</t>
  </si>
  <si>
    <t>REDE ENTREGUE COM  PROTEÇÃO TOPOLOGIA ESTRUT - LANÇAMENTO - REPARO FO</t>
  </si>
  <si>
    <t>MGUIA</t>
  </si>
  <si>
    <t>M2024EST_MGUIA_01</t>
  </si>
  <si>
    <t>MGLUN-MGUIA</t>
  </si>
  <si>
    <t>seg 10/02/2025 16:18 - Carlos Eduardo Pereira (Mexicano) - Seguir rádio
qua 13/11/2024 19:20 - Marcelo Eduardo: A 1ª  versão estava FLAT devido a questão dos postes, porém necessário apresentar custo da alça-2.
Segue alternativa da alça-2 pela zona rural
seg 11/11/2024 10:56 - Leonardo Assis: Segue solicitação de revisão do projeto – Topologia MGLUN-MGUIA, conforme apontamento no croqui anexo, o trecho de +/- 4 Km possui somente poste da ALGAR.
Site está na meta de novembro/2024.
sáb 09/11/2024 10:36 - Ubiratan: segue em anexo rota que conversamos, trecho não possui posteamento de energia, apenas posteamento da operadora Algar.
Trecho com extensão de 4 KM no total.
31/10/2024 - Arthur: projeto recebido flat, não  consegui aprovar na PVCO. Pq ele não sai nenhum.</t>
  </si>
  <si>
    <t>ONDACOM</t>
  </si>
  <si>
    <t>M2024EST_MGBAM_01</t>
  </si>
  <si>
    <t>2 Vias - LUE</t>
  </si>
  <si>
    <t>MGARD</t>
  </si>
  <si>
    <t>M2024EST_MGARD_01</t>
  </si>
  <si>
    <t>MGSAG-MGARD-MGSAG</t>
  </si>
  <si>
    <t>ATIVADO NA TOPOLOGIA ESTRUTURANTE PELA MNT</t>
  </si>
  <si>
    <t>MGASC</t>
  </si>
  <si>
    <t>M2024EST_MGASC_01</t>
  </si>
  <si>
    <t>MGSAG-MGPCC-MGASC-MGSAG</t>
  </si>
  <si>
    <t>Enviado e-mail para o Adriano em 17/10 Realizar a Ativação. Reparo Tratato</t>
  </si>
  <si>
    <t>MGMSH</t>
  </si>
  <si>
    <t>RADIO_16</t>
  </si>
  <si>
    <t>ATENDIMENTO VIA RÁDIO</t>
  </si>
  <si>
    <t>MGK79</t>
  </si>
  <si>
    <t>SETE LAGOAS_2025</t>
  </si>
  <si>
    <t xml:space="preserve">NÃO EXISTE RÁDIO </t>
  </si>
  <si>
    <t>HL5-D (300K)MGMSH</t>
  </si>
  <si>
    <t>ANDRÉ AQUINO</t>
  </si>
  <si>
    <t>MGATM</t>
  </si>
  <si>
    <t>M2023EST_MGATM_01</t>
  </si>
  <si>
    <t>MGTOU-MGATM-MGTOU</t>
  </si>
  <si>
    <t>MGTOU</t>
  </si>
  <si>
    <t>IMPL - Cadastro</t>
  </si>
  <si>
    <t>MGATR</t>
  </si>
  <si>
    <t>M2023EST_MGATR_01</t>
  </si>
  <si>
    <t>MGSAG-MGATR-MGSAG / MGSAG-MGATR</t>
  </si>
  <si>
    <t>REPARO CONCLUÍDO EM 16/10</t>
  </si>
  <si>
    <t>MGBCQ</t>
  </si>
  <si>
    <t>M2023EST_MGBCQ_01</t>
  </si>
  <si>
    <t>MGBAM-MGBCQ-MGBAM / MGBAM-MGBCQ</t>
  </si>
  <si>
    <t>MGBAA</t>
  </si>
  <si>
    <t>M2023_MGBAA_01</t>
  </si>
  <si>
    <r>
      <rPr>
        <sz val="10"/>
        <color rgb="FF000000"/>
        <rFont val="Aptos Narrow"/>
        <family val="2"/>
      </rPr>
      <t>MGTAN-MGBAA-</t>
    </r>
    <r>
      <rPr>
        <sz val="10"/>
        <color rgb="FFFF0000"/>
        <rFont val="Aptos Narrow"/>
        <family val="2"/>
      </rPr>
      <t>RD</t>
    </r>
  </si>
  <si>
    <t>MGTAN</t>
  </si>
  <si>
    <t>GWS ISOLADO - TA 323937076</t>
  </si>
  <si>
    <t>VALIDAR IMPLANTAÇÃO/ CONSTRUÇÃO REDUNDÂNCIA</t>
  </si>
  <si>
    <t>AGUARDAR INFRA</t>
  </si>
  <si>
    <t>PARALISADO</t>
  </si>
  <si>
    <t>SITE MGTAN VANDALIZADO, SEM DGO E INFRA PARA EXECUÇÃO DA ATIVIDADE. SITUACAO ENVIADA A VIVO PARA ANALISE</t>
  </si>
  <si>
    <t>MGBGL</t>
  </si>
  <si>
    <t>M2024EST_MGBGL_01</t>
  </si>
  <si>
    <t>MGBET-MGBGL-MGBET</t>
  </si>
  <si>
    <t>ANALISAR SINÓPTICO, POIS BGL É UM HL5D</t>
  </si>
  <si>
    <t>MGBAL</t>
  </si>
  <si>
    <t>M2024EST_MGBAL_01</t>
  </si>
  <si>
    <t>MGPIR-MGBEP-MGBAL-MGBPH-MGPIR</t>
  </si>
  <si>
    <t>MGPIR</t>
  </si>
  <si>
    <t>MGCOE</t>
  </si>
  <si>
    <t>M2023EST_MGCOE_01</t>
  </si>
  <si>
    <t>MGBAM-MGCOE-MGBAM / MGBAM-MGCOE</t>
  </si>
  <si>
    <t>MGJAS</t>
  </si>
  <si>
    <t>M2023EST_MGJAS_01</t>
  </si>
  <si>
    <t>MGBET-MGJAS-MGBET / MGBET-MGJAS</t>
  </si>
  <si>
    <t>ATIVO SEM PROTEÇÃO TOPOLOGIA ESTRUT - CFO + ROLLOUT</t>
  </si>
  <si>
    <t>MGPNP</t>
  </si>
  <si>
    <t>M2023EST_MGPNP_01</t>
  </si>
  <si>
    <t>MGBAM-MGPNP-MGBAM / MGBAM-MGPNP</t>
  </si>
  <si>
    <t>MGBBB</t>
  </si>
  <si>
    <t>M2024EST_MGBBB_01</t>
  </si>
  <si>
    <t>MGBWE-MGBBB-MGVIS-MGBWE</t>
  </si>
  <si>
    <t>MGBBC</t>
  </si>
  <si>
    <t>M2023_MGBBC_01</t>
  </si>
  <si>
    <t>MGCRS-MGBBC-MGCRS</t>
  </si>
  <si>
    <t>MGCRS</t>
  </si>
  <si>
    <t>PENDENTE ANALISE</t>
  </si>
  <si>
    <t>OBRA EM ANDAMENTO CLUSTER LUE</t>
  </si>
  <si>
    <t>MGICA</t>
  </si>
  <si>
    <t>M2023EST_MGICA_01</t>
  </si>
  <si>
    <t>MGBET-MGICA-MGBET</t>
  </si>
  <si>
    <t>IGARAPÉ</t>
  </si>
  <si>
    <t>sex 06/06/2025 16:14 - Antenor: Finalizado a instalação e validação da caixa de MGICA, pelo LADO A.
Aguardando a entrega da rede pelo LADO B, para conclusão do aceite e migração dos serviços.
ter 24/09/2024 11:21 - Rodrigo Soares: Atualização estruturante Ramon: ALTO CUSTO / NECESSARIO IMPLANTAÇÃO DE POSTE
seg 17/06/2024 10:08 - Felipe Casimiro: metro pendentes 2024</t>
  </si>
  <si>
    <t>AG. PROJETO ALTO CUSTO</t>
  </si>
  <si>
    <t>OSP/PROJETO</t>
  </si>
  <si>
    <t>MGJRC</t>
  </si>
  <si>
    <t>M2024EST_MGJRC_01</t>
  </si>
  <si>
    <t>MGBET-MGJRC-MGBET</t>
  </si>
  <si>
    <t>JUATUBA</t>
  </si>
  <si>
    <t xml:space="preserve">10/11/2025 - Alex Rodrigo Gonini teams 12:17 --- Esse site não está ativo no Fusion. | Arthur: draft em alto custo.
28/10/2025 - Status plan do PMO em 28/10 - 18h34 - "ATIVO"
ter 02/09/2025 13:35 - Carlos Prado: TX EXISTENTE
27/08/2025 - Carlos Prado: vai para dezembro, temos TX existente no hl4.
ter 24/09/2024 11:21 - Rodrigo Soares: Atualização estruturante Ramon: ALTO CUSTO / NECESSÁRIO MND
seg 17/06/2024 10:08 - Felipe Casimiro: metro pendentes 2024
06/02/2026 - PROJETO COM 60KM DE LANÇAMENTO/VERIFICANDO COM ENG NOVA TOPOLOGIA
</t>
  </si>
  <si>
    <t>NORT</t>
  </si>
  <si>
    <t>MGBBH</t>
  </si>
  <si>
    <t>M2024EST_MGBBH_01</t>
  </si>
  <si>
    <t>MGCNP-MGBBH-MGCNP</t>
  </si>
  <si>
    <t>MGCNP</t>
  </si>
  <si>
    <t>MGBBJ</t>
  </si>
  <si>
    <t>M2023EST_MGBBJ_01</t>
  </si>
  <si>
    <t>MGJCT-MGBBJ-MGJCT / MGJCT-MGBBJ</t>
  </si>
  <si>
    <t>MGBBM</t>
  </si>
  <si>
    <t>M2023EST_MGBBM_01</t>
  </si>
  <si>
    <t>MGBSJ-MGBBM-MGBSJ</t>
  </si>
  <si>
    <t>MGBSJ</t>
  </si>
  <si>
    <t>MGBBV</t>
  </si>
  <si>
    <t>M2024EST_MGBBV_01</t>
  </si>
  <si>
    <t>MGCNO-MGISI-MGBBV-MGPOT-MGCNO</t>
  </si>
  <si>
    <t>MGCNO</t>
  </si>
  <si>
    <t>RELATÓRIO ENVIADO</t>
  </si>
  <si>
    <t>MGBCA</t>
  </si>
  <si>
    <t>M2023EST_MGBCA_01</t>
  </si>
  <si>
    <t>MGRPM-MGBCA-MGRPM</t>
  </si>
  <si>
    <t>MGRPM</t>
  </si>
  <si>
    <t>MGAHD</t>
  </si>
  <si>
    <t>M2024EST_MGAHD_01</t>
  </si>
  <si>
    <t>MGPOM-MGAHD-MGBOB-MGPOM</t>
  </si>
  <si>
    <t>REPARO CONCLUÍDO FO EM 16/10</t>
  </si>
  <si>
    <t>MGAHP</t>
  </si>
  <si>
    <t>M2024EST_MGAHP_01</t>
  </si>
  <si>
    <t>MGASO-MGAHP-MGOCE-MGEMI-MGASO</t>
  </si>
  <si>
    <t>M2024EST_MGBCZ_01</t>
  </si>
  <si>
    <t>2 Vias - BHF</t>
  </si>
  <si>
    <t>MGBCN</t>
  </si>
  <si>
    <t>M2023EST_MGBCN_01</t>
  </si>
  <si>
    <t>MGCNO-MGBCN-MGCNO</t>
  </si>
  <si>
    <t>MGBCP</t>
  </si>
  <si>
    <t>M2024EST_MGBCP_01</t>
  </si>
  <si>
    <t>MGSAG-MGBCP-MGSAG</t>
  </si>
  <si>
    <t>MGAPH</t>
  </si>
  <si>
    <t>M2023EST_MGAPH_01</t>
  </si>
  <si>
    <t>MGCOE-MGAPH-MGCAT-MGCOE</t>
  </si>
  <si>
    <t>MGBCR</t>
  </si>
  <si>
    <t>M2024EST_MGBCR_01</t>
  </si>
  <si>
    <t>MGCXU-MGBCR-MGCXU</t>
  </si>
  <si>
    <t>MGCXU</t>
  </si>
  <si>
    <t>MGCII</t>
  </si>
  <si>
    <t>M2023EST_MGCII_01</t>
  </si>
  <si>
    <t>MGBCZ-MGCII-MGBCZ / MGBCZ-MGCII</t>
  </si>
  <si>
    <t>MGAYS</t>
  </si>
  <si>
    <t>M2023EST_MGAYS_01</t>
  </si>
  <si>
    <t>MGPNP-MGGJL-MGAYS-MGPNP</t>
  </si>
  <si>
    <t>REDE ENTREGUE COM  PROTEÇÃO TOPOLOGIA ESTRUT - CFO + ROLLOUT</t>
  </si>
  <si>
    <t>MGBDG</t>
  </si>
  <si>
    <t>M2024EST_MGBDG_01</t>
  </si>
  <si>
    <t>MGFEN-MGBDG-MGPTG-MGFEN</t>
  </si>
  <si>
    <t>MGFEN</t>
  </si>
  <si>
    <t>MGBEE</t>
  </si>
  <si>
    <t>M2023EST_MGBEE_01</t>
  </si>
  <si>
    <t>MGTOU-MGBEE-MGTOU</t>
  </si>
  <si>
    <t>AGUARDA GABINETE</t>
  </si>
  <si>
    <t>MAO OBRA A DISPOSICAO</t>
  </si>
  <si>
    <t>MGBEF</t>
  </si>
  <si>
    <t>M2024EST_MGBEF_01</t>
  </si>
  <si>
    <t>MGSAG-MGMGB-MGBEF-MGHMD-MGSAG</t>
  </si>
  <si>
    <t>REDE CONCLUÍDA EM 10/23/2024</t>
  </si>
  <si>
    <t>MGBEL</t>
  </si>
  <si>
    <t>M2024EST_MGBEL_01</t>
  </si>
  <si>
    <t>MGCXU-MGBEL-MGPHA-MGCXU</t>
  </si>
  <si>
    <t>Ativo HL4 / Ativo HL5D</t>
  </si>
  <si>
    <t>M2023EST_MGRNJ_01</t>
  </si>
  <si>
    <t xml:space="preserve">MGRNS-MGRNJ-MGRNS </t>
  </si>
  <si>
    <t>MGBEP</t>
  </si>
  <si>
    <t>M2024EST_MGBEP_01</t>
  </si>
  <si>
    <t>MGAFR</t>
  </si>
  <si>
    <t>M2023_MGAFR_01</t>
  </si>
  <si>
    <t>MGBGL-MGAFR-MGBGL</t>
  </si>
  <si>
    <t>MGSLD</t>
  </si>
  <si>
    <t>M2024EST_MGSLD_01</t>
  </si>
  <si>
    <t>MGSLU-MGSZA-MGKEN-MGSLD-MGSLU</t>
  </si>
  <si>
    <t>SANTA LUZIA</t>
  </si>
  <si>
    <t>MGAIA</t>
  </si>
  <si>
    <t>M2024EST_MGAIA_01</t>
  </si>
  <si>
    <t>MGASO-MGAIA-MGASO</t>
  </si>
  <si>
    <t>MGBEX</t>
  </si>
  <si>
    <t>M2024EST_MGBEX_01</t>
  </si>
  <si>
    <t>MGNGA-MGBEX-MGEGM-MGNGA</t>
  </si>
  <si>
    <t>MGNGA</t>
  </si>
  <si>
    <t>REPARO CONCLUÍDO EM 08/10</t>
  </si>
  <si>
    <t>MGBFA</t>
  </si>
  <si>
    <t>M2024EST_MGBFA_01</t>
  </si>
  <si>
    <t>MGFEN-MGBFA-MGFEN</t>
  </si>
  <si>
    <t>MGBFD</t>
  </si>
  <si>
    <t>M2024EST_MGBFD_01</t>
  </si>
  <si>
    <t>MGPIR-MGBFD-MGUND-MGPIR</t>
  </si>
  <si>
    <t>MGBFL</t>
  </si>
  <si>
    <t>M2023_MGBFL_01</t>
  </si>
  <si>
    <t>MGBSJ-MGBFL-MGBSJ</t>
  </si>
  <si>
    <t>MGBGD</t>
  </si>
  <si>
    <t>M2023EST_MGBGD_01</t>
  </si>
  <si>
    <t>MGATR-MGBGD-MGGRU-MGATR</t>
  </si>
  <si>
    <t>MGBGG</t>
  </si>
  <si>
    <t>M2023EST_MGBGG_01</t>
  </si>
  <si>
    <t>MGCCA-MGBGG-MGCCA</t>
  </si>
  <si>
    <t>MGCCA</t>
  </si>
  <si>
    <t>MGDIG</t>
  </si>
  <si>
    <t>M2025EST_MGDIG_01</t>
  </si>
  <si>
    <t>ATIVO PROTEÇÃO RÁDIO OK</t>
  </si>
  <si>
    <r>
      <t>MGOBO-MGDIG</t>
    </r>
    <r>
      <rPr>
        <sz val="10"/>
        <color rgb="FF00B050"/>
        <rFont val="Aptos Narrow"/>
        <family val="2"/>
      </rPr>
      <t>+RD (SXX)</t>
    </r>
  </si>
  <si>
    <t>MGOBO</t>
  </si>
  <si>
    <t>22/05/2025 - Jefferson: 100% lançado, previsão de entrega de formatação.</t>
  </si>
  <si>
    <t>10/6/2025 - Link via rádio ativo   24/09/25 - Alça com defeito acionado reparo por email; 04/06 - Pendente ativar OBO-HL5D fibras em construção; 28/05 - Aguardando implantação do rádio DIG x SXX ID RD014770</t>
  </si>
  <si>
    <t>VALIDAR RÁDIO BRUNO</t>
  </si>
  <si>
    <t>APROVADO</t>
  </si>
  <si>
    <t>HL5-G (300K)MGDIG</t>
  </si>
  <si>
    <t>MGBCB</t>
  </si>
  <si>
    <t>M2024EST_MGBCB_01</t>
  </si>
  <si>
    <t>MGBGP</t>
  </si>
  <si>
    <t>M2024EST_MGBGP_01</t>
  </si>
  <si>
    <t>MGABR-MGBGP-MGABR</t>
  </si>
  <si>
    <t>MGBGT</t>
  </si>
  <si>
    <t>M2023EST_MGBGT_01</t>
  </si>
  <si>
    <t>MGRAP-MGMRG-MGBGT-MGRAP</t>
  </si>
  <si>
    <t>MGBHC</t>
  </si>
  <si>
    <t>M2023EST_MGBHC_01</t>
  </si>
  <si>
    <t>MGFLR-MGBHC-MGLAG-MGCGP-MGFLR</t>
  </si>
  <si>
    <t>MGBMR</t>
  </si>
  <si>
    <t>M2023EST_MGBMR_01</t>
  </si>
  <si>
    <t>MGIIE-MGBMR-MGIIE</t>
  </si>
  <si>
    <t>IBIRITÉ</t>
  </si>
  <si>
    <t>MGBCC</t>
  </si>
  <si>
    <t>M2024EST_MGBCC_01</t>
  </si>
  <si>
    <t>MGASO-MGBCC-MGSTG-MGASO</t>
  </si>
  <si>
    <t>MGBHL</t>
  </si>
  <si>
    <t>M2023EST_MGBHL_01</t>
  </si>
  <si>
    <t>MGJAA-MGSTR-MGBHL-MGJAA</t>
  </si>
  <si>
    <t>M2024EST_MGBHN_01</t>
  </si>
  <si>
    <t>MGESL-MGBHN-MGESL / MGESL-MGBHN</t>
  </si>
  <si>
    <t>ATIVO na janela do dia 04/09 (aguardando aceitação do equipamento) &lt;&lt;&gt;&gt; REDE ENTREGUE TOPOLOGIA ESTRUTURANTE (RELATÓRIO ENVIADO 17/05) PENDENTE 3ªVIA</t>
  </si>
  <si>
    <t>MGBHO</t>
  </si>
  <si>
    <t>M2023_MGBHO_01</t>
  </si>
  <si>
    <t>RADIO - AREA DE SOMBRA</t>
  </si>
  <si>
    <t>MGBHP</t>
  </si>
  <si>
    <t>M2023EST_MGBHP_01</t>
  </si>
  <si>
    <t>MGFLR-MGBHP-MGFLR</t>
  </si>
  <si>
    <t>REDE ENTREGUE TOPOLOGIA ESTRUTURANTE - ROLLOUT (RELATÓRIO ENVIADO 17/05)</t>
  </si>
  <si>
    <t>MGBHV</t>
  </si>
  <si>
    <t>M2024EST_MGBHV_01</t>
  </si>
  <si>
    <t>MGBHP-MGBPJ-MGESP-MGBHV-MGBHP</t>
  </si>
  <si>
    <t>REDE RECEPERADA EM 07/10</t>
  </si>
  <si>
    <t>M2024EST_MGBPC_01</t>
  </si>
  <si>
    <t>MGBHZ</t>
  </si>
  <si>
    <t>M2023EST_MGBHZ_01</t>
  </si>
  <si>
    <t>MGCCA-MGBHZ-MGCCA</t>
  </si>
  <si>
    <t>PENDENTE REVISAO DE PROJETO</t>
  </si>
  <si>
    <t>NECESARIO REVISAO DE PROJETO PARA ADICIONAL DE CABO .10/10 EQUIPE PROJETO ACIONADA PARA REVISÃO AGUARDANDO ATUALIZAÇÃO.</t>
  </si>
  <si>
    <t>MGBID</t>
  </si>
  <si>
    <t>M2024EST_MGBID_01</t>
  </si>
  <si>
    <t>MGFLR-MGBID-MGHAA-MGFLR</t>
  </si>
  <si>
    <t>MGBIG</t>
  </si>
  <si>
    <t>M2023EST_MGBIG_01</t>
  </si>
  <si>
    <t>MGG37-MGBIG-MGG37</t>
  </si>
  <si>
    <t>MGBIN</t>
  </si>
  <si>
    <t>M2024EST_MGBIN_01</t>
  </si>
  <si>
    <t>MGBWE-MGBIN-MGBWE</t>
  </si>
  <si>
    <t>MGBIP</t>
  </si>
  <si>
    <t>M2023EST_MGBIP_01</t>
  </si>
  <si>
    <t>MGJCT-MGBIP-MGLBV-MGJCT</t>
  </si>
  <si>
    <t>MGBIR</t>
  </si>
  <si>
    <t>M2023EST_MGBIR_01</t>
  </si>
  <si>
    <t>MGJAA-MGBIR-MGJAA</t>
  </si>
  <si>
    <t>MGBIV</t>
  </si>
  <si>
    <t>M2024EST_MGBIV_01</t>
  </si>
  <si>
    <t>MGJVT-MGBIV-MGJVT</t>
  </si>
  <si>
    <t>MGJVT</t>
  </si>
  <si>
    <t>ACIONADO 17/10, PREVISAO PARA 18/10</t>
  </si>
  <si>
    <t>MGBJF</t>
  </si>
  <si>
    <t>M2024EST_MGBJF_01</t>
  </si>
  <si>
    <t>MGABR-MGBJF-MGABR</t>
  </si>
  <si>
    <t>MGSZA</t>
  </si>
  <si>
    <t>M2024EST_MGSZA_01</t>
  </si>
  <si>
    <t>MGBJL</t>
  </si>
  <si>
    <t>M2023EST_MGBJL_01</t>
  </si>
  <si>
    <t>MGBMR-MGBJL-MGCOR-MGBMR</t>
  </si>
  <si>
    <t>MGBJP</t>
  </si>
  <si>
    <t>M2023_MGBJP_01</t>
  </si>
  <si>
    <t>MGG37-MGCNR-MGBJP-MGG37</t>
  </si>
  <si>
    <t>MGBCE</t>
  </si>
  <si>
    <t>M2024EST_MGBCE_01</t>
  </si>
  <si>
    <t>MGBCZ-MGBCE-MGBVA-MGMGD-MGBCZ</t>
  </si>
  <si>
    <t>AGUARDANDO LIBERAÇÃO DE LICENÇA PARA REALIZAR MND NA 381</t>
  </si>
  <si>
    <t>EM CONSTRUÇÃO</t>
  </si>
  <si>
    <t>MGBJT</t>
  </si>
  <si>
    <t>M2024EST_MGBJT_01</t>
  </si>
  <si>
    <t>MGBCZ-MGBJT-MGBCZ</t>
  </si>
  <si>
    <t xml:space="preserve">REDE ENTREGUE CONFORME TOPOLOGIA ESTRUTURANTE
</t>
  </si>
  <si>
    <t>LANÇAMENTO INICIADO POREM COM PENDENCIA DE TRAVESSIA NA BR381. ENVIADO PARA A EQUIPE DE PROJETO PARA REVISAO. 10/10 AGUARDANDO REVISÃO PROJETO.</t>
  </si>
  <si>
    <t>MGPBR</t>
  </si>
  <si>
    <t>M2024EST_MGPBR_01</t>
  </si>
  <si>
    <t>MGBHN-MGPBR-MGNJP-MGBHN</t>
  </si>
  <si>
    <t>MGBHW</t>
  </si>
  <si>
    <t>M2023EST_MGBHW_01</t>
  </si>
  <si>
    <t>MGBPC-MGBHW-MGBPC</t>
  </si>
  <si>
    <t>MGBLE</t>
  </si>
  <si>
    <t>M2024EST_MGBLE_01</t>
  </si>
  <si>
    <t>MGBPC-MGBLE-MGBPC</t>
  </si>
  <si>
    <t>M2023EST_MGBLO_01</t>
  </si>
  <si>
    <t>MGSAG-MGBLO-MGSAG / MGSAG-MGBLO</t>
  </si>
  <si>
    <t>OBRA EM ANDAMENTO</t>
  </si>
  <si>
    <t>MGBLP</t>
  </si>
  <si>
    <t>M2023EST_MGBLP_01</t>
  </si>
  <si>
    <t>MGRPM-MGCPR-MGCDN-MGBLP-MGRPM</t>
  </si>
  <si>
    <t>MGQBV</t>
  </si>
  <si>
    <t>M2023EST_MGQBV_01</t>
  </si>
  <si>
    <t>MGBHN-MGQBV-MGBHN / MGBHN-MGQBV</t>
  </si>
  <si>
    <t>REPARO CONCLUÍDO EM 03/10</t>
  </si>
  <si>
    <t>TRATATIVA REPARO OK</t>
  </si>
  <si>
    <t>MGBLU</t>
  </si>
  <si>
    <t>M2024EST_MGBLU_01</t>
  </si>
  <si>
    <t>MGFEN-MGBLU-MGFEN</t>
  </si>
  <si>
    <t>MGBMA</t>
  </si>
  <si>
    <t>M2024EST_MGBMA_01</t>
  </si>
  <si>
    <t>MGNGA-MGRAC-MGBMA-MGNGA</t>
  </si>
  <si>
    <t>MGBMD</t>
  </si>
  <si>
    <t>M2023EST_MGBMD_01</t>
  </si>
  <si>
    <t>MGBWE-MGBMD-MGTBC-MGBWE</t>
  </si>
  <si>
    <t>MGMCP</t>
  </si>
  <si>
    <t>M2025EST_MGMCP_01</t>
  </si>
  <si>
    <r>
      <rPr>
        <sz val="10"/>
        <color rgb="FF000000"/>
        <rFont val="Aptos Narrow"/>
        <family val="2"/>
      </rPr>
      <t>MGJFQ-MGMCP-</t>
    </r>
    <r>
      <rPr>
        <sz val="10"/>
        <color rgb="FFEE0000"/>
        <rFont val="Aptos Narrow"/>
        <family val="2"/>
      </rPr>
      <t>RD</t>
    </r>
    <r>
      <rPr>
        <sz val="10"/>
        <color rgb="FF000000"/>
        <rFont val="Aptos Narrow"/>
        <family val="2"/>
      </rPr>
      <t xml:space="preserve"> </t>
    </r>
    <r>
      <rPr>
        <sz val="10"/>
        <color rgb="FFFF0000"/>
        <rFont val="Aptos Narrow"/>
        <family val="2"/>
      </rPr>
      <t>JFQ</t>
    </r>
  </si>
  <si>
    <t>MGJFQ</t>
  </si>
  <si>
    <t>SEM SOLUÇÃO OU RD</t>
  </si>
  <si>
    <t xml:space="preserve"> </t>
  </si>
  <si>
    <t>APROVAÇÃO DE DRAFT</t>
  </si>
  <si>
    <t>HL5G_2025MGMCP</t>
  </si>
  <si>
    <t>1 -Metro (HL4/HL5D/HL5G) =HL5D/HL5G OK</t>
  </si>
  <si>
    <t>MGBAV</t>
  </si>
  <si>
    <t>M2024EST_MGBAV_01</t>
  </si>
  <si>
    <t>MGBGL-MGBAV-MGJRA-MGBSS-MGBGL</t>
  </si>
  <si>
    <t>qua 28/05/2025 13:57 - Antenor:  
Segue ativação do elemento: 
@Roger Junio Da Silva,  poderia por gentileza ALTERAR o cadastro no CACTI?
	Hostname:                      i-br-mg-bet-bav-hl5g-01
	Topologia:                       DE: MGBET-MGBAV-MGJRA
	                                              PARA: MGBGL-MGBAV-MGJRA-MGBSS-MGBGL
REDE ENTREGUE CONFORME TOPOLOGIA ESTRUTURANTE</t>
  </si>
  <si>
    <t>2 - Organização FO = OK</t>
  </si>
  <si>
    <t>MGNJP</t>
  </si>
  <si>
    <t>M2024EST_MGNJP_01</t>
  </si>
  <si>
    <t>3 - Identificação = OK</t>
  </si>
  <si>
    <t>MGBNB</t>
  </si>
  <si>
    <t>M2023EST_MGBNB_01</t>
  </si>
  <si>
    <t>MGCRS-MGENG-MGBNB-MGCRS</t>
  </si>
  <si>
    <t>4 - Bateria Lítio Existente = 00</t>
  </si>
  <si>
    <t>MGBNG</t>
  </si>
  <si>
    <t>M2023EST_MGBNG_01</t>
  </si>
  <si>
    <t>MGATR-MGESC-MGBNG-MGATR</t>
  </si>
  <si>
    <t>5 -Radio pra redundancia = OK ( sent. LOR) não operacional </t>
  </si>
  <si>
    <t>MGBNI</t>
  </si>
  <si>
    <t>M2024EST_MGBNI_01</t>
  </si>
  <si>
    <t>MGBSB-MGBSA-MGBNI-MGBSB</t>
  </si>
  <si>
    <t>MGBSB</t>
  </si>
  <si>
    <t>MGBMU</t>
  </si>
  <si>
    <t>M2024EST_MGBMU_01</t>
  </si>
  <si>
    <t>MGQBV-MGBMU-MGQBV</t>
  </si>
  <si>
    <t>MGBNS</t>
  </si>
  <si>
    <t>M2023EST_MGBNS_01</t>
  </si>
  <si>
    <t>MGSAG-MGBNS-MGSAG / MGSAG-MGBNS</t>
  </si>
  <si>
    <t>MGBEV</t>
  </si>
  <si>
    <t>M2023EST_MGBEV_01</t>
  </si>
  <si>
    <t>MGPQN-MGBEV-MGSMI-MGPQN</t>
  </si>
  <si>
    <t>MGBOF</t>
  </si>
  <si>
    <t>M2023EST_MGBOF_01</t>
  </si>
  <si>
    <t>MGBBJ-MGBOF-MGBBJ</t>
  </si>
  <si>
    <t>MGBOL</t>
  </si>
  <si>
    <t>M2023EST_MGBOL_01</t>
  </si>
  <si>
    <t>MGJCT-MGBOL-MGJCT / MGJCT-MGBOL</t>
  </si>
  <si>
    <t>MGBOO</t>
  </si>
  <si>
    <t>M2023EST_MGBOO_01</t>
  </si>
  <si>
    <t>MGBWE-MGBOO-MGBTD-MGCCO-MGBWE</t>
  </si>
  <si>
    <t>MGBBA</t>
  </si>
  <si>
    <t>M2023EST_MGBBA_01</t>
  </si>
  <si>
    <t>MGBCQ-MGBBA-MGBCQ</t>
  </si>
  <si>
    <t>Cidade</t>
  </si>
  <si>
    <t>MGBPA</t>
  </si>
  <si>
    <t>M2024EST_MGBPA_01</t>
  </si>
  <si>
    <t>MGVSO-MGBRA-MGBPA-MGVSO</t>
  </si>
  <si>
    <t>MGBMJ</t>
  </si>
  <si>
    <t>M2023EST_MGBMJ_01</t>
  </si>
  <si>
    <t>MGBPC-MGBMJ-MGBPC</t>
  </si>
  <si>
    <t>MGBPD</t>
  </si>
  <si>
    <t>M2024EST_MGBPD_01</t>
  </si>
  <si>
    <t>MGBLO-MGBPD-MGBLO</t>
  </si>
  <si>
    <t>MGBPE</t>
  </si>
  <si>
    <t>M2023EST_MGBPE_01</t>
  </si>
  <si>
    <t>MGRPM-MGBPE-MGRPM</t>
  </si>
  <si>
    <t>OBRA DA ONDACOM</t>
  </si>
  <si>
    <t>MGBPF</t>
  </si>
  <si>
    <t>M2024EST_MGBPF_01</t>
  </si>
  <si>
    <t>MGBLO-MGBPF-MGBLO</t>
  </si>
  <si>
    <t>MGBPH</t>
  </si>
  <si>
    <t>M2024EST_MGBPH_01</t>
  </si>
  <si>
    <t>MGBBE</t>
  </si>
  <si>
    <t>M2023_MGBBE_01</t>
  </si>
  <si>
    <t>MGBET-MGBBE-MGBET</t>
  </si>
  <si>
    <t>MGBPJ</t>
  </si>
  <si>
    <t>M2024EST_MGBPJ_01</t>
  </si>
  <si>
    <t>MGBPM</t>
  </si>
  <si>
    <t>M2024EST_MGBPM_01</t>
  </si>
  <si>
    <t>MGBLO-MGCCW-MGBPM-MGFTB-MGBLO</t>
  </si>
  <si>
    <t>MGBPU</t>
  </si>
  <si>
    <t>M2024EST_MGBPU_01</t>
  </si>
  <si>
    <t>MGVSO-MGBPU-MGVSO / MGVSO-MGBPU</t>
  </si>
  <si>
    <t>MGBQE</t>
  </si>
  <si>
    <t>M2023EST_MGBQE_01</t>
  </si>
  <si>
    <t>MGBOL-MGBQE-MGBOL</t>
  </si>
  <si>
    <t>MGBQI</t>
  </si>
  <si>
    <t>M2024EST_MGBQI_01</t>
  </si>
  <si>
    <t>MGCND-MGCEZ-MGBQI-MGLEB-MGCND</t>
  </si>
  <si>
    <t>MGCND</t>
  </si>
  <si>
    <t>MGBRA</t>
  </si>
  <si>
    <t>M2024EST_MGBRA_01</t>
  </si>
  <si>
    <t>MGBRC</t>
  </si>
  <si>
    <t>M2023_MGBRC_01</t>
  </si>
  <si>
    <t>MGG37-MGBRC-MGG37</t>
  </si>
  <si>
    <t>NECESSÁRIO MIGRAR REPARO CJV - CCA, SENÃO ISOLA - INTERFACE ATENUADA</t>
  </si>
  <si>
    <t>31/10/2024 - Plan James: concluído
AGENDADO PARA 19/10</t>
  </si>
  <si>
    <t>OSP</t>
  </si>
  <si>
    <t>MGBRE</t>
  </si>
  <si>
    <t>M2023EST_MGBRE_01</t>
  </si>
  <si>
    <t>MGCNO-MGSIL-MGBRE-MGCNO</t>
  </si>
  <si>
    <t>MGBRH</t>
  </si>
  <si>
    <t>M2024EST_MGBRH_01</t>
  </si>
  <si>
    <t>MGRAP-MGBRH-MGRAP</t>
  </si>
  <si>
    <t>MGBRO</t>
  </si>
  <si>
    <t>M2024EST_MGBRO_01</t>
  </si>
  <si>
    <t>MGNLV-MGBRO-MGBSI-MGNLV</t>
  </si>
  <si>
    <t>qui 10/10/2024 17:19 - Email Matheus Telemont rede ok</t>
  </si>
  <si>
    <t>MGBRT</t>
  </si>
  <si>
    <t>M2024EST_MGBRT_01</t>
  </si>
  <si>
    <t>MGBPC-MGBRT-MGPGE-MGBPC</t>
  </si>
  <si>
    <t>MGBRZ</t>
  </si>
  <si>
    <t>M2023EST_MGBRZ_01</t>
  </si>
  <si>
    <t>MGBOL-MGBRZ-MGBOL</t>
  </si>
  <si>
    <t>MGBSA</t>
  </si>
  <si>
    <t>M2024EST_MGBSA_01</t>
  </si>
  <si>
    <t>M2023EST_MGBSB_01</t>
  </si>
  <si>
    <t>MGESL-MGBSB-MGESL / MGESL-MGBSB</t>
  </si>
  <si>
    <t>MGBSC</t>
  </si>
  <si>
    <t>M2023EST_MGBSC_01</t>
  </si>
  <si>
    <t>MGBBJ-MGBSC-MGBBJ</t>
  </si>
  <si>
    <t>MGBGM</t>
  </si>
  <si>
    <t>M2024EST_MGBGM_01</t>
  </si>
  <si>
    <t>MGPQN-MGBGM-MGPSA-MGPQN</t>
  </si>
  <si>
    <t>RE ENTREGUE COM  PROTEÇÃO TOPOLOGIA ESTRUT (WSP)</t>
  </si>
  <si>
    <t>MGRNP</t>
  </si>
  <si>
    <t>M2024EST_MGRNP_01</t>
  </si>
  <si>
    <t>MGCNP-MGRNP-MGCNP</t>
  </si>
  <si>
    <t>MGBSF</t>
  </si>
  <si>
    <t>M2023EST_MGBSF_01</t>
  </si>
  <si>
    <t>MGJCT-MGBSF-MGJCT</t>
  </si>
  <si>
    <t>MGBSG</t>
  </si>
  <si>
    <t>M2023EST_MGBSG_01</t>
  </si>
  <si>
    <t>MGFLR-MGBSG-MGFLR</t>
  </si>
  <si>
    <t>MGBSI</t>
  </si>
  <si>
    <t>M2024EST_MGBSI_01</t>
  </si>
  <si>
    <t>M2023EST_MGBSJ_01</t>
  </si>
  <si>
    <t>MGFLR-MGBSJ-MGFLR / MGFLR-MGBSJ</t>
  </si>
  <si>
    <t>MGBBF</t>
  </si>
  <si>
    <t>M2023_MGBBF_01</t>
  </si>
  <si>
    <t>MGBET-MGBBF-MGBET</t>
  </si>
  <si>
    <t>MGBSR</t>
  </si>
  <si>
    <t>M2023EST_MGBSR_01</t>
  </si>
  <si>
    <t>MGBNS-MGBSR-MGBNS</t>
  </si>
  <si>
    <t>HL4_I04_24</t>
  </si>
  <si>
    <t>MGJFG-MGI04-MSJFG/MGJFG</t>
  </si>
  <si>
    <t>JUIZ DE FORA</t>
  </si>
  <si>
    <t>ENTREGUE 3 ALÇAS</t>
  </si>
  <si>
    <t>MGBMK</t>
  </si>
  <si>
    <t>M2024EST_MGBMK_01</t>
  </si>
  <si>
    <t>MGBET-MGBMK-MGJAC-MGBET</t>
  </si>
  <si>
    <t>MGBST</t>
  </si>
  <si>
    <t>M2024EST_MGBST_01</t>
  </si>
  <si>
    <r>
      <rPr>
        <sz val="10"/>
        <color rgb="FFFF0000"/>
        <rFont val="Aptos Narrow"/>
        <family val="2"/>
      </rPr>
      <t>MGBHP</t>
    </r>
    <r>
      <rPr>
        <sz val="10"/>
        <color theme="1"/>
        <rFont val="Aptos Narrow"/>
        <family val="2"/>
      </rPr>
      <t>-MGJTQ-MGCFK-MGBST-MGFLR</t>
    </r>
  </si>
  <si>
    <t>Não tem postes na rota da redundância</t>
  </si>
  <si>
    <t>VALIDAR CAMPO RODRIGO/EVERTON</t>
  </si>
  <si>
    <t>MGBJY</t>
  </si>
  <si>
    <t>M2023_MGBJY_01</t>
  </si>
  <si>
    <t>MGCII-MGBJY-MGJTB-MGBZO-MGCII</t>
  </si>
  <si>
    <t>MGBTA</t>
  </si>
  <si>
    <t>M2023EST_MGBTA_01</t>
  </si>
  <si>
    <t>MGBPU-MGBTA-MGBPU</t>
  </si>
  <si>
    <t>NECESSÁRIO CRIAR OE´S DE VÁRIOS SITES QUE CHEGAM NO GWS DE BTA</t>
  </si>
  <si>
    <t>MGBTD</t>
  </si>
  <si>
    <t>M2024EST_MGBTD_01</t>
  </si>
  <si>
    <t>MGBPI</t>
  </si>
  <si>
    <t>M2024EST_MGBPI_01</t>
  </si>
  <si>
    <t>MGBET-MGBPI-MGBET</t>
  </si>
  <si>
    <t>MGBTN</t>
  </si>
  <si>
    <t>M2024EST_MGBTN_01</t>
  </si>
  <si>
    <t>MGBPC-MGBTN-MGBPC</t>
  </si>
  <si>
    <t>MGBUI</t>
  </si>
  <si>
    <t>M2023EST_MGBUI_01</t>
  </si>
  <si>
    <t>MGJCT-MGBUI-MGJCT</t>
  </si>
  <si>
    <t>MGBUK</t>
  </si>
  <si>
    <t>M2024EST_MGBUK_01</t>
  </si>
  <si>
    <t>MGCBR-MGBUK-MGSAR-MGCBR</t>
  </si>
  <si>
    <t>MGCBR</t>
  </si>
  <si>
    <t>MGBUL</t>
  </si>
  <si>
    <t>M2024EST_MGBUL_01</t>
  </si>
  <si>
    <t>MGSAG-MGBUL-MGSAG</t>
  </si>
  <si>
    <t>MGBSL</t>
  </si>
  <si>
    <t>M2023_MGBSL_01</t>
  </si>
  <si>
    <t>MGJAS-MGRRO-MGBSL-MGJAS | MGBET-MGBSL</t>
  </si>
  <si>
    <t>sex 27/06/2025 16:52 - Diego: Boa tarde, @Antenor Batista Da Silva Neto @Rodrigo Soares Da Silva
Segue relatório de certificação da rota BET-BSL para seguir com a alteração da topologia :</t>
  </si>
  <si>
    <t>MGBUR</t>
  </si>
  <si>
    <t>M2024EST_MGBUR_01</t>
  </si>
  <si>
    <t>MGBPC-MGBUR-MGBPC</t>
  </si>
  <si>
    <t>MGBUT</t>
  </si>
  <si>
    <t>M2024EST_MGBUT_01</t>
  </si>
  <si>
    <t>MGCNO-MGBUT-MGCNO</t>
  </si>
  <si>
    <t>MGBSZ</t>
  </si>
  <si>
    <t>M2024EST_MGBSZ_01</t>
  </si>
  <si>
    <t>MGCII-MGBSZ-MGBVC-MGBVX-MGCII</t>
  </si>
  <si>
    <t>MGPMT</t>
  </si>
  <si>
    <t>M2023_MGPMT_01</t>
  </si>
  <si>
    <t>MGSCL-MGPMT-MGSCL</t>
  </si>
  <si>
    <t>MGSCL</t>
  </si>
  <si>
    <t>MGBVA</t>
  </si>
  <si>
    <t>M2024EST_MGBVA_01</t>
  </si>
  <si>
    <t>MGBOB</t>
  </si>
  <si>
    <t>M2023EST_MGBOB_01</t>
  </si>
  <si>
    <t>MGBNO</t>
  </si>
  <si>
    <t>M2024EST_MGBNO_01</t>
  </si>
  <si>
    <t>MGBHN-MGBNO-MGBHN</t>
  </si>
  <si>
    <t>RE ENTREGUE 01/08/2024</t>
  </si>
  <si>
    <t>MGBVP</t>
  </si>
  <si>
    <t>M2024EST_MGBVP_01</t>
  </si>
  <si>
    <t>MGQBV-MGBVP-MGBVS-MGQBV</t>
  </si>
  <si>
    <t>MGBVC</t>
  </si>
  <si>
    <t>M2024EST_MGBVC_01</t>
  </si>
  <si>
    <t>M2024EST_MGBWE_01</t>
  </si>
  <si>
    <t>MGBXF</t>
  </si>
  <si>
    <t>M2023EST_MGBXF_01</t>
  </si>
  <si>
    <t>MGBBJ-MGBXF-MGBBJ</t>
  </si>
  <si>
    <t>MGBXJ</t>
  </si>
  <si>
    <t>M2023EST_MGBXJ_01</t>
  </si>
  <si>
    <t>MGJCT-MGBXJ-MGJCT</t>
  </si>
  <si>
    <t>MGBXV</t>
  </si>
  <si>
    <t>M2024EST_MGBXV_01</t>
  </si>
  <si>
    <t>MGCXU-MGBXV-MGPIP-MGSUN-MGCXU</t>
  </si>
  <si>
    <t>MGBDB</t>
  </si>
  <si>
    <t>M2023EST_MGBDB_01</t>
  </si>
  <si>
    <t>MGBAM-MGBDB-MGBAM</t>
  </si>
  <si>
    <t>MGBYY</t>
  </si>
  <si>
    <t>M2024EST_MGBYY_01</t>
  </si>
  <si>
    <t>MGEDM-MGBYY-MGVJB-MGEDM</t>
  </si>
  <si>
    <t>MGEDM</t>
  </si>
  <si>
    <t>MGBZJ</t>
  </si>
  <si>
    <t>M2024EST_MGBZJ_01</t>
  </si>
  <si>
    <t>MGBSB-MGBZJ-MGBSB</t>
  </si>
  <si>
    <t>MGBVX</t>
  </si>
  <si>
    <t>M2024EST_MGBVX_01</t>
  </si>
  <si>
    <t>MGBZP</t>
  </si>
  <si>
    <t>M2022_MGBZP_01</t>
  </si>
  <si>
    <t>MGJAA-MGBZP-MGJAA</t>
  </si>
  <si>
    <t>MGBZQ</t>
  </si>
  <si>
    <t>M2023EST_MGBZQ_01</t>
  </si>
  <si>
    <t>MGFLR-MGTZB-MBBZQ-MGIRN-MGFLR</t>
  </si>
  <si>
    <t>MGCAC</t>
  </si>
  <si>
    <t>M2023_MGCAC_01</t>
  </si>
  <si>
    <t>MGBBJ-MGCAC-MGBBJ</t>
  </si>
  <si>
    <t>MGBOP</t>
  </si>
  <si>
    <t>M2023EST_MGBOP_01</t>
  </si>
  <si>
    <t>MGBCQ-MGJPQ-MGBOP-MGOPH-MGBCQ</t>
  </si>
  <si>
    <t>MGCAI</t>
  </si>
  <si>
    <t>M2024EST_MGCAI_01</t>
  </si>
  <si>
    <t>MGBBJ-MGCAI-MGBBJ</t>
  </si>
  <si>
    <t>M2024EST_MGJFQ_01</t>
  </si>
  <si>
    <t>MGI04-MGJFQ-MGI04/MGI04</t>
  </si>
  <si>
    <t>SITE FORA DO ESCOPO</t>
  </si>
  <si>
    <t>7,4KM DE LANÇAMENTO + 22M DE CANALIZAÇÃO + 9KM DE FORMATAÇÃO</t>
  </si>
  <si>
    <t>MGCAM</t>
  </si>
  <si>
    <t>M2023EST_MGCAM_01</t>
  </si>
  <si>
    <t>MGFLO-MGCAM-MGFLO</t>
  </si>
  <si>
    <t>MGFLO</t>
  </si>
  <si>
    <t>MGBXX</t>
  </si>
  <si>
    <t>M2024EST_MGBXX_01</t>
  </si>
  <si>
    <t>MGPNP-MGBXX-MGGLO-MGPNP</t>
  </si>
  <si>
    <t>MGCJA</t>
  </si>
  <si>
    <t>M2024EST_MGCJA_01</t>
  </si>
  <si>
    <t>MGCNP-MGCJA-MGCNP</t>
  </si>
  <si>
    <t>MGCAH</t>
  </si>
  <si>
    <t>M2023EST_MGCAH_01</t>
  </si>
  <si>
    <t>MGBAM-MGCAH-MGBAM</t>
  </si>
  <si>
    <t>MGCBM</t>
  </si>
  <si>
    <t>M2023EST_MGCBM_01</t>
  </si>
  <si>
    <t>MGTOU-MGCBM-MGTOU</t>
  </si>
  <si>
    <t>M2023EST_MGCBR_01</t>
  </si>
  <si>
    <t>MGESL-MGCBR-MGESL / MGESL-MGCBR</t>
  </si>
  <si>
    <t>MGCBT</t>
  </si>
  <si>
    <t>M2023_MGCBT_01</t>
  </si>
  <si>
    <t>MGFLR-MGCBT-MGFLR</t>
  </si>
  <si>
    <t>M2023EST_MGCCA_01</t>
  </si>
  <si>
    <t>MGG37-MGCCA-MGG37 / MGG37-MGCCA</t>
  </si>
  <si>
    <t>MGCAS</t>
  </si>
  <si>
    <t>M2023EST_MGCAS_01</t>
  </si>
  <si>
    <t>MGBCQ-MGCAS-MGBCQ</t>
  </si>
  <si>
    <t>MGCAT</t>
  </si>
  <si>
    <t>M2023EST_MGCAT_01</t>
  </si>
  <si>
    <t>MGCCO</t>
  </si>
  <si>
    <t>M2024EST_MGCCO_01</t>
  </si>
  <si>
    <t>MGCCE</t>
  </si>
  <si>
    <t>M2024EST_MGCCE_01</t>
  </si>
  <si>
    <t>MGBAM-MGCCE-MGBAM</t>
  </si>
  <si>
    <t>MGCCR</t>
  </si>
  <si>
    <t>M2024EST_MGCCR_01</t>
  </si>
  <si>
    <t>MGBLO-MGSPV-MGCCR-MGRME-MGBLO</t>
  </si>
  <si>
    <t>MGCCS</t>
  </si>
  <si>
    <t>M2024EST_MGCCS_01</t>
  </si>
  <si>
    <t>MGSAG-MGCCS-MGSAG</t>
  </si>
  <si>
    <t>MGCCT</t>
  </si>
  <si>
    <t>M2024EST_MGCCT_01</t>
  </si>
  <si>
    <t>MGCQN-MGCCT-MGNSJ-MGCQN</t>
  </si>
  <si>
    <t>MGCQN</t>
  </si>
  <si>
    <t xml:space="preserve">REDE ENTREGUE CONFORME TOPOLOGIA ESTRUTURANTE </t>
  </si>
  <si>
    <t>MGCCU</t>
  </si>
  <si>
    <t>M2024_MGCCU_01</t>
  </si>
  <si>
    <t>MGAGB-MGCCU-MGAGB</t>
  </si>
  <si>
    <t>MGCCW</t>
  </si>
  <si>
    <t>M2024EST_MGCCW_01</t>
  </si>
  <si>
    <t>MGCDA</t>
  </si>
  <si>
    <t>M2024EST_MGCDA_01</t>
  </si>
  <si>
    <t>MGATR-MGNOS-MGCDA-MGTCE-MGATR</t>
  </si>
  <si>
    <t>MGCDN</t>
  </si>
  <si>
    <t>M2023EST_MGCDN_01</t>
  </si>
  <si>
    <t>MGCDZ</t>
  </si>
  <si>
    <t>M2023EST_MGCDZ_01</t>
  </si>
  <si>
    <t>MGPFD-MGCDZ-MGPFD</t>
  </si>
  <si>
    <t>MGCJM</t>
  </si>
  <si>
    <t>REDE ENTREGUE(VALIDAÇÃO TELEMONT 15/10) VALIDAR RELATÓRIO</t>
  </si>
  <si>
    <t>MGCCF</t>
  </si>
  <si>
    <t>M2023_MGCCF_01</t>
  </si>
  <si>
    <r>
      <t>MGPNP-MGCSS-MGCCF-</t>
    </r>
    <r>
      <rPr>
        <sz val="10"/>
        <color rgb="FFFF0000"/>
        <rFont val="Aptos Narrow"/>
        <family val="2"/>
      </rPr>
      <t>MGPNP</t>
    </r>
  </si>
  <si>
    <t>Não construído trecho CSS &lt;&gt; CCF</t>
  </si>
  <si>
    <t>VALIDAR IMPLANTAÇÃO/ COSTRUÇÃO REDUNDÂNCIA BR</t>
  </si>
  <si>
    <t>MGCCQ</t>
  </si>
  <si>
    <t>M2023EST_MGCCQ_01</t>
  </si>
  <si>
    <t>MGPNP-MGCCQ-MGPNP</t>
  </si>
  <si>
    <t>MGBSE</t>
  </si>
  <si>
    <t>M2024EST_MGBSE_01</t>
  </si>
  <si>
    <t>MGCET</t>
  </si>
  <si>
    <t>M2024EST_MGCET_01</t>
  </si>
  <si>
    <r>
      <t>MGCJM-MGCET-</t>
    </r>
    <r>
      <rPr>
        <sz val="10"/>
        <color rgb="FFFF0000"/>
        <rFont val="Aptos Narrow"/>
        <family val="2"/>
      </rPr>
      <t>MGCJM FLAT</t>
    </r>
  </si>
  <si>
    <t>FUSÃO EM ANDAMENTO</t>
  </si>
  <si>
    <t>MGCEU</t>
  </si>
  <si>
    <t>M2023_MGCEU_01</t>
  </si>
  <si>
    <t>MGCIC-MGCEU-MGCIC</t>
  </si>
  <si>
    <t>MGCIC</t>
  </si>
  <si>
    <t>REDE ENTREGUE CONFORME TOPOLOGIA ESTRUTURANTE/MOP</t>
  </si>
  <si>
    <t>MGCEZ</t>
  </si>
  <si>
    <t>M2024EST_MGCEZ_01</t>
  </si>
  <si>
    <t>MGCFF</t>
  </si>
  <si>
    <t>M2024EST_MGCFF_01</t>
  </si>
  <si>
    <t>MGCIC-MGCFF-MGSPE-MGCIC</t>
  </si>
  <si>
    <t>ROMPIMENTO DE CIC X CFF PREVISAO PARA 18/10</t>
  </si>
  <si>
    <t>MGCFK</t>
  </si>
  <si>
    <t>M2024EST_MGCFK_01</t>
  </si>
  <si>
    <r>
      <rPr>
        <sz val="10"/>
        <color rgb="FFFF0000"/>
        <rFont val="Aptos Narrow"/>
        <family val="2"/>
      </rPr>
      <t>MGBHP</t>
    </r>
    <r>
      <rPr>
        <sz val="10"/>
        <color rgb="FF000000"/>
        <rFont val="Aptos Narrow"/>
        <family val="2"/>
      </rPr>
      <t>-MGJTQ-MGCFK-MGBST-MGFLR</t>
    </r>
  </si>
  <si>
    <t>SITE JTQ E CFK ENTREGUES FLAT POIS O RETORNO DO ANEL DE CFK PARA BHP DEPENDE DA IMPL. DE POSTES / SEM POSSIBILIDADES</t>
  </si>
  <si>
    <t>VALIDAR A POSSIBILIDADE DE SEGUIR COM ATIVAÇÃO EM FLAT, POIS DEPENDE DE IMPLT POSTES EM UMA DAS VIAS</t>
  </si>
  <si>
    <t>MGBSS</t>
  </si>
  <si>
    <t>M2024EST_MGBSS_01</t>
  </si>
  <si>
    <t>MGCFT</t>
  </si>
  <si>
    <t>M2024_MGCFT_01</t>
  </si>
  <si>
    <t>MGCJM-MGCFT-MGCJM</t>
  </si>
  <si>
    <t>MGELI</t>
  </si>
  <si>
    <t>M2023EST_MGELI_01</t>
  </si>
  <si>
    <t>MGSLA-MGELI-MGSLA / MGSLA-MGELI</t>
  </si>
  <si>
    <t>MGCGF</t>
  </si>
  <si>
    <t>M2024EST_MGCGF_01</t>
  </si>
  <si>
    <t>MGTRO-MGCGF-MGTRO</t>
  </si>
  <si>
    <t>MGCGL</t>
  </si>
  <si>
    <t>M2024EST_MGCGL_01</t>
  </si>
  <si>
    <t>MGRPM-MGCGL-MGRPM</t>
  </si>
  <si>
    <t>MGCGP</t>
  </si>
  <si>
    <t>M2023EST_MGCGP_01</t>
  </si>
  <si>
    <t>MGCHH</t>
  </si>
  <si>
    <t>M2024EST_MGCHH_01</t>
  </si>
  <si>
    <t>MGCIC-MGCHH-MGCME-MGCIC</t>
  </si>
  <si>
    <t>M2023EST_MGCIC_01</t>
  </si>
  <si>
    <t>MGG37-MGCIC-MGG37 / MGG37-MGCIC</t>
  </si>
  <si>
    <t>MGBZO</t>
  </si>
  <si>
    <t>M2024EST_MGBZO_01</t>
  </si>
  <si>
    <t>MGCIP</t>
  </si>
  <si>
    <t>M2024EST_MGCIP_01</t>
  </si>
  <si>
    <t>MGCIC-MGIPS-MGCIP-MGCIC</t>
  </si>
  <si>
    <t>Pedido Rodrigo enviar p/ Telemont</t>
  </si>
  <si>
    <t>OBRA NÃO DEMANDA PARA A TELEMONT, SERA NECESSARIO AVALIAR PROJETO E DRAFT</t>
  </si>
  <si>
    <t>MGCJD</t>
  </si>
  <si>
    <t>M2024EST_MGCJD_01</t>
  </si>
  <si>
    <t>MGBLO-MGCJD-MGBLO</t>
  </si>
  <si>
    <t>MGCJE</t>
  </si>
  <si>
    <t>M2024EST_MGCJE_01</t>
  </si>
  <si>
    <t>MGG37-MGCJE-MGG37</t>
  </si>
  <si>
    <t>MGCJH</t>
  </si>
  <si>
    <t>M2023EST_MGCJH_01</t>
  </si>
  <si>
    <t>MGG37-MGCJH-MGG37</t>
  </si>
  <si>
    <t>MGCJI</t>
  </si>
  <si>
    <t>M2024EST_MGCJI_01</t>
  </si>
  <si>
    <t>MGCIC-MGCJI-MGCIC</t>
  </si>
  <si>
    <t>ter 26/08/2025 16:18 - Arthur: @Thiago Vitaczik Campanucci
+1 esqueleto desenterrado, tenho em histórico: site construído por MOIN, c/ observação dos 2 LADOS PELA MESMA ROTA - LADO B DEPENDE DE DESOBSTRUÇÃ DE CANALIZAÇÃO
Sugiro: levantar com o Ricardo o qual é o ponto que depende de construção/desobstrução da canalização e alça que faltou a ser construída. Destacar esse trecho a construir em 1 dwg para que possamos enviar para a Telmont quantificar.
REDE ENTREGUE CONFORME TOPOLOGIA ESTRUTURANTE</t>
  </si>
  <si>
    <t>VALIDAR CAMPO RODRIGO/DIEGO</t>
  </si>
  <si>
    <t>ENTREGUE OS 2 LADOS PELA MESMA ROTA - LADO B DEPENDE DE DESOBSTRUÇÃ DE CANALIZAÇÃO</t>
  </si>
  <si>
    <t>MGCJK</t>
  </si>
  <si>
    <t>M2024EST_MGCJK_01</t>
  </si>
  <si>
    <t>MGCIC-MGCJK-MGCIC</t>
  </si>
  <si>
    <t>M2024EST_MGCJM_01</t>
  </si>
  <si>
    <r>
      <t xml:space="preserve">MGG37-MGCJM-MGG37 / </t>
    </r>
    <r>
      <rPr>
        <sz val="10"/>
        <color rgb="FFFF0000"/>
        <rFont val="Aptos Narrow"/>
        <family val="2"/>
      </rPr>
      <t>MGG37-MGCJM</t>
    </r>
  </si>
  <si>
    <t>MGCJQ</t>
  </si>
  <si>
    <t>M2023_MGCJQ_01</t>
  </si>
  <si>
    <t>MGTRO-MGOCJ-MGCJQ-MGTBS-MGTRO</t>
  </si>
  <si>
    <t>MGCJT</t>
  </si>
  <si>
    <t>M2023EST_MGCJT_01</t>
  </si>
  <si>
    <t>MGG37-MGSCI-MGMCA-MGCJT-MGG37</t>
  </si>
  <si>
    <t>08/01/2025 - Formatação do lado B concluída - Lado A lançamento de 550m para abordar o site CJT. - 06/01/2025 - Leonardo: finalizando o lançamento do trecho 700m + 2 emendas com MOP.
qui 26/12/2024 17:22 - Joseff: Alinhamos a atividade para ser realizada dias 02 e 03.
ter 17/12/2024 17:19 - Thiago Marques: @Arthur Monteiro Da Silva,
Ficando dentro dos 33k pode seguir, caso contrario a troca de rede degrada deve ser feita via O&amp;M.
seg 16/12/2024 10:09 - Matheus: Realizando a formatação de CJT&gt;MCA, identificamos um trecho de aproximadamente 700mts, que está muito degradado com emendas e rompimento parcial. Nossa fibra está parada nesse trecho. Será necessário realizar o lançamento desse cabo e inserir duas emendas. 
•	Lançar cabo em vermelho. Rota existente correta fisicamente em verde.
09/12/2024 - Matheus: mantem o prazo, fusão em andamento.
ter 03/12/2024 11:21 - Felipe: depende de licença
01/08/2024 - Arthur: id cancelado, será executado pela MOIN
qua 03/07/2024 10:48 - Sites: Entrega do projeto executivo
ter 02/07/2024 15:24 - Telemont enviou o projeto executivo</t>
  </si>
  <si>
    <t>MGCJV</t>
  </si>
  <si>
    <t>M2024_MGCJV_01</t>
  </si>
  <si>
    <t>MGG37-MGCJV-MGG37</t>
  </si>
  <si>
    <t>13/12/2024 - Matheus: 1 lado consegue entregar, 2 alça que vai para o CSZ depende de definição de rota (projeto) - Enviar proposta de nova rota para o time de Projetos avaliar aprovação.( Nova rota com 18Km de lançamento) - Acesso Bluetoh</t>
  </si>
  <si>
    <t>VERIFICAR COM MOP SE FOI CONSTRUIDO POIS ELE NÃO VEIO NO ESTRUTURANTE DO G37</t>
  </si>
  <si>
    <t>MGCKN</t>
  </si>
  <si>
    <t>M2023EST_MGCKN_01</t>
  </si>
  <si>
    <t>MGCII-MGCKN-MGCII</t>
  </si>
  <si>
    <t>MGCLO</t>
  </si>
  <si>
    <t>M2024EST_MGCLO_01</t>
  </si>
  <si>
    <t>MGVNZ-MGCLO-MGVNZ</t>
  </si>
  <si>
    <t>MGVNZ</t>
  </si>
  <si>
    <t>MGCMC</t>
  </si>
  <si>
    <t>M2024EST_MGCMC_01</t>
  </si>
  <si>
    <t>MGJCA</t>
  </si>
  <si>
    <t>MGCME</t>
  </si>
  <si>
    <t>M2024EST_MGCME_01</t>
  </si>
  <si>
    <t>MGCMG</t>
  </si>
  <si>
    <t>M2024EST_MGCMG_01</t>
  </si>
  <si>
    <t>MGSAG-MGCMG-MGSAG</t>
  </si>
  <si>
    <t>MGBTH</t>
  </si>
  <si>
    <t>M2024EST_MGBTH_01</t>
  </si>
  <si>
    <t>MGBET-MGBTH-MGICA</t>
  </si>
  <si>
    <t>seg 06/01/2025 15:54 - Matheus: Conforme solicitado, fizemos um vistoria in loco, e a pendencia para lançamento no site BTH é uma parte de aproximadamente 1400mts na saída do site, onde o cabo passa em terreno de terceiro. Emenda projetada proxima de presídio --- área de risco.
03/01/2025 - Felipe: será necessário vistoriar em campo se alterou a questão de postes existentes p/ viabilizar o lançamento.
ter 24/09/2024 11:21 - Rodrigo Soares: Atualização estruturante Ramon: alto custo
seg 19/08/2024 17:37 - Felipe Bernardo: Para esse projeto será necessário nova emissão local não possui rede Vivo existente .
seg 17/06/2024 10:08 - Felipe Casimiro: metro pendentes 2024</t>
  </si>
  <si>
    <t>M2023EST_MGCND_01</t>
  </si>
  <si>
    <r>
      <t xml:space="preserve">MGESL-MGCND-MGESL / </t>
    </r>
    <r>
      <rPr>
        <sz val="10"/>
        <color rgb="FFFF0000"/>
        <rFont val="Aptos Narrow"/>
        <family val="2"/>
      </rPr>
      <t>MGESL-MGCND</t>
    </r>
  </si>
  <si>
    <t>MGCNI</t>
  </si>
  <si>
    <t>M2024EST_MGCNI_01</t>
  </si>
  <si>
    <t>MGCIC-MGCNI-MGCIC</t>
  </si>
  <si>
    <t>MGCNK</t>
  </si>
  <si>
    <t>M2024EST_MGCNK_01</t>
  </si>
  <si>
    <t>MGCBR-MGCNK-MGCPA-MGCBR</t>
  </si>
  <si>
    <t>MGCNM</t>
  </si>
  <si>
    <t>M2023_MGCNM_01</t>
  </si>
  <si>
    <t>MGTRO-MGCNM-MGTRO</t>
  </si>
  <si>
    <t>M2024EST_MGIIE_01</t>
  </si>
  <si>
    <t>CHECAR ID</t>
  </si>
  <si>
    <t>M2023EST_MGCNO_01</t>
  </si>
  <si>
    <t>MGJCT-MGCNO-MGJCT / MGJCT-MGCNO</t>
  </si>
  <si>
    <t>M2023EST_MGCNP_01</t>
  </si>
  <si>
    <t>MGESL-MGCNP-MGESL / MGESL-MGCNP</t>
  </si>
  <si>
    <t>MGCNR</t>
  </si>
  <si>
    <t>M2023EST_MGCNR_01</t>
  </si>
  <si>
    <t>MGCEA</t>
  </si>
  <si>
    <t>M2024EST_MGCEA_01</t>
  </si>
  <si>
    <r>
      <t>MGPNP-MGCEA- (FLAT) -</t>
    </r>
    <r>
      <rPr>
        <sz val="10"/>
        <color rgb="FFFF0000"/>
        <rFont val="Aptos Narrow"/>
        <family val="2"/>
      </rPr>
      <t>MGPNP</t>
    </r>
  </si>
  <si>
    <t>Não construído trecho CEA&lt;&gt;CEB - dentro do Ceasa || ATIVO: MGPNP-MGCEA-MGPNP - PROTEÇÃO NÃO CONSTRUÍDA DENTRO DO CEASA DEVIDO PENDÊNCIA INFRA</t>
  </si>
  <si>
    <t>VALIDAR CAMPO RODRIGO/RÔMULO</t>
  </si>
  <si>
    <t>MGCOL</t>
  </si>
  <si>
    <t>M2024EST_MGCOL_01</t>
  </si>
  <si>
    <t>MGTRO-MGCOL-MGTRO</t>
  </si>
  <si>
    <t>MGCOR</t>
  </si>
  <si>
    <t>M2023EST_MGCOR_01</t>
  </si>
  <si>
    <t>MGCEB</t>
  </si>
  <si>
    <t>M2024EST_MGCEB_01</t>
  </si>
  <si>
    <r>
      <t>MGPNP-MGCEA-MGCEB-</t>
    </r>
    <r>
      <rPr>
        <sz val="10"/>
        <color rgb="FFFF0000"/>
        <rFont val="Aptos Narrow"/>
        <family val="2"/>
      </rPr>
      <t>MGPNP</t>
    </r>
  </si>
  <si>
    <t>Não construído trecho CEA&lt;&gt;CEB - dentro do Ceasa || ATIVO: MGPNP-MGCEB-MGPNP - PROTEÇÃO NÃO CONSTRUÍDA DENTRO DO CEASA DEVIDO PENDÊNCIA INFRA</t>
  </si>
  <si>
    <t>MGCPA</t>
  </si>
  <si>
    <t>M2023EST_MGCPA_01</t>
  </si>
  <si>
    <t>MGCPD</t>
  </si>
  <si>
    <t>M2024EST_MGCPD_01</t>
  </si>
  <si>
    <t>MGSAG-MGCPD-MGSAG</t>
  </si>
  <si>
    <t>MGCPR</t>
  </si>
  <si>
    <t>M2024EST_MGCPR_01</t>
  </si>
  <si>
    <t>MGCPS</t>
  </si>
  <si>
    <t>M2023EST_MGCPS_01</t>
  </si>
  <si>
    <t>MGG37-MGCPS-MGG37</t>
  </si>
  <si>
    <t>MGBVD</t>
  </si>
  <si>
    <t>M2023_MGBVD_01</t>
  </si>
  <si>
    <t>MGASO-MGBVD-MGASO</t>
  </si>
  <si>
    <t>BVD SUBSTITUÍDO POR BQM</t>
  </si>
  <si>
    <t>M2023EST_MGCQN_01</t>
  </si>
  <si>
    <t>MGSAG-MGCQN-MGSAG / MGSAG-MGCQN</t>
  </si>
  <si>
    <t>M2023EST_MGCRS_01</t>
  </si>
  <si>
    <t>MGLUE-MGCRS-MGLUE / MGLUE-MGCRS</t>
  </si>
  <si>
    <t>REDE OK 30/10</t>
  </si>
  <si>
    <t>MGCOS</t>
  </si>
  <si>
    <t>M2023_MGCOS_01</t>
  </si>
  <si>
    <t>MGPNP-MGGCA-MGCOS-MGPNP</t>
  </si>
  <si>
    <t>REDE COM  PROTEÇÃO TOPOLOGIA ESTRUT - LANÇAMENTO</t>
  </si>
  <si>
    <t>MGKEN</t>
  </si>
  <si>
    <t>M2024EST_MGKEN_01</t>
  </si>
  <si>
    <t>MGCSZ</t>
  </si>
  <si>
    <t>M2023_MGCSZ_01</t>
  </si>
  <si>
    <t>MGCIC-MGCSZ-MGCIC</t>
  </si>
  <si>
    <t>MGCTJ</t>
  </si>
  <si>
    <t>M2024EST_MGCTJ_01</t>
  </si>
  <si>
    <t>MGCIC-MGCTJ-MGCIC</t>
  </si>
  <si>
    <t>MGCEG</t>
  </si>
  <si>
    <t>M2024EST_MGCEG_01</t>
  </si>
  <si>
    <t>MGCUH</t>
  </si>
  <si>
    <t>M2024_MGCUH_01</t>
  </si>
  <si>
    <t>MGCBR-MGCXG-MGCUH-MGCBR</t>
  </si>
  <si>
    <t>MGCUI</t>
  </si>
  <si>
    <t>M2023_MGCUI_01</t>
  </si>
  <si>
    <t>MGCII-MGTRP-MGCUI-MGCII</t>
  </si>
  <si>
    <t>MGCUR</t>
  </si>
  <si>
    <t>M2024EST_MGCUR_01</t>
  </si>
  <si>
    <t>MGG37-MGCUR-MGG37</t>
  </si>
  <si>
    <t>M2024EST_MGI04_01</t>
  </si>
  <si>
    <t>MGI04-MGI04-MGI04</t>
  </si>
  <si>
    <t>MGCVA</t>
  </si>
  <si>
    <t>M2024EST_MGCVA_01</t>
  </si>
  <si>
    <t>MGBPC-MGCVA-MGBPC</t>
  </si>
  <si>
    <t>MGCVU</t>
  </si>
  <si>
    <t>M2023_MGCVU_01</t>
  </si>
  <si>
    <t>MGG37-MGCVU-MGG37</t>
  </si>
  <si>
    <t>MGCXG</t>
  </si>
  <si>
    <t>M2023_MGCXG_01</t>
  </si>
  <si>
    <t>M2023EST_MGCXU_01</t>
  </si>
  <si>
    <t>MGLUE-MGCXU-MGLUE / MGLUE-MGCXU</t>
  </si>
  <si>
    <t>MGCSS</t>
  </si>
  <si>
    <t>M2023EST_MGCSS_01</t>
  </si>
  <si>
    <t>MGDBO</t>
  </si>
  <si>
    <t>M2024EST_MGDBO_01</t>
  </si>
  <si>
    <t>MGBCZ-MGDBO-MGBCZ</t>
  </si>
  <si>
    <t>REDE ENTREGUE COM  PROTEÇÃO TOPOLOGIA ESTRUT</t>
  </si>
  <si>
    <t>NECESSARIO CONSTRUÇÃO DE MND PARA ATRAVESSAR A RODOVIA BR-381</t>
  </si>
  <si>
    <t>MGDOS</t>
  </si>
  <si>
    <t>M2024EST_MGDOS_01</t>
  </si>
  <si>
    <t>MGVSO-MGDOS-MGVSO</t>
  </si>
  <si>
    <t>MGDRY</t>
  </si>
  <si>
    <t>M2023EST_MGDRY_01</t>
  </si>
  <si>
    <t>MGBBJ-MGDRY-MGBBJ</t>
  </si>
  <si>
    <t>MGEAP</t>
  </si>
  <si>
    <t>M2024EST_MGEAP_01</t>
  </si>
  <si>
    <t>MGFEN-MGEAP-MGFEN</t>
  </si>
  <si>
    <t>M2024_MGUPB_01</t>
  </si>
  <si>
    <t>MGUBR-MGUPB-MGUBR/MGUBR</t>
  </si>
  <si>
    <t>VALIDAR IMPLANTAÇÃO/ VALIDAR COSNTRUÇÃO 3ª VIA</t>
  </si>
  <si>
    <t>M2023EST_MGEDM_01</t>
  </si>
  <si>
    <t>MGBWE-MGEDM-MGBWE / MGBWE-MGEDM</t>
  </si>
  <si>
    <t>MGEGM</t>
  </si>
  <si>
    <t>M2024EST_MGEGM_01</t>
  </si>
  <si>
    <t>MGCPU</t>
  </si>
  <si>
    <t>M2024EST_MGCPU_01</t>
  </si>
  <si>
    <t>MGASO-MGCPU-MGASO</t>
  </si>
  <si>
    <t>MGENG</t>
  </si>
  <si>
    <t>M2024EST_MGENG_01</t>
  </si>
  <si>
    <t>MGEPB</t>
  </si>
  <si>
    <t>M2024_MGEPB_01</t>
  </si>
  <si>
    <t>MGBPC-MGBRT-MGPGE-MGEPB-MGBPC</t>
  </si>
  <si>
    <t>SITE ESTÁ ATIVO (SEGUIR COM BAIXA)</t>
  </si>
  <si>
    <t>Aguardando confirmação se o site é da vivo</t>
  </si>
  <si>
    <t>EM AVALIAÇÃO DE ACEITE DE RF</t>
  </si>
  <si>
    <t>PENDENTE SITE EPB MGBPC-MGBRT-MGPGE-(MGEPB)-MGBPC</t>
  </si>
  <si>
    <t>MGEPP</t>
  </si>
  <si>
    <t>M2024EST_MGEPP_01</t>
  </si>
  <si>
    <t>MGBHP-MGEPP-MGTAA-MGBHP</t>
  </si>
  <si>
    <t>REPARO CONCLUÍDO EM 09/10</t>
  </si>
  <si>
    <t>MGDBM</t>
  </si>
  <si>
    <t>M2023_MGDBM_01</t>
  </si>
  <si>
    <t>MGBAM-MGDBM-MGBAM</t>
  </si>
  <si>
    <t>MGUTP-MGUBR-MGUTP/MGUTP</t>
  </si>
  <si>
    <t>W50</t>
  </si>
  <si>
    <t>MGESC</t>
  </si>
  <si>
    <t>M2023EST_MGESC_01</t>
  </si>
  <si>
    <t>MGESF</t>
  </si>
  <si>
    <t>M2024EST_MGESF_01</t>
  </si>
  <si>
    <t>MGBLO-MGPBA-MGESF-MGBLO</t>
  </si>
  <si>
    <t>MGMSC</t>
  </si>
  <si>
    <t>M2023EST_MGMSC_01</t>
  </si>
  <si>
    <t>MGSCN-MGMSC-MGSCN</t>
  </si>
  <si>
    <t>SABARÁ</t>
  </si>
  <si>
    <t>MGESJ</t>
  </si>
  <si>
    <t>M2024EST_MGESJ_01</t>
  </si>
  <si>
    <t>MGFEN-MGESJ-MGFEN</t>
  </si>
  <si>
    <t>M2024EST_MGESL_01</t>
  </si>
  <si>
    <t>MGFAC</t>
  </si>
  <si>
    <t>M2023EST_MGFAC_01</t>
  </si>
  <si>
    <t>MGBSJ-MGTNL-MGFAC-MGBSJ</t>
  </si>
  <si>
    <t>MGESK</t>
  </si>
  <si>
    <t>M2024EST_MGESK_01</t>
  </si>
  <si>
    <t>MGRNS-MGESK-MGGEN-MGRNS</t>
  </si>
  <si>
    <t>MGRNS</t>
  </si>
  <si>
    <t>ESMERALDAS</t>
  </si>
  <si>
    <t>MGFCU</t>
  </si>
  <si>
    <t>M2024EST_MGFCU_01</t>
  </si>
  <si>
    <t>MGBSJ-MGFCU-MGBSJ</t>
  </si>
  <si>
    <t>M2023EST_MGFEN_01</t>
  </si>
  <si>
    <t>MGSAG-MGFEN-MGSAG / MGSAG-MGFEN</t>
  </si>
  <si>
    <t>MGFLA</t>
  </si>
  <si>
    <t>M2023EST_MGFLA_01</t>
  </si>
  <si>
    <t>MGG37-MGFLA-MGG37</t>
  </si>
  <si>
    <t>AGENDADO PARA 19/10</t>
  </si>
  <si>
    <t>MGFLE</t>
  </si>
  <si>
    <t>M2024EST_MGFLE_01</t>
  </si>
  <si>
    <t>MGBSJ-MGFLE-MGBSJ</t>
  </si>
  <si>
    <t>M2023EST_MGFLO_01</t>
  </si>
  <si>
    <t>MGJCT-MGFLO-MGJCT / MGJCT-MGFLO</t>
  </si>
  <si>
    <t>MGGEN</t>
  </si>
  <si>
    <t>M2024EST_MGGEN_01</t>
  </si>
  <si>
    <t>MGACD</t>
  </si>
  <si>
    <t>M2024EST_MGACD_01</t>
  </si>
  <si>
    <t>MGFTB</t>
  </si>
  <si>
    <t>M2024EST_MGFTB_01</t>
  </si>
  <si>
    <t>MGJJL</t>
  </si>
  <si>
    <t>M2024EST_MGJJL_01</t>
  </si>
  <si>
    <t>MGI04-MGJJL(FLAT)-MGI04</t>
  </si>
  <si>
    <t>MGFTG</t>
  </si>
  <si>
    <t>M2023EST_MGFTG_01</t>
  </si>
  <si>
    <t>MGFLR-MGFTG-MGHOR-MGFLR</t>
  </si>
  <si>
    <t>M2023_MGG37_01</t>
  </si>
  <si>
    <t>MGGBE</t>
  </si>
  <si>
    <t>M2023_MGGBE_01</t>
  </si>
  <si>
    <t>MGG37-MGGBE-MGG37</t>
  </si>
  <si>
    <t>MGGC2</t>
  </si>
  <si>
    <t>M2024EST_MGGC2_01</t>
  </si>
  <si>
    <t>ATIVO - FLAT SMALLCELL</t>
  </si>
  <si>
    <t>FLAT - SMALLCELL</t>
  </si>
  <si>
    <t>MGCJH-MGGC2</t>
  </si>
  <si>
    <t>ATIVO TOPOLOGIA ESTRUT - CFO + ROLLOUT</t>
  </si>
  <si>
    <t>SMALLCELL</t>
  </si>
  <si>
    <t>MGIBW</t>
  </si>
  <si>
    <t>M2024EST_MGIBW_01</t>
  </si>
  <si>
    <t>MGIIE-MGIVC-MGIBW-MGISD-MGIIE</t>
  </si>
  <si>
    <t>MGANG</t>
  </si>
  <si>
    <t>M2024EST_MGANG_01</t>
  </si>
  <si>
    <t>MGERR</t>
  </si>
  <si>
    <t>M2024EST_MGERR_01</t>
  </si>
  <si>
    <t>MGBCQ-MGERR-MGSSB-MGBCQ</t>
  </si>
  <si>
    <t>MGGCF</t>
  </si>
  <si>
    <t>M2024SMALL_MGGCF_01</t>
  </si>
  <si>
    <t>MGCJH-MGGCF</t>
  </si>
  <si>
    <t>MGGE2</t>
  </si>
  <si>
    <t>M2024SMALL_MGGE2_01</t>
  </si>
  <si>
    <t>MGCCA-MGGE2</t>
  </si>
  <si>
    <t>REDE ENTREGUE (SMALL CELL)</t>
  </si>
  <si>
    <t>MGBUM</t>
  </si>
  <si>
    <t>M2023_MGBUM_01</t>
  </si>
  <si>
    <t>MGBET-MGBUM-MGBET</t>
  </si>
  <si>
    <t>MGGEE</t>
  </si>
  <si>
    <t>M2024SMALL_MGGEE_01</t>
  </si>
  <si>
    <t>MGCCA-MGGEE</t>
  </si>
  <si>
    <t>MGAVE</t>
  </si>
  <si>
    <t>M2024EST_MGAVE_01</t>
  </si>
  <si>
    <t>AGUARDAR HL4 SLU</t>
  </si>
  <si>
    <t>MGGEP</t>
  </si>
  <si>
    <t>M2024EST_MGGEP_01</t>
  </si>
  <si>
    <t>MGBLO-MGGEP-MGBLO</t>
  </si>
  <si>
    <t>MGLOR</t>
  </si>
  <si>
    <t>M2025EST_MGLOR_01</t>
  </si>
  <si>
    <t>MGSDE-MGLOR-MGSDE</t>
  </si>
  <si>
    <t>17/09/2025 - Liberado ativar proteção; 16/09/2025 - Ajustar sinotico conforme email Gustavo Rosa dia 16/09/25</t>
  </si>
  <si>
    <t>HL5D_2025MGLOR</t>
  </si>
  <si>
    <t xml:space="preserve">1.	Metro (HL4/HL5D/HL5G) =HL5D/HL5G OK
2.	Organização FO = OK
3.	Identificação = OK
4.	Bateria Lítio Existente = 00
5.	Radio pra redundancia = OK ( sent. LOR) não operacional 
</t>
  </si>
  <si>
    <t>MGISD</t>
  </si>
  <si>
    <t>M2023_MGISD_01</t>
  </si>
  <si>
    <t>Organização FO = OK</t>
  </si>
  <si>
    <t>MGGCA</t>
  </si>
  <si>
    <t>M2022_MGGCA_01</t>
  </si>
  <si>
    <t>Identificação = OK</t>
  </si>
  <si>
    <t>MGIVC</t>
  </si>
  <si>
    <t>M2023_MGIVC_01</t>
  </si>
  <si>
    <t>Bateria Lítio Existente = 00</t>
  </si>
  <si>
    <t>M2023_MGOSD_01</t>
  </si>
  <si>
    <t>MGGJL</t>
  </si>
  <si>
    <t>M2023_MGGJL_01</t>
  </si>
  <si>
    <t>Radio pra redundancia = OK ( sent. MCP) não operacional</t>
  </si>
  <si>
    <t>MGCTS</t>
  </si>
  <si>
    <t>M2024EST_MGCTS_01</t>
  </si>
  <si>
    <t>MGBHF-MGCTS-MGTSZ-MGSRP-MGBHF</t>
  </si>
  <si>
    <t>MGGLO</t>
  </si>
  <si>
    <t>M2024EST_MGGLO_01</t>
  </si>
  <si>
    <t>MGGRU</t>
  </si>
  <si>
    <t>M2023EST_MGGRU_01</t>
  </si>
  <si>
    <t>MGGSL</t>
  </si>
  <si>
    <t>M2023_MGGSL_01</t>
  </si>
  <si>
    <t>MGCII-MGGSL-MGCII</t>
  </si>
  <si>
    <t>MGGSZ</t>
  </si>
  <si>
    <t>M2023_MGGSZ_01</t>
  </si>
  <si>
    <t>MGTRO-MGGSZ-MGTRO</t>
  </si>
  <si>
    <t>MGGUD</t>
  </si>
  <si>
    <t>M2023EST_MGGUD_01</t>
  </si>
  <si>
    <t>MGATR-MGMAI-MGGUD-MGATR</t>
  </si>
  <si>
    <t>MGGUI</t>
  </si>
  <si>
    <t>M2024EST_MGGUI_01</t>
  </si>
  <si>
    <t>MGFLO-MGGUI-MGFLO</t>
  </si>
  <si>
    <t>REPARO CONCLUÍDO EM 09/10 (ATENUAÇÃO)</t>
  </si>
  <si>
    <t>MGGVA</t>
  </si>
  <si>
    <t>M2024EST_MGGVA_01</t>
  </si>
  <si>
    <t>MGBLO-MGGVA-MGBLO</t>
  </si>
  <si>
    <t>MGGVL</t>
  </si>
  <si>
    <t>M2024_MGGVL_01</t>
  </si>
  <si>
    <t>MGCJM-MGGVL-MGCJM</t>
  </si>
  <si>
    <t>INCLUIR ALÇA 2 NO SINÓTICO</t>
  </si>
  <si>
    <t>MGHAA</t>
  </si>
  <si>
    <t>M2023EST_MGHAA_01</t>
  </si>
  <si>
    <t>MGEMI</t>
  </si>
  <si>
    <t>M2024EST_MGEMI_01</t>
  </si>
  <si>
    <t>MGFSO</t>
  </si>
  <si>
    <t>M2024EST_MGFSO_01</t>
  </si>
  <si>
    <r>
      <t>MGICA-MGFSO</t>
    </r>
    <r>
      <rPr>
        <sz val="10"/>
        <color rgb="FFFF0000"/>
        <rFont val="Aptos Narrow"/>
        <family val="2"/>
      </rPr>
      <t>-RD</t>
    </r>
  </si>
  <si>
    <t>10/11/2025 - Arthur: sem retorno se reparo foi executado. Cobrar manutenção ou retirar com MOIN.
02/07/2025 - Segue TA 345656382, conforme solicitado
ter 01/07/2025 16:59 - William: @Lucas De Souza Barcelos boa tarde!
Pode por favor criar um TA para manutenção de rede externa recuperar as fibras com defeito?
REDE ENTREGUE CONFORME TOPOLOGIA ESTRUTURANTE</t>
  </si>
  <si>
    <t xml:space="preserve">30/06 - Trocar porta em ICA-HL5D, trocar BGP para BHF e emitir OE do WFSO </t>
  </si>
  <si>
    <t>REPARO FO</t>
  </si>
  <si>
    <t>MGJUN</t>
  </si>
  <si>
    <t>M2024EST_MGJUN_01</t>
  </si>
  <si>
    <t>MGJFQ-MGJUN-MGJFQ</t>
  </si>
  <si>
    <t>16/06/2025 - Arthur: status até entação era PREDECESSOR
REDE ENTREGUE CONFORME TOPOLOGIA ESTRUTURANTE</t>
  </si>
  <si>
    <t>PREDECESSOR MGJFQ REDE PREVISTA</t>
  </si>
  <si>
    <t>MGHBT</t>
  </si>
  <si>
    <t>M2023_MGHBT_01</t>
  </si>
  <si>
    <t>MGNGA-MGHBT-MGNGA</t>
  </si>
  <si>
    <t>MGGPM</t>
  </si>
  <si>
    <t>M2024EST_MGGPM_01</t>
  </si>
  <si>
    <t>MGBHF-MGGPM-MGBHF</t>
  </si>
  <si>
    <t>MGHCS</t>
  </si>
  <si>
    <t>M2023_MGHCS_01</t>
  </si>
  <si>
    <t>MGCCA-MGHCS-MGCCA</t>
  </si>
  <si>
    <t>MGHED</t>
  </si>
  <si>
    <t>M2024EST_MGHED_01</t>
  </si>
  <si>
    <t>MGFLO-MGHED-MGFLO</t>
  </si>
  <si>
    <t>LADO A OK, EQUIPE FINALIZANDO LADO B.</t>
  </si>
  <si>
    <t>MGHIS</t>
  </si>
  <si>
    <t>M2023_MGHIS_01</t>
  </si>
  <si>
    <t>MGNGA-MGHIS-MGNGA</t>
  </si>
  <si>
    <t>MGHMC</t>
  </si>
  <si>
    <t>M2024EST_MGHMC_01</t>
  </si>
  <si>
    <t>MGSAG-MGHMC-MGSAG</t>
  </si>
  <si>
    <t>REPARO CONCLUÍDO</t>
  </si>
  <si>
    <t>MGHMD</t>
  </si>
  <si>
    <t>M2024EST_MGHMD_01</t>
  </si>
  <si>
    <t>MGHOR</t>
  </si>
  <si>
    <t>M2023EST_MGHOR_01</t>
  </si>
  <si>
    <t>MGHAG</t>
  </si>
  <si>
    <t>M2023_MGHAG_01</t>
  </si>
  <si>
    <t>MGBHF-MGHAG-MGBHF</t>
  </si>
  <si>
    <t>M2024EST_MGUVM_01</t>
  </si>
  <si>
    <t>MGUBR-MGUVM-MGUBR</t>
  </si>
  <si>
    <t>qui 02/01/2025 08:57 - Thiago Marques: Por favor remover a obra referente ao ID M2024EST_MGUVM_01, pois o investimento de rede já ocorreu no outro ID.
Em termos de topologia não temos ganho nas distancias.</t>
  </si>
  <si>
    <t>W20</t>
  </si>
  <si>
    <t>MGHSF</t>
  </si>
  <si>
    <t>M2023_MGHSF_01</t>
  </si>
  <si>
    <t xml:space="preserve">MGBBJ-MGHSF-MGBBJ </t>
  </si>
  <si>
    <t>MGHSG</t>
  </si>
  <si>
    <t>M2023EST_MGHSG_01</t>
  </si>
  <si>
    <t>MGNLV-MGHSG-MGNLV</t>
  </si>
  <si>
    <t>31/10/2024 - Plan James: concluído
ACIONADO 17/10, PREVISAO PARA 18/10</t>
  </si>
  <si>
    <t>MGAMG</t>
  </si>
  <si>
    <t>M2023_MGAMG_01</t>
  </si>
  <si>
    <t>MGIIE-MGAMG-MGIIE</t>
  </si>
  <si>
    <t>MGHTF</t>
  </si>
  <si>
    <t>M2024EST_MGHTF_01</t>
  </si>
  <si>
    <t>MGBLO-MGHTF-MGBLO</t>
  </si>
  <si>
    <t>MGHTP</t>
  </si>
  <si>
    <t>M2023EST_MGHTP_01</t>
  </si>
  <si>
    <t>MGFLR-MGHTP-MGFLR</t>
  </si>
  <si>
    <t>MGIRX</t>
  </si>
  <si>
    <t>M2024EST_MGIRX_01</t>
  </si>
  <si>
    <t>MGICA-MGIRX-MGTPD-MGIVT-MGICA</t>
  </si>
  <si>
    <t>MGIVT</t>
  </si>
  <si>
    <t>M2024EST_MGIVT_01</t>
  </si>
  <si>
    <t>seg 30/06/2025 10:00 - William Cruz: Favor acionar EPS para recuperar fibras com defeito.
OBS: Em IVT podem por gentileza descer o DGO para o gabinete no solo? Foi Instalado no gabinete mais alto do poste, dificultando ativação e manutenção.
seg 30/06/2025 18:16 - Lucas: Segue TA 345581613 
REDE ENTREGUE CONFORME TOPOLOGIA ESTRUTURANTE</t>
  </si>
  <si>
    <t>MGHVA</t>
  </si>
  <si>
    <t>M2023_MGHVA_01</t>
  </si>
  <si>
    <t>MGBNS-MGHVA-MGBNS</t>
  </si>
  <si>
    <t>MGIBV</t>
  </si>
  <si>
    <t>M2024EST_MGIBV_01</t>
  </si>
  <si>
    <t>MGFEN-MGIBV-MGJPB-MGFEN</t>
  </si>
  <si>
    <t>MGIFC</t>
  </si>
  <si>
    <t>M2024EST_MGIFC_01</t>
  </si>
  <si>
    <t>MGCIC-MGIFC-MGCIC</t>
  </si>
  <si>
    <t>MGIPS</t>
  </si>
  <si>
    <t>M2024EST_MGIPS_01</t>
  </si>
  <si>
    <t>MGIRN</t>
  </si>
  <si>
    <t>M2023_MGIRN_01</t>
  </si>
  <si>
    <t>MGISI</t>
  </si>
  <si>
    <t>M2024EST_MGISI_01</t>
  </si>
  <si>
    <t>MGITP</t>
  </si>
  <si>
    <t>M2024EST_MGITP_01</t>
  </si>
  <si>
    <t>MGBSB-MGITP-MGBSB</t>
  </si>
  <si>
    <t>MGBOG</t>
  </si>
  <si>
    <t>M2024EST_MGBOG_01</t>
  </si>
  <si>
    <t>M2023EST_MGJAA_01</t>
  </si>
  <si>
    <t>MGJCT-MGJAA-MGJCT / MGJCT-MGJAA</t>
  </si>
  <si>
    <t>MGHBK</t>
  </si>
  <si>
    <t>M2024EST_MGHBK_01</t>
  </si>
  <si>
    <t>MGJAS-MGHBK-MGJAS</t>
  </si>
  <si>
    <t>RELATÓRIO ENVIADO EM 31/10</t>
  </si>
  <si>
    <t>31/10/2024 - Plan James: concluído 
REDE ENTREGUE, VALIDAÇÃO E-MAIL TELEMONT 15/10</t>
  </si>
  <si>
    <t>MGSBA</t>
  </si>
  <si>
    <t>M2024EST_MGSBA_01</t>
  </si>
  <si>
    <t>MGSLA-MGSBA-MGSLA</t>
  </si>
  <si>
    <t>MGJAD</t>
  </si>
  <si>
    <t>M2023EST_MGJAD_01</t>
  </si>
  <si>
    <t>MGBNS-MGJAD-MGBNS</t>
  </si>
  <si>
    <t>MGBVS</t>
  </si>
  <si>
    <t>M2024EST_MGBVS_01</t>
  </si>
  <si>
    <t>MGHUB</t>
  </si>
  <si>
    <t>M2024EST_MGHUB_01</t>
  </si>
  <si>
    <t>MGJAS-MGHUB-MGJTS-MGJAS</t>
  </si>
  <si>
    <t>MGJAT</t>
  </si>
  <si>
    <t>M2024EST_MGJAT_01</t>
  </si>
  <si>
    <t>MGBSB-MGJAT-MGBSB</t>
  </si>
  <si>
    <t>M2023EST_MGJCT_01</t>
  </si>
  <si>
    <t>M2023EST_MGJCA_01</t>
  </si>
  <si>
    <t>PROJETO VALE</t>
  </si>
  <si>
    <t>MGRNK</t>
  </si>
  <si>
    <t>M2023_MGRNK_01</t>
  </si>
  <si>
    <t>MGQBV-MGRNK-MGJDA-MGRNU-MGQBV</t>
  </si>
  <si>
    <t>MGJGD</t>
  </si>
  <si>
    <t>M2023EST_MGJGD_01</t>
  </si>
  <si>
    <t>MGJAA-MGJGD-MGJAA</t>
  </si>
  <si>
    <t>MGGQR</t>
  </si>
  <si>
    <t>M2023_MGGQR_01</t>
  </si>
  <si>
    <t>MGPNP-MGGQR-MGPNP</t>
  </si>
  <si>
    <t>MGIFO</t>
  </si>
  <si>
    <t>M2024EST_MGIFO_01</t>
  </si>
  <si>
    <t>MGIIE-MGIFO-MGINZ-MGIIE</t>
  </si>
  <si>
    <t>MGJPB</t>
  </si>
  <si>
    <t>M2024EST_MGJPB_01</t>
  </si>
  <si>
    <t>MGJMO</t>
  </si>
  <si>
    <t>M2023EST_MGJMO_01</t>
  </si>
  <si>
    <t>MGBAM-MGJMO-MGBAM</t>
  </si>
  <si>
    <t>MGINZ</t>
  </si>
  <si>
    <t>M2024EST_MGINZ_01</t>
  </si>
  <si>
    <t>MGTPD</t>
  </si>
  <si>
    <t>M2024EST_MGTPD_01</t>
  </si>
  <si>
    <t>MGJTB</t>
  </si>
  <si>
    <t>M2024EST_MGJTB_01</t>
  </si>
  <si>
    <t>MGJAC</t>
  </si>
  <si>
    <t>M2023_MGJAC_01</t>
  </si>
  <si>
    <t>MGJTQ</t>
  </si>
  <si>
    <t>M2024EST_MGJTQ_01</t>
  </si>
  <si>
    <r>
      <rPr>
        <sz val="10"/>
        <color rgb="FFFF0000"/>
        <rFont val="Aptos Narrow"/>
        <family val="2"/>
      </rPr>
      <t>MGBHP</t>
    </r>
    <r>
      <rPr>
        <sz val="10"/>
        <rFont val="Aptos Narrow"/>
        <family val="2"/>
      </rPr>
      <t>-MGJTQ-MGCFK-MGBST-MGFLR</t>
    </r>
  </si>
  <si>
    <t>MGJUL</t>
  </si>
  <si>
    <t>M2024EST_MGJUL_01</t>
  </si>
  <si>
    <t>MGSLA-MGJUL-MGSLA</t>
  </si>
  <si>
    <t>M2023EST_MGJVT_01</t>
  </si>
  <si>
    <t>MGVSO-MGJVT-MGVSO / MGVSO-MGJVT</t>
  </si>
  <si>
    <t>MGLAG</t>
  </si>
  <si>
    <t>M2023EST_MGLAG_01</t>
  </si>
  <si>
    <t>MGLBV</t>
  </si>
  <si>
    <t>M2024EST_MGLBV_01</t>
  </si>
  <si>
    <t>MGRIL</t>
  </si>
  <si>
    <t>M2023_MGRIL_01</t>
  </si>
  <si>
    <t>M2023EST_MGRNC_01</t>
  </si>
  <si>
    <t>MGRNS-MGRNC-MGRNS</t>
  </si>
  <si>
    <t>MGJFR</t>
  </si>
  <si>
    <t>M2024EST_MGJFR_01</t>
  </si>
  <si>
    <t>MGI04-MGJFR(FLAT)-MGI04</t>
  </si>
  <si>
    <t>MGLEB</t>
  </si>
  <si>
    <t>M2024EST_MGLEB_01</t>
  </si>
  <si>
    <t>MGLFS</t>
  </si>
  <si>
    <t>M2024EST_MGLFS_01</t>
  </si>
  <si>
    <t>MGBMR-MGLND-MGLFS-MGBMR</t>
  </si>
  <si>
    <t>M2023_MGRNS_01</t>
  </si>
  <si>
    <t>MGNHN</t>
  </si>
  <si>
    <t>M2024EST_MGNHN_01</t>
  </si>
  <si>
    <t>MGI04-MGNHN-MGI04</t>
  </si>
  <si>
    <t>MGJXX</t>
  </si>
  <si>
    <t>M2024EST_MGJXX_01</t>
  </si>
  <si>
    <t>MGI04-MGJXX</t>
  </si>
  <si>
    <t>MGJEP</t>
  </si>
  <si>
    <t>M2024EST_MGJEP_01</t>
  </si>
  <si>
    <t>MGI04-MGJEP</t>
  </si>
  <si>
    <t>seg 10/02/2025 16:18 - Carlos Eduardo Pereira (Mexicano) - Seguir rádio
sex 06/12/2024 09:27 - Leonardo: Rodolfo, bom dia! Venho indicar a necessidade de licenciamento para construção da travessia subterrânea na rodovia BR-040 no local indicado abaixo. Trata-se da implantação do site MGJEP ID_528270, alça flat da topologia MGI04-MGJEP.
Anexo o KMZ da rota para auxiliar na avaliação e elaboração do projeto.
ter 12/11/2024 16:04 - Edinho: Conforme falamos segue abaixo as informação para elaboração de projeto. 
11/11/2024 - Edinho: necessita de travessia na BR-040 + implantação postes.
08/11/2024 - Plan Eder: alterou para Novembro Oportunidade.
seg 04/11/2024 01:10 - Arthur: enviei email para revisão.
qui 31/10/2024 14:35 - Edson: Sobre o ID 509221 JEP x I04
Conforme falamos e validado com Gestor Vivo Argemiro e Gestor Wagner N1 Vivo
Site JEP é atendido via Rádio, não é fibrado.
Fibra que consta como existente não existe.
Necessário lançamento de 4.900 metros para formatação.</t>
  </si>
  <si>
    <t>MGRNX</t>
  </si>
  <si>
    <t>M2023_MGRNX_01</t>
  </si>
  <si>
    <t>MGLGU</t>
  </si>
  <si>
    <t>M2024EST_MGLGU_01</t>
  </si>
  <si>
    <t>MGLUE-MGLGU-MGLUE</t>
  </si>
  <si>
    <t>REPARO CONCLUÍDO EM 11/11/24</t>
  </si>
  <si>
    <t>OBRA CONCLUÍDA</t>
  </si>
  <si>
    <t>MGHCP</t>
  </si>
  <si>
    <t>M2024EST_MGHCP_01</t>
  </si>
  <si>
    <t>OBRA CONSTUIDA PELA ICOMON/SP JUNTAMENTE COM MOP VIVO(LEONARDO), OBRA ENTREGUE PARA ACEITE EM 17/07/2024, E-MAIL DAVID STUART, POREM FOI INFORMADO QUE O SITE HCP NÃO FOI LOCALIZADO</t>
  </si>
  <si>
    <t>MGLIN</t>
  </si>
  <si>
    <t>M2023EST_MGLIN_01</t>
  </si>
  <si>
    <t>MGCIC-MGLIN-MGCIC</t>
  </si>
  <si>
    <t>MGLND</t>
  </si>
  <si>
    <t>M2024EST_MGLND_01</t>
  </si>
  <si>
    <t>MGLOS</t>
  </si>
  <si>
    <t>M2023EST_MGLOS_01</t>
  </si>
  <si>
    <t>MGJAA-MGLOS-MGJAA</t>
  </si>
  <si>
    <t>MGLPB</t>
  </si>
  <si>
    <t>M2023EST_MGLPB_01</t>
  </si>
  <si>
    <t>MGTOU-MGPEC-MGLPB-MGTOU</t>
  </si>
  <si>
    <t>MGJRA</t>
  </si>
  <si>
    <t>M2024EST_MGJRA_01</t>
  </si>
  <si>
    <t>MGMAI</t>
  </si>
  <si>
    <t>M2024EST_MGMAI_01</t>
  </si>
  <si>
    <t>MGVJI</t>
  </si>
  <si>
    <t>M2024EST_MGVJI_01</t>
  </si>
  <si>
    <t>MGVWL-MGVJI-MGVWL</t>
  </si>
  <si>
    <t>VESPASIANO</t>
  </si>
  <si>
    <t>MGMCA</t>
  </si>
  <si>
    <t>M2024EST_MGMCA_01</t>
  </si>
  <si>
    <t>06/01/2025 - Leonardo: finalizando o lançamento do trecho 700m + 2 emendas com MOP.
qui 26/12/2024 17:22 - Joseff: Alinhamos a atividade para ser realizada dias 02 e 03.
ter 17/12/2024 17:19 - Thiago Marques: @Arthur Monteiro Da Silva,
Ficando dentro dos 33k pode seguir, caso contrario a troca de rede degrada deve ser feita via O&amp;M.
seg 16/12/2024 10:09 - Matheus: Realizando a formatação de CJT&gt;MCA, identificamos um trecho de aproximadamente 700mts, que está muito degradado com emendas e rompimento parcial. Nossa fibra está parada nesse trecho. Será necessário realizar o lançamento desse cabo e inserir duas emendas. 
•	Lançar cabo em vermelho. Rota existente correta fisicamente em verde.
09/12/2024 - Matheus: mantem o prazo, fusão em andamento.
ter 03/12/2024 11:21 - Felipe: depende de licença
01/08/2024 - Arthur: id cancelado, será executado pela MOIN
qua 03/07/2024 10:48 - Sites: Entrega do projeto executivo
ter 02/07/2024 15:24 - Telemont enviou o projeto executivo</t>
  </si>
  <si>
    <t>MGMCC</t>
  </si>
  <si>
    <t>M2024EST_MGMCC_01</t>
  </si>
  <si>
    <t>MGBHP-MGMCC-BHP</t>
  </si>
  <si>
    <t>TELEMONT VAI AVALIAR SITUAÇÃO PARA ABSOVER A DEMANDA</t>
  </si>
  <si>
    <t>OBRA NÃO DEMANDADA PARA TELEMONT, NECESSARIO VERIFICAR COM MOP SE OBRA FOI INICIADA // AVALIAR PROJETO</t>
  </si>
  <si>
    <t>MGMCJ</t>
  </si>
  <si>
    <t>M2024EST_MGMCJ_01</t>
  </si>
  <si>
    <t>MGUTP-MGUSO-MGUTP/MGUTP</t>
  </si>
  <si>
    <t>MGMEY</t>
  </si>
  <si>
    <t>M2023EST_MGMEY_01</t>
  </si>
  <si>
    <t>MGBBJ-MGMEY-MGBBJ</t>
  </si>
  <si>
    <t>MGMGB</t>
  </si>
  <si>
    <t>M2024EST_MGMGB_01</t>
  </si>
  <si>
    <t>MGMGU</t>
  </si>
  <si>
    <t>M2024EST_MGMGU_01</t>
  </si>
  <si>
    <t>MGSCN-MGMGU-MGSCN</t>
  </si>
  <si>
    <t>GERAR OE´S DE SERVIÇOS</t>
  </si>
  <si>
    <t>MGMGD</t>
  </si>
  <si>
    <t>M2024EST_MGMGD_01</t>
  </si>
  <si>
    <t>MGHPM</t>
  </si>
  <si>
    <t>M2024EST_MGHPM_01</t>
  </si>
  <si>
    <t>MGASO-MGHPM-MGNCO-MGASO</t>
  </si>
  <si>
    <t>MGMIN</t>
  </si>
  <si>
    <t>M2024EST_MGMIN_01</t>
  </si>
  <si>
    <t>MGNMM-MGMIN-MGVSJ</t>
  </si>
  <si>
    <t>MGNMM</t>
  </si>
  <si>
    <t>MGLIF</t>
  </si>
  <si>
    <t>M2024EST_MGLIF_01</t>
  </si>
  <si>
    <t>MGBHF-MGLIF-MGOMS-MGBHF</t>
  </si>
  <si>
    <t>MGJPQ</t>
  </si>
  <si>
    <t>M2024EST_MGJPQ_01</t>
  </si>
  <si>
    <t>REPARO F.O</t>
  </si>
  <si>
    <t>M2024_MGUMO_01</t>
  </si>
  <si>
    <t>MGRAL-MGUMO-MGRAL</t>
  </si>
  <si>
    <t>M2023EST_MGSCL_01</t>
  </si>
  <si>
    <t>MGSLA-MGSCL-MGSLA / MGSLA-MGSCL</t>
  </si>
  <si>
    <t>MGMNR</t>
  </si>
  <si>
    <t>M2024EST_MGMNR_01</t>
  </si>
  <si>
    <t>MGJAA-MGMNR-MGUFV-MGJAA</t>
  </si>
  <si>
    <t>MGMGN</t>
  </si>
  <si>
    <t>M2024EST_MGMGN_01</t>
  </si>
  <si>
    <t>MGPOM-MGMGN-MGPOM</t>
  </si>
  <si>
    <t>M2024EST_MGSCN_01</t>
  </si>
  <si>
    <t>MGMRG</t>
  </si>
  <si>
    <t>M2023EST_MGMRG_01</t>
  </si>
  <si>
    <t>MGMMC</t>
  </si>
  <si>
    <t>M2023_MGMMC_01</t>
  </si>
  <si>
    <t>MGBHF-MGMMC-MGBHF</t>
  </si>
  <si>
    <t>MGMSP</t>
  </si>
  <si>
    <t>M2024EST_MGMSP_01</t>
  </si>
  <si>
    <t>MGBOL-MGMSP-BOL</t>
  </si>
  <si>
    <t>CONTRATO/ACESSO</t>
  </si>
  <si>
    <t>PENDENCIA ACESSO</t>
  </si>
  <si>
    <t>essa obra ficou inviável nas duas tentativas de execução pela rede externa.
Inclusive o GPON hoje no local é atendido pela ATC, pois, é a única operadora que conseguiu construir o acesso durante a implantação do shopping</t>
  </si>
  <si>
    <t>CONTRATOS</t>
  </si>
  <si>
    <t>MGJDS</t>
  </si>
  <si>
    <t>M2024EST_MGJDS_01</t>
  </si>
  <si>
    <t>MGBHN-MGJDS-MGVSE-MGBHN</t>
  </si>
  <si>
    <t>M2024EST_MGSLA_01</t>
  </si>
  <si>
    <t>3 Vias - LUE</t>
  </si>
  <si>
    <t>MGMVA</t>
  </si>
  <si>
    <t>M2024_MGMVA_01</t>
  </si>
  <si>
    <t>MGTRO-MGMVA-MGTRO</t>
  </si>
  <si>
    <t>SWAP FIBRA - GWS FLAT  TA 316403528 - NECESSÁRIO RECUPERAR 1 ALÇA DE TRO-MVA</t>
  </si>
  <si>
    <t>MGSLY</t>
  </si>
  <si>
    <t>M2024EST_MGSLY_01</t>
  </si>
  <si>
    <t>MGELI-MGSLY-MGELI</t>
  </si>
  <si>
    <t>MGJFK</t>
  </si>
  <si>
    <t>M2024EST_MGJFK_01</t>
  </si>
  <si>
    <t>MGJFQ-MGJFK-MGJFQ</t>
  </si>
  <si>
    <t>qua 18/12/2024 08:48 - Thiago Moraes: @Arthur Monteiro Da Silva, bom dia!
Por favor nos enviar a listagem com ocupação do cabo e foto do DGO para que assim possamos justificar o alivio deste trecho.
ter 17/12/2024 17:59 - Rafael, concluído flat. segue relatório de certificação.
seg 16/12/2024 15:14 - Edinho: Arthur,
                Para finalizamos os ID 509285 e ID 509284 será necessário laçar cabo nas duas alças.
Alça 01, precisamos lançar 500 metros de cabo para interdigamos as redes.</t>
  </si>
  <si>
    <t>REVISÃO PROJETO</t>
  </si>
  <si>
    <t>REVALIDAÇÃO DE CUSTO</t>
  </si>
  <si>
    <t>MGJFT</t>
  </si>
  <si>
    <t>M2024EST_MGJFT_01</t>
  </si>
  <si>
    <t>MGJFQ-MGJFT(FLAT)-MGJFQ</t>
  </si>
  <si>
    <t xml:space="preserve">seg 16/12/2024 15:14 - Edinho: Arthur,
                Para finalizamos os ID 509285 e ID 509284 será necessário laçar cabo nas duas alças.
Alça 01, precisamos lançar 500 metros de cabo para interdigamos as redes.
seg 16/12/2024 08:07 - eDSOn: Segue as informações abaixo :
Da torre JFK até a Armário 35 temos dois cabos nesse sentido.
CA 12 F – Sem facilidades (NHF)
CA 36F – vai até a rua Euclides Pezarini onde temos o rolo de fibra parado 
Soluções :
Lançar um DROP da JFK até A35  (2000 MTS )
Lançar da rua Euclides Pezarini até A35 (1700 MTS)
</t>
  </si>
  <si>
    <t>MGMZA</t>
  </si>
  <si>
    <t>M2024EST_MGMZA_01</t>
  </si>
  <si>
    <t>MGCIC-MGMZA-MGCIC</t>
  </si>
  <si>
    <t>ATIVO COM PROTEÇÃO TOPOLOGIA ESTRUT - CFO + ROLLOUT</t>
  </si>
  <si>
    <t>RELÁTORIO ENTREGUE - ATIVO COM 2 VIAS</t>
  </si>
  <si>
    <t>MGJTS</t>
  </si>
  <si>
    <t>M2024EST_MGJTS_01</t>
  </si>
  <si>
    <t>MGRNR</t>
  </si>
  <si>
    <t>M2024EST_MGRNR_01</t>
  </si>
  <si>
    <t>MGBHN-MGRNR-MGNAN-MGBHN</t>
  </si>
  <si>
    <t>MGMPI</t>
  </si>
  <si>
    <t>M2024EST_MGMPI_01</t>
  </si>
  <si>
    <t>MGPQN-MGMPI-MGSBC-MGPQN</t>
  </si>
  <si>
    <t>MGNEC</t>
  </si>
  <si>
    <t>M2024EST_MGNEC_01</t>
  </si>
  <si>
    <t>MGNLV-MGNEC-MGNLV</t>
  </si>
  <si>
    <t>07/01/2025 - William: depende de acesso site administrativo prédio da VALE.
REDE ENTREGUE COM  PROTEÇÃO TOPOLOGIA ESTRUT - CFO + ROLLOUT</t>
  </si>
  <si>
    <t>AGUARDANDO LIBERAÇÃO DE ACESSO PRÉDIO ADMIN DA VALE</t>
  </si>
  <si>
    <t>31/10/2024 - Plan James: concluído</t>
  </si>
  <si>
    <t>M2024EST_MGAVN_01</t>
  </si>
  <si>
    <t>MGRAL-MGAVN-MGRAL</t>
  </si>
  <si>
    <t>MGIGW</t>
  </si>
  <si>
    <t>M2024EST_MGIGW_01</t>
  </si>
  <si>
    <t>MGICA-MGSJS-MGIGW-MGICA</t>
  </si>
  <si>
    <t>seg 30/06/2025 18:27 - Lucas: Segue TA 345581942 para reparo.
REDE ENTREGUE CONFORME TOPOLOGIA ESTRUTURANTE</t>
  </si>
  <si>
    <t>HL4_IVA_24</t>
  </si>
  <si>
    <t>MGJFG-MGIVA-MGJFG/MGJFG</t>
  </si>
  <si>
    <t>ENTREGA DE 2 ALÇAS | 3° ALÇA EM REVISÃO DE PROJETO</t>
  </si>
  <si>
    <t>MGNED</t>
  </si>
  <si>
    <t>M2023EST_MGNED_01</t>
  </si>
  <si>
    <t>MGAGB-MGNED-MGAGB</t>
  </si>
  <si>
    <t>MGEIA</t>
  </si>
  <si>
    <t>M2024EST_MGEIA_01</t>
  </si>
  <si>
    <t>MGNEJ</t>
  </si>
  <si>
    <t>M2024EST_MGNEJ_01</t>
  </si>
  <si>
    <t>MGNLV-MGNEJ-MGVSJ</t>
  </si>
  <si>
    <t>Relatório ok de certificação referente ao ID 513936, trecho MGNLV-MGNEJ-MGVSJ.</t>
  </si>
  <si>
    <t>M2023EST_MGNGA_01</t>
  </si>
  <si>
    <t>MGSAG-MGNGA-MGSAG / MGSAG-MGNGA</t>
  </si>
  <si>
    <t>MGNBR</t>
  </si>
  <si>
    <t>M2024EST_MGNBR_01</t>
  </si>
  <si>
    <t>MGNIS</t>
  </si>
  <si>
    <t>M2024EST_MGNIS_01</t>
  </si>
  <si>
    <t>MGNLV-MGNIS-MGVSJ</t>
  </si>
  <si>
    <t>31/10/2024 - Plan James: concluído
CORRIGIR SINÓPTICO - VERIFICAR, POIS ESTÁ FECHANDO EM HL4 E HL5D</t>
  </si>
  <si>
    <t>MGECT</t>
  </si>
  <si>
    <t>M2024EST_MGECT_01</t>
  </si>
  <si>
    <t>MGNLQ</t>
  </si>
  <si>
    <t>M2024EST_MGNLQ_01</t>
  </si>
  <si>
    <t>MGNMM-MGNLQ-MGNMM</t>
  </si>
  <si>
    <t>SEM ACESSO, REAGENDADO PARA 21/10</t>
  </si>
  <si>
    <t>MGESX</t>
  </si>
  <si>
    <t>M2024EST_MGESX_01</t>
  </si>
  <si>
    <t>MGFAR</t>
  </si>
  <si>
    <t>M2024EST_MGFAR_01</t>
  </si>
  <si>
    <t>M2023EST_MGNLA_01</t>
  </si>
  <si>
    <t>MGNLH</t>
  </si>
  <si>
    <t>M2024EST_MGNLH_01</t>
  </si>
  <si>
    <t>MGNMM-MGNLH</t>
  </si>
  <si>
    <t xml:space="preserve">20/12/2024 - Arthur: na PVCO do dia 20/12, foi cancelado como ATENDIMENTO VIA RÁDIO.
AGUARDA RE - PENDENTE APROVAÇÃO DE LANÇAMENTO ADICIONAL, SITE NLH ATENDIDO VIA RÁDIO ATUALMENTE. </t>
  </si>
  <si>
    <t>NECESSARIO REVISAO PARA ADICIONAL DE 2KM DE REDE</t>
  </si>
  <si>
    <t>MGNLI</t>
  </si>
  <si>
    <t>M2024EST_MGNLI_01</t>
  </si>
  <si>
    <t>MGNLM</t>
  </si>
  <si>
    <t>M2024EST_MGNLM_01</t>
  </si>
  <si>
    <t>MGNLP</t>
  </si>
  <si>
    <t>M2024EST_MGNLP_01</t>
  </si>
  <si>
    <t>MGNUC</t>
  </si>
  <si>
    <t>FLAT - 2° ALÇA INVIAVEL FIBRA</t>
  </si>
  <si>
    <r>
      <t>MGSCN-MGNUC-</t>
    </r>
    <r>
      <rPr>
        <sz val="10"/>
        <color rgb="FFFF0000"/>
        <rFont val="Aptos Narrow"/>
        <family val="2"/>
      </rPr>
      <t>RD</t>
    </r>
  </si>
  <si>
    <t>10/11/2025 - Arthur: solicitei a Tatiana que providenciasse o boletim de ocorrencia para reforça a área de risco. Tb solicitei ao Gustavo para que confirme o atendimento via rádio. O reparo estava programado para ser feito pela MOIN.
ter 07/10/2025 11:18 - gUSTAVO: @Atlas Carvalho Junior @Renata Luciana Sales Ferreira @Gustavo Luiz Leal, bom dia.
A rede óptica de MGNUC tornou-se inviável por vandalismo/área de risco, por favor, migrem a solução do 5G para o RD NEC existente.
Segue a interface ativada na rede metro.
qua 01/10/2025 14:23 - aRTHUR: @Gustavo De Carvalho Rosa
@Atlas Carvalho Junior
Bom dia.
Favor avaliar atendimento para esse id metro com o radio existente.
Não estamos conseguindo reparar a fibra, site localizado em área de risco (área de comunidade).
qua 06/08/2025 16:15 - Victor: Inviável / Visada apenas para MGSVC que está Flat para MGSCN | Não existe caminho físico para proteção
sexta-feira, 1 de novembro de 2024  - Rodrigo Soares: já temos a solução para essa rota de MGSCN-MGNUC? Trecho de mais de 12kms que hoje é local de invasão, e que nossa fibra existente na qual o projeto propôs utilizar saindo de SVC sentido SCN, está degradada e passando dentro dos terrenos de invasão com barracos, e os postes de madeira estão sendo utilizados por “gatos” de energia. Os moradores locais não deixam o time se quer colocar escada para tentar resolver os problemas de atenuação ou troca de cabos por rompimentos/vandalismos.
Entendo que esse caso deveria ser cancelado a ativação por fibra e avaliar a proposta de rádio. 
REDE ENTREGUE CONFORME TOPOLOGIA ESTRUTURANTE</t>
  </si>
  <si>
    <t>ter 07/10/2025 11:18 - gUSTAVO: @Atlas Carvalho Junior @Renata Luciana Sales Ferreira @Gustavo Luiz Leal, bom dia.
A rede óptica de MGNUC tornou-se inviável por vandalismo/área de risco, por favor, migrem a solução do 5G para o RD NEC existente.
Segue a interface ativada na rede metro.
10/03 - Conforme alinhamento, projeto devolvido para revisão,  projeto não contempla proteção.</t>
  </si>
  <si>
    <t>Aprovado</t>
  </si>
  <si>
    <t>NECESSARIO TROCA DE 3 KM DE CABO LEGADO PARA REMOVER ATENUACAO</t>
  </si>
  <si>
    <t>M2024EST_MGNLV_01</t>
  </si>
  <si>
    <t>M2025EST_MGJFR_01</t>
  </si>
  <si>
    <r>
      <rPr>
        <sz val="10"/>
        <color rgb="FF000000"/>
        <rFont val="Aptos Narrow"/>
        <family val="2"/>
      </rPr>
      <t>MGI04-MGJXX-</t>
    </r>
    <r>
      <rPr>
        <sz val="10"/>
        <color rgb="FFFF0000"/>
        <rFont val="Aptos Narrow"/>
        <family val="2"/>
      </rPr>
      <t>(RD I04)</t>
    </r>
    <r>
      <rPr>
        <sz val="10"/>
        <color rgb="FF000000"/>
        <rFont val="Aptos Narrow"/>
        <family val="2"/>
      </rPr>
      <t>-MGJFR-MGI04</t>
    </r>
  </si>
  <si>
    <t>FLAT - GEOGRAFIA+CONDOMINIO
CONSTRUÍDO EM 2024 NA MESMA TOPOLOGIA E HIERARQUIA 2025</t>
  </si>
  <si>
    <t>HL5G_2025MGJFR</t>
  </si>
  <si>
    <t xml:space="preserve">1.	Metro (HL4/HL5D/HL5G) =HL5G OK
2.	Organização FO = OK
3.	Identificação = OK 
4.	Bateria Lítio Existente = 04  (Gab.01  –  LTE,5G, HL5G)
5.	Gabinete 02 (WCDMA) sem bateria.
</t>
  </si>
  <si>
    <t>MGJFO</t>
  </si>
  <si>
    <t>M2024EST_MGJFO_01</t>
  </si>
  <si>
    <t>MGIVA-MGJFO-MGIVA</t>
  </si>
  <si>
    <t>MGNMA</t>
  </si>
  <si>
    <t>M2024EST_MGNMA_01</t>
  </si>
  <si>
    <t>MGASN</t>
  </si>
  <si>
    <t>M2024EST_MGASN_01</t>
  </si>
  <si>
    <t>MGGDN-MGASN</t>
  </si>
  <si>
    <t>MGNMB</t>
  </si>
  <si>
    <t>M2024EST_MGNMB_01</t>
  </si>
  <si>
    <t>M2023EST_MGNMM_01</t>
  </si>
  <si>
    <t>MGNLV-MGNMM-MGNLV</t>
  </si>
  <si>
    <t>MGVSJ</t>
  </si>
  <si>
    <t>MGNMC</t>
  </si>
  <si>
    <t>M2024EST_MGNMC_01</t>
  </si>
  <si>
    <t>MGNMG</t>
  </si>
  <si>
    <t>M2024EST_MGNMG_01</t>
  </si>
  <si>
    <r>
      <rPr>
        <sz val="10"/>
        <color rgb="FF000000"/>
        <rFont val="Aptos Narrow"/>
        <family val="2"/>
      </rPr>
      <t>MGNLV-MGNMG-</t>
    </r>
    <r>
      <rPr>
        <sz val="10"/>
        <color rgb="FFFF0000"/>
        <rFont val="Aptos Narrow"/>
        <family val="2"/>
      </rPr>
      <t>MGNLV</t>
    </r>
  </si>
  <si>
    <t>ENTREGUE 4FO's em UMA ALÇA || 2° ALÇA OBSTRUÍDA</t>
  </si>
  <si>
    <t>VALIDAR IMPLANTAÇÃO</t>
  </si>
  <si>
    <t>CANALIZAÇÃO DENTRO DO CONDOMINIO NÃO EXISTE, ONDE SERA NECESSARIO A REVISAO DO PROJETO.10/10 NECESSÁRIO REVISÃO DE PROJETO.</t>
  </si>
  <si>
    <t>HL4_UTP</t>
  </si>
  <si>
    <t>MGUTP-MGUTP-MGUTP</t>
  </si>
  <si>
    <t>MGNFZ</t>
  </si>
  <si>
    <t>M2023_MGNFZ_01</t>
  </si>
  <si>
    <r>
      <t>MGRNS-MGNFZ</t>
    </r>
    <r>
      <rPr>
        <sz val="10"/>
        <color rgb="FFFF0000"/>
        <rFont val="Aptos Narrow"/>
        <family val="2"/>
      </rPr>
      <t>-RD</t>
    </r>
  </si>
  <si>
    <t>sex 01/08/2025 16:51 - Gustavo Rosa: @William Carvalho Da Cruz, boa tarde.
Segue abaixo a tabela com os Id’s que devemos seguir com proteção assimétrica | RD Existente, qq dúvida entre em contato.</t>
  </si>
  <si>
    <t>sex 01/08/2025 16:51 - Gustavo Rosa: @William Carvalho Da Cruz, boa tarde.
Segue abaixo a tabela com os Id’s que devemos seguir com proteção assimétrica | RD Existente, qq dúvida entre em contato.
10/03 - Conforme alinhamento, projeto devolvido para revisão,  projeto não contempla proteção.</t>
  </si>
  <si>
    <t>GERAR SINÓPTICO e OE´S SERVIÇOS</t>
  </si>
  <si>
    <t>MGNOA</t>
  </si>
  <si>
    <t>M2023_MGNOA_01</t>
  </si>
  <si>
    <t>MGNLV-MGNOA-MGNLV</t>
  </si>
  <si>
    <t>DRAFT ALTO CUSTO</t>
  </si>
  <si>
    <t>Acesso autorizado 24/10. No local será ncessário aprovação de custo para utilização de equipamento de guindaste de altura para acesso a esteira.</t>
  </si>
  <si>
    <t>MGNOS</t>
  </si>
  <si>
    <t>M2023EST_MGNOS_01</t>
  </si>
  <si>
    <t>REDE ENTREGUE (VALIDAÇÃO TELEMONT)</t>
  </si>
  <si>
    <t>MGNOY</t>
  </si>
  <si>
    <t>M2024EST_MGNOY_01</t>
  </si>
  <si>
    <t>MGNLV-MGNOY-MGNLV</t>
  </si>
  <si>
    <t>MGNSJ</t>
  </si>
  <si>
    <t>M2024EST_MGNSJ_01</t>
  </si>
  <si>
    <t>HL5D_UTP</t>
  </si>
  <si>
    <t>MGNRS</t>
  </si>
  <si>
    <t>M2024EST_MGNRS_01</t>
  </si>
  <si>
    <t>M2025EST_MGJJL_01</t>
  </si>
  <si>
    <r>
      <rPr>
        <sz val="10"/>
        <color rgb="FF000000"/>
        <rFont val="Aptos Narrow"/>
        <family val="2"/>
      </rPr>
      <t>MGI04-MGJJL</t>
    </r>
    <r>
      <rPr>
        <sz val="10"/>
        <color rgb="FFFF0000"/>
        <rFont val="Aptos Narrow"/>
        <family val="2"/>
      </rPr>
      <t>-&lt;RD&gt;-</t>
    </r>
    <r>
      <rPr>
        <sz val="10"/>
        <color rgb="FF000000"/>
        <rFont val="Aptos Narrow"/>
        <family val="2"/>
      </rPr>
      <t>MGNHN-MGI04</t>
    </r>
  </si>
  <si>
    <t>19/11/2025 - A fibra da porta 19 foi trocada pelo Marcelo. Aguarda o rádio direção MGNHN (ENGENHARIA)</t>
  </si>
  <si>
    <t>HL5G_2025MGJJL</t>
  </si>
  <si>
    <t>W48</t>
  </si>
  <si>
    <t xml:space="preserve">1.	Metro (HL4/HL5D/HL5G) = HL5D OK
2.	Organização FO = OK
3.	Identificação = OK
4.	Bateria Lítio Existente = Infra Detentora BTC 
5.	Radio pra redundância =  00 
</t>
  </si>
  <si>
    <t>MGNSL</t>
  </si>
  <si>
    <t>M2023_MGNSL_01</t>
  </si>
  <si>
    <t>MGBHP-MGNSL-MGBHP</t>
  </si>
  <si>
    <t>MGNSK</t>
  </si>
  <si>
    <t>M2024EST_MGNSK_01</t>
  </si>
  <si>
    <t>MGIVY</t>
  </si>
  <si>
    <t>M2023_MGIVY_01</t>
  </si>
  <si>
    <t>MGBMR-MGIVY-MGIWP-MGIDB-MGBMR</t>
  </si>
  <si>
    <t>MGNVA</t>
  </si>
  <si>
    <t>M2024EST_MGNVA_01</t>
  </si>
  <si>
    <t>MGNLV-MGNVA-MGNLV</t>
  </si>
  <si>
    <t>MGNVC</t>
  </si>
  <si>
    <t>M2023_MGNVC_01</t>
  </si>
  <si>
    <t>MGNLV-MGNVC-MGNLV</t>
  </si>
  <si>
    <t>PRIMEIRA EMISSAO DE PROJETO É INVIAVEL DE SER EXECUTADO DEVIDO A  FALTA DE INFORMACAO DA LOCALIZAÇAÕ DO SITE NVC. DEVOLVIDO PARA A EQUIPE DE PROJETOS REVISAR.</t>
  </si>
  <si>
    <t>MGMRU</t>
  </si>
  <si>
    <t>M2023EST_MGMRU_01</t>
  </si>
  <si>
    <t>MGPQN-MGMRU-MGPQN</t>
  </si>
  <si>
    <t>MGNCO</t>
  </si>
  <si>
    <t>M2023EST_MGNCO_01</t>
  </si>
  <si>
    <t>MGOCJ</t>
  </si>
  <si>
    <t>M2023_MGOCJ_01</t>
  </si>
  <si>
    <t>MGIWP</t>
  </si>
  <si>
    <t>M2023_MGIWP_01</t>
  </si>
  <si>
    <t>MGOGO</t>
  </si>
  <si>
    <t>M2023_MGOGO_01</t>
  </si>
  <si>
    <t>MGG37-MGOGO-MGG37</t>
  </si>
  <si>
    <t>MGODG</t>
  </si>
  <si>
    <t>M2023EST_MGODG_01</t>
  </si>
  <si>
    <r>
      <t>MGBPC-MGODG-</t>
    </r>
    <r>
      <rPr>
        <sz val="10"/>
        <color rgb="FFFF0000"/>
        <rFont val="Aptos Narrow"/>
        <family val="2"/>
      </rPr>
      <t>RD</t>
    </r>
  </si>
  <si>
    <t>24/07/2025 - Arthur: Projeto recebido FLAT - dupla abordagem inviável - a previsão era PROTEÇÃO RÁDIO.
De acordo com o relatório de certificação MOIN em anexo foi entregue em dupla abordagem. 
Está ativo flat.</t>
  </si>
  <si>
    <t>ATIVO COM  PROTEÇÃO TOPOLOGIA ESTRUT - LANÇAMENTO  - 24/07/2025 - ARTHUR: EM UMA ALÇA SÓ</t>
  </si>
  <si>
    <t>MGOCA</t>
  </si>
  <si>
    <t>M2023EST_MGOCA_01</t>
  </si>
  <si>
    <t>MGPOM-MGOCA-MGPOM</t>
  </si>
  <si>
    <t>MGOOE</t>
  </si>
  <si>
    <t>M2023_MGOOE_01</t>
  </si>
  <si>
    <t>MGCIC-MGOOE-MGCIC</t>
  </si>
  <si>
    <t>MGMNK</t>
  </si>
  <si>
    <t>M2023EST_MGMNK_01</t>
  </si>
  <si>
    <t>MGBCQ-MGMNK-MGUCL-MGBCQ</t>
  </si>
  <si>
    <t>MGOPE</t>
  </si>
  <si>
    <t>M2023EST_MGOPE_01</t>
  </si>
  <si>
    <t>MGBCQ-MGOPE-MGBCQ</t>
  </si>
  <si>
    <t>MGORM</t>
  </si>
  <si>
    <t>M2024EST_MGORM_01</t>
  </si>
  <si>
    <t>MGVSO-MGORM-MGVSO</t>
  </si>
  <si>
    <t>MGPAB</t>
  </si>
  <si>
    <t>M2024EST_MGPAB_01</t>
  </si>
  <si>
    <t>MGBPU-MGPAB-MGSOM-MGBPU</t>
  </si>
  <si>
    <t>MGPAS</t>
  </si>
  <si>
    <t>M2023_MGPAS_01</t>
  </si>
  <si>
    <t>MGABR-MGUGO-MGPAS-MGABR</t>
  </si>
  <si>
    <t>M2025EST_MGJXX_01</t>
  </si>
  <si>
    <r>
      <t>MGI04-MGJXX-</t>
    </r>
    <r>
      <rPr>
        <sz val="10"/>
        <color rgb="FFFF0000"/>
        <rFont val="Aptos Narrow"/>
        <family val="2"/>
      </rPr>
      <t>(RD I04)</t>
    </r>
    <r>
      <rPr>
        <sz val="10"/>
        <rFont val="Aptos Narrow"/>
        <family val="2"/>
      </rPr>
      <t>-MGJFR-MGI04</t>
    </r>
  </si>
  <si>
    <t>5KM+25 POSTES;DIVIDIR CUSTO ENTRE MGJEP-MGJXX; PONTA DE REDE</t>
  </si>
  <si>
    <t>HL5G_2025MGJXX</t>
  </si>
  <si>
    <t xml:space="preserve">1.	Metro (HL4/HL5D/HL5G) = HL5G OK
2.	Organização FO = OK
3.	Identificação = OK 
4.	Bateria Lítio Existente = 0 ( bateria roubada, BTC acionada para repor)
5.	Gabinete Detentora ,Infra pertencente a BTC
</t>
  </si>
  <si>
    <t>MGPBA</t>
  </si>
  <si>
    <t>M2024EST_MGPBA_01</t>
  </si>
  <si>
    <t>MGPCC</t>
  </si>
  <si>
    <t>M2024EST_MGPCC_01</t>
  </si>
  <si>
    <t>M2025EST_MGNHN_01</t>
  </si>
  <si>
    <t>S/ SOLUÇÃO - JJL RUA SEM SAÍDA</t>
  </si>
  <si>
    <t>19/11/2025 - A fibra da porta 19 foi trocada pelo Marcelo. Aguarda o rádio direção MGJJL (ENGENHARIA)</t>
  </si>
  <si>
    <t>HL5G_2025MGNHN</t>
  </si>
  <si>
    <t xml:space="preserve">1.	Metro (HL4/HL5D/HL5G) = HL5G OK
2.	Organização FO = OK
3.	Identificação = OK
4.	Bateria Lítio Existente = 06 (03zte/03hw)
5.	Radio pra redundância =  00 
6.	SWA= B2B
</t>
  </si>
  <si>
    <t>M2023EST_MGSLU_01</t>
  </si>
  <si>
    <t>04/09: Necessidade de correção de Projeto de Equipamento + configuração por parte de BBTX &lt;&lt;&gt;&gt; DEPENDE DE SITE MGSLA VANDALIZADO</t>
  </si>
  <si>
    <t>REPARO</t>
  </si>
  <si>
    <t>MGCTA</t>
  </si>
  <si>
    <t>M2024EST_MGCTA_01</t>
  </si>
  <si>
    <t>MGVWL-MGSJK-MGVJE-MGCTA-MGVWL</t>
  </si>
  <si>
    <t>Radio pra redundancia = Ok (não operacional)</t>
  </si>
  <si>
    <t>MGMJF</t>
  </si>
  <si>
    <t>M2025EST_MGMJF_01</t>
  </si>
  <si>
    <r>
      <rPr>
        <sz val="10"/>
        <color rgb="FF000000"/>
        <rFont val="Aptos Narrow"/>
        <family val="2"/>
      </rPr>
      <t>MGJFO-MGMJF-</t>
    </r>
    <r>
      <rPr>
        <sz val="10"/>
        <color rgb="FFEE0000"/>
        <rFont val="Aptos Narrow"/>
        <family val="2"/>
      </rPr>
      <t>RD</t>
    </r>
    <r>
      <rPr>
        <sz val="10"/>
        <color rgb="FFFF0000"/>
        <rFont val="Aptos Narrow"/>
        <family val="2"/>
      </rPr>
      <t xml:space="preserve"> JFO</t>
    </r>
  </si>
  <si>
    <t>3KM + AVALIAR REDE SUBT; PONTA DE REDE</t>
  </si>
  <si>
    <t>24/09/25 - Ativo sem proteção usando a FO contruída, proteção aguardando obra do rádio.</t>
  </si>
  <si>
    <t>HL5G_2025MGMJF</t>
  </si>
  <si>
    <t>1.	Metro (HL4/HL5D/HL5G) =HL5D/HL5G OK
2.	Organização FO = OK
3.	Identificação = OK
4.	Bateria Lítio Existente = 05
5.	Radio pra redundancia = Ok (não operacional)</t>
  </si>
  <si>
    <t>M2024EST_MGLDN_01</t>
  </si>
  <si>
    <t>MGDMN</t>
  </si>
  <si>
    <t>M2024EST_MGDMN_01</t>
  </si>
  <si>
    <t>MGUAP-MGDMN-MGUAP</t>
  </si>
  <si>
    <t>M2023_MGUJI_01</t>
  </si>
  <si>
    <t>MGOCE</t>
  </si>
  <si>
    <t>M2024EST_MGOCE_01</t>
  </si>
  <si>
    <t>MGPEC</t>
  </si>
  <si>
    <t>M2023EST_MGPEC_01</t>
  </si>
  <si>
    <t>MGPFD</t>
  </si>
  <si>
    <t>M2023EST_MGPFD_01</t>
  </si>
  <si>
    <t>MGG37-MGPFD-MGG37</t>
  </si>
  <si>
    <t>MGPGE</t>
  </si>
  <si>
    <t>M2024EST_MGPGE_01</t>
  </si>
  <si>
    <t>MGOMS</t>
  </si>
  <si>
    <t>M2024EST_MGOMS_01</t>
  </si>
  <si>
    <t>MGPHA</t>
  </si>
  <si>
    <t>M2024EST_MGPHA_01</t>
  </si>
  <si>
    <t>MGCDR</t>
  </si>
  <si>
    <t>M2024EST_MGCDR_01</t>
  </si>
  <si>
    <t>MGCOX-MGCTZ-MGCDR-MGCOX</t>
  </si>
  <si>
    <t>MGELT</t>
  </si>
  <si>
    <t xml:space="preserve">PREDECESSO RNJ-HL4 + ELT-HL5D </t>
  </si>
  <si>
    <t>MGPIL</t>
  </si>
  <si>
    <t>M2023EST_MGPIL_01</t>
  </si>
  <si>
    <t>MGBWE-MGPIL-MGBWE</t>
  </si>
  <si>
    <t>MGPDM</t>
  </si>
  <si>
    <t>M2023_MGPDM_01</t>
  </si>
  <si>
    <t>MGPOM-MGPDM-MGPOM</t>
  </si>
  <si>
    <t>MGPIP</t>
  </si>
  <si>
    <t>M2024EST_MGPIP_01</t>
  </si>
  <si>
    <t>M2023EST_MGPIR_01</t>
  </si>
  <si>
    <t>MGJCT-MGPIR-MGJCT / MGJCT-MGPIR</t>
  </si>
  <si>
    <t>M2024EST_MGIVA_01</t>
  </si>
  <si>
    <t>MGIVA-MGIVA-MGIVA</t>
  </si>
  <si>
    <t>MGPLA</t>
  </si>
  <si>
    <t>M2024EST_MGPLA_01</t>
  </si>
  <si>
    <t>MGBSB-MGPLA-MGBSB</t>
  </si>
  <si>
    <t>MGOPH</t>
  </si>
  <si>
    <t>M2023EST_MGOPH_01</t>
  </si>
  <si>
    <t>MGPGV</t>
  </si>
  <si>
    <t>M2024EST_MGPGV_01</t>
  </si>
  <si>
    <t>MGBHF-MGPGV-MGBHF</t>
  </si>
  <si>
    <t>MGSAE</t>
  </si>
  <si>
    <t>M2025EST_MGSAE_01</t>
  </si>
  <si>
    <r>
      <t>MGJFO-MGSAE</t>
    </r>
    <r>
      <rPr>
        <sz val="10"/>
        <color rgb="FFEE0000"/>
        <rFont val="Aptos Narrow"/>
        <family val="2"/>
      </rPr>
      <t>-</t>
    </r>
    <r>
      <rPr>
        <sz val="10"/>
        <color rgb="FFFF0000"/>
        <rFont val="Aptos Narrow"/>
        <family val="2"/>
      </rPr>
      <t>RD JFO</t>
    </r>
  </si>
  <si>
    <t>MORRO</t>
  </si>
  <si>
    <t>25/09/25 - Ativo sem proteção usando a FO contruída, proteção aguardando obra do rádio. 21/09/25 - Precisa ajustar sinótico uma alça F.O outra RD M2025EST_MGSAE_01 (JFO-SAE-JFO RD)</t>
  </si>
  <si>
    <t>HL5G_2025MGSAE</t>
  </si>
  <si>
    <t>1.	Metro (HL4/HL5D/HL5G) = HL5G
2.	Organização FO = OK
3.	Identificação = OK
4.	Bateria Lítio Existente = 03
5.	Radio pra redundancia = 00</t>
  </si>
  <si>
    <t>MGPOT</t>
  </si>
  <si>
    <t>M2024EST_MGPOT_01</t>
  </si>
  <si>
    <t>2. Organização FO = OK</t>
  </si>
  <si>
    <t>MGJOQ</t>
  </si>
  <si>
    <t>M2024EST_MGJOQ_01</t>
  </si>
  <si>
    <t>MGIVA-MGJOQ-MGIVA</t>
  </si>
  <si>
    <t xml:space="preserve">Draft - aprovado </t>
  </si>
  <si>
    <t>3. Identificação = OK</t>
  </si>
  <si>
    <t>MGPIM</t>
  </si>
  <si>
    <t>M2024EST_MGPIM_01</t>
  </si>
  <si>
    <t>4. Bateria Lítio Existente = 03</t>
  </si>
  <si>
    <t>MGJMB</t>
  </si>
  <si>
    <t>M2024EST_MGJMB_01</t>
  </si>
  <si>
    <t>MGIVA-MGJMB(FLAT)-MGIVA</t>
  </si>
  <si>
    <t>5. Radio pra redundancia = 00</t>
  </si>
  <si>
    <t>M2024EST_MGTAN_01</t>
  </si>
  <si>
    <t>MGSLU-MGTAN-MGSLU</t>
  </si>
  <si>
    <t>REDE CONSTRUÍDA FLAT/NCESSÁRIO +4KM DE CABO PARA ROTA B</t>
  </si>
  <si>
    <t>MGPRP</t>
  </si>
  <si>
    <t>M2023EST_MGPRP_01</t>
  </si>
  <si>
    <t>MGG37-MGPRP-MGG37</t>
  </si>
  <si>
    <t>MGPRB</t>
  </si>
  <si>
    <t>M2024EST_MGPRB_01</t>
  </si>
  <si>
    <t>MGJJN</t>
  </si>
  <si>
    <t>M2024EST_MGJJN_01</t>
  </si>
  <si>
    <t>MGIVA-MGJJN-MGIVA</t>
  </si>
  <si>
    <t>REDE ENTREGUE EM DUPLA ABORDAGEM</t>
  </si>
  <si>
    <t>MGJOC</t>
  </si>
  <si>
    <t>M2025EST_MGJOC_01</t>
  </si>
  <si>
    <r>
      <t>MGUVR-MGJOC+</t>
    </r>
    <r>
      <rPr>
        <sz val="10"/>
        <color rgb="FFFF0000"/>
        <rFont val="Aptos Narrow"/>
        <family val="2"/>
      </rPr>
      <t>RD</t>
    </r>
  </si>
  <si>
    <t>MGUSB</t>
  </si>
  <si>
    <t>seg 09/06/2025 09:55 - Thiago MoRaes:@Gustavo De Carvalho Rosa, bom dia!
Precisamos dar seguimento na analise do email em anexo apontando as dificuldades.
seg 09/06/2025 09:47 - Gustavo: @William Carvalho Da Cruz, bom dia.
Não podemos seguir sem proteção, segue a topologia aprovada pelo VP.
03/06/2025 - Arthur: ; 30/05/2025 - Israel: previsão pra amanhã, em vias de entrega.</t>
  </si>
  <si>
    <t>10/02/2026 - Atualizado prazo de proteção rádio conforme coluna "RÁDIO/PRAZO";
19/09/25 - Ativo sem proteção usando a FO contruída, proteção aguardando obra do rádio.</t>
  </si>
  <si>
    <t>HL5-G (300K)MGJOC</t>
  </si>
  <si>
    <t>MGIDB</t>
  </si>
  <si>
    <t>M2023_MGIDB_01</t>
  </si>
  <si>
    <t>MGPSA</t>
  </si>
  <si>
    <t>M2024EST_MGPSA_01</t>
  </si>
  <si>
    <t>MGPTG</t>
  </si>
  <si>
    <t>M2024EST_MGPTG_01</t>
  </si>
  <si>
    <t>M2024EST_MGMJF_01</t>
  </si>
  <si>
    <t>MGJFO-MGMJF</t>
  </si>
  <si>
    <t>sex 15/11/2024 17:27 - Edson:                 Fizemos uma vistoria no local indicado pelo Marcelo. AS duas caixas que existem na entrada do terreno das torres interligam os dois postes da travessia, fotos. Abrimos as caixas e não identificamos canalização que vai em direção ao site. O cabo da Vivo que chega ao site é aéreo pelo pasto com lances de 120 metros com cabo autossustentável. A canalização indica no projeto nao existe/nao localizada.
seg 11/11/2024 14:27 - Marcelo Eduardo: O acesso ao MGMJF é subterrâneo. Antes de instalar os 11 postes, seria interessante verificar a situação destes dutos.
Em anexo,  versão revisada com a alça-2 subterrânea. Segue anexo
qui 07/11/2024 11:29 - Edson:                 Segue abaixo.
Resumo;
Implantar 11 postes 10-150.
Lançar 5500 metros de FO.
Nesse trecho passa o BACKBONE e na chagado no site não tem pontes. Para executarmos esse ID iremos precisar de implantar 11 postes e lançar mias 5500 metros de cabo.
11 postes 10-150.</t>
  </si>
  <si>
    <t>VALOR 87K</t>
  </si>
  <si>
    <r>
      <t>MGJFQ-MGJFT</t>
    </r>
    <r>
      <rPr>
        <sz val="10"/>
        <color rgb="FFFF0000"/>
        <rFont val="Aptos Narrow"/>
        <family val="2"/>
      </rPr>
      <t>(RD JFQ)</t>
    </r>
  </si>
  <si>
    <t>FLAT - GEOGRAFIA</t>
  </si>
  <si>
    <t xml:space="preserve">10/02/2026 - Atualizado prazo de proteção rádio conforme coluna "RÁDIO/PRAZO";
17/09/25 - Ativo sem proteção usando a FO contruída, proteção aguardando obra do rádio. </t>
  </si>
  <si>
    <t>HL5G_2025MGJFT</t>
  </si>
  <si>
    <t>1.	Metro (HL4/HL5D/HL5G) =HL5G
2.	Organização FO = OK
3.	Identificação = OK
4.	Bateria Lítio Existente = 04
5.	Radio pra redundancia = 00</t>
  </si>
  <si>
    <t>MGPUC</t>
  </si>
  <si>
    <t>M2023EST_MGPUC_01</t>
  </si>
  <si>
    <t>MGCOE-MGPUC-MGCOE</t>
  </si>
  <si>
    <t>MGNAN</t>
  </si>
  <si>
    <t>M2024EST_MGNAN_01</t>
  </si>
  <si>
    <t>MGRAC</t>
  </si>
  <si>
    <t>M2024EST_MGRAC_01</t>
  </si>
  <si>
    <t>4. Bateria Lítio Existente = 04</t>
  </si>
  <si>
    <t>M2023EST_MGRAP_01</t>
  </si>
  <si>
    <t>MGLUE-MGRAP-MGLUE / MGLUE-MGRAP</t>
  </si>
  <si>
    <t>REPARO CONCLUÍDO EM 05/11</t>
  </si>
  <si>
    <t>ONDACOM/TELEMONT</t>
  </si>
  <si>
    <t>MGJFW</t>
  </si>
  <si>
    <t>M2025EST_MGJFW_01</t>
  </si>
  <si>
    <r>
      <t>MGJIR-MGJFW-</t>
    </r>
    <r>
      <rPr>
        <sz val="10"/>
        <color rgb="FFEE0000"/>
        <rFont val="Aptos Narrow"/>
        <family val="2"/>
      </rPr>
      <t xml:space="preserve">RD </t>
    </r>
    <r>
      <rPr>
        <sz val="10"/>
        <color rgb="FFFF0000"/>
        <rFont val="Aptos Narrow"/>
        <family val="2"/>
      </rPr>
      <t>JIR</t>
    </r>
  </si>
  <si>
    <t>MGJIR</t>
  </si>
  <si>
    <t>5KM+ 3 POSTES+ ENTRADA ÚNICA 1km; PONTA DE REDE</t>
  </si>
  <si>
    <t>10/02/2026 - Atualizado prazo de proteção rádio conforme coluna "RÁDIO/PRAZO";</t>
  </si>
  <si>
    <t>DEFINIR</t>
  </si>
  <si>
    <t>HL5G_2025MGJFW</t>
  </si>
  <si>
    <t xml:space="preserve">1.	Metro (HL4/HL5D/HL5G) = HL5G OK
2.	Organização FO = OK
3.	Identificação = OK 
4.	Todos os serviços migrado para o Gabinete da Detentora.
5.	Infra pertence a detentora.
</t>
  </si>
  <si>
    <t>MGRGA</t>
  </si>
  <si>
    <t>M2024EST_MGRGA_01</t>
  </si>
  <si>
    <t>MGSAG-MGSDM-MGRGA-MGSAG</t>
  </si>
  <si>
    <t>AGENDADO PARA 18/10 08:00</t>
  </si>
  <si>
    <t>MGJIG</t>
  </si>
  <si>
    <t>M2024EST_MGJIG_01</t>
  </si>
  <si>
    <t>MGJFO-MGJIG-MGJJD-MGJFO</t>
  </si>
  <si>
    <t>M2024EST_MGSAE_01</t>
  </si>
  <si>
    <t>MGJFO-MGSAE(FLAT)-MGJFO</t>
  </si>
  <si>
    <t>23/12/2024 - Arthur: para a entrega do Dezembro Compromisso, deram "REUSO FO"
sex 29/11/2024 10:40 - Sites: Entrega do projeto executivo
qua 13/11/2024 15:18 - Katiuscia: @Gustavo De Carvalho Rosa e @Atlas Carvalho Junior,
Boa tarde!
Até a defesa de verba para a construção FO para a segunda alça ou implantação rádio, podemos ter a documentação atualizada para ativar flat?
seg 11/11/2024 15:04 - Atlas: Não temos enlace existente no site MGSAE. Temos visada para o HL5D de origem; MGJFO.
Baixa ocupação de tráfego; entorno de 300 Mbps
Segue proposta de enlace MGSAE-MGJFO para proteção assimétrica da fibra.
Slide já inserido no sharepoint.
11/11/2024 - Edinho: verificará com o supervisor o Wiliam se consegue entregar flat.
seg 11/11/2024 13:50 - Albino: @Gustavo De Carvalho Rosa e @Atlas Carvalho Junior, boa tarde.
A 2ª alça do SITES MGSAE em alto custo.
Poderia por favor, avaliar a proteção via rádio desse caso?
seg 11/11/2024 13:43 - @Albino Rodrigues Neto Segue o custo atualizado após 2° emissão do projeto: alça 1 + alça 2 + itens da cartilha. || @Alexandre Cordeiro Vaz Solicitei revalidação do custo, o draft anterior – 509277 será substituído pelo id 528069. || @Katiuscia Dos Santos Pedra Robert
Diante da revisão do projeto/alto custo, solicito apoio para aprovação de pelo menos 1 alça --- MGJFO-MGSAE(FLAT)-MGJFO
06/11/2024 - Arthur: pedi para dar andamento para garantimos a alça flat.
sex 01/11/2024 18:05 - Edson: Conforme falamos segue abaixo as soluções encontradas em capo para atender a topologia MGJFO-MGSAE-MGJFO.
Alça A, vamos usar o cabo que lançamos para atender o site MGJFO, cabo indicado no projeto é BACKBONE.
Alça B, vamos precisar laçar 6500 de cabo devido o não ter cabo no trajeto indicado.
31/10/2024 - Plan Eder: alterou de "Nov. Oportunidade" para "Nov. Compromisso"
06/08/2024 - Plan Eder: mudou para "AGOSTO OPORTUNIDADE", era "AGOSTO ESTRUTURANTE".</t>
  </si>
  <si>
    <t>VALIDAÇÃO DE DRAFT - CUSTO ALTO</t>
  </si>
  <si>
    <t>MGRGG</t>
  </si>
  <si>
    <t>M2023EST_MGRGG_01</t>
  </si>
  <si>
    <t>MGRAP-MGRGG-MGRAP</t>
  </si>
  <si>
    <t>MGRGL</t>
  </si>
  <si>
    <t>M2024EST_MGRGL_01</t>
  </si>
  <si>
    <t>MGCRS-MGRGL-MGCRS</t>
  </si>
  <si>
    <t>MGCTP</t>
  </si>
  <si>
    <t>HL4_CTP</t>
  </si>
  <si>
    <t>MGJFG-MGCTP-MGJFG/MGJFG</t>
  </si>
  <si>
    <t>HL4_2025</t>
  </si>
  <si>
    <t>Pronto! Depende de MGSSP.
30/03/2026 - 3 ALÇA construida e ATIVA.</t>
  </si>
  <si>
    <t>13/11/25 - Ativo com duas alças; 29/10/25 - Jose Adonias precisa enviar os QSF's de 100G para instalar nos HL3 sem esse modulos é impossivel ativar o CTP-HL4</t>
  </si>
  <si>
    <t>HL4_2025MGCTP</t>
  </si>
  <si>
    <t xml:space="preserve">1.	Metro (HL4/HL5D/HL5G) = HL4-01/HL5G OK
2.	Organização FO = OK
3.	Identificação = OK
4.	Bateria Lítio Existente = 06 (hw)) 
5.	Radio pra redundância =  00
6.	SWA=B2B
</t>
  </si>
  <si>
    <t>MGRME</t>
  </si>
  <si>
    <t>M2024EST_MGRME_01</t>
  </si>
  <si>
    <t>M2023EST_MGRPM_01</t>
  </si>
  <si>
    <t>MGSAG-MGRPM-MGSAG / MGSAG-MGRPM</t>
  </si>
  <si>
    <t>MGRJS</t>
  </si>
  <si>
    <t>M2024EST_MGRJS_01</t>
  </si>
  <si>
    <t>MGSJS</t>
  </si>
  <si>
    <t>M2024EST_MGSJS_01</t>
  </si>
  <si>
    <t>SÃO JOAQUIM DE BICAS</t>
  </si>
  <si>
    <t>seg 30/06/2025 18:27 - Lucas: Segue TA 345581942 para reparo.REDE ENTREGUE CONFORME TOPOLOGIA ESTRUTURANTE</t>
  </si>
  <si>
    <t>NECESSARIO A EMISSAO DE NOVO PROJETO CONTEMPLANDO LANÇAMENTO ADICIONAL DE 1,5KM DE CABO</t>
  </si>
  <si>
    <t>M_MGSAG_01</t>
  </si>
  <si>
    <t>MGSAK</t>
  </si>
  <si>
    <t>M2024EST_MGSAK_01</t>
  </si>
  <si>
    <t>MGBLO-MGSAK-MGBLO</t>
  </si>
  <si>
    <t>M2023_MGULI_01</t>
  </si>
  <si>
    <t>MGVCD</t>
  </si>
  <si>
    <t>M2024EST_MGVCD_01</t>
  </si>
  <si>
    <t>MGSCL-MGVCD-MGSCL</t>
  </si>
  <si>
    <t>MGSAR</t>
  </si>
  <si>
    <t>M2024EST_MGSAR_01</t>
  </si>
  <si>
    <t>MGSBC</t>
  </si>
  <si>
    <t>M2024EST_MGSBC_01</t>
  </si>
  <si>
    <t>MGSBN</t>
  </si>
  <si>
    <t>M2024EST_MGSBN_01</t>
  </si>
  <si>
    <t>MGLUE-MGSBN-MGLUE</t>
  </si>
  <si>
    <t>MGSCI</t>
  </si>
  <si>
    <t>M2024EST_MGSCI_01</t>
  </si>
  <si>
    <t>MGSCP</t>
  </si>
  <si>
    <t>M2023EST_MGSCP_01</t>
  </si>
  <si>
    <t>MGBHP-MGSCP-MGBHP</t>
  </si>
  <si>
    <t>M2024EST_MGJFD_01</t>
  </si>
  <si>
    <t>MGIVA-MGJFD(FLAT)-MGIVA</t>
  </si>
  <si>
    <t>16/06/2025 - Arthur: status até entação era REPARO FO
REDE ENTREGUE CONFORME TOPOLOGIA ESTRUTURANTE</t>
  </si>
  <si>
    <t xml:space="preserve">27/02 - Ativo no estruturante com defeito na segunda alça; </t>
  </si>
  <si>
    <t>MGSDM</t>
  </si>
  <si>
    <t>M2024EST_MGSDM_01</t>
  </si>
  <si>
    <t>MGSHE</t>
  </si>
  <si>
    <t>M2024EST_MGSHE_01</t>
  </si>
  <si>
    <t>MGVNZ-MGSHE-MGVNZ</t>
  </si>
  <si>
    <t>MGSIL</t>
  </si>
  <si>
    <t>M2023EST_MGSIL_01</t>
  </si>
  <si>
    <t>MGPIH</t>
  </si>
  <si>
    <t>M2024EST_MGPIH_01</t>
  </si>
  <si>
    <t>MGSIO</t>
  </si>
  <si>
    <t>M2024EST_MGSIO_01</t>
  </si>
  <si>
    <t>MGCXU-MGSIO-MGCXU</t>
  </si>
  <si>
    <t>M2024EST_MGUAD_01</t>
  </si>
  <si>
    <t>MGSJQ</t>
  </si>
  <si>
    <t>M2023EST_MGSJQ_01</t>
  </si>
  <si>
    <t>MGPNP-MGSJQ-MGPNP</t>
  </si>
  <si>
    <t>MGKBN</t>
  </si>
  <si>
    <t>M2024EST_MGKBN_01</t>
  </si>
  <si>
    <t>MGUFU-MGKBN-MGUFU</t>
  </si>
  <si>
    <t>13/03 - Uma alça com defeito nas fibras, acionado rede externa</t>
  </si>
  <si>
    <t>MGSMA</t>
  </si>
  <si>
    <t>M2023EST_MGSMA_01</t>
  </si>
  <si>
    <t>MGCCA-MGSMA-MGCCA</t>
  </si>
  <si>
    <t>REDE ENTREGUE COM PROTEÇÃO TOPOLOGIA ESTRUT - CFO + ROLLOUT</t>
  </si>
  <si>
    <t>MGSMI</t>
  </si>
  <si>
    <t>M2024EST_MGSMI_01</t>
  </si>
  <si>
    <t>MGSOM</t>
  </si>
  <si>
    <t>M2024EST_MGSOM_01</t>
  </si>
  <si>
    <t>MGSPE</t>
  </si>
  <si>
    <t>M2024EST_MGSPE_01</t>
  </si>
  <si>
    <t>MGJLR</t>
  </si>
  <si>
    <t>M2024EST_MGJLR_01</t>
  </si>
  <si>
    <r>
      <t xml:space="preserve">MGJSM-MGJLR- </t>
    </r>
    <r>
      <rPr>
        <sz val="10"/>
        <color rgb="FFFF0000"/>
        <rFont val="Aptos Narrow"/>
        <family val="2"/>
      </rPr>
      <t>RD JSM</t>
    </r>
  </si>
  <si>
    <t>MGJSM</t>
  </si>
  <si>
    <t>18/07/2025 - Arthur: ativo no estruturante de 2024, não recebemos ID metro 2025, então não teremos como revalidar Ids.
ACESSO ÚNICO</t>
  </si>
  <si>
    <t>CRIAR ID</t>
  </si>
  <si>
    <t>HL5G_2025MGJLR</t>
  </si>
  <si>
    <t xml:space="preserve">1.	Metro (HL4/HL5D/HL5G) =HL5G OK
2.	Organização FO = OK
3.	Identificação = OK 
4.	Bateria Lítio Existente = 0
</t>
  </si>
  <si>
    <t>MGRAV</t>
  </si>
  <si>
    <t>M2024EST_MGRAV_01</t>
  </si>
  <si>
    <t>MGRBA</t>
  </si>
  <si>
    <t>M2024EST_MGRBA_01</t>
  </si>
  <si>
    <t>M2024EST_MGUJR_01</t>
  </si>
  <si>
    <t>MGJAR</t>
  </si>
  <si>
    <t>ter 01/07/2025 09:50 - Daniel Pacheco: Como falamos, os casos em amarelo iremos tramitar novamente o id de aprovação.
30 de junho de 2025 11:23 - Gustavo Rosa: Ativo para MGJAR-MGUJR-MGJAR
REDE ENTREGUE CONFORME TOPOLOGIA ESTRUTURANTE</t>
  </si>
  <si>
    <t>MGCJN REDE PREVISTA</t>
  </si>
  <si>
    <t>W22</t>
  </si>
  <si>
    <t>MGSPN</t>
  </si>
  <si>
    <t>M2024EST_MGSPN_01</t>
  </si>
  <si>
    <t>MGCXU-MGSPN-MGCXU</t>
  </si>
  <si>
    <t>ATIVO SEM PROTEÇÃO || PROTEÇÃO ENTREGUE EM 30/08</t>
  </si>
  <si>
    <t>MGSPV</t>
  </si>
  <si>
    <t>M2024EST_MGSPV_01</t>
  </si>
  <si>
    <t>MGSRM</t>
  </si>
  <si>
    <t>M2024EST_MGSRM_01</t>
  </si>
  <si>
    <t>MGBHF-MGSRM-MGBHF</t>
  </si>
  <si>
    <t>MGSRP</t>
  </si>
  <si>
    <t>M2024EST_MGSRP_01</t>
  </si>
  <si>
    <t>MGJDA</t>
  </si>
  <si>
    <t>M2024EST_MGJDA_01</t>
  </si>
  <si>
    <t>31/10/2024 - Plan James: concluído
Enviado e-mail para o Adriano em 17/10 Realizar a Ativação. Reparo Tratato</t>
  </si>
  <si>
    <t>MGSSB</t>
  </si>
  <si>
    <t>M2024EST_MGSSB_01</t>
  </si>
  <si>
    <t>MGSTA</t>
  </si>
  <si>
    <t>M2023EST_MGSTA_01</t>
  </si>
  <si>
    <t>MGBBJ-MGTCA-MGSTA-MGBBJ</t>
  </si>
  <si>
    <t>MGSTG</t>
  </si>
  <si>
    <t>M2024EST_MGSTG_01</t>
  </si>
  <si>
    <t>MGJFN</t>
  </si>
  <si>
    <t>M2024EST_MGJFN_01</t>
  </si>
  <si>
    <t>MGJFO-MGJFN-MGJFO</t>
  </si>
  <si>
    <t xml:space="preserve">Seg 20/01/2025 09:00 - Edson: A fibra existente foi vandalizada, precisaremos lançar 350 metros para continuarmos com a formatação.  </t>
  </si>
  <si>
    <t>MGSTR</t>
  </si>
  <si>
    <t>M2023EST_MGSTR_01</t>
  </si>
  <si>
    <t>MGSTU</t>
  </si>
  <si>
    <t>M2024EST_MGSTU_01</t>
  </si>
  <si>
    <t>MGBHF-MGSTU-MGBHF</t>
  </si>
  <si>
    <t>MGJJD</t>
  </si>
  <si>
    <t>M2024EST_MGJJD_01</t>
  </si>
  <si>
    <t>MGSUD</t>
  </si>
  <si>
    <t>M2024EST_MGSUD_01</t>
  </si>
  <si>
    <t>MGSLA-MGSUD-MGSLA</t>
  </si>
  <si>
    <t>MGSUN</t>
  </si>
  <si>
    <t>M2024EST_MGSUN_01</t>
  </si>
  <si>
    <t>MGCTZ</t>
  </si>
  <si>
    <t>M2024EST_MGCTZ_01</t>
  </si>
  <si>
    <t>MGTAA</t>
  </si>
  <si>
    <t>M2024EST_MGTAA_01</t>
  </si>
  <si>
    <t>VALIDE LIB. IMPLANTAÇÃO</t>
  </si>
  <si>
    <t>MGCDP</t>
  </si>
  <si>
    <t>RADIOMGCDP</t>
  </si>
  <si>
    <t>MGTBC</t>
  </si>
  <si>
    <t>M2023EST_MGTBC_01</t>
  </si>
  <si>
    <t>MGTBS</t>
  </si>
  <si>
    <t>M2023EST_MGTBS_01</t>
  </si>
  <si>
    <t>MGTCA</t>
  </si>
  <si>
    <t>M2023EST_MGTCA_01</t>
  </si>
  <si>
    <t>HL4_JFG</t>
  </si>
  <si>
    <t>MGJFG-MGJFG-MSJFG</t>
  </si>
  <si>
    <t>MGTCE</t>
  </si>
  <si>
    <t>M2024EST_MGTCE_01</t>
  </si>
  <si>
    <t>MGTNL</t>
  </si>
  <si>
    <t>M2023EST_MGTNL_01</t>
  </si>
  <si>
    <t>HL5D (500K)MGJFG</t>
  </si>
  <si>
    <t>MGJFG-MGJFG-MGJFG</t>
  </si>
  <si>
    <t>M2024EST_MGJIR_01</t>
  </si>
  <si>
    <t>MGJFG-MGJIR-MGJFG/MGJFG</t>
  </si>
  <si>
    <t>M2023EST_MGTOU_01</t>
  </si>
  <si>
    <t>3 VIAS</t>
  </si>
  <si>
    <t>MGSAG-MGTOU-MGSAG / MGSAG-MGTOU</t>
  </si>
  <si>
    <t>MGSJK</t>
  </si>
  <si>
    <t>M2024EST_MGSJK_01</t>
  </si>
  <si>
    <t>SÃO JOSÉ DA LAPA</t>
  </si>
  <si>
    <t>MGVJE</t>
  </si>
  <si>
    <t>M2024EST_MGVJE_01</t>
  </si>
  <si>
    <t>M2023EST_MGTRO_01</t>
  </si>
  <si>
    <t>MGG37-MGTRO-MGG37 / MGG37-MGTRO</t>
  </si>
  <si>
    <t>MGTPU</t>
  </si>
  <si>
    <t>M2024_MGTPU_01</t>
  </si>
  <si>
    <t>MGCII-MGTPU-MGCII</t>
  </si>
  <si>
    <t>seg 10/02/2025 16:18 - Carlos Eduardo Pereira (Mexicano) - Seguir rádio
ter 24/09/2024 11:21 - Rodrigo Soares: Atualização estruturante Ramon: alto custo
04/09/2024 - Plan Eder: alterou de "Setembro Compromisso" para "Setembro Oportunidade"
seg 17/06/2024 10:08 - Felipe Casimiro: metro pendentes 2024</t>
  </si>
  <si>
    <t>MGTRP</t>
  </si>
  <si>
    <t>M2024EST_MGTRP_01</t>
  </si>
  <si>
    <t>MGTSZ</t>
  </si>
  <si>
    <t>M2024EST_MGTSZ_01</t>
  </si>
  <si>
    <t>MGTZB</t>
  </si>
  <si>
    <t>M2024EST_MGTZB_01</t>
  </si>
  <si>
    <t>MGSLL</t>
  </si>
  <si>
    <t>M2024EST_MGSLL_01</t>
  </si>
  <si>
    <t>MGSLA-MGSLL-MGSLA</t>
  </si>
  <si>
    <t>MGTZH</t>
  </si>
  <si>
    <t>M2024EST_MGTZH_01</t>
  </si>
  <si>
    <t>MGBSJ-MGTZH-MGBSJ</t>
  </si>
  <si>
    <t>M2023EST_MGVNZ_01</t>
  </si>
  <si>
    <t>MGSLA-MGVNZ-MGSLA / MGSLA-MGVNZ</t>
  </si>
  <si>
    <t>MGJSA</t>
  </si>
  <si>
    <t>M2024EST_MGJSA_01</t>
  </si>
  <si>
    <t>MGUCL</t>
  </si>
  <si>
    <t>M2023EST_MGUCL_01</t>
  </si>
  <si>
    <t>MGRRO</t>
  </si>
  <si>
    <t>M2024EST_MGRRO_01</t>
  </si>
  <si>
    <t>MGJAS-MGRRO-MGBSL-MGJAS</t>
  </si>
  <si>
    <t>MGUDO</t>
  </si>
  <si>
    <t>M2023_MGUDO_01</t>
  </si>
  <si>
    <t>MGUFV</t>
  </si>
  <si>
    <t>M2023EST_MGUFV_01</t>
  </si>
  <si>
    <t>MGUND</t>
  </si>
  <si>
    <t>M2024EST_MGUND_01</t>
  </si>
  <si>
    <t>MGUFE</t>
  </si>
  <si>
    <t>M2023EST_MGUFE_01</t>
  </si>
  <si>
    <r>
      <rPr>
        <sz val="10"/>
        <color rgb="FF000000"/>
        <rFont val="Aptos Narrow"/>
        <family val="2"/>
      </rPr>
      <t>MGJAA-MGUFE-</t>
    </r>
    <r>
      <rPr>
        <sz val="10"/>
        <color rgb="FFFF0000"/>
        <rFont val="Aptos Narrow"/>
        <family val="2"/>
      </rPr>
      <t>MGJAA</t>
    </r>
  </si>
  <si>
    <t>MGURC</t>
  </si>
  <si>
    <t>M2024EST_MGURC_01</t>
  </si>
  <si>
    <t>MGEDM-MGURC-MGEDM</t>
  </si>
  <si>
    <t>MGSJI</t>
  </si>
  <si>
    <t>M2024EST_MGSJI_01</t>
  </si>
  <si>
    <r>
      <t>MGICA-MGSJI</t>
    </r>
    <r>
      <rPr>
        <sz val="10"/>
        <color rgb="FFFF0000"/>
        <rFont val="Aptos Narrow"/>
        <family val="2"/>
      </rPr>
      <t>-RD</t>
    </r>
  </si>
  <si>
    <t>10/11/2025 - Arthur: ativo via rádio, fibra em REPARO || Tratar reparo com O&amp;M ou MOIN
sex 01/08/2025 16:51 - Gustavo Rosa: @William Carvalho Da Cruz, boa tarde.
Segue abaixo a tabela com os Id’s que devemos seguir com proteção assimétrica | RD Existente, qq dúvida entre em contato.
02/07/2025 - Segue TA 345657616 conforme solicitado
ter 01/07/2025 15:52 - William Cruz: @Lucas De Souza Barcelos boa tarde!
Pode por favor criar um TA para manutenção de rede externa recuperar as fibras com defeito?
ENTREGA DE REDE(VALIDAÇÃO TELEMONT - VALIDAR RELATORIO)
06/03/2026 - REPARO EM ANDAMENTO/ROTA EM POSTES DE PROVEDOR, BUSCANDO OUTRA ROTA POIS ESTÁ SENDO VANDALIZADO DIARIAMENTE.</t>
  </si>
  <si>
    <t>30/06 - Ajustar sinotico, precisa trocar BGP e emitir OE WSJI</t>
  </si>
  <si>
    <t>M2024EST_MGVWL_01</t>
  </si>
  <si>
    <t>MGVDM</t>
  </si>
  <si>
    <t>M2023EST_MGVDM_01</t>
  </si>
  <si>
    <t>MGBWE-MGVDM-MGBWE</t>
  </si>
  <si>
    <t>MGMOA</t>
  </si>
  <si>
    <t>M2024EST_MGMOA_01</t>
  </si>
  <si>
    <t>MGSCL-MGMOA-MGSCL</t>
  </si>
  <si>
    <t>MGFCA</t>
  </si>
  <si>
    <t>RADIOMGFCA</t>
  </si>
  <si>
    <t>MGVIS</t>
  </si>
  <si>
    <t>M2024EST_MGVIS_01</t>
  </si>
  <si>
    <t>MGVEE</t>
  </si>
  <si>
    <t>M2024EST_MGVEE_01</t>
  </si>
  <si>
    <t>MGRNJ-MGVEE</t>
  </si>
  <si>
    <t>seg 10/02/2025 16:18 - Carlos Eduardo Pereira (Mexicano) - Seguir rádio
sex 04/10/2024 07:54 - Thiago Moraes: @Arthur Monteiro Da Silva, bom dia!
O atendimento deste site é preciso aguardar uma solução com relação a rede prevista da 040.
qua 02/10/2024 09:53 - Fernanda Carla: Felipe Bernardo / Arthur: Como a equipe Telemont esteve no local e não identificou a rede existente, a solução seria projetar toda a rede. Porém, não vejo outro acesso ao site MGVEE sem ser por esta rota em “terreno particular”.
Esta foi a localização do site MGVEE fornecida pela Vivo em KMZ, que coincide também com as coordenadas fornecidas.
ter 01/10/2024 08:53 - Felipe Bernardo: Conforme alinhado na reunião gentileza rever projeto, sem rede existente VIVO.
Equipe Telemont esteve no local e não identificou a rede existente.
Segue fotos:
Obs.:
1° Site MGVEE está instalado em um terreno particular e fomos informados que a vivo não tem autorização para acessar somente a TIM e CLARO.
2° Projeto mostra uma rota existente seguimos  a rota mas não foi localizado a rede vivo onde está marcado no projeto.
30/09/2024 - Matheus: cabo indicado como existente não localizado. Site fica na BR-040.
24/09/2024 - Matheus: whatsapp conclui dia 30/09.
seg 17/06/2024 10:08 - Felipe Casimiro: metro pendentes 2024</t>
  </si>
  <si>
    <t>REVISÃO DE PROJETO</t>
  </si>
  <si>
    <t>MGVJB</t>
  </si>
  <si>
    <t>M2024EST_MGVJB_01</t>
  </si>
  <si>
    <t>MGUJA</t>
  </si>
  <si>
    <t>M2023_MGUJA_01</t>
  </si>
  <si>
    <t>MGBET-MGUJA-MGBET</t>
  </si>
  <si>
    <t>MGTCR</t>
  </si>
  <si>
    <t>M2024EST_MGTCR_01</t>
  </si>
  <si>
    <t>MGVWL-MGTCR-MGVWL</t>
  </si>
  <si>
    <t>MGJOO</t>
  </si>
  <si>
    <t>M2024EST_MGJOO_01</t>
  </si>
  <si>
    <r>
      <t xml:space="preserve">MGJSM-MGJOO- </t>
    </r>
    <r>
      <rPr>
        <sz val="10"/>
        <color rgb="FFFF0000"/>
        <rFont val="Aptos Narrow"/>
        <family val="2"/>
      </rPr>
      <t>RD</t>
    </r>
    <r>
      <rPr>
        <sz val="10"/>
        <rFont val="Aptos Narrow"/>
        <family val="2"/>
      </rPr>
      <t xml:space="preserve"> </t>
    </r>
  </si>
  <si>
    <t>HL5G_2025MGJOO</t>
  </si>
  <si>
    <t xml:space="preserve">1.	Metro (HL4/HL5D/HL5G) = HL5G OK
2.	Organização FO = OK
3.	Identificação = OK 
4.	Bateria Lítio Existente = 0 
</t>
  </si>
  <si>
    <t>MGJRB</t>
  </si>
  <si>
    <t>M2024EST_MGJRB_01</t>
  </si>
  <si>
    <t>MGJFG-MGJRB-MGJFG/MGJFG</t>
  </si>
  <si>
    <t>10/03 - Site não comporta ser um concentrador HL5D, O&amp;M plentiando trocar para BRB, pediram para aguardar</t>
  </si>
  <si>
    <t>MGVPC</t>
  </si>
  <si>
    <t>M2024EST_MGVPC_01</t>
  </si>
  <si>
    <t>MGAGB-MGVPC-MGAGB</t>
  </si>
  <si>
    <t>M2023EST_MGVSJ_01</t>
  </si>
  <si>
    <t>MGNLV-MGVSJ-MGNLV</t>
  </si>
  <si>
    <t>M2023_MGVSO_01</t>
  </si>
  <si>
    <t>MGVZZ</t>
  </si>
  <si>
    <t>M2024EST_MGVZZ_01</t>
  </si>
  <si>
    <t>MGVNZ-MGVZZ-MGVNZ</t>
  </si>
  <si>
    <t>M2024EST_MGJSM_01</t>
  </si>
  <si>
    <t>MGJFG-MGJSM-MGJFG/MGJFG</t>
  </si>
  <si>
    <t>MGWMC</t>
  </si>
  <si>
    <t>M2024EST_MGWMC_01</t>
  </si>
  <si>
    <t>MGFEN-MGWMC-MGFEN</t>
  </si>
  <si>
    <t>MGJIP</t>
  </si>
  <si>
    <t>M2024EST_MGJIP_01</t>
  </si>
  <si>
    <t>MGJIR-MGJIP-MGJIR</t>
  </si>
  <si>
    <t>DESMOBILIZADO</t>
  </si>
  <si>
    <t>MGJJS</t>
  </si>
  <si>
    <t>M2024EST_MGJJS_01</t>
  </si>
  <si>
    <t>MGJIR-MGJJS-MGJIR</t>
  </si>
  <si>
    <t>MGJVO</t>
  </si>
  <si>
    <t>M2024EST_MGJVO_01</t>
  </si>
  <si>
    <t>MGJFG-MGJVO-MGJFG</t>
  </si>
  <si>
    <t xml:space="preserve">1.	Metro (HL4/HL5D/HL5G) = HL5G OK
2.	Organização FO = OK
3.	Identificação = OK 
4.	Bateria Lítio Existente = 00
</t>
  </si>
  <si>
    <t>MGUMI</t>
  </si>
  <si>
    <t>RADIOMGUMI</t>
  </si>
  <si>
    <t>M2024EST_MGJFW_01</t>
  </si>
  <si>
    <t>MGJIR-MGJFW</t>
  </si>
  <si>
    <t>13/01/2025 - Rodrigo Mancini: Preciso de liberação Bluetooth para acesso ao site D 509219 - ESTRUTURANTE - MGJIR-MGJFW - JUIZ DE FORA
Detentor de Infra: HIGHLINE</t>
  </si>
  <si>
    <t>MGJOM</t>
  </si>
  <si>
    <t>M2024EST_MGJOM_01</t>
  </si>
  <si>
    <t>MGJSM-MGJOM-MGJSM</t>
  </si>
  <si>
    <t>MGPIN</t>
  </si>
  <si>
    <t>RADIOMGPIN</t>
  </si>
  <si>
    <t>MGJSM-MGJLR(FLAT)-MGJSM</t>
  </si>
  <si>
    <t>MGPBU</t>
  </si>
  <si>
    <t>RADIOMGPBU</t>
  </si>
  <si>
    <t>MGJFI</t>
  </si>
  <si>
    <t>M2024EST_MGJFI_01</t>
  </si>
  <si>
    <t>MGJSM-MGJFI-MGJSM</t>
  </si>
  <si>
    <t>qua 13/11/2024 16:17 - Arthur: Para revalidação do custo da obra preciso de uma nova emissão do projeto, estava projetado o lançamento de 1000m, + houve a necessidade de lançarmos o total de 4600 metros de fibra no trecho indicado abaixo. 
seg 04/11/2024 23:47 - Leonardo Assis: Site JFI - ID 509209 aprovado, diferença de 3600 m de cabo não quantificado no draft.
Gerando um acréscimo aproximado de R$ 5.508,00 de serviço.
seg 04/11/2024 15:15 - Edson: Para esse ID 509209 estava projetado o lançamento de 4600 metros de fibra, sendo quantificados 1000. Favor dar o de acordo para correção de cadastro/faturamento.</t>
  </si>
  <si>
    <t>MGJEN</t>
  </si>
  <si>
    <t>M2024EST_MGJEN_01</t>
  </si>
  <si>
    <t>MGJRB-MGJEN(FLAT)-MGJRB</t>
  </si>
  <si>
    <t>11/03 - Depende ativar JRB-HL5D, ativação bloqueada site JRB sem condições de ser concentrador problemas de acesso e infra, aguardando parecer de Robson Cavagnari</t>
  </si>
  <si>
    <t>MGJBP</t>
  </si>
  <si>
    <t>M2024EST_MGJBP_01</t>
  </si>
  <si>
    <t>MGJFG-MGJBP-MGOVS-MGJFG</t>
  </si>
  <si>
    <t>MGOVS</t>
  </si>
  <si>
    <t>M2024EST_MGJOVS_01</t>
  </si>
  <si>
    <t>CORRIGIR SINÓPTICO CONFORME TOPOLOGIA ESTRUTURANTE</t>
  </si>
  <si>
    <t xml:space="preserve">1.	Metro (HL4/HL5D/HL5G) = HL5G OK
2.	Organização FO = OK
3.	Identificação = NOK 
4.	Aberto NC 586443651 corrigir Fibras sem etiquetas no HL5G
5.	Bateria Lítio Existente = 02
</t>
  </si>
  <si>
    <t>MGUBT</t>
  </si>
  <si>
    <t>RADIOMGUBT</t>
  </si>
  <si>
    <t>MGBFT</t>
  </si>
  <si>
    <t>M2024EST_MGBFT_01</t>
  </si>
  <si>
    <t>MGBCZ-MGFIA-MGBFT-MGREG-MGBCZ</t>
  </si>
  <si>
    <t>10/11/2025 - Arthur: sem acesso na Fiat.
01/07/2025 - Ricardo, reparo OK
seg 16/06/2025 10:32 - Felipe Bernardo: Joseff,
Bom dia!
Equipe de manutenção atuou na recuperação do rota porem foi identificado vários pontos de rompimento devido troca de poste.
Para recuperação da rede será necessário aproximadamente uns 1500 metros de cabo.
Segue fotos:
07/01/2025 - William Cruz: depende de acesso FIAT
REDE ENTREGUE CONFORME TOPOLOGIA ESTRUTURANTE - Teste em BFT utilizamos o relatório enviado pelo Cleber Amaral da 28/10.</t>
  </si>
  <si>
    <t>Pendente predecessor MGBFT, sem autorização de acesso para fazer lançamento. Necessário área de contratos intervir.</t>
  </si>
  <si>
    <t>MGUTA</t>
  </si>
  <si>
    <t>RADIOMGUTA</t>
  </si>
  <si>
    <t>MGJZE</t>
  </si>
  <si>
    <t>M2024EST_MGJZE_01</t>
  </si>
  <si>
    <t>MGJFG-MGJZE-MGJFG</t>
  </si>
  <si>
    <t>MGFIA</t>
  </si>
  <si>
    <t>M2024EST_MGFIA_01</t>
  </si>
  <si>
    <t>01/07/2025 - Ricardo, reparo OK
seg 16/06/2025 10:32 - Felipe Bernardo: Joseff,
Bom dia!
Equipe de manutenção atuou na recuperação do rota porem foi identificado vários pontos de rompimento devido troca de poste.
Para recuperação da rede será necessário aproximadamente uns 1500 metros de cabo.
Segue fotos:
07/01/2025 - William Cruz: depende de acesso FIAT
REDE ENTREGUE CONFORME TOPOLOGIA ESTRUTURANTE</t>
  </si>
  <si>
    <t>MGBRB</t>
  </si>
  <si>
    <t>M2024EST_MGBRB_01</t>
  </si>
  <si>
    <t>MGJFG-MGBRB-MGJFG</t>
  </si>
  <si>
    <t xml:space="preserve">1.	Metro (HL4/HL5D/HL5G) = HL5G  OK
2.	Organização FO = NOK
3.	Identificação = OK 
4.	Aberto NC 586444692 organizar Fibras  HL5G
5.	Bateria Lítio Existente = 00
</t>
  </si>
  <si>
    <t>MGJSM-MGJOO(FLAT)-MGJSM</t>
  </si>
  <si>
    <t>MGJTL</t>
  </si>
  <si>
    <t>M2024EST_MGJTL_01</t>
  </si>
  <si>
    <t>MGJFG-MGJTL-MGJFG</t>
  </si>
  <si>
    <t>MGSGH</t>
  </si>
  <si>
    <t>M2024EST_MGSGH_01</t>
  </si>
  <si>
    <t>MGJIR-MGSGH-MGJIR</t>
  </si>
  <si>
    <t>MGGRN</t>
  </si>
  <si>
    <t>M2024EST_MGGRN_01</t>
  </si>
  <si>
    <t>MGJRB-MGGRN-MGJRB</t>
  </si>
  <si>
    <t>HL4_SDE</t>
  </si>
  <si>
    <t>MGJFG-MGSDE-MSJFG/MGJFG</t>
  </si>
  <si>
    <t>Faltam ajsute do sinóptico e OE´s</t>
  </si>
  <si>
    <t xml:space="preserve">1.	Metro (HL4/HL5D/HL5G) = HL4_01_02 / HL5D OK
2.	Organização FO = NOK
3.	Identificação = NOK 
4.	Aberto NC 586443851 corrigir Fibras sem etiquetas no HL4_01_02 / HL5D
5.	Bateria Lítio Existente = N/A
</t>
  </si>
  <si>
    <t>MGJFP</t>
  </si>
  <si>
    <t>M2024EST_MGJFP_01</t>
  </si>
  <si>
    <t>MGJSM-MGJFP-MGJSM</t>
  </si>
  <si>
    <t>MGV01</t>
  </si>
  <si>
    <t>M2024EST_MGV01_01</t>
  </si>
  <si>
    <t>MGSDE-MGV01-MGSDE/MGSDE</t>
  </si>
  <si>
    <t>27/12/2024 - Edson Reparo OK</t>
  </si>
  <si>
    <t xml:space="preserve">1.	Metro (HL4/HL5D/HL5G) = HL5D OK
2.	Organização FO = OK
3.	Identificação = OK 
4.	Bateria Lítio Existente = 06
</t>
  </si>
  <si>
    <t>MGJTC</t>
  </si>
  <si>
    <t>M2024EST_MGJTC_01</t>
  </si>
  <si>
    <t>MGSDE-MGJTC-MGSDE/MGSDE</t>
  </si>
  <si>
    <t>ENTREGUE 2° ALÇAS / 3° alça em execução</t>
  </si>
  <si>
    <t>M2023_MGSDE_01</t>
  </si>
  <si>
    <t>MGSDE-MGSDE-MGSDE</t>
  </si>
  <si>
    <t>M2024EST_MGCTP_01</t>
  </si>
  <si>
    <t>MGSDE-MGCTP-MGSDE/MGSDE</t>
  </si>
  <si>
    <t>7,5KM DE LANÇAMENTO + 39M de canalização (vala estreita) + 11km de formatação</t>
  </si>
  <si>
    <t>M2024EST_MGLOR_01</t>
  </si>
  <si>
    <t xml:space="preserve">Revisão de projeto - Projeto da alça 02 em elaboração de draft - Alça 01 entregue </t>
  </si>
  <si>
    <t xml:space="preserve">ALÇA 02 </t>
  </si>
  <si>
    <t>2KM DE LANÇAMENTO</t>
  </si>
  <si>
    <t>MGUGR</t>
  </si>
  <si>
    <t>M2024EST_MGUGR_01</t>
  </si>
  <si>
    <t>MGCTP-MGUGR+RADIO</t>
  </si>
  <si>
    <t>MGJAU</t>
  </si>
  <si>
    <t>M2024EST_MGJAU_01</t>
  </si>
  <si>
    <t>MGSDE-MGJAU-MGSDE</t>
  </si>
  <si>
    <t>qui 02/01/2025 16:21 - Edson Ribeiro: Segue o trecho onde será necessário o lançamento. O cabo projetado 2300 metros não foi suficiente, faltando 300 metros para chegar no site MGJAU.</t>
  </si>
  <si>
    <t>19/03 - Telemont informa reparo, gabinete sem espaço para instalar HL5D, O&amp;M precisar migrar 3G, 4G e 5G para outro gabinete; 11/03 - Reparo nas duas alças, acionado equipe de rede externa</t>
  </si>
  <si>
    <t>MGJBB</t>
  </si>
  <si>
    <t>M2024EST_MGJBB_01</t>
  </si>
  <si>
    <t>MGCTP-MGJBB-MGCTP</t>
  </si>
  <si>
    <t>M2024EST_MGAPD_01</t>
  </si>
  <si>
    <t>MGSDE-MGAPD-MGSDE</t>
  </si>
  <si>
    <t xml:space="preserve">
1.	Metro (HL4/HL5D/HL5G) = HL5D  OK
2.	Organização FO = OK
3.	Identificação = OK 
4.	Bateria Lítio Existente = 05
</t>
  </si>
  <si>
    <t>MGWCV</t>
  </si>
  <si>
    <t>M2024EST_MGWCV_01</t>
  </si>
  <si>
    <t>MGV01-MGWCV</t>
  </si>
  <si>
    <t>EXECUTADO POR MOP LOCAL</t>
  </si>
  <si>
    <t>M2024EST_MGMCP_01</t>
  </si>
  <si>
    <t>MGJTC-MGMCP-MGJTC</t>
  </si>
  <si>
    <t xml:space="preserve">qua 10/09/2025 15:26 - Eliane: @Arthur Monteiro Da Silva BOA TARDE!
Venho através deste informar que a obra ID 509286-ESTRUTURANTE-MGJTC-MGMCP-MGJTC-JUIZ DE FORA, tinha sido paralisada, o motivo foi,  prédio estava em reforma.
Segundo informação do supervisor Willian a equipe irá realizar uma vistoria na rota ( verificação da continuidade das fibras de torre a torre). Devido ao tempo de paralização, a data para vistoria será no dia 15/09/2025.
O supervisor Willian informou que a conclusão desta atividade será no dia 20/09/2025.
Com isso, preciso saber se temos o seu diacordo para finalização desta obra.
PENDENCIA DE INFRA/SINDICO NÃO PERMITE A ENTRADA POIS QUER MUDAR OS DUTOS DA FAIXADA </t>
  </si>
  <si>
    <t>ACESSO</t>
  </si>
  <si>
    <t>MGFIL</t>
  </si>
  <si>
    <t>qua 06/08/2025 16:15 - Victor: proteção inviavel pra fibra, Inviável  sem visada para MGCTP ou outros do anel / MGFIL é um poste sencilo de 15m.Solução Radio Estruturante</t>
  </si>
  <si>
    <t>31/10/2025 - William informou gabinete no solo OK.
Site Sencillo e O&amp;M não atorizou instalar no gabinete suspenso, esperar instalar gabinete no solo</t>
  </si>
  <si>
    <t>MGFLG</t>
  </si>
  <si>
    <t>M2024EST_MGFLG_01</t>
  </si>
  <si>
    <t>MGCTP-MGFLG</t>
  </si>
  <si>
    <t>16/06/2025 - Arthur: status até entação era VALID. LIB
REDE ENTREGUE CONFORME TOPOLOGIA ESTRUTURANTE</t>
  </si>
  <si>
    <t>11/03 - Conforme alinhamento, projeto devolvido para revisão,  projeto não contempla proteção.</t>
  </si>
  <si>
    <t>MGALT</t>
  </si>
  <si>
    <t>M2025EST_MGALT_01</t>
  </si>
  <si>
    <r>
      <t xml:space="preserve">MGJKB-MGALT-MGJKB / </t>
    </r>
    <r>
      <rPr>
        <sz val="10"/>
        <color rgb="FFFF0000"/>
        <rFont val="Aptos Narrow"/>
        <family val="2"/>
      </rPr>
      <t>MGJKB-MGALT</t>
    </r>
  </si>
  <si>
    <t>MGJKB</t>
  </si>
  <si>
    <t>GOVERNADOR VALADARES_2025</t>
  </si>
  <si>
    <t>28/08/2025 - Arthur: 3° alça caíu para alto custo, o projeto e DPTX foram revisados para 2 alças apenas.
ALTERAÇÃO DE DATA, MOTIVO: DEVIDO MATERIAL CLASSE G</t>
  </si>
  <si>
    <t>28/08/2025 - Conforme email do Pacheco em 4/6/2025 08:36 esse site não foi aprovado 3ª via, manobramos as duas alças existente para as fibras novas contruidas no estruurante.</t>
  </si>
  <si>
    <t>VALIDAR 3ª VIA RÁDIO</t>
  </si>
  <si>
    <t>HL5-D (300K)MGALT</t>
  </si>
  <si>
    <t>W40</t>
  </si>
  <si>
    <t xml:space="preserve">1.	Metro (HL4/HL5D/HL5G) – HL5D OK
2.	Organização FO - OK.
3.	Identificação - OK.
4.	Site – Alvenaria com proteção
5.	Baterias - 6 bancos de lítio;
6.	Climatizado com ar condicionado, as duas máquinas OK;
7.	Alarmística - SGINFRA;
8.	Pendencias: Reparo da proteção do QDCA.
</t>
  </si>
  <si>
    <t>ARTHUR</t>
  </si>
  <si>
    <t>MGJQA</t>
  </si>
  <si>
    <t>M2024EST_MGJQA_01</t>
  </si>
  <si>
    <t>MGCTP-MGJQA(FLAT)-MGCTP</t>
  </si>
  <si>
    <t>AVALIAR RÁDIO</t>
  </si>
  <si>
    <t>MGHFD</t>
  </si>
  <si>
    <t>M2024EST_MGHFD_01</t>
  </si>
  <si>
    <t>MGV01-MGHFD-MGV01</t>
  </si>
  <si>
    <t>REDE ENTTREGUE TOPOLOGIA ESTRUTURANTE</t>
  </si>
  <si>
    <t>MGHHF</t>
  </si>
  <si>
    <t>M2024EST_MGHHF_01</t>
  </si>
  <si>
    <t>MGJTC-MGHHF-MGJTC</t>
  </si>
  <si>
    <t>16/06/2025 - Arthur: status até entação era PROJETO METRO
ACRÉSCIMO DE LANÇAMENTO</t>
  </si>
  <si>
    <t>21/05 - Precisa ajustar sinótico e OEs conforme topologia estruturante</t>
  </si>
  <si>
    <t>MGJXN</t>
  </si>
  <si>
    <t>M2024_MGJXN_01</t>
  </si>
  <si>
    <t>MGCTP-MGJXN-MGCTP</t>
  </si>
  <si>
    <t>MGWSJ</t>
  </si>
  <si>
    <t>M2024EST_MGWSJ_01</t>
  </si>
  <si>
    <t>MGV01-MGWSJ</t>
  </si>
  <si>
    <t>MGJMP</t>
  </si>
  <si>
    <t>M2024EST_MGJMP_01</t>
  </si>
  <si>
    <t>MGCTP-MGJMP(FLAT)-MGCTP</t>
  </si>
  <si>
    <t>MGJFX</t>
  </si>
  <si>
    <t>M2024EST_MGJFX_01</t>
  </si>
  <si>
    <t>MGLOR-MGJFX</t>
  </si>
  <si>
    <t>16/06/2025 - Arthur: status até entação era REVISÃO PROJETO
REDE ENTREGUE CONFORME TOPOLOGIA ESTRUTURANTE</t>
  </si>
  <si>
    <t>MGRMI</t>
  </si>
  <si>
    <t>RADIOMGRMI</t>
  </si>
  <si>
    <t>MGJLV</t>
  </si>
  <si>
    <t>M2024EST_MGJLV_01</t>
  </si>
  <si>
    <t>MGV01-MGJLV-MGV01</t>
  </si>
  <si>
    <t>18/12/2024 - Arthur: Substituíção id 509230 pelo id 538008</t>
  </si>
  <si>
    <t>SMALCELL</t>
  </si>
  <si>
    <t>MGBJN</t>
  </si>
  <si>
    <t>M2024EST_MGBJN_01</t>
  </si>
  <si>
    <t>MGEDO-MGBJN-MGADP-MGEDO</t>
  </si>
  <si>
    <t>MGEDO</t>
  </si>
  <si>
    <t>ter 05/08/2025 17:02 - Thiago: Boa tarde @SIDNEY MARTINS RUFINO e @EVANDRO LUIZ DOS REIS PEREIRA, já finalizamos os lançamentos adicionais aguardando somente os encontramentos que estão sob responsabilidade da Telemont.
Preciso, dessas entregas ate ao meio dia 06/08.
Conto com a compreensão de vocês. 
ter 22/10/2024 15:46 - Sites: Entrega do projeto executivo --&gt;  MGBJN Regional : SE. 
qui 17/10/2024 10:43 - Albino: @FERNANDA CARLA SANTOS PEREIRA, bom dia.
O projeto do site MGBJN-MGADP foi devolvido para revisão.
Por favor, verificar a solicitação e atualizar o projeto.
Antes de entregar para a implantação precisamos validar o projeto.
qui 10/10/2024 13:47 - Felipe Telemont: Gentileza realizar novo estudo de projeto, cabo existente não localizado no trecho informado abaixo.
Equipes realizarão vistoria no local.
Aproximadamente 4000 metros.
Necessário lançamento adicional.
20/07/2024 - Plan Estruturante PH 17/07 - "TBD"</t>
  </si>
  <si>
    <t>TRECHO SEM REDE EXISTENTE, PENDENTE REVISÃO DE PROJETO.</t>
  </si>
  <si>
    <t>MGBAZ</t>
  </si>
  <si>
    <t>M2024EST_MGBAZ_01</t>
  </si>
  <si>
    <t>MGTAN-MGBAZ-MGTAN</t>
  </si>
  <si>
    <t>11/13/2025 - Site ativo testado com o Vitor.    22/07 - Depende de ativar UMH-HL5D fibras em reparo</t>
  </si>
  <si>
    <t>VALIDAÇÃO DE DRAFT (DENTRO DO CUSTO)</t>
  </si>
  <si>
    <t>HL5G (500K)MGALN</t>
  </si>
  <si>
    <t>MGGBD</t>
  </si>
  <si>
    <t>M2024EST_MGGBD_01</t>
  </si>
  <si>
    <t>MGV01-MGGBD-MGV01</t>
  </si>
  <si>
    <t>20/02/2025 - Gabriel Teams: o Site GBD está como cancelado no Science e não tem nada na PMTS sobre ele, falei com o Mattheus: o Mattheus disse que realmente está cancelado e provavelmente foi remanejado.</t>
  </si>
  <si>
    <t>SITE DESMOBILIZADO</t>
  </si>
  <si>
    <t>MGGBB</t>
  </si>
  <si>
    <t>M2024EST_MGGBB_01</t>
  </si>
  <si>
    <t>MGV01-MGGBB-MGV01</t>
  </si>
  <si>
    <t xml:space="preserve">CANCELADO / DESMOBILIZADO VIROU GBU
</t>
  </si>
  <si>
    <t>MGJMC</t>
  </si>
  <si>
    <t>M2024EST_MGJMC_01</t>
  </si>
  <si>
    <t>MGV01-MGJMC(FLAT)-MGV01</t>
  </si>
  <si>
    <t>MGMHL</t>
  </si>
  <si>
    <t>M2024EST_MGMHL_01</t>
  </si>
  <si>
    <t>MGV01-MGMHL-MGRBR-MGV01</t>
  </si>
  <si>
    <t>MGJSC</t>
  </si>
  <si>
    <t>M2024EST_MGJSC_01</t>
  </si>
  <si>
    <t>MGJFO-MGJSC-MGJFO</t>
  </si>
  <si>
    <t>18/11/2025 - Ricardo: solicitei atuação da MOIN e informaram que o cabo foi estendido até a porta, só falta realizar os testes.
16/06/2025 - Arthur: status até entação era PREDECESSOR
REDE ENTREGUE CONFORME TOPOLOGIA ESTRUTURANTE</t>
  </si>
  <si>
    <t>02/12/2025 - Vander virou o link que faltava hoje.   28/11/25 - A alça 1 funcionou, alça 2 não achamos as posições; 21/11/2025 - O Marcelo foi no site e as fibras não estavam termiandas no DGO   - 16/09/25 - Reparo nas duas alças, uma alça rompida outra usaram uma fibra para B2B</t>
  </si>
  <si>
    <t>HL5G_2025MGJSC</t>
  </si>
  <si>
    <t>W37</t>
  </si>
  <si>
    <t xml:space="preserve">
1.	Metro (HL4/HL5D/HL5G) = HL5G OK
2.	Organização FO = OK
3.	Identificação = OK 
4.	Aberto NC 586445139 (cabo AC aquecendo do DJ Gera/QDCA) , NC 586445146 (Site  muito sujo chão e equipamentos, fazer limpeza).
5.	Abrir OS para piso do container podre afundando.
6.	Abrir OS corrigir tranca do gradil de proteção equipamentos e baterias.
7.	Site com os 02 ar condicionado antigos sucateados, operando com exaustor que não é satisfatório no período de verão.
8.	Bateria Lítio Existente =02
</t>
  </si>
  <si>
    <t>MGRBR</t>
  </si>
  <si>
    <t>M2024EST_MGRBR_01</t>
  </si>
  <si>
    <t>AGENDAR VISTORIA</t>
  </si>
  <si>
    <t>MGMEO</t>
  </si>
  <si>
    <t>M2024EST_MGMEO_01</t>
  </si>
  <si>
    <t>MGV01-MGMEO-MGJRE-MGV01</t>
  </si>
  <si>
    <t>MGJRE</t>
  </si>
  <si>
    <t>M2024EST_MGJRE_01</t>
  </si>
  <si>
    <t>MGJUA</t>
  </si>
  <si>
    <t>M2024EST_MGJUA_01</t>
  </si>
  <si>
    <t>MGV01-MGJUA-MGMRF-MGV01</t>
  </si>
  <si>
    <t>M2025EST_MGJAR_01</t>
  </si>
  <si>
    <t>MGACI-MGJAR-MGACI</t>
  </si>
  <si>
    <t>27/11/2025 - Vander ativou a metro . 22/07 - Depende de ativar ACI-HL5D fibras ainda em contrução</t>
  </si>
  <si>
    <t>ENGENHARIA OSP</t>
  </si>
  <si>
    <t>HL5G (500K)MGJAR</t>
  </si>
  <si>
    <t xml:space="preserve">ter 11/11/2025 08:51 - Israel: sem acesso ao site MGBRN
seg 06/10/2025 09:12 - Jose geraldo: licença liberada
</t>
  </si>
  <si>
    <t>CONST/FORMT</t>
  </si>
  <si>
    <t>HL5G (500K)MGBRN</t>
  </si>
  <si>
    <t>MGMRF</t>
  </si>
  <si>
    <t>M2024EST_MGMRF_01</t>
  </si>
  <si>
    <t>MGCCN</t>
  </si>
  <si>
    <r>
      <rPr>
        <sz val="10"/>
        <color rgb="FF000000"/>
        <rFont val="Aptos Narrow"/>
        <family val="2"/>
      </rPr>
      <t>MGUMH-MGCCN-</t>
    </r>
    <r>
      <rPr>
        <sz val="10"/>
        <color rgb="FFFF0000"/>
        <rFont val="Aptos Narrow"/>
        <family val="2"/>
      </rPr>
      <t>RD</t>
    </r>
    <r>
      <rPr>
        <sz val="10"/>
        <color rgb="FF000000"/>
        <rFont val="Aptos Narrow"/>
        <family val="2"/>
      </rPr>
      <t xml:space="preserve"> UMH</t>
    </r>
  </si>
  <si>
    <t>10/02/2026 - Denner Dos Santos Silva &lt;denner.ssilva@telefonica.com&gt; Proteção de rádio - ativo no dia 31/01 (MGCCN-MGUMH)
11/13/2025 - Link ativo e aguarda Rádio (não tem rádio instalado no site)  22/07 - Depende de ativar UMH-HL5D fibras em reparo</t>
  </si>
  <si>
    <t>PROTEÇÃO RÁDIO OK</t>
  </si>
  <si>
    <t>HL5G (500K)MGCCN</t>
  </si>
  <si>
    <t>MGIPE</t>
  </si>
  <si>
    <t>M2023_MGIPE_01</t>
  </si>
  <si>
    <t>MGIIE-MGIPE-MGIIE</t>
  </si>
  <si>
    <t>10/11/2025 - Arthur: aberto novo id para EPS devido alteração de contrato - em alto custo.
ter 22/10/2024 16:52 - Sites: Entrega do projeto executivo --&gt;  MGIPE Regional
28/08/2024 - Arthur: alterei de Comfica para Telemont.
sex 05/07/2024 09:39 - Rodrigo Soares: Previa Reunião com Juan</t>
  </si>
  <si>
    <t>MGJXT</t>
  </si>
  <si>
    <t>M2023_MGJXT_01</t>
  </si>
  <si>
    <t>MGCTP-MGJXT-MGCTP</t>
  </si>
  <si>
    <t>MGADP</t>
  </si>
  <si>
    <t>M2024EST_MGADP_01</t>
  </si>
  <si>
    <t>AGUARDANDO DETALHAMENTO TELEMONT</t>
  </si>
  <si>
    <t>M2023EST_MGELT_01</t>
  </si>
  <si>
    <t>MGCOX-MGELT-MGRNS</t>
  </si>
  <si>
    <t>ENTREGUE 2 ALÇAS</t>
  </si>
  <si>
    <t>PARA CONSTRUCAO DESTE ANEL SE FAZ NECESSARIO LICENCA E AUTORIZACAO PARA LANCAMENTO DO CABO NA BR040. 10/10  NECESSARIO LICENCA E AUTORIZACAO PARA LANCAMENTO DO CABO NA BR040.</t>
  </si>
  <si>
    <t>MGRPR</t>
  </si>
  <si>
    <t>M2025EST_MGRPR_01</t>
  </si>
  <si>
    <r>
      <t>MGLOR-MGRPR-</t>
    </r>
    <r>
      <rPr>
        <sz val="10"/>
        <color rgb="FFEE0000"/>
        <rFont val="Aptos Narrow"/>
        <family val="2"/>
      </rPr>
      <t>RD</t>
    </r>
    <r>
      <rPr>
        <sz val="10"/>
        <rFont val="Aptos Narrow"/>
        <family val="2"/>
      </rPr>
      <t xml:space="preserve"> </t>
    </r>
    <r>
      <rPr>
        <sz val="10"/>
        <color rgb="FFFF0000"/>
        <rFont val="Aptos Narrow"/>
        <family val="2"/>
      </rPr>
      <t>LOR</t>
    </r>
  </si>
  <si>
    <t>20KM; DIVIDIR CUSTRO ENTRE MGJFX-MGRPR; PONTA DE REDE</t>
  </si>
  <si>
    <t>HL5G_2025MGRPR</t>
  </si>
  <si>
    <t xml:space="preserve">1.	Metro (HL4/HL5D/HL5G) = HL5G OK
2.	Organização FO = OK
3.	Identificação = OK 
4.	Bateria Lítio Existente = 0
5.	NC 586448317 (maquina 01 vazando agua no assoalho do container, verificar o dreno)
6.	NC 586448315  (Piso com buraco na porta do container)
</t>
  </si>
  <si>
    <t>MGJHM</t>
  </si>
  <si>
    <t>M2024EST_MGJHM_01</t>
  </si>
  <si>
    <r>
      <t xml:space="preserve">MGV01-MGJHM- </t>
    </r>
    <r>
      <rPr>
        <sz val="10"/>
        <color rgb="FFFF0000"/>
        <rFont val="Aptos Narrow"/>
        <family val="2"/>
      </rPr>
      <t>RD V01</t>
    </r>
  </si>
  <si>
    <t>ACESSO ÚNICO</t>
  </si>
  <si>
    <t>25/09/25 - Ativo sem proteção usando a FO contruída, proteção aguardando obra do rádio. 18/09/25 - Aguardando liberação de acesso ATC</t>
  </si>
  <si>
    <t>HL5G_2025MGJHM</t>
  </si>
  <si>
    <t>1.	Metro (HL4/HL5D/HL5G) =HL5G OK
2.	Organização FO = OK
3.	Identificação = OK
4.	Bateria Lítio Existente = 04
5.	Radio pra redundancia = 00</t>
  </si>
  <si>
    <t>MGVSS</t>
  </si>
  <si>
    <t>M2024EST_MGVSS_01</t>
  </si>
  <si>
    <t>MGJJC</t>
  </si>
  <si>
    <t>M2024EST_MGJJC_01</t>
  </si>
  <si>
    <t>MGJRC-MGJJC-MGJRC</t>
  </si>
  <si>
    <t>10/11/2025 - aRTHUR: NOrt, favor postar draft com urgencia.
qua 11/06/2025 17:28 - Email Gabriel: Alterou para MOP | Após realizarmos vistorias em conjunto com a EPS, identificamos que alguns trechos deverão ser alterados conforme KMZ em anexo.
Peço apoio para a elaboração dos projetos dos sites abaixo com a distinção das frentes de trabalho que executará cada trecho da obra.
Conforme expliquei ao @Valentim Rogerio Ayres, as obras para os circuitos serão realizadas com Mão de obra própria (MOP) e com a EPS Telemont.
11/10/2024 - Plan estruturante: PROJETO CONTEMPLA FORMATACAO EM REDE EXISTENTE DESCONHECIDA PELA OPERACAO
20/07/2024 - Plan Estruturante PH 17/07 - "TBD"</t>
  </si>
  <si>
    <t>Depente de ativar concentrador predecessor MGJRC rede prevista</t>
  </si>
  <si>
    <t>ELABORAÇÃO DE DRAFT</t>
  </si>
  <si>
    <t>PROJETO CONTEMPLA FORMATACAO EM REDE EXISTENTE DESCONHECIDA PELA OPERACAO</t>
  </si>
  <si>
    <r>
      <t>MGIVA-MGJMB</t>
    </r>
    <r>
      <rPr>
        <sz val="10"/>
        <color rgb="FFFF0000"/>
        <rFont val="Aptos Narrow"/>
        <family val="2"/>
      </rPr>
      <t>(- RD IVA</t>
    </r>
    <r>
      <rPr>
        <sz val="10"/>
        <rFont val="Aptos Narrow"/>
        <family val="2"/>
      </rPr>
      <t xml:space="preserve"> </t>
    </r>
  </si>
  <si>
    <t>HL5G_2025MGJMB</t>
  </si>
  <si>
    <t>MGJXB</t>
  </si>
  <si>
    <t>M2024EST_MGJXB_01</t>
  </si>
  <si>
    <t>MGSDE-MGJXB-MGSDE</t>
  </si>
  <si>
    <t>MGJVE</t>
  </si>
  <si>
    <t>M2024EST_MGJVE_01</t>
  </si>
  <si>
    <t>MGJRC-MGJVE-MGJRC</t>
  </si>
  <si>
    <t>10/11/2025 - aRTHUR: NOrt, favor postar draft com urgencia.
qua 11/06/2025 17:28 - Gabriel: Após realizarmos vistorias em conjunto com a EPS, identificamos que alguns trechos deverão ser alterados conforme KMZ em anexo.
Peço apoio para a elaboração dos projetos dos sites abaixo com a distinção das frentes de trabalho que executará cada trecho da obra.
Conforme expliquei ao @Valentim Rogerio Ayres, as obras para os circuitos serão realizadas com Mão de obra própria (MOP) e com a EPS Telemont.
qui 24/10/2024 07:36 - Fernanda Carla: Ok Rodolfo.
@NATANAEL FILIPE TOMAS PEDRA
Gentileza providenciar projeto e início de processo de licença.
Referente a projeto Sites Vivo topologia MGJRC-MGJVE-MGJRC
JUATUBA/MG
Qualquer dúvida estou a disposição.
ter 24/09/2024 11:21 - Rodrigo Soares: Atualização estruturante Ramon: necessário licença junto aos órgãos competentes para execução de MND na rodovia 262.
20/07/2024 - Plan Estruturante PH 17/07 - "TBD"</t>
  </si>
  <si>
    <t>MGJDI</t>
  </si>
  <si>
    <t>M2023EST_MGJDI_01</t>
  </si>
  <si>
    <t>MGJRC-MGJDI-MGJRC</t>
  </si>
  <si>
    <t>10/11/2025 - aRTHUR: ID repostado por outra EPS (NORT) em alto custo: 589157 | | 40m de canalização + 29 postes
qua 11/06/2025 17:28 - gABRIEL: obra será executada MISTA - MOIN + EPS
seg 09/06/2025 17:25 - Joseff: Ramon,
Como falamos em reunião, vamos realizar amanhã uma conjunta no trecho alternativo sugerido pelo Rodrigo Soares, para verificar condições de lançamento junto com o técnico do time dele que já foi na área.
@Cristyanno Alberto Pereira De Jesus gostaria que você acompanhasse a vistoria também, representando a implantação. Informando as necessidades identificadas de ajustes no projeto. Gabriel peço que acompanhe e direcione para o time de Projetos avaliar os possíveis ajustes.
@Rodrigo Soares Da Silva quem do seu time vai conosco?  favor enviar o contato.
Alinhado com o time da Telemont do encontro ser as 09:30 no site MGJDI.
qui 24/10/2024 16:02 - Fernanda Carla: Boa tarde,
Segue 2ª emissão indicando a instalação de poste e canalização.
Gentileza validar para revisão de draft e processo de licença junto a concessionária.
qua 23/10/2024 11:45 - aLBINO: @FERNANDA CARLA SANTOS PEREIRA, bom dia.
Pode favor, atualizar o projeto indicando a instalação de poste e canalização.
seg 30/09/2024 08:01 - Fernanda Carla: Albino: Para este atendimento, a rede foi projetada em rota sobrepondo a rede existente. 
Há registro de canalização no trecho? Caso não exista, gentileza informar onde passa rede existente nessa região pois 90% do projeto contempla a formatação das fibra existentes.
ter 24/09/2024 11:21 - Rodrigo Soares: Atualização estruturante Ramon: SEM TRAVESSIA RODOVIA
20/07/2024 - Plan Estruturante PH 17/07 - "TBD"</t>
  </si>
  <si>
    <t>LICENÇA</t>
  </si>
  <si>
    <t>REVISAR PROJETO POIS UM TRECHO NÃO POSSUI POSTEACAO.10/10 EQUPIE PROJETO ACIONADA PARA REVISÃO DO PROJETO NECESSARIO IMPLANTAÇÃO DE POSTES APROXIMADAMENTE 40.</t>
  </si>
  <si>
    <t>MGLMN</t>
  </si>
  <si>
    <t>M2025EST_MGLMN_01</t>
  </si>
  <si>
    <t>MGJKB-MGLMN-MGJKB / MGJKB-MGLMN</t>
  </si>
  <si>
    <t>23/05/2025 - REDE ENTREGUE CONFORME TOPOLOGIA DO ESTRUTURANTE.
ALTERAÇÃO DE DATA, MOTIVO: SEM OS</t>
  </si>
  <si>
    <t>HL5-D (300K)MGLMN</t>
  </si>
  <si>
    <t>W39</t>
  </si>
  <si>
    <t xml:space="preserve">1.	Metro (HL4/HL5D/HL5G) – HL5G OK
2.	Organização FO - OK.
3.	Identificação - OK.
4.	XXX (alguma obs/informação) –  Container protegido, baterias resinadas com baixa autonomia.
                                                                   Site climatizado com Ar condicionado, 1máquina OK e outra aguardando OS de aprovação.
</t>
  </si>
  <si>
    <t>MGJFU</t>
  </si>
  <si>
    <t>M2024EST_MGJFU_01</t>
  </si>
  <si>
    <t>MGJAU-MGJFU-MGJAU</t>
  </si>
  <si>
    <t>MGJBD</t>
  </si>
  <si>
    <t>M2024EST_MGJBD_01</t>
  </si>
  <si>
    <t>NÃO ATIVADO</t>
  </si>
  <si>
    <t>MGJAU-MGJBD-MGJAU</t>
  </si>
  <si>
    <t>11/03 - Depende de ativar JAU-HL5D que deu defeito nas fibras, acionado rede externa; 10/03 - Ajustar sinótico para topologia do estruturante</t>
  </si>
  <si>
    <t>M2024EST_MGRPR_01</t>
  </si>
  <si>
    <t>MGLOR-MGRPR</t>
  </si>
  <si>
    <t>MGJFM</t>
  </si>
  <si>
    <t>M2024EST_MGJFM_01</t>
  </si>
  <si>
    <t>MGJAU-MGJFM</t>
  </si>
  <si>
    <t>qui 02/10/2025 13:38 - Garrido: Caros, boa tarde.
O site MGJFM no estruturante aprovado virou Rádio e necessitamos da correção na dptx e retirada da fila de pendência de projetos, pois ajustamos na planilha no sharepoint.
@Gustavo De Carvalho Rosa e @Felipe Coutinho Xavier, peço corrigir a dptx
@Loversi Soares Junior, peço retirada da fila de projetos.
qua 19/02/2025 12:46 - Aretha: site desmobilizado
qua 06/11/2024 17:02 - Marcelo Eduardo: Croqui MGJFM atualizado
seg 04/11/2024 08:21 - Edson: Precisamos de novo projeto contemplando a instalação dos 12 postes para anexa-lo ao OSP Control e revisão do Draft.
Os Drafts não tem sido aprovados pela Vivo caso o projeto não esteja de acordo com o orçamento.</t>
  </si>
  <si>
    <t>MGJFB</t>
  </si>
  <si>
    <t>M2024EST_MGJFB_01</t>
  </si>
  <si>
    <t>MGCTP-MGJFB-MGCTP</t>
  </si>
  <si>
    <t>16/06/2025 - Arthur: status até entação era VALID. LIB
ter 29/10/2024 08:42 - Leo Assis: Albino,
Identificada inexistência de cabo informado como existente no trecho sinalizado na figura abaixo, sendo necessário lançamento de 1.500 m aproximado para conclusão da formatação. 
Topologia: MGCTP-MGJFB-MGCTP
Site: MGJFB
Tal situação está impactado também no ID 509250
Topologia: MGCTP-MGJPA(FLAT)-MGCTP
Site: MGJPA</t>
  </si>
  <si>
    <t>MGJUS</t>
  </si>
  <si>
    <t>M2024EST_MGJUS_01</t>
  </si>
  <si>
    <t>MGSDE-MGJUS-MGSDE</t>
  </si>
  <si>
    <t>REDE ENTREGUE COM TOPOLOGIA ESTRUTURANTE</t>
  </si>
  <si>
    <t>W41</t>
  </si>
  <si>
    <t>MGIRS</t>
  </si>
  <si>
    <t>RÁDIOMGIRS</t>
  </si>
  <si>
    <t>MGJFV</t>
  </si>
  <si>
    <t>RÁDIOMGJFV</t>
  </si>
  <si>
    <t>M2024EST_MGEDO_01</t>
  </si>
  <si>
    <t>MGIIE-MGEDO-MGBET</t>
  </si>
  <si>
    <t>SARZEDO</t>
  </si>
  <si>
    <t>29/05/2025 - Arthur: faltou entregar na rede estruturante.
02/12/2024 - Alex Gonini: vai subir flat no 5G para MGBET.
ter 24/09/2024 11:21 - Rodrigo Soares: Atualização estruturante Ramon: ALTO CUSTO / SEM ACESSO AO CONDOMINIO PARA PASSAGEM DE FIBRA
seg 02/09/2024 08:31 - Felipe: Bom dia! Peço apoio na liberação de acesso junto ao responsáveis do condomínio equipe não autorizada a acessar para executar lançamento.
sex 05/07/2024 09:39 - Rodrigo Soares: Previa Reunião com Juan</t>
  </si>
  <si>
    <t>MGREG</t>
  </si>
  <si>
    <t>M2024EST_MGREG_01</t>
  </si>
  <si>
    <t>seg 16/06/2025 10:32 - Felipe Bernardo: Joseff,
Bom dia!
Equipe de manutenção atuou na recuperação do rota porem foi identificado vários pontos de rompimento devido troca de poste.
Para recuperação da rede será necessário aproximadamente uns 1500 metros de cabo.
Segue fotos:
07/01/2025 - William Cruz: depende de acesso FIAT
REDE ENTREGUE CONFORME TOPOLOGIA ESTRUTURANTE</t>
  </si>
  <si>
    <t>Pendente predecessor MGBFT, sem autorização de acesso para fazer lançamento. Necessário área de contratos intervir. Sugiro revisão do projeto, pois é muito burocrático acesso a Fiat, inclusive para realizar Manutenção. Temos que desconsiderar esse site na topologia. Para tentativa de acesso na Fiat falar com Kenia Atacado 031 99718-1757</t>
  </si>
  <si>
    <t>MGCOX</t>
  </si>
  <si>
    <t>M2024EST_MGCOX_01</t>
  </si>
  <si>
    <t>MGRNS-MGCOX-MGG37</t>
  </si>
  <si>
    <r>
      <rPr>
        <sz val="10"/>
        <color rgb="FF000000"/>
        <rFont val="Aptos Narrow"/>
        <family val="2"/>
      </rPr>
      <t xml:space="preserve">MGV01-MGJMC- </t>
    </r>
    <r>
      <rPr>
        <sz val="10"/>
        <color rgb="FFFF0000"/>
        <rFont val="Aptos Narrow"/>
        <family val="2"/>
      </rPr>
      <t>RD MGMCP</t>
    </r>
  </si>
  <si>
    <t>Falta migrar!</t>
  </si>
  <si>
    <t>HL5G_2025MGJMC</t>
  </si>
  <si>
    <t>1.	Metro (HL4/HL5D/HL5G) =HL5G OK
2.	Organização FO = OK
3.	Identificação = OK
4.	Bateria Lítio Existente = 00
5.	Radio pra redundancia = 00</t>
  </si>
  <si>
    <t>MGRFA</t>
  </si>
  <si>
    <t>M2024EST_MGRFA_01</t>
  </si>
  <si>
    <t>MGRNJ-MGRFA-MGRVL-MGRNJ</t>
  </si>
  <si>
    <t>seg 10/11/2025 15:26 - aRTHUR: Boa tarde.
O site MGRFA ( metro M2024EST_MGRFA_01 ) está no controle do Estruturante para atendimento.
Qual será a solução tx para esse site?
05/11/2025 - mATHEUS: Seria apenas predecessor do RAA e RVL
qua 05/11/2025 15:12 - Matheus: Boa tarde a todos!
@Gustavo De Carvalho e @Atlas Carvalho, por favor, atualizar DPTX conforme solução alinhada em áudio do dia 24/10 para podemos tirar as Metros do Escopo, pois estando ainda na DPTX somos cobrados pra ativar.
Solução MGRAA | POSTERGADO P/ 2026 REFORÇO ESTRUTURAL
MGRAA -&gt; MGELT-MGRVL-MGRAA
  MGELT-MGRVL -&gt; RD NOVO
  MGRAA-MGRVL -&gt; RD NOVO
MGRVL (META NOV/25) -&gt; MGELT-MGRVL-MGRAA
  MGELT-MGRVL -&gt; RD NOVO
qui 23/10/2025 15:29 - Gustavo: @Carlos Gustavo Rosner, boa tarde.
Precisamos de uma solução via FO na localidade, por favor, reavalie com urgência.
Obras de RF
•	MGRAA (Candidato_HIGHLINE_01) -&gt; Não há viabilidade para atendimento via Rádio, o relevo da região e EV (H=24m | Faixa disponível 0-17m) impedem a ativação da solução Rádio.
1-	MGRAA x MGRFA (Viável);
Obs.: @Carlos Gustavo Rosner, necessário fibrar o site MGRFA.
2-	MGRAA x MGNCT (Obstruído);
3-	MGRAA x MGELT (Obstruído);
4-	MGRVL (Viável);
Ponto de Atenção -&gt; Disponibilidade de enlace Rádio. 
qui 02/10/2025 14:51 - Rosner: @Gustavo De Carvalho Rosa, boa tarde.
Para fibrar o site MGVEE (opção apresentada abaixo), teremos que lançar fibra na rodovia BR040, e pelo que foi avaliado pela engenharia só existe poste em um lado da rodovia, a distância fica &gt; 12 km "flat", ficando fora de premissa de distância e custo... 
seg 29/09/2025 11:08 - Garrido: Baran, segue resultado da vistoria em campo pelo time implantação, iremos seguir com esta solução em dupla com implantação de 40 postes + licença na rodovia ou flat + licença em rodovia?
sex 26/09/2025 10:22 - Jessica: Garrido, segue situação de campo após vistoria:
MGRNJ-MGRFA - cabo existente, já lançado.
MGRFA-MGRVL - lançar 5,3km
MGRVL-MGRAA - lançar 2,98km, ponto de atenção na travessia JUNTO AO DNIT - BR040
MGRAA-MGRNJ - trecho de implantação de aprox. 40 postes - 15,1km
12/09/2025 - Matheus: fora da premissa
09/09/2025 - Matheus: vou pedir para o Gustavor estudar nova solução.
qua 16/07/2025 16:01 - Victor Honorio: projeto em elaboração
08/07/2025 - Arthur: Anel MGRNJ-MGRFA-MGRVL-MGRNJ fora da premissa: 17,740m de lançamento + 15 postes
ter 24/09/2024 11:21 - Rodrigo Soares: Atualização estruturante Ramon: alto custo
seg 17/06/2024 10:08 - Felipe Casimiro: metro pendentes 2024
Ter, 08/10/2024 - Considerando o relatório de RFI (gabinete) do site BR56558-A (SBA) MGRVL (VIVO) está aceitável com observações não impeditivas
06/03/2026 - AGUARDANDO SOLUÇÃO DA ENGENHARIA - E-MAIL GARRIDO 29/09/2025</t>
  </si>
  <si>
    <t>MGRVL</t>
  </si>
  <si>
    <t>M2024EST_MGRVL_01</t>
  </si>
  <si>
    <t>qui 06/11/2025 12:26 - Atlas:RD015842
qua 05/11/2025 15:12 - Matheus: Boa tarde a todos!
@Gustavo De Carvalho e @Atlas Carvalho, por favor, atualizar DPTX conforme solução alinhada em áudio do dia 24/10 para podemos tirar as Metros do Escopo, pois estando ainda na DPTX somos cobrados pra ativar.
Solução MGRAA | POSTERGADO P/ 2026 REFORÇO ESTRUTURAL
MGRAA -&gt; MGELT-MGRVL-MGRAA
  MGELT-MGRVL -&gt; RD NOVO
  MGRAA-MGRVL -&gt; RD NOVO
MGRVL (META NOV/25) -&gt; MGELT-MGRVL-MGRAA
  MGELT-MGRVL -&gt; RD NOVO
qui 23/10/2025 15:29 - Gustavo: @Carlos Gustavo Rosner, boa tarde.
Precisamos de uma solução via FO na localidade, por favor, reavalie com urgência.
Obras de RF
•	MGRAA (Candidato_HIGHLINE_01) -&gt; Não há viabilidade para atendimento via Rádio, o relevo da região e EV (H=24m | Faixa disponível 0-17m) impedem a ativação da solução Rádio.
1-	MGRAA x MGRFA (Viável);
Obs.: @Carlos Gustavo Rosner, necessário fibrar o site MGRFA.
2-	MGRAA x MGNCT (Obstruído);
3-	MGRAA x MGELT (Obstruído);
4-	MGRVL (Viável);
Ponto de Atenção -&gt; Disponibilidade de enlace Rádio. 
seg 06/10/2025 14:54 - mATHEUS: Boa tarde a todos!
@Gustavo De Carvalho, é viável usar os 2 enlaces existente MGRVL-MGVEE-MGCPA ?
qui 02/10/2025 14:51 - Rosner: @Gustavo De Carvalho Rosa, boa tarde.
Para fibrar o site MGVEE (opção apresentada abaixo), teremos que lançar fibra na rodovia BR040, e pelo que foi avaliado pela engenharia só existe poste em um lado da rodovia, a distância fica &gt; 12 km "flat", ficando fora de premissa de distância e custo... 
ter 30/09/2025 16:20 - Gustavo Rosa: Proposta Engª de Transporte
MGRVL -&gt; REUSO DO ENLACE MGRVL-MGVEE + Obra Predecessora no site MGVEE.
(RD EXISTENTE MRRVL-MGVEE -&gt; iPaso 200 18GHz - 1+0 - 56MHz - 128 QAM - 388Mbps) 
MGVEE 
Opção 1 -&gt; MGCBR-(REUSO FO)-MGCPA-(FO CONSTRUÇÃO)-MGVEE-(FO CONSTRUÇÃO)-MGCNK-(REUSO FO)-MGCBR
i-br-mg-cem-cnk-hl5g-01 N540X-6Z18G-SYS-D
Te0/0/0/18         up          up          IP_ULK#10G#i-br-mg-bhe-cbr-hl5d-01#Te0/4/2#FIBRA
Te0/0/0/19         up          up          IP_ULK#10G#i-br-mg-cem-cpa-hl5g-01#Te0/0/0/18#FIBRA
i-br-mg-cem-cpa-hl5g-01 N540X-6Z18G-SYS-D
Te0/0/0/18         up          up          IP_ULK#10G#i-br-mg-cem-cnk-hl5g-01#Te0/0/0/19#FIBRA
Te0/0/0/19         up          up          IP_TRS#10G#i-br-mg-bhe-cbr-hl5d-01#Gi0/3/2#FIBRA
Opção 2 -&gt; MGPNP-(REUSO FO)-MGGCA-(FO CONSTRUÇÃO)-MGVEE-(FO CONSTRUÇÃO)-MGCOS-(REUSO FO)-MGPNP
i-br-mg-cem-gca-hl5g-01 N540X-6Z18G-SYS-D
Te0/0/0/18         up          up          IP_ULK#10G#i-br-mg-cem-pnp-hl5d-01#Te0/3/2#FIBRA
Te0/0/0/19         up          up          IP_ULK#10G#i-br-mg-cem-cos-hl5g-01#Te0/0/0/18#FIBRA
i-br-mg-cem-cos-hl5g-01 N540X-6Z18G-SYS-D
Te0/0/0/19         up          up          IP_ULK#10G#i-br-mg-cem-pnp-hl5d-01#Te0/3/4#FIBRA
Te0/0/0/18         up          up          IP_ULK#10G#i-br-mg-cem-gca-hl5g-01#Te0/0/0/19#FIBRA
seg 29/09/2025 11:08 - Garrido: Baran, segue resultado da vistoria em campo pelo time implantação, iremos seguir com esta solução em dupla com implantação de 40 postes + licença na rodovia ou flat + licença em rodovia?
sex 26/09/2025 10:22 - Jessica: Garrido, segue situação de campo após vistoria:
MGRNJ-MGRFA - cabo existente, já lançado.
MGRFA-MGRVL - lançar 5,3km
MGRVL-MGRAA - lançar 2,98km, ponto de atenção na travessia JUNTO AO DNIT - BR040
MGRAA-MGRNJ - trecho de implantação de aprox. 40 postes - 15,1km
12/09/2025 - Matheus: fora da premissa
09/09/2025 - Matheus: vou pedir para o Gustavor estudar nova solução.
qua 16/07/2025 16:01 - Victor Honorio: projeto em elaboração
08/07/2025 - Arthur: Anel MGRNJ-MGRFA-MGRVL-MGRNJ fora da premissa: 17,740m de lançamento + 15 postes
ter 24/09/2024 11:21 - Rodrigo Soares: Atualização estruturante Ramon: alto custo
seg 17/06/2024 10:08 - Felipe Casimiro: metro pendentes 2024
Ter, 08/10/2024 - Considerando o relatório de RFI (gabinete) do site BR56558-A (SBA) MGRVL (VIVO) está aceitável com observações não impeditivas
06/03/2026 - AGUARDANDO SOLUÇÃO DA ENGENHARIA - E-MAIL GARRIDO 29/09/2025</t>
  </si>
  <si>
    <t>RÁDIO PREVISTO</t>
  </si>
  <si>
    <t>MGNCT</t>
  </si>
  <si>
    <t>M2024EST_MGNCT_01</t>
  </si>
  <si>
    <t>MGCOX-MGRAM-MGNCT-MGCOX</t>
  </si>
  <si>
    <t>4. Bateria Lítio Existente = 00</t>
  </si>
  <si>
    <t>MGRAM</t>
  </si>
  <si>
    <t>M2024EST_MGRAM_01</t>
  </si>
  <si>
    <t>MGUCR</t>
  </si>
  <si>
    <t>MGUEU-MGUCR-MGUEU</t>
  </si>
  <si>
    <t>MGUEU</t>
  </si>
  <si>
    <t>23/05/2025 - Israel: depende do site MGUEU</t>
  </si>
  <si>
    <t>HL5-G (300K)MGUCR</t>
  </si>
  <si>
    <t>ROBSON CAVAGNARI</t>
  </si>
  <si>
    <t xml:space="preserve">  seg 06/10/2025 09:12 - Jose geraldo: licença liberada
05/11/2025 - Jhonathan: apresentamos a questão de convergencia de rede. Um trecho lançado.
566285 - aprovado em 26,600mil.</t>
  </si>
  <si>
    <t>1/14/2026 - Site ativo e mgirado pelo Elder.  - 20/12/2025 - O Elder não conseguiu acessar no site sábado.</t>
  </si>
  <si>
    <t>HL5G (500K)MGCGB</t>
  </si>
  <si>
    <t>O</t>
  </si>
  <si>
    <t>sex 08/08/2025 14:58 - Jose geraldo: Thiago,
Boa tarde.
Em anexo 4 alvarás (Sites HL5D) emitidos pela Prefeitura de  Uberlândia.</t>
  </si>
  <si>
    <t>HL5D (500K)MGCIN</t>
  </si>
  <si>
    <t>MGUTP-MGCJN-MGUTP/MGUTP</t>
  </si>
  <si>
    <t>qua 17/09/2025 11:57 - Bruna: Thiago
Bom dia!
Conforme solicitado segue conclusão parcial da obra ID 565294 de Uberlândia , estando pendente 2 km de formatação e 300 metros de lançamento subterrâneo. Assim que tivermos a conclusão final será enviado novo relatório.
Previsão conclusão total: 22/09
qua 03/09/2025 08:49 - Jose Geraldo: Segue conforme solicitado.
	15 alvarás emitidos foram enviados por e-mail para Implantação em 08/08/25;
	12 sites HL5G o pagamento da taxa da Prefeitura será feito em 04/09/25, por favor, peço enviar o + breve possível ART de construção, cronograma e Crea do Engº responsável pela construção, previsão de emissão dos alvarás em até 15 dias úteis do envio desses 3 documentos. 
sex 08/08/2025 14:58 - Jose geraldo: Thiago,
Boa tarde.
Em anexo 4 alvarás (Sites HL5D) emitidos pela Prefeitura de  Uberlândia.                                                                                                      Sexta-feira, 31/10/2025; Tatiana da Costa: minuta entregue! Aguardando ativação.</t>
  </si>
  <si>
    <t>01/10/2025 - Ativo com duas vias, pendente construção da terceira</t>
  </si>
  <si>
    <t>HL4 (500K)MGCJN</t>
  </si>
  <si>
    <t>MGAES</t>
  </si>
  <si>
    <t>MGFEN-MGAES-MGFEN</t>
  </si>
  <si>
    <t xml:space="preserve">seg 10/11/2025 11:01 - Arthur: Rodolfo, favor atualizar sobre as licenças desses sites.
PENDENTE REDE - PENDENTE PROJETO(INTERLIGAÇÃO DE CAIXAS NO CENTRO - ABERTO ID MANUTENÇÃO DESOBSTRUÇÃO
</t>
  </si>
  <si>
    <t>REVISAO PROJETO POIS NÃO POSSUI CANALIZAÇAO NO LOCAL INFORMADO . ABERTO ID PARA DESOBSTRUÇÃO PELA MANUTENÇÃO</t>
  </si>
  <si>
    <t>MGAPS</t>
  </si>
  <si>
    <t>MGFEN-MGCUC-MGAPS-MGFEN</t>
  </si>
  <si>
    <t>seg 10/11/2025 11:01 - Arthur: Rodolfo, favor informar status do licenciamento || criado id novo devido alteração de contrato.
seg 10/11/2025 11:01 - Arthur: Rodolfo, favor informar status do licenciamento || criado id novo devido alteração de contrato.
sex 22/11/2024 10:38 - Fernanda Carla: Necessário:
127m de construção de canalização (MD / MND)
1 CS projetada
4 CS para efetuar limpeza
ter 24/09/2024 11:21 - Rodrigo Soares: Atualização estruturante Ramon: PENDENCIA PROJETO SEM REDE SUBTERRÂNEA
20/07/2024 - Plan Estruturante PH 17/07 - "TBD"</t>
  </si>
  <si>
    <t>19/08/2025 - Jhonathan: equipe atuando junto a manutenção - Edmar acompanhando.
26/07/2025 - Fernando Whats: concluído parcial</t>
  </si>
  <si>
    <t>HL5G (500K)MGCLN</t>
  </si>
  <si>
    <t>MGBBR</t>
  </si>
  <si>
    <t>M2024EST_MGBBR_01</t>
  </si>
  <si>
    <t>MGJAS-MGBBR-MGJAS</t>
  </si>
  <si>
    <t>10/11/2025 - Arthur: draft em alto custo, aguarda aprovação.
ter 24/09/2024 11:21 - Rodrigo Soares: Atualização estruturante Ramon: alto custo
20/07/2024 - Plan Estruturante PH 17/07 - "TBD"</t>
  </si>
  <si>
    <t>M2025EST_MGDMN_01</t>
  </si>
  <si>
    <t>HL5G (500K)MGDMN</t>
  </si>
  <si>
    <t>MGUCN</t>
  </si>
  <si>
    <t>M2025EST_MGUCN_01</t>
  </si>
  <si>
    <r>
      <rPr>
        <sz val="10"/>
        <color rgb="FF000000"/>
        <rFont val="Aptos Narrow"/>
        <family val="2"/>
      </rPr>
      <t>MGCJN-MGUCN</t>
    </r>
    <r>
      <rPr>
        <sz val="10"/>
        <color rgb="FFFF0000"/>
        <rFont val="Aptos Narrow"/>
        <family val="2"/>
      </rPr>
      <t>-RD</t>
    </r>
    <r>
      <rPr>
        <sz val="10"/>
        <color rgb="FF000000"/>
        <rFont val="Aptos Narrow"/>
        <family val="2"/>
      </rPr>
      <t xml:space="preserve"> </t>
    </r>
    <r>
      <rPr>
        <sz val="10"/>
        <color rgb="FFFF0000"/>
        <rFont val="Aptos Narrow"/>
        <family val="2"/>
      </rPr>
      <t>CJN</t>
    </r>
  </si>
  <si>
    <t>HL5G (500K)MGUCN</t>
  </si>
  <si>
    <r>
      <t>MGCJN-MGUVU</t>
    </r>
    <r>
      <rPr>
        <sz val="10"/>
        <color rgb="FFFF0000"/>
        <rFont val="Aptos Narrow"/>
        <family val="2"/>
      </rPr>
      <t>-RD</t>
    </r>
  </si>
  <si>
    <t>06/10/2025 - Jose Geraldo: licenca entregue.
30/09/2025 - Recebido projeto novo com topologia flat + rádio.
sex 12/09/2025 10:15 - Jeison: – Aprovado fibra + rádio reuso. – Resp.: (@Daniel Pacheco De Andrade e @Felipe Tozetto Taveiro) favor dar as tratativas na DPTX e projetos para implantação
qua 03/09/2025 08:49 - Jose Geraldo: 	12 sites HL5G o pagamento da taxa da Prefeitura será feito em 04/09/25, por favor, peço enviar o + breve possível ART de construção, cronograma e Crea do Engº responsável pela construção, previsão de emissão dos alvarás em até 15 dias úteis do envio desses 3 documentos.</t>
  </si>
  <si>
    <t>11/26/2025 - O Vitor fez a alteração da topologia. Não tem rádio instalado no site direção MGCJN.</t>
  </si>
  <si>
    <t>HL5G (500K)MGUVU</t>
  </si>
  <si>
    <t>M2025EST_MGGML_01</t>
  </si>
  <si>
    <t>sex 08/08/2025 14:58 - Jose geraldo: Thiago,
Boa tarde.
Em anexo 4 alvarás (Sites HL5D) emitidos pela Prefeitura de  Uberlândia.
REDE ENTREGUE CONFORME TOPOLOGIA ESTRUTURANTE</t>
  </si>
  <si>
    <t>HL5D (500K)MGGML</t>
  </si>
  <si>
    <t>TOZETTO/Albert/Adonias</t>
  </si>
  <si>
    <t>MGBGO</t>
  </si>
  <si>
    <t>MGFEN-MGBTM-MGBGO-MGHGA-MGFEN</t>
  </si>
  <si>
    <t>seg 10/11/2025 11:01 - Arthur: Rodolfo, favor atualizar sobre as licenças desses sites.
10/11/2025 - aRTHUR: NOrt, favor postar draft com urgencia.
TELEMONT INFORMA NECESSIDADE REVISAO E APOIO NO PROJETO EM 15/10 - REVISAO PROJETO POIS NÃO POSSUI CANALIZAÇAO NO LOCAL INFORMADO . ABERTO ID PARA DESOBSTRUÇÃO PELA MANUTENÇÃO
ter 03/12/2024 11:08 - Felipe: Necessario licenciamento.
sex 22/11/2024 10:38 - Fernanda: Necessário: Depende da conclusão de MGFEN-MGCUC-MGAPS-MGFEN
ter 08/10/2024 09:53 - Priscila Stefany: Conforme informado em reunião, gentileza rever projeto.
A equipe de lançamento esteve no local e informou que a tubulação está obstruída, dificultando a entrega da obra.
ter 24/09/2024 11:21 - Rodrigo Soares: Atualização estruturante Ramon: PENDENCIA PROJETO / ROTA SUBTERRÂNEA NÃO IDENTIFICADA
20/07/2024 - Plan Estruturante PH 17/07 - "TBD"</t>
  </si>
  <si>
    <t>CAIXAS SEM INTERLIGAÇÃO</t>
  </si>
  <si>
    <t>MGBSH</t>
  </si>
  <si>
    <t>M2023_MGBSH_01</t>
  </si>
  <si>
    <t>MGFEN-MGSPA-MGBSH-MGFEN</t>
  </si>
  <si>
    <t>10/11/2025 - Arthur: aberto novo id para EPS devido alteração de contrato - em alto custo.
sex 22/11/2024 10:38 - Fernanda Carla: Necessário:
3 CS para efetuar limpeza
Depende da conclusão de MGFEN-MGCUC-MGAPS-MGFEN e MGFEN-MGAES-MGFEN
20/07/2024 - Plan Estruturante PH 17/07 - "TBD"</t>
  </si>
  <si>
    <t>ter 11/11/2025 08:51 - Israel: depende de acesso no site MGINN, VIVO ciente.
qui 09/10/2025 15:37 - Jose geraldo: segue alvará.
qua 03/09/2025 08:49 - Jose Geraldo: 	12 sites HL5G o pagamento da taxa da Prefeitura será feito em 04/09/25, por favor, peço enviar o + breve possível ART de construção, cronograma e Crea do Engº responsável pela construção, previsão de emissão dos alvarás em até 15 dias úteis do envio desses 3 documentos.
sex 21/02/2025 11:59 - 34 99796-4407 Mara. Wenderson: Ao chegar ao local a sindica Sra. Siomara não autorizou nosso acesso devido a uma obra realizada pela detentora (ATC) do site, que por sua vez ocasionou um dano estrutural no edifício. Com a falta de resposta da detentora (ATC), a sindica não autoriza nenhuma atividade no prédio enquanto a não houver solução da pendencia.</t>
  </si>
  <si>
    <t>1/14/2026 - Topologia migrada para o site UTP pelo Elder</t>
  </si>
  <si>
    <t>HL5G (500K)MGINN</t>
  </si>
  <si>
    <t>MGBTM</t>
  </si>
  <si>
    <t xml:space="preserve">PRIMEIRA EMISSAO DE PROJETO NÃO POSSUI INTERLIGACAO DA  REDE SUBTERRENEA CONFORME PROJETO ( RUA TIMBIRAS COM RUA SERGIPE).10/10/2024 REDE SUBTERRÂNEA OBSTRUIDA PROJETO ACIONADO PARA TRATATIVAS COM A PBH. </t>
  </si>
  <si>
    <t>MGGVU</t>
  </si>
  <si>
    <t>M2025EST_MGGVU_01</t>
  </si>
  <si>
    <r>
      <t>MGOCP-MGGVU</t>
    </r>
    <r>
      <rPr>
        <sz val="10"/>
        <color rgb="FFFF0000"/>
        <rFont val="Aptos Narrow"/>
        <family val="2"/>
      </rPr>
      <t>-</t>
    </r>
    <r>
      <rPr>
        <sz val="10"/>
        <color rgb="FF00B050"/>
        <rFont val="Aptos Narrow"/>
        <family val="2"/>
      </rPr>
      <t>RD OCP</t>
    </r>
  </si>
  <si>
    <t>MGOCP</t>
  </si>
  <si>
    <t>29/12/2025 - Conforme retorno plan (Acompanhamento MW - MG) Rodrigo Soares: "Proteção rádio concluido".
04/06/2025 - Israel: concluído</t>
  </si>
  <si>
    <t>21/07 - Aguardando proteção via rádio sem previsão</t>
  </si>
  <si>
    <t>HL5-G (300K)MGGVU</t>
  </si>
  <si>
    <t xml:space="preserve">1.	Metro (HL4/HL5D/HL5G) – HL5G OK
2.	Organização FO - OK.
3.	Identificação - OK.
4.	XXX (alguma obs/informação) –  Gabinete do HL5 com proteção, trocador de calor, não possui baterias
</t>
  </si>
  <si>
    <t>MGCUC</t>
  </si>
  <si>
    <t>seg 10/11/2025 11:01 - Arthur: Rodolfo, favor informar status do licenciamento || criado id novo devido alteração de contrato.
sex 22/11/2024 10:38 - Fernanda Carla: Necessário:
127m de construção de canalização (MD / MND)
1 CS projetada
4 CS para efetuar limpeza
ter 24/09/2024 11:21 - Rodrigo Soares: Atualização estruturante Ramon: PENDENCIA PROJETO SEM REDE SUBTERRÂNEA
20/07/2024 - Plan Estruturante PH 17/07 - "TBD"</t>
  </si>
  <si>
    <t>MGHGA</t>
  </si>
  <si>
    <t>PROJETO REVISAO, EQUIPE EM CAMPO VALIDANDO A VIABILIDADE DA REDE SUBTERRANEA .10/10 REDE SUBTERRÂNEA SEM INTERLIGAÇÃO E COM OBSTRUÇÃO EQUIPE PROJETO ACIONADA.</t>
  </si>
  <si>
    <t>MGUTP-MGFIN-MGUTP/MGUTP</t>
  </si>
  <si>
    <t>seg 24/11/2025 10:51 - Alaender: Bom dia ! @Thiago,Para conclusão da obra será necessário um adicional de 700 metros de cabo de 24-FO , 35 metros de cordoalha e 01 raquete . Conforme print abaixo rede existente está com cabo de 12 –FO porém sem fibra disponível neste trecho marcado de amarelo. Gentileza analisar e sinalizar concordância.
05/11/2025 - Arthur: 3° alça em alto custo
qua 03/09/2025 08:49 - Jose Geraldo: Segue conforme solicitado.
	15 alvarás emitidos foram enviados por e-mail para Implantação em 08/08/25;
	12 sites HL5G o pagamento da taxa da Prefeitura será feito em 04/09/25, por favor, peço enviar o + breve possível ART de construção, cronograma e Crea do Engº responsável pela construção, previsão de emissão dos alvarás em até 15 dias úteis do envio desses 3 documentos.
sex 08/08/2025 14:58 - Jose geraldo: Thiago,
Boa tarde.
Em anexo 4 alvarás (Sites HL5D) emitidos pela Prefeitura de  Uberlândia.
02/12/2025 - Reparo OK.</t>
  </si>
  <si>
    <t>HL5D (500K)MGFIN</t>
  </si>
  <si>
    <t>MGNCC</t>
  </si>
  <si>
    <t>M2023_MGNCC_01</t>
  </si>
  <si>
    <t>MGNLV-MGNCC-MGNLV</t>
  </si>
  <si>
    <t>seg 10/11/2025 11:01 - Arthur: Thiago, qual a previsao de envio do projeto.
&lt;-- 13/02/2025 08:52:14 -- &gt; G0058018-ARTHUR MONTEIRO DA SILVA -TELEFONICA
Solicito revisão do projeto: nele há 2 trechos de galeria (existente) obstruída e que precisamos do projeto de canalização para construímos. Também será necessário licenca da prefeitura de Nova Lima e a autorização do condominio.
26/11/2024 - Fernanda: tem que rever junto
qua 09/10/2024 14:40 - Fernanda: 2 pontos importantes:
1º Essa região não possui rede aérea.
2º Não há no manual de atividades do contrato o serviço para Desobstrução do duto, esta atividade está envolvida no lançamento do cabo. Podem avaliar essa possibilidade?
Caso o duto esteja condenado/sem possibilidade de desobstrução, a solução seria a construção de nova canalização. Neste caso, precisamos entender qual o intervalo onde há a obstrução, para revisar projeto e orçamento com a quantidade correta de canalização a ser construída. 
Também será necessário licença na Prefeitura de Nova Lima.
@SILVIA RAQUEL ALVES
Gentileza atualizar número de ID OBRA no nosso controle, para a topologia MGNLV-MGNCC-MGNLV.
DE: 512323
PARA: 517390
ter 08/10/2024 09:55 - Priscila Stefany: Conforme informado em reunião, gentileza rever projeto.
A equipe de lançamento esteve no local e informou que a tubulação está obstruída, dificultando a entrega da obra.
20/07/2024 - Plan Estruturante PH 17/07 - "TBD"</t>
  </si>
  <si>
    <t>REVISÃO PROJETO RE</t>
  </si>
  <si>
    <t>DUTO OBSTRUÍDO</t>
  </si>
  <si>
    <t>MGNLF</t>
  </si>
  <si>
    <t>M2024EST_MGNLF_01</t>
  </si>
  <si>
    <t>MGNLV-MGNLF-MGNLV</t>
  </si>
  <si>
    <t>10/11/2025 - Arthur: aberto novo id para EPS devido alteração de contrato - em alto custo + necessidade licença.
ter 24/09/2024 11:21 - Rodrigo Soares: Atualização estruturante Ramon: ALTO CUSTO Alto Custo. Necessário licença na prefeitura após aprovação do orçamento.
20/07/2024 - Plan Estruturante PH 17/07 - "TBD"
06/03/2026 - SITE DESATIVADO NA SMTX</t>
  </si>
  <si>
    <t>MGGDI</t>
  </si>
  <si>
    <r>
      <t>MGGSR-MGGDI+</t>
    </r>
    <r>
      <rPr>
        <sz val="10"/>
        <color rgb="FFFF0000"/>
        <rFont val="Aptos Narrow"/>
        <family val="2"/>
      </rPr>
      <t xml:space="preserve">RDGSR </t>
    </r>
  </si>
  <si>
    <t>MGQ31</t>
  </si>
  <si>
    <t>MGGSR</t>
  </si>
  <si>
    <t>29/12/2025 - Conforme retorno plan (Acompanhamento MW - MG) Rodrigo Soares: "Proteção rádio concluido".
07/10/2025 - Thiago: pend. relatório.
11/09/2025 - OS gerada.
10/09/2025 - Foi enviado para o HQ
05/09/2025 - Ocorreu a revalidação do draft na PVCO (id anterior 505050 cancelado, id novo validado o custo)
27/08/2025 - Projeto revisado
seg 25/08/2025 15:12 - Marcio Telemont: Arthur,
Para continuar precisaremos de FO no trecho que marquei de amarelo, este cabo ficou saturado, não tem fibras vagas
04/07/2025 - Arthur: OS aprovada.
26/05/2025 - Arthur: draft alto custo, não validado</t>
  </si>
  <si>
    <t>HL5-G (300K)MGGDI</t>
  </si>
  <si>
    <t xml:space="preserve">1.	Metro (HL4/HL5D/HL5G) – HL5G OK
2.	Organização FO - OK.
3.	Identificação - OK.
4.	Site – Gabinetes com proteção e sem proteção
5.	Baterias – 2 Bancos de lítio;
6.	Climatizado com trocador de calor, situação OK;
7.	Alarmística - RF;
8.	Pendencias – Migrar HL5G para o gabinete LTE;
Instalar proteção no gabinete LTE;
Instalar proteção no QDCA;
Instalar baterias de lítio no gabinete WCDMA.
</t>
  </si>
  <si>
    <t>MGSPA</t>
  </si>
  <si>
    <t>M2024EST_MGSPA_01</t>
  </si>
  <si>
    <t>MGUDP</t>
  </si>
  <si>
    <t>M2025EST_MGUDP_01</t>
  </si>
  <si>
    <t>MGACI-MGUDP-MGACI</t>
  </si>
  <si>
    <t xml:space="preserve">11/21/2025 - Topologia migrada pelo Vander.   22/07 - Depende de ativar ACI-HL5D fibras ainda em contrução; Ajustar sinotico conforme topologia; </t>
  </si>
  <si>
    <t>HL5G (500K)MGUDP</t>
  </si>
  <si>
    <t>M2025EST_MGJBN_01</t>
  </si>
  <si>
    <t>HL5G (500K)MGJBN</t>
  </si>
  <si>
    <t>MGSLF</t>
  </si>
  <si>
    <t>M2024EST_MGSLF_01</t>
  </si>
  <si>
    <r>
      <t>MGTAN-MGSLF-</t>
    </r>
    <r>
      <rPr>
        <sz val="10"/>
        <color rgb="FFFF0000"/>
        <rFont val="Aptos Narrow"/>
        <family val="2"/>
      </rPr>
      <t>RD</t>
    </r>
  </si>
  <si>
    <t>M2025EST_MGKBN_01</t>
  </si>
  <si>
    <t>HL5G (500K)MGKBN</t>
  </si>
  <si>
    <t xml:space="preserve">ter 19/08/2025 12:04 - Glaiton: Vocês poderiam responder o questionamento do O&amp;M Nacional e local (abaixo), para o site MGLDN, que está em processo de desmobilização.
- Verificar com a rede externa se há alguma passagem no DGO existente com circuito ativo, que impeça à finalização do processo de desmobilização do site ?
Histórico nos e-mails abaixo.
quinta-feira, 14 de agosto de 2025 18:00 - Marcio Martins: @Carlos Renato Montanholi site LDN desligado Djuntor Geral de AC. Site em Quarentena.
Favor verificar com rede externa, se não temos mais nenhum circuito de passagem por lá no DGO que impeça de desativar o mesmo.
Segue abaixo fotos de como ficaram o cenário atual.
@Luiz Ronaldo Bernardini De Freitas e @Leone Gomes De Souza PSC!
</t>
  </si>
  <si>
    <t>HL5G (500K)MGLDN</t>
  </si>
  <si>
    <t>MGIPN</t>
  </si>
  <si>
    <t>M2025EST_MGIPN_01</t>
  </si>
  <si>
    <t>MGUAC-MGIPN-MGUAC</t>
  </si>
  <si>
    <t>26/11/2025 - Link foi ativo com o Vitor. Não tem rádio no site.   22/07 - Depende de ativar UAC-HL5D fibras ainda em contrução</t>
  </si>
  <si>
    <t>HL5G (500K)MGIPN</t>
  </si>
  <si>
    <t>MGMTN</t>
  </si>
  <si>
    <t>M2025EST_MGMTN_01</t>
  </si>
  <si>
    <t>MGUAP-MGUBJ-MGMTN-MGUAP</t>
  </si>
  <si>
    <t>HL5G (500K)MGMTN</t>
  </si>
  <si>
    <t>M2025EST_MGUOB_01</t>
  </si>
  <si>
    <t>ter 11/11/2025 08:51 - Israel: previsto para 20/nov.
qua 29/10/2025 09:47 - Elaine: segue em anexo o alvará de construção.</t>
  </si>
  <si>
    <t>HL5G (500K)MGUOB</t>
  </si>
  <si>
    <t>HL5G (500K)MGOSD</t>
  </si>
  <si>
    <t>2° versao do projeto não tem canalizaçao.</t>
  </si>
  <si>
    <t>HL5G (500K)MGPLN</t>
  </si>
  <si>
    <t>M2025EST_MGRAL_01</t>
  </si>
  <si>
    <t>19/12/2025 - Ativo e migrado por Elder 28/11/25 - Depende de reparar as fibras para ativar o concentrador AVN-HL5D; 09/07 - Depende de ativar USO-HL4 e AVN-HL5D</t>
  </si>
  <si>
    <t>HL5G (500K)MGRAL</t>
  </si>
  <si>
    <t>qui 09/10/2025 15:37 - Jose geraldo: segue alvará.
07/10/2025 - Israel: em construção. Depende de acesso. 90% de formatação / 100% lançado || Cinthia: novo sindico e equipe de segurança. Equipe no local</t>
  </si>
  <si>
    <t>30/10/2025 - Site ok e-mail enviado e OE´s de links concluídas.</t>
  </si>
  <si>
    <t>HL5G (500K)MGRBN</t>
  </si>
  <si>
    <t>HL5G (500K)MGRON</t>
  </si>
  <si>
    <t>07/10/2025 - Jhonathan: quando voltamos com a documentação enviada, a Nort não estava + em Uberlandia. Re-solicitar
19/08/2025 - Arthur: aguarda o acesso Souza Cruz.
26/07/2025 - Fernando Whats: concluído parcial</t>
  </si>
  <si>
    <t>27/11/2025 - Link virado para fibra nova com o Vitor e a equipe da Nort no site MGSCZ. - 19/11/2025 - O Vander esteve no site e não foi formatada e fibra até o DGO dentro do site. A empresa de RE não tem acesso ao site.    07/10/25 - Enviado documentação para Souza Cruz aguardando retorno da liberação de acesso; 30/10 - Aguardando atualização ASO fonecedor</t>
  </si>
  <si>
    <t>HL5G (500K)MGSCZ</t>
  </si>
  <si>
    <t>M2025EST_MGSHN_01</t>
  </si>
  <si>
    <t>MGTYN</t>
  </si>
  <si>
    <t>11/8/2025 - Site ok e e-mail envido. 25/09/25 - As duas alças apresentou defeito, acionado reparo por email; 24/06 - Depende ativar TYN-HL5D, os  HL4 de UBR estão sem portas vagas e sem previsão de ampliação</t>
  </si>
  <si>
    <t>HL5G (500K)MGSHN</t>
  </si>
  <si>
    <t>MGSUL</t>
  </si>
  <si>
    <t>M2025EST_MGSUL_01</t>
  </si>
  <si>
    <t>MGTYN-MGSUL-MGTYN</t>
  </si>
  <si>
    <t>Qui 04/09/2025 11:51 - Gustavo Rosa: @Gustavo Luiz Leal, bom dia.
Favor gerar sinóptico/OE. Obs.: ESTE SITE VAI SUBSTITUIR MGSUL (ATIVADO VIA RÁDIO) NO CENTER SHOPPING UBERLÂNDIA.
@Atlas Carvalho Junior @Renata Luciana Sales Ferreira @Denner Dos Santos Silva, bom dia.
A ativação da obra M2025_MGUCQ_01 libera o enlace MGSUL-MGSHN para reuso.</t>
  </si>
  <si>
    <t>06/11/2025 - Thiago Vitackzi: ativo/migrado.
26/09/25 - Ativo sem proteção a primeira alça apresentou defeito, acionado reparo por email; 24/06 - Depende ativar TYN-HL5D, os  HL4 de UBR estão sem portas vagas e sem previsão de ampliação</t>
  </si>
  <si>
    <t>HL5G (500K)MGSUL</t>
  </si>
  <si>
    <t>MGUCP</t>
  </si>
  <si>
    <t>M2025EST_MGUCP_01</t>
  </si>
  <si>
    <t>MGUAC-MGUCP-MGUAC</t>
  </si>
  <si>
    <t>22/07 - Depende de ativar UAC-HL5D fibras ainda em contrução</t>
  </si>
  <si>
    <t>HL5G (500K)MGUCP</t>
  </si>
  <si>
    <r>
      <rPr>
        <sz val="10"/>
        <color rgb="FF000000"/>
        <rFont val="Aptos Narrow"/>
        <family val="2"/>
      </rPr>
      <t>MGUMS-MGTCN</t>
    </r>
    <r>
      <rPr>
        <sz val="10"/>
        <color rgb="FFFF0000"/>
        <rFont val="Aptos Narrow"/>
        <family val="2"/>
      </rPr>
      <t>-RD UMS</t>
    </r>
  </si>
  <si>
    <t>11/13/2025 - Pigtail com problema nosite MGTCN (fibra 02)   - 02/10/2025 - Depende ativar UMS-HL5D ( Fibras em construção)</t>
  </si>
  <si>
    <t>ATRASADO</t>
  </si>
  <si>
    <t>HL5G (500K)MGTCN</t>
  </si>
  <si>
    <t>BLOQUEADO</t>
  </si>
  <si>
    <t>MGLUN-MGUMS-MGLUN</t>
  </si>
  <si>
    <t xml:space="preserve">seg 30/12/2024 16:25 - Thais: OK RF. Confirmar se é possível manter na META. Embora Rede Externa indique que não consegue entregar a chave metro, site possui Fusion Ativo, sendo possível seguir com a liberação da transmissão na topologia existente.. </t>
  </si>
  <si>
    <t>Depende de ativar LUN-HL4</t>
  </si>
  <si>
    <t>M2025EST_MGOCP_01</t>
  </si>
  <si>
    <t>MGJKB-MGOCP-MGJKB / MGJKB-MGOCP</t>
  </si>
  <si>
    <t>17/06/2025 - Protocolaram as licenças
09/06/2025 - William: subimos em 3 alças
Sáb 31/05/2025 10:25 - Marcio: Site atendido conforme desenho e entra pelo site LMN ( não ocasião sugerimos a equipe que veio levantar o site se fazer um jumper na LMN)
30/05/2025 - Marcio: problema na identificação de fibra.</t>
  </si>
  <si>
    <t>HL5-D (300K)MGOCP</t>
  </si>
  <si>
    <t xml:space="preserve">1.	Metro (HL4/HL5D/HL5G) - HL5D OK
2.	Organização FO - OK.
3.	Identificação - OK.
4.	XXX (alguma obs/informação) – Container protegido, climatizado, com boa autonomia de bancos de baterias de lítio.
</t>
  </si>
  <si>
    <t>M2024EST_MGUPN_01</t>
  </si>
  <si>
    <t>MGUOM</t>
  </si>
  <si>
    <t>M2024EST_MGUOM_01</t>
  </si>
  <si>
    <t>MGLUN-MGUOM-MGLUN</t>
  </si>
  <si>
    <t>M2024EST_MGUTM_01</t>
  </si>
  <si>
    <t>MGLUN-MGUTM</t>
  </si>
  <si>
    <t>CORREÇÃO DE SINÓPTICO E POSSIBILIDAD DE INSTALAÇÃO DE HL5D EM MGLUN</t>
  </si>
  <si>
    <t>MGUMS-MGUMN-MGUMS</t>
  </si>
  <si>
    <t>seg 21/10/2024 16:43 - Albino: Devido ao alto custo, tivemos uma 2ª EMISSÃO de projeto para o SITE MGTCN | MGLUN-MGTCN-MGLUN
Projeto em anexado inserido no PPI.</t>
  </si>
  <si>
    <t>MGLUN-MGURS-MGLUN</t>
  </si>
  <si>
    <t>Bateria Lítio Existente = 05</t>
  </si>
  <si>
    <t>HL4_UBR</t>
  </si>
  <si>
    <t>Sex 24/05/2024 11:58 - Albino: segue projetos</t>
  </si>
  <si>
    <t>MGRNU</t>
  </si>
  <si>
    <t>M2023_MGRNU_01</t>
  </si>
  <si>
    <t>M2024EST_MGUAC_01</t>
  </si>
  <si>
    <t>16/06/2025 - Arthur: status até entação era REPARO FO
06/01/2025 - Israel: desconhecia essa obra, está analisando para execução.</t>
  </si>
  <si>
    <t>02/04  - Uma alça com defeito nas fibras, acionado rede externa;</t>
  </si>
  <si>
    <t>M2025EST_MGGSR_01</t>
  </si>
  <si>
    <r>
      <t xml:space="preserve">MGQ31-MGGSR-MGQ31 / </t>
    </r>
    <r>
      <rPr>
        <sz val="10"/>
        <color rgb="FFFF0000"/>
        <rFont val="Aptos Narrow"/>
        <family val="2"/>
      </rPr>
      <t>MGQ31-MGGSR</t>
    </r>
  </si>
  <si>
    <t>seg 30/06/2025 17:24 - Geraldo CabraL: Boa tarde Breda, Conforme vistoria em campo, verificamos que a rede estruturante implantada para atender o SITE GSR, utilizou de trecho que estão com os postes comprometidos na OBRA DE DUPLICAÇÃO DA 116 EM Gov. Valadares, não poderá ser ativa nestas condições, o cabo deverá utilizar outro percurso.O projeto que me refiro é o que fizemos juntamente com a equipe de projeto de BH, procure o Rodolfo para melhor entendimento, REMANEJAMENTO DE REDE NA REGIÃO DA PONTE DO VILA ISA BR 116, travessia do RIO DOCE.A linha vermelha é a rede implantada esse mês para atender o GSR, utilizando POSTEAÇÃO que serão retirados neste mês de julho devido a duplicação da ponte. Sugiro lançar a rede na travessia subterrânea existente na AVENIDA JK.
Fico à disposição para qualquer suporte.
Conto com a compreensão de todos.
17/06/2025 - Protocolaram as licenças.
sáb 31/05/2025 10:25 - Marcio: Reparo devido 15 trocas de postes ( construção na ROD BR 116) não temos acessos aos novos postes devido a CEMIG está atuando no local ( com rede viva)
30/05/2025 - Marcio: a CEMIG está atuando na área. Sem previsão de reparo.
21/05/2025 - Marcio: troca de 15 postes, tem que lançar 900m de cabo.
19/05 - Uma alça com defeito nas fibras, acionado rede externa por email</t>
  </si>
  <si>
    <t>06/07/2025 - Ativo com duas alças conforme autorização do Albert Kurata + Jeison gerente SR por emil</t>
  </si>
  <si>
    <t>HL5-D (300K)MGGSR</t>
  </si>
  <si>
    <t xml:space="preserve">1.	Metro (HL4/HL5D/HL5G) – HL5G OK
2.	Organização FO - OK.
3.	Identificação - OK.
4.	Site – Gabinetes sem proteção;
5.	Climatizado com trocador de calor, situação OK;
6.	Baterias – Não possui;
7.	Alarmística – RF;
8.	Pendências – Migrar equipamentos para um único gabinete;
Instalar bancos de baterias de lítio;
Instalar proteção no QDCA;
Instalar proteção no gabinete.
</t>
  </si>
  <si>
    <t>M2024EST_MGTYN_01</t>
  </si>
  <si>
    <t>MGUBR-MGTYN-MGUBR</t>
  </si>
  <si>
    <t xml:space="preserve">22/02 - Depende ativar TYN-HL5D, HL4 de UBR sem portas;  20/02 - No sinóptico não foi indicado as portas direção UBR. Faltam as OE´s de link. </t>
  </si>
  <si>
    <t>M2024EST_MGALN_01</t>
  </si>
  <si>
    <t>MGUBR-MGALN-MGUBR</t>
  </si>
  <si>
    <t>22/02 - Depende ativar ALN-HL5D, HL4 de UBR sem portas;  22/02- As 2 portas indicadas no sinótico em UBR-HL4 são de 1G, precisa trocar para portas de 10G</t>
  </si>
  <si>
    <t>M2024EST_MGCIN_01</t>
  </si>
  <si>
    <t>seg 02/12/2024 11:31 - Leo Assis: Informar o trecho que será necessário realizar travessia em rodovia para analisarmos nova rota de atendimento.</t>
  </si>
  <si>
    <t>W23</t>
  </si>
  <si>
    <t>M2024EST_MGIPN_01</t>
  </si>
  <si>
    <t>06/01/2025 - Rede entregue.
27/12/2024 - Marcio acesso vencido.</t>
  </si>
  <si>
    <t>22/02 - Depende ativar UAC-HL5D, HL4 de UBR sem portas ;2/20/2025 - Portas definidas em MGUAC iguais para as metro IPN e UCO. / Faltam ajsute do sinóptico e OE´s</t>
  </si>
  <si>
    <t>M2024EST_MGULZ_01</t>
  </si>
  <si>
    <t>16/06/2025 - Arthur: status até entação era REPARO FO
REDE ENTREGUE COM PROTEÇÃO TOPOLOGIA ESTRUT - CFO + ROLLOUT</t>
  </si>
  <si>
    <t>14/03 - As duas alça com defeito nas fibras, acionado rede externa</t>
  </si>
  <si>
    <t>M2024EST_MGCCN_01</t>
  </si>
  <si>
    <t>MGALN-MGCCN</t>
  </si>
  <si>
    <t>22/02 - Depende ativar ALN-HL5D, HL4 de UBR sem portas; 2/20/2025 - O sinóptico foi feito para HL5 de UAP e o estruturante tem a topologia para MGALN</t>
  </si>
  <si>
    <t>M2024EST_MGOSC_01</t>
  </si>
  <si>
    <t>MGUBR-MGOSC-MGUBR</t>
  </si>
  <si>
    <t>MGUBN</t>
  </si>
  <si>
    <t>M2024EST_MGUBN_01</t>
  </si>
  <si>
    <t>MGCIN-MGUBN-MGCIN</t>
  </si>
  <si>
    <t>Valor total R$36.729,35, tem 40m de canalização</t>
  </si>
  <si>
    <t>M2024EST_MGUES_01</t>
  </si>
  <si>
    <t xml:space="preserve">Valor total R$ 51.528,86 , </t>
  </si>
  <si>
    <t>MGUQU</t>
  </si>
  <si>
    <t>M2024EST_MGUQU_01</t>
  </si>
  <si>
    <t>MGUAC-MGUQU-MGUAC</t>
  </si>
  <si>
    <t>sex 27/12/2024 10:39 - Marcio: Estamos com dificuldades de acessa os sites abaixo</t>
  </si>
  <si>
    <t>22/02 - Depende ativar UAC-HL5D, HL4 de UBR sem portas</t>
  </si>
  <si>
    <t>M2024EST_MGRON_01</t>
  </si>
  <si>
    <t>MGUPB-MGJBN-MGRON-MGUPB</t>
  </si>
  <si>
    <t>M2024EST_MGJBN_01</t>
  </si>
  <si>
    <t>M2024EST_MGSUL_01</t>
  </si>
  <si>
    <t>22/02 - Depende ativar TYN-HL5D, HL4 de UBR sem portas;  Faltam OE´s de ativação dos links</t>
  </si>
  <si>
    <t>M2024EST_MGCLN_01</t>
  </si>
  <si>
    <t>MGUBR-MGCLN-MGUMU-MGUBR</t>
  </si>
  <si>
    <t>M2024EST_MGUMU_01</t>
  </si>
  <si>
    <t>M2024EST_MGBRN_01</t>
  </si>
  <si>
    <t xml:space="preserve">seg 09/12/2024 10:50 - Gabriel: </t>
  </si>
  <si>
    <t>seg 21/10/2024 18:40 - Albino: Devido ao alto custo, tivemos uma 2ª EMISSÃO de projeto para o SITE MGSCZ | MGCIN-MGSCZ-MGCIN, projeto conforme estruturante.
Projeto em anexado inserido no PPI.</t>
  </si>
  <si>
    <t>22/04 - Depende ativar o concentrador CIN-HL5D que ainda não foi construído</t>
  </si>
  <si>
    <t>W24</t>
  </si>
  <si>
    <t>MGVSE</t>
  </si>
  <si>
    <t>M2024EST_MGVSE_01</t>
  </si>
  <si>
    <t>ATIVO HL4</t>
  </si>
  <si>
    <t>M2024EST_MGGML_01</t>
  </si>
  <si>
    <t>MGUAC-MGGML-MGCGB-MGUAC</t>
  </si>
  <si>
    <t>M2024EST_MGCGB_01</t>
  </si>
  <si>
    <t>MGG37-MGGCU-MGG37</t>
  </si>
  <si>
    <t>11/02 - REUNIÃO DO 500K - Solicitado avaliação para atendimento via rádio</t>
  </si>
  <si>
    <t>REVISAR PROJETO PARA TRAVESSIA NA BR381.10/10 REVISAR PROJETO PARA TRAVESSIA NA BR381.</t>
  </si>
  <si>
    <t>M2024EST_MGUCP_01</t>
  </si>
  <si>
    <t>16/06/2025 - Arthur: status até entação era PROJETO METRO
REDE ENTREGUE CONFORME TOPOLOGIA ESTRUTURANTE</t>
  </si>
  <si>
    <t>22/02 - Depende ativar UAC-HL5D, HL4 de UBR sem portas; 2/20/2025 - Portas definidas em MGUAC iguais para as metro IPN e UCO. / Faltam ajsute do sinóptico e OE´s</t>
  </si>
  <si>
    <t>M2024EST_MGSHN_01</t>
  </si>
  <si>
    <t>22/02 - Depende ativar TYN-HL5D, HL4 de UBR sem portas;  2/20/2025 - Falta correção do sinóptico do site MGTYN. / Faltam OE´s de ativação dos links</t>
  </si>
  <si>
    <t>M2024EST_MGUMH_01</t>
  </si>
  <si>
    <t>MGALN-MGUMH-MGALN</t>
  </si>
  <si>
    <t>22/02 - Depende ativar ALN-HL5D, HL4 de UBR sem portas; Faltam ajsute do sinóptico e OE´s</t>
  </si>
  <si>
    <t>M2024EST_MGUPD_01</t>
  </si>
  <si>
    <t>ter 05/11/2024 18:16 - Leonardo: Das topologias listadas para construção de rede externa, haverá necessidade de revisão ou alteração de projeto?
Segue cenário para avaliar as topologias criadas para construção de rede externa.
Os sites MGUDD e MGUPD pelo informado tiveram alteração na sigla, site MGUPD alterado para MGOSD e o site MGUDD modificado para MGULI.
TOPOLOGIAS - SITES UBERLÂNDIA //// MGUTP-MGUPD-MGUTP////MGUTP-MGUDD-MGUTP</t>
  </si>
  <si>
    <t>W26</t>
  </si>
  <si>
    <t>HL4_USO</t>
  </si>
  <si>
    <t>M2024EST_MGRAL_01</t>
  </si>
  <si>
    <t>MGUSO-MGRAL-MGUSO/MGUSO</t>
  </si>
  <si>
    <t>M2024EST_MGGDN_01</t>
  </si>
  <si>
    <t>M2024EST_MGUSE_01</t>
  </si>
  <si>
    <t>MGUSO - HL4</t>
  </si>
  <si>
    <t>M2024EST_MGUSZ_01</t>
  </si>
  <si>
    <t>M2024EST_MGULB_01</t>
  </si>
  <si>
    <t>MGUMT</t>
  </si>
  <si>
    <t>MGRAL-MGUMT</t>
  </si>
  <si>
    <t>M2024EST_MGUXJ_01</t>
  </si>
  <si>
    <t>MGGDN-MGUXJ-MGUJS-MGGDN</t>
  </si>
  <si>
    <t>M2024EST_MGUJS_01</t>
  </si>
  <si>
    <t>M2024EST_MGUJK_01</t>
  </si>
  <si>
    <t>M2024EST_MGUDA_01</t>
  </si>
  <si>
    <t>MGRAL-MGUDA-MGRAL</t>
  </si>
  <si>
    <t>MGUOR</t>
  </si>
  <si>
    <t>M2024EST_MGUOR_01</t>
  </si>
  <si>
    <t>MGUSO-MGUOR-MGUSM-MGUSO</t>
  </si>
  <si>
    <t>MGJTR</t>
  </si>
  <si>
    <t>RÁDIOMGJTR</t>
  </si>
  <si>
    <t>MGJRM</t>
  </si>
  <si>
    <t>RÁDIOMGJRM</t>
  </si>
  <si>
    <t>MGLOG</t>
  </si>
  <si>
    <t>RÁDIOMGLOG</t>
  </si>
  <si>
    <t>MGSMJ</t>
  </si>
  <si>
    <t>RÁDIOMGSMJ</t>
  </si>
  <si>
    <t>M2024EST_MGUSM_01</t>
  </si>
  <si>
    <t>M2024EST_MGFIN_01</t>
  </si>
  <si>
    <t>M2024EST_MGCJN_01</t>
  </si>
  <si>
    <t>CONSTRUÍRAM DUPLA: MGUTP-MGCJN-MGUTP</t>
  </si>
  <si>
    <t>MGUTP-MGUNM-MGUTP/MGUTP</t>
  </si>
  <si>
    <t>MGSLX</t>
  </si>
  <si>
    <t>MGOBO-MGSLX-MGOBO</t>
  </si>
  <si>
    <t>10/06/2025 - Arthur: rede entregue conforme topologia estruturante.
05/06/2025 - Cristiano VIVO: equipe em campo atuando, o SLM. Reprogramação de data de 05/06 para 06/06
04/06/2025 - 1ª ALÇA - formatação 75% em andamento e finaliza hoje.
03/06/2025 - Jefferson: não iniciado mantém a data.
29/05/2025 - Jefferson: a iniciar. Previsao de entrega 06/06</t>
  </si>
  <si>
    <t>24/09/25 - Migrado uma alça e a outra apresentou defeito acionado por email; 16/06 - Pendente ativar OBO-HL5D fibras em construção</t>
  </si>
  <si>
    <t>HL5-G (300K)MGSLX</t>
  </si>
  <si>
    <t>MGAJC</t>
  </si>
  <si>
    <t>M2025EST_MGAJC_01</t>
  </si>
  <si>
    <t>MGIDL-MGAJC-MGIDL</t>
  </si>
  <si>
    <t>MGIDL</t>
  </si>
  <si>
    <t>2 meses tentanto aprovar a obra, diversas devoluçoes do HQ
27/06/2025 - Custo validado na PVCO
13/06/2025 - pROJETO REVISADO
ter 27/05/2025 16:17 - Jefferson: Informo que não identificamos a rota do cabo de AJC - IDL pela rua Dom Pedro I, impossibilitando a construção dessa alça conforme projeto.
Solicitamos revisão dessa rota para darmos continuidade na execução.
A alça prevista pela rua Kátia Guedes está ok.
27/05/2025 - Jefferson: conseguimos acessar, não tem o cabo indicado como existente. Vou mandar email existente.
26/05/2025 - Jefferson: estamos atuando nesse site.</t>
  </si>
  <si>
    <t>HL5-G (300K)MGAJC</t>
  </si>
  <si>
    <t>W44</t>
  </si>
  <si>
    <t>Em poste Sencillo - Verificando possibildiade de Migração</t>
  </si>
  <si>
    <t>NÃO EXCLUIR ESSA LINHA</t>
  </si>
  <si>
    <t>W0</t>
  </si>
  <si>
    <t>x'</t>
  </si>
  <si>
    <t>MGUBJ</t>
  </si>
  <si>
    <t>M2024EST_MGUBJ_01</t>
  </si>
  <si>
    <t>26/02- Sites construidos em topologia diferente do estruturante, confirmado com Cleber da Ondacom; Faltam OE´s de ativação dos links</t>
  </si>
  <si>
    <t>M2024EST_MGMTN_01</t>
  </si>
  <si>
    <t>M2024EST_MGUSA_01</t>
  </si>
  <si>
    <t>12/03 - Uma alça com defeito nas fibras, acionado rede externa</t>
  </si>
  <si>
    <t>M2024EST_MGJAR_01</t>
  </si>
  <si>
    <t>16/06/2025 - Arthur: status até entação era PROJETO METRO
06/01/2025 - Marcio: Telemont: ACI ok, falta solicitar acesso em MGJAR. Que foi solicitado para ONDACOM (?).
seg 06/01/2025 09:21 - Controle de acesso: Prezados, bom dia!
Acesso liberado .
Formulário enviado ao site.
Chave disponível para retirada na CCC Uberlândia.
27/12/2024 - Marcio: depende de acesso ALGAR (MGJAR) // MGACI - só renovar acesso</t>
  </si>
  <si>
    <t>22/02 - Depende ativar ACI-HL5D, HL4 de UBR sem portas; 2/20/2025 - Foi utilizada a porta 10/2/5 de UBR-02 para o HL5G. Essa porta já está em uso. / Faltam ajsute do sinóptico e OE´s</t>
  </si>
  <si>
    <t>M2024EST_MGRBN_01</t>
  </si>
  <si>
    <t>12/03 - As duas alça com defeito nas fibras, acionado rede externa</t>
  </si>
  <si>
    <t>M2024EST_MGULA_01</t>
  </si>
  <si>
    <t>HL4_JKB</t>
  </si>
  <si>
    <t>ATIVO - COLOCALIZADO</t>
  </si>
  <si>
    <t>*</t>
  </si>
  <si>
    <t>HL4 (300K)MGJKB</t>
  </si>
  <si>
    <t xml:space="preserve">1.	Metro (HL4/HL5D/HL5G) – HL4 OK
2.	Organização FO - OK.
3.	Identificação - OK.
4.	Site – Alvenaria com portaria 24Hrs;
5.	Baterias - 4 bancos de Chumbo Ácido Geleada;
6.	Climatizado com ar condicionado, máquinas OK;
7.	Alarmística - SGINFRA;
8.	Pendencias: Trocar 1 banco de baterias;
Necessário Wi fi na central.
</t>
  </si>
  <si>
    <t>HL4_Q31</t>
  </si>
  <si>
    <t>HL4 (300K)MGQ31</t>
  </si>
  <si>
    <t xml:space="preserve">1.	Metro (HL4/HL5D/HL5G) – HL4 e HL3 OK
2.	Organização FO - OK.
3.	Identificação - OK.
4.	Site – Alvenaria com portaria 24Hrs;
5.	Baterias - 4 bancos de chumbo geleada;
6.	Climatizado com ar condicionado, máquinas OK;
7.	Alarmística - SGINFRA;
8.	Pendencias: Reparo na proteção do medidor Cemig;
Logística para retirada de gabinetes da fixa que se encontram dentro da central;
Alto volume de pombos, necessário medidas para amenizar o problema;
</t>
  </si>
  <si>
    <t>MGABN</t>
  </si>
  <si>
    <t>M2025EST_MGABN_01</t>
  </si>
  <si>
    <t>MGVSV-MGABN-MGVSV</t>
  </si>
  <si>
    <t>MGVSV</t>
  </si>
  <si>
    <t>qua 17/09/2025 10:05 - William Cruz: @Thiago Vitaczik Campanucci e @Arthur Monteiro Da Silva
Favor acionar EPS para recuperar fibras com defeito.
Favor orientar EPS para não usar esse modelo de DGO SC-PC, não é padrão em MG e esse modelo de cordão é difícil de conseguir.</t>
  </si>
  <si>
    <t>HL5-G (300K)MGABN</t>
  </si>
  <si>
    <t>HL5G_2025MGJUN</t>
  </si>
  <si>
    <t>1.	Metro (HL4/HL5D/HL5G) =HL5G OK
2.	Organização FO = OK
3.	Identificação = OK
4.	Bateria Lítio Existente = 03
5.	Radio pra redundancia = 00</t>
  </si>
  <si>
    <t>MGGBV</t>
  </si>
  <si>
    <t>MGALT-MGGBV-MGALT</t>
  </si>
  <si>
    <t>02/06/2025 - Arthur: solicitado revisão de projeto.
sex 30/05/2025 16:04 - Marcio: não foi possível finalizar a formatação devido cabo de 12 FO esta com 100% de ocupação ( não tem fibras vagas)
ADC DE 2950 METROS DE CABO 24 FIBRAS
30/05/2025 - Israel: previsão de entrega para 01/06. Vencida a barreira do acesso.
27/05/2025 - Marcio TELEMONT: 100% lançado, iniciou a formatação hoje. O controle de acesso informou não tem a chave padrão do interior, alguém retirou a chave e nao entregou. Equipe ta  formando da emenda 0 sem acessar o site. Precisa de ajuda no acesso.
seg 26/05/2025 15:26 - Arthur: Seguir com a obra, adicional dentro do custo.
sáb 24/05/2025 15:43 - Marcio: Solicito de acordo para ADC abaixo
Motivo = emenda existente não esta no local indicado no desenho
•	570 metros de cabo
•	01 raquete
•	01 caixa de emenda
21/05/2025 - Israel: data 27/05
20/05/2025 - Israel: depende do fim do MGALT</t>
  </si>
  <si>
    <t>HL5-G (300K)MGGBV</t>
  </si>
  <si>
    <t>MGGVG</t>
  </si>
  <si>
    <t>M2025EST_MGGVG_01</t>
  </si>
  <si>
    <t>MGLMN-MGGVG-MGLMN</t>
  </si>
  <si>
    <t>HL5-G (300K)MGGVG</t>
  </si>
  <si>
    <t>MGGVI</t>
  </si>
  <si>
    <t>M2025EST_MGGVI_01</t>
  </si>
  <si>
    <r>
      <rPr>
        <sz val="10"/>
        <color rgb="FF000000"/>
        <rFont val="Aptos Narrow"/>
        <family val="2"/>
      </rPr>
      <t>MGQ31-MGGVI-</t>
    </r>
    <r>
      <rPr>
        <sz val="10"/>
        <color rgb="FFFF0000"/>
        <rFont val="Aptos Narrow"/>
        <family val="2"/>
      </rPr>
      <t xml:space="preserve">RD </t>
    </r>
    <r>
      <rPr>
        <sz val="10"/>
        <color rgb="FF00B050"/>
        <rFont val="Aptos Narrow"/>
        <family val="2"/>
      </rPr>
      <t>(JKB : REUSO DE RADIO ENLACE MGGDI-MGJVC)</t>
    </r>
  </si>
  <si>
    <t>ter 30/09/2025 11:35 - Thiago: Ok márcio Autorizado
ter 30/09/2025 11:30 - Marcio: Thiago,
Bom dia!!
Conforme alinhado favor da de acordo para ADC abaixo
ID -SITE-VIVO 585063
CAIXA DE EMENDA = 01
CABO DROP 12 FO = 220
qui 25/09/2025 11:32 - Thiago: Bom dia Marcio,
Para quantificar não sera necessário uma vez que o draft já esta aprovado e temos um valor que contempla essa atividade a ser executada.
Posteriormente é so anexar Asbuilt na medição.
qui 25/09/2025 11:28 - Marcio: Thiago,
Bom dia!!
Segue abaixo sugestão do Geraldo Magela para a OBRA 585063 , solicito que reenvie para área de projeto para novo desenho contemplado nova rota
Equipe deverá contactar o SR MAGELA para mais esclarecimento de como iremos atender a Topologia MGQ31-MGGVI-MGQ31
Trecho sugerido em campo
ter 23/09/2025 17:57 - tHIAGO: Boa tarde Márcio,
De acordo o total lançado ficará dentro do que está orçado e precisamos não ter emendas adicionais nesse trajeto.
ter 23/09/2025 17:53 - mARCIO: Thiago,
Boa Tarde!!
Conforme falamos a rota que contempla no projeto 800 metros na verdade são no mínimo 1500 metros,  vide print abaixo
Solicito liberação de mais 1200 metros ( ou seja uma bobina cheia para estes lançamento)
SITE-VIVO 585063 MGQ31-MGGVI-MGQ31 GOVERNADOR VALADARES
seg 22/09/2025 16:08 - Gustavo Rosa: Prezados, boa tarde.
Segue a topologia resultante do alinhamento feito hj entre a Engª de Transporte, Imp. de RE O&amp;M.
DPTX: FO APAGADA + RD
sex 19/09/2025 18:09 - Thiago: De acordo Márcio.
sex 19/09/2025 16:41 - Thiago: Márcio boa tarde,
Conforme orientação do magela, fiz a correção do cabo a ser lançado.
Favor iniciarmos urgente esse lançamento, desde já agradeço.
@Michael Roberto Alves Segue alteração conforme conversamos.
10/09/2025 - Alexandro: draft elaborado, dentro do custo e cadastrado na PVCO para validação.
sex 19/09/2025 16:58 - mARCIO: Thiago,
Bom dia!!
Conforme falamos estivemos no local eu o fiscal da VVIVO Geraldo Magela ( que nos lê em copia) contato 33999769651 e constatamos algumas divergências do projetado x campo
Solicito reenviar para a equipe de projeto e se possível solicitar que entre em contato com o Sr Geraldo magela 33999769651
1° situação – não existe cabo nessa travessia do rio 
2° situação – sabemos que existe travessia neste ponto abaixo ( se faz necessário informar qual SWAP/EMPRESA deverá ser usado)
09/09/2025 - Arthur: Thiago solicitou enviar o projeto para Telemont elaborar o draft.
qui 04/09/2025 09:30 - Marcio: Thiago,
Bom dia!!
Não fizemos nada nesse ID, essa topologia foi atendida pelo 549079 e enviado a certificação enviada dia 28/05 ( vide e-mail em anexo)
qua 03/09/2025 15:35 - Marcio: Thiago, Boa Tarde!!Estamos com a  obra 579202 que contempla a topologia MGJKB-MGGVI-MGPIB
Favor conferir se topologia do ID 579202 esta correta? No desenho mostra apenas 2 SITES  ( vide em anexo)     
Outro ponto pertinente é que no atendimento do ID 549079 usamos as ultimas 2 fibras que interliga os SITES GVI/PIB ( vide print abaixo) não temos fibras no trajeto PIB/GVI
DGO NO PIB – TODAS FIBRAS USADAS
ter 02/09/2025 19:56 - Tozetto: @Albert Yassunari Kurata,@Elisangela Santos Leal,@Jeison Batista Dos Santos,@Brunno Librelon Fernandes,@Ricardo Domingues Ferreira,
Hoje o site de MGPIB esta com 3 vias fechando em MGJKB. Precisamos de uma vistoria para garantirmos se há ou não convergencia diante destes 3 links.
1 via sobre a KONNET
1 via sobre DWDM EILD 99036976
1 via sobre Fibra Vivo
seg 14/04/2025 12:00 - Victor: O site MGGDI do Estruturante de Governador Valadares se encontra fora de premissa para atendimento de duas alças.
A rota da segunda alça possui um longo trecho sem postes e próximo ao aeroporto.10.07  Bruno, pontuou que não está ativo no rádio - 
Solicito avaliação de proteção via Rádio para o mesmo.</t>
  </si>
  <si>
    <t>02/10/2025 - Ativo uma alça com FO e proteção aguarda obra do rádio</t>
  </si>
  <si>
    <t>HL5-D (300K)MGGVI</t>
  </si>
  <si>
    <t>TOZETTO/ARTHUR</t>
  </si>
  <si>
    <t>MGGCI</t>
  </si>
  <si>
    <t>M2025EST_MGGCI_01</t>
  </si>
  <si>
    <t>MGOCP-MGGCI-MGOCP</t>
  </si>
  <si>
    <t>ter 15/07/2025 08:55 - Joseff: Bom dia seu Marcio,
Como falamos ontem, favor seguir conforme orientação a passagem dos cabos seguindo a rotatória, paralelo a rede que já está seguindo a travessia na mesma rotatória.
seg 14/07/2025 10:28 - Evandro: DEPENDE DE ATRAVESSAR A RODOVIA BR 259 E NÃO FICAR OK POIS DEPENDE DO DNIT 
seg 14/07/2025 10:11 -  James, Este caso só com autorização do DNIT e precisamos do seu apoio 
qui 10/07/2025 14:38 - Marcio Telemont: Time do DNIT,
Boa Tarde!!
Solicitamos liberação para realizar travessia de cabo optico no trecho que contempla BR 259 -18.835648, -41.963082 ( próximo a poma – goval)
Arthur,
Trata-se do ID 562445 
16/06/2025 - Arthur: recebida revisão de projeto na sexta dia 14/06,o o draft foi respotado e ficou dentro do custo.
ter 10/06/2025 09:52 - Daniel Pacheco: James, 
              Por projeto não temos como reduzir, pedi pra avaliarem e já foi alterado o projeto devido a solicitação do time de campo , por não ter fibra vaga no anel existente. 
              Única opção é avaliarem novamente o cabo e buscar a redução ou mescla de moin com eps.
02/06/2025 - Arthur: draft em alto custo.
30/05/2025 - PPI: Revisão de projeto recebido.
seg 26/05/2025 18:09 - Arthur: @Hugo Felipe Santos Martins boa tarde.
Consegue nos apoiar validando essas informações da TELEMONT será necessário:
1)	Adicional de lançamento por não ter fibra vaga:  (CASO NÃO TER FIBRA VAGA MESMO, CONSEGUE AJUDAR INFORMANDO A OCUPAÇÃO DO TRECHO – PLAN MODELO EM ANEXO)
“ADC 1° CABO EXISTE É UM CFOA DE 12 E NÃO TEM MAIS FIBRA VAGA E SERÁ NECESSARIO 550 METROS ATE NO SITE”
seg 26/05/2025 14:48 - Arthur: Marcio, Vi aqui que o ambos os projetos de fato indicam o lançamento no trechos indicado e os drafts foram aprovados considerando esse lançamento.
O que vc pode fazer é lançar o trecho no 549070 e formatar o mesmo trecho no 549075, caso não queira lança-lo 2 x.</t>
  </si>
  <si>
    <t>HL5-G (300K)MGGCI</t>
  </si>
  <si>
    <t>MGMDV</t>
  </si>
  <si>
    <t>M2025EST_MGMDV_01</t>
  </si>
  <si>
    <t>MGOCP-MGMDV-MGOCP</t>
  </si>
  <si>
    <t>sex 13/06/2025 15:33 - Israel: Favor reelaborar draft.
Segunda emissão de projeto -&gt;  - Alteração de projeto conforme solicitado e anexo nova emissão (v2).
                            - Topologia se manteve MGOCP-MGMDV-MGOCP;
                            - Adição de lançamento de cabo;
11/06/2025 - Israel: em trabalho para entregar no dia 12/jun.
05/06/2025 - Israel: mantem o prazo.
seg 26/05/2025 14:48 - Arthur: Marcio, Vi aqui que o ambos os projetos de fato indicam o lançamento no trechos indicado e os drafts foram aprovados considerando esse lançamento.
O que vc pode fazer é lançar o trecho no 549070 e formatar o mesmo trecho no 549075, caso não queira lança-lo 2 x.</t>
  </si>
  <si>
    <t>HL5-G (300K)MGMDV</t>
  </si>
  <si>
    <t xml:space="preserve">1.	Metro (HL4/HL5D/HL5G) - HL5G OK
2.	Organização FO - OK.
3.	Identificação - OK.
4.	XXX (alguma obs/informação) – Site ROOFTOP com gabinete sem proteção, trocador de calor e não possui baterias.
</t>
  </si>
  <si>
    <t>MGGPD</t>
  </si>
  <si>
    <t>M2025EST_MGGPD_01</t>
  </si>
  <si>
    <t>MGOCP-MGGPD-MGOCP</t>
  </si>
  <si>
    <t>seg 18/08/2025 17:47 - Geraldo Cabral: Boa tarde Márcio,
conforme verificado, as fibras 3,4,5,6 que foram entregues na implantação do estruturante, estão paradas a 144 metros conforme testes que fizemos hoje, estão paradas na CS da GARAGEM do prédio, conforme falamos.
solicitamos a corretiva já que as mesmas ainda não foram ativas.
qua 30/07/2025 15:41 - Marcio: EM EXECUÇAO – DIFICULDADES PARA FORMATAÇAO MUITAS EMENDA RUIM- NOVO PRAZO 31-07
qua 28/05/2025 15:45 - Marcio Telemont: Estamos formatando o ID 549061 e constatamos que o trecho marcado de vermelho não tem o cabo existente, será necessário uma ADC abaixo.
•	600 metros de cabo 24 fibras</t>
  </si>
  <si>
    <t>HL5-G (300K)MGGPD</t>
  </si>
  <si>
    <t xml:space="preserve">1.	Metro (HL4/HL5D/HL5G) - HL5G OK
2.	Organização FO - OK.
3.	Identificação - OK.
4.	XXX (alguma obs/informação) – Site ROOFTOP com gabinete sem proteção, trocador de calor e possui baterias com baixa autonomia.
</t>
  </si>
  <si>
    <t>MGAMP</t>
  </si>
  <si>
    <t>M2025EST_MGAMP_01</t>
  </si>
  <si>
    <t>MGOCP-MGAMP-MGOCP</t>
  </si>
  <si>
    <t>04/06/2025 - Israel: aguarda a geração de OS para seguir com a OBRA.
27/05/2025 - Marcio: falta lançar o adicional 1.750metros, formatação iniciará amanhã. Atrasou devido ao adicional.
qui 22/05/2025 07:41 - Arthur: Na formatação do site MGOCP (alça 1 ) detectamos que o trecho abaixo (marcado de vermelho) não tem fibra disponíveis para formatação. Só temos fibras disponíveis no ponto circulado (chega um cabo de 36 FO)
Necessário lançamento de uma FO em todo trajeto.
Abri um novo id para quantificação com a EPS e para revalidação de custos, continuaremos dentro do custo.</t>
  </si>
  <si>
    <t>HL5-G (300K)MGAMP</t>
  </si>
  <si>
    <t xml:space="preserve">W39 </t>
  </si>
  <si>
    <t xml:space="preserve">1.	Metro (HL4/HL5D/HL5G) - HL5G OK
2.	Organização FO - OK.
3.	Identificação - OK.
4.	XXX (alguma obs/informação) – Site ROOFTOP com gabinetes sem proteção, trocador de calor,
5.	Necessário migrar HL5 para o gabinete que possui baterias de lítio.
</t>
  </si>
  <si>
    <t>MGSBU</t>
  </si>
  <si>
    <t>MGK79-MGSBU-MGK79</t>
  </si>
  <si>
    <t>10/09/2025 - Thiago: EPS solicitou adicional de fibra (lançamento), que será executado por MOIN até 11/set.
ter 09/09/2025 14:10 - Felipe: Thiago,
Boa tarde!
Para execução dessa atividade será necessário adicional do material descrito abaixo cabo existente está saturado sem fibra disponível entre os trechos MGSEE ao site MGSLW aproximadamente 600 metros de cabo.
08/09/2025 - Draft respostado pela Telemont
02/09/2025 - PPI: PROJETO revisado em anexo
&lt;-- 18/08/2025 14:52:54 -- &gt; G0058018-ARTHUR MONTEIRO DA SILVA -TELEFONICA Informamos que não foi encontrado rede na rota de SSD para SLW entre as ruas Ovidio Joaquim de Sousa e rua Margarida Cortona, impossibilitando a construção da referida alça, solicito apoio / revisão do projeto para darmos sequência na execução..... 
11/06/2025 - Arthur: depende do lançamento do site MGSSD , que recebemos a 2° emissão e está em revalidação de custo.
sex 06/06/2025 11:34 - Jefferson: Informamos que não foi encontrado rede na rota de SSD para SLW entre as ruas Ovidio Joaquim de Sousa e rua Margarida Cortona, impossibilitando a construção da referida alça, solicito apoio / revisão do projeto para darmos sequência na execução.
05/06/2025 - Jefferson: a iniciar.
04/06/2025 - Jefferson: Não iniciou obra.
02/06/2025 - Jefferson: a maquina de mnd quebrou e estamos buscando o conserto.
29/05/2025 - Jefferson: avaliando a questão de locomoção da maquina de mnd.
qui 29/05/2025 14:35 - Arthur: segue em anexo protocolos e arquivos referente ao licenciamento.</t>
  </si>
  <si>
    <t>HL5-G (300K)MGSBU</t>
  </si>
  <si>
    <t>Conjunta entre PI e PE</t>
  </si>
  <si>
    <t>MGARN</t>
  </si>
  <si>
    <t>MGFEU-MGARN-MGFEU- /MGFEU--MGARN</t>
  </si>
  <si>
    <t>30/05/2025 - Israel: site pronto.
20/05/2025 - Dependia da aprovação do MGVSV</t>
  </si>
  <si>
    <t>HL5-D (300K)MGARN</t>
  </si>
  <si>
    <t>MGVBT</t>
  </si>
  <si>
    <t>MGJKB-MGVBT-MGJKB</t>
  </si>
  <si>
    <t>ter 01/07/2025 09:34 - Marcio: Arthur,
Bom dia!!
Para finalizarmos a obra ID 560602 é necessário acessar o ambiente da CLARO que existe no local.
Foi nos solicitado o projeto PPI conforme informado pelo colega Jose Geraldo abaixo
Consegue nos ajudar??
qui 05/06/2025 11:32 - mARCIO: Estamos formatando a rede do ID 560602  e deparamos com divergência na rede projetada,
Segue abaixo a divergência e uma sugestão para resolver esse caso e prováveis IDS futuros
400  - METROS DE FO 36
01  - DGO 36
DIVERGENCIA 
CABO EXISTENTE NÃO EXISTE NO PONTO GRIFADO DE VERMELHO – TEM UMA EMENDA NO PONTO AZUL
04/06/2025 -  Marcio: Estivemos em conjunta ( EU e o supervisor Geraldo Magela) e constatamos que a chegada do cabo existente no site VBT e feita pelo aéreo e não encontramos necessidade de construção de classe G.
Solicitamos de acordo para executar cabo via aereo
@Geraldo Magela Do Bonfim Cabral, favor validar a informaçao
30/05/2025 - Israel: adicional já lançado, previsão de entrega 31/05.
19/05/2025 - Israel: necessário de 500m de cabo + alças</t>
  </si>
  <si>
    <t>HL5-G (300K)MGVBT</t>
  </si>
  <si>
    <t xml:space="preserve">1.	Metro (HL4/HL5D/HL5G) - HL5G OK
2.	Organização FO - OK.
3.	Identificação - OK.
4.	XXX (alguma obs/informação) – Site com gabinetes sem proteção, trocador de calor e não possui baterias.
</t>
  </si>
  <si>
    <t>MGPAJ</t>
  </si>
  <si>
    <t>M2025EST_MGPAJ_01</t>
  </si>
  <si>
    <t>MGJKB-MGPAJ-MGJKB</t>
  </si>
  <si>
    <t>27/05/2025 - Marcio: quase finalizando, inclusive com o adicional.
seg 26/05/2025 17:44 - Arthur: Para esse id vc solicitou adicional no dia 20/05, corremos para atende-lo, agora no dia 23/05 você pede outro adicional....
Qual é a dificuldade de correr a rota inteira para prever esse tipo de situação?
Não podemos (não é viável pra ngm) ter 1, 2, 3, 4, adicionais numa mesma rota.
@Livia Lopes De Souza
Consegue rever esse ponto aqui, projeto em anexo...
+320m de drop +1 raquete</t>
  </si>
  <si>
    <t>HL5-G (300K)MGPAJ</t>
  </si>
  <si>
    <t>MGGRI</t>
  </si>
  <si>
    <t>MGQ31-MGGRI-MGQ31</t>
  </si>
  <si>
    <t>15/07/2025 - Rede estruturante Entregue
sex 30/05/2025 14:58 - Marcio: Ao vistoriamos em campo a rota do ID 549054 constatamos divergências entre desenho x rota in loco e será necessário acréscimo de ADC
Outro ponto a considerar é que em visita com o fiscal Geraldo magela ( que no lê em copia) ficou evidenciado que não será necessário a construção da classe G haja visto que o cabo que alimenta o cabo chega no aéreo
30/05/2025 - Geraldo Cabral: o cabo em verde não tem fibra vaga. Marcio: não tem necessidade de canalização.</t>
  </si>
  <si>
    <t>HL5-G (300K)MGGRI</t>
  </si>
  <si>
    <t xml:space="preserve">1.	Metro (HL4/HL5D/HL5G) - HL5G OK
2.	Organização FO - OK.
3.	Identificação - OK.
4.	XXX (alguma obs/informação) – Site ROOFTOP com gabinete sem proteção, trocador de calor e não possui baterias.
</t>
  </si>
  <si>
    <t>MGUDE</t>
  </si>
  <si>
    <r>
      <t>MGBET-MGUDE-</t>
    </r>
    <r>
      <rPr>
        <sz val="10"/>
        <color rgb="FFFF0000"/>
        <rFont val="Aptos Narrow"/>
        <family val="2"/>
      </rPr>
      <t>RD</t>
    </r>
  </si>
  <si>
    <t>qua 06/08/2025 16:15 - Victor: proteção inviavel pra fibra, Canalização 1,3 MD + 0,1 MND + Implantação 12 Postes - valor estimado: R$ 196.316,50</t>
  </si>
  <si>
    <t>MGJVC</t>
  </si>
  <si>
    <t>M2025EST_MGJVC_01</t>
  </si>
  <si>
    <t>MGGVI-MGJVC-MGGVI</t>
  </si>
  <si>
    <t>Seg 30/06/2025 10:04 - Marcio: reparo OK, seguem testes
11/06/2025 - Israel: em execução.
04/06/2025 - Israel: nova data 10/06, em andamento.
27/05/2025 - Marcio: 100% lançado, falta formatação, não iniciada.
04/02/2026 - REAPARO OK.
05/02/2026 - ATIVO.</t>
  </si>
  <si>
    <t>HL5-G (300K)MGJVC</t>
  </si>
  <si>
    <t xml:space="preserve">1.	Metro (HL4/HL5D/HL5G) – HL5D OK
2.	Organização FO – OK;
3.	Identificação – OK;
4.	Site – Container com proteção;
5.	Baterias - 4 bancos resinados;
6.	Climatizado com ar condicionado, as duas máquinas OK;
7.	Alarmística - RF;
8.	Pendencias: Instalação de bancos de baterias de lítio.
Reparo no piso do container;
</t>
  </si>
  <si>
    <t>MGGVS</t>
  </si>
  <si>
    <t>MGLMN-MGGVS-MGLMN</t>
  </si>
  <si>
    <t>11/06/2025 - Israel: equipe atuando, dificuldade com a rede formatação.
05/06/2025 - Israel: equipe atuando.
04/06/2025 - Israel: data de entrega 05/06</t>
  </si>
  <si>
    <t>HL5-G (300K)MGGVS</t>
  </si>
  <si>
    <t xml:space="preserve">1.	Metro (HL4/HL5D/HL5G) - HL5G OK
2.	Organização FO - OK.
3.	Identificação - OK.
4.	XXX (alguma obs/informação) – Site ROOFTOP com gabinete sem proteção, trocador de calor e possui 2 bancos de baterias de lítio.
5.	Necessário migrar HL5 para o gabinete LTE que possui bateria de lítio.
</t>
  </si>
  <si>
    <t>MGGST</t>
  </si>
  <si>
    <t>M2025EST_MGGST_01</t>
  </si>
  <si>
    <t>MGOCP-MGGST-MGOCP</t>
  </si>
  <si>
    <t>seg 09/06/2025 10:51 - Marcio Telemont: Emenda existente não esta no local projetado, será necessário ADC Para conclusão da obra.
750 =  METROS - CABO 12 FO
01 = CAIXA DE EMENDA
05/06/2025 - Israel: mantem o prazo.
04/06/2025 - Israel: encontramos 2 pontos de rompimento na rede. Será necessário recuperar a rede.</t>
  </si>
  <si>
    <t>HL5-G (300K)MGGST</t>
  </si>
  <si>
    <t xml:space="preserve">1.	Metro (HL4/HL5D/HL5G) - HL5G OK
2.	Organização FO - OK.
3.	Identificação - OK.
4.	XXX (alguma obs/informação) – Site gabinetes sem proteção, trocador de calor e possui 2 bancos de baterias lítio.
5.	Necessário migrar HL5 para o gabinete que possui baterias de lítio.
</t>
  </si>
  <si>
    <t>MGPIB</t>
  </si>
  <si>
    <t>M2025EST_MGPIB_01</t>
  </si>
  <si>
    <t>MGGVI-MGPIB - MGELV (REUSO FO)</t>
  </si>
  <si>
    <t>ter 03/06/2025 12:48 - Tozetto: Pessoal precisamos saber de fato qual fibras existentes e por onde estão passando, isto afeta 4 sites MGPIB, MGJVC, MGELV e MGGVI, entendo que podemos resolver estes 4 sites sem necessidade de Rádio visto quem temos em:
MGPIB - 2 pares de fibra para MGJKB - 1 SWAP e outro Fibra Vivo, porem não se sabe o encaminhamento de ambas as fibras.
O mesmo sobrecai para os sites MGJVC, MGELV e MGGVI, precisamos do cadastro de fibra correto e saber onde este SWAP passa.
@Daniel Pacheco De Andrade e @Arthur Monteiro Da Silva, favor conseguirem estas informações, do meu time  o @Gustavo De Carvalho Rosa estará em conjunto fazendo a solução do Fusion.
qui 29/05/2025 11:21 - Geraldo Magela: Favor atualizar a rota PIBconforme abaixo, a verde que está na apresentação “não existe”, a TELEMONT formatou na rota em AZUL, ROTA PRÓPRIA, para informação, existe uma proteção via swap com a KONNET, rede subterrânea que sobe para PIB.
Já alinhado com o Márcio o supervisor da EPS que é responsável pela construção de entregar atualizado.
27/05/2025 - Marcio: mantem o prazo, conseguiu acesso junto com o time da Manutneção, o site fica no alto do morro, só a manutenção consegue fazer. O Marcio informou ainda que o projeto está errado, até o momento a quantificação atende os serviços executados.
04/02/2026 - REAPARO OK.</t>
  </si>
  <si>
    <t>03/10/2025 - Fibra de uma das alças com defeito acionado reapro por email; 09/07 - Depende de ativar GVI-HL5D, que não esta previsto obra no estruturante</t>
  </si>
  <si>
    <t>VALIDAR PRAZO SWAP KONNECT(VALENET)</t>
  </si>
  <si>
    <t>HL5-G (300K)MGPIB</t>
  </si>
  <si>
    <t xml:space="preserve">1.	Metro (HL4/HL5D/HL5G) – HL5D OK
2.	Organização FO - OK.
3.	Identificação - OK.
4.	Site – Alvenaria com proteção;
5.	Baterias - 6 bancos de lítio;
6.	Climatizado com ar condicionado, as duas máquinas OK;
7.	Alarmística - SGINFRA;
8.	Pendencias: Não há pendências no momento
</t>
  </si>
  <si>
    <t>MGMRP</t>
  </si>
  <si>
    <t>M2024EST_MGMRP_01</t>
  </si>
  <si>
    <r>
      <t>MGEDO-MGMRP</t>
    </r>
    <r>
      <rPr>
        <sz val="10"/>
        <color rgb="FFFF0000"/>
        <rFont val="Aptos Narrow"/>
        <family val="2"/>
      </rPr>
      <t>-RD</t>
    </r>
  </si>
  <si>
    <t>MÁRIO CAMPOS</t>
  </si>
  <si>
    <t>NECESSÁRIO GERAR OE´S DE SERVIÇOS PARA MIGRAÇÃO REDE FUSION</t>
  </si>
  <si>
    <t>MGELV</t>
  </si>
  <si>
    <t>M2025EST_MGELV_01</t>
  </si>
  <si>
    <t>MGGVI-MGELV-MGPIB (REUSO FO) - RD GSR</t>
  </si>
  <si>
    <t>REDE ENTREGUE CONFORME TOPOLOGIA ESTRUTURANTE
04/02/2026 - REAPARO OK.</t>
  </si>
  <si>
    <t>10/02/2026 - Ativo com PIB-HL5D</t>
  </si>
  <si>
    <t>HL5-G (300K)MGELV</t>
  </si>
  <si>
    <t xml:space="preserve">1.	Metro (HL4/HL5D/HL5G) – HL5G OK
2.	Organização FO - OK.
3.	Identificação - OK.
4.	Site – Alvenaria com proteção
5.	Baterias –  1 bloco resinado;
6.	Climatizado com trocador de calor, situação OK;
7.	Alarmística - RF;
8.	Pendencias: Migrar equipamentos para um único gabinete;
Instalar bancos de baterias de lítio;
Instalar proteção no QDCA.
</t>
  </si>
  <si>
    <t>M2025EST_MGEUA_01</t>
  </si>
  <si>
    <t>MGFEU-MGUEU-MGFEU | MGFEU-MGUEU</t>
  </si>
  <si>
    <t>20/05/2025 - Dependia da aprovação do MGVSV</t>
  </si>
  <si>
    <t>HL5-D (300K)MGEUA</t>
  </si>
  <si>
    <t>M2025EST_MGJFQ_01</t>
  </si>
  <si>
    <t>MGI04-MGJFQ-MGI04</t>
  </si>
  <si>
    <t>HL5D_2025MGJFQ</t>
  </si>
  <si>
    <t>1.	Metro (HL4/HL5D/HL5G) =HL5D/HL5G OK
2.	Organização FO = OK
3.	Identificação = OK
4.	Bateria Lítio Existente = 01
5.	Radio pra redundancia = 00</t>
  </si>
  <si>
    <t>HL4_SAG</t>
  </si>
  <si>
    <t>HL4 (300K)MGSAG</t>
  </si>
  <si>
    <t>MGVNP</t>
  </si>
  <si>
    <t>M2024EST_MGVNP_01</t>
  </si>
  <si>
    <r>
      <t>MGBET-MGVNP</t>
    </r>
    <r>
      <rPr>
        <sz val="10"/>
        <color rgb="FF00B050"/>
        <rFont val="Aptos Narrow"/>
        <family val="2"/>
      </rPr>
      <t>+RDBAF(MGBET)</t>
    </r>
  </si>
  <si>
    <t>sex 01/08/2025 16:51 - Gustavo Rosa: @William Carvalho Da Cruz, boa tarde.
Segue abaixo a tabela com os Id’s que devemos seguir com proteção assimétrica | RD Existente, qq dúvida entre em contato.
qua 11/06/2025 17:28 - Gabriel: para proteção da 2° alça será necessário: IMPLANTAR 10 POSTES + ROÇADA 
REDE ENTREGUE CONFORME TOPOLOGIA ESTRUTURANTE</t>
  </si>
  <si>
    <t>31/10/2024 - Plan James: concluído
REPARO TRATADO PELO TELEMONT</t>
  </si>
  <si>
    <t>MGGGB</t>
  </si>
  <si>
    <t>RADIO_2</t>
  </si>
  <si>
    <t>ATENDIMENTO VIA RÁDIO - FIO Proteção ativa</t>
  </si>
  <si>
    <t>RD</t>
  </si>
  <si>
    <t>HL5-G (300K)MGGGB</t>
  </si>
  <si>
    <t>4. Bateria Lítio Existente = 01</t>
  </si>
  <si>
    <t>MGGSJ</t>
  </si>
  <si>
    <t>RADIO_8</t>
  </si>
  <si>
    <t>HL5-G (300K)MGGSJ</t>
  </si>
  <si>
    <t>MGGCN</t>
  </si>
  <si>
    <t>RADIO_13</t>
  </si>
  <si>
    <t>HL5-G (300K)MGGCN</t>
  </si>
  <si>
    <t xml:space="preserve">1.	Metro (HL4/HL5D/HL5G) – Não Possui
2.	Organização FO – Não Possui
3.	Identificação – Não Possui
4.	Site – Gabinetes sem proteção;
5.	Climatizado por trocador de calor, situação OK;
6.	Baterias – Possui 2 bancos de lítio;
7.	Alarmística – RF;
8.	Pendências – Migrar equipamentos um único gabinete;
Instalar proteção no gabinete;
Instalar proteção no QDCA.
</t>
  </si>
  <si>
    <t>MGGCX</t>
  </si>
  <si>
    <t>RADIO_15</t>
  </si>
  <si>
    <t>HL5-G (300K)MGGCX</t>
  </si>
  <si>
    <t xml:space="preserve">1.	Metro (HL4/HL5D/HL5G) – Não Possui
2.	Organização FO – Não Possui
3.	Identificação – Não Possui
4.	Site – Gabinete sem proteção;
5.	Climatizado por trocador de calor, situação OK;
6.	Baterias – Não Possui;
7.	Alarmística – RF;
8.	Pendências – Instalar bancos de baterias de lítio.
</t>
  </si>
  <si>
    <t>MGGSV</t>
  </si>
  <si>
    <t>RADIO_1</t>
  </si>
  <si>
    <t>HL5-G (300K)MGGSV</t>
  </si>
  <si>
    <t xml:space="preserve">1.	Metro (HL4/HL5D/HL5G) – Não Possui
2.	Organização FO – Não Possui
3.	Identificação – Não Possui
4.	Site – Gabinete sem proteção;
5.	Climatizado por trocador de calor, situação OK;
6.	Baterias – 2 bancos de lítio;
7.	Alarmística – RF;
8.	Pendências – Migrar equipamentos para o gabinete das baterias de lítio;
Instalar proteção no gabinete;
Instalar proteção no QDCA.
</t>
  </si>
  <si>
    <t>MGCAB</t>
  </si>
  <si>
    <t>RADIO_3</t>
  </si>
  <si>
    <t>ATENDIMENTO VIA RÁDIO - ALP - Falta Proteção</t>
  </si>
  <si>
    <t>HL5-G (300K)MGCAB</t>
  </si>
  <si>
    <t xml:space="preserve">1.	Metro (HL4/HL5D/HL5G) – Não Possui
2.	Organização FO – Não Possui
3.	Identificação – Não Possui
4.	Site - Container
5.	Climatizado por trocador de calor, situação OK;
6.	Baterias – Não Possui;
7.	Alarmística – RF;
8.	Pendências – Instalar bancos de baterias de lítio.
</t>
  </si>
  <si>
    <t>MGJTV</t>
  </si>
  <si>
    <t>RADIO_4</t>
  </si>
  <si>
    <t>ATENDIMENTO VIA RÁDIO - Entra no Fusion em ALT</t>
  </si>
  <si>
    <t>HL5-G (300K)MGJTV</t>
  </si>
  <si>
    <t>Aguardando ativação do HL5</t>
  </si>
  <si>
    <t>MGLSH</t>
  </si>
  <si>
    <t>RADIO_5</t>
  </si>
  <si>
    <t>ATENDIMENTO VIA RÁDIO - 3 Hops + PIB</t>
  </si>
  <si>
    <t>HL5-G (300K)MGLSH</t>
  </si>
  <si>
    <t xml:space="preserve">1.	Metro (HL4/HL5D/HL5G) – Não Possui
2.	Organização FO – Não Possui
3.	Identificação – Não Possui
4.	Site – Gabinete sem proteção;
5.	Climatizado por trocador de calor, situação OK;
6.	Baterias – Não Possui;
7.	Alarmística – RF;
8.	Pendências – Instalar bancos de baterias de lítio.
Instalar proteção no QDCA.
</t>
  </si>
  <si>
    <t>MGGVZ</t>
  </si>
  <si>
    <t>RADIO_6</t>
  </si>
  <si>
    <t>HL5-G (300K)MGGVZ</t>
  </si>
  <si>
    <t xml:space="preserve">1.	Metro (HL4/HL5D/HL5G) – Não Possui
2.	Organização FO – Não Possui
3.	Identificação – Não Possui
4.	Site – Gabinete com proteção;
5.	Climatizado por trocador de calor, situação OK;
6.	Baterias –  1 banco resinado usado;
7.	Alarmística – RF;
8.	Pendências – Instalar bancos de baterias de lítio.
Migrar equipamentos de RF para gabinete TX.
</t>
  </si>
  <si>
    <t>RADIO_10</t>
  </si>
  <si>
    <t>HL5-G (300K)MGACR</t>
  </si>
  <si>
    <t>DIVERGENTE</t>
  </si>
  <si>
    <t>MGNFL</t>
  </si>
  <si>
    <t>RADIO_7</t>
  </si>
  <si>
    <t>HL5-G (300K)MGNFL</t>
  </si>
  <si>
    <t xml:space="preserve">1.	Metro (HL4/HL5D/HL5G) – Não Possui
2.	Organização FO – Não Possui
3.	Identificação – Não Possui
4.	Site – Gabinete com proteção
5.	Climatizado por trocador de calor, situação OK;
6.	Baterias – 2 bancos de lítio;
7.	Alarmística – RF;
8.	Pendências – Pendências resolvidas.
</t>
  </si>
  <si>
    <t>MGGVD</t>
  </si>
  <si>
    <t>RADIO_9</t>
  </si>
  <si>
    <t>HL5-G (300K)MGGVD</t>
  </si>
  <si>
    <t xml:space="preserve">1.	Metro (HL4/HL5D/HL5G) – Não Possui
2.	Organização FO – Não Possui
3.	Identificação – Não Possui
4.	Site – Gabinete com proteção;
5.	Climatizado por ar  condicionado, máquina OK;
6.	Baterias – 4 bancos de lítio;
7.	Alarmística – RF;
8.	Pendências –  Necessário realizar uma nova visita ao site.
</t>
  </si>
  <si>
    <t>MGGSP</t>
  </si>
  <si>
    <t>RADIO_11</t>
  </si>
  <si>
    <t>ATENDIMENTO VIA RÁDIO - GVD - Falta Proteção</t>
  </si>
  <si>
    <t>HL5-G (300K)MGGSP</t>
  </si>
  <si>
    <t>MGGBJ</t>
  </si>
  <si>
    <t>RADIO_12</t>
  </si>
  <si>
    <t>HL5-G (300K)MGGBJ</t>
  </si>
  <si>
    <t xml:space="preserve">1.	Metro (HL4/HL5D/HL5G) – Não Possui
2.	Organização FO – Não Possui
3.	Identificação – Não Possui
4.	Site – Gabinete com proteção
5.	Climatizado por trocador de calor, situação OK;
6.	Baterias – 2 bancos de lítio;
7.	Alarmística – RF;
8.	Pendências – Não há pendencias.
</t>
  </si>
  <si>
    <t>MGECS</t>
  </si>
  <si>
    <t>RADIO_14</t>
  </si>
  <si>
    <t>HL5-G (300K)MGECS</t>
  </si>
  <si>
    <t xml:space="preserve">1.	Metro (HL4/HL5D/HL5G) – Não Possui
2.	Organização FO – Não Possui
3.	Identificação – Não Possui
4.	Site – Gabinete sem proteção
5.	Climatizado por trocador de calor, situação OK;
6.	Baterias – Não Possui;
7.	Alarmística – RF;
8.	Pendências – Instalar bancos de baterias de lítio;
Instalar proteção no gabinete;
Instalar proteção no QDCA.
</t>
  </si>
  <si>
    <t>17/09/2025 - Liberado ativação; 16/09/25 - Emitir sinotico topologia estruturante M2024EST_MGSGH_01</t>
  </si>
  <si>
    <t>HL5G_2025MGSGH</t>
  </si>
  <si>
    <t>1.	Metro (HL4/HL5D/HL5G) =HL5D/HL5G OK
2.	Organização FO = OK
3.	Identificação = OK
4.	Bateria Lítio Existente = 03
5.	Radio pra redundancia = 00</t>
  </si>
  <si>
    <t>MGUNN</t>
  </si>
  <si>
    <t>M2025EST_MGUNN_01</t>
  </si>
  <si>
    <t>MGUSB-MGUNN-MGUSB</t>
  </si>
  <si>
    <t>04/06/2025 - Israel: vou enviar equipe lá amanha; 19/05 - Uma alça com defeito nas fibras, acionado rede externa por email</t>
  </si>
  <si>
    <t>HL5-G (300K)MGUNN</t>
  </si>
  <si>
    <t>MGPPS</t>
  </si>
  <si>
    <t>M2022_MGPPS_01</t>
  </si>
  <si>
    <r>
      <t>MGSCN-MGPPS</t>
    </r>
    <r>
      <rPr>
        <sz val="10"/>
        <color rgb="FFFF0000"/>
        <rFont val="Aptos Narrow"/>
        <family val="2"/>
      </rPr>
      <t>-RD</t>
    </r>
  </si>
  <si>
    <t>10/11/2025 - Arthur: criado id em novo contrato: 600090 - alto custo.
ter 24/09/2024 11:21 - Rodrigo Soares: Atualização estruturante Ramon: Necessario Adicional mde 3000 mts e adequação de rota.
20/07/2024 - Plan Estruturante PH 17/07 - "TBD"
06/03/2026 - AGUARDANDO VALIDAÇÃO DE DRAFT</t>
  </si>
  <si>
    <t>REVISAR PROJETO POIS UM TRECHO NÃO POSSUI POSTEACAO E ACESSO AO AMBIENTE DA MINERADORA VALE.10/10 NECESSÁRIO REVISÃO DE PROJETO.</t>
  </si>
  <si>
    <t>MGK79-MGOBO-MGK79 / MGK79-MGOBO</t>
  </si>
  <si>
    <t xml:space="preserve">04/09/2025 - Thiago: nao evoluíu com a Telemont, passar para Nort Solution.
sex 29/08/2025 10:14 - Jose Geraldo: Thiago,
Bom dia. 
Segue anexo o Alvará emitido pela Prefeitura de Sete Lagoas, referente ao Site MGK79_MGOBO_MGK79_HL5D_SETE LAGOAS / endereços :
R BARCELONA, S/N; RUA SUISSA, S/N; RUA LUIZ LOPES SOBRINHO, S/N; RUA GOV. MILTON CAMPOS, 293; AVENIDA JAIME RODRIGUES BRANCO, S/N; RUA NITEROI, 49; RUA ROBERTO PREISSER MARÇAL, 200; RUA ATAULFO ALVES, S/N; RUA DOS ROSEDAS e RUA ISOLINA CAMPOS, S/N).
OBS: ainda não recebi as ART´s de construção referentes aos endereços: 
	Avenida Antonio Olinto s/n – ETP / Site 0000-0301-09
	Rua Avelar, 293 – ETP / Site 0000-0301-10
	Rua Camilo Cristelli s/n Centro – Site Site MGSLC
22/08/2025 - ALTO CUSTO APROVDO NA PVCO --- R$ 86.603,00
seg 18/08/2025 15:29 - Felipe Bernardo: Sim já houve lançamento dessa topologia conforme projeto pendente os pontos de canalização (Alvara). 8km.
sex 15/08/2025 15:33 - Arthur: jeison seguem drafts pendentes validação de custo
qua 25/06/2025 10:03 - Jeison, fazer ppt de alto custo
seg 23/06/2025 18:19 - Arthur: Jeison,
Seguem os custos em drafts dos sites do Estruturante 300k.
Seria bom se conseguíssemos a (re)validação dos custos dos 28 sites (19+5+4) que faltam para seguirmos com as construções.
qui 29/05/2025 14:35 - Arthur: segue em anexo protocolos e arquivos referente ao licenciamento.
qua 28/05/2025 17:44 - William Cruz: Instalaram o DGO em um gabinete inadequado no site OBO, como esse site será um concentrador precisamos colocalizar o DGO com equipamento HL5D. Favor solicitar essa mudança.   </t>
  </si>
  <si>
    <t>HL5-D (300K)MGOBO</t>
  </si>
  <si>
    <t>MGGCH</t>
  </si>
  <si>
    <t>RADIO_17</t>
  </si>
  <si>
    <t>MGGCH-MGDIGRD</t>
  </si>
  <si>
    <t>OBO</t>
  </si>
  <si>
    <t>HL5-G (300K)MGGCH</t>
  </si>
  <si>
    <t>MGOEN</t>
  </si>
  <si>
    <t>M2025EST_MGOEN_01</t>
  </si>
  <si>
    <t>MGFEU-MGOEN-MGFEU | MGFEU-MGOEN</t>
  </si>
  <si>
    <t>26/05/2025 - Arthur: rede entregue conforme 2° emissao do projeto | Em dupla abordagem
20/05/2025 - Dependia da aprovação do MGVSV</t>
  </si>
  <si>
    <t>18/09/25 - Migrado uma alça a outra esta com defeito acionado por email</t>
  </si>
  <si>
    <t>HL5-D (300K)MGOEN</t>
  </si>
  <si>
    <t>M2025EST_MGJFX_01</t>
  </si>
  <si>
    <r>
      <t>MGLOR-MGJFX-</t>
    </r>
    <r>
      <rPr>
        <sz val="10"/>
        <color rgb="FFEE0000"/>
        <rFont val="Aptos Narrow"/>
        <family val="2"/>
      </rPr>
      <t>RD</t>
    </r>
    <r>
      <rPr>
        <sz val="10"/>
        <color rgb="FFFF0000"/>
        <rFont val="Aptos Narrow"/>
        <family val="2"/>
      </rPr>
      <t xml:space="preserve"> LOR</t>
    </r>
  </si>
  <si>
    <t xml:space="preserve">17/09/25 - Ativo sem proteção usando a FO contruída, proteção aguardando obra do rádio. </t>
  </si>
  <si>
    <t>HL5G_2025MGJFX</t>
  </si>
  <si>
    <t>1.	Metro (HL4/HL5D/HL5G) = HL5G OK
2.	Organização FO = OK
3.	Identificação = OK
4.	Bateria Lítio Existente = 00
5.	Radio pra redundancia = 00</t>
  </si>
  <si>
    <t>MGSLM</t>
  </si>
  <si>
    <t>MGSLN-MGSLM-MGSLN</t>
  </si>
  <si>
    <t>MGSLN</t>
  </si>
  <si>
    <t>23/06/2025 - Jefferson: reparo OK.
11/06/2025 - Jefferson: será entregue hoje, relatório amanha.
05/06/2025 - Cristiano VIVO: equipe em campo atuando, o SLM. Reprogramação de data - de 05/06 para 06/06
04/06/2025 - Welbert: 1ª alça: falta interligar 500 metros cabo projetado em emenda existente do cabo existente. 2ª alça: Formatação ok. (SLM - DGO 01 - F7 F8 | SLN - DGO 05 - F11 F12
03/06/2025 - Jefferson: conseguimos pegar a chave com o Cleber, acessamos o site. Não estamos localizando a travessia.
02/06/2025 - gABRIEl: O Cleber Amaral vai abrir o site pra gente. Vamos 
29/05/2025 - Joseff: consegui com a Icomon uma promessa do cara ir no dia 30/05. chave PADRÃO CR-50 | Arthur: ficamos de solicitar novamente o acesso.
26/05/2025 - Jefferson: cabo parado na porta, aguarda a chave da Claro (chave PADRÃO CR-50 )
20/05/2025 - Jefferson: não conseguiram entrar, trocaram o cadeado, pegaram a chave com a O&amp;M  e não abriu - chave da Claro.
19/05/2025 - Jefferson: Mantem o prazo.
12/05/2025 - Arthur: são 9km de formatação. Solicitado antecipação da formatação.</t>
  </si>
  <si>
    <t>HL5-G (300K)MGSLM</t>
  </si>
  <si>
    <t>M2025EST_MGMSH_01</t>
  </si>
  <si>
    <r>
      <rPr>
        <sz val="10"/>
        <color rgb="FF000000"/>
        <rFont val="Aptos Narrow"/>
        <family val="2"/>
      </rPr>
      <t>MGK79-MGMSH-</t>
    </r>
    <r>
      <rPr>
        <sz val="10"/>
        <color rgb="FF00B050"/>
        <rFont val="Aptos Narrow"/>
        <family val="2"/>
      </rPr>
      <t>RD SSD</t>
    </r>
  </si>
  <si>
    <t>HL5-G (300K)MGMSH</t>
  </si>
  <si>
    <t>MGOVI</t>
  </si>
  <si>
    <t>M2025EST_MGOVI_01</t>
  </si>
  <si>
    <t>MGK79-MGOVI-MGK79</t>
  </si>
  <si>
    <t>11/06/2025 - Jefferson: vou verificar prazo para retorno.
04/06/2025 - aRTHUR: rede entregue conforme topologia estruturante.
ter 03/06/2025 16:47 - Valentim: segue 2° emissão.
ter 03/06/2025 15:15 - Gabriel: Após vistoria da EPS em campo junto ao supervisor Vivo Cristyanno, não encontraram em campo a rede existente conforme projeto.
Segue informação de campo: 
ALÇA.2 Rota que passa pela rua CEL RANDOLFO SIMÕES não existe fisicamente será necessário realizar lançamento de ponta a ponta de aproximadamente 1.500 metros de cabo e instalação de 2 dgo.
Gentileza elaborar nova rota para que possamos dar seguimento no processo de construção.
02/06/2025 - Jefferson: não conseguiu terminar, entrega relatório para 03/06. Uma alça 100%, finalizando a 2°. Total de 2 recalendarização.
29/05/2025 - Jefferson: 50% de formatação, expectativa de entrega em 30/05.</t>
  </si>
  <si>
    <t>HL5-G (300K)MGOVI</t>
  </si>
  <si>
    <t>M2025EST_MGIDL_01</t>
  </si>
  <si>
    <r>
      <t xml:space="preserve">MGK79-MGIDL-MGK79 / </t>
    </r>
    <r>
      <rPr>
        <sz val="10"/>
        <color rgb="FFFF0000"/>
        <rFont val="Aptos Narrow"/>
        <family val="2"/>
      </rPr>
      <t>MGK79-MGIDL</t>
    </r>
  </si>
  <si>
    <t>sex 27/06/2025 18:14 - Arthur: @JEFFERSON DA SILVA SOUSA o @Ricardo De Paula Grilo Breda realizará o lançamento do adicional solicitado, com isso vocês conseguirão entregar a 3° alça.
18/06/2025 - Arthur: estava previsto 18/jun, mudei para 30/jun.
11/06/2025 - Arthur: recebemos o projeto revisado dia 09/06, aguardando o draft.
seg 02/06/2025 16:18 - Priscylla:  Para finalizarmos a 3ª alça e concluirmos a obra 100%, será necessário o adicional dos itens abaixo. Lançamento de 600m.
21/05/2025 - Valentim: 2° emissao de projeto sem canalização
16/05/2025 - Construído 2 alças - a 3° alça depende de licenciamento</t>
  </si>
  <si>
    <t>05/06 - Ativo com duas alças a terceira falta construir</t>
  </si>
  <si>
    <t>HL5-D (300K)MGIDL</t>
  </si>
  <si>
    <t>MGSML</t>
  </si>
  <si>
    <r>
      <t>MGK79-MGSML-MGK79 /</t>
    </r>
    <r>
      <rPr>
        <sz val="10"/>
        <color rgb="FFFF0000"/>
        <rFont val="Aptos Narrow"/>
        <family val="2"/>
      </rPr>
      <t xml:space="preserve"> MGK79-MGSML</t>
    </r>
  </si>
  <si>
    <t>02/06/2025 - Jefferson: reparo ok. Já iniciada a construção da 3° alça, depende da travessia do K79. Foi solicitado adicional de cabo - Email pendente.
29/05/2025 - Jefferson: a manutenção utilizou as nossas fibras, estamos buscando novas fibras para subir o site. Reparo completo previsto para 30/05. 
A canalização da 3° alça ainda está sem previsão, aguarda o envio da maquina do Sul de MG para Sete Lagoas.
qui 29/05/2025 14:14 - Arhur: Srs, boa tarde. Segue em anexo a documentação referente ao protocolo de canalização do site MGSML, aquele canalização em frente ao HL4 – K79.
16/05/2025 - Construído 2 alças - a 3° alça depende de licenciamento</t>
  </si>
  <si>
    <t>HL5-D (300K)MGSML</t>
  </si>
  <si>
    <r>
      <t xml:space="preserve">MGK79-MGSLN-MGK79 / </t>
    </r>
    <r>
      <rPr>
        <sz val="10"/>
        <color rgb="FFFF0000"/>
        <rFont val="Aptos Narrow"/>
        <family val="2"/>
      </rPr>
      <t>MGK79-MGSLN</t>
    </r>
  </si>
  <si>
    <t>18/06/2025 - Arthur: estava previsto 18/jun, mudei para 30/jun.
11/06/2025 - Jefferson: aguarda definição da revisão do projeto. Gabriel: a alça em questão está prevista no projeto do MGIDL.
seg 02/06/2025 16:18 - Priscylla:  Para finalizarmos a 3ª alça e concluirmos a obra 100%, será necessário o adicional dos itens abaixo. Lançamento de 600m.
21/05/2025 - Valentim: 2° emissao de projeto sem canalização
16/05/2025 - Construído 2 alças - a 3° alça depende de licenciamento</t>
  </si>
  <si>
    <t>HL5-D (300K)MGSLN</t>
  </si>
  <si>
    <t>HL4_K79</t>
  </si>
  <si>
    <t>HL4 (300K)MGK79</t>
  </si>
  <si>
    <t>MGSCT</t>
  </si>
  <si>
    <t>MGOBO-MGSCT-MGOBO</t>
  </si>
  <si>
    <t>10/09/2025 - Thiago: vamos avaliar fazer a construção lançamento MOIN e seguir com a formatação dos 10km aprovado no id com a Telemont.
10/09/2025 - ppi: projeto revisado anexado. 
sex 27/06/2025 11:12 - Jefferson: Informamos que não foi possível concluir a formatação de OBO-SCT sentido o K79, pois a rota prevista no projeto para o atendimento não existe em campo. Favor verificar revisão do projeto para possibilitar a continuidade da construção do enlace óptico.
23/06/2025 - Jefferson: expectativa de entrega em 23/jun, mantém o prazo.
18/06/2025 - Arthur: estava prevista entrega para 17/06, mudei para 24/06
11/06/2025 - Cristiano: 10km de formatação não iniciado. Jefferson:  17/06 --- reprogramação pq as equipes ficaram agarradas em outros sites que consumiram + tempo do que deveriam.
05/06/2025 - Jefferson: mantem a data, "tá tranquilo".
04/06/2025 - Jefferson: Mantem a data.
29/05/2025 - Jefferson: não iniciado, previsão de entrega para: 09/06</t>
  </si>
  <si>
    <t>HL5-G (300K)MGSCT</t>
  </si>
  <si>
    <t>MGEPT</t>
  </si>
  <si>
    <t>M2025EST_MGEPT_01</t>
  </si>
  <si>
    <t>MGK79-MGEPT-MGK79</t>
  </si>
  <si>
    <t>seg 15/09/2025 13:34 - Felipe: Prezados,Boa tarde!Para conclusão da atividade será necessário adicional do material descrito abaixo cabo orçado insuficiente para chegar até o site MGSLW para o site MGEPT.
150 metros de cabo drop 12 fo
1 CEO 
09/09/2025 - OS GERADA
04/09/2025 - EM ANALISE HQ
31/08/2025 - CUSTO REVALIDADO NA PVCO
26/08/2025 - ENTROU NA PLANILHA DE VALIDAÇÃO
20/08/2025 - ENVIADO PARA REVALIDAÇÃO DO VP
13/08/2025 - PROJETO REVISADO
sex 06/06/2025 10:13 - Jefferson: Para viabilidade de EPT - K79 existem as seguintes pendências impossibilitando a construção das alças.
1.	Alça 01, necessário aprovação do adicional já indicado no trecho K79-IDL (ID 548987).
2.	 Alça 02, não encontrado fisicamente o cabo de EPT sentido SLW, necessário revisão de projeto.
03/06/2025 - Jefferson: de EPT para SLW , cabo não localizado. vamos enviar projeto.
02/06/2025 - Jefferson: não foi possivel entregar esse site hoje, vamos pedir a troca pelo MGSED.
29/05/2025 - Jefferson: obra não iniciada, com previsão de inicio e término 02/06. Arthur: 5km</t>
  </si>
  <si>
    <t>HL5-G (300K)MGEPT</t>
  </si>
  <si>
    <t>MGSCA</t>
  </si>
  <si>
    <t>M2025EST_MGSCA_01</t>
  </si>
  <si>
    <t>MGK79-MGSCA-MGK79</t>
  </si>
  <si>
    <t>10/09/2025 - Thiago: EPS solicitou adicional de fibra (lançamento), que será executado por MOIN até 11/set.
seg 08/09/2025 08:41 - Felipe: Thiago,
Bom dia!
Para execução dessa atividade será necessário adicional do material descrito abaixo não existe o cabo da emenda até o site MGK79 aproximadamente 2000 mts de cabo.
Cabo magenta.
19/08/2025 - Felipe: Acesso ok, a construir.
ter 03/06/2025 15:51 - Jefferson: Informamos que não foi encontrado rede na rota de SCA para K79 entre as ruas Ovidio Joaquim de Sousa e rua Margarida Cortona, impossibilitando a construção da referida alça, solicito apoio / revisão do projeto para darmos sequência na execução.
02/06/2025 - Jefferson: ainda nao desistiram de tentar conseguir alternativa para atender o site. Se não resolver hoje, te envio. + 2 recalendarização
29/05/2025 - Arthur: aguarda o email de alça.
27/05/2025 - Jefferson: a 2° alça de formatação não foi localizada em campo, sendo necessário adicional de lançamento.
26/05/2025 - Jefferson: expectativa de entrega-lo ainda hoje.
21/05/2025 - Valentim: 2° emissao de projeto sem canalização</t>
  </si>
  <si>
    <t>S/ VALIDAÇÃO</t>
  </si>
  <si>
    <t>HL5-G (300K)MGSCA</t>
  </si>
  <si>
    <t>MGSLC</t>
  </si>
  <si>
    <t>M2025EST_MGSLC_01</t>
  </si>
  <si>
    <t>MGK79-MGSLC-MGK79</t>
  </si>
  <si>
    <t>seg 02/06/2025 11:55 - Cris: Esse cabo verde no projeto que seria um cabo existente na rota com entrada no K79 não entra na SWIT K79, foi realizado vistoria é o mesmo passa direto na porta do K79 sentido site OVI. Dessa forma precisamos de outra alternativa para fechar o anel.
Obs:Sugerimos lançar aproximadamente 600 metros de cabo de ponta a ponta entre os sites.
29/05/2025 - Arthur: Cris, no local pedi para correr.
27/05/2025 - Jefferson: conseguimos acessar, não tem o cabo indicado como existente, aprox. de 600. Vou mandar email existente.
26/05/2025 - Jefferson: cabo parado na porta, acesso liberado dia 27/05.
22/05/2025 - Jefferson: 100% lançado, previsão de entrega de formatação.</t>
  </si>
  <si>
    <t>HL5-G (300K)MGSLC</t>
  </si>
  <si>
    <t>MGSJL</t>
  </si>
  <si>
    <t>M2024EST_MGSJL_01</t>
  </si>
  <si>
    <r>
      <t>MGVWL-MGSJL</t>
    </r>
    <r>
      <rPr>
        <sz val="10"/>
        <color rgb="FFFF0000"/>
        <rFont val="Aptos Narrow"/>
        <family val="2"/>
      </rPr>
      <t>-RD</t>
    </r>
  </si>
  <si>
    <t>seg 10/11/2025 09:52 - Jessica: Boa tarde,Rodolfo,Segue anexo projeto para Licenciamento de postes projetados.
07/11 - Arthur: id novo Telemont: 591890 em alto custo.
sex 25/10/2024 16:57 - Fernanda Carla: @Albino Rodrigues Neto
@FELIPE BERNARDO DA SILVA
Segue versão revisada + DWG.
@NATANAEL FILIPE TOMAS PEDRA
Gentileza providenciar projeto e início de processo de licença para travessia aérea em 2 pontos da MG-424.
Referente a projeto Sites Vivo topologia MGVWL-MGSJL
SÃO JOAQUIM DE BICAS/MG
20/07/2024 - Plan Estruturante PH 17/07 - "TBD"</t>
  </si>
  <si>
    <t>NECESSARIO REVISAR PROJETO POIS SERA NECESSARIO ADIONAL DE LANÇAMENTO E TRAVESSIA DA RODOVIA MG424 (2,5KM DE ADICIONAL).10/10 NECESSARIO ADIONAL DE LANÇAMENTO E TRAVESSIA DA RODOVIA MG424 (2,5KM DE ADICIONAL).</t>
  </si>
  <si>
    <t>MGIZA</t>
  </si>
  <si>
    <t>M2024EST_MGIZA_01</t>
  </si>
  <si>
    <r>
      <t>MGICA-MGIZA</t>
    </r>
    <r>
      <rPr>
        <sz val="10"/>
        <color rgb="FFFF0000"/>
        <rFont val="Aptos Narrow"/>
        <family val="2"/>
      </rPr>
      <t>-RD</t>
    </r>
  </si>
  <si>
    <t>10/11/2025 - Arthur: draft em alto custo - 589246
qua 11/06/2025 17:28 - Gabriel: pendente retorno implantação
ter 24/09/2024 11:21 - Rodrigo Soares: Atualização estruturante Ramon: alto custo
20/07/2024 - Plan Estruturante PH 17/07 - "TBD"</t>
  </si>
  <si>
    <t>MGSMS</t>
  </si>
  <si>
    <t>M2025EST_MGSMS_01</t>
  </si>
  <si>
    <t>MGSML-MGSMS-MGSML</t>
  </si>
  <si>
    <t>11/06/2025 - Lucas: uma alça continua fora. Jefferson: verificar prazo.
29/05/2025 - Jefferson: reparo ok.</t>
  </si>
  <si>
    <t xml:space="preserve">06/06 - Informaram reparo ok, mais continua com defeito; 27/05 - Uma alça com defeito acionado reparo por email; </t>
  </si>
  <si>
    <t>HL5-G (300K)MGSMS</t>
  </si>
  <si>
    <t>MGSBL</t>
  </si>
  <si>
    <t>MGSML-MGSBL-MGSML</t>
  </si>
  <si>
    <t>ter 15/07/2025 10:39 - Jefferson: Arthur,
Bom dia!
Atividade executada conforme rota indicada no projeto, sabemos que na maioria dos casos o KM óptico projetado não confere com a distância após a construção.
Para alteração da rota, será necessário revisão do projeto com o novo percurso para utilização.
ter 15/07/2025 09:25 - Arthur: @SIDNEY MARTINS RUFINO
Favor verificar essas fibras, distancias não aceitáveis.
Veja no projeto a distancia da alça é inferior 10km
•	Rota 2 - SBL - DGO1 -   F 21 - 13996 m &gt; F22 - 10583 m 
01/07/2025 - Gabriel: Está com as 2 alças atenuadas e a Telemont ja está em tratativa.
lembrando que SBL tem uma alça que tem 14km formatado! Saindo completamente da premissa de 3km para site 5G
16/06/2025 - Arthur: estava programado para o dia 18/06, reprogramei para 25/06
16/06/2025 - Arthur: estava programado para o dia 16/06, reprogramei para 18/06
11/06/2025 - Cristiano: não iniciado; Jefferson:  nova previsão para 16/06, reprogramação pq as equipes ficaram agarradas em outros sites que consumiram + tempo do que deveriam.
05/06/2025 - Jefferson: a iniciar, mantém as datas.
04/06/2025 - Jefferson: a iniciar, mantém as datas. 
03/06/2025 - Jefferson: a iniciar, mantém as datas.
29/05/2025 - Jefferson: a iniciar. Previsao de entrega 06/06</t>
  </si>
  <si>
    <t>HL5-G (300K)MGSBL</t>
  </si>
  <si>
    <t>ARTHUR/14KM</t>
  </si>
  <si>
    <t>MGK79-MGSLW-MGK79</t>
  </si>
  <si>
    <t>23/06/2025 - Jefferson: expectativa de entrega em 23/jun, mantém o prazo.
16/06/2025 - Arthur: estava programado para o dia 18/06, reprogramei para 25/06
11/06/2025 - Jefferson: previsão de inicia-lo no dia 12/06, reprogramar para 18/06.
05/06/2025 - Jefferson: mantém o prazo de 12/06.
29/05/2025 - Jefferson: avaliando a questão de locomoção da maquina de mnd.
qui 29/05/2025 14:35 - Arthur: segue em anexo protocolos e arquivos referente ao licenciamento.</t>
  </si>
  <si>
    <t>HL5-G (300K)MGSLW</t>
  </si>
  <si>
    <t>MGSXX</t>
  </si>
  <si>
    <t>MGOBO-MGSXX-MGOBO</t>
  </si>
  <si>
    <t>11/06/2025 - Jefferson: relatorio para amanhã.
05/06/2025 - Jefferson: expectativa de entrega  --- recalendarizado para o dia 10/06
05/06/2025 - Cristiano: a obra tá parada, sem atuação da Telemont. Tem que verificar o cabo que tá parado.
04/06/2025 - Jefferson: Não iniciado. 
03/06/2025 - Jefferson: vamos pontuar um caso com o Cristiano, a principio pode manter o prazo.
29/05/2025 - Jefferson: a iniciar. Previsao de entrega 05/06 - 1 recalendarização. Depende da canalização do MGOBO.</t>
  </si>
  <si>
    <t>HL5-G (300K)MGSXX</t>
  </si>
  <si>
    <t>MGSLV</t>
  </si>
  <si>
    <t>M2025EST_MGSLV_01</t>
  </si>
  <si>
    <t>MGK79-MGSLV-MGK79</t>
  </si>
  <si>
    <t>16/06/2025 - Arthur: estava programado para o dia 18/06, reprogramei para 25/06
17/06/2025 - Cristianno: só estamos com uma equipe atuando, nessa rota. Atuando na segunda alça.
16/06/2025 - Arthur: estava programado para o dia 13/jun, eu reprogramei para 19/06.
11/06/2025 - Jefferson: em execução, uma das alças conseguimos finalizar. Nova previsão para 13/06. 3° reprogramação.
05/06/2025 - Jefferson: trocado com o SLT de 06/06 para 11/06.
04/06/2025 - Jefferson: equipe não iniciou.
03/06/2025 - Jefferson: equipe não iniciou.
02/06/2025 - Jefferson: equipe não conseguiu finalização, favor programar para o dia 06/06.
26/05/2025 - Jefferson: estão atuando no MGAJC.</t>
  </si>
  <si>
    <t>26/06 - Ativo uma alça, SLV é uma Small Cell que não é possivel ativar duas alças, fica dentro da loja da vivo.</t>
  </si>
  <si>
    <t>HL5-G (300K)MGSLV</t>
  </si>
  <si>
    <t>"Filho" de Site OVI</t>
  </si>
  <si>
    <t>Small Cell dentro de Loja VIVO</t>
  </si>
  <si>
    <t>MGSLT</t>
  </si>
  <si>
    <t>MGIDL-MGSLT-MGIDL</t>
  </si>
  <si>
    <t>ter 05/08/2025 17:02 - Thiago: Boa tarde @SIDNEY MARTINS RUFINO e @EVANDRO LUIZ DOS REIS PEREIRA, já finalizamos os lançamentos adicionais aguardando somente os encontramentos que estão sob responsabilidade da Telemont.
Preciso, dessas entregas ate ao meio dia 06/08.
Conto com a compreensão de vocês. 
qua 02/07/2025 11:04 - Arthur: @Ricardo De Paula Grilo Breda
Peço alinhar com o Felipe o lançamento MOIN, uma vez que já faremos o lançamento de MGIDL...
qua 02/07/2025 08:31 - Felipe: Arthur, Bom dia! Para execução do ID 564531 será necessário adicional de 500 metros de cabo. Obs.: O ID 549019 anterior cancelado 549019 estava orçado no DRAFT 1840 metros de cabo e no atual 564531 está orçado apenas 1950 metros sendo insuficiente para lançamento no  trecho necessário.
sex 06/06/2025 09:51 - Ramon: Reforçando o e-mail abaixo, devido ao erro identificado no projeto, será necessário abrir um novo ID. Solicitamos, por gentileza, que este novo ID seja aprovado nas filas o quanto antes, para que possamos dar continuidade à obra.
Atualmente, a execução está com aproximadamente 70% concluída, e esta etapa é essencial para finalizarmos o processo.
Agradeço desde já pela atenção e agilidade.
sex 06/06/2025 09:44 - Jefferson: Informo que para construção da alça (1) prevista no projeto, serão necessários 500 metros de cabo e uma caixa de emenda adicional, pois no ponto previsto para encaixe do cabo não existe caixa de emenda existente .
04/06/2025 - Emenda existente encontrada á 2 quarteiroes do ponto do projeto. Dada a solução para correção do lançamento até a emenda existente da Rua Vespasiano. Equipe no local atuando. Previsão conclusão 05/06. 
03/06/2025 - Cristiano: o site fica 2 abaixo do local onde está indicando a localização.Cabo passa na porta do site e já passei o site, canalização toda existente. Jefferson: solicitou alteraçou de data para 11/06.
29/05/2025 - Jefferson: sindico não tá autorizando a entrada (Rooftop)
26/05/2025 - Jefferson: cabo parado na porta, sem liberação de acesso.</t>
  </si>
  <si>
    <t>HL5-G (300K)MGSLT</t>
  </si>
  <si>
    <t>MGSED</t>
  </si>
  <si>
    <t>MGOBO-MGSED-MGOBO</t>
  </si>
  <si>
    <t>ter 09/09/2025 09:59 - Felipe: Prezados,
Bom dia!
O motivo do material fornecido pela VIVO foi devido a metragem ser insuficiente para chegada na emenda existente conforme foto.
Em conferencia com o campo o adicional não foi na abordagem do site MGSED e sim no entroncamento com a emenda existente.
Em anexo projeto e folha de ocorrência com a correção ciente Sup. Cristiano VIVO.
OBS.: Preciso da folha de ocorrência assinada.
Atenciosamente,
29/05/2025 - Jefferson: A canalização da 3° alça ainda está sem previsão, aguarda o envio da maquina do Sul de MG para Sete Lagoas.
qui 29/05/2025 14:35 - Arthur: segue em anexo protocolos e arquivos referente ao licenciamento.
qui 29/05/2025 09:34 - Arthur: Simulei os custos adicionais e a obra fica em alto custo.
Essa classe G é mesmo imprescindível? R$ 6.838,48 
Vão precisar mesmo de 2 dgos? 
qui 29/05/2025 08:46 - Felipe: Para conclusão da implantação do site será necessário adicional do material descrito abaixo para acesso a site ROOFTOP MGSED.
Aguardado retorno. 400M cabo drop + 12 alça + 1 conj. emenda + 1 kit
Material necessário:
26/05/2025 - Jefferson: cabo parado na porta, sem liberação de acesso. Falta licença da 2° alça.
22/05/2025 - Jefferson de Acesso no prédio</t>
  </si>
  <si>
    <t>HL5-G (300K)MGSED</t>
  </si>
  <si>
    <t>MGSDZ</t>
  </si>
  <si>
    <t>MGIDL-MGSDZ-MGIDL</t>
  </si>
  <si>
    <t>Ter 15/07/2025 10:21 - William: @Arthur Monteiro Da Silva e @Joseff Luiz Nascimento Barbalho
Favor acionar ESP para recuperar fibras com defeito.
23/06/2025 - Jefferson: 100% lançado, formatação para 27/jun.
11/06/2025 - Arthur: OS gerada no dia 10/06, solicitamos canlendarização das atividades. São 1km de cabo + 10km de formatação.
29/05/2025 -Jefferson: sem OS não posso atuar.</t>
  </si>
  <si>
    <t>HL5-G (300K)MGSDZ</t>
  </si>
  <si>
    <t>MGSOB</t>
  </si>
  <si>
    <t>M2025EST_MGSOB_01</t>
  </si>
  <si>
    <t>MGSML-MGSOB-MGSML</t>
  </si>
  <si>
    <t>10/09/2025 - Thiago: EPS solicitou adicional de fibra (lançamento), que será executado por MOIN até 11/set.
19/08/2025 - Sidiney: 50% formatação.
27/05/2025 - Arthur: constatei que no PPI o projeto está errado.</t>
  </si>
  <si>
    <t>HL5-G (300K)MGSOB</t>
  </si>
  <si>
    <t>Verificando Acesso</t>
  </si>
  <si>
    <t>MGSPL</t>
  </si>
  <si>
    <t>M2025EST_MGSPL_01</t>
  </si>
  <si>
    <t>MGSLN-MGSPL-MGSLN</t>
  </si>
  <si>
    <t>HL5-G (300K)MGSPL</t>
  </si>
  <si>
    <t>MGSLI</t>
  </si>
  <si>
    <t>M2025EST_MGSLI_01</t>
  </si>
  <si>
    <t>sex 04/04/2025 11:34 - Garrido: Indoor no shopping / Não contratado prev. Ago.25</t>
  </si>
  <si>
    <t>HL5-G (300K)MGSLI</t>
  </si>
  <si>
    <t>MGSVL</t>
  </si>
  <si>
    <t>M2025EST_MGSVL_01</t>
  </si>
  <si>
    <t>MGSLN-MGSVL-MGSLN</t>
  </si>
  <si>
    <t>23/05/2025 - Arthur: rede entregue conforme topologia estruturante</t>
  </si>
  <si>
    <t>HL5-G (300K)MGSVL</t>
  </si>
  <si>
    <t>MGIAP</t>
  </si>
  <si>
    <t>M2025EST_MGIAP_01</t>
  </si>
  <si>
    <t>MGSML-MGIAP-MGSML</t>
  </si>
  <si>
    <t>HL5-G (300K)MGIAP</t>
  </si>
  <si>
    <t>MGBTI</t>
  </si>
  <si>
    <t>MGIDL-MGBTI-MGIDL</t>
  </si>
  <si>
    <t>sex 06/06/2025 10:57 - Jefferson: Informo que para construção da alça 2 prevista no projeto, será necessário aprovação e execução do adicional solicitado para o ID 549019 (IDL-SLT), 
Aguardamos retorno para seguirmos com a formatação da rede.
05/06/2025 - Jefferson: mantem entrega no dia 11/06.
04/06/2025 - Jefferson: 1ª alça: Formatação finalizada. 2ª alça: Depende da solução do lançamento de 500M de cabo para o site SLT. 
29/05/2025 - Jefferson: avaliando a questão de locomoção da maquina de mnd.
qui 29/05/2025 14:35 - Arthur: segue em anexo protocolos e arquivos referente ao licenciamento.</t>
  </si>
  <si>
    <t>HL5-G (300K)MGBTI</t>
  </si>
  <si>
    <t>MGLJO</t>
  </si>
  <si>
    <t>M2025EST_MGLJO_01</t>
  </si>
  <si>
    <t>MGSML-MGLJO-MGSML</t>
  </si>
  <si>
    <t>12/06/2025 - Arthur: reparo ok, Lucas confirmou 2° alça ok
11/06/2025 - Jefferson: não foi acionado, vou verificar para quando vou reparar. Cristiano: situação está com o Webert.</t>
  </si>
  <si>
    <t>HL5-G (300K)MGLJO</t>
  </si>
  <si>
    <t>MGSEE</t>
  </si>
  <si>
    <t>MGK79-MGSEE-MGK79</t>
  </si>
  <si>
    <t>24/07/2025 - Telemont: enviado relatório de certificação Flat.
05/06/2025 - Jefferson: caso reavalidado, depende do lançamento do IDL.
02/06/2025 - Jefferson: a principio mantem a data.
qui 29/05/2025 14:35 - Arthur: segue em anexo protocolos e arquivos referente ao licenciamento.
22/05/2025 - Arthur: foi entregue flat, a 2° alça depende da liberaçaõ da licença do K79.
22/05/2025 - Jefferson da liberação da canalização do K79.
20/05/2025 - Jefferson: cabo na porta, aguarda liberação de acesso.
19/05/2025 - Jefferson: proximo a canalização do K79</t>
  </si>
  <si>
    <t>HL5-G (300K)MGSEE</t>
  </si>
  <si>
    <t>M2025EST_MGUVR_01</t>
  </si>
  <si>
    <t>MGUSB-MGUVR-MGUSB / MGUSB-MGUVR</t>
  </si>
  <si>
    <t>HL5-D (300K)MGUVR</t>
  </si>
  <si>
    <t>MGABA</t>
  </si>
  <si>
    <t>M2025EST_MGABA_01</t>
  </si>
  <si>
    <t>MGVSV-MGABA-MGVSV</t>
  </si>
  <si>
    <t>HL5-G (300K)MGABA</t>
  </si>
  <si>
    <t>MGIXA</t>
  </si>
  <si>
    <t>RADIO_18</t>
  </si>
  <si>
    <r>
      <t>MGIXA-</t>
    </r>
    <r>
      <rPr>
        <sz val="10"/>
        <color rgb="FFFF0000"/>
        <rFont val="Aptos Narrow"/>
        <family val="2"/>
      </rPr>
      <t>MGMSHRD</t>
    </r>
  </si>
  <si>
    <t>K79</t>
  </si>
  <si>
    <t>HL5-G (300K)MGIXA</t>
  </si>
  <si>
    <t>MGFMV</t>
  </si>
  <si>
    <t>RADIO_19</t>
  </si>
  <si>
    <r>
      <t>MGFMV-</t>
    </r>
    <r>
      <rPr>
        <sz val="10"/>
        <color rgb="FFFF0000"/>
        <rFont val="Aptos Narrow"/>
        <family val="2"/>
      </rPr>
      <t>MGRNSRD</t>
    </r>
  </si>
  <si>
    <t>RNS</t>
  </si>
  <si>
    <t>HL5-G (300K)MGFMV</t>
  </si>
  <si>
    <t>Rádio Enlace para RNS</t>
  </si>
  <si>
    <t>MGSVN</t>
  </si>
  <si>
    <t>RADIO_20</t>
  </si>
  <si>
    <r>
      <t>MGSVN-</t>
    </r>
    <r>
      <rPr>
        <sz val="10"/>
        <color rgb="FFFF0000"/>
        <rFont val="Aptos Narrow"/>
        <family val="2"/>
      </rPr>
      <t>MGISERD</t>
    </r>
  </si>
  <si>
    <t>SLN</t>
  </si>
  <si>
    <t>HL5-G (300K)MGSVN</t>
  </si>
  <si>
    <t>HL4_USB</t>
  </si>
  <si>
    <t>HL4 (300K)MGUSB</t>
  </si>
  <si>
    <t>HL4_FEU</t>
  </si>
  <si>
    <t>MGUSB-MGFEU-MGUSB/MGUSB</t>
  </si>
  <si>
    <t>sex 25/07/2025 10:52 - Arthur: @MARCIO RODRIGUES DOS SANTOS
Bom dia.
Poderia por favor verificar em campo do que se trata.
sex 25/07/2025 10:45 - Rodrigo Soares: @Arthur Monteiro Da Silva avaliar esse caso de entrega de rede em FEU? Não podemos deixar essa fibra exposta e caso precise de suporte do time de infra nos sinalize!
@Edmar Ferreira Costa vamos nos atentar para essas vistorias !
sex 25/07/2025 10:25 - wILLIam Cruz: @Jose Adonias Alves Teodozio bom dia!
Conforme falamos, preciso do HL4 e dos materiais de instalação para dar inicio as instalações. Pode fornecer por favor? Outro ponto, já tem o projeto? Precisamos colocar a caixa em bancada para comissionamento.
qui 12/06/2025 11:21 - Edmar: Alça 01 e 03 USB/FEU ok , Alça 02 medindo 4.629 de USB rede NOK - rede entregue gabinete antigo</t>
  </si>
  <si>
    <t>29/08/2025 - Ativo com dua alças, pedente finalizar ativação rota DWDM para São Paulo</t>
  </si>
  <si>
    <t>HL4 (300K)MGFEU</t>
  </si>
  <si>
    <t>M2025_MGUSB_01</t>
  </si>
  <si>
    <t>MGUSB-MGUSB-MGUSB</t>
  </si>
  <si>
    <t>HL5-D (300K)MGUSB</t>
  </si>
  <si>
    <t>MGISE</t>
  </si>
  <si>
    <t>RADIO_21</t>
  </si>
  <si>
    <r>
      <t>MGMISE-</t>
    </r>
    <r>
      <rPr>
        <sz val="10"/>
        <color rgb="FFFF0000"/>
        <rFont val="Aptos Narrow"/>
        <family val="2"/>
      </rPr>
      <t>MGSPLRD</t>
    </r>
  </si>
  <si>
    <t>HL5-G (300K)MGISE</t>
  </si>
  <si>
    <t>Rádio Enlace para SPL</t>
  </si>
  <si>
    <t>M2024EST_MGUOB_01</t>
  </si>
  <si>
    <t>13/03 - As duas alça com defeito nas fibras, acionado rede externa</t>
  </si>
  <si>
    <t>M2024EST_MGINN_01</t>
  </si>
  <si>
    <t>06/01/2025 - Israel: informado no ínicio de Dezembro que a síndica onde se encontra o site MGINN - Ciomar - o time do Algar esteve no local, danificou o telhado e a síndica não quer deixar entrar.
27/12/2024 - Marcio acesso vencido.</t>
  </si>
  <si>
    <t>CONTRATO ACESSO</t>
  </si>
  <si>
    <t>MGUNM-MGUAV-MGUNM</t>
  </si>
  <si>
    <t xml:space="preserve">06/01/2025 - Israel: será necessário do lançamento da fibra do site MGUSU - que está em alto custo
sex 27/12/2024 10:51 - Marcio: Será necessário contratação de uma adc de 1500 metros de cabos para conclusão da obra ID 523420 </t>
  </si>
  <si>
    <t>22/04 - Depende ativar o concentrador UNM-HL5D que foi Informado reparo</t>
  </si>
  <si>
    <t>MGUSD</t>
  </si>
  <si>
    <t>M2025EST_MGUSD_01</t>
  </si>
  <si>
    <t>MGUBE-MGUSD-MGUBE</t>
  </si>
  <si>
    <t>MGUBE</t>
  </si>
  <si>
    <t>HL5-G (300K)MGUSD</t>
  </si>
  <si>
    <t>MGSMN</t>
  </si>
  <si>
    <t>M2025EST_MGSMN_01</t>
  </si>
  <si>
    <t>MGUBE- MGSMN- MGUBE</t>
  </si>
  <si>
    <t>04/06/2025 - Arthur: rede entregue conforme topologia estruturante; 30/05/2025 - Israel: projeçaõ de entrega para 02/06</t>
  </si>
  <si>
    <t>HL5-G (300K)MGSMN</t>
  </si>
  <si>
    <t>M2024EST_MGUDP_01</t>
  </si>
  <si>
    <t>22/04 - Depende ativar o concentrador ACI-HL5D que Foi Informado reparo em 31/03</t>
  </si>
  <si>
    <t>Valor total R$ 34.724, tem 45m de canalização</t>
  </si>
  <si>
    <t>MGUDN</t>
  </si>
  <si>
    <t>M2025EST_MGUDN_01</t>
  </si>
  <si>
    <t>MGUBE-MGUDN-MGUBE</t>
  </si>
  <si>
    <t>HL5-G (300K)MGUDN</t>
  </si>
  <si>
    <t>MGSBT</t>
  </si>
  <si>
    <t>M2025EST_MGSBT_01</t>
  </si>
  <si>
    <t>MGUSB-MGSBT-MGUSB</t>
  </si>
  <si>
    <t>05/06/2025 - Israel: relatório em andamento.; 04/06/2025 - Israel: acesso acesso. Gabriel: Prezados, boa tarde!; Gentileza alinhar empréstimo da chave PADRÃO CTBC Roney da ICOMON (rdsantos@icomontecnologia.com.br).</t>
  </si>
  <si>
    <t>HL5-G (300K)MGSBT</t>
  </si>
  <si>
    <t>MGUDV</t>
  </si>
  <si>
    <t>M2025EST_MGUDV_01</t>
  </si>
  <si>
    <t>MGUSB-MGUDV-MGUSB</t>
  </si>
  <si>
    <t>HL5-G (300K)MGUDV</t>
  </si>
  <si>
    <t>M2024EST_MGPLN_01</t>
  </si>
  <si>
    <t>MGCJN-MGPNL-MGCJN</t>
  </si>
  <si>
    <t>MGAEN</t>
  </si>
  <si>
    <t>M2025EST_MGAEN_01</t>
  </si>
  <si>
    <t>MGUSB-MGAEN-MGUSB</t>
  </si>
  <si>
    <t>14/05 - Aguardando retorno da eng se vai ser HL5G ou HL5D</t>
  </si>
  <si>
    <t>HL5-G (300K)MGAEN</t>
  </si>
  <si>
    <t>MGURB</t>
  </si>
  <si>
    <t>M2025EST_MGURB_01</t>
  </si>
  <si>
    <t>MGUVR-MGURB-MGUVR</t>
  </si>
  <si>
    <t>qui 16/10/2025 16:38 - Bruna: Prezados
Boa tarde!
Segue relatório completo contendo alça 1 e 2.
qui 09/10/2025 12:30 - Ricardo: OK seguir
qui 09/10/2025 12:01 - Israel: 
Bom dia !! 
Ricardo, 
Realizamos na data de hoje a vistoria em loco.
Identificamos que a possibilidade de atender em Flat na travessia como projetado temos um par de FO vaga para nos atender, porém será necessário um adicional de material conforme a seguir; 
400 MTS  Cabo 12FO 
1 Caixa de emenda 
35 MTS de cordoalha
1 Par de reserva técnica !raquete"
qua 08/10/2025 09:29 - Ricardo: @ISRAEL ROBERTO DA CRUZ
Segue conforme conversamos, alternativa travessia MGURB.
07/10/2025 - Israel: checará com a area de SESMT da Telemont se, pararmos o transito e rede de energia, autorização pra fazer a travessia ou não.
seg 29/09/2025 15:15 - Edmar: Edmar,
Boa tarde.
Conforme falamos:
	o comprovante de pagamento da taxa de protocolo (anexo) foi disponibilizado somente na última sexta feira à tarde;
	hoje falei novamente com o Sr. João Victor (Prefeitura de Uberaba), confirmou que a única forma de realizar o protocolo é presencial, entregando as vias físicas dos documentos anexos;
	dessa forma, peço a sua ajuda para designar um Funcionário que possa imprimir os documentos anexos (Requerimento em 2 vias) e fazer o protocolo dos 3 projetos anexos, nos enviar o respectivo número de protocolo e o nome e dados de contato do(a) Funcionário (a) da Prefeitura que receberá esses documentos.
Muito obrigado pela ajuda e consideração.
01/10/2025 - Elaine Teams: sera protocolo na data de hoje 
10/09/2025 - Jose Geraldo: aguarda projeto para apresentaçao junto a DNIT
ter 09/09/2025 13:59 - Jose Geraldo: Prezado Engº Ulisses Lamas,
Boa tarde.
Por favor, podemos agendar para esta semana a reunião para a apresentação dos projetos ?
Muito obrigado pela ajuda e consideração.
ter 02/09/2025 16:13 - Arthur: Pessoal, licença pendente
sex 08/08/2025 15:51 - Arthur: inserido no PPI, Andresa,
Segue:
quarta-feira, 6 de agosto de 2025 15:24 - Jose Geraldo: Arthur,
Boa tarde.
Após a conversa que o Victor teve com você hoje, verificamos a necessidade de protocolo tanto na Cemig quanto na Concessionária da Rodovia.
Dessa forma, peço internalizar a solicitação dos 2 projetos para realização desses protocolos.
Grato,
ter 05/08/2025 18:37 - Arthur: @Jose Geraldo Felix De Andrade boa noite.
Solicitamos apoio junto a CEMIG / PF para realização da travessia.
ter 05/08/2025 11:28 - Arthur: @Felipe Tozetto Taveiro
@Jeison Batista Dos Santos
Solicito autorização para ativarmos esse site flat, visto que constamos que para a entrega da 2ª alça é necessário realizar a travessia da rodovia 050 do qual a rede existente passa bem próximo a alta tensão.
 No email abaixo o time de projetos informa que não há outra rota viável para construir.
qua 23/07/2025 10:10 - Arthur: @Felipe Tozetto Taveiro
@Jeison Batista Dos Santos
Solicito autorização para ativarmos esse site flat, visto que constamos que para a entrega da 2ª alça é necessário realizar a travessia da rodovia 050 do qual a rede existente passa bem próximo a alta tensão.
 No email abaixo o time de projetos informa que não há outra rota viável para construir.
qua 23/07/2025 10:04 - Victor: Bom dia Arthur,
Esse caso o projeto está com a única solução viável. Se não pode ser construído desta forma, temos que ver outro tipo de solução.
seg 19/05/2025 15:00 - Israel: entrega flat, 2° alça. Em atendimento ao SITE MGURB constamos que para a entrega da 2ª alça é necessário realizar a travessia da rodovia 050 do qual a rede existente passa bem próximo a alta tensão e conforme as normas de se segurança não podemos passar a rede desta forma. Será necessário rever o projeto. 
SITE-VIVO  548978 MGUVR-MGURB-MGUVR UBERABA</t>
  </si>
  <si>
    <t>21/05 -  Aguardando retorno da eng TX ( Gustavo Rosa) se vamos seguir com a  ativação flat</t>
  </si>
  <si>
    <t>HL5-G (300K)MGURB</t>
  </si>
  <si>
    <t>MGSUR</t>
  </si>
  <si>
    <t>M2025EST_MGSUR_01</t>
  </si>
  <si>
    <t>MGUSB-MGSUR-MGUSB</t>
  </si>
  <si>
    <t xml:space="preserve">qui 12/06/2025 15:55 - Arthur: 
Srs, boa tarde.
Conforme falamos, estamos bloqueando o site MGSUR, não há obra de RF prevista para o mesmo.
Segue email da Aretha, coordenadora da área em MG:
sex 16/05/2025 18:04 - Israel: Não tem tubulação existente para lançamento do cabo ate no cliente, estivemos no local e fomos atendidos pelo SR NETO (supervisor da manutenção local) o mesmo informou que a vivo tem que entrar com pedido direto com shopping para execução da rede interna, para aprovação do projeto da tubulação.
A administração do Shopping quer que a VIVO crie 900 metros de eletrocalha em torno do Shopping, sem essa infra eles não vão permitir o lançamento do cabo!
Contato dos responsáveis do shopping 
Elias.loila@shoppinguberaba.com.br
Heraclio.neto@shoppinguberaba.com.br
Tubulação inexistente 
15/05/2025 - Israel: projeto indicada rede existente de acesso ao shopping, não tem bastidor, não tem VIVO.  100% lançado, cabo na porta.
12/05/2025 - Israel: mantém a data.
</t>
  </si>
  <si>
    <t>HL5-G (300K)MGSUR</t>
  </si>
  <si>
    <t>MGJPN</t>
  </si>
  <si>
    <t>MGUVR-MGJPN-MGUVR</t>
  </si>
  <si>
    <t>05/06/2025 - Israel: acesso liberado , equipe atuando no local.
04/06/2025 - IsraeL: ainda aguarda acesso da Algar. Gabriel: previsão de retorno.
30/05/2025 - Israel: 100% lançado, 60% formatado. Falta acesso ao prédio da Algar</t>
  </si>
  <si>
    <t>HL5-G (300K)MGJPN</t>
  </si>
  <si>
    <t>MGBGV</t>
  </si>
  <si>
    <t>M2025EST_MGBGV_01</t>
  </si>
  <si>
    <t>MGJKB-MGBGV-MGJKB</t>
  </si>
  <si>
    <t>qui 10/07/2025 17:03 - Douglas: Boa tarde, Srs, Adequação de infra concluída.
ter 24/06/2025 14:55 - Douglas: Boa tarde, Vistoria realizada, será necessário instalar novo trecho de tubulação. Prazo estimado para conclusão até 07/07. 
ter 27/05/2025 18:21 - Marcio: Não foi possível concluir lançamento da OBRA ID 549059 MGBGV  devido rede interna obstruída e saturada. 
BTS fica no decimo sexto andar e cabo está parado no térreo 
ter 27/05/2025 18:21 - Marcio: Não foi possível concluir lançamento da OBRA ID 549059 MGBGV  devido rede interna obstruída e saturada. 
BTS fica no decimo sexto andar e cabo está parado no térreo 
27/05/2025 - Marcio 100% lançado, 100% formatado. Parte interna obstruída (dificuldade no lançamento e falta distribuir o dgo.</t>
  </si>
  <si>
    <t>HL5-G (300K)MGBGV</t>
  </si>
  <si>
    <t xml:space="preserve">1.	Metro (HL4/HL5D/HL5G) - HL5G OK
2.	Organização FO - OK.
3.	Identificação - OK.
4.	XXX (alguma obs/informação) – Site ROOFTOP/ Alvenaria, site climatizado.
5.	Não possui baterias.
</t>
  </si>
  <si>
    <t>MGVIM</t>
  </si>
  <si>
    <t>MGUEU-MGVIM-MGUEU</t>
  </si>
  <si>
    <t>MGEUA</t>
  </si>
  <si>
    <t>10/09/2025 - Devolvido pelo HQ
09/09/2025 - ID foi para HQ
ter 09/09/2025 13:59 - Jose Geraldo: Prezado Engº Ulisses Lamas,
Boa tarde.
Por favor, podemos agendar para esta semana a reunião para a apresentação dos projetos ?
Muito obrigado pela ajuda e consideração.
03/09/2025 - Passou a refletir na PVCO como APROVADO
02/09/2025 - Arthur: Pacheco, o custo não tá refletindo na PVCO 
22/08/2025 - pvco - alto custo validado na PVCO
ter 10/06/2025 14:46 - PROTOCOLO DA PREFEITURA
26/05/2025 - Arthur: draft alto custo, não validado</t>
  </si>
  <si>
    <t>HL5-G (300K)MGVIM</t>
  </si>
  <si>
    <t>MG02M</t>
  </si>
  <si>
    <t>M2024EST_MG02M_01</t>
  </si>
  <si>
    <r>
      <t xml:space="preserve">MGHSG-MG02M-MGVAC </t>
    </r>
    <r>
      <rPr>
        <sz val="10"/>
        <color rgb="FFFF0000"/>
        <rFont val="Aptos Narrow"/>
        <family val="2"/>
      </rPr>
      <t>RD</t>
    </r>
  </si>
  <si>
    <t>sex 10/10/2025 08:52 - Luciana Cyrino: Prezados, bom dia!
@Arthur Monteiro Da Silva o site MG02M não tem nem WR, a engenharia de infra ainda não recebeu nenhuma demanda desse site.
qui 09/10/2025 09:52 - @Alysson Cristiano Vimieiro
@Rodolfo Alves Rocha
Bom dia.
Informo que obtemos a aprovação do custo para construção dessa obra no id – 544054 (Bucle Telemont)
Poderia nos informar sobre os próximos passos para construção , questão do acesso, aprovação do projeto em anexo pela Vale / autorização do mesmo para iniciarmos as atividades.
@Danilo Figueiredo Nery poderia confirmar o RFI desses sites MG02M e MGVAC.
sex 28/02/2025 13:06 - Rodolfo: Boa tarde...prezados, segue projeto com a mudança da rota.
Qualquer duvida estou a disposição.
20/07/2024 - Plan Estruturante PH 17/07 - "TBD"
06/03/2026 - SEM ACESSO - SITE DENTRO DA VALE</t>
  </si>
  <si>
    <t>PROJETO</t>
  </si>
  <si>
    <t>MGSSD</t>
  </si>
  <si>
    <t>M2025EST_MGSSD_01</t>
  </si>
  <si>
    <t>MGK79-MGSSD-MGK79</t>
  </si>
  <si>
    <t>10/09/2025 - Thiago: EPS solicitou adicional de fibra (lançamento), que será executado por MOIN até 11/set.
19/08/2025 - aRTHUR: Acesso liberado até o dia 22/08, porém devido a demais entregas, precisamos prorrogar o acesso para +1 semana.
qui 07/08/2025 14:49 - Prezados, boa tarde!
Acesso liberado.
Carta enviada ao site.
Sr. Lucas Leonardo Mendes Mariz da empresa Eficiência Condominial é o novo síndico do condomínio.
qui 07/08/2025 09:26 - Felipe: Gabriel,
Bom dia!
Peço apoio no acesso  ao site MGSSD preciso da carta de acesso Site ROOFTOP.
Carta de acesso.
SSD -SSD -CEMIG - 3013320717 - SETE LAGOAS SANTA HELENA 2 - RUA CORONEL JOSÉ PEREIRA DA ROCHA, 466 - -19.453889° - -44.256028° - CARLOS FASANE (31) 8654-0700 carlosfasane@yahoo.com.br - 9 99026153 - NÃO - N/A - N/A
📍 Acesso: CARLOS FASANE (31) 8654-0700 carlosfasane@yahoo.com.br - 9 99026153
🚇 Metro: MGK79-MGSSD-MGK79
📻 Rádio: Thu May 29 2025 00:00:00 GMT-0300 (Brasilia Standard
02/06/2025 - Jefferson: equipe teve dificuldades na rede, recuperação de fibra. Expectativa de entrega para hoje. Total de 2 recalendarização.
29/05/2025 - Jefferson: 100% lançado, 30% já formatado. Arthur: são 11km de formatação.</t>
  </si>
  <si>
    <t>HL5-G (300K)MGSSD</t>
  </si>
  <si>
    <t>MGPXU</t>
  </si>
  <si>
    <t>cancelado2</t>
  </si>
  <si>
    <t>sex 04/04/2025 11:34 - Garrido: Indoor no shopping / Não contratado</t>
  </si>
  <si>
    <t>HL5-G (300K)MGPXU</t>
  </si>
  <si>
    <t>MGURA</t>
  </si>
  <si>
    <t>MGUEU-MGURA-MGUEU</t>
  </si>
  <si>
    <t>05/06/2025 - Livia: acesso algar.
04/06/2025- Israel: 100% lançado, 80% formatado. Deu problema de acesso. Arthur: reenviar a planilha da Algar.
ter 03/06/2025 09:35 - Central de acessos: Prezados, bom dia!
Solicitamos autorização de acesso para os prestadores de serviço TELEFÔNICA | VIVO MG, para a realização de atividades no site conforme carta anexa.
OBSERVAÇÃO: o CPF foi retirado da carta por motivo de segurança da informação da telefônica
Cartas apresentadas pelos técnicos devem conter o carimbo: “TELEFONICA| VIVO ACESSO AUTORIZADO”.
Favor confirmar recebimento e responder este e-mail com parecer.
30/05/2025 - Israel: previsão pra hoje, em vias de entrega.</t>
  </si>
  <si>
    <t>10/10/25 - Reparo nas duas alças acionado por email; 19/09/2025 - Aguardando liberação acesso Algar</t>
  </si>
  <si>
    <t>HL5-G (300K)MGURA</t>
  </si>
  <si>
    <t>PENDENTE DE ACESSO PARA VISTORIA</t>
  </si>
  <si>
    <t>MGVON</t>
  </si>
  <si>
    <t>MGEUA-MGVON-MGEUA</t>
  </si>
  <si>
    <t>07/10/2025 - Israel: 100% lançado + 80% formatação. Depende de acesso, solicitado para Cinthia.
ter 09/09/2025 13:59 - Jose Geraldo: Prezado Engº Ulisses Lamas,
Boa tarde.
Por favor, podemos agendar para esta semana a reunião para a apresentação dos projetos ?
Muito obrigado pela ajuda e consideração.
04/06/2025 - Israel: depende do site que tá em alto custo: do MGVIM</t>
  </si>
  <si>
    <t>HL5-G (300K)MGVON</t>
  </si>
  <si>
    <t>MGBVN</t>
  </si>
  <si>
    <t>M2025EST_MGBVN_01</t>
  </si>
  <si>
    <t>MGARN-MGBVN-MGARN</t>
  </si>
  <si>
    <t>HL5-G (300K)MGBVN</t>
  </si>
  <si>
    <t>MGIPG</t>
  </si>
  <si>
    <t>M2025EST_MGIPG_01</t>
  </si>
  <si>
    <t>MGIDL-MGIPG-MGIDL</t>
  </si>
  <si>
    <t>seg 25/08/2025 13:56 - Felipe: 
Thiago,
Boa tarde!
Conforme conversamos não existe rede óptica interligando os sites MGSCT para MGIDL.
Cabo verde aproximadamente 3058 mts.
19/08/2025 - Batimento com a Telemont: entrega em 22/ago
ter 05/08/2025 17:02 - Thiago: Boa tarde @SIDNEY MARTINS RUFINO e @EVANDRO LUIZ DOS REIS PEREIRA, já finalizamos os lançamentos adicionais aguardando somente os encontramentos que estão sob responsabilidade da Telemont.
Preciso, dessas entregas ate ao meio dia 06/08.
Conto com a compreensão de vocês. 
ter 03/06/2025 10:33 - Jefferson: Informamos que não localizamos a rota do cabo de IPG sentido AJC, impossibilitando a construção dessa alça.
Solicito revisão do projeto, para prosseguimento das atividades.
02/06/2025 - Arthur: aguarda o email para checar.
29/05/2025 - Arthur: aguarda o email para checar.
27/05/2025 - Jefferson: 2° alça de AJC para IDL, indicada nos 2 projetos AJC e IPG como formatação, não existe!
21/05/2025 - Valentim: 2° emissao de projeto sem canalização</t>
  </si>
  <si>
    <t>HL5-G (300K)MGIPG</t>
  </si>
  <si>
    <t>MGUJM</t>
  </si>
  <si>
    <t>MGLOU-MGUJM-MGLOU</t>
  </si>
  <si>
    <t>MGLOU</t>
  </si>
  <si>
    <t>sex 05/09/2025 15:55 - Israel: 
Boa tarde!!
@ISRAEL ROBERTO DA CRUZ segundo informações do Luciano a obra de Uberaba 571961 será necessário um adicional 600 metros de drop, 1 caixa de emenda e um conjunto de raquete pois o material quantificado não foi o suficiente para o término da obra segue desenho da rota que falta 
26/05/2025 - Arthur: draft alto custo, não validado</t>
  </si>
  <si>
    <t>HL5-G (300K)MGUJM</t>
  </si>
  <si>
    <t>MGGVV</t>
  </si>
  <si>
    <t>M2025EST_MGGVV_01</t>
  </si>
  <si>
    <t>MGOCP-MGGVV-MGOCP</t>
  </si>
  <si>
    <t>04/07/2025 - Arthur: aprovado
seg 02/06/2025 17:01 - Marcio: Cabo projetado não entra no site GVV ( Segue abaixo rota do cabo e alternativa para atendimento da OBRA)
Sera necessário ADC de materiais abaixo
CABO 24 FO = 620 METROS
DGO = 01</t>
  </si>
  <si>
    <t>HL5-G (300K)MGGVV</t>
  </si>
  <si>
    <t xml:space="preserve">1.	Metro (HL4/HL5D/HL5G) – Não Possui
2.	Organização FO – Não Possui
3.	Identificação – Não Possui
4.	Site - Alvenaria
5.	Climatizado por Ar condicionado, situação OK;
6.	Baterias – Possui Nobreak;
7.	Alarmística – RF;
8.	Pendências – Não há pendências.
</t>
  </si>
  <si>
    <t>MGGSD</t>
  </si>
  <si>
    <t>M2025EST_MGGSD_01</t>
  </si>
  <si>
    <t>MGOCP-MGGSD-MGOCP</t>
  </si>
  <si>
    <t>qua 21/05/2025 15:57 - Marcio: Foi contratado para o site ID 549074 400 metros de cabo, porem emenda (existente) não esta no ponto projetado, será necessário ADC dos matérias abaixo e suas respectivas MO.
•	Cabo quantificado lançado ate ponto P ( 400 METROS DO SITE GSD) 
•	Emenda esta  a 860 metros ponto E ( Emenda existente mais próximo)
Materiais necessário para a ADC
860 -   METROS DE METROS DE CABOS
01 -  RAQUETE 
01  - CAIXA DE EMENDA</t>
  </si>
  <si>
    <t>HL5-G (300K)MGGSD</t>
  </si>
  <si>
    <t xml:space="preserve">1.	Metro (HL4/HL5D/HL5G) – HL5G OK
2.	Organização FO – OK
3.	Identificação – OK
4.	Site – gabinete sem proteção
5.	Climatizado por trocador de calor, situação OK;
6.	Baterias – 2 bancos avulsos;
7.	Alarmística – RF;
8.	Pendências – Aumentar autonomia com bancos de baterias de lítio;
Migrar equipamentos para um único gabinete;
</t>
  </si>
  <si>
    <t>MGUJB</t>
  </si>
  <si>
    <t>M2025EST_MGUJB_01</t>
  </si>
  <si>
    <t>MGOEN-MGUJB-MGOEN</t>
  </si>
  <si>
    <t xml:space="preserve">qui 05/06/2025 08:48 - Israel: Para que este projeto absolva será necessário quantificar 2 emendas, para anexar a rede lançada no ID antigo. 
04/06/2025 - Arthur: recebemos e enviamos a 2° emissao do projeto, necessário avaliar se os custos atuais do id antigo comportam as atividades do projeto novo.
seg 26/05/2025 10:01 - Israel: O site UJB para ser entregue contempla uma das alças do site OEN porém no projeto do OEN não tem o lançamento. Preciso que verifique pra que possamos dar continuidade. 
SITE-VIVO 548974 MGOEN-MGUJB-MGOEN UBERABA
2ª VERSÃO DO SITE OEN 
 </t>
  </si>
  <si>
    <t>HL5-G (300K)MGUJB</t>
  </si>
  <si>
    <t>M2024EST_MGUJC_01</t>
  </si>
  <si>
    <t>MGUMR</t>
  </si>
  <si>
    <t>M2024EST_MGUMR_01</t>
  </si>
  <si>
    <t>MGCJN-MGUMR-MGCJN</t>
  </si>
  <si>
    <t>M2024EST_MGUCN_01</t>
  </si>
  <si>
    <t>MGCJN-MGUCN-MGCJN</t>
  </si>
  <si>
    <t>MGUIO</t>
  </si>
  <si>
    <t>M2024EST_MGUIO_01</t>
  </si>
  <si>
    <t>MGUTP-MGUIO-MGUTP</t>
  </si>
  <si>
    <t>qui 20/02/2025 10:25 - aRETHA: Não achei o histórico, mas esta obra foi cancelada, não está na PMTS e na Master o site está com status de cancelado.
fui recebido pela zeladora (Franciele) e ela me informou que a síndica proibiu o acesso de técnicos das operadoras TIM/VIVO, enquanto não for feito a correção de infiltração que está ocorrendo para dentro do apartamento da cobertura, portanto acesso NEGADO sem previsão para atuação de abordagem.
Síndica; Siomara Almeida  (21) 98844-3504 ( siomarj@gmail.com)</t>
  </si>
  <si>
    <t>M2024EST_MGUVU_01</t>
  </si>
  <si>
    <t>ter 11/02/2025 13:49 - Arthur: @Gustavo De Carvalho Rosa
Poderia por favor avaliar se podemos cancelar o id metro do M2024EST_MGUVU_01 e seguirmos com a construção/ativação que entregamos na metro M2024_MGUVU_01  , ambos HL5-G.</t>
  </si>
  <si>
    <t>REVISÃO ENGENHARIA</t>
  </si>
  <si>
    <t>M2024EST_MGUTB_01</t>
  </si>
  <si>
    <t>MGUSU</t>
  </si>
  <si>
    <t>M2024EST_MGUSU_01</t>
  </si>
  <si>
    <t>MGUNM-MGUSU-MGUSP-MGUNM</t>
  </si>
  <si>
    <t>MGUSP</t>
  </si>
  <si>
    <t>M2024EST_MGUSP_01</t>
  </si>
  <si>
    <t>M2024EST_MGUIP_01</t>
  </si>
  <si>
    <t>10/03 - Depende de transformar UNM em HL5D, as fibras de UNM-HL5D ainda não foram construídas</t>
  </si>
  <si>
    <t>M2025EST_MGUBE_01</t>
  </si>
  <si>
    <t>MGUSB-MGUBE- MGUSBE/MGUSB-MGUBE</t>
  </si>
  <si>
    <t>HL5-D (300K)MGUBE</t>
  </si>
  <si>
    <t>MGJPA</t>
  </si>
  <si>
    <t>M2024EST_MGJPA_01</t>
  </si>
  <si>
    <t>MGCTP-MGJPA(FLAT)-MGCTP</t>
  </si>
  <si>
    <t>16/06/2025 - Arthur: status até entação era VALID. LIB
ACRÉSCIMO DE LANÇAMENTO</t>
  </si>
  <si>
    <t>MGV01-MGJHM(FLAT)-MGV01</t>
  </si>
  <si>
    <t>16/06/2025 - Arthur: status até entação era VALID. LIB
seg 04/11/2024 16:34 - Edson:                 Nesse ID 509247 estava quantificado 700 metros de fibra e no físico lançamos 800 metros, favor dar o de acordo.</t>
  </si>
  <si>
    <t>M2024EST_MGUBM_01</t>
  </si>
  <si>
    <t>M2024EST_MGTBN_01</t>
  </si>
  <si>
    <t>M2024EST_MGUDD_01</t>
  </si>
  <si>
    <t>M2024EST_MGUAP_01</t>
  </si>
  <si>
    <t xml:space="preserve">29/04/2025 - relatório não foi enviado para ativação da metro Fusion. </t>
  </si>
  <si>
    <t>M2024EST_MGUFU_01</t>
  </si>
  <si>
    <t>MGUBR-MGTYN-MGUBR/MGUBR</t>
  </si>
  <si>
    <t>11/8/2025 - A terceira  alça subiu mas no lado de MGTYN esta atenuado(e-mail enviado).  /   25/09/25 - Ativo com duas alças, a terceira alça apresentou defeito nas fibras acionado equipe de rede externa por email para realizar o reparo.</t>
  </si>
  <si>
    <t>HL5D (500K)MGTYN</t>
  </si>
  <si>
    <t>11/26/2025 - Site ativo com o Vitor e feito o teste com os dois links.   22/07 - Depende de ativar UAC-HL5D fibras ainda em contrução</t>
  </si>
  <si>
    <t>HL5G (500K)MGUMU</t>
  </si>
  <si>
    <t>ter 01/07/2025 09:50 - Daniel Pacheco: Como falamos, os casos em amarelo iremos tramitar novamente o id de aprovação.
              Os casos em verde, podem cancelar a obra , pois já esta ativo na topologia correta.</t>
  </si>
  <si>
    <t>HL5G (500K)MGUAD</t>
  </si>
  <si>
    <t>MGCDD</t>
  </si>
  <si>
    <t>M2024EST_MGCDD_01</t>
  </si>
  <si>
    <r>
      <t>MGICA-MGCDD-</t>
    </r>
    <r>
      <rPr>
        <sz val="10"/>
        <color rgb="FFFF0000"/>
        <rFont val="Aptos Narrow"/>
        <family val="2"/>
      </rPr>
      <t>RD</t>
    </r>
  </si>
  <si>
    <t>10/11/2025 - Arthur: necessario que repostem o draft, solicitar defesa de alto custo e licença.
qua 11/06/2025 17:28 - Gabriel: pendente retorno implantação
ter 24/09/2024 11:21 - Rodrigo Soares: Atualização estruturante Ramon: ALTO CUSTO / CONSTRUÇÃO MND
20/07/2024 - Plan Estruturante PH 17/07 - "TBD"
06/03/2026 - AGUARDANDO VALIDAÇÃO DE DRAFT ID600191</t>
  </si>
  <si>
    <t>MGOMB</t>
  </si>
  <si>
    <t>M2024EST_MGOMB_01</t>
  </si>
  <si>
    <r>
      <t>MGFEN-MGOMB</t>
    </r>
    <r>
      <rPr>
        <sz val="10"/>
        <color rgb="FFFF0000"/>
        <rFont val="Aptos Narrow"/>
        <family val="2"/>
      </rPr>
      <t>-RD</t>
    </r>
  </si>
  <si>
    <t>10/11/2025 - Arthur: necessario que repostem o draft, solicitar defesa de alto custo e licença.
sex 22/11/2024 10:38 - Fernanda: Necessário:
435m de construção de canalização (MD / MND)
3 CS projetada
Depende da conclusão de MGFEN-MGCUC-MGAPS-MGFEN
sex 18/10/2024 10:09 - Felipe: Segue pontos de obstrução. Com a nova emissão a rota foi alterada saindo do site MGFEN porem na chegada do MGOMB tem obstrução conforme foto.
Vamos verificar se na nova rota tem mais algum ponto de obstrução.
ter 24/09/2024 11:21 - Rodrigo Soares: Atualização estruturante Ramon: PENDENCIA PROJETO / ROTA SUBTERRÂNEA NÃO IDENTIFICADA
20/07/2024 - Plan Estruturante PH 17/07 - "TBD"</t>
  </si>
  <si>
    <t>29/09 - Draft aprovado pelo VP: em 32,675k
sex 12/09/2025 10:15 - Email Jeison: aprovações de Sites com VP - 11/09/25 - Aprovado com 2 alças (eliminar a alça com 5,1KM) – Resp.: @Daniel Pacheco De Andrade, revisitar projetos e enviar para implantação
qua 03/09/2025 08:49 - Jose Geraldo: Segue conforme solicitado.
	15 alvarás emitidos foram enviados por e-mail para Implantação em 08/08/25;
	12 sites HL5G o pagamento da taxa da Prefeitura será feito em 04/09/25, por favor, peço enviar o + breve possível ART de construção, cronograma e Crea do Engº responsável pela construção, previsão de emissão dos alvarás em até 15 dias úteis do envio desses 3 documentos.
sex 08/08/2025 14:58 - Jose geraldo: Thiago,
Boa tarde.
Em anexo 4 alvarás (Sites HL5D) emitidos pela Prefeitura de  Uberlândia.</t>
  </si>
  <si>
    <t>VALIDACAO DE DRAFT - ALTO CUSTO</t>
  </si>
  <si>
    <t>HL5D (500K)MGUAC</t>
  </si>
  <si>
    <t>17/11/2025 - E-mail enviado29/10/25 - Depende de ativar UNM-HL5D que as fibras estão em reparo</t>
  </si>
  <si>
    <t>IMPL-CADastro</t>
  </si>
  <si>
    <t>EM DRAFT</t>
  </si>
  <si>
    <t>HL5G (500K)MGUAV</t>
  </si>
  <si>
    <t>MGUMS-MGUPR-MGUMS</t>
  </si>
  <si>
    <t>13/01/2026 - Conforme informação Ricardo Breda : "Reparo concluído" - ALTERADO STATUS PARA ATIVO
02/12/25 - As duas alças apresentaram defeito, acionado reparo por email; 14/10/2025 -  Depende ativar UMS-HL5D ( Fibras em construção)</t>
  </si>
  <si>
    <t>M2025EST_MGUBJ_01</t>
  </si>
  <si>
    <t>HL5G (500K)MGUBJ</t>
  </si>
  <si>
    <t>M2025EST_MGLUN_01</t>
  </si>
  <si>
    <t>MGUMS-MGLUN-MGUMS</t>
  </si>
  <si>
    <t xml:space="preserve">16/12/2025 - Site ok topologia ajsutada com o Elder   / 03/12/25 - Equipe informa conclusão das fibras da segunda alça, mais não localizamos; 11/26/2025 - Foi entregue uma via de fibra mas precisa de duas porque o anel tem 3 elementos HL5G´s. </t>
  </si>
  <si>
    <t>HL5G (500K)MGLUN</t>
  </si>
  <si>
    <t>Radio pra redundancia = OK ( sent. LOR) não operacional </t>
  </si>
  <si>
    <t>M2025EST_MGUBN_01</t>
  </si>
  <si>
    <r>
      <t>MGCIN-MGUBN-</t>
    </r>
    <r>
      <rPr>
        <sz val="10"/>
        <color rgb="FFFF0000"/>
        <rFont val="Aptos Narrow"/>
        <family val="2"/>
      </rPr>
      <t>RD</t>
    </r>
  </si>
  <si>
    <t>05/11/2025 - Arthur: Obra era da Ondacom, foi cancelado o id pq a Ondacom falou que não tinha equipe no local pra atender, na correria passou a obra para a Linko.</t>
  </si>
  <si>
    <t xml:space="preserve">10/02/2026 - Atualizado prazo de proteção rádio conforme coluna "RÁDIO/PRAZO";
sex 14/11/2025 15:01 - GONINI: Ativo | sex 14/11/2025 15:06 - Alex Gonini: Boa Tarde Ricardo, 
A fibra foi ativa e coloquei na planilha do estruturante que está flat. Esse site consta na DPTX da Engenharia como dupla abordagem. Na planilha do estruturante constava a informação de proteção via rádio. </t>
  </si>
  <si>
    <t>HL5G (500K)MGUBN</t>
  </si>
  <si>
    <t>qua 03/09/2025 08:49 - Jose Geraldo: Segue conforme solicitado.
	15 alvarás emitidos foram enviados por e-mail para Implantação em 08/08/25;
	12 sites HL5G o pagamento da taxa da Prefeitura será feito em 04/09/25, por favor, peço enviar o + breve possível ART de construção, cronograma e Crea do Engº responsável pela construção, previsão de emissão dos alvarás em até 15 dias úteis do envio desses 3 documentos.</t>
  </si>
  <si>
    <t>10/17/2025 - O time de HL4 i(Adonias informou que vai ser um hot swap. Não tem ação de migração. / 16/09/2025 - Encaminhado o relátorio de conclusão das fibras para os responsáveis pelo HL4 avaliar o que sera feito</t>
  </si>
  <si>
    <t>HL4 (500K)MGUBR</t>
  </si>
  <si>
    <t>M2025EST_MGUQU_01</t>
  </si>
  <si>
    <r>
      <t>MGGML-MGUQU</t>
    </r>
    <r>
      <rPr>
        <sz val="10"/>
        <color rgb="FFFF0000"/>
        <rFont val="Aptos Narrow"/>
        <family val="2"/>
      </rPr>
      <t>-RD</t>
    </r>
    <r>
      <rPr>
        <sz val="10"/>
        <rFont val="Aptos Narrow"/>
        <family val="2"/>
      </rPr>
      <t xml:space="preserve"> </t>
    </r>
    <r>
      <rPr>
        <sz val="10"/>
        <color rgb="FFFF0000"/>
        <rFont val="Aptos Narrow"/>
        <family val="2"/>
      </rPr>
      <t>GML</t>
    </r>
  </si>
  <si>
    <t>HL5G (500K)MGUQU</t>
  </si>
  <si>
    <t>TATI</t>
  </si>
  <si>
    <t>HL5G (500K)MGUDA</t>
  </si>
  <si>
    <t>HL5G (500K)MGUMO</t>
  </si>
  <si>
    <t>leone</t>
  </si>
  <si>
    <t>MGVAC</t>
  </si>
  <si>
    <t>M2024EST_MGVAC_01</t>
  </si>
  <si>
    <t>sex 10/10/2025 08:52 - Luciana Cyrino: Prezados, bom dia!
@Arthur Monteiro Da Silva o site MG02M não tem nem WR, a engenharia de infra ainda não recebeu nenhuma demanda desse site.
qui 09/10/2025 09:52 - @Alysson Cristiano Vimieiro
@Rodolfo Alves Rocha
Bom dia.
Informo que obtemos a aprovação do custo para construção dessa obra no id – 544054 (Bucle Telemont)
Poderia nos informar sobre os próximos passos para construção , questão do acesso, aprovação do projeto em anexo pela Vale / autorização do mesmo para iniciarmos as atividades.
@Danilo Figueiredo Nery poderia confirmar o RFI desses sites MG02M e MGVAC.
sex 28/02/2025 13:06 - Rodolfo: Boa tarde...prezados, segue projeto com a mudança da rota.
Qualquer duvida estou a disposição.
20/07/2024 - Plan Estruturante PH 17/07 - "TBD"
06/03/2026 - PREDECESSOR MG02M, SITE DENTRO DA VALE - SEM ACESSO</t>
  </si>
  <si>
    <t>26/11/2025 - CANCELADO, SEM CONTRATO FECHADO ENTRE DETENTORA E VIVO ATÉ A DATA DE HOJE 26/11.</t>
  </si>
  <si>
    <t>HL5G (500K)MGUDD</t>
  </si>
  <si>
    <t>pendente vistoria por falta de acesso</t>
  </si>
  <si>
    <t>M2025EST_MGUXJ_01</t>
  </si>
  <si>
    <t>HL5G (500K)MGUXJ</t>
  </si>
  <si>
    <t>M2025EST_MGUES_01</t>
  </si>
  <si>
    <t>HL5G (500K)MGUES</t>
  </si>
  <si>
    <t>sex 12/09/2025 10:15 - Email Jeison: Aprovações de Sites com VP - 11/09/25 - Aprovado com 2 alças ( eliminar a alça de 3,7KM) – Resp.: @Daniel Pacheco De Andrade, revisitar projetos e enviar para implantação
qua 03/09/2025 08:49 - Jose Geraldo: Segue conforme solicitado.
	15 alvarás emitidos foram enviados por e-mail para Implantação em 08/08/25;
	12 sites HL5G o pagamento da taxa da Prefeitura será feito em 04/09/25, por favor, peço enviar o + breve possível ART de construção, cronograma e Crea do Engº responsável pela construção, previsão de emissão dos alvarás em até 15 dias úteis do envio desses 3 documentos.
sex 08/08/2025 14:58 - Jose geraldo: Thiago,
Boa tarde.
Em anexo 4 alvarás (Sites HL5D) emitidos pela Prefeitura de  Uberlândia.
13/05 - Necessário ajustar sinótico e OE conforme topologia do estruturante
13/11/2025 - Entregue FLAT, construção da proteção em construção, previsto 25/11/2025.</t>
  </si>
  <si>
    <t>29/11/25 - Ativo com duas alças falta construir a 3ª</t>
  </si>
  <si>
    <t>NORT / LINKO</t>
  </si>
  <si>
    <t>HL5D (500K)MGUAP</t>
  </si>
  <si>
    <t>M2025EST_MGUIO_01</t>
  </si>
  <si>
    <t>09/12/2025 - Não tem nenhuma FCU de gabinete, sem projeto e não consta na PMTS da Engenharia.</t>
  </si>
  <si>
    <t>CONST/FRMT FO</t>
  </si>
  <si>
    <t>HL5G (500K)MGUIO</t>
  </si>
  <si>
    <t>ter 14/10/2025 16:30 - Jose Geraldo: licença liberada.
02/10/2025 - Elaine Teams: licença prevista pra ser liberada 15/10/2025
qua 03/09/2025 08:49 - Jose Geraldo: 	12 sites HL5G o pagamento da taxa da Prefeitura será feito em 04/09/25, por favor, peço enviar o + breve possível ART de construção, cronograma e Crea do Engº responsável pela construção, previsão de emissão dos alvarás em até 15 dias úteis do envio desses 3 documentos.</t>
  </si>
  <si>
    <t>18/12/252 - As duas alças apresentou defeito acionado reparo por e-mail;</t>
  </si>
  <si>
    <t>HL5G (500K)MGUIP</t>
  </si>
  <si>
    <t>11/11/2025 - Rede OK Teste realizado com o Vitor /  15/10/25 - Defeito nas fibras acionado reparo por email; 04/06 - Depende ativar CJN-HL4 ( Fibras em construção) e CJN-HL5D ( Colocalizado)</t>
  </si>
  <si>
    <t>HL5G (500K)MGUJC</t>
  </si>
  <si>
    <t>HL5G (500K)MGUJI</t>
  </si>
  <si>
    <t>19/12/2025 - topologia alterada com o Elder  links ok -   16/12/2025 - Elder esteva no site e verficou que as duas fibras estão abertas.   - 01/12/25 - Única alça contruída com defeito, acionado reparo por email</t>
  </si>
  <si>
    <t>HL5G (500K)MGUJK</t>
  </si>
  <si>
    <t>HL5G (500K)MGUJR</t>
  </si>
  <si>
    <r>
      <t>MGGDN-MGUJS-</t>
    </r>
    <r>
      <rPr>
        <sz val="10"/>
        <color rgb="FFFF0000"/>
        <rFont val="Aptos Narrow"/>
        <family val="2"/>
      </rPr>
      <t>RD</t>
    </r>
  </si>
  <si>
    <t>17/11/2025 - Arthur: entregue pela Nort Solution.
qua 29/10/2025 09:47 - Elaine: segue em anexo o alvará de construção.
sex 12/09/2025 10:15 - Email: ENC: Aprovações de Sites com VP - 11/09/25 -- Aprovado Fibra + rádio reuso – Resp.: @Daniel Pacheco De Andrade, acertar projeto e enviar para implantação
qua 03/09/2025 08:49 - Jose Geraldo: 	12 sites HL5G o pagamento da taxa da Prefeitura será feito em 04/09/25, por favor, peço enviar o + breve possível ART de construção, cronograma e Crea do Engº responsável pela construção, previsão de emissão dos alvarás em até 15 dias úteis do envio desses 3 documentos.</t>
  </si>
  <si>
    <t>01/12/25- Ativo usando a fibra construida, proteção aguarda implantação do rádio</t>
  </si>
  <si>
    <t>HL5G (500K)MGUJS</t>
  </si>
  <si>
    <t>ter 11/11/2025 08:51 - Israel: em execução.
07/10/2025 - Israel: a iniciar.
06/10/2025 - Jose Geraldo: licença liberada.
02/10/2025 - Elaine Teams: licença prevista pra ser liberada 15/10/2025
qua 03/09/2025 08:49 - Jose Geraldo: 	12 sites HL5G o pagamento da taxa da Prefeitura será feito em 04/09/25, por favor, peço enviar o + breve possível ART de construção, cronograma e Crea do Engº responsável pela construção, previsão de emissão dos alvarás em até 15 dias úteis do envio desses 3 documentos.</t>
  </si>
  <si>
    <t>HL5G (500K)MGULA</t>
  </si>
  <si>
    <t>MGMIJ</t>
  </si>
  <si>
    <t>M2024EST_MGMIJ_01</t>
  </si>
  <si>
    <r>
      <t>MGEDO-MGMIJ-</t>
    </r>
    <r>
      <rPr>
        <sz val="10"/>
        <color rgb="FFFF0000"/>
        <rFont val="Aptos Narrow"/>
        <family val="2"/>
      </rPr>
      <t>RD</t>
    </r>
  </si>
  <si>
    <t>MGROS</t>
  </si>
  <si>
    <t>M2024EST_MGROS_01</t>
  </si>
  <si>
    <r>
      <t>MGSCN-MGROS+</t>
    </r>
    <r>
      <rPr>
        <sz val="10"/>
        <color rgb="FFFF0000"/>
        <rFont val="Aptos Narrow"/>
        <family val="2"/>
      </rPr>
      <t>RD</t>
    </r>
  </si>
  <si>
    <t>MGNLR</t>
  </si>
  <si>
    <t>M2024EST_MGNLR_01</t>
  </si>
  <si>
    <r>
      <t>MGVSJ-MGNLR-</t>
    </r>
    <r>
      <rPr>
        <sz val="10"/>
        <color rgb="FFFF0000"/>
        <rFont val="Aptos Narrow"/>
        <family val="2"/>
      </rPr>
      <t>RD</t>
    </r>
  </si>
  <si>
    <t>REDE ENTREGUE SEM PROTEÇÃO TOPOLOGIA ESTRUT - CFO + ROLLOUT</t>
  </si>
  <si>
    <t>11/11/2025 - Rede ok testado com o Vitor . / 17/10/2025 - Uma alça com defeito nas fibras acionado reparo por email; 15/10/25 - Ajustar sinótico precisa definiar as portas que usar em USO-HL4. Conforme email do Gustavo Rosa USO não vai ter HL5D, fazer a conexões direto com USO-HL4</t>
  </si>
  <si>
    <t>HL5G (500K)MGULB</t>
  </si>
  <si>
    <t>MGUSO-MGAVN-MGUBR</t>
  </si>
  <si>
    <t>05/11/2025 - Draft aprovado pelo VP em 589998 - em R$ 29.411,79
sex 12/09/2025 10:15 - Jeison: Aprovado Fibra + rádio reuso: Resp.: (@Daniel Pacheco De Andrade e @Felipe Tozetto Taveiro) favor dar as tratativas na DPTX e projetos para implantação
sex 08/08/2025 14:58 - Jose Geraldo: Thiago, Boa tarde.
Em anexo 4 alvarás (Sites HL5D) emitidos pela Prefeitura de  Uberlândia.
ter 15/07/2025 14:19 - Jose Geraldo: Arthur,
Boa tarde.
Conforme descrito no e-mail abaixo, a Prefeitura de Uberlândia solicitou informar o início dos serviços referentes ao site MGAVN.
Dessa forma, peço enviar e-mail para o Engº Marcos (com cópia para os envolvidos), contendo a ART de Obras e cronograma, com isso o Engº Marcos seguirá com o processo de aprovação do projeto e emissão da autorização de obras.</t>
  </si>
  <si>
    <t>HL5D (500K)MGAVN</t>
  </si>
  <si>
    <t>HL5G (500K)MGULZ</t>
  </si>
  <si>
    <t>sex 08/08/2025 14:58 - Jose geraldo: Thiago,
Boa tarde.
Em anexo 4 alvarás (Sites HL5D) emitidos pela Prefeitura de  Uberlândia.
26/07/2025 - Fernando Whats: concluído</t>
  </si>
  <si>
    <t xml:space="preserve">seg 10/11/2025 18:01 - Alex: ativo | topologia: MGUBR (HL4-01) --MGUMH—MGUBR (Hl4-02)
07/10/25 - As duas alças apresentou defeito, acionado reparo por email; </t>
  </si>
  <si>
    <t>HL5D (500K)MGUMH</t>
  </si>
  <si>
    <t>MGNSD</t>
  </si>
  <si>
    <r>
      <t>MGNLV-MGNSD-</t>
    </r>
    <r>
      <rPr>
        <sz val="10"/>
        <color rgb="FFFF0000"/>
        <rFont val="Aptos Narrow"/>
        <family val="2"/>
      </rPr>
      <t>RD</t>
    </r>
  </si>
  <si>
    <t>qua 06/08/2025 16:15 - Victor: proteção inviavel pra fibra, Canalização 3,6km - R$ 330MIL</t>
  </si>
  <si>
    <t>M2025EST_MGUMN_01</t>
  </si>
  <si>
    <r>
      <t>MGCJN-MGUMN</t>
    </r>
    <r>
      <rPr>
        <sz val="10"/>
        <color rgb="FFFF0000"/>
        <rFont val="Aptos Narrow"/>
        <family val="2"/>
      </rPr>
      <t>-</t>
    </r>
    <r>
      <rPr>
        <sz val="10"/>
        <color rgb="FF00B050"/>
        <rFont val="Aptos Narrow"/>
        <family val="2"/>
      </rPr>
      <t>RD UCN</t>
    </r>
  </si>
  <si>
    <t>03/06 - ARTHUR: REDE ENTREGUE CONFORME TOPOLOGIA ESTRUTURANTE</t>
  </si>
  <si>
    <t>04/06 - Depende ativar CJN-HL4 ( Fibras em construção) e CJN-HL5D ( Colocalizado)</t>
  </si>
  <si>
    <t>HL5G (500K)MGUMN</t>
  </si>
  <si>
    <t>MGSVC</t>
  </si>
  <si>
    <t>M2024EST_MGSVC_01</t>
  </si>
  <si>
    <r>
      <rPr>
        <sz val="10"/>
        <color rgb="FF000000"/>
        <rFont val="Aptos Narrow"/>
        <family val="2"/>
      </rPr>
      <t>MGSCN-MGSVC-</t>
    </r>
    <r>
      <rPr>
        <sz val="10"/>
        <color rgb="FFFF0000"/>
        <rFont val="Aptos Narrow"/>
        <family val="2"/>
      </rPr>
      <t>RD</t>
    </r>
  </si>
  <si>
    <t>06/01/2025 - Matheus: será realizado a vistoria no dia 07/01.
16/12/2024 - Arthur: recebido projeto revisado</t>
  </si>
  <si>
    <t>05/11/2025 - Arthur: em batimento vimos que na PVCO nao refletiu o custo aprovado em 2 alças, EPS tb nao tinha postado o draft atual com 2 alças. Nao sabemos o valor que está para construir.
sex 12/09/2025 10:15 - Email: ENC: Aprovações de Sites com VP - 11/09/25 | Aprovado com 2 alças (elimina a 3ª alça de 4,5KM e reduzir o traçado da 1ª alça  e mantém a 2ª alça – Resp.: @Daniel Pacheco De Andrade, revisitar projetos e enviar para implantação
qua 03/09/2025 08:49 - Jose Geraldo: Segue conforme solicitado.
	15 alvarás emitidos foram enviados por e-mail para Implantação em 08/08/25;
	12 sites HL5G o pagamento da taxa da Prefeitura será feito em 04/09/25, por favor, peço enviar o + breve possível ART de construção, cronograma e Crea do Engº responsável pela construção, previsão de emissão dos alvarás em até 15 dias úteis do envio desses 3 documentos.
sex 08/08/2025 14:58 - Jose geraldo: Thiago,
Boa tarde.
Em anexo 4 alvarás (Sites HL5D) emitidos pela Prefeitura de  Uberlândia.</t>
  </si>
  <si>
    <t>HL5D (500K)MGGDN</t>
  </si>
  <si>
    <t>M2025EST_MGUMR_01</t>
  </si>
  <si>
    <t>HL5G (500K)MGUMR</t>
  </si>
  <si>
    <t>sex 19/09/2025 12:30 - lUIZ nORT: @ thiago.campanucci@telefonica.com,
 em analisar de campo, vimos que os postes do site MGUMS se encontra do mesmo lado da calcada, 
então não consideramos o MD solicitado no projeto iniciar.
 Estamos considerando o lançamento no aéreo das duas alças ate a frente do site.
sex 12/09/2025 10:15 - Email:  Aprovações de Sites com VP - 11/09/25 --- Aprovado com 2 alças ( eliminar a alça de 9KM) – Resp.: @Daniel Pacheco De Andrade, revisitar projetos e enviar para implantação
sex 08/08/2025 14:58  - Jose Geraldo: Thiago,
Boa tarde.
Em anexo 4 alvarás (Sites HL5D) emitidos pela Prefeitura de  Uberlândia. Site entregue. Minuta em 31/10/2025</t>
  </si>
  <si>
    <t xml:space="preserve">10/11/2025 - Site ativo no dia 09/11/25 e migrado hoje. </t>
  </si>
  <si>
    <t>HL5D (500K)MGUMS</t>
  </si>
  <si>
    <t>18/07/2025 - Arthur: CONSTRUÍDO EM 2024 NA MESMA TOPOLOGIA E HIERARQUIA 2025</t>
  </si>
  <si>
    <t>HL4_2025MGSDE</t>
  </si>
  <si>
    <t>MGGTC</t>
  </si>
  <si>
    <t>M2025EST_MGGTC_01</t>
  </si>
  <si>
    <t>MGOCP-MGGTC-MGOCP</t>
  </si>
  <si>
    <t>seg 01/09/2025 11:15 - Marcio: Thiago, Bom dia!!
Ao acessar o site BGV para lançamento do cabo conforme previsto no ID 549060 a sindica Sra Geogerte solicitou retirada de alguns equipamentos (desativados) da vivo que estão no local .
Informa que já acionou a vivo e não teve resposta, liberou nossa entrada para lançamento do cabo e só permitirá novo acesso depois que tiver o retorno do chamado dela.
Contato da sindica – 033999216055 
Dependemos desse retorno para da seguimento na obra
ter 24/06/2025 16:37 - Arthur: @Felipe Tozetto Taveiro
@Jose Luiz Alves Da Maia Junior
Srs, boa tarde.
Diante do exposto abaixo, por motivo de TX, estou alterando o status desse site no controle do estruturante para: FORA DO ESCOPO, uma vez que RF está com nova previsão para Setembro.
ter 24/06/2025 13:52 - Luciana: O RFI foi alterado para Setembro.
Site ainda em processo de licenciamento com previsão de finalizar somente em Agosto.
ter 20/05/2025 18:20 - Luciana: @Arthur Monteiro Da Silva site em processo de licenciamento.
Previsto RFI com gabinete para 17/07/25
ter 20/05/2025 10:50 - Marcio: Jossef,Conforme falamos esse site não existe no local . Site sem infra programado para julho, favor reprogramar data de entrega
20/05/2025 - Joseff: SN, problema com infra/gabinete. De acordo com a Thais, a sharing está prevista somente pra Julho.</t>
  </si>
  <si>
    <t>HL5-G (300K)MGGTC</t>
  </si>
  <si>
    <t>M2025EST_MGOSC_01</t>
  </si>
  <si>
    <t>DESATIVADO</t>
  </si>
  <si>
    <t>ter 11/11/2025 08:51 - Israel: FORMATAÇÃO CONCLUIDA - SEM ACESSO AO SITE MGOSC
sex 13/06/2025 11:26 - Victor Baptista: Na verdade não há emenda neste local, foi um equívoco na hora de repintar os cabos.
Se trata de utilização de cabo previsto no projeto do site MGOSD.
O projeto do MGOSC foi arrumado e anexado como 2ª Emissão no PPI.</t>
  </si>
  <si>
    <t>01/12/2025 - Site desativado no science</t>
  </si>
  <si>
    <t>HL5G (500K)MGOSC</t>
  </si>
  <si>
    <t>M2025EST_MGJIR_01</t>
  </si>
  <si>
    <t>HL5D_2025MGJIR</t>
  </si>
  <si>
    <t xml:space="preserve">1.	Metro (HL4/HL5D/HL5G) = HL5D OK, HL5G instalado fisicamente e não ativado.
2.	Organização FO = OK
3.	Identificação = OK 
4.	Bateria Lítio Existente = 0 
</t>
  </si>
  <si>
    <t>M2025EST_MGUNM_01</t>
  </si>
  <si>
    <t>sex 08/08/2025 14:58 - Jose geraldo: Thiago,
Boa tarde.
Em anexo 4 alvarás (Sites HL5D) emitidos pela Prefeitura de  Uberlândia.
16/07/2025 - Arthur: 2 alças entregue no id da Ondacom, a Telemont construirá a 3° alça.</t>
  </si>
  <si>
    <t>11/11/2025 - Site ok testado com o Vitor. Não gerou TA. / 17/10/25 - Duas alças com defeito acionado reparo por email</t>
  </si>
  <si>
    <t>HL5D (500K)MGUNM</t>
  </si>
  <si>
    <t>29/11/25 - Ativo com três alças</t>
  </si>
  <si>
    <t>HL5D (500K)MGUFU</t>
  </si>
  <si>
    <t>M2025EST_MGUOM_01</t>
  </si>
  <si>
    <r>
      <t>MGUMS-MUOM</t>
    </r>
    <r>
      <rPr>
        <sz val="10"/>
        <color rgb="FFFF0000"/>
        <rFont val="Aptos Narrow"/>
        <family val="2"/>
      </rPr>
      <t>-RD</t>
    </r>
    <r>
      <rPr>
        <sz val="10"/>
        <rFont val="Aptos Narrow"/>
        <family val="2"/>
      </rPr>
      <t xml:space="preserve"> </t>
    </r>
    <r>
      <rPr>
        <sz val="10"/>
        <color rgb="FFFF0000"/>
        <rFont val="Aptos Narrow"/>
        <family val="2"/>
      </rPr>
      <t>UMS</t>
    </r>
  </si>
  <si>
    <t>HL5G (500K)MGUOM</t>
  </si>
  <si>
    <t>M2025EST_MGUOR_01</t>
  </si>
  <si>
    <t>MGUSO-MGUOR--MGUSO</t>
  </si>
  <si>
    <t>11/11/2025 - A fibra  está ok (testado com o Vitor) - Uma alça com defeito nas fibras acionado reparo por email;15/10/25 - Ajustar sinótico conforme topologia do estruturante M2025EST_MGUOR_01 (USO-UOR-USO). Conforme email do Gustavo Rosa USO não vai ter HL5D, fazer a conexões direto com USO-HL4</t>
  </si>
  <si>
    <t>HL5G (500K)MGUOR</t>
  </si>
  <si>
    <t>M2025EST_MGJSM_01</t>
  </si>
  <si>
    <t>HL5D_2025MGJSM</t>
  </si>
  <si>
    <t xml:space="preserve">1.	Metro (HL4/HL5D/HL5G) = HL5D / HL5G OK
2.	Organização FO = OK
3.	Identificação = OK 
4.	Bateria Lítio Existente = 00
</t>
  </si>
  <si>
    <t>26/07/2025 - Fernando Whats: concluído parcial</t>
  </si>
  <si>
    <t>21/08/25 - Fibras manobradas</t>
  </si>
  <si>
    <t>HL5D (500K)MGUPB</t>
  </si>
  <si>
    <t>16/06/2025  - Arthur: site foi remanejado para MGOSD</t>
  </si>
  <si>
    <t>HL5G (500K)MGUPD</t>
  </si>
  <si>
    <t xml:space="preserve">qua 15/10/2025 11:48 - Alaender: 
Bom dia !
Ratificando , Campo enviou informações no grupo errado. Adicional é no ID566400 conforme obra descrita abaixo 
SITE-VIVO 566400 MGUMS-MGUPN-MGUMS UBERLÂNDIA
sex 10/10/2025 10:57 - Alaender: Prezados,
Na construção do site UPN nos deparamos com cabo do DGO cortado de baixo do gabinete. Precisamos do de acordo para refazer as 24 terminações.
</t>
  </si>
  <si>
    <t>11/13/2025 - Fibra ok testado com o Vitor . 29/10/2025 - Depende ativar UMS-HL5D ( Fibras em construção)</t>
  </si>
  <si>
    <t>HL5G (500K)MGUPN</t>
  </si>
  <si>
    <t>06/10/2025 - JOse Geraldo: licença liberada
02/10/2025 - Elaine Teams: licença prevista pra ser liberada 15/10/2025
qua 03/09/2025 08:49 - Jose Geraldo: 	12 sites HL5G o pagamento da taxa da Prefeitura será feito em 04/09/25, por favor, peço enviar o + breve possível ART de construção, cronograma e Crea do Engº responsável pela construção, previsão de emissão dos alvarás em até 15 dias úteis do envio desses 3 documentos.</t>
  </si>
  <si>
    <t>16/12/25 - Defeito nas duas alça UTP x TBN e TBN x UBM; 03/12/25 - Alça UTP-TBN com defeito acionado reparo por email; 02/12/25 - Aguardando liberação de acesso ATC prev. 05/12</t>
  </si>
  <si>
    <t>HL5G (500K)MGTBN</t>
  </si>
  <si>
    <t>qua 15/10/2025 11:06 - Alaender: Bom dia !
@Thiago,
Conforme evidencia abaixo houve poda de árvore da companhia de energia na data de ontem 15/10 rompendo a fibra. Será necessário mais um adicional de 2 caixa de emenda 24FO e  150 metros de cabo 24FO.
qua 08/10/2025 17:43 - Alaender: Thiago,
Conforme conversado rota 100% percorrida. Identificamos mais um ponto de rompimento sendo necessário adicional de mais duas caixas de emenda a ser agregada a primeira solicitação . Gentileza sinalizar concordância .
qua 08/10/2025 14:33 - Alaender: Boa tarde !
@Thiago,
Peço autorização para adicional de duas caixas de emendas para construção do MGUTP-MGUSA-MGUTP ID 566395-555409. Durante formatação nos deparamos com dois rompimentos próximos ao site USA conforme evidencias abaixo.
07/10/2025 - Israel: inicio previsto para 08/10.</t>
  </si>
  <si>
    <t>HL5G (500K)MGUSA</t>
  </si>
  <si>
    <t>15/10/25 - Ajustar sinótico conforme topologia do estruturante M2025EST_MGUSE_01 (USO-USE-USO). Conforme email do Gustavo Rosa USO não vai ter HL5D, fazer a conexões direto com USO-HL4</t>
  </si>
  <si>
    <t>HL5G (500K)MGUSE</t>
  </si>
  <si>
    <t>ter 11/11/2025 09:51 - Alex Gonini: PARA: MGUSO-MGUSM-MGUSO
17/10/2025 - Duas alças com defeito acionado reparo por email; 15/10/25 - Ajustar sinótico conforme topologia do estruturante M2025EST_MGUSM_01 (USO-USM-USO). Conforme email do Gustavo Rosa USO não vai ter HL5D, fazer a conexões direto com USO-HL4</t>
  </si>
  <si>
    <t>HL5G (500K)MGUSM</t>
  </si>
  <si>
    <t>qua 03/09/2025 08:49 - Jose Geraldo: Segue conforme solicitado.
	15 alvarás emitidos foram enviados por e-mail para Implantação em 08/08/25;
	12 sites HL5G o pagamento da taxa da Prefeitura será feito em 04/09/25, por favor, peço enviar o + breve possível ART de construção, cronograma e Crea do Engº responsável pela construção, previsão de emissão dos alvarás em até 15 dias úteis do envio desses 3 documentos.
sex 08/08/2025 14:58 - Jose geraldo: Thiago,
Boa tarde.
Em anexo 4 alvarás (Sites HL5D) emitidos pela Prefeitura de  Uberlândia.
30/03/2026 - 3 ALÇA construída e ATIVA.</t>
  </si>
  <si>
    <t>15/10/25 - Ativo com duas alças a terceira apresentou defeito, acionado reparo por email</t>
  </si>
  <si>
    <t>HL4 (500K)MGUSO</t>
  </si>
  <si>
    <t>M2024EST_MGACI_01</t>
  </si>
  <si>
    <t>16/06/2025 - Arthur: status até entação era REPARO FO</t>
  </si>
  <si>
    <t>31/03  - Uma alça com defeito nas fibras, acionado rede externa; 22/02- Porta 9/2/4  em UBR-HL4-01 é 1G e porta  10/2/5 em UBR-HL4-01 esta ocupada</t>
  </si>
  <si>
    <t>M2025EST_MGV01_01</t>
  </si>
  <si>
    <t>HL5D_2025MGV01</t>
  </si>
  <si>
    <t>M2025EST_MGJFO_01</t>
  </si>
  <si>
    <t>HL5D_2025MGJFO</t>
  </si>
  <si>
    <t xml:space="preserve">1.	Metro (HL4/HL5D/HL5G) = HL5D e HL5G  OK
2.	Organização FO = OK
3.	Identificação = OK 
4.	Todos os serviços migrados para o Gabinete da Detentora.
5.	Bateria Lítio Existente = 05 ( Infra pertence  a  detentora)
</t>
  </si>
  <si>
    <t>MGUNM-MGUSP-MGUNM</t>
  </si>
  <si>
    <t>HL5G (500K)MGUSP</t>
  </si>
  <si>
    <t>MGUNM-MGUSU-MGUNM</t>
  </si>
  <si>
    <t>HL5G (500K)MGUSU</t>
  </si>
  <si>
    <t>15/10/25 - Ajustar sinótico conforme topologia do estruturante M2025EST_MGUSZ_01 (USO-USZ-USO). Conforme email do Gustavo Rosa USO não vai ter HL5D, fazer a conexões direto com USO-HL4</t>
  </si>
  <si>
    <t>HL5G (500K)MGUSZ</t>
  </si>
  <si>
    <t>HL5G (500K)MGUTB</t>
  </si>
  <si>
    <t>HL4_MGJFG</t>
  </si>
  <si>
    <r>
      <t>1. Metro (HL4/HL5D/HL5G) =</t>
    </r>
    <r>
      <rPr>
        <sz val="11"/>
        <color rgb="FF000000"/>
        <rFont val="Aptos"/>
        <family val="2"/>
      </rPr>
      <t>HL4/HL5D</t>
    </r>
  </si>
  <si>
    <r>
      <t>MGJRB-MGJEN-</t>
    </r>
    <r>
      <rPr>
        <sz val="10"/>
        <color rgb="FFFF0000"/>
        <rFont val="Aptos Narrow"/>
        <family val="2"/>
      </rPr>
      <t>RD JRB</t>
    </r>
  </si>
  <si>
    <t>CONDOMINIO</t>
  </si>
  <si>
    <t>11/12/25 - Ativo usando a alça de FO construida pedente radio da proteção</t>
  </si>
  <si>
    <t>HL5G_2025MGJEN</t>
  </si>
  <si>
    <t>ENTREGUE NO ID METRO 2024</t>
  </si>
  <si>
    <t>HL5G_2025MGJBB</t>
  </si>
  <si>
    <t>M2025EST_MGUGR_01</t>
  </si>
  <si>
    <r>
      <t>MGJFB-MGUGR-</t>
    </r>
    <r>
      <rPr>
        <sz val="10"/>
        <color rgb="FFEE0000"/>
        <rFont val="Aptos Narrow"/>
        <family val="2"/>
      </rPr>
      <t>RD</t>
    </r>
    <r>
      <rPr>
        <sz val="10"/>
        <rFont val="Aptos Narrow"/>
        <family val="2"/>
      </rPr>
      <t xml:space="preserve"> </t>
    </r>
    <r>
      <rPr>
        <sz val="10"/>
        <color rgb="FFFF0000"/>
        <rFont val="Aptos Narrow"/>
        <family val="2"/>
      </rPr>
      <t>JFB</t>
    </r>
  </si>
  <si>
    <t>20KM + 80 POSTES DIVIDIR CUSTRO ENTRE MGFIL-MGFLG-MGUGR; PONTA DE REDE</t>
  </si>
  <si>
    <t>29/11/25 - Ativo, a proteção dependete de ativar o enlace de radio UGR-JFB</t>
  </si>
  <si>
    <t>HL5G_2025MGUGR</t>
  </si>
  <si>
    <t>4. Bateria Lítio Existente = bateria estacionaria da SW</t>
  </si>
  <si>
    <t>HL4_IVA</t>
  </si>
  <si>
    <r>
      <t>MGJFG-MGIVA-</t>
    </r>
    <r>
      <rPr>
        <sz val="10"/>
        <color rgb="FFFF0000"/>
        <rFont val="Aptos Narrow"/>
        <family val="2"/>
      </rPr>
      <t>MGJFG</t>
    </r>
  </si>
  <si>
    <t>05/11/2025 - Draft somente da 3° alça em alto custo | 100% CANALIZADO.</t>
  </si>
  <si>
    <t>HL4_2025MGIVA</t>
  </si>
  <si>
    <t>5. Radio pra redundancia = 00 </t>
  </si>
  <si>
    <t>HL5G_2025MGBRB</t>
  </si>
  <si>
    <t>HL5G_2025MGJBP</t>
  </si>
  <si>
    <t xml:space="preserve">1.	Metro (HL4/HL5D/HL5G) = HL5G OK
2.	Organização FO = OK
3.	Identificação = OK 
4.	Bateria Lítio Existente = GAB. 1 ( HL5G, LTE,5G) 04  –  GAB.02( 3G) bateria de chumbo.
</t>
  </si>
  <si>
    <t>M2025EST_MGJAU_01</t>
  </si>
  <si>
    <t>MGCTP-MGJAU-MGCTP</t>
  </si>
  <si>
    <t>11/21/2025 - Site ativo com o Marcelo.  14/11/25 - As duas alças apresentou defeito, acionado reparo por emai; 12/09/25 - Depende de ativar CTP-HL4</t>
  </si>
  <si>
    <t>HL5D_2025MGJAU</t>
  </si>
  <si>
    <t>18/07/2025 - Arthur: ativo no estruturante de 2024, não recebemos ID metro 2025, então não teremos como revalidar Ids.</t>
  </si>
  <si>
    <t>HL5G_2025MGOVS</t>
  </si>
  <si>
    <t>HL5G_2025MGJVO</t>
  </si>
  <si>
    <t>MGVMN</t>
  </si>
  <si>
    <r>
      <t>MGVSV-MGVMN</t>
    </r>
    <r>
      <rPr>
        <sz val="10"/>
        <color rgb="FFFF0000"/>
        <rFont val="Aptos Narrow"/>
        <family val="2"/>
      </rPr>
      <t>-RD</t>
    </r>
  </si>
  <si>
    <t>seg 25/08/2025 12:17 - Atlas: Boa tarde,
É viável a proteção assimétrica do site MGVMN.
Topologia : MGVSV-MGVMN-MGVSV ( RD ).
LD já disparado para execução ; Solução já alterada na DPTX.
sex 22/08/2025 15:55 - Tozetto: Jeison, este caso não foi solicitado estudo para validar se haveria visada.
@Atlas Carvalho Junior, verifique se ha possibilidade de realizar proteção via rádio entre MGVMN - MGAEN e se há possibilidade de reuso com este enlace abaixo.
Sendo viável, favor realizar a troca em DPTX, Sinóptico e OE's e realizar o disparo para execução desta obra e aprovação do VP mediante T2 carregada.
Prazo para retorno: 25/08/25
sex 22/08/2025 15:11 - Jeison: Tozetto, Boa tarde!
 O site abaixo o Juan pediu para colocar rádio:
James,
Favor verificar qual a melhor rota, para seguir com a alça de fibra (colocar dentro do custo); e enviar para aprovação da PVCO.
qui 21/08/2025 17:13 - Felipe Carneiro: 
Arthur, Boa Tarde!
Segue em anexo a ART de execução referente à obra em questão, já assinada pelo responsável técnico da Telemont.
Necessário assinatura por parte do responsável técnico da VIVO para continuidade do processo.
sex 01/08/2025 14:45 - Thiago: &lt;-- 01/08/2025 14:44:37 -- &gt; G0058018-ARTHUR MONTEIRO DA SILVA -TELEFONICA ), a travessia na rodovia 262, o cabo que esta atravessando hoje esta colado na alta tensão(relato do Israel Telemont). Diante ao exposto teríamos que prever uma canalização MND para travessia desse ponto. @ISRAEL ROBERTO DA CRUZ inserir as evidencias o impeditivo dessa travessia. ________________________________________________________________________________ &lt;-- 09/06/2025 10:57:17 -- &gt; G0058018-ARTHUR MONTEIRO DA SILVA -TELEFONICA Anexado email "OUTROS" indicando a a dificuldade decorrente da travessia na BR262 de forma que será necessário solicitar junto aos órgãos competente a autorização e paralização da via durante a travessia. Ou será necessário mudança do projeto. ________________________________________________________________________________ &lt;-- 13/02/2025 15:59:47 -- &gt; G0058018-ARTHUR MONTEIRO DA SILVA -TELEFONICA PROJETO NAO LOCALIZADO NO PPI ________________________________________________________________________________ 
ter 10/06/2025 14:46 - PROTOCOLO DA PREFEITURA
qui 05/06/2025 14:24 - Israel: Arthur e Joseff, 
Ao realizar a construção do Site MGVMN nos deparamos com a dificuldade decorrente da travessia na BR262 de forma que será necessário solicitar junto aos órgãos competente a autorização e paralização da via durante a travessia. Ou será necessário mudança do projeto.
SITE-VIVO 548966 MGVSV-MGVMN-MGVSV UBERABA</t>
  </si>
  <si>
    <t>05/09/25 - Ativo sem proteção usando a FO contruída, proteção aguardando obra do rádio. A ativação sem a proteção foi autorizado pelo Albert Kurata por email.</t>
  </si>
  <si>
    <t>VALIDAR PRAZO RÁDIO</t>
  </si>
  <si>
    <t>HL5-G (300K)MGVMN</t>
  </si>
  <si>
    <t>HL5G_2025MGJZE</t>
  </si>
  <si>
    <t xml:space="preserve">1.	Metro (HL4/HL5D/HL5G) = HL5G OK
2.	Organização FO = OK
3.	Identificação = OK 
4.	Bateria Lítio Existente = 0 
5.	Possui SWA – B2B
</t>
  </si>
  <si>
    <t>M2025EST_MGVSV_01</t>
  </si>
  <si>
    <t>MGFEU-MGVSV-MGFEU / MGVSV-MGFEU</t>
  </si>
  <si>
    <t>26/05/2025 - Rede entregue conforme topologia estruturante
20/05/2025 - Dependia da aprovação do MGVSV</t>
  </si>
  <si>
    <t>HL5-D (300K)MGVSV</t>
  </si>
  <si>
    <t>MGJJA</t>
  </si>
  <si>
    <t>M2025EST_MGJJA_01</t>
  </si>
  <si>
    <t>MGJIR-MGJJA-MGJIR</t>
  </si>
  <si>
    <t>HL5G_2025MGJJA</t>
  </si>
  <si>
    <t xml:space="preserve">1.	Metro (HL4/HL5D/HL5G) = HL5G OK
2.	Organização FO = OK
3.	Identificação = OK
4.	Bateria Lítio Existente = 00
5.	Radio pra redundancia = 00 </t>
  </si>
  <si>
    <t xml:space="preserve">MGFEU-MGLOU-MGFEU </t>
  </si>
  <si>
    <t>seg 09/06/2025 08:51 - Thiago Moraes (time Projetos): @Gustavo De Carvalho Rosa, bom dia!
Não acompanhei o processo, mas pelo que sei a terceira via foi removida do projeto devido alto custo da obra assim como a terceira via do MGOEN onde os 2 compartilhariam da mesma rota.
20/05/2025 - Dependia da aprovação do MGVSV</t>
  </si>
  <si>
    <t>29/05 - Depende de ativar FEU-HL4 ( Pendente material e projeto)</t>
  </si>
  <si>
    <t>HL5-D (300K)MGLOU</t>
  </si>
  <si>
    <t>M2025EST_MGJRB_01</t>
  </si>
  <si>
    <t>11/12/25 - Ativo com tres alças</t>
  </si>
  <si>
    <t>HL5D_2025MGJRB</t>
  </si>
  <si>
    <t xml:space="preserve">
1.	Metro (HL4/HL5D/HL5G) = HL5G OK
2.	Organização FO = OK
3.	Identificação = OK
4.	Bateria Lítio Existente = 03 (Ericson) 
5.	Radio pra redundância =  00
6.      Situação Gabinete= gabinete deve ser retirado do espaço confinado.
7.	SWA=N/C
</t>
  </si>
  <si>
    <t>Gustavo Rosa: Vou retirar o site MGJXT, consta como cancelado no Sciense e não há obra na PMTS RAN. Já falei com o Thiago Marques.</t>
  </si>
  <si>
    <t>HL5G_2025MGJXT</t>
  </si>
  <si>
    <t>MGJTT</t>
  </si>
  <si>
    <t>M2024EST_MGJTT_01</t>
  </si>
  <si>
    <r>
      <t>MGJRC-MGJTT-</t>
    </r>
    <r>
      <rPr>
        <sz val="10"/>
        <color rgb="FFFF0000"/>
        <rFont val="Aptos Narrow"/>
        <family val="2"/>
      </rPr>
      <t>RD</t>
    </r>
  </si>
  <si>
    <t>PREDECESSORA RE</t>
  </si>
  <si>
    <t>GERAR SINÓPTICO</t>
  </si>
  <si>
    <t>MGSMV</t>
  </si>
  <si>
    <r>
      <t>MGEDO-MGSMV-</t>
    </r>
    <r>
      <rPr>
        <sz val="10"/>
        <color rgb="FFFF0000"/>
        <rFont val="Aptos Narrow"/>
        <family val="2"/>
      </rPr>
      <t>RD</t>
    </r>
  </si>
  <si>
    <t>qua 06/08/2025 16:15 - Victor: proteção inviavel pra fibra, ALÇA A 6,4KM  e ALÇA B 8,6KM valor estimado R$65MIL</t>
  </si>
  <si>
    <t>MGSRQ</t>
  </si>
  <si>
    <t>M2023EST_MGSRQ_01</t>
  </si>
  <si>
    <r>
      <t>MGEDO-MGSRQ+</t>
    </r>
    <r>
      <rPr>
        <sz val="10"/>
        <color rgb="FFFF0000"/>
        <rFont val="Aptos Narrow"/>
        <family val="2"/>
      </rPr>
      <t>RD</t>
    </r>
  </si>
  <si>
    <t>MGPRS</t>
  </si>
  <si>
    <t>M2024EST_MGPRS_01</t>
  </si>
  <si>
    <r>
      <t>MGFEN-MGPRS-</t>
    </r>
    <r>
      <rPr>
        <sz val="10"/>
        <color rgb="FFFF0000"/>
        <rFont val="Aptos Narrow"/>
        <family val="2"/>
      </rPr>
      <t>RD</t>
    </r>
  </si>
  <si>
    <t>IMPL. MOVEL</t>
  </si>
  <si>
    <t>INFRA/GABINETE</t>
  </si>
  <si>
    <t>MGPTA</t>
  </si>
  <si>
    <r>
      <t>MGFEN-MGPTA-</t>
    </r>
    <r>
      <rPr>
        <sz val="10"/>
        <color rgb="FFFF0000"/>
        <rFont val="Aptos Narrow"/>
        <family val="2"/>
      </rPr>
      <t>RD</t>
    </r>
  </si>
  <si>
    <t>qua 06/08/2025 16:15 - Victor: proteção inviavel pra fibra, Canalização MD 0,6km + 0,2 MND / Area de Sombra - r$ 162mil</t>
  </si>
  <si>
    <t>MGSPG</t>
  </si>
  <si>
    <t>M2023_MGSPG_01</t>
  </si>
  <si>
    <r>
      <t>MGTAN-MGSPG-</t>
    </r>
    <r>
      <rPr>
        <sz val="10"/>
        <color rgb="FFFF0000"/>
        <rFont val="Aptos Narrow"/>
        <family val="2"/>
      </rPr>
      <t>RD</t>
    </r>
  </si>
  <si>
    <t>MGRGT</t>
  </si>
  <si>
    <t>M2024EST_MGRGT_01</t>
  </si>
  <si>
    <r>
      <t>MGFEN-MGRGT-</t>
    </r>
    <r>
      <rPr>
        <sz val="10"/>
        <color rgb="FFFF0000"/>
        <rFont val="Aptos Narrow"/>
        <family val="2"/>
      </rPr>
      <t>RD</t>
    </r>
  </si>
  <si>
    <t>APROVADO HQ</t>
  </si>
  <si>
    <t>M2025EST_MGJFI_01</t>
  </si>
  <si>
    <t>HL5G_2025MGJFI</t>
  </si>
  <si>
    <t>HL5G_2025MGJFP</t>
  </si>
  <si>
    <t xml:space="preserve">1.	Metro (HL4/HL5D/HL5G) =HL5G OK
2.	Organização FO = OK
3.	Identificação = OK
4.	Bateria Lítio Existente = 00
5.	Radio pra redundancia = 00 </t>
  </si>
  <si>
    <t>M2025EST_MGJOM_01</t>
  </si>
  <si>
    <t>HL5G_2025MGJOM</t>
  </si>
  <si>
    <t xml:space="preserve">1.	Metro (HL4/HL5D/HL5G) = HL5G OK
2.	Organização FO = OK
3.	Identificação = OK 
4.	Bateria Lítio Existente = 02
</t>
  </si>
  <si>
    <t>HL5G_2025MGAPD</t>
  </si>
  <si>
    <t xml:space="preserve">1.	Metro (HL4/HL5D/HL5G) = HL5D  OK
2.	Organização FO = OK
3.	Identificação = OK 
4.	Bateria Lítio Existente = 05
</t>
  </si>
  <si>
    <t>HL5G_2025MGJXB</t>
  </si>
  <si>
    <t xml:space="preserve">1.	Metro (HL4/HL5D/HL5G) = HL5D (não ativado),HL5G OK
2.	Organização FO = OK
3.	Identificação = OK 
4.	Bateria Lítio Existente = 03
5.	NC 586060918 (identificar fibras e cabos do HL5G)
6.	NC 586450878 (Grade de proteção do relógio e QDCA sem cadeado)
7.	Possui SWA – B2B
</t>
  </si>
  <si>
    <t>MG24M</t>
  </si>
  <si>
    <r>
      <t>MG24M-MGBSJ-</t>
    </r>
    <r>
      <rPr>
        <sz val="10"/>
        <color rgb="FFFF0000"/>
        <rFont val="Aptos Narrow"/>
        <family val="2"/>
      </rPr>
      <t>RD</t>
    </r>
  </si>
  <si>
    <t>MGAVO</t>
  </si>
  <si>
    <t>M2024_MGAVO_01</t>
  </si>
  <si>
    <r>
      <t>MGSCN-MGAVO</t>
    </r>
    <r>
      <rPr>
        <sz val="10"/>
        <color rgb="FFFF0000"/>
        <rFont val="Aptos Narrow"/>
        <family val="2"/>
      </rPr>
      <t>-RD</t>
    </r>
  </si>
  <si>
    <t>MGADA</t>
  </si>
  <si>
    <t>M2024EST_MGADA_01</t>
  </si>
  <si>
    <r>
      <t>MGSLA-MGADA</t>
    </r>
    <r>
      <rPr>
        <sz val="10"/>
        <color rgb="FFFF0000"/>
        <rFont val="Aptos Narrow"/>
        <family val="2"/>
      </rPr>
      <t>-RD</t>
    </r>
  </si>
  <si>
    <t>SEM ACESSO CIDADE ADM, REAGENDADO PARA 21/10</t>
  </si>
  <si>
    <t>HL5G_2025MGHFD</t>
  </si>
  <si>
    <t>MGAGT</t>
  </si>
  <si>
    <t>M2024EST_MGAGT_01</t>
  </si>
  <si>
    <r>
      <t>MGCRS-MGAGT-</t>
    </r>
    <r>
      <rPr>
        <sz val="10"/>
        <color rgb="FFFF0000"/>
        <rFont val="Aptos Narrow"/>
        <family val="2"/>
      </rPr>
      <t>RD</t>
    </r>
  </si>
  <si>
    <t>MGAPB</t>
  </si>
  <si>
    <t>M2024EST_MGAPB_01</t>
  </si>
  <si>
    <t>ATIVO PEND. GPS</t>
  </si>
  <si>
    <r>
      <t>MGFEN-MGAPB</t>
    </r>
    <r>
      <rPr>
        <sz val="10"/>
        <color rgb="FFFF0000"/>
        <rFont val="Aptos Narrow"/>
        <family val="2"/>
      </rPr>
      <t>-</t>
    </r>
    <r>
      <rPr>
        <sz val="10"/>
        <color rgb="FF00B050"/>
        <rFont val="Aptos Narrow"/>
        <family val="2"/>
      </rPr>
      <t>RD</t>
    </r>
  </si>
  <si>
    <t>Gustavo Rosa: MGJIP foi substituído pelo MGJIR</t>
  </si>
  <si>
    <t>HL5G_2025MGJIP</t>
  </si>
  <si>
    <t>HL5G_2025MGJLV</t>
  </si>
  <si>
    <t>Small Cell</t>
  </si>
  <si>
    <t>NÃO TEM METRO</t>
  </si>
  <si>
    <t>MGV01-MGJRE-MGV01</t>
  </si>
  <si>
    <t>07/10/2025 - Luiz: em andamento, previsao de entrega 11/out. Acesso a checar.</t>
  </si>
  <si>
    <t>HL5G_2025MGJRE</t>
  </si>
  <si>
    <t xml:space="preserve">
1.	Metro (HL4/HL5D/HL5G) =HL5G OK
2.	Organização FO = OK
3.	Identificação = OK
4.	Bateria Lítio Existente = 03
5.	Radio pra redundância =  00 
</t>
  </si>
  <si>
    <t>05/11/2025 - Jonathan: problema de acesso no MGJRB. Ver com o Wagner a questão.</t>
  </si>
  <si>
    <t>HL5G_2025MGGRN</t>
  </si>
  <si>
    <t>W49</t>
  </si>
  <si>
    <t xml:space="preserve"> 1.	Metro (HL4/HL5D/HL5G) = HL5G OK
2.	Organização FO = OK
3.	Identificação = OK
4.	Bateria Lítio Existente = 04 (ZTE)
</t>
  </si>
  <si>
    <t>MGAFP</t>
  </si>
  <si>
    <t>M2024EST_MGAFP_01</t>
  </si>
  <si>
    <r>
      <t>MGASO-MGAFP</t>
    </r>
    <r>
      <rPr>
        <sz val="10"/>
        <color rgb="FFFF0000"/>
        <rFont val="Aptos Narrow"/>
        <family val="2"/>
      </rPr>
      <t>-RD</t>
    </r>
  </si>
  <si>
    <r>
      <t>Metro (HL4/HL5D/HL5G) =</t>
    </r>
    <r>
      <rPr>
        <sz val="11"/>
        <color rgb="FF000000"/>
        <rFont val="Aptos"/>
        <family val="2"/>
        <charset val="1"/>
      </rPr>
      <t>HL5G OK</t>
    </r>
  </si>
  <si>
    <t>MGRBC</t>
  </si>
  <si>
    <t>MGJRB-MGRBC-MGJRB</t>
  </si>
  <si>
    <t xml:space="preserve">13/JUN - Gustavo Rosa: Estes sites de Juiz de Fora estão na esteira do L&amp;O (Desmobilização). </t>
  </si>
  <si>
    <t>HL5G_2025MGRBC</t>
  </si>
  <si>
    <t>M2025EST_MGHHF_01</t>
  </si>
  <si>
    <t>MGCTP-MGHHF-MGCTP</t>
  </si>
  <si>
    <t>OK! Falta migrar! Depende de MGCTP</t>
  </si>
  <si>
    <t>HL5G_2025MGHHF</t>
  </si>
  <si>
    <t xml:space="preserve">1.	Metro (HL4/HL5D/HL5G) = HL5G OK
2.	Organização FO = OK
3.	Identificação = OK
4.	Bateria Lítio Existente = 06 (hw)
5.	Radio pra redundância =  00 
6.	SWA= B2B
</t>
  </si>
  <si>
    <t>HL5G_2025MGJXN</t>
  </si>
  <si>
    <t xml:space="preserve">1.	Metro (HL4/HL5D/HL5G) = HL5G OK
2.	Organização FO = OK
3.	Identificação = OK
4.	Bateria Lítio Existente = 0 
5.	Radio pra redundância =  00
6.	SWA=B2B
</t>
  </si>
  <si>
    <t>MGBAF</t>
  </si>
  <si>
    <t>M2024EST_MGBAF_01</t>
  </si>
  <si>
    <r>
      <t>MGBET-MGBAF</t>
    </r>
    <r>
      <rPr>
        <sz val="10"/>
        <color rgb="FFFF0000"/>
        <rFont val="Aptos Narrow"/>
        <family val="2"/>
      </rPr>
      <t>-</t>
    </r>
    <r>
      <rPr>
        <sz val="10"/>
        <color rgb="FF00B050"/>
        <rFont val="Aptos Narrow"/>
        <family val="2"/>
      </rPr>
      <t>RDBET</t>
    </r>
  </si>
  <si>
    <t>qua 11/06/2025 17:28 - Gabriel: para proteção da 2° alça será necessário: IMPLANTAR 10 POSTES + ROÇADA 
REDE ENTREGUE CONFORME TOPOLOGIA ESTRUTURANTE</t>
  </si>
  <si>
    <t>Radio pra redundância =  00 </t>
  </si>
  <si>
    <t>HL5G_2025MGJOQ</t>
  </si>
  <si>
    <t xml:space="preserve">1.	Metro (HL4/HL5D/HL5G) =HL5G OK
2.	Organização FO = OK
3.	Identificação = OK 
4.	Bateria Lítio Existente = 0
5.	Possui SWA – B2B
</t>
  </si>
  <si>
    <t>MGBLH</t>
  </si>
  <si>
    <t>M2023_MGBLH_01</t>
  </si>
  <si>
    <r>
      <t>MGBPC-MGBLH</t>
    </r>
    <r>
      <rPr>
        <sz val="10"/>
        <color rgb="FFFF0000"/>
        <rFont val="Aptos Narrow"/>
        <family val="2"/>
      </rPr>
      <t>-RD</t>
    </r>
  </si>
  <si>
    <t>HL5G_2025MGJTL</t>
  </si>
  <si>
    <t xml:space="preserve">1.	Metro (HL4/HL5D/HL5G) =HL5G OK
2.	Organização FO = OK
3.	Identificação = OK 
4.	Bateria Lítio Existente = 0
5.	Sem climatização(Foram Furtado)
6.	Possui SWA-B2B
</t>
  </si>
  <si>
    <t>MGDQS</t>
  </si>
  <si>
    <t>M2023_MGDQS_01</t>
  </si>
  <si>
    <r>
      <t>MGELI-MGDQS-</t>
    </r>
    <r>
      <rPr>
        <sz val="10"/>
        <color rgb="FFFF0000"/>
        <rFont val="Aptos Narrow"/>
        <family val="2"/>
      </rPr>
      <t>-RD</t>
    </r>
  </si>
  <si>
    <t>M2025EST_MGJIG_01</t>
  </si>
  <si>
    <t>HL5G_2025MGJIG</t>
  </si>
  <si>
    <t xml:space="preserve">1.	Metro (HL4/HL5D/HL5G) = HL5G OK 
2.	Organização FO = OK
3.	Identificação = OK 
4.	Bateria Lítio Existente = 03
</t>
  </si>
  <si>
    <t>MGESA</t>
  </si>
  <si>
    <t>M2024EST_MGESA_01</t>
  </si>
  <si>
    <r>
      <t>MGFEN-MGESA</t>
    </r>
    <r>
      <rPr>
        <sz val="10"/>
        <color rgb="FFFF0000"/>
        <rFont val="Aptos Narrow"/>
        <family val="2"/>
      </rPr>
      <t>-</t>
    </r>
    <r>
      <rPr>
        <sz val="10"/>
        <color rgb="FF00B050"/>
        <rFont val="Aptos Narrow"/>
        <family val="2"/>
      </rPr>
      <t>RD</t>
    </r>
  </si>
  <si>
    <t>Gustavo Rosa: MGGBB foi substituído pelo MGGBU</t>
  </si>
  <si>
    <t>HL5G_2025MGGBB</t>
  </si>
  <si>
    <t>HL5G_2025MGGBD</t>
  </si>
  <si>
    <t>M2025EST_MGJJD_01</t>
  </si>
  <si>
    <t>18/07/2025 - Arthur: CONSTRUÍDO EM 2024 NA MESMA TOPOLOGIA E HIERARQUIA 2025
SEM SOLUÇÃO OU RD</t>
  </si>
  <si>
    <t>HL5G_2025MGJJD</t>
  </si>
  <si>
    <t>MGCFS</t>
  </si>
  <si>
    <t>M2024EST_MGCFS_01</t>
  </si>
  <si>
    <r>
      <t>MGBET-MGCFS+</t>
    </r>
    <r>
      <rPr>
        <sz val="10"/>
        <color rgb="FFFF0000"/>
        <rFont val="Aptos Narrow"/>
        <family val="2"/>
      </rPr>
      <t>RD</t>
    </r>
  </si>
  <si>
    <t>M2025EST_MGJSC_01</t>
  </si>
  <si>
    <t>HL5G_2024MGJSC</t>
  </si>
  <si>
    <t>MGCMS</t>
  </si>
  <si>
    <t>M2024EST_MGCMS_01</t>
  </si>
  <si>
    <r>
      <t>MGBET-MGCMS+</t>
    </r>
    <r>
      <rPr>
        <sz val="10"/>
        <color rgb="FF00B050"/>
        <rFont val="Aptos Narrow"/>
        <family val="2"/>
      </rPr>
      <t>RDBAF(RDBET)</t>
    </r>
  </si>
  <si>
    <t>M2025EST_MGJFB_01</t>
  </si>
  <si>
    <t>MGCTP-MGJFB-MGCTP-RD</t>
  </si>
  <si>
    <t>02/12/2025 - site migrado com o Vander.  14/11/25 - As duas alças apresentou defeito, acionado reparo por emai; 12/09/25 - Depende de ativar CTP-HL4</t>
  </si>
  <si>
    <t>HL5D_2025MGJFB</t>
  </si>
  <si>
    <t xml:space="preserve">1.	Metro (HL4/HL5D/HL5G) = HL5G OK
2.	Organização FO = OK
3.	Identificação = OK
4.	Bateria Lítio Existente = Infra pertencente a Detentora SBA
5.	Radio pra redundância =  00
6.	SWA=0
</t>
  </si>
  <si>
    <t>M2025EST_MGJBD_01</t>
  </si>
  <si>
    <t>13/01/2026 - Conforme informação Ricardo Breda : "Reparo concluído" - ALTERADO STATUS PARA ATIVO
26/11/25 - Usaram as posições de fibras que estavam reservadas em JAU, acionado reparo por email; 14/11/25 - Depende repar as fibras para ativar o concentrador JAU; 21/07/25 - Depende de ativar CTP-HL4  e JAU-HL5D</t>
  </si>
  <si>
    <t>HL5G_2025MGJBD</t>
  </si>
  <si>
    <t xml:space="preserve">1.	Metro (HL4/HL5D/HL5G) = HL5G OK (Necessário migrar HL5G e 3G para o gabinete da Detentora SBA)
2.	Organização FO = OK
3.	Identificação = OK
4.	Bateria Lítio Existente = Infra pertence a SBA.
5.	Radio pra redundância =  00
6.	SWA=0
</t>
  </si>
  <si>
    <t>M2025EST_MGJPA_01</t>
  </si>
  <si>
    <t>MGJFB-MGJPA-MGJFB</t>
  </si>
  <si>
    <t>sex 14/11/2025 14:39 - William: reparo</t>
  </si>
  <si>
    <t>HL5G_2025MGJPA</t>
  </si>
  <si>
    <t xml:space="preserve">1.	Metro (HL4/HL5D/HL5G) = HL5G OK
2.	Organização FO = OK
3.	Identificação = OK
4.	Bateria Lítio Existente = 02 
5.	Radio pra redundância =  00
6.	SWA=0
</t>
  </si>
  <si>
    <t>Gustavo Rosa: MGMEO foi substituído pelo MGJZM.</t>
  </si>
  <si>
    <t>HL5G_2025MGMEO</t>
  </si>
  <si>
    <t>M2025EST_MGJFK_01</t>
  </si>
  <si>
    <t>HL5G_2025MGJFK</t>
  </si>
  <si>
    <t xml:space="preserve"> 
1.	Metro (HL4/HL5D/HL5G) =HL5G OK
2.	Organização FO = OK
3.	Identificação = OK
4.	Bateria Lítio Existente = 03
5.	Radio pra redundância = 00
6.	Não conformidade = aberto NC 586567197( bateria 01 bloqueada, gabinete sujo, corrigir flutuação de 52Vcc para 54,7Vcc )
</t>
  </si>
  <si>
    <t>05/11/2025 - Jonathan: estou sem material para executar essa obra. Principalmente cx de emenda.</t>
  </si>
  <si>
    <t>12/1/2025 - Site virada a topologia com o Vander</t>
  </si>
  <si>
    <t>HL5G_2025MGMHL</t>
  </si>
  <si>
    <t xml:space="preserve">1.	Metro (HL4/HL5D/HL5G) = HL5G OK
2.	Organização FO = OK
3.	Identificação = OK
4.	Bateria Lítio Existente = 00 
5.	Radio pra redundância =  00
6.	SWA=B2B
</t>
  </si>
  <si>
    <t>HL5G_2025MGRBR</t>
  </si>
  <si>
    <t xml:space="preserve">1.	Metro (HL4/HL5D/HL5G) = HL5G OK
2.	Organização FO = OK
3.	Identificação = OK
4.	Bateria Lítio Existente = 00
5.	Radio pra redundância =  00
6.	SWA=0
</t>
  </si>
  <si>
    <t>MGV01-MGWCV (SMALL)</t>
  </si>
  <si>
    <t>Gustavo Rosa: Ainda no estruturante de Juiz de Fora. Vou cancelar estas small's. Já existe obra de 2024 com a mesma solução.</t>
  </si>
  <si>
    <t>HL5G_2025MGWCV</t>
  </si>
  <si>
    <t>MGV01-MGWSJ (SMALL)</t>
  </si>
  <si>
    <t>HL5G_2025MGWSJ</t>
  </si>
  <si>
    <t>RADIO_23</t>
  </si>
  <si>
    <t>ATIVO RÁDIO</t>
  </si>
  <si>
    <t>HL5G_2025MGJEP</t>
  </si>
  <si>
    <t>RADIO_24</t>
  </si>
  <si>
    <t>qui 02/10/2025 13:38 - Garrido: Caros, boa tarde.
O site MGJFM no estruturante aprovado virou Rádio e necessitamos da correção na dptx e retirada da fila de pendência de projetos, pois ajustamos na planilha no sharepoint.
@Gustavo De Carvalho Rosa e @Felipe Coutinho Xavier, peço corrigir a dptx
@Loversi Soares Junior, peço retirada da fila de projetos.
8KM+20 POSTES; PONTA DE REDE</t>
  </si>
  <si>
    <t>HL5G_2025MGJFM</t>
  </si>
  <si>
    <t>RADIO_25</t>
  </si>
  <si>
    <r>
      <t xml:space="preserve">MGCTP-MGFIL- </t>
    </r>
    <r>
      <rPr>
        <sz val="10"/>
        <color rgb="FFFF0000"/>
        <rFont val="Aptos Narrow"/>
        <family val="2"/>
      </rPr>
      <t>RDCTP</t>
    </r>
  </si>
  <si>
    <t>20KM + 80 POSTES DIVIDIR CUSTRO ENTRE MGFIL-MGFLG-MGUGR; PONTA DE REDE = REDE CONSTRUÍDA</t>
  </si>
  <si>
    <t>HL5G_2025MGFIL</t>
  </si>
  <si>
    <t>W36</t>
  </si>
  <si>
    <t xml:space="preserve">1.	Metro (HL4/HL5D/HL5G) = HL5G NOK ( não ativo )
2.	Organização FO = OK
3.	Identificação = OK 
4.	Bateria Lítio Existente = 02
</t>
  </si>
  <si>
    <t>RADIO_26</t>
  </si>
  <si>
    <t>HL5G_2025MGFLG</t>
  </si>
  <si>
    <t xml:space="preserve"> 1.	Metro (HL4/HL5D/HL5G) = HL5G NOK ( não ativo )
2.	Organização FO = OK
3.	Identificação = OK 
4.	Bateria Lítio Existente = 02
</t>
  </si>
  <si>
    <t>MGJPE</t>
  </si>
  <si>
    <t>RADIO_27</t>
  </si>
  <si>
    <t>HL5G_2025MGJPE</t>
  </si>
  <si>
    <t xml:space="preserve">1.	Metro (HL4/HL5D/HL5G) =Site somente Radio repetidor GSM
2.	Organização FO = OK
3.	Identificação = OK 
4.	Bateria Lítio Existente = 0
</t>
  </si>
  <si>
    <t>RADIO_28</t>
  </si>
  <si>
    <t>HL5G_2025MGIRS</t>
  </si>
  <si>
    <t xml:space="preserve">1.	Metro (HL4/HL5D/HL5G) =N/A(site via radio)
2.	Organização FO = OK
3.	Identificação = OK 
4.	Bateria Lítio Existente = 03
</t>
  </si>
  <si>
    <t>RADIO_29</t>
  </si>
  <si>
    <t>HL5G_2025MGJFV</t>
  </si>
  <si>
    <t xml:space="preserve">1.	Metro (HL4/HL5D/HL5G) =N/A ( site via Radio)
2.	Organização FO = OK
3.	Identificação = OK 
4.	Possui SWA(b2b)
5.	Bateria Lítio Existente = 04
</t>
  </si>
  <si>
    <t>RADIO_30</t>
  </si>
  <si>
    <t>HL5G_2025MGJTR</t>
  </si>
  <si>
    <t xml:space="preserve">1.	Metro (HL4/HL5D/HL5G) = Não instalado
2.	Site operacional  via radio
3.	Organização FO = OK
4.	Identificação = OK
5.	Gabinete pertencente a Detentora
6.	Bateria Lítio Existente = 04 (Infra pertencente a Detentora
</t>
  </si>
  <si>
    <t>RADIO_31</t>
  </si>
  <si>
    <t>HL5G_2025MGJRM</t>
  </si>
  <si>
    <t xml:space="preserve">1.	Metro (HL4/HL5D/HL5G) = N/A ( site via radio)
2.	Organização FO = OK
3.	Identificação = OK 
4.	Bateria Lítio Existente = 00
</t>
  </si>
  <si>
    <t>RADIO_32</t>
  </si>
  <si>
    <t>DEPENDE DE VISTORIA NA RODOVIA PARA VERIFICAR POSTES EM MORRO</t>
  </si>
  <si>
    <t>HL5G_2025MGLOG</t>
  </si>
  <si>
    <t xml:space="preserve">1.	Metro (HL4/HL5D/HL5G) = HL5G NOK(não ativo)(5G  pelo rádio JSC)
2.	Organização FO = OK
3.	Identificação = OK 
4.	Aberto NC 58645077 corrigir tensão flutuação para 54,7V.
5.	Bateria Lítio Existente = 02
</t>
  </si>
  <si>
    <t>RADIO_33</t>
  </si>
  <si>
    <t>HL5G_2025MGSMJ</t>
  </si>
  <si>
    <t xml:space="preserve">1.	Metro (HL4/HL5D/HL5G) =N/A ( 5G por radio)
2.	Organização FO = OK
3.	Identificação = OK 
4.	Bateria Lítio Existente = 00
</t>
  </si>
  <si>
    <t>18/07/2025 - Arthur: ativo no estruturante de 2024, não recebemos ID metro 2025, então não teremos como revalidar Ids.
TRANSFORMAR JJA EM HL5D</t>
  </si>
  <si>
    <t>HL5G_2025MGJJS</t>
  </si>
  <si>
    <t xml:space="preserve">1.	Metro (HL4/HL5D/HL5G) =HL5G OK
2.	Organização FO = OK
3.	Identificação = OK 
4.	Bateria Lítio Existente = 5
5.	Gabinete pertencente SBA
</t>
  </si>
  <si>
    <t>MGI04_DWDM</t>
  </si>
  <si>
    <t>MGJFK-MGI04-MGJFK</t>
  </si>
  <si>
    <t>18/11/2025 - Arthur: entregue em 3 alças o HL4 I04 em 2024. O site também está conectado no MGJFK por 3 alças.
18/11/2025 - Arthur: entregue em 3 alças o HL4 I04 em 2024. O site também está conectado no MGJFK por 3 alças.No estruturante 2025, recebemos</t>
  </si>
  <si>
    <t>14/10/25 - Ninguem sabe para que vai usar essas fibras; Sem informação desse projeto</t>
  </si>
  <si>
    <t>HL4_2025MGI04</t>
  </si>
  <si>
    <t>M2025EST_MGJMP_01</t>
  </si>
  <si>
    <r>
      <t xml:space="preserve">MGCTP-MGJMP- </t>
    </r>
    <r>
      <rPr>
        <sz val="10"/>
        <color rgb="FFFF0000"/>
        <rFont val="Aptos Narrow"/>
        <family val="2"/>
      </rPr>
      <t>RD CTP</t>
    </r>
  </si>
  <si>
    <t>HL5G_2025MGJMP</t>
  </si>
  <si>
    <t xml:space="preserve">1.	Metro (HL4/HL5D/HL5G) = HL5G OK
2.	Organização FO = OK
3.	Identificação = OK 
4.	Feito melhorias com MOP
5.	Bateria Lítio Existente = 03 no Gabinete Nilko ( 4G/5G,/HL5G ) e 01 Gabinete serviço ( 3G e GSM )
</t>
  </si>
  <si>
    <t>M2025EST_MGJQA_01</t>
  </si>
  <si>
    <r>
      <t xml:space="preserve">MGCTP-MGJQA </t>
    </r>
    <r>
      <rPr>
        <sz val="10"/>
        <color rgb="FFFF0000"/>
        <rFont val="Aptos Narrow"/>
        <family val="2"/>
      </rPr>
      <t>-RD CTP</t>
    </r>
  </si>
  <si>
    <t>HL5G_2025MGJQA</t>
  </si>
  <si>
    <t xml:space="preserve">1.	Metro (HL4/HL5D/HL5G) =HL5G OK
2.	Organização FO = OK
3.	Identificação = OK 
4.	Bateria Lítio Existente = 05
5.	Gabinete pertence detentora BTC
</t>
  </si>
  <si>
    <t>M2025EST_MGJUS_01</t>
  </si>
  <si>
    <t>HL5G_2025MGJUS</t>
  </si>
  <si>
    <r>
      <t xml:space="preserve">MGIVA-MGJJN- </t>
    </r>
    <r>
      <rPr>
        <sz val="10"/>
        <color rgb="FFFF0000"/>
        <rFont val="Aptos Narrow"/>
        <family val="2"/>
      </rPr>
      <t>RD IVA</t>
    </r>
  </si>
  <si>
    <t>HL5G_2025MGJJN</t>
  </si>
  <si>
    <t xml:space="preserve">1.	Metro (HL4/HL5D/HL5G) = HL5G OK 
2.	Organização FO = OK
3.	Identificação = OK 
4.	Bateria Lítio Existente = 00
</t>
  </si>
  <si>
    <r>
      <t>MGUMS-MGUTM</t>
    </r>
    <r>
      <rPr>
        <sz val="10"/>
        <color rgb="FFFF0000"/>
        <rFont val="Aptos Narrow"/>
        <family val="2"/>
      </rPr>
      <t>-RD</t>
    </r>
    <r>
      <rPr>
        <sz val="10"/>
        <rFont val="Aptos Narrow"/>
        <family val="2"/>
      </rPr>
      <t xml:space="preserve"> </t>
    </r>
    <r>
      <rPr>
        <sz val="10"/>
        <color rgb="FFFF0000"/>
        <rFont val="Aptos Narrow"/>
        <family val="2"/>
      </rPr>
      <t>UMS</t>
    </r>
  </si>
  <si>
    <t>qui 09/10/2025 15:37 - Jose geraldo: segue alvará.
07/10/2025 - Israel: checar calendarizar, 29m de canalização.
02/10/2025 - Elaine Teams: licença prevista pra ser liberada 15/10/2025
qua 03/09/2025 08:49 - Jose Geraldo: 	12 sites HL5G o pagamento da taxa da Prefeitura será feito em 04/09/25, por favor, peço enviar o + breve possível ART de construção, cronograma e Crea do Engº responsável pela construção, previsão de emissão dos alvarás em até 15 dias úteis do envio desses 3 documentos.</t>
  </si>
  <si>
    <t>11/13/2025 - Fibra ok testado com o Vitor . Não tem rádio instalado no site . 29/10/2025 - Depende ativar UMS-HL5D ( Fibras em construção)</t>
  </si>
  <si>
    <t>DEVOLVIDO</t>
  </si>
  <si>
    <t>HL5G (500K)MGUTM</t>
  </si>
  <si>
    <t>05/11/2025 - Jhonanthan: Minuta previsto para entrega 05/nov. Posições enviadas pelo whats
Previsão: 31/10/2025</t>
  </si>
  <si>
    <t>21/11/2025 - Ativo com o Marcelo. 14/11/25 - Depende repar as fibras para ativar o concentrador JAU; 05/10/25 - Depende de ativar CTP-HL4  e JAU-HL5D</t>
  </si>
  <si>
    <t>HL5G_2025MGJFU</t>
  </si>
  <si>
    <t xml:space="preserve">1.	Metro (HL4/HL5D/HL5G) = HL5G OK
2.	Organização FO = OK
3.	Identificação = OK
4.	Bateria Lítio Existente = 05 (ericson) ,Infra pertence a detentora SBA 
5.	Radio pra redundância =  00
6.	SWA=B2B
</t>
  </si>
  <si>
    <r>
      <t>Metro (HL4/HL5D/HL5G) = HL5G</t>
    </r>
    <r>
      <rPr>
        <sz val="11"/>
        <color rgb="FF000000"/>
        <rFont val="Aptos"/>
        <family val="2"/>
        <charset val="1"/>
      </rPr>
      <t xml:space="preserve"> OK</t>
    </r>
  </si>
  <si>
    <t>M2025EST_MGJTC_01</t>
  </si>
  <si>
    <t>MGV01-MGJTC-MGV01</t>
  </si>
  <si>
    <t>05/11/2025 - Jhonanthan: Minuta previsto para entrega 05/nov. Posições enviadas pelo whats
30/10/2025 - Tatiana: NORT prometeu 31/out</t>
  </si>
  <si>
    <t>HL5G_2025MGJTC</t>
  </si>
  <si>
    <t>M2025EST_MGJFN_01</t>
  </si>
  <si>
    <r>
      <rPr>
        <sz val="10"/>
        <color rgb="FF000000"/>
        <rFont val="Aptos Narrow"/>
        <family val="2"/>
      </rPr>
      <t>MGJFO-MGJFN-</t>
    </r>
    <r>
      <rPr>
        <sz val="10"/>
        <color rgb="FFFF0000"/>
        <rFont val="Aptos Narrow"/>
        <family val="2"/>
      </rPr>
      <t>RD JFO</t>
    </r>
  </si>
  <si>
    <t>10/02/2026 - Atualizado prazo de proteção rádio conforme coluna "RÁDIO/PRAZO";
25/09/25 - Ativo sem proteção usando a FO contruída, proteção aguardando obra do rádio. 21/09/25 - Precisa ajustar sinótico  uma alça F.O outra RD M2025EST_MGJFN_01 (JFO-JFN-JFO RD)</t>
  </si>
  <si>
    <t>HL5G_2025MGJFN</t>
  </si>
  <si>
    <t>HL4_UTP_25</t>
  </si>
  <si>
    <t>HL4 (500K)MGUTP</t>
  </si>
  <si>
    <t>Bateria Lítio Existente = 05 (ericson) ,Infra pertence a detentora SBA</t>
  </si>
  <si>
    <t>26/07/2025 - Fernando Whats: concluído</t>
  </si>
  <si>
    <t>HL5G (500K)MGUVM</t>
  </si>
  <si>
    <t>Radio pra redundância =  00</t>
  </si>
  <si>
    <t>07/10/2025 - Israel: a iniciar
 06/10/2025 - JOse Geraldo: licença liberada
02/10/2025 - Elaine Teams: licença prevista pra ser liberada 15/10/2025
qua 03/09/2025 08:49 - Jose Geraldo: 	12 sites HL5G o pagamento da taxa da Prefeitura será feito em 04/09/25, por favor, peço enviar o + breve possível ART de construção, cronograma e Crea do Engº responsável pela construção, previsão de emissão dos alvarás em até 15 dias úteis do envio desses 3 documentos.</t>
  </si>
  <si>
    <t xml:space="preserve">16/12/2025 - A fibra UTP-UBM está ok. A fibra direção TBN está com falha. - 02/12/25 - As duas alças apresentaram defeito, acionado reparo por email; </t>
  </si>
  <si>
    <t>HL5G (500K)MGUBM</t>
  </si>
  <si>
    <t>SWA=B2B</t>
  </si>
  <si>
    <t>18/11/2025 - RicardO: cabo na porta, depende de acesso para fechar a 2° alça. Alinhado com o Gonini para 19/11, fazer conjunta para entrar com o acesso da ativação.</t>
  </si>
  <si>
    <t>12/19/2025 - Trocada a topologia com Elder 03/12/25 - Única alça construída esta com defeito, acionado reparo por email; 29/11/25 - Já é ativo com duas alças em UTP-HL5D precisa trocar as fibras</t>
  </si>
  <si>
    <t>HL5G (500K)MGULI</t>
  </si>
  <si>
    <t>05/11/2025 - Jhonanthan: Minuta previsto para entrega 05/nov. Posições enviadas pelo whats
Previsão de entrega: 31/10/2025</t>
  </si>
  <si>
    <t>HL5G_2025MGJUA</t>
  </si>
  <si>
    <t xml:space="preserve">1.	Metro (HL4/HL5D/HL5G) = HL5G OK
2.	Organização FO = OK
3.	Identificação = OK
4.	Bateria Lítio Existente = 03 
5.	Radio pra redundância =  00 
</t>
  </si>
  <si>
    <t>PATOS DE MINAS_2025</t>
  </si>
  <si>
    <t>Bateria Lítio Existente = 03</t>
  </si>
  <si>
    <t>MGPJR</t>
  </si>
  <si>
    <t>HL4_MGPJR</t>
  </si>
  <si>
    <t>MGPGT-MGPJR-MGPGT</t>
  </si>
  <si>
    <t>seg 24/11/2025 08:17 - Thiago Vita: Bom dia Jeison,
Atualmente o site não possui infraestrutura para receber o equipamento HL4, em anexo esta o PPI do site.
O site possui somente uma APM30, no qual já esta lotado precisamos de um novo gabinete.
Já alinhei com a Nort eles iram construir as redes , porem não irá subir nenhuma rede sem essa instalação do HL4.
27/01/2026 - Conforme informação do Jose Adonias, sera prospectado novo site para HL4. 
sex 21/11/2025 15:55 - Jeison: Arthur,
Já vi sim, e já estou falando com o Albert.
O que ocorre e que eles irão ativar como esta e posteriormente acertam as centrais.
Sds
Jeison
21 de novembro de 2025 15:20 - Adonis: Matheus, boa tarde.Complementando o tema que o Thiago apontou, a solução para Patos de Minas/MG em 2025 não contemplaria um HL4 novo. 
19 de novembro de 2025 15:52 - ThiagO Vitac: Boa tarde Matheus,
Temos um impactante pois o @Jose Adonias Alves Teodozio, nos informou que o local não é climatizado, a informação que temos teremos uma melhoria da engenharia em 2026.
Com isso temos esse tema a ser tratado antes de construirmos as rotas.
04/11/2025 - Jessica: projeto duplicado</t>
  </si>
  <si>
    <t>M2025EST_MGPJR_02</t>
  </si>
  <si>
    <t>MGPJR-MGPJR-MGPJR</t>
  </si>
  <si>
    <t>29/10/25 - Aguarda ativação do PJR-HL4 fibras em contrução</t>
  </si>
  <si>
    <t>MGPNG</t>
  </si>
  <si>
    <t>M2025EST_MGPNG_02</t>
  </si>
  <si>
    <t>MGPNG-MGPNG-MGPNG</t>
  </si>
  <si>
    <t>MGCGG</t>
  </si>
  <si>
    <t>M2025EST_MGCGG_01</t>
  </si>
  <si>
    <t>MGPJR-MGCGG-MGPJR</t>
  </si>
  <si>
    <t>MGPGT</t>
  </si>
  <si>
    <t>M2025EST_MGPGT_01</t>
  </si>
  <si>
    <t>MGPJR-MGPGT-MGPJR</t>
  </si>
  <si>
    <t>04/11/2025 - Jessica: devolvido ppi, projeto duplicado.</t>
  </si>
  <si>
    <t>M2025EST_MGPNG_01</t>
  </si>
  <si>
    <t>MGPJR-MGPNG-MGPJR</t>
  </si>
  <si>
    <t>05/11/2025 - Jessica: solicitado licença</t>
  </si>
  <si>
    <t>MGACA</t>
  </si>
  <si>
    <t>M2025EST_MGACA_01</t>
  </si>
  <si>
    <t>MGPNG-MGACA-MGPNG</t>
  </si>
  <si>
    <t>MGATO</t>
  </si>
  <si>
    <t>M2025EST_MGATO_01</t>
  </si>
  <si>
    <t>MGCGG-MGATO-MGCGG</t>
  </si>
  <si>
    <t>MGHWH</t>
  </si>
  <si>
    <t>M2025EST_MGHWH_01</t>
  </si>
  <si>
    <t>MGCGG-MGHWH-MGCGG</t>
  </si>
  <si>
    <t>MGJKN</t>
  </si>
  <si>
    <t>M2025EST_MGJKN_01</t>
  </si>
  <si>
    <t>MGCGG-MGJKN-MGCGG</t>
  </si>
  <si>
    <t>MGJRS</t>
  </si>
  <si>
    <t>M2025EST_MGJRS_01</t>
  </si>
  <si>
    <t>MGPJR-MGJRS-MGPJR</t>
  </si>
  <si>
    <t>MGPCR</t>
  </si>
  <si>
    <t>M2025EST_MGPCR_01</t>
  </si>
  <si>
    <t>MGCGG-MGPCR-MGCGG</t>
  </si>
  <si>
    <t>MGPFU</t>
  </si>
  <si>
    <t>M2025EST_MGPFU_01</t>
  </si>
  <si>
    <t>MGPJR-MGPFU-MGPJR</t>
  </si>
  <si>
    <t>M2025EST_MGPJR_01</t>
  </si>
  <si>
    <t>MGPHO</t>
  </si>
  <si>
    <t>M2025EST_MGPHO_01</t>
  </si>
  <si>
    <t>MGPJR-MGPHO-MGPJR</t>
  </si>
  <si>
    <t>MGPMS</t>
  </si>
  <si>
    <t>M2025EST_MGPMS_01</t>
  </si>
  <si>
    <t>MGCGG-MGPMS-MGCGG</t>
  </si>
  <si>
    <t>MGPNF</t>
  </si>
  <si>
    <t>M2025EST_MGPNF_01</t>
  </si>
  <si>
    <t>MGPNG-MGPNF-MGPNG</t>
  </si>
  <si>
    <t>MGPRA</t>
  </si>
  <si>
    <t>M2025EST_MGPRA_01</t>
  </si>
  <si>
    <t>MGPGT-MGPRA-MGPGT</t>
  </si>
  <si>
    <t>MGRPS</t>
  </si>
  <si>
    <t>M2025EST_MGRPS_01</t>
  </si>
  <si>
    <r>
      <t>MGPGT-MGRPS--</t>
    </r>
    <r>
      <rPr>
        <sz val="10"/>
        <color rgb="FFFF0000"/>
        <rFont val="Aptos Narrow"/>
        <family val="2"/>
      </rPr>
      <t>RD</t>
    </r>
  </si>
  <si>
    <t>MGVRS</t>
  </si>
  <si>
    <t>M2025EST_MGVRS_01</t>
  </si>
  <si>
    <t>MGCGG-MGVRS-MGCGG</t>
  </si>
  <si>
    <t>19/11/2025 - Arthur: projeto revisado | retiraram a canalização!
05/11/2025 - Jessica: solicitado licença</t>
  </si>
  <si>
    <t>MGPDD</t>
  </si>
  <si>
    <t>RADIOMGPDD</t>
  </si>
  <si>
    <t>MGBAS</t>
  </si>
  <si>
    <t>MGORR</t>
  </si>
  <si>
    <t>MGH30</t>
  </si>
  <si>
    <t>MGPLR</t>
  </si>
  <si>
    <t>MGPRO</t>
  </si>
  <si>
    <t>MGJVI</t>
  </si>
  <si>
    <t>MGZIN</t>
  </si>
  <si>
    <t>MGPBN</t>
  </si>
  <si>
    <t>MGHUM</t>
  </si>
  <si>
    <t>MGMJP</t>
  </si>
  <si>
    <t>MGMJR</t>
  </si>
  <si>
    <t>MGOSP</t>
  </si>
  <si>
    <t>MGNMS</t>
  </si>
  <si>
    <t>M2025EST_MGNMS_01</t>
  </si>
  <si>
    <t>MGIJA-MGNMS-MGIJA</t>
  </si>
  <si>
    <t>MGIJA</t>
  </si>
  <si>
    <t>30/03/2026 - RE Finalizada, canalização OK.</t>
  </si>
  <si>
    <t>MGPSN</t>
  </si>
  <si>
    <t>M2025EST_MGPSN_01</t>
  </si>
  <si>
    <t>MGIJA-MGPSN-MGIJA</t>
  </si>
  <si>
    <t>qua 26/11/2025 17:06 - Jose Geraldo: Andreza,
Boa tarde.
Ainda não recebi os projetos e demais documentos para protocolar, por favor, peço informar a previsão de disponibilização.
04/11/2025 - Jessica: solicito licença | Arthur: Nort, solicito arts
30/03/2026 - RE Finalizada, canalização OK.</t>
  </si>
  <si>
    <t>MGPTC</t>
  </si>
  <si>
    <t>M2025EST_MGPTC_01</t>
  </si>
  <si>
    <t>MGIJA-MGPTC-MGIJA</t>
  </si>
  <si>
    <t>MGNAF</t>
  </si>
  <si>
    <t>M2025EST_MGNAF_01</t>
  </si>
  <si>
    <t>MGNMS-MGNAF-MGNMS</t>
  </si>
  <si>
    <t>qua 26/11/2025 17:06 - Jose Geraldo: Andreza,
Boa tarde.
Ainda não recebi os projetos e demais documentos para protocolar, por favor, peço informar a previsão de disponibilização.
04/11/2025 - Jessica: solicito licença | Arthur: Nort, solicito arts
10/02/2026 - RE OK.</t>
  </si>
  <si>
    <t>MGPSC</t>
  </si>
  <si>
    <t>M2025EST_MGPSC_01</t>
  </si>
  <si>
    <t>MGNMS-MGPSC-MGNMS</t>
  </si>
  <si>
    <t>30/03/2026 - RE Finalizada.</t>
  </si>
  <si>
    <t>MGPCO</t>
  </si>
  <si>
    <t>M2025EST_MGPCO_01</t>
  </si>
  <si>
    <t>MGPSN-MGPCO-MGPSN</t>
  </si>
  <si>
    <t>MGPFG</t>
  </si>
  <si>
    <t>M2025EST_MGPFG_01</t>
  </si>
  <si>
    <t>MGNMS-MGPFG-MGNMS</t>
  </si>
  <si>
    <t>MGSCU</t>
  </si>
  <si>
    <t>M2025EST_MGSCU_01</t>
  </si>
  <si>
    <t>MGPTC-MGSCU-MGPTC</t>
  </si>
  <si>
    <t>M2025EST_MGIJA_01</t>
  </si>
  <si>
    <t>MGIJA-MGIJA-MGIJA</t>
  </si>
  <si>
    <t>02/04/26 - Gustavo Rosa eng tx pediu para retirar da meta email enviado 30/03. "@William Carvalho Da Cruz, boa tarde.
Esta obra não gera impacto nas metas de ativação, observe que não há projeto da camada HL5 convergindo para o HL5D de MGIJA.
Peço retirá-lo da meta e assim que o faturamento/entrega dos eqptos. HL5D ocorrer retomamos para a solução original (Sem paliativos)</t>
  </si>
  <si>
    <t>HL4_MGIJA</t>
  </si>
  <si>
    <t>MGPJT-MGIJA-MGPJT</t>
  </si>
  <si>
    <t>09/01/2026 - Aguardando obra de melhoria do arcondicionado para validação do equipamento.
27/01/2026 - Conforme informação do Jose Adonias, foi solicitado a compra dos equipamentos de ar condicionado com previsão de entrega para segunda quinzena de Fev/26.
Em relação as baterias é necessário verificar o prazo com o time de infra.
10/02/2026 - Pendente canalização.
30/03/2026 - RE Finalizada, canalização OK.</t>
  </si>
  <si>
    <t>20/03/26 - Ativo com duas alças; 22/12/25 - Equipamento em fase de aceite pela operação</t>
  </si>
  <si>
    <t>MGLMI</t>
  </si>
  <si>
    <t>MGPTJ</t>
  </si>
  <si>
    <t>MGPSY</t>
  </si>
  <si>
    <t>MGJSN</t>
  </si>
  <si>
    <t>MGLZP</t>
  </si>
  <si>
    <t>MGPDO</t>
  </si>
  <si>
    <t>MGPTY</t>
  </si>
  <si>
    <t>MGPXQ</t>
  </si>
  <si>
    <t>MGPMC</t>
  </si>
  <si>
    <t>05/11/2025 - Jhonanthan: Minuta previsto para entrega 05/nov. Posições enviadas pelo whats</t>
  </si>
  <si>
    <t>HL5G_2025MGMRF</t>
  </si>
  <si>
    <t xml:space="preserve">1.	Metro (HL4/HL5D/HL5G) = HL5G OK
2.	Organização FO = OK
3.	Identificação = OK
4.	Bateria Lítio Existente = 00 
5.	Radio pra redundância =  00 
</t>
  </si>
  <si>
    <t>LEGENDA:</t>
  </si>
  <si>
    <t>VISTORIADO</t>
  </si>
  <si>
    <t>NÃO VISTORIADO</t>
  </si>
  <si>
    <t xml:space="preserve">REDE OK - TOTAL </t>
  </si>
  <si>
    <t>CIDADE</t>
  </si>
  <si>
    <t>FASE 1</t>
  </si>
  <si>
    <t>REDE</t>
  </si>
  <si>
    <t>BHE</t>
  </si>
  <si>
    <t>OBS.</t>
  </si>
  <si>
    <t>HL4PRED</t>
  </si>
  <si>
    <t>MIGRAR</t>
  </si>
  <si>
    <t>PEND. REDE</t>
  </si>
  <si>
    <t>% ATIVO</t>
  </si>
  <si>
    <t>PREVISÃO</t>
  </si>
  <si>
    <t>(Tudo)</t>
  </si>
  <si>
    <t>QTD</t>
  </si>
  <si>
    <t>MGSFC</t>
  </si>
  <si>
    <t>DEMAIS RMBHE</t>
  </si>
  <si>
    <t>Hierarquia</t>
  </si>
  <si>
    <t>Contagem de SITE</t>
  </si>
  <si>
    <t>(vazio)</t>
  </si>
  <si>
    <t>OBRAS - ESTRUTURANTE MG</t>
  </si>
  <si>
    <t>SEM PREVISÃO</t>
  </si>
  <si>
    <t>W6</t>
  </si>
  <si>
    <t>W7</t>
  </si>
  <si>
    <t>W8</t>
  </si>
  <si>
    <t>W9</t>
  </si>
  <si>
    <t>W1</t>
  </si>
  <si>
    <t>Total</t>
  </si>
  <si>
    <t>%</t>
  </si>
  <si>
    <t>2024 Total</t>
  </si>
  <si>
    <t>2025 Total</t>
  </si>
  <si>
    <t>1a e 2a ALÇA OK?</t>
  </si>
  <si>
    <t>NOVO PRAZO REDE</t>
  </si>
  <si>
    <t>TOPOLOGIA ESTRUTURANTE</t>
  </si>
  <si>
    <t>HL5D-PREDECESSOR</t>
  </si>
  <si>
    <t>PEDIDO RADIO</t>
  </si>
  <si>
    <t>MGBOL-MGMSP</t>
  </si>
  <si>
    <t>MGBET-MGBTH</t>
  </si>
  <si>
    <t>NÃO LOCALIZADO</t>
  </si>
  <si>
    <t>MGBHP-MGMCC</t>
  </si>
  <si>
    <t>MGICA-MGCDD</t>
  </si>
  <si>
    <t>MGHSG-MG02M</t>
  </si>
  <si>
    <t>MGHSG-MGVAC</t>
  </si>
  <si>
    <t>MGELT-MGRAM-MGCTZ-MGELT</t>
  </si>
  <si>
    <t>MGFEN-MGOMB</t>
  </si>
  <si>
    <t>MGFEN-MGPRS</t>
  </si>
  <si>
    <t>MGNLV-MGNMG-MGNLV</t>
  </si>
  <si>
    <t>MGELT-MGNCT-MGCOX-MGCDR-MGELT</t>
  </si>
  <si>
    <t>RESPONSÁVEL</t>
  </si>
  <si>
    <t>Engenharia TX</t>
  </si>
  <si>
    <t>Centralizado</t>
  </si>
  <si>
    <t>PLANEJAMENTO</t>
  </si>
  <si>
    <t>Planejamento</t>
  </si>
  <si>
    <t>PROJETO RE</t>
  </si>
  <si>
    <t>Engenharia RE</t>
  </si>
  <si>
    <t>IMPL REG</t>
  </si>
  <si>
    <t>RE</t>
  </si>
  <si>
    <t>VALIDAÇÃO LIB</t>
  </si>
  <si>
    <t>Regional Móvel</t>
  </si>
  <si>
    <t>HQ</t>
  </si>
  <si>
    <t>ARD</t>
  </si>
  <si>
    <t>TECNOLOGIA</t>
  </si>
  <si>
    <t>HL4 - CONCENTRADOR</t>
  </si>
  <si>
    <t>MGBET_G1I03</t>
  </si>
  <si>
    <t>GPON</t>
  </si>
  <si>
    <t>MGBET_G1M04</t>
  </si>
  <si>
    <t>MGBET_G1M05</t>
  </si>
  <si>
    <t>MGBET_G1N06</t>
  </si>
  <si>
    <t>MGBET_O1A08</t>
  </si>
  <si>
    <t>MET/GPON</t>
  </si>
  <si>
    <t>MGBET_O1A09</t>
  </si>
  <si>
    <t>MGBHE_G1B86</t>
  </si>
  <si>
    <t>MGBHE_G1I40</t>
  </si>
  <si>
    <t>MGBHE_O1B30</t>
  </si>
  <si>
    <t>MGBHE_G1M50</t>
  </si>
  <si>
    <t>MGBHE_G1M61</t>
  </si>
  <si>
    <t>MGBHE_G1I20</t>
  </si>
  <si>
    <t>MGBHE_G1M62</t>
  </si>
  <si>
    <t>MGBHE_G1I24</t>
  </si>
  <si>
    <t>MGBHE_G1I28</t>
  </si>
  <si>
    <t>ATC</t>
  </si>
  <si>
    <t>MGBHE_G1B87</t>
  </si>
  <si>
    <t>MGBHE_G1I39</t>
  </si>
  <si>
    <t>MGBHE_G1I21</t>
  </si>
  <si>
    <t>MGBHE_G1I42</t>
  </si>
  <si>
    <t>MGBHE_G1I44</t>
  </si>
  <si>
    <t>MGBHE_G1I45</t>
  </si>
  <si>
    <t>MGBHE_G1I46</t>
  </si>
  <si>
    <t>MGBHE_G1I49</t>
  </si>
  <si>
    <t>MGBHE_G1M03</t>
  </si>
  <si>
    <t>MGBHE_G1B85</t>
  </si>
  <si>
    <t>MGBHE_G1M51</t>
  </si>
  <si>
    <t>MGBHE_G1M05</t>
  </si>
  <si>
    <t>MGBHE_G1M47</t>
  </si>
  <si>
    <t>MGBHE_G1M48</t>
  </si>
  <si>
    <t>MGBHE_G1M52</t>
  </si>
  <si>
    <t>MGBHE_G1I56</t>
  </si>
  <si>
    <t>MGBHE_G1M57</t>
  </si>
  <si>
    <t>MGBHE_O1A97</t>
  </si>
  <si>
    <t>MGBHE_G1N54</t>
  </si>
  <si>
    <t>MGCEM_G1A52</t>
  </si>
  <si>
    <t>MGCEM_G1I03</t>
  </si>
  <si>
    <t>MGCEM_G1I04</t>
  </si>
  <si>
    <t>MGCEM_G1M05</t>
  </si>
  <si>
    <t>MGCEM_G1M06</t>
  </si>
  <si>
    <t>MGCEM_G1M07</t>
  </si>
  <si>
    <t>MGCEM_O1A12</t>
  </si>
  <si>
    <t>MGCEM_O1A16</t>
  </si>
  <si>
    <t>MGCEM_O1A17</t>
  </si>
  <si>
    <t>MGCEM_O1A21</t>
  </si>
  <si>
    <t>MGCEM_O1A42</t>
  </si>
  <si>
    <t>MGCEM_O1A43</t>
  </si>
  <si>
    <t>MGNLA_G1M01</t>
  </si>
  <si>
    <t>MGNLA_G1M02</t>
  </si>
  <si>
    <t>MGVCS_G1I01</t>
  </si>
  <si>
    <t>MGBHE_G1I29</t>
  </si>
  <si>
    <t>MGRNS_G1I02</t>
  </si>
  <si>
    <t>MGRNS_G1I01</t>
  </si>
  <si>
    <t>MGSLA_G1A01</t>
  </si>
  <si>
    <t>MGNLA_G1I02</t>
  </si>
  <si>
    <t>MGSLA_G1A02</t>
  </si>
  <si>
    <t>MGSLA_G1A03</t>
  </si>
  <si>
    <t>MGSLA_G1A04</t>
  </si>
  <si>
    <t>MGSLA_G1A06</t>
  </si>
  <si>
    <t>MGSLA_G1A07</t>
  </si>
  <si>
    <t>MGSLA_G1A08</t>
  </si>
  <si>
    <t>MG_VPN</t>
  </si>
  <si>
    <t>MGSLA_G1A09</t>
  </si>
  <si>
    <t>MGBHE_G1B82</t>
  </si>
  <si>
    <t>MGSLA_G1I01</t>
  </si>
  <si>
    <t>MGSLA_G1I02</t>
  </si>
  <si>
    <t>MGCEM_G1M08</t>
  </si>
  <si>
    <t>MG_SBA</t>
  </si>
  <si>
    <t>MGBHE_G1I58</t>
  </si>
  <si>
    <t>MGSLU_G1I01</t>
  </si>
  <si>
    <t>MGSLU_G1I02</t>
  </si>
  <si>
    <t>MGSLU_G1I03</t>
  </si>
  <si>
    <t>MGBHE_G1B83</t>
  </si>
  <si>
    <t>MG_CTR</t>
  </si>
  <si>
    <t>MG_SVI</t>
  </si>
  <si>
    <t>MGBHE_G1I33</t>
  </si>
  <si>
    <t>MGBHE_G1M01</t>
  </si>
  <si>
    <t>MGIIE_G1I01</t>
  </si>
  <si>
    <t>MGIIE_G1I02</t>
  </si>
  <si>
    <t>MGBHE_G1M02</t>
  </si>
  <si>
    <t>MGBHE_G1M43</t>
  </si>
  <si>
    <t>MGBHE_G1M59</t>
  </si>
  <si>
    <t>MGBHE_G1M60</t>
  </si>
  <si>
    <t>MGBHE_G1M55</t>
  </si>
  <si>
    <t>MGBHE_G1M64</t>
  </si>
  <si>
    <t>MGBHE_G1M67</t>
  </si>
  <si>
    <t>MGBHE_G1M68</t>
  </si>
  <si>
    <t>MGBHE_G1M63</t>
  </si>
  <si>
    <t>M2023EST_MGSFC_01</t>
  </si>
  <si>
    <t>MGCNO-MGSFC-MGCNO</t>
  </si>
  <si>
    <t>DESMOBILIZADO, ALTERADO PARA HFM (ROLLOUT AGOSTO)</t>
  </si>
  <si>
    <t>MGFLT</t>
  </si>
  <si>
    <t>M2024EST_MGFLT_01</t>
  </si>
  <si>
    <t>DESATIVAÇÃO</t>
  </si>
  <si>
    <t>MGABR-MGFLT-MGAAL-MGABR</t>
  </si>
  <si>
    <t>FLT confirmado a desmobilização, retirar da esteira de rede externa.</t>
  </si>
  <si>
    <t>OSP / CONTRATOS</t>
  </si>
  <si>
    <t>SIGLA</t>
  </si>
  <si>
    <t>REFILIAÇÃO</t>
  </si>
  <si>
    <t>Belo Horizonte</t>
  </si>
  <si>
    <t>ESTRUTURANTE</t>
  </si>
  <si>
    <t>Betim</t>
  </si>
  <si>
    <t>Contagem</t>
  </si>
  <si>
    <t>Os sites do estruturante que ainda estão na ALGAR</t>
  </si>
  <si>
    <t>PRAZO RE</t>
  </si>
  <si>
    <t>STATUS ATUAL</t>
  </si>
  <si>
    <t>EPS REDE</t>
  </si>
  <si>
    <t>RESPONSAVEL</t>
  </si>
  <si>
    <t>TX O&amp;M</t>
  </si>
  <si>
    <t>DEPENDE DE UMA AMPLIAÇÃO DE PLACA HL4 - PREVISÃO 05/09</t>
  </si>
  <si>
    <t>MIGRADOS PARA O FUSION</t>
  </si>
  <si>
    <t>AGUARDANDO LIBERAÇÃO DETENTORA Higline – 06/09/2024</t>
  </si>
  <si>
    <t>Implantação OSP</t>
  </si>
  <si>
    <t>QTDE HL5D</t>
  </si>
  <si>
    <t>QTDE HL5G</t>
  </si>
  <si>
    <t>QTDE OLT</t>
  </si>
  <si>
    <t>% HL5D</t>
  </si>
  <si>
    <t>% HL5G</t>
  </si>
  <si>
    <t>OLT</t>
  </si>
  <si>
    <t>REDE PREVISTA</t>
  </si>
  <si>
    <t>REDE ENTREGUE</t>
  </si>
  <si>
    <t>TOPOLOGIA</t>
  </si>
  <si>
    <t>MGHSG-MG02M-MGVAC RD</t>
  </si>
  <si>
    <t>Revisão</t>
  </si>
  <si>
    <t>REALIZADO</t>
  </si>
  <si>
    <t>MGSCN-MGPPS-RD</t>
  </si>
  <si>
    <t>DATA</t>
  </si>
  <si>
    <t>QTDE</t>
  </si>
  <si>
    <t>FIXADO</t>
  </si>
  <si>
    <t>FRENTE</t>
  </si>
  <si>
    <t>REALIZADO REDE</t>
  </si>
  <si>
    <t>DATA PREVISTA</t>
  </si>
  <si>
    <t>PREVISTA</t>
  </si>
  <si>
    <t>STATUS ORIGEM</t>
  </si>
  <si>
    <t>DISP. GERAL</t>
  </si>
  <si>
    <t>W51</t>
  </si>
  <si>
    <t>3G</t>
  </si>
  <si>
    <t>4G</t>
  </si>
  <si>
    <t>5G</t>
  </si>
  <si>
    <t>SITES &gt;= 99,0%</t>
  </si>
  <si>
    <t>SITES &lt; 99,0%</t>
  </si>
  <si>
    <t>CORTE</t>
  </si>
  <si>
    <t>% DENTRO DA META (MÊS)</t>
  </si>
  <si>
    <t>% DENTRO DA META (W51)</t>
  </si>
  <si>
    <t>% DENTRO DA META (W50)</t>
  </si>
  <si>
    <t>% DENTRO DA META (W49)</t>
  </si>
  <si>
    <t>% DENTRO DA META (W48)</t>
  </si>
  <si>
    <t>% DENTRO DA META (NOV)</t>
  </si>
  <si>
    <t>% DENTRO DA META (OUT)</t>
  </si>
  <si>
    <t>CIDADE HL4</t>
  </si>
  <si>
    <t>CLASSIFICAÇÃO</t>
  </si>
  <si>
    <t>W47</t>
  </si>
  <si>
    <t>NOV</t>
  </si>
  <si>
    <t>OUT</t>
  </si>
  <si>
    <t>VESPAZIANO</t>
  </si>
  <si>
    <t>VICOÇA</t>
  </si>
  <si>
    <t>4 CIDADES</t>
  </si>
  <si>
    <t>% DENTRO DA META</t>
  </si>
  <si>
    <t>% DENTRO DA META (W47)</t>
  </si>
  <si>
    <t xml:space="preserve">SITES </t>
  </si>
  <si>
    <t>&gt;= 99,0%</t>
  </si>
  <si>
    <t>&lt; 99,0%</t>
  </si>
  <si>
    <t xml:space="preserve">ATÉ 09/12 </t>
  </si>
  <si>
    <t>FEV</t>
  </si>
  <si>
    <t>MAI</t>
  </si>
  <si>
    <t>ID METRO</t>
  </si>
  <si>
    <t>Previsão ativação</t>
  </si>
  <si>
    <t>STATUS_BATIMENTO</t>
  </si>
  <si>
    <t>MGJAA-MGUFE-MGJAA</t>
  </si>
  <si>
    <t>AGUARDAR AUTORIZAÇÃO REITOR UNIVERSIDADE</t>
  </si>
  <si>
    <t>PENDENCIA TRAVESSIVA RODOVIA ( ALTO CUSTO )</t>
  </si>
  <si>
    <t>Topologia Projetada</t>
  </si>
  <si>
    <t xml:space="preserve">TOPOLOGIA </t>
  </si>
  <si>
    <t>DISP. GERAL OUT/24</t>
  </si>
  <si>
    <t>MGBPC-MGBLH</t>
  </si>
  <si>
    <t>MGASO-MGAFP</t>
  </si>
  <si>
    <t>MGFEN-MGRGT</t>
  </si>
  <si>
    <t>MG24M-MGBSJ</t>
  </si>
  <si>
    <t>MGICA-MGFSO</t>
  </si>
  <si>
    <t>MGBET-MGCFS</t>
  </si>
  <si>
    <t>MGFEN-MGAPB</t>
  </si>
  <si>
    <t>MGSCN-MGROS</t>
  </si>
  <si>
    <t>MGEDO-MGMIJ</t>
  </si>
  <si>
    <t>MGBET-MGCMS</t>
  </si>
  <si>
    <t>MGJRC-MGJTT</t>
  </si>
  <si>
    <t>MGSLA-MGADA</t>
  </si>
  <si>
    <t>MGCRS-MGAGT</t>
  </si>
  <si>
    <t>MGVSJ-MGNLR</t>
  </si>
  <si>
    <t>MGBET-MGBAF</t>
  </si>
  <si>
    <t>MGSCN-MGPPS</t>
  </si>
  <si>
    <t>MGTAN-MGSLF</t>
  </si>
  <si>
    <t>MGNMM-MGMIN</t>
  </si>
  <si>
    <t>MGRNS-MGNFZ</t>
  </si>
  <si>
    <t>MGTAN-MGSPG</t>
  </si>
  <si>
    <t>MGICA-MGIZA</t>
  </si>
  <si>
    <t>MGICA-MGSJI</t>
  </si>
  <si>
    <t>MGFEN-MGESA</t>
  </si>
  <si>
    <t>MGVWL-MGSJL</t>
  </si>
  <si>
    <t>MGEDO-MGSRQ</t>
  </si>
  <si>
    <t>MGBPC-MGODG</t>
  </si>
  <si>
    <t>MGBET-MGVNP</t>
  </si>
  <si>
    <t>MGTAN-MGBAA</t>
  </si>
  <si>
    <t>MGEDO-MGMRP</t>
  </si>
  <si>
    <t>MGSCN-MGAVO</t>
  </si>
  <si>
    <t>MGSCN-MGSVC</t>
  </si>
  <si>
    <t>MGELI-MGDQS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</si>
</sst>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quot;R$&quot;\ #,##0.00;[Red]\-&quot;R$&quot;\ #,##0.00"/>
    <numFmt numFmtId="165" formatCode="_-* #,##0.00_-;\-* #,##0.00_-;_-* &quot;-&quot;??_-;_-@_-"/>
    <numFmt numFmtId="166" formatCode="d/m;@"/>
    <numFmt numFmtId="167" formatCode="[h]:mm:ss;@"/>
    <numFmt numFmtId="168" formatCode="0.0"/>
    <numFmt numFmtId="169" formatCode="0.0%"/>
    <numFmt numFmtId="170" formatCode="dd/mm"/>
    <numFmt numFmtId="171" formatCode="ddd"/>
  </numFmts>
  <fonts count="142">
    <font>
      <sz val="11"/>
      <name val="Aptos Narrow"/>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8"/>
      <name val="Aptos Narrow"/>
      <family val="2"/>
    </font>
    <font>
      <sz val="10"/>
      <color theme="1"/>
      <name val="Aptos Narrow"/>
      <family val="2"/>
      <scheme val="minor"/>
    </font>
    <font>
      <u/>
      <sz val="11"/>
      <color theme="10"/>
      <name val="Aptos Narrow"/>
      <family val="2"/>
      <scheme val="minor"/>
    </font>
    <font>
      <sz val="11"/>
      <name val="Aptos Narrow"/>
      <family val="2"/>
    </font>
    <font>
      <b/>
      <sz val="11"/>
      <color theme="0"/>
      <name val="Aptos Narrow"/>
      <family val="2"/>
    </font>
    <font>
      <b/>
      <sz val="11"/>
      <name val="Aptos Narrow"/>
      <family val="2"/>
    </font>
    <font>
      <sz val="11"/>
      <color rgb="FF000000"/>
      <name val="Calibri"/>
      <family val="2"/>
    </font>
    <font>
      <b/>
      <sz val="11"/>
      <color rgb="FFFF0000"/>
      <name val="Calibri"/>
      <family val="2"/>
    </font>
    <font>
      <sz val="11"/>
      <color theme="0" tint="-0.34998626667073579"/>
      <name val="Aptos Narrow"/>
      <family val="2"/>
    </font>
    <font>
      <sz val="11"/>
      <color rgb="FF00B050"/>
      <name val="Aptos Narrow"/>
      <family val="2"/>
    </font>
    <font>
      <sz val="11"/>
      <color theme="0"/>
      <name val="Aptos Narrow"/>
      <family val="2"/>
    </font>
    <font>
      <b/>
      <sz val="12"/>
      <color rgb="FF000000"/>
      <name val="Calibri"/>
      <family val="2"/>
    </font>
    <font>
      <sz val="11"/>
      <name val="Aptos Narrow"/>
      <family val="2"/>
    </font>
    <font>
      <sz val="11"/>
      <color rgb="FFFF0000"/>
      <name val="Aptos Narrow"/>
      <family val="2"/>
    </font>
    <font>
      <sz val="11"/>
      <color theme="0" tint="-0.249977111117893"/>
      <name val="Aptos Narrow"/>
      <family val="2"/>
    </font>
    <font>
      <sz val="11"/>
      <color theme="6" tint="0.39997558519241921"/>
      <name val="Aptos Narrow"/>
      <family val="2"/>
    </font>
    <font>
      <sz val="11"/>
      <color theme="0"/>
      <name val="Aptos Narrow"/>
      <family val="2"/>
      <scheme val="minor"/>
    </font>
    <font>
      <sz val="11"/>
      <color theme="0"/>
      <name val="Calibri"/>
      <family val="2"/>
    </font>
    <font>
      <sz val="11"/>
      <name val="Aptos Narrow"/>
      <family val="2"/>
      <scheme val="minor"/>
    </font>
    <font>
      <b/>
      <sz val="11"/>
      <color theme="0"/>
      <name val="Calibri"/>
      <family val="2"/>
    </font>
    <font>
      <b/>
      <sz val="12"/>
      <color theme="0"/>
      <name val="Aptos Narrow"/>
      <family val="2"/>
      <scheme val="minor"/>
    </font>
    <font>
      <sz val="11"/>
      <color theme="1"/>
      <name val="Aptos Narrow"/>
      <family val="2"/>
    </font>
    <font>
      <b/>
      <sz val="10"/>
      <color rgb="FF000000"/>
      <name val="Aptos"/>
      <family val="2"/>
    </font>
    <font>
      <sz val="11"/>
      <color rgb="FF000000"/>
      <name val="Aptos Narrow"/>
      <family val="2"/>
    </font>
    <font>
      <b/>
      <sz val="11"/>
      <color rgb="FF000000"/>
      <name val="Aptos Narrow"/>
      <family val="2"/>
    </font>
    <font>
      <b/>
      <sz val="16"/>
      <color theme="0"/>
      <name val="Aptos Narrow"/>
      <family val="2"/>
      <scheme val="minor"/>
    </font>
    <font>
      <b/>
      <sz val="9"/>
      <color theme="0" tint="-0.14999847407452621"/>
      <name val="Aptos Narrow"/>
      <family val="2"/>
    </font>
    <font>
      <b/>
      <sz val="11"/>
      <color theme="1"/>
      <name val="Aptos Narrow"/>
      <family val="2"/>
    </font>
    <font>
      <b/>
      <sz val="14"/>
      <color theme="0"/>
      <name val="Aptos Narrow"/>
      <family val="2"/>
    </font>
    <font>
      <b/>
      <sz val="14"/>
      <name val="Aptos Narrow"/>
      <family val="2"/>
    </font>
    <font>
      <b/>
      <sz val="12"/>
      <name val="Aptos"/>
      <family val="2"/>
    </font>
    <font>
      <sz val="9"/>
      <color rgb="FF000000"/>
      <name val="Aptos Narrow"/>
      <family val="2"/>
    </font>
    <font>
      <sz val="9"/>
      <name val="Aptos Narrow"/>
      <family val="2"/>
    </font>
    <font>
      <b/>
      <sz val="11"/>
      <color rgb="FFFF0000"/>
      <name val="Aptos Narrow"/>
      <family val="2"/>
    </font>
    <font>
      <b/>
      <sz val="8"/>
      <color indexed="9"/>
      <name val="Calibri"/>
      <family val="2"/>
    </font>
    <font>
      <sz val="8"/>
      <name val="Calibri"/>
      <family val="2"/>
    </font>
    <font>
      <sz val="8"/>
      <color theme="1"/>
      <name val="Aptos Narrow"/>
      <family val="2"/>
      <scheme val="minor"/>
    </font>
    <font>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0"/>
      <color theme="0"/>
      <name val="Arial"/>
      <family val="2"/>
    </font>
    <font>
      <b/>
      <sz val="12"/>
      <name val="Aptos Narrow"/>
      <family val="2"/>
    </font>
    <font>
      <sz val="10"/>
      <name val="Aptos Narrow"/>
      <family val="2"/>
    </font>
    <font>
      <b/>
      <sz val="11"/>
      <color theme="1"/>
      <name val="Aptos Narrow"/>
      <family val="2"/>
      <scheme val="minor"/>
    </font>
    <font>
      <sz val="8"/>
      <name val="Aptos Narrow"/>
      <family val="2"/>
      <scheme val="minor"/>
    </font>
    <font>
      <b/>
      <sz val="8"/>
      <name val="Aptos Narrow"/>
      <family val="2"/>
      <scheme val="minor"/>
    </font>
    <font>
      <b/>
      <sz val="9"/>
      <color rgb="FF00B050"/>
      <name val="Aptos Narrow"/>
      <family val="2"/>
    </font>
    <font>
      <b/>
      <sz val="20"/>
      <color rgb="FF7030A0"/>
      <name val="Aptos Narrow"/>
      <family val="2"/>
    </font>
    <font>
      <sz val="9"/>
      <color rgb="FFFF0000"/>
      <name val="Aptos Narrow"/>
      <family val="2"/>
    </font>
    <font>
      <b/>
      <sz val="8"/>
      <name val="Aptos Narrow"/>
      <family val="2"/>
    </font>
    <font>
      <sz val="10"/>
      <color rgb="FF000000"/>
      <name val="Aptos Narrow"/>
      <family val="2"/>
    </font>
    <font>
      <b/>
      <sz val="10"/>
      <color rgb="FF000000"/>
      <name val="Aptos Narrow"/>
      <family val="2"/>
    </font>
    <font>
      <b/>
      <sz val="11"/>
      <color rgb="FFFFFFFF"/>
      <name val="Calibri"/>
      <family val="2"/>
    </font>
    <font>
      <b/>
      <sz val="10"/>
      <color theme="0"/>
      <name val="Aptos"/>
      <family val="2"/>
    </font>
    <font>
      <sz val="14"/>
      <color rgb="FF000000"/>
      <name val="Aptos Narrow"/>
      <family val="2"/>
    </font>
    <font>
      <b/>
      <sz val="14"/>
      <color rgb="FFFFFFFF"/>
      <name val="Aptos Narrow"/>
      <family val="2"/>
    </font>
    <font>
      <b/>
      <sz val="9"/>
      <color rgb="FFFFFFFF"/>
      <name val="Calibri"/>
      <family val="2"/>
    </font>
    <font>
      <b/>
      <sz val="9"/>
      <color rgb="FF000000"/>
      <name val="Arial"/>
      <family val="2"/>
    </font>
    <font>
      <sz val="11"/>
      <color rgb="FFFFFFFF"/>
      <name val="Calibri"/>
      <family val="2"/>
    </font>
    <font>
      <sz val="9"/>
      <color rgb="FFFFFFFF"/>
      <name val="Calibri"/>
      <family val="2"/>
    </font>
    <font>
      <sz val="8"/>
      <color rgb="FF000000"/>
      <name val="Calibri"/>
      <family val="2"/>
    </font>
    <font>
      <sz val="10"/>
      <color rgb="FF000000"/>
      <name val="Aptos"/>
      <family val="2"/>
    </font>
    <font>
      <sz val="14"/>
      <name val="Aptos Narrow"/>
      <family val="2"/>
    </font>
    <font>
      <b/>
      <sz val="10.5"/>
      <color rgb="FF000000"/>
      <name val="Aptos Narrow"/>
      <family val="2"/>
    </font>
    <font>
      <b/>
      <sz val="11"/>
      <color rgb="FFFFFFFF"/>
      <name val="Aptos Narrow"/>
      <family val="2"/>
    </font>
    <font>
      <b/>
      <sz val="11"/>
      <color rgb="FF153D64"/>
      <name val="Aptos Narrow"/>
      <family val="2"/>
    </font>
    <font>
      <b/>
      <sz val="14"/>
      <color rgb="FFFF0000"/>
      <name val="Aptos Narrow"/>
      <family val="2"/>
    </font>
    <font>
      <sz val="14"/>
      <color theme="1"/>
      <name val="Aptos Narrow"/>
      <family val="2"/>
    </font>
    <font>
      <sz val="18"/>
      <name val="Arial"/>
      <family val="2"/>
    </font>
    <font>
      <b/>
      <sz val="10"/>
      <color rgb="FFFFFFFF"/>
      <name val="Aptos"/>
      <family val="2"/>
    </font>
    <font>
      <b/>
      <sz val="12"/>
      <color rgb="FFFFFFFF"/>
      <name val="Aptos Narrow"/>
      <family val="2"/>
    </font>
    <font>
      <b/>
      <sz val="8"/>
      <color theme="0"/>
      <name val="Aptos Narrow"/>
      <family val="2"/>
      <scheme val="minor"/>
    </font>
    <font>
      <b/>
      <sz val="12"/>
      <color rgb="FF000000"/>
      <name val="Aptos Narrow"/>
      <family val="2"/>
    </font>
    <font>
      <b/>
      <sz val="9"/>
      <color rgb="FF000000"/>
      <name val="Aptos Narrow"/>
      <family val="2"/>
    </font>
    <font>
      <b/>
      <sz val="14"/>
      <color rgb="FF000000"/>
      <name val="Aptos Narrow"/>
      <family val="2"/>
    </font>
    <font>
      <b/>
      <sz val="12"/>
      <color rgb="FF215F9A"/>
      <name val="Aptos Narrow"/>
      <family val="2"/>
    </font>
    <font>
      <b/>
      <sz val="14"/>
      <color rgb="FF92D050"/>
      <name val="Aptos Narrow"/>
      <family val="2"/>
    </font>
    <font>
      <b/>
      <sz val="26"/>
      <color theme="0"/>
      <name val="Aptos Narrow"/>
      <family val="2"/>
      <scheme val="minor"/>
    </font>
    <font>
      <sz val="11"/>
      <color theme="1"/>
      <name val="Calibri"/>
      <family val="2"/>
    </font>
    <font>
      <b/>
      <sz val="12"/>
      <color rgb="FFFFFFFF"/>
      <name val="Aptos"/>
      <family val="2"/>
    </font>
    <font>
      <sz val="12"/>
      <color rgb="FF000000"/>
      <name val="Aptos"/>
      <family val="2"/>
    </font>
    <font>
      <b/>
      <sz val="12"/>
      <color rgb="FF000000"/>
      <name val="Aptos"/>
      <family val="2"/>
    </font>
    <font>
      <b/>
      <sz val="9"/>
      <color rgb="FF000000"/>
      <name val="Century Gothic"/>
      <family val="2"/>
    </font>
    <font>
      <b/>
      <sz val="9"/>
      <color rgb="FFFFFFFF"/>
      <name val="Century Gothic"/>
      <family val="2"/>
    </font>
    <font>
      <b/>
      <sz val="9"/>
      <color rgb="FF1C1E3E"/>
      <name val="Calibri"/>
      <family val="2"/>
    </font>
    <font>
      <b/>
      <sz val="9"/>
      <color rgb="FF000000"/>
      <name val="Calibri"/>
      <family val="2"/>
    </font>
    <font>
      <sz val="9"/>
      <name val="Arial"/>
      <family val="2"/>
    </font>
    <font>
      <sz val="9"/>
      <color rgb="FF000000"/>
      <name val="Century Gothic"/>
      <family val="2"/>
    </font>
    <font>
      <b/>
      <sz val="8"/>
      <color rgb="FFFFFFFF"/>
      <name val="Century Gothic"/>
      <family val="2"/>
    </font>
    <font>
      <b/>
      <sz val="11"/>
      <color rgb="FFFFFFFF"/>
      <name val="Calibri"/>
      <family val="2"/>
      <charset val="1"/>
    </font>
    <font>
      <sz val="11"/>
      <color rgb="FF000000"/>
      <name val="Calibri"/>
      <family val="2"/>
      <charset val="1"/>
    </font>
    <font>
      <sz val="10"/>
      <color theme="1"/>
      <name val="Aptos Narrow"/>
      <family val="2"/>
    </font>
    <font>
      <b/>
      <sz val="8"/>
      <color theme="0"/>
      <name val="Aptos Narrow"/>
      <family val="2"/>
    </font>
    <font>
      <b/>
      <sz val="13"/>
      <color rgb="FFFFFFFF"/>
      <name val="Calibri"/>
      <family val="2"/>
    </font>
    <font>
      <b/>
      <sz val="8"/>
      <color theme="0" tint="-4.9989318521683403E-2"/>
      <name val="Aptos Narrow"/>
      <family val="2"/>
    </font>
    <font>
      <sz val="8"/>
      <color theme="1"/>
      <name val="Aptos Narrow"/>
      <family val="2"/>
    </font>
    <font>
      <sz val="9"/>
      <name val="Aptos Narrow"/>
      <family val="2"/>
    </font>
    <font>
      <b/>
      <sz val="9"/>
      <color rgb="FF000000"/>
      <name val="Aptos"/>
      <family val="2"/>
    </font>
    <font>
      <sz val="9"/>
      <color rgb="FF000000"/>
      <name val="Aptos"/>
      <family val="2"/>
    </font>
    <font>
      <b/>
      <sz val="10"/>
      <color theme="1"/>
      <name val="Aptos Narrow"/>
      <family val="2"/>
    </font>
    <font>
      <b/>
      <sz val="10"/>
      <color rgb="FFFF0000"/>
      <name val="Aptos Narrow"/>
      <family val="2"/>
    </font>
    <font>
      <b/>
      <sz val="10"/>
      <color theme="0"/>
      <name val="Aptos Narrow"/>
      <family val="2"/>
    </font>
    <font>
      <b/>
      <sz val="10"/>
      <color theme="3" tint="9.9978637043366805E-2"/>
      <name val="Aptos Narrow"/>
      <family val="2"/>
    </font>
    <font>
      <sz val="10"/>
      <color theme="0"/>
      <name val="Aptos Narrow"/>
      <family val="2"/>
    </font>
    <font>
      <sz val="10"/>
      <color rgb="FFFF0000"/>
      <name val="Aptos Narrow"/>
      <family val="2"/>
    </font>
    <font>
      <b/>
      <sz val="10"/>
      <name val="Aptos Narrow"/>
      <family val="2"/>
    </font>
    <font>
      <b/>
      <sz val="10"/>
      <color rgb="FF00B050"/>
      <name val="Aptos Narrow"/>
      <family val="2"/>
    </font>
    <font>
      <sz val="10"/>
      <color rgb="FF00B050"/>
      <name val="Aptos Narrow"/>
      <family val="2"/>
    </font>
    <font>
      <sz val="10"/>
      <color rgb="FFC00000"/>
      <name val="Aptos Narrow"/>
      <family val="2"/>
    </font>
    <font>
      <b/>
      <sz val="10"/>
      <color rgb="FFFF0000"/>
      <name val="Calibri Light"/>
      <family val="2"/>
      <charset val="1"/>
    </font>
    <font>
      <sz val="10"/>
      <color rgb="FFEE0000"/>
      <name val="Aptos Narrow"/>
      <family val="2"/>
    </font>
    <font>
      <sz val="10"/>
      <color rgb="FFFF0000"/>
      <name val="Aptos Narrow"/>
      <family val="2"/>
      <scheme val="minor"/>
    </font>
    <font>
      <sz val="10"/>
      <color rgb="FF000000"/>
      <name val="Calibri"/>
      <family val="2"/>
    </font>
    <font>
      <sz val="10"/>
      <name val="Aptos"/>
      <family val="2"/>
      <charset val="1"/>
    </font>
    <font>
      <sz val="11"/>
      <color rgb="FF000000"/>
      <name val="Aptos"/>
      <family val="2"/>
      <charset val="1"/>
    </font>
    <font>
      <sz val="12"/>
      <name val="Aptos"/>
      <family val="2"/>
      <charset val="1"/>
    </font>
    <font>
      <sz val="11"/>
      <name val="Aptos"/>
      <family val="2"/>
      <charset val="1"/>
    </font>
    <font>
      <sz val="12"/>
      <color rgb="FF000000"/>
      <name val="Aptos"/>
      <family val="2"/>
      <charset val="1"/>
    </font>
    <font>
      <sz val="11"/>
      <color rgb="FF000000"/>
      <name val="Aptos"/>
      <family val="2"/>
    </font>
    <font>
      <sz val="11"/>
      <name val="Aptos"/>
      <family val="2"/>
    </font>
    <font>
      <sz val="11"/>
      <color rgb="FF0070C0"/>
      <name val="Aptos Narrow"/>
      <family val="2"/>
    </font>
    <font>
      <sz val="11"/>
      <color theme="0" tint="-0.14999847407452621"/>
      <name val="Aptos Narrow"/>
      <family val="2"/>
    </font>
  </fonts>
  <fills count="85">
    <fill>
      <patternFill patternType="none"/>
    </fill>
    <fill>
      <patternFill patternType="gray125"/>
    </fill>
    <fill>
      <patternFill patternType="solid">
        <fgColor theme="3" tint="0.89999084444715716"/>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rgb="FF7030A0"/>
        <bgColor indexed="64"/>
      </patternFill>
    </fill>
    <fill>
      <patternFill patternType="solid">
        <fgColor theme="0" tint="-4.9989318521683403E-2"/>
        <bgColor indexed="64"/>
      </patternFill>
    </fill>
    <fill>
      <patternFill patternType="solid">
        <fgColor rgb="FFD9E1F2"/>
        <bgColor rgb="FFD9E1F2"/>
      </patternFill>
    </fill>
    <fill>
      <patternFill patternType="solid">
        <fgColor rgb="FFF4B084"/>
        <bgColor rgb="FF000000"/>
      </patternFill>
    </fill>
    <fill>
      <patternFill patternType="solid">
        <fgColor rgb="FFFFFF00"/>
        <bgColor indexed="64"/>
      </patternFill>
    </fill>
    <fill>
      <patternFill patternType="solid">
        <fgColor theme="9" tint="0.79998168889431442"/>
        <bgColor indexed="64"/>
      </patternFill>
    </fill>
    <fill>
      <patternFill patternType="solid">
        <fgColor rgb="FF002060"/>
        <bgColor indexed="64"/>
      </patternFill>
    </fill>
    <fill>
      <patternFill patternType="solid">
        <fgColor rgb="FFFFFFFF"/>
        <bgColor indexed="64"/>
      </patternFill>
    </fill>
    <fill>
      <patternFill patternType="solid">
        <fgColor theme="7"/>
        <bgColor theme="7"/>
      </patternFill>
    </fill>
    <fill>
      <patternFill patternType="solid">
        <fgColor theme="7" tint="0.79998168889431442"/>
        <bgColor theme="7" tint="0.79998168889431442"/>
      </patternFill>
    </fill>
    <fill>
      <patternFill patternType="solid">
        <fgColor rgb="FFF4F4F4"/>
        <bgColor indexed="64"/>
      </patternFill>
    </fill>
    <fill>
      <patternFill patternType="solid">
        <fgColor theme="0" tint="-0.34998626667073579"/>
        <bgColor indexed="64"/>
      </patternFill>
    </fill>
    <fill>
      <patternFill patternType="solid">
        <fgColor rgb="FFF2F2F2"/>
        <bgColor indexed="64"/>
      </patternFill>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gradientFill degree="225">
        <stop position="0">
          <color theme="1" tint="0.25098422193060094"/>
        </stop>
        <stop position="1">
          <color theme="1"/>
        </stop>
      </gradientFill>
    </fill>
    <fill>
      <patternFill patternType="solid">
        <fgColor rgb="FF92D050"/>
        <bgColor indexed="64"/>
      </patternFill>
    </fill>
    <fill>
      <patternFill patternType="solid">
        <fgColor theme="7" tint="-0.499984740745262"/>
        <bgColor indexed="64"/>
      </patternFill>
    </fill>
    <fill>
      <patternFill patternType="solid">
        <fgColor theme="8" tint="0.59999389629810485"/>
        <bgColor indexed="64"/>
      </patternFill>
    </fill>
    <fill>
      <patternFill patternType="solid">
        <fgColor rgb="FFFFFFFF"/>
        <bgColor rgb="FF000000"/>
      </patternFill>
    </fill>
    <fill>
      <patternFill patternType="solid">
        <fgColor rgb="FF00B0F0"/>
        <bgColor indexed="64"/>
      </patternFill>
    </fill>
    <fill>
      <patternFill patternType="solid">
        <fgColor theme="3" tint="0.749992370372631"/>
        <bgColor indexed="64"/>
      </patternFill>
    </fill>
    <fill>
      <patternFill patternType="solid">
        <fgColor rgb="FFD6B8D6"/>
        <bgColor indexed="64"/>
      </patternFill>
    </fill>
    <fill>
      <patternFill patternType="solid">
        <fgColor rgb="FF4D004D"/>
        <bgColor indexed="64"/>
      </patternFill>
    </fill>
    <fill>
      <patternFill patternType="solid">
        <fgColor rgb="FFFFC000"/>
        <bgColor indexed="64"/>
      </patternFill>
    </fill>
    <fill>
      <patternFill patternType="solid">
        <fgColor rgb="FFFF0000"/>
        <bgColor indexed="64"/>
      </patternFill>
    </fill>
    <fill>
      <patternFill patternType="solid">
        <fgColor rgb="FFBFBFBF"/>
        <bgColor indexed="64"/>
      </patternFill>
    </fill>
    <fill>
      <patternFill patternType="solid">
        <fgColor rgb="FFFFF2CC"/>
        <bgColor indexed="64"/>
      </patternFill>
    </fill>
    <fill>
      <patternFill patternType="solid">
        <fgColor theme="6" tint="0.79998168889431442"/>
        <bgColor indexed="64"/>
      </patternFill>
    </fill>
    <fill>
      <patternFill patternType="solid">
        <fgColor rgb="FFD9D9D9"/>
        <bgColor indexed="64"/>
      </patternFill>
    </fill>
    <fill>
      <patternFill patternType="solid">
        <fgColor theme="4" tint="0.79998168889431442"/>
        <bgColor indexed="64"/>
      </patternFill>
    </fill>
    <fill>
      <patternFill patternType="solid">
        <fgColor rgb="FF0F9ED5"/>
        <bgColor indexed="64"/>
      </patternFill>
    </fill>
    <fill>
      <patternFill patternType="solid">
        <fgColor rgb="FF4D93D9"/>
        <bgColor indexed="64"/>
      </patternFill>
    </fill>
    <fill>
      <patternFill patternType="solid">
        <fgColor rgb="FF808080"/>
        <bgColor indexed="64"/>
      </patternFill>
    </fill>
    <fill>
      <patternFill patternType="solid">
        <fgColor rgb="FFEB3C7D"/>
        <bgColor indexed="64"/>
      </patternFill>
    </fill>
    <fill>
      <patternFill patternType="solid">
        <fgColor rgb="FFA6CAEC"/>
        <bgColor indexed="64"/>
      </patternFill>
    </fill>
    <fill>
      <patternFill patternType="solid">
        <fgColor rgb="FF0070C0"/>
        <bgColor indexed="64"/>
      </patternFill>
    </fill>
    <fill>
      <patternFill patternType="solid">
        <fgColor theme="3" tint="0.39997558519241921"/>
        <bgColor indexed="64"/>
      </patternFill>
    </fill>
    <fill>
      <patternFill patternType="solid">
        <fgColor rgb="FFC0E6F5"/>
        <bgColor rgb="FFC0E6F5"/>
      </patternFill>
    </fill>
    <fill>
      <patternFill patternType="solid">
        <fgColor rgb="FF9504DE"/>
        <bgColor indexed="64"/>
      </patternFill>
    </fill>
    <fill>
      <patternFill patternType="solid">
        <fgColor rgb="FFF1F3F4"/>
        <bgColor indexed="64"/>
      </patternFill>
    </fill>
    <fill>
      <patternFill patternType="solid">
        <fgColor rgb="FFF8F9FA"/>
        <bgColor indexed="64"/>
      </patternFill>
    </fill>
    <fill>
      <patternFill patternType="solid">
        <fgColor theme="2" tint="-0.499984740745262"/>
        <bgColor indexed="64"/>
      </patternFill>
    </fill>
    <fill>
      <patternFill patternType="solid">
        <fgColor rgb="FF9FC4E3"/>
        <bgColor indexed="64"/>
      </patternFill>
    </fill>
    <fill>
      <patternFill patternType="solid">
        <fgColor rgb="FFC4BBC6"/>
        <bgColor indexed="64"/>
      </patternFill>
    </fill>
    <fill>
      <patternFill patternType="solid">
        <fgColor rgb="FFF1F1F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D9E1F2"/>
        <bgColor indexed="64"/>
      </patternFill>
    </fill>
    <fill>
      <patternFill patternType="solid">
        <fgColor theme="2"/>
        <bgColor indexed="64"/>
      </patternFill>
    </fill>
    <fill>
      <patternFill patternType="solid">
        <fgColor theme="2" tint="-0.749992370372631"/>
        <bgColor theme="7"/>
      </patternFill>
    </fill>
    <fill>
      <patternFill patternType="solid">
        <fgColor theme="0" tint="-4.9989318521683403E-2"/>
        <bgColor theme="7" tint="0.79998168889431442"/>
      </patternFill>
    </fill>
    <fill>
      <patternFill patternType="solid">
        <fgColor theme="5"/>
        <bgColor indexed="64"/>
      </patternFill>
    </fill>
    <fill>
      <patternFill patternType="solid">
        <fgColor theme="2" tint="-0.249977111117893"/>
        <bgColor indexed="64"/>
      </patternFill>
    </fill>
    <fill>
      <patternFill patternType="solid">
        <fgColor theme="0"/>
        <bgColor rgb="FFC0E6F5"/>
      </patternFill>
    </fill>
  </fills>
  <borders count="138">
    <border>
      <left/>
      <right/>
      <top/>
      <bottom/>
      <diagonal/>
    </border>
    <border>
      <left/>
      <right/>
      <top/>
      <bottom style="thin">
        <color auto="1"/>
      </bottom>
      <diagonal/>
    </border>
    <border>
      <left/>
      <right/>
      <top/>
      <bottom style="medium">
        <color indexed="64"/>
      </bottom>
      <diagonal/>
    </border>
    <border>
      <left style="medium">
        <color theme="0" tint="-0.14993743705557422"/>
      </left>
      <right/>
      <top style="medium">
        <color theme="0" tint="-0.14993743705557422"/>
      </top>
      <bottom style="medium">
        <color theme="0" tint="-0.14996795556505021"/>
      </bottom>
      <diagonal/>
    </border>
    <border>
      <left/>
      <right/>
      <top style="medium">
        <color theme="0" tint="-0.14993743705557422"/>
      </top>
      <bottom style="medium">
        <color theme="0" tint="-0.14996795556505021"/>
      </bottom>
      <diagonal/>
    </border>
    <border>
      <left/>
      <right style="medium">
        <color theme="0" tint="-0.14993743705557422"/>
      </right>
      <top style="medium">
        <color theme="0" tint="-0.14993743705557422"/>
      </top>
      <bottom style="medium">
        <color theme="0" tint="-0.14996795556505021"/>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dashed">
        <color auto="1"/>
      </left>
      <right style="dashed">
        <color auto="1"/>
      </right>
      <top style="dashed">
        <color auto="1"/>
      </top>
      <bottom style="dashed">
        <color auto="1"/>
      </bottom>
      <diagonal/>
    </border>
    <border>
      <left style="dashed">
        <color auto="1"/>
      </left>
      <right style="dashed">
        <color auto="1"/>
      </right>
      <top/>
      <bottom style="dashed">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medium">
        <color theme="0" tint="-0.14996795556505021"/>
      </left>
      <right style="medium">
        <color theme="0" tint="-0.14996795556505021"/>
      </right>
      <top style="medium">
        <color theme="0" tint="-0.14996795556505021"/>
      </top>
      <bottom/>
      <diagonal/>
    </border>
    <border>
      <left style="medium">
        <color theme="0" tint="-0.14996795556505021"/>
      </left>
      <right style="medium">
        <color theme="0" tint="-0.14996795556505021"/>
      </right>
      <top/>
      <bottom/>
      <diagonal/>
    </border>
    <border>
      <left style="medium">
        <color theme="0" tint="-0.14996795556505021"/>
      </left>
      <right style="medium">
        <color theme="0" tint="-0.14996795556505021"/>
      </right>
      <top/>
      <bottom style="medium">
        <color theme="0" tint="-0.14996795556505021"/>
      </bottom>
      <diagonal/>
    </border>
    <border>
      <left/>
      <right/>
      <top style="thin">
        <color theme="7"/>
      </top>
      <bottom/>
      <diagonal/>
    </border>
    <border>
      <left/>
      <right/>
      <top/>
      <bottom style="medium">
        <color theme="0" tint="-0.14996795556505021"/>
      </bottom>
      <diagonal/>
    </border>
    <border>
      <left style="hair">
        <color auto="1"/>
      </left>
      <right style="hair">
        <color auto="1"/>
      </right>
      <top style="medium">
        <color theme="0" tint="-0.14996795556505021"/>
      </top>
      <bottom style="hair">
        <color auto="1"/>
      </bottom>
      <diagonal/>
    </border>
    <border>
      <left style="dashed">
        <color auto="1"/>
      </left>
      <right style="dashed">
        <color auto="1"/>
      </right>
      <top style="medium">
        <color theme="0" tint="-0.14996795556505021"/>
      </top>
      <bottom style="dashed">
        <color auto="1"/>
      </bottom>
      <diagonal/>
    </border>
    <border>
      <left style="hair">
        <color auto="1"/>
      </left>
      <right style="hair">
        <color auto="1"/>
      </right>
      <top style="hair">
        <color auto="1"/>
      </top>
      <bottom style="thin">
        <color indexed="64"/>
      </bottom>
      <diagonal/>
    </border>
    <border>
      <left style="hair">
        <color auto="1"/>
      </left>
      <right style="hair">
        <color auto="1"/>
      </right>
      <top/>
      <bottom style="thin">
        <color indexed="64"/>
      </bottom>
      <diagonal/>
    </border>
    <border>
      <left style="dashed">
        <color auto="1"/>
      </left>
      <right style="dashed">
        <color auto="1"/>
      </right>
      <top style="dashed">
        <color auto="1"/>
      </top>
      <bottom style="thin">
        <color indexed="64"/>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style="thin">
        <color theme="7" tint="0.39997558519241921"/>
      </left>
      <right/>
      <top style="thin">
        <color theme="7" tint="0.39997558519241921"/>
      </top>
      <bottom style="thin">
        <color auto="1"/>
      </bottom>
      <diagonal/>
    </border>
    <border>
      <left/>
      <right/>
      <top style="thin">
        <color theme="7" tint="0.39997558519241921"/>
      </top>
      <bottom style="thin">
        <color auto="1"/>
      </bottom>
      <diagonal/>
    </border>
    <border>
      <left style="medium">
        <color theme="0" tint="-0.14996795556505021"/>
      </left>
      <right/>
      <top style="medium">
        <color theme="0" tint="-0.14996795556505021"/>
      </top>
      <bottom style="medium">
        <color theme="0" tint="-0.14996795556505021"/>
      </bottom>
      <diagonal/>
    </border>
    <border>
      <left/>
      <right style="medium">
        <color theme="0" tint="-0.14996795556505021"/>
      </right>
      <top style="medium">
        <color theme="0" tint="-0.14996795556505021"/>
      </top>
      <bottom style="medium">
        <color theme="0" tint="-0.14996795556505021"/>
      </bottom>
      <diagonal/>
    </border>
    <border>
      <left/>
      <right/>
      <top style="medium">
        <color rgb="FF0000FE"/>
      </top>
      <bottom style="medium">
        <color rgb="FF0000FE"/>
      </bottom>
      <diagonal/>
    </border>
    <border>
      <left/>
      <right/>
      <top style="medium">
        <color rgb="FF0000FE"/>
      </top>
      <bottom style="medium">
        <color rgb="FFFFFFFF"/>
      </bottom>
      <diagonal/>
    </border>
    <border>
      <left/>
      <right/>
      <top style="medium">
        <color rgb="FFFFFFFF"/>
      </top>
      <bottom style="medium">
        <color rgb="FFFFFFFF"/>
      </bottom>
      <diagonal/>
    </border>
    <border>
      <left/>
      <right/>
      <top style="medium">
        <color rgb="FFFFFFFF"/>
      </top>
      <bottom style="medium">
        <color rgb="FF163E64"/>
      </bottom>
      <diagonal/>
    </border>
    <border>
      <left/>
      <right/>
      <top style="thin">
        <color theme="0" tint="-0.14996795556505021"/>
      </top>
      <bottom style="thin">
        <color theme="0" tint="-0.14996795556505021"/>
      </bottom>
      <diagonal/>
    </border>
    <border>
      <left/>
      <right style="thick">
        <color rgb="FFFFFFFF"/>
      </right>
      <top style="medium">
        <color rgb="FF0070C0"/>
      </top>
      <bottom style="thick">
        <color rgb="FFFFFFFF"/>
      </bottom>
      <diagonal/>
    </border>
    <border>
      <left/>
      <right/>
      <top style="medium">
        <color rgb="FF0070C0"/>
      </top>
      <bottom style="thick">
        <color rgb="FFFFFFFF"/>
      </bottom>
      <diagonal/>
    </border>
    <border>
      <left/>
      <right style="thick">
        <color rgb="FFFFFFFF"/>
      </right>
      <top/>
      <bottom style="thick">
        <color rgb="FFFFFFFF"/>
      </bottom>
      <diagonal/>
    </border>
    <border>
      <left/>
      <right/>
      <top/>
      <bottom style="thick">
        <color rgb="FFFFFFFF"/>
      </bottom>
      <diagonal/>
    </border>
    <border>
      <left/>
      <right style="thick">
        <color rgb="FFFFFFFF"/>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theme="0" tint="-0.14993743705557422"/>
      </left>
      <right/>
      <top style="medium">
        <color theme="0" tint="-0.14993743705557422"/>
      </top>
      <bottom/>
      <diagonal/>
    </border>
    <border>
      <left/>
      <right/>
      <top style="medium">
        <color theme="0" tint="-0.14993743705557422"/>
      </top>
      <bottom/>
      <diagonal/>
    </border>
    <border>
      <left/>
      <right style="medium">
        <color theme="0" tint="-0.14993743705557422"/>
      </right>
      <top style="medium">
        <color theme="0" tint="-0.14993743705557422"/>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bottom>
      <diagonal/>
    </border>
    <border>
      <left/>
      <right/>
      <top style="thin">
        <color theme="0" tint="-0.14996795556505021"/>
      </top>
      <bottom style="thin">
        <color theme="0"/>
      </bottom>
      <diagonal/>
    </border>
    <border>
      <left style="thin">
        <color theme="0" tint="-0.14996795556505021"/>
      </left>
      <right style="thin">
        <color theme="0" tint="-0.14996795556505021"/>
      </right>
      <top style="thin">
        <color theme="0"/>
      </top>
      <bottom style="thin">
        <color theme="0"/>
      </bottom>
      <diagonal/>
    </border>
    <border>
      <left style="thin">
        <color theme="0" tint="-0.14996795556505021"/>
      </left>
      <right style="thin">
        <color theme="0" tint="-0.14996795556505021"/>
      </right>
      <top/>
      <bottom style="thin">
        <color theme="0"/>
      </bottom>
      <diagonal/>
    </border>
    <border>
      <left style="thin">
        <color rgb="FFFFFFFF"/>
      </left>
      <right style="thin">
        <color rgb="FFFFFFFF"/>
      </right>
      <top style="thin">
        <color rgb="FFFFFFFF"/>
      </top>
      <bottom style="thin">
        <color rgb="FFFFFFFF"/>
      </bottom>
      <diagonal/>
    </border>
    <border>
      <left style="thick">
        <color rgb="FFFFFFFF"/>
      </left>
      <right style="thick">
        <color rgb="FFFFFFFF"/>
      </right>
      <top/>
      <bottom style="thick">
        <color rgb="FFFFFFFF"/>
      </bottom>
      <diagonal/>
    </border>
    <border>
      <left/>
      <right style="thick">
        <color rgb="FFFFFFFF"/>
      </right>
      <top style="thick">
        <color rgb="FFFFFFFF"/>
      </top>
      <bottom style="thick">
        <color rgb="FFFFFFFF"/>
      </bottom>
      <diagonal/>
    </border>
    <border>
      <left style="thick">
        <color rgb="FFFFFFFF"/>
      </left>
      <right style="thick">
        <color rgb="FFFFFFFF"/>
      </right>
      <top style="thick">
        <color rgb="FFFFFFFF"/>
      </top>
      <bottom style="thick">
        <color rgb="FFFFFFFF"/>
      </bottom>
      <diagonal/>
    </border>
    <border>
      <left style="thick">
        <color rgb="FFFFFFFF"/>
      </left>
      <right style="thick">
        <color rgb="FFFFFFFF"/>
      </right>
      <top style="thick">
        <color rgb="FFFFFFFF"/>
      </top>
      <bottom/>
      <diagonal/>
    </border>
    <border>
      <left style="thick">
        <color rgb="FFFFFFFF"/>
      </left>
      <right style="thick">
        <color rgb="FFFFFFFF"/>
      </right>
      <top/>
      <bottom/>
      <diagonal/>
    </border>
    <border>
      <left style="thick">
        <color rgb="FFFFFFFF"/>
      </left>
      <right style="thick">
        <color rgb="FFFFFFFF"/>
      </right>
      <top/>
      <bottom style="medium">
        <color indexed="64"/>
      </bottom>
      <diagonal/>
    </border>
    <border>
      <left style="thin">
        <color rgb="FFFFFFFF"/>
      </left>
      <right style="thin">
        <color rgb="FFFFFFFF"/>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DEE2E6"/>
      </left>
      <right style="thin">
        <color rgb="FFDEE2E6"/>
      </right>
      <top style="thin">
        <color rgb="FFDEE2E6"/>
      </top>
      <bottom style="thin">
        <color rgb="FFDEE2E6"/>
      </bottom>
      <diagonal/>
    </border>
    <border>
      <left style="medium">
        <color rgb="FF61CBF3"/>
      </left>
      <right/>
      <top style="medium">
        <color rgb="FF61CBF3"/>
      </top>
      <bottom/>
      <diagonal/>
    </border>
    <border>
      <left/>
      <right/>
      <top style="medium">
        <color rgb="FF61CBF3"/>
      </top>
      <bottom/>
      <diagonal/>
    </border>
    <border>
      <left/>
      <right style="thick">
        <color indexed="64"/>
      </right>
      <top/>
      <bottom style="medium">
        <color indexed="64"/>
      </bottom>
      <diagonal/>
    </border>
    <border>
      <left style="medium">
        <color rgb="FF61CBF3"/>
      </left>
      <right/>
      <top/>
      <bottom style="medium">
        <color rgb="FF61CBF3"/>
      </bottom>
      <diagonal/>
    </border>
    <border>
      <left/>
      <right/>
      <top/>
      <bottom style="medium">
        <color rgb="FF61CBF3"/>
      </bottom>
      <diagonal/>
    </border>
    <border>
      <left/>
      <right style="thick">
        <color indexed="64"/>
      </right>
      <top/>
      <bottom style="medium">
        <color rgb="FF61CBF3"/>
      </bottom>
      <diagonal/>
    </border>
    <border>
      <left style="thin">
        <color theme="0" tint="-0.14996795556505021"/>
      </left>
      <right/>
      <top/>
      <bottom/>
      <diagonal/>
    </border>
    <border>
      <left style="thick">
        <color rgb="FFFFFFFF"/>
      </left>
      <right/>
      <top/>
      <bottom/>
      <diagonal/>
    </border>
    <border>
      <left/>
      <right/>
      <top style="thick">
        <color rgb="FFFFFFFF"/>
      </top>
      <bottom style="thick">
        <color rgb="FFFFFFFF"/>
      </bottom>
      <diagonal/>
    </border>
    <border>
      <left/>
      <right/>
      <top style="medium">
        <color rgb="FF0000FE"/>
      </top>
      <bottom style="medium">
        <color rgb="FF000000"/>
      </bottom>
      <diagonal/>
    </border>
    <border>
      <left/>
      <right/>
      <top style="medium">
        <color rgb="FF000000"/>
      </top>
      <bottom style="medium">
        <color rgb="FFFFFFFF"/>
      </bottom>
      <diagonal/>
    </border>
    <border>
      <left style="thin">
        <color theme="0" tint="-0.14996795556505021"/>
      </left>
      <right/>
      <top style="medium">
        <color theme="0"/>
      </top>
      <bottom/>
      <diagonal/>
    </border>
    <border>
      <left style="thin">
        <color theme="0" tint="-0.14996795556505021"/>
      </left>
      <right style="medium">
        <color theme="0"/>
      </right>
      <top style="medium">
        <color theme="0"/>
      </top>
      <bottom/>
      <diagonal/>
    </border>
    <border>
      <left/>
      <right style="thick">
        <color rgb="FFFFFFFF"/>
      </right>
      <top style="thick">
        <color rgb="FFFFFFFF"/>
      </top>
      <bottom/>
      <diagonal/>
    </border>
    <border>
      <left/>
      <right/>
      <top style="thin">
        <color rgb="FF44B3E1"/>
      </top>
      <bottom style="thin">
        <color rgb="FF44B3E1"/>
      </bottom>
      <diagonal/>
    </border>
    <border>
      <left style="medium">
        <color rgb="FFFFFFFF"/>
      </left>
      <right style="medium">
        <color rgb="FFFFFFFF"/>
      </right>
      <top style="medium">
        <color rgb="FFFFFFFF"/>
      </top>
      <bottom/>
      <diagonal/>
    </border>
    <border>
      <left style="medium">
        <color rgb="FFFFFFFF"/>
      </left>
      <right style="medium">
        <color rgb="FFFFFFFF"/>
      </right>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rgb="FFF2F2F2"/>
      </left>
      <right style="thin">
        <color rgb="FFF2F2F2"/>
      </right>
      <top style="thin">
        <color rgb="FFF2F2F2"/>
      </top>
      <bottom/>
      <diagonal/>
    </border>
    <border>
      <left style="thin">
        <color rgb="FFF2F2F2"/>
      </left>
      <right style="thin">
        <color rgb="FFF2F2F2"/>
      </right>
      <top/>
      <bottom style="thin">
        <color rgb="FFF2F2F2"/>
      </bottom>
      <diagonal/>
    </border>
    <border>
      <left style="thin">
        <color rgb="FFF2F2F2"/>
      </left>
      <right style="thick">
        <color rgb="FFFFFFFF"/>
      </right>
      <top style="thin">
        <color rgb="FFF2F2F2"/>
      </top>
      <bottom/>
      <diagonal/>
    </border>
    <border>
      <left style="thin">
        <color rgb="FFF2F2F2"/>
      </left>
      <right style="thick">
        <color rgb="FFFFFFFF"/>
      </right>
      <top/>
      <bottom style="thin">
        <color rgb="FFF2F2F2"/>
      </bottom>
      <diagonal/>
    </border>
    <border>
      <left style="medium">
        <color rgb="FFFFFFFF"/>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top/>
      <bottom style="thin">
        <color rgb="FFFFFFFF"/>
      </bottom>
      <diagonal/>
    </border>
    <border>
      <left style="medium">
        <color rgb="FFFFFFFF"/>
      </left>
      <right/>
      <top/>
      <bottom/>
      <diagonal/>
    </border>
    <border>
      <left style="thin">
        <color rgb="FFD9D9D9"/>
      </left>
      <right style="thin">
        <color rgb="FFD9D9D9"/>
      </right>
      <top style="medium">
        <color rgb="FFFFFFFF"/>
      </top>
      <bottom style="medium">
        <color rgb="FFFFFFFF"/>
      </bottom>
      <diagonal/>
    </border>
    <border>
      <left style="medium">
        <color rgb="FFFFFFFF"/>
      </left>
      <right style="medium">
        <color rgb="FFFFFFFF"/>
      </right>
      <top/>
      <bottom style="medium">
        <color rgb="FFFFFFFF"/>
      </bottom>
      <diagonal/>
    </border>
    <border>
      <left style="thin">
        <color rgb="FFD9D9D9"/>
      </left>
      <right style="thin">
        <color rgb="FFD9D9D9"/>
      </right>
      <top/>
      <bottom style="medium">
        <color rgb="FFFFFFFF"/>
      </bottom>
      <diagonal/>
    </border>
    <border>
      <left/>
      <right style="thin">
        <color rgb="FFD9D9D9"/>
      </right>
      <top style="medium">
        <color rgb="FFFFFFFF"/>
      </top>
      <bottom style="medium">
        <color rgb="FFFFFFFF"/>
      </bottom>
      <diagonal/>
    </border>
    <border>
      <left style="thick">
        <color rgb="FFFFFFFF"/>
      </left>
      <right style="thick">
        <color rgb="FFFFFFFF"/>
      </right>
      <top/>
      <bottom style="medium">
        <color rgb="FFFFFFFF"/>
      </bottom>
      <diagonal/>
    </border>
    <border>
      <left style="medium">
        <color rgb="FFFFFFFF"/>
      </left>
      <right/>
      <top/>
      <bottom style="medium">
        <color rgb="FFFFFFFF"/>
      </bottom>
      <diagonal/>
    </border>
    <border>
      <left/>
      <right style="medium">
        <color rgb="FFFFFFFF"/>
      </right>
      <top/>
      <bottom style="medium">
        <color rgb="FFFFFFFF"/>
      </bottom>
      <diagonal/>
    </border>
    <border>
      <left style="medium">
        <color rgb="FF8EA9DB"/>
      </left>
      <right/>
      <top style="medium">
        <color rgb="FF8EA9DB"/>
      </top>
      <bottom style="medium">
        <color rgb="FF8EA9DB"/>
      </bottom>
      <diagonal/>
    </border>
    <border>
      <left/>
      <right/>
      <top style="medium">
        <color rgb="FF8EA9DB"/>
      </top>
      <bottom style="medium">
        <color rgb="FF8EA9DB"/>
      </bottom>
      <diagonal/>
    </border>
    <border>
      <left/>
      <right/>
      <top style="medium">
        <color indexed="64"/>
      </top>
      <bottom style="medium">
        <color rgb="FF8EA9DB"/>
      </bottom>
      <diagonal/>
    </border>
    <border>
      <left style="medium">
        <color rgb="FF8EA9DB"/>
      </left>
      <right/>
      <top/>
      <bottom style="medium">
        <color rgb="FF8EA9DB"/>
      </bottom>
      <diagonal/>
    </border>
    <border>
      <left/>
      <right/>
      <top/>
      <bottom style="medium">
        <color rgb="FF8EA9DB"/>
      </bottom>
      <diagonal/>
    </border>
    <border>
      <left/>
      <right/>
      <top style="thin">
        <color rgb="FF156082"/>
      </top>
      <bottom/>
      <diagonal/>
    </border>
    <border>
      <left style="thin">
        <color rgb="FFFFFFFF"/>
      </left>
      <right style="medium">
        <color rgb="FFFFFFFF"/>
      </right>
      <top style="thin">
        <color rgb="FFFFFFFF"/>
      </top>
      <bottom/>
      <diagonal/>
    </border>
    <border>
      <left style="thin">
        <color rgb="FFFFFFFF"/>
      </left>
      <right style="medium">
        <color rgb="FFFFFFFF"/>
      </right>
      <top/>
      <bottom style="thick">
        <color rgb="FFFFFFFF"/>
      </bottom>
      <diagonal/>
    </border>
    <border>
      <left style="medium">
        <color rgb="FFFFFFFF"/>
      </left>
      <right style="medium">
        <color rgb="FFFFFFFF"/>
      </right>
      <top style="thin">
        <color rgb="FFFFFFFF"/>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s>
  <cellStyleXfs count="55">
    <xf numFmtId="0" fontId="0" fillId="0" borderId="0"/>
    <xf numFmtId="0" fontId="4" fillId="0" borderId="0"/>
    <xf numFmtId="0" fontId="4" fillId="0" borderId="0"/>
    <xf numFmtId="0" fontId="7" fillId="0" borderId="0" applyNumberFormat="0" applyFill="0" applyBorder="0" applyAlignment="0" applyProtection="0"/>
    <xf numFmtId="0" fontId="6" fillId="0" borderId="0"/>
    <xf numFmtId="9" fontId="17" fillId="0" borderId="0" applyFont="0" applyFill="0" applyBorder="0" applyAlignment="0" applyProtection="0"/>
    <xf numFmtId="0" fontId="3" fillId="0" borderId="0"/>
    <xf numFmtId="0" fontId="42" fillId="0" borderId="0"/>
    <xf numFmtId="0" fontId="43" fillId="23" borderId="0" applyNumberFormat="0" applyBorder="0" applyAlignment="0" applyProtection="0"/>
    <xf numFmtId="0" fontId="43" fillId="24" borderId="0" applyNumberFormat="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7" borderId="0" applyNumberFormat="0" applyBorder="0" applyAlignment="0" applyProtection="0"/>
    <xf numFmtId="0" fontId="43" fillId="28" borderId="0" applyNumberFormat="0" applyBorder="0" applyAlignment="0" applyProtection="0"/>
    <xf numFmtId="0" fontId="43" fillId="29" borderId="0" applyNumberFormat="0" applyBorder="0" applyAlignment="0" applyProtection="0"/>
    <xf numFmtId="0" fontId="43" fillId="30" borderId="0" applyNumberFormat="0" applyBorder="0" applyAlignment="0" applyProtection="0"/>
    <xf numFmtId="0" fontId="43" fillId="31" borderId="0" applyNumberFormat="0" applyBorder="0" applyAlignment="0" applyProtection="0"/>
    <xf numFmtId="0" fontId="43" fillId="26" borderId="0" applyNumberFormat="0" applyBorder="0" applyAlignment="0" applyProtection="0"/>
    <xf numFmtId="0" fontId="43" fillId="29" borderId="0" applyNumberFormat="0" applyBorder="0" applyAlignment="0" applyProtection="0"/>
    <xf numFmtId="0" fontId="43" fillId="32" borderId="0" applyNumberFormat="0" applyBorder="0" applyAlignment="0" applyProtection="0"/>
    <xf numFmtId="0" fontId="44" fillId="33" borderId="0" applyNumberFormat="0" applyBorder="0" applyAlignment="0" applyProtection="0"/>
    <xf numFmtId="0" fontId="44" fillId="30" borderId="0" applyNumberFormat="0" applyBorder="0" applyAlignment="0" applyProtection="0"/>
    <xf numFmtId="0" fontId="44" fillId="31"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5" fillId="25" borderId="0" applyNumberFormat="0" applyBorder="0" applyAlignment="0" applyProtection="0"/>
    <xf numFmtId="0" fontId="46" fillId="37" borderId="44" applyNumberFormat="0" applyAlignment="0" applyProtection="0"/>
    <xf numFmtId="0" fontId="47" fillId="38" borderId="45" applyNumberFormat="0" applyAlignment="0" applyProtection="0"/>
    <xf numFmtId="0" fontId="48" fillId="0" borderId="46" applyNumberFormat="0" applyFill="0" applyAlignment="0" applyProtection="0"/>
    <xf numFmtId="0" fontId="44" fillId="39" borderId="0" applyNumberFormat="0" applyBorder="0" applyAlignment="0" applyProtection="0"/>
    <xf numFmtId="0" fontId="44" fillId="40" borderId="0" applyNumberFormat="0" applyBorder="0" applyAlignment="0" applyProtection="0"/>
    <xf numFmtId="0" fontId="44" fillId="41"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42" borderId="0" applyNumberFormat="0" applyBorder="0" applyAlignment="0" applyProtection="0"/>
    <xf numFmtId="0" fontId="49" fillId="28" borderId="44" applyNumberFormat="0" applyAlignment="0" applyProtection="0"/>
    <xf numFmtId="0" fontId="50" fillId="24" borderId="0" applyNumberFormat="0" applyBorder="0" applyAlignment="0" applyProtection="0"/>
    <xf numFmtId="0" fontId="51" fillId="43" borderId="0" applyNumberFormat="0" applyBorder="0" applyAlignment="0" applyProtection="0"/>
    <xf numFmtId="0" fontId="42" fillId="44" borderId="47" applyNumberFormat="0" applyFont="0" applyAlignment="0" applyProtection="0"/>
    <xf numFmtId="0" fontId="52" fillId="37" borderId="48" applyNumberFormat="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56" fillId="0" borderId="49" applyNumberFormat="0" applyFill="0" applyAlignment="0" applyProtection="0"/>
    <xf numFmtId="0" fontId="57" fillId="0" borderId="50" applyNumberFormat="0" applyFill="0" applyAlignment="0" applyProtection="0"/>
    <xf numFmtId="0" fontId="58" fillId="0" borderId="51" applyNumberFormat="0" applyFill="0" applyAlignment="0" applyProtection="0"/>
    <xf numFmtId="0" fontId="58" fillId="0" borderId="0" applyNumberFormat="0" applyFill="0" applyBorder="0" applyAlignment="0" applyProtection="0"/>
    <xf numFmtId="0" fontId="59" fillId="0" borderId="52" applyNumberFormat="0" applyFill="0" applyAlignment="0" applyProtection="0"/>
    <xf numFmtId="0" fontId="60" fillId="45" borderId="53">
      <alignment horizontal="center" vertical="center" wrapText="1"/>
    </xf>
    <xf numFmtId="165" fontId="3" fillId="0" borderId="0" applyFont="0" applyFill="0" applyBorder="0" applyAlignment="0" applyProtection="0"/>
    <xf numFmtId="0" fontId="2" fillId="0" borderId="0"/>
    <xf numFmtId="165" fontId="2" fillId="0" borderId="0" applyFont="0" applyFill="0" applyBorder="0" applyAlignment="0" applyProtection="0"/>
    <xf numFmtId="0" fontId="98" fillId="0" borderId="0"/>
    <xf numFmtId="0" fontId="1" fillId="0" borderId="0"/>
  </cellStyleXfs>
  <cellXfs count="692">
    <xf numFmtId="0" fontId="0" fillId="0" borderId="0" xfId="0"/>
    <xf numFmtId="0" fontId="0" fillId="0" borderId="0" xfId="0" applyAlignment="1">
      <alignment horizontal="center"/>
    </xf>
    <xf numFmtId="0" fontId="8" fillId="0" borderId="0" xfId="0" applyFont="1" applyAlignment="1">
      <alignment horizontal="center"/>
    </xf>
    <xf numFmtId="0" fontId="0" fillId="0" borderId="0" xfId="0" applyAlignment="1">
      <alignment horizontal="center" vertical="center"/>
    </xf>
    <xf numFmtId="0" fontId="0" fillId="0" borderId="1" xfId="0" applyBorder="1" applyAlignment="1">
      <alignment horizontal="center"/>
    </xf>
    <xf numFmtId="0" fontId="0" fillId="0" borderId="0" xfId="0" applyAlignment="1">
      <alignment horizontal="left"/>
    </xf>
    <xf numFmtId="0" fontId="11" fillId="0" borderId="0" xfId="0" applyFont="1"/>
    <xf numFmtId="0" fontId="11" fillId="0" borderId="0" xfId="0" applyFont="1" applyAlignment="1">
      <alignment horizontal="center"/>
    </xf>
    <xf numFmtId="10" fontId="11" fillId="0" borderId="0" xfId="0" applyNumberFormat="1" applyFont="1" applyAlignment="1">
      <alignment horizontal="center"/>
    </xf>
    <xf numFmtId="10" fontId="12" fillId="10" borderId="0" xfId="0" applyNumberFormat="1" applyFont="1" applyFill="1" applyAlignment="1">
      <alignment horizontal="center"/>
    </xf>
    <xf numFmtId="14" fontId="14" fillId="0" borderId="0" xfId="0" applyNumberFormat="1" applyFont="1" applyAlignment="1">
      <alignment horizontal="center"/>
    </xf>
    <xf numFmtId="0" fontId="14" fillId="0" borderId="0" xfId="0" applyFont="1" applyAlignment="1">
      <alignment horizontal="center"/>
    </xf>
    <xf numFmtId="0" fontId="0" fillId="0" borderId="0" xfId="0" applyAlignment="1">
      <alignment horizontal="left" vertical="center"/>
    </xf>
    <xf numFmtId="14" fontId="0" fillId="0" borderId="0" xfId="0" applyNumberFormat="1" applyAlignment="1">
      <alignment horizontal="center"/>
    </xf>
    <xf numFmtId="0" fontId="10" fillId="0" borderId="0" xfId="0" applyFont="1"/>
    <xf numFmtId="0" fontId="16" fillId="9" borderId="2" xfId="0" applyFont="1" applyFill="1" applyBorder="1" applyAlignment="1">
      <alignment vertical="center"/>
    </xf>
    <xf numFmtId="0" fontId="16" fillId="9" borderId="2" xfId="0" applyFont="1" applyFill="1" applyBorder="1" applyAlignment="1">
      <alignment horizontal="center" vertical="center"/>
    </xf>
    <xf numFmtId="0" fontId="10" fillId="0" borderId="0" xfId="0" applyFont="1" applyAlignment="1">
      <alignment horizontal="center"/>
    </xf>
    <xf numFmtId="14" fontId="18" fillId="0" borderId="0" xfId="0" applyNumberFormat="1" applyFont="1" applyAlignment="1">
      <alignment horizontal="center"/>
    </xf>
    <xf numFmtId="14" fontId="20" fillId="0" borderId="0" xfId="0" applyNumberFormat="1" applyFont="1" applyAlignment="1">
      <alignment horizontal="center"/>
    </xf>
    <xf numFmtId="0" fontId="22" fillId="7" borderId="6" xfId="2" applyFont="1" applyFill="1" applyBorder="1" applyAlignment="1" applyProtection="1">
      <alignment horizontal="center" vertical="center" wrapText="1"/>
      <protection locked="0"/>
    </xf>
    <xf numFmtId="166" fontId="22" fillId="7" borderId="6" xfId="2" applyNumberFormat="1" applyFont="1" applyFill="1" applyBorder="1" applyAlignment="1" applyProtection="1">
      <alignment horizontal="center" vertical="center" wrapText="1"/>
      <protection locked="0"/>
    </xf>
    <xf numFmtId="0" fontId="23" fillId="6" borderId="8" xfId="0" applyFont="1" applyFill="1" applyBorder="1" applyAlignment="1">
      <alignment horizontal="center"/>
    </xf>
    <xf numFmtId="16" fontId="23" fillId="6" borderId="9" xfId="0" applyNumberFormat="1" applyFont="1" applyFill="1" applyBorder="1" applyAlignment="1">
      <alignment horizontal="center"/>
    </xf>
    <xf numFmtId="168" fontId="22" fillId="7" borderId="12" xfId="2" applyNumberFormat="1" applyFont="1" applyFill="1" applyBorder="1" applyAlignment="1" applyProtection="1">
      <alignment horizontal="center" vertical="center" wrapText="1"/>
      <protection locked="0"/>
    </xf>
    <xf numFmtId="0" fontId="22" fillId="7" borderId="12" xfId="2" applyFont="1" applyFill="1" applyBorder="1" applyAlignment="1" applyProtection="1">
      <alignment horizontal="center" vertical="center" wrapText="1"/>
      <protection locked="0"/>
    </xf>
    <xf numFmtId="1" fontId="21" fillId="13" borderId="8" xfId="0" applyNumberFormat="1" applyFont="1" applyFill="1" applyBorder="1" applyAlignment="1">
      <alignment horizontal="center" vertical="center"/>
    </xf>
    <xf numFmtId="168" fontId="0" fillId="6" borderId="9" xfId="0" applyNumberFormat="1" applyFill="1" applyBorder="1" applyAlignment="1">
      <alignment horizontal="center" vertical="center" wrapText="1"/>
    </xf>
    <xf numFmtId="0" fontId="0" fillId="6" borderId="9" xfId="0" applyFill="1" applyBorder="1" applyAlignment="1">
      <alignment horizontal="left"/>
    </xf>
    <xf numFmtId="1" fontId="0" fillId="12" borderId="11" xfId="0" applyNumberFormat="1" applyFill="1" applyBorder="1" applyAlignment="1">
      <alignment horizontal="center" vertical="center"/>
    </xf>
    <xf numFmtId="1" fontId="0" fillId="12" borderId="10" xfId="0" applyNumberFormat="1" applyFill="1" applyBorder="1" applyAlignment="1">
      <alignment horizontal="center" vertical="center"/>
    </xf>
    <xf numFmtId="0" fontId="0" fillId="6" borderId="8" xfId="0" applyFill="1" applyBorder="1" applyAlignment="1">
      <alignment horizontal="left"/>
    </xf>
    <xf numFmtId="168" fontId="0" fillId="6" borderId="8" xfId="0" applyNumberFormat="1" applyFill="1" applyBorder="1" applyAlignment="1">
      <alignment horizontal="center" vertical="center" wrapText="1"/>
    </xf>
    <xf numFmtId="1" fontId="0" fillId="6" borderId="8" xfId="0" applyNumberFormat="1" applyFill="1" applyBorder="1" applyAlignment="1">
      <alignment horizontal="center" vertical="center" wrapText="1"/>
    </xf>
    <xf numFmtId="0" fontId="0" fillId="6" borderId="8" xfId="0" applyFill="1" applyBorder="1" applyAlignment="1">
      <alignment horizontal="center"/>
    </xf>
    <xf numFmtId="9" fontId="0" fillId="6" borderId="9" xfId="5" applyFont="1" applyFill="1" applyBorder="1" applyAlignment="1">
      <alignment horizontal="center"/>
    </xf>
    <xf numFmtId="1" fontId="0" fillId="0" borderId="8" xfId="0" applyNumberFormat="1" applyBorder="1" applyAlignment="1">
      <alignment horizontal="center" vertical="center"/>
    </xf>
    <xf numFmtId="0" fontId="0" fillId="6" borderId="8" xfId="0" applyFill="1" applyBorder="1" applyAlignment="1">
      <alignment horizontal="center" vertical="center" wrapText="1"/>
    </xf>
    <xf numFmtId="0" fontId="0" fillId="6" borderId="9" xfId="0" applyFill="1" applyBorder="1" applyAlignment="1">
      <alignment horizontal="center" vertical="center" wrapText="1"/>
    </xf>
    <xf numFmtId="17" fontId="23" fillId="6" borderId="9" xfId="0" applyNumberFormat="1" applyFont="1" applyFill="1" applyBorder="1" applyAlignment="1">
      <alignment horizontal="center"/>
    </xf>
    <xf numFmtId="1" fontId="22" fillId="7" borderId="12" xfId="2" applyNumberFormat="1" applyFont="1" applyFill="1" applyBorder="1" applyAlignment="1" applyProtection="1">
      <alignment horizontal="center" vertical="center" wrapText="1"/>
      <protection locked="0"/>
    </xf>
    <xf numFmtId="1" fontId="0" fillId="0" borderId="0" xfId="0" applyNumberFormat="1"/>
    <xf numFmtId="0" fontId="24" fillId="7" borderId="7" xfId="2" applyFont="1" applyFill="1" applyBorder="1" applyAlignment="1" applyProtection="1">
      <alignment vertical="center"/>
      <protection locked="0"/>
    </xf>
    <xf numFmtId="1" fontId="0" fillId="6" borderId="9" xfId="0" applyNumberFormat="1" applyFill="1" applyBorder="1" applyAlignment="1">
      <alignment horizontal="center" vertical="center" wrapText="1"/>
    </xf>
    <xf numFmtId="0" fontId="0" fillId="6" borderId="9" xfId="0" applyFill="1" applyBorder="1" applyAlignment="1">
      <alignment horizontal="center"/>
    </xf>
    <xf numFmtId="0" fontId="23" fillId="6" borderId="9" xfId="0" applyFont="1" applyFill="1" applyBorder="1" applyAlignment="1">
      <alignment horizontal="center"/>
    </xf>
    <xf numFmtId="1" fontId="0" fillId="6" borderId="20" xfId="0" applyNumberFormat="1" applyFill="1" applyBorder="1" applyAlignment="1">
      <alignment horizontal="center" vertical="center" wrapText="1"/>
    </xf>
    <xf numFmtId="0" fontId="0" fillId="6" borderId="20" xfId="0" applyFill="1" applyBorder="1" applyAlignment="1">
      <alignment horizontal="center"/>
    </xf>
    <xf numFmtId="0" fontId="23" fillId="6" borderId="20" xfId="0" applyFont="1" applyFill="1" applyBorder="1" applyAlignment="1">
      <alignment horizontal="center"/>
    </xf>
    <xf numFmtId="17" fontId="23" fillId="6" borderId="20" xfId="0" applyNumberFormat="1" applyFont="1" applyFill="1" applyBorder="1" applyAlignment="1">
      <alignment horizontal="center"/>
    </xf>
    <xf numFmtId="9" fontId="0" fillId="6" borderId="20" xfId="5" applyFont="1" applyFill="1" applyBorder="1" applyAlignment="1">
      <alignment horizontal="center"/>
    </xf>
    <xf numFmtId="1" fontId="0" fillId="12" borderId="21" xfId="0" applyNumberFormat="1" applyFill="1" applyBorder="1" applyAlignment="1">
      <alignment horizontal="center" vertical="center"/>
    </xf>
    <xf numFmtId="1" fontId="0" fillId="0" borderId="20" xfId="0" applyNumberFormat="1" applyBorder="1" applyAlignment="1">
      <alignment horizontal="center" vertical="center"/>
    </xf>
    <xf numFmtId="1" fontId="0" fillId="6" borderId="22" xfId="0" applyNumberFormat="1" applyFill="1" applyBorder="1" applyAlignment="1">
      <alignment horizontal="center" vertical="center" wrapText="1"/>
    </xf>
    <xf numFmtId="0" fontId="0" fillId="6" borderId="22" xfId="0" applyFill="1" applyBorder="1" applyAlignment="1">
      <alignment horizontal="center"/>
    </xf>
    <xf numFmtId="0" fontId="23" fillId="6" borderId="22" xfId="0" applyFont="1" applyFill="1" applyBorder="1" applyAlignment="1">
      <alignment horizontal="center"/>
    </xf>
    <xf numFmtId="17" fontId="23" fillId="6" borderId="23" xfId="0" applyNumberFormat="1" applyFont="1" applyFill="1" applyBorder="1" applyAlignment="1">
      <alignment horizontal="center"/>
    </xf>
    <xf numFmtId="9" fontId="0" fillId="6" borderId="23" xfId="5" applyFont="1" applyFill="1" applyBorder="1" applyAlignment="1">
      <alignment horizontal="center"/>
    </xf>
    <xf numFmtId="1" fontId="0" fillId="12" borderId="24" xfId="0" applyNumberFormat="1" applyFill="1" applyBorder="1" applyAlignment="1">
      <alignment horizontal="center" vertical="center"/>
    </xf>
    <xf numFmtId="0" fontId="0" fillId="0" borderId="0" xfId="0" pivotButton="1"/>
    <xf numFmtId="0" fontId="9" fillId="15" borderId="27" xfId="0" applyFont="1" applyFill="1" applyBorder="1" applyAlignment="1">
      <alignment vertical="center" wrapText="1"/>
    </xf>
    <xf numFmtId="0" fontId="26" fillId="16" borderId="25" xfId="0" applyFont="1" applyFill="1" applyBorder="1" applyAlignment="1">
      <alignment horizontal="left"/>
    </xf>
    <xf numFmtId="0" fontId="26" fillId="0" borderId="25" xfId="0" applyFont="1" applyBorder="1" applyAlignment="1">
      <alignment horizontal="left"/>
    </xf>
    <xf numFmtId="0" fontId="9" fillId="3" borderId="28" xfId="0" applyFont="1" applyFill="1" applyBorder="1" applyAlignment="1">
      <alignment horizontal="center" vertical="center" wrapText="1"/>
    </xf>
    <xf numFmtId="0" fontId="26" fillId="16" borderId="26" xfId="0" applyFont="1" applyFill="1" applyBorder="1" applyAlignment="1">
      <alignment horizontal="center"/>
    </xf>
    <xf numFmtId="0" fontId="9" fillId="15" borderId="27" xfId="0" applyFont="1" applyFill="1" applyBorder="1" applyAlignment="1">
      <alignment horizontal="center" vertical="center" wrapText="1"/>
    </xf>
    <xf numFmtId="0" fontId="8" fillId="16" borderId="25" xfId="0" applyFont="1" applyFill="1" applyBorder="1" applyAlignment="1">
      <alignment horizontal="center"/>
    </xf>
    <xf numFmtId="0" fontId="8" fillId="16" borderId="26" xfId="0" applyFont="1" applyFill="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24" fillId="7" borderId="7" xfId="2" applyFont="1" applyFill="1" applyBorder="1" applyAlignment="1" applyProtection="1">
      <alignment vertical="center" wrapText="1"/>
      <protection locked="0"/>
    </xf>
    <xf numFmtId="0" fontId="27" fillId="0" borderId="31" xfId="0" applyFont="1" applyBorder="1" applyAlignment="1">
      <alignment horizontal="center" vertical="center" wrapText="1" readingOrder="1"/>
    </xf>
    <xf numFmtId="0" fontId="28" fillId="17" borderId="33" xfId="0" applyFont="1" applyFill="1" applyBorder="1" applyAlignment="1">
      <alignment horizontal="center" wrapText="1" readingOrder="1"/>
    </xf>
    <xf numFmtId="14" fontId="8" fillId="0" borderId="0" xfId="0" applyNumberFormat="1" applyFont="1" applyAlignment="1">
      <alignment horizontal="center"/>
    </xf>
    <xf numFmtId="0" fontId="24" fillId="7" borderId="29" xfId="2" applyFont="1" applyFill="1" applyBorder="1" applyAlignment="1" applyProtection="1">
      <alignment vertical="center" wrapText="1"/>
      <protection locked="0"/>
    </xf>
    <xf numFmtId="0" fontId="26" fillId="6" borderId="26" xfId="0" applyFont="1" applyFill="1" applyBorder="1" applyAlignment="1">
      <alignment horizontal="center"/>
    </xf>
    <xf numFmtId="0" fontId="15" fillId="0" borderId="0" xfId="0" applyFont="1" applyAlignment="1">
      <alignment horizontal="center"/>
    </xf>
    <xf numFmtId="14" fontId="10" fillId="0" borderId="0" xfId="0" applyNumberFormat="1" applyFont="1" applyAlignment="1">
      <alignment horizontal="center" vertical="center"/>
    </xf>
    <xf numFmtId="0" fontId="0" fillId="8" borderId="0" xfId="0" applyFill="1"/>
    <xf numFmtId="0" fontId="34" fillId="0" borderId="0" xfId="0" applyFont="1"/>
    <xf numFmtId="0" fontId="0" fillId="0" borderId="0" xfId="0" pivotButton="1" applyAlignment="1">
      <alignment horizontal="left"/>
    </xf>
    <xf numFmtId="0" fontId="26" fillId="6" borderId="25" xfId="0" applyFont="1" applyFill="1" applyBorder="1" applyAlignment="1">
      <alignment horizontal="left"/>
    </xf>
    <xf numFmtId="0" fontId="28" fillId="4" borderId="32" xfId="0" applyFont="1" applyFill="1" applyBorder="1" applyAlignment="1">
      <alignment horizontal="center" vertical="center" wrapText="1" readingOrder="1"/>
    </xf>
    <xf numFmtId="0" fontId="28" fillId="4" borderId="33" xfId="0" applyFont="1" applyFill="1" applyBorder="1" applyAlignment="1">
      <alignment horizontal="center" vertical="center" wrapText="1" readingOrder="1"/>
    </xf>
    <xf numFmtId="0" fontId="29" fillId="4" borderId="34" xfId="0" applyFont="1" applyFill="1" applyBorder="1" applyAlignment="1">
      <alignment horizontal="center" vertical="center" wrapText="1" readingOrder="1"/>
    </xf>
    <xf numFmtId="0" fontId="29" fillId="4" borderId="34" xfId="0" applyFont="1" applyFill="1" applyBorder="1" applyAlignment="1">
      <alignment horizontal="center" wrapText="1" readingOrder="1"/>
    </xf>
    <xf numFmtId="0" fontId="36" fillId="19" borderId="36" xfId="0" applyFont="1" applyFill="1" applyBorder="1" applyAlignment="1">
      <alignment horizontal="center" vertical="center" wrapText="1"/>
    </xf>
    <xf numFmtId="14" fontId="36" fillId="19" borderId="37" xfId="0" applyNumberFormat="1" applyFont="1" applyFill="1" applyBorder="1" applyAlignment="1">
      <alignment horizontal="center" vertical="center" wrapText="1"/>
    </xf>
    <xf numFmtId="0" fontId="36" fillId="19" borderId="38" xfId="0" applyFont="1" applyFill="1" applyBorder="1" applyAlignment="1">
      <alignment horizontal="center" vertical="center" wrapText="1"/>
    </xf>
    <xf numFmtId="14" fontId="36" fillId="19" borderId="39" xfId="0" applyNumberFormat="1" applyFont="1" applyFill="1" applyBorder="1" applyAlignment="1">
      <alignment horizontal="center" vertical="center" wrapText="1"/>
    </xf>
    <xf numFmtId="0" fontId="36" fillId="19" borderId="40" xfId="0" applyFont="1" applyFill="1" applyBorder="1" applyAlignment="1">
      <alignment horizontal="center" vertical="center" wrapText="1"/>
    </xf>
    <xf numFmtId="0" fontId="13" fillId="0" borderId="0" xfId="0" applyFont="1" applyAlignment="1">
      <alignment horizontal="center"/>
    </xf>
    <xf numFmtId="16" fontId="0" fillId="0" borderId="0" xfId="0" applyNumberFormat="1" applyAlignment="1">
      <alignment horizontal="center"/>
    </xf>
    <xf numFmtId="0" fontId="38" fillId="0" borderId="0" xfId="0" applyFont="1" applyAlignment="1">
      <alignment horizontal="left"/>
    </xf>
    <xf numFmtId="0" fontId="39" fillId="22" borderId="43" xfId="6" applyFont="1" applyFill="1" applyBorder="1" applyAlignment="1">
      <alignment horizontal="left" vertical="center"/>
    </xf>
    <xf numFmtId="0" fontId="39" fillId="22" borderId="43" xfId="6" applyFont="1" applyFill="1" applyBorder="1" applyAlignment="1">
      <alignment vertical="center"/>
    </xf>
    <xf numFmtId="0" fontId="40" fillId="0" borderId="43" xfId="6" applyFont="1" applyBorder="1" applyAlignment="1">
      <alignment vertical="center"/>
    </xf>
    <xf numFmtId="0" fontId="41" fillId="0" borderId="43" xfId="6" applyFont="1" applyBorder="1"/>
    <xf numFmtId="0" fontId="41" fillId="0" borderId="43" xfId="6" applyFont="1" applyBorder="1" applyAlignment="1">
      <alignment horizontal="left"/>
    </xf>
    <xf numFmtId="9" fontId="0" fillId="0" borderId="0" xfId="5" applyFont="1" applyAlignment="1">
      <alignment horizontal="center"/>
    </xf>
    <xf numFmtId="14" fontId="10" fillId="0" borderId="0" xfId="0" applyNumberFormat="1" applyFont="1" applyAlignment="1">
      <alignment horizontal="left" vertical="center"/>
    </xf>
    <xf numFmtId="14" fontId="0" fillId="0" borderId="0" xfId="0" applyNumberFormat="1"/>
    <xf numFmtId="16" fontId="23" fillId="6" borderId="23" xfId="0" applyNumberFormat="1" applyFont="1" applyFill="1" applyBorder="1" applyAlignment="1">
      <alignment horizontal="center"/>
    </xf>
    <xf numFmtId="0" fontId="62" fillId="0" borderId="0" xfId="0" applyFont="1" applyAlignment="1">
      <alignment horizontal="center"/>
    </xf>
    <xf numFmtId="0" fontId="62" fillId="0" borderId="0" xfId="0" applyFont="1"/>
    <xf numFmtId="0" fontId="36" fillId="19" borderId="36" xfId="0" applyFont="1" applyFill="1" applyBorder="1" applyAlignment="1">
      <alignment horizontal="left" vertical="center" wrapText="1"/>
    </xf>
    <xf numFmtId="0" fontId="36" fillId="19" borderId="38" xfId="0" applyFont="1" applyFill="1" applyBorder="1" applyAlignment="1">
      <alignment horizontal="left" vertical="center" wrapText="1"/>
    </xf>
    <xf numFmtId="0" fontId="32" fillId="21" borderId="41" xfId="0" applyFont="1" applyFill="1" applyBorder="1" applyAlignment="1">
      <alignment horizontal="center"/>
    </xf>
    <xf numFmtId="0" fontId="32" fillId="21" borderId="42" xfId="0" applyFont="1" applyFill="1" applyBorder="1" applyAlignment="1">
      <alignment horizontal="center"/>
    </xf>
    <xf numFmtId="0" fontId="0" fillId="0" borderId="43" xfId="0" applyBorder="1" applyAlignment="1">
      <alignment horizontal="center"/>
    </xf>
    <xf numFmtId="9" fontId="27" fillId="0" borderId="31" xfId="5" applyFont="1" applyBorder="1" applyAlignment="1">
      <alignment horizontal="center" vertical="center" wrapText="1" readingOrder="1"/>
    </xf>
    <xf numFmtId="9" fontId="28" fillId="17" borderId="33" xfId="5" applyFont="1" applyFill="1" applyBorder="1" applyAlignment="1">
      <alignment horizontal="center" wrapText="1" readingOrder="1"/>
    </xf>
    <xf numFmtId="9" fontId="29" fillId="4" borderId="34" xfId="5" applyFont="1" applyFill="1" applyBorder="1" applyAlignment="1">
      <alignment horizontal="center" wrapText="1" readingOrder="1"/>
    </xf>
    <xf numFmtId="0" fontId="27" fillId="0" borderId="0" xfId="0" applyFont="1" applyAlignment="1">
      <alignment horizontal="center" vertical="center" wrapText="1" readingOrder="1"/>
    </xf>
    <xf numFmtId="0" fontId="2" fillId="0" borderId="0" xfId="51"/>
    <xf numFmtId="0" fontId="63" fillId="48" borderId="43" xfId="51" applyFont="1" applyFill="1" applyBorder="1" applyAlignment="1">
      <alignment horizontal="center"/>
    </xf>
    <xf numFmtId="0" fontId="64" fillId="6" borderId="43" xfId="51" applyFont="1" applyFill="1" applyBorder="1" applyAlignment="1">
      <alignment horizontal="center" vertical="center"/>
    </xf>
    <xf numFmtId="0" fontId="65" fillId="6" borderId="43" xfId="51" applyFont="1" applyFill="1" applyBorder="1" applyAlignment="1">
      <alignment horizontal="center" vertical="center"/>
    </xf>
    <xf numFmtId="0" fontId="64" fillId="49" borderId="43" xfId="51" applyFont="1" applyFill="1" applyBorder="1" applyAlignment="1">
      <alignment horizontal="center" vertical="center"/>
    </xf>
    <xf numFmtId="0" fontId="65" fillId="49" borderId="43" xfId="51" applyFont="1" applyFill="1" applyBorder="1" applyAlignment="1">
      <alignment horizontal="center" vertical="center"/>
    </xf>
    <xf numFmtId="0" fontId="64" fillId="6" borderId="62" xfId="51" applyFont="1" applyFill="1" applyBorder="1" applyAlignment="1">
      <alignment horizontal="center" vertical="center"/>
    </xf>
    <xf numFmtId="0" fontId="65" fillId="6" borderId="62" xfId="51" applyFont="1" applyFill="1" applyBorder="1" applyAlignment="1">
      <alignment horizontal="center" vertical="center"/>
    </xf>
    <xf numFmtId="0" fontId="0" fillId="8" borderId="0" xfId="0" applyFill="1" applyAlignment="1">
      <alignment horizontal="center"/>
    </xf>
    <xf numFmtId="0" fontId="0" fillId="8" borderId="0" xfId="0" applyFill="1" applyAlignment="1">
      <alignment horizontal="left"/>
    </xf>
    <xf numFmtId="0" fontId="0" fillId="0" borderId="43" xfId="0" applyBorder="1"/>
    <xf numFmtId="0" fontId="38" fillId="0" borderId="0" xfId="0" applyFont="1" applyAlignment="1">
      <alignment horizontal="center"/>
    </xf>
    <xf numFmtId="0" fontId="66" fillId="19" borderId="36" xfId="0" applyFont="1" applyFill="1" applyBorder="1" applyAlignment="1">
      <alignment horizontal="left" vertical="center" wrapText="1"/>
    </xf>
    <xf numFmtId="0" fontId="66" fillId="19" borderId="38" xfId="0" applyFont="1" applyFill="1" applyBorder="1" applyAlignment="1">
      <alignment horizontal="left" vertical="center" wrapText="1"/>
    </xf>
    <xf numFmtId="0" fontId="67" fillId="0" borderId="0" xfId="0" applyFont="1" applyAlignment="1">
      <alignment horizontal="center"/>
    </xf>
    <xf numFmtId="14" fontId="68" fillId="19" borderId="37" xfId="0" applyNumberFormat="1" applyFont="1" applyFill="1" applyBorder="1" applyAlignment="1">
      <alignment horizontal="center" vertical="center" wrapText="1"/>
    </xf>
    <xf numFmtId="0" fontId="36" fillId="46" borderId="38" xfId="0" applyFont="1" applyFill="1" applyBorder="1" applyAlignment="1">
      <alignment horizontal="center" vertical="center" wrapText="1"/>
    </xf>
    <xf numFmtId="0" fontId="8" fillId="0" borderId="0" xfId="0" applyFont="1"/>
    <xf numFmtId="0" fontId="38" fillId="17" borderId="33" xfId="0" applyFont="1" applyFill="1" applyBorder="1" applyAlignment="1">
      <alignment horizontal="center" wrapText="1" readingOrder="1"/>
    </xf>
    <xf numFmtId="9" fontId="38" fillId="17" borderId="33" xfId="5" applyFont="1" applyFill="1" applyBorder="1" applyAlignment="1">
      <alignment horizontal="center" wrapText="1" readingOrder="1"/>
    </xf>
    <xf numFmtId="0" fontId="36" fillId="51" borderId="38" xfId="0" applyFont="1" applyFill="1" applyBorder="1" applyAlignment="1">
      <alignment horizontal="center" vertical="center" wrapText="1"/>
    </xf>
    <xf numFmtId="0" fontId="0" fillId="0" borderId="43" xfId="0" applyBorder="1" applyAlignment="1">
      <alignment horizontal="left"/>
    </xf>
    <xf numFmtId="14" fontId="0" fillId="0" borderId="43" xfId="0" applyNumberFormat="1" applyBorder="1" applyAlignment="1">
      <alignment horizontal="left"/>
    </xf>
    <xf numFmtId="0" fontId="0" fillId="0" borderId="64" xfId="0" applyBorder="1" applyAlignment="1">
      <alignment horizontal="center" vertical="center"/>
    </xf>
    <xf numFmtId="0" fontId="18" fillId="0" borderId="0" xfId="0" applyFont="1" applyAlignment="1">
      <alignment horizontal="center"/>
    </xf>
    <xf numFmtId="0" fontId="0" fillId="6" borderId="65" xfId="0" applyFill="1" applyBorder="1" applyAlignment="1">
      <alignment horizontal="center"/>
    </xf>
    <xf numFmtId="1" fontId="0" fillId="12" borderId="65" xfId="0" applyNumberFormat="1" applyFill="1" applyBorder="1" applyAlignment="1">
      <alignment horizontal="center" vertical="center"/>
    </xf>
    <xf numFmtId="0" fontId="33" fillId="13" borderId="65" xfId="0" applyFont="1" applyFill="1" applyBorder="1" applyAlignment="1">
      <alignment horizontal="center"/>
    </xf>
    <xf numFmtId="1" fontId="33" fillId="7" borderId="65" xfId="2" applyNumberFormat="1" applyFont="1" applyFill="1" applyBorder="1" applyAlignment="1" applyProtection="1">
      <alignment horizontal="center" vertical="center" wrapText="1"/>
      <protection locked="0"/>
    </xf>
    <xf numFmtId="9" fontId="34" fillId="6" borderId="65" xfId="5" applyFont="1" applyFill="1" applyBorder="1" applyAlignment="1">
      <alignment horizontal="center"/>
    </xf>
    <xf numFmtId="0" fontId="10" fillId="2" borderId="19" xfId="0" applyFont="1" applyFill="1" applyBorder="1" applyAlignment="1">
      <alignment horizontal="center"/>
    </xf>
    <xf numFmtId="14" fontId="36" fillId="19" borderId="36" xfId="0" applyNumberFormat="1" applyFont="1" applyFill="1" applyBorder="1" applyAlignment="1">
      <alignment horizontal="center" vertical="center" wrapText="1"/>
    </xf>
    <xf numFmtId="14" fontId="36" fillId="19" borderId="38" xfId="0" applyNumberFormat="1" applyFont="1" applyFill="1" applyBorder="1" applyAlignment="1">
      <alignment horizontal="center" vertical="center" wrapText="1"/>
    </xf>
    <xf numFmtId="0" fontId="31" fillId="0" borderId="0" xfId="0" applyFont="1" applyAlignment="1">
      <alignment vertical="center"/>
    </xf>
    <xf numFmtId="0" fontId="30" fillId="7" borderId="67" xfId="0" applyFont="1" applyFill="1" applyBorder="1"/>
    <xf numFmtId="0" fontId="30" fillId="7" borderId="68" xfId="0" applyFont="1" applyFill="1" applyBorder="1"/>
    <xf numFmtId="0" fontId="24" fillId="7" borderId="35" xfId="2" applyFont="1" applyFill="1" applyBorder="1" applyAlignment="1" applyProtection="1">
      <alignment vertical="center"/>
      <protection locked="0"/>
    </xf>
    <xf numFmtId="0" fontId="24" fillId="7" borderId="73" xfId="2" applyFont="1" applyFill="1" applyBorder="1" applyAlignment="1" applyProtection="1">
      <alignment vertical="center"/>
      <protection locked="0"/>
    </xf>
    <xf numFmtId="14" fontId="69" fillId="0" borderId="0" xfId="0" applyNumberFormat="1" applyFont="1" applyAlignment="1">
      <alignment horizontal="center" vertical="center"/>
    </xf>
    <xf numFmtId="0" fontId="24" fillId="18" borderId="69" xfId="2" applyFont="1" applyFill="1" applyBorder="1" applyAlignment="1" applyProtection="1">
      <alignment horizontal="center" vertical="center" wrapText="1"/>
      <protection locked="0"/>
    </xf>
    <xf numFmtId="0" fontId="24" fillId="18" borderId="70" xfId="2" applyFont="1" applyFill="1" applyBorder="1" applyAlignment="1" applyProtection="1">
      <alignment vertical="center" wrapText="1"/>
      <protection locked="0"/>
    </xf>
    <xf numFmtId="14" fontId="24" fillId="18" borderId="70" xfId="2" applyNumberFormat="1" applyFont="1" applyFill="1" applyBorder="1" applyAlignment="1" applyProtection="1">
      <alignment horizontal="center" vertical="center" wrapText="1"/>
      <protection locked="0"/>
    </xf>
    <xf numFmtId="0" fontId="0" fillId="6" borderId="71" xfId="0" applyFill="1" applyBorder="1" applyAlignment="1">
      <alignment horizontal="center"/>
    </xf>
    <xf numFmtId="1" fontId="0" fillId="4" borderId="74" xfId="0" applyNumberFormat="1" applyFill="1" applyBorder="1" applyAlignment="1">
      <alignment horizontal="center" vertical="center" wrapText="1"/>
    </xf>
    <xf numFmtId="0" fontId="0" fillId="4" borderId="74" xfId="0" applyFill="1" applyBorder="1" applyAlignment="1">
      <alignment horizontal="center"/>
    </xf>
    <xf numFmtId="17" fontId="23" fillId="4" borderId="74" xfId="0" applyNumberFormat="1" applyFont="1" applyFill="1" applyBorder="1" applyAlignment="1">
      <alignment horizontal="center"/>
    </xf>
    <xf numFmtId="9" fontId="0" fillId="4" borderId="74" xfId="5" applyFont="1" applyFill="1" applyBorder="1" applyAlignment="1">
      <alignment horizontal="center"/>
    </xf>
    <xf numFmtId="1" fontId="0" fillId="6" borderId="76" xfId="0" applyNumberFormat="1" applyFill="1" applyBorder="1" applyAlignment="1">
      <alignment horizontal="center" vertical="center" wrapText="1"/>
    </xf>
    <xf numFmtId="0" fontId="0" fillId="6" borderId="76" xfId="0" applyFill="1" applyBorder="1" applyAlignment="1">
      <alignment horizontal="center"/>
    </xf>
    <xf numFmtId="17" fontId="23" fillId="6" borderId="76" xfId="0" applyNumberFormat="1" applyFont="1" applyFill="1" applyBorder="1" applyAlignment="1">
      <alignment horizontal="center"/>
    </xf>
    <xf numFmtId="1" fontId="0" fillId="4" borderId="76" xfId="0" applyNumberFormat="1" applyFill="1" applyBorder="1" applyAlignment="1">
      <alignment horizontal="center" vertical="center" wrapText="1"/>
    </xf>
    <xf numFmtId="0" fontId="0" fillId="4" borderId="76" xfId="0" applyFill="1" applyBorder="1" applyAlignment="1">
      <alignment horizontal="center"/>
    </xf>
    <xf numFmtId="17" fontId="23" fillId="4" borderId="76" xfId="0" applyNumberFormat="1" applyFont="1" applyFill="1" applyBorder="1" applyAlignment="1">
      <alignment horizontal="center"/>
    </xf>
    <xf numFmtId="1" fontId="9" fillId="13" borderId="65" xfId="0" applyNumberFormat="1" applyFont="1" applyFill="1" applyBorder="1" applyAlignment="1">
      <alignment horizontal="center" vertical="center"/>
    </xf>
    <xf numFmtId="166" fontId="22" fillId="7" borderId="69" xfId="2" applyNumberFormat="1" applyFont="1" applyFill="1" applyBorder="1" applyAlignment="1" applyProtection="1">
      <alignment horizontal="center" vertical="center" wrapText="1"/>
      <protection locked="0"/>
    </xf>
    <xf numFmtId="1" fontId="0" fillId="6" borderId="77" xfId="0" applyNumberFormat="1" applyFill="1" applyBorder="1" applyAlignment="1">
      <alignment horizontal="center" vertical="center" wrapText="1"/>
    </xf>
    <xf numFmtId="0" fontId="0" fillId="6" borderId="77" xfId="0" applyFill="1" applyBorder="1" applyAlignment="1">
      <alignment horizontal="center"/>
    </xf>
    <xf numFmtId="17" fontId="23" fillId="6" borderId="77" xfId="0" applyNumberFormat="1" applyFont="1" applyFill="1" applyBorder="1" applyAlignment="1">
      <alignment horizontal="center"/>
    </xf>
    <xf numFmtId="1" fontId="0" fillId="4" borderId="77" xfId="0" applyNumberFormat="1" applyFill="1" applyBorder="1" applyAlignment="1">
      <alignment horizontal="center" vertical="center" wrapText="1"/>
    </xf>
    <xf numFmtId="1" fontId="0" fillId="12" borderId="71" xfId="0" applyNumberFormat="1" applyFill="1" applyBorder="1" applyAlignment="1">
      <alignment horizontal="center" vertical="center"/>
    </xf>
    <xf numFmtId="0" fontId="28" fillId="4" borderId="33" xfId="0" applyFont="1" applyFill="1" applyBorder="1" applyAlignment="1">
      <alignment horizontal="left" vertical="center" wrapText="1" readingOrder="1"/>
    </xf>
    <xf numFmtId="0" fontId="27" fillId="0" borderId="31" xfId="0" applyFont="1" applyBorder="1" applyAlignment="1">
      <alignment horizontal="left" vertical="center" wrapText="1" readingOrder="1"/>
    </xf>
    <xf numFmtId="14" fontId="70" fillId="52" borderId="78" xfId="0" applyNumberFormat="1" applyFont="1" applyFill="1" applyBorder="1" applyAlignment="1">
      <alignment horizontal="center" wrapText="1" readingOrder="1"/>
    </xf>
    <xf numFmtId="0" fontId="71" fillId="52" borderId="78" xfId="0" applyFont="1" applyFill="1" applyBorder="1" applyAlignment="1">
      <alignment horizontal="center" vertical="center" wrapText="1" readingOrder="1"/>
    </xf>
    <xf numFmtId="0" fontId="72" fillId="53" borderId="78" xfId="0" applyFont="1" applyFill="1" applyBorder="1" applyAlignment="1">
      <alignment horizontal="center" vertical="center" wrapText="1" readingOrder="1"/>
    </xf>
    <xf numFmtId="170" fontId="70" fillId="52" borderId="78" xfId="0" applyNumberFormat="1" applyFont="1" applyFill="1" applyBorder="1" applyAlignment="1">
      <alignment horizontal="center" wrapText="1" readingOrder="1"/>
    </xf>
    <xf numFmtId="14" fontId="71" fillId="52" borderId="78" xfId="0" applyNumberFormat="1" applyFont="1" applyFill="1" applyBorder="1" applyAlignment="1">
      <alignment horizontal="center" wrapText="1" readingOrder="1"/>
    </xf>
    <xf numFmtId="0" fontId="28" fillId="52" borderId="78" xfId="0" applyFont="1" applyFill="1" applyBorder="1" applyAlignment="1">
      <alignment horizontal="center" vertical="center" wrapText="1" readingOrder="1"/>
    </xf>
    <xf numFmtId="171" fontId="19" fillId="0" borderId="0" xfId="0" applyNumberFormat="1" applyFont="1" applyAlignment="1">
      <alignment horizontal="center" vertical="center"/>
    </xf>
    <xf numFmtId="0" fontId="10" fillId="54" borderId="0" xfId="0" applyFont="1" applyFill="1" applyAlignment="1">
      <alignment horizontal="center"/>
    </xf>
    <xf numFmtId="0" fontId="28" fillId="17" borderId="33" xfId="5" applyNumberFormat="1" applyFont="1" applyFill="1" applyBorder="1" applyAlignment="1">
      <alignment horizontal="center" wrapText="1" readingOrder="1"/>
    </xf>
    <xf numFmtId="9" fontId="73" fillId="55" borderId="31" xfId="5" applyFont="1" applyFill="1" applyBorder="1" applyAlignment="1">
      <alignment horizontal="center" vertical="center" wrapText="1" readingOrder="1"/>
    </xf>
    <xf numFmtId="0" fontId="9" fillId="55" borderId="34" xfId="0" applyFont="1" applyFill="1" applyBorder="1" applyAlignment="1">
      <alignment horizontal="center" wrapText="1" readingOrder="1"/>
    </xf>
    <xf numFmtId="0" fontId="70" fillId="52" borderId="78" xfId="0" applyFont="1" applyFill="1" applyBorder="1" applyAlignment="1">
      <alignment horizontal="center" vertical="center" wrapText="1" readingOrder="1"/>
    </xf>
    <xf numFmtId="0" fontId="0" fillId="0" borderId="0" xfId="0" applyAlignment="1">
      <alignment vertical="center"/>
    </xf>
    <xf numFmtId="0" fontId="75" fillId="7" borderId="38" xfId="0" applyFont="1" applyFill="1" applyBorder="1" applyAlignment="1">
      <alignment horizontal="center" vertical="center" wrapText="1" readingOrder="1"/>
    </xf>
    <xf numFmtId="0" fontId="75" fillId="7" borderId="79" xfId="0" applyFont="1" applyFill="1" applyBorder="1" applyAlignment="1">
      <alignment horizontal="center" vertical="center" wrapText="1" readingOrder="1"/>
    </xf>
    <xf numFmtId="0" fontId="75" fillId="7" borderId="80" xfId="0" applyFont="1" applyFill="1" applyBorder="1" applyAlignment="1">
      <alignment horizontal="center" vertical="center" wrapText="1" readingOrder="1"/>
    </xf>
    <xf numFmtId="0" fontId="28" fillId="0" borderId="0" xfId="0" applyFont="1" applyAlignment="1">
      <alignment horizontal="center"/>
    </xf>
    <xf numFmtId="168" fontId="0" fillId="0" borderId="0" xfId="0" applyNumberFormat="1" applyAlignment="1">
      <alignment horizontal="center" vertical="center"/>
    </xf>
    <xf numFmtId="0" fontId="74" fillId="56" borderId="81" xfId="0" applyFont="1" applyFill="1" applyBorder="1" applyAlignment="1">
      <alignment horizontal="center" vertical="center" wrapText="1" readingOrder="1"/>
    </xf>
    <xf numFmtId="0" fontId="75" fillId="7" borderId="82" xfId="0" applyFont="1" applyFill="1" applyBorder="1" applyAlignment="1">
      <alignment horizontal="center" vertical="center" wrapText="1" readingOrder="1"/>
    </xf>
    <xf numFmtId="168" fontId="75" fillId="7" borderId="82" xfId="0" applyNumberFormat="1" applyFont="1" applyFill="1" applyBorder="1" applyAlignment="1">
      <alignment horizontal="center" vertical="center" wrapText="1" readingOrder="1"/>
    </xf>
    <xf numFmtId="9" fontId="74" fillId="56" borderId="81" xfId="5" applyFont="1" applyFill="1" applyBorder="1" applyAlignment="1">
      <alignment horizontal="center" vertical="center" wrapText="1" readingOrder="1"/>
    </xf>
    <xf numFmtId="9" fontId="75" fillId="7" borderId="82" xfId="5" applyFont="1" applyFill="1" applyBorder="1" applyAlignment="1">
      <alignment horizontal="center" vertical="center" wrapText="1" readingOrder="1"/>
    </xf>
    <xf numFmtId="0" fontId="75" fillId="7" borderId="83" xfId="0" applyFont="1" applyFill="1" applyBorder="1" applyAlignment="1">
      <alignment horizontal="center" vertical="center" wrapText="1" readingOrder="1"/>
    </xf>
    <xf numFmtId="0" fontId="75" fillId="7" borderId="84" xfId="0" applyFont="1" applyFill="1" applyBorder="1" applyAlignment="1">
      <alignment horizontal="center" vertical="center" wrapText="1" readingOrder="1"/>
    </xf>
    <xf numFmtId="0" fontId="0" fillId="0" borderId="43" xfId="0" applyBorder="1" applyAlignment="1">
      <alignment horizontal="center" vertical="center"/>
    </xf>
    <xf numFmtId="0" fontId="30" fillId="7" borderId="67" xfId="0" applyFont="1" applyFill="1" applyBorder="1" applyAlignment="1">
      <alignment horizontal="center"/>
    </xf>
    <xf numFmtId="0" fontId="0" fillId="4" borderId="75" xfId="0" applyFill="1" applyBorder="1" applyAlignment="1">
      <alignment horizontal="center"/>
    </xf>
    <xf numFmtId="0" fontId="0" fillId="4" borderId="74" xfId="0" applyFill="1" applyBorder="1" applyAlignment="1">
      <alignment horizontal="center" vertical="center" wrapText="1"/>
    </xf>
    <xf numFmtId="0" fontId="0" fillId="6" borderId="76" xfId="0" applyFill="1" applyBorder="1" applyAlignment="1">
      <alignment horizontal="center" vertical="center" wrapText="1"/>
    </xf>
    <xf numFmtId="0" fontId="0" fillId="4" borderId="76" xfId="0" applyFill="1" applyBorder="1" applyAlignment="1">
      <alignment horizontal="center" vertical="center" wrapText="1"/>
    </xf>
    <xf numFmtId="0" fontId="0" fillId="6" borderId="77" xfId="0" applyFill="1" applyBorder="1" applyAlignment="1">
      <alignment horizontal="center" vertical="center" wrapText="1"/>
    </xf>
    <xf numFmtId="0" fontId="21" fillId="13" borderId="12" xfId="0" applyFont="1" applyFill="1" applyBorder="1" applyAlignment="1">
      <alignment horizontal="center"/>
    </xf>
    <xf numFmtId="0" fontId="8" fillId="6" borderId="8" xfId="0" applyFont="1" applyFill="1" applyBorder="1" applyAlignment="1">
      <alignment horizontal="center" vertical="center" wrapText="1"/>
    </xf>
    <xf numFmtId="0" fontId="8" fillId="6" borderId="9" xfId="0" applyFont="1" applyFill="1" applyBorder="1" applyAlignment="1">
      <alignment horizontal="center" vertical="center" wrapText="1"/>
    </xf>
    <xf numFmtId="168" fontId="8" fillId="6" borderId="8" xfId="0" applyNumberFormat="1" applyFont="1" applyFill="1" applyBorder="1" applyAlignment="1">
      <alignment horizontal="center" vertical="center" wrapText="1"/>
    </xf>
    <xf numFmtId="0" fontId="0" fillId="6" borderId="20" xfId="0" applyFill="1" applyBorder="1" applyAlignment="1">
      <alignment horizontal="center" vertical="center" wrapText="1"/>
    </xf>
    <xf numFmtId="0" fontId="0" fillId="6" borderId="22" xfId="0" applyFill="1" applyBorder="1" applyAlignment="1">
      <alignment horizontal="center" vertical="center" wrapText="1"/>
    </xf>
    <xf numFmtId="0" fontId="30" fillId="7" borderId="66" xfId="0" applyFont="1" applyFill="1" applyBorder="1" applyAlignment="1">
      <alignment horizontal="left"/>
    </xf>
    <xf numFmtId="0" fontId="0" fillId="0" borderId="0" xfId="0" applyAlignment="1">
      <alignment horizontal="center" vertical="center" wrapText="1"/>
    </xf>
    <xf numFmtId="0" fontId="27" fillId="6" borderId="0" xfId="0" applyFont="1" applyFill="1" applyAlignment="1">
      <alignment horizontal="center" vertical="center" wrapText="1" readingOrder="1"/>
    </xf>
    <xf numFmtId="170" fontId="32" fillId="6" borderId="41" xfId="0" applyNumberFormat="1" applyFont="1" applyFill="1" applyBorder="1" applyAlignment="1">
      <alignment horizontal="center" vertical="center"/>
    </xf>
    <xf numFmtId="0" fontId="32" fillId="21" borderId="42" xfId="0" applyFont="1" applyFill="1" applyBorder="1" applyAlignment="1">
      <alignment horizontal="center" vertical="center"/>
    </xf>
    <xf numFmtId="170" fontId="27" fillId="6" borderId="41" xfId="0" applyNumberFormat="1" applyFont="1" applyFill="1" applyBorder="1" applyAlignment="1">
      <alignment horizontal="center" vertical="center" wrapText="1" readingOrder="1"/>
    </xf>
    <xf numFmtId="0" fontId="29" fillId="4" borderId="42" xfId="0" applyFont="1" applyFill="1" applyBorder="1" applyAlignment="1">
      <alignment horizontal="center" vertical="center" wrapText="1" readingOrder="1"/>
    </xf>
    <xf numFmtId="0" fontId="10" fillId="0" borderId="0" xfId="0" applyFont="1" applyAlignment="1">
      <alignment horizontal="center" vertical="center"/>
    </xf>
    <xf numFmtId="16" fontId="0" fillId="0" borderId="0" xfId="0" applyNumberFormat="1"/>
    <xf numFmtId="0" fontId="0" fillId="0" borderId="0" xfId="0" pivotButton="1" applyAlignment="1">
      <alignment horizontal="center"/>
    </xf>
    <xf numFmtId="0" fontId="0" fillId="0" borderId="0" xfId="0" pivotButton="1" applyAlignment="1">
      <alignment horizontal="center" vertical="center"/>
    </xf>
    <xf numFmtId="14" fontId="0" fillId="0" borderId="0" xfId="0" applyNumberFormat="1" applyAlignment="1">
      <alignment horizontal="center" vertical="center"/>
    </xf>
    <xf numFmtId="16" fontId="0" fillId="0" borderId="0" xfId="0" applyNumberFormat="1" applyAlignment="1">
      <alignment vertical="center"/>
    </xf>
    <xf numFmtId="0" fontId="76" fillId="53" borderId="78" xfId="0" applyFont="1" applyFill="1" applyBorder="1" applyAlignment="1">
      <alignment horizontal="center" vertical="center" wrapText="1" readingOrder="1"/>
    </xf>
    <xf numFmtId="0" fontId="77" fillId="52" borderId="78" xfId="0" applyFont="1" applyFill="1" applyBorder="1" applyAlignment="1">
      <alignment horizontal="center" wrapText="1" readingOrder="1"/>
    </xf>
    <xf numFmtId="0" fontId="77" fillId="52" borderId="78" xfId="0" applyFont="1" applyFill="1" applyBorder="1" applyAlignment="1">
      <alignment horizontal="center" vertical="center" wrapText="1" readingOrder="1"/>
    </xf>
    <xf numFmtId="0" fontId="71" fillId="52" borderId="85" xfId="0" applyFont="1" applyFill="1" applyBorder="1" applyAlignment="1">
      <alignment horizontal="center" wrapText="1" readingOrder="1"/>
    </xf>
    <xf numFmtId="0" fontId="28" fillId="0" borderId="43" xfId="0" applyFont="1" applyBorder="1" applyAlignment="1">
      <alignment horizontal="center" vertical="center" wrapText="1" readingOrder="1"/>
    </xf>
    <xf numFmtId="0" fontId="78" fillId="7" borderId="43" xfId="0" applyFont="1" applyFill="1" applyBorder="1" applyAlignment="1">
      <alignment horizontal="center" vertical="center" wrapText="1" readingOrder="1"/>
    </xf>
    <xf numFmtId="0" fontId="78" fillId="55" borderId="43" xfId="0" applyFont="1" applyFill="1" applyBorder="1" applyAlignment="1">
      <alignment horizontal="center" vertical="center" wrapText="1" readingOrder="1"/>
    </xf>
    <xf numFmtId="169" fontId="0" fillId="0" borderId="43" xfId="5" applyNumberFormat="1" applyFont="1" applyBorder="1" applyAlignment="1">
      <alignment horizontal="center"/>
    </xf>
    <xf numFmtId="0" fontId="79" fillId="7" borderId="87" xfId="0" applyFont="1" applyFill="1" applyBorder="1" applyAlignment="1">
      <alignment horizontal="center" wrapText="1" readingOrder="1"/>
    </xf>
    <xf numFmtId="0" fontId="79" fillId="7" borderId="88" xfId="0" applyFont="1" applyFill="1" applyBorder="1" applyAlignment="1">
      <alignment horizontal="center" wrapText="1" readingOrder="1"/>
    </xf>
    <xf numFmtId="0" fontId="80" fillId="0" borderId="86" xfId="0" applyFont="1" applyBorder="1" applyAlignment="1">
      <alignment horizontal="center" vertical="center" wrapText="1" readingOrder="1"/>
    </xf>
    <xf numFmtId="14" fontId="36" fillId="52" borderId="78" xfId="0" applyNumberFormat="1" applyFont="1" applyFill="1" applyBorder="1" applyAlignment="1">
      <alignment horizontal="center" wrapText="1" readingOrder="1"/>
    </xf>
    <xf numFmtId="0" fontId="36" fillId="52" borderId="78" xfId="0" applyFont="1" applyFill="1" applyBorder="1" applyAlignment="1">
      <alignment horizontal="center" vertical="center" wrapText="1" readingOrder="1"/>
    </xf>
    <xf numFmtId="0" fontId="36" fillId="57" borderId="86" xfId="0" applyFont="1" applyFill="1" applyBorder="1" applyAlignment="1">
      <alignment horizontal="center" wrapText="1" readingOrder="1"/>
    </xf>
    <xf numFmtId="169" fontId="36" fillId="57" borderId="86" xfId="5" applyNumberFormat="1" applyFont="1" applyFill="1" applyBorder="1" applyAlignment="1">
      <alignment horizontal="center" wrapText="1" readingOrder="1"/>
    </xf>
    <xf numFmtId="0" fontId="0" fillId="58" borderId="0" xfId="0" applyFill="1" applyAlignment="1">
      <alignment horizontal="left"/>
    </xf>
    <xf numFmtId="170" fontId="0" fillId="6" borderId="0" xfId="0" applyNumberFormat="1" applyFill="1" applyAlignment="1">
      <alignment horizontal="center" vertical="center"/>
    </xf>
    <xf numFmtId="0" fontId="0" fillId="11" borderId="0" xfId="0" applyFill="1" applyAlignment="1">
      <alignment horizontal="center" vertical="center"/>
    </xf>
    <xf numFmtId="0" fontId="0" fillId="55" borderId="0" xfId="0" applyFill="1" applyAlignment="1">
      <alignment horizontal="center" vertical="center"/>
    </xf>
    <xf numFmtId="0" fontId="61" fillId="0" borderId="0" xfId="0" applyFont="1" applyAlignment="1">
      <alignment horizontal="center"/>
    </xf>
    <xf numFmtId="0" fontId="61" fillId="0" borderId="0" xfId="0" applyFont="1" applyAlignment="1">
      <alignment horizontal="center" vertical="center"/>
    </xf>
    <xf numFmtId="0" fontId="29" fillId="59" borderId="78" xfId="0" applyFont="1" applyFill="1" applyBorder="1" applyAlignment="1">
      <alignment horizontal="center" vertical="center" wrapText="1" readingOrder="1"/>
    </xf>
    <xf numFmtId="16" fontId="29" fillId="59" borderId="78" xfId="0" applyNumberFormat="1" applyFont="1" applyFill="1" applyBorder="1" applyAlignment="1">
      <alignment horizontal="center" vertical="center" wrapText="1" readingOrder="1"/>
    </xf>
    <xf numFmtId="16" fontId="29" fillId="52" borderId="78" xfId="0" applyNumberFormat="1" applyFont="1" applyFill="1" applyBorder="1" applyAlignment="1">
      <alignment horizontal="center" vertical="center" wrapText="1" readingOrder="1"/>
    </xf>
    <xf numFmtId="16" fontId="0" fillId="0" borderId="0" xfId="0" applyNumberFormat="1" applyAlignment="1">
      <alignment horizontal="center" vertical="center"/>
    </xf>
    <xf numFmtId="169" fontId="0" fillId="0" borderId="0" xfId="5" applyNumberFormat="1" applyFont="1" applyAlignment="1">
      <alignment horizontal="center"/>
    </xf>
    <xf numFmtId="0" fontId="36" fillId="8" borderId="86" xfId="0" applyFont="1" applyFill="1" applyBorder="1" applyAlignment="1">
      <alignment horizontal="center" wrapText="1" readingOrder="1"/>
    </xf>
    <xf numFmtId="10" fontId="36" fillId="8" borderId="86" xfId="0" applyNumberFormat="1" applyFont="1" applyFill="1" applyBorder="1" applyAlignment="1">
      <alignment horizontal="center" wrapText="1" readingOrder="1"/>
    </xf>
    <xf numFmtId="169" fontId="36" fillId="8" borderId="86" xfId="5" applyNumberFormat="1" applyFont="1" applyFill="1" applyBorder="1" applyAlignment="1">
      <alignment horizontal="center" wrapText="1" readingOrder="1"/>
    </xf>
    <xf numFmtId="0" fontId="28" fillId="0" borderId="0" xfId="0" applyFont="1" applyAlignment="1">
      <alignment horizontal="center" vertical="center" wrapText="1" readingOrder="1"/>
    </xf>
    <xf numFmtId="0" fontId="0" fillId="8" borderId="0" xfId="0" applyFill="1" applyAlignment="1">
      <alignment horizontal="center" vertical="center" wrapText="1"/>
    </xf>
    <xf numFmtId="0" fontId="0" fillId="54" borderId="0" xfId="0" applyFill="1" applyAlignment="1">
      <alignment horizontal="center" vertical="center" wrapText="1"/>
    </xf>
    <xf numFmtId="0" fontId="81" fillId="59" borderId="78" xfId="0" applyFont="1" applyFill="1" applyBorder="1" applyAlignment="1">
      <alignment horizontal="center" vertical="center" wrapText="1" readingOrder="1"/>
    </xf>
    <xf numFmtId="0" fontId="81" fillId="52" borderId="78" xfId="0" applyFont="1" applyFill="1" applyBorder="1" applyAlignment="1">
      <alignment horizontal="center" vertical="center" wrapText="1" readingOrder="1"/>
    </xf>
    <xf numFmtId="0" fontId="0" fillId="4" borderId="0" xfId="0" applyFill="1" applyAlignment="1">
      <alignment horizontal="center" vertical="center"/>
    </xf>
    <xf numFmtId="16" fontId="27" fillId="59" borderId="78" xfId="0" applyNumberFormat="1" applyFont="1" applyFill="1" applyBorder="1" applyAlignment="1">
      <alignment horizontal="center" vertical="center" wrapText="1" readingOrder="1"/>
    </xf>
    <xf numFmtId="0" fontId="28" fillId="59" borderId="78" xfId="0" applyFont="1" applyFill="1" applyBorder="1" applyAlignment="1">
      <alignment horizontal="center" vertical="center" wrapText="1" readingOrder="1"/>
    </xf>
    <xf numFmtId="0" fontId="29" fillId="52" borderId="78" xfId="0" applyFont="1" applyFill="1" applyBorder="1" applyAlignment="1">
      <alignment horizontal="center" vertical="center" wrapText="1" readingOrder="1"/>
    </xf>
    <xf numFmtId="16" fontId="27" fillId="52" borderId="78" xfId="0" applyNumberFormat="1" applyFont="1" applyFill="1" applyBorder="1" applyAlignment="1">
      <alignment horizontal="center" vertical="center" wrapText="1" readingOrder="1"/>
    </xf>
    <xf numFmtId="168" fontId="82" fillId="56" borderId="81" xfId="0" applyNumberFormat="1" applyFont="1" applyFill="1" applyBorder="1" applyAlignment="1">
      <alignment horizontal="center" vertical="center" wrapText="1" readingOrder="1"/>
    </xf>
    <xf numFmtId="0" fontId="35" fillId="51" borderId="1" xfId="0" applyFont="1" applyFill="1" applyBorder="1" applyAlignment="1">
      <alignment horizontal="center" vertical="center"/>
    </xf>
    <xf numFmtId="0" fontId="0" fillId="51" borderId="1" xfId="0" applyFill="1" applyBorder="1"/>
    <xf numFmtId="0" fontId="35" fillId="51" borderId="1" xfId="0" applyFont="1" applyFill="1" applyBorder="1" applyAlignment="1">
      <alignment horizontal="left" vertical="center"/>
    </xf>
    <xf numFmtId="16" fontId="83" fillId="59" borderId="78" xfId="0" applyNumberFormat="1" applyFont="1" applyFill="1" applyBorder="1" applyAlignment="1">
      <alignment horizontal="center" vertical="center" wrapText="1" readingOrder="1"/>
    </xf>
    <xf numFmtId="0" fontId="83" fillId="59" borderId="78" xfId="0" applyFont="1" applyFill="1" applyBorder="1" applyAlignment="1">
      <alignment horizontal="center" vertical="center" wrapText="1" readingOrder="1"/>
    </xf>
    <xf numFmtId="0" fontId="83" fillId="52" borderId="78" xfId="0" applyFont="1" applyFill="1" applyBorder="1" applyAlignment="1">
      <alignment horizontal="center" vertical="center" wrapText="1" readingOrder="1"/>
    </xf>
    <xf numFmtId="0" fontId="0" fillId="46" borderId="0" xfId="0" applyFill="1" applyAlignment="1">
      <alignment horizontal="left"/>
    </xf>
    <xf numFmtId="9" fontId="61" fillId="0" borderId="0" xfId="5" applyFont="1" applyAlignment="1">
      <alignment horizontal="center"/>
    </xf>
    <xf numFmtId="0" fontId="36" fillId="14" borderId="43" xfId="0" applyFont="1" applyFill="1" applyBorder="1" applyAlignment="1">
      <alignment horizontal="center" wrapText="1" readingOrder="1"/>
    </xf>
    <xf numFmtId="0" fontId="0" fillId="20" borderId="0" xfId="0" applyFill="1" applyAlignment="1">
      <alignment horizontal="center"/>
    </xf>
    <xf numFmtId="0" fontId="0" fillId="0" borderId="0" xfId="0" applyAlignment="1">
      <alignment horizontal="left" indent="1"/>
    </xf>
    <xf numFmtId="0" fontId="85" fillId="59" borderId="92" xfId="0" applyFont="1" applyFill="1" applyBorder="1" applyAlignment="1">
      <alignment horizontal="center" vertical="center" wrapText="1"/>
    </xf>
    <xf numFmtId="0" fontId="84" fillId="63" borderId="2" xfId="0" applyFont="1" applyFill="1" applyBorder="1" applyAlignment="1">
      <alignment vertical="center" wrapText="1"/>
    </xf>
    <xf numFmtId="0" fontId="28" fillId="6" borderId="93" xfId="0" applyFont="1" applyFill="1" applyBorder="1" applyAlignment="1">
      <alignment horizontal="center" vertical="center"/>
    </xf>
    <xf numFmtId="0" fontId="28" fillId="6" borderId="94" xfId="0" applyFont="1" applyFill="1" applyBorder="1" applyAlignment="1">
      <alignment horizontal="center" vertical="center"/>
    </xf>
    <xf numFmtId="0" fontId="28" fillId="6" borderId="95" xfId="0" applyFont="1" applyFill="1" applyBorder="1" applyAlignment="1">
      <alignment horizontal="center" vertical="center"/>
    </xf>
    <xf numFmtId="0" fontId="28" fillId="6" borderId="94" xfId="0" applyFont="1" applyFill="1" applyBorder="1" applyAlignment="1">
      <alignment vertical="center"/>
    </xf>
    <xf numFmtId="14" fontId="28" fillId="6" borderId="95" xfId="0" applyNumberFormat="1" applyFont="1" applyFill="1" applyBorder="1" applyAlignment="1">
      <alignment horizontal="center" vertical="center"/>
    </xf>
    <xf numFmtId="0" fontId="18" fillId="6" borderId="95" xfId="0" applyFont="1" applyFill="1" applyBorder="1" applyAlignment="1">
      <alignment horizontal="center" vertical="center"/>
    </xf>
    <xf numFmtId="1" fontId="0" fillId="6" borderId="70" xfId="0" applyNumberFormat="1" applyFill="1" applyBorder="1" applyAlignment="1">
      <alignment horizontal="center" vertical="center" wrapText="1"/>
    </xf>
    <xf numFmtId="9" fontId="0" fillId="4" borderId="69" xfId="5" applyFont="1" applyFill="1" applyBorder="1" applyAlignment="1">
      <alignment horizontal="center"/>
    </xf>
    <xf numFmtId="1" fontId="0" fillId="4" borderId="69" xfId="0" applyNumberFormat="1" applyFill="1" applyBorder="1" applyAlignment="1">
      <alignment horizontal="center" vertical="center" wrapText="1"/>
    </xf>
    <xf numFmtId="0" fontId="0" fillId="4" borderId="96" xfId="0" applyFill="1" applyBorder="1" applyAlignment="1">
      <alignment horizontal="center"/>
    </xf>
    <xf numFmtId="0" fontId="0" fillId="20" borderId="76" xfId="0" applyFill="1" applyBorder="1" applyAlignment="1">
      <alignment horizontal="center" vertical="center" wrapText="1"/>
    </xf>
    <xf numFmtId="0" fontId="0" fillId="20" borderId="77" xfId="0" applyFill="1" applyBorder="1" applyAlignment="1">
      <alignment horizontal="center" vertical="center" wrapText="1"/>
    </xf>
    <xf numFmtId="0" fontId="29" fillId="4" borderId="33" xfId="0" applyFont="1" applyFill="1" applyBorder="1" applyAlignment="1">
      <alignment horizontal="center" vertical="center" wrapText="1" readingOrder="1"/>
    </xf>
    <xf numFmtId="0" fontId="84" fillId="61" borderId="90" xfId="0" applyFont="1" applyFill="1" applyBorder="1" applyAlignment="1">
      <alignment vertical="center"/>
    </xf>
    <xf numFmtId="0" fontId="84" fillId="61" borderId="91" xfId="0" applyFont="1" applyFill="1" applyBorder="1" applyAlignment="1">
      <alignment vertical="center"/>
    </xf>
    <xf numFmtId="0" fontId="84" fillId="62" borderId="91" xfId="0" applyFont="1" applyFill="1" applyBorder="1" applyAlignment="1">
      <alignment vertical="center" wrapText="1"/>
    </xf>
    <xf numFmtId="0" fontId="84" fillId="61" borderId="91" xfId="0" applyFont="1" applyFill="1" applyBorder="1" applyAlignment="1">
      <alignment vertical="center" wrapText="1"/>
    </xf>
    <xf numFmtId="0" fontId="84" fillId="61" borderId="0" xfId="0" applyFont="1" applyFill="1" applyAlignment="1">
      <alignment vertical="center" wrapText="1"/>
    </xf>
    <xf numFmtId="0" fontId="0" fillId="58" borderId="0" xfId="0" applyFill="1"/>
    <xf numFmtId="0" fontId="86" fillId="11" borderId="83" xfId="0" applyFont="1" applyFill="1" applyBorder="1" applyAlignment="1">
      <alignment horizontal="center" vertical="center" wrapText="1" readingOrder="1"/>
    </xf>
    <xf numFmtId="0" fontId="86" fillId="11" borderId="97" xfId="0" applyFont="1" applyFill="1" applyBorder="1" applyAlignment="1">
      <alignment horizontal="center" vertical="center" wrapText="1" readingOrder="1"/>
    </xf>
    <xf numFmtId="0" fontId="87" fillId="8" borderId="80" xfId="0" applyFont="1" applyFill="1" applyBorder="1" applyAlignment="1">
      <alignment horizontal="left" vertical="center" wrapText="1" readingOrder="1"/>
    </xf>
    <xf numFmtId="1" fontId="82" fillId="56" borderId="81" xfId="0" applyNumberFormat="1" applyFont="1" applyFill="1" applyBorder="1" applyAlignment="1">
      <alignment horizontal="center" vertical="center" wrapText="1" readingOrder="1"/>
    </xf>
    <xf numFmtId="0" fontId="75" fillId="7" borderId="40" xfId="0" applyFont="1" applyFill="1" applyBorder="1" applyAlignment="1">
      <alignment horizontal="center" vertical="center" wrapText="1" readingOrder="1"/>
    </xf>
    <xf numFmtId="0" fontId="87" fillId="8" borderId="98" xfId="0" applyFont="1" applyFill="1" applyBorder="1" applyAlignment="1">
      <alignment horizontal="left" vertical="center" wrapText="1" readingOrder="1"/>
    </xf>
    <xf numFmtId="0" fontId="89" fillId="64" borderId="99" xfId="0" applyFont="1" applyFill="1" applyBorder="1" applyAlignment="1">
      <alignment horizontal="center" vertical="center" wrapText="1" readingOrder="1"/>
    </xf>
    <xf numFmtId="0" fontId="88" fillId="59" borderId="100" xfId="0" applyFont="1" applyFill="1" applyBorder="1" applyAlignment="1">
      <alignment horizontal="center" vertical="center" wrapText="1"/>
    </xf>
    <xf numFmtId="0" fontId="29" fillId="59" borderId="100" xfId="0" applyFont="1" applyFill="1" applyBorder="1" applyAlignment="1">
      <alignment horizontal="center" vertical="center" readingOrder="1"/>
    </xf>
    <xf numFmtId="0" fontId="91" fillId="13" borderId="101" xfId="0" applyFont="1" applyFill="1" applyBorder="1" applyAlignment="1">
      <alignment horizontal="center" vertical="center"/>
    </xf>
    <xf numFmtId="0" fontId="91" fillId="13" borderId="102" xfId="0" applyFont="1" applyFill="1" applyBorder="1" applyAlignment="1">
      <alignment horizontal="center" vertical="center"/>
    </xf>
    <xf numFmtId="0" fontId="27" fillId="0" borderId="99" xfId="0" applyFont="1" applyBorder="1" applyAlignment="1">
      <alignment horizontal="center" vertical="center" wrapText="1" readingOrder="1"/>
    </xf>
    <xf numFmtId="0" fontId="28" fillId="59" borderId="33" xfId="0" applyFont="1" applyFill="1" applyBorder="1" applyAlignment="1">
      <alignment horizontal="center" vertical="center" wrapText="1" readingOrder="1"/>
    </xf>
    <xf numFmtId="0" fontId="29" fillId="59" borderId="34" xfId="0" applyFont="1" applyFill="1" applyBorder="1" applyAlignment="1">
      <alignment horizontal="center" vertical="center" wrapText="1" readingOrder="1"/>
    </xf>
    <xf numFmtId="0" fontId="29" fillId="59" borderId="34" xfId="0" applyFont="1" applyFill="1" applyBorder="1" applyAlignment="1">
      <alignment horizontal="center" wrapText="1" readingOrder="1"/>
    </xf>
    <xf numFmtId="0" fontId="93" fillId="64" borderId="79" xfId="0" applyFont="1" applyFill="1" applyBorder="1" applyAlignment="1">
      <alignment horizontal="center" vertical="center" wrapText="1" readingOrder="1"/>
    </xf>
    <xf numFmtId="0" fontId="92" fillId="65" borderId="80" xfId="0" applyFont="1" applyFill="1" applyBorder="1" applyAlignment="1">
      <alignment horizontal="center" vertical="center" wrapText="1" readingOrder="1"/>
    </xf>
    <xf numFmtId="0" fontId="94" fillId="46" borderId="81" xfId="0" applyFont="1" applyFill="1" applyBorder="1" applyAlignment="1">
      <alignment horizontal="center" vertical="center" wrapText="1" readingOrder="1"/>
    </xf>
    <xf numFmtId="0" fontId="95" fillId="65" borderId="80" xfId="0" applyFont="1" applyFill="1" applyBorder="1" applyAlignment="1">
      <alignment horizontal="center" vertical="center" wrapText="1" readingOrder="1"/>
    </xf>
    <xf numFmtId="0" fontId="95" fillId="59" borderId="80" xfId="0" applyFont="1" applyFill="1" applyBorder="1" applyAlignment="1">
      <alignment horizontal="center" vertical="center" wrapText="1" readingOrder="1"/>
    </xf>
    <xf numFmtId="0" fontId="96" fillId="7" borderId="82" xfId="0" applyFont="1" applyFill="1" applyBorder="1" applyAlignment="1">
      <alignment horizontal="center" vertical="center" wrapText="1" readingOrder="1"/>
    </xf>
    <xf numFmtId="0" fontId="88" fillId="59" borderId="0" xfId="0" applyFont="1" applyFill="1" applyAlignment="1">
      <alignment horizontal="center" vertical="center" wrapText="1"/>
    </xf>
    <xf numFmtId="0" fontId="10" fillId="4" borderId="0" xfId="0" applyFont="1" applyFill="1" applyAlignment="1">
      <alignment horizontal="center" vertical="center"/>
    </xf>
    <xf numFmtId="9" fontId="10" fillId="4" borderId="0" xfId="5" applyFont="1" applyFill="1" applyAlignment="1">
      <alignment horizontal="center" vertical="center"/>
    </xf>
    <xf numFmtId="0" fontId="28" fillId="17" borderId="33" xfId="0" applyFont="1" applyFill="1" applyBorder="1" applyAlignment="1">
      <alignment horizontal="center" vertical="center" wrapText="1" readingOrder="1"/>
    </xf>
    <xf numFmtId="9" fontId="28" fillId="17" borderId="33" xfId="5" applyFont="1" applyFill="1" applyBorder="1" applyAlignment="1">
      <alignment horizontal="center" vertical="center" wrapText="1" readingOrder="1"/>
    </xf>
    <xf numFmtId="0" fontId="28" fillId="17" borderId="33" xfId="5" applyNumberFormat="1" applyFont="1" applyFill="1" applyBorder="1" applyAlignment="1">
      <alignment horizontal="center" vertical="center" wrapText="1" readingOrder="1"/>
    </xf>
    <xf numFmtId="9" fontId="29" fillId="4" borderId="34" xfId="5" applyFont="1" applyFill="1" applyBorder="1" applyAlignment="1">
      <alignment horizontal="center" vertical="center" wrapText="1" readingOrder="1"/>
    </xf>
    <xf numFmtId="0" fontId="62" fillId="0" borderId="0" xfId="0" applyFont="1" applyAlignment="1">
      <alignment horizontal="center" vertical="center"/>
    </xf>
    <xf numFmtId="0" fontId="90" fillId="64" borderId="83" xfId="0" applyFont="1" applyFill="1" applyBorder="1" applyAlignment="1">
      <alignment horizontal="center" vertical="center" wrapText="1" readingOrder="1"/>
    </xf>
    <xf numFmtId="0" fontId="74" fillId="46" borderId="81" xfId="0" applyFont="1" applyFill="1" applyBorder="1" applyAlignment="1">
      <alignment horizontal="center" vertical="center" wrapText="1" readingOrder="1"/>
    </xf>
    <xf numFmtId="0" fontId="90" fillId="66" borderId="80" xfId="0" applyFont="1" applyFill="1" applyBorder="1" applyAlignment="1">
      <alignment horizontal="center" vertical="center" wrapText="1" readingOrder="1"/>
    </xf>
    <xf numFmtId="0" fontId="90" fillId="13" borderId="80" xfId="0" applyFont="1" applyFill="1" applyBorder="1" applyAlignment="1">
      <alignment horizontal="center" vertical="center" wrapText="1" readingOrder="1"/>
    </xf>
    <xf numFmtId="0" fontId="90" fillId="7" borderId="103" xfId="0" applyFont="1" applyFill="1" applyBorder="1" applyAlignment="1">
      <alignment horizontal="center" vertical="center" wrapText="1" readingOrder="1"/>
    </xf>
    <xf numFmtId="0" fontId="62" fillId="0" borderId="0" xfId="0" applyFont="1" applyAlignment="1">
      <alignment vertical="center"/>
    </xf>
    <xf numFmtId="0" fontId="62" fillId="8" borderId="0" xfId="0" applyFont="1" applyFill="1" applyAlignment="1">
      <alignment vertical="center"/>
    </xf>
    <xf numFmtId="0" fontId="62" fillId="46" borderId="55" xfId="0" applyFont="1" applyFill="1" applyBorder="1" applyAlignment="1">
      <alignment horizontal="center" vertical="center"/>
    </xf>
    <xf numFmtId="9" fontId="62" fillId="46" borderId="55" xfId="5" applyFont="1" applyFill="1" applyBorder="1" applyAlignment="1">
      <alignment horizontal="center" vertical="center"/>
    </xf>
    <xf numFmtId="0" fontId="21" fillId="67" borderId="0" xfId="0" applyFont="1" applyFill="1"/>
    <xf numFmtId="0" fontId="97" fillId="67" borderId="0" xfId="0" applyFont="1" applyFill="1" applyAlignment="1">
      <alignment horizontal="left" vertical="center" indent="2"/>
    </xf>
    <xf numFmtId="0" fontId="21" fillId="0" borderId="0" xfId="0" applyFont="1"/>
    <xf numFmtId="0" fontId="97" fillId="0" borderId="0" xfId="0" applyFont="1" applyAlignment="1">
      <alignment horizontal="left" vertical="center" indent="2"/>
    </xf>
    <xf numFmtId="9" fontId="38" fillId="17" borderId="0" xfId="5" applyFont="1" applyFill="1" applyBorder="1" applyAlignment="1">
      <alignment horizontal="center" wrapText="1" readingOrder="1"/>
    </xf>
    <xf numFmtId="9" fontId="29" fillId="59" borderId="34" xfId="5" applyFont="1" applyFill="1" applyBorder="1" applyAlignment="1">
      <alignment horizontal="center" wrapText="1" readingOrder="1"/>
    </xf>
    <xf numFmtId="0" fontId="99" fillId="69" borderId="105" xfId="0" applyFont="1" applyFill="1" applyBorder="1" applyAlignment="1">
      <alignment horizontal="center" vertical="center" wrapText="1" readingOrder="1"/>
    </xf>
    <xf numFmtId="0" fontId="99" fillId="69" borderId="106" xfId="0" applyFont="1" applyFill="1" applyBorder="1" applyAlignment="1">
      <alignment horizontal="center" vertical="center" wrapText="1" readingOrder="1"/>
    </xf>
    <xf numFmtId="0" fontId="100" fillId="70" borderId="107" xfId="0" applyFont="1" applyFill="1" applyBorder="1" applyAlignment="1">
      <alignment horizontal="center" vertical="center" wrapText="1" readingOrder="1"/>
    </xf>
    <xf numFmtId="0" fontId="88" fillId="70" borderId="107" xfId="0" applyFont="1" applyFill="1" applyBorder="1" applyAlignment="1">
      <alignment horizontal="center" vertical="center" wrapText="1"/>
    </xf>
    <xf numFmtId="9" fontId="100" fillId="70" borderId="107" xfId="0" applyNumberFormat="1" applyFont="1" applyFill="1" applyBorder="1" applyAlignment="1">
      <alignment horizontal="center" vertical="center" wrapText="1" readingOrder="1"/>
    </xf>
    <xf numFmtId="0" fontId="100" fillId="71" borderId="108" xfId="0" applyFont="1" applyFill="1" applyBorder="1" applyAlignment="1">
      <alignment horizontal="center" vertical="center" wrapText="1" readingOrder="1"/>
    </xf>
    <xf numFmtId="0" fontId="88" fillId="71" borderId="108" xfId="0" applyFont="1" applyFill="1" applyBorder="1" applyAlignment="1">
      <alignment horizontal="center" vertical="center" wrapText="1"/>
    </xf>
    <xf numFmtId="9" fontId="100" fillId="71" borderId="108" xfId="0" applyNumberFormat="1" applyFont="1" applyFill="1" applyBorder="1" applyAlignment="1">
      <alignment horizontal="center" vertical="center" wrapText="1" readingOrder="1"/>
    </xf>
    <xf numFmtId="0" fontId="100" fillId="70" borderId="108" xfId="0" applyFont="1" applyFill="1" applyBorder="1" applyAlignment="1">
      <alignment horizontal="center" vertical="center" wrapText="1" readingOrder="1"/>
    </xf>
    <xf numFmtId="9" fontId="100" fillId="70" borderId="108" xfId="0" applyNumberFormat="1" applyFont="1" applyFill="1" applyBorder="1" applyAlignment="1">
      <alignment horizontal="center" vertical="center" wrapText="1" readingOrder="1"/>
    </xf>
    <xf numFmtId="0" fontId="101" fillId="70" borderId="108" xfId="0" applyFont="1" applyFill="1" applyBorder="1" applyAlignment="1">
      <alignment horizontal="center" vertical="center" wrapText="1" readingOrder="1"/>
    </xf>
    <xf numFmtId="9" fontId="101" fillId="70" borderId="108" xfId="0" applyNumberFormat="1" applyFont="1" applyFill="1" applyBorder="1" applyAlignment="1">
      <alignment horizontal="center" vertical="center" wrapText="1" readingOrder="1"/>
    </xf>
    <xf numFmtId="0" fontId="15" fillId="0" borderId="0" xfId="0" applyFont="1" applyAlignment="1">
      <alignment horizontal="left"/>
    </xf>
    <xf numFmtId="0" fontId="28" fillId="4" borderId="33" xfId="0" applyFont="1" applyFill="1" applyBorder="1" applyAlignment="1">
      <alignment horizontal="center" vertical="center" readingOrder="1"/>
    </xf>
    <xf numFmtId="9" fontId="29" fillId="59" borderId="34" xfId="0" applyNumberFormat="1" applyFont="1" applyFill="1" applyBorder="1" applyAlignment="1">
      <alignment horizontal="center" vertical="center" wrapText="1" readingOrder="1"/>
    </xf>
    <xf numFmtId="9" fontId="29" fillId="59" borderId="34" xfId="5" applyFont="1" applyFill="1" applyBorder="1" applyAlignment="1">
      <alignment horizontal="center" vertical="center" wrapText="1" readingOrder="1"/>
    </xf>
    <xf numFmtId="0" fontId="62" fillId="46" borderId="0" xfId="0" applyFont="1" applyFill="1" applyAlignment="1">
      <alignment horizontal="center" vertical="center"/>
    </xf>
    <xf numFmtId="9" fontId="62" fillId="46" borderId="0" xfId="5" applyFont="1" applyFill="1" applyBorder="1" applyAlignment="1">
      <alignment horizontal="center" vertical="center"/>
    </xf>
    <xf numFmtId="0" fontId="37" fillId="0" borderId="0" xfId="0" applyFont="1" applyAlignment="1">
      <alignment horizontal="center"/>
    </xf>
    <xf numFmtId="9" fontId="100" fillId="70" borderId="0" xfId="0" applyNumberFormat="1" applyFont="1" applyFill="1" applyAlignment="1">
      <alignment horizontal="center" vertical="center" wrapText="1" readingOrder="1"/>
    </xf>
    <xf numFmtId="16" fontId="100" fillId="70" borderId="0" xfId="0" applyNumberFormat="1" applyFont="1" applyFill="1" applyAlignment="1">
      <alignment horizontal="center" vertical="center" wrapText="1" readingOrder="1"/>
    </xf>
    <xf numFmtId="16" fontId="100" fillId="71" borderId="108" xfId="0" applyNumberFormat="1" applyFont="1" applyFill="1" applyBorder="1" applyAlignment="1">
      <alignment horizontal="center" vertical="center" wrapText="1" readingOrder="1"/>
    </xf>
    <xf numFmtId="0" fontId="37" fillId="0" borderId="0" xfId="0" applyFont="1"/>
    <xf numFmtId="0" fontId="106" fillId="0" borderId="0" xfId="0" applyFont="1"/>
    <xf numFmtId="16" fontId="76" fillId="13" borderId="120" xfId="0" applyNumberFormat="1" applyFont="1" applyFill="1" applyBorder="1" applyAlignment="1">
      <alignment horizontal="center" vertical="center" readingOrder="1"/>
    </xf>
    <xf numFmtId="0" fontId="76" fillId="13" borderId="117" xfId="0" applyFont="1" applyFill="1" applyBorder="1" applyAlignment="1">
      <alignment horizontal="center" vertical="center" readingOrder="1"/>
    </xf>
    <xf numFmtId="0" fontId="106" fillId="0" borderId="0" xfId="0" applyFont="1" applyAlignment="1">
      <alignment vertical="center"/>
    </xf>
    <xf numFmtId="16" fontId="37" fillId="0" borderId="0" xfId="0" applyNumberFormat="1" applyFont="1"/>
    <xf numFmtId="0" fontId="102" fillId="75" borderId="108" xfId="0" applyFont="1" applyFill="1" applyBorder="1" applyAlignment="1">
      <alignment horizontal="center" vertical="center" readingOrder="1"/>
    </xf>
    <xf numFmtId="0" fontId="107" fillId="56" borderId="117" xfId="0" applyFont="1" applyFill="1" applyBorder="1" applyAlignment="1">
      <alignment horizontal="center" vertical="center" readingOrder="1"/>
    </xf>
    <xf numFmtId="0" fontId="107" fillId="19" borderId="119" xfId="0" applyFont="1" applyFill="1" applyBorder="1" applyAlignment="1">
      <alignment horizontal="center" vertical="center" readingOrder="1"/>
    </xf>
    <xf numFmtId="0" fontId="102" fillId="75" borderId="33" xfId="0" applyFont="1" applyFill="1" applyBorder="1" applyAlignment="1">
      <alignment horizontal="center" vertical="center" readingOrder="1"/>
    </xf>
    <xf numFmtId="0" fontId="102" fillId="77" borderId="33" xfId="0" applyFont="1" applyFill="1" applyBorder="1" applyAlignment="1">
      <alignment horizontal="center" vertical="center" readingOrder="1"/>
    </xf>
    <xf numFmtId="0" fontId="107" fillId="56" borderId="119" xfId="0" applyFont="1" applyFill="1" applyBorder="1" applyAlignment="1">
      <alignment horizontal="center" vertical="center" readingOrder="1"/>
    </xf>
    <xf numFmtId="0" fontId="109" fillId="7" borderId="124" xfId="0" applyFont="1" applyFill="1" applyBorder="1"/>
    <xf numFmtId="0" fontId="109" fillId="13" borderId="125" xfId="0" applyFont="1" applyFill="1" applyBorder="1"/>
    <xf numFmtId="0" fontId="109" fillId="66" borderId="125" xfId="0" applyFont="1" applyFill="1" applyBorder="1"/>
    <xf numFmtId="0" fontId="109" fillId="7" borderId="125" xfId="0" applyFont="1" applyFill="1" applyBorder="1"/>
    <xf numFmtId="0" fontId="109" fillId="7" borderId="126" xfId="0" applyFont="1" applyFill="1" applyBorder="1"/>
    <xf numFmtId="0" fontId="110" fillId="78" borderId="127" xfId="0" applyFont="1" applyFill="1" applyBorder="1"/>
    <xf numFmtId="0" fontId="110" fillId="78" borderId="128" xfId="0" applyFont="1" applyFill="1" applyBorder="1"/>
    <xf numFmtId="0" fontId="110" fillId="0" borderId="127" xfId="0" applyFont="1" applyBorder="1"/>
    <xf numFmtId="0" fontId="110" fillId="0" borderId="128" xfId="0" applyFont="1" applyBorder="1"/>
    <xf numFmtId="0" fontId="111" fillId="8" borderId="55" xfId="0" applyFont="1" applyFill="1" applyBorder="1" applyAlignment="1">
      <alignment horizontal="center" vertical="center"/>
    </xf>
    <xf numFmtId="9" fontId="111" fillId="8" borderId="55" xfId="5" applyFont="1" applyFill="1" applyBorder="1" applyAlignment="1">
      <alignment horizontal="center" vertical="center"/>
    </xf>
    <xf numFmtId="0" fontId="112" fillId="13" borderId="0" xfId="0" applyFont="1" applyFill="1" applyAlignment="1">
      <alignment horizontal="center" vertical="center"/>
    </xf>
    <xf numFmtId="0" fontId="0" fillId="46" borderId="0" xfId="0" applyFill="1" applyAlignment="1">
      <alignment horizontal="left" indent="1"/>
    </xf>
    <xf numFmtId="9" fontId="62" fillId="46" borderId="0" xfId="5" applyFont="1" applyFill="1" applyAlignment="1">
      <alignment horizontal="center" vertical="center"/>
    </xf>
    <xf numFmtId="9" fontId="62" fillId="0" borderId="0" xfId="5" applyFont="1" applyAlignment="1">
      <alignment horizontal="center" vertical="center"/>
    </xf>
    <xf numFmtId="9" fontId="62" fillId="0" borderId="0" xfId="5" applyFont="1" applyFill="1" applyBorder="1" applyAlignment="1">
      <alignment horizontal="center" vertical="center"/>
    </xf>
    <xf numFmtId="0" fontId="62" fillId="8" borderId="0" xfId="0" applyFont="1" applyFill="1" applyAlignment="1">
      <alignment horizontal="center" vertical="center"/>
    </xf>
    <xf numFmtId="0" fontId="62" fillId="0" borderId="55" xfId="0" applyFont="1" applyBorder="1" applyAlignment="1">
      <alignment horizontal="center" vertical="center"/>
    </xf>
    <xf numFmtId="0" fontId="5" fillId="0" borderId="0" xfId="0" applyFont="1"/>
    <xf numFmtId="0" fontId="5" fillId="0" borderId="0" xfId="0" applyFont="1" applyAlignment="1">
      <alignment horizontal="center"/>
    </xf>
    <xf numFmtId="0" fontId="100" fillId="79" borderId="107" xfId="0" applyFont="1" applyFill="1" applyBorder="1" applyAlignment="1">
      <alignment horizontal="center" vertical="center" readingOrder="1"/>
    </xf>
    <xf numFmtId="0" fontId="100" fillId="70" borderId="107" xfId="0" applyFont="1" applyFill="1" applyBorder="1" applyAlignment="1">
      <alignment horizontal="center" vertical="center" readingOrder="1"/>
    </xf>
    <xf numFmtId="0" fontId="100" fillId="79" borderId="108" xfId="0" applyFont="1" applyFill="1" applyBorder="1" applyAlignment="1">
      <alignment horizontal="center" vertical="center" readingOrder="1"/>
    </xf>
    <xf numFmtId="0" fontId="100" fillId="71" borderId="108" xfId="0" applyFont="1" applyFill="1" applyBorder="1" applyAlignment="1">
      <alignment horizontal="center" vertical="center" readingOrder="1"/>
    </xf>
    <xf numFmtId="0" fontId="100" fillId="70" borderId="108" xfId="0" applyFont="1" applyFill="1" applyBorder="1" applyAlignment="1">
      <alignment horizontal="center" vertical="center" readingOrder="1"/>
    </xf>
    <xf numFmtId="0" fontId="82" fillId="0" borderId="0" xfId="0" applyFont="1"/>
    <xf numFmtId="0" fontId="82" fillId="0" borderId="0" xfId="0" applyFont="1" applyAlignment="1">
      <alignment horizontal="center"/>
    </xf>
    <xf numFmtId="0" fontId="101" fillId="4" borderId="108" xfId="0" applyFont="1" applyFill="1" applyBorder="1" applyAlignment="1">
      <alignment horizontal="center" vertical="center" readingOrder="1"/>
    </xf>
    <xf numFmtId="0" fontId="100" fillId="4" borderId="107" xfId="0" applyFont="1" applyFill="1" applyBorder="1" applyAlignment="1">
      <alignment horizontal="center" vertical="center" readingOrder="1"/>
    </xf>
    <xf numFmtId="0" fontId="100" fillId="4" borderId="108" xfId="0" applyFont="1" applyFill="1" applyBorder="1" applyAlignment="1">
      <alignment horizontal="center" vertical="center" readingOrder="1"/>
    </xf>
    <xf numFmtId="0" fontId="113" fillId="53" borderId="130" xfId="0" applyFont="1" applyFill="1" applyBorder="1" applyAlignment="1">
      <alignment horizontal="center" vertical="center" readingOrder="1"/>
    </xf>
    <xf numFmtId="0" fontId="113" fillId="53" borderId="131" xfId="0" applyFont="1" applyFill="1" applyBorder="1" applyAlignment="1">
      <alignment horizontal="center" vertical="center" readingOrder="1"/>
    </xf>
    <xf numFmtId="0" fontId="114" fillId="80" borderId="28" xfId="0" applyFont="1" applyFill="1" applyBorder="1" applyAlignment="1">
      <alignment horizontal="center" vertical="center"/>
    </xf>
    <xf numFmtId="0" fontId="115" fillId="81" borderId="26" xfId="0" applyFont="1" applyFill="1" applyBorder="1" applyAlignment="1">
      <alignment horizontal="center"/>
    </xf>
    <xf numFmtId="0" fontId="115" fillId="8" borderId="26" xfId="0" applyFont="1" applyFill="1" applyBorder="1" applyAlignment="1">
      <alignment horizontal="center"/>
    </xf>
    <xf numFmtId="0" fontId="0" fillId="82" borderId="0" xfId="0" applyFill="1" applyAlignment="1">
      <alignment horizontal="left" indent="1"/>
    </xf>
    <xf numFmtId="0" fontId="0" fillId="82" borderId="0" xfId="0" applyFill="1" applyAlignment="1">
      <alignment horizontal="left"/>
    </xf>
    <xf numFmtId="0" fontId="116" fillId="0" borderId="0" xfId="0" applyFont="1" applyAlignment="1">
      <alignment horizontal="center"/>
    </xf>
    <xf numFmtId="14" fontId="116" fillId="0" borderId="0" xfId="0" applyNumberFormat="1" applyFont="1" applyAlignment="1">
      <alignment horizontal="center"/>
    </xf>
    <xf numFmtId="0" fontId="93" fillId="0" borderId="43" xfId="0" applyFont="1" applyBorder="1" applyAlignment="1">
      <alignment horizontal="center" vertical="center"/>
    </xf>
    <xf numFmtId="0" fontId="93" fillId="8" borderId="43" xfId="0" applyFont="1" applyFill="1" applyBorder="1" applyAlignment="1">
      <alignment horizontal="center" vertical="center"/>
    </xf>
    <xf numFmtId="14" fontId="93" fillId="0" borderId="43" xfId="0" applyNumberFormat="1" applyFont="1" applyBorder="1" applyAlignment="1">
      <alignment horizontal="center" vertical="center"/>
    </xf>
    <xf numFmtId="0" fontId="93" fillId="0" borderId="62" xfId="0" applyFont="1" applyBorder="1" applyAlignment="1">
      <alignment horizontal="center" vertical="center"/>
    </xf>
    <xf numFmtId="0" fontId="36" fillId="0" borderId="43" xfId="0" applyFont="1" applyBorder="1" applyAlignment="1">
      <alignment horizontal="center" vertical="center"/>
    </xf>
    <xf numFmtId="0" fontId="37" fillId="0" borderId="43" xfId="0" applyFont="1" applyBorder="1" applyAlignment="1">
      <alignment horizontal="center"/>
    </xf>
    <xf numFmtId="0" fontId="37" fillId="8" borderId="43" xfId="0" applyFont="1" applyFill="1" applyBorder="1" applyAlignment="1">
      <alignment horizontal="center"/>
    </xf>
    <xf numFmtId="14" fontId="37" fillId="0" borderId="43" xfId="0" applyNumberFormat="1" applyFont="1" applyBorder="1" applyAlignment="1">
      <alignment horizontal="center"/>
    </xf>
    <xf numFmtId="0" fontId="93" fillId="54" borderId="43" xfId="0" applyFont="1" applyFill="1" applyBorder="1" applyAlignment="1">
      <alignment horizontal="center" vertical="center"/>
    </xf>
    <xf numFmtId="0" fontId="36" fillId="54" borderId="43" xfId="0" applyFont="1" applyFill="1" applyBorder="1" applyAlignment="1">
      <alignment horizontal="center" vertical="center"/>
    </xf>
    <xf numFmtId="0" fontId="36" fillId="11" borderId="43" xfId="0" applyFont="1" applyFill="1" applyBorder="1" applyAlignment="1">
      <alignment horizontal="center" vertical="center"/>
    </xf>
    <xf numFmtId="0" fontId="93" fillId="11" borderId="43" xfId="0" applyFont="1" applyFill="1" applyBorder="1" applyAlignment="1">
      <alignment horizontal="center" vertical="center"/>
    </xf>
    <xf numFmtId="0" fontId="117" fillId="50" borderId="135" xfId="0" applyFont="1" applyFill="1" applyBorder="1" applyAlignment="1">
      <alignment horizontal="center" vertical="center"/>
    </xf>
    <xf numFmtId="0" fontId="117" fillId="50" borderId="136" xfId="0" applyFont="1" applyFill="1" applyBorder="1" applyAlignment="1">
      <alignment horizontal="center" vertical="center"/>
    </xf>
    <xf numFmtId="0" fontId="117" fillId="11" borderId="136" xfId="0" applyFont="1" applyFill="1" applyBorder="1" applyAlignment="1">
      <alignment horizontal="center" vertical="center"/>
    </xf>
    <xf numFmtId="0" fontId="117" fillId="76" borderId="136" xfId="0" applyFont="1" applyFill="1" applyBorder="1" applyAlignment="1">
      <alignment horizontal="center" vertical="center"/>
    </xf>
    <xf numFmtId="0" fontId="118" fillId="14" borderId="133" xfId="0" applyFont="1" applyFill="1" applyBorder="1" applyAlignment="1">
      <alignment vertical="center"/>
    </xf>
    <xf numFmtId="0" fontId="118" fillId="14" borderId="134" xfId="0" applyFont="1" applyFill="1" applyBorder="1" applyAlignment="1">
      <alignment vertical="center"/>
    </xf>
    <xf numFmtId="0" fontId="118" fillId="14" borderId="134" xfId="0" applyFont="1" applyFill="1" applyBorder="1" applyAlignment="1">
      <alignment horizontal="center" vertical="center"/>
    </xf>
    <xf numFmtId="164" fontId="118" fillId="14" borderId="134" xfId="0" applyNumberFormat="1" applyFont="1" applyFill="1" applyBorder="1" applyAlignment="1">
      <alignment horizontal="right" vertical="center"/>
    </xf>
    <xf numFmtId="0" fontId="118" fillId="14" borderId="134" xfId="0" applyFont="1" applyFill="1" applyBorder="1" applyAlignment="1">
      <alignment horizontal="right" vertical="center"/>
    </xf>
    <xf numFmtId="0" fontId="117" fillId="11" borderId="137" xfId="0" applyFont="1" applyFill="1" applyBorder="1" applyAlignment="1">
      <alignment horizontal="center" vertical="center"/>
    </xf>
    <xf numFmtId="0" fontId="62" fillId="6" borderId="0" xfId="0" applyFont="1" applyFill="1" applyAlignment="1">
      <alignment horizontal="center" vertical="center"/>
    </xf>
    <xf numFmtId="9" fontId="62" fillId="6" borderId="0" xfId="5" applyFont="1" applyFill="1" applyAlignment="1">
      <alignment horizontal="center" vertical="center"/>
    </xf>
    <xf numFmtId="0" fontId="0" fillId="0" borderId="0" xfId="0" pivotButton="1" applyAlignment="1">
      <alignment horizontal="center" vertical="center" wrapText="1"/>
    </xf>
    <xf numFmtId="0" fontId="0" fillId="0" borderId="43" xfId="0" pivotButton="1" applyBorder="1"/>
    <xf numFmtId="0" fontId="0" fillId="0" borderId="43" xfId="0" pivotButton="1" applyBorder="1" applyAlignment="1">
      <alignment horizontal="center"/>
    </xf>
    <xf numFmtId="0" fontId="0" fillId="0" borderId="64" xfId="0" pivotButton="1" applyBorder="1" applyAlignment="1">
      <alignment horizontal="center"/>
    </xf>
    <xf numFmtId="0" fontId="0" fillId="0" borderId="43" xfId="0" pivotButton="1" applyBorder="1" applyAlignment="1">
      <alignment horizontal="center" vertical="center"/>
    </xf>
    <xf numFmtId="0" fontId="111" fillId="0" borderId="55" xfId="0" applyFont="1" applyBorder="1" applyAlignment="1">
      <alignment horizontal="center" vertical="center"/>
    </xf>
    <xf numFmtId="9" fontId="111" fillId="0" borderId="55" xfId="5" applyFont="1" applyFill="1" applyBorder="1" applyAlignment="1">
      <alignment horizontal="center" vertical="center"/>
    </xf>
    <xf numFmtId="0" fontId="119" fillId="8" borderId="42" xfId="0" applyFont="1" applyFill="1" applyBorder="1" applyAlignment="1">
      <alignment horizontal="center" vertical="center"/>
    </xf>
    <xf numFmtId="9" fontId="119" fillId="8" borderId="42" xfId="5" applyFont="1" applyFill="1" applyBorder="1" applyAlignment="1">
      <alignment horizontal="center" vertical="center"/>
    </xf>
    <xf numFmtId="16" fontId="27" fillId="0" borderId="0" xfId="0" applyNumberFormat="1" applyFont="1" applyAlignment="1">
      <alignment horizontal="center" vertical="center" wrapText="1" readingOrder="1"/>
    </xf>
    <xf numFmtId="0" fontId="62" fillId="0" borderId="1" xfId="0" applyFont="1" applyBorder="1" applyAlignment="1">
      <alignment horizontal="center" vertical="center"/>
    </xf>
    <xf numFmtId="0" fontId="121" fillId="3" borderId="1" xfId="0" applyFont="1" applyFill="1" applyBorder="1" applyAlignment="1">
      <alignment horizontal="center" vertical="center"/>
    </xf>
    <xf numFmtId="0" fontId="62" fillId="0" borderId="1" xfId="0" applyFont="1" applyBorder="1" applyAlignment="1">
      <alignment horizontal="left" vertical="center"/>
    </xf>
    <xf numFmtId="0" fontId="62" fillId="0" borderId="0" xfId="0" applyFont="1" applyAlignment="1">
      <alignment horizontal="left" vertical="center"/>
    </xf>
    <xf numFmtId="14" fontId="62" fillId="0" borderId="0" xfId="0" applyNumberFormat="1" applyFont="1" applyAlignment="1">
      <alignment horizontal="center"/>
    </xf>
    <xf numFmtId="0" fontId="124" fillId="0" borderId="0" xfId="0" applyFont="1" applyAlignment="1">
      <alignment horizontal="left"/>
    </xf>
    <xf numFmtId="14" fontId="124" fillId="0" borderId="0" xfId="0" applyNumberFormat="1" applyFont="1" applyAlignment="1">
      <alignment horizontal="center"/>
    </xf>
    <xf numFmtId="0" fontId="111" fillId="0" borderId="0" xfId="0" applyFont="1" applyAlignment="1">
      <alignment horizontal="left"/>
    </xf>
    <xf numFmtId="0" fontId="62" fillId="0" borderId="0" xfId="0" applyFont="1" applyAlignment="1">
      <alignment horizontal="left"/>
    </xf>
    <xf numFmtId="14" fontId="62" fillId="0" borderId="0" xfId="0" applyNumberFormat="1" applyFont="1" applyAlignment="1">
      <alignment horizontal="left"/>
    </xf>
    <xf numFmtId="0" fontId="125" fillId="0" borderId="0" xfId="0" applyFont="1" applyAlignment="1">
      <alignment horizontal="center"/>
    </xf>
    <xf numFmtId="0" fontId="124" fillId="0" borderId="0" xfId="0" applyFont="1" applyAlignment="1">
      <alignment horizontal="center"/>
    </xf>
    <xf numFmtId="0" fontId="126" fillId="0" borderId="0" xfId="0" applyFont="1" applyAlignment="1">
      <alignment horizontal="center"/>
    </xf>
    <xf numFmtId="166" fontId="62" fillId="0" borderId="0" xfId="0" applyNumberFormat="1" applyFont="1" applyAlignment="1">
      <alignment horizontal="center"/>
    </xf>
    <xf numFmtId="14" fontId="127" fillId="0" borderId="0" xfId="0" applyNumberFormat="1" applyFont="1" applyAlignment="1">
      <alignment horizontal="center"/>
    </xf>
    <xf numFmtId="16" fontId="111" fillId="0" borderId="0" xfId="0" applyNumberFormat="1" applyFont="1" applyAlignment="1">
      <alignment horizontal="left"/>
    </xf>
    <xf numFmtId="16" fontId="62" fillId="0" borderId="0" xfId="0" applyNumberFormat="1" applyFont="1" applyAlignment="1">
      <alignment horizontal="left"/>
    </xf>
    <xf numFmtId="16" fontId="62" fillId="0" borderId="0" xfId="0" applyNumberFormat="1" applyFont="1" applyAlignment="1">
      <alignment horizontal="center"/>
    </xf>
    <xf numFmtId="0" fontId="62" fillId="0" borderId="0" xfId="0" applyFont="1" applyAlignment="1">
      <alignment horizontal="left" wrapText="1"/>
    </xf>
    <xf numFmtId="0" fontId="123" fillId="55" borderId="0" xfId="0" applyFont="1" applyFill="1" applyAlignment="1">
      <alignment horizontal="center"/>
    </xf>
    <xf numFmtId="0" fontId="129" fillId="0" borderId="0" xfId="0" applyFont="1" applyAlignment="1">
      <alignment horizontal="center"/>
    </xf>
    <xf numFmtId="0" fontId="70" fillId="0" borderId="0" xfId="0" applyFont="1" applyAlignment="1">
      <alignment horizontal="center"/>
    </xf>
    <xf numFmtId="0" fontId="62" fillId="11" borderId="0" xfId="0" applyFont="1" applyFill="1" applyAlignment="1">
      <alignment horizontal="center"/>
    </xf>
    <xf numFmtId="14" fontId="111" fillId="0" borderId="0" xfId="0" applyNumberFormat="1" applyFont="1" applyAlignment="1">
      <alignment horizontal="center"/>
    </xf>
    <xf numFmtId="1" fontId="62" fillId="0" borderId="0" xfId="0" applyNumberFormat="1" applyFont="1" applyAlignment="1">
      <alignment horizontal="center"/>
    </xf>
    <xf numFmtId="16" fontId="124" fillId="0" borderId="0" xfId="0" applyNumberFormat="1" applyFont="1" applyAlignment="1">
      <alignment horizontal="left"/>
    </xf>
    <xf numFmtId="0" fontId="124" fillId="68" borderId="0" xfId="0" applyFont="1" applyFill="1" applyAlignment="1">
      <alignment horizontal="left"/>
    </xf>
    <xf numFmtId="0" fontId="126" fillId="0" borderId="104" xfId="0" applyFont="1" applyBorder="1" applyAlignment="1">
      <alignment horizontal="center"/>
    </xf>
    <xf numFmtId="0" fontId="126" fillId="0" borderId="0" xfId="0" applyFont="1" applyAlignment="1">
      <alignment horizontal="left"/>
    </xf>
    <xf numFmtId="166" fontId="124" fillId="0" borderId="0" xfId="0" applyNumberFormat="1" applyFont="1" applyAlignment="1">
      <alignment horizontal="center"/>
    </xf>
    <xf numFmtId="166" fontId="70" fillId="0" borderId="0" xfId="0" applyNumberFormat="1" applyFont="1" applyAlignment="1">
      <alignment horizontal="center"/>
    </xf>
    <xf numFmtId="14" fontId="70" fillId="0" borderId="0" xfId="0" applyNumberFormat="1" applyFont="1" applyAlignment="1">
      <alignment horizontal="center"/>
    </xf>
    <xf numFmtId="0" fontId="125" fillId="0" borderId="18" xfId="0" applyFont="1" applyBorder="1" applyAlignment="1">
      <alignment horizontal="center"/>
    </xf>
    <xf numFmtId="0" fontId="62" fillId="60" borderId="0" xfId="0" applyFont="1" applyFill="1" applyAlignment="1">
      <alignment horizontal="left"/>
    </xf>
    <xf numFmtId="0" fontId="125" fillId="0" borderId="104" xfId="0" applyFont="1" applyBorder="1" applyAlignment="1">
      <alignment horizontal="center"/>
    </xf>
    <xf numFmtId="2" fontId="62" fillId="0" borderId="0" xfId="0" applyNumberFormat="1" applyFont="1" applyAlignment="1">
      <alignment horizontal="left"/>
    </xf>
    <xf numFmtId="0" fontId="62" fillId="46" borderId="0" xfId="0" applyFont="1" applyFill="1" applyAlignment="1">
      <alignment horizontal="left"/>
    </xf>
    <xf numFmtId="14" fontId="62" fillId="0" borderId="89" xfId="0" applyNumberFormat="1" applyFont="1" applyBorder="1" applyAlignment="1">
      <alignment horizontal="center"/>
    </xf>
    <xf numFmtId="0" fontId="62" fillId="6" borderId="0" xfId="0" applyFont="1" applyFill="1" applyAlignment="1">
      <alignment horizontal="center"/>
    </xf>
    <xf numFmtId="22" fontId="62" fillId="0" borderId="0" xfId="0" applyNumberFormat="1" applyFont="1" applyAlignment="1">
      <alignment horizontal="center"/>
    </xf>
    <xf numFmtId="0" fontId="62" fillId="20" borderId="0" xfId="0" applyFont="1" applyFill="1" applyAlignment="1">
      <alignment horizontal="left"/>
    </xf>
    <xf numFmtId="167" fontId="62" fillId="0" borderId="0" xfId="0" applyNumberFormat="1" applyFont="1" applyAlignment="1">
      <alignment horizontal="center"/>
    </xf>
    <xf numFmtId="0" fontId="62" fillId="55" borderId="0" xfId="0" applyFont="1" applyFill="1" applyAlignment="1">
      <alignment horizontal="center"/>
    </xf>
    <xf numFmtId="14" fontId="62" fillId="11" borderId="0" xfId="0" applyNumberFormat="1" applyFont="1" applyFill="1" applyAlignment="1">
      <alignment horizontal="center"/>
    </xf>
    <xf numFmtId="0" fontId="62" fillId="11" borderId="0" xfId="0" applyFont="1" applyFill="1" applyAlignment="1">
      <alignment horizontal="left"/>
    </xf>
    <xf numFmtId="14" fontId="62" fillId="11" borderId="0" xfId="0" applyNumberFormat="1" applyFont="1" applyFill="1" applyAlignment="1">
      <alignment horizontal="left"/>
    </xf>
    <xf numFmtId="0" fontId="62" fillId="0" borderId="0" xfId="0" applyFont="1" applyAlignment="1">
      <alignment horizontal="center" vertical="top"/>
    </xf>
    <xf numFmtId="0" fontId="62" fillId="54" borderId="0" xfId="0" applyFont="1" applyFill="1" applyAlignment="1">
      <alignment horizontal="center"/>
    </xf>
    <xf numFmtId="2" fontId="62" fillId="0" borderId="0" xfId="0" applyNumberFormat="1" applyFont="1" applyAlignment="1">
      <alignment horizontal="center"/>
    </xf>
    <xf numFmtId="0" fontId="62" fillId="11" borderId="86" xfId="0" applyFont="1" applyFill="1" applyBorder="1" applyAlignment="1">
      <alignment horizontal="center"/>
    </xf>
    <xf numFmtId="0" fontId="62" fillId="0" borderId="86" xfId="0" applyFont="1" applyBorder="1" applyAlignment="1">
      <alignment horizontal="center"/>
    </xf>
    <xf numFmtId="0" fontId="62" fillId="54" borderId="86" xfId="0" applyFont="1" applyFill="1" applyBorder="1" applyAlignment="1">
      <alignment horizontal="center"/>
    </xf>
    <xf numFmtId="0" fontId="6" fillId="0" borderId="0" xfId="54" applyFont="1" applyAlignment="1">
      <alignment horizontal="left"/>
    </xf>
    <xf numFmtId="0" fontId="120" fillId="0" borderId="0" xfId="0" applyFont="1" applyAlignment="1">
      <alignment horizontal="center"/>
    </xf>
    <xf numFmtId="0" fontId="120" fillId="0" borderId="0" xfId="0" applyFont="1" applyAlignment="1">
      <alignment horizontal="left"/>
    </xf>
    <xf numFmtId="0" fontId="120" fillId="0" borderId="104" xfId="0" applyFont="1" applyBorder="1" applyAlignment="1">
      <alignment horizontal="center"/>
    </xf>
    <xf numFmtId="0" fontId="120" fillId="0" borderId="18" xfId="0" applyFont="1" applyBorder="1" applyAlignment="1">
      <alignment horizontal="center"/>
    </xf>
    <xf numFmtId="14" fontId="120" fillId="0" borderId="0" xfId="0" applyNumberFormat="1" applyFont="1" applyAlignment="1">
      <alignment horizontal="center"/>
    </xf>
    <xf numFmtId="0" fontId="62" fillId="7" borderId="0" xfId="0" applyFont="1" applyFill="1" applyAlignment="1">
      <alignment horizontal="center"/>
    </xf>
    <xf numFmtId="0" fontId="62" fillId="7" borderId="0" xfId="0" applyFont="1" applyFill="1" applyAlignment="1">
      <alignment horizontal="left"/>
    </xf>
    <xf numFmtId="0" fontId="125" fillId="0" borderId="26" xfId="0" applyFont="1" applyBorder="1" applyAlignment="1">
      <alignment horizontal="center"/>
    </xf>
    <xf numFmtId="0" fontId="135" fillId="0" borderId="0" xfId="0" applyFont="1" applyAlignment="1">
      <alignment horizontal="left" vertical="top"/>
    </xf>
    <xf numFmtId="0" fontId="62" fillId="0" borderId="43" xfId="0" applyFont="1" applyBorder="1" applyAlignment="1">
      <alignment horizontal="left"/>
    </xf>
    <xf numFmtId="14" fontId="122" fillId="4" borderId="1" xfId="0" applyNumberFormat="1" applyFont="1" applyFill="1" applyBorder="1" applyAlignment="1">
      <alignment horizontal="center" vertical="center"/>
    </xf>
    <xf numFmtId="0" fontId="121" fillId="5" borderId="1" xfId="0" applyFont="1" applyFill="1" applyBorder="1" applyAlignment="1">
      <alignment horizontal="center" vertical="center"/>
    </xf>
    <xf numFmtId="0" fontId="123" fillId="5" borderId="1" xfId="0" applyFont="1" applyFill="1" applyBorder="1" applyAlignment="1">
      <alignment vertical="center"/>
    </xf>
    <xf numFmtId="14" fontId="62" fillId="46" borderId="1" xfId="0" applyNumberFormat="1" applyFont="1" applyFill="1" applyBorder="1" applyAlignment="1">
      <alignment horizontal="center" vertical="center"/>
    </xf>
    <xf numFmtId="0" fontId="62" fillId="46" borderId="1" xfId="0" applyFont="1" applyFill="1" applyBorder="1" applyAlignment="1">
      <alignment horizontal="center" vertical="center"/>
    </xf>
    <xf numFmtId="0" fontId="62" fillId="47" borderId="1" xfId="0" applyFont="1" applyFill="1" applyBorder="1" applyAlignment="1">
      <alignment horizontal="center" vertical="center"/>
    </xf>
    <xf numFmtId="2" fontId="62" fillId="46" borderId="1" xfId="0" applyNumberFormat="1" applyFont="1" applyFill="1" applyBorder="1" applyAlignment="1">
      <alignment horizontal="center" vertical="center"/>
    </xf>
    <xf numFmtId="0" fontId="62" fillId="46" borderId="1" xfId="0" applyFont="1" applyFill="1" applyBorder="1" applyAlignment="1">
      <alignment horizontal="left" vertical="center"/>
    </xf>
    <xf numFmtId="0" fontId="62" fillId="18" borderId="1" xfId="0" applyFont="1" applyFill="1" applyBorder="1" applyAlignment="1">
      <alignment horizontal="center" vertical="center"/>
    </xf>
    <xf numFmtId="14" fontId="62" fillId="0" borderId="1" xfId="0" applyNumberFormat="1" applyFont="1" applyBorder="1" applyAlignment="1">
      <alignment horizontal="center" vertical="center"/>
    </xf>
    <xf numFmtId="0" fontId="62" fillId="54" borderId="1" xfId="0" applyFont="1" applyFill="1" applyBorder="1" applyAlignment="1">
      <alignment horizontal="center" vertical="center"/>
    </xf>
    <xf numFmtId="0" fontId="62" fillId="83" borderId="1" xfId="0" applyFont="1" applyFill="1" applyBorder="1" applyAlignment="1">
      <alignment horizontal="center" vertical="center"/>
    </xf>
    <xf numFmtId="0" fontId="62" fillId="83" borderId="1" xfId="0" applyFont="1" applyFill="1" applyBorder="1" applyAlignment="1">
      <alignment horizontal="center" vertical="top"/>
    </xf>
    <xf numFmtId="0" fontId="62" fillId="0" borderId="0" xfId="0" applyFont="1" applyAlignment="1">
      <alignment vertical="top"/>
    </xf>
    <xf numFmtId="0" fontId="139" fillId="0" borderId="0" xfId="0" applyFont="1" applyAlignment="1">
      <alignment vertical="center"/>
    </xf>
    <xf numFmtId="0" fontId="139" fillId="0" borderId="0" xfId="0" applyFont="1" applyAlignment="1">
      <alignment horizontal="left" vertical="center"/>
    </xf>
    <xf numFmtId="0" fontId="62" fillId="0" borderId="0" xfId="0" applyFont="1" applyAlignment="1">
      <alignment horizontal="left" vertical="top"/>
    </xf>
    <xf numFmtId="0" fontId="138" fillId="0" borderId="0" xfId="0" applyFont="1" applyAlignment="1">
      <alignment horizontal="left" vertical="center"/>
    </xf>
    <xf numFmtId="0" fontId="133" fillId="0" borderId="0" xfId="0" applyFont="1" applyAlignment="1">
      <alignment horizontal="left" vertical="top"/>
    </xf>
    <xf numFmtId="0" fontId="133" fillId="0" borderId="0" xfId="0" applyFont="1" applyAlignment="1">
      <alignment vertical="top"/>
    </xf>
    <xf numFmtId="21" fontId="0" fillId="0" borderId="0" xfId="0" applyNumberFormat="1"/>
    <xf numFmtId="14" fontId="6" fillId="0" borderId="0" xfId="0" applyNumberFormat="1" applyFont="1" applyAlignment="1">
      <alignment horizontal="left"/>
    </xf>
    <xf numFmtId="0" fontId="124" fillId="0" borderId="0" xfId="0" applyFont="1"/>
    <xf numFmtId="16" fontId="62" fillId="0" borderId="0" xfId="0" applyNumberFormat="1" applyFont="1"/>
    <xf numFmtId="14" fontId="122" fillId="46" borderId="1" xfId="0" applyNumberFormat="1" applyFont="1" applyFill="1" applyBorder="1" applyAlignment="1">
      <alignment horizontal="center" vertical="center"/>
    </xf>
    <xf numFmtId="14" fontId="6" fillId="0" borderId="0" xfId="0" applyNumberFormat="1" applyFont="1"/>
    <xf numFmtId="0" fontId="111" fillId="0" borderId="0" xfId="0" applyFont="1"/>
    <xf numFmtId="0" fontId="128" fillId="0" borderId="0" xfId="0" applyFont="1"/>
    <xf numFmtId="16" fontId="111" fillId="0" borderId="0" xfId="0" applyNumberFormat="1" applyFont="1"/>
    <xf numFmtId="0" fontId="62" fillId="11" borderId="0" xfId="0" applyFont="1" applyFill="1"/>
    <xf numFmtId="0" fontId="70" fillId="0" borderId="0" xfId="0" applyFont="1"/>
    <xf numFmtId="0" fontId="135" fillId="0" borderId="0" xfId="0" applyFont="1"/>
    <xf numFmtId="0" fontId="136" fillId="0" borderId="0" xfId="0" applyFont="1"/>
    <xf numFmtId="0" fontId="137" fillId="0" borderId="0" xfId="0" applyFont="1"/>
    <xf numFmtId="0" fontId="134" fillId="0" borderId="0" xfId="0" applyFont="1"/>
    <xf numFmtId="0" fontId="120" fillId="0" borderId="0" xfId="0" applyFont="1"/>
    <xf numFmtId="0" fontId="62" fillId="68" borderId="104" xfId="0" applyFont="1" applyFill="1" applyBorder="1" applyAlignment="1">
      <alignment horizontal="left"/>
    </xf>
    <xf numFmtId="0" fontId="62" fillId="84" borderId="104" xfId="0" applyFont="1" applyFill="1" applyBorder="1" applyAlignment="1">
      <alignment horizontal="left"/>
    </xf>
    <xf numFmtId="16" fontId="124" fillId="0" borderId="0" xfId="0" applyNumberFormat="1" applyFont="1"/>
    <xf numFmtId="0" fontId="62" fillId="6" borderId="0" xfId="0" applyFont="1" applyFill="1"/>
    <xf numFmtId="14" fontId="62" fillId="11" borderId="0" xfId="0" applyNumberFormat="1" applyFont="1" applyFill="1"/>
    <xf numFmtId="0" fontId="131" fillId="0" borderId="0" xfId="0" applyFont="1"/>
    <xf numFmtId="0" fontId="62" fillId="0" borderId="129" xfId="0" applyFont="1" applyBorder="1"/>
    <xf numFmtId="0" fontId="62" fillId="60" borderId="0" xfId="0" applyFont="1" applyFill="1"/>
    <xf numFmtId="0" fontId="132" fillId="0" borderId="0" xfId="0" applyFont="1" applyAlignment="1">
      <alignment horizontal="left"/>
    </xf>
    <xf numFmtId="0" fontId="133" fillId="0" borderId="0" xfId="0" applyFont="1"/>
    <xf numFmtId="0" fontId="6" fillId="6" borderId="0" xfId="54" applyFont="1" applyFill="1"/>
    <xf numFmtId="0" fontId="6" fillId="0" borderId="0" xfId="54" applyFont="1"/>
    <xf numFmtId="2" fontId="6" fillId="0" borderId="0" xfId="54" applyNumberFormat="1" applyFont="1"/>
    <xf numFmtId="14" fontId="124" fillId="0" borderId="0" xfId="0" applyNumberFormat="1" applyFont="1" applyAlignment="1">
      <alignment horizontal="left"/>
    </xf>
    <xf numFmtId="0" fontId="62" fillId="0" borderId="86" xfId="0" applyFont="1" applyBorder="1" applyAlignment="1">
      <alignment horizontal="left"/>
    </xf>
    <xf numFmtId="0" fontId="62" fillId="0" borderId="0" xfId="0" applyFont="1" applyAlignment="1">
      <alignment vertical="top" wrapText="1"/>
    </xf>
    <xf numFmtId="0" fontId="62" fillId="0" borderId="0" xfId="0" applyFont="1" applyAlignment="1">
      <alignment wrapText="1"/>
    </xf>
    <xf numFmtId="14" fontId="122" fillId="4" borderId="1" xfId="0" applyNumberFormat="1" applyFont="1" applyFill="1" applyBorder="1" applyAlignment="1">
      <alignment horizontal="center" vertical="center" wrapText="1"/>
    </xf>
    <xf numFmtId="0" fontId="62" fillId="0" borderId="0" xfId="0" applyFont="1" applyAlignment="1">
      <alignment horizontal="center" wrapText="1"/>
    </xf>
    <xf numFmtId="0" fontId="29" fillId="6" borderId="0" xfId="0" applyFont="1" applyFill="1" applyAlignment="1">
      <alignment horizontal="center" vertical="center" wrapText="1" readingOrder="1"/>
    </xf>
    <xf numFmtId="0" fontId="28" fillId="6" borderId="0" xfId="0" applyFont="1" applyFill="1" applyAlignment="1">
      <alignment horizontal="center" vertical="center" wrapText="1" readingOrder="1"/>
    </xf>
    <xf numFmtId="0" fontId="29" fillId="4" borderId="0" xfId="0" applyFont="1" applyFill="1" applyAlignment="1">
      <alignment horizontal="center" vertical="center" wrapText="1" readingOrder="1"/>
    </xf>
    <xf numFmtId="0" fontId="28" fillId="4" borderId="0" xfId="0" applyFont="1" applyFill="1" applyAlignment="1">
      <alignment horizontal="center" vertical="center" wrapText="1" readingOrder="1"/>
    </xf>
    <xf numFmtId="14" fontId="62" fillId="0" borderId="0" xfId="0" applyNumberFormat="1" applyFont="1" applyAlignment="1">
      <alignment horizontal="left" wrapText="1"/>
    </xf>
    <xf numFmtId="0" fontId="124" fillId="0" borderId="0" xfId="0" applyFont="1" applyAlignment="1">
      <alignment horizontal="left" wrapText="1"/>
    </xf>
    <xf numFmtId="0" fontId="135" fillId="0" borderId="0" xfId="0" applyFont="1" applyAlignment="1">
      <alignment wrapText="1"/>
    </xf>
    <xf numFmtId="0" fontId="62" fillId="0" borderId="0" xfId="0" applyFont="1" applyAlignment="1">
      <alignment horizontal="center" vertical="top" wrapText="1"/>
    </xf>
    <xf numFmtId="0" fontId="62" fillId="6" borderId="0" xfId="0" applyFont="1" applyFill="1" applyAlignment="1">
      <alignment vertical="center"/>
    </xf>
    <xf numFmtId="0" fontId="111" fillId="0" borderId="0" xfId="0" applyFont="1" applyAlignment="1">
      <alignment horizontal="left" wrapText="1"/>
    </xf>
    <xf numFmtId="14" fontId="125" fillId="0" borderId="0" xfId="0" applyNumberFormat="1" applyFont="1" applyAlignment="1">
      <alignment horizontal="center"/>
    </xf>
    <xf numFmtId="0" fontId="124" fillId="0" borderId="0" xfId="0" applyFont="1" applyAlignment="1">
      <alignment wrapText="1"/>
    </xf>
    <xf numFmtId="14" fontId="125" fillId="11" borderId="0" xfId="0" applyNumberFormat="1" applyFont="1" applyFill="1" applyAlignment="1">
      <alignment horizontal="center"/>
    </xf>
    <xf numFmtId="0" fontId="111" fillId="16" borderId="25" xfId="0" applyFont="1" applyFill="1" applyBorder="1" applyAlignment="1">
      <alignment horizontal="center"/>
    </xf>
    <xf numFmtId="0" fontId="111" fillId="16" borderId="26" xfId="0" applyFont="1" applyFill="1" applyBorder="1" applyAlignment="1">
      <alignment horizontal="center"/>
    </xf>
    <xf numFmtId="0" fontId="111" fillId="0" borderId="25" xfId="0" applyFont="1" applyBorder="1" applyAlignment="1">
      <alignment horizontal="center"/>
    </xf>
    <xf numFmtId="0" fontId="111" fillId="0" borderId="26" xfId="0" applyFont="1" applyBorder="1" applyAlignment="1">
      <alignment horizontal="center"/>
    </xf>
    <xf numFmtId="0" fontId="111" fillId="11" borderId="25" xfId="0" applyFont="1" applyFill="1" applyBorder="1" applyAlignment="1">
      <alignment horizontal="center"/>
    </xf>
    <xf numFmtId="0" fontId="140" fillId="8" borderId="0" xfId="0" applyFont="1" applyFill="1" applyAlignment="1">
      <alignment horizontal="center"/>
    </xf>
    <xf numFmtId="0" fontId="141" fillId="0" borderId="0" xfId="0" applyFont="1" applyAlignment="1">
      <alignment horizontal="left"/>
    </xf>
    <xf numFmtId="0" fontId="141" fillId="13" borderId="0" xfId="0" applyFont="1" applyFill="1" applyAlignment="1">
      <alignment horizontal="center"/>
    </xf>
    <xf numFmtId="0" fontId="141" fillId="13" borderId="0" xfId="0" applyFont="1" applyFill="1" applyAlignment="1">
      <alignment horizontal="center" vertical="center"/>
    </xf>
    <xf numFmtId="0" fontId="141" fillId="13" borderId="43" xfId="0" applyFont="1" applyFill="1" applyBorder="1" applyAlignment="1">
      <alignment horizontal="center"/>
    </xf>
    <xf numFmtId="0" fontId="141" fillId="13" borderId="43" xfId="0" applyFont="1" applyFill="1" applyBorder="1" applyAlignment="1">
      <alignment horizontal="left"/>
    </xf>
    <xf numFmtId="0" fontId="141" fillId="13" borderId="0" xfId="0" applyFont="1" applyFill="1" applyAlignment="1">
      <alignment horizontal="left"/>
    </xf>
    <xf numFmtId="0" fontId="141" fillId="13" borderId="0" xfId="0" applyFont="1" applyFill="1" applyAlignment="1">
      <alignment horizontal="left" vertical="center"/>
    </xf>
    <xf numFmtId="0" fontId="5" fillId="0" borderId="0" xfId="0" pivotButton="1" applyFont="1"/>
    <xf numFmtId="0" fontId="5" fillId="0" borderId="0" xfId="0" applyFont="1" applyAlignment="1">
      <alignment horizontal="left"/>
    </xf>
    <xf numFmtId="0" fontId="5" fillId="58" borderId="0" xfId="0" applyFont="1" applyFill="1" applyAlignment="1">
      <alignment horizontal="center"/>
    </xf>
    <xf numFmtId="0" fontId="5" fillId="58" borderId="0" xfId="0" applyFont="1" applyFill="1" applyAlignment="1">
      <alignment horizontal="left"/>
    </xf>
    <xf numFmtId="14" fontId="5" fillId="0" borderId="0" xfId="0" applyNumberFormat="1" applyFont="1" applyAlignment="1">
      <alignment horizontal="left"/>
    </xf>
    <xf numFmtId="0" fontId="140" fillId="0" borderId="0" xfId="0" applyFont="1" applyAlignment="1">
      <alignment horizontal="center"/>
    </xf>
    <xf numFmtId="0" fontId="0" fillId="58" borderId="0" xfId="0" applyFill="1" applyAlignment="1">
      <alignment horizontal="center"/>
    </xf>
    <xf numFmtId="0" fontId="140" fillId="58" borderId="0" xfId="0" applyFont="1" applyFill="1" applyAlignment="1">
      <alignment horizontal="center"/>
    </xf>
    <xf numFmtId="0" fontId="19" fillId="0" borderId="0" xfId="0" applyFont="1" applyAlignment="1">
      <alignment horizontal="center"/>
    </xf>
    <xf numFmtId="0" fontId="19" fillId="0" borderId="0" xfId="0" applyFont="1" applyAlignment="1">
      <alignment horizontal="left"/>
    </xf>
    <xf numFmtId="0" fontId="141" fillId="0" borderId="0" xfId="0" applyFont="1" applyAlignment="1">
      <alignment horizontal="center"/>
    </xf>
    <xf numFmtId="0" fontId="0" fillId="6" borderId="0" xfId="0" applyFill="1" applyAlignment="1">
      <alignment horizontal="center"/>
    </xf>
    <xf numFmtId="0" fontId="8" fillId="6" borderId="0" xfId="0" applyFont="1" applyFill="1" applyAlignment="1">
      <alignment horizontal="center"/>
    </xf>
    <xf numFmtId="0" fontId="140" fillId="6" borderId="0" xfId="0" applyFont="1" applyFill="1" applyAlignment="1">
      <alignment horizontal="center"/>
    </xf>
    <xf numFmtId="0" fontId="8" fillId="58" borderId="0" xfId="0" applyFont="1" applyFill="1" applyAlignment="1">
      <alignment horizontal="center"/>
    </xf>
    <xf numFmtId="0" fontId="8" fillId="8" borderId="0" xfId="0" applyFont="1" applyFill="1" applyAlignment="1">
      <alignment horizontal="center"/>
    </xf>
    <xf numFmtId="0" fontId="62" fillId="0" borderId="0" xfId="0" pivotButton="1" applyFont="1" applyAlignment="1">
      <alignment vertical="center"/>
    </xf>
    <xf numFmtId="0" fontId="62" fillId="0" borderId="56" xfId="0" applyFont="1" applyBorder="1" applyAlignment="1">
      <alignment horizontal="center" vertical="center"/>
    </xf>
    <xf numFmtId="0" fontId="62" fillId="0" borderId="58" xfId="0" applyFont="1" applyBorder="1" applyAlignment="1">
      <alignment horizontal="center" vertical="center"/>
    </xf>
    <xf numFmtId="0" fontId="62" fillId="0" borderId="60" xfId="0" applyFont="1" applyBorder="1" applyAlignment="1">
      <alignment horizontal="center" vertical="center"/>
    </xf>
    <xf numFmtId="0" fontId="62" fillId="0" borderId="61" xfId="0" applyFont="1" applyBorder="1" applyAlignment="1">
      <alignment vertical="center"/>
    </xf>
    <xf numFmtId="0" fontId="62" fillId="0" borderId="62" xfId="0" applyFont="1" applyBorder="1" applyAlignment="1">
      <alignment vertical="center"/>
    </xf>
    <xf numFmtId="0" fontId="62" fillId="0" borderId="63" xfId="0" applyFont="1" applyBorder="1" applyAlignment="1">
      <alignment vertical="center"/>
    </xf>
    <xf numFmtId="0" fontId="120" fillId="0" borderId="54" xfId="0" applyFont="1" applyBorder="1" applyAlignment="1">
      <alignment horizontal="center" vertical="center"/>
    </xf>
    <xf numFmtId="0" fontId="120" fillId="0" borderId="57" xfId="0" applyFont="1" applyBorder="1" applyAlignment="1">
      <alignment horizontal="center" vertical="center"/>
    </xf>
    <xf numFmtId="0" fontId="120" fillId="0" borderId="59" xfId="0" applyFont="1" applyBorder="1" applyAlignment="1">
      <alignment horizontal="center" vertical="center"/>
    </xf>
    <xf numFmtId="0" fontId="120" fillId="0" borderId="0" xfId="0" applyFont="1" applyAlignment="1">
      <alignment horizontal="center" vertical="center"/>
    </xf>
    <xf numFmtId="0" fontId="120" fillId="8" borderId="0" xfId="0" applyFont="1" applyFill="1" applyAlignment="1">
      <alignment horizontal="center" vertical="center"/>
    </xf>
    <xf numFmtId="0" fontId="62" fillId="6" borderId="56" xfId="0" applyFont="1" applyFill="1" applyBorder="1" applyAlignment="1">
      <alignment horizontal="center" vertical="center"/>
    </xf>
    <xf numFmtId="0" fontId="62" fillId="6" borderId="58" xfId="0" applyFont="1" applyFill="1" applyBorder="1" applyAlignment="1">
      <alignment horizontal="center" vertical="center"/>
    </xf>
    <xf numFmtId="21" fontId="0" fillId="0" borderId="0" xfId="0" applyNumberFormat="1" applyAlignment="1">
      <alignment horizontal="left"/>
    </xf>
    <xf numFmtId="0" fontId="14" fillId="11" borderId="64" xfId="0" applyFont="1" applyFill="1" applyBorder="1" applyAlignment="1">
      <alignment horizontal="center" vertical="center"/>
    </xf>
    <xf numFmtId="0" fontId="0" fillId="46" borderId="0" xfId="0" applyFill="1" applyAlignment="1">
      <alignment horizontal="center"/>
    </xf>
    <xf numFmtId="0" fontId="0" fillId="82" borderId="0" xfId="0" applyFill="1" applyAlignment="1">
      <alignment horizontal="center"/>
    </xf>
    <xf numFmtId="0" fontId="0" fillId="82" borderId="0" xfId="0" applyFill="1"/>
    <xf numFmtId="0" fontId="27" fillId="0" borderId="0" xfId="0" applyFont="1" applyAlignment="1">
      <alignment horizontal="center" wrapText="1" readingOrder="1"/>
    </xf>
    <xf numFmtId="0" fontId="127" fillId="0" borderId="0" xfId="0" applyFont="1" applyAlignment="1">
      <alignment horizontal="center"/>
    </xf>
    <xf numFmtId="0" fontId="105" fillId="74" borderId="116" xfId="0" applyFont="1" applyFill="1" applyBorder="1" applyAlignment="1">
      <alignment horizontal="center" vertical="center" readingOrder="1"/>
    </xf>
    <xf numFmtId="0" fontId="105" fillId="74" borderId="115" xfId="0" applyFont="1" applyFill="1" applyBorder="1" applyAlignment="1">
      <alignment horizontal="center" vertical="center" readingOrder="1"/>
    </xf>
    <xf numFmtId="0" fontId="103" fillId="50" borderId="109" xfId="0" applyFont="1" applyFill="1" applyBorder="1" applyAlignment="1">
      <alignment horizontal="center" vertical="center" readingOrder="1"/>
    </xf>
    <xf numFmtId="0" fontId="103" fillId="50" borderId="110" xfId="0" applyFont="1" applyFill="1" applyBorder="1" applyAlignment="1">
      <alignment horizontal="center" vertical="center" readingOrder="1"/>
    </xf>
    <xf numFmtId="0" fontId="103" fillId="50" borderId="111" xfId="0" applyFont="1" applyFill="1" applyBorder="1" applyAlignment="1">
      <alignment horizontal="center" vertical="center" readingOrder="1"/>
    </xf>
    <xf numFmtId="0" fontId="103" fillId="50" borderId="112" xfId="0" applyFont="1" applyFill="1" applyBorder="1" applyAlignment="1">
      <alignment horizontal="center" vertical="center" readingOrder="1"/>
    </xf>
    <xf numFmtId="0" fontId="104" fillId="73" borderId="113" xfId="0" applyFont="1" applyFill="1" applyBorder="1" applyAlignment="1">
      <alignment horizontal="center" vertical="center" readingOrder="1"/>
    </xf>
    <xf numFmtId="0" fontId="104" fillId="73" borderId="33" xfId="0" applyFont="1" applyFill="1" applyBorder="1" applyAlignment="1">
      <alignment horizontal="center" vertical="center" readingOrder="1"/>
    </xf>
    <xf numFmtId="0" fontId="104" fillId="73" borderId="114" xfId="0" applyFont="1" applyFill="1" applyBorder="1" applyAlignment="1">
      <alignment horizontal="center" vertical="center" readingOrder="1"/>
    </xf>
    <xf numFmtId="0" fontId="102" fillId="75" borderId="105" xfId="0" applyFont="1" applyFill="1" applyBorder="1" applyAlignment="1">
      <alignment horizontal="center" vertical="center" readingOrder="1"/>
    </xf>
    <xf numFmtId="0" fontId="102" fillId="75" borderId="118" xfId="0" applyFont="1" applyFill="1" applyBorder="1" applyAlignment="1">
      <alignment horizontal="center" vertical="center" readingOrder="1"/>
    </xf>
    <xf numFmtId="0" fontId="108" fillId="76" borderId="83" xfId="0" applyFont="1" applyFill="1" applyBorder="1" applyAlignment="1">
      <alignment horizontal="center" vertical="center" readingOrder="1"/>
    </xf>
    <xf numFmtId="0" fontId="108" fillId="76" borderId="121" xfId="0" applyFont="1" applyFill="1" applyBorder="1" applyAlignment="1">
      <alignment horizontal="center" vertical="center" readingOrder="1"/>
    </xf>
    <xf numFmtId="0" fontId="104" fillId="73" borderId="122" xfId="0" applyFont="1" applyFill="1" applyBorder="1" applyAlignment="1">
      <alignment horizontal="center" vertical="center" readingOrder="1"/>
    </xf>
    <xf numFmtId="0" fontId="104" fillId="73" borderId="123" xfId="0" applyFont="1" applyFill="1" applyBorder="1" applyAlignment="1">
      <alignment horizontal="center" vertical="center" readingOrder="1"/>
    </xf>
    <xf numFmtId="0" fontId="113" fillId="53" borderId="132" xfId="0" applyFont="1" applyFill="1" applyBorder="1" applyAlignment="1">
      <alignment horizontal="center" vertical="center" readingOrder="1"/>
    </xf>
    <xf numFmtId="0" fontId="113" fillId="53" borderId="106" xfId="0" applyFont="1" applyFill="1" applyBorder="1" applyAlignment="1">
      <alignment horizontal="center" vertical="center" readingOrder="1"/>
    </xf>
    <xf numFmtId="0" fontId="113" fillId="53" borderId="130" xfId="0" applyFont="1" applyFill="1" applyBorder="1" applyAlignment="1">
      <alignment horizontal="center" vertical="center" readingOrder="1"/>
    </xf>
    <xf numFmtId="0" fontId="113" fillId="53" borderId="131" xfId="0" applyFont="1" applyFill="1" applyBorder="1" applyAlignment="1">
      <alignment horizontal="center" vertical="center" readingOrder="1"/>
    </xf>
    <xf numFmtId="170" fontId="22" fillId="13" borderId="72" xfId="2" applyNumberFormat="1" applyFont="1" applyFill="1" applyBorder="1" applyAlignment="1" applyProtection="1">
      <alignment horizontal="center" vertical="center" wrapText="1"/>
      <protection locked="0"/>
    </xf>
    <xf numFmtId="170" fontId="22" fillId="13" borderId="73" xfId="2" applyNumberFormat="1" applyFont="1" applyFill="1" applyBorder="1" applyAlignment="1" applyProtection="1">
      <alignment horizontal="center" vertical="center" wrapText="1"/>
      <protection locked="0"/>
    </xf>
    <xf numFmtId="166" fontId="22" fillId="7" borderId="29" xfId="2" applyNumberFormat="1" applyFont="1" applyFill="1" applyBorder="1" applyAlignment="1" applyProtection="1">
      <alignment horizontal="center" vertical="center" wrapText="1"/>
      <protection locked="0"/>
    </xf>
    <xf numFmtId="166" fontId="22" fillId="7" borderId="30" xfId="2" applyNumberFormat="1" applyFont="1" applyFill="1" applyBorder="1" applyAlignment="1" applyProtection="1">
      <alignment horizontal="center" vertical="center" wrapText="1"/>
      <protection locked="0"/>
    </xf>
    <xf numFmtId="0" fontId="22" fillId="13" borderId="13" xfId="2" applyFont="1" applyFill="1" applyBorder="1" applyAlignment="1" applyProtection="1">
      <alignment horizontal="center" vertical="center" wrapText="1"/>
      <protection locked="0"/>
    </xf>
    <xf numFmtId="0" fontId="22" fillId="13" borderId="14" xfId="2" applyFont="1" applyFill="1" applyBorder="1" applyAlignment="1" applyProtection="1">
      <alignment horizontal="center" vertical="center" wrapText="1"/>
      <protection locked="0"/>
    </xf>
    <xf numFmtId="0" fontId="22" fillId="7" borderId="29" xfId="2" applyFont="1" applyFill="1" applyBorder="1" applyAlignment="1" applyProtection="1">
      <alignment horizontal="center" vertical="center" wrapText="1"/>
      <protection locked="0"/>
    </xf>
    <xf numFmtId="0" fontId="22" fillId="7" borderId="30" xfId="2" applyFont="1" applyFill="1" applyBorder="1" applyAlignment="1" applyProtection="1">
      <alignment horizontal="center" vertical="center" wrapText="1"/>
      <protection locked="0"/>
    </xf>
    <xf numFmtId="0" fontId="22" fillId="7" borderId="6" xfId="2" applyFont="1" applyFill="1" applyBorder="1" applyAlignment="1" applyProtection="1">
      <alignment horizontal="center" vertical="center" wrapText="1"/>
      <protection locked="0"/>
    </xf>
    <xf numFmtId="0" fontId="25" fillId="7" borderId="3" xfId="0" applyFont="1" applyFill="1" applyBorder="1" applyAlignment="1">
      <alignment horizontal="left"/>
    </xf>
    <xf numFmtId="0" fontId="25" fillId="7" borderId="4" xfId="0" applyFont="1" applyFill="1" applyBorder="1" applyAlignment="1">
      <alignment horizontal="left"/>
    </xf>
    <xf numFmtId="0" fontId="25" fillId="7" borderId="5" xfId="0" applyFont="1" applyFill="1" applyBorder="1" applyAlignment="1">
      <alignment horizontal="left"/>
    </xf>
    <xf numFmtId="0" fontId="22" fillId="7" borderId="15" xfId="2" applyFont="1" applyFill="1" applyBorder="1" applyAlignment="1" applyProtection="1">
      <alignment horizontal="center" vertical="center" wrapText="1"/>
      <protection locked="0"/>
    </xf>
    <xf numFmtId="0" fontId="22" fillId="7" borderId="16" xfId="2" applyFont="1" applyFill="1" applyBorder="1" applyAlignment="1" applyProtection="1">
      <alignment horizontal="center" vertical="center" wrapText="1"/>
      <protection locked="0"/>
    </xf>
    <xf numFmtId="0" fontId="22" fillId="7" borderId="17" xfId="2" applyFont="1" applyFill="1" applyBorder="1" applyAlignment="1" applyProtection="1">
      <alignment horizontal="center" vertical="center" wrapText="1"/>
      <protection locked="0"/>
    </xf>
    <xf numFmtId="0" fontId="10" fillId="0" borderId="19" xfId="0" applyFont="1" applyBorder="1" applyAlignment="1">
      <alignment horizontal="center"/>
    </xf>
    <xf numFmtId="0" fontId="10" fillId="2" borderId="19" xfId="0" applyFont="1" applyFill="1" applyBorder="1" applyAlignment="1">
      <alignment horizontal="center"/>
    </xf>
    <xf numFmtId="0" fontId="24" fillId="7" borderId="69" xfId="2" applyFont="1" applyFill="1" applyBorder="1" applyAlignment="1" applyProtection="1">
      <alignment horizontal="center" vertical="center" wrapText="1"/>
      <protection locked="0"/>
    </xf>
    <xf numFmtId="0" fontId="24" fillId="7" borderId="70" xfId="2" applyFont="1" applyFill="1" applyBorder="1" applyAlignment="1" applyProtection="1">
      <alignment horizontal="center" vertical="center" wrapText="1"/>
      <protection locked="0"/>
    </xf>
    <xf numFmtId="0" fontId="24" fillId="7" borderId="29" xfId="2" applyFont="1" applyFill="1" applyBorder="1" applyAlignment="1" applyProtection="1">
      <alignment horizontal="center" vertical="center" wrapText="1"/>
      <protection locked="0"/>
    </xf>
    <xf numFmtId="0" fontId="24" fillId="7" borderId="7" xfId="2" applyFont="1" applyFill="1" applyBorder="1" applyAlignment="1" applyProtection="1">
      <alignment horizontal="center" vertical="center" wrapText="1"/>
      <protection locked="0"/>
    </xf>
    <xf numFmtId="0" fontId="25" fillId="7" borderId="3" xfId="0" applyFont="1" applyFill="1" applyBorder="1" applyAlignment="1">
      <alignment horizontal="center"/>
    </xf>
    <xf numFmtId="0" fontId="25" fillId="7" borderId="4" xfId="0" applyFont="1" applyFill="1" applyBorder="1" applyAlignment="1">
      <alignment horizontal="center"/>
    </xf>
    <xf numFmtId="0" fontId="25" fillId="7" borderId="5" xfId="0" applyFont="1" applyFill="1" applyBorder="1" applyAlignment="1">
      <alignment horizontal="center"/>
    </xf>
    <xf numFmtId="0" fontId="33" fillId="13" borderId="72" xfId="2" applyFont="1" applyFill="1" applyBorder="1" applyAlignment="1" applyProtection="1">
      <alignment horizontal="center" vertical="center" wrapText="1"/>
      <protection locked="0"/>
    </xf>
    <xf numFmtId="0" fontId="33" fillId="13" borderId="35" xfId="2" applyFont="1" applyFill="1" applyBorder="1" applyAlignment="1" applyProtection="1">
      <alignment horizontal="center" vertical="center" wrapText="1"/>
      <protection locked="0"/>
    </xf>
    <xf numFmtId="0" fontId="33" fillId="13" borderId="73" xfId="2" applyFont="1" applyFill="1" applyBorder="1" applyAlignment="1" applyProtection="1">
      <alignment horizontal="center" vertical="center" wrapText="1"/>
      <protection locked="0"/>
    </xf>
    <xf numFmtId="0" fontId="99" fillId="72" borderId="105" xfId="0" applyFont="1" applyFill="1" applyBorder="1" applyAlignment="1">
      <alignment horizontal="center" vertical="center" wrapText="1" readingOrder="1"/>
    </xf>
    <xf numFmtId="0" fontId="99" fillId="72" borderId="106" xfId="0" applyFont="1" applyFill="1" applyBorder="1" applyAlignment="1">
      <alignment horizontal="center" vertical="center" wrapText="1" readingOrder="1"/>
    </xf>
    <xf numFmtId="0" fontId="99" fillId="50" borderId="105" xfId="0" applyFont="1" applyFill="1" applyBorder="1" applyAlignment="1">
      <alignment horizontal="center" vertical="center" wrapText="1" readingOrder="1"/>
    </xf>
    <xf numFmtId="0" fontId="99" fillId="50" borderId="106" xfId="0" applyFont="1" applyFill="1" applyBorder="1" applyAlignment="1">
      <alignment horizontal="center" vertical="center" wrapText="1" readingOrder="1"/>
    </xf>
    <xf numFmtId="0" fontId="99" fillId="69" borderId="105" xfId="0" applyFont="1" applyFill="1" applyBorder="1" applyAlignment="1">
      <alignment horizontal="center" vertical="center" wrapText="1" readingOrder="1"/>
    </xf>
    <xf numFmtId="0" fontId="99" fillId="69" borderId="106" xfId="0" applyFont="1" applyFill="1" applyBorder="1" applyAlignment="1">
      <alignment horizontal="center" vertical="center" wrapText="1" readingOrder="1"/>
    </xf>
    <xf numFmtId="0" fontId="62" fillId="6" borderId="0" xfId="0" applyFont="1" applyFill="1" applyAlignment="1">
      <alignment horizontal="center" vertical="center"/>
    </xf>
    <xf numFmtId="0" fontId="90" fillId="7" borderId="83" xfId="0" applyFont="1" applyFill="1" applyBorder="1" applyAlignment="1">
      <alignment horizontal="center" vertical="center" wrapText="1" readingOrder="1"/>
    </xf>
    <xf numFmtId="0" fontId="90" fillId="7" borderId="79" xfId="0" applyFont="1" applyFill="1" applyBorder="1" applyAlignment="1">
      <alignment horizontal="center" vertical="center" wrapText="1" readingOrder="1"/>
    </xf>
    <xf numFmtId="0" fontId="90" fillId="7" borderId="40" xfId="0" applyFont="1" applyFill="1" applyBorder="1" applyAlignment="1">
      <alignment horizontal="center" vertical="center" wrapText="1" readingOrder="1"/>
    </xf>
    <xf numFmtId="0" fontId="90" fillId="7" borderId="38" xfId="0" applyFont="1" applyFill="1" applyBorder="1" applyAlignment="1">
      <alignment horizontal="center" vertical="center" wrapText="1" readingOrder="1"/>
    </xf>
    <xf numFmtId="0" fontId="92" fillId="59" borderId="83" xfId="0" applyFont="1" applyFill="1" applyBorder="1" applyAlignment="1">
      <alignment horizontal="center" vertical="center" wrapText="1" readingOrder="1"/>
    </xf>
    <xf numFmtId="0" fontId="92" fillId="59" borderId="79" xfId="0" applyFont="1" applyFill="1" applyBorder="1" applyAlignment="1">
      <alignment horizontal="center" vertical="center" wrapText="1" readingOrder="1"/>
    </xf>
    <xf numFmtId="0" fontId="79" fillId="7" borderId="87" xfId="0" applyFont="1" applyFill="1" applyBorder="1" applyAlignment="1">
      <alignment horizontal="center" wrapText="1" readingOrder="1"/>
    </xf>
    <xf numFmtId="0" fontId="79" fillId="7" borderId="88" xfId="0" applyFont="1" applyFill="1" applyBorder="1" applyAlignment="1">
      <alignment horizontal="center" wrapText="1" readingOrder="1"/>
    </xf>
  </cellXfs>
  <cellStyles count="55">
    <cellStyle name="20% - Ênfase1 2" xfId="8" xr:uid="{4D45E5CB-0093-4A0B-BE54-7A153139A9E4}"/>
    <cellStyle name="20% - Ênfase2 2" xfId="9" xr:uid="{85C21A15-6732-449F-A19D-9D5AABC2891C}"/>
    <cellStyle name="20% - Ênfase3 2" xfId="10" xr:uid="{5423E5E4-1425-48CA-8BA6-CC287B7E6680}"/>
    <cellStyle name="20% - Ênfase4 2" xfId="11" xr:uid="{58F466A6-43DF-4022-ABE9-D884FB2461BD}"/>
    <cellStyle name="20% - Ênfase5 2" xfId="12" xr:uid="{8C05DFD2-0B9E-4FD2-A769-F8D682BBBCC9}"/>
    <cellStyle name="20% - Ênfase6 2" xfId="13" xr:uid="{9101C1EA-3BCD-4545-90A2-397D43D966CE}"/>
    <cellStyle name="40% - Ênfase1 2" xfId="14" xr:uid="{CC9DE5AA-E84B-453B-91AF-CB8035C879E9}"/>
    <cellStyle name="40% - Ênfase2 2" xfId="15" xr:uid="{47812067-D438-4074-BE4E-45DF340F9908}"/>
    <cellStyle name="40% - Ênfase3 2" xfId="16" xr:uid="{4084E40E-8468-429D-9C27-50837BF6108B}"/>
    <cellStyle name="40% - Ênfase4 2" xfId="17" xr:uid="{FB485166-F854-40EA-9DAB-22C4B626D1A2}"/>
    <cellStyle name="40% - Ênfase5 2" xfId="18" xr:uid="{BB9A4BC1-3E5B-46F8-861B-931A047DECF7}"/>
    <cellStyle name="40% - Ênfase6 2" xfId="19" xr:uid="{A530B116-BBFA-4C2D-BC40-0CC2B8430656}"/>
    <cellStyle name="60% - Ênfase1 2" xfId="20" xr:uid="{2C514769-9151-4E3A-9F80-A84F7896C966}"/>
    <cellStyle name="60% - Ênfase2 2" xfId="21" xr:uid="{FC1A1297-C121-4C85-BB9D-F8D50E7E8955}"/>
    <cellStyle name="60% - Ênfase3 2" xfId="22" xr:uid="{F94CB106-BF18-4BA7-8937-FAC6231D3649}"/>
    <cellStyle name="60% - Ênfase4 2" xfId="23" xr:uid="{02ADC7FC-0806-47C0-B46B-FE5AC5C930DE}"/>
    <cellStyle name="60% - Ênfase5 2" xfId="24" xr:uid="{67F0EA4E-8433-4169-9857-5CDA6F7DFD95}"/>
    <cellStyle name="60% - Ênfase6 2" xfId="25" xr:uid="{6515941E-5CBD-4B1E-8A64-ED327DD3FEDB}"/>
    <cellStyle name="Bom 2" xfId="26" xr:uid="{960D42CC-E86D-49F2-82D2-B2CB82220EFE}"/>
    <cellStyle name="Cálculo 2" xfId="27" xr:uid="{55392B05-AB6D-4E45-9A01-DC844FA3105A}"/>
    <cellStyle name="Célula de Verificação 2" xfId="28" xr:uid="{C251239D-A04A-4C7D-B937-0F5372026BC0}"/>
    <cellStyle name="Célula Vinculada 2" xfId="29" xr:uid="{21AB886E-6BF0-43A2-B8D6-CA8F903E3F6F}"/>
    <cellStyle name="Ênfase1 2" xfId="30" xr:uid="{617B2833-13C9-493D-A698-0A7DD11D10BC}"/>
    <cellStyle name="Ênfase2 2" xfId="31" xr:uid="{B8D055A5-2964-473C-8086-E1624CEA0F6D}"/>
    <cellStyle name="Ênfase3 2" xfId="32" xr:uid="{815C02B9-F8BB-402B-B8AA-2FE4C8DD4365}"/>
    <cellStyle name="Ênfase4 2" xfId="33" xr:uid="{969E6276-2D68-42F7-9F23-4EC6D6FDBE97}"/>
    <cellStyle name="Ênfase5 2" xfId="34" xr:uid="{D37668B9-3A9D-40CD-AC38-F1B8FE2AB51E}"/>
    <cellStyle name="Ênfase6 2" xfId="35" xr:uid="{91939800-2BCF-4003-ADD6-67FFB1085ED9}"/>
    <cellStyle name="Entrada 2" xfId="36" xr:uid="{6ADFCC83-F6AE-42EF-B969-7916B67FD51A}"/>
    <cellStyle name="Hiperlink 2" xfId="3" xr:uid="{FF2AD527-DEA0-48DB-8D1B-6E477F5C6865}"/>
    <cellStyle name="Neutro 2" xfId="38" xr:uid="{5BC1DD80-0737-45AF-B373-E440C3949C4B}"/>
    <cellStyle name="Normal" xfId="0" builtinId="0"/>
    <cellStyle name="Normal 2" xfId="2" xr:uid="{DF4B1BE4-F16A-4675-A579-830E0EEA3383}"/>
    <cellStyle name="Normal 2 2" xfId="7" xr:uid="{583BA5AA-6648-46A7-9730-839FBDBB1978}"/>
    <cellStyle name="Normal 2 3" xfId="53" xr:uid="{E2B34DBC-C4B6-40CE-837B-DFFEA3FCBEAC}"/>
    <cellStyle name="Normal 3" xfId="1" xr:uid="{DF37D9F0-4619-47EE-AA41-683C1751BF7F}"/>
    <cellStyle name="Normal 4" xfId="6" xr:uid="{8DB0BAC6-F735-4198-A63F-4D00B0E1D5C7}"/>
    <cellStyle name="Normal 5" xfId="4" xr:uid="{800B0B9A-6ED3-4E56-8453-407F7B6A2615}"/>
    <cellStyle name="Normal 6" xfId="51" xr:uid="{A25CB200-160D-462A-BB93-65BC600445A9}"/>
    <cellStyle name="Normal 7" xfId="54" xr:uid="{62862B4A-7015-4F45-AC85-D300D1A7BB3D}"/>
    <cellStyle name="Nota 2" xfId="39" xr:uid="{BC8CA362-A53D-4B45-95CC-62C55E491F9D}"/>
    <cellStyle name="Porcentagem" xfId="5" builtinId="5"/>
    <cellStyle name="Ruim 2" xfId="37" xr:uid="{2070EB7C-987F-4654-9714-98E98416FF4B}"/>
    <cellStyle name="Saída 2" xfId="40" xr:uid="{1AA4CBF7-333A-44E8-9DFF-DDCDB5BEF37C}"/>
    <cellStyle name="Subtítulo Guto" xfId="49" xr:uid="{AAB6BA18-10CB-4C27-A21C-792454AF80A0}"/>
    <cellStyle name="Texto de Aviso 2" xfId="41" xr:uid="{0A203197-9A47-40CE-9E79-34F641FC8EC6}"/>
    <cellStyle name="Texto Explicativo 2" xfId="42" xr:uid="{37305370-2AC0-4D94-8DBE-A847C7EC94DF}"/>
    <cellStyle name="Título 1 2" xfId="44" xr:uid="{E76A2719-1947-413C-BB8D-94D7457DEA4D}"/>
    <cellStyle name="Título 2 2" xfId="45" xr:uid="{6F178246-CFA9-4E4D-A1C2-114865A85EE0}"/>
    <cellStyle name="Título 3 2" xfId="46" xr:uid="{36AF0BD4-BC70-4FD3-B803-F377F6C45BA4}"/>
    <cellStyle name="Título 4 2" xfId="47" xr:uid="{71CC8372-00DE-4DB3-8CA0-45D671C9B286}"/>
    <cellStyle name="Título 5" xfId="43" xr:uid="{34A28965-8F1A-4173-9157-F0A948EC06B6}"/>
    <cellStyle name="Total 2" xfId="48" xr:uid="{9AAC40B1-9F5F-4C92-97F1-AA7C07688868}"/>
    <cellStyle name="Vírgula 2" xfId="50" xr:uid="{1A5C35E2-F832-4C09-97BE-9144CAAABC60}"/>
    <cellStyle name="Vírgula 3" xfId="52" xr:uid="{718F33D8-55EF-4C5E-8AB7-C535BB7E056F}"/>
  </cellStyles>
  <dxfs count="1280">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tint="-0.14996795556505021"/>
      </font>
    </dxf>
    <dxf>
      <font>
        <b/>
        <i val="0"/>
        <color rgb="FF00B050"/>
      </font>
    </dxf>
    <dxf>
      <font>
        <b/>
        <i val="0"/>
        <color rgb="FF00B050"/>
      </font>
    </dxf>
    <dxf>
      <font>
        <color rgb="FF006100"/>
      </font>
      <fill>
        <patternFill>
          <bgColor rgb="FFC6EF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0"/>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0"/>
        <family val="2"/>
      </font>
      <numFmt numFmtId="0" formatCode="General"/>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amily val="2"/>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alignment horizontal="center" vertical="bottom" textRotation="0" wrapText="0" indent="0" justifyLastLine="0" shrinkToFit="0" readingOrder="0"/>
    </dxf>
    <dxf>
      <font>
        <strike val="0"/>
        <outline val="0"/>
        <shadow val="0"/>
        <u val="none"/>
        <vertAlign val="baseline"/>
        <sz val="10"/>
      </font>
      <numFmt numFmtId="0" formatCode="General"/>
      <alignment horizontal="center" vertical="bottom" textRotation="0" wrapText="0" indent="0" justifyLastLine="0" shrinkToFit="0" readingOrder="0"/>
    </dxf>
    <dxf>
      <font>
        <strike val="0"/>
        <outline val="0"/>
        <shadow val="0"/>
        <u val="none"/>
        <vertAlign val="baseline"/>
        <sz val="10"/>
      </font>
      <numFmt numFmtId="0" formatCode="General"/>
      <alignment horizontal="center" vertical="bottom" textRotation="0" wrapText="0" indent="0" justifyLastLine="0" shrinkToFit="0" readingOrder="0"/>
    </dxf>
    <dxf>
      <font>
        <strike val="0"/>
        <outline val="0"/>
        <shadow val="0"/>
        <u val="none"/>
        <vertAlign val="baseline"/>
        <sz val="10"/>
      </font>
      <numFmt numFmtId="0" formatCode="General"/>
      <alignment horizontal="center" vertical="bottom" textRotation="0" wrapText="0" indent="0" justifyLastLine="0" shrinkToFit="0" readingOrder="0"/>
    </dxf>
    <dxf>
      <font>
        <strike val="0"/>
        <outline val="0"/>
        <shadow val="0"/>
        <u val="none"/>
        <vertAlign val="baseline"/>
        <sz val="10"/>
      </font>
      <numFmt numFmtId="0" formatCode="General"/>
      <fill>
        <patternFill patternType="none">
          <fgColor indexed="64"/>
          <bgColor auto="1"/>
        </patternFill>
      </fill>
      <alignment horizontal="center" textRotation="0" wrapText="0" indent="0" justifyLastLine="0" shrinkToFit="0" readingOrder="0"/>
    </dxf>
    <dxf>
      <font>
        <strike val="0"/>
        <outline val="0"/>
        <shadow val="0"/>
        <u val="none"/>
        <vertAlign val="baseline"/>
        <sz val="10"/>
      </font>
      <numFmt numFmtId="0" formatCode="General"/>
      <fill>
        <patternFill patternType="none">
          <fgColor indexed="64"/>
          <bgColor auto="1"/>
        </patternFill>
      </fill>
      <alignment horizontal="center" textRotation="0" wrapText="0" indent="0" justifyLastLine="0" shrinkToFit="0" readingOrder="0"/>
    </dxf>
    <dxf>
      <font>
        <strike val="0"/>
        <outline val="0"/>
        <shadow val="0"/>
        <u val="none"/>
        <vertAlign val="baseline"/>
        <sz val="10"/>
      </font>
      <numFmt numFmtId="0" formatCode="General"/>
      <alignment horizontal="center" vertical="bottom" textRotation="0" wrapText="0" indent="0" justifyLastLine="0" shrinkToFit="0" readingOrder="0"/>
    </dxf>
    <dxf>
      <font>
        <strike val="0"/>
        <outline val="0"/>
        <shadow val="0"/>
        <u val="none"/>
        <vertAlign val="baseline"/>
        <sz val="10"/>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0"/>
      </font>
      <numFmt numFmtId="0" formatCode="General"/>
      <fill>
        <patternFill patternType="none">
          <fgColor indexed="64"/>
          <bgColor auto="1"/>
        </patternFill>
      </fill>
      <alignment horizontal="center" textRotation="0" wrapText="0" indent="0" justifyLastLine="0" shrinkToFit="0" readingOrder="0"/>
    </dxf>
    <dxf>
      <font>
        <strike val="0"/>
        <outline val="0"/>
        <shadow val="0"/>
        <u val="none"/>
        <vertAlign val="baseline"/>
        <sz val="10"/>
      </font>
      <numFmt numFmtId="0" formatCode="General"/>
      <alignment horizontal="center" vertical="bottom" textRotation="0" wrapText="0" indent="0" justifyLastLine="0" shrinkToFit="0" readingOrder="0"/>
    </dxf>
    <dxf>
      <font>
        <strike val="0"/>
        <outline val="0"/>
        <shadow val="0"/>
        <u val="none"/>
        <vertAlign val="baseline"/>
        <sz val="10"/>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0"/>
      </font>
      <numFmt numFmtId="0" formatCode="General"/>
      <fill>
        <patternFill patternType="none">
          <fgColor indexed="64"/>
          <bgColor auto="1"/>
        </patternFill>
      </fill>
      <alignment horizontal="center" textRotation="0" wrapText="0" indent="0" justifyLastLine="0" shrinkToFit="0" readingOrder="0"/>
    </dxf>
    <dxf>
      <font>
        <strike val="0"/>
        <outline val="0"/>
        <shadow val="0"/>
        <u val="none"/>
        <vertAlign val="baseline"/>
        <sz val="10"/>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numFmt numFmtId="173" formatCode="dd/mm/yyyy"/>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0"/>
      </font>
      <numFmt numFmtId="0" formatCode="General"/>
      <fill>
        <patternFill patternType="none">
          <fgColor indexed="64"/>
          <bgColor auto="1"/>
        </patternFill>
      </fill>
      <alignment horizontal="left" textRotation="0" wrapText="0" indent="0" justifyLastLine="0" shrinkToFit="0" readingOrder="0"/>
    </dxf>
    <dxf>
      <font>
        <strike val="0"/>
        <outline val="0"/>
        <shadow val="0"/>
        <u val="none"/>
        <vertAlign val="baseline"/>
        <sz val="10"/>
      </font>
      <numFmt numFmtId="173" formatCode="dd/mm/yyyy"/>
      <alignment horizontal="center" vertical="bottom" textRotation="0" wrapText="0" indent="0" justifyLastLine="0" shrinkToFit="0" readingOrder="0"/>
    </dxf>
    <dxf>
      <font>
        <strike val="0"/>
        <outline val="0"/>
        <shadow val="0"/>
        <u val="none"/>
        <vertAlign val="baseline"/>
        <sz val="10"/>
        <color auto="1"/>
        <name val="Aptos Narrow"/>
        <family val="2"/>
        <scheme val="none"/>
      </font>
      <numFmt numFmtId="173" formatCode="dd/mm/yyyy"/>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0"/>
      </font>
      <alignment horizontal="center" vertical="bottom" textRotation="0" wrapText="0" indent="0" justifyLastLine="0" shrinkToFit="0" readingOrder="0"/>
    </dxf>
    <dxf>
      <font>
        <strike val="0"/>
        <outline val="0"/>
        <shadow val="0"/>
        <u val="none"/>
        <vertAlign val="baseline"/>
        <sz val="10"/>
      </font>
      <alignment horizontal="center" vertical="bottom" textRotation="0" wrapText="0" indent="0" justifyLastLine="0" shrinkToFit="0" readingOrder="0"/>
    </dxf>
    <dxf>
      <font>
        <strike val="0"/>
        <outline val="0"/>
        <shadow val="0"/>
        <u val="none"/>
        <vertAlign val="baseline"/>
        <sz val="10"/>
      </font>
      <numFmt numFmtId="0" formatCode="General"/>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numFmt numFmtId="0" formatCode="General"/>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numFmt numFmtId="0" formatCode="General"/>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numFmt numFmtId="173" formatCode="dd/mm/yyyy"/>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numFmt numFmtId="173" formatCode="dd/mm/yyyy"/>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numFmt numFmtId="0" formatCode="General"/>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numFmt numFmtId="0" formatCode="General"/>
      <fill>
        <patternFill patternType="none">
          <fgColor indexed="64"/>
          <bgColor auto="1"/>
        </patternFill>
      </fill>
      <alignment horizontal="center" vertical="bottom" textRotation="0" wrapText="0" indent="0" justifyLastLine="0" shrinkToFit="0" readingOrder="0"/>
    </dxf>
    <dxf>
      <font>
        <b/>
        <strike val="0"/>
        <outline val="0"/>
        <shadow val="0"/>
        <u val="none"/>
        <vertAlign val="baseline"/>
        <sz val="10"/>
      </font>
      <numFmt numFmtId="0" formatCode="General"/>
      <fill>
        <patternFill patternType="none">
          <fgColor indexed="64"/>
          <bgColor auto="1"/>
        </patternFill>
      </fill>
      <alignment horizontal="center" textRotation="0" wrapText="0" indent="0" justifyLastLine="0" shrinkToFit="0" readingOrder="0"/>
    </dxf>
    <dxf>
      <font>
        <strike val="0"/>
        <outline val="0"/>
        <shadow val="0"/>
        <u val="none"/>
        <vertAlign val="baseline"/>
        <sz val="10"/>
      </font>
      <numFmt numFmtId="0" formatCode="General"/>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0"/>
      </font>
      <alignment horizontal="center" vertical="bottom" textRotation="0" wrapText="0" indent="0" justifyLastLine="0" shrinkToFit="0" readingOrder="0"/>
    </dxf>
    <dxf>
      <font>
        <strike val="0"/>
        <outline val="0"/>
        <shadow val="0"/>
        <u val="none"/>
        <vertAlign val="baseline"/>
        <sz val="10"/>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0"/>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0"/>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0"/>
      </font>
      <fill>
        <patternFill patternType="none">
          <fgColor indexed="64"/>
          <bgColor auto="1"/>
        </patternFill>
      </fill>
      <alignment horizontal="center" textRotation="0" wrapText="0" indent="0" justifyLastLine="0" shrinkToFit="0" readingOrder="0"/>
    </dxf>
    <dxf>
      <font>
        <b val="0"/>
        <i val="0"/>
        <strike val="0"/>
        <condense val="0"/>
        <extend val="0"/>
        <outline val="0"/>
        <shadow val="0"/>
        <u val="none"/>
        <vertAlign val="baseline"/>
        <sz val="10"/>
        <color auto="1"/>
        <name val="Aptos Narrow"/>
        <family val="2"/>
        <scheme val="none"/>
      </font>
      <numFmt numFmtId="0" formatCode="General"/>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numFmt numFmtId="19" formatCode="m/d/yyyy"/>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numFmt numFmtId="173" formatCode="dd/mm/yyyy"/>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numFmt numFmtId="173" formatCode="dd/mm/yyyy"/>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numFmt numFmtId="173" formatCode="dd/mm/yyyy"/>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numFmt numFmtId="173" formatCode="dd/mm/yyyy"/>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0"/>
      </font>
      <numFmt numFmtId="0" formatCode="General"/>
      <alignment horizontal="center" vertical="bottom" textRotation="0" wrapText="0" indent="0" justifyLastLine="0" shrinkToFit="0" readingOrder="0"/>
    </dxf>
    <dxf>
      <font>
        <strike val="0"/>
        <outline val="0"/>
        <shadow val="0"/>
        <u val="none"/>
        <vertAlign val="baseline"/>
        <sz val="10"/>
      </font>
      <fill>
        <patternFill patternType="none">
          <fgColor indexed="64"/>
          <bgColor auto="1"/>
        </patternFill>
      </fill>
      <alignment horizontal="center" vertical="bottom" textRotation="0" wrapText="0" indent="0" justifyLastLine="0" shrinkToFit="0" readingOrder="0"/>
    </dxf>
    <dxf>
      <border>
        <bottom style="thin">
          <color indexed="64"/>
        </bottom>
      </border>
    </dxf>
    <dxf>
      <font>
        <strike val="0"/>
        <outline val="0"/>
        <shadow val="0"/>
        <u val="none"/>
        <vertAlign val="baseline"/>
        <sz val="10"/>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0"/>
      </font>
      <alignment horizontal="center" vertical="center" textRotation="0" wrapText="0" indent="0" justifyLastLine="0" shrinkToFit="0" readingOrder="0"/>
    </dxf>
    <dxf>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24994659260841701"/>
      </font>
    </dxf>
    <dxf>
      <font>
        <color theme="0" tint="-0.1499679555650502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numFmt numFmtId="170" formatCode="dd/mm"/>
    </dxf>
    <dxf>
      <numFmt numFmtId="170" formatCode="dd/mm"/>
    </dxf>
    <dxf>
      <alignment vertical="center"/>
    </dxf>
    <dxf>
      <alignment vertical="center"/>
    </dxf>
    <dxf>
      <alignment vertical="center"/>
    </dxf>
    <dxf>
      <numFmt numFmtId="170" formatCode="dd/mm"/>
    </dxf>
    <dxf>
      <numFmt numFmtId="170" formatCode="dd/mm"/>
    </dxf>
    <dxf>
      <alignment horizontal="center"/>
    </dxf>
    <dxf>
      <alignment horizontal="center"/>
    </dxf>
    <dxf>
      <alignment vertical="center"/>
    </dxf>
    <dxf>
      <alignment vertical="center"/>
    </dxf>
    <dxf>
      <fill>
        <patternFill patternType="solid">
          <bgColor theme="0"/>
        </patternFill>
      </fill>
    </dxf>
    <dxf>
      <numFmt numFmtId="170" formatCode="dd/mm"/>
    </dxf>
    <dxf>
      <font>
        <b/>
      </font>
      <alignment horizontal="center"/>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color rgb="FF000000"/>
        <family val="2"/>
      </font>
      <fill>
        <patternFill patternType="solid">
          <fgColor indexed="64"/>
          <bgColor theme="0" tint="-0.14999847407452621"/>
        </patternFill>
      </fill>
      <alignment horizontal="center" vertical="center" wrapText="1" readingOrder="1"/>
    </dxf>
    <dxf>
      <font>
        <color rgb="FF000000"/>
      </font>
      <fill>
        <patternFill patternType="solid">
          <fgColor indexed="64"/>
          <bgColor theme="0" tint="-0.14999847407452621"/>
        </patternFill>
      </fill>
      <alignment wrapText="1" readingOrder="1"/>
    </dxf>
    <dxf>
      <font>
        <color rgb="FF000000"/>
      </font>
      <fill>
        <patternFill patternType="solid">
          <fgColor indexed="64"/>
          <bgColor theme="0" tint="-0.14999847407452621"/>
        </patternFill>
      </fill>
      <alignment wrapText="1" readingOrder="1"/>
    </dxf>
    <dxf>
      <font>
        <color rgb="FF000000"/>
        <family val="2"/>
      </font>
      <fill>
        <patternFill patternType="solid">
          <fgColor indexed="64"/>
          <bgColor rgb="FFF4F4F4"/>
        </patternFill>
      </fill>
      <alignment wrapText="1" readingOrder="1"/>
    </dxf>
    <dxf>
      <alignment vertical="center"/>
    </dxf>
    <dxf>
      <alignment vertical="center"/>
    </dxf>
    <dxf>
      <font>
        <b val="0"/>
        <i val="0"/>
        <strike val="0"/>
        <condense val="0"/>
        <extend val="0"/>
        <outline val="0"/>
        <shadow val="0"/>
        <u val="none"/>
        <vertAlign val="baseline"/>
        <sz val="11"/>
        <color auto="1"/>
        <name val="Aptos Narrow"/>
        <scheme val="none"/>
      </font>
      <numFmt numFmtId="172" formatCode="dd/mmm"/>
    </dxf>
    <dxf>
      <font>
        <b val="0"/>
        <i val="0"/>
        <strike val="0"/>
        <condense val="0"/>
        <extend val="0"/>
        <outline val="0"/>
        <shadow val="0"/>
        <u val="none"/>
        <vertAlign val="baseline"/>
        <sz val="11"/>
        <color auto="1"/>
        <name val="Aptos Narrow"/>
        <scheme val="none"/>
      </font>
      <numFmt numFmtId="172" formatCode="dd/mmm"/>
    </dxf>
    <dxf>
      <font>
        <b/>
        <sz val="10"/>
        <color rgb="FF000000"/>
        <name val="Aptos"/>
      </font>
      <fill>
        <patternFill patternType="none">
          <fgColor indexed="64"/>
          <bgColor indexed="65"/>
        </patternFill>
      </fill>
    </dxf>
    <dxf>
      <font>
        <b/>
        <sz val="10"/>
        <color rgb="FF000000"/>
        <name val="Aptos"/>
      </font>
      <fill>
        <patternFill patternType="none">
          <fgColor indexed="64"/>
          <bgColor indexed="65"/>
        </patternFill>
      </fill>
    </dxf>
    <dxf>
      <alignment horizontal="center"/>
    </dxf>
    <dxf>
      <alignment horizontal="center"/>
    </dxf>
    <dxf>
      <alignment horizontal="center"/>
    </dxf>
    <dxf>
      <alignment horizontal="center"/>
    </dxf>
    <dxf>
      <alignment horizontal="center"/>
    </dxf>
    <dxf>
      <alignment horizontal="center"/>
    </dxf>
    <dxf>
      <alignment horizontal="center"/>
    </dxf>
    <dxf>
      <numFmt numFmtId="170" formatCode="dd/mm"/>
    </dxf>
    <dxf>
      <numFmt numFmtId="170" formatCode="dd/mm"/>
    </dxf>
    <dxf>
      <alignment vertical="center"/>
    </dxf>
    <dxf>
      <alignment vertical="center"/>
    </dxf>
    <dxf>
      <alignment vertical="center"/>
    </dxf>
    <dxf>
      <numFmt numFmtId="170" formatCode="dd/mm"/>
    </dxf>
    <dxf>
      <numFmt numFmtId="170" formatCode="dd/mm"/>
    </dxf>
    <dxf>
      <alignment horizontal="center"/>
    </dxf>
    <dxf>
      <alignment vertical="center"/>
    </dxf>
    <dxf>
      <alignment vertical="center"/>
    </dxf>
    <dxf>
      <alignment vertical="center"/>
    </dxf>
    <dxf>
      <fill>
        <patternFill patternType="solid">
          <bgColor theme="0"/>
        </patternFill>
      </fill>
    </dxf>
    <dxf>
      <numFmt numFmtId="170" formatCode="dd/mm"/>
    </dxf>
    <dxf>
      <font>
        <b/>
        <sz val="10"/>
        <color rgb="FF000000"/>
        <name val="Aptos"/>
        <family val="2"/>
      </font>
      <fill>
        <patternFill patternType="solid">
          <fgColor indexed="64"/>
          <bgColor theme="0"/>
        </patternFill>
      </fill>
      <alignment horizontal="left" wrapText="1" readingOrder="1"/>
    </dxf>
    <dxf>
      <alignment horizontal="center"/>
    </dxf>
    <dxf>
      <fill>
        <patternFill patternType="solid">
          <bgColor theme="0"/>
        </patternFill>
      </fill>
    </dxf>
    <dxf>
      <fill>
        <patternFill patternType="solid">
          <bgColor theme="0"/>
        </patternFill>
      </fill>
    </dxf>
    <dxf>
      <numFmt numFmtId="172" formatCode="dd/mmm"/>
    </dxf>
    <dxf>
      <numFmt numFmtId="172" formatCode="dd/mmm"/>
    </dxf>
    <dxf>
      <numFmt numFmtId="172" formatCode="dd/mmm"/>
    </dxf>
    <dxf>
      <font>
        <b/>
        <sz val="10"/>
        <color rgb="FF000000"/>
        <name val="Aptos"/>
        <family val="2"/>
      </font>
      <fill>
        <patternFill patternType="none">
          <fgColor indexed="64"/>
          <bgColor indexed="65"/>
        </patternFill>
      </fill>
      <alignment horizontal="center" wrapText="1" readingOrder="1"/>
    </dxf>
    <dxf>
      <font>
        <b/>
        <sz val="10"/>
        <color rgb="FF000000"/>
        <name val="Aptos"/>
        <family val="2"/>
      </font>
      <fill>
        <patternFill patternType="none">
          <fgColor indexed="64"/>
          <bgColor indexed="65"/>
        </patternFill>
      </fill>
      <alignment horizontal="center" wrapText="1" readingOrder="1"/>
    </dxf>
    <dxf>
      <font>
        <b/>
        <sz val="10"/>
        <color rgb="FF000000"/>
        <name val="Aptos"/>
        <family val="2"/>
      </font>
      <fill>
        <patternFill patternType="none">
          <fgColor indexed="64"/>
          <bgColor indexed="65"/>
        </patternFill>
      </fill>
      <alignment horizontal="center" wrapText="1" readingOrder="1"/>
    </dxf>
    <dxf>
      <font>
        <b/>
        <sz val="10"/>
        <color rgb="FF000000"/>
        <name val="Aptos"/>
        <family val="2"/>
      </font>
      <fill>
        <patternFill patternType="none">
          <fgColor indexed="64"/>
          <bgColor indexed="65"/>
        </patternFill>
      </fill>
      <alignment horizontal="center" wrapText="1" readingOrder="1"/>
    </dxf>
    <dxf>
      <font>
        <b/>
        <sz val="10"/>
        <color rgb="FF000000"/>
        <name val="Aptos"/>
        <family val="2"/>
      </font>
      <fill>
        <patternFill patternType="none">
          <fgColor indexed="64"/>
          <bgColor indexed="65"/>
        </patternFill>
      </fill>
      <alignment horizontal="center" wrapText="1" readingOrder="1"/>
    </dxf>
    <dxf>
      <alignment horizontal="center"/>
    </dxf>
    <dxf>
      <alignment horizontal="center"/>
    </dxf>
    <dxf>
      <alignment horizontal="center"/>
    </dxf>
    <dxf>
      <alignment horizontal="center"/>
    </dxf>
    <dxf>
      <alignment horizontal="center"/>
    </dxf>
    <dxf>
      <alignment horizontal="center"/>
    </dxf>
    <dxf>
      <alignment wrapText="1"/>
    </dxf>
    <dxf>
      <alignment vertical="center"/>
    </dxf>
    <dxf>
      <alignment vertical="center"/>
    </dxf>
    <dxf>
      <alignment vertical="center"/>
    </dxf>
    <dxf>
      <font>
        <b/>
        <sz val="10"/>
        <color rgb="FF000000"/>
        <name val="Aptos"/>
        <family val="2"/>
      </font>
      <numFmt numFmtId="172" formatCode="dd/mmm"/>
      <alignment horizontal="center" vertical="center" wrapText="1" readingOrder="1"/>
    </dxf>
    <dxf>
      <alignment horizontal="center"/>
    </dxf>
    <dxf>
      <numFmt numFmtId="170" formatCode="dd/mm"/>
    </dxf>
    <dxf>
      <numFmt numFmtId="170" formatCode="dd/mm"/>
    </dxf>
    <dxf>
      <alignment vertical="center"/>
    </dxf>
    <dxf>
      <alignment vertical="center"/>
    </dxf>
    <dxf>
      <alignment vertical="center"/>
    </dxf>
    <dxf>
      <numFmt numFmtId="170" formatCode="dd/mm"/>
    </dxf>
    <dxf>
      <numFmt numFmtId="170" formatCode="dd/mm"/>
    </dxf>
    <dxf>
      <alignment horizontal="center"/>
    </dxf>
    <dxf>
      <alignment horizontal="center"/>
    </dxf>
    <dxf>
      <alignment vertical="center"/>
    </dxf>
    <dxf>
      <alignment vertical="center"/>
    </dxf>
    <dxf>
      <fill>
        <patternFill patternType="solid">
          <bgColor theme="0"/>
        </patternFill>
      </fill>
    </dxf>
    <dxf>
      <numFmt numFmtId="170" formatCode="dd/mm"/>
    </dxf>
    <dxf>
      <font>
        <b/>
      </font>
      <alignment horizontal="center"/>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color rgb="FF000000"/>
        <family val="2"/>
      </font>
      <fill>
        <patternFill patternType="solid">
          <fgColor indexed="64"/>
          <bgColor theme="0" tint="-0.14999847407452621"/>
        </patternFill>
      </fill>
      <alignment horizontal="center" vertical="center" wrapText="1" readingOrder="1"/>
    </dxf>
    <dxf>
      <font>
        <color rgb="FF000000"/>
      </font>
      <fill>
        <patternFill patternType="solid">
          <fgColor indexed="64"/>
          <bgColor theme="0" tint="-0.14999847407452621"/>
        </patternFill>
      </fill>
      <alignment wrapText="1" readingOrder="1"/>
    </dxf>
    <dxf>
      <font>
        <color rgb="FF000000"/>
      </font>
      <fill>
        <patternFill patternType="solid">
          <fgColor indexed="64"/>
          <bgColor theme="0" tint="-0.14999847407452621"/>
        </patternFill>
      </fill>
      <alignment wrapText="1" readingOrder="1"/>
    </dxf>
    <dxf>
      <font>
        <color rgb="FF000000"/>
        <family val="2"/>
      </font>
      <fill>
        <patternFill patternType="solid">
          <fgColor indexed="64"/>
          <bgColor rgb="FFF4F4F4"/>
        </patternFill>
      </fill>
      <alignment wrapText="1" readingOrder="1"/>
    </dxf>
    <dxf>
      <alignment vertical="center"/>
    </dxf>
    <dxf>
      <font>
        <b val="0"/>
        <i val="0"/>
        <strike val="0"/>
        <condense val="0"/>
        <extend val="0"/>
        <outline val="0"/>
        <shadow val="0"/>
        <u val="none"/>
        <vertAlign val="baseline"/>
        <sz val="11"/>
        <color auto="1"/>
        <name val="Aptos Narrow"/>
        <scheme val="none"/>
      </font>
      <numFmt numFmtId="172" formatCode="dd/mmm"/>
    </dxf>
    <dxf>
      <font>
        <b val="0"/>
        <i val="0"/>
        <strike val="0"/>
        <condense val="0"/>
        <extend val="0"/>
        <outline val="0"/>
        <shadow val="0"/>
        <u val="none"/>
        <vertAlign val="baseline"/>
        <sz val="11"/>
        <color auto="1"/>
        <name val="Aptos Narrow"/>
        <scheme val="none"/>
      </font>
      <numFmt numFmtId="172" formatCode="dd/mmm"/>
    </dxf>
    <dxf>
      <font>
        <b val="0"/>
        <i val="0"/>
        <strike val="0"/>
        <condense val="0"/>
        <extend val="0"/>
        <outline val="0"/>
        <shadow val="0"/>
        <u val="none"/>
        <vertAlign val="baseline"/>
        <sz val="11"/>
        <color auto="1"/>
        <name val="Aptos Narrow"/>
        <scheme val="none"/>
      </font>
      <numFmt numFmtId="172" formatCode="dd/mmm"/>
    </dxf>
    <dxf>
      <font>
        <b/>
        <sz val="10"/>
        <color rgb="FF000000"/>
        <name val="Aptos"/>
      </font>
      <fill>
        <patternFill patternType="none">
          <fgColor indexed="64"/>
          <bgColor indexed="65"/>
        </patternFill>
      </fill>
    </dxf>
    <dxf>
      <font>
        <b/>
        <sz val="10"/>
        <color rgb="FF000000"/>
        <name val="Aptos"/>
      </font>
      <fill>
        <patternFill patternType="none">
          <fgColor indexed="64"/>
          <bgColor indexed="65"/>
        </patternFill>
      </fill>
    </dxf>
    <dxf>
      <font>
        <b/>
        <sz val="10"/>
        <color rgb="FF000000"/>
        <name val="Aptos"/>
      </font>
      <fill>
        <patternFill patternType="none">
          <fgColor indexed="64"/>
          <bgColor indexed="65"/>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numFmt numFmtId="173" formatCode="dd/mm/yyyy"/>
    </dxf>
    <dxf>
      <font>
        <b val="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0" formatCode="dd/mm"/>
    </dxf>
    <dxf>
      <numFmt numFmtId="170" formatCode="dd/mm"/>
    </dxf>
    <dxf>
      <alignment vertical="center"/>
    </dxf>
    <dxf>
      <alignment vertical="center"/>
    </dxf>
    <dxf>
      <alignment vertical="center"/>
    </dxf>
    <dxf>
      <numFmt numFmtId="170" formatCode="dd/mm"/>
    </dxf>
    <dxf>
      <numFmt numFmtId="170" formatCode="dd/mm"/>
    </dxf>
    <dxf>
      <alignment horizontal="center"/>
    </dxf>
    <dxf>
      <alignment horizontal="center"/>
    </dxf>
    <dxf>
      <alignment vertical="center"/>
    </dxf>
    <dxf>
      <alignment vertical="center"/>
    </dxf>
    <dxf>
      <fill>
        <patternFill patternType="solid">
          <bgColor theme="0"/>
        </patternFill>
      </fill>
    </dxf>
    <dxf>
      <numFmt numFmtId="170" formatCode="dd/mm"/>
    </dxf>
    <dxf>
      <font>
        <b/>
      </font>
      <alignment horizontal="center"/>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color rgb="FF000000"/>
        <family val="2"/>
      </font>
      <fill>
        <patternFill patternType="solid">
          <fgColor indexed="64"/>
          <bgColor theme="0" tint="-0.14999847407452621"/>
        </patternFill>
      </fill>
      <alignment horizontal="center" vertical="center" wrapText="1" readingOrder="1"/>
    </dxf>
    <dxf>
      <font>
        <color rgb="FF000000"/>
      </font>
      <fill>
        <patternFill patternType="solid">
          <fgColor indexed="64"/>
          <bgColor theme="0" tint="-0.14999847407452621"/>
        </patternFill>
      </fill>
      <alignment wrapText="1" readingOrder="1"/>
    </dxf>
    <dxf>
      <font>
        <color rgb="FF000000"/>
      </font>
      <fill>
        <patternFill patternType="solid">
          <fgColor indexed="64"/>
          <bgColor theme="0" tint="-0.14999847407452621"/>
        </patternFill>
      </fill>
      <alignment wrapText="1" readingOrder="1"/>
    </dxf>
    <dxf>
      <font>
        <color rgb="FF000000"/>
        <family val="2"/>
      </font>
      <fill>
        <patternFill patternType="solid">
          <fgColor indexed="64"/>
          <bgColor rgb="FFF4F4F4"/>
        </patternFill>
      </fill>
      <alignment wrapText="1" readingOrder="1"/>
    </dxf>
    <dxf>
      <alignment vertical="center"/>
    </dxf>
    <dxf>
      <font>
        <b val="0"/>
        <i val="0"/>
        <strike val="0"/>
        <condense val="0"/>
        <extend val="0"/>
        <outline val="0"/>
        <shadow val="0"/>
        <u val="none"/>
        <vertAlign val="baseline"/>
        <sz val="11"/>
        <color auto="1"/>
        <name val="Aptos Narrow"/>
        <scheme val="none"/>
      </font>
      <numFmt numFmtId="172" formatCode="dd/mmm"/>
    </dxf>
    <dxf>
      <font>
        <b val="0"/>
        <i val="0"/>
        <strike val="0"/>
        <condense val="0"/>
        <extend val="0"/>
        <outline val="0"/>
        <shadow val="0"/>
        <u val="none"/>
        <vertAlign val="baseline"/>
        <sz val="11"/>
        <color auto="1"/>
        <name val="Aptos Narrow"/>
        <scheme val="none"/>
      </font>
      <numFmt numFmtId="172" formatCode="dd/mmm"/>
    </dxf>
    <dxf>
      <font>
        <b/>
        <sz val="10"/>
        <color rgb="FF000000"/>
        <name val="Aptos"/>
      </font>
      <fill>
        <patternFill patternType="none">
          <fgColor indexed="64"/>
          <bgColor indexed="65"/>
        </patternFill>
      </fill>
    </dxf>
    <dxf>
      <font>
        <b/>
        <sz val="10"/>
        <color rgb="FF000000"/>
        <name val="Aptos"/>
      </font>
      <fill>
        <patternFill patternType="none">
          <fgColor indexed="64"/>
          <bgColor indexed="65"/>
        </patternFill>
      </fill>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0" formatCode="dd/mm"/>
    </dxf>
    <dxf>
      <numFmt numFmtId="170" formatCode="dd/mm"/>
    </dxf>
    <dxf>
      <alignment vertical="center"/>
    </dxf>
    <dxf>
      <alignment vertical="center"/>
    </dxf>
    <dxf>
      <alignment vertical="center"/>
    </dxf>
    <dxf>
      <numFmt numFmtId="170" formatCode="dd/mm"/>
    </dxf>
    <dxf>
      <numFmt numFmtId="170" formatCode="dd/mm"/>
    </dxf>
    <dxf>
      <alignment horizontal="center"/>
    </dxf>
    <dxf>
      <alignment horizontal="center"/>
    </dxf>
    <dxf>
      <alignment vertical="center"/>
    </dxf>
    <dxf>
      <alignment vertical="center"/>
    </dxf>
    <dxf>
      <fill>
        <patternFill patternType="solid">
          <bgColor theme="0"/>
        </patternFill>
      </fill>
    </dxf>
    <dxf>
      <numFmt numFmtId="170" formatCode="dd/mm"/>
    </dxf>
    <dxf>
      <font>
        <b/>
      </font>
      <alignment horizontal="center"/>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color rgb="FF000000"/>
        <family val="2"/>
      </font>
      <fill>
        <patternFill patternType="solid">
          <fgColor indexed="64"/>
          <bgColor theme="0" tint="-0.14999847407452621"/>
        </patternFill>
      </fill>
      <alignment horizontal="center" vertical="center" wrapText="1" readingOrder="1"/>
    </dxf>
    <dxf>
      <font>
        <color rgb="FF000000"/>
      </font>
      <fill>
        <patternFill patternType="solid">
          <fgColor indexed="64"/>
          <bgColor theme="0" tint="-0.14999847407452621"/>
        </patternFill>
      </fill>
      <alignment wrapText="1" readingOrder="1"/>
    </dxf>
    <dxf>
      <font>
        <color rgb="FF000000"/>
      </font>
      <fill>
        <patternFill patternType="solid">
          <fgColor indexed="64"/>
          <bgColor theme="0" tint="-0.14999847407452621"/>
        </patternFill>
      </fill>
      <alignment wrapText="1" readingOrder="1"/>
    </dxf>
    <dxf>
      <font>
        <color rgb="FF000000"/>
        <family val="2"/>
      </font>
      <fill>
        <patternFill patternType="solid">
          <fgColor indexed="64"/>
          <bgColor rgb="FFF4F4F4"/>
        </patternFill>
      </fill>
      <alignment wrapText="1" readingOrder="1"/>
    </dxf>
    <dxf>
      <alignment vertical="center"/>
    </dxf>
    <dxf>
      <font>
        <b val="0"/>
        <i val="0"/>
        <strike val="0"/>
        <condense val="0"/>
        <extend val="0"/>
        <outline val="0"/>
        <shadow val="0"/>
        <u val="none"/>
        <vertAlign val="baseline"/>
        <sz val="11"/>
        <color auto="1"/>
        <name val="Aptos Narrow"/>
        <scheme val="none"/>
      </font>
      <numFmt numFmtId="172" formatCode="dd/mmm"/>
    </dxf>
    <dxf>
      <font>
        <b val="0"/>
        <i val="0"/>
        <strike val="0"/>
        <condense val="0"/>
        <extend val="0"/>
        <outline val="0"/>
        <shadow val="0"/>
        <u val="none"/>
        <vertAlign val="baseline"/>
        <sz val="11"/>
        <color auto="1"/>
        <name val="Aptos Narrow"/>
        <scheme val="none"/>
      </font>
      <numFmt numFmtId="172" formatCode="dd/mmm"/>
    </dxf>
    <dxf>
      <font>
        <b/>
        <sz val="10"/>
        <color rgb="FF000000"/>
        <name val="Aptos"/>
      </font>
      <fill>
        <patternFill patternType="none">
          <fgColor indexed="64"/>
          <bgColor indexed="65"/>
        </patternFill>
      </fill>
    </dxf>
    <dxf>
      <font>
        <b/>
        <sz val="10"/>
        <color rgb="FF000000"/>
        <name val="Aptos"/>
      </font>
      <fill>
        <patternFill patternType="none">
          <fgColor indexed="64"/>
          <bgColor indexed="65"/>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70" formatCode="dd/mm"/>
    </dxf>
    <dxf>
      <numFmt numFmtId="170" formatCode="dd/mm"/>
    </dxf>
    <dxf>
      <alignment vertical="center"/>
    </dxf>
    <dxf>
      <alignment vertical="center"/>
    </dxf>
    <dxf>
      <alignment vertical="center"/>
    </dxf>
    <dxf>
      <numFmt numFmtId="170" formatCode="dd/mm"/>
    </dxf>
    <dxf>
      <numFmt numFmtId="170" formatCode="dd/mm"/>
    </dxf>
    <dxf>
      <alignment horizontal="center"/>
    </dxf>
    <dxf>
      <alignment horizontal="center"/>
    </dxf>
    <dxf>
      <alignment vertical="center"/>
    </dxf>
    <dxf>
      <alignment vertical="center"/>
    </dxf>
    <dxf>
      <fill>
        <patternFill patternType="solid">
          <bgColor theme="0"/>
        </patternFill>
      </fill>
    </dxf>
    <dxf>
      <numFmt numFmtId="170" formatCode="dd/mm"/>
    </dxf>
    <dxf>
      <font>
        <b/>
      </font>
      <alignment horizontal="center"/>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color rgb="FF000000"/>
        <family val="2"/>
      </font>
      <fill>
        <patternFill patternType="solid">
          <fgColor indexed="64"/>
          <bgColor theme="0" tint="-0.14999847407452621"/>
        </patternFill>
      </fill>
      <alignment horizontal="center" vertical="center" wrapText="1" readingOrder="1"/>
    </dxf>
    <dxf>
      <font>
        <color rgb="FF000000"/>
      </font>
      <fill>
        <patternFill patternType="solid">
          <fgColor indexed="64"/>
          <bgColor theme="0" tint="-0.14999847407452621"/>
        </patternFill>
      </fill>
      <alignment wrapText="1" readingOrder="1"/>
    </dxf>
    <dxf>
      <font>
        <color rgb="FF000000"/>
      </font>
      <fill>
        <patternFill patternType="solid">
          <fgColor indexed="64"/>
          <bgColor theme="0" tint="-0.14999847407452621"/>
        </patternFill>
      </fill>
      <alignment wrapText="1" readingOrder="1"/>
    </dxf>
    <dxf>
      <font>
        <color rgb="FF000000"/>
        <family val="2"/>
      </font>
      <fill>
        <patternFill patternType="solid">
          <fgColor indexed="64"/>
          <bgColor rgb="FFF4F4F4"/>
        </patternFill>
      </fill>
      <alignment wrapText="1" readingOrder="1"/>
    </dxf>
    <dxf>
      <alignment vertical="center"/>
    </dxf>
    <dxf>
      <font>
        <b val="0"/>
        <i val="0"/>
        <strike val="0"/>
        <condense val="0"/>
        <extend val="0"/>
        <outline val="0"/>
        <shadow val="0"/>
        <u val="none"/>
        <vertAlign val="baseline"/>
        <sz val="11"/>
        <color auto="1"/>
        <name val="Aptos Narrow"/>
        <scheme val="none"/>
      </font>
      <numFmt numFmtId="172" formatCode="dd/mmm"/>
    </dxf>
    <dxf>
      <font>
        <b val="0"/>
        <i val="0"/>
        <strike val="0"/>
        <condense val="0"/>
        <extend val="0"/>
        <outline val="0"/>
        <shadow val="0"/>
        <u val="none"/>
        <vertAlign val="baseline"/>
        <sz val="11"/>
        <color auto="1"/>
        <name val="Aptos Narrow"/>
        <scheme val="none"/>
      </font>
      <numFmt numFmtId="172" formatCode="dd/mmm"/>
    </dxf>
    <dxf>
      <font>
        <b/>
        <sz val="10"/>
        <color rgb="FF000000"/>
        <name val="Aptos"/>
      </font>
      <fill>
        <patternFill patternType="none">
          <fgColor indexed="64"/>
          <bgColor indexed="65"/>
        </patternFill>
      </fill>
    </dxf>
    <dxf>
      <font>
        <b/>
        <sz val="10"/>
        <color rgb="FF000000"/>
        <name val="Aptos"/>
      </font>
      <fill>
        <patternFill patternType="none">
          <fgColor indexed="64"/>
          <bgColor indexed="65"/>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0" formatCode="dd/mm"/>
    </dxf>
    <dxf>
      <numFmt numFmtId="170" formatCode="dd/mm"/>
    </dxf>
    <dxf>
      <alignment vertical="center"/>
    </dxf>
    <dxf>
      <alignment vertical="center"/>
    </dxf>
    <dxf>
      <alignment vertical="center"/>
    </dxf>
    <dxf>
      <numFmt numFmtId="170" formatCode="dd/mm"/>
    </dxf>
    <dxf>
      <numFmt numFmtId="170" formatCode="dd/mm"/>
    </dxf>
    <dxf>
      <alignment horizontal="center"/>
    </dxf>
    <dxf>
      <alignment horizontal="center"/>
    </dxf>
    <dxf>
      <alignment vertical="center"/>
    </dxf>
    <dxf>
      <alignment vertical="center"/>
    </dxf>
    <dxf>
      <fill>
        <patternFill patternType="solid">
          <bgColor theme="0"/>
        </patternFill>
      </fill>
    </dxf>
    <dxf>
      <numFmt numFmtId="170" formatCode="dd/mm"/>
    </dxf>
    <dxf>
      <font>
        <b/>
      </font>
      <alignment horizontal="center"/>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color rgb="FF000000"/>
        <family val="2"/>
      </font>
      <fill>
        <patternFill patternType="solid">
          <fgColor indexed="64"/>
          <bgColor theme="0" tint="-0.14999847407452621"/>
        </patternFill>
      </fill>
      <alignment horizontal="center" vertical="center" wrapText="1" readingOrder="1"/>
    </dxf>
    <dxf>
      <font>
        <color rgb="FF000000"/>
      </font>
      <fill>
        <patternFill patternType="solid">
          <fgColor indexed="64"/>
          <bgColor theme="0" tint="-0.14999847407452621"/>
        </patternFill>
      </fill>
      <alignment wrapText="1" readingOrder="1"/>
    </dxf>
    <dxf>
      <font>
        <color rgb="FF000000"/>
      </font>
      <fill>
        <patternFill patternType="solid">
          <fgColor indexed="64"/>
          <bgColor theme="0" tint="-0.14999847407452621"/>
        </patternFill>
      </fill>
      <alignment wrapText="1" readingOrder="1"/>
    </dxf>
    <dxf>
      <font>
        <color rgb="FF000000"/>
        <family val="2"/>
      </font>
      <fill>
        <patternFill patternType="solid">
          <fgColor indexed="64"/>
          <bgColor rgb="FFF4F4F4"/>
        </patternFill>
      </fill>
      <alignment wrapText="1" readingOrder="1"/>
    </dxf>
    <dxf>
      <alignment vertical="center"/>
    </dxf>
    <dxf>
      <alignment vertical="center"/>
    </dxf>
    <dxf>
      <font>
        <b val="0"/>
        <i val="0"/>
        <strike val="0"/>
        <condense val="0"/>
        <extend val="0"/>
        <outline val="0"/>
        <shadow val="0"/>
        <u val="none"/>
        <vertAlign val="baseline"/>
        <sz val="11"/>
        <color auto="1"/>
        <name val="Aptos Narrow"/>
        <scheme val="none"/>
      </font>
      <numFmt numFmtId="172" formatCode="dd/mmm"/>
    </dxf>
    <dxf>
      <font>
        <b val="0"/>
        <i val="0"/>
        <strike val="0"/>
        <condense val="0"/>
        <extend val="0"/>
        <outline val="0"/>
        <shadow val="0"/>
        <u val="none"/>
        <vertAlign val="baseline"/>
        <sz val="11"/>
        <color auto="1"/>
        <name val="Aptos Narrow"/>
        <scheme val="none"/>
      </font>
      <numFmt numFmtId="172" formatCode="dd/mmm"/>
    </dxf>
    <dxf>
      <font>
        <b/>
        <sz val="10"/>
        <color rgb="FF000000"/>
        <name val="Aptos"/>
      </font>
      <fill>
        <patternFill patternType="none">
          <fgColor indexed="64"/>
          <bgColor indexed="65"/>
        </patternFill>
      </fill>
    </dxf>
    <dxf>
      <font>
        <b/>
        <sz val="10"/>
        <color rgb="FF000000"/>
        <name val="Aptos"/>
      </font>
      <fill>
        <patternFill patternType="none">
          <fgColor indexed="64"/>
          <bgColor indexed="65"/>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0" formatCode="dd/mm"/>
    </dxf>
    <dxf>
      <numFmt numFmtId="170" formatCode="dd/mm"/>
    </dxf>
    <dxf>
      <alignment vertical="center"/>
    </dxf>
    <dxf>
      <alignment vertical="center"/>
    </dxf>
    <dxf>
      <alignment vertical="center"/>
    </dxf>
    <dxf>
      <numFmt numFmtId="170" formatCode="dd/mm"/>
    </dxf>
    <dxf>
      <numFmt numFmtId="170" formatCode="dd/mm"/>
    </dxf>
    <dxf>
      <alignment horizontal="center"/>
    </dxf>
    <dxf>
      <alignment horizontal="center"/>
    </dxf>
    <dxf>
      <alignment vertical="center"/>
    </dxf>
    <dxf>
      <alignment vertical="center"/>
    </dxf>
    <dxf>
      <fill>
        <patternFill patternType="solid">
          <bgColor theme="0"/>
        </patternFill>
      </fill>
    </dxf>
    <dxf>
      <numFmt numFmtId="170" formatCode="dd/mm"/>
    </dxf>
    <dxf>
      <font>
        <b/>
      </font>
      <alignment horizontal="center"/>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b/>
        <sz val="10"/>
        <color rgb="FF000000"/>
        <name val="Aptos"/>
        <family val="2"/>
      </font>
      <fill>
        <patternFill patternType="solid">
          <fgColor indexed="64"/>
          <bgColor theme="0"/>
        </patternFill>
      </fill>
      <alignment horizontal="center" vertical="center" wrapText="1" readingOrder="1"/>
    </dxf>
    <dxf>
      <font>
        <color rgb="FF000000"/>
        <family val="2"/>
      </font>
      <fill>
        <patternFill patternType="solid">
          <fgColor indexed="64"/>
          <bgColor theme="0" tint="-0.14999847407452621"/>
        </patternFill>
      </fill>
      <alignment horizontal="center" vertical="center" wrapText="1" readingOrder="1"/>
    </dxf>
    <dxf>
      <font>
        <color rgb="FF000000"/>
      </font>
      <fill>
        <patternFill patternType="solid">
          <fgColor indexed="64"/>
          <bgColor theme="0" tint="-0.14999847407452621"/>
        </patternFill>
      </fill>
      <alignment wrapText="1" readingOrder="1"/>
    </dxf>
    <dxf>
      <font>
        <color rgb="FF000000"/>
      </font>
      <fill>
        <patternFill patternType="solid">
          <fgColor indexed="64"/>
          <bgColor theme="0" tint="-0.14999847407452621"/>
        </patternFill>
      </fill>
      <alignment wrapText="1" readingOrder="1"/>
    </dxf>
    <dxf>
      <font>
        <color rgb="FF000000"/>
        <family val="2"/>
      </font>
      <fill>
        <patternFill patternType="solid">
          <fgColor indexed="64"/>
          <bgColor rgb="FFF4F4F4"/>
        </patternFill>
      </fill>
      <alignment wrapText="1" readingOrder="1"/>
    </dxf>
    <dxf>
      <alignment vertical="center"/>
    </dxf>
    <dxf>
      <font>
        <b val="0"/>
        <i val="0"/>
        <strike val="0"/>
        <condense val="0"/>
        <extend val="0"/>
        <outline val="0"/>
        <shadow val="0"/>
        <u val="none"/>
        <vertAlign val="baseline"/>
        <sz val="11"/>
        <color auto="1"/>
        <name val="Aptos Narrow"/>
        <scheme val="none"/>
      </font>
      <numFmt numFmtId="172" formatCode="dd/mmm"/>
    </dxf>
    <dxf>
      <font>
        <b val="0"/>
        <i val="0"/>
        <strike val="0"/>
        <condense val="0"/>
        <extend val="0"/>
        <outline val="0"/>
        <shadow val="0"/>
        <u val="none"/>
        <vertAlign val="baseline"/>
        <sz val="11"/>
        <color auto="1"/>
        <name val="Aptos Narrow"/>
        <scheme val="none"/>
      </font>
      <numFmt numFmtId="172" formatCode="dd/mmm"/>
    </dxf>
    <dxf>
      <font>
        <b val="0"/>
        <i val="0"/>
        <strike val="0"/>
        <condense val="0"/>
        <extend val="0"/>
        <outline val="0"/>
        <shadow val="0"/>
        <u val="none"/>
        <vertAlign val="baseline"/>
        <sz val="11"/>
        <color auto="1"/>
        <name val="Aptos Narrow"/>
        <scheme val="none"/>
      </font>
      <numFmt numFmtId="172" formatCode="dd/mmm"/>
    </dxf>
    <dxf>
      <font>
        <b/>
        <sz val="10"/>
        <color rgb="FF000000"/>
        <name val="Aptos"/>
      </font>
      <fill>
        <patternFill patternType="none">
          <fgColor indexed="64"/>
          <bgColor indexed="65"/>
        </patternFill>
      </fill>
    </dxf>
    <dxf>
      <font>
        <b/>
        <sz val="10"/>
        <color rgb="FF000000"/>
        <name val="Aptos"/>
      </font>
      <fill>
        <patternFill patternType="none">
          <fgColor indexed="64"/>
          <bgColor indexed="65"/>
        </patternFill>
      </fill>
    </dxf>
    <dxf>
      <font>
        <b/>
        <sz val="10"/>
        <color rgb="FF000000"/>
        <name val="Aptos"/>
      </font>
      <fill>
        <patternFill patternType="none">
          <fgColor indexed="64"/>
          <bgColor indexed="65"/>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numFmt numFmtId="173" formatCode="dd/mm/yyyy"/>
    </dxf>
    <dxf>
      <font>
        <b val="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002060"/>
        </patternFill>
      </fill>
    </dxf>
    <dxf>
      <fill>
        <patternFill patternType="solid">
          <bgColor rgb="FF002060"/>
        </patternFill>
      </fill>
    </dxf>
    <dxf>
      <fill>
        <patternFill patternType="solid">
          <bgColor rgb="FF002060"/>
        </patternFill>
      </fill>
    </dxf>
    <dxf>
      <font>
        <color theme="0" tint="-0.14999847407452621"/>
      </font>
    </dxf>
    <dxf>
      <font>
        <color theme="0" tint="-0.14999847407452621"/>
      </font>
    </dxf>
    <dxf>
      <font>
        <color theme="0" tint="-0.14999847407452621"/>
      </font>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002060"/>
        </patternFill>
      </fill>
    </dxf>
    <dxf>
      <fill>
        <patternFill patternType="solid">
          <bgColor rgb="FF002060"/>
        </patternFill>
      </fill>
    </dxf>
    <dxf>
      <fill>
        <patternFill patternType="solid">
          <bgColor rgb="FF002060"/>
        </patternFill>
      </fill>
    </dxf>
    <dxf>
      <font>
        <color theme="0" tint="-0.14999847407452621"/>
      </font>
    </dxf>
    <dxf>
      <font>
        <color theme="0" tint="-0.14999847407452621"/>
      </font>
    </dxf>
    <dxf>
      <font>
        <color theme="0" tint="-0.1499984740745262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bottom style="medium">
          <color indexed="64"/>
        </bottom>
      </border>
    </dxf>
    <dxf>
      <alignment horizontal="left"/>
    </dxf>
    <dxf>
      <font>
        <color rgb="FF00B050"/>
      </font>
    </dxf>
    <dxf>
      <fill>
        <patternFill patternType="solid">
          <bgColor rgb="FFFFFF00"/>
        </patternFill>
      </fill>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002060"/>
        </patternFill>
      </fill>
    </dxf>
    <dxf>
      <fill>
        <patternFill patternType="solid">
          <bgColor rgb="FF002060"/>
        </patternFill>
      </fill>
    </dxf>
    <dxf>
      <fill>
        <patternFill patternType="solid">
          <bgColor rgb="FF002060"/>
        </patternFill>
      </fill>
    </dxf>
    <dxf>
      <font>
        <color theme="0" tint="-0.14999847407452621"/>
      </font>
    </dxf>
    <dxf>
      <font>
        <color theme="0" tint="-0.14999847407452621"/>
      </font>
    </dxf>
    <dxf>
      <font>
        <color theme="0" tint="-0.1499984740745262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bottom style="medium">
          <color indexed="64"/>
        </bottom>
      </border>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002060"/>
        </patternFill>
      </fill>
    </dxf>
    <dxf>
      <fill>
        <patternFill patternType="solid">
          <bgColor rgb="FF002060"/>
        </patternFill>
      </fill>
    </dxf>
    <dxf>
      <fill>
        <patternFill patternType="solid">
          <bgColor rgb="FF002060"/>
        </patternFill>
      </fill>
    </dxf>
    <dxf>
      <font>
        <color theme="0" tint="-0.14999847407452621"/>
      </font>
    </dxf>
    <dxf>
      <font>
        <color theme="0" tint="-0.14999847407452621"/>
      </font>
    </dxf>
    <dxf>
      <font>
        <color theme="0" tint="-0.1499984740745262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bottom style="medium">
          <color indexed="64"/>
        </bottom>
      </border>
    </dxf>
    <dxf>
      <alignment horizontal="left"/>
    </dxf>
    <dxf>
      <alignment horizontal="left"/>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002060"/>
        </patternFill>
      </fill>
    </dxf>
    <dxf>
      <fill>
        <patternFill patternType="solid">
          <bgColor rgb="FF002060"/>
        </patternFill>
      </fill>
    </dxf>
    <dxf>
      <fill>
        <patternFill patternType="solid">
          <bgColor rgb="FF002060"/>
        </patternFill>
      </fill>
    </dxf>
    <dxf>
      <font>
        <color theme="0" tint="-0.14999847407452621"/>
      </font>
    </dxf>
    <dxf>
      <font>
        <color theme="0" tint="-0.14999847407452621"/>
      </font>
    </dxf>
    <dxf>
      <font>
        <color theme="0" tint="-0.14999847407452621"/>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002060"/>
        </patternFill>
      </fill>
    </dxf>
    <dxf>
      <fill>
        <patternFill patternType="solid">
          <bgColor rgb="FF002060"/>
        </patternFill>
      </fill>
    </dxf>
    <dxf>
      <fill>
        <patternFill patternType="solid">
          <bgColor rgb="FF002060"/>
        </patternFill>
      </fill>
    </dxf>
    <dxf>
      <font>
        <color theme="0" tint="-0.14999847407452621"/>
      </font>
    </dxf>
    <dxf>
      <font>
        <color theme="0" tint="-0.14999847407452621"/>
      </font>
    </dxf>
    <dxf>
      <font>
        <color theme="0" tint="-0.14999847407452621"/>
      </fon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002060"/>
        </patternFill>
      </fill>
    </dxf>
    <dxf>
      <fill>
        <patternFill patternType="solid">
          <bgColor rgb="FF002060"/>
        </patternFill>
      </fill>
    </dxf>
    <dxf>
      <fill>
        <patternFill patternType="solid">
          <bgColor rgb="FF002060"/>
        </patternFill>
      </fill>
    </dxf>
    <dxf>
      <font>
        <color theme="0" tint="-0.14999847407452621"/>
      </font>
    </dxf>
    <dxf>
      <font>
        <color theme="0" tint="-0.14999847407452621"/>
      </font>
    </dxf>
    <dxf>
      <font>
        <color theme="0" tint="-0.14999847407452621"/>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002060"/>
        </patternFill>
      </fill>
    </dxf>
    <dxf>
      <fill>
        <patternFill patternType="solid">
          <bgColor rgb="FF002060"/>
        </patternFill>
      </fill>
    </dxf>
    <dxf>
      <fill>
        <patternFill patternType="solid">
          <bgColor rgb="FF002060"/>
        </patternFill>
      </fill>
    </dxf>
    <dxf>
      <font>
        <color theme="0" tint="-0.14999847407452621"/>
      </font>
    </dxf>
    <dxf>
      <font>
        <color theme="0" tint="-0.14999847407452621"/>
      </font>
    </dxf>
    <dxf>
      <font>
        <color theme="0" tint="-0.1499984740745262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bottom style="medium">
          <color indexed="64"/>
        </bottom>
      </border>
    </dxf>
    <dxf>
      <alignment horizontal="left"/>
    </dxf>
    <dxf>
      <font>
        <color rgb="FF00B050"/>
      </font>
    </dxf>
    <dxf>
      <fill>
        <patternFill patternType="solid">
          <bgColor rgb="FFFFFF00"/>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002060"/>
        </patternFill>
      </fill>
    </dxf>
    <dxf>
      <fill>
        <patternFill patternType="solid">
          <bgColor rgb="FF002060"/>
        </patternFill>
      </fill>
    </dxf>
    <dxf>
      <fill>
        <patternFill patternType="solid">
          <bgColor rgb="FF002060"/>
        </patternFill>
      </fill>
    </dxf>
    <dxf>
      <font>
        <color theme="0" tint="-0.14999847407452621"/>
      </font>
    </dxf>
    <dxf>
      <font>
        <color theme="0" tint="-0.14999847407452621"/>
      </font>
    </dxf>
    <dxf>
      <font>
        <color theme="0" tint="-0.14999847407452621"/>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002060"/>
        </patternFill>
      </fill>
    </dxf>
    <dxf>
      <fill>
        <patternFill patternType="solid">
          <bgColor rgb="FF002060"/>
        </patternFill>
      </fill>
    </dxf>
    <dxf>
      <fill>
        <patternFill patternType="solid">
          <bgColor rgb="FF002060"/>
        </patternFill>
      </fill>
    </dxf>
    <dxf>
      <font>
        <color theme="0" tint="-0.14999847407452621"/>
      </font>
    </dxf>
    <dxf>
      <font>
        <color theme="0" tint="-0.14999847407452621"/>
      </font>
    </dxf>
    <dxf>
      <font>
        <color theme="0" tint="-0.1499984740745262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bottom style="medium">
          <color indexed="64"/>
        </bottom>
      </bord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002060"/>
        </patternFill>
      </fill>
    </dxf>
    <dxf>
      <fill>
        <patternFill patternType="solid">
          <bgColor rgb="FF002060"/>
        </patternFill>
      </fill>
    </dxf>
    <dxf>
      <fill>
        <patternFill patternType="solid">
          <bgColor rgb="FF002060"/>
        </patternFill>
      </fill>
    </dxf>
    <dxf>
      <font>
        <color theme="0" tint="-0.14999847407452621"/>
      </font>
    </dxf>
    <dxf>
      <font>
        <color theme="0" tint="-0.14999847407452621"/>
      </font>
    </dxf>
    <dxf>
      <font>
        <color theme="0" tint="-0.1499984740745262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bottom style="medium">
          <color indexed="64"/>
        </bottom>
      </border>
    </dxf>
    <dxf>
      <border>
        <bottom style="medium">
          <color indexed="64"/>
        </bottom>
      </border>
    </dxf>
    <dxf>
      <alignment horizontal="center"/>
    </dxf>
    <dxf>
      <alignment horizontal="center"/>
    </dxf>
    <dxf>
      <alignment horizont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fill>
        <patternFill patternType="solid">
          <bgColor rgb="FF92D050"/>
        </patternFill>
      </fill>
    </dxf>
    <dxf>
      <fill>
        <patternFill patternType="solid">
          <bgColor rgb="FF92D050"/>
        </patternFill>
      </fill>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indent="0"/>
    </dxf>
    <dxf>
      <alignment horizontal="general" indent="0"/>
    </dxf>
    <dxf>
      <alignment horizontal="general" indent="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dxf>
    <dxf>
      <alignment horizontal="center"/>
    </dxf>
    <dxf>
      <border>
        <top/>
      </border>
    </dxf>
    <dxf>
      <border>
        <top/>
      </border>
    </dxf>
    <dxf>
      <border>
        <top/>
      </border>
    </dxf>
    <dxf>
      <fill>
        <patternFill patternType="solid">
          <bgColor theme="0" tint="-0.14999847407452621"/>
        </patternFill>
      </fill>
    </dxf>
    <dxf>
      <font>
        <sz val="10"/>
      </font>
    </dxf>
    <dxf>
      <font>
        <sz val="10"/>
      </font>
    </dxf>
    <dxf>
      <font>
        <sz val="10"/>
      </font>
    </dxf>
    <dxf>
      <font>
        <sz val="10"/>
      </font>
    </dxf>
    <dxf>
      <font>
        <sz val="10"/>
      </font>
    </dxf>
    <dxf>
      <font>
        <sz val="10"/>
      </font>
    </dxf>
    <dxf>
      <font>
        <sz val="10"/>
      </font>
    </dxf>
    <dxf>
      <font>
        <sz val="1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horizontal="center"/>
    </dxf>
    <dxf>
      <alignment horizontal="center"/>
    </dxf>
    <dxf>
      <fill>
        <patternFill patternType="none">
          <bgColor auto="1"/>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0" tint="-4.9989318521683403E-2"/>
        </patternFill>
      </fill>
    </dxf>
    <dxf>
      <fill>
        <patternFill patternType="none">
          <fgColor indexed="64"/>
          <bgColor indexed="65"/>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rgb="FFFF0000"/>
      </font>
    </dxf>
    <dxf>
      <font>
        <b/>
      </font>
    </dxf>
    <dxf>
      <font>
        <b val="0"/>
      </font>
    </dxf>
    <dxf>
      <font>
        <b val="0"/>
      </font>
    </dxf>
    <dxf>
      <font>
        <b val="0"/>
      </font>
    </dxf>
    <dxf>
      <font>
        <b val="0"/>
      </font>
    </dxf>
    <dxf>
      <fill>
        <patternFill>
          <bgColor auto="1"/>
        </patternFill>
      </fill>
    </dxf>
    <dxf>
      <font>
        <b/>
        <sz val="8"/>
        <color theme="0"/>
        <family val="2"/>
      </font>
      <fill>
        <patternFill>
          <fgColor rgb="FF002060"/>
        </patternFill>
      </fill>
    </dxf>
    <dxf>
      <alignment vertical="center"/>
    </dxf>
    <dxf>
      <fill>
        <patternFill>
          <fgColor indexed="64"/>
          <bgColor rgb="FF002060"/>
        </patternFill>
      </fill>
    </dxf>
    <dxf>
      <font>
        <b/>
        <sz val="8"/>
        <color theme="0"/>
        <family val="2"/>
      </font>
      <fill>
        <patternFill patternType="solid">
          <fgColor indexed="64"/>
          <bgColor rgb="FF002060"/>
        </patternFill>
      </fill>
    </dxf>
    <dxf>
      <fill>
        <patternFill patternType="solid">
          <bgColor theme="0"/>
        </patternFill>
      </fill>
    </dxf>
    <dxf>
      <fill>
        <patternFill patternType="solid">
          <bgColor theme="0"/>
        </patternFill>
      </fill>
    </dxf>
    <dxf>
      <fill>
        <patternFill>
          <bgColor auto="1"/>
        </patternFill>
      </fill>
    </dxf>
    <dxf>
      <fill>
        <patternFill>
          <bgColor auto="1"/>
        </patternFill>
      </fill>
    </dxf>
    <dxf>
      <fill>
        <patternFill>
          <bgColor auto="1"/>
        </patternFill>
      </fill>
    </dxf>
    <dxf>
      <fill>
        <patternFill patternType="none"/>
      </fill>
    </dxf>
    <dxf>
      <fill>
        <patternFill patternType="none"/>
      </fill>
    </dxf>
    <dxf>
      <fill>
        <patternFill patternType="solid">
          <bgColor theme="0"/>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sz val="8"/>
        <color theme="0"/>
      </font>
      <fill>
        <patternFill patternType="solid">
          <fgColor indexed="64"/>
          <bgColor rgb="FF002060"/>
        </patternFill>
      </fill>
    </dxf>
    <dxf>
      <font>
        <b/>
        <sz val="8"/>
        <color theme="0"/>
      </font>
      <fill>
        <patternFill patternType="solid">
          <fgColor indexed="64"/>
          <bgColor rgb="FF002060"/>
        </patternFill>
      </fill>
    </dxf>
    <dxf>
      <font>
        <b/>
        <sz val="8"/>
        <color theme="0"/>
      </font>
      <fill>
        <patternFill patternType="solid">
          <fgColor indexed="64"/>
          <bgColor rgb="FF002060"/>
        </patternFill>
      </fill>
    </dxf>
    <dxf>
      <font>
        <sz val="10"/>
      </font>
    </dxf>
    <dxf>
      <font>
        <sz val="10"/>
      </font>
    </dxf>
    <dxf>
      <font>
        <sz val="10"/>
      </font>
    </dxf>
    <dxf>
      <font>
        <sz val="10"/>
      </font>
    </dxf>
    <dxf>
      <font>
        <sz val="10"/>
      </font>
    </dxf>
    <dxf>
      <font>
        <sz val="10"/>
      </font>
    </dxf>
    <dxf>
      <font>
        <sz val="10"/>
      </font>
    </dxf>
    <dxf>
      <font>
        <sz val="10"/>
      </font>
    </dxf>
    <dxf>
      <font>
        <sz val="10"/>
      </font>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fill>
        <patternFill>
          <bgColor rgb="FFFFC000"/>
        </patternFill>
      </fill>
    </dxf>
    <dxf>
      <alignment horizontal="center"/>
    </dxf>
    <dxf>
      <alignment horizontal="center"/>
    </dxf>
    <dxf>
      <alignment horizontal="center"/>
    </dxf>
    <dxf>
      <alignment vertical="center"/>
    </dxf>
    <dxf>
      <alignment vertical="cent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color rgb="FF0070C0"/>
      </font>
    </dxf>
    <dxf>
      <font>
        <color rgb="FF0070C0"/>
      </font>
    </dxf>
    <dxf>
      <alignment horizontal="center"/>
    </dxf>
    <dxf>
      <alignment horizontal="center"/>
    </dxf>
    <dxf>
      <font>
        <color rgb="FF0070C0"/>
      </font>
    </dxf>
    <dxf>
      <font>
        <color rgb="FF0070C0"/>
      </font>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fill>
        <patternFill patternType="none">
          <fgColor indexed="64"/>
          <bgColor indexed="65"/>
        </patternFill>
      </fill>
    </dxf>
    <dxf>
      <fill>
        <patternFill patternType="none">
          <fgColor indexed="64"/>
          <bgColor indexed="65"/>
        </patternFill>
      </fill>
    </dxf>
    <dxf>
      <fill>
        <patternFill patternType="solid">
          <bgColor theme="9" tint="0.79998168889431442"/>
        </patternFill>
      </fill>
    </dxf>
    <dxf>
      <fill>
        <patternFill patternType="solid">
          <fgColor indexed="64"/>
          <bgColor theme="9" tint="0.79998168889431442"/>
        </patternFill>
      </fill>
    </dxf>
    <dxf>
      <fill>
        <patternFill>
          <bgColor theme="6" tint="0.79998168889431442"/>
        </patternFill>
      </fill>
    </dxf>
    <dxf>
      <fill>
        <patternFill>
          <bgColor theme="6"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theme="0" tint="-0.249977111117893"/>
      </font>
    </dxf>
    <dxf>
      <font>
        <color theme="0" tint="-0.249977111117893"/>
      </font>
    </dxf>
    <dxf>
      <fill>
        <patternFill>
          <bgColor rgb="FFFFFF00"/>
        </patternFill>
      </fill>
    </dxf>
    <dxf>
      <fill>
        <patternFill patternType="none">
          <bgColor auto="1"/>
        </patternFill>
      </fill>
    </dxf>
    <dxf>
      <fill>
        <patternFill patternType="none">
          <bgColor auto="1"/>
        </patternFill>
      </fill>
    </dxf>
    <dxf>
      <fill>
        <patternFill patternType="none">
          <fgColor indexed="64"/>
          <bgColor indexed="65"/>
        </patternFill>
      </fill>
    </dxf>
    <dxf>
      <fill>
        <patternFill patternType="none">
          <fgColor indexed="64"/>
          <bgColor indexed="65"/>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val="0"/>
        <i val="0"/>
        <strike val="0"/>
        <condense val="0"/>
        <extend val="0"/>
        <outline val="0"/>
        <shadow val="0"/>
        <u val="none"/>
        <vertAlign val="baseline"/>
        <sz val="11"/>
        <color auto="1"/>
        <name val="Aptos Narrow"/>
        <scheme val="none"/>
      </font>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ont>
        <color theme="0" tint="-0.14999847407452621"/>
      </font>
    </dxf>
    <dxf>
      <font>
        <color theme="0" tint="-0.14999847407452621"/>
      </font>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patternType="solid">
          <bgColor rgb="FFFFFF00"/>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0"/>
        </patternFill>
      </fill>
    </dxf>
    <dxf>
      <fill>
        <patternFill>
          <bgColor theme="0"/>
        </patternFill>
      </fill>
    </dxf>
    <dxf>
      <fill>
        <patternFill>
          <bgColor theme="0"/>
        </patternFill>
      </fill>
    </dxf>
    <dxf>
      <font>
        <b val="0"/>
        <i val="0"/>
        <strike val="0"/>
        <condense val="0"/>
        <extend val="0"/>
        <outline val="0"/>
        <shadow val="0"/>
        <u val="none"/>
        <vertAlign val="baseline"/>
        <sz val="11"/>
        <color auto="1"/>
        <name val="Aptos Narrow"/>
        <scheme val="none"/>
      </font>
    </dxf>
    <dxf>
      <font>
        <b val="0"/>
        <i val="0"/>
        <strike val="0"/>
        <condense val="0"/>
        <extend val="0"/>
        <outline val="0"/>
        <shadow val="0"/>
        <u val="none"/>
        <vertAlign val="baseline"/>
        <sz val="11"/>
        <color auto="1"/>
        <name val="Aptos Narrow"/>
        <scheme val="none"/>
      </font>
    </dxf>
    <dxf>
      <font>
        <b val="0"/>
        <i val="0"/>
        <strike val="0"/>
        <condense val="0"/>
        <extend val="0"/>
        <outline val="0"/>
        <shadow val="0"/>
        <u val="none"/>
        <vertAlign val="baseline"/>
        <sz val="11"/>
        <color auto="1"/>
        <name val="Aptos Narrow"/>
        <scheme val="none"/>
      </font>
    </dxf>
    <dxf>
      <font>
        <b val="0"/>
        <i val="0"/>
        <strike val="0"/>
        <condense val="0"/>
        <extend val="0"/>
        <outline val="0"/>
        <shadow val="0"/>
        <u val="none"/>
        <vertAlign val="baseline"/>
        <sz val="11"/>
        <color auto="1"/>
        <name val="Aptos Narrow"/>
        <scheme val="none"/>
      </font>
    </dxf>
    <dxf>
      <font>
        <b val="0"/>
        <i val="0"/>
        <strike val="0"/>
        <condense val="0"/>
        <extend val="0"/>
        <outline val="0"/>
        <shadow val="0"/>
        <u val="none"/>
        <vertAlign val="baseline"/>
        <sz val="11"/>
        <color auto="1"/>
        <name val="Aptos Narrow"/>
        <scheme val="none"/>
      </font>
    </dxf>
    <dxf>
      <font>
        <b val="0"/>
        <i val="0"/>
        <strike val="0"/>
        <condense val="0"/>
        <extend val="0"/>
        <outline val="0"/>
        <shadow val="0"/>
        <u val="none"/>
        <vertAlign val="baseline"/>
        <sz val="11"/>
        <color auto="1"/>
        <name val="Aptos Narrow"/>
        <scheme val="none"/>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fill>
        <patternFill>
          <bgColor rgb="FFFFC000"/>
        </patternFill>
      </fill>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none">
          <fgColor indexed="64"/>
          <bgColor indexed="65"/>
        </patternFill>
      </fill>
    </dxf>
    <dxf>
      <fill>
        <patternFill patternType="solid">
          <fgColor indexed="64"/>
          <bgColor rgb="FFFFFF00"/>
        </patternFill>
      </fill>
    </dxf>
    <dxf>
      <font>
        <sz val="8"/>
      </font>
    </dxf>
    <dxf>
      <alignment horizontal="center"/>
    </dxf>
    <dxf>
      <alignment horizont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sz val="8"/>
      </font>
    </dxf>
    <dxf>
      <alignment horizontal="center"/>
    </dxf>
    <dxf>
      <alignment horizont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sz val="8"/>
      </font>
    </dxf>
    <dxf>
      <alignment horizontal="center"/>
    </dxf>
    <dxf>
      <alignment horizont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color theme="0"/>
      </font>
      <fill>
        <patternFill>
          <bgColor rgb="FF7030A0"/>
        </patternFill>
      </fill>
      <border>
        <bottom style="thin">
          <color theme="4"/>
        </bottom>
        <vertical/>
        <horizontal/>
      </border>
    </dxf>
    <dxf>
      <font>
        <color theme="1"/>
      </font>
      <fill>
        <patternFill>
          <bgColor theme="2" tint="-0.89996032593768116"/>
        </patternFill>
      </fill>
      <border diagonalUp="0" diagonalDown="0">
        <left/>
        <right/>
        <top/>
        <bottom/>
        <vertical/>
        <horizontal/>
      </border>
    </dxf>
  </dxfs>
  <tableStyles count="1" defaultTableStyle="TableStyleMedium2" defaultPivotStyle="PivotStyleLight16">
    <tableStyle name="SlicerStyleLight1 2" pivot="0" table="0" count="2" xr9:uid="{BF895557-BCA1-4A2F-8E6F-4A583F53C180}">
      <tableStyleElement type="wholeTable" dxfId="1279"/>
      <tableStyleElement type="headerRow" dxfId="127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2.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1.xml"/><Relationship Id="rId37" Type="http://schemas.openxmlformats.org/officeDocument/2006/relationships/sheetMetadata" Target="metadata.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2.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1</xdr:col>
      <xdr:colOff>154268</xdr:colOff>
      <xdr:row>11</xdr:row>
      <xdr:rowOff>124385</xdr:rowOff>
    </xdr:from>
    <xdr:to>
      <xdr:col>4</xdr:col>
      <xdr:colOff>145303</xdr:colOff>
      <xdr:row>22</xdr:row>
      <xdr:rowOff>141941</xdr:rowOff>
    </xdr:to>
    <mc:AlternateContent xmlns:mc="http://schemas.openxmlformats.org/markup-compatibility/2006" xmlns:a14="http://schemas.microsoft.com/office/drawing/2010/main">
      <mc:Choice Requires="a14">
        <xdr:graphicFrame macro="">
          <xdr:nvGraphicFramePr>
            <xdr:cNvPr id="4" name="LOCALIDADE MACRO 2">
              <a:extLst>
                <a:ext uri="{FF2B5EF4-FFF2-40B4-BE49-F238E27FC236}">
                  <a16:creationId xmlns:a16="http://schemas.microsoft.com/office/drawing/2014/main" id="{19167D1F-49C0-5D94-5B02-6E9F552FD603}"/>
                </a:ext>
              </a:extLst>
            </xdr:cNvPr>
            <xdr:cNvGraphicFramePr/>
          </xdr:nvGraphicFramePr>
          <xdr:xfrm>
            <a:off x="0" y="0"/>
            <a:ext cx="0" cy="0"/>
          </xdr:xfrm>
          <a:graphic>
            <a:graphicData uri="http://schemas.microsoft.com/office/drawing/2010/slicer">
              <sle:slicer xmlns:sle="http://schemas.microsoft.com/office/drawing/2010/slicer" name="LOCALIDADE MACRO 2"/>
            </a:graphicData>
          </a:graphic>
        </xdr:graphicFrame>
      </mc:Choice>
      <mc:Fallback xmlns="">
        <xdr:sp macro="" textlink="">
          <xdr:nvSpPr>
            <xdr:cNvPr id="0" name=""/>
            <xdr:cNvSpPr>
              <a:spLocks noTextEdit="1"/>
            </xdr:cNvSpPr>
          </xdr:nvSpPr>
          <xdr:spPr>
            <a:xfrm>
              <a:off x="766856" y="1767914"/>
              <a:ext cx="1828800" cy="2400674"/>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xdr:col>
      <xdr:colOff>144930</xdr:colOff>
      <xdr:row>0</xdr:row>
      <xdr:rowOff>70224</xdr:rowOff>
    </xdr:from>
    <xdr:to>
      <xdr:col>4</xdr:col>
      <xdr:colOff>135965</xdr:colOff>
      <xdr:row>9</xdr:row>
      <xdr:rowOff>8591</xdr:rowOff>
    </xdr:to>
    <mc:AlternateContent xmlns:mc="http://schemas.openxmlformats.org/markup-compatibility/2006" xmlns:a14="http://schemas.microsoft.com/office/drawing/2010/main">
      <mc:Choice Requires="a14">
        <xdr:graphicFrame macro="">
          <xdr:nvGraphicFramePr>
            <xdr:cNvPr id="5" name="ANO">
              <a:extLst>
                <a:ext uri="{FF2B5EF4-FFF2-40B4-BE49-F238E27FC236}">
                  <a16:creationId xmlns:a16="http://schemas.microsoft.com/office/drawing/2014/main" id="{C6E0AF2A-23DE-49C7-290A-1D35E3AE29FB}"/>
                </a:ext>
              </a:extLst>
            </xdr:cNvPr>
            <xdr:cNvGraphicFramePr/>
          </xdr:nvGraphicFramePr>
          <xdr:xfrm>
            <a:off x="0" y="0"/>
            <a:ext cx="0" cy="0"/>
          </xdr:xfrm>
          <a:graphic>
            <a:graphicData uri="http://schemas.microsoft.com/office/drawing/2010/slicer">
              <sle:slicer xmlns:sle="http://schemas.microsoft.com/office/drawing/2010/slicer" name="ANO"/>
            </a:graphicData>
          </a:graphic>
        </xdr:graphicFrame>
      </mc:Choice>
      <mc:Fallback xmlns="">
        <xdr:sp macro="" textlink="">
          <xdr:nvSpPr>
            <xdr:cNvPr id="0" name=""/>
            <xdr:cNvSpPr>
              <a:spLocks noTextEdit="1"/>
            </xdr:cNvSpPr>
          </xdr:nvSpPr>
          <xdr:spPr>
            <a:xfrm>
              <a:off x="757518" y="70224"/>
              <a:ext cx="1828800" cy="131183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0058018\Downloads\data.xlsx" TargetMode="External"/><Relationship Id="rId1" Type="http://schemas.openxmlformats.org/officeDocument/2006/relationships/externalLinkPath" Target="file:///C:\Users\g0058018\Downloads\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ort"/>
    </sheetNames>
    <sheetDataSet>
      <sheetData sheetId="0">
        <row r="1">
          <cell r="H1" t="str">
            <v>MOTIVO  DA REPROVA</v>
          </cell>
          <cell r="R1" t="str">
            <v>CIDADE</v>
          </cell>
        </row>
        <row r="2">
          <cell r="H2" t="str">
            <v>-</v>
          </cell>
          <cell r="R2" t="str">
            <v>RIO ACIMA</v>
          </cell>
        </row>
        <row r="3">
          <cell r="H3" t="str">
            <v>-</v>
          </cell>
          <cell r="R3" t="str">
            <v>BELO HORIZONTE</v>
          </cell>
        </row>
        <row r="4">
          <cell r="H4" t="str">
            <v>-</v>
          </cell>
          <cell r="R4" t="str">
            <v>BELO HORIZONTE</v>
          </cell>
        </row>
        <row r="5">
          <cell r="H5" t="str">
            <v>-</v>
          </cell>
          <cell r="R5" t="str">
            <v>BELO HORIZONTE</v>
          </cell>
        </row>
        <row r="6">
          <cell r="H6" t="str">
            <v>-</v>
          </cell>
          <cell r="R6" t="str">
            <v>VIÇOSA</v>
          </cell>
        </row>
        <row r="7">
          <cell r="H7" t="str">
            <v>-</v>
          </cell>
          <cell r="R7" t="str">
            <v>PATROCÍNIO</v>
          </cell>
        </row>
        <row r="8">
          <cell r="H8" t="str">
            <v>-</v>
          </cell>
          <cell r="R8" t="str">
            <v>VARGINHA</v>
          </cell>
        </row>
        <row r="9">
          <cell r="H9" t="str">
            <v>-</v>
          </cell>
          <cell r="R9" t="str">
            <v>UBERLÂNDIA</v>
          </cell>
        </row>
        <row r="10">
          <cell r="H10" t="str">
            <v>-</v>
          </cell>
          <cell r="R10" t="str">
            <v>POUSO ALEGRE</v>
          </cell>
        </row>
        <row r="11">
          <cell r="H11" t="str">
            <v>-</v>
          </cell>
          <cell r="R11" t="str">
            <v>VARGINHA</v>
          </cell>
        </row>
        <row r="12">
          <cell r="H12" t="str">
            <v>-</v>
          </cell>
          <cell r="R12" t="str">
            <v>VARGINHA</v>
          </cell>
        </row>
        <row r="13">
          <cell r="H13" t="str">
            <v>-</v>
          </cell>
          <cell r="R13" t="str">
            <v>VARGINHA</v>
          </cell>
        </row>
        <row r="14">
          <cell r="H14" t="str">
            <v>-</v>
          </cell>
          <cell r="R14" t="str">
            <v>IPATINGA</v>
          </cell>
        </row>
        <row r="15">
          <cell r="H15" t="str">
            <v>-</v>
          </cell>
          <cell r="R15" t="str">
            <v>GOVERNADOR VALADARES</v>
          </cell>
        </row>
        <row r="16">
          <cell r="H16" t="str">
            <v>-</v>
          </cell>
          <cell r="R16" t="str">
            <v>ANDRADAS</v>
          </cell>
        </row>
        <row r="17">
          <cell r="H17" t="str">
            <v>-</v>
          </cell>
          <cell r="R17" t="str">
            <v>OURO FINO</v>
          </cell>
        </row>
        <row r="18">
          <cell r="H18" t="str">
            <v>-</v>
          </cell>
          <cell r="R18" t="str">
            <v>VARGINHA</v>
          </cell>
        </row>
        <row r="19">
          <cell r="H19" t="str">
            <v>-</v>
          </cell>
          <cell r="R19" t="str">
            <v>IPATINGA</v>
          </cell>
        </row>
        <row r="20">
          <cell r="H20" t="str">
            <v>-</v>
          </cell>
          <cell r="R20" t="str">
            <v>IPATINGA</v>
          </cell>
        </row>
        <row r="21">
          <cell r="H21" t="str">
            <v>-</v>
          </cell>
          <cell r="R21" t="str">
            <v>GOVERNADOR VALADARES</v>
          </cell>
        </row>
        <row r="22">
          <cell r="H22" t="str">
            <v>-</v>
          </cell>
          <cell r="R22" t="str">
            <v>PASSOS</v>
          </cell>
        </row>
        <row r="23">
          <cell r="H23" t="str">
            <v>-</v>
          </cell>
          <cell r="R23" t="str">
            <v>MONTES CLAROS</v>
          </cell>
        </row>
        <row r="24">
          <cell r="H24" t="str">
            <v>-</v>
          </cell>
          <cell r="R24" t="str">
            <v>VARGINHA</v>
          </cell>
        </row>
        <row r="25">
          <cell r="H25" t="str">
            <v>-</v>
          </cell>
          <cell r="R25" t="str">
            <v>MONTES CLAROS</v>
          </cell>
        </row>
        <row r="26">
          <cell r="H26" t="str">
            <v>-</v>
          </cell>
          <cell r="R26" t="str">
            <v>SÃO SEBASTIÃO DO PARAÍSO</v>
          </cell>
        </row>
        <row r="27">
          <cell r="H27" t="str">
            <v>-</v>
          </cell>
          <cell r="R27" t="str">
            <v>CORONEL FABRICIANO</v>
          </cell>
        </row>
        <row r="28">
          <cell r="H28" t="str">
            <v>-</v>
          </cell>
          <cell r="R28" t="str">
            <v>PIUMHI</v>
          </cell>
        </row>
        <row r="29">
          <cell r="H29" t="str">
            <v>-</v>
          </cell>
          <cell r="R29" t="str">
            <v>BAMBUÍ</v>
          </cell>
        </row>
        <row r="30">
          <cell r="H30" t="str">
            <v>-</v>
          </cell>
          <cell r="R30" t="str">
            <v>DIVINÓPOLIS</v>
          </cell>
        </row>
        <row r="31">
          <cell r="H31" t="str">
            <v>-</v>
          </cell>
          <cell r="R31" t="str">
            <v>CAMBUÍ</v>
          </cell>
        </row>
        <row r="32">
          <cell r="H32" t="str">
            <v>-</v>
          </cell>
          <cell r="R32" t="str">
            <v>GOVERNADOR VALADARES</v>
          </cell>
        </row>
        <row r="33">
          <cell r="H33" t="str">
            <v>-</v>
          </cell>
          <cell r="R33" t="str">
            <v>GOVERNADOR VALADARES</v>
          </cell>
        </row>
        <row r="34">
          <cell r="H34" t="str">
            <v>-</v>
          </cell>
          <cell r="R34" t="str">
            <v>MONTES CLAROS</v>
          </cell>
        </row>
        <row r="35">
          <cell r="H35" t="str">
            <v>-</v>
          </cell>
          <cell r="R35" t="str">
            <v>PARÁ DE MINAS</v>
          </cell>
        </row>
        <row r="36">
          <cell r="H36" t="str">
            <v>-</v>
          </cell>
          <cell r="R36" t="str">
            <v>PARÁ DE MINAS</v>
          </cell>
        </row>
        <row r="37">
          <cell r="H37" t="str">
            <v>-</v>
          </cell>
          <cell r="R37" t="str">
            <v>MONTES CLAROS</v>
          </cell>
        </row>
        <row r="38">
          <cell r="H38" t="str">
            <v>-</v>
          </cell>
          <cell r="R38" t="str">
            <v>UBERABA</v>
          </cell>
        </row>
        <row r="39">
          <cell r="H39" t="str">
            <v>-</v>
          </cell>
          <cell r="R39" t="str">
            <v>TRÊS PONTAS</v>
          </cell>
        </row>
        <row r="40">
          <cell r="H40" t="str">
            <v>-</v>
          </cell>
          <cell r="R40" t="str">
            <v>VARGINHA</v>
          </cell>
        </row>
        <row r="41">
          <cell r="H41" t="str">
            <v>-</v>
          </cell>
          <cell r="R41" t="str">
            <v>VIÇOSA</v>
          </cell>
        </row>
        <row r="42">
          <cell r="H42" t="str">
            <v>-</v>
          </cell>
          <cell r="R42" t="str">
            <v>IPATINGA</v>
          </cell>
        </row>
        <row r="43">
          <cell r="H43" t="str">
            <v>-</v>
          </cell>
          <cell r="R43" t="str">
            <v>BELO HORIZONTE</v>
          </cell>
        </row>
        <row r="44">
          <cell r="H44" t="str">
            <v>-</v>
          </cell>
          <cell r="R44" t="str">
            <v>BICAS</v>
          </cell>
        </row>
        <row r="45">
          <cell r="H45" t="str">
            <v>-</v>
          </cell>
          <cell r="R45" t="str">
            <v>VARGINHA</v>
          </cell>
        </row>
        <row r="46">
          <cell r="H46" t="str">
            <v>-</v>
          </cell>
          <cell r="R46" t="str">
            <v>MAR DE ESPANHA</v>
          </cell>
        </row>
        <row r="47">
          <cell r="H47" t="str">
            <v>-</v>
          </cell>
          <cell r="R47" t="str">
            <v>DIVINÓPOLIS</v>
          </cell>
        </row>
        <row r="48">
          <cell r="H48" t="str">
            <v>-</v>
          </cell>
          <cell r="R48" t="str">
            <v>CONTAGEM</v>
          </cell>
        </row>
        <row r="49">
          <cell r="H49" t="str">
            <v>-</v>
          </cell>
          <cell r="R49" t="str">
            <v>IPATINGA</v>
          </cell>
        </row>
        <row r="50">
          <cell r="H50" t="str">
            <v>-</v>
          </cell>
          <cell r="R50" t="str">
            <v>POÇOS DE CALDAS</v>
          </cell>
        </row>
        <row r="51">
          <cell r="H51" t="str">
            <v>-</v>
          </cell>
          <cell r="R51" t="str">
            <v>POUSO ALEGRE</v>
          </cell>
        </row>
        <row r="52">
          <cell r="H52" t="str">
            <v>-</v>
          </cell>
          <cell r="R52" t="str">
            <v>POUSO ALEGRE</v>
          </cell>
        </row>
        <row r="53">
          <cell r="H53" t="str">
            <v>-</v>
          </cell>
          <cell r="R53" t="str">
            <v>IPATINGA</v>
          </cell>
        </row>
        <row r="54">
          <cell r="H54" t="str">
            <v>-</v>
          </cell>
          <cell r="R54" t="str">
            <v>GOVERNADOR VALADARES</v>
          </cell>
        </row>
        <row r="55">
          <cell r="H55" t="str">
            <v>-</v>
          </cell>
          <cell r="R55" t="str">
            <v>GOVERNADOR VALADARES</v>
          </cell>
        </row>
        <row r="56">
          <cell r="H56" t="str">
            <v>-</v>
          </cell>
          <cell r="R56" t="str">
            <v>CATAGUASES</v>
          </cell>
        </row>
        <row r="57">
          <cell r="H57" t="str">
            <v>-</v>
          </cell>
          <cell r="R57" t="str">
            <v>ALFENAS</v>
          </cell>
        </row>
        <row r="58">
          <cell r="H58" t="str">
            <v>-</v>
          </cell>
          <cell r="R58" t="str">
            <v>PEDRO LEOPOLDO</v>
          </cell>
        </row>
        <row r="59">
          <cell r="H59" t="str">
            <v>-</v>
          </cell>
          <cell r="R59" t="str">
            <v>IPATINGA</v>
          </cell>
        </row>
        <row r="60">
          <cell r="H60" t="str">
            <v>-</v>
          </cell>
          <cell r="R60" t="str">
            <v>PARÁ DE MINAS</v>
          </cell>
        </row>
        <row r="61">
          <cell r="H61" t="str">
            <v>-</v>
          </cell>
          <cell r="R61" t="str">
            <v>SANTA RITA DO SAPUCAÍ</v>
          </cell>
        </row>
        <row r="62">
          <cell r="H62" t="str">
            <v>-</v>
          </cell>
          <cell r="R62" t="str">
            <v>MONTES CLAROS</v>
          </cell>
        </row>
        <row r="63">
          <cell r="H63" t="str">
            <v>-</v>
          </cell>
          <cell r="R63" t="str">
            <v>FORMIGA</v>
          </cell>
        </row>
        <row r="64">
          <cell r="H64" t="str">
            <v>-</v>
          </cell>
          <cell r="R64" t="str">
            <v>MONTES CLAROS</v>
          </cell>
        </row>
        <row r="65">
          <cell r="H65" t="str">
            <v>-</v>
          </cell>
          <cell r="R65" t="str">
            <v>POÇOS DE CALDAS</v>
          </cell>
        </row>
        <row r="66">
          <cell r="H66" t="str">
            <v>-</v>
          </cell>
          <cell r="R66" t="str">
            <v>SÃO LOURENÇO</v>
          </cell>
        </row>
        <row r="67">
          <cell r="H67" t="str">
            <v>-</v>
          </cell>
          <cell r="R67" t="str">
            <v>POUSO ALEGRE</v>
          </cell>
        </row>
        <row r="68">
          <cell r="H68" t="str">
            <v>-</v>
          </cell>
          <cell r="R68" t="str">
            <v>VARGINHA</v>
          </cell>
        </row>
        <row r="69">
          <cell r="H69" t="str">
            <v>-</v>
          </cell>
          <cell r="R69" t="str">
            <v>GUAXUPÉ</v>
          </cell>
        </row>
        <row r="70">
          <cell r="H70" t="str">
            <v>-</v>
          </cell>
          <cell r="R70" t="str">
            <v>GUAXUPÉ</v>
          </cell>
        </row>
        <row r="71">
          <cell r="H71" t="str">
            <v>-</v>
          </cell>
          <cell r="R71" t="str">
            <v>DIVINÓPOLIS</v>
          </cell>
        </row>
        <row r="72">
          <cell r="H72" t="str">
            <v>-</v>
          </cell>
          <cell r="R72" t="str">
            <v>CARMO DO RIO CLARO</v>
          </cell>
        </row>
        <row r="73">
          <cell r="H73" t="str">
            <v>-</v>
          </cell>
          <cell r="R73" t="str">
            <v>ANDRADAS</v>
          </cell>
        </row>
        <row r="74">
          <cell r="H74" t="str">
            <v>-</v>
          </cell>
          <cell r="R74" t="str">
            <v>VARGINHA</v>
          </cell>
        </row>
        <row r="75">
          <cell r="H75" t="str">
            <v>-</v>
          </cell>
          <cell r="R75" t="str">
            <v>VARGINHA</v>
          </cell>
        </row>
        <row r="76">
          <cell r="H76" t="str">
            <v>-</v>
          </cell>
          <cell r="R76" t="str">
            <v>FORMIGA</v>
          </cell>
        </row>
        <row r="77">
          <cell r="H77" t="str">
            <v>-</v>
          </cell>
          <cell r="R77" t="str">
            <v>FORMIGA</v>
          </cell>
        </row>
        <row r="78">
          <cell r="H78" t="str">
            <v>-</v>
          </cell>
          <cell r="R78" t="str">
            <v>JUIZ DE FORA</v>
          </cell>
        </row>
        <row r="79">
          <cell r="H79" t="str">
            <v>-</v>
          </cell>
          <cell r="R79" t="str">
            <v>PONTE NOVA</v>
          </cell>
        </row>
        <row r="80">
          <cell r="H80" t="str">
            <v>-</v>
          </cell>
          <cell r="R80" t="str">
            <v>EXTREMA</v>
          </cell>
        </row>
        <row r="81">
          <cell r="H81" t="str">
            <v>-</v>
          </cell>
          <cell r="R81" t="str">
            <v>IPATINGA</v>
          </cell>
        </row>
        <row r="82">
          <cell r="H82" t="str">
            <v>-</v>
          </cell>
          <cell r="R82" t="str">
            <v>ITABIRA</v>
          </cell>
        </row>
        <row r="83">
          <cell r="H83" t="str">
            <v>-</v>
          </cell>
          <cell r="R83" t="str">
            <v>PASSOS</v>
          </cell>
        </row>
        <row r="84">
          <cell r="H84" t="str">
            <v>-</v>
          </cell>
          <cell r="R84" t="str">
            <v>GOVERNADOR VALADARES</v>
          </cell>
        </row>
        <row r="85">
          <cell r="H85" t="str">
            <v>-</v>
          </cell>
          <cell r="R85" t="str">
            <v>GOVERNADOR VALADARES</v>
          </cell>
        </row>
        <row r="86">
          <cell r="H86" t="str">
            <v>-</v>
          </cell>
          <cell r="R86" t="str">
            <v>MANHUAÇU</v>
          </cell>
        </row>
        <row r="87">
          <cell r="H87" t="str">
            <v>-</v>
          </cell>
          <cell r="R87" t="str">
            <v>ITAÚNA</v>
          </cell>
        </row>
        <row r="88">
          <cell r="H88" t="str">
            <v>-</v>
          </cell>
          <cell r="R88" t="str">
            <v>MANHUAÇU</v>
          </cell>
        </row>
        <row r="89">
          <cell r="H89" t="str">
            <v>-</v>
          </cell>
          <cell r="R89" t="str">
            <v>SÃO JOÃO NEPOMUCENO</v>
          </cell>
        </row>
        <row r="90">
          <cell r="H90" t="str">
            <v>-</v>
          </cell>
          <cell r="R90" t="str">
            <v>GOVERNADOR VALADARES</v>
          </cell>
        </row>
        <row r="91">
          <cell r="H91" t="str">
            <v>-</v>
          </cell>
          <cell r="R91" t="str">
            <v>ALFENAS</v>
          </cell>
        </row>
        <row r="92">
          <cell r="H92" t="str">
            <v>-</v>
          </cell>
          <cell r="R92" t="str">
            <v>GOVERNADOR VALADARES</v>
          </cell>
        </row>
        <row r="93">
          <cell r="H93" t="str">
            <v>-</v>
          </cell>
          <cell r="R93" t="str">
            <v>GOVERNADOR VALADARES</v>
          </cell>
        </row>
        <row r="94">
          <cell r="H94" t="str">
            <v>-</v>
          </cell>
          <cell r="R94" t="str">
            <v>SÃO LOURENÇO</v>
          </cell>
        </row>
        <row r="95">
          <cell r="H95" t="str">
            <v>-</v>
          </cell>
          <cell r="R95" t="str">
            <v>GOVERNADOR VALADARES</v>
          </cell>
        </row>
        <row r="96">
          <cell r="H96" t="str">
            <v>-</v>
          </cell>
          <cell r="R96" t="str">
            <v>GOVERNADOR VALADARES</v>
          </cell>
        </row>
        <row r="97">
          <cell r="H97" t="str">
            <v>-</v>
          </cell>
          <cell r="R97" t="str">
            <v>GOVERNADOR VALADARES</v>
          </cell>
        </row>
        <row r="98">
          <cell r="H98" t="str">
            <v>-</v>
          </cell>
          <cell r="R98" t="str">
            <v>SÃO LOURENÇO</v>
          </cell>
        </row>
        <row r="99">
          <cell r="H99" t="str">
            <v>-</v>
          </cell>
          <cell r="R99" t="str">
            <v>VARGINHA</v>
          </cell>
        </row>
        <row r="100">
          <cell r="H100" t="str">
            <v>-</v>
          </cell>
          <cell r="R100" t="str">
            <v>CORONEL FABRICIANO</v>
          </cell>
        </row>
        <row r="101">
          <cell r="H101" t="str">
            <v>-</v>
          </cell>
          <cell r="R101" t="str">
            <v>MONTES CLAROS</v>
          </cell>
        </row>
        <row r="102">
          <cell r="H102" t="str">
            <v>-</v>
          </cell>
          <cell r="R102" t="str">
            <v>VARGINHA</v>
          </cell>
        </row>
        <row r="103">
          <cell r="H103" t="str">
            <v>-</v>
          </cell>
          <cell r="R103" t="str">
            <v>POUSO ALEGRE</v>
          </cell>
        </row>
        <row r="104">
          <cell r="H104" t="str">
            <v>-</v>
          </cell>
          <cell r="R104" t="str">
            <v>VARGINHA</v>
          </cell>
        </row>
        <row r="105">
          <cell r="H105" t="str">
            <v>-</v>
          </cell>
          <cell r="R105" t="str">
            <v>VARGINHA</v>
          </cell>
        </row>
        <row r="106">
          <cell r="H106" t="str">
            <v>-</v>
          </cell>
          <cell r="R106" t="str">
            <v>IPATINGA</v>
          </cell>
        </row>
        <row r="107">
          <cell r="H107" t="str">
            <v>-</v>
          </cell>
          <cell r="R107" t="str">
            <v>GOVERNADOR VALADARES</v>
          </cell>
        </row>
        <row r="108">
          <cell r="H108" t="str">
            <v>-</v>
          </cell>
          <cell r="R108" t="str">
            <v>ANDRADAS</v>
          </cell>
        </row>
        <row r="109">
          <cell r="H109" t="str">
            <v>-</v>
          </cell>
          <cell r="R109" t="str">
            <v>OURO FINO</v>
          </cell>
        </row>
        <row r="110">
          <cell r="H110" t="str">
            <v>-</v>
          </cell>
          <cell r="R110" t="str">
            <v>VARGINHA</v>
          </cell>
        </row>
        <row r="111">
          <cell r="H111" t="str">
            <v>-</v>
          </cell>
          <cell r="R111" t="str">
            <v>IPATINGA</v>
          </cell>
        </row>
        <row r="112">
          <cell r="H112" t="str">
            <v>-</v>
          </cell>
          <cell r="R112" t="str">
            <v>IPATINGA</v>
          </cell>
        </row>
        <row r="113">
          <cell r="H113" t="str">
            <v>-</v>
          </cell>
          <cell r="R113" t="str">
            <v>GOVERNADOR VALADARES</v>
          </cell>
        </row>
        <row r="114">
          <cell r="H114" t="str">
            <v>-</v>
          </cell>
          <cell r="R114" t="str">
            <v>PASSOS</v>
          </cell>
        </row>
        <row r="115">
          <cell r="H115" t="str">
            <v>-</v>
          </cell>
          <cell r="R115" t="str">
            <v>SANTA RITA DO SAPUCAÍ</v>
          </cell>
        </row>
        <row r="116">
          <cell r="H116" t="str">
            <v>-</v>
          </cell>
          <cell r="R116" t="str">
            <v>MONTES CLAROS</v>
          </cell>
        </row>
        <row r="117">
          <cell r="H117" t="str">
            <v>-</v>
          </cell>
          <cell r="R117" t="str">
            <v>MONTES CLAROS</v>
          </cell>
        </row>
        <row r="118">
          <cell r="H118" t="str">
            <v>-</v>
          </cell>
          <cell r="R118" t="str">
            <v>VARGINHA</v>
          </cell>
        </row>
        <row r="119">
          <cell r="H119" t="str">
            <v>-</v>
          </cell>
          <cell r="R119" t="str">
            <v>MONTES CLAROS</v>
          </cell>
        </row>
        <row r="120">
          <cell r="H120" t="str">
            <v>-</v>
          </cell>
          <cell r="R120" t="str">
            <v>SÃO SEBASTIÃO DO PARAÍSO</v>
          </cell>
        </row>
        <row r="121">
          <cell r="H121" t="str">
            <v>-</v>
          </cell>
          <cell r="R121" t="str">
            <v>CORONEL FABRICIANO</v>
          </cell>
        </row>
        <row r="122">
          <cell r="H122" t="str">
            <v>-</v>
          </cell>
          <cell r="R122" t="str">
            <v>PIUMHI</v>
          </cell>
        </row>
        <row r="123">
          <cell r="H123" t="str">
            <v>-</v>
          </cell>
          <cell r="R123" t="str">
            <v>FORMIGA</v>
          </cell>
        </row>
        <row r="124">
          <cell r="H124" t="str">
            <v>-</v>
          </cell>
          <cell r="R124" t="str">
            <v>MONTES CLAROS</v>
          </cell>
        </row>
        <row r="125">
          <cell r="H125" t="str">
            <v>-</v>
          </cell>
          <cell r="R125" t="str">
            <v>POUSO ALEGRE</v>
          </cell>
        </row>
        <row r="126">
          <cell r="H126" t="str">
            <v>-</v>
          </cell>
          <cell r="R126" t="str">
            <v>POÇOS DE CALDAS</v>
          </cell>
        </row>
        <row r="127">
          <cell r="H127" t="str">
            <v>-</v>
          </cell>
          <cell r="R127" t="str">
            <v>SÃO LOURENÇO</v>
          </cell>
        </row>
        <row r="128">
          <cell r="H128" t="str">
            <v>-</v>
          </cell>
          <cell r="R128" t="str">
            <v>VARGINHA</v>
          </cell>
        </row>
        <row r="129">
          <cell r="H129" t="str">
            <v>-</v>
          </cell>
          <cell r="R129" t="str">
            <v>GUAXUPÉ</v>
          </cell>
        </row>
        <row r="130">
          <cell r="H130" t="str">
            <v>-</v>
          </cell>
          <cell r="R130" t="str">
            <v>GUAXUPÉ</v>
          </cell>
        </row>
        <row r="131">
          <cell r="H131" t="str">
            <v>-</v>
          </cell>
          <cell r="R131" t="str">
            <v>DIVINÓPOLIS</v>
          </cell>
        </row>
        <row r="132">
          <cell r="H132" t="str">
            <v>-</v>
          </cell>
          <cell r="R132" t="str">
            <v>CARMO DO RIO CLARO</v>
          </cell>
        </row>
        <row r="133">
          <cell r="H133" t="str">
            <v>-</v>
          </cell>
          <cell r="R133" t="str">
            <v>ANDRADAS</v>
          </cell>
        </row>
        <row r="134">
          <cell r="H134" t="str">
            <v>-</v>
          </cell>
          <cell r="R134" t="str">
            <v>VARGINHA</v>
          </cell>
        </row>
        <row r="135">
          <cell r="H135" t="str">
            <v>-</v>
          </cell>
          <cell r="R135" t="str">
            <v>VARGINHA</v>
          </cell>
        </row>
        <row r="136">
          <cell r="H136" t="str">
            <v>-</v>
          </cell>
          <cell r="R136" t="str">
            <v>FORMIGA</v>
          </cell>
        </row>
        <row r="137">
          <cell r="H137" t="str">
            <v>-</v>
          </cell>
          <cell r="R137" t="str">
            <v>RIBEIRÃO DAS NEVES</v>
          </cell>
        </row>
        <row r="138">
          <cell r="H138" t="str">
            <v>-</v>
          </cell>
          <cell r="R138" t="str">
            <v>UBERLANDIA</v>
          </cell>
        </row>
        <row r="139">
          <cell r="H139" t="str">
            <v>-</v>
          </cell>
          <cell r="R139" t="str">
            <v>PARA DE MINAS</v>
          </cell>
        </row>
        <row r="140">
          <cell r="H140" t="str">
            <v>-</v>
          </cell>
          <cell r="R140" t="str">
            <v>MONTES CLAROS</v>
          </cell>
        </row>
        <row r="141">
          <cell r="H141" t="str">
            <v>-</v>
          </cell>
          <cell r="R141" t="str">
            <v>LAGOA DA PRATA</v>
          </cell>
        </row>
        <row r="142">
          <cell r="H142" t="str">
            <v>-</v>
          </cell>
          <cell r="R142" t="str">
            <v>POUSO ALEGRE</v>
          </cell>
        </row>
        <row r="143">
          <cell r="H143" t="str">
            <v>-</v>
          </cell>
          <cell r="R143" t="str">
            <v>PERDÕES</v>
          </cell>
        </row>
        <row r="144">
          <cell r="H144" t="str">
            <v>-</v>
          </cell>
          <cell r="R144" t="str">
            <v>JACUTINGA</v>
          </cell>
        </row>
        <row r="145">
          <cell r="H145" t="str">
            <v>-</v>
          </cell>
          <cell r="R145" t="str">
            <v>LEOPOLDINA</v>
          </cell>
        </row>
        <row r="146">
          <cell r="H146" t="str">
            <v>-</v>
          </cell>
          <cell r="R146" t="str">
            <v>VIÇOSA</v>
          </cell>
        </row>
        <row r="147">
          <cell r="H147" t="str">
            <v>-</v>
          </cell>
          <cell r="R147" t="str">
            <v>ITABIRA</v>
          </cell>
        </row>
        <row r="148">
          <cell r="H148" t="str">
            <v>-</v>
          </cell>
          <cell r="R148" t="str">
            <v>SÃO SEBASTIÃO DO PARAÍSO</v>
          </cell>
        </row>
        <row r="149">
          <cell r="H149" t="str">
            <v>-</v>
          </cell>
          <cell r="R149" t="str">
            <v>EXTREMA</v>
          </cell>
        </row>
        <row r="150">
          <cell r="H150" t="str">
            <v>-</v>
          </cell>
          <cell r="R150" t="str">
            <v>GUARACIABA</v>
          </cell>
        </row>
        <row r="151">
          <cell r="H151" t="str">
            <v>-</v>
          </cell>
          <cell r="R151" t="str">
            <v>BELO HORIZONTE</v>
          </cell>
        </row>
        <row r="152">
          <cell r="H152" t="str">
            <v>-</v>
          </cell>
          <cell r="R152" t="str">
            <v>ANDRADAS</v>
          </cell>
        </row>
        <row r="153">
          <cell r="H153" t="str">
            <v>-</v>
          </cell>
          <cell r="R153" t="str">
            <v>LAVRAS</v>
          </cell>
        </row>
        <row r="154">
          <cell r="H154" t="str">
            <v>-</v>
          </cell>
          <cell r="R154" t="str">
            <v>IPATINGA</v>
          </cell>
        </row>
        <row r="155">
          <cell r="H155" t="str">
            <v>-</v>
          </cell>
          <cell r="R155" t="str">
            <v>PASSOS</v>
          </cell>
        </row>
        <row r="156">
          <cell r="H156" t="str">
            <v>-</v>
          </cell>
          <cell r="R156" t="str">
            <v>SÃO LOURENÇO</v>
          </cell>
        </row>
        <row r="157">
          <cell r="H157" t="str">
            <v>-</v>
          </cell>
          <cell r="R157" t="str">
            <v>MACHADO</v>
          </cell>
        </row>
        <row r="158">
          <cell r="H158" t="str">
            <v>-</v>
          </cell>
          <cell r="R158" t="str">
            <v>VARGINHA</v>
          </cell>
        </row>
        <row r="159">
          <cell r="H159" t="str">
            <v>-</v>
          </cell>
          <cell r="R159" t="str">
            <v>LAGOA DA PRATA</v>
          </cell>
        </row>
        <row r="160">
          <cell r="H160" t="str">
            <v>-</v>
          </cell>
          <cell r="R160" t="str">
            <v>LAVRAS</v>
          </cell>
        </row>
        <row r="161">
          <cell r="H161" t="str">
            <v>-</v>
          </cell>
          <cell r="R161" t="str">
            <v>MONTES CLAROS</v>
          </cell>
        </row>
        <row r="162">
          <cell r="H162" t="str">
            <v>-</v>
          </cell>
          <cell r="R162" t="str">
            <v>POUSO ALEGRE</v>
          </cell>
        </row>
        <row r="163">
          <cell r="H163" t="str">
            <v>-</v>
          </cell>
          <cell r="R163" t="str">
            <v>POÇOS DE CALDAS</v>
          </cell>
        </row>
        <row r="164">
          <cell r="H164" t="str">
            <v>-</v>
          </cell>
          <cell r="R164" t="str">
            <v>SANTA RITA DO SAPUCAÍ</v>
          </cell>
        </row>
        <row r="165">
          <cell r="H165" t="str">
            <v>-</v>
          </cell>
          <cell r="R165" t="str">
            <v>MONTES CLAROS</v>
          </cell>
        </row>
        <row r="166">
          <cell r="H166" t="str">
            <v>-</v>
          </cell>
          <cell r="R166" t="str">
            <v>PERDIGÃO</v>
          </cell>
        </row>
        <row r="167">
          <cell r="H167" t="str">
            <v>-</v>
          </cell>
          <cell r="R167" t="str">
            <v>SÃO LOURENÇO</v>
          </cell>
        </row>
        <row r="168">
          <cell r="H168" t="str">
            <v>-</v>
          </cell>
          <cell r="R168" t="str">
            <v>SÃO LOURENÇO</v>
          </cell>
        </row>
        <row r="169">
          <cell r="H169" t="str">
            <v>-</v>
          </cell>
          <cell r="R169" t="str">
            <v>MANHUAÇU</v>
          </cell>
        </row>
        <row r="170">
          <cell r="H170" t="str">
            <v>-</v>
          </cell>
          <cell r="R170" t="str">
            <v>VARGINHA</v>
          </cell>
        </row>
        <row r="171">
          <cell r="H171" t="str">
            <v>-</v>
          </cell>
          <cell r="R171" t="str">
            <v>POUSO ALEGRE</v>
          </cell>
        </row>
        <row r="172">
          <cell r="H172" t="str">
            <v>-</v>
          </cell>
          <cell r="R172" t="str">
            <v>SÃO LOURENÇO</v>
          </cell>
        </row>
        <row r="173">
          <cell r="H173" t="str">
            <v>-</v>
          </cell>
          <cell r="R173" t="str">
            <v>CORONEL FABRICIANO</v>
          </cell>
        </row>
        <row r="174">
          <cell r="H174" t="str">
            <v>-</v>
          </cell>
          <cell r="R174" t="str">
            <v>PIUMHI</v>
          </cell>
        </row>
        <row r="175">
          <cell r="H175" t="str">
            <v>-</v>
          </cell>
          <cell r="R175" t="str">
            <v>POÇOS DE CALDAS</v>
          </cell>
        </row>
        <row r="176">
          <cell r="H176" t="str">
            <v>-</v>
          </cell>
          <cell r="R176" t="str">
            <v>TIMÓTEO</v>
          </cell>
        </row>
        <row r="177">
          <cell r="H177" t="str">
            <v>-</v>
          </cell>
          <cell r="R177" t="str">
            <v>AIMORÉS</v>
          </cell>
        </row>
        <row r="178">
          <cell r="H178" t="str">
            <v>-</v>
          </cell>
          <cell r="R178" t="str">
            <v>ALFENAS</v>
          </cell>
        </row>
        <row r="179">
          <cell r="H179" t="str">
            <v>-</v>
          </cell>
          <cell r="R179" t="str">
            <v>IPATINGA</v>
          </cell>
        </row>
        <row r="180">
          <cell r="H180" t="str">
            <v>-</v>
          </cell>
          <cell r="R180" t="str">
            <v>BELO HORIZONTE</v>
          </cell>
        </row>
        <row r="181">
          <cell r="H181" t="str">
            <v>-</v>
          </cell>
          <cell r="R181" t="str">
            <v>VARGINHA</v>
          </cell>
        </row>
        <row r="182">
          <cell r="H182" t="str">
            <v>-</v>
          </cell>
          <cell r="R182" t="str">
            <v>CONTAGEM</v>
          </cell>
        </row>
        <row r="183">
          <cell r="H183" t="str">
            <v>-</v>
          </cell>
          <cell r="R183" t="str">
            <v>NOVO CRUZEIRO</v>
          </cell>
        </row>
        <row r="184">
          <cell r="H184" t="str">
            <v>-</v>
          </cell>
          <cell r="R184" t="str">
            <v>BELO HORIZONTE</v>
          </cell>
        </row>
        <row r="185">
          <cell r="H185" t="str">
            <v>-</v>
          </cell>
          <cell r="R185" t="str">
            <v>CATAGUASES</v>
          </cell>
        </row>
        <row r="186">
          <cell r="H186" t="str">
            <v>-</v>
          </cell>
          <cell r="R186" t="str">
            <v>CONTAGEM</v>
          </cell>
        </row>
        <row r="187">
          <cell r="H187" t="str">
            <v>-</v>
          </cell>
          <cell r="R187" t="str">
            <v>EXTREMA</v>
          </cell>
        </row>
        <row r="188">
          <cell r="H188" t="str">
            <v>-</v>
          </cell>
          <cell r="R188" t="str">
            <v>POUSO ALEGRE</v>
          </cell>
        </row>
        <row r="189">
          <cell r="H189" t="str">
            <v>-</v>
          </cell>
          <cell r="R189" t="str">
            <v>BELO HORIZONTE</v>
          </cell>
        </row>
        <row r="190">
          <cell r="H190" t="str">
            <v>-</v>
          </cell>
          <cell r="R190" t="str">
            <v>CONTAGEM</v>
          </cell>
        </row>
        <row r="191">
          <cell r="H191" t="str">
            <v>-</v>
          </cell>
          <cell r="R191" t="str">
            <v>BELO HORIZONTE</v>
          </cell>
        </row>
        <row r="192">
          <cell r="H192" t="str">
            <v>-</v>
          </cell>
          <cell r="R192" t="str">
            <v>CORINTO</v>
          </cell>
        </row>
        <row r="193">
          <cell r="H193" t="str">
            <v>-</v>
          </cell>
          <cell r="R193" t="str">
            <v>SÃO GOTARDO</v>
          </cell>
        </row>
        <row r="194">
          <cell r="H194" t="str">
            <v>-</v>
          </cell>
          <cell r="R194" t="str">
            <v>CAMANDUCAIA</v>
          </cell>
        </row>
        <row r="195">
          <cell r="H195" t="str">
            <v>-</v>
          </cell>
          <cell r="R195" t="str">
            <v>IPATINGA</v>
          </cell>
        </row>
        <row r="196">
          <cell r="H196" t="str">
            <v>-</v>
          </cell>
          <cell r="R196" t="str">
            <v>CONTAGEM</v>
          </cell>
        </row>
        <row r="197">
          <cell r="H197" t="str">
            <v>-</v>
          </cell>
          <cell r="R197" t="str">
            <v>BELO HORIZONTE</v>
          </cell>
        </row>
        <row r="198">
          <cell r="H198" t="str">
            <v>-</v>
          </cell>
          <cell r="R198" t="str">
            <v>BELO HORIZONTE</v>
          </cell>
        </row>
        <row r="199">
          <cell r="H199" t="str">
            <v>-</v>
          </cell>
          <cell r="R199" t="str">
            <v>BELO HORIZONTE</v>
          </cell>
        </row>
        <row r="200">
          <cell r="H200" t="str">
            <v>-</v>
          </cell>
          <cell r="R200" t="str">
            <v>BELO HORIZONTE</v>
          </cell>
        </row>
        <row r="201">
          <cell r="H201" t="str">
            <v>-</v>
          </cell>
          <cell r="R201" t="str">
            <v>CAMPO BELO</v>
          </cell>
        </row>
        <row r="202">
          <cell r="H202" t="str">
            <v>-</v>
          </cell>
          <cell r="R202" t="str">
            <v>MANHUAÇU</v>
          </cell>
        </row>
        <row r="203">
          <cell r="H203" t="str">
            <v>-</v>
          </cell>
          <cell r="R203" t="str">
            <v>CARATINGA</v>
          </cell>
        </row>
        <row r="204">
          <cell r="H204" t="str">
            <v>-</v>
          </cell>
          <cell r="R204" t="str">
            <v>BELO HORIZONTE</v>
          </cell>
        </row>
        <row r="205">
          <cell r="H205" t="str">
            <v>-</v>
          </cell>
          <cell r="R205" t="str">
            <v>POUSO ALEGRE</v>
          </cell>
        </row>
        <row r="206">
          <cell r="H206" t="str">
            <v>-</v>
          </cell>
          <cell r="R206" t="str">
            <v>ALFENAS</v>
          </cell>
        </row>
        <row r="207">
          <cell r="H207" t="str">
            <v>-</v>
          </cell>
          <cell r="R207" t="str">
            <v>BELO HORIZONTE</v>
          </cell>
        </row>
        <row r="208">
          <cell r="H208" t="str">
            <v>-</v>
          </cell>
          <cell r="R208" t="str">
            <v>SÃO LOURENÇO</v>
          </cell>
        </row>
        <row r="209">
          <cell r="H209" t="str">
            <v>-</v>
          </cell>
          <cell r="R209" t="str">
            <v>GOVERNADOR VALADARES</v>
          </cell>
        </row>
        <row r="210">
          <cell r="H210" t="str">
            <v>-</v>
          </cell>
          <cell r="R210" t="str">
            <v>BARBACENA</v>
          </cell>
        </row>
        <row r="211">
          <cell r="H211" t="str">
            <v>-</v>
          </cell>
          <cell r="R211" t="str">
            <v>BELO HORIZONTE</v>
          </cell>
        </row>
        <row r="212">
          <cell r="H212" t="str">
            <v>-</v>
          </cell>
          <cell r="R212" t="str">
            <v>ITAJUBÁ</v>
          </cell>
        </row>
        <row r="213">
          <cell r="H213" t="str">
            <v>-</v>
          </cell>
          <cell r="R213" t="str">
            <v>VIÇOSA</v>
          </cell>
        </row>
        <row r="214">
          <cell r="H214" t="str">
            <v>-</v>
          </cell>
          <cell r="R214" t="str">
            <v>BELO HORIZONTE</v>
          </cell>
        </row>
        <row r="215">
          <cell r="H215" t="str">
            <v>-</v>
          </cell>
          <cell r="R215" t="str">
            <v>BELO HORIZONTE</v>
          </cell>
        </row>
        <row r="216">
          <cell r="H216" t="str">
            <v>-</v>
          </cell>
          <cell r="R216" t="str">
            <v>PONTE NOVA</v>
          </cell>
        </row>
        <row r="217">
          <cell r="H217" t="str">
            <v>-</v>
          </cell>
          <cell r="R217" t="str">
            <v>UBÁ</v>
          </cell>
        </row>
        <row r="218">
          <cell r="H218" t="str">
            <v>-</v>
          </cell>
          <cell r="R218" t="str">
            <v>BARBACENA</v>
          </cell>
        </row>
        <row r="219">
          <cell r="H219" t="str">
            <v>-</v>
          </cell>
          <cell r="R219" t="str">
            <v>ALFENAS</v>
          </cell>
        </row>
        <row r="220">
          <cell r="H220" t="str">
            <v>-</v>
          </cell>
          <cell r="R220" t="str">
            <v>ITAJUBÁ</v>
          </cell>
        </row>
        <row r="221">
          <cell r="H221" t="str">
            <v>-</v>
          </cell>
          <cell r="R221" t="str">
            <v>ITABIRA</v>
          </cell>
        </row>
        <row r="222">
          <cell r="H222" t="str">
            <v>-</v>
          </cell>
          <cell r="R222" t="str">
            <v>CATAGUASES</v>
          </cell>
        </row>
        <row r="223">
          <cell r="H223" t="str">
            <v>-</v>
          </cell>
          <cell r="R223" t="str">
            <v>TRÊS CORAÇÕES</v>
          </cell>
        </row>
        <row r="224">
          <cell r="H224" t="str">
            <v>-</v>
          </cell>
          <cell r="R224" t="str">
            <v>ITAJUBÁ</v>
          </cell>
        </row>
        <row r="225">
          <cell r="H225" t="str">
            <v>-</v>
          </cell>
          <cell r="R225" t="str">
            <v>POUSO ALEGRE</v>
          </cell>
        </row>
        <row r="226">
          <cell r="H226" t="str">
            <v>-</v>
          </cell>
          <cell r="R226" t="str">
            <v>MURIAÉ</v>
          </cell>
        </row>
        <row r="227">
          <cell r="H227" t="str">
            <v>-</v>
          </cell>
          <cell r="R227" t="str">
            <v>PIRAPETINGA</v>
          </cell>
        </row>
        <row r="228">
          <cell r="H228" t="str">
            <v>-</v>
          </cell>
          <cell r="R228" t="str">
            <v>POÇOS DE CALDAS</v>
          </cell>
        </row>
        <row r="229">
          <cell r="H229" t="str">
            <v>-</v>
          </cell>
          <cell r="R229" t="str">
            <v>VIÇOSA</v>
          </cell>
        </row>
        <row r="230">
          <cell r="H230" t="str">
            <v>-</v>
          </cell>
          <cell r="R230" t="str">
            <v>BELO HORIZONTE</v>
          </cell>
        </row>
        <row r="231">
          <cell r="H231" t="str">
            <v>-</v>
          </cell>
          <cell r="R231" t="str">
            <v>VIÇOSA</v>
          </cell>
        </row>
        <row r="232">
          <cell r="H232" t="str">
            <v>-</v>
          </cell>
          <cell r="R232" t="str">
            <v>SANTA RITA DO SAPUCAÍ</v>
          </cell>
        </row>
        <row r="233">
          <cell r="H233" t="str">
            <v>-</v>
          </cell>
          <cell r="R233" t="str">
            <v>BELO HORIZONTE</v>
          </cell>
        </row>
        <row r="234">
          <cell r="H234" t="str">
            <v>-</v>
          </cell>
          <cell r="R234" t="str">
            <v>TEÓFILO OTONI</v>
          </cell>
        </row>
        <row r="235">
          <cell r="H235" t="str">
            <v>-</v>
          </cell>
          <cell r="R235" t="str">
            <v>TRÊS PONTAS</v>
          </cell>
        </row>
        <row r="236">
          <cell r="H236" t="str">
            <v>-</v>
          </cell>
          <cell r="R236" t="str">
            <v>LAVRAS</v>
          </cell>
        </row>
        <row r="237">
          <cell r="H237" t="str">
            <v>-</v>
          </cell>
          <cell r="R237" t="str">
            <v>CONTAGEM</v>
          </cell>
        </row>
        <row r="238">
          <cell r="H238" t="str">
            <v>-</v>
          </cell>
          <cell r="R238" t="str">
            <v>JUIZ DE FORA</v>
          </cell>
        </row>
        <row r="239">
          <cell r="H239" t="str">
            <v>-</v>
          </cell>
          <cell r="R239" t="str">
            <v>BELO HORIZONTE</v>
          </cell>
        </row>
        <row r="240">
          <cell r="H240" t="str">
            <v>-</v>
          </cell>
          <cell r="R240" t="str">
            <v>CONTAGEM</v>
          </cell>
        </row>
        <row r="241">
          <cell r="H241" t="str">
            <v>-</v>
          </cell>
          <cell r="R241" t="str">
            <v>MACHADO</v>
          </cell>
        </row>
        <row r="242">
          <cell r="H242" t="str">
            <v>-</v>
          </cell>
          <cell r="R242" t="str">
            <v>CRUZÍLIA</v>
          </cell>
        </row>
        <row r="243">
          <cell r="H243" t="str">
            <v>-</v>
          </cell>
          <cell r="R243" t="str">
            <v>MARIANA</v>
          </cell>
        </row>
        <row r="244">
          <cell r="H244" t="str">
            <v>-</v>
          </cell>
          <cell r="R244" t="str">
            <v>NOVA SERRANA</v>
          </cell>
        </row>
        <row r="245">
          <cell r="H245" t="str">
            <v>-</v>
          </cell>
          <cell r="R245" t="str">
            <v>FRUTAL</v>
          </cell>
        </row>
        <row r="246">
          <cell r="H246" t="str">
            <v>-</v>
          </cell>
          <cell r="R246" t="str">
            <v>TRÊS PONTAS</v>
          </cell>
        </row>
        <row r="247">
          <cell r="H247" t="str">
            <v>-</v>
          </cell>
          <cell r="R247" t="str">
            <v>BELO HORIZONTE</v>
          </cell>
        </row>
        <row r="248">
          <cell r="H248" t="str">
            <v>-</v>
          </cell>
          <cell r="R248" t="str">
            <v>BELO HORIZONTE</v>
          </cell>
        </row>
        <row r="249">
          <cell r="H249" t="str">
            <v>-</v>
          </cell>
          <cell r="R249" t="str">
            <v>BELO HORIZONTE</v>
          </cell>
        </row>
        <row r="250">
          <cell r="H250" t="str">
            <v>-</v>
          </cell>
          <cell r="R250" t="str">
            <v>MATEUS LEME</v>
          </cell>
        </row>
        <row r="251">
          <cell r="H251" t="str">
            <v>-</v>
          </cell>
          <cell r="R251" t="str">
            <v>JACUTINGA</v>
          </cell>
        </row>
        <row r="252">
          <cell r="H252" t="str">
            <v>-</v>
          </cell>
          <cell r="R252" t="str">
            <v>CONTAGEM</v>
          </cell>
        </row>
        <row r="253">
          <cell r="H253" t="str">
            <v>-</v>
          </cell>
          <cell r="R253" t="str">
            <v>SANTA LUZIA</v>
          </cell>
        </row>
        <row r="254">
          <cell r="H254" t="str">
            <v>-</v>
          </cell>
          <cell r="R254" t="str">
            <v>BELO HORIZONTE</v>
          </cell>
        </row>
        <row r="255">
          <cell r="H255" t="str">
            <v>-</v>
          </cell>
          <cell r="R255" t="str">
            <v>AIMORÉS</v>
          </cell>
        </row>
        <row r="256">
          <cell r="H256" t="str">
            <v>-</v>
          </cell>
          <cell r="R256" t="str">
            <v>MONTES CLAROS</v>
          </cell>
        </row>
        <row r="257">
          <cell r="H257" t="str">
            <v>-</v>
          </cell>
          <cell r="R257" t="str">
            <v>BETIM</v>
          </cell>
        </row>
        <row r="258">
          <cell r="H258" t="str">
            <v>-</v>
          </cell>
          <cell r="R258" t="str">
            <v>SANTA LUZIA</v>
          </cell>
        </row>
        <row r="259">
          <cell r="H259" t="str">
            <v>-</v>
          </cell>
          <cell r="R259" t="str">
            <v>BELO HORIZONTE</v>
          </cell>
        </row>
        <row r="260">
          <cell r="H260" t="str">
            <v>-</v>
          </cell>
          <cell r="R260" t="str">
            <v>GOVERNADOR VALADARES</v>
          </cell>
        </row>
        <row r="261">
          <cell r="H261" t="str">
            <v>-</v>
          </cell>
          <cell r="R261" t="str">
            <v>POÇOS DE CALDAS</v>
          </cell>
        </row>
        <row r="262">
          <cell r="H262" t="str">
            <v>-</v>
          </cell>
          <cell r="R262" t="str">
            <v>LAGOA SANTA</v>
          </cell>
        </row>
        <row r="263">
          <cell r="H263" t="str">
            <v>-</v>
          </cell>
          <cell r="R263" t="str">
            <v>BELO HORIZONTE</v>
          </cell>
        </row>
        <row r="264">
          <cell r="H264" t="str">
            <v>-</v>
          </cell>
          <cell r="R264" t="str">
            <v>UBERLÂNDIA</v>
          </cell>
        </row>
        <row r="265">
          <cell r="H265" t="str">
            <v>-</v>
          </cell>
          <cell r="R265" t="str">
            <v>BELO HORIZONTE</v>
          </cell>
        </row>
        <row r="266">
          <cell r="H266" t="str">
            <v>-</v>
          </cell>
          <cell r="R266" t="str">
            <v>BELO HORIZONTE</v>
          </cell>
        </row>
        <row r="267">
          <cell r="H267" t="str">
            <v>-</v>
          </cell>
          <cell r="R267" t="str">
            <v>BETIM</v>
          </cell>
        </row>
        <row r="268">
          <cell r="H268" t="str">
            <v>-</v>
          </cell>
          <cell r="R268" t="str">
            <v>BELO HORIZONTE</v>
          </cell>
        </row>
        <row r="269">
          <cell r="H269" t="str">
            <v>-</v>
          </cell>
          <cell r="R269" t="str">
            <v>BELO HORIZONTE</v>
          </cell>
        </row>
        <row r="270">
          <cell r="H270" t="str">
            <v>-</v>
          </cell>
          <cell r="R270" t="str">
            <v>BELO HORIZONTE</v>
          </cell>
        </row>
        <row r="271">
          <cell r="H271" t="str">
            <v>-</v>
          </cell>
          <cell r="R271" t="str">
            <v>MATOZINHOS</v>
          </cell>
        </row>
        <row r="272">
          <cell r="H272" t="str">
            <v>-</v>
          </cell>
          <cell r="R272" t="str">
            <v>RIBEIRÃO DAS NEVES</v>
          </cell>
        </row>
        <row r="273">
          <cell r="H273" t="str">
            <v>-</v>
          </cell>
          <cell r="R273" t="str">
            <v>IPATINGA</v>
          </cell>
        </row>
        <row r="274">
          <cell r="H274" t="str">
            <v>-</v>
          </cell>
          <cell r="R274" t="str">
            <v>PASSOS</v>
          </cell>
        </row>
        <row r="275">
          <cell r="H275" t="str">
            <v>-</v>
          </cell>
          <cell r="R275" t="str">
            <v>IPATINGA</v>
          </cell>
        </row>
        <row r="276">
          <cell r="H276" t="str">
            <v>-</v>
          </cell>
          <cell r="R276" t="str">
            <v>SANTOS DUMONT</v>
          </cell>
        </row>
        <row r="277">
          <cell r="H277" t="str">
            <v>-</v>
          </cell>
          <cell r="R277" t="str">
            <v>MONTES CLAROS</v>
          </cell>
        </row>
        <row r="278">
          <cell r="H278" t="str">
            <v>-</v>
          </cell>
          <cell r="R278" t="str">
            <v>IPATINGA</v>
          </cell>
        </row>
        <row r="279">
          <cell r="H279" t="str">
            <v>-</v>
          </cell>
          <cell r="R279" t="str">
            <v>SÃO SEBASTIÃO DO PARAÍSO</v>
          </cell>
        </row>
        <row r="280">
          <cell r="H280" t="str">
            <v>-</v>
          </cell>
          <cell r="R280" t="str">
            <v>IPATINGA</v>
          </cell>
        </row>
        <row r="281">
          <cell r="H281" t="str">
            <v>-</v>
          </cell>
          <cell r="R281" t="str">
            <v>BELO HORIZONTE</v>
          </cell>
        </row>
        <row r="282">
          <cell r="H282" t="str">
            <v>-</v>
          </cell>
          <cell r="R282" t="str">
            <v>JEQUITAÍ</v>
          </cell>
        </row>
        <row r="283">
          <cell r="H283" t="str">
            <v>-</v>
          </cell>
          <cell r="R283" t="str">
            <v>IPATINGA</v>
          </cell>
        </row>
        <row r="284">
          <cell r="H284" t="str">
            <v>-</v>
          </cell>
          <cell r="R284" t="str">
            <v>CONGONHAS</v>
          </cell>
        </row>
        <row r="285">
          <cell r="H285" t="str">
            <v>-</v>
          </cell>
          <cell r="R285" t="str">
            <v>BELO HORIZONTE</v>
          </cell>
        </row>
        <row r="286">
          <cell r="H286" t="str">
            <v>-</v>
          </cell>
          <cell r="R286" t="str">
            <v>BELO HORIZONTE</v>
          </cell>
        </row>
        <row r="287">
          <cell r="H287" t="str">
            <v>-</v>
          </cell>
          <cell r="R287" t="str">
            <v>BELO HORIZONTE</v>
          </cell>
        </row>
        <row r="288">
          <cell r="H288" t="str">
            <v>-</v>
          </cell>
          <cell r="R288" t="str">
            <v>BELO HORIZONTE</v>
          </cell>
        </row>
        <row r="289">
          <cell r="H289" t="str">
            <v>-</v>
          </cell>
          <cell r="R289" t="str">
            <v>BELO HORIZONTE</v>
          </cell>
        </row>
        <row r="290">
          <cell r="H290" t="str">
            <v>-</v>
          </cell>
          <cell r="R290" t="str">
            <v>BELO HORIZONTE</v>
          </cell>
        </row>
        <row r="291">
          <cell r="H291" t="str">
            <v>-</v>
          </cell>
          <cell r="R291" t="str">
            <v>BELO HORIZONTE</v>
          </cell>
        </row>
        <row r="292">
          <cell r="H292" t="str">
            <v>-</v>
          </cell>
          <cell r="R292" t="str">
            <v>UBERABA</v>
          </cell>
        </row>
        <row r="293">
          <cell r="H293" t="str">
            <v>-</v>
          </cell>
          <cell r="R293" t="str">
            <v>UBERLÂNDIA</v>
          </cell>
        </row>
        <row r="294">
          <cell r="H294" t="str">
            <v>-</v>
          </cell>
          <cell r="R294" t="str">
            <v>UBERLÂNDIA</v>
          </cell>
        </row>
        <row r="295">
          <cell r="H295" t="str">
            <v>-</v>
          </cell>
          <cell r="R295" t="str">
            <v>CONGONHAL</v>
          </cell>
        </row>
        <row r="296">
          <cell r="H296" t="str">
            <v>-</v>
          </cell>
          <cell r="R296" t="str">
            <v>MONTES CLAROS</v>
          </cell>
        </row>
        <row r="297">
          <cell r="H297" t="str">
            <v>-</v>
          </cell>
          <cell r="R297" t="str">
            <v>UBERABA</v>
          </cell>
        </row>
        <row r="298">
          <cell r="H298" t="str">
            <v>-</v>
          </cell>
          <cell r="R298" t="str">
            <v>UBERLÂNDIA</v>
          </cell>
        </row>
        <row r="299">
          <cell r="H299" t="str">
            <v>-</v>
          </cell>
          <cell r="R299" t="str">
            <v>UBERLÂNDIA</v>
          </cell>
        </row>
        <row r="300">
          <cell r="H300" t="str">
            <v>-</v>
          </cell>
          <cell r="R300" t="str">
            <v>PONTE NOVA</v>
          </cell>
        </row>
        <row r="301">
          <cell r="H301" t="str">
            <v>-</v>
          </cell>
          <cell r="R301" t="str">
            <v>DIVINÓPOLIS</v>
          </cell>
        </row>
        <row r="302">
          <cell r="H302" t="str">
            <v>-</v>
          </cell>
          <cell r="R302" t="str">
            <v>IPATINGA</v>
          </cell>
        </row>
        <row r="303">
          <cell r="H303" t="str">
            <v>-</v>
          </cell>
          <cell r="R303" t="str">
            <v>SANTA RITA DO SAPUCAÍ</v>
          </cell>
        </row>
        <row r="304">
          <cell r="H304" t="str">
            <v>-</v>
          </cell>
          <cell r="R304" t="str">
            <v>UBERLÂNDIA</v>
          </cell>
        </row>
        <row r="305">
          <cell r="H305" t="str">
            <v>-</v>
          </cell>
          <cell r="R305" t="str">
            <v>MONTES CLAROS</v>
          </cell>
        </row>
        <row r="306">
          <cell r="H306" t="str">
            <v>-</v>
          </cell>
          <cell r="R306" t="str">
            <v>BELO HORIZONTE</v>
          </cell>
        </row>
        <row r="307">
          <cell r="H307" t="str">
            <v>-</v>
          </cell>
          <cell r="R307" t="str">
            <v>UBERLÂNDIA</v>
          </cell>
        </row>
        <row r="308">
          <cell r="H308" t="str">
            <v>-</v>
          </cell>
          <cell r="R308" t="str">
            <v>BELO HORIZONTE</v>
          </cell>
        </row>
        <row r="309">
          <cell r="H309" t="str">
            <v>-</v>
          </cell>
          <cell r="R309" t="str">
            <v>UBERABA</v>
          </cell>
        </row>
        <row r="310">
          <cell r="H310" t="str">
            <v>-</v>
          </cell>
          <cell r="R310" t="str">
            <v>UBERLÂNDIA</v>
          </cell>
        </row>
        <row r="311">
          <cell r="H311" t="str">
            <v>-</v>
          </cell>
          <cell r="R311" t="str">
            <v>UBERLÂNDIA</v>
          </cell>
        </row>
        <row r="312">
          <cell r="H312" t="str">
            <v>-</v>
          </cell>
          <cell r="R312" t="str">
            <v>UBERABA</v>
          </cell>
        </row>
        <row r="313">
          <cell r="H313" t="str">
            <v>-</v>
          </cell>
          <cell r="R313" t="str">
            <v>UBERLÂNDIA</v>
          </cell>
        </row>
        <row r="314">
          <cell r="H314" t="str">
            <v>-</v>
          </cell>
          <cell r="R314" t="str">
            <v>UBERLÂNDIA</v>
          </cell>
        </row>
        <row r="315">
          <cell r="H315" t="str">
            <v>-</v>
          </cell>
          <cell r="R315" t="str">
            <v>UBERLÂNDIA</v>
          </cell>
        </row>
        <row r="316">
          <cell r="H316" t="str">
            <v>-</v>
          </cell>
          <cell r="R316" t="str">
            <v>UBERLÂNDIA</v>
          </cell>
        </row>
        <row r="317">
          <cell r="H317" t="str">
            <v>-</v>
          </cell>
          <cell r="R317" t="str">
            <v>CONSELHEIRO LAFAIETE</v>
          </cell>
        </row>
        <row r="318">
          <cell r="H318" t="str">
            <v>-</v>
          </cell>
          <cell r="R318" t="str">
            <v>DIVINÓPOLIS</v>
          </cell>
        </row>
        <row r="319">
          <cell r="H319" t="str">
            <v>-</v>
          </cell>
          <cell r="R319" t="str">
            <v>GOVERNADOR VALADARES</v>
          </cell>
        </row>
        <row r="320">
          <cell r="H320" t="str">
            <v>-</v>
          </cell>
          <cell r="R320" t="str">
            <v>IPATINGA</v>
          </cell>
        </row>
        <row r="321">
          <cell r="H321" t="str">
            <v>-</v>
          </cell>
          <cell r="R321" t="str">
            <v>MONTES CLAROS</v>
          </cell>
        </row>
        <row r="322">
          <cell r="H322" t="str">
            <v>-</v>
          </cell>
          <cell r="R322" t="str">
            <v>UBERLÂNDIA</v>
          </cell>
        </row>
        <row r="323">
          <cell r="H323" t="str">
            <v>-</v>
          </cell>
          <cell r="R323" t="str">
            <v>MONTES CLAROS</v>
          </cell>
        </row>
        <row r="324">
          <cell r="H324" t="str">
            <v>-</v>
          </cell>
          <cell r="R324" t="str">
            <v>POUSO ALEGRE</v>
          </cell>
        </row>
        <row r="325">
          <cell r="H325" t="str">
            <v>-</v>
          </cell>
          <cell r="R325" t="str">
            <v>UBERLÂNDIA</v>
          </cell>
        </row>
        <row r="326">
          <cell r="H326" t="str">
            <v>-</v>
          </cell>
          <cell r="R326" t="str">
            <v>UBERLÂNDIA</v>
          </cell>
        </row>
        <row r="327">
          <cell r="H327" t="str">
            <v>-</v>
          </cell>
          <cell r="R327" t="str">
            <v>DIVINÓPOLIS</v>
          </cell>
        </row>
        <row r="328">
          <cell r="H328" t="str">
            <v>-</v>
          </cell>
          <cell r="R328" t="str">
            <v>TEÓFILO OTONI</v>
          </cell>
        </row>
        <row r="329">
          <cell r="H329" t="str">
            <v>-</v>
          </cell>
          <cell r="R329" t="str">
            <v>MONTES CLAROS</v>
          </cell>
        </row>
        <row r="330">
          <cell r="H330" t="str">
            <v>-</v>
          </cell>
          <cell r="R330" t="str">
            <v>DIVINÓPOLIS</v>
          </cell>
        </row>
        <row r="331">
          <cell r="H331" t="str">
            <v>-</v>
          </cell>
          <cell r="R331" t="str">
            <v>POUSO ALEGRE</v>
          </cell>
        </row>
        <row r="332">
          <cell r="H332" t="str">
            <v>-</v>
          </cell>
          <cell r="R332" t="str">
            <v>UBERLÂNDIA</v>
          </cell>
        </row>
        <row r="333">
          <cell r="H333" t="str">
            <v>-</v>
          </cell>
          <cell r="R333" t="str">
            <v>PASSOS</v>
          </cell>
        </row>
        <row r="334">
          <cell r="H334" t="str">
            <v>-</v>
          </cell>
          <cell r="R334" t="str">
            <v>ALFENAS</v>
          </cell>
        </row>
        <row r="335">
          <cell r="H335" t="str">
            <v>-</v>
          </cell>
          <cell r="R335" t="str">
            <v>ALFENAS</v>
          </cell>
        </row>
        <row r="336">
          <cell r="H336" t="str">
            <v>-</v>
          </cell>
          <cell r="R336" t="str">
            <v>CAMBUÍ</v>
          </cell>
        </row>
        <row r="337">
          <cell r="H337" t="str">
            <v>-</v>
          </cell>
          <cell r="R337" t="str">
            <v>IBIRITÉ</v>
          </cell>
        </row>
        <row r="338">
          <cell r="H338" t="str">
            <v>-</v>
          </cell>
          <cell r="R338" t="str">
            <v>IGARAPÉ</v>
          </cell>
        </row>
        <row r="339">
          <cell r="H339" t="str">
            <v>-</v>
          </cell>
          <cell r="R339" t="str">
            <v>MONTES CLAROS</v>
          </cell>
        </row>
        <row r="340">
          <cell r="H340" t="str">
            <v>-</v>
          </cell>
          <cell r="R340" t="str">
            <v>BELO HORIZONTE</v>
          </cell>
        </row>
        <row r="341">
          <cell r="H341" t="str">
            <v>-</v>
          </cell>
          <cell r="R341" t="str">
            <v>GOVERNADOR VALADARES</v>
          </cell>
        </row>
        <row r="342">
          <cell r="H342" t="str">
            <v>-</v>
          </cell>
          <cell r="R342" t="str">
            <v>ALFENAS</v>
          </cell>
        </row>
        <row r="343">
          <cell r="H343" t="str">
            <v>-</v>
          </cell>
          <cell r="R343" t="str">
            <v>UBERABA</v>
          </cell>
        </row>
        <row r="344">
          <cell r="H344" t="str">
            <v>-</v>
          </cell>
          <cell r="R344" t="str">
            <v>UBERLÂNDIA</v>
          </cell>
        </row>
        <row r="345">
          <cell r="H345" t="str">
            <v>-</v>
          </cell>
          <cell r="R345" t="str">
            <v>FORMIGA</v>
          </cell>
        </row>
        <row r="346">
          <cell r="H346" t="str">
            <v>-</v>
          </cell>
          <cell r="R346" t="str">
            <v>IPATINGA</v>
          </cell>
        </row>
        <row r="347">
          <cell r="H347" t="str">
            <v>-</v>
          </cell>
          <cell r="R347" t="str">
            <v>MONTES CLAROS</v>
          </cell>
        </row>
        <row r="348">
          <cell r="H348" t="str">
            <v>-</v>
          </cell>
          <cell r="R348" t="str">
            <v>POUSO ALEGRE</v>
          </cell>
        </row>
        <row r="349">
          <cell r="H349" t="str">
            <v>-</v>
          </cell>
          <cell r="R349" t="str">
            <v>NANUQUE</v>
          </cell>
        </row>
        <row r="350">
          <cell r="H350" t="str">
            <v>-</v>
          </cell>
          <cell r="R350" t="str">
            <v>BRASÍLIA DE MINAS</v>
          </cell>
        </row>
        <row r="351">
          <cell r="H351" t="str">
            <v>-</v>
          </cell>
          <cell r="R351" t="str">
            <v>JOÃO PINHEIRO</v>
          </cell>
        </row>
        <row r="352">
          <cell r="H352" t="str">
            <v>-</v>
          </cell>
          <cell r="R352" t="str">
            <v>BOCAIUVA</v>
          </cell>
        </row>
        <row r="353">
          <cell r="H353" t="str">
            <v>-</v>
          </cell>
          <cell r="R353" t="str">
            <v>ITABIRA</v>
          </cell>
        </row>
        <row r="354">
          <cell r="H354" t="str">
            <v>-</v>
          </cell>
          <cell r="R354" t="str">
            <v>MARIANA</v>
          </cell>
        </row>
        <row r="355">
          <cell r="H355" t="str">
            <v>-</v>
          </cell>
          <cell r="R355" t="str">
            <v>OURO PRETO</v>
          </cell>
        </row>
        <row r="356">
          <cell r="H356" t="str">
            <v>-</v>
          </cell>
          <cell r="R356" t="str">
            <v>CONGONHAS</v>
          </cell>
        </row>
        <row r="357">
          <cell r="H357" t="str">
            <v>-</v>
          </cell>
          <cell r="R357" t="str">
            <v>CONSELHEIRO LAFAIETE</v>
          </cell>
        </row>
        <row r="358">
          <cell r="H358" t="str">
            <v>-</v>
          </cell>
          <cell r="R358" t="str">
            <v>UBERABA</v>
          </cell>
        </row>
        <row r="359">
          <cell r="H359" t="str">
            <v>-</v>
          </cell>
          <cell r="R359" t="str">
            <v>UBERABA</v>
          </cell>
        </row>
        <row r="360">
          <cell r="H360" t="str">
            <v>-</v>
          </cell>
          <cell r="R360" t="str">
            <v>UBERLÂNDIA</v>
          </cell>
        </row>
        <row r="361">
          <cell r="H361" t="str">
            <v>-</v>
          </cell>
          <cell r="R361" t="str">
            <v>UBERABA</v>
          </cell>
        </row>
        <row r="362">
          <cell r="H362" t="str">
            <v>-</v>
          </cell>
          <cell r="R362" t="str">
            <v>UBERABA</v>
          </cell>
        </row>
        <row r="363">
          <cell r="H363" t="str">
            <v>-</v>
          </cell>
          <cell r="R363" t="str">
            <v>SETE LAGOAS</v>
          </cell>
        </row>
        <row r="364">
          <cell r="H364" t="str">
            <v>-</v>
          </cell>
          <cell r="R364" t="str">
            <v>SETE LAGOAS</v>
          </cell>
        </row>
        <row r="365">
          <cell r="H365" t="str">
            <v>-</v>
          </cell>
          <cell r="R365" t="str">
            <v>BELO HORIZONTE</v>
          </cell>
        </row>
        <row r="366">
          <cell r="H366" t="str">
            <v>-</v>
          </cell>
          <cell r="R366" t="str">
            <v>BELO HORIZONTE</v>
          </cell>
        </row>
        <row r="367">
          <cell r="H367" t="str">
            <v>-</v>
          </cell>
          <cell r="R367" t="str">
            <v>BELO HORIZONTE</v>
          </cell>
        </row>
        <row r="368">
          <cell r="H368" t="str">
            <v>-</v>
          </cell>
          <cell r="R368" t="str">
            <v>CONTAGEM</v>
          </cell>
        </row>
        <row r="369">
          <cell r="H369" t="str">
            <v>-</v>
          </cell>
          <cell r="R369" t="str">
            <v>CONTAGEM</v>
          </cell>
        </row>
        <row r="370">
          <cell r="H370" t="str">
            <v>-</v>
          </cell>
          <cell r="R370" t="str">
            <v>BELO HORIZONTE</v>
          </cell>
        </row>
        <row r="371">
          <cell r="H371" t="str">
            <v>-</v>
          </cell>
          <cell r="R371" t="str">
            <v>UBERLÂNDIA</v>
          </cell>
        </row>
        <row r="372">
          <cell r="H372" t="str">
            <v>-</v>
          </cell>
          <cell r="R372" t="str">
            <v>BELO HORIZONTE</v>
          </cell>
        </row>
        <row r="373">
          <cell r="H373" t="str">
            <v>-</v>
          </cell>
          <cell r="R373" t="str">
            <v>GOVERNADOR VALADARES</v>
          </cell>
        </row>
        <row r="374">
          <cell r="H374" t="str">
            <v>-</v>
          </cell>
          <cell r="R374" t="str">
            <v>GOVERNADOR VALADARES</v>
          </cell>
        </row>
        <row r="375">
          <cell r="H375" t="str">
            <v>-</v>
          </cell>
          <cell r="R375" t="str">
            <v>BELO HORIZONTE</v>
          </cell>
        </row>
        <row r="376">
          <cell r="H376" t="str">
            <v>-</v>
          </cell>
          <cell r="R376" t="str">
            <v>BELO HORIZONTE</v>
          </cell>
        </row>
        <row r="377">
          <cell r="H377" t="str">
            <v>-</v>
          </cell>
          <cell r="R377" t="str">
            <v>BELO HORIZONTE</v>
          </cell>
        </row>
        <row r="378">
          <cell r="H378" t="str">
            <v>-</v>
          </cell>
          <cell r="R378" t="str">
            <v>BELO HORIZONTE</v>
          </cell>
        </row>
        <row r="379">
          <cell r="H379" t="str">
            <v>-</v>
          </cell>
          <cell r="R379" t="str">
            <v>BELO HORIZONTE</v>
          </cell>
        </row>
        <row r="380">
          <cell r="H380" t="str">
            <v>-</v>
          </cell>
          <cell r="R380" t="str">
            <v>BELO HORIZONTE</v>
          </cell>
        </row>
        <row r="381">
          <cell r="H381" t="str">
            <v>-</v>
          </cell>
          <cell r="R381" t="str">
            <v>BELO HORIZONTE</v>
          </cell>
        </row>
        <row r="382">
          <cell r="H382" t="str">
            <v>-</v>
          </cell>
          <cell r="R382" t="str">
            <v>BELO HORIZONTE</v>
          </cell>
        </row>
        <row r="383">
          <cell r="H383" t="str">
            <v>-</v>
          </cell>
          <cell r="R383" t="str">
            <v>BELO HORIZONTE</v>
          </cell>
        </row>
        <row r="384">
          <cell r="H384" t="str">
            <v>-</v>
          </cell>
          <cell r="R384" t="str">
            <v>BELO HORIZONTE</v>
          </cell>
        </row>
        <row r="385">
          <cell r="H385" t="str">
            <v>-</v>
          </cell>
          <cell r="R385" t="str">
            <v>IPATINGA</v>
          </cell>
        </row>
        <row r="386">
          <cell r="H386" t="str">
            <v>-</v>
          </cell>
          <cell r="R386" t="str">
            <v>UBERLÂNDIA</v>
          </cell>
        </row>
        <row r="387">
          <cell r="H387" t="str">
            <v>-</v>
          </cell>
          <cell r="R387" t="str">
            <v>BELO HORIZONTE</v>
          </cell>
        </row>
        <row r="388">
          <cell r="H388" t="str">
            <v>-</v>
          </cell>
          <cell r="R388" t="str">
            <v>BELO HORIZONTE</v>
          </cell>
        </row>
        <row r="389">
          <cell r="H389" t="str">
            <v>-</v>
          </cell>
          <cell r="R389" t="str">
            <v>BELO HORIZONTE</v>
          </cell>
        </row>
        <row r="390">
          <cell r="H390" t="str">
            <v>-</v>
          </cell>
          <cell r="R390" t="str">
            <v>BELO HORIZONTE</v>
          </cell>
        </row>
        <row r="391">
          <cell r="H391" t="str">
            <v>-</v>
          </cell>
          <cell r="R391" t="str">
            <v>BELO HORIZONTE</v>
          </cell>
        </row>
        <row r="392">
          <cell r="H392" t="str">
            <v>-</v>
          </cell>
          <cell r="R392" t="str">
            <v>POUSO ALEGRE</v>
          </cell>
        </row>
        <row r="393">
          <cell r="H393" t="str">
            <v>-</v>
          </cell>
          <cell r="R393" t="str">
            <v>BELO HORIZONTE</v>
          </cell>
        </row>
        <row r="394">
          <cell r="H394" t="str">
            <v>-</v>
          </cell>
          <cell r="R394" t="str">
            <v>GOVERNADOR VALADARES</v>
          </cell>
        </row>
        <row r="395">
          <cell r="H395" t="str">
            <v>-</v>
          </cell>
          <cell r="R395" t="str">
            <v>BELO HORIZONTE</v>
          </cell>
        </row>
        <row r="396">
          <cell r="H396" t="str">
            <v>-</v>
          </cell>
          <cell r="R396" t="str">
            <v>BELO HORIZONTE</v>
          </cell>
        </row>
        <row r="397">
          <cell r="H397" t="str">
            <v>-</v>
          </cell>
          <cell r="R397" t="str">
            <v>IPATINGA</v>
          </cell>
        </row>
        <row r="398">
          <cell r="H398" t="str">
            <v>-</v>
          </cell>
          <cell r="R398" t="str">
            <v>BELO HORIZONTE</v>
          </cell>
        </row>
        <row r="399">
          <cell r="H399" t="str">
            <v>-</v>
          </cell>
          <cell r="R399" t="str">
            <v>GOVERNADOR VALADARES</v>
          </cell>
        </row>
        <row r="400">
          <cell r="H400" t="str">
            <v>-</v>
          </cell>
          <cell r="R400" t="str">
            <v>BELO HORIZONTE</v>
          </cell>
        </row>
        <row r="401">
          <cell r="H401" t="str">
            <v>-</v>
          </cell>
          <cell r="R401" t="str">
            <v>BELO HORIZONTE</v>
          </cell>
        </row>
        <row r="402">
          <cell r="H402" t="str">
            <v>-</v>
          </cell>
          <cell r="R402" t="str">
            <v>BETIM</v>
          </cell>
        </row>
        <row r="403">
          <cell r="H403" t="str">
            <v>-</v>
          </cell>
          <cell r="R403" t="str">
            <v>SETE LAGOAS</v>
          </cell>
        </row>
        <row r="404">
          <cell r="H404" t="str">
            <v>-</v>
          </cell>
          <cell r="R404" t="str">
            <v>SETE LAGOAS</v>
          </cell>
        </row>
        <row r="405">
          <cell r="H405" t="str">
            <v>-</v>
          </cell>
          <cell r="R405" t="str">
            <v>SETE LAGOAS</v>
          </cell>
        </row>
        <row r="406">
          <cell r="H406" t="str">
            <v>-</v>
          </cell>
          <cell r="R406" t="str">
            <v>SETE LAGOAS</v>
          </cell>
        </row>
        <row r="407">
          <cell r="H407" t="str">
            <v>-</v>
          </cell>
          <cell r="R407" t="str">
            <v>UBERABA</v>
          </cell>
        </row>
        <row r="408">
          <cell r="H408" t="str">
            <v>-</v>
          </cell>
          <cell r="R408" t="str">
            <v>SETE LAGOAS</v>
          </cell>
        </row>
        <row r="409">
          <cell r="H409" t="str">
            <v>-</v>
          </cell>
          <cell r="R409" t="str">
            <v>SETE LAGOAS</v>
          </cell>
        </row>
        <row r="410">
          <cell r="H410" t="str">
            <v>-</v>
          </cell>
          <cell r="R410" t="str">
            <v>SETE LAGOAS</v>
          </cell>
        </row>
        <row r="411">
          <cell r="H411" t="str">
            <v>-</v>
          </cell>
          <cell r="R411" t="str">
            <v>SETE LAGOAS</v>
          </cell>
        </row>
        <row r="412">
          <cell r="H412" t="str">
            <v>-</v>
          </cell>
          <cell r="R412" t="str">
            <v>SETE LAGOAS</v>
          </cell>
        </row>
        <row r="413">
          <cell r="H413" t="str">
            <v>-</v>
          </cell>
          <cell r="R413" t="str">
            <v>UBERABA</v>
          </cell>
        </row>
        <row r="414">
          <cell r="H414" t="str">
            <v>-</v>
          </cell>
          <cell r="R414" t="str">
            <v>BELO HORIZONTE</v>
          </cell>
        </row>
        <row r="415">
          <cell r="H415" t="str">
            <v>-</v>
          </cell>
          <cell r="R415" t="str">
            <v>BELO HORIZONTE</v>
          </cell>
        </row>
        <row r="416">
          <cell r="H416" t="str">
            <v>-</v>
          </cell>
          <cell r="R416" t="str">
            <v>CONTAGEM</v>
          </cell>
        </row>
        <row r="417">
          <cell r="H417" t="str">
            <v>-</v>
          </cell>
          <cell r="R417" t="str">
            <v>BELO HORIZONTE</v>
          </cell>
        </row>
        <row r="418">
          <cell r="H418" t="str">
            <v>-</v>
          </cell>
          <cell r="R418" t="str">
            <v>BELO HORIZONTE</v>
          </cell>
        </row>
        <row r="419">
          <cell r="H419" t="str">
            <v>-</v>
          </cell>
          <cell r="R419" t="str">
            <v>BELO HORIZONTE</v>
          </cell>
        </row>
        <row r="420">
          <cell r="H420" t="str">
            <v>-</v>
          </cell>
          <cell r="R420" t="str">
            <v>BELO HORIZONTE</v>
          </cell>
        </row>
        <row r="421">
          <cell r="H421" t="str">
            <v>-</v>
          </cell>
          <cell r="R421" t="str">
            <v>JEQUITAÍ</v>
          </cell>
        </row>
        <row r="422">
          <cell r="H422" t="str">
            <v>-</v>
          </cell>
          <cell r="R422" t="str">
            <v>MONTES CLAROS</v>
          </cell>
        </row>
        <row r="423">
          <cell r="H423" t="str">
            <v>-</v>
          </cell>
          <cell r="R423" t="str">
            <v>CRUZÍLIA</v>
          </cell>
        </row>
        <row r="424">
          <cell r="H424" t="str">
            <v>-</v>
          </cell>
          <cell r="R424" t="str">
            <v>MARIANA</v>
          </cell>
        </row>
        <row r="425">
          <cell r="H425" t="str">
            <v>-</v>
          </cell>
          <cell r="R425" t="str">
            <v>NOVA SERRANA</v>
          </cell>
        </row>
        <row r="426">
          <cell r="H426" t="str">
            <v>-</v>
          </cell>
          <cell r="R426" t="str">
            <v>FRUTAL</v>
          </cell>
        </row>
        <row r="427">
          <cell r="H427" t="str">
            <v>-</v>
          </cell>
          <cell r="R427" t="str">
            <v>CAMANDUCAIA</v>
          </cell>
        </row>
        <row r="428">
          <cell r="H428" t="str">
            <v>-</v>
          </cell>
          <cell r="R428" t="str">
            <v>MONTES CLAROS</v>
          </cell>
        </row>
        <row r="429">
          <cell r="H429" t="str">
            <v>-</v>
          </cell>
          <cell r="R429" t="str">
            <v>UBERABA</v>
          </cell>
        </row>
        <row r="430">
          <cell r="H430" t="str">
            <v>-</v>
          </cell>
          <cell r="R430" t="str">
            <v>BELO HORIZONTE</v>
          </cell>
        </row>
        <row r="431">
          <cell r="H431" t="str">
            <v>-</v>
          </cell>
          <cell r="R431" t="str">
            <v>BELO HORIZONTE</v>
          </cell>
        </row>
        <row r="432">
          <cell r="H432" t="str">
            <v>-</v>
          </cell>
          <cell r="R432" t="str">
            <v>UBERLÂNDIA</v>
          </cell>
        </row>
        <row r="433">
          <cell r="H433" t="str">
            <v>-</v>
          </cell>
          <cell r="R433" t="str">
            <v>RIBEIRÃO DAS NEVES</v>
          </cell>
        </row>
        <row r="434">
          <cell r="H434" t="str">
            <v>-</v>
          </cell>
          <cell r="R434" t="str">
            <v>UBERABA</v>
          </cell>
        </row>
        <row r="435">
          <cell r="H435" t="str">
            <v>-</v>
          </cell>
          <cell r="R435" t="str">
            <v>UBERLÂNDIA</v>
          </cell>
        </row>
        <row r="436">
          <cell r="H436" t="str">
            <v>-</v>
          </cell>
          <cell r="R436" t="str">
            <v>UBERABA</v>
          </cell>
        </row>
        <row r="437">
          <cell r="H437" t="str">
            <v>-</v>
          </cell>
          <cell r="R437" t="str">
            <v>UBERLÂNDIA</v>
          </cell>
        </row>
        <row r="438">
          <cell r="H438" t="str">
            <v>-</v>
          </cell>
          <cell r="R438" t="str">
            <v>UBERLÂNDIA</v>
          </cell>
        </row>
        <row r="439">
          <cell r="H439" t="str">
            <v>-</v>
          </cell>
          <cell r="R439" t="str">
            <v>GOVERNADOR VALADARES</v>
          </cell>
        </row>
        <row r="440">
          <cell r="H440" t="str">
            <v>-</v>
          </cell>
          <cell r="R440" t="str">
            <v>BETIM</v>
          </cell>
        </row>
        <row r="441">
          <cell r="H441" t="str">
            <v>-</v>
          </cell>
          <cell r="R441" t="str">
            <v>GOVERNADOR VALADARES</v>
          </cell>
        </row>
        <row r="442">
          <cell r="H442" t="str">
            <v>-</v>
          </cell>
          <cell r="R442" t="str">
            <v>GOVERNADOR VALADARES</v>
          </cell>
        </row>
        <row r="443">
          <cell r="H443" t="str">
            <v>-</v>
          </cell>
          <cell r="R443" t="str">
            <v>NANUQUE</v>
          </cell>
        </row>
        <row r="444">
          <cell r="H444" t="str">
            <v>-</v>
          </cell>
          <cell r="R444" t="str">
            <v>GOVERNADOR VALADARES</v>
          </cell>
        </row>
        <row r="445">
          <cell r="H445" t="str">
            <v>-</v>
          </cell>
          <cell r="R445" t="str">
            <v>GOVERNADOR VALADARES</v>
          </cell>
        </row>
        <row r="446">
          <cell r="H446" t="str">
            <v>-</v>
          </cell>
          <cell r="R446" t="str">
            <v>GOVERNADOR VALADARES</v>
          </cell>
        </row>
        <row r="447">
          <cell r="H447" t="str">
            <v>-</v>
          </cell>
          <cell r="R447" t="str">
            <v>CAMANDUCAIA</v>
          </cell>
        </row>
        <row r="448">
          <cell r="H448" t="str">
            <v>-</v>
          </cell>
          <cell r="R448" t="str">
            <v>CURVELO</v>
          </cell>
        </row>
        <row r="449">
          <cell r="H449" t="str">
            <v>-</v>
          </cell>
          <cell r="R449" t="str">
            <v>IPATINGA</v>
          </cell>
        </row>
        <row r="450">
          <cell r="H450" t="str">
            <v>-</v>
          </cell>
          <cell r="R450" t="str">
            <v>SÃO JOÃO DEL-REI</v>
          </cell>
        </row>
        <row r="451">
          <cell r="H451" t="str">
            <v>-</v>
          </cell>
          <cell r="R451" t="str">
            <v>IPATINGA</v>
          </cell>
        </row>
        <row r="452">
          <cell r="H452" t="str">
            <v>-</v>
          </cell>
          <cell r="R452" t="str">
            <v>CAMBUÍ</v>
          </cell>
        </row>
        <row r="453">
          <cell r="H453" t="str">
            <v>-</v>
          </cell>
          <cell r="R453" t="str">
            <v>CAPELINHA</v>
          </cell>
        </row>
        <row r="454">
          <cell r="H454" t="str">
            <v>-</v>
          </cell>
          <cell r="R454" t="str">
            <v>GUAXUPÉ</v>
          </cell>
        </row>
        <row r="455">
          <cell r="H455" t="str">
            <v>-</v>
          </cell>
          <cell r="R455" t="str">
            <v>ALFENAS</v>
          </cell>
        </row>
        <row r="456">
          <cell r="H456" t="str">
            <v>-</v>
          </cell>
          <cell r="R456" t="str">
            <v>IPATINGA</v>
          </cell>
        </row>
        <row r="457">
          <cell r="H457" t="str">
            <v>-</v>
          </cell>
          <cell r="R457" t="str">
            <v>DIVINÓPOLIS</v>
          </cell>
        </row>
        <row r="458">
          <cell r="H458" t="str">
            <v>-</v>
          </cell>
          <cell r="R458" t="str">
            <v>LEOPOLDINA</v>
          </cell>
        </row>
        <row r="459">
          <cell r="H459" t="str">
            <v>-</v>
          </cell>
          <cell r="R459" t="str">
            <v>POÇOS DE CALDAS</v>
          </cell>
        </row>
        <row r="460">
          <cell r="H460" t="str">
            <v>-</v>
          </cell>
          <cell r="R460" t="str">
            <v>LAVRAS</v>
          </cell>
        </row>
        <row r="461">
          <cell r="H461" t="str">
            <v>-</v>
          </cell>
          <cell r="R461" t="str">
            <v>TIMÓTEO</v>
          </cell>
        </row>
        <row r="462">
          <cell r="H462" t="str">
            <v>-</v>
          </cell>
          <cell r="R462" t="str">
            <v>ITAJUBÁ</v>
          </cell>
        </row>
        <row r="463">
          <cell r="H463" t="str">
            <v>-</v>
          </cell>
          <cell r="R463" t="str">
            <v>DIVINÓPOLIS</v>
          </cell>
        </row>
        <row r="464">
          <cell r="H464" t="str">
            <v>-</v>
          </cell>
          <cell r="R464" t="str">
            <v>GOVERNADOR VALADARES</v>
          </cell>
        </row>
        <row r="465">
          <cell r="H465" t="str">
            <v>-</v>
          </cell>
          <cell r="R465" t="str">
            <v>SÃO LOURENÇO</v>
          </cell>
        </row>
        <row r="466">
          <cell r="H466" t="str">
            <v>-</v>
          </cell>
          <cell r="R466" t="str">
            <v>ALFENAS</v>
          </cell>
        </row>
        <row r="467">
          <cell r="H467" t="str">
            <v>-</v>
          </cell>
          <cell r="R467" t="str">
            <v>CORONEL FABRICIANO</v>
          </cell>
        </row>
        <row r="468">
          <cell r="H468" t="str">
            <v>-</v>
          </cell>
          <cell r="R468" t="str">
            <v>DIVINÓPOLIS</v>
          </cell>
        </row>
        <row r="469">
          <cell r="H469" t="str">
            <v>-</v>
          </cell>
          <cell r="R469" t="str">
            <v>BARBACENA</v>
          </cell>
        </row>
        <row r="470">
          <cell r="H470" t="str">
            <v>-</v>
          </cell>
          <cell r="R470" t="str">
            <v>GOVERNADOR VALADARES</v>
          </cell>
        </row>
        <row r="471">
          <cell r="H471" t="str">
            <v>-</v>
          </cell>
          <cell r="R471" t="str">
            <v>BELO HORIZONTE</v>
          </cell>
        </row>
        <row r="472">
          <cell r="H472" t="str">
            <v>-</v>
          </cell>
          <cell r="R472" t="str">
            <v>JUIZ DE FORA</v>
          </cell>
        </row>
        <row r="473">
          <cell r="H473" t="str">
            <v>-</v>
          </cell>
          <cell r="R473" t="str">
            <v>UBERABA</v>
          </cell>
        </row>
        <row r="474">
          <cell r="H474" t="str">
            <v>-</v>
          </cell>
          <cell r="R474" t="str">
            <v>CONTAGEM</v>
          </cell>
        </row>
        <row r="475">
          <cell r="H475" t="str">
            <v>-</v>
          </cell>
          <cell r="R475" t="str">
            <v>IPATINGA</v>
          </cell>
        </row>
        <row r="476">
          <cell r="H476" t="str">
            <v>-</v>
          </cell>
          <cell r="R476" t="str">
            <v>JUIZ DE FORA</v>
          </cell>
        </row>
        <row r="477">
          <cell r="H477" t="str">
            <v>-</v>
          </cell>
          <cell r="R477" t="str">
            <v>VARGINHA</v>
          </cell>
        </row>
        <row r="478">
          <cell r="H478" t="str">
            <v>-</v>
          </cell>
          <cell r="R478" t="str">
            <v>POÇOS DE CALDAS</v>
          </cell>
        </row>
        <row r="479">
          <cell r="H479" t="str">
            <v>-</v>
          </cell>
          <cell r="R479" t="str">
            <v>BELO HORIZONTE</v>
          </cell>
        </row>
        <row r="480">
          <cell r="H480" t="str">
            <v>-</v>
          </cell>
          <cell r="R480" t="str">
            <v>POÇOS DE CALDAS</v>
          </cell>
        </row>
        <row r="481">
          <cell r="H481" t="str">
            <v>-</v>
          </cell>
          <cell r="R481" t="str">
            <v>BARBACENA</v>
          </cell>
        </row>
        <row r="482">
          <cell r="H482" t="str">
            <v>-</v>
          </cell>
          <cell r="R482" t="str">
            <v>SANTA RITA DO SAPUCAÍ</v>
          </cell>
        </row>
        <row r="483">
          <cell r="H483" t="str">
            <v>-</v>
          </cell>
          <cell r="R483" t="str">
            <v>BELO HORIZONTE</v>
          </cell>
        </row>
        <row r="484">
          <cell r="H484" t="str">
            <v>-</v>
          </cell>
          <cell r="R484" t="str">
            <v>CRUZÍLIA</v>
          </cell>
        </row>
        <row r="485">
          <cell r="H485" t="str">
            <v>-</v>
          </cell>
          <cell r="R485" t="str">
            <v>CARATINGA</v>
          </cell>
        </row>
        <row r="486">
          <cell r="H486" t="str">
            <v>-</v>
          </cell>
          <cell r="R486" t="str">
            <v>DIVINÓPOLIS</v>
          </cell>
        </row>
        <row r="487">
          <cell r="H487" t="str">
            <v>-</v>
          </cell>
          <cell r="R487" t="str">
            <v>MARIANA</v>
          </cell>
        </row>
        <row r="488">
          <cell r="H488" t="str">
            <v>-</v>
          </cell>
          <cell r="R488" t="str">
            <v>NOVA SERRANA</v>
          </cell>
        </row>
        <row r="489">
          <cell r="H489" t="str">
            <v>-</v>
          </cell>
          <cell r="R489" t="str">
            <v>LAGOA DA PRATA</v>
          </cell>
        </row>
        <row r="490">
          <cell r="H490" t="str">
            <v>-</v>
          </cell>
          <cell r="R490" t="str">
            <v>MURIAÉ</v>
          </cell>
        </row>
        <row r="491">
          <cell r="H491" t="str">
            <v>-</v>
          </cell>
          <cell r="R491" t="str">
            <v>ARAGUARI</v>
          </cell>
        </row>
        <row r="492">
          <cell r="H492" t="str">
            <v>-</v>
          </cell>
          <cell r="R492" t="str">
            <v>SANTA RITA DO SAPUCAÍ</v>
          </cell>
        </row>
        <row r="493">
          <cell r="H493" t="str">
            <v>-</v>
          </cell>
          <cell r="R493" t="str">
            <v>GOVERNADOR VALADARES</v>
          </cell>
        </row>
        <row r="494">
          <cell r="H494" t="str">
            <v>-</v>
          </cell>
          <cell r="R494" t="str">
            <v>TRÊS PONTAS</v>
          </cell>
        </row>
        <row r="495">
          <cell r="H495" t="str">
            <v>-</v>
          </cell>
          <cell r="R495" t="str">
            <v>UBERLÂNDIA</v>
          </cell>
        </row>
        <row r="496">
          <cell r="H496" t="str">
            <v>-</v>
          </cell>
          <cell r="R496" t="str">
            <v>UBERLÂNDIA</v>
          </cell>
        </row>
        <row r="497">
          <cell r="H497" t="str">
            <v>-</v>
          </cell>
          <cell r="R497" t="str">
            <v>UBERLÂNDIA</v>
          </cell>
        </row>
        <row r="498">
          <cell r="H498" t="str">
            <v>-</v>
          </cell>
          <cell r="R498" t="str">
            <v>UBERLÂNDIA</v>
          </cell>
        </row>
        <row r="499">
          <cell r="H499" t="str">
            <v>-</v>
          </cell>
          <cell r="R499" t="str">
            <v>UBERLÂNDIA</v>
          </cell>
        </row>
        <row r="500">
          <cell r="H500" t="str">
            <v>-</v>
          </cell>
          <cell r="R500" t="str">
            <v>POÇO FUNDO</v>
          </cell>
        </row>
        <row r="501">
          <cell r="H501" t="str">
            <v>-</v>
          </cell>
          <cell r="R501" t="str">
            <v>MONTES CLAROS</v>
          </cell>
        </row>
        <row r="502">
          <cell r="H502" t="str">
            <v>-</v>
          </cell>
          <cell r="R502" t="str">
            <v>LAVRAS</v>
          </cell>
        </row>
        <row r="503">
          <cell r="H503" t="str">
            <v>-</v>
          </cell>
          <cell r="R503" t="str">
            <v>PARACATU</v>
          </cell>
        </row>
        <row r="504">
          <cell r="H504" t="str">
            <v>-</v>
          </cell>
          <cell r="R504" t="str">
            <v>POÇOS DE CALDAS</v>
          </cell>
        </row>
        <row r="505">
          <cell r="H505" t="str">
            <v>-</v>
          </cell>
          <cell r="R505" t="str">
            <v>MONTES CLAROS</v>
          </cell>
        </row>
        <row r="506">
          <cell r="H506" t="str">
            <v>-</v>
          </cell>
          <cell r="R506" t="str">
            <v>PARACATU</v>
          </cell>
        </row>
        <row r="507">
          <cell r="H507" t="str">
            <v>-</v>
          </cell>
          <cell r="R507" t="str">
            <v>UNAÍ</v>
          </cell>
        </row>
        <row r="508">
          <cell r="H508" t="str">
            <v>-</v>
          </cell>
          <cell r="R508" t="str">
            <v>ITAJUBÁ</v>
          </cell>
        </row>
        <row r="509">
          <cell r="H509" t="str">
            <v>-</v>
          </cell>
          <cell r="R509" t="str">
            <v>MONTES CLAROS</v>
          </cell>
        </row>
        <row r="510">
          <cell r="H510" t="str">
            <v>-</v>
          </cell>
          <cell r="R510" t="str">
            <v>CONTAGEM</v>
          </cell>
        </row>
        <row r="511">
          <cell r="H511" t="str">
            <v>-</v>
          </cell>
          <cell r="R511" t="str">
            <v>MONTES CLAROS</v>
          </cell>
        </row>
        <row r="512">
          <cell r="H512" t="str">
            <v>-</v>
          </cell>
          <cell r="R512" t="str">
            <v>FORMIGA</v>
          </cell>
        </row>
        <row r="513">
          <cell r="H513" t="str">
            <v>-</v>
          </cell>
          <cell r="R513" t="str">
            <v>POUSO ALEGRE</v>
          </cell>
        </row>
        <row r="514">
          <cell r="H514" t="str">
            <v>-</v>
          </cell>
          <cell r="R514" t="str">
            <v>TEÓFILO OTONI</v>
          </cell>
        </row>
        <row r="515">
          <cell r="H515" t="str">
            <v>-</v>
          </cell>
          <cell r="R515" t="str">
            <v>JOÃO MONLEVADE</v>
          </cell>
        </row>
        <row r="516">
          <cell r="H516" t="str">
            <v>-</v>
          </cell>
          <cell r="R516" t="str">
            <v>IPATINGA</v>
          </cell>
        </row>
        <row r="517">
          <cell r="H517" t="str">
            <v>-</v>
          </cell>
          <cell r="R517" t="str">
            <v>IPATINGA</v>
          </cell>
        </row>
        <row r="518">
          <cell r="H518" t="str">
            <v>-</v>
          </cell>
          <cell r="R518" t="str">
            <v>BELO HORIZONTE</v>
          </cell>
        </row>
        <row r="519">
          <cell r="H519" t="str">
            <v>-</v>
          </cell>
          <cell r="R519" t="str">
            <v>BELO HORIZONTE</v>
          </cell>
        </row>
        <row r="520">
          <cell r="H520" t="str">
            <v>-</v>
          </cell>
          <cell r="R520" t="str">
            <v>BELO HORIZONTE</v>
          </cell>
        </row>
        <row r="521">
          <cell r="H521" t="str">
            <v>-</v>
          </cell>
          <cell r="R521" t="str">
            <v>GOVERNADOR VALADARES</v>
          </cell>
        </row>
        <row r="522">
          <cell r="H522" t="str">
            <v>-</v>
          </cell>
          <cell r="R522" t="str">
            <v>DIVINÓPOLIS</v>
          </cell>
        </row>
        <row r="523">
          <cell r="H523" t="str">
            <v>-</v>
          </cell>
          <cell r="R523" t="str">
            <v>MONTES CLAROS</v>
          </cell>
        </row>
        <row r="524">
          <cell r="H524" t="str">
            <v>-</v>
          </cell>
          <cell r="R524" t="str">
            <v>DATAS</v>
          </cell>
        </row>
        <row r="525">
          <cell r="H525" t="str">
            <v>-</v>
          </cell>
          <cell r="R525" t="str">
            <v>ARAXÁ</v>
          </cell>
        </row>
        <row r="526">
          <cell r="H526" t="str">
            <v>-</v>
          </cell>
          <cell r="R526" t="str">
            <v>NANUQUE</v>
          </cell>
        </row>
        <row r="527">
          <cell r="H527" t="str">
            <v>-</v>
          </cell>
          <cell r="R527" t="str">
            <v>MONTES CLAROS</v>
          </cell>
        </row>
        <row r="528">
          <cell r="H528" t="str">
            <v>-</v>
          </cell>
          <cell r="R528" t="str">
            <v>IPATINGA</v>
          </cell>
        </row>
        <row r="529">
          <cell r="H529" t="str">
            <v>-</v>
          </cell>
          <cell r="R529" t="str">
            <v>JUIZ DE FORA</v>
          </cell>
        </row>
        <row r="530">
          <cell r="H530" t="str">
            <v>-</v>
          </cell>
          <cell r="R530" t="str">
            <v>BARBACENA</v>
          </cell>
        </row>
        <row r="531">
          <cell r="H531" t="str">
            <v>-</v>
          </cell>
          <cell r="R531" t="str">
            <v>PONTE NOVA</v>
          </cell>
        </row>
        <row r="532">
          <cell r="H532" t="str">
            <v>-</v>
          </cell>
          <cell r="R532" t="str">
            <v>UNAÍ</v>
          </cell>
        </row>
        <row r="533">
          <cell r="H533" t="str">
            <v>-</v>
          </cell>
          <cell r="R533" t="str">
            <v>CONSELHEIRO LAFAIETE</v>
          </cell>
        </row>
        <row r="534">
          <cell r="H534" t="str">
            <v>-</v>
          </cell>
          <cell r="R534" t="str">
            <v>BELO HORIZONTE</v>
          </cell>
        </row>
        <row r="535">
          <cell r="H535" t="str">
            <v>-</v>
          </cell>
          <cell r="R535" t="str">
            <v>GOVERNADOR VALADARES</v>
          </cell>
        </row>
        <row r="536">
          <cell r="H536" t="str">
            <v>-</v>
          </cell>
          <cell r="R536" t="str">
            <v>MONTES CLAROS</v>
          </cell>
        </row>
        <row r="537">
          <cell r="H537" t="str">
            <v>-</v>
          </cell>
          <cell r="R537" t="str">
            <v>SÃO JOÃO DEL-REI</v>
          </cell>
        </row>
        <row r="538">
          <cell r="H538" t="str">
            <v>-</v>
          </cell>
          <cell r="R538" t="str">
            <v>BETIM</v>
          </cell>
        </row>
        <row r="539">
          <cell r="H539" t="str">
            <v>-</v>
          </cell>
          <cell r="R539" t="str">
            <v>BELO HORIZONTE</v>
          </cell>
        </row>
        <row r="540">
          <cell r="H540" t="str">
            <v>-</v>
          </cell>
          <cell r="R540" t="str">
            <v>BETIM</v>
          </cell>
        </row>
        <row r="541">
          <cell r="H541" t="str">
            <v>-</v>
          </cell>
          <cell r="R541" t="str">
            <v>BETIM</v>
          </cell>
        </row>
        <row r="542">
          <cell r="H542" t="str">
            <v>-</v>
          </cell>
          <cell r="R542" t="str">
            <v>BETIM</v>
          </cell>
        </row>
        <row r="543">
          <cell r="H543" t="str">
            <v>-</v>
          </cell>
          <cell r="R543" t="str">
            <v>CONTAGEM</v>
          </cell>
        </row>
        <row r="544">
          <cell r="H544" t="str">
            <v>-</v>
          </cell>
          <cell r="R544" t="str">
            <v>BETIM</v>
          </cell>
        </row>
        <row r="545">
          <cell r="H545" t="str">
            <v>-</v>
          </cell>
          <cell r="R545" t="str">
            <v>BETIM</v>
          </cell>
        </row>
        <row r="546">
          <cell r="H546" t="str">
            <v>-</v>
          </cell>
          <cell r="R546" t="str">
            <v>IGARAPE</v>
          </cell>
        </row>
        <row r="547">
          <cell r="H547" t="str">
            <v>-</v>
          </cell>
          <cell r="R547" t="str">
            <v>UBERABA</v>
          </cell>
        </row>
        <row r="548">
          <cell r="H548" t="str">
            <v>-</v>
          </cell>
          <cell r="R548" t="str">
            <v>PATOS DE MINAS</v>
          </cell>
        </row>
        <row r="549">
          <cell r="H549" t="str">
            <v>-</v>
          </cell>
          <cell r="R549" t="str">
            <v>PATROCÍNIO</v>
          </cell>
        </row>
        <row r="550">
          <cell r="H550" t="str">
            <v>-</v>
          </cell>
          <cell r="R550" t="str">
            <v>UNAÍ</v>
          </cell>
        </row>
        <row r="551">
          <cell r="H551" t="str">
            <v>-</v>
          </cell>
          <cell r="R551" t="str">
            <v>PIUMHI</v>
          </cell>
        </row>
        <row r="552">
          <cell r="H552" t="str">
            <v>-</v>
          </cell>
          <cell r="R552" t="str">
            <v>OURO PRETO</v>
          </cell>
        </row>
        <row r="553">
          <cell r="H553" t="str">
            <v>-</v>
          </cell>
          <cell r="R553" t="str">
            <v>PONTE NOVA</v>
          </cell>
        </row>
        <row r="554">
          <cell r="H554" t="str">
            <v>-</v>
          </cell>
          <cell r="R554" t="str">
            <v>SANTANA DO PARAÍSO</v>
          </cell>
        </row>
        <row r="555">
          <cell r="H555" t="str">
            <v>-</v>
          </cell>
          <cell r="R555" t="str">
            <v>POUSO ALEGRE</v>
          </cell>
        </row>
        <row r="556">
          <cell r="H556" t="str">
            <v>-</v>
          </cell>
          <cell r="R556" t="str">
            <v>GUANHÃES</v>
          </cell>
        </row>
        <row r="557">
          <cell r="H557" t="str">
            <v>-</v>
          </cell>
          <cell r="R557" t="str">
            <v>LAGOA DA PRATA</v>
          </cell>
        </row>
        <row r="558">
          <cell r="H558" t="str">
            <v>-</v>
          </cell>
          <cell r="R558" t="str">
            <v>GOVERNADOR VALADARES</v>
          </cell>
        </row>
        <row r="559">
          <cell r="H559" t="str">
            <v>-</v>
          </cell>
          <cell r="R559" t="str">
            <v>CONSELHEIRO LAFAIETE</v>
          </cell>
        </row>
        <row r="560">
          <cell r="H560" t="str">
            <v>-</v>
          </cell>
          <cell r="R560" t="str">
            <v>IPATINGA</v>
          </cell>
        </row>
        <row r="561">
          <cell r="H561" t="str">
            <v>-</v>
          </cell>
          <cell r="R561" t="str">
            <v>SANTO ANTÔNIO DO MONTE</v>
          </cell>
        </row>
        <row r="562">
          <cell r="H562" t="str">
            <v>-</v>
          </cell>
          <cell r="R562" t="str">
            <v>MONTES CLAROS</v>
          </cell>
        </row>
        <row r="563">
          <cell r="H563" t="str">
            <v>-</v>
          </cell>
          <cell r="R563" t="str">
            <v>CONTAGEM</v>
          </cell>
        </row>
        <row r="564">
          <cell r="H564" t="str">
            <v>-</v>
          </cell>
          <cell r="R564" t="str">
            <v>CONTAGEM</v>
          </cell>
        </row>
        <row r="565">
          <cell r="H565" t="str">
            <v>-</v>
          </cell>
          <cell r="R565" t="str">
            <v>CONTAGEM</v>
          </cell>
        </row>
        <row r="566">
          <cell r="H566" t="str">
            <v>-</v>
          </cell>
          <cell r="R566" t="str">
            <v>CONTAGEM</v>
          </cell>
        </row>
        <row r="567">
          <cell r="H567" t="str">
            <v>-</v>
          </cell>
          <cell r="R567" t="str">
            <v>BETIM</v>
          </cell>
        </row>
        <row r="568">
          <cell r="H568" t="str">
            <v>-</v>
          </cell>
          <cell r="R568" t="str">
            <v>CONTAGEM</v>
          </cell>
        </row>
        <row r="569">
          <cell r="H569" t="str">
            <v>-</v>
          </cell>
          <cell r="R569" t="str">
            <v>SETE LAGOAS</v>
          </cell>
        </row>
        <row r="570">
          <cell r="H570" t="str">
            <v>-</v>
          </cell>
          <cell r="R570" t="str">
            <v>BELO HORIZONTE</v>
          </cell>
        </row>
        <row r="571">
          <cell r="H571" t="str">
            <v>-</v>
          </cell>
          <cell r="R571" t="str">
            <v>BELO HORIZONTE</v>
          </cell>
        </row>
        <row r="572">
          <cell r="H572" t="str">
            <v>-</v>
          </cell>
          <cell r="R572" t="str">
            <v>POUSO ALEGRE</v>
          </cell>
        </row>
        <row r="573">
          <cell r="H573" t="str">
            <v>-</v>
          </cell>
          <cell r="R573" t="str">
            <v>MONTES CLAROS</v>
          </cell>
        </row>
        <row r="574">
          <cell r="H574" t="str">
            <v>-</v>
          </cell>
          <cell r="R574" t="str">
            <v>TIMÓTEO</v>
          </cell>
        </row>
        <row r="575">
          <cell r="H575" t="str">
            <v>-</v>
          </cell>
          <cell r="R575" t="str">
            <v>PASSOS</v>
          </cell>
        </row>
        <row r="576">
          <cell r="H576" t="str">
            <v>-</v>
          </cell>
          <cell r="R576" t="str">
            <v>ALFENAS</v>
          </cell>
        </row>
        <row r="577">
          <cell r="H577" t="str">
            <v>-</v>
          </cell>
          <cell r="R577" t="str">
            <v>BELO HORIZONTE</v>
          </cell>
        </row>
        <row r="578">
          <cell r="H578" t="str">
            <v>-</v>
          </cell>
          <cell r="R578" t="str">
            <v>PARACATU</v>
          </cell>
        </row>
        <row r="579">
          <cell r="H579" t="str">
            <v>-</v>
          </cell>
          <cell r="R579" t="str">
            <v>BELO HORIZONTE</v>
          </cell>
        </row>
        <row r="580">
          <cell r="H580" t="str">
            <v>-</v>
          </cell>
          <cell r="R580" t="str">
            <v>BETIM</v>
          </cell>
        </row>
        <row r="581">
          <cell r="H581" t="str">
            <v>-</v>
          </cell>
          <cell r="R581" t="str">
            <v>MALACACHETA</v>
          </cell>
        </row>
        <row r="582">
          <cell r="H582" t="str">
            <v>-</v>
          </cell>
          <cell r="R582" t="str">
            <v>IBIÁ</v>
          </cell>
        </row>
        <row r="583">
          <cell r="H583" t="str">
            <v>-</v>
          </cell>
          <cell r="R583" t="str">
            <v>MONTES CLAROS</v>
          </cell>
        </row>
        <row r="584">
          <cell r="H584" t="str">
            <v>-</v>
          </cell>
          <cell r="R584" t="str">
            <v>POÇOS DE CALDAS</v>
          </cell>
        </row>
        <row r="585">
          <cell r="H585" t="str">
            <v>-</v>
          </cell>
          <cell r="R585" t="str">
            <v>BELO HORIZONTE</v>
          </cell>
        </row>
        <row r="586">
          <cell r="H586" t="str">
            <v>-</v>
          </cell>
          <cell r="R586" t="str">
            <v>BELO HORIZONTE</v>
          </cell>
        </row>
        <row r="587">
          <cell r="H587" t="str">
            <v>-</v>
          </cell>
          <cell r="R587" t="str">
            <v>BELO HORIZONTE</v>
          </cell>
        </row>
        <row r="588">
          <cell r="H588" t="str">
            <v>-</v>
          </cell>
          <cell r="R588" t="str">
            <v>BETIM</v>
          </cell>
        </row>
        <row r="589">
          <cell r="H589" t="str">
            <v>-</v>
          </cell>
          <cell r="R589" t="str">
            <v>BELO HORIZONTE</v>
          </cell>
        </row>
        <row r="590">
          <cell r="H590" t="str">
            <v>-</v>
          </cell>
          <cell r="R590" t="str">
            <v>BELO HORIZONTE</v>
          </cell>
        </row>
        <row r="591">
          <cell r="H591" t="str">
            <v>-</v>
          </cell>
          <cell r="R591" t="str">
            <v>CONTAGEM</v>
          </cell>
        </row>
        <row r="592">
          <cell r="H592" t="str">
            <v>-</v>
          </cell>
          <cell r="R592" t="str">
            <v>CONTAGEM</v>
          </cell>
        </row>
        <row r="593">
          <cell r="H593" t="str">
            <v>-</v>
          </cell>
          <cell r="R593" t="str">
            <v>CONTAGEM</v>
          </cell>
        </row>
        <row r="594">
          <cell r="H594" t="str">
            <v>-</v>
          </cell>
          <cell r="R594" t="str">
            <v>BELO HORIZONTE</v>
          </cell>
        </row>
        <row r="595">
          <cell r="H595" t="str">
            <v>-</v>
          </cell>
          <cell r="R595" t="str">
            <v>MONTES CLAROS</v>
          </cell>
        </row>
        <row r="596">
          <cell r="H596" t="str">
            <v>-</v>
          </cell>
          <cell r="R596" t="str">
            <v>CONTAGEM</v>
          </cell>
        </row>
        <row r="597">
          <cell r="H597" t="str">
            <v>-</v>
          </cell>
          <cell r="R597" t="str">
            <v>BELO HORIZONTE</v>
          </cell>
        </row>
        <row r="598">
          <cell r="H598" t="str">
            <v>-</v>
          </cell>
          <cell r="R598" t="str">
            <v>DIVINÓPOLIS</v>
          </cell>
        </row>
        <row r="599">
          <cell r="H599" t="str">
            <v>-</v>
          </cell>
          <cell r="R599" t="str">
            <v>COROMANDEL</v>
          </cell>
        </row>
        <row r="600">
          <cell r="H600" t="str">
            <v>-</v>
          </cell>
          <cell r="R600" t="str">
            <v>GUAXUPÉ</v>
          </cell>
        </row>
        <row r="601">
          <cell r="H601" t="str">
            <v>-</v>
          </cell>
          <cell r="R601" t="str">
            <v>IBIRITÉ</v>
          </cell>
        </row>
        <row r="602">
          <cell r="H602" t="str">
            <v>-</v>
          </cell>
          <cell r="R602" t="str">
            <v>PATOS DE MINAS</v>
          </cell>
        </row>
        <row r="603">
          <cell r="H603" t="str">
            <v>-</v>
          </cell>
          <cell r="R603" t="str">
            <v>TEÓFILO OTONI</v>
          </cell>
        </row>
        <row r="604">
          <cell r="H604" t="str">
            <v>-</v>
          </cell>
          <cell r="R604" t="str">
            <v>BELO HORIZONTE</v>
          </cell>
        </row>
        <row r="605">
          <cell r="H605" t="str">
            <v>-</v>
          </cell>
          <cell r="R605" t="str">
            <v>NOVA LIMA</v>
          </cell>
        </row>
        <row r="606">
          <cell r="H606" t="str">
            <v>-</v>
          </cell>
          <cell r="R606" t="str">
            <v>BETIM</v>
          </cell>
        </row>
        <row r="607">
          <cell r="H607" t="str">
            <v>-</v>
          </cell>
          <cell r="R607" t="str">
            <v>BETIM</v>
          </cell>
        </row>
        <row r="608">
          <cell r="H608" t="str">
            <v>-</v>
          </cell>
          <cell r="R608" t="str">
            <v>BETIM</v>
          </cell>
        </row>
        <row r="609">
          <cell r="H609" t="str">
            <v>-</v>
          </cell>
          <cell r="R609" t="str">
            <v>BETIM</v>
          </cell>
        </row>
        <row r="610">
          <cell r="H610" t="str">
            <v>-</v>
          </cell>
          <cell r="R610" t="str">
            <v>BETIM</v>
          </cell>
        </row>
        <row r="611">
          <cell r="H611" t="str">
            <v>-</v>
          </cell>
          <cell r="R611" t="str">
            <v>BETIM</v>
          </cell>
        </row>
        <row r="612">
          <cell r="H612" t="str">
            <v>-</v>
          </cell>
          <cell r="R612" t="str">
            <v>BETIM</v>
          </cell>
        </row>
        <row r="613">
          <cell r="H613" t="str">
            <v>-</v>
          </cell>
          <cell r="R613" t="str">
            <v>CONTAGEM</v>
          </cell>
        </row>
        <row r="614">
          <cell r="H614" t="str">
            <v>-</v>
          </cell>
          <cell r="R614" t="str">
            <v>CONTAGEM</v>
          </cell>
        </row>
        <row r="615">
          <cell r="H615" t="str">
            <v>-</v>
          </cell>
          <cell r="R615" t="str">
            <v>CONTAGEM</v>
          </cell>
        </row>
        <row r="616">
          <cell r="H616" t="str">
            <v>-</v>
          </cell>
          <cell r="R616" t="str">
            <v>CONTAGEM</v>
          </cell>
        </row>
        <row r="617">
          <cell r="H617" t="str">
            <v>-</v>
          </cell>
          <cell r="R617" t="str">
            <v>CONTAGEM</v>
          </cell>
        </row>
        <row r="618">
          <cell r="H618" t="str">
            <v>-</v>
          </cell>
          <cell r="R618" t="str">
            <v>BELO HORIZONTE</v>
          </cell>
        </row>
        <row r="619">
          <cell r="H619" t="str">
            <v>-</v>
          </cell>
          <cell r="R619" t="str">
            <v>UBÁ</v>
          </cell>
        </row>
        <row r="620">
          <cell r="H620" t="str">
            <v>-</v>
          </cell>
          <cell r="R620" t="str">
            <v>BELO HORIZONTE</v>
          </cell>
        </row>
        <row r="621">
          <cell r="H621" t="str">
            <v>-</v>
          </cell>
          <cell r="R621" t="str">
            <v>SETE LAGOAS</v>
          </cell>
        </row>
        <row r="622">
          <cell r="H622" t="str">
            <v>-</v>
          </cell>
          <cell r="R622" t="str">
            <v>ITAJUBÁ</v>
          </cell>
        </row>
        <row r="623">
          <cell r="H623" t="str">
            <v>-</v>
          </cell>
          <cell r="R623" t="str">
            <v>ITAJUBÁ</v>
          </cell>
        </row>
        <row r="624">
          <cell r="H624" t="str">
            <v>-</v>
          </cell>
          <cell r="R624" t="str">
            <v>UBÁ</v>
          </cell>
        </row>
        <row r="625">
          <cell r="H625" t="str">
            <v>-</v>
          </cell>
          <cell r="R625" t="str">
            <v>NOVA ERA</v>
          </cell>
        </row>
        <row r="626">
          <cell r="H626" t="str">
            <v>-</v>
          </cell>
          <cell r="R626" t="str">
            <v>CONGONHAS-MG</v>
          </cell>
        </row>
        <row r="627">
          <cell r="H627" t="str">
            <v>-</v>
          </cell>
          <cell r="R627" t="str">
            <v>UBERLÂNDIA</v>
          </cell>
        </row>
        <row r="628">
          <cell r="H628" t="str">
            <v>-</v>
          </cell>
          <cell r="R628" t="str">
            <v>UBERLÂNDIA</v>
          </cell>
        </row>
        <row r="629">
          <cell r="H629" t="str">
            <v>-</v>
          </cell>
          <cell r="R629" t="str">
            <v>DIVINÓPOLIS</v>
          </cell>
        </row>
        <row r="630">
          <cell r="H630" t="str">
            <v>-</v>
          </cell>
          <cell r="R630" t="str">
            <v>GOVERNADOR VALADARES</v>
          </cell>
        </row>
        <row r="631">
          <cell r="H631" t="str">
            <v>-</v>
          </cell>
          <cell r="R631" t="str">
            <v>MARINGA</v>
          </cell>
        </row>
        <row r="632">
          <cell r="H632" t="str">
            <v>-</v>
          </cell>
          <cell r="R632" t="str">
            <v>NOVA LIMA</v>
          </cell>
        </row>
        <row r="633">
          <cell r="H633" t="str">
            <v>-</v>
          </cell>
          <cell r="R633" t="str">
            <v>JUIZ DE FORA</v>
          </cell>
        </row>
        <row r="634">
          <cell r="H634" t="str">
            <v>-</v>
          </cell>
          <cell r="R634" t="str">
            <v>ITAJUBÁ</v>
          </cell>
        </row>
        <row r="635">
          <cell r="H635" t="str">
            <v>-</v>
          </cell>
          <cell r="R635" t="str">
            <v>ITAJUBÁ</v>
          </cell>
        </row>
        <row r="636">
          <cell r="H636" t="str">
            <v>-</v>
          </cell>
          <cell r="R636" t="str">
            <v>DIVINÓPOLIS</v>
          </cell>
        </row>
        <row r="637">
          <cell r="H637" t="str">
            <v>-</v>
          </cell>
          <cell r="R637" t="str">
            <v>ITABIRITO</v>
          </cell>
        </row>
        <row r="638">
          <cell r="H638" t="str">
            <v>-</v>
          </cell>
          <cell r="R638" t="str">
            <v>PASSOS</v>
          </cell>
        </row>
        <row r="639">
          <cell r="H639" t="str">
            <v>-</v>
          </cell>
          <cell r="R639" t="str">
            <v>ITUIUTABA</v>
          </cell>
        </row>
        <row r="640">
          <cell r="H640" t="str">
            <v>-</v>
          </cell>
          <cell r="R640" t="str">
            <v>UBERABA</v>
          </cell>
        </row>
        <row r="641">
          <cell r="H641" t="str">
            <v>-</v>
          </cell>
          <cell r="R641" t="str">
            <v>JUIZ DE FORA</v>
          </cell>
        </row>
        <row r="642">
          <cell r="H642" t="str">
            <v>-</v>
          </cell>
          <cell r="R642" t="str">
            <v>IPATINGA</v>
          </cell>
        </row>
        <row r="643">
          <cell r="H643" t="str">
            <v>-</v>
          </cell>
          <cell r="R643" t="str">
            <v>SANTA LUZIA</v>
          </cell>
        </row>
        <row r="644">
          <cell r="H644" t="str">
            <v>-</v>
          </cell>
          <cell r="R644" t="str">
            <v>GOVERNADOR VALADARES</v>
          </cell>
        </row>
        <row r="645">
          <cell r="H645" t="str">
            <v>-</v>
          </cell>
          <cell r="R645" t="str">
            <v>BELO HORIZONTE</v>
          </cell>
        </row>
        <row r="646">
          <cell r="H646" t="str">
            <v>-</v>
          </cell>
          <cell r="R646" t="str">
            <v>UBERLÂNDIA</v>
          </cell>
        </row>
        <row r="647">
          <cell r="H647" t="str">
            <v>-</v>
          </cell>
          <cell r="R647" t="str">
            <v>PARÁ DE MINAS</v>
          </cell>
        </row>
        <row r="648">
          <cell r="H648" t="str">
            <v>-</v>
          </cell>
          <cell r="R648" t="str">
            <v>BELO HORIZONTE</v>
          </cell>
        </row>
        <row r="649">
          <cell r="H649" t="str">
            <v>-</v>
          </cell>
          <cell r="R649" t="str">
            <v>JUIZ DE FORA</v>
          </cell>
        </row>
        <row r="650">
          <cell r="H650" t="str">
            <v>-</v>
          </cell>
          <cell r="R650" t="str">
            <v>JANUÁRIA</v>
          </cell>
        </row>
        <row r="651">
          <cell r="H651" t="str">
            <v>-</v>
          </cell>
          <cell r="R651" t="str">
            <v>MATIAS CARDOSO</v>
          </cell>
        </row>
        <row r="652">
          <cell r="H652" t="str">
            <v>-</v>
          </cell>
          <cell r="R652" t="str">
            <v>POÇOS DE CALDAS</v>
          </cell>
        </row>
        <row r="653">
          <cell r="H653" t="str">
            <v>-</v>
          </cell>
          <cell r="R653" t="str">
            <v>POÇOS DE CALDAS</v>
          </cell>
        </row>
        <row r="654">
          <cell r="H654" t="str">
            <v>-</v>
          </cell>
          <cell r="R654" t="str">
            <v>POÇOS DE CALDAS</v>
          </cell>
        </row>
        <row r="655">
          <cell r="H655" t="str">
            <v>-</v>
          </cell>
          <cell r="R655" t="str">
            <v>JUIZ DE FORA</v>
          </cell>
        </row>
        <row r="656">
          <cell r="H656" t="str">
            <v>-</v>
          </cell>
          <cell r="R656" t="str">
            <v>JUIZ DE FORA</v>
          </cell>
        </row>
        <row r="657">
          <cell r="H657" t="str">
            <v>-</v>
          </cell>
          <cell r="R657" t="str">
            <v>JUIZ DE FORA</v>
          </cell>
        </row>
        <row r="658">
          <cell r="H658" t="str">
            <v>-</v>
          </cell>
          <cell r="R658" t="str">
            <v>MONTES CLAROS</v>
          </cell>
        </row>
        <row r="659">
          <cell r="H659" t="str">
            <v>-</v>
          </cell>
          <cell r="R659" t="str">
            <v>PINTÓPOLIS</v>
          </cell>
        </row>
        <row r="660">
          <cell r="H660" t="str">
            <v>-</v>
          </cell>
          <cell r="R660" t="str">
            <v>CATUJI</v>
          </cell>
        </row>
        <row r="661">
          <cell r="H661" t="str">
            <v>-</v>
          </cell>
          <cell r="R661" t="str">
            <v>NOVO CRUZEIRO</v>
          </cell>
        </row>
        <row r="662">
          <cell r="H662" t="str">
            <v>-</v>
          </cell>
          <cell r="R662" t="str">
            <v>CONGONHAS</v>
          </cell>
        </row>
        <row r="663">
          <cell r="H663" t="str">
            <v>-</v>
          </cell>
          <cell r="R663" t="str">
            <v>ABRE CAMPO</v>
          </cell>
        </row>
        <row r="664">
          <cell r="H664" t="str">
            <v>-</v>
          </cell>
          <cell r="R664" t="str">
            <v>TURMALINA</v>
          </cell>
        </row>
        <row r="665">
          <cell r="H665" t="str">
            <v>-</v>
          </cell>
          <cell r="R665" t="str">
            <v>DIVINÓPOLIS</v>
          </cell>
        </row>
        <row r="666">
          <cell r="H666" t="str">
            <v>-</v>
          </cell>
          <cell r="R666" t="str">
            <v>UBERABA</v>
          </cell>
        </row>
        <row r="667">
          <cell r="H667" t="str">
            <v>-</v>
          </cell>
          <cell r="R667" t="str">
            <v>UBERLANDIA</v>
          </cell>
        </row>
        <row r="668">
          <cell r="H668" t="str">
            <v>-</v>
          </cell>
          <cell r="R668" t="str">
            <v>UBERLANDIA</v>
          </cell>
        </row>
        <row r="669">
          <cell r="H669" t="str">
            <v>-</v>
          </cell>
          <cell r="R669" t="str">
            <v>UBERLANDIA</v>
          </cell>
        </row>
        <row r="670">
          <cell r="H670" t="str">
            <v>-</v>
          </cell>
          <cell r="R670" t="str">
            <v>UBERLANDIA</v>
          </cell>
        </row>
        <row r="671">
          <cell r="H671" t="str">
            <v>-</v>
          </cell>
          <cell r="R671" t="str">
            <v>GOVERNADOR VALADARES</v>
          </cell>
        </row>
        <row r="672">
          <cell r="H672" t="str">
            <v>-</v>
          </cell>
          <cell r="R672" t="str">
            <v>GOVERNADOR VALADARES</v>
          </cell>
        </row>
        <row r="673">
          <cell r="H673" t="str">
            <v>-</v>
          </cell>
          <cell r="R673" t="str">
            <v>GOVERNADOR VALADARES</v>
          </cell>
        </row>
        <row r="674">
          <cell r="H674" t="str">
            <v>-</v>
          </cell>
          <cell r="R674" t="str">
            <v>FORMIGA</v>
          </cell>
        </row>
        <row r="675">
          <cell r="H675" t="str">
            <v>-</v>
          </cell>
          <cell r="R675" t="str">
            <v>BELO HORIZONTE</v>
          </cell>
        </row>
        <row r="676">
          <cell r="H676" t="str">
            <v>-</v>
          </cell>
          <cell r="R676" t="str">
            <v>CARAÍ</v>
          </cell>
        </row>
        <row r="677">
          <cell r="H677" t="str">
            <v>-</v>
          </cell>
          <cell r="R677" t="str">
            <v>ITAIPÉ</v>
          </cell>
        </row>
        <row r="678">
          <cell r="H678" t="str">
            <v>-</v>
          </cell>
          <cell r="R678" t="str">
            <v>TURVÃO</v>
          </cell>
        </row>
        <row r="679">
          <cell r="H679" t="str">
            <v>-</v>
          </cell>
          <cell r="R679" t="str">
            <v>ESTOURO</v>
          </cell>
        </row>
        <row r="680">
          <cell r="H680" t="str">
            <v>-</v>
          </cell>
          <cell r="R680" t="str">
            <v>São Domingos</v>
          </cell>
        </row>
        <row r="681">
          <cell r="H681" t="str">
            <v>-</v>
          </cell>
          <cell r="R681" t="str">
            <v>Povoado de Aparecida</v>
          </cell>
        </row>
        <row r="682">
          <cell r="H682" t="str">
            <v>-</v>
          </cell>
          <cell r="R682" t="str">
            <v>CÓRREGO CAFÉ</v>
          </cell>
        </row>
        <row r="683">
          <cell r="H683" t="str">
            <v>-</v>
          </cell>
          <cell r="R683" t="str">
            <v>MONTE CARMELO</v>
          </cell>
        </row>
        <row r="684">
          <cell r="H684" t="str">
            <v>-</v>
          </cell>
          <cell r="R684" t="str">
            <v>PIUMHI</v>
          </cell>
        </row>
        <row r="685">
          <cell r="H685" t="str">
            <v>-</v>
          </cell>
          <cell r="R685" t="str">
            <v>MONTES CLAROS</v>
          </cell>
        </row>
        <row r="686">
          <cell r="H686" t="str">
            <v>-</v>
          </cell>
          <cell r="R686" t="str">
            <v>MANHUAÇU</v>
          </cell>
        </row>
        <row r="687">
          <cell r="H687" t="str">
            <v>-</v>
          </cell>
          <cell r="R687" t="str">
            <v>TRES PONTAS</v>
          </cell>
        </row>
        <row r="688">
          <cell r="H688" t="str">
            <v>-</v>
          </cell>
          <cell r="R688" t="str">
            <v>BARBACENA</v>
          </cell>
        </row>
        <row r="689">
          <cell r="H689" t="str">
            <v>-</v>
          </cell>
          <cell r="R689" t="str">
            <v>OURO BRANCO</v>
          </cell>
        </row>
        <row r="690">
          <cell r="H690" t="str">
            <v>-</v>
          </cell>
          <cell r="R690" t="str">
            <v>MALACACHETA</v>
          </cell>
        </row>
        <row r="691">
          <cell r="H691" t="str">
            <v>-</v>
          </cell>
          <cell r="R691" t="str">
            <v>TURMALINA</v>
          </cell>
        </row>
        <row r="692">
          <cell r="H692" t="str">
            <v>-</v>
          </cell>
          <cell r="R692" t="str">
            <v>PONTE NOVA</v>
          </cell>
        </row>
        <row r="693">
          <cell r="H693" t="str">
            <v>-</v>
          </cell>
          <cell r="R693" t="str">
            <v>ALPERCATA</v>
          </cell>
        </row>
        <row r="694">
          <cell r="H694" t="str">
            <v>-</v>
          </cell>
          <cell r="R694" t="str">
            <v>PATOS DE MINAS</v>
          </cell>
        </row>
        <row r="695">
          <cell r="H695" t="str">
            <v>-</v>
          </cell>
          <cell r="R695" t="str">
            <v>MONTES CLAROS</v>
          </cell>
        </row>
        <row r="696">
          <cell r="H696" t="str">
            <v>-</v>
          </cell>
          <cell r="R696" t="str">
            <v>BELO HORIZONTE</v>
          </cell>
        </row>
        <row r="697">
          <cell r="H697" t="str">
            <v>-</v>
          </cell>
          <cell r="R697" t="str">
            <v>PASSOS</v>
          </cell>
        </row>
        <row r="698">
          <cell r="H698" t="str">
            <v>-</v>
          </cell>
          <cell r="R698" t="str">
            <v>PASSOS</v>
          </cell>
        </row>
        <row r="699">
          <cell r="H699" t="str">
            <v>-</v>
          </cell>
          <cell r="R699" t="str">
            <v>PASSOS</v>
          </cell>
        </row>
        <row r="700">
          <cell r="H700" t="str">
            <v>-</v>
          </cell>
          <cell r="R700" t="str">
            <v>PASSOS</v>
          </cell>
        </row>
        <row r="701">
          <cell r="H701" t="str">
            <v>-</v>
          </cell>
          <cell r="R701" t="str">
            <v>PASSOS</v>
          </cell>
        </row>
        <row r="702">
          <cell r="H702" t="str">
            <v>-</v>
          </cell>
          <cell r="R702" t="str">
            <v>UBERLÂNDIA</v>
          </cell>
        </row>
        <row r="703">
          <cell r="H703" t="str">
            <v>-</v>
          </cell>
          <cell r="R703" t="str">
            <v>UBERLANDIA</v>
          </cell>
        </row>
        <row r="704">
          <cell r="H704"/>
          <cell r="R704"/>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9ECE37FD-DB75-4861-854F-81E808952ABE}"/>
  <namedSheetView name="Exibir1" id="{84C4B7C9-95A8-44ED-8AC8-9DDBA4BC0279}"/>
</namedSheetViews>
</file>

<file path=xl/persons/person.xml><?xml version="1.0" encoding="utf-8"?>
<personList xmlns="http://schemas.microsoft.com/office/spreadsheetml/2018/threadedcomments" xmlns:x="http://schemas.openxmlformats.org/spreadsheetml/2006/main">
  <person displayName="Arthur Monteiro Da Silva" id="{6AAF7028-FB31-4F4E-9EC9-99567A9B7BE2}" userId="S::arthurm.silva@telefonica.com::f6fbc6b3-36ac-493c-b0ce-4d0a72fc7bb0" providerId="AD"/>
  <person displayName="Alexandro Fernandes Migotti" id="{D8E9E0D3-2876-4B55-BD37-B39E8C282B01}" userId="S::alexandro.migotti@telefonica.com::8e6c8f7e-08de-4aee-849b-6aa89f6b4ee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fferson Gomes Da Silva" refreshedDate="46105.701031365737" createdVersion="8" refreshedVersion="8" minRefreshableVersion="3" recordCount="1203" xr:uid="{D14D0989-D97A-477D-BD53-0EC07F157A0D}">
  <cacheSource type="worksheet">
    <worksheetSource name="Tabela3"/>
  </cacheSource>
  <cacheFields count="58">
    <cacheField name="SITE" numFmtId="0">
      <sharedItems containsBlank="1"/>
    </cacheField>
    <cacheField name="ID_METRO" numFmtId="0">
      <sharedItems/>
    </cacheField>
    <cacheField name="STATUS" numFmtId="0">
      <sharedItems containsBlank="1" count="58">
        <s v="ATIVO PEND. RÁDIO"/>
        <s v="CANCELADO"/>
        <s v="ATIVO - RÁDIO"/>
        <s v="ATIVO"/>
        <s v="ATIVO PEND. 3ª ALÇA "/>
        <s v="PREVISTO"/>
        <s v="ATIVO PROTEÇÃO RÁDIO OK"/>
        <s v="ATIVO - FLAT SMALLCELL"/>
        <s v="REPARO FO"/>
        <s v="PREDECESSOR"/>
        <s v="RÁDIO ATIVAR"/>
        <s v="NA"/>
        <s v="ATIVO - COLOCALIZADO"/>
        <s v="DESATIVADO"/>
        <s v="ATIVO PEND. GPS"/>
        <s v="ATIVO RÁDIO"/>
        <s v="INFRA/GABINETE"/>
        <s v="VALID. LIB"/>
        <s v="PEND CANALIZAÇÃO" u="1"/>
        <s v="VALID LIB IMPLANTAÇÃO" u="1"/>
        <s v="PROJETO METRO" u="1"/>
        <s v="VALIDACAO LIB.IMPLANTAÇÃO" u="1"/>
        <s v="                                            " u="1"/>
        <s v="ATIVO - Falta 3 Via" u="1"/>
        <s v="DESATVADO" u="1"/>
        <s v="ATIVO pend rádio" u="1"/>
        <s v="ATIVO - FLAT" u="1"/>
        <s v="REVISÃO PROJETO" u="1"/>
        <s v="LIBERADO ATIVAÇÃO" u="1"/>
        <s v="VALID. LIB IMPLANTACAO" u="1"/>
        <s v="ATIVO PEND. 2ª ALÇA" u="1"/>
        <s v="AGUARDANDO ACESSO " u="1"/>
        <s v="VALID. LIB. IMPLANTACAO" u="1"/>
        <m u="1"/>
        <s v="BLOQUEADO" u="1"/>
        <s v="GESTÃO DE ACESSO" u="1"/>
        <s v="PENDENTE 3ª VIA" u="1"/>
        <s v="l" u="1"/>
        <s v="ATIVAÇÃO" u="1"/>
        <s v="RE REPARO FO" u="1"/>
        <s v="VALID. LIB. IMPLANTAÇÃO" u="1"/>
        <s v="LIBERARADO ATIVAÇÂO" u="1"/>
        <s v="VALIDE LIB. IMPLANTAÇÃO" u="1"/>
        <s v="PROJETO METRO - ENG" u="1"/>
        <s v="VALID. LIB IMPLANTAÇÃO" u="1"/>
        <s v="VALID. LIB " u="1"/>
        <s v="SITE DESMOBILIZADO" u="1"/>
        <s v="ELABODRAÇÃO DE DRAFT" u="1"/>
        <s v="DESATIVAÇÃO" u="1"/>
        <s v="DESMOBILIZADO" u="1"/>
        <s v="ALTO CUSTO" u="1"/>
        <s v="ATIVAÇÃO " u="1"/>
        <s v="ENGENHARIA" u="1"/>
        <s v="RÁDIO" u="1"/>
        <s v="qshs " u="1"/>
        <s v="ATIVO " u="1"/>
        <s v="RADIO" u="1"/>
        <s v="REPARO" u="1"/>
      </sharedItems>
    </cacheField>
    <cacheField name="DUAS ALÇAS" numFmtId="0">
      <sharedItems/>
    </cacheField>
    <cacheField name="NOVO _x000a_PRAZO REDE" numFmtId="0">
      <sharedItems containsDate="1" containsBlank="1" containsMixedTypes="1" minDate="2024-01-10T00:00:00" maxDate="2026-04-01T00:00:00" count="358">
        <s v="REDE OK"/>
        <d v="2026-02-25T00:00:00"/>
        <s v="RÁDIO"/>
        <m/>
        <s v="CANCELADO"/>
        <d v="2026-01-30T00:00:00"/>
        <d v="2026-02-06T00:00:00"/>
        <s v="NA"/>
        <d v="2026-03-31T00:00:00"/>
        <s v="COLOCALIZADO"/>
        <d v="2026-01-17T00:00:00" u="1"/>
        <d v="2026-01-27T00:00:00" u="1"/>
        <d v="2025-12-15T00:00:00" u="1"/>
        <d v="2025-12-12T00:00:00" u="1"/>
        <d v="2025-12-10T00:00:00" u="1"/>
        <d v="2025-12-29T00:00:00" u="1"/>
        <d v="2025-12-18T00:00:00" u="1"/>
        <d v="2025-12-22T00:00:00" u="1"/>
        <d v="2025-12-26T00:00:00" u="1"/>
        <d v="2025-12-05T00:00:00" u="1"/>
        <d v="2025-11-21T00:00:00" u="1"/>
        <d v="2025-11-28T00:00:00" u="1"/>
        <d v="2025-11-20T00:00:00" u="1"/>
        <d v="2025-11-24T00:00:00" u="1"/>
        <d v="2025-11-14T00:00:00" u="1"/>
        <d v="2025-11-15T00:00:00" u="1"/>
        <d v="2025-11-18T00:00:00" u="1"/>
        <d v="2025-11-17T00:00:00" u="1"/>
        <d v="2025-11-08T00:00:00" u="1"/>
        <d v="2025-11-10T00:00:00" u="1"/>
        <d v="2025-11-13T00:00:00" u="1"/>
        <d v="2025-11-07T00:00:00" u="1"/>
        <d v="2025-10-31T00:00:00" u="1"/>
        <d v="2025-10-29T00:00:00" u="1"/>
        <d v="2025-10-30T00:00:00" u="1"/>
        <d v="2025-10-25T00:00:00" u="1"/>
        <d v="2025-10-28T00:00:00" u="1"/>
        <d v="2025-10-27T00:00:00" u="1"/>
        <d v="2025-10-24T00:00:00" u="1"/>
        <d v="2025-10-10T00:00:00" u="1"/>
        <d v="2025-10-22T00:00:00" u="1"/>
        <d v="2025-10-17T00:00:00" u="1"/>
        <d v="2025-10-11T00:00:00" u="1"/>
        <d v="2025-10-14T00:00:00" u="1"/>
        <d v="2025-10-16T00:00:00" u="1"/>
        <d v="2025-10-09T00:00:00" u="1"/>
        <d v="2025-10-13T00:00:00" u="1"/>
        <d v="2025-10-18T00:00:00" u="1"/>
        <d v="2025-10-15T00:00:00" u="1"/>
        <d v="2025-09-30T00:00:00" u="1"/>
        <d v="2025-10-02T00:00:00" u="1"/>
        <d v="2025-10-03T00:00:00" u="1"/>
        <d v="2025-10-06T00:00:00" u="1"/>
        <d v="2025-09-29T00:00:00" u="1"/>
        <d v="2025-09-25T00:00:00" u="1"/>
        <d v="2025-10-08T00:00:00" u="1"/>
        <d v="2025-09-26T00:00:00" u="1"/>
        <d v="2025-09-27T00:00:00" u="1"/>
        <d v="2025-09-23T00:00:00" u="1"/>
        <d v="2025-09-24T00:00:00" u="1"/>
        <d v="2025-09-22T00:00:00" u="1"/>
        <d v="2025-09-19T00:00:00" u="1"/>
        <d v="2025-09-17T00:00:00" u="1"/>
        <d v="2025-09-21T00:00:00" u="1"/>
        <d v="2025-09-15T00:00:00" u="1"/>
        <d v="2025-09-12T00:00:00" u="1"/>
        <d v="2025-08-31T00:00:00" u="1"/>
        <d v="2025-09-05T00:00:00" u="1"/>
        <d v="2025-09-04T00:00:00" u="1"/>
        <d v="2025-09-02T00:00:00" u="1"/>
        <d v="2025-09-20T00:00:00" u="1"/>
        <d v="2025-08-28T00:00:00" u="1"/>
        <d v="2025-08-27T00:00:00" u="1"/>
        <d v="2025-08-29T00:00:00" u="1"/>
        <d v="2025-08-15T00:00:00" u="1"/>
        <d v="2025-08-22T00:00:00" u="1"/>
        <d v="2025-08-25T00:00:00" u="1"/>
        <d v="2025-08-30T00:00:00" u="1"/>
        <d v="2025-08-08T00:00:00" u="1"/>
        <d v="2025-08-14T00:00:00" u="1"/>
        <d v="2025-08-20T00:00:00" u="1"/>
        <d v="2025-08-11T00:00:00" u="1"/>
        <d v="2025-08-06T00:00:00" u="1"/>
        <d v="2025-08-13T00:00:00" u="1"/>
        <d v="2025-08-12T00:00:00" u="1"/>
        <d v="2025-07-15T00:00:00" u="1"/>
        <d v="2025-06-30T00:00:00" u="1"/>
        <s v="REDE NOK" u="1"/>
        <d v="2025-07-29T00:00:00" u="1"/>
        <d v="2025-08-05T00:00:00" u="1"/>
        <d v="2025-08-01T00:00:00" u="1"/>
        <d v="2025-07-28T00:00:00" u="1"/>
        <d v="2025-07-24T00:00:00" u="1"/>
        <d v="2025-07-25T00:00:00" u="1"/>
        <d v="2025-07-17T00:00:00" u="1"/>
        <d v="2025-07-18T00:00:00" u="1"/>
        <d v="2025-07-20T00:00:00" u="1"/>
        <d v="2025-07-21T00:00:00" u="1"/>
        <d v="2025-07-14T00:00:00" u="1"/>
        <d v="2025-07-11T00:00:00" u="1"/>
        <d v="2025-06-27T00:00:00" u="1"/>
        <d v="2025-06-25T00:00:00" u="1"/>
        <d v="2025-06-24T00:00:00" u="1"/>
        <d v="2025-06-23T00:00:00" u="1"/>
        <d v="2025-06-20T00:00:00" u="1"/>
        <d v="2025-06-18T00:00:00" u="1"/>
        <d v="2025-06-17T00:00:00" u="1"/>
        <d v="2025-06-19T00:00:00" u="1"/>
        <d v="2025-06-13T00:00:00" u="1"/>
        <d v="2025-06-16T00:00:00" u="1"/>
        <d v="2025-06-11T00:00:00" u="1"/>
        <d v="2025-07-06T00:00:00" u="1"/>
        <d v="2025-06-10T00:00:00" u="1"/>
        <d v="2025-06-06T00:00:00" u="1"/>
        <d v="2025-06-14T00:00:00" u="1"/>
        <d v="2025-06-05T00:00:00" u="1"/>
        <d v="2025-06-12T00:00:00" u="1"/>
        <d v="2025-06-09T00:00:00" u="1"/>
        <d v="2025-06-07T00:00:00" u="1"/>
        <d v="2025-06-08T00:00:00" u="1"/>
        <d v="2025-06-04T00:00:00" u="1"/>
        <d v="2025-06-03T00:00:00" u="1"/>
        <d v="2025-06-02T00:00:00" u="1"/>
        <d v="2025-05-30T00:00:00" u="1"/>
        <d v="2025-05-31T00:00:00" u="1"/>
        <d v="2025-05-29T00:00:00" u="1"/>
        <d v="2025-05-28T00:00:00" u="1"/>
        <d v="2025-05-27T00:00:00" u="1"/>
        <d v="2025-05-26T00:00:00" u="1"/>
        <d v="2025-05-22T00:00:00" u="1"/>
        <d v="2025-05-23T00:00:00" u="1"/>
        <d v="2025-05-24T00:00:00" u="1"/>
        <d v="2025-05-21T00:00:00" u="1"/>
        <d v="2025-05-25T00:00:00" u="1"/>
        <d v="2025-05-20T00:00:00" u="1"/>
        <d v="2025-05-19T00:00:00" u="1"/>
        <d v="2025-05-17T00:00:00" u="1"/>
        <d v="2025-05-16T00:00:00" u="1"/>
        <d v="2025-05-15T00:00:00" u="1"/>
        <d v="2025-05-14T00:00:00" u="1"/>
        <d v="2025-05-18T00:00:00" u="1"/>
        <d v="2025-06-15T00:00:00" u="1"/>
        <d v="2025-05-13T00:00:00" u="1"/>
        <d v="2025-05-12T00:00:00" u="1"/>
        <d v="2025-04-30T00:00:00" u="1"/>
        <d v="2025-05-02T00:00:00" u="1"/>
        <d v="2025-05-06T00:00:00" u="1"/>
        <d v="2025-05-09T00:00:00" u="1"/>
        <s v="-" u="1"/>
        <d v="2025-04-23T00:00:00" u="1"/>
        <d v="2025-04-26T00:00:00" u="1"/>
        <d v="2025-04-24T00:00:00" u="1"/>
        <d v="2025-04-25T00:00:00" u="1"/>
        <d v="2025-04-28T00:00:00" u="1"/>
        <d v="2025-04-19T00:00:00" u="1"/>
        <d v="2025-04-07T00:00:00" u="1"/>
        <d v="2025-04-03T00:00:00" u="1"/>
        <d v="2025-04-10T00:00:00" u="1"/>
        <d v="2025-04-16T00:00:00" u="1"/>
        <d v="2025-04-09T00:00:00" u="1"/>
        <d v="2025-04-15T00:00:00" u="1"/>
        <d v="2025-04-22T00:00:00" u="1"/>
        <d v="2025-04-04T00:00:00" u="1"/>
        <d v="2025-04-08T00:00:00" u="1"/>
        <d v="2025-03-24T00:00:00" u="1"/>
        <d v="2025-03-06T00:00:00" u="1"/>
        <d v="2025-03-13T00:00:00" u="1"/>
        <d v="2025-03-11T00:00:00" u="1"/>
        <d v="2025-03-07T00:00:00" u="1"/>
        <d v="2025-03-05T00:00:00" u="1"/>
        <d v="2025-03-18T00:00:00" u="1"/>
        <d v="2025-03-15T00:00:00" u="1"/>
        <d v="2025-03-17T00:00:00" u="1"/>
        <d v="2025-03-08T00:00:00" u="1"/>
        <d v="2025-03-10T00:00:00" u="1"/>
        <d v="2025-03-12T00:00:00" u="1"/>
        <d v="2025-03-14T00:00:00" u="1"/>
        <d v="2025-03-20T00:00:00" u="1"/>
        <d v="2025-03-28T00:00:00" u="1"/>
        <s v="RADIO" u="1"/>
        <s v="14/03/2025" u="1"/>
        <d v="2025-02-27T00:00:00" u="1"/>
        <d v="2025-02-21T00:00:00" u="1"/>
        <d v="2025-02-20T00:00:00" u="1"/>
        <d v="2025-02-25T00:00:00" u="1"/>
        <d v="2025-02-26T00:00:00" u="1"/>
        <d v="2025-02-28T00:00:00" u="1"/>
        <d v="2025-03-19T00:00:00" u="1"/>
        <d v="2025-02-24T00:00:00" u="1"/>
        <d v="2025-03-21T00:00:00" u="1"/>
        <d v="2025-02-19T00:00:00" u="1"/>
        <d v="2025-03-26T00:00:00" u="1"/>
        <d v="2025-02-17T00:00:00" u="1"/>
        <d v="2025-02-13T00:00:00" u="1"/>
        <d v="2025-02-14T00:00:00" u="1"/>
        <d v="2025-02-12T00:00:00" u="1"/>
        <d v="2025-02-10T00:00:00" u="1"/>
        <d v="2025-02-03T00:00:00" u="1"/>
        <d v="2025-02-06T00:00:00" u="1"/>
        <d v="2025-02-07T00:00:00" u="1"/>
        <d v="2025-01-30T00:00:00" u="1"/>
        <d v="2025-02-05T00:00:00" u="1"/>
        <d v="2025-01-29T00:00:00" u="1"/>
        <d v="2025-01-31T00:00:00" u="1"/>
        <d v="2025-01-22T00:00:00" u="1"/>
        <d v="2025-01-23T00:00:00" u="1"/>
        <d v="2025-01-21T00:00:00" u="1"/>
        <d v="2025-01-25T00:00:00" u="1"/>
        <d v="2025-01-24T00:00:00" u="1"/>
        <d v="2025-01-27T00:00:00" u="1"/>
        <d v="2025-01-28T00:00:00" u="1"/>
        <d v="2024-12-27T00:00:00" u="1"/>
        <d v="2025-01-15T00:00:00" u="1"/>
        <d v="2025-01-10T00:00:00" u="1"/>
        <d v="2025-01-13T00:00:00" u="1"/>
        <d v="2025-01-06T00:00:00" u="1"/>
        <d v="2025-01-20T00:00:00" u="1"/>
        <d v="2025-01-14T00:00:00" u="1"/>
        <d v="2025-01-16T00:00:00" u="1"/>
        <d v="2025-01-12T00:00:00" u="1"/>
        <d v="2025-01-18T00:00:00" u="1"/>
        <d v="2025-01-17T00:00:00" u="1"/>
        <d v="2024-12-20T00:00:00" u="1"/>
        <d v="2024-12-23T00:00:00" u="1"/>
        <d v="2024-12-06T00:00:00" u="1"/>
        <d v="2024-01-10T00:00:00" u="1"/>
        <d v="2024-12-30T00:00:00" u="1"/>
        <d v="2024-12-31T00:00:00" u="1"/>
        <d v="2024-12-19T00:00:00" u="1"/>
        <d v="2024-09-06T00:00:00" u="1"/>
        <d v="2024-12-12T00:00:00" u="1"/>
        <d v="2024-05-31T00:00:00" u="1"/>
        <d v="2024-12-16T00:00:00" u="1"/>
        <d v="2024-11-04T00:00:00" u="1"/>
        <d v="2024-10-09T00:00:00" u="1"/>
        <d v="2024-10-29T00:00:00" u="1"/>
        <d v="2024-12-26T00:00:00" u="1"/>
        <d v="2024-08-26T00:00:00" u="1"/>
        <d v="2024-11-12T00:00:00" u="1"/>
        <d v="2024-12-11T00:00:00" u="1"/>
        <d v="2024-12-10T00:00:00" u="1"/>
        <d v="2024-10-08T00:00:00" u="1"/>
        <d v="2024-12-14T00:00:00" u="1"/>
        <d v="2024-12-18T00:00:00" u="1"/>
        <d v="2025-12-20T00:00:00" u="1"/>
        <d v="2024-12-13T00:00:00" u="1"/>
        <d v="2024-12-15T00:00:00" u="1"/>
        <d v="2024-12-17T00:00:00" u="1"/>
        <s v="ALTO CUSTO" u="1"/>
        <s v="PENDENCIA PROJETO" u="1"/>
        <s v="REVISÃO DE PROJETO" u="1"/>
        <d v="2024-12-09T00:00:00" u="1"/>
        <d v="2024-10-30T00:00:00" u="1"/>
        <d v="2024-11-13T00:00:00" u="1"/>
        <d v="2024-11-30T00:00:00" u="1"/>
        <d v="2024-11-25T00:00:00" u="1"/>
        <d v="2024-11-20T00:00:00" u="1"/>
        <d v="2024-12-02T00:00:00" u="1"/>
        <d v="2024-12-03T00:00:00" u="1"/>
        <d v="2024-12-04T00:00:00" u="1"/>
        <d v="2024-11-14T00:00:00" u="1"/>
        <d v="2024-12-05T00:00:00" u="1"/>
        <d v="2024-11-28T00:00:00" u="1"/>
        <d v="2024-11-06T00:00:00" u="1"/>
        <d v="2024-11-22T00:00:00" u="1"/>
        <d v="2024-11-15T00:00:00" u="1"/>
        <d v="2024-11-18T00:00:00" u="1"/>
        <s v="Licença" u="1"/>
        <s v="Licença / Alto Custo" u="1"/>
        <s v="PENDENTE DESOBTRUÇÃO" u="1"/>
        <s v="AGUARDAR INFRA" u="1"/>
        <d v="2024-11-29T00:00:00" u="1"/>
        <d v="2024-11-27T00:00:00" u="1"/>
        <d v="2024-10-17T00:00:00" u="1"/>
        <d v="2024-11-10T00:00:00" u="1"/>
        <d v="2024-11-07T00:00:00" u="1"/>
        <d v="2024-11-19T00:00:00" u="1"/>
        <d v="2024-11-03T00:00:00" u="1"/>
        <d v="2024-10-22T00:00:00" u="1"/>
        <d v="2024-10-28T00:00:00" u="1"/>
        <d v="2024-10-06T00:00:00" u="1"/>
        <d v="2024-10-20T00:00:00" u="1"/>
        <d v="2024-10-27T00:00:00" u="1"/>
        <d v="2024-10-23T00:00:00" u="1"/>
        <d v="2024-11-11T00:00:00" u="1"/>
        <d v="2024-11-01T00:00:00" u="1"/>
        <d v="2024-10-25T00:00:00" u="1"/>
        <d v="2024-11-05T00:00:00" u="1"/>
        <s v="11/31/2024" u="1"/>
        <d v="2024-10-31T00:00:00" u="1"/>
        <s v="REVISÃO DE  PROJETO" u="1"/>
        <d v="2024-10-10T00:00:00" u="1"/>
        <s v="Concluído" u="1"/>
        <s v="Em Projeto" u="1"/>
        <s v="REVISÃO PROJETO" u="1"/>
        <s v="REVISÃO DE PROJETOS" u="1"/>
        <s v="REDE FLAT OK" u="1"/>
        <d v="2024-10-11T00:00:00" u="1"/>
        <d v="2024-10-05T00:00:00" u="1"/>
        <d v="2024-10-03T00:00:00" u="1"/>
        <s v="10/23/20024" u="1"/>
        <d v="2024-10-15T00:00:00" u="1"/>
        <d v="2024-10-07T00:00:00" u="1"/>
        <s v="23/10/2024" u="1"/>
        <d v="2024-10-04T00:00:00" u="1"/>
        <d v="2024-10-12T00:00:00" u="1"/>
        <d v="2024-10-14T00:00:00" u="1"/>
        <d v="2024-11-23T00:00:00" u="1"/>
        <s v="31/11/2024" u="1"/>
        <s v="DESMOBILIZADO" u="1"/>
        <d v="2024-10-01T00:00:00" u="1"/>
        <d v="2024-10-02T00:00:00" u="1"/>
        <d v="2024-10-16T00:00:00" u="1"/>
        <d v="2024-10-18T00:00:00" u="1"/>
        <d v="2024-10-19T00:00:00" u="1"/>
        <d v="2024-10-21T00:00:00" u="1"/>
        <d v="2024-10-24T00:00:00" u="1"/>
        <d v="2024-10-26T00:00:00" u="1"/>
        <d v="2024-11-16T00:00:00" u="1"/>
        <d v="2024-11-21T00:00:00" u="1"/>
        <d v="2024-11-26T00:00:00" u="1"/>
        <d v="2024-10-13T00:00:00" u="1"/>
        <d v="2024-09-30T00:00:00" u="1"/>
        <s v="VERIFICAR DATA" u="1"/>
        <s v="ALTERAR REDE PARA RNJ" u="1"/>
        <d v="2024-09-12T00:00:00" u="1"/>
        <d v="2024-09-13T00:00:00" u="1"/>
        <d v="2024-09-16T00:00:00" u="1"/>
        <d v="2024-09-17T00:00:00" u="1"/>
        <d v="2024-09-18T00:00:00" u="1"/>
        <d v="2024-09-19T00:00:00" u="1"/>
        <d v="2024-09-20T00:00:00" u="1"/>
        <d v="2024-09-21T00:00:00" u="1"/>
        <d v="2024-09-23T00:00:00" u="1"/>
        <d v="2024-09-24T00:00:00" u="1"/>
        <d v="2024-09-25T00:00:00" u="1"/>
        <d v="2024-09-26T00:00:00" u="1"/>
        <d v="2024-09-27T00:00:00" u="1"/>
        <d v="2024-09-28T00:00:00" u="1"/>
        <d v="2024-09-09T00:00:00" u="1"/>
        <d v="2024-09-11T00:00:00" u="1"/>
        <d v="2024-09-29T00:00:00" u="1"/>
        <d v="2024-09-15T00:00:00" u="1"/>
        <d v="2024-09-22T00:00:00" u="1"/>
        <d v="2024-09-02T00:00:00" u="1"/>
        <d v="2024-08-23T00:00:00" u="1"/>
        <d v="2024-09-10T00:00:00" u="1"/>
        <s v="02/09/2024" u="1"/>
        <d v="2024-08-21T00:00:00" u="1"/>
        <d v="2024-08-22T00:00:00" u="1"/>
        <d v="2024-08-28T00:00:00" u="1"/>
        <d v="2024-08-29T00:00:00" u="1"/>
        <d v="2024-09-07T00:00:00" u="1"/>
        <d v="2024-09-04T00:00:00" u="1"/>
        <d v="2024-08-31T00:00:00" u="1"/>
        <d v="2024-09-03T00:00:00" u="1"/>
        <d v="2024-08-30T00:00:00" u="1"/>
        <d v="2024-08-27T00:00:00" u="1"/>
      </sharedItems>
    </cacheField>
    <cacheField name="PRAZO_x000a_ATIVAÇÃO" numFmtId="0">
      <sharedItems containsDate="1" containsBlank="1" containsMixedTypes="1" minDate="1899-12-30T00:00:00" maxDate="2026-04-03T00:00:00" count="419">
        <s v="ATIVO"/>
        <d v="2026-02-27T00:00:00"/>
        <s v="RÁDIO"/>
        <m/>
        <d v="2026-02-10T00:00:00"/>
        <d v="2026-02-01T00:00:00"/>
        <s v="CANCELADO"/>
        <s v="NÃO ATIVADO"/>
        <d v="1900-01-01T00:00:00"/>
        <d v="2026-02-08T00:00:00"/>
        <s v="BLOQUEADO"/>
        <s v="NA"/>
        <d v="2026-02-20T00:00:00"/>
        <d v="2026-02-06T00:00:00"/>
        <d v="2026-02-12T00:00:00"/>
        <d v="2026-03-31T00:00:00"/>
        <d v="2026-04-02T00:00:00"/>
        <d v="2026-04-01T00:00:00"/>
        <d v="2026-01-30T00:00:00" u="1"/>
        <d v="2026-01-06T00:00:00" u="1"/>
        <d v="2026-01-21T00:00:00" u="1"/>
        <d v="2026-01-23T00:00:00" u="1"/>
        <d v="2026-01-22T00:00:00" u="1"/>
        <d v="2026-01-28T00:00:00" u="1"/>
        <d v="2026-01-20T00:00:00" u="1"/>
        <d v="2026-01-26T00:00:00" u="1"/>
        <d v="2025-01-30T00:00:00" u="1"/>
        <d v="2025-10-30T00:00:00" u="1"/>
        <d v="2025-11-26T00:00:00" u="1"/>
        <d v="2025-12-09T00:00:00" u="1"/>
        <d v="2025-12-17T00:00:00" u="1"/>
        <d v="2025-11-30T00:00:00" u="1"/>
        <d v="2025-12-05T00:00:00" u="1"/>
        <d v="2025-12-19T00:00:00" u="1"/>
        <d v="2025-10-31T00:00:00" u="1"/>
        <d v="2025-09-30T00:00:00" u="1"/>
        <d v="2025-12-23T00:00:00" u="1"/>
        <d v="2025-12-16T00:00:00" u="1"/>
        <d v="2025-12-15T00:00:00" u="1"/>
        <d v="2025-12-29T00:00:00" u="1"/>
        <d v="2025-12-22T00:00:00" u="1"/>
        <d v="2025-12-06T00:00:00" u="1"/>
        <d v="2025-10-18T00:00:00" u="1"/>
        <d v="2025-12-02T00:00:00" u="1"/>
        <d v="2025-11-06T00:00:00" u="1"/>
        <d v="2025-12-03T00:00:00" u="1"/>
        <d v="2025-12-04T00:00:00" u="1"/>
        <d v="2025-12-12T00:00:00" u="1"/>
        <d v="2025-12-08T00:00:00" u="1"/>
        <d v="2025-12-10T00:00:00" u="1"/>
        <d v="2025-11-28T00:00:00" u="1"/>
        <d v="2025-11-22T00:00:00" u="1"/>
        <d v="2025-12-01T00:00:00" u="1"/>
        <d v="2025-11-19T00:00:00" u="1"/>
        <d v="2025-11-21T00:00:00" u="1"/>
        <d v="2025-11-25T00:00:00" u="1"/>
        <d v="2025-11-24T00:00:00" u="1"/>
        <d v="2025-11-14T00:00:00" u="1"/>
        <d v="2025-12-14T00:00:00" u="1"/>
        <d v="2025-10-27T00:00:00" u="1"/>
        <d v="2025-11-13T00:00:00" u="1"/>
        <d v="2025-11-10T00:00:00" u="1"/>
        <d v="2025-11-17T00:00:00" u="1"/>
        <d v="2025-11-11T00:00:00" u="1"/>
        <d v="2025-11-07T00:00:00" u="1"/>
        <d v="2025-11-12T00:00:00" u="1"/>
        <d v="2025-10-29T00:00:00" u="1"/>
        <d v="2025-11-05T00:00:00" u="1"/>
        <d v="2025-11-04T00:00:00" u="1"/>
        <s v="27/10/2025" u="1"/>
        <d v="2025-10-24T00:00:00" u="1"/>
        <d v="2025-10-25T00:00:00" u="1"/>
        <d v="2025-10-28T00:00:00" u="1"/>
        <d v="2025-10-07T00:00:00" u="1"/>
        <d v="2025-10-06T00:00:00" u="1"/>
        <d v="2025-10-14T00:00:00" u="1"/>
        <d v="2025-10-15T00:00:00" u="1"/>
        <d v="2025-10-22T00:00:00" u="1"/>
        <d v="2025-10-21T00:00:00" u="1"/>
        <d v="2025-10-23T00:00:00" u="1"/>
        <d v="2025-10-17T00:00:00" u="1"/>
        <d v="2025-10-13T00:00:00" u="1"/>
        <d v="2025-10-10T00:00:00" u="1"/>
        <d v="2025-10-08T00:00:00" u="1"/>
        <d v="2025-10-09T00:00:00" u="1"/>
        <d v="2025-10-20T00:00:00" u="1"/>
        <d v="2025-09-17T00:00:00" u="1"/>
        <d v="2025-10-16T00:00:00" u="1"/>
        <d v="2025-10-01T00:00:00" u="1"/>
        <d v="2025-10-02T00:00:00" u="1"/>
        <d v="2025-10-03T00:00:00" u="1"/>
        <d v="2025-09-29T00:00:00" u="1"/>
        <d v="1899-12-31T00:00:00" u="1"/>
        <d v="2025-09-24T00:00:00" u="1"/>
        <d v="2025-09-26T00:00:00" u="1"/>
        <d v="2025-09-22T00:00:00" u="1"/>
        <d v="2025-09-15T00:00:00" u="1"/>
        <d v="2025-09-25T00:00:00" u="1"/>
        <d v="2025-10-26T00:00:00" u="1"/>
        <d v="2025-09-23T00:00:00" u="1"/>
        <d v="2025-09-19T00:00:00" u="1"/>
        <d v="2025-09-12T00:00:00" u="1"/>
        <d v="2025-09-16T00:00:00" u="1"/>
        <d v="2025-10-05T00:00:00" u="1"/>
        <d v="2025-09-10T00:00:00" u="1"/>
        <d v="2025-08-15T00:00:00" u="1"/>
        <d v="2025-09-05T00:00:00" u="1"/>
        <d v="2025-09-02T00:00:00" u="1"/>
        <d v="2025-09-06T00:00:00" u="1"/>
        <d v="2025-09-09T00:00:00" u="1"/>
        <d v="2025-09-20T00:00:00" u="1"/>
        <d v="2025-08-29T00:00:00" u="1"/>
        <d v="2025-08-20T00:00:00" u="1"/>
        <d v="2025-08-28T00:00:00" u="1"/>
        <d v="2025-08-31T00:00:00" u="1"/>
        <d v="2025-08-18T00:00:00" u="1"/>
        <d v="2025-08-30T00:00:00" u="1"/>
        <d v="2025-08-19T00:00:00" u="1"/>
        <d v="2025-08-08T00:00:00" u="1"/>
        <d v="2025-08-13T00:00:00" u="1"/>
        <s v="-" u="1"/>
        <d v="2025-08-06T00:00:00" u="1"/>
        <d v="2025-08-09T00:00:00" u="1"/>
        <d v="2025-08-12T00:00:00" u="1"/>
        <d v="2025-08-07T00:00:00" u="1"/>
        <d v="2025-06-30T00:00:00" u="1"/>
        <d v="2025-07-20T00:00:00" u="1"/>
        <d v="2025-07-31T00:00:00" u="1"/>
        <d v="2025-07-30T00:00:00" u="1"/>
        <d v="2025-07-15T00:00:00" u="1"/>
        <d v="2025-08-01T00:00:00" u="1"/>
        <d v="2025-07-28T00:00:00" u="1"/>
        <d v="2025-08-05T00:00:00" u="1"/>
        <d v="2025-08-02T00:00:00" u="1"/>
        <d v="2025-06-25T00:00:00" u="1"/>
        <d v="2025-06-27T00:00:00" u="1"/>
        <d v="2025-07-02T00:00:00" u="1"/>
        <d v="2025-07-25T00:00:00" u="1"/>
        <d v="2025-07-01T00:00:00" u="1"/>
        <d v="2025-07-14T00:00:00" u="1"/>
        <d v="2025-07-03T00:00:00" u="1"/>
        <d v="2025-07-18T00:00:00" u="1"/>
        <d v="2025-07-04T00:00:00" u="1"/>
        <d v="2025-07-07T00:00:00" u="1"/>
        <d v="2025-07-16T00:00:00" u="1"/>
        <d v="2025-07-19T00:00:00" u="1"/>
        <d v="2025-06-26T00:00:00" u="1"/>
        <d v="2025-07-05T00:00:00" u="1"/>
        <d v="2025-06-20T00:00:00" u="1"/>
        <d v="2025-06-23T00:00:00" u="1"/>
        <d v="2025-06-17T00:00:00" u="1"/>
        <d v="2025-06-24T00:00:00" u="1"/>
        <d v="2025-06-18T00:00:00" u="1"/>
        <d v="2025-06-13T00:00:00" u="1"/>
        <d v="2025-06-16T00:00:00" u="1"/>
        <d v="2025-06-05T00:00:00" u="1"/>
        <d v="2025-06-10T00:00:00" u="1"/>
        <d v="2025-06-08T00:00:00" u="1"/>
        <d v="2025-06-03T00:00:00" u="1"/>
        <d v="2025-06-04T00:00:00" u="1"/>
        <d v="2025-06-06T00:00:00" u="1"/>
        <d v="2025-06-09T00:00:00" u="1"/>
        <d v="2025-06-12T00:00:00" u="1"/>
        <d v="2025-06-21T00:00:00" u="1"/>
        <d v="2025-06-14T00:00:00" u="1"/>
        <d v="2025-06-15T00:00:00" u="1"/>
        <d v="2025-06-11T00:00:00" u="1"/>
        <d v="2025-06-07T00:00:00" u="1"/>
        <d v="2025-06-19T00:00:00" u="1"/>
        <d v="2025-05-29T00:00:00" u="1"/>
        <d v="2025-05-30T00:00:00" u="1"/>
        <d v="2025-05-28T00:00:00" u="1"/>
        <d v="2025-06-02T00:00:00" u="1"/>
        <d v="2025-06-01T00:00:00" u="1"/>
        <d v="2025-05-27T00:00:00" u="1"/>
        <d v="2025-05-31T00:00:00" u="1"/>
        <d v="2025-05-26T00:00:00" u="1"/>
        <d v="2025-05-23T00:00:00" u="1"/>
        <d v="2025-05-22T00:00:00" u="1"/>
        <d v="2025-05-25T00:00:00" u="1"/>
        <d v="2025-05-21T00:00:00" u="1"/>
        <d v="2025-05-09T00:00:00" u="1"/>
        <d v="2025-05-05T00:00:00" u="1"/>
        <d v="2025-05-04T00:00:00" u="1"/>
        <d v="2025-05-20T00:00:00" u="1"/>
        <d v="2025-05-19T00:00:00" u="1"/>
        <d v="2025-05-16T00:00:00" u="1"/>
        <d v="2025-05-15T00:00:00" u="1"/>
        <d v="2025-05-02T00:00:00" u="1"/>
        <d v="2025-05-18T00:00:00" u="1"/>
        <d v="2025-05-14T00:00:00" u="1"/>
        <d v="2025-05-06T00:00:00" u="1"/>
        <d v="2025-05-07T00:00:00" u="1"/>
        <d v="2025-05-13T00:00:00" u="1"/>
        <d v="2025-04-28T00:00:00" u="1"/>
        <d v="2025-04-29T00:00:00" u="1"/>
        <d v="2025-04-30T00:00:00" u="1"/>
        <d v="2025-04-25T00:00:00" u="1"/>
        <d v="2025-04-24T00:00:00" u="1"/>
        <d v="2025-08-04T00:00:00" u="1"/>
        <s v="22/04/2025" u="1"/>
        <d v="2025-04-16T00:00:00" u="1"/>
        <d v="2025-04-15T00:00:00" u="1"/>
        <d v="2025-04-10T00:00:00" u="1"/>
        <d v="2025-04-14T00:00:00" u="1"/>
        <d v="2025-03-31T00:00:00" u="1"/>
        <d v="2025-04-09T00:00:00" u="1"/>
        <d v="2025-04-08T00:00:00" u="1"/>
        <d v="2025-05-10T00:00:00" u="1"/>
        <d v="2025-04-22T00:00:00" u="1"/>
        <d v="2025-04-11T00:00:00" u="1"/>
        <d v="2025-04-17T00:00:00" u="1"/>
        <d v="2025-04-07T00:00:00" u="1"/>
        <d v="2025-04-27T00:00:00" u="1"/>
        <d v="2025-03-13T00:00:00" u="1"/>
        <d v="2025-02-15T00:00:00" u="1"/>
        <d v="2025-03-28T00:00:00" u="1"/>
        <d v="2025-03-10T00:00:00" u="1"/>
        <d v="2025-02-24T00:00:00" u="1"/>
        <d v="2025-02-19T00:00:00" u="1"/>
        <d v="2025-02-18T00:00:00" u="1"/>
        <d v="2025-03-12T00:00:00" u="1"/>
        <d v="2025-02-25T00:00:00" u="1"/>
        <d v="2025-02-26T00:00:00" u="1"/>
        <s v="14/03/2025" u="1"/>
        <d v="2025-03-11T00:00:00" u="1"/>
        <d v="2025-03-14T00:00:00" u="1"/>
        <d v="2025-03-06T00:00:00" u="1"/>
        <d v="2025-03-07T00:00:00" u="1"/>
        <d v="2025-03-16T00:00:00" u="1"/>
        <d v="2025-03-17T00:00:00" u="1"/>
        <d v="2025-03-25T00:00:00" u="1"/>
        <d v="2025-03-18T00:00:00" u="1"/>
        <d v="2025-02-21T00:00:00" u="1"/>
        <d v="2025-03-19T00:00:00" u="1"/>
        <d v="2025-03-20T00:00:00" u="1"/>
        <d v="2025-03-15T00:00:00" u="1"/>
        <s v="19/03/2025" u="1"/>
        <d v="2025-02-28T00:00:00" u="1"/>
        <d v="2025-03-21T00:00:00" u="1"/>
        <d v="2025-11-03T00:00:00" u="1"/>
        <s v="21/02/2025" u="1"/>
        <d v="2025-03-26T00:00:00" u="1"/>
        <d v="2025-03-27T00:00:00" u="1"/>
        <d v="2025-03-24T00:00:00" u="1"/>
        <d v="2025-02-27T00:00:00" u="1"/>
        <s v="18/03/2025" u="1"/>
        <d v="2025-02-23T00:00:00" u="1"/>
        <d v="2025-02-20T00:00:00" u="1"/>
        <d v="2025-02-22T00:00:00" u="1"/>
        <d v="2025-03-01T00:00:00" u="1"/>
        <d v="2025-03-03T00:00:00" u="1"/>
        <d v="2025-02-16T00:00:00" u="1"/>
        <d v="2025-02-13T00:00:00" u="1"/>
        <d v="2025-02-14T00:00:00" u="1"/>
        <d v="2025-02-11T00:00:00" u="1"/>
        <d v="2025-02-10T00:00:00" u="1"/>
        <d v="2025-02-12T00:00:00" u="1"/>
        <d v="2025-02-07T00:00:00" u="1"/>
        <d v="2025-02-17T00:00:00" u="1"/>
        <d v="2025-02-06T00:00:00" u="1"/>
        <d v="2025-02-05T00:00:00" u="1"/>
        <d v="2025-01-31T00:00:00" u="1"/>
        <d v="2025-02-03T00:00:00" u="1"/>
        <d v="2025-01-27T00:00:00" u="1"/>
        <d v="2025-01-28T00:00:00" u="1"/>
        <d v="2024-11-14T00:00:00" u="1"/>
        <d v="2024-11-22T00:00:00" u="1"/>
        <d v="2024-11-29T00:00:00" u="1"/>
        <d v="2025-01-24T00:00:00" u="1"/>
        <d v="2024-11-26T00:00:00" u="1"/>
        <d v="2025-02-01T00:00:00" u="1"/>
        <d v="2025-01-29T00:00:00" u="1"/>
        <d v="2025-02-02T00:00:00" u="1"/>
        <d v="2025-01-25T00:00:00" u="1"/>
        <d v="2025-01-26T00:00:00" u="1"/>
        <d v="2024-12-30T00:00:00" u="1"/>
        <d v="2024-12-09T00:00:00" u="1"/>
        <e v="#VALUE!" u="1"/>
        <d v="2025-01-23T00:00:00" u="1"/>
        <d v="2025-01-15T00:00:00" u="1"/>
        <d v="2025-01-20T00:00:00" u="1"/>
        <d v="2025-01-22T00:00:00" u="1"/>
        <d v="2025-01-16T00:00:00" u="1"/>
        <d v="2025-01-17T00:00:00" u="1"/>
        <d v="2025-01-21T00:00:00" u="1"/>
        <d v="2025-01-19T00:00:00" u="1"/>
        <d v="2025-01-13T00:00:00" u="1"/>
        <d v="2025-01-10T00:00:00" u="1"/>
        <d v="2024-12-23T00:00:00" u="1"/>
        <d v="2024-12-26T00:00:00" u="1"/>
        <d v="2024-11-28T00:00:00" u="1"/>
        <d v="2024-11-02T00:00:00" u="1"/>
        <d v="2025-01-09T00:00:00" u="1"/>
        <d v="2025-01-08T00:00:00" u="1"/>
        <d v="2025-01-18T00:00:00" u="1"/>
        <d v="2024-01-13T00:00:00" u="1"/>
        <d v="2025-01-02T00:00:00" u="1"/>
        <d v="2025-01-03T00:00:00" u="1"/>
        <d v="2024-11-18T00:00:00" u="1"/>
        <d v="2024-12-27T00:00:00" u="1"/>
        <d v="2024-12-22T00:00:00" u="1"/>
        <d v="2024-11-15T00:00:00" u="1"/>
        <d v="2024-12-29T00:00:00" u="1"/>
        <d v="2024-12-20T00:00:00" u="1"/>
        <d v="2024-12-18T00:00:00" u="1"/>
        <d v="2024-12-19T00:00:00" u="1"/>
        <d v="2024-12-14T00:00:00" u="1"/>
        <d v="2024-12-15T00:00:00" u="1"/>
        <d v="2024-12-17T00:00:00" u="1"/>
        <d v="2024-12-21T00:00:00" u="1"/>
        <d v="2024-12-16T00:00:00" u="1"/>
        <d v="2024-12-13T00:00:00" u="1"/>
        <s v="PENDENCIA PROJETO" u="1"/>
        <s v="REVISÃO DE PROJETO" u="1"/>
        <d v="2024-12-25T00:00:00" u="1"/>
        <s v="AG. PROJETO ALTO CUSTO" u="1"/>
        <s v="ALTO CUSTO" u="1"/>
        <d v="2024-01-20T00:00:00" u="1"/>
        <d v="2024-11-27T00:00:00" u="1"/>
        <d v="2024-12-01T00:00:00" u="1"/>
        <d v="2024-12-03T00:00:00" u="1"/>
        <d v="2024-12-05T00:00:00" u="1"/>
        <d v="2024-12-12T00:00:00" u="1"/>
        <d v="2024-11-01T00:00:00" u="1"/>
        <d v="2024-12-11T00:00:00" u="1"/>
        <d v="2024-12-04T00:00:00" u="1"/>
        <d v="2024-11-07T00:00:00" u="1"/>
        <d v="2024-11-23T00:00:00" u="1"/>
        <d v="2024-12-06T00:00:00" u="1"/>
        <d v="2024-12-07T00:00:00" u="1"/>
        <d v="2024-11-17T00:00:00" u="1"/>
        <d v="2024-12-08T00:00:00" u="1"/>
        <d v="2024-11-09T00:00:00" u="1"/>
        <d v="2024-11-10T00:00:00" u="1"/>
        <d v="2024-11-11T00:00:00" u="1"/>
        <d v="2024-11-25T00:00:00" u="1"/>
        <d v="2024-11-16T00:00:00" u="1"/>
        <d v="2024-11-30T00:00:00" u="1"/>
        <d v="2024-10-28T00:00:00" u="1"/>
        <d v="2024-12-02T00:00:00" u="1"/>
        <d v="2024-11-12T00:00:00" u="1"/>
        <d v="2024-11-20T00:00:00" u="1"/>
        <d v="2024-11-21T00:00:00" u="1"/>
        <d v="2024-11-24T00:00:00" u="1"/>
        <d v="2024-10-27T00:00:00" u="1"/>
        <d v="2024-11-19T00:00:00" u="1"/>
        <s v="PREDECESSOR ALTO CUSTO" u="1"/>
        <d v="2024-10-14T00:00:00" u="1"/>
        <d v="2024-10-08T00:00:00" u="1"/>
        <d v="2024-10-09T00:00:00" u="1"/>
        <d v="2024-10-17T00:00:00" u="1"/>
        <d v="2024-10-19T00:00:00" u="1"/>
        <d v="2024-10-20T00:00:00" u="1"/>
        <d v="2024-10-24T00:00:00" u="1"/>
        <d v="2024-10-26T00:00:00" u="1"/>
        <d v="2024-10-06T00:00:00" u="1"/>
        <d v="2024-11-13T00:00:00" u="1"/>
        <d v="2024-10-13T00:00:00" u="1"/>
        <d v="2024-10-25T00:00:00" u="1"/>
        <d v="2024-10-22T00:00:00" u="1"/>
        <d v="2024-10-23T00:00:00" u="1"/>
        <d v="2024-10-29T00:00:00" u="1"/>
        <d v="2024-10-30T00:00:00" u="1"/>
        <d v="2024-10-31T00:00:00" u="1"/>
        <d v="2024-10-07T00:00:00" u="1"/>
        <d v="2024-11-08T00:00:00" u="1"/>
        <d v="2024-11-04T00:00:00" u="1"/>
        <d v="2024-11-06T00:00:00" u="1"/>
        <s v="15/11/2024" u="1"/>
        <s v="31/10/2024" u="1"/>
        <s v="RADIO" u="1"/>
        <d v="2024-11-05T00:00:00" u="1"/>
        <s v="PREDECESSOR" u="1"/>
        <s v="28/10/2024" u="1"/>
        <s v="30/10/2024" u="1"/>
        <s v="29/10/2024" u="1"/>
        <s v="25/10/2024" u="1"/>
        <d v="2024-08-11T00:00:00" u="1"/>
        <d v="2024-10-15T00:00:00" u="1"/>
        <s v="AGUARDAR OSP" u="1"/>
        <d v="2024-10-11T00:00:00" u="1"/>
        <d v="2024-10-10T00:00:00" u="1"/>
        <d v="2024-10-18T00:00:00" u="1"/>
        <d v="2024-05-11T00:00:00" u="1"/>
        <d v="2024-04-11T00:00:00" u="1"/>
        <d v="2024-01-11T00:00:00" u="1"/>
        <d v="2024-06-11T00:00:00" u="1"/>
        <s v="AG. INFRA" u="1"/>
        <s v="REDE OK" u="1"/>
        <s v="24/10/2024" u="1"/>
        <d v="2024-10-16T00:00:00" u="1"/>
        <s v="23/10/2024" u="1"/>
        <d v="2024-10-21T00:00:00" u="1"/>
        <d v="2024-10-04T00:00:00" u="1"/>
        <s v="DESMOBILIZADO" u="1"/>
        <d v="1899-12-30T00:00:00" u="1"/>
        <d v="2024-10-03T00:00:00" u="1"/>
        <d v="2024-10-02T00:00:00" u="1"/>
        <d v="2024-09-30T00:00:00" u="1"/>
        <d v="2024-09-23T00:00:00" u="1"/>
        <d v="2024-09-25T00:00:00" u="1"/>
        <d v="2024-09-17T00:00:00" u="1"/>
        <d v="2024-09-24T00:00:00" u="1"/>
        <d v="2024-09-26T00:00:00" u="1"/>
        <d v="2024-10-01T00:00:00" u="1"/>
        <s v="SMALL CELL" u="1"/>
        <d v="2024-09-20T00:00:00" u="1"/>
        <d v="2024-09-19T00:00:00" u="1"/>
        <d v="2024-09-27T00:00:00" u="1"/>
        <d v="2024-09-16T00:00:00" u="1"/>
        <d v="2024-10-05T00:00:00" u="1"/>
        <d v="2024-10-12T00:00:00" u="1"/>
        <d v="2024-09-18T00:00:00" u="1"/>
        <d v="2024-09-13T00:00:00" u="1"/>
        <d v="2024-09-11T00:00:00" u="1"/>
        <d v="2024-09-10T00:00:00" u="1"/>
        <d v="2024-09-12T00:00:00" u="1"/>
        <d v="2024-09-14T00:00:00" u="1"/>
      </sharedItems>
    </cacheField>
    <cacheField name="DATA_x000a_REDE OK" numFmtId="0">
      <sharedItems containsDate="1" containsBlank="1" containsMixedTypes="1" minDate="1899-12-30T00:00:00" maxDate="2025-12-20T00:00:00" count="339">
        <d v="2024-11-12T00:00:00"/>
        <s v="-"/>
        <s v="RADIO"/>
        <s v="COLOCALIZADO"/>
        <d v="2024-10-24T00:00:00"/>
        <d v="2024-09-05T00:00:00"/>
        <d v="2024-01-01T00:00:00"/>
        <d v="2024-07-15T00:00:00"/>
        <d v="2024-05-17T00:00:00"/>
        <d v="2024-10-07T00:00:00"/>
        <d v="2024-06-27T00:00:00"/>
        <d v="2024-07-22T00:00:00"/>
        <d v="2024-09-24T00:00:00"/>
        <d v="2025-06-18T00:00:00"/>
        <d v="2024-07-01T00:00:00"/>
        <d v="2024-04-23T00:00:00"/>
        <d v="2024-06-08T00:00:00"/>
        <d v="2024-07-30T00:00:00"/>
        <d v="2024-09-30T00:00:00"/>
        <d v="2024-03-30T00:00:00"/>
        <d v="2024-07-12T00:00:00"/>
        <d v="2024-09-20T00:00:00"/>
        <d v="2024-04-03T00:00:00"/>
        <d v="2024-03-27T00:00:00"/>
        <d v="2024-06-30T00:00:00"/>
        <d v="2024-10-29T00:00:00"/>
        <d v="2024-09-04T00:00:00"/>
        <d v="2024-09-12T00:00:00"/>
        <d v="2024-04-04T00:00:00"/>
        <d v="2024-06-04T00:00:00"/>
        <d v="2024-10-28T00:00:00"/>
        <d v="2025-06-26T00:00:00"/>
        <d v="2024-04-25T00:00:00"/>
        <d v="2024-05-21T00:00:00"/>
        <d v="2024-07-27T00:00:00"/>
        <d v="2024-06-26T00:00:00"/>
        <d v="2024-10-17T00:00:00"/>
        <d v="2024-08-05T00:00:00"/>
        <d v="2024-04-19T00:00:00"/>
        <d v="2024-07-18T00:00:00"/>
        <d v="2024-07-26T00:00:00"/>
        <d v="2024-08-29T00:00:00"/>
        <d v="2024-05-31T00:00:00"/>
        <d v="2024-09-07T00:00:00"/>
        <d v="2024-06-19T00:00:00"/>
        <d v="2024-10-23T00:00:00"/>
        <d v="2024-08-30T00:00:00"/>
        <d v="2024-10-02T00:00:00"/>
        <d v="2024-08-14T00:00:00"/>
        <d v="2024-07-06T00:00:00"/>
        <d v="2024-09-10T00:00:00"/>
        <d v="2024-09-09T00:00:00"/>
        <d v="2024-07-23T00:00:00"/>
        <d v="2024-06-14T00:00:00"/>
        <d v="2024-07-16T00:00:00"/>
        <d v="2025-05-26T00:00:00"/>
        <d v="2024-04-30T00:00:00"/>
        <d v="2024-05-24T00:00:00"/>
        <d v="2024-05-14T00:00:00"/>
        <d v="2024-07-11T00:00:00"/>
        <d v="2024-08-07T00:00:00"/>
        <d v="2024-03-22T00:00:00"/>
        <d v="2024-03-28T00:00:00"/>
        <d v="2024-11-07T00:00:00"/>
        <d v="2024-07-05T00:00:00"/>
        <d v="2024-08-27T00:00:00"/>
        <d v="2024-05-18T00:00:00"/>
        <d v="2024-10-10T00:00:00"/>
        <d v="2024-12-16T00:00:00"/>
        <d v="2024-12-19T00:00:00"/>
        <d v="2024-08-12T00:00:00"/>
        <d v="2024-10-18T00:00:00"/>
        <d v="2024-06-17T00:00:00"/>
        <d v="2024-09-02T00:00:00"/>
        <d v="2025-09-12T00:00:00"/>
        <d v="2024-10-14T00:00:00"/>
        <d v="2024-06-24T00:00:00"/>
        <d v="2024-07-10T00:00:00"/>
        <d v="2024-04-27T00:00:00"/>
        <d v="2024-04-05T00:00:00"/>
        <d v="2024-07-02T00:00:00"/>
        <d v="2024-07-25T00:00:00"/>
        <d v="2024-05-13T00:00:00"/>
        <d v="2024-08-16T00:00:00"/>
        <d v="2024-07-09T00:00:00"/>
        <d v="2024-09-03T00:00:00"/>
        <d v="2024-02-21T00:00:00"/>
        <d v="2024-07-08T00:00:00"/>
        <d v="2024-08-02T00:00:00"/>
        <d v="2024-01-09T00:00:00"/>
        <d v="2024-09-13T00:00:00"/>
        <d v="2024-07-13T00:00:00"/>
        <d v="2024-09-11T00:00:00"/>
        <d v="2024-12-06T00:00:00"/>
        <d v="2024-06-06T00:00:00"/>
        <d v="2024-08-28T00:00:00"/>
        <d v="2024-06-10T00:00:00"/>
        <d v="2024-10-08T00:00:00"/>
        <d v="2024-09-19T00:00:00"/>
        <d v="2024-06-25T00:00:00"/>
        <d v="2024-07-17T00:00:00"/>
        <d v="2024-06-28T00:00:00"/>
        <d v="2024-08-01T00:00:00"/>
        <d v="2024-04-01T00:00:00"/>
        <d v="2024-06-20T00:00:00"/>
        <d v="2024-05-16T00:00:00"/>
        <d v="2024-06-07T00:00:00"/>
        <d v="2024-05-10T00:00:00"/>
        <d v="2024-03-11T00:00:00"/>
        <d v="2024-05-23T00:00:00"/>
        <d v="2024-10-15T00:00:00"/>
        <d v="2024-09-26T00:00:00"/>
        <d v="2024-10-31T00:00:00"/>
        <d v="2024-04-15T00:00:00"/>
        <d v="2024-10-09T00:00:00"/>
        <d v="2024-02-20T00:00:00"/>
        <d v="2024-11-25T00:00:00"/>
        <d v="2024-09-16T00:00:00"/>
        <d v="2024-02-23T00:00:00"/>
        <d v="2025-01-13T00:00:00"/>
        <d v="2024-12-23T00:00:00"/>
        <d v="2025-01-21T00:00:00"/>
        <d v="2024-01-16T00:00:00"/>
        <d v="2024-05-01T00:00:00"/>
        <d v="2024-05-20T00:00:00"/>
        <d v="2024-05-22T00:00:00"/>
        <d v="2024-05-15T00:00:00"/>
        <d v="2024-03-06T00:00:00"/>
        <d v="2024-09-21T00:00:00"/>
        <d v="2024-09-06T00:00:00"/>
        <d v="2024-09-14T00:00:00"/>
        <d v="2024-05-29T00:00:00"/>
        <d v="2025-09-11T00:00:00"/>
        <d v="2024-05-30T00:00:00"/>
        <d v="2024-04-26T00:00:00"/>
        <d v="2025-01-10T00:00:00"/>
        <d v="2024-03-04T00:00:00"/>
        <d v="2024-03-20T00:00:00"/>
        <d v="2024-11-01T00:00:00"/>
        <d v="2024-09-18T00:00:00"/>
        <d v="2024-01-24T00:00:00"/>
        <d v="2024-05-27T00:00:00"/>
        <d v="2024-08-20T00:00:00"/>
        <d v="2024-12-27T00:00:00"/>
        <d v="2024-11-04T00:00:00"/>
        <d v="2024-11-11T00:00:00"/>
        <d v="2024-10-30T00:00:00"/>
        <d v="2024-12-20T00:00:00"/>
        <d v="2025-01-16T00:00:00"/>
        <d v="2024-10-03T00:00:00"/>
        <d v="2024-11-29T00:00:00"/>
        <d v="2024-10-16T00:00:00"/>
        <d v="2024-09-17T00:00:00"/>
        <d v="2024-12-04T00:00:00"/>
        <d v="2024-07-29T00:00:00"/>
        <d v="2024-11-27T00:00:00"/>
        <d v="2025-11-18T00:00:00"/>
        <d v="2024-06-18T00:00:00"/>
        <d v="2024-10-12T00:00:00"/>
        <d v="2025-09-18T00:00:00"/>
        <d v="2025-01-31T00:00:00"/>
        <d v="2025-02-24T00:00:00"/>
        <d v="2024-12-12T00:00:00"/>
        <d v="2024-10-21T00:00:00"/>
        <d v="2025-06-03T00:00:00"/>
        <d v="2024-11-05T00:00:00"/>
        <d v="2025-10-15T00:00:00"/>
        <d v="2024-06-22T00:00:00"/>
        <d v="2024-08-31T00:00:00"/>
        <d v="2024-08-08T00:00:00"/>
        <d v="2024-05-04T00:00:00"/>
        <d v="2024-12-10T00:00:00"/>
        <d v="2024-11-22T00:00:00"/>
        <d v="2024-11-18T00:00:00"/>
        <d v="2024-03-18T00:00:00"/>
        <d v="2024-06-15T00:00:00"/>
        <d v="2024-01-12T00:00:00"/>
        <d v="2024-05-11T00:00:00"/>
        <d v="2024-02-14T00:00:00"/>
        <d v="2024-07-31T00:00:00"/>
        <d v="2025-01-14T00:00:00"/>
        <d v="2025-01-27T00:00:00"/>
        <d v="2025-02-06T00:00:00"/>
        <d v="2025-02-18T00:00:00"/>
        <d v="2025-02-03T00:00:00"/>
        <d v="2024-11-03T00:00:00"/>
        <d v="2025-02-11T00:00:00"/>
        <d v="2025-01-29T00:00:00"/>
        <d v="2025-02-10T00:00:00"/>
        <d v="2025-03-05T00:00:00"/>
        <d v="2025-01-30T00:00:00"/>
        <d v="2024-12-26T00:00:00"/>
        <d v="2025-08-08T00:00:00"/>
        <d v="2025-07-21T00:00:00"/>
        <d v="2025-02-12T00:00:00"/>
        <d v="2024-08-26T00:00:00"/>
        <d v="2025-02-14T00:00:00"/>
        <d v="2025-03-10T00:00:00"/>
        <d v="2025-05-23T00:00:00"/>
        <d v="2025-02-28T00:00:00"/>
        <d v="2025-03-06T00:00:00"/>
        <d v="2025-02-20T00:00:00"/>
        <d v="2025-10-07T00:00:00"/>
        <d v="2025-05-28T00:00:00"/>
        <d v="2025-04-30T00:00:00"/>
        <d v="2025-09-17T00:00:00"/>
        <d v="2025-08-21T00:00:00"/>
        <d v="2025-11-11T00:00:00"/>
        <d v="2025-06-12T00:00:00"/>
        <d v="2025-06-04T00:00:00"/>
        <d v="2025-06-16T00:00:00"/>
        <d v="2025-07-15T00:00:00"/>
        <d v="2025-11-26T00:00:00"/>
        <d v="2025-06-24T00:00:00"/>
        <d v="2025-10-13T00:00:00"/>
        <d v="2025-07-07T00:00:00"/>
        <d v="2025-07-04T00:00:00"/>
        <d v="2025-10-21T00:00:00"/>
        <d v="2025-06-10T00:00:00"/>
        <d v="2025-10-02T00:00:00"/>
        <d v="2025-03-26T00:00:00"/>
        <d v="2025-05-16T00:00:00"/>
        <d v="2024-11-13T00:00:00"/>
        <d v="2024-11-14T00:00:00"/>
        <d v="2025-01-06T00:00:00"/>
        <d v="2025-10-17T00:00:00"/>
        <d v="2024-12-11T00:00:00"/>
        <d v="2025-03-18T00:00:00"/>
        <d v="2025-01-09T00:00:00"/>
        <d v="2025-02-21T00:00:00"/>
        <d v="2025-10-01T00:00:00"/>
        <s v="NA"/>
        <d v="2025-01-20T00:00:00"/>
        <d v="2024-11-16T00:00:00"/>
        <d v="2025-05-02T00:00:00"/>
        <d v="2025-05-06T00:00:00"/>
        <d v="2025-06-19T00:00:00"/>
        <d v="2025-05-09T00:00:00"/>
        <d v="2025-07-17T00:00:00"/>
        <d v="2025-07-28T00:00:00"/>
        <d v="2025-09-15T00:00:00"/>
        <d v="2025-05-30T00:00:00"/>
        <d v="2025-08-05T00:00:00"/>
        <d v="2025-05-29T00:00:00"/>
        <d v="2025-07-14T00:00:00"/>
        <d v="2025-05-27T00:00:00"/>
        <d v="2024-01-29T00:00:00"/>
        <d v="2025-05-14T00:00:00"/>
        <d v="2025-09-22T00:00:00"/>
        <d v="2025-04-04T00:00:00"/>
        <d v="2025-04-05T00:00:00"/>
        <d v="2025-10-03T00:00:00"/>
        <d v="2025-08-20T00:00:00"/>
        <d v="2025-06-23T00:00:00"/>
        <d v="2025-07-25T00:00:00"/>
        <d v="2025-08-14T00:00:00"/>
        <d v="2025-07-09T00:00:00"/>
        <d v="2025-09-29T00:00:00"/>
        <d v="2025-05-19T00:00:00"/>
        <d v="2025-08-18T00:00:00"/>
        <d v="2025-07-31T00:00:00"/>
        <d v="2025-04-25T00:00:00"/>
        <d v="2025-04-24T00:00:00"/>
        <d v="2025-06-05T00:00:00"/>
        <d v="2025-05-22T00:00:00"/>
        <d v="2025-10-16T00:00:00"/>
        <d v="2025-08-01T00:00:00"/>
        <d v="2025-06-09T00:00:00"/>
        <d v="2025-10-09T00:00:00"/>
        <d v="2025-09-02T00:00:00"/>
        <d v="2025-09-09T00:00:00"/>
        <d v="2025-08-25T00:00:00"/>
        <d v="2025-08-15T00:00:00"/>
        <d v="2025-06-27T00:00:00"/>
        <d v="2025-03-07T00:00:00"/>
        <d v="2025-01-17T00:00:00"/>
        <d v="2025-03-13T00:00:00"/>
        <d v="2025-11-17T00:00:00"/>
        <d v="2025-11-13T00:00:00"/>
        <d v="2025-08-19T00:00:00"/>
        <d v="2025-11-24T00:00:00"/>
        <d v="2025-10-31T00:00:00"/>
        <d v="2025-11-12T00:00:00"/>
        <d v="2025-12-01T00:00:00"/>
        <d v="2025-10-23T00:00:00"/>
        <d v="2025-11-14T00:00:00"/>
        <d v="2025-10-20T00:00:00"/>
        <d v="2025-08-29T00:00:00"/>
        <s v="CANCELADO"/>
        <d v="2025-09-25T00:00:00"/>
        <d v="2024-05-06T00:00:00"/>
        <d v="2025-10-22T00:00:00"/>
        <d v="2024-09-27T00:00:00"/>
        <d v="2025-11-05T00:00:00"/>
        <d v="2025-12-19T00:00:00"/>
        <d v="2025-11-10T00:00:00"/>
        <d v="2025-12-12T00:00:00"/>
        <d v="2025-10-06T00:00:00" u="1"/>
        <d v="2025-11-06T00:00:00" u="1"/>
        <d v="2025-10-24T00:00:00" u="1"/>
        <s v="l" u="1"/>
        <s v="?" u="1"/>
        <s v="ATIVO" u="1"/>
        <s v="15/08/2025" u="1"/>
        <s v="PEND. RELATORIO" u="1"/>
        <m u="1"/>
        <d v="2025-07-02T00:00:00" u="1"/>
        <d v="2025-07-01T00:00:00" u="1"/>
        <d v="2025-06-20T00:00:00" u="1"/>
        <d v="2025-05-20T00:00:00" u="1"/>
        <d v="2025-05-21T00:00:00" u="1"/>
        <s v="RÁDIO" u="1"/>
        <d v="2025-01-07T00:00:00" u="1"/>
        <d v="2024-10-04T00:00:00" u="1"/>
        <s v="26/09/2024" u="1"/>
        <d v="2024-10-06T00:00:00" u="1"/>
        <s v="20/09/2024" u="1"/>
        <d v="1899-12-30T00:00:00" u="1"/>
        <s v="23/09/2024" u="1"/>
        <s v="23/09/202" u="1"/>
        <s v="PENDENTE DATA" u="1"/>
        <s v="22/07/2024" u="1"/>
        <d v="2024-08-17T00:00:00" u="1"/>
        <d v="2024-08-13T00:00:00" u="1"/>
        <d v="2024-12-07T00:00:00" u="1"/>
        <d v="2024-04-07T00:00:00" u="1"/>
        <d v="2024-05-25T00:00:00" u="1"/>
        <d v="2024-05-28T00:00:00" u="1"/>
        <d v="2024-05-07T00:00:00" u="1"/>
        <d v="2024-04-29T00:00:00" u="1"/>
        <d v="2024-05-08T00:00:00" u="1"/>
        <d v="2024-04-08T00:00:00" u="1"/>
        <d v="2024-04-02T00:00:00" u="1"/>
        <d v="2024-07-04T00:00:00" u="1"/>
        <d v="2024-03-14T00:00:00" u="1"/>
        <d v="2024-03-12T00:00:00" u="1"/>
        <d v="2024-03-05T00:00:00" u="1"/>
        <d v="2024-06-05T00:00:00" u="1"/>
        <d v="2024-05-26T00:00:00" u="1"/>
      </sharedItems>
    </cacheField>
    <cacheField name="DATA_FIM MIGRAÇÃO" numFmtId="14">
      <sharedItems containsDate="1" containsBlank="1" containsMixedTypes="1" minDate="1900-01-24T00:00:00" maxDate="2026-02-11T00:00:00" count="326">
        <d v="2025-09-26T00:00:00"/>
        <s v="-"/>
        <s v="RADIO"/>
        <d v="2024-10-25T00:00:00"/>
        <d v="2024-10-17T00:00:00"/>
        <d v="2024-01-01T00:00:00"/>
        <d v="2024-07-17T00:00:00"/>
        <d v="2024-08-27T00:00:00"/>
        <d v="2024-06-29T00:00:00"/>
        <d v="2024-07-22T00:00:00"/>
        <d v="2025-10-29T00:00:00"/>
        <d v="2024-05-01T00:00:00"/>
        <d v="2024-04-23T00:00:00"/>
        <d v="2024-07-12T00:00:00"/>
        <d v="2024-08-22T00:00:00"/>
        <d v="2024-09-30T00:00:00"/>
        <d v="2024-03-30T00:00:00"/>
        <d v="2024-10-21T00:00:00"/>
        <d v="2024-04-03T00:00:00"/>
        <d v="2024-10-18T00:00:00"/>
        <d v="2024-05-21T00:00:00"/>
        <d v="2024-11-04T00:00:00"/>
        <d v="2024-11-12T00:00:00"/>
        <d v="2024-09-24T00:00:00"/>
        <d v="2024-04-04T00:00:00"/>
        <d v="2024-04-12T00:00:00"/>
        <d v="2025-06-30T00:00:00"/>
        <d v="2024-04-25T00:00:00"/>
        <d v="2024-07-29T00:00:00"/>
        <d v="2024-08-08T00:00:00"/>
        <d v="2024-06-28T00:00:00"/>
        <d v="2024-04-19T00:00:00"/>
        <d v="2024-10-28T00:00:00"/>
        <d v="2024-07-05T00:00:00"/>
        <d v="2024-10-03T00:00:00"/>
        <d v="2024-08-13T00:00:00"/>
        <d v="2024-10-23T00:00:00"/>
        <d v="2024-09-06T00:00:00"/>
        <d v="2024-09-18T00:00:00"/>
        <d v="2024-11-14T00:00:00"/>
        <d v="2024-10-07T00:00:00"/>
        <d v="2024-07-08T00:00:00"/>
        <d v="2024-10-09T00:00:00"/>
        <d v="2024-08-02T00:00:00"/>
        <d v="2024-06-20T00:00:00"/>
        <d v="2024-09-10T00:00:00"/>
        <d v="2025-10-06T00:00:00"/>
        <d v="2024-04-30T00:00:00"/>
        <d v="2024-05-24T00:00:00"/>
        <d v="2024-05-28T00:00:00"/>
        <d v="2024-09-11T00:00:00"/>
        <d v="2024-07-10T00:00:00"/>
        <d v="2024-08-30T00:00:00"/>
        <d v="2024-10-04T00:00:00"/>
        <d v="2024-03-28T00:00:00"/>
        <d v="2024-10-10T00:00:00"/>
        <d v="2024-07-02T00:00:00"/>
        <d v="2024-11-11T00:00:00"/>
        <d v="2024-05-22T00:00:00"/>
        <d v="2024-10-08T00:00:00"/>
        <d v="2024-06-19T00:00:00"/>
        <d v="2024-10-22T00:00:00"/>
        <d v="2024-08-28T00:00:00"/>
        <d v="2024-06-06T00:00:00"/>
        <d v="2025-09-23T00:00:00"/>
        <d v="2024-06-27T00:00:00"/>
        <d v="2024-04-27T00:00:00"/>
        <d v="2024-10-16T00:00:00"/>
        <d v="2024-04-05T00:00:00"/>
        <d v="2024-08-07T00:00:00"/>
        <d v="2024-08-16T00:00:00"/>
        <d v="2024-07-11T00:00:00"/>
        <d v="2024-10-30T00:00:00"/>
        <d v="2024-02-21T00:00:00"/>
        <d v="2024-09-20T00:00:00"/>
        <d v="2024-09-12T00:00:00"/>
        <d v="2024-10-31T00:00:00"/>
        <d v="2024-05-07T00:00:00"/>
        <d v="2025-01-13T00:00:00"/>
        <d v="2024-08-26T00:00:00"/>
        <d v="2024-01-09T00:00:00"/>
        <d v="2024-08-21T00:00:00"/>
        <d v="2024-08-23T00:00:00"/>
        <d v="2024-09-16T00:00:00"/>
        <d v="2024-12-19T00:00:00"/>
        <d v="2024-06-25T00:00:00"/>
        <d v="2024-07-23T00:00:00"/>
        <d v="2024-10-11T00:00:00"/>
        <d v="2024-05-08T00:00:00"/>
        <d v="2024-09-23T00:00:00"/>
        <d v="2024-07-19T00:00:00"/>
        <d v="2024-09-13T00:00:00"/>
        <d v="2024-04-01T00:00:00"/>
        <d v="2024-09-04T00:00:00"/>
        <d v="2024-06-07T00:00:00"/>
        <d v="2024-08-14T00:00:00"/>
        <d v="2024-09-26T00:00:00"/>
        <d v="2024-05-27T00:00:00"/>
        <d v="2024-06-14T00:00:00"/>
        <d v="2024-08-05T00:00:00"/>
        <d v="2024-03-11T00:00:00"/>
        <d v="2024-09-25T00:00:00"/>
        <d v="2024-10-24T00:00:00"/>
        <d v="2024-10-15T00:00:00"/>
        <d v="2024-04-15T00:00:00"/>
        <d v="2024-02-20T00:00:00"/>
        <d v="2024-11-26T00:00:00"/>
        <d v="2024-07-03T00:00:00"/>
        <d v="2024-02-23T00:00:00"/>
        <d v="2025-01-23T00:00:00"/>
        <d v="2024-10-02T00:00:00"/>
        <d v="2024-08-20T00:00:00"/>
        <d v="2025-01-24T00:00:00"/>
        <d v="2024-01-16T00:00:00"/>
        <d v="2024-04-17T00:00:00"/>
        <d v="2024-05-20T00:00:00"/>
        <d v="2024-04-02T00:00:00"/>
        <d v="2024-06-04T00:00:00"/>
        <d v="2024-08-09T00:00:00"/>
        <d v="2024-10-14T00:00:00"/>
        <d v="2024-03-06T00:00:00"/>
        <d v="2024-09-02T00:00:00"/>
        <d v="2024-04-16T00:00:00"/>
        <d v="2024-10-01T00:00:00"/>
        <d v="2024-09-19T00:00:00"/>
        <d v="2024-06-18T00:00:00"/>
        <d v="2025-09-22T00:00:00"/>
        <d v="2024-04-26T00:00:00"/>
        <d v="2024-03-14T00:00:00"/>
        <d v="2024-03-04T00:00:00"/>
        <d v="2024-03-20T00:00:00"/>
        <d v="2024-10-29T00:00:00"/>
        <d v="2024-11-08T00:00:00"/>
        <d v="2024-01-24T00:00:00"/>
        <d v="2025-07-14T00:00:00"/>
        <d v="2024-11-27T00:00:00"/>
        <d v="2024-08-15T00:00:00"/>
        <d v="2024-11-01T00:00:00"/>
        <d v="2024-03-12T00:00:00"/>
        <d v="2024-01-31T00:00:00"/>
        <d v="2024-05-30T00:00:00"/>
        <d v="2025-02-25T00:00:00"/>
        <d v="2024-06-21T00:00:00"/>
        <d v="2024-06-17T00:00:00"/>
        <d v="2024-01-07T00:00:00"/>
        <d v="2024-12-20T00:00:00"/>
        <d v="2025-12-01T00:00:00"/>
        <d v="2024-11-25T00:00:00"/>
        <d v="2024-06-24T00:00:00"/>
        <d v="2024-09-27T00:00:00"/>
        <d v="2024-11-05T00:00:00"/>
        <d v="2025-02-03T00:00:00"/>
        <d v="2025-03-14T00:00:00"/>
        <d v="2024-12-04T00:00:00"/>
        <d v="2024-12-27T00:00:00"/>
        <d v="2024-11-29T00:00:00"/>
        <d v="2024-12-23T00:00:00"/>
        <d v="2024-08-01T00:00:00"/>
        <d v="2024-06-30T00:00:00"/>
        <d v="2024-05-31T00:00:00"/>
        <d v="2025-11-19T00:00:00"/>
        <d v="2025-09-24T00:00:00"/>
        <d v="2024-12-03T00:00:00"/>
        <d v="2025-01-04T00:00:00"/>
        <d v="2025-02-28T00:00:00"/>
        <d v="2024-05-25T00:00:00"/>
        <d v="2025-09-25T00:00:00"/>
        <d v="2024-09-05T00:00:00"/>
        <d v="2025-09-19T00:00:00"/>
        <d v="2024-11-06T00:00:00"/>
        <d v="2025-11-13T00:00:00"/>
        <d v="2024-06-22T00:00:00"/>
        <d v="2024-08-19T00:00:00"/>
        <d v="2025-02-22T00:00:00"/>
        <d v="2024-05-04T00:00:00"/>
        <d v="2025-05-29T00:00:00"/>
        <d v="2024-03-22T00:00:00"/>
        <d v="2024-02-22T00:00:00"/>
        <d v="2024-05-19T00:00:00"/>
        <d v="2024-11-22T00:00:00"/>
        <d v="2024-06-12T00:00:00"/>
        <d v="2024-05-23T00:00:00"/>
        <d v="2024-07-15T00:00:00"/>
        <d v="2024-06-15T00:00:00"/>
        <d v="2024-01-12T00:00:00"/>
        <d v="2024-05-11T00:00:00"/>
        <d v="2024-02-14T00:00:00"/>
        <d v="2025-02-21T00:00:00"/>
        <d v="2025-03-13T00:00:00"/>
        <d v="2025-02-24T00:00:00"/>
        <d v="2025-12-02T00:00:00"/>
        <d v="2025-04-04T00:00:00"/>
        <d v="2025-08-22T00:00:00"/>
        <d v="2025-04-22T00:00:00"/>
        <d v="2025-03-19T00:00:00"/>
        <d v="2025-01-29T00:00:00"/>
        <d v="2024-12-26T00:00:00"/>
        <d v="2025-06-04T00:00:00"/>
        <d v="2025-02-27T00:00:00"/>
        <d v="2025-02-04T00:00:00"/>
        <d v="2025-12-08T00:00:00"/>
        <d v="2025-05-08T00:00:00"/>
        <d v="2024-11-03T00:00:00"/>
        <d v="2025-03-06T00:00:00"/>
        <d v="2025-10-14T00:00:00"/>
        <d v="2025-05-13T00:00:00"/>
        <d v="2025-10-01T00:00:00"/>
        <d v="2025-07-22T00:00:00"/>
        <d v="2025-12-03T00:00:00"/>
        <d v="2025-11-07T00:00:00"/>
        <d v="2025-08-12T00:00:00"/>
        <d v="2025-10-07T00:00:00"/>
        <d v="2025-07-23T00:00:00"/>
        <d v="2025-08-07T00:00:00"/>
        <d v="2025-10-17T00:00:00"/>
        <d v="2025-12-19T00:00:00"/>
        <d v="2025-10-30T00:00:00"/>
        <d v="2025-12-07T00:00:00"/>
        <d v="2025-11-08T00:00:00"/>
        <d v="2025-11-06T00:00:00"/>
        <d v="2025-05-06T00:00:00"/>
        <d v="2025-08-06T00:00:00"/>
        <d v="2025-05-23T00:00:00"/>
        <d v="2025-03-20T00:00:00"/>
        <d v="2025-10-03T00:00:00"/>
        <s v="NA"/>
        <d v="2025-05-02T00:00:00"/>
        <d v="2025-06-20T00:00:00"/>
        <d v="2025-05-16T00:00:00"/>
        <d v="2025-10-02T00:00:00"/>
        <d v="2025-07-18T00:00:00"/>
        <d v="2025-09-18T00:00:00"/>
        <d v="2025-06-06T00:00:00"/>
        <d v="2026-02-10T00:00:00"/>
        <d v="2025-07-08T00:00:00"/>
        <d v="2026-02-06T00:00:00"/>
        <d v="2025-04-07T00:00:00"/>
        <d v="2025-09-17T00:00:00"/>
        <d v="2025-06-26T00:00:00"/>
        <d v="2025-06-18T00:00:00"/>
        <d v="2025-04-06T00:00:00"/>
        <d v="2025-08-26T00:00:00"/>
        <d v="2025-06-17T00:00:00"/>
        <d v="2025-06-08T00:00:00"/>
        <d v="2025-07-26T00:00:00"/>
        <d v="2025-08-14T00:00:00"/>
        <d v="2025-09-29T00:00:00"/>
        <d v="2025-06-16T00:00:00"/>
        <d v="2025-08-21T00:00:00"/>
        <d v="2025-07-31T00:00:00"/>
        <d v="2025-04-24T00:00:00"/>
        <d v="2025-05-01T00:00:00"/>
        <d v="2025-05-19T00:00:00"/>
        <d v="2025-06-13T00:00:00"/>
        <d v="2025-05-21T00:00:00"/>
        <d v="2025-08-11T00:00:00"/>
        <d v="2025-10-10T00:00:00"/>
        <d v="2025-09-16T00:00:00"/>
        <d v="2025-10-24T00:00:00"/>
        <d v="2025-05-22T00:00:00"/>
        <d v="2025-09-12T00:00:00"/>
        <d v="2025-11-18T00:00:00"/>
        <d v="2025-12-16T00:00:00"/>
        <d v="2025-12-17T00:00:00"/>
        <d v="2025-11-29T00:00:00"/>
        <d v="2025-11-11T00:00:00"/>
        <d v="2025-11-10T00:00:00"/>
        <d v="2025-10-15T00:00:00"/>
        <d v="2025-11-09T00:00:00"/>
        <d v="2025-09-10T00:00:00"/>
        <s v="CANCELADO"/>
        <d v="2025-08-20T00:00:00"/>
        <d v="2025-12-11T00:00:00"/>
        <d v="2025-11-21T00:00:00"/>
        <d v="2025-09-05T00:00:00"/>
        <d v="2025-09-03T00:00:00"/>
        <d v="2025-09-02T00:00:00"/>
        <d v="2025-02-17T00:00:00"/>
        <d v="2024-05-06T00:00:00"/>
        <d v="2024-09-17T00:00:00"/>
        <d v="2025-11-24T00:00:00"/>
        <d v="2025-11-12T00:00:00"/>
        <s v="N/A" u="1"/>
        <m u="1"/>
        <d v="1900-01-24T00:00:00" u="1"/>
        <s v="30/06/2025" u="1"/>
        <s v="14/07/2025" u="1"/>
        <s v="22/08/2025" u="1"/>
        <s v="20/03/2025" u="1"/>
        <s v="26/06/2025" u="1"/>
        <s v="18/06/2025" u="1"/>
        <s v="26/08/2025" u="1"/>
        <s v="26/07/2025" u="1"/>
        <s v="14/08/2025" u="1"/>
        <s v="16/06/2025" u="1"/>
        <s v="21/08/2025" u="1"/>
        <s v="17/06/2025" u="1"/>
        <s v="13/06/2025" u="1"/>
        <s v="29/05/2025" u="1"/>
        <s v="20/08/2025" u="1"/>
        <s v="18/07/2025" u="1"/>
        <d v="2025-05-07T00:00:00" u="1"/>
        <s v="22/04/2025" u="1"/>
        <s v="19/05/2025" u="1"/>
        <s v="21/05/2025" u="1"/>
        <s v="22/05/2925" u="1"/>
        <s v="COLOCALIZADO" u="1"/>
        <s v="28/02/2025" u="1"/>
        <s v="25/02/2025" u="1"/>
        <s v="21/02/2025" u="1"/>
        <s v="22/02/2025" u="1"/>
        <s v="27/02/2025" u="1"/>
        <s v="24/02/2025" u="1"/>
        <s v="RÁDIO" u="1"/>
        <s v="24/01/2025" u="1"/>
        <s v="24/10/2024" u="1"/>
        <s v="28/10/2024" u="1"/>
        <s v="30/10/2024" u="1"/>
        <s v="31/10/2024" u="1"/>
        <s v="29/10/2024" u="1"/>
        <s v="23/10/2024" u="1"/>
        <s v="22/10/2024" u="1"/>
        <s v="25/10/2024" u="1"/>
        <s v="14/10/2024" u="1"/>
        <d v="2024-07-25T00:00:00" u="1"/>
        <d v="2024-08-29T00:00:00" u="1"/>
      </sharedItems>
    </cacheField>
    <cacheField name="3a ALÇA OK?" numFmtId="0">
      <sharedItems/>
    </cacheField>
    <cacheField name="PRAZO REDE" numFmtId="0">
      <sharedItems/>
    </cacheField>
    <cacheField name="TOPOLOGIA_x000a_ESTRUTURANTE" numFmtId="0">
      <sharedItems containsBlank="1" count="993">
        <s v="MGIVA-MGJFD-RD IVA"/>
        <s v="MGRAP-MGRGX-MGRAP"/>
        <s v="RADIO"/>
        <s v="MGSAG-MGMCJ-MGAAC-MGSAG"/>
        <s v="MGABR-MGAAL-MGABR"/>
        <s v="MGBLO-MGAAM-MGABP-MGBLO"/>
        <s v="COLOCALIZADO"/>
        <s v="MGJAA-MGUDO-MGABC-MGJAA"/>
        <s v="MGSAG-MGABR-MGSAG / MGSAG-MGABR"/>
        <s v="MGUTP-MGACI-MGUTP/MGUTP"/>
        <s v="MGTRO-MGACE-MGTRO"/>
        <s v="MGBHF-MGASO-MGBHF / MGBHF-MGASO"/>
        <s v="MGRNC-MGRNX-MGRIL-MGBAR-MGRNC"/>
        <s v="MGBHF-MGPOM-MGBHF / MGBHF-MGPOM"/>
        <s v="MGBLO-MGACR-MGBLO"/>
        <s v="MGUVR-MGUPG+RD"/>
        <s v="MGBHF-MGPQN-MGBHF / MGBHF-MGPQN"/>
        <s v="MGPOM-MGHCP-MGAAP-MGPOM"/>
        <s v="3 Vias - BHF"/>
        <s v="MGG37-MGAGB-MGG37 / MGG37-MGAGB"/>
        <s v="MGLUN-MGLUN-MGLUN"/>
        <s v="MGPQN-MGACH-MGPIM-MGBCB-MGPQN"/>
        <s v="MGBHF-MGACM-MGBSE-MGBHF"/>
        <s v="MGBHF-MGAFG-MGCEG-MGBHF"/>
        <s v="MGLUN-MGUIA"/>
        <s v="2 Vias - LUE"/>
        <s v="MGSAG-MGARD-MGSAG"/>
        <s v="MGSAG-MGPCC-MGASC-MGSAG"/>
        <s v="ATENDIMENTO VIA RÁDIO"/>
        <s v="MGTOU-MGATM-MGTOU"/>
        <s v="MGSAG-MGATR-MGSAG / MGSAG-MGATR"/>
        <s v="MGBAM-MGBCQ-MGBAM / MGBAM-MGBCQ"/>
        <s v="MGTAN-MGBAA-RD"/>
        <s v="MGBET-MGBGL-MGBET"/>
        <s v="MGPIR-MGBEP-MGBAL-MGBPH-MGPIR"/>
        <s v="MGBAM-MGCOE-MGBAM / MGBAM-MGCOE"/>
        <s v="MGBET-MGJAS-MGBET / MGBET-MGJAS"/>
        <s v="MGBAM-MGPNP-MGBAM / MGBAM-MGPNP"/>
        <s v="MGBWE-MGBBB-MGVIS-MGBWE"/>
        <s v="MGCRS-MGBBC-MGCRS"/>
        <s v="MGBET-MGICA-MGBET"/>
        <s v="MGBET-MGJRC-MGBET"/>
        <s v="MGCNP-MGBBH-MGCNP"/>
        <s v="MGJCT-MGBBJ-MGJCT / MGJCT-MGBBJ"/>
        <s v="MGBSJ-MGBBM-MGBSJ"/>
        <s v="MGCNO-MGISI-MGBBV-MGPOT-MGCNO"/>
        <s v="MGRPM-MGBCA-MGRPM"/>
        <s v="MGPOM-MGAHD-MGBOB-MGPOM"/>
        <s v="MGASO-MGAHP-MGOCE-MGEMI-MGASO"/>
        <s v="2 Vias - BHF"/>
        <s v="MGCNO-MGBCN-MGCNO"/>
        <s v="MGSAG-MGBCP-MGSAG"/>
        <s v="MGCOE-MGAPH-MGCAT-MGCOE"/>
        <s v="MGCXU-MGBCR-MGCXU"/>
        <s v="MGBCZ-MGCII-MGBCZ / MGBCZ-MGCII"/>
        <s v="MGPNP-MGGJL-MGAYS-MGPNP"/>
        <s v="MGFEN-MGBDG-MGPTG-MGFEN"/>
        <s v="MGTOU-MGBEE-MGTOU"/>
        <s v="MGSAG-MGMGB-MGBEF-MGHMD-MGSAG"/>
        <s v="MGCXU-MGBEL-MGPHA-MGCXU"/>
        <s v="MGRNS-MGRNJ-MGRNS "/>
        <s v="MGBGL-MGAFR-MGBGL"/>
        <s v="MGSLU-MGSZA-MGKEN-MGSLD-MGSLU"/>
        <s v="MGASO-MGAIA-MGASO"/>
        <s v="MGNGA-MGBEX-MGEGM-MGNGA"/>
        <s v="MGFEN-MGBFA-MGFEN"/>
        <s v="MGPIR-MGBFD-MGUND-MGPIR"/>
        <s v="MGBSJ-MGBFL-MGBSJ"/>
        <s v="MGATR-MGBGD-MGGRU-MGATR"/>
        <s v="MGCCA-MGBGG-MGCCA"/>
        <s v="MGOBO-MGDIG+RD (SXX)"/>
        <s v="MGABR-MGBGP-MGABR"/>
        <s v="MGRAP-MGMRG-MGBGT-MGRAP"/>
        <s v="MGFLR-MGBHC-MGLAG-MGCGP-MGFLR"/>
        <s v="MGIIE-MGBMR-MGIIE"/>
        <s v="MGASO-MGBCC-MGSTG-MGASO"/>
        <s v="MGJAA-MGSTR-MGBHL-MGJAA"/>
        <s v="MGESL-MGBHN-MGESL / MGESL-MGBHN"/>
        <s v="RADIO - AREA DE SOMBRA"/>
        <s v="MGFLR-MGBHP-MGFLR"/>
        <s v="MGBHP-MGBPJ-MGESP-MGBHV-MGBHP"/>
        <s v="MGCCA-MGBHZ-MGCCA"/>
        <s v="MGFLR-MGBID-MGHAA-MGFLR"/>
        <s v="MGG37-MGBIG-MGG37"/>
        <s v="MGBWE-MGBIN-MGBWE"/>
        <s v="MGJCT-MGBIP-MGLBV-MGJCT"/>
        <s v="MGJAA-MGBIR-MGJAA"/>
        <s v="MGJVT-MGBIV-MGJVT"/>
        <s v="MGABR-MGBJF-MGABR"/>
        <s v="MGBMR-MGBJL-MGCOR-MGBMR"/>
        <s v="MGG37-MGCNR-MGBJP-MGG37"/>
        <s v="MGBCZ-MGBCE-MGBVA-MGMGD-MGBCZ"/>
        <s v="MGBCZ-MGBJT-MGBCZ"/>
        <s v="MGBHN-MGPBR-MGNJP-MGBHN"/>
        <s v="MGBPC-MGBHW-MGBPC"/>
        <s v="MGBPC-MGBLE-MGBPC"/>
        <s v="MGSAG-MGBLO-MGSAG / MGSAG-MGBLO"/>
        <s v="MGRPM-MGCPR-MGCDN-MGBLP-MGRPM"/>
        <s v="MGBHN-MGQBV-MGBHN / MGBHN-MGQBV"/>
        <s v="MGFEN-MGBLU-MGFEN"/>
        <s v="MGNGA-MGRAC-MGBMA-MGNGA"/>
        <s v="MGBWE-MGBMD-MGTBC-MGBWE"/>
        <s v="MGJFQ-MGMCP-RD JFQ"/>
        <s v="MGBGL-MGBAV-MGJRA-MGBSS-MGBGL"/>
        <s v="MGCRS-MGENG-MGBNB-MGCRS"/>
        <s v="MGATR-MGESC-MGBNG-MGATR"/>
        <s v="MGBSB-MGBSA-MGBNI-MGBSB"/>
        <s v="MGQBV-MGBMU-MGQBV"/>
        <s v="MGSAG-MGBNS-MGSAG / MGSAG-MGBNS"/>
        <s v="MGPQN-MGBEV-MGSMI-MGPQN"/>
        <s v="MGBBJ-MGBOF-MGBBJ"/>
        <s v="MGJCT-MGBOL-MGJCT / MGJCT-MGBOL"/>
        <s v="MGBWE-MGBOO-MGBTD-MGCCO-MGBWE"/>
        <s v="MGBCQ-MGBBA-MGBCQ"/>
        <s v="MGVSO-MGBRA-MGBPA-MGVSO"/>
        <s v="MGBPC-MGBMJ-MGBPC"/>
        <s v="MGBLO-MGBPD-MGBLO"/>
        <s v="MGRPM-MGBPE-MGRPM"/>
        <s v="MGBLO-MGBPF-MGBLO"/>
        <s v="MGBET-MGBBE-MGBET"/>
        <s v="MGBLO-MGCCW-MGBPM-MGFTB-MGBLO"/>
        <s v="MGVSO-MGBPU-MGVSO / MGVSO-MGBPU"/>
        <s v="MGBOL-MGBQE-MGBOL"/>
        <s v="MGCND-MGCEZ-MGBQI-MGLEB-MGCND"/>
        <s v="MGG37-MGBRC-MGG37"/>
        <s v="MGCNO-MGSIL-MGBRE-MGCNO"/>
        <s v="MGRAP-MGBRH-MGRAP"/>
        <s v="MGNLV-MGBRO-MGBSI-MGNLV"/>
        <s v="MGBPC-MGBRT-MGPGE-MGBPC"/>
        <s v="MGBOL-MGBRZ-MGBOL"/>
        <s v="MGESL-MGBSB-MGESL / MGESL-MGBSB"/>
        <s v="MGBBJ-MGBSC-MGBBJ"/>
        <s v="MGPQN-MGBGM-MGPSA-MGPQN"/>
        <s v="MGCNP-MGRNP-MGCNP"/>
        <s v="MGJCT-MGBSF-MGJCT"/>
        <s v="MGFLR-MGBSG-MGFLR"/>
        <s v="MGFLR-MGBSJ-MGFLR / MGFLR-MGBSJ"/>
        <s v="MGBET-MGBBF-MGBET"/>
        <s v="MGBNS-MGBSR-MGBNS"/>
        <s v="MGJFG-MGI04-MSJFG/MGJFG"/>
        <s v="MGBET-MGBMK-MGJAC-MGBET"/>
        <s v="MGBHP-MGJTQ-MGCFK-MGBST-MGFLR"/>
        <s v="MGCII-MGBJY-MGJTB-MGBZO-MGCII"/>
        <s v="MGBPU-MGBTA-MGBPU"/>
        <s v="MGBET-MGBPI-MGBET"/>
        <s v="MGBPC-MGBTN-MGBPC"/>
        <s v="MGJCT-MGBUI-MGJCT"/>
        <s v="MGCBR-MGBUK-MGSAR-MGCBR"/>
        <s v="MGSAG-MGBUL-MGSAG"/>
        <s v="MGJAS-MGRRO-MGBSL-MGJAS | MGBET-MGBSL"/>
        <s v="MGBPC-MGBUR-MGBPC"/>
        <s v="MGCNO-MGBUT-MGCNO"/>
        <s v="MGCII-MGBSZ-MGBVC-MGBVX-MGCII"/>
        <s v="MGSCL-MGPMT-MGSCL"/>
        <s v="MGBHN-MGBNO-MGBHN"/>
        <s v="MGQBV-MGBVP-MGBVS-MGQBV"/>
        <s v="MGBBJ-MGBXF-MGBBJ"/>
        <s v="MGJCT-MGBXJ-MGJCT"/>
        <s v="MGCXU-MGBXV-MGPIP-MGSUN-MGCXU"/>
        <s v="MGBAM-MGBDB-MGBAM"/>
        <s v="MGEDM-MGBYY-MGVJB-MGEDM"/>
        <s v="MGBSB-MGBZJ-MGBSB"/>
        <s v="MGJAA-MGBZP-MGJAA"/>
        <s v="MGFLR-MGTZB-MBBZQ-MGIRN-MGFLR"/>
        <s v="MGBBJ-MGCAC-MGBBJ"/>
        <s v="MGBCQ-MGJPQ-MGBOP-MGOPH-MGBCQ"/>
        <s v="MGBBJ-MGCAI-MGBBJ"/>
        <s v="MGI04-MGJFQ-MGI04/MGI04"/>
        <s v="MGFLO-MGCAM-MGFLO"/>
        <s v="MGPNP-MGBXX-MGGLO-MGPNP"/>
        <s v="MGCNP-MGCJA-MGCNP"/>
        <s v="MGBAM-MGCAH-MGBAM"/>
        <s v="MGTOU-MGCBM-MGTOU"/>
        <s v="MGESL-MGCBR-MGESL / MGESL-MGCBR"/>
        <s v="MGFLR-MGCBT-MGFLR"/>
        <s v="MGG37-MGCCA-MGG37 / MGG37-MGCCA"/>
        <s v="MGBCQ-MGCAS-MGBCQ"/>
        <s v="MGBAM-MGCCE-MGBAM"/>
        <s v="MGBLO-MGSPV-MGCCR-MGRME-MGBLO"/>
        <s v="MGSAG-MGCCS-MGSAG"/>
        <s v="MGCQN-MGCCT-MGNSJ-MGCQN"/>
        <s v="MGAGB-MGCCU-MGAGB"/>
        <s v="MGATR-MGNOS-MGCDA-MGTCE-MGATR"/>
        <s v="MGPFD-MGCDZ-MGPFD"/>
        <s v="MGPNP-MGCSS-MGCCF-MGPNP"/>
        <s v="MGPNP-MGCCQ-MGPNP"/>
        <s v="MGCJM-MGCET-MGCJM FLAT"/>
        <s v="MGCIC-MGCEU-MGCIC"/>
        <s v="MGCIC-MGCFF-MGSPE-MGCIC"/>
        <s v="MGCJM-MGCFT-MGCJM"/>
        <s v="MGSLA-MGELI-MGSLA / MGSLA-MGELI"/>
        <s v="MGTRO-MGCGF-MGTRO"/>
        <s v="MGRPM-MGCGL-MGRPM"/>
        <s v="MGCIC-MGCHH-MGCME-MGCIC"/>
        <s v="MGG37-MGCIC-MGG37 / MGG37-MGCIC"/>
        <s v="MGCIC-MGIPS-MGCIP-MGCIC"/>
        <s v="MGBLO-MGCJD-MGBLO"/>
        <s v="MGG37-MGCJE-MGG37"/>
        <s v="MGG37-MGCJH-MGG37"/>
        <s v="MGCIC-MGCJI-MGCIC"/>
        <s v="MGCIC-MGCJK-MGCIC"/>
        <s v="MGG37-MGCJM-MGG37 / MGG37-MGCJM"/>
        <s v="MGTRO-MGOCJ-MGCJQ-MGTBS-MGTRO"/>
        <s v="MGG37-MGSCI-MGMCA-MGCJT-MGG37"/>
        <s v="MGG37-MGCJV-MGG37"/>
        <s v="MGCII-MGCKN-MGCII"/>
        <s v="MGVNZ-MGCLO-MGVNZ"/>
        <s v="MGSAG-MGCMG-MGSAG"/>
        <s v="MGBET-MGBTH-MGICA"/>
        <s v="MGESL-MGCND-MGESL / MGESL-MGCND"/>
        <s v="MGCIC-MGCNI-MGCIC"/>
        <s v="MGCBR-MGCNK-MGCPA-MGCBR"/>
        <s v="MGTRO-MGCNM-MGTRO"/>
        <s v="MGJCT-MGCNO-MGJCT / MGJCT-MGCNO"/>
        <s v="MGESL-MGCNP-MGESL / MGESL-MGCNP"/>
        <s v="MGPNP-MGCEA- (FLAT) -MGPNP"/>
        <s v="MGTRO-MGCOL-MGTRO"/>
        <s v="MGPNP-MGCEA-MGCEB-MGPNP"/>
        <s v="MGSAG-MGCPD-MGSAG"/>
        <s v="MGG37-MGCPS-MGG37"/>
        <s v="MGASO-MGBVD-MGASO"/>
        <s v="MGSAG-MGCQN-MGSAG / MGSAG-MGCQN"/>
        <s v="MGLUE-MGCRS-MGLUE / MGLUE-MGCRS"/>
        <s v="MGPNP-MGGCA-MGCOS-MGPNP"/>
        <s v="MGCIC-MGCSZ-MGCIC"/>
        <s v="MGCIC-MGCTJ-MGCIC"/>
        <s v="MGCBR-MGCXG-MGCUH-MGCBR"/>
        <s v="MGCII-MGTRP-MGCUI-MGCII"/>
        <s v="MGG37-MGCUR-MGG37"/>
        <s v="MGI04-MGI04-MGI04"/>
        <s v="MGBPC-MGCVA-MGBPC"/>
        <s v="MGG37-MGCVU-MGG37"/>
        <s v="MGLUE-MGCXU-MGLUE / MGLUE-MGCXU"/>
        <s v="MGBCZ-MGDBO-MGBCZ"/>
        <s v="MGVSO-MGDOS-MGVSO"/>
        <s v="MGBBJ-MGDRY-MGBBJ"/>
        <s v="MGFEN-MGEAP-MGFEN"/>
        <s v="MGUBR-MGUPB-MGUBR/MGUBR"/>
        <s v="MGBWE-MGEDM-MGBWE / MGBWE-MGEDM"/>
        <s v="MGASO-MGCPU-MGASO"/>
        <s v="MGBPC-MGBRT-MGPGE-MGEPB-MGBPC"/>
        <s v="MGBHP-MGEPP-MGTAA-MGBHP"/>
        <s v="MGBAM-MGDBM-MGBAM"/>
        <s v="MGUTP-MGUBR-MGUTP/MGUTP"/>
        <s v="MGBLO-MGPBA-MGESF-MGBLO"/>
        <s v="MGSCN-MGMSC-MGSCN"/>
        <s v="MGFEN-MGESJ-MGFEN"/>
        <s v="MGBSJ-MGTNL-MGFAC-MGBSJ"/>
        <s v="MGRNS-MGESK-MGGEN-MGRNS"/>
        <s v="MGBSJ-MGFCU-MGBSJ"/>
        <s v="MGSAG-MGFEN-MGSAG / MGSAG-MGFEN"/>
        <s v="MGG37-MGFLA-MGG37"/>
        <s v="MGBSJ-MGFLE-MGBSJ"/>
        <s v="MGJCT-MGFLO-MGJCT / MGJCT-MGFLO"/>
        <s v="MGI04-MGJJL(FLAT)-MGI04"/>
        <s v="MGFLR-MGFTG-MGHOR-MGFLR"/>
        <s v="MGG37-MGGBE-MGG37"/>
        <s v="MGCJH-MGGC2"/>
        <s v="MGIIE-MGIVC-MGIBW-MGISD-MGIIE"/>
        <s v="MGBCQ-MGERR-MGSSB-MGBCQ"/>
        <s v="MGCJH-MGGCF"/>
        <s v="MGCCA-MGGE2"/>
        <s v="MGBET-MGBUM-MGBET"/>
        <s v="MGCCA-MGGEE"/>
        <s v="MGBLO-MGGEP-MGBLO"/>
        <s v="MGSDE-MGLOR-MGSDE"/>
        <s v="MGUBR-MGOSD-MGUBR"/>
        <s v="MGBHF-MGCTS-MGTSZ-MGSRP-MGBHF"/>
        <s v="MGCII-MGGSL-MGCII"/>
        <s v="MGTRO-MGGSZ-MGTRO"/>
        <s v="MGATR-MGMAI-MGGUD-MGATR"/>
        <s v="MGFLO-MGGUI-MGFLO"/>
        <s v="MGBLO-MGGVA-MGBLO"/>
        <s v="MGCJM-MGGVL-MGCJM"/>
        <s v="MGICA-MGFSO-RD"/>
        <s v="MGJFQ-MGJUN-MGJFQ"/>
        <s v="MGNGA-MGHBT-MGNGA"/>
        <s v="MGBHF-MGGPM-MGBHF"/>
        <s v="MGCCA-MGHCS-MGCCA"/>
        <s v="MGFLO-MGHED-MGFLO"/>
        <s v="MGNGA-MGHIS-MGNGA"/>
        <s v="MGSAG-MGHMC-MGSAG"/>
        <s v="MGBHF-MGHAG-MGBHF"/>
        <s v="MGUBR-MGUVM-MGUBR"/>
        <s v="MGBBJ-MGHSF-MGBBJ "/>
        <s v="MGNLV-MGHSG-MGNLV"/>
        <s v="MGIIE-MGAMG-MGIIE"/>
        <s v="MGBLO-MGHTF-MGBLO"/>
        <s v="MGFLR-MGHTP-MGFLR"/>
        <s v="MGICA-MGIRX-MGTPD-MGIVT-MGICA"/>
        <s v="MGBNS-MGHVA-MGBNS"/>
        <s v="MGFEN-MGIBV-MGJPB-MGFEN"/>
        <s v="MGCIC-MGIFC-MGCIC"/>
        <s v="MGBSB-MGITP-MGBSB"/>
        <s v="MGJCT-MGJAA-MGJCT / MGJCT-MGJAA"/>
        <s v="MGJAS-MGHBK-MGJAS"/>
        <s v="MGSLA-MGSBA-MGSLA"/>
        <s v="MGBNS-MGJAD-MGBNS"/>
        <s v="MGJAS-MGHUB-MGJTS-MGJAS"/>
        <s v="MGBSB-MGJAT-MGBSB"/>
        <s v="PROJETO VALE"/>
        <s v="MGQBV-MGRNK-MGJDA-MGRNU-MGQBV"/>
        <s v="MGJAA-MGJGD-MGJAA"/>
        <s v="MGPNP-MGGQR-MGPNP"/>
        <s v="MGIIE-MGIFO-MGINZ-MGIIE"/>
        <s v="MGBAM-MGJMO-MGBAM"/>
        <s v="MGSLA-MGJUL-MGSLA"/>
        <s v="MGVSO-MGJVT-MGVSO / MGVSO-MGJVT"/>
        <s v="MGRNS-MGRNC-MGRNS"/>
        <s v="MGI04-MGJFR(FLAT)-MGI04"/>
        <s v="MGBMR-MGLND-MGLFS-MGBMR"/>
        <s v="MGI04-MGNHN-MGI04"/>
        <s v="MGI04-MGJXX"/>
        <s v="MGI04-MGJEP"/>
        <s v="MGLUE-MGLGU-MGLUE"/>
        <s v="MGCIC-MGLIN-MGCIC"/>
        <s v="MGJAA-MGLOS-MGJAA"/>
        <s v="MGTOU-MGPEC-MGLPB-MGTOU"/>
        <s v="MGVWL-MGVJI-MGVWL"/>
        <s v="MGBHP-MGMCC-BHP"/>
        <s v="MGUTP-MGUSO-MGUTP/MGUTP"/>
        <s v="MGBBJ-MGMEY-MGBBJ"/>
        <s v="MGSCN-MGMGU-MGSCN"/>
        <s v="MGASO-MGHPM-MGNCO-MGASO"/>
        <s v="MGNMM-MGMIN-MGVSJ"/>
        <s v="MGBHF-MGLIF-MGOMS-MGBHF"/>
        <s v="MGRAL-MGUMO-MGRAL"/>
        <s v="MGSLA-MGSCL-MGSLA / MGSLA-MGSCL"/>
        <s v="MGJAA-MGMNR-MGUFV-MGJAA"/>
        <s v="MGPOM-MGMGN-MGPOM"/>
        <s v="MGBHF-MGMMC-MGBHF"/>
        <s v="MGBOL-MGMSP-BOL"/>
        <s v="MGBHN-MGJDS-MGVSE-MGBHN"/>
        <s v="3 Vias - LUE"/>
        <s v="MGTRO-MGMVA-MGTRO"/>
        <s v="MGELI-MGSLY-MGELI"/>
        <s v="MGJFQ-MGJFK-MGJFQ"/>
        <s v="MGJFQ-MGJFT(FLAT)-MGJFQ"/>
        <s v="MGCIC-MGMZA-MGCIC"/>
        <s v="MGBHN-MGRNR-MGNAN-MGBHN"/>
        <s v="MGPQN-MGMPI-MGSBC-MGPQN"/>
        <s v="MGNLV-MGNEC-MGNLV"/>
        <s v="MGRAL-MGAVN-MGRAL"/>
        <s v="MGICA-MGSJS-MGIGW-MGICA"/>
        <s v="MGJFG-MGIVA-MGJFG/MGJFG"/>
        <s v="MGAGB-MGNED-MGAGB"/>
        <s v="MGNLV-MGNEJ-MGVSJ"/>
        <s v="MGSAG-MGNGA-MGSAG / MGSAG-MGNGA"/>
        <s v="MGNLV-MGNIS-MGVSJ"/>
        <s v="MGNMM-MGNLQ-MGNMM"/>
        <s v="MGNMM-MGNLH"/>
        <s v="MGSCN-MGNUC-RD"/>
        <s v="MGI04-MGJXX-(RD I04)-MGJFR-MGI04"/>
        <s v="MGIVA-MGJFO-MGIVA"/>
        <s v="MGGDN-MGASN"/>
        <s v="MGNLV-MGNMM-MGNLV"/>
        <s v="MGNLV-MGNMG-MGNLV"/>
        <s v="MGUTP-MGUTP-MGUTP"/>
        <s v="MGRNS-MGNFZ-RD"/>
        <s v="MGNLV-MGNOA-MGNLV"/>
        <s v="MGNLV-MGNOY-MGNLV"/>
        <s v="MGI04-MGJJL-&lt;RD&gt;-MGNHN-MGI04"/>
        <s v="MGBHP-MGNSL-MGBHP"/>
        <s v="MGBMR-MGIVY-MGIWP-MGIDB-MGBMR"/>
        <s v="MGNLV-MGNVA-MGNLV"/>
        <s v="MGNLV-MGNVC-MGNLV"/>
        <s v="MGPQN-MGMRU-MGPQN"/>
        <s v="MGG37-MGOGO-MGG37"/>
        <s v="MGBPC-MGODG-RD"/>
        <s v="MGPOM-MGOCA-MGPOM"/>
        <s v="MGCIC-MGOOE-MGCIC"/>
        <s v="MGBCQ-MGMNK-MGUCL-MGBCQ"/>
        <s v="MGBCQ-MGOPE-MGBCQ"/>
        <s v="MGVSO-MGORM-MGVSO"/>
        <s v="MGBPU-MGPAB-MGSOM-MGBPU"/>
        <s v="MGABR-MGUGO-MGPAS-MGABR"/>
        <s v="MGVWL-MGSJK-MGVJE-MGCTA-MGVWL"/>
        <s v="MGJFO-MGMJF-RD JFO"/>
        <s v="MGUTP-MGLDN-MGUTP"/>
        <s v="MGUAP-MGDMN-MGUAP"/>
        <s v="MGFIN-MGUJI-MGFIN"/>
        <s v="MGG37-MGPFD-MGG37"/>
        <s v="MGCOX-MGCTZ-MGCDR-MGCOX"/>
        <s v="MGBWE-MGPIL-MGBWE"/>
        <s v="MGPOM-MGPDM-MGPOM"/>
        <s v="MGJCT-MGPIR-MGJCT / MGJCT-MGPIR"/>
        <s v="MGIVA-MGIVA-MGIVA"/>
        <s v="MGBSB-MGPLA-MGBSB"/>
        <s v="MGBHF-MGPGV-MGBHF"/>
        <s v="MGJFO-MGSAE-RD JFO"/>
        <s v="MGIVA-MGJOQ-MGIVA"/>
        <s v="MGIVA-MGJMB(FLAT)-MGIVA"/>
        <s v="MGSLU-MGTAN-MGSLU"/>
        <s v="MGG37-MGPRP-MGG37"/>
        <s v="MGIVA-MGJJN-MGIVA"/>
        <s v="MGUVR-MGJOC+RD"/>
        <s v="MGJFO-MGMJF"/>
        <s v="MGJFQ-MGJFT(RD JFQ)"/>
        <s v="MGCOE-MGPUC-MGCOE"/>
        <s v="MGLUE-MGRAP-MGLUE / MGLUE-MGRAP"/>
        <s v="MGJIR-MGJFW-RD JIR"/>
        <s v="MGSAG-MGSDM-MGRGA-MGSAG"/>
        <s v="MGJFO-MGJIG-MGJJD-MGJFO"/>
        <s v="MGJFO-MGSAE(FLAT)-MGJFO"/>
        <s v="MGRAP-MGRGG-MGRAP"/>
        <s v="MGCRS-MGRGL-MGCRS"/>
        <s v="MGJFG-MGCTP-MGJFG/MGJFG"/>
        <s v="MGSAG-MGRPM-MGSAG / MGSAG-MGRPM"/>
        <s v="MGBLO-MGSAK-MGBLO"/>
        <s v="MGUTP-MGULI-MGUTP"/>
        <s v="MGSCL-MGVCD-MGSCL"/>
        <s v="MGLUE-MGSBN-MGLUE"/>
        <s v="MGBHP-MGSCP-MGBHP"/>
        <s v="MGIVA-MGJFD(FLAT)-MGIVA"/>
        <s v="MGVNZ-MGSHE-MGVNZ"/>
        <s v="MGCXU-MGSIO-MGCXU"/>
        <s v="MGUTP-MGUAD-MGUTP"/>
        <s v="MGPNP-MGSJQ-MGPNP"/>
        <s v="MGUFU-MGKBN-MGUFU"/>
        <s v="MGCCA-MGSMA-MGCCA"/>
        <s v="MGJSM-MGJLR- RD JSM"/>
        <s v="MGCJN-MGUJR-MGCJN"/>
        <s v="MGCXU-MGSPN-MGCXU"/>
        <s v="MGBHF-MGSRM-MGBHF"/>
        <s v="MGBBJ-MGTCA-MGSTA-MGBBJ"/>
        <s v="MGJFO-MGJFN-MGJFO"/>
        <s v="MGBHF-MGSTU-MGBHF"/>
        <s v="MGSLA-MGSUD-MGSLA"/>
        <s v="MGJFG-MGJFG-MSJFG"/>
        <s v="MGJFG-MGJFG-MGJFG"/>
        <s v="MGJFG-MGJIR-MGJFG/MGJFG"/>
        <s v="MGSAG-MGTOU-MGSAG / MGSAG-MGTOU"/>
        <s v="MGG37-MGTRO-MGG37 / MGG37-MGTRO"/>
        <s v="MGCII-MGTPU-MGCII"/>
        <s v="MGSLA-MGSLL-MGSLA"/>
        <s v="MGBSJ-MGTZH-MGBSJ"/>
        <s v="MGSLA-MGVNZ-MGSLA / MGSLA-MGVNZ"/>
        <s v="MGJAS-MGRRO-MGBSL-MGJAS"/>
        <s v="MGJAA-MGUFE-MGJAA"/>
        <s v="MGEDM-MGURC-MGEDM"/>
        <s v="MGICA-MGSJI-RD"/>
        <s v="MGBWE-MGVDM-MGBWE"/>
        <s v="MGSCL-MGMOA-MGSCL"/>
        <s v="MGRNJ-MGVEE"/>
        <s v="MGBET-MGUJA-MGBET"/>
        <s v="MGVWL-MGTCR-MGVWL"/>
        <s v="MGJSM-MGJOO- RD "/>
        <s v="MGJFG-MGJRB-MGJFG/MGJFG"/>
        <s v="MGAGB-MGVPC-MGAGB"/>
        <s v="MGNLV-MGVSJ-MGNLV"/>
        <s v="MGVNZ-MGVZZ-MGVNZ"/>
        <s v="MGJFG-MGJSM-MGJFG/MGJFG"/>
        <s v="MGFEN-MGWMC-MGFEN"/>
        <s v="MGJIR-MGJIP-MGJIR"/>
        <s v="MGJIR-MGJJS-MGJIR"/>
        <s v="MGJFG-MGJVO-MGJFG"/>
        <s v="MGJIR-MGJFW"/>
        <s v="MGJSM-MGJOM-MGJSM"/>
        <s v="MGJSM-MGJLR(FLAT)-MGJSM"/>
        <s v="MGJSM-MGJFI-MGJSM"/>
        <s v="MGJRB-MGJEN(FLAT)-MGJRB"/>
        <s v="MGJFG-MGJBP-MGOVS-MGJFG"/>
        <s v="MGBCZ-MGFIA-MGBFT-MGREG-MGBCZ"/>
        <s v="MGJFG-MGJZE-MGJFG"/>
        <s v="MGJFG-MGBRB-MGJFG"/>
        <s v="MGJSM-MGJOO(FLAT)-MGJSM"/>
        <s v="MGJFG-MGJTL-MGJFG"/>
        <s v="MGJIR-MGSGH-MGJIR"/>
        <s v="MGJRB-MGGRN-MGJRB"/>
        <s v="MGJFG-MGSDE-MSJFG/MGJFG"/>
        <s v="MGJSM-MGJFP-MGJSM"/>
        <s v="MGSDE-MGV01-MGSDE/MGSDE"/>
        <s v="MGSDE-MGJTC-MGSDE/MGSDE"/>
        <s v="MGSDE-MGSDE-MGSDE"/>
        <s v="MGSDE-MGCTP-MGSDE/MGSDE"/>
        <s v="MGCTP-MGUGR+RADIO"/>
        <s v="MGSDE-MGJAU-MGSDE"/>
        <s v="MGCTP-MGJBB-MGCTP"/>
        <s v="MGSDE-MGAPD-MGSDE"/>
        <s v="MGV01-MGWCV"/>
        <s v="MGJTC-MGMCP-MGJTC"/>
        <s v="MGCTP-MGFIL"/>
        <s v="MGCTP-MGFLG"/>
        <s v="MGJKB-MGALT-MGJKB / MGJKB-MGALT"/>
        <s v="MGCTP-MGJQA(FLAT)-MGCTP"/>
        <s v="MGV01-MGHFD-MGV01"/>
        <s v="MGJTC-MGHHF-MGJTC"/>
        <s v="MGCTP-MGJXN-MGCTP"/>
        <s v="MGV01-MGWSJ"/>
        <s v="MGCTP-MGJMP(FLAT)-MGCTP"/>
        <s v="MGLOR-MGJFX"/>
        <s v="MGV01-MGJLV-MGV01"/>
        <s v="MGEDO-MGBJN-MGADP-MGEDO"/>
        <s v="MGTAN-MGBAZ-MGTAN"/>
        <s v="MGUMH-MGALN-MGUMH"/>
        <s v="MGV01-MGGBD-MGV01"/>
        <s v="MGV01-MGGBB-MGV01"/>
        <s v="MGV01-MGJMC(FLAT)-MGV01"/>
        <s v="MGV01-MGMHL-MGRBR-MGV01"/>
        <s v="MGJFO-MGJSC-MGJFO"/>
        <s v="MGV01-MGMEO-MGJRE-MGV01"/>
        <s v="MGV01-MGJUA-MGMRF-MGV01"/>
        <s v="MGACI-MGJAR-MGACI"/>
        <s v="MGUBR-MGBRN-MGUBR"/>
        <s v="MGUMH-MGCCN-RD UMH"/>
        <s v="MGIIE-MGIPE-MGIIE"/>
        <s v="MGCTP-MGJXT-MGCTP"/>
        <s v="MGCOX-MGELT-MGRNS"/>
        <s v="MGLOR-MGRPR-RD LOR"/>
        <s v="MGV01-MGJHM- RD V01"/>
        <s v="MGJRC-MGJJC-MGJRC"/>
        <s v="MGIVA-MGJMB(- RD IVA "/>
        <s v="MGSDE-MGJXB-MGSDE"/>
        <s v="MGJRC-MGJVE-MGJRC"/>
        <s v="MGJRC-MGJDI-MGJRC"/>
        <s v="MGJKB-MGLMN-MGJKB / MGJKB-MGLMN"/>
        <s v="MGJAU-MGJFU-MGJAU"/>
        <s v="MGJAU-MGJBD-MGJAU"/>
        <s v="MGLOR-MGRPR"/>
        <s v="MGJAU-MGJFM"/>
        <s v="MGCTP-MGJFB-MGCTP"/>
        <s v="MGSDE-MGJUS-MGSDE"/>
        <s v="RÁDIO"/>
        <s v="MGIIE-MGEDO-MGBET"/>
        <s v="MGRNS-MGCOX-MGG37"/>
        <s v="MGV01-MGJMC- RD MGMCP"/>
        <s v="MGRNJ-MGRFA-MGRVL-MGRNJ"/>
        <s v="MGCOX-MGRAM-MGNCT-MGCOX"/>
        <s v="MGUEU-MGUCR-MGUEU"/>
        <s v="MGGML-MGCGB-MGGML"/>
        <s v="MGUBR-MGCIN-MGUBR"/>
        <s v="MGUTP-MGCJN-MGUTP/MGUTP"/>
        <s v="MGFEN-MGAES-MGFEN"/>
        <s v="MGFEN-MGCUC-MGAPS-MGFEN"/>
        <s v="MGUBR-MGCLN-MGUBR"/>
        <s v="MGJAS-MGBBR-MGJAS"/>
        <s v="MGCJN-MGUCN-RD CJN"/>
        <s v="MGCJN-MGUVU-RD"/>
        <s v="MGUBR-MGGML-MGUBR"/>
        <s v="MGFEN-MGBTM-MGBGO-MGHGA-MGFEN"/>
        <s v="MGFEN-MGSPA-MGBSH-MGFEN"/>
        <s v="MGUTP-MGINN-MGUTP"/>
        <s v="MGOCP-MGGVU-RD OCP"/>
        <s v="MGUTP-MGFIN-MGUTP/MGUTP"/>
        <s v="MGNLV-MGNCC-MGNLV"/>
        <s v="MGNLV-MGNLF-MGNLV"/>
        <s v="MGGSR-MGGDI+RDGSR "/>
        <s v="MGACI-MGUDP-MGACI"/>
        <s v="MGUPB-MGJBN-MGUPB"/>
        <s v="MGTAN-MGSLF-RD"/>
        <s v="MGUAC-MGIPN-MGUAC"/>
        <s v="MGUAP-MGUBJ-MGMTN-MGUAP"/>
        <s v="MGFIN-MGUOB-MGFIN"/>
        <s v="MGCJN-MGPLN-MGCJN"/>
        <s v="MGAVN-MGRAL-MGAVN"/>
        <s v="MGUTP-MGRBN-MGUTP"/>
        <s v="MGUPB-MGRON-MGUPB"/>
        <s v="MGCIN-MGSCZ-MGCIN"/>
        <s v="MGTYN-MGSHN-MGTYN"/>
        <s v="MGTYN-MGSUL-MGTYN"/>
        <s v="MGUAC-MGUCP-MGUAC"/>
        <s v="MGUMS-MGTCN-RD UMS"/>
        <s v="MGLUN-MGUMS-MGLUN"/>
        <s v="MGJKB-MGOCP-MGJKB / MGJKB-MGOCP"/>
        <s v="MGUMS-MGUPN-MGUMS"/>
        <s v="MGLUN-MGUOM-MGLUN"/>
        <s v="MGLUN-MGUTM"/>
        <s v="MGUMS-MGUMN-MGUMS"/>
        <s v="MGLUN-MGTCN-MGLUN"/>
        <s v="MGLUN-MGURS-MGLUN"/>
        <s v="MGUTP-MGUBR-MGUTP"/>
        <s v="MGUBR-MGUAC-MGUBR"/>
        <s v="MGQ31-MGGSR-MGQ31 / MGQ31-MGGSR"/>
        <s v="MGUBR-MGTYN-MGUBR"/>
        <s v="MGUBR-MGALN-MGUBR"/>
        <s v="MGUBR-MGULZ-MGUBR"/>
        <s v="MGALN-MGCCN"/>
        <s v="MGUBR-MGOSC-MGUBR"/>
        <s v="MGCIN-MGUBN-MGCIN"/>
        <s v="MGUPB-MGUES-MGUPB"/>
        <s v="MGUAC-MGUQU-MGUAC"/>
        <s v="MGUPB-MGJBN-MGRON-MGUPB"/>
        <s v="MGUBR-MGCLN-MGUMU-MGUBR"/>
        <s v="MGUAC-MGGML-MGCGB-MGUAC"/>
        <s v="MGG37-MGGCU-MGG37"/>
        <s v="MGALN-MGUMH-MGALN"/>
        <s v="MGUBR-MGUPD-MGUBR"/>
        <s v="MGUTP-MGUSO-MGUTP"/>
        <s v="MGUSO-MGRAL-MGUSO/MGUSO"/>
        <s v="MGUSO-MGGDN-MGUSO"/>
        <s v="MGUSO-MGUSE-MGUSO"/>
        <s v="MGUSO-MGUSZ-MGUSO"/>
        <s v="MGUSO-MGULB-MGUSO"/>
        <s v="MGRAL-MGUMT"/>
        <s v="MGGDN-MGUXJ-MGUJS-MGGDN"/>
        <s v="MGGDN-MGUJK-MGGDN"/>
        <s v="MGRAL-MGUDA-MGRAL"/>
        <s v="MGUSO-MGUOR-MGUSM-MGUSO"/>
        <s v="MGUTP-MGFIN-MGUTP"/>
        <s v="MGUTP-MGUNM-MGUTP/MGUTP"/>
        <s v="MGOBO-MGSLX-MGOBO"/>
        <s v="MGIDL-MGAJC-MGIDL"/>
        <s v="NA"/>
        <s v="MGUTP-MGUSA-MGUTP"/>
        <s v="MGUTP-MGULA-MGUTP"/>
        <s v="MGVSV-MGABN-MGVSV"/>
        <s v="MGALT-MGGBV-MGALT"/>
        <s v="MGLMN-MGGVG-MGLMN"/>
        <s v="MGQ31-MGGVI-RD (JKB : REUSO DE RADIO ENLACE MGGDI-MGJVC)"/>
        <s v="MGOCP-MGGCI-MGOCP"/>
        <s v="MGOCP-MGMDV-MGOCP"/>
        <s v="MGOCP-MGGPD-MGOCP"/>
        <s v="MGOCP-MGAMP-MGOCP"/>
        <s v="MGK79-MGSBU-MGK79"/>
        <s v="MGFEU-MGARN-MGFEU- /MGFEU--MGARN"/>
        <s v="MGJKB-MGVBT-MGJKB"/>
        <s v="MGJKB-MGPAJ-MGJKB"/>
        <s v="MGQ31-MGGRI-MGQ31"/>
        <s v="MGBET-MGUDE-RD"/>
        <s v="MGGVI-MGJVC-MGGVI"/>
        <s v="MGLMN-MGGVS-MGLMN"/>
        <s v="MGOCP-MGGST-MGOCP"/>
        <s v="MGGVI-MGPIB - MGELV (REUSO FO)"/>
        <s v="MGEDO-MGMRP-RD"/>
        <s v="MGGVI-MGELV-MGPIB (REUSO FO)"/>
        <s v="MGFEU-MGUEU-MGFEU | MGFEU-MGUEU"/>
        <s v="MGI04-MGJFQ-MGI04"/>
        <s v="MGBET-MGVNP+RDBAF(MGBET)"/>
        <s v="MGUSB-MGUNN-MGUSB"/>
        <s v="MGSCN-MGPPS-RD"/>
        <s v="MGK79-MGOBO-MGK79 / MGK79-MGOBO"/>
        <s v="MGGCH-MGDIGRD"/>
        <s v="MGFEU-MGOEN-MGFEU | MGFEU-MGOEN"/>
        <s v="MGLOR-MGJFX-RD LOR"/>
        <s v="MGSLN-MGSLM-MGSLN"/>
        <s v="MGK79-MGMSH-RD SSD"/>
        <s v="MGK79-MGOVI-MGK79"/>
        <s v="MGK79-MGIDL-MGK79 / MGK79-MGIDL"/>
        <s v="MGK79-MGSML-MGK79 / MGK79-MGSML"/>
        <s v="MGK79-MGSLN-MGK79 / MGK79-MGSLN"/>
        <s v="MGOBO-MGSCT-MGOBO"/>
        <s v="MGK79-MGEPT-MGK79"/>
        <s v="MGK79-MGSCA-MGK79"/>
        <s v="MGK79-MGSLC-MGK79"/>
        <s v="MGVWL-MGSJL-RD"/>
        <s v="MGICA-MGIZA-RD"/>
        <s v="MGSML-MGSMS-MGSML"/>
        <s v="MGSML-MGSBL-MGSML"/>
        <s v="MGK79-MGSLW-MGK79"/>
        <s v="MGOBO-MGSXX-MGOBO"/>
        <s v="MGK79-MGSLV-MGK79"/>
        <s v="MGIDL-MGSLT-MGIDL"/>
        <s v="MGOBO-MGSED-MGOBO"/>
        <s v="MGIDL-MGSDZ-MGIDL"/>
        <s v="MGSML-MGSOB-MGSML"/>
        <s v="MGSLN-MGSPL-MGSLN"/>
        <s v="CANCELADO"/>
        <s v="MGSLN-MGSVL-MGSLN"/>
        <s v="MGSML-MGIAP-MGSML"/>
        <s v="MGIDL-MGBTI-MGIDL"/>
        <s v="MGSML-MGLJO-MGSML"/>
        <s v="MGK79-MGSEE-MGK79"/>
        <s v="MGUSB-MGUVR-MGUSB / MGUSB-MGUVR"/>
        <s v="MGVSV-MGABA-MGVSV"/>
        <s v="MGIXA-MGMSHRD"/>
        <s v="MGFMV-MGRNSRD"/>
        <s v="MGSVN-MGISERD"/>
        <s v="MGUSB-MGFEU-MGUSB/MGUSB"/>
        <s v="MGUSB-MGUSB-MGUSB"/>
        <s v="MGMISE-MGSPLRD"/>
        <s v="MGUNM-MGUAV-MGUNM"/>
        <s v="MGUBE-MGUSD-MGUBE"/>
        <s v="MGUBE- MGSMN- MGUBE"/>
        <s v="MGUBE-MGUDN-MGUBE"/>
        <s v="MGUSB-MGSBT-MGUSB"/>
        <s v="MGUSB-MGUDV-MGUSB"/>
        <s v="MGCJN-MGPNL-MGCJN"/>
        <s v="MGUSB-MGAEN-MGUSB"/>
        <s v="MGUVR-MGURB-MGUVR"/>
        <s v="MGUSB-MGSUR-MGUSB"/>
        <s v="MGUVR-MGJPN-MGUVR"/>
        <s v="MGJKB-MGBGV-MGJKB"/>
        <s v="MGUEU-MGVIM-MGUEU"/>
        <s v="MGHSG-MG02M-MGVAC RD"/>
        <s v="MGK79-MGSSD-MGK79"/>
        <s v="MGUEU-MGURA-MGUEU"/>
        <s v="MGEUA-MGVON-MGEUA"/>
        <s v="MGARN-MGBVN-MGARN"/>
        <s v="MGIDL-MGIPG-MGIDL"/>
        <s v="MGLOU-MGUJM-MGLOU"/>
        <s v="MGOCP-MGGVV-MGOCP"/>
        <s v="MGOCP-MGGSD-MGOCP"/>
        <s v="MGOEN-MGUJB-MGOEN"/>
        <s v="MGCJN-MGUJC-MGCJN"/>
        <s v="MGCJN-MGUMR-MGCJN"/>
        <s v="MGCJN-MGUCN-MGCJN"/>
        <s v="MGUTP-MGUIO-MGUTP"/>
        <s v="MGCJN-MGUVU-MGCJN"/>
        <s v="MGCJN-MGUTB-MGCJN"/>
        <s v="MGUNM-MGUSU-MGUSP-MGUNM"/>
        <s v="MGUNM-MGUIP-MGUNM"/>
        <s v="MGUSB-MGUBE- MGUSBE/MGUSB-MGUBE"/>
        <s v="MGCTP-MGJPA(FLAT)-MGCTP"/>
        <s v="MGV01-MGJHM(FLAT)-MGV01"/>
        <s v="MGUTP-MGUBM-MGTBN-MGUTP"/>
        <s v="MGUTP-MGUDD-MGUTP"/>
        <s v="MGUTP-MGUAP-MGUTP/MGUTP"/>
        <s v="MGUTP-MGUFU-MGUTP/MGUTP"/>
        <s v="MGUBR-MGTYN-MGUBR/MGUBR"/>
        <s v="MGUAC-MGUMU-MGUAC"/>
        <s v="MGICA-MGCDD-RD"/>
        <s v="MGFEN-MGOMB-RD"/>
        <s v="MGUMS-MGUPR-MGUMS"/>
        <s v="MGUMS-MGLUN-MGUMS"/>
        <s v="MGCIN-MGUBN-RD"/>
        <s v="MGGML-MGUQU-RD GML"/>
        <s v="MGAVN-MGUDA-MGAVN"/>
        <s v="MGAVN-MGUMO-MGAVN"/>
        <s v="MGGDN-MGUXJ-MGGDN"/>
        <s v="MGGDN-MGUJS-RD"/>
        <s v="MGEDO-MGMIJ-RD"/>
        <s v="MGSCN-MGROS+RD"/>
        <s v="MGVSJ-MGNLR-RD"/>
        <s v="MGUSO-MGAVN-MGUBR"/>
        <s v="MGUBR-MGUMH-MGUBR"/>
        <s v="MGNLV-MGNSD-RD"/>
        <s v="MGCJN-MGUMN-RD UCN"/>
        <s v="MGSCN-MGSVC-RD"/>
        <s v="MGCJN-MGUMS-MGCJN"/>
        <s v="MGOCP-MGGTC-MGOCP"/>
        <s v="MGCJN-MGUNM-MGCJN"/>
        <s v="MGUMS-MUOM-RD UMS"/>
        <s v="MGUSO-MGUOR--MGUSO"/>
        <s v="MGUBR-MGUPB-MGUBR"/>
        <s v="MGUSO-MGUSM-MGUSO"/>
        <s v="MGUTP-MGACI-MGUTP"/>
        <s v="MGUNM-MGUSP-MGUNM"/>
        <s v="MGUNM-MGUSU-MGUNM"/>
        <s v="MGJRB-MGJEN-RD JRB"/>
        <s v="MGJFB-MGUGR-RD JFB"/>
        <s v="MGJFG-MGIVA-MGJFG"/>
        <s v="MGCTP-MGJAU-MGCTP"/>
        <s v="MGVSV-MGVMN-RD"/>
        <s v="MGFEU-MGVSV-MGFEU / MGVSV-MGFEU"/>
        <s v="MGJIR-MGJJA-MGJIR"/>
        <s v="MGFEU-MGLOU-MGFEU "/>
        <s v="MGJRC-MGJTT-RD"/>
        <s v="MGEDO-MGSMV-RD"/>
        <s v="MGEDO-MGSRQ+RD"/>
        <s v="MGFEN-MGPRS-RD"/>
        <s v="MGFEN-MGPTA-RD"/>
        <s v="MGTAN-MGSPG-RD"/>
        <s v="MGFEN-MGRGT-RD"/>
        <s v="MG24M-MGBSJ-RD"/>
        <s v="MGSCN-MGAVO-RD"/>
        <s v="MGSLA-MGADA-RD"/>
        <s v="MGCRS-MGAGT-RD"/>
        <s v="MGFEN-MGAPB-RD"/>
        <s v="MGV01-MGJRE-MGV01"/>
        <s v="MGASO-MGAFP-RD"/>
        <s v="MGJRB-MGRBC-MGJRB"/>
        <s v="MGCTP-MGHHF-MGCTP"/>
        <s v="MGBET-MGBAF-RDBET"/>
        <s v="MGBPC-MGBLH-RD"/>
        <s v="MGELI-MGDQS--RD"/>
        <s v="MGFEN-MGESA-RD"/>
        <s v="MGBET-MGCFS+RD"/>
        <s v="MGBET-MGCMS+RDBAF(RDBET)"/>
        <s v="MGCTP-MGJFB-MGCTP-RD"/>
        <s v="MGJFB-MGJPA-MGJFB"/>
        <s v="MGV01-MGWCV (SMALL)"/>
        <s v="MGV01-MGWSJ (SMALL)"/>
        <s v="MGCTP-MGFIL- RDCTP"/>
        <s v="MGJFK-MGI04-MGJFK"/>
        <s v="MGCTP-MGJMP- RD CTP"/>
        <s v="MGCTP-MGJQA -RD CTP"/>
        <s v="MGIVA-MGJJN- RD IVA"/>
        <s v="MGUMS-MGUTM-RD UMS"/>
        <s v="MGV01-MGJTC-MGV01"/>
        <s v="MGJFO-MGJFN-RD JFO"/>
        <s v="MGCIN-MGUVM-MGCIN"/>
        <s v="MGPGT-MGPJR-MGPGT"/>
        <s v="MGPJR-MGPJR-MGPJR"/>
        <s v="MGPNG-MGPNG-MGPNG"/>
        <s v="MGPJR-MGCGG-MGPJR"/>
        <s v="MGPJR-MGPGT-MGPJR"/>
        <s v="MGPJR-MGPNG-MGPJR"/>
        <s v="MGPNG-MGACA-MGPNG"/>
        <s v="MGCGG-MGATO-MGCGG"/>
        <s v="MGCGG-MGHWH-MGCGG"/>
        <s v="MGCGG-MGJKN-MGCGG"/>
        <s v="MGPJR-MGJRS-MGPJR"/>
        <s v="MGCGG-MGPCR-MGCGG"/>
        <s v="MGPJR-MGPFU-MGPJR"/>
        <s v="MGPJR-MGPHO-MGPJR"/>
        <s v="MGCGG-MGPMS-MGCGG"/>
        <s v="MGPNG-MGPNF-MGPNG"/>
        <s v="MGPGT-MGPRA-MGPGT"/>
        <s v="MGPGT-MGRPS--RD"/>
        <s v="MGCGG-MGVRS-MGCGG"/>
        <s v="MGIJA-MGNMS-MGIJA"/>
        <s v="MGIJA-MGPSN-MGIJA"/>
        <s v="MGIJA-MGPTC-MGIJA"/>
        <s v="MGNMS-MGNAF-MGNMS"/>
        <s v="MGNMS-MGPSC-MGNMS"/>
        <s v="MGPSN-MGPCO-MGPSN"/>
        <s v="MGNMS-MGPFG-MGNMS"/>
        <s v="MGPTC-MGSCU-MGPTC"/>
        <s v="MGIJA-MGIJA-MGIJA"/>
        <s v="MGPJT-MGIJA-MGPJT"/>
        <s v="MGPTC-MGPTC-MGPTC"/>
        <s v="MGUMH-MGCCN-RD UHM" u="1"/>
        <s v="MGUSO-MGAVN-RD REUSO" u="1"/>
        <s v="MGGSR-MGGDI+RD GSR REUSO DE RADIO ENLACE MGAH-MGESG)" u="1"/>
        <s v="MGGVI-MGPIB - MGELV (REUSO)" u="1"/>
        <s v="MGPJT-MGIJA-MGPJT/MGPJT" u="1"/>
        <s v="MGCIN-MGUBN-RD CIN" u="1"/>
        <s v="MGV01-MGGBU-MGV01" u="1"/>
        <s v="MGJFG-MGIVA" u="1"/>
        <s v="MGOCP-MGGVU-RD" u="1"/>
        <s v="MGGSR-MGGDI+RD GSR" u="1"/>
        <s v="MGSVN-MGSPLRD" u="1"/>
        <s v="MISE-MGSPLRD" u="1"/>
        <s v="MGPJT-MGNMS-MGPJT/MGPJT" u="1"/>
        <s v="MGI04-MGI04-MGJXX- RD I04" u="1"/>
        <s v="MGEUA-MGVIM-MGEUA" u="1"/>
        <s v="MGJFK-MGI04-MGJFK/MGJFG" u="1"/>
        <s v="MGGVI-MGPIB (SWAP KONNET - MGELV (REUSO)" u="1"/>
        <s v="MGGSR-MGGDI+RD" u="1"/>
        <s v="MGQ31-MGGVI-MGQ31" u="1"/>
        <s v="MGGVI-MGPIB + SWAP" u="1"/>
        <s v="MGGVI-MGELV-RD" u="1"/>
        <s v="MGCJM-MGCET-MGCJM" u="1"/>
        <s v="MGGVI-MGELV-SWAP" u="1"/>
        <s v="MGCJN-MGUMN-RD CJN" u="1"/>
        <s v="MGI04-MGJJL-MGNHN-(RD)" u="1"/>
        <s v="MGFEU-MGOEN-MGFEU " u="1"/>
        <s v="MGFEU-MGUEU-MGFEU" u="1"/>
        <s v="MGV01-MGJMC- RD V01" u="1"/>
        <s v="MGUBR-MGUAC-MGUBR/MGUBR" u="1"/>
        <s v="MGUSO-MGGDN-MGUSO/MGUSO" u="1"/>
        <s v="MGCJN-MGUMS-MGCJN/MGUMS" u="1"/>
        <s v="MGUSO-MGAVN-MGUSO" u="1"/>
        <s v="MGGDN-MGUJS-MGGDN" u="1"/>
        <s v="MGJFG-MGIVA-MSJFG/MGJFG" u="1"/>
        <s v="MGBET-MGVNP+RD" u="1"/>
        <s v="MGJFK-MGIVA-MGJFK/MGJFK" u="1"/>
        <s v="MGBET-MGBAF-RD" u="1"/>
        <s v="MGBET-MGCMS+RD" u="1"/>
        <s v="MGELV-MGGVI + SWAP" u="1"/>
        <s v="MGFEU-MGEUA-MGFEU/MGEUA" u="1"/>
        <s v="MGEUA-MGUCR-MGEUA" u="1"/>
        <s v="MGEUA-MGURA-MGEUA" u="1"/>
        <s v="MGI04-MGJJL-RD NHN" u="1"/>
        <s v="MGI04-MGJJL-MGNHN-RD I04" u="1"/>
        <s v="MGGVI-MGPIB + RD" u="1"/>
        <s v="MGELV-MGGVI + RD" u="1"/>
        <s v="MGIVA-MGJFD-RD" u="1"/>
        <s v="MGCJN-MGUMN-RD" u="1"/>
        <s v="MGUMS-MGTCN-RD" u="1"/>
        <s v="MGTAN-MGBAA" u="1"/>
        <s v="MGK79-MGMSH-RD (SSD)" u="1"/>
        <s v="MGCJN-MGUCN-RD" u="1"/>
        <s v="MGUMH-MGCCN-RD" u="1"/>
        <s v="MGGML-MGUQU-RD" u="1"/>
        <s v="MGICA-MGFSO" u="1"/>
        <s v="MGUMS-MUOM-RD" u="1"/>
        <s v="MGUMS-MGUTM-RD" u="1"/>
        <s v="MGSCN-MGNUC" u="1"/>
        <s v="MGI04-MGI04-MGJXX-(RD)-MGJFR-MGI04" u="1"/>
        <s v="MGRNS-MGNFZ+RADIO" u="1"/>
        <s v="MGI04-MGJJL-MGNHN" u="1"/>
        <s v="MGI04-MGJJL-(RD)-MGNHN-MGI04" u="1"/>
        <s v="MGJFO-MGMJF-RD" u="1"/>
        <s v="MGJFO-MGSAE-RD" u="1"/>
        <s v="MGJFQ-MGJFT(FLAT)-MGJFQ || ACESSO ÚNICO" u="1"/>
        <s v="MGJFQ-MGMCP-RD" u="1"/>
        <s v="MGJIR-MGJFW-RD" u="1"/>
        <s v="MGJRB-MGJEN(FLAT)-MGJRB || ACESSO ÚNICO" u="1"/>
        <s v="MGJSM-MGJLR(FLAT)-MGJSM || ACESSO ÚNICO" u="1"/>
        <s v="MGICA-MGSJI+RADIO" u="1"/>
        <s v="MGJSM-MGJOO(FLAT)-MGJSM || ACESSO ÚNICO" u="1"/>
        <s v="MGJFB-MGUGR-RD" u="1"/>
        <s v="MGLOR-MGRPR-RD" u="1"/>
        <s v="MGV01-MGJHM(FLAT)-MGV01 || ACESSO ÚNICO" u="1"/>
        <s v="MGIVA-MGJMB(FLAT)-MGIVA || ACESSO ÚNICO" u="1"/>
        <s v="MGV01-MGJMC(FLAT)-MGV01 || ACESSO ÚNICO" u="1"/>
        <s v="MGLOR-MGJFX-RD" u="1"/>
        <s v="MGTAN-MGSLF" u="1"/>
        <s v="MGBET-MGUDE" u="1"/>
        <s v="MGEDO-MGMRP+RADIO" u="1"/>
        <s v="MGSCN-MGPPS" u="1"/>
        <s v="MGVWL-MGSJL" u="1"/>
        <s v="MGICA-MGIZA" u="1"/>
        <s v="MGHSG-MG02M-MGVAC" u="1"/>
        <s v="MGVSV-MGVMN-MGVSV" u="1"/>
        <s v="MGICA-MGCDD" u="1"/>
        <s v="MGFEN-MGOMB" u="1"/>
        <s v="MGEDO-MGMIJ" u="1"/>
        <s v="MGSCN-MGROS+RADIO" u="1"/>
        <s v="MGVSJ-MGNLR" u="1"/>
        <s v="MGNLV-MGNSD" u="1"/>
        <s v="MGSCN-MGSVC" u="1"/>
        <s v="MGJRC-MGJTT" u="1"/>
        <s v="MGEDO-MGSMV" u="1"/>
        <s v="MGEDO-MGSRQ+RADIO" u="1"/>
        <s v="MGFEN-MGPRS" u="1"/>
        <s v="MGFEN-MGPTA" u="1"/>
        <s v="MGTAN-MGSPG" u="1"/>
        <s v="MGFEN-MGRGT" u="1"/>
        <s v="MG24M-MGBSJ" u="1"/>
        <s v="MGSCN-MGAVO" u="1"/>
        <s v="MGSLA-MGADA" u="1"/>
        <s v="MGCRS-MGAGT" u="1"/>
        <s v="MGFEN-MGAPB" u="1"/>
        <s v="MGASO-MGAFP" u="1"/>
        <s v="MGBET-MGBAF" u="1"/>
        <s v="MGBPC-MGBLH" u="1"/>
        <s v="MGELI-MGDQS" u="1"/>
        <s v="MGFEN-MGESA" u="1"/>
        <s v="MGBET-MGCFS+RADIO" u="1"/>
        <s v="MGBET-MGCMS+RADIO" u="1"/>
        <s v="MGIVA-MGJJN(FLAT)-MGIVA" u="1"/>
        <s v="MGJFO-MGJFN-RD" u="1"/>
        <s v="MGBET-MGVNP+RADIO" u="1"/>
        <s v="MGBET-MGCFS" u="1"/>
        <s v="MGBET-MGCMS" u="1"/>
        <s v="MGSCN-MGROS" u="1"/>
        <s v="MGRNS-MGNFZ" u="1"/>
        <s v="MGEDO-MGSRQ" u="1"/>
        <s v="MGICA-MGSJI" u="1"/>
        <s v="MGCTP-MGUGR" u="1"/>
        <s v="MGEDO-MGMRP" u="1"/>
        <s v="MGBET-MGVNP" u="1"/>
        <s v="MGBET-MGBTH" u="1"/>
        <s v="MGJFB-MGJPA(FLAT)-MGJFB" u="1"/>
        <s v="MGBPC-MGODG-MGBPC" u="1"/>
        <s v="MGJAU-MAJBD-MGJAU" u="1"/>
        <s v="MGLUN-MGUTM(FLAT)-MGLUN" u="1"/>
        <s v="MGJAR-MGUJR-MGJAR" u="1"/>
        <m u="1"/>
        <s v="MGOCP-MGGVU" u="1"/>
        <s v="MGCJN-MGUCN" u="1"/>
        <s v="MGGML-MGUQU" u="1"/>
        <s v="MGCJN-MGUMN" u="1"/>
        <s v="MGUMS-MUOM" u="1"/>
        <s v="MGUMS-MGTCN" u="1"/>
        <s v="MGUMS-MGUTM" u="1"/>
        <s v="MGCIN-MGUBN" u="1"/>
        <s v="MGBPC-MGODG" u="1"/>
        <s v="MGQ31-MGGDI-MGQ31" u="1"/>
        <s v="MGUMH-MGCCN" u="1"/>
        <s v="MGK79-MGMSH-MGK79" u="1"/>
        <s v="MGOBO-MGDIG+RD" u="1"/>
        <s v="MGGVI-MGPIB" u="1"/>
        <s v="MGELV-MGGVI" u="1"/>
        <s v="MGFEU-MGLOU-MGFEU /MGFEU-MGLOU" u="1"/>
        <s v="MGFEU-MGEUA-MGFEU" u="1"/>
        <s v="MGBET-MGBAV-MGJRA-MGBSS-MGBET" u="1"/>
        <s v="MGFEU-MGOEN-MGFEU /MGFEU-MGOEN" u="1"/>
        <s v="PEND. PROJETO" u="1"/>
        <s v="MGFEU--MGARN-MGFEU- /MGFEU--MGARN" u="1"/>
        <s v="MGFEU-MGLIU-MGFEU /MGFEU-MGLOU" u="1"/>
        <s v="MGACI-MGUDP" u="1"/>
        <s v="MGUAC-MGIPN" u="1"/>
        <s v="MGUMH-MGCCN-MGUMH" u="1"/>
        <s v="MGUTP-MGLUN-MGUTP" u="1"/>
        <s v="MGUTP-MGLUN-MGUTP/MGUTP" u="1"/>
        <s v="MGSAG-MGK79-MGSAG" u="1"/>
        <s v="MGFEU-MGEUA-MGFEU-/ MGFEU--MGEUA" u="1"/>
        <s v="AGUARDANDO PROJETO" u="1"/>
        <s v="MGJKB-MGSVI-MGJKB" u="1"/>
        <s v="MGNMM-MGMIN" u="1"/>
        <s v="MGLUN-MGURS-MGURS" u="1"/>
        <s v="MGBHP-MGMCC" u="1"/>
        <s v="MGBOL-MGMSP" u="1"/>
        <s v="MGELT-MGNCT-MGCOX-MGCDR-MGELT" u="1"/>
        <s v="MGELT-MGRAM-MGCTZ-MGELT" u="1"/>
        <s v="MGRNJ-MGELT-MGRNJ" u="1"/>
        <s v="MGHSG-MG02M" u="1"/>
        <s v="MGHSG-MGVAC" u="1"/>
        <s v="MGCIN-MGUVM(FLAT)-MGCIN" u="1"/>
        <s v="MGBET-MGBGL-MGAFR-MGBET" u="1"/>
        <s v="MGFLR-MGBST-MGFLR" u="1"/>
        <s v="MGBHP-MGJTQ-MGCFK-MGBHP" u="1"/>
        <s v="MGRNJ-MGRNC-MGRNJ" u="1"/>
        <s v="MGABR-MGFLT-MGAAL-MGABR" u="1"/>
        <s v="MGCJM-MGPFD-MGCDZ-MGCJM" u="1"/>
        <s v="MGCNO-MGSFC-MGCNO" u="1"/>
        <s v="MGRNJ-MGRNS-MGRNJ " u="1"/>
        <s v="MGRNJ-MGRNS-MGRNJ" u="1"/>
        <s v="MGNVL-MGBRO-MGBSI-MGNVL" u="1"/>
        <s v="MGRNS-MGRNJ-MGRNS" u="1"/>
      </sharedItems>
    </cacheField>
    <cacheField name="EQUIPAMENTO" numFmtId="0">
      <sharedItems containsBlank="1" count="19">
        <s v="HL5G_2025"/>
        <s v="3 - HL5G"/>
        <s v="1 - HL4"/>
        <s v="2 - HL5D"/>
        <s v="HL5D_2025"/>
        <s v="HL5G (500K)"/>
        <s v="HL4 (500K)"/>
        <s v="HL5D (500K)"/>
        <s v="HL4_2025"/>
        <s v="CANCELADO"/>
        <m u="1"/>
        <s v="HL5G (300K)" u="1"/>
        <s v="HL4 (300K)" u="1"/>
        <s v="HL5D (300K)" u="1"/>
        <s v="HL5-D (300K)" u="1"/>
        <s v="HL5-G (300K)" u="1"/>
        <s v="3 - HL5D" u="1"/>
        <s v="HL5-D (500K)" u="1"/>
        <s v="HL5-G (500K)" u="1"/>
      </sharedItems>
    </cacheField>
    <cacheField name="HL4-PREDECESSOR" numFmtId="0">
      <sharedItems containsBlank="1" count="49">
        <s v="MGIVA"/>
        <s v="MGLUE"/>
        <s v="MGNLV"/>
        <s v="MGSAG"/>
        <s v="MGBHF"/>
        <s v="MGJCT"/>
        <s v="MGUTP"/>
        <s v="MGG37"/>
        <s v="MGRNJ"/>
        <s v="MGFEU"/>
        <s v="MGBET"/>
        <s v="MGLUN"/>
        <s v="MGBAM"/>
        <s v="MGK79"/>
        <s v="MGSLU"/>
        <s v="MGBWE"/>
        <s v="MGESL"/>
        <s v="MGFLR"/>
        <s v="MGBCZ"/>
        <s v="MGIIE"/>
        <s v="MGBHN"/>
        <s v="MGBPC"/>
        <s v="MGVSO"/>
        <s v="MGI04"/>
        <s v="MGSLA"/>
        <s v="MGUBR"/>
        <s v="MGSCN"/>
        <s v="MGSDE"/>
        <s v="MGVWL"/>
        <s v="MGUSO"/>
        <s v="MGUSB"/>
        <s v="MGJFG"/>
        <s v="RADIO"/>
        <s v="MGJKB"/>
        <s v="MGCJN"/>
        <s v="MGQ31"/>
        <m/>
        <s v="RD"/>
        <s v="CANCELADO"/>
        <s v="-"/>
        <s v="MGCTP"/>
        <s v="MGPJR"/>
        <s v="MGIJA"/>
        <s v="MGNMS" u="1"/>
        <s v="MGPSN" u="1"/>
        <s v="MGPTC" u="1"/>
        <s v="RÁDIO" u="1"/>
        <s v="MGRNS" u="1"/>
        <s v="MGPBR" u="1"/>
      </sharedItems>
    </cacheField>
    <cacheField name="HL5D" numFmtId="0">
      <sharedItems containsBlank="1"/>
    </cacheField>
    <cacheField name="STATUS - PREDECESSOR" numFmtId="0">
      <sharedItems containsBlank="1"/>
    </cacheField>
    <cacheField name="LOCALIDADE" numFmtId="0">
      <sharedItems containsBlank="1" count="30">
        <s v="JUIZ DE FORA_2025"/>
        <s v="BELO HORIZONTE"/>
        <s v="NOVA LIMA"/>
        <s v="UBERLÂNDIA_2025"/>
        <s v="CONTAGEM"/>
        <s v="RIBEIRÃO DAS NEVES"/>
        <s v="UBERABA_2025"/>
        <s v="BETIM"/>
        <s v="UBERLÂNDIA"/>
        <s v="SETE LAGOAS_2025"/>
        <s v="IGARAPÉ"/>
        <s v="JUATUBA"/>
        <s v="SANTA LUZIA"/>
        <s v="IBIRITÉ"/>
        <s v="JUIZ DE FORA"/>
        <s v="SABARÁ"/>
        <s v="ESMERALDAS"/>
        <s v="VESPASIANO"/>
        <s v="SÃO JOAQUIM DE BICAS"/>
        <s v="SÃO JOSÉ DA LAPA"/>
        <s v="GOVERNADOR VALADARES_2025"/>
        <s v="SARZEDO"/>
        <m/>
        <s v="MÁRIO CAMPOS"/>
        <s v="PATOS DE MINAS_2025"/>
        <s v="PATROCÍNIO_2025"/>
        <s v="GOVERNADOR VALADARES" u="1"/>
        <s v="SETE LAGOAS" u="1"/>
        <s v="UBERABA" u="1"/>
        <s v="NÃO EXCLUIR ESSA LINHA" u="1"/>
      </sharedItems>
    </cacheField>
    <cacheField name="LOCALIDADE MACRO" numFmtId="0">
      <sharedItems containsBlank="1" count="14">
        <s v="JUIZ DE FORA_2025"/>
        <s v="BELO HORIZONTE"/>
        <s v="UBERLÂNDIA_2025"/>
        <s v="UBERABA_2025"/>
        <s v="UBERLÂNDIA"/>
        <s v="SETE LAGOAS_2025"/>
        <s v="JUIZ DE FORA"/>
        <s v="GOVERNADOR VALADARES_2025"/>
        <s v="PATOS DE MINAS_2025"/>
        <s v="PATROCÍNIO_2025"/>
        <m u="1"/>
        <s v="GOVERNADOR VALADARES" u="1"/>
        <s v="UBERABA" u="1"/>
        <s v="SETE LAGOAS" u="1"/>
      </sharedItems>
    </cacheField>
    <cacheField name="OBS: CONSTRUÇÃO DE REDE" numFmtId="0">
      <sharedItems containsBlank="1" longText="1"/>
    </cacheField>
    <cacheField name="OBS: ATIVAÇÃO" numFmtId="0">
      <sharedItems containsBlank="1" longText="1"/>
    </cacheField>
    <cacheField name="PRIORIDADE_x000a_[ PROJ. E2E ]" numFmtId="0">
      <sharedItems containsDate="1" containsBlank="1" containsMixedTypes="1" minDate="1899-12-30T00:00:00" maxDate="1899-12-31T00:00:00"/>
    </cacheField>
    <cacheField name="STATUS REGIONAL" numFmtId="0">
      <sharedItems/>
    </cacheField>
    <cacheField name="PRAZO RE REVISADO" numFmtId="0">
      <sharedItems containsDate="1" containsBlank="1" containsMixedTypes="1" minDate="1899-12-30T00:00:00" maxDate="2026-04-01T00:00:00" count="395">
        <s v="REDE OK"/>
        <d v="2026-02-25T00:00:00"/>
        <s v="RÁDIO"/>
        <d v="1899-12-30T00:00:00"/>
        <s v="CANCELADO"/>
        <d v="2026-01-30T00:00:00"/>
        <d v="2026-02-06T00:00:00"/>
        <m/>
        <d v="2026-03-31T00:00:00"/>
        <s v="COLOCALIZADO"/>
        <d v="2026-01-17T00:00:00" u="1"/>
        <d v="2026-01-27T00:00:00" u="1"/>
        <s v="ATIVO" u="1"/>
        <d v="2025-12-15T00:00:00" u="1"/>
        <d v="2025-12-12T00:00:00" u="1"/>
        <d v="2025-12-10T00:00:00" u="1"/>
        <d v="2025-12-29T00:00:00" u="1"/>
        <d v="2025-12-18T00:00:00" u="1"/>
        <d v="2025-12-22T00:00:00" u="1"/>
        <d v="2025-12-26T00:00:00" u="1"/>
        <d v="2025-12-05T00:00:00" u="1"/>
        <d v="2025-11-21T00:00:00" u="1"/>
        <d v="2025-11-28T00:00:00" u="1"/>
        <d v="2025-11-20T00:00:00" u="1"/>
        <d v="2025-11-24T00:00:00" u="1"/>
        <d v="2025-11-14T00:00:00" u="1"/>
        <d v="2025-11-15T00:00:00" u="1"/>
        <d v="2025-11-18T00:00:00" u="1"/>
        <d v="2025-11-17T00:00:00" u="1"/>
        <d v="2025-11-08T00:00:00" u="1"/>
        <d v="2025-11-10T00:00:00" u="1"/>
        <d v="2025-11-13T00:00:00" u="1"/>
        <d v="2025-11-07T00:00:00" u="1"/>
        <d v="2025-10-31T00:00:00" u="1"/>
        <d v="2025-10-29T00:00:00" u="1"/>
        <d v="2025-10-30T00:00:00" u="1"/>
        <d v="2025-10-25T00:00:00" u="1"/>
        <d v="2025-10-28T00:00:00" u="1"/>
        <d v="2025-10-27T00:00:00" u="1"/>
        <d v="2025-10-24T00:00:00" u="1"/>
        <d v="2025-10-10T00:00:00" u="1"/>
        <d v="2025-10-22T00:00:00" u="1"/>
        <d v="2025-10-17T00:00:00" u="1"/>
        <d v="2025-10-11T00:00:00" u="1"/>
        <d v="2025-10-14T00:00:00" u="1"/>
        <d v="2025-10-16T00:00:00" u="1"/>
        <d v="2025-10-09T00:00:00" u="1"/>
        <d v="2025-10-13T00:00:00" u="1"/>
        <d v="2025-10-18T00:00:00" u="1"/>
        <d v="2025-10-15T00:00:00" u="1"/>
        <d v="2025-09-30T00:00:00" u="1"/>
        <d v="2025-10-02T00:00:00" u="1"/>
        <d v="2025-10-03T00:00:00" u="1"/>
        <d v="2025-10-06T00:00:00" u="1"/>
        <d v="2025-09-29T00:00:00" u="1"/>
        <d v="2025-09-25T00:00:00" u="1"/>
        <d v="2025-10-08T00:00:00" u="1"/>
        <d v="2025-09-26T00:00:00" u="1"/>
        <d v="2025-09-27T00:00:00" u="1"/>
        <d v="2025-09-23T00:00:00" u="1"/>
        <d v="2025-09-24T00:00:00" u="1"/>
        <d v="2025-09-22T00:00:00" u="1"/>
        <d v="2025-09-19T00:00:00" u="1"/>
        <d v="2025-09-17T00:00:00" u="1"/>
        <d v="2025-09-21T00:00:00" u="1"/>
        <d v="2025-09-15T00:00:00" u="1"/>
        <d v="2025-09-12T00:00:00" u="1"/>
        <d v="2025-08-31T00:00:00" u="1"/>
        <d v="2025-09-05T00:00:00" u="1"/>
        <d v="2025-09-04T00:00:00" u="1"/>
        <d v="2025-09-02T00:00:00" u="1"/>
        <d v="2025-09-20T00:00:00" u="1"/>
        <d v="2025-08-28T00:00:00" u="1"/>
        <d v="2025-08-27T00:00:00" u="1"/>
        <d v="2025-08-29T00:00:00" u="1"/>
        <d v="2025-08-15T00:00:00" u="1"/>
        <s v="NA" u="1"/>
        <d v="2025-08-22T00:00:00" u="1"/>
        <d v="2025-08-25T00:00:00" u="1"/>
        <d v="2025-08-30T00:00:00" u="1"/>
        <d v="2025-08-08T00:00:00" u="1"/>
        <d v="2025-08-14T00:00:00" u="1"/>
        <d v="2025-08-20T00:00:00" u="1"/>
        <d v="2025-08-11T00:00:00" u="1"/>
        <d v="2025-08-06T00:00:00" u="1"/>
        <d v="2025-08-13T00:00:00" u="1"/>
        <d v="2025-08-12T00:00:00" u="1"/>
        <d v="2025-07-15T00:00:00" u="1"/>
        <d v="2025-06-30T00:00:00" u="1"/>
        <s v="REDE NOK" u="1"/>
        <d v="2025-07-29T00:00:00" u="1"/>
        <d v="2025-08-05T00:00:00" u="1"/>
        <d v="2025-08-01T00:00:00" u="1"/>
        <d v="2025-07-28T00:00:00" u="1"/>
        <d v="2025-07-24T00:00:00" u="1"/>
        <d v="2025-07-25T00:00:00" u="1"/>
        <d v="2025-07-17T00:00:00" u="1"/>
        <d v="2025-07-18T00:00:00" u="1"/>
        <d v="2025-07-20T00:00:00" u="1"/>
        <d v="2025-07-21T00:00:00" u="1"/>
        <d v="2025-07-14T00:00:00" u="1"/>
        <d v="2025-07-11T00:00:00" u="1"/>
        <d v="2025-06-27T00:00:00" u="1"/>
        <d v="2025-06-25T00:00:00" u="1"/>
        <d v="2025-06-24T00:00:00" u="1"/>
        <d v="2025-06-23T00:00:00" u="1"/>
        <d v="2025-06-20T00:00:00" u="1"/>
        <d v="2025-06-18T00:00:00" u="1"/>
        <d v="2025-06-17T00:00:00" u="1"/>
        <d v="2025-06-19T00:00:00" u="1"/>
        <d v="2025-06-13T00:00:00" u="1"/>
        <d v="2025-06-16T00:00:00" u="1"/>
        <d v="2025-06-11T00:00:00" u="1"/>
        <d v="2025-07-06T00:00:00" u="1"/>
        <d v="2025-06-10T00:00:00" u="1"/>
        <d v="2025-06-06T00:00:00" u="1"/>
        <d v="2025-06-14T00:00:00" u="1"/>
        <d v="2025-06-05T00:00:00" u="1"/>
        <d v="2025-06-12T00:00:00" u="1"/>
        <d v="2025-06-09T00:00:00" u="1"/>
        <d v="2025-06-07T00:00:00" u="1"/>
        <d v="2025-06-08T00:00:00" u="1"/>
        <d v="2025-06-04T00:00:00" u="1"/>
        <d v="2025-06-03T00:00:00" u="1"/>
        <d v="2025-06-02T00:00:00" u="1"/>
        <d v="2025-05-30T00:00:00" u="1"/>
        <d v="2025-05-31T00:00:00" u="1"/>
        <d v="2025-05-29T00:00:00" u="1"/>
        <d v="2025-05-28T00:00:00" u="1"/>
        <d v="2025-05-27T00:00:00" u="1"/>
        <d v="2025-05-26T00:00:00" u="1"/>
        <d v="2025-05-22T00:00:00" u="1"/>
        <d v="2025-05-23T00:00:00" u="1"/>
        <d v="2025-05-24T00:00:00" u="1"/>
        <d v="2025-05-21T00:00:00" u="1"/>
        <d v="2025-05-25T00:00:00" u="1"/>
        <d v="2025-05-20T00:00:00" u="1"/>
        <d v="2025-05-19T00:00:00" u="1"/>
        <d v="2025-05-17T00:00:00" u="1"/>
        <d v="2025-05-16T00:00:00" u="1"/>
        <d v="2025-05-15T00:00:00" u="1"/>
        <d v="2025-05-14T00:00:00" u="1"/>
        <d v="2025-05-18T00:00:00" u="1"/>
        <d v="2025-06-15T00:00:00" u="1"/>
        <d v="2025-05-13T00:00:00" u="1"/>
        <d v="2025-05-12T00:00:00" u="1"/>
        <d v="2025-04-30T00:00:00" u="1"/>
        <d v="2025-05-02T00:00:00" u="1"/>
        <d v="2025-05-06T00:00:00" u="1"/>
        <d v="2025-05-09T00:00:00" u="1"/>
        <s v="-" u="1"/>
        <d v="2025-04-23T00:00:00" u="1"/>
        <d v="2025-04-26T00:00:00" u="1"/>
        <d v="2025-04-24T00:00:00" u="1"/>
        <d v="2025-04-25T00:00:00" u="1"/>
        <d v="2025-04-28T00:00:00" u="1"/>
        <d v="2025-04-19T00:00:00" u="1"/>
        <d v="2025-04-07T00:00:00" u="1"/>
        <d v="2025-04-03T00:00:00" u="1"/>
        <d v="2025-04-10T00:00:00" u="1"/>
        <d v="2025-04-16T00:00:00" u="1"/>
        <d v="2025-04-09T00:00:00" u="1"/>
        <d v="2025-04-15T00:00:00" u="1"/>
        <d v="2025-04-22T00:00:00" u="1"/>
        <d v="2025-04-04T00:00:00" u="1"/>
        <d v="2025-04-08T00:00:00" u="1"/>
        <d v="2025-03-24T00:00:00" u="1"/>
        <d v="2025-03-06T00:00:00" u="1"/>
        <d v="2025-03-13T00:00:00" u="1"/>
        <d v="2025-03-11T00:00:00" u="1"/>
        <d v="2025-03-07T00:00:00" u="1"/>
        <d v="2025-03-05T00:00:00" u="1"/>
        <d v="2025-03-18T00:00:00" u="1"/>
        <d v="2025-03-15T00:00:00" u="1"/>
        <d v="2025-03-17T00:00:00" u="1"/>
        <d v="2025-03-08T00:00:00" u="1"/>
        <d v="2025-03-10T00:00:00" u="1"/>
        <d v="2025-03-12T00:00:00" u="1"/>
        <d v="2025-03-14T00:00:00" u="1"/>
        <d v="2025-03-20T00:00:00" u="1"/>
        <d v="2025-03-28T00:00:00" u="1"/>
        <s v="RADIO" u="1"/>
        <s v="14/03/2025" u="1"/>
        <d v="2025-02-27T00:00:00" u="1"/>
        <d v="2025-02-21T00:00:00" u="1"/>
        <d v="2025-02-20T00:00:00" u="1"/>
        <d v="2025-02-25T00:00:00" u="1"/>
        <d v="2025-02-26T00:00:00" u="1"/>
        <d v="2025-02-28T00:00:00" u="1"/>
        <d v="2025-03-19T00:00:00" u="1"/>
        <d v="2025-02-24T00:00:00" u="1"/>
        <d v="2025-03-21T00:00:00" u="1"/>
        <d v="2025-02-19T00:00:00" u="1"/>
        <d v="2025-03-26T00:00:00" u="1"/>
        <d v="2025-02-17T00:00:00" u="1"/>
        <d v="2025-02-13T00:00:00" u="1"/>
        <d v="2025-02-14T00:00:00" u="1"/>
        <d v="2025-02-12T00:00:00" u="1"/>
        <d v="2025-02-10T00:00:00" u="1"/>
        <d v="2025-02-06T00:00:00" u="1"/>
        <d v="2025-02-07T00:00:00" u="1"/>
        <d v="2025-02-03T00:00:00" u="1"/>
        <d v="2025-02-05T00:00:00" u="1"/>
        <d v="2025-01-31T00:00:00" u="1"/>
        <d v="2025-01-30T00:00:00" u="1"/>
        <d v="2025-01-22T00:00:00" u="1"/>
        <d v="2025-01-23T00:00:00" u="1"/>
        <d v="2025-01-21T00:00:00" u="1"/>
        <d v="2025-01-25T00:00:00" u="1"/>
        <d v="2025-01-24T00:00:00" u="1"/>
        <d v="2025-01-27T00:00:00" u="1"/>
        <d v="2025-01-28T00:00:00" u="1"/>
        <d v="2025-01-10T00:00:00" u="1"/>
        <d v="2025-01-13T00:00:00" u="1"/>
        <d v="2025-01-16T00:00:00" u="1"/>
        <d v="2025-01-29T00:00:00" u="1"/>
        <d v="2024-12-27T00:00:00" u="1"/>
        <d v="2025-01-20T00:00:00" u="1"/>
        <d v="2025-01-18T00:00:00" u="1"/>
        <d v="2025-01-17T00:00:00" u="1"/>
        <e v="#REF!" u="1"/>
        <d v="2025-01-14T00:00:00" u="1"/>
        <d v="2025-01-15T00:00:00" u="1"/>
        <d v="2024-01-10T00:00:00" u="1"/>
        <d v="2024-12-30T00:00:00" u="1"/>
        <d v="2024-12-31T00:00:00" u="1"/>
        <s v="ACESSO" u="1"/>
        <s v="ALTO CUSTO" u="1"/>
        <s v="LICENÇA" u="1"/>
        <s v="PENDENCIA PROJETO" u="1"/>
        <d v="2024-09-06T00:00:00" u="1"/>
        <d v="2024-05-31T00:00:00" u="1"/>
        <d v="2024-11-04T00:00:00" u="1"/>
        <d v="2024-10-09T00:00:00" u="1"/>
        <d v="2024-10-29T00:00:00" u="1"/>
        <d v="2024-08-26T00:00:00" u="1"/>
        <d v="2024-11-12T00:00:00" u="1"/>
        <d v="2024-10-08T00:00:00" u="1"/>
        <d v="2024-12-26T00:00:00" u="1"/>
        <d v="2025-01-06T00:00:00" u="1"/>
        <d v="2024-12-20T00:00:00" u="1"/>
        <d v="2024-12-23T00:00:00" u="1"/>
        <d v="2024-12-19T00:00:00" u="1"/>
        <d v="2024-12-16T00:00:00" u="1"/>
        <d v="2024-12-14T00:00:00" u="1"/>
        <d v="2024-12-18T00:00:00" u="1"/>
        <d v="2025-12-20T00:00:00" u="1"/>
        <d v="2024-12-12T00:00:00" u="1"/>
        <d v="2024-12-13T00:00:00" u="1"/>
        <d v="2024-12-17T00:00:00" u="1"/>
        <s v="CUSTO  OK" u="1"/>
        <s v="REVISÃO DE PROJETO" u="1"/>
        <d v="2024-12-11T00:00:00" u="1"/>
        <d v="2024-12-10T00:00:00" u="1"/>
        <d v="2024-12-06T00:00:00" u="1"/>
        <d v="2024-12-09T00:00:00" u="1"/>
        <d v="2024-11-13T00:00:00" u="1"/>
        <d v="2024-11-30T00:00:00" u="1"/>
        <d v="2024-11-25T00:00:00" u="1"/>
        <d v="2024-11-20T00:00:00" u="1"/>
        <d v="2024-12-02T00:00:00" u="1"/>
        <d v="2024-12-03T00:00:00" u="1"/>
        <d v="2024-12-04T00:00:00" u="1"/>
        <d v="2024-11-14T00:00:00" u="1"/>
        <d v="2024-12-05T00:00:00" u="1"/>
        <d v="2024-11-28T00:00:00" u="1"/>
        <d v="2024-11-06T00:00:00" u="1"/>
        <s v="Licença / Alto Custo" u="1"/>
        <d v="2024-10-30T00:00:00" u="1"/>
        <s v="PENDENTE DESOBTRUÇÃO" u="1"/>
        <s v="AGUARDAR INFRA" u="1"/>
        <d v="2024-11-27T00:00:00" u="1"/>
        <d v="2024-11-15T00:00:00" u="1"/>
        <d v="2024-11-18T00:00:00" u="1"/>
        <d v="2024-11-22T00:00:00" u="1"/>
        <d v="2024-11-29T00:00:00" u="1"/>
        <d v="2024-10-17T00:00:00" u="1"/>
        <d v="2024-11-10T00:00:00" u="1"/>
        <d v="2024-11-07T00:00:00" u="1"/>
        <d v="2024-11-19T00:00:00" u="1"/>
        <d v="2024-11-03T00:00:00" u="1"/>
        <d v="2024-10-22T00:00:00" u="1"/>
        <d v="2024-10-28T00:00:00" u="1"/>
        <d v="2024-10-06T00:00:00" u="1"/>
        <d v="2024-10-20T00:00:00" u="1"/>
        <d v="2024-10-27T00:00:00" u="1"/>
        <d v="2024-10-23T00:00:00" u="1"/>
        <d v="2024-10-25T00:00:00" u="1"/>
        <d v="2024-10-01T00:00:00" u="1"/>
        <d v="2024-11-26T00:00:00" u="1"/>
        <s v="PENDÊNCIA DESOBSTRUÇÃO" u="1"/>
        <d v="2024-10-03T00:00:00" u="1"/>
        <d v="2024-10-04T00:00:00" u="1"/>
        <d v="2024-10-11T00:00:00" u="1"/>
        <d v="2024-10-14T00:00:00" u="1"/>
        <d v="2024-10-15T00:00:00" u="1"/>
        <d v="2024-10-16T00:00:00" u="1"/>
        <d v="2024-10-18T00:00:00" u="1"/>
        <d v="2024-10-19T00:00:00" u="1"/>
        <d v="2024-10-21T00:00:00" u="1"/>
        <d v="2024-10-24T00:00:00" u="1"/>
        <d v="2024-10-26T00:00:00" u="1"/>
        <d v="2024-11-05T00:00:00" u="1"/>
        <d v="2024-11-11T00:00:00" u="1"/>
        <d v="2024-11-16T00:00:00" u="1"/>
        <d v="2024-10-02T00:00:00" u="1"/>
        <d v="2024-11-21T00:00:00" u="1"/>
        <d v="2024-11-23T00:00:00" u="1"/>
        <d v="2024-12-15T00:00:00" u="1"/>
        <s v="REDE FLAT OK" u="1"/>
        <s v="ATIVAÇÃO" u="1"/>
        <d v="2024-10-10T00:00:00" u="1"/>
        <d v="2024-11-01T00:00:00" u="1"/>
        <d v="2024-10-05T00:00:00" u="1"/>
        <s v="25/10/2024" u="1"/>
        <d v="2024-10-07T00:00:00" u="1"/>
        <d v="2024-10-12T00:00:00" u="1"/>
        <d v="2024-10-13T00:00:00" u="1"/>
        <d v="2024-09-30T00:00:00" u="1"/>
        <d v="2024-09-02T00:00:00" u="1"/>
        <d v="2024-09-29T00:00:00" u="1"/>
        <d v="2024-09-16T00:00:00" u="1"/>
        <d v="2024-09-26T00:00:00" u="1"/>
        <d v="2024-08-23T00:00:00" u="1"/>
        <d v="2024-09-09T00:00:00" u="1"/>
        <d v="2024-09-24T00:00:00" u="1"/>
        <d v="2024-09-11T00:00:00" u="1"/>
        <s v="ALTERAR REDE PARA RNJ" u="1"/>
        <d v="2024-09-12T00:00:00" u="1"/>
        <d v="2024-09-13T00:00:00" u="1"/>
        <d v="2024-09-15T00:00:00" u="1"/>
        <d v="2024-09-17T00:00:00" u="1"/>
        <d v="2024-09-18T00:00:00" u="1"/>
        <d v="2024-09-19T00:00:00" u="1"/>
        <d v="2024-09-20T00:00:00" u="1"/>
        <d v="2024-09-21T00:00:00" u="1"/>
        <d v="2024-09-22T00:00:00" u="1"/>
        <d v="2024-09-23T00:00:00" u="1"/>
        <d v="2024-09-25T00:00:00" u="1"/>
        <d v="2024-09-27T00:00:00" u="1"/>
        <d v="2024-09-28T00:00:00" u="1"/>
        <d v="2024-09-10T00:00:00" u="1"/>
        <s v="02/09/2024" u="1"/>
        <d v="2024-09-07T00:00:00" u="1"/>
        <d v="2024-09-04T00:00:00" u="1"/>
        <d v="2024-08-30T00:00:00" u="1"/>
        <d v="2024-08-31T00:00:00" u="1"/>
        <d v="2024-09-03T00:00:00" u="1"/>
        <d v="2024-08-27T00:00:00" u="1"/>
        <d v="2024-08-28T00:00:00" u="1"/>
        <d v="2024-08-24T00:00:00" u="1"/>
        <d v="2024-08-21T00:00:00" u="1"/>
        <d v="2024-08-22T00:00:00" u="1"/>
        <d v="2024-08-25T00:00:00" u="1"/>
        <d v="2024-08-29T00:00:00" u="1"/>
        <d v="2024-09-14T00:00:00" u="1"/>
        <d v="2024-08-16T00:00:00" u="1"/>
        <d v="2024-08-12T00:00:00" u="1"/>
        <d v="2024-08-14T00:00:00" u="1"/>
        <d v="2024-08-09T00:00:00" u="1"/>
        <d v="2024-08-15T00:00:00" u="1"/>
        <d v="2024-08-08T00:00:00" u="1"/>
        <d v="2024-08-10T00:00:00" u="1"/>
        <d v="2024-08-07T00:00:00" u="1"/>
        <d v="2024-08-06T00:00:00" u="1"/>
        <d v="2024-08-05T00:00:00" u="1"/>
        <d v="2024-07-30T00:00:00" u="1"/>
        <d v="2024-06-28T00:00:00" u="1"/>
        <d v="2024-07-05T00:00:00" u="1"/>
        <d v="2024-07-02T00:00:00" u="1"/>
        <d v="2024-07-06T00:00:00" u="1"/>
        <d v="2024-07-08T00:00:00" u="1"/>
        <d v="2024-07-09T00:00:00" u="1"/>
        <d v="2024-07-10T00:00:00" u="1"/>
        <d v="2024-07-11T00:00:00" u="1"/>
        <d v="2024-07-15T00:00:00" u="1"/>
        <d v="2024-07-12T00:00:00" u="1"/>
        <d v="2024-07-13T00:00:00" u="1"/>
        <d v="2024-07-04T00:00:00" u="1"/>
        <d v="2024-06-29T00:00:00" u="1"/>
        <d v="2024-07-01T00:00:00" u="1"/>
        <d v="2024-07-03T00:00:00" u="1"/>
        <d v="2024-07-17T00:00:00" u="1"/>
        <d v="2024-07-29T00:00:00" u="1"/>
        <d v="2024-07-26T00:00:00" u="1"/>
        <d v="2024-07-16T00:00:00" u="1"/>
        <d v="2024-07-18T00:00:00" u="1"/>
        <d v="2024-07-19T00:00:00" u="1"/>
        <d v="2024-07-20T00:00:00" u="1"/>
        <d v="2024-07-22T00:00:00" u="1"/>
        <d v="2024-07-23T00:00:00" u="1"/>
        <d v="2024-07-24T00:00:00" u="1"/>
        <d v="2024-07-25T00:00:00" u="1"/>
        <d v="2024-07-27T00:00:00" u="1"/>
        <d v="2024-07-28T00:00:00" u="1"/>
      </sharedItems>
    </cacheField>
    <cacheField name="PRAZO ATIVAÇÃO" numFmtId="0">
      <sharedItems containsDate="1" containsBlank="1" containsMixedTypes="1" minDate="1899-12-30T00:00:00" maxDate="2026-04-03T00:00:00" count="429">
        <s v="ATIVO"/>
        <d v="2026-02-25T00:00:00"/>
        <s v="RÁDIO"/>
        <d v="1899-12-30T00:00:00"/>
        <d v="2026-02-10T00:00:00"/>
        <d v="2026-02-01T00:00:00"/>
        <s v="CANCELADO"/>
        <s v="NÃO ATIVADO"/>
        <d v="1900-01-01T00:00:00"/>
        <d v="2026-02-08T00:00:00"/>
        <s v="BLOQUEADO"/>
        <m/>
        <d v="2026-02-20T00:00:00"/>
        <d v="2026-02-27T00:00:00"/>
        <d v="2026-02-06T00:00:00"/>
        <d v="2026-02-12T00:00:00"/>
        <d v="2026-03-31T00:00:00"/>
        <d v="2026-04-02T00:00:00"/>
        <d v="2026-04-01T00:00:00"/>
        <d v="2026-01-30T00:00:00" u="1"/>
        <d v="2026-01-06T00:00:00" u="1"/>
        <d v="2026-01-21T00:00:00" u="1"/>
        <d v="2026-01-23T00:00:00" u="1"/>
        <d v="2026-01-22T00:00:00" u="1"/>
        <d v="2026-01-28T00:00:00" u="1"/>
        <d v="2026-01-20T00:00:00" u="1"/>
        <d v="2026-01-26T00:00:00" u="1"/>
        <d v="2025-01-30T00:00:00" u="1"/>
        <d v="2025-10-30T00:00:00" u="1"/>
        <d v="2025-11-26T00:00:00" u="1"/>
        <d v="2025-12-09T00:00:00" u="1"/>
        <d v="2025-12-17T00:00:00" u="1"/>
        <d v="2025-12-15T00:00:00" u="1"/>
        <d v="2025-11-30T00:00:00" u="1"/>
        <d v="2025-12-05T00:00:00" u="1"/>
        <d v="2025-12-19T00:00:00" u="1"/>
        <d v="2025-10-31T00:00:00" u="1"/>
        <d v="2025-09-30T00:00:00" u="1"/>
        <d v="2025-12-23T00:00:00" u="1"/>
        <d v="2025-12-16T00:00:00" u="1"/>
        <d v="2025-12-29T00:00:00" u="1"/>
        <d v="2025-12-22T00:00:00" u="1"/>
        <d v="2025-12-06T00:00:00" u="1"/>
        <d v="2025-10-18T00:00:00" u="1"/>
        <d v="2025-12-02T00:00:00" u="1"/>
        <d v="2025-11-06T00:00:00" u="1"/>
        <d v="2025-12-03T00:00:00" u="1"/>
        <d v="2025-12-04T00:00:00" u="1"/>
        <d v="2025-12-12T00:00:00" u="1"/>
        <d v="2025-12-08T00:00:00" u="1"/>
        <d v="2025-12-10T00:00:00" u="1"/>
        <d v="2025-11-28T00:00:00" u="1"/>
        <d v="2025-11-22T00:00:00" u="1"/>
        <d v="2025-12-01T00:00:00" u="1"/>
        <d v="2025-11-19T00:00:00" u="1"/>
        <d v="2025-11-21T00:00:00" u="1"/>
        <d v="2025-11-25T00:00:00" u="1"/>
        <d v="2025-11-24T00:00:00" u="1"/>
        <d v="2025-11-14T00:00:00" u="1"/>
        <d v="2025-12-14T00:00:00" u="1"/>
        <d v="2025-10-27T00:00:00" u="1"/>
        <d v="2025-11-13T00:00:00" u="1"/>
        <d v="2025-11-10T00:00:00" u="1"/>
        <d v="2025-11-17T00:00:00" u="1"/>
        <d v="2025-11-11T00:00:00" u="1"/>
        <d v="2025-11-07T00:00:00" u="1"/>
        <d v="2025-11-12T00:00:00" u="1"/>
        <d v="2025-10-29T00:00:00" u="1"/>
        <d v="2025-11-05T00:00:00" u="1"/>
        <d v="2025-11-04T00:00:00" u="1"/>
        <s v="27/10/2025" u="1"/>
        <d v="2025-10-24T00:00:00" u="1"/>
        <d v="2025-10-25T00:00:00" u="1"/>
        <d v="2025-10-28T00:00:00" u="1"/>
        <d v="2025-10-07T00:00:00" u="1"/>
        <d v="2025-10-06T00:00:00" u="1"/>
        <d v="2025-10-14T00:00:00" u="1"/>
        <d v="2025-10-15T00:00:00" u="1"/>
        <d v="2025-10-22T00:00:00" u="1"/>
        <d v="2025-10-21T00:00:00" u="1"/>
        <d v="2025-10-23T00:00:00" u="1"/>
        <d v="2025-10-17T00:00:00" u="1"/>
        <d v="2025-10-13T00:00:00" u="1"/>
        <d v="2025-10-10T00:00:00" u="1"/>
        <d v="2025-10-08T00:00:00" u="1"/>
        <d v="2025-10-09T00:00:00" u="1"/>
        <d v="2025-10-20T00:00:00" u="1"/>
        <d v="2025-09-17T00:00:00" u="1"/>
        <d v="2025-10-16T00:00:00" u="1"/>
        <d v="2025-10-01T00:00:00" u="1"/>
        <d v="2025-10-02T00:00:00" u="1"/>
        <d v="2025-10-03T00:00:00" u="1"/>
        <d v="2025-09-29T00:00:00" u="1"/>
        <d v="1899-12-31T00:00:00" u="1"/>
        <d v="2025-09-24T00:00:00" u="1"/>
        <d v="2025-09-26T00:00:00" u="1"/>
        <d v="2025-09-22T00:00:00" u="1"/>
        <d v="2025-09-15T00:00:00" u="1"/>
        <d v="2025-09-25T00:00:00" u="1"/>
        <d v="2025-10-26T00:00:00" u="1"/>
        <d v="2025-09-23T00:00:00" u="1"/>
        <d v="2025-09-19T00:00:00" u="1"/>
        <d v="2025-09-12T00:00:00" u="1"/>
        <d v="2025-09-16T00:00:00" u="1"/>
        <s v="NA" u="1"/>
        <d v="2025-09-10T00:00:00" u="1"/>
        <d v="2025-08-15T00:00:00" u="1"/>
        <d v="2025-09-05T00:00:00" u="1"/>
        <d v="2025-09-02T00:00:00" u="1"/>
        <d v="2025-09-06T00:00:00" u="1"/>
        <d v="2025-09-09T00:00:00" u="1"/>
        <d v="2025-09-20T00:00:00" u="1"/>
        <d v="2025-08-29T00:00:00" u="1"/>
        <d v="2025-08-20T00:00:00" u="1"/>
        <d v="2025-08-28T00:00:00" u="1"/>
        <d v="2025-08-31T00:00:00" u="1"/>
        <d v="2025-08-18T00:00:00" u="1"/>
        <d v="2025-08-30T00:00:00" u="1"/>
        <d v="2025-08-19T00:00:00" u="1"/>
        <d v="2025-08-08T00:00:00" u="1"/>
        <d v="2025-08-13T00:00:00" u="1"/>
        <s v="-" u="1"/>
        <d v="2025-08-06T00:00:00" u="1"/>
        <d v="2025-08-09T00:00:00" u="1"/>
        <d v="2025-08-12T00:00:00" u="1"/>
        <d v="2025-08-07T00:00:00" u="1"/>
        <d v="2025-07-20T00:00:00" u="1"/>
        <d v="2025-07-31T00:00:00" u="1"/>
        <d v="2025-07-30T00:00:00" u="1"/>
        <d v="2025-06-30T00:00:00" u="1"/>
        <d v="2025-07-15T00:00:00" u="1"/>
        <d v="2025-08-01T00:00:00" u="1"/>
        <d v="2025-07-28T00:00:00" u="1"/>
        <d v="2025-08-05T00:00:00" u="1"/>
        <d v="2025-08-02T00:00:00" u="1"/>
        <d v="2025-06-25T00:00:00" u="1"/>
        <d v="2025-06-27T00:00:00" u="1"/>
        <d v="2025-07-02T00:00:00" u="1"/>
        <d v="2025-07-25T00:00:00" u="1"/>
        <d v="2025-07-14T00:00:00" u="1"/>
        <d v="2025-07-03T00:00:00" u="1"/>
        <d v="2025-07-18T00:00:00" u="1"/>
        <d v="2025-07-04T00:00:00" u="1"/>
        <d v="2025-07-07T00:00:00" u="1"/>
        <d v="2025-07-16T00:00:00" u="1"/>
        <d v="2025-07-19T00:00:00" u="1"/>
        <d v="2025-06-26T00:00:00" u="1"/>
        <d v="2025-07-05T00:00:00" u="1"/>
        <d v="2025-07-01T00:00:00" u="1"/>
        <d v="2025-06-20T00:00:00" u="1"/>
        <d v="2025-06-23T00:00:00" u="1"/>
        <d v="2025-06-17T00:00:00" u="1"/>
        <d v="2025-06-24T00:00:00" u="1"/>
        <d v="2025-06-18T00:00:00" u="1"/>
        <d v="2025-06-13T00:00:00" u="1"/>
        <d v="2025-06-16T00:00:00" u="1"/>
        <d v="2025-06-05T00:00:00" u="1"/>
        <d v="2025-06-10T00:00:00" u="1"/>
        <d v="2025-06-08T00:00:00" u="1"/>
        <d v="2025-06-03T00:00:00" u="1"/>
        <d v="2025-06-04T00:00:00" u="1"/>
        <d v="2025-06-06T00:00:00" u="1"/>
        <d v="2025-06-09T00:00:00" u="1"/>
        <d v="2025-06-12T00:00:00" u="1"/>
        <d v="2025-06-21T00:00:00" u="1"/>
        <d v="2025-06-14T00:00:00" u="1"/>
        <d v="2025-06-15T00:00:00" u="1"/>
        <d v="2025-06-11T00:00:00" u="1"/>
        <d v="2025-06-07T00:00:00" u="1"/>
        <d v="2025-06-19T00:00:00" u="1"/>
        <d v="2025-05-29T00:00:00" u="1"/>
        <d v="2025-05-30T00:00:00" u="1"/>
        <d v="2025-05-28T00:00:00" u="1"/>
        <d v="2025-06-02T00:00:00" u="1"/>
        <d v="2025-06-01T00:00:00" u="1"/>
        <d v="2025-05-27T00:00:00" u="1"/>
        <d v="2025-05-31T00:00:00" u="1"/>
        <d v="2025-05-26T00:00:00" u="1"/>
        <d v="2025-05-23T00:00:00" u="1"/>
        <d v="2025-05-22T00:00:00" u="1"/>
        <d v="2025-05-25T00:00:00" u="1"/>
        <d v="2025-05-21T00:00:00" u="1"/>
        <d v="2025-05-09T00:00:00" u="1"/>
        <d v="2025-05-05T00:00:00" u="1"/>
        <d v="2025-05-04T00:00:00" u="1"/>
        <d v="2025-05-20T00:00:00" u="1"/>
        <d v="2025-05-19T00:00:00" u="1"/>
        <d v="2025-05-16T00:00:00" u="1"/>
        <d v="2025-05-15T00:00:00" u="1"/>
        <d v="2025-05-02T00:00:00" u="1"/>
        <d v="2025-04-10T00:00:00" u="1"/>
        <d v="2025-05-18T00:00:00" u="1"/>
        <d v="2025-05-14T00:00:00" u="1"/>
        <d v="2025-05-06T00:00:00" u="1"/>
        <d v="2025-05-07T00:00:00" u="1"/>
        <d v="2025-05-13T00:00:00" u="1"/>
        <d v="2025-04-28T00:00:00" u="1"/>
        <d v="2025-04-29T00:00:00" u="1"/>
        <d v="2025-04-30T00:00:00" u="1"/>
        <d v="2025-04-25T00:00:00" u="1"/>
        <d v="2025-04-24T00:00:00" u="1"/>
        <d v="2025-04-16T00:00:00" u="1"/>
        <d v="2025-04-15T00:00:00" u="1"/>
        <d v="2025-04-14T00:00:00" u="1"/>
        <d v="2025-04-09T00:00:00" u="1"/>
        <d v="2025-04-08T00:00:00" u="1"/>
        <d v="2025-05-10T00:00:00" u="1"/>
        <d v="2025-04-22T00:00:00" u="1"/>
        <d v="2025-04-11T00:00:00" u="1"/>
        <d v="2025-04-17T00:00:00" u="1"/>
        <d v="2025-04-07T00:00:00" u="1"/>
        <d v="2025-04-27T00:00:00" u="1"/>
        <d v="2025-02-03T00:00:00" u="1"/>
        <d v="2025-03-31T00:00:00" u="1"/>
        <d v="2025-03-13T00:00:00" u="1"/>
        <d v="2025-02-15T00:00:00" u="1"/>
        <d v="2025-03-28T00:00:00" u="1"/>
        <d v="2025-03-10T00:00:00" u="1"/>
        <d v="2025-02-24T00:00:00" u="1"/>
        <d v="2025-02-19T00:00:00" u="1"/>
        <d v="2025-02-18T00:00:00" u="1"/>
        <d v="2025-03-12T00:00:00" u="1"/>
        <d v="2025-02-25T00:00:00" u="1"/>
        <d v="2025-02-26T00:00:00" u="1"/>
        <d v="2025-03-11T00:00:00" u="1"/>
        <d v="2025-03-14T00:00:00" u="1"/>
        <d v="2025-03-06T00:00:00" u="1"/>
        <d v="2025-03-16T00:00:00" u="1"/>
        <d v="2025-03-17T00:00:00" u="1"/>
        <d v="2025-03-25T00:00:00" u="1"/>
        <d v="2025-03-18T00:00:00" u="1"/>
        <d v="2025-02-21T00:00:00" u="1"/>
        <d v="2025-03-19T00:00:00" u="1"/>
        <d v="2025-03-20T00:00:00" u="1"/>
        <d v="2025-03-15T00:00:00" u="1"/>
        <d v="2025-02-28T00:00:00" u="1"/>
        <d v="2025-03-21T00:00:00" u="1"/>
        <d v="2025-03-26T00:00:00" u="1"/>
        <d v="2025-03-27T00:00:00" u="1"/>
        <d v="2025-03-24T00:00:00" u="1"/>
        <d v="2025-02-27T00:00:00" u="1"/>
        <d v="2025-03-07T00:00:00" u="1"/>
        <s v="18/03/2025" u="1"/>
        <d v="2025-02-23T00:00:00" u="1"/>
        <d v="2025-02-20T00:00:00" u="1"/>
        <d v="2025-02-22T00:00:00" u="1"/>
        <d v="2025-03-01T00:00:00" u="1"/>
        <d v="2025-03-03T00:00:00" u="1"/>
        <d v="2025-02-16T00:00:00" u="1"/>
        <d v="2025-02-13T00:00:00" u="1"/>
        <d v="2025-02-14T00:00:00" u="1"/>
        <d v="2025-02-11T00:00:00" u="1"/>
        <d v="2025-02-10T00:00:00" u="1"/>
        <d v="2025-02-12T00:00:00" u="1"/>
        <d v="2025-02-07T00:00:00" u="1"/>
        <d v="2025-02-17T00:00:00" u="1"/>
        <d v="2025-02-06T00:00:00" u="1"/>
        <d v="2025-02-05T00:00:00" u="1"/>
        <d v="2025-01-31T00:00:00" u="1"/>
        <d v="2025-01-27T00:00:00" u="1"/>
        <d v="2025-01-28T00:00:00" u="1"/>
        <d v="2024-11-14T00:00:00" u="1"/>
        <d v="2024-11-22T00:00:00" u="1"/>
        <d v="2024-11-29T00:00:00" u="1"/>
        <d v="2025-01-29T00:00:00" u="1"/>
        <d v="2025-01-24T00:00:00" u="1"/>
        <d v="2024-11-26T00:00:00" u="1"/>
        <d v="2024-12-23T00:00:00" u="1"/>
        <d v="2024-12-20T00:00:00" u="1"/>
        <d v="2025-02-01T00:00:00" u="1"/>
        <d v="2025-02-02T00:00:00" u="1"/>
        <d v="2025-01-25T00:00:00" u="1"/>
        <d v="2025-01-26T00:00:00" u="1"/>
        <d v="2024-12-30T00:00:00" u="1"/>
        <d v="2024-12-09T00:00:00" u="1"/>
        <d v="2025-01-23T00:00:00" u="1"/>
        <d v="2025-01-20T00:00:00" u="1"/>
        <d v="2025-01-22T00:00:00" u="1"/>
        <d v="2025-01-16T00:00:00" u="1"/>
        <d v="2025-01-17T00:00:00" u="1"/>
        <d v="2025-01-21T00:00:00" u="1"/>
        <d v="2025-01-19T00:00:00" u="1"/>
        <e v="#REF!" u="1"/>
        <d v="2025-01-15T00:00:00" u="1"/>
        <d v="2025-01-13T00:00:00" u="1"/>
        <d v="2025-01-10T00:00:00" u="1"/>
        <d v="2024-12-27T00:00:00" u="1"/>
        <d v="2024-11-27T00:00:00" u="1"/>
        <d v="2024-11-02T00:00:00" u="1"/>
        <d v="2025-01-09T00:00:00" u="1"/>
        <d v="2025-01-08T00:00:00" u="1"/>
        <d v="2025-01-18T00:00:00" u="1"/>
        <d v="2024-01-13T00:00:00" u="1"/>
        <d v="2025-01-02T00:00:00" u="1"/>
        <d v="2025-01-03T00:00:00" u="1"/>
        <d v="2024-11-18T00:00:00" u="1"/>
        <d v="2024-12-26T00:00:00" u="1"/>
        <d v="2024-12-22T00:00:00" u="1"/>
        <d v="2024-11-15T00:00:00" u="1"/>
        <d v="2024-12-29T00:00:00" u="1"/>
        <d v="2024-12-18T00:00:00" u="1"/>
        <d v="2024-12-19T00:00:00" u="1"/>
        <d v="2024-12-14T00:00:00" u="1"/>
        <d v="2024-12-15T00:00:00" u="1"/>
        <d v="2024-12-17T00:00:00" u="1"/>
        <d v="2024-12-21T00:00:00" u="1"/>
        <d v="2024-12-16T00:00:00" u="1"/>
        <d v="2024-12-13T00:00:00" u="1"/>
        <e v="#VALUE!" u="1"/>
        <s v="PENDENCIA PROJETO" u="1"/>
        <s v="REVISÃO DE PROJETO" u="1"/>
        <d v="2024-12-25T00:00:00" u="1"/>
        <s v="AG. PROJETO ALTO CUSTO" u="1"/>
        <s v="ALTO CUSTO" u="1"/>
        <d v="2024-01-20T00:00:00" u="1"/>
        <d v="2024-11-28T00:00:00" u="1"/>
        <d v="2024-12-01T00:00:00" u="1"/>
        <d v="2024-12-03T00:00:00" u="1"/>
        <d v="2024-12-05T00:00:00" u="1"/>
        <d v="2024-12-12T00:00:00" u="1"/>
        <d v="2024-11-01T00:00:00" u="1"/>
        <d v="2024-12-11T00:00:00" u="1"/>
        <d v="2024-12-04T00:00:00" u="1"/>
        <d v="2024-11-07T00:00:00" u="1"/>
        <d v="2024-11-23T00:00:00" u="1"/>
        <d v="2024-12-06T00:00:00" u="1"/>
        <d v="2024-12-07T00:00:00" u="1"/>
        <d v="2024-11-17T00:00:00" u="1"/>
        <d v="2024-12-08T00:00:00" u="1"/>
        <d v="2024-11-09T00:00:00" u="1"/>
        <d v="2024-11-10T00:00:00" u="1"/>
        <d v="2024-11-11T00:00:00" u="1"/>
        <d v="2024-11-25T00:00:00" u="1"/>
        <d v="2024-11-16T00:00:00" u="1"/>
        <d v="2024-11-30T00:00:00" u="1"/>
        <d v="2024-10-28T00:00:00" u="1"/>
        <d v="2024-12-02T00:00:00" u="1"/>
        <d v="2024-11-12T00:00:00" u="1"/>
        <d v="2024-11-20T00:00:00" u="1"/>
        <d v="2024-11-21T00:00:00" u="1"/>
        <d v="2024-11-24T00:00:00" u="1"/>
        <d v="2024-10-27T00:00:00" u="1"/>
        <d v="2024-11-19T00:00:00" u="1"/>
        <s v="PREDECESSOR ALTO CUSTO" u="1"/>
        <d v="2024-10-14T00:00:00" u="1"/>
        <d v="2024-10-08T00:00:00" u="1"/>
        <d v="2024-10-09T00:00:00" u="1"/>
        <d v="2024-10-17T00:00:00" u="1"/>
        <d v="2024-10-19T00:00:00" u="1"/>
        <d v="2024-10-20T00:00:00" u="1"/>
        <d v="2024-10-24T00:00:00" u="1"/>
        <d v="2024-10-26T00:00:00" u="1"/>
        <d v="2024-10-06T00:00:00" u="1"/>
        <d v="2024-11-13T00:00:00" u="1"/>
        <d v="2024-10-13T00:00:00" u="1"/>
        <d v="2024-10-25T00:00:00" u="1"/>
        <d v="2024-10-22T00:00:00" u="1"/>
        <d v="2024-10-23T00:00:00" u="1"/>
        <d v="2024-10-29T00:00:00" u="1"/>
        <d v="2024-10-30T00:00:00" u="1"/>
        <d v="2024-10-31T00:00:00" u="1"/>
        <s v="ATIVAÇÃO" u="1"/>
        <d v="2024-11-08T00:00:00" u="1"/>
        <d v="2024-10-07T00:00:00" u="1"/>
        <s v="REPARO FO" u="1"/>
        <d v="2024-11-04T00:00:00" u="1"/>
        <s v="RADIO" u="1"/>
        <d v="2024-11-06T00:00:00" u="1"/>
        <s v="15/11/2024" u="1"/>
        <d v="2024-10-15T00:00:00" u="1"/>
        <s v="PREDECESSOR" u="1"/>
        <s v="31/10/2024" u="1"/>
        <s v="29/10/2024" u="1"/>
        <s v="28/10/2024" u="1"/>
        <s v="25/10/2024" u="1"/>
        <s v="30/10/2024" u="1"/>
        <d v="2024-04-11T00:00:00" u="1"/>
        <d v="2024-05-11T00:00:00" u="1"/>
        <d v="2024-11-05T00:00:00" u="1"/>
        <d v="2024-06-11T00:00:00" u="1"/>
        <d v="2024-01-11T00:00:00" u="1"/>
        <d v="2024-10-11T00:00:00" u="1"/>
        <s v="AG. INFRA" u="1"/>
        <d v="2024-10-10T00:00:00" u="1"/>
        <d v="2024-10-18T00:00:00" u="1"/>
        <s v="AGUARDAR OSP" u="1"/>
        <s v="24/10/2024" u="1"/>
        <d v="2024-10-16T00:00:00" u="1"/>
        <d v="2024-10-21T00:00:00" u="1"/>
        <s v="23/10/2024" u="1"/>
        <d v="2024-10-04T00:00:00" u="1"/>
        <s v="22/10/2024" u="1"/>
        <d v="2024-10-03T00:00:00" u="1"/>
        <d v="2024-10-02T00:00:00" u="1"/>
        <d v="2024-09-30T00:00:00" u="1"/>
        <d v="2024-09-27T00:00:00" u="1"/>
        <d v="2024-09-13T00:00:00" u="1"/>
        <d v="2024-09-23T00:00:00" u="1"/>
        <d v="2024-09-12T00:00:00" u="1"/>
        <d v="2024-09-24T00:00:00" u="1"/>
        <d v="2024-09-25T00:00:00" u="1"/>
        <d v="2024-09-17T00:00:00" u="1"/>
        <d v="2024-09-16T00:00:00" u="1"/>
        <d v="2024-09-29T00:00:00" u="1"/>
        <d v="2024-10-01T00:00:00" u="1"/>
        <d v="2024-09-14T00:00:00" u="1"/>
        <d v="2024-09-26T00:00:00" u="1"/>
        <d v="2024-09-20T00:00:00" u="1"/>
        <d v="2024-09-11T00:00:00" u="1"/>
        <d v="2024-09-18T00:00:00" u="1"/>
        <d v="2024-09-19T00:00:00" u="1"/>
        <d v="2024-10-05T00:00:00" u="1"/>
        <d v="2024-10-12T00:00:00" u="1"/>
        <d v="2024-09-10T00:00:00" u="1"/>
        <d v="2024-09-02T00:00:00" u="1"/>
        <d v="2024-09-03T00:00:00" u="1"/>
        <d v="2024-09-04T00:00:00" u="1"/>
        <d v="2024-09-05T00:00:00" u="1"/>
        <d v="2024-09-06T00:00:00" u="1"/>
        <d v="2024-09-09T00:00:00" u="1"/>
        <d v="2024-08-29T00:00:00" u="1"/>
        <d v="2024-08-28T00:00:00" u="1"/>
        <d v="2024-09-21T00:00:00" u="1"/>
        <d v="2024-09-28T00:00:00" u="1"/>
        <d v="2024-08-21T00:00:00" u="1"/>
        <d v="2024-08-30T00:00:00" u="1"/>
        <d v="2024-08-31T00:00:00" u="1"/>
        <d v="2024-08-27T00:00:00" u="1"/>
        <d v="1900-01-03T00:00:00" u="1"/>
      </sharedItems>
    </cacheField>
    <cacheField name="EMPRESA" numFmtId="0">
      <sharedItems containsBlank="1" count="24">
        <s v="TELEMONT MG"/>
        <s v="ENGENHARIA RÁDIO"/>
        <s v="MOP"/>
        <s v="ICOMON SP"/>
        <s v="ICOMON SP / MOP"/>
        <s v="LINKO"/>
        <s v="TEL"/>
        <s v="TELEMONT"/>
        <s v="VIA"/>
        <s v="LEGADO"/>
        <s v="ONDACOM"/>
        <s v="ICOMON MG"/>
        <s v="NA"/>
        <s v="NORT"/>
        <s v="ONDACOM/TELEMONT"/>
        <s v="DEFINIR"/>
        <m/>
        <s v="NORT / LINKO"/>
        <s v="LYNKO" u="1"/>
        <s v="NORTH" u="1"/>
        <s v="W0" u="1"/>
        <s v="-" u="1"/>
        <s v="TEL MG" u="1"/>
        <s v="ROLLOUT" u="1"/>
      </sharedItems>
    </cacheField>
    <cacheField name="WRE" numFmtId="0">
      <sharedItems containsBlank="1"/>
    </cacheField>
    <cacheField name="W MIGRAÇÃO" numFmtId="0">
      <sharedItems containsMixedTypes="1" containsNumber="1" containsInteger="1" minValue="32" maxValue="40" count="17">
        <s v="-"/>
        <s v="W9"/>
        <s v="W0"/>
        <s v="W7"/>
        <s v="W6"/>
        <s v="W1"/>
        <s v="W8"/>
        <s v="W14"/>
        <n v="34" u="1"/>
        <n v="40" u="1"/>
        <n v="36" u="1"/>
        <n v="35" u="1"/>
        <n v="33" u="1"/>
        <n v="37" u="1"/>
        <n v="38" u="1"/>
        <n v="39" u="1"/>
        <n v="32" u="1"/>
      </sharedItems>
    </cacheField>
    <cacheField name="ANO" numFmtId="0">
      <sharedItems containsSemiMixedTypes="0" containsString="0" containsNumber="1" containsInteger="1" minValue="2024" maxValue="2025" count="2">
        <n v="2025"/>
        <n v="2024"/>
      </sharedItems>
    </cacheField>
    <cacheField name="ID OSP" numFmtId="0">
      <sharedItems containsBlank="1" containsMixedTypes="1" containsNumber="1" containsInteger="1" minValue="434519" maxValue="602044"/>
    </cacheField>
    <cacheField name="Fila draft" numFmtId="0">
      <sharedItems containsBlank="1"/>
    </cacheField>
    <cacheField name="STATUS ESTRUTURANTE" numFmtId="0">
      <sharedItems containsBlank="1" count="37">
        <s v="ATIVO"/>
        <s v="VALIDAÇÃO DE DRAFT"/>
        <s v="RÁDIO ATIVO"/>
        <s v="SITE FORA DO ESCOPO"/>
        <s v="REPARO FO"/>
        <s v="SITE DESMOBILIZADO"/>
        <s v="ELABORAÇÃO DE DRAFT"/>
        <s v="LICENÇA"/>
        <s v="ENGENHARIA TX"/>
        <s v="RÁDIO PREVISTO"/>
        <s v="REVISÃO PROJETO RE"/>
        <m/>
        <s v="CONTRATO/ACESSO"/>
        <s v="CONST/FRMT FO"/>
        <s v="PREDECESSORA RE"/>
        <s v="INFRA/GABINETE"/>
        <s v="APROVAÇÃO DE DRAFT"/>
        <s v="PROJETO METRO" u="1"/>
        <s v="VALIDACAO DE DRAFT" u="1"/>
        <s v="ATIVAÇÃO" u="1"/>
        <s v="VALIDAÇÃO LIB" u="1"/>
        <s v="PROJETO RE" u="1"/>
        <s v="LIBERADO ATIVAÇÃO" u="1"/>
        <s v="ELABORAÇÃO DRAFT" u="1"/>
        <e v="#REF!" u="1"/>
        <s v="REVISÃO PROJETO" u="1"/>
        <s v="PREDECESSOR" u="1"/>
        <s v="ELABODRAÇÃO DE DRAFT" u="1"/>
        <s v="PREVISTO" u="1"/>
        <s v="ATIVAÇÂO" u="1"/>
        <s v="RÁDIO" u="1"/>
        <s v="REDE OK" u="1"/>
        <s v="PLANEJAMENTO" u="1"/>
        <s v="ENGENHARIA" u="1"/>
        <s v="CONSTR/FORM" u="1"/>
        <s v="LICENCIAMENTO" u="1"/>
        <s v="REVISÃO DE PROJETO" u="1"/>
      </sharedItems>
    </cacheField>
    <cacheField name="RÁDIO/PRAZO" numFmtId="0">
      <sharedItems containsDate="1" containsBlank="1" containsMixedTypes="1" minDate="2025-07-25T00:00:00" maxDate="2026-05-26T00:00:00"/>
    </cacheField>
    <cacheField name="PRIORIDADE RÁDIO" numFmtId="0">
      <sharedItems containsString="0" containsBlank="1" containsNumber="1" containsInteger="1" minValue="0" maxValue="0"/>
    </cacheField>
    <cacheField name="PRIORIDADE RÁDIO2" numFmtId="0">
      <sharedItems containsString="0" containsBlank="1" containsNumber="1" containsInteger="1" minValue="0" maxValue="0"/>
    </cacheField>
    <cacheField name="ATUALIZAÇÃO RODRIGO" numFmtId="0">
      <sharedItems containsBlank="1"/>
    </cacheField>
    <cacheField name="DATA ENTREGA RÁDIO" numFmtId="0">
      <sharedItems containsDate="1" containsBlank="1" containsMixedTypes="1" minDate="2026-01-31T00:00:00" maxDate="2026-02-01T00:00:00"/>
    </cacheField>
    <cacheField name="VALIDAÇÃO PROTEÇÃO RÁDIO/REDE" numFmtId="0">
      <sharedItems containsNonDate="0" containsDate="1" containsString="0" containsBlank="1" minDate="2025-08-27T00:00:00" maxDate="2025-08-28T00:00:00"/>
    </cacheField>
    <cacheField name="STATUS_REDE" numFmtId="0">
      <sharedItems containsDate="1" containsBlank="1" containsMixedTypes="1" minDate="1899-12-30T00:00:00" maxDate="2026-01-31T00:00:00" count="14">
        <s v="CONSTRUÍDO"/>
        <s v="N/A"/>
        <d v="1899-12-30T00:00:00"/>
        <s v="ATRASADO"/>
        <d v="2026-01-30T00:00:00" u="1"/>
        <s v="VENCENDO" u="1"/>
        <s v="NO PRAZO" u="1"/>
        <d v="2025-12-15T00:00:00" u="1"/>
        <s v="OK" u="1"/>
        <d v="2025-11-14T00:00:00" u="1"/>
        <d v="2025-08-31T00:00:00" u="1"/>
        <d v="2025-07-15T00:00:00" u="1"/>
        <e v="#REF!" u="1"/>
        <m u="1"/>
      </sharedItems>
    </cacheField>
    <cacheField name="Data_RE_CONGELADA" numFmtId="0">
      <sharedItems containsDate="1" containsBlank="1" containsMixedTypes="1" minDate="1899-12-30T00:00:00" maxDate="2026-01-31T00:00:00" count="236">
        <d v="2025-09-30T00:00:00"/>
        <m/>
        <s v="REDE OK"/>
        <s v="PENDENCIA PROJETO"/>
        <d v="2024-10-11T00:00:00"/>
        <s v="ALTO CUSTO"/>
        <d v="2024-10-14T00:00:00"/>
        <d v="2025-05-16T00:00:00"/>
        <d v="2024-10-03T00:00:00"/>
        <d v="2024-11-23T00:00:00"/>
        <s v="NA"/>
        <d v="2024-10-10T00:00:00"/>
        <s v="AGUARDAR INFRA"/>
        <d v="2025-06-18T00:00:00"/>
        <d v="2024-10-04T00:00:00"/>
        <d v="2025-06-12T00:00:00"/>
        <d v="2024-10-05T00:00:00"/>
        <d v="2024-10-09T00:00:00"/>
        <d v="2024-10-12T00:00:00"/>
        <d v="2024-01-20T00:00:00"/>
        <d v="2024-10-08T00:00:00"/>
        <d v="2024-10-28T00:00:00"/>
        <d v="2024-10-01T00:00:00"/>
        <d v="2024-10-15T00:00:00"/>
        <d v="2025-01-10T00:00:00"/>
        <d v="2025-01-20T00:00:00"/>
        <d v="2024-11-25T00:00:00"/>
        <s v="CONTRATO/ACESSO"/>
        <s v="REVISÃO PROJETO"/>
        <d v="2024-11-30T00:00:00"/>
        <d v="2024-11-29T00:00:00"/>
        <d v="2024-10-07T00:00:00"/>
        <d v="2024-11-16T00:00:00"/>
        <d v="2024-10-23T00:00:00"/>
        <d v="2024-10-24T00:00:00"/>
        <d v="2024-10-22T00:00:00"/>
        <d v="2024-11-19T00:00:00"/>
        <s v="RADIO"/>
        <d v="2024-10-17T00:00:00"/>
        <d v="2024-10-16T00:00:00"/>
        <d v="2024-10-02T00:00:00"/>
        <d v="2024-10-26T00:00:00"/>
        <d v="2025-05-02T00:00:00"/>
        <d v="2024-10-21T00:00:00"/>
        <d v="2024-10-25T00:00:00"/>
        <d v="2024-10-18T00:00:00"/>
        <d v="2025-06-25T00:00:00"/>
        <d v="1899-12-30T00:00:00"/>
        <d v="2025-05-24T00:00:00"/>
        <d v="2025-06-13T00:00:00"/>
        <s v="LICENÇA"/>
        <d v="2025-05-26T00:00:00"/>
        <s v="CANCELADO"/>
        <d v="2024-11-07T00:00:00"/>
        <d v="2024-11-22T00:00:00"/>
        <d v="2024-11-28T00:00:00"/>
        <d v="2024-11-12T00:00:00"/>
        <d v="2024-11-13T00:00:00"/>
        <d v="2024-11-26T00:00:00"/>
        <d v="2024-11-27T00:00:00"/>
        <d v="2024-11-06T00:00:00"/>
        <s v="CONSTRUÍDO"/>
        <d v="2025-05-27T00:00:00"/>
        <d v="2024-01-17T00:00:00"/>
        <d v="2025-05-09T00:00:00"/>
        <d v="2025-05-30T00:00:00"/>
        <d v="2025-04-28T00:00:00"/>
        <d v="2025-05-22T00:00:00"/>
        <d v="2025-05-19T00:00:00"/>
        <d v="2025-05-06T00:00:00"/>
        <d v="2025-04-04T00:00:00"/>
        <d v="2025-05-28T00:00:00"/>
        <d v="2025-05-13T00:00:00"/>
        <d v="2025-05-14T00:00:00"/>
        <d v="2025-05-29T00:00:00"/>
        <d v="2025-06-11T00:00:00"/>
        <d v="2025-05-21T00:00:00"/>
        <d v="2025-06-23T00:00:00"/>
        <d v="2025-05-23T00:00:00"/>
        <d v="2025-04-30T00:00:00"/>
        <d v="2025-04-18T00:00:00"/>
        <d v="2025-05-11T00:00:00"/>
        <d v="2025-05-25T00:00:00"/>
        <d v="2024-11-20T00:00:00"/>
        <d v="2025-05-18T00:00:00"/>
        <d v="2025-05-17T00:00:00"/>
        <d v="2025-05-20T00:00:00"/>
        <d v="2024-11-21T00:00:00"/>
        <d v="2024-11-18T00:00:00"/>
        <d v="2025-04-16T00:00:00"/>
        <d v="2025-04-22T00:00:00"/>
        <d v="2025-04-25T00:00:00"/>
        <s v="-"/>
        <d v="2026-01-30T00:00:00" u="1"/>
        <d v="2025-12-15T00:00:00" u="1"/>
        <d v="2025-11-28T00:00:00" u="1"/>
        <d v="2025-11-21T00:00:00" u="1"/>
        <d v="2025-11-20T00:00:00" u="1"/>
        <d v="2025-11-24T00:00:00" u="1"/>
        <d v="2025-11-14T00:00:00" u="1"/>
        <d v="2025-11-18T00:00:00" u="1"/>
        <d v="2025-11-15T00:00:00" u="1"/>
        <d v="2025-11-17T00:00:00" u="1"/>
        <d v="2025-11-08T00:00:00" u="1"/>
        <d v="2025-11-13T00:00:00" u="1"/>
        <d v="2025-11-07T00:00:00" u="1"/>
        <d v="2025-10-31T00:00:00" u="1"/>
        <d v="2025-10-29T00:00:00" u="1"/>
        <d v="2025-10-30T00:00:00" u="1"/>
        <d v="2025-10-25T00:00:00" u="1"/>
        <d v="2025-10-28T00:00:00" u="1"/>
        <d v="2025-10-27T00:00:00" u="1"/>
        <d v="2025-10-24T00:00:00" u="1"/>
        <d v="2025-10-22T00:00:00" u="1"/>
        <d v="2025-10-17T00:00:00" u="1"/>
        <d v="2025-10-11T00:00:00" u="1"/>
        <d v="2025-10-10T00:00:00" u="1"/>
        <d v="2025-10-14T00:00:00" u="1"/>
        <d v="2025-10-16T00:00:00" u="1"/>
        <d v="2025-10-13T00:00:00" u="1"/>
        <d v="2025-10-18T00:00:00" u="1"/>
        <d v="2025-10-15T00:00:00" u="1"/>
        <d v="2025-10-02T00:00:00" u="1"/>
        <d v="2025-10-03T00:00:00" u="1"/>
        <d v="2025-10-08T00:00:00" u="1"/>
        <d v="2025-09-29T00:00:00" u="1"/>
        <d v="2025-09-26T00:00:00" u="1"/>
        <d v="2025-09-25T00:00:00" u="1"/>
        <d v="2025-09-23T00:00:00" u="1"/>
        <d v="2025-09-24T00:00:00" u="1"/>
        <d v="2025-04-19T00:00:00" u="1"/>
        <d v="2025-09-21T00:00:00" u="1"/>
        <d v="2025-09-15T00:00:00" u="1"/>
        <d v="2025-09-12T00:00:00" u="1"/>
        <d v="2025-08-31T00:00:00" u="1"/>
        <d v="2025-09-19T00:00:00" u="1"/>
        <d v="2025-09-20T00:00:00" u="1"/>
        <d v="2025-08-15T00:00:00" u="1"/>
        <d v="2025-08-11T00:00:00" u="1"/>
        <d v="2025-07-15T00:00:00" u="1"/>
        <d v="2025-07-20T00:00:00" u="1"/>
        <d v="2025-07-14T00:00:00" u="1"/>
        <d v="2025-06-30T00:00:00" u="1"/>
        <d v="2025-04-26T00:00:00" u="1"/>
        <d v="2025-06-06T00:00:00" u="1"/>
        <d v="2025-06-03T00:00:00" u="1"/>
        <d v="2025-06-04T00:00:00" u="1"/>
        <d v="2025-05-12T00:00:00" u="1"/>
        <d v="2025-06-09T00:00:00" u="1"/>
        <d v="2025-06-10T00:00:00" u="1"/>
        <d v="2025-05-15T00:00:00" u="1"/>
        <d v="2025-06-16T00:00:00" u="1"/>
        <d v="2025-06-17T00:00:00" u="1"/>
        <d v="2025-06-24T00:00:00" u="1"/>
        <d v="2025-05-31T00:00:00" u="1"/>
        <s v="RÁDIO" u="1"/>
        <s v="PROJETO" u="1"/>
        <d v="2025-03-06T00:00:00" u="1"/>
        <d v="2025-03-13T00:00:00" u="1"/>
        <d v="2025-03-11T00:00:00" u="1"/>
        <d v="2025-03-07T00:00:00" u="1"/>
        <d v="2025-03-10T00:00:00" u="1"/>
        <d v="2025-03-24T00:00:00" u="1"/>
        <d v="2025-02-20T00:00:00" u="1"/>
        <d v="2025-02-25T00:00:00" u="1"/>
        <d v="2025-02-26T00:00:00" u="1"/>
        <d v="2025-02-28T00:00:00" u="1"/>
        <d v="2025-02-24T00:00:00" u="1"/>
        <d v="2025-02-19T00:00:00" u="1"/>
        <d v="2025-03-12T00:00:00" u="1"/>
        <d v="2025-02-17T00:00:00" u="1"/>
        <d v="2025-02-13T00:00:00" u="1"/>
        <d v="2025-02-10T00:00:00" u="1"/>
        <d v="2025-02-07T00:00:00" u="1"/>
        <d v="2025-02-14T00:00:00" u="1"/>
        <s v="INFRA/GABINETE" u="1"/>
        <d v="2025-01-31T00:00:00" u="1"/>
        <d v="2025-01-30T00:00:00" u="1"/>
        <d v="2025-01-22T00:00:00" u="1"/>
        <d v="2025-01-23T00:00:00" u="1"/>
        <d v="2025-01-21T00:00:00" u="1"/>
        <d v="2025-01-17T00:00:00" u="1"/>
        <d v="2025-01-14T00:00:00" u="1"/>
        <d v="2024-11-15T00:00:00" u="1"/>
        <d v="2024-11-05T00:00:00" u="1"/>
        <d v="2024-11-04T00:00:00" u="1"/>
        <d v="2024-11-11T00:00:00" u="1"/>
        <d v="2024-10-19T00:00:00" u="1"/>
        <d v="2024-10-13T00:00:00" u="1"/>
        <d v="2024-09-30T00:00:00" u="1"/>
        <d v="2024-09-06T00:00:00" u="1"/>
        <d v="2024-08-30T00:00:00" u="1"/>
        <d v="2024-08-29T00:00:00" u="1"/>
        <d v="2024-09-11T00:00:00" u="1"/>
        <d v="2024-09-20T00:00:00" u="1"/>
        <d v="2024-09-16T00:00:00" u="1"/>
        <d v="2024-09-09T00:00:00" u="1"/>
        <d v="2024-09-26T00:00:00" u="1"/>
        <d v="2024-09-04T00:00:00" u="1"/>
        <d v="2024-09-19T00:00:00" u="1"/>
        <d v="2024-09-23T00:00:00" u="1"/>
        <d v="2024-09-13T00:00:00" u="1"/>
        <d v="2024-09-25T00:00:00" u="1"/>
        <d v="2024-09-03T00:00:00" u="1"/>
        <d v="2024-09-18T00:00:00" u="1"/>
        <d v="2024-08-31T00:00:00" u="1"/>
        <d v="2024-09-10T00:00:00" u="1"/>
        <d v="2024-09-02T00:00:00" u="1"/>
        <d v="2024-09-21T00:00:00" u="1"/>
        <d v="2024-09-28T00:00:00" u="1"/>
        <s v="ALTERAR REDE PARA RNJ" u="1"/>
        <d v="2024-09-12T00:00:00" u="1"/>
        <d v="2024-09-17T00:00:00" u="1"/>
        <d v="2024-09-27T00:00:00" u="1"/>
        <d v="2024-09-24T00:00:00" u="1"/>
        <s v="ip" u="1"/>
        <d v="2024-09-29T00:00:00" u="1"/>
        <d v="2024-09-15T00:00:00" u="1"/>
        <d v="2024-09-22T00:00:00" u="1"/>
        <d v="2024-10-20T00:00:00" u="1"/>
        <d v="2024-10-27T00:00:00" u="1"/>
        <d v="2024-08-23T00:00:00" u="1"/>
        <d v="2024-08-09T00:00:00" u="1"/>
        <d v="2024-08-08T00:00:00" u="1"/>
        <d v="2024-08-12T00:00:00" u="1"/>
        <d v="2024-08-14T00:00:00" u="1"/>
        <d v="2024-08-24T00:00:00" u="1"/>
        <d v="2024-08-21T00:00:00" u="1"/>
        <d v="2024-08-16T00:00:00" u="1"/>
        <d v="2024-09-07T00:00:00" u="1"/>
        <d v="2024-08-22T00:00:00" u="1"/>
        <d v="2024-08-26T00:00:00" u="1"/>
        <d v="2024-08-25T00:00:00" u="1"/>
        <d v="2024-08-28T00:00:00" u="1"/>
        <d v="2024-08-15T00:00:00" u="1"/>
        <d v="2024-08-27T00:00:00" u="1"/>
      </sharedItems>
    </cacheField>
    <cacheField name="DATA_ATIVAÇÃO_Congelada" numFmtId="0">
      <sharedItems containsDate="1" containsBlank="1" containsMixedTypes="1" minDate="1899-12-30T00:00:00" maxDate="2026-02-21T00:00:00"/>
    </cacheField>
    <cacheField name="SITE CRITICO" numFmtId="0">
      <sharedItems containsBlank="1" count="170">
        <m/>
        <s v="-"/>
        <s v="PENDENTE ACESSO"/>
        <s v="VISTORIA EM ANDAMENTO AG 04/10. RICARDO OSP"/>
        <s v="PARALISADO"/>
        <s v="PENDENTE ANALISE"/>
        <s v="ALTO CUSTO"/>
        <s v="REDE OK"/>
        <s v="PENDENTE REVISAO DE PROJETO"/>
        <s v="EM AVALIAÇÃO DE ACEITE DE RF"/>
        <s v="PENDENCIA ACESSO"/>
        <s v="REVISÃO DE PROJETO"/>
        <s v="ALTO CUSTO EM 15/10" u="1"/>
        <s v="PENDENCIA DE LICENCIAMENTO" u="1"/>
        <s v="DESMOBILIZADO" u="1"/>
        <s v="VISTORIA EM ANDAMENTO" u="1"/>
        <s v="MGPUC" u="1"/>
        <s v="MGBOB" u="1"/>
        <s v="MGOCA" u="1"/>
        <s v="MGIZA" u="1"/>
        <s v="MGEPB" u="1"/>
        <s v="MGBHV" u="1"/>
        <s v="MGBZQ" u="1"/>
        <s v="MGCFK" u="1"/>
        <s v="MGFLE" u="1"/>
        <s v="MGMCC" u="1"/>
        <s v="MGTAA" u="1"/>
        <s v="MGTZH" u="1"/>
        <s v="MGUFE" u="1"/>
        <s v="MGJRA" u="1"/>
        <s v="MGHED" u="1"/>
        <s v="MGGE2" u="1"/>
        <s v="MGGEE" u="1"/>
        <s v="MGFLO" u="1"/>
        <s v="MGJVE" u="1"/>
        <s v="MGMZA" u="1"/>
        <s v="MGSMA" u="1"/>
        <s v="MGCXU" u="1"/>
        <s v="MGBAF" u="1"/>
        <s v="MGBBR" u="1"/>
        <s v="MGBFT" u="1"/>
        <s v="MGBRO" u="1"/>
        <s v="MGACD" u="1"/>
        <s v="MGBHN" u="1"/>
        <s v="MGAGT" u="1"/>
        <s v="MGJDA" u="1"/>
        <s v="MGAVE" u="1"/>
        <s v="MGBGG" u="1"/>
        <s v="MGSLF" u="1"/>
        <s v="MGSPG" u="1"/>
        <s v="MGFLA" u="1"/>
        <s v="MGBCR" u="1"/>
        <s v="MGIVY" u="1"/>
        <s v="MGBAA" u="1"/>
        <s v="MGBAV" u="1"/>
        <s v="MGBAZ" u="1"/>
        <s v="MGCAI" u="1"/>
        <s v="MGCDD" u="1"/>
        <s v="MGHSF" u="1"/>
        <s v="MGBHZ" u="1"/>
        <s v="MGCDR" u="1"/>
        <s v="MGCTZ" u="1"/>
        <s v="MGBOG" u="1"/>
        <s v="MGNMM" u="1"/>
        <s v="MGHBK" u="1"/>
        <s v="MGIGW" u="1"/>
        <s v="MGIPE" u="1"/>
        <s v="MGNMG" u="1"/>
        <s v="MGNSD" u="1"/>
        <s v="MGRNS" u="1"/>
        <s v="MGNVA" u="1"/>
        <s v="MGCFF" u="1"/>
        <s v="MGBPE" u="1"/>
        <s v="MGCJI" u="1"/>
        <s v="MGCJT" u="1"/>
        <s v="MGCME" u="1"/>
        <s v="MGMIN" u="1"/>
        <s v="MGCNR" u="1"/>
        <s v="MGNIS" u="1"/>
        <s v="MGNLH" u="1"/>
        <s v="MGNLQ" u="1"/>
        <s v="MGECT" u="1"/>
        <s v="MGDQS" u="1"/>
        <s v="MGSLU" u="1"/>
        <s v="MGKEN" u="1"/>
        <s v="MGFAR" u="1"/>
        <s v="MGSLD" u="1"/>
        <s v="MGSMV" u="1"/>
        <s v="MGSRQ" u="1"/>
        <s v="MGUDE" u="1"/>
        <s v="MGVAC" u="1"/>
        <s v="MGJVT" u="1"/>
        <s v="MGRNJ" u="1"/>
        <s v="MGBEX" u="1"/>
        <s v="MGSZA" u="1"/>
        <s v="MGBIV" u="1"/>
        <s v="MGBPM" u="1"/>
        <s v="MGCCW" u="1"/>
        <s v="MGCGL" u="1"/>
        <s v="MGCPD" u="1"/>
        <s v="MGMVA" u="1"/>
        <s v="MGNEC" u="1"/>
        <s v="MGMGU" u="1"/>
        <s v="MGNUC" u="1"/>
        <s v="MGNJP" u="1"/>
        <s v="MGROS" u="1"/>
        <s v="MGSVC" u="1"/>
        <s v="MGVJE" u="1"/>
        <s v="MGBSL" u="1"/>
        <s v="MGPIH" u="1"/>
        <s v="MGPRP" u="1"/>
        <s v="MGGSL" u="1"/>
        <s v="MGHIS" u="1"/>
        <s v="MGRAV" u="1"/>
        <s v="MGRNU" u="1"/>
        <s v="MGNSJ" u="1"/>
        <s v="MGRAC" u="1"/>
        <s v="MGSPN" u="1"/>
        <s v="MGBSR" u="1"/>
        <s v="MGVSE" u="1"/>
        <s v="MGTCR" u="1"/>
        <s v="MGACH" u="1"/>
        <s v="MGBBE" u="1"/>
        <s v="MGAHP" u="1"/>
        <s v="MGBCB" u="1"/>
        <s v="MGEMI" u="1"/>
        <s v="MGBEV" u="1"/>
        <s v="MGNCO" u="1"/>
        <s v="MGOCE" u="1"/>
        <s v="MGBHL" u="1"/>
        <s v="MGBMR" u="1"/>
        <s v="MGBNB" u="1"/>
        <s v="MGBOF" u="1"/>
        <s v="MGBQE" u="1"/>
        <s v="MGSCP" u="1"/>
        <s v="MGBXF" u="1"/>
        <s v="MGCAM" u="1"/>
        <s v="MGRNP" u="1"/>
        <s v="MGCCA" u="1"/>
        <s v="MGBFD" u="1"/>
        <s v="MGCFT" u="1"/>
        <s v="MGCPR" u="1"/>
        <s v="MGCSZ" u="1"/>
        <s v="MGCTJ" u="1"/>
        <s v="MGJCA" u="1"/>
        <s v="MGGUI" u="1"/>
        <s v="MGHCS" u="1"/>
        <s v="MGHPM" u="1"/>
        <s v="MGJAA" u="1"/>
        <s v="MGBPA" u="1"/>
        <s v="MGBRA" u="1"/>
        <s v="MGCLO" u="1"/>
        <s v="MGLIN" u="1"/>
        <s v="MGMRU" u="1"/>
        <s v="MGMSC" u="1"/>
        <s v="MGODG" u="1"/>
        <s v="MGOOE" u="1"/>
        <s v="MGPAB" u="1"/>
        <s v="MGPIM" u="1"/>
        <s v="MGPQN" u="1"/>
        <s v="MGSCN" u="1"/>
        <s v="MGSMI" u="1"/>
        <s v="MGORM" u="1"/>
        <s v="MGTCA" u="1"/>
        <s v="MGVDM" u="1"/>
        <s v="MGVSJ" u="1"/>
        <s v="MGBNG" u="1"/>
        <s v="MGDOS" u="1"/>
        <s v="MGVSO" u="1"/>
        <s v="MGNLR" u="1"/>
      </sharedItems>
    </cacheField>
    <cacheField name="OBS" numFmtId="0">
      <sharedItems containsBlank="1" longText="1"/>
    </cacheField>
    <cacheField name="STATUS CONGELADO" numFmtId="0">
      <sharedItems containsDate="1" containsBlank="1" containsMixedTypes="1" minDate="2025-05-26T00:00:00" maxDate="2025-05-27T00:00:00"/>
    </cacheField>
    <cacheField name="RESPONSÁVEIS" numFmtId="0">
      <sharedItems containsBlank="1" count="20">
        <m/>
        <s v="ENGENHARIA TX"/>
        <s v="O&amp;M"/>
        <s v="REGIONAL"/>
        <s v="OSP/IMPL"/>
        <s v="OSP/PROJETO"/>
        <s v="TELEMONT"/>
        <s v="OSP"/>
        <s v="CONTRATOS"/>
        <s v="ENGENHARIA OSP"/>
        <s v="IMPL. MOVEL"/>
        <s v="-" u="1"/>
        <s v="ENGENHARIA" u="1"/>
        <s v="MOP" u="1"/>
        <s v="ONDACOM" u="1"/>
        <s v="OSP / CONTRATOS" u="1"/>
        <s v="ATIVAÇÃO" u="1"/>
        <s v="OBRA MOP/ONDACOM" u="1"/>
        <s v="OSP/CONTRATOS" u="1"/>
        <e v="#N/A" u="1"/>
      </sharedItems>
    </cacheField>
    <cacheField name="PARETO REDE" numFmtId="0">
      <sharedItems containsDate="1" containsBlank="1" containsMixedTypes="1" minDate="2025-01-10T00:00:00" maxDate="2025-05-04T00:00:00" count="32">
        <s v="500K"/>
        <m/>
        <s v="CONSTRUÍDO"/>
        <s v="300K"/>
        <s v="ALTO CUSTO"/>
        <s v="EM CONSTRUÇÃO"/>
        <s v="REDE OK"/>
        <s v="CONTRATO/ACESSO"/>
        <s v="REVISÃO PROJETO"/>
        <s v="LICENÇA"/>
        <s v="PROJETO"/>
        <s v="INFRA/GABINETE"/>
        <d v="2025-05-03T00:00:00" u="1"/>
        <d v="2025-01-10T00:00:00" u="1"/>
        <d v="2025-01-12T00:00:00" u="1"/>
        <d v="2025-01-20T00:00:00" u="1"/>
        <s v="DESOBSTRUÇÃO" u="1"/>
        <s v="REPARO PENDENTE" u="1"/>
        <s v="PREDECESSOR" u="1"/>
        <s v="INFRA/ENGENHARIA" u="1"/>
        <s v="REPARO TRATADO" u="1"/>
        <s v="FIBRA OK" u="1"/>
        <s v="PROJETO DETALHADO" u="1"/>
        <s v="ATIVAÇÃO" u="1"/>
        <s v="ATIVO" u="1"/>
        <s v="REPARO OK" u="1"/>
        <s v="CONSTRUÍDO FLAT" u="1"/>
        <s v="EM REPARO LIDIOMAR" u="1"/>
        <s v="REPARO PENDENTE CCA/CJV - LIDIOMAR" u="1"/>
        <s v="ACESSO" u="1"/>
        <s v="AGUARDAR AP. CUSTO" u="1"/>
        <s v="DESATIVAÇÃO" u="1"/>
      </sharedItems>
    </cacheField>
    <cacheField name="STATUS PVCO" numFmtId="0">
      <sharedItems containsBlank="1" containsMixedTypes="1" containsNumber="1" containsInteger="1" minValue="0" maxValue="1"/>
    </cacheField>
    <cacheField name="CHAVE_ARTHUR" numFmtId="0">
      <sharedItems containsBlank="1"/>
    </cacheField>
    <cacheField name="COORDENADOR " numFmtId="0">
      <sharedItems containsBlank="1"/>
    </cacheField>
    <cacheField name="VISTORIA" numFmtId="0">
      <sharedItems containsBlank="1"/>
    </cacheField>
    <cacheField name="ENERGIA" numFmtId="0">
      <sharedItems containsBlank="1"/>
    </cacheField>
    <cacheField name="BATERIA" numFmtId="0">
      <sharedItems containsBlank="1"/>
    </cacheField>
    <cacheField name="CLIMA" numFmtId="0">
      <sharedItems containsBlank="1"/>
    </cacheField>
    <cacheField name="PROTEÇÃO" numFmtId="0">
      <sharedItems containsBlank="1"/>
    </cacheField>
    <cacheField name="GMG" numFmtId="0">
      <sharedItems containsBlank="1"/>
    </cacheField>
    <cacheField name="VISTORIA SITES ATIVOS" numFmtId="0">
      <sharedItems containsBlank="1" containsMixedTypes="1" containsNumber="1" containsInteger="1" minValue="0" maxValue="5"/>
    </cacheField>
    <cacheField name="STATUS2" numFmtId="0">
      <sharedItems containsBlank="1" containsMixedTypes="1" containsNumber="1" containsInteger="1" minValue="1" maxValue="6" longText="1"/>
    </cacheField>
    <cacheField name="x" numFmtId="0">
      <sharedItems containsBlank="1" longText="1"/>
    </cacheField>
    <cacheField name="x2" numFmtId="0">
      <sharedItems/>
    </cacheField>
    <cacheField name="OBS RODRIGO" numFmtId="0">
      <sharedItems containsBlank="1"/>
    </cacheField>
  </cacheFields>
  <extLst>
    <ext xmlns:x14="http://schemas.microsoft.com/office/spreadsheetml/2009/9/main" uri="{725AE2AE-9491-48be-B2B4-4EB974FC3084}">
      <x14:pivotCacheDefinition pivotCacheId="19822811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fferson Gomes Da Silva" refreshedDate="46105.701048495372" createdVersion="8" refreshedVersion="8" minRefreshableVersion="3" recordCount="1203" xr:uid="{6250DE54-F600-4AFD-BEBD-91C1C9EFB50E}">
  <cacheSource type="worksheet">
    <worksheetSource ref="A1:AT1203" sheet="Estruturante Móvel"/>
  </cacheSource>
  <cacheFields count="46">
    <cacheField name="SITE" numFmtId="0">
      <sharedItems containsBlank="1"/>
    </cacheField>
    <cacheField name="ID_METRO" numFmtId="0">
      <sharedItems/>
    </cacheField>
    <cacheField name="STATUS" numFmtId="0">
      <sharedItems/>
    </cacheField>
    <cacheField name="DUAS ALÇAS" numFmtId="0">
      <sharedItems/>
    </cacheField>
    <cacheField name="NOVO _x000a_PRAZO REDE" numFmtId="0">
      <sharedItems containsDate="1" containsBlank="1" containsMixedTypes="1" minDate="2026-01-30T00:00:00" maxDate="2026-04-01T00:00:00"/>
    </cacheField>
    <cacheField name="PRAZO_x000a_ATIVAÇÃO" numFmtId="0">
      <sharedItems containsDate="1" containsBlank="1" containsMixedTypes="1" minDate="1900-01-01T00:00:00" maxDate="2026-04-03T00:00:00"/>
    </cacheField>
    <cacheField name="DATA_x000a_REDE OK" numFmtId="0">
      <sharedItems containsDate="1" containsMixedTypes="1" minDate="2024-01-01T00:00:00" maxDate="2025-12-20T00:00:00"/>
    </cacheField>
    <cacheField name="DATA_FIM MIGRAÇÃO" numFmtId="14">
      <sharedItems containsDate="1" containsMixedTypes="1" minDate="2024-01-01T00:00:00" maxDate="2026-02-11T00:00:00"/>
    </cacheField>
    <cacheField name="3a ALÇA OK?" numFmtId="0">
      <sharedItems/>
    </cacheField>
    <cacheField name="PRAZO REDE" numFmtId="0">
      <sharedItems/>
    </cacheField>
    <cacheField name="TOPOLOGIA_x000a_ESTRUTURANTE" numFmtId="0">
      <sharedItems/>
    </cacheField>
    <cacheField name="EQUIPAMENTO" numFmtId="0">
      <sharedItems containsBlank="1" count="16">
        <s v="HL5G_2025"/>
        <s v="3 - HL5G"/>
        <s v="1 - HL4"/>
        <s v="2 - HL5D"/>
        <s v="HL5D_2025"/>
        <s v="HL5G (500K)"/>
        <s v="HL4 (500K)"/>
        <s v="HL5D (500K)"/>
        <s v="HL4_2025"/>
        <s v="CANCELADO"/>
        <m u="1"/>
        <s v="HL5G (300K)" u="1"/>
        <s v="HL4 (300K)" u="1"/>
        <s v="HL5D (300K)" u="1"/>
        <s v="HL5-D (300K)" u="1"/>
        <s v="HL5-G (300K)" u="1"/>
      </sharedItems>
    </cacheField>
    <cacheField name="HL4-PREDECESSOR" numFmtId="0">
      <sharedItems containsBlank="1"/>
    </cacheField>
    <cacheField name="HL5D" numFmtId="0">
      <sharedItems containsBlank="1"/>
    </cacheField>
    <cacheField name="STATUS - PREDECESSOR" numFmtId="0">
      <sharedItems containsBlank="1"/>
    </cacheField>
    <cacheField name="LOCALIDADE" numFmtId="0">
      <sharedItems containsBlank="1"/>
    </cacheField>
    <cacheField name="LOCALIDADE MACRO" numFmtId="0">
      <sharedItems containsBlank="1" count="14">
        <s v="JUIZ DE FORA_2025"/>
        <s v="BELO HORIZONTE"/>
        <s v="UBERLÂNDIA_2025"/>
        <s v="UBERABA_2025"/>
        <s v="UBERLÂNDIA"/>
        <s v="SETE LAGOAS_2025"/>
        <s v="JUIZ DE FORA"/>
        <s v="GOVERNADOR VALADARES_2025"/>
        <s v="PATOS DE MINAS_2025"/>
        <s v="PATROCÍNIO_2025"/>
        <m u="1"/>
        <s v="GOVERNADOR VALADARES" u="1"/>
        <s v="UBERABA" u="1"/>
        <s v="SETE LAGOAS" u="1"/>
      </sharedItems>
    </cacheField>
    <cacheField name="OBS: CONSTRUÇÃO DE REDE" numFmtId="0">
      <sharedItems containsBlank="1" longText="1"/>
    </cacheField>
    <cacheField name="OBS: ATIVAÇÃO" numFmtId="0">
      <sharedItems containsBlank="1" longText="1"/>
    </cacheField>
    <cacheField name="PRIORIDADE_x000a_[ PROJ. E2E ]" numFmtId="0">
      <sharedItems containsDate="1" containsBlank="1" containsMixedTypes="1" minDate="1899-12-30T00:00:00" maxDate="1899-12-31T00:00:00"/>
    </cacheField>
    <cacheField name="STATUS REGIONAL" numFmtId="0">
      <sharedItems/>
    </cacheField>
    <cacheField name="PRAZO RE REVISADO" numFmtId="0">
      <sharedItems containsDate="1" containsBlank="1" containsMixedTypes="1" minDate="1899-12-30T00:00:00" maxDate="2026-04-01T00:00:00"/>
    </cacheField>
    <cacheField name="PRAZO ATIVAÇÃO" numFmtId="0">
      <sharedItems containsDate="1" containsBlank="1" containsMixedTypes="1" minDate="1899-12-30T00:00:00" maxDate="2026-04-03T00:00:00"/>
    </cacheField>
    <cacheField name="EMPRESA" numFmtId="0">
      <sharedItems containsBlank="1"/>
    </cacheField>
    <cacheField name="WRE" numFmtId="0">
      <sharedItems containsBlank="1"/>
    </cacheField>
    <cacheField name="W MIGRAÇÃO" numFmtId="0">
      <sharedItems/>
    </cacheField>
    <cacheField name="ANO" numFmtId="0">
      <sharedItems containsSemiMixedTypes="0" containsString="0" containsNumber="1" containsInteger="1" minValue="2024" maxValue="2025" count="2">
        <n v="2025"/>
        <n v="2024"/>
      </sharedItems>
    </cacheField>
    <cacheField name="ID OSP" numFmtId="0">
      <sharedItems containsBlank="1" containsMixedTypes="1" containsNumber="1" containsInteger="1" minValue="434519" maxValue="602044"/>
    </cacheField>
    <cacheField name="Fila draft" numFmtId="0">
      <sharedItems containsBlank="1"/>
    </cacheField>
    <cacheField name="STATUS ESTRUTURANTE" numFmtId="0">
      <sharedItems containsBlank="1" count="24">
        <s v="ATIVO"/>
        <s v="VALIDAÇÃO DE DRAFT"/>
        <s v="RÁDIO ATIVO"/>
        <s v="SITE FORA DO ESCOPO"/>
        <s v="REPARO FO"/>
        <s v="SITE DESMOBILIZADO"/>
        <s v="ELABORAÇÃO DE DRAFT"/>
        <s v="LICENÇA"/>
        <s v="ENGENHARIA TX"/>
        <s v="RÁDIO PREVISTO"/>
        <s v="REVISÃO PROJETO RE"/>
        <m/>
        <s v="CONTRATO/ACESSO"/>
        <s v="CONST/FRMT FO"/>
        <s v="PREDECESSORA RE"/>
        <s v="INFRA/GABINETE"/>
        <s v="APROVAÇÃO DE DRAFT"/>
        <s v="PROJETO METRO" u="1"/>
        <s v="VALIDACAO DE DRAFT" u="1"/>
        <s v="ATIVAÇÃO" u="1"/>
        <s v="VALIDAÇÃO LIB" u="1"/>
        <s v="PROJETO RE" u="1"/>
        <s v="LIBERADO ATIVAÇÃO" u="1"/>
        <s v="ELABORAÇÃO DRAFT" u="1"/>
      </sharedItems>
    </cacheField>
    <cacheField name="RÁDIO/PRAZO" numFmtId="0">
      <sharedItems containsDate="1" containsBlank="1" containsMixedTypes="1" minDate="2025-07-25T00:00:00" maxDate="2026-05-26T00:00:00"/>
    </cacheField>
    <cacheField name="PRIORIDADE RÁDIO" numFmtId="0">
      <sharedItems containsString="0" containsBlank="1" containsNumber="1" containsInteger="1" minValue="0" maxValue="0"/>
    </cacheField>
    <cacheField name="PRIORIDADE RÁDIO2" numFmtId="0">
      <sharedItems containsString="0" containsBlank="1" containsNumber="1" containsInteger="1" minValue="0" maxValue="0"/>
    </cacheField>
    <cacheField name="ATUALIZAÇÃO RODRIGO" numFmtId="0">
      <sharedItems containsBlank="1"/>
    </cacheField>
    <cacheField name="DATA ENTREGA RÁDIO" numFmtId="0">
      <sharedItems containsDate="1" containsBlank="1" containsMixedTypes="1" minDate="2026-01-31T00:00:00" maxDate="2026-02-01T00:00:00"/>
    </cacheField>
    <cacheField name="VALIDAÇÃO PROTEÇÃO RÁDIO/REDE" numFmtId="0">
      <sharedItems containsNonDate="0" containsDate="1" containsString="0" containsBlank="1" minDate="2025-08-27T00:00:00" maxDate="2025-08-28T00:00:00"/>
    </cacheField>
    <cacheField name="STATUS_REDE" numFmtId="0">
      <sharedItems containsDate="1" containsMixedTypes="1" minDate="1899-12-30T00:00:00" maxDate="1899-12-31T00:00:00"/>
    </cacheField>
    <cacheField name="Data_RE_CONGELADA" numFmtId="0">
      <sharedItems containsDate="1" containsBlank="1" containsMixedTypes="1" minDate="1899-12-30T00:00:00" maxDate="2025-10-01T00:00:00"/>
    </cacheField>
    <cacheField name="DATA_ATIVAÇÃO_Congelada" numFmtId="0">
      <sharedItems containsDate="1" containsBlank="1" containsMixedTypes="1" minDate="1899-12-30T00:00:00" maxDate="2026-02-21T00:00:00"/>
    </cacheField>
    <cacheField name="SITE CRITICO" numFmtId="0">
      <sharedItems containsBlank="1"/>
    </cacheField>
    <cacheField name="OBS" numFmtId="0">
      <sharedItems containsBlank="1" longText="1"/>
    </cacheField>
    <cacheField name="STATUS CONGELADO" numFmtId="0">
      <sharedItems containsDate="1" containsBlank="1" containsMixedTypes="1" minDate="2025-05-26T00:00:00" maxDate="2025-05-27T00:00:00"/>
    </cacheField>
    <cacheField name="RESPONSÁVEIS" numFmtId="0">
      <sharedItems containsBlank="1"/>
    </cacheField>
    <cacheField name="PARETO REDE" numFmtId="0">
      <sharedItems containsBlank="1"/>
    </cacheField>
    <cacheField name="STATUS PVCO" numFmtId="0">
      <sharedItems containsBlank="1" containsMixedTypes="1" containsNumber="1" containsInteger="1" minValue="0" maxValue="1"/>
    </cacheField>
    <cacheField name="CHAVE_ARTHU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fferson Gomes Da Silva" refreshedDate="46105.701050115742" createdVersion="8" refreshedVersion="8" minRefreshableVersion="3" recordCount="1203" xr:uid="{21646AEB-16AB-4793-9C67-117CA9C97C22}">
  <cacheSource type="worksheet">
    <worksheetSource ref="A1:AP1203" sheet="Estruturante Móvel"/>
  </cacheSource>
  <cacheFields count="42">
    <cacheField name="SITE" numFmtId="0">
      <sharedItems containsBlank="1"/>
    </cacheField>
    <cacheField name="ID_METRO" numFmtId="0">
      <sharedItems/>
    </cacheField>
    <cacheField name="STATUS" numFmtId="0">
      <sharedItems containsBlank="1" count="37">
        <s v="ATIVO PEND. RÁDIO"/>
        <s v="CANCELADO"/>
        <s v="ATIVO - RÁDIO"/>
        <s v="ATIVO"/>
        <s v="ATIVO PEND. 3ª ALÇA "/>
        <s v="PREVISTO"/>
        <s v="ATIVO PROTEÇÃO RÁDIO OK"/>
        <s v="ATIVO - FLAT SMALLCELL"/>
        <s v="REPARO FO"/>
        <s v="PREDECESSOR"/>
        <s v="RÁDIO ATIVAR"/>
        <s v="NA"/>
        <s v="ATIVO - COLOCALIZADO"/>
        <s v="DESATIVADO"/>
        <s v="ATIVO PEND. GPS"/>
        <s v="ATIVO RÁDIO"/>
        <s v="INFRA/GABINETE"/>
        <s v="VALID. LIB"/>
        <s v="VALIDACAO LIB.IMPLANTAÇÃO" u="1"/>
        <s v="                                            " u="1"/>
        <s v="ATIVO - Falta 3 Via" u="1"/>
        <s v="DESATVADO" u="1"/>
        <s v="ATIVO - FLAT" u="1"/>
        <s v="REVISÃO PROJETO" u="1"/>
        <s v="PROJETO METRO" u="1"/>
        <s v="VALID. LIB IMPLANTACAO" u="1"/>
        <s v="AGUARDANDO ACESSO " u="1"/>
        <s v="LIBERADO ATIVAÇÃO" u="1"/>
        <s v="VALIDE LIB. IMPLANTAÇÃO" u="1"/>
        <m u="1"/>
        <s v="VALID. LIB IMPLANTAÇÃO" u="1"/>
        <s v="ATIVAÇÃO" u="1"/>
        <s v="ELABODRAÇÃO DE DRAFT" u="1"/>
        <s v="DESATIVAÇÃO" u="1"/>
        <s v="DESMOBILIZADO" u="1"/>
        <s v="ALTO CUSTO" u="1"/>
        <s v="ATIVAÇÃO " u="1"/>
      </sharedItems>
    </cacheField>
    <cacheField name="DUAS ALÇAS" numFmtId="0">
      <sharedItems/>
    </cacheField>
    <cacheField name="NOVO _x000a_PRAZO REDE" numFmtId="0">
      <sharedItems containsDate="1" containsBlank="1" containsMixedTypes="1" minDate="2024-10-01T00:00:00" maxDate="2026-04-01T00:00:00" count="174">
        <s v="REDE OK"/>
        <d v="2026-02-25T00:00:00"/>
        <s v="RÁDIO"/>
        <m/>
        <s v="CANCELADO"/>
        <d v="2026-01-30T00:00:00"/>
        <d v="2026-02-06T00:00:00"/>
        <s v="NA"/>
        <d v="2026-03-31T00:00:00"/>
        <s v="COLOCALIZADO"/>
        <d v="2025-12-15T00:00:00" u="1"/>
        <d v="2025-12-12T00:00:00" u="1"/>
        <d v="2025-12-22T00:00:00" u="1"/>
        <d v="2025-12-10T00:00:00" u="1"/>
        <d v="2025-12-26T00:00:00" u="1"/>
        <d v="2025-12-29T00:00:00" u="1"/>
        <d v="2025-12-18T00:00:00" u="1"/>
        <d v="2025-12-05T00:00:00" u="1"/>
        <d v="2025-11-21T00:00:00" u="1"/>
        <d v="2025-11-28T00:00:00" u="1"/>
        <d v="2025-11-20T00:00:00" u="1"/>
        <d v="2025-11-24T00:00:00" u="1"/>
        <d v="2025-11-14T00:00:00" u="1"/>
        <d v="2025-10-11T00:00:00" u="1"/>
        <d v="2025-10-10T00:00:00" u="1"/>
        <d v="2025-10-14T00:00:00" u="1"/>
        <d v="2025-10-16T00:00:00" u="1"/>
        <d v="2025-10-09T00:00:00" u="1"/>
        <d v="2025-10-13T00:00:00" u="1"/>
        <d v="2025-10-22T00:00:00" u="1"/>
        <d v="2025-10-25T00:00:00" u="1"/>
        <d v="2025-10-18T00:00:00" u="1"/>
        <d v="2025-10-15T00:00:00" u="1"/>
        <d v="2025-10-27T00:00:00" u="1"/>
        <d v="2025-10-17T00:00:00" u="1"/>
        <d v="2025-10-24T00:00:00" u="1"/>
        <d v="2025-09-30T00:00:00" u="1"/>
        <d v="2025-10-03T00:00:00" u="1"/>
        <d v="2025-09-29T00:00:00" u="1"/>
        <d v="2025-09-25T00:00:00" u="1"/>
        <d v="2025-10-08T00:00:00" u="1"/>
        <d v="2025-09-26T00:00:00" u="1"/>
        <d v="2025-09-27T00:00:00" u="1"/>
        <d v="2025-09-23T00:00:00" u="1"/>
        <d v="2025-09-24T00:00:00" u="1"/>
        <d v="2025-09-22T00:00:00" u="1"/>
        <d v="2025-09-19T00:00:00" u="1"/>
        <d v="2025-09-17T00:00:00" u="1"/>
        <d v="2025-09-21T00:00:00" u="1"/>
        <d v="2025-09-15T00:00:00" u="1"/>
        <d v="2025-08-31T00:00:00" u="1"/>
        <d v="2025-09-12T00:00:00" u="1"/>
        <s v="RADIO" u="1"/>
        <d v="2025-03-24T00:00:00" u="1"/>
        <d v="2025-02-25T00:00:00" u="1"/>
        <d v="2025-02-17T00:00:00" u="1"/>
        <d v="2025-02-20T00:00:00" u="1"/>
        <d v="2025-02-24T00:00:00" u="1"/>
        <d v="2025-02-19T00:00:00" u="1"/>
        <d v="2025-03-07T00:00:00" u="1"/>
        <d v="2025-02-28T00:00:00" u="1"/>
        <d v="2025-03-10T00:00:00" u="1"/>
        <d v="2025-03-11T00:00:00" u="1"/>
        <d v="2025-03-12T00:00:00" u="1"/>
        <d v="2025-03-13T00:00:00" u="1"/>
        <d v="2025-03-15T00:00:00" u="1"/>
        <d v="2024-12-27T00:00:00" u="1"/>
        <d v="2025-01-15T00:00:00" u="1"/>
        <d v="2025-01-10T00:00:00" u="1"/>
        <d v="2025-01-13T00:00:00" u="1"/>
        <d v="2025-02-07T00:00:00" u="1"/>
        <d v="2025-01-06T00:00:00" u="1"/>
        <d v="2025-01-21T00:00:00" u="1"/>
        <d v="2025-01-25T00:00:00" u="1"/>
        <d v="2025-01-14T00:00:00" u="1"/>
        <d v="2025-01-17T00:00:00" u="1"/>
        <d v="2025-01-16T00:00:00" u="1"/>
        <d v="2025-01-20T00:00:00" u="1"/>
        <d v="2025-01-27T00:00:00" u="1"/>
        <d v="2025-01-18T00:00:00" u="1"/>
        <d v="2025-01-23T00:00:00" u="1"/>
        <d v="2025-01-22T00:00:00" u="1"/>
        <d v="2025-01-30T00:00:00" u="1"/>
        <d v="2025-01-31T00:00:00" u="1"/>
        <d v="2025-01-12T00:00:00" u="1"/>
        <d v="2025-01-28T00:00:00" u="1"/>
        <d v="2025-01-29T00:00:00" u="1"/>
        <d v="2025-02-14T00:00:00" u="1"/>
        <d v="2024-12-06T00:00:00" u="1"/>
        <d v="2024-12-10T00:00:00" u="1"/>
        <d v="2024-10-30T00:00:00" u="1"/>
        <d v="2024-12-20T00:00:00" u="1"/>
        <d v="2024-12-23T00:00:00" u="1"/>
        <d v="2024-12-09T00:00:00" u="1"/>
        <d v="2024-11-13T00:00:00" u="1"/>
        <s v="PENDENCIA PROJETO" u="1"/>
        <s v="REVISÃO DE PROJETO" u="1"/>
        <d v="2024-11-30T00:00:00" u="1"/>
        <s v="ALTO CUSTO" u="1"/>
        <d v="2024-11-25T00:00:00" u="1"/>
        <d v="2024-12-17T00:00:00" u="1"/>
        <d v="2024-12-16T00:00:00" u="1"/>
        <d v="2024-11-20T00:00:00" u="1"/>
        <d v="2024-12-13T00:00:00" u="1"/>
        <d v="2024-12-30T00:00:00" u="1"/>
        <d v="2024-12-02T00:00:00" u="1"/>
        <d v="2024-12-03T00:00:00" u="1"/>
        <d v="2024-12-04T00:00:00" u="1"/>
        <d v="2024-11-14T00:00:00" u="1"/>
        <d v="2024-12-05T00:00:00" u="1"/>
        <d v="2024-11-28T00:00:00" u="1"/>
        <d v="2024-11-06T00:00:00" u="1"/>
        <d v="2024-11-15T00:00:00" u="1"/>
        <d v="2024-11-18T00:00:00" u="1"/>
        <d v="2024-12-11T00:00:00" u="1"/>
        <d v="2024-12-12T00:00:00" u="1"/>
        <d v="2024-11-22T00:00:00" u="1"/>
        <s v="Licença" u="1"/>
        <s v="Licença / Alto Custo" u="1"/>
        <s v="PENDENTE DESOBTRUÇÃO" u="1"/>
        <s v="AGUARDAR INFRA" u="1"/>
        <d v="2024-11-29T00:00:00" u="1"/>
        <d v="2024-11-27T00:00:00" u="1"/>
        <d v="2024-10-17T00:00:00" u="1"/>
        <d v="2024-11-10T00:00:00" u="1"/>
        <d v="2024-11-07T00:00:00" u="1"/>
        <d v="2024-11-19T00:00:00" u="1"/>
        <d v="2024-11-03T00:00:00" u="1"/>
        <d v="2024-10-29T00:00:00" u="1"/>
        <d v="2024-10-22T00:00:00" u="1"/>
        <d v="2024-10-28T00:00:00" u="1"/>
        <d v="2024-11-12T00:00:00" u="1"/>
        <d v="2024-11-11T00:00:00" u="1"/>
        <d v="2024-10-06T00:00:00" u="1"/>
        <d v="2024-10-20T00:00:00" u="1"/>
        <d v="2024-10-27T00:00:00" u="1"/>
        <d v="2024-10-23T00:00:00" u="1"/>
        <d v="2024-12-31T00:00:00" u="1"/>
        <d v="2024-10-25T00:00:00" u="1"/>
        <d v="2024-11-05T00:00:00" u="1"/>
        <d v="2024-11-01T00:00:00" u="1"/>
        <s v="11/31/2024" u="1"/>
        <d v="2024-10-31T00:00:00" u="1"/>
        <s v="REVISÃO DE  PROJETO" u="1"/>
        <d v="2024-10-10T00:00:00" u="1"/>
        <s v="REDE FLAT OK" u="1"/>
        <d v="2024-10-11T00:00:00" u="1"/>
        <d v="2024-10-05T00:00:00" u="1"/>
        <d v="2024-10-08T00:00:00" u="1"/>
        <d v="2024-10-03T00:00:00" u="1"/>
        <d v="2024-10-09T00:00:00" u="1"/>
        <s v="10/23/20024" u="1"/>
        <d v="2024-10-15T00:00:00" u="1"/>
        <d v="2024-10-07T00:00:00" u="1"/>
        <s v="23/10/2024" u="1"/>
        <d v="2024-10-04T00:00:00" u="1"/>
        <d v="2024-10-12T00:00:00" u="1"/>
        <d v="2024-10-14T00:00:00" u="1"/>
        <d v="2024-11-23T00:00:00" u="1"/>
        <s v="31/11/2024" u="1"/>
        <s v="DESMOBILIZADO" u="1"/>
        <d v="2024-10-01T00:00:00" u="1"/>
        <d v="2024-10-02T00:00:00" u="1"/>
        <d v="2024-10-16T00:00:00" u="1"/>
        <d v="2024-10-18T00:00:00" u="1"/>
        <d v="2024-10-19T00:00:00" u="1"/>
        <d v="2024-10-21T00:00:00" u="1"/>
        <d v="2024-10-24T00:00:00" u="1"/>
        <d v="2024-10-26T00:00:00" u="1"/>
        <d v="2024-11-04T00:00:00" u="1"/>
        <d v="2024-11-16T00:00:00" u="1"/>
        <d v="2024-11-21T00:00:00" u="1"/>
        <d v="2024-11-26T00:00:00" u="1"/>
        <d v="2024-10-13T00:00:00" u="1"/>
      </sharedItems>
    </cacheField>
    <cacheField name="PRAZO_x000a_ATIVAÇÃO" numFmtId="0">
      <sharedItems containsDate="1" containsBlank="1" containsMixedTypes="1" minDate="1899-12-31T00:00:00" maxDate="2024-10-01T00:00:00" count="223">
        <s v="ATIVO"/>
        <d v="2026-02-27T00:00:00"/>
        <s v="RÁDIO"/>
        <m/>
        <d v="2026-02-10T00:00:00"/>
        <d v="2026-02-01T00:00:00"/>
        <s v="CANCELADO"/>
        <s v="NÃO ATIVADO"/>
        <d v="1900-01-01T00:00:00"/>
        <d v="2026-02-08T00:00:00"/>
        <s v="BLOQUEADO"/>
        <s v="NA"/>
        <d v="2026-02-20T00:00:00"/>
        <d v="2026-02-06T00:00:00"/>
        <d v="2026-02-12T00:00:00"/>
        <d v="2026-03-31T00:00:00"/>
        <d v="2026-04-02T00:00:00"/>
        <d v="2026-04-01T00:00:00"/>
        <d v="2025-12-17T00:00:00" u="1"/>
        <d v="2025-11-30T00:00:00" u="1"/>
        <d v="2025-12-16T00:00:00" u="1"/>
        <d v="2025-10-31T00:00:00" u="1"/>
        <d v="2025-10-30T00:00:00" u="1"/>
        <d v="2025-12-05T00:00:00" u="1"/>
        <d v="2025-11-26T00:00:00" u="1"/>
        <d v="2025-09-30T00:00:00" u="1"/>
        <d v="2025-12-09T00:00:00" u="1"/>
        <d v="2025-12-19T00:00:00" u="1"/>
        <d v="2025-12-23T00:00:00" u="1"/>
        <d v="2025-12-15T00:00:00" u="1"/>
        <d v="2025-12-29T00:00:00" u="1"/>
        <d v="2025-12-22T00:00:00" u="1"/>
        <d v="2025-12-06T00:00:00" u="1"/>
        <d v="2025-10-18T00:00:00" u="1"/>
        <d v="2025-12-02T00:00:00" u="1"/>
        <d v="2025-11-06T00:00:00" u="1"/>
        <d v="2025-12-03T00:00:00" u="1"/>
        <d v="2025-12-04T00:00:00" u="1"/>
        <d v="2025-12-12T00:00:00" u="1"/>
        <d v="2025-12-08T00:00:00" u="1"/>
        <d v="2025-12-10T00:00:00" u="1"/>
        <d v="2025-11-28T00:00:00" u="1"/>
        <d v="2025-11-22T00:00:00" u="1"/>
        <d v="2025-12-01T00:00:00" u="1"/>
        <d v="2025-11-19T00:00:00" u="1"/>
        <d v="2025-11-21T00:00:00" u="1"/>
        <d v="2025-11-25T00:00:00" u="1"/>
        <d v="2025-11-24T00:00:00" u="1"/>
        <d v="2025-10-14T00:00:00" u="1"/>
        <d v="2025-10-07T00:00:00" u="1"/>
        <d v="2025-10-15T00:00:00" u="1"/>
        <d v="2025-10-22T00:00:00" u="1"/>
        <d v="2025-09-17T00:00:00" u="1"/>
        <d v="2025-10-21T00:00:00" u="1"/>
        <d v="2025-10-23T00:00:00" u="1"/>
        <d v="2025-10-10T00:00:00" u="1"/>
        <d v="2025-10-06T00:00:00" u="1"/>
        <d v="2025-10-27T00:00:00" u="1"/>
        <d v="2025-10-16T00:00:00" u="1"/>
        <d v="2025-10-08T00:00:00" u="1"/>
        <d v="2025-10-09T00:00:00" u="1"/>
        <d v="2025-10-17T00:00:00" u="1"/>
        <d v="2025-10-13T00:00:00" u="1"/>
        <d v="2025-11-17T00:00:00" u="1"/>
        <d v="2025-10-24T00:00:00" u="1"/>
        <d v="2025-09-24T00:00:00" u="1"/>
        <d v="2025-10-01T00:00:00" u="1"/>
        <d v="2025-10-02T00:00:00" u="1"/>
        <d v="2025-09-29T00:00:00" u="1"/>
        <d v="2025-09-26T00:00:00" u="1"/>
        <d v="1899-12-31T00:00:00" u="1"/>
        <d v="2025-10-20T00:00:00" u="1"/>
        <d v="2025-09-22T00:00:00" u="1"/>
        <d v="2025-09-15T00:00:00" u="1"/>
        <d v="2025-09-25T00:00:00" u="1"/>
        <d v="2025-10-26T00:00:00" u="1"/>
        <d v="2025-09-23T00:00:00" u="1"/>
        <d v="2025-09-19T00:00:00" u="1"/>
        <d v="2025-09-12T00:00:00" u="1"/>
        <d v="2025-09-16T00:00:00" u="1"/>
        <d v="2025-10-05T00:00:00" u="1"/>
        <d v="2025-09-10T00:00:00" u="1"/>
        <d v="2025-08-15T00:00:00" u="1"/>
        <d v="2025-09-05T00:00:00" u="1"/>
        <d v="2025-02-18T00:00:00" u="1"/>
        <d v="2025-02-15T00:00:00" u="1"/>
        <d v="2025-03-28T00:00:00" u="1"/>
        <d v="2025-02-28T00:00:00" u="1"/>
        <d v="2025-03-03T00:00:00" u="1"/>
        <d v="2025-02-19T00:00:00" u="1"/>
        <d v="2025-02-23T00:00:00" u="1"/>
        <d v="2025-02-21T00:00:00" u="1"/>
        <d v="2025-02-20T00:00:00" u="1"/>
        <d v="2025-02-27T00:00:00" u="1"/>
        <d v="2025-03-31T00:00:00" u="1"/>
        <d v="2025-03-14T00:00:00" u="1"/>
        <d v="2025-02-22T00:00:00" u="1"/>
        <d v="2025-02-24T00:00:00" u="1"/>
        <d v="2024-11-14T00:00:00" u="1"/>
        <d v="2025-01-24T00:00:00" u="1"/>
        <d v="2025-01-31T00:00:00" u="1"/>
        <d v="2025-01-16T00:00:00" u="1"/>
        <d v="2025-02-14T00:00:00" u="1"/>
        <d v="2025-01-21T00:00:00" u="1"/>
        <d v="2024-11-29T00:00:00" u="1"/>
        <d v="2024-11-22T00:00:00" u="1"/>
        <d v="2025-01-17T00:00:00" u="1"/>
        <d v="2025-01-28T00:00:00" u="1"/>
        <d v="2025-01-20T00:00:00" u="1"/>
        <d v="2025-01-19T00:00:00" u="1"/>
        <d v="2025-01-23T00:00:00" u="1"/>
        <d v="2024-11-26T00:00:00" u="1"/>
        <d v="2024-12-30T00:00:00" u="1"/>
        <d v="2025-01-30T00:00:00" u="1"/>
        <d v="2025-01-26T00:00:00" u="1"/>
        <d v="2025-01-25T00:00:00" u="1"/>
        <d v="2024-12-09T00:00:00" u="1"/>
        <d v="2025-02-02T00:00:00" u="1"/>
        <d v="2025-02-03T00:00:00" u="1"/>
        <d v="2025-01-15T00:00:00" u="1"/>
        <d v="2025-01-22T00:00:00" u="1"/>
        <d v="2025-02-01T00:00:00" u="1"/>
        <d v="2025-02-07T00:00:00" u="1"/>
        <d v="2025-02-06T00:00:00" u="1"/>
        <d v="2025-02-10T00:00:00" u="1"/>
        <d v="2025-02-11T00:00:00" u="1"/>
        <d v="2024-11-15T00:00:00" u="1"/>
        <s v="ALTO CUSTO" u="1"/>
        <d v="2024-12-11T00:00:00" u="1"/>
        <d v="2024-12-15T00:00:00" u="1"/>
        <d v="2024-11-18T00:00:00" u="1"/>
        <d v="2024-12-26T00:00:00" u="1"/>
        <d v="2024-12-12T00:00:00" u="1"/>
        <s v="PENDENCIA PROJETO" u="1"/>
        <s v="REVISÃO DE PROJETO" u="1"/>
        <d v="2024-12-03T00:00:00" u="1"/>
        <d v="2024-12-22T00:00:00" u="1"/>
        <s v="AG. PROJETO ALTO CUSTO" u="1"/>
        <d v="2024-12-25T00:00:00" u="1"/>
        <d v="2024-12-18T00:00:00" u="1"/>
        <d v="2024-11-28T00:00:00" u="1"/>
        <d v="2024-12-05T00:00:00" u="1"/>
        <d v="2024-11-01T00:00:00" u="1"/>
        <d v="2024-12-06T00:00:00" u="1"/>
        <d v="2024-12-07T00:00:00" u="1"/>
        <d v="2024-11-17T00:00:00" u="1"/>
        <d v="2024-12-08T00:00:00" u="1"/>
        <d v="2024-12-01T00:00:00" u="1"/>
        <d v="2024-11-09T00:00:00" u="1"/>
        <d v="2024-11-10T00:00:00" u="1"/>
        <d v="2024-11-11T00:00:00" u="1"/>
        <d v="2024-12-19T00:00:00" u="1"/>
        <d v="2024-11-25T00:00:00" u="1"/>
        <d v="2024-11-27T00:00:00" u="1"/>
        <d v="2024-12-04T00:00:00" u="1"/>
        <d v="2024-11-02T00:00:00" u="1"/>
        <d v="2024-12-13T00:00:00" u="1"/>
        <d v="2024-12-23T00:00:00" u="1"/>
        <d v="2024-11-16T00:00:00" u="1"/>
        <d v="2024-11-30T00:00:00" u="1"/>
        <d v="2024-10-28T00:00:00" u="1"/>
        <d v="2024-11-07T00:00:00" u="1"/>
        <d v="2024-12-02T00:00:00" u="1"/>
        <d v="2024-11-12T00:00:00" u="1"/>
        <d v="2024-11-20T00:00:00" u="1"/>
        <d v="2024-11-21T00:00:00" u="1"/>
        <d v="2024-11-23T00:00:00" u="1"/>
        <d v="2024-11-24T00:00:00" u="1"/>
        <d v="2024-11-13T00:00:00" u="1"/>
        <s v="PREDECESSOR ALTO CUSTO" u="1"/>
        <d v="2024-10-06T00:00:00" u="1"/>
        <d v="2024-11-19T00:00:00" u="1"/>
        <d v="2024-10-13T00:00:00" u="1"/>
        <d v="2024-10-14T00:00:00" u="1"/>
        <d v="2024-10-08T00:00:00" u="1"/>
        <d v="2024-10-09T00:00:00" u="1"/>
        <d v="2024-10-25T00:00:00" u="1"/>
        <d v="2024-10-17T00:00:00" u="1"/>
        <d v="2024-10-19T00:00:00" u="1"/>
        <d v="2024-10-20T00:00:00" u="1"/>
        <d v="2024-10-22T00:00:00" u="1"/>
        <d v="2024-10-23T00:00:00" u="1"/>
        <d v="2024-10-24T00:00:00" u="1"/>
        <d v="2024-10-26T00:00:00" u="1"/>
        <d v="2024-10-27T00:00:00" u="1"/>
        <d v="2024-10-29T00:00:00" u="1"/>
        <d v="2024-10-30T00:00:00" u="1"/>
        <d v="2024-10-31T00:00:00" u="1"/>
        <d v="2024-10-07T00:00:00" u="1"/>
        <d v="2024-11-08T00:00:00" u="1"/>
        <s v="15/11/2024" u="1"/>
        <s v="31/10/2024" u="1"/>
        <d v="2024-11-04T00:00:00" u="1"/>
        <d v="2024-11-06T00:00:00" u="1"/>
        <s v="RADIO" u="1"/>
        <d v="2024-11-05T00:00:00" u="1"/>
        <s v="PREDECESSOR" u="1"/>
        <s v="28/10/2024" u="1"/>
        <s v="30/10/2024" u="1"/>
        <s v="29/10/2024" u="1"/>
        <s v="25/10/2024" u="1"/>
        <d v="2024-08-11T00:00:00" u="1"/>
        <d v="2024-10-15T00:00:00" u="1"/>
        <d v="2024-10-11T00:00:00" u="1"/>
        <d v="2024-10-10T00:00:00" u="1"/>
        <d v="2024-10-18T00:00:00" u="1"/>
        <d v="2024-05-11T00:00:00" u="1"/>
        <s v="AGUARDAR OSP" u="1"/>
        <d v="2024-04-11T00:00:00" u="1"/>
        <d v="2024-01-11T00:00:00" u="1"/>
        <d v="2024-06-11T00:00:00" u="1"/>
        <s v="AG. INFRA" u="1"/>
        <s v="REDE OK" u="1"/>
        <s v="24/10/2024" u="1"/>
        <d v="2024-10-16T00:00:00" u="1"/>
        <s v="23/10/2024" u="1"/>
        <d v="2024-10-21T00:00:00" u="1"/>
        <d v="2024-10-04T00:00:00" u="1"/>
        <s v="DESMOBILIZADO" u="1"/>
        <d v="2024-10-03T00:00:00" u="1"/>
        <d v="2024-10-02T00:00:00" u="1"/>
        <n v="45569" u="1"/>
        <d v="2024-09-30T00:00:00" u="1"/>
      </sharedItems>
    </cacheField>
    <cacheField name="DATA_x000a_REDE OK" numFmtId="0">
      <sharedItems containsDate="1" containsBlank="1" containsMixedTypes="1" minDate="2024-01-01T00:00:00" maxDate="2025-12-20T00:00:00" count="304">
        <d v="2024-11-12T00:00:00"/>
        <s v="-"/>
        <s v="RADIO"/>
        <s v="COLOCALIZADO"/>
        <d v="2024-10-24T00:00:00"/>
        <d v="2024-09-05T00:00:00"/>
        <d v="2024-01-01T00:00:00"/>
        <d v="2024-07-15T00:00:00"/>
        <d v="2024-05-17T00:00:00"/>
        <d v="2024-10-07T00:00:00"/>
        <d v="2024-06-27T00:00:00"/>
        <d v="2024-07-22T00:00:00"/>
        <d v="2024-09-24T00:00:00"/>
        <d v="2025-06-18T00:00:00"/>
        <d v="2024-07-01T00:00:00"/>
        <d v="2024-04-23T00:00:00"/>
        <d v="2024-06-08T00:00:00"/>
        <d v="2024-07-30T00:00:00"/>
        <d v="2024-09-30T00:00:00"/>
        <d v="2024-03-30T00:00:00"/>
        <d v="2024-07-12T00:00:00"/>
        <d v="2024-09-20T00:00:00"/>
        <d v="2024-04-03T00:00:00"/>
        <d v="2024-03-27T00:00:00"/>
        <d v="2024-06-30T00:00:00"/>
        <d v="2024-10-29T00:00:00"/>
        <d v="2024-09-04T00:00:00"/>
        <d v="2024-09-12T00:00:00"/>
        <d v="2024-04-04T00:00:00"/>
        <d v="2024-06-04T00:00:00"/>
        <d v="2024-10-28T00:00:00"/>
        <d v="2025-06-26T00:00:00"/>
        <d v="2024-04-25T00:00:00"/>
        <d v="2024-05-21T00:00:00"/>
        <d v="2024-07-27T00:00:00"/>
        <d v="2024-06-26T00:00:00"/>
        <d v="2024-10-17T00:00:00"/>
        <d v="2024-08-05T00:00:00"/>
        <d v="2024-04-19T00:00:00"/>
        <d v="2024-07-18T00:00:00"/>
        <d v="2024-07-26T00:00:00"/>
        <d v="2024-08-29T00:00:00"/>
        <d v="2024-05-31T00:00:00"/>
        <d v="2024-09-07T00:00:00"/>
        <d v="2024-06-19T00:00:00"/>
        <d v="2024-10-23T00:00:00"/>
        <d v="2024-08-30T00:00:00"/>
        <d v="2024-10-02T00:00:00"/>
        <d v="2024-08-14T00:00:00"/>
        <d v="2024-07-06T00:00:00"/>
        <d v="2024-09-10T00:00:00"/>
        <d v="2024-09-09T00:00:00"/>
        <d v="2024-07-23T00:00:00"/>
        <d v="2024-06-14T00:00:00"/>
        <d v="2024-07-16T00:00:00"/>
        <d v="2025-05-26T00:00:00"/>
        <d v="2024-04-30T00:00:00"/>
        <d v="2024-05-24T00:00:00"/>
        <d v="2024-05-14T00:00:00"/>
        <d v="2024-07-11T00:00:00"/>
        <d v="2024-08-07T00:00:00"/>
        <d v="2024-03-22T00:00:00"/>
        <d v="2024-03-28T00:00:00"/>
        <d v="2024-11-07T00:00:00"/>
        <d v="2024-07-05T00:00:00"/>
        <d v="2024-08-27T00:00:00"/>
        <d v="2024-05-18T00:00:00"/>
        <d v="2024-10-10T00:00:00"/>
        <d v="2024-12-16T00:00:00"/>
        <d v="2024-12-19T00:00:00"/>
        <d v="2024-08-12T00:00:00"/>
        <d v="2024-10-18T00:00:00"/>
        <d v="2024-06-17T00:00:00"/>
        <d v="2024-09-02T00:00:00"/>
        <d v="2025-09-12T00:00:00"/>
        <d v="2024-10-14T00:00:00"/>
        <d v="2024-06-24T00:00:00"/>
        <d v="2024-07-10T00:00:00"/>
        <d v="2024-04-27T00:00:00"/>
        <d v="2024-04-05T00:00:00"/>
        <d v="2024-07-02T00:00:00"/>
        <d v="2024-07-25T00:00:00"/>
        <d v="2024-05-13T00:00:00"/>
        <d v="2024-08-16T00:00:00"/>
        <d v="2024-07-09T00:00:00"/>
        <d v="2024-09-03T00:00:00"/>
        <d v="2024-02-21T00:00:00"/>
        <d v="2024-07-08T00:00:00"/>
        <d v="2024-08-02T00:00:00"/>
        <d v="2024-01-09T00:00:00"/>
        <d v="2024-09-13T00:00:00"/>
        <d v="2024-07-13T00:00:00"/>
        <d v="2024-09-11T00:00:00"/>
        <d v="2024-12-06T00:00:00"/>
        <d v="2024-06-06T00:00:00"/>
        <d v="2024-08-28T00:00:00"/>
        <d v="2024-06-10T00:00:00"/>
        <d v="2024-10-08T00:00:00"/>
        <d v="2024-09-19T00:00:00"/>
        <d v="2024-06-25T00:00:00"/>
        <d v="2024-07-17T00:00:00"/>
        <d v="2024-06-28T00:00:00"/>
        <d v="2024-08-01T00:00:00"/>
        <d v="2024-04-01T00:00:00"/>
        <d v="2024-06-20T00:00:00"/>
        <d v="2024-05-16T00:00:00"/>
        <d v="2024-06-07T00:00:00"/>
        <d v="2024-05-10T00:00:00"/>
        <d v="2024-03-11T00:00:00"/>
        <d v="2024-05-23T00:00:00"/>
        <d v="2024-10-15T00:00:00"/>
        <d v="2024-09-26T00:00:00"/>
        <d v="2024-10-31T00:00:00"/>
        <d v="2024-04-15T00:00:00"/>
        <d v="2024-10-09T00:00:00"/>
        <d v="2024-02-20T00:00:00"/>
        <d v="2024-11-25T00:00:00"/>
        <d v="2024-09-16T00:00:00"/>
        <d v="2024-02-23T00:00:00"/>
        <d v="2025-01-13T00:00:00"/>
        <d v="2024-12-23T00:00:00"/>
        <d v="2025-01-21T00:00:00"/>
        <d v="2024-01-16T00:00:00"/>
        <d v="2024-05-01T00:00:00"/>
        <d v="2024-05-20T00:00:00"/>
        <d v="2024-05-22T00:00:00"/>
        <d v="2024-05-15T00:00:00"/>
        <d v="2024-03-06T00:00:00"/>
        <d v="2024-09-21T00:00:00"/>
        <d v="2024-09-06T00:00:00"/>
        <d v="2024-09-14T00:00:00"/>
        <d v="2024-05-29T00:00:00"/>
        <d v="2025-09-11T00:00:00"/>
        <d v="2024-05-30T00:00:00"/>
        <d v="2024-04-26T00:00:00"/>
        <d v="2025-01-10T00:00:00"/>
        <d v="2024-03-04T00:00:00"/>
        <d v="2024-03-20T00:00:00"/>
        <d v="2024-11-01T00:00:00"/>
        <d v="2024-09-18T00:00:00"/>
        <d v="2024-01-24T00:00:00"/>
        <d v="2024-05-27T00:00:00"/>
        <d v="2024-08-20T00:00:00"/>
        <d v="2024-12-27T00:00:00"/>
        <d v="2024-11-04T00:00:00"/>
        <d v="2024-11-11T00:00:00"/>
        <d v="2024-10-30T00:00:00"/>
        <d v="2024-12-20T00:00:00"/>
        <d v="2025-01-16T00:00:00"/>
        <d v="2024-10-03T00:00:00"/>
        <d v="2024-11-29T00:00:00"/>
        <d v="2024-10-16T00:00:00"/>
        <d v="2024-09-17T00:00:00"/>
        <d v="2024-12-04T00:00:00"/>
        <d v="2024-07-29T00:00:00"/>
        <d v="2024-11-27T00:00:00"/>
        <d v="2025-11-18T00:00:00"/>
        <d v="2024-06-18T00:00:00"/>
        <d v="2024-10-12T00:00:00"/>
        <d v="2025-09-18T00:00:00"/>
        <d v="2025-01-31T00:00:00"/>
        <d v="2025-02-24T00:00:00"/>
        <d v="2024-12-12T00:00:00"/>
        <d v="2024-10-21T00:00:00"/>
        <d v="2025-06-03T00:00:00"/>
        <d v="2024-11-05T00:00:00"/>
        <d v="2025-10-15T00:00:00"/>
        <d v="2024-06-22T00:00:00"/>
        <d v="2024-08-31T00:00:00"/>
        <d v="2024-08-08T00:00:00"/>
        <d v="2024-05-04T00:00:00"/>
        <d v="2024-12-10T00:00:00"/>
        <d v="2024-11-22T00:00:00"/>
        <d v="2024-11-18T00:00:00"/>
        <d v="2024-03-18T00:00:00"/>
        <d v="2024-06-15T00:00:00"/>
        <d v="2024-01-12T00:00:00"/>
        <d v="2024-05-11T00:00:00"/>
        <d v="2024-02-14T00:00:00"/>
        <d v="2024-07-31T00:00:00"/>
        <d v="2025-01-14T00:00:00"/>
        <d v="2025-01-27T00:00:00"/>
        <d v="2025-02-06T00:00:00"/>
        <d v="2025-02-18T00:00:00"/>
        <d v="2025-02-03T00:00:00"/>
        <d v="2024-11-03T00:00:00"/>
        <d v="2025-02-11T00:00:00"/>
        <d v="2025-01-29T00:00:00"/>
        <d v="2025-02-10T00:00:00"/>
        <d v="2025-03-05T00:00:00"/>
        <d v="2025-01-30T00:00:00"/>
        <d v="2024-12-26T00:00:00"/>
        <d v="2025-08-08T00:00:00"/>
        <d v="2025-07-21T00:00:00"/>
        <d v="2025-02-12T00:00:00"/>
        <d v="2024-08-26T00:00:00"/>
        <d v="2025-02-14T00:00:00"/>
        <d v="2025-03-10T00:00:00"/>
        <d v="2025-05-23T00:00:00"/>
        <d v="2025-02-28T00:00:00"/>
        <d v="2025-03-06T00:00:00"/>
        <d v="2025-02-20T00:00:00"/>
        <d v="2025-10-07T00:00:00"/>
        <d v="2025-05-28T00:00:00"/>
        <d v="2025-04-30T00:00:00"/>
        <d v="2025-09-17T00:00:00"/>
        <d v="2025-08-21T00:00:00"/>
        <d v="2025-11-11T00:00:00"/>
        <d v="2025-06-12T00:00:00"/>
        <d v="2025-06-04T00:00:00"/>
        <d v="2025-06-16T00:00:00"/>
        <d v="2025-07-15T00:00:00"/>
        <d v="2025-11-26T00:00:00"/>
        <d v="2025-06-24T00:00:00"/>
        <d v="2025-10-13T00:00:00"/>
        <d v="2025-07-07T00:00:00"/>
        <d v="2025-07-04T00:00:00"/>
        <d v="2025-10-21T00:00:00"/>
        <d v="2025-06-10T00:00:00"/>
        <d v="2025-10-02T00:00:00"/>
        <d v="2025-03-26T00:00:00"/>
        <d v="2025-05-16T00:00:00"/>
        <d v="2024-11-13T00:00:00"/>
        <d v="2024-11-14T00:00:00"/>
        <d v="2025-01-06T00:00:00"/>
        <d v="2025-10-17T00:00:00"/>
        <d v="2024-12-11T00:00:00"/>
        <d v="2025-03-18T00:00:00"/>
        <d v="2025-01-09T00:00:00"/>
        <d v="2025-02-21T00:00:00"/>
        <d v="2025-10-01T00:00:00"/>
        <s v="NA"/>
        <d v="2025-01-20T00:00:00"/>
        <d v="2024-11-16T00:00:00"/>
        <d v="2025-05-02T00:00:00"/>
        <d v="2025-05-06T00:00:00"/>
        <d v="2025-06-19T00:00:00"/>
        <d v="2025-05-09T00:00:00"/>
        <d v="2025-07-17T00:00:00"/>
        <d v="2025-07-28T00:00:00"/>
        <d v="2025-09-15T00:00:00"/>
        <d v="2025-05-30T00:00:00"/>
        <d v="2025-08-05T00:00:00"/>
        <d v="2025-05-29T00:00:00"/>
        <d v="2025-07-14T00:00:00"/>
        <d v="2025-05-27T00:00:00"/>
        <d v="2024-01-29T00:00:00"/>
        <d v="2025-05-14T00:00:00"/>
        <d v="2025-09-22T00:00:00"/>
        <d v="2025-04-04T00:00:00"/>
        <d v="2025-04-05T00:00:00"/>
        <d v="2025-10-03T00:00:00"/>
        <d v="2025-08-20T00:00:00"/>
        <d v="2025-06-23T00:00:00"/>
        <d v="2025-07-25T00:00:00"/>
        <d v="2025-08-14T00:00:00"/>
        <d v="2025-07-09T00:00:00"/>
        <d v="2025-09-29T00:00:00"/>
        <d v="2025-05-19T00:00:00"/>
        <d v="2025-08-18T00:00:00"/>
        <d v="2025-07-31T00:00:00"/>
        <d v="2025-04-25T00:00:00"/>
        <d v="2025-04-24T00:00:00"/>
        <d v="2025-06-05T00:00:00"/>
        <d v="2025-05-22T00:00:00"/>
        <d v="2025-10-16T00:00:00"/>
        <d v="2025-08-01T00:00:00"/>
        <d v="2025-06-09T00:00:00"/>
        <d v="2025-10-09T00:00:00"/>
        <d v="2025-09-02T00:00:00"/>
        <d v="2025-09-09T00:00:00"/>
        <d v="2025-08-25T00:00:00"/>
        <d v="2025-08-15T00:00:00"/>
        <d v="2025-06-27T00:00:00"/>
        <d v="2025-03-07T00:00:00"/>
        <d v="2025-01-17T00:00:00"/>
        <d v="2025-03-13T00:00:00"/>
        <d v="2025-11-17T00:00:00"/>
        <d v="2025-11-13T00:00:00"/>
        <d v="2025-08-19T00:00:00"/>
        <d v="2025-11-24T00:00:00"/>
        <d v="2025-10-31T00:00:00"/>
        <d v="2025-11-12T00:00:00"/>
        <d v="2025-12-01T00:00:00"/>
        <d v="2025-10-23T00:00:00"/>
        <d v="2025-11-14T00:00:00"/>
        <d v="2025-10-20T00:00:00"/>
        <d v="2025-08-29T00:00:00"/>
        <s v="CANCELADO"/>
        <d v="2025-09-25T00:00:00"/>
        <d v="2024-05-06T00:00:00"/>
        <d v="2025-10-22T00:00:00"/>
        <d v="2024-09-27T00:00:00"/>
        <d v="2025-11-05T00:00:00"/>
        <d v="2025-12-19T00:00:00"/>
        <d v="2025-11-10T00:00:00"/>
        <d v="2025-12-12T00:00:00"/>
        <s v="l" u="1"/>
        <s v="?" u="1"/>
        <s v="ATIVO" u="1"/>
        <m u="1"/>
        <d v="2024-10-04T00:00:00" u="1"/>
        <s v="26/09/2024" u="1"/>
        <d v="2024-10-06T00:00:00" u="1"/>
      </sharedItems>
    </cacheField>
    <cacheField name="DATA_FIM MIGRAÇÃO" numFmtId="14">
      <sharedItems containsDate="1" containsBlank="1" containsMixedTypes="1" minDate="1900-01-24T00:00:00" maxDate="2026-02-11T00:00:00" count="296">
        <d v="2025-09-26T00:00:00"/>
        <s v="-"/>
        <s v="RADIO"/>
        <d v="2024-10-25T00:00:00"/>
        <d v="2024-10-17T00:00:00"/>
        <d v="2024-01-01T00:00:00"/>
        <d v="2024-07-17T00:00:00"/>
        <d v="2024-08-27T00:00:00"/>
        <d v="2024-06-29T00:00:00"/>
        <d v="2024-07-22T00:00:00"/>
        <d v="2025-10-29T00:00:00"/>
        <d v="2024-05-01T00:00:00"/>
        <d v="2024-04-23T00:00:00"/>
        <d v="2024-07-12T00:00:00"/>
        <d v="2024-08-22T00:00:00"/>
        <d v="2024-09-30T00:00:00"/>
        <d v="2024-03-30T00:00:00"/>
        <d v="2024-10-21T00:00:00"/>
        <d v="2024-04-03T00:00:00"/>
        <d v="2024-10-18T00:00:00"/>
        <d v="2024-05-21T00:00:00"/>
        <d v="2024-11-04T00:00:00"/>
        <d v="2024-11-12T00:00:00"/>
        <d v="2024-09-24T00:00:00"/>
        <d v="2024-04-04T00:00:00"/>
        <d v="2024-04-12T00:00:00"/>
        <d v="2025-06-30T00:00:00"/>
        <d v="2024-04-25T00:00:00"/>
        <d v="2024-07-29T00:00:00"/>
        <d v="2024-08-08T00:00:00"/>
        <d v="2024-06-28T00:00:00"/>
        <d v="2024-04-19T00:00:00"/>
        <d v="2024-10-28T00:00:00"/>
        <d v="2024-07-05T00:00:00"/>
        <d v="2024-10-03T00:00:00"/>
        <d v="2024-08-13T00:00:00"/>
        <d v="2024-10-23T00:00:00"/>
        <d v="2024-09-06T00:00:00"/>
        <d v="2024-09-18T00:00:00"/>
        <d v="2024-11-14T00:00:00"/>
        <d v="2024-10-07T00:00:00"/>
        <d v="2024-07-08T00:00:00"/>
        <d v="2024-10-09T00:00:00"/>
        <d v="2024-08-02T00:00:00"/>
        <d v="2024-06-20T00:00:00"/>
        <d v="2024-09-10T00:00:00"/>
        <d v="2025-10-06T00:00:00"/>
        <d v="2024-04-30T00:00:00"/>
        <d v="2024-05-24T00:00:00"/>
        <d v="2024-05-28T00:00:00"/>
        <d v="2024-09-11T00:00:00"/>
        <d v="2024-07-10T00:00:00"/>
        <d v="2024-08-30T00:00:00"/>
        <d v="2024-10-04T00:00:00"/>
        <d v="2024-03-28T00:00:00"/>
        <d v="2024-10-10T00:00:00"/>
        <d v="2024-07-02T00:00:00"/>
        <d v="2024-11-11T00:00:00"/>
        <d v="2024-05-22T00:00:00"/>
        <d v="2024-10-08T00:00:00"/>
        <d v="2024-06-19T00:00:00"/>
        <d v="2024-10-22T00:00:00"/>
        <d v="2024-08-28T00:00:00"/>
        <d v="2024-06-06T00:00:00"/>
        <d v="2025-09-23T00:00:00"/>
        <d v="2024-06-27T00:00:00"/>
        <d v="2024-04-27T00:00:00"/>
        <d v="2024-10-16T00:00:00"/>
        <d v="2024-04-05T00:00:00"/>
        <d v="2024-08-07T00:00:00"/>
        <d v="2024-08-16T00:00:00"/>
        <d v="2024-07-11T00:00:00"/>
        <d v="2024-10-30T00:00:00"/>
        <d v="2024-02-21T00:00:00"/>
        <d v="2024-09-20T00:00:00"/>
        <d v="2024-09-12T00:00:00"/>
        <d v="2024-10-31T00:00:00"/>
        <d v="2024-05-07T00:00:00"/>
        <d v="2025-01-13T00:00:00"/>
        <d v="2024-08-26T00:00:00"/>
        <d v="2024-01-09T00:00:00"/>
        <d v="2024-08-21T00:00:00"/>
        <d v="2024-08-23T00:00:00"/>
        <d v="2024-09-16T00:00:00"/>
        <d v="2024-12-19T00:00:00"/>
        <d v="2024-06-25T00:00:00"/>
        <d v="2024-07-23T00:00:00"/>
        <d v="2024-10-11T00:00:00"/>
        <d v="2024-05-08T00:00:00"/>
        <d v="2024-09-23T00:00:00"/>
        <d v="2024-07-19T00:00:00"/>
        <d v="2024-09-13T00:00:00"/>
        <d v="2024-04-01T00:00:00"/>
        <d v="2024-09-04T00:00:00"/>
        <d v="2024-06-07T00:00:00"/>
        <d v="2024-08-14T00:00:00"/>
        <d v="2024-09-26T00:00:00"/>
        <d v="2024-05-27T00:00:00"/>
        <d v="2024-06-14T00:00:00"/>
        <d v="2024-08-05T00:00:00"/>
        <d v="2024-03-11T00:00:00"/>
        <d v="2024-09-25T00:00:00"/>
        <d v="2024-10-24T00:00:00"/>
        <d v="2024-10-15T00:00:00"/>
        <d v="2024-04-15T00:00:00"/>
        <d v="2024-02-20T00:00:00"/>
        <d v="2024-11-26T00:00:00"/>
        <d v="2024-07-03T00:00:00"/>
        <d v="2024-02-23T00:00:00"/>
        <d v="2025-01-23T00:00:00"/>
        <d v="2024-10-02T00:00:00"/>
        <d v="2024-08-20T00:00:00"/>
        <d v="2025-01-24T00:00:00"/>
        <d v="2024-01-16T00:00:00"/>
        <d v="2024-04-17T00:00:00"/>
        <d v="2024-05-20T00:00:00"/>
        <d v="2024-04-02T00:00:00"/>
        <d v="2024-06-04T00:00:00"/>
        <d v="2024-08-09T00:00:00"/>
        <d v="2024-10-14T00:00:00"/>
        <d v="2024-03-06T00:00:00"/>
        <d v="2024-09-02T00:00:00"/>
        <d v="2024-04-16T00:00:00"/>
        <d v="2024-10-01T00:00:00"/>
        <d v="2024-09-19T00:00:00"/>
        <d v="2024-06-18T00:00:00"/>
        <d v="2025-09-22T00:00:00"/>
        <d v="2024-04-26T00:00:00"/>
        <d v="2024-03-14T00:00:00"/>
        <d v="2024-03-04T00:00:00"/>
        <d v="2024-03-20T00:00:00"/>
        <d v="2024-10-29T00:00:00"/>
        <d v="2024-11-08T00:00:00"/>
        <d v="2024-01-24T00:00:00"/>
        <d v="2025-07-14T00:00:00"/>
        <d v="2024-11-27T00:00:00"/>
        <d v="2024-08-15T00:00:00"/>
        <d v="2024-11-01T00:00:00"/>
        <d v="2024-03-12T00:00:00"/>
        <d v="2024-01-31T00:00:00"/>
        <d v="2024-05-30T00:00:00"/>
        <d v="2025-02-25T00:00:00"/>
        <d v="2024-06-21T00:00:00"/>
        <d v="2024-06-17T00:00:00"/>
        <d v="2024-01-07T00:00:00"/>
        <d v="2024-12-20T00:00:00"/>
        <d v="2025-12-01T00:00:00"/>
        <d v="2024-11-25T00:00:00"/>
        <d v="2024-06-24T00:00:00"/>
        <d v="2024-09-27T00:00:00"/>
        <d v="2024-11-05T00:00:00"/>
        <d v="2025-02-03T00:00:00"/>
        <d v="2025-03-14T00:00:00"/>
        <d v="2024-12-04T00:00:00"/>
        <d v="2024-12-27T00:00:00"/>
        <d v="2024-11-29T00:00:00"/>
        <d v="2024-12-23T00:00:00"/>
        <d v="2024-08-01T00:00:00"/>
        <d v="2024-06-30T00:00:00"/>
        <d v="2024-05-31T00:00:00"/>
        <d v="2025-11-19T00:00:00"/>
        <d v="2025-09-24T00:00:00"/>
        <d v="2024-12-03T00:00:00"/>
        <d v="2025-01-04T00:00:00"/>
        <d v="2025-02-28T00:00:00"/>
        <d v="2024-05-25T00:00:00"/>
        <d v="2025-09-25T00:00:00"/>
        <d v="2024-09-05T00:00:00"/>
        <d v="2025-09-19T00:00:00"/>
        <d v="2024-11-06T00:00:00"/>
        <d v="2025-11-13T00:00:00"/>
        <d v="2024-06-22T00:00:00"/>
        <d v="2024-08-19T00:00:00"/>
        <d v="2025-02-22T00:00:00"/>
        <d v="2024-05-04T00:00:00"/>
        <d v="2025-05-29T00:00:00"/>
        <d v="2024-03-22T00:00:00"/>
        <d v="2024-02-22T00:00:00"/>
        <d v="2024-05-19T00:00:00"/>
        <d v="2024-11-22T00:00:00"/>
        <d v="2024-06-12T00:00:00"/>
        <d v="2024-05-23T00:00:00"/>
        <d v="2024-07-15T00:00:00"/>
        <d v="2024-06-15T00:00:00"/>
        <d v="2024-01-12T00:00:00"/>
        <d v="2024-05-11T00:00:00"/>
        <d v="2024-02-14T00:00:00"/>
        <d v="2025-02-21T00:00:00"/>
        <d v="2025-03-13T00:00:00"/>
        <d v="2025-02-24T00:00:00"/>
        <d v="2025-12-02T00:00:00"/>
        <d v="2025-04-04T00:00:00"/>
        <d v="2025-08-22T00:00:00"/>
        <d v="2025-04-22T00:00:00"/>
        <d v="2025-03-19T00:00:00"/>
        <d v="2025-01-29T00:00:00"/>
        <d v="2024-12-26T00:00:00"/>
        <d v="2025-06-04T00:00:00"/>
        <d v="2025-02-27T00:00:00"/>
        <d v="2025-02-04T00:00:00"/>
        <d v="2025-12-08T00:00:00"/>
        <d v="2025-05-08T00:00:00"/>
        <d v="2024-11-03T00:00:00"/>
        <d v="2025-03-06T00:00:00"/>
        <d v="2025-10-14T00:00:00"/>
        <d v="2025-05-13T00:00:00"/>
        <d v="2025-10-01T00:00:00"/>
        <d v="2025-07-22T00:00:00"/>
        <d v="2025-12-03T00:00:00"/>
        <d v="2025-11-07T00:00:00"/>
        <d v="2025-08-12T00:00:00"/>
        <d v="2025-10-07T00:00:00"/>
        <d v="2025-07-23T00:00:00"/>
        <d v="2025-08-07T00:00:00"/>
        <d v="2025-10-17T00:00:00"/>
        <d v="2025-12-19T00:00:00"/>
        <d v="2025-10-30T00:00:00"/>
        <d v="2025-12-07T00:00:00"/>
        <d v="2025-11-08T00:00:00"/>
        <d v="2025-11-06T00:00:00"/>
        <d v="2025-05-06T00:00:00"/>
        <d v="2025-08-06T00:00:00"/>
        <d v="2025-05-23T00:00:00"/>
        <d v="2025-03-20T00:00:00"/>
        <d v="2025-10-03T00:00:00"/>
        <s v="NA"/>
        <d v="2025-05-02T00:00:00"/>
        <d v="2025-06-20T00:00:00"/>
        <d v="2025-05-16T00:00:00"/>
        <d v="2025-10-02T00:00:00"/>
        <d v="2025-07-18T00:00:00"/>
        <d v="2025-09-18T00:00:00"/>
        <d v="2025-06-06T00:00:00"/>
        <d v="2026-02-10T00:00:00"/>
        <d v="2025-07-08T00:00:00"/>
        <d v="2026-02-06T00:00:00"/>
        <d v="2025-04-07T00:00:00"/>
        <d v="2025-09-17T00:00:00"/>
        <d v="2025-06-26T00:00:00"/>
        <d v="2025-06-18T00:00:00"/>
        <d v="2025-04-06T00:00:00"/>
        <d v="2025-08-26T00:00:00"/>
        <d v="2025-06-17T00:00:00"/>
        <d v="2025-06-08T00:00:00"/>
        <d v="2025-07-26T00:00:00"/>
        <d v="2025-08-14T00:00:00"/>
        <d v="2025-09-29T00:00:00"/>
        <d v="2025-06-16T00:00:00"/>
        <d v="2025-08-21T00:00:00"/>
        <d v="2025-07-31T00:00:00"/>
        <d v="2025-04-24T00:00:00"/>
        <d v="2025-05-01T00:00:00"/>
        <d v="2025-05-19T00:00:00"/>
        <d v="2025-06-13T00:00:00"/>
        <d v="2025-05-21T00:00:00"/>
        <d v="2025-08-11T00:00:00"/>
        <d v="2025-10-10T00:00:00"/>
        <d v="2025-09-16T00:00:00"/>
        <d v="2025-10-24T00:00:00"/>
        <d v="2025-05-22T00:00:00"/>
        <d v="2025-09-12T00:00:00"/>
        <d v="2025-11-18T00:00:00"/>
        <d v="2025-12-16T00:00:00"/>
        <d v="2025-12-17T00:00:00"/>
        <d v="2025-11-29T00:00:00"/>
        <d v="2025-11-11T00:00:00"/>
        <d v="2025-11-10T00:00:00"/>
        <d v="2025-10-15T00:00:00"/>
        <d v="2025-11-09T00:00:00"/>
        <d v="2025-09-10T00:00:00"/>
        <s v="CANCELADO"/>
        <d v="2025-08-20T00:00:00"/>
        <d v="2025-12-11T00:00:00"/>
        <d v="2025-11-21T00:00:00"/>
        <d v="2025-09-05T00:00:00"/>
        <d v="2025-09-03T00:00:00"/>
        <d v="2025-09-02T00:00:00"/>
        <d v="2025-02-17T00:00:00"/>
        <d v="2024-05-06T00:00:00"/>
        <d v="2024-09-17T00:00:00"/>
        <d v="2025-11-24T00:00:00"/>
        <d v="2025-11-12T00:00:00"/>
        <s v="N/A" u="1"/>
        <m u="1"/>
        <d v="1900-01-24T00:00:00" u="1"/>
        <s v="24/10/2024" u="1"/>
        <s v="28/10/2024" u="1"/>
        <s v="30/10/2024" u="1"/>
        <s v="31/10/2024" u="1"/>
        <s v="29/10/2024" u="1"/>
        <s v="23/10/2024" u="1"/>
        <s v="22/10/2024" u="1"/>
        <s v="25/10/2024" u="1"/>
        <s v="14/10/2024" u="1"/>
        <d v="2024-07-25T00:00:00" u="1"/>
        <d v="2024-08-29T00:00:00" u="1"/>
      </sharedItems>
    </cacheField>
    <cacheField name="3a ALÇA OK?" numFmtId="0">
      <sharedItems/>
    </cacheField>
    <cacheField name="PRAZO REDE" numFmtId="0">
      <sharedItems/>
    </cacheField>
    <cacheField name="TOPOLOGIA_x000a_ESTRUTURANTE" numFmtId="0">
      <sharedItems/>
    </cacheField>
    <cacheField name="EQUIPAMENTO" numFmtId="0">
      <sharedItems/>
    </cacheField>
    <cacheField name="HL4-PREDECESSOR" numFmtId="0">
      <sharedItems containsBlank="1" count="44">
        <s v="MGIVA"/>
        <s v="MGLUE"/>
        <s v="MGNLV"/>
        <s v="MGSAG"/>
        <s v="MGBHF"/>
        <s v="MGJCT"/>
        <s v="MGUTP"/>
        <s v="MGG37"/>
        <s v="MGRNJ"/>
        <s v="MGFEU"/>
        <s v="MGBET"/>
        <s v="MGLUN"/>
        <s v="MGBAM"/>
        <s v="MGK79"/>
        <s v="MGSLU"/>
        <s v="MGBWE"/>
        <s v="MGESL"/>
        <s v="MGFLR"/>
        <s v="MGBCZ"/>
        <s v="MGIIE"/>
        <s v="MGBHN"/>
        <s v="MGBPC"/>
        <s v="MGVSO"/>
        <s v="MGI04"/>
        <s v="MGSLA"/>
        <s v="MGUBR"/>
        <s v="MGSCN"/>
        <s v="MGSDE"/>
        <s v="MGVWL"/>
        <s v="MGUSO"/>
        <s v="MGUSB"/>
        <s v="MGJFG"/>
        <s v="RADIO"/>
        <s v="MGJKB"/>
        <s v="MGCJN"/>
        <s v="MGQ31"/>
        <m/>
        <s v="RD"/>
        <s v="CANCELADO"/>
        <s v="-"/>
        <s v="MGCTP"/>
        <s v="MGPJR"/>
        <s v="MGIJA"/>
        <s v="RÁDIO" u="1"/>
      </sharedItems>
    </cacheField>
    <cacheField name="HL5D" numFmtId="0">
      <sharedItems containsBlank="1"/>
    </cacheField>
    <cacheField name="STATUS - PREDECESSOR" numFmtId="0">
      <sharedItems containsBlank="1"/>
    </cacheField>
    <cacheField name="LOCALIDADE" numFmtId="0">
      <sharedItems containsBlank="1"/>
    </cacheField>
    <cacheField name="LOCALIDADE MACRO" numFmtId="0">
      <sharedItems containsBlank="1" count="11">
        <s v="JUIZ DE FORA_2025"/>
        <s v="BELO HORIZONTE"/>
        <s v="UBERLÂNDIA_2025"/>
        <s v="UBERABA_2025"/>
        <s v="UBERLÂNDIA"/>
        <s v="SETE LAGOAS_2025"/>
        <s v="JUIZ DE FORA"/>
        <s v="GOVERNADOR VALADARES_2025"/>
        <s v="PATOS DE MINAS_2025"/>
        <s v="PATROCÍNIO_2025"/>
        <m u="1"/>
      </sharedItems>
    </cacheField>
    <cacheField name="OBS: CONSTRUÇÃO DE REDE" numFmtId="0">
      <sharedItems containsBlank="1" longText="1"/>
    </cacheField>
    <cacheField name="OBS: ATIVAÇÃO" numFmtId="0">
      <sharedItems containsBlank="1" longText="1"/>
    </cacheField>
    <cacheField name="PRIORIDADE_x000a_[ PROJ. E2E ]" numFmtId="0">
      <sharedItems containsDate="1" containsBlank="1" containsMixedTypes="1" minDate="1899-12-30T00:00:00" maxDate="1899-12-31T00:00:00"/>
    </cacheField>
    <cacheField name="STATUS REGIONAL" numFmtId="0">
      <sharedItems/>
    </cacheField>
    <cacheField name="PRAZO RE REVISADO" numFmtId="0">
      <sharedItems containsDate="1" containsBlank="1" containsMixedTypes="1" minDate="1899-12-30T00:00:00" maxDate="2026-04-01T00:00:00"/>
    </cacheField>
    <cacheField name="PRAZO ATIVAÇÃO" numFmtId="0">
      <sharedItems containsDate="1" containsBlank="1" containsMixedTypes="1" minDate="1899-12-30T00:00:00" maxDate="2026-04-03T00:00:00"/>
    </cacheField>
    <cacheField name="EMPRESA" numFmtId="0">
      <sharedItems containsBlank="1" count="19">
        <s v="TELEMONT MG"/>
        <s v="ENGENHARIA RÁDIO"/>
        <s v="MOP"/>
        <s v="ICOMON SP"/>
        <s v="ICOMON SP / MOP"/>
        <s v="LINKO"/>
        <s v="TEL"/>
        <s v="TELEMONT"/>
        <s v="VIA"/>
        <s v="LEGADO"/>
        <s v="ONDACOM"/>
        <s v="ICOMON MG"/>
        <s v="NA"/>
        <s v="NORT"/>
        <s v="ONDACOM/TELEMONT"/>
        <s v="DEFINIR"/>
        <m/>
        <s v="NORT / LINKO"/>
        <s v="-" u="1"/>
      </sharedItems>
    </cacheField>
    <cacheField name="WRE" numFmtId="0">
      <sharedItems containsBlank="1"/>
    </cacheField>
    <cacheField name="W MIGRAÇÃO" numFmtId="0">
      <sharedItems/>
    </cacheField>
    <cacheField name="ANO" numFmtId="0">
      <sharedItems containsSemiMixedTypes="0" containsString="0" containsNumber="1" containsInteger="1" minValue="2024" maxValue="2025"/>
    </cacheField>
    <cacheField name="ID OSP" numFmtId="0">
      <sharedItems containsBlank="1" containsMixedTypes="1" containsNumber="1" containsInteger="1" minValue="434519" maxValue="602044"/>
    </cacheField>
    <cacheField name="Fila draft" numFmtId="0">
      <sharedItems containsBlank="1"/>
    </cacheField>
    <cacheField name="STATUS ESTRUTURANTE" numFmtId="0">
      <sharedItems containsBlank="1"/>
    </cacheField>
    <cacheField name="RÁDIO/PRAZO" numFmtId="0">
      <sharedItems containsDate="1" containsBlank="1" containsMixedTypes="1" minDate="2025-07-25T00:00:00" maxDate="2026-05-26T00:00:00"/>
    </cacheField>
    <cacheField name="PRIORIDADE RÁDIO" numFmtId="0">
      <sharedItems containsString="0" containsBlank="1" containsNumber="1" containsInteger="1" minValue="0" maxValue="0"/>
    </cacheField>
    <cacheField name="PRIORIDADE RÁDIO2" numFmtId="0">
      <sharedItems containsString="0" containsBlank="1" containsNumber="1" containsInteger="1" minValue="0" maxValue="0"/>
    </cacheField>
    <cacheField name="ATUALIZAÇÃO RODRIGO" numFmtId="0">
      <sharedItems containsBlank="1"/>
    </cacheField>
    <cacheField name="DATA ENTREGA RÁDIO" numFmtId="0">
      <sharedItems containsDate="1" containsBlank="1" containsMixedTypes="1" minDate="2026-01-31T00:00:00" maxDate="2026-02-01T00:00:00"/>
    </cacheField>
    <cacheField name="VALIDAÇÃO PROTEÇÃO RÁDIO/REDE" numFmtId="0">
      <sharedItems containsNonDate="0" containsDate="1" containsString="0" containsBlank="1" minDate="2025-08-27T00:00:00" maxDate="2025-08-28T00:00:00"/>
    </cacheField>
    <cacheField name="STATUS_REDE" numFmtId="0">
      <sharedItems containsDate="1" containsMixedTypes="1" minDate="1899-12-30T00:00:00" maxDate="1899-12-31T00:00:00"/>
    </cacheField>
    <cacheField name="Data_RE_CONGELADA" numFmtId="0">
      <sharedItems containsDate="1" containsBlank="1" containsMixedTypes="1" minDate="1899-12-30T00:00:00" maxDate="2025-12-16T00:00:00" count="145">
        <d v="2025-09-30T00:00:00"/>
        <m/>
        <s v="REDE OK"/>
        <s v="PENDENCIA PROJETO"/>
        <d v="2024-10-11T00:00:00"/>
        <s v="ALTO CUSTO"/>
        <d v="2024-10-14T00:00:00"/>
        <d v="2025-05-16T00:00:00"/>
        <d v="2024-10-03T00:00:00"/>
        <d v="2024-11-23T00:00:00"/>
        <s v="NA"/>
        <d v="2024-10-10T00:00:00"/>
        <s v="AGUARDAR INFRA"/>
        <d v="2025-06-18T00:00:00"/>
        <d v="2024-10-04T00:00:00"/>
        <d v="2025-06-12T00:00:00"/>
        <d v="2024-10-05T00:00:00"/>
        <d v="2024-10-09T00:00:00"/>
        <d v="2024-10-12T00:00:00"/>
        <d v="2024-01-20T00:00:00"/>
        <d v="2024-10-08T00:00:00"/>
        <d v="2024-10-28T00:00:00"/>
        <d v="2024-10-01T00:00:00"/>
        <d v="2024-10-15T00:00:00"/>
        <d v="2025-01-10T00:00:00"/>
        <d v="2025-01-20T00:00:00"/>
        <d v="2024-11-25T00:00:00"/>
        <s v="CONTRATO/ACESSO"/>
        <s v="REVISÃO PROJETO"/>
        <d v="2024-11-30T00:00:00"/>
        <d v="2024-11-29T00:00:00"/>
        <d v="2024-10-07T00:00:00"/>
        <d v="2024-11-16T00:00:00"/>
        <d v="2024-10-23T00:00:00"/>
        <d v="2024-10-24T00:00:00"/>
        <d v="2024-10-22T00:00:00"/>
        <d v="2024-11-19T00:00:00"/>
        <s v="RADIO"/>
        <d v="2024-10-17T00:00:00"/>
        <d v="2024-10-16T00:00:00"/>
        <d v="2024-10-02T00:00:00"/>
        <d v="2024-10-26T00:00:00"/>
        <d v="2025-05-02T00:00:00"/>
        <d v="2024-10-21T00:00:00"/>
        <d v="2024-10-25T00:00:00"/>
        <d v="2024-10-18T00:00:00"/>
        <d v="2025-06-25T00:00:00"/>
        <d v="1899-12-30T00:00:00"/>
        <d v="2025-05-24T00:00:00"/>
        <d v="2025-06-13T00:00:00"/>
        <s v="LICENÇA"/>
        <d v="2025-05-26T00:00:00"/>
        <s v="CANCELADO"/>
        <d v="2024-11-07T00:00:00"/>
        <d v="2024-11-22T00:00:00"/>
        <d v="2024-11-28T00:00:00"/>
        <d v="2024-11-12T00:00:00"/>
        <d v="2024-11-13T00:00:00"/>
        <d v="2024-11-26T00:00:00"/>
        <d v="2024-11-27T00:00:00"/>
        <d v="2024-11-06T00:00:00"/>
        <s v="CONSTRUÍDO"/>
        <d v="2025-05-27T00:00:00"/>
        <d v="2024-01-17T00:00:00"/>
        <d v="2025-05-09T00:00:00"/>
        <d v="2025-05-30T00:00:00"/>
        <d v="2025-04-28T00:00:00"/>
        <d v="2025-05-22T00:00:00"/>
        <d v="2025-05-19T00:00:00"/>
        <d v="2025-05-06T00:00:00"/>
        <d v="2025-04-04T00:00:00"/>
        <d v="2025-05-28T00:00:00"/>
        <d v="2025-05-13T00:00:00"/>
        <d v="2025-05-14T00:00:00"/>
        <d v="2025-05-29T00:00:00"/>
        <d v="2025-06-11T00:00:00"/>
        <d v="2025-05-21T00:00:00"/>
        <d v="2025-06-23T00:00:00"/>
        <d v="2025-05-23T00:00:00"/>
        <d v="2025-04-30T00:00:00"/>
        <d v="2025-04-18T00:00:00"/>
        <d v="2025-05-11T00:00:00"/>
        <d v="2025-05-25T00:00:00"/>
        <d v="2024-11-20T00:00:00"/>
        <d v="2025-05-18T00:00:00"/>
        <d v="2025-05-17T00:00:00"/>
        <d v="2025-05-20T00:00:00"/>
        <d v="2024-11-21T00:00:00"/>
        <d v="2024-11-18T00:00:00"/>
        <d v="2025-04-16T00:00:00"/>
        <d v="2025-04-22T00:00:00"/>
        <d v="2025-04-25T00:00:00"/>
        <s v="-"/>
        <d v="2025-12-15T00:00:00" u="1"/>
        <d v="2025-11-28T00:00:00" u="1"/>
        <d v="2025-11-21T00:00:00" u="1"/>
        <d v="2025-11-20T00:00:00" u="1"/>
        <d v="2025-11-24T00:00:00" u="1"/>
        <d v="2025-10-11T00:00:00" u="1"/>
        <d v="2025-10-10T00:00:00" u="1"/>
        <d v="2025-10-14T00:00:00" u="1"/>
        <d v="2025-11-14T00:00:00" u="1"/>
        <d v="2025-10-16T00:00:00" u="1"/>
        <d v="2025-10-13T00:00:00" u="1"/>
        <d v="2025-10-22T00:00:00" u="1"/>
        <d v="2025-10-25T00:00:00" u="1"/>
        <d v="2025-10-18T00:00:00" u="1"/>
        <d v="2025-10-15T00:00:00" u="1"/>
        <d v="2025-10-27T00:00:00" u="1"/>
        <d v="2025-10-17T00:00:00" u="1"/>
        <d v="2025-10-03T00:00:00" u="1"/>
        <d v="2025-10-08T00:00:00" u="1"/>
        <d v="2025-09-29T00:00:00" u="1"/>
        <d v="2025-09-26T00:00:00" u="1"/>
        <d v="2025-09-25T00:00:00" u="1"/>
        <d v="2025-09-23T00:00:00" u="1"/>
        <d v="2025-09-24T00:00:00" u="1"/>
        <d v="2025-04-19T00:00:00" u="1"/>
        <d v="2025-09-21T00:00:00" u="1"/>
        <d v="2025-09-15T00:00:00" u="1"/>
        <d v="2025-08-31T00:00:00" u="1"/>
        <d v="2025-09-12T00:00:00" u="1"/>
        <d v="2025-02-20T00:00:00" u="1"/>
        <d v="2025-02-24T00:00:00" u="1"/>
        <d v="2025-02-19T00:00:00" u="1"/>
        <d v="2025-03-07T00:00:00" u="1"/>
        <d v="2025-03-24T00:00:00" u="1"/>
        <d v="2025-02-25T00:00:00" u="1"/>
        <d v="2025-03-10T00:00:00" u="1"/>
        <d v="2025-03-11T00:00:00" u="1"/>
        <d v="2025-03-12T00:00:00" u="1"/>
        <d v="2025-02-28T00:00:00" u="1"/>
        <d v="2025-01-17T00:00:00" u="1"/>
        <d v="2025-01-21T00:00:00" u="1"/>
        <d v="2025-01-22T00:00:00" u="1"/>
        <d v="2025-01-23T00:00:00" u="1"/>
        <d v="2025-01-31T00:00:00" u="1"/>
        <d v="2025-02-17T00:00:00" u="1"/>
        <s v="INFRA/GABINETE" u="1"/>
        <s v="PROJETO" u="1"/>
        <d v="2024-10-19T00:00:00" u="1"/>
        <d v="2024-11-04T00:00:00" u="1"/>
        <d v="2024-11-05T00:00:00" u="1"/>
        <d v="2024-11-11T00:00:00" u="1"/>
        <d v="2024-11-15T00:00:00" u="1"/>
      </sharedItems>
    </cacheField>
    <cacheField name="DATA_ATIVAÇÃO_Congelada" numFmtId="0">
      <sharedItems containsDate="1" containsBlank="1" containsMixedTypes="1" minDate="1899-12-30T00:00:00" maxDate="2026-02-21T00:00:00" count="109">
        <d v="2025-09-30T00:00:00"/>
        <m/>
        <s v="ATIVO"/>
        <s v="PENDENCIA PROJETO"/>
        <d v="2024-10-15T00:00:00"/>
        <s v="VALIDACAO DE DRAFT"/>
        <d v="2024-10-24T00:00:00"/>
        <d v="2024-10-08T00:00:00"/>
        <d v="2024-11-28T00:00:00"/>
        <d v="2024-10-16T00:00:00"/>
        <d v="2024-10-17T00:00:00"/>
        <d v="2024-10-26T00:00:00"/>
        <d v="2024-10-11T00:00:00"/>
        <d v="2024-10-23T00:00:00"/>
        <s v="AG. PROJETO ALTO CUSTO"/>
        <d v="2024-10-18T00:00:00"/>
        <d v="2024-10-03T00:00:00"/>
        <d v="2024-10-07T00:00:00"/>
        <d v="2024-10-14T00:00:00"/>
        <d v="2024-10-22T00:00:00"/>
        <d v="2024-10-04T00:00:00"/>
        <d v="2024-10-28T00:00:00"/>
        <d v="2024-10-09T00:00:00"/>
        <d v="2024-10-21T00:00:00"/>
        <d v="2024-10-06T00:00:00"/>
        <d v="2024-10-25T00:00:00"/>
        <d v="1899-12-30T00:00:00"/>
        <d v="2024-10-02T00:00:00"/>
        <d v="2024-10-01T00:00:00"/>
        <d v="2024-10-30T00:00:00"/>
        <d v="2024-11-30T00:00:00"/>
        <d v="2024-10-10T00:00:00"/>
        <d v="2024-10-19T00:00:00"/>
        <d v="2024-10-20T00:00:00"/>
        <s v="PENDENCIA ACESSO"/>
        <d v="2024-10-31T00:00:00"/>
        <d v="2024-12-05T00:00:00"/>
        <d v="2024-12-04T00:00:00"/>
        <d v="2024-11-21T00:00:00"/>
        <d v="2024-11-20T00:00:00"/>
        <d v="2024-10-29T00:00:00"/>
        <d v="2024-10-27T00:00:00"/>
        <d v="2024-11-24T00:00:00"/>
        <d v="2024-11-02T00:00:00"/>
        <s v="RÁDIO"/>
        <d v="2024-10-13T00:00:00"/>
        <s v="CONST/FORMT"/>
        <s v="APROVAÇÃO DE DRAFT"/>
        <s v="CANCELADO"/>
        <d v="2024-11-12T00:00:00"/>
        <d v="2024-11-27T00:00:00"/>
        <d v="2024-11-18T00:00:00"/>
        <d v="2024-11-17T00:00:00"/>
        <d v="2024-12-01T00:00:00"/>
        <d v="2024-12-02T00:00:00"/>
        <d v="2024-12-03T00:00:00"/>
        <d v="2024-11-16T00:00:00"/>
        <d v="2024-11-11T00:00:00"/>
        <d v="2024-11-10T00:00:00"/>
        <d v="2024-11-23T00:00:00"/>
        <s v="ALTO CUSTO"/>
        <d v="2024-11-26T00:00:00"/>
        <d v="2024-11-25T00:00:00"/>
        <d v="2024-11-09T00:00:00"/>
        <s v="VALIDACAO DE DRAFT - ALTO CUSTO"/>
        <d v="2026-02-20T00:00:00"/>
        <s v="-"/>
        <d v="2025-12-05T00:00:00" u="1"/>
        <d v="2025-12-06T00:00:00" u="1"/>
        <d v="2025-11-06T00:00:00" u="1"/>
        <d v="2025-12-03T00:00:00" u="1"/>
        <d v="2025-12-04T00:00:00" u="1"/>
        <d v="2025-12-09T00:00:00" u="1"/>
        <d v="2025-12-02T00:00:00" u="1"/>
        <d v="2025-12-08T00:00:00" u="1"/>
        <d v="2025-12-10T00:00:00" u="1"/>
        <d v="2025-11-28T00:00:00" u="1"/>
        <d v="2025-11-26T00:00:00" u="1"/>
        <d v="2025-11-22T00:00:00" u="1"/>
        <d v="2025-12-01T00:00:00" u="1"/>
        <d v="2025-11-19T00:00:00" u="1"/>
        <d v="2025-11-21T00:00:00" u="1"/>
        <d v="2025-11-25T00:00:00" u="1"/>
        <d v="2025-11-24T00:00:00" u="1"/>
        <d v="2025-10-14T00:00:00" u="1"/>
        <d v="2025-10-07T00:00:00" u="1"/>
        <d v="2025-10-15T00:00:00" u="1"/>
        <d v="2025-10-22T00:00:00" u="1"/>
        <d v="2025-10-23T00:00:00" u="1"/>
        <d v="2025-10-21T00:00:00" u="1"/>
        <d v="2025-10-27T00:00:00" u="1"/>
        <d v="2025-10-16T00:00:00" u="1"/>
        <d v="2025-10-08T00:00:00" u="1"/>
        <d v="2025-10-09T00:00:00" u="1"/>
        <d v="2025-10-10T00:00:00" u="1"/>
        <d v="2025-10-17T00:00:00" u="1"/>
        <d v="2025-10-13T00:00:00" u="1"/>
        <d v="2025-10-24T00:00:00" u="1"/>
        <d v="2025-10-01T00:00:00" u="1"/>
        <d v="2025-10-02T00:00:00" u="1"/>
        <d v="2025-10-06T00:00:00" u="1"/>
        <d v="2025-09-29T00:00:00" u="1"/>
        <d v="2025-10-20T00:00:00" u="1"/>
        <d v="2025-02-28T00:00:00" u="1"/>
        <d v="2025-02-21T00:00:00" u="1"/>
        <d v="2025-01-16T00:00:00" u="1"/>
        <d v="2025-01-23T00:00:00" u="1"/>
        <s v="PENDENCIA INFRA" u="1"/>
        <s v="RADIO" u="1"/>
      </sharedItems>
    </cacheField>
    <cacheField name="SITE CRITICO" numFmtId="0">
      <sharedItems containsBlank="1"/>
    </cacheField>
    <cacheField name="OBS" numFmtId="0">
      <sharedItems containsBlank="1" longText="1"/>
    </cacheField>
    <cacheField name="STATUS CONGELADO" numFmtId="0">
      <sharedItems containsDate="1" containsBlank="1" containsMixedTypes="1" minDate="1899-12-30T00:00:00" maxDate="2025-10-01T00:00:00" count="63">
        <m/>
        <s v="CONSTRUÍDO"/>
        <s v="ALTO CUSTO"/>
        <s v="VALIDADO VP | SEM OS"/>
        <s v="RÁDIO"/>
        <s v="APROVAÇÃO DE DRAFT"/>
        <s v="REVALIDAÇÃO DE CUSTO"/>
        <s v="REDE OK"/>
        <s v="CANCELADO"/>
        <s v="REVISÃO PROJETO"/>
        <s v="ACESSO"/>
        <s v="VALIDAÇÃO DE DRAFT (DENTRO DO CUSTO)"/>
        <s v="CONST/FORMT"/>
        <s v="LICENÇA"/>
        <s v="CONTRATO/ACESSO"/>
        <d v="2025-05-26T00:00:00"/>
        <s v="REVISÃO ENGENHARIA"/>
        <s v="EM DRAFT"/>
        <d v="2025-09-30T00:00:00" u="1"/>
        <d v="2025-09-27T00:00:00" u="1"/>
        <d v="2025-09-25T00:00:00" u="1"/>
        <d v="2025-09-26T00:00:00" u="1"/>
        <d v="2025-09-24T00:00:00" u="1"/>
        <d v="1899-12-30T00:00:00" u="1"/>
        <d v="2025-09-19T00:00:00" u="1"/>
        <d v="2025-09-17T00:00:00" u="1"/>
        <d v="2025-09-12T00:00:00" u="1"/>
        <d v="2025-09-29T00:00:00" u="1"/>
        <d v="2025-02-25T00:00:00" u="1"/>
        <d v="2025-02-17T00:00:00" u="1"/>
        <d v="2025-02-20T00:00:00" u="1"/>
        <d v="2025-02-24T00:00:00" u="1"/>
        <d v="2025-02-19T00:00:00" u="1"/>
        <d v="2025-03-07T00:00:00" u="1"/>
        <d v="2025-02-28T00:00:00" u="1"/>
        <d v="2025-03-10T00:00:00" u="1"/>
        <d v="2025-03-11T00:00:00" u="1"/>
        <d v="2025-03-12T00:00:00" u="1"/>
        <d v="2025-03-13T00:00:00" u="1"/>
        <d v="2025-03-15T00:00:00" u="1"/>
        <s v="-" u="1"/>
        <d v="2025-01-15T00:00:00" u="1"/>
        <d v="2025-01-21T00:00:00" u="1"/>
        <d v="2025-01-25T00:00:00" u="1"/>
        <d v="2025-01-17T00:00:00" u="1"/>
        <d v="2025-01-20T00:00:00" u="1"/>
        <d v="2025-01-27T00:00:00" u="1"/>
        <d v="2025-01-18T00:00:00" u="1"/>
        <d v="2025-01-23T00:00:00" u="1"/>
        <d v="2025-01-22T00:00:00" u="1"/>
        <d v="2025-01-30T00:00:00" u="1"/>
        <d v="2025-01-31T00:00:00" u="1"/>
        <d v="2025-01-28T00:00:00" u="1"/>
        <s v="INFRA/GABINETE" u="1"/>
        <s v="PROJETO" u="1"/>
        <s v="ATIVO" u="1"/>
        <s v="ATIVAÇÃO" u="1"/>
        <s v="PREVISTO" u="1"/>
        <s v="REPARO FO" u="1"/>
        <s v="PROJETO/ENG" u="1"/>
        <s v="ATIVAÇÂO" u="1"/>
        <s v="CONCLUÍDO" u="1"/>
        <s v="PROJETO METRO"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3">
  <r>
    <s v="MGJFD"/>
    <s v="M2025EST_MGJFD_01"/>
    <x v="0"/>
    <s v="FLAT"/>
    <x v="0"/>
    <x v="0"/>
    <x v="0"/>
    <x v="0"/>
    <s v="NA"/>
    <s v="NA"/>
    <x v="0"/>
    <x v="0"/>
    <x v="0"/>
    <s v="MGIVA"/>
    <s v="-"/>
    <x v="0"/>
    <x v="0"/>
    <s v="CONSTRUÍDO EM 2024 NA MESMA TOPOLOGIA E HIERARQUIA 2025"/>
    <s v="26/09/25 - Ativo sem proteção usando a FO contruída, proteção aguardando obra do rádio. 21/07 - Já foi ativo na topologia do estruturante usando as fibras construídas aguardando obra do rádio para fechar proteção"/>
    <s v="NÃO"/>
    <s v="ATIVO"/>
    <x v="0"/>
    <x v="0"/>
    <x v="0"/>
    <s v="-"/>
    <x v="0"/>
    <x v="0"/>
    <n v="509268"/>
    <s v="Aprovado HQ"/>
    <x v="0"/>
    <d v="2025-07-25T00:00:00"/>
    <m/>
    <m/>
    <s v="VALIDAR TESTE RÁDIO RODRIGO/RÁDIO NÃO INSTALADO"/>
    <s v="21/08"/>
    <m/>
    <x v="0"/>
    <x v="0"/>
    <d v="2025-09-30T00:00:00"/>
    <x v="0"/>
    <m/>
    <m/>
    <x v="0"/>
    <x v="0"/>
    <s v="NÃO LOC"/>
    <s v="HL5G_2025MGJFD"/>
    <s v="ADRIANO SIQUEIRA"/>
    <s v="OK"/>
    <s v="OK"/>
    <s v="NOK"/>
    <s v="OK"/>
    <s v="NOK"/>
    <s v="NA"/>
    <s v="OK"/>
    <s v="RADIO NOK"/>
    <m/>
    <e v="#N/A"/>
    <m/>
  </r>
  <r>
    <s v="MGRGX"/>
    <s v="M2024EST_MGRGX_01"/>
    <x v="1"/>
    <s v="NÃO"/>
    <x v="1"/>
    <x v="1"/>
    <x v="1"/>
    <x v="1"/>
    <s v="NA"/>
    <s v="NA"/>
    <x v="1"/>
    <x v="1"/>
    <x v="1"/>
    <s v="MGRAP"/>
    <s v="Ativo"/>
    <x v="1"/>
    <x v="1"/>
    <s v="10/11/2025 - Arthur: solicitado revalidação de draft, ficou dentro do custo_x000a_P251953/0922; Aguardando projeto_x000a_06/03/2026 - SITE DESATIVADO NA SMTX"/>
    <m/>
    <s v="NÃO"/>
    <s v="PENDENTE REDE"/>
    <x v="1"/>
    <x v="1"/>
    <x v="0"/>
    <s v="W9"/>
    <x v="1"/>
    <x v="1"/>
    <n v="581889"/>
    <s v="Regional"/>
    <x v="1"/>
    <m/>
    <m/>
    <m/>
    <m/>
    <m/>
    <m/>
    <x v="1"/>
    <x v="1"/>
    <m/>
    <x v="0"/>
    <m/>
    <m/>
    <x v="0"/>
    <x v="1"/>
    <m/>
    <m/>
    <m/>
    <m/>
    <m/>
    <m/>
    <m/>
    <m/>
    <m/>
    <m/>
    <m/>
    <m/>
    <e v="#N/A"/>
    <m/>
  </r>
  <r>
    <s v="MG34M"/>
    <s v="M2024EST_MG34M_01"/>
    <x v="2"/>
    <s v="RÁDIO"/>
    <x v="2"/>
    <x v="2"/>
    <x v="2"/>
    <x v="2"/>
    <s v="NA"/>
    <s v="NA"/>
    <x v="2"/>
    <x v="1"/>
    <x v="2"/>
    <s v="MGNLV"/>
    <s v="Ativo"/>
    <x v="2"/>
    <x v="1"/>
    <s v="SEM AÇÃO RE"/>
    <m/>
    <s v="NÃO"/>
    <s v="RÁDIO"/>
    <x v="2"/>
    <x v="2"/>
    <x v="1"/>
    <s v="-"/>
    <x v="0"/>
    <x v="1"/>
    <s v="NA"/>
    <s v="NA"/>
    <x v="2"/>
    <m/>
    <m/>
    <m/>
    <s v="VALIDAR PREDECESSOR ELISANGÊLA"/>
    <m/>
    <m/>
    <x v="1"/>
    <x v="2"/>
    <s v="ATIVO"/>
    <x v="1"/>
    <m/>
    <s v="CONSTRUÍDO"/>
    <x v="1"/>
    <x v="2"/>
    <n v="0"/>
    <m/>
    <s v="ADRIANO INÁCIO"/>
    <m/>
    <m/>
    <m/>
    <m/>
    <m/>
    <m/>
    <m/>
    <m/>
    <m/>
    <e v="#N/A"/>
    <m/>
  </r>
  <r>
    <s v="MGAAC"/>
    <s v="M2024EST_MGAAC_01"/>
    <x v="3"/>
    <s v="SIM"/>
    <x v="0"/>
    <x v="0"/>
    <x v="3"/>
    <x v="1"/>
    <s v="NA"/>
    <s v="NA"/>
    <x v="3"/>
    <x v="1"/>
    <x v="3"/>
    <s v="MGSAG"/>
    <s v="Ativo"/>
    <x v="1"/>
    <x v="1"/>
    <s v="ATIVO COM PROTEÇÃO TOPOLOGIA ESTRUT (VALIDAÇÃO ARTHUR 09/10)"/>
    <m/>
    <s v="NÃO"/>
    <s v="ATIVO"/>
    <x v="0"/>
    <x v="0"/>
    <x v="2"/>
    <s v="-"/>
    <x v="0"/>
    <x v="1"/>
    <n v="512380"/>
    <s v="Empreiteira"/>
    <x v="0"/>
    <m/>
    <m/>
    <m/>
    <m/>
    <m/>
    <m/>
    <x v="1"/>
    <x v="2"/>
    <s v="ATIVO"/>
    <x v="1"/>
    <m/>
    <s v="CONSTRUÍDO"/>
    <x v="2"/>
    <x v="2"/>
    <n v="0"/>
    <m/>
    <s v="ADRIANO INÁCIO"/>
    <m/>
    <m/>
    <m/>
    <m/>
    <m/>
    <m/>
    <m/>
    <m/>
    <m/>
    <e v="#N/A"/>
    <m/>
  </r>
  <r>
    <s v="MGAAL"/>
    <s v="M2024EST_MGAAL_01"/>
    <x v="3"/>
    <s v="SIM"/>
    <x v="0"/>
    <x v="0"/>
    <x v="4"/>
    <x v="3"/>
    <s v="NA"/>
    <s v="NA"/>
    <x v="4"/>
    <x v="1"/>
    <x v="3"/>
    <s v="MGABR"/>
    <s v="Ativo HL4 / Falta HL5D"/>
    <x v="1"/>
    <x v="1"/>
    <s v="REDE ENTREGUE CONFORME TOPOLOGIA ESTRUTURANTE"/>
    <m/>
    <s v="NÃO"/>
    <s v="ATIVO"/>
    <x v="0"/>
    <x v="0"/>
    <x v="0"/>
    <s v="-"/>
    <x v="0"/>
    <x v="1"/>
    <n v="512239"/>
    <s v="Aprovado HQ"/>
    <x v="0"/>
    <m/>
    <m/>
    <m/>
    <m/>
    <m/>
    <m/>
    <x v="1"/>
    <x v="3"/>
    <s v="PENDENCIA PROJETO"/>
    <x v="2"/>
    <s v="REDE OK"/>
    <s v="CONSTRUÍDO"/>
    <x v="2"/>
    <x v="2"/>
    <n v="0"/>
    <m/>
    <s v="ADRIANO INÁCIO"/>
    <m/>
    <m/>
    <m/>
    <m/>
    <m/>
    <m/>
    <m/>
    <m/>
    <m/>
    <e v="#N/A"/>
    <m/>
  </r>
  <r>
    <s v="MGAAM"/>
    <s v="M2024EST_MGAAM_01"/>
    <x v="3"/>
    <s v="SIM"/>
    <x v="0"/>
    <x v="0"/>
    <x v="5"/>
    <x v="4"/>
    <s v="NA"/>
    <s v="NA"/>
    <x v="5"/>
    <x v="1"/>
    <x v="3"/>
    <s v="MGBLO"/>
    <s v="Ativo HL4 / Falta HL5D"/>
    <x v="1"/>
    <x v="1"/>
    <s v="REDE ENTREGUE CONFORME TOPOLOGIA ESTRUTURANTE"/>
    <m/>
    <s v="NÃO"/>
    <s v="ATIVO"/>
    <x v="0"/>
    <x v="0"/>
    <x v="0"/>
    <s v="-"/>
    <x v="0"/>
    <x v="1"/>
    <n v="512286"/>
    <s v="Empreiteira"/>
    <x v="0"/>
    <m/>
    <m/>
    <m/>
    <m/>
    <m/>
    <m/>
    <x v="1"/>
    <x v="4"/>
    <d v="2024-10-15T00:00:00"/>
    <x v="1"/>
    <s v="REPARO TRATADO PELO TELEMONT"/>
    <s v="CONSTRUÍDO"/>
    <x v="2"/>
    <x v="2"/>
    <n v="0"/>
    <m/>
    <s v="ADRIANO INÁCIO"/>
    <m/>
    <m/>
    <m/>
    <m/>
    <m/>
    <m/>
    <m/>
    <m/>
    <m/>
    <e v="#N/A"/>
    <m/>
  </r>
  <r>
    <s v="MGBHF"/>
    <s v="-"/>
    <x v="3"/>
    <s v="SIM"/>
    <x v="0"/>
    <x v="0"/>
    <x v="6"/>
    <x v="5"/>
    <s v="NA"/>
    <s v="NA"/>
    <x v="6"/>
    <x v="2"/>
    <x v="4"/>
    <s v="-"/>
    <s v="Ativo"/>
    <x v="1"/>
    <x v="1"/>
    <s v="COLOCALIZADO"/>
    <m/>
    <s v="SIM"/>
    <s v="ATIVO"/>
    <x v="0"/>
    <x v="0"/>
    <x v="3"/>
    <s v="-"/>
    <x v="0"/>
    <x v="1"/>
    <n v="519728"/>
    <s v="Empreiteira"/>
    <x v="0"/>
    <m/>
    <m/>
    <m/>
    <m/>
    <m/>
    <m/>
    <x v="1"/>
    <x v="2"/>
    <s v="ATIVO"/>
    <x v="1"/>
    <m/>
    <s v="CONSTRUÍDO"/>
    <x v="2"/>
    <x v="2"/>
    <n v="0"/>
    <m/>
    <s v="ADRIANO INÁCIO"/>
    <m/>
    <m/>
    <m/>
    <m/>
    <m/>
    <m/>
    <m/>
    <m/>
    <m/>
    <e v="#N/A"/>
    <m/>
  </r>
  <r>
    <s v="MGABC"/>
    <s v="M2023_MGABC_01"/>
    <x v="3"/>
    <s v="SIM"/>
    <x v="0"/>
    <x v="0"/>
    <x v="7"/>
    <x v="6"/>
    <s v="NA"/>
    <s v="NA"/>
    <x v="7"/>
    <x v="1"/>
    <x v="5"/>
    <s v="MGJAA"/>
    <s v="Ativo"/>
    <x v="1"/>
    <x v="1"/>
    <s v="ATIVO COM  PROTEÇÃO TOPOLOGIA ESTRUT - LANÇAMENTO"/>
    <m/>
    <s v="SIM"/>
    <s v="ATIVO"/>
    <x v="0"/>
    <x v="0"/>
    <x v="4"/>
    <s v="-"/>
    <x v="0"/>
    <x v="1"/>
    <n v="508003"/>
    <s v="Empreiteira"/>
    <x v="0"/>
    <m/>
    <m/>
    <m/>
    <m/>
    <m/>
    <m/>
    <x v="1"/>
    <x v="2"/>
    <s v="ATIVO"/>
    <x v="1"/>
    <m/>
    <s v="CONSTRUÍDO"/>
    <x v="2"/>
    <x v="2"/>
    <n v="0"/>
    <m/>
    <s v="ADRIANO INÁCIO"/>
    <m/>
    <m/>
    <m/>
    <m/>
    <m/>
    <m/>
    <m/>
    <m/>
    <m/>
    <e v="#N/A"/>
    <m/>
  </r>
  <r>
    <s v="MGABP"/>
    <s v="M2024EST_MGABP_01"/>
    <x v="3"/>
    <s v="SIM"/>
    <x v="0"/>
    <x v="0"/>
    <x v="5"/>
    <x v="4"/>
    <s v="NA"/>
    <s v="NA"/>
    <x v="5"/>
    <x v="1"/>
    <x v="3"/>
    <s v="MGBLO"/>
    <s v="Ativo HL4 / Falta HL5D"/>
    <x v="1"/>
    <x v="1"/>
    <s v="REDE ENTREGUE CONFORME TOPOLOGIA ESTRUTURANTE"/>
    <m/>
    <s v="NÃO"/>
    <s v="ATIVO"/>
    <x v="0"/>
    <x v="0"/>
    <x v="0"/>
    <s v="-"/>
    <x v="0"/>
    <x v="1"/>
    <n v="512286"/>
    <s v="Empreiteira"/>
    <x v="0"/>
    <m/>
    <m/>
    <m/>
    <m/>
    <m/>
    <m/>
    <x v="1"/>
    <x v="4"/>
    <d v="2024-10-15T00:00:00"/>
    <x v="1"/>
    <s v="REPARO TRATADO PELO TELEMONT"/>
    <s v="CONSTRUÍDO"/>
    <x v="2"/>
    <x v="2"/>
    <n v="0"/>
    <m/>
    <s v="ADRIANO INÁCIO"/>
    <m/>
    <m/>
    <m/>
    <m/>
    <m/>
    <m/>
    <m/>
    <m/>
    <m/>
    <e v="#N/A"/>
    <m/>
  </r>
  <r>
    <s v="MGABR"/>
    <s v="M2023EST_MGABR_01"/>
    <x v="3"/>
    <s v="SIM"/>
    <x v="0"/>
    <x v="0"/>
    <x v="8"/>
    <x v="7"/>
    <s v="NÃO"/>
    <s v="PENDENTE"/>
    <x v="8"/>
    <x v="3"/>
    <x v="3"/>
    <s v="-"/>
    <s v="Ativo"/>
    <x v="1"/>
    <x v="1"/>
    <s v="REDE OK"/>
    <m/>
    <s v="NÃO"/>
    <s v="ATIVO"/>
    <x v="0"/>
    <x v="0"/>
    <x v="0"/>
    <s v="-"/>
    <x v="0"/>
    <x v="1"/>
    <n v="508027"/>
    <s v="Aprovado HQ"/>
    <x v="0"/>
    <m/>
    <m/>
    <m/>
    <m/>
    <m/>
    <m/>
    <x v="1"/>
    <x v="2"/>
    <s v="ATIVO"/>
    <x v="1"/>
    <m/>
    <s v="CONSTRUÍDO"/>
    <x v="2"/>
    <x v="2"/>
    <n v="0"/>
    <m/>
    <s v="ADRIANO INÁCIO"/>
    <m/>
    <m/>
    <m/>
    <m/>
    <m/>
    <m/>
    <m/>
    <m/>
    <m/>
    <e v="#N/A"/>
    <m/>
  </r>
  <r>
    <s v="MGACI"/>
    <s v="M2025EST_MGACI_01"/>
    <x v="4"/>
    <s v="SIM"/>
    <x v="0"/>
    <x v="0"/>
    <x v="1"/>
    <x v="1"/>
    <s v="NÃO"/>
    <s v="PENDENTE"/>
    <x v="9"/>
    <x v="4"/>
    <x v="6"/>
    <s v="MGACI"/>
    <s v="-"/>
    <x v="3"/>
    <x v="2"/>
    <s v="12/11/2025 - Entregue FLAT, construção da proteção em construção, previsto 25/11/2025."/>
    <s v="19/11/2025 - Ativo em duas vias. Aguarda a terceira via. "/>
    <s v="NÃO"/>
    <s v="ATIVO"/>
    <x v="0"/>
    <x v="0"/>
    <x v="5"/>
    <s v="-"/>
    <x v="0"/>
    <x v="0"/>
    <n v="593945"/>
    <s v="Regional"/>
    <x v="0"/>
    <m/>
    <m/>
    <m/>
    <m/>
    <m/>
    <m/>
    <x v="1"/>
    <x v="5"/>
    <s v="VALIDACAO DE DRAFT"/>
    <x v="0"/>
    <m/>
    <s v="ALTO CUSTO"/>
    <x v="3"/>
    <x v="0"/>
    <s v="EM ANÁLISE"/>
    <s v="HL5D (500K)MGACI"/>
    <s v="LUIZ BERNARDINI"/>
    <s v="OK"/>
    <s v="OK"/>
    <s v="OK"/>
    <s v="OK"/>
    <s v="OK"/>
    <s v="OK"/>
    <s v="CONCLUÍDO"/>
    <m/>
    <m/>
    <e v="#N/A"/>
    <e v="#N/A"/>
  </r>
  <r>
    <s v="MGACE"/>
    <s v="M2024EST_MGACE_01"/>
    <x v="3"/>
    <s v="SIM"/>
    <x v="0"/>
    <x v="3"/>
    <x v="9"/>
    <x v="1"/>
    <s v="NA"/>
    <s v="NA"/>
    <x v="10"/>
    <x v="1"/>
    <x v="7"/>
    <s v="MGTRO"/>
    <s v="Ativo"/>
    <x v="4"/>
    <x v="1"/>
    <s v="REDE ENTREGUE CONFORME TOPOLOGIA ESTRUTURANTE"/>
    <m/>
    <s v="NÃO"/>
    <s v="ATIVO"/>
    <x v="0"/>
    <x v="3"/>
    <x v="0"/>
    <s v="-"/>
    <x v="2"/>
    <x v="1"/>
    <n v="517417"/>
    <s v="Aprovado HQ"/>
    <x v="0"/>
    <m/>
    <m/>
    <m/>
    <m/>
    <m/>
    <m/>
    <x v="1"/>
    <x v="6"/>
    <d v="2024-10-24T00:00:00"/>
    <x v="1"/>
    <s v="REDE ENTREGUE, VALIDAÇÃO E-MAIL TELEMONT 15/10"/>
    <s v="CONSTRUÍDO"/>
    <x v="2"/>
    <x v="2"/>
    <n v="0"/>
    <m/>
    <s v="ADRIANO INÁCIO"/>
    <m/>
    <m/>
    <m/>
    <m/>
    <m/>
    <m/>
    <m/>
    <m/>
    <m/>
    <e v="#N/A"/>
    <m/>
  </r>
  <r>
    <s v="MGASO"/>
    <s v="M2023EST_MGASO_01"/>
    <x v="3"/>
    <s v="SIM"/>
    <x v="0"/>
    <x v="3"/>
    <x v="10"/>
    <x v="8"/>
    <s v="NÃO"/>
    <s v="PENDENTE"/>
    <x v="11"/>
    <x v="3"/>
    <x v="4"/>
    <s v="-"/>
    <s v="Ativo"/>
    <x v="1"/>
    <x v="1"/>
    <s v="ATIVO COM  PROTEÇÃO TOPOLOGIA ESTRUT (WSP)"/>
    <m/>
    <s v="SIM"/>
    <s v="ATIVO"/>
    <x v="0"/>
    <x v="3"/>
    <x v="3"/>
    <s v="-"/>
    <x v="2"/>
    <x v="1"/>
    <n v="481246"/>
    <s v="CANCELADO"/>
    <x v="0"/>
    <m/>
    <m/>
    <m/>
    <m/>
    <m/>
    <m/>
    <x v="1"/>
    <x v="2"/>
    <s v="ATIVO"/>
    <x v="1"/>
    <m/>
    <s v="CONSTRUÍDO"/>
    <x v="2"/>
    <x v="2"/>
    <n v="0"/>
    <m/>
    <s v="ADRIANO INÁCIO"/>
    <m/>
    <m/>
    <m/>
    <m/>
    <m/>
    <m/>
    <m/>
    <m/>
    <m/>
    <e v="#N/A"/>
    <m/>
  </r>
  <r>
    <s v="MGBAR"/>
    <s v="M2023_MGBAR_01"/>
    <x v="3"/>
    <s v="SIM"/>
    <x v="0"/>
    <x v="3"/>
    <x v="11"/>
    <x v="9"/>
    <s v="NA"/>
    <s v="NA"/>
    <x v="12"/>
    <x v="1"/>
    <x v="8"/>
    <s v="MGRNC"/>
    <s v="Não Ativo"/>
    <x v="5"/>
    <x v="1"/>
    <s v="ATIVO COM  PROTEÇÃO TOPOLOGIA ESTRUT - CFO + ROLLOUT"/>
    <s v="SERÁ NECESSÁRIO REFAZER REDE PARA RNJ"/>
    <s v="NÃO"/>
    <s v="ATIVO"/>
    <x v="0"/>
    <x v="3"/>
    <x v="6"/>
    <s v="-"/>
    <x v="2"/>
    <x v="1"/>
    <n v="508202"/>
    <s v="Regional"/>
    <x v="0"/>
    <m/>
    <m/>
    <m/>
    <m/>
    <m/>
    <m/>
    <x v="1"/>
    <x v="2"/>
    <s v="ATIVO"/>
    <x v="1"/>
    <m/>
    <s v="CONSTRUÍDO"/>
    <x v="2"/>
    <x v="2"/>
    <n v="0"/>
    <m/>
    <s v="ADRIANO INÁCIO"/>
    <m/>
    <m/>
    <m/>
    <m/>
    <m/>
    <m/>
    <m/>
    <m/>
    <m/>
    <e v="#N/A"/>
    <m/>
  </r>
  <r>
    <s v="MGPOM"/>
    <s v="M2023EST_MGPOM_01"/>
    <x v="3"/>
    <s v="SIM"/>
    <x v="0"/>
    <x v="3"/>
    <x v="12"/>
    <x v="1"/>
    <s v="NÃO"/>
    <s v="PENDENTE"/>
    <x v="13"/>
    <x v="3"/>
    <x v="4"/>
    <s v="-"/>
    <s v="Ativo"/>
    <x v="1"/>
    <x v="1"/>
    <s v="REDE ENTREGUE COM  PROTEÇÃO TOPOLOGIA ESTRUT - LANÇAMENTO "/>
    <m/>
    <s v="SIM"/>
    <s v="ATIVO"/>
    <x v="0"/>
    <x v="3"/>
    <x v="3"/>
    <s v="-"/>
    <x v="2"/>
    <x v="1"/>
    <s v="NA"/>
    <s v="NA"/>
    <x v="0"/>
    <m/>
    <m/>
    <m/>
    <m/>
    <m/>
    <m/>
    <x v="1"/>
    <x v="2"/>
    <s v="ATIVO"/>
    <x v="1"/>
    <m/>
    <s v="CONSTRUÍDO"/>
    <x v="2"/>
    <x v="2"/>
    <n v="0"/>
    <m/>
    <s v="ADRIANO INÁCIO"/>
    <m/>
    <m/>
    <m/>
    <m/>
    <m/>
    <m/>
    <m/>
    <m/>
    <m/>
    <e v="#N/A"/>
    <m/>
  </r>
  <r>
    <s v="MGACR"/>
    <s v="M2024EST_MGACR_01"/>
    <x v="3"/>
    <s v="SIM"/>
    <x v="0"/>
    <x v="3"/>
    <x v="6"/>
    <x v="5"/>
    <s v="NA"/>
    <s v="NA"/>
    <x v="14"/>
    <x v="1"/>
    <x v="3"/>
    <s v="MGBLO"/>
    <s v="Ativo HL4 / Falta HL5D"/>
    <x v="1"/>
    <x v="1"/>
    <s v="ATIVO COM  PROTEÇÃO TOPOLOGIA ESTRUT - CFO + ROLLOUT"/>
    <m/>
    <s v="NÃO"/>
    <s v="ATIVO"/>
    <x v="0"/>
    <x v="3"/>
    <x v="0"/>
    <s v="-"/>
    <x v="2"/>
    <x v="1"/>
    <s v="MOIN"/>
    <s v="NA"/>
    <x v="0"/>
    <m/>
    <m/>
    <m/>
    <m/>
    <m/>
    <m/>
    <x v="1"/>
    <x v="2"/>
    <s v="ATIVO"/>
    <x v="1"/>
    <m/>
    <s v="CONSTRUÍDO"/>
    <x v="2"/>
    <x v="2"/>
    <n v="0"/>
    <m/>
    <s v="ADRIANO INÁCIO"/>
    <m/>
    <m/>
    <m/>
    <m/>
    <m/>
    <m/>
    <m/>
    <m/>
    <m/>
    <e v="#N/A"/>
    <m/>
  </r>
  <r>
    <s v="MGUPG"/>
    <s v="M2025EST_MGUPG_01 "/>
    <x v="0"/>
    <s v="FLAT"/>
    <x v="0"/>
    <x v="0"/>
    <x v="13"/>
    <x v="10"/>
    <s v="NA"/>
    <s v="NA"/>
    <x v="15"/>
    <x v="0"/>
    <x v="9"/>
    <s v="MGUVR"/>
    <s v="-"/>
    <x v="6"/>
    <x v="3"/>
    <s v="Em campo foi verificado que Cabo existente passa direto nesse ponto ( não entra no site por essa rota)_x000a_ _x000a_Tem uma emenda a 200 metros, solicitamos adicional de 200m de cabo de lançamento para conclusão da obra._x000a_ _x000a_•_x0009_200 metros de cabo_x000a_17/10 - REPARO OK."/>
    <s v="10/02/2026 - Atualizado prazo de proteção rádio conforme coluna &quot;RÁDIO/PRAZO&quot;;_x000a_29/10/25 - Ativo sem proteção usando a FO contruída, proteção aguardando obra do rádio."/>
    <s v="NÃO"/>
    <s v="ATIVO"/>
    <x v="0"/>
    <x v="0"/>
    <x v="7"/>
    <s v="-"/>
    <x v="0"/>
    <x v="0"/>
    <n v="564153"/>
    <s v="Aprovado HQ"/>
    <x v="0"/>
    <d v="2026-03-25T00:00:00"/>
    <m/>
    <m/>
    <s v="VALIDAR TESTE RÁDIO RODRIGO"/>
    <s v="21/08"/>
    <m/>
    <x v="0"/>
    <x v="7"/>
    <m/>
    <x v="0"/>
    <s v="qua 28/05/2025 16:18 - Marcio Santos: Cabo existente passa direto nesse ponto ( não entra no site por essa rota)_x000a_ _x000a_Tem uma emenda a 200 metros, solicito de acordo para ADC para conclusão da obra._x000a_ _x000a_•_x0009_200 metros de cabo"/>
    <s v="VALIDADO VP | SEM OS"/>
    <x v="4"/>
    <x v="3"/>
    <s v="EM ANÁLISE"/>
    <s v="HL5-G (300K)MGUPG"/>
    <s v="LUIZ BERNARDINI"/>
    <s v="W25"/>
    <m/>
    <s v="OK"/>
    <s v="OK"/>
    <s v="NOK"/>
    <s v="OK"/>
    <s v="CONCLUÍDO"/>
    <m/>
    <m/>
    <e v="#N/A"/>
    <s v="TOZETTO"/>
  </r>
  <r>
    <s v="MGAEC"/>
    <s v="-"/>
    <x v="2"/>
    <s v="RÁDIO"/>
    <x v="2"/>
    <x v="3"/>
    <x v="2"/>
    <x v="2"/>
    <s v="NA"/>
    <s v="NA"/>
    <x v="2"/>
    <x v="1"/>
    <x v="3"/>
    <s v="-"/>
    <s v="Ativo HL4 / Falta HL5D"/>
    <x v="1"/>
    <x v="1"/>
    <s v="SEM AÇÃO RE"/>
    <m/>
    <s v="NÃO"/>
    <s v="RÁDIO"/>
    <x v="2"/>
    <x v="3"/>
    <x v="1"/>
    <s v="-"/>
    <x v="2"/>
    <x v="1"/>
    <n v="519728"/>
    <s v="Empreiteira"/>
    <x v="2"/>
    <m/>
    <m/>
    <m/>
    <s v="VALIDAR PREDECESSOR ELISANGÊLA"/>
    <m/>
    <m/>
    <x v="1"/>
    <x v="2"/>
    <s v="ATIVO"/>
    <x v="1"/>
    <m/>
    <s v="CONSTRUÍDO"/>
    <x v="1"/>
    <x v="2"/>
    <n v="0"/>
    <m/>
    <s v="ADRIANO INÁCIO"/>
    <m/>
    <m/>
    <m/>
    <m/>
    <m/>
    <m/>
    <m/>
    <m/>
    <m/>
    <e v="#N/A"/>
    <m/>
  </r>
  <r>
    <s v="MGPQN"/>
    <s v="M2023EST_MGPQN_01"/>
    <x v="3"/>
    <s v="SIM"/>
    <x v="0"/>
    <x v="3"/>
    <x v="14"/>
    <x v="11"/>
    <s v="NÃO"/>
    <s v="PENDENTE"/>
    <x v="16"/>
    <x v="3"/>
    <x v="4"/>
    <s v="-"/>
    <s v="Ativo"/>
    <x v="1"/>
    <x v="1"/>
    <s v="ATIVO COM  PROTEÇÃO TOPOLOGIA ESTRUT - LANÇAMENTO"/>
    <m/>
    <s v="SIM"/>
    <s v="ATIVO"/>
    <x v="0"/>
    <x v="3"/>
    <x v="3"/>
    <s v="-"/>
    <x v="2"/>
    <x v="1"/>
    <n v="481248"/>
    <s v="Aprovado HQ"/>
    <x v="0"/>
    <m/>
    <m/>
    <m/>
    <m/>
    <m/>
    <m/>
    <x v="1"/>
    <x v="2"/>
    <s v="ATIVO"/>
    <x v="1"/>
    <m/>
    <s v="CONSTRUÍDO"/>
    <x v="2"/>
    <x v="2"/>
    <n v="0"/>
    <m/>
    <s v="ADRIANO INÁCIO"/>
    <m/>
    <m/>
    <m/>
    <m/>
    <m/>
    <m/>
    <m/>
    <m/>
    <m/>
    <e v="#N/A"/>
    <m/>
  </r>
  <r>
    <s v="MGAAP"/>
    <s v="M2024EST_MGAAP_01"/>
    <x v="3"/>
    <s v="SIM"/>
    <x v="0"/>
    <x v="3"/>
    <x v="3"/>
    <x v="1"/>
    <s v="NA"/>
    <s v="NA"/>
    <x v="17"/>
    <x v="1"/>
    <x v="4"/>
    <s v="MGPOM"/>
    <s v="Ativo HL4 / Falta HL5D"/>
    <x v="1"/>
    <x v="1"/>
    <s v="REDE ENTREGUE CONFORME TOPOLOGIA ESTRUTURANTE. AG. SITE MGHCP"/>
    <m/>
    <s v="SIM"/>
    <s v="ATIVO"/>
    <x v="0"/>
    <x v="3"/>
    <x v="3"/>
    <s v="-"/>
    <x v="2"/>
    <x v="1"/>
    <s v="NA"/>
    <s v="NA"/>
    <x v="0"/>
    <m/>
    <m/>
    <m/>
    <m/>
    <m/>
    <m/>
    <x v="1"/>
    <x v="8"/>
    <d v="2024-10-08T00:00:00"/>
    <x v="3"/>
    <s v="OBRA CONSTUIDA PELA ICOMON/SP JUNTAMENTE COM MOP VIVO(LEONARDO), OBRA ENTREGUE PARA ACEITE EM 17/07/2024, E-MAIL DAVID STUART"/>
    <s v="CONSTRUÍDO"/>
    <x v="2"/>
    <x v="2"/>
    <n v="0"/>
    <m/>
    <s v="ADRIANO INÁCIO"/>
    <m/>
    <m/>
    <m/>
    <m/>
    <m/>
    <m/>
    <m/>
    <m/>
    <m/>
    <e v="#N/A"/>
    <m/>
  </r>
  <r>
    <s v="MGBET"/>
    <s v="M2024EST_MGBET_01"/>
    <x v="3"/>
    <s v="SIM"/>
    <x v="0"/>
    <x v="3"/>
    <x v="6"/>
    <x v="5"/>
    <s v="NÃO"/>
    <s v="PENDENTE"/>
    <x v="18"/>
    <x v="2"/>
    <x v="10"/>
    <s v="-"/>
    <s v="Ativo"/>
    <x v="7"/>
    <x v="1"/>
    <s v="REDE ENTREGUE CONFORME TOPOLOGIA ESTRUTURANTE"/>
    <m/>
    <s v="NÃO"/>
    <s v="ATIVO"/>
    <x v="0"/>
    <x v="3"/>
    <x v="0"/>
    <s v="-"/>
    <x v="2"/>
    <x v="1"/>
    <s v="NA"/>
    <s v="NA"/>
    <x v="0"/>
    <m/>
    <m/>
    <m/>
    <m/>
    <m/>
    <m/>
    <x v="1"/>
    <x v="2"/>
    <s v="ATIVO"/>
    <x v="1"/>
    <m/>
    <s v="CONSTRUÍDO"/>
    <x v="2"/>
    <x v="2"/>
    <n v="0"/>
    <m/>
    <s v="ADRIANO INÁCIO"/>
    <m/>
    <m/>
    <m/>
    <m/>
    <m/>
    <m/>
    <m/>
    <m/>
    <m/>
    <e v="#N/A"/>
    <m/>
  </r>
  <r>
    <s v="MGAGB"/>
    <s v="M2023EST_MGAGB_01"/>
    <x v="3"/>
    <s v="SIM"/>
    <x v="0"/>
    <x v="3"/>
    <x v="15"/>
    <x v="12"/>
    <s v="NÃO"/>
    <s v="PENDENTE"/>
    <x v="19"/>
    <x v="3"/>
    <x v="7"/>
    <s v="-"/>
    <s v="Ativo"/>
    <x v="4"/>
    <x v="1"/>
    <s v="ATIVO COM  PROTEÇÃO TOPOLOGIA ESTRUT - CFO + ROLLOUT"/>
    <m/>
    <s v="NÃO"/>
    <s v="ATIVO"/>
    <x v="0"/>
    <x v="3"/>
    <x v="8"/>
    <s v="-"/>
    <x v="2"/>
    <x v="1"/>
    <n v="508087"/>
    <s v="Empreiteira"/>
    <x v="0"/>
    <m/>
    <m/>
    <m/>
    <m/>
    <m/>
    <m/>
    <x v="1"/>
    <x v="2"/>
    <s v="ATIVO"/>
    <x v="1"/>
    <m/>
    <s v="CONSTRUÍDO"/>
    <x v="2"/>
    <x v="2"/>
    <n v="0"/>
    <m/>
    <s v="ADRIANO INÁCIO"/>
    <m/>
    <m/>
    <m/>
    <m/>
    <m/>
    <m/>
    <m/>
    <m/>
    <m/>
    <e v="#N/A"/>
    <m/>
  </r>
  <r>
    <s v="MGLUN"/>
    <s v="M2024EST_MGLUN_01"/>
    <x v="3"/>
    <s v="SIM"/>
    <x v="0"/>
    <x v="3"/>
    <x v="3"/>
    <x v="1"/>
    <s v="SIM"/>
    <s v="REDE OK"/>
    <x v="20"/>
    <x v="5"/>
    <x v="11"/>
    <s v="-"/>
    <s v="-"/>
    <x v="8"/>
    <x v="4"/>
    <s v="COLOCALIZADO"/>
    <m/>
    <s v="NÃO"/>
    <s v="ATIVO"/>
    <x v="0"/>
    <x v="3"/>
    <x v="9"/>
    <s v="-"/>
    <x v="2"/>
    <x v="1"/>
    <s v="LEGADO"/>
    <s v="Aprovado HQ"/>
    <x v="0"/>
    <m/>
    <m/>
    <m/>
    <e v="#REF!"/>
    <m/>
    <m/>
    <x v="1"/>
    <x v="2"/>
    <s v="ATIVO"/>
    <x v="1"/>
    <m/>
    <s v="CONSTRUÍDO"/>
    <x v="2"/>
    <x v="0"/>
    <n v="0"/>
    <m/>
    <s v="LUIZ BERNARDINI"/>
    <s v="OK"/>
    <s v="OK"/>
    <s v="OK"/>
    <s v="OK"/>
    <s v="OK"/>
    <s v="OK"/>
    <s v="?"/>
    <m/>
    <m/>
    <e v="#N/A"/>
    <m/>
  </r>
  <r>
    <s v="MGACH"/>
    <s v="M2024EST_MGACH_01"/>
    <x v="3"/>
    <s v="SIM"/>
    <x v="0"/>
    <x v="3"/>
    <x v="16"/>
    <x v="13"/>
    <s v="NA"/>
    <s v="NA"/>
    <x v="21"/>
    <x v="1"/>
    <x v="4"/>
    <s v="MGPQN"/>
    <s v="Ativo"/>
    <x v="1"/>
    <x v="1"/>
    <s v="ATIVO COM  PROTEÇÃO TOPOLOGIA ESTRUT (WSP)"/>
    <m/>
    <s v="SIM"/>
    <s v="ATIVO"/>
    <x v="0"/>
    <x v="3"/>
    <x v="3"/>
    <s v="-"/>
    <x v="2"/>
    <x v="1"/>
    <s v="MOIN"/>
    <s v="NA"/>
    <x v="0"/>
    <m/>
    <m/>
    <m/>
    <m/>
    <m/>
    <m/>
    <x v="1"/>
    <x v="2"/>
    <s v="ATIVO"/>
    <x v="1"/>
    <m/>
    <s v="CONSTRUÍDO"/>
    <x v="2"/>
    <x v="2"/>
    <n v="0"/>
    <m/>
    <s v="ADRIANO INÁCIO"/>
    <m/>
    <m/>
    <m/>
    <m/>
    <m/>
    <m/>
    <m/>
    <m/>
    <m/>
    <e v="#N/A"/>
    <m/>
  </r>
  <r>
    <s v="MGACM"/>
    <s v="M2024EST_MGACM_01"/>
    <x v="3"/>
    <s v="SIM"/>
    <x v="0"/>
    <x v="3"/>
    <x v="17"/>
    <x v="14"/>
    <s v="NA"/>
    <s v="NA"/>
    <x v="22"/>
    <x v="1"/>
    <x v="4"/>
    <s v="MGBHF"/>
    <s v="Ativo"/>
    <x v="1"/>
    <x v="1"/>
    <s v="REDE ENTREGUE COM  PROTEÇÃO TOPOLOGIA ESTRUT - LANÇAMENTO "/>
    <m/>
    <s v="SIM"/>
    <s v="ATIVO"/>
    <x v="0"/>
    <x v="3"/>
    <x v="3"/>
    <s v="-"/>
    <x v="2"/>
    <x v="1"/>
    <s v="NA"/>
    <s v="NA"/>
    <x v="0"/>
    <m/>
    <m/>
    <m/>
    <m/>
    <m/>
    <m/>
    <x v="1"/>
    <x v="2"/>
    <s v="ATIVO"/>
    <x v="1"/>
    <m/>
    <s v="CONSTRUÍDO"/>
    <x v="2"/>
    <x v="2"/>
    <n v="0"/>
    <m/>
    <s v="ADRIANO INÁCIO"/>
    <m/>
    <m/>
    <m/>
    <m/>
    <m/>
    <m/>
    <m/>
    <m/>
    <m/>
    <e v="#N/A"/>
    <m/>
  </r>
  <r>
    <s v="MGAFG"/>
    <s v="M2024EST_MGAFG_01"/>
    <x v="3"/>
    <s v="SIM"/>
    <x v="0"/>
    <x v="3"/>
    <x v="18"/>
    <x v="15"/>
    <s v="NA"/>
    <s v="NA"/>
    <x v="23"/>
    <x v="1"/>
    <x v="4"/>
    <s v="MGBHF"/>
    <s v="Ativo"/>
    <x v="1"/>
    <x v="1"/>
    <s v="REDE ENTREGUE COM  PROTEÇÃO TOPOLOGIA ESTRUT - LANÇAMENTO - REPARO FO"/>
    <m/>
    <s v="SIM"/>
    <s v="ATIVO"/>
    <x v="0"/>
    <x v="3"/>
    <x v="3"/>
    <s v="-"/>
    <x v="2"/>
    <x v="1"/>
    <s v="NA"/>
    <s v="NA"/>
    <x v="0"/>
    <m/>
    <m/>
    <m/>
    <m/>
    <m/>
    <m/>
    <x v="1"/>
    <x v="2"/>
    <s v="ATIVO"/>
    <x v="1"/>
    <m/>
    <s v="CONSTRUÍDO"/>
    <x v="2"/>
    <x v="2"/>
    <n v="0"/>
    <m/>
    <s v="ADRIANO INÁCIO"/>
    <m/>
    <m/>
    <m/>
    <m/>
    <m/>
    <m/>
    <m/>
    <m/>
    <m/>
    <e v="#N/A"/>
    <m/>
  </r>
  <r>
    <s v="MGUIA"/>
    <s v="M2024EST_MGUIA_01"/>
    <x v="3"/>
    <s v="RÁDIO"/>
    <x v="2"/>
    <x v="3"/>
    <x v="2"/>
    <x v="2"/>
    <s v="NA"/>
    <s v="NA"/>
    <x v="24"/>
    <x v="5"/>
    <x v="11"/>
    <s v="MGLUN"/>
    <m/>
    <x v="8"/>
    <x v="4"/>
    <s v="seg 10/02/2025 16:18 - Carlos Eduardo Pereira (Mexicano) - Seguir rádio_x000a__x000a_qua 13/11/2024 19:20 - Marcelo Eduardo: A 1ª  versão estava FLAT devido a questão dos postes, porém necessário apresentar custo da alça-2._x000a__x000a_Segue alternativa da alça-2 pela zona rural_x000a__x000a_seg 11/11/2024 10:56 - Leonardo Assis: Segue solicitação de revisão do projeto – Topologia MGLUN-MGUIA, conforme apontamento no croqui anexo, o trecho de +/- 4 Km possui somente poste da ALGAR._x000a_Site está na meta de novembro/2024._x000a__x000a_sáb 09/11/2024 10:36 - Ubiratan: segue em anexo rota que conversamos, trecho não possui posteamento de energia, apenas posteamento da operadora Algar._x000a_Trecho com extensão de 4 KM no total._x000a__x000a_31/10/2024 - Arthur: projeto recebido flat, não  consegui aprovar na PVCO. Pq ele não sai nenhum."/>
    <s v="-"/>
    <s v="NÃO"/>
    <s v="RÁDIO"/>
    <x v="2"/>
    <x v="3"/>
    <x v="10"/>
    <s v="-"/>
    <x v="2"/>
    <x v="1"/>
    <n v="514133"/>
    <s v="Empreiteira"/>
    <x v="2"/>
    <m/>
    <m/>
    <m/>
    <e v="#REF!"/>
    <m/>
    <m/>
    <x v="1"/>
    <x v="9"/>
    <d v="2024-11-28T00:00:00"/>
    <x v="1"/>
    <m/>
    <s v="CONSTRUÍDO"/>
    <x v="1"/>
    <x v="0"/>
    <n v="0"/>
    <m/>
    <s v="LUIZ BERNARDINI"/>
    <s v="OK"/>
    <s v="OK"/>
    <s v="OK"/>
    <s v="OK"/>
    <s v="NOK"/>
    <s v="OK"/>
    <s v="?"/>
    <m/>
    <m/>
    <e v="#N/A"/>
    <m/>
  </r>
  <r>
    <s v="MGBAM"/>
    <s v="M2024EST_MGBAM_01"/>
    <x v="3"/>
    <s v="SIM"/>
    <x v="0"/>
    <x v="3"/>
    <x v="19"/>
    <x v="16"/>
    <s v="NA"/>
    <s v="NA"/>
    <x v="25"/>
    <x v="2"/>
    <x v="12"/>
    <s v="-"/>
    <s v="Ativo"/>
    <x v="1"/>
    <x v="1"/>
    <s v="ATIVO COM  PROTEÇÃO TOPOLOGIA ESTRUT - CFO + ROLLOUT"/>
    <m/>
    <s v="SIM"/>
    <s v="ATIVO"/>
    <x v="0"/>
    <x v="3"/>
    <x v="11"/>
    <s v="-"/>
    <x v="2"/>
    <x v="1"/>
    <s v="MOIN"/>
    <s v="NA"/>
    <x v="0"/>
    <m/>
    <m/>
    <m/>
    <m/>
    <m/>
    <m/>
    <x v="1"/>
    <x v="2"/>
    <s v="ATIVO"/>
    <x v="1"/>
    <m/>
    <s v="CONSTRUÍDO"/>
    <x v="2"/>
    <x v="2"/>
    <n v="0"/>
    <m/>
    <s v="ADRIANO INÁCIO"/>
    <m/>
    <m/>
    <m/>
    <m/>
    <m/>
    <m/>
    <m/>
    <m/>
    <m/>
    <e v="#N/A"/>
    <m/>
  </r>
  <r>
    <s v="MGARD"/>
    <s v="M2024EST_MGARD_01"/>
    <x v="3"/>
    <s v="SIM"/>
    <x v="0"/>
    <x v="3"/>
    <x v="20"/>
    <x v="13"/>
    <s v="NA"/>
    <s v="NA"/>
    <x v="26"/>
    <x v="1"/>
    <x v="3"/>
    <s v="MGSAG"/>
    <s v="Ativo"/>
    <x v="1"/>
    <x v="1"/>
    <s v="ATIVADO NA TOPOLOGIA ESTRUTURANTE PELA MNT"/>
    <m/>
    <s v="NÃO"/>
    <s v="ATIVO"/>
    <x v="0"/>
    <x v="3"/>
    <x v="2"/>
    <s v="-"/>
    <x v="2"/>
    <x v="1"/>
    <s v="MOIN"/>
    <s v="NA"/>
    <x v="0"/>
    <m/>
    <m/>
    <m/>
    <m/>
    <m/>
    <m/>
    <x v="1"/>
    <x v="2"/>
    <s v="ATIVO"/>
    <x v="1"/>
    <m/>
    <s v="CONSTRUÍDO"/>
    <x v="2"/>
    <x v="2"/>
    <n v="0"/>
    <m/>
    <s v="ADRIANO INÁCIO"/>
    <m/>
    <m/>
    <m/>
    <m/>
    <m/>
    <m/>
    <m/>
    <m/>
    <m/>
    <e v="#N/A"/>
    <m/>
  </r>
  <r>
    <s v="MGASC"/>
    <s v="M2024EST_MGASC_01"/>
    <x v="3"/>
    <s v="SIM"/>
    <x v="0"/>
    <x v="3"/>
    <x v="21"/>
    <x v="17"/>
    <s v="NA"/>
    <s v="NA"/>
    <x v="27"/>
    <x v="1"/>
    <x v="3"/>
    <s v="MGSAG"/>
    <s v="Ativo"/>
    <x v="1"/>
    <x v="1"/>
    <s v="REDE ENTREGUE CONFORME TOPOLOGIA ESTRUTURANTE"/>
    <m/>
    <s v="NÃO"/>
    <s v="ATIVO"/>
    <x v="0"/>
    <x v="3"/>
    <x v="0"/>
    <s v="-"/>
    <x v="2"/>
    <x v="1"/>
    <n v="512395"/>
    <s v="Aprovado HQ"/>
    <x v="0"/>
    <m/>
    <m/>
    <m/>
    <m/>
    <m/>
    <m/>
    <x v="1"/>
    <x v="4"/>
    <d v="2024-10-16T00:00:00"/>
    <x v="1"/>
    <s v="Enviado e-mail para o Adriano em 17/10 Realizar a Ativação. Reparo Tratato"/>
    <s v="CONSTRUÍDO"/>
    <x v="2"/>
    <x v="2"/>
    <n v="0"/>
    <m/>
    <s v="ADRIANO INÁCIO"/>
    <m/>
    <m/>
    <m/>
    <m/>
    <m/>
    <m/>
    <m/>
    <m/>
    <m/>
    <e v="#N/A"/>
    <m/>
  </r>
  <r>
    <s v="MGMSH"/>
    <s v="RADIO_16"/>
    <x v="2"/>
    <s v="RÁDIO"/>
    <x v="2"/>
    <x v="2"/>
    <x v="2"/>
    <x v="2"/>
    <s v="NA"/>
    <s v="NA"/>
    <x v="28"/>
    <x v="4"/>
    <x v="13"/>
    <s v="MGMSH"/>
    <s v="-"/>
    <x v="9"/>
    <x v="5"/>
    <m/>
    <m/>
    <s v="NÃO"/>
    <s v="NA"/>
    <x v="2"/>
    <x v="2"/>
    <x v="12"/>
    <s v="-"/>
    <x v="0"/>
    <x v="0"/>
    <n v="549001"/>
    <s v="NA"/>
    <x v="2"/>
    <m/>
    <m/>
    <m/>
    <s v="NÃO EXISTE RÁDIO "/>
    <m/>
    <m/>
    <x v="1"/>
    <x v="10"/>
    <m/>
    <x v="0"/>
    <m/>
    <s v="RÁDIO"/>
    <x v="2"/>
    <x v="3"/>
    <s v="N/A"/>
    <s v="HL5-D (300K)MGMSH"/>
    <s v="ANDRÉ AQUINO"/>
    <s v="OK"/>
    <s v="OK"/>
    <s v="NOK"/>
    <s v="OK"/>
    <s v="OK"/>
    <s v="OK"/>
    <m/>
    <m/>
    <m/>
    <e v="#N/A"/>
    <m/>
  </r>
  <r>
    <s v="MGATM"/>
    <s v="M2023EST_MGATM_01"/>
    <x v="3"/>
    <s v="SIM"/>
    <x v="0"/>
    <x v="3"/>
    <x v="22"/>
    <x v="18"/>
    <s v="NA"/>
    <s v="NA"/>
    <x v="29"/>
    <x v="1"/>
    <x v="3"/>
    <s v="MGTOU"/>
    <s v="Ativo"/>
    <x v="1"/>
    <x v="1"/>
    <s v="ATIVO COM  PROTEÇÃO TOPOLOGIA ESTRUT - CFO + ROLLOUT"/>
    <m/>
    <s v="NÃO"/>
    <s v="ATIVO"/>
    <x v="0"/>
    <x v="3"/>
    <x v="6"/>
    <s v="-"/>
    <x v="2"/>
    <x v="1"/>
    <n v="518998"/>
    <s v="IMPL - Cadastro"/>
    <x v="0"/>
    <m/>
    <m/>
    <m/>
    <m/>
    <m/>
    <m/>
    <x v="1"/>
    <x v="2"/>
    <s v="ATIVO"/>
    <x v="1"/>
    <m/>
    <s v="CONSTRUÍDO"/>
    <x v="2"/>
    <x v="2"/>
    <n v="0"/>
    <m/>
    <s v="ADRIANO INÁCIO"/>
    <m/>
    <m/>
    <m/>
    <m/>
    <m/>
    <m/>
    <m/>
    <m/>
    <m/>
    <e v="#N/A"/>
    <m/>
  </r>
  <r>
    <s v="MGATR"/>
    <s v="M2023EST_MGATR_01"/>
    <x v="3"/>
    <s v="SIM"/>
    <x v="0"/>
    <x v="3"/>
    <x v="23"/>
    <x v="19"/>
    <s v="NÃO"/>
    <s v="PENDENTE"/>
    <x v="30"/>
    <x v="3"/>
    <x v="3"/>
    <s v="-"/>
    <s v="Ativo"/>
    <x v="1"/>
    <x v="1"/>
    <s v="REDE ENTREGUE CONFORME TOPOLOGIA ESTRUTURANTE"/>
    <s v="REPARO CONCLUÍDO EM 16/10"/>
    <s v="NÃO"/>
    <s v="ATIVO"/>
    <x v="0"/>
    <x v="3"/>
    <x v="10"/>
    <s v="-"/>
    <x v="2"/>
    <x v="1"/>
    <n v="482893"/>
    <s v="Aprovado HQ"/>
    <x v="0"/>
    <m/>
    <m/>
    <m/>
    <m/>
    <m/>
    <m/>
    <x v="1"/>
    <x v="11"/>
    <d v="2024-10-17T00:00:00"/>
    <x v="1"/>
    <m/>
    <s v="CONSTRUÍDO"/>
    <x v="2"/>
    <x v="2"/>
    <n v="0"/>
    <m/>
    <s v="ADRIANO INÁCIO"/>
    <m/>
    <m/>
    <m/>
    <m/>
    <m/>
    <m/>
    <m/>
    <m/>
    <m/>
    <e v="#N/A"/>
    <m/>
  </r>
  <r>
    <s v="MGBCQ"/>
    <s v="M2023EST_MGBCQ_01"/>
    <x v="3"/>
    <s v="SIM"/>
    <x v="0"/>
    <x v="3"/>
    <x v="24"/>
    <x v="20"/>
    <s v="SIM"/>
    <s v="REDE OK"/>
    <x v="31"/>
    <x v="3"/>
    <x v="12"/>
    <s v="-"/>
    <s v="Ativo"/>
    <x v="1"/>
    <x v="1"/>
    <s v="REDE ENTREGUE CONFORME TOPOLOGIA ESTRUTURANTE"/>
    <m/>
    <s v="SIM"/>
    <s v="ATIVO"/>
    <x v="0"/>
    <x v="3"/>
    <x v="11"/>
    <s v="-"/>
    <x v="2"/>
    <x v="1"/>
    <n v="518309"/>
    <s v="Empreiteira"/>
    <x v="0"/>
    <m/>
    <m/>
    <m/>
    <m/>
    <m/>
    <m/>
    <x v="1"/>
    <x v="2"/>
    <s v="ATIVO"/>
    <x v="1"/>
    <m/>
    <s v="CONSTRUÍDO"/>
    <x v="2"/>
    <x v="2"/>
    <n v="0"/>
    <m/>
    <s v="ADRIANO INÁCIO"/>
    <m/>
    <m/>
    <m/>
    <m/>
    <m/>
    <m/>
    <m/>
    <m/>
    <m/>
    <e v="#N/A"/>
    <m/>
  </r>
  <r>
    <s v="MGBAA"/>
    <s v="M2023_MGBAA_01"/>
    <x v="0"/>
    <s v="FLAT"/>
    <x v="0"/>
    <x v="0"/>
    <x v="25"/>
    <x v="21"/>
    <s v="NA"/>
    <s v="NA"/>
    <x v="32"/>
    <x v="1"/>
    <x v="14"/>
    <s v="MGTAN"/>
    <s v="Não Ativo"/>
    <x v="1"/>
    <x v="1"/>
    <s v="REDE ENTREGUE CONFORME TOPOLOGIA ESTRUTURANTE"/>
    <s v="GWS ISOLADO - TA 323937076"/>
    <s v="NÃO"/>
    <s v="ATIVO"/>
    <x v="0"/>
    <x v="0"/>
    <x v="0"/>
    <s v="-"/>
    <x v="0"/>
    <x v="1"/>
    <n v="506539"/>
    <s v="Aprovado HQ"/>
    <x v="0"/>
    <s v="X"/>
    <m/>
    <m/>
    <s v="VALIDAR IMPLANTAÇÃO/ CONSTRUÇÃO REDUNDÂNCIA"/>
    <m/>
    <m/>
    <x v="1"/>
    <x v="12"/>
    <d v="2024-10-26T00:00:00"/>
    <x v="4"/>
    <s v="SITE MGTAN VANDALIZADO, SEM DGO E INFRA PARA EXECUÇÃO DA ATIVIDADE. SITUACAO ENVIADA A VIVO PARA ANALISE"/>
    <s v="CONSTRUÍDO"/>
    <x v="2"/>
    <x v="2"/>
    <n v="0"/>
    <m/>
    <s v="ADRIANO INÁCIO"/>
    <m/>
    <m/>
    <m/>
    <m/>
    <m/>
    <m/>
    <m/>
    <m/>
    <m/>
    <e v="#N/A"/>
    <m/>
  </r>
  <r>
    <s v="MGBGL"/>
    <s v="M2024EST_MGBGL_01"/>
    <x v="3"/>
    <s v="SIM"/>
    <x v="0"/>
    <x v="3"/>
    <x v="26"/>
    <x v="22"/>
    <s v="NA"/>
    <s v="NA"/>
    <x v="33"/>
    <x v="3"/>
    <x v="10"/>
    <s v="MGBET"/>
    <s v="Ativo"/>
    <x v="7"/>
    <x v="1"/>
    <s v="REDE ENTREGUE CONFORME TOPOLOGIA ESTRUTURANTE"/>
    <m/>
    <s v="NÃO"/>
    <s v="ATIVO"/>
    <x v="0"/>
    <x v="3"/>
    <x v="0"/>
    <s v="-"/>
    <x v="2"/>
    <x v="1"/>
    <n v="512263"/>
    <s v="Regional"/>
    <x v="0"/>
    <m/>
    <m/>
    <m/>
    <m/>
    <m/>
    <m/>
    <x v="1"/>
    <x v="2"/>
    <d v="2024-10-11T00:00:00"/>
    <x v="1"/>
    <s v="ANALISAR SINÓPTICO, POIS BGL É UM HL5D"/>
    <s v="CONSTRUÍDO"/>
    <x v="2"/>
    <x v="2"/>
    <n v="0"/>
    <m/>
    <s v="ADRIANO INÁCIO"/>
    <m/>
    <m/>
    <m/>
    <m/>
    <m/>
    <m/>
    <m/>
    <m/>
    <m/>
    <e v="#N/A"/>
    <m/>
  </r>
  <r>
    <s v="MGBAL"/>
    <s v="M2024EST_MGBAL_01"/>
    <x v="3"/>
    <s v="SIM"/>
    <x v="0"/>
    <x v="3"/>
    <x v="27"/>
    <x v="23"/>
    <s v="NA"/>
    <s v="NA"/>
    <x v="34"/>
    <x v="1"/>
    <x v="5"/>
    <s v="MGPIR"/>
    <s v="Ativo"/>
    <x v="1"/>
    <x v="1"/>
    <s v="REDE ENTREGUE CONFORME TOPOLOGIA ESTRUTURANTE"/>
    <m/>
    <s v="SIM"/>
    <s v="ATIVO"/>
    <x v="0"/>
    <x v="3"/>
    <x v="4"/>
    <s v="-"/>
    <x v="2"/>
    <x v="1"/>
    <s v="NA"/>
    <s v="NA"/>
    <x v="0"/>
    <m/>
    <m/>
    <m/>
    <m/>
    <m/>
    <m/>
    <x v="1"/>
    <x v="2"/>
    <s v="ATIVO"/>
    <x v="1"/>
    <m/>
    <s v="CONSTRUÍDO"/>
    <x v="2"/>
    <x v="2"/>
    <n v="0"/>
    <m/>
    <s v="ADRIANO INÁCIO"/>
    <m/>
    <m/>
    <m/>
    <m/>
    <m/>
    <m/>
    <m/>
    <m/>
    <m/>
    <e v="#N/A"/>
    <m/>
  </r>
  <r>
    <s v="MGCOE"/>
    <s v="M2023EST_MGCOE_01"/>
    <x v="3"/>
    <s v="SIM"/>
    <x v="0"/>
    <x v="3"/>
    <x v="28"/>
    <x v="24"/>
    <s v="SIM"/>
    <s v="REDE OK"/>
    <x v="35"/>
    <x v="3"/>
    <x v="12"/>
    <s v="-"/>
    <s v="Ativo"/>
    <x v="1"/>
    <x v="1"/>
    <s v="ATIVO COM  PROTEÇÃO TOPOLOGIA ESTRUT - CFO + ROLLOUT"/>
    <m/>
    <s v="SIM"/>
    <s v="ATIVO"/>
    <x v="0"/>
    <x v="3"/>
    <x v="11"/>
    <s v="-"/>
    <x v="2"/>
    <x v="1"/>
    <s v="MOIN"/>
    <s v="NA"/>
    <x v="0"/>
    <m/>
    <m/>
    <m/>
    <m/>
    <m/>
    <m/>
    <x v="1"/>
    <x v="2"/>
    <s v="ATIVO"/>
    <x v="1"/>
    <m/>
    <s v="CONSTRUÍDO"/>
    <x v="2"/>
    <x v="2"/>
    <n v="0"/>
    <m/>
    <s v="ADRIANO INÁCIO"/>
    <m/>
    <m/>
    <m/>
    <m/>
    <m/>
    <m/>
    <m/>
    <m/>
    <m/>
    <e v="#N/A"/>
    <m/>
  </r>
  <r>
    <s v="MGJAS"/>
    <s v="M2023EST_MGJAS_01"/>
    <x v="3"/>
    <s v="SIM"/>
    <x v="0"/>
    <x v="3"/>
    <x v="3"/>
    <x v="1"/>
    <s v="NÃO"/>
    <s v="PENDENTE"/>
    <x v="36"/>
    <x v="3"/>
    <x v="10"/>
    <s v="-"/>
    <s v="Ativo"/>
    <x v="7"/>
    <x v="1"/>
    <s v="ATIVO SEM PROTEÇÃO TOPOLOGIA ESTRUT - CFO + ROLLOUT"/>
    <m/>
    <s v="NÃO"/>
    <s v="ATIVO"/>
    <x v="0"/>
    <x v="3"/>
    <x v="2"/>
    <s v="-"/>
    <x v="2"/>
    <x v="1"/>
    <s v="NA"/>
    <s v="NA"/>
    <x v="0"/>
    <m/>
    <m/>
    <m/>
    <m/>
    <m/>
    <m/>
    <x v="1"/>
    <x v="2"/>
    <s v="ATIVO"/>
    <x v="1"/>
    <m/>
    <s v="CONSTRUÍDO"/>
    <x v="2"/>
    <x v="2"/>
    <n v="0"/>
    <m/>
    <s v="ADRIANO INÁCIO"/>
    <m/>
    <m/>
    <m/>
    <m/>
    <m/>
    <m/>
    <m/>
    <m/>
    <m/>
    <e v="#N/A"/>
    <m/>
  </r>
  <r>
    <s v="MGPNP"/>
    <s v="M2023EST_MGPNP_01"/>
    <x v="3"/>
    <s v="SIM"/>
    <x v="0"/>
    <x v="3"/>
    <x v="22"/>
    <x v="18"/>
    <s v="SIM"/>
    <s v="REDE OK"/>
    <x v="37"/>
    <x v="3"/>
    <x v="12"/>
    <s v="-"/>
    <s v="Ativo"/>
    <x v="1"/>
    <x v="1"/>
    <s v="ATIVO COM  PROTEÇÃO TOPOLOGIA ESTRUT - CFO + ROLLOUT"/>
    <m/>
    <s v="SIM"/>
    <s v="ATIVO"/>
    <x v="0"/>
    <x v="3"/>
    <x v="11"/>
    <s v="-"/>
    <x v="2"/>
    <x v="1"/>
    <n v="480494"/>
    <s v="Aprovado HQ"/>
    <x v="0"/>
    <m/>
    <m/>
    <m/>
    <m/>
    <m/>
    <m/>
    <x v="1"/>
    <x v="2"/>
    <s v="ATIVO"/>
    <x v="1"/>
    <m/>
    <s v="CONSTRUÍDO"/>
    <x v="2"/>
    <x v="2"/>
    <n v="1"/>
    <m/>
    <s v="ADRIANO INÁCIO"/>
    <m/>
    <m/>
    <m/>
    <m/>
    <m/>
    <m/>
    <m/>
    <m/>
    <m/>
    <e v="#N/A"/>
    <m/>
  </r>
  <r>
    <s v="MGBBB"/>
    <s v="M2024EST_MGBBB_01"/>
    <x v="3"/>
    <s v="SIM"/>
    <x v="0"/>
    <x v="3"/>
    <x v="29"/>
    <x v="25"/>
    <s v="NA"/>
    <s v="NA"/>
    <x v="38"/>
    <x v="1"/>
    <x v="15"/>
    <s v="-"/>
    <s v="Ativo"/>
    <x v="1"/>
    <x v="1"/>
    <s v="ATIVO COM  PROTEÇÃO TOPOLOGIA ESTRUT - LANÇAMENTO"/>
    <m/>
    <s v="SIM"/>
    <s v="ATIVO"/>
    <x v="0"/>
    <x v="3"/>
    <x v="0"/>
    <s v="-"/>
    <x v="2"/>
    <x v="1"/>
    <n v="517857"/>
    <s v="Empreiteira"/>
    <x v="0"/>
    <m/>
    <m/>
    <m/>
    <m/>
    <m/>
    <m/>
    <x v="1"/>
    <x v="2"/>
    <s v="ATIVO"/>
    <x v="1"/>
    <m/>
    <s v="CONSTRUÍDO"/>
    <x v="2"/>
    <x v="2"/>
    <n v="0"/>
    <m/>
    <s v="ADRIANO INÁCIO"/>
    <m/>
    <m/>
    <m/>
    <m/>
    <m/>
    <m/>
    <m/>
    <m/>
    <m/>
    <e v="#N/A"/>
    <m/>
  </r>
  <r>
    <s v="MGBBC"/>
    <s v="M2023_MGBBC_01"/>
    <x v="3"/>
    <s v="SIM"/>
    <x v="0"/>
    <x v="3"/>
    <x v="30"/>
    <x v="21"/>
    <s v="NA"/>
    <s v="NA"/>
    <x v="39"/>
    <x v="1"/>
    <x v="1"/>
    <s v="MGCRS"/>
    <s v="Ativo HL4 / Falta HL5D"/>
    <x v="1"/>
    <x v="1"/>
    <s v="REDE ENTREGUE CONFORME TOPOLOGIA ESTRUTURANTE"/>
    <m/>
    <s v="NÃO"/>
    <s v="ATIVO"/>
    <x v="0"/>
    <x v="3"/>
    <x v="0"/>
    <s v="-"/>
    <x v="2"/>
    <x v="1"/>
    <n v="523200"/>
    <s v="Aprovado HQ"/>
    <x v="0"/>
    <m/>
    <m/>
    <m/>
    <m/>
    <m/>
    <m/>
    <x v="1"/>
    <x v="4"/>
    <d v="2024-10-23T00:00:00"/>
    <x v="5"/>
    <s v="OBRA EM ANDAMENTO CLUSTER LUE"/>
    <s v="CONSTRUÍDO"/>
    <x v="2"/>
    <x v="2"/>
    <n v="0"/>
    <m/>
    <s v="ADRIANO INÁCIO"/>
    <m/>
    <m/>
    <m/>
    <m/>
    <m/>
    <m/>
    <m/>
    <m/>
    <m/>
    <e v="#N/A"/>
    <m/>
  </r>
  <r>
    <s v="MGICA"/>
    <s v="M2023EST_MGICA_01"/>
    <x v="3"/>
    <s v="SIM"/>
    <x v="0"/>
    <x v="3"/>
    <x v="31"/>
    <x v="26"/>
    <s v="NA"/>
    <s v="NA"/>
    <x v="40"/>
    <x v="3"/>
    <x v="10"/>
    <s v="-"/>
    <s v="Ativo"/>
    <x v="10"/>
    <x v="1"/>
    <s v="sex 06/06/2025 16:14 - Antenor: Finalizado a instalação e validação da caixa de MGICA, pelo LADO A._x000a__x000a_Aguardando a entrega da rede pelo LADO B, para conclusão do aceite e migração dos serviços._x000a_ter 24/09/2024 11:21 - Rodrigo Soares: Atualização estruturante Ramon: ALTO CUSTO / NECESSARIO IMPLANTAÇÃO DE POSTE_x000a_seg 17/06/2024 10:08 - Felipe Casimiro: metro pendentes 2024"/>
    <m/>
    <s v="NÃO"/>
    <s v="ATIVO"/>
    <x v="0"/>
    <x v="0"/>
    <x v="0"/>
    <s v="-"/>
    <x v="0"/>
    <x v="1"/>
    <n v="512276"/>
    <s v="Aprovado HQ"/>
    <x v="0"/>
    <m/>
    <m/>
    <m/>
    <m/>
    <m/>
    <m/>
    <x v="1"/>
    <x v="13"/>
    <s v="AG. PROJETO ALTO CUSTO"/>
    <x v="6"/>
    <s v="-"/>
    <s v="ALTO CUSTO"/>
    <x v="5"/>
    <x v="4"/>
    <n v="0"/>
    <m/>
    <s v="ADRIANO INÁCIO"/>
    <m/>
    <m/>
    <m/>
    <m/>
    <m/>
    <m/>
    <m/>
    <m/>
    <m/>
    <e v="#N/A"/>
    <m/>
  </r>
  <r>
    <s v="MGJRC"/>
    <s v="M2024EST_MGJRC_01"/>
    <x v="5"/>
    <s v="NÃO"/>
    <x v="3"/>
    <x v="4"/>
    <x v="1"/>
    <x v="1"/>
    <s v="NA"/>
    <s v="NA"/>
    <x v="41"/>
    <x v="3"/>
    <x v="10"/>
    <s v="-"/>
    <s v="Ativo"/>
    <x v="11"/>
    <x v="1"/>
    <s v="10/11/2025 - Alex Rodrigo Gonini teams 12:17 --- Esse site não está ativo no Fusion. | Arthur: draft em alto custo._x000a__x000a_28/10/2025 - Status plan do PMO em 28/10 - 18h34 - &quot;ATIVO&quot;_x000a_ter 02/09/2025 13:35 - Carlos Prado: TX EXISTENTE_x000a_27/08/2025 - Carlos Prado: vai para dezembro, temos TX existente no hl4._x000a__x000a_ter 24/09/2024 11:21 - Rodrigo Soares: Atualização estruturante Ramon: ALTO CUSTO / NECESSÁRIO MND_x000a_seg 17/06/2024 10:08 - Felipe Casimiro: metro pendentes 2024_x000a_06/02/2026 - PROJETO COM 60KM DE LANÇAMENTO/VERIFICANDO COM ENG NOVA TOPOLOGIA_x000a_"/>
    <s v="-"/>
    <s v="NÃO"/>
    <s v="PENDENTE REDE"/>
    <x v="3"/>
    <x v="4"/>
    <x v="13"/>
    <s v="W0"/>
    <x v="3"/>
    <x v="1"/>
    <n v="589159"/>
    <s v="Regional"/>
    <x v="1"/>
    <m/>
    <m/>
    <m/>
    <m/>
    <m/>
    <m/>
    <x v="1"/>
    <x v="5"/>
    <s v="AG. PROJETO ALTO CUSTO"/>
    <x v="6"/>
    <s v="-"/>
    <s v="ALTO CUSTO"/>
    <x v="5"/>
    <x v="4"/>
    <n v="0"/>
    <m/>
    <s v="ADRIANO INÁCIO"/>
    <m/>
    <m/>
    <m/>
    <m/>
    <m/>
    <m/>
    <m/>
    <m/>
    <m/>
    <e v="#N/A"/>
    <m/>
  </r>
  <r>
    <s v="MGBBH"/>
    <s v="M2024EST_MGBBH_01"/>
    <x v="3"/>
    <s v="SIM"/>
    <x v="0"/>
    <x v="3"/>
    <x v="32"/>
    <x v="27"/>
    <s v="NA"/>
    <s v="NA"/>
    <x v="42"/>
    <x v="1"/>
    <x v="16"/>
    <s v="MGCNP"/>
    <s v="Ativo"/>
    <x v="1"/>
    <x v="1"/>
    <s v="ATIVO COM  PROTEÇÃO TOPOLOGIA ESTRUT - CFO + ROLLOUT"/>
    <m/>
    <s v="SIM"/>
    <s v="ATIVO"/>
    <x v="0"/>
    <x v="3"/>
    <x v="0"/>
    <s v="-"/>
    <x v="2"/>
    <x v="1"/>
    <n v="504180"/>
    <s v="Aprovado HQ"/>
    <x v="0"/>
    <m/>
    <m/>
    <m/>
    <m/>
    <m/>
    <m/>
    <x v="1"/>
    <x v="2"/>
    <s v="ATIVO"/>
    <x v="1"/>
    <m/>
    <s v="CONSTRUÍDO"/>
    <x v="2"/>
    <x v="2"/>
    <n v="0"/>
    <m/>
    <s v="ADRIANO INÁCIO"/>
    <m/>
    <m/>
    <m/>
    <m/>
    <m/>
    <m/>
    <m/>
    <m/>
    <m/>
    <e v="#N/A"/>
    <m/>
  </r>
  <r>
    <s v="MGBBJ"/>
    <s v="M2023EST_MGBBJ_01"/>
    <x v="3"/>
    <s v="SIM"/>
    <x v="0"/>
    <x v="3"/>
    <x v="33"/>
    <x v="20"/>
    <s v="NÃO"/>
    <s v="PENDENTE"/>
    <x v="43"/>
    <x v="3"/>
    <x v="5"/>
    <s v="-"/>
    <s v="Ativo"/>
    <x v="1"/>
    <x v="1"/>
    <s v="ATIVO COM  PROTEÇÃO TOPOLOGIA ESTRUT - CFO + ROLLOUT"/>
    <m/>
    <s v="SIM"/>
    <s v="ATIVO"/>
    <x v="0"/>
    <x v="3"/>
    <x v="4"/>
    <s v="-"/>
    <x v="2"/>
    <x v="1"/>
    <n v="510617"/>
    <s v="Empreiteira"/>
    <x v="0"/>
    <m/>
    <m/>
    <m/>
    <m/>
    <m/>
    <m/>
    <x v="1"/>
    <x v="2"/>
    <s v="ATIVO"/>
    <x v="1"/>
    <m/>
    <s v="CONSTRUÍDO"/>
    <x v="2"/>
    <x v="2"/>
    <n v="0"/>
    <m/>
    <s v="ADRIANO INÁCIO"/>
    <m/>
    <m/>
    <m/>
    <m/>
    <m/>
    <m/>
    <m/>
    <m/>
    <m/>
    <e v="#N/A"/>
    <m/>
  </r>
  <r>
    <s v="MGBBM"/>
    <s v="M2023EST_MGBBM_01"/>
    <x v="3"/>
    <s v="SIM"/>
    <x v="0"/>
    <x v="3"/>
    <x v="34"/>
    <x v="28"/>
    <s v="NA"/>
    <s v="NA"/>
    <x v="44"/>
    <x v="1"/>
    <x v="17"/>
    <s v="MGBSJ"/>
    <s v="Ativo HL4 / Falta HL5D"/>
    <x v="1"/>
    <x v="1"/>
    <s v="ATIVO COM  PROTEÇÃO TOPOLOGIA ESTRUT - LANÇAMENTO"/>
    <m/>
    <s v="SIM"/>
    <s v="ATIVO"/>
    <x v="0"/>
    <x v="3"/>
    <x v="11"/>
    <s v="-"/>
    <x v="2"/>
    <x v="1"/>
    <s v="MOIN"/>
    <s v="NA"/>
    <x v="0"/>
    <m/>
    <m/>
    <m/>
    <m/>
    <m/>
    <m/>
    <x v="1"/>
    <x v="2"/>
    <s v="ATIVO"/>
    <x v="1"/>
    <m/>
    <s v="CONSTRUÍDO"/>
    <x v="2"/>
    <x v="2"/>
    <n v="0"/>
    <m/>
    <s v="ADRIANO INÁCIO"/>
    <m/>
    <m/>
    <m/>
    <m/>
    <m/>
    <m/>
    <m/>
    <m/>
    <m/>
    <e v="#N/A"/>
    <m/>
  </r>
  <r>
    <s v="MGBBV"/>
    <s v="M2024EST_MGBBV_01"/>
    <x v="3"/>
    <s v="SIM"/>
    <x v="0"/>
    <x v="3"/>
    <x v="17"/>
    <x v="29"/>
    <s v="NA"/>
    <s v="NA"/>
    <x v="45"/>
    <x v="1"/>
    <x v="5"/>
    <s v="MGCNO"/>
    <s v="Ativo"/>
    <x v="1"/>
    <x v="1"/>
    <s v="RELATÓRIO ENVIADO"/>
    <m/>
    <s v="SIM"/>
    <s v="ATIVO"/>
    <x v="0"/>
    <x v="3"/>
    <x v="4"/>
    <s v="-"/>
    <x v="2"/>
    <x v="1"/>
    <s v="MOIN"/>
    <s v="NA"/>
    <x v="0"/>
    <m/>
    <m/>
    <m/>
    <m/>
    <m/>
    <m/>
    <x v="1"/>
    <x v="2"/>
    <s v="ATIVO"/>
    <x v="1"/>
    <m/>
    <s v="CONSTRUÍDO"/>
    <x v="2"/>
    <x v="2"/>
    <n v="0"/>
    <m/>
    <s v="ADRIANO INÁCIO"/>
    <m/>
    <m/>
    <m/>
    <m/>
    <m/>
    <m/>
    <m/>
    <m/>
    <m/>
    <e v="#N/A"/>
    <m/>
  </r>
  <r>
    <s v="MGBCA"/>
    <s v="M2023EST_MGBCA_01"/>
    <x v="3"/>
    <s v="SIM"/>
    <x v="0"/>
    <x v="3"/>
    <x v="35"/>
    <x v="30"/>
    <s v="NA"/>
    <s v="NA"/>
    <x v="46"/>
    <x v="1"/>
    <x v="3"/>
    <s v="MGRPM"/>
    <s v="Ativo"/>
    <x v="1"/>
    <x v="1"/>
    <s v="ATIVO COM  PROTEÇÃO TOPOLOGIA ESTRUT - CFO + ROLLOUT"/>
    <m/>
    <s v="NÃO"/>
    <s v="ATIVO"/>
    <x v="0"/>
    <x v="3"/>
    <x v="0"/>
    <s v="-"/>
    <x v="2"/>
    <x v="1"/>
    <n v="508001"/>
    <s v="Aprovado HQ"/>
    <x v="0"/>
    <m/>
    <m/>
    <m/>
    <m/>
    <m/>
    <m/>
    <x v="1"/>
    <x v="2"/>
    <s v="ATIVO"/>
    <x v="1"/>
    <m/>
    <s v="CONSTRUÍDO"/>
    <x v="2"/>
    <x v="2"/>
    <n v="0"/>
    <m/>
    <s v="ADRIANO INÁCIO"/>
    <m/>
    <m/>
    <m/>
    <m/>
    <m/>
    <m/>
    <m/>
    <m/>
    <m/>
    <e v="#N/A"/>
    <m/>
  </r>
  <r>
    <s v="MGAHD"/>
    <s v="M2024EST_MGAHD_01"/>
    <x v="3"/>
    <s v="SIM"/>
    <x v="0"/>
    <x v="3"/>
    <x v="36"/>
    <x v="4"/>
    <s v="NA"/>
    <s v="NA"/>
    <x v="47"/>
    <x v="1"/>
    <x v="4"/>
    <s v="MGPOM"/>
    <s v="Ativo HL4 / Falta HL5D"/>
    <x v="1"/>
    <x v="1"/>
    <s v="REDE ENTREGUE COM  PROTEÇÃO TOPOLOGIA ESTRUT - LANÇAMENTO "/>
    <s v="REPARO CONCLUÍDO FO EM 16/10"/>
    <s v="SIM"/>
    <s v="ATIVO"/>
    <x v="0"/>
    <x v="3"/>
    <x v="3"/>
    <s v="-"/>
    <x v="2"/>
    <x v="1"/>
    <s v="NA"/>
    <s v="NA"/>
    <x v="0"/>
    <m/>
    <m/>
    <m/>
    <m/>
    <m/>
    <m/>
    <x v="1"/>
    <x v="4"/>
    <d v="2024-10-18T00:00:00"/>
    <x v="1"/>
    <m/>
    <s v="CONSTRUÍDO"/>
    <x v="2"/>
    <x v="2"/>
    <n v="0"/>
    <m/>
    <s v="ADRIANO INÁCIO"/>
    <m/>
    <m/>
    <m/>
    <m/>
    <m/>
    <m/>
    <m/>
    <m/>
    <m/>
    <e v="#N/A"/>
    <m/>
  </r>
  <r>
    <s v="MGAHP"/>
    <s v="M2024EST_MGAHP_01"/>
    <x v="3"/>
    <s v="SIM"/>
    <x v="0"/>
    <x v="3"/>
    <x v="37"/>
    <x v="29"/>
    <s v="NA"/>
    <s v="NA"/>
    <x v="48"/>
    <x v="1"/>
    <x v="4"/>
    <s v="MGASO"/>
    <s v="Ativo"/>
    <x v="1"/>
    <x v="1"/>
    <s v="REDE ENTREGUE CONFORME TOPOLOGIA ESTRUTURANTE"/>
    <m/>
    <s v="SIM"/>
    <s v="ATIVO"/>
    <x v="0"/>
    <x v="3"/>
    <x v="3"/>
    <s v="-"/>
    <x v="2"/>
    <x v="1"/>
    <s v="NA"/>
    <s v="NA"/>
    <x v="0"/>
    <m/>
    <m/>
    <m/>
    <m/>
    <m/>
    <m/>
    <x v="1"/>
    <x v="2"/>
    <s v="ATIVO"/>
    <x v="1"/>
    <m/>
    <s v="CONSTRUÍDO"/>
    <x v="2"/>
    <x v="2"/>
    <n v="0"/>
    <m/>
    <s v="ADRIANO INÁCIO"/>
    <m/>
    <m/>
    <m/>
    <m/>
    <m/>
    <m/>
    <m/>
    <m/>
    <m/>
    <e v="#N/A"/>
    <m/>
  </r>
  <r>
    <s v="MGBCZ"/>
    <s v="M2024EST_MGBCZ_01"/>
    <x v="3"/>
    <s v="SIM"/>
    <x v="0"/>
    <x v="3"/>
    <x v="38"/>
    <x v="31"/>
    <s v="NA"/>
    <s v="NA"/>
    <x v="49"/>
    <x v="2"/>
    <x v="18"/>
    <s v="-"/>
    <s v="Ativo"/>
    <x v="7"/>
    <x v="1"/>
    <s v="REDE ENTREGUE CONFORME TOPOLOGIA ESTRUTURANTE"/>
    <m/>
    <s v="NÃO"/>
    <s v="ATIVO"/>
    <x v="0"/>
    <x v="3"/>
    <x v="10"/>
    <s v="-"/>
    <x v="2"/>
    <x v="1"/>
    <s v="MOIN"/>
    <s v="NA"/>
    <x v="0"/>
    <m/>
    <m/>
    <m/>
    <m/>
    <m/>
    <m/>
    <x v="1"/>
    <x v="2"/>
    <s v="ATIVO"/>
    <x v="1"/>
    <m/>
    <s v="CONSTRUÍDO"/>
    <x v="2"/>
    <x v="2"/>
    <n v="0"/>
    <m/>
    <s v="ADRIANO INÁCIO"/>
    <m/>
    <m/>
    <m/>
    <m/>
    <m/>
    <m/>
    <m/>
    <m/>
    <m/>
    <e v="#N/A"/>
    <m/>
  </r>
  <r>
    <s v="MGBCN"/>
    <s v="M2023EST_MGBCN_01"/>
    <x v="3"/>
    <s v="SIM"/>
    <x v="0"/>
    <x v="3"/>
    <x v="39"/>
    <x v="31"/>
    <s v="NA"/>
    <s v="NA"/>
    <x v="50"/>
    <x v="1"/>
    <x v="5"/>
    <s v="MGCNO"/>
    <s v="Ativo"/>
    <x v="1"/>
    <x v="1"/>
    <s v="REDE ENTREGUE CONFORME TOPOLOGIA ESTRUTURANTE"/>
    <m/>
    <s v="SIM"/>
    <s v="ATIVO"/>
    <x v="0"/>
    <x v="3"/>
    <x v="4"/>
    <s v="-"/>
    <x v="2"/>
    <x v="1"/>
    <n v="481255"/>
    <s v="Aprovado HQ"/>
    <x v="0"/>
    <m/>
    <m/>
    <m/>
    <m/>
    <m/>
    <m/>
    <x v="1"/>
    <x v="2"/>
    <s v="ATIVO"/>
    <x v="1"/>
    <m/>
    <s v="CONSTRUÍDO"/>
    <x v="2"/>
    <x v="2"/>
    <n v="0"/>
    <m/>
    <s v="ADRIANO INÁCIO"/>
    <m/>
    <m/>
    <m/>
    <m/>
    <m/>
    <m/>
    <m/>
    <m/>
    <m/>
    <e v="#N/A"/>
    <m/>
  </r>
  <r>
    <s v="MGBCP"/>
    <s v="M2024EST_MGBCP_01"/>
    <x v="3"/>
    <s v="SIM"/>
    <x v="0"/>
    <x v="3"/>
    <x v="3"/>
    <x v="1"/>
    <s v="NA"/>
    <s v="NA"/>
    <x v="51"/>
    <x v="1"/>
    <x v="3"/>
    <s v="MGSAG"/>
    <s v="Ativo"/>
    <x v="1"/>
    <x v="1"/>
    <s v="ATIVO SEM PROTEÇÃO TOPOLOGIA ESTRUT - CFO + ROLLOUT"/>
    <m/>
    <s v="NÃO"/>
    <s v="ATIVO"/>
    <x v="0"/>
    <x v="3"/>
    <x v="2"/>
    <s v="-"/>
    <x v="2"/>
    <x v="1"/>
    <n v="512357"/>
    <s v="Empreiteira"/>
    <x v="0"/>
    <m/>
    <m/>
    <m/>
    <m/>
    <m/>
    <m/>
    <x v="1"/>
    <x v="2"/>
    <s v="ATIVO"/>
    <x v="1"/>
    <m/>
    <s v="CONSTRUÍDO"/>
    <x v="2"/>
    <x v="2"/>
    <n v="0"/>
    <m/>
    <s v="ADRIANO INÁCIO"/>
    <m/>
    <m/>
    <m/>
    <m/>
    <m/>
    <m/>
    <m/>
    <m/>
    <m/>
    <e v="#N/A"/>
    <m/>
  </r>
  <r>
    <s v="MGAPH"/>
    <s v="M2023EST_MGAPH_01"/>
    <x v="3"/>
    <s v="SIM"/>
    <x v="0"/>
    <x v="3"/>
    <x v="40"/>
    <x v="24"/>
    <s v="NA"/>
    <s v="NA"/>
    <x v="52"/>
    <x v="1"/>
    <x v="12"/>
    <s v="MGCOE"/>
    <s v="Ativo"/>
    <x v="1"/>
    <x v="1"/>
    <s v="ATIVO COM  PROTEÇÃO TOPOLOGIA ESTRUT - LANÇAMENTO"/>
    <m/>
    <s v="SIM"/>
    <s v="ATIVO"/>
    <x v="0"/>
    <x v="3"/>
    <x v="11"/>
    <s v="-"/>
    <x v="2"/>
    <x v="1"/>
    <s v="MOIN"/>
    <s v="NA"/>
    <x v="0"/>
    <m/>
    <m/>
    <m/>
    <m/>
    <m/>
    <m/>
    <x v="1"/>
    <x v="2"/>
    <s v="ATIVO"/>
    <x v="1"/>
    <m/>
    <s v="CONSTRUÍDO"/>
    <x v="2"/>
    <x v="2"/>
    <n v="0"/>
    <m/>
    <s v="ADRIANO INÁCIO"/>
    <m/>
    <m/>
    <m/>
    <m/>
    <m/>
    <m/>
    <m/>
    <m/>
    <m/>
    <e v="#N/A"/>
    <m/>
  </r>
  <r>
    <s v="MGBCR"/>
    <s v="M2024EST_MGBCR_01"/>
    <x v="3"/>
    <s v="SIM"/>
    <x v="0"/>
    <x v="3"/>
    <x v="41"/>
    <x v="32"/>
    <s v="NA"/>
    <s v="NA"/>
    <x v="53"/>
    <x v="1"/>
    <x v="1"/>
    <s v="MGCXU"/>
    <s v="Ativo HL4 / Falta HL5D"/>
    <x v="1"/>
    <x v="1"/>
    <s v="REDE ENTREGUE CONFORME TOPOLOGIA ESTRUTURANTE"/>
    <m/>
    <s v="NÃO"/>
    <s v="ATIVO"/>
    <x v="0"/>
    <x v="3"/>
    <x v="11"/>
    <s v="-"/>
    <x v="2"/>
    <x v="1"/>
    <s v="NA"/>
    <s v="NA"/>
    <x v="0"/>
    <m/>
    <m/>
    <m/>
    <m/>
    <m/>
    <m/>
    <x v="1"/>
    <x v="4"/>
    <d v="2024-10-17T00:00:00"/>
    <x v="1"/>
    <m/>
    <s v="CONSTRUÍDO"/>
    <x v="2"/>
    <x v="2"/>
    <n v="0"/>
    <m/>
    <s v="ADRIANO INÁCIO"/>
    <m/>
    <m/>
    <m/>
    <m/>
    <m/>
    <m/>
    <m/>
    <m/>
    <m/>
    <e v="#N/A"/>
    <m/>
  </r>
  <r>
    <s v="MGCII"/>
    <s v="M2023EST_MGCII_01"/>
    <x v="3"/>
    <s v="SIM"/>
    <x v="0"/>
    <x v="3"/>
    <x v="42"/>
    <x v="33"/>
    <s v="NÃO"/>
    <s v="PENDENTE"/>
    <x v="54"/>
    <x v="3"/>
    <x v="18"/>
    <s v="-"/>
    <s v="Ativo"/>
    <x v="7"/>
    <x v="1"/>
    <s v="ATIVO COM  PROTEÇÃO TOPOLOGIA ESTRUT - CFO + ROLLOUT"/>
    <m/>
    <s v="NÃO"/>
    <s v="ATIVO"/>
    <x v="0"/>
    <x v="3"/>
    <x v="10"/>
    <s v="-"/>
    <x v="2"/>
    <x v="1"/>
    <n v="481259"/>
    <s v="Aprovado HQ"/>
    <x v="0"/>
    <m/>
    <m/>
    <m/>
    <m/>
    <m/>
    <m/>
    <x v="1"/>
    <x v="2"/>
    <s v="ATIVO"/>
    <x v="1"/>
    <m/>
    <s v="CONSTRUÍDO"/>
    <x v="2"/>
    <x v="2"/>
    <n v="0"/>
    <m/>
    <s v="ADRIANO INÁCIO"/>
    <m/>
    <m/>
    <m/>
    <m/>
    <m/>
    <m/>
    <m/>
    <m/>
    <m/>
    <e v="#N/A"/>
    <m/>
  </r>
  <r>
    <s v="MGAYS"/>
    <s v="M2023EST_MGAYS_01"/>
    <x v="3"/>
    <s v="SIM"/>
    <x v="0"/>
    <x v="3"/>
    <x v="28"/>
    <x v="24"/>
    <s v="NA"/>
    <s v="NA"/>
    <x v="55"/>
    <x v="1"/>
    <x v="12"/>
    <s v="MGPNP"/>
    <s v="Ativo"/>
    <x v="1"/>
    <x v="1"/>
    <s v="REDE ENTREGUE COM  PROTEÇÃO TOPOLOGIA ESTRUT - CFO + ROLLOUT"/>
    <m/>
    <s v="SIM"/>
    <s v="ATIVO"/>
    <x v="0"/>
    <x v="3"/>
    <x v="11"/>
    <s v="-"/>
    <x v="2"/>
    <x v="1"/>
    <s v="MOIN"/>
    <s v="NA"/>
    <x v="0"/>
    <m/>
    <m/>
    <m/>
    <m/>
    <m/>
    <m/>
    <x v="1"/>
    <x v="2"/>
    <s v="ATIVO"/>
    <x v="1"/>
    <m/>
    <s v="CONSTRUÍDO"/>
    <x v="2"/>
    <x v="2"/>
    <n v="0"/>
    <m/>
    <s v="ADRIANO INÁCIO"/>
    <m/>
    <m/>
    <m/>
    <m/>
    <m/>
    <m/>
    <m/>
    <m/>
    <m/>
    <e v="#N/A"/>
    <m/>
  </r>
  <r>
    <s v="MGBDG"/>
    <s v="M2024EST_MGBDG_01"/>
    <x v="3"/>
    <s v="SIM"/>
    <x v="0"/>
    <x v="3"/>
    <x v="43"/>
    <x v="34"/>
    <s v="NA"/>
    <s v="NA"/>
    <x v="56"/>
    <x v="1"/>
    <x v="3"/>
    <s v="MGFEN"/>
    <s v="Ativo HL4 / Falta HL5D"/>
    <x v="1"/>
    <x v="1"/>
    <s v="REDE ENTREGUE CONFORME TOPOLOGIA ESTRUTURANTE"/>
    <m/>
    <s v="NÃO"/>
    <s v="ATIVO"/>
    <x v="0"/>
    <x v="3"/>
    <x v="0"/>
    <s v="-"/>
    <x v="2"/>
    <x v="1"/>
    <n v="512368"/>
    <s v="Regional"/>
    <x v="0"/>
    <m/>
    <m/>
    <m/>
    <m/>
    <m/>
    <m/>
    <x v="1"/>
    <x v="2"/>
    <d v="2024-10-03T00:00:00"/>
    <x v="1"/>
    <m/>
    <s v="CONSTRUÍDO"/>
    <x v="2"/>
    <x v="2"/>
    <n v="0"/>
    <m/>
    <s v="ADRIANO INÁCIO"/>
    <m/>
    <m/>
    <m/>
    <m/>
    <m/>
    <m/>
    <m/>
    <m/>
    <m/>
    <e v="#N/A"/>
    <m/>
  </r>
  <r>
    <s v="MGBEE"/>
    <s v="M2023EST_MGBEE_01"/>
    <x v="3"/>
    <s v="SIM"/>
    <x v="0"/>
    <x v="3"/>
    <x v="44"/>
    <x v="35"/>
    <s v="NA"/>
    <s v="NA"/>
    <x v="57"/>
    <x v="1"/>
    <x v="3"/>
    <s v="MGTOU"/>
    <s v="Ativo"/>
    <x v="1"/>
    <x v="1"/>
    <s v="REDE ENTREGUE COM  PROTEÇÃO TOPOLOGIA ESTRUT - CFO + ROLLOUT"/>
    <s v="AGUARDA GABINETE"/>
    <s v="NÃO"/>
    <s v="ATIVO"/>
    <x v="0"/>
    <x v="3"/>
    <x v="0"/>
    <s v="-"/>
    <x v="2"/>
    <x v="1"/>
    <n v="503159"/>
    <s v="MAO OBRA A DISPOSICAO"/>
    <x v="0"/>
    <m/>
    <m/>
    <m/>
    <m/>
    <m/>
    <m/>
    <x v="1"/>
    <x v="2"/>
    <s v="ATIVO"/>
    <x v="1"/>
    <m/>
    <s v="CONSTRUÍDO"/>
    <x v="2"/>
    <x v="2"/>
    <n v="0"/>
    <m/>
    <s v="ADRIANO INÁCIO"/>
    <m/>
    <m/>
    <m/>
    <m/>
    <m/>
    <m/>
    <m/>
    <m/>
    <m/>
    <e v="#N/A"/>
    <m/>
  </r>
  <r>
    <s v="MGBEF"/>
    <s v="M2024EST_MGBEF_01"/>
    <x v="3"/>
    <s v="SIM"/>
    <x v="0"/>
    <x v="3"/>
    <x v="45"/>
    <x v="36"/>
    <s v="NA"/>
    <s v="NA"/>
    <x v="58"/>
    <x v="1"/>
    <x v="3"/>
    <s v="MGSAG"/>
    <s v="Ativo"/>
    <x v="1"/>
    <x v="1"/>
    <s v="REDE ENTREGUE CONFORME TOPOLOGIA ESTRUTURANTE"/>
    <m/>
    <s v="NÃO"/>
    <s v="ATIVO"/>
    <x v="0"/>
    <x v="3"/>
    <x v="0"/>
    <s v="-"/>
    <x v="2"/>
    <x v="1"/>
    <n v="512385"/>
    <s v="Aprovado HQ"/>
    <x v="0"/>
    <m/>
    <m/>
    <m/>
    <m/>
    <m/>
    <m/>
    <x v="1"/>
    <x v="14"/>
    <d v="2024-10-07T00:00:00"/>
    <x v="7"/>
    <s v="REDE CONCLUÍDA EM 10/23/2024"/>
    <s v="CONSTRUÍDO"/>
    <x v="2"/>
    <x v="2"/>
    <n v="0"/>
    <m/>
    <s v="ADRIANO INÁCIO"/>
    <m/>
    <m/>
    <m/>
    <m/>
    <m/>
    <m/>
    <m/>
    <m/>
    <m/>
    <e v="#N/A"/>
    <m/>
  </r>
  <r>
    <s v="MGBEL"/>
    <s v="M2024EST_MGBEL_01"/>
    <x v="3"/>
    <s v="SIM"/>
    <x v="0"/>
    <x v="3"/>
    <x v="46"/>
    <x v="37"/>
    <s v="NA"/>
    <s v="NA"/>
    <x v="59"/>
    <x v="1"/>
    <x v="1"/>
    <s v="MGCXU"/>
    <s v="Ativo HL4 / Ativo HL5D"/>
    <x v="1"/>
    <x v="1"/>
    <s v="REDE ENTREGUE CONFORME TOPOLOGIA ESTRUTURANTE"/>
    <m/>
    <s v="NÃO"/>
    <s v="ATIVO"/>
    <x v="0"/>
    <x v="3"/>
    <x v="11"/>
    <s v="-"/>
    <x v="2"/>
    <x v="1"/>
    <s v="NA"/>
    <s v="NA"/>
    <x v="0"/>
    <m/>
    <m/>
    <m/>
    <m/>
    <m/>
    <m/>
    <x v="1"/>
    <x v="2"/>
    <s v="ATIVO"/>
    <x v="1"/>
    <m/>
    <s v="CONSTRUÍDO"/>
    <x v="2"/>
    <x v="2"/>
    <n v="0"/>
    <m/>
    <s v="ADRIANO INÁCIO"/>
    <m/>
    <m/>
    <m/>
    <m/>
    <m/>
    <m/>
    <m/>
    <m/>
    <m/>
    <e v="#N/A"/>
    <m/>
  </r>
  <r>
    <s v="MGRNJ"/>
    <s v="M2023EST_MGRNJ_01"/>
    <x v="3"/>
    <s v="SIM"/>
    <x v="0"/>
    <x v="3"/>
    <x v="47"/>
    <x v="34"/>
    <s v="NA"/>
    <s v="NA"/>
    <x v="60"/>
    <x v="3"/>
    <x v="8"/>
    <s v="-"/>
    <s v="Não Ativo"/>
    <x v="5"/>
    <x v="1"/>
    <s v="REDE ENTREGUE CONFORME TOPOLOGIA ESTRUTURANTE"/>
    <m/>
    <s v="NÃO"/>
    <s v="ATIVO"/>
    <x v="0"/>
    <x v="3"/>
    <x v="0"/>
    <s v="-"/>
    <x v="2"/>
    <x v="1"/>
    <n v="508215"/>
    <s v="Regional"/>
    <x v="0"/>
    <m/>
    <m/>
    <m/>
    <m/>
    <m/>
    <m/>
    <x v="1"/>
    <x v="2"/>
    <d v="2024-10-03T00:00:00"/>
    <x v="1"/>
    <s v="REDE ENTREGUE, VALIDAÇÃO E-MAIL TELEMONT 15/10"/>
    <s v="CONSTRUÍDO"/>
    <x v="2"/>
    <x v="2"/>
    <n v="0"/>
    <m/>
    <s v="ADRIANO INÁCIO"/>
    <m/>
    <m/>
    <m/>
    <m/>
    <m/>
    <m/>
    <m/>
    <m/>
    <m/>
    <e v="#N/A"/>
    <m/>
  </r>
  <r>
    <s v="MGBEP"/>
    <s v="M2024EST_MGBEP_01"/>
    <x v="3"/>
    <s v="SIM"/>
    <x v="0"/>
    <x v="3"/>
    <x v="27"/>
    <x v="38"/>
    <s v="NA"/>
    <s v="NA"/>
    <x v="34"/>
    <x v="1"/>
    <x v="5"/>
    <s v="MGPIR"/>
    <s v="Ativo"/>
    <x v="1"/>
    <x v="1"/>
    <s v="REDE ENTREGUE CONFORME TOPOLOGIA ESTRUTURANTE"/>
    <m/>
    <s v="SIM"/>
    <s v="ATIVO"/>
    <x v="0"/>
    <x v="3"/>
    <x v="4"/>
    <s v="-"/>
    <x v="2"/>
    <x v="1"/>
    <s v="NA"/>
    <s v="NA"/>
    <x v="0"/>
    <m/>
    <m/>
    <m/>
    <m/>
    <m/>
    <m/>
    <x v="1"/>
    <x v="2"/>
    <s v="ATIVO"/>
    <x v="1"/>
    <m/>
    <s v="CONSTRUÍDO"/>
    <x v="2"/>
    <x v="2"/>
    <n v="0"/>
    <m/>
    <s v="ADRIANO INÁCIO"/>
    <m/>
    <m/>
    <m/>
    <m/>
    <m/>
    <m/>
    <m/>
    <m/>
    <m/>
    <e v="#N/A"/>
    <m/>
  </r>
  <r>
    <s v="MGAFR"/>
    <s v="M2023_MGAFR_01"/>
    <x v="3"/>
    <s v="SIM"/>
    <x v="0"/>
    <x v="3"/>
    <x v="26"/>
    <x v="39"/>
    <s v="NA"/>
    <s v="NA"/>
    <x v="61"/>
    <x v="1"/>
    <x v="10"/>
    <s v="MGBET"/>
    <s v="Ativo"/>
    <x v="7"/>
    <x v="1"/>
    <s v="REDE ENTREGUE CONFORME TOPOLOGIA ESTRUTURANTE"/>
    <m/>
    <s v="NÃO"/>
    <s v="ATIVO"/>
    <x v="0"/>
    <x v="3"/>
    <x v="0"/>
    <s v="-"/>
    <x v="2"/>
    <x v="1"/>
    <n v="512263"/>
    <s v="Regional"/>
    <x v="0"/>
    <m/>
    <m/>
    <m/>
    <m/>
    <m/>
    <m/>
    <x v="1"/>
    <x v="2"/>
    <d v="2024-10-11T00:00:00"/>
    <x v="1"/>
    <m/>
    <s v="CONSTRUÍDO"/>
    <x v="2"/>
    <x v="2"/>
    <n v="0"/>
    <m/>
    <s v="ADRIANO INÁCIO"/>
    <m/>
    <m/>
    <m/>
    <m/>
    <m/>
    <m/>
    <m/>
    <m/>
    <m/>
    <e v="#N/A"/>
    <m/>
  </r>
  <r>
    <s v="MGSLD"/>
    <s v="M2024EST_MGSLD_01"/>
    <x v="3"/>
    <s v="SIM"/>
    <x v="0"/>
    <x v="3"/>
    <x v="48"/>
    <x v="40"/>
    <s v="NA"/>
    <s v="NA"/>
    <x v="62"/>
    <x v="1"/>
    <x v="14"/>
    <s v="MGSLU"/>
    <s v="Não Ativo"/>
    <x v="12"/>
    <x v="1"/>
    <s v="REDE ENTREGUE CONFORME TOPOLOGIA ESTRUTURANTE"/>
    <m/>
    <s v="NÃO"/>
    <s v="ATIVO"/>
    <x v="0"/>
    <x v="3"/>
    <x v="0"/>
    <s v="-"/>
    <x v="2"/>
    <x v="1"/>
    <n v="506523"/>
    <s v="Aprovado HQ"/>
    <x v="0"/>
    <m/>
    <m/>
    <m/>
    <m/>
    <m/>
    <m/>
    <x v="1"/>
    <x v="2"/>
    <d v="2024-10-14T00:00:00"/>
    <x v="1"/>
    <m/>
    <s v="CONSTRUÍDO"/>
    <x v="2"/>
    <x v="2"/>
    <n v="0"/>
    <m/>
    <s v="ADRIANO INÁCIO"/>
    <m/>
    <m/>
    <m/>
    <m/>
    <m/>
    <m/>
    <m/>
    <m/>
    <m/>
    <e v="#N/A"/>
    <m/>
  </r>
  <r>
    <s v="MGAIA"/>
    <s v="M2024EST_MGAIA_01"/>
    <x v="3"/>
    <s v="SIM"/>
    <x v="0"/>
    <x v="3"/>
    <x v="49"/>
    <x v="41"/>
    <s v="NA"/>
    <s v="NA"/>
    <x v="63"/>
    <x v="1"/>
    <x v="4"/>
    <s v="MGASO"/>
    <s v="Ativo"/>
    <x v="1"/>
    <x v="1"/>
    <s v="ATIVO COM  PROTEÇÃO TOPOLOGIA ESTRUT (WSP)"/>
    <m/>
    <s v="SIM"/>
    <s v="ATIVO"/>
    <x v="0"/>
    <x v="3"/>
    <x v="3"/>
    <s v="-"/>
    <x v="2"/>
    <x v="1"/>
    <s v="MOIN"/>
    <s v="NA"/>
    <x v="0"/>
    <m/>
    <m/>
    <m/>
    <m/>
    <m/>
    <m/>
    <x v="1"/>
    <x v="2"/>
    <s v="ATIVO"/>
    <x v="1"/>
    <m/>
    <s v="CONSTRUÍDO"/>
    <x v="2"/>
    <x v="2"/>
    <n v="0"/>
    <m/>
    <s v="ADRIANO INÁCIO"/>
    <m/>
    <m/>
    <m/>
    <m/>
    <m/>
    <m/>
    <m/>
    <m/>
    <m/>
    <e v="#N/A"/>
    <m/>
  </r>
  <r>
    <s v="MGBEX"/>
    <s v="M2024EST_MGBEX_01"/>
    <x v="3"/>
    <s v="SIM"/>
    <x v="0"/>
    <x v="3"/>
    <x v="50"/>
    <x v="42"/>
    <s v="NA"/>
    <s v="NA"/>
    <x v="64"/>
    <x v="1"/>
    <x v="3"/>
    <s v="MGNGA"/>
    <s v="Ativo HL4 / Falta HL5D"/>
    <x v="1"/>
    <x v="1"/>
    <s v="REDE ENTREGUE CONFORME TOPOLOGIA ESTRUTURANTE"/>
    <s v="REPARO CONCLUÍDO EM 08/10"/>
    <s v="NÃO"/>
    <s v="ATIVO"/>
    <x v="0"/>
    <x v="3"/>
    <x v="0"/>
    <s v="-"/>
    <x v="2"/>
    <x v="1"/>
    <n v="512290"/>
    <s v="Aprovado HQ"/>
    <x v="0"/>
    <m/>
    <m/>
    <m/>
    <m/>
    <m/>
    <m/>
    <x v="1"/>
    <x v="4"/>
    <d v="2024-10-15T00:00:00"/>
    <x v="1"/>
    <s v="REPARO TRATADO PELO TELEMONT"/>
    <s v="CONSTRUÍDO"/>
    <x v="2"/>
    <x v="2"/>
    <n v="0"/>
    <m/>
    <s v="ADRIANO INÁCIO"/>
    <m/>
    <m/>
    <m/>
    <m/>
    <m/>
    <m/>
    <m/>
    <m/>
    <m/>
    <e v="#N/A"/>
    <m/>
  </r>
  <r>
    <s v="MGBFA"/>
    <s v="M2024EST_MGBFA_01"/>
    <x v="3"/>
    <s v="SIM"/>
    <x v="0"/>
    <x v="3"/>
    <x v="51"/>
    <x v="34"/>
    <s v="NA"/>
    <s v="NA"/>
    <x v="65"/>
    <x v="1"/>
    <x v="3"/>
    <s v="MGFEN"/>
    <s v="Ativo HL4 / Ativo HL5D"/>
    <x v="1"/>
    <x v="1"/>
    <s v="REDE ENTREGUE CONFORME TOPOLOGIA ESTRUTURANTE"/>
    <m/>
    <s v="NÃO"/>
    <s v="ATIVO"/>
    <x v="0"/>
    <x v="3"/>
    <x v="0"/>
    <s v="-"/>
    <x v="2"/>
    <x v="1"/>
    <n v="512353"/>
    <s v="Aprovado HQ"/>
    <x v="0"/>
    <m/>
    <m/>
    <m/>
    <m/>
    <m/>
    <m/>
    <x v="1"/>
    <x v="2"/>
    <d v="2024-10-03T00:00:00"/>
    <x v="1"/>
    <m/>
    <s v="CONSTRUÍDO"/>
    <x v="2"/>
    <x v="2"/>
    <n v="0"/>
    <m/>
    <s v="ADRIANO INÁCIO"/>
    <m/>
    <m/>
    <m/>
    <m/>
    <m/>
    <m/>
    <m/>
    <m/>
    <m/>
    <e v="#N/A"/>
    <m/>
  </r>
  <r>
    <s v="MGBFD"/>
    <s v="M2024EST_MGBFD_01"/>
    <x v="3"/>
    <s v="SIM"/>
    <x v="0"/>
    <x v="3"/>
    <x v="17"/>
    <x v="43"/>
    <s v="NA"/>
    <s v="NA"/>
    <x v="66"/>
    <x v="1"/>
    <x v="5"/>
    <s v="MGPIR"/>
    <s v="Ativo"/>
    <x v="1"/>
    <x v="1"/>
    <s v="REDE OK"/>
    <m/>
    <s v="SIM"/>
    <s v="ATIVO"/>
    <x v="0"/>
    <x v="3"/>
    <x v="4"/>
    <s v="-"/>
    <x v="2"/>
    <x v="1"/>
    <n v="508021"/>
    <s v="Aprovado HQ"/>
    <x v="0"/>
    <m/>
    <m/>
    <m/>
    <m/>
    <m/>
    <m/>
    <x v="1"/>
    <x v="2"/>
    <s v="ATIVO"/>
    <x v="1"/>
    <m/>
    <s v="CONSTRUÍDO"/>
    <x v="2"/>
    <x v="2"/>
    <n v="0"/>
    <m/>
    <s v="ADRIANO INÁCIO"/>
    <m/>
    <m/>
    <m/>
    <m/>
    <m/>
    <m/>
    <m/>
    <m/>
    <m/>
    <e v="#N/A"/>
    <m/>
  </r>
  <r>
    <s v="MGBFL"/>
    <s v="M2023_MGBFL_01"/>
    <x v="3"/>
    <s v="SIM"/>
    <x v="0"/>
    <x v="3"/>
    <x v="52"/>
    <x v="15"/>
    <s v="NA"/>
    <s v="NA"/>
    <x v="67"/>
    <x v="1"/>
    <x v="17"/>
    <s v="MGBSJ"/>
    <s v="Ativo HL4 / Ativo HL5D"/>
    <x v="1"/>
    <x v="1"/>
    <s v="REDE ENTREGUE COM  PROTEÇÃO TOPOLOGIA ESTRUT - LANÇAMENTO "/>
    <m/>
    <s v="SIM"/>
    <s v="ATIVO"/>
    <x v="0"/>
    <x v="3"/>
    <x v="11"/>
    <s v="-"/>
    <x v="2"/>
    <x v="1"/>
    <s v="NA"/>
    <s v="NA"/>
    <x v="0"/>
    <m/>
    <m/>
    <m/>
    <m/>
    <m/>
    <m/>
    <x v="1"/>
    <x v="2"/>
    <s v="ATIVO"/>
    <x v="1"/>
    <m/>
    <s v="CONSTRUÍDO"/>
    <x v="2"/>
    <x v="2"/>
    <n v="0"/>
    <m/>
    <s v="ADRIANO INÁCIO"/>
    <m/>
    <m/>
    <m/>
    <m/>
    <m/>
    <m/>
    <m/>
    <m/>
    <m/>
    <e v="#N/A"/>
    <m/>
  </r>
  <r>
    <s v="MGBGD"/>
    <s v="M2023EST_MGBGD_01"/>
    <x v="3"/>
    <s v="SIM"/>
    <x v="0"/>
    <x v="3"/>
    <x v="53"/>
    <x v="44"/>
    <s v="NA"/>
    <s v="NA"/>
    <x v="68"/>
    <x v="1"/>
    <x v="3"/>
    <s v="MGATR"/>
    <s v="Ativo HL4 / Falta HL5D"/>
    <x v="1"/>
    <x v="1"/>
    <s v="REDE ENTREGUE CONFORME TOPOLOGIA ESTRUTURANTE"/>
    <m/>
    <s v="NÃO"/>
    <s v="ATIVO"/>
    <x v="0"/>
    <x v="3"/>
    <x v="0"/>
    <s v="-"/>
    <x v="2"/>
    <x v="1"/>
    <n v="486543"/>
    <s v="MAO OBRA A DISPOSICAO"/>
    <x v="0"/>
    <m/>
    <m/>
    <m/>
    <m/>
    <m/>
    <m/>
    <x v="1"/>
    <x v="2"/>
    <s v="ATIVO"/>
    <x v="1"/>
    <m/>
    <s v="CONSTRUÍDO"/>
    <x v="2"/>
    <x v="2"/>
    <n v="0"/>
    <m/>
    <s v="ADRIANO INÁCIO"/>
    <m/>
    <m/>
    <m/>
    <m/>
    <m/>
    <m/>
    <m/>
    <m/>
    <m/>
    <e v="#N/A"/>
    <m/>
  </r>
  <r>
    <s v="MGBGG"/>
    <s v="M2023EST_MGBGG_01"/>
    <x v="3"/>
    <s v="SIM"/>
    <x v="0"/>
    <x v="3"/>
    <x v="54"/>
    <x v="45"/>
    <s v="NA"/>
    <s v="NA"/>
    <x v="69"/>
    <x v="1"/>
    <x v="7"/>
    <s v="MGCCA"/>
    <s v="Ativo"/>
    <x v="1"/>
    <x v="1"/>
    <s v="REDE ENTREGUE COM  PROTEÇÃO TOPOLOGIA ESTRUT - CFO + ROLLOUT"/>
    <m/>
    <s v="NÃO"/>
    <s v="ATIVO"/>
    <x v="0"/>
    <x v="3"/>
    <x v="6"/>
    <s v="-"/>
    <x v="2"/>
    <x v="1"/>
    <n v="486544"/>
    <s v="MAO OBRA A DISPOSICAO"/>
    <x v="0"/>
    <m/>
    <m/>
    <m/>
    <m/>
    <m/>
    <m/>
    <x v="1"/>
    <x v="2"/>
    <s v="ATIVO"/>
    <x v="1"/>
    <m/>
    <s v="CONSTRUÍDO"/>
    <x v="2"/>
    <x v="2"/>
    <n v="0"/>
    <m/>
    <s v="ADRIANO INÁCIO"/>
    <m/>
    <m/>
    <m/>
    <m/>
    <m/>
    <m/>
    <m/>
    <m/>
    <m/>
    <e v="#N/A"/>
    <m/>
  </r>
  <r>
    <s v="MGDIG"/>
    <s v="M2025EST_MGDIG_01"/>
    <x v="6"/>
    <s v="SIM"/>
    <x v="0"/>
    <x v="0"/>
    <x v="55"/>
    <x v="46"/>
    <s v="NA"/>
    <s v="NA"/>
    <x v="70"/>
    <x v="0"/>
    <x v="13"/>
    <s v="MGOBO"/>
    <s v="-"/>
    <x v="9"/>
    <x v="5"/>
    <s v="22/05/2025 - Jefferson: 100% lançado, previsão de entrega de formatação."/>
    <s v="10/6/2025 - Link via rádio ativo   24/09/25 - Alça com defeito acionado reparo por email; 04/06 - Pendente ativar OBO-HL5D fibras em construção; 28/05 - Aguardando implantação do rádio DIG x SXX ID RD014770"/>
    <s v="NÃO"/>
    <s v="ATIVO"/>
    <x v="0"/>
    <x v="0"/>
    <x v="7"/>
    <s v="-"/>
    <x v="0"/>
    <x v="0"/>
    <n v="549017"/>
    <s v="Aprovado HQ"/>
    <x v="0"/>
    <d v="2025-09-12T00:00:00"/>
    <m/>
    <n v="0"/>
    <s v="VALIDAR RÁDIO BRUNO"/>
    <m/>
    <m/>
    <x v="1"/>
    <x v="15"/>
    <m/>
    <x v="0"/>
    <m/>
    <s v="CONSTRUÍDO"/>
    <x v="4"/>
    <x v="3"/>
    <s v="APROVADO"/>
    <s v="HL5-G (300K)MGDIG"/>
    <s v="ANDRÉ AQUINO"/>
    <s v="OK"/>
    <s v="NOK"/>
    <s v="OK"/>
    <s v="NOK"/>
    <s v="NOK"/>
    <s v="NA"/>
    <s v="CONCLUÍDO"/>
    <m/>
    <m/>
    <e v="#N/A"/>
    <s v="TOZETTO"/>
  </r>
  <r>
    <s v="MGBCB"/>
    <s v="M2024EST_MGBCB_01"/>
    <x v="3"/>
    <s v="SIM"/>
    <x v="0"/>
    <x v="3"/>
    <x v="16"/>
    <x v="13"/>
    <s v="NA"/>
    <s v="NA"/>
    <x v="21"/>
    <x v="1"/>
    <x v="4"/>
    <s v="MGPQN"/>
    <s v="Ativo"/>
    <x v="1"/>
    <x v="1"/>
    <s v="REDE ENTREGUE CONFORME TOPOLOGIA ESTRUTURANTE"/>
    <m/>
    <s v="SIM"/>
    <s v="ATIVO"/>
    <x v="0"/>
    <x v="3"/>
    <x v="3"/>
    <s v="-"/>
    <x v="2"/>
    <x v="1"/>
    <s v="NA"/>
    <s v="NA"/>
    <x v="0"/>
    <m/>
    <m/>
    <m/>
    <m/>
    <m/>
    <m/>
    <x v="1"/>
    <x v="2"/>
    <s v="ATIVO"/>
    <x v="1"/>
    <m/>
    <s v="CONSTRUÍDO"/>
    <x v="2"/>
    <x v="2"/>
    <n v="0"/>
    <m/>
    <s v="ADRIANO INÁCIO"/>
    <m/>
    <m/>
    <m/>
    <m/>
    <m/>
    <m/>
    <m/>
    <m/>
    <m/>
    <e v="#N/A"/>
    <m/>
  </r>
  <r>
    <s v="MGBGP"/>
    <s v="M2024EST_MGBGP_01"/>
    <x v="3"/>
    <s v="SIM"/>
    <x v="0"/>
    <x v="3"/>
    <x v="6"/>
    <x v="5"/>
    <s v="NA"/>
    <s v="NA"/>
    <x v="71"/>
    <x v="1"/>
    <x v="3"/>
    <s v="MGABR"/>
    <s v="Ativo HL4 / Falta HL5D"/>
    <x v="1"/>
    <x v="1"/>
    <s v="REDE ENTREGUE CONFORME TOPOLOGIA ESTRUTURANTE"/>
    <m/>
    <s v="NÃO"/>
    <s v="ATIVO"/>
    <x v="0"/>
    <x v="3"/>
    <x v="0"/>
    <s v="-"/>
    <x v="2"/>
    <x v="1"/>
    <s v="MOIN"/>
    <s v="NA"/>
    <x v="0"/>
    <m/>
    <m/>
    <m/>
    <m/>
    <m/>
    <m/>
    <x v="1"/>
    <x v="2"/>
    <s v="ATIVO"/>
    <x v="1"/>
    <m/>
    <s v="CONSTRUÍDO"/>
    <x v="2"/>
    <x v="2"/>
    <n v="0"/>
    <m/>
    <s v="ADRIANO INÁCIO"/>
    <m/>
    <m/>
    <m/>
    <m/>
    <m/>
    <m/>
    <m/>
    <m/>
    <m/>
    <e v="#N/A"/>
    <m/>
  </r>
  <r>
    <s v="MGBGT"/>
    <s v="M2023EST_MGBGT_01"/>
    <x v="3"/>
    <s v="SIM"/>
    <x v="0"/>
    <x v="3"/>
    <x v="56"/>
    <x v="47"/>
    <s v="NA"/>
    <s v="NA"/>
    <x v="72"/>
    <x v="1"/>
    <x v="1"/>
    <s v="MGRAP"/>
    <s v="Ativo HL4 / Falta HL5D"/>
    <x v="1"/>
    <x v="1"/>
    <s v="ATIVO COM  PROTEÇÃO TOPOLOGIA ESTRUT - CFO + ROLLOUT"/>
    <m/>
    <s v="NÃO"/>
    <s v="ATIVO"/>
    <x v="0"/>
    <x v="3"/>
    <x v="11"/>
    <s v="-"/>
    <x v="2"/>
    <x v="1"/>
    <s v="NA"/>
    <s v="NA"/>
    <x v="0"/>
    <m/>
    <m/>
    <m/>
    <m/>
    <m/>
    <m/>
    <x v="1"/>
    <x v="2"/>
    <s v="ATIVO"/>
    <x v="1"/>
    <m/>
    <s v="CONSTRUÍDO"/>
    <x v="2"/>
    <x v="2"/>
    <n v="0"/>
    <m/>
    <s v="ADRIANO INÁCIO"/>
    <m/>
    <m/>
    <m/>
    <m/>
    <m/>
    <m/>
    <m/>
    <m/>
    <m/>
    <e v="#N/A"/>
    <m/>
  </r>
  <r>
    <s v="MGBHC"/>
    <s v="M2023EST_MGBHC_01"/>
    <x v="3"/>
    <s v="SIM"/>
    <x v="0"/>
    <x v="3"/>
    <x v="57"/>
    <x v="48"/>
    <s v="NA"/>
    <s v="NA"/>
    <x v="73"/>
    <x v="1"/>
    <x v="17"/>
    <s v="MGFLR"/>
    <s v="Ativo"/>
    <x v="1"/>
    <x v="1"/>
    <s v="ATIVO COM  PROTEÇÃO TOPOLOGIA ESTRUT - CFO + ROLLOUT"/>
    <m/>
    <s v="SIM"/>
    <s v="ATIVO"/>
    <x v="0"/>
    <x v="3"/>
    <x v="11"/>
    <s v="-"/>
    <x v="2"/>
    <x v="1"/>
    <n v="508012"/>
    <s v="Aprovado HQ"/>
    <x v="0"/>
    <m/>
    <m/>
    <m/>
    <m/>
    <m/>
    <m/>
    <x v="1"/>
    <x v="2"/>
    <s v="ATIVO"/>
    <x v="1"/>
    <m/>
    <s v="CONSTRUÍDO"/>
    <x v="2"/>
    <x v="2"/>
    <n v="0"/>
    <m/>
    <s v="ADRIANO INÁCIO"/>
    <m/>
    <m/>
    <m/>
    <m/>
    <m/>
    <m/>
    <m/>
    <m/>
    <m/>
    <e v="#N/A"/>
    <m/>
  </r>
  <r>
    <s v="MGBMR"/>
    <s v="M2023EST_MGBMR_01"/>
    <x v="3"/>
    <s v="SIM"/>
    <x v="0"/>
    <x v="3"/>
    <x v="58"/>
    <x v="20"/>
    <s v="NA"/>
    <s v="NA"/>
    <x v="74"/>
    <x v="3"/>
    <x v="19"/>
    <s v="-"/>
    <s v="Ativo"/>
    <x v="13"/>
    <x v="1"/>
    <s v="ATIVO COM  PROTEÇÃO TOPOLOGIA ESTRUT - CFO + ROLLOUT"/>
    <m/>
    <s v="NÃO"/>
    <s v="ATIVO"/>
    <x v="0"/>
    <x v="3"/>
    <x v="10"/>
    <s v="-"/>
    <x v="2"/>
    <x v="1"/>
    <n v="481943"/>
    <s v="Aprovado HQ"/>
    <x v="0"/>
    <m/>
    <m/>
    <m/>
    <m/>
    <m/>
    <m/>
    <x v="1"/>
    <x v="2"/>
    <s v="ATIVO"/>
    <x v="1"/>
    <m/>
    <s v="CONSTRUÍDO"/>
    <x v="2"/>
    <x v="2"/>
    <n v="0"/>
    <m/>
    <s v="ADRIANO INÁCIO"/>
    <m/>
    <m/>
    <m/>
    <m/>
    <m/>
    <m/>
    <m/>
    <m/>
    <m/>
    <e v="#N/A"/>
    <m/>
  </r>
  <r>
    <s v="MGBCC"/>
    <s v="M2024EST_MGBCC_01"/>
    <x v="3"/>
    <s v="SIM"/>
    <x v="0"/>
    <x v="3"/>
    <x v="18"/>
    <x v="15"/>
    <s v="NA"/>
    <s v="NA"/>
    <x v="75"/>
    <x v="1"/>
    <x v="4"/>
    <s v="MGASO"/>
    <s v="Ativo"/>
    <x v="1"/>
    <x v="1"/>
    <s v="REDE ENTREGUE CONFORME TOPOLOGIA ESTRUTURANTE"/>
    <m/>
    <s v="SIM"/>
    <s v="ATIVO"/>
    <x v="0"/>
    <x v="3"/>
    <x v="3"/>
    <s v="-"/>
    <x v="2"/>
    <x v="1"/>
    <s v="NA"/>
    <s v="NA"/>
    <x v="0"/>
    <m/>
    <m/>
    <m/>
    <m/>
    <m/>
    <m/>
    <x v="1"/>
    <x v="2"/>
    <s v="ATIVO"/>
    <x v="1"/>
    <m/>
    <s v="CONSTRUÍDO"/>
    <x v="2"/>
    <x v="2"/>
    <n v="0"/>
    <m/>
    <s v="ADRIANO INÁCIO"/>
    <m/>
    <m/>
    <m/>
    <m/>
    <m/>
    <m/>
    <m/>
    <m/>
    <m/>
    <e v="#N/A"/>
    <m/>
  </r>
  <r>
    <s v="MGBHL"/>
    <s v="M2023EST_MGBHL_01"/>
    <x v="3"/>
    <s v="SIM"/>
    <x v="0"/>
    <x v="3"/>
    <x v="59"/>
    <x v="49"/>
    <s v="NA"/>
    <s v="NA"/>
    <x v="76"/>
    <x v="1"/>
    <x v="5"/>
    <s v="MGJAA"/>
    <s v="Ativo"/>
    <x v="1"/>
    <x v="1"/>
    <s v="ATIVO COM  PROTEÇÃO TOPOLOGIA ESTRUT - CFO + ROLLOUT"/>
    <m/>
    <s v="SIM"/>
    <s v="ATIVO"/>
    <x v="0"/>
    <x v="3"/>
    <x v="4"/>
    <s v="-"/>
    <x v="2"/>
    <x v="1"/>
    <s v="MOIN"/>
    <s v="NA"/>
    <x v="0"/>
    <m/>
    <m/>
    <m/>
    <m/>
    <m/>
    <m/>
    <x v="1"/>
    <x v="2"/>
    <s v="ATIVO"/>
    <x v="1"/>
    <m/>
    <s v="CONSTRUÍDO"/>
    <x v="2"/>
    <x v="2"/>
    <n v="0"/>
    <m/>
    <s v="ADRIANO INÁCIO"/>
    <m/>
    <m/>
    <m/>
    <m/>
    <m/>
    <m/>
    <m/>
    <m/>
    <m/>
    <e v="#N/A"/>
    <m/>
  </r>
  <r>
    <s v="MGBHN"/>
    <s v="M2024EST_MGBHN_01"/>
    <x v="3"/>
    <s v="SIM"/>
    <x v="0"/>
    <x v="3"/>
    <x v="60"/>
    <x v="50"/>
    <s v="NA"/>
    <s v="NA"/>
    <x v="77"/>
    <x v="2"/>
    <x v="20"/>
    <s v="-"/>
    <s v="Não Ativo"/>
    <x v="1"/>
    <x v="1"/>
    <s v="ATIVO na janela do dia 04/09 (aguardando aceitação do equipamento) &lt;&lt;&gt;&gt; REDE ENTREGUE TOPOLOGIA ESTRUTURANTE (RELATÓRIO ENVIADO 17/05) PENDENTE 3ªVIA"/>
    <m/>
    <s v="NÃO"/>
    <s v="ATIVO"/>
    <x v="0"/>
    <x v="3"/>
    <x v="0"/>
    <s v="-"/>
    <x v="2"/>
    <x v="1"/>
    <n v="506514"/>
    <s v="Aprovado HQ"/>
    <x v="0"/>
    <m/>
    <m/>
    <m/>
    <m/>
    <m/>
    <m/>
    <x v="1"/>
    <x v="2"/>
    <s v="ATIVO"/>
    <x v="1"/>
    <m/>
    <s v="CONSTRUÍDO"/>
    <x v="2"/>
    <x v="2"/>
    <n v="0"/>
    <m/>
    <s v="ADRIANO INÁCIO"/>
    <m/>
    <m/>
    <m/>
    <m/>
    <m/>
    <m/>
    <m/>
    <m/>
    <m/>
    <e v="#N/A"/>
    <m/>
  </r>
  <r>
    <s v="MGBHO"/>
    <s v="M2023_MGBHO_01"/>
    <x v="2"/>
    <s v="RÁDIO"/>
    <x v="2"/>
    <x v="3"/>
    <x v="61"/>
    <x v="51"/>
    <s v="NA"/>
    <s v="NA"/>
    <x v="78"/>
    <x v="1"/>
    <x v="17"/>
    <s v="MGBSJ"/>
    <s v="Ativo HL4 / Falta HL5D"/>
    <x v="1"/>
    <x v="1"/>
    <s v="RÁDIO"/>
    <m/>
    <s v="SIM"/>
    <s v="RÁDIO"/>
    <x v="2"/>
    <x v="3"/>
    <x v="1"/>
    <s v="-"/>
    <x v="2"/>
    <x v="1"/>
    <s v="MOIN"/>
    <s v="NA"/>
    <x v="0"/>
    <m/>
    <m/>
    <m/>
    <s v="VALIDAR PREDECESSOR ELISANGÊLA"/>
    <m/>
    <m/>
    <x v="1"/>
    <x v="2"/>
    <s v="ATIVO"/>
    <x v="1"/>
    <m/>
    <s v="CONSTRUÍDO"/>
    <x v="2"/>
    <x v="2"/>
    <n v="0"/>
    <m/>
    <s v="ADRIANO INÁCIO"/>
    <m/>
    <m/>
    <m/>
    <m/>
    <m/>
    <m/>
    <m/>
    <m/>
    <m/>
    <e v="#N/A"/>
    <m/>
  </r>
  <r>
    <s v="MGBHP"/>
    <s v="M2023EST_MGBHP_01"/>
    <x v="3"/>
    <s v="SIM"/>
    <x v="0"/>
    <x v="3"/>
    <x v="8"/>
    <x v="52"/>
    <s v="NA"/>
    <s v="NA"/>
    <x v="79"/>
    <x v="3"/>
    <x v="17"/>
    <s v="-"/>
    <s v="Ativo"/>
    <x v="1"/>
    <x v="1"/>
    <s v="REDE ENTREGUE TOPOLOGIA ESTRUTURANTE - ROLLOUT (RELATÓRIO ENVIADO 17/05)"/>
    <m/>
    <s v="SIM"/>
    <s v="ATIVO"/>
    <x v="0"/>
    <x v="3"/>
    <x v="11"/>
    <s v="-"/>
    <x v="2"/>
    <x v="1"/>
    <n v="481241"/>
    <s v="MAO OBRA A DISPOSICAO"/>
    <x v="0"/>
    <m/>
    <m/>
    <m/>
    <m/>
    <m/>
    <m/>
    <x v="1"/>
    <x v="2"/>
    <s v="ATIVO"/>
    <x v="1"/>
    <m/>
    <s v="CONSTRUÍDO"/>
    <x v="2"/>
    <x v="2"/>
    <n v="0"/>
    <m/>
    <s v="ADRIANO INÁCIO"/>
    <m/>
    <m/>
    <m/>
    <m/>
    <m/>
    <m/>
    <m/>
    <m/>
    <m/>
    <e v="#N/A"/>
    <m/>
  </r>
  <r>
    <s v="MGBHV"/>
    <s v="M2024EST_MGBHV_01"/>
    <x v="3"/>
    <s v="SIM"/>
    <x v="0"/>
    <x v="3"/>
    <x v="52"/>
    <x v="53"/>
    <s v="NA"/>
    <s v="NA"/>
    <x v="80"/>
    <x v="1"/>
    <x v="17"/>
    <s v="MGBHP"/>
    <s v="Ativo HL4 / Falta HL5D"/>
    <x v="1"/>
    <x v="1"/>
    <s v="REDE ENTREGUE COM  PROTEÇÃO TOPOLOGIA ESTRUT - LANÇAMENTO "/>
    <s v="REDE RECEPERADA EM 07/10"/>
    <s v="SIM"/>
    <s v="ATIVO"/>
    <x v="0"/>
    <x v="3"/>
    <x v="11"/>
    <s v="-"/>
    <x v="2"/>
    <x v="1"/>
    <s v="NA"/>
    <s v="NA"/>
    <x v="0"/>
    <m/>
    <m/>
    <m/>
    <m/>
    <m/>
    <m/>
    <x v="1"/>
    <x v="2"/>
    <d v="2024-10-16T00:00:00"/>
    <x v="1"/>
    <m/>
    <s v="CONSTRUÍDO"/>
    <x v="2"/>
    <x v="2"/>
    <n v="0"/>
    <m/>
    <s v="ADRIANO INÁCIO"/>
    <m/>
    <m/>
    <m/>
    <m/>
    <m/>
    <m/>
    <m/>
    <m/>
    <m/>
    <e v="#N/A"/>
    <m/>
  </r>
  <r>
    <s v="MGBPC"/>
    <s v="M2024EST_MGBPC_01"/>
    <x v="3"/>
    <s v="SIM"/>
    <x v="0"/>
    <x v="3"/>
    <x v="62"/>
    <x v="54"/>
    <s v="NA"/>
    <s v="NA"/>
    <x v="25"/>
    <x v="2"/>
    <x v="21"/>
    <s v="-"/>
    <s v="Ativo"/>
    <x v="1"/>
    <x v="1"/>
    <s v="ATIVO COM  PROTEÇÃO TOPOLOGIA ESTRUT - CFO + ROLLOUT"/>
    <m/>
    <s v="SIM"/>
    <s v="ATIVO"/>
    <x v="0"/>
    <x v="3"/>
    <x v="2"/>
    <s v="-"/>
    <x v="2"/>
    <x v="1"/>
    <s v="MOIN"/>
    <s v="NA"/>
    <x v="0"/>
    <m/>
    <m/>
    <m/>
    <m/>
    <m/>
    <m/>
    <x v="1"/>
    <x v="2"/>
    <s v="ATIVO"/>
    <x v="1"/>
    <m/>
    <s v="CONSTRUÍDO"/>
    <x v="2"/>
    <x v="2"/>
    <n v="0"/>
    <m/>
    <s v="ADRIANO INÁCIO"/>
    <m/>
    <m/>
    <m/>
    <m/>
    <m/>
    <m/>
    <m/>
    <m/>
    <m/>
    <e v="#N/A"/>
    <m/>
  </r>
  <r>
    <s v="MGBHZ"/>
    <s v="M2023EST_MGBHZ_01"/>
    <x v="3"/>
    <s v="SIM"/>
    <x v="0"/>
    <x v="3"/>
    <x v="63"/>
    <x v="22"/>
    <s v="NA"/>
    <s v="NA"/>
    <x v="81"/>
    <x v="1"/>
    <x v="7"/>
    <s v="MGCCA"/>
    <s v="Ativo"/>
    <x v="1"/>
    <x v="1"/>
    <s v="REDE ENTREGUE CONFORME TOPOLOGIA ESTRUTURANTE"/>
    <m/>
    <s v="NÃO"/>
    <s v="ATIVO"/>
    <x v="0"/>
    <x v="3"/>
    <x v="0"/>
    <s v="-"/>
    <x v="2"/>
    <x v="1"/>
    <n v="517420"/>
    <s v="Regional"/>
    <x v="0"/>
    <m/>
    <m/>
    <m/>
    <m/>
    <m/>
    <m/>
    <x v="1"/>
    <x v="3"/>
    <s v="PENDENCIA PROJETO"/>
    <x v="8"/>
    <s v="NECESARIO REVISAO DE PROJETO PARA ADICIONAL DE CABO .10/10 EQUIPE PROJETO ACIONADA PARA REVISÃO AGUARDANDO ATUALIZAÇÃO."/>
    <s v="CONSTRUÍDO"/>
    <x v="2"/>
    <x v="2"/>
    <n v="0"/>
    <m/>
    <s v="ADRIANO INÁCIO"/>
    <m/>
    <m/>
    <m/>
    <m/>
    <m/>
    <m/>
    <m/>
    <m/>
    <m/>
    <e v="#N/A"/>
    <m/>
  </r>
  <r>
    <s v="MGBID"/>
    <s v="M2024EST_MGBID_01"/>
    <x v="3"/>
    <s v="SIM"/>
    <x v="0"/>
    <x v="3"/>
    <x v="52"/>
    <x v="35"/>
    <s v="NA"/>
    <s v="NA"/>
    <x v="82"/>
    <x v="1"/>
    <x v="17"/>
    <s v="MGFLR"/>
    <s v="Ativo"/>
    <x v="1"/>
    <x v="1"/>
    <s v="REDE ENTREGUE COM  PROTEÇÃO TOPOLOGIA ESTRUT - LANÇAMENTO "/>
    <m/>
    <s v="SIM"/>
    <s v="ATIVO"/>
    <x v="0"/>
    <x v="3"/>
    <x v="11"/>
    <s v="-"/>
    <x v="2"/>
    <x v="1"/>
    <s v="MOIN"/>
    <s v="NA"/>
    <x v="0"/>
    <m/>
    <m/>
    <m/>
    <m/>
    <m/>
    <m/>
    <x v="1"/>
    <x v="2"/>
    <s v="ATIVO"/>
    <x v="1"/>
    <m/>
    <s v="CONSTRUÍDO"/>
    <x v="2"/>
    <x v="2"/>
    <n v="0"/>
    <m/>
    <s v="ADRIANO INÁCIO"/>
    <m/>
    <m/>
    <m/>
    <m/>
    <m/>
    <m/>
    <m/>
    <m/>
    <m/>
    <e v="#N/A"/>
    <m/>
  </r>
  <r>
    <s v="MGBIG"/>
    <s v="M2023EST_MGBIG_01"/>
    <x v="3"/>
    <s v="SIM"/>
    <x v="0"/>
    <x v="3"/>
    <x v="3"/>
    <x v="1"/>
    <s v="NA"/>
    <s v="NA"/>
    <x v="83"/>
    <x v="1"/>
    <x v="7"/>
    <s v="MGG37"/>
    <s v="Ativo"/>
    <x v="4"/>
    <x v="1"/>
    <s v="ATIVO COM PROTEÇÃO TOPOLOGIA ESTRUT (VALIDAÇÃO ARTHUR 09/10)"/>
    <m/>
    <s v="NÃO"/>
    <s v="ATIVO"/>
    <x v="0"/>
    <x v="3"/>
    <x v="2"/>
    <s v="-"/>
    <x v="2"/>
    <x v="1"/>
    <s v="NA"/>
    <s v="NA"/>
    <x v="0"/>
    <m/>
    <m/>
    <m/>
    <m/>
    <m/>
    <m/>
    <x v="1"/>
    <x v="2"/>
    <s v="ATIVO"/>
    <x v="1"/>
    <m/>
    <s v="CONSTRUÍDO"/>
    <x v="2"/>
    <x v="2"/>
    <n v="0"/>
    <m/>
    <s v="ADRIANO INÁCIO"/>
    <m/>
    <m/>
    <m/>
    <m/>
    <m/>
    <m/>
    <m/>
    <m/>
    <m/>
    <e v="#N/A"/>
    <m/>
  </r>
  <r>
    <s v="MGBIN"/>
    <s v="M2024EST_MGBIN_01"/>
    <x v="3"/>
    <s v="SIM"/>
    <x v="0"/>
    <x v="3"/>
    <x v="7"/>
    <x v="6"/>
    <s v="NA"/>
    <s v="NA"/>
    <x v="84"/>
    <x v="1"/>
    <x v="15"/>
    <s v="-"/>
    <s v="Ativo"/>
    <x v="1"/>
    <x v="1"/>
    <s v="ATIVO COM  PROTEÇÃO TOPOLOGIA ESTRUT - LANÇAMENTO"/>
    <m/>
    <s v="SIM"/>
    <s v="ATIVO"/>
    <x v="0"/>
    <x v="3"/>
    <x v="0"/>
    <s v="-"/>
    <x v="2"/>
    <x v="1"/>
    <n v="509085"/>
    <s v="Aprovado HQ"/>
    <x v="0"/>
    <m/>
    <m/>
    <m/>
    <m/>
    <m/>
    <m/>
    <x v="1"/>
    <x v="2"/>
    <s v="ATIVO"/>
    <x v="1"/>
    <m/>
    <s v="CONSTRUÍDO"/>
    <x v="2"/>
    <x v="2"/>
    <n v="0"/>
    <m/>
    <s v="ADRIANO INÁCIO"/>
    <m/>
    <m/>
    <m/>
    <m/>
    <m/>
    <m/>
    <m/>
    <m/>
    <m/>
    <e v="#N/A"/>
    <m/>
  </r>
  <r>
    <s v="MGBIP"/>
    <s v="M2023EST_MGBIP_01"/>
    <x v="3"/>
    <s v="SIM"/>
    <x v="0"/>
    <x v="3"/>
    <x v="11"/>
    <x v="55"/>
    <s v="NA"/>
    <s v="NA"/>
    <x v="85"/>
    <x v="1"/>
    <x v="5"/>
    <s v="MGJCT"/>
    <s v="Ativo"/>
    <x v="1"/>
    <x v="1"/>
    <s v="REDE ENTREGUE COM  PROTEÇÃO TOPOLOGIA ESTRUT - LANÇAMENTO "/>
    <s v="REPARO CONCLUÍDO EM 08/10"/>
    <s v="SIM"/>
    <s v="ATIVO"/>
    <x v="0"/>
    <x v="3"/>
    <x v="4"/>
    <s v="-"/>
    <x v="2"/>
    <x v="1"/>
    <s v="NA"/>
    <s v="NA"/>
    <x v="0"/>
    <m/>
    <m/>
    <m/>
    <m/>
    <m/>
    <m/>
    <x v="1"/>
    <x v="4"/>
    <d v="2024-10-17T00:00:00"/>
    <x v="1"/>
    <m/>
    <s v="CONSTRUÍDO"/>
    <x v="2"/>
    <x v="2"/>
    <n v="0"/>
    <m/>
    <s v="ADRIANO INÁCIO"/>
    <m/>
    <m/>
    <m/>
    <m/>
    <m/>
    <m/>
    <m/>
    <m/>
    <m/>
    <e v="#N/A"/>
    <m/>
  </r>
  <r>
    <s v="MGBIR"/>
    <s v="M2023EST_MGBIR_01"/>
    <x v="3"/>
    <s v="SIM"/>
    <x v="0"/>
    <x v="3"/>
    <x v="64"/>
    <x v="56"/>
    <s v="NA"/>
    <s v="NA"/>
    <x v="86"/>
    <x v="1"/>
    <x v="5"/>
    <s v="MGJAA"/>
    <s v="Ativo"/>
    <x v="1"/>
    <x v="1"/>
    <s v="ATIVO COM  PROTEÇÃO TOPOLOGIA ESTRUT - LANÇAMENTO"/>
    <m/>
    <s v="SIM"/>
    <s v="ATIVO"/>
    <x v="0"/>
    <x v="3"/>
    <x v="4"/>
    <s v="-"/>
    <x v="2"/>
    <x v="1"/>
    <n v="507967"/>
    <s v="Aprovado HQ"/>
    <x v="0"/>
    <m/>
    <m/>
    <m/>
    <m/>
    <m/>
    <m/>
    <x v="1"/>
    <x v="2"/>
    <s v="ATIVO"/>
    <x v="1"/>
    <m/>
    <s v="CONSTRUÍDO"/>
    <x v="2"/>
    <x v="2"/>
    <n v="0"/>
    <m/>
    <s v="ADRIANO INÁCIO"/>
    <m/>
    <m/>
    <m/>
    <m/>
    <m/>
    <m/>
    <m/>
    <m/>
    <m/>
    <e v="#N/A"/>
    <m/>
  </r>
  <r>
    <s v="MGBIV"/>
    <s v="M2024EST_MGBIV_01"/>
    <x v="3"/>
    <s v="SIM"/>
    <x v="0"/>
    <x v="3"/>
    <x v="41"/>
    <x v="57"/>
    <s v="NA"/>
    <s v="NA"/>
    <x v="87"/>
    <x v="1"/>
    <x v="22"/>
    <s v="MGJVT"/>
    <s v="Ativo HL4 / Ativo HL5D"/>
    <x v="1"/>
    <x v="1"/>
    <s v="REDE ENTREGUE CONFORME TOPOLOGIA ESTRUTURANTE"/>
    <m/>
    <s v="NÃO"/>
    <s v="ATIVO"/>
    <x v="0"/>
    <x v="3"/>
    <x v="0"/>
    <s v="-"/>
    <x v="2"/>
    <x v="1"/>
    <n v="512289"/>
    <s v="Aprovado HQ"/>
    <x v="0"/>
    <m/>
    <m/>
    <m/>
    <m/>
    <m/>
    <m/>
    <x v="1"/>
    <x v="2"/>
    <d v="2024-10-03T00:00:00"/>
    <x v="1"/>
    <s v="ACIONADO 17/10, PREVISAO PARA 18/10"/>
    <s v="CONSTRUÍDO"/>
    <x v="2"/>
    <x v="2"/>
    <n v="0"/>
    <m/>
    <s v="ADRIANO INÁCIO"/>
    <m/>
    <m/>
    <m/>
    <m/>
    <m/>
    <m/>
    <m/>
    <m/>
    <m/>
    <e v="#N/A"/>
    <m/>
  </r>
  <r>
    <s v="MGBJF"/>
    <s v="M2024EST_MGBJF_01"/>
    <x v="3"/>
    <s v="SIM"/>
    <x v="0"/>
    <x v="3"/>
    <x v="65"/>
    <x v="17"/>
    <s v="NA"/>
    <s v="NA"/>
    <x v="88"/>
    <x v="1"/>
    <x v="3"/>
    <s v="MGABR"/>
    <s v="Ativo HL4 / Falta HL5D"/>
    <x v="1"/>
    <x v="1"/>
    <s v="REDE ENTREGUE CONFORME TOPOLOGIA ESTRUTURANTE"/>
    <m/>
    <s v="NÃO"/>
    <s v="ATIVO"/>
    <x v="0"/>
    <x v="3"/>
    <x v="0"/>
    <s v="-"/>
    <x v="2"/>
    <x v="1"/>
    <n v="512237"/>
    <s v="Aprovado HQ"/>
    <x v="0"/>
    <m/>
    <m/>
    <m/>
    <m/>
    <m/>
    <m/>
    <x v="1"/>
    <x v="4"/>
    <d v="2024-10-15T00:00:00"/>
    <x v="1"/>
    <s v="Enviado e-mail para o Adriano em 17/10 Realizar a Ativação. Reparo Tratato"/>
    <s v="CONSTRUÍDO"/>
    <x v="2"/>
    <x v="2"/>
    <n v="0"/>
    <m/>
    <s v="ADRIANO INÁCIO"/>
    <m/>
    <m/>
    <m/>
    <m/>
    <m/>
    <m/>
    <m/>
    <m/>
    <m/>
    <e v="#N/A"/>
    <m/>
  </r>
  <r>
    <s v="MGSZA"/>
    <s v="M2024EST_MGSZA_01"/>
    <x v="3"/>
    <s v="SIM"/>
    <x v="0"/>
    <x v="3"/>
    <x v="48"/>
    <x v="40"/>
    <s v="NA"/>
    <s v="NA"/>
    <x v="62"/>
    <x v="1"/>
    <x v="14"/>
    <s v="MGSLU"/>
    <s v="Não Ativo"/>
    <x v="12"/>
    <x v="1"/>
    <s v="REDE ENTREGUE CONFORME TOPOLOGIA ESTRUTURANTE"/>
    <m/>
    <s v="NÃO"/>
    <s v="ATIVO"/>
    <x v="0"/>
    <x v="3"/>
    <x v="0"/>
    <s v="-"/>
    <x v="2"/>
    <x v="1"/>
    <n v="506523"/>
    <s v="Aprovado HQ"/>
    <x v="0"/>
    <m/>
    <m/>
    <m/>
    <m/>
    <m/>
    <m/>
    <x v="1"/>
    <x v="2"/>
    <d v="2024-10-15T00:00:00"/>
    <x v="1"/>
    <m/>
    <s v="CONSTRUÍDO"/>
    <x v="2"/>
    <x v="2"/>
    <n v="0"/>
    <m/>
    <s v="ADRIANO INÁCIO"/>
    <m/>
    <m/>
    <m/>
    <m/>
    <m/>
    <m/>
    <m/>
    <m/>
    <m/>
    <e v="#N/A"/>
    <m/>
  </r>
  <r>
    <s v="MGBJL"/>
    <s v="M2023EST_MGBJL_01"/>
    <x v="3"/>
    <s v="SIM"/>
    <x v="0"/>
    <x v="3"/>
    <x v="66"/>
    <x v="58"/>
    <s v="NA"/>
    <s v="NA"/>
    <x v="89"/>
    <x v="1"/>
    <x v="19"/>
    <s v="MGBMR"/>
    <s v="Ativo"/>
    <x v="4"/>
    <x v="1"/>
    <s v="ATIVO COM  PROTEÇÃO TOPOLOGIA ESTRUT - CFO + ROLLOUT"/>
    <m/>
    <s v="NÃO"/>
    <s v="ATIVO"/>
    <x v="0"/>
    <x v="3"/>
    <x v="10"/>
    <s v="-"/>
    <x v="2"/>
    <x v="1"/>
    <n v="508078"/>
    <s v="Aprovado HQ"/>
    <x v="0"/>
    <m/>
    <m/>
    <m/>
    <m/>
    <m/>
    <m/>
    <x v="1"/>
    <x v="2"/>
    <s v="ATIVO"/>
    <x v="1"/>
    <m/>
    <s v="CONSTRUÍDO"/>
    <x v="2"/>
    <x v="2"/>
    <n v="0"/>
    <m/>
    <s v="ADRIANO INÁCIO"/>
    <m/>
    <m/>
    <m/>
    <m/>
    <m/>
    <m/>
    <m/>
    <m/>
    <m/>
    <e v="#N/A"/>
    <m/>
  </r>
  <r>
    <s v="MGBJP"/>
    <s v="M2023_MGBJP_01"/>
    <x v="3"/>
    <s v="SIM"/>
    <x v="0"/>
    <x v="3"/>
    <x v="67"/>
    <x v="1"/>
    <s v="NA"/>
    <s v="NA"/>
    <x v="90"/>
    <x v="1"/>
    <x v="7"/>
    <s v="MGG37"/>
    <s v="Ativo"/>
    <x v="4"/>
    <x v="1"/>
    <s v="REDE ENTREGUE CONFORME TOPOLOGIA ESTRUTURANTE"/>
    <m/>
    <s v="NÃO"/>
    <s v="ATIVO"/>
    <x v="0"/>
    <x v="3"/>
    <x v="0"/>
    <s v="-"/>
    <x v="2"/>
    <x v="1"/>
    <n v="517421"/>
    <s v="Aprovado HQ"/>
    <x v="0"/>
    <m/>
    <m/>
    <m/>
    <m/>
    <m/>
    <m/>
    <x v="1"/>
    <x v="3"/>
    <s v="PENDENCIA PROJETO"/>
    <x v="8"/>
    <s v="REDE ENTREGUE, VALIDAÇÃO E-MAIL TELEMONT 15/10"/>
    <s v="CONSTRUÍDO"/>
    <x v="2"/>
    <x v="2"/>
    <n v="0"/>
    <m/>
    <s v="ADRIANO INÁCIO"/>
    <m/>
    <m/>
    <m/>
    <m/>
    <m/>
    <m/>
    <m/>
    <m/>
    <m/>
    <e v="#N/A"/>
    <m/>
  </r>
  <r>
    <s v="MGBCE"/>
    <s v="M2024EST_MGBCE_01"/>
    <x v="3"/>
    <s v="SIM"/>
    <x v="0"/>
    <x v="3"/>
    <x v="68"/>
    <x v="1"/>
    <s v="NA"/>
    <s v="NA"/>
    <x v="91"/>
    <x v="1"/>
    <x v="18"/>
    <s v="MGBCZ"/>
    <s v="Ativo"/>
    <x v="7"/>
    <x v="1"/>
    <s v="REDE ENTREGUE CONFORME TOPOLOGIA ESTRUTURANTE"/>
    <m/>
    <s v="NÃO"/>
    <s v="ATIVO"/>
    <x v="0"/>
    <x v="3"/>
    <x v="0"/>
    <s v="-"/>
    <x v="2"/>
    <x v="1"/>
    <n v="512246"/>
    <s v="Aprovado HQ"/>
    <x v="0"/>
    <m/>
    <m/>
    <m/>
    <m/>
    <m/>
    <m/>
    <x v="1"/>
    <x v="4"/>
    <d v="2024-10-22T00:00:00"/>
    <x v="1"/>
    <s v="AGUARDANDO LIBERAÇÃO DE LICENÇA PARA REALIZAR MND NA 381"/>
    <s v="CONSTRUÍDO"/>
    <x v="6"/>
    <x v="5"/>
    <n v="0"/>
    <m/>
    <s v="ADRIANO INÁCIO"/>
    <m/>
    <m/>
    <m/>
    <m/>
    <m/>
    <m/>
    <m/>
    <m/>
    <m/>
    <e v="#N/A"/>
    <m/>
  </r>
  <r>
    <s v="MGBJT"/>
    <s v="M2024EST_MGBJT_01"/>
    <x v="3"/>
    <s v="SIM"/>
    <x v="0"/>
    <x v="3"/>
    <x v="69"/>
    <x v="1"/>
    <s v="NA"/>
    <s v="NA"/>
    <x v="92"/>
    <x v="1"/>
    <x v="18"/>
    <s v="MGBCZ"/>
    <s v="Ativo"/>
    <x v="7"/>
    <x v="1"/>
    <s v="REDE ENTREGUE CONFORME TOPOLOGIA ESTRUTURANTE_x000a_"/>
    <m/>
    <s v="NÃO"/>
    <s v="ATIVO"/>
    <x v="0"/>
    <x v="3"/>
    <x v="0"/>
    <s v="-"/>
    <x v="2"/>
    <x v="1"/>
    <n v="512248"/>
    <s v="Aprovado HQ"/>
    <x v="0"/>
    <m/>
    <m/>
    <m/>
    <m/>
    <m/>
    <m/>
    <x v="1"/>
    <x v="3"/>
    <s v="PENDENCIA PROJETO"/>
    <x v="8"/>
    <s v="LANÇAMENTO INICIADO POREM COM PENDENCIA DE TRAVESSIA NA BR381. ENVIADO PARA A EQUIPE DE PROJETO PARA REVISAO. 10/10 AGUARDANDO REVISÃO PROJETO."/>
    <s v="CONSTRUÍDO"/>
    <x v="6"/>
    <x v="5"/>
    <n v="0"/>
    <m/>
    <s v="ADRIANO INÁCIO"/>
    <m/>
    <m/>
    <m/>
    <m/>
    <m/>
    <m/>
    <m/>
    <m/>
    <m/>
    <e v="#N/A"/>
    <m/>
  </r>
  <r>
    <s v="MGPBR"/>
    <s v="M2024EST_MGPBR_01"/>
    <x v="3"/>
    <s v="SIM"/>
    <x v="0"/>
    <x v="3"/>
    <x v="70"/>
    <x v="59"/>
    <s v="NA"/>
    <s v="NA"/>
    <x v="93"/>
    <x v="3"/>
    <x v="20"/>
    <s v="-"/>
    <s v="Não Ativo"/>
    <x v="5"/>
    <x v="1"/>
    <s v="REDE ENTREGUE CONFORME TOPOLOGIA ESTRUTURANTE"/>
    <s v="O&amp;M"/>
    <s v="NÃO"/>
    <s v="ATIVO"/>
    <x v="0"/>
    <x v="3"/>
    <x v="0"/>
    <s v="-"/>
    <x v="2"/>
    <x v="1"/>
    <n v="506504"/>
    <s v="Aprovado HQ"/>
    <x v="0"/>
    <m/>
    <m/>
    <m/>
    <m/>
    <m/>
    <m/>
    <x v="1"/>
    <x v="16"/>
    <d v="2024-10-08T00:00:00"/>
    <x v="1"/>
    <s v="REPARO TRATADO PELO TELEMONT"/>
    <s v="CONSTRUÍDO"/>
    <x v="2"/>
    <x v="2"/>
    <n v="0"/>
    <m/>
    <s v="ADRIANO INÁCIO"/>
    <m/>
    <m/>
    <m/>
    <m/>
    <m/>
    <m/>
    <m/>
    <m/>
    <m/>
    <e v="#N/A"/>
    <m/>
  </r>
  <r>
    <s v="MGBHW"/>
    <s v="M2023EST_MGBHW_01"/>
    <x v="3"/>
    <s v="SIM"/>
    <x v="0"/>
    <x v="3"/>
    <x v="35"/>
    <x v="48"/>
    <s v="NA"/>
    <s v="NA"/>
    <x v="94"/>
    <x v="1"/>
    <x v="21"/>
    <s v="MGBPC"/>
    <s v="Ativo"/>
    <x v="1"/>
    <x v="1"/>
    <s v="ATIVO COM  PROTEÇÃO TOPOLOGIA ESTRUT (WSP)"/>
    <m/>
    <s v="SIM"/>
    <s v="ATIVO"/>
    <x v="0"/>
    <x v="3"/>
    <x v="2"/>
    <s v="-"/>
    <x v="2"/>
    <x v="1"/>
    <n v="508024"/>
    <s v="Aprovado HQ"/>
    <x v="0"/>
    <m/>
    <m/>
    <m/>
    <m/>
    <m/>
    <m/>
    <x v="1"/>
    <x v="2"/>
    <s v="ATIVO"/>
    <x v="1"/>
    <m/>
    <s v="CONSTRUÍDO"/>
    <x v="2"/>
    <x v="2"/>
    <n v="0"/>
    <m/>
    <s v="ADRIANO INÁCIO"/>
    <m/>
    <m/>
    <m/>
    <m/>
    <m/>
    <m/>
    <m/>
    <m/>
    <m/>
    <e v="#N/A"/>
    <m/>
  </r>
  <r>
    <s v="MGBLE"/>
    <s v="M2024EST_MGBLE_01"/>
    <x v="3"/>
    <s v="SIM"/>
    <x v="0"/>
    <x v="3"/>
    <x v="35"/>
    <x v="30"/>
    <s v="NA"/>
    <s v="NA"/>
    <x v="95"/>
    <x v="1"/>
    <x v="21"/>
    <s v="MGBPC"/>
    <s v="Ativo"/>
    <x v="1"/>
    <x v="1"/>
    <s v="ATIVO COM  PROTEÇÃO TOPOLOGIA ESTRUT (WSP)"/>
    <m/>
    <s v="SIM"/>
    <s v="ATIVO"/>
    <x v="0"/>
    <x v="3"/>
    <x v="2"/>
    <s v="-"/>
    <x v="2"/>
    <x v="1"/>
    <s v="MOIN"/>
    <s v="NA"/>
    <x v="0"/>
    <m/>
    <m/>
    <m/>
    <m/>
    <m/>
    <m/>
    <x v="1"/>
    <x v="2"/>
    <s v="ATIVO"/>
    <x v="1"/>
    <m/>
    <s v="CONSTRUÍDO"/>
    <x v="2"/>
    <x v="2"/>
    <n v="0"/>
    <m/>
    <s v="ADRIANO INÁCIO"/>
    <m/>
    <m/>
    <m/>
    <m/>
    <m/>
    <m/>
    <m/>
    <m/>
    <m/>
    <e v="#N/A"/>
    <m/>
  </r>
  <r>
    <s v="MGBLO"/>
    <s v="M2023EST_MGBLO_01"/>
    <x v="3"/>
    <s v="SIM"/>
    <x v="0"/>
    <x v="3"/>
    <x v="71"/>
    <x v="36"/>
    <s v="SIM"/>
    <s v="REDE OK"/>
    <x v="96"/>
    <x v="3"/>
    <x v="3"/>
    <s v="-"/>
    <s v="Ativo"/>
    <x v="1"/>
    <x v="1"/>
    <s v="REDE ENTREGUE CONFORME TOPOLOGIA ESTRUTURANTE"/>
    <m/>
    <s v="NÃO"/>
    <s v="ATIVO"/>
    <x v="0"/>
    <x v="3"/>
    <x v="0"/>
    <s v="-"/>
    <x v="2"/>
    <x v="1"/>
    <n v="512361"/>
    <s v="Regional"/>
    <x v="0"/>
    <m/>
    <m/>
    <m/>
    <m/>
    <m/>
    <m/>
    <x v="1"/>
    <x v="4"/>
    <d v="2024-10-22T00:00:00"/>
    <x v="1"/>
    <s v="OBRA EM ANDAMENTO"/>
    <s v="CONSTRUÍDO"/>
    <x v="2"/>
    <x v="2"/>
    <n v="0"/>
    <m/>
    <s v="ADRIANO INÁCIO"/>
    <m/>
    <m/>
    <m/>
    <m/>
    <m/>
    <m/>
    <m/>
    <m/>
    <m/>
    <e v="#N/A"/>
    <m/>
  </r>
  <r>
    <s v="MGBLP"/>
    <s v="M2023EST_MGBLP_01"/>
    <x v="3"/>
    <s v="SIM"/>
    <x v="0"/>
    <x v="3"/>
    <x v="72"/>
    <x v="60"/>
    <s v="NA"/>
    <s v="NA"/>
    <x v="97"/>
    <x v="1"/>
    <x v="3"/>
    <s v="MGRPM"/>
    <s v="Ativo"/>
    <x v="1"/>
    <x v="1"/>
    <s v="ATIVO COM  PROTEÇÃO TOPOLOGIA ESTRUT - LANÇAMENTO"/>
    <m/>
    <s v="NÃO"/>
    <s v="ATIVO"/>
    <x v="0"/>
    <x v="3"/>
    <x v="0"/>
    <s v="-"/>
    <x v="2"/>
    <x v="1"/>
    <n v="486545"/>
    <s v="MAO OBRA A DISPOSICAO"/>
    <x v="0"/>
    <m/>
    <m/>
    <m/>
    <m/>
    <m/>
    <m/>
    <x v="1"/>
    <x v="2"/>
    <s v="ATIVO"/>
    <x v="1"/>
    <m/>
    <s v="CONSTRUÍDO"/>
    <x v="2"/>
    <x v="2"/>
    <n v="0"/>
    <m/>
    <s v="ADRIANO INÁCIO"/>
    <m/>
    <m/>
    <m/>
    <m/>
    <m/>
    <m/>
    <m/>
    <m/>
    <m/>
    <e v="#N/A"/>
    <m/>
  </r>
  <r>
    <s v="MGQBV"/>
    <s v="M2023EST_MGQBV_01"/>
    <x v="3"/>
    <s v="SIM"/>
    <x v="0"/>
    <x v="3"/>
    <x v="70"/>
    <x v="53"/>
    <s v="NÃO"/>
    <s v="PENDENTE"/>
    <x v="98"/>
    <x v="3"/>
    <x v="20"/>
    <s v="-"/>
    <s v="Não Ativo"/>
    <x v="1"/>
    <x v="1"/>
    <s v="REDE ENTREGUE COM  PROTEÇÃO TOPOLOGIA ESTRUT - CFO + ROLLOUT"/>
    <s v="REPARO CONCLUÍDO EM 03/10"/>
    <s v="NÃO"/>
    <s v="ATIVO"/>
    <x v="0"/>
    <x v="3"/>
    <x v="0"/>
    <s v="-"/>
    <x v="2"/>
    <x v="1"/>
    <n v="519600"/>
    <s v="Regional"/>
    <x v="0"/>
    <m/>
    <m/>
    <m/>
    <m/>
    <m/>
    <m/>
    <x v="1"/>
    <x v="8"/>
    <d v="2024-10-04T00:00:00"/>
    <x v="1"/>
    <s v="TRATATIVA REPARO OK"/>
    <s v="CONSTRUÍDO"/>
    <x v="2"/>
    <x v="2"/>
    <n v="0"/>
    <m/>
    <s v="ADRIANO INÁCIO"/>
    <m/>
    <m/>
    <m/>
    <m/>
    <m/>
    <m/>
    <m/>
    <m/>
    <m/>
    <e v="#N/A"/>
    <m/>
  </r>
  <r>
    <s v="MGBLU"/>
    <s v="M2024EST_MGBLU_01"/>
    <x v="3"/>
    <s v="SIM"/>
    <x v="0"/>
    <x v="3"/>
    <x v="43"/>
    <x v="61"/>
    <s v="NA"/>
    <s v="NA"/>
    <x v="99"/>
    <x v="1"/>
    <x v="3"/>
    <s v="MGFEN"/>
    <s v="Ativo HL4 / Falta HL5D"/>
    <x v="1"/>
    <x v="1"/>
    <s v="REDE ENTREGUE CONFORME TOPOLOGIA ESTRUTURANTE"/>
    <m/>
    <s v="NÃO"/>
    <s v="ATIVO"/>
    <x v="0"/>
    <x v="3"/>
    <x v="0"/>
    <s v="-"/>
    <x v="2"/>
    <x v="1"/>
    <n v="512350"/>
    <s v="Aprovado HQ"/>
    <x v="0"/>
    <m/>
    <m/>
    <m/>
    <m/>
    <m/>
    <m/>
    <x v="1"/>
    <x v="4"/>
    <d v="2024-10-16T00:00:00"/>
    <x v="1"/>
    <s v="Enviado e-mail para o Adriano em 17/10 Realizar a Ativação. Reparo Tratato"/>
    <s v="CONSTRUÍDO"/>
    <x v="2"/>
    <x v="2"/>
    <n v="0"/>
    <m/>
    <s v="ADRIANO INÁCIO"/>
    <m/>
    <m/>
    <m/>
    <m/>
    <m/>
    <m/>
    <m/>
    <m/>
    <m/>
    <e v="#N/A"/>
    <m/>
  </r>
  <r>
    <s v="MGBMA"/>
    <s v="M2024EST_MGBMA_01"/>
    <x v="3"/>
    <s v="SIM"/>
    <x v="0"/>
    <x v="3"/>
    <x v="73"/>
    <x v="62"/>
    <s v="NA"/>
    <s v="NA"/>
    <x v="100"/>
    <x v="1"/>
    <x v="3"/>
    <s v="MGNGA"/>
    <s v="Ativo HL4 / Falta HL5D"/>
    <x v="1"/>
    <x v="1"/>
    <s v="REDE ENTREGUE COM  PROTEÇÃO TOPOLOGIA ESTRUT - CFO + ROLLOUT"/>
    <m/>
    <s v="NÃO"/>
    <s v="ATIVO"/>
    <x v="0"/>
    <x v="3"/>
    <x v="0"/>
    <s v="-"/>
    <x v="2"/>
    <x v="1"/>
    <n v="512301"/>
    <s v="Aprovado HQ"/>
    <x v="0"/>
    <m/>
    <m/>
    <m/>
    <m/>
    <m/>
    <m/>
    <x v="1"/>
    <x v="2"/>
    <s v="ATIVO"/>
    <x v="1"/>
    <m/>
    <s v="CONSTRUÍDO"/>
    <x v="2"/>
    <x v="2"/>
    <n v="0"/>
    <m/>
    <s v="ADRIANO INÁCIO"/>
    <m/>
    <m/>
    <m/>
    <m/>
    <m/>
    <m/>
    <m/>
    <m/>
    <m/>
    <e v="#N/A"/>
    <m/>
  </r>
  <r>
    <s v="MGBMD"/>
    <s v="M2023EST_MGBMD_01"/>
    <x v="3"/>
    <s v="SIM"/>
    <x v="0"/>
    <x v="3"/>
    <x v="29"/>
    <x v="63"/>
    <s v="NA"/>
    <s v="NA"/>
    <x v="101"/>
    <x v="1"/>
    <x v="15"/>
    <s v="-"/>
    <s v="Ativo"/>
    <x v="1"/>
    <x v="1"/>
    <s v="ATIVO COM  PROTEÇÃO TOPOLOGIA ESTRUT (WSP)"/>
    <m/>
    <s v="SIM"/>
    <s v="ATIVO"/>
    <x v="0"/>
    <x v="3"/>
    <x v="0"/>
    <s v="-"/>
    <x v="2"/>
    <x v="1"/>
    <n v="511957"/>
    <s v="Empreiteira"/>
    <x v="0"/>
    <m/>
    <m/>
    <m/>
    <m/>
    <m/>
    <m/>
    <x v="1"/>
    <x v="2"/>
    <s v="ATIVO"/>
    <x v="1"/>
    <m/>
    <s v="CONSTRUÍDO"/>
    <x v="2"/>
    <x v="2"/>
    <n v="0"/>
    <m/>
    <s v="ADRIANO INÁCIO"/>
    <m/>
    <m/>
    <m/>
    <m/>
    <m/>
    <m/>
    <m/>
    <m/>
    <m/>
    <e v="#N/A"/>
    <m/>
  </r>
  <r>
    <s v="MGMCP"/>
    <s v="M2025EST_MGMCP_01"/>
    <x v="0"/>
    <s v="FLAT"/>
    <x v="0"/>
    <x v="0"/>
    <x v="74"/>
    <x v="64"/>
    <s v="NA"/>
    <s v="NA"/>
    <x v="102"/>
    <x v="0"/>
    <x v="23"/>
    <s v="MGJFQ"/>
    <s v="-"/>
    <x v="0"/>
    <x v="0"/>
    <s v="SEM SOLUÇÃO OU RD"/>
    <s v=" "/>
    <s v="NÃO"/>
    <s v="ATIVO"/>
    <x v="0"/>
    <x v="0"/>
    <x v="13"/>
    <s v="-"/>
    <x v="0"/>
    <x v="0"/>
    <n v="567901"/>
    <s v="Aprovado HQ"/>
    <x v="0"/>
    <d v="2025-09-18T00:00:00"/>
    <m/>
    <m/>
    <s v="VALIDAR RÁDIO BRUNO"/>
    <m/>
    <m/>
    <x v="1"/>
    <x v="0"/>
    <d v="2025-09-30T00:00:00"/>
    <x v="0"/>
    <m/>
    <s v="APROVAÇÃO DE DRAFT"/>
    <x v="0"/>
    <x v="0"/>
    <s v="NÃO LOC"/>
    <s v="HL5G_2025MGMCP"/>
    <s v="ADRIANO SIQUEIRA"/>
    <s v="OK"/>
    <s v="OK"/>
    <s v="OK"/>
    <s v="OK"/>
    <s v="NOK"/>
    <s v="OK"/>
    <s v="OK"/>
    <s v="1 -Metro (HL4/HL5D/HL5G) =HL5D/HL5G OK"/>
    <m/>
    <e v="#N/A"/>
    <m/>
  </r>
  <r>
    <s v="MGBAV"/>
    <s v="M2024EST_MGBAV_01"/>
    <x v="3"/>
    <s v="SIM"/>
    <x v="0"/>
    <x v="3"/>
    <x v="75"/>
    <x v="19"/>
    <s v="NA"/>
    <s v="NA"/>
    <x v="103"/>
    <x v="1"/>
    <x v="10"/>
    <s v="MGBET"/>
    <s v="Ativo"/>
    <x v="7"/>
    <x v="1"/>
    <s v="qua 28/05/2025 13:57 - Antenor:  _x000a_Segue ativação do elemento: _x000a_ _x000a_@Roger Junio Da Silva,  poderia por gentileza ALTERAR o cadastro no CACTI?_x000a_ _x000a_ _x000a__x0009_Hostname:                      i-br-mg-bet-bav-hl5g-01_x000a__x0009_Topologia:                       DE: MGBET-MGBAV-MGJRA_x000a__x0009_                                              PARA: MGBGL-MGBAV-MGJRA-MGBSS-MGBGL_x000a__x000a_REDE ENTREGUE CONFORME TOPOLOGIA ESTRUTURANTE"/>
    <m/>
    <s v="NÃO"/>
    <s v="ATIVO"/>
    <x v="0"/>
    <x v="3"/>
    <x v="0"/>
    <s v="-"/>
    <x v="2"/>
    <x v="1"/>
    <n v="519474"/>
    <s v="Aprovado HQ"/>
    <x v="0"/>
    <m/>
    <m/>
    <m/>
    <m/>
    <m/>
    <m/>
    <x v="1"/>
    <x v="17"/>
    <d v="2024-10-28T00:00:00"/>
    <x v="1"/>
    <s v="REDE ENTREGUE, VALIDAÇÃO E-MAIL TELEMONT 15/10"/>
    <s v="CONSTRUÍDO"/>
    <x v="2"/>
    <x v="2"/>
    <n v="0"/>
    <m/>
    <s v="ADRIANO INÁCIO"/>
    <m/>
    <m/>
    <m/>
    <m/>
    <m/>
    <m/>
    <m/>
    <n v="2"/>
    <s v="2 - Organização FO = OK"/>
    <e v="#N/A"/>
    <m/>
  </r>
  <r>
    <s v="MGNJP"/>
    <s v="M2024EST_MGNJP_01"/>
    <x v="3"/>
    <s v="SIM"/>
    <x v="0"/>
    <x v="3"/>
    <x v="70"/>
    <x v="59"/>
    <s v="NA"/>
    <s v="NA"/>
    <x v="93"/>
    <x v="1"/>
    <x v="20"/>
    <s v="MGBHN"/>
    <s v="Não Ativo"/>
    <x v="5"/>
    <x v="1"/>
    <s v="REDE ENTREGUE CONFORME TOPOLOGIA ESTRUTURANTE"/>
    <s v="O&amp;M"/>
    <s v="NÃO"/>
    <s v="ATIVO"/>
    <x v="0"/>
    <x v="3"/>
    <x v="0"/>
    <s v="-"/>
    <x v="2"/>
    <x v="1"/>
    <n v="506504"/>
    <s v="Aprovado HQ"/>
    <x v="0"/>
    <m/>
    <m/>
    <m/>
    <m/>
    <m/>
    <m/>
    <x v="1"/>
    <x v="16"/>
    <d v="2024-10-08T00:00:00"/>
    <x v="1"/>
    <s v="REPARO TRATADO PELO TELEMONT"/>
    <s v="CONSTRUÍDO"/>
    <x v="2"/>
    <x v="2"/>
    <n v="0"/>
    <m/>
    <s v="ADRIANO INÁCIO"/>
    <m/>
    <m/>
    <m/>
    <m/>
    <m/>
    <m/>
    <m/>
    <n v="3"/>
    <s v="3 - Identificação = OK"/>
    <e v="#N/A"/>
    <m/>
  </r>
  <r>
    <s v="MGBNB"/>
    <s v="M2023EST_MGBNB_01"/>
    <x v="3"/>
    <s v="SIM"/>
    <x v="0"/>
    <x v="3"/>
    <x v="76"/>
    <x v="65"/>
    <s v="NA"/>
    <s v="NA"/>
    <x v="104"/>
    <x v="1"/>
    <x v="1"/>
    <s v="MGCRS"/>
    <s v="Ativo HL4 / Falta HL5D"/>
    <x v="1"/>
    <x v="1"/>
    <s v="ATIVO COM  PROTEÇÃO TOPOLOGIA ESTRUT - CFO + ROLLOUT"/>
    <m/>
    <s v="NÃO"/>
    <s v="ATIVO"/>
    <x v="0"/>
    <x v="3"/>
    <x v="11"/>
    <s v="-"/>
    <x v="2"/>
    <x v="1"/>
    <n v="486475"/>
    <s v="Aprovado HQ"/>
    <x v="0"/>
    <m/>
    <m/>
    <m/>
    <m/>
    <m/>
    <m/>
    <x v="1"/>
    <x v="2"/>
    <s v="ATIVO"/>
    <x v="1"/>
    <m/>
    <s v="CONSTRUÍDO"/>
    <x v="2"/>
    <x v="2"/>
    <n v="0"/>
    <m/>
    <s v="ADRIANO INÁCIO"/>
    <m/>
    <m/>
    <m/>
    <m/>
    <m/>
    <m/>
    <m/>
    <n v="4"/>
    <s v="4 - Bateria Lítio Existente = 00"/>
    <e v="#N/A"/>
    <m/>
  </r>
  <r>
    <s v="MGBNG"/>
    <s v="M2023EST_MGBNG_01"/>
    <x v="3"/>
    <s v="SIM"/>
    <x v="0"/>
    <x v="3"/>
    <x v="77"/>
    <x v="35"/>
    <s v="NA"/>
    <s v="NA"/>
    <x v="105"/>
    <x v="1"/>
    <x v="3"/>
    <s v="MGATR"/>
    <s v="Ativo HL4 / Ativo HL5D"/>
    <x v="1"/>
    <x v="1"/>
    <s v="REDE ENTREGUE COM  PROTEÇÃO TOPOLOGIA ESTRUT - CFO + ROLLOUT"/>
    <m/>
    <s v="NÃO"/>
    <s v="ATIVO"/>
    <x v="0"/>
    <x v="3"/>
    <x v="0"/>
    <s v="-"/>
    <x v="2"/>
    <x v="1"/>
    <n v="486546"/>
    <s v="MAO OBRA A DISPOSICAO"/>
    <x v="0"/>
    <m/>
    <m/>
    <m/>
    <m/>
    <m/>
    <m/>
    <x v="1"/>
    <x v="2"/>
    <s v="ATIVO"/>
    <x v="1"/>
    <m/>
    <s v="CONSTRUÍDO"/>
    <x v="2"/>
    <x v="2"/>
    <n v="0"/>
    <m/>
    <s v="ADRIANO INÁCIO"/>
    <m/>
    <m/>
    <m/>
    <m/>
    <m/>
    <m/>
    <m/>
    <n v="5"/>
    <s v="5 -Radio pra redundancia = OK ( sent. LOR) não operacional "/>
    <e v="#N/A"/>
    <m/>
  </r>
  <r>
    <s v="MGBNI"/>
    <s v="M2024EST_MGBNI_01"/>
    <x v="3"/>
    <s v="SIM"/>
    <x v="0"/>
    <x v="3"/>
    <x v="78"/>
    <x v="66"/>
    <s v="NA"/>
    <s v="NA"/>
    <x v="106"/>
    <x v="1"/>
    <x v="16"/>
    <s v="MGBSB"/>
    <s v="Ativo"/>
    <x v="1"/>
    <x v="1"/>
    <s v="ATIVO COM  PROTEÇÃO TOPOLOGIA ESTRUT - CFO + ROLLOUT"/>
    <m/>
    <s v="SIM"/>
    <s v="ATIVO"/>
    <x v="0"/>
    <x v="3"/>
    <x v="0"/>
    <s v="-"/>
    <x v="2"/>
    <x v="1"/>
    <n v="510667"/>
    <s v="Aprovado HQ"/>
    <x v="0"/>
    <m/>
    <m/>
    <m/>
    <m/>
    <m/>
    <m/>
    <x v="1"/>
    <x v="2"/>
    <s v="ATIVO"/>
    <x v="1"/>
    <m/>
    <s v="CONSTRUÍDO"/>
    <x v="2"/>
    <x v="2"/>
    <n v="0"/>
    <m/>
    <s v="ADRIANO INÁCIO"/>
    <m/>
    <m/>
    <m/>
    <m/>
    <m/>
    <m/>
    <m/>
    <m/>
    <m/>
    <e v="#N/A"/>
    <m/>
  </r>
  <r>
    <s v="MGBMU"/>
    <s v="M2024EST_MGBMU_01"/>
    <x v="3"/>
    <s v="SIM"/>
    <x v="0"/>
    <x v="3"/>
    <x v="37"/>
    <x v="67"/>
    <s v="NA"/>
    <s v="NA"/>
    <x v="107"/>
    <x v="1"/>
    <x v="20"/>
    <s v="MGQBV"/>
    <s v="Não Ativo"/>
    <x v="1"/>
    <x v="1"/>
    <s v="REDE ENTREGUE CONFORME TOPOLOGIA ESTRUTURANTE"/>
    <m/>
    <s v="NÃO"/>
    <s v="ATIVO"/>
    <x v="0"/>
    <x v="3"/>
    <x v="0"/>
    <s v="-"/>
    <x v="2"/>
    <x v="1"/>
    <n v="506516"/>
    <s v="Aprovado HQ"/>
    <x v="0"/>
    <m/>
    <m/>
    <m/>
    <m/>
    <m/>
    <m/>
    <x v="1"/>
    <x v="2"/>
    <d v="2024-10-04T00:00:00"/>
    <x v="1"/>
    <m/>
    <s v="CONSTRUÍDO"/>
    <x v="2"/>
    <x v="2"/>
    <n v="0"/>
    <m/>
    <s v="ADRIANO INÁCIO"/>
    <m/>
    <m/>
    <m/>
    <m/>
    <m/>
    <m/>
    <m/>
    <m/>
    <m/>
    <e v="#N/A"/>
    <m/>
  </r>
  <r>
    <s v="MGBNS"/>
    <s v="M2023EST_MGBNS_01"/>
    <x v="3"/>
    <s v="SIM"/>
    <x v="0"/>
    <x v="3"/>
    <x v="79"/>
    <x v="68"/>
    <s v="NÃO"/>
    <s v="PENDENTE"/>
    <x v="108"/>
    <x v="3"/>
    <x v="3"/>
    <s v="-"/>
    <s v="Ativo"/>
    <x v="1"/>
    <x v="1"/>
    <s v="ATIVO COM  PROTEÇÃO TOPOLOGIA ESTRUT - CFO + ROLLOUT"/>
    <m/>
    <s v="NÃO"/>
    <s v="ATIVO"/>
    <x v="0"/>
    <x v="3"/>
    <x v="10"/>
    <s v="-"/>
    <x v="2"/>
    <x v="1"/>
    <n v="482895"/>
    <s v="NA"/>
    <x v="0"/>
    <m/>
    <m/>
    <m/>
    <m/>
    <m/>
    <m/>
    <x v="1"/>
    <x v="2"/>
    <s v="ATIVO"/>
    <x v="1"/>
    <m/>
    <s v="CONSTRUÍDO"/>
    <x v="2"/>
    <x v="2"/>
    <n v="0"/>
    <m/>
    <s v="ADRIANO INÁCIO"/>
    <m/>
    <m/>
    <m/>
    <m/>
    <m/>
    <m/>
    <m/>
    <m/>
    <m/>
    <e v="#N/A"/>
    <m/>
  </r>
  <r>
    <s v="MGBEV"/>
    <s v="M2023EST_MGBEV_01"/>
    <x v="3"/>
    <s v="SIM"/>
    <x v="0"/>
    <x v="3"/>
    <x v="37"/>
    <x v="69"/>
    <s v="NA"/>
    <s v="NA"/>
    <x v="109"/>
    <x v="1"/>
    <x v="4"/>
    <s v="MGPQN"/>
    <s v="Ativo"/>
    <x v="1"/>
    <x v="1"/>
    <s v="REDE ENTREGUE CONFORME TOPOLOGIA ESTRUTURANTE"/>
    <m/>
    <s v="SIM"/>
    <s v="ATIVO"/>
    <x v="0"/>
    <x v="3"/>
    <x v="3"/>
    <s v="-"/>
    <x v="2"/>
    <x v="1"/>
    <s v="MOIN"/>
    <s v="NA"/>
    <x v="0"/>
    <m/>
    <m/>
    <m/>
    <m/>
    <m/>
    <m/>
    <x v="1"/>
    <x v="2"/>
    <s v="ATIVO"/>
    <x v="1"/>
    <m/>
    <s v="CONSTRUÍDO"/>
    <x v="2"/>
    <x v="2"/>
    <n v="0"/>
    <m/>
    <s v="ADRIANO INÁCIO"/>
    <m/>
    <m/>
    <m/>
    <m/>
    <m/>
    <m/>
    <m/>
    <m/>
    <m/>
    <e v="#N/A"/>
    <m/>
  </r>
  <r>
    <s v="MGBOF"/>
    <s v="M2023EST_MGBOF_01"/>
    <x v="3"/>
    <s v="SIM"/>
    <x v="0"/>
    <x v="3"/>
    <x v="80"/>
    <x v="8"/>
    <s v="NA"/>
    <s v="NA"/>
    <x v="110"/>
    <x v="1"/>
    <x v="5"/>
    <s v="MGBBJ"/>
    <s v="Ativo"/>
    <x v="1"/>
    <x v="1"/>
    <s v="ATIVO COM  PROTEÇÃO TOPOLOGIA ESTRUT - LANÇAMENTO"/>
    <m/>
    <s v="SIM"/>
    <s v="ATIVO"/>
    <x v="0"/>
    <x v="3"/>
    <x v="4"/>
    <s v="-"/>
    <x v="2"/>
    <x v="1"/>
    <n v="511956"/>
    <s v="Empreiteira"/>
    <x v="0"/>
    <m/>
    <m/>
    <m/>
    <m/>
    <m/>
    <m/>
    <x v="1"/>
    <x v="2"/>
    <s v="ATIVO"/>
    <x v="1"/>
    <m/>
    <s v="CONSTRUÍDO"/>
    <x v="2"/>
    <x v="2"/>
    <n v="0"/>
    <m/>
    <s v="ADRIANO INÁCIO"/>
    <m/>
    <m/>
    <m/>
    <m/>
    <m/>
    <m/>
    <m/>
    <m/>
    <m/>
    <e v="#N/A"/>
    <m/>
  </r>
  <r>
    <s v="MGBOL"/>
    <s v="M2023EST_MGBOL_01"/>
    <x v="3"/>
    <s v="SIM"/>
    <x v="0"/>
    <x v="3"/>
    <x v="81"/>
    <x v="30"/>
    <s v="NÃO"/>
    <s v="PENDENTE"/>
    <x v="111"/>
    <x v="3"/>
    <x v="5"/>
    <s v="-"/>
    <s v="Ativo"/>
    <x v="1"/>
    <x v="1"/>
    <s v="ATIVO COM  PROTEÇÃO TOPOLOGIA ESTRUT - LANÇAMENTO"/>
    <m/>
    <s v="SIM"/>
    <s v="ATIVO"/>
    <x v="0"/>
    <x v="3"/>
    <x v="4"/>
    <s v="-"/>
    <x v="2"/>
    <x v="1"/>
    <n v="508029"/>
    <s v="Empreiteira"/>
    <x v="0"/>
    <m/>
    <m/>
    <m/>
    <m/>
    <m/>
    <m/>
    <x v="1"/>
    <x v="2"/>
    <s v="ATIVO"/>
    <x v="1"/>
    <m/>
    <s v="CONSTRUÍDO"/>
    <x v="2"/>
    <x v="2"/>
    <n v="0"/>
    <m/>
    <s v="ADRIANO INÁCIO"/>
    <m/>
    <m/>
    <m/>
    <m/>
    <m/>
    <m/>
    <m/>
    <m/>
    <m/>
    <e v="#N/A"/>
    <m/>
  </r>
  <r>
    <s v="MGBOO"/>
    <s v="M2023EST_MGBOO_01"/>
    <x v="3"/>
    <s v="SIM"/>
    <x v="0"/>
    <x v="3"/>
    <x v="60"/>
    <x v="43"/>
    <s v="NA"/>
    <s v="NA"/>
    <x v="112"/>
    <x v="1"/>
    <x v="15"/>
    <s v="-"/>
    <s v="Ativo"/>
    <x v="1"/>
    <x v="1"/>
    <s v="REDE OK"/>
    <m/>
    <s v="SIM"/>
    <s v="ATIVO"/>
    <x v="0"/>
    <x v="3"/>
    <x v="11"/>
    <s v="-"/>
    <x v="2"/>
    <x v="1"/>
    <s v="NA"/>
    <s v="NA"/>
    <x v="0"/>
    <m/>
    <m/>
    <m/>
    <m/>
    <m/>
    <m/>
    <x v="1"/>
    <x v="2"/>
    <s v="ATIVO"/>
    <x v="1"/>
    <m/>
    <s v="CONSTRUÍDO"/>
    <x v="2"/>
    <x v="2"/>
    <n v="0"/>
    <m/>
    <s v="ADRIANO INÁCIO"/>
    <m/>
    <m/>
    <m/>
    <m/>
    <m/>
    <m/>
    <m/>
    <m/>
    <m/>
    <e v="#N/A"/>
    <m/>
  </r>
  <r>
    <s v="MGBBA"/>
    <s v="M2023EST_MGBBA_01"/>
    <x v="3"/>
    <s v="SIM"/>
    <x v="0"/>
    <x v="3"/>
    <x v="82"/>
    <x v="20"/>
    <s v="NA"/>
    <s v="NA"/>
    <x v="113"/>
    <x v="1"/>
    <x v="12"/>
    <s v="MGBCQ"/>
    <s v="Ativo"/>
    <x v="1"/>
    <x v="1"/>
    <s v="ATIVO COM  PROTEÇÃO TOPOLOGIA ESTRUT - LANÇAMENTO"/>
    <m/>
    <s v="SIM"/>
    <s v="ATIVO"/>
    <x v="0"/>
    <x v="3"/>
    <x v="11"/>
    <s v="-"/>
    <x v="2"/>
    <x v="1"/>
    <n v="520935"/>
    <s v="Cidade"/>
    <x v="0"/>
    <m/>
    <m/>
    <m/>
    <m/>
    <m/>
    <m/>
    <x v="1"/>
    <x v="2"/>
    <s v="ATIVO"/>
    <x v="1"/>
    <m/>
    <s v="CONSTRUÍDO"/>
    <x v="2"/>
    <x v="2"/>
    <n v="0"/>
    <m/>
    <s v="ADRIANO INÁCIO"/>
    <m/>
    <m/>
    <m/>
    <m/>
    <m/>
    <m/>
    <m/>
    <m/>
    <m/>
    <e v="#N/A"/>
    <m/>
  </r>
  <r>
    <s v="MGBPA"/>
    <s v="M2024EST_MGBPA_01"/>
    <x v="3"/>
    <s v="SIM"/>
    <x v="0"/>
    <x v="3"/>
    <x v="83"/>
    <x v="70"/>
    <s v="NA"/>
    <s v="NA"/>
    <x v="114"/>
    <x v="1"/>
    <x v="22"/>
    <s v="MGVSO"/>
    <s v="Ativo"/>
    <x v="1"/>
    <x v="1"/>
    <s v="REDE ENTREGUE CONFORME TOPOLOGIA ESTRUTURANTE"/>
    <m/>
    <s v="NÃO"/>
    <s v="ATIVO"/>
    <x v="0"/>
    <x v="3"/>
    <x v="0"/>
    <s v="-"/>
    <x v="2"/>
    <x v="1"/>
    <n v="507180"/>
    <s v="Aprovado HQ"/>
    <x v="0"/>
    <m/>
    <m/>
    <m/>
    <m/>
    <m/>
    <m/>
    <x v="1"/>
    <x v="2"/>
    <s v="ATIVO"/>
    <x v="1"/>
    <m/>
    <s v="CONSTRUÍDO"/>
    <x v="2"/>
    <x v="2"/>
    <n v="0"/>
    <m/>
    <s v="ADRIANO INÁCIO"/>
    <m/>
    <m/>
    <m/>
    <m/>
    <m/>
    <m/>
    <m/>
    <m/>
    <m/>
    <e v="#N/A"/>
    <m/>
  </r>
  <r>
    <s v="MGBMJ"/>
    <s v="M2023EST_MGBMJ_01"/>
    <x v="3"/>
    <s v="SIM"/>
    <x v="0"/>
    <x v="3"/>
    <x v="84"/>
    <x v="71"/>
    <s v="NA"/>
    <s v="NA"/>
    <x v="115"/>
    <x v="1"/>
    <x v="21"/>
    <s v="MGBPC"/>
    <s v="Ativo"/>
    <x v="1"/>
    <x v="1"/>
    <s v="ATIVO COM  PROTEÇÃO TOPOLOGIA ESTRUT - LANÇAMENTO"/>
    <m/>
    <s v="SIM"/>
    <s v="ATIVO"/>
    <x v="0"/>
    <x v="3"/>
    <x v="2"/>
    <s v="-"/>
    <x v="2"/>
    <x v="1"/>
    <s v="MOIN"/>
    <s v="NA"/>
    <x v="0"/>
    <m/>
    <m/>
    <m/>
    <m/>
    <m/>
    <m/>
    <x v="1"/>
    <x v="2"/>
    <s v="ATIVO"/>
    <x v="1"/>
    <m/>
    <s v="CONSTRUÍDO"/>
    <x v="2"/>
    <x v="2"/>
    <n v="0"/>
    <m/>
    <s v="ADRIANO INÁCIO"/>
    <m/>
    <m/>
    <m/>
    <m/>
    <m/>
    <m/>
    <m/>
    <m/>
    <m/>
    <e v="#N/A"/>
    <m/>
  </r>
  <r>
    <s v="MGBPD"/>
    <s v="M2024EST_MGBPD_01"/>
    <x v="3"/>
    <s v="SIM"/>
    <x v="0"/>
    <x v="3"/>
    <x v="85"/>
    <x v="19"/>
    <s v="NA"/>
    <s v="NA"/>
    <x v="116"/>
    <x v="1"/>
    <x v="3"/>
    <s v="MGBLO"/>
    <s v="Ativo HL4 / Falta HL5D"/>
    <x v="1"/>
    <x v="1"/>
    <s v="REDE ENTREGUE CONFORME TOPOLOGIA ESTRUTURANTE"/>
    <m/>
    <s v="NÃO"/>
    <s v="ATIVO"/>
    <x v="0"/>
    <x v="3"/>
    <x v="0"/>
    <s v="-"/>
    <x v="2"/>
    <x v="1"/>
    <n v="512291"/>
    <s v="Aprovado HQ"/>
    <x v="0"/>
    <m/>
    <m/>
    <m/>
    <m/>
    <m/>
    <m/>
    <x v="1"/>
    <x v="4"/>
    <d v="2024-10-15T00:00:00"/>
    <x v="1"/>
    <s v="REPARO TRATADO PELO TELEMONT"/>
    <s v="CONSTRUÍDO"/>
    <x v="2"/>
    <x v="2"/>
    <n v="0"/>
    <m/>
    <s v="ADRIANO INÁCIO"/>
    <m/>
    <m/>
    <m/>
    <m/>
    <m/>
    <m/>
    <m/>
    <m/>
    <m/>
    <e v="#N/A"/>
    <m/>
  </r>
  <r>
    <s v="MGBPE"/>
    <s v="M2023EST_MGBPE_01"/>
    <x v="3"/>
    <s v="SIM"/>
    <x v="0"/>
    <x v="3"/>
    <x v="25"/>
    <x v="72"/>
    <s v="NA"/>
    <s v="NA"/>
    <x v="117"/>
    <x v="1"/>
    <x v="3"/>
    <s v="MGRPM"/>
    <s v="Ativo"/>
    <x v="1"/>
    <x v="1"/>
    <s v="REDE ENTREGUE CONFORME TOPOLOGIA ESTRUTURANTE"/>
    <m/>
    <s v="NÃO"/>
    <s v="ATIVO"/>
    <x v="0"/>
    <x v="3"/>
    <x v="10"/>
    <s v="-"/>
    <x v="2"/>
    <x v="1"/>
    <n v="519342"/>
    <s v="Aprovado HQ"/>
    <x v="0"/>
    <m/>
    <m/>
    <m/>
    <m/>
    <m/>
    <m/>
    <x v="1"/>
    <x v="4"/>
    <d v="2024-10-28T00:00:00"/>
    <x v="1"/>
    <s v="OBRA DA ONDACOM"/>
    <s v="CONSTRUÍDO"/>
    <x v="2"/>
    <x v="2"/>
    <n v="0"/>
    <m/>
    <s v="ADRIANO INÁCIO"/>
    <m/>
    <m/>
    <m/>
    <m/>
    <m/>
    <m/>
    <m/>
    <m/>
    <m/>
    <e v="#N/A"/>
    <m/>
  </r>
  <r>
    <s v="MGBPF"/>
    <s v="M2024EST_MGBPF_01"/>
    <x v="3"/>
    <s v="SIM"/>
    <x v="0"/>
    <x v="3"/>
    <x v="6"/>
    <x v="5"/>
    <s v="NA"/>
    <s v="NA"/>
    <x v="118"/>
    <x v="1"/>
    <x v="3"/>
    <s v="MGBLO"/>
    <s v="Ativo HL4 / Falta HL5D"/>
    <x v="1"/>
    <x v="1"/>
    <s v="ATIVO COM  PROTEÇÃO TOPOLOGIA ESTRUT - CFO + ROLLOUT"/>
    <m/>
    <s v="NÃO"/>
    <s v="ATIVO"/>
    <x v="0"/>
    <x v="3"/>
    <x v="0"/>
    <s v="-"/>
    <x v="2"/>
    <x v="1"/>
    <s v="MOIN"/>
    <s v="NA"/>
    <x v="0"/>
    <m/>
    <m/>
    <m/>
    <m/>
    <m/>
    <m/>
    <x v="1"/>
    <x v="2"/>
    <s v="ATIVO"/>
    <x v="1"/>
    <m/>
    <s v="CONSTRUÍDO"/>
    <x v="2"/>
    <x v="2"/>
    <n v="0"/>
    <m/>
    <s v="ADRIANO INÁCIO"/>
    <m/>
    <m/>
    <m/>
    <m/>
    <m/>
    <m/>
    <m/>
    <m/>
    <m/>
    <e v="#N/A"/>
    <m/>
  </r>
  <r>
    <s v="MGBPH"/>
    <s v="M2024EST_MGBPH_01"/>
    <x v="3"/>
    <s v="SIM"/>
    <x v="0"/>
    <x v="3"/>
    <x v="27"/>
    <x v="23"/>
    <s v="NA"/>
    <s v="NA"/>
    <x v="34"/>
    <x v="1"/>
    <x v="5"/>
    <s v="MGPIR"/>
    <s v="Ativo"/>
    <x v="1"/>
    <x v="1"/>
    <s v="REDE OK"/>
    <m/>
    <s v="SIM"/>
    <s v="ATIVO"/>
    <x v="0"/>
    <x v="3"/>
    <x v="4"/>
    <s v="-"/>
    <x v="2"/>
    <x v="1"/>
    <s v="NA"/>
    <s v="NA"/>
    <x v="0"/>
    <m/>
    <m/>
    <m/>
    <m/>
    <m/>
    <m/>
    <x v="1"/>
    <x v="2"/>
    <s v="ATIVO"/>
    <x v="1"/>
    <m/>
    <s v="CONSTRUÍDO"/>
    <x v="2"/>
    <x v="2"/>
    <n v="0"/>
    <m/>
    <s v="ADRIANO INÁCIO"/>
    <m/>
    <m/>
    <m/>
    <m/>
    <m/>
    <m/>
    <m/>
    <m/>
    <m/>
    <e v="#N/A"/>
    <m/>
  </r>
  <r>
    <s v="MGBBE"/>
    <s v="M2023_MGBBE_01"/>
    <x v="3"/>
    <s v="SIM"/>
    <x v="0"/>
    <x v="3"/>
    <x v="86"/>
    <x v="73"/>
    <s v="NA"/>
    <s v="NA"/>
    <x v="119"/>
    <x v="1"/>
    <x v="10"/>
    <s v="MGBET"/>
    <s v="Ativo"/>
    <x v="7"/>
    <x v="1"/>
    <s v="ATIVO COM  PROTEÇÃO TOPOLOGIA ESTRUT - CFO + ROLLOUT"/>
    <m/>
    <s v="NÃO"/>
    <s v="ATIVO"/>
    <x v="0"/>
    <x v="3"/>
    <x v="0"/>
    <s v="-"/>
    <x v="2"/>
    <x v="1"/>
    <s v="MOIN"/>
    <s v="NA"/>
    <x v="0"/>
    <m/>
    <m/>
    <m/>
    <m/>
    <m/>
    <m/>
    <x v="1"/>
    <x v="2"/>
    <s v="ATIVO"/>
    <x v="1"/>
    <m/>
    <s v="CONSTRUÍDO"/>
    <x v="2"/>
    <x v="2"/>
    <n v="0"/>
    <m/>
    <s v="ADRIANO INÁCIO"/>
    <m/>
    <m/>
    <m/>
    <m/>
    <m/>
    <m/>
    <m/>
    <m/>
    <m/>
    <e v="#N/A"/>
    <m/>
  </r>
  <r>
    <s v="MGBPJ"/>
    <s v="M2024EST_MGBPJ_01"/>
    <x v="3"/>
    <s v="SIM"/>
    <x v="0"/>
    <x v="3"/>
    <x v="52"/>
    <x v="74"/>
    <s v="NA"/>
    <s v="NA"/>
    <x v="80"/>
    <x v="1"/>
    <x v="17"/>
    <s v="MGBHP"/>
    <s v="Ativo HL4 / Falta HL5D"/>
    <x v="1"/>
    <x v="1"/>
    <s v="REDE ENTREGUE COM  PROTEÇÃO TOPOLOGIA ESTRUT - LANÇAMENTO "/>
    <m/>
    <s v="SIM"/>
    <s v="ATIVO"/>
    <x v="0"/>
    <x v="3"/>
    <x v="11"/>
    <s v="-"/>
    <x v="2"/>
    <x v="1"/>
    <s v="NA"/>
    <s v="NA"/>
    <x v="0"/>
    <m/>
    <m/>
    <m/>
    <m/>
    <m/>
    <m/>
    <x v="1"/>
    <x v="2"/>
    <s v="ATIVO"/>
    <x v="1"/>
    <m/>
    <s v="CONSTRUÍDO"/>
    <x v="2"/>
    <x v="2"/>
    <n v="0"/>
    <m/>
    <s v="ADRIANO INÁCIO"/>
    <m/>
    <m/>
    <m/>
    <m/>
    <m/>
    <m/>
    <m/>
    <m/>
    <m/>
    <e v="#N/A"/>
    <m/>
  </r>
  <r>
    <s v="MGBPM"/>
    <s v="M2024EST_MGBPM_01"/>
    <x v="3"/>
    <s v="SIM"/>
    <x v="0"/>
    <x v="3"/>
    <x v="5"/>
    <x v="75"/>
    <s v="NA"/>
    <s v="NA"/>
    <x v="120"/>
    <x v="1"/>
    <x v="3"/>
    <s v="MGBLO"/>
    <s v="Ativo HL4 / Ativo HL5D"/>
    <x v="1"/>
    <x v="1"/>
    <s v="REDE ENTREGUE CONFORME TOPOLOGIA ESTRUTURANTE"/>
    <m/>
    <s v="NÃO"/>
    <s v="ATIVO"/>
    <x v="0"/>
    <x v="3"/>
    <x v="0"/>
    <s v="-"/>
    <x v="2"/>
    <x v="1"/>
    <n v="512295"/>
    <s v="Aprovado HQ"/>
    <x v="0"/>
    <m/>
    <m/>
    <m/>
    <m/>
    <m/>
    <m/>
    <x v="1"/>
    <x v="2"/>
    <s v="ATIVO"/>
    <x v="1"/>
    <m/>
    <s v="CONSTRUÍDO"/>
    <x v="2"/>
    <x v="2"/>
    <n v="0"/>
    <m/>
    <s v="ADRIANO INÁCIO"/>
    <m/>
    <m/>
    <m/>
    <m/>
    <m/>
    <m/>
    <m/>
    <m/>
    <m/>
    <e v="#N/A"/>
    <m/>
  </r>
  <r>
    <s v="MGBPU"/>
    <s v="M2024EST_MGBPU_01"/>
    <x v="3"/>
    <s v="SIM"/>
    <x v="0"/>
    <x v="3"/>
    <x v="54"/>
    <x v="76"/>
    <s v="NÃO"/>
    <s v="PENDENTE"/>
    <x v="121"/>
    <x v="3"/>
    <x v="22"/>
    <s v="-"/>
    <s v="Ativo"/>
    <x v="1"/>
    <x v="1"/>
    <s v="REDE ENTREGUE COM  PROTEÇÃO TOPOLOGIA ESTRUT - CFO + ROLLOUT"/>
    <m/>
    <s v="NÃO"/>
    <s v="ATIVO"/>
    <x v="0"/>
    <x v="3"/>
    <x v="0"/>
    <s v="-"/>
    <x v="2"/>
    <x v="1"/>
    <n v="504065"/>
    <s v="Aprovado HQ"/>
    <x v="0"/>
    <m/>
    <m/>
    <m/>
    <m/>
    <m/>
    <m/>
    <x v="1"/>
    <x v="18"/>
    <d v="2024-10-14T00:00:00"/>
    <x v="1"/>
    <m/>
    <s v="CONSTRUÍDO"/>
    <x v="2"/>
    <x v="2"/>
    <n v="0"/>
    <m/>
    <s v="ADRIANO INÁCIO"/>
    <m/>
    <m/>
    <m/>
    <m/>
    <m/>
    <m/>
    <m/>
    <m/>
    <m/>
    <e v="#N/A"/>
    <m/>
  </r>
  <r>
    <s v="MGBQE"/>
    <s v="M2023EST_MGBQE_01"/>
    <x v="3"/>
    <s v="SIM"/>
    <x v="0"/>
    <x v="3"/>
    <x v="87"/>
    <x v="51"/>
    <s v="NA"/>
    <s v="NA"/>
    <x v="122"/>
    <x v="1"/>
    <x v="5"/>
    <s v="MGBOL"/>
    <s v="Ativo"/>
    <x v="1"/>
    <x v="1"/>
    <s v="ATIVO COM  PROTEÇÃO TOPOLOGIA ESTRUT - LANÇAMENTO"/>
    <m/>
    <s v="SIM"/>
    <s v="ATIVO"/>
    <x v="0"/>
    <x v="3"/>
    <x v="4"/>
    <s v="-"/>
    <x v="2"/>
    <x v="1"/>
    <n v="481239"/>
    <s v="CANCELADO"/>
    <x v="0"/>
    <m/>
    <m/>
    <m/>
    <m/>
    <m/>
    <m/>
    <x v="1"/>
    <x v="2"/>
    <s v="ATIVO"/>
    <x v="1"/>
    <m/>
    <s v="CONSTRUÍDO"/>
    <x v="2"/>
    <x v="2"/>
    <n v="0"/>
    <m/>
    <s v="ADRIANO INÁCIO"/>
    <m/>
    <m/>
    <m/>
    <m/>
    <m/>
    <m/>
    <m/>
    <m/>
    <m/>
    <e v="#N/A"/>
    <m/>
  </r>
  <r>
    <s v="MGBQI"/>
    <s v="M2024EST_MGBQI_01"/>
    <x v="3"/>
    <s v="SIM"/>
    <x v="0"/>
    <x v="3"/>
    <x v="88"/>
    <x v="77"/>
    <s v="NA"/>
    <s v="NA"/>
    <x v="123"/>
    <x v="1"/>
    <x v="16"/>
    <s v="MGCND"/>
    <s v="Ativo"/>
    <x v="1"/>
    <x v="1"/>
    <s v="ATIVO COM  PROTEÇÃO TOPOLOGIA ESTRUT - CFO + ROLLOUT"/>
    <m/>
    <s v="SIM"/>
    <s v="ATIVO"/>
    <x v="0"/>
    <x v="3"/>
    <x v="0"/>
    <s v="-"/>
    <x v="2"/>
    <x v="1"/>
    <s v="MOIN"/>
    <s v="NA"/>
    <x v="0"/>
    <m/>
    <m/>
    <m/>
    <m/>
    <m/>
    <m/>
    <x v="1"/>
    <x v="2"/>
    <s v="ATIVO"/>
    <x v="1"/>
    <m/>
    <s v="CONSTRUÍDO"/>
    <x v="2"/>
    <x v="2"/>
    <n v="0"/>
    <m/>
    <s v="ADRIANO INÁCIO"/>
    <m/>
    <m/>
    <m/>
    <m/>
    <m/>
    <m/>
    <m/>
    <m/>
    <m/>
    <e v="#N/A"/>
    <m/>
  </r>
  <r>
    <s v="MGBRA"/>
    <s v="M2024EST_MGBRA_01"/>
    <x v="3"/>
    <s v="SIM"/>
    <x v="0"/>
    <x v="3"/>
    <x v="83"/>
    <x v="70"/>
    <s v="NA"/>
    <s v="NA"/>
    <x v="114"/>
    <x v="1"/>
    <x v="22"/>
    <s v="MGVSO"/>
    <s v="Ativo"/>
    <x v="1"/>
    <x v="1"/>
    <s v="REDE ENTREGUE CONFORME TOPOLOGIA ESTRUTURANTE"/>
    <m/>
    <s v="NÃO"/>
    <s v="ATIVO"/>
    <x v="0"/>
    <x v="3"/>
    <x v="0"/>
    <s v="-"/>
    <x v="2"/>
    <x v="1"/>
    <n v="507180"/>
    <s v="Aprovado HQ"/>
    <x v="0"/>
    <m/>
    <m/>
    <m/>
    <m/>
    <m/>
    <m/>
    <x v="1"/>
    <x v="2"/>
    <s v="ATIVO"/>
    <x v="1"/>
    <m/>
    <s v="CONSTRUÍDO"/>
    <x v="2"/>
    <x v="2"/>
    <n v="0"/>
    <m/>
    <s v="ADRIANO INÁCIO"/>
    <m/>
    <m/>
    <m/>
    <m/>
    <m/>
    <m/>
    <m/>
    <m/>
    <m/>
    <e v="#N/A"/>
    <m/>
  </r>
  <r>
    <s v="MGBRC"/>
    <s v="M2023_MGBRC_01"/>
    <x v="3"/>
    <s v="SIM"/>
    <x v="0"/>
    <x v="3"/>
    <x v="18"/>
    <x v="78"/>
    <s v="NA"/>
    <s v="NA"/>
    <x v="124"/>
    <x v="1"/>
    <x v="7"/>
    <s v="MGG37"/>
    <s v="Ativo"/>
    <x v="4"/>
    <x v="1"/>
    <s v="REDE ENTREGUE CONFORME TOPOLOGIA ESTRUTURANTE"/>
    <s v="NECESSÁRIO MIGRAR REPARO CJV - CCA, SENÃO ISOLA - INTERFACE ATENUADA"/>
    <s v="NÃO"/>
    <s v="ATIVO"/>
    <x v="0"/>
    <x v="0"/>
    <x v="10"/>
    <s v="-"/>
    <x v="0"/>
    <x v="1"/>
    <n v="508282"/>
    <s v="Aprovado HQ"/>
    <x v="0"/>
    <m/>
    <m/>
    <m/>
    <m/>
    <m/>
    <m/>
    <x v="1"/>
    <x v="19"/>
    <d v="2024-10-18T00:00:00"/>
    <x v="1"/>
    <s v="31/10/2024 - Plan James: concluído_x000a_AGENDADO PARA 19/10"/>
    <s v="CONSTRUÍDO"/>
    <x v="7"/>
    <x v="6"/>
    <n v="0"/>
    <m/>
    <s v="ADRIANO INÁCIO"/>
    <m/>
    <m/>
    <m/>
    <m/>
    <m/>
    <m/>
    <m/>
    <m/>
    <m/>
    <e v="#N/A"/>
    <m/>
  </r>
  <r>
    <s v="MGBRE"/>
    <s v="M2023EST_MGBRE_01"/>
    <x v="3"/>
    <s v="SIM"/>
    <x v="0"/>
    <x v="3"/>
    <x v="7"/>
    <x v="79"/>
    <s v="NA"/>
    <s v="NA"/>
    <x v="125"/>
    <x v="1"/>
    <x v="5"/>
    <s v="MGCNO"/>
    <s v="Ativo"/>
    <x v="1"/>
    <x v="1"/>
    <s v="ATIVO COM  PROTEÇÃO TOPOLOGIA ESTRUT - LANÇAMENTO"/>
    <m/>
    <s v="SIM"/>
    <s v="ATIVO"/>
    <x v="0"/>
    <x v="3"/>
    <x v="4"/>
    <s v="-"/>
    <x v="2"/>
    <x v="1"/>
    <n v="508004"/>
    <s v="Empreiteira"/>
    <x v="0"/>
    <m/>
    <m/>
    <m/>
    <m/>
    <m/>
    <m/>
    <x v="1"/>
    <x v="2"/>
    <s v="ATIVO"/>
    <x v="1"/>
    <m/>
    <s v="CONSTRUÍDO"/>
    <x v="2"/>
    <x v="2"/>
    <n v="0"/>
    <m/>
    <s v="ADRIANO INÁCIO"/>
    <m/>
    <m/>
    <m/>
    <m/>
    <m/>
    <m/>
    <m/>
    <m/>
    <m/>
    <e v="#N/A"/>
    <m/>
  </r>
  <r>
    <s v="MGBRH"/>
    <s v="M2024EST_MGBRH_01"/>
    <x v="3"/>
    <s v="SIM"/>
    <x v="0"/>
    <x v="3"/>
    <x v="89"/>
    <x v="80"/>
    <s v="NA"/>
    <s v="NA"/>
    <x v="126"/>
    <x v="1"/>
    <x v="1"/>
    <s v="MGRAP"/>
    <s v="Ativo HL4 / Falta HL5D"/>
    <x v="1"/>
    <x v="1"/>
    <s v="ATIVO COM  PROTEÇÃO TOPOLOGIA ESTRUT - CFO + ROLLOUT"/>
    <m/>
    <s v="NÃO"/>
    <s v="ATIVO"/>
    <x v="0"/>
    <x v="3"/>
    <x v="11"/>
    <s v="-"/>
    <x v="2"/>
    <x v="1"/>
    <s v="MOIN"/>
    <s v="NA"/>
    <x v="0"/>
    <m/>
    <m/>
    <m/>
    <m/>
    <m/>
    <m/>
    <x v="1"/>
    <x v="2"/>
    <s v="ATIVO"/>
    <x v="1"/>
    <m/>
    <s v="CONSTRUÍDO"/>
    <x v="2"/>
    <x v="2"/>
    <n v="0"/>
    <m/>
    <s v="ADRIANO INÁCIO"/>
    <m/>
    <m/>
    <m/>
    <m/>
    <m/>
    <m/>
    <m/>
    <m/>
    <m/>
    <e v="#N/A"/>
    <m/>
  </r>
  <r>
    <s v="MGBRO"/>
    <s v="M2024EST_MGBRO_01"/>
    <x v="3"/>
    <s v="SIM"/>
    <x v="0"/>
    <x v="3"/>
    <x v="90"/>
    <x v="21"/>
    <s v="NA"/>
    <s v="NA"/>
    <x v="127"/>
    <x v="1"/>
    <x v="2"/>
    <s v="MGNLV"/>
    <s v="Ativo"/>
    <x v="1"/>
    <x v="1"/>
    <s v="REDE ENTREGUE CONFORME TOPOLOGIA ESTRUTURANTE"/>
    <m/>
    <s v="NÃO"/>
    <s v="ATIVO"/>
    <x v="0"/>
    <x v="3"/>
    <x v="0"/>
    <s v="-"/>
    <x v="2"/>
    <x v="1"/>
    <n v="512303"/>
    <s v="Aprovado HQ"/>
    <x v="0"/>
    <m/>
    <m/>
    <m/>
    <m/>
    <m/>
    <m/>
    <x v="1"/>
    <x v="20"/>
    <d v="2024-10-09T00:00:00"/>
    <x v="1"/>
    <s v="qui 10/10/2024 17:19 - Email Matheus Telemont rede ok"/>
    <s v="CONSTRUÍDO"/>
    <x v="2"/>
    <x v="2"/>
    <n v="0"/>
    <m/>
    <s v="ADRIANO INÁCIO"/>
    <m/>
    <m/>
    <m/>
    <m/>
    <m/>
    <m/>
    <m/>
    <m/>
    <m/>
    <e v="#N/A"/>
    <m/>
  </r>
  <r>
    <s v="MGBRT"/>
    <s v="M2024EST_MGBRT_01"/>
    <x v="3"/>
    <s v="SIM"/>
    <x v="0"/>
    <x v="3"/>
    <x v="7"/>
    <x v="81"/>
    <s v="NA"/>
    <s v="NA"/>
    <x v="128"/>
    <x v="1"/>
    <x v="21"/>
    <s v="MGBPC"/>
    <s v="Ativo"/>
    <x v="1"/>
    <x v="1"/>
    <s v="ATIVO COM  PROTEÇÃO TOPOLOGIA ESTRUT (WSP)"/>
    <m/>
    <s v="SIM"/>
    <s v="ATIVO"/>
    <x v="0"/>
    <x v="3"/>
    <x v="2"/>
    <s v="-"/>
    <x v="2"/>
    <x v="1"/>
    <s v="MOIN"/>
    <s v="NA"/>
    <x v="0"/>
    <m/>
    <m/>
    <m/>
    <m/>
    <m/>
    <m/>
    <x v="1"/>
    <x v="2"/>
    <s v="ATIVO"/>
    <x v="1"/>
    <m/>
    <s v="CONSTRUÍDO"/>
    <x v="2"/>
    <x v="2"/>
    <n v="0"/>
    <m/>
    <s v="ADRIANO INÁCIO"/>
    <m/>
    <m/>
    <m/>
    <m/>
    <m/>
    <m/>
    <m/>
    <m/>
    <m/>
    <e v="#N/A"/>
    <m/>
  </r>
  <r>
    <s v="MGBRZ"/>
    <s v="M2023EST_MGBRZ_01"/>
    <x v="3"/>
    <s v="SIM"/>
    <x v="0"/>
    <x v="3"/>
    <x v="7"/>
    <x v="59"/>
    <s v="NA"/>
    <s v="NA"/>
    <x v="129"/>
    <x v="1"/>
    <x v="5"/>
    <s v="MGBOL"/>
    <s v="Ativo"/>
    <x v="1"/>
    <x v="1"/>
    <s v="ATIVO COM  PROTEÇÃO TOPOLOGIA ESTRUT - LANÇAMENTO"/>
    <m/>
    <s v="SIM"/>
    <s v="ATIVO"/>
    <x v="0"/>
    <x v="3"/>
    <x v="4"/>
    <s v="-"/>
    <x v="2"/>
    <x v="1"/>
    <s v="MOIN"/>
    <s v="NA"/>
    <x v="0"/>
    <m/>
    <m/>
    <m/>
    <m/>
    <m/>
    <m/>
    <x v="1"/>
    <x v="2"/>
    <d v="2024-10-08T00:00:00"/>
    <x v="1"/>
    <m/>
    <s v="CONSTRUÍDO"/>
    <x v="2"/>
    <x v="2"/>
    <n v="0"/>
    <m/>
    <s v="ADRIANO INÁCIO"/>
    <m/>
    <m/>
    <m/>
    <m/>
    <m/>
    <m/>
    <m/>
    <m/>
    <m/>
    <e v="#N/A"/>
    <m/>
  </r>
  <r>
    <s v="MGBSA"/>
    <s v="M2024EST_MGBSA_01"/>
    <x v="3"/>
    <s v="SIM"/>
    <x v="0"/>
    <x v="3"/>
    <x v="78"/>
    <x v="59"/>
    <s v="NA"/>
    <s v="NA"/>
    <x v="106"/>
    <x v="1"/>
    <x v="16"/>
    <s v="MGBSB"/>
    <s v="Ativo"/>
    <x v="1"/>
    <x v="1"/>
    <s v="ATIVO COM  PROTEÇÃO TOPOLOGIA ESTRUT - CFO + ROLLOUT"/>
    <m/>
    <s v="SIM"/>
    <s v="ATIVO"/>
    <x v="0"/>
    <x v="3"/>
    <x v="0"/>
    <s v="-"/>
    <x v="2"/>
    <x v="1"/>
    <n v="510667"/>
    <s v="Aprovado HQ"/>
    <x v="0"/>
    <m/>
    <m/>
    <m/>
    <m/>
    <m/>
    <m/>
    <x v="1"/>
    <x v="2"/>
    <d v="2024-10-08T00:00:00"/>
    <x v="1"/>
    <m/>
    <s v="CONSTRUÍDO"/>
    <x v="2"/>
    <x v="2"/>
    <n v="0"/>
    <m/>
    <s v="ADRIANO INÁCIO"/>
    <m/>
    <m/>
    <m/>
    <m/>
    <m/>
    <m/>
    <m/>
    <m/>
    <m/>
    <e v="#N/A"/>
    <m/>
  </r>
  <r>
    <s v="MGBSB"/>
    <s v="M2023EST_MGBSB_01"/>
    <x v="3"/>
    <s v="SIM"/>
    <x v="0"/>
    <x v="3"/>
    <x v="87"/>
    <x v="11"/>
    <s v="NÃO"/>
    <s v="PENDENTE"/>
    <x v="130"/>
    <x v="3"/>
    <x v="16"/>
    <s v="-"/>
    <s v="Ativo"/>
    <x v="1"/>
    <x v="1"/>
    <s v="ATIVO COM  PROTEÇÃO TOPOLOGIA ESTRUT - LANÇAMENTO"/>
    <m/>
    <s v="SIM"/>
    <s v="ATIVO"/>
    <x v="0"/>
    <x v="3"/>
    <x v="0"/>
    <s v="-"/>
    <x v="2"/>
    <x v="1"/>
    <n v="504176"/>
    <s v="Empreiteira"/>
    <x v="0"/>
    <m/>
    <m/>
    <m/>
    <m/>
    <m/>
    <m/>
    <x v="1"/>
    <x v="2"/>
    <s v="ATIVO"/>
    <x v="1"/>
    <m/>
    <s v="CONSTRUÍDO"/>
    <x v="2"/>
    <x v="2"/>
    <n v="0"/>
    <m/>
    <s v="ADRIANO INÁCIO"/>
    <m/>
    <m/>
    <m/>
    <m/>
    <m/>
    <m/>
    <m/>
    <m/>
    <m/>
    <e v="#N/A"/>
    <m/>
  </r>
  <r>
    <s v="MGBSC"/>
    <s v="M2023EST_MGBSC_01"/>
    <x v="3"/>
    <s v="SIM"/>
    <x v="0"/>
    <x v="3"/>
    <x v="54"/>
    <x v="20"/>
    <s v="NA"/>
    <s v="NA"/>
    <x v="131"/>
    <x v="1"/>
    <x v="5"/>
    <s v="MGBBJ"/>
    <s v="Ativo"/>
    <x v="1"/>
    <x v="1"/>
    <s v="ATIVO COM  PROTEÇÃO TOPOLOGIA ESTRUT - CFO + ROLLOUT"/>
    <m/>
    <s v="SIM"/>
    <s v="ATIVO"/>
    <x v="0"/>
    <x v="3"/>
    <x v="4"/>
    <s v="-"/>
    <x v="2"/>
    <x v="1"/>
    <n v="508026"/>
    <s v="Aprovado HQ"/>
    <x v="0"/>
    <m/>
    <m/>
    <m/>
    <m/>
    <m/>
    <m/>
    <x v="1"/>
    <x v="2"/>
    <s v="ATIVO"/>
    <x v="1"/>
    <m/>
    <s v="CONSTRUÍDO"/>
    <x v="2"/>
    <x v="2"/>
    <n v="0"/>
    <m/>
    <s v="ADRIANO INÁCIO"/>
    <m/>
    <m/>
    <m/>
    <m/>
    <m/>
    <m/>
    <m/>
    <m/>
    <m/>
    <e v="#N/A"/>
    <m/>
  </r>
  <r>
    <s v="MGBGM"/>
    <s v="M2024EST_MGBGM_01"/>
    <x v="3"/>
    <s v="SIM"/>
    <x v="0"/>
    <x v="3"/>
    <x v="21"/>
    <x v="74"/>
    <s v="NA"/>
    <s v="NA"/>
    <x v="132"/>
    <x v="1"/>
    <x v="4"/>
    <s v="MGPQN"/>
    <s v="Ativo"/>
    <x v="1"/>
    <x v="1"/>
    <s v="RE ENTREGUE COM  PROTEÇÃO TOPOLOGIA ESTRUT (WSP)"/>
    <m/>
    <s v="SIM"/>
    <s v="ATIVO"/>
    <x v="0"/>
    <x v="3"/>
    <x v="3"/>
    <s v="-"/>
    <x v="2"/>
    <x v="1"/>
    <s v="NA"/>
    <s v="NA"/>
    <x v="0"/>
    <m/>
    <m/>
    <m/>
    <m/>
    <m/>
    <m/>
    <x v="1"/>
    <x v="2"/>
    <s v="ATIVO"/>
    <x v="1"/>
    <m/>
    <s v="CONSTRUÍDO"/>
    <x v="2"/>
    <x v="2"/>
    <n v="0"/>
    <m/>
    <s v="ADRIANO INÁCIO"/>
    <m/>
    <m/>
    <m/>
    <m/>
    <m/>
    <m/>
    <m/>
    <m/>
    <m/>
    <e v="#N/A"/>
    <m/>
  </r>
  <r>
    <s v="MGRNP"/>
    <s v="M2024EST_MGRNP_01"/>
    <x v="3"/>
    <s v="SIM"/>
    <x v="0"/>
    <x v="3"/>
    <x v="17"/>
    <x v="82"/>
    <s v="NA"/>
    <s v="NA"/>
    <x v="133"/>
    <x v="1"/>
    <x v="16"/>
    <s v="MGCNP"/>
    <s v="Ativo"/>
    <x v="5"/>
    <x v="1"/>
    <s v="REDE ENTREGUE COM  PROTEÇÃO TOPOLOGIA ESTRUT - LANÇAMENTO "/>
    <m/>
    <s v="SIM"/>
    <s v="ATIVO"/>
    <x v="0"/>
    <x v="3"/>
    <x v="0"/>
    <s v="-"/>
    <x v="2"/>
    <x v="1"/>
    <n v="504198"/>
    <s v="Aprovado HQ"/>
    <x v="0"/>
    <m/>
    <m/>
    <m/>
    <m/>
    <m/>
    <m/>
    <x v="1"/>
    <x v="2"/>
    <s v="ATIVO"/>
    <x v="1"/>
    <m/>
    <s v="CONSTRUÍDO"/>
    <x v="2"/>
    <x v="2"/>
    <n v="0"/>
    <m/>
    <s v="ADRIANO INÁCIO"/>
    <m/>
    <m/>
    <m/>
    <m/>
    <m/>
    <m/>
    <m/>
    <m/>
    <m/>
    <e v="#N/A"/>
    <m/>
  </r>
  <r>
    <s v="MGBSF"/>
    <s v="M2023EST_MGBSF_01"/>
    <x v="3"/>
    <s v="SIM"/>
    <x v="0"/>
    <x v="3"/>
    <x v="91"/>
    <x v="11"/>
    <s v="NA"/>
    <s v="NA"/>
    <x v="134"/>
    <x v="1"/>
    <x v="5"/>
    <s v="MGJCT"/>
    <s v="Ativo"/>
    <x v="1"/>
    <x v="1"/>
    <s v="ATIVO COM  PROTEÇÃO TOPOLOGIA ESTRUT - LANÇAMENTO"/>
    <m/>
    <s v="SIM"/>
    <s v="ATIVO"/>
    <x v="0"/>
    <x v="3"/>
    <x v="4"/>
    <s v="-"/>
    <x v="2"/>
    <x v="1"/>
    <n v="508080"/>
    <s v="Aprovado HQ"/>
    <x v="0"/>
    <m/>
    <m/>
    <m/>
    <m/>
    <m/>
    <m/>
    <x v="1"/>
    <x v="2"/>
    <s v="ATIVO"/>
    <x v="1"/>
    <m/>
    <s v="CONSTRUÍDO"/>
    <x v="2"/>
    <x v="2"/>
    <n v="0"/>
    <m/>
    <s v="ADRIANO INÁCIO"/>
    <m/>
    <m/>
    <m/>
    <m/>
    <m/>
    <m/>
    <m/>
    <m/>
    <m/>
    <e v="#N/A"/>
    <m/>
  </r>
  <r>
    <s v="MGBSG"/>
    <s v="M2023EST_MGBSG_01"/>
    <x v="3"/>
    <s v="SIM"/>
    <x v="0"/>
    <x v="3"/>
    <x v="52"/>
    <x v="34"/>
    <s v="NA"/>
    <s v="NA"/>
    <x v="135"/>
    <x v="1"/>
    <x v="17"/>
    <s v="MGFLR"/>
    <s v="Ativo"/>
    <x v="1"/>
    <x v="1"/>
    <s v="ATIVO COM  PROTEÇÃO TOPOLOGIA ESTRUT - LANÇAMENTO"/>
    <m/>
    <s v="SIM"/>
    <s v="ATIVO"/>
    <x v="0"/>
    <x v="3"/>
    <x v="11"/>
    <s v="-"/>
    <x v="2"/>
    <x v="1"/>
    <s v="NA"/>
    <s v="NA"/>
    <x v="0"/>
    <m/>
    <m/>
    <m/>
    <m/>
    <m/>
    <m/>
    <x v="1"/>
    <x v="2"/>
    <d v="2024-10-03T00:00:00"/>
    <x v="1"/>
    <m/>
    <s v="CONSTRUÍDO"/>
    <x v="2"/>
    <x v="2"/>
    <n v="0"/>
    <m/>
    <s v="ADRIANO INÁCIO"/>
    <m/>
    <m/>
    <m/>
    <m/>
    <m/>
    <m/>
    <m/>
    <m/>
    <m/>
    <e v="#N/A"/>
    <m/>
  </r>
  <r>
    <s v="MGBSI"/>
    <s v="M2024EST_MGBSI_01"/>
    <x v="3"/>
    <s v="SIM"/>
    <x v="0"/>
    <x v="3"/>
    <x v="90"/>
    <x v="21"/>
    <s v="NA"/>
    <s v="NA"/>
    <x v="127"/>
    <x v="1"/>
    <x v="2"/>
    <s v="MGNLV"/>
    <s v="Ativo"/>
    <x v="1"/>
    <x v="1"/>
    <s v="REDE ENTREGUE CONFORME TOPOLOGIA ESTRUTURANTE"/>
    <m/>
    <s v="NÃO"/>
    <s v="ATIVO"/>
    <x v="0"/>
    <x v="3"/>
    <x v="0"/>
    <s v="-"/>
    <x v="2"/>
    <x v="1"/>
    <n v="512303"/>
    <s v="Aprovado HQ"/>
    <x v="0"/>
    <m/>
    <m/>
    <m/>
    <m/>
    <m/>
    <m/>
    <x v="1"/>
    <x v="2"/>
    <s v="ATIVO"/>
    <x v="1"/>
    <m/>
    <s v="CONSTRUÍDO"/>
    <x v="2"/>
    <x v="2"/>
    <n v="0"/>
    <m/>
    <s v="ADRIANO INÁCIO"/>
    <m/>
    <m/>
    <m/>
    <m/>
    <m/>
    <m/>
    <m/>
    <m/>
    <m/>
    <e v="#N/A"/>
    <m/>
  </r>
  <r>
    <s v="MGBSJ"/>
    <s v="M2023EST_MGBSJ_01"/>
    <x v="3"/>
    <s v="SIM"/>
    <x v="0"/>
    <x v="3"/>
    <x v="34"/>
    <x v="29"/>
    <s v="NÃO"/>
    <s v="PENDENTE"/>
    <x v="136"/>
    <x v="3"/>
    <x v="17"/>
    <s v="-"/>
    <s v="Ativo"/>
    <x v="1"/>
    <x v="1"/>
    <s v="REDE ENTREGUE COM  PROTEÇÃO TOPOLOGIA ESTRUT - LANÇAMENTO "/>
    <m/>
    <s v="SIM"/>
    <s v="ATIVO"/>
    <x v="0"/>
    <x v="3"/>
    <x v="11"/>
    <s v="-"/>
    <x v="2"/>
    <x v="1"/>
    <n v="507981"/>
    <s v="Empreiteira"/>
    <x v="0"/>
    <m/>
    <m/>
    <m/>
    <m/>
    <m/>
    <m/>
    <x v="1"/>
    <x v="2"/>
    <s v="ATIVO"/>
    <x v="1"/>
    <m/>
    <s v="CONSTRUÍDO"/>
    <x v="2"/>
    <x v="2"/>
    <n v="0"/>
    <m/>
    <s v="ADRIANO INÁCIO"/>
    <m/>
    <m/>
    <m/>
    <m/>
    <m/>
    <m/>
    <m/>
    <m/>
    <m/>
    <e v="#N/A"/>
    <m/>
  </r>
  <r>
    <s v="MGBBF"/>
    <s v="M2023_MGBBF_01"/>
    <x v="3"/>
    <s v="SIM"/>
    <x v="0"/>
    <x v="3"/>
    <x v="92"/>
    <x v="83"/>
    <s v="NA"/>
    <s v="NA"/>
    <x v="137"/>
    <x v="1"/>
    <x v="10"/>
    <s v="MGBET"/>
    <s v="Ativo"/>
    <x v="7"/>
    <x v="1"/>
    <s v="REDE ENTREGUE CONFORME TOPOLOGIA ESTRUTURANTE"/>
    <m/>
    <s v="NÃO"/>
    <s v="ATIVO"/>
    <x v="0"/>
    <x v="3"/>
    <x v="0"/>
    <s v="-"/>
    <x v="2"/>
    <x v="1"/>
    <n v="512254"/>
    <s v="Aprovado HQ"/>
    <x v="0"/>
    <m/>
    <m/>
    <m/>
    <m/>
    <m/>
    <m/>
    <x v="1"/>
    <x v="2"/>
    <s v="ATIVO"/>
    <x v="1"/>
    <m/>
    <s v="CONSTRUÍDO"/>
    <x v="2"/>
    <x v="2"/>
    <n v="0"/>
    <m/>
    <s v="ADRIANO INÁCIO"/>
    <m/>
    <m/>
    <m/>
    <m/>
    <m/>
    <m/>
    <m/>
    <m/>
    <m/>
    <e v="#N/A"/>
    <m/>
  </r>
  <r>
    <s v="MGBSR"/>
    <s v="M2023EST_MGBSR_01"/>
    <x v="3"/>
    <s v="SIM"/>
    <x v="0"/>
    <x v="3"/>
    <x v="54"/>
    <x v="37"/>
    <s v="NA"/>
    <s v="NA"/>
    <x v="138"/>
    <x v="1"/>
    <x v="3"/>
    <s v="MGBNS"/>
    <s v="Ativo"/>
    <x v="1"/>
    <x v="1"/>
    <s v="REDE ENTREGUE COM  PROTEÇÃO TOPOLOGIA ESTRUT - CFO + ROLLOUT"/>
    <m/>
    <s v="NÃO"/>
    <s v="ATIVO"/>
    <x v="0"/>
    <x v="3"/>
    <x v="0"/>
    <s v="-"/>
    <x v="2"/>
    <x v="1"/>
    <n v="486476"/>
    <s v="Aprovado HQ"/>
    <x v="0"/>
    <m/>
    <m/>
    <m/>
    <m/>
    <m/>
    <m/>
    <x v="1"/>
    <x v="2"/>
    <s v="ATIVO"/>
    <x v="1"/>
    <m/>
    <s v="CONSTRUÍDO"/>
    <x v="2"/>
    <x v="2"/>
    <n v="0"/>
    <m/>
    <s v="ADRIANO INÁCIO"/>
    <m/>
    <m/>
    <m/>
    <m/>
    <m/>
    <m/>
    <m/>
    <m/>
    <m/>
    <e v="#N/A"/>
    <m/>
  </r>
  <r>
    <s v="MGI04"/>
    <s v="HL4_I04_24"/>
    <x v="3"/>
    <s v="SIM"/>
    <x v="0"/>
    <x v="3"/>
    <x v="93"/>
    <x v="84"/>
    <s v="SIM"/>
    <s v="REDE OK"/>
    <x v="139"/>
    <x v="6"/>
    <x v="23"/>
    <s v="-"/>
    <m/>
    <x v="14"/>
    <x v="6"/>
    <s v="ENTREGUE 3 ALÇAS"/>
    <m/>
    <s v="SIM"/>
    <s v="ATIVO"/>
    <x v="0"/>
    <x v="3"/>
    <x v="0"/>
    <s v="-"/>
    <x v="2"/>
    <x v="1"/>
    <n v="509179"/>
    <s v="Cidade"/>
    <x v="0"/>
    <m/>
    <m/>
    <m/>
    <e v="#REF!"/>
    <m/>
    <m/>
    <x v="1"/>
    <x v="21"/>
    <s v="ATIVO"/>
    <x v="1"/>
    <m/>
    <s v="CONSTRUÍDO"/>
    <x v="4"/>
    <x v="0"/>
    <n v="0"/>
    <m/>
    <s v="ADRIANO SIQUEIRA"/>
    <s v="OK"/>
    <s v="OK"/>
    <s v="OK"/>
    <s v="OK"/>
    <s v="NOK"/>
    <s v="NA"/>
    <m/>
    <m/>
    <m/>
    <e v="#N/A"/>
    <m/>
  </r>
  <r>
    <s v="MGBMK"/>
    <s v="M2024EST_MGBMK_01"/>
    <x v="3"/>
    <s v="SIM"/>
    <x v="0"/>
    <x v="3"/>
    <x v="94"/>
    <x v="85"/>
    <s v="NA"/>
    <s v="NA"/>
    <x v="140"/>
    <x v="1"/>
    <x v="10"/>
    <s v="MGBET"/>
    <s v="Ativo"/>
    <x v="7"/>
    <x v="1"/>
    <s v="ATIVO COM  PROTEÇÃO TOPOLOGIA ESTRUT - CFO + ROLLOUT"/>
    <m/>
    <s v="NÃO"/>
    <s v="ATIVO"/>
    <x v="0"/>
    <x v="3"/>
    <x v="0"/>
    <s v="-"/>
    <x v="2"/>
    <x v="1"/>
    <n v="504712"/>
    <s v="MAO OBRA A DISPOSICAO"/>
    <x v="0"/>
    <m/>
    <m/>
    <m/>
    <m/>
    <m/>
    <m/>
    <x v="1"/>
    <x v="2"/>
    <s v="ATIVO"/>
    <x v="1"/>
    <m/>
    <s v="CONSTRUÍDO"/>
    <x v="2"/>
    <x v="2"/>
    <n v="0"/>
    <m/>
    <s v="ADRIANO INÁCIO"/>
    <m/>
    <m/>
    <m/>
    <m/>
    <m/>
    <m/>
    <m/>
    <m/>
    <m/>
    <e v="#N/A"/>
    <m/>
  </r>
  <r>
    <s v="MGBST"/>
    <s v="M2024EST_MGBST_01"/>
    <x v="3"/>
    <s v="FLAT"/>
    <x v="0"/>
    <x v="3"/>
    <x v="52"/>
    <x v="39"/>
    <s v="NA"/>
    <s v="NA"/>
    <x v="141"/>
    <x v="1"/>
    <x v="17"/>
    <s v="MGFLR"/>
    <s v="Ativo"/>
    <x v="1"/>
    <x v="1"/>
    <s v="ATIVO COM  PROTEÇÃO TOPOLOGIA ESTRUT - LANÇAMENTO"/>
    <s v="Não tem postes na rota da redundância"/>
    <s v="SIM"/>
    <s v="ATIVO"/>
    <x v="0"/>
    <x v="3"/>
    <x v="11"/>
    <s v="-"/>
    <x v="2"/>
    <x v="1"/>
    <s v="MOIN"/>
    <s v="NA"/>
    <x v="0"/>
    <s v="X"/>
    <m/>
    <m/>
    <s v="VALIDAR CAMPO RODRIGO/EVERTON"/>
    <m/>
    <m/>
    <x v="1"/>
    <x v="2"/>
    <s v="ATIVO"/>
    <x v="1"/>
    <m/>
    <s v="CONSTRUÍDO"/>
    <x v="2"/>
    <x v="2"/>
    <n v="0"/>
    <m/>
    <s v="ADRIANO INÁCIO"/>
    <m/>
    <m/>
    <m/>
    <m/>
    <m/>
    <m/>
    <m/>
    <m/>
    <m/>
    <e v="#N/A"/>
    <m/>
  </r>
  <r>
    <s v="MGBJY"/>
    <s v="M2023_MGBJY_01"/>
    <x v="3"/>
    <s v="SIM"/>
    <x v="0"/>
    <x v="3"/>
    <x v="11"/>
    <x v="86"/>
    <s v="NA"/>
    <s v="NA"/>
    <x v="142"/>
    <x v="1"/>
    <x v="18"/>
    <s v="MGCII"/>
    <s v="Ativo"/>
    <x v="7"/>
    <x v="1"/>
    <s v="ATIVO COM  PROTEÇÃO TOPOLOGIA ESTRUT - LANÇAMENTO"/>
    <m/>
    <s v="NÃO"/>
    <s v="ATIVO"/>
    <x v="0"/>
    <x v="3"/>
    <x v="10"/>
    <s v="-"/>
    <x v="2"/>
    <x v="1"/>
    <n v="507569"/>
    <s v="Aprovado HQ"/>
    <x v="0"/>
    <m/>
    <m/>
    <m/>
    <m/>
    <m/>
    <m/>
    <x v="1"/>
    <x v="2"/>
    <s v="ATIVO"/>
    <x v="1"/>
    <m/>
    <s v="CONSTRUÍDO"/>
    <x v="2"/>
    <x v="2"/>
    <n v="0"/>
    <m/>
    <s v="ADRIANO INÁCIO"/>
    <m/>
    <m/>
    <m/>
    <m/>
    <m/>
    <m/>
    <m/>
    <m/>
    <m/>
    <e v="#N/A"/>
    <m/>
  </r>
  <r>
    <s v="MGBTA"/>
    <s v="M2023EST_MGBTA_01"/>
    <x v="3"/>
    <s v="SIM"/>
    <x v="0"/>
    <x v="3"/>
    <x v="95"/>
    <x v="87"/>
    <s v="NA"/>
    <s v="NA"/>
    <x v="143"/>
    <x v="1"/>
    <x v="22"/>
    <s v="MGBPU"/>
    <s v="Ativo HL4 / Falta HL5D"/>
    <x v="1"/>
    <x v="1"/>
    <s v="REDE ENTREGUE CONFORME TOPOLOGIA ESTRUTURANTE"/>
    <m/>
    <s v="NÃO"/>
    <s v="ATIVO"/>
    <x v="0"/>
    <x v="3"/>
    <x v="0"/>
    <s v="-"/>
    <x v="2"/>
    <x v="1"/>
    <n v="512337"/>
    <s v="Aprovado HQ"/>
    <x v="0"/>
    <m/>
    <m/>
    <m/>
    <m/>
    <m/>
    <m/>
    <x v="1"/>
    <x v="2"/>
    <d v="2024-10-11T00:00:00"/>
    <x v="1"/>
    <s v="NECESSÁRIO CRIAR OE´S DE VÁRIOS SITES QUE CHEGAM NO GWS DE BTA"/>
    <s v="CONSTRUÍDO"/>
    <x v="2"/>
    <x v="2"/>
    <n v="0"/>
    <m/>
    <s v="ADRIANO INÁCIO"/>
    <m/>
    <m/>
    <m/>
    <m/>
    <m/>
    <m/>
    <m/>
    <m/>
    <m/>
    <e v="#N/A"/>
    <m/>
  </r>
  <r>
    <s v="MGBTD"/>
    <s v="M2024EST_MGBTD_01"/>
    <x v="3"/>
    <s v="SIM"/>
    <x v="0"/>
    <x v="3"/>
    <x v="96"/>
    <x v="13"/>
    <s v="NA"/>
    <s v="NA"/>
    <x v="112"/>
    <x v="1"/>
    <x v="15"/>
    <s v="-"/>
    <s v="Ativo"/>
    <x v="1"/>
    <x v="1"/>
    <s v="ATIVO COM  PROTEÇÃO TOPOLOGIA ESTRUT - LANÇAMENTO"/>
    <s v="OK"/>
    <s v="SIM"/>
    <s v="ATIVO"/>
    <x v="0"/>
    <x v="3"/>
    <x v="11"/>
    <s v="-"/>
    <x v="2"/>
    <x v="1"/>
    <s v="NA"/>
    <s v="NA"/>
    <x v="0"/>
    <m/>
    <m/>
    <m/>
    <m/>
    <m/>
    <m/>
    <x v="1"/>
    <x v="2"/>
    <s v="ATIVO"/>
    <x v="1"/>
    <m/>
    <s v="CONSTRUÍDO"/>
    <x v="2"/>
    <x v="2"/>
    <n v="0"/>
    <m/>
    <s v="ADRIANO INÁCIO"/>
    <m/>
    <m/>
    <m/>
    <m/>
    <m/>
    <m/>
    <m/>
    <m/>
    <m/>
    <e v="#N/A"/>
    <m/>
  </r>
  <r>
    <s v="MGBPI"/>
    <s v="M2024EST_MGBPI_01"/>
    <x v="3"/>
    <s v="SIM"/>
    <x v="0"/>
    <x v="3"/>
    <x v="97"/>
    <x v="55"/>
    <s v="NA"/>
    <s v="NA"/>
    <x v="144"/>
    <x v="1"/>
    <x v="10"/>
    <s v="MGBET"/>
    <s v="Ativo"/>
    <x v="7"/>
    <x v="1"/>
    <s v="REDE ENTREGUE CONFORME TOPOLOGIA ESTRUTURANTE"/>
    <m/>
    <s v="NÃO"/>
    <s v="ATIVO"/>
    <x v="0"/>
    <x v="3"/>
    <x v="0"/>
    <s v="-"/>
    <x v="2"/>
    <x v="1"/>
    <n v="512266"/>
    <s v="Aprovado HQ"/>
    <x v="0"/>
    <m/>
    <m/>
    <m/>
    <m/>
    <m/>
    <m/>
    <x v="1"/>
    <x v="16"/>
    <d v="2024-10-09T00:00:00"/>
    <x v="1"/>
    <s v="REDE ENTREGUE, VALIDAÇÃO E-MAIL TELEMONT 15/10"/>
    <s v="CONSTRUÍDO"/>
    <x v="2"/>
    <x v="2"/>
    <n v="0"/>
    <m/>
    <s v="ADRIANO INÁCIO"/>
    <m/>
    <m/>
    <m/>
    <m/>
    <m/>
    <m/>
    <m/>
    <m/>
    <m/>
    <e v="#N/A"/>
    <m/>
  </r>
  <r>
    <s v="MGBTN"/>
    <s v="M2024EST_MGBTN_01"/>
    <x v="3"/>
    <s v="SIM"/>
    <x v="0"/>
    <x v="3"/>
    <x v="35"/>
    <x v="30"/>
    <s v="NA"/>
    <s v="NA"/>
    <x v="145"/>
    <x v="1"/>
    <x v="21"/>
    <s v="MGBPC"/>
    <s v="Ativo"/>
    <x v="1"/>
    <x v="1"/>
    <s v="ATIVO COM  PROTEÇÃO TOPOLOGIA ESTRUT (WSP)"/>
    <m/>
    <s v="SIM"/>
    <s v="ATIVO"/>
    <x v="0"/>
    <x v="3"/>
    <x v="2"/>
    <s v="-"/>
    <x v="2"/>
    <x v="1"/>
    <s v="MOIN"/>
    <s v="NA"/>
    <x v="0"/>
    <m/>
    <m/>
    <m/>
    <m/>
    <m/>
    <m/>
    <x v="1"/>
    <x v="2"/>
    <s v="ATIVO"/>
    <x v="1"/>
    <m/>
    <s v="CONSTRUÍDO"/>
    <x v="2"/>
    <x v="2"/>
    <n v="0"/>
    <m/>
    <s v="ADRIANO INÁCIO"/>
    <m/>
    <m/>
    <m/>
    <m/>
    <m/>
    <m/>
    <m/>
    <m/>
    <m/>
    <e v="#N/A"/>
    <m/>
  </r>
  <r>
    <s v="MGBUI"/>
    <s v="M2023EST_MGBUI_01"/>
    <x v="3"/>
    <s v="SIM"/>
    <x v="0"/>
    <x v="3"/>
    <x v="78"/>
    <x v="66"/>
    <s v="NA"/>
    <s v="NA"/>
    <x v="146"/>
    <x v="1"/>
    <x v="5"/>
    <s v="MGJCT"/>
    <s v="Ativo"/>
    <x v="1"/>
    <x v="1"/>
    <s v="ATIVO COM  PROTEÇÃO TOPOLOGIA ESTRUT - CFO + ROLLOUT"/>
    <m/>
    <s v="SIM"/>
    <s v="ATIVO"/>
    <x v="0"/>
    <x v="3"/>
    <x v="4"/>
    <s v="-"/>
    <x v="2"/>
    <x v="1"/>
    <n v="510402"/>
    <s v="Aprovado HQ"/>
    <x v="0"/>
    <m/>
    <m/>
    <m/>
    <m/>
    <m/>
    <m/>
    <x v="1"/>
    <x v="2"/>
    <s v="ATIVO"/>
    <x v="1"/>
    <m/>
    <s v="CONSTRUÍDO"/>
    <x v="2"/>
    <x v="2"/>
    <n v="0"/>
    <m/>
    <s v="ADRIANO INÁCIO"/>
    <m/>
    <m/>
    <m/>
    <m/>
    <m/>
    <m/>
    <m/>
    <m/>
    <m/>
    <e v="#N/A"/>
    <m/>
  </r>
  <r>
    <s v="MGBUK"/>
    <s v="M2024EST_MGBUK_01"/>
    <x v="3"/>
    <s v="SIM"/>
    <x v="0"/>
    <x v="3"/>
    <x v="59"/>
    <x v="88"/>
    <s v="NA"/>
    <s v="NA"/>
    <x v="147"/>
    <x v="1"/>
    <x v="16"/>
    <s v="MGCBR"/>
    <s v="Ativo"/>
    <x v="1"/>
    <x v="1"/>
    <s v="ATIVO COM  PROTEÇÃO TOPOLOGIA ESTRUT - CFO + ROLLOUT"/>
    <m/>
    <s v="SIM"/>
    <s v="ATIVO"/>
    <x v="0"/>
    <x v="3"/>
    <x v="0"/>
    <s v="-"/>
    <x v="2"/>
    <x v="1"/>
    <s v="MOIN"/>
    <s v="NA"/>
    <x v="0"/>
    <m/>
    <m/>
    <m/>
    <m/>
    <m/>
    <m/>
    <x v="1"/>
    <x v="2"/>
    <s v="ATIVO"/>
    <x v="1"/>
    <m/>
    <s v="CONSTRUÍDO"/>
    <x v="2"/>
    <x v="2"/>
    <n v="0"/>
    <m/>
    <s v="ADRIANO INÁCIO"/>
    <m/>
    <m/>
    <m/>
    <m/>
    <m/>
    <m/>
    <m/>
    <m/>
    <m/>
    <e v="#N/A"/>
    <m/>
  </r>
  <r>
    <s v="MGBUL"/>
    <s v="M2024EST_MGBUL_01"/>
    <x v="3"/>
    <s v="SIM"/>
    <x v="0"/>
    <x v="3"/>
    <x v="98"/>
    <x v="89"/>
    <s v="NA"/>
    <s v="NA"/>
    <x v="148"/>
    <x v="1"/>
    <x v="3"/>
    <s v="MGSAG"/>
    <s v="Ativo"/>
    <x v="1"/>
    <x v="1"/>
    <s v="REDE ENTREGUE CONFORME TOPOLOGIA ESTRUTURANTE"/>
    <m/>
    <s v="NÃO"/>
    <s v="ATIVO"/>
    <x v="0"/>
    <x v="3"/>
    <x v="0"/>
    <s v="-"/>
    <x v="2"/>
    <x v="1"/>
    <n v="512363"/>
    <s v="Aprovado HQ"/>
    <x v="0"/>
    <m/>
    <m/>
    <m/>
    <m/>
    <m/>
    <m/>
    <x v="1"/>
    <x v="2"/>
    <s v="ATIVO"/>
    <x v="1"/>
    <m/>
    <s v="CONSTRUÍDO"/>
    <x v="2"/>
    <x v="2"/>
    <n v="0"/>
    <m/>
    <s v="ADRIANO INÁCIO"/>
    <m/>
    <m/>
    <m/>
    <m/>
    <m/>
    <m/>
    <m/>
    <m/>
    <m/>
    <e v="#N/A"/>
    <m/>
  </r>
  <r>
    <s v="MGBSL"/>
    <s v="M2023_MGBSL_01"/>
    <x v="3"/>
    <s v="SIM"/>
    <x v="0"/>
    <x v="3"/>
    <x v="85"/>
    <x v="89"/>
    <s v="NA"/>
    <s v="NA"/>
    <x v="149"/>
    <x v="1"/>
    <x v="10"/>
    <s v="MGJAS"/>
    <s v="Ativo HL4 / Ativo HL5D"/>
    <x v="7"/>
    <x v="1"/>
    <s v="sex 27/06/2025 16:52 - Diego: Boa tarde, @Antenor Batista Da Silva Neto @Rodrigo Soares Da Silva_x000a_Segue relatório de certificação da rota BET-BSL para seguir com a alteração da topologia :"/>
    <m/>
    <s v="NÃO"/>
    <s v="ATIVO"/>
    <x v="0"/>
    <x v="3"/>
    <x v="2"/>
    <s v="-"/>
    <x v="2"/>
    <x v="1"/>
    <s v="NA"/>
    <s v="NA"/>
    <x v="0"/>
    <m/>
    <m/>
    <m/>
    <m/>
    <m/>
    <m/>
    <x v="1"/>
    <x v="2"/>
    <s v="ATIVO"/>
    <x v="1"/>
    <m/>
    <s v="CONSTRUÍDO"/>
    <x v="2"/>
    <x v="2"/>
    <n v="0"/>
    <m/>
    <s v="ADRIANO INÁCIO"/>
    <m/>
    <m/>
    <m/>
    <m/>
    <m/>
    <m/>
    <m/>
    <m/>
    <m/>
    <e v="#N/A"/>
    <m/>
  </r>
  <r>
    <s v="MGBUR"/>
    <s v="M2024EST_MGBUR_01"/>
    <x v="3"/>
    <s v="SIM"/>
    <x v="0"/>
    <x v="3"/>
    <x v="99"/>
    <x v="65"/>
    <s v="NA"/>
    <s v="NA"/>
    <x v="150"/>
    <x v="1"/>
    <x v="21"/>
    <s v="MGBPC"/>
    <s v="Ativo"/>
    <x v="1"/>
    <x v="1"/>
    <s v="ATIVO COM  PROTEÇÃO TOPOLOGIA ESTRUT - LANÇAMENTO"/>
    <m/>
    <s v="SIM"/>
    <s v="ATIVO"/>
    <x v="0"/>
    <x v="3"/>
    <x v="2"/>
    <s v="-"/>
    <x v="2"/>
    <x v="1"/>
    <s v="MOIN"/>
    <s v="NA"/>
    <x v="0"/>
    <m/>
    <m/>
    <m/>
    <m/>
    <m/>
    <m/>
    <x v="1"/>
    <x v="2"/>
    <s v="ATIVO"/>
    <x v="1"/>
    <m/>
    <s v="CONSTRUÍDO"/>
    <x v="2"/>
    <x v="2"/>
    <n v="0"/>
    <m/>
    <s v="ADRIANO INÁCIO"/>
    <m/>
    <m/>
    <m/>
    <m/>
    <m/>
    <m/>
    <m/>
    <m/>
    <m/>
    <e v="#N/A"/>
    <m/>
  </r>
  <r>
    <s v="MGBUT"/>
    <s v="M2024EST_MGBUT_01"/>
    <x v="3"/>
    <s v="SIM"/>
    <x v="0"/>
    <x v="3"/>
    <x v="11"/>
    <x v="69"/>
    <s v="NA"/>
    <s v="NA"/>
    <x v="151"/>
    <x v="1"/>
    <x v="5"/>
    <s v="MGCNO"/>
    <s v="Ativo"/>
    <x v="1"/>
    <x v="1"/>
    <s v="REDE ENTREGUE COM  PROTEÇÃO TOPOLOGIA ESTRUT - LANÇAMENTO "/>
    <m/>
    <s v="SIM"/>
    <s v="ATIVO"/>
    <x v="0"/>
    <x v="3"/>
    <x v="4"/>
    <s v="-"/>
    <x v="2"/>
    <x v="1"/>
    <n v="510675"/>
    <s v="Aprovado HQ"/>
    <x v="0"/>
    <m/>
    <m/>
    <m/>
    <m/>
    <m/>
    <m/>
    <x v="1"/>
    <x v="2"/>
    <s v="ATIVO"/>
    <x v="1"/>
    <m/>
    <s v="CONSTRUÍDO"/>
    <x v="2"/>
    <x v="2"/>
    <n v="0"/>
    <m/>
    <s v="ADRIANO INÁCIO"/>
    <m/>
    <m/>
    <m/>
    <m/>
    <m/>
    <m/>
    <m/>
    <m/>
    <m/>
    <e v="#N/A"/>
    <m/>
  </r>
  <r>
    <s v="MGBSZ"/>
    <s v="M2024EST_MGBSZ_01"/>
    <x v="3"/>
    <s v="SIM"/>
    <x v="0"/>
    <x v="3"/>
    <x v="100"/>
    <x v="90"/>
    <s v="NA"/>
    <s v="NA"/>
    <x v="152"/>
    <x v="1"/>
    <x v="18"/>
    <s v="MGCII"/>
    <s v="Ativo"/>
    <x v="7"/>
    <x v="1"/>
    <s v="ATIVO COM  PROTEÇÃO TOPOLOGIA ESTRUT - LANÇAMENTO"/>
    <m/>
    <s v="NÃO"/>
    <s v="ATIVO"/>
    <x v="0"/>
    <x v="3"/>
    <x v="10"/>
    <s v="-"/>
    <x v="2"/>
    <x v="1"/>
    <n v="507973"/>
    <s v="Regional"/>
    <x v="0"/>
    <m/>
    <m/>
    <m/>
    <m/>
    <m/>
    <m/>
    <x v="1"/>
    <x v="2"/>
    <s v="ATIVO"/>
    <x v="1"/>
    <m/>
    <s v="CONSTRUÍDO"/>
    <x v="2"/>
    <x v="2"/>
    <n v="0"/>
    <m/>
    <s v="ADRIANO INÁCIO"/>
    <m/>
    <m/>
    <m/>
    <m/>
    <m/>
    <m/>
    <m/>
    <m/>
    <m/>
    <e v="#N/A"/>
    <m/>
  </r>
  <r>
    <s v="MGPMT"/>
    <s v="M2023_MGPMT_01"/>
    <x v="3"/>
    <s v="SIM"/>
    <x v="0"/>
    <x v="3"/>
    <x v="48"/>
    <x v="50"/>
    <s v="NA"/>
    <s v="NA"/>
    <x v="153"/>
    <x v="1"/>
    <x v="24"/>
    <s v="MGSCL"/>
    <s v="Ativo"/>
    <x v="12"/>
    <x v="1"/>
    <s v="REDE ENTREGUE CONFORME TOPOLOGIA ESTRUTURANTE"/>
    <m/>
    <s v="NÃO"/>
    <s v="ATIVO"/>
    <x v="0"/>
    <x v="3"/>
    <x v="0"/>
    <s v="-"/>
    <x v="2"/>
    <x v="1"/>
    <n v="506522"/>
    <s v="Aprovado HQ"/>
    <x v="0"/>
    <m/>
    <m/>
    <m/>
    <m/>
    <m/>
    <m/>
    <x v="1"/>
    <x v="2"/>
    <s v="ATIVO"/>
    <x v="1"/>
    <m/>
    <s v="CONSTRUÍDO"/>
    <x v="2"/>
    <x v="2"/>
    <n v="0"/>
    <m/>
    <s v="ADRIANO INÁCIO"/>
    <m/>
    <m/>
    <m/>
    <m/>
    <m/>
    <m/>
    <m/>
    <m/>
    <m/>
    <e v="#N/A"/>
    <m/>
  </r>
  <r>
    <s v="MGBVA"/>
    <s v="M2024EST_MGBVA_01"/>
    <x v="3"/>
    <s v="SIM"/>
    <x v="0"/>
    <x v="3"/>
    <x v="68"/>
    <x v="1"/>
    <s v="NA"/>
    <s v="NA"/>
    <x v="91"/>
    <x v="1"/>
    <x v="18"/>
    <s v="MGBCZ"/>
    <s v="Ativo"/>
    <x v="7"/>
    <x v="1"/>
    <s v="REDE ENTREGUE CONFORME TOPOLOGIA ESTRUTURANTE"/>
    <m/>
    <s v="NÃO"/>
    <s v="ATIVO"/>
    <x v="0"/>
    <x v="3"/>
    <x v="0"/>
    <s v="-"/>
    <x v="2"/>
    <x v="1"/>
    <n v="512246"/>
    <s v="Aprovado HQ"/>
    <x v="0"/>
    <m/>
    <m/>
    <m/>
    <m/>
    <m/>
    <m/>
    <x v="1"/>
    <x v="4"/>
    <s v="ATIVO"/>
    <x v="1"/>
    <s v="AGUARDANDO LIBERAÇÃO DE LICENÇA PARA REALIZAR MND NA 381"/>
    <s v="CONSTRUÍDO"/>
    <x v="6"/>
    <x v="5"/>
    <n v="0"/>
    <m/>
    <s v="ADRIANO INÁCIO"/>
    <m/>
    <m/>
    <m/>
    <m/>
    <m/>
    <m/>
    <m/>
    <m/>
    <m/>
    <e v="#N/A"/>
    <m/>
  </r>
  <r>
    <s v="MGBOB"/>
    <s v="M2023EST_MGBOB_01"/>
    <x v="3"/>
    <s v="SIM"/>
    <x v="0"/>
    <x v="3"/>
    <x v="101"/>
    <x v="4"/>
    <s v="NA"/>
    <s v="NA"/>
    <x v="47"/>
    <x v="1"/>
    <x v="4"/>
    <s v="MGPOM"/>
    <s v="Ativo HL4 / Falta HL5D"/>
    <x v="1"/>
    <x v="1"/>
    <s v="REDE ENTREGUE COM  PROTEÇÃO TOPOLOGIA ESTRUT - LANÇAMENTO "/>
    <m/>
    <s v="SIM"/>
    <s v="ATIVO"/>
    <x v="0"/>
    <x v="3"/>
    <x v="3"/>
    <s v="-"/>
    <x v="2"/>
    <x v="1"/>
    <s v="NA"/>
    <s v="NA"/>
    <x v="0"/>
    <m/>
    <m/>
    <m/>
    <m/>
    <m/>
    <m/>
    <x v="1"/>
    <x v="4"/>
    <d v="2024-10-21T00:00:00"/>
    <x v="1"/>
    <m/>
    <s v="CONSTRUÍDO"/>
    <x v="2"/>
    <x v="2"/>
    <n v="0"/>
    <m/>
    <s v="ADRIANO INÁCIO"/>
    <m/>
    <m/>
    <m/>
    <m/>
    <m/>
    <m/>
    <m/>
    <m/>
    <m/>
    <e v="#N/A"/>
    <m/>
  </r>
  <r>
    <s v="MGBNO"/>
    <s v="M2024EST_MGBNO_01"/>
    <x v="3"/>
    <s v="SIM"/>
    <x v="0"/>
    <x v="3"/>
    <x v="102"/>
    <x v="91"/>
    <s v="NA"/>
    <s v="NA"/>
    <x v="154"/>
    <x v="1"/>
    <x v="20"/>
    <s v="MGBHN"/>
    <s v="Não Ativo"/>
    <x v="1"/>
    <x v="1"/>
    <s v="RE ENTREGUE 01/08/2024"/>
    <m/>
    <s v="NÃO"/>
    <s v="ATIVO"/>
    <x v="0"/>
    <x v="3"/>
    <x v="0"/>
    <s v="-"/>
    <x v="2"/>
    <x v="1"/>
    <n v="509104"/>
    <s v="Aprovado HQ"/>
    <x v="0"/>
    <m/>
    <m/>
    <m/>
    <m/>
    <m/>
    <m/>
    <x v="1"/>
    <x v="2"/>
    <s v="ATIVO"/>
    <x v="1"/>
    <m/>
    <s v="CONSTRUÍDO"/>
    <x v="2"/>
    <x v="2"/>
    <n v="0"/>
    <m/>
    <s v="ADRIANO INÁCIO"/>
    <m/>
    <m/>
    <m/>
    <m/>
    <m/>
    <m/>
    <m/>
    <m/>
    <m/>
    <e v="#N/A"/>
    <m/>
  </r>
  <r>
    <s v="MGBVP"/>
    <s v="M2024EST_MGBVP_01"/>
    <x v="3"/>
    <s v="SIM"/>
    <x v="0"/>
    <x v="3"/>
    <x v="48"/>
    <x v="87"/>
    <s v="NA"/>
    <s v="NA"/>
    <x v="155"/>
    <x v="1"/>
    <x v="20"/>
    <s v="MGQBV"/>
    <s v="Não Ativo"/>
    <x v="1"/>
    <x v="1"/>
    <s v="REDE ENTREGUE CONFORME TOPOLOGIA ESTRUTURANTE"/>
    <m/>
    <s v="NÃO"/>
    <s v="ATIVO"/>
    <x v="0"/>
    <x v="3"/>
    <x v="0"/>
    <s v="-"/>
    <x v="2"/>
    <x v="1"/>
    <n v="506518"/>
    <s v="Aprovado HQ"/>
    <x v="0"/>
    <m/>
    <m/>
    <m/>
    <m/>
    <m/>
    <m/>
    <x v="1"/>
    <x v="2"/>
    <d v="2024-10-04T00:00:00"/>
    <x v="1"/>
    <m/>
    <s v="CONSTRUÍDO"/>
    <x v="2"/>
    <x v="2"/>
    <n v="0"/>
    <m/>
    <s v="ADRIANO INÁCIO"/>
    <m/>
    <m/>
    <m/>
    <m/>
    <m/>
    <m/>
    <m/>
    <m/>
    <m/>
    <e v="#N/A"/>
    <m/>
  </r>
  <r>
    <s v="MGBVC"/>
    <s v="M2024EST_MGBVC_01"/>
    <x v="3"/>
    <s v="SIM"/>
    <x v="0"/>
    <x v="3"/>
    <x v="100"/>
    <x v="90"/>
    <s v="NA"/>
    <s v="NA"/>
    <x v="152"/>
    <x v="1"/>
    <x v="18"/>
    <s v="MGCII"/>
    <s v="Ativo"/>
    <x v="7"/>
    <x v="1"/>
    <s v="ATIVO COM  PROTEÇÃO TOPOLOGIA ESTRUT - LANÇAMENTO"/>
    <m/>
    <s v="NÃO"/>
    <s v="ATIVO"/>
    <x v="0"/>
    <x v="3"/>
    <x v="10"/>
    <s v="-"/>
    <x v="2"/>
    <x v="1"/>
    <n v="507973"/>
    <s v="Regional"/>
    <x v="0"/>
    <m/>
    <m/>
    <m/>
    <m/>
    <m/>
    <m/>
    <x v="1"/>
    <x v="2"/>
    <s v="ATIVO"/>
    <x v="1"/>
    <m/>
    <s v="CONSTRUÍDO"/>
    <x v="2"/>
    <x v="2"/>
    <n v="0"/>
    <m/>
    <s v="ADRIANO INÁCIO"/>
    <m/>
    <m/>
    <m/>
    <m/>
    <m/>
    <m/>
    <m/>
    <m/>
    <m/>
    <e v="#N/A"/>
    <m/>
  </r>
  <r>
    <s v="MGBWE"/>
    <s v="M2024EST_MGBWE_01"/>
    <x v="3"/>
    <s v="SIM"/>
    <x v="0"/>
    <x v="3"/>
    <x v="103"/>
    <x v="92"/>
    <s v="NA"/>
    <s v="NA"/>
    <x v="25"/>
    <x v="2"/>
    <x v="15"/>
    <s v="-"/>
    <s v="Ativo"/>
    <x v="1"/>
    <x v="1"/>
    <s v="ATIVO COM  PROTEÇÃO TOPOLOGIA ESTRUT - CFO + ROLLOUT"/>
    <m/>
    <s v="SIM"/>
    <s v="ATIVO"/>
    <x v="0"/>
    <x v="3"/>
    <x v="0"/>
    <s v="-"/>
    <x v="2"/>
    <x v="1"/>
    <s v="NA"/>
    <s v="NA"/>
    <x v="0"/>
    <m/>
    <m/>
    <m/>
    <m/>
    <m/>
    <m/>
    <x v="1"/>
    <x v="2"/>
    <s v="ATIVO"/>
    <x v="1"/>
    <m/>
    <s v="CONSTRUÍDO"/>
    <x v="2"/>
    <x v="2"/>
    <n v="0"/>
    <m/>
    <s v="ADRIANO INÁCIO"/>
    <m/>
    <m/>
    <m/>
    <m/>
    <m/>
    <m/>
    <m/>
    <m/>
    <m/>
    <e v="#N/A"/>
    <m/>
  </r>
  <r>
    <s v="MGBXF"/>
    <s v="M2023EST_MGBXF_01"/>
    <x v="3"/>
    <s v="SIM"/>
    <x v="0"/>
    <x v="3"/>
    <x v="104"/>
    <x v="85"/>
    <s v="NA"/>
    <s v="NA"/>
    <x v="156"/>
    <x v="1"/>
    <x v="5"/>
    <s v="MGBBJ"/>
    <s v="Ativo"/>
    <x v="1"/>
    <x v="1"/>
    <s v="ATIVO COM  PROTEÇÃO TOPOLOGIA ESTRUT - CFO + ROLLOUT"/>
    <m/>
    <s v="SIM"/>
    <s v="ATIVO"/>
    <x v="0"/>
    <x v="3"/>
    <x v="4"/>
    <s v="-"/>
    <x v="2"/>
    <x v="1"/>
    <n v="484150"/>
    <s v="Aprovado HQ"/>
    <x v="0"/>
    <m/>
    <m/>
    <m/>
    <m/>
    <m/>
    <m/>
    <x v="1"/>
    <x v="2"/>
    <s v="ATIVO"/>
    <x v="1"/>
    <m/>
    <s v="CONSTRUÍDO"/>
    <x v="2"/>
    <x v="2"/>
    <n v="0"/>
    <m/>
    <s v="ADRIANO INÁCIO"/>
    <m/>
    <m/>
    <m/>
    <m/>
    <m/>
    <m/>
    <m/>
    <m/>
    <m/>
    <e v="#N/A"/>
    <m/>
  </r>
  <r>
    <s v="MGBXJ"/>
    <s v="M2023EST_MGBXJ_01"/>
    <x v="3"/>
    <s v="SIM"/>
    <x v="0"/>
    <x v="3"/>
    <x v="59"/>
    <x v="70"/>
    <s v="NA"/>
    <s v="NA"/>
    <x v="157"/>
    <x v="1"/>
    <x v="5"/>
    <s v="MGJCT"/>
    <s v="Ativo"/>
    <x v="1"/>
    <x v="1"/>
    <s v="REDE ENTREGUE COM  PROTEÇÃO TOPOLOGIA ESTRUT - LANÇAMENTO "/>
    <m/>
    <s v="SIM"/>
    <s v="ATIVO"/>
    <x v="0"/>
    <x v="3"/>
    <x v="4"/>
    <s v="-"/>
    <x v="2"/>
    <x v="1"/>
    <n v="508000"/>
    <s v="Empreiteira"/>
    <x v="0"/>
    <m/>
    <m/>
    <m/>
    <m/>
    <m/>
    <m/>
    <x v="1"/>
    <x v="2"/>
    <s v="ATIVO"/>
    <x v="1"/>
    <m/>
    <s v="CONSTRUÍDO"/>
    <x v="2"/>
    <x v="2"/>
    <n v="0"/>
    <m/>
    <s v="ADRIANO INÁCIO"/>
    <m/>
    <m/>
    <m/>
    <m/>
    <m/>
    <m/>
    <m/>
    <m/>
    <m/>
    <e v="#N/A"/>
    <m/>
  </r>
  <r>
    <s v="MGBXV"/>
    <s v="M2024EST_MGBXV_01"/>
    <x v="3"/>
    <s v="SIM"/>
    <x v="0"/>
    <x v="3"/>
    <x v="46"/>
    <x v="93"/>
    <s v="NA"/>
    <s v="NA"/>
    <x v="158"/>
    <x v="1"/>
    <x v="1"/>
    <s v="MGCXU"/>
    <s v="Ativo HL4 / Falta HL5D"/>
    <x v="1"/>
    <x v="1"/>
    <s v="REDE ENTREGUE CONFORME TOPOLOGIA ESTRUTURANTE"/>
    <m/>
    <s v="NÃO"/>
    <s v="ATIVO"/>
    <x v="0"/>
    <x v="3"/>
    <x v="11"/>
    <s v="-"/>
    <x v="2"/>
    <x v="1"/>
    <s v="NA"/>
    <s v="NA"/>
    <x v="0"/>
    <m/>
    <m/>
    <m/>
    <m/>
    <m/>
    <m/>
    <x v="1"/>
    <x v="2"/>
    <s v="ATIVO"/>
    <x v="1"/>
    <m/>
    <s v="CONSTRUÍDO"/>
    <x v="2"/>
    <x v="2"/>
    <n v="0"/>
    <m/>
    <s v="ADRIANO INÁCIO"/>
    <m/>
    <m/>
    <m/>
    <m/>
    <m/>
    <m/>
    <m/>
    <m/>
    <m/>
    <e v="#N/A"/>
    <m/>
  </r>
  <r>
    <s v="MGBDB"/>
    <s v="M2023EST_MGBDB_01"/>
    <x v="3"/>
    <s v="SIM"/>
    <x v="0"/>
    <x v="3"/>
    <x v="105"/>
    <x v="20"/>
    <s v="NA"/>
    <s v="NA"/>
    <x v="159"/>
    <x v="1"/>
    <x v="12"/>
    <s v="MGBAM"/>
    <s v="Ativo"/>
    <x v="1"/>
    <x v="1"/>
    <s v="REDE ENTREGUE CONFORME TOPOLOGIA ESTRUTURANTE"/>
    <m/>
    <s v="SIM"/>
    <s v="ATIVO"/>
    <x v="0"/>
    <x v="3"/>
    <x v="11"/>
    <s v="-"/>
    <x v="2"/>
    <x v="1"/>
    <s v="MOIN"/>
    <s v="NA"/>
    <x v="0"/>
    <m/>
    <m/>
    <m/>
    <m/>
    <m/>
    <m/>
    <x v="1"/>
    <x v="2"/>
    <s v="ATIVO"/>
    <x v="1"/>
    <m/>
    <s v="CONSTRUÍDO"/>
    <x v="2"/>
    <x v="2"/>
    <n v="0"/>
    <m/>
    <s v="ADRIANO INÁCIO"/>
    <m/>
    <m/>
    <m/>
    <m/>
    <m/>
    <m/>
    <m/>
    <m/>
    <m/>
    <e v="#N/A"/>
    <m/>
  </r>
  <r>
    <s v="MGBYY"/>
    <s v="M2024EST_MGBYY_01"/>
    <x v="3"/>
    <s v="SIM"/>
    <x v="0"/>
    <x v="3"/>
    <x v="106"/>
    <x v="94"/>
    <s v="NA"/>
    <s v="NA"/>
    <x v="160"/>
    <x v="1"/>
    <x v="15"/>
    <s v="MGEDM"/>
    <s v="Ativo"/>
    <x v="1"/>
    <x v="1"/>
    <s v="ATIVO COM  PROTEÇÃO TOPOLOGIA ESTRUT (WSP)"/>
    <m/>
    <s v="SIM"/>
    <s v="ATIVO"/>
    <x v="0"/>
    <x v="3"/>
    <x v="11"/>
    <s v="-"/>
    <x v="2"/>
    <x v="1"/>
    <s v="NA"/>
    <s v="NA"/>
    <x v="0"/>
    <m/>
    <m/>
    <m/>
    <m/>
    <m/>
    <m/>
    <x v="1"/>
    <x v="2"/>
    <s v="ATIVO"/>
    <x v="1"/>
    <m/>
    <s v="CONSTRUÍDO"/>
    <x v="2"/>
    <x v="2"/>
    <n v="0"/>
    <m/>
    <s v="ADRIANO INÁCIO"/>
    <m/>
    <m/>
    <m/>
    <m/>
    <m/>
    <m/>
    <m/>
    <m/>
    <m/>
    <e v="#N/A"/>
    <m/>
  </r>
  <r>
    <s v="MGBZJ"/>
    <s v="M2024EST_MGBZJ_01"/>
    <x v="3"/>
    <s v="SIM"/>
    <x v="0"/>
    <x v="3"/>
    <x v="88"/>
    <x v="95"/>
    <s v="NA"/>
    <s v="NA"/>
    <x v="161"/>
    <x v="1"/>
    <x v="16"/>
    <s v="MGBSB"/>
    <s v="Ativo"/>
    <x v="1"/>
    <x v="1"/>
    <s v="RELATÓRIO ENVIADO"/>
    <m/>
    <s v="SIM"/>
    <s v="ATIVO"/>
    <x v="0"/>
    <x v="3"/>
    <x v="0"/>
    <s v="-"/>
    <x v="2"/>
    <x v="1"/>
    <n v="504185"/>
    <s v="Regional"/>
    <x v="0"/>
    <m/>
    <m/>
    <m/>
    <m/>
    <m/>
    <m/>
    <x v="1"/>
    <x v="2"/>
    <s v="ATIVO"/>
    <x v="1"/>
    <m/>
    <s v="CONSTRUÍDO"/>
    <x v="2"/>
    <x v="2"/>
    <n v="0"/>
    <m/>
    <s v="ADRIANO INÁCIO"/>
    <m/>
    <m/>
    <m/>
    <m/>
    <m/>
    <m/>
    <m/>
    <m/>
    <m/>
    <e v="#N/A"/>
    <m/>
  </r>
  <r>
    <s v="MGBVX"/>
    <s v="M2024EST_MGBVX_01"/>
    <x v="3"/>
    <s v="SIM"/>
    <x v="0"/>
    <x v="3"/>
    <x v="100"/>
    <x v="90"/>
    <s v="NA"/>
    <s v="NA"/>
    <x v="152"/>
    <x v="1"/>
    <x v="18"/>
    <s v="MGCII"/>
    <s v="Ativo"/>
    <x v="7"/>
    <x v="1"/>
    <s v="ATIVO COM  PROTEÇÃO TOPOLOGIA ESTRUT - LANÇAMENTO"/>
    <m/>
    <s v="NÃO"/>
    <s v="ATIVO"/>
    <x v="0"/>
    <x v="3"/>
    <x v="10"/>
    <s v="-"/>
    <x v="2"/>
    <x v="1"/>
    <n v="507973"/>
    <s v="Regional"/>
    <x v="0"/>
    <m/>
    <m/>
    <m/>
    <m/>
    <m/>
    <m/>
    <x v="1"/>
    <x v="2"/>
    <s v="ATIVO"/>
    <x v="1"/>
    <m/>
    <s v="CONSTRUÍDO"/>
    <x v="2"/>
    <x v="2"/>
    <n v="0"/>
    <m/>
    <s v="ADRIANO INÁCIO"/>
    <m/>
    <m/>
    <m/>
    <m/>
    <m/>
    <m/>
    <m/>
    <m/>
    <m/>
    <e v="#N/A"/>
    <m/>
  </r>
  <r>
    <s v="MGBZP"/>
    <s v="M2022_MGBZP_01"/>
    <x v="3"/>
    <s v="SIM"/>
    <x v="0"/>
    <x v="3"/>
    <x v="64"/>
    <x v="96"/>
    <s v="NA"/>
    <s v="NA"/>
    <x v="162"/>
    <x v="1"/>
    <x v="5"/>
    <s v="MGJAA"/>
    <s v="Ativo"/>
    <x v="1"/>
    <x v="1"/>
    <s v="ATIVO COM  PROTEÇÃO TOPOLOGIA ESTRUT - LANÇAMENTO"/>
    <m/>
    <s v="SIM"/>
    <s v="ATIVO"/>
    <x v="0"/>
    <x v="3"/>
    <x v="4"/>
    <s v="-"/>
    <x v="2"/>
    <x v="1"/>
    <n v="511752"/>
    <s v="Regional"/>
    <x v="0"/>
    <m/>
    <m/>
    <m/>
    <m/>
    <m/>
    <m/>
    <x v="1"/>
    <x v="2"/>
    <s v="ATIVO"/>
    <x v="1"/>
    <m/>
    <s v="CONSTRUÍDO"/>
    <x v="2"/>
    <x v="2"/>
    <n v="0"/>
    <m/>
    <s v="ADRIANO INÁCIO"/>
    <m/>
    <m/>
    <m/>
    <m/>
    <m/>
    <m/>
    <m/>
    <m/>
    <m/>
    <e v="#N/A"/>
    <m/>
  </r>
  <r>
    <s v="MGBZQ"/>
    <s v="M2023EST_MGBZQ_01"/>
    <x v="3"/>
    <s v="SIM"/>
    <x v="0"/>
    <x v="3"/>
    <x v="52"/>
    <x v="59"/>
    <s v="NA"/>
    <s v="NA"/>
    <x v="163"/>
    <x v="1"/>
    <x v="17"/>
    <s v="MGFLR"/>
    <s v="Ativo"/>
    <x v="1"/>
    <x v="1"/>
    <s v="REDE ENTREGUE COM  PROTEÇÃO TOPOLOGIA ESTRUT - LANÇAMENTO "/>
    <m/>
    <s v="SIM"/>
    <s v="ATIVO"/>
    <x v="0"/>
    <x v="3"/>
    <x v="11"/>
    <s v="-"/>
    <x v="2"/>
    <x v="1"/>
    <s v="NA"/>
    <s v="NA"/>
    <x v="0"/>
    <m/>
    <m/>
    <m/>
    <m/>
    <m/>
    <m/>
    <x v="1"/>
    <x v="2"/>
    <d v="2024-10-08T00:00:00"/>
    <x v="1"/>
    <m/>
    <s v="CONSTRUÍDO"/>
    <x v="2"/>
    <x v="2"/>
    <n v="0"/>
    <m/>
    <s v="ADRIANO INÁCIO"/>
    <m/>
    <m/>
    <m/>
    <m/>
    <m/>
    <m/>
    <m/>
    <m/>
    <m/>
    <e v="#N/A"/>
    <m/>
  </r>
  <r>
    <s v="MGCAC"/>
    <s v="M2023_MGCAC_01"/>
    <x v="3"/>
    <s v="SIM"/>
    <x v="0"/>
    <x v="3"/>
    <x v="91"/>
    <x v="93"/>
    <s v="NA"/>
    <s v="NA"/>
    <x v="164"/>
    <x v="1"/>
    <x v="5"/>
    <s v="MGBBJ"/>
    <s v="Ativo"/>
    <x v="1"/>
    <x v="1"/>
    <s v="REDE ENTREGUE COM  PROTEÇÃO TOPOLOGIA ESTRUT - LANÇAMENTO "/>
    <m/>
    <s v="SIM"/>
    <s v="ATIVO"/>
    <x v="0"/>
    <x v="3"/>
    <x v="4"/>
    <s v="-"/>
    <x v="2"/>
    <x v="1"/>
    <n v="477368"/>
    <s v="MAO OBRA A DISPOSICAO"/>
    <x v="0"/>
    <m/>
    <m/>
    <m/>
    <m/>
    <m/>
    <m/>
    <x v="1"/>
    <x v="2"/>
    <s v="ATIVO"/>
    <x v="1"/>
    <m/>
    <s v="CONSTRUÍDO"/>
    <x v="2"/>
    <x v="2"/>
    <n v="0"/>
    <m/>
    <s v="ADRIANO INÁCIO"/>
    <m/>
    <m/>
    <m/>
    <m/>
    <m/>
    <m/>
    <m/>
    <m/>
    <m/>
    <e v="#N/A"/>
    <m/>
  </r>
  <r>
    <s v="MGBOP"/>
    <s v="M2023EST_MGBOP_01"/>
    <x v="3"/>
    <s v="SIM"/>
    <x v="0"/>
    <x v="3"/>
    <x v="42"/>
    <x v="44"/>
    <s v="NA"/>
    <s v="NA"/>
    <x v="165"/>
    <x v="1"/>
    <x v="12"/>
    <s v="MGBCQ"/>
    <s v="Ativo"/>
    <x v="1"/>
    <x v="1"/>
    <s v="ATIVO COM  PROTEÇÃO TOPOLOGIA ESTRUT - LANÇAMENTO"/>
    <m/>
    <s v="SIM"/>
    <s v="ATIVO"/>
    <x v="0"/>
    <x v="3"/>
    <x v="11"/>
    <s v="-"/>
    <x v="2"/>
    <x v="1"/>
    <n v="481235"/>
    <s v="Aprovado HQ"/>
    <x v="0"/>
    <m/>
    <m/>
    <m/>
    <m/>
    <m/>
    <m/>
    <x v="1"/>
    <x v="2"/>
    <s v="ATIVO"/>
    <x v="1"/>
    <m/>
    <s v="CONSTRUÍDO"/>
    <x v="2"/>
    <x v="2"/>
    <n v="0"/>
    <m/>
    <s v="ADRIANO INÁCIO"/>
    <m/>
    <m/>
    <m/>
    <m/>
    <m/>
    <m/>
    <m/>
    <m/>
    <m/>
    <e v="#N/A"/>
    <m/>
  </r>
  <r>
    <s v="MGCAI"/>
    <s v="M2024EST_MGCAI_01"/>
    <x v="3"/>
    <s v="SIM"/>
    <x v="0"/>
    <x v="3"/>
    <x v="100"/>
    <x v="50"/>
    <s v="NA"/>
    <s v="NA"/>
    <x v="166"/>
    <x v="1"/>
    <x v="5"/>
    <s v="MGBBJ"/>
    <s v="Ativo"/>
    <x v="1"/>
    <x v="1"/>
    <s v="REDE ENTREGUE COM  PROTEÇÃO TOPOLOGIA ESTRUT - LANÇAMENTO "/>
    <m/>
    <s v="SIM"/>
    <s v="ATIVO"/>
    <x v="0"/>
    <x v="3"/>
    <x v="4"/>
    <s v="-"/>
    <x v="2"/>
    <x v="1"/>
    <s v="NA"/>
    <s v="NA"/>
    <x v="0"/>
    <m/>
    <m/>
    <m/>
    <m/>
    <m/>
    <m/>
    <x v="1"/>
    <x v="2"/>
    <s v="ATIVO"/>
    <x v="1"/>
    <m/>
    <s v="CONSTRUÍDO"/>
    <x v="2"/>
    <x v="2"/>
    <n v="0"/>
    <m/>
    <s v="ADRIANO INÁCIO"/>
    <m/>
    <m/>
    <m/>
    <m/>
    <m/>
    <m/>
    <m/>
    <m/>
    <m/>
    <e v="#N/A"/>
    <m/>
  </r>
  <r>
    <s v="MGJFQ"/>
    <s v="M2024EST_MGJFQ_01"/>
    <x v="1"/>
    <s v="NÃO"/>
    <x v="4"/>
    <x v="3"/>
    <x v="1"/>
    <x v="1"/>
    <s v="NÃO"/>
    <s v="PENDENTE"/>
    <x v="167"/>
    <x v="7"/>
    <x v="23"/>
    <s v="-"/>
    <s v="Ativo"/>
    <x v="14"/>
    <x v="6"/>
    <s v="-"/>
    <s v="-"/>
    <s v="NÃO"/>
    <s v="CANCELADO"/>
    <x v="4"/>
    <x v="3"/>
    <x v="0"/>
    <s v="-"/>
    <x v="2"/>
    <x v="1"/>
    <n v="509183"/>
    <s v="Regional"/>
    <x v="3"/>
    <m/>
    <m/>
    <m/>
    <e v="#REF!"/>
    <m/>
    <m/>
    <x v="1"/>
    <x v="22"/>
    <d v="2024-10-06T00:00:00"/>
    <x v="1"/>
    <s v="7,4KM DE LANÇAMENTO + 22M DE CANALIZAÇÃO + 9KM DE FORMATAÇÃO"/>
    <s v="ALTO CUSTO"/>
    <x v="5"/>
    <x v="0"/>
    <n v="0"/>
    <m/>
    <s v="ADRIANO SIQUEIRA"/>
    <s v="OK"/>
    <s v="OK"/>
    <s v="OK"/>
    <s v="OK"/>
    <s v="OK"/>
    <m/>
    <m/>
    <m/>
    <m/>
    <e v="#N/A"/>
    <m/>
  </r>
  <r>
    <s v="MGCAM"/>
    <s v="M2023EST_MGCAM_01"/>
    <x v="3"/>
    <s v="SIM"/>
    <x v="0"/>
    <x v="3"/>
    <x v="81"/>
    <x v="97"/>
    <s v="NA"/>
    <s v="NA"/>
    <x v="168"/>
    <x v="1"/>
    <x v="5"/>
    <s v="MGFLO"/>
    <s v="Ativo HL4 / Falta HL5D"/>
    <x v="1"/>
    <x v="1"/>
    <s v="ATIVO COM  PROTEÇÃO TOPOLOGIA ESTRUT - CFO + ROLLOUT"/>
    <m/>
    <s v="SIM"/>
    <s v="ATIVO"/>
    <x v="0"/>
    <x v="3"/>
    <x v="4"/>
    <s v="-"/>
    <x v="2"/>
    <x v="1"/>
    <n v="517384"/>
    <s v="IMPL - Cadastro"/>
    <x v="0"/>
    <m/>
    <m/>
    <m/>
    <m/>
    <m/>
    <m/>
    <x v="1"/>
    <x v="2"/>
    <s v="ATIVO"/>
    <x v="1"/>
    <m/>
    <s v="CONSTRUÍDO"/>
    <x v="2"/>
    <x v="2"/>
    <n v="0"/>
    <m/>
    <s v="ADRIANO INÁCIO"/>
    <m/>
    <m/>
    <m/>
    <m/>
    <m/>
    <m/>
    <m/>
    <m/>
    <m/>
    <e v="#N/A"/>
    <m/>
  </r>
  <r>
    <s v="MGBXX"/>
    <s v="M2024EST_MGBXX_01"/>
    <x v="3"/>
    <s v="SIM"/>
    <x v="0"/>
    <x v="3"/>
    <x v="105"/>
    <x v="20"/>
    <s v="NA"/>
    <s v="NA"/>
    <x v="169"/>
    <x v="1"/>
    <x v="12"/>
    <s v="MGPNP"/>
    <s v="Ativo"/>
    <x v="1"/>
    <x v="1"/>
    <s v="ATIVO COM  PROTEÇÃO TOPOLOGIA ESTRUT - LANÇAMENTO"/>
    <m/>
    <s v="SIM"/>
    <s v="ATIVO"/>
    <x v="0"/>
    <x v="3"/>
    <x v="11"/>
    <s v="-"/>
    <x v="2"/>
    <x v="1"/>
    <s v="MOIN"/>
    <s v="NA"/>
    <x v="0"/>
    <m/>
    <m/>
    <m/>
    <m/>
    <m/>
    <m/>
    <x v="1"/>
    <x v="2"/>
    <s v="ATIVO"/>
    <x v="1"/>
    <m/>
    <s v="CONSTRUÍDO"/>
    <x v="2"/>
    <x v="2"/>
    <n v="0"/>
    <m/>
    <s v="ADRIANO INÁCIO"/>
    <m/>
    <m/>
    <m/>
    <m/>
    <m/>
    <m/>
    <m/>
    <m/>
    <m/>
    <e v="#N/A"/>
    <m/>
  </r>
  <r>
    <s v="MGCJA"/>
    <s v="M2024EST_MGCJA_01"/>
    <x v="3"/>
    <s v="SIM"/>
    <x v="0"/>
    <x v="3"/>
    <x v="32"/>
    <x v="27"/>
    <s v="NA"/>
    <s v="NA"/>
    <x v="170"/>
    <x v="1"/>
    <x v="16"/>
    <s v="MGCNP"/>
    <s v="Ativo"/>
    <x v="5"/>
    <x v="1"/>
    <s v="ATIVO COM  PROTEÇÃO TOPOLOGIA ESTRUT - CFO + ROLLOUT"/>
    <m/>
    <s v="SIM"/>
    <s v="ATIVO"/>
    <x v="0"/>
    <x v="3"/>
    <x v="0"/>
    <s v="-"/>
    <x v="2"/>
    <x v="1"/>
    <n v="504197"/>
    <s v="Empreiteira"/>
    <x v="0"/>
    <m/>
    <m/>
    <m/>
    <m/>
    <m/>
    <m/>
    <x v="1"/>
    <x v="2"/>
    <s v="ATIVO"/>
    <x v="1"/>
    <m/>
    <s v="CONSTRUÍDO"/>
    <x v="2"/>
    <x v="2"/>
    <n v="0"/>
    <m/>
    <s v="ADRIANO INÁCIO"/>
    <m/>
    <m/>
    <m/>
    <m/>
    <m/>
    <m/>
    <m/>
    <m/>
    <m/>
    <e v="#N/A"/>
    <m/>
  </r>
  <r>
    <s v="MGCAH"/>
    <s v="M2023EST_MGCAH_01"/>
    <x v="3"/>
    <s v="SIM"/>
    <x v="0"/>
    <x v="3"/>
    <x v="107"/>
    <x v="20"/>
    <s v="NA"/>
    <s v="NA"/>
    <x v="171"/>
    <x v="1"/>
    <x v="12"/>
    <s v="MGBAM"/>
    <s v="Ativo"/>
    <x v="1"/>
    <x v="1"/>
    <s v="ATIVO COM  PROTEÇÃO TOPOLOGIA ESTRUT - LANÇAMENTO"/>
    <m/>
    <s v="SIM"/>
    <s v="ATIVO"/>
    <x v="0"/>
    <x v="3"/>
    <x v="11"/>
    <s v="-"/>
    <x v="2"/>
    <x v="1"/>
    <n v="508031"/>
    <s v="Empreiteira"/>
    <x v="0"/>
    <m/>
    <m/>
    <m/>
    <m/>
    <m/>
    <m/>
    <x v="1"/>
    <x v="2"/>
    <s v="ATIVO"/>
    <x v="1"/>
    <m/>
    <s v="CONSTRUÍDO"/>
    <x v="2"/>
    <x v="2"/>
    <n v="0"/>
    <m/>
    <s v="ADRIANO INÁCIO"/>
    <m/>
    <m/>
    <m/>
    <m/>
    <m/>
    <m/>
    <m/>
    <m/>
    <m/>
    <e v="#N/A"/>
    <m/>
  </r>
  <r>
    <s v="MGCBM"/>
    <s v="M2023EST_MGCBM_01"/>
    <x v="3"/>
    <s v="SIM"/>
    <x v="0"/>
    <x v="3"/>
    <x v="29"/>
    <x v="98"/>
    <s v="NA"/>
    <s v="NA"/>
    <x v="172"/>
    <x v="1"/>
    <x v="3"/>
    <s v="MGTOU"/>
    <s v="Ativo"/>
    <x v="1"/>
    <x v="1"/>
    <s v="ATIVO COM  PROTEÇÃO TOPOLOGIA ESTRUT - CFO + ROLLOUT"/>
    <m/>
    <s v="NÃO"/>
    <s v="ATIVO"/>
    <x v="0"/>
    <x v="3"/>
    <x v="0"/>
    <s v="-"/>
    <x v="2"/>
    <x v="1"/>
    <n v="482900"/>
    <s v="MAO OBRA A DISPOSICAO"/>
    <x v="0"/>
    <m/>
    <m/>
    <m/>
    <m/>
    <m/>
    <m/>
    <x v="1"/>
    <x v="2"/>
    <s v="ATIVO"/>
    <x v="1"/>
    <m/>
    <s v="CONSTRUÍDO"/>
    <x v="2"/>
    <x v="2"/>
    <n v="0"/>
    <m/>
    <s v="ADRIANO INÁCIO"/>
    <m/>
    <m/>
    <m/>
    <m/>
    <m/>
    <m/>
    <m/>
    <m/>
    <m/>
    <e v="#N/A"/>
    <m/>
  </r>
  <r>
    <s v="MGCBR"/>
    <s v="M2023EST_MGCBR_01"/>
    <x v="3"/>
    <s v="SIM"/>
    <x v="0"/>
    <x v="3"/>
    <x v="22"/>
    <x v="18"/>
    <s v="NÃO"/>
    <s v="PENDENTE"/>
    <x v="173"/>
    <x v="3"/>
    <x v="16"/>
    <s v="-"/>
    <s v="Ativo"/>
    <x v="1"/>
    <x v="1"/>
    <s v="ATIVO COM  PROTEÇÃO TOPOLOGIA ESTRUT - CFO + ROLLOUT"/>
    <m/>
    <s v="SIM"/>
    <s v="ATIVO"/>
    <x v="0"/>
    <x v="3"/>
    <x v="0"/>
    <s v="-"/>
    <x v="2"/>
    <x v="1"/>
    <n v="504177"/>
    <s v="Empreiteira"/>
    <x v="0"/>
    <m/>
    <m/>
    <m/>
    <m/>
    <m/>
    <m/>
    <x v="1"/>
    <x v="2"/>
    <s v="ATIVO"/>
    <x v="1"/>
    <m/>
    <s v="CONSTRUÍDO"/>
    <x v="2"/>
    <x v="2"/>
    <n v="0"/>
    <m/>
    <s v="ADRIANO INÁCIO"/>
    <m/>
    <m/>
    <m/>
    <m/>
    <m/>
    <m/>
    <m/>
    <m/>
    <m/>
    <e v="#N/A"/>
    <m/>
  </r>
  <r>
    <s v="MGCBT"/>
    <s v="M2023_MGCBT_01"/>
    <x v="3"/>
    <s v="SIM"/>
    <x v="0"/>
    <x v="3"/>
    <x v="52"/>
    <x v="99"/>
    <s v="NA"/>
    <s v="NA"/>
    <x v="174"/>
    <x v="1"/>
    <x v="17"/>
    <s v="MGFLR"/>
    <s v="Ativo"/>
    <x v="1"/>
    <x v="1"/>
    <s v="ATIVO COM  PROTEÇÃO TOPOLOGIA ESTRUT - LANÇAMENTO"/>
    <m/>
    <s v="SIM"/>
    <s v="ATIVO"/>
    <x v="0"/>
    <x v="3"/>
    <x v="11"/>
    <s v="-"/>
    <x v="2"/>
    <x v="1"/>
    <s v="MOIN"/>
    <s v="NA"/>
    <x v="0"/>
    <m/>
    <m/>
    <m/>
    <m/>
    <m/>
    <m/>
    <x v="1"/>
    <x v="2"/>
    <s v="ATIVO"/>
    <x v="1"/>
    <m/>
    <s v="CONSTRUÍDO"/>
    <x v="2"/>
    <x v="2"/>
    <n v="0"/>
    <m/>
    <s v="ADRIANO INÁCIO"/>
    <m/>
    <m/>
    <m/>
    <m/>
    <m/>
    <m/>
    <m/>
    <m/>
    <m/>
    <e v="#N/A"/>
    <m/>
  </r>
  <r>
    <s v="MGCCA"/>
    <s v="M2023EST_MGCCA_01"/>
    <x v="3"/>
    <s v="SIM"/>
    <x v="0"/>
    <x v="3"/>
    <x v="108"/>
    <x v="100"/>
    <s v="NÃO"/>
    <s v="PENDENTE"/>
    <x v="175"/>
    <x v="3"/>
    <x v="7"/>
    <s v="-"/>
    <s v="Ativo"/>
    <x v="4"/>
    <x v="1"/>
    <s v="ATIVO COM  PROTEÇÃO TOPOLOGIA ESTRUT - CFO + ROLLOUT"/>
    <m/>
    <s v="NÃO"/>
    <s v="ATIVO"/>
    <x v="0"/>
    <x v="3"/>
    <x v="8"/>
    <s v="-"/>
    <x v="2"/>
    <x v="1"/>
    <n v="481482"/>
    <s v="Aprovado HQ"/>
    <x v="0"/>
    <m/>
    <m/>
    <m/>
    <m/>
    <m/>
    <m/>
    <x v="1"/>
    <x v="2"/>
    <s v="ATIVO"/>
    <x v="1"/>
    <m/>
    <s v="CONSTRUÍDO"/>
    <x v="2"/>
    <x v="2"/>
    <n v="0"/>
    <m/>
    <s v="ADRIANO INÁCIO"/>
    <m/>
    <m/>
    <m/>
    <m/>
    <m/>
    <m/>
    <m/>
    <m/>
    <m/>
    <e v="#N/A"/>
    <m/>
  </r>
  <r>
    <s v="MGCAS"/>
    <s v="M2023EST_MGCAS_01"/>
    <x v="3"/>
    <s v="SIM"/>
    <x v="0"/>
    <x v="3"/>
    <x v="107"/>
    <x v="20"/>
    <s v="NA"/>
    <s v="NA"/>
    <x v="176"/>
    <x v="1"/>
    <x v="12"/>
    <s v="MGBCQ"/>
    <s v="Ativo"/>
    <x v="1"/>
    <x v="1"/>
    <s v="ATIVO COM  PROTEÇÃO TOPOLOGIA ESTRUT - LANÇAMENTO"/>
    <m/>
    <s v="SIM"/>
    <s v="ATIVO"/>
    <x v="0"/>
    <x v="3"/>
    <x v="11"/>
    <s v="-"/>
    <x v="2"/>
    <x v="1"/>
    <n v="508013"/>
    <s v="Aprovado HQ"/>
    <x v="0"/>
    <m/>
    <m/>
    <m/>
    <m/>
    <m/>
    <m/>
    <x v="1"/>
    <x v="2"/>
    <s v="ATIVO"/>
    <x v="1"/>
    <m/>
    <s v="CONSTRUÍDO"/>
    <x v="2"/>
    <x v="2"/>
    <n v="0"/>
    <m/>
    <s v="ADRIANO INÁCIO"/>
    <m/>
    <m/>
    <m/>
    <m/>
    <m/>
    <m/>
    <m/>
    <m/>
    <m/>
    <e v="#N/A"/>
    <m/>
  </r>
  <r>
    <s v="MGCAT"/>
    <s v="M2023EST_MGCAT_01"/>
    <x v="3"/>
    <s v="SIM"/>
    <x v="0"/>
    <x v="3"/>
    <x v="40"/>
    <x v="24"/>
    <s v="NA"/>
    <s v="NA"/>
    <x v="52"/>
    <x v="1"/>
    <x v="12"/>
    <s v="MGCOE"/>
    <s v="Ativo"/>
    <x v="1"/>
    <x v="1"/>
    <s v="ATIVO COM  PROTEÇÃO TOPOLOGIA ESTRUT - CFO + ROLLOUT"/>
    <m/>
    <s v="SIM"/>
    <s v="ATIVO"/>
    <x v="0"/>
    <x v="3"/>
    <x v="11"/>
    <s v="-"/>
    <x v="2"/>
    <x v="1"/>
    <s v="MOIN"/>
    <s v="NA"/>
    <x v="0"/>
    <m/>
    <m/>
    <m/>
    <m/>
    <m/>
    <m/>
    <x v="1"/>
    <x v="2"/>
    <s v="ATIVO"/>
    <x v="1"/>
    <m/>
    <s v="CONSTRUÍDO"/>
    <x v="2"/>
    <x v="2"/>
    <n v="0"/>
    <m/>
    <s v="ADRIANO INÁCIO"/>
    <m/>
    <m/>
    <m/>
    <m/>
    <m/>
    <m/>
    <m/>
    <m/>
    <m/>
    <e v="#N/A"/>
    <m/>
  </r>
  <r>
    <s v="MGCCO"/>
    <s v="M2024EST_MGCCO_01"/>
    <x v="3"/>
    <s v="SIM"/>
    <x v="0"/>
    <x v="3"/>
    <x v="96"/>
    <x v="56"/>
    <s v="NA"/>
    <s v="NA"/>
    <x v="112"/>
    <x v="1"/>
    <x v="15"/>
    <s v="-"/>
    <s v="Ativo"/>
    <x v="1"/>
    <x v="1"/>
    <s v="ATIVO COM  PROTEÇÃO TOPOLOGIA ESTRUT - LANÇAMENTO"/>
    <m/>
    <s v="SIM"/>
    <s v="ATIVO"/>
    <x v="0"/>
    <x v="3"/>
    <x v="11"/>
    <s v="-"/>
    <x v="2"/>
    <x v="1"/>
    <s v="NA"/>
    <s v="NA"/>
    <x v="0"/>
    <m/>
    <m/>
    <m/>
    <m/>
    <m/>
    <m/>
    <x v="1"/>
    <x v="2"/>
    <s v="ATIVO"/>
    <x v="1"/>
    <m/>
    <s v="CONSTRUÍDO"/>
    <x v="2"/>
    <x v="2"/>
    <n v="0"/>
    <m/>
    <s v="ADRIANO INÁCIO"/>
    <m/>
    <m/>
    <m/>
    <m/>
    <m/>
    <m/>
    <m/>
    <m/>
    <m/>
    <e v="#N/A"/>
    <m/>
  </r>
  <r>
    <s v="MGCCE"/>
    <s v="M2024EST_MGCCE_01"/>
    <x v="3"/>
    <s v="SIM"/>
    <x v="0"/>
    <x v="3"/>
    <x v="105"/>
    <x v="20"/>
    <s v="NA"/>
    <s v="NA"/>
    <x v="177"/>
    <x v="1"/>
    <x v="12"/>
    <s v="MGBAM"/>
    <s v="Ativo"/>
    <x v="1"/>
    <x v="1"/>
    <s v="ATIVO COM  PROTEÇÃO TOPOLOGIA ESTRUT - LANÇAMENTO"/>
    <m/>
    <s v="SIM"/>
    <s v="ATIVO"/>
    <x v="0"/>
    <x v="3"/>
    <x v="11"/>
    <s v="-"/>
    <x v="2"/>
    <x v="1"/>
    <s v="MOIN"/>
    <s v="NA"/>
    <x v="0"/>
    <m/>
    <m/>
    <m/>
    <m/>
    <m/>
    <m/>
    <x v="1"/>
    <x v="2"/>
    <s v="ATIVO"/>
    <x v="1"/>
    <m/>
    <s v="CONSTRUÍDO"/>
    <x v="2"/>
    <x v="2"/>
    <n v="0"/>
    <m/>
    <s v="ADRIANO INÁCIO"/>
    <m/>
    <m/>
    <m/>
    <m/>
    <m/>
    <m/>
    <m/>
    <m/>
    <m/>
    <e v="#N/A"/>
    <m/>
  </r>
  <r>
    <s v="MGCCR"/>
    <s v="M2024EST_MGCCR_01"/>
    <x v="3"/>
    <s v="SIM"/>
    <x v="0"/>
    <x v="3"/>
    <x v="50"/>
    <x v="19"/>
    <s v="NA"/>
    <s v="NA"/>
    <x v="178"/>
    <x v="1"/>
    <x v="3"/>
    <s v="MGBLO"/>
    <s v="Ativo HL4 / Falta HL5D"/>
    <x v="1"/>
    <x v="1"/>
    <s v="REDE ENTREGUE CONFORME TOPOLOGIA ESTRUTURANTE"/>
    <m/>
    <s v="NÃO"/>
    <s v="ATIVO"/>
    <x v="0"/>
    <x v="3"/>
    <x v="0"/>
    <s v="-"/>
    <x v="2"/>
    <x v="1"/>
    <n v="512313"/>
    <s v="Aprovado HQ"/>
    <x v="0"/>
    <m/>
    <m/>
    <m/>
    <m/>
    <m/>
    <m/>
    <x v="1"/>
    <x v="4"/>
    <d v="2024-10-17T00:00:00"/>
    <x v="1"/>
    <s v="Enviado e-mail para o Adriano em 17/10 Realizar a Ativação. Reparo Tratato"/>
    <s v="CONSTRUÍDO"/>
    <x v="2"/>
    <x v="2"/>
    <n v="0"/>
    <m/>
    <s v="ADRIANO INÁCIO"/>
    <m/>
    <m/>
    <m/>
    <m/>
    <m/>
    <m/>
    <m/>
    <m/>
    <m/>
    <e v="#N/A"/>
    <m/>
  </r>
  <r>
    <s v="MGCCS"/>
    <s v="M2024EST_MGCCS_01"/>
    <x v="3"/>
    <s v="SIM"/>
    <x v="0"/>
    <x v="3"/>
    <x v="98"/>
    <x v="101"/>
    <s v="NA"/>
    <s v="NA"/>
    <x v="179"/>
    <x v="1"/>
    <x v="3"/>
    <s v="MGSAG"/>
    <s v="Ativo"/>
    <x v="1"/>
    <x v="1"/>
    <s v="REDE ENTREGUE CONFORME TOPOLOGIA ESTRUTURANTE"/>
    <m/>
    <s v="NÃO"/>
    <s v="ATIVO"/>
    <x v="0"/>
    <x v="3"/>
    <x v="0"/>
    <s v="-"/>
    <x v="2"/>
    <x v="1"/>
    <n v="512365"/>
    <s v="Aprovado HQ"/>
    <x v="0"/>
    <m/>
    <m/>
    <m/>
    <m/>
    <m/>
    <d v="2025-08-27T00:00:00"/>
    <x v="1"/>
    <x v="2"/>
    <s v="ATIVO"/>
    <x v="1"/>
    <m/>
    <s v="CONSTRUÍDO"/>
    <x v="2"/>
    <x v="2"/>
    <n v="0"/>
    <m/>
    <s v="ADRIANO INÁCIO"/>
    <m/>
    <m/>
    <m/>
    <m/>
    <m/>
    <m/>
    <m/>
    <m/>
    <m/>
    <e v="#N/A"/>
    <m/>
  </r>
  <r>
    <s v="MGCCT"/>
    <s v="M2024EST_MGCCT_01"/>
    <x v="3"/>
    <s v="SIM"/>
    <x v="0"/>
    <x v="3"/>
    <x v="65"/>
    <x v="102"/>
    <s v="NA"/>
    <s v="NA"/>
    <x v="180"/>
    <x v="1"/>
    <x v="3"/>
    <s v="MGCQN"/>
    <s v="Ativo HL4 / Falta HL5D"/>
    <x v="1"/>
    <x v="1"/>
    <s v="REDE ENTREGUE CONFORME TOPOLOGIA ESTRUTURANTE "/>
    <m/>
    <s v="NÃO"/>
    <s v="ATIVO"/>
    <x v="0"/>
    <x v="3"/>
    <x v="0"/>
    <s v="-"/>
    <x v="2"/>
    <x v="1"/>
    <n v="512356"/>
    <s v="Aprovado HQ"/>
    <x v="0"/>
    <m/>
    <m/>
    <m/>
    <m/>
    <m/>
    <m/>
    <x v="1"/>
    <x v="2"/>
    <d v="2024-10-15T00:00:00"/>
    <x v="1"/>
    <m/>
    <s v="CONSTRUÍDO"/>
    <x v="2"/>
    <x v="2"/>
    <n v="0"/>
    <m/>
    <s v="ADRIANO INÁCIO"/>
    <m/>
    <m/>
    <m/>
    <m/>
    <m/>
    <m/>
    <m/>
    <m/>
    <m/>
    <e v="#N/A"/>
    <m/>
  </r>
  <r>
    <s v="MGCCU"/>
    <s v="M2024_MGCCU_01"/>
    <x v="3"/>
    <s v="SIM"/>
    <x v="0"/>
    <x v="3"/>
    <x v="109"/>
    <x v="12"/>
    <s v="NA"/>
    <s v="NA"/>
    <x v="181"/>
    <x v="1"/>
    <x v="7"/>
    <s v="MGAGB"/>
    <s v="Ativo"/>
    <x v="4"/>
    <x v="1"/>
    <s v="ATIVO COM  PROTEÇÃO TOPOLOGIA ESTRUT - CFO + ROLLOUT"/>
    <m/>
    <s v="NÃO"/>
    <s v="ATIVO"/>
    <x v="0"/>
    <x v="3"/>
    <x v="8"/>
    <s v="-"/>
    <x v="2"/>
    <x v="1"/>
    <n v="508088"/>
    <s v="Empreiteira"/>
    <x v="0"/>
    <m/>
    <m/>
    <m/>
    <m/>
    <m/>
    <m/>
    <x v="1"/>
    <x v="2"/>
    <s v="ATIVO"/>
    <x v="1"/>
    <m/>
    <s v="CONSTRUÍDO"/>
    <x v="2"/>
    <x v="2"/>
    <n v="0"/>
    <m/>
    <s v="ADRIANO INÁCIO"/>
    <m/>
    <m/>
    <m/>
    <m/>
    <m/>
    <m/>
    <m/>
    <m/>
    <m/>
    <e v="#N/A"/>
    <m/>
  </r>
  <r>
    <s v="MGCCW"/>
    <s v="M2024EST_MGCCW_01"/>
    <x v="3"/>
    <s v="SIM"/>
    <x v="0"/>
    <x v="3"/>
    <x v="5"/>
    <x v="75"/>
    <s v="NA"/>
    <s v="NA"/>
    <x v="120"/>
    <x v="1"/>
    <x v="3"/>
    <s v="MGBLO"/>
    <s v="Ativo HL4 / Ativo HL5D"/>
    <x v="1"/>
    <x v="1"/>
    <s v="REDE ENTREGUE CONFORME TOPOLOGIA ESTRUTURANTE"/>
    <m/>
    <s v="NÃO"/>
    <s v="ATIVO"/>
    <x v="0"/>
    <x v="3"/>
    <x v="0"/>
    <s v="-"/>
    <x v="2"/>
    <x v="1"/>
    <n v="512295"/>
    <s v="Aprovado HQ"/>
    <x v="0"/>
    <m/>
    <m/>
    <m/>
    <m/>
    <m/>
    <m/>
    <x v="1"/>
    <x v="2"/>
    <s v="ATIVO"/>
    <x v="1"/>
    <m/>
    <s v="CONSTRUÍDO"/>
    <x v="2"/>
    <x v="2"/>
    <n v="0"/>
    <m/>
    <s v="ADRIANO INÁCIO"/>
    <m/>
    <m/>
    <m/>
    <m/>
    <m/>
    <m/>
    <m/>
    <m/>
    <m/>
    <e v="#N/A"/>
    <m/>
  </r>
  <r>
    <s v="MGCDA"/>
    <s v="M2024EST_MGCDA_01"/>
    <x v="3"/>
    <s v="SIM"/>
    <x v="0"/>
    <x v="3"/>
    <x v="100"/>
    <x v="93"/>
    <s v="NA"/>
    <s v="NA"/>
    <x v="182"/>
    <x v="1"/>
    <x v="3"/>
    <s v="MGATR"/>
    <s v="Ativo HL4 / Falta HL5D"/>
    <x v="1"/>
    <x v="1"/>
    <s v="REDE ENTREGUE COM  PROTEÇÃO TOPOLOGIA ESTRUT - CFO + ROLLOUT"/>
    <m/>
    <s v="NÃO"/>
    <s v="ATIVO"/>
    <x v="0"/>
    <x v="3"/>
    <x v="0"/>
    <s v="-"/>
    <x v="2"/>
    <x v="1"/>
    <n v="503374"/>
    <s v="Aprovado HQ"/>
    <x v="0"/>
    <m/>
    <m/>
    <m/>
    <m/>
    <m/>
    <m/>
    <x v="1"/>
    <x v="2"/>
    <s v="ATIVO"/>
    <x v="1"/>
    <m/>
    <s v="CONSTRUÍDO"/>
    <x v="2"/>
    <x v="2"/>
    <n v="0"/>
    <m/>
    <s v="ADRIANO INÁCIO"/>
    <m/>
    <m/>
    <m/>
    <m/>
    <m/>
    <m/>
    <m/>
    <m/>
    <m/>
    <e v="#N/A"/>
    <m/>
  </r>
  <r>
    <s v="MGCDN"/>
    <s v="M2023EST_MGCDN_01"/>
    <x v="3"/>
    <s v="SIM"/>
    <x v="0"/>
    <x v="3"/>
    <x v="72"/>
    <x v="60"/>
    <s v="NA"/>
    <s v="NA"/>
    <x v="97"/>
    <x v="1"/>
    <x v="3"/>
    <s v="MGRPM"/>
    <s v="Ativo"/>
    <x v="1"/>
    <x v="1"/>
    <s v="ATIVO COM  PROTEÇÃO TOPOLOGIA ESTRUT - LANÇAMENTO"/>
    <m/>
    <s v="NÃO"/>
    <s v="ATIVO"/>
    <x v="0"/>
    <x v="3"/>
    <x v="0"/>
    <s v="-"/>
    <x v="2"/>
    <x v="1"/>
    <n v="486545"/>
    <s v="MAO OBRA A DISPOSICAO"/>
    <x v="0"/>
    <m/>
    <m/>
    <m/>
    <m/>
    <m/>
    <m/>
    <x v="1"/>
    <x v="2"/>
    <s v="ATIVO"/>
    <x v="1"/>
    <m/>
    <s v="CONSTRUÍDO"/>
    <x v="2"/>
    <x v="2"/>
    <n v="0"/>
    <m/>
    <s v="ADRIANO INÁCIO"/>
    <m/>
    <m/>
    <m/>
    <m/>
    <m/>
    <m/>
    <m/>
    <m/>
    <m/>
    <e v="#N/A"/>
    <m/>
  </r>
  <r>
    <s v="MGCDZ"/>
    <s v="M2023EST_MGCDZ_01"/>
    <x v="3"/>
    <s v="SIM"/>
    <x v="0"/>
    <x v="3"/>
    <x v="110"/>
    <x v="103"/>
    <s v="NA"/>
    <s v="NA"/>
    <x v="183"/>
    <x v="1"/>
    <x v="7"/>
    <s v="MGCJM"/>
    <s v="Ativo"/>
    <x v="4"/>
    <x v="1"/>
    <s v="REDE ENTREGUE(VALIDAÇÃO TELEMONT 15/10) VALIDAR RELATÓRIO"/>
    <m/>
    <s v="NÃO"/>
    <s v="ATIVO"/>
    <x v="0"/>
    <x v="3"/>
    <x v="0"/>
    <s v="-"/>
    <x v="2"/>
    <x v="1"/>
    <n v="517422"/>
    <s v="Aprovado HQ"/>
    <x v="0"/>
    <m/>
    <m/>
    <m/>
    <m/>
    <m/>
    <m/>
    <x v="1"/>
    <x v="23"/>
    <d v="2024-10-25T00:00:00"/>
    <x v="1"/>
    <s v="REDE ENTREGUE, VALIDAÇÃO E-MAIL TELEMONT 15/10"/>
    <s v="CONSTRUÍDO"/>
    <x v="2"/>
    <x v="2"/>
    <n v="0"/>
    <m/>
    <s v="ADRIANO INÁCIO"/>
    <m/>
    <m/>
    <m/>
    <m/>
    <m/>
    <m/>
    <m/>
    <m/>
    <m/>
    <e v="#N/A"/>
    <m/>
  </r>
  <r>
    <s v="MGCCF"/>
    <s v="M2023_MGCCF_01"/>
    <x v="0"/>
    <s v="FLAT"/>
    <x v="0"/>
    <x v="0"/>
    <x v="42"/>
    <x v="54"/>
    <s v="NA"/>
    <s v="NA"/>
    <x v="184"/>
    <x v="1"/>
    <x v="12"/>
    <s v="MGPNP"/>
    <s v="Ativo"/>
    <x v="1"/>
    <x v="1"/>
    <s v="ATIVO COM  PROTEÇÃO TOPOLOGIA ESTRUT - LANÇAMENTO"/>
    <s v="Não construído trecho CSS &lt;&gt; CCF"/>
    <s v="SIM"/>
    <s v="ATIVO"/>
    <x v="0"/>
    <x v="0"/>
    <x v="0"/>
    <s v="-"/>
    <x v="0"/>
    <x v="1"/>
    <n v="577909"/>
    <s v="Empreiteira"/>
    <x v="0"/>
    <s v="X"/>
    <m/>
    <m/>
    <s v="VALIDAR IMPLANTAÇÃO/ COSTRUÇÃO REDUNDÂNCIA BR"/>
    <m/>
    <m/>
    <x v="1"/>
    <x v="2"/>
    <s v="ATIVO"/>
    <x v="1"/>
    <m/>
    <s v="CONSTRUÍDO"/>
    <x v="2"/>
    <x v="2"/>
    <n v="0"/>
    <m/>
    <s v="ADRIANO INÁCIO"/>
    <m/>
    <m/>
    <m/>
    <m/>
    <m/>
    <m/>
    <m/>
    <m/>
    <m/>
    <e v="#N/A"/>
    <m/>
  </r>
  <r>
    <s v="MGCCQ"/>
    <s v="M2023EST_MGCCQ_01"/>
    <x v="3"/>
    <s v="SIM"/>
    <x v="0"/>
    <x v="3"/>
    <x v="98"/>
    <x v="20"/>
    <s v="NA"/>
    <s v="NA"/>
    <x v="185"/>
    <x v="1"/>
    <x v="12"/>
    <s v="MGPNP"/>
    <s v="Ativo"/>
    <x v="1"/>
    <x v="1"/>
    <s v="REDE ENTREGUE CONFORME TOPOLOGIA ESTRUTURANTE"/>
    <m/>
    <s v="SIM"/>
    <s v="ATIVO"/>
    <x v="0"/>
    <x v="3"/>
    <x v="11"/>
    <s v="-"/>
    <x v="2"/>
    <x v="1"/>
    <n v="508084"/>
    <s v="Empreiteira"/>
    <x v="0"/>
    <m/>
    <m/>
    <m/>
    <m/>
    <m/>
    <m/>
    <x v="1"/>
    <x v="2"/>
    <s v="ATIVO"/>
    <x v="1"/>
    <m/>
    <s v="CONSTRUÍDO"/>
    <x v="2"/>
    <x v="2"/>
    <n v="0"/>
    <m/>
    <s v="ADRIANO INÁCIO"/>
    <m/>
    <m/>
    <m/>
    <m/>
    <m/>
    <m/>
    <m/>
    <m/>
    <m/>
    <e v="#N/A"/>
    <m/>
  </r>
  <r>
    <s v="MGBSE"/>
    <s v="M2024EST_MGBSE_01"/>
    <x v="3"/>
    <s v="SIM"/>
    <x v="0"/>
    <x v="3"/>
    <x v="17"/>
    <x v="14"/>
    <s v="NA"/>
    <s v="NA"/>
    <x v="22"/>
    <x v="1"/>
    <x v="4"/>
    <s v="MGBHF"/>
    <s v="Ativo"/>
    <x v="1"/>
    <x v="1"/>
    <s v="REDE ENTREGUE CONFORME TOPOLOGIA ESTRUTURANTE"/>
    <m/>
    <s v="SIM"/>
    <s v="ATIVO"/>
    <x v="0"/>
    <x v="3"/>
    <x v="3"/>
    <s v="-"/>
    <x v="2"/>
    <x v="1"/>
    <s v="NA"/>
    <s v="NA"/>
    <x v="0"/>
    <m/>
    <m/>
    <m/>
    <m/>
    <m/>
    <m/>
    <x v="1"/>
    <x v="2"/>
    <s v="ATIVO"/>
    <x v="1"/>
    <m/>
    <s v="CONSTRUÍDO"/>
    <x v="2"/>
    <x v="2"/>
    <n v="0"/>
    <m/>
    <s v="ADRIANO INÁCIO"/>
    <m/>
    <m/>
    <m/>
    <m/>
    <m/>
    <m/>
    <m/>
    <m/>
    <m/>
    <e v="#N/A"/>
    <m/>
  </r>
  <r>
    <s v="MGCET"/>
    <s v="M2024EST_MGCET_01"/>
    <x v="3"/>
    <s v="SIM"/>
    <x v="0"/>
    <x v="3"/>
    <x v="71"/>
    <x v="61"/>
    <s v="NA"/>
    <s v="NA"/>
    <x v="186"/>
    <x v="1"/>
    <x v="7"/>
    <s v="MGCJM"/>
    <s v="Ativo"/>
    <x v="4"/>
    <x v="1"/>
    <s v="REDE ENTREGUE CONFORME TOPOLOGIA ESTRUTURANTE"/>
    <m/>
    <s v="NÃO"/>
    <s v="ATIVO"/>
    <x v="0"/>
    <x v="3"/>
    <x v="0"/>
    <s v="-"/>
    <x v="2"/>
    <x v="1"/>
    <n v="517425"/>
    <s v="Regional"/>
    <x v="0"/>
    <m/>
    <m/>
    <m/>
    <m/>
    <m/>
    <m/>
    <x v="1"/>
    <x v="6"/>
    <d v="2024-10-24T00:00:00"/>
    <x v="1"/>
    <s v="FUSÃO EM ANDAMENTO"/>
    <s v="CONSTRUÍDO"/>
    <x v="2"/>
    <x v="2"/>
    <n v="0"/>
    <m/>
    <s v="ADRIANO INÁCIO"/>
    <m/>
    <m/>
    <m/>
    <m/>
    <m/>
    <m/>
    <m/>
    <m/>
    <m/>
    <e v="#N/A"/>
    <m/>
  </r>
  <r>
    <s v="MGCEU"/>
    <s v="M2023_MGCEU_01"/>
    <x v="3"/>
    <s v="SIM"/>
    <x v="0"/>
    <x v="3"/>
    <x v="9"/>
    <x v="59"/>
    <s v="NA"/>
    <s v="NA"/>
    <x v="187"/>
    <x v="1"/>
    <x v="7"/>
    <s v="MGCIC"/>
    <s v="Ativo"/>
    <x v="4"/>
    <x v="1"/>
    <s v="REDE ENTREGUE CONFORME TOPOLOGIA ESTRUTURANTE/MOP"/>
    <m/>
    <s v="NÃO"/>
    <s v="ATIVO"/>
    <x v="0"/>
    <x v="3"/>
    <x v="0"/>
    <s v="-"/>
    <x v="2"/>
    <x v="1"/>
    <n v="538611"/>
    <s v="Aprovado HQ"/>
    <x v="0"/>
    <m/>
    <m/>
    <m/>
    <m/>
    <m/>
    <m/>
    <x v="1"/>
    <x v="3"/>
    <d v="2024-10-08T00:00:00"/>
    <x v="2"/>
    <s v="REDE ENTREGUE, VALIDAÇÃO E-MAIL TELEMONT 15/10"/>
    <s v="CONSTRUÍDO"/>
    <x v="2"/>
    <x v="2"/>
    <n v="0"/>
    <m/>
    <s v="ADRIANO INÁCIO"/>
    <m/>
    <m/>
    <m/>
    <m/>
    <m/>
    <m/>
    <m/>
    <m/>
    <m/>
    <e v="#N/A"/>
    <m/>
  </r>
  <r>
    <s v="MGCEZ"/>
    <s v="M2024EST_MGCEZ_01"/>
    <x v="3"/>
    <s v="SIM"/>
    <x v="0"/>
    <x v="3"/>
    <x v="88"/>
    <x v="77"/>
    <s v="NA"/>
    <s v="NA"/>
    <x v="123"/>
    <x v="1"/>
    <x v="16"/>
    <s v="MGCND"/>
    <s v="Ativo"/>
    <x v="1"/>
    <x v="1"/>
    <s v="ATIVO COM  PROTEÇÃO TOPOLOGIA ESTRUT - CFO + ROLLOUT"/>
    <m/>
    <s v="SIM"/>
    <s v="ATIVO"/>
    <x v="0"/>
    <x v="3"/>
    <x v="0"/>
    <s v="-"/>
    <x v="2"/>
    <x v="1"/>
    <s v="MOIN"/>
    <s v="NA"/>
    <x v="0"/>
    <m/>
    <m/>
    <m/>
    <m/>
    <m/>
    <m/>
    <x v="1"/>
    <x v="2"/>
    <s v="ATIVO"/>
    <x v="1"/>
    <m/>
    <s v="CONSTRUÍDO"/>
    <x v="2"/>
    <x v="2"/>
    <n v="0"/>
    <m/>
    <s v="ADRIANO INÁCIO"/>
    <m/>
    <m/>
    <m/>
    <m/>
    <m/>
    <m/>
    <m/>
    <m/>
    <m/>
    <e v="#N/A"/>
    <m/>
  </r>
  <r>
    <s v="MGCFF"/>
    <s v="M2024EST_MGCFF_01"/>
    <x v="3"/>
    <s v="SIM"/>
    <x v="0"/>
    <x v="3"/>
    <x v="111"/>
    <x v="61"/>
    <s v="NA"/>
    <s v="NA"/>
    <x v="188"/>
    <x v="1"/>
    <x v="7"/>
    <s v="MGCIC"/>
    <s v="Ativo"/>
    <x v="4"/>
    <x v="1"/>
    <s v="REDE ENTREGUE CONFORME TOPOLOGIA ESTRUTURANTE"/>
    <m/>
    <s v="NÃO"/>
    <s v="ATIVO"/>
    <x v="0"/>
    <x v="3"/>
    <x v="0"/>
    <s v="-"/>
    <x v="2"/>
    <x v="1"/>
    <n v="517426"/>
    <s v="Regional"/>
    <x v="0"/>
    <m/>
    <m/>
    <m/>
    <m/>
    <m/>
    <m/>
    <x v="1"/>
    <x v="2"/>
    <d v="2024-10-09T00:00:00"/>
    <x v="1"/>
    <s v="ROMPIMENTO DE CIC X CFF PREVISAO PARA 18/10"/>
    <s v="CONSTRUÍDO"/>
    <x v="2"/>
    <x v="2"/>
    <n v="0"/>
    <m/>
    <s v="ADRIANO INÁCIO"/>
    <m/>
    <m/>
    <m/>
    <m/>
    <m/>
    <m/>
    <m/>
    <m/>
    <m/>
    <e v="#N/A"/>
    <m/>
  </r>
  <r>
    <s v="MGCFK"/>
    <s v="M2024EST_MGCFK_01"/>
    <x v="0"/>
    <s v="FLAT"/>
    <x v="0"/>
    <x v="0"/>
    <x v="112"/>
    <x v="39"/>
    <s v="NA"/>
    <s v="NA"/>
    <x v="141"/>
    <x v="1"/>
    <x v="17"/>
    <s v="MGBHP"/>
    <s v="Ativo HL4 / Falta HL5D"/>
    <x v="1"/>
    <x v="1"/>
    <s v="SITE JTQ E CFK ENTREGUES FLAT POIS O RETORNO DO ANEL DE CFK PARA BHP DEPENDE DA IMPL. DE POSTES / SEM POSSIBILIDADES"/>
    <s v="Não tem postes na rota da redundância"/>
    <s v="SIM"/>
    <s v="ATIVO"/>
    <x v="0"/>
    <x v="0"/>
    <x v="6"/>
    <s v="-"/>
    <x v="0"/>
    <x v="1"/>
    <n v="518997"/>
    <s v="Aprovado HQ"/>
    <x v="0"/>
    <s v="X"/>
    <m/>
    <m/>
    <s v="VALIDAR CAMPO RODRIGO/EVERTON"/>
    <m/>
    <m/>
    <x v="1"/>
    <x v="11"/>
    <d v="2024-10-21T00:00:00"/>
    <x v="1"/>
    <s v="VALIDAR A POSSIBILIDADE DE SEGUIR COM ATIVAÇÃO EM FLAT, POIS DEPENDE DE IMPLT POSTES EM UMA DAS VIAS"/>
    <s v="CONSTRUÍDO"/>
    <x v="2"/>
    <x v="2"/>
    <n v="0"/>
    <m/>
    <s v="ADRIANO INÁCIO"/>
    <m/>
    <m/>
    <m/>
    <m/>
    <m/>
    <m/>
    <m/>
    <m/>
    <m/>
    <e v="#N/A"/>
    <m/>
  </r>
  <r>
    <s v="MGBSS"/>
    <s v="M2024EST_MGBSS_01"/>
    <x v="3"/>
    <s v="SIM"/>
    <x v="0"/>
    <x v="3"/>
    <x v="75"/>
    <x v="19"/>
    <s v="NA"/>
    <s v="NA"/>
    <x v="103"/>
    <x v="1"/>
    <x v="10"/>
    <s v="MGBET"/>
    <s v="Ativo"/>
    <x v="7"/>
    <x v="1"/>
    <s v="REDE ENTREGUE CONFORME TOPOLOGIA ESTRUTURANTE"/>
    <m/>
    <s v="NÃO"/>
    <s v="ATIVO"/>
    <x v="0"/>
    <x v="3"/>
    <x v="0"/>
    <s v="-"/>
    <x v="2"/>
    <x v="1"/>
    <n v="519474"/>
    <s v="Aprovado HQ"/>
    <x v="0"/>
    <m/>
    <m/>
    <m/>
    <m/>
    <m/>
    <m/>
    <x v="1"/>
    <x v="17"/>
    <d v="2024-10-28T00:00:00"/>
    <x v="1"/>
    <s v="REDE ENTREGUE, VALIDAÇÃO E-MAIL TELEMONT 15/10"/>
    <s v="CONSTRUÍDO"/>
    <x v="2"/>
    <x v="2"/>
    <n v="0"/>
    <m/>
    <s v="ADRIANO INÁCIO"/>
    <m/>
    <m/>
    <m/>
    <m/>
    <m/>
    <m/>
    <m/>
    <m/>
    <m/>
    <e v="#N/A"/>
    <m/>
  </r>
  <r>
    <s v="MGCFT"/>
    <s v="M2024_MGCFT_01"/>
    <x v="3"/>
    <s v="SIM"/>
    <x v="0"/>
    <x v="3"/>
    <x v="113"/>
    <x v="104"/>
    <s v="NA"/>
    <s v="NA"/>
    <x v="189"/>
    <x v="1"/>
    <x v="7"/>
    <s v="MGCJM"/>
    <s v="Ativo"/>
    <x v="4"/>
    <x v="1"/>
    <s v="ATIVO COM  PROTEÇÃO TOPOLOGIA ESTRUT - CFO + ROLLOUT"/>
    <m/>
    <s v="NÃO"/>
    <s v="ATIVO"/>
    <x v="0"/>
    <x v="3"/>
    <x v="2"/>
    <s v="-"/>
    <x v="2"/>
    <x v="1"/>
    <s v="NA"/>
    <s v="NA"/>
    <x v="0"/>
    <m/>
    <m/>
    <m/>
    <m/>
    <m/>
    <m/>
    <x v="1"/>
    <x v="2"/>
    <s v="ATIVO"/>
    <x v="1"/>
    <m/>
    <s v="CONSTRUÍDO"/>
    <x v="2"/>
    <x v="2"/>
    <n v="0"/>
    <m/>
    <s v="ADRIANO INÁCIO"/>
    <m/>
    <m/>
    <m/>
    <m/>
    <m/>
    <m/>
    <m/>
    <m/>
    <m/>
    <e v="#N/A"/>
    <m/>
  </r>
  <r>
    <s v="MGELI"/>
    <s v="M2023EST_MGELI_01"/>
    <x v="3"/>
    <s v="SIM"/>
    <x v="0"/>
    <x v="3"/>
    <x v="44"/>
    <x v="85"/>
    <s v="SIM"/>
    <s v="REDE OK"/>
    <x v="190"/>
    <x v="3"/>
    <x v="24"/>
    <s v="-"/>
    <s v="Ativo"/>
    <x v="12"/>
    <x v="1"/>
    <s v="ATIVO COM  PROTEÇÃO TOPOLOGIA ESTRUT - CFO + ROLLOUT"/>
    <m/>
    <s v="NÃO"/>
    <s v="ATIVO"/>
    <x v="0"/>
    <x v="3"/>
    <x v="0"/>
    <s v="-"/>
    <x v="2"/>
    <x v="1"/>
    <n v="503549"/>
    <s v="MAO OBRA A DISPOSICAO"/>
    <x v="0"/>
    <m/>
    <m/>
    <m/>
    <m/>
    <m/>
    <m/>
    <x v="1"/>
    <x v="2"/>
    <s v="ATIVO"/>
    <x v="1"/>
    <m/>
    <s v="CONSTRUÍDO"/>
    <x v="2"/>
    <x v="2"/>
    <n v="0"/>
    <m/>
    <s v="ADRIANO INÁCIO"/>
    <m/>
    <m/>
    <m/>
    <m/>
    <m/>
    <m/>
    <m/>
    <m/>
    <m/>
    <e v="#N/A"/>
    <m/>
  </r>
  <r>
    <s v="MGCGF"/>
    <s v="M2024EST_MGCGF_01"/>
    <x v="3"/>
    <s v="SIM"/>
    <x v="0"/>
    <x v="3"/>
    <x v="89"/>
    <x v="80"/>
    <s v="NA"/>
    <s v="NA"/>
    <x v="191"/>
    <x v="1"/>
    <x v="7"/>
    <s v="MGTRO"/>
    <s v="Ativo"/>
    <x v="4"/>
    <x v="1"/>
    <s v="ATIVO COM  PROTEÇÃO TOPOLOGIA ESTRUT - CFO + ROLLOUT"/>
    <m/>
    <s v="NÃO"/>
    <s v="ATIVO"/>
    <x v="0"/>
    <x v="3"/>
    <x v="2"/>
    <s v="-"/>
    <x v="2"/>
    <x v="1"/>
    <s v="NA"/>
    <s v="NA"/>
    <x v="0"/>
    <m/>
    <m/>
    <m/>
    <m/>
    <m/>
    <m/>
    <x v="1"/>
    <x v="2"/>
    <s v="ATIVO"/>
    <x v="1"/>
    <m/>
    <s v="CONSTRUÍDO"/>
    <x v="2"/>
    <x v="2"/>
    <n v="0"/>
    <m/>
    <s v="ADRIANO INÁCIO"/>
    <m/>
    <m/>
    <m/>
    <m/>
    <m/>
    <m/>
    <m/>
    <m/>
    <m/>
    <e v="#N/A"/>
    <m/>
  </r>
  <r>
    <s v="MGCGL"/>
    <s v="M2024EST_MGCGL_01"/>
    <x v="3"/>
    <s v="SIM"/>
    <x v="0"/>
    <x v="3"/>
    <x v="26"/>
    <x v="91"/>
    <s v="NA"/>
    <s v="NA"/>
    <x v="192"/>
    <x v="1"/>
    <x v="3"/>
    <s v="MGRPM"/>
    <s v="Ativo"/>
    <x v="1"/>
    <x v="1"/>
    <s v="REDE ENTREGUE CONFORME TOPOLOGIA ESTRUTURANTE"/>
    <m/>
    <s v="NÃO"/>
    <s v="ATIVO"/>
    <x v="0"/>
    <x v="3"/>
    <x v="0"/>
    <s v="-"/>
    <x v="2"/>
    <x v="1"/>
    <n v="512354"/>
    <s v="Aprovado HQ"/>
    <x v="0"/>
    <m/>
    <m/>
    <m/>
    <m/>
    <m/>
    <m/>
    <x v="1"/>
    <x v="2"/>
    <s v="ATIVO"/>
    <x v="1"/>
    <m/>
    <s v="CONSTRUÍDO"/>
    <x v="2"/>
    <x v="2"/>
    <n v="0"/>
    <m/>
    <s v="ADRIANO INÁCIO"/>
    <m/>
    <m/>
    <m/>
    <m/>
    <m/>
    <m/>
    <m/>
    <m/>
    <m/>
    <e v="#N/A"/>
    <m/>
  </r>
  <r>
    <s v="MGCGP"/>
    <s v="M2023EST_MGCGP_01"/>
    <x v="3"/>
    <s v="SIM"/>
    <x v="0"/>
    <x v="3"/>
    <x v="57"/>
    <x v="48"/>
    <s v="NA"/>
    <s v="NA"/>
    <x v="73"/>
    <x v="1"/>
    <x v="17"/>
    <s v="MGFLR"/>
    <s v="Ativo"/>
    <x v="1"/>
    <x v="1"/>
    <s v="ATIVO COM  PROTEÇÃO TOPOLOGIA ESTRUT - CFO + ROLLOUT"/>
    <m/>
    <s v="SIM"/>
    <s v="ATIVO"/>
    <x v="0"/>
    <x v="3"/>
    <x v="11"/>
    <s v="-"/>
    <x v="2"/>
    <x v="1"/>
    <n v="508012"/>
    <s v="Aprovado HQ"/>
    <x v="0"/>
    <m/>
    <m/>
    <m/>
    <m/>
    <m/>
    <m/>
    <x v="1"/>
    <x v="2"/>
    <s v="ATIVO"/>
    <x v="1"/>
    <m/>
    <s v="CONSTRUÍDO"/>
    <x v="2"/>
    <x v="2"/>
    <n v="0"/>
    <m/>
    <s v="ADRIANO INÁCIO"/>
    <m/>
    <m/>
    <m/>
    <m/>
    <m/>
    <m/>
    <m/>
    <m/>
    <m/>
    <e v="#N/A"/>
    <m/>
  </r>
  <r>
    <s v="MGCHH"/>
    <s v="M2024EST_MGCHH_01"/>
    <x v="3"/>
    <s v="SIM"/>
    <x v="0"/>
    <x v="3"/>
    <x v="114"/>
    <x v="87"/>
    <s v="NA"/>
    <s v="NA"/>
    <x v="193"/>
    <x v="1"/>
    <x v="7"/>
    <s v="MGCIC"/>
    <s v="Ativo"/>
    <x v="4"/>
    <x v="1"/>
    <s v="REDE ENTREGUE CONFORME TOPOLOGIA ESTRUTURANTE"/>
    <m/>
    <s v="NÃO"/>
    <s v="ATIVO"/>
    <x v="0"/>
    <x v="3"/>
    <x v="0"/>
    <s v="-"/>
    <x v="2"/>
    <x v="1"/>
    <n v="517428"/>
    <s v="Aprovado HQ"/>
    <x v="0"/>
    <m/>
    <m/>
    <m/>
    <m/>
    <m/>
    <m/>
    <x v="1"/>
    <x v="6"/>
    <d v="2024-10-24T00:00:00"/>
    <x v="1"/>
    <s v="REDE ENTREGUE, VALIDAÇÃO E-MAIL TELEMONT 15/10"/>
    <s v="CONSTRUÍDO"/>
    <x v="2"/>
    <x v="2"/>
    <n v="0"/>
    <m/>
    <s v="ADRIANO INÁCIO"/>
    <m/>
    <m/>
    <m/>
    <m/>
    <m/>
    <m/>
    <m/>
    <m/>
    <m/>
    <e v="#N/A"/>
    <m/>
  </r>
  <r>
    <s v="MGCIC"/>
    <s v="M2023EST_MGCIC_01"/>
    <x v="3"/>
    <s v="SIM"/>
    <x v="0"/>
    <x v="3"/>
    <x v="115"/>
    <x v="105"/>
    <s v="SIM"/>
    <s v="REDE OK"/>
    <x v="194"/>
    <x v="3"/>
    <x v="7"/>
    <s v="-"/>
    <s v="Ativo"/>
    <x v="4"/>
    <x v="1"/>
    <s v="ATIVO COM  PROTEÇÃO TOPOLOGIA ESTRUT - CFO + ROLLOUT"/>
    <m/>
    <s v="NÃO"/>
    <s v="ATIVO"/>
    <x v="0"/>
    <x v="3"/>
    <x v="8"/>
    <s v="-"/>
    <x v="2"/>
    <x v="1"/>
    <n v="481483"/>
    <s v="Aprovado HQ"/>
    <x v="0"/>
    <m/>
    <m/>
    <m/>
    <m/>
    <m/>
    <m/>
    <x v="1"/>
    <x v="2"/>
    <s v="ATIVO"/>
    <x v="1"/>
    <m/>
    <s v="CONSTRUÍDO"/>
    <x v="2"/>
    <x v="2"/>
    <n v="0"/>
    <m/>
    <s v="ADRIANO INÁCIO"/>
    <m/>
    <m/>
    <m/>
    <m/>
    <m/>
    <m/>
    <m/>
    <m/>
    <m/>
    <e v="#N/A"/>
    <m/>
  </r>
  <r>
    <s v="MGBZO"/>
    <s v="M2024EST_MGBZO_01"/>
    <x v="3"/>
    <s v="SIM"/>
    <x v="0"/>
    <x v="3"/>
    <x v="11"/>
    <x v="86"/>
    <s v="NA"/>
    <s v="NA"/>
    <x v="142"/>
    <x v="1"/>
    <x v="18"/>
    <s v="MGCII"/>
    <s v="Ativo"/>
    <x v="7"/>
    <x v="1"/>
    <s v="ATIVO COM  PROTEÇÃO TOPOLOGIA ESTRUT - LANÇAMENTO"/>
    <m/>
    <s v="NÃO"/>
    <s v="ATIVO"/>
    <x v="0"/>
    <x v="3"/>
    <x v="10"/>
    <s v="-"/>
    <x v="2"/>
    <x v="1"/>
    <n v="507569"/>
    <s v="Aprovado HQ"/>
    <x v="0"/>
    <m/>
    <m/>
    <m/>
    <m/>
    <m/>
    <m/>
    <x v="1"/>
    <x v="2"/>
    <s v="ATIVO"/>
    <x v="1"/>
    <m/>
    <s v="CONSTRUÍDO"/>
    <x v="2"/>
    <x v="2"/>
    <n v="0"/>
    <m/>
    <s v="ADRIANO INÁCIO"/>
    <m/>
    <m/>
    <m/>
    <m/>
    <m/>
    <m/>
    <m/>
    <m/>
    <m/>
    <e v="#N/A"/>
    <m/>
  </r>
  <r>
    <s v="MGCIP"/>
    <s v="M2024EST_MGCIP_01"/>
    <x v="3"/>
    <s v="SIM"/>
    <x v="0"/>
    <x v="3"/>
    <x v="116"/>
    <x v="106"/>
    <s v="NA"/>
    <s v="NA"/>
    <x v="195"/>
    <x v="1"/>
    <x v="7"/>
    <s v="MGCIC"/>
    <s v="Ativo"/>
    <x v="4"/>
    <x v="1"/>
    <s v="Pedido Rodrigo enviar p/ Telemont"/>
    <m/>
    <s v="NÃO"/>
    <s v="ATIVO"/>
    <x v="0"/>
    <x v="3"/>
    <x v="0"/>
    <s v="-"/>
    <x v="2"/>
    <x v="1"/>
    <n v="522464"/>
    <s v="Empreiteira"/>
    <x v="0"/>
    <m/>
    <m/>
    <m/>
    <m/>
    <m/>
    <m/>
    <x v="1"/>
    <x v="4"/>
    <d v="2024-10-22T00:00:00"/>
    <x v="5"/>
    <s v="OBRA NÃO DEMANDA PARA A TELEMONT, SERA NECESSARIO AVALIAR PROJETO E DRAFT"/>
    <s v="CONSTRUÍDO"/>
    <x v="2"/>
    <x v="2"/>
    <n v="0"/>
    <m/>
    <s v="ADRIANO INÁCIO"/>
    <m/>
    <m/>
    <m/>
    <m/>
    <m/>
    <m/>
    <m/>
    <m/>
    <m/>
    <e v="#N/A"/>
    <m/>
  </r>
  <r>
    <s v="MGCJD"/>
    <s v="M2024EST_MGCJD_01"/>
    <x v="3"/>
    <s v="SIM"/>
    <x v="0"/>
    <x v="3"/>
    <x v="117"/>
    <x v="83"/>
    <s v="NA"/>
    <s v="NA"/>
    <x v="196"/>
    <x v="1"/>
    <x v="3"/>
    <s v="MGBLO"/>
    <s v="Ativo HL4 / Falta HL5D"/>
    <x v="1"/>
    <x v="1"/>
    <s v="ATIVO SEM PROTEÇÃO TOPOLOGIA ESTRUT - CFO + ROLLOUT"/>
    <m/>
    <s v="NÃO"/>
    <s v="ATIVO"/>
    <x v="0"/>
    <x v="3"/>
    <x v="2"/>
    <s v="-"/>
    <x v="2"/>
    <x v="1"/>
    <n v="512302"/>
    <s v="Empreiteira"/>
    <x v="0"/>
    <m/>
    <m/>
    <m/>
    <m/>
    <m/>
    <m/>
    <x v="1"/>
    <x v="2"/>
    <s v="ATIVO"/>
    <x v="1"/>
    <m/>
    <s v="CONSTRUÍDO"/>
    <x v="2"/>
    <x v="2"/>
    <n v="0"/>
    <m/>
    <s v="ADRIANO INÁCIO"/>
    <m/>
    <m/>
    <m/>
    <m/>
    <m/>
    <m/>
    <m/>
    <m/>
    <m/>
    <e v="#N/A"/>
    <m/>
  </r>
  <r>
    <s v="MGCJE"/>
    <s v="M2024EST_MGCJE_01"/>
    <x v="3"/>
    <s v="SIM"/>
    <x v="0"/>
    <x v="3"/>
    <x v="51"/>
    <x v="50"/>
    <s v="NA"/>
    <s v="NA"/>
    <x v="197"/>
    <x v="1"/>
    <x v="7"/>
    <s v="MGG37"/>
    <s v="Ativo"/>
    <x v="4"/>
    <x v="1"/>
    <s v="REDE ENTREGUE CONFORME TOPOLOGIA ESTRUTURANTE"/>
    <m/>
    <s v="NÃO"/>
    <s v="ATIVO"/>
    <x v="0"/>
    <x v="3"/>
    <x v="2"/>
    <s v="-"/>
    <x v="2"/>
    <x v="1"/>
    <s v="NA"/>
    <s v="NA"/>
    <x v="0"/>
    <m/>
    <m/>
    <m/>
    <m/>
    <m/>
    <m/>
    <x v="1"/>
    <x v="2"/>
    <s v="ATIVO"/>
    <x v="1"/>
    <m/>
    <s v="CONSTRUÍDO"/>
    <x v="2"/>
    <x v="2"/>
    <n v="0"/>
    <m/>
    <s v="ADRIANO INÁCIO"/>
    <m/>
    <m/>
    <m/>
    <m/>
    <m/>
    <m/>
    <m/>
    <m/>
    <m/>
    <e v="#N/A"/>
    <m/>
  </r>
  <r>
    <s v="MGCJH"/>
    <s v="M2023EST_MGCJH_01"/>
    <x v="3"/>
    <s v="SIM"/>
    <x v="0"/>
    <x v="3"/>
    <x v="72"/>
    <x v="107"/>
    <s v="NA"/>
    <s v="NA"/>
    <x v="198"/>
    <x v="1"/>
    <x v="7"/>
    <s v="MGG37"/>
    <s v="Ativo"/>
    <x v="4"/>
    <x v="1"/>
    <s v="ATIVO COM  PROTEÇÃO TOPOLOGIA ESTRUT - CFO + ROLLOUT"/>
    <m/>
    <s v="NÃO"/>
    <s v="ATIVO"/>
    <x v="0"/>
    <x v="3"/>
    <x v="0"/>
    <s v="-"/>
    <x v="2"/>
    <x v="1"/>
    <n v="508079"/>
    <s v="Aprovado HQ"/>
    <x v="0"/>
    <m/>
    <m/>
    <m/>
    <m/>
    <m/>
    <m/>
    <x v="1"/>
    <x v="2"/>
    <s v="ATIVO"/>
    <x v="1"/>
    <m/>
    <s v="CONSTRUÍDO"/>
    <x v="2"/>
    <x v="2"/>
    <n v="0"/>
    <m/>
    <s v="ADRIANO INÁCIO"/>
    <m/>
    <m/>
    <m/>
    <m/>
    <m/>
    <m/>
    <m/>
    <m/>
    <m/>
    <e v="#N/A"/>
    <m/>
  </r>
  <r>
    <s v="MGCJI"/>
    <s v="M2024EST_MGCJI_01"/>
    <x v="3"/>
    <s v="SIM"/>
    <x v="0"/>
    <x v="3"/>
    <x v="67"/>
    <x v="55"/>
    <s v="NA"/>
    <s v="NA"/>
    <x v="199"/>
    <x v="1"/>
    <x v="7"/>
    <s v="MGCIC"/>
    <s v="Ativo"/>
    <x v="4"/>
    <x v="1"/>
    <s v="ter 26/08/2025 16:18 - Arthur: @Thiago Vitaczik Campanucci_x000a__x000a_+1 esqueleto desenterrado, tenho em histórico: site construído por MOIN, c/ observação dos 2 LADOS PELA MESMA ROTA - LADO B DEPENDE DE DESOBSTRUÇÃ DE CANALIZAÇÃO_x000a__x000a_Sugiro: levantar com o Ricardo o qual é o ponto que depende de construção/desobstrução da canalização e alça que faltou a ser construída. Destacar esse trecho a construir em 1 dwg para que possamos enviar para a Telmont quantificar._x000a__x000a_REDE ENTREGUE CONFORME TOPOLOGIA ESTRUTURANTE"/>
    <m/>
    <s v="NÃO"/>
    <s v="ATIVO"/>
    <x v="0"/>
    <x v="3"/>
    <x v="2"/>
    <s v="-"/>
    <x v="2"/>
    <x v="1"/>
    <s v="NA"/>
    <s v="NA"/>
    <x v="0"/>
    <s v="X"/>
    <m/>
    <m/>
    <s v="VALIDAR CAMPO RODRIGO/DIEGO"/>
    <m/>
    <m/>
    <x v="1"/>
    <x v="4"/>
    <d v="2024-10-18T00:00:00"/>
    <x v="1"/>
    <s v="ENTREGUE OS 2 LADOS PELA MESMA ROTA - LADO B DEPENDE DE DESOBSTRUÇÃ DE CANALIZAÇÃO"/>
    <s v="CONSTRUÍDO"/>
    <x v="2"/>
    <x v="2"/>
    <n v="0"/>
    <m/>
    <s v="ADRIANO INÁCIO"/>
    <m/>
    <m/>
    <m/>
    <m/>
    <m/>
    <m/>
    <m/>
    <m/>
    <m/>
    <e v="#N/A"/>
    <m/>
  </r>
  <r>
    <s v="MGCJK"/>
    <s v="M2024EST_MGCJK_01"/>
    <x v="3"/>
    <s v="SIM"/>
    <x v="0"/>
    <x v="3"/>
    <x v="89"/>
    <x v="80"/>
    <s v="NA"/>
    <s v="NA"/>
    <x v="200"/>
    <x v="1"/>
    <x v="7"/>
    <s v="MGCIC"/>
    <s v="Ativo"/>
    <x v="4"/>
    <x v="1"/>
    <s v="ATIVO COM  PROTEÇÃO TOPOLOGIA ESTRUT - CFO + ROLLOUT"/>
    <m/>
    <s v="NÃO"/>
    <s v="ATIVO"/>
    <x v="0"/>
    <x v="3"/>
    <x v="2"/>
    <s v="-"/>
    <x v="2"/>
    <x v="1"/>
    <s v="NA"/>
    <s v="NA"/>
    <x v="0"/>
    <m/>
    <m/>
    <m/>
    <m/>
    <m/>
    <m/>
    <x v="1"/>
    <x v="2"/>
    <s v="ATIVO"/>
    <x v="1"/>
    <m/>
    <s v="CONSTRUÍDO"/>
    <x v="2"/>
    <x v="2"/>
    <n v="0"/>
    <m/>
    <s v="ADRIANO INÁCIO"/>
    <m/>
    <m/>
    <m/>
    <m/>
    <m/>
    <m/>
    <m/>
    <m/>
    <m/>
    <e v="#N/A"/>
    <m/>
  </r>
  <r>
    <s v="MGCJM"/>
    <s v="M2024EST_MGCJM_01"/>
    <x v="3"/>
    <s v="SIM"/>
    <x v="0"/>
    <x v="3"/>
    <x v="79"/>
    <x v="68"/>
    <s v="NÃO"/>
    <s v="PENDENTE"/>
    <x v="201"/>
    <x v="3"/>
    <x v="7"/>
    <s v="-"/>
    <s v="Ativo"/>
    <x v="4"/>
    <x v="1"/>
    <s v="ATIVO COM  PROTEÇÃO TOPOLOGIA ESTRUT - CFO + ROLLOUT"/>
    <m/>
    <s v="NÃO"/>
    <s v="ATIVO"/>
    <x v="0"/>
    <x v="3"/>
    <x v="8"/>
    <s v="-"/>
    <x v="2"/>
    <x v="1"/>
    <n v="508085"/>
    <s v="Regional"/>
    <x v="0"/>
    <m/>
    <m/>
    <m/>
    <m/>
    <m/>
    <m/>
    <x v="1"/>
    <x v="2"/>
    <s v="ATIVO"/>
    <x v="1"/>
    <m/>
    <s v="CONSTRUÍDO"/>
    <x v="2"/>
    <x v="2"/>
    <n v="0"/>
    <m/>
    <s v="ADRIANO INÁCIO"/>
    <m/>
    <m/>
    <m/>
    <m/>
    <m/>
    <m/>
    <m/>
    <m/>
    <m/>
    <e v="#N/A"/>
    <m/>
  </r>
  <r>
    <s v="MGCJQ"/>
    <s v="M2023_MGCJQ_01"/>
    <x v="3"/>
    <s v="SIM"/>
    <x v="0"/>
    <x v="3"/>
    <x v="118"/>
    <x v="108"/>
    <s v="NA"/>
    <s v="NA"/>
    <x v="202"/>
    <x v="1"/>
    <x v="7"/>
    <s v="MGTRO"/>
    <s v="Ativo"/>
    <x v="4"/>
    <x v="1"/>
    <s v="ATIVO COM  PROTEÇÃO TOPOLOGIA ESTRUT - CFO + ROLLOUT"/>
    <m/>
    <s v="NÃO"/>
    <s v="ATIVO"/>
    <x v="0"/>
    <x v="3"/>
    <x v="2"/>
    <s v="-"/>
    <x v="2"/>
    <x v="1"/>
    <s v="NA"/>
    <s v="NA"/>
    <x v="0"/>
    <m/>
    <m/>
    <m/>
    <m/>
    <m/>
    <m/>
    <x v="1"/>
    <x v="2"/>
    <s v="ATIVO"/>
    <x v="1"/>
    <m/>
    <s v="CONSTRUÍDO"/>
    <x v="2"/>
    <x v="2"/>
    <n v="0"/>
    <m/>
    <s v="ADRIANO INÁCIO"/>
    <m/>
    <m/>
    <m/>
    <m/>
    <m/>
    <m/>
    <m/>
    <m/>
    <m/>
    <e v="#N/A"/>
    <m/>
  </r>
  <r>
    <s v="MGCJT"/>
    <s v="M2023EST_MGCJT_01"/>
    <x v="3"/>
    <s v="SIM"/>
    <x v="0"/>
    <x v="3"/>
    <x v="119"/>
    <x v="109"/>
    <s v="NA"/>
    <s v="NA"/>
    <x v="203"/>
    <x v="1"/>
    <x v="7"/>
    <s v="MGG37"/>
    <s v="Ativo"/>
    <x v="4"/>
    <x v="1"/>
    <s v="08/01/2025 - Formatação do lado B concluída - Lado A lançamento de 550m para abordar o site CJT. - 06/01/2025 - Leonardo: finalizando o lançamento do trecho 700m + 2 emendas com MOP._x000a_qui 26/12/2024 17:22 - Joseff: Alinhamos a atividade para ser realizada dias 02 e 03._x000a_ter 17/12/2024 17:19 - Thiago Marques: @Arthur Monteiro Da Silva,_x000a__x000a_Ficando dentro dos 33k pode seguir, caso contrario a troca de rede degrada deve ser feita via O&amp;M._x000a_seg 16/12/2024 10:09 - Matheus: Realizando a formatação de CJT&gt;MCA, identificamos um trecho de aproximadamente 700mts, que está muito degradado com emendas e rompimento parcial. Nossa fibra está parada nesse trecho. Será necessário realizar o lançamento desse cabo e inserir duas emendas. _x000a__x000a_•_x0009_Lançar cabo em vermelho. Rota existente correta fisicamente em verde._x000a__x000a_09/12/2024 - Matheus: mantem o prazo, fusão em andamento._x000a_ter 03/12/2024 11:21 - Felipe: depende de licença_x000a_01/08/2024 - Arthur: id cancelado, será executado pela MOIN_x000a_qua 03/07/2024 10:48 - Sites: Entrega do projeto executivo_x000a_ter 02/07/2024 15:24 - Telemont enviou o projeto executivo"/>
    <s v="-"/>
    <s v="NÃO"/>
    <s v="ATIVO"/>
    <x v="0"/>
    <x v="3"/>
    <x v="0"/>
    <s v="-"/>
    <x v="2"/>
    <x v="1"/>
    <n v="517431"/>
    <s v="Aprovado HQ"/>
    <x v="0"/>
    <m/>
    <m/>
    <m/>
    <m/>
    <m/>
    <m/>
    <x v="1"/>
    <x v="24"/>
    <d v="1899-12-30T00:00:00"/>
    <x v="1"/>
    <s v="-"/>
    <s v="CONSTRUÍDO"/>
    <x v="6"/>
    <x v="5"/>
    <n v="0"/>
    <m/>
    <s v="ADRIANO INÁCIO"/>
    <m/>
    <m/>
    <m/>
    <m/>
    <m/>
    <m/>
    <m/>
    <m/>
    <m/>
    <e v="#N/A"/>
    <m/>
  </r>
  <r>
    <s v="MGCJV"/>
    <s v="M2024_MGCJV_01"/>
    <x v="3"/>
    <s v="SIM"/>
    <x v="0"/>
    <x v="3"/>
    <x v="120"/>
    <x v="1"/>
    <s v="NA"/>
    <s v="NA"/>
    <x v="204"/>
    <x v="1"/>
    <x v="7"/>
    <s v="MGG37"/>
    <s v="Ativo"/>
    <x v="4"/>
    <x v="1"/>
    <s v="13/12/2024 - Matheus: 1 lado consegue entregar, 2 alça que vai para o CSZ depende de definição de rota (projeto) - Enviar proposta de nova rota para o time de Projetos avaliar aprovação.( Nova rota com 18Km de lançamento) - Acesso Bluetoh"/>
    <m/>
    <s v="NÃO"/>
    <s v="ATIVO"/>
    <x v="0"/>
    <x v="3"/>
    <x v="0"/>
    <s v="-"/>
    <x v="2"/>
    <x v="1"/>
    <n v="522466"/>
    <s v="Aprovado HQ"/>
    <x v="0"/>
    <m/>
    <m/>
    <m/>
    <m/>
    <m/>
    <m/>
    <x v="1"/>
    <x v="5"/>
    <s v="AG. PROJETO ALTO CUSTO"/>
    <x v="6"/>
    <s v="VERIFICAR COM MOP SE FOI CONSTRUIDO POIS ELE NÃO VEIO NO ESTRUTURANTE DO G37"/>
    <s v="CONSTRUÍDO"/>
    <x v="6"/>
    <x v="5"/>
    <n v="0"/>
    <m/>
    <s v="ADRIANO INÁCIO"/>
    <m/>
    <m/>
    <m/>
    <m/>
    <m/>
    <m/>
    <m/>
    <m/>
    <m/>
    <e v="#N/A"/>
    <m/>
  </r>
  <r>
    <s v="MGCKN"/>
    <s v="M2023EST_MGCKN_01"/>
    <x v="3"/>
    <s v="SIM"/>
    <x v="0"/>
    <x v="3"/>
    <x v="92"/>
    <x v="110"/>
    <s v="NA"/>
    <s v="NA"/>
    <x v="205"/>
    <x v="1"/>
    <x v="18"/>
    <s v="MGCII"/>
    <s v="Ativo"/>
    <x v="7"/>
    <x v="1"/>
    <s v="REDE ENTREGUE CONFORME TOPOLOGIA ESTRUTURANTE"/>
    <m/>
    <s v="NÃO"/>
    <s v="ATIVO"/>
    <x v="0"/>
    <x v="3"/>
    <x v="0"/>
    <s v="-"/>
    <x v="2"/>
    <x v="1"/>
    <n v="512344"/>
    <s v="Aprovado HQ"/>
    <x v="0"/>
    <m/>
    <m/>
    <m/>
    <m/>
    <m/>
    <m/>
    <x v="1"/>
    <x v="2"/>
    <d v="2024-10-02T00:00:00"/>
    <x v="1"/>
    <m/>
    <s v="CONSTRUÍDO"/>
    <x v="2"/>
    <x v="2"/>
    <n v="0"/>
    <m/>
    <s v="ADRIANO INÁCIO"/>
    <m/>
    <m/>
    <m/>
    <m/>
    <m/>
    <m/>
    <m/>
    <m/>
    <m/>
    <e v="#N/A"/>
    <m/>
  </r>
  <r>
    <s v="MGCLO"/>
    <s v="M2024EST_MGCLO_01"/>
    <x v="3"/>
    <s v="SIM"/>
    <x v="0"/>
    <x v="3"/>
    <x v="83"/>
    <x v="111"/>
    <s v="NA"/>
    <s v="NA"/>
    <x v="206"/>
    <x v="1"/>
    <x v="24"/>
    <s v="MGVNZ"/>
    <s v="Ativo"/>
    <x v="1"/>
    <x v="1"/>
    <s v="REDE ENTREGUE CONFORME TOPOLOGIA ESTRUTURANTE"/>
    <m/>
    <s v="NÃO"/>
    <s v="ATIVO"/>
    <x v="0"/>
    <x v="3"/>
    <x v="0"/>
    <s v="-"/>
    <x v="2"/>
    <x v="1"/>
    <n v="506535"/>
    <s v="Aprovado HQ"/>
    <x v="0"/>
    <m/>
    <m/>
    <m/>
    <m/>
    <m/>
    <m/>
    <x v="1"/>
    <x v="2"/>
    <s v="ATIVO"/>
    <x v="1"/>
    <m/>
    <s v="CONSTRUÍDO"/>
    <x v="2"/>
    <x v="2"/>
    <n v="0"/>
    <m/>
    <s v="ADRIANO INÁCIO"/>
    <m/>
    <m/>
    <m/>
    <m/>
    <m/>
    <m/>
    <m/>
    <m/>
    <m/>
    <e v="#N/A"/>
    <m/>
  </r>
  <r>
    <s v="MGCMC"/>
    <s v="M2024EST_MGCMC_01"/>
    <x v="2"/>
    <s v="RÁDIO"/>
    <x v="2"/>
    <x v="3"/>
    <x v="2"/>
    <x v="2"/>
    <s v="NA"/>
    <s v="NA"/>
    <x v="2"/>
    <x v="1"/>
    <x v="2"/>
    <s v="MGJCA"/>
    <s v="Ativo"/>
    <x v="2"/>
    <x v="1"/>
    <s v="SEM AÇÃO RE"/>
    <m/>
    <s v="NÃO"/>
    <s v="RÁDIO"/>
    <x v="2"/>
    <x v="3"/>
    <x v="1"/>
    <s v="-"/>
    <x v="2"/>
    <x v="1"/>
    <s v="NA"/>
    <s v="NA"/>
    <x v="2"/>
    <m/>
    <m/>
    <m/>
    <s v="VALIDAR PREDECESSOR ELISANGÊLA"/>
    <m/>
    <m/>
    <x v="1"/>
    <x v="2"/>
    <s v="ATIVO"/>
    <x v="1"/>
    <m/>
    <s v="CONSTRUÍDO"/>
    <x v="1"/>
    <x v="2"/>
    <n v="0"/>
    <m/>
    <s v="ADRIANO INÁCIO"/>
    <m/>
    <m/>
    <m/>
    <m/>
    <m/>
    <m/>
    <m/>
    <m/>
    <m/>
    <e v="#N/A"/>
    <m/>
  </r>
  <r>
    <s v="MGCME"/>
    <s v="M2024EST_MGCME_01"/>
    <x v="3"/>
    <s v="SIM"/>
    <x v="0"/>
    <x v="3"/>
    <x v="114"/>
    <x v="87"/>
    <s v="NA"/>
    <s v="NA"/>
    <x v="193"/>
    <x v="1"/>
    <x v="7"/>
    <s v="MGCIC"/>
    <s v="Ativo"/>
    <x v="4"/>
    <x v="1"/>
    <s v="REDE ENTREGUE CONFORME TOPOLOGIA ESTRUTURANTE"/>
    <m/>
    <s v="NÃO"/>
    <s v="ATIVO"/>
    <x v="0"/>
    <x v="3"/>
    <x v="0"/>
    <s v="-"/>
    <x v="2"/>
    <x v="1"/>
    <n v="517434"/>
    <s v="Empreiteira"/>
    <x v="0"/>
    <m/>
    <m/>
    <m/>
    <m/>
    <m/>
    <m/>
    <x v="1"/>
    <x v="6"/>
    <d v="2024-10-25T00:00:00"/>
    <x v="1"/>
    <s v="REDE ENTREGUE, VALIDAÇÃO E-MAIL TELEMONT 15/10"/>
    <s v="CONSTRUÍDO"/>
    <x v="2"/>
    <x v="2"/>
    <n v="0"/>
    <m/>
    <s v="ADRIANO INÁCIO"/>
    <m/>
    <m/>
    <m/>
    <m/>
    <m/>
    <m/>
    <m/>
    <m/>
    <m/>
    <e v="#N/A"/>
    <m/>
  </r>
  <r>
    <s v="MGCMG"/>
    <s v="M2024EST_MGCMG_01"/>
    <x v="3"/>
    <s v="SIM"/>
    <x v="0"/>
    <x v="3"/>
    <x v="97"/>
    <x v="1"/>
    <s v="NA"/>
    <s v="NA"/>
    <x v="207"/>
    <x v="1"/>
    <x v="3"/>
    <s v="MGSAG"/>
    <s v="Ativo"/>
    <x v="1"/>
    <x v="1"/>
    <s v="REDE ENTREGUE CONFORME TOPOLOGIA ESTRUTURANTE"/>
    <m/>
    <s v="NÃO"/>
    <s v="ATIVO"/>
    <x v="0"/>
    <x v="3"/>
    <x v="0"/>
    <s v="-"/>
    <x v="2"/>
    <x v="1"/>
    <n v="512367"/>
    <s v="Aprovado HQ"/>
    <x v="0"/>
    <m/>
    <m/>
    <m/>
    <m/>
    <m/>
    <m/>
    <x v="1"/>
    <x v="14"/>
    <d v="2024-10-07T00:00:00"/>
    <x v="1"/>
    <s v="REDE ENTREGUE, VALIDAÇÃO E-MAIL TELEMONT 15/10"/>
    <s v="CONSTRUÍDO"/>
    <x v="2"/>
    <x v="2"/>
    <n v="0"/>
    <m/>
    <s v="ADRIANO INÁCIO"/>
    <m/>
    <m/>
    <m/>
    <m/>
    <m/>
    <m/>
    <m/>
    <m/>
    <m/>
    <e v="#N/A"/>
    <m/>
  </r>
  <r>
    <s v="MGBTH"/>
    <s v="M2024EST_MGBTH_01"/>
    <x v="3"/>
    <s v="SIM"/>
    <x v="0"/>
    <x v="3"/>
    <x v="121"/>
    <x v="112"/>
    <s v="NA"/>
    <s v="NA"/>
    <x v="208"/>
    <x v="1"/>
    <x v="10"/>
    <s v="MGBET"/>
    <s v="Ativo"/>
    <x v="7"/>
    <x v="1"/>
    <s v="seg 06/01/2025 15:54 - Matheus: Conforme solicitado, fizemos um vistoria in loco, e a pendencia para lançamento no site BTH é uma parte de aproximadamente 1400mts na saída do site, onde o cabo passa em terreno de terceiro. Emenda projetada proxima de presídio --- área de risco._x000a_03/01/2025 - Felipe: será necessário vistoriar em campo se alterou a questão de postes existentes p/ viabilizar o lançamento._x000a_ter 24/09/2024 11:21 - Rodrigo Soares: Atualização estruturante Ramon: alto custo_x000a_seg 19/08/2024 17:37 - Felipe Bernardo: Para esse projeto será necessário nova emissão local não possui rede Vivo existente ._x000a_seg 17/06/2024 10:08 - Felipe Casimiro: metro pendentes 2024"/>
    <m/>
    <s v="NÃO"/>
    <s v="ATIVO"/>
    <x v="0"/>
    <x v="3"/>
    <x v="0"/>
    <s v="-"/>
    <x v="2"/>
    <x v="1"/>
    <n v="512268"/>
    <s v="Regional"/>
    <x v="0"/>
    <m/>
    <m/>
    <m/>
    <m/>
    <m/>
    <m/>
    <x v="1"/>
    <x v="25"/>
    <d v="1899-12-30T00:00:00"/>
    <x v="1"/>
    <s v="-"/>
    <s v="CONSTRUÍDO"/>
    <x v="6"/>
    <x v="5"/>
    <n v="0"/>
    <m/>
    <s v="ADRIANO INÁCIO"/>
    <m/>
    <m/>
    <m/>
    <m/>
    <m/>
    <m/>
    <m/>
    <m/>
    <m/>
    <e v="#N/A"/>
    <m/>
  </r>
  <r>
    <s v="MGCND"/>
    <s v="M2023EST_MGCND_01"/>
    <x v="3"/>
    <s v="SIM"/>
    <x v="0"/>
    <x v="3"/>
    <x v="33"/>
    <x v="20"/>
    <s v="NÃO"/>
    <s v="PENDENTE"/>
    <x v="209"/>
    <x v="3"/>
    <x v="16"/>
    <s v="-"/>
    <s v="Ativo"/>
    <x v="1"/>
    <x v="1"/>
    <s v="ATIVO COM  PROTEÇÃO TOPOLOGIA ESTRUT - CFO + ROLLOUT"/>
    <m/>
    <s v="SIM"/>
    <s v="ATIVO"/>
    <x v="0"/>
    <x v="3"/>
    <x v="11"/>
    <s v="-"/>
    <x v="2"/>
    <x v="1"/>
    <n v="504178"/>
    <s v="Empreiteira"/>
    <x v="0"/>
    <m/>
    <m/>
    <m/>
    <m/>
    <m/>
    <m/>
    <x v="1"/>
    <x v="2"/>
    <s v="ATIVO"/>
    <x v="1"/>
    <m/>
    <s v="CONSTRUÍDO"/>
    <x v="2"/>
    <x v="2"/>
    <n v="0"/>
    <m/>
    <s v="ADRIANO INÁCIO"/>
    <m/>
    <m/>
    <m/>
    <m/>
    <m/>
    <m/>
    <m/>
    <m/>
    <m/>
    <e v="#N/A"/>
    <m/>
  </r>
  <r>
    <s v="MGCNI"/>
    <s v="M2024EST_MGCNI_01"/>
    <x v="3"/>
    <s v="SIM"/>
    <x v="0"/>
    <x v="3"/>
    <x v="122"/>
    <x v="113"/>
    <s v="NA"/>
    <s v="NA"/>
    <x v="210"/>
    <x v="1"/>
    <x v="7"/>
    <s v="MGCIC"/>
    <s v="Ativo"/>
    <x v="4"/>
    <x v="1"/>
    <s v="ATIVO COM  PROTEÇÃO TOPOLOGIA ESTRUT - CFO + ROLLOUT"/>
    <m/>
    <s v="NÃO"/>
    <s v="ATIVO"/>
    <x v="0"/>
    <x v="3"/>
    <x v="2"/>
    <s v="-"/>
    <x v="2"/>
    <x v="1"/>
    <s v="NA"/>
    <s v="NA"/>
    <x v="0"/>
    <m/>
    <m/>
    <m/>
    <m/>
    <m/>
    <m/>
    <x v="1"/>
    <x v="2"/>
    <s v="ATIVO"/>
    <x v="1"/>
    <m/>
    <s v="CONSTRUÍDO"/>
    <x v="2"/>
    <x v="2"/>
    <n v="0"/>
    <m/>
    <s v="ADRIANO INÁCIO"/>
    <m/>
    <m/>
    <m/>
    <m/>
    <m/>
    <m/>
    <m/>
    <m/>
    <m/>
    <e v="#N/A"/>
    <m/>
  </r>
  <r>
    <s v="MGCNK"/>
    <s v="M2024EST_MGCNK_01"/>
    <x v="3"/>
    <s v="SIM"/>
    <x v="0"/>
    <x v="3"/>
    <x v="87"/>
    <x v="18"/>
    <s v="NA"/>
    <s v="NA"/>
    <x v="211"/>
    <x v="1"/>
    <x v="16"/>
    <s v="MGCBR"/>
    <s v="Ativo"/>
    <x v="4"/>
    <x v="1"/>
    <s v="ATIVO COM  PROTEÇÃO TOPOLOGIA ESTRUT - CFO + ROLLOUT"/>
    <m/>
    <s v="SIM"/>
    <s v="ATIVO"/>
    <x v="0"/>
    <x v="3"/>
    <x v="8"/>
    <s v="-"/>
    <x v="2"/>
    <x v="1"/>
    <n v="481260"/>
    <s v="Aprovado HQ"/>
    <x v="0"/>
    <m/>
    <m/>
    <m/>
    <m/>
    <m/>
    <m/>
    <x v="1"/>
    <x v="2"/>
    <s v="ATIVO"/>
    <x v="1"/>
    <m/>
    <s v="CONSTRUÍDO"/>
    <x v="2"/>
    <x v="2"/>
    <n v="0"/>
    <m/>
    <s v="ADRIANO INÁCIO"/>
    <m/>
    <m/>
    <m/>
    <m/>
    <m/>
    <m/>
    <m/>
    <m/>
    <m/>
    <e v="#N/A"/>
    <m/>
  </r>
  <r>
    <s v="MGCNM"/>
    <s v="M2023_MGCNM_01"/>
    <x v="3"/>
    <s v="SIM"/>
    <x v="0"/>
    <x v="3"/>
    <x v="61"/>
    <x v="107"/>
    <s v="NA"/>
    <s v="NA"/>
    <x v="212"/>
    <x v="1"/>
    <x v="7"/>
    <s v="MGTRO"/>
    <s v="Ativo"/>
    <x v="4"/>
    <x v="1"/>
    <s v="ATIVO COM  PROTEÇÃO TOPOLOGIA ESTRUT - CFO + ROLLOUT"/>
    <m/>
    <s v="NÃO"/>
    <s v="ATIVO"/>
    <x v="0"/>
    <x v="3"/>
    <x v="10"/>
    <s v="-"/>
    <x v="2"/>
    <x v="1"/>
    <n v="510074"/>
    <s v="Aprovado HQ"/>
    <x v="0"/>
    <m/>
    <m/>
    <m/>
    <m/>
    <m/>
    <m/>
    <x v="1"/>
    <x v="2"/>
    <s v="ATIVO"/>
    <x v="1"/>
    <m/>
    <s v="CONSTRUÍDO"/>
    <x v="2"/>
    <x v="2"/>
    <n v="0"/>
    <m/>
    <s v="ADRIANO INÁCIO"/>
    <m/>
    <m/>
    <m/>
    <m/>
    <m/>
    <m/>
    <m/>
    <m/>
    <m/>
    <e v="#N/A"/>
    <m/>
  </r>
  <r>
    <s v="MGIIE"/>
    <s v="M2024EST_MGIIE_01"/>
    <x v="3"/>
    <s v="SIM"/>
    <x v="0"/>
    <x v="3"/>
    <x v="6"/>
    <x v="5"/>
    <s v="NÃO"/>
    <s v="PENDENTE"/>
    <x v="18"/>
    <x v="2"/>
    <x v="19"/>
    <s v="-"/>
    <s v="Ativo"/>
    <x v="13"/>
    <x v="1"/>
    <s v="ATIVO COM  PROTEÇÃO TOPOLOGIA ESTRUT - CFO + ROLLOUT"/>
    <m/>
    <s v="NÃO"/>
    <s v="ATIVO"/>
    <x v="0"/>
    <x v="3"/>
    <x v="10"/>
    <s v="-"/>
    <x v="2"/>
    <x v="1"/>
    <s v="CHECAR ID"/>
    <s v="Empreiteira"/>
    <x v="0"/>
    <m/>
    <m/>
    <m/>
    <m/>
    <m/>
    <m/>
    <x v="1"/>
    <x v="2"/>
    <s v="ATIVO"/>
    <x v="1"/>
    <m/>
    <s v="CONSTRUÍDO"/>
    <x v="2"/>
    <x v="2"/>
    <n v="0"/>
    <m/>
    <s v="ADRIANO INÁCIO"/>
    <m/>
    <m/>
    <m/>
    <m/>
    <m/>
    <m/>
    <m/>
    <m/>
    <m/>
    <e v="#N/A"/>
    <m/>
  </r>
  <r>
    <s v="MGCNO"/>
    <s v="M2023EST_MGCNO_01"/>
    <x v="3"/>
    <s v="SIM"/>
    <x v="0"/>
    <x v="3"/>
    <x v="11"/>
    <x v="114"/>
    <s v="NÃO"/>
    <s v="PENDENTE"/>
    <x v="213"/>
    <x v="3"/>
    <x v="5"/>
    <s v="-"/>
    <s v="Ativo"/>
    <x v="1"/>
    <x v="1"/>
    <s v="REDE OK"/>
    <m/>
    <s v="SIM"/>
    <s v="ATIVO"/>
    <x v="0"/>
    <x v="3"/>
    <x v="4"/>
    <s v="-"/>
    <x v="2"/>
    <x v="1"/>
    <n v="508048"/>
    <s v="Empreiteira"/>
    <x v="0"/>
    <m/>
    <m/>
    <m/>
    <m/>
    <m/>
    <m/>
    <x v="1"/>
    <x v="2"/>
    <s v="ATIVO"/>
    <x v="1"/>
    <m/>
    <s v="CONSTRUÍDO"/>
    <x v="2"/>
    <x v="2"/>
    <n v="0"/>
    <m/>
    <s v="ADRIANO INÁCIO"/>
    <m/>
    <m/>
    <m/>
    <m/>
    <m/>
    <m/>
    <m/>
    <m/>
    <m/>
    <e v="#N/A"/>
    <m/>
  </r>
  <r>
    <s v="MGCNP"/>
    <s v="M2023EST_MGCNP_01"/>
    <x v="3"/>
    <s v="SIM"/>
    <x v="0"/>
    <x v="3"/>
    <x v="123"/>
    <x v="11"/>
    <s v="NÃO"/>
    <s v="PENDENTE"/>
    <x v="214"/>
    <x v="3"/>
    <x v="16"/>
    <s v="-"/>
    <s v="Ativo"/>
    <x v="1"/>
    <x v="1"/>
    <s v="REDE ENTREGUE COM  PROTEÇÃO TOPOLOGIA ESTRUT - CFO + ROLLOUT"/>
    <m/>
    <s v="SIM"/>
    <s v="ATIVO"/>
    <x v="0"/>
    <x v="3"/>
    <x v="0"/>
    <s v="-"/>
    <x v="2"/>
    <x v="1"/>
    <n v="504179"/>
    <s v="Empreiteira"/>
    <x v="0"/>
    <m/>
    <m/>
    <m/>
    <m/>
    <m/>
    <m/>
    <x v="1"/>
    <x v="2"/>
    <s v="ATIVO"/>
    <x v="1"/>
    <m/>
    <s v="CONSTRUÍDO"/>
    <x v="2"/>
    <x v="2"/>
    <n v="0"/>
    <m/>
    <s v="ADRIANO INÁCIO"/>
    <m/>
    <m/>
    <m/>
    <m/>
    <m/>
    <m/>
    <m/>
    <m/>
    <m/>
    <e v="#N/A"/>
    <m/>
  </r>
  <r>
    <s v="MGCNR"/>
    <s v="M2023EST_MGCNR_01"/>
    <x v="3"/>
    <s v="SIM"/>
    <x v="0"/>
    <x v="3"/>
    <x v="67"/>
    <x v="103"/>
    <s v="NA"/>
    <s v="NA"/>
    <x v="90"/>
    <x v="1"/>
    <x v="7"/>
    <s v="MGG37"/>
    <s v="Ativo"/>
    <x v="4"/>
    <x v="1"/>
    <s v="REDE ENTREGUE CONFORME TOPOLOGIA ESTRUTURANTE"/>
    <m/>
    <s v="NÃO"/>
    <s v="ATIVO"/>
    <x v="0"/>
    <x v="3"/>
    <x v="0"/>
    <s v="-"/>
    <x v="2"/>
    <x v="1"/>
    <n v="517421"/>
    <s v="Aprovado HQ"/>
    <x v="0"/>
    <m/>
    <m/>
    <m/>
    <m/>
    <m/>
    <m/>
    <x v="1"/>
    <x v="3"/>
    <s v="PENDENCIA PROJETO"/>
    <x v="8"/>
    <s v="REDE ENTREGUE, VALIDAÇÃO E-MAIL TELEMONT 15/10"/>
    <s v="CONSTRUÍDO"/>
    <x v="2"/>
    <x v="2"/>
    <n v="0"/>
    <m/>
    <s v="ADRIANO INÁCIO"/>
    <m/>
    <m/>
    <m/>
    <m/>
    <m/>
    <m/>
    <m/>
    <m/>
    <m/>
    <e v="#N/A"/>
    <m/>
  </r>
  <r>
    <s v="MGCEA"/>
    <s v="M2024EST_MGCEA_01"/>
    <x v="0"/>
    <s v="SIM"/>
    <x v="0"/>
    <x v="0"/>
    <x v="42"/>
    <x v="54"/>
    <s v="NA"/>
    <s v="NA"/>
    <x v="215"/>
    <x v="1"/>
    <x v="12"/>
    <s v="MGPNP"/>
    <s v="Ativo"/>
    <x v="1"/>
    <x v="1"/>
    <s v="ATIVO COM  PROTEÇÃO TOPOLOGIA ESTRUT - LANÇAMENTO"/>
    <s v="Não construído trecho CEA&lt;&gt;CEB - dentro do Ceasa || ATIVO: MGPNP-MGCEA-MGPNP - PROTEÇÃO NÃO CONSTRUÍDA DENTRO DO CEASA DEVIDO PENDÊNCIA INFRA"/>
    <s v="SIM"/>
    <s v="ATIVO"/>
    <x v="0"/>
    <x v="0"/>
    <x v="0"/>
    <s v="-"/>
    <x v="0"/>
    <x v="1"/>
    <n v="577908"/>
    <s v="Empreiteira"/>
    <x v="0"/>
    <s v="X"/>
    <m/>
    <m/>
    <s v="VALIDAR CAMPO RODRIGO/RÔMULO"/>
    <m/>
    <m/>
    <x v="1"/>
    <x v="2"/>
    <s v="ATIVO"/>
    <x v="1"/>
    <m/>
    <s v="CONSTRUÍDO"/>
    <x v="2"/>
    <x v="2"/>
    <n v="0"/>
    <m/>
    <s v="ADRIANO INÁCIO"/>
    <m/>
    <m/>
    <m/>
    <m/>
    <m/>
    <m/>
    <m/>
    <m/>
    <m/>
    <e v="#N/A"/>
    <m/>
  </r>
  <r>
    <s v="MGCOL"/>
    <s v="M2024EST_MGCOL_01"/>
    <x v="3"/>
    <s v="SIM"/>
    <x v="0"/>
    <x v="3"/>
    <x v="9"/>
    <x v="42"/>
    <s v="NA"/>
    <s v="NA"/>
    <x v="216"/>
    <x v="1"/>
    <x v="7"/>
    <s v="MGTRO"/>
    <s v="Ativo"/>
    <x v="4"/>
    <x v="1"/>
    <s v="REDE ENTREGUE CONFORME TOPOLOGIA ESTRUTURANTE"/>
    <m/>
    <s v="NÃO"/>
    <s v="ATIVO"/>
    <x v="0"/>
    <x v="3"/>
    <x v="0"/>
    <s v="-"/>
    <x v="2"/>
    <x v="1"/>
    <n v="517436"/>
    <s v="Regional"/>
    <x v="0"/>
    <m/>
    <m/>
    <m/>
    <m/>
    <m/>
    <m/>
    <x v="1"/>
    <x v="6"/>
    <d v="2024-10-25T00:00:00"/>
    <x v="1"/>
    <s v="REDE ENTREGUE, VALIDAÇÃO E-MAIL TELEMONT 15/10"/>
    <s v="CONSTRUÍDO"/>
    <x v="2"/>
    <x v="2"/>
    <n v="0"/>
    <m/>
    <s v="ADRIANO INÁCIO"/>
    <m/>
    <m/>
    <m/>
    <m/>
    <m/>
    <m/>
    <m/>
    <m/>
    <m/>
    <e v="#N/A"/>
    <m/>
  </r>
  <r>
    <s v="MGCOR"/>
    <s v="M2023EST_MGCOR_01"/>
    <x v="3"/>
    <s v="SIM"/>
    <x v="0"/>
    <x v="3"/>
    <x v="124"/>
    <x v="115"/>
    <s v="NA"/>
    <s v="NA"/>
    <x v="89"/>
    <x v="1"/>
    <x v="19"/>
    <s v="MGBMR"/>
    <s v="Ativo"/>
    <x v="4"/>
    <x v="1"/>
    <s v="ATIVO COM  PROTEÇÃO TOPOLOGIA ESTRUT - CFO + ROLLOUT"/>
    <m/>
    <s v="NÃO"/>
    <s v="ATIVO"/>
    <x v="0"/>
    <x v="3"/>
    <x v="10"/>
    <s v="-"/>
    <x v="2"/>
    <x v="1"/>
    <s v="MOIN"/>
    <s v="NA"/>
    <x v="0"/>
    <m/>
    <m/>
    <m/>
    <m/>
    <m/>
    <m/>
    <x v="1"/>
    <x v="2"/>
    <s v="ATIVO"/>
    <x v="1"/>
    <m/>
    <s v="CONSTRUÍDO"/>
    <x v="2"/>
    <x v="2"/>
    <n v="0"/>
    <m/>
    <s v="ADRIANO INÁCIO"/>
    <m/>
    <m/>
    <m/>
    <m/>
    <m/>
    <m/>
    <m/>
    <m/>
    <m/>
    <e v="#N/A"/>
    <m/>
  </r>
  <r>
    <s v="MGCEB"/>
    <s v="M2024EST_MGCEB_01"/>
    <x v="0"/>
    <s v="SIM"/>
    <x v="0"/>
    <x v="0"/>
    <x v="42"/>
    <x v="68"/>
    <s v="NA"/>
    <s v="NA"/>
    <x v="217"/>
    <x v="1"/>
    <x v="12"/>
    <s v="MGPNP"/>
    <s v="Ativo"/>
    <x v="1"/>
    <x v="1"/>
    <s v="ATIVO COM  PROTEÇÃO TOPOLOGIA ESTRUT - LANÇAMENTO"/>
    <s v="Não construído trecho CEA&lt;&gt;CEB - dentro do Ceasa || ATIVO: MGPNP-MGCEB-MGPNP - PROTEÇÃO NÃO CONSTRUÍDA DENTRO DO CEASA DEVIDO PENDÊNCIA INFRA"/>
    <s v="SIM"/>
    <s v="ATIVO"/>
    <x v="0"/>
    <x v="0"/>
    <x v="0"/>
    <s v="-"/>
    <x v="0"/>
    <x v="1"/>
    <n v="577908"/>
    <s v="Empreiteira"/>
    <x v="0"/>
    <s v="X"/>
    <m/>
    <m/>
    <s v="VALIDAR CAMPO RODRIGO/RÔMULO"/>
    <m/>
    <m/>
    <x v="1"/>
    <x v="2"/>
    <s v="ATIVO"/>
    <x v="1"/>
    <m/>
    <s v="CONSTRUÍDO"/>
    <x v="2"/>
    <x v="2"/>
    <n v="0"/>
    <m/>
    <s v="ADRIANO INÁCIO"/>
    <m/>
    <m/>
    <m/>
    <m/>
    <m/>
    <m/>
    <m/>
    <m/>
    <m/>
    <e v="#N/A"/>
    <m/>
  </r>
  <r>
    <s v="MGCPA"/>
    <s v="M2023EST_MGCPA_01"/>
    <x v="3"/>
    <s v="SIM"/>
    <x v="0"/>
    <x v="3"/>
    <x v="87"/>
    <x v="116"/>
    <s v="NA"/>
    <s v="NA"/>
    <x v="211"/>
    <x v="1"/>
    <x v="16"/>
    <s v="MGCBR"/>
    <s v="Ativo"/>
    <x v="4"/>
    <x v="1"/>
    <s v="ATIVO COM  PROTEÇÃO TOPOLOGIA ESTRUT - CFO + ROLLOUT"/>
    <m/>
    <s v="SIM"/>
    <s v="ATIVO"/>
    <x v="0"/>
    <x v="3"/>
    <x v="8"/>
    <s v="-"/>
    <x v="2"/>
    <x v="1"/>
    <n v="481260"/>
    <s v="Aprovado HQ"/>
    <x v="0"/>
    <m/>
    <m/>
    <m/>
    <m/>
    <m/>
    <m/>
    <x v="1"/>
    <x v="2"/>
    <s v="ATIVO"/>
    <x v="1"/>
    <m/>
    <s v="CONSTRUÍDO"/>
    <x v="2"/>
    <x v="2"/>
    <n v="0"/>
    <m/>
    <s v="ADRIANO INÁCIO"/>
    <m/>
    <m/>
    <m/>
    <m/>
    <m/>
    <m/>
    <m/>
    <m/>
    <m/>
    <e v="#N/A"/>
    <m/>
  </r>
  <r>
    <s v="MGCPD"/>
    <s v="M2024EST_MGCPD_01"/>
    <x v="3"/>
    <s v="SIM"/>
    <x v="0"/>
    <x v="3"/>
    <x v="21"/>
    <x v="96"/>
    <s v="NA"/>
    <s v="NA"/>
    <x v="218"/>
    <x v="1"/>
    <x v="3"/>
    <s v="MGSAG"/>
    <s v="Ativo"/>
    <x v="1"/>
    <x v="1"/>
    <s v="REDE ENTREGUE CONFORME TOPOLOGIA ESTRUTURANTE"/>
    <m/>
    <s v="NÃO"/>
    <s v="ATIVO"/>
    <x v="0"/>
    <x v="3"/>
    <x v="0"/>
    <s v="-"/>
    <x v="2"/>
    <x v="1"/>
    <n v="512369"/>
    <s v="Aprovado HQ"/>
    <x v="0"/>
    <m/>
    <m/>
    <m/>
    <m/>
    <m/>
    <m/>
    <x v="1"/>
    <x v="2"/>
    <s v="ATIVO"/>
    <x v="1"/>
    <m/>
    <s v="CONSTRUÍDO"/>
    <x v="2"/>
    <x v="2"/>
    <n v="0"/>
    <m/>
    <s v="ADRIANO INÁCIO"/>
    <m/>
    <m/>
    <m/>
    <m/>
    <m/>
    <m/>
    <m/>
    <m/>
    <m/>
    <e v="#N/A"/>
    <m/>
  </r>
  <r>
    <s v="MGCPR"/>
    <s v="M2024EST_MGCPR_01"/>
    <x v="3"/>
    <s v="SIM"/>
    <x v="0"/>
    <x v="3"/>
    <x v="72"/>
    <x v="60"/>
    <s v="NA"/>
    <s v="NA"/>
    <x v="97"/>
    <x v="1"/>
    <x v="3"/>
    <s v="MGRPM"/>
    <s v="Ativo"/>
    <x v="1"/>
    <x v="1"/>
    <s v="ATIVO COM  PROTEÇÃO TOPOLOGIA ESTRUT - LANÇAMENTO"/>
    <m/>
    <s v="NÃO"/>
    <s v="ATIVO"/>
    <x v="0"/>
    <x v="3"/>
    <x v="0"/>
    <s v="-"/>
    <x v="2"/>
    <x v="1"/>
    <n v="486545"/>
    <s v="MAO OBRA A DISPOSICAO"/>
    <x v="0"/>
    <m/>
    <m/>
    <m/>
    <m/>
    <m/>
    <m/>
    <x v="1"/>
    <x v="2"/>
    <s v="ATIVO"/>
    <x v="1"/>
    <m/>
    <s v="CONSTRUÍDO"/>
    <x v="2"/>
    <x v="2"/>
    <n v="0"/>
    <m/>
    <s v="ADRIANO INÁCIO"/>
    <m/>
    <m/>
    <m/>
    <m/>
    <m/>
    <m/>
    <m/>
    <m/>
    <m/>
    <e v="#N/A"/>
    <m/>
  </r>
  <r>
    <s v="MGCPS"/>
    <s v="M2023EST_MGCPS_01"/>
    <x v="3"/>
    <s v="SIM"/>
    <x v="0"/>
    <x v="3"/>
    <x v="50"/>
    <x v="89"/>
    <s v="NA"/>
    <s v="NA"/>
    <x v="219"/>
    <x v="1"/>
    <x v="7"/>
    <s v="MGG37"/>
    <s v="Ativo"/>
    <x v="4"/>
    <x v="1"/>
    <s v="REDE ENTREGUE CONFORME TOPOLOGIA ESTRUTURANTE"/>
    <m/>
    <s v="NÃO"/>
    <s v="ATIVO"/>
    <x v="0"/>
    <x v="3"/>
    <x v="2"/>
    <s v="-"/>
    <x v="2"/>
    <x v="1"/>
    <s v="NA"/>
    <s v="NA"/>
    <x v="0"/>
    <m/>
    <m/>
    <m/>
    <m/>
    <m/>
    <m/>
    <x v="1"/>
    <x v="2"/>
    <s v="ATIVO"/>
    <x v="1"/>
    <m/>
    <s v="CONSTRUÍDO"/>
    <x v="2"/>
    <x v="2"/>
    <n v="0"/>
    <m/>
    <s v="ADRIANO INÁCIO"/>
    <m/>
    <m/>
    <m/>
    <m/>
    <m/>
    <m/>
    <m/>
    <m/>
    <m/>
    <e v="#N/A"/>
    <m/>
  </r>
  <r>
    <s v="MGBVD"/>
    <s v="M2023_MGBVD_01"/>
    <x v="3"/>
    <s v="SIM"/>
    <x v="0"/>
    <x v="3"/>
    <x v="10"/>
    <x v="65"/>
    <s v="NA"/>
    <s v="NA"/>
    <x v="220"/>
    <x v="1"/>
    <x v="4"/>
    <s v="MGASO"/>
    <s v="Ativo"/>
    <x v="1"/>
    <x v="1"/>
    <s v="REDE ENTREGUE COM  PROTEÇÃO TOPOLOGIA ESTRUT - LANÇAMENTO "/>
    <s v="BVD SUBSTITUÍDO POR BQM"/>
    <s v="SIM"/>
    <s v="ATIVO"/>
    <x v="0"/>
    <x v="3"/>
    <x v="3"/>
    <s v="-"/>
    <x v="2"/>
    <x v="1"/>
    <s v="NA"/>
    <s v="NA"/>
    <x v="0"/>
    <m/>
    <m/>
    <m/>
    <m/>
    <m/>
    <m/>
    <x v="1"/>
    <x v="2"/>
    <s v="ATIVO"/>
    <x v="1"/>
    <m/>
    <s v="CONSTRUÍDO"/>
    <x v="2"/>
    <x v="2"/>
    <n v="0"/>
    <m/>
    <s v="ADRIANO INÁCIO"/>
    <m/>
    <m/>
    <m/>
    <m/>
    <m/>
    <m/>
    <m/>
    <m/>
    <m/>
    <e v="#N/A"/>
    <m/>
  </r>
  <r>
    <s v="MGCQN"/>
    <s v="M2023EST_MGCQN_01"/>
    <x v="3"/>
    <s v="SIM"/>
    <x v="0"/>
    <x v="3"/>
    <x v="97"/>
    <x v="55"/>
    <s v="NÃO"/>
    <s v="PENDENTE"/>
    <x v="221"/>
    <x v="3"/>
    <x v="3"/>
    <s v="-"/>
    <s v="Ativo"/>
    <x v="1"/>
    <x v="1"/>
    <s v="REDE ENTREGUE CONFORME TOPOLOGIA ESTRUTURANTE"/>
    <m/>
    <s v="NÃO"/>
    <s v="ATIVO"/>
    <x v="0"/>
    <x v="3"/>
    <x v="0"/>
    <s v="-"/>
    <x v="2"/>
    <x v="1"/>
    <n v="522444"/>
    <s v="Empreiteira"/>
    <x v="0"/>
    <m/>
    <m/>
    <m/>
    <m/>
    <m/>
    <m/>
    <x v="1"/>
    <x v="16"/>
    <d v="2024-10-08T00:00:00"/>
    <x v="1"/>
    <s v="REDE ENTREGUE, VALIDAÇÃO E-MAIL TELEMONT 15/10"/>
    <s v="CONSTRUÍDO"/>
    <x v="2"/>
    <x v="2"/>
    <n v="0"/>
    <m/>
    <s v="ADRIANO INÁCIO"/>
    <m/>
    <m/>
    <m/>
    <m/>
    <m/>
    <m/>
    <m/>
    <m/>
    <m/>
    <e v="#N/A"/>
    <m/>
  </r>
  <r>
    <s v="MGCRS"/>
    <s v="M2023EST_MGCRS_01"/>
    <x v="3"/>
    <s v="SIM"/>
    <x v="0"/>
    <x v="3"/>
    <x v="76"/>
    <x v="76"/>
    <s v="NÃO"/>
    <s v="PENDENTE"/>
    <x v="222"/>
    <x v="3"/>
    <x v="1"/>
    <s v="-"/>
    <s v="Ativo"/>
    <x v="1"/>
    <x v="1"/>
    <s v="REDE ENTREGUE COM  PROTEÇÃO TOPOLOGIA ESTRUT - CFO + ROLLOUT"/>
    <s v="REDE OK 30/10"/>
    <s v="NÃO"/>
    <s v="ATIVO"/>
    <x v="0"/>
    <x v="3"/>
    <x v="0"/>
    <s v="-"/>
    <x v="2"/>
    <x v="1"/>
    <n v="513672"/>
    <s v="Aprovado HQ"/>
    <x v="0"/>
    <m/>
    <m/>
    <m/>
    <m/>
    <m/>
    <m/>
    <x v="1"/>
    <x v="4"/>
    <d v="2024-10-17T00:00:00"/>
    <x v="1"/>
    <m/>
    <s v="CONSTRUÍDO"/>
    <x v="2"/>
    <x v="2"/>
    <n v="0"/>
    <m/>
    <s v="ADRIANO INÁCIO"/>
    <m/>
    <m/>
    <m/>
    <m/>
    <m/>
    <m/>
    <m/>
    <m/>
    <m/>
    <e v="#N/A"/>
    <m/>
  </r>
  <r>
    <s v="MGCOS"/>
    <s v="M2023_MGCOS_01"/>
    <x v="3"/>
    <s v="SIM"/>
    <x v="0"/>
    <x v="3"/>
    <x v="42"/>
    <x v="29"/>
    <s v="NA"/>
    <s v="NA"/>
    <x v="223"/>
    <x v="1"/>
    <x v="12"/>
    <s v="MGPNP"/>
    <s v="Ativo"/>
    <x v="1"/>
    <x v="1"/>
    <s v="REDE COM  PROTEÇÃO TOPOLOGIA ESTRUT - LANÇAMENTO"/>
    <m/>
    <s v="SIM"/>
    <s v="ATIVO"/>
    <x v="0"/>
    <x v="3"/>
    <x v="11"/>
    <s v="-"/>
    <x v="2"/>
    <x v="1"/>
    <s v="MOIN"/>
    <s v="NA"/>
    <x v="0"/>
    <m/>
    <m/>
    <m/>
    <m/>
    <m/>
    <m/>
    <x v="1"/>
    <x v="2"/>
    <s v="ATIVO"/>
    <x v="1"/>
    <m/>
    <s v="CONSTRUÍDO"/>
    <x v="2"/>
    <x v="2"/>
    <n v="0"/>
    <m/>
    <s v="ADRIANO INÁCIO"/>
    <m/>
    <m/>
    <m/>
    <m/>
    <m/>
    <m/>
    <m/>
    <m/>
    <m/>
    <e v="#N/A"/>
    <m/>
  </r>
  <r>
    <s v="MGKEN"/>
    <s v="M2024EST_MGKEN_01"/>
    <x v="3"/>
    <s v="SIM"/>
    <x v="0"/>
    <x v="3"/>
    <x v="48"/>
    <x v="40"/>
    <s v="NA"/>
    <s v="NA"/>
    <x v="62"/>
    <x v="1"/>
    <x v="14"/>
    <s v="MGSLU"/>
    <s v="Não Ativo"/>
    <x v="12"/>
    <x v="1"/>
    <s v="REDE ENTREGUE CONFORME TOPOLOGIA ESTRUTURANTE"/>
    <m/>
    <s v="NÃO"/>
    <s v="ATIVO"/>
    <x v="0"/>
    <x v="3"/>
    <x v="0"/>
    <s v="-"/>
    <x v="2"/>
    <x v="1"/>
    <n v="506523"/>
    <s v="Aprovado HQ"/>
    <x v="0"/>
    <m/>
    <m/>
    <m/>
    <m/>
    <m/>
    <m/>
    <x v="1"/>
    <x v="2"/>
    <d v="2024-10-04T00:00:00"/>
    <x v="1"/>
    <m/>
    <s v="CONSTRUÍDO"/>
    <x v="2"/>
    <x v="2"/>
    <n v="0"/>
    <m/>
    <s v="ADRIANO INÁCIO"/>
    <m/>
    <m/>
    <m/>
    <m/>
    <m/>
    <m/>
    <m/>
    <m/>
    <m/>
    <e v="#N/A"/>
    <m/>
  </r>
  <r>
    <s v="MGCSZ"/>
    <s v="M2023_MGCSZ_01"/>
    <x v="3"/>
    <s v="SIM"/>
    <x v="0"/>
    <x v="3"/>
    <x v="29"/>
    <x v="117"/>
    <s v="NA"/>
    <s v="NA"/>
    <x v="224"/>
    <x v="1"/>
    <x v="7"/>
    <s v="MGCIC"/>
    <s v="Ativo"/>
    <x v="4"/>
    <x v="1"/>
    <s v="ATIVO COM  PROTEÇÃO TOPOLOGIA ESTRUT - CFO + ROLLOUT"/>
    <m/>
    <s v="NÃO"/>
    <s v="ATIVO"/>
    <x v="0"/>
    <x v="3"/>
    <x v="8"/>
    <s v="-"/>
    <x v="2"/>
    <x v="1"/>
    <n v="508086"/>
    <s v="Empreiteira"/>
    <x v="0"/>
    <m/>
    <m/>
    <m/>
    <m/>
    <m/>
    <m/>
    <x v="1"/>
    <x v="2"/>
    <s v="ATIVO"/>
    <x v="1"/>
    <m/>
    <s v="CONSTRUÍDO"/>
    <x v="2"/>
    <x v="2"/>
    <n v="0"/>
    <m/>
    <s v="ADRIANO INÁCIO"/>
    <m/>
    <m/>
    <m/>
    <m/>
    <m/>
    <m/>
    <m/>
    <m/>
    <m/>
    <e v="#N/A"/>
    <m/>
  </r>
  <r>
    <s v="MGCTJ"/>
    <s v="M2024EST_MGCTJ_01"/>
    <x v="3"/>
    <s v="SIM"/>
    <x v="0"/>
    <x v="3"/>
    <x v="122"/>
    <x v="113"/>
    <s v="NA"/>
    <s v="NA"/>
    <x v="225"/>
    <x v="1"/>
    <x v="7"/>
    <s v="MGCIC"/>
    <s v="Ativo"/>
    <x v="4"/>
    <x v="1"/>
    <s v="ATIVO COM  PROTEÇÃO TOPOLOGIA ESTRUT - CFO + ROLLOUT"/>
    <m/>
    <s v="NÃO"/>
    <s v="ATIVO"/>
    <x v="0"/>
    <x v="3"/>
    <x v="2"/>
    <s v="-"/>
    <x v="2"/>
    <x v="1"/>
    <s v="NA"/>
    <s v="NA"/>
    <x v="0"/>
    <m/>
    <m/>
    <m/>
    <m/>
    <m/>
    <m/>
    <x v="1"/>
    <x v="2"/>
    <s v="ATIVO"/>
    <x v="1"/>
    <m/>
    <s v="CONSTRUÍDO"/>
    <x v="2"/>
    <x v="2"/>
    <n v="0"/>
    <m/>
    <s v="ADRIANO INÁCIO"/>
    <m/>
    <m/>
    <m/>
    <m/>
    <m/>
    <m/>
    <m/>
    <m/>
    <m/>
    <e v="#N/A"/>
    <m/>
  </r>
  <r>
    <s v="MGCEG"/>
    <s v="M2024EST_MGCEG_01"/>
    <x v="3"/>
    <s v="SIM"/>
    <x v="0"/>
    <x v="3"/>
    <x v="18"/>
    <x v="15"/>
    <s v="NA"/>
    <s v="NA"/>
    <x v="23"/>
    <x v="1"/>
    <x v="4"/>
    <s v="MGBHF"/>
    <s v="Ativo"/>
    <x v="1"/>
    <x v="1"/>
    <s v="REDE ENTREGUE COM  PROTEÇÃO TOPOLOGIA ESTRUT - LANÇAMENTO "/>
    <m/>
    <s v="SIM"/>
    <s v="ATIVO"/>
    <x v="0"/>
    <x v="3"/>
    <x v="3"/>
    <s v="-"/>
    <x v="2"/>
    <x v="1"/>
    <s v="NA"/>
    <s v="NA"/>
    <x v="0"/>
    <m/>
    <m/>
    <m/>
    <m/>
    <m/>
    <m/>
    <x v="1"/>
    <x v="2"/>
    <s v="ATIVO"/>
    <x v="1"/>
    <m/>
    <s v="CONSTRUÍDO"/>
    <x v="2"/>
    <x v="2"/>
    <n v="0"/>
    <m/>
    <s v="ADRIANO INÁCIO"/>
    <m/>
    <m/>
    <m/>
    <m/>
    <m/>
    <m/>
    <m/>
    <m/>
    <m/>
    <e v="#N/A"/>
    <m/>
  </r>
  <r>
    <s v="MGCUH"/>
    <s v="M2024_MGCUH_01"/>
    <x v="3"/>
    <s v="SIM"/>
    <x v="0"/>
    <x v="3"/>
    <x v="87"/>
    <x v="18"/>
    <s v="NA"/>
    <s v="NA"/>
    <x v="226"/>
    <x v="1"/>
    <x v="16"/>
    <s v="MGCBR"/>
    <s v="Ativo"/>
    <x v="4"/>
    <x v="1"/>
    <s v="ATIVO COM  PROTEÇÃO TOPOLOGIA ESTRUT - CFO + ROLLOUT"/>
    <m/>
    <s v="SIM"/>
    <s v="ATIVO"/>
    <x v="0"/>
    <x v="3"/>
    <x v="8"/>
    <s v="-"/>
    <x v="2"/>
    <x v="1"/>
    <n v="481261"/>
    <s v="Aprovado HQ"/>
    <x v="0"/>
    <m/>
    <m/>
    <m/>
    <m/>
    <m/>
    <m/>
    <x v="1"/>
    <x v="2"/>
    <s v="ATIVO"/>
    <x v="1"/>
    <m/>
    <s v="CONSTRUÍDO"/>
    <x v="2"/>
    <x v="2"/>
    <n v="0"/>
    <m/>
    <s v="ADRIANO INÁCIO"/>
    <m/>
    <m/>
    <m/>
    <m/>
    <m/>
    <m/>
    <m/>
    <m/>
    <m/>
    <e v="#N/A"/>
    <m/>
  </r>
  <r>
    <s v="MGCUI"/>
    <s v="M2023_MGCUI_01"/>
    <x v="3"/>
    <s v="SIM"/>
    <x v="0"/>
    <x v="3"/>
    <x v="125"/>
    <x v="83"/>
    <s v="NA"/>
    <s v="NA"/>
    <x v="227"/>
    <x v="1"/>
    <x v="18"/>
    <s v="MGCII"/>
    <s v="Ativo"/>
    <x v="7"/>
    <x v="1"/>
    <s v="ATIVO COM  PROTEÇÃO TOPOLOGIA ESTRUT - CFO + ROLLOUT"/>
    <m/>
    <s v="NÃO"/>
    <s v="ATIVO"/>
    <x v="0"/>
    <x v="3"/>
    <x v="10"/>
    <s v="-"/>
    <x v="2"/>
    <x v="1"/>
    <n v="481266"/>
    <s v="Aprovado HQ"/>
    <x v="0"/>
    <m/>
    <m/>
    <m/>
    <m/>
    <m/>
    <m/>
    <x v="1"/>
    <x v="2"/>
    <s v="ATIVO"/>
    <x v="1"/>
    <m/>
    <s v="CONSTRUÍDO"/>
    <x v="2"/>
    <x v="2"/>
    <n v="0"/>
    <m/>
    <s v="ADRIANO INÁCIO"/>
    <m/>
    <m/>
    <m/>
    <m/>
    <m/>
    <m/>
    <m/>
    <m/>
    <m/>
    <e v="#N/A"/>
    <m/>
  </r>
  <r>
    <s v="MGCUR"/>
    <s v="M2024EST_MGCUR_01"/>
    <x v="3"/>
    <s v="SIM"/>
    <x v="0"/>
    <x v="3"/>
    <x v="51"/>
    <x v="83"/>
    <s v="NA"/>
    <s v="NA"/>
    <x v="228"/>
    <x v="1"/>
    <x v="7"/>
    <s v="MGG37"/>
    <s v="Ativo"/>
    <x v="4"/>
    <x v="1"/>
    <s v="REDE ENTREGUE CONFORME TOPOLOGIA ESTRUTURANTE"/>
    <m/>
    <s v="NÃO"/>
    <s v="ATIVO"/>
    <x v="0"/>
    <x v="3"/>
    <x v="2"/>
    <s v="-"/>
    <x v="2"/>
    <x v="1"/>
    <s v="NA"/>
    <s v="NA"/>
    <x v="0"/>
    <m/>
    <m/>
    <m/>
    <m/>
    <m/>
    <m/>
    <x v="1"/>
    <x v="2"/>
    <s v="ATIVO"/>
    <x v="1"/>
    <m/>
    <s v="CONSTRUÍDO"/>
    <x v="2"/>
    <x v="2"/>
    <n v="0"/>
    <m/>
    <s v="ADRIANO INÁCIO"/>
    <m/>
    <m/>
    <m/>
    <m/>
    <m/>
    <m/>
    <m/>
    <m/>
    <m/>
    <e v="#N/A"/>
    <m/>
  </r>
  <r>
    <s v="MGI04"/>
    <s v="M2024EST_MGI04_01"/>
    <x v="3"/>
    <s v="SIM"/>
    <x v="0"/>
    <x v="3"/>
    <x v="3"/>
    <x v="1"/>
    <s v="NA"/>
    <s v="NA"/>
    <x v="229"/>
    <x v="7"/>
    <x v="23"/>
    <s v="-"/>
    <s v="Ativo"/>
    <x v="14"/>
    <x v="6"/>
    <s v="COLOCALIZADO"/>
    <m/>
    <s v="NÃO"/>
    <s v="ATIVO"/>
    <x v="0"/>
    <x v="3"/>
    <x v="9"/>
    <s v="-"/>
    <x v="2"/>
    <x v="1"/>
    <s v="NA"/>
    <s v="NA"/>
    <x v="0"/>
    <m/>
    <m/>
    <m/>
    <e v="#REF!"/>
    <m/>
    <m/>
    <x v="1"/>
    <x v="2"/>
    <s v="ATIVO"/>
    <x v="1"/>
    <m/>
    <s v="CONSTRUÍDO"/>
    <x v="2"/>
    <x v="0"/>
    <n v="0"/>
    <m/>
    <s v="ADRIANO SIQUEIRA"/>
    <s v="OK"/>
    <s v="OK"/>
    <s v="OK"/>
    <s v="OK"/>
    <s v="NOK"/>
    <s v="NA"/>
    <m/>
    <m/>
    <m/>
    <e v="#N/A"/>
    <m/>
  </r>
  <r>
    <s v="MGCVA"/>
    <s v="M2024EST_MGCVA_01"/>
    <x v="3"/>
    <s v="SIM"/>
    <x v="0"/>
    <x v="3"/>
    <x v="35"/>
    <x v="30"/>
    <s v="NA"/>
    <s v="NA"/>
    <x v="230"/>
    <x v="1"/>
    <x v="21"/>
    <s v="MGBPC"/>
    <s v="Ativo"/>
    <x v="1"/>
    <x v="1"/>
    <s v="ATIVO COM  PROTEÇÃO TOPOLOGIA ESTRUT (WSP)"/>
    <m/>
    <s v="SIM"/>
    <s v="ATIVO"/>
    <x v="0"/>
    <x v="3"/>
    <x v="2"/>
    <s v="-"/>
    <x v="2"/>
    <x v="1"/>
    <s v="MOIN"/>
    <s v="NA"/>
    <x v="0"/>
    <m/>
    <m/>
    <m/>
    <m/>
    <m/>
    <m/>
    <x v="1"/>
    <x v="2"/>
    <s v="ATIVO"/>
    <x v="1"/>
    <m/>
    <s v="CONSTRUÍDO"/>
    <x v="2"/>
    <x v="2"/>
    <n v="0"/>
    <m/>
    <s v="ADRIANO INÁCIO"/>
    <m/>
    <m/>
    <m/>
    <m/>
    <m/>
    <m/>
    <m/>
    <m/>
    <m/>
    <e v="#N/A"/>
    <m/>
  </r>
  <r>
    <s v="MGCVU"/>
    <s v="M2023_MGCVU_01"/>
    <x v="3"/>
    <s v="SIM"/>
    <x v="0"/>
    <x v="3"/>
    <x v="115"/>
    <x v="105"/>
    <s v="NA"/>
    <s v="NA"/>
    <x v="231"/>
    <x v="1"/>
    <x v="7"/>
    <s v="MGG37"/>
    <s v="Ativo"/>
    <x v="4"/>
    <x v="1"/>
    <s v="ATIVO COM  PROTEÇÃO TOPOLOGIA ESTRUT - CFO + ROLLOUT"/>
    <m/>
    <s v="NÃO"/>
    <s v="ATIVO"/>
    <x v="0"/>
    <x v="3"/>
    <x v="2"/>
    <s v="-"/>
    <x v="2"/>
    <x v="1"/>
    <s v="NA"/>
    <s v="NA"/>
    <x v="0"/>
    <m/>
    <m/>
    <m/>
    <m/>
    <m/>
    <m/>
    <x v="1"/>
    <x v="2"/>
    <s v="ATIVO"/>
    <x v="1"/>
    <m/>
    <s v="CONSTRUÍDO"/>
    <x v="2"/>
    <x v="2"/>
    <n v="0"/>
    <m/>
    <s v="ADRIANO INÁCIO"/>
    <m/>
    <m/>
    <m/>
    <m/>
    <m/>
    <m/>
    <m/>
    <m/>
    <m/>
    <e v="#N/A"/>
    <m/>
  </r>
  <r>
    <s v="MGCXG"/>
    <s v="M2023_MGCXG_01"/>
    <x v="3"/>
    <s v="SIM"/>
    <x v="0"/>
    <x v="3"/>
    <x v="87"/>
    <x v="18"/>
    <s v="NA"/>
    <s v="NA"/>
    <x v="226"/>
    <x v="1"/>
    <x v="16"/>
    <s v="MGCBR"/>
    <s v="Ativo"/>
    <x v="4"/>
    <x v="1"/>
    <s v="ATIVO COM  PROTEÇÃO TOPOLOGIA ESTRUT - CFO + ROLLOUT"/>
    <m/>
    <s v="SIM"/>
    <s v="ATIVO"/>
    <x v="0"/>
    <x v="3"/>
    <x v="8"/>
    <s v="-"/>
    <x v="2"/>
    <x v="1"/>
    <n v="481261"/>
    <s v="Aprovado HQ"/>
    <x v="0"/>
    <m/>
    <m/>
    <m/>
    <m/>
    <m/>
    <m/>
    <x v="1"/>
    <x v="2"/>
    <s v="ATIVO"/>
    <x v="1"/>
    <m/>
    <s v="CONSTRUÍDO"/>
    <x v="2"/>
    <x v="2"/>
    <n v="0"/>
    <m/>
    <s v="ADRIANO INÁCIO"/>
    <m/>
    <m/>
    <m/>
    <m/>
    <m/>
    <m/>
    <m/>
    <m/>
    <m/>
    <e v="#N/A"/>
    <m/>
  </r>
  <r>
    <s v="MGCXU"/>
    <s v="M2023EST_MGCXU_01"/>
    <x v="3"/>
    <s v="SIM"/>
    <x v="0"/>
    <x v="3"/>
    <x v="4"/>
    <x v="3"/>
    <s v="NÃO"/>
    <s v="PENDENTE"/>
    <x v="232"/>
    <x v="3"/>
    <x v="1"/>
    <s v="-"/>
    <s v="Ativo"/>
    <x v="1"/>
    <x v="1"/>
    <s v="REDE ENTREGUE CONFORME TOPOLOGIA ESTRUTURANTE"/>
    <m/>
    <s v="NÃO"/>
    <s v="ATIVO"/>
    <x v="0"/>
    <x v="3"/>
    <x v="0"/>
    <s v="-"/>
    <x v="2"/>
    <x v="1"/>
    <n v="523195"/>
    <s v="Regional"/>
    <x v="0"/>
    <m/>
    <m/>
    <m/>
    <m/>
    <m/>
    <m/>
    <x v="1"/>
    <x v="4"/>
    <d v="2024-10-23T00:00:00"/>
    <x v="5"/>
    <s v="REDE OK"/>
    <s v="CONSTRUÍDO"/>
    <x v="2"/>
    <x v="2"/>
    <n v="0"/>
    <m/>
    <s v="ADRIANO INÁCIO"/>
    <m/>
    <m/>
    <m/>
    <m/>
    <m/>
    <m/>
    <m/>
    <m/>
    <m/>
    <e v="#N/A"/>
    <m/>
  </r>
  <r>
    <s v="MGCSS"/>
    <s v="M2023EST_MGCSS_01"/>
    <x v="0"/>
    <s v="FLAT"/>
    <x v="0"/>
    <x v="0"/>
    <x v="42"/>
    <x v="54"/>
    <s v="NA"/>
    <s v="NA"/>
    <x v="184"/>
    <x v="1"/>
    <x v="12"/>
    <s v="MGPNP"/>
    <s v="Ativo"/>
    <x v="1"/>
    <x v="1"/>
    <s v="ATIVO COM  PROTEÇÃO TOPOLOGIA ESTRUT - LANÇAMENTO"/>
    <s v="Não construído trecho CSS &lt;&gt; CCF"/>
    <s v="SIM"/>
    <s v="ATIVO"/>
    <x v="0"/>
    <x v="0"/>
    <x v="0"/>
    <s v="-"/>
    <x v="0"/>
    <x v="1"/>
    <n v="577909"/>
    <s v="Empreiteira"/>
    <x v="0"/>
    <s v="X"/>
    <m/>
    <m/>
    <s v="VALIDAR IMPLANTAÇÃO/ COSTRUÇÃO REDUNDÂNCIA BR"/>
    <m/>
    <m/>
    <x v="1"/>
    <x v="2"/>
    <s v="ATIVO"/>
    <x v="1"/>
    <m/>
    <s v="CONSTRUÍDO"/>
    <x v="2"/>
    <x v="2"/>
    <n v="0"/>
    <m/>
    <s v="ADRIANO INÁCIO"/>
    <m/>
    <m/>
    <m/>
    <m/>
    <m/>
    <m/>
    <m/>
    <m/>
    <m/>
    <e v="#N/A"/>
    <m/>
  </r>
  <r>
    <s v="MGDBO"/>
    <s v="M2024EST_MGDBO_01"/>
    <x v="3"/>
    <s v="SIM"/>
    <x v="0"/>
    <x v="3"/>
    <x v="69"/>
    <x v="1"/>
    <s v="NA"/>
    <s v="NA"/>
    <x v="233"/>
    <x v="1"/>
    <x v="18"/>
    <s v="MGBCZ"/>
    <s v="Ativo"/>
    <x v="7"/>
    <x v="1"/>
    <s v="REDE ENTREGUE COM  PROTEÇÃO TOPOLOGIA ESTRUT"/>
    <m/>
    <s v="NÃO"/>
    <s v="ATIVO"/>
    <x v="0"/>
    <x v="3"/>
    <x v="0"/>
    <s v="-"/>
    <x v="2"/>
    <x v="1"/>
    <n v="512251"/>
    <s v="Aprovado HQ"/>
    <x v="0"/>
    <m/>
    <m/>
    <m/>
    <m/>
    <m/>
    <m/>
    <x v="1"/>
    <x v="5"/>
    <s v="AG. PROJETO ALTO CUSTO"/>
    <x v="6"/>
    <s v="NECESSARIO CONSTRUÇÃO DE MND PARA ATRAVESSAR A RODOVIA BR-381"/>
    <s v="CONSTRUÍDO"/>
    <x v="6"/>
    <x v="5"/>
    <n v="0"/>
    <m/>
    <s v="ADRIANO INÁCIO"/>
    <m/>
    <m/>
    <m/>
    <m/>
    <m/>
    <m/>
    <m/>
    <m/>
    <m/>
    <e v="#N/A"/>
    <m/>
  </r>
  <r>
    <s v="MGDOS"/>
    <s v="M2024EST_MGDOS_01"/>
    <x v="3"/>
    <s v="SIM"/>
    <x v="0"/>
    <x v="3"/>
    <x v="87"/>
    <x v="118"/>
    <s v="NA"/>
    <s v="NA"/>
    <x v="234"/>
    <x v="1"/>
    <x v="22"/>
    <s v="MGVSO"/>
    <s v="Ativo"/>
    <x v="1"/>
    <x v="1"/>
    <s v="REDE OK"/>
    <m/>
    <s v="NÃO"/>
    <s v="ATIVO"/>
    <x v="0"/>
    <x v="3"/>
    <x v="10"/>
    <s v="-"/>
    <x v="2"/>
    <x v="1"/>
    <n v="504973"/>
    <s v="Aprovado HQ"/>
    <x v="0"/>
    <m/>
    <m/>
    <m/>
    <m/>
    <m/>
    <m/>
    <x v="1"/>
    <x v="2"/>
    <s v="ATIVO"/>
    <x v="1"/>
    <m/>
    <s v="CONSTRUÍDO"/>
    <x v="2"/>
    <x v="2"/>
    <n v="0"/>
    <m/>
    <s v="ADRIANO INÁCIO"/>
    <m/>
    <m/>
    <m/>
    <m/>
    <m/>
    <m/>
    <m/>
    <m/>
    <m/>
    <e v="#N/A"/>
    <m/>
  </r>
  <r>
    <s v="MGDRY"/>
    <s v="M2023EST_MGDRY_01"/>
    <x v="3"/>
    <s v="SIM"/>
    <x v="0"/>
    <x v="3"/>
    <x v="87"/>
    <x v="20"/>
    <s v="NA"/>
    <s v="NA"/>
    <x v="235"/>
    <x v="1"/>
    <x v="5"/>
    <s v="MGBBJ"/>
    <s v="Ativo"/>
    <x v="1"/>
    <x v="1"/>
    <s v="ATIVO COM  PROTEÇÃO TOPOLOGIA ESTRUT - LANÇAMENTO"/>
    <m/>
    <s v="SIM"/>
    <s v="ATIVO"/>
    <x v="0"/>
    <x v="3"/>
    <x v="4"/>
    <s v="-"/>
    <x v="2"/>
    <x v="1"/>
    <n v="451939"/>
    <s v="Aprovado HQ"/>
    <x v="0"/>
    <m/>
    <m/>
    <m/>
    <m/>
    <m/>
    <m/>
    <x v="1"/>
    <x v="2"/>
    <s v="ATIVO"/>
    <x v="1"/>
    <m/>
    <s v="CONSTRUÍDO"/>
    <x v="2"/>
    <x v="2"/>
    <n v="0"/>
    <m/>
    <s v="ADRIANO INÁCIO"/>
    <m/>
    <m/>
    <m/>
    <m/>
    <m/>
    <m/>
    <m/>
    <m/>
    <m/>
    <e v="#N/A"/>
    <m/>
  </r>
  <r>
    <s v="MGEAP"/>
    <s v="M2024EST_MGEAP_01"/>
    <x v="3"/>
    <s v="SIM"/>
    <x v="0"/>
    <x v="3"/>
    <x v="122"/>
    <x v="113"/>
    <s v="NA"/>
    <s v="NA"/>
    <x v="236"/>
    <x v="1"/>
    <x v="3"/>
    <s v="MGFEN"/>
    <s v="Ativo HL4 / Falta HL5D"/>
    <x v="1"/>
    <x v="1"/>
    <s v="ATIVO COM  PROTEÇÃO TOPOLOGIA ESTRUT - CFO + ROLLOUT"/>
    <m/>
    <s v="NÃO"/>
    <s v="ATIVO"/>
    <x v="0"/>
    <x v="3"/>
    <x v="0"/>
    <s v="-"/>
    <x v="2"/>
    <x v="1"/>
    <s v="MOIN"/>
    <s v="NA"/>
    <x v="0"/>
    <m/>
    <m/>
    <m/>
    <m/>
    <m/>
    <m/>
    <x v="1"/>
    <x v="2"/>
    <s v="ATIVO"/>
    <x v="1"/>
    <m/>
    <s v="CONSTRUÍDO"/>
    <x v="2"/>
    <x v="2"/>
    <n v="0"/>
    <m/>
    <s v="ADRIANO INÁCIO"/>
    <m/>
    <m/>
    <m/>
    <m/>
    <m/>
    <m/>
    <m/>
    <m/>
    <m/>
    <e v="#N/A"/>
    <m/>
  </r>
  <r>
    <s v="MGUPB"/>
    <s v="M2024_MGUPB_01"/>
    <x v="3"/>
    <s v="SIM"/>
    <x v="0"/>
    <x v="3"/>
    <x v="65"/>
    <x v="38"/>
    <s v="NÃO"/>
    <s v="PENDENTE"/>
    <x v="237"/>
    <x v="7"/>
    <x v="25"/>
    <s v="-"/>
    <s v="-"/>
    <x v="8"/>
    <x v="4"/>
    <s v="REDE ENTREGUE CONFORME TOPOLOGIA ESTRUTURANTE"/>
    <m/>
    <s v="NÃO"/>
    <s v="ATIVO"/>
    <x v="0"/>
    <x v="3"/>
    <x v="10"/>
    <s v="-"/>
    <x v="2"/>
    <x v="1"/>
    <n v="508189"/>
    <s v="Aprovado HQ"/>
    <x v="0"/>
    <m/>
    <m/>
    <m/>
    <s v="VALIDAR IMPLANTAÇÃO/ VALIDAR COSNTRUÇÃO 3ª VIA"/>
    <m/>
    <m/>
    <x v="1"/>
    <x v="2"/>
    <s v="ATIVO"/>
    <x v="1"/>
    <m/>
    <s v="CONSTRUÍDO"/>
    <x v="2"/>
    <x v="0"/>
    <n v="0"/>
    <m/>
    <s v="LUIZ BERNARDINI"/>
    <s v="OK"/>
    <s v="OK"/>
    <s v="OK"/>
    <s v="OK"/>
    <s v="OK"/>
    <s v="OK"/>
    <s v="?"/>
    <m/>
    <m/>
    <e v="#N/A"/>
    <m/>
  </r>
  <r>
    <s v="MGEDM"/>
    <s v="M2023EST_MGEDM_01"/>
    <x v="3"/>
    <s v="SIM"/>
    <x v="0"/>
    <x v="3"/>
    <x v="8"/>
    <x v="20"/>
    <s v="NÃO"/>
    <s v="PENDENTE"/>
    <x v="238"/>
    <x v="3"/>
    <x v="15"/>
    <s v="-"/>
    <s v="Ativo"/>
    <x v="1"/>
    <x v="1"/>
    <s v="ATIVO COM  PROTEÇÃO TOPOLOGIA ESTRUT - LANÇAMENTO"/>
    <m/>
    <s v="SIM"/>
    <s v="ATIVO"/>
    <x v="0"/>
    <x v="3"/>
    <x v="0"/>
    <s v="-"/>
    <x v="2"/>
    <x v="1"/>
    <n v="508010"/>
    <s v="Regional"/>
    <x v="0"/>
    <m/>
    <m/>
    <m/>
    <m/>
    <m/>
    <m/>
    <x v="1"/>
    <x v="2"/>
    <s v="ATIVO"/>
    <x v="1"/>
    <m/>
    <s v="CONSTRUÍDO"/>
    <x v="2"/>
    <x v="2"/>
    <n v="0"/>
    <m/>
    <s v="ADRIANO INÁCIO"/>
    <m/>
    <m/>
    <m/>
    <m/>
    <m/>
    <m/>
    <m/>
    <m/>
    <m/>
    <e v="#N/A"/>
    <m/>
  </r>
  <r>
    <s v="MGEGM"/>
    <s v="M2024EST_MGEGM_01"/>
    <x v="3"/>
    <s v="SIM"/>
    <x v="0"/>
    <x v="3"/>
    <x v="50"/>
    <x v="42"/>
    <s v="NA"/>
    <s v="NA"/>
    <x v="64"/>
    <x v="1"/>
    <x v="3"/>
    <s v="MGNGA"/>
    <s v="Ativo HL4 / Falta HL5D"/>
    <x v="1"/>
    <x v="1"/>
    <s v="REDE ENTREGUE CONFORME TOPOLOGIA ESTRUTURANTE"/>
    <s v="REPARO CONCLUÍDO EM 08/10"/>
    <s v="NÃO"/>
    <s v="ATIVO"/>
    <x v="0"/>
    <x v="3"/>
    <x v="0"/>
    <s v="-"/>
    <x v="2"/>
    <x v="1"/>
    <n v="512290"/>
    <s v="Aprovado HQ"/>
    <x v="0"/>
    <m/>
    <m/>
    <m/>
    <m/>
    <m/>
    <m/>
    <x v="1"/>
    <x v="4"/>
    <d v="2024-10-17T00:00:00"/>
    <x v="1"/>
    <s v="REPARO TRATADO PELO TELEMONT"/>
    <s v="CONSTRUÍDO"/>
    <x v="2"/>
    <x v="2"/>
    <n v="0"/>
    <m/>
    <s v="ADRIANO INÁCIO"/>
    <m/>
    <m/>
    <m/>
    <m/>
    <m/>
    <m/>
    <m/>
    <m/>
    <m/>
    <e v="#N/A"/>
    <m/>
  </r>
  <r>
    <s v="MGCPU"/>
    <s v="M2024EST_MGCPU_01"/>
    <x v="3"/>
    <s v="SIM"/>
    <x v="0"/>
    <x v="3"/>
    <x v="35"/>
    <x v="101"/>
    <s v="NA"/>
    <s v="NA"/>
    <x v="239"/>
    <x v="1"/>
    <x v="4"/>
    <s v="MGASO"/>
    <s v="Ativo"/>
    <x v="1"/>
    <x v="1"/>
    <s v="REDE ENTREGUE COM  PROTEÇÃO TOPOLOGIA ESTRUT - LANÇAMENTO "/>
    <m/>
    <s v="SIM"/>
    <s v="ATIVO"/>
    <x v="0"/>
    <x v="3"/>
    <x v="3"/>
    <s v="-"/>
    <x v="2"/>
    <x v="1"/>
    <s v="NA"/>
    <s v="NA"/>
    <x v="0"/>
    <m/>
    <m/>
    <m/>
    <m/>
    <m/>
    <m/>
    <x v="1"/>
    <x v="2"/>
    <s v="ATIVO"/>
    <x v="1"/>
    <m/>
    <s v="CONSTRUÍDO"/>
    <x v="2"/>
    <x v="2"/>
    <n v="0"/>
    <m/>
    <s v="ADRIANO INÁCIO"/>
    <m/>
    <m/>
    <m/>
    <m/>
    <m/>
    <m/>
    <m/>
    <m/>
    <m/>
    <e v="#N/A"/>
    <m/>
  </r>
  <r>
    <s v="MGENG"/>
    <s v="M2024EST_MGENG_01"/>
    <x v="3"/>
    <s v="SIM"/>
    <x v="0"/>
    <x v="3"/>
    <x v="76"/>
    <x v="65"/>
    <s v="NA"/>
    <s v="NA"/>
    <x v="104"/>
    <x v="1"/>
    <x v="1"/>
    <s v="MGCRS"/>
    <s v="Ativo HL4 / Falta HL5D"/>
    <x v="1"/>
    <x v="1"/>
    <s v="ATIVO COM  PROTEÇÃO TOPOLOGIA ESTRUT - CFO + ROLLOUT"/>
    <m/>
    <s v="NÃO"/>
    <s v="ATIVO"/>
    <x v="0"/>
    <x v="3"/>
    <x v="11"/>
    <s v="-"/>
    <x v="2"/>
    <x v="1"/>
    <n v="486475"/>
    <s v="Aprovado HQ"/>
    <x v="0"/>
    <m/>
    <m/>
    <m/>
    <m/>
    <m/>
    <m/>
    <x v="1"/>
    <x v="2"/>
    <s v="ATIVO"/>
    <x v="1"/>
    <m/>
    <s v="CONSTRUÍDO"/>
    <x v="2"/>
    <x v="2"/>
    <n v="0"/>
    <m/>
    <s v="ADRIANO INÁCIO"/>
    <m/>
    <m/>
    <m/>
    <m/>
    <m/>
    <m/>
    <m/>
    <m/>
    <m/>
    <e v="#N/A"/>
    <m/>
  </r>
  <r>
    <s v="MGEPB"/>
    <s v="M2024_MGEPB_01"/>
    <x v="3"/>
    <s v="SIM"/>
    <x v="0"/>
    <x v="3"/>
    <x v="75"/>
    <x v="119"/>
    <s v="NA"/>
    <s v="NA"/>
    <x v="240"/>
    <x v="1"/>
    <x v="21"/>
    <s v="MGBPC"/>
    <s v="Ativo"/>
    <x v="1"/>
    <x v="1"/>
    <s v="SITE ESTÁ ATIVO (SEGUIR COM BAIXA)"/>
    <s v="Aguardando confirmação se o site é da vivo"/>
    <s v="SIM"/>
    <s v="ATIVO"/>
    <x v="0"/>
    <x v="3"/>
    <x v="2"/>
    <s v="-"/>
    <x v="2"/>
    <x v="1"/>
    <s v="NA"/>
    <s v="NA"/>
    <x v="0"/>
    <m/>
    <m/>
    <m/>
    <m/>
    <m/>
    <m/>
    <x v="1"/>
    <x v="3"/>
    <s v="PENDENCIA PROJETO"/>
    <x v="9"/>
    <s v="PENDENTE SITE EPB MGBPC-MGBRT-MGPGE-(MGEPB)-MGBPC"/>
    <s v="CONSTRUÍDO"/>
    <x v="2"/>
    <x v="2"/>
    <n v="0"/>
    <m/>
    <s v="ADRIANO INÁCIO"/>
    <m/>
    <m/>
    <m/>
    <m/>
    <m/>
    <m/>
    <m/>
    <m/>
    <m/>
    <e v="#N/A"/>
    <m/>
  </r>
  <r>
    <s v="MGEPP"/>
    <s v="M2024EST_MGEPP_01"/>
    <x v="3"/>
    <s v="SIM"/>
    <x v="0"/>
    <x v="3"/>
    <x v="52"/>
    <x v="59"/>
    <s v="NA"/>
    <s v="NA"/>
    <x v="241"/>
    <x v="1"/>
    <x v="17"/>
    <s v="MGBHP"/>
    <s v="Ativo HL4 / Ativo HL5D"/>
    <x v="1"/>
    <x v="1"/>
    <s v="REDE ENTREGUE COM  PROTEÇÃO TOPOLOGIA ESTRUT - LANÇAMENTO "/>
    <s v="REPARO CONCLUÍDO EM 09/10"/>
    <s v="SIM"/>
    <s v="ATIVO"/>
    <x v="0"/>
    <x v="3"/>
    <x v="11"/>
    <s v="-"/>
    <x v="2"/>
    <x v="1"/>
    <s v="NA"/>
    <s v="NA"/>
    <x v="0"/>
    <m/>
    <m/>
    <m/>
    <m/>
    <m/>
    <m/>
    <x v="1"/>
    <x v="4"/>
    <d v="2024-10-18T00:00:00"/>
    <x v="1"/>
    <m/>
    <s v="CONSTRUÍDO"/>
    <x v="2"/>
    <x v="2"/>
    <n v="0"/>
    <m/>
    <s v="ADRIANO INÁCIO"/>
    <m/>
    <m/>
    <m/>
    <m/>
    <m/>
    <m/>
    <m/>
    <m/>
    <m/>
    <e v="#N/A"/>
    <m/>
  </r>
  <r>
    <s v="MGDBM"/>
    <s v="M2023_MGDBM_01"/>
    <x v="3"/>
    <s v="SIM"/>
    <x v="0"/>
    <x v="3"/>
    <x v="126"/>
    <x v="20"/>
    <s v="NA"/>
    <s v="NA"/>
    <x v="242"/>
    <x v="1"/>
    <x v="12"/>
    <s v="MGBAM"/>
    <s v="Ativo"/>
    <x v="1"/>
    <x v="1"/>
    <s v="ATIVO COM  PROTEÇÃO TOPOLOGIA ESTRUT - LANÇAMENTO"/>
    <m/>
    <s v="SIM"/>
    <s v="ATIVO"/>
    <x v="0"/>
    <x v="3"/>
    <x v="11"/>
    <s v="-"/>
    <x v="2"/>
    <x v="1"/>
    <n v="478416"/>
    <s v="CANCELADO"/>
    <x v="0"/>
    <m/>
    <m/>
    <m/>
    <m/>
    <m/>
    <m/>
    <x v="1"/>
    <x v="2"/>
    <s v="ATIVO"/>
    <x v="1"/>
    <m/>
    <s v="CONSTRUÍDO"/>
    <x v="2"/>
    <x v="2"/>
    <n v="0"/>
    <m/>
    <s v="ADRIANO INÁCIO"/>
    <m/>
    <m/>
    <m/>
    <m/>
    <m/>
    <m/>
    <m/>
    <m/>
    <m/>
    <e v="#N/A"/>
    <m/>
  </r>
  <r>
    <s v="MGUBR"/>
    <s v="MGUBR"/>
    <x v="3"/>
    <s v="SIM"/>
    <x v="0"/>
    <x v="3"/>
    <x v="3"/>
    <x v="1"/>
    <s v="SIM"/>
    <s v="REDE OK"/>
    <x v="243"/>
    <x v="7"/>
    <x v="25"/>
    <s v="-"/>
    <s v="-"/>
    <x v="8"/>
    <x v="4"/>
    <s v="COLOCALIZADO"/>
    <m/>
    <s v="NÃO"/>
    <s v="ATIVO"/>
    <x v="0"/>
    <x v="3"/>
    <x v="9"/>
    <s v="-"/>
    <x v="2"/>
    <x v="1"/>
    <n v="510422"/>
    <s v="Aprovado HQ"/>
    <x v="0"/>
    <m/>
    <m/>
    <m/>
    <e v="#REF!"/>
    <m/>
    <m/>
    <x v="1"/>
    <x v="2"/>
    <s v="ATIVO"/>
    <x v="1"/>
    <m/>
    <s v="CONSTRUÍDO"/>
    <x v="2"/>
    <x v="0"/>
    <n v="0"/>
    <m/>
    <s v="LUIZ BERNARDINI"/>
    <s v="W50"/>
    <m/>
    <s v="NOK"/>
    <m/>
    <m/>
    <m/>
    <s v="?"/>
    <m/>
    <m/>
    <e v="#N/A"/>
    <m/>
  </r>
  <r>
    <s v="MGESC"/>
    <s v="M2023EST_MGESC_01"/>
    <x v="3"/>
    <s v="SIM"/>
    <x v="0"/>
    <x v="3"/>
    <x v="77"/>
    <x v="35"/>
    <s v="NA"/>
    <s v="NA"/>
    <x v="105"/>
    <x v="1"/>
    <x v="3"/>
    <s v="MGATR"/>
    <s v="Ativo HL4 / Ativo HL5D"/>
    <x v="1"/>
    <x v="1"/>
    <s v="REDE ENTREGUE COM  PROTEÇÃO TOPOLOGIA ESTRUT - CFO + ROLLOUT"/>
    <m/>
    <s v="NÃO"/>
    <s v="ATIVO"/>
    <x v="0"/>
    <x v="3"/>
    <x v="0"/>
    <s v="-"/>
    <x v="2"/>
    <x v="1"/>
    <n v="486546"/>
    <s v="MAO OBRA A DISPOSICAO"/>
    <x v="0"/>
    <m/>
    <m/>
    <m/>
    <m/>
    <m/>
    <m/>
    <x v="1"/>
    <x v="2"/>
    <s v="ATIVO"/>
    <x v="1"/>
    <m/>
    <s v="CONSTRUÍDO"/>
    <x v="2"/>
    <x v="2"/>
    <n v="0"/>
    <m/>
    <s v="ADRIANO INÁCIO"/>
    <m/>
    <m/>
    <m/>
    <m/>
    <m/>
    <m/>
    <m/>
    <m/>
    <m/>
    <e v="#N/A"/>
    <m/>
  </r>
  <r>
    <s v="MGESF"/>
    <s v="M2024EST_MGESF_01"/>
    <x v="3"/>
    <s v="SIM"/>
    <x v="0"/>
    <x v="3"/>
    <x v="85"/>
    <x v="96"/>
    <s v="NA"/>
    <s v="NA"/>
    <x v="244"/>
    <x v="1"/>
    <x v="3"/>
    <s v="MGBLO"/>
    <s v="Ativo HL4 / Ativo HL5D"/>
    <x v="1"/>
    <x v="1"/>
    <s v="REDE ENTREGUE CONFORME TOPOLOGIA ESTRUTURANTE"/>
    <m/>
    <s v="NÃO"/>
    <s v="ATIVO"/>
    <x v="0"/>
    <x v="3"/>
    <x v="0"/>
    <s v="-"/>
    <x v="2"/>
    <x v="1"/>
    <n v="512305"/>
    <s v="Aprovado HQ"/>
    <x v="0"/>
    <m/>
    <m/>
    <m/>
    <m/>
    <m/>
    <m/>
    <x v="1"/>
    <x v="2"/>
    <s v="ATIVO"/>
    <x v="1"/>
    <m/>
    <s v="CONSTRUÍDO"/>
    <x v="2"/>
    <x v="2"/>
    <n v="0"/>
    <m/>
    <s v="ADRIANO INÁCIO"/>
    <m/>
    <m/>
    <m/>
    <m/>
    <m/>
    <m/>
    <m/>
    <m/>
    <m/>
    <e v="#N/A"/>
    <m/>
  </r>
  <r>
    <s v="MGMSC"/>
    <s v="M2023EST_MGMSC_01"/>
    <x v="3"/>
    <s v="SIM"/>
    <x v="0"/>
    <x v="3"/>
    <x v="127"/>
    <x v="120"/>
    <s v="NA"/>
    <s v="NA"/>
    <x v="245"/>
    <x v="1"/>
    <x v="26"/>
    <s v="MGSCN"/>
    <s v="Ativo"/>
    <x v="15"/>
    <x v="1"/>
    <s v="ATIVO COM  PROTEÇÃO TOPOLOGIA ESTRUT - CFO + ROLLOUT"/>
    <m/>
    <s v="NÃO"/>
    <s v="ATIVO"/>
    <x v="0"/>
    <x v="3"/>
    <x v="0"/>
    <s v="-"/>
    <x v="2"/>
    <x v="1"/>
    <s v="MOIN"/>
    <s v="NA"/>
    <x v="0"/>
    <m/>
    <m/>
    <m/>
    <m/>
    <m/>
    <m/>
    <x v="1"/>
    <x v="2"/>
    <s v="ATIVO"/>
    <x v="1"/>
    <m/>
    <s v="CONSTRUÍDO"/>
    <x v="2"/>
    <x v="2"/>
    <n v="0"/>
    <m/>
    <s v="ADRIANO INÁCIO"/>
    <m/>
    <m/>
    <m/>
    <m/>
    <m/>
    <m/>
    <m/>
    <m/>
    <m/>
    <e v="#N/A"/>
    <m/>
  </r>
  <r>
    <s v="MGESJ"/>
    <s v="M2024EST_MGESJ_01"/>
    <x v="3"/>
    <s v="SIM"/>
    <x v="0"/>
    <x v="3"/>
    <x v="3"/>
    <x v="1"/>
    <s v="NA"/>
    <s v="NA"/>
    <x v="246"/>
    <x v="1"/>
    <x v="3"/>
    <s v="MGFEN"/>
    <s v="Ativo HL4 / Falta HL5D"/>
    <x v="1"/>
    <x v="1"/>
    <s v="ATIVO COM PROTEÇÃO TOPOLOGIA ESTRUT (VALIDAÇÃO ARTHUR 09/10)"/>
    <m/>
    <s v="NÃO"/>
    <s v="ATIVO"/>
    <x v="0"/>
    <x v="3"/>
    <x v="2"/>
    <s v="-"/>
    <x v="2"/>
    <x v="1"/>
    <n v="512321"/>
    <s v="Empreiteira"/>
    <x v="0"/>
    <m/>
    <m/>
    <m/>
    <m/>
    <m/>
    <m/>
    <x v="1"/>
    <x v="2"/>
    <s v="ATIVO"/>
    <x v="1"/>
    <m/>
    <s v="CONSTRUÍDO"/>
    <x v="2"/>
    <x v="2"/>
    <n v="0"/>
    <m/>
    <s v="ADRIANO INÁCIO"/>
    <m/>
    <m/>
    <m/>
    <m/>
    <m/>
    <m/>
    <m/>
    <m/>
    <m/>
    <e v="#N/A"/>
    <m/>
  </r>
  <r>
    <s v="MGESL"/>
    <s v="M2024EST_MGESL_01"/>
    <x v="3"/>
    <s v="SIM"/>
    <x v="0"/>
    <x v="3"/>
    <x v="108"/>
    <x v="100"/>
    <s v="NA"/>
    <s v="NA"/>
    <x v="25"/>
    <x v="2"/>
    <x v="16"/>
    <s v="-"/>
    <s v="Ativo"/>
    <x v="1"/>
    <x v="1"/>
    <s v="ATIVO COM  PROTEÇÃO TOPOLOGIA ESTRUT - CFO + ROLLOUT"/>
    <m/>
    <s v="SIM"/>
    <s v="ATIVO"/>
    <x v="0"/>
    <x v="3"/>
    <x v="0"/>
    <s v="-"/>
    <x v="2"/>
    <x v="1"/>
    <s v="NA"/>
    <s v="NA"/>
    <x v="0"/>
    <m/>
    <m/>
    <m/>
    <m/>
    <m/>
    <m/>
    <x v="1"/>
    <x v="2"/>
    <s v="ATIVO"/>
    <x v="1"/>
    <m/>
    <s v="CONSTRUÍDO"/>
    <x v="2"/>
    <x v="2"/>
    <n v="0"/>
    <m/>
    <s v="ADRIANO INÁCIO"/>
    <m/>
    <m/>
    <m/>
    <m/>
    <m/>
    <m/>
    <m/>
    <m/>
    <m/>
    <e v="#N/A"/>
    <m/>
  </r>
  <r>
    <s v="MGFAC"/>
    <s v="M2023EST_MGFAC_01"/>
    <x v="3"/>
    <s v="SIM"/>
    <x v="0"/>
    <x v="3"/>
    <x v="52"/>
    <x v="99"/>
    <s v="NA"/>
    <s v="NA"/>
    <x v="247"/>
    <x v="1"/>
    <x v="17"/>
    <s v="MGBSJ"/>
    <s v="Ativo HL4 / Falta HL5D"/>
    <x v="1"/>
    <x v="1"/>
    <s v="ATIVO COM  PROTEÇÃO TOPOLOGIA ESTRUT - LANÇAMENTO"/>
    <m/>
    <s v="SIM"/>
    <s v="ATIVO"/>
    <x v="0"/>
    <x v="3"/>
    <x v="11"/>
    <s v="-"/>
    <x v="2"/>
    <x v="1"/>
    <n v="458465"/>
    <s v="Aprovado HQ"/>
    <x v="0"/>
    <m/>
    <m/>
    <m/>
    <m/>
    <m/>
    <m/>
    <x v="1"/>
    <x v="2"/>
    <s v="ATIVO"/>
    <x v="1"/>
    <m/>
    <s v="CONSTRUÍDO"/>
    <x v="2"/>
    <x v="2"/>
    <n v="0"/>
    <m/>
    <s v="ADRIANO INÁCIO"/>
    <m/>
    <m/>
    <m/>
    <m/>
    <m/>
    <m/>
    <m/>
    <m/>
    <m/>
    <e v="#N/A"/>
    <m/>
  </r>
  <r>
    <s v="MGESK"/>
    <s v="M2024EST_MGESK_01"/>
    <x v="3"/>
    <s v="SIM"/>
    <x v="0"/>
    <x v="3"/>
    <x v="92"/>
    <x v="38"/>
    <s v="NA"/>
    <s v="NA"/>
    <x v="248"/>
    <x v="1"/>
    <x v="8"/>
    <s v="MGRNS"/>
    <s v="Não Ativo"/>
    <x v="16"/>
    <x v="1"/>
    <s v="REDE ENTREGUE CONFORME TOPOLOGIA ESTRUTURANTE"/>
    <m/>
    <s v="NÃO"/>
    <s v="ATIVO"/>
    <x v="0"/>
    <x v="3"/>
    <x v="0"/>
    <s v="-"/>
    <x v="2"/>
    <x v="1"/>
    <n v="513575"/>
    <s v="Aprovado HQ"/>
    <x v="0"/>
    <m/>
    <m/>
    <m/>
    <m/>
    <m/>
    <m/>
    <x v="1"/>
    <x v="2"/>
    <s v="ATIVO"/>
    <x v="1"/>
    <m/>
    <s v="CONSTRUÍDO"/>
    <x v="2"/>
    <x v="2"/>
    <n v="0"/>
    <m/>
    <s v="ADRIANO INÁCIO"/>
    <m/>
    <m/>
    <m/>
    <m/>
    <m/>
    <m/>
    <m/>
    <m/>
    <m/>
    <e v="#N/A"/>
    <m/>
  </r>
  <r>
    <s v="MGFCU"/>
    <s v="M2024EST_MGFCU_01"/>
    <x v="3"/>
    <s v="SIM"/>
    <x v="0"/>
    <x v="3"/>
    <x v="34"/>
    <x v="97"/>
    <s v="NA"/>
    <s v="NA"/>
    <x v="249"/>
    <x v="1"/>
    <x v="17"/>
    <s v="MGBSJ"/>
    <s v="Ativo HL4 / Falta HL5D"/>
    <x v="1"/>
    <x v="1"/>
    <s v="ATIVO COM  PROTEÇÃO TOPOLOGIA ESTRUT - LANÇAMENTO"/>
    <m/>
    <s v="SIM"/>
    <s v="ATIVO"/>
    <x v="0"/>
    <x v="3"/>
    <x v="11"/>
    <s v="-"/>
    <x v="2"/>
    <x v="1"/>
    <s v="MOIN"/>
    <s v="NA"/>
    <x v="0"/>
    <m/>
    <m/>
    <m/>
    <m/>
    <m/>
    <m/>
    <x v="1"/>
    <x v="2"/>
    <s v="ATIVO"/>
    <x v="1"/>
    <m/>
    <s v="CONSTRUÍDO"/>
    <x v="2"/>
    <x v="2"/>
    <n v="0"/>
    <m/>
    <s v="ADRIANO INÁCIO"/>
    <m/>
    <m/>
    <m/>
    <m/>
    <m/>
    <m/>
    <m/>
    <m/>
    <m/>
    <e v="#N/A"/>
    <m/>
  </r>
  <r>
    <s v="MGFEN"/>
    <s v="M2023EST_MGFEN_01"/>
    <x v="3"/>
    <s v="SIM"/>
    <x v="0"/>
    <x v="3"/>
    <x v="128"/>
    <x v="101"/>
    <s v="SIM"/>
    <s v="REDE OK"/>
    <x v="250"/>
    <x v="3"/>
    <x v="3"/>
    <s v="-"/>
    <s v="Ativo"/>
    <x v="1"/>
    <x v="1"/>
    <s v="REDE ENTREGUE CONFORME TOPOLOGIA ESTRUTURANTE"/>
    <m/>
    <s v="NÃO"/>
    <s v="ATIVO"/>
    <x v="0"/>
    <x v="3"/>
    <x v="0"/>
    <s v="-"/>
    <x v="2"/>
    <x v="1"/>
    <n v="517389"/>
    <s v="Regional"/>
    <x v="0"/>
    <m/>
    <m/>
    <m/>
    <m/>
    <m/>
    <m/>
    <x v="1"/>
    <x v="2"/>
    <s v="ATIVO"/>
    <x v="1"/>
    <m/>
    <s v="CONSTRUÍDO"/>
    <x v="2"/>
    <x v="2"/>
    <n v="0"/>
    <m/>
    <s v="ADRIANO INÁCIO"/>
    <m/>
    <m/>
    <m/>
    <m/>
    <m/>
    <m/>
    <m/>
    <m/>
    <m/>
    <e v="#N/A"/>
    <m/>
  </r>
  <r>
    <s v="MGFLA"/>
    <s v="M2023EST_MGFLA_01"/>
    <x v="3"/>
    <s v="SIM"/>
    <x v="0"/>
    <x v="3"/>
    <x v="11"/>
    <x v="61"/>
    <s v="NA"/>
    <s v="NA"/>
    <x v="251"/>
    <x v="1"/>
    <x v="7"/>
    <s v="MGG37"/>
    <s v="Ativo"/>
    <x v="4"/>
    <x v="1"/>
    <s v="REDE ENTREGUE COM  PROTEÇÃO TOPOLOGIA ESTRUT - CFO + ROLLOUT"/>
    <m/>
    <s v="NÃO"/>
    <s v="ATIVO"/>
    <x v="0"/>
    <x v="3"/>
    <x v="10"/>
    <s v="-"/>
    <x v="2"/>
    <x v="1"/>
    <n v="508237"/>
    <s v="Regional"/>
    <x v="0"/>
    <m/>
    <m/>
    <m/>
    <m/>
    <m/>
    <m/>
    <x v="1"/>
    <x v="11"/>
    <d v="2024-10-18T00:00:00"/>
    <x v="1"/>
    <s v="AGENDADO PARA 19/10"/>
    <s v="CONSTRUÍDO"/>
    <x v="2"/>
    <x v="2"/>
    <n v="0"/>
    <m/>
    <s v="ADRIANO INÁCIO"/>
    <m/>
    <m/>
    <m/>
    <m/>
    <m/>
    <m/>
    <m/>
    <m/>
    <m/>
    <e v="#N/A"/>
    <m/>
  </r>
  <r>
    <s v="MGFLE"/>
    <s v="M2024EST_MGFLE_01"/>
    <x v="3"/>
    <s v="SIM"/>
    <x v="0"/>
    <x v="3"/>
    <x v="34"/>
    <x v="121"/>
    <s v="NA"/>
    <s v="NA"/>
    <x v="252"/>
    <x v="1"/>
    <x v="17"/>
    <s v="MGBSJ"/>
    <s v="Ativo HL4 / Ativo HL5D"/>
    <x v="1"/>
    <x v="1"/>
    <s v="REDE ENTREGUE COM  PROTEÇÃO TOPOLOGIA ESTRUT - LANÇAMENTO "/>
    <m/>
    <s v="SIM"/>
    <s v="ATIVO"/>
    <x v="0"/>
    <x v="3"/>
    <x v="11"/>
    <s v="-"/>
    <x v="2"/>
    <x v="1"/>
    <s v="NA"/>
    <s v="NA"/>
    <x v="0"/>
    <m/>
    <m/>
    <m/>
    <m/>
    <m/>
    <m/>
    <x v="1"/>
    <x v="2"/>
    <s v="ATIVO"/>
    <x v="1"/>
    <m/>
    <s v="CONSTRUÍDO"/>
    <x v="2"/>
    <x v="2"/>
    <n v="0"/>
    <m/>
    <s v="ADRIANO INÁCIO"/>
    <m/>
    <m/>
    <m/>
    <m/>
    <m/>
    <m/>
    <m/>
    <m/>
    <m/>
    <e v="#N/A"/>
    <m/>
  </r>
  <r>
    <s v="MGFLO"/>
    <s v="M2023EST_MGFLO_01"/>
    <x v="3"/>
    <s v="SIM"/>
    <x v="0"/>
    <x v="3"/>
    <x v="52"/>
    <x v="1"/>
    <s v="NÃO"/>
    <s v="PENDENTE"/>
    <x v="253"/>
    <x v="3"/>
    <x v="5"/>
    <s v="-"/>
    <s v="Ativo"/>
    <x v="1"/>
    <x v="1"/>
    <m/>
    <m/>
    <s v="SIM"/>
    <s v="ATIVO"/>
    <x v="0"/>
    <x v="3"/>
    <x v="4"/>
    <s v="-"/>
    <x v="2"/>
    <x v="1"/>
    <s v="NA"/>
    <s v="NA"/>
    <x v="0"/>
    <m/>
    <m/>
    <m/>
    <m/>
    <m/>
    <m/>
    <x v="1"/>
    <x v="2"/>
    <s v="ATIVO"/>
    <x v="1"/>
    <m/>
    <s v="CONSTRUÍDO"/>
    <x v="2"/>
    <x v="2"/>
    <n v="0"/>
    <m/>
    <s v="ADRIANO INÁCIO"/>
    <m/>
    <m/>
    <m/>
    <m/>
    <m/>
    <m/>
    <m/>
    <m/>
    <m/>
    <e v="#N/A"/>
    <m/>
  </r>
  <r>
    <s v="MGGEN"/>
    <s v="M2024EST_MGGEN_01"/>
    <x v="3"/>
    <s v="SIM"/>
    <x v="0"/>
    <x v="3"/>
    <x v="92"/>
    <x v="38"/>
    <s v="NA"/>
    <s v="NA"/>
    <x v="248"/>
    <x v="1"/>
    <x v="8"/>
    <s v="MGRNS"/>
    <s v="Não Ativo"/>
    <x v="5"/>
    <x v="1"/>
    <s v="REDE ENTREGUE CONFORME TOPOLOGIA ESTRUTURANTE"/>
    <m/>
    <s v="NÃO"/>
    <s v="ATIVO"/>
    <x v="0"/>
    <x v="3"/>
    <x v="0"/>
    <s v="-"/>
    <x v="2"/>
    <x v="1"/>
    <n v="513575"/>
    <s v="Aprovado HQ"/>
    <x v="0"/>
    <m/>
    <m/>
    <m/>
    <m/>
    <m/>
    <m/>
    <x v="1"/>
    <x v="2"/>
    <s v="ATIVO"/>
    <x v="1"/>
    <m/>
    <s v="CONSTRUÍDO"/>
    <x v="2"/>
    <x v="2"/>
    <n v="0"/>
    <m/>
    <s v="ADRIANO INÁCIO"/>
    <m/>
    <m/>
    <m/>
    <m/>
    <m/>
    <m/>
    <m/>
    <m/>
    <m/>
    <e v="#N/A"/>
    <m/>
  </r>
  <r>
    <s v="MGACD"/>
    <s v="M2024EST_MGACD_01"/>
    <x v="2"/>
    <s v="RÁDIO"/>
    <x v="2"/>
    <x v="3"/>
    <x v="2"/>
    <x v="2"/>
    <s v="NA"/>
    <s v="NA"/>
    <x v="2"/>
    <x v="1"/>
    <x v="8"/>
    <s v="MGRNJ"/>
    <s v="Não Ativo"/>
    <x v="16"/>
    <x v="1"/>
    <s v="SEM AÇÃO RE"/>
    <m/>
    <s v="NÃO"/>
    <s v="RÁDIO"/>
    <x v="2"/>
    <x v="3"/>
    <x v="1"/>
    <s v="-"/>
    <x v="2"/>
    <x v="1"/>
    <s v="NA"/>
    <s v="NA"/>
    <x v="2"/>
    <m/>
    <m/>
    <m/>
    <s v="VALIDAR PREDECESSOR ELISANGÊLA"/>
    <m/>
    <m/>
    <x v="1"/>
    <x v="2"/>
    <s v="ATIVO"/>
    <x v="1"/>
    <m/>
    <s v="CONSTRUÍDO"/>
    <x v="1"/>
    <x v="2"/>
    <n v="0"/>
    <m/>
    <s v="ADRIANO INÁCIO"/>
    <m/>
    <m/>
    <m/>
    <m/>
    <m/>
    <m/>
    <m/>
    <m/>
    <m/>
    <e v="#N/A"/>
    <m/>
  </r>
  <r>
    <s v="MGFLR"/>
    <s v="-"/>
    <x v="3"/>
    <s v="SIM"/>
    <x v="0"/>
    <x v="3"/>
    <x v="52"/>
    <x v="122"/>
    <s v="NA"/>
    <s v="NA"/>
    <x v="49"/>
    <x v="2"/>
    <x v="17"/>
    <s v="-"/>
    <s v="Ativo"/>
    <x v="1"/>
    <x v="1"/>
    <s v="ATIVO COM  PROTEÇÃO TOPOLOGIA ESTRUT - LANÇAMENTO"/>
    <m/>
    <s v="SIM"/>
    <s v="ATIVO"/>
    <x v="0"/>
    <x v="3"/>
    <x v="11"/>
    <s v="-"/>
    <x v="2"/>
    <x v="1"/>
    <n v="519728"/>
    <s v="Empreiteira"/>
    <x v="0"/>
    <m/>
    <m/>
    <m/>
    <m/>
    <m/>
    <m/>
    <x v="1"/>
    <x v="2"/>
    <s v="ATIVO"/>
    <x v="1"/>
    <m/>
    <s v="CONSTRUÍDO"/>
    <x v="2"/>
    <x v="2"/>
    <n v="0"/>
    <m/>
    <s v="ADRIANO INÁCIO"/>
    <m/>
    <m/>
    <m/>
    <m/>
    <m/>
    <m/>
    <m/>
    <m/>
    <m/>
    <e v="#N/A"/>
    <m/>
  </r>
  <r>
    <s v="MGFTB"/>
    <s v="M2024EST_MGFTB_01"/>
    <x v="3"/>
    <s v="SIM"/>
    <x v="0"/>
    <x v="3"/>
    <x v="5"/>
    <x v="75"/>
    <s v="NA"/>
    <s v="NA"/>
    <x v="120"/>
    <x v="1"/>
    <x v="3"/>
    <s v="MGBLO"/>
    <s v="Ativo HL4 / Ativo HL5D"/>
    <x v="1"/>
    <x v="1"/>
    <s v="REDE ENTREGUE CONFORME TOPOLOGIA ESTRUTURANTE"/>
    <m/>
    <s v="NÃO"/>
    <s v="ATIVO"/>
    <x v="0"/>
    <x v="3"/>
    <x v="0"/>
    <s v="-"/>
    <x v="2"/>
    <x v="1"/>
    <n v="512295"/>
    <s v="Aprovado HQ"/>
    <x v="0"/>
    <m/>
    <m/>
    <m/>
    <m/>
    <m/>
    <m/>
    <x v="1"/>
    <x v="2"/>
    <s v="ATIVO"/>
    <x v="1"/>
    <m/>
    <s v="CONSTRUÍDO"/>
    <x v="2"/>
    <x v="2"/>
    <n v="0"/>
    <m/>
    <s v="ADRIANO INÁCIO"/>
    <m/>
    <m/>
    <m/>
    <m/>
    <m/>
    <m/>
    <m/>
    <m/>
    <m/>
    <e v="#N/A"/>
    <m/>
  </r>
  <r>
    <s v="MGJJL"/>
    <s v="M2024EST_MGJJL_01"/>
    <x v="3"/>
    <s v="SIM"/>
    <x v="0"/>
    <x v="3"/>
    <x v="129"/>
    <x v="1"/>
    <s v="NA"/>
    <s v="NA"/>
    <x v="254"/>
    <x v="5"/>
    <x v="23"/>
    <s v="MGI04"/>
    <s v="Ativo"/>
    <x v="14"/>
    <x v="6"/>
    <s v="REDE ENTREGUE CONFORME TOPOLOGIA ESTRUTURANTE"/>
    <m/>
    <s v="NÃO"/>
    <s v="ATIVO"/>
    <x v="0"/>
    <x v="3"/>
    <x v="0"/>
    <s v="-"/>
    <x v="2"/>
    <x v="1"/>
    <n v="509220"/>
    <s v="Aprovado HQ"/>
    <x v="0"/>
    <m/>
    <m/>
    <m/>
    <e v="#REF!"/>
    <m/>
    <m/>
    <x v="1"/>
    <x v="2"/>
    <s v="ATIVO"/>
    <x v="1"/>
    <m/>
    <s v="CONSTRUÍDO"/>
    <x v="2"/>
    <x v="0"/>
    <n v="0"/>
    <m/>
    <s v="ADRIANO SIQUEIRA"/>
    <s v="OK"/>
    <s v="OK"/>
    <s v="OK"/>
    <s v="OK"/>
    <s v="NOK"/>
    <s v="NA"/>
    <m/>
    <m/>
    <m/>
    <e v="#N/A"/>
    <m/>
  </r>
  <r>
    <s v="MGFTG"/>
    <s v="M2023EST_MGFTG_01"/>
    <x v="3"/>
    <s v="SIM"/>
    <x v="0"/>
    <x v="3"/>
    <x v="52"/>
    <x v="123"/>
    <s v="NA"/>
    <s v="NA"/>
    <x v="255"/>
    <x v="1"/>
    <x v="17"/>
    <s v="MGFLR"/>
    <s v="Ativo"/>
    <x v="1"/>
    <x v="1"/>
    <s v="REDE ENTREGUE COM  PROTEÇÃO TOPOLOGIA ESTRUT - LANÇAMENTO "/>
    <m/>
    <s v="SIM"/>
    <s v="ATIVO"/>
    <x v="0"/>
    <x v="3"/>
    <x v="11"/>
    <s v="-"/>
    <x v="2"/>
    <x v="1"/>
    <n v="507985"/>
    <s v="Empreiteira"/>
    <x v="0"/>
    <m/>
    <m/>
    <m/>
    <m/>
    <m/>
    <m/>
    <x v="1"/>
    <x v="2"/>
    <d v="2024-10-01T00:00:00"/>
    <x v="1"/>
    <m/>
    <s v="CONSTRUÍDO"/>
    <x v="2"/>
    <x v="2"/>
    <n v="0"/>
    <m/>
    <s v="ADRIANO INÁCIO"/>
    <m/>
    <m/>
    <m/>
    <m/>
    <m/>
    <m/>
    <m/>
    <m/>
    <m/>
    <e v="#N/A"/>
    <m/>
  </r>
  <r>
    <s v="MGG37"/>
    <s v="M2023_MGG37_01"/>
    <x v="3"/>
    <s v="SIM"/>
    <x v="0"/>
    <x v="3"/>
    <x v="6"/>
    <x v="5"/>
    <s v="NÃO"/>
    <s v="PENDENTE"/>
    <x v="18"/>
    <x v="2"/>
    <x v="7"/>
    <s v="-"/>
    <s v="Ativo"/>
    <x v="4"/>
    <x v="1"/>
    <s v="ATIVO COM  PROTEÇÃO TOPOLOGIA ESTRUT - CFO + ROLLOUT"/>
    <m/>
    <s v="NÃO"/>
    <s v="ATIVO"/>
    <x v="0"/>
    <x v="3"/>
    <x v="2"/>
    <s v="-"/>
    <x v="2"/>
    <x v="1"/>
    <s v="NA"/>
    <s v="NA"/>
    <x v="0"/>
    <m/>
    <m/>
    <m/>
    <m/>
    <m/>
    <m/>
    <x v="1"/>
    <x v="2"/>
    <s v="ATIVO"/>
    <x v="1"/>
    <m/>
    <s v="CONSTRUÍDO"/>
    <x v="2"/>
    <x v="2"/>
    <n v="0"/>
    <m/>
    <s v="ADRIANO INÁCIO"/>
    <m/>
    <m/>
    <m/>
    <m/>
    <m/>
    <m/>
    <m/>
    <m/>
    <m/>
    <e v="#N/A"/>
    <m/>
  </r>
  <r>
    <s v="MGGBE"/>
    <s v="M2023_MGGBE_01"/>
    <x v="3"/>
    <s v="SIM"/>
    <x v="0"/>
    <x v="3"/>
    <x v="67"/>
    <x v="119"/>
    <s v="NA"/>
    <s v="NA"/>
    <x v="256"/>
    <x v="1"/>
    <x v="7"/>
    <s v="MGG37"/>
    <s v="Ativo"/>
    <x v="4"/>
    <x v="1"/>
    <s v="REDE ENTREGUE CONFORME TOPOLOGIA ESTRUTURANTE"/>
    <m/>
    <s v="NÃO"/>
    <s v="ATIVO"/>
    <x v="0"/>
    <x v="3"/>
    <x v="0"/>
    <s v="-"/>
    <x v="2"/>
    <x v="1"/>
    <n v="522440"/>
    <s v="IMPL - Cadastro"/>
    <x v="0"/>
    <m/>
    <m/>
    <m/>
    <m/>
    <m/>
    <m/>
    <x v="1"/>
    <x v="3"/>
    <s v="ATIVO"/>
    <x v="2"/>
    <s v="REDE ENTREGUE, VALIDAÇÃO E-MAIL TELEMONT 15/10"/>
    <s v="CONSTRUÍDO"/>
    <x v="2"/>
    <x v="2"/>
    <n v="0"/>
    <m/>
    <s v="ADRIANO INÁCIO"/>
    <m/>
    <m/>
    <m/>
    <m/>
    <m/>
    <m/>
    <m/>
    <m/>
    <m/>
    <e v="#N/A"/>
    <m/>
  </r>
  <r>
    <s v="MGGC2"/>
    <s v="M2024EST_MGGC2_01"/>
    <x v="7"/>
    <s v="FLAT - SMALLCELL"/>
    <x v="0"/>
    <x v="3"/>
    <x v="117"/>
    <x v="83"/>
    <s v="NA"/>
    <s v="NA"/>
    <x v="257"/>
    <x v="1"/>
    <x v="7"/>
    <s v="MGCJH"/>
    <s v="Ativo HL4 / Falta HL5D"/>
    <x v="4"/>
    <x v="1"/>
    <s v="ATIVO TOPOLOGIA ESTRUT - CFO + ROLLOUT"/>
    <m/>
    <s v="NÃO"/>
    <s v="ATIVO"/>
    <x v="0"/>
    <x v="3"/>
    <x v="2"/>
    <s v="-"/>
    <x v="2"/>
    <x v="1"/>
    <s v="NA"/>
    <s v="NA"/>
    <x v="0"/>
    <m/>
    <m/>
    <m/>
    <s v="SMALLCELL"/>
    <m/>
    <m/>
    <x v="1"/>
    <x v="2"/>
    <s v="ATIVO"/>
    <x v="1"/>
    <m/>
    <s v="CONSTRUÍDO"/>
    <x v="2"/>
    <x v="2"/>
    <n v="0"/>
    <m/>
    <s v="ADRIANO INÁCIO"/>
    <m/>
    <m/>
    <m/>
    <m/>
    <m/>
    <m/>
    <m/>
    <m/>
    <m/>
    <e v="#N/A"/>
    <m/>
  </r>
  <r>
    <s v="MGIBW"/>
    <s v="M2024EST_MGIBW_01"/>
    <x v="3"/>
    <s v="SIM"/>
    <x v="0"/>
    <x v="3"/>
    <x v="130"/>
    <x v="124"/>
    <s v="NA"/>
    <s v="NA"/>
    <x v="258"/>
    <x v="1"/>
    <x v="19"/>
    <s v="MGIIE"/>
    <s v="Ativo"/>
    <x v="13"/>
    <x v="1"/>
    <s v="REDE ENTREGUE CONFORME TOPOLOGIA ESTRUTURANTE"/>
    <m/>
    <s v="NÃO"/>
    <s v="ATIVO"/>
    <x v="0"/>
    <x v="3"/>
    <x v="0"/>
    <s v="-"/>
    <x v="2"/>
    <x v="1"/>
    <n v="517386"/>
    <s v="Regional"/>
    <x v="0"/>
    <m/>
    <m/>
    <m/>
    <m/>
    <m/>
    <m/>
    <x v="1"/>
    <x v="2"/>
    <s v="ATIVO"/>
    <x v="1"/>
    <m/>
    <s v="CONSTRUÍDO"/>
    <x v="2"/>
    <x v="2"/>
    <n v="0"/>
    <m/>
    <s v="ADRIANO INÁCIO"/>
    <m/>
    <m/>
    <m/>
    <m/>
    <m/>
    <m/>
    <m/>
    <m/>
    <m/>
    <e v="#N/A"/>
    <m/>
  </r>
  <r>
    <s v="MGANG"/>
    <s v="M2024EST_MGANG_01"/>
    <x v="2"/>
    <s v="RÁDIO"/>
    <x v="2"/>
    <x v="3"/>
    <x v="2"/>
    <x v="2"/>
    <s v="NA"/>
    <s v="NA"/>
    <x v="2"/>
    <x v="1"/>
    <x v="26"/>
    <s v="MGSCN"/>
    <s v="Ativo"/>
    <x v="15"/>
    <x v="1"/>
    <s v="SEM AÇÃO RE"/>
    <m/>
    <s v="NÃO"/>
    <s v="RÁDIO"/>
    <x v="2"/>
    <x v="3"/>
    <x v="1"/>
    <s v="-"/>
    <x v="2"/>
    <x v="1"/>
    <s v="NA"/>
    <s v="NA"/>
    <x v="2"/>
    <m/>
    <m/>
    <m/>
    <s v="VALIDAR PREDECESSOR ELISANGÊLA"/>
    <m/>
    <m/>
    <x v="1"/>
    <x v="2"/>
    <s v="ATIVO"/>
    <x v="1"/>
    <m/>
    <s v="CONSTRUÍDO"/>
    <x v="1"/>
    <x v="2"/>
    <n v="0"/>
    <m/>
    <s v="ADRIANO INÁCIO"/>
    <m/>
    <m/>
    <m/>
    <m/>
    <m/>
    <m/>
    <m/>
    <m/>
    <m/>
    <e v="#N/A"/>
    <m/>
  </r>
  <r>
    <s v="MGERR"/>
    <s v="M2024EST_MGERR_01"/>
    <x v="3"/>
    <s v="SIM"/>
    <x v="0"/>
    <x v="3"/>
    <x v="8"/>
    <x v="20"/>
    <s v="NA"/>
    <s v="NA"/>
    <x v="259"/>
    <x v="1"/>
    <x v="12"/>
    <s v="MGBCQ"/>
    <s v="Ativo"/>
    <x v="1"/>
    <x v="1"/>
    <s v="ATIVO COM  PROTEÇÃO TOPOLOGIA ESTRUT - LANÇAMENTO"/>
    <m/>
    <s v="SIM"/>
    <s v="ATIVO"/>
    <x v="0"/>
    <x v="3"/>
    <x v="11"/>
    <s v="-"/>
    <x v="2"/>
    <x v="1"/>
    <s v="MOIN"/>
    <s v="NA"/>
    <x v="0"/>
    <m/>
    <m/>
    <m/>
    <m/>
    <m/>
    <m/>
    <x v="1"/>
    <x v="2"/>
    <s v="ATIVO"/>
    <x v="1"/>
    <m/>
    <s v="CONSTRUÍDO"/>
    <x v="2"/>
    <x v="2"/>
    <n v="0"/>
    <m/>
    <s v="ADRIANO INÁCIO"/>
    <m/>
    <m/>
    <m/>
    <m/>
    <m/>
    <m/>
    <m/>
    <m/>
    <m/>
    <e v="#N/A"/>
    <m/>
  </r>
  <r>
    <s v="MGGCF"/>
    <s v="M2024SMALL_MGGCF_01"/>
    <x v="7"/>
    <s v="FLAT - SMALLCELL"/>
    <x v="0"/>
    <x v="3"/>
    <x v="117"/>
    <x v="83"/>
    <s v="NA"/>
    <s v="NA"/>
    <x v="260"/>
    <x v="1"/>
    <x v="7"/>
    <s v="MGCJH"/>
    <s v="Ativo HL4 / Falta HL5D"/>
    <x v="4"/>
    <x v="1"/>
    <s v="ATIVO TOPOLOGIA ESTRUT - CFO + ROLLOUT"/>
    <m/>
    <s v="NÃO"/>
    <s v="ATIVO"/>
    <x v="0"/>
    <x v="3"/>
    <x v="10"/>
    <s v="-"/>
    <x v="2"/>
    <x v="1"/>
    <n v="508082"/>
    <s v="Regional"/>
    <x v="0"/>
    <m/>
    <m/>
    <m/>
    <s v="SMALLCELL"/>
    <m/>
    <m/>
    <x v="1"/>
    <x v="2"/>
    <s v="ATIVO"/>
    <x v="1"/>
    <m/>
    <s v="CONSTRUÍDO"/>
    <x v="2"/>
    <x v="2"/>
    <n v="0"/>
    <m/>
    <s v="ADRIANO INÁCIO"/>
    <m/>
    <m/>
    <m/>
    <m/>
    <m/>
    <m/>
    <m/>
    <m/>
    <m/>
    <e v="#N/A"/>
    <m/>
  </r>
  <r>
    <s v="MGGE2"/>
    <s v="M2024SMALL_MGGE2_01"/>
    <x v="7"/>
    <s v="FLAT - SMALLCELL"/>
    <x v="0"/>
    <x v="3"/>
    <x v="131"/>
    <x v="1"/>
    <s v="NA"/>
    <s v="NA"/>
    <x v="261"/>
    <x v="1"/>
    <x v="7"/>
    <s v="MGCCA"/>
    <s v="Ativo"/>
    <x v="4"/>
    <x v="1"/>
    <s v="REDE ENTREGUE (SMALL CELL)"/>
    <s v="SMALLCELL"/>
    <s v="NÃO"/>
    <s v="ATIVO"/>
    <x v="0"/>
    <x v="3"/>
    <x v="10"/>
    <s v="-"/>
    <x v="2"/>
    <x v="1"/>
    <n v="502806"/>
    <s v="Aprovado HQ"/>
    <x v="0"/>
    <m/>
    <m/>
    <m/>
    <s v="SMALLCELL"/>
    <m/>
    <m/>
    <x v="1"/>
    <x v="2"/>
    <s v="ATIVO"/>
    <x v="1"/>
    <m/>
    <s v="CONSTRUÍDO"/>
    <x v="1"/>
    <x v="2"/>
    <n v="0"/>
    <m/>
    <s v="ADRIANO INÁCIO"/>
    <m/>
    <m/>
    <m/>
    <m/>
    <m/>
    <m/>
    <m/>
    <m/>
    <m/>
    <e v="#N/A"/>
    <m/>
  </r>
  <r>
    <s v="MGBUM"/>
    <s v="M2023_MGBUM_01"/>
    <x v="3"/>
    <s v="SIM"/>
    <x v="0"/>
    <x v="3"/>
    <x v="72"/>
    <x v="125"/>
    <s v="NA"/>
    <s v="NA"/>
    <x v="262"/>
    <x v="1"/>
    <x v="10"/>
    <s v="MGBET"/>
    <s v="Ativo"/>
    <x v="7"/>
    <x v="1"/>
    <s v="ATIVO COM  PROTEÇÃO TOPOLOGIA ESTRUT - CFO + ROLLOUT"/>
    <m/>
    <s v="NÃO"/>
    <s v="ATIVO"/>
    <x v="0"/>
    <x v="3"/>
    <x v="0"/>
    <s v="-"/>
    <x v="2"/>
    <x v="1"/>
    <n v="501433"/>
    <s v="MAO OBRA A DISPOSICAO"/>
    <x v="0"/>
    <m/>
    <m/>
    <m/>
    <m/>
    <m/>
    <m/>
    <x v="1"/>
    <x v="2"/>
    <s v="ATIVO"/>
    <x v="1"/>
    <m/>
    <s v="CONSTRUÍDO"/>
    <x v="2"/>
    <x v="2"/>
    <n v="0"/>
    <m/>
    <s v="ADRIANO INÁCIO"/>
    <m/>
    <m/>
    <m/>
    <m/>
    <m/>
    <m/>
    <m/>
    <m/>
    <m/>
    <e v="#N/A"/>
    <m/>
  </r>
  <r>
    <s v="MGGEE"/>
    <s v="M2024SMALL_MGGEE_01"/>
    <x v="7"/>
    <s v="FLAT - SMALLCELL"/>
    <x v="0"/>
    <x v="3"/>
    <x v="131"/>
    <x v="1"/>
    <s v="NA"/>
    <s v="NA"/>
    <x v="263"/>
    <x v="1"/>
    <x v="7"/>
    <s v="MGCCA"/>
    <s v="Ativo"/>
    <x v="4"/>
    <x v="1"/>
    <s v="REDE ENTREGUE (SMALL CELL)"/>
    <s v="SMALLCELL"/>
    <s v="NÃO"/>
    <s v="ATIVO"/>
    <x v="0"/>
    <x v="3"/>
    <x v="10"/>
    <s v="-"/>
    <x v="2"/>
    <x v="1"/>
    <n v="510620"/>
    <s v="Aprovado HQ"/>
    <x v="0"/>
    <m/>
    <m/>
    <m/>
    <s v="SMALLCELL"/>
    <m/>
    <m/>
    <x v="1"/>
    <x v="2"/>
    <s v="ATIVO"/>
    <x v="1"/>
    <m/>
    <s v="CONSTRUÍDO"/>
    <x v="1"/>
    <x v="2"/>
    <n v="0"/>
    <m/>
    <s v="ADRIANO INÁCIO"/>
    <m/>
    <m/>
    <m/>
    <m/>
    <m/>
    <m/>
    <m/>
    <m/>
    <m/>
    <e v="#N/A"/>
    <m/>
  </r>
  <r>
    <s v="MGAVE"/>
    <s v="M2024EST_MGAVE_01"/>
    <x v="2"/>
    <s v="RÁDIO"/>
    <x v="2"/>
    <x v="3"/>
    <x v="2"/>
    <x v="2"/>
    <s v="NA"/>
    <s v="NA"/>
    <x v="2"/>
    <x v="1"/>
    <x v="14"/>
    <s v="MGSLU"/>
    <s v="Não Ativo"/>
    <x v="15"/>
    <x v="1"/>
    <s v="SEM AÇÃO RE"/>
    <s v="AGUARDAR HL4 SLU"/>
    <s v="NÃO"/>
    <s v="RÁDIO"/>
    <x v="2"/>
    <x v="3"/>
    <x v="1"/>
    <s v="-"/>
    <x v="2"/>
    <x v="1"/>
    <s v="NA"/>
    <s v="NA"/>
    <x v="2"/>
    <m/>
    <m/>
    <m/>
    <s v="VALIDAR PREDECESSOR ELISANGÊLA"/>
    <m/>
    <m/>
    <x v="1"/>
    <x v="2"/>
    <s v="ATIVO"/>
    <x v="1"/>
    <m/>
    <s v="CONSTRUÍDO"/>
    <x v="1"/>
    <x v="2"/>
    <n v="0"/>
    <m/>
    <s v="ADRIANO INÁCIO"/>
    <m/>
    <m/>
    <m/>
    <m/>
    <m/>
    <m/>
    <m/>
    <m/>
    <m/>
    <e v="#N/A"/>
    <m/>
  </r>
  <r>
    <s v="MGGEP"/>
    <s v="M2024EST_MGGEP_01"/>
    <x v="3"/>
    <s v="SIM"/>
    <x v="0"/>
    <x v="3"/>
    <x v="73"/>
    <x v="124"/>
    <s v="NA"/>
    <s v="NA"/>
    <x v="264"/>
    <x v="1"/>
    <x v="3"/>
    <s v="MGBLO"/>
    <s v="Ativo HL4 / Ativo HL5D"/>
    <x v="1"/>
    <x v="1"/>
    <s v="REDE ENTREGUE CONFORME TOPOLOGIA ESTRUTURANTE"/>
    <m/>
    <s v="NÃO"/>
    <s v="ATIVO"/>
    <x v="0"/>
    <x v="3"/>
    <x v="0"/>
    <s v="-"/>
    <x v="2"/>
    <x v="1"/>
    <n v="512304"/>
    <s v="Aprovado HQ"/>
    <x v="0"/>
    <m/>
    <m/>
    <m/>
    <m/>
    <m/>
    <m/>
    <x v="1"/>
    <x v="2"/>
    <s v="ATIVO"/>
    <x v="1"/>
    <m/>
    <s v="CONSTRUÍDO"/>
    <x v="2"/>
    <x v="2"/>
    <n v="0"/>
    <m/>
    <s v="ADRIANO INÁCIO"/>
    <m/>
    <m/>
    <m/>
    <m/>
    <m/>
    <m/>
    <m/>
    <m/>
    <m/>
    <e v="#N/A"/>
    <m/>
  </r>
  <r>
    <s v="MGLOR"/>
    <s v="M2025EST_MGLOR_01"/>
    <x v="3"/>
    <s v="SIM"/>
    <x v="0"/>
    <x v="0"/>
    <x v="132"/>
    <x v="126"/>
    <s v="NA"/>
    <s v="NA"/>
    <x v="265"/>
    <x v="4"/>
    <x v="27"/>
    <s v="MGLOR"/>
    <s v="-"/>
    <x v="0"/>
    <x v="0"/>
    <m/>
    <s v="17/09/2025 - Liberado ativar proteção; 16/09/2025 - Ajustar sinotico conforme email Gustavo Rosa dia 16/09/25"/>
    <s v="NÃO"/>
    <s v="ATIVO"/>
    <x v="0"/>
    <x v="0"/>
    <x v="13"/>
    <s v="-"/>
    <x v="0"/>
    <x v="0"/>
    <n v="567863"/>
    <s v="Aprovado HQ"/>
    <x v="0"/>
    <m/>
    <m/>
    <m/>
    <m/>
    <m/>
    <m/>
    <x v="1"/>
    <x v="2"/>
    <s v="ATIVO"/>
    <x v="0"/>
    <m/>
    <s v="APROVAÇÃO DE DRAFT"/>
    <x v="0"/>
    <x v="0"/>
    <s v="NÃO LOC"/>
    <s v="HL5D_2025MGLOR"/>
    <s v="ADRIANO SIQUEIRA"/>
    <s v="OK"/>
    <s v="OK"/>
    <s v="OK"/>
    <s v="OK"/>
    <s v="OK"/>
    <s v="OK"/>
    <s v="OK"/>
    <s v="1._x0009_Metro (HL4/HL5D/HL5G) =HL5D/HL5G OK_x000a_2._x0009_Organização FO = OK_x000a_3._x0009_Identificação = OK_x000a_4._x0009_Bateria Lítio Existente = 00_x000a_5._x0009_Radio pra redundancia = OK ( sent. LOR) não operacional _x000a_"/>
    <m/>
    <e v="#N/A"/>
    <m/>
  </r>
  <r>
    <s v="MGISD"/>
    <s v="M2023_MGISD_01"/>
    <x v="3"/>
    <s v="SIM"/>
    <x v="0"/>
    <x v="3"/>
    <x v="130"/>
    <x v="124"/>
    <s v="NA"/>
    <s v="NA"/>
    <x v="258"/>
    <x v="1"/>
    <x v="19"/>
    <s v="MGIIE"/>
    <s v="Ativo"/>
    <x v="13"/>
    <x v="1"/>
    <s v="REDE ENTREGUE CONFORME TOPOLOGIA ESTRUTURANTE"/>
    <m/>
    <s v="NÃO"/>
    <s v="ATIVO"/>
    <x v="0"/>
    <x v="3"/>
    <x v="0"/>
    <s v="-"/>
    <x v="2"/>
    <x v="1"/>
    <n v="517386"/>
    <s v="Regional"/>
    <x v="0"/>
    <m/>
    <m/>
    <m/>
    <m/>
    <m/>
    <m/>
    <x v="1"/>
    <x v="2"/>
    <s v="ATIVO"/>
    <x v="1"/>
    <m/>
    <s v="CONSTRUÍDO"/>
    <x v="2"/>
    <x v="2"/>
    <n v="0"/>
    <m/>
    <s v="ADRIANO INÁCIO"/>
    <m/>
    <m/>
    <m/>
    <m/>
    <m/>
    <m/>
    <n v="2"/>
    <n v="2"/>
    <s v="Organização FO = OK"/>
    <e v="#N/A"/>
    <m/>
  </r>
  <r>
    <s v="MGGCA"/>
    <s v="M2022_MGGCA_01"/>
    <x v="3"/>
    <s v="SIM"/>
    <x v="0"/>
    <x v="3"/>
    <x v="42"/>
    <x v="29"/>
    <s v="NA"/>
    <s v="NA"/>
    <x v="223"/>
    <x v="1"/>
    <x v="12"/>
    <s v="MGPNP"/>
    <s v="Ativo"/>
    <x v="1"/>
    <x v="1"/>
    <s v="REDE COM  PROTEÇÃO TOPOLOGIA ESTRUT - LANÇAMENTO"/>
    <m/>
    <s v="SIM"/>
    <s v="ATIVO"/>
    <x v="0"/>
    <x v="3"/>
    <x v="11"/>
    <s v="-"/>
    <x v="2"/>
    <x v="1"/>
    <s v="MOIN"/>
    <s v="NA"/>
    <x v="0"/>
    <m/>
    <m/>
    <m/>
    <m/>
    <m/>
    <m/>
    <x v="1"/>
    <x v="2"/>
    <s v="ATIVO"/>
    <x v="1"/>
    <m/>
    <s v="CONSTRUÍDO"/>
    <x v="2"/>
    <x v="2"/>
    <n v="0"/>
    <m/>
    <s v="ADRIANO INÁCIO"/>
    <m/>
    <m/>
    <m/>
    <m/>
    <m/>
    <m/>
    <n v="3"/>
    <n v="3"/>
    <s v="Identificação = OK"/>
    <e v="#N/A"/>
    <m/>
  </r>
  <r>
    <s v="MGIVC"/>
    <s v="M2023_MGIVC_01"/>
    <x v="3"/>
    <s v="SIM"/>
    <x v="0"/>
    <x v="3"/>
    <x v="130"/>
    <x v="124"/>
    <s v="NA"/>
    <s v="NA"/>
    <x v="258"/>
    <x v="1"/>
    <x v="19"/>
    <s v="MGIIE"/>
    <s v="Ativo"/>
    <x v="13"/>
    <x v="1"/>
    <s v="REDE ENTREGUE CONFORME TOPOLOGIA ESTRUTURANTE"/>
    <m/>
    <s v="NÃO"/>
    <s v="ATIVO"/>
    <x v="0"/>
    <x v="3"/>
    <x v="0"/>
    <s v="-"/>
    <x v="2"/>
    <x v="1"/>
    <n v="517386"/>
    <s v="Regional"/>
    <x v="0"/>
    <m/>
    <m/>
    <m/>
    <m/>
    <m/>
    <m/>
    <x v="1"/>
    <x v="2"/>
    <s v="ATIVO"/>
    <x v="1"/>
    <m/>
    <s v="CONSTRUÍDO"/>
    <x v="2"/>
    <x v="2"/>
    <n v="0"/>
    <m/>
    <s v="ADRIANO INÁCIO"/>
    <m/>
    <m/>
    <m/>
    <m/>
    <m/>
    <m/>
    <n v="4"/>
    <n v="4"/>
    <s v="Bateria Lítio Existente = 00"/>
    <e v="#N/A"/>
    <m/>
  </r>
  <r>
    <s v="MGOSD"/>
    <s v="M2023_MGOSD_01"/>
    <x v="3"/>
    <s v="SIM"/>
    <x v="0"/>
    <x v="3"/>
    <x v="72"/>
    <x v="38"/>
    <s v="NA"/>
    <s v="NA"/>
    <x v="266"/>
    <x v="5"/>
    <x v="25"/>
    <s v="MGUBR"/>
    <m/>
    <x v="8"/>
    <x v="4"/>
    <s v="REDE ENTREGUE CONFORME TOPOLOGIA ESTRUTURANTE"/>
    <m/>
    <s v="NÃO"/>
    <s v="ATIVO"/>
    <x v="0"/>
    <x v="3"/>
    <x v="10"/>
    <s v="-"/>
    <x v="2"/>
    <x v="1"/>
    <n v="508193"/>
    <s v="Aprovado HQ"/>
    <x v="0"/>
    <m/>
    <m/>
    <m/>
    <e v="#REF!"/>
    <m/>
    <m/>
    <x v="1"/>
    <x v="2"/>
    <s v="ATIVO"/>
    <x v="1"/>
    <m/>
    <s v="CONSTRUÍDO"/>
    <x v="2"/>
    <x v="0"/>
    <n v="0"/>
    <m/>
    <s v="LUIZ BERNARDINI"/>
    <s v="OK"/>
    <s v="OK"/>
    <s v="OK"/>
    <s v="OK"/>
    <s v="OK"/>
    <s v="OK"/>
    <s v="?"/>
    <m/>
    <m/>
    <e v="#N/A"/>
    <m/>
  </r>
  <r>
    <s v="MGGJL"/>
    <s v="M2023_MGGJL_01"/>
    <x v="3"/>
    <s v="SIM"/>
    <x v="0"/>
    <x v="3"/>
    <x v="133"/>
    <x v="24"/>
    <s v="NA"/>
    <s v="NA"/>
    <x v="55"/>
    <x v="1"/>
    <x v="12"/>
    <s v="MGPNP"/>
    <s v="Ativo"/>
    <x v="1"/>
    <x v="1"/>
    <s v="ATIVO COM  PROTEÇÃO TOPOLOGIA ESTRUT - LANÇAMENTO"/>
    <m/>
    <s v="SIM"/>
    <s v="ATIVO"/>
    <x v="0"/>
    <x v="3"/>
    <x v="11"/>
    <s v="-"/>
    <x v="2"/>
    <x v="1"/>
    <s v="MOIN"/>
    <s v="NA"/>
    <x v="0"/>
    <m/>
    <m/>
    <m/>
    <m/>
    <m/>
    <m/>
    <x v="1"/>
    <x v="2"/>
    <s v="ATIVO"/>
    <x v="1"/>
    <m/>
    <s v="CONSTRUÍDO"/>
    <x v="2"/>
    <x v="2"/>
    <n v="0"/>
    <m/>
    <s v="ADRIANO INÁCIO"/>
    <m/>
    <m/>
    <m/>
    <m/>
    <m/>
    <m/>
    <m/>
    <n v="5"/>
    <s v="Radio pra redundancia = OK ( sent. MCP) não operacional"/>
    <e v="#N/A"/>
    <m/>
  </r>
  <r>
    <s v="MGCTS"/>
    <s v="M2024EST_MGCTS_01"/>
    <x v="3"/>
    <s v="SIM"/>
    <x v="0"/>
    <x v="3"/>
    <x v="17"/>
    <x v="81"/>
    <s v="NA"/>
    <s v="NA"/>
    <x v="267"/>
    <x v="1"/>
    <x v="4"/>
    <s v="MGBHF"/>
    <s v="Ativo"/>
    <x v="1"/>
    <x v="1"/>
    <s v="REDE ENTREGUE CONFORME TOPOLOGIA ESTRUTURANTE"/>
    <m/>
    <s v="SIM"/>
    <s v="ATIVO"/>
    <x v="0"/>
    <x v="3"/>
    <x v="3"/>
    <s v="-"/>
    <x v="2"/>
    <x v="1"/>
    <s v="NA"/>
    <s v="NA"/>
    <x v="0"/>
    <m/>
    <m/>
    <m/>
    <m/>
    <m/>
    <m/>
    <x v="1"/>
    <x v="2"/>
    <s v="ATIVO"/>
    <x v="1"/>
    <m/>
    <s v="CONSTRUÍDO"/>
    <x v="2"/>
    <x v="2"/>
    <n v="0"/>
    <m/>
    <s v="ADRIANO INÁCIO"/>
    <m/>
    <m/>
    <m/>
    <m/>
    <m/>
    <m/>
    <m/>
    <m/>
    <m/>
    <e v="#N/A"/>
    <m/>
  </r>
  <r>
    <s v="MGGLO"/>
    <s v="M2024EST_MGGLO_01"/>
    <x v="3"/>
    <s v="SIM"/>
    <x v="0"/>
    <x v="3"/>
    <x v="105"/>
    <x v="20"/>
    <s v="NA"/>
    <s v="NA"/>
    <x v="169"/>
    <x v="1"/>
    <x v="12"/>
    <s v="MGPNP"/>
    <s v="Ativo"/>
    <x v="1"/>
    <x v="1"/>
    <s v="ATIVO COM  PROTEÇÃO TOPOLOGIA ESTRUT - LANÇAMENTO"/>
    <m/>
    <s v="SIM"/>
    <s v="ATIVO"/>
    <x v="0"/>
    <x v="3"/>
    <x v="11"/>
    <s v="-"/>
    <x v="2"/>
    <x v="1"/>
    <s v="MOIN"/>
    <s v="NA"/>
    <x v="0"/>
    <m/>
    <m/>
    <m/>
    <m/>
    <m/>
    <m/>
    <x v="1"/>
    <x v="2"/>
    <s v="ATIVO"/>
    <x v="1"/>
    <m/>
    <s v="CONSTRUÍDO"/>
    <x v="2"/>
    <x v="2"/>
    <n v="0"/>
    <m/>
    <s v="ADRIANO INÁCIO"/>
    <m/>
    <m/>
    <m/>
    <m/>
    <m/>
    <m/>
    <m/>
    <m/>
    <m/>
    <e v="#N/A"/>
    <m/>
  </r>
  <r>
    <s v="MGGRU"/>
    <s v="M2023EST_MGGRU_01"/>
    <x v="3"/>
    <s v="SIM"/>
    <x v="0"/>
    <x v="3"/>
    <x v="53"/>
    <x v="44"/>
    <s v="NA"/>
    <s v="NA"/>
    <x v="68"/>
    <x v="1"/>
    <x v="3"/>
    <s v="MGATR"/>
    <s v="Ativo HL4 / Falta HL5D"/>
    <x v="1"/>
    <x v="1"/>
    <s v="ATIVO COM  PROTEÇÃO TOPOLOGIA ESTRUT - CFO + ROLLOUT"/>
    <m/>
    <s v="NÃO"/>
    <s v="ATIVO"/>
    <x v="0"/>
    <x v="3"/>
    <x v="0"/>
    <s v="-"/>
    <x v="2"/>
    <x v="1"/>
    <n v="486543"/>
    <s v="MAO OBRA A DISPOSICAO"/>
    <x v="0"/>
    <m/>
    <m/>
    <m/>
    <m/>
    <m/>
    <m/>
    <x v="1"/>
    <x v="2"/>
    <s v="ATIVO"/>
    <x v="1"/>
    <m/>
    <s v="CONSTRUÍDO"/>
    <x v="2"/>
    <x v="2"/>
    <n v="0"/>
    <m/>
    <s v="ADRIANO INÁCIO"/>
    <m/>
    <m/>
    <m/>
    <m/>
    <m/>
    <m/>
    <m/>
    <m/>
    <m/>
    <e v="#N/A"/>
    <m/>
  </r>
  <r>
    <s v="MGGSL"/>
    <s v="M2023_MGGSL_01"/>
    <x v="3"/>
    <s v="SIM"/>
    <x v="0"/>
    <x v="3"/>
    <x v="124"/>
    <x v="1"/>
    <s v="NA"/>
    <s v="NA"/>
    <x v="268"/>
    <x v="1"/>
    <x v="18"/>
    <s v="MGCII"/>
    <s v="Ativo"/>
    <x v="7"/>
    <x v="1"/>
    <s v="ATIVO SEM PROTEÇÃO TOPOLOGIA ESTRUT - CFO + ROLLOUT"/>
    <m/>
    <s v="NÃO"/>
    <s v="ATIVO"/>
    <x v="0"/>
    <x v="3"/>
    <x v="10"/>
    <s v="-"/>
    <x v="2"/>
    <x v="1"/>
    <n v="508044"/>
    <s v="Empreiteira"/>
    <x v="0"/>
    <m/>
    <m/>
    <m/>
    <m/>
    <m/>
    <m/>
    <x v="1"/>
    <x v="2"/>
    <s v="ATIVO"/>
    <x v="1"/>
    <m/>
    <s v="CONSTRUÍDO"/>
    <x v="2"/>
    <x v="2"/>
    <n v="0"/>
    <m/>
    <s v="ADRIANO INÁCIO"/>
    <m/>
    <m/>
    <m/>
    <m/>
    <m/>
    <m/>
    <m/>
    <m/>
    <m/>
    <e v="#N/A"/>
    <m/>
  </r>
  <r>
    <s v="MGGSZ"/>
    <s v="M2023_MGGSZ_01"/>
    <x v="3"/>
    <s v="SIM"/>
    <x v="0"/>
    <x v="3"/>
    <x v="134"/>
    <x v="127"/>
    <s v="NA"/>
    <s v="NA"/>
    <x v="269"/>
    <x v="1"/>
    <x v="7"/>
    <s v="MGTRO"/>
    <s v="Ativo"/>
    <x v="4"/>
    <x v="1"/>
    <s v="ATIVO COM  PROTEÇÃO TOPOLOGIA ESTRUT - CFO + ROLLOUT"/>
    <m/>
    <s v="NÃO"/>
    <s v="ATIVO"/>
    <x v="0"/>
    <x v="3"/>
    <x v="2"/>
    <s v="-"/>
    <x v="2"/>
    <x v="1"/>
    <s v="NA"/>
    <s v="NA"/>
    <x v="0"/>
    <m/>
    <m/>
    <m/>
    <m/>
    <m/>
    <m/>
    <x v="1"/>
    <x v="2"/>
    <s v="ATIVO"/>
    <x v="1"/>
    <m/>
    <s v="CONSTRUÍDO"/>
    <x v="2"/>
    <x v="2"/>
    <n v="0"/>
    <m/>
    <s v="ADRIANO INÁCIO"/>
    <m/>
    <m/>
    <m/>
    <m/>
    <m/>
    <m/>
    <m/>
    <m/>
    <m/>
    <e v="#N/A"/>
    <m/>
  </r>
  <r>
    <s v="MGGUD"/>
    <s v="M2023EST_MGGUD_01"/>
    <x v="3"/>
    <s v="SIM"/>
    <x v="0"/>
    <x v="3"/>
    <x v="46"/>
    <x v="83"/>
    <s v="NA"/>
    <s v="NA"/>
    <x v="270"/>
    <x v="1"/>
    <x v="3"/>
    <s v="MGATR"/>
    <s v="Ativo HL4 / Ativo HL5D"/>
    <x v="1"/>
    <x v="1"/>
    <s v="REDE ENTREGUE CONFORME TOPOLOGIA ESTRUTURANTE"/>
    <m/>
    <s v="NÃO"/>
    <s v="ATIVO"/>
    <x v="0"/>
    <x v="3"/>
    <x v="0"/>
    <s v="-"/>
    <x v="2"/>
    <x v="1"/>
    <n v="513541"/>
    <s v="Aprovado HQ"/>
    <x v="0"/>
    <m/>
    <m/>
    <m/>
    <m/>
    <m/>
    <m/>
    <x v="1"/>
    <x v="2"/>
    <s v="ATIVO"/>
    <x v="1"/>
    <m/>
    <s v="CONSTRUÍDO"/>
    <x v="2"/>
    <x v="2"/>
    <n v="0"/>
    <m/>
    <s v="ADRIANO INÁCIO"/>
    <m/>
    <m/>
    <m/>
    <m/>
    <m/>
    <m/>
    <m/>
    <m/>
    <m/>
    <e v="#N/A"/>
    <m/>
  </r>
  <r>
    <s v="MGGUI"/>
    <s v="M2024EST_MGGUI_01"/>
    <x v="3"/>
    <s v="SIM"/>
    <x v="0"/>
    <x v="3"/>
    <x v="100"/>
    <x v="55"/>
    <s v="NA"/>
    <s v="NA"/>
    <x v="271"/>
    <x v="1"/>
    <x v="5"/>
    <s v="MGFLO"/>
    <s v="Ativo HL4 / Falta HL5D"/>
    <x v="1"/>
    <x v="1"/>
    <s v="REDE ENTREGUE CONFORME TOPOLOGIA ESTRUTURANTE"/>
    <s v="REPARO CONCLUÍDO EM 09/10 (ATENUAÇÃO)"/>
    <s v="SIM"/>
    <s v="ATIVO"/>
    <x v="0"/>
    <x v="3"/>
    <x v="4"/>
    <s v="-"/>
    <x v="2"/>
    <x v="1"/>
    <s v="MOIN"/>
    <s v="NA"/>
    <x v="0"/>
    <m/>
    <m/>
    <m/>
    <m/>
    <m/>
    <m/>
    <x v="1"/>
    <x v="4"/>
    <d v="2024-10-18T00:00:00"/>
    <x v="1"/>
    <m/>
    <s v="CONSTRUÍDO"/>
    <x v="2"/>
    <x v="2"/>
    <n v="0"/>
    <m/>
    <s v="ADRIANO INÁCIO"/>
    <m/>
    <m/>
    <m/>
    <m/>
    <m/>
    <m/>
    <m/>
    <m/>
    <m/>
    <e v="#N/A"/>
    <m/>
  </r>
  <r>
    <s v="MGGVA"/>
    <s v="M2024EST_MGGVA_01"/>
    <x v="3"/>
    <s v="SIM"/>
    <x v="0"/>
    <x v="3"/>
    <x v="122"/>
    <x v="113"/>
    <s v="NA"/>
    <s v="NA"/>
    <x v="272"/>
    <x v="1"/>
    <x v="3"/>
    <s v="MGBLO"/>
    <s v="Ativo HL4 / Falta HL5D"/>
    <x v="1"/>
    <x v="1"/>
    <s v="ATIVO COM  PROTEÇÃO TOPOLOGIA ESTRUT - CFO + ROLLOUT"/>
    <m/>
    <s v="NÃO"/>
    <s v="ATIVO"/>
    <x v="0"/>
    <x v="3"/>
    <x v="0"/>
    <s v="-"/>
    <x v="2"/>
    <x v="1"/>
    <s v="MOIN"/>
    <s v="NA"/>
    <x v="0"/>
    <m/>
    <m/>
    <m/>
    <m/>
    <m/>
    <m/>
    <x v="1"/>
    <x v="2"/>
    <s v="ATIVO"/>
    <x v="1"/>
    <m/>
    <s v="CONSTRUÍDO"/>
    <x v="2"/>
    <x v="2"/>
    <n v="0"/>
    <m/>
    <s v="ADRIANO INÁCIO"/>
    <m/>
    <m/>
    <m/>
    <m/>
    <m/>
    <m/>
    <m/>
    <m/>
    <m/>
    <e v="#N/A"/>
    <m/>
  </r>
  <r>
    <s v="MGGVL"/>
    <s v="M2024_MGGVL_01"/>
    <x v="3"/>
    <s v="SIM"/>
    <x v="0"/>
    <x v="3"/>
    <x v="110"/>
    <x v="34"/>
    <s v="NA"/>
    <s v="NA"/>
    <x v="273"/>
    <x v="1"/>
    <x v="7"/>
    <s v="MGCJM"/>
    <s v="Ativo"/>
    <x v="4"/>
    <x v="1"/>
    <s v="REDE ENTREGUE CONFORME TOPOLOGIA ESTRUTURANTE"/>
    <s v="INCLUIR ALÇA 2 NO SINÓTICO"/>
    <s v="NÃO"/>
    <s v="ATIVO"/>
    <x v="0"/>
    <x v="3"/>
    <x v="0"/>
    <s v="-"/>
    <x v="2"/>
    <x v="1"/>
    <n v="517438"/>
    <s v="Aprovado HQ"/>
    <x v="0"/>
    <m/>
    <m/>
    <m/>
    <m/>
    <m/>
    <m/>
    <x v="1"/>
    <x v="2"/>
    <d v="2024-10-03T00:00:00"/>
    <x v="1"/>
    <s v="REDE ENTREGUE, VALIDAÇÃO E-MAIL TELEMONT 15/10"/>
    <s v="CONSTRUÍDO"/>
    <x v="2"/>
    <x v="2"/>
    <n v="0"/>
    <m/>
    <s v="ADRIANO INÁCIO"/>
    <m/>
    <m/>
    <m/>
    <m/>
    <m/>
    <m/>
    <m/>
    <m/>
    <m/>
    <e v="#N/A"/>
    <m/>
  </r>
  <r>
    <s v="MGHAA"/>
    <s v="M2023EST_MGHAA_01"/>
    <x v="3"/>
    <s v="SIM"/>
    <x v="0"/>
    <x v="3"/>
    <x v="52"/>
    <x v="81"/>
    <s v="NA"/>
    <s v="NA"/>
    <x v="82"/>
    <x v="1"/>
    <x v="17"/>
    <s v="MGFLR"/>
    <s v="Ativo"/>
    <x v="1"/>
    <x v="1"/>
    <s v="REDE ENTREGUE COM  PROTEÇÃO TOPOLOGIA ESTRUT - LANÇAMENTO "/>
    <m/>
    <s v="SIM"/>
    <s v="ATIVO"/>
    <x v="0"/>
    <x v="3"/>
    <x v="11"/>
    <s v="-"/>
    <x v="2"/>
    <x v="1"/>
    <s v="NA"/>
    <s v="NA"/>
    <x v="0"/>
    <m/>
    <m/>
    <m/>
    <m/>
    <m/>
    <m/>
    <x v="1"/>
    <x v="2"/>
    <s v="ATIVO"/>
    <x v="1"/>
    <m/>
    <s v="CONSTRUÍDO"/>
    <x v="2"/>
    <x v="2"/>
    <n v="0"/>
    <m/>
    <s v="ADRIANO INÁCIO"/>
    <m/>
    <m/>
    <m/>
    <m/>
    <m/>
    <m/>
    <m/>
    <m/>
    <m/>
    <e v="#N/A"/>
    <m/>
  </r>
  <r>
    <s v="MGEMI"/>
    <s v="M2024EST_MGEMI_01"/>
    <x v="3"/>
    <s v="SIM"/>
    <x v="0"/>
    <x v="3"/>
    <x v="37"/>
    <x v="29"/>
    <s v="NA"/>
    <s v="NA"/>
    <x v="48"/>
    <x v="1"/>
    <x v="4"/>
    <s v="MGASO"/>
    <s v="Ativo"/>
    <x v="1"/>
    <x v="1"/>
    <s v="REDE ENTREGUE CONFORME TOPOLOGIA ESTRUTURANTE"/>
    <m/>
    <s v="SIM"/>
    <s v="ATIVO"/>
    <x v="0"/>
    <x v="3"/>
    <x v="3"/>
    <s v="-"/>
    <x v="2"/>
    <x v="1"/>
    <s v="NA"/>
    <s v="NA"/>
    <x v="0"/>
    <m/>
    <m/>
    <m/>
    <m/>
    <m/>
    <m/>
    <x v="1"/>
    <x v="2"/>
    <s v="ATIVO"/>
    <x v="1"/>
    <m/>
    <s v="CONSTRUÍDO"/>
    <x v="2"/>
    <x v="2"/>
    <n v="0"/>
    <m/>
    <s v="ADRIANO INÁCIO"/>
    <m/>
    <m/>
    <m/>
    <m/>
    <m/>
    <m/>
    <m/>
    <m/>
    <m/>
    <e v="#N/A"/>
    <m/>
  </r>
  <r>
    <s v="MGFSO"/>
    <s v="M2024EST_MGFSO_01"/>
    <x v="3"/>
    <s v="FLAT"/>
    <x v="0"/>
    <x v="0"/>
    <x v="51"/>
    <x v="1"/>
    <s v="NA"/>
    <s v="NA"/>
    <x v="274"/>
    <x v="1"/>
    <x v="10"/>
    <s v="MGICA"/>
    <s v="Ativo HL4 / Falta HL5D"/>
    <x v="10"/>
    <x v="1"/>
    <s v="10/11/2025 - Arthur: sem retorno se reparo foi executado. Cobrar manutenção ou retirar com MOIN._x000a__x000a_02/07/2025 - Segue TA 345656382, conforme solicitado_x000a_ter 01/07/2025 16:59 - William: @Lucas De Souza Barcelos boa tarde!_x000a__x000a_Pode por favor criar um TA para manutenção de rede externa recuperar as fibras com defeito?_x000a_REDE ENTREGUE CONFORME TOPOLOGIA ESTRUTURANTE"/>
    <s v="30/06 - Trocar porta em ICA-HL5D, trocar BGP para BHF e emitir OE do WFSO "/>
    <s v="NÃO"/>
    <s v="ATIVAÇÃO"/>
    <x v="0"/>
    <x v="0"/>
    <x v="0"/>
    <s v="-"/>
    <x v="0"/>
    <x v="1"/>
    <n v="512240"/>
    <s v="Regional"/>
    <x v="4"/>
    <d v="2025-11-14T00:00:00"/>
    <m/>
    <m/>
    <s v="VALIDAR RÁDIO BRUNO"/>
    <m/>
    <m/>
    <x v="1"/>
    <x v="2"/>
    <d v="2024-10-09T00:00:00"/>
    <x v="1"/>
    <m/>
    <s v="CONSTRUÍDO"/>
    <x v="2"/>
    <x v="2"/>
    <n v="0"/>
    <m/>
    <s v="ADRIANO INÁCIO"/>
    <m/>
    <m/>
    <m/>
    <m/>
    <m/>
    <m/>
    <m/>
    <m/>
    <m/>
    <e v="#N/A"/>
    <m/>
  </r>
  <r>
    <s v="MGJUN"/>
    <s v="M2024EST_MGJUN_01"/>
    <x v="1"/>
    <s v="SIM"/>
    <x v="0"/>
    <x v="3"/>
    <x v="135"/>
    <x v="1"/>
    <s v="NA"/>
    <s v="NA"/>
    <x v="275"/>
    <x v="5"/>
    <x v="23"/>
    <s v="MGJFQ"/>
    <s v="Ativo"/>
    <x v="14"/>
    <x v="6"/>
    <s v="16/06/2025 - Arthur: status até entação era PREDECESSOR_x000a_REDE ENTREGUE CONFORME TOPOLOGIA ESTRUTURANTE"/>
    <s v="PREDECESSOR MGJFQ REDE PREVISTA"/>
    <s v="NÃO"/>
    <s v="CANCELADO"/>
    <x v="0"/>
    <x v="3"/>
    <x v="0"/>
    <s v="-"/>
    <x v="2"/>
    <x v="1"/>
    <n v="509283"/>
    <s v="Aprovado HQ"/>
    <x v="3"/>
    <m/>
    <m/>
    <m/>
    <e v="#REF!"/>
    <m/>
    <m/>
    <x v="1"/>
    <x v="24"/>
    <d v="2024-10-30T00:00:00"/>
    <x v="1"/>
    <m/>
    <s v="CONSTRUÍDO"/>
    <x v="4"/>
    <x v="0"/>
    <n v="0"/>
    <m/>
    <s v="ADRIANO SIQUEIRA"/>
    <s v="OK"/>
    <s v="OK"/>
    <s v="OK"/>
    <s v="NOK"/>
    <s v="NOK"/>
    <m/>
    <m/>
    <m/>
    <m/>
    <e v="#N/A"/>
    <m/>
  </r>
  <r>
    <s v="MGHBT"/>
    <s v="M2023_MGHBT_01"/>
    <x v="3"/>
    <s v="SIM"/>
    <x v="0"/>
    <x v="3"/>
    <x v="123"/>
    <x v="11"/>
    <s v="NA"/>
    <s v="NA"/>
    <x v="276"/>
    <x v="1"/>
    <x v="3"/>
    <s v="MGNGA"/>
    <s v="Ativo HL4 / Falta HL5D"/>
    <x v="1"/>
    <x v="1"/>
    <s v="ATIVO COM  PROTEÇÃO TOPOLOGIA ESTRUT - CFO + ROLLOUT"/>
    <m/>
    <s v="NÃO"/>
    <s v="ATIVO"/>
    <x v="0"/>
    <x v="3"/>
    <x v="0"/>
    <s v="-"/>
    <x v="2"/>
    <x v="1"/>
    <s v="MOIN"/>
    <s v="NA"/>
    <x v="0"/>
    <m/>
    <m/>
    <m/>
    <m/>
    <m/>
    <m/>
    <x v="1"/>
    <x v="2"/>
    <s v="ATIVO"/>
    <x v="1"/>
    <m/>
    <s v="CONSTRUÍDO"/>
    <x v="2"/>
    <x v="2"/>
    <n v="0"/>
    <m/>
    <s v="ADRIANO INÁCIO"/>
    <m/>
    <m/>
    <m/>
    <m/>
    <m/>
    <m/>
    <m/>
    <m/>
    <m/>
    <e v="#N/A"/>
    <m/>
  </r>
  <r>
    <s v="MGGPM"/>
    <s v="M2024EST_MGGPM_01"/>
    <x v="3"/>
    <s v="SIM"/>
    <x v="0"/>
    <x v="3"/>
    <x v="17"/>
    <x v="128"/>
    <s v="NA"/>
    <s v="NA"/>
    <x v="277"/>
    <x v="1"/>
    <x v="4"/>
    <s v="MGBHF"/>
    <s v="Ativo"/>
    <x v="1"/>
    <x v="1"/>
    <s v="ATIVO COM  PROTEÇÃO TOPOLOGIA ESTRUT - LANÇAMENTO"/>
    <m/>
    <s v="SIM"/>
    <s v="ATIVO"/>
    <x v="0"/>
    <x v="3"/>
    <x v="3"/>
    <s v="-"/>
    <x v="2"/>
    <x v="1"/>
    <s v="MOIN"/>
    <s v="NA"/>
    <x v="0"/>
    <m/>
    <m/>
    <m/>
    <m/>
    <m/>
    <m/>
    <x v="1"/>
    <x v="2"/>
    <s v="ATIVO"/>
    <x v="1"/>
    <m/>
    <s v="CONSTRUÍDO"/>
    <x v="2"/>
    <x v="2"/>
    <n v="0"/>
    <m/>
    <s v="ADRIANO INÁCIO"/>
    <m/>
    <m/>
    <m/>
    <m/>
    <m/>
    <m/>
    <m/>
    <m/>
    <m/>
    <e v="#N/A"/>
    <m/>
  </r>
  <r>
    <s v="MGHCS"/>
    <s v="M2023_MGHCS_01"/>
    <x v="3"/>
    <s v="SIM"/>
    <x v="0"/>
    <x v="3"/>
    <x v="136"/>
    <x v="129"/>
    <s v="NA"/>
    <s v="NA"/>
    <x v="278"/>
    <x v="1"/>
    <x v="7"/>
    <s v="MGCCA"/>
    <s v="Ativo"/>
    <x v="1"/>
    <x v="1"/>
    <s v="ATIVO COM  PROTEÇÃO TOPOLOGIA ESTRUT - CFO + ROLLOUT"/>
    <m/>
    <s v="NÃO"/>
    <s v="ATIVO"/>
    <x v="0"/>
    <x v="3"/>
    <x v="0"/>
    <s v="-"/>
    <x v="2"/>
    <x v="1"/>
    <n v="476821"/>
    <s v="Aprovado HQ"/>
    <x v="0"/>
    <m/>
    <m/>
    <m/>
    <m/>
    <m/>
    <m/>
    <x v="1"/>
    <x v="2"/>
    <s v="ATIVO"/>
    <x v="1"/>
    <m/>
    <s v="CONSTRUÍDO"/>
    <x v="2"/>
    <x v="2"/>
    <n v="0"/>
    <m/>
    <s v="ADRIANO INÁCIO"/>
    <m/>
    <m/>
    <m/>
    <m/>
    <m/>
    <m/>
    <m/>
    <m/>
    <m/>
    <e v="#N/A"/>
    <m/>
  </r>
  <r>
    <s v="MGHED"/>
    <s v="M2024EST_MGHED_01"/>
    <x v="3"/>
    <s v="SIM"/>
    <x v="0"/>
    <x v="3"/>
    <x v="36"/>
    <x v="61"/>
    <s v="NA"/>
    <s v="NA"/>
    <x v="279"/>
    <x v="1"/>
    <x v="5"/>
    <s v="MGFLO"/>
    <s v="Ativo HL4 / Falta HL5D"/>
    <x v="1"/>
    <x v="1"/>
    <s v="REDE ENTREGUE CONFORME TOPOLOGIA ESTRUTURANTE"/>
    <m/>
    <s v="SIM"/>
    <s v="ATIVO"/>
    <x v="0"/>
    <x v="3"/>
    <x v="4"/>
    <s v="-"/>
    <x v="2"/>
    <x v="1"/>
    <s v="NA"/>
    <s v="NA"/>
    <x v="0"/>
    <m/>
    <m/>
    <m/>
    <m/>
    <m/>
    <m/>
    <x v="1"/>
    <x v="4"/>
    <d v="2024-10-23T00:00:00"/>
    <x v="5"/>
    <s v="LADO A OK, EQUIPE FINALIZANDO LADO B."/>
    <s v="CONSTRUÍDO"/>
    <x v="2"/>
    <x v="2"/>
    <n v="0"/>
    <m/>
    <s v="ADRIANO INÁCIO"/>
    <m/>
    <m/>
    <m/>
    <m/>
    <m/>
    <m/>
    <m/>
    <m/>
    <m/>
    <e v="#N/A"/>
    <m/>
  </r>
  <r>
    <s v="MGHIS"/>
    <s v="M2023_MGHIS_01"/>
    <x v="3"/>
    <s v="SIM"/>
    <x v="0"/>
    <x v="3"/>
    <x v="21"/>
    <x v="53"/>
    <s v="NA"/>
    <s v="NA"/>
    <x v="280"/>
    <x v="1"/>
    <x v="3"/>
    <s v="MGNGA"/>
    <s v="Ativo HL4 / Falta HL5D"/>
    <x v="1"/>
    <x v="1"/>
    <s v="REDE ENTREGUE CONFORME TOPOLOGIA ESTRUTURANTE"/>
    <m/>
    <s v="NÃO"/>
    <s v="ATIVO"/>
    <x v="0"/>
    <x v="3"/>
    <x v="0"/>
    <s v="-"/>
    <x v="2"/>
    <x v="1"/>
    <n v="512298"/>
    <s v="Aprovado HQ"/>
    <x v="0"/>
    <m/>
    <m/>
    <m/>
    <m/>
    <m/>
    <m/>
    <x v="1"/>
    <x v="2"/>
    <d v="2024-10-07T00:00:00"/>
    <x v="1"/>
    <m/>
    <s v="CONSTRUÍDO"/>
    <x v="2"/>
    <x v="2"/>
    <n v="0"/>
    <m/>
    <s v="ADRIANO INÁCIO"/>
    <m/>
    <m/>
    <m/>
    <m/>
    <m/>
    <m/>
    <m/>
    <m/>
    <m/>
    <e v="#N/A"/>
    <m/>
  </r>
  <r>
    <s v="MGHMC"/>
    <s v="M2024EST_MGHMC_01"/>
    <x v="3"/>
    <s v="SIM"/>
    <x v="0"/>
    <x v="3"/>
    <x v="98"/>
    <x v="67"/>
    <s v="NA"/>
    <s v="NA"/>
    <x v="281"/>
    <x v="1"/>
    <x v="3"/>
    <s v="MGSAG"/>
    <s v="Ativo"/>
    <x v="1"/>
    <x v="1"/>
    <s v="REDE ENTREGUE CONFORME TOPOLOGIA ESTRUTURANTE"/>
    <s v="REPARO CONCLUÍDO"/>
    <s v="NÃO"/>
    <s v="ATIVO"/>
    <x v="0"/>
    <x v="3"/>
    <x v="0"/>
    <s v="-"/>
    <x v="2"/>
    <x v="1"/>
    <n v="512378"/>
    <s v="Aprovado HQ"/>
    <x v="0"/>
    <m/>
    <m/>
    <m/>
    <m/>
    <m/>
    <m/>
    <x v="1"/>
    <x v="4"/>
    <d v="2024-10-16T00:00:00"/>
    <x v="1"/>
    <s v="REPARO TRATADO PELO TELEMONT"/>
    <s v="CONSTRUÍDO"/>
    <x v="2"/>
    <x v="2"/>
    <n v="0"/>
    <m/>
    <s v="ADRIANO INÁCIO"/>
    <m/>
    <m/>
    <m/>
    <m/>
    <m/>
    <m/>
    <m/>
    <m/>
    <m/>
    <e v="#N/A"/>
    <m/>
  </r>
  <r>
    <s v="MGHMD"/>
    <s v="M2024EST_MGHMD_01"/>
    <x v="3"/>
    <s v="SIM"/>
    <x v="0"/>
    <x v="3"/>
    <x v="45"/>
    <x v="36"/>
    <s v="NA"/>
    <s v="NA"/>
    <x v="58"/>
    <x v="1"/>
    <x v="3"/>
    <s v="MGSAG"/>
    <s v="Ativo"/>
    <x v="1"/>
    <x v="1"/>
    <s v="REDE ENTREGUE CONFORME TOPOLOGIA ESTRUTURANTE"/>
    <m/>
    <s v="NÃO"/>
    <s v="ATIVO"/>
    <x v="0"/>
    <x v="3"/>
    <x v="0"/>
    <s v="-"/>
    <x v="2"/>
    <x v="1"/>
    <n v="512385"/>
    <s v="Aprovado HQ"/>
    <x v="0"/>
    <m/>
    <m/>
    <m/>
    <m/>
    <m/>
    <m/>
    <x v="1"/>
    <x v="3"/>
    <s v="PENDENCIA PROJETO"/>
    <x v="7"/>
    <s v="REDE CONCLUÍDA EM 10/23/2024"/>
    <s v="CONSTRUÍDO"/>
    <x v="2"/>
    <x v="2"/>
    <n v="0"/>
    <m/>
    <s v="ADRIANO INÁCIO"/>
    <m/>
    <m/>
    <m/>
    <m/>
    <m/>
    <m/>
    <m/>
    <m/>
    <m/>
    <e v="#N/A"/>
    <m/>
  </r>
  <r>
    <s v="MGHOR"/>
    <s v="M2023EST_MGHOR_01"/>
    <x v="3"/>
    <s v="SIM"/>
    <x v="0"/>
    <x v="3"/>
    <x v="52"/>
    <x v="123"/>
    <s v="NA"/>
    <s v="NA"/>
    <x v="255"/>
    <x v="1"/>
    <x v="17"/>
    <s v="MGFLR"/>
    <s v="Ativo"/>
    <x v="1"/>
    <x v="1"/>
    <s v="REDE ENTREGUE COM  PROTEÇÃO TOPOLOGIA ESTRUT - LANÇAMENTO "/>
    <m/>
    <s v="SIM"/>
    <s v="ATIVO"/>
    <x v="0"/>
    <x v="3"/>
    <x v="11"/>
    <s v="-"/>
    <x v="2"/>
    <x v="1"/>
    <n v="507985"/>
    <s v="Empreiteira"/>
    <x v="0"/>
    <m/>
    <m/>
    <m/>
    <m/>
    <m/>
    <m/>
    <x v="1"/>
    <x v="2"/>
    <d v="2024-10-01T00:00:00"/>
    <x v="1"/>
    <m/>
    <s v="CONSTRUÍDO"/>
    <x v="2"/>
    <x v="2"/>
    <n v="0"/>
    <m/>
    <s v="ADRIANO INÁCIO"/>
    <m/>
    <m/>
    <m/>
    <m/>
    <m/>
    <m/>
    <m/>
    <m/>
    <m/>
    <e v="#N/A"/>
    <m/>
  </r>
  <r>
    <s v="MGHAG"/>
    <s v="M2023_MGHAG_01"/>
    <x v="3"/>
    <s v="SIM"/>
    <x v="0"/>
    <x v="3"/>
    <x v="137"/>
    <x v="130"/>
    <s v="NA"/>
    <s v="NA"/>
    <x v="282"/>
    <x v="1"/>
    <x v="4"/>
    <s v="MGBHF"/>
    <s v="Ativo"/>
    <x v="1"/>
    <x v="1"/>
    <s v="REDE ENTREGUE COM  PROTEÇÃO TOPOLOGIA ESTRUT - CFO + ROLLOUT"/>
    <m/>
    <s v="SIM"/>
    <s v="ATIVO"/>
    <x v="0"/>
    <x v="3"/>
    <x v="3"/>
    <s v="-"/>
    <x v="2"/>
    <x v="1"/>
    <s v="MOIN"/>
    <s v="NA"/>
    <x v="0"/>
    <m/>
    <m/>
    <m/>
    <m/>
    <m/>
    <m/>
    <x v="1"/>
    <x v="2"/>
    <s v="ATIVO"/>
    <x v="1"/>
    <m/>
    <s v="CONSTRUÍDO"/>
    <x v="2"/>
    <x v="2"/>
    <n v="0"/>
    <m/>
    <s v="ADRIANO INÁCIO"/>
    <m/>
    <m/>
    <m/>
    <m/>
    <m/>
    <m/>
    <m/>
    <m/>
    <m/>
    <e v="#N/A"/>
    <m/>
  </r>
  <r>
    <s v="MGUVM"/>
    <s v="M2024EST_MGUVM_01"/>
    <x v="3"/>
    <s v="SIM"/>
    <x v="0"/>
    <x v="3"/>
    <x v="3"/>
    <x v="1"/>
    <s v="NA"/>
    <s v="NA"/>
    <x v="283"/>
    <x v="5"/>
    <x v="25"/>
    <s v="MGUBR"/>
    <m/>
    <x v="8"/>
    <x v="4"/>
    <s v="qui 02/01/2025 08:57 - Thiago Marques: Por favor remover a obra referente ao ID M2024EST_MGUVM_01, pois o investimento de rede já ocorreu no outro ID._x000a__x000a_Em termos de topologia não temos ganho nas distancias."/>
    <m/>
    <s v="NÃO"/>
    <s v="ATIVO"/>
    <x v="0"/>
    <x v="3"/>
    <x v="10"/>
    <s v="-"/>
    <x v="2"/>
    <x v="1"/>
    <n v="508185"/>
    <s v="Empreiteira"/>
    <x v="0"/>
    <m/>
    <m/>
    <m/>
    <e v="#REF!"/>
    <m/>
    <m/>
    <x v="1"/>
    <x v="26"/>
    <d v="2024-11-30T00:00:00"/>
    <x v="1"/>
    <s v="-"/>
    <s v="CONSTRUÍDO"/>
    <x v="4"/>
    <x v="0"/>
    <n v="0"/>
    <m/>
    <s v="LUIZ BERNARDINI"/>
    <s v="W20"/>
    <s v="OK"/>
    <s v="OK"/>
    <s v="OK"/>
    <s v="OK"/>
    <s v="OK"/>
    <s v="?"/>
    <m/>
    <m/>
    <e v="#N/A"/>
    <m/>
  </r>
  <r>
    <s v="MGHSF"/>
    <s v="M2023_MGHSF_01"/>
    <x v="3"/>
    <s v="SIM"/>
    <x v="0"/>
    <x v="3"/>
    <x v="100"/>
    <x v="131"/>
    <s v="NA"/>
    <s v="NA"/>
    <x v="284"/>
    <x v="1"/>
    <x v="5"/>
    <s v="MGBBJ"/>
    <s v="Ativo"/>
    <x v="1"/>
    <x v="1"/>
    <s v="REDE ENTREGUE COM  PROTEÇÃO TOPOLOGIA ESTRUT - LANÇAMENTO "/>
    <m/>
    <s v="SIM"/>
    <s v="ATIVO"/>
    <x v="0"/>
    <x v="3"/>
    <x v="10"/>
    <s v="-"/>
    <x v="2"/>
    <x v="1"/>
    <n v="502749"/>
    <s v="Regional"/>
    <x v="0"/>
    <m/>
    <m/>
    <m/>
    <m/>
    <m/>
    <m/>
    <x v="1"/>
    <x v="11"/>
    <d v="2024-10-18T00:00:00"/>
    <x v="1"/>
    <s v="AGENDADO PARA 19/10"/>
    <s v="CONSTRUÍDO"/>
    <x v="2"/>
    <x v="2"/>
    <n v="0"/>
    <m/>
    <s v="ADRIANO INÁCIO"/>
    <m/>
    <m/>
    <m/>
    <m/>
    <m/>
    <m/>
    <m/>
    <m/>
    <m/>
    <e v="#N/A"/>
    <m/>
  </r>
  <r>
    <s v="MGHSG"/>
    <s v="M2023EST_MGHSG_01"/>
    <x v="3"/>
    <s v="SIM"/>
    <x v="0"/>
    <x v="3"/>
    <x v="138"/>
    <x v="132"/>
    <s v="NA"/>
    <s v="NA"/>
    <x v="285"/>
    <x v="3"/>
    <x v="2"/>
    <s v="-"/>
    <s v="Ativo"/>
    <x v="2"/>
    <x v="1"/>
    <s v="REDE ENTREGUE(VALIDAÇÃO TELEMONT 15/10) VALIDAR RELATÓRIO"/>
    <m/>
    <s v="NÃO"/>
    <s v="ATIVO"/>
    <x v="0"/>
    <x v="3"/>
    <x v="0"/>
    <s v="-"/>
    <x v="2"/>
    <x v="1"/>
    <n v="512320"/>
    <s v="Aprovado HQ"/>
    <x v="0"/>
    <m/>
    <m/>
    <m/>
    <m/>
    <m/>
    <m/>
    <x v="1"/>
    <x v="2"/>
    <d v="2024-10-14T00:00:00"/>
    <x v="1"/>
    <s v="31/10/2024 - Plan James: concluído_x000a_ACIONADO 17/10, PREVISAO PARA 18/10"/>
    <s v="CONSTRUÍDO"/>
    <x v="2"/>
    <x v="2"/>
    <n v="0"/>
    <m/>
    <s v="ADRIANO INÁCIO"/>
    <m/>
    <m/>
    <m/>
    <m/>
    <m/>
    <m/>
    <m/>
    <m/>
    <m/>
    <e v="#N/A"/>
    <m/>
  </r>
  <r>
    <s v="MGAMG"/>
    <s v="M2023_MGAMG_01"/>
    <x v="3"/>
    <s v="SIM"/>
    <x v="0"/>
    <x v="3"/>
    <x v="139"/>
    <x v="42"/>
    <s v="NA"/>
    <s v="NA"/>
    <x v="286"/>
    <x v="1"/>
    <x v="19"/>
    <s v="MGIIE"/>
    <s v="Ativo"/>
    <x v="13"/>
    <x v="1"/>
    <s v="REDE ENTREGUE CONFORME TOPOLOGIA ESTRUTURANTE"/>
    <s v="O&amp;M"/>
    <s v="NÃO"/>
    <s v="ATIVO"/>
    <x v="0"/>
    <x v="3"/>
    <x v="0"/>
    <s v="-"/>
    <x v="2"/>
    <x v="1"/>
    <n v="512261"/>
    <s v="Regional"/>
    <x v="0"/>
    <m/>
    <m/>
    <m/>
    <m/>
    <m/>
    <m/>
    <x v="1"/>
    <x v="17"/>
    <d v="2024-10-10T00:00:00"/>
    <x v="1"/>
    <s v="REPARO TRATADO PELO TELEMONT"/>
    <s v="CONSTRUÍDO"/>
    <x v="2"/>
    <x v="2"/>
    <n v="0"/>
    <m/>
    <s v="ADRIANO INÁCIO"/>
    <m/>
    <m/>
    <m/>
    <m/>
    <m/>
    <m/>
    <m/>
    <m/>
    <m/>
    <e v="#N/A"/>
    <m/>
  </r>
  <r>
    <s v="MGHTF"/>
    <s v="M2024EST_MGHTF_01"/>
    <x v="3"/>
    <s v="SIM"/>
    <x v="0"/>
    <x v="3"/>
    <x v="140"/>
    <x v="133"/>
    <s v="NA"/>
    <s v="NA"/>
    <x v="287"/>
    <x v="1"/>
    <x v="3"/>
    <s v="MGBLO"/>
    <s v="Ativo HL4 / Falta HL5D"/>
    <x v="1"/>
    <x v="1"/>
    <s v="ATIVO COM  PROTEÇÃO TOPOLOGIA ESTRUT - CFO + ROLLOUT"/>
    <m/>
    <s v="NÃO"/>
    <s v="ATIVO"/>
    <x v="0"/>
    <x v="3"/>
    <x v="0"/>
    <s v="-"/>
    <x v="2"/>
    <x v="1"/>
    <s v="MOIN"/>
    <s v="NA"/>
    <x v="0"/>
    <m/>
    <m/>
    <m/>
    <m/>
    <m/>
    <m/>
    <x v="1"/>
    <x v="2"/>
    <s v="ATIVO"/>
    <x v="1"/>
    <m/>
    <s v="CONSTRUÍDO"/>
    <x v="2"/>
    <x v="2"/>
    <n v="0"/>
    <m/>
    <s v="ADRIANO INÁCIO"/>
    <m/>
    <m/>
    <m/>
    <m/>
    <m/>
    <m/>
    <m/>
    <m/>
    <m/>
    <e v="#N/A"/>
    <m/>
  </r>
  <r>
    <s v="MGHTP"/>
    <s v="M2023EST_MGHTP_01"/>
    <x v="3"/>
    <s v="SIM"/>
    <x v="0"/>
    <x v="3"/>
    <x v="52"/>
    <x v="43"/>
    <s v="NA"/>
    <s v="NA"/>
    <x v="288"/>
    <x v="1"/>
    <x v="17"/>
    <s v="MGFLR"/>
    <s v="Ativo"/>
    <x v="1"/>
    <x v="1"/>
    <s v="REDE OK"/>
    <m/>
    <s v="SIM"/>
    <s v="ATIVO"/>
    <x v="0"/>
    <x v="3"/>
    <x v="11"/>
    <s v="-"/>
    <x v="2"/>
    <x v="1"/>
    <n v="484151"/>
    <s v="CANCELADO"/>
    <x v="0"/>
    <m/>
    <m/>
    <m/>
    <m/>
    <m/>
    <m/>
    <x v="1"/>
    <x v="2"/>
    <s v="ATIVO"/>
    <x v="1"/>
    <m/>
    <s v="CONSTRUÍDO"/>
    <x v="2"/>
    <x v="2"/>
    <n v="0"/>
    <m/>
    <s v="ADRIANO INÁCIO"/>
    <m/>
    <m/>
    <m/>
    <m/>
    <m/>
    <m/>
    <m/>
    <m/>
    <m/>
    <e v="#N/A"/>
    <m/>
  </r>
  <r>
    <s v="MGIRX"/>
    <s v="M2024EST_MGIRX_01"/>
    <x v="3"/>
    <s v="SIM"/>
    <x v="0"/>
    <x v="3"/>
    <x v="92"/>
    <x v="134"/>
    <s v="NA"/>
    <s v="NA"/>
    <x v="289"/>
    <x v="1"/>
    <x v="10"/>
    <s v="MGICA"/>
    <s v="Ativo HL4 / Falta HL5D"/>
    <x v="10"/>
    <x v="1"/>
    <s v="REDE ENTREGUE CONFORME TOPOLOGIA ESTRUTURANTE"/>
    <m/>
    <s v="NÃO"/>
    <s v="ATIVO"/>
    <x v="0"/>
    <x v="0"/>
    <x v="0"/>
    <s v="-"/>
    <x v="0"/>
    <x v="1"/>
    <n v="512242"/>
    <s v="Aprovado HQ"/>
    <x v="0"/>
    <m/>
    <m/>
    <m/>
    <m/>
    <m/>
    <m/>
    <x v="1"/>
    <x v="2"/>
    <d v="2024-10-09T00:00:00"/>
    <x v="1"/>
    <m/>
    <s v="CONSTRUÍDO"/>
    <x v="2"/>
    <x v="2"/>
    <n v="0"/>
    <m/>
    <s v="ADRIANO INÁCIO"/>
    <m/>
    <m/>
    <m/>
    <m/>
    <m/>
    <m/>
    <m/>
    <m/>
    <m/>
    <e v="#N/A"/>
    <m/>
  </r>
  <r>
    <s v="MGIVT"/>
    <s v="M2024EST_MGIVT_01"/>
    <x v="3"/>
    <s v="SIM"/>
    <x v="0"/>
    <x v="3"/>
    <x v="92"/>
    <x v="134"/>
    <s v="NA"/>
    <s v="NA"/>
    <x v="289"/>
    <x v="1"/>
    <x v="10"/>
    <s v="MGICA"/>
    <s v="Ativo HL4 / Falta HL5D"/>
    <x v="10"/>
    <x v="1"/>
    <s v="seg 30/06/2025 10:00 - William Cruz: Favor acionar EPS para recuperar fibras com defeito._x000a__x000a_OBS: Em IVT podem por gentileza descer o DGO para o gabinete no solo? Foi Instalado no gabinete mais alto do poste, dificultando ativação e manutenção._x000a_seg 30/06/2025 18:16 - Lucas: Segue TA 345581613 _x000a_REDE ENTREGUE CONFORME TOPOLOGIA ESTRUTURANTE"/>
    <m/>
    <s v="NÃO"/>
    <s v="ATIVO"/>
    <x v="0"/>
    <x v="0"/>
    <x v="0"/>
    <s v="-"/>
    <x v="0"/>
    <x v="1"/>
    <n v="512242"/>
    <s v="Aprovado HQ"/>
    <x v="0"/>
    <m/>
    <m/>
    <m/>
    <m/>
    <m/>
    <m/>
    <x v="1"/>
    <x v="2"/>
    <d v="2024-10-09T00:00:00"/>
    <x v="1"/>
    <m/>
    <s v="CONSTRUÍDO"/>
    <x v="2"/>
    <x v="2"/>
    <n v="0"/>
    <m/>
    <s v="ADRIANO INÁCIO"/>
    <m/>
    <m/>
    <m/>
    <m/>
    <m/>
    <m/>
    <m/>
    <m/>
    <m/>
    <e v="#N/A"/>
    <m/>
  </r>
  <r>
    <s v="MGHVA"/>
    <s v="M2023_MGHVA_01"/>
    <x v="3"/>
    <s v="SIM"/>
    <x v="0"/>
    <x v="3"/>
    <x v="141"/>
    <x v="97"/>
    <s v="NA"/>
    <s v="NA"/>
    <x v="290"/>
    <x v="1"/>
    <x v="3"/>
    <s v="MGBNS"/>
    <s v="Ativo"/>
    <x v="1"/>
    <x v="1"/>
    <s v="ATIVO COM  PROTEÇÃO TOPOLOGIA ESTRUT - CFO + ROLLOUT"/>
    <m/>
    <s v="NÃO"/>
    <s v="ATIVO"/>
    <x v="0"/>
    <x v="3"/>
    <x v="0"/>
    <s v="-"/>
    <x v="2"/>
    <x v="1"/>
    <s v="MOIN"/>
    <s v="NA"/>
    <x v="0"/>
    <m/>
    <m/>
    <m/>
    <m/>
    <m/>
    <m/>
    <x v="1"/>
    <x v="2"/>
    <s v="ATIVO"/>
    <x v="1"/>
    <m/>
    <s v="CONSTRUÍDO"/>
    <x v="2"/>
    <x v="2"/>
    <n v="0"/>
    <m/>
    <s v="ADRIANO INÁCIO"/>
    <m/>
    <m/>
    <m/>
    <m/>
    <m/>
    <m/>
    <m/>
    <m/>
    <m/>
    <e v="#N/A"/>
    <m/>
  </r>
  <r>
    <s v="MGIBV"/>
    <s v="M2024EST_MGIBV_01"/>
    <x v="3"/>
    <s v="SIM"/>
    <x v="0"/>
    <x v="3"/>
    <x v="117"/>
    <x v="102"/>
    <s v="NA"/>
    <s v="NA"/>
    <x v="291"/>
    <x v="1"/>
    <x v="3"/>
    <s v="MGFEN"/>
    <s v="Ativo HL4 / Falta HL5D"/>
    <x v="1"/>
    <x v="1"/>
    <s v="REDE ENTREGUE CONFORME TOPOLOGIA ESTRUTURANTE"/>
    <m/>
    <s v="NÃO"/>
    <s v="ATIVO"/>
    <x v="0"/>
    <x v="3"/>
    <x v="0"/>
    <s v="-"/>
    <x v="2"/>
    <x v="1"/>
    <n v="512318"/>
    <s v="Aprovado HQ"/>
    <x v="0"/>
    <m/>
    <m/>
    <m/>
    <m/>
    <m/>
    <m/>
    <x v="1"/>
    <x v="2"/>
    <d v="2024-10-07T00:00:00"/>
    <x v="1"/>
    <m/>
    <s v="CONSTRUÍDO"/>
    <x v="2"/>
    <x v="2"/>
    <n v="0"/>
    <m/>
    <s v="ADRIANO INÁCIO"/>
    <m/>
    <m/>
    <m/>
    <m/>
    <m/>
    <m/>
    <m/>
    <m/>
    <m/>
    <e v="#N/A"/>
    <m/>
  </r>
  <r>
    <s v="MGIFC"/>
    <s v="M2024EST_MGIFC_01"/>
    <x v="3"/>
    <s v="SIM"/>
    <x v="0"/>
    <x v="3"/>
    <x v="117"/>
    <x v="83"/>
    <s v="NA"/>
    <s v="NA"/>
    <x v="292"/>
    <x v="1"/>
    <x v="7"/>
    <s v="MGCIC"/>
    <s v="Ativo"/>
    <x v="4"/>
    <x v="1"/>
    <s v="ATIVO COM PROTEÇÃO TOPOLOGIA ESTRUT (VALIDAÇÃO ARTHUR 09/10)"/>
    <m/>
    <s v="NÃO"/>
    <s v="ATIVO"/>
    <x v="0"/>
    <x v="3"/>
    <x v="2"/>
    <s v="-"/>
    <x v="2"/>
    <x v="1"/>
    <s v="NA"/>
    <s v="NA"/>
    <x v="0"/>
    <m/>
    <m/>
    <m/>
    <m/>
    <m/>
    <m/>
    <x v="1"/>
    <x v="2"/>
    <s v="ATIVO"/>
    <x v="1"/>
    <m/>
    <s v="CONSTRUÍDO"/>
    <x v="2"/>
    <x v="2"/>
    <n v="0"/>
    <m/>
    <s v="ADRIANO INÁCIO"/>
    <m/>
    <m/>
    <m/>
    <m/>
    <m/>
    <m/>
    <m/>
    <m/>
    <m/>
    <e v="#N/A"/>
    <m/>
  </r>
  <r>
    <s v="MGIPS"/>
    <s v="M2024EST_MGIPS_01"/>
    <x v="3"/>
    <s v="SIM"/>
    <x v="0"/>
    <x v="3"/>
    <x v="116"/>
    <x v="135"/>
    <s v="NA"/>
    <s v="NA"/>
    <x v="195"/>
    <x v="1"/>
    <x v="7"/>
    <s v="MGCIC"/>
    <s v="Ativo"/>
    <x v="4"/>
    <x v="1"/>
    <s v="Pedido Rodrigo enviar p/ Telemont"/>
    <m/>
    <s v="NÃO"/>
    <s v="ATIVO"/>
    <x v="0"/>
    <x v="3"/>
    <x v="0"/>
    <s v="-"/>
    <x v="2"/>
    <x v="1"/>
    <n v="522464"/>
    <s v="Cidade"/>
    <x v="0"/>
    <m/>
    <m/>
    <m/>
    <m/>
    <m/>
    <m/>
    <x v="1"/>
    <x v="4"/>
    <d v="2024-10-22T00:00:00"/>
    <x v="5"/>
    <s v="OBRA NÃO DEMANDA PARA A TELEMONT, SERA NECESSARIO AVALIAR PROJETO E DRAFT"/>
    <s v="CONSTRUÍDO"/>
    <x v="2"/>
    <x v="2"/>
    <n v="0"/>
    <m/>
    <s v="ADRIANO INÁCIO"/>
    <m/>
    <m/>
    <m/>
    <m/>
    <m/>
    <m/>
    <m/>
    <m/>
    <m/>
    <e v="#N/A"/>
    <m/>
  </r>
  <r>
    <s v="MGIRN"/>
    <s v="M2023_MGIRN_01"/>
    <x v="3"/>
    <s v="SIM"/>
    <x v="0"/>
    <x v="3"/>
    <x v="52"/>
    <x v="121"/>
    <s v="NA"/>
    <s v="NA"/>
    <x v="163"/>
    <x v="1"/>
    <x v="17"/>
    <s v="MGFLR"/>
    <s v="Ativo"/>
    <x v="1"/>
    <x v="1"/>
    <s v="REDE ENTREGUE COM  PROTEÇÃO TOPOLOGIA ESTRUT - LANÇAMENTO "/>
    <m/>
    <s v="SIM"/>
    <s v="ATIVO"/>
    <x v="0"/>
    <x v="3"/>
    <x v="11"/>
    <s v="-"/>
    <x v="2"/>
    <x v="1"/>
    <s v="NA"/>
    <s v="NA"/>
    <x v="0"/>
    <m/>
    <m/>
    <m/>
    <m/>
    <m/>
    <m/>
    <x v="1"/>
    <x v="2"/>
    <s v="ATIVO"/>
    <x v="1"/>
    <m/>
    <s v="CONSTRUÍDO"/>
    <x v="2"/>
    <x v="2"/>
    <n v="0"/>
    <m/>
    <s v="ADRIANO INÁCIO"/>
    <m/>
    <m/>
    <m/>
    <m/>
    <m/>
    <m/>
    <m/>
    <m/>
    <m/>
    <e v="#N/A"/>
    <m/>
  </r>
  <r>
    <s v="MGISI"/>
    <s v="M2024EST_MGISI_01"/>
    <x v="3"/>
    <s v="SIM"/>
    <x v="0"/>
    <x v="3"/>
    <x v="17"/>
    <x v="29"/>
    <s v="NA"/>
    <s v="NA"/>
    <x v="45"/>
    <x v="1"/>
    <x v="5"/>
    <s v="MGCNO"/>
    <s v="Ativo"/>
    <x v="1"/>
    <x v="1"/>
    <s v="RELATÓRIO ENVIADO"/>
    <m/>
    <s v="SIM"/>
    <s v="ATIVO"/>
    <x v="0"/>
    <x v="3"/>
    <x v="4"/>
    <s v="-"/>
    <x v="2"/>
    <x v="1"/>
    <s v="MOIN"/>
    <s v="NA"/>
    <x v="0"/>
    <m/>
    <m/>
    <m/>
    <m/>
    <m/>
    <m/>
    <x v="1"/>
    <x v="2"/>
    <s v="ATIVO"/>
    <x v="1"/>
    <m/>
    <s v="CONSTRUÍDO"/>
    <x v="2"/>
    <x v="2"/>
    <n v="0"/>
    <m/>
    <s v="ADRIANO INÁCIO"/>
    <m/>
    <m/>
    <m/>
    <m/>
    <m/>
    <m/>
    <m/>
    <m/>
    <m/>
    <e v="#N/A"/>
    <m/>
  </r>
  <r>
    <s v="MGITP"/>
    <s v="M2024EST_MGITP_01"/>
    <x v="3"/>
    <s v="SIM"/>
    <x v="0"/>
    <x v="3"/>
    <x v="88"/>
    <x v="136"/>
    <s v="NA"/>
    <s v="NA"/>
    <x v="293"/>
    <x v="1"/>
    <x v="16"/>
    <s v="MGBSB"/>
    <s v="Ativo"/>
    <x v="1"/>
    <x v="1"/>
    <s v="RELATÓRIO ENVIADO"/>
    <m/>
    <s v="SIM"/>
    <s v="ATIVO"/>
    <x v="0"/>
    <x v="3"/>
    <x v="0"/>
    <s v="-"/>
    <x v="2"/>
    <x v="1"/>
    <n v="504187"/>
    <s v="Aprovado HQ"/>
    <x v="0"/>
    <m/>
    <m/>
    <m/>
    <m/>
    <m/>
    <m/>
    <x v="1"/>
    <x v="2"/>
    <s v="ATIVO"/>
    <x v="1"/>
    <m/>
    <s v="CONSTRUÍDO"/>
    <x v="2"/>
    <x v="2"/>
    <n v="0"/>
    <m/>
    <s v="ADRIANO INÁCIO"/>
    <m/>
    <m/>
    <m/>
    <m/>
    <m/>
    <m/>
    <m/>
    <m/>
    <m/>
    <e v="#N/A"/>
    <m/>
  </r>
  <r>
    <s v="MGBOG"/>
    <s v="M2024EST_MGBOG_01"/>
    <x v="2"/>
    <s v="RÁDIO"/>
    <x v="2"/>
    <x v="3"/>
    <x v="2"/>
    <x v="2"/>
    <s v="NA"/>
    <s v="NA"/>
    <x v="2"/>
    <x v="1"/>
    <x v="22"/>
    <s v="MGVSO"/>
    <s v="Ativo"/>
    <x v="15"/>
    <x v="1"/>
    <s v="SEM AÇÃO RE"/>
    <m/>
    <s v="NÃO"/>
    <s v="RÁDIO"/>
    <x v="2"/>
    <x v="3"/>
    <x v="1"/>
    <s v="-"/>
    <x v="2"/>
    <x v="1"/>
    <s v="NA"/>
    <s v="NA"/>
    <x v="2"/>
    <m/>
    <m/>
    <m/>
    <s v="VALIDAR PREDECESSOR ELISANGÊLA"/>
    <m/>
    <m/>
    <x v="1"/>
    <x v="2"/>
    <s v="ATIVO"/>
    <x v="1"/>
    <m/>
    <s v="CONSTRUÍDO"/>
    <x v="1"/>
    <x v="2"/>
    <n v="0"/>
    <m/>
    <s v="ADRIANO INÁCIO"/>
    <m/>
    <m/>
    <m/>
    <m/>
    <m/>
    <m/>
    <m/>
    <m/>
    <m/>
    <e v="#N/A"/>
    <m/>
  </r>
  <r>
    <s v="MGJAA"/>
    <s v="M2023EST_MGJAA_01"/>
    <x v="3"/>
    <s v="SIM"/>
    <x v="0"/>
    <x v="3"/>
    <x v="91"/>
    <x v="18"/>
    <s v="NÃO"/>
    <s v="PENDENTE"/>
    <x v="294"/>
    <x v="3"/>
    <x v="5"/>
    <s v="-"/>
    <s v="Ativo"/>
    <x v="1"/>
    <x v="1"/>
    <s v="REDE OK"/>
    <m/>
    <s v="SIM"/>
    <s v="ATIVO"/>
    <x v="0"/>
    <x v="3"/>
    <x v="4"/>
    <s v="-"/>
    <x v="2"/>
    <x v="1"/>
    <n v="508054"/>
    <s v="Empreiteira"/>
    <x v="0"/>
    <m/>
    <m/>
    <m/>
    <m/>
    <m/>
    <m/>
    <x v="1"/>
    <x v="2"/>
    <s v="ATIVO"/>
    <x v="1"/>
    <m/>
    <s v="CONSTRUÍDO"/>
    <x v="2"/>
    <x v="2"/>
    <n v="0"/>
    <m/>
    <s v="ADRIANO INÁCIO"/>
    <m/>
    <m/>
    <m/>
    <m/>
    <m/>
    <m/>
    <m/>
    <m/>
    <m/>
    <e v="#N/A"/>
    <m/>
  </r>
  <r>
    <s v="MGHBK"/>
    <s v="M2024EST_MGHBK_01"/>
    <x v="3"/>
    <s v="SIM"/>
    <x v="0"/>
    <x v="3"/>
    <x v="112"/>
    <x v="137"/>
    <s v="NA"/>
    <s v="NA"/>
    <x v="295"/>
    <x v="1"/>
    <x v="10"/>
    <s v="MGJAS"/>
    <s v="Ativo HL4 / Falta HL5D"/>
    <x v="7"/>
    <x v="1"/>
    <s v="RELATÓRIO ENVIADO EM 31/10"/>
    <m/>
    <s v="NÃO"/>
    <s v="ATIVO"/>
    <x v="0"/>
    <x v="3"/>
    <x v="0"/>
    <s v="-"/>
    <x v="2"/>
    <x v="1"/>
    <n v="512272"/>
    <s v="Aprovado HQ"/>
    <x v="0"/>
    <m/>
    <m/>
    <m/>
    <m/>
    <m/>
    <m/>
    <x v="1"/>
    <x v="3"/>
    <s v="PENDENCIA PROJETO"/>
    <x v="2"/>
    <s v="31/10/2024 - Plan James: concluído _x000a_REDE ENTREGUE, VALIDAÇÃO E-MAIL TELEMONT 15/10"/>
    <s v="CONSTRUÍDO"/>
    <x v="2"/>
    <x v="2"/>
    <n v="0"/>
    <m/>
    <s v="ADRIANO INÁCIO"/>
    <m/>
    <m/>
    <m/>
    <m/>
    <m/>
    <m/>
    <m/>
    <m/>
    <m/>
    <e v="#N/A"/>
    <m/>
  </r>
  <r>
    <s v="MGSBA"/>
    <s v="M2024EST_MGSBA_01"/>
    <x v="3"/>
    <s v="SIM"/>
    <x v="0"/>
    <x v="3"/>
    <x v="142"/>
    <x v="89"/>
    <s v="NA"/>
    <s v="NA"/>
    <x v="296"/>
    <x v="1"/>
    <x v="24"/>
    <s v="MGSLA"/>
    <s v="Ativo"/>
    <x v="12"/>
    <x v="1"/>
    <s v="REDE ENTREGUE CONFORME TOPOLOGIA ESTRUTURANTE"/>
    <m/>
    <s v="NÃO"/>
    <s v="ATIVO"/>
    <x v="0"/>
    <x v="3"/>
    <x v="0"/>
    <s v="-"/>
    <x v="2"/>
    <x v="1"/>
    <n v="506530"/>
    <s v="Aprovado HQ"/>
    <x v="0"/>
    <m/>
    <m/>
    <m/>
    <m/>
    <m/>
    <m/>
    <x v="1"/>
    <x v="2"/>
    <s v="ATIVO"/>
    <x v="1"/>
    <m/>
    <s v="CONSTRUÍDO"/>
    <x v="2"/>
    <x v="2"/>
    <n v="0"/>
    <m/>
    <s v="ADRIANO INÁCIO"/>
    <m/>
    <m/>
    <m/>
    <m/>
    <m/>
    <m/>
    <m/>
    <m/>
    <m/>
    <e v="#N/A"/>
    <m/>
  </r>
  <r>
    <s v="MGJAD"/>
    <s v="M2023EST_MGJAD_01"/>
    <x v="3"/>
    <s v="SIM"/>
    <x v="0"/>
    <x v="3"/>
    <x v="41"/>
    <x v="45"/>
    <s v="NA"/>
    <s v="NA"/>
    <x v="297"/>
    <x v="1"/>
    <x v="3"/>
    <s v="MGBNS"/>
    <s v="Ativo"/>
    <x v="1"/>
    <x v="1"/>
    <s v="REDE ENTREGUE CONFORME TOPOLOGIA ESTRUTURANTE"/>
    <m/>
    <s v="NÃO"/>
    <s v="ATIVO"/>
    <x v="0"/>
    <x v="3"/>
    <x v="0"/>
    <s v="-"/>
    <x v="2"/>
    <x v="1"/>
    <n v="512333"/>
    <s v="Aprovado HQ"/>
    <x v="0"/>
    <m/>
    <m/>
    <m/>
    <m/>
    <m/>
    <m/>
    <x v="1"/>
    <x v="2"/>
    <s v="ATIVO"/>
    <x v="1"/>
    <m/>
    <s v="CONSTRUÍDO"/>
    <x v="2"/>
    <x v="2"/>
    <n v="0"/>
    <m/>
    <s v="ADRIANO INÁCIO"/>
    <m/>
    <m/>
    <m/>
    <m/>
    <m/>
    <m/>
    <m/>
    <m/>
    <m/>
    <e v="#N/A"/>
    <m/>
  </r>
  <r>
    <s v="MGBVS"/>
    <s v="M2024EST_MGBVS_01"/>
    <x v="3"/>
    <s v="SIM"/>
    <x v="0"/>
    <x v="3"/>
    <x v="48"/>
    <x v="59"/>
    <s v="NA"/>
    <s v="NA"/>
    <x v="155"/>
    <x v="1"/>
    <x v="20"/>
    <s v="MGQBV"/>
    <s v="Não Ativo"/>
    <x v="1"/>
    <x v="1"/>
    <s v="REDE ENTREGUE CONFORME TOPOLOGIA ESTRUTURANTE"/>
    <m/>
    <s v="NÃO"/>
    <s v="ATIVO"/>
    <x v="0"/>
    <x v="3"/>
    <x v="0"/>
    <s v="-"/>
    <x v="2"/>
    <x v="1"/>
    <n v="506518"/>
    <s v="Aprovado HQ"/>
    <x v="0"/>
    <m/>
    <m/>
    <m/>
    <m/>
    <m/>
    <m/>
    <x v="1"/>
    <x v="2"/>
    <d v="2024-10-04T00:00:00"/>
    <x v="1"/>
    <m/>
    <s v="CONSTRUÍDO"/>
    <x v="2"/>
    <x v="2"/>
    <n v="0"/>
    <m/>
    <s v="ADRIANO INÁCIO"/>
    <m/>
    <m/>
    <m/>
    <m/>
    <m/>
    <m/>
    <m/>
    <m/>
    <m/>
    <e v="#N/A"/>
    <m/>
  </r>
  <r>
    <s v="MGHUB"/>
    <s v="M2024EST_MGHUB_01"/>
    <x v="3"/>
    <s v="SIM"/>
    <x v="0"/>
    <x v="3"/>
    <x v="46"/>
    <x v="124"/>
    <s v="NA"/>
    <s v="NA"/>
    <x v="298"/>
    <x v="1"/>
    <x v="10"/>
    <s v="MGJAS"/>
    <s v="Ativo HL4 / Ativo HL5D"/>
    <x v="7"/>
    <x v="1"/>
    <s v="REDE ENTREGUE CONFORME TOPOLOGIA ESTRUTURANTE"/>
    <m/>
    <s v="NÃO"/>
    <s v="ATIVO"/>
    <x v="0"/>
    <x v="3"/>
    <x v="0"/>
    <s v="-"/>
    <x v="2"/>
    <x v="1"/>
    <n v="512275"/>
    <s v="Aprovado HQ"/>
    <x v="0"/>
    <m/>
    <m/>
    <m/>
    <m/>
    <m/>
    <m/>
    <x v="1"/>
    <x v="2"/>
    <s v="ATIVO"/>
    <x v="1"/>
    <m/>
    <s v="CONSTRUÍDO"/>
    <x v="2"/>
    <x v="2"/>
    <n v="0"/>
    <m/>
    <s v="ADRIANO INÁCIO"/>
    <m/>
    <m/>
    <m/>
    <m/>
    <m/>
    <m/>
    <m/>
    <m/>
    <m/>
    <e v="#N/A"/>
    <m/>
  </r>
  <r>
    <s v="MGJAT"/>
    <s v="M2024EST_MGJAT_01"/>
    <x v="3"/>
    <s v="SIM"/>
    <x v="0"/>
    <x v="3"/>
    <x v="88"/>
    <x v="88"/>
    <s v="NA"/>
    <s v="NA"/>
    <x v="299"/>
    <x v="1"/>
    <x v="16"/>
    <s v="MGBSB"/>
    <s v="Ativo"/>
    <x v="1"/>
    <x v="1"/>
    <s v="ATIVO COM  PROTEÇÃO TOPOLOGIA ESTRUT - CFO + ROLLOUT"/>
    <m/>
    <s v="SIM"/>
    <s v="ATIVO"/>
    <x v="0"/>
    <x v="3"/>
    <x v="0"/>
    <s v="-"/>
    <x v="2"/>
    <x v="1"/>
    <n v="504188"/>
    <s v="Aprovado HQ"/>
    <x v="0"/>
    <m/>
    <m/>
    <m/>
    <m/>
    <m/>
    <m/>
    <x v="1"/>
    <x v="2"/>
    <s v="ATIVO"/>
    <x v="1"/>
    <m/>
    <s v="CONSTRUÍDO"/>
    <x v="2"/>
    <x v="2"/>
    <n v="0"/>
    <m/>
    <s v="ADRIANO INÁCIO"/>
    <m/>
    <m/>
    <m/>
    <m/>
    <m/>
    <m/>
    <m/>
    <m/>
    <m/>
    <e v="#N/A"/>
    <m/>
  </r>
  <r>
    <s v="MGJCT"/>
    <s v="M2023EST_MGJCT_01"/>
    <x v="3"/>
    <s v="SIM"/>
    <x v="0"/>
    <x v="3"/>
    <x v="87"/>
    <x v="138"/>
    <s v="NA"/>
    <s v="NA"/>
    <x v="25"/>
    <x v="2"/>
    <x v="5"/>
    <s v="-"/>
    <s v="Ativo"/>
    <x v="1"/>
    <x v="1"/>
    <s v="ATIVO COM  PROTEÇÃO TOPOLOGIA ESTRUT - LANÇAMENTO"/>
    <m/>
    <s v="SIM"/>
    <s v="ATIVO"/>
    <x v="0"/>
    <x v="3"/>
    <x v="4"/>
    <s v="-"/>
    <x v="2"/>
    <x v="1"/>
    <s v="NA"/>
    <s v="NA"/>
    <x v="0"/>
    <m/>
    <m/>
    <m/>
    <m/>
    <m/>
    <m/>
    <x v="1"/>
    <x v="2"/>
    <s v="ATIVO"/>
    <x v="1"/>
    <m/>
    <s v="CONSTRUÍDO"/>
    <x v="2"/>
    <x v="2"/>
    <n v="0"/>
    <m/>
    <s v="ADRIANO INÁCIO"/>
    <m/>
    <m/>
    <m/>
    <m/>
    <m/>
    <m/>
    <m/>
    <m/>
    <m/>
    <e v="#N/A"/>
    <m/>
  </r>
  <r>
    <s v="MGJCA"/>
    <s v="M2023EST_MGJCA_01"/>
    <x v="2"/>
    <s v="RÁDIO"/>
    <x v="2"/>
    <x v="3"/>
    <x v="2"/>
    <x v="139"/>
    <s v="NA"/>
    <s v="NA"/>
    <x v="300"/>
    <x v="3"/>
    <x v="2"/>
    <s v="-"/>
    <s v="Ativo"/>
    <x v="2"/>
    <x v="1"/>
    <s v="SEM AÇÃO RE"/>
    <m/>
    <s v="NÃO"/>
    <s v="RÁDIO"/>
    <x v="2"/>
    <x v="3"/>
    <x v="1"/>
    <s v="-"/>
    <x v="2"/>
    <x v="1"/>
    <n v="507094"/>
    <s v="Empreiteira"/>
    <x v="0"/>
    <m/>
    <m/>
    <m/>
    <s v="VALIDAR PREDECESSOR ELISANGÊLA"/>
    <m/>
    <m/>
    <x v="1"/>
    <x v="2"/>
    <s v="ATIVO"/>
    <x v="1"/>
    <m/>
    <s v="CONSTRUÍDO"/>
    <x v="2"/>
    <x v="2"/>
    <n v="0"/>
    <m/>
    <s v="ADRIANO INÁCIO"/>
    <m/>
    <m/>
    <m/>
    <m/>
    <m/>
    <m/>
    <m/>
    <m/>
    <m/>
    <e v="#N/A"/>
    <m/>
  </r>
  <r>
    <s v="MGRNK"/>
    <s v="M2023_MGRNK_01"/>
    <x v="3"/>
    <s v="SIM"/>
    <x v="0"/>
    <x v="3"/>
    <x v="88"/>
    <x v="17"/>
    <s v="NA"/>
    <s v="NA"/>
    <x v="301"/>
    <x v="1"/>
    <x v="20"/>
    <s v="MGQBV"/>
    <s v="Não Ativo"/>
    <x v="5"/>
    <x v="1"/>
    <s v="REDE ENTREGUE CONFORME TOPOLOGIA ESTRUTURANTE"/>
    <m/>
    <s v="NÃO"/>
    <s v="ATIVO"/>
    <x v="0"/>
    <x v="3"/>
    <x v="0"/>
    <s v="-"/>
    <x v="2"/>
    <x v="1"/>
    <n v="538659"/>
    <s v="Aprovado HQ"/>
    <x v="0"/>
    <m/>
    <m/>
    <m/>
    <m/>
    <m/>
    <m/>
    <x v="1"/>
    <x v="2"/>
    <d v="2024-10-04T00:00:00"/>
    <x v="1"/>
    <s v="Enviado e-mail para o Adriano em 17/10 Realizar a Ativação. Reparo Tratato"/>
    <s v="CONSTRUÍDO"/>
    <x v="2"/>
    <x v="2"/>
    <n v="0"/>
    <m/>
    <s v="ADRIANO INÁCIO"/>
    <m/>
    <m/>
    <m/>
    <m/>
    <m/>
    <m/>
    <m/>
    <m/>
    <m/>
    <e v="#N/A"/>
    <m/>
  </r>
  <r>
    <s v="MGJGD"/>
    <s v="M2023EST_MGJGD_01"/>
    <x v="3"/>
    <s v="SIM"/>
    <x v="0"/>
    <x v="3"/>
    <x v="87"/>
    <x v="127"/>
    <s v="NA"/>
    <s v="NA"/>
    <x v="302"/>
    <x v="1"/>
    <x v="5"/>
    <s v="MGJAA"/>
    <s v="Ativo"/>
    <x v="1"/>
    <x v="1"/>
    <s v="ATIVO COM  PROTEÇÃO TOPOLOGIA ESTRUT - LANÇAMENTO"/>
    <m/>
    <s v="SIM"/>
    <s v="ATIVO"/>
    <x v="0"/>
    <x v="3"/>
    <x v="4"/>
    <s v="-"/>
    <x v="2"/>
    <x v="1"/>
    <n v="508055"/>
    <s v="Empreiteira"/>
    <x v="0"/>
    <m/>
    <m/>
    <m/>
    <m/>
    <m/>
    <m/>
    <x v="1"/>
    <x v="2"/>
    <s v="ATIVO"/>
    <x v="1"/>
    <m/>
    <s v="CONSTRUÍDO"/>
    <x v="2"/>
    <x v="2"/>
    <n v="0"/>
    <m/>
    <s v="ADRIANO INÁCIO"/>
    <m/>
    <m/>
    <m/>
    <m/>
    <m/>
    <m/>
    <m/>
    <m/>
    <m/>
    <e v="#N/A"/>
    <m/>
  </r>
  <r>
    <s v="MGGQR"/>
    <s v="M2023_MGGQR_01"/>
    <x v="3"/>
    <s v="SIM"/>
    <x v="0"/>
    <x v="3"/>
    <x v="133"/>
    <x v="140"/>
    <s v="NA"/>
    <s v="NA"/>
    <x v="303"/>
    <x v="1"/>
    <x v="12"/>
    <s v="MGPNP"/>
    <s v="Ativo"/>
    <x v="1"/>
    <x v="1"/>
    <s v="ATIVO COM  PROTEÇÃO TOPOLOGIA ESTRUT - LANÇAMENTO"/>
    <m/>
    <s v="SIM"/>
    <s v="ATIVO"/>
    <x v="0"/>
    <x v="3"/>
    <x v="11"/>
    <s v="-"/>
    <x v="2"/>
    <x v="1"/>
    <s v="MOIN"/>
    <s v="NA"/>
    <x v="0"/>
    <m/>
    <m/>
    <m/>
    <m/>
    <m/>
    <m/>
    <x v="1"/>
    <x v="2"/>
    <s v="ATIVO"/>
    <x v="1"/>
    <m/>
    <s v="CONSTRUÍDO"/>
    <x v="2"/>
    <x v="2"/>
    <n v="0"/>
    <m/>
    <s v="ADRIANO INÁCIO"/>
    <m/>
    <m/>
    <m/>
    <m/>
    <m/>
    <m/>
    <m/>
    <m/>
    <m/>
    <e v="#N/A"/>
    <m/>
  </r>
  <r>
    <s v="MGIFO"/>
    <s v="M2024EST_MGIFO_01"/>
    <x v="3"/>
    <s v="SIM"/>
    <x v="0"/>
    <x v="3"/>
    <x v="90"/>
    <x v="74"/>
    <s v="NA"/>
    <s v="NA"/>
    <x v="304"/>
    <x v="1"/>
    <x v="19"/>
    <s v="MGIIE"/>
    <s v="Ativo"/>
    <x v="13"/>
    <x v="1"/>
    <s v="REDE ENTREGUE CONFORME TOPOLOGIA ESTRUTURANTE"/>
    <m/>
    <s v="NÃO"/>
    <s v="ATIVO"/>
    <x v="0"/>
    <x v="3"/>
    <x v="0"/>
    <s v="-"/>
    <x v="2"/>
    <x v="1"/>
    <n v="512267"/>
    <s v="Aprovado HQ"/>
    <x v="0"/>
    <m/>
    <m/>
    <m/>
    <m/>
    <m/>
    <m/>
    <x v="1"/>
    <x v="2"/>
    <s v="ATIVO"/>
    <x v="1"/>
    <m/>
    <s v="CONSTRUÍDO"/>
    <x v="2"/>
    <x v="2"/>
    <n v="0"/>
    <m/>
    <s v="ADRIANO INÁCIO"/>
    <m/>
    <m/>
    <m/>
    <m/>
    <m/>
    <m/>
    <m/>
    <m/>
    <m/>
    <e v="#N/A"/>
    <m/>
  </r>
  <r>
    <s v="MGJPB"/>
    <s v="M2024EST_MGJPB_01"/>
    <x v="3"/>
    <s v="SIM"/>
    <x v="0"/>
    <x v="3"/>
    <x v="117"/>
    <x v="102"/>
    <s v="NA"/>
    <s v="NA"/>
    <x v="291"/>
    <x v="1"/>
    <x v="3"/>
    <s v="MGFEN"/>
    <s v="Ativo HL4 / Falta HL5D"/>
    <x v="1"/>
    <x v="1"/>
    <s v="REDE ENTREGUE CONFORME TOPOLOGIA ESTRUTURANTE"/>
    <m/>
    <s v="NÃO"/>
    <s v="ATIVO"/>
    <x v="0"/>
    <x v="3"/>
    <x v="0"/>
    <s v="-"/>
    <x v="2"/>
    <x v="1"/>
    <n v="512318"/>
    <s v="Aprovado HQ"/>
    <x v="0"/>
    <m/>
    <m/>
    <m/>
    <m/>
    <m/>
    <m/>
    <x v="1"/>
    <x v="2"/>
    <d v="2024-10-07T00:00:00"/>
    <x v="1"/>
    <m/>
    <s v="CONSTRUÍDO"/>
    <x v="2"/>
    <x v="2"/>
    <n v="0"/>
    <m/>
    <s v="ADRIANO INÁCIO"/>
    <m/>
    <m/>
    <m/>
    <m/>
    <m/>
    <m/>
    <m/>
    <m/>
    <m/>
    <e v="#N/A"/>
    <m/>
  </r>
  <r>
    <s v="MGJMO"/>
    <s v="M2023EST_MGJMO_01"/>
    <x v="3"/>
    <s v="SIM"/>
    <x v="0"/>
    <x v="3"/>
    <x v="107"/>
    <x v="20"/>
    <s v="NA"/>
    <s v="NA"/>
    <x v="305"/>
    <x v="1"/>
    <x v="12"/>
    <s v="MGBAM"/>
    <s v="Ativo"/>
    <x v="1"/>
    <x v="1"/>
    <s v="ATIVO COM  PROTEÇÃO TOPOLOGIA ESTRUT - LANÇAMENTO"/>
    <m/>
    <s v="SIM"/>
    <s v="ATIVO"/>
    <x v="0"/>
    <x v="3"/>
    <x v="11"/>
    <s v="-"/>
    <x v="2"/>
    <x v="1"/>
    <n v="481233"/>
    <s v="CANCELADO"/>
    <x v="0"/>
    <m/>
    <m/>
    <m/>
    <m/>
    <m/>
    <m/>
    <x v="1"/>
    <x v="2"/>
    <s v="ATIVO"/>
    <x v="1"/>
    <m/>
    <s v="CONSTRUÍDO"/>
    <x v="2"/>
    <x v="2"/>
    <n v="0"/>
    <m/>
    <s v="ADRIANO INÁCIO"/>
    <m/>
    <m/>
    <m/>
    <m/>
    <m/>
    <m/>
    <m/>
    <m/>
    <m/>
    <e v="#N/A"/>
    <m/>
  </r>
  <r>
    <s v="MGINZ"/>
    <s v="M2024EST_MGINZ_01"/>
    <x v="3"/>
    <s v="SIM"/>
    <x v="0"/>
    <x v="3"/>
    <x v="90"/>
    <x v="74"/>
    <s v="NA"/>
    <s v="NA"/>
    <x v="304"/>
    <x v="1"/>
    <x v="19"/>
    <s v="MGIIE"/>
    <s v="Ativo"/>
    <x v="13"/>
    <x v="1"/>
    <s v="REDE ENTREGUE CONFORME TOPOLOGIA ESTRUTURANTE"/>
    <m/>
    <s v="NÃO"/>
    <s v="ATIVO"/>
    <x v="0"/>
    <x v="3"/>
    <x v="0"/>
    <s v="-"/>
    <x v="2"/>
    <x v="1"/>
    <n v="512267"/>
    <s v="Aprovado HQ"/>
    <x v="0"/>
    <m/>
    <m/>
    <m/>
    <m/>
    <m/>
    <m/>
    <x v="1"/>
    <x v="2"/>
    <s v="ATIVO"/>
    <x v="1"/>
    <m/>
    <s v="CONSTRUÍDO"/>
    <x v="2"/>
    <x v="2"/>
    <n v="0"/>
    <m/>
    <s v="ADRIANO INÁCIO"/>
    <m/>
    <m/>
    <m/>
    <m/>
    <m/>
    <m/>
    <m/>
    <m/>
    <m/>
    <e v="#N/A"/>
    <m/>
  </r>
  <r>
    <s v="MGTPD"/>
    <s v="M2024EST_MGTPD_01"/>
    <x v="3"/>
    <s v="SIM"/>
    <x v="0"/>
    <x v="3"/>
    <x v="92"/>
    <x v="134"/>
    <s v="NA"/>
    <s v="NA"/>
    <x v="289"/>
    <x v="1"/>
    <x v="10"/>
    <s v="MGICA"/>
    <s v="Ativo HL4 / Falta HL5D"/>
    <x v="10"/>
    <x v="1"/>
    <s v="seg 30/06/2025 10:00 - William Cruz: Favor acionar EPS para recuperar fibras com defeito._x000a__x000a_OBS: Em IVT podem por gentileza descer o DGO para o gabinete no solo? Foi Instalado no gabinete mais alto do poste, dificultando ativação e manutenção._x000a_seg 30/06/2025 18:16 - Lucas: Segue TA 345581613 _x000a_REDE ENTREGUE CONFORME TOPOLOGIA ESTRUTURANTE"/>
    <m/>
    <s v="NÃO"/>
    <s v="ATIVO"/>
    <x v="0"/>
    <x v="0"/>
    <x v="0"/>
    <s v="-"/>
    <x v="0"/>
    <x v="1"/>
    <n v="512242"/>
    <s v="Aprovado HQ"/>
    <x v="0"/>
    <m/>
    <m/>
    <m/>
    <m/>
    <m/>
    <m/>
    <x v="1"/>
    <x v="2"/>
    <d v="2024-10-10T00:00:00"/>
    <x v="1"/>
    <m/>
    <s v="CONSTRUÍDO"/>
    <x v="2"/>
    <x v="2"/>
    <n v="0"/>
    <m/>
    <s v="ADRIANO INÁCIO"/>
    <m/>
    <m/>
    <m/>
    <m/>
    <m/>
    <m/>
    <m/>
    <m/>
    <m/>
    <e v="#N/A"/>
    <m/>
  </r>
  <r>
    <s v="MGJTB"/>
    <s v="M2024EST_MGJTB_01"/>
    <x v="3"/>
    <s v="SIM"/>
    <x v="0"/>
    <x v="3"/>
    <x v="11"/>
    <x v="86"/>
    <s v="NA"/>
    <s v="NA"/>
    <x v="142"/>
    <x v="1"/>
    <x v="18"/>
    <s v="MGCII"/>
    <s v="Ativo"/>
    <x v="7"/>
    <x v="1"/>
    <s v="ATIVO COM  PROTEÇÃO TOPOLOGIA ESTRUT - LANÇAMENTO"/>
    <m/>
    <s v="NÃO"/>
    <s v="ATIVO"/>
    <x v="0"/>
    <x v="3"/>
    <x v="10"/>
    <s v="-"/>
    <x v="2"/>
    <x v="1"/>
    <n v="507569"/>
    <s v="Aprovado HQ"/>
    <x v="0"/>
    <m/>
    <m/>
    <m/>
    <m/>
    <m/>
    <m/>
    <x v="1"/>
    <x v="2"/>
    <s v="ATIVO"/>
    <x v="1"/>
    <m/>
    <s v="CONSTRUÍDO"/>
    <x v="2"/>
    <x v="2"/>
    <n v="0"/>
    <m/>
    <s v="ADRIANO INÁCIO"/>
    <m/>
    <m/>
    <m/>
    <m/>
    <m/>
    <m/>
    <m/>
    <m/>
    <m/>
    <e v="#N/A"/>
    <m/>
  </r>
  <r>
    <s v="MGJAC"/>
    <s v="M2023_MGJAC_01"/>
    <x v="3"/>
    <s v="SIM"/>
    <x v="0"/>
    <x v="3"/>
    <x v="94"/>
    <x v="85"/>
    <s v="NA"/>
    <s v="NA"/>
    <x v="140"/>
    <x v="1"/>
    <x v="10"/>
    <s v="MGBET"/>
    <s v="Ativo"/>
    <x v="7"/>
    <x v="1"/>
    <s v="ATIVO COM  PROTEÇÃO TOPOLOGIA ESTRUT - CFO + ROLLOUT"/>
    <m/>
    <s v="NÃO"/>
    <s v="ATIVO"/>
    <x v="0"/>
    <x v="3"/>
    <x v="0"/>
    <s v="-"/>
    <x v="2"/>
    <x v="1"/>
    <n v="504712"/>
    <s v="MAO OBRA A DISPOSICAO"/>
    <x v="0"/>
    <m/>
    <m/>
    <m/>
    <m/>
    <m/>
    <m/>
    <x v="1"/>
    <x v="2"/>
    <s v="ATIVO"/>
    <x v="1"/>
    <m/>
    <s v="CONSTRUÍDO"/>
    <x v="2"/>
    <x v="2"/>
    <n v="0"/>
    <m/>
    <s v="ADRIANO INÁCIO"/>
    <m/>
    <m/>
    <m/>
    <m/>
    <m/>
    <m/>
    <m/>
    <m/>
    <m/>
    <e v="#N/A"/>
    <m/>
  </r>
  <r>
    <s v="MGJTQ"/>
    <s v="M2024EST_MGJTQ_01"/>
    <x v="0"/>
    <s v="FLAT"/>
    <x v="0"/>
    <x v="0"/>
    <x v="112"/>
    <x v="57"/>
    <s v="NA"/>
    <s v="NA"/>
    <x v="141"/>
    <x v="1"/>
    <x v="17"/>
    <s v="MGBHP"/>
    <s v="Ativo HL4 / Falta HL5D"/>
    <x v="1"/>
    <x v="1"/>
    <s v="SITE JTQ E CFK ENTREGUES FLAT POIS O RETORNO DO ANEL DE CFK PARA BHP DEPENDE DA IMPL. DE POSTES / SEM POSSIBILIDADES"/>
    <s v="Não tem postes na rota da redundância"/>
    <s v="SIM"/>
    <s v="ATIVO"/>
    <x v="0"/>
    <x v="0"/>
    <x v="6"/>
    <s v="-"/>
    <x v="0"/>
    <x v="1"/>
    <n v="518997"/>
    <s v="Aprovado HQ"/>
    <x v="0"/>
    <s v="X"/>
    <m/>
    <m/>
    <s v="VALIDAR CAMPO RODRIGO/EVERTON"/>
    <m/>
    <m/>
    <x v="1"/>
    <x v="11"/>
    <d v="2024-10-21T00:00:00"/>
    <x v="1"/>
    <s v="VALIDAR A POSSIBILIDADE DE SEGUIR COM ATIVAÇÃO EM FLAT, POIS DEPENDE DE IMPLT POSTES EM UMA DAS VIAS"/>
    <s v="CONSTRUÍDO"/>
    <x v="2"/>
    <x v="2"/>
    <n v="0"/>
    <m/>
    <s v="ADRIANO INÁCIO"/>
    <m/>
    <m/>
    <m/>
    <m/>
    <m/>
    <m/>
    <m/>
    <m/>
    <m/>
    <e v="#N/A"/>
    <m/>
  </r>
  <r>
    <s v="MGJUL"/>
    <s v="M2024EST_MGJUL_01"/>
    <x v="3"/>
    <s v="SIM"/>
    <x v="0"/>
    <x v="3"/>
    <x v="95"/>
    <x v="19"/>
    <s v="NA"/>
    <s v="NA"/>
    <x v="306"/>
    <x v="1"/>
    <x v="24"/>
    <s v="MGSLA"/>
    <s v="Ativo"/>
    <x v="1"/>
    <x v="1"/>
    <s v="REDE ENTREGUE CONFORME TOPOLOGIA ESTRUTURANTE"/>
    <m/>
    <s v="NÃO"/>
    <s v="ATIVO"/>
    <x v="0"/>
    <x v="3"/>
    <x v="0"/>
    <s v="-"/>
    <x v="2"/>
    <x v="1"/>
    <n v="538684"/>
    <s v="Aprovado HQ"/>
    <x v="0"/>
    <m/>
    <m/>
    <m/>
    <m/>
    <m/>
    <m/>
    <x v="1"/>
    <x v="18"/>
    <d v="2024-10-14T00:00:00"/>
    <x v="1"/>
    <s v="qui 10/10/2024 17:19 - Email Matheus Telemont rede ok"/>
    <s v="CONSTRUÍDO"/>
    <x v="2"/>
    <x v="2"/>
    <n v="0"/>
    <m/>
    <s v="ADRIANO INÁCIO"/>
    <m/>
    <m/>
    <m/>
    <m/>
    <m/>
    <m/>
    <m/>
    <m/>
    <m/>
    <e v="#N/A"/>
    <m/>
  </r>
  <r>
    <s v="MGJVT"/>
    <s v="M2023EST_MGJVT_01"/>
    <x v="3"/>
    <s v="SIM"/>
    <x v="0"/>
    <x v="3"/>
    <x v="139"/>
    <x v="34"/>
    <s v="NÃO"/>
    <s v="PENDENTE"/>
    <x v="307"/>
    <x v="3"/>
    <x v="22"/>
    <s v="-"/>
    <s v="Ativo"/>
    <x v="1"/>
    <x v="1"/>
    <s v="REDE ENTREGUE CONFORME TOPOLOGIA ESTRUTURANTE"/>
    <m/>
    <s v="NÃO"/>
    <s v="ATIVO"/>
    <x v="0"/>
    <x v="3"/>
    <x v="0"/>
    <s v="-"/>
    <x v="2"/>
    <x v="1"/>
    <n v="512391"/>
    <s v="Regional"/>
    <x v="0"/>
    <m/>
    <m/>
    <m/>
    <m/>
    <m/>
    <m/>
    <x v="1"/>
    <x v="2"/>
    <d v="2024-10-03T00:00:00"/>
    <x v="1"/>
    <m/>
    <s v="CONSTRUÍDO"/>
    <x v="2"/>
    <x v="2"/>
    <n v="0"/>
    <m/>
    <s v="ADRIANO INÁCIO"/>
    <m/>
    <m/>
    <m/>
    <m/>
    <m/>
    <m/>
    <m/>
    <m/>
    <m/>
    <e v="#N/A"/>
    <m/>
  </r>
  <r>
    <s v="MGLAG"/>
    <s v="M2023EST_MGLAG_01"/>
    <x v="3"/>
    <s v="SIM"/>
    <x v="0"/>
    <x v="3"/>
    <x v="57"/>
    <x v="48"/>
    <s v="NA"/>
    <s v="NA"/>
    <x v="73"/>
    <x v="1"/>
    <x v="17"/>
    <s v="MGFLR"/>
    <s v="Ativo"/>
    <x v="1"/>
    <x v="1"/>
    <s v="ATIVO COM  PROTEÇÃO TOPOLOGIA ESTRUT - CFO + ROLLOUT"/>
    <m/>
    <s v="SIM"/>
    <s v="ATIVO"/>
    <x v="0"/>
    <x v="3"/>
    <x v="11"/>
    <s v="-"/>
    <x v="2"/>
    <x v="1"/>
    <n v="508012"/>
    <s v="Aprovado HQ"/>
    <x v="0"/>
    <m/>
    <m/>
    <m/>
    <m/>
    <m/>
    <m/>
    <x v="1"/>
    <x v="2"/>
    <s v="ATIVO"/>
    <x v="1"/>
    <m/>
    <s v="CONSTRUÍDO"/>
    <x v="2"/>
    <x v="2"/>
    <n v="0"/>
    <m/>
    <s v="ADRIANO INÁCIO"/>
    <m/>
    <m/>
    <m/>
    <m/>
    <m/>
    <m/>
    <m/>
    <m/>
    <m/>
    <e v="#N/A"/>
    <m/>
  </r>
  <r>
    <s v="MGLBV"/>
    <s v="M2024EST_MGLBV_01"/>
    <x v="3"/>
    <s v="SIM"/>
    <x v="0"/>
    <x v="3"/>
    <x v="11"/>
    <x v="55"/>
    <s v="NA"/>
    <s v="NA"/>
    <x v="85"/>
    <x v="1"/>
    <x v="5"/>
    <s v="MGJCT"/>
    <s v="Ativo"/>
    <x v="1"/>
    <x v="1"/>
    <s v="REDE ENTREGUE COM  PROTEÇÃO TOPOLOGIA ESTRUT - LANÇAMENTO "/>
    <m/>
    <s v="SIM"/>
    <s v="ATIVO"/>
    <x v="0"/>
    <x v="3"/>
    <x v="4"/>
    <s v="-"/>
    <x v="2"/>
    <x v="1"/>
    <s v="NA"/>
    <s v="NA"/>
    <x v="0"/>
    <m/>
    <m/>
    <m/>
    <m/>
    <m/>
    <m/>
    <x v="1"/>
    <x v="4"/>
    <d v="2024-10-18T00:00:00"/>
    <x v="1"/>
    <m/>
    <s v="CONSTRUÍDO"/>
    <x v="2"/>
    <x v="2"/>
    <n v="0"/>
    <m/>
    <s v="ADRIANO INÁCIO"/>
    <m/>
    <m/>
    <m/>
    <m/>
    <m/>
    <m/>
    <m/>
    <m/>
    <m/>
    <e v="#N/A"/>
    <m/>
  </r>
  <r>
    <s v="MGRIL"/>
    <s v="M2023_MGRIL_01"/>
    <x v="3"/>
    <s v="SIM"/>
    <x v="0"/>
    <x v="3"/>
    <x v="44"/>
    <x v="9"/>
    <s v="NA"/>
    <s v="NA"/>
    <x v="12"/>
    <x v="1"/>
    <x v="8"/>
    <s v="MGRNC"/>
    <s v="Não Ativo"/>
    <x v="5"/>
    <x v="1"/>
    <s v="ATIVO COM  PROTEÇÃO TOPOLOGIA ESTRUT - CFO + ROLLOUT"/>
    <s v="SERÁ NECESSÁRIO REFAZER REDE PARA RNJ"/>
    <s v="NÃO"/>
    <s v="ATIVO"/>
    <x v="0"/>
    <x v="3"/>
    <x v="6"/>
    <s v="-"/>
    <x v="2"/>
    <x v="1"/>
    <n v="508202"/>
    <s v="Regional"/>
    <x v="0"/>
    <m/>
    <m/>
    <m/>
    <m/>
    <m/>
    <m/>
    <x v="1"/>
    <x v="2"/>
    <s v="ATIVO"/>
    <x v="1"/>
    <m/>
    <s v="CONSTRUÍDO"/>
    <x v="2"/>
    <x v="2"/>
    <n v="0"/>
    <m/>
    <s v="ADRIANO INÁCIO"/>
    <m/>
    <m/>
    <m/>
    <m/>
    <m/>
    <m/>
    <m/>
    <m/>
    <m/>
    <e v="#N/A"/>
    <m/>
  </r>
  <r>
    <s v="MGRNC"/>
    <s v="M2023EST_MGRNC_01"/>
    <x v="3"/>
    <s v="SIM"/>
    <x v="0"/>
    <x v="3"/>
    <x v="84"/>
    <x v="71"/>
    <s v="NA"/>
    <s v="NA"/>
    <x v="308"/>
    <x v="3"/>
    <x v="8"/>
    <s v="-"/>
    <s v="Não Ativo"/>
    <x v="5"/>
    <x v="1"/>
    <s v="ATIVO COM  PROTEÇÃO TOPOLOGIA ESTRUT - CFO + ROLLOUT"/>
    <s v="SERÁ NECESSÁRIO REFAZER REDE PARA RNJ"/>
    <s v="NÃO"/>
    <s v="ATIVO"/>
    <x v="0"/>
    <x v="3"/>
    <x v="6"/>
    <s v="-"/>
    <x v="2"/>
    <x v="1"/>
    <n v="502635"/>
    <s v="MAO OBRA A DISPOSICAO"/>
    <x v="0"/>
    <m/>
    <m/>
    <m/>
    <m/>
    <m/>
    <m/>
    <x v="1"/>
    <x v="2"/>
    <s v="ATIVO"/>
    <x v="1"/>
    <m/>
    <s v="CONSTRUÍDO"/>
    <x v="2"/>
    <x v="2"/>
    <n v="0"/>
    <m/>
    <s v="ADRIANO INÁCIO"/>
    <m/>
    <m/>
    <m/>
    <m/>
    <m/>
    <m/>
    <m/>
    <m/>
    <m/>
    <e v="#N/A"/>
    <m/>
  </r>
  <r>
    <s v="MGJFR"/>
    <s v="M2024EST_MGJFR_01"/>
    <x v="3"/>
    <s v="SIM"/>
    <x v="0"/>
    <x v="3"/>
    <x v="143"/>
    <x v="141"/>
    <s v="NA"/>
    <s v="NA"/>
    <x v="309"/>
    <x v="5"/>
    <x v="23"/>
    <s v="MGI04"/>
    <s v="Ativo"/>
    <x v="14"/>
    <x v="6"/>
    <m/>
    <m/>
    <s v="NÃO"/>
    <s v="ATIVO"/>
    <x v="0"/>
    <x v="3"/>
    <x v="0"/>
    <s v="-"/>
    <x v="2"/>
    <x v="1"/>
    <n v="529278"/>
    <s v="Aprovado HQ"/>
    <x v="0"/>
    <m/>
    <m/>
    <m/>
    <e v="#REF!"/>
    <m/>
    <m/>
    <x v="1"/>
    <x v="6"/>
    <d v="2024-10-19T00:00:00"/>
    <x v="1"/>
    <m/>
    <s v="CONSTRUÍDO"/>
    <x v="4"/>
    <x v="0"/>
    <n v="0"/>
    <m/>
    <s v="ADRIANO SIQUEIRA"/>
    <s v="OK"/>
    <s v="OK"/>
    <s v="NOK"/>
    <s v="OK"/>
    <s v="NOK"/>
    <s v="NA"/>
    <m/>
    <m/>
    <m/>
    <e v="#N/A"/>
    <m/>
  </r>
  <r>
    <s v="MGLEB"/>
    <s v="M2024EST_MGLEB_01"/>
    <x v="3"/>
    <s v="SIM"/>
    <x v="0"/>
    <x v="3"/>
    <x v="88"/>
    <x v="77"/>
    <s v="NA"/>
    <s v="NA"/>
    <x v="123"/>
    <x v="1"/>
    <x v="16"/>
    <s v="MGCND"/>
    <s v="Ativo"/>
    <x v="1"/>
    <x v="1"/>
    <s v="ATIVO COM  PROTEÇÃO TOPOLOGIA ESTRUT - CFO + ROLLOUT"/>
    <m/>
    <s v="SIM"/>
    <s v="ATIVO"/>
    <x v="0"/>
    <x v="3"/>
    <x v="0"/>
    <s v="-"/>
    <x v="2"/>
    <x v="1"/>
    <s v="MOIN"/>
    <s v="NA"/>
    <x v="0"/>
    <m/>
    <m/>
    <m/>
    <m/>
    <m/>
    <m/>
    <x v="1"/>
    <x v="2"/>
    <s v="ATIVO"/>
    <x v="1"/>
    <m/>
    <s v="CONSTRUÍDO"/>
    <x v="2"/>
    <x v="2"/>
    <n v="0"/>
    <m/>
    <s v="ADRIANO INÁCIO"/>
    <m/>
    <m/>
    <m/>
    <m/>
    <m/>
    <m/>
    <m/>
    <m/>
    <m/>
    <e v="#N/A"/>
    <m/>
  </r>
  <r>
    <s v="MGLFS"/>
    <s v="M2024EST_MGLFS_01"/>
    <x v="3"/>
    <s v="SIM"/>
    <x v="0"/>
    <x v="3"/>
    <x v="95"/>
    <x v="132"/>
    <s v="NA"/>
    <s v="NA"/>
    <x v="310"/>
    <x v="1"/>
    <x v="19"/>
    <s v="MGBMR"/>
    <s v="Ativo"/>
    <x v="1"/>
    <x v="1"/>
    <s v="REDE ENTREGUE CONFORME TOPOLOGIA ESTRUTURANTE"/>
    <m/>
    <s v="NÃO"/>
    <s v="ATIVO"/>
    <x v="0"/>
    <x v="3"/>
    <x v="0"/>
    <s v="-"/>
    <x v="2"/>
    <x v="1"/>
    <n v="512319"/>
    <s v="Aprovado HQ"/>
    <x v="0"/>
    <m/>
    <m/>
    <m/>
    <m/>
    <m/>
    <m/>
    <x v="1"/>
    <x v="17"/>
    <d v="2024-10-15T00:00:00"/>
    <x v="1"/>
    <s v="qui 10/10/2024 17:19 - Email Matheus Telemont rede ok"/>
    <s v="CONSTRUÍDO"/>
    <x v="2"/>
    <x v="2"/>
    <n v="0"/>
    <m/>
    <s v="ADRIANO INÁCIO"/>
    <m/>
    <m/>
    <m/>
    <m/>
    <m/>
    <m/>
    <m/>
    <m/>
    <m/>
    <e v="#N/A"/>
    <m/>
  </r>
  <r>
    <s v="MGRNS"/>
    <s v="M2023_MGRNS_01"/>
    <x v="3"/>
    <s v="SIM"/>
    <x v="0"/>
    <x v="3"/>
    <x v="6"/>
    <x v="5"/>
    <s v="NA"/>
    <s v="NA"/>
    <x v="49"/>
    <x v="2"/>
    <x v="8"/>
    <s v="-"/>
    <s v="Não Ativo"/>
    <x v="5"/>
    <x v="1"/>
    <s v="ATIVO COM  PROTEÇÃO TOPOLOGIA ESTRUT - CFO + ROLLOUT"/>
    <s v="SERÁ NECESSÁRIO REFAZER REDE PARA RNJ"/>
    <s v="NÃO"/>
    <s v="ATIVO"/>
    <x v="0"/>
    <x v="3"/>
    <x v="0"/>
    <s v="-"/>
    <x v="2"/>
    <x v="1"/>
    <n v="513688"/>
    <s v="Aprovado HQ"/>
    <x v="0"/>
    <m/>
    <m/>
    <m/>
    <m/>
    <m/>
    <m/>
    <x v="1"/>
    <x v="2"/>
    <s v="ATIVO"/>
    <x v="1"/>
    <m/>
    <s v="CONSTRUÍDO"/>
    <x v="2"/>
    <x v="2"/>
    <n v="0"/>
    <m/>
    <s v="ADRIANO INÁCIO"/>
    <m/>
    <m/>
    <m/>
    <m/>
    <m/>
    <m/>
    <m/>
    <m/>
    <m/>
    <e v="#N/A"/>
    <m/>
  </r>
  <r>
    <s v="MGNHN"/>
    <s v="M2024EST_MGNHN_01"/>
    <x v="3"/>
    <s v="SIM"/>
    <x v="0"/>
    <x v="3"/>
    <x v="144"/>
    <x v="141"/>
    <s v="NA"/>
    <s v="NA"/>
    <x v="311"/>
    <x v="5"/>
    <x v="23"/>
    <s v="MGI04"/>
    <s v="Ativo"/>
    <x v="14"/>
    <x v="6"/>
    <s v="REDE ENTREGUE CONFORME TOPOLOGIA ESTRUTURANTE"/>
    <m/>
    <s v="NÃO"/>
    <s v="ATIVO"/>
    <x v="0"/>
    <x v="3"/>
    <x v="0"/>
    <s v="-"/>
    <x v="2"/>
    <x v="1"/>
    <n v="509223"/>
    <s v="Aprovado HQ"/>
    <x v="0"/>
    <m/>
    <m/>
    <m/>
    <e v="#REF!"/>
    <m/>
    <m/>
    <x v="1"/>
    <x v="6"/>
    <d v="2024-10-19T00:00:00"/>
    <x v="1"/>
    <m/>
    <s v="CONSTRUÍDO"/>
    <x v="4"/>
    <x v="0"/>
    <n v="0"/>
    <m/>
    <s v="ADRIANO SIQUEIRA"/>
    <s v="OK"/>
    <s v="OK"/>
    <s v="OK"/>
    <s v="NOK"/>
    <s v="NOK"/>
    <s v="NA"/>
    <m/>
    <m/>
    <m/>
    <e v="#N/A"/>
    <m/>
  </r>
  <r>
    <s v="MGJXX"/>
    <s v="M2024EST_MGJXX_01"/>
    <x v="3"/>
    <s v="FLAT"/>
    <x v="0"/>
    <x v="3"/>
    <x v="144"/>
    <x v="141"/>
    <s v="NA"/>
    <s v="NA"/>
    <x v="312"/>
    <x v="5"/>
    <x v="23"/>
    <s v="MGI04"/>
    <s v="Ativo"/>
    <x v="14"/>
    <x v="6"/>
    <s v="REDE ENTREGUE CONFORME TOPOLOGIA ESTRUTURANTE"/>
    <m/>
    <s v="NÃO"/>
    <s v="ATIVO"/>
    <x v="0"/>
    <x v="3"/>
    <x v="0"/>
    <s v="-"/>
    <x v="2"/>
    <x v="1"/>
    <n v="509224"/>
    <s v="Aprovado HQ"/>
    <x v="0"/>
    <m/>
    <m/>
    <m/>
    <e v="#REF!"/>
    <m/>
    <m/>
    <x v="1"/>
    <x v="23"/>
    <d v="2024-10-20T00:00:00"/>
    <x v="1"/>
    <m/>
    <s v="CONSTRUÍDO"/>
    <x v="4"/>
    <x v="0"/>
    <n v="0"/>
    <m/>
    <s v="ADRIANO SIQUEIRA"/>
    <s v="OK"/>
    <s v="OK"/>
    <s v="OK"/>
    <s v="OK"/>
    <s v="NOK"/>
    <s v="NA"/>
    <m/>
    <m/>
    <m/>
    <e v="#N/A"/>
    <m/>
  </r>
  <r>
    <s v="MGJEP"/>
    <s v="M2024EST_MGJEP_01"/>
    <x v="3"/>
    <s v="RÁDIO"/>
    <x v="2"/>
    <x v="3"/>
    <x v="2"/>
    <x v="2"/>
    <s v="NA"/>
    <s v="NA"/>
    <x v="313"/>
    <x v="5"/>
    <x v="23"/>
    <s v="MGI04"/>
    <s v="Ativo"/>
    <x v="14"/>
    <x v="6"/>
    <s v="seg 10/02/2025 16:18 - Carlos Eduardo Pereira (Mexicano) - Seguir rádio_x000a__x000a_sex 06/12/2024 09:27 - Leonardo: Rodolfo, bom dia! Venho indicar a necessidade de licenciamento para construção da travessia subterrânea na rodovia BR-040 no local indicado abaixo. Trata-se da implantação do site MGJEP ID_528270, alça flat da topologia MGI04-MGJEP._x000a_Anexo o KMZ da rota para auxiliar na avaliação e elaboração do projeto._x000a__x000a_ter 12/11/2024 16:04 - Edinho: Conforme falamos segue abaixo as informação para elaboração de projeto. _x000a__x000a_11/11/2024 - Edinho: necessita de travessia na BR-040 + implantação postes._x000a__x000a_08/11/2024 - Plan Eder: alterou para Novembro Oportunidade._x000a__x000a_seg 04/11/2024 01:10 - Arthur: enviei email para revisão._x000a__x000a_qui 31/10/2024 14:35 - Edson: Sobre o ID 509221 JEP x I04_x000a_Conforme falamos e validado com Gestor Vivo Argemiro e Gestor Wagner N1 Vivo_x000a_Site JEP é atendido via Rádio, não é fibrado._x000a_Fibra que consta como existente não existe._x000a_Necessário lançamento de 4.900 metros para formatação."/>
    <s v="-"/>
    <s v="NÃO"/>
    <s v="RÁDIO"/>
    <x v="2"/>
    <x v="3"/>
    <x v="0"/>
    <s v="-"/>
    <x v="2"/>
    <x v="1"/>
    <n v="528270"/>
    <s v="Regional"/>
    <x v="2"/>
    <m/>
    <m/>
    <m/>
    <e v="#REF!"/>
    <m/>
    <m/>
    <x v="1"/>
    <x v="6"/>
    <d v="2024-10-19T00:00:00"/>
    <x v="1"/>
    <m/>
    <s v="CONSTRUÍDO"/>
    <x v="1"/>
    <x v="0"/>
    <n v="0"/>
    <m/>
    <s v="ADRIANO SIQUEIRA"/>
    <s v="OK"/>
    <s v="OK"/>
    <s v="NOK"/>
    <s v="OK"/>
    <s v="NOK"/>
    <s v="NA"/>
    <m/>
    <m/>
    <m/>
    <e v="#N/A"/>
    <m/>
  </r>
  <r>
    <s v="MGRNX"/>
    <s v="M2023_MGRNX_01"/>
    <x v="3"/>
    <s v="SIM"/>
    <x v="0"/>
    <x v="3"/>
    <x v="44"/>
    <x v="142"/>
    <s v="NA"/>
    <s v="NA"/>
    <x v="12"/>
    <x v="1"/>
    <x v="8"/>
    <s v="MGRNC"/>
    <s v="Não Ativo"/>
    <x v="5"/>
    <x v="1"/>
    <s v="ATIVO COM  PROTEÇÃO TOPOLOGIA ESTRUT - CFO + ROLLOUT"/>
    <s v="SERÁ NECESSÁRIO REFAZER REDE PARA RNJ"/>
    <s v="NÃO"/>
    <s v="ATIVO"/>
    <x v="0"/>
    <x v="3"/>
    <x v="6"/>
    <s v="-"/>
    <x v="2"/>
    <x v="1"/>
    <n v="508202"/>
    <s v="Regional"/>
    <x v="0"/>
    <m/>
    <m/>
    <m/>
    <m/>
    <m/>
    <m/>
    <x v="1"/>
    <x v="2"/>
    <s v="ATIVO"/>
    <x v="1"/>
    <m/>
    <s v="CONSTRUÍDO"/>
    <x v="2"/>
    <x v="2"/>
    <n v="0"/>
    <m/>
    <s v="ADRIANO INÁCIO"/>
    <m/>
    <m/>
    <m/>
    <m/>
    <m/>
    <m/>
    <m/>
    <m/>
    <m/>
    <e v="#N/A"/>
    <m/>
  </r>
  <r>
    <s v="MGLGU"/>
    <s v="M2024EST_MGLGU_01"/>
    <x v="3"/>
    <s v="SIM"/>
    <x v="0"/>
    <x v="3"/>
    <x v="145"/>
    <x v="1"/>
    <s v="NA"/>
    <s v="NA"/>
    <x v="314"/>
    <x v="1"/>
    <x v="1"/>
    <s v="MGLUE"/>
    <s v="Ativo"/>
    <x v="1"/>
    <x v="1"/>
    <s v="REPARO CONCLUÍDO EM 11/11/24"/>
    <m/>
    <s v="NÃO"/>
    <s v="ATIVO"/>
    <x v="0"/>
    <x v="3"/>
    <x v="0"/>
    <s v="-"/>
    <x v="2"/>
    <x v="1"/>
    <n v="523201"/>
    <s v="Aprovado HQ"/>
    <x v="0"/>
    <m/>
    <m/>
    <m/>
    <m/>
    <m/>
    <m/>
    <x v="1"/>
    <x v="4"/>
    <d v="2024-10-23T00:00:00"/>
    <x v="5"/>
    <s v="OBRA CONCLUÍDA"/>
    <s v="CONSTRUÍDO"/>
    <x v="2"/>
    <x v="2"/>
    <n v="0"/>
    <m/>
    <s v="ADRIANO INÁCIO"/>
    <m/>
    <m/>
    <m/>
    <m/>
    <m/>
    <m/>
    <m/>
    <m/>
    <m/>
    <e v="#N/A"/>
    <m/>
  </r>
  <r>
    <s v="MGHCP"/>
    <s v="M2024EST_MGHCP_01"/>
    <x v="3"/>
    <s v="SIM"/>
    <x v="0"/>
    <x v="3"/>
    <x v="146"/>
    <x v="72"/>
    <s v="NA"/>
    <s v="NA"/>
    <x v="17"/>
    <x v="1"/>
    <x v="4"/>
    <s v="MGPOM"/>
    <s v="Ativo HL4 / Falta HL5D"/>
    <x v="1"/>
    <x v="1"/>
    <s v="REDE ENTREGUE CONFORME TOPOLOGIA ESTRUTURANTE"/>
    <m/>
    <s v="SIM"/>
    <s v="ATIVO"/>
    <x v="0"/>
    <x v="3"/>
    <x v="3"/>
    <s v="-"/>
    <x v="2"/>
    <x v="1"/>
    <s v="NA"/>
    <s v="NA"/>
    <x v="0"/>
    <m/>
    <m/>
    <m/>
    <m/>
    <m/>
    <m/>
    <x v="1"/>
    <x v="8"/>
    <d v="2024-10-08T00:00:00"/>
    <x v="3"/>
    <s v="OBRA CONSTUIDA PELA ICOMON/SP JUNTAMENTE COM MOP VIVO(LEONARDO), OBRA ENTREGUE PARA ACEITE EM 17/07/2024, E-MAIL DAVID STUART, POREM FOI INFORMADO QUE O SITE HCP NÃO FOI LOCALIZADO"/>
    <s v="CONSTRUÍDO"/>
    <x v="2"/>
    <x v="2"/>
    <n v="0"/>
    <m/>
    <s v="ADRIANO INÁCIO"/>
    <m/>
    <m/>
    <m/>
    <m/>
    <m/>
    <m/>
    <m/>
    <m/>
    <m/>
    <e v="#N/A"/>
    <m/>
  </r>
  <r>
    <s v="MGLIN"/>
    <s v="M2023EST_MGLIN_01"/>
    <x v="3"/>
    <s v="SIM"/>
    <x v="0"/>
    <x v="3"/>
    <x v="72"/>
    <x v="143"/>
    <s v="NA"/>
    <s v="NA"/>
    <x v="315"/>
    <x v="1"/>
    <x v="7"/>
    <s v="MGCIC"/>
    <s v="Ativo"/>
    <x v="4"/>
    <x v="1"/>
    <s v="ATIVO COM  PROTEÇÃO TOPOLOGIA ESTRUT - CFO + ROLLOUT"/>
    <m/>
    <s v="NÃO"/>
    <s v="ATIVO"/>
    <x v="0"/>
    <x v="3"/>
    <x v="0"/>
    <s v="-"/>
    <x v="2"/>
    <x v="1"/>
    <n v="484416"/>
    <s v="Aprovado HQ"/>
    <x v="0"/>
    <m/>
    <m/>
    <m/>
    <m/>
    <m/>
    <m/>
    <x v="1"/>
    <x v="2"/>
    <s v="ATIVO"/>
    <x v="1"/>
    <m/>
    <s v="CONSTRUÍDO"/>
    <x v="2"/>
    <x v="2"/>
    <n v="0"/>
    <m/>
    <s v="ADRIANO INÁCIO"/>
    <m/>
    <m/>
    <m/>
    <m/>
    <m/>
    <m/>
    <m/>
    <m/>
    <m/>
    <e v="#N/A"/>
    <m/>
  </r>
  <r>
    <s v="MGLND"/>
    <s v="M2024EST_MGLND_01"/>
    <x v="3"/>
    <s v="SIM"/>
    <x v="0"/>
    <x v="3"/>
    <x v="75"/>
    <x v="119"/>
    <s v="NA"/>
    <s v="NA"/>
    <x v="310"/>
    <x v="1"/>
    <x v="19"/>
    <s v="MGBMR"/>
    <s v="Ativo"/>
    <x v="1"/>
    <x v="1"/>
    <s v="REDE ENTREGUE CONFORME TOPOLOGIA ESTRUTURANTE"/>
    <s v="O&amp;M"/>
    <s v="NÃO"/>
    <s v="ATIVO"/>
    <x v="0"/>
    <x v="3"/>
    <x v="0"/>
    <s v="-"/>
    <x v="2"/>
    <x v="1"/>
    <n v="512319"/>
    <s v="Aprovado HQ"/>
    <x v="0"/>
    <m/>
    <m/>
    <m/>
    <m/>
    <m/>
    <m/>
    <x v="1"/>
    <x v="17"/>
    <s v="ATIVO"/>
    <x v="1"/>
    <s v="qui 10/10/2024 17:19 - Email Matheus Telemont rede ok"/>
    <s v="CONSTRUÍDO"/>
    <x v="2"/>
    <x v="2"/>
    <n v="0"/>
    <m/>
    <s v="ADRIANO INÁCIO"/>
    <m/>
    <m/>
    <m/>
    <m/>
    <m/>
    <m/>
    <m/>
    <m/>
    <m/>
    <e v="#N/A"/>
    <m/>
  </r>
  <r>
    <s v="MGLOS"/>
    <s v="M2023EST_MGLOS_01"/>
    <x v="3"/>
    <s v="SIM"/>
    <x v="0"/>
    <x v="3"/>
    <x v="80"/>
    <x v="66"/>
    <s v="NA"/>
    <s v="NA"/>
    <x v="316"/>
    <x v="1"/>
    <x v="5"/>
    <s v="MGJAA"/>
    <s v="Ativo"/>
    <x v="1"/>
    <x v="1"/>
    <s v="ATIVO COM  PROTEÇÃO TOPOLOGIA ESTRUT - LANÇAMENTO"/>
    <m/>
    <s v="SIM"/>
    <s v="ATIVO"/>
    <x v="0"/>
    <x v="3"/>
    <x v="4"/>
    <s v="-"/>
    <x v="2"/>
    <x v="1"/>
    <n v="510070"/>
    <s v="Aprovado HQ"/>
    <x v="0"/>
    <m/>
    <m/>
    <m/>
    <m/>
    <m/>
    <m/>
    <x v="1"/>
    <x v="2"/>
    <s v="ATIVO"/>
    <x v="1"/>
    <m/>
    <s v="CONSTRUÍDO"/>
    <x v="2"/>
    <x v="2"/>
    <n v="0"/>
    <m/>
    <s v="ADRIANO INÁCIO"/>
    <m/>
    <m/>
    <m/>
    <m/>
    <m/>
    <m/>
    <m/>
    <m/>
    <m/>
    <e v="#N/A"/>
    <m/>
  </r>
  <r>
    <s v="MGLPB"/>
    <s v="M2023EST_MGLPB_01"/>
    <x v="3"/>
    <s v="SIM"/>
    <x v="0"/>
    <x v="3"/>
    <x v="72"/>
    <x v="144"/>
    <s v="NA"/>
    <s v="NA"/>
    <x v="317"/>
    <x v="1"/>
    <x v="3"/>
    <s v="MGTOU"/>
    <s v="Ativo"/>
    <x v="1"/>
    <x v="1"/>
    <s v="ATIVO COM  PROTEÇÃO TOPOLOGIA ESTRUT - CFO + ROLLOUT"/>
    <m/>
    <s v="NÃO"/>
    <s v="ATIVO"/>
    <x v="0"/>
    <x v="3"/>
    <x v="0"/>
    <s v="-"/>
    <x v="2"/>
    <x v="1"/>
    <n v="482900"/>
    <s v="MAO OBRA A DISPOSICAO"/>
    <x v="0"/>
    <m/>
    <m/>
    <m/>
    <m/>
    <m/>
    <m/>
    <x v="1"/>
    <x v="2"/>
    <s v="ATIVO"/>
    <x v="1"/>
    <m/>
    <s v="CONSTRUÍDO"/>
    <x v="2"/>
    <x v="2"/>
    <n v="0"/>
    <m/>
    <s v="ADRIANO INÁCIO"/>
    <m/>
    <m/>
    <m/>
    <m/>
    <m/>
    <m/>
    <m/>
    <m/>
    <m/>
    <e v="#N/A"/>
    <m/>
  </r>
  <r>
    <s v="MGLUE"/>
    <s v="-"/>
    <x v="3"/>
    <s v="SIM"/>
    <x v="0"/>
    <x v="3"/>
    <x v="6"/>
    <x v="5"/>
    <s v="NA"/>
    <s v="NA"/>
    <x v="6"/>
    <x v="2"/>
    <x v="1"/>
    <s v="-"/>
    <s v="Ativo"/>
    <x v="1"/>
    <x v="1"/>
    <s v="ATIVO COM  PROTEÇÃO TOPOLOGIA ESTRUT - CFO + ROLLOUT"/>
    <m/>
    <s v="NÃO"/>
    <s v="ATIVO"/>
    <x v="0"/>
    <x v="3"/>
    <x v="11"/>
    <s v="-"/>
    <x v="2"/>
    <x v="1"/>
    <n v="519728"/>
    <s v="Empreiteira"/>
    <x v="0"/>
    <m/>
    <m/>
    <m/>
    <m/>
    <m/>
    <m/>
    <x v="1"/>
    <x v="2"/>
    <s v="ATIVO"/>
    <x v="1"/>
    <m/>
    <s v="CONSTRUÍDO"/>
    <x v="2"/>
    <x v="2"/>
    <n v="0"/>
    <m/>
    <s v="ADRIANO INÁCIO"/>
    <m/>
    <m/>
    <m/>
    <m/>
    <m/>
    <m/>
    <m/>
    <m/>
    <m/>
    <e v="#N/A"/>
    <m/>
  </r>
  <r>
    <s v="MGJRA"/>
    <s v="M2024EST_MGJRA_01"/>
    <x v="3"/>
    <s v="SIM"/>
    <x v="0"/>
    <x v="3"/>
    <x v="75"/>
    <x v="4"/>
    <s v="NA"/>
    <s v="NA"/>
    <x v="103"/>
    <x v="1"/>
    <x v="10"/>
    <s v="MGBET"/>
    <s v="Ativo"/>
    <x v="7"/>
    <x v="1"/>
    <s v="REDE ENTREGUE CONFORME TOPOLOGIA ESTRUTURANTE"/>
    <m/>
    <s v="NÃO"/>
    <s v="ATIVO"/>
    <x v="0"/>
    <x v="3"/>
    <x v="0"/>
    <s v="-"/>
    <x v="2"/>
    <x v="1"/>
    <n v="519474"/>
    <s v="Aprovado HQ"/>
    <x v="0"/>
    <m/>
    <m/>
    <m/>
    <m/>
    <m/>
    <m/>
    <x v="1"/>
    <x v="17"/>
    <d v="2024-10-28T00:00:00"/>
    <x v="1"/>
    <s v="REDE ENTREGUE, VALIDAÇÃO E-MAIL TELEMONT 15/10"/>
    <s v="CONSTRUÍDO"/>
    <x v="2"/>
    <x v="2"/>
    <n v="0"/>
    <m/>
    <s v="ADRIANO INÁCIO"/>
    <m/>
    <m/>
    <m/>
    <m/>
    <m/>
    <m/>
    <m/>
    <m/>
    <m/>
    <e v="#N/A"/>
    <m/>
  </r>
  <r>
    <s v="MGMAI"/>
    <s v="M2024EST_MGMAI_01"/>
    <x v="3"/>
    <s v="SIM"/>
    <x v="0"/>
    <x v="3"/>
    <x v="46"/>
    <x v="83"/>
    <s v="NA"/>
    <s v="NA"/>
    <x v="270"/>
    <x v="1"/>
    <x v="3"/>
    <s v="MGATR"/>
    <s v="Ativo HL4 / Ativo HL5D"/>
    <x v="1"/>
    <x v="1"/>
    <s v="REDE ENTREGUE CONFORME TOPOLOGIA ESTRUTURANTE"/>
    <m/>
    <s v="NÃO"/>
    <s v="ATIVO"/>
    <x v="0"/>
    <x v="3"/>
    <x v="0"/>
    <s v="-"/>
    <x v="2"/>
    <x v="1"/>
    <n v="513541"/>
    <s v="Aprovado HQ"/>
    <x v="0"/>
    <m/>
    <m/>
    <m/>
    <m/>
    <m/>
    <m/>
    <x v="1"/>
    <x v="2"/>
    <s v="ATIVO"/>
    <x v="1"/>
    <m/>
    <s v="CONSTRUÍDO"/>
    <x v="2"/>
    <x v="2"/>
    <n v="0"/>
    <m/>
    <s v="ADRIANO INÁCIO"/>
    <m/>
    <m/>
    <m/>
    <m/>
    <m/>
    <m/>
    <m/>
    <m/>
    <m/>
    <e v="#N/A"/>
    <m/>
  </r>
  <r>
    <s v="MGVJI"/>
    <s v="M2024EST_MGVJI_01"/>
    <x v="3"/>
    <s v="SIM"/>
    <x v="0"/>
    <x v="3"/>
    <x v="111"/>
    <x v="22"/>
    <s v="NA"/>
    <s v="NA"/>
    <x v="318"/>
    <x v="1"/>
    <x v="28"/>
    <s v="MGVWL"/>
    <s v="Ativo"/>
    <x v="17"/>
    <x v="1"/>
    <s v="REDE ENTREGUE CONFORME TOPOLOGIA ESTRUTURANTE"/>
    <m/>
    <s v="NÃO"/>
    <s v="ATIVO"/>
    <x v="0"/>
    <x v="3"/>
    <x v="0"/>
    <s v="-"/>
    <x v="2"/>
    <x v="1"/>
    <n v="513545"/>
    <s v="Aprovado HQ"/>
    <x v="0"/>
    <m/>
    <m/>
    <m/>
    <m/>
    <m/>
    <m/>
    <x v="1"/>
    <x v="2"/>
    <d v="2024-10-08T00:00:00"/>
    <x v="1"/>
    <m/>
    <s v="CONSTRUÍDO"/>
    <x v="2"/>
    <x v="2"/>
    <n v="0"/>
    <m/>
    <s v="ADRIANO INÁCIO"/>
    <m/>
    <m/>
    <m/>
    <m/>
    <m/>
    <m/>
    <m/>
    <m/>
    <m/>
    <e v="#N/A"/>
    <m/>
  </r>
  <r>
    <s v="MGMCA"/>
    <s v="M2024EST_MGMCA_01"/>
    <x v="3"/>
    <s v="SIM"/>
    <x v="0"/>
    <x v="3"/>
    <x v="119"/>
    <x v="109"/>
    <s v="NA"/>
    <s v="NA"/>
    <x v="203"/>
    <x v="1"/>
    <x v="7"/>
    <s v="MGG37"/>
    <s v="Ativo"/>
    <x v="4"/>
    <x v="1"/>
    <s v="06/01/2025 - Leonardo: finalizando o lançamento do trecho 700m + 2 emendas com MOP._x000a_qui 26/12/2024 17:22 - Joseff: Alinhamos a atividade para ser realizada dias 02 e 03._x000a_ter 17/12/2024 17:19 - Thiago Marques: @Arthur Monteiro Da Silva,_x000a__x000a_Ficando dentro dos 33k pode seguir, caso contrario a troca de rede degrada deve ser feita via O&amp;M._x000a_seg 16/12/2024 10:09 - Matheus: Realizando a formatação de CJT&gt;MCA, identificamos um trecho de aproximadamente 700mts, que está muito degradado com emendas e rompimento parcial. Nossa fibra está parada nesse trecho. Será necessário realizar o lançamento desse cabo e inserir duas emendas. _x000a__x000a_•_x0009_Lançar cabo em vermelho. Rota existente correta fisicamente em verde._x000a__x000a_09/12/2024 - Matheus: mantem o prazo, fusão em andamento._x000a_ter 03/12/2024 11:21 - Felipe: depende de licença_x000a_01/08/2024 - Arthur: id cancelado, será executado pela MOIN_x000a_qua 03/07/2024 10:48 - Sites: Entrega do projeto executivo_x000a_ter 02/07/2024 15:24 - Telemont enviou o projeto executivo"/>
    <m/>
    <s v="NÃO"/>
    <s v="ATIVO"/>
    <x v="0"/>
    <x v="3"/>
    <x v="0"/>
    <s v="-"/>
    <x v="2"/>
    <x v="1"/>
    <n v="517431"/>
    <s v="Aprovado HQ"/>
    <x v="0"/>
    <m/>
    <m/>
    <m/>
    <m/>
    <m/>
    <m/>
    <x v="1"/>
    <x v="24"/>
    <d v="1899-12-30T00:00:00"/>
    <x v="1"/>
    <s v="-"/>
    <s v="CONSTRUÍDO"/>
    <x v="6"/>
    <x v="5"/>
    <n v="0"/>
    <m/>
    <s v="ADRIANO INÁCIO"/>
    <m/>
    <m/>
    <m/>
    <m/>
    <m/>
    <m/>
    <m/>
    <m/>
    <m/>
    <e v="#N/A"/>
    <m/>
  </r>
  <r>
    <s v="MGMCC"/>
    <s v="M2024EST_MGMCC_01"/>
    <x v="3"/>
    <s v="SIM"/>
    <x v="0"/>
    <x v="3"/>
    <x v="147"/>
    <x v="145"/>
    <s v="NA"/>
    <s v="NA"/>
    <x v="319"/>
    <x v="1"/>
    <x v="17"/>
    <s v="MGBHP"/>
    <s v="Ativo HL4 / Falta HL5D"/>
    <x v="1"/>
    <x v="1"/>
    <s v="REDE ENTREGUE CONFORME TOPOLOGIA ESTRUTURANTE"/>
    <s v="TELEMONT VAI AVALIAR SITUAÇÃO PARA ABSOVER A DEMANDA"/>
    <s v="SIM"/>
    <s v="ATIVO"/>
    <x v="0"/>
    <x v="3"/>
    <x v="0"/>
    <s v="-"/>
    <x v="2"/>
    <x v="1"/>
    <n v="523944"/>
    <s v="Empreiteira"/>
    <x v="0"/>
    <m/>
    <m/>
    <m/>
    <m/>
    <m/>
    <m/>
    <x v="1"/>
    <x v="4"/>
    <d v="2024-10-22T00:00:00"/>
    <x v="5"/>
    <s v="OBRA NÃO DEMANDADA PARA TELEMONT, NECESSARIO VERIFICAR COM MOP SE OBRA FOI INICIADA // AVALIAR PROJETO"/>
    <s v="CONSTRUÍDO"/>
    <x v="5"/>
    <x v="6"/>
    <n v="0"/>
    <m/>
    <s v="ADRIANO INÁCIO"/>
    <m/>
    <m/>
    <m/>
    <m/>
    <m/>
    <m/>
    <m/>
    <m/>
    <m/>
    <e v="#N/A"/>
    <m/>
  </r>
  <r>
    <s v="MGMCJ"/>
    <s v="M2024EST_MGMCJ_01"/>
    <x v="3"/>
    <s v="SIM"/>
    <x v="0"/>
    <x v="3"/>
    <x v="3"/>
    <x v="1"/>
    <s v="NA"/>
    <s v="NA"/>
    <x v="3"/>
    <x v="1"/>
    <x v="3"/>
    <s v="MGSAG"/>
    <s v="Ativo"/>
    <x v="1"/>
    <x v="1"/>
    <s v="ATIVO COM PROTEÇÃO TOPOLOGIA ESTRUT (VALIDAÇÃO ARTHUR 09/10)"/>
    <m/>
    <s v="NÃO"/>
    <s v="ATIVO"/>
    <x v="0"/>
    <x v="3"/>
    <x v="2"/>
    <s v="-"/>
    <x v="2"/>
    <x v="1"/>
    <n v="512382"/>
    <s v="Empreiteira"/>
    <x v="0"/>
    <m/>
    <m/>
    <m/>
    <m/>
    <m/>
    <m/>
    <x v="1"/>
    <x v="2"/>
    <s v="ATIVO"/>
    <x v="1"/>
    <m/>
    <s v="CONSTRUÍDO"/>
    <x v="2"/>
    <x v="2"/>
    <n v="0"/>
    <m/>
    <s v="ADRIANO INÁCIO"/>
    <m/>
    <m/>
    <m/>
    <m/>
    <m/>
    <m/>
    <m/>
    <m/>
    <m/>
    <e v="#N/A"/>
    <m/>
  </r>
  <r>
    <s v="MGUSO"/>
    <s v="MGUSO"/>
    <x v="3"/>
    <s v="SIM"/>
    <x v="0"/>
    <x v="0"/>
    <x v="3"/>
    <x v="146"/>
    <s v="SIM"/>
    <s v="REDE OK"/>
    <x v="320"/>
    <x v="4"/>
    <x v="29"/>
    <s v="-"/>
    <s v="-"/>
    <x v="8"/>
    <x v="2"/>
    <s v="COLOCALIZADO"/>
    <m/>
    <s v="NÃO"/>
    <s v="ATIVO"/>
    <x v="0"/>
    <x v="0"/>
    <x v="9"/>
    <s v="-"/>
    <x v="0"/>
    <x v="0"/>
    <n v="510421"/>
    <s v="Aprovado HQ"/>
    <x v="0"/>
    <m/>
    <m/>
    <m/>
    <e v="#REF!"/>
    <m/>
    <m/>
    <x v="1"/>
    <x v="2"/>
    <s v="ATIVO"/>
    <x v="1"/>
    <m/>
    <s v="CONSTRUÍDO"/>
    <x v="2"/>
    <x v="0"/>
    <n v="0"/>
    <m/>
    <s v="LUIZ BERNARDINI"/>
    <s v="OK"/>
    <s v="OK"/>
    <s v="OK"/>
    <s v="OK"/>
    <s v="OK"/>
    <s v="OK"/>
    <s v="CONCLUÍDO"/>
    <m/>
    <m/>
    <e v="#N/A"/>
    <m/>
  </r>
  <r>
    <s v="MGMEY"/>
    <s v="M2023EST_MGMEY_01"/>
    <x v="3"/>
    <s v="SIM"/>
    <x v="0"/>
    <x v="3"/>
    <x v="84"/>
    <x v="58"/>
    <s v="NA"/>
    <s v="NA"/>
    <x v="321"/>
    <x v="1"/>
    <x v="5"/>
    <s v="MGBBJ"/>
    <s v="Ativo"/>
    <x v="1"/>
    <x v="1"/>
    <s v="ATIVO COM  PROTEÇÃO TOPOLOGIA ESTRUT - LANÇAMENTO"/>
    <m/>
    <s v="SIM"/>
    <s v="ATIVO"/>
    <x v="0"/>
    <x v="3"/>
    <x v="4"/>
    <s v="-"/>
    <x v="2"/>
    <x v="1"/>
    <n v="511952"/>
    <s v="MAO OBRA A DISPOSICAO"/>
    <x v="0"/>
    <m/>
    <m/>
    <m/>
    <m/>
    <m/>
    <m/>
    <x v="1"/>
    <x v="2"/>
    <s v="ATIVO"/>
    <x v="1"/>
    <m/>
    <s v="CONSTRUÍDO"/>
    <x v="2"/>
    <x v="2"/>
    <n v="0"/>
    <m/>
    <s v="ADRIANO INÁCIO"/>
    <m/>
    <m/>
    <m/>
    <m/>
    <m/>
    <m/>
    <m/>
    <m/>
    <m/>
    <e v="#N/A"/>
    <m/>
  </r>
  <r>
    <s v="MGMGB"/>
    <s v="M2024EST_MGMGB_01"/>
    <x v="3"/>
    <s v="SIM"/>
    <x v="0"/>
    <x v="3"/>
    <x v="45"/>
    <x v="36"/>
    <s v="NA"/>
    <s v="NA"/>
    <x v="58"/>
    <x v="1"/>
    <x v="3"/>
    <s v="MGSAG"/>
    <s v="Ativo"/>
    <x v="1"/>
    <x v="1"/>
    <s v="REDE ENTREGUE CONFORME TOPOLOGIA ESTRUTURANTE"/>
    <m/>
    <s v="NÃO"/>
    <s v="ATIVO"/>
    <x v="0"/>
    <x v="3"/>
    <x v="0"/>
    <s v="-"/>
    <x v="2"/>
    <x v="1"/>
    <n v="512385"/>
    <s v="Aprovado HQ"/>
    <x v="0"/>
    <m/>
    <m/>
    <m/>
    <m/>
    <m/>
    <m/>
    <x v="1"/>
    <x v="3"/>
    <s v="PENDENCIA PROJETO"/>
    <x v="7"/>
    <s v="REDE CONCLUÍDA EM 10/23/2024"/>
    <s v="CONSTRUÍDO"/>
    <x v="2"/>
    <x v="2"/>
    <n v="0"/>
    <m/>
    <s v="ADRIANO INÁCIO"/>
    <m/>
    <m/>
    <m/>
    <m/>
    <m/>
    <m/>
    <m/>
    <m/>
    <m/>
    <e v="#N/A"/>
    <m/>
  </r>
  <r>
    <s v="MGMGU"/>
    <s v="M2024EST_MGMGU_01"/>
    <x v="3"/>
    <s v="SIM"/>
    <x v="0"/>
    <x v="3"/>
    <x v="111"/>
    <x v="147"/>
    <s v="NA"/>
    <s v="NA"/>
    <x v="322"/>
    <x v="1"/>
    <x v="26"/>
    <s v="MGSCN"/>
    <s v="Ativo"/>
    <x v="15"/>
    <x v="1"/>
    <s v="REDE ENTREGUE CONFORME TOPOLOGIA ESTRUTURANTE"/>
    <m/>
    <s v="NÃO"/>
    <s v="ATIVO"/>
    <x v="0"/>
    <x v="3"/>
    <x v="0"/>
    <s v="-"/>
    <x v="2"/>
    <x v="1"/>
    <n v="512384"/>
    <s v="Aprovado HQ"/>
    <x v="0"/>
    <m/>
    <m/>
    <m/>
    <m/>
    <m/>
    <m/>
    <x v="1"/>
    <x v="2"/>
    <d v="2024-10-10T00:00:00"/>
    <x v="1"/>
    <s v="GERAR OE´S DE SERVIÇOS"/>
    <s v="CONSTRUÍDO"/>
    <x v="2"/>
    <x v="2"/>
    <n v="0"/>
    <m/>
    <s v="ADRIANO INÁCIO"/>
    <m/>
    <m/>
    <m/>
    <m/>
    <m/>
    <m/>
    <m/>
    <m/>
    <m/>
    <e v="#N/A"/>
    <m/>
  </r>
  <r>
    <s v="MGMGD"/>
    <s v="M2024EST_MGMGD_01"/>
    <x v="3"/>
    <s v="SIM"/>
    <x v="0"/>
    <x v="3"/>
    <x v="68"/>
    <x v="1"/>
    <s v="NA"/>
    <s v="NA"/>
    <x v="91"/>
    <x v="1"/>
    <x v="18"/>
    <s v="MGBCZ"/>
    <s v="Ativo"/>
    <x v="7"/>
    <x v="1"/>
    <s v="REDE ENTREGUE CONFORME TOPOLOGIA ESTRUTURANTE"/>
    <m/>
    <s v="NÃO"/>
    <s v="ATIVO"/>
    <x v="0"/>
    <x v="3"/>
    <x v="0"/>
    <s v="-"/>
    <x v="2"/>
    <x v="1"/>
    <n v="512246"/>
    <s v="Aprovado HQ"/>
    <x v="0"/>
    <m/>
    <m/>
    <m/>
    <m/>
    <m/>
    <m/>
    <x v="1"/>
    <x v="4"/>
    <s v="ATIVO"/>
    <x v="1"/>
    <s v="AGUARDANDO LIBERAÇÃO DE LICENÇA PARA REALIZAR MND NA 381"/>
    <s v="CONSTRUÍDO"/>
    <x v="6"/>
    <x v="5"/>
    <n v="0"/>
    <m/>
    <s v="ADRIANO INÁCIO"/>
    <m/>
    <m/>
    <m/>
    <m/>
    <m/>
    <m/>
    <m/>
    <m/>
    <m/>
    <e v="#N/A"/>
    <m/>
  </r>
  <r>
    <s v="MGHPM"/>
    <s v="M2024EST_MGHPM_01"/>
    <x v="3"/>
    <s v="SIM"/>
    <x v="0"/>
    <x v="3"/>
    <x v="39"/>
    <x v="91"/>
    <s v="NA"/>
    <s v="NA"/>
    <x v="323"/>
    <x v="1"/>
    <x v="4"/>
    <s v="MGASO"/>
    <s v="Ativo"/>
    <x v="1"/>
    <x v="1"/>
    <s v="ATIVO COM  PROTEÇÃO TOPOLOGIA ESTRUT - LANÇAMENTO"/>
    <m/>
    <s v="SIM"/>
    <s v="ATIVO"/>
    <x v="0"/>
    <x v="3"/>
    <x v="3"/>
    <s v="-"/>
    <x v="2"/>
    <x v="1"/>
    <n v="486477"/>
    <s v="CANCELADO"/>
    <x v="0"/>
    <m/>
    <m/>
    <m/>
    <m/>
    <m/>
    <m/>
    <x v="1"/>
    <x v="2"/>
    <s v="ATIVO"/>
    <x v="1"/>
    <m/>
    <s v="CONSTRUÍDO"/>
    <x v="2"/>
    <x v="2"/>
    <n v="0"/>
    <m/>
    <s v="ADRIANO INÁCIO"/>
    <m/>
    <m/>
    <m/>
    <m/>
    <m/>
    <m/>
    <m/>
    <m/>
    <m/>
    <e v="#N/A"/>
    <m/>
  </r>
  <r>
    <s v="MGMIN"/>
    <s v="M2024EST_MGMIN_01"/>
    <x v="3"/>
    <s v="SIM"/>
    <x v="0"/>
    <x v="3"/>
    <x v="73"/>
    <x v="110"/>
    <s v="NA"/>
    <s v="NA"/>
    <x v="324"/>
    <x v="1"/>
    <x v="2"/>
    <s v="MGNMM"/>
    <s v="Ativo HL4 / Ativo HL5D"/>
    <x v="2"/>
    <x v="1"/>
    <s v="REDE ENTREGUE CONFORME TOPOLOGIA ESTRUTURANTE"/>
    <m/>
    <s v="NÃO"/>
    <s v="ATIVO"/>
    <x v="0"/>
    <x v="3"/>
    <x v="0"/>
    <s v="-"/>
    <x v="2"/>
    <x v="1"/>
    <n v="512339"/>
    <s v="Regional"/>
    <x v="0"/>
    <m/>
    <m/>
    <m/>
    <m/>
    <m/>
    <m/>
    <x v="1"/>
    <x v="2"/>
    <d v="2024-10-02T00:00:00"/>
    <x v="1"/>
    <m/>
    <s v="CONSTRUÍDO"/>
    <x v="2"/>
    <x v="2"/>
    <n v="0"/>
    <m/>
    <s v="ADRIANO INÁCIO"/>
    <m/>
    <m/>
    <m/>
    <m/>
    <m/>
    <m/>
    <m/>
    <m/>
    <m/>
    <e v="#N/A"/>
    <m/>
  </r>
  <r>
    <s v="MGLIF"/>
    <s v="M2024EST_MGLIF_01"/>
    <x v="3"/>
    <s v="SIM"/>
    <x v="0"/>
    <x v="3"/>
    <x v="37"/>
    <x v="69"/>
    <s v="NA"/>
    <s v="NA"/>
    <x v="325"/>
    <x v="1"/>
    <x v="4"/>
    <s v="MGBHF"/>
    <s v="Ativo"/>
    <x v="1"/>
    <x v="1"/>
    <s v="ATIVO COM  PROTEÇÃO TOPOLOGIA ESTRUT (WSP)"/>
    <m/>
    <s v="SIM"/>
    <s v="ATIVO"/>
    <x v="0"/>
    <x v="3"/>
    <x v="3"/>
    <s v="-"/>
    <x v="2"/>
    <x v="1"/>
    <s v="MOIN"/>
    <s v="NA"/>
    <x v="0"/>
    <m/>
    <m/>
    <m/>
    <m/>
    <m/>
    <m/>
    <x v="1"/>
    <x v="2"/>
    <s v="ATIVO"/>
    <x v="1"/>
    <m/>
    <s v="CONSTRUÍDO"/>
    <x v="2"/>
    <x v="2"/>
    <n v="0"/>
    <m/>
    <s v="ADRIANO INÁCIO"/>
    <m/>
    <m/>
    <m/>
    <m/>
    <m/>
    <m/>
    <m/>
    <m/>
    <m/>
    <e v="#N/A"/>
    <m/>
  </r>
  <r>
    <s v="MGJPQ"/>
    <s v="M2024EST_MGJPQ_01"/>
    <x v="3"/>
    <s v="SIM"/>
    <x v="0"/>
    <x v="3"/>
    <x v="42"/>
    <x v="148"/>
    <s v="NA"/>
    <s v="NA"/>
    <x v="165"/>
    <x v="1"/>
    <x v="12"/>
    <s v="MGBCQ"/>
    <s v="Ativo"/>
    <x v="1"/>
    <x v="1"/>
    <s v="ATIVO COM  PROTEÇÃO TOPOLOGIA ESTRUT - LANÇAMENTO"/>
    <m/>
    <s v="SIM"/>
    <s v="ATIVO"/>
    <x v="0"/>
    <x v="3"/>
    <x v="11"/>
    <s v="-"/>
    <x v="2"/>
    <x v="1"/>
    <n v="481235"/>
    <s v="Aprovado HQ"/>
    <x v="0"/>
    <m/>
    <m/>
    <m/>
    <m/>
    <m/>
    <m/>
    <x v="1"/>
    <x v="2"/>
    <s v="ATIVO"/>
    <x v="1"/>
    <m/>
    <s v="CONSTRUÍDO"/>
    <x v="2"/>
    <x v="2"/>
    <n v="0"/>
    <m/>
    <s v="ADRIANO INÁCIO"/>
    <m/>
    <m/>
    <m/>
    <m/>
    <m/>
    <m/>
    <m/>
    <m/>
    <m/>
    <e v="#N/A"/>
    <m/>
  </r>
  <r>
    <s v="MGUMO"/>
    <s v="M2024_MGUMO_01"/>
    <x v="3"/>
    <s v="SIM"/>
    <x v="0"/>
    <x v="3"/>
    <x v="54"/>
    <x v="38"/>
    <s v="NA"/>
    <s v="NA"/>
    <x v="326"/>
    <x v="5"/>
    <x v="29"/>
    <s v="MGRAL"/>
    <m/>
    <x v="8"/>
    <x v="4"/>
    <s v="REDE ENTREGUE CONFORME TOPOLOGIA ESTRUTURANTE"/>
    <m/>
    <s v="NÃO"/>
    <s v="ATIVO"/>
    <x v="0"/>
    <x v="3"/>
    <x v="10"/>
    <s v="-"/>
    <x v="2"/>
    <x v="1"/>
    <n v="505070"/>
    <s v="Aprovado HQ"/>
    <x v="0"/>
    <m/>
    <m/>
    <m/>
    <e v="#REF!"/>
    <m/>
    <m/>
    <x v="1"/>
    <x v="2"/>
    <s v="ATIVO"/>
    <x v="1"/>
    <m/>
    <s v="CONSTRUÍDO"/>
    <x v="2"/>
    <x v="0"/>
    <n v="1"/>
    <m/>
    <s v="LUIZ BERNARDINI"/>
    <s v="OK"/>
    <s v="OK"/>
    <s v="NOK"/>
    <s v="OK"/>
    <s v="OK"/>
    <s v="OK"/>
    <s v="?"/>
    <m/>
    <m/>
    <e v="#N/A"/>
    <m/>
  </r>
  <r>
    <s v="MGSCL"/>
    <s v="M2023EST_MGSCL_01"/>
    <x v="3"/>
    <s v="SIM"/>
    <x v="0"/>
    <x v="3"/>
    <x v="76"/>
    <x v="148"/>
    <s v="NÃO"/>
    <s v="PENDENTE"/>
    <x v="327"/>
    <x v="3"/>
    <x v="24"/>
    <s v="-"/>
    <s v="Ativo"/>
    <x v="17"/>
    <x v="1"/>
    <s v="ATIVO COM  PROTEÇÃO TOPOLOGIA ESTRUT - CFO + ROLLOUT"/>
    <m/>
    <s v="NÃO"/>
    <s v="ATIVO"/>
    <x v="0"/>
    <x v="3"/>
    <x v="0"/>
    <s v="-"/>
    <x v="2"/>
    <x v="1"/>
    <n v="482588"/>
    <s v="Aprovado HQ"/>
    <x v="0"/>
    <m/>
    <m/>
    <m/>
    <m/>
    <m/>
    <m/>
    <x v="1"/>
    <x v="2"/>
    <s v="ATIVO"/>
    <x v="1"/>
    <m/>
    <s v="CONSTRUÍDO"/>
    <x v="2"/>
    <x v="2"/>
    <n v="0"/>
    <m/>
    <s v="ADRIANO INÁCIO"/>
    <m/>
    <m/>
    <m/>
    <m/>
    <m/>
    <m/>
    <m/>
    <m/>
    <m/>
    <e v="#N/A"/>
    <m/>
  </r>
  <r>
    <s v="MGMNR"/>
    <s v="M2024EST_MGMNR_01"/>
    <x v="3"/>
    <s v="SIM"/>
    <x v="0"/>
    <x v="3"/>
    <x v="91"/>
    <x v="7"/>
    <s v="NA"/>
    <s v="NA"/>
    <x v="328"/>
    <x v="1"/>
    <x v="5"/>
    <s v="MGJAA"/>
    <s v="Ativo"/>
    <x v="1"/>
    <x v="1"/>
    <s v="REDE ENTREGUE COM  PROTEÇÃO TOPOLOGIA ESTRUT - LANÇAMENTO "/>
    <m/>
    <s v="SIM"/>
    <s v="ATIVO"/>
    <x v="0"/>
    <x v="3"/>
    <x v="4"/>
    <s v="-"/>
    <x v="2"/>
    <x v="1"/>
    <n v="505022"/>
    <s v="Empreiteira"/>
    <x v="0"/>
    <m/>
    <m/>
    <m/>
    <m/>
    <m/>
    <m/>
    <x v="1"/>
    <x v="2"/>
    <s v="ATIVO"/>
    <x v="1"/>
    <m/>
    <s v="CONSTRUÍDO"/>
    <x v="2"/>
    <x v="2"/>
    <n v="0"/>
    <m/>
    <s v="ADRIANO INÁCIO"/>
    <m/>
    <m/>
    <m/>
    <m/>
    <m/>
    <m/>
    <m/>
    <m/>
    <m/>
    <e v="#N/A"/>
    <m/>
  </r>
  <r>
    <s v="MGMGN"/>
    <s v="M2024EST_MGMGN_01"/>
    <x v="3"/>
    <s v="SIM"/>
    <x v="0"/>
    <x v="3"/>
    <x v="36"/>
    <x v="4"/>
    <s v="NA"/>
    <s v="NA"/>
    <x v="329"/>
    <x v="1"/>
    <x v="4"/>
    <s v="MGPOM"/>
    <s v="Ativo HL4 / Ativo HL5D"/>
    <x v="1"/>
    <x v="1"/>
    <s v="REDE ENTREGUE COM  PROTEÇÃO TOPOLOGIA ESTRUT - LANÇAMENTO "/>
    <m/>
    <s v="SIM"/>
    <s v="ATIVO"/>
    <x v="0"/>
    <x v="3"/>
    <x v="3"/>
    <s v="-"/>
    <x v="2"/>
    <x v="1"/>
    <s v="NA"/>
    <s v="NA"/>
    <x v="0"/>
    <m/>
    <m/>
    <m/>
    <m/>
    <m/>
    <m/>
    <x v="1"/>
    <x v="4"/>
    <d v="2024-10-21T00:00:00"/>
    <x v="1"/>
    <m/>
    <s v="CONSTRUÍDO"/>
    <x v="2"/>
    <x v="2"/>
    <n v="0"/>
    <m/>
    <s v="ADRIANO INÁCIO"/>
    <m/>
    <m/>
    <m/>
    <m/>
    <m/>
    <m/>
    <m/>
    <m/>
    <m/>
    <e v="#N/A"/>
    <m/>
  </r>
  <r>
    <s v="MGSCN"/>
    <s v="M2024EST_MGSCN_01"/>
    <x v="3"/>
    <s v="SIM"/>
    <x v="0"/>
    <x v="3"/>
    <x v="6"/>
    <x v="5"/>
    <s v="NA"/>
    <s v="NA"/>
    <x v="49"/>
    <x v="2"/>
    <x v="26"/>
    <s v="-"/>
    <s v="Ativo"/>
    <x v="15"/>
    <x v="1"/>
    <s v="ATIVO COM  PROTEÇÃO TOPOLOGIA ESTRUT - CFO + ROLLOUT"/>
    <m/>
    <s v="NÃO"/>
    <s v="ATIVO"/>
    <x v="0"/>
    <x v="3"/>
    <x v="0"/>
    <s v="-"/>
    <x v="2"/>
    <x v="1"/>
    <s v="MOIN"/>
    <s v="NA"/>
    <x v="0"/>
    <m/>
    <m/>
    <m/>
    <m/>
    <m/>
    <m/>
    <x v="1"/>
    <x v="2"/>
    <s v="ATIVO"/>
    <x v="1"/>
    <m/>
    <s v="CONSTRUÍDO"/>
    <x v="2"/>
    <x v="2"/>
    <n v="0"/>
    <m/>
    <s v="ADRIANO INÁCIO"/>
    <m/>
    <m/>
    <m/>
    <m/>
    <m/>
    <m/>
    <m/>
    <m/>
    <m/>
    <e v="#N/A"/>
    <m/>
  </r>
  <r>
    <s v="MGMRG"/>
    <s v="M2023EST_MGMRG_01"/>
    <x v="3"/>
    <s v="SIM"/>
    <x v="0"/>
    <x v="3"/>
    <x v="56"/>
    <x v="47"/>
    <s v="NA"/>
    <s v="NA"/>
    <x v="72"/>
    <x v="1"/>
    <x v="1"/>
    <s v="MGRAP"/>
    <s v="Ativo HL4 / Falta HL5D"/>
    <x v="1"/>
    <x v="1"/>
    <s v="ATIVO COM  PROTEÇÃO TOPOLOGIA ESTRUT - CFO + ROLLOUT"/>
    <m/>
    <s v="NÃO"/>
    <s v="ATIVO"/>
    <x v="0"/>
    <x v="3"/>
    <x v="11"/>
    <s v="-"/>
    <x v="2"/>
    <x v="1"/>
    <n v="486329"/>
    <s v="Aprovado HQ"/>
    <x v="0"/>
    <m/>
    <m/>
    <m/>
    <m/>
    <m/>
    <m/>
    <x v="1"/>
    <x v="2"/>
    <s v="ATIVO"/>
    <x v="1"/>
    <m/>
    <s v="CONSTRUÍDO"/>
    <x v="2"/>
    <x v="2"/>
    <n v="0"/>
    <m/>
    <s v="ADRIANO INÁCIO"/>
    <m/>
    <m/>
    <m/>
    <m/>
    <m/>
    <m/>
    <m/>
    <m/>
    <m/>
    <e v="#N/A"/>
    <m/>
  </r>
  <r>
    <s v="MGMMC"/>
    <s v="M2023_MGMMC_01"/>
    <x v="3"/>
    <s v="SIM"/>
    <x v="0"/>
    <x v="3"/>
    <x v="35"/>
    <x v="56"/>
    <s v="NA"/>
    <s v="NA"/>
    <x v="330"/>
    <x v="1"/>
    <x v="4"/>
    <s v="MGBHF"/>
    <s v="Ativo"/>
    <x v="1"/>
    <x v="1"/>
    <s v="ATIVO COM  PROTEÇÃO TOPOLOGIA ESTRUT - LANÇAMENTO"/>
    <m/>
    <s v="SIM"/>
    <s v="ATIVO"/>
    <x v="0"/>
    <x v="3"/>
    <x v="3"/>
    <s v="-"/>
    <x v="2"/>
    <x v="1"/>
    <n v="475620"/>
    <s v="MAO OBRA A DISPOSICAO"/>
    <x v="0"/>
    <m/>
    <m/>
    <m/>
    <m/>
    <m/>
    <m/>
    <x v="1"/>
    <x v="2"/>
    <s v="ATIVO"/>
    <x v="1"/>
    <m/>
    <s v="CONSTRUÍDO"/>
    <x v="2"/>
    <x v="2"/>
    <n v="0"/>
    <m/>
    <s v="ADRIANO INÁCIO"/>
    <m/>
    <m/>
    <m/>
    <m/>
    <m/>
    <m/>
    <m/>
    <m/>
    <m/>
    <e v="#N/A"/>
    <m/>
  </r>
  <r>
    <s v="MGMSP"/>
    <s v="M2024EST_MGMSP_01"/>
    <x v="3"/>
    <s v="SIM"/>
    <x v="0"/>
    <x v="3"/>
    <x v="148"/>
    <x v="112"/>
    <s v="NA"/>
    <s v="NA"/>
    <x v="331"/>
    <x v="1"/>
    <x v="5"/>
    <s v="MGBOL"/>
    <s v="Ativo"/>
    <x v="1"/>
    <x v="1"/>
    <m/>
    <m/>
    <s v="SIM"/>
    <s v="ATIVO"/>
    <x v="0"/>
    <x v="3"/>
    <x v="10"/>
    <s v="-"/>
    <x v="2"/>
    <x v="1"/>
    <n v="527733"/>
    <s v="Aprovado HQ"/>
    <x v="0"/>
    <m/>
    <m/>
    <m/>
    <m/>
    <m/>
    <m/>
    <x v="1"/>
    <x v="27"/>
    <s v="PENDENCIA ACESSO"/>
    <x v="10"/>
    <s v="essa obra ficou inviável nas duas tentativas de execução pela rede externa._x000a_Inclusive o GPON hoje no local é atendido pela ATC, pois, é a única operadora que conseguiu construir o acesso durante a implantação do shopping"/>
    <s v="CONSTRUÍDO"/>
    <x v="8"/>
    <x v="7"/>
    <n v="0"/>
    <m/>
    <s v="ADRIANO INÁCIO"/>
    <m/>
    <m/>
    <m/>
    <m/>
    <m/>
    <m/>
    <m/>
    <m/>
    <m/>
    <e v="#N/A"/>
    <m/>
  </r>
  <r>
    <s v="MGJDS"/>
    <s v="M2024EST_MGJDS_01"/>
    <x v="3"/>
    <s v="SIM"/>
    <x v="0"/>
    <x v="3"/>
    <x v="70"/>
    <x v="149"/>
    <s v="NA"/>
    <s v="NA"/>
    <x v="332"/>
    <x v="1"/>
    <x v="20"/>
    <s v="MGBHN"/>
    <s v="Não Ativo"/>
    <x v="1"/>
    <x v="1"/>
    <s v="REDE ENTREGUE CONFORME TOPOLOGIA ESTRUTURANTE"/>
    <m/>
    <s v="NÃO"/>
    <s v="ATIVO"/>
    <x v="0"/>
    <x v="3"/>
    <x v="0"/>
    <s v="-"/>
    <x v="2"/>
    <x v="1"/>
    <n v="506503"/>
    <s v="Aprovado HQ"/>
    <x v="0"/>
    <m/>
    <m/>
    <m/>
    <m/>
    <m/>
    <m/>
    <x v="1"/>
    <x v="2"/>
    <s v="ATIVO"/>
    <x v="1"/>
    <m/>
    <s v="CONSTRUÍDO"/>
    <x v="2"/>
    <x v="2"/>
    <n v="0"/>
    <m/>
    <s v="ADRIANO INÁCIO"/>
    <m/>
    <m/>
    <m/>
    <m/>
    <m/>
    <m/>
    <m/>
    <m/>
    <m/>
    <e v="#N/A"/>
    <m/>
  </r>
  <r>
    <s v="MGSLA"/>
    <s v="M2024EST_MGSLA_01"/>
    <x v="3"/>
    <s v="SIM"/>
    <x v="0"/>
    <x v="3"/>
    <x v="6"/>
    <x v="5"/>
    <s v="NÃO"/>
    <s v="PENDENTE"/>
    <x v="333"/>
    <x v="2"/>
    <x v="24"/>
    <s v="-"/>
    <s v="Ativo"/>
    <x v="12"/>
    <x v="1"/>
    <s v="ATIVO COM  PROTEÇÃO TOPOLOGIA ESTRUT - CFO + ROLLOUT"/>
    <m/>
    <s v="NÃO"/>
    <s v="ATIVO"/>
    <x v="0"/>
    <x v="3"/>
    <x v="0"/>
    <s v="-"/>
    <x v="2"/>
    <x v="1"/>
    <s v="CHECAR ID"/>
    <s v="Empreiteira"/>
    <x v="0"/>
    <m/>
    <m/>
    <m/>
    <m/>
    <m/>
    <m/>
    <x v="1"/>
    <x v="2"/>
    <s v="ATIVO"/>
    <x v="1"/>
    <m/>
    <s v="CONSTRUÍDO"/>
    <x v="2"/>
    <x v="2"/>
    <n v="0"/>
    <m/>
    <s v="ADRIANO INÁCIO"/>
    <m/>
    <m/>
    <m/>
    <m/>
    <m/>
    <m/>
    <m/>
    <m/>
    <m/>
    <e v="#N/A"/>
    <m/>
  </r>
  <r>
    <s v="MGMVA"/>
    <s v="M2024_MGMVA_01"/>
    <x v="3"/>
    <s v="SIM"/>
    <x v="0"/>
    <x v="3"/>
    <x v="149"/>
    <x v="150"/>
    <s v="NA"/>
    <s v="NA"/>
    <x v="334"/>
    <x v="1"/>
    <x v="7"/>
    <s v="MGTRO"/>
    <s v="Ativo"/>
    <x v="4"/>
    <x v="1"/>
    <s v="REDE ENTREGUE COM  PROTEÇÃO TOPOLOGIA ESTRUT - CFO + ROLLOUT"/>
    <s v="SWAP FIBRA - GWS FLAT  TA 316403528 - NECESSÁRIO RECUPERAR 1 ALÇA DE TRO-MVA"/>
    <s v="NÃO"/>
    <s v="ATIVO"/>
    <x v="0"/>
    <x v="3"/>
    <x v="8"/>
    <s v="-"/>
    <x v="2"/>
    <x v="1"/>
    <n v="510470"/>
    <s v="Empreiteira"/>
    <x v="0"/>
    <m/>
    <m/>
    <m/>
    <m/>
    <m/>
    <m/>
    <x v="1"/>
    <x v="2"/>
    <d v="2024-10-14T00:00:00"/>
    <x v="1"/>
    <m/>
    <s v="CONSTRUÍDO"/>
    <x v="2"/>
    <x v="2"/>
    <n v="0"/>
    <m/>
    <s v="ADRIANO INÁCIO"/>
    <m/>
    <m/>
    <m/>
    <m/>
    <m/>
    <m/>
    <m/>
    <m/>
    <m/>
    <e v="#N/A"/>
    <m/>
  </r>
  <r>
    <s v="MGSLY"/>
    <s v="M2024EST_MGSLY_01"/>
    <x v="3"/>
    <s v="SIM"/>
    <x v="0"/>
    <x v="3"/>
    <x v="99"/>
    <x v="65"/>
    <s v="NA"/>
    <s v="NA"/>
    <x v="335"/>
    <x v="1"/>
    <x v="24"/>
    <s v="MGELI"/>
    <s v="Ativo"/>
    <x v="12"/>
    <x v="1"/>
    <s v="ATIVO COM  PROTEÇÃO TOPOLOGIA ESTRUT - CFO + ROLLOUT"/>
    <m/>
    <s v="NÃO"/>
    <s v="ATIVO"/>
    <x v="0"/>
    <x v="3"/>
    <x v="6"/>
    <s v="-"/>
    <x v="2"/>
    <x v="1"/>
    <n v="503158"/>
    <s v="MAO OBRA A DISPOSICAO"/>
    <x v="0"/>
    <m/>
    <m/>
    <m/>
    <m/>
    <m/>
    <m/>
    <x v="1"/>
    <x v="2"/>
    <s v="ATIVO"/>
    <x v="1"/>
    <m/>
    <s v="CONSTRUÍDO"/>
    <x v="2"/>
    <x v="2"/>
    <n v="0"/>
    <m/>
    <s v="ADRIANO INÁCIO"/>
    <m/>
    <m/>
    <m/>
    <m/>
    <m/>
    <m/>
    <m/>
    <m/>
    <m/>
    <e v="#N/A"/>
    <m/>
  </r>
  <r>
    <s v="MGJFK"/>
    <s v="M2024EST_MGJFK_01"/>
    <x v="1"/>
    <s v="NÃO"/>
    <x v="4"/>
    <x v="3"/>
    <x v="1"/>
    <x v="1"/>
    <s v="NA"/>
    <s v="NA"/>
    <x v="336"/>
    <x v="5"/>
    <x v="23"/>
    <s v="MGJFQ"/>
    <s v="Ativo"/>
    <x v="14"/>
    <x v="6"/>
    <s v="qua 18/12/2024 08:48 - Thiago Moraes: @Arthur Monteiro Da Silva, bom dia!_x000a__x000a_Por favor nos enviar a listagem com ocupação do cabo e foto do DGO para que assim possamos justificar o alivio deste trecho._x000a__x000a_ter 17/12/2024 17:59 - Rafael, concluído flat. segue relatório de certificação._x000a__x000a_seg 16/12/2024 15:14 - Edinho: Arthur,_x000a__x000a_                Para finalizamos os ID 509285 e ID 509284 será necessário laçar cabo nas duas alças._x000a__x000a_Alça 01, precisamos lançar 500 metros de cabo para interdigamos as redes."/>
    <s v="-"/>
    <s v="NÃO"/>
    <s v="CANCELADO"/>
    <x v="4"/>
    <x v="3"/>
    <x v="0"/>
    <s v="-"/>
    <x v="2"/>
    <x v="1"/>
    <n v="543517"/>
    <s v="Regional"/>
    <x v="3"/>
    <m/>
    <m/>
    <m/>
    <e v="#REF!"/>
    <m/>
    <m/>
    <x v="1"/>
    <x v="28"/>
    <d v="2024-10-31T00:00:00"/>
    <x v="1"/>
    <m/>
    <s v="REVALIDAÇÃO DE CUSTO"/>
    <x v="5"/>
    <x v="0"/>
    <n v="0"/>
    <m/>
    <s v="ADRIANO SIQUEIRA"/>
    <s v="OK"/>
    <s v="OK"/>
    <s v="NOK"/>
    <s v="OK"/>
    <s v="NOK"/>
    <m/>
    <m/>
    <m/>
    <m/>
    <e v="#N/A"/>
    <m/>
  </r>
  <r>
    <s v="MGJFT"/>
    <s v="M2024EST_MGJFT_01"/>
    <x v="1"/>
    <s v="NÃO"/>
    <x v="4"/>
    <x v="3"/>
    <x v="1"/>
    <x v="1"/>
    <s v="NA"/>
    <s v="NA"/>
    <x v="337"/>
    <x v="5"/>
    <x v="23"/>
    <s v="MGJFQ"/>
    <s v="Ativo"/>
    <x v="14"/>
    <x v="6"/>
    <s v="seg 16/12/2024 15:14 - Edinho: Arthur,_x000a__x000a_                Para finalizamos os ID 509285 e ID 509284 será necessário laçar cabo nas duas alças._x000a__x000a_Alça 01, precisamos lançar 500 metros de cabo para interdigamos as redes._x000a__x000a__x000a_seg 16/12/2024 08:07 - eDSOn: Segue as informações abaixo :_x000a__x000a_Da torre JFK até a Armário 35 temos dois cabos nesse sentido._x000a__x000a_CA 12 F – Sem facilidades (NHF)_x000a_CA 36F – vai até a rua Euclides Pezarini onde temos o rolo de fibra parado _x000a__x000a_Soluções :_x000a__x000a_Lançar um DROP da JFK até A35  (2000 MTS )_x000a_Lançar da rua Euclides Pezarini até A35 (1700 MTS)_x000a_"/>
    <s v="-"/>
    <s v="NÃO"/>
    <s v="CANCELADO"/>
    <x v="4"/>
    <x v="3"/>
    <x v="0"/>
    <s v="-"/>
    <x v="2"/>
    <x v="1"/>
    <n v="543518"/>
    <s v="Regional"/>
    <x v="3"/>
    <m/>
    <m/>
    <m/>
    <e v="#REF!"/>
    <m/>
    <m/>
    <x v="1"/>
    <x v="28"/>
    <d v="2024-10-31T00:00:00"/>
    <x v="1"/>
    <m/>
    <s v="REVALIDAÇÃO DE CUSTO"/>
    <x v="5"/>
    <x v="0"/>
    <n v="0"/>
    <m/>
    <s v="ADRIANO SIQUEIRA"/>
    <s v="OK"/>
    <s v="OK"/>
    <s v="OK"/>
    <s v="OK"/>
    <s v="NOK"/>
    <m/>
    <m/>
    <m/>
    <m/>
    <e v="#N/A"/>
    <m/>
  </r>
  <r>
    <s v="MGMZA"/>
    <s v="M2024EST_MGMZA_01"/>
    <x v="3"/>
    <s v="SIM"/>
    <x v="0"/>
    <x v="3"/>
    <x v="46"/>
    <x v="52"/>
    <s v="NA"/>
    <s v="NA"/>
    <x v="338"/>
    <x v="1"/>
    <x v="7"/>
    <s v="MGCIC"/>
    <s v="Ativo"/>
    <x v="4"/>
    <x v="1"/>
    <s v="ATIVO COM PROTEÇÃO TOPOLOGIA ESTRUT - CFO + ROLLOUT"/>
    <s v="RELÁTORIO ENTREGUE - ATIVO COM 2 VIAS"/>
    <s v="NÃO"/>
    <s v="ATIVO"/>
    <x v="0"/>
    <x v="3"/>
    <x v="2"/>
    <s v="-"/>
    <x v="2"/>
    <x v="1"/>
    <s v="NA"/>
    <s v="NA"/>
    <x v="0"/>
    <m/>
    <m/>
    <m/>
    <m/>
    <m/>
    <m/>
    <x v="1"/>
    <x v="2"/>
    <s v="ATIVO"/>
    <x v="1"/>
    <m/>
    <s v="CONSTRUÍDO"/>
    <x v="2"/>
    <x v="2"/>
    <n v="0"/>
    <m/>
    <s v="ADRIANO INÁCIO"/>
    <m/>
    <m/>
    <m/>
    <m/>
    <m/>
    <m/>
    <m/>
    <m/>
    <m/>
    <e v="#N/A"/>
    <m/>
  </r>
  <r>
    <s v="MGJTS"/>
    <s v="M2024EST_MGJTS_01"/>
    <x v="3"/>
    <s v="SIM"/>
    <x v="0"/>
    <x v="3"/>
    <x v="46"/>
    <x v="124"/>
    <s v="NA"/>
    <s v="NA"/>
    <x v="298"/>
    <x v="1"/>
    <x v="10"/>
    <s v="MGJAS"/>
    <s v="Ativo HL4 / Ativo HL5D"/>
    <x v="7"/>
    <x v="1"/>
    <s v="REDE ENTREGUE CONFORME TOPOLOGIA ESTRUTURANTE"/>
    <m/>
    <s v="NÃO"/>
    <s v="ATIVO"/>
    <x v="0"/>
    <x v="3"/>
    <x v="0"/>
    <s v="-"/>
    <x v="2"/>
    <x v="1"/>
    <n v="512275"/>
    <s v="Aprovado HQ"/>
    <x v="0"/>
    <m/>
    <m/>
    <m/>
    <m/>
    <m/>
    <m/>
    <x v="1"/>
    <x v="2"/>
    <s v="ATIVO"/>
    <x v="1"/>
    <m/>
    <s v="CONSTRUÍDO"/>
    <x v="2"/>
    <x v="2"/>
    <n v="0"/>
    <m/>
    <s v="ADRIANO INÁCIO"/>
    <m/>
    <m/>
    <m/>
    <m/>
    <m/>
    <m/>
    <m/>
    <m/>
    <m/>
    <e v="#N/A"/>
    <m/>
  </r>
  <r>
    <s v="MGRNR"/>
    <s v="M2024EST_MGRNR_01"/>
    <x v="3"/>
    <s v="SIM"/>
    <x v="0"/>
    <x v="3"/>
    <x v="17"/>
    <x v="32"/>
    <s v="NA"/>
    <s v="NA"/>
    <x v="339"/>
    <x v="1"/>
    <x v="20"/>
    <s v="MGBHN"/>
    <s v="Não Ativo"/>
    <x v="5"/>
    <x v="1"/>
    <s v="REDE ENTREGUE COM  PROTEÇÃO TOPOLOGIA ESTRUT - CFO + ROLLOUT"/>
    <m/>
    <s v="NÃO"/>
    <s v="ATIVO"/>
    <x v="0"/>
    <x v="3"/>
    <x v="0"/>
    <s v="-"/>
    <x v="2"/>
    <x v="1"/>
    <n v="503973"/>
    <s v="Aprovado HQ"/>
    <x v="0"/>
    <m/>
    <m/>
    <m/>
    <m/>
    <m/>
    <m/>
    <x v="1"/>
    <x v="16"/>
    <d v="2024-10-07T00:00:00"/>
    <x v="1"/>
    <s v="Enviado e-mail para o Adriano em 17/10 Realizar a Ativação. Reparo Tratato"/>
    <s v="CONSTRUÍDO"/>
    <x v="2"/>
    <x v="2"/>
    <n v="0"/>
    <m/>
    <s v="ADRIANO INÁCIO"/>
    <m/>
    <m/>
    <m/>
    <m/>
    <m/>
    <m/>
    <m/>
    <m/>
    <m/>
    <e v="#N/A"/>
    <m/>
  </r>
  <r>
    <s v="MGMPI"/>
    <s v="M2024EST_MGMPI_01"/>
    <x v="3"/>
    <s v="SIM"/>
    <x v="0"/>
    <x v="3"/>
    <x v="16"/>
    <x v="91"/>
    <s v="NA"/>
    <s v="NA"/>
    <x v="340"/>
    <x v="1"/>
    <x v="4"/>
    <s v="MGPQN"/>
    <s v="Ativo"/>
    <x v="1"/>
    <x v="1"/>
    <s v="REDE OK"/>
    <m/>
    <s v="SIM"/>
    <s v="ATIVO"/>
    <x v="0"/>
    <x v="3"/>
    <x v="3"/>
    <s v="-"/>
    <x v="2"/>
    <x v="1"/>
    <s v="NA"/>
    <s v="NA"/>
    <x v="0"/>
    <m/>
    <m/>
    <m/>
    <m/>
    <m/>
    <m/>
    <x v="1"/>
    <x v="2"/>
    <s v="ATIVO"/>
    <x v="1"/>
    <m/>
    <s v="CONSTRUÍDO"/>
    <x v="2"/>
    <x v="2"/>
    <n v="0"/>
    <m/>
    <s v="ADRIANO INÁCIO"/>
    <m/>
    <m/>
    <m/>
    <m/>
    <m/>
    <m/>
    <m/>
    <m/>
    <m/>
    <e v="#N/A"/>
    <m/>
  </r>
  <r>
    <s v="MGNEC"/>
    <s v="M2024EST_MGNEC_01"/>
    <x v="3"/>
    <s v="SIM"/>
    <x v="0"/>
    <x v="3"/>
    <x v="149"/>
    <x v="151"/>
    <s v="NA"/>
    <s v="NA"/>
    <x v="341"/>
    <x v="1"/>
    <x v="2"/>
    <s v="MGNLV"/>
    <s v="Ativo"/>
    <x v="2"/>
    <x v="1"/>
    <s v="07/01/2025 - William: depende de acesso site administrativo prédio da VALE._x000a_REDE ENTREGUE COM  PROTEÇÃO TOPOLOGIA ESTRUT - CFO + ROLLOUT"/>
    <s v="AGUARDANDO LIBERAÇÃO DE ACESSO PRÉDIO ADMIN DA VALE"/>
    <s v="NÃO"/>
    <s v="ATIVO"/>
    <x v="0"/>
    <x v="3"/>
    <x v="8"/>
    <s v="-"/>
    <x v="2"/>
    <x v="1"/>
    <n v="455943"/>
    <s v="Aprovado HQ"/>
    <x v="0"/>
    <m/>
    <m/>
    <m/>
    <m/>
    <m/>
    <m/>
    <x v="1"/>
    <x v="2"/>
    <d v="2024-10-08T00:00:00"/>
    <x v="1"/>
    <s v="31/10/2024 - Plan James: concluído"/>
    <s v="CONSTRUÍDO"/>
    <x v="7"/>
    <x v="2"/>
    <n v="0"/>
    <m/>
    <s v="ADRIANO INÁCIO"/>
    <m/>
    <m/>
    <m/>
    <m/>
    <m/>
    <m/>
    <m/>
    <m/>
    <m/>
    <e v="#N/A"/>
    <m/>
  </r>
  <r>
    <s v="MGAVN"/>
    <s v="M2024EST_MGAVN_01"/>
    <x v="3"/>
    <s v="SIM"/>
    <x v="0"/>
    <x v="3"/>
    <x v="150"/>
    <x v="152"/>
    <s v="NA"/>
    <s v="NA"/>
    <x v="342"/>
    <x v="5"/>
    <x v="29"/>
    <s v="MGRAL"/>
    <m/>
    <x v="8"/>
    <x v="4"/>
    <s v="REDE ENTREGUE CONFORME TOPOLOGIA ESTRUTURANTE"/>
    <m/>
    <s v="NÃO"/>
    <s v="ATIVO"/>
    <x v="0"/>
    <x v="0"/>
    <x v="10"/>
    <s v="-"/>
    <x v="0"/>
    <x v="1"/>
    <n v="514177"/>
    <s v="Aprovado HQ"/>
    <x v="0"/>
    <m/>
    <m/>
    <m/>
    <e v="#REF!"/>
    <m/>
    <m/>
    <x v="1"/>
    <x v="29"/>
    <d v="2024-12-05T00:00:00"/>
    <x v="1"/>
    <m/>
    <s v="CONSTRUÍDO"/>
    <x v="4"/>
    <x v="0"/>
    <n v="0"/>
    <m/>
    <s v="LUIZ BERNARDINI"/>
    <s v="OK"/>
    <s v="OK"/>
    <s v="OK"/>
    <s v="OK"/>
    <s v="OK"/>
    <s v="OK"/>
    <s v="?"/>
    <m/>
    <m/>
    <e v="#N/A"/>
    <m/>
  </r>
  <r>
    <s v="MGIGW"/>
    <s v="M2024EST_MGIGW_01"/>
    <x v="3"/>
    <s v="SIM"/>
    <x v="0"/>
    <x v="3"/>
    <x v="67"/>
    <x v="134"/>
    <s v="NA"/>
    <s v="NA"/>
    <x v="343"/>
    <x v="1"/>
    <x v="10"/>
    <s v="MGICA"/>
    <s v="Ativo HL4 / Falta HL5D"/>
    <x v="10"/>
    <x v="1"/>
    <s v="seg 30/06/2025 18:27 - Lucas: Segue TA 345581942 para reparo._x000a_REDE ENTREGUE CONFORME TOPOLOGIA ESTRUTURANTE"/>
    <m/>
    <s v="NÃO"/>
    <s v="ATIVO"/>
    <x v="0"/>
    <x v="0"/>
    <x v="0"/>
    <s v="-"/>
    <x v="0"/>
    <x v="1"/>
    <n v="512257"/>
    <s v="Regional"/>
    <x v="0"/>
    <m/>
    <m/>
    <m/>
    <m/>
    <m/>
    <m/>
    <x v="1"/>
    <x v="3"/>
    <s v="PENDENCIA PROJETO"/>
    <x v="8"/>
    <s v="REDE ENTREGUE, VALIDAÇÃO E-MAIL TELEMONT 15/10"/>
    <s v="CONSTRUÍDO"/>
    <x v="2"/>
    <x v="2"/>
    <n v="0"/>
    <m/>
    <s v="ADRIANO INÁCIO"/>
    <m/>
    <m/>
    <m/>
    <m/>
    <m/>
    <m/>
    <m/>
    <m/>
    <m/>
    <e v="#N/A"/>
    <m/>
  </r>
  <r>
    <s v="MGIVA"/>
    <s v="HL4_IVA_24"/>
    <x v="3"/>
    <s v="SIM"/>
    <x v="0"/>
    <x v="3"/>
    <x v="116"/>
    <x v="135"/>
    <s v="NÃO"/>
    <s v="PENDENTE"/>
    <x v="344"/>
    <x v="6"/>
    <x v="0"/>
    <s v="-"/>
    <m/>
    <x v="14"/>
    <x v="6"/>
    <s v="ENTREGA DE 2 ALÇAS | 3° ALÇA EM REVISÃO DE PROJETO"/>
    <m/>
    <s v="SIM"/>
    <s v="ATIVO"/>
    <x v="0"/>
    <x v="3"/>
    <x v="0"/>
    <s v="-"/>
    <x v="2"/>
    <x v="1"/>
    <n v="509182"/>
    <s v="Empreiteira"/>
    <x v="0"/>
    <m/>
    <m/>
    <m/>
    <s v="VALIDAR IMPLANTAÇÃO/ VALIDAR COSNTRUÇÃO 3ª VIA"/>
    <m/>
    <m/>
    <x v="1"/>
    <x v="21"/>
    <s v="ATIVO"/>
    <x v="1"/>
    <m/>
    <s v="CONSTRUÍDO"/>
    <x v="4"/>
    <x v="0"/>
    <n v="0"/>
    <m/>
    <s v="ADRIANO SIQUEIRA"/>
    <s v="OK"/>
    <s v="OK"/>
    <s v="OK"/>
    <s v="OK"/>
    <s v="OK"/>
    <s v="NA"/>
    <m/>
    <m/>
    <m/>
    <e v="#N/A"/>
    <m/>
  </r>
  <r>
    <s v="MGNED"/>
    <s v="M2023EST_MGNED_01"/>
    <x v="3"/>
    <s v="SIM"/>
    <x v="0"/>
    <x v="3"/>
    <x v="35"/>
    <x v="65"/>
    <s v="NA"/>
    <s v="NA"/>
    <x v="345"/>
    <x v="1"/>
    <x v="7"/>
    <s v="MGAGB"/>
    <s v="Ativo"/>
    <x v="4"/>
    <x v="1"/>
    <s v="ATIVO COM  PROTEÇÃO TOPOLOGIA ESTRUT - CFO + ROLLOUT"/>
    <m/>
    <s v="NÃO"/>
    <s v="ATIVO"/>
    <x v="0"/>
    <x v="3"/>
    <x v="8"/>
    <s v="-"/>
    <x v="2"/>
    <x v="1"/>
    <n v="508077"/>
    <s v="Empreiteira"/>
    <x v="0"/>
    <m/>
    <m/>
    <m/>
    <m/>
    <m/>
    <m/>
    <x v="1"/>
    <x v="2"/>
    <s v="ATIVO"/>
    <x v="1"/>
    <m/>
    <s v="CONSTRUÍDO"/>
    <x v="2"/>
    <x v="2"/>
    <n v="0"/>
    <m/>
    <s v="ADRIANO INÁCIO"/>
    <m/>
    <m/>
    <m/>
    <m/>
    <m/>
    <m/>
    <m/>
    <m/>
    <m/>
    <e v="#N/A"/>
    <m/>
  </r>
  <r>
    <s v="MGEIA"/>
    <s v="M2024EST_MGEIA_01"/>
    <x v="2"/>
    <s v="RÁDIO"/>
    <x v="2"/>
    <x v="3"/>
    <x v="2"/>
    <x v="2"/>
    <s v="NA"/>
    <s v="NA"/>
    <x v="2"/>
    <x v="1"/>
    <x v="8"/>
    <s v="MGRNJ"/>
    <s v="Não Ativo"/>
    <x v="16"/>
    <x v="1"/>
    <s v="SEM AÇÃO RE"/>
    <m/>
    <s v="NÃO"/>
    <s v="RÁDIO"/>
    <x v="2"/>
    <x v="3"/>
    <x v="1"/>
    <s v="-"/>
    <x v="2"/>
    <x v="1"/>
    <s v="NA"/>
    <s v="NA"/>
    <x v="2"/>
    <m/>
    <m/>
    <m/>
    <s v="VALIDAR PREDECESSOR ELISANGÊLA"/>
    <m/>
    <m/>
    <x v="1"/>
    <x v="2"/>
    <s v="ATIVO"/>
    <x v="1"/>
    <m/>
    <s v="CONSTRUÍDO"/>
    <x v="1"/>
    <x v="2"/>
    <n v="0"/>
    <m/>
    <s v="ADRIANO INÁCIO"/>
    <m/>
    <m/>
    <m/>
    <m/>
    <m/>
    <m/>
    <m/>
    <m/>
    <m/>
    <e v="#N/A"/>
    <m/>
  </r>
  <r>
    <s v="MGNEJ"/>
    <s v="M2024EST_MGNEJ_01"/>
    <x v="3"/>
    <s v="SIM"/>
    <x v="0"/>
    <x v="3"/>
    <x v="151"/>
    <x v="131"/>
    <s v="NA"/>
    <s v="NA"/>
    <x v="346"/>
    <x v="1"/>
    <x v="2"/>
    <s v="MGNLV"/>
    <s v="Ativo"/>
    <x v="2"/>
    <x v="1"/>
    <s v="Relatório ok de certificação referente ao ID 513936, trecho MGNLV-MGNEJ-MGVSJ."/>
    <m/>
    <s v="NÃO"/>
    <s v="ATIVO"/>
    <x v="0"/>
    <x v="3"/>
    <x v="0"/>
    <s v="-"/>
    <x v="2"/>
    <x v="1"/>
    <n v="513936"/>
    <s v="Aprovado HQ"/>
    <x v="0"/>
    <m/>
    <m/>
    <m/>
    <m/>
    <m/>
    <m/>
    <x v="1"/>
    <x v="6"/>
    <d v="2024-10-24T00:00:00"/>
    <x v="1"/>
    <s v="FUSÃO EM ANDAMENTO"/>
    <s v="CONSTRUÍDO"/>
    <x v="2"/>
    <x v="2"/>
    <n v="0"/>
    <m/>
    <s v="ADRIANO INÁCIO"/>
    <m/>
    <m/>
    <m/>
    <m/>
    <m/>
    <m/>
    <m/>
    <m/>
    <m/>
    <e v="#N/A"/>
    <m/>
  </r>
  <r>
    <s v="MGNGA"/>
    <s v="M2023EST_MGNGA_01"/>
    <x v="3"/>
    <s v="SIM"/>
    <x v="0"/>
    <x v="3"/>
    <x v="73"/>
    <x v="34"/>
    <s v="NÃO"/>
    <s v="PENDENTE"/>
    <x v="347"/>
    <x v="3"/>
    <x v="3"/>
    <s v="-"/>
    <s v="Ativo"/>
    <x v="1"/>
    <x v="1"/>
    <s v="REDE ENTREGUE CONFORME TOPOLOGIA ESTRUTURANTE"/>
    <m/>
    <s v="NÃO"/>
    <s v="ATIVO"/>
    <x v="0"/>
    <x v="3"/>
    <x v="0"/>
    <s v="-"/>
    <x v="2"/>
    <x v="1"/>
    <n v="482898"/>
    <s v="Aprovado HQ"/>
    <x v="0"/>
    <m/>
    <m/>
    <m/>
    <m/>
    <m/>
    <m/>
    <x v="1"/>
    <x v="2"/>
    <d v="2024-10-03T00:00:00"/>
    <x v="1"/>
    <m/>
    <s v="CONSTRUÍDO"/>
    <x v="2"/>
    <x v="2"/>
    <n v="0"/>
    <m/>
    <s v="ADRIANO INÁCIO"/>
    <m/>
    <m/>
    <m/>
    <m/>
    <m/>
    <m/>
    <m/>
    <m/>
    <m/>
    <e v="#N/A"/>
    <m/>
  </r>
  <r>
    <s v="MGNBR"/>
    <s v="M2024EST_MGNBR_01"/>
    <x v="2"/>
    <s v="RÁDIO"/>
    <x v="2"/>
    <x v="3"/>
    <x v="2"/>
    <x v="2"/>
    <s v="NA"/>
    <s v="NA"/>
    <x v="2"/>
    <x v="1"/>
    <x v="10"/>
    <s v="MGICA"/>
    <s v="Ativo HL4 / Falta HL5D"/>
    <x v="2"/>
    <x v="1"/>
    <s v="SEM AÇÃO RE"/>
    <m/>
    <s v="NÃO"/>
    <s v="RÁDIO"/>
    <x v="2"/>
    <x v="3"/>
    <x v="1"/>
    <s v="-"/>
    <x v="2"/>
    <x v="1"/>
    <s v="NA"/>
    <s v="NA"/>
    <x v="2"/>
    <m/>
    <m/>
    <m/>
    <s v="VALIDAR PREDECESSOR ELISANGÊLA"/>
    <m/>
    <m/>
    <x v="1"/>
    <x v="2"/>
    <s v="ATIVO"/>
    <x v="1"/>
    <m/>
    <s v="CONSTRUÍDO"/>
    <x v="1"/>
    <x v="2"/>
    <n v="0"/>
    <m/>
    <s v="ADRIANO INÁCIO"/>
    <m/>
    <m/>
    <m/>
    <m/>
    <m/>
    <m/>
    <m/>
    <m/>
    <m/>
    <e v="#N/A"/>
    <m/>
  </r>
  <r>
    <s v="MGNIS"/>
    <s v="M2024EST_MGNIS_01"/>
    <x v="3"/>
    <s v="SIM"/>
    <x v="0"/>
    <x v="3"/>
    <x v="85"/>
    <x v="57"/>
    <s v="NA"/>
    <s v="NA"/>
    <x v="348"/>
    <x v="1"/>
    <x v="2"/>
    <s v="MGNLV"/>
    <s v="Ativo"/>
    <x v="2"/>
    <x v="1"/>
    <s v="REDE ENTREGUE CONFORME TOPOLOGIA ESTRUTURANTE"/>
    <m/>
    <s v="NÃO"/>
    <s v="ATIVO"/>
    <x v="0"/>
    <x v="3"/>
    <x v="0"/>
    <s v="-"/>
    <x v="2"/>
    <x v="1"/>
    <n v="512326"/>
    <s v="Aprovado HQ"/>
    <x v="0"/>
    <m/>
    <m/>
    <m/>
    <m/>
    <m/>
    <m/>
    <x v="1"/>
    <x v="2"/>
    <d v="2024-10-11T00:00:00"/>
    <x v="1"/>
    <s v="31/10/2024 - Plan James: concluído_x000a_CORRIGIR SINÓPTICO - VERIFICAR, POIS ESTÁ FECHANDO EM HL4 E HL5D"/>
    <s v="CONSTRUÍDO"/>
    <x v="2"/>
    <x v="2"/>
    <n v="0"/>
    <m/>
    <s v="ADRIANO INÁCIO"/>
    <m/>
    <m/>
    <m/>
    <m/>
    <m/>
    <m/>
    <m/>
    <m/>
    <m/>
    <e v="#N/A"/>
    <m/>
  </r>
  <r>
    <s v="MGECT"/>
    <s v="M2024EST_MGECT_01"/>
    <x v="2"/>
    <s v="RÁDIO"/>
    <x v="2"/>
    <x v="3"/>
    <x v="2"/>
    <x v="2"/>
    <s v="NA"/>
    <s v="NA"/>
    <x v="2"/>
    <x v="1"/>
    <x v="10"/>
    <s v="MGJRC"/>
    <s v="Ativo HL4 / Falta HL5D"/>
    <x v="16"/>
    <x v="1"/>
    <s v="SEM AÇÃO RE"/>
    <m/>
    <s v="NÃO"/>
    <s v="RÁDIO"/>
    <x v="2"/>
    <x v="3"/>
    <x v="1"/>
    <s v="-"/>
    <x v="2"/>
    <x v="1"/>
    <s v="NA"/>
    <s v="NA"/>
    <x v="2"/>
    <m/>
    <m/>
    <m/>
    <s v="VALIDAR PREDECESSOR ELISANGÊLA"/>
    <m/>
    <m/>
    <x v="1"/>
    <x v="2"/>
    <s v="ATIVO"/>
    <x v="1"/>
    <m/>
    <s v="CONSTRUÍDO"/>
    <x v="1"/>
    <x v="2"/>
    <n v="0"/>
    <m/>
    <s v="ADRIANO INÁCIO"/>
    <m/>
    <m/>
    <m/>
    <m/>
    <m/>
    <m/>
    <m/>
    <m/>
    <m/>
    <e v="#N/A"/>
    <m/>
  </r>
  <r>
    <s v="MGNLQ"/>
    <s v="M2024EST_MGNLQ_01"/>
    <x v="3"/>
    <s v="SIM"/>
    <x v="0"/>
    <x v="3"/>
    <x v="85"/>
    <x v="61"/>
    <s v="NA"/>
    <s v="NA"/>
    <x v="349"/>
    <x v="1"/>
    <x v="2"/>
    <s v="MGNMM"/>
    <s v="Ativo HL4 / Falta HL5D"/>
    <x v="2"/>
    <x v="1"/>
    <s v="REDE ENTREGUE CONFORME TOPOLOGIA ESTRUTURANTE"/>
    <m/>
    <s v="NÃO"/>
    <s v="ATIVO"/>
    <x v="0"/>
    <x v="3"/>
    <x v="0"/>
    <s v="-"/>
    <x v="2"/>
    <x v="1"/>
    <n v="512345"/>
    <s v="Aprovado HQ"/>
    <x v="0"/>
    <m/>
    <m/>
    <m/>
    <m/>
    <m/>
    <m/>
    <x v="1"/>
    <x v="20"/>
    <d v="2024-10-09T00:00:00"/>
    <x v="1"/>
    <s v="SEM ACESSO, REAGENDADO PARA 21/10"/>
    <s v="CONSTRUÍDO"/>
    <x v="2"/>
    <x v="2"/>
    <n v="0"/>
    <m/>
    <s v="ADRIANO INÁCIO"/>
    <m/>
    <m/>
    <m/>
    <m/>
    <m/>
    <m/>
    <m/>
    <m/>
    <m/>
    <e v="#N/A"/>
    <m/>
  </r>
  <r>
    <s v="MGESX"/>
    <s v="M2024EST_MGESX_01"/>
    <x v="2"/>
    <s v="RÁDIO"/>
    <x v="2"/>
    <x v="3"/>
    <x v="2"/>
    <x v="2"/>
    <s v="NA"/>
    <s v="NA"/>
    <x v="2"/>
    <x v="1"/>
    <x v="8"/>
    <s v="MGRNJ"/>
    <s v="Não Ativo"/>
    <x v="16"/>
    <x v="1"/>
    <s v="SEM AÇÃO RE"/>
    <m/>
    <s v="NÃO"/>
    <s v="RÁDIO"/>
    <x v="2"/>
    <x v="3"/>
    <x v="1"/>
    <s v="-"/>
    <x v="2"/>
    <x v="1"/>
    <s v="NA"/>
    <s v="NA"/>
    <x v="2"/>
    <m/>
    <m/>
    <m/>
    <s v="VALIDAR PREDECESSOR ELISANGÊLA"/>
    <m/>
    <m/>
    <x v="1"/>
    <x v="2"/>
    <s v="ATIVO"/>
    <x v="1"/>
    <m/>
    <s v="CONSTRUÍDO"/>
    <x v="1"/>
    <x v="2"/>
    <n v="0"/>
    <m/>
    <s v="ADRIANO INÁCIO"/>
    <m/>
    <m/>
    <m/>
    <m/>
    <m/>
    <m/>
    <m/>
    <m/>
    <m/>
    <e v="#N/A"/>
    <m/>
  </r>
  <r>
    <s v="MGFAR"/>
    <s v="M2024EST_MGFAR_01"/>
    <x v="2"/>
    <s v="RÁDIO"/>
    <x v="2"/>
    <x v="3"/>
    <x v="2"/>
    <x v="2"/>
    <s v="NA"/>
    <s v="NA"/>
    <x v="2"/>
    <x v="1"/>
    <x v="14"/>
    <s v="MGSLU"/>
    <s v="Não Ativo"/>
    <x v="15"/>
    <x v="1"/>
    <s v="SEM AÇÃO RE"/>
    <s v="AGUARDAR HL4 SLU"/>
    <s v="NÃO"/>
    <s v="RÁDIO"/>
    <x v="2"/>
    <x v="3"/>
    <x v="1"/>
    <s v="-"/>
    <x v="2"/>
    <x v="1"/>
    <s v="NA"/>
    <s v="NA"/>
    <x v="2"/>
    <m/>
    <m/>
    <m/>
    <s v="VALIDAR PREDECESSOR ELISANGÊLA"/>
    <m/>
    <m/>
    <x v="1"/>
    <x v="2"/>
    <s v="ATIVO"/>
    <x v="1"/>
    <m/>
    <s v="CONSTRUÍDO"/>
    <x v="1"/>
    <x v="2"/>
    <n v="0"/>
    <m/>
    <s v="ADRIANO INÁCIO"/>
    <m/>
    <m/>
    <m/>
    <m/>
    <m/>
    <m/>
    <m/>
    <m/>
    <m/>
    <e v="#N/A"/>
    <m/>
  </r>
  <r>
    <s v="MGNLA"/>
    <s v="M2023EST_MGNLA_01"/>
    <x v="2"/>
    <s v="RÁDIO"/>
    <x v="2"/>
    <x v="3"/>
    <x v="2"/>
    <x v="139"/>
    <s v="NA"/>
    <s v="NA"/>
    <x v="300"/>
    <x v="3"/>
    <x v="2"/>
    <s v="-"/>
    <s v="Ativo"/>
    <x v="2"/>
    <x v="1"/>
    <s v="SEM AÇÃO RE"/>
    <m/>
    <s v="NÃO"/>
    <s v="RÁDIO"/>
    <x v="2"/>
    <x v="3"/>
    <x v="1"/>
    <s v="-"/>
    <x v="2"/>
    <x v="1"/>
    <s v="NA"/>
    <s v="NA"/>
    <x v="0"/>
    <m/>
    <m/>
    <m/>
    <s v="VALIDAR PREDECESSOR ELISANGÊLA"/>
    <m/>
    <m/>
    <x v="1"/>
    <x v="2"/>
    <s v="ATIVO"/>
    <x v="1"/>
    <m/>
    <s v="CONSTRUÍDO"/>
    <x v="2"/>
    <x v="2"/>
    <n v="0"/>
    <m/>
    <s v="ADRIANO INÁCIO"/>
    <m/>
    <m/>
    <m/>
    <m/>
    <m/>
    <m/>
    <m/>
    <m/>
    <m/>
    <e v="#N/A"/>
    <m/>
  </r>
  <r>
    <s v="MGNLH"/>
    <s v="M2024EST_MGNLH_01"/>
    <x v="2"/>
    <s v="RÁDIO"/>
    <x v="2"/>
    <x v="3"/>
    <x v="2"/>
    <x v="2"/>
    <s v="NA"/>
    <s v="NA"/>
    <x v="350"/>
    <x v="1"/>
    <x v="2"/>
    <s v="MGNMM"/>
    <s v="Ativo HL4 / Falta HL5D"/>
    <x v="2"/>
    <x v="1"/>
    <s v="20/12/2024 - Arthur: na PVCO do dia 20/12, foi cancelado como ATENDIMENTO VIA RÁDIO._x000a_AGUARDA RE - PENDENTE APROVAÇÃO DE LANÇAMENTO ADICIONAL, SITE NLH ATENDIDO VIA RÁDIO ATUALMENTE. "/>
    <s v="-"/>
    <s v="NÃO"/>
    <s v="RÁDIO"/>
    <x v="2"/>
    <x v="3"/>
    <x v="1"/>
    <s v="-"/>
    <x v="2"/>
    <x v="1"/>
    <n v="512343"/>
    <s v="Regional"/>
    <x v="2"/>
    <m/>
    <m/>
    <m/>
    <s v="VALIDAR PREDECESSOR ELISANGÊLA"/>
    <m/>
    <m/>
    <x v="1"/>
    <x v="5"/>
    <s v="AG. PROJETO ALTO CUSTO"/>
    <x v="6"/>
    <s v="NECESSARIO REVISAO PARA ADICIONAL DE 2KM DE REDE"/>
    <s v="CONSTRUÍDO"/>
    <x v="1"/>
    <x v="4"/>
    <n v="0"/>
    <m/>
    <s v="ADRIANO INÁCIO"/>
    <m/>
    <m/>
    <m/>
    <m/>
    <m/>
    <m/>
    <m/>
    <m/>
    <m/>
    <e v="#N/A"/>
    <m/>
  </r>
  <r>
    <s v="MGNLI"/>
    <s v="M2024EST_MGNLI_01"/>
    <x v="2"/>
    <s v="RÁDIO"/>
    <x v="2"/>
    <x v="3"/>
    <x v="2"/>
    <x v="2"/>
    <s v="NA"/>
    <s v="NA"/>
    <x v="2"/>
    <x v="1"/>
    <x v="2"/>
    <s v="MGNLA"/>
    <s v="Ativo"/>
    <x v="2"/>
    <x v="1"/>
    <s v="SEM AÇÃO RE"/>
    <m/>
    <s v="NÃO"/>
    <s v="RÁDIO"/>
    <x v="2"/>
    <x v="3"/>
    <x v="1"/>
    <s v="-"/>
    <x v="2"/>
    <x v="1"/>
    <s v="NA"/>
    <s v="NA"/>
    <x v="2"/>
    <m/>
    <m/>
    <m/>
    <s v="VALIDAR PREDECESSOR ELISANGÊLA"/>
    <m/>
    <m/>
    <x v="1"/>
    <x v="2"/>
    <s v="ATIVO"/>
    <x v="1"/>
    <m/>
    <s v="CONSTRUÍDO"/>
    <x v="1"/>
    <x v="2"/>
    <n v="0"/>
    <m/>
    <s v="ADRIANO INÁCIO"/>
    <m/>
    <m/>
    <m/>
    <m/>
    <m/>
    <m/>
    <m/>
    <m/>
    <m/>
    <e v="#N/A"/>
    <m/>
  </r>
  <r>
    <s v="MGNLM"/>
    <s v="M2024EST_MGNLM_01"/>
    <x v="2"/>
    <s v="RÁDIO"/>
    <x v="2"/>
    <x v="3"/>
    <x v="2"/>
    <x v="2"/>
    <s v="NA"/>
    <s v="NA"/>
    <x v="2"/>
    <x v="1"/>
    <x v="2"/>
    <s v="MGJCA"/>
    <s v="Ativo"/>
    <x v="2"/>
    <x v="1"/>
    <s v="SEM AÇÃO RE"/>
    <m/>
    <s v="NÃO"/>
    <s v="RÁDIO"/>
    <x v="2"/>
    <x v="3"/>
    <x v="1"/>
    <s v="-"/>
    <x v="2"/>
    <x v="1"/>
    <s v="NA"/>
    <s v="NA"/>
    <x v="2"/>
    <m/>
    <m/>
    <m/>
    <s v="VALIDAR PREDECESSOR ELISANGÊLA"/>
    <m/>
    <m/>
    <x v="1"/>
    <x v="2"/>
    <s v="ATIVO"/>
    <x v="1"/>
    <m/>
    <s v="CONSTRUÍDO"/>
    <x v="1"/>
    <x v="2"/>
    <n v="0"/>
    <m/>
    <s v="ADRIANO INÁCIO"/>
    <m/>
    <m/>
    <m/>
    <m/>
    <m/>
    <m/>
    <m/>
    <m/>
    <m/>
    <e v="#N/A"/>
    <m/>
  </r>
  <r>
    <s v="MGNLP"/>
    <s v="M2024EST_MGNLP_01"/>
    <x v="2"/>
    <s v="RÁDIO"/>
    <x v="2"/>
    <x v="3"/>
    <x v="2"/>
    <x v="2"/>
    <s v="NA"/>
    <s v="NA"/>
    <x v="2"/>
    <x v="1"/>
    <x v="2"/>
    <s v="MGJCA"/>
    <s v="Ativo"/>
    <x v="2"/>
    <x v="1"/>
    <s v="SEM AÇÃO RE"/>
    <m/>
    <s v="NÃO"/>
    <s v="RÁDIO"/>
    <x v="2"/>
    <x v="3"/>
    <x v="1"/>
    <s v="-"/>
    <x v="2"/>
    <x v="1"/>
    <s v="NA"/>
    <s v="NA"/>
    <x v="2"/>
    <m/>
    <m/>
    <m/>
    <s v="VALIDAR PREDECESSOR ELISANGÊLA"/>
    <m/>
    <m/>
    <x v="1"/>
    <x v="2"/>
    <s v="ATIVO"/>
    <x v="1"/>
    <m/>
    <s v="CONSTRUÍDO"/>
    <x v="1"/>
    <x v="2"/>
    <n v="0"/>
    <m/>
    <s v="ADRIANO INÁCIO"/>
    <m/>
    <m/>
    <m/>
    <m/>
    <m/>
    <m/>
    <m/>
    <m/>
    <m/>
    <e v="#N/A"/>
    <m/>
  </r>
  <r>
    <s v="MGNUC"/>
    <s v="M2024EST_MGNUC_01"/>
    <x v="2"/>
    <s v="FLAT - 2° ALÇA INVIAVEL FIBRA"/>
    <x v="0"/>
    <x v="3"/>
    <x v="152"/>
    <x v="1"/>
    <s v="NA"/>
    <s v="NA"/>
    <x v="351"/>
    <x v="1"/>
    <x v="26"/>
    <s v="MGSCN"/>
    <s v="Ativo"/>
    <x v="15"/>
    <x v="1"/>
    <s v="10/11/2025 - Arthur: solicitei a Tatiana que providenciasse o boletim de ocorrencia para reforça a área de risco. Tb solicitei ao Gustavo para que confirme o atendimento via rádio. O reparo estava programado para ser feito pela MOIN._x000a__x000a_ter 07/10/2025 11:18 - gUSTAVO: @Atlas Carvalho Junior @Renata Luciana Sales Ferreira @Gustavo Luiz Leal, bom dia._x000a_A rede óptica de MGNUC tornou-se inviável por vandalismo/área de risco, por favor, migrem a solução do 5G para o RD NEC existente._x000a__x000a_Segue a interface ativada na rede metro._x000a__x000a_qua 01/10/2025 14:23 - aRTHUR: @Gustavo De Carvalho Rosa_x000a_@Atlas Carvalho Junior_x000a_Bom dia._x000a__x000a_Favor avaliar atendimento para esse id metro com o radio existente._x000a__x000a_Não estamos conseguindo reparar a fibra, site localizado em área de risco (área de comunidade)._x000a__x000a_qua 06/08/2025 16:15 - Victor: Inviável / Visada apenas para MGSVC que está Flat para MGSCN | Não existe caminho físico para proteção_x000a__x000a__x000a_sexta-feira, 1 de novembro de 2024  - Rodrigo Soares: já temos a solução para essa rota de MGSCN-MGNUC? Trecho de mais de 12kms que hoje é local de invasão, e que nossa fibra existente na qual o projeto propôs utilizar saindo de SVC sentido SCN, está degradada e passando dentro dos terrenos de invasão com barracos, e os postes de madeira estão sendo utilizados por “gatos” de energia. Os moradores locais não deixam o time se quer colocar escada para tentar resolver os problemas de atenuação ou troca de cabos por rompimentos/vandalismos._x000a_Entendo que esse caso deveria ser cancelado a ativação por fibra e avaliar a proposta de rádio. _x000a__x000a_REDE ENTREGUE CONFORME TOPOLOGIA ESTRUTURANTE"/>
    <s v="ter 07/10/2025 11:18 - gUSTAVO: @Atlas Carvalho Junior @Renata Luciana Sales Ferreira @Gustavo Luiz Leal, bom dia._x000a_A rede óptica de MGNUC tornou-se inviável por vandalismo/área de risco, por favor, migrem a solução do 5G para o RD NEC existente._x000a__x000a_Segue a interface ativada na rede metro._x000a__x000a_10/03 - Conforme alinhamento, projeto devolvido para revisão,  projeto não contempla proteção."/>
    <s v="NÃO"/>
    <s v="ATIVO"/>
    <x v="0"/>
    <x v="3"/>
    <x v="0"/>
    <s v="-"/>
    <x v="2"/>
    <x v="1"/>
    <n v="561146"/>
    <s v="Aprovado"/>
    <x v="0"/>
    <d v="2025-10-31T00:00:00"/>
    <m/>
    <m/>
    <s v="VALIDAR RÁDIO BRUNO"/>
    <m/>
    <m/>
    <x v="1"/>
    <x v="17"/>
    <d v="2024-10-10T00:00:00"/>
    <x v="1"/>
    <s v="NECESSARIO TROCA DE 3 KM DE CABO LEGADO PARA REMOVER ATENUACAO"/>
    <s v="CONSTRUÍDO"/>
    <x v="7"/>
    <x v="2"/>
    <n v="0"/>
    <m/>
    <s v="ADRIANO INÁCIO"/>
    <m/>
    <m/>
    <m/>
    <m/>
    <m/>
    <m/>
    <m/>
    <m/>
    <m/>
    <e v="#N/A"/>
    <m/>
  </r>
  <r>
    <s v="MGNLV"/>
    <s v="M2024EST_MGNLV_01"/>
    <x v="3"/>
    <s v="SIM"/>
    <x v="0"/>
    <x v="3"/>
    <x v="90"/>
    <x v="5"/>
    <s v="NÃO"/>
    <s v="PENDENTE"/>
    <x v="18"/>
    <x v="2"/>
    <x v="2"/>
    <s v="-"/>
    <s v="Ativo"/>
    <x v="2"/>
    <x v="1"/>
    <s v="REDE ENTREGUE CONFORME TOPOLOGIA ESTRUTURANTE"/>
    <m/>
    <s v="NÃO"/>
    <s v="ATIVO"/>
    <x v="0"/>
    <x v="3"/>
    <x v="0"/>
    <s v="-"/>
    <x v="2"/>
    <x v="1"/>
    <s v="CHECAR ID"/>
    <s v="Empreiteira"/>
    <x v="0"/>
    <m/>
    <m/>
    <m/>
    <m/>
    <m/>
    <m/>
    <x v="1"/>
    <x v="2"/>
    <s v="ATIVO"/>
    <x v="1"/>
    <m/>
    <s v="CONSTRUÍDO"/>
    <x v="2"/>
    <x v="2"/>
    <n v="0"/>
    <m/>
    <s v="ADRIANO INÁCIO"/>
    <m/>
    <m/>
    <m/>
    <m/>
    <m/>
    <m/>
    <m/>
    <m/>
    <m/>
    <e v="#N/A"/>
    <m/>
  </r>
  <r>
    <s v="MGJFR"/>
    <s v="M2025EST_MGJFR_01"/>
    <x v="0"/>
    <s v="FLAT"/>
    <x v="0"/>
    <x v="0"/>
    <x v="1"/>
    <x v="1"/>
    <s v="NA"/>
    <s v="NA"/>
    <x v="352"/>
    <x v="0"/>
    <x v="23"/>
    <s v="MGI04"/>
    <s v="-"/>
    <x v="0"/>
    <x v="0"/>
    <s v="FLAT - GEOGRAFIA+CONDOMINIO_x000a_CONSTRUÍDO EM 2024 NA MESMA TOPOLOGIA E HIERARQUIA 2025"/>
    <m/>
    <s v="NÃO"/>
    <s v="ATIVO"/>
    <x v="0"/>
    <x v="0"/>
    <x v="13"/>
    <s v="-"/>
    <x v="0"/>
    <x v="0"/>
    <n v="597384"/>
    <s v="Empreiteira"/>
    <x v="0"/>
    <d v="2025-09-18T00:00:00"/>
    <n v="0"/>
    <m/>
    <s v="VALIDAR RÁDIO BRUNO"/>
    <m/>
    <m/>
    <x v="1"/>
    <x v="0"/>
    <d v="2025-09-30T00:00:00"/>
    <x v="0"/>
    <m/>
    <m/>
    <x v="0"/>
    <x v="0"/>
    <s v="NÃO LOC"/>
    <s v="HL5G_2025MGJFR"/>
    <s v="ADRIANO SIQUEIRA"/>
    <s v="OK"/>
    <s v="OK"/>
    <s v="OK"/>
    <s v="OK"/>
    <s v="OK"/>
    <s v="NA"/>
    <s v="OK"/>
    <s v="1._x0009_Metro (HL4/HL5D/HL5G) =HL5G OK_x000a_2._x0009_Organização FO = OK_x000a_3._x0009_Identificação = OK _x000a_4._x0009_Bateria Lítio Existente = 04  (Gab.01  –  LTE,5G, HL5G)_x000a_5._x0009_Gabinete 02 (WCDMA) sem bateria._x000a_"/>
    <m/>
    <e v="#N/A"/>
    <m/>
  </r>
  <r>
    <s v="MGJFO"/>
    <s v="M2024EST_MGJFO_01"/>
    <x v="3"/>
    <s v="SIM"/>
    <x v="0"/>
    <x v="3"/>
    <x v="153"/>
    <x v="153"/>
    <s v="NA"/>
    <s v="NA"/>
    <x v="353"/>
    <x v="7"/>
    <x v="0"/>
    <s v="-"/>
    <s v="Ativo"/>
    <x v="14"/>
    <x v="6"/>
    <m/>
    <m/>
    <s v="NÃO"/>
    <s v="ATIVO"/>
    <x v="0"/>
    <x v="3"/>
    <x v="0"/>
    <s v="-"/>
    <x v="2"/>
    <x v="1"/>
    <n v="509192"/>
    <s v="Aprovado HQ"/>
    <x v="0"/>
    <m/>
    <m/>
    <m/>
    <e v="#REF!"/>
    <m/>
    <m/>
    <x v="1"/>
    <x v="17"/>
    <d v="2024-10-14T00:00:00"/>
    <x v="1"/>
    <m/>
    <s v="CONSTRUÍDO"/>
    <x v="4"/>
    <x v="0"/>
    <n v="0"/>
    <m/>
    <s v="ADRIANO SIQUEIRA"/>
    <s v="OK"/>
    <s v="OK"/>
    <s v="OK"/>
    <s v="OK"/>
    <s v="OK"/>
    <s v="NA"/>
    <m/>
    <m/>
    <m/>
    <e v="#N/A"/>
    <m/>
  </r>
  <r>
    <s v="MGNMA"/>
    <s v="M2024EST_MGNMA_01"/>
    <x v="2"/>
    <s v="RÁDIO"/>
    <x v="2"/>
    <x v="3"/>
    <x v="2"/>
    <x v="2"/>
    <s v="NA"/>
    <s v="NA"/>
    <x v="2"/>
    <x v="1"/>
    <x v="2"/>
    <s v="MGJCA"/>
    <s v="Ativo"/>
    <x v="2"/>
    <x v="1"/>
    <s v="SEM AÇÃO RE"/>
    <m/>
    <s v="NÃO"/>
    <s v="RÁDIO"/>
    <x v="2"/>
    <x v="3"/>
    <x v="1"/>
    <s v="-"/>
    <x v="2"/>
    <x v="1"/>
    <s v="NA"/>
    <s v="NA"/>
    <x v="2"/>
    <m/>
    <m/>
    <m/>
    <s v="VALIDAR PREDECESSOR ELISANGÊLA"/>
    <m/>
    <m/>
    <x v="1"/>
    <x v="2"/>
    <s v="ATIVO"/>
    <x v="1"/>
    <m/>
    <s v="CONSTRUÍDO"/>
    <x v="1"/>
    <x v="2"/>
    <n v="0"/>
    <m/>
    <s v="ADRIANO INÁCIO"/>
    <m/>
    <m/>
    <m/>
    <m/>
    <m/>
    <m/>
    <m/>
    <m/>
    <m/>
    <e v="#N/A"/>
    <m/>
  </r>
  <r>
    <s v="MGASN"/>
    <s v="M2024EST_MGASN_01"/>
    <x v="3"/>
    <s v="RÁDIO"/>
    <x v="2"/>
    <x v="2"/>
    <x v="2"/>
    <x v="2"/>
    <s v="NA"/>
    <s v="NA"/>
    <x v="354"/>
    <x v="0"/>
    <x v="29"/>
    <s v="MGGDN"/>
    <m/>
    <x v="8"/>
    <x v="2"/>
    <s v="seg 10/02/2025 16:18 - Carlos Eduardo Pereira (Mexicano) - Seguir rádio_x000a__x000a_sex 06/12/2024 09:27 - Leonardo: Rodolfo, bom dia! Venho indicar a necessidade de licenciamento para construção da travessia subterrânea na rodovia BR-040 no local indicado abaixo. Trata-se da implantação do site MGJEP ID_528270, alça flat da topologia MGI04-MGJEP._x000a_Anexo o KMZ da rota para auxiliar na avaliação e elaboração do projeto._x000a__x000a_ter 12/11/2024 16:04 - Edinho: Conforme falamos segue abaixo as informação para elaboração de projeto. _x000a__x000a_11/11/2024 - Edinho: necessita de travessia na BR-040 + implantação postes._x000a__x000a_08/11/2024 - Plan Eder: alterou para Novembro Oportunidade._x000a__x000a_seg 04/11/2024 01:10 - Arthur: enviei email para revisão._x000a__x000a_qui 31/10/2024 14:35 - Edson: Sobre o ID 509221 JEP x I04_x000a_Conforme falamos e validado com Gestor Vivo Argemiro e Gestor Wagner N1 Vivo_x000a_Site JEP é atendido via Rádio, não é fibrado._x000a_Fibra que consta como existente não existe._x000a_Necessário lançamento de 4.900 metros para formatação."/>
    <s v="-"/>
    <s v="NÃO"/>
    <s v="RÁDIO"/>
    <x v="2"/>
    <x v="2"/>
    <x v="10"/>
    <s v="-"/>
    <x v="0"/>
    <x v="0"/>
    <n v="514173"/>
    <s v="Regional"/>
    <x v="2"/>
    <m/>
    <m/>
    <m/>
    <e v="#REF!"/>
    <m/>
    <m/>
    <x v="1"/>
    <x v="30"/>
    <d v="2024-12-04T00:00:00"/>
    <x v="1"/>
    <m/>
    <s v="CONSTRUÍDO"/>
    <x v="1"/>
    <x v="0"/>
    <n v="1"/>
    <m/>
    <s v="LUIZ BERNARDINI"/>
    <s v="OK"/>
    <s v="OK"/>
    <s v="OK"/>
    <s v="OK"/>
    <s v="OK"/>
    <s v="OK"/>
    <s v="CONCLUÍDO"/>
    <m/>
    <m/>
    <e v="#N/A"/>
    <m/>
  </r>
  <r>
    <s v="MGNMB"/>
    <s v="M2024EST_MGNMB_01"/>
    <x v="2"/>
    <s v="RÁDIO"/>
    <x v="2"/>
    <x v="3"/>
    <x v="2"/>
    <x v="2"/>
    <s v="NA"/>
    <s v="NA"/>
    <x v="2"/>
    <x v="1"/>
    <x v="2"/>
    <s v="MGJCA"/>
    <s v="Ativo"/>
    <x v="2"/>
    <x v="1"/>
    <s v="SEM AÇÃO RE"/>
    <m/>
    <s v="NÃO"/>
    <s v="RÁDIO"/>
    <x v="2"/>
    <x v="3"/>
    <x v="1"/>
    <s v="-"/>
    <x v="2"/>
    <x v="1"/>
    <s v="NA"/>
    <s v="NA"/>
    <x v="2"/>
    <m/>
    <m/>
    <m/>
    <s v="VALIDAR PREDECESSOR ELISANGÊLA"/>
    <m/>
    <m/>
    <x v="1"/>
    <x v="2"/>
    <s v="ATIVO"/>
    <x v="1"/>
    <m/>
    <s v="CONSTRUÍDO"/>
    <x v="1"/>
    <x v="2"/>
    <n v="0"/>
    <m/>
    <s v="ADRIANO INÁCIO"/>
    <m/>
    <m/>
    <m/>
    <m/>
    <m/>
    <m/>
    <m/>
    <m/>
    <m/>
    <e v="#N/A"/>
    <m/>
  </r>
  <r>
    <s v="MGNMM"/>
    <s v="M2023EST_MGNMM_01"/>
    <x v="3"/>
    <s v="SIM"/>
    <x v="0"/>
    <x v="3"/>
    <x v="83"/>
    <x v="149"/>
    <s v="NA"/>
    <s v="NA"/>
    <x v="355"/>
    <x v="3"/>
    <x v="2"/>
    <s v="MGVSJ"/>
    <s v="Ativo"/>
    <x v="2"/>
    <x v="1"/>
    <s v="REDE ENTREGUE CONFORME TOPOLOGIA ESTRUTURANTE"/>
    <m/>
    <s v="SIM"/>
    <s v="ATIVO"/>
    <x v="0"/>
    <x v="3"/>
    <x v="0"/>
    <s v="-"/>
    <x v="2"/>
    <x v="1"/>
    <n v="509872"/>
    <s v="IMPL - Cadastro"/>
    <x v="0"/>
    <m/>
    <m/>
    <m/>
    <m/>
    <m/>
    <m/>
    <x v="1"/>
    <x v="2"/>
    <s v="ATIVO"/>
    <x v="1"/>
    <m/>
    <s v="CONSTRUÍDO"/>
    <x v="2"/>
    <x v="2"/>
    <n v="0"/>
    <m/>
    <s v="ADRIANO INÁCIO"/>
    <m/>
    <m/>
    <m/>
    <m/>
    <m/>
    <m/>
    <m/>
    <m/>
    <m/>
    <e v="#N/A"/>
    <m/>
  </r>
  <r>
    <s v="MGNMC"/>
    <s v="M2024EST_MGNMC_01"/>
    <x v="2"/>
    <s v="RÁDIO"/>
    <x v="2"/>
    <x v="3"/>
    <x v="154"/>
    <x v="1"/>
    <s v="NA"/>
    <s v="NA"/>
    <x v="2"/>
    <x v="1"/>
    <x v="21"/>
    <s v="MGBPC"/>
    <s v="Ativo"/>
    <x v="2"/>
    <x v="1"/>
    <s v="REDE OK"/>
    <s v="RÁDIO"/>
    <s v="SIM"/>
    <s v="RÁDIO"/>
    <x v="2"/>
    <x v="3"/>
    <x v="1"/>
    <s v="-"/>
    <x v="2"/>
    <x v="1"/>
    <s v="NA"/>
    <s v="NA"/>
    <x v="2"/>
    <m/>
    <m/>
    <m/>
    <s v="VALIDAR PREDECESSOR ELISANGÊLA"/>
    <m/>
    <m/>
    <x v="1"/>
    <x v="2"/>
    <s v="ATIVO"/>
    <x v="1"/>
    <m/>
    <s v="CONSTRUÍDO"/>
    <x v="1"/>
    <x v="2"/>
    <n v="0"/>
    <m/>
    <s v="ADRIANO INÁCIO"/>
    <m/>
    <m/>
    <m/>
    <m/>
    <m/>
    <m/>
    <m/>
    <m/>
    <m/>
    <e v="#N/A"/>
    <m/>
  </r>
  <r>
    <s v="MGNMG"/>
    <s v="M2024EST_MGNMG_01"/>
    <x v="0"/>
    <s v="FLAT"/>
    <x v="0"/>
    <x v="0"/>
    <x v="143"/>
    <x v="154"/>
    <s v="NA"/>
    <s v="NA"/>
    <x v="356"/>
    <x v="1"/>
    <x v="2"/>
    <s v="MGNLV"/>
    <s v="Ativo"/>
    <x v="2"/>
    <x v="1"/>
    <s v="ENTREGUE 4FO's em UMA ALÇA || 2° ALÇA OBSTRUÍDA"/>
    <m/>
    <s v="NÃO"/>
    <s v="ATIVO"/>
    <x v="0"/>
    <x v="0"/>
    <x v="0"/>
    <s v="-"/>
    <x v="0"/>
    <x v="1"/>
    <n v="529359"/>
    <s v="Aprovado HQ"/>
    <x v="0"/>
    <s v="X"/>
    <m/>
    <m/>
    <s v="VALIDAR IMPLANTAÇÃO"/>
    <m/>
    <m/>
    <x v="1"/>
    <x v="3"/>
    <s v="PENDENCIA PROJETO"/>
    <x v="8"/>
    <s v="CANALIZAÇÃO DENTRO DO CONDOMINIO NÃO EXISTE, ONDE SERA NECESSARIO A REVISAO DO PROJETO.10/10 NECESSÁRIO REVISÃO DE PROJETO."/>
    <s v="CONSTRUÍDO"/>
    <x v="6"/>
    <x v="5"/>
    <n v="0"/>
    <m/>
    <s v="ADRIANO INÁCIO"/>
    <m/>
    <m/>
    <m/>
    <m/>
    <m/>
    <m/>
    <m/>
    <m/>
    <m/>
    <e v="#N/A"/>
    <m/>
  </r>
  <r>
    <s v="MGUTP"/>
    <s v="HL4_UTP"/>
    <x v="3"/>
    <s v="SIM"/>
    <x v="0"/>
    <x v="3"/>
    <x v="3"/>
    <x v="1"/>
    <s v="NA"/>
    <s v="NA"/>
    <x v="357"/>
    <x v="6"/>
    <x v="6"/>
    <s v="-"/>
    <m/>
    <x v="8"/>
    <x v="4"/>
    <m/>
    <m/>
    <s v="SIM"/>
    <s v="ATIVO"/>
    <x v="0"/>
    <x v="3"/>
    <x v="10"/>
    <s v="-"/>
    <x v="2"/>
    <x v="1"/>
    <s v="COLOCALIZADO"/>
    <s v="NA"/>
    <x v="0"/>
    <m/>
    <m/>
    <m/>
    <e v="#REF!"/>
    <m/>
    <m/>
    <x v="1"/>
    <x v="2"/>
    <s v="ATIVO"/>
    <x v="1"/>
    <m/>
    <s v="CONSTRUÍDO"/>
    <x v="2"/>
    <x v="0"/>
    <n v="0"/>
    <m/>
    <s v="LUIZ BERNARDINI"/>
    <s v="W50"/>
    <m/>
    <s v="NOK"/>
    <m/>
    <m/>
    <m/>
    <s v="?"/>
    <m/>
    <m/>
    <e v="#N/A"/>
    <m/>
  </r>
  <r>
    <s v="MGNFZ"/>
    <s v="M2023_MGNFZ_01"/>
    <x v="2"/>
    <s v="FLAT"/>
    <x v="0"/>
    <x v="3"/>
    <x v="110"/>
    <x v="1"/>
    <s v="NA"/>
    <s v="NA"/>
    <x v="358"/>
    <x v="1"/>
    <x v="8"/>
    <s v="MGRNS"/>
    <s v="Não Ativo"/>
    <x v="16"/>
    <x v="1"/>
    <s v="sex 01/08/2025 16:51 - Gustavo Rosa: @William Carvalho Da Cruz, boa tarde._x000a_Segue abaixo a tabela com os Id’s que devemos seguir com proteção assimétrica | RD Existente, qq dúvida entre em contato."/>
    <s v="sex 01/08/2025 16:51 - Gustavo Rosa: @William Carvalho Da Cruz, boa tarde._x000a_Segue abaixo a tabela com os Id’s que devemos seguir com proteção assimétrica | RD Existente, qq dúvida entre em contato._x000a__x000a_10/03 - Conforme alinhamento, projeto devolvido para revisão,  projeto não contempla proteção."/>
    <s v="NÃO"/>
    <s v="ATIVO"/>
    <x v="0"/>
    <x v="3"/>
    <x v="0"/>
    <s v="-"/>
    <x v="2"/>
    <x v="1"/>
    <n v="561086"/>
    <s v="Aprovado"/>
    <x v="0"/>
    <d v="2025-10-31T00:00:00"/>
    <m/>
    <m/>
    <s v="VALIDAR RÁDIO BRUNO"/>
    <m/>
    <m/>
    <x v="1"/>
    <x v="23"/>
    <d v="2024-10-25T00:00:00"/>
    <x v="1"/>
    <s v="GERAR SINÓPTICO e OE´S SERVIÇOS"/>
    <s v="CONSTRUÍDO"/>
    <x v="2"/>
    <x v="2"/>
    <n v="0"/>
    <m/>
    <s v="ADRIANO INÁCIO"/>
    <m/>
    <m/>
    <m/>
    <m/>
    <m/>
    <m/>
    <m/>
    <m/>
    <m/>
    <e v="#N/A"/>
    <m/>
  </r>
  <r>
    <s v="MGNOA"/>
    <s v="M2023_MGNOA_01"/>
    <x v="3"/>
    <s v="SIM"/>
    <x v="0"/>
    <x v="3"/>
    <x v="155"/>
    <x v="155"/>
    <s v="NA"/>
    <s v="NA"/>
    <x v="359"/>
    <x v="1"/>
    <x v="2"/>
    <s v="MGNLV"/>
    <s v="Ativo"/>
    <x v="1"/>
    <x v="1"/>
    <s v="DRAFT ALTO CUSTO"/>
    <m/>
    <s v="NÃO"/>
    <s v="ATIVO"/>
    <x v="0"/>
    <x v="3"/>
    <x v="0"/>
    <s v="-"/>
    <x v="2"/>
    <x v="1"/>
    <n v="508035"/>
    <s v="Aprovado HQ"/>
    <x v="0"/>
    <m/>
    <m/>
    <m/>
    <m/>
    <m/>
    <m/>
    <x v="1"/>
    <x v="3"/>
    <s v="PENDENCIA PROJETO"/>
    <x v="2"/>
    <s v="Acesso autorizado 24/10. No local será ncessário aprovação de custo para utilização de equipamento de guindaste de altura para acesso a esteira."/>
    <s v="CONSTRUÍDO"/>
    <x v="2"/>
    <x v="2"/>
    <n v="0"/>
    <m/>
    <s v="ADRIANO INÁCIO"/>
    <m/>
    <m/>
    <m/>
    <m/>
    <m/>
    <m/>
    <m/>
    <m/>
    <m/>
    <e v="#N/A"/>
    <m/>
  </r>
  <r>
    <s v="MGNOS"/>
    <s v="M2023EST_MGNOS_01"/>
    <x v="3"/>
    <s v="SIM"/>
    <x v="0"/>
    <x v="3"/>
    <x v="100"/>
    <x v="59"/>
    <s v="NA"/>
    <s v="NA"/>
    <x v="182"/>
    <x v="1"/>
    <x v="3"/>
    <s v="MGATR"/>
    <s v="Ativo HL4 / Falta HL5D"/>
    <x v="1"/>
    <x v="1"/>
    <s v="REDE ENTREGUE (VALIDAÇÃO TELEMONT)"/>
    <s v="O&amp;M"/>
    <s v="NÃO"/>
    <s v="ATIVO"/>
    <x v="0"/>
    <x v="3"/>
    <x v="0"/>
    <s v="-"/>
    <x v="2"/>
    <x v="1"/>
    <n v="503374"/>
    <s v="Aprovado HQ"/>
    <x v="0"/>
    <m/>
    <m/>
    <m/>
    <m/>
    <m/>
    <m/>
    <x v="1"/>
    <x v="8"/>
    <d v="2024-10-04T00:00:00"/>
    <x v="1"/>
    <s v="TRATATIVA REPARO OK"/>
    <s v="CONSTRUÍDO"/>
    <x v="2"/>
    <x v="2"/>
    <n v="0"/>
    <m/>
    <s v="ADRIANO INÁCIO"/>
    <m/>
    <m/>
    <m/>
    <m/>
    <m/>
    <m/>
    <m/>
    <m/>
    <m/>
    <e v="#N/A"/>
    <m/>
  </r>
  <r>
    <s v="MGNOY"/>
    <s v="M2024EST_MGNOY_01"/>
    <x v="3"/>
    <s v="SIM"/>
    <x v="0"/>
    <x v="3"/>
    <x v="26"/>
    <x v="36"/>
    <s v="NA"/>
    <s v="NA"/>
    <x v="360"/>
    <x v="1"/>
    <x v="2"/>
    <s v="MGNLV"/>
    <s v="Ativo"/>
    <x v="2"/>
    <x v="1"/>
    <s v="REDE ENTREGUE CONFORME TOPOLOGIA ESTRUTURANTE"/>
    <m/>
    <s v="NÃO"/>
    <s v="ATIVO"/>
    <x v="0"/>
    <x v="3"/>
    <x v="0"/>
    <s v="-"/>
    <x v="2"/>
    <x v="1"/>
    <n v="512332"/>
    <s v="Aprovado HQ"/>
    <x v="0"/>
    <m/>
    <m/>
    <m/>
    <m/>
    <m/>
    <m/>
    <x v="1"/>
    <x v="2"/>
    <d v="2024-10-10T00:00:00"/>
    <x v="1"/>
    <m/>
    <s v="CONSTRUÍDO"/>
    <x v="2"/>
    <x v="2"/>
    <n v="0"/>
    <m/>
    <s v="ADRIANO INÁCIO"/>
    <m/>
    <m/>
    <m/>
    <m/>
    <m/>
    <m/>
    <m/>
    <m/>
    <m/>
    <e v="#N/A"/>
    <m/>
  </r>
  <r>
    <s v="MGNSJ"/>
    <s v="M2024EST_MGNSJ_01"/>
    <x v="3"/>
    <s v="SIM"/>
    <x v="0"/>
    <x v="3"/>
    <x v="65"/>
    <x v="102"/>
    <s v="NA"/>
    <s v="NA"/>
    <x v="180"/>
    <x v="1"/>
    <x v="3"/>
    <s v="MGCQN"/>
    <s v="Ativo HL4 / Falta HL5D"/>
    <x v="1"/>
    <x v="1"/>
    <s v="REDE ENTREGUE CONFORME TOPOLOGIA ESTRUTURANTE"/>
    <m/>
    <s v="NÃO"/>
    <s v="ATIVO"/>
    <x v="0"/>
    <x v="3"/>
    <x v="0"/>
    <s v="-"/>
    <x v="2"/>
    <x v="1"/>
    <n v="512356"/>
    <s v="Aprovado HQ"/>
    <x v="0"/>
    <m/>
    <m/>
    <m/>
    <m/>
    <m/>
    <m/>
    <x v="1"/>
    <x v="2"/>
    <d v="2024-10-16T00:00:00"/>
    <x v="1"/>
    <m/>
    <s v="CONSTRUÍDO"/>
    <x v="2"/>
    <x v="2"/>
    <n v="0"/>
    <m/>
    <s v="ADRIANO INÁCIO"/>
    <m/>
    <m/>
    <m/>
    <m/>
    <m/>
    <m/>
    <m/>
    <m/>
    <m/>
    <e v="#N/A"/>
    <m/>
  </r>
  <r>
    <s v="MGUTP"/>
    <s v="HL5D_UTP"/>
    <x v="3"/>
    <s v="SIM"/>
    <x v="0"/>
    <x v="3"/>
    <x v="3"/>
    <x v="1"/>
    <s v="SIM"/>
    <s v="REDE OK"/>
    <x v="357"/>
    <x v="7"/>
    <x v="6"/>
    <s v="-"/>
    <s v="-"/>
    <x v="8"/>
    <x v="4"/>
    <s v="COLOCALIZADO"/>
    <m/>
    <s v="NÃO"/>
    <s v="ATIVO"/>
    <x v="0"/>
    <x v="3"/>
    <x v="9"/>
    <s v="-"/>
    <x v="2"/>
    <x v="1"/>
    <s v="NA"/>
    <s v="NA"/>
    <x v="0"/>
    <m/>
    <m/>
    <m/>
    <e v="#REF!"/>
    <m/>
    <m/>
    <x v="1"/>
    <x v="2"/>
    <s v="ATIVO"/>
    <x v="1"/>
    <m/>
    <s v="CONSTRUÍDO"/>
    <x v="2"/>
    <x v="0"/>
    <n v="1"/>
    <m/>
    <s v="LUIZ BERNARDINI"/>
    <s v="W50"/>
    <m/>
    <s v="NOK"/>
    <m/>
    <m/>
    <m/>
    <s v="?"/>
    <m/>
    <m/>
    <e v="#N/A"/>
    <m/>
  </r>
  <r>
    <s v="MGNRS"/>
    <s v="M2024EST_MGNRS_01"/>
    <x v="2"/>
    <s v="RÁDIO"/>
    <x v="2"/>
    <x v="3"/>
    <x v="2"/>
    <x v="2"/>
    <s v="NA"/>
    <s v="NA"/>
    <x v="2"/>
    <x v="1"/>
    <x v="2"/>
    <s v="MGNLA"/>
    <s v="Ativo"/>
    <x v="2"/>
    <x v="1"/>
    <s v="SEM AÇÃO RE"/>
    <m/>
    <s v="NÃO"/>
    <s v="RÁDIO"/>
    <x v="2"/>
    <x v="3"/>
    <x v="1"/>
    <s v="-"/>
    <x v="2"/>
    <x v="1"/>
    <s v="NA"/>
    <s v="NA"/>
    <x v="2"/>
    <m/>
    <m/>
    <m/>
    <s v="VALIDAR PREDECESSOR ELISANGÊLA"/>
    <m/>
    <m/>
    <x v="1"/>
    <x v="2"/>
    <s v="ATIVO"/>
    <x v="1"/>
    <m/>
    <s v="CONSTRUÍDO"/>
    <x v="1"/>
    <x v="2"/>
    <n v="0"/>
    <m/>
    <s v="ADRIANO INÁCIO"/>
    <m/>
    <m/>
    <m/>
    <m/>
    <m/>
    <m/>
    <m/>
    <m/>
    <m/>
    <e v="#N/A"/>
    <m/>
  </r>
  <r>
    <s v="MGJJL"/>
    <s v="M2025EST_MGJJL_01"/>
    <x v="0"/>
    <s v="FLAT"/>
    <x v="0"/>
    <x v="0"/>
    <x v="156"/>
    <x v="1"/>
    <s v="NA"/>
    <s v="NA"/>
    <x v="361"/>
    <x v="0"/>
    <x v="23"/>
    <s v="MGI04"/>
    <s v="-"/>
    <x v="0"/>
    <x v="0"/>
    <m/>
    <s v="19/11/2025 - A fibra da porta 19 foi trocada pelo Marcelo. Aguarda o rádio direção MGNHN (ENGENHARIA)"/>
    <s v="NÃO"/>
    <s v="ATIVO"/>
    <x v="0"/>
    <x v="0"/>
    <x v="13"/>
    <s v="-"/>
    <x v="0"/>
    <x v="0"/>
    <n v="593307"/>
    <s v="Empreiteira"/>
    <x v="0"/>
    <d v="2025-09-18T00:00:00"/>
    <m/>
    <n v="0"/>
    <s v="VALIDAR RÁDIO BRUNO"/>
    <m/>
    <m/>
    <x v="1"/>
    <x v="2"/>
    <s v="ATIVO"/>
    <x v="0"/>
    <m/>
    <m/>
    <x v="0"/>
    <x v="0"/>
    <s v="NÃO LOC"/>
    <s v="HL5G_2025MGJJL"/>
    <s v="ADRIANO SIQUEIRA"/>
    <s v="OK"/>
    <s v="OK"/>
    <s v="OK"/>
    <s v="OK"/>
    <s v="OK"/>
    <s v="NA"/>
    <s v="W48"/>
    <s v="1._x0009_Metro (HL4/HL5D/HL5G) = HL5D OK_x000a_2._x0009_Organização FO = OK_x000a_3._x0009_Identificação = OK_x000a_4._x0009_Bateria Lítio Existente = Infra Detentora BTC _x000a_5._x0009_Radio pra redundância =  00 _x000a_"/>
    <m/>
    <e v="#N/A"/>
    <m/>
  </r>
  <r>
    <s v="MGNSL"/>
    <s v="M2023_MGNSL_01"/>
    <x v="3"/>
    <s v="SIM"/>
    <x v="0"/>
    <x v="3"/>
    <x v="52"/>
    <x v="99"/>
    <s v="NA"/>
    <s v="NA"/>
    <x v="362"/>
    <x v="1"/>
    <x v="17"/>
    <s v="MGBHP"/>
    <s v="Ativo HL4 / Falta HL5D"/>
    <x v="1"/>
    <x v="1"/>
    <s v="ATIVO COM  PROTEÇÃO TOPOLOGIA ESTRUT - LANÇAMENTO"/>
    <m/>
    <s v="SIM"/>
    <s v="ATIVO"/>
    <x v="0"/>
    <x v="3"/>
    <x v="11"/>
    <s v="-"/>
    <x v="2"/>
    <x v="1"/>
    <n v="487105"/>
    <s v="CANCELADO"/>
    <x v="0"/>
    <m/>
    <m/>
    <m/>
    <m/>
    <m/>
    <m/>
    <x v="1"/>
    <x v="2"/>
    <s v="ATIVO"/>
    <x v="1"/>
    <m/>
    <s v="CONSTRUÍDO"/>
    <x v="2"/>
    <x v="2"/>
    <n v="0"/>
    <m/>
    <s v="ADRIANO INÁCIO"/>
    <m/>
    <m/>
    <m/>
    <m/>
    <m/>
    <m/>
    <m/>
    <m/>
    <m/>
    <e v="#N/A"/>
    <m/>
  </r>
  <r>
    <s v="MGNSK"/>
    <s v="M2024EST_MGNSK_01"/>
    <x v="2"/>
    <s v="RÁDIO"/>
    <x v="2"/>
    <x v="3"/>
    <x v="2"/>
    <x v="2"/>
    <s v="NA"/>
    <s v="NA"/>
    <x v="2"/>
    <x v="1"/>
    <x v="2"/>
    <s v="MGJCA"/>
    <s v="Ativo"/>
    <x v="2"/>
    <x v="1"/>
    <s v="SEM AÇÃO RE"/>
    <m/>
    <s v="NÃO"/>
    <s v="RÁDIO"/>
    <x v="2"/>
    <x v="3"/>
    <x v="1"/>
    <s v="-"/>
    <x v="2"/>
    <x v="1"/>
    <s v="NA"/>
    <s v="NA"/>
    <x v="2"/>
    <m/>
    <m/>
    <m/>
    <s v="VALIDAR PREDECESSOR ELISANGÊLA"/>
    <m/>
    <m/>
    <x v="1"/>
    <x v="2"/>
    <s v="ATIVO"/>
    <x v="1"/>
    <m/>
    <s v="CONSTRUÍDO"/>
    <x v="1"/>
    <x v="2"/>
    <n v="0"/>
    <m/>
    <s v="ADRIANO INÁCIO"/>
    <m/>
    <m/>
    <m/>
    <m/>
    <m/>
    <m/>
    <m/>
    <m/>
    <m/>
    <e v="#N/A"/>
    <m/>
  </r>
  <r>
    <s v="MGIVY"/>
    <s v="M2023_MGIVY_01"/>
    <x v="3"/>
    <s v="SIM"/>
    <x v="0"/>
    <x v="3"/>
    <x v="152"/>
    <x v="53"/>
    <s v="NA"/>
    <s v="NA"/>
    <x v="363"/>
    <x v="1"/>
    <x v="19"/>
    <s v="MGBMR"/>
    <s v="Ativo"/>
    <x v="13"/>
    <x v="1"/>
    <s v="REDE ENTREGUE CONFORME TOPOLOGIA ESTRUTURANTE"/>
    <m/>
    <s v="NÃO"/>
    <s v="ATIVO"/>
    <x v="0"/>
    <x v="3"/>
    <x v="0"/>
    <s v="-"/>
    <x v="2"/>
    <x v="1"/>
    <n v="513584"/>
    <s v="Aprovado HQ"/>
    <x v="0"/>
    <m/>
    <m/>
    <m/>
    <m/>
    <m/>
    <m/>
    <x v="1"/>
    <x v="2"/>
    <d v="2024-10-10T00:00:00"/>
    <x v="1"/>
    <m/>
    <s v="CONSTRUÍDO"/>
    <x v="2"/>
    <x v="2"/>
    <n v="0"/>
    <m/>
    <s v="ADRIANO INÁCIO"/>
    <m/>
    <m/>
    <m/>
    <m/>
    <m/>
    <m/>
    <m/>
    <m/>
    <m/>
    <e v="#N/A"/>
    <m/>
  </r>
  <r>
    <s v="MGNVA"/>
    <s v="M2024EST_MGNVA_01"/>
    <x v="3"/>
    <s v="SIM"/>
    <x v="0"/>
    <x v="3"/>
    <x v="26"/>
    <x v="87"/>
    <s v="NA"/>
    <s v="NA"/>
    <x v="364"/>
    <x v="1"/>
    <x v="2"/>
    <s v="MGNLV"/>
    <s v="Ativo"/>
    <x v="2"/>
    <x v="1"/>
    <s v="REDE ENTREGUE CONFORME TOPOLOGIA ESTRUTURANTE"/>
    <s v="O&amp;M"/>
    <s v="NÃO"/>
    <s v="ATIVO"/>
    <x v="0"/>
    <x v="3"/>
    <x v="0"/>
    <s v="-"/>
    <x v="2"/>
    <x v="1"/>
    <n v="512334"/>
    <s v="Aprovado HQ"/>
    <x v="0"/>
    <m/>
    <m/>
    <m/>
    <m/>
    <m/>
    <m/>
    <x v="1"/>
    <x v="20"/>
    <d v="2024-10-09T00:00:00"/>
    <x v="1"/>
    <s v="REPARO TRATADO PELO TELEMONT"/>
    <s v="CONSTRUÍDO"/>
    <x v="2"/>
    <x v="2"/>
    <n v="0"/>
    <m/>
    <s v="ADRIANO INÁCIO"/>
    <m/>
    <m/>
    <m/>
    <m/>
    <m/>
    <m/>
    <m/>
    <m/>
    <m/>
    <e v="#N/A"/>
    <m/>
  </r>
  <r>
    <s v="MGNVC"/>
    <s v="M2023_MGNVC_01"/>
    <x v="3"/>
    <s v="SIM"/>
    <x v="0"/>
    <x v="3"/>
    <x v="147"/>
    <x v="156"/>
    <s v="NA"/>
    <s v="NA"/>
    <x v="365"/>
    <x v="1"/>
    <x v="2"/>
    <s v="MGNLV"/>
    <s v="Ativo"/>
    <x v="2"/>
    <x v="1"/>
    <s v="REDE ENTREGUE CONFORME TOPOLOGIA ESTRUTURANTE"/>
    <m/>
    <s v="NÃO"/>
    <s v="ATIVO"/>
    <x v="0"/>
    <x v="3"/>
    <x v="0"/>
    <s v="-"/>
    <x v="2"/>
    <x v="1"/>
    <n v="529357"/>
    <s v="Aprovado HQ"/>
    <x v="0"/>
    <m/>
    <m/>
    <m/>
    <m/>
    <m/>
    <m/>
    <x v="1"/>
    <x v="3"/>
    <s v="PENDENCIA PROJETO"/>
    <x v="8"/>
    <s v="PRIMEIRA EMISSAO DE PROJETO É INVIAVEL DE SER EXECUTADO DEVIDO A  FALTA DE INFORMACAO DA LOCALIZAÇAÕ DO SITE NVC. DEVOLVIDO PARA A EQUIPE DE PROJETOS REVISAR."/>
    <s v="CONSTRUÍDO"/>
    <x v="6"/>
    <x v="5"/>
    <n v="0"/>
    <m/>
    <s v="ADRIANO INÁCIO"/>
    <m/>
    <m/>
    <m/>
    <m/>
    <m/>
    <m/>
    <m/>
    <m/>
    <m/>
    <e v="#N/A"/>
    <m/>
  </r>
  <r>
    <s v="MGMRU"/>
    <s v="M2023EST_MGMRU_01"/>
    <x v="3"/>
    <s v="SIM"/>
    <x v="0"/>
    <x v="3"/>
    <x v="16"/>
    <x v="13"/>
    <s v="NA"/>
    <s v="NA"/>
    <x v="366"/>
    <x v="1"/>
    <x v="4"/>
    <s v="MGPQN"/>
    <s v="Ativo"/>
    <x v="1"/>
    <x v="1"/>
    <s v="ATIVO COM  PROTEÇÃO TOPOLOGIA ESTRUT (WSP)"/>
    <m/>
    <s v="SIM"/>
    <s v="ATIVO"/>
    <x v="0"/>
    <x v="3"/>
    <x v="3"/>
    <s v="-"/>
    <x v="2"/>
    <x v="1"/>
    <n v="477625"/>
    <s v="CANCELADO"/>
    <x v="0"/>
    <m/>
    <m/>
    <m/>
    <m/>
    <m/>
    <m/>
    <x v="1"/>
    <x v="2"/>
    <s v="ATIVO"/>
    <x v="1"/>
    <m/>
    <s v="CONSTRUÍDO"/>
    <x v="2"/>
    <x v="2"/>
    <n v="0"/>
    <m/>
    <s v="ADRIANO INÁCIO"/>
    <m/>
    <m/>
    <m/>
    <m/>
    <m/>
    <m/>
    <m/>
    <m/>
    <m/>
    <e v="#N/A"/>
    <m/>
  </r>
  <r>
    <s v="MGNCO"/>
    <s v="M2023EST_MGNCO_01"/>
    <x v="3"/>
    <s v="SIM"/>
    <x v="0"/>
    <x v="3"/>
    <x v="154"/>
    <x v="157"/>
    <s v="NA"/>
    <s v="NA"/>
    <x v="323"/>
    <x v="1"/>
    <x v="4"/>
    <s v="MGASO"/>
    <s v="Ativo"/>
    <x v="1"/>
    <x v="1"/>
    <s v="REDE ENTREGUE CONFORME TOPOLOGIA ESTRUTURANTE"/>
    <m/>
    <s v="SIM"/>
    <s v="ATIVO"/>
    <x v="0"/>
    <x v="3"/>
    <x v="3"/>
    <s v="-"/>
    <x v="2"/>
    <x v="1"/>
    <s v="MOIN"/>
    <s v="NA"/>
    <x v="0"/>
    <m/>
    <m/>
    <m/>
    <m/>
    <m/>
    <m/>
    <x v="1"/>
    <x v="2"/>
    <s v="ATIVO"/>
    <x v="1"/>
    <m/>
    <s v="CONSTRUÍDO"/>
    <x v="2"/>
    <x v="2"/>
    <n v="0"/>
    <m/>
    <s v="ADRIANO INÁCIO"/>
    <m/>
    <m/>
    <m/>
    <m/>
    <m/>
    <m/>
    <m/>
    <m/>
    <m/>
    <e v="#N/A"/>
    <m/>
  </r>
  <r>
    <s v="MGOCJ"/>
    <s v="M2023_MGOCJ_01"/>
    <x v="3"/>
    <s v="SIM"/>
    <x v="0"/>
    <x v="3"/>
    <x v="118"/>
    <x v="108"/>
    <s v="NA"/>
    <s v="NA"/>
    <x v="202"/>
    <x v="1"/>
    <x v="7"/>
    <s v="MGTRO"/>
    <s v="Ativo"/>
    <x v="4"/>
    <x v="1"/>
    <s v="ATIVO COM  PROTEÇÃO TOPOLOGIA ESTRUT - CFO + ROLLOUT"/>
    <m/>
    <s v="NÃO"/>
    <s v="ATIVO"/>
    <x v="0"/>
    <x v="3"/>
    <x v="2"/>
    <s v="-"/>
    <x v="2"/>
    <x v="1"/>
    <s v="NA"/>
    <s v="NA"/>
    <x v="0"/>
    <m/>
    <m/>
    <m/>
    <m/>
    <m/>
    <m/>
    <x v="1"/>
    <x v="2"/>
    <s v="ATIVO"/>
    <x v="1"/>
    <m/>
    <s v="CONSTRUÍDO"/>
    <x v="2"/>
    <x v="2"/>
    <n v="0"/>
    <m/>
    <s v="ADRIANO INÁCIO"/>
    <m/>
    <m/>
    <m/>
    <m/>
    <m/>
    <m/>
    <m/>
    <m/>
    <m/>
    <e v="#N/A"/>
    <m/>
  </r>
  <r>
    <s v="MGIWP"/>
    <s v="M2023_MGIWP_01"/>
    <x v="3"/>
    <s v="SIM"/>
    <x v="0"/>
    <x v="3"/>
    <x v="152"/>
    <x v="53"/>
    <s v="NA"/>
    <s v="NA"/>
    <x v="363"/>
    <x v="1"/>
    <x v="19"/>
    <s v="MGBMR"/>
    <s v="Ativo"/>
    <x v="13"/>
    <x v="1"/>
    <s v="REDE ENTREGUE CONFORME TOPOLOGIA ESTRUTURANTE"/>
    <m/>
    <s v="NÃO"/>
    <s v="ATIVO"/>
    <x v="0"/>
    <x v="3"/>
    <x v="0"/>
    <s v="-"/>
    <x v="2"/>
    <x v="1"/>
    <n v="513584"/>
    <s v="Aprovado HQ"/>
    <x v="0"/>
    <m/>
    <m/>
    <m/>
    <m/>
    <m/>
    <m/>
    <x v="1"/>
    <x v="2"/>
    <d v="2024-10-10T00:00:00"/>
    <x v="1"/>
    <m/>
    <s v="CONSTRUÍDO"/>
    <x v="2"/>
    <x v="2"/>
    <n v="0"/>
    <m/>
    <s v="ADRIANO INÁCIO"/>
    <m/>
    <m/>
    <m/>
    <m/>
    <m/>
    <m/>
    <m/>
    <m/>
    <m/>
    <e v="#N/A"/>
    <m/>
  </r>
  <r>
    <s v="MGOGO"/>
    <s v="M2023_MGOGO_01"/>
    <x v="3"/>
    <s v="SIM"/>
    <x v="0"/>
    <x v="3"/>
    <x v="75"/>
    <x v="4"/>
    <s v="NA"/>
    <s v="NA"/>
    <x v="367"/>
    <x v="1"/>
    <x v="7"/>
    <s v="MGG37"/>
    <s v="Ativo"/>
    <x v="4"/>
    <x v="1"/>
    <s v="REDE ENTREGUE CONFORME TOPOLOGIA ESTRUTURANTE"/>
    <m/>
    <s v="NÃO"/>
    <s v="ATIVO"/>
    <x v="0"/>
    <x v="3"/>
    <x v="0"/>
    <s v="-"/>
    <x v="2"/>
    <x v="1"/>
    <n v="517441"/>
    <s v="Regional"/>
    <x v="0"/>
    <m/>
    <m/>
    <m/>
    <m/>
    <m/>
    <m/>
    <x v="1"/>
    <x v="23"/>
    <d v="2024-10-24T00:00:00"/>
    <x v="1"/>
    <s v="REDE ENTREGUE, VALIDAÇÃO E-MAIL TELEMONT 15/10"/>
    <s v="CONSTRUÍDO"/>
    <x v="2"/>
    <x v="2"/>
    <n v="0"/>
    <m/>
    <s v="ADRIANO INÁCIO"/>
    <m/>
    <m/>
    <m/>
    <m/>
    <m/>
    <m/>
    <m/>
    <m/>
    <m/>
    <e v="#N/A"/>
    <m/>
  </r>
  <r>
    <s v="MGODG"/>
    <s v="M2023EST_MGODG_01"/>
    <x v="0"/>
    <s v="FLAT"/>
    <x v="0"/>
    <x v="0"/>
    <x v="101"/>
    <x v="158"/>
    <s v="NA"/>
    <s v="NA"/>
    <x v="368"/>
    <x v="1"/>
    <x v="21"/>
    <s v="MGBPC"/>
    <s v="Ativo"/>
    <x v="1"/>
    <x v="1"/>
    <s v="24/07/2025 - Arthur: Projeto recebido FLAT - dupla abordagem inviável - a previsão era PROTEÇÃO RÁDIO._x000a_De acordo com o relatório de certificação MOIN em anexo foi entregue em dupla abordagem. _x000a_Está ativo flat."/>
    <s v="ATIVO COM  PROTEÇÃO TOPOLOGIA ESTRUT - LANÇAMENTO  - 24/07/2025 - ARTHUR: EM UMA ALÇA SÓ"/>
    <s v="SIM"/>
    <s v="ATIVO"/>
    <x v="0"/>
    <x v="0"/>
    <x v="2"/>
    <s v="-"/>
    <x v="0"/>
    <x v="1"/>
    <n v="510619"/>
    <s v="Regional"/>
    <x v="0"/>
    <s v="?"/>
    <m/>
    <n v="0"/>
    <s v="VALIDAR RÁDIO BRUNO"/>
    <m/>
    <m/>
    <x v="1"/>
    <x v="2"/>
    <s v="ATIVO"/>
    <x v="1"/>
    <m/>
    <s v="CONSTRUÍDO"/>
    <x v="2"/>
    <x v="2"/>
    <n v="0"/>
    <m/>
    <s v="ADRIANO INÁCIO"/>
    <m/>
    <m/>
    <m/>
    <m/>
    <m/>
    <m/>
    <m/>
    <m/>
    <m/>
    <e v="#N/A"/>
    <m/>
  </r>
  <r>
    <s v="MGOCA"/>
    <s v="M2023EST_MGOCA_01"/>
    <x v="3"/>
    <s v="SIM"/>
    <x v="0"/>
    <x v="3"/>
    <x v="149"/>
    <x v="32"/>
    <s v="NA"/>
    <s v="NA"/>
    <x v="369"/>
    <x v="1"/>
    <x v="4"/>
    <s v="MGPOM"/>
    <s v="Ativo HL4 / Falta HL5D"/>
    <x v="1"/>
    <x v="1"/>
    <s v="REDE ENTREGUE COM  PROTEÇÃO TOPOLOGIA ESTRUT - LANÇAMENTO "/>
    <m/>
    <s v="SIM"/>
    <s v="ATIVO"/>
    <x v="0"/>
    <x v="3"/>
    <x v="3"/>
    <s v="-"/>
    <x v="2"/>
    <x v="1"/>
    <s v="NA"/>
    <s v="NA"/>
    <x v="0"/>
    <m/>
    <m/>
    <m/>
    <m/>
    <m/>
    <m/>
    <x v="1"/>
    <x v="2"/>
    <d v="2024-10-11T00:00:00"/>
    <x v="1"/>
    <m/>
    <s v="CONSTRUÍDO"/>
    <x v="2"/>
    <x v="2"/>
    <n v="0"/>
    <m/>
    <s v="ADRIANO INÁCIO"/>
    <m/>
    <m/>
    <m/>
    <m/>
    <m/>
    <m/>
    <m/>
    <m/>
    <m/>
    <e v="#N/A"/>
    <m/>
  </r>
  <r>
    <s v="MGOOE"/>
    <s v="M2023_MGOOE_01"/>
    <x v="3"/>
    <s v="SIM"/>
    <x v="0"/>
    <x v="3"/>
    <x v="138"/>
    <x v="137"/>
    <s v="NA"/>
    <s v="NA"/>
    <x v="370"/>
    <x v="1"/>
    <x v="7"/>
    <s v="MGCIC"/>
    <s v="Ativo"/>
    <x v="4"/>
    <x v="1"/>
    <s v="ATIVO COM  PROTEÇÃO TOPOLOGIA ESTRUT - CFO + ROLLOUT"/>
    <m/>
    <s v="NÃO"/>
    <s v="ATIVO"/>
    <x v="0"/>
    <x v="3"/>
    <x v="2"/>
    <s v="-"/>
    <x v="2"/>
    <x v="1"/>
    <s v="NA"/>
    <s v="NA"/>
    <x v="0"/>
    <m/>
    <m/>
    <m/>
    <m/>
    <m/>
    <m/>
    <x v="1"/>
    <x v="2"/>
    <s v="ATIVO"/>
    <x v="1"/>
    <m/>
    <s v="CONSTRUÍDO"/>
    <x v="2"/>
    <x v="2"/>
    <n v="0"/>
    <m/>
    <s v="ADRIANO INÁCIO"/>
    <m/>
    <m/>
    <m/>
    <m/>
    <m/>
    <m/>
    <m/>
    <m/>
    <m/>
    <e v="#N/A"/>
    <m/>
  </r>
  <r>
    <s v="MGMNK"/>
    <s v="M2023EST_MGMNK_01"/>
    <x v="3"/>
    <s v="SIM"/>
    <x v="0"/>
    <x v="3"/>
    <x v="42"/>
    <x v="159"/>
    <s v="NA"/>
    <s v="NA"/>
    <x v="371"/>
    <x v="1"/>
    <x v="12"/>
    <s v="MGBCQ"/>
    <s v="Ativo"/>
    <x v="1"/>
    <x v="1"/>
    <s v="ATIVO COM  PROTEÇÃO TOPOLOGIA ESTRUT - LANÇAMENTO"/>
    <m/>
    <s v="SIM"/>
    <s v="ATIVO"/>
    <x v="0"/>
    <x v="3"/>
    <x v="11"/>
    <s v="-"/>
    <x v="2"/>
    <x v="1"/>
    <n v="490178"/>
    <s v="CANCELADO"/>
    <x v="0"/>
    <m/>
    <m/>
    <m/>
    <m/>
    <m/>
    <m/>
    <x v="1"/>
    <x v="2"/>
    <s v="ATIVO"/>
    <x v="1"/>
    <m/>
    <s v="CONSTRUÍDO"/>
    <x v="2"/>
    <x v="2"/>
    <n v="0"/>
    <m/>
    <s v="ADRIANO INÁCIO"/>
    <m/>
    <m/>
    <m/>
    <m/>
    <m/>
    <m/>
    <m/>
    <m/>
    <m/>
    <e v="#N/A"/>
    <m/>
  </r>
  <r>
    <s v="MGOPE"/>
    <s v="M2023EST_MGOPE_01"/>
    <x v="3"/>
    <s v="SIM"/>
    <x v="0"/>
    <x v="3"/>
    <x v="124"/>
    <x v="20"/>
    <s v="NA"/>
    <s v="NA"/>
    <x v="372"/>
    <x v="1"/>
    <x v="12"/>
    <s v="MGBCQ"/>
    <s v="Ativo"/>
    <x v="1"/>
    <x v="1"/>
    <s v="ATIVO COM  PROTEÇÃO TOPOLOGIA ESTRUT - LANÇAMENTO"/>
    <m/>
    <s v="SIM"/>
    <s v="ATIVO"/>
    <x v="0"/>
    <x v="3"/>
    <x v="11"/>
    <s v="-"/>
    <x v="2"/>
    <x v="1"/>
    <n v="508043"/>
    <s v="Aprovado HQ"/>
    <x v="0"/>
    <m/>
    <m/>
    <m/>
    <m/>
    <m/>
    <m/>
    <x v="1"/>
    <x v="2"/>
    <s v="ATIVO"/>
    <x v="1"/>
    <m/>
    <s v="CONSTRUÍDO"/>
    <x v="2"/>
    <x v="2"/>
    <n v="0"/>
    <m/>
    <s v="ADRIANO INÁCIO"/>
    <m/>
    <m/>
    <m/>
    <m/>
    <m/>
    <m/>
    <m/>
    <m/>
    <m/>
    <e v="#N/A"/>
    <m/>
  </r>
  <r>
    <s v="MGORM"/>
    <s v="M2024EST_MGORM_01"/>
    <x v="3"/>
    <s v="SIM"/>
    <x v="0"/>
    <x v="3"/>
    <x v="83"/>
    <x v="81"/>
    <s v="NA"/>
    <s v="NA"/>
    <x v="373"/>
    <x v="1"/>
    <x v="22"/>
    <s v="MGVSO"/>
    <s v="Ativo"/>
    <x v="1"/>
    <x v="1"/>
    <s v="REDE ENTREGUE COM  PROTEÇÃO TOPOLOGIA ESTRUT - CFO + ROLLOUT"/>
    <m/>
    <s v="NÃO"/>
    <s v="ATIVO"/>
    <x v="0"/>
    <x v="3"/>
    <x v="10"/>
    <s v="-"/>
    <x v="2"/>
    <x v="1"/>
    <n v="505034"/>
    <s v="Aprovado HQ"/>
    <x v="0"/>
    <m/>
    <m/>
    <m/>
    <m/>
    <m/>
    <m/>
    <x v="1"/>
    <x v="2"/>
    <s v="ATIVO"/>
    <x v="1"/>
    <m/>
    <s v="CONSTRUÍDO"/>
    <x v="2"/>
    <x v="2"/>
    <n v="0"/>
    <m/>
    <s v="ADRIANO INÁCIO"/>
    <m/>
    <m/>
    <m/>
    <m/>
    <m/>
    <m/>
    <m/>
    <m/>
    <m/>
    <e v="#N/A"/>
    <m/>
  </r>
  <r>
    <s v="MGPAB"/>
    <s v="M2024EST_MGPAB_01"/>
    <x v="3"/>
    <s v="SIM"/>
    <x v="0"/>
    <x v="3"/>
    <x v="100"/>
    <x v="90"/>
    <s v="NA"/>
    <s v="NA"/>
    <x v="374"/>
    <x v="1"/>
    <x v="22"/>
    <s v="MGBPU"/>
    <s v="Ativo HL4 / Falta HL5D"/>
    <x v="1"/>
    <x v="1"/>
    <s v="ATIVO COM PROTEÇÃO TOPOLOGIA ESTRUT - CFO + ROLLOUT"/>
    <m/>
    <s v="NÃO"/>
    <s v="ATIVO"/>
    <x v="0"/>
    <x v="3"/>
    <x v="0"/>
    <s v="-"/>
    <x v="2"/>
    <x v="1"/>
    <n v="504046"/>
    <s v="Aprovado HQ"/>
    <x v="0"/>
    <m/>
    <m/>
    <m/>
    <m/>
    <m/>
    <m/>
    <x v="1"/>
    <x v="2"/>
    <s v="ATIVO"/>
    <x v="1"/>
    <m/>
    <s v="CONSTRUÍDO"/>
    <x v="2"/>
    <x v="2"/>
    <n v="0"/>
    <m/>
    <s v="ADRIANO INÁCIO"/>
    <m/>
    <m/>
    <m/>
    <m/>
    <m/>
    <m/>
    <m/>
    <m/>
    <m/>
    <e v="#N/A"/>
    <m/>
  </r>
  <r>
    <s v="MGPAS"/>
    <s v="M2023_MGPAS_01"/>
    <x v="3"/>
    <s v="SIM"/>
    <x v="0"/>
    <x v="3"/>
    <x v="157"/>
    <x v="41"/>
    <s v="NA"/>
    <s v="NA"/>
    <x v="375"/>
    <x v="1"/>
    <x v="3"/>
    <s v="MGABR"/>
    <s v="Ativo HL4 / Falta HL5D"/>
    <x v="1"/>
    <x v="1"/>
    <s v="REDE ENTREGUE COM  PROTEÇÃO TOPOLOGIA ESTRUT - CFO + ROLLOUT"/>
    <m/>
    <s v="NÃO"/>
    <s v="ATIVO"/>
    <x v="0"/>
    <x v="3"/>
    <x v="2"/>
    <s v="-"/>
    <x v="2"/>
    <x v="1"/>
    <s v="NA"/>
    <s v="NA"/>
    <x v="0"/>
    <m/>
    <m/>
    <m/>
    <m/>
    <m/>
    <m/>
    <x v="1"/>
    <x v="2"/>
    <s v="ATIVO"/>
    <x v="1"/>
    <m/>
    <s v="CONSTRUÍDO"/>
    <x v="2"/>
    <x v="2"/>
    <n v="0"/>
    <m/>
    <s v="ADRIANO INÁCIO"/>
    <m/>
    <m/>
    <m/>
    <m/>
    <m/>
    <m/>
    <m/>
    <m/>
    <m/>
    <e v="#N/A"/>
    <m/>
  </r>
  <r>
    <s v="MGJXX"/>
    <s v="M2025EST_MGJXX_01"/>
    <x v="0"/>
    <s v="FLAT"/>
    <x v="0"/>
    <x v="0"/>
    <x v="1"/>
    <x v="1"/>
    <s v="NA"/>
    <s v="NA"/>
    <x v="352"/>
    <x v="0"/>
    <x v="23"/>
    <s v="MGI04"/>
    <s v="-"/>
    <x v="0"/>
    <x v="0"/>
    <s v="5KM+25 POSTES;DIVIDIR CUSTO ENTRE MGJEP-MGJXX; PONTA DE REDE"/>
    <m/>
    <s v="NÃO"/>
    <s v="ATIVO"/>
    <x v="0"/>
    <x v="0"/>
    <x v="13"/>
    <s v="-"/>
    <x v="0"/>
    <x v="0"/>
    <n v="597384"/>
    <s v="Empreiteira"/>
    <x v="0"/>
    <d v="2025-09-18T00:00:00"/>
    <n v="0"/>
    <n v="0"/>
    <s v="VALIDAR RÁDIO BRUNO"/>
    <m/>
    <m/>
    <x v="1"/>
    <x v="0"/>
    <d v="2025-09-30T00:00:00"/>
    <x v="0"/>
    <m/>
    <m/>
    <x v="0"/>
    <x v="0"/>
    <s v="NÃO LOC"/>
    <s v="HL5G_2025MGJXX"/>
    <s v="ADRIANO SIQUEIRA"/>
    <s v="OK"/>
    <s v="OK"/>
    <s v="OK"/>
    <s v="OK"/>
    <s v="OK"/>
    <s v="NA"/>
    <s v="OK"/>
    <s v="1._x0009_Metro (HL4/HL5D/HL5G) = HL5G OK_x000a_2._x0009_Organização FO = OK_x000a_3._x0009_Identificação = OK _x000a_4._x0009_Bateria Lítio Existente = 0 ( bateria roubada, BTC acionada para repor)_x000a_5._x0009_Gabinete Detentora ,Infra pertencente a BTC_x000a__x000a_"/>
    <m/>
    <e v="#N/A"/>
    <m/>
  </r>
  <r>
    <s v="MGPBA"/>
    <s v="M2024EST_MGPBA_01"/>
    <x v="3"/>
    <s v="SIM"/>
    <x v="0"/>
    <x v="3"/>
    <x v="85"/>
    <x v="96"/>
    <s v="NA"/>
    <s v="NA"/>
    <x v="244"/>
    <x v="1"/>
    <x v="3"/>
    <s v="MGBLO"/>
    <s v="Ativo HL4 / Ativo HL5D"/>
    <x v="1"/>
    <x v="1"/>
    <s v="REDE ENTREGUE CONFORME TOPOLOGIA ESTRUTURANTE"/>
    <m/>
    <s v="NÃO"/>
    <s v="ATIVO"/>
    <x v="0"/>
    <x v="3"/>
    <x v="0"/>
    <s v="-"/>
    <x v="2"/>
    <x v="1"/>
    <n v="512305"/>
    <s v="Aprovado HQ"/>
    <x v="0"/>
    <m/>
    <m/>
    <m/>
    <m/>
    <m/>
    <m/>
    <x v="1"/>
    <x v="2"/>
    <s v="ATIVO"/>
    <x v="1"/>
    <m/>
    <s v="CONSTRUÍDO"/>
    <x v="2"/>
    <x v="2"/>
    <n v="0"/>
    <m/>
    <s v="ADRIANO INÁCIO"/>
    <m/>
    <m/>
    <m/>
    <m/>
    <m/>
    <m/>
    <m/>
    <m/>
    <m/>
    <e v="#N/A"/>
    <m/>
  </r>
  <r>
    <s v="MGPCC"/>
    <s v="M2024EST_MGPCC_01"/>
    <x v="3"/>
    <s v="SIM"/>
    <x v="0"/>
    <x v="3"/>
    <x v="21"/>
    <x v="17"/>
    <s v="NA"/>
    <s v="NA"/>
    <x v="27"/>
    <x v="1"/>
    <x v="3"/>
    <s v="MGSAG"/>
    <s v="Ativo"/>
    <x v="1"/>
    <x v="1"/>
    <s v="REDE ENTREGUE CONFORME TOPOLOGIA ESTRUTURANTE"/>
    <m/>
    <s v="NÃO"/>
    <s v="ATIVO"/>
    <x v="0"/>
    <x v="3"/>
    <x v="0"/>
    <s v="-"/>
    <x v="2"/>
    <x v="1"/>
    <n v="512395"/>
    <s v="Aprovado HQ"/>
    <x v="0"/>
    <m/>
    <m/>
    <m/>
    <m/>
    <m/>
    <m/>
    <x v="1"/>
    <x v="4"/>
    <d v="2024-10-16T00:00:00"/>
    <x v="1"/>
    <s v="Enviado e-mail para o Adriano em 17/10 Realizar a Ativação. Reparo Tratato"/>
    <s v="CONSTRUÍDO"/>
    <x v="2"/>
    <x v="2"/>
    <n v="0"/>
    <m/>
    <s v="ADRIANO INÁCIO"/>
    <m/>
    <m/>
    <m/>
    <m/>
    <m/>
    <m/>
    <m/>
    <m/>
    <m/>
    <e v="#N/A"/>
    <m/>
  </r>
  <r>
    <s v="MGNHN"/>
    <s v="M2025EST_MGNHN_01"/>
    <x v="0"/>
    <s v="FLAT"/>
    <x v="0"/>
    <x v="0"/>
    <x v="156"/>
    <x v="160"/>
    <s v="NA"/>
    <s v="NA"/>
    <x v="361"/>
    <x v="0"/>
    <x v="23"/>
    <s v="MGI04"/>
    <s v="-"/>
    <x v="0"/>
    <x v="0"/>
    <s v="S/ SOLUÇÃO - JJL RUA SEM SAÍDA"/>
    <s v="19/11/2025 - A fibra da porta 19 foi trocada pelo Marcelo. Aguarda o rádio direção MGJJL (ENGENHARIA)"/>
    <s v="NÃO"/>
    <s v="ATIVO"/>
    <x v="0"/>
    <x v="0"/>
    <x v="13"/>
    <s v="-"/>
    <x v="0"/>
    <x v="0"/>
    <n v="593307"/>
    <s v="Empreiteira"/>
    <x v="0"/>
    <d v="2025-09-18T00:00:00"/>
    <m/>
    <m/>
    <s v="VALIDAR RÁDIO BRUNO"/>
    <m/>
    <m/>
    <x v="1"/>
    <x v="2"/>
    <s v="ATIVO"/>
    <x v="0"/>
    <m/>
    <m/>
    <x v="0"/>
    <x v="0"/>
    <s v="NÃO LOC"/>
    <s v="HL5G_2025MGNHN"/>
    <s v="ADRIANO SIQUEIRA"/>
    <s v="OK"/>
    <s v="OK"/>
    <s v="OK"/>
    <s v="OK"/>
    <s v="OK"/>
    <s v="NA"/>
    <s v="W48"/>
    <s v="1._x0009_Metro (HL4/HL5D/HL5G) = HL5G OK_x000a_2._x0009_Organização FO = OK_x000a_3._x0009_Identificação = OK_x000a_4._x0009_Bateria Lítio Existente = 06 (03zte/03hw)_x000a_5._x0009_Radio pra redundância =  00 _x000a_6._x0009_SWA= B2B_x000a_"/>
    <m/>
    <e v="#N/A"/>
    <m/>
  </r>
  <r>
    <s v="MGSLU"/>
    <s v="M2023EST_MGSLU_01"/>
    <x v="3"/>
    <s v="SIM"/>
    <x v="0"/>
    <x v="3"/>
    <x v="20"/>
    <x v="53"/>
    <s v="NA"/>
    <s v="NA"/>
    <x v="25"/>
    <x v="2"/>
    <x v="14"/>
    <s v="-"/>
    <s v="Não Ativo"/>
    <x v="12"/>
    <x v="1"/>
    <s v="04/09: Necessidade de correção de Projeto de Equipamento + configuração por parte de BBTX &lt;&lt;&gt;&gt; DEPENDE DE SITE MGSLA VANDALIZADO"/>
    <s v="REPARO"/>
    <s v="NÃO"/>
    <s v="ATIVO"/>
    <x v="0"/>
    <x v="3"/>
    <x v="0"/>
    <s v="-"/>
    <x v="2"/>
    <x v="1"/>
    <n v="506541"/>
    <s v="Aprovado HQ"/>
    <x v="0"/>
    <m/>
    <m/>
    <m/>
    <m/>
    <m/>
    <m/>
    <x v="1"/>
    <x v="2"/>
    <d v="2024-10-04T00:00:00"/>
    <x v="1"/>
    <m/>
    <s v="CONSTRUÍDO"/>
    <x v="2"/>
    <x v="2"/>
    <n v="0"/>
    <m/>
    <s v="ADRIANO INÁCIO"/>
    <m/>
    <m/>
    <m/>
    <m/>
    <m/>
    <m/>
    <m/>
    <m/>
    <m/>
    <e v="#N/A"/>
    <m/>
  </r>
  <r>
    <s v="MGCTA"/>
    <s v="M2024EST_MGCTA_01"/>
    <x v="3"/>
    <s v="SIM"/>
    <x v="0"/>
    <x v="3"/>
    <x v="158"/>
    <x v="67"/>
    <s v="NA"/>
    <s v="NA"/>
    <x v="376"/>
    <x v="1"/>
    <x v="28"/>
    <s v="MGVWL"/>
    <s v="Ativo"/>
    <x v="17"/>
    <x v="1"/>
    <s v="REDE ENTREGUE COM  PROTEÇÃO TOPOLOGIA ESTRUT - CFO + ROLLOUT"/>
    <m/>
    <s v="NÃO"/>
    <s v="ATIVO"/>
    <x v="0"/>
    <x v="3"/>
    <x v="0"/>
    <s v="-"/>
    <x v="2"/>
    <x v="1"/>
    <n v="513537"/>
    <s v="Regional"/>
    <x v="0"/>
    <m/>
    <m/>
    <m/>
    <m/>
    <m/>
    <m/>
    <x v="1"/>
    <x v="31"/>
    <d v="2024-10-16T00:00:00"/>
    <x v="1"/>
    <s v="REDE ENTREGUE, VALIDAÇÃO E-MAIL TELEMONT 15/10"/>
    <s v="CONSTRUÍDO"/>
    <x v="2"/>
    <x v="2"/>
    <n v="0"/>
    <m/>
    <s v="ADRIANO INÁCIO"/>
    <m/>
    <m/>
    <m/>
    <m/>
    <m/>
    <m/>
    <m/>
    <n v="5"/>
    <s v="Radio pra redundancia = Ok (não operacional)"/>
    <e v="#N/A"/>
    <m/>
  </r>
  <r>
    <s v="MGMJF"/>
    <s v="M2025EST_MGMJF_01"/>
    <x v="0"/>
    <s v="FLAT"/>
    <x v="0"/>
    <x v="0"/>
    <x v="159"/>
    <x v="161"/>
    <s v="NA"/>
    <s v="NA"/>
    <x v="377"/>
    <x v="0"/>
    <x v="0"/>
    <s v="MGJFO"/>
    <s v="-"/>
    <x v="0"/>
    <x v="0"/>
    <s v="3KM + AVALIAR REDE SUBT; PONTA DE REDE"/>
    <s v="24/09/25 - Ativo sem proteção usando a FO contruída, proteção aguardando obra do rádio."/>
    <s v="NÃO"/>
    <s v="ATIVO"/>
    <x v="0"/>
    <x v="0"/>
    <x v="13"/>
    <s v="-"/>
    <x v="0"/>
    <x v="0"/>
    <n v="567895"/>
    <s v="Aprovado HQ"/>
    <x v="0"/>
    <d v="2025-09-18T00:00:00"/>
    <m/>
    <m/>
    <s v="VALIDAR RÁDIO BRUNO"/>
    <m/>
    <m/>
    <x v="1"/>
    <x v="0"/>
    <d v="2025-09-30T00:00:00"/>
    <x v="0"/>
    <m/>
    <s v="APROVAÇÃO DE DRAFT"/>
    <x v="0"/>
    <x v="0"/>
    <s v="NÃO LOC"/>
    <s v="HL5G_2025MGMJF"/>
    <s v="ADRIANO SIQUEIRA"/>
    <s v="OK"/>
    <s v="OK"/>
    <s v="OK"/>
    <s v="OK"/>
    <s v="OK"/>
    <s v="OK"/>
    <s v="OK"/>
    <s v="1._x0009_Metro (HL4/HL5D/HL5G) =HL5D/HL5G OK_x000a_2._x0009_Organização FO = OK_x000a_3._x0009_Identificação = OK_x000a_4._x0009_Bateria Lítio Existente = 05_x000a_5._x0009_Radio pra redundancia = Ok (não operacional)"/>
    <m/>
    <e v="#N/A"/>
    <m/>
  </r>
  <r>
    <s v="MGLDN"/>
    <s v="M2024EST_MGLDN_01"/>
    <x v="3"/>
    <s v="SIM"/>
    <x v="0"/>
    <x v="3"/>
    <x v="147"/>
    <x v="162"/>
    <s v="NA"/>
    <s v="NA"/>
    <x v="378"/>
    <x v="5"/>
    <x v="6"/>
    <s v="MGUTP"/>
    <m/>
    <x v="8"/>
    <x v="4"/>
    <s v="REDE ENTREGUE CONFORME TOPOLOGIA ESTRUTURANTE"/>
    <m/>
    <s v="NÃO"/>
    <s v="ATIVO"/>
    <x v="0"/>
    <x v="0"/>
    <x v="10"/>
    <s v="-"/>
    <x v="0"/>
    <x v="1"/>
    <n v="514017"/>
    <s v="Aprovado HQ"/>
    <x v="0"/>
    <m/>
    <m/>
    <m/>
    <e v="#REF!"/>
    <m/>
    <m/>
    <x v="1"/>
    <x v="32"/>
    <d v="2024-11-21T00:00:00"/>
    <x v="1"/>
    <m/>
    <s v="CONSTRUÍDO"/>
    <x v="4"/>
    <x v="0"/>
    <n v="1"/>
    <m/>
    <s v="LUIZ BERNARDINI"/>
    <s v="W25"/>
    <m/>
    <m/>
    <m/>
    <m/>
    <m/>
    <s v="?"/>
    <m/>
    <m/>
    <e v="#N/A"/>
    <m/>
  </r>
  <r>
    <s v="MGDMN"/>
    <s v="M2024EST_MGDMN_01"/>
    <x v="3"/>
    <s v="SIM"/>
    <x v="0"/>
    <x v="3"/>
    <x v="160"/>
    <x v="163"/>
    <s v="NA"/>
    <s v="NA"/>
    <x v="379"/>
    <x v="5"/>
    <x v="6"/>
    <s v="MGUAP"/>
    <m/>
    <x v="8"/>
    <x v="4"/>
    <m/>
    <m/>
    <s v="NÃO"/>
    <s v="ATIVO"/>
    <x v="0"/>
    <x v="0"/>
    <x v="10"/>
    <s v="-"/>
    <x v="0"/>
    <x v="1"/>
    <n v="514013"/>
    <s v="Aprovado HQ"/>
    <x v="0"/>
    <m/>
    <m/>
    <m/>
    <e v="#REF!"/>
    <m/>
    <m/>
    <x v="1"/>
    <x v="2"/>
    <d v="2024-11-20T00:00:00"/>
    <x v="1"/>
    <m/>
    <s v="CONSTRUÍDO"/>
    <x v="4"/>
    <x v="0"/>
    <n v="1"/>
    <m/>
    <s v="LUIZ BERNARDINI"/>
    <s v="OK"/>
    <s v="OK"/>
    <s v="OK"/>
    <s v="OK"/>
    <s v="OK"/>
    <s v="OK"/>
    <s v="?"/>
    <m/>
    <m/>
    <e v="#N/A"/>
    <m/>
  </r>
  <r>
    <s v="MGUJI"/>
    <s v="M2023_MGUJI_01"/>
    <x v="3"/>
    <s v="SIM"/>
    <x v="0"/>
    <x v="3"/>
    <x v="38"/>
    <x v="38"/>
    <s v="NA"/>
    <s v="NA"/>
    <x v="380"/>
    <x v="5"/>
    <x v="6"/>
    <s v="MGFIN"/>
    <m/>
    <x v="8"/>
    <x v="4"/>
    <s v="REDE ENTREGUE CONFORME TOPOLOGIA ESTRUTURANTE"/>
    <m/>
    <s v="NÃO"/>
    <s v="ATIVO"/>
    <x v="0"/>
    <x v="3"/>
    <x v="10"/>
    <s v="-"/>
    <x v="2"/>
    <x v="1"/>
    <n v="510075"/>
    <s v="Regional"/>
    <x v="0"/>
    <m/>
    <m/>
    <m/>
    <e v="#REF!"/>
    <m/>
    <m/>
    <x v="1"/>
    <x v="2"/>
    <s v="ATIVO"/>
    <x v="1"/>
    <m/>
    <s v="CONSTRUÍDO"/>
    <x v="2"/>
    <x v="0"/>
    <n v="1"/>
    <m/>
    <s v="LUIZ BERNARDINI"/>
    <s v="W25"/>
    <m/>
    <m/>
    <m/>
    <m/>
    <m/>
    <s v="?"/>
    <m/>
    <m/>
    <e v="#N/A"/>
    <m/>
  </r>
  <r>
    <s v="MGOCE"/>
    <s v="M2024EST_MGOCE_01"/>
    <x v="3"/>
    <s v="SIM"/>
    <x v="0"/>
    <x v="3"/>
    <x v="37"/>
    <x v="29"/>
    <s v="NA"/>
    <s v="NA"/>
    <x v="48"/>
    <x v="1"/>
    <x v="4"/>
    <s v="MGASO"/>
    <s v="Ativo"/>
    <x v="1"/>
    <x v="1"/>
    <s v="REDE ENTREGUE CONFORME TOPOLOGIA ESTRUTURANTE"/>
    <m/>
    <s v="SIM"/>
    <s v="ATIVO"/>
    <x v="0"/>
    <x v="3"/>
    <x v="3"/>
    <s v="-"/>
    <x v="2"/>
    <x v="1"/>
    <s v="MOIN"/>
    <s v="NA"/>
    <x v="0"/>
    <m/>
    <m/>
    <m/>
    <m/>
    <m/>
    <m/>
    <x v="1"/>
    <x v="2"/>
    <s v="ATIVO"/>
    <x v="1"/>
    <m/>
    <s v="CONSTRUÍDO"/>
    <x v="2"/>
    <x v="2"/>
    <n v="0"/>
    <m/>
    <s v="ADRIANO INÁCIO"/>
    <m/>
    <m/>
    <m/>
    <m/>
    <m/>
    <m/>
    <m/>
    <m/>
    <m/>
    <e v="#N/A"/>
    <m/>
  </r>
  <r>
    <s v="MGPEC"/>
    <s v="M2023EST_MGPEC_01"/>
    <x v="3"/>
    <s v="SIM"/>
    <x v="0"/>
    <x v="3"/>
    <x v="72"/>
    <x v="144"/>
    <s v="NA"/>
    <s v="NA"/>
    <x v="317"/>
    <x v="1"/>
    <x v="3"/>
    <s v="MGTOU"/>
    <s v="Ativo"/>
    <x v="1"/>
    <x v="1"/>
    <s v="ATIVO COM  PROTEÇÃO TOPOLOGIA ESTRUT - CFO + ROLLOUT"/>
    <m/>
    <s v="NÃO"/>
    <s v="ATIVO"/>
    <x v="0"/>
    <x v="3"/>
    <x v="0"/>
    <s v="-"/>
    <x v="2"/>
    <x v="1"/>
    <n v="482900"/>
    <s v="MAO OBRA A DISPOSICAO"/>
    <x v="0"/>
    <m/>
    <m/>
    <m/>
    <m/>
    <m/>
    <m/>
    <x v="1"/>
    <x v="2"/>
    <s v="ATIVO"/>
    <x v="1"/>
    <m/>
    <s v="CONSTRUÍDO"/>
    <x v="2"/>
    <x v="2"/>
    <n v="0"/>
    <m/>
    <s v="ADRIANO INÁCIO"/>
    <m/>
    <m/>
    <m/>
    <m/>
    <m/>
    <m/>
    <m/>
    <m/>
    <m/>
    <e v="#N/A"/>
    <m/>
  </r>
  <r>
    <s v="MGPFD"/>
    <s v="M2023EST_MGPFD_01"/>
    <x v="3"/>
    <s v="SIM"/>
    <x v="0"/>
    <x v="3"/>
    <x v="110"/>
    <x v="103"/>
    <s v="NA"/>
    <s v="NA"/>
    <x v="381"/>
    <x v="1"/>
    <x v="7"/>
    <s v="MGCJM"/>
    <s v="Ativo"/>
    <x v="4"/>
    <x v="1"/>
    <s v="REDE ENTREGUE(VALIDAÇÃO TELEMONT 15/10) VALIDAR RELATÓRIO"/>
    <m/>
    <s v="NÃO"/>
    <s v="ATIVO"/>
    <x v="0"/>
    <x v="3"/>
    <x v="0"/>
    <s v="-"/>
    <x v="2"/>
    <x v="1"/>
    <n v="517442"/>
    <s v="Empreiteira"/>
    <x v="0"/>
    <m/>
    <m/>
    <m/>
    <m/>
    <m/>
    <m/>
    <x v="1"/>
    <x v="23"/>
    <d v="2024-10-28T00:00:00"/>
    <x v="1"/>
    <s v="REDE ENTREGUE, VALIDAÇÃO E-MAIL TELEMONT 15/10"/>
    <s v="CONSTRUÍDO"/>
    <x v="2"/>
    <x v="2"/>
    <n v="0"/>
    <m/>
    <s v="ADRIANO INÁCIO"/>
    <m/>
    <m/>
    <m/>
    <m/>
    <m/>
    <m/>
    <m/>
    <m/>
    <m/>
    <e v="#N/A"/>
    <m/>
  </r>
  <r>
    <s v="MGPGE"/>
    <s v="M2024EST_MGPGE_01"/>
    <x v="3"/>
    <s v="SIM"/>
    <x v="0"/>
    <x v="3"/>
    <x v="154"/>
    <x v="79"/>
    <s v="NA"/>
    <s v="NA"/>
    <x v="128"/>
    <x v="1"/>
    <x v="21"/>
    <s v="MGBPC"/>
    <s v="Ativo"/>
    <x v="1"/>
    <x v="1"/>
    <s v="RE ENTREGUE COM  PROTEÇÃO TOPOLOGIA ESTRUT (WSP)"/>
    <m/>
    <s v="SIM"/>
    <s v="ATIVO"/>
    <x v="0"/>
    <x v="3"/>
    <x v="2"/>
    <s v="-"/>
    <x v="2"/>
    <x v="1"/>
    <s v="NA"/>
    <s v="NA"/>
    <x v="0"/>
    <m/>
    <m/>
    <m/>
    <m/>
    <m/>
    <m/>
    <x v="1"/>
    <x v="2"/>
    <s v="ATIVO"/>
    <x v="1"/>
    <m/>
    <s v="CONSTRUÍDO"/>
    <x v="2"/>
    <x v="2"/>
    <n v="0"/>
    <m/>
    <s v="ADRIANO INÁCIO"/>
    <m/>
    <m/>
    <m/>
    <m/>
    <m/>
    <m/>
    <m/>
    <m/>
    <m/>
    <e v="#N/A"/>
    <m/>
  </r>
  <r>
    <s v="MGOMS"/>
    <s v="M2024EST_MGOMS_01"/>
    <x v="3"/>
    <s v="SIM"/>
    <x v="0"/>
    <x v="3"/>
    <x v="37"/>
    <x v="69"/>
    <s v="NA"/>
    <s v="NA"/>
    <x v="325"/>
    <x v="1"/>
    <x v="4"/>
    <s v="MGBHF"/>
    <s v="Ativo"/>
    <x v="1"/>
    <x v="1"/>
    <s v="ATIVO COM  PROTEÇÃO TOPOLOGIA ESTRUT (WSP)"/>
    <m/>
    <s v="SIM"/>
    <s v="ATIVO"/>
    <x v="0"/>
    <x v="3"/>
    <x v="3"/>
    <s v="-"/>
    <x v="2"/>
    <x v="1"/>
    <s v="MOIN"/>
    <s v="NA"/>
    <x v="0"/>
    <m/>
    <m/>
    <m/>
    <m/>
    <m/>
    <m/>
    <x v="1"/>
    <x v="2"/>
    <s v="ATIVO"/>
    <x v="1"/>
    <m/>
    <s v="CONSTRUÍDO"/>
    <x v="2"/>
    <x v="2"/>
    <n v="0"/>
    <m/>
    <s v="ADRIANO INÁCIO"/>
    <m/>
    <m/>
    <m/>
    <m/>
    <m/>
    <m/>
    <m/>
    <m/>
    <m/>
    <e v="#N/A"/>
    <m/>
  </r>
  <r>
    <s v="MGPHA"/>
    <s v="M2024EST_MGPHA_01"/>
    <x v="3"/>
    <s v="SIM"/>
    <x v="0"/>
    <x v="3"/>
    <x v="46"/>
    <x v="37"/>
    <s v="NA"/>
    <s v="NA"/>
    <x v="59"/>
    <x v="1"/>
    <x v="1"/>
    <s v="MGCXU"/>
    <s v="Ativo HL4 / Ativo HL5D"/>
    <x v="1"/>
    <x v="1"/>
    <s v="REDE ENTREGUE CONFORME TOPOLOGIA ESTRUTURANTE"/>
    <m/>
    <s v="NÃO"/>
    <s v="ATIVO"/>
    <x v="0"/>
    <x v="3"/>
    <x v="11"/>
    <s v="-"/>
    <x v="2"/>
    <x v="1"/>
    <s v="NA"/>
    <s v="NA"/>
    <x v="0"/>
    <m/>
    <m/>
    <m/>
    <m/>
    <m/>
    <m/>
    <x v="1"/>
    <x v="2"/>
    <s v="ATIVO"/>
    <x v="1"/>
    <m/>
    <s v="CONSTRUÍDO"/>
    <x v="2"/>
    <x v="2"/>
    <n v="1"/>
    <m/>
    <s v="ADRIANO INÁCIO"/>
    <m/>
    <m/>
    <m/>
    <m/>
    <m/>
    <m/>
    <m/>
    <m/>
    <m/>
    <e v="#N/A"/>
    <m/>
  </r>
  <r>
    <s v="MGCDR"/>
    <s v="M2024EST_MGCDR_01"/>
    <x v="3"/>
    <s v="SIM"/>
    <x v="0"/>
    <x v="3"/>
    <x v="161"/>
    <x v="164"/>
    <s v="NA"/>
    <s v="NA"/>
    <x v="382"/>
    <x v="1"/>
    <x v="8"/>
    <s v="MGELT"/>
    <s v="Não Ativo"/>
    <x v="5"/>
    <x v="1"/>
    <m/>
    <s v="PREDECESSO RNJ-HL4 + ELT-HL5D "/>
    <s v="NÃO"/>
    <s v="ATIVO"/>
    <x v="0"/>
    <x v="3"/>
    <x v="0"/>
    <s v="-"/>
    <x v="2"/>
    <x v="1"/>
    <n v="536415"/>
    <s v="Aprovado HQ"/>
    <x v="0"/>
    <m/>
    <m/>
    <m/>
    <m/>
    <m/>
    <m/>
    <x v="1"/>
    <x v="25"/>
    <d v="1899-12-30T00:00:00"/>
    <x v="1"/>
    <s v="-"/>
    <s v="CONSTRUÍDO"/>
    <x v="6"/>
    <x v="5"/>
    <n v="1"/>
    <m/>
    <s v="ADRIANO INÁCIO"/>
    <m/>
    <m/>
    <m/>
    <m/>
    <m/>
    <m/>
    <m/>
    <m/>
    <m/>
    <e v="#N/A"/>
    <m/>
  </r>
  <r>
    <s v="MGPIL"/>
    <s v="M2023EST_MGPIL_01"/>
    <x v="3"/>
    <s v="SIM"/>
    <x v="0"/>
    <x v="3"/>
    <x v="96"/>
    <x v="98"/>
    <s v="NA"/>
    <s v="NA"/>
    <x v="383"/>
    <x v="1"/>
    <x v="15"/>
    <s v="-"/>
    <s v="Ativo"/>
    <x v="1"/>
    <x v="1"/>
    <s v="ATIVO COM  PROTEÇÃO TOPOLOGIA ESTRUT - LANÇAMENTO"/>
    <m/>
    <s v="SIM"/>
    <s v="ATIVO"/>
    <x v="0"/>
    <x v="3"/>
    <x v="0"/>
    <s v="-"/>
    <x v="2"/>
    <x v="1"/>
    <n v="481254"/>
    <s v="CANCELADO"/>
    <x v="0"/>
    <m/>
    <m/>
    <m/>
    <m/>
    <m/>
    <m/>
    <x v="1"/>
    <x v="2"/>
    <s v="ATIVO"/>
    <x v="1"/>
    <m/>
    <s v="CONSTRUÍDO"/>
    <x v="2"/>
    <x v="2"/>
    <n v="0"/>
    <m/>
    <s v="ADRIANO INÁCIO"/>
    <m/>
    <m/>
    <m/>
    <m/>
    <m/>
    <m/>
    <m/>
    <m/>
    <m/>
    <e v="#N/A"/>
    <m/>
  </r>
  <r>
    <s v="MGPDM"/>
    <s v="M2023_MGPDM_01"/>
    <x v="3"/>
    <s v="SIM"/>
    <x v="0"/>
    <x v="3"/>
    <x v="111"/>
    <x v="1"/>
    <s v="NA"/>
    <s v="NA"/>
    <x v="384"/>
    <x v="1"/>
    <x v="4"/>
    <s v="MGPOM"/>
    <s v="Ativo HL4 / Ativo HL5D"/>
    <x v="1"/>
    <x v="1"/>
    <s v="REDE ENTREGUE COM  PROTEÇÃO TOPOLOGIA ESTRUT - LANÇAMENTO "/>
    <m/>
    <s v="SIM"/>
    <s v="ATIVO"/>
    <x v="0"/>
    <x v="3"/>
    <x v="3"/>
    <s v="-"/>
    <x v="2"/>
    <x v="1"/>
    <s v="NA"/>
    <s v="NA"/>
    <x v="0"/>
    <m/>
    <m/>
    <m/>
    <m/>
    <m/>
    <m/>
    <x v="1"/>
    <x v="2"/>
    <s v="ATIVO"/>
    <x v="1"/>
    <m/>
    <s v="CONSTRUÍDO"/>
    <x v="2"/>
    <x v="2"/>
    <n v="0"/>
    <m/>
    <s v="ADRIANO INÁCIO"/>
    <m/>
    <m/>
    <m/>
    <m/>
    <m/>
    <m/>
    <m/>
    <m/>
    <m/>
    <e v="#N/A"/>
    <m/>
  </r>
  <r>
    <s v="MGPIP"/>
    <s v="M2024EST_MGPIP_01"/>
    <x v="3"/>
    <s v="SIM"/>
    <x v="0"/>
    <x v="3"/>
    <x v="46"/>
    <x v="93"/>
    <s v="NA"/>
    <s v="NA"/>
    <x v="158"/>
    <x v="1"/>
    <x v="1"/>
    <s v="MGCXU"/>
    <s v="Ativo HL4 / Falta HL5D"/>
    <x v="1"/>
    <x v="1"/>
    <s v="REDE ENTREGUE CONFORME TOPOLOGIA ESTRUTURANTE"/>
    <m/>
    <s v="NÃO"/>
    <s v="ATIVO"/>
    <x v="0"/>
    <x v="3"/>
    <x v="11"/>
    <s v="-"/>
    <x v="2"/>
    <x v="1"/>
    <s v="NA"/>
    <s v="NA"/>
    <x v="0"/>
    <m/>
    <m/>
    <m/>
    <m/>
    <m/>
    <m/>
    <x v="1"/>
    <x v="2"/>
    <s v="ATIVO"/>
    <x v="1"/>
    <m/>
    <s v="CONSTRUÍDO"/>
    <x v="2"/>
    <x v="2"/>
    <n v="0"/>
    <m/>
    <s v="ADRIANO INÁCIO"/>
    <m/>
    <m/>
    <m/>
    <m/>
    <m/>
    <m/>
    <m/>
    <m/>
    <m/>
    <e v="#N/A"/>
    <m/>
  </r>
  <r>
    <s v="MGPIR"/>
    <s v="M2023EST_MGPIR_01"/>
    <x v="3"/>
    <s v="SIM"/>
    <x v="0"/>
    <x v="3"/>
    <x v="88"/>
    <x v="165"/>
    <s v="NÃO"/>
    <s v="PENDENTE"/>
    <x v="385"/>
    <x v="3"/>
    <x v="5"/>
    <s v="-"/>
    <s v="Ativo"/>
    <x v="1"/>
    <x v="1"/>
    <s v="REDE OK"/>
    <m/>
    <s v="SIM"/>
    <s v="ATIVO"/>
    <x v="0"/>
    <x v="3"/>
    <x v="4"/>
    <s v="-"/>
    <x v="2"/>
    <x v="1"/>
    <n v="508015"/>
    <s v="Empreiteira"/>
    <x v="0"/>
    <m/>
    <m/>
    <m/>
    <m/>
    <m/>
    <m/>
    <x v="1"/>
    <x v="2"/>
    <s v="ATIVO"/>
    <x v="1"/>
    <m/>
    <s v="CONSTRUÍDO"/>
    <x v="2"/>
    <x v="2"/>
    <n v="0"/>
    <m/>
    <s v="ADRIANO INÁCIO"/>
    <m/>
    <m/>
    <m/>
    <m/>
    <m/>
    <m/>
    <m/>
    <m/>
    <m/>
    <e v="#N/A"/>
    <m/>
  </r>
  <r>
    <s v="MGIVA"/>
    <s v="M2024EST_MGIVA_01"/>
    <x v="3"/>
    <s v="SIM"/>
    <x v="0"/>
    <x v="3"/>
    <x v="3"/>
    <x v="1"/>
    <s v="NA"/>
    <s v="NA"/>
    <x v="386"/>
    <x v="7"/>
    <x v="0"/>
    <s v="-"/>
    <s v="Ativo"/>
    <x v="14"/>
    <x v="6"/>
    <s v="COLOCALIZADO"/>
    <m/>
    <s v="NÃO"/>
    <s v="ATIVO"/>
    <x v="0"/>
    <x v="3"/>
    <x v="9"/>
    <s v="-"/>
    <x v="2"/>
    <x v="1"/>
    <s v="NA"/>
    <s v="NA"/>
    <x v="0"/>
    <m/>
    <m/>
    <m/>
    <e v="#REF!"/>
    <m/>
    <m/>
    <x v="1"/>
    <x v="2"/>
    <s v="ATIVO"/>
    <x v="1"/>
    <m/>
    <s v="CONSTRUÍDO"/>
    <x v="2"/>
    <x v="0"/>
    <n v="0"/>
    <m/>
    <s v="ADRIANO SIQUEIRA"/>
    <s v="OK"/>
    <s v="OK"/>
    <s v="OK"/>
    <s v="OK"/>
    <s v="OK"/>
    <s v="NA"/>
    <m/>
    <m/>
    <m/>
    <e v="#N/A"/>
    <m/>
  </r>
  <r>
    <s v="MGPLA"/>
    <s v="M2024EST_MGPLA_01"/>
    <x v="3"/>
    <s v="SIM"/>
    <x v="0"/>
    <x v="3"/>
    <x v="88"/>
    <x v="97"/>
    <s v="NA"/>
    <s v="NA"/>
    <x v="387"/>
    <x v="1"/>
    <x v="16"/>
    <s v="MGBSB"/>
    <s v="Ativo"/>
    <x v="1"/>
    <x v="1"/>
    <s v="ATIVO COM  PROTEÇÃO TOPOLOGIA ESTRUT - CFO + ROLLOUT"/>
    <m/>
    <s v="SIM"/>
    <s v="ATIVO"/>
    <x v="0"/>
    <x v="3"/>
    <x v="0"/>
    <s v="-"/>
    <x v="2"/>
    <x v="1"/>
    <n v="504190"/>
    <s v="Empreiteira"/>
    <x v="0"/>
    <m/>
    <m/>
    <m/>
    <m/>
    <m/>
    <m/>
    <x v="1"/>
    <x v="2"/>
    <s v="ATIVO"/>
    <x v="1"/>
    <m/>
    <s v="CONSTRUÍDO"/>
    <x v="2"/>
    <x v="2"/>
    <n v="0"/>
    <m/>
    <s v="ADRIANO INÁCIO"/>
    <m/>
    <m/>
    <m/>
    <m/>
    <m/>
    <m/>
    <m/>
    <m/>
    <m/>
    <e v="#N/A"/>
    <m/>
  </r>
  <r>
    <s v="MGOPH"/>
    <s v="M2023EST_MGOPH_01"/>
    <x v="3"/>
    <s v="SIM"/>
    <x v="0"/>
    <x v="3"/>
    <x v="24"/>
    <x v="148"/>
    <s v="NA"/>
    <s v="NA"/>
    <x v="165"/>
    <x v="1"/>
    <x v="12"/>
    <s v="MGBCQ"/>
    <s v="Ativo"/>
    <x v="1"/>
    <x v="1"/>
    <s v="ATIVO COM  PROTEÇÃO TOPOLOGIA ESTRUT - LANÇAMENTO"/>
    <m/>
    <s v="SIM"/>
    <s v="ATIVO"/>
    <x v="0"/>
    <x v="3"/>
    <x v="11"/>
    <s v="-"/>
    <x v="2"/>
    <x v="1"/>
    <n v="481235"/>
    <s v="Aprovado HQ"/>
    <x v="0"/>
    <m/>
    <m/>
    <m/>
    <m/>
    <m/>
    <m/>
    <x v="1"/>
    <x v="2"/>
    <s v="ATIVO"/>
    <x v="1"/>
    <m/>
    <s v="CONSTRUÍDO"/>
    <x v="2"/>
    <x v="2"/>
    <n v="0"/>
    <m/>
    <s v="ADRIANO INÁCIO"/>
    <m/>
    <m/>
    <m/>
    <m/>
    <m/>
    <m/>
    <m/>
    <m/>
    <m/>
    <e v="#N/A"/>
    <m/>
  </r>
  <r>
    <s v="MGPGV"/>
    <s v="M2024EST_MGPGV_01"/>
    <x v="3"/>
    <s v="SIM"/>
    <x v="0"/>
    <x v="3"/>
    <x v="12"/>
    <x v="15"/>
    <s v="NA"/>
    <s v="NA"/>
    <x v="388"/>
    <x v="1"/>
    <x v="4"/>
    <s v="MGBHF"/>
    <s v="Ativo"/>
    <x v="1"/>
    <x v="1"/>
    <s v="REDE ENTREGUE CONFORME TOPOLOGIA ESTRUTURANTE"/>
    <m/>
    <s v="SIM"/>
    <s v="ATIVO"/>
    <x v="0"/>
    <x v="3"/>
    <x v="3"/>
    <s v="-"/>
    <x v="2"/>
    <x v="1"/>
    <s v="NA"/>
    <s v="NA"/>
    <x v="0"/>
    <m/>
    <m/>
    <m/>
    <m/>
    <m/>
    <m/>
    <x v="1"/>
    <x v="2"/>
    <s v="ATIVO"/>
    <x v="1"/>
    <m/>
    <s v="CONSTRUÍDO"/>
    <x v="2"/>
    <x v="2"/>
    <n v="0"/>
    <m/>
    <s v="ADRIANO INÁCIO"/>
    <m/>
    <m/>
    <m/>
    <m/>
    <m/>
    <m/>
    <m/>
    <m/>
    <m/>
    <e v="#N/A"/>
    <m/>
  </r>
  <r>
    <s v="MGSAE"/>
    <s v="M2025EST_MGSAE_01"/>
    <x v="0"/>
    <s v="FLAT"/>
    <x v="0"/>
    <x v="0"/>
    <x v="159"/>
    <x v="166"/>
    <s v="NA"/>
    <s v="NA"/>
    <x v="389"/>
    <x v="0"/>
    <x v="0"/>
    <s v="MGJFO"/>
    <s v="-"/>
    <x v="0"/>
    <x v="0"/>
    <s v="MORRO"/>
    <s v="25/09/25 - Ativo sem proteção usando a FO contruída, proteção aguardando obra do rádio. 21/09/25 - Precisa ajustar sinótico uma alça F.O outra RD M2025EST_MGSAE_01 (JFO-SAE-JFO RD)"/>
    <s v="NÃO"/>
    <s v="ATIVO"/>
    <x v="0"/>
    <x v="0"/>
    <x v="13"/>
    <s v="-"/>
    <x v="0"/>
    <x v="0"/>
    <n v="567896"/>
    <s v="Aprovado HQ"/>
    <x v="0"/>
    <d v="2025-09-18T00:00:00"/>
    <m/>
    <m/>
    <s v="VALIDAR RÁDIO BRUNO"/>
    <m/>
    <m/>
    <x v="1"/>
    <x v="0"/>
    <d v="2025-09-30T00:00:00"/>
    <x v="0"/>
    <m/>
    <s v="APROVAÇÃO DE DRAFT"/>
    <x v="0"/>
    <x v="0"/>
    <s v="NÃO LOC"/>
    <s v="HL5G_2025MGSAE"/>
    <s v="ADRIANO SIQUEIRA"/>
    <s v="OK"/>
    <s v="OK"/>
    <s v="OK"/>
    <s v="OK"/>
    <s v="OK"/>
    <s v="NA"/>
    <s v="OK"/>
    <s v="1._x0009_Metro (HL4/HL5D/HL5G) = HL5G_x000a_2._x0009_Organização FO = OK_x000a_3._x0009_Identificação = OK_x000a_4._x0009_Bateria Lítio Existente = 03_x000a_5._x0009_Radio pra redundancia = 00"/>
    <m/>
    <e v="#N/A"/>
    <m/>
  </r>
  <r>
    <s v="MGPOT"/>
    <s v="M2024EST_MGPOT_01"/>
    <x v="3"/>
    <s v="SIM"/>
    <x v="0"/>
    <x v="3"/>
    <x v="17"/>
    <x v="167"/>
    <s v="NA"/>
    <s v="NA"/>
    <x v="45"/>
    <x v="1"/>
    <x v="5"/>
    <s v="MGCNO"/>
    <s v="Ativo"/>
    <x v="1"/>
    <x v="1"/>
    <m/>
    <m/>
    <s v="SIM"/>
    <s v="ATIVO"/>
    <x v="0"/>
    <x v="3"/>
    <x v="4"/>
    <s v="-"/>
    <x v="2"/>
    <x v="1"/>
    <s v="NA"/>
    <s v="NA"/>
    <x v="0"/>
    <m/>
    <m/>
    <m/>
    <m/>
    <m/>
    <m/>
    <x v="1"/>
    <x v="2"/>
    <s v="ATIVO"/>
    <x v="1"/>
    <m/>
    <s v="CONSTRUÍDO"/>
    <x v="2"/>
    <x v="2"/>
    <n v="0"/>
    <m/>
    <s v="ADRIANO INÁCIO"/>
    <m/>
    <m/>
    <m/>
    <m/>
    <m/>
    <m/>
    <m/>
    <s v="2. Organização FO = OK"/>
    <m/>
    <e v="#N/A"/>
    <m/>
  </r>
  <r>
    <s v="MGJOQ"/>
    <s v="M2024EST_MGJOQ_01"/>
    <x v="3"/>
    <s v="SIM"/>
    <x v="0"/>
    <x v="3"/>
    <x v="162"/>
    <x v="1"/>
    <s v="NA"/>
    <s v="NA"/>
    <x v="390"/>
    <x v="5"/>
    <x v="0"/>
    <s v="MGIVA"/>
    <s v="Ativo"/>
    <x v="14"/>
    <x v="6"/>
    <s v="REDE ENTREGUE CONFORME TOPOLOGIA ESTRUTURANTE"/>
    <m/>
    <s v="NÃO"/>
    <s v="ATIVO"/>
    <x v="0"/>
    <x v="3"/>
    <x v="0"/>
    <s v="-"/>
    <x v="2"/>
    <x v="1"/>
    <n v="509269"/>
    <s v="Aprovado HQ"/>
    <x v="0"/>
    <m/>
    <m/>
    <m/>
    <e v="#REF!"/>
    <m/>
    <m/>
    <x v="1"/>
    <x v="33"/>
    <d v="2024-10-28T00:00:00"/>
    <x v="1"/>
    <s v="Draft - aprovado "/>
    <s v="CONSTRUÍDO"/>
    <x v="4"/>
    <x v="0"/>
    <n v="0"/>
    <m/>
    <s v="ADRIANO SIQUEIRA"/>
    <s v="OK"/>
    <s v="OK"/>
    <s v="NOK"/>
    <s v="OK"/>
    <s v="NOK"/>
    <s v="NA"/>
    <m/>
    <s v="3. Identificação = OK"/>
    <m/>
    <e v="#N/A"/>
    <m/>
  </r>
  <r>
    <s v="MGPIM"/>
    <s v="M2024EST_MGPIM_01"/>
    <x v="3"/>
    <s v="SIM"/>
    <x v="0"/>
    <x v="3"/>
    <x v="16"/>
    <x v="13"/>
    <s v="NA"/>
    <s v="NA"/>
    <x v="21"/>
    <x v="1"/>
    <x v="4"/>
    <s v="MGPQN"/>
    <s v="Ativo"/>
    <x v="1"/>
    <x v="1"/>
    <s v="ATIVO COM  PROTEÇÃO TOPOLOGIA ESTRUT (WSP)"/>
    <m/>
    <s v="SIM"/>
    <s v="ATIVO"/>
    <x v="0"/>
    <x v="3"/>
    <x v="3"/>
    <s v="-"/>
    <x v="2"/>
    <x v="1"/>
    <s v="MOIN"/>
    <s v="NA"/>
    <x v="0"/>
    <m/>
    <m/>
    <m/>
    <m/>
    <m/>
    <m/>
    <x v="1"/>
    <x v="2"/>
    <s v="ATIVO"/>
    <x v="1"/>
    <m/>
    <s v="CONSTRUÍDO"/>
    <x v="2"/>
    <x v="2"/>
    <n v="0"/>
    <m/>
    <s v="ADRIANO INÁCIO"/>
    <m/>
    <m/>
    <m/>
    <m/>
    <m/>
    <m/>
    <m/>
    <s v="4. Bateria Lítio Existente = 03"/>
    <m/>
    <e v="#N/A"/>
    <m/>
  </r>
  <r>
    <s v="MGJMB"/>
    <s v="M2024EST_MGJMB_01"/>
    <x v="3"/>
    <s v="SIM"/>
    <x v="0"/>
    <x v="3"/>
    <x v="162"/>
    <x v="154"/>
    <s v="NA"/>
    <s v="NA"/>
    <x v="391"/>
    <x v="5"/>
    <x v="0"/>
    <s v="MGIVA"/>
    <s v="Ativo"/>
    <x v="14"/>
    <x v="6"/>
    <s v="REDE ENTREGUE CONFORME TOPOLOGIA ESTRUTURANTE"/>
    <m/>
    <s v="NÃO"/>
    <s v="ATIVO"/>
    <x v="0"/>
    <x v="3"/>
    <x v="0"/>
    <s v="-"/>
    <x v="2"/>
    <x v="1"/>
    <n v="509271"/>
    <s v="Aprovado HQ"/>
    <x v="0"/>
    <m/>
    <m/>
    <m/>
    <e v="#REF!"/>
    <m/>
    <m/>
    <x v="1"/>
    <x v="33"/>
    <d v="2024-10-28T00:00:00"/>
    <x v="1"/>
    <m/>
    <s v="CONSTRUÍDO"/>
    <x v="4"/>
    <x v="0"/>
    <n v="0"/>
    <m/>
    <s v="ADRIANO SIQUEIRA"/>
    <s v="OK"/>
    <s v="OK"/>
    <s v="NOK"/>
    <s v="OK"/>
    <s v="NOK"/>
    <s v="NA"/>
    <m/>
    <s v="5. Radio pra redundancia = 00"/>
    <m/>
    <e v="#N/A"/>
    <m/>
  </r>
  <r>
    <s v="MGTAN"/>
    <s v="M2024EST_MGTAN_01"/>
    <x v="3"/>
    <s v="SIM"/>
    <x v="0"/>
    <x v="3"/>
    <x v="25"/>
    <x v="72"/>
    <s v="NA"/>
    <s v="NA"/>
    <x v="392"/>
    <x v="3"/>
    <x v="14"/>
    <s v="-"/>
    <s v="Não Ativo"/>
    <x v="12"/>
    <x v="1"/>
    <s v="REDE CONSTRUÍDA FLAT/NCESSÁRIO +4KM DE CABO PARA ROTA B"/>
    <m/>
    <s v="NÃO"/>
    <s v="ATIVO"/>
    <x v="0"/>
    <x v="3"/>
    <x v="0"/>
    <s v="-"/>
    <x v="2"/>
    <x v="1"/>
    <n v="506542"/>
    <s v="Aprovado HQ"/>
    <x v="0"/>
    <m/>
    <m/>
    <m/>
    <m/>
    <m/>
    <m/>
    <x v="1"/>
    <x v="12"/>
    <d v="2024-10-26T00:00:00"/>
    <x v="4"/>
    <s v="SITE MGTAN VANDALIZADO, SEM DGO E INFRA PARA EXECUÇÃO DA ATIVIDADE. SITUACAO ENVIADA A VIVO PARA ANALISE"/>
    <s v="CONSTRUÍDO"/>
    <x v="2"/>
    <x v="2"/>
    <n v="0"/>
    <m/>
    <s v="ADRIANO INÁCIO"/>
    <m/>
    <m/>
    <m/>
    <m/>
    <m/>
    <m/>
    <m/>
    <m/>
    <m/>
    <e v="#N/A"/>
    <m/>
  </r>
  <r>
    <s v="MGPRP"/>
    <s v="M2023EST_MGPRP_01"/>
    <x v="3"/>
    <s v="SIM"/>
    <x v="0"/>
    <x v="3"/>
    <x v="52"/>
    <x v="50"/>
    <s v="NA"/>
    <s v="NA"/>
    <x v="393"/>
    <x v="1"/>
    <x v="7"/>
    <s v="MGG37"/>
    <s v="Ativo"/>
    <x v="4"/>
    <x v="1"/>
    <s v="REDE ENTREGUE COM  PROTEÇÃO TOPOLOGIA ESTRUT - CFO + ROLLOUT"/>
    <m/>
    <s v="NÃO"/>
    <s v="ATIVO"/>
    <x v="0"/>
    <x v="3"/>
    <x v="10"/>
    <s v="-"/>
    <x v="2"/>
    <x v="1"/>
    <n v="508090"/>
    <s v="Aprovado HQ"/>
    <x v="0"/>
    <m/>
    <m/>
    <m/>
    <m/>
    <m/>
    <m/>
    <x v="1"/>
    <x v="2"/>
    <s v="ATIVO"/>
    <x v="1"/>
    <m/>
    <s v="CONSTRUÍDO"/>
    <x v="2"/>
    <x v="2"/>
    <n v="1"/>
    <m/>
    <s v="ADRIANO INÁCIO"/>
    <m/>
    <m/>
    <m/>
    <m/>
    <m/>
    <m/>
    <m/>
    <m/>
    <m/>
    <e v="#N/A"/>
    <m/>
  </r>
  <r>
    <s v="MGPRB"/>
    <s v="M2024EST_MGPRB_01"/>
    <x v="2"/>
    <s v="RÁDIO"/>
    <x v="2"/>
    <x v="3"/>
    <x v="77"/>
    <x v="51"/>
    <s v="NA"/>
    <s v="NA"/>
    <x v="2"/>
    <x v="1"/>
    <x v="17"/>
    <s v="MGBSJ"/>
    <s v="Ativo HL4 / Falta HL5D"/>
    <x v="1"/>
    <x v="1"/>
    <s v="RÁDIO"/>
    <m/>
    <s v="SIM"/>
    <s v="RÁDIO"/>
    <x v="2"/>
    <x v="3"/>
    <x v="1"/>
    <s v="-"/>
    <x v="2"/>
    <x v="1"/>
    <s v="MOIN"/>
    <s v="NA"/>
    <x v="0"/>
    <m/>
    <m/>
    <m/>
    <s v="VALIDAR PREDECESSOR ELISANGÊLA"/>
    <m/>
    <m/>
    <x v="1"/>
    <x v="2"/>
    <s v="ATIVO"/>
    <x v="1"/>
    <m/>
    <s v="CONSTRUÍDO"/>
    <x v="2"/>
    <x v="2"/>
    <n v="1"/>
    <m/>
    <s v="ADRIANO INÁCIO"/>
    <m/>
    <m/>
    <m/>
    <m/>
    <m/>
    <m/>
    <m/>
    <m/>
    <m/>
    <e v="#N/A"/>
    <m/>
  </r>
  <r>
    <s v="MGJJN"/>
    <s v="M2024EST_MGJJN_01"/>
    <x v="3"/>
    <s v="SIM"/>
    <x v="0"/>
    <x v="3"/>
    <x v="163"/>
    <x v="155"/>
    <s v="NA"/>
    <s v="NA"/>
    <x v="394"/>
    <x v="5"/>
    <x v="0"/>
    <s v="MGIVA"/>
    <s v="Ativo"/>
    <x v="14"/>
    <x v="6"/>
    <s v="REDE ENTREGUE EM DUPLA ABORDAGEM"/>
    <m/>
    <s v="NÃO"/>
    <s v="ATIVO"/>
    <x v="0"/>
    <x v="3"/>
    <x v="0"/>
    <s v="-"/>
    <x v="2"/>
    <x v="1"/>
    <n v="509270"/>
    <s v="Aprovado HQ"/>
    <x v="0"/>
    <m/>
    <m/>
    <m/>
    <e v="#REF!"/>
    <m/>
    <m/>
    <x v="1"/>
    <x v="33"/>
    <d v="2024-10-28T00:00:00"/>
    <x v="1"/>
    <m/>
    <s v="CONSTRUÍDO"/>
    <x v="4"/>
    <x v="0"/>
    <n v="0"/>
    <m/>
    <s v="ADRIANO SIQUEIRA"/>
    <s v="OK"/>
    <s v="OK"/>
    <s v="OK"/>
    <s v="OK"/>
    <s v="OK"/>
    <s v="NA"/>
    <m/>
    <m/>
    <m/>
    <e v="#N/A"/>
    <m/>
  </r>
  <r>
    <s v="MGJOC"/>
    <s v="M2025EST_MGJOC_01"/>
    <x v="0"/>
    <s v="FLAT"/>
    <x v="0"/>
    <x v="0"/>
    <x v="164"/>
    <x v="168"/>
    <s v="NA"/>
    <s v="NA"/>
    <x v="395"/>
    <x v="0"/>
    <x v="30"/>
    <s v="MGUVR"/>
    <s v="-"/>
    <x v="6"/>
    <x v="3"/>
    <s v="seg 09/06/2025 09:55 - Thiago MoRaes:@Gustavo De Carvalho Rosa, bom dia!_x000a__x000a_Precisamos dar seguimento na analise do email em anexo apontando as dificuldades._x000a__x000a_seg 09/06/2025 09:47 - Gustavo: @William Carvalho Da Cruz, bom dia._x000a_Não podemos seguir sem proteção, segue a topologia aprovada pelo VP._x000a__x000a_03/06/2025 - Arthur: ; 30/05/2025 - Israel: previsão pra amanhã, em vias de entrega."/>
    <s v="10/02/2026 - Atualizado prazo de proteção rádio conforme coluna &quot;RÁDIO/PRAZO&quot;;_x000a_19/09/25 - Ativo sem proteção usando a FO contruída, proteção aguardando obra do rádio."/>
    <s v="NÃO"/>
    <s v="ATIVO"/>
    <x v="0"/>
    <x v="0"/>
    <x v="7"/>
    <s v="-"/>
    <x v="0"/>
    <x v="0"/>
    <n v="577668"/>
    <s v="Aprovado HQ"/>
    <x v="0"/>
    <d v="2026-05-25T00:00:00"/>
    <m/>
    <m/>
    <s v="VALIDAR RÁDIO BRUNO"/>
    <m/>
    <m/>
    <x v="0"/>
    <x v="2"/>
    <s v="ATIVO"/>
    <x v="0"/>
    <m/>
    <s v="REDE OK"/>
    <x v="4"/>
    <x v="3"/>
    <s v="APROVADO"/>
    <s v="HL5-G (300K)MGJOC"/>
    <s v="LUIZ BERNARDINI"/>
    <s v="OK"/>
    <s v="OK"/>
    <s v="OK"/>
    <s v="OK"/>
    <s v="NOK"/>
    <s v="OK"/>
    <s v="CONCLUÍDO"/>
    <m/>
    <m/>
    <e v="#N/A"/>
    <s v="TOZETTO"/>
  </r>
  <r>
    <s v="MGIDB"/>
    <s v="M2023_MGIDB_01"/>
    <x v="3"/>
    <s v="SIM"/>
    <x v="0"/>
    <x v="3"/>
    <x v="152"/>
    <x v="55"/>
    <s v="NA"/>
    <s v="NA"/>
    <x v="363"/>
    <x v="1"/>
    <x v="19"/>
    <s v="MGBMR"/>
    <s v="Ativo"/>
    <x v="13"/>
    <x v="1"/>
    <s v="REDE ENTREGUE CONFORME TOPOLOGIA ESTRUTURANTE"/>
    <s v="REPARO CONCLUÍDO EM 08/10"/>
    <s v="NÃO"/>
    <s v="ATIVO"/>
    <x v="0"/>
    <x v="3"/>
    <x v="0"/>
    <s v="-"/>
    <x v="2"/>
    <x v="1"/>
    <n v="513584"/>
    <s v="Aprovado HQ"/>
    <x v="0"/>
    <m/>
    <m/>
    <m/>
    <m/>
    <m/>
    <m/>
    <x v="1"/>
    <x v="2"/>
    <d v="2024-10-11T00:00:00"/>
    <x v="1"/>
    <s v="REPARO TRATADO PELO TELEMONT"/>
    <s v="CONSTRUÍDO"/>
    <x v="2"/>
    <x v="2"/>
    <n v="0"/>
    <m/>
    <s v="ADRIANO INÁCIO"/>
    <m/>
    <m/>
    <m/>
    <m/>
    <m/>
    <m/>
    <m/>
    <m/>
    <m/>
    <e v="#N/A"/>
    <m/>
  </r>
  <r>
    <s v="MGPSA"/>
    <s v="M2024EST_MGPSA_01"/>
    <x v="3"/>
    <s v="SIM"/>
    <x v="0"/>
    <x v="3"/>
    <x v="21"/>
    <x v="74"/>
    <s v="NA"/>
    <s v="NA"/>
    <x v="132"/>
    <x v="1"/>
    <x v="4"/>
    <s v="MGPQN"/>
    <s v="Ativo"/>
    <x v="1"/>
    <x v="1"/>
    <s v="RE ENTREGUE COM  PROTEÇÃO TOPOLOGIA ESTRUT (WSP)"/>
    <m/>
    <s v="SIM"/>
    <s v="ATIVO"/>
    <x v="0"/>
    <x v="3"/>
    <x v="3"/>
    <s v="-"/>
    <x v="2"/>
    <x v="1"/>
    <s v="NA"/>
    <s v="NA"/>
    <x v="0"/>
    <m/>
    <m/>
    <m/>
    <m/>
    <m/>
    <m/>
    <x v="1"/>
    <x v="2"/>
    <s v="ATIVO"/>
    <x v="1"/>
    <m/>
    <s v="CONSTRUÍDO"/>
    <x v="2"/>
    <x v="2"/>
    <n v="0"/>
    <m/>
    <s v="ADRIANO INÁCIO"/>
    <m/>
    <m/>
    <m/>
    <m/>
    <m/>
    <m/>
    <m/>
    <m/>
    <m/>
    <e v="#N/A"/>
    <m/>
  </r>
  <r>
    <s v="MGPTG"/>
    <s v="M2024EST_MGPTG_01"/>
    <x v="3"/>
    <s v="SIM"/>
    <x v="0"/>
    <x v="3"/>
    <x v="43"/>
    <x v="34"/>
    <s v="NA"/>
    <s v="NA"/>
    <x v="56"/>
    <x v="1"/>
    <x v="3"/>
    <s v="MGFEN"/>
    <s v="Ativo HL4 / Falta HL5D"/>
    <x v="1"/>
    <x v="1"/>
    <s v="REDE ENTREGUE CONFORME TOPOLOGIA ESTRUTURANTE"/>
    <m/>
    <s v="NÃO"/>
    <s v="ATIVO"/>
    <x v="0"/>
    <x v="3"/>
    <x v="0"/>
    <s v="-"/>
    <x v="2"/>
    <x v="1"/>
    <n v="512368"/>
    <s v="Regional"/>
    <x v="0"/>
    <m/>
    <m/>
    <m/>
    <m/>
    <m/>
    <m/>
    <x v="1"/>
    <x v="2"/>
    <d v="2024-10-03T00:00:00"/>
    <x v="1"/>
    <m/>
    <s v="CONSTRUÍDO"/>
    <x v="2"/>
    <x v="2"/>
    <n v="1"/>
    <m/>
    <s v="ADRIANO INÁCIO"/>
    <m/>
    <m/>
    <m/>
    <m/>
    <m/>
    <m/>
    <m/>
    <m/>
    <m/>
    <e v="#N/A"/>
    <m/>
  </r>
  <r>
    <s v="MGMJF"/>
    <s v="M2024EST_MGMJF_01"/>
    <x v="1"/>
    <s v="FLAT"/>
    <x v="4"/>
    <x v="3"/>
    <x v="1"/>
    <x v="1"/>
    <s v="NA"/>
    <s v="NA"/>
    <x v="396"/>
    <x v="5"/>
    <x v="0"/>
    <s v="MGJFO"/>
    <s v="Ativo"/>
    <x v="14"/>
    <x v="6"/>
    <s v="sex 15/11/2024 17:27 - Edson:                 Fizemos uma vistoria no local indicado pelo Marcelo. AS duas caixas que existem na entrada do terreno das torres interligam os dois postes da travessia, fotos. Abrimos as caixas e não identificamos canalização que vai em direção ao site. O cabo da Vivo que chega ao site é aéreo pelo pasto com lances de 120 metros com cabo autossustentável. A canalização indica no projeto nao existe/nao localizada._x000a_seg 11/11/2024 14:27 - Marcelo Eduardo: O acesso ao MGMJF é subterrâneo. Antes de instalar os 11 postes, seria interessante verificar a situação destes dutos._x000a_Em anexo,  versão revisada com a alça-2 subterrânea. Segue anexo_x000a__x000a_qui 07/11/2024 11:29 - Edson:                 Segue abaixo._x000a__x000a_Resumo;_x000a_Implantar 11 postes 10-150._x000a_Lançar 5500 metros de FO._x000a__x000a_Nesse trecho passa o BACKBONE e na chagado no site não tem pontes. Para executarmos esse ID iremos precisar de implantar 11 postes e lançar mias 5500 metros de cabo._x000a__x000a_11 postes 10-150."/>
    <s v="-"/>
    <s v="NÃO"/>
    <s v="CANCELADO"/>
    <x v="4"/>
    <x v="3"/>
    <x v="0"/>
    <s v="-"/>
    <x v="2"/>
    <x v="1"/>
    <n v="509275"/>
    <s v="Regional"/>
    <x v="3"/>
    <m/>
    <m/>
    <m/>
    <e v="#REF!"/>
    <m/>
    <m/>
    <x v="1"/>
    <x v="34"/>
    <d v="2024-10-29T00:00:00"/>
    <x v="1"/>
    <s v="VALOR 87K"/>
    <s v="ALTO CUSTO"/>
    <x v="5"/>
    <x v="0"/>
    <n v="0"/>
    <m/>
    <s v="ADRIANO SIQUEIRA"/>
    <s v="OK"/>
    <s v="OK"/>
    <s v="OK"/>
    <s v="OK"/>
    <s v="NOK"/>
    <s v="OK"/>
    <m/>
    <m/>
    <m/>
    <e v="#N/A"/>
    <m/>
  </r>
  <r>
    <s v="MGJFT"/>
    <s v="M2024EST_MGJFT_01"/>
    <x v="0"/>
    <s v="FLAT"/>
    <x v="0"/>
    <x v="0"/>
    <x v="74"/>
    <x v="168"/>
    <s v="NA"/>
    <s v="NA"/>
    <x v="397"/>
    <x v="0"/>
    <x v="23"/>
    <s v="MGJFQ"/>
    <s v="-"/>
    <x v="0"/>
    <x v="0"/>
    <s v="FLAT - GEOGRAFIA"/>
    <s v="10/02/2026 - Atualizado prazo de proteção rádio conforme coluna &quot;RÁDIO/PRAZO&quot;;_x000a_17/09/25 - Ativo sem proteção usando a FO contruída, proteção aguardando obra do rádio. "/>
    <s v="NÃO"/>
    <s v="ATIVO"/>
    <x v="0"/>
    <x v="0"/>
    <x v="13"/>
    <s v="-"/>
    <x v="0"/>
    <x v="0"/>
    <n v="567897"/>
    <s v="Aprovado HQ"/>
    <x v="0"/>
    <d v="2026-05-25T00:00:00"/>
    <m/>
    <n v="0"/>
    <s v="VALIDAR RÁDIO BRUNO"/>
    <m/>
    <m/>
    <x v="1"/>
    <x v="0"/>
    <d v="2025-09-30T00:00:00"/>
    <x v="0"/>
    <m/>
    <s v="APROVAÇÃO DE DRAFT"/>
    <x v="0"/>
    <x v="0"/>
    <s v="NÃO LOC"/>
    <s v="HL5G_2025MGJFT"/>
    <s v="ADRIANO SIQUEIRA"/>
    <s v="OK"/>
    <s v="OK"/>
    <s v="OK"/>
    <s v="OK"/>
    <s v="OK"/>
    <s v="NA"/>
    <s v="OK"/>
    <s v="1._x0009_Metro (HL4/HL5D/HL5G) =HL5G_x000a_2._x0009_Organização FO = OK_x000a_3._x0009_Identificação = OK_x000a_4._x0009_Bateria Lítio Existente = 04_x000a_5._x0009_Radio pra redundancia = 00"/>
    <m/>
    <e v="#N/A"/>
    <m/>
  </r>
  <r>
    <s v="MGPUC"/>
    <s v="M2023EST_MGPUC_01"/>
    <x v="3"/>
    <s v="SIM"/>
    <x v="0"/>
    <x v="3"/>
    <x v="60"/>
    <x v="42"/>
    <s v="NA"/>
    <s v="NA"/>
    <x v="398"/>
    <x v="1"/>
    <x v="12"/>
    <s v="MGCOE"/>
    <s v="Ativo"/>
    <x v="1"/>
    <x v="1"/>
    <s v="REDE ENTREGUE COM  PROTEÇÃO TOPOLOGIA ESTRUT - LANÇAMENTO "/>
    <m/>
    <s v="SIM"/>
    <s v="ATIVO"/>
    <x v="0"/>
    <x v="3"/>
    <x v="11"/>
    <s v="-"/>
    <x v="2"/>
    <x v="1"/>
    <s v="NA"/>
    <s v="NA"/>
    <x v="0"/>
    <m/>
    <m/>
    <m/>
    <m/>
    <m/>
    <m/>
    <x v="1"/>
    <x v="4"/>
    <d v="2024-10-21T00:00:00"/>
    <x v="1"/>
    <m/>
    <s v="CONSTRUÍDO"/>
    <x v="2"/>
    <x v="2"/>
    <n v="1"/>
    <m/>
    <s v="ADRIANO INÁCIO"/>
    <m/>
    <m/>
    <m/>
    <m/>
    <m/>
    <m/>
    <m/>
    <s v="2. Organização FO = OK"/>
    <m/>
    <e v="#N/A"/>
    <m/>
  </r>
  <r>
    <s v="MGNAN"/>
    <s v="M2024EST_MGNAN_01"/>
    <x v="3"/>
    <s v="SIM"/>
    <x v="0"/>
    <x v="3"/>
    <x v="17"/>
    <x v="59"/>
    <s v="NA"/>
    <s v="NA"/>
    <x v="339"/>
    <x v="1"/>
    <x v="20"/>
    <s v="MGBHN"/>
    <s v="Ativo"/>
    <x v="5"/>
    <x v="1"/>
    <s v="REDE ENTREGUE COM  PROTEÇÃO TOPOLOGIA ESTRUT - CFO + ROLLOUT"/>
    <s v="O&amp;M"/>
    <s v="NÃO"/>
    <s v="ATIVO"/>
    <x v="0"/>
    <x v="3"/>
    <x v="0"/>
    <s v="-"/>
    <x v="2"/>
    <x v="1"/>
    <n v="503973"/>
    <s v="Aprovado HQ"/>
    <x v="0"/>
    <m/>
    <m/>
    <m/>
    <m/>
    <m/>
    <m/>
    <x v="1"/>
    <x v="16"/>
    <d v="2024-10-07T00:00:00"/>
    <x v="1"/>
    <s v="REPARO TRATADO PELO TELEMONT"/>
    <s v="CONSTRUÍDO"/>
    <x v="2"/>
    <x v="2"/>
    <n v="0"/>
    <m/>
    <s v="ADRIANO INÁCIO"/>
    <m/>
    <m/>
    <m/>
    <m/>
    <m/>
    <m/>
    <m/>
    <s v="3. Identificação = OK"/>
    <m/>
    <e v="#N/A"/>
    <m/>
  </r>
  <r>
    <s v="MGRAC"/>
    <s v="M2024EST_MGRAC_01"/>
    <x v="3"/>
    <s v="SIM"/>
    <x v="0"/>
    <x v="3"/>
    <x v="73"/>
    <x v="62"/>
    <s v="NA"/>
    <s v="NA"/>
    <x v="100"/>
    <x v="1"/>
    <x v="3"/>
    <s v="MGNGA"/>
    <s v="Ativo HL4 / Falta HL5D"/>
    <x v="1"/>
    <x v="1"/>
    <s v="REDE ENTREGUE COM  PROTEÇÃO TOPOLOGIA ESTRUT - CFO + ROLLOUT"/>
    <m/>
    <s v="NÃO"/>
    <s v="ATIVO"/>
    <x v="0"/>
    <x v="3"/>
    <x v="0"/>
    <s v="-"/>
    <x v="2"/>
    <x v="1"/>
    <n v="512301"/>
    <s v="Aprovado HQ"/>
    <x v="0"/>
    <m/>
    <m/>
    <m/>
    <m/>
    <m/>
    <m/>
    <x v="1"/>
    <x v="2"/>
    <s v="ATIVO"/>
    <x v="1"/>
    <m/>
    <s v="CONSTRUÍDO"/>
    <x v="2"/>
    <x v="2"/>
    <n v="0"/>
    <m/>
    <s v="ADRIANO INÁCIO"/>
    <m/>
    <m/>
    <m/>
    <m/>
    <m/>
    <m/>
    <m/>
    <s v="4. Bateria Lítio Existente = 04"/>
    <m/>
    <e v="#N/A"/>
    <m/>
  </r>
  <r>
    <s v="MGRAP"/>
    <s v="M2023EST_MGRAP_01"/>
    <x v="3"/>
    <s v="SIM"/>
    <x v="0"/>
    <x v="3"/>
    <x v="165"/>
    <x v="169"/>
    <s v="NÃO"/>
    <s v="PENDENTE"/>
    <x v="399"/>
    <x v="3"/>
    <x v="1"/>
    <s v="-"/>
    <s v="Ativo"/>
    <x v="1"/>
    <x v="1"/>
    <s v="REDE ENTREGUE COM  PROTEÇÃO TOPOLOGIA ESTRUT - CFO + ROLLOUT"/>
    <s v="REPARO CONCLUÍDO EM 05/11"/>
    <s v="NÃO"/>
    <s v="ATIVO"/>
    <x v="0"/>
    <x v="3"/>
    <x v="14"/>
    <s v="-"/>
    <x v="2"/>
    <x v="1"/>
    <s v="CHECAR ID"/>
    <s v="Empreiteira"/>
    <x v="0"/>
    <m/>
    <m/>
    <m/>
    <m/>
    <m/>
    <m/>
    <x v="1"/>
    <x v="11"/>
    <d v="2024-10-11T00:00:00"/>
    <x v="1"/>
    <s v="AGENDADO PARA 19/10"/>
    <s v="CONSTRUÍDO"/>
    <x v="2"/>
    <x v="2"/>
    <n v="0"/>
    <m/>
    <s v="ADRIANO INÁCIO"/>
    <m/>
    <m/>
    <m/>
    <m/>
    <m/>
    <m/>
    <m/>
    <s v="5. Radio pra redundancia = 00"/>
    <m/>
    <e v="#N/A"/>
    <m/>
  </r>
  <r>
    <s v="MGJFW"/>
    <s v="M2025EST_MGJFW_01"/>
    <x v="0"/>
    <s v="FLAT"/>
    <x v="0"/>
    <x v="0"/>
    <x v="1"/>
    <x v="1"/>
    <s v="NA"/>
    <s v="NA"/>
    <x v="400"/>
    <x v="0"/>
    <x v="31"/>
    <s v="MGJIR"/>
    <s v="-"/>
    <x v="0"/>
    <x v="0"/>
    <s v="5KM+ 3 POSTES+ ENTRADA ÚNICA 1km; PONTA DE REDE"/>
    <s v="10/02/2026 - Atualizado prazo de proteção rádio conforme coluna &quot;RÁDIO/PRAZO&quot;;"/>
    <s v="NÃO"/>
    <s v="CANCELADO"/>
    <x v="0"/>
    <x v="0"/>
    <x v="15"/>
    <s v="-"/>
    <x v="0"/>
    <x v="0"/>
    <s v="NA"/>
    <s v="NA"/>
    <x v="0"/>
    <d v="2026-04-25T00:00:00"/>
    <m/>
    <n v="0"/>
    <s v="VALIDAR RÁDIO BRUNO"/>
    <m/>
    <m/>
    <x v="1"/>
    <x v="0"/>
    <d v="2025-09-30T00:00:00"/>
    <x v="0"/>
    <m/>
    <m/>
    <x v="0"/>
    <x v="0"/>
    <s v="NÃO LOC"/>
    <s v="HL5G_2025MGJFW"/>
    <s v="ADRIANO SIQUEIRA"/>
    <s v="OK"/>
    <s v="OK"/>
    <s v="OK"/>
    <s v="OK"/>
    <s v="OK"/>
    <s v="NA"/>
    <s v="OK"/>
    <s v="1._x0009_Metro (HL4/HL5D/HL5G) = HL5G OK_x000a_2._x0009_Organização FO = OK_x000a_3._x0009_Identificação = OK _x000a_4._x0009_Todos os serviços migrado para o Gabinete da Detentora._x000a_5._x0009_Infra pertence a detentora._x000a_"/>
    <m/>
    <e v="#N/A"/>
    <m/>
  </r>
  <r>
    <s v="MGRGA"/>
    <s v="M2024EST_MGRGA_01"/>
    <x v="3"/>
    <s v="SIM"/>
    <x v="0"/>
    <x v="3"/>
    <x v="30"/>
    <x v="32"/>
    <s v="NA"/>
    <s v="NA"/>
    <x v="401"/>
    <x v="1"/>
    <x v="3"/>
    <s v="MGSAG"/>
    <s v="Ativo"/>
    <x v="1"/>
    <x v="1"/>
    <s v="REDE ENTREGUE CONFORME TOPOLOGIA ESTRUTURANTE"/>
    <m/>
    <s v="NÃO"/>
    <s v="ATIVO"/>
    <x v="0"/>
    <x v="3"/>
    <x v="0"/>
    <s v="-"/>
    <x v="2"/>
    <x v="1"/>
    <n v="512397"/>
    <s v="Aprovado HQ"/>
    <x v="0"/>
    <m/>
    <m/>
    <m/>
    <m/>
    <m/>
    <m/>
    <x v="1"/>
    <x v="14"/>
    <d v="2024-10-14T00:00:00"/>
    <x v="1"/>
    <s v="AGENDADO PARA 18/10 08:00"/>
    <s v="CONSTRUÍDO"/>
    <x v="2"/>
    <x v="2"/>
    <n v="0"/>
    <m/>
    <s v="ADRIANO INÁCIO"/>
    <m/>
    <m/>
    <m/>
    <m/>
    <m/>
    <m/>
    <m/>
    <m/>
    <m/>
    <e v="#N/A"/>
    <m/>
  </r>
  <r>
    <s v="MGJIG"/>
    <s v="M2024EST_MGJIG_01"/>
    <x v="3"/>
    <s v="SIM"/>
    <x v="0"/>
    <x v="3"/>
    <x v="129"/>
    <x v="32"/>
    <s v="NA"/>
    <s v="PENDENTE"/>
    <x v="402"/>
    <x v="5"/>
    <x v="0"/>
    <s v="MGJFO"/>
    <s v="Ativo"/>
    <x v="14"/>
    <x v="6"/>
    <s v="REDE ENTREGUE CONFORME TOPOLOGIA ESTRUTURANTE"/>
    <m/>
    <s v="NÃO"/>
    <s v="ATIVO"/>
    <x v="0"/>
    <x v="3"/>
    <x v="0"/>
    <s v="-"/>
    <x v="2"/>
    <x v="1"/>
    <n v="509272"/>
    <s v="Aprovado HQ"/>
    <x v="0"/>
    <m/>
    <m/>
    <m/>
    <e v="#REF!"/>
    <m/>
    <m/>
    <x v="1"/>
    <x v="2"/>
    <d v="2024-10-28T00:00:00"/>
    <x v="1"/>
    <m/>
    <s v="CONSTRUÍDO"/>
    <x v="2"/>
    <x v="0"/>
    <n v="1"/>
    <m/>
    <s v="ADRIANO SIQUEIRA"/>
    <s v="OK"/>
    <s v="OK"/>
    <s v="OK"/>
    <s v="OK"/>
    <s v="OK"/>
    <s v="NA"/>
    <m/>
    <m/>
    <m/>
    <e v="#N/A"/>
    <m/>
  </r>
  <r>
    <s v="MGSAE"/>
    <s v="M2024EST_MGSAE_01"/>
    <x v="1"/>
    <s v="NÃO"/>
    <x v="4"/>
    <x v="3"/>
    <x v="1"/>
    <x v="1"/>
    <s v="NA"/>
    <s v="NA"/>
    <x v="403"/>
    <x v="5"/>
    <x v="0"/>
    <s v="MGJFO"/>
    <s v="Ativo"/>
    <x v="14"/>
    <x v="6"/>
    <s v="23/12/2024 - Arthur: para a entrega do Dezembro Compromisso, deram &quot;REUSO FO&quot;_x000a_sex 29/11/2024 10:40 - Sites: Entrega do projeto executivo_x000a__x000a_qua 13/11/2024 15:18 - Katiuscia: @Gustavo De Carvalho Rosa e @Atlas Carvalho Junior,_x000a__x000a_Boa tarde!_x000a__x000a_Até a defesa de verba para a construção FO para a segunda alça ou implantação rádio, podemos ter a documentação atualizada para ativar flat?_x000a__x000a_seg 11/11/2024 15:04 - Atlas: Não temos enlace existente no site MGSAE. Temos visada para o HL5D de origem; MGJFO._x000a_Baixa ocupação de tráfego; entorno de 300 Mbps_x000a_Segue proposta de enlace MGSAE-MGJFO para proteção assimétrica da fibra._x000a__x000a_Slide já inserido no sharepoint._x000a__x000a_11/11/2024 - Edinho: verificará com o supervisor o Wiliam se consegue entregar flat._x000a__x000a_seg 11/11/2024 13:50 - Albino: @Gustavo De Carvalho Rosa e @Atlas Carvalho Junior, boa tarde._x000a_A 2ª alça do SITES MGSAE em alto custo._x000a_Poderia por favor, avaliar a proteção via rádio desse caso?_x000a__x000a_seg 11/11/2024 13:43 - @Albino Rodrigues Neto Segue o custo atualizado após 2° emissão do projeto: alça 1 + alça 2 + itens da cartilha. || @Alexandre Cordeiro Vaz Solicitei revalidação do custo, o draft anterior – 509277 será substituído pelo id 528069. || @Katiuscia Dos Santos Pedra Robert_x000a_Diante da revisão do projeto/alto custo, solicito apoio para aprovação de pelo menos 1 alça --- MGJFO-MGSAE(FLAT)-MGJFO_x000a__x000a_06/11/2024 - Arthur: pedi para dar andamento para garantimos a alça flat._x000a__x000a_sex 01/11/2024 18:05 - Edson: Conforme falamos segue abaixo as soluções encontradas em capo para atender a topologia MGJFO-MGSAE-MGJFO._x000a_Alça A, vamos usar o cabo que lançamos para atender o site MGJFO, cabo indicado no projeto é BACKBONE._x000a_Alça B, vamos precisar laçar 6500 de cabo devido o não ter cabo no trajeto indicado._x000a__x000a_31/10/2024 - Plan Eder: alterou de &quot;Nov. Oportunidade&quot; para &quot;Nov. Compromisso&quot;_x000a_06/08/2024 - Plan Eder: mudou para &quot;AGOSTO OPORTUNIDADE&quot;, era &quot;AGOSTO ESTRUTURANTE&quot;."/>
    <s v="-"/>
    <s v="NÃO"/>
    <s v="CANCELADO"/>
    <x v="4"/>
    <x v="3"/>
    <x v="0"/>
    <s v="-"/>
    <x v="2"/>
    <x v="1"/>
    <n v="509277"/>
    <s v="Aprovado HQ"/>
    <x v="3"/>
    <m/>
    <m/>
    <m/>
    <e v="#REF!"/>
    <m/>
    <m/>
    <x v="1"/>
    <x v="34"/>
    <d v="2024-10-29T00:00:00"/>
    <x v="1"/>
    <s v="VALIDAÇÃO DE DRAFT - CUSTO ALTO"/>
    <s v="ALTO CUSTO"/>
    <x v="5"/>
    <x v="0"/>
    <n v="0"/>
    <m/>
    <s v="ADRIANO SIQUEIRA"/>
    <s v="OK"/>
    <s v="OK"/>
    <s v="NOK"/>
    <s v="OK"/>
    <s v="OK"/>
    <m/>
    <m/>
    <m/>
    <m/>
    <e v="#N/A"/>
    <m/>
  </r>
  <r>
    <s v="MGRGG"/>
    <s v="M2023EST_MGRGG_01"/>
    <x v="3"/>
    <s v="SIM"/>
    <x v="0"/>
    <x v="3"/>
    <x v="4"/>
    <x v="3"/>
    <s v="NA"/>
    <s v="NA"/>
    <x v="404"/>
    <x v="1"/>
    <x v="1"/>
    <s v="MGRAP"/>
    <s v="Ativo HL4 / Falta HL5D"/>
    <x v="1"/>
    <x v="1"/>
    <s v="REDE ENTREGUE CONFORME TOPOLOGIA ESTRUTURANTE"/>
    <m/>
    <s v="NÃO"/>
    <s v="ATIVO"/>
    <x v="0"/>
    <x v="3"/>
    <x v="0"/>
    <s v="-"/>
    <x v="2"/>
    <x v="1"/>
    <n v="523203"/>
    <s v="Aprovado HQ"/>
    <x v="0"/>
    <m/>
    <m/>
    <m/>
    <m/>
    <m/>
    <m/>
    <x v="1"/>
    <x v="4"/>
    <d v="2024-10-23T00:00:00"/>
    <x v="5"/>
    <s v="OBRA EM ANDAMENTO CLUSTER LUE"/>
    <s v="CONSTRUÍDO"/>
    <x v="2"/>
    <x v="2"/>
    <n v="1"/>
    <m/>
    <s v="ADRIANO INÁCIO"/>
    <m/>
    <m/>
    <m/>
    <m/>
    <m/>
    <m/>
    <m/>
    <m/>
    <m/>
    <e v="#N/A"/>
    <m/>
  </r>
  <r>
    <s v="MGRGL"/>
    <s v="M2024EST_MGRGL_01"/>
    <x v="3"/>
    <s v="SIM"/>
    <x v="0"/>
    <x v="3"/>
    <x v="146"/>
    <x v="76"/>
    <s v="NA"/>
    <s v="NA"/>
    <x v="405"/>
    <x v="1"/>
    <x v="1"/>
    <s v="MGCRS"/>
    <s v="Ativo HL4 / Falta HL5D"/>
    <x v="1"/>
    <x v="1"/>
    <s v="REDE ENTREGUE CONFORME TOPOLOGIA ESTRUTURANTE"/>
    <m/>
    <s v="NÃO"/>
    <s v="ATIVO"/>
    <x v="0"/>
    <x v="3"/>
    <x v="0"/>
    <s v="-"/>
    <x v="2"/>
    <x v="1"/>
    <n v="523205"/>
    <s v="Aprovado HQ"/>
    <x v="0"/>
    <m/>
    <m/>
    <m/>
    <m/>
    <m/>
    <m/>
    <x v="1"/>
    <x v="4"/>
    <d v="2024-10-23T00:00:00"/>
    <x v="5"/>
    <s v="OBRA EM ANDAMENTO CLUSTER LUE"/>
    <s v="CONSTRUÍDO"/>
    <x v="2"/>
    <x v="2"/>
    <n v="0"/>
    <m/>
    <s v="ADRIANO INÁCIO"/>
    <m/>
    <m/>
    <m/>
    <m/>
    <m/>
    <m/>
    <m/>
    <m/>
    <m/>
    <e v="#N/A"/>
    <m/>
  </r>
  <r>
    <s v="MGCTP"/>
    <s v="HL4_CTP"/>
    <x v="4"/>
    <s v="SIM"/>
    <x v="0"/>
    <x v="0"/>
    <x v="166"/>
    <x v="170"/>
    <s v="NÃO"/>
    <s v="PENDENTE"/>
    <x v="406"/>
    <x v="8"/>
    <x v="31"/>
    <s v="MGJFG"/>
    <s v="-"/>
    <x v="0"/>
    <x v="0"/>
    <s v="Pronto! Depende de MGSSP."/>
    <s v="13/11/25 - Ativo com duas alças; 29/10/25 - Jose Adonias precisa enviar os QSF's de 100G para instalar nos HL3 sem esse modulos é impossivel ativar o CTP-HL4"/>
    <s v="NÃO"/>
    <s v="ATIVO"/>
    <x v="0"/>
    <x v="0"/>
    <x v="13"/>
    <s v="-"/>
    <x v="0"/>
    <x v="0"/>
    <n v="591978"/>
    <s v="Empreiteira"/>
    <x v="0"/>
    <m/>
    <m/>
    <m/>
    <m/>
    <m/>
    <m/>
    <x v="1"/>
    <x v="2"/>
    <s v="ATIVO"/>
    <x v="0"/>
    <m/>
    <s v="APROVAÇÃO DE DRAFT"/>
    <x v="0"/>
    <x v="0"/>
    <s v="NÃO LOC"/>
    <s v="HL4_2025MGCTP"/>
    <s v="ADRIANO SIQUEIRA"/>
    <s v="OK"/>
    <s v="OK"/>
    <s v="OK"/>
    <s v="OK"/>
    <s v="OK"/>
    <s v="NA"/>
    <s v="W48"/>
    <s v="1._x0009_Metro (HL4/HL5D/HL5G) = HL4-01/HL5G OK_x000a_2._x0009_Organização FO = OK_x000a_3._x0009_Identificação = OK_x000a_4._x0009_Bateria Lítio Existente = 06 (hw)) _x000a_5._x0009_Radio pra redundância =  00_x000a_6._x0009_SWA=B2B_x000a_"/>
    <m/>
    <e v="#N/A"/>
    <m/>
  </r>
  <r>
    <s v="MGRME"/>
    <s v="M2024EST_MGRME_01"/>
    <x v="3"/>
    <s v="SIM"/>
    <x v="0"/>
    <x v="3"/>
    <x v="50"/>
    <x v="19"/>
    <s v="NA"/>
    <s v="NA"/>
    <x v="178"/>
    <x v="1"/>
    <x v="3"/>
    <s v="MGBLO"/>
    <s v="Ativo HL4 / Falta HL5D"/>
    <x v="1"/>
    <x v="1"/>
    <s v="REDE ENTREGUE CONFORME TOPOLOGIA ESTRUTURANTE"/>
    <m/>
    <s v="NÃO"/>
    <s v="ATIVO"/>
    <x v="0"/>
    <x v="3"/>
    <x v="0"/>
    <s v="-"/>
    <x v="2"/>
    <x v="1"/>
    <n v="512313"/>
    <s v="Aprovado HQ"/>
    <x v="0"/>
    <m/>
    <m/>
    <m/>
    <m/>
    <m/>
    <m/>
    <x v="1"/>
    <x v="4"/>
    <d v="2024-10-17T00:00:00"/>
    <x v="1"/>
    <s v="Enviado e-mail para o Adriano em 17/10 Realizar a Ativação. Reparo Tratato"/>
    <s v="CONSTRUÍDO"/>
    <x v="2"/>
    <x v="2"/>
    <n v="0"/>
    <m/>
    <s v="ADRIANO INÁCIO"/>
    <m/>
    <m/>
    <m/>
    <m/>
    <m/>
    <m/>
    <m/>
    <m/>
    <m/>
    <e v="#N/A"/>
    <m/>
  </r>
  <r>
    <s v="MGRPM"/>
    <s v="M2023EST_MGRPM_01"/>
    <x v="3"/>
    <s v="SIM"/>
    <x v="0"/>
    <x v="3"/>
    <x v="167"/>
    <x v="171"/>
    <s v="NÃO"/>
    <s v="PENDENTE"/>
    <x v="407"/>
    <x v="3"/>
    <x v="3"/>
    <s v="-"/>
    <s v="Ativo"/>
    <x v="1"/>
    <x v="1"/>
    <s v="ATIVO COM  PROTEÇÃO TOPOLOGIA ESTRUT - CFO + ROLLOUT"/>
    <m/>
    <s v="NÃO"/>
    <s v="ATIVO"/>
    <x v="0"/>
    <x v="3"/>
    <x v="0"/>
    <s v="-"/>
    <x v="2"/>
    <x v="1"/>
    <n v="507979"/>
    <s v="Regional"/>
    <x v="0"/>
    <m/>
    <m/>
    <m/>
    <m/>
    <m/>
    <m/>
    <x v="1"/>
    <x v="2"/>
    <s v="ATIVO"/>
    <x v="1"/>
    <m/>
    <s v="CONSTRUÍDO"/>
    <x v="2"/>
    <x v="2"/>
    <n v="0"/>
    <m/>
    <s v="ADRIANO INÁCIO"/>
    <m/>
    <m/>
    <m/>
    <m/>
    <m/>
    <m/>
    <m/>
    <m/>
    <m/>
    <e v="#N/A"/>
    <m/>
  </r>
  <r>
    <s v="MGRJS"/>
    <s v="M2024EST_MGRJS_01"/>
    <x v="2"/>
    <s v="RÁDIO"/>
    <x v="2"/>
    <x v="3"/>
    <x v="77"/>
    <x v="51"/>
    <s v="NA"/>
    <s v="NA"/>
    <x v="2"/>
    <x v="1"/>
    <x v="17"/>
    <s v="MGBSJ"/>
    <s v="Ativo HL4 / Falta HL5D"/>
    <x v="1"/>
    <x v="1"/>
    <s v="RÁDIO"/>
    <m/>
    <s v="SIM"/>
    <s v="RÁDIO"/>
    <x v="2"/>
    <x v="3"/>
    <x v="1"/>
    <s v="-"/>
    <x v="2"/>
    <x v="1"/>
    <s v="MOIN"/>
    <s v="NA"/>
    <x v="0"/>
    <m/>
    <m/>
    <m/>
    <s v="VALIDAR PREDECESSOR ELISANGÊLA"/>
    <m/>
    <m/>
    <x v="1"/>
    <x v="2"/>
    <s v="ATIVO"/>
    <x v="1"/>
    <m/>
    <s v="CONSTRUÍDO"/>
    <x v="2"/>
    <x v="2"/>
    <n v="0"/>
    <m/>
    <s v="ADRIANO INÁCIO"/>
    <m/>
    <m/>
    <m/>
    <m/>
    <m/>
    <m/>
    <m/>
    <m/>
    <m/>
    <e v="#N/A"/>
    <m/>
  </r>
  <r>
    <s v="MGSJS"/>
    <s v="M2024EST_MGSJS_01"/>
    <x v="3"/>
    <s v="SIM"/>
    <x v="0"/>
    <x v="3"/>
    <x v="67"/>
    <x v="134"/>
    <s v="NA"/>
    <s v="NA"/>
    <x v="343"/>
    <x v="1"/>
    <x v="10"/>
    <s v="MGICA"/>
    <s v="Ativo HL4 / Falta HL5D"/>
    <x v="18"/>
    <x v="1"/>
    <s v="seg 30/06/2025 18:27 - Lucas: Segue TA 345581942 para reparo.REDE ENTREGUE CONFORME TOPOLOGIA ESTRUTURANTE"/>
    <m/>
    <s v="NÃO"/>
    <s v="ATIVO"/>
    <x v="0"/>
    <x v="0"/>
    <x v="0"/>
    <s v="-"/>
    <x v="0"/>
    <x v="1"/>
    <n v="512257"/>
    <s v="Regional"/>
    <x v="0"/>
    <m/>
    <m/>
    <m/>
    <m/>
    <m/>
    <m/>
    <x v="1"/>
    <x v="3"/>
    <s v="PENDENCIA PROJETO"/>
    <x v="8"/>
    <s v="NECESSARIO A EMISSAO DE NOVO PROJETO CONTEMPLANDO LANÇAMENTO ADICIONAL DE 1,5KM DE CABO"/>
    <s v="CONSTRUÍDO"/>
    <x v="2"/>
    <x v="2"/>
    <n v="0"/>
    <m/>
    <s v="ADRIANO INÁCIO"/>
    <m/>
    <m/>
    <m/>
    <m/>
    <m/>
    <m/>
    <m/>
    <m/>
    <m/>
    <e v="#N/A"/>
    <m/>
  </r>
  <r>
    <s v="MGSAG"/>
    <s v="M_MGSAG_01"/>
    <x v="3"/>
    <s v="SIM"/>
    <x v="0"/>
    <x v="3"/>
    <x v="6"/>
    <x v="5"/>
    <s v="SIM"/>
    <s v="REDE OK"/>
    <x v="333"/>
    <x v="2"/>
    <x v="3"/>
    <s v="-"/>
    <s v="Ativo"/>
    <x v="1"/>
    <x v="1"/>
    <s v="ATIVO COM  PROTEÇÃO TOPOLOGIA ESTRUT - CFO + ROLLOUT"/>
    <m/>
    <s v="NÃO"/>
    <s v="ATIVO"/>
    <x v="0"/>
    <x v="3"/>
    <x v="2"/>
    <s v="-"/>
    <x v="2"/>
    <x v="1"/>
    <s v="NA"/>
    <s v="NA"/>
    <x v="0"/>
    <m/>
    <m/>
    <m/>
    <m/>
    <m/>
    <m/>
    <x v="1"/>
    <x v="2"/>
    <s v="ATIVO"/>
    <x v="1"/>
    <m/>
    <s v="CONSTRUÍDO"/>
    <x v="2"/>
    <x v="2"/>
    <n v="1"/>
    <m/>
    <s v="ADRIANO INÁCIO"/>
    <m/>
    <m/>
    <m/>
    <m/>
    <m/>
    <m/>
    <m/>
    <m/>
    <m/>
    <e v="#N/A"/>
    <m/>
  </r>
  <r>
    <s v="MGSAK"/>
    <s v="M2024EST_MGSAK_01"/>
    <x v="3"/>
    <s v="SIM"/>
    <x v="0"/>
    <x v="3"/>
    <x v="168"/>
    <x v="83"/>
    <s v="NA"/>
    <s v="NA"/>
    <x v="408"/>
    <x v="1"/>
    <x v="3"/>
    <s v="MGBLO"/>
    <s v="Ativo HL4 / Ativo HL5D"/>
    <x v="1"/>
    <x v="1"/>
    <s v="REDE ENTREGUE CONFORME TOPOLOGIA ESTRUTURANTE"/>
    <m/>
    <s v="NÃO"/>
    <s v="ATIVO"/>
    <x v="0"/>
    <x v="3"/>
    <x v="0"/>
    <s v="-"/>
    <x v="2"/>
    <x v="1"/>
    <n v="512307"/>
    <s v="Aprovado HQ"/>
    <x v="0"/>
    <m/>
    <m/>
    <m/>
    <m/>
    <m/>
    <m/>
    <x v="1"/>
    <x v="2"/>
    <s v="ATIVO"/>
    <x v="1"/>
    <m/>
    <s v="CONSTRUÍDO"/>
    <x v="2"/>
    <x v="2"/>
    <n v="0"/>
    <m/>
    <s v="ADRIANO INÁCIO"/>
    <m/>
    <m/>
    <m/>
    <m/>
    <m/>
    <m/>
    <m/>
    <m/>
    <m/>
    <e v="#N/A"/>
    <m/>
  </r>
  <r>
    <s v="MGULI"/>
    <s v="M2023_MGULI_01"/>
    <x v="3"/>
    <s v="SIM"/>
    <x v="0"/>
    <x v="3"/>
    <x v="72"/>
    <x v="38"/>
    <s v="NA"/>
    <s v="NA"/>
    <x v="409"/>
    <x v="5"/>
    <x v="6"/>
    <s v="MGUTP"/>
    <m/>
    <x v="8"/>
    <x v="4"/>
    <s v="REDE ENTREGUE CONFORME TOPOLOGIA ESTRUTURANTE"/>
    <m/>
    <s v="NÃO"/>
    <s v="ATIVO"/>
    <x v="0"/>
    <x v="3"/>
    <x v="10"/>
    <s v="-"/>
    <x v="2"/>
    <x v="1"/>
    <n v="508203"/>
    <s v="Aprovado HQ"/>
    <x v="0"/>
    <m/>
    <m/>
    <m/>
    <e v="#REF!"/>
    <m/>
    <m/>
    <x v="1"/>
    <x v="2"/>
    <s v="ATIVO"/>
    <x v="1"/>
    <m/>
    <s v="CONSTRUÍDO"/>
    <x v="2"/>
    <x v="0"/>
    <n v="0"/>
    <m/>
    <s v="LUIZ BERNARDINI"/>
    <s v="OK"/>
    <s v="OK"/>
    <s v="OK"/>
    <s v="OK"/>
    <s v="OK"/>
    <s v="OK"/>
    <s v="?"/>
    <m/>
    <m/>
    <e v="#N/A"/>
    <m/>
  </r>
  <r>
    <s v="MGVCD"/>
    <s v="M2024EST_MGVCD_01"/>
    <x v="3"/>
    <s v="SIM"/>
    <x v="0"/>
    <x v="3"/>
    <x v="169"/>
    <x v="32"/>
    <s v="NA"/>
    <s v="NA"/>
    <x v="410"/>
    <x v="1"/>
    <x v="24"/>
    <s v="MGSCL"/>
    <s v="Ativo"/>
    <x v="17"/>
    <x v="1"/>
    <s v="REDE ENTREGUE CONFORME TOPOLOGIA ESTRUTURANTE"/>
    <m/>
    <s v="NÃO"/>
    <s v="ATIVO"/>
    <x v="0"/>
    <x v="3"/>
    <x v="0"/>
    <s v="-"/>
    <x v="2"/>
    <x v="1"/>
    <n v="506524"/>
    <s v="Aprovado HQ"/>
    <x v="0"/>
    <m/>
    <m/>
    <m/>
    <m/>
    <m/>
    <m/>
    <x v="1"/>
    <x v="2"/>
    <d v="2024-10-08T00:00:00"/>
    <x v="1"/>
    <s v="ACIONADO 17/10, PREVISAO PARA 18/10"/>
    <s v="CONSTRUÍDO"/>
    <x v="2"/>
    <x v="2"/>
    <n v="0"/>
    <m/>
    <s v="ADRIANO INÁCIO"/>
    <m/>
    <m/>
    <m/>
    <m/>
    <m/>
    <m/>
    <m/>
    <m/>
    <m/>
    <e v="#N/A"/>
    <m/>
  </r>
  <r>
    <s v="MGSAR"/>
    <s v="M2024EST_MGSAR_01"/>
    <x v="3"/>
    <s v="SIM"/>
    <x v="0"/>
    <x v="3"/>
    <x v="59"/>
    <x v="88"/>
    <s v="NA"/>
    <s v="NA"/>
    <x v="147"/>
    <x v="1"/>
    <x v="16"/>
    <s v="MGCBR"/>
    <s v="Ativo"/>
    <x v="1"/>
    <x v="1"/>
    <s v="ATIVO COM  PROTEÇÃO TOPOLOGIA ESTRUT - LANÇAMENTO"/>
    <m/>
    <s v="SIM"/>
    <s v="ATIVO"/>
    <x v="0"/>
    <x v="3"/>
    <x v="0"/>
    <s v="-"/>
    <x v="2"/>
    <x v="1"/>
    <s v="MOIN"/>
    <s v="NA"/>
    <x v="0"/>
    <m/>
    <m/>
    <m/>
    <m/>
    <m/>
    <m/>
    <x v="1"/>
    <x v="2"/>
    <s v="ATIVO"/>
    <x v="1"/>
    <m/>
    <s v="CONSTRUÍDO"/>
    <x v="2"/>
    <x v="2"/>
    <n v="0"/>
    <m/>
    <s v="ADRIANO INÁCIO"/>
    <m/>
    <m/>
    <m/>
    <m/>
    <m/>
    <m/>
    <m/>
    <m/>
    <m/>
    <e v="#N/A"/>
    <m/>
  </r>
  <r>
    <s v="MGSBC"/>
    <s v="M2024EST_MGSBC_01"/>
    <x v="3"/>
    <s v="SIM"/>
    <x v="0"/>
    <x v="3"/>
    <x v="16"/>
    <x v="7"/>
    <s v="NA"/>
    <s v="NA"/>
    <x v="340"/>
    <x v="1"/>
    <x v="4"/>
    <s v="MGPQN"/>
    <s v="Ativo"/>
    <x v="1"/>
    <x v="1"/>
    <s v="REDE ENTREGUE COM  PROTEÇÃO TOPOLOGIA ESTRUT - LANÇAMENTO "/>
    <s v="NÃO"/>
    <s v="SIM"/>
    <s v="ATIVO"/>
    <x v="0"/>
    <x v="3"/>
    <x v="3"/>
    <s v="-"/>
    <x v="2"/>
    <x v="1"/>
    <s v="NA"/>
    <s v="NA"/>
    <x v="0"/>
    <m/>
    <m/>
    <m/>
    <m/>
    <m/>
    <m/>
    <x v="1"/>
    <x v="2"/>
    <s v="ATIVO"/>
    <x v="1"/>
    <m/>
    <s v="CONSTRUÍDO"/>
    <x v="2"/>
    <x v="2"/>
    <n v="0"/>
    <m/>
    <s v="ADRIANO INÁCIO"/>
    <m/>
    <m/>
    <m/>
    <m/>
    <m/>
    <m/>
    <m/>
    <m/>
    <m/>
    <e v="#N/A"/>
    <m/>
  </r>
  <r>
    <s v="MGSBN"/>
    <s v="M2024EST_MGSBN_01"/>
    <x v="3"/>
    <s v="SIM"/>
    <x v="0"/>
    <x v="3"/>
    <x v="45"/>
    <x v="102"/>
    <s v="NA"/>
    <s v="NA"/>
    <x v="411"/>
    <x v="1"/>
    <x v="1"/>
    <s v="MGLUE"/>
    <s v="Ativo"/>
    <x v="1"/>
    <x v="1"/>
    <s v="REDE ENTREGUE CONFORME TOPOLOGIA ESTRUTURANTE"/>
    <m/>
    <s v="NÃO"/>
    <s v="ATIVO"/>
    <x v="0"/>
    <x v="3"/>
    <x v="0"/>
    <s v="-"/>
    <x v="2"/>
    <x v="1"/>
    <n v="523206"/>
    <s v="Aprovado HQ"/>
    <x v="0"/>
    <m/>
    <m/>
    <m/>
    <m/>
    <m/>
    <m/>
    <x v="1"/>
    <x v="4"/>
    <d v="2024-10-24T00:00:00"/>
    <x v="5"/>
    <s v="REDE OK"/>
    <s v="CONSTRUÍDO"/>
    <x v="2"/>
    <x v="2"/>
    <n v="0"/>
    <m/>
    <s v="ADRIANO INÁCIO"/>
    <m/>
    <m/>
    <m/>
    <m/>
    <m/>
    <m/>
    <m/>
    <m/>
    <m/>
    <e v="#N/A"/>
    <m/>
  </r>
  <r>
    <s v="MGSCI"/>
    <s v="M2024EST_MGSCI_01"/>
    <x v="3"/>
    <s v="SIM"/>
    <x v="0"/>
    <x v="3"/>
    <x v="119"/>
    <x v="109"/>
    <s v="NA"/>
    <s v="NA"/>
    <x v="203"/>
    <x v="1"/>
    <x v="7"/>
    <s v="MGG37"/>
    <s v="Ativo"/>
    <x v="4"/>
    <x v="1"/>
    <s v="06/01/2025 - Leonardo: finalizando o lançamento do trecho 700m + 2 emendas com MOP._x000a_qui 26/12/2024 17:22 - Joseff: Alinhamos a atividade para ser realizada dias 02 e 03._x000a_ter 17/12/2024 17:19 - Thiago Marques: @Arthur Monteiro Da Silva,_x000a__x000a_Ficando dentro dos 33k pode seguir, caso contrario a troca de rede degrada deve ser feita via O&amp;M._x000a_seg 16/12/2024 10:09 - Matheus: Realizando a formatação de CJT&gt;MCA, identificamos um trecho de aproximadamente 700mts, que está muito degradado com emendas e rompimento parcial. Nossa fibra está parada nesse trecho. Será necessário realizar o lançamento desse cabo e inserir duas emendas. _x000a__x000a_•_x0009_Lançar cabo em vermelho. Rota existente correta fisicamente em verde._x000a__x000a_09/12/2024 - Matheus: mantem o prazo, fusão em andamento._x000a_ter 03/12/2024 11:21 - Felipe: depende de licença_x000a_01/08/2024 - Arthur: id cancelado, será executado pela MOIN_x000a_qua 03/07/2024 10:48 - Sites: Entrega do projeto executivo_x000a_ter 02/07/2024 15:24 - Telemont enviou o projeto executivo"/>
    <m/>
    <s v="NÃO"/>
    <s v="ATIVO"/>
    <x v="0"/>
    <x v="3"/>
    <x v="0"/>
    <s v="-"/>
    <x v="2"/>
    <x v="1"/>
    <n v="517431"/>
    <s v="Aprovado HQ"/>
    <x v="0"/>
    <m/>
    <m/>
    <m/>
    <m/>
    <m/>
    <m/>
    <x v="1"/>
    <x v="24"/>
    <d v="1899-12-30T00:00:00"/>
    <x v="1"/>
    <s v="-"/>
    <s v="CONSTRUÍDO"/>
    <x v="6"/>
    <x v="5"/>
    <n v="1"/>
    <m/>
    <s v="ADRIANO INÁCIO"/>
    <m/>
    <m/>
    <m/>
    <m/>
    <m/>
    <m/>
    <m/>
    <m/>
    <m/>
    <e v="#N/A"/>
    <m/>
  </r>
  <r>
    <s v="MGSCP"/>
    <s v="M2023EST_MGSCP_01"/>
    <x v="3"/>
    <s v="SIM"/>
    <x v="0"/>
    <x v="3"/>
    <x v="52"/>
    <x v="172"/>
    <s v="NA"/>
    <s v="NA"/>
    <x v="412"/>
    <x v="1"/>
    <x v="17"/>
    <s v="MGBHP"/>
    <s v="Ativo HL4 / Ativo HL5D"/>
    <x v="1"/>
    <x v="1"/>
    <s v="REDE ENTREGUE COM  PROTEÇÃO TOPOLOGIA ESTRUT - LANÇAMENTO "/>
    <m/>
    <s v="SIM"/>
    <s v="ATIVO"/>
    <x v="0"/>
    <x v="3"/>
    <x v="11"/>
    <s v="-"/>
    <x v="2"/>
    <x v="1"/>
    <s v="NA"/>
    <s v="NA"/>
    <x v="0"/>
    <m/>
    <m/>
    <m/>
    <m/>
    <m/>
    <m/>
    <x v="1"/>
    <x v="2"/>
    <s v="ATIVO"/>
    <x v="1"/>
    <m/>
    <s v="CONSTRUÍDO"/>
    <x v="2"/>
    <x v="2"/>
    <n v="0"/>
    <m/>
    <s v="ADRIANO INÁCIO"/>
    <m/>
    <m/>
    <m/>
    <m/>
    <m/>
    <m/>
    <m/>
    <m/>
    <m/>
    <e v="#N/A"/>
    <m/>
  </r>
  <r>
    <s v="MGJFD"/>
    <s v="M2024EST_MGJFD_01"/>
    <x v="1"/>
    <s v="SIM"/>
    <x v="0"/>
    <x v="3"/>
    <x v="0"/>
    <x v="1"/>
    <s v="NA"/>
    <s v="NA"/>
    <x v="413"/>
    <x v="5"/>
    <x v="0"/>
    <s v="MGIVA"/>
    <s v="Ativo"/>
    <x v="14"/>
    <x v="6"/>
    <s v="16/06/2025 - Arthur: status até entação era REPARO FO_x000a_REDE ENTREGUE CONFORME TOPOLOGIA ESTRUTURANTE"/>
    <s v="27/02 - Ativo no estruturante com defeito na segunda alça; "/>
    <s v="NÃO"/>
    <s v="CANCELADO"/>
    <x v="0"/>
    <x v="3"/>
    <x v="0"/>
    <s v="-"/>
    <x v="2"/>
    <x v="1"/>
    <n v="509268"/>
    <s v="Aprovado HQ"/>
    <x v="3"/>
    <m/>
    <m/>
    <m/>
    <e v="#REF!"/>
    <m/>
    <m/>
    <x v="1"/>
    <x v="35"/>
    <d v="2024-10-27T00:00:00"/>
    <x v="1"/>
    <m/>
    <s v="CONSTRUÍDO"/>
    <x v="4"/>
    <x v="0"/>
    <n v="1"/>
    <m/>
    <s v="ADRIANO SIQUEIRA"/>
    <s v="OK"/>
    <s v="OK"/>
    <s v="NOK"/>
    <s v="OK"/>
    <s v="NOK"/>
    <s v="NA"/>
    <m/>
    <s v="RADIO NOK"/>
    <m/>
    <e v="#N/A"/>
    <m/>
  </r>
  <r>
    <s v="MGSDM"/>
    <s v="M2024EST_MGSDM_01"/>
    <x v="3"/>
    <s v="SIM"/>
    <x v="0"/>
    <x v="3"/>
    <x v="30"/>
    <x v="32"/>
    <s v="NA"/>
    <s v="NA"/>
    <x v="401"/>
    <x v="1"/>
    <x v="3"/>
    <s v="MGSAG"/>
    <s v="Ativo"/>
    <x v="1"/>
    <x v="1"/>
    <s v="REDE ENTREGUE CONFORME TOPOLOGIA ESTRUTURANTE"/>
    <m/>
    <s v="NÃO"/>
    <s v="ATIVO"/>
    <x v="0"/>
    <x v="3"/>
    <x v="0"/>
    <s v="-"/>
    <x v="2"/>
    <x v="1"/>
    <n v="512397"/>
    <s v="Aprovado HQ"/>
    <x v="0"/>
    <m/>
    <m/>
    <m/>
    <m/>
    <m/>
    <m/>
    <x v="1"/>
    <x v="14"/>
    <d v="2024-10-09T00:00:00"/>
    <x v="1"/>
    <s v="AGENDADO PARA 18/10 08:00"/>
    <s v="CONSTRUÍDO"/>
    <x v="2"/>
    <x v="2"/>
    <n v="0"/>
    <m/>
    <s v="ADRIANO INÁCIO"/>
    <m/>
    <m/>
    <m/>
    <m/>
    <m/>
    <m/>
    <m/>
    <m/>
    <m/>
    <e v="#N/A"/>
    <m/>
  </r>
  <r>
    <s v="MGSHE"/>
    <s v="M2024EST_MGSHE_01"/>
    <x v="3"/>
    <s v="SIM"/>
    <x v="0"/>
    <x v="3"/>
    <x v="142"/>
    <x v="45"/>
    <s v="NA"/>
    <s v="NA"/>
    <x v="414"/>
    <x v="1"/>
    <x v="24"/>
    <s v="MGVNZ"/>
    <s v="Ativo"/>
    <x v="1"/>
    <x v="1"/>
    <s v="REDE ENTREGUE CONFORME TOPOLOGIA ESTRUTURANTE"/>
    <m/>
    <s v="NÃO"/>
    <s v="ATIVO"/>
    <x v="0"/>
    <x v="3"/>
    <x v="0"/>
    <s v="-"/>
    <x v="2"/>
    <x v="1"/>
    <n v="538690"/>
    <s v="Aprovado HQ"/>
    <x v="0"/>
    <m/>
    <m/>
    <m/>
    <m/>
    <m/>
    <m/>
    <x v="1"/>
    <x v="2"/>
    <s v="ATIVO"/>
    <x v="1"/>
    <m/>
    <s v="CONSTRUÍDO"/>
    <x v="2"/>
    <x v="2"/>
    <n v="0"/>
    <m/>
    <s v="ADRIANO INÁCIO"/>
    <m/>
    <m/>
    <m/>
    <m/>
    <m/>
    <m/>
    <m/>
    <m/>
    <m/>
    <e v="#N/A"/>
    <m/>
  </r>
  <r>
    <s v="MGSIL"/>
    <s v="M2023EST_MGSIL_01"/>
    <x v="3"/>
    <s v="SIM"/>
    <x v="0"/>
    <x v="3"/>
    <x v="11"/>
    <x v="79"/>
    <s v="NA"/>
    <s v="NA"/>
    <x v="125"/>
    <x v="1"/>
    <x v="5"/>
    <s v="MGCNO"/>
    <s v="Ativo"/>
    <x v="1"/>
    <x v="1"/>
    <s v="REDE ENTREGUE COM  PROTEÇÃO TOPOLOGIA ESTRUT - LANÇAMENTO "/>
    <m/>
    <s v="SIM"/>
    <s v="ATIVO"/>
    <x v="0"/>
    <x v="3"/>
    <x v="4"/>
    <s v="-"/>
    <x v="2"/>
    <x v="1"/>
    <n v="508004"/>
    <s v="Empreiteira"/>
    <x v="0"/>
    <m/>
    <m/>
    <m/>
    <m/>
    <m/>
    <m/>
    <x v="1"/>
    <x v="2"/>
    <s v="ATIVO"/>
    <x v="1"/>
    <m/>
    <s v="CONSTRUÍDO"/>
    <x v="2"/>
    <x v="2"/>
    <n v="0"/>
    <m/>
    <s v="ADRIANO INÁCIO"/>
    <m/>
    <m/>
    <m/>
    <m/>
    <m/>
    <m/>
    <m/>
    <m/>
    <m/>
    <e v="#N/A"/>
    <m/>
  </r>
  <r>
    <s v="MGPIH"/>
    <s v="M2024EST_MGPIH_01"/>
    <x v="2"/>
    <s v="RÁDIO"/>
    <x v="2"/>
    <x v="3"/>
    <x v="2"/>
    <x v="2"/>
    <s v="NA"/>
    <s v="NA"/>
    <x v="2"/>
    <x v="1"/>
    <x v="14"/>
    <s v="MGSLU"/>
    <s v="Não Ativo"/>
    <x v="12"/>
    <x v="1"/>
    <s v="REDE ENTREGUE CONFORME TOPOLOGIA ESTRUTURANTE"/>
    <s v="AGUARDAR HL4 SLU"/>
    <s v="NÃO"/>
    <s v="RÁDIO"/>
    <x v="2"/>
    <x v="3"/>
    <x v="1"/>
    <s v="-"/>
    <x v="2"/>
    <x v="1"/>
    <s v="NA"/>
    <s v="NA"/>
    <x v="2"/>
    <m/>
    <m/>
    <m/>
    <s v="VALIDAR PREDECESSOR ELISANGÊLA"/>
    <m/>
    <m/>
    <x v="1"/>
    <x v="2"/>
    <s v="ATIVO"/>
    <x v="1"/>
    <m/>
    <s v="CONSTRUÍDO"/>
    <x v="1"/>
    <x v="2"/>
    <n v="0"/>
    <m/>
    <s v="ADRIANO INÁCIO"/>
    <m/>
    <m/>
    <m/>
    <m/>
    <m/>
    <m/>
    <m/>
    <m/>
    <m/>
    <e v="#N/A"/>
    <m/>
  </r>
  <r>
    <s v="MGSIO"/>
    <s v="M2024EST_MGSIO_01"/>
    <x v="3"/>
    <s v="SIM"/>
    <x v="0"/>
    <x v="3"/>
    <x v="41"/>
    <x v="37"/>
    <s v="NA"/>
    <s v="NA"/>
    <x v="415"/>
    <x v="1"/>
    <x v="1"/>
    <s v="MGCXU"/>
    <s v="Ativo HL4 / Ativo HL5D"/>
    <x v="1"/>
    <x v="1"/>
    <s v="REDE ENTREGUE CONFORME TOPOLOGIA ESTRUTURANTE"/>
    <m/>
    <s v="NÃO"/>
    <s v="ATIVO"/>
    <x v="0"/>
    <x v="3"/>
    <x v="11"/>
    <s v="-"/>
    <x v="2"/>
    <x v="1"/>
    <s v="NA"/>
    <s v="NA"/>
    <x v="0"/>
    <m/>
    <m/>
    <m/>
    <m/>
    <m/>
    <m/>
    <x v="1"/>
    <x v="2"/>
    <s v="ATIVO"/>
    <x v="1"/>
    <m/>
    <s v="CONSTRUÍDO"/>
    <x v="2"/>
    <x v="2"/>
    <n v="1"/>
    <m/>
    <s v="ADRIANO INÁCIO"/>
    <m/>
    <m/>
    <m/>
    <m/>
    <m/>
    <m/>
    <m/>
    <m/>
    <m/>
    <e v="#N/A"/>
    <m/>
  </r>
  <r>
    <s v="MGUAD"/>
    <s v="M2024EST_MGUAD_01"/>
    <x v="3"/>
    <s v="SIM"/>
    <x v="0"/>
    <x v="3"/>
    <x v="69"/>
    <x v="173"/>
    <s v="NA"/>
    <s v="NA"/>
    <x v="416"/>
    <x v="5"/>
    <x v="6"/>
    <s v="MGUTP"/>
    <m/>
    <x v="8"/>
    <x v="4"/>
    <s v="REDE ENTREGUE CONFORME TOPOLOGIA ESTRUTURANTE"/>
    <m/>
    <s v="NÃO"/>
    <s v="ATIVO"/>
    <x v="0"/>
    <x v="3"/>
    <x v="0"/>
    <s v="-"/>
    <x v="2"/>
    <x v="1"/>
    <n v="523463"/>
    <s v="Aprovado HQ"/>
    <x v="0"/>
    <m/>
    <m/>
    <m/>
    <e v="#REF!"/>
    <m/>
    <m/>
    <x v="1"/>
    <x v="36"/>
    <d v="2024-11-24T00:00:00"/>
    <x v="1"/>
    <m/>
    <s v="CONSTRUÍDO"/>
    <x v="4"/>
    <x v="0"/>
    <n v="0"/>
    <m/>
    <s v="LUIZ BERNARDINI"/>
    <s v="OK"/>
    <s v="OK"/>
    <s v="NOK"/>
    <s v="OK"/>
    <s v="NOK"/>
    <s v="OK"/>
    <s v="?"/>
    <m/>
    <m/>
    <e v="#N/A"/>
    <m/>
  </r>
  <r>
    <s v="MGSJQ"/>
    <s v="M2023EST_MGSJQ_01"/>
    <x v="3"/>
    <s v="SIM"/>
    <x v="0"/>
    <x v="3"/>
    <x v="170"/>
    <x v="174"/>
    <s v="NA"/>
    <s v="NA"/>
    <x v="417"/>
    <x v="1"/>
    <x v="12"/>
    <s v="MGPNP"/>
    <s v="Ativo"/>
    <x v="1"/>
    <x v="1"/>
    <s v="ATIVO COM  PROTEÇÃO TOPOLOGIA ESTRUT - CFO + ROLLOUT"/>
    <m/>
    <s v="SIM"/>
    <s v="ATIVO"/>
    <x v="0"/>
    <x v="3"/>
    <x v="11"/>
    <s v="-"/>
    <x v="2"/>
    <x v="1"/>
    <s v="MOIN"/>
    <s v="NA"/>
    <x v="0"/>
    <m/>
    <m/>
    <m/>
    <m/>
    <m/>
    <m/>
    <x v="1"/>
    <x v="2"/>
    <s v="ATIVO"/>
    <x v="1"/>
    <m/>
    <s v="CONSTRUÍDO"/>
    <x v="2"/>
    <x v="2"/>
    <n v="0"/>
    <m/>
    <s v="ADRIANO INÁCIO"/>
    <m/>
    <m/>
    <m/>
    <m/>
    <m/>
    <m/>
    <m/>
    <m/>
    <m/>
    <e v="#N/A"/>
    <m/>
  </r>
  <r>
    <s v="MGKBN"/>
    <s v="M2024EST_MGKBN_01"/>
    <x v="3"/>
    <s v="SIM"/>
    <x v="0"/>
    <x v="3"/>
    <x v="162"/>
    <x v="175"/>
    <s v="NA"/>
    <s v="NA"/>
    <x v="418"/>
    <x v="5"/>
    <x v="6"/>
    <s v="MGUFU"/>
    <m/>
    <x v="8"/>
    <x v="4"/>
    <s v="REDE ENTREGUE CONFORME TOPOLOGIA ESTRUTURANTE"/>
    <s v="13/03 - Uma alça com defeito nas fibras, acionado rede externa"/>
    <s v="NÃO"/>
    <s v="ATIVO"/>
    <x v="0"/>
    <x v="3"/>
    <x v="0"/>
    <s v="-"/>
    <x v="2"/>
    <x v="1"/>
    <n v="523466"/>
    <s v="Regional"/>
    <x v="0"/>
    <m/>
    <m/>
    <m/>
    <e v="#REF!"/>
    <m/>
    <m/>
    <x v="1"/>
    <x v="36"/>
    <d v="2024-11-24T00:00:00"/>
    <x v="1"/>
    <m/>
    <s v="CONSTRUÍDO"/>
    <x v="4"/>
    <x v="0"/>
    <n v="0"/>
    <m/>
    <s v="LUIZ BERNARDINI"/>
    <s v="OK"/>
    <s v="OK"/>
    <s v="OK"/>
    <s v="OK"/>
    <s v="OK"/>
    <s v="OK"/>
    <s v="?"/>
    <m/>
    <m/>
    <e v="#N/A"/>
    <m/>
  </r>
  <r>
    <s v="MGSMA"/>
    <s v="M2023EST_MGSMA_01"/>
    <x v="3"/>
    <s v="SIM"/>
    <x v="0"/>
    <x v="3"/>
    <x v="82"/>
    <x v="1"/>
    <s v="NA"/>
    <s v="NA"/>
    <x v="419"/>
    <x v="1"/>
    <x v="7"/>
    <s v="MGCCA"/>
    <s v="Ativo"/>
    <x v="1"/>
    <x v="1"/>
    <s v="REDE ENTREGUE COM PROTEÇÃO TOPOLOGIA ESTRUT - CFO + ROLLOUT"/>
    <m/>
    <s v="NÃO"/>
    <s v="ATIVO"/>
    <x v="0"/>
    <x v="3"/>
    <x v="0"/>
    <s v="-"/>
    <x v="2"/>
    <x v="1"/>
    <n v="508016"/>
    <s v="Empreiteira"/>
    <x v="0"/>
    <m/>
    <m/>
    <m/>
    <m/>
    <m/>
    <m/>
    <x v="1"/>
    <x v="2"/>
    <s v="ATIVO"/>
    <x v="1"/>
    <m/>
    <s v="CONSTRUÍDO"/>
    <x v="2"/>
    <x v="2"/>
    <n v="0"/>
    <m/>
    <s v="ADRIANO INÁCIO"/>
    <m/>
    <m/>
    <m/>
    <m/>
    <m/>
    <m/>
    <m/>
    <m/>
    <m/>
    <e v="#N/A"/>
    <m/>
  </r>
  <r>
    <s v="MGSMI"/>
    <s v="M2024EST_MGSMI_01"/>
    <x v="3"/>
    <s v="SIM"/>
    <x v="0"/>
    <x v="3"/>
    <x v="37"/>
    <x v="69"/>
    <s v="NA"/>
    <s v="NA"/>
    <x v="109"/>
    <x v="1"/>
    <x v="4"/>
    <s v="MGPQN"/>
    <s v="Ativo"/>
    <x v="1"/>
    <x v="1"/>
    <s v="ATIVO COM  PROTEÇÃO TOPOLOGIA ESTRUT (WSP)"/>
    <m/>
    <s v="SIM"/>
    <s v="ATIVO"/>
    <x v="0"/>
    <x v="3"/>
    <x v="3"/>
    <s v="-"/>
    <x v="2"/>
    <x v="1"/>
    <s v="MOIN"/>
    <s v="NA"/>
    <x v="0"/>
    <m/>
    <m/>
    <m/>
    <m/>
    <m/>
    <m/>
    <x v="1"/>
    <x v="2"/>
    <s v="ATIVO"/>
    <x v="1"/>
    <m/>
    <s v="CONSTRUÍDO"/>
    <x v="2"/>
    <x v="2"/>
    <n v="0"/>
    <m/>
    <s v="ADRIANO INÁCIO"/>
    <m/>
    <m/>
    <m/>
    <m/>
    <m/>
    <m/>
    <m/>
    <m/>
    <m/>
    <e v="#N/A"/>
    <m/>
  </r>
  <r>
    <s v="MGSOM"/>
    <s v="M2024EST_MGSOM_01"/>
    <x v="3"/>
    <s v="SIM"/>
    <x v="0"/>
    <x v="3"/>
    <x v="100"/>
    <x v="90"/>
    <s v="NA"/>
    <s v="NA"/>
    <x v="374"/>
    <x v="1"/>
    <x v="22"/>
    <s v="MGBPU"/>
    <s v="Ativo HL4 / Falta HL5D"/>
    <x v="1"/>
    <x v="1"/>
    <s v="ATIVO COM PROTEÇÃO TOPOLOGIA ESTRUT - CFO + ROLLOUT"/>
    <m/>
    <s v="NÃO"/>
    <s v="ATIVO"/>
    <x v="0"/>
    <x v="3"/>
    <x v="0"/>
    <s v="-"/>
    <x v="2"/>
    <x v="1"/>
    <n v="504046"/>
    <s v="Aprovado HQ"/>
    <x v="0"/>
    <m/>
    <m/>
    <m/>
    <m/>
    <m/>
    <m/>
    <x v="1"/>
    <x v="2"/>
    <s v="ATIVO"/>
    <x v="1"/>
    <m/>
    <s v="CONSTRUÍDO"/>
    <x v="2"/>
    <x v="2"/>
    <n v="1"/>
    <m/>
    <s v="ADRIANO INÁCIO"/>
    <m/>
    <m/>
    <m/>
    <m/>
    <m/>
    <m/>
    <m/>
    <m/>
    <m/>
    <e v="#N/A"/>
    <m/>
  </r>
  <r>
    <s v="MGSPE"/>
    <s v="M2024EST_MGSPE_01"/>
    <x v="3"/>
    <s v="SIM"/>
    <x v="0"/>
    <x v="3"/>
    <x v="111"/>
    <x v="61"/>
    <s v="NA"/>
    <s v="NA"/>
    <x v="188"/>
    <x v="1"/>
    <x v="7"/>
    <s v="MGCIC"/>
    <s v="Ativo"/>
    <x v="4"/>
    <x v="1"/>
    <s v="REDE ENTREGUE CONFORME TOPOLOGIA ESTRUTURANTE"/>
    <m/>
    <s v="NÃO"/>
    <s v="ATIVO"/>
    <x v="0"/>
    <x v="3"/>
    <x v="0"/>
    <s v="-"/>
    <x v="2"/>
    <x v="1"/>
    <n v="517444"/>
    <s v="Empreiteira"/>
    <x v="0"/>
    <m/>
    <m/>
    <m/>
    <m/>
    <m/>
    <m/>
    <x v="1"/>
    <x v="2"/>
    <d v="2024-10-08T00:00:00"/>
    <x v="1"/>
    <s v="AGENDADO PARA 18/10 08:00"/>
    <s v="CONSTRUÍDO"/>
    <x v="2"/>
    <x v="2"/>
    <n v="0"/>
    <m/>
    <s v="ADRIANO INÁCIO"/>
    <m/>
    <m/>
    <m/>
    <m/>
    <m/>
    <m/>
    <m/>
    <m/>
    <m/>
    <e v="#N/A"/>
    <m/>
  </r>
  <r>
    <s v="MGJLR"/>
    <s v="M2024EST_MGJLR_01"/>
    <x v="0"/>
    <s v="FLAT"/>
    <x v="0"/>
    <x v="0"/>
    <x v="1"/>
    <x v="1"/>
    <s v="NA"/>
    <s v="NA"/>
    <x v="420"/>
    <x v="0"/>
    <x v="31"/>
    <s v="MGJSM"/>
    <s v="-"/>
    <x v="0"/>
    <x v="0"/>
    <s v="18/07/2025 - Arthur: ativo no estruturante de 2024, não recebemos ID metro 2025, então não teremos como revalidar Ids._x000a_ACESSO ÚNICO"/>
    <s v="-"/>
    <s v="NÃO"/>
    <s v="CANCELADO"/>
    <x v="0"/>
    <x v="0"/>
    <x v="12"/>
    <s v="-"/>
    <x v="0"/>
    <x v="0"/>
    <s v="CRIAR ID"/>
    <s v="Empreiteira"/>
    <x v="0"/>
    <d v="2025-09-18T00:00:00"/>
    <n v="0"/>
    <m/>
    <s v="VALIDAR RÁDIO BRUNO"/>
    <m/>
    <m/>
    <x v="1"/>
    <x v="0"/>
    <d v="2025-09-30T00:00:00"/>
    <x v="0"/>
    <m/>
    <m/>
    <x v="0"/>
    <x v="0"/>
    <s v="NÃO LOC"/>
    <s v="HL5G_2025MGJLR"/>
    <s v="ADRIANO SIQUEIRA"/>
    <s v="OK"/>
    <s v="OK"/>
    <s v="NOK"/>
    <s v="OK"/>
    <s v="OK"/>
    <s v="NA"/>
    <s v="OK"/>
    <s v="1._x0009_Metro (HL4/HL5D/HL5G) =HL5G OK_x000a_2._x0009_Organização FO = OK_x000a_3._x0009_Identificação = OK _x000a_4._x0009_Bateria Lítio Existente = 0_x000a_"/>
    <m/>
    <e v="#N/A"/>
    <m/>
  </r>
  <r>
    <s v="MGRAV"/>
    <s v="M2024EST_MGRAV_01"/>
    <x v="2"/>
    <s v="RÁDIO"/>
    <x v="2"/>
    <x v="3"/>
    <x v="2"/>
    <x v="2"/>
    <s v="NA"/>
    <s v="NA"/>
    <x v="2"/>
    <x v="1"/>
    <x v="14"/>
    <s v="MGSLU"/>
    <s v="Não Ativo"/>
    <x v="15"/>
    <x v="1"/>
    <s v="SEM AÇÃO RE"/>
    <s v="AGUARDAR HL4 SLU"/>
    <s v="NÃO"/>
    <s v="RÁDIO"/>
    <x v="2"/>
    <x v="3"/>
    <x v="1"/>
    <s v="-"/>
    <x v="2"/>
    <x v="1"/>
    <s v="NA"/>
    <s v="NA"/>
    <x v="2"/>
    <m/>
    <m/>
    <m/>
    <s v="VALIDAR PREDECESSOR ELISANGÊLA"/>
    <m/>
    <m/>
    <x v="1"/>
    <x v="2"/>
    <s v="ATIVO"/>
    <x v="1"/>
    <m/>
    <s v="CONSTRUÍDO"/>
    <x v="1"/>
    <x v="2"/>
    <n v="0"/>
    <m/>
    <s v="ADRIANO INÁCIO"/>
    <m/>
    <m/>
    <m/>
    <m/>
    <m/>
    <m/>
    <m/>
    <m/>
    <m/>
    <e v="#N/A"/>
    <m/>
  </r>
  <r>
    <s v="MGRBA"/>
    <s v="M2024EST_MGRBA_01"/>
    <x v="2"/>
    <s v="RÁDIO"/>
    <x v="2"/>
    <x v="3"/>
    <x v="2"/>
    <x v="2"/>
    <s v="NA"/>
    <s v="NA"/>
    <x v="2"/>
    <x v="1"/>
    <x v="8"/>
    <s v="MGRNJ"/>
    <s v="Não Ativo"/>
    <x v="16"/>
    <x v="1"/>
    <s v="SEM AÇÃO RE"/>
    <m/>
    <s v="NÃO"/>
    <s v="RÁDIO"/>
    <x v="2"/>
    <x v="3"/>
    <x v="1"/>
    <s v="-"/>
    <x v="2"/>
    <x v="1"/>
    <s v="NA"/>
    <s v="NA"/>
    <x v="2"/>
    <m/>
    <m/>
    <m/>
    <s v="VALIDAR PREDECESSOR ELISANGÊLA"/>
    <m/>
    <m/>
    <x v="1"/>
    <x v="2"/>
    <s v="ATIVO"/>
    <x v="1"/>
    <m/>
    <s v="CONSTRUÍDO"/>
    <x v="1"/>
    <x v="2"/>
    <n v="0"/>
    <m/>
    <s v="ADRIANO INÁCIO"/>
    <m/>
    <m/>
    <m/>
    <m/>
    <m/>
    <m/>
    <m/>
    <m/>
    <m/>
    <e v="#N/A"/>
    <m/>
  </r>
  <r>
    <s v="MGUJR"/>
    <s v="M2024EST_MGUJR_01"/>
    <x v="3"/>
    <s v="SIM"/>
    <x v="0"/>
    <x v="3"/>
    <x v="171"/>
    <x v="1"/>
    <s v="NA"/>
    <s v="NA"/>
    <x v="421"/>
    <x v="5"/>
    <x v="6"/>
    <s v="MGJAR"/>
    <m/>
    <x v="8"/>
    <x v="4"/>
    <s v="ter 01/07/2025 09:50 - Daniel Pacheco: Como falamos, os casos em amarelo iremos tramitar novamente o id de aprovação._x000a_30 de junho de 2025 11:23 - Gustavo Rosa: Ativo para MGJAR-MGUJR-MGJAR_x000a_REDE ENTREGUE CONFORME TOPOLOGIA ESTRUTURANTE"/>
    <s v="MGCJN REDE PREVISTA"/>
    <s v="NÃO"/>
    <s v="ATIVO"/>
    <x v="0"/>
    <x v="3"/>
    <x v="0"/>
    <s v="-"/>
    <x v="2"/>
    <x v="1"/>
    <n v="523467"/>
    <s v="Empreiteira"/>
    <x v="0"/>
    <m/>
    <m/>
    <m/>
    <e v="#REF!"/>
    <m/>
    <m/>
    <x v="1"/>
    <x v="36"/>
    <d v="2024-11-24T00:00:00"/>
    <x v="1"/>
    <m/>
    <s v="CONSTRUÍDO"/>
    <x v="4"/>
    <x v="0"/>
    <n v="1"/>
    <m/>
    <s v="LUIZ BERNARDINI"/>
    <s v="W22"/>
    <m/>
    <m/>
    <m/>
    <m/>
    <m/>
    <s v="?"/>
    <m/>
    <m/>
    <e v="#N/A"/>
    <m/>
  </r>
  <r>
    <s v="MGSPN"/>
    <s v="M2024EST_MGSPN_01"/>
    <x v="3"/>
    <s v="SIM"/>
    <x v="0"/>
    <x v="3"/>
    <x v="46"/>
    <x v="167"/>
    <s v="NA"/>
    <s v="NA"/>
    <x v="422"/>
    <x v="1"/>
    <x v="1"/>
    <s v="MGCXU"/>
    <s v="Ativo HL4 / Falta HL5D"/>
    <x v="1"/>
    <x v="1"/>
    <s v="ATIVO SEM PROTEÇÃO || PROTEÇÃO ENTREGUE EM 30/08"/>
    <m/>
    <s v="NÃO"/>
    <s v="ATIVO"/>
    <x v="0"/>
    <x v="3"/>
    <x v="11"/>
    <s v="-"/>
    <x v="2"/>
    <x v="1"/>
    <s v="NA"/>
    <s v="NA"/>
    <x v="0"/>
    <m/>
    <m/>
    <m/>
    <m/>
    <m/>
    <m/>
    <x v="1"/>
    <x v="2"/>
    <s v="ATIVO"/>
    <x v="1"/>
    <m/>
    <s v="CONSTRUÍDO"/>
    <x v="2"/>
    <x v="2"/>
    <n v="0"/>
    <m/>
    <s v="ADRIANO INÁCIO"/>
    <m/>
    <m/>
    <m/>
    <m/>
    <m/>
    <m/>
    <m/>
    <m/>
    <m/>
    <e v="#N/A"/>
    <m/>
  </r>
  <r>
    <s v="MGSPV"/>
    <s v="M2024EST_MGSPV_01"/>
    <x v="3"/>
    <s v="SIM"/>
    <x v="0"/>
    <x v="3"/>
    <x v="50"/>
    <x v="19"/>
    <s v="NA"/>
    <s v="NA"/>
    <x v="178"/>
    <x v="1"/>
    <x v="3"/>
    <s v="MGBLO"/>
    <s v="Ativo HL4 / Falta HL5D"/>
    <x v="1"/>
    <x v="1"/>
    <s v="REDE ENTREGUE CONFORME TOPOLOGIA ESTRUTURANTE"/>
    <m/>
    <s v="NÃO"/>
    <s v="ATIVO"/>
    <x v="0"/>
    <x v="3"/>
    <x v="0"/>
    <s v="-"/>
    <x v="2"/>
    <x v="1"/>
    <n v="512313"/>
    <s v="Aprovado HQ"/>
    <x v="0"/>
    <m/>
    <m/>
    <m/>
    <m/>
    <m/>
    <m/>
    <x v="1"/>
    <x v="4"/>
    <d v="2024-10-17T00:00:00"/>
    <x v="1"/>
    <s v="Enviado e-mail para o Adriano em 17/10 Realizar a Ativação. Reparo Tratato"/>
    <s v="CONSTRUÍDO"/>
    <x v="2"/>
    <x v="2"/>
    <n v="0"/>
    <m/>
    <s v="ADRIANO INÁCIO"/>
    <m/>
    <m/>
    <m/>
    <m/>
    <m/>
    <m/>
    <m/>
    <m/>
    <m/>
    <e v="#N/A"/>
    <m/>
  </r>
  <r>
    <s v="MGSRM"/>
    <s v="M2024EST_MGSRM_01"/>
    <x v="3"/>
    <s v="SIM"/>
    <x v="0"/>
    <x v="3"/>
    <x v="61"/>
    <x v="176"/>
    <s v="NA"/>
    <s v="NA"/>
    <x v="423"/>
    <x v="1"/>
    <x v="4"/>
    <s v="MGBHF"/>
    <s v="Ativo"/>
    <x v="1"/>
    <x v="1"/>
    <s v="REDE ENTREGUE COM  PROTEÇÃO TOPOLOGIA ESTRUT - CFO + ROLLOUT"/>
    <m/>
    <s v="SIM"/>
    <s v="ATIVO"/>
    <x v="0"/>
    <x v="3"/>
    <x v="3"/>
    <s v="-"/>
    <x v="2"/>
    <x v="1"/>
    <s v="MOIN"/>
    <s v="NA"/>
    <x v="0"/>
    <m/>
    <m/>
    <m/>
    <m/>
    <m/>
    <m/>
    <x v="1"/>
    <x v="2"/>
    <s v="ATIVO"/>
    <x v="1"/>
    <m/>
    <s v="CONSTRUÍDO"/>
    <x v="2"/>
    <x v="2"/>
    <n v="0"/>
    <m/>
    <s v="ADRIANO INÁCIO"/>
    <m/>
    <m/>
    <m/>
    <m/>
    <m/>
    <m/>
    <m/>
    <m/>
    <m/>
    <e v="#N/A"/>
    <m/>
  </r>
  <r>
    <s v="MGSRP"/>
    <s v="M2024EST_MGSRP_01"/>
    <x v="3"/>
    <s v="SIM"/>
    <x v="0"/>
    <x v="3"/>
    <x v="17"/>
    <x v="81"/>
    <s v="NA"/>
    <s v="NA"/>
    <x v="267"/>
    <x v="1"/>
    <x v="4"/>
    <s v="MGBHF"/>
    <s v="Ativo"/>
    <x v="1"/>
    <x v="1"/>
    <s v="REDE ENTREGUE COM  PROTEÇÃO TOPOLOGIA ESTRUT - LANÇAMENTO "/>
    <m/>
    <s v="SIM"/>
    <s v="ATIVO"/>
    <x v="0"/>
    <x v="3"/>
    <x v="3"/>
    <s v="-"/>
    <x v="2"/>
    <x v="1"/>
    <s v="NA"/>
    <s v="NA"/>
    <x v="0"/>
    <m/>
    <m/>
    <m/>
    <m/>
    <m/>
    <m/>
    <x v="1"/>
    <x v="2"/>
    <s v="ATIVO"/>
    <x v="1"/>
    <m/>
    <s v="CONSTRUÍDO"/>
    <x v="2"/>
    <x v="2"/>
    <n v="0"/>
    <m/>
    <s v="ADRIANO INÁCIO"/>
    <m/>
    <m/>
    <m/>
    <m/>
    <m/>
    <m/>
    <m/>
    <m/>
    <m/>
    <e v="#N/A"/>
    <m/>
  </r>
  <r>
    <s v="MGJDA"/>
    <s v="M2024EST_MGJDA_01"/>
    <x v="3"/>
    <s v="SIM"/>
    <x v="0"/>
    <x v="3"/>
    <x v="88"/>
    <x v="150"/>
    <s v="NA"/>
    <s v="NA"/>
    <x v="301"/>
    <x v="1"/>
    <x v="20"/>
    <s v="MGQBV"/>
    <s v="Não Ativo"/>
    <x v="5"/>
    <x v="1"/>
    <s v="REDE ENTREGUE CONFORME TOPOLOGIA ESTRUTURANTE"/>
    <m/>
    <s v="NÃO"/>
    <s v="ATIVO"/>
    <x v="0"/>
    <x v="3"/>
    <x v="0"/>
    <s v="-"/>
    <x v="2"/>
    <x v="1"/>
    <n v="538659"/>
    <s v="Aprovado HQ"/>
    <x v="0"/>
    <m/>
    <m/>
    <m/>
    <m/>
    <m/>
    <m/>
    <x v="1"/>
    <x v="2"/>
    <d v="2024-10-04T00:00:00"/>
    <x v="1"/>
    <s v="31/10/2024 - Plan James: concluído_x000a_Enviado e-mail para o Adriano em 17/10 Realizar a Ativação. Reparo Tratato"/>
    <s v="CONSTRUÍDO"/>
    <x v="2"/>
    <x v="2"/>
    <n v="0"/>
    <m/>
    <s v="ADRIANO INÁCIO"/>
    <m/>
    <m/>
    <m/>
    <m/>
    <m/>
    <m/>
    <m/>
    <m/>
    <m/>
    <e v="#N/A"/>
    <m/>
  </r>
  <r>
    <s v="MGSSB"/>
    <s v="M2024EST_MGSSB_01"/>
    <x v="3"/>
    <s v="SIM"/>
    <x v="0"/>
    <x v="3"/>
    <x v="8"/>
    <x v="20"/>
    <s v="NA"/>
    <s v="NA"/>
    <x v="259"/>
    <x v="1"/>
    <x v="12"/>
    <s v="MGBCQ"/>
    <s v="Ativo"/>
    <x v="1"/>
    <x v="1"/>
    <s v="ATIVO COM  PROTEÇÃO TOPOLOGIA ESTRUT - LANÇAMENTO"/>
    <m/>
    <s v="SIM"/>
    <s v="ATIVO"/>
    <x v="0"/>
    <x v="3"/>
    <x v="11"/>
    <s v="-"/>
    <x v="2"/>
    <x v="1"/>
    <s v="MOIN"/>
    <s v="NA"/>
    <x v="0"/>
    <m/>
    <m/>
    <m/>
    <m/>
    <m/>
    <m/>
    <x v="1"/>
    <x v="2"/>
    <s v="ATIVO"/>
    <x v="1"/>
    <m/>
    <s v="CONSTRUÍDO"/>
    <x v="2"/>
    <x v="2"/>
    <n v="1"/>
    <m/>
    <s v="ADRIANO INÁCIO"/>
    <m/>
    <m/>
    <m/>
    <m/>
    <m/>
    <m/>
    <m/>
    <m/>
    <m/>
    <e v="#N/A"/>
    <m/>
  </r>
  <r>
    <s v="MGSTA"/>
    <s v="M2023EST_MGSTA_01"/>
    <x v="3"/>
    <s v="SIM"/>
    <x v="0"/>
    <x v="3"/>
    <x v="59"/>
    <x v="157"/>
    <s v="NA"/>
    <s v="NA"/>
    <x v="424"/>
    <x v="1"/>
    <x v="5"/>
    <s v="MGBBJ"/>
    <s v="Ativo"/>
    <x v="1"/>
    <x v="1"/>
    <s v="REDE ENTREGUE COM  PROTEÇÃO TOPOLOGIA ESTRUT - LANÇAMENTO "/>
    <m/>
    <s v="SIM"/>
    <s v="ATIVO"/>
    <x v="0"/>
    <x v="3"/>
    <x v="4"/>
    <s v="-"/>
    <x v="2"/>
    <x v="1"/>
    <n v="508018"/>
    <s v="Aprovado HQ"/>
    <x v="0"/>
    <m/>
    <m/>
    <m/>
    <m/>
    <m/>
    <m/>
    <x v="1"/>
    <x v="2"/>
    <s v="ATIVO"/>
    <x v="1"/>
    <m/>
    <s v="CONSTRUÍDO"/>
    <x v="2"/>
    <x v="2"/>
    <n v="0"/>
    <m/>
    <s v="ADRIANO INÁCIO"/>
    <m/>
    <m/>
    <m/>
    <m/>
    <m/>
    <m/>
    <m/>
    <m/>
    <m/>
    <e v="#N/A"/>
    <m/>
  </r>
  <r>
    <s v="MGSTG"/>
    <s v="M2024EST_MGSTG_01"/>
    <x v="3"/>
    <s v="SIM"/>
    <x v="0"/>
    <x v="3"/>
    <x v="18"/>
    <x v="15"/>
    <s v="NA"/>
    <s v="NA"/>
    <x v="75"/>
    <x v="1"/>
    <x v="4"/>
    <s v="MGASO"/>
    <s v="Ativo"/>
    <x v="1"/>
    <x v="1"/>
    <s v="REDE ENTREGUE CONFORME TOPOLOGIA ESTRUTURANTE"/>
    <m/>
    <s v="SIM"/>
    <s v="ATIVO"/>
    <x v="0"/>
    <x v="3"/>
    <x v="3"/>
    <s v="-"/>
    <x v="2"/>
    <x v="1"/>
    <s v="NA"/>
    <s v="NA"/>
    <x v="0"/>
    <m/>
    <m/>
    <m/>
    <m/>
    <m/>
    <m/>
    <x v="1"/>
    <x v="2"/>
    <s v="ATIVO"/>
    <x v="1"/>
    <m/>
    <s v="CONSTRUÍDO"/>
    <x v="2"/>
    <x v="2"/>
    <n v="0"/>
    <m/>
    <s v="ADRIANO INÁCIO"/>
    <m/>
    <m/>
    <m/>
    <m/>
    <m/>
    <m/>
    <m/>
    <m/>
    <m/>
    <e v="#N/A"/>
    <m/>
  </r>
  <r>
    <s v="MGJFN"/>
    <s v="M2024EST_MGJFN_01"/>
    <x v="1"/>
    <s v="NÃO"/>
    <x v="4"/>
    <x v="3"/>
    <x v="1"/>
    <x v="1"/>
    <s v="NA"/>
    <s v="NA"/>
    <x v="425"/>
    <x v="5"/>
    <x v="0"/>
    <s v="MGJFO"/>
    <s v="Ativo"/>
    <x v="14"/>
    <x v="6"/>
    <s v="Seg 20/01/2025 09:00 - Edson: A fibra existente foi vandalizada, precisaremos lançar 350 metros para continuarmos com a formatação.  "/>
    <m/>
    <s v="NÃO"/>
    <s v="CANCELADO"/>
    <x v="4"/>
    <x v="3"/>
    <x v="0"/>
    <s v="-"/>
    <x v="2"/>
    <x v="1"/>
    <n v="512162"/>
    <s v="Regional"/>
    <x v="3"/>
    <m/>
    <m/>
    <m/>
    <e v="#REF!"/>
    <m/>
    <m/>
    <x v="1"/>
    <x v="21"/>
    <d v="2024-11-02T00:00:00"/>
    <x v="1"/>
    <m/>
    <s v="REVALIDAÇÃO DE CUSTO"/>
    <x v="4"/>
    <x v="0"/>
    <n v="1"/>
    <m/>
    <s v="ADRIANO SIQUEIRA"/>
    <s v="OK"/>
    <s v="OK"/>
    <s v="OK"/>
    <s v="OK"/>
    <s v="OK"/>
    <m/>
    <m/>
    <m/>
    <m/>
    <e v="#N/A"/>
    <m/>
  </r>
  <r>
    <s v="MGSTR"/>
    <s v="M2023EST_MGSTR_01"/>
    <x v="3"/>
    <s v="SIM"/>
    <x v="0"/>
    <x v="3"/>
    <x v="64"/>
    <x v="49"/>
    <s v="NA"/>
    <s v="NA"/>
    <x v="76"/>
    <x v="1"/>
    <x v="5"/>
    <s v="MGJAA"/>
    <s v="Ativo"/>
    <x v="1"/>
    <x v="1"/>
    <s v="ATIVO COM  PROTEÇÃO TOPOLOGIA ESTRUT - LANÇAMENTO"/>
    <m/>
    <s v="SIM"/>
    <s v="ATIVO"/>
    <x v="0"/>
    <x v="3"/>
    <x v="4"/>
    <s v="-"/>
    <x v="2"/>
    <x v="1"/>
    <s v="MOIN"/>
    <s v="NA"/>
    <x v="0"/>
    <m/>
    <m/>
    <m/>
    <m/>
    <m/>
    <m/>
    <x v="1"/>
    <x v="2"/>
    <s v="ATIVO"/>
    <x v="1"/>
    <m/>
    <s v="CONSTRUÍDO"/>
    <x v="2"/>
    <x v="2"/>
    <n v="0"/>
    <m/>
    <s v="ADRIANO INÁCIO"/>
    <m/>
    <m/>
    <m/>
    <m/>
    <m/>
    <m/>
    <m/>
    <m/>
    <m/>
    <e v="#N/A"/>
    <m/>
  </r>
  <r>
    <s v="MGSTU"/>
    <s v="M2024EST_MGSTU_01"/>
    <x v="3"/>
    <s v="SIM"/>
    <x v="0"/>
    <x v="3"/>
    <x v="35"/>
    <x v="177"/>
    <s v="NA"/>
    <s v="NA"/>
    <x v="426"/>
    <x v="1"/>
    <x v="4"/>
    <s v="MGBHF"/>
    <s v="Ativo"/>
    <x v="1"/>
    <x v="1"/>
    <s v="ATIVO COM  PROTEÇÃO TOPOLOGIA ESTRUT - CFO + ROLLOUT"/>
    <m/>
    <s v="SIM"/>
    <s v="ATIVO"/>
    <x v="0"/>
    <x v="3"/>
    <x v="3"/>
    <s v="-"/>
    <x v="2"/>
    <x v="1"/>
    <s v="MOIN"/>
    <s v="NA"/>
    <x v="0"/>
    <m/>
    <m/>
    <m/>
    <m/>
    <m/>
    <m/>
    <x v="1"/>
    <x v="2"/>
    <s v="ATIVO"/>
    <x v="1"/>
    <m/>
    <s v="CONSTRUÍDO"/>
    <x v="2"/>
    <x v="2"/>
    <n v="0"/>
    <m/>
    <s v="ADRIANO INÁCIO"/>
    <m/>
    <m/>
    <m/>
    <m/>
    <m/>
    <m/>
    <m/>
    <m/>
    <m/>
    <e v="#N/A"/>
    <m/>
  </r>
  <r>
    <s v="MGJJD"/>
    <s v="M2024EST_MGJJD_01"/>
    <x v="3"/>
    <s v="SIM"/>
    <x v="0"/>
    <x v="3"/>
    <x v="129"/>
    <x v="32"/>
    <s v="NA"/>
    <s v="PENDENTE"/>
    <x v="402"/>
    <x v="5"/>
    <x v="0"/>
    <s v="MGJFO"/>
    <s v="Ativo"/>
    <x v="14"/>
    <x v="6"/>
    <s v="REDE ENTREGUE CONFORME TOPOLOGIA ESTRUTURANTE"/>
    <m/>
    <s v="NÃO"/>
    <s v="ATIVO"/>
    <x v="0"/>
    <x v="3"/>
    <x v="0"/>
    <s v="-"/>
    <x v="2"/>
    <x v="1"/>
    <n v="509272"/>
    <s v="Aprovado HQ"/>
    <x v="0"/>
    <m/>
    <m/>
    <m/>
    <e v="#REF!"/>
    <m/>
    <m/>
    <x v="1"/>
    <x v="2"/>
    <d v="2024-10-28T00:00:00"/>
    <x v="1"/>
    <m/>
    <s v="CONSTRUÍDO"/>
    <x v="2"/>
    <x v="0"/>
    <n v="0"/>
    <m/>
    <s v="ADRIANO SIQUEIRA"/>
    <s v="OK"/>
    <s v="OK"/>
    <s v="NOK"/>
    <s v="OK"/>
    <s v="NOK"/>
    <s v="NA"/>
    <m/>
    <m/>
    <m/>
    <e v="#N/A"/>
    <m/>
  </r>
  <r>
    <s v="MGSUD"/>
    <s v="M2024EST_MGSUD_01"/>
    <x v="3"/>
    <s v="SIM"/>
    <x v="0"/>
    <x v="3"/>
    <x v="65"/>
    <x v="50"/>
    <s v="NA"/>
    <s v="NA"/>
    <x v="427"/>
    <x v="1"/>
    <x v="24"/>
    <s v="MGSLA"/>
    <s v="Ativo"/>
    <x v="1"/>
    <x v="1"/>
    <s v="REDE ENTREGUE CONFORME TOPOLOGIA ESTRUTURANTE"/>
    <m/>
    <s v="NÃO"/>
    <s v="ATIVO"/>
    <x v="0"/>
    <x v="3"/>
    <x v="0"/>
    <s v="-"/>
    <x v="2"/>
    <x v="1"/>
    <n v="506534"/>
    <s v="Aprovado HQ"/>
    <x v="0"/>
    <m/>
    <m/>
    <m/>
    <m/>
    <m/>
    <m/>
    <x v="1"/>
    <x v="2"/>
    <s v="ATIVO"/>
    <x v="1"/>
    <m/>
    <s v="CONSTRUÍDO"/>
    <x v="2"/>
    <x v="2"/>
    <n v="0"/>
    <m/>
    <s v="ADRIANO INÁCIO"/>
    <m/>
    <m/>
    <m/>
    <m/>
    <m/>
    <m/>
    <m/>
    <m/>
    <m/>
    <e v="#N/A"/>
    <m/>
  </r>
  <r>
    <s v="MGSUN"/>
    <s v="M2024EST_MGSUN_01"/>
    <x v="3"/>
    <s v="SIM"/>
    <x v="0"/>
    <x v="3"/>
    <x v="46"/>
    <x v="93"/>
    <s v="NA"/>
    <s v="NA"/>
    <x v="158"/>
    <x v="1"/>
    <x v="1"/>
    <s v="MGCXU"/>
    <s v="Ativo HL4 / Falta HL5D"/>
    <x v="1"/>
    <x v="1"/>
    <s v="REDE ENTREGUE CONFORME TOPOLOGIA ESTRUTURANTE"/>
    <m/>
    <s v="NÃO"/>
    <s v="ATIVO"/>
    <x v="0"/>
    <x v="3"/>
    <x v="11"/>
    <s v="-"/>
    <x v="2"/>
    <x v="1"/>
    <s v="NA"/>
    <s v="NA"/>
    <x v="0"/>
    <m/>
    <m/>
    <m/>
    <m/>
    <m/>
    <m/>
    <x v="1"/>
    <x v="2"/>
    <s v="ATIVO"/>
    <x v="1"/>
    <m/>
    <s v="CONSTRUÍDO"/>
    <x v="2"/>
    <x v="2"/>
    <n v="1"/>
    <m/>
    <s v="ADRIANO INÁCIO"/>
    <m/>
    <m/>
    <m/>
    <m/>
    <m/>
    <m/>
    <m/>
    <m/>
    <m/>
    <e v="#N/A"/>
    <m/>
  </r>
  <r>
    <s v="MGCTZ"/>
    <s v="M2024EST_MGCTZ_01"/>
    <x v="3"/>
    <s v="SIM"/>
    <x v="0"/>
    <x v="3"/>
    <x v="161"/>
    <x v="164"/>
    <s v="NA"/>
    <s v="NA"/>
    <x v="382"/>
    <x v="1"/>
    <x v="8"/>
    <s v="MGELT"/>
    <s v="Não Ativo"/>
    <x v="5"/>
    <x v="1"/>
    <m/>
    <s v="PREDECESSO RNJ-HL4 + ELT-HL5D "/>
    <s v="NÃO"/>
    <s v="ATIVO"/>
    <x v="0"/>
    <x v="3"/>
    <x v="0"/>
    <s v="-"/>
    <x v="2"/>
    <x v="1"/>
    <n v="536415"/>
    <s v="Aprovado HQ"/>
    <x v="0"/>
    <m/>
    <m/>
    <m/>
    <m/>
    <m/>
    <m/>
    <x v="1"/>
    <x v="25"/>
    <d v="1899-12-30T00:00:00"/>
    <x v="1"/>
    <s v="-"/>
    <s v="CONSTRUÍDO"/>
    <x v="6"/>
    <x v="5"/>
    <n v="0"/>
    <m/>
    <s v="ADRIANO INÁCIO"/>
    <m/>
    <m/>
    <m/>
    <m/>
    <m/>
    <m/>
    <m/>
    <m/>
    <m/>
    <e v="#N/A"/>
    <m/>
  </r>
  <r>
    <s v="MGTAA"/>
    <s v="M2024EST_MGTAA_01"/>
    <x v="3"/>
    <s v="SIM"/>
    <x v="0"/>
    <x v="3"/>
    <x v="52"/>
    <x v="59"/>
    <s v="NA"/>
    <s v="NA"/>
    <x v="241"/>
    <x v="1"/>
    <x v="17"/>
    <s v="MGBHP"/>
    <s v="Ativo HL4 / Ativo HL5D"/>
    <x v="1"/>
    <x v="1"/>
    <s v="REDE ENTREGUE COM  PROTEÇÃO TOPOLOGIA ESTRUT - CFO + ROLLOUT"/>
    <m/>
    <s v="SIM"/>
    <s v="ATIVO"/>
    <x v="0"/>
    <x v="3"/>
    <x v="11"/>
    <s v="-"/>
    <x v="2"/>
    <x v="1"/>
    <s v="NA"/>
    <s v="NA"/>
    <x v="0"/>
    <m/>
    <m/>
    <m/>
    <m/>
    <m/>
    <m/>
    <x v="1"/>
    <x v="4"/>
    <d v="2024-10-21T00:00:00"/>
    <x v="1"/>
    <m/>
    <s v="CONSTRUÍDO"/>
    <x v="2"/>
    <x v="2"/>
    <n v="0"/>
    <m/>
    <s v="ADRIANO INÁCIO"/>
    <m/>
    <m/>
    <m/>
    <m/>
    <m/>
    <m/>
    <m/>
    <m/>
    <m/>
    <e v="#N/A"/>
    <m/>
  </r>
  <r>
    <s v="MGCDP"/>
    <s v="RADIOMGCDP"/>
    <x v="3"/>
    <s v="RÁDIO"/>
    <x v="2"/>
    <x v="3"/>
    <x v="2"/>
    <x v="2"/>
    <s v="NA"/>
    <s v="NA"/>
    <x v="2"/>
    <x v="5"/>
    <x v="32"/>
    <s v="RADIO"/>
    <m/>
    <x v="8"/>
    <x v="4"/>
    <s v="SEM AÇÃO RE"/>
    <m/>
    <s v="NÃO"/>
    <s v="RÁDIO"/>
    <x v="2"/>
    <x v="3"/>
    <x v="1"/>
    <s v="-"/>
    <x v="2"/>
    <x v="1"/>
    <s v="NA"/>
    <s v="NA"/>
    <x v="2"/>
    <m/>
    <m/>
    <m/>
    <e v="#REF!"/>
    <m/>
    <m/>
    <x v="1"/>
    <x v="37"/>
    <s v="RÁDIO"/>
    <x v="1"/>
    <m/>
    <s v="CONSTRUÍDO"/>
    <x v="1"/>
    <x v="0"/>
    <n v="0"/>
    <m/>
    <s v="LUIZ BERNARDINI"/>
    <s v="OK"/>
    <s v="OK"/>
    <s v="OK"/>
    <s v="OK"/>
    <s v="OK"/>
    <s v="OK"/>
    <s v="?"/>
    <m/>
    <m/>
    <e v="#N/A"/>
    <m/>
  </r>
  <r>
    <s v="MGTBC"/>
    <s v="M2023EST_MGTBC_01"/>
    <x v="3"/>
    <s v="SIM"/>
    <x v="0"/>
    <x v="3"/>
    <x v="29"/>
    <x v="63"/>
    <s v="NA"/>
    <s v="NA"/>
    <x v="101"/>
    <x v="1"/>
    <x v="15"/>
    <s v="-"/>
    <s v="Ativo"/>
    <x v="1"/>
    <x v="1"/>
    <s v="ATIVO COM  PROTEÇÃO TOPOLOGIA ESTRUT (WSP)"/>
    <m/>
    <s v="SIM"/>
    <s v="ATIVO"/>
    <x v="0"/>
    <x v="3"/>
    <x v="0"/>
    <s v="-"/>
    <x v="2"/>
    <x v="1"/>
    <n v="511957"/>
    <s v="Empreiteira"/>
    <x v="0"/>
    <m/>
    <m/>
    <m/>
    <m/>
    <m/>
    <m/>
    <x v="1"/>
    <x v="2"/>
    <s v="ATIVO"/>
    <x v="1"/>
    <m/>
    <s v="CONSTRUÍDO"/>
    <x v="2"/>
    <x v="2"/>
    <n v="0"/>
    <m/>
    <s v="ADRIANO INÁCIO"/>
    <m/>
    <m/>
    <m/>
    <m/>
    <m/>
    <m/>
    <m/>
    <m/>
    <m/>
    <e v="#N/A"/>
    <m/>
  </r>
  <r>
    <s v="MGTBS"/>
    <s v="M2023EST_MGTBS_01"/>
    <x v="3"/>
    <s v="SIM"/>
    <x v="0"/>
    <x v="3"/>
    <x v="90"/>
    <x v="91"/>
    <s v="NA"/>
    <s v="NA"/>
    <x v="202"/>
    <x v="1"/>
    <x v="7"/>
    <s v="MGTRO"/>
    <s v="Ativo"/>
    <x v="4"/>
    <x v="1"/>
    <s v="ATIVO SEM PROTEÇÃO TOPOLOGIA ESTRUT - CFO + ROLLOUT"/>
    <m/>
    <s v="NÃO"/>
    <s v="ATIVO"/>
    <x v="0"/>
    <x v="3"/>
    <x v="2"/>
    <s v="-"/>
    <x v="2"/>
    <x v="1"/>
    <s v="NA"/>
    <s v="NA"/>
    <x v="0"/>
    <m/>
    <m/>
    <m/>
    <m/>
    <m/>
    <m/>
    <x v="1"/>
    <x v="2"/>
    <s v="ATIVO"/>
    <x v="1"/>
    <m/>
    <s v="CONSTRUÍDO"/>
    <x v="2"/>
    <x v="2"/>
    <n v="0"/>
    <m/>
    <s v="ADRIANO INÁCIO"/>
    <m/>
    <m/>
    <m/>
    <m/>
    <m/>
    <m/>
    <m/>
    <m/>
    <m/>
    <e v="#N/A"/>
    <m/>
  </r>
  <r>
    <s v="MGTCA"/>
    <s v="M2023EST_MGTCA_01"/>
    <x v="3"/>
    <s v="SIM"/>
    <x v="0"/>
    <x v="3"/>
    <x v="59"/>
    <x v="178"/>
    <s v="NA"/>
    <s v="NA"/>
    <x v="424"/>
    <x v="1"/>
    <x v="5"/>
    <s v="MGBBJ"/>
    <s v="Ativo"/>
    <x v="1"/>
    <x v="1"/>
    <s v="ATIVO COM  PROTEÇÃO TOPOLOGIA ESTRUT - LANÇAMENTO"/>
    <m/>
    <s v="SIM"/>
    <s v="ATIVO"/>
    <x v="0"/>
    <x v="3"/>
    <x v="4"/>
    <s v="-"/>
    <x v="2"/>
    <x v="1"/>
    <n v="508018"/>
    <s v="Aprovado HQ"/>
    <x v="0"/>
    <m/>
    <m/>
    <m/>
    <m/>
    <m/>
    <m/>
    <x v="1"/>
    <x v="2"/>
    <s v="ATIVO"/>
    <x v="1"/>
    <m/>
    <s v="CONSTRUÍDO"/>
    <x v="2"/>
    <x v="2"/>
    <n v="0"/>
    <m/>
    <s v="ADRIANO INÁCIO"/>
    <m/>
    <m/>
    <m/>
    <m/>
    <m/>
    <m/>
    <m/>
    <m/>
    <m/>
    <e v="#N/A"/>
    <m/>
  </r>
  <r>
    <s v="MGJFG"/>
    <s v="HL4_JFG"/>
    <x v="3"/>
    <s v="SIM"/>
    <x v="0"/>
    <x v="3"/>
    <x v="3"/>
    <x v="1"/>
    <s v="NA"/>
    <s v="NA"/>
    <x v="428"/>
    <x v="6"/>
    <x v="31"/>
    <s v="-"/>
    <m/>
    <x v="14"/>
    <x v="6"/>
    <m/>
    <m/>
    <s v="SIM"/>
    <s v="ATIVO"/>
    <x v="0"/>
    <x v="3"/>
    <x v="0"/>
    <s v="-"/>
    <x v="2"/>
    <x v="1"/>
    <s v="COLOCALIZADO"/>
    <s v="NA"/>
    <x v="0"/>
    <m/>
    <m/>
    <m/>
    <e v="#REF!"/>
    <m/>
    <m/>
    <x v="1"/>
    <x v="2"/>
    <s v="ATIVO"/>
    <x v="1"/>
    <m/>
    <s v="CONSTRUÍDO"/>
    <x v="2"/>
    <x v="0"/>
    <n v="0"/>
    <m/>
    <s v="ADRIANO SIQUEIRA"/>
    <s v="OK"/>
    <s v="OK"/>
    <s v="OK"/>
    <s v="OK"/>
    <s v="OK"/>
    <s v="OK"/>
    <m/>
    <m/>
    <m/>
    <e v="#N/A"/>
    <m/>
  </r>
  <r>
    <s v="MGTCE"/>
    <s v="M2024EST_MGTCE_01"/>
    <x v="3"/>
    <s v="SIM"/>
    <x v="0"/>
    <x v="3"/>
    <x v="100"/>
    <x v="93"/>
    <s v="NA"/>
    <s v="NA"/>
    <x v="182"/>
    <x v="1"/>
    <x v="3"/>
    <s v="MGATR"/>
    <s v="Ativo HL4 / Falta HL5D"/>
    <x v="1"/>
    <x v="1"/>
    <s v="REDE OK"/>
    <m/>
    <s v="NÃO"/>
    <s v="ATIVO"/>
    <x v="0"/>
    <x v="3"/>
    <x v="0"/>
    <s v="-"/>
    <x v="2"/>
    <x v="1"/>
    <n v="503374"/>
    <s v="Aprovado HQ"/>
    <x v="0"/>
    <m/>
    <m/>
    <m/>
    <m/>
    <m/>
    <m/>
    <x v="1"/>
    <x v="2"/>
    <s v="ATIVO"/>
    <x v="1"/>
    <m/>
    <s v="CONSTRUÍDO"/>
    <x v="2"/>
    <x v="2"/>
    <n v="1"/>
    <m/>
    <s v="ADRIANO INÁCIO"/>
    <m/>
    <m/>
    <m/>
    <m/>
    <m/>
    <m/>
    <m/>
    <m/>
    <m/>
    <e v="#N/A"/>
    <m/>
  </r>
  <r>
    <s v="MGTNL"/>
    <s v="M2023EST_MGTNL_01"/>
    <x v="3"/>
    <s v="SIM"/>
    <x v="0"/>
    <x v="3"/>
    <x v="100"/>
    <x v="90"/>
    <s v="NA"/>
    <s v="NA"/>
    <x v="247"/>
    <x v="1"/>
    <x v="17"/>
    <s v="MGBSJ"/>
    <s v="Ativo HL4 / Falta HL5D"/>
    <x v="1"/>
    <x v="1"/>
    <s v="ATIVO COM  PROTEÇÃO TOPOLOGIA ESTRUT - LANÇAMENTO"/>
    <m/>
    <s v="SIM"/>
    <s v="ATIVO"/>
    <x v="0"/>
    <x v="3"/>
    <x v="11"/>
    <s v="-"/>
    <x v="2"/>
    <x v="1"/>
    <n v="458465"/>
    <s v="Aprovado HQ"/>
    <x v="0"/>
    <m/>
    <m/>
    <m/>
    <m/>
    <m/>
    <m/>
    <x v="1"/>
    <x v="2"/>
    <s v="ATIVO"/>
    <x v="1"/>
    <m/>
    <s v="CONSTRUÍDO"/>
    <x v="2"/>
    <x v="2"/>
    <n v="1"/>
    <m/>
    <s v="ADRIANO INÁCIO"/>
    <m/>
    <m/>
    <m/>
    <m/>
    <m/>
    <m/>
    <m/>
    <m/>
    <m/>
    <e v="#N/A"/>
    <m/>
  </r>
  <r>
    <s v="MGJFG"/>
    <s v="HL5D (500K)MGJFG"/>
    <x v="3"/>
    <s v="SIM"/>
    <x v="0"/>
    <x v="3"/>
    <x v="172"/>
    <x v="179"/>
    <s v="NA"/>
    <s v="NA"/>
    <x v="429"/>
    <x v="7"/>
    <x v="31"/>
    <s v="-"/>
    <s v="Ativo"/>
    <x v="14"/>
    <x v="6"/>
    <s v="COLOCALIZADO"/>
    <m/>
    <s v="NÃO"/>
    <s v="ATIVO"/>
    <x v="0"/>
    <x v="3"/>
    <x v="9"/>
    <s v="-"/>
    <x v="2"/>
    <x v="1"/>
    <s v="NA"/>
    <s v="NA"/>
    <x v="0"/>
    <m/>
    <m/>
    <m/>
    <e v="#REF!"/>
    <m/>
    <m/>
    <x v="1"/>
    <x v="2"/>
    <s v="ATIVO"/>
    <x v="1"/>
    <m/>
    <s v="CONSTRUÍDO"/>
    <x v="2"/>
    <x v="0"/>
    <n v="0"/>
    <m/>
    <s v="ADRIANO SIQUEIRA"/>
    <s v="OK"/>
    <s v="OK"/>
    <s v="OK"/>
    <s v="OK"/>
    <s v="OK"/>
    <s v="OK"/>
    <m/>
    <m/>
    <m/>
    <e v="#N/A"/>
    <m/>
  </r>
  <r>
    <s v="MGJIR"/>
    <s v="M2024EST_MGJIR_01"/>
    <x v="3"/>
    <s v="SIM"/>
    <x v="0"/>
    <x v="3"/>
    <x v="173"/>
    <x v="106"/>
    <s v="SIM"/>
    <s v="REDE OK"/>
    <x v="430"/>
    <x v="7"/>
    <x v="31"/>
    <s v="-"/>
    <s v="Ativo"/>
    <x v="14"/>
    <x v="6"/>
    <s v="REDE ENTREGUE CONFORME TOPOLOGIA ESTRUTURANTE"/>
    <m/>
    <s v="NÃO"/>
    <s v="ATIVO"/>
    <x v="0"/>
    <x v="3"/>
    <x v="0"/>
    <s v="-"/>
    <x v="2"/>
    <x v="1"/>
    <n v="509187"/>
    <s v="Regional"/>
    <x v="0"/>
    <m/>
    <m/>
    <m/>
    <e v="#REF!"/>
    <m/>
    <m/>
    <x v="1"/>
    <x v="22"/>
    <d v="2024-10-06T00:00:00"/>
    <x v="1"/>
    <m/>
    <s v="CONSTRUÍDO"/>
    <x v="4"/>
    <x v="0"/>
    <n v="0"/>
    <m/>
    <s v="ADRIANO SIQUEIRA"/>
    <s v="OK"/>
    <s v="OK"/>
    <s v="OK"/>
    <s v="OK"/>
    <s v="OK"/>
    <s v="NA"/>
    <m/>
    <m/>
    <m/>
    <e v="#N/A"/>
    <m/>
  </r>
  <r>
    <s v="MGTOU"/>
    <s v="M2023EST_MGTOU_01"/>
    <x v="3"/>
    <s v="3 VIAS"/>
    <x v="0"/>
    <x v="3"/>
    <x v="174"/>
    <x v="33"/>
    <s v="SIM"/>
    <s v="REDE OK"/>
    <x v="431"/>
    <x v="3"/>
    <x v="3"/>
    <s v="-"/>
    <s v="Ativo"/>
    <x v="1"/>
    <x v="1"/>
    <s v="ATIVO COM  PROTEÇÃO TOPOLOGIA ESTRUT - CFO + ROLLOUT"/>
    <m/>
    <s v="NÃO"/>
    <s v="ATIVO"/>
    <x v="0"/>
    <x v="3"/>
    <x v="0"/>
    <s v="-"/>
    <x v="2"/>
    <x v="1"/>
    <n v="508041"/>
    <s v="Aprovado HQ"/>
    <x v="0"/>
    <m/>
    <m/>
    <m/>
    <m/>
    <m/>
    <m/>
    <x v="1"/>
    <x v="2"/>
    <s v="ATIVO"/>
    <x v="1"/>
    <m/>
    <s v="CONSTRUÍDO"/>
    <x v="2"/>
    <x v="2"/>
    <n v="0"/>
    <m/>
    <s v="ADRIANO INÁCIO"/>
    <m/>
    <m/>
    <m/>
    <m/>
    <m/>
    <m/>
    <m/>
    <m/>
    <m/>
    <e v="#N/A"/>
    <m/>
  </r>
  <r>
    <s v="MGSJK"/>
    <s v="M2024EST_MGSJK_01"/>
    <x v="3"/>
    <s v="SIM"/>
    <x v="0"/>
    <x v="3"/>
    <x v="158"/>
    <x v="19"/>
    <s v="NA"/>
    <s v="NA"/>
    <x v="376"/>
    <x v="1"/>
    <x v="28"/>
    <s v="MGVWL"/>
    <s v="Ativo"/>
    <x v="19"/>
    <x v="1"/>
    <s v="REDE ENTREGUE COM  PROTEÇÃO TOPOLOGIA ESTRUT - CFO + ROLLOUT"/>
    <m/>
    <s v="NÃO"/>
    <s v="ATIVO"/>
    <x v="0"/>
    <x v="3"/>
    <x v="0"/>
    <s v="-"/>
    <x v="2"/>
    <x v="1"/>
    <n v="513537"/>
    <s v="Regional"/>
    <x v="0"/>
    <m/>
    <m/>
    <m/>
    <m/>
    <m/>
    <m/>
    <x v="1"/>
    <x v="31"/>
    <d v="2024-10-21T00:00:00"/>
    <x v="1"/>
    <s v="REDE ENTREGUE, VALIDAÇÃO E-MAIL TELEMONT 15/10"/>
    <s v="CONSTRUÍDO"/>
    <x v="2"/>
    <x v="2"/>
    <n v="0"/>
    <m/>
    <s v="ADRIANO INÁCIO"/>
    <m/>
    <m/>
    <m/>
    <m/>
    <m/>
    <m/>
    <m/>
    <m/>
    <m/>
    <e v="#N/A"/>
    <m/>
  </r>
  <r>
    <s v="MGVJE"/>
    <s v="M2024EST_MGVJE_01"/>
    <x v="3"/>
    <s v="SIM"/>
    <x v="0"/>
    <x v="3"/>
    <x v="158"/>
    <x v="67"/>
    <s v="NA"/>
    <s v="NA"/>
    <x v="376"/>
    <x v="1"/>
    <x v="28"/>
    <s v="MGVWL"/>
    <s v="Ativo"/>
    <x v="17"/>
    <x v="1"/>
    <s v="REDE ENTREGUE COM  PROTEÇÃO TOPOLOGIA ESTRUT - CFO + ROLLOUT"/>
    <m/>
    <s v="NÃO"/>
    <s v="ATIVO"/>
    <x v="0"/>
    <x v="3"/>
    <x v="0"/>
    <s v="-"/>
    <x v="2"/>
    <x v="1"/>
    <n v="513537"/>
    <s v="Regional"/>
    <x v="0"/>
    <m/>
    <m/>
    <m/>
    <m/>
    <m/>
    <m/>
    <x v="1"/>
    <x v="31"/>
    <d v="2024-10-21T00:00:00"/>
    <x v="1"/>
    <s v="REDE ENTREGUE, VALIDAÇÃO E-MAIL TELEMONT 15/10"/>
    <s v="CONSTRUÍDO"/>
    <x v="2"/>
    <x v="2"/>
    <n v="0"/>
    <m/>
    <s v="ADRIANO INÁCIO"/>
    <m/>
    <m/>
    <m/>
    <m/>
    <m/>
    <m/>
    <m/>
    <m/>
    <m/>
    <e v="#N/A"/>
    <m/>
  </r>
  <r>
    <s v="MGTRO"/>
    <s v="M2023EST_MGTRO_01"/>
    <x v="3"/>
    <s v="SIM"/>
    <x v="0"/>
    <x v="3"/>
    <x v="15"/>
    <x v="12"/>
    <s v="SIM"/>
    <s v="REDE OK"/>
    <x v="432"/>
    <x v="3"/>
    <x v="7"/>
    <s v="-"/>
    <s v="Ativo"/>
    <x v="4"/>
    <x v="1"/>
    <s v="ATIVO COM  PROTEÇÃO TOPOLOGIA ESTRUT - CFO + ROLLOUT"/>
    <m/>
    <s v="NÃO"/>
    <s v="ATIVO"/>
    <x v="0"/>
    <x v="3"/>
    <x v="8"/>
    <s v="-"/>
    <x v="2"/>
    <x v="1"/>
    <n v="481934"/>
    <s v="Aprovado HQ"/>
    <x v="0"/>
    <m/>
    <m/>
    <m/>
    <m/>
    <m/>
    <m/>
    <x v="1"/>
    <x v="2"/>
    <s v="ATIVO"/>
    <x v="1"/>
    <m/>
    <s v="CONSTRUÍDO"/>
    <x v="2"/>
    <x v="2"/>
    <n v="1"/>
    <m/>
    <s v="ADRIANO INÁCIO"/>
    <m/>
    <m/>
    <m/>
    <m/>
    <m/>
    <m/>
    <m/>
    <m/>
    <m/>
    <e v="#N/A"/>
    <m/>
  </r>
  <r>
    <s v="MGTPU"/>
    <s v="M2024_MGTPU_01"/>
    <x v="2"/>
    <s v="RÁDIO"/>
    <x v="2"/>
    <x v="3"/>
    <x v="2"/>
    <x v="2"/>
    <s v="NA"/>
    <s v="NA"/>
    <x v="433"/>
    <x v="1"/>
    <x v="18"/>
    <s v="MGCII"/>
    <s v="Ativo"/>
    <x v="7"/>
    <x v="1"/>
    <s v="seg 10/02/2025 16:18 - Carlos Eduardo Pereira (Mexicano) - Seguir rádio_x000a__x000a_ter 24/09/2024 11:21 - Rodrigo Soares: Atualização estruturante Ramon: alto custo_x000a_04/09/2024 - Plan Eder: alterou de &quot;Setembro Compromisso&quot; para &quot;Setembro Oportunidade&quot;_x000a_seg 17/06/2024 10:08 - Felipe Casimiro: metro pendentes 2024"/>
    <s v="-"/>
    <s v="NÃO"/>
    <s v="RÁDIO"/>
    <x v="2"/>
    <x v="3"/>
    <x v="0"/>
    <s v="-"/>
    <x v="2"/>
    <x v="1"/>
    <n v="510613"/>
    <s v="Regional"/>
    <x v="2"/>
    <m/>
    <m/>
    <m/>
    <s v="VALIDAR PREDECESSOR ELISANGÊLA"/>
    <m/>
    <m/>
    <x v="1"/>
    <x v="5"/>
    <s v="AG. PROJETO ALTO CUSTO"/>
    <x v="6"/>
    <m/>
    <s v="CONSTRUÍDO"/>
    <x v="1"/>
    <x v="4"/>
    <n v="0"/>
    <m/>
    <s v="ADRIANO INÁCIO"/>
    <m/>
    <m/>
    <m/>
    <m/>
    <m/>
    <m/>
    <m/>
    <m/>
    <m/>
    <e v="#N/A"/>
    <m/>
  </r>
  <r>
    <s v="MGTRP"/>
    <s v="M2024EST_MGTRP_01"/>
    <x v="3"/>
    <s v="SIM"/>
    <x v="0"/>
    <x v="3"/>
    <x v="125"/>
    <x v="180"/>
    <s v="NA"/>
    <s v="NA"/>
    <x v="227"/>
    <x v="1"/>
    <x v="18"/>
    <s v="MGCII"/>
    <s v="Ativo"/>
    <x v="7"/>
    <x v="1"/>
    <s v="ATIVO COM  PROTEÇÃO TOPOLOGIA ESTRUT - CFO + ROLLOUT"/>
    <m/>
    <s v="NÃO"/>
    <s v="ATIVO"/>
    <x v="0"/>
    <x v="3"/>
    <x v="10"/>
    <s v="-"/>
    <x v="2"/>
    <x v="1"/>
    <n v="481266"/>
    <s v="Aprovado HQ"/>
    <x v="0"/>
    <m/>
    <m/>
    <m/>
    <m/>
    <m/>
    <m/>
    <x v="1"/>
    <x v="2"/>
    <s v="ATIVO"/>
    <x v="1"/>
    <m/>
    <s v="CONSTRUÍDO"/>
    <x v="2"/>
    <x v="2"/>
    <n v="1"/>
    <m/>
    <s v="ADRIANO INÁCIO"/>
    <m/>
    <m/>
    <m/>
    <m/>
    <m/>
    <m/>
    <m/>
    <m/>
    <m/>
    <e v="#N/A"/>
    <m/>
  </r>
  <r>
    <s v="MGTSZ"/>
    <s v="M2024EST_MGTSZ_01"/>
    <x v="3"/>
    <s v="SIM"/>
    <x v="0"/>
    <x v="3"/>
    <x v="17"/>
    <x v="81"/>
    <s v="NA"/>
    <s v="NA"/>
    <x v="267"/>
    <x v="1"/>
    <x v="4"/>
    <s v="MGBHF"/>
    <s v="Ativo"/>
    <x v="1"/>
    <x v="1"/>
    <s v="ATIVO COM  PROTEÇÃO TOPOLOGIA ESTRUT - LANÇAMENTO"/>
    <m/>
    <s v="SIM"/>
    <s v="ATIVO"/>
    <x v="0"/>
    <x v="3"/>
    <x v="3"/>
    <s v="-"/>
    <x v="2"/>
    <x v="1"/>
    <s v="NA"/>
    <s v="NA"/>
    <x v="0"/>
    <m/>
    <m/>
    <m/>
    <m/>
    <m/>
    <m/>
    <x v="1"/>
    <x v="2"/>
    <s v="ATIVO"/>
    <x v="1"/>
    <m/>
    <s v="CONSTRUÍDO"/>
    <x v="2"/>
    <x v="2"/>
    <n v="0"/>
    <m/>
    <s v="ADRIANO INÁCIO"/>
    <m/>
    <m/>
    <m/>
    <m/>
    <m/>
    <m/>
    <m/>
    <m/>
    <m/>
    <e v="#N/A"/>
    <m/>
  </r>
  <r>
    <s v="MGTZB"/>
    <s v="M2024EST_MGTZB_01"/>
    <x v="3"/>
    <s v="SIM"/>
    <x v="0"/>
    <x v="3"/>
    <x v="52"/>
    <x v="121"/>
    <s v="NA"/>
    <s v="NA"/>
    <x v="163"/>
    <x v="1"/>
    <x v="17"/>
    <s v="MGFLR"/>
    <s v="Ativo"/>
    <x v="1"/>
    <x v="1"/>
    <s v="REDE ENTREGUE COM  PROTEÇÃO TOPOLOGIA ESTRUT - LANÇAMENTO "/>
    <m/>
    <s v="SIM"/>
    <s v="ATIVO"/>
    <x v="0"/>
    <x v="3"/>
    <x v="11"/>
    <s v="-"/>
    <x v="2"/>
    <x v="1"/>
    <s v="NA"/>
    <s v="NA"/>
    <x v="0"/>
    <m/>
    <m/>
    <m/>
    <m/>
    <m/>
    <m/>
    <x v="1"/>
    <x v="2"/>
    <s v="ATIVO"/>
    <x v="1"/>
    <m/>
    <s v="CONSTRUÍDO"/>
    <x v="2"/>
    <x v="2"/>
    <n v="0"/>
    <m/>
    <s v="ADRIANO INÁCIO"/>
    <m/>
    <m/>
    <m/>
    <m/>
    <m/>
    <m/>
    <m/>
    <m/>
    <m/>
    <e v="#N/A"/>
    <m/>
  </r>
  <r>
    <s v="MGSLL"/>
    <s v="M2024EST_MGSLL_01"/>
    <x v="3"/>
    <s v="SIM"/>
    <x v="0"/>
    <x v="3"/>
    <x v="75"/>
    <x v="119"/>
    <s v="NA"/>
    <s v="NA"/>
    <x v="434"/>
    <x v="1"/>
    <x v="24"/>
    <s v="MGSLA"/>
    <s v="Ativo"/>
    <x v="12"/>
    <x v="1"/>
    <s v="REDE ENTREGUE CONFORME TOPOLOGIA ESTRUTURANTE"/>
    <s v="O&amp;M"/>
    <s v="NÃO"/>
    <s v="ATIVO"/>
    <x v="0"/>
    <x v="3"/>
    <x v="0"/>
    <s v="-"/>
    <x v="2"/>
    <x v="1"/>
    <n v="506533"/>
    <s v="Aprovado HQ"/>
    <x v="0"/>
    <m/>
    <m/>
    <m/>
    <m/>
    <m/>
    <m/>
    <x v="1"/>
    <x v="18"/>
    <s v="ATIVO"/>
    <x v="1"/>
    <s v="qui 10/10/2024 17:19 - Email Matheus Telemont rede ok"/>
    <s v="CONSTRUÍDO"/>
    <x v="2"/>
    <x v="2"/>
    <n v="0"/>
    <m/>
    <s v="ADRIANO INÁCIO"/>
    <m/>
    <m/>
    <m/>
    <m/>
    <m/>
    <m/>
    <m/>
    <m/>
    <m/>
    <e v="#N/A"/>
    <m/>
  </r>
  <r>
    <s v="MGTZH"/>
    <s v="M2024EST_MGTZH_01"/>
    <x v="3"/>
    <s v="SIM"/>
    <x v="0"/>
    <x v="3"/>
    <x v="34"/>
    <x v="15"/>
    <s v="NA"/>
    <s v="NA"/>
    <x v="435"/>
    <x v="1"/>
    <x v="17"/>
    <s v="MGBSJ"/>
    <s v="Ativo HL4 / Ativo HL5D"/>
    <x v="1"/>
    <x v="1"/>
    <s v="REDE ENTREGUE COM  PROTEÇÃO TOPOLOGIA ESTRUT - LANÇAMENTO "/>
    <m/>
    <s v="SIM"/>
    <s v="ATIVO"/>
    <x v="0"/>
    <x v="3"/>
    <x v="11"/>
    <s v="-"/>
    <x v="2"/>
    <x v="1"/>
    <s v="NA"/>
    <s v="NA"/>
    <x v="0"/>
    <m/>
    <m/>
    <m/>
    <m/>
    <m/>
    <m/>
    <x v="1"/>
    <x v="2"/>
    <s v="ATIVO"/>
    <x v="1"/>
    <m/>
    <s v="CONSTRUÍDO"/>
    <x v="2"/>
    <x v="2"/>
    <n v="0"/>
    <m/>
    <s v="ADRIANO INÁCIO"/>
    <m/>
    <m/>
    <m/>
    <m/>
    <m/>
    <m/>
    <m/>
    <m/>
    <m/>
    <e v="#N/A"/>
    <m/>
  </r>
  <r>
    <s v="MGVNZ"/>
    <s v="M2023EST_MGVNZ_01"/>
    <x v="3"/>
    <s v="SIM"/>
    <x v="0"/>
    <x v="3"/>
    <x v="52"/>
    <x v="99"/>
    <s v="NÃO"/>
    <s v="PENDENTE"/>
    <x v="436"/>
    <x v="3"/>
    <x v="24"/>
    <s v="-"/>
    <s v="Ativo"/>
    <x v="12"/>
    <x v="1"/>
    <s v="REDE ENTREGUE COM  PROTEÇÃO TOPOLOGIA ESTRUT - CFO + ROLLOUT"/>
    <m/>
    <s v="NÃO"/>
    <s v="ATIVO"/>
    <x v="0"/>
    <x v="3"/>
    <x v="0"/>
    <s v="-"/>
    <x v="2"/>
    <x v="1"/>
    <n v="538691"/>
    <s v="Aprovado HQ"/>
    <x v="0"/>
    <m/>
    <m/>
    <m/>
    <m/>
    <m/>
    <m/>
    <x v="1"/>
    <x v="2"/>
    <s v="ATIVO"/>
    <x v="1"/>
    <m/>
    <s v="CONSTRUÍDO"/>
    <x v="2"/>
    <x v="2"/>
    <n v="0"/>
    <m/>
    <s v="ADRIANO INÁCIO"/>
    <m/>
    <m/>
    <m/>
    <m/>
    <m/>
    <m/>
    <m/>
    <m/>
    <m/>
    <e v="#N/A"/>
    <m/>
  </r>
  <r>
    <s v="MGJSA"/>
    <s v="M2024EST_MGJSA_01"/>
    <x v="2"/>
    <s v="RÁDIO"/>
    <x v="2"/>
    <x v="3"/>
    <x v="2"/>
    <x v="2"/>
    <s v="NA"/>
    <s v="NA"/>
    <x v="2"/>
    <x v="1"/>
    <x v="10"/>
    <s v="MGJRC"/>
    <s v="Ativo HL4 / Falta HL5D"/>
    <x v="11"/>
    <x v="1"/>
    <s v="SEM AÇÃO RE"/>
    <m/>
    <s v="NÃO"/>
    <s v="RÁDIO"/>
    <x v="2"/>
    <x v="3"/>
    <x v="1"/>
    <s v="-"/>
    <x v="2"/>
    <x v="1"/>
    <s v="NA"/>
    <s v="NA"/>
    <x v="2"/>
    <m/>
    <m/>
    <m/>
    <s v="VALIDAR PREDECESSOR ELISANGÊLA"/>
    <m/>
    <m/>
    <x v="1"/>
    <x v="2"/>
    <s v="ATIVO"/>
    <x v="1"/>
    <m/>
    <s v="CONSTRUÍDO"/>
    <x v="1"/>
    <x v="2"/>
    <n v="0"/>
    <m/>
    <s v="ADRIANO INÁCIO"/>
    <m/>
    <m/>
    <m/>
    <m/>
    <m/>
    <m/>
    <m/>
    <m/>
    <m/>
    <e v="#N/A"/>
    <m/>
  </r>
  <r>
    <s v="MGUCL"/>
    <s v="M2023EST_MGUCL_01"/>
    <x v="3"/>
    <s v="SIM"/>
    <x v="0"/>
    <x v="3"/>
    <x v="109"/>
    <x v="181"/>
    <s v="NA"/>
    <s v="NA"/>
    <x v="371"/>
    <x v="1"/>
    <x v="12"/>
    <s v="MGBCQ"/>
    <s v="Ativo"/>
    <x v="1"/>
    <x v="1"/>
    <s v="ATIVO COM  PROTEÇÃO TOPOLOGIA ESTRUT - LANÇAMENTO"/>
    <m/>
    <s v="SIM"/>
    <s v="ATIVO"/>
    <x v="0"/>
    <x v="3"/>
    <x v="11"/>
    <s v="-"/>
    <x v="2"/>
    <x v="1"/>
    <n v="490178"/>
    <s v="CANCELADO"/>
    <x v="0"/>
    <m/>
    <m/>
    <m/>
    <m/>
    <m/>
    <m/>
    <x v="1"/>
    <x v="2"/>
    <s v="ATIVO"/>
    <x v="1"/>
    <m/>
    <s v="CONSTRUÍDO"/>
    <x v="2"/>
    <x v="2"/>
    <n v="1"/>
    <m/>
    <s v="ADRIANO INÁCIO"/>
    <m/>
    <m/>
    <m/>
    <m/>
    <m/>
    <m/>
    <m/>
    <m/>
    <m/>
    <e v="#N/A"/>
    <m/>
  </r>
  <r>
    <s v="MGRRO"/>
    <s v="M2024EST_MGRRO_01"/>
    <x v="3"/>
    <s v="SIM"/>
    <x v="0"/>
    <x v="3"/>
    <x v="85"/>
    <x v="89"/>
    <s v="NA"/>
    <s v="NA"/>
    <x v="437"/>
    <x v="1"/>
    <x v="10"/>
    <s v="MGJAS"/>
    <s v="Ativo HL4 / Ativo HL5D"/>
    <x v="7"/>
    <x v="1"/>
    <s v="REDE ENTREGUE CONFORME TOPOLOGIA ESTRUTURANTE"/>
    <m/>
    <s v="NÃO"/>
    <s v="ATIVO"/>
    <x v="0"/>
    <x v="3"/>
    <x v="0"/>
    <s v="-"/>
    <x v="2"/>
    <x v="1"/>
    <n v="512277"/>
    <s v="Regional"/>
    <x v="0"/>
    <m/>
    <m/>
    <m/>
    <m/>
    <m/>
    <m/>
    <x v="1"/>
    <x v="2"/>
    <s v="ATIVO"/>
    <x v="1"/>
    <m/>
    <s v="CONSTRUÍDO"/>
    <x v="2"/>
    <x v="2"/>
    <n v="1"/>
    <m/>
    <s v="ADRIANO INÁCIO"/>
    <m/>
    <m/>
    <m/>
    <m/>
    <m/>
    <m/>
    <m/>
    <m/>
    <m/>
    <e v="#N/A"/>
    <m/>
  </r>
  <r>
    <s v="MGUDO"/>
    <s v="M2023_MGUDO_01"/>
    <x v="3"/>
    <s v="SIM"/>
    <x v="0"/>
    <x v="3"/>
    <x v="91"/>
    <x v="182"/>
    <s v="NA"/>
    <s v="NA"/>
    <x v="7"/>
    <x v="1"/>
    <x v="5"/>
    <s v="MGJAA"/>
    <s v="Ativo"/>
    <x v="1"/>
    <x v="1"/>
    <s v="ATIVO COM  PROTEÇÃO TOPOLOGIA ESTRUT - LANÇAMENTO"/>
    <m/>
    <s v="SIM"/>
    <s v="ATIVO"/>
    <x v="0"/>
    <x v="3"/>
    <x v="4"/>
    <s v="-"/>
    <x v="2"/>
    <x v="1"/>
    <n v="501052"/>
    <s v="CANCELADO"/>
    <x v="0"/>
    <m/>
    <m/>
    <m/>
    <m/>
    <m/>
    <m/>
    <x v="1"/>
    <x v="2"/>
    <s v="ATIVO"/>
    <x v="1"/>
    <m/>
    <s v="CONSTRUÍDO"/>
    <x v="2"/>
    <x v="2"/>
    <n v="0"/>
    <m/>
    <s v="ADRIANO INÁCIO"/>
    <m/>
    <m/>
    <m/>
    <m/>
    <m/>
    <m/>
    <m/>
    <m/>
    <m/>
    <e v="#N/A"/>
    <m/>
  </r>
  <r>
    <s v="MGUFV"/>
    <s v="M2023EST_MGUFV_01"/>
    <x v="3"/>
    <s v="SIM"/>
    <x v="0"/>
    <x v="3"/>
    <x v="54"/>
    <x v="97"/>
    <s v="NA"/>
    <s v="NA"/>
    <x v="328"/>
    <x v="1"/>
    <x v="5"/>
    <s v="MGJAA"/>
    <s v="Ativo"/>
    <x v="1"/>
    <x v="1"/>
    <s v="ATIVO COM  PROTEÇÃO TOPOLOGIA ESTRUT - LANÇAMENTO"/>
    <m/>
    <s v="SIM"/>
    <s v="ATIVO"/>
    <x v="0"/>
    <x v="3"/>
    <x v="4"/>
    <s v="-"/>
    <x v="2"/>
    <x v="1"/>
    <n v="508019"/>
    <s v="Empreiteira"/>
    <x v="0"/>
    <m/>
    <m/>
    <m/>
    <m/>
    <m/>
    <m/>
    <x v="1"/>
    <x v="2"/>
    <s v="ATIVO"/>
    <x v="1"/>
    <m/>
    <s v="CONSTRUÍDO"/>
    <x v="2"/>
    <x v="2"/>
    <n v="0"/>
    <m/>
    <s v="ADRIANO INÁCIO"/>
    <m/>
    <m/>
    <m/>
    <m/>
    <m/>
    <m/>
    <m/>
    <m/>
    <m/>
    <e v="#N/A"/>
    <m/>
  </r>
  <r>
    <s v="MGUND"/>
    <s v="M2024EST_MGUND_01"/>
    <x v="3"/>
    <s v="SIM"/>
    <x v="0"/>
    <x v="3"/>
    <x v="175"/>
    <x v="183"/>
    <s v="NA"/>
    <s v="NA"/>
    <x v="66"/>
    <x v="1"/>
    <x v="5"/>
    <s v="MGPIR"/>
    <s v="Ativo"/>
    <x v="1"/>
    <x v="1"/>
    <m/>
    <m/>
    <s v="SIM"/>
    <s v="ATIVO"/>
    <x v="0"/>
    <x v="3"/>
    <x v="4"/>
    <s v="-"/>
    <x v="2"/>
    <x v="1"/>
    <n v="508021"/>
    <s v="Aprovado HQ"/>
    <x v="0"/>
    <m/>
    <m/>
    <m/>
    <m/>
    <m/>
    <m/>
    <x v="1"/>
    <x v="2"/>
    <s v="ATIVO"/>
    <x v="1"/>
    <m/>
    <s v="CONSTRUÍDO"/>
    <x v="2"/>
    <x v="2"/>
    <n v="0"/>
    <m/>
    <s v="ADRIANO INÁCIO"/>
    <m/>
    <m/>
    <m/>
    <m/>
    <m/>
    <m/>
    <m/>
    <m/>
    <m/>
    <e v="#N/A"/>
    <m/>
  </r>
  <r>
    <s v="MGUFE"/>
    <s v="M2023EST_MGUFE_01"/>
    <x v="0"/>
    <s v="FLAT"/>
    <x v="0"/>
    <x v="0"/>
    <x v="3"/>
    <x v="1"/>
    <s v="NA"/>
    <s v="NA"/>
    <x v="438"/>
    <x v="1"/>
    <x v="5"/>
    <s v="MGJAA"/>
    <s v="Ativo"/>
    <x v="1"/>
    <x v="1"/>
    <m/>
    <m/>
    <s v="SIM"/>
    <s v="ATIVO"/>
    <x v="0"/>
    <x v="0"/>
    <x v="4"/>
    <s v="-"/>
    <x v="0"/>
    <x v="1"/>
    <n v="510674"/>
    <s v="Aprovado HQ"/>
    <x v="0"/>
    <s v="X"/>
    <m/>
    <m/>
    <s v="VALIDAR IMPLANTAÇÃO"/>
    <m/>
    <m/>
    <x v="1"/>
    <x v="2"/>
    <s v="ATIVO"/>
    <x v="1"/>
    <m/>
    <s v="CONSTRUÍDO"/>
    <x v="2"/>
    <x v="2"/>
    <n v="0"/>
    <m/>
    <s v="ADRIANO INÁCIO"/>
    <m/>
    <m/>
    <m/>
    <m/>
    <m/>
    <m/>
    <m/>
    <m/>
    <m/>
    <e v="#N/A"/>
    <m/>
  </r>
  <r>
    <s v="MGURC"/>
    <s v="M2024EST_MGURC_01"/>
    <x v="3"/>
    <s v="SIM"/>
    <x v="0"/>
    <x v="3"/>
    <x v="33"/>
    <x v="33"/>
    <s v="NA"/>
    <s v="NA"/>
    <x v="439"/>
    <x v="1"/>
    <x v="15"/>
    <s v="MGEDM"/>
    <s v="Ativo"/>
    <x v="1"/>
    <x v="1"/>
    <s v="ATIVO COM  PROTEÇÃO TOPOLOGIA ESTRUT - LANÇAMENTO"/>
    <m/>
    <s v="SIM"/>
    <s v="ATIVO"/>
    <x v="0"/>
    <x v="3"/>
    <x v="0"/>
    <s v="-"/>
    <x v="2"/>
    <x v="1"/>
    <n v="517859"/>
    <s v="Empreiteira"/>
    <x v="0"/>
    <m/>
    <m/>
    <m/>
    <m/>
    <m/>
    <m/>
    <x v="1"/>
    <x v="2"/>
    <s v="ATIVO"/>
    <x v="1"/>
    <m/>
    <s v="CONSTRUÍDO"/>
    <x v="2"/>
    <x v="2"/>
    <n v="0"/>
    <m/>
    <s v="ADRIANO INÁCIO"/>
    <m/>
    <m/>
    <m/>
    <m/>
    <m/>
    <m/>
    <m/>
    <m/>
    <m/>
    <e v="#N/A"/>
    <m/>
  </r>
  <r>
    <s v="MGSJI"/>
    <s v="M2024EST_MGSJI_01"/>
    <x v="8"/>
    <s v="FLAT"/>
    <x v="0"/>
    <x v="3"/>
    <x v="149"/>
    <x v="1"/>
    <s v="NA"/>
    <s v="NA"/>
    <x v="440"/>
    <x v="1"/>
    <x v="10"/>
    <s v="MGICA"/>
    <s v="Ativo HL4 / Falta HL5D"/>
    <x v="18"/>
    <x v="1"/>
    <s v="10/11/2025 - Arthur: ativo via rádio, fibra em REPARO || Tratar reparo com O&amp;M ou MOIN_x000a__x000a_sex 01/08/2025 16:51 - Gustavo Rosa: @William Carvalho Da Cruz, boa tarde._x000a_Segue abaixo a tabela com os Id’s que devemos seguir com proteção assimétrica | RD Existente, qq dúvida entre em contato._x000a__x000a_02/07/2025 - Segue TA 345657616 conforme solicitado_x000a_ter 01/07/2025 15:52 - William Cruz: @Lucas De Souza Barcelos boa tarde!_x000a__x000a_Pode por favor criar um TA para manutenção de rede externa recuperar as fibras com defeito?_x000a_ENTREGA DE REDE(VALIDAÇÃO TELEMONT - VALIDAR RELATORIO)_x000a_06/03/2026 - REPARO EM ANDAMENTO/ROTA EM POSTES DE PROVEDOR, BUSCANDO OUTRA ROTA POIS ESTÁ SENDO VANDALIZADO DIARIAMENTE."/>
    <s v="30/06 - Ajustar sinotico, precisa trocar BGP e emitir OE WSJI"/>
    <s v="NÃO"/>
    <s v="ATIVAÇÃO"/>
    <x v="0"/>
    <x v="3"/>
    <x v="0"/>
    <s v="-"/>
    <x v="2"/>
    <x v="1"/>
    <n v="560605"/>
    <s v="Aprovado HQ"/>
    <x v="4"/>
    <d v="2025-10-24T00:00:00"/>
    <m/>
    <m/>
    <s v="VALIDAR RÁDIO BRUNO"/>
    <m/>
    <m/>
    <x v="1"/>
    <x v="14"/>
    <d v="2024-10-07T00:00:00"/>
    <x v="1"/>
    <s v="REDE ENTREGUE, VALIDAÇÃO E-MAIL TELEMONT 15/10"/>
    <s v="CONSTRUÍDO"/>
    <x v="2"/>
    <x v="2"/>
    <n v="0"/>
    <m/>
    <s v="ADRIANO INÁCIO"/>
    <m/>
    <m/>
    <m/>
    <m/>
    <m/>
    <m/>
    <m/>
    <m/>
    <m/>
    <e v="#N/A"/>
    <m/>
  </r>
  <r>
    <s v="MGVWL"/>
    <s v="M2024EST_MGVWL_01"/>
    <x v="3"/>
    <s v="SIM"/>
    <x v="0"/>
    <x v="3"/>
    <x v="176"/>
    <x v="184"/>
    <s v="NA"/>
    <s v="NA"/>
    <x v="25"/>
    <x v="2"/>
    <x v="28"/>
    <s v="-"/>
    <s v="Ativo"/>
    <x v="17"/>
    <x v="1"/>
    <s v="ATIVO COM  PROTEÇÃO TOPOLOGIA ESTRUT - CFO + ROLLOUT"/>
    <m/>
    <s v="NÃO"/>
    <s v="ATIVO"/>
    <x v="0"/>
    <x v="3"/>
    <x v="6"/>
    <s v="-"/>
    <x v="2"/>
    <x v="1"/>
    <s v="NA"/>
    <s v="NA"/>
    <x v="0"/>
    <m/>
    <m/>
    <m/>
    <m/>
    <m/>
    <m/>
    <x v="1"/>
    <x v="2"/>
    <s v="ATIVO"/>
    <x v="1"/>
    <m/>
    <s v="CONSTRUÍDO"/>
    <x v="2"/>
    <x v="2"/>
    <n v="1"/>
    <m/>
    <s v="ADRIANO INÁCIO"/>
    <m/>
    <m/>
    <m/>
    <m/>
    <m/>
    <m/>
    <m/>
    <m/>
    <m/>
    <e v="#N/A"/>
    <m/>
  </r>
  <r>
    <s v="MGVDM"/>
    <s v="M2023EST_MGVDM_01"/>
    <x v="3"/>
    <s v="SIM"/>
    <x v="0"/>
    <x v="3"/>
    <x v="96"/>
    <x v="143"/>
    <s v="NA"/>
    <s v="NA"/>
    <x v="441"/>
    <x v="1"/>
    <x v="15"/>
    <s v="-"/>
    <s v="Ativo"/>
    <x v="1"/>
    <x v="1"/>
    <s v="ATIVO COM  PROTEÇÃO TOPOLOGIA ESTRUT - LANÇAMENTO"/>
    <m/>
    <s v="SIM"/>
    <s v="ATIVO"/>
    <x v="0"/>
    <x v="3"/>
    <x v="0"/>
    <s v="-"/>
    <x v="2"/>
    <x v="1"/>
    <n v="511951"/>
    <s v="Aprovado HQ"/>
    <x v="0"/>
    <m/>
    <m/>
    <m/>
    <m/>
    <m/>
    <m/>
    <x v="1"/>
    <x v="2"/>
    <s v="ATIVO"/>
    <x v="1"/>
    <m/>
    <s v="CONSTRUÍDO"/>
    <x v="2"/>
    <x v="2"/>
    <n v="1"/>
    <m/>
    <s v="ADRIANO INÁCIO"/>
    <m/>
    <m/>
    <m/>
    <m/>
    <m/>
    <m/>
    <m/>
    <m/>
    <m/>
    <e v="#N/A"/>
    <m/>
  </r>
  <r>
    <s v="MGMOA"/>
    <s v="M2024EST_MGMOA_01"/>
    <x v="3"/>
    <s v="SIM"/>
    <x v="0"/>
    <x v="3"/>
    <x v="81"/>
    <x v="28"/>
    <s v="NA"/>
    <s v="NA"/>
    <x v="442"/>
    <x v="1"/>
    <x v="24"/>
    <s v="MGSCL"/>
    <s v="Ativo"/>
    <x v="17"/>
    <x v="1"/>
    <s v="REDE ENTREGUE COM  PROTEÇÃO TOPOLOGIA ESTRUT - CFO + ROLLOUT"/>
    <m/>
    <s v="NÃO"/>
    <s v="ATIVO"/>
    <x v="0"/>
    <x v="3"/>
    <x v="0"/>
    <s v="-"/>
    <x v="2"/>
    <x v="1"/>
    <n v="507382"/>
    <s v="Aprovado HQ"/>
    <x v="0"/>
    <m/>
    <m/>
    <m/>
    <m/>
    <m/>
    <m/>
    <x v="1"/>
    <x v="2"/>
    <s v="ATIVO"/>
    <x v="1"/>
    <m/>
    <s v="CONSTRUÍDO"/>
    <x v="2"/>
    <x v="2"/>
    <n v="0"/>
    <m/>
    <s v="ADRIANO INÁCIO"/>
    <m/>
    <m/>
    <m/>
    <m/>
    <m/>
    <m/>
    <m/>
    <m/>
    <m/>
    <e v="#N/A"/>
    <m/>
  </r>
  <r>
    <s v="MGFCA"/>
    <s v="RADIOMGFCA"/>
    <x v="3"/>
    <s v="RÁDIO"/>
    <x v="2"/>
    <x v="3"/>
    <x v="2"/>
    <x v="2"/>
    <s v="NA"/>
    <s v="NA"/>
    <x v="2"/>
    <x v="5"/>
    <x v="32"/>
    <s v="RADIO"/>
    <m/>
    <x v="8"/>
    <x v="4"/>
    <s v="SEM AÇÃO RE"/>
    <m/>
    <s v="NÃO"/>
    <s v="RÁDIO"/>
    <x v="2"/>
    <x v="3"/>
    <x v="1"/>
    <s v="-"/>
    <x v="2"/>
    <x v="1"/>
    <s v="NA"/>
    <s v="NA"/>
    <x v="2"/>
    <m/>
    <m/>
    <m/>
    <e v="#REF!"/>
    <m/>
    <m/>
    <x v="1"/>
    <x v="37"/>
    <s v="RÁDIO"/>
    <x v="1"/>
    <m/>
    <s v="CONSTRUÍDO"/>
    <x v="1"/>
    <x v="0"/>
    <n v="0"/>
    <m/>
    <s v="LUIZ BERNARDINI"/>
    <s v="OK"/>
    <s v="OK"/>
    <s v="OK"/>
    <s v="OK"/>
    <s v="OK"/>
    <s v="OK"/>
    <s v="?"/>
    <m/>
    <m/>
    <e v="#N/A"/>
    <m/>
  </r>
  <r>
    <s v="MGVIS"/>
    <s v="M2024EST_MGVIS_01"/>
    <x v="3"/>
    <s v="SIM"/>
    <x v="0"/>
    <x v="3"/>
    <x v="29"/>
    <x v="98"/>
    <s v="NA"/>
    <s v="NA"/>
    <x v="38"/>
    <x v="1"/>
    <x v="15"/>
    <s v="-"/>
    <s v="Ativo"/>
    <x v="1"/>
    <x v="1"/>
    <s v="ATIVO COM  PROTEÇÃO TOPOLOGIA ESTRUT - LANÇAMENTO"/>
    <m/>
    <s v="SIM"/>
    <s v="ATIVO"/>
    <x v="0"/>
    <x v="3"/>
    <x v="0"/>
    <s v="-"/>
    <x v="2"/>
    <x v="1"/>
    <n v="517857"/>
    <s v="Empreiteira"/>
    <x v="0"/>
    <m/>
    <m/>
    <m/>
    <m/>
    <m/>
    <m/>
    <x v="1"/>
    <x v="2"/>
    <s v="ATIVO"/>
    <x v="1"/>
    <m/>
    <s v="CONSTRUÍDO"/>
    <x v="2"/>
    <x v="2"/>
    <n v="0"/>
    <m/>
    <s v="ADRIANO INÁCIO"/>
    <m/>
    <m/>
    <m/>
    <m/>
    <m/>
    <m/>
    <m/>
    <m/>
    <m/>
    <e v="#N/A"/>
    <m/>
  </r>
  <r>
    <s v="MGVEE"/>
    <s v="M2024EST_MGVEE_01"/>
    <x v="2"/>
    <s v="RÁDIO"/>
    <x v="2"/>
    <x v="3"/>
    <x v="2"/>
    <x v="2"/>
    <s v="NA"/>
    <s v="NA"/>
    <x v="443"/>
    <x v="1"/>
    <x v="8"/>
    <s v="MGRNJ"/>
    <s v="Não Ativo"/>
    <x v="4"/>
    <x v="1"/>
    <s v="seg 10/02/2025 16:18 - Carlos Eduardo Pereira (Mexicano) - Seguir rádio_x000a__x000a_sex 04/10/2024 07:54 - Thiago Moraes: @Arthur Monteiro Da Silva, bom dia!_x000a__x000a_O atendimento deste site é preciso aguardar uma solução com relação a rede prevista da 040._x000a__x000a_qua 02/10/2024 09:53 - Fernanda Carla: Felipe Bernardo / Arthur: Como a equipe Telemont esteve no local e não identificou a rede existente, a solução seria projetar toda a rede. Porém, não vejo outro acesso ao site MGVEE sem ser por esta rota em “terreno particular”._x000a__x000a_Esta foi a localização do site MGVEE fornecida pela Vivo em KMZ, que coincide também com as coordenadas fornecidas._x000a_ter 01/10/2024 08:53 - Felipe Bernardo: Conforme alinhado na reunião gentileza rever projeto, sem rede existente VIVO._x000a_Equipe Telemont esteve no local e não identificou a rede existente._x000a__x000a_Segue fotos:_x000a__x000a_Obs.:_x000a__x000a_1° Site MGVEE está instalado em um terreno particular e fomos informados que a vivo não tem autorização para acessar somente a TIM e CLARO._x000a_2° Projeto mostra uma rota existente seguimos  a rota mas não foi localizado a rede vivo onde está marcado no projeto._x000a_30/09/2024 - Matheus: cabo indicado como existente não localizado. Site fica na BR-040._x000a_24/09/2024 - Matheus: whatsapp conclui dia 30/09._x000a__x000a_seg 17/06/2024 10:08 - Felipe Casimiro: metro pendentes 2024"/>
    <s v="-"/>
    <s v="NÃO"/>
    <s v="RÁDIO"/>
    <x v="2"/>
    <x v="3"/>
    <x v="0"/>
    <s v="-"/>
    <x v="2"/>
    <x v="1"/>
    <n v="512349"/>
    <s v="Regional"/>
    <x v="2"/>
    <m/>
    <m/>
    <m/>
    <s v="VALIDAR PREDECESSOR ELISANGÊLA"/>
    <m/>
    <m/>
    <x v="1"/>
    <x v="28"/>
    <s v="PENDENCIA PROJETO"/>
    <x v="11"/>
    <m/>
    <s v="CONSTRUÍDO"/>
    <x v="1"/>
    <x v="8"/>
    <n v="0"/>
    <m/>
    <s v="ADRIANO INÁCIO"/>
    <m/>
    <m/>
    <m/>
    <m/>
    <m/>
    <m/>
    <m/>
    <m/>
    <m/>
    <e v="#N/A"/>
    <m/>
  </r>
  <r>
    <s v="MGVJB"/>
    <s v="M2024EST_MGVJB_01"/>
    <x v="3"/>
    <s v="SIM"/>
    <x v="0"/>
    <x v="3"/>
    <x v="177"/>
    <x v="185"/>
    <s v="NA"/>
    <s v="NA"/>
    <x v="160"/>
    <x v="1"/>
    <x v="15"/>
    <s v="MGEDM"/>
    <s v="Ativo"/>
    <x v="1"/>
    <x v="1"/>
    <s v="ATIVO COM  PROTEÇÃO TOPOLOGIA ESTRUT (WSP)"/>
    <m/>
    <s v="SIM"/>
    <s v="ATIVO"/>
    <x v="0"/>
    <x v="3"/>
    <x v="11"/>
    <s v="-"/>
    <x v="2"/>
    <x v="1"/>
    <s v="NA"/>
    <s v="NA"/>
    <x v="0"/>
    <m/>
    <m/>
    <m/>
    <m/>
    <m/>
    <m/>
    <x v="1"/>
    <x v="2"/>
    <s v="ATIVO"/>
    <x v="1"/>
    <m/>
    <s v="CONSTRUÍDO"/>
    <x v="2"/>
    <x v="2"/>
    <n v="0"/>
    <m/>
    <s v="ADRIANO INÁCIO"/>
    <m/>
    <m/>
    <m/>
    <m/>
    <m/>
    <m/>
    <m/>
    <m/>
    <m/>
    <e v="#N/A"/>
    <m/>
  </r>
  <r>
    <s v="MGUJA"/>
    <s v="M2023_MGUJA_01"/>
    <x v="3"/>
    <s v="SIM"/>
    <x v="0"/>
    <x v="3"/>
    <x v="72"/>
    <x v="143"/>
    <s v="NA"/>
    <s v="NA"/>
    <x v="444"/>
    <x v="1"/>
    <x v="10"/>
    <s v="MGBET"/>
    <s v="Ativo"/>
    <x v="7"/>
    <x v="1"/>
    <s v="ATIVO COM  PROTEÇÃO TOPOLOGIA ESTRUT - CFO + ROLLOUT"/>
    <m/>
    <s v="NÃO"/>
    <s v="ATIVO"/>
    <x v="0"/>
    <x v="3"/>
    <x v="0"/>
    <s v="-"/>
    <x v="2"/>
    <x v="1"/>
    <n v="502779"/>
    <s v="MAO OBRA A DISPOSICAO"/>
    <x v="0"/>
    <m/>
    <m/>
    <m/>
    <m/>
    <m/>
    <m/>
    <x v="1"/>
    <x v="2"/>
    <s v="ATIVO"/>
    <x v="1"/>
    <m/>
    <s v="CONSTRUÍDO"/>
    <x v="2"/>
    <x v="2"/>
    <n v="0"/>
    <m/>
    <s v="ADRIANO INÁCIO"/>
    <m/>
    <m/>
    <m/>
    <m/>
    <m/>
    <m/>
    <m/>
    <m/>
    <m/>
    <e v="#N/A"/>
    <m/>
  </r>
  <r>
    <s v="MGTCR"/>
    <s v="M2024EST_MGTCR_01"/>
    <x v="3"/>
    <s v="SIM"/>
    <x v="0"/>
    <x v="3"/>
    <x v="39"/>
    <x v="37"/>
    <s v="NA"/>
    <s v="NA"/>
    <x v="445"/>
    <x v="1"/>
    <x v="28"/>
    <s v="MGVWL"/>
    <s v="Ativo"/>
    <x v="17"/>
    <x v="1"/>
    <s v="REDE ENTREGUE COM  PROTEÇÃO TOPOLOGIA ESTRUT - CFO + ROLLOUT"/>
    <m/>
    <s v="NÃO"/>
    <s v="ATIVO"/>
    <x v="0"/>
    <x v="3"/>
    <x v="6"/>
    <s v="-"/>
    <x v="2"/>
    <x v="1"/>
    <n v="511745"/>
    <s v="MAO OBRA A DISPOSICAO"/>
    <x v="0"/>
    <m/>
    <m/>
    <m/>
    <m/>
    <m/>
    <m/>
    <x v="1"/>
    <x v="2"/>
    <s v="ATIVO"/>
    <x v="1"/>
    <m/>
    <s v="CONSTRUÍDO"/>
    <x v="2"/>
    <x v="2"/>
    <n v="0"/>
    <m/>
    <s v="ADRIANO INÁCIO"/>
    <m/>
    <m/>
    <m/>
    <m/>
    <m/>
    <m/>
    <m/>
    <m/>
    <m/>
    <e v="#N/A"/>
    <m/>
  </r>
  <r>
    <s v="MGJOO"/>
    <s v="M2024EST_MGJOO_01"/>
    <x v="0"/>
    <s v="FLAT"/>
    <x v="0"/>
    <x v="0"/>
    <x v="1"/>
    <x v="1"/>
    <s v="NA"/>
    <s v="NA"/>
    <x v="446"/>
    <x v="0"/>
    <x v="31"/>
    <s v="MGJSM"/>
    <s v="-"/>
    <x v="0"/>
    <x v="0"/>
    <s v="18/07/2025 - Arthur: ativo no estruturante de 2024, não recebemos ID metro 2025, então não teremos como revalidar Ids._x000a_ACESSO ÚNICO"/>
    <s v="-"/>
    <s v="NÃO"/>
    <s v="CANCELADO"/>
    <x v="0"/>
    <x v="0"/>
    <x v="12"/>
    <s v="-"/>
    <x v="0"/>
    <x v="0"/>
    <s v="CRIAR ID"/>
    <s v="Empreiteira"/>
    <x v="0"/>
    <s v="?"/>
    <m/>
    <m/>
    <s v="VALIDAR RÁDIO BRUNO"/>
    <m/>
    <m/>
    <x v="1"/>
    <x v="0"/>
    <d v="2025-09-30T00:00:00"/>
    <x v="0"/>
    <m/>
    <m/>
    <x v="0"/>
    <x v="0"/>
    <s v="NÃO LOC"/>
    <s v="HL5G_2025MGJOO"/>
    <s v="ADRIANO SIQUEIRA"/>
    <s v="OK"/>
    <s v="OK"/>
    <s v="NOK"/>
    <s v="OK"/>
    <s v="NOK"/>
    <s v="NA"/>
    <s v="OK"/>
    <s v="1._x0009_Metro (HL4/HL5D/HL5G) = HL5G OK_x000a_2._x0009_Organização FO = OK_x000a_3._x0009_Identificação = OK _x000a_4._x0009_Bateria Lítio Existente = 0 _x000a_"/>
    <m/>
    <e v="#N/A"/>
    <m/>
  </r>
  <r>
    <s v="MGJRB"/>
    <s v="M2024EST_MGJRB_01"/>
    <x v="1"/>
    <s v="SIM"/>
    <x v="0"/>
    <x v="3"/>
    <x v="121"/>
    <x v="1"/>
    <s v="SIM"/>
    <s v="CONCLUÍDO"/>
    <x v="447"/>
    <x v="7"/>
    <x v="31"/>
    <s v="-"/>
    <s v="-"/>
    <x v="14"/>
    <x v="6"/>
    <s v="REDE ENTREGUE CONFORME TOPOLOGIA ESTRUTURANTE"/>
    <s v="10/03 - Site não comporta ser um concentrador HL5D, O&amp;M plentiando trocar para BRB, pediram para aguardar"/>
    <s v="NÃO"/>
    <s v="CANCELADO"/>
    <x v="0"/>
    <x v="3"/>
    <x v="0"/>
    <s v="-"/>
    <x v="2"/>
    <x v="1"/>
    <n v="509188"/>
    <s v="Aprovado HQ"/>
    <x v="3"/>
    <m/>
    <m/>
    <m/>
    <e v="#REF!"/>
    <m/>
    <m/>
    <x v="1"/>
    <x v="24"/>
    <d v="2024-10-13T00:00:00"/>
    <x v="1"/>
    <m/>
    <s v="CONSTRUÍDO"/>
    <x v="4"/>
    <x v="0"/>
    <n v="1"/>
    <m/>
    <s v="ADRIANO SIQUEIRA"/>
    <s v="OK"/>
    <s v="OK"/>
    <s v="OK"/>
    <s v="OK"/>
    <s v="OK"/>
    <m/>
    <m/>
    <m/>
    <m/>
    <e v="#N/A"/>
    <m/>
  </r>
  <r>
    <s v="MGVPC"/>
    <s v="M2024EST_MGVPC_01"/>
    <x v="3"/>
    <s v="SIM"/>
    <x v="0"/>
    <x v="3"/>
    <x v="95"/>
    <x v="62"/>
    <s v="NA"/>
    <s v="NA"/>
    <x v="448"/>
    <x v="1"/>
    <x v="7"/>
    <s v="MGAGB"/>
    <s v="Ativo"/>
    <x v="4"/>
    <x v="1"/>
    <s v="REDE ENTREGUE CONFORME TOPOLOGIA ESTRUTURANTE"/>
    <m/>
    <s v="NÃO"/>
    <s v="ATIVO"/>
    <x v="0"/>
    <x v="3"/>
    <x v="2"/>
    <s v="-"/>
    <x v="2"/>
    <x v="1"/>
    <s v="NA"/>
    <s v="NA"/>
    <x v="0"/>
    <m/>
    <m/>
    <m/>
    <m/>
    <m/>
    <m/>
    <x v="1"/>
    <x v="2"/>
    <s v="ATIVO"/>
    <x v="1"/>
    <m/>
    <s v="CONSTRUÍDO"/>
    <x v="2"/>
    <x v="2"/>
    <n v="0"/>
    <m/>
    <s v="ADRIANO INÁCIO"/>
    <m/>
    <m/>
    <m/>
    <m/>
    <m/>
    <m/>
    <m/>
    <m/>
    <m/>
    <e v="#N/A"/>
    <m/>
  </r>
  <r>
    <s v="MGVSJ"/>
    <s v="M2023EST_MGVSJ_01"/>
    <x v="3"/>
    <s v="SIM"/>
    <x v="0"/>
    <x v="3"/>
    <x v="178"/>
    <x v="186"/>
    <s v="NA"/>
    <s v="NA"/>
    <x v="449"/>
    <x v="3"/>
    <x v="2"/>
    <s v="-"/>
    <s v="Ativo"/>
    <x v="2"/>
    <x v="1"/>
    <s v="ATIVO COM  PROTEÇÃO TOPOLOGIA ESTRUT - CFO + ROLLOUT"/>
    <m/>
    <s v="NÃO"/>
    <s v="ATIVO"/>
    <x v="0"/>
    <x v="3"/>
    <x v="0"/>
    <s v="-"/>
    <x v="2"/>
    <x v="1"/>
    <s v="MOIN"/>
    <s v="NA"/>
    <x v="0"/>
    <m/>
    <m/>
    <m/>
    <m/>
    <m/>
    <m/>
    <x v="1"/>
    <x v="2"/>
    <s v="ATIVO"/>
    <x v="1"/>
    <m/>
    <s v="CONSTRUÍDO"/>
    <x v="2"/>
    <x v="2"/>
    <n v="0"/>
    <m/>
    <s v="ADRIANO INÁCIO"/>
    <m/>
    <m/>
    <m/>
    <m/>
    <m/>
    <m/>
    <m/>
    <m/>
    <m/>
    <e v="#N/A"/>
    <m/>
  </r>
  <r>
    <s v="MGVSO"/>
    <s v="M2023_MGVSO_01"/>
    <x v="3"/>
    <s v="SIM"/>
    <x v="0"/>
    <x v="3"/>
    <x v="179"/>
    <x v="43"/>
    <s v="NA"/>
    <s v="NA"/>
    <x v="25"/>
    <x v="2"/>
    <x v="22"/>
    <s v="-"/>
    <s v="Ativo"/>
    <x v="1"/>
    <x v="1"/>
    <s v="ATIVO COM  PROTEÇÃO TOPOLOGIA ESTRUT - LANÇAMENTO"/>
    <m/>
    <s v="NÃO"/>
    <s v="ATIVO"/>
    <x v="0"/>
    <x v="3"/>
    <x v="0"/>
    <s v="-"/>
    <x v="2"/>
    <x v="1"/>
    <s v="NA"/>
    <s v="NA"/>
    <x v="0"/>
    <m/>
    <m/>
    <m/>
    <m/>
    <m/>
    <m/>
    <x v="1"/>
    <x v="2"/>
    <s v="ATIVO"/>
    <x v="1"/>
    <m/>
    <s v="CONSTRUÍDO"/>
    <x v="2"/>
    <x v="2"/>
    <n v="0"/>
    <m/>
    <s v="ADRIANO INÁCIO"/>
    <m/>
    <m/>
    <m/>
    <m/>
    <m/>
    <m/>
    <m/>
    <m/>
    <m/>
    <e v="#N/A"/>
    <m/>
  </r>
  <r>
    <s v="MGVZZ"/>
    <s v="M2024EST_MGVZZ_01"/>
    <x v="3"/>
    <s v="SIM"/>
    <x v="0"/>
    <x v="3"/>
    <x v="65"/>
    <x v="40"/>
    <s v="NA"/>
    <s v="NA"/>
    <x v="450"/>
    <x v="1"/>
    <x v="24"/>
    <s v="MGVNZ"/>
    <s v="Ativo"/>
    <x v="1"/>
    <x v="1"/>
    <s v="REDE ENTREGUE CONFORME TOPOLOGIA ESTRUTURANTE"/>
    <s v="O&amp;M"/>
    <s v="NÃO"/>
    <s v="ATIVO"/>
    <x v="0"/>
    <x v="3"/>
    <x v="0"/>
    <s v="-"/>
    <x v="2"/>
    <x v="1"/>
    <n v="506537"/>
    <s v="Aprovado HQ"/>
    <x v="0"/>
    <m/>
    <m/>
    <m/>
    <m/>
    <m/>
    <m/>
    <x v="1"/>
    <x v="18"/>
    <d v="2024-10-14T00:00:00"/>
    <x v="1"/>
    <s v="REPARO TRATADO PELO TELEMONT"/>
    <s v="CONSTRUÍDO"/>
    <x v="2"/>
    <x v="2"/>
    <n v="0"/>
    <m/>
    <s v="ADRIANO INÁCIO"/>
    <m/>
    <m/>
    <m/>
    <m/>
    <m/>
    <m/>
    <m/>
    <m/>
    <m/>
    <e v="#N/A"/>
    <m/>
  </r>
  <r>
    <s v="MGJSM"/>
    <s v="M2024EST_MGJSM_01"/>
    <x v="3"/>
    <s v="SIM"/>
    <x v="0"/>
    <x v="3"/>
    <x v="114"/>
    <x v="1"/>
    <s v="SIM"/>
    <s v="REDE OK"/>
    <x v="451"/>
    <x v="7"/>
    <x v="31"/>
    <s v="-"/>
    <s v="Ativo"/>
    <x v="14"/>
    <x v="6"/>
    <s v="REDE ENTREGUE CONFORME TOPOLOGIA ESTRUTURANTE"/>
    <s v="-"/>
    <s v="NÃO"/>
    <s v="ATIVO"/>
    <x v="0"/>
    <x v="3"/>
    <x v="0"/>
    <s v="-"/>
    <x v="2"/>
    <x v="1"/>
    <n v="509189"/>
    <s v="Aprovado HQ"/>
    <x v="0"/>
    <m/>
    <m/>
    <m/>
    <s v="VALIDAR IMPLANTAÇÃO/ VALIDAR COSNTRUÇÃO 3ª VIA"/>
    <m/>
    <m/>
    <x v="1"/>
    <x v="20"/>
    <s v="ATIVO"/>
    <x v="1"/>
    <m/>
    <s v="CONSTRUÍDO"/>
    <x v="2"/>
    <x v="0"/>
    <n v="0"/>
    <m/>
    <s v="ADRIANO SIQUEIRA"/>
    <s v="OK"/>
    <s v="OK"/>
    <s v="OK"/>
    <s v="OK"/>
    <s v="OK"/>
    <s v="NA"/>
    <m/>
    <m/>
    <m/>
    <e v="#N/A"/>
    <m/>
  </r>
  <r>
    <s v="MGWMC"/>
    <s v="M2024EST_MGWMC_01"/>
    <x v="3"/>
    <s v="SIM"/>
    <x v="0"/>
    <x v="3"/>
    <x v="140"/>
    <x v="133"/>
    <s v="NA"/>
    <s v="NA"/>
    <x v="452"/>
    <x v="1"/>
    <x v="3"/>
    <s v="MGFEN"/>
    <s v="Ativo HL4 / Falta HL5D"/>
    <x v="1"/>
    <x v="1"/>
    <s v="ATIVO COM  PROTEÇÃO TOPOLOGIA ESTRUT - CFO + ROLLOUT"/>
    <m/>
    <s v="NÃO"/>
    <s v="ATIVO"/>
    <x v="0"/>
    <x v="3"/>
    <x v="0"/>
    <s v="-"/>
    <x v="2"/>
    <x v="1"/>
    <s v="MOIN"/>
    <s v="NA"/>
    <x v="0"/>
    <m/>
    <m/>
    <m/>
    <m/>
    <m/>
    <m/>
    <x v="1"/>
    <x v="2"/>
    <s v="ATIVO"/>
    <x v="1"/>
    <m/>
    <s v="CONSTRUÍDO"/>
    <x v="2"/>
    <x v="2"/>
    <n v="1"/>
    <m/>
    <s v="ADRIANO INÁCIO"/>
    <m/>
    <m/>
    <m/>
    <m/>
    <m/>
    <m/>
    <m/>
    <m/>
    <m/>
    <e v="#N/A"/>
    <m/>
  </r>
  <r>
    <s v="MGJIP"/>
    <s v="M2024EST_MGJIP_01"/>
    <x v="3"/>
    <s v="SIM"/>
    <x v="0"/>
    <x v="3"/>
    <x v="180"/>
    <x v="187"/>
    <s v="NA"/>
    <s v="NA"/>
    <x v="453"/>
    <x v="5"/>
    <x v="31"/>
    <s v="MGJIR"/>
    <s v="Ativo"/>
    <x v="14"/>
    <x v="6"/>
    <s v="REDE ENTREGUE COM  PROTEÇÃO TOPOLOGIA ESTRUT"/>
    <m/>
    <s v="NÃO"/>
    <s v="ATIVO"/>
    <x v="0"/>
    <x v="3"/>
    <x v="0"/>
    <s v="-"/>
    <x v="2"/>
    <x v="1"/>
    <n v="509214"/>
    <s v="Aprovado HQ"/>
    <x v="0"/>
    <m/>
    <m/>
    <m/>
    <e v="#REF!"/>
    <m/>
    <m/>
    <x v="1"/>
    <x v="23"/>
    <d v="2024-10-17T00:00:00"/>
    <x v="1"/>
    <m/>
    <s v="CONSTRUÍDO"/>
    <x v="4"/>
    <x v="0"/>
    <n v="1"/>
    <m/>
    <s v="ADRIANO SIQUEIRA"/>
    <s v="DESMOBILIZADO"/>
    <m/>
    <s v="NA"/>
    <m/>
    <m/>
    <s v="NA"/>
    <m/>
    <m/>
    <m/>
    <e v="#N/A"/>
    <m/>
  </r>
  <r>
    <s v="MGJJS"/>
    <s v="M2024EST_MGJJS_01"/>
    <x v="3"/>
    <s v="SIM"/>
    <x v="0"/>
    <x v="3"/>
    <x v="148"/>
    <x v="187"/>
    <s v="NA"/>
    <s v="NA"/>
    <x v="454"/>
    <x v="5"/>
    <x v="31"/>
    <s v="MGJIR"/>
    <s v="Ativo"/>
    <x v="14"/>
    <x v="6"/>
    <m/>
    <m/>
    <s v="NÃO"/>
    <s v="ATIVO"/>
    <x v="0"/>
    <x v="3"/>
    <x v="0"/>
    <s v="-"/>
    <x v="2"/>
    <x v="1"/>
    <n v="509217"/>
    <s v="Aprovado HQ"/>
    <x v="0"/>
    <m/>
    <m/>
    <m/>
    <e v="#REF!"/>
    <m/>
    <m/>
    <x v="1"/>
    <x v="23"/>
    <d v="2024-10-17T00:00:00"/>
    <x v="1"/>
    <m/>
    <s v="CONSTRUÍDO"/>
    <x v="4"/>
    <x v="0"/>
    <n v="0"/>
    <m/>
    <s v="ADRIANO SIQUEIRA"/>
    <s v="OK"/>
    <s v="OK"/>
    <s v="OK"/>
    <s v="OK"/>
    <s v="OK"/>
    <s v="NA"/>
    <m/>
    <m/>
    <m/>
    <e v="#N/A"/>
    <m/>
  </r>
  <r>
    <s v="MGJVO"/>
    <s v="M2024EST_MGJVO_01"/>
    <x v="3"/>
    <s v="SIM"/>
    <x v="0"/>
    <x v="3"/>
    <x v="144"/>
    <x v="152"/>
    <s v="NA"/>
    <s v="NA"/>
    <x v="455"/>
    <x v="5"/>
    <x v="31"/>
    <s v="MGJFG"/>
    <s v="Ativo"/>
    <x v="14"/>
    <x v="6"/>
    <s v="REDE ENTREGUE CONFORME TOPOLOGIA ESTRUTURANTE"/>
    <m/>
    <s v="NÃO"/>
    <s v="ATIVO"/>
    <x v="0"/>
    <x v="0"/>
    <x v="0"/>
    <s v="-"/>
    <x v="0"/>
    <x v="1"/>
    <n v="509203"/>
    <s v="Aprovado HQ"/>
    <x v="0"/>
    <m/>
    <m/>
    <m/>
    <e v="#REF!"/>
    <m/>
    <m/>
    <x v="1"/>
    <x v="11"/>
    <d v="2024-10-15T00:00:00"/>
    <x v="1"/>
    <m/>
    <s v="CONSTRUÍDO"/>
    <x v="4"/>
    <x v="0"/>
    <n v="0"/>
    <m/>
    <s v="ADRIANO SIQUEIRA"/>
    <s v="OK"/>
    <s v="OK"/>
    <s v="NOK"/>
    <s v="OK"/>
    <s v="NOK"/>
    <s v="NA"/>
    <m/>
    <s v="1._x0009_Metro (HL4/HL5D/HL5G) = HL5G OK_x000a_2._x0009_Organização FO = OK_x000a_3._x0009_Identificação = OK _x000a_4._x0009_Bateria Lítio Existente = 00_x000a_"/>
    <m/>
    <e v="#N/A"/>
    <m/>
  </r>
  <r>
    <s v="MGUMI"/>
    <s v="RADIOMGUMI"/>
    <x v="3"/>
    <s v="RÁDIO"/>
    <x v="2"/>
    <x v="3"/>
    <x v="2"/>
    <x v="2"/>
    <s v="NA"/>
    <s v="NA"/>
    <x v="2"/>
    <x v="5"/>
    <x v="32"/>
    <s v="RADIO"/>
    <m/>
    <x v="8"/>
    <x v="4"/>
    <s v="SEM AÇÃO RE"/>
    <m/>
    <s v="NÃO"/>
    <s v="RÁDIO"/>
    <x v="2"/>
    <x v="3"/>
    <x v="1"/>
    <s v="-"/>
    <x v="2"/>
    <x v="1"/>
    <s v="NA"/>
    <s v="NA"/>
    <x v="2"/>
    <m/>
    <m/>
    <m/>
    <e v="#REF!"/>
    <m/>
    <m/>
    <x v="1"/>
    <x v="37"/>
    <s v="RÁDIO"/>
    <x v="1"/>
    <m/>
    <s v="CONSTRUÍDO"/>
    <x v="1"/>
    <x v="0"/>
    <n v="1"/>
    <m/>
    <s v="LUIZ BERNARDINI"/>
    <s v="W25"/>
    <m/>
    <m/>
    <m/>
    <m/>
    <m/>
    <s v="?"/>
    <m/>
    <m/>
    <e v="#N/A"/>
    <m/>
  </r>
  <r>
    <s v="MGJFW"/>
    <s v="M2024EST_MGJFW_01"/>
    <x v="3"/>
    <s v="FLAT"/>
    <x v="0"/>
    <x v="3"/>
    <x v="181"/>
    <x v="173"/>
    <s v="NA"/>
    <s v="NA"/>
    <x v="456"/>
    <x v="5"/>
    <x v="31"/>
    <s v="MGJIR"/>
    <s v="Ativo"/>
    <x v="14"/>
    <x v="6"/>
    <s v="13/01/2025 - Rodrigo Mancini: Preciso de liberação Bluetooth para acesso ao site D 509219 - ESTRUTURANTE - MGJIR-MGJFW - JUIZ DE FORA_x000a__x000a_Detentor de Infra: HIGHLINE"/>
    <m/>
    <s v="NÃO"/>
    <s v="ATIVO"/>
    <x v="0"/>
    <x v="3"/>
    <x v="0"/>
    <s v="-"/>
    <x v="2"/>
    <x v="1"/>
    <n v="509219"/>
    <s v="Aprovado HQ"/>
    <x v="0"/>
    <m/>
    <m/>
    <m/>
    <e v="#REF!"/>
    <m/>
    <m/>
    <x v="1"/>
    <x v="25"/>
    <d v="2024-10-19T00:00:00"/>
    <x v="1"/>
    <m/>
    <s v="CONSTRUÍDO"/>
    <x v="4"/>
    <x v="0"/>
    <n v="0"/>
    <m/>
    <s v="ADRIANO SIQUEIRA"/>
    <s v="OK"/>
    <s v="OK"/>
    <s v="OK"/>
    <s v="OK"/>
    <s v="NOK"/>
    <s v="NA"/>
    <m/>
    <m/>
    <m/>
    <e v="#N/A"/>
    <m/>
  </r>
  <r>
    <s v="MGJOM"/>
    <s v="M2024EST_MGJOM_01"/>
    <x v="3"/>
    <s v="SIM"/>
    <x v="0"/>
    <x v="3"/>
    <x v="120"/>
    <x v="156"/>
    <s v="NA"/>
    <s v="NA"/>
    <x v="457"/>
    <x v="5"/>
    <x v="31"/>
    <s v="MGJSM"/>
    <s v="Ativo"/>
    <x v="14"/>
    <x v="6"/>
    <s v="REDE ENTREGUE CONFORME TOPOLOGIA ESTRUTURANTE"/>
    <m/>
    <s v="NÃO"/>
    <s v="ATIVO"/>
    <x v="0"/>
    <x v="3"/>
    <x v="0"/>
    <s v="-"/>
    <x v="2"/>
    <x v="1"/>
    <n v="509225"/>
    <s v="IMPL - Cadastro"/>
    <x v="0"/>
    <m/>
    <m/>
    <m/>
    <e v="#REF!"/>
    <m/>
    <m/>
    <x v="1"/>
    <x v="23"/>
    <d v="2024-10-20T00:00:00"/>
    <x v="1"/>
    <m/>
    <s v="CONSTRUÍDO"/>
    <x v="4"/>
    <x v="0"/>
    <n v="0"/>
    <m/>
    <s v="ADRIANO SIQUEIRA"/>
    <s v="OK"/>
    <s v="OK"/>
    <s v="OK"/>
    <s v="OK"/>
    <s v="OK"/>
    <s v="NA"/>
    <m/>
    <m/>
    <m/>
    <e v="#N/A"/>
    <m/>
  </r>
  <r>
    <s v="MGPIN"/>
    <s v="RADIOMGPIN"/>
    <x v="3"/>
    <s v="RÁDIO"/>
    <x v="2"/>
    <x v="3"/>
    <x v="2"/>
    <x v="2"/>
    <s v="NA"/>
    <s v="NA"/>
    <x v="2"/>
    <x v="5"/>
    <x v="32"/>
    <s v="RADIO"/>
    <m/>
    <x v="8"/>
    <x v="4"/>
    <s v="SEM AÇÃO RE"/>
    <m/>
    <s v="NÃO"/>
    <s v="RÁDIO"/>
    <x v="2"/>
    <x v="3"/>
    <x v="1"/>
    <s v="-"/>
    <x v="2"/>
    <x v="1"/>
    <s v="NA"/>
    <s v="NA"/>
    <x v="2"/>
    <m/>
    <m/>
    <m/>
    <e v="#REF!"/>
    <m/>
    <m/>
    <x v="1"/>
    <x v="37"/>
    <s v="RÁDIO"/>
    <x v="1"/>
    <m/>
    <s v="CONSTRUÍDO"/>
    <x v="1"/>
    <x v="0"/>
    <n v="1"/>
    <m/>
    <s v="LUIZ BERNARDINI"/>
    <s v="OK"/>
    <s v="OK"/>
    <s v="OK"/>
    <s v="OK"/>
    <s v="OK"/>
    <s v="OK"/>
    <s v="?"/>
    <m/>
    <m/>
    <e v="#N/A"/>
    <m/>
  </r>
  <r>
    <s v="MGJLR"/>
    <s v="M2024EST_MGJLR_01"/>
    <x v="3"/>
    <s v="SIM"/>
    <x v="0"/>
    <x v="3"/>
    <x v="182"/>
    <x v="188"/>
    <s v="NA"/>
    <s v="PENDENTE"/>
    <x v="458"/>
    <x v="5"/>
    <x v="31"/>
    <s v="MGJSM"/>
    <s v="Ativo"/>
    <x v="14"/>
    <x v="6"/>
    <m/>
    <m/>
    <s v="NÃO"/>
    <s v="ATIVO"/>
    <x v="0"/>
    <x v="0"/>
    <x v="0"/>
    <s v="-"/>
    <x v="0"/>
    <x v="1"/>
    <n v="509208"/>
    <s v="Aprovado HQ"/>
    <x v="0"/>
    <m/>
    <m/>
    <m/>
    <e v="#REF!"/>
    <m/>
    <m/>
    <x v="1"/>
    <x v="14"/>
    <d v="2024-10-09T00:00:00"/>
    <x v="1"/>
    <m/>
    <s v="CONSTRUÍDO"/>
    <x v="4"/>
    <x v="0"/>
    <n v="1"/>
    <m/>
    <s v="ADRIANO SIQUEIRA"/>
    <s v="OK"/>
    <s v="OK"/>
    <s v="NOK"/>
    <s v="OK"/>
    <s v="NOK"/>
    <s v="NA"/>
    <m/>
    <m/>
    <m/>
    <e v="#N/A"/>
    <m/>
  </r>
  <r>
    <s v="MGPBU"/>
    <s v="RADIOMGPBU"/>
    <x v="3"/>
    <s v="RÁDIO"/>
    <x v="2"/>
    <x v="3"/>
    <x v="2"/>
    <x v="2"/>
    <s v="NA"/>
    <s v="NA"/>
    <x v="2"/>
    <x v="5"/>
    <x v="32"/>
    <s v="RADIO"/>
    <s v="-"/>
    <x v="8"/>
    <x v="4"/>
    <s v="SEM AÇÃO RE"/>
    <m/>
    <s v="NÃO"/>
    <s v="RÁDIO"/>
    <x v="2"/>
    <x v="3"/>
    <x v="1"/>
    <s v="-"/>
    <x v="2"/>
    <x v="1"/>
    <s v="NA"/>
    <s v="NA"/>
    <x v="2"/>
    <m/>
    <m/>
    <m/>
    <e v="#REF!"/>
    <m/>
    <m/>
    <x v="1"/>
    <x v="37"/>
    <s v="RÁDIO"/>
    <x v="1"/>
    <m/>
    <s v="CONSTRUÍDO"/>
    <x v="1"/>
    <x v="0"/>
    <n v="0"/>
    <m/>
    <s v="LUIZ BERNARDINI"/>
    <s v="OK"/>
    <s v="OK"/>
    <s v="OK"/>
    <s v="OK"/>
    <s v="OK"/>
    <s v="OK"/>
    <s v="?"/>
    <m/>
    <m/>
    <e v="#N/A"/>
    <m/>
  </r>
  <r>
    <s v="MGJFI"/>
    <s v="M2024EST_MGJFI_01"/>
    <x v="3"/>
    <s v="SIM"/>
    <x v="0"/>
    <x v="3"/>
    <x v="183"/>
    <x v="189"/>
    <s v="NA"/>
    <s v="NA"/>
    <x v="459"/>
    <x v="5"/>
    <x v="31"/>
    <s v="MGJSM"/>
    <s v="Ativo"/>
    <x v="14"/>
    <x v="6"/>
    <s v="qua 13/11/2024 16:17 - Arthur: Para revalidação do custo da obra preciso de uma nova emissão do projeto, estava projetado o lançamento de 1000m, + houve a necessidade de lançarmos o total de 4600 metros de fibra no trecho indicado abaixo. _x000a__x000a_seg 04/11/2024 23:47 - Leonardo Assis: Site JFI - ID 509209 aprovado, diferença de 3600 m de cabo não quantificado no draft._x000a_Gerando um acréscimo aproximado de R$ 5.508,00 de serviço._x000a__x000a_seg 04/11/2024 15:15 - Edson: Para esse ID 509209 estava projetado o lançamento de 4600 metros de fibra, sendo quantificados 1000. Favor dar o de acordo para correção de cadastro/faturamento."/>
    <m/>
    <s v="NÃO"/>
    <s v="ATIVO"/>
    <x v="0"/>
    <x v="3"/>
    <x v="0"/>
    <s v="-"/>
    <x v="2"/>
    <x v="1"/>
    <n v="528825"/>
    <s v="Aprovado HQ"/>
    <x v="0"/>
    <m/>
    <m/>
    <m/>
    <e v="#REF!"/>
    <m/>
    <m/>
    <x v="1"/>
    <x v="28"/>
    <d v="2024-10-28T00:00:00"/>
    <x v="1"/>
    <m/>
    <s v="CONSTRUÍDO"/>
    <x v="5"/>
    <x v="0"/>
    <n v="0"/>
    <m/>
    <s v="ADRIANO SIQUEIRA"/>
    <s v="OK"/>
    <s v="OK"/>
    <s v="NOK"/>
    <s v="OK"/>
    <s v="OK"/>
    <s v="NA"/>
    <m/>
    <m/>
    <m/>
    <e v="#N/A"/>
    <m/>
  </r>
  <r>
    <s v="MGJEN"/>
    <s v="M2024EST_MGJEN_01"/>
    <x v="1"/>
    <s v="SIM"/>
    <x v="0"/>
    <x v="3"/>
    <x v="181"/>
    <x v="1"/>
    <s v="NA"/>
    <s v="NA"/>
    <x v="460"/>
    <x v="5"/>
    <x v="31"/>
    <s v="MGJRB"/>
    <s v="Ativo"/>
    <x v="14"/>
    <x v="6"/>
    <s v="16/06/2025 - Arthur: status até entação era PREDECESSOR_x000a_REDE ENTREGUE CONFORME TOPOLOGIA ESTRUTURANTE"/>
    <s v="11/03 - Depende ativar JRB-HL5D, ativação bloqueada site JRB sem condições de ser concentrador problemas de acesso e infra, aguardando parecer de Robson Cavagnari"/>
    <s v="NÃO"/>
    <s v="CANCELADO"/>
    <x v="0"/>
    <x v="3"/>
    <x v="0"/>
    <s v="-"/>
    <x v="2"/>
    <x v="1"/>
    <n v="509227"/>
    <s v="Aprovado HQ"/>
    <x v="3"/>
    <m/>
    <m/>
    <m/>
    <e v="#REF!"/>
    <m/>
    <m/>
    <x v="1"/>
    <x v="25"/>
    <d v="2024-10-20T00:00:00"/>
    <x v="1"/>
    <m/>
    <s v="CONSTRUÍDO"/>
    <x v="4"/>
    <x v="0"/>
    <n v="1"/>
    <m/>
    <s v="ADRIANO SIQUEIRA"/>
    <s v="OK"/>
    <s v="OK"/>
    <s v="OK"/>
    <s v="OK"/>
    <s v="NOK"/>
    <s v="OK"/>
    <m/>
    <m/>
    <m/>
    <e v="#N/A"/>
    <m/>
  </r>
  <r>
    <s v="MGJBP"/>
    <s v="M2024EST_MGJBP_01"/>
    <x v="3"/>
    <s v="SIM"/>
    <x v="0"/>
    <x v="3"/>
    <x v="144"/>
    <x v="189"/>
    <s v="NA"/>
    <s v="NA"/>
    <x v="461"/>
    <x v="5"/>
    <x v="31"/>
    <s v="MGJFG"/>
    <s v="Ativo"/>
    <x v="14"/>
    <x v="6"/>
    <s v="REDE ENTREGUE CONFORME TOPOLOGIA ESTRUTURANTE"/>
    <m/>
    <s v="NÃO"/>
    <s v="ATIVO"/>
    <x v="0"/>
    <x v="3"/>
    <x v="0"/>
    <s v="-"/>
    <x v="2"/>
    <x v="1"/>
    <n v="509204"/>
    <s v="Aprovado HQ"/>
    <x v="0"/>
    <m/>
    <m/>
    <m/>
    <e v="#REF!"/>
    <m/>
    <m/>
    <x v="1"/>
    <x v="11"/>
    <d v="2024-10-15T00:00:00"/>
    <x v="1"/>
    <m/>
    <s v="CONSTRUÍDO"/>
    <x v="4"/>
    <x v="0"/>
    <n v="0"/>
    <m/>
    <s v="ADRIANO SIQUEIRA"/>
    <s v="OK"/>
    <s v="OK"/>
    <s v="OK"/>
    <s v="OK"/>
    <s v="OK"/>
    <s v="NA"/>
    <m/>
    <m/>
    <m/>
    <e v="#N/A"/>
    <m/>
  </r>
  <r>
    <s v="MGOVS"/>
    <s v="M2024EST_MGJOVS_01"/>
    <x v="3"/>
    <s v="SIM"/>
    <x v="0"/>
    <x v="3"/>
    <x v="144"/>
    <x v="141"/>
    <s v="NA"/>
    <s v="NA"/>
    <x v="461"/>
    <x v="5"/>
    <x v="31"/>
    <s v="MGJFG"/>
    <s v="Ativo"/>
    <x v="14"/>
    <x v="6"/>
    <s v="REDE ENTREGUE CONFORME TOPOLOGIA ESTRUTURANTE"/>
    <m/>
    <s v="NÃO"/>
    <s v="ATIVO"/>
    <x v="0"/>
    <x v="3"/>
    <x v="0"/>
    <s v="-"/>
    <x v="2"/>
    <x v="1"/>
    <n v="509204"/>
    <s v="Aprovado HQ"/>
    <x v="0"/>
    <m/>
    <m/>
    <m/>
    <s v="VALIDAR IMPLANTAÇÃO"/>
    <m/>
    <m/>
    <x v="1"/>
    <x v="11"/>
    <d v="2024-10-15T00:00:00"/>
    <x v="1"/>
    <s v="CORRIGIR SINÓPTICO CONFORME TOPOLOGIA ESTRUTURANTE"/>
    <s v="CONSTRUÍDO"/>
    <x v="4"/>
    <x v="0"/>
    <n v="1"/>
    <m/>
    <s v="ADRIANO SIQUEIRA"/>
    <s v="OK"/>
    <s v="OK"/>
    <s v="NOK"/>
    <s v="NOK"/>
    <s v="NOK"/>
    <s v="NA"/>
    <m/>
    <s v="1._x0009_Metro (HL4/HL5D/HL5G) = HL5G OK_x000a_2._x0009_Organização FO = OK_x000a_3._x0009_Identificação = NOK _x000a_4._x0009_Aberto NC 586443651 corrigir Fibras sem etiquetas no HL5G_x000a_5._x0009_Bateria Lítio Existente = 02_x000a_"/>
    <m/>
    <e v="#N/A"/>
    <m/>
  </r>
  <r>
    <s v="MGUBT"/>
    <s v="RADIOMGUBT"/>
    <x v="3"/>
    <s v="RÁDIO"/>
    <x v="2"/>
    <x v="3"/>
    <x v="2"/>
    <x v="2"/>
    <s v="NA"/>
    <s v="NA"/>
    <x v="2"/>
    <x v="5"/>
    <x v="32"/>
    <s v="RADIO"/>
    <s v="-"/>
    <x v="8"/>
    <x v="4"/>
    <s v="SEM AÇÃO RE"/>
    <m/>
    <s v="NÃO"/>
    <s v="RÁDIO"/>
    <x v="2"/>
    <x v="3"/>
    <x v="1"/>
    <s v="-"/>
    <x v="2"/>
    <x v="1"/>
    <s v="NA"/>
    <s v="NA"/>
    <x v="2"/>
    <m/>
    <m/>
    <m/>
    <e v="#REF!"/>
    <m/>
    <m/>
    <x v="1"/>
    <x v="37"/>
    <s v="RÁDIO"/>
    <x v="1"/>
    <m/>
    <s v="CONSTRUÍDO"/>
    <x v="1"/>
    <x v="0"/>
    <n v="0"/>
    <m/>
    <s v="LUIZ BERNARDINI"/>
    <s v="OK"/>
    <s v="OK"/>
    <s v="OK"/>
    <s v="OK"/>
    <s v="NOK"/>
    <s v="OK"/>
    <s v="?"/>
    <m/>
    <m/>
    <e v="#N/A"/>
    <m/>
  </r>
  <r>
    <s v="MGBFT"/>
    <s v="M2024EST_MGBFT_01"/>
    <x v="3"/>
    <s v="NÃO"/>
    <x v="5"/>
    <x v="0"/>
    <x v="1"/>
    <x v="190"/>
    <s v="NA"/>
    <s v="NA"/>
    <x v="462"/>
    <x v="1"/>
    <x v="18"/>
    <s v="MGBCZ"/>
    <s v="Ativo"/>
    <x v="7"/>
    <x v="1"/>
    <s v="10/11/2025 - Arthur: sem acesso na Fiat._x000a_01/07/2025 - Ricardo, reparo OK_x000a_seg 16/06/2025 10:32 - Felipe Bernardo: Joseff,_x000a_Bom dia!_x000a__x000a_Equipe de manutenção atuou na recuperação do rota porem foi identificado vários pontos de rompimento devido troca de poste._x000a_Para recuperação da rede será necessário aproximadamente uns 1500 metros de cabo._x000a__x000a__x000a_Segue fotos:_x000a__x000a_07/01/2025 - William Cruz: depende de acesso FIAT_x000a_REDE ENTREGUE CONFORME TOPOLOGIA ESTRUTURANTE - Teste em BFT utilizamos o relatório enviado pelo Cleber Amaral da 28/10."/>
    <m/>
    <s v="NÃO"/>
    <s v="ATIVO"/>
    <x v="5"/>
    <x v="0"/>
    <x v="2"/>
    <s v="W5"/>
    <x v="0"/>
    <x v="1"/>
    <n v="597003"/>
    <s v="Aprovado HQ"/>
    <x v="0"/>
    <m/>
    <m/>
    <m/>
    <m/>
    <m/>
    <m/>
    <x v="1"/>
    <x v="3"/>
    <s v="PENDENCIA PROJETO"/>
    <x v="2"/>
    <s v="Pendente predecessor MGBFT, sem autorização de acesso para fazer lançamento. Necessário área de contratos intervir."/>
    <s v="CONSTRUÍDO"/>
    <x v="2"/>
    <x v="2"/>
    <n v="0"/>
    <m/>
    <s v="ADRIANO INÁCIO"/>
    <m/>
    <m/>
    <m/>
    <m/>
    <m/>
    <m/>
    <m/>
    <m/>
    <m/>
    <e v="#N/A"/>
    <m/>
  </r>
  <r>
    <s v="MGUTA"/>
    <s v="RADIOMGUTA"/>
    <x v="3"/>
    <s v="RÁDIO"/>
    <x v="2"/>
    <x v="3"/>
    <x v="2"/>
    <x v="2"/>
    <s v="NA"/>
    <s v="NA"/>
    <x v="2"/>
    <x v="5"/>
    <x v="32"/>
    <s v="RADIO"/>
    <s v="-"/>
    <x v="8"/>
    <x v="4"/>
    <s v="SEM AÇÃO RE"/>
    <m/>
    <s v="NÃO"/>
    <s v="RÁDIO"/>
    <x v="2"/>
    <x v="3"/>
    <x v="1"/>
    <s v="-"/>
    <x v="2"/>
    <x v="1"/>
    <s v="NA"/>
    <s v="NA"/>
    <x v="2"/>
    <m/>
    <m/>
    <m/>
    <e v="#REF!"/>
    <m/>
    <m/>
    <x v="1"/>
    <x v="37"/>
    <s v="RÁDIO"/>
    <x v="1"/>
    <m/>
    <s v="CONSTRUÍDO"/>
    <x v="1"/>
    <x v="0"/>
    <n v="1"/>
    <m/>
    <s v="LUIZ BERNARDINI"/>
    <s v="OK"/>
    <s v="OK"/>
    <s v="NOK"/>
    <s v="OK"/>
    <s v="OK"/>
    <s v="OK"/>
    <s v="?"/>
    <m/>
    <m/>
    <e v="#N/A"/>
    <m/>
  </r>
  <r>
    <s v="MGJZE"/>
    <s v="M2024EST_MGJZE_01"/>
    <x v="3"/>
    <s v="SIM"/>
    <x v="0"/>
    <x v="3"/>
    <x v="144"/>
    <x v="191"/>
    <s v="NA"/>
    <s v="NA"/>
    <x v="463"/>
    <x v="5"/>
    <x v="31"/>
    <s v="MGJFG"/>
    <s v="Ativo"/>
    <x v="14"/>
    <x v="6"/>
    <s v="REDE ENTREGUE CONFORME TOPOLOGIA ESTRUTURANTE"/>
    <m/>
    <s v="NÃO"/>
    <s v="ATIVO"/>
    <x v="0"/>
    <x v="0"/>
    <x v="0"/>
    <s v="-"/>
    <x v="0"/>
    <x v="1"/>
    <n v="509207"/>
    <s v="Aprovado HQ"/>
    <x v="0"/>
    <m/>
    <m/>
    <m/>
    <e v="#REF!"/>
    <m/>
    <m/>
    <x v="1"/>
    <x v="14"/>
    <d v="2024-10-09T00:00:00"/>
    <x v="1"/>
    <m/>
    <s v="CONSTRUÍDO"/>
    <x v="4"/>
    <x v="0"/>
    <n v="1"/>
    <m/>
    <s v="ADRIANO SIQUEIRA"/>
    <s v="OK"/>
    <s v="OK"/>
    <s v="NOK"/>
    <s v="OK"/>
    <s v="NOK"/>
    <s v="NA"/>
    <m/>
    <m/>
    <m/>
    <e v="#N/A"/>
    <m/>
  </r>
  <r>
    <s v="MGFIA"/>
    <s v="M2024EST_MGFIA_01"/>
    <x v="3"/>
    <s v="SIM"/>
    <x v="0"/>
    <x v="3"/>
    <x v="145"/>
    <x v="192"/>
    <s v="NA"/>
    <s v="NA"/>
    <x v="462"/>
    <x v="1"/>
    <x v="18"/>
    <s v="MGBCZ"/>
    <s v="Ativo"/>
    <x v="7"/>
    <x v="1"/>
    <s v="01/07/2025 - Ricardo, reparo OK_x000a_seg 16/06/2025 10:32 - Felipe Bernardo: Joseff,_x000a_Bom dia!_x000a__x000a_Equipe de manutenção atuou na recuperação do rota porem foi identificado vários pontos de rompimento devido troca de poste._x000a_Para recuperação da rede será necessário aproximadamente uns 1500 metros de cabo._x000a__x000a__x000a_Segue fotos:_x000a__x000a_07/01/2025 - William Cruz: depende de acesso FIAT_x000a_REDE ENTREGUE CONFORME TOPOLOGIA ESTRUTURANTE"/>
    <m/>
    <s v="NÃO"/>
    <s v="ATIVO"/>
    <x v="0"/>
    <x v="3"/>
    <x v="0"/>
    <s v="-"/>
    <x v="2"/>
    <x v="1"/>
    <n v="508069"/>
    <s v="Regional"/>
    <x v="0"/>
    <m/>
    <m/>
    <m/>
    <m/>
    <m/>
    <m/>
    <x v="1"/>
    <x v="3"/>
    <s v="PENDENCIA PROJETO"/>
    <x v="2"/>
    <s v="Pendente predecessor MGBFT, sem autorização de acesso para fazer lançamento. Necessário área de contratos intervir."/>
    <s v="CONSTRUÍDO"/>
    <x v="2"/>
    <x v="2"/>
    <n v="0"/>
    <m/>
    <s v="ADRIANO INÁCIO"/>
    <m/>
    <m/>
    <m/>
    <m/>
    <m/>
    <m/>
    <m/>
    <m/>
    <m/>
    <e v="#N/A"/>
    <m/>
  </r>
  <r>
    <s v="MGBRB"/>
    <s v="M2024EST_MGBRB_01"/>
    <x v="3"/>
    <s v="SIM"/>
    <x v="0"/>
    <x v="3"/>
    <x v="144"/>
    <x v="141"/>
    <s v="NA"/>
    <s v="NA"/>
    <x v="464"/>
    <x v="5"/>
    <x v="31"/>
    <s v="MGJFG"/>
    <s v="Ativo"/>
    <x v="14"/>
    <x v="6"/>
    <s v="REDE ENTREGUE CONFORME TOPOLOGIA ESTRUTURANTE"/>
    <m/>
    <s v="NÃO"/>
    <s v="ATIVO"/>
    <x v="0"/>
    <x v="3"/>
    <x v="0"/>
    <s v="-"/>
    <x v="2"/>
    <x v="1"/>
    <n v="509236"/>
    <s v="Aprovado HQ"/>
    <x v="0"/>
    <m/>
    <m/>
    <m/>
    <e v="#REF!"/>
    <m/>
    <m/>
    <x v="1"/>
    <x v="38"/>
    <d v="2024-10-22T00:00:00"/>
    <x v="1"/>
    <s v="CORRIGIR SINÓPTICO CONFORME TOPOLOGIA ESTRUTURANTE"/>
    <s v="CONSTRUÍDO"/>
    <x v="4"/>
    <x v="0"/>
    <n v="0"/>
    <m/>
    <s v="ADRIANO SIQUEIRA"/>
    <s v="OK"/>
    <s v="OK"/>
    <s v="NOK"/>
    <s v="OK"/>
    <s v="NOK"/>
    <s v="NA"/>
    <m/>
    <s v="1._x0009_Metro (HL4/HL5D/HL5G) = HL5G  OK_x000a_2._x0009_Organização FO = NOK_x000a_3._x0009_Identificação = OK _x000a_4._x0009_Aberto NC 586444692 organizar Fibras  HL5G_x000a_5._x0009_Bateria Lítio Existente = 00_x000a_"/>
    <m/>
    <e v="#N/A"/>
    <m/>
  </r>
  <r>
    <s v="MGJOO"/>
    <s v="M2024EST_MGJOO_01"/>
    <x v="3"/>
    <s v="SIM"/>
    <x v="0"/>
    <x v="3"/>
    <x v="184"/>
    <x v="173"/>
    <s v="NA"/>
    <s v="NA"/>
    <x v="465"/>
    <x v="5"/>
    <x v="31"/>
    <s v="MGJSM"/>
    <s v="Ativo"/>
    <x v="14"/>
    <x v="6"/>
    <m/>
    <m/>
    <s v="NÃO"/>
    <s v="ATIVO"/>
    <x v="0"/>
    <x v="3"/>
    <x v="0"/>
    <s v="-"/>
    <x v="2"/>
    <x v="1"/>
    <n v="509210"/>
    <s v="Aprovado HQ"/>
    <x v="0"/>
    <m/>
    <m/>
    <m/>
    <e v="#REF!"/>
    <m/>
    <m/>
    <x v="1"/>
    <x v="4"/>
    <d v="2024-10-25T00:00:00"/>
    <x v="1"/>
    <m/>
    <s v="CONSTRUÍDO"/>
    <x v="4"/>
    <x v="0"/>
    <n v="0"/>
    <m/>
    <s v="ADRIANO SIQUEIRA"/>
    <s v="OK"/>
    <s v="OK"/>
    <s v="NOK"/>
    <s v="OK"/>
    <s v="NOK"/>
    <s v="NA"/>
    <m/>
    <m/>
    <m/>
    <e v="#N/A"/>
    <m/>
  </r>
  <r>
    <s v="MGJTL"/>
    <s v="M2024EST_MGJTL_01"/>
    <x v="3"/>
    <s v="SIM"/>
    <x v="0"/>
    <x v="3"/>
    <x v="144"/>
    <x v="193"/>
    <s v="NA"/>
    <s v="NA"/>
    <x v="466"/>
    <x v="5"/>
    <x v="31"/>
    <s v="MGJFG"/>
    <s v="Ativo"/>
    <x v="14"/>
    <x v="6"/>
    <s v="REDE ENTREGUE CONFORME TOPOLOGIA ESTRUTURANTE"/>
    <m/>
    <s v="NÃO"/>
    <s v="ATIVO"/>
    <x v="0"/>
    <x v="0"/>
    <x v="0"/>
    <s v="-"/>
    <x v="0"/>
    <x v="1"/>
    <n v="509211"/>
    <s v="Aprovado HQ"/>
    <x v="0"/>
    <m/>
    <m/>
    <m/>
    <e v="#REF!"/>
    <m/>
    <m/>
    <x v="1"/>
    <x v="6"/>
    <d v="2024-10-17T00:00:00"/>
    <x v="1"/>
    <m/>
    <s v="CONSTRUÍDO"/>
    <x v="4"/>
    <x v="0"/>
    <n v="1"/>
    <m/>
    <s v="ADRIANO SIQUEIRA"/>
    <s v="OK"/>
    <s v="NOK"/>
    <s v="NOK"/>
    <s v="OK"/>
    <s v="NOK"/>
    <s v="NA"/>
    <m/>
    <m/>
    <m/>
    <e v="#N/A"/>
    <m/>
  </r>
  <r>
    <s v="MGSGH"/>
    <s v="M2024EST_MGSGH_01"/>
    <x v="1"/>
    <s v="NÃO"/>
    <x v="4"/>
    <x v="3"/>
    <x v="1"/>
    <x v="1"/>
    <s v="NA"/>
    <s v="NA"/>
    <x v="467"/>
    <x v="5"/>
    <x v="31"/>
    <s v="MGJIR"/>
    <s v="Ativo"/>
    <x v="14"/>
    <x v="6"/>
    <s v="-"/>
    <s v="-"/>
    <s v="NÃO"/>
    <s v="CANCELADO"/>
    <x v="4"/>
    <x v="3"/>
    <x v="0"/>
    <s v="-"/>
    <x v="2"/>
    <x v="1"/>
    <n v="509213"/>
    <s v="Regional"/>
    <x v="3"/>
    <m/>
    <m/>
    <m/>
    <e v="#REF!"/>
    <m/>
    <m/>
    <x v="1"/>
    <x v="6"/>
    <d v="2024-10-17T00:00:00"/>
    <x v="1"/>
    <m/>
    <s v="CANCELADO"/>
    <x v="4"/>
    <x v="0"/>
    <n v="0"/>
    <m/>
    <s v="ADRIANO SIQUEIRA"/>
    <s v="OK"/>
    <s v="OK"/>
    <s v="OK"/>
    <s v="NOK"/>
    <s v="NOK"/>
    <m/>
    <m/>
    <m/>
    <m/>
    <e v="#N/A"/>
    <m/>
  </r>
  <r>
    <s v="MGGRN"/>
    <s v="M2024EST_MGGRN_01"/>
    <x v="1"/>
    <s v="NÃO"/>
    <x v="4"/>
    <x v="3"/>
    <x v="1"/>
    <x v="1"/>
    <s v="NA"/>
    <s v="NA"/>
    <x v="468"/>
    <x v="5"/>
    <x v="31"/>
    <s v="MGJRB"/>
    <s v="Ativo"/>
    <x v="14"/>
    <x v="6"/>
    <s v="-"/>
    <s v="-"/>
    <s v="NÃO"/>
    <s v="CANCELADO"/>
    <x v="4"/>
    <x v="3"/>
    <x v="0"/>
    <s v="-"/>
    <x v="2"/>
    <x v="1"/>
    <n v="509237"/>
    <s v="Aprovado HQ"/>
    <x v="3"/>
    <m/>
    <m/>
    <m/>
    <e v="#REF!"/>
    <m/>
    <m/>
    <x v="1"/>
    <x v="38"/>
    <d v="2024-10-22T00:00:00"/>
    <x v="1"/>
    <m/>
    <s v="CANCELADO"/>
    <x v="4"/>
    <x v="0"/>
    <n v="0"/>
    <m/>
    <s v="ADRIANO SIQUEIRA"/>
    <s v="OK"/>
    <s v="OK"/>
    <s v="NOK"/>
    <s v="OK"/>
    <s v="NOK"/>
    <m/>
    <m/>
    <m/>
    <m/>
    <e v="#N/A"/>
    <m/>
  </r>
  <r>
    <s v="MGSDE"/>
    <s v="HL4_SDE"/>
    <x v="3"/>
    <s v="SIM"/>
    <x v="0"/>
    <x v="3"/>
    <x v="97"/>
    <x v="1"/>
    <s v="SIM"/>
    <s v="REDE OK"/>
    <x v="469"/>
    <x v="6"/>
    <x v="27"/>
    <s v="-"/>
    <m/>
    <x v="14"/>
    <x v="6"/>
    <s v="REDE ENTREGUE CONFORME TOPOLOGIA ESTRUTURANTE"/>
    <s v="Faltam ajsute do sinóptico e OE´s"/>
    <s v="SIM"/>
    <s v="ATIVO"/>
    <x v="0"/>
    <x v="3"/>
    <x v="0"/>
    <s v="-"/>
    <x v="2"/>
    <x v="1"/>
    <n v="509178"/>
    <s v="Aprovado HQ"/>
    <x v="0"/>
    <m/>
    <m/>
    <m/>
    <e v="#REF!"/>
    <m/>
    <m/>
    <x v="1"/>
    <x v="2"/>
    <s v="ATIVO"/>
    <x v="1"/>
    <m/>
    <s v="CONSTRUÍDO"/>
    <x v="2"/>
    <x v="0"/>
    <n v="1"/>
    <m/>
    <s v="ADRIANO SIQUEIRA"/>
    <s v="OK"/>
    <s v="OK"/>
    <s v="OK"/>
    <s v="OK"/>
    <s v="OK"/>
    <s v="OK"/>
    <m/>
    <s v="1._x0009_Metro (HL4/HL5D/HL5G) = HL4_01_02 / HL5D OK_x000a_2._x0009_Organização FO = NOK_x000a_3._x0009_Identificação = NOK _x000a_4._x0009_Aberto NC 586443851 corrigir Fibras sem etiquetas no HL4_01_02 / HL5D_x000a_5._x0009_Bateria Lítio Existente = N/A_x000a_"/>
    <m/>
    <e v="#N/A"/>
    <m/>
  </r>
  <r>
    <s v="MGJFP"/>
    <s v="M2024EST_MGJFP_01"/>
    <x v="1"/>
    <s v="NÃO"/>
    <x v="4"/>
    <x v="3"/>
    <x v="1"/>
    <x v="1"/>
    <s v="NA"/>
    <s v="NA"/>
    <x v="470"/>
    <x v="5"/>
    <x v="31"/>
    <s v="MGJSM"/>
    <s v="Ativo"/>
    <x v="14"/>
    <x v="6"/>
    <m/>
    <m/>
    <s v="NÃO"/>
    <s v="CANCELADO"/>
    <x v="4"/>
    <x v="3"/>
    <x v="0"/>
    <s v="-"/>
    <x v="2"/>
    <x v="1"/>
    <n v="509228"/>
    <s v="Aprovado HQ"/>
    <x v="3"/>
    <m/>
    <m/>
    <m/>
    <e v="#REF!"/>
    <m/>
    <m/>
    <x v="1"/>
    <x v="39"/>
    <d v="2024-10-28T00:00:00"/>
    <x v="1"/>
    <m/>
    <s v="CANCELADO"/>
    <x v="4"/>
    <x v="0"/>
    <n v="0"/>
    <m/>
    <s v="ADRIANO SIQUEIRA"/>
    <s v="OK"/>
    <s v="OK"/>
    <s v="NOK"/>
    <s v="OK"/>
    <s v="OK"/>
    <m/>
    <m/>
    <m/>
    <m/>
    <e v="#N/A"/>
    <m/>
  </r>
  <r>
    <s v="MGV01"/>
    <s v="M2024EST_MGV01_01"/>
    <x v="3"/>
    <s v="SIM"/>
    <x v="0"/>
    <x v="3"/>
    <x v="25"/>
    <x v="145"/>
    <s v="NÃO"/>
    <s v="NA"/>
    <x v="471"/>
    <x v="7"/>
    <x v="27"/>
    <s v="-"/>
    <s v="Ativo"/>
    <x v="14"/>
    <x v="6"/>
    <s v="27/12/2024 - Edson Reparo OK"/>
    <m/>
    <s v="NÃO"/>
    <s v="ATIVO"/>
    <x v="0"/>
    <x v="3"/>
    <x v="0"/>
    <s v="-"/>
    <x v="2"/>
    <x v="1"/>
    <n v="509190"/>
    <s v="Aprovado HQ"/>
    <x v="0"/>
    <m/>
    <m/>
    <m/>
    <s v="VALIDAR IMPLANTAÇÃO"/>
    <m/>
    <m/>
    <x v="1"/>
    <x v="40"/>
    <d v="2024-10-07T00:00:00"/>
    <x v="1"/>
    <m/>
    <s v="CONSTRUÍDO"/>
    <x v="4"/>
    <x v="0"/>
    <n v="0"/>
    <m/>
    <s v="ADRIANO SIQUEIRA"/>
    <s v="OK"/>
    <s v="OK"/>
    <s v="OK"/>
    <s v="OK"/>
    <s v="OK"/>
    <s v="NA"/>
    <m/>
    <s v="1._x0009_Metro (HL4/HL5D/HL5G) = HL5D OK_x000a_2._x0009_Organização FO = OK_x000a_3._x0009_Identificação = OK _x000a_4._x0009_Bateria Lítio Existente = 06_x000a_"/>
    <m/>
    <e v="#N/A"/>
    <m/>
  </r>
  <r>
    <s v="MGJTC"/>
    <s v="M2024EST_MGJTC_01"/>
    <x v="3"/>
    <s v="SIM"/>
    <x v="0"/>
    <x v="3"/>
    <x v="180"/>
    <x v="194"/>
    <s v="NA"/>
    <s v="NA"/>
    <x v="472"/>
    <x v="7"/>
    <x v="27"/>
    <s v="-"/>
    <s v="Ativo"/>
    <x v="14"/>
    <x v="6"/>
    <s v="ENTREGUE 2° ALÇAS / 3° alça em execução"/>
    <m/>
    <s v="NÃO"/>
    <s v="ATIVO"/>
    <x v="0"/>
    <x v="0"/>
    <x v="0"/>
    <s v="-"/>
    <x v="0"/>
    <x v="1"/>
    <n v="509201"/>
    <s v="Aprovado HQ"/>
    <x v="0"/>
    <m/>
    <m/>
    <m/>
    <s v="VALIDAR IMPLANTAÇÃO/ VALIDAR COSNTRUÇÃO 3ª VIA"/>
    <m/>
    <m/>
    <x v="1"/>
    <x v="8"/>
    <d v="2024-10-08T00:00:00"/>
    <x v="1"/>
    <m/>
    <s v="CONSTRUÍDO"/>
    <x v="4"/>
    <x v="0"/>
    <n v="0"/>
    <m/>
    <s v="ADRIANO SIQUEIRA"/>
    <s v="OK"/>
    <s v="OK"/>
    <s v="NOK"/>
    <s v="OK"/>
    <s v="OK"/>
    <s v="NA"/>
    <m/>
    <m/>
    <m/>
    <e v="#N/A"/>
    <m/>
  </r>
  <r>
    <s v="MGSDE"/>
    <s v="M2023_MGSDE_01"/>
    <x v="3"/>
    <s v="SIM"/>
    <x v="0"/>
    <x v="3"/>
    <x v="3"/>
    <x v="1"/>
    <s v="NA"/>
    <s v="NA"/>
    <x v="473"/>
    <x v="7"/>
    <x v="27"/>
    <s v="-"/>
    <s v="Ativo"/>
    <x v="14"/>
    <x v="6"/>
    <s v="COLOCALIZADO"/>
    <m/>
    <s v="NÃO"/>
    <s v="ATIVO"/>
    <x v="0"/>
    <x v="3"/>
    <x v="9"/>
    <s v="-"/>
    <x v="2"/>
    <x v="1"/>
    <s v="NA"/>
    <s v="NA"/>
    <x v="0"/>
    <m/>
    <m/>
    <m/>
    <e v="#REF!"/>
    <m/>
    <m/>
    <x v="1"/>
    <x v="2"/>
    <s v="ATIVO"/>
    <x v="1"/>
    <m/>
    <s v="CONSTRUÍDO"/>
    <x v="2"/>
    <x v="0"/>
    <n v="0"/>
    <m/>
    <s v="ADRIANO SIQUEIRA"/>
    <s v="OK"/>
    <s v="OK"/>
    <s v="OK"/>
    <s v="OK"/>
    <s v="OK"/>
    <s v="OK"/>
    <m/>
    <s v="1._x0009_Metro (HL4/HL5D/HL5G) = HL4_01_02 / HL5D OK_x000a_2._x0009_Organização FO = NOK_x000a_3._x0009_Identificação = NOK _x000a_4._x0009_Aberto NC 586443851 corrigir Fibras sem etiquetas no HL4_01_02 / HL5D_x000a_5._x0009_Bateria Lítio Existente = N/A_x000a_"/>
    <m/>
    <e v="#N/A"/>
    <m/>
  </r>
  <r>
    <s v="MGCTP"/>
    <s v="M2024EST_MGCTP_01"/>
    <x v="1"/>
    <s v="NÃO"/>
    <x v="4"/>
    <x v="3"/>
    <x v="1"/>
    <x v="1"/>
    <s v="NA"/>
    <s v="NA"/>
    <x v="474"/>
    <x v="7"/>
    <x v="27"/>
    <s v="-"/>
    <s v="Ativo"/>
    <x v="14"/>
    <x v="6"/>
    <s v="-"/>
    <s v="-"/>
    <s v="NÃO"/>
    <s v="CANCELADO"/>
    <x v="4"/>
    <x v="3"/>
    <x v="0"/>
    <s v="-"/>
    <x v="2"/>
    <x v="1"/>
    <n v="509202"/>
    <s v="Regional"/>
    <x v="3"/>
    <m/>
    <m/>
    <m/>
    <e v="#REF!"/>
    <m/>
    <m/>
    <x v="1"/>
    <x v="8"/>
    <d v="2024-10-08T00:00:00"/>
    <x v="1"/>
    <s v="7,5KM DE LANÇAMENTO + 39M de canalização (vala estreita) + 11km de formatação"/>
    <s v="ALTO CUSTO"/>
    <x v="5"/>
    <x v="0"/>
    <n v="0"/>
    <m/>
    <s v="ADRIANO SIQUEIRA"/>
    <s v="OK"/>
    <s v="OK"/>
    <s v="OK"/>
    <s v="OK"/>
    <s v="OK"/>
    <m/>
    <m/>
    <m/>
    <m/>
    <e v="#N/A"/>
    <m/>
  </r>
  <r>
    <s v="MGLOR"/>
    <s v="M2024EST_MGLOR_01"/>
    <x v="1"/>
    <s v="NÃO"/>
    <x v="4"/>
    <x v="3"/>
    <x v="1"/>
    <x v="1"/>
    <s v="NA"/>
    <s v="NA"/>
    <x v="265"/>
    <x v="7"/>
    <x v="27"/>
    <s v="-"/>
    <s v="Ativo"/>
    <x v="14"/>
    <x v="6"/>
    <s v="Revisão de projeto - Projeto da alça 02 em elaboração de draft - Alça 01 entregue "/>
    <s v="ALÇA 02 "/>
    <s v="NÃO"/>
    <s v="CANCELADO"/>
    <x v="4"/>
    <x v="3"/>
    <x v="0"/>
    <s v="-"/>
    <x v="2"/>
    <x v="1"/>
    <n v="509191"/>
    <s v="Aprovado HQ"/>
    <x v="3"/>
    <m/>
    <m/>
    <m/>
    <e v="#REF!"/>
    <m/>
    <m/>
    <x v="1"/>
    <x v="40"/>
    <d v="2024-10-07T00:00:00"/>
    <x v="1"/>
    <s v="2KM DE LANÇAMENTO"/>
    <s v="REVISÃO PROJETO"/>
    <x v="4"/>
    <x v="0"/>
    <n v="0"/>
    <m/>
    <s v="ADRIANO SIQUEIRA"/>
    <s v="OK"/>
    <s v="OK"/>
    <s v="OK"/>
    <s v="OK"/>
    <s v="OK"/>
    <m/>
    <m/>
    <m/>
    <m/>
    <e v="#N/A"/>
    <m/>
  </r>
  <r>
    <s v="MGUGR"/>
    <s v="M2024EST_MGUGR_01"/>
    <x v="3"/>
    <s v="SIM"/>
    <x v="0"/>
    <x v="3"/>
    <x v="185"/>
    <x v="39"/>
    <s v="NA"/>
    <s v="NA"/>
    <x v="475"/>
    <x v="5"/>
    <x v="27"/>
    <s v="MGCTP"/>
    <s v="Ativo"/>
    <x v="14"/>
    <x v="6"/>
    <s v="sex 01/08/2025 16:51 - Gustavo Rosa: @William Carvalho Da Cruz, boa tarde._x000a_Segue abaixo a tabela com os Id’s que devemos seguir com proteção assimétrica | RD Existente, qq dúvida entre em contato."/>
    <m/>
    <s v="NÃO"/>
    <s v="ATIVO"/>
    <x v="0"/>
    <x v="3"/>
    <x v="0"/>
    <s v="-"/>
    <x v="2"/>
    <x v="1"/>
    <n v="509266"/>
    <s v="Aprovado HQ"/>
    <x v="0"/>
    <m/>
    <m/>
    <m/>
    <e v="#REF!"/>
    <m/>
    <m/>
    <x v="1"/>
    <x v="35"/>
    <d v="2024-10-27T00:00:00"/>
    <x v="1"/>
    <m/>
    <s v="CONSTRUÍDO"/>
    <x v="4"/>
    <x v="0"/>
    <n v="1"/>
    <m/>
    <s v="ADRIANO SIQUEIRA"/>
    <s v="OK"/>
    <s v="OK"/>
    <s v="NOK"/>
    <s v="OK"/>
    <s v="NOK"/>
    <s v="NA"/>
    <m/>
    <m/>
    <m/>
    <e v="#N/A"/>
    <m/>
  </r>
  <r>
    <s v="MGJAU"/>
    <s v="M2024EST_MGJAU_01"/>
    <x v="1"/>
    <s v="SIM"/>
    <x v="0"/>
    <x v="3"/>
    <x v="186"/>
    <x v="1"/>
    <s v="NA"/>
    <s v="NA"/>
    <x v="476"/>
    <x v="7"/>
    <x v="27"/>
    <s v="-"/>
    <s v="Ativo"/>
    <x v="14"/>
    <x v="6"/>
    <s v="qui 02/01/2025 16:21 - Edson Ribeiro: Segue o trecho onde será necessário o lançamento. O cabo projetado 2300 metros não foi suficiente, faltando 300 metros para chegar no site MGJAU."/>
    <s v="19/03 - Telemont informa reparo, gabinete sem espaço para instalar HL5D, O&amp;M precisar migrar 3G, 4G e 5G para outro gabinete; 11/03 - Reparo nas duas alças, acionado equipe de rede externa"/>
    <s v="NÃO"/>
    <s v="CANCELADO"/>
    <x v="0"/>
    <x v="3"/>
    <x v="0"/>
    <s v="-"/>
    <x v="2"/>
    <x v="1"/>
    <n v="540113"/>
    <s v="Regional"/>
    <x v="3"/>
    <m/>
    <m/>
    <m/>
    <e v="#REF!"/>
    <m/>
    <m/>
    <x v="1"/>
    <x v="28"/>
    <d v="2024-10-14T00:00:00"/>
    <x v="1"/>
    <m/>
    <s v="CONSTRUÍDO"/>
    <x v="5"/>
    <x v="0"/>
    <n v="0"/>
    <m/>
    <s v="ADRIANO SIQUEIRA"/>
    <s v="OK"/>
    <s v="OK"/>
    <s v="OK"/>
    <s v="OK"/>
    <s v="OK"/>
    <m/>
    <m/>
    <m/>
    <m/>
    <e v="#N/A"/>
    <m/>
  </r>
  <r>
    <s v="MGJBB"/>
    <s v="M2024EST_MGJBB_01"/>
    <x v="3"/>
    <s v="SIM"/>
    <x v="0"/>
    <x v="3"/>
    <x v="162"/>
    <x v="1"/>
    <s v="NA"/>
    <s v="NA"/>
    <x v="477"/>
    <x v="5"/>
    <x v="27"/>
    <s v="MGCTP"/>
    <s v="Ativo"/>
    <x v="14"/>
    <x v="6"/>
    <s v="REDE ENTREGUE CONFORME TOPOLOGIA ESTRUTURANTE"/>
    <m/>
    <s v="NÃO"/>
    <s v="ATIVO"/>
    <x v="0"/>
    <x v="3"/>
    <x v="0"/>
    <s v="-"/>
    <x v="2"/>
    <x v="1"/>
    <n v="509257"/>
    <s v="Aprovado HQ"/>
    <x v="0"/>
    <m/>
    <m/>
    <m/>
    <e v="#REF!"/>
    <m/>
    <m/>
    <x v="1"/>
    <x v="35"/>
    <d v="2024-10-27T00:00:00"/>
    <x v="1"/>
    <m/>
    <s v="CONSTRUÍDO"/>
    <x v="4"/>
    <x v="0"/>
    <n v="1"/>
    <m/>
    <s v="ADRIANO SIQUEIRA"/>
    <s v="OK"/>
    <s v="OK"/>
    <s v="NOK"/>
    <s v="OK"/>
    <s v="NOK"/>
    <s v="NA"/>
    <m/>
    <m/>
    <m/>
    <e v="#N/A"/>
    <m/>
  </r>
  <r>
    <s v="MGAPD"/>
    <s v="M2024EST_MGAPD_01"/>
    <x v="3"/>
    <s v="SIM"/>
    <x v="0"/>
    <x v="3"/>
    <x v="187"/>
    <x v="195"/>
    <s v="NA"/>
    <s v="NA"/>
    <x v="478"/>
    <x v="5"/>
    <x v="27"/>
    <s v="MGSDE"/>
    <s v="Ativo"/>
    <x v="14"/>
    <x v="6"/>
    <s v="REDE ENTREGUE COM  PROTEÇÃO TOPOLOGIA ESTRUT"/>
    <m/>
    <s v="NÃO"/>
    <s v="ATIVO"/>
    <x v="0"/>
    <x v="3"/>
    <x v="0"/>
    <s v="-"/>
    <x v="2"/>
    <x v="1"/>
    <n v="509281"/>
    <s v="Aprovado HQ"/>
    <x v="0"/>
    <m/>
    <m/>
    <m/>
    <e v="#REF!"/>
    <m/>
    <m/>
    <x v="1"/>
    <x v="25"/>
    <d v="2024-10-30T00:00:00"/>
    <x v="1"/>
    <m/>
    <s v="CONSTRUÍDO"/>
    <x v="4"/>
    <x v="0"/>
    <n v="0"/>
    <m/>
    <s v="ADRIANO SIQUEIRA"/>
    <s v="OK"/>
    <s v="OK"/>
    <s v="OK"/>
    <s v="OK"/>
    <s v="OK"/>
    <s v="NA"/>
    <m/>
    <s v="_x000a_1._x0009_Metro (HL4/HL5D/HL5G) = HL5D  OK_x000a_2._x0009_Organização FO = OK_x000a_3._x0009_Identificação = OK _x000a_4._x0009_Bateria Lítio Existente = 05_x000a__x000a_"/>
    <m/>
    <e v="#N/A"/>
    <m/>
  </r>
  <r>
    <s v="MGWCV"/>
    <s v="M2024EST_MGWCV_01"/>
    <x v="3"/>
    <s v="FLAT"/>
    <x v="0"/>
    <x v="3"/>
    <x v="120"/>
    <x v="196"/>
    <s v="NA"/>
    <s v="NA"/>
    <x v="479"/>
    <x v="5"/>
    <x v="27"/>
    <s v="MGV01"/>
    <s v="Ativo"/>
    <x v="14"/>
    <x v="6"/>
    <s v="EXECUTADO POR MOP LOCAL"/>
    <s v="SMALLCELL"/>
    <s v="NÃO"/>
    <s v="ATIVO"/>
    <x v="0"/>
    <x v="3"/>
    <x v="2"/>
    <s v="-"/>
    <x v="2"/>
    <x v="1"/>
    <n v="509233"/>
    <s v="Aprovado HQ"/>
    <x v="0"/>
    <m/>
    <m/>
    <m/>
    <e v="#REF!"/>
    <m/>
    <m/>
    <x v="1"/>
    <x v="39"/>
    <d v="2024-10-28T00:00:00"/>
    <x v="1"/>
    <m/>
    <s v="CONSTRUÍDO"/>
    <x v="4"/>
    <x v="0"/>
    <n v="0"/>
    <m/>
    <s v="ADRIANO SIQUEIRA"/>
    <s v="OK"/>
    <s v="OK"/>
    <s v="OK"/>
    <s v="OK"/>
    <s v="OK"/>
    <s v="NA"/>
    <m/>
    <m/>
    <m/>
    <e v="#N/A"/>
    <m/>
  </r>
  <r>
    <s v="MGMCP"/>
    <s v="M2024EST_MGMCP_01"/>
    <x v="1"/>
    <s v="NÃO"/>
    <x v="4"/>
    <x v="3"/>
    <x v="1"/>
    <x v="1"/>
    <s v="NA"/>
    <s v="NA"/>
    <x v="480"/>
    <x v="5"/>
    <x v="27"/>
    <s v="MGJTC"/>
    <s v="Ativo"/>
    <x v="14"/>
    <x v="6"/>
    <s v="qua 10/09/2025 15:26 - Eliane: @Arthur Monteiro Da Silva BOA TARDE!_x000a_Venho através deste informar que a obra ID 509286-ESTRUTURANTE-MGJTC-MGMCP-MGJTC-JUIZ DE FORA, tinha sido paralisada, o motivo foi,  prédio estava em reforma._x000a_Segundo informação do supervisor Willian a equipe irá realizar uma vistoria na rota ( verificação da continuidade das fibras de torre a torre). Devido ao tempo de paralização, a data para vistoria será no dia 15/09/2025._x000a_O supervisor Willian informou que a conclusão desta atividade será no dia 20/09/2025._x000a_Com isso, preciso saber se temos o seu diacordo para finalização desta obra._x000a__x000a_PENDENCIA DE INFRA/SINDICO NÃO PERMITE A ENTRADA POIS QUER MUDAR OS DUTOS DA FAIXADA "/>
    <s v="-"/>
    <s v="NÃO"/>
    <s v="CANCELADO"/>
    <x v="4"/>
    <x v="3"/>
    <x v="0"/>
    <s v="-"/>
    <x v="2"/>
    <x v="1"/>
    <n v="509286"/>
    <s v="Aprovado HQ"/>
    <x v="3"/>
    <m/>
    <m/>
    <m/>
    <e v="#REF!"/>
    <m/>
    <m/>
    <x v="1"/>
    <x v="41"/>
    <d v="2024-10-31T00:00:00"/>
    <x v="1"/>
    <m/>
    <s v="ACESSO"/>
    <x v="4"/>
    <x v="0"/>
    <n v="0"/>
    <m/>
    <s v="ADRIANO SIQUEIRA"/>
    <s v="OK"/>
    <s v="OK"/>
    <s v="NOK"/>
    <s v="OK"/>
    <s v="NOK"/>
    <s v="OK"/>
    <m/>
    <m/>
    <m/>
    <e v="#N/A"/>
    <m/>
  </r>
  <r>
    <s v="MGFIL"/>
    <s v="M2024EST_MGFIL_01"/>
    <x v="1"/>
    <s v="FLAT - 2° ALÇA INVIAVEL FIBRA"/>
    <x v="0"/>
    <x v="3"/>
    <x v="182"/>
    <x v="1"/>
    <s v="NA"/>
    <s v="NA"/>
    <x v="481"/>
    <x v="5"/>
    <x v="27"/>
    <s v="MGCTP"/>
    <s v="Ativo"/>
    <x v="14"/>
    <x v="6"/>
    <s v="qua 06/08/2025 16:15 - Victor: proteção inviavel pra fibra, Inviável  sem visada para MGCTP ou outros do anel / MGFIL é um poste sencilo de 15m.Solução Radio Estruturante"/>
    <s v="31/10/2025 - William informou gabinete no solo OK._x000a_Site Sencillo e O&amp;M não atorizou instalar no gabinete suspenso, esperar instalar gabinete no solo"/>
    <s v="NÃO"/>
    <s v="CANCELADO"/>
    <x v="0"/>
    <x v="3"/>
    <x v="0"/>
    <s v="-"/>
    <x v="2"/>
    <x v="1"/>
    <n v="509287"/>
    <s v="Regional"/>
    <x v="3"/>
    <m/>
    <m/>
    <m/>
    <e v="#REF!"/>
    <m/>
    <m/>
    <x v="1"/>
    <x v="24"/>
    <d v="2024-10-31T00:00:00"/>
    <x v="1"/>
    <m/>
    <s v="CONSTRUÍDO"/>
    <x v="4"/>
    <x v="0"/>
    <n v="0"/>
    <m/>
    <s v="ADRIANO SIQUEIRA"/>
    <s v="OK"/>
    <s v="OK"/>
    <s v="OK"/>
    <s v="OK"/>
    <s v="OK"/>
    <m/>
    <m/>
    <m/>
    <m/>
    <e v="#N/A"/>
    <m/>
  </r>
  <r>
    <s v="MGFLG"/>
    <s v="M2024EST_MGFLG_01"/>
    <x v="1"/>
    <s v="FLAT"/>
    <x v="0"/>
    <x v="3"/>
    <x v="182"/>
    <x v="1"/>
    <s v="NA"/>
    <s v="NA"/>
    <x v="482"/>
    <x v="5"/>
    <x v="27"/>
    <s v="MGCTP"/>
    <s v="Ativo"/>
    <x v="14"/>
    <x v="6"/>
    <s v="16/06/2025 - Arthur: status até entação era VALID. LIB_x000a_REDE ENTREGUE CONFORME TOPOLOGIA ESTRUTURANTE"/>
    <s v="11/03 - Conforme alinhamento, projeto devolvido para revisão,  projeto não contempla proteção."/>
    <s v="NÃO"/>
    <s v="CANCELADO"/>
    <x v="0"/>
    <x v="3"/>
    <x v="0"/>
    <s v="-"/>
    <x v="2"/>
    <x v="1"/>
    <n v="509288"/>
    <s v="Regional"/>
    <x v="3"/>
    <m/>
    <m/>
    <m/>
    <e v="#REF!"/>
    <m/>
    <m/>
    <x v="1"/>
    <x v="41"/>
    <d v="2024-10-31T00:00:00"/>
    <x v="1"/>
    <s v="VALIDAÇÃO DE DRAFT - CUSTO ALTO"/>
    <s v="CONSTRUÍDO"/>
    <x v="4"/>
    <x v="0"/>
    <n v="0"/>
    <m/>
    <s v="ADRIANO SIQUEIRA"/>
    <s v="OK"/>
    <s v="OK"/>
    <s v="OK"/>
    <s v="OK"/>
    <s v="NOK"/>
    <m/>
    <m/>
    <m/>
    <m/>
    <e v="#N/A"/>
    <m/>
  </r>
  <r>
    <s v="MGALT"/>
    <s v="M2025EST_MGALT_01"/>
    <x v="3"/>
    <s v="SIM"/>
    <x v="0"/>
    <x v="0"/>
    <x v="55"/>
    <x v="197"/>
    <s v="NA"/>
    <s v="NA"/>
    <x v="483"/>
    <x v="4"/>
    <x v="33"/>
    <s v="MGALT"/>
    <s v="-"/>
    <x v="20"/>
    <x v="7"/>
    <s v="28/08/2025 - Arthur: 3° alça caíu para alto custo, o projeto e DPTX foram revisados para 2 alças apenas._x000a_ALTERAÇÃO DE DATA, MOTIVO: DEVIDO MATERIAL CLASSE G"/>
    <s v="28/08/2025 - Conforme email do Pacheco em 4/6/2025 08:36 esse site não foi aprovado 3ª via, manobramos as duas alças existente para as fibras novas contruidas no estruurante."/>
    <s v="NÃO"/>
    <s v="ATIVO"/>
    <x v="0"/>
    <x v="0"/>
    <x v="7"/>
    <s v="-"/>
    <x v="0"/>
    <x v="0"/>
    <n v="549043"/>
    <s v="Aprovado HQ"/>
    <x v="0"/>
    <m/>
    <m/>
    <m/>
    <s v="VALIDAR 3ª VIA RÁDIO"/>
    <m/>
    <m/>
    <x v="1"/>
    <x v="42"/>
    <m/>
    <x v="0"/>
    <m/>
    <s v="REDE OK"/>
    <x v="3"/>
    <x v="3"/>
    <s v="APROVADO"/>
    <s v="HL5-D (300K)MGALT"/>
    <s v="ADRIANO SIQUEIRA"/>
    <s v="OK"/>
    <s v="OK"/>
    <s v="OK"/>
    <s v="OK"/>
    <s v="NOK"/>
    <s v="OK"/>
    <s v="W40"/>
    <s v="1._x0009_Metro (HL4/HL5D/HL5G) – HL5D OK_x000a_2._x0009_Organização FO - OK._x000a_3._x0009_Identificação - OK._x000a_4._x0009_Site – Alvenaria com proteção_x000a_5._x0009_Baterias - 6 bancos de lítio;_x000a_6._x0009_Climatizado com ar condicionado, as duas máquinas OK;_x000a_7._x0009_Alarmística - SGINFRA;_x000a_8._x0009_Pendencias: Reparo da proteção do QDCA._x000a_"/>
    <m/>
    <e v="#N/A"/>
    <s v="ARTHUR"/>
  </r>
  <r>
    <s v="MGJQA"/>
    <s v="M2024EST_MGJQA_01"/>
    <x v="3"/>
    <s v="SIM"/>
    <x v="0"/>
    <x v="3"/>
    <x v="121"/>
    <x v="1"/>
    <s v="NA"/>
    <s v="NA"/>
    <x v="484"/>
    <x v="5"/>
    <x v="27"/>
    <s v="MGCTP"/>
    <s v="Ativo"/>
    <x v="14"/>
    <x v="6"/>
    <s v="REDE ENTREGUE CONFORME TOPOLOGIA ESTRUTURANTE"/>
    <m/>
    <s v="NÃO"/>
    <s v="ATIVO"/>
    <x v="0"/>
    <x v="3"/>
    <x v="0"/>
    <s v="-"/>
    <x v="2"/>
    <x v="1"/>
    <n v="509265"/>
    <s v="Aprovado HQ"/>
    <x v="0"/>
    <s v="?"/>
    <m/>
    <m/>
    <s v="AVALIAR RÁDIO"/>
    <m/>
    <m/>
    <x v="1"/>
    <x v="24"/>
    <d v="2024-10-27T00:00:00"/>
    <x v="1"/>
    <m/>
    <s v="CONSTRUÍDO"/>
    <x v="4"/>
    <x v="0"/>
    <n v="1"/>
    <m/>
    <s v="ADRIANO SIQUEIRA"/>
    <s v="OK"/>
    <s v="OK"/>
    <s v="OK"/>
    <s v="OK"/>
    <s v="NOK"/>
    <s v="NA"/>
    <m/>
    <m/>
    <m/>
    <e v="#N/A"/>
    <m/>
  </r>
  <r>
    <s v="MGHFD"/>
    <s v="M2024EST_MGHFD_01"/>
    <x v="3"/>
    <s v="SIM"/>
    <x v="0"/>
    <x v="3"/>
    <x v="188"/>
    <x v="162"/>
    <s v="NA"/>
    <s v="NA"/>
    <x v="485"/>
    <x v="5"/>
    <x v="27"/>
    <s v="MGV01"/>
    <s v="Ativo"/>
    <x v="14"/>
    <x v="6"/>
    <s v="REDE ENTTREGUE TOPOLOGIA ESTRUTURANTE"/>
    <m/>
    <s v="NÃO"/>
    <s v="ATIVO"/>
    <x v="0"/>
    <x v="0"/>
    <x v="0"/>
    <s v="-"/>
    <x v="0"/>
    <x v="1"/>
    <n v="509231"/>
    <s v="Aprovado HQ"/>
    <x v="0"/>
    <m/>
    <m/>
    <m/>
    <e v="#REF!"/>
    <m/>
    <m/>
    <x v="1"/>
    <x v="2"/>
    <d v="2024-10-28T00:00:00"/>
    <x v="1"/>
    <m/>
    <s v="CONSTRUÍDO"/>
    <x v="2"/>
    <x v="0"/>
    <n v="0"/>
    <m/>
    <s v="ADRIANO SIQUEIRA"/>
    <s v="OK"/>
    <s v="OK"/>
    <s v="OK"/>
    <s v="OK"/>
    <s v="OK"/>
    <s v="OK"/>
    <m/>
    <m/>
    <m/>
    <e v="#N/A"/>
    <m/>
  </r>
  <r>
    <s v="MGHHF"/>
    <s v="M2024EST_MGHHF_01"/>
    <x v="1"/>
    <s v="SIM"/>
    <x v="0"/>
    <x v="3"/>
    <x v="189"/>
    <x v="1"/>
    <s v="NA"/>
    <s v="NA"/>
    <x v="486"/>
    <x v="5"/>
    <x v="27"/>
    <s v="MGJTC"/>
    <s v="Ativo"/>
    <x v="14"/>
    <x v="6"/>
    <s v="16/06/2025 - Arthur: status até entação era PROJETO METRO_x000a_ACRÉSCIMO DE LANÇAMENTO"/>
    <s v="21/05 - Precisa ajustar sinótico e OEs conforme topologia estruturante"/>
    <s v="NÃO"/>
    <s v="CANCELADO"/>
    <x v="0"/>
    <x v="3"/>
    <x v="0"/>
    <s v="-"/>
    <x v="2"/>
    <x v="1"/>
    <n v="529456"/>
    <s v="Aprovado HQ"/>
    <x v="3"/>
    <m/>
    <m/>
    <m/>
    <e v="#REF!"/>
    <m/>
    <m/>
    <x v="1"/>
    <x v="19"/>
    <d v="2024-10-24T00:00:00"/>
    <x v="1"/>
    <m/>
    <s v="CONSTRUÍDO"/>
    <x v="4"/>
    <x v="0"/>
    <n v="1"/>
    <m/>
    <s v="ADRIANO SIQUEIRA"/>
    <s v="OK"/>
    <s v="OK"/>
    <s v="OK"/>
    <s v="OK"/>
    <s v="NOK"/>
    <m/>
    <m/>
    <m/>
    <m/>
    <e v="#N/A"/>
    <m/>
  </r>
  <r>
    <s v="MGJXN"/>
    <s v="M2024_MGJXN_01"/>
    <x v="3"/>
    <s v="SIM"/>
    <x v="0"/>
    <x v="3"/>
    <x v="190"/>
    <x v="198"/>
    <s v="NA"/>
    <s v="NA"/>
    <x v="487"/>
    <x v="5"/>
    <x v="27"/>
    <s v="MGCTP"/>
    <s v="Ativo"/>
    <x v="14"/>
    <x v="6"/>
    <s v="REDE ENTREGUE CONFORME TOPOLOGIA ESTRUTURANTE"/>
    <m/>
    <s v="NÃO"/>
    <s v="ATIVO"/>
    <x v="0"/>
    <x v="3"/>
    <x v="0"/>
    <s v="-"/>
    <x v="2"/>
    <x v="1"/>
    <n v="509255"/>
    <s v="Aprovado HQ"/>
    <x v="0"/>
    <m/>
    <m/>
    <m/>
    <e v="#REF!"/>
    <m/>
    <m/>
    <x v="1"/>
    <x v="43"/>
    <d v="2024-10-26T00:00:00"/>
    <x v="1"/>
    <m/>
    <s v="CONSTRUÍDO"/>
    <x v="4"/>
    <x v="0"/>
    <n v="0"/>
    <m/>
    <s v="ADRIANO SIQUEIRA"/>
    <s v="OK"/>
    <s v="OK"/>
    <s v="NOK"/>
    <s v="OK"/>
    <s v="OK"/>
    <s v="NA"/>
    <m/>
    <m/>
    <m/>
    <e v="#N/A"/>
    <m/>
  </r>
  <r>
    <s v="MGWSJ"/>
    <s v="M2024EST_MGWSJ_01"/>
    <x v="3"/>
    <s v="FLAT"/>
    <x v="0"/>
    <x v="3"/>
    <x v="144"/>
    <x v="1"/>
    <s v="NA"/>
    <s v="NA"/>
    <x v="488"/>
    <x v="5"/>
    <x v="27"/>
    <s v="MGV01"/>
    <s v="Ativo"/>
    <x v="14"/>
    <x v="6"/>
    <s v="REDE ENTREGUE CONFORME TOPOLOGIA ESTRUTURANTE"/>
    <m/>
    <s v="NÃO"/>
    <s v="ATIVO"/>
    <x v="0"/>
    <x v="3"/>
    <x v="0"/>
    <s v="-"/>
    <x v="2"/>
    <x v="1"/>
    <n v="509232"/>
    <s v="Aprovado HQ"/>
    <x v="0"/>
    <m/>
    <m/>
    <m/>
    <e v="#REF!"/>
    <m/>
    <m/>
    <x v="1"/>
    <x v="39"/>
    <d v="2024-10-28T00:00:00"/>
    <x v="1"/>
    <m/>
    <s v="CONSTRUÍDO"/>
    <x v="4"/>
    <x v="0"/>
    <n v="0"/>
    <m/>
    <s v="ADRIANO SIQUEIRA"/>
    <s v="OK"/>
    <s v="OK"/>
    <s v="OK"/>
    <s v="OK"/>
    <s v="OK"/>
    <s v="NA"/>
    <m/>
    <m/>
    <m/>
    <e v="#N/A"/>
    <m/>
  </r>
  <r>
    <s v="MGJMP"/>
    <s v="M2024EST_MGJMP_01"/>
    <x v="3"/>
    <s v="SIM"/>
    <x v="0"/>
    <x v="3"/>
    <x v="162"/>
    <x v="199"/>
    <s v="NA"/>
    <s v="NA"/>
    <x v="489"/>
    <x v="5"/>
    <x v="27"/>
    <s v="MGCTP"/>
    <s v="Ativo"/>
    <x v="14"/>
    <x v="6"/>
    <m/>
    <m/>
    <s v="NÃO"/>
    <s v="ATIVO"/>
    <x v="0"/>
    <x v="0"/>
    <x v="0"/>
    <s v="-"/>
    <x v="0"/>
    <x v="1"/>
    <n v="509256"/>
    <s v="Aprovado HQ"/>
    <x v="0"/>
    <m/>
    <m/>
    <m/>
    <e v="#REF!"/>
    <m/>
    <m/>
    <x v="1"/>
    <x v="43"/>
    <d v="2024-10-26T00:00:00"/>
    <x v="1"/>
    <m/>
    <s v="CONSTRUÍDO"/>
    <x v="4"/>
    <x v="0"/>
    <n v="0"/>
    <m/>
    <s v="ADRIANO SIQUEIRA"/>
    <s v="OK"/>
    <s v="OK"/>
    <s v="NOK"/>
    <s v="OK"/>
    <s v="OK"/>
    <s v="NA"/>
    <m/>
    <m/>
    <m/>
    <e v="#N/A"/>
    <m/>
  </r>
  <r>
    <s v="MGJFX"/>
    <s v="M2024EST_MGJFX_01"/>
    <x v="1"/>
    <s v="FLAT"/>
    <x v="0"/>
    <x v="3"/>
    <x v="191"/>
    <x v="1"/>
    <s v="NA"/>
    <s v="NA"/>
    <x v="490"/>
    <x v="5"/>
    <x v="27"/>
    <s v="MGLOR"/>
    <s v="Ativo"/>
    <x v="14"/>
    <x v="6"/>
    <s v="16/06/2025 - Arthur: status até entação era REVISÃO PROJETO_x000a_REDE ENTREGUE CONFORME TOPOLOGIA ESTRUTURANTE"/>
    <s v="11/03 - Conforme alinhamento, projeto devolvido para revisão,  projeto não contempla proteção."/>
    <s v="NÃO"/>
    <s v="CANCELADO"/>
    <x v="0"/>
    <x v="3"/>
    <x v="0"/>
    <s v="-"/>
    <x v="2"/>
    <x v="1"/>
    <n v="509279"/>
    <s v="Aprovado HQ"/>
    <x v="3"/>
    <m/>
    <m/>
    <m/>
    <e v="#REF!"/>
    <m/>
    <m/>
    <x v="1"/>
    <x v="44"/>
    <d v="2024-10-30T00:00:00"/>
    <x v="1"/>
    <m/>
    <s v="CONSTRUÍDO"/>
    <x v="4"/>
    <x v="0"/>
    <n v="0"/>
    <m/>
    <s v="ADRIANO SIQUEIRA"/>
    <s v="OK"/>
    <s v="OK"/>
    <s v="NOK"/>
    <s v="OK"/>
    <s v="NOK"/>
    <m/>
    <m/>
    <m/>
    <m/>
    <e v="#N/A"/>
    <m/>
  </r>
  <r>
    <s v="MGRMI"/>
    <s v="RADIOMGRMI"/>
    <x v="3"/>
    <s v="RÁDIO"/>
    <x v="2"/>
    <x v="3"/>
    <x v="2"/>
    <x v="2"/>
    <s v="NA"/>
    <s v="NA"/>
    <x v="2"/>
    <x v="5"/>
    <x v="32"/>
    <s v="RADIO"/>
    <s v="-"/>
    <x v="8"/>
    <x v="4"/>
    <s v="SEM AÇÃO RE"/>
    <m/>
    <s v="NÃO"/>
    <s v="RÁDIO"/>
    <x v="2"/>
    <x v="3"/>
    <x v="1"/>
    <s v="-"/>
    <x v="2"/>
    <x v="1"/>
    <s v="NA"/>
    <s v="NA"/>
    <x v="2"/>
    <m/>
    <m/>
    <m/>
    <e v="#REF!"/>
    <m/>
    <m/>
    <x v="1"/>
    <x v="37"/>
    <s v="RÁDIO"/>
    <x v="1"/>
    <m/>
    <s v="CONSTRUÍDO"/>
    <x v="1"/>
    <x v="0"/>
    <n v="1"/>
    <m/>
    <s v="LUIZ BERNARDINI"/>
    <s v="OK"/>
    <s v="OK"/>
    <s v="OK"/>
    <s v="OK"/>
    <s v="NOK"/>
    <s v="OK"/>
    <s v="?"/>
    <m/>
    <m/>
    <e v="#N/A"/>
    <m/>
  </r>
  <r>
    <s v="MGJLV"/>
    <s v="M2024EST_MGJLV_01"/>
    <x v="3"/>
    <s v="SIM"/>
    <x v="0"/>
    <x v="3"/>
    <x v="1"/>
    <x v="199"/>
    <s v="NA"/>
    <s v="NA"/>
    <x v="491"/>
    <x v="5"/>
    <x v="27"/>
    <s v="MGV01"/>
    <s v="Ativo"/>
    <x v="14"/>
    <x v="6"/>
    <s v="18/12/2024 - Arthur: Substituíção id 509230 pelo id 538008"/>
    <s v="SMALCELL"/>
    <s v="NÃO"/>
    <s v="ATIVO"/>
    <x v="0"/>
    <x v="0"/>
    <x v="0"/>
    <s v="-"/>
    <x v="0"/>
    <x v="1"/>
    <n v="538008"/>
    <s v="Regional"/>
    <x v="0"/>
    <m/>
    <m/>
    <m/>
    <e v="#REF!"/>
    <m/>
    <m/>
    <x v="1"/>
    <x v="39"/>
    <d v="2024-10-28T00:00:00"/>
    <x v="1"/>
    <m/>
    <s v="CONSTRUÍDO"/>
    <x v="4"/>
    <x v="0"/>
    <n v="1"/>
    <m/>
    <s v="ADRIANO SIQUEIRA"/>
    <s v="OK"/>
    <s v="OK"/>
    <s v="OK"/>
    <s v="OK"/>
    <s v="OK"/>
    <s v="NA"/>
    <m/>
    <m/>
    <m/>
    <e v="#N/A"/>
    <m/>
  </r>
  <r>
    <s v="MGBJN"/>
    <s v="M2024EST_MGBJN_01"/>
    <x v="3"/>
    <s v="SIM"/>
    <x v="0"/>
    <x v="3"/>
    <x v="192"/>
    <x v="200"/>
    <s v="NA"/>
    <s v="NA"/>
    <x v="492"/>
    <x v="1"/>
    <x v="19"/>
    <s v="MGEDO"/>
    <s v="Ativo HL4 / Falta HL5D"/>
    <x v="13"/>
    <x v="1"/>
    <s v="ter 05/08/2025 17:02 - Thiago: Boa tarde @SIDNEY MARTINS RUFINO e @EVANDRO LUIZ DOS REIS PEREIRA, já finalizamos os lançamentos adicionais aguardando somente os encontramentos que estão sob responsabilidade da Telemont._x000a_Preciso, dessas entregas ate ao meio dia 06/08._x000a__x000a_Conto com a compreensão de vocês. _x000a__x000a_ter 22/10/2024 15:46 - Sites: Entrega do projeto executivo --&gt;  MGBJN Regional : SE. _x000a__x000a_qui 17/10/2024 10:43 - Albino: @FERNANDA CARLA SANTOS PEREIRA, bom dia._x000a_O projeto do site MGBJN-MGADP foi devolvido para revisão._x000a_Por favor, verificar a solicitação e atualizar o projeto._x000a__x000a_Antes de entregar para a implantação precisamos validar o projeto._x000a__x000a_qui 10/10/2024 13:47 - Felipe Telemont: Gentileza realizar novo estudo de projeto, cabo existente não localizado no trecho informado abaixo._x000a_Equipes realizarão vistoria no local._x000a__x000a_Aproximadamente 4000 metros._x000a__x000a_Necessário lançamento adicional._x000a_20/07/2024 - Plan Estruturante PH 17/07 - &quot;TBD&quot;"/>
    <m/>
    <s v="NÃO"/>
    <s v="ATIVO"/>
    <x v="0"/>
    <x v="3"/>
    <x v="0"/>
    <s v="-"/>
    <x v="2"/>
    <x v="1"/>
    <n v="512360"/>
    <s v="Regional"/>
    <x v="0"/>
    <m/>
    <m/>
    <m/>
    <m/>
    <m/>
    <m/>
    <x v="1"/>
    <x v="28"/>
    <s v="PENDENCIA PROJETO"/>
    <x v="11"/>
    <s v="TRECHO SEM REDE EXISTENTE, PENDENTE REVISÃO DE PROJETO."/>
    <s v="REVISÃO PROJETO"/>
    <x v="5"/>
    <x v="8"/>
    <n v="1"/>
    <m/>
    <s v="ADRIANO INÁCIO"/>
    <m/>
    <m/>
    <m/>
    <m/>
    <m/>
    <m/>
    <m/>
    <m/>
    <m/>
    <e v="#N/A"/>
    <m/>
  </r>
  <r>
    <s v="MGBAZ"/>
    <s v="M2024EST_MGBAZ_01"/>
    <x v="3"/>
    <s v="SIM"/>
    <x v="0"/>
    <x v="3"/>
    <x v="187"/>
    <x v="201"/>
    <s v="NA"/>
    <s v="NA"/>
    <x v="493"/>
    <x v="1"/>
    <x v="14"/>
    <s v="MGTAN"/>
    <s v="Não Ativo"/>
    <x v="12"/>
    <x v="1"/>
    <s v="REDE ENTREGUE CONFORME TOPOLOGIA ESTRUTURANTE"/>
    <m/>
    <s v="NÃO"/>
    <s v="ATIVO"/>
    <x v="0"/>
    <x v="3"/>
    <x v="0"/>
    <s v="-"/>
    <x v="2"/>
    <x v="1"/>
    <n v="506545"/>
    <s v="Aprovado HQ"/>
    <x v="0"/>
    <m/>
    <m/>
    <m/>
    <m/>
    <m/>
    <m/>
    <x v="1"/>
    <x v="28"/>
    <s v="PENDENCIA PROJETO"/>
    <x v="11"/>
    <m/>
    <s v="CONSTRUÍDO"/>
    <x v="4"/>
    <x v="8"/>
    <n v="0"/>
    <m/>
    <s v="ADRIANO INÁCIO"/>
    <m/>
    <m/>
    <m/>
    <m/>
    <m/>
    <m/>
    <m/>
    <m/>
    <m/>
    <e v="#N/A"/>
    <m/>
  </r>
  <r>
    <s v="MGALN"/>
    <s v="M2025EST_MGALN_01"/>
    <x v="3"/>
    <s v="SIM"/>
    <x v="0"/>
    <x v="0"/>
    <x v="193"/>
    <x v="1"/>
    <s v="NA"/>
    <s v="NA"/>
    <x v="494"/>
    <x v="0"/>
    <x v="25"/>
    <s v="MGUMH"/>
    <s v="-"/>
    <x v="3"/>
    <x v="2"/>
    <m/>
    <s v="11/13/2025 - Site ativo testado com o Vitor.    22/07 - Depende de ativar UMH-HL5D fibras em reparo"/>
    <s v="NÃO"/>
    <s v="ATIVO"/>
    <x v="0"/>
    <x v="0"/>
    <x v="13"/>
    <s v="-"/>
    <x v="0"/>
    <x v="0"/>
    <n v="566305"/>
    <s v="Aprovado HQ"/>
    <x v="0"/>
    <m/>
    <m/>
    <m/>
    <m/>
    <m/>
    <m/>
    <x v="0"/>
    <x v="2"/>
    <s v="ATIVO"/>
    <x v="0"/>
    <m/>
    <s v="VALIDAÇÃO DE DRAFT (DENTRO DO CUSTO)"/>
    <x v="4"/>
    <x v="0"/>
    <s v="NÃO LOC"/>
    <s v="HL5G (500K)MGALN"/>
    <s v="LUIZ BERNARDINI"/>
    <s v="OK"/>
    <s v="OK"/>
    <s v="OK"/>
    <s v="OK"/>
    <s v="OK"/>
    <s v="OK"/>
    <s v="CONCLUÍDO"/>
    <m/>
    <m/>
    <e v="#N/A"/>
    <m/>
  </r>
  <r>
    <s v="MGGBD"/>
    <s v="M2024EST_MGGBD_01"/>
    <x v="1"/>
    <s v="CANCELADO"/>
    <x v="4"/>
    <x v="3"/>
    <x v="1"/>
    <x v="1"/>
    <s v="NA"/>
    <s v="NA"/>
    <x v="495"/>
    <x v="5"/>
    <x v="27"/>
    <s v="MGV01"/>
    <s v="Ativo"/>
    <x v="14"/>
    <x v="6"/>
    <s v="20/02/2025 - Gabriel Teams: o Site GBD está como cancelado no Science e não tem nada na PMTS sobre ele, falei com o Mattheus: o Mattheus disse que realmente está cancelado e provavelmente foi remanejado."/>
    <s v="-"/>
    <s v="NÃO"/>
    <s v="CANCELADO"/>
    <x v="4"/>
    <x v="3"/>
    <x v="0"/>
    <s v="-"/>
    <x v="2"/>
    <x v="1"/>
    <n v="509234"/>
    <s v="Aprovado HQ"/>
    <x v="5"/>
    <m/>
    <m/>
    <m/>
    <e v="#REF!"/>
    <m/>
    <m/>
    <x v="1"/>
    <x v="39"/>
    <d v="2024-10-28T00:00:00"/>
    <x v="1"/>
    <m/>
    <s v="CANCELADO"/>
    <x v="4"/>
    <x v="0"/>
    <n v="0"/>
    <m/>
    <s v="ADRIANO SIQUEIRA"/>
    <m/>
    <m/>
    <m/>
    <m/>
    <m/>
    <m/>
    <m/>
    <m/>
    <m/>
    <e v="#N/A"/>
    <m/>
  </r>
  <r>
    <s v="MGGBB"/>
    <s v="M2024EST_MGGBB_01"/>
    <x v="1"/>
    <s v="SIM"/>
    <x v="0"/>
    <x v="3"/>
    <x v="194"/>
    <x v="1"/>
    <s v="NA"/>
    <s v="NA"/>
    <x v="496"/>
    <x v="5"/>
    <x v="27"/>
    <s v="MGV01"/>
    <s v="Ativo"/>
    <x v="14"/>
    <x v="6"/>
    <s v="CANCELADO / DESMOBILIZADO VIROU GBU_x000a_"/>
    <m/>
    <s v="NÃO"/>
    <s v="ATIVAÇÃO"/>
    <x v="0"/>
    <x v="3"/>
    <x v="0"/>
    <s v="-"/>
    <x v="2"/>
    <x v="1"/>
    <n v="509235"/>
    <s v="Aprovado HQ"/>
    <x v="5"/>
    <m/>
    <m/>
    <m/>
    <e v="#REF!"/>
    <m/>
    <m/>
    <x v="1"/>
    <x v="38"/>
    <d v="2024-10-22T00:00:00"/>
    <x v="1"/>
    <m/>
    <s v="CONSTRUÍDO"/>
    <x v="4"/>
    <x v="0"/>
    <n v="0"/>
    <m/>
    <s v="ADRIANO SIQUEIRA"/>
    <m/>
    <m/>
    <m/>
    <m/>
    <m/>
    <m/>
    <m/>
    <m/>
    <m/>
    <e v="#N/A"/>
    <m/>
  </r>
  <r>
    <s v="MGJMC"/>
    <s v="M2024EST_MGJMC_01"/>
    <x v="1"/>
    <s v="NÃO"/>
    <x v="4"/>
    <x v="3"/>
    <x v="1"/>
    <x v="1"/>
    <s v="NA"/>
    <s v="NA"/>
    <x v="497"/>
    <x v="5"/>
    <x v="27"/>
    <s v="MGV01"/>
    <s v="Ativo"/>
    <x v="14"/>
    <x v="6"/>
    <s v="-"/>
    <s v="-"/>
    <s v="NÃO"/>
    <s v="CANCELADO"/>
    <x v="4"/>
    <x v="3"/>
    <x v="0"/>
    <s v="-"/>
    <x v="2"/>
    <x v="1"/>
    <n v="509238"/>
    <s v="Regional"/>
    <x v="3"/>
    <m/>
    <m/>
    <m/>
    <e v="#REF!"/>
    <m/>
    <m/>
    <x v="1"/>
    <x v="38"/>
    <d v="2024-10-22T00:00:00"/>
    <x v="1"/>
    <m/>
    <s v="CANCELADO"/>
    <x v="4"/>
    <x v="0"/>
    <n v="0"/>
    <m/>
    <s v="ADRIANO SIQUEIRA"/>
    <s v="OK"/>
    <s v="OK"/>
    <s v="NOK"/>
    <s v="OK"/>
    <s v="NOK"/>
    <m/>
    <m/>
    <m/>
    <m/>
    <e v="#N/A"/>
    <m/>
  </r>
  <r>
    <s v="MGMHL"/>
    <s v="M2024EST_MGMHL_01"/>
    <x v="1"/>
    <s v="NÃO"/>
    <x v="4"/>
    <x v="3"/>
    <x v="1"/>
    <x v="1"/>
    <s v="NÃO"/>
    <s v="PENDENTE"/>
    <x v="498"/>
    <x v="5"/>
    <x v="27"/>
    <s v="MGV01"/>
    <s v="Ativo"/>
    <x v="14"/>
    <x v="6"/>
    <s v="-"/>
    <s v="-"/>
    <s v="NÃO"/>
    <s v="CANCELADO"/>
    <x v="4"/>
    <x v="3"/>
    <x v="0"/>
    <s v="-"/>
    <x v="2"/>
    <x v="1"/>
    <n v="509239"/>
    <s v="Regional"/>
    <x v="3"/>
    <m/>
    <m/>
    <m/>
    <e v="#REF!"/>
    <m/>
    <m/>
    <x v="1"/>
    <x v="38"/>
    <d v="2024-10-22T00:00:00"/>
    <x v="1"/>
    <m/>
    <s v="CANCELADO"/>
    <x v="4"/>
    <x v="0"/>
    <n v="0"/>
    <m/>
    <s v="ADRIANO SIQUEIRA"/>
    <s v="OK"/>
    <s v="OK"/>
    <s v="NOK"/>
    <s v="OK"/>
    <s v="NOK"/>
    <m/>
    <m/>
    <m/>
    <m/>
    <e v="#N/A"/>
    <m/>
  </r>
  <r>
    <s v="MGJSC"/>
    <s v="M2024EST_MGJSC_01"/>
    <x v="3"/>
    <s v="SIM"/>
    <x v="0"/>
    <x v="0"/>
    <x v="195"/>
    <x v="1"/>
    <s v="NA"/>
    <s v="NA"/>
    <x v="499"/>
    <x v="0"/>
    <x v="0"/>
    <s v="MGJFO"/>
    <s v="Ativo"/>
    <x v="0"/>
    <x v="0"/>
    <s v="18/11/2025 - Ricardo: solicitei atuação da MOIN e informaram que o cabo foi estendido até a porta, só falta realizar os testes._x000a__x000a_16/06/2025 - Arthur: status até entação era PREDECESSOR_x000a_REDE ENTREGUE CONFORME TOPOLOGIA ESTRUTURANTE"/>
    <s v="02/12/2025 - Vander virou o link que faltava hoje.   28/11/25 - A alça 1 funcionou, alça 2 não achamos as posições; 21/11/2025 - O Marcelo foi no site e as fibras não estavam termiandas no DGO   - 16/09/25 - Reparo nas duas alças, uma alça rompida outra usaram uma fibra para B2B"/>
    <s v="NÃO"/>
    <s v="ATIVO"/>
    <x v="0"/>
    <x v="0"/>
    <x v="0"/>
    <s v="-"/>
    <x v="0"/>
    <x v="0"/>
    <n v="509276"/>
    <s v="Aprovado HQ"/>
    <x v="0"/>
    <m/>
    <m/>
    <m/>
    <e v="#REF!"/>
    <m/>
    <m/>
    <x v="1"/>
    <x v="2"/>
    <d v="2024-10-28T00:00:00"/>
    <x v="1"/>
    <m/>
    <s v="CONSTRUÍDO"/>
    <x v="2"/>
    <x v="0"/>
    <n v="0"/>
    <s v="HL5G_2025MGJSC"/>
    <s v="ADRIANO SIQUEIRA"/>
    <s v="OK"/>
    <s v="OK"/>
    <s v="OK"/>
    <s v="OK"/>
    <s v="NOK"/>
    <m/>
    <s v="W37"/>
    <s v="_x000a_1._x0009_Metro (HL4/HL5D/HL5G) = HL5G OK_x000a_2._x0009_Organização FO = OK_x000a_3._x0009_Identificação = OK _x000a_4._x0009_Aberto NC 586445139 (cabo AC aquecendo do DJ Gera/QDCA) , NC 586445146 (Site  muito sujo chão e equipamentos, fazer limpeza)._x000a_5._x0009_Abrir OS para piso do container podre afundando._x000a_6._x0009_Abrir OS corrigir tranca do gradil de proteção equipamentos e baterias._x000a_7._x0009_Site com os 02 ar condicionado antigos sucateados, operando com exaustor que não é satisfatório no período de verão._x000a_8._x0009_Bateria Lítio Existente =02_x000a_"/>
    <m/>
    <e v="#N/A"/>
    <m/>
  </r>
  <r>
    <s v="MGRBR"/>
    <s v="M2024EST_MGRBR_01"/>
    <x v="1"/>
    <s v="NÃO"/>
    <x v="4"/>
    <x v="3"/>
    <x v="1"/>
    <x v="1"/>
    <s v="NÃO"/>
    <s v="PENDENTE"/>
    <x v="498"/>
    <x v="5"/>
    <x v="27"/>
    <s v="MGV01"/>
    <s v="Ativo"/>
    <x v="14"/>
    <x v="6"/>
    <s v="-"/>
    <s v="-"/>
    <s v="NÃO"/>
    <s v="CANCELADO"/>
    <x v="4"/>
    <x v="3"/>
    <x v="0"/>
    <s v="-"/>
    <x v="2"/>
    <x v="1"/>
    <n v="509239"/>
    <s v="Regional"/>
    <x v="3"/>
    <m/>
    <m/>
    <m/>
    <e v="#REF!"/>
    <m/>
    <m/>
    <x v="1"/>
    <x v="45"/>
    <d v="2024-10-23T00:00:00"/>
    <x v="1"/>
    <m/>
    <s v="CANCELADO"/>
    <x v="4"/>
    <x v="0"/>
    <n v="0"/>
    <m/>
    <s v="ADRIANO SIQUEIRA"/>
    <s v="AGENDAR VISTORIA"/>
    <m/>
    <m/>
    <m/>
    <m/>
    <m/>
    <m/>
    <m/>
    <m/>
    <e v="#N/A"/>
    <m/>
  </r>
  <r>
    <s v="MGMEO"/>
    <s v="M2024EST_MGMEO_01"/>
    <x v="1"/>
    <s v="NÃO"/>
    <x v="4"/>
    <x v="3"/>
    <x v="1"/>
    <x v="1"/>
    <s v="NÃO"/>
    <s v="PENDENTE"/>
    <x v="500"/>
    <x v="5"/>
    <x v="27"/>
    <s v="MGV01"/>
    <s v="Ativo"/>
    <x v="14"/>
    <x v="6"/>
    <s v="-"/>
    <s v="-"/>
    <s v="NÃO"/>
    <s v="CANCELADO"/>
    <x v="4"/>
    <x v="3"/>
    <x v="0"/>
    <s v="-"/>
    <x v="2"/>
    <x v="1"/>
    <n v="509242"/>
    <s v="Regional"/>
    <x v="3"/>
    <m/>
    <m/>
    <m/>
    <e v="#REF!"/>
    <m/>
    <m/>
    <x v="1"/>
    <x v="45"/>
    <d v="2024-10-23T00:00:00"/>
    <x v="1"/>
    <m/>
    <s v="REVALIDAÇÃO DE CUSTO"/>
    <x v="4"/>
    <x v="0"/>
    <n v="1"/>
    <m/>
    <s v="ADRIANO SIQUEIRA"/>
    <s v="OK"/>
    <s v="OK"/>
    <s v="OK"/>
    <s v="OK"/>
    <s v="OK"/>
    <m/>
    <m/>
    <m/>
    <m/>
    <e v="#N/A"/>
    <m/>
  </r>
  <r>
    <s v="MGJRE"/>
    <s v="M2024EST_MGJRE_01"/>
    <x v="1"/>
    <s v="NÃO"/>
    <x v="4"/>
    <x v="3"/>
    <x v="1"/>
    <x v="1"/>
    <s v="NÃO"/>
    <s v="PENDENTE"/>
    <x v="500"/>
    <x v="5"/>
    <x v="27"/>
    <s v="MGV01"/>
    <s v="Ativo"/>
    <x v="14"/>
    <x v="6"/>
    <s v="-"/>
    <s v="-"/>
    <s v="NÃO"/>
    <s v="CANCELADO"/>
    <x v="4"/>
    <x v="3"/>
    <x v="0"/>
    <s v="-"/>
    <x v="2"/>
    <x v="1"/>
    <n v="509242"/>
    <s v="Regional"/>
    <x v="3"/>
    <m/>
    <m/>
    <m/>
    <e v="#REF!"/>
    <m/>
    <m/>
    <x v="1"/>
    <x v="45"/>
    <d v="2024-10-23T00:00:00"/>
    <x v="1"/>
    <m/>
    <s v="REVALIDAÇÃO DE CUSTO"/>
    <x v="4"/>
    <x v="0"/>
    <n v="1"/>
    <m/>
    <s v="ADRIANO SIQUEIRA"/>
    <s v="OK"/>
    <s v="OK"/>
    <s v="OK"/>
    <s v="OK"/>
    <s v="OK"/>
    <m/>
    <m/>
    <m/>
    <m/>
    <e v="#N/A"/>
    <m/>
  </r>
  <r>
    <s v="MGJUA"/>
    <s v="M2024EST_MGJUA_01"/>
    <x v="1"/>
    <s v="NÃO"/>
    <x v="4"/>
    <x v="3"/>
    <x v="1"/>
    <x v="1"/>
    <s v="NÃO"/>
    <s v="PENDENTE"/>
    <x v="501"/>
    <x v="5"/>
    <x v="27"/>
    <s v="MGV01"/>
    <s v="Ativo"/>
    <x v="14"/>
    <x v="6"/>
    <s v="-"/>
    <s v="-"/>
    <s v="NÃO"/>
    <s v="CANCELADO"/>
    <x v="4"/>
    <x v="3"/>
    <x v="0"/>
    <s v="-"/>
    <x v="2"/>
    <x v="1"/>
    <n v="509244"/>
    <s v="Regional"/>
    <x v="3"/>
    <m/>
    <m/>
    <m/>
    <e v="#REF!"/>
    <m/>
    <m/>
    <x v="1"/>
    <x v="45"/>
    <d v="2024-10-23T00:00:00"/>
    <x v="1"/>
    <m/>
    <s v="CANCELADO"/>
    <x v="4"/>
    <x v="0"/>
    <n v="0"/>
    <m/>
    <s v="ADRIANO SIQUEIRA"/>
    <s v="OK"/>
    <s v="OK"/>
    <s v="OK"/>
    <s v="OK"/>
    <s v="OK"/>
    <m/>
    <m/>
    <m/>
    <m/>
    <e v="#N/A"/>
    <m/>
  </r>
  <r>
    <s v="MGJAR"/>
    <s v="M2025EST_MGJAR_01"/>
    <x v="3"/>
    <s v="SIM"/>
    <x v="0"/>
    <x v="0"/>
    <x v="193"/>
    <x v="1"/>
    <s v="NA"/>
    <s v="NA"/>
    <x v="502"/>
    <x v="0"/>
    <x v="6"/>
    <s v="MGACI"/>
    <s v="-"/>
    <x v="3"/>
    <x v="2"/>
    <m/>
    <s v="27/11/2025 - Vander ativou a metro . 22/07 - Depende de ativar ACI-HL5D fibras ainda em contrução"/>
    <s v="NÃO"/>
    <s v="ATIVO"/>
    <x v="0"/>
    <x v="0"/>
    <x v="13"/>
    <s v="-"/>
    <x v="0"/>
    <x v="0"/>
    <n v="564940"/>
    <s v="Aprovado HQ"/>
    <x v="0"/>
    <m/>
    <m/>
    <m/>
    <m/>
    <m/>
    <m/>
    <x v="0"/>
    <x v="2"/>
    <s v="ATIVO"/>
    <x v="0"/>
    <m/>
    <s v="VALIDAÇÃO DE DRAFT (DENTRO DO CUSTO)"/>
    <x v="9"/>
    <x v="0"/>
    <s v="NÃO LOC"/>
    <s v="HL5G (500K)MGJAR"/>
    <s v="LUIZ BERNARDINI"/>
    <s v="OK"/>
    <s v="OK"/>
    <s v="OK"/>
    <s v="OK"/>
    <s v="OK"/>
    <s v="OK"/>
    <s v="CONCLUÍDO"/>
    <m/>
    <m/>
    <e v="#N/A"/>
    <m/>
  </r>
  <r>
    <s v="MGBRN"/>
    <s v="M2025EST_MGBRN_01"/>
    <x v="3"/>
    <s v="NÃO"/>
    <x v="0"/>
    <x v="0"/>
    <x v="1"/>
    <x v="1"/>
    <s v="NA"/>
    <s v="NA"/>
    <x v="503"/>
    <x v="0"/>
    <x v="25"/>
    <s v="MGUBR"/>
    <s v="-"/>
    <x v="3"/>
    <x v="2"/>
    <s v="ter 11/11/2025 08:51 - Israel: sem acesso ao site MGBRN_x000a__x000a_seg 06/10/2025 09:12 - Jose geraldo: licença liberada_x000a_"/>
    <s v="-"/>
    <s v="NÃO"/>
    <s v="ATIVO"/>
    <x v="0"/>
    <x v="0"/>
    <x v="7"/>
    <s v="-"/>
    <x v="0"/>
    <x v="0"/>
    <n v="523454"/>
    <s v="Aprovado HQ"/>
    <x v="0"/>
    <m/>
    <m/>
    <m/>
    <m/>
    <m/>
    <m/>
    <x v="1"/>
    <x v="46"/>
    <s v="CONST/FORMT"/>
    <x v="0"/>
    <m/>
    <s v="CONST/FORMT"/>
    <x v="4"/>
    <x v="0"/>
    <s v="NÃO LOC"/>
    <s v="HL5G (500K)MGBRN"/>
    <s v="LUIZ BERNARDINI"/>
    <s v="OK"/>
    <s v="OK"/>
    <s v="OK"/>
    <s v="OK"/>
    <s v="OK"/>
    <s v="OK"/>
    <s v="CONCLUÍDO"/>
    <m/>
    <m/>
    <e v="#N/A"/>
    <m/>
  </r>
  <r>
    <s v="MGMRF"/>
    <s v="M2024EST_MGMRF_01"/>
    <x v="1"/>
    <s v="NÃO"/>
    <x v="4"/>
    <x v="3"/>
    <x v="1"/>
    <x v="1"/>
    <s v="NÃO"/>
    <s v="PENDENTE"/>
    <x v="501"/>
    <x v="5"/>
    <x v="27"/>
    <s v="MGV01"/>
    <s v="Ativo"/>
    <x v="14"/>
    <x v="6"/>
    <s v="-"/>
    <s v="-"/>
    <s v="NÃO"/>
    <s v="CANCELADO"/>
    <x v="4"/>
    <x v="3"/>
    <x v="0"/>
    <s v="-"/>
    <x v="2"/>
    <x v="1"/>
    <n v="509244"/>
    <s v="Regional"/>
    <x v="3"/>
    <m/>
    <m/>
    <m/>
    <e v="#REF!"/>
    <m/>
    <m/>
    <x v="1"/>
    <x v="45"/>
    <d v="2024-10-23T00:00:00"/>
    <x v="1"/>
    <m/>
    <s v="CANCELADO"/>
    <x v="4"/>
    <x v="0"/>
    <n v="0"/>
    <m/>
    <s v="ADRIANO SIQUEIRA"/>
    <s v="OK"/>
    <s v="OK"/>
    <s v="OK"/>
    <s v="OK"/>
    <s v="NOK"/>
    <s v="NÃO"/>
    <m/>
    <m/>
    <m/>
    <e v="#N/A"/>
    <m/>
  </r>
  <r>
    <s v="MGCCN"/>
    <s v="M2025EST_MGCCN_01"/>
    <x v="6"/>
    <s v="FLAT"/>
    <x v="0"/>
    <x v="0"/>
    <x v="193"/>
    <x v="1"/>
    <s v="NA"/>
    <s v="NA"/>
    <x v="504"/>
    <x v="0"/>
    <x v="25"/>
    <s v="MGUMH"/>
    <s v="-"/>
    <x v="3"/>
    <x v="2"/>
    <m/>
    <s v="10/02/2026 - Denner Dos Santos Silva &lt;denner.ssilva@telefonica.com&gt; Proteção de rádio - ativo no dia 31/01 (MGCCN-MGUMH)_x000a_11/13/2025 - Link ativo e aguarda Rádio (não tem rádio instalado no site)  22/07 - Depende de ativar UMH-HL5D fibras em reparo"/>
    <s v="NÃO"/>
    <s v="ATIVO"/>
    <x v="0"/>
    <x v="0"/>
    <x v="13"/>
    <s v="-"/>
    <x v="0"/>
    <x v="0"/>
    <n v="566297"/>
    <s v="Aprovado HQ"/>
    <x v="0"/>
    <d v="2026-01-31T00:00:00"/>
    <m/>
    <n v="0"/>
    <s v="PROTEÇÃO RÁDIO OK"/>
    <d v="2026-01-31T00:00:00"/>
    <m/>
    <x v="0"/>
    <x v="46"/>
    <m/>
    <x v="0"/>
    <m/>
    <s v="VALIDAÇÃO DE DRAFT (DENTRO DO CUSTO)"/>
    <x v="9"/>
    <x v="0"/>
    <s v="NÃO LOC"/>
    <s v="HL5G (500K)MGCCN"/>
    <s v="LUIZ BERNARDINI"/>
    <s v="OK"/>
    <s v="OK"/>
    <s v="OK"/>
    <s v="OK"/>
    <s v="OK"/>
    <s v="OK"/>
    <s v="CONCLUÍDO"/>
    <m/>
    <m/>
    <e v="#N/A"/>
    <m/>
  </r>
  <r>
    <s v="MGIPE"/>
    <s v="M2023_MGIPE_01"/>
    <x v="5"/>
    <s v="NÃO"/>
    <x v="5"/>
    <x v="5"/>
    <x v="1"/>
    <x v="1"/>
    <s v="NA"/>
    <s v="NA"/>
    <x v="505"/>
    <x v="1"/>
    <x v="19"/>
    <s v="MGIIE"/>
    <s v="Ativo"/>
    <x v="13"/>
    <x v="1"/>
    <s v="10/11/2025 - Arthur: aberto novo id para EPS devido alteração de contrato - em alto custo._x000a__x000a_ter 22/10/2024 16:52 - Sites: Entrega do projeto executivo --&gt;  MGIPE Regional_x000a__x000a_28/08/2024 - Arthur: alterei de Comfica para Telemont._x000a_sex 05/07/2024 09:39 - Rodrigo Soares: Previa Reunião com Juan"/>
    <s v="-"/>
    <s v="NÃO"/>
    <s v="PENDENTE REDE"/>
    <x v="5"/>
    <x v="5"/>
    <x v="13"/>
    <s v="W5"/>
    <x v="4"/>
    <x v="1"/>
    <n v="589244"/>
    <s v="Regional"/>
    <x v="1"/>
    <m/>
    <m/>
    <m/>
    <m/>
    <m/>
    <m/>
    <x v="1"/>
    <x v="5"/>
    <s v="AG. PROJETO ALTO CUSTO"/>
    <x v="8"/>
    <s v="-"/>
    <s v="ALTO CUSTO"/>
    <x v="5"/>
    <x v="4"/>
    <n v="0"/>
    <m/>
    <s v="ADRIANO INÁCIO"/>
    <m/>
    <m/>
    <m/>
    <m/>
    <m/>
    <m/>
    <m/>
    <m/>
    <m/>
    <e v="#N/A"/>
    <m/>
  </r>
  <r>
    <s v="MGJXT"/>
    <s v="M2023_MGJXT_01"/>
    <x v="1"/>
    <s v="NÃO"/>
    <x v="4"/>
    <x v="6"/>
    <x v="1"/>
    <x v="1"/>
    <s v="NA"/>
    <s v="NA"/>
    <x v="506"/>
    <x v="5"/>
    <x v="27"/>
    <s v="MGCTP"/>
    <s v="Ativo"/>
    <x v="14"/>
    <x v="6"/>
    <s v="-"/>
    <s v="-"/>
    <s v="NÃO"/>
    <s v="CANCELADO"/>
    <x v="4"/>
    <x v="6"/>
    <x v="0"/>
    <s v="-"/>
    <x v="0"/>
    <x v="1"/>
    <n v="509252"/>
    <s v="Aprovado HQ"/>
    <x v="3"/>
    <m/>
    <m/>
    <m/>
    <e v="#REF!"/>
    <m/>
    <m/>
    <x v="1"/>
    <x v="43"/>
    <d v="2024-10-26T00:00:00"/>
    <x v="1"/>
    <m/>
    <s v="CANCELADO"/>
    <x v="4"/>
    <x v="0"/>
    <n v="1"/>
    <m/>
    <s v="ADRIANO SIQUEIRA"/>
    <s v="AGENDAR VISTORIA"/>
    <m/>
    <m/>
    <m/>
    <m/>
    <m/>
    <m/>
    <m/>
    <m/>
    <e v="#N/A"/>
    <m/>
  </r>
  <r>
    <s v="MGADP"/>
    <s v="M2024EST_MGADP_01"/>
    <x v="3"/>
    <s v="SIM"/>
    <x v="0"/>
    <x v="0"/>
    <x v="192"/>
    <x v="200"/>
    <s v="NA"/>
    <s v="NA"/>
    <x v="492"/>
    <x v="1"/>
    <x v="19"/>
    <s v="MGEDO"/>
    <s v="Ativo HL4 / Falta HL5D"/>
    <x v="13"/>
    <x v="1"/>
    <s v="ter 05/08/2025 17:02 - Thiago: Boa tarde @SIDNEY MARTINS RUFINO e @EVANDRO LUIZ DOS REIS PEREIRA, já finalizamos os lançamentos adicionais aguardando somente os encontramentos que estão sob responsabilidade da Telemont._x000a_Preciso, dessas entregas ate ao meio dia 06/08._x000a__x000a_Conto com a compreensão de vocês. _x000a__x000a_ter 22/10/2024 15:46 - Sites: Entrega do projeto executivo --&gt;  MGBJN Regional : SE. _x000a__x000a_qui 17/10/2024 10:43 - Albino: @FERNANDA CARLA SANTOS PEREIRA, bom dia._x000a_O projeto do site MGBJN-MGADP foi devolvido para revisão._x000a_Por favor, verificar a solicitação e atualizar o projeto._x000a__x000a_Antes de entregar para a implantação precisamos validar o projeto._x000a__x000a_qui 10/10/2024 13:47 - Felipe Telemont: Gentileza realizar novo estudo de projeto, cabo existente não localizado no trecho informado abaixo._x000a_Equipes realizarão vistoria no local._x000a__x000a_Aproximadamente 4000 metros._x000a__x000a_Necessário lançamento adicional._x000a_20/07/2024 - Plan Estruturante PH 17/07 - &quot;TBD&quot;"/>
    <m/>
    <s v="NÃO"/>
    <s v="ATIVO"/>
    <x v="0"/>
    <x v="0"/>
    <x v="0"/>
    <s v="-"/>
    <x v="0"/>
    <x v="1"/>
    <n v="512360"/>
    <s v="Regional"/>
    <x v="0"/>
    <m/>
    <m/>
    <m/>
    <m/>
    <m/>
    <m/>
    <x v="1"/>
    <x v="28"/>
    <s v="PENDENCIA PROJETO"/>
    <x v="11"/>
    <s v="AGUARDANDO DETALHAMENTO TELEMONT"/>
    <s v="REVISÃO PROJETO"/>
    <x v="5"/>
    <x v="8"/>
    <n v="1"/>
    <m/>
    <s v="ADRIANO INÁCIO"/>
    <m/>
    <m/>
    <m/>
    <m/>
    <m/>
    <m/>
    <m/>
    <m/>
    <m/>
    <e v="#N/A"/>
    <m/>
  </r>
  <r>
    <s v="MGELT"/>
    <s v="M2023EST_MGELT_01"/>
    <x v="3"/>
    <s v="SIM"/>
    <x v="0"/>
    <x v="0"/>
    <x v="196"/>
    <x v="202"/>
    <s v="NA"/>
    <s v="NA"/>
    <x v="507"/>
    <x v="1"/>
    <x v="8"/>
    <s v="-"/>
    <s v="Não Ativo"/>
    <x v="5"/>
    <x v="1"/>
    <s v="ENTREGUE 2 ALÇAS"/>
    <s v="-"/>
    <s v="NÃO"/>
    <s v="ATIVO"/>
    <x v="0"/>
    <x v="0"/>
    <x v="0"/>
    <s v="-"/>
    <x v="0"/>
    <x v="1"/>
    <n v="513686"/>
    <s v="Aprovado HQ"/>
    <x v="0"/>
    <m/>
    <m/>
    <m/>
    <m/>
    <m/>
    <m/>
    <x v="1"/>
    <x v="28"/>
    <s v="PENDENCIA PROJETO"/>
    <x v="11"/>
    <s v="PARA CONSTRUCAO DESTE ANEL SE FAZ NECESSARIO LICENCA E AUTORIZACAO PARA LANCAMENTO DO CABO NA BR040. 10/10  NECESSARIO LICENCA E AUTORIZACAO PARA LANCAMENTO DO CABO NA BR040."/>
    <s v="CONSTRUÍDO"/>
    <x v="5"/>
    <x v="8"/>
    <n v="0"/>
    <m/>
    <s v="ADRIANO INÁCIO"/>
    <m/>
    <m/>
    <m/>
    <m/>
    <m/>
    <m/>
    <m/>
    <m/>
    <m/>
    <e v="#N/A"/>
    <m/>
  </r>
  <r>
    <s v="MGRPR"/>
    <s v="M2025EST_MGRPR_01"/>
    <x v="0"/>
    <s v="FLAT"/>
    <x v="0"/>
    <x v="0"/>
    <x v="1"/>
    <x v="1"/>
    <s v="NA"/>
    <s v="NA"/>
    <x v="508"/>
    <x v="0"/>
    <x v="27"/>
    <s v="MGLOR"/>
    <s v="-"/>
    <x v="0"/>
    <x v="0"/>
    <s v="20KM; DIVIDIR CUSTRO ENTRE MGJFX-MGRPR; PONTA DE REDE"/>
    <m/>
    <s v="NÃO"/>
    <s v="CANCELADO"/>
    <x v="0"/>
    <x v="0"/>
    <x v="15"/>
    <s v="-"/>
    <x v="0"/>
    <x v="0"/>
    <s v="NA"/>
    <s v="NA"/>
    <x v="0"/>
    <d v="2025-09-29T00:00:00"/>
    <n v="0"/>
    <n v="0"/>
    <s v="VALIDAR RÁDIO BRUNO"/>
    <m/>
    <m/>
    <x v="1"/>
    <x v="0"/>
    <d v="2025-09-30T00:00:00"/>
    <x v="0"/>
    <m/>
    <m/>
    <x v="0"/>
    <x v="0"/>
    <s v="NÃO LOC"/>
    <s v="HL5G_2025MGRPR"/>
    <s v="ADRIANO SIQUEIRA"/>
    <s v="OK"/>
    <s v="OK"/>
    <s v="NOK"/>
    <s v="NOK"/>
    <s v="NOK"/>
    <s v="NA"/>
    <s v="OK"/>
    <s v="1._x0009_Metro (HL4/HL5D/HL5G) = HL5G OK_x000a_2._x0009_Organização FO = OK_x000a_3._x0009_Identificação = OK _x000a_4._x0009_Bateria Lítio Existente = 0_x000a_5._x0009_NC 586448317 (maquina 01 vazando agua no assoalho do container, verificar o dreno)_x000a_6._x0009_NC 586448315  (Piso com buraco na porta do container)_x000a_"/>
    <m/>
    <e v="#N/A"/>
    <m/>
  </r>
  <r>
    <s v="MGJHM"/>
    <s v="M2024EST_MGJHM_01"/>
    <x v="0"/>
    <s v="FLAT"/>
    <x v="0"/>
    <x v="0"/>
    <x v="197"/>
    <x v="166"/>
    <s v="NA"/>
    <s v="NA"/>
    <x v="509"/>
    <x v="0"/>
    <x v="27"/>
    <s v="MGV01"/>
    <s v="-"/>
    <x v="0"/>
    <x v="0"/>
    <s v="ACESSO ÚNICO"/>
    <s v="25/09/25 - Ativo sem proteção usando a FO contruída, proteção aguardando obra do rádio. 18/09/25 - Aguardando liberação de acesso ATC"/>
    <s v="NÃO"/>
    <s v="ATIVO"/>
    <x v="0"/>
    <x v="0"/>
    <x v="0"/>
    <s v="-"/>
    <x v="0"/>
    <x v="0"/>
    <n v="509247"/>
    <s v="Empreiteira"/>
    <x v="0"/>
    <d v="2025-09-29T00:00:00"/>
    <m/>
    <m/>
    <s v="VALIDAR RÁDIO BRUNO"/>
    <m/>
    <m/>
    <x v="1"/>
    <x v="0"/>
    <d v="2025-09-30T00:00:00"/>
    <x v="0"/>
    <m/>
    <m/>
    <x v="0"/>
    <x v="0"/>
    <s v="NÃO LOC"/>
    <s v="HL5G_2025MGJHM"/>
    <s v="ADRIANO SIQUEIRA"/>
    <s v="OK"/>
    <s v="OK"/>
    <s v="OK"/>
    <s v="OK"/>
    <s v="NOK"/>
    <s v="NA"/>
    <s v="OK"/>
    <s v="1._x0009_Metro (HL4/HL5D/HL5G) =HL5G OK_x000a_2._x0009_Organização FO = OK_x000a_3._x0009_Identificação = OK_x000a_4._x0009_Bateria Lítio Existente = 04_x000a_5._x0009_Radio pra redundancia = 00"/>
    <m/>
    <e v="#N/A"/>
    <m/>
  </r>
  <r>
    <s v="MGVSS"/>
    <s v="M2024EST_MGVSS_01"/>
    <x v="2"/>
    <s v="RÁDIO"/>
    <x v="2"/>
    <x v="2"/>
    <x v="2"/>
    <x v="2"/>
    <s v="NA"/>
    <s v="NA"/>
    <x v="2"/>
    <x v="1"/>
    <x v="10"/>
    <s v="MGJRC"/>
    <s v="Ativo HL4 / Falta HL5D"/>
    <x v="11"/>
    <x v="1"/>
    <s v="SEM AÇÃO RE"/>
    <m/>
    <s v="NÃO"/>
    <s v="RÁDIO"/>
    <x v="2"/>
    <x v="2"/>
    <x v="1"/>
    <s v="-"/>
    <x v="0"/>
    <x v="1"/>
    <s v="NA"/>
    <s v="NA"/>
    <x v="2"/>
    <m/>
    <m/>
    <m/>
    <s v="VALIDAR PREDECESSOR ELISANGÊLA"/>
    <m/>
    <m/>
    <x v="1"/>
    <x v="2"/>
    <s v="ATIVO"/>
    <x v="1"/>
    <m/>
    <s v="CONSTRUÍDO"/>
    <x v="1"/>
    <x v="2"/>
    <n v="1"/>
    <m/>
    <s v="ADRIANO INÁCIO"/>
    <m/>
    <m/>
    <m/>
    <m/>
    <m/>
    <m/>
    <m/>
    <s v="2. Organização FO = OK"/>
    <m/>
    <e v="#N/A"/>
    <m/>
  </r>
  <r>
    <s v="MGJJC"/>
    <s v="M2024EST_MGJJC_01"/>
    <x v="9"/>
    <s v="NÃO"/>
    <x v="3"/>
    <x v="3"/>
    <x v="1"/>
    <x v="1"/>
    <s v="NA"/>
    <s v="NA"/>
    <x v="510"/>
    <x v="1"/>
    <x v="10"/>
    <s v="MGJRC"/>
    <s v="Ativo HL4 / Falta HL5D"/>
    <x v="11"/>
    <x v="1"/>
    <s v="10/11/2025 - aRTHUR: NOrt, favor postar draft com urgencia._x000a__x000a_qua 11/06/2025 17:28 - Email Gabriel: Alterou para MOP | Após realizarmos vistorias em conjunto com a EPS, identificamos que alguns trechos deverão ser alterados conforme KMZ em anexo._x000a_Peço apoio para a elaboração dos projetos dos sites abaixo com a distinção das frentes de trabalho que executará cada trecho da obra._x000a_Conforme expliquei ao @Valentim Rogerio Ayres, as obras para os circuitos serão realizadas com Mão de obra própria (MOP) e com a EPS Telemont._x000a_11/10/2024 - Plan estruturante: PROJETO CONTEMPLA FORMATACAO EM REDE EXISTENTE DESCONHECIDA PELA OPERACAO_x000a_20/07/2024 - Plan Estruturante PH 17/07 - &quot;TBD&quot;"/>
    <s v="Depente de ativar concentrador predecessor MGJRC rede prevista"/>
    <s v="NÃO"/>
    <s v="PENDENTE REDE"/>
    <x v="3"/>
    <x v="3"/>
    <x v="13"/>
    <s v="W0"/>
    <x v="2"/>
    <x v="1"/>
    <n v="589241"/>
    <s v="Empreiteira"/>
    <x v="6"/>
    <m/>
    <m/>
    <m/>
    <m/>
    <m/>
    <m/>
    <x v="1"/>
    <x v="47"/>
    <s v="PENDENCIA PROJETO"/>
    <x v="11"/>
    <s v="PROJETO CONTEMPLA FORMATACAO EM REDE EXISTENTE DESCONHECIDA PELA OPERACAO"/>
    <s v="REVISÃO PROJETO"/>
    <x v="5"/>
    <x v="8"/>
    <n v="0"/>
    <m/>
    <s v="ADRIANO INÁCIO"/>
    <m/>
    <m/>
    <m/>
    <m/>
    <m/>
    <m/>
    <m/>
    <s v="3. Identificação = OK"/>
    <m/>
    <e v="#N/A"/>
    <m/>
  </r>
  <r>
    <s v="MGJMB"/>
    <s v="M2024EST_MGJMB_01"/>
    <x v="0"/>
    <s v="FLAT"/>
    <x v="0"/>
    <x v="0"/>
    <x v="1"/>
    <x v="1"/>
    <s v="NA"/>
    <s v="NA"/>
    <x v="511"/>
    <x v="0"/>
    <x v="0"/>
    <s v="MGIVA"/>
    <s v="-"/>
    <x v="0"/>
    <x v="0"/>
    <s v="18/07/2025 - Arthur: ativo no estruturante de 2024, não recebemos ID metro 2025, então não teremos como revalidar Ids._x000a_ACESSO ÚNICO"/>
    <s v="10/02/2026 - Atualizado prazo de proteção rádio conforme coluna &quot;RÁDIO/PRAZO&quot;;"/>
    <s v="NÃO"/>
    <s v="CANCELADO"/>
    <x v="0"/>
    <x v="0"/>
    <x v="12"/>
    <s v="-"/>
    <x v="0"/>
    <x v="0"/>
    <s v="CRIAR ID"/>
    <s v="Empreiteira"/>
    <x v="0"/>
    <d v="2026-05-25T00:00:00"/>
    <n v="0"/>
    <m/>
    <s v="VALIDAR RÁDIO BRUNO"/>
    <m/>
    <m/>
    <x v="1"/>
    <x v="0"/>
    <d v="2025-09-30T00:00:00"/>
    <x v="0"/>
    <m/>
    <m/>
    <x v="0"/>
    <x v="0"/>
    <s v="NÃO LOC"/>
    <s v="HL5G_2025MGJMB"/>
    <s v="ADRIANO SIQUEIRA"/>
    <s v="OK"/>
    <s v="OK"/>
    <s v="OK"/>
    <s v="OK"/>
    <s v="OK"/>
    <s v="NA"/>
    <s v="OK"/>
    <s v="4. Bateria Lítio Existente = 04"/>
    <m/>
    <e v="#N/A"/>
    <m/>
  </r>
  <r>
    <s v="MGJXB"/>
    <s v="M2024EST_MGJXB_01"/>
    <x v="3"/>
    <s v="NÃO"/>
    <x v="0"/>
    <x v="0"/>
    <x v="161"/>
    <x v="34"/>
    <s v="NA"/>
    <s v="NA"/>
    <x v="512"/>
    <x v="5"/>
    <x v="27"/>
    <s v="MGSDE"/>
    <s v="Ativo"/>
    <x v="14"/>
    <x v="6"/>
    <s v="REDE ENTREGUE CONFORME TOPOLOGIA ESTRUTURANTE"/>
    <s v="-"/>
    <s v="NÃO"/>
    <s v="ATIVO"/>
    <x v="0"/>
    <x v="0"/>
    <x v="0"/>
    <s v="-"/>
    <x v="0"/>
    <x v="1"/>
    <n v="509280"/>
    <s v="Aprovado HQ"/>
    <x v="0"/>
    <m/>
    <m/>
    <m/>
    <e v="#REF!"/>
    <m/>
    <m/>
    <x v="1"/>
    <x v="44"/>
    <s v="ATIVO"/>
    <x v="1"/>
    <m/>
    <s v="CONSTRUÍDO"/>
    <x v="4"/>
    <x v="0"/>
    <n v="0"/>
    <m/>
    <s v="ADRIANO SIQUEIRA"/>
    <s v="OK"/>
    <s v="OK"/>
    <s v="OK"/>
    <s v="OK"/>
    <s v="OK"/>
    <s v="NA"/>
    <m/>
    <s v="5. Radio pra redundancia = 00"/>
    <m/>
    <e v="#N/A"/>
    <m/>
  </r>
  <r>
    <s v="MGJVE"/>
    <s v="M2024EST_MGJVE_01"/>
    <x v="9"/>
    <s v="NÃO"/>
    <x v="3"/>
    <x v="3"/>
    <x v="1"/>
    <x v="1"/>
    <s v="NA"/>
    <s v="NA"/>
    <x v="513"/>
    <x v="1"/>
    <x v="10"/>
    <s v="MGJRC"/>
    <s v="Ativo HL4 / Falta HL5D"/>
    <x v="11"/>
    <x v="1"/>
    <s v="10/11/2025 - aRTHUR: NOrt, favor postar draft com urgencia._x000a__x000a_qua 11/06/2025 17:28 - Gabriel: Após realizarmos vistorias em conjunto com a EPS, identificamos que alguns trechos deverão ser alterados conforme KMZ em anexo._x000a_Peço apoio para a elaboração dos projetos dos sites abaixo com a distinção das frentes de trabalho que executará cada trecho da obra._x000a_Conforme expliquei ao @Valentim Rogerio Ayres, as obras para os circuitos serão realizadas com Mão de obra própria (MOP) e com a EPS Telemont._x000a_qui 24/10/2024 07:36 - Fernanda Carla: Ok Rodolfo._x000a__x000a_@NATANAEL FILIPE TOMAS PEDRA_x000a_Gentileza providenciar projeto e início de processo de licença._x000a__x000a_Referente a projeto Sites Vivo topologia MGJRC-MGJVE-MGJRC_x000a_JUATUBA/MG_x000a__x000a_Qualquer dúvida estou a disposição._x000a__x000a_ter 24/09/2024 11:21 - Rodrigo Soares: Atualização estruturante Ramon: necessário licença junto aos órgãos competentes para execução de MND na rodovia 262._x000a_20/07/2024 - Plan Estruturante PH 17/07 - &quot;TBD&quot;"/>
    <s v="Depente de ativar concentrador predecessor MGJRC rede prevista"/>
    <s v="NÃO"/>
    <s v="PENDENTE REDE"/>
    <x v="3"/>
    <x v="3"/>
    <x v="13"/>
    <s v="W0"/>
    <x v="2"/>
    <x v="1"/>
    <n v="589242"/>
    <s v="Empreiteira"/>
    <x v="6"/>
    <m/>
    <m/>
    <m/>
    <m/>
    <m/>
    <m/>
    <x v="2"/>
    <x v="5"/>
    <s v="AG. PROJETO ALTO CUSTO"/>
    <x v="8"/>
    <s v="-"/>
    <s v="ALTO CUSTO"/>
    <x v="5"/>
    <x v="4"/>
    <n v="0"/>
    <m/>
    <s v="ADRIANO INÁCIO"/>
    <m/>
    <m/>
    <m/>
    <m/>
    <m/>
    <m/>
    <m/>
    <m/>
    <m/>
    <e v="#N/A"/>
    <m/>
  </r>
  <r>
    <s v="MGJDI"/>
    <s v="M2023EST_MGJDI_01"/>
    <x v="9"/>
    <s v="NÃO"/>
    <x v="3"/>
    <x v="3"/>
    <x v="1"/>
    <x v="1"/>
    <s v="NA"/>
    <s v="NA"/>
    <x v="514"/>
    <x v="1"/>
    <x v="10"/>
    <s v="MGJRC"/>
    <s v="Ativo HL4 / Falta HL5D"/>
    <x v="11"/>
    <x v="1"/>
    <s v="10/11/2025 - aRTHUR: ID repostado por outra EPS (NORT) em alto custo: 589157 | | 40m de canalização + 29 postes_x000a__x000a_qua 11/06/2025 17:28 - gABRIEL: obra será executada MISTA - MOIN + EPS_x000a__x000a_seg 09/06/2025 17:25 - Joseff: Ramon,_x000a__x000a_Como falamos em reunião, vamos realizar amanhã uma conjunta no trecho alternativo sugerido pelo Rodrigo Soares, para verificar condições de lançamento junto com o técnico do time dele que já foi na área._x000a__x000a_@Cristyanno Alberto Pereira De Jesus gostaria que você acompanhasse a vistoria também, representando a implantação. Informando as necessidades identificadas de ajustes no projeto. Gabriel peço que acompanhe e direcione para o time de Projetos avaliar os possíveis ajustes._x000a__x000a_@Rodrigo Soares Da Silva quem do seu time vai conosco?  favor enviar o contato._x000a__x000a_Alinhado com o time da Telemont do encontro ser as 09:30 no site MGJDI._x000a__x000a_qui 24/10/2024 16:02 - Fernanda Carla: Boa tarde,_x000a_Segue 2ª emissão indicando a instalação de poste e canalização._x000a__x000a_Gentileza validar para revisão de draft e processo de licença junto a concessionária._x000a__x000a_qua 23/10/2024 11:45 - aLBINO: @FERNANDA CARLA SANTOS PEREIRA, bom dia._x000a_Pode favor, atualizar o projeto indicando a instalação de poste e canalização._x000a__x000a_seg 30/09/2024 08:01 - Fernanda Carla: Albino: Para este atendimento, a rede foi projetada em rota sobrepondo a rede existente. _x000a_Há registro de canalização no trecho? Caso não exista, gentileza informar onde passa rede existente nessa região pois 90% do projeto contempla a formatação das fibra existentes._x000a_ter 24/09/2024 11:21 - Rodrigo Soares: Atualização estruturante Ramon: SEM TRAVESSIA RODOVIA_x000a_20/07/2024 - Plan Estruturante PH 17/07 - &quot;TBD&quot;"/>
    <s v="Depente de ativar concentrador predecessor MGJRC rede prevista"/>
    <s v="NÃO"/>
    <s v="PENDENTE REDE"/>
    <x v="3"/>
    <x v="3"/>
    <x v="13"/>
    <s v="W0"/>
    <x v="2"/>
    <x v="1"/>
    <n v="589157"/>
    <s v="Regional"/>
    <x v="7"/>
    <m/>
    <m/>
    <m/>
    <m/>
    <m/>
    <m/>
    <x v="1"/>
    <x v="28"/>
    <s v="PENDENCIA PROJETO"/>
    <x v="11"/>
    <s v="REVISAR PROJETO POIS UM TRECHO NÃO POSSUI POSTEACAO.10/10 EQUPIE PROJETO ACIONADA PARA REVISÃO DO PROJETO NECESSARIO IMPLANTAÇÃO DE POSTES APROXIMADAMENTE 40."/>
    <s v="REVISÃO PROJETO"/>
    <x v="5"/>
    <x v="8"/>
    <n v="0"/>
    <m/>
    <s v="ADRIANO INÁCIO"/>
    <m/>
    <m/>
    <m/>
    <m/>
    <m/>
    <m/>
    <m/>
    <m/>
    <m/>
    <e v="#N/A"/>
    <m/>
  </r>
  <r>
    <s v="MGLMN"/>
    <s v="M2025EST_MGLMN_01"/>
    <x v="3"/>
    <s v="SIM"/>
    <x v="0"/>
    <x v="0"/>
    <x v="198"/>
    <x v="197"/>
    <s v="SIM"/>
    <s v="REDE OK"/>
    <x v="515"/>
    <x v="4"/>
    <x v="33"/>
    <s v="MGLMN"/>
    <s v="-"/>
    <x v="20"/>
    <x v="7"/>
    <s v="23/05/2025 - REDE ENTREGUE CONFORME TOPOLOGIA DO ESTRUTURANTE._x000a_ALTERAÇÃO DE DATA, MOTIVO: SEM OS"/>
    <m/>
    <s v="NÃO"/>
    <s v="ATIVO"/>
    <x v="0"/>
    <x v="0"/>
    <x v="7"/>
    <s v="-"/>
    <x v="0"/>
    <x v="0"/>
    <n v="549045"/>
    <s v="Empreiteira"/>
    <x v="0"/>
    <m/>
    <m/>
    <m/>
    <m/>
    <m/>
    <m/>
    <x v="1"/>
    <x v="2"/>
    <s v="ATIVO"/>
    <x v="0"/>
    <m/>
    <s v="CONSTRUÍDO"/>
    <x v="3"/>
    <x v="3"/>
    <s v="APROVADO"/>
    <s v="HL5-D (300K)MGLMN"/>
    <s v="ADRIANO SIQUEIRA"/>
    <s v="OK"/>
    <s v="OK"/>
    <s v="NOK"/>
    <s v="OK"/>
    <s v="NOK"/>
    <s v="OK"/>
    <s v="W39"/>
    <s v="1._x0009_Metro (HL4/HL5D/HL5G) – HL5G OK_x000a_2._x0009_Organização FO - OK._x000a_3._x0009_Identificação - OK._x000a_4._x0009_XXX (alguma obs/informação) –  Container protegido, baterias resinadas com baixa autonomia._x000a_                                                                   Site climatizado com Ar condicionado, 1máquina OK e outra aguardando OS de aprovação._x000a_"/>
    <m/>
    <e v="#N/A"/>
    <m/>
  </r>
  <r>
    <s v="MGJFU"/>
    <s v="M2024EST_MGJFU_01"/>
    <x v="1"/>
    <s v="NÃO"/>
    <x v="4"/>
    <x v="6"/>
    <x v="1"/>
    <x v="1"/>
    <s v="NA"/>
    <s v="NA"/>
    <x v="516"/>
    <x v="5"/>
    <x v="27"/>
    <s v="MGJAU"/>
    <s v="Ativo"/>
    <x v="14"/>
    <x v="6"/>
    <s v="-"/>
    <s v="-"/>
    <s v="NÃO"/>
    <s v="CANCELADO"/>
    <x v="4"/>
    <x v="6"/>
    <x v="0"/>
    <s v="-"/>
    <x v="0"/>
    <x v="1"/>
    <n v="509263"/>
    <s v="Regional"/>
    <x v="3"/>
    <m/>
    <m/>
    <m/>
    <e v="#REF!"/>
    <m/>
    <m/>
    <x v="1"/>
    <x v="35"/>
    <d v="2024-10-27T00:00:00"/>
    <x v="1"/>
    <s v="VALIDAÇÃO DE DRAFT - CUSTO ALTO"/>
    <s v="ALTO CUSTO"/>
    <x v="5"/>
    <x v="0"/>
    <n v="0"/>
    <m/>
    <s v="ADRIANO SIQUEIRA"/>
    <s v="OK"/>
    <s v="OK"/>
    <s v="NOK"/>
    <s v="OK"/>
    <s v="OK"/>
    <m/>
    <m/>
    <m/>
    <m/>
    <e v="#N/A"/>
    <m/>
  </r>
  <r>
    <s v="MGJBD"/>
    <s v="M2024EST_MGJBD_01"/>
    <x v="1"/>
    <s v="NÃO"/>
    <x v="0"/>
    <x v="7"/>
    <x v="199"/>
    <x v="1"/>
    <s v="NA"/>
    <s v="NA"/>
    <x v="517"/>
    <x v="5"/>
    <x v="27"/>
    <s v="MGJAU"/>
    <s v="Ativo"/>
    <x v="14"/>
    <x v="6"/>
    <s v="16/06/2025 - Arthur: status até entação era PREDECESSOR_x000a_REDE ENTREGUE CONFORME TOPOLOGIA ESTRUTURANTE"/>
    <s v="11/03 - Depende de ativar JAU-HL5D que deu defeito nas fibras, acionado rede externa; 10/03 - Ajustar sinótico para topologia do estruturante"/>
    <s v="NÃO"/>
    <s v="CANCELADO"/>
    <x v="0"/>
    <x v="7"/>
    <x v="0"/>
    <s v="-"/>
    <x v="0"/>
    <x v="1"/>
    <n v="509264"/>
    <s v="Regional"/>
    <x v="3"/>
    <m/>
    <m/>
    <m/>
    <e v="#REF!"/>
    <m/>
    <m/>
    <x v="1"/>
    <x v="35"/>
    <d v="2024-10-27T00:00:00"/>
    <x v="1"/>
    <m/>
    <s v="CONSTRUÍDO"/>
    <x v="5"/>
    <x v="0"/>
    <n v="0"/>
    <m/>
    <s v="ADRIANO SIQUEIRA"/>
    <s v="OK"/>
    <s v="OK"/>
    <s v="OK"/>
    <s v="OK"/>
    <s v="OK"/>
    <m/>
    <m/>
    <m/>
    <m/>
    <e v="#N/A"/>
    <m/>
  </r>
  <r>
    <s v="MGRPR"/>
    <s v="M2024EST_MGRPR_01"/>
    <x v="3"/>
    <s v="FLAT"/>
    <x v="0"/>
    <x v="0"/>
    <x v="0"/>
    <x v="106"/>
    <s v="NA"/>
    <s v="NA"/>
    <x v="518"/>
    <x v="5"/>
    <x v="27"/>
    <s v="MGLOR"/>
    <s v="Ativo"/>
    <x v="14"/>
    <x v="6"/>
    <s v="REDE ENTREGUE CONFORME TOPOLOGIA ESTRUTURANTE"/>
    <m/>
    <s v="NÃO"/>
    <s v="ATIVO"/>
    <x v="0"/>
    <x v="0"/>
    <x v="0"/>
    <s v="-"/>
    <x v="0"/>
    <x v="1"/>
    <n v="509278"/>
    <s v="Aprovado HQ"/>
    <x v="0"/>
    <m/>
    <m/>
    <m/>
    <e v="#REF!"/>
    <m/>
    <m/>
    <x v="1"/>
    <x v="34"/>
    <d v="2024-10-29T00:00:00"/>
    <x v="1"/>
    <m/>
    <s v="CONSTRUÍDO"/>
    <x v="4"/>
    <x v="0"/>
    <n v="0"/>
    <m/>
    <s v="ADRIANO SIQUEIRA"/>
    <s v="OK"/>
    <s v="OK"/>
    <s v="NOK"/>
    <s v="OK"/>
    <s v="NOK"/>
    <s v="NA"/>
    <m/>
    <m/>
    <m/>
    <e v="#N/A"/>
    <m/>
  </r>
  <r>
    <s v="MGJFM"/>
    <s v="M2024EST_MGJFM_01"/>
    <x v="1"/>
    <s v="CANCELADO"/>
    <x v="4"/>
    <x v="6"/>
    <x v="1"/>
    <x v="1"/>
    <s v="NA"/>
    <s v="NA"/>
    <x v="519"/>
    <x v="5"/>
    <x v="27"/>
    <s v="MGJAU"/>
    <s v="Ativo"/>
    <x v="14"/>
    <x v="6"/>
    <s v="qui 02/10/2025 13:38 - Garrido: Caros, boa tarde._x000a__x000a_O site MGJFM no estruturante aprovado virou Rádio e necessitamos da correção na dptx e retirada da fila de pendência de projetos, pois ajustamos na planilha no sharepoint._x000a__x000a_@Gustavo De Carvalho Rosa e @Felipe Coutinho Xavier, peço corrigir a dptx_x000a__x000a_@Loversi Soares Junior, peço retirada da fila de projetos._x000a__x000a_qua 19/02/2025 12:46 - Aretha: site desmobilizado_x000a_qua 06/11/2024 17:02 - Marcelo Eduardo: Croqui MGJFM atualizado_x000a_seg 04/11/2024 08:21 - Edson: Precisamos de novo projeto contemplando a instalação dos 12 postes para anexa-lo ao OSP Control e revisão do Draft._x000a_Os Drafts não tem sido aprovados pela Vivo caso o projeto não esteja de acordo com o orçamento."/>
    <s v="-"/>
    <s v="NÃO"/>
    <s v="CANCELADO"/>
    <x v="4"/>
    <x v="6"/>
    <x v="0"/>
    <s v="-"/>
    <x v="0"/>
    <x v="1"/>
    <n v="509248"/>
    <s v="Regional"/>
    <x v="5"/>
    <m/>
    <m/>
    <m/>
    <e v="#REF!"/>
    <m/>
    <m/>
    <x v="1"/>
    <x v="28"/>
    <d v="2024-10-24T00:00:00"/>
    <x v="1"/>
    <m/>
    <s v="CANCELADO"/>
    <x v="5"/>
    <x v="0"/>
    <n v="0"/>
    <m/>
    <s v="ADRIANO SIQUEIRA"/>
    <s v="OK"/>
    <s v="OK"/>
    <s v="NOK"/>
    <s v="OK"/>
    <s v="NOK"/>
    <m/>
    <m/>
    <m/>
    <m/>
    <e v="#N/A"/>
    <m/>
  </r>
  <r>
    <s v="MGJFB"/>
    <s v="M2024EST_MGJFB_01"/>
    <x v="1"/>
    <s v="SIM"/>
    <x v="0"/>
    <x v="7"/>
    <x v="200"/>
    <x v="1"/>
    <s v="NA"/>
    <s v="NA"/>
    <x v="520"/>
    <x v="5"/>
    <x v="27"/>
    <s v="MGCTP"/>
    <s v="Ativo"/>
    <x v="14"/>
    <x v="6"/>
    <s v="16/06/2025 - Arthur: status até entação era VALID. LIB_x000a_ter 29/10/2024 08:42 - Leo Assis: Albino,_x000a__x000a_Identificada inexistência de cabo informado como existente no trecho sinalizado na figura abaixo, sendo necessário lançamento de 1.500 m aproximado para conclusão da formatação. _x000a_Topologia: MGCTP-MGJFB-MGCTP_x000a_Site: MGJFB_x000a__x000a_Tal situação está impactado também no ID 509250_x000a_Topologia: MGCTP-MGJPA(FLAT)-MGCTP_x000a_Site: MGJPA"/>
    <s v="21/05 - Precisa ajustar sinótico e OEs conforme topologia estruturante"/>
    <s v="NÃO"/>
    <s v="CANCELADO"/>
    <x v="0"/>
    <x v="7"/>
    <x v="0"/>
    <s v="-"/>
    <x v="0"/>
    <x v="1"/>
    <n v="543520"/>
    <s v="Aprovado HQ"/>
    <x v="3"/>
    <m/>
    <m/>
    <m/>
    <e v="#REF!"/>
    <m/>
    <m/>
    <x v="1"/>
    <x v="2"/>
    <d v="2024-10-24T00:00:00"/>
    <x v="1"/>
    <m/>
    <s v="CONSTRUÍDO"/>
    <x v="5"/>
    <x v="0"/>
    <n v="1"/>
    <m/>
    <s v="ADRIANO SIQUEIRA"/>
    <s v="OK"/>
    <s v="OK"/>
    <s v="OK"/>
    <s v="OK"/>
    <s v="NOK"/>
    <m/>
    <m/>
    <m/>
    <m/>
    <e v="#N/A"/>
    <m/>
  </r>
  <r>
    <s v="MGJUS"/>
    <s v="M2024EST_MGJUS_01"/>
    <x v="3"/>
    <s v="SIM"/>
    <x v="0"/>
    <x v="0"/>
    <x v="187"/>
    <x v="202"/>
    <s v="NA"/>
    <s v="NA"/>
    <x v="521"/>
    <x v="5"/>
    <x v="27"/>
    <s v="MGSDE"/>
    <s v="Ativo"/>
    <x v="14"/>
    <x v="6"/>
    <s v="REDE ENTREGUE COM TOPOLOGIA ESTRUTURANTE"/>
    <m/>
    <s v="NÃO"/>
    <s v="ATIVO"/>
    <x v="0"/>
    <x v="0"/>
    <x v="0"/>
    <s v="-"/>
    <x v="0"/>
    <x v="1"/>
    <n v="509282"/>
    <s v="Aprovado HQ"/>
    <x v="0"/>
    <m/>
    <m/>
    <m/>
    <e v="#REF!"/>
    <m/>
    <m/>
    <x v="1"/>
    <x v="44"/>
    <d v="2024-10-30T00:00:00"/>
    <x v="1"/>
    <m/>
    <s v="CONSTRUÍDO"/>
    <x v="4"/>
    <x v="0"/>
    <n v="0"/>
    <m/>
    <s v="ADRIANO SIQUEIRA"/>
    <s v="OK"/>
    <s v="OK"/>
    <s v="OK"/>
    <s v="OK"/>
    <s v="OK"/>
    <s v="NA"/>
    <s v="W41"/>
    <m/>
    <m/>
    <e v="#N/A"/>
    <m/>
  </r>
  <r>
    <s v="MGIRS"/>
    <s v="RÁDIOMGIRS"/>
    <x v="3"/>
    <s v="RÁDIO"/>
    <x v="2"/>
    <x v="2"/>
    <x v="2"/>
    <x v="2"/>
    <s v="NA"/>
    <s v="NA"/>
    <x v="522"/>
    <x v="5"/>
    <x v="32"/>
    <s v="-"/>
    <s v="-"/>
    <x v="14"/>
    <x v="6"/>
    <s v="SEM AÇÃO RE"/>
    <m/>
    <s v="NÃO"/>
    <s v="RÁDIO"/>
    <x v="2"/>
    <x v="2"/>
    <x v="1"/>
    <s v="-"/>
    <x v="0"/>
    <x v="1"/>
    <s v="NA"/>
    <s v="NA"/>
    <x v="2"/>
    <m/>
    <m/>
    <m/>
    <e v="#REF!"/>
    <m/>
    <m/>
    <x v="1"/>
    <x v="37"/>
    <s v="RÁDIO"/>
    <x v="1"/>
    <m/>
    <s v="CONSTRUÍDO"/>
    <x v="1"/>
    <x v="0"/>
    <n v="0"/>
    <m/>
    <s v="ADRIANO SIQUEIRA"/>
    <s v="OK"/>
    <s v="OK"/>
    <s v="OK"/>
    <s v="OK"/>
    <s v="OK"/>
    <s v="NA"/>
    <m/>
    <m/>
    <m/>
    <e v="#N/A"/>
    <m/>
  </r>
  <r>
    <s v="MGJFV"/>
    <s v="RÁDIOMGJFV"/>
    <x v="3"/>
    <s v="RÁDIO"/>
    <x v="2"/>
    <x v="2"/>
    <x v="2"/>
    <x v="2"/>
    <s v="NA"/>
    <s v="NA"/>
    <x v="522"/>
    <x v="5"/>
    <x v="32"/>
    <s v="-"/>
    <s v="-"/>
    <x v="14"/>
    <x v="6"/>
    <s v="SEM AÇÃO RE"/>
    <m/>
    <s v="NÃO"/>
    <s v="RÁDIO"/>
    <x v="2"/>
    <x v="2"/>
    <x v="1"/>
    <s v="-"/>
    <x v="0"/>
    <x v="1"/>
    <s v="NA"/>
    <s v="NA"/>
    <x v="2"/>
    <m/>
    <m/>
    <m/>
    <e v="#REF!"/>
    <m/>
    <m/>
    <x v="1"/>
    <x v="37"/>
    <s v="RÁDIO"/>
    <x v="1"/>
    <m/>
    <s v="CONSTRUÍDO"/>
    <x v="1"/>
    <x v="0"/>
    <n v="0"/>
    <m/>
    <s v="ADRIANO SIQUEIRA"/>
    <s v="OK"/>
    <s v="OK"/>
    <s v="OK"/>
    <s v="OK"/>
    <s v="OK"/>
    <s v="NA"/>
    <m/>
    <m/>
    <m/>
    <e v="#N/A"/>
    <m/>
  </r>
  <r>
    <s v="MGEDO"/>
    <s v="M2024EST_MGEDO_01"/>
    <x v="3"/>
    <s v="SIM"/>
    <x v="0"/>
    <x v="0"/>
    <x v="1"/>
    <x v="203"/>
    <s v="NA"/>
    <s v="NA"/>
    <x v="523"/>
    <x v="3"/>
    <x v="19"/>
    <s v="-"/>
    <s v="Ativo"/>
    <x v="21"/>
    <x v="1"/>
    <s v="29/05/2025 - Arthur: faltou entregar na rede estruturante._x000a__x000a_02/12/2024 - Alex Gonini: vai subir flat no 5G para MGBET._x000a__x000a_ter 24/09/2024 11:21 - Rodrigo Soares: Atualização estruturante Ramon: ALTO CUSTO / SEM ACESSO AO CONDOMINIO PARA PASSAGEM DE FIBRA_x000a__x000a_seg 02/09/2024 08:31 - Felipe: Bom dia! Peço apoio na liberação de acesso junto ao responsáveis do condomínio equipe não autorizada a acessar para executar lançamento._x000a__x000a_sex 05/07/2024 09:39 - Rodrigo Soares: Previa Reunião com Juan"/>
    <s v="-"/>
    <s v="NÃO"/>
    <s v="ATIVO"/>
    <x v="0"/>
    <x v="0"/>
    <x v="0"/>
    <s v="-"/>
    <x v="0"/>
    <x v="1"/>
    <n v="514681"/>
    <s v="Regional"/>
    <x v="0"/>
    <m/>
    <m/>
    <m/>
    <m/>
    <m/>
    <m/>
    <x v="1"/>
    <x v="5"/>
    <s v="AG. PROJETO ALTO CUSTO"/>
    <x v="6"/>
    <s v="-"/>
    <s v="ALTO CUSTO"/>
    <x v="5"/>
    <x v="4"/>
    <n v="0"/>
    <m/>
    <s v="ADRIANO INÁCIO"/>
    <m/>
    <m/>
    <m/>
    <m/>
    <m/>
    <m/>
    <m/>
    <m/>
    <m/>
    <e v="#N/A"/>
    <m/>
  </r>
  <r>
    <s v="MGREG"/>
    <s v="M2024EST_MGREG_01"/>
    <x v="3"/>
    <s v="SIM"/>
    <x v="0"/>
    <x v="0"/>
    <x v="145"/>
    <x v="192"/>
    <s v="NA"/>
    <s v="NA"/>
    <x v="462"/>
    <x v="1"/>
    <x v="18"/>
    <s v="MGBCZ"/>
    <s v="Ativo"/>
    <x v="7"/>
    <x v="1"/>
    <s v="seg 16/06/2025 10:32 - Felipe Bernardo: Joseff,_x000a_Bom dia!_x000a__x000a_Equipe de manutenção atuou na recuperação do rota porem foi identificado vários pontos de rompimento devido troca de poste._x000a_Para recuperação da rede será necessário aproximadamente uns 1500 metros de cabo._x000a__x000a__x000a_Segue fotos:_x000a__x000a_07/01/2025 - William Cruz: depende de acesso FIAT_x000a_REDE ENTREGUE CONFORME TOPOLOGIA ESTRUTURANTE"/>
    <m/>
    <s v="NÃO"/>
    <s v="ATIVO"/>
    <x v="0"/>
    <x v="0"/>
    <x v="0"/>
    <s v="-"/>
    <x v="0"/>
    <x v="1"/>
    <n v="508069"/>
    <s v="Regional"/>
    <x v="0"/>
    <m/>
    <m/>
    <m/>
    <m/>
    <m/>
    <m/>
    <x v="1"/>
    <x v="3"/>
    <s v="PENDENCIA PROJETO"/>
    <x v="2"/>
    <s v="Pendente predecessor MGBFT, sem autorização de acesso para fazer lançamento. Necessário área de contratos intervir. Sugiro revisão do projeto, pois é muito burocrático acesso a Fiat, inclusive para realizar Manutenção. Temos que desconsiderar esse site na topologia. Para tentativa de acesso na Fiat falar com Kenia Atacado 031 99718-1757"/>
    <s v="CONSTRUÍDO"/>
    <x v="2"/>
    <x v="2"/>
    <n v="0"/>
    <m/>
    <s v="ADRIANO INÁCIO"/>
    <m/>
    <m/>
    <m/>
    <m/>
    <m/>
    <m/>
    <m/>
    <m/>
    <m/>
    <e v="#N/A"/>
    <m/>
  </r>
  <r>
    <s v="MGCOX"/>
    <s v="M2024EST_MGCOX_01"/>
    <x v="3"/>
    <s v="SIM"/>
    <x v="0"/>
    <x v="0"/>
    <x v="201"/>
    <x v="187"/>
    <s v="NA"/>
    <s v="NA"/>
    <x v="524"/>
    <x v="3"/>
    <x v="8"/>
    <s v="MGELT"/>
    <s v="Não Ativo"/>
    <x v="4"/>
    <x v="1"/>
    <m/>
    <m/>
    <s v="NÃO"/>
    <s v="ATIVO"/>
    <x v="0"/>
    <x v="0"/>
    <x v="0"/>
    <s v="-"/>
    <x v="0"/>
    <x v="1"/>
    <n v="536415"/>
    <s v="Aprovado HQ"/>
    <x v="0"/>
    <m/>
    <m/>
    <m/>
    <m/>
    <m/>
    <m/>
    <x v="1"/>
    <x v="25"/>
    <s v="ATIVO"/>
    <x v="1"/>
    <s v="-"/>
    <s v="CONSTRUÍDO"/>
    <x v="6"/>
    <x v="5"/>
    <n v="0"/>
    <m/>
    <s v="ADRIANO INÁCIO"/>
    <m/>
    <m/>
    <m/>
    <m/>
    <m/>
    <m/>
    <m/>
    <m/>
    <m/>
    <e v="#N/A"/>
    <m/>
  </r>
  <r>
    <s v="MGJMC"/>
    <s v="M2024EST_MGJMC_01"/>
    <x v="0"/>
    <s v="FLAT"/>
    <x v="0"/>
    <x v="0"/>
    <x v="202"/>
    <x v="204"/>
    <s v="NA"/>
    <s v="NA"/>
    <x v="525"/>
    <x v="0"/>
    <x v="27"/>
    <s v="MGV01"/>
    <s v="-"/>
    <x v="0"/>
    <x v="0"/>
    <s v="Falta migrar!"/>
    <m/>
    <s v="NÃO"/>
    <s v="ATIVO"/>
    <x v="0"/>
    <x v="0"/>
    <x v="13"/>
    <s v="-"/>
    <x v="0"/>
    <x v="0"/>
    <n v="593310"/>
    <s v="Empreiteira"/>
    <x v="0"/>
    <d v="2025-09-30T00:00:00"/>
    <m/>
    <n v="0"/>
    <s v="VALIDAR RÁDIO BRUNO"/>
    <m/>
    <m/>
    <x v="1"/>
    <x v="2"/>
    <s v="ATIVO"/>
    <x v="0"/>
    <m/>
    <m/>
    <x v="0"/>
    <x v="0"/>
    <s v="NÃO LOC"/>
    <s v="HL5G_2025MGJMC"/>
    <s v="ADRIANO SIQUEIRA"/>
    <s v="OK"/>
    <s v="OK"/>
    <s v="NOK"/>
    <s v="OK"/>
    <s v="NOK"/>
    <s v="NA"/>
    <s v="OK"/>
    <s v="1._x0009_Metro (HL4/HL5D/HL5G) =HL5G OK_x000a_2._x0009_Organização FO = OK_x000a_3._x0009_Identificação = OK_x000a_4._x0009_Bateria Lítio Existente = 00_x000a_5._x0009_Radio pra redundancia = 00"/>
    <m/>
    <e v="#N/A"/>
    <m/>
  </r>
  <r>
    <s v="MGRFA"/>
    <s v="M2024EST_MGRFA_01"/>
    <x v="5"/>
    <s v="NÃO"/>
    <x v="3"/>
    <x v="8"/>
    <x v="1"/>
    <x v="1"/>
    <s v="NA"/>
    <s v="NA"/>
    <x v="526"/>
    <x v="1"/>
    <x v="8"/>
    <s v="MGRNJ"/>
    <s v="Não Ativo"/>
    <x v="5"/>
    <x v="1"/>
    <s v="seg 10/11/2025 15:26 - aRTHUR: Boa tarde._x000a__x000a_O site MGRFA ( metro M2024EST_MGRFA_01 ) está no controle do Estruturante para atendimento._x000a__x000a_Qual será a solução tx para esse site?_x000a__x000a_05/11/2025 - mATHEUS: Seria apenas predecessor do RAA e RVL_x000a_qua 05/11/2025 15:12 - Matheus: Boa tarde a todos!_x000a__x000a_@Gustavo De Carvalho e @Atlas Carvalho, por favor, atualizar DPTX conforme solução alinhada em áudio do dia 24/10 para podemos tirar as Metros do Escopo, pois estando ainda na DPTX somos cobrados pra ativar._x000a__x000a_Solução MGRAA | POSTERGADO P/ 2026 REFORÇO ESTRUTURAL_x000a_MGRAA -&gt; MGELT-MGRVL-MGRAA_x000a_  MGELT-MGRVL -&gt; RD NOVO_x000a_  MGRAA-MGRVL -&gt; RD NOVO_x000a_MGRVL (META NOV/25) -&gt; MGELT-MGRVL-MGRAA_x000a_  MGELT-MGRVL -&gt; RD NOVO_x000a__x000a__x000a_qui 23/10/2025 15:29 - Gustavo: @Carlos Gustavo Rosner, boa tarde._x000a_Precisamos de uma solução via FO na localidade, por favor, reavalie com urgência._x000a_Obras de RF_x000a__x000a_•_x0009_MGRAA (Candidato_HIGHLINE_01) -&gt; Não há viabilidade para atendimento via Rádio, o relevo da região e EV (H=24m | Faixa disponível 0-17m) impedem a ativação da solução Rádio._x000a_1-_x0009_MGRAA x MGRFA (Viável);_x000a_Obs.: @Carlos Gustavo Rosner, necessário fibrar o site MGRFA._x000a_2-_x0009_MGRAA x MGNCT (Obstruído);_x000a_3-_x0009_MGRAA x MGELT (Obstruído);_x000a_4-_x0009_MGRVL (Viável);_x000a_Ponto de Atenção -&gt; Disponibilidade de enlace Rádio. _x000a__x000a_qui 02/10/2025 14:51 - Rosner: @Gustavo De Carvalho Rosa, boa tarde._x000a__x000a_Para fibrar o site MGVEE (opção apresentada abaixo), teremos que lançar fibra na rodovia BR040, e pelo que foi avaliado pela engenharia só existe poste em um lado da rodovia, a distância fica &gt; 12 km &quot;flat&quot;, ficando fora de premissa de distância e custo... _x000a__x000a_seg 29/09/2025 11:08 - Garrido: Baran, segue resultado da vistoria em campo pelo time implantação, iremos seguir com esta solução em dupla com implantação de 40 postes + licença na rodovia ou flat + licença em rodovia?_x000a__x000a_sex 26/09/2025 10:22 - Jessica: Garrido, segue situação de campo após vistoria:_x000a_MGRNJ-MGRFA - cabo existente, já lançado._x000a_MGRFA-MGRVL - lançar 5,3km_x000a_MGRVL-MGRAA - lançar 2,98km, ponto de atenção na travessia JUNTO AO DNIT - BR040_x000a_MGRAA-MGRNJ - trecho de implantação de aprox. 40 postes - 15,1km_x000a__x000a__x000a_12/09/2025 - Matheus: fora da premissa_x000a_09/09/2025 - Matheus: vou pedir para o Gustavor estudar nova solução._x000a_qua 16/07/2025 16:01 - Victor Honorio: projeto em elaboração_x000a_08/07/2025 - Arthur: Anel MGRNJ-MGRFA-MGRVL-MGRNJ fora da premissa: 17,740m de lançamento + 15 postes_x000a_ter 24/09/2024 11:21 - Rodrigo Soares: Atualização estruturante Ramon: alto custo_x000a_seg 17/06/2024 10:08 - Felipe Casimiro: metro pendentes 2024_x000a_Ter, 08/10/2024 - Considerando o relatório de RFI (gabinete) do site BR56558-A (SBA) MGRVL (VIVO) está aceitável com observações não impeditivas_x000a_06/03/2026 - AGUARDANDO SOLUÇÃO DA ENGENHARIA - E-MAIL GARRIDO 29/09/2025"/>
    <s v="-"/>
    <s v="NÃO"/>
    <s v="PENDENTE REDE"/>
    <x v="3"/>
    <x v="8"/>
    <x v="0"/>
    <s v="W0"/>
    <x v="5"/>
    <x v="1"/>
    <n v="513572"/>
    <s v="Regional"/>
    <x v="8"/>
    <m/>
    <m/>
    <m/>
    <m/>
    <m/>
    <m/>
    <x v="1"/>
    <x v="5"/>
    <s v="AG. PROJETO ALTO CUSTO"/>
    <x v="6"/>
    <s v="-"/>
    <s v="ALTO CUSTO"/>
    <x v="5"/>
    <x v="4"/>
    <n v="1"/>
    <m/>
    <s v="ADRIANO INÁCIO"/>
    <m/>
    <m/>
    <m/>
    <m/>
    <m/>
    <m/>
    <m/>
    <s v="2. Organização FO = OK"/>
    <m/>
    <e v="#N/A"/>
    <m/>
  </r>
  <r>
    <s v="MGRVL"/>
    <s v="M2024EST_MGRVL_01"/>
    <x v="10"/>
    <s v="NÃO"/>
    <x v="2"/>
    <x v="3"/>
    <x v="1"/>
    <x v="1"/>
    <s v="NA"/>
    <s v="NA"/>
    <x v="526"/>
    <x v="1"/>
    <x v="8"/>
    <s v="MGRNJ"/>
    <s v="Não Ativo"/>
    <x v="5"/>
    <x v="1"/>
    <s v="qui 06/11/2025 12:26 - Atlas:RD015842_x000a__x000a_qua 05/11/2025 15:12 - Matheus: Boa tarde a todos!_x000a__x000a_@Gustavo De Carvalho e @Atlas Carvalho, por favor, atualizar DPTX conforme solução alinhada em áudio do dia 24/10 para podemos tirar as Metros do Escopo, pois estando ainda na DPTX somos cobrados pra ativar._x000a__x000a_Solução MGRAA | POSTERGADO P/ 2026 REFORÇO ESTRUTURAL_x000a_MGRAA -&gt; MGELT-MGRVL-MGRAA_x000a_  MGELT-MGRVL -&gt; RD NOVO_x000a_  MGRAA-MGRVL -&gt; RD NOVO_x000a_MGRVL (META NOV/25) -&gt; MGELT-MGRVL-MGRAA_x000a_  MGELT-MGRVL -&gt; RD NOVO_x000a__x000a__x000a_qui 23/10/2025 15:29 - Gustavo: @Carlos Gustavo Rosner, boa tarde._x000a_Precisamos de uma solução via FO na localidade, por favor, reavalie com urgência._x000a_Obras de RF_x000a__x000a_•_x0009_MGRAA (Candidato_HIGHLINE_01) -&gt; Não há viabilidade para atendimento via Rádio, o relevo da região e EV (H=24m | Faixa disponível 0-17m) impedem a ativação da solução Rádio._x000a_1-_x0009_MGRAA x MGRFA (Viável);_x000a_Obs.: @Carlos Gustavo Rosner, necessário fibrar o site MGRFA._x000a_2-_x0009_MGRAA x MGNCT (Obstruído);_x000a_3-_x0009_MGRAA x MGELT (Obstruído);_x000a_4-_x0009_MGRVL (Viável);_x000a_Ponto de Atenção -&gt; Disponibilidade de enlace Rádio. _x000a__x000a__x000a_seg 06/10/2025 14:54 - mATHEUS: Boa tarde a todos!_x000a__x000a_@Gustavo De Carvalho, é viável usar os 2 enlaces existente MGRVL-MGVEE-MGCPA ?_x000a__x000a_qui 02/10/2025 14:51 - Rosner: @Gustavo De Carvalho Rosa, boa tarde._x000a__x000a_Para fibrar o site MGVEE (opção apresentada abaixo), teremos que lançar fibra na rodovia BR040, e pelo que foi avaliado pela engenharia só existe poste em um lado da rodovia, a distância fica &gt; 12 km &quot;flat&quot;, ficando fora de premissa de distância e custo... _x000a__x000a_ter 30/09/2025 16:20 - Gustavo Rosa: Proposta Engª de Transporte_x000a_MGRVL -&gt; REUSO DO ENLACE MGRVL-MGVEE + Obra Predecessora no site MGVEE._x000a_(RD EXISTENTE MRRVL-MGVEE -&gt; iPaso 200 18GHz - 1+0 - 56MHz - 128 QAM - 388Mbps) _x000a_MGVEE _x000a_Opção 1 -&gt; MGCBR-(REUSO FO)-MGCPA-(FO CONSTRUÇÃO)-MGVEE-(FO CONSTRUÇÃO)-MGCNK-(REUSO FO)-MGCBR_x000a_i-br-mg-cem-cnk-hl5g-01 N540X-6Z18G-SYS-D_x000a_Te0/0/0/18         up          up          IP_ULK#10G#i-br-mg-bhe-cbr-hl5d-01#Te0/4/2#FIBRA_x000a_Te0/0/0/19         up          up          IP_ULK#10G#i-br-mg-cem-cpa-hl5g-01#Te0/0/0/18#FIBRA_x000a_i-br-mg-cem-cpa-hl5g-01 N540X-6Z18G-SYS-D_x000a_Te0/0/0/18         up          up          IP_ULK#10G#i-br-mg-cem-cnk-hl5g-01#Te0/0/0/19#FIBRA_x000a_Te0/0/0/19         up          up          IP_TRS#10G#i-br-mg-bhe-cbr-hl5d-01#Gi0/3/2#FIBRA_x000a__x000a_Opção 2 -&gt; MGPNP-(REUSO FO)-MGGCA-(FO CONSTRUÇÃO)-MGVEE-(FO CONSTRUÇÃO)-MGCOS-(REUSO FO)-MGPNP_x000a_i-br-mg-cem-gca-hl5g-01 N540X-6Z18G-SYS-D_x000a_Te0/0/0/18         up          up          IP_ULK#10G#i-br-mg-cem-pnp-hl5d-01#Te0/3/2#FIBRA_x000a_Te0/0/0/19         up          up          IP_ULK#10G#i-br-mg-cem-cos-hl5g-01#Te0/0/0/18#FIBRA_x000a_i-br-mg-cem-cos-hl5g-01 N540X-6Z18G-SYS-D_x000a_Te0/0/0/19         up          up          IP_ULK#10G#i-br-mg-cem-pnp-hl5d-01#Te0/3/4#FIBRA_x000a_Te0/0/0/18         up          up          IP_ULK#10G#i-br-mg-cem-gca-hl5g-01#Te0/0/0/19#FIBRA_x000a__x000a__x000a_seg 29/09/2025 11:08 - Garrido: Baran, segue resultado da vistoria em campo pelo time implantação, iremos seguir com esta solução em dupla com implantação de 40 postes + licença na rodovia ou flat + licença em rodovia?_x000a__x000a_sex 26/09/2025 10:22 - Jessica: Garrido, segue situação de campo após vistoria:_x000a_MGRNJ-MGRFA - cabo existente, já lançado._x000a_MGRFA-MGRVL - lançar 5,3km_x000a_MGRVL-MGRAA - lançar 2,98km, ponto de atenção na travessia JUNTO AO DNIT - BR040_x000a_MGRAA-MGRNJ - trecho de implantação de aprox. 40 postes - 15,1km_x000a__x000a__x000a_12/09/2025 - Matheus: fora da premissa_x000a_09/09/2025 - Matheus: vou pedir para o Gustavor estudar nova solução._x000a_qua 16/07/2025 16:01 - Victor Honorio: projeto em elaboração_x000a_08/07/2025 - Arthur: Anel MGRNJ-MGRFA-MGRVL-MGRNJ fora da premissa: 17,740m de lançamento + 15 postes_x000a_ter 24/09/2024 11:21 - Rodrigo Soares: Atualização estruturante Ramon: alto custo_x000a_seg 17/06/2024 10:08 - Felipe Casimiro: metro pendentes 2024_x000a_Ter, 08/10/2024 - Considerando o relatório de RFI (gabinete) do site BR56558-A (SBA) MGRVL (VIVO) está aceitável com observações não impeditivas_x000a_06/03/2026 - AGUARDANDO SOLUÇÃO DA ENGENHARIA - E-MAIL GARRIDO 29/09/2025"/>
    <s v="-"/>
    <s v="NÃO"/>
    <s v="ATIVAÇÃO"/>
    <x v="2"/>
    <x v="3"/>
    <x v="0"/>
    <s v="-"/>
    <x v="2"/>
    <x v="1"/>
    <n v="513572"/>
    <s v="Regional"/>
    <x v="9"/>
    <m/>
    <m/>
    <m/>
    <m/>
    <m/>
    <m/>
    <x v="1"/>
    <x v="5"/>
    <s v="AG. PROJETO ALTO CUSTO"/>
    <x v="6"/>
    <s v="-"/>
    <s v="ALTO CUSTO"/>
    <x v="5"/>
    <x v="4"/>
    <n v="1"/>
    <m/>
    <s v="ADRIANO INÁCIO"/>
    <m/>
    <m/>
    <m/>
    <m/>
    <m/>
    <m/>
    <m/>
    <s v="3. Identificação = OK"/>
    <m/>
    <e v="#N/A"/>
    <m/>
  </r>
  <r>
    <s v="MGNCT"/>
    <s v="M2024EST_MGNCT_01"/>
    <x v="3"/>
    <s v="SIM"/>
    <x v="0"/>
    <x v="0"/>
    <x v="161"/>
    <x v="164"/>
    <s v="NA"/>
    <s v="NA"/>
    <x v="527"/>
    <x v="1"/>
    <x v="8"/>
    <s v="MGELT"/>
    <s v="Não Ativo"/>
    <x v="4"/>
    <x v="1"/>
    <m/>
    <s v="PREDECESSO RNJ-HL4 + ELT-HL5D "/>
    <s v="NÃO"/>
    <s v="ATIVO"/>
    <x v="0"/>
    <x v="0"/>
    <x v="0"/>
    <s v="-"/>
    <x v="0"/>
    <x v="1"/>
    <n v="536415"/>
    <s v="Aprovado HQ"/>
    <x v="0"/>
    <m/>
    <m/>
    <m/>
    <m/>
    <m/>
    <m/>
    <x v="1"/>
    <x v="25"/>
    <s v="ATIVO"/>
    <x v="1"/>
    <s v="-"/>
    <s v="CONSTRUÍDO"/>
    <x v="6"/>
    <x v="5"/>
    <n v="0"/>
    <m/>
    <s v="ADRIANO INÁCIO"/>
    <m/>
    <m/>
    <m/>
    <m/>
    <m/>
    <m/>
    <m/>
    <s v="4. Bateria Lítio Existente = 00"/>
    <m/>
    <e v="#N/A"/>
    <m/>
  </r>
  <r>
    <s v="MGRAM"/>
    <s v="M2024EST_MGRAM_01"/>
    <x v="3"/>
    <s v="SIM"/>
    <x v="0"/>
    <x v="0"/>
    <x v="161"/>
    <x v="164"/>
    <s v="NA"/>
    <s v="NA"/>
    <x v="527"/>
    <x v="1"/>
    <x v="8"/>
    <s v="MGELT"/>
    <s v="Não Ativo"/>
    <x v="4"/>
    <x v="1"/>
    <m/>
    <s v="PREDECESSO RNJ-HL4 + ELT-HL5D "/>
    <s v="NÃO"/>
    <s v="ATIVO"/>
    <x v="0"/>
    <x v="0"/>
    <x v="0"/>
    <s v="-"/>
    <x v="0"/>
    <x v="1"/>
    <n v="536415"/>
    <s v="Aprovado HQ"/>
    <x v="0"/>
    <m/>
    <m/>
    <m/>
    <m/>
    <m/>
    <m/>
    <x v="1"/>
    <x v="25"/>
    <s v="ATIVO"/>
    <x v="1"/>
    <s v="-"/>
    <s v="CONSTRUÍDO"/>
    <x v="6"/>
    <x v="5"/>
    <n v="0"/>
    <m/>
    <s v="ADRIANO INÁCIO"/>
    <m/>
    <m/>
    <m/>
    <m/>
    <m/>
    <m/>
    <m/>
    <s v="5. Radio pra redundancia = 00"/>
    <m/>
    <e v="#N/A"/>
    <m/>
  </r>
  <r>
    <s v="MGUCR"/>
    <s v="M2025EST_MGUCR_01"/>
    <x v="3"/>
    <s v="SIM"/>
    <x v="0"/>
    <x v="0"/>
    <x v="203"/>
    <x v="168"/>
    <s v="NA"/>
    <s v="NA"/>
    <x v="528"/>
    <x v="0"/>
    <x v="9"/>
    <s v="MGUEU"/>
    <s v="-"/>
    <x v="6"/>
    <x v="3"/>
    <s v="23/05/2025 - Israel: depende do site MGUEU"/>
    <m/>
    <s v="NÃO"/>
    <s v="ATIVO"/>
    <x v="0"/>
    <x v="0"/>
    <x v="7"/>
    <s v="-"/>
    <x v="0"/>
    <x v="0"/>
    <n v="548971"/>
    <s v="Aprovado HQ"/>
    <x v="0"/>
    <m/>
    <m/>
    <m/>
    <m/>
    <m/>
    <m/>
    <x v="0"/>
    <x v="48"/>
    <m/>
    <x v="0"/>
    <m/>
    <s v="REDE OK"/>
    <x v="4"/>
    <x v="3"/>
    <s v="APROVADO"/>
    <s v="HL5-G (300K)MGUCR"/>
    <s v="LUIZ BERNARDINI"/>
    <s v="OK"/>
    <s v="OK"/>
    <s v="NOK"/>
    <s v="OK"/>
    <s v="OK"/>
    <s v="OK"/>
    <s v="CONCLUÍDO"/>
    <m/>
    <m/>
    <e v="#N/A"/>
    <s v="ROBSON CAVAGNARI"/>
  </r>
  <r>
    <s v="MGCGB"/>
    <s v="M2025EST_MGCGB_01"/>
    <x v="3"/>
    <s v="NÃO"/>
    <x v="0"/>
    <x v="0"/>
    <x v="1"/>
    <x v="1"/>
    <s v="NA"/>
    <s v="NA"/>
    <x v="529"/>
    <x v="0"/>
    <x v="25"/>
    <s v="MGGML"/>
    <s v="-"/>
    <x v="3"/>
    <x v="2"/>
    <s v="  seg 06/10/2025 09:12 - Jose geraldo: licença liberada_x000a__x000a_05/11/2025 - Jhonathan: apresentamos a questão de convergencia de rede. Um trecho lançado._x000a_566285 - aprovado em 26,600mil."/>
    <s v="1/14/2026 - Site ativo e mgirado pelo Elder.  - 20/12/2025 - O Elder não conseguiu acessar no site sábado."/>
    <s v="NÃO"/>
    <s v="ATIVO"/>
    <x v="0"/>
    <x v="0"/>
    <x v="5"/>
    <s v="-"/>
    <x v="0"/>
    <x v="0"/>
    <n v="602044"/>
    <s v="Empreiteira"/>
    <x v="0"/>
    <m/>
    <m/>
    <m/>
    <m/>
    <m/>
    <m/>
    <x v="1"/>
    <x v="2"/>
    <s v="ATIVO"/>
    <x v="0"/>
    <m/>
    <s v="APROVAÇÃO DE DRAFT"/>
    <x v="3"/>
    <x v="0"/>
    <s v="NÃO LOC"/>
    <s v="HL5G (500K)MGCGB"/>
    <s v="LUIZ BERNARDINI"/>
    <s v="OK"/>
    <s v="OK"/>
    <s v="OK"/>
    <s v="OK"/>
    <s v="OK"/>
    <s v="OK"/>
    <s v="O"/>
    <m/>
    <m/>
    <e v="#N/A"/>
    <m/>
  </r>
  <r>
    <s v="MGCIN"/>
    <s v="M2025EST_MGCIN_01"/>
    <x v="3"/>
    <s v="SIM"/>
    <x v="0"/>
    <x v="0"/>
    <x v="204"/>
    <x v="205"/>
    <s v="NA"/>
    <s v="NA"/>
    <x v="530"/>
    <x v="4"/>
    <x v="25"/>
    <s v="MGCIN"/>
    <s v="-"/>
    <x v="3"/>
    <x v="2"/>
    <s v="sex 08/08/2025 14:58 - Jose geraldo: Thiago,_x000a__x000a_Boa tarde._x000a__x000a_Em anexo 4 alvarás (Sites HL5D) emitidos pela Prefeitura de  Uberlândia."/>
    <m/>
    <s v="NÃO"/>
    <s v="ATIVO"/>
    <x v="0"/>
    <x v="0"/>
    <x v="13"/>
    <s v="-"/>
    <x v="0"/>
    <x v="0"/>
    <n v="566321"/>
    <s v="Aprovado HQ"/>
    <x v="0"/>
    <m/>
    <m/>
    <m/>
    <m/>
    <m/>
    <m/>
    <x v="0"/>
    <x v="49"/>
    <m/>
    <x v="0"/>
    <m/>
    <s v="VALIDAÇÃO DE DRAFT (DENTRO DO CUSTO)"/>
    <x v="4"/>
    <x v="0"/>
    <s v="APROVADO"/>
    <s v="HL5D (500K)MGCIN"/>
    <s v="LUIZ BERNARDINI"/>
    <s v="OK"/>
    <s v="OK"/>
    <s v="OK"/>
    <s v="OK"/>
    <s v="OK"/>
    <s v="OK"/>
    <s v="CONCLUÍDO"/>
    <m/>
    <m/>
    <e v="#N/A"/>
    <m/>
  </r>
  <r>
    <s v="MGCJN"/>
    <s v="HL4_CJN_25"/>
    <x v="3"/>
    <s v="SIM"/>
    <x v="0"/>
    <x v="0"/>
    <x v="205"/>
    <x v="206"/>
    <s v="NÃO"/>
    <s v="PENDENTE"/>
    <x v="531"/>
    <x v="8"/>
    <x v="34"/>
    <s v="-"/>
    <s v="-"/>
    <x v="3"/>
    <x v="2"/>
    <s v="qua 17/09/2025 11:57 - Bruna: Thiago_x000a_Bom dia!_x000a_Conforme solicitado segue conclusão parcial da obra ID 565294 de Uberlândia , estando pendente 2 km de formatação e 300 metros de lançamento subterrâneo. Assim que tivermos a conclusão final será enviado novo relatório._x000a_Previsão conclusão total: 22/09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_x000a_sex 08/08/2025 14:58 - Jose geraldo: Thiago,_x000a__x000a_Boa tarde._x000a__x000a_Em anexo 4 alvarás (Sites HL5D) emitidos pela Prefeitura de  Uberlândia.                                                                                                      Sexta-feira, 31/10/2025; Tatiana da Costa: minuta entregue! Aguardando ativação."/>
    <s v="01/10/2025 - Ativo com duas vias, pendente construção da terceira"/>
    <s v="NÃO"/>
    <s v="ATIVO"/>
    <x v="0"/>
    <x v="0"/>
    <x v="7"/>
    <s v="-"/>
    <x v="0"/>
    <x v="0"/>
    <n v="565294"/>
    <s v="Aprovado HQ"/>
    <x v="0"/>
    <m/>
    <m/>
    <m/>
    <m/>
    <m/>
    <m/>
    <x v="1"/>
    <x v="2"/>
    <s v="CONST/FORMT"/>
    <x v="0"/>
    <m/>
    <s v="CONST/FORMT"/>
    <x v="3"/>
    <x v="0"/>
    <s v="EM ANÁLISE"/>
    <s v="HL4 (500K)MGCJN"/>
    <s v="LUIZ BERNARDINI"/>
    <s v="OK"/>
    <s v="OK"/>
    <s v="OK"/>
    <s v="OK"/>
    <s v="OK"/>
    <s v="OK"/>
    <s v="CONCLUÍDO"/>
    <m/>
    <m/>
    <e v="#N/A"/>
    <m/>
  </r>
  <r>
    <s v="MGAES"/>
    <s v="M2024EST_MGAES_01"/>
    <x v="3"/>
    <s v="NÃO"/>
    <x v="5"/>
    <x v="5"/>
    <x v="1"/>
    <x v="1"/>
    <s v="NA"/>
    <s v="NA"/>
    <x v="532"/>
    <x v="1"/>
    <x v="3"/>
    <s v="MGFEN"/>
    <s v="Ativo HL4 / Falta HL5D"/>
    <x v="1"/>
    <x v="1"/>
    <s v="seg 10/11/2025 11:01 - Arthur: Rodolfo, favor atualizar sobre as licenças desses sites._x000a__x000a_PENDENTE REDE - PENDENTE PROJETO(INTERLIGAÇÃO DE CAIXAS NO CENTRO - ABERTO ID MANUTENÇÃO DESOBSTRUÇÃO_x000a_"/>
    <m/>
    <s v="NÃO"/>
    <s v="PENDENTE REDE"/>
    <x v="5"/>
    <x v="5"/>
    <x v="0"/>
    <s v="W5"/>
    <x v="4"/>
    <x v="1"/>
    <n v="600167"/>
    <s v="Empreiteira"/>
    <x v="7"/>
    <m/>
    <m/>
    <m/>
    <m/>
    <m/>
    <m/>
    <x v="1"/>
    <x v="50"/>
    <s v="PENDENCIA PROJETO"/>
    <x v="1"/>
    <s v="REVISAO PROJETO POIS NÃO POSSUI CANALIZAÇAO NO LOCAL INFORMADO . ABERTO ID PARA DESOBSTRUÇÃO PELA MANUTENÇÃO"/>
    <s v="LICENÇA"/>
    <x v="6"/>
    <x v="9"/>
    <n v="1"/>
    <m/>
    <s v="ADRIANO INÁCIO"/>
    <m/>
    <m/>
    <m/>
    <m/>
    <m/>
    <m/>
    <m/>
    <m/>
    <m/>
    <e v="#N/A"/>
    <m/>
  </r>
  <r>
    <s v="MGAPS"/>
    <s v="M2024EST_MGAPS_01"/>
    <x v="3"/>
    <s v="NÃO"/>
    <x v="5"/>
    <x v="5"/>
    <x v="1"/>
    <x v="1"/>
    <s v="NA"/>
    <s v="NA"/>
    <x v="533"/>
    <x v="1"/>
    <x v="3"/>
    <s v="MGFEN"/>
    <s v="Ativo HL4 / Falta HL5D"/>
    <x v="1"/>
    <x v="1"/>
    <s v="seg 10/11/2025 11:01 - Arthur: Rodolfo, favor informar status do licenciamento || criado id novo devido alteração de contrato._x000a__x000a_seg 10/11/2025 11:01 - Arthur: Rodolfo, favor informar status do licenciamento || criado id novo devido alteração de contrato._x000a__x000a_sex 22/11/2024 10:38 - Fernanda Carla: Necessário:_x000a_127m de construção de canalização (MD / MND)_x000a_1 CS projetada_x000a_4 CS para efetuar limpeza_x000a_ter 24/09/2024 11:21 - Rodrigo Soares: Atualização estruturante Ramon: PENDENCIA PROJETO SEM REDE SUBTERRÂNEA_x000a_20/07/2024 - Plan Estruturante PH 17/07 - &quot;TBD&quot;"/>
    <s v="-"/>
    <s v="NÃO"/>
    <s v="PENDENTE REDE"/>
    <x v="5"/>
    <x v="5"/>
    <x v="0"/>
    <s v="W5"/>
    <x v="4"/>
    <x v="1"/>
    <n v="600097"/>
    <s v="Regional"/>
    <x v="7"/>
    <m/>
    <m/>
    <m/>
    <m/>
    <m/>
    <m/>
    <x v="1"/>
    <x v="50"/>
    <s v="AG. PROJETO ALTO CUSTO"/>
    <x v="8"/>
    <m/>
    <s v="LICENÇA"/>
    <x v="5"/>
    <x v="4"/>
    <n v="1"/>
    <m/>
    <s v="ADRIANO INÁCIO"/>
    <m/>
    <m/>
    <m/>
    <m/>
    <m/>
    <m/>
    <m/>
    <m/>
    <m/>
    <e v="#N/A"/>
    <m/>
  </r>
  <r>
    <s v="MGCLN"/>
    <s v="M2025EST_MGCLN_01"/>
    <x v="3"/>
    <s v="SIM"/>
    <x v="0"/>
    <x v="0"/>
    <x v="206"/>
    <x v="192"/>
    <s v="NA"/>
    <s v="NA"/>
    <x v="534"/>
    <x v="0"/>
    <x v="25"/>
    <s v="MGUBR"/>
    <s v="-"/>
    <x v="3"/>
    <x v="2"/>
    <s v="19/08/2025 - Jhonathan: equipe atuando junto a manutenção - Edmar acompanhando._x000a_26/07/2025 - Fernando Whats: concluído parcial"/>
    <m/>
    <s v="NÃO"/>
    <s v="ATIVO"/>
    <x v="0"/>
    <x v="0"/>
    <x v="13"/>
    <s v="-"/>
    <x v="0"/>
    <x v="0"/>
    <n v="566274"/>
    <s v="Aprovado HQ"/>
    <x v="0"/>
    <m/>
    <m/>
    <m/>
    <m/>
    <m/>
    <m/>
    <x v="1"/>
    <x v="46"/>
    <s v="VALIDACAO DE DRAFT"/>
    <x v="0"/>
    <m/>
    <s v="VALIDAÇÃO DE DRAFT (DENTRO DO CUSTO)"/>
    <x v="4"/>
    <x v="0"/>
    <s v="NÃO LOC"/>
    <s v="HL5G (500K)MGCLN"/>
    <s v="LUIZ BERNARDINI"/>
    <s v="OK"/>
    <s v="OK"/>
    <s v="OK"/>
    <s v="OK"/>
    <s v="NOK"/>
    <s v="OK"/>
    <s v="CONCLUÍDO"/>
    <m/>
    <m/>
    <e v="#N/A"/>
    <m/>
  </r>
  <r>
    <s v="MGBBR"/>
    <s v="M2024EST_MGBBR_01"/>
    <x v="3"/>
    <s v="NÃO"/>
    <x v="5"/>
    <x v="5"/>
    <x v="1"/>
    <x v="1"/>
    <s v="NA"/>
    <s v="NA"/>
    <x v="535"/>
    <x v="1"/>
    <x v="10"/>
    <s v="MGJAS"/>
    <s v="Ativo HL4 / Falta HL5D"/>
    <x v="7"/>
    <x v="1"/>
    <s v="10/11/2025 - Arthur: draft em alto custo, aguarda aprovação._x000a__x000a_ter 24/09/2024 11:21 - Rodrigo Soares: Atualização estruturante Ramon: alto custo_x000a_20/07/2024 - Plan Estruturante PH 17/07 - &quot;TBD&quot;"/>
    <s v="-"/>
    <s v="NÃO"/>
    <s v="PENDENTE REDE"/>
    <x v="5"/>
    <x v="5"/>
    <x v="13"/>
    <s v="W5"/>
    <x v="4"/>
    <x v="1"/>
    <n v="589245"/>
    <s v="Regional"/>
    <x v="1"/>
    <m/>
    <m/>
    <m/>
    <m/>
    <m/>
    <m/>
    <x v="1"/>
    <x v="5"/>
    <s v="AG. PROJETO ALTO CUSTO"/>
    <x v="6"/>
    <s v="-"/>
    <s v="ALTO CUSTO"/>
    <x v="5"/>
    <x v="4"/>
    <n v="0"/>
    <m/>
    <s v="ADRIANO INÁCIO"/>
    <m/>
    <m/>
    <m/>
    <m/>
    <m/>
    <m/>
    <m/>
    <m/>
    <m/>
    <e v="#N/A"/>
    <m/>
  </r>
  <r>
    <s v="MGDMN"/>
    <s v="M2025EST_MGDMN_01"/>
    <x v="3"/>
    <s v="SIM"/>
    <x v="0"/>
    <x v="0"/>
    <x v="193"/>
    <x v="207"/>
    <s v="NA"/>
    <s v="NA"/>
    <x v="379"/>
    <x v="0"/>
    <x v="6"/>
    <s v="MGUAP"/>
    <s v="-"/>
    <x v="3"/>
    <x v="2"/>
    <m/>
    <m/>
    <s v="NÃO"/>
    <s v="ATIVO"/>
    <x v="0"/>
    <x v="0"/>
    <x v="13"/>
    <s v="-"/>
    <x v="0"/>
    <x v="0"/>
    <n v="566279"/>
    <s v="Aprovado HQ"/>
    <x v="0"/>
    <m/>
    <m/>
    <m/>
    <m/>
    <m/>
    <m/>
    <x v="0"/>
    <x v="2"/>
    <s v="ATIVO"/>
    <x v="0"/>
    <m/>
    <s v="VALIDAÇÃO DE DRAFT (DENTRO DO CUSTO)"/>
    <x v="9"/>
    <x v="0"/>
    <s v="NÃO LOC"/>
    <s v="HL5G (500K)MGDMN"/>
    <s v="LUIZ BERNARDINI"/>
    <s v="OK"/>
    <s v="OK"/>
    <s v="OK"/>
    <s v="OK"/>
    <s v="OK"/>
    <s v="OK"/>
    <s v="CONCLUÍDO"/>
    <m/>
    <m/>
    <e v="#N/A"/>
    <m/>
  </r>
  <r>
    <s v="MGUCN"/>
    <s v="M2025EST_MGUCN_01"/>
    <x v="0"/>
    <s v="FLAT"/>
    <x v="0"/>
    <x v="0"/>
    <x v="207"/>
    <x v="208"/>
    <s v="NA"/>
    <s v="NA"/>
    <x v="536"/>
    <x v="0"/>
    <x v="34"/>
    <s v="MGCJN"/>
    <s v="-"/>
    <x v="3"/>
    <x v="2"/>
    <m/>
    <m/>
    <s v="NÃO"/>
    <s v="ATIVO"/>
    <x v="0"/>
    <x v="0"/>
    <x v="0"/>
    <s v="-"/>
    <x v="0"/>
    <x v="0"/>
    <n v="523473"/>
    <s v="Aprovado HQ"/>
    <x v="0"/>
    <d v="2025-08-31T00:00:00"/>
    <m/>
    <m/>
    <s v="VALIDAR RÁDIO BRUNO"/>
    <m/>
    <m/>
    <x v="1"/>
    <x v="46"/>
    <s v="APROVAÇÃO DE DRAFT"/>
    <x v="0"/>
    <m/>
    <s v="APROVAÇÃO DE DRAFT"/>
    <x v="9"/>
    <x v="0"/>
    <s v="NÃO LOC"/>
    <s v="HL5G (500K)MGUCN"/>
    <s v="LUIZ BERNARDINI"/>
    <s v="OK"/>
    <s v="OK"/>
    <s v="OK"/>
    <s v="OK"/>
    <s v="OK"/>
    <s v="OK"/>
    <s v="CONCLUÍDO"/>
    <m/>
    <m/>
    <e v="#N/A"/>
    <m/>
  </r>
  <r>
    <s v="MGUVU"/>
    <s v="M2025EST_MGUVU_01"/>
    <x v="0"/>
    <s v="FLAT"/>
    <x v="0"/>
    <x v="0"/>
    <x v="1"/>
    <x v="1"/>
    <s v="NA"/>
    <s v="NA"/>
    <x v="537"/>
    <x v="0"/>
    <x v="34"/>
    <s v="MGCJN"/>
    <s v="-"/>
    <x v="3"/>
    <x v="2"/>
    <s v="06/10/2025 - Jose Geraldo: licenca entregue._x000a__x000a_30/09/2025 - Recebido projeto novo com topologia flat + rádio._x000a_sex 12/09/2025 10:15 - Jeison: – Aprovado fibra + rádio reuso. – Resp.: (@Daniel Pacheco De Andrade e @Felipe Tozetto Taveiro) favor dar as tratativas na DPTX e projetos para implantação_x000a_                            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1/26/2025 - O Vitor fez a alteração da topologia. Não tem rádio instalado no site direção MGCJN."/>
    <s v="NÃO"/>
    <s v="ATIVO"/>
    <x v="0"/>
    <x v="0"/>
    <x v="5"/>
    <s v="-"/>
    <x v="0"/>
    <x v="0"/>
    <n v="593947"/>
    <s v="Cidade"/>
    <x v="0"/>
    <m/>
    <m/>
    <m/>
    <m/>
    <m/>
    <m/>
    <x v="1"/>
    <x v="2"/>
    <s v="ATIVO"/>
    <x v="0"/>
    <m/>
    <s v="ALTO CUSTO"/>
    <x v="3"/>
    <x v="0"/>
    <s v="EM ANÁLISE"/>
    <s v="HL5G (500K)MGUVU"/>
    <s v="LUIZ BERNARDINI"/>
    <s v="OK"/>
    <s v="OK"/>
    <s v="OK"/>
    <s v="OK"/>
    <s v="OK"/>
    <s v="OK"/>
    <s v="O"/>
    <m/>
    <m/>
    <e v="#N/A"/>
    <e v="#N/A"/>
  </r>
  <r>
    <s v="MGGML"/>
    <s v="M2025EST_MGGML_01"/>
    <x v="3"/>
    <s v="SIM"/>
    <x v="0"/>
    <x v="0"/>
    <x v="208"/>
    <x v="209"/>
    <s v="NA"/>
    <s v="NA"/>
    <x v="538"/>
    <x v="4"/>
    <x v="25"/>
    <s v="MGGML"/>
    <s v="-"/>
    <x v="3"/>
    <x v="2"/>
    <s v="sex 08/08/2025 14:58 - Jose geraldo: Thiago,_x000a__x000a_Boa tarde._x000a__x000a_Em anexo 4 alvarás (Sites HL5D) emitidos pela Prefeitura de  Uberlândia._x000a_REDE ENTREGUE CONFORME TOPOLOGIA ESTRUTURANTE"/>
    <m/>
    <s v="NÃO"/>
    <s v="ATIVO"/>
    <x v="0"/>
    <x v="0"/>
    <x v="13"/>
    <s v="-"/>
    <x v="0"/>
    <x v="0"/>
    <n v="591966"/>
    <s v="Empreiteira"/>
    <x v="0"/>
    <m/>
    <m/>
    <m/>
    <m/>
    <m/>
    <m/>
    <x v="1"/>
    <x v="2"/>
    <s v="ATIVO"/>
    <x v="0"/>
    <m/>
    <s v="CONSTRUÍDO"/>
    <x v="3"/>
    <x v="0"/>
    <s v="EM ANÁLISE"/>
    <s v="HL5D (500K)MGGML"/>
    <s v="LUIZ BERNARDINI"/>
    <s v="OK"/>
    <s v="OK"/>
    <s v="OK"/>
    <s v="OK"/>
    <s v="OK"/>
    <s v="OK"/>
    <s v="CONCLUÍDO"/>
    <m/>
    <m/>
    <e v="#N/A"/>
    <s v="TOZETTO/Albert/Adonias"/>
  </r>
  <r>
    <s v="MGBGO"/>
    <s v="M2024EST_MGBGO_01"/>
    <x v="3"/>
    <s v="NÃO"/>
    <x v="5"/>
    <x v="5"/>
    <x v="1"/>
    <x v="1"/>
    <s v="NA"/>
    <s v="NA"/>
    <x v="539"/>
    <x v="1"/>
    <x v="3"/>
    <s v="MGFEN"/>
    <s v="Ativo HL4 / Falta HL5D"/>
    <x v="1"/>
    <x v="1"/>
    <s v="seg 10/11/2025 11:01 - Arthur: Rodolfo, favor atualizar sobre as licenças desses sites._x000a__x000a_10/11/2025 - aRTHUR: NOrt, favor postar draft com urgencia._x000a__x000a_TELEMONT INFORMA NECESSIDADE REVISAO E APOIO NO PROJETO EM 15/10 - REVISAO PROJETO POIS NÃO POSSUI CANALIZAÇAO NO LOCAL INFORMADO . ABERTO ID PARA DESOBSTRUÇÃO PELA MANUTENÇÃO_x000a__x000a_ter 03/12/2024 11:08 - Felipe: Necessario licenciamento._x000a_sex 22/11/2024 10:38 - Fernanda: Necessário: Depende da conclusão de MGFEN-MGCUC-MGAPS-MGFEN_x000a__x000a_ter 08/10/2024 09:53 - Priscila Stefany: Conforme informado em reunião, gentileza rever projeto._x000a_A equipe de lançamento esteve no local e informou que a tubulação está obstruída, dificultando a entrega da obra._x000a_ter 24/09/2024 11:21 - Rodrigo Soares: Atualização estruturante Ramon: PENDENCIA PROJETO / ROTA SUBTERRÂNEA NÃO IDENTIFICADA_x000a_20/07/2024 - Plan Estruturante PH 17/07 - &quot;TBD&quot;"/>
    <m/>
    <s v="NÃO"/>
    <s v="PENDENTE REDE"/>
    <x v="5"/>
    <x v="5"/>
    <x v="13"/>
    <s v="W5"/>
    <x v="4"/>
    <x v="1"/>
    <n v="600142"/>
    <s v="Empreiteira"/>
    <x v="7"/>
    <m/>
    <m/>
    <m/>
    <m/>
    <m/>
    <m/>
    <x v="1"/>
    <x v="50"/>
    <d v="2024-10-24T00:00:00"/>
    <x v="1"/>
    <s v="CAIXAS SEM INTERLIGAÇÃO"/>
    <s v="LICENÇA"/>
    <x v="6"/>
    <x v="9"/>
    <n v="1"/>
    <m/>
    <s v="ADRIANO INÁCIO"/>
    <m/>
    <m/>
    <m/>
    <m/>
    <m/>
    <m/>
    <m/>
    <m/>
    <m/>
    <e v="#N/A"/>
    <m/>
  </r>
  <r>
    <s v="MGBSH"/>
    <s v="M2023_MGBSH_01"/>
    <x v="3"/>
    <s v="NÃO"/>
    <x v="5"/>
    <x v="5"/>
    <x v="1"/>
    <x v="1"/>
    <s v="NA"/>
    <s v="NA"/>
    <x v="540"/>
    <x v="1"/>
    <x v="3"/>
    <s v="MGFEN"/>
    <s v="Ativo HL4 / Falta HL5D"/>
    <x v="1"/>
    <x v="1"/>
    <s v="10/11/2025 - Arthur: aberto novo id para EPS devido alteração de contrato - em alto custo._x000a__x000a_sex 22/11/2024 10:38 - Fernanda Carla: Necessário:_x000a_3 CS para efetuar limpeza_x000a_Depende da conclusão de MGFEN-MGCUC-MGAPS-MGFEN e MGFEN-MGAES-MGFEN_x000a__x000a_20/07/2024 - Plan Estruturante PH 17/07 - &quot;TBD&quot;"/>
    <s v="-"/>
    <s v="NÃO"/>
    <s v="PENDENTE REDE"/>
    <x v="5"/>
    <x v="5"/>
    <x v="0"/>
    <s v="W5"/>
    <x v="4"/>
    <x v="1"/>
    <n v="600202"/>
    <s v="Empreiteira"/>
    <x v="1"/>
    <m/>
    <m/>
    <m/>
    <m/>
    <m/>
    <m/>
    <x v="1"/>
    <x v="5"/>
    <s v="AG. PROJETO ALTO CUSTO"/>
    <x v="1"/>
    <s v="-"/>
    <s v="ALTO CUSTO"/>
    <x v="5"/>
    <x v="4"/>
    <n v="1"/>
    <m/>
    <s v="ADRIANO INÁCIO"/>
    <m/>
    <m/>
    <m/>
    <m/>
    <m/>
    <m/>
    <m/>
    <m/>
    <m/>
    <e v="#N/A"/>
    <m/>
  </r>
  <r>
    <s v="MGINN"/>
    <s v="M2025EST_MGINN_01"/>
    <x v="3"/>
    <s v="NÃO"/>
    <x v="0"/>
    <x v="0"/>
    <x v="1"/>
    <x v="1"/>
    <s v="NA"/>
    <s v="NA"/>
    <x v="541"/>
    <x v="0"/>
    <x v="6"/>
    <s v="MGUTP"/>
    <s v="-"/>
    <x v="3"/>
    <x v="2"/>
    <s v="ter 11/11/2025 08:51 - Israel: depende de acesso no site MGINN, VIVO ciente._x000a__x000a_qui 09/10/2025 15:37 - Jose geraldo: segue alvará.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_x000a_sex 21/02/2025 11:59 - 34 99796-4407 Mara. Wenderson: Ao chegar ao local a sindica Sra. Siomara não autorizou nosso acesso devido a uma obra realizada pela detentora (ATC) do site, que por sua vez ocasionou um dano estrutural no edifício. Com a falta de resposta da detentora (ATC), a sindica não autoriza nenhuma atividade no prédio enquanto a não houver solução da pendencia."/>
    <s v="1/14/2026 - Topologia migrada para o site UTP pelo Elder"/>
    <s v="NÃO"/>
    <s v="ATIVO"/>
    <x v="0"/>
    <x v="0"/>
    <x v="7"/>
    <s v="-"/>
    <x v="0"/>
    <x v="0"/>
    <n v="566393"/>
    <s v="Aprovado HQ"/>
    <x v="0"/>
    <m/>
    <m/>
    <m/>
    <m/>
    <m/>
    <m/>
    <x v="1"/>
    <x v="2"/>
    <s v="ATIVO"/>
    <x v="0"/>
    <m/>
    <s v="VALIDAÇÃO DE DRAFT (DENTRO DO CUSTO)"/>
    <x v="4"/>
    <x v="0"/>
    <s v="NÃO LOC"/>
    <s v="HL5G (500K)MGINN"/>
    <s v="LUIZ BERNARDINI"/>
    <s v="OK"/>
    <s v="OK"/>
    <s v="NOK"/>
    <s v="OK"/>
    <s v="OK"/>
    <s v="OK"/>
    <s v="CONCLUÍDO"/>
    <m/>
    <m/>
    <e v="#N/A"/>
    <m/>
  </r>
  <r>
    <s v="MGBTM"/>
    <s v="M2024EST_MGBTM_01"/>
    <x v="3"/>
    <s v="NÃO"/>
    <x v="6"/>
    <x v="9"/>
    <x v="1"/>
    <x v="1"/>
    <s v="NA"/>
    <s v="NA"/>
    <x v="539"/>
    <x v="1"/>
    <x v="3"/>
    <s v="MGFEN"/>
    <s v="Ativo HL4 / Falta HL5D"/>
    <x v="1"/>
    <x v="1"/>
    <s v="seg 10/11/2025 11:01 - Arthur: Rodolfo, favor atualizar sobre as licenças desses sites._x000a__x000a_10/11/2025 - aRTHUR: NOrt, favor postar draft com urgencia._x000a__x000a_TELEMONT INFORMA NECESSIDADE REVISAO E APOIO NO PROJETO EM 15/10 - REVISAO PROJETO POIS NÃO POSSUI CANALIZAÇAO NO LOCAL INFORMADO . ABERTO ID PARA DESOBSTRUÇÃO PELA MANUTENÇÃO_x000a__x000a_ter 03/12/2024 11:08 - Felipe: Necessario licenciamento._x000a_sex 22/11/2024 10:38 - Fernanda: Necessário: Depende da conclusão de MGFEN-MGCUC-MGAPS-MGFEN_x000a__x000a_ter 08/10/2024 09:53 - Priscila Stefany: Conforme informado em reunião, gentileza rever projeto._x000a_A equipe de lançamento esteve no local e informou que a tubulação está obstruída, dificultando a entrega da obra._x000a_ter 24/09/2024 11:21 - Rodrigo Soares: Atualização estruturante Ramon: PENDENCIA PROJETO / ROTA SUBTERRÂNEA NÃO IDENTIFICADA_x000a_20/07/2024 - Plan Estruturante PH 17/07 - &quot;TBD&quot;"/>
    <m/>
    <s v="NÃO"/>
    <s v="PENDENTE REDE"/>
    <x v="6"/>
    <x v="9"/>
    <x v="13"/>
    <s v="W6"/>
    <x v="3"/>
    <x v="1"/>
    <n v="600142"/>
    <s v="Empreiteira"/>
    <x v="7"/>
    <m/>
    <m/>
    <m/>
    <m/>
    <m/>
    <m/>
    <x v="1"/>
    <x v="50"/>
    <s v="PENDENCIA PROJETO"/>
    <x v="1"/>
    <s v="PRIMEIRA EMISSAO DE PROJETO NÃO POSSUI INTERLIGACAO DA  REDE SUBTERRENEA CONFORME PROJETO ( RUA TIMBIRAS COM RUA SERGIPE).10/10/2024 REDE SUBTERRÂNEA OBSTRUIDA PROJETO ACIONADO PARA TRATATIVAS COM A PBH. "/>
    <s v="LICENÇA"/>
    <x v="6"/>
    <x v="9"/>
    <n v="0"/>
    <m/>
    <s v="ADRIANO INÁCIO"/>
    <m/>
    <m/>
    <m/>
    <m/>
    <m/>
    <m/>
    <m/>
    <m/>
    <m/>
    <e v="#N/A"/>
    <m/>
  </r>
  <r>
    <s v="MGGVU"/>
    <s v="M2025EST_MGGVU_01"/>
    <x v="6"/>
    <s v="SIM"/>
    <x v="0"/>
    <x v="0"/>
    <x v="209"/>
    <x v="210"/>
    <s v="NA"/>
    <s v="NA"/>
    <x v="542"/>
    <x v="0"/>
    <x v="33"/>
    <s v="MGOCP"/>
    <s v="-"/>
    <x v="20"/>
    <x v="7"/>
    <s v="29/12/2025 - Conforme retorno plan (Acompanhamento MW - MG) Rodrigo Soares: &quot;Proteção rádio concluido&quot;._x000a_04/06/2025 - Israel: concluído"/>
    <s v="21/07 - Aguardando proteção via rádio sem previsão"/>
    <s v="NÃO"/>
    <s v="ATIVO"/>
    <x v="0"/>
    <x v="0"/>
    <x v="7"/>
    <s v="-"/>
    <x v="0"/>
    <x v="0"/>
    <n v="549076"/>
    <s v="Aprovado HQ"/>
    <x v="0"/>
    <d v="2025-10-30T00:00:00"/>
    <n v="0"/>
    <n v="0"/>
    <s v="VALIDAR RÁDIO BRUNO"/>
    <m/>
    <m/>
    <x v="1"/>
    <x v="51"/>
    <m/>
    <x v="0"/>
    <m/>
    <s v="REDE OK"/>
    <x v="3"/>
    <x v="3"/>
    <s v="APROVADO"/>
    <s v="HL5-G (300K)MGGVU"/>
    <s v="ADRIANO SIQUEIRA"/>
    <s v="OK"/>
    <s v="OK"/>
    <s v="NOK"/>
    <s v="OK"/>
    <s v="NOK"/>
    <s v="OK"/>
    <s v="W39"/>
    <s v="1._x0009_Metro (HL4/HL5D/HL5G) – HL5G OK_x000a_2._x0009_Organização FO - OK._x000a_3._x0009_Identificação - OK._x000a_4._x0009_XXX (alguma obs/informação) –  Gabinete do HL5 com proteção, trocador de calor, não possui baterias_x000a_"/>
    <m/>
    <e v="#N/A"/>
    <s v="TOZETTO"/>
  </r>
  <r>
    <s v="MGCUC"/>
    <s v="M2024EST_MGCUC_01"/>
    <x v="3"/>
    <s v="NÃO"/>
    <x v="6"/>
    <x v="9"/>
    <x v="1"/>
    <x v="1"/>
    <s v="NA"/>
    <s v="NA"/>
    <x v="533"/>
    <x v="1"/>
    <x v="3"/>
    <s v="MGFEN"/>
    <s v="Ativo HL4 / Falta HL5D"/>
    <x v="1"/>
    <x v="1"/>
    <s v="seg 10/11/2025 11:01 - Arthur: Rodolfo, favor informar status do licenciamento || criado id novo devido alteração de contrato._x000a__x000a_sex 22/11/2024 10:38 - Fernanda Carla: Necessário:_x000a_127m de construção de canalização (MD / MND)_x000a_1 CS projetada_x000a_4 CS para efetuar limpeza_x000a__x000a_ter 24/09/2024 11:21 - Rodrigo Soares: Atualização estruturante Ramon: PENDENCIA PROJETO SEM REDE SUBTERRÂNEA_x000a_20/07/2024 - Plan Estruturante PH 17/07 - &quot;TBD&quot;"/>
    <s v="-"/>
    <s v="NÃO"/>
    <s v="PENDENTE REDE"/>
    <x v="6"/>
    <x v="9"/>
    <x v="0"/>
    <s v="W6"/>
    <x v="3"/>
    <x v="1"/>
    <n v="600097"/>
    <s v="Regional"/>
    <x v="7"/>
    <m/>
    <m/>
    <m/>
    <m/>
    <m/>
    <m/>
    <x v="1"/>
    <x v="50"/>
    <s v="AG. PROJETO ALTO CUSTO"/>
    <x v="8"/>
    <m/>
    <s v="LICENÇA"/>
    <x v="5"/>
    <x v="4"/>
    <n v="0"/>
    <m/>
    <s v="ADRIANO INÁCIO"/>
    <m/>
    <m/>
    <m/>
    <m/>
    <m/>
    <m/>
    <m/>
    <m/>
    <m/>
    <e v="#N/A"/>
    <m/>
  </r>
  <r>
    <s v="MGHGA"/>
    <s v="M2024EST_MGHGA_01"/>
    <x v="3"/>
    <s v="NÃO"/>
    <x v="6"/>
    <x v="9"/>
    <x v="1"/>
    <x v="1"/>
    <s v="NA"/>
    <s v="NA"/>
    <x v="539"/>
    <x v="1"/>
    <x v="3"/>
    <s v="MGFEN"/>
    <s v="Ativo HL4 / Falta HL5D"/>
    <x v="1"/>
    <x v="1"/>
    <s v="seg 10/11/2025 11:01 - Arthur: Rodolfo, favor atualizar sobre as licenças desses sites._x000a__x000a_10/11/2025 - aRTHUR: NOrt, favor postar draft com urgencia._x000a__x000a_TELEMONT INFORMA NECESSIDADE REVISAO E APOIO NO PROJETO EM 15/10 - REVISAO PROJETO POIS NÃO POSSUI CANALIZAÇAO NO LOCAL INFORMADO . ABERTO ID PARA DESOBSTRUÇÃO PELA MANUTENÇÃO_x000a__x000a_ter 03/12/2024 11:08 - Felipe: Necessario licenciamento._x000a_sex 22/11/2024 10:38 - Fernanda: Necessário: Depende da conclusão de MGFEN-MGCUC-MGAPS-MGFEN_x000a__x000a_ter 08/10/2024 09:53 - Priscila Stefany: Conforme informado em reunião, gentileza rever projeto._x000a_A equipe de lançamento esteve no local e informou que a tubulação está obstruída, dificultando a entrega da obra._x000a_ter 24/09/2024 11:21 - Rodrigo Soares: Atualização estruturante Ramon: PENDENCIA PROJETO / ROTA SUBTERRÂNEA NÃO IDENTIFICADA_x000a_20/07/2024 - Plan Estruturante PH 17/07 - &quot;TBD&quot;"/>
    <m/>
    <s v="NÃO"/>
    <s v="PENDENTE REDE"/>
    <x v="6"/>
    <x v="9"/>
    <x v="13"/>
    <s v="W6"/>
    <x v="3"/>
    <x v="1"/>
    <n v="600142"/>
    <s v="Empreiteira"/>
    <x v="7"/>
    <m/>
    <m/>
    <m/>
    <m/>
    <m/>
    <m/>
    <x v="1"/>
    <x v="50"/>
    <s v="PENDENCIA PROJETO"/>
    <x v="1"/>
    <s v="PROJETO REVISAO, EQUIPE EM CAMPO VALIDANDO A VIABILIDADE DA REDE SUBTERRANEA .10/10 REDE SUBTERRÂNEA SEM INTERLIGAÇÃO E COM OBSTRUÇÃO EQUIPE PROJETO ACIONADA."/>
    <s v="LICENÇA"/>
    <x v="6"/>
    <x v="9"/>
    <n v="0"/>
    <m/>
    <s v="ADRIANO INÁCIO"/>
    <m/>
    <m/>
    <m/>
    <m/>
    <m/>
    <m/>
    <m/>
    <m/>
    <m/>
    <e v="#N/A"/>
    <m/>
  </r>
  <r>
    <s v="MGFIN"/>
    <s v="M2025EST_MGFIN_01"/>
    <x v="4"/>
    <s v="SIM"/>
    <x v="0"/>
    <x v="0"/>
    <x v="1"/>
    <x v="190"/>
    <s v="NÃO"/>
    <s v="PENDENTE"/>
    <x v="543"/>
    <x v="4"/>
    <x v="6"/>
    <s v="MGFIN"/>
    <s v="-"/>
    <x v="3"/>
    <x v="2"/>
    <s v="seg 24/11/2025 10:51 - Alaender: Bom dia ! @Thiago,Para conclusão da obra será necessário um adicional de 700 metros de cabo de 24-FO , 35 metros de cordoalha e 01 raquete . Conforme print abaixo rede existente está com cabo de 12 –FO porém sem fibra disponível neste trecho marcado de amarelo. Gentileza analisar e sinalizar concordância._x000a__x000a_05/11/2025 - Arthur: 3° alça em alto custo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_x000a_sex 08/08/2025 14:58 - Jose geraldo: Thiago,_x000a__x000a_Boa tarde._x000a__x000a_Em anexo 4 alvarás (Sites HL5D) emitidos pela Prefeitura de  Uberlândia._x000a_02/12/2025 - Reparo OK."/>
    <m/>
    <s v="NÃO"/>
    <s v="ATIVO"/>
    <x v="0"/>
    <x v="0"/>
    <x v="7"/>
    <s v="-"/>
    <x v="0"/>
    <x v="0"/>
    <n v="593309"/>
    <s v="Empreiteira"/>
    <x v="0"/>
    <m/>
    <m/>
    <m/>
    <m/>
    <m/>
    <m/>
    <x v="1"/>
    <x v="2"/>
    <s v="ATIVO"/>
    <x v="0"/>
    <m/>
    <s v="ALTO CUSTO"/>
    <x v="3"/>
    <x v="0"/>
    <s v="EM ANÁLISE"/>
    <s v="HL5D (500K)MGFIN"/>
    <s v="LUIZ BERNARDINI"/>
    <s v="OK"/>
    <s v="OK"/>
    <s v="OK"/>
    <s v="OK"/>
    <s v="OK"/>
    <s v="OK"/>
    <s v="CONCLUÍDO"/>
    <m/>
    <m/>
    <e v="#N/A"/>
    <m/>
  </r>
  <r>
    <s v="MGNCC"/>
    <s v="M2023_MGNCC_01"/>
    <x v="3"/>
    <s v="NÃO"/>
    <x v="6"/>
    <x v="9"/>
    <x v="1"/>
    <x v="1"/>
    <s v="NA"/>
    <s v="NA"/>
    <x v="544"/>
    <x v="1"/>
    <x v="2"/>
    <s v="MGNLV"/>
    <s v="Ativo"/>
    <x v="2"/>
    <x v="1"/>
    <s v="seg 10/11/2025 11:01 - Arthur: Thiago, qual a previsao de envio do projeto._x000a__x000a__x000a_&lt;-- 13/02/2025 08:52:14 -- &gt; G0058018-ARTHUR MONTEIRO DA SILVA -TELEFONICA_x000a__x000a_Solicito revisão do projeto: nele há 2 trechos de galeria (existente) obstruída e que precisamos do projeto de canalização para construímos. Também será necessário licenca da prefeitura de Nova Lima e a autorização do condominio._x000a__x000a__x000a_26/11/2024 - Fernanda: tem que rever junto_x000a_qua 09/10/2024 14:40 - Fernanda: 2 pontos importantes:_x000a__x000a_1º Essa região não possui rede aérea._x000a_2º Não há no manual de atividades do contrato o serviço para Desobstrução do duto, esta atividade está envolvida no lançamento do cabo. Podem avaliar essa possibilidade?_x000a__x000a_Caso o duto esteja condenado/sem possibilidade de desobstrução, a solução seria a construção de nova canalização. Neste caso, precisamos entender qual o intervalo onde há a obstrução, para revisar projeto e orçamento com a quantidade correta de canalização a ser construída. _x000a_Também será necessário licença na Prefeitura de Nova Lima._x000a__x000a_@SILVIA RAQUEL ALVES_x000a_Gentileza atualizar número de ID OBRA no nosso controle, para a topologia MGNLV-MGNCC-MGNLV._x000a__x000a_DE: 512323_x000a_PARA: 517390_x000a_ter 08/10/2024 09:55 - Priscila Stefany: Conforme informado em reunião, gentileza rever projeto._x000a_A equipe de lançamento esteve no local e informou que a tubulação está obstruída, dificultando a entrega da obra._x000a_20/07/2024 - Plan Estruturante PH 17/07 - &quot;TBD&quot;"/>
    <s v="-"/>
    <s v="NÃO"/>
    <s v="PENDENTE REDE"/>
    <x v="6"/>
    <x v="9"/>
    <x v="0"/>
    <s v="W6"/>
    <x v="3"/>
    <x v="1"/>
    <n v="517390"/>
    <s v="Empreiteira"/>
    <x v="10"/>
    <m/>
    <m/>
    <m/>
    <m/>
    <m/>
    <m/>
    <x v="1"/>
    <x v="28"/>
    <s v="PENDENCIA PROJETO"/>
    <x v="11"/>
    <s v="DUTO OBSTRUÍDO"/>
    <s v="REVISÃO PROJETO"/>
    <x v="5"/>
    <x v="8"/>
    <n v="1"/>
    <m/>
    <s v="ADRIANO INÁCIO"/>
    <m/>
    <m/>
    <m/>
    <m/>
    <m/>
    <m/>
    <m/>
    <m/>
    <m/>
    <e v="#N/A"/>
    <m/>
  </r>
  <r>
    <s v="MGNLF"/>
    <s v="M2024EST_MGNLF_01"/>
    <x v="1"/>
    <s v="NÃO"/>
    <x v="6"/>
    <x v="9"/>
    <x v="1"/>
    <x v="1"/>
    <s v="NA"/>
    <s v="NA"/>
    <x v="545"/>
    <x v="1"/>
    <x v="2"/>
    <s v="MGNLV"/>
    <s v="Ativo"/>
    <x v="2"/>
    <x v="1"/>
    <s v="10/11/2025 - Arthur: aberto novo id para EPS devido alteração de contrato - em alto custo + necessidade licença._x000a__x000a_ter 24/09/2024 11:21 - Rodrigo Soares: Atualização estruturante Ramon: ALTO CUSTO Alto Custo. Necessário licença na prefeitura após aprovação do orçamento._x000a_20/07/2024 - Plan Estruturante PH 17/07 - &quot;TBD&quot;_x000a_06/03/2026 - SITE DESATIVADO NA SMTX"/>
    <s v="-"/>
    <s v="NÃO"/>
    <s v="PENDENTE REDE"/>
    <x v="6"/>
    <x v="9"/>
    <x v="13"/>
    <s v="W6"/>
    <x v="3"/>
    <x v="1"/>
    <n v="512328"/>
    <s v="Empreiteira"/>
    <x v="1"/>
    <m/>
    <m/>
    <m/>
    <m/>
    <m/>
    <m/>
    <x v="1"/>
    <x v="5"/>
    <s v="AG. PROJETO ALTO CUSTO"/>
    <x v="6"/>
    <s v="-"/>
    <s v="ALTO CUSTO"/>
    <x v="5"/>
    <x v="4"/>
    <n v="1"/>
    <m/>
    <s v="ADRIANO INÁCIO"/>
    <m/>
    <m/>
    <m/>
    <m/>
    <m/>
    <m/>
    <m/>
    <m/>
    <m/>
    <e v="#N/A"/>
    <m/>
  </r>
  <r>
    <s v="MGGDI"/>
    <s v="M2025EST_MGGDI_01"/>
    <x v="6"/>
    <s v="SIM"/>
    <x v="0"/>
    <x v="0"/>
    <x v="202"/>
    <x v="211"/>
    <s v="NA"/>
    <s v="NA"/>
    <x v="546"/>
    <x v="0"/>
    <x v="35"/>
    <s v="MGGSR"/>
    <s v="-"/>
    <x v="20"/>
    <x v="7"/>
    <s v="29/12/2025 - Conforme retorno plan (Acompanhamento MW - MG) Rodrigo Soares: &quot;Proteção rádio concluido&quot;._x000a_07/10/2025 - Thiago: pend. relatório._x000a__x000a_11/09/2025 - OS gerada._x000a_10/09/2025 - Foi enviado para o HQ_x000a__x000a_05/09/2025 - Ocorreu a revalidação do draft na PVCO (id anterior 505050 cancelado, id novo validado o custo)_x000a__x000a_27/08/2025 - Projeto revisado_x000a__x000a_seg 25/08/2025 15:12 - Marcio Telemont: Arthur,_x000a_ _x000a_Para continuar precisaremos de FO no trecho que marquei de amarelo, este cabo ficou saturado, não tem fibras vagas_x000a__x000a_04/07/2025 - Arthur: OS aprovada._x000a_26/05/2025 - Arthur: draft alto custo, não validado"/>
    <s v="-"/>
    <s v="NÃO"/>
    <s v="ATIVAÇÃO"/>
    <x v="0"/>
    <x v="0"/>
    <x v="7"/>
    <s v="-"/>
    <x v="0"/>
    <x v="0"/>
    <n v="581584"/>
    <s v="Aprovado HQ"/>
    <x v="0"/>
    <d v="2025-10-17T00:00:00"/>
    <m/>
    <n v="0"/>
    <s v="VALIDAR RÁDIO BRUNO"/>
    <m/>
    <m/>
    <x v="1"/>
    <x v="2"/>
    <m/>
    <x v="0"/>
    <m/>
    <s v="ALTO CUSTO"/>
    <x v="3"/>
    <x v="3"/>
    <s v="APROVADO"/>
    <s v="HL5-G (300K)MGGDI"/>
    <s v="ADRIANO SIQUEIRA"/>
    <s v="OK"/>
    <s v="OK"/>
    <s v="OK"/>
    <s v="OK"/>
    <s v="NOK"/>
    <s v="OK"/>
    <s v="W40"/>
    <s v="1._x0009_Metro (HL4/HL5D/HL5G) – HL5G OK_x000a_2._x0009_Organização FO - OK._x000a_3._x0009_Identificação - OK._x000a_4._x0009_Site – Gabinetes com proteção e sem proteção_x000a_5._x0009_Baterias – 2 Bancos de lítio;_x000a_6._x0009_Climatizado com trocador de calor, situação OK;_x000a_7._x0009_Alarmística - RF;_x000a_8._x0009_Pendencias – Migrar HL5G para o gabinete LTE;_x000a_Instalar proteção no gabinete LTE;_x000a_Instalar proteção no QDCA;_x000a_Instalar baterias de lítio no gabinete WCDMA._x000a_"/>
    <m/>
    <e v="#N/A"/>
    <m/>
  </r>
  <r>
    <s v="MGSPA"/>
    <s v="M2024EST_MGSPA_01"/>
    <x v="3"/>
    <s v="NÃO"/>
    <x v="6"/>
    <x v="9"/>
    <x v="1"/>
    <x v="1"/>
    <s v="NA"/>
    <s v="NA"/>
    <x v="540"/>
    <x v="1"/>
    <x v="3"/>
    <s v="MGFEN"/>
    <s v="Ativo HL4 / Falta HL5D"/>
    <x v="1"/>
    <x v="1"/>
    <s v="10/11/2025 - Arthur: aberto novo id para EPS devido alteração de contrato - em alto custo._x000a__x000a_sex 22/11/2024 10:38 - Fernanda Carla: Necessário:_x000a_3 CS para efetuar limpeza_x000a_Depende da conclusão de MGFEN-MGCUC-MGAPS-MGFEN e MGFEN-MGAES-MGFEN_x000a__x000a_20/07/2024 - Plan Estruturante PH 17/07 - &quot;TBD&quot;"/>
    <s v="-"/>
    <s v="NÃO"/>
    <s v="PENDENTE REDE"/>
    <x v="6"/>
    <x v="9"/>
    <x v="0"/>
    <s v="W6"/>
    <x v="3"/>
    <x v="1"/>
    <n v="600202"/>
    <s v="Empreiteira"/>
    <x v="1"/>
    <m/>
    <m/>
    <m/>
    <m/>
    <m/>
    <m/>
    <x v="1"/>
    <x v="5"/>
    <s v="AG. PROJETO ALTO CUSTO"/>
    <x v="1"/>
    <s v="-"/>
    <s v="ALTO CUSTO"/>
    <x v="5"/>
    <x v="4"/>
    <n v="0"/>
    <m/>
    <s v="ADRIANO INÁCIO"/>
    <m/>
    <m/>
    <m/>
    <m/>
    <m/>
    <m/>
    <m/>
    <m/>
    <m/>
    <e v="#N/A"/>
    <m/>
  </r>
  <r>
    <s v="MGUDP"/>
    <s v="M2025EST_MGUDP_01"/>
    <x v="3"/>
    <s v="SIM"/>
    <x v="0"/>
    <x v="0"/>
    <x v="193"/>
    <x v="1"/>
    <s v="NA"/>
    <s v="NA"/>
    <x v="547"/>
    <x v="0"/>
    <x v="6"/>
    <s v="MGACI"/>
    <s v="-"/>
    <x v="3"/>
    <x v="2"/>
    <m/>
    <s v="11/21/2025 - Topologia migrada pelo Vander.   22/07 - Depende de ativar ACI-HL5D fibras ainda em contrução; Ajustar sinotico conforme topologia; "/>
    <s v="NÃO"/>
    <s v="ATIVO"/>
    <x v="0"/>
    <x v="0"/>
    <x v="13"/>
    <s v="-"/>
    <x v="0"/>
    <x v="0"/>
    <n v="566266"/>
    <s v="Aprovado HQ"/>
    <x v="0"/>
    <m/>
    <m/>
    <m/>
    <m/>
    <m/>
    <m/>
    <x v="0"/>
    <x v="2"/>
    <s v="ATIVO"/>
    <x v="0"/>
    <m/>
    <s v="VALIDAÇÃO DE DRAFT (DENTRO DO CUSTO)"/>
    <x v="9"/>
    <x v="0"/>
    <s v="NÃO LOC"/>
    <s v="HL5G (500K)MGUDP"/>
    <s v="LUIZ BERNARDINI"/>
    <s v="OK"/>
    <s v="OK"/>
    <s v="OK"/>
    <s v="OK"/>
    <s v="NOK"/>
    <s v="OK"/>
    <s v="CONCLUÍDO"/>
    <m/>
    <m/>
    <e v="#N/A"/>
    <m/>
  </r>
  <r>
    <s v="MGJBN"/>
    <s v="M2025EST_MGJBN_01"/>
    <x v="3"/>
    <s v="SIM"/>
    <x v="0"/>
    <x v="0"/>
    <x v="210"/>
    <x v="209"/>
    <s v="NA"/>
    <s v="NA"/>
    <x v="548"/>
    <x v="0"/>
    <x v="25"/>
    <s v="MGUPB"/>
    <s v="-"/>
    <x v="3"/>
    <x v="2"/>
    <m/>
    <m/>
    <s v="NÃO"/>
    <s v="ATIVO"/>
    <x v="0"/>
    <x v="0"/>
    <x v="13"/>
    <s v="-"/>
    <x v="0"/>
    <x v="0"/>
    <n v="566295"/>
    <s v="Aprovado HQ"/>
    <x v="0"/>
    <m/>
    <m/>
    <m/>
    <m/>
    <m/>
    <m/>
    <x v="0"/>
    <x v="46"/>
    <m/>
    <x v="0"/>
    <m/>
    <s v="ALTO CUSTO"/>
    <x v="3"/>
    <x v="0"/>
    <s v="APROVADO"/>
    <s v="HL5G (500K)MGJBN"/>
    <s v="LUIZ BERNARDINI"/>
    <s v="OK"/>
    <s v="OK"/>
    <s v="OK"/>
    <s v="OK"/>
    <s v="OK"/>
    <s v="OK"/>
    <s v="CONCLUÍDO"/>
    <m/>
    <m/>
    <e v="#N/A"/>
    <s v="TOZETTO/Albert/Adonias"/>
  </r>
  <r>
    <s v="MGSLF"/>
    <s v="M2024EST_MGSLF_01"/>
    <x v="0"/>
    <s v="FLAT"/>
    <x v="0"/>
    <x v="0"/>
    <x v="30"/>
    <x v="57"/>
    <s v="NA"/>
    <s v="NA"/>
    <x v="549"/>
    <x v="1"/>
    <x v="14"/>
    <s v="MGTAN"/>
    <s v="Não Ativo"/>
    <x v="12"/>
    <x v="1"/>
    <s v="REDE ENTREGUE CONFORME TOPOLOGIA ESTRUTURANTE"/>
    <m/>
    <s v="NÃO"/>
    <s v="ATIVO"/>
    <x v="0"/>
    <x v="0"/>
    <x v="0"/>
    <s v="-"/>
    <x v="0"/>
    <x v="1"/>
    <n v="506544"/>
    <s v="Aprovado HQ"/>
    <x v="0"/>
    <d v="2025-10-24T00:00:00"/>
    <n v="0"/>
    <m/>
    <s v="VALIDAR RÁDIO BRUNO"/>
    <m/>
    <m/>
    <x v="1"/>
    <x v="12"/>
    <d v="2024-10-26T00:00:00"/>
    <x v="4"/>
    <s v="SITE MGTAN VANDALIZADO, SEM DGO E INFRA PARA EXECUÇÃO DA ATIVIDADE. SITUACAO ENVIADA A VIVO PARA ANALISE"/>
    <s v="CONSTRUÍDO"/>
    <x v="2"/>
    <x v="2"/>
    <n v="0"/>
    <m/>
    <s v="ADRIANO INÁCIO"/>
    <m/>
    <m/>
    <m/>
    <m/>
    <m/>
    <m/>
    <m/>
    <m/>
    <m/>
    <e v="#N/A"/>
    <m/>
  </r>
  <r>
    <s v="MGKBN"/>
    <s v="M2025EST_MGKBN_01"/>
    <x v="3"/>
    <s v="SIM"/>
    <x v="0"/>
    <x v="0"/>
    <x v="203"/>
    <x v="175"/>
    <s v="NA"/>
    <s v="NA"/>
    <x v="418"/>
    <x v="0"/>
    <x v="6"/>
    <s v="MGUFU"/>
    <s v="-"/>
    <x v="3"/>
    <x v="2"/>
    <m/>
    <m/>
    <s v="NÃO"/>
    <s v="ATIVO"/>
    <x v="0"/>
    <x v="0"/>
    <x v="13"/>
    <s v="-"/>
    <x v="0"/>
    <x v="0"/>
    <n v="564957"/>
    <s v="Aprovado HQ"/>
    <x v="0"/>
    <m/>
    <m/>
    <m/>
    <m/>
    <m/>
    <m/>
    <x v="0"/>
    <x v="46"/>
    <m/>
    <x v="0"/>
    <m/>
    <s v="ALTO CUSTO"/>
    <x v="4"/>
    <x v="0"/>
    <s v="NÃO LOC"/>
    <s v="HL5G (500K)MGKBN"/>
    <s v="LUIZ BERNARDINI"/>
    <s v="OK"/>
    <s v="OK"/>
    <s v="OK"/>
    <s v="OK"/>
    <s v="OK"/>
    <s v="OK"/>
    <s v="CONCLUÍDO"/>
    <m/>
    <m/>
    <e v="#N/A"/>
    <m/>
  </r>
  <r>
    <s v="MGLDN"/>
    <s v="M2025EST_MGLDN_01"/>
    <x v="1"/>
    <s v="CANCELADO"/>
    <x v="4"/>
    <x v="6"/>
    <x v="1"/>
    <x v="1"/>
    <s v="NA"/>
    <s v="NA"/>
    <x v="378"/>
    <x v="0"/>
    <x v="6"/>
    <s v="MGUTP"/>
    <s v="-"/>
    <x v="3"/>
    <x v="2"/>
    <s v="ter 19/08/2025 12:04 - Glaiton: Vocês poderiam responder o questionamento do O&amp;M Nacional e local (abaixo), para o site MGLDN, que está em processo de desmobilização._x000a__x000a_- Verificar com a rede externa se há alguma passagem no DGO existente com circuito ativo, que impeça à finalização do processo de desmobilização do site ?_x000a__x000a_Histórico nos e-mails abaixo._x000a__x000a_quinta-feira, 14 de agosto de 2025 18:00 - Marcio Martins: @Carlos Renato Montanholi site LDN desligado Djuntor Geral de AC. Site em Quarentena._x000a_Favor verificar com rede externa, se não temos mais nenhum circuito de passagem por lá no DGO que impeça de desativar o mesmo._x000a_Segue abaixo fotos de como ficaram o cenário atual._x000a_@Luiz Ronaldo Bernardini De Freitas e @Leone Gomes De Souza PSC!_x000a_"/>
    <m/>
    <s v="NÃO"/>
    <s v="CANCELADO"/>
    <x v="4"/>
    <x v="6"/>
    <x v="7"/>
    <s v="-"/>
    <x v="0"/>
    <x v="0"/>
    <n v="566388"/>
    <s v="Aprovado HQ"/>
    <x v="5"/>
    <m/>
    <m/>
    <m/>
    <m/>
    <m/>
    <m/>
    <x v="1"/>
    <x v="52"/>
    <s v="CANCELADO"/>
    <x v="0"/>
    <m/>
    <s v="VALIDAÇÃO DE DRAFT (DENTRO DO CUSTO)"/>
    <x v="4"/>
    <x v="0"/>
    <s v="NÃO LOC"/>
    <s v="HL5G (500K)MGLDN"/>
    <s v="LUIZ BERNARDINI"/>
    <s v="OK"/>
    <s v="OK"/>
    <s v="OK"/>
    <s v="OK"/>
    <s v="OK"/>
    <s v="OK"/>
    <m/>
    <m/>
    <m/>
    <e v="#N/A"/>
    <m/>
  </r>
  <r>
    <s v="MGIPN"/>
    <s v="M2025EST_MGIPN_01"/>
    <x v="3"/>
    <s v="SIM"/>
    <x v="0"/>
    <x v="0"/>
    <x v="211"/>
    <x v="1"/>
    <s v="NA"/>
    <s v="NA"/>
    <x v="550"/>
    <x v="0"/>
    <x v="25"/>
    <s v="MGUAC"/>
    <s v="-"/>
    <x v="3"/>
    <x v="2"/>
    <m/>
    <s v="26/11/2025 - Link foi ativo com o Vitor. Não tem rádio no site.   22/07 - Depende de ativar UAC-HL5D fibras ainda em contrução"/>
    <s v="NÃO"/>
    <s v="ATIVO"/>
    <x v="0"/>
    <x v="0"/>
    <x v="13"/>
    <s v="-"/>
    <x v="0"/>
    <x v="0"/>
    <n v="564953"/>
    <s v="Aprovado HQ"/>
    <x v="0"/>
    <m/>
    <m/>
    <m/>
    <m/>
    <m/>
    <m/>
    <x v="0"/>
    <x v="2"/>
    <s v="ATIVO"/>
    <x v="0"/>
    <m/>
    <s v="VALIDAÇÃO DE DRAFT (DENTRO DO CUSTO)"/>
    <x v="9"/>
    <x v="0"/>
    <s v="NÃO LOC"/>
    <s v="HL5G (500K)MGIPN"/>
    <s v="LUIZ BERNARDINI"/>
    <s v="OK"/>
    <s v="OK"/>
    <s v="OK"/>
    <s v="OK"/>
    <s v="OK"/>
    <s v="OK"/>
    <s v="CONCLUÍDO"/>
    <m/>
    <m/>
    <e v="#N/A"/>
    <m/>
  </r>
  <r>
    <s v="MGMTN"/>
    <s v="M2025EST_MGMTN_01"/>
    <x v="3"/>
    <s v="SIM"/>
    <x v="0"/>
    <x v="0"/>
    <x v="193"/>
    <x v="212"/>
    <s v="NA"/>
    <s v="NA"/>
    <x v="551"/>
    <x v="0"/>
    <x v="6"/>
    <s v="MGUAP"/>
    <s v="-"/>
    <x v="3"/>
    <x v="2"/>
    <m/>
    <m/>
    <s v="NÃO"/>
    <s v="ATIVO"/>
    <x v="0"/>
    <x v="0"/>
    <x v="13"/>
    <s v="-"/>
    <x v="0"/>
    <x v="0"/>
    <n v="597367"/>
    <s v="Empreiteira"/>
    <x v="0"/>
    <m/>
    <m/>
    <m/>
    <m/>
    <m/>
    <m/>
    <x v="0"/>
    <x v="2"/>
    <s v="ATIVO"/>
    <x v="0"/>
    <m/>
    <s v="VALIDAÇÃO DE DRAFT (DENTRO DO CUSTO)"/>
    <x v="9"/>
    <x v="0"/>
    <s v="NÃO LOC"/>
    <s v="HL5G (500K)MGMTN"/>
    <s v="LUIZ BERNARDINI"/>
    <s v="OK"/>
    <s v="OK"/>
    <s v="OK"/>
    <s v="OK"/>
    <s v="OK"/>
    <s v="OK"/>
    <s v="CONCLUÍDO"/>
    <m/>
    <m/>
    <e v="#N/A"/>
    <m/>
  </r>
  <r>
    <s v="MGUOB"/>
    <s v="M2025EST_MGUOB_01"/>
    <x v="3"/>
    <s v="NÃO"/>
    <x v="0"/>
    <x v="0"/>
    <x v="212"/>
    <x v="190"/>
    <s v="NA"/>
    <s v="NA"/>
    <x v="552"/>
    <x v="0"/>
    <x v="6"/>
    <s v="MGFIN"/>
    <s v="-"/>
    <x v="3"/>
    <x v="2"/>
    <s v="ter 11/11/2025 08:51 - Israel: previsto para 20/nov._x000a__x000a_qua 29/10/2025 09:47 - Elaine: segue em anexo o alvará de construção."/>
    <s v="-"/>
    <s v="NÃO"/>
    <s v="ATIVO"/>
    <x v="0"/>
    <x v="0"/>
    <x v="7"/>
    <s v="-"/>
    <x v="0"/>
    <x v="0"/>
    <n v="566362"/>
    <s v="Aprovado HQ"/>
    <x v="0"/>
    <m/>
    <m/>
    <m/>
    <m/>
    <m/>
    <m/>
    <x v="1"/>
    <x v="2"/>
    <s v="ATIVO"/>
    <x v="0"/>
    <m/>
    <s v="VALIDAÇÃO DE DRAFT (DENTRO DO CUSTO)"/>
    <x v="4"/>
    <x v="0"/>
    <s v="NÃO LOC"/>
    <s v="HL5G (500K)MGUOB"/>
    <s v="LUIZ BERNARDINI"/>
    <s v="OK"/>
    <s v="OK"/>
    <s v="OK"/>
    <s v="OK"/>
    <m/>
    <m/>
    <s v="O"/>
    <m/>
    <m/>
    <e v="#N/A"/>
    <m/>
  </r>
  <r>
    <s v="MGOSD"/>
    <s v="M2025EST_MGOSD_01"/>
    <x v="3"/>
    <s v="SIM"/>
    <x v="0"/>
    <x v="0"/>
    <x v="213"/>
    <x v="213"/>
    <s v="NA"/>
    <s v="NA"/>
    <x v="266"/>
    <x v="0"/>
    <x v="25"/>
    <s v="MGUBR"/>
    <s v="-"/>
    <x v="3"/>
    <x v="2"/>
    <m/>
    <m/>
    <s v="NÃO"/>
    <s v="ATIVO"/>
    <x v="0"/>
    <x v="0"/>
    <x v="13"/>
    <s v="-"/>
    <x v="0"/>
    <x v="0"/>
    <n v="564965"/>
    <s v="Aprovado HQ"/>
    <x v="0"/>
    <m/>
    <m/>
    <m/>
    <m/>
    <m/>
    <m/>
    <x v="0"/>
    <x v="2"/>
    <s v="ATIVO"/>
    <x v="0"/>
    <m/>
    <s v="VALIDAÇÃO DE DRAFT (DENTRO DO CUSTO)"/>
    <x v="9"/>
    <x v="0"/>
    <s v="NÃO LOC"/>
    <s v="HL5G (500K)MGOSD"/>
    <s v="LUIZ BERNARDINI"/>
    <s v="OK"/>
    <s v="OK"/>
    <s v="OK"/>
    <s v="OK"/>
    <s v="OK"/>
    <s v="OK"/>
    <s v="CONCLUÍDO"/>
    <m/>
    <m/>
    <e v="#N/A"/>
    <m/>
  </r>
  <r>
    <s v="MGPLN"/>
    <s v="M2025EST_MGPLN_01"/>
    <x v="3"/>
    <s v="SIM"/>
    <x v="0"/>
    <x v="0"/>
    <x v="214"/>
    <x v="214"/>
    <s v="NA"/>
    <s v="NA"/>
    <x v="553"/>
    <x v="0"/>
    <x v="34"/>
    <s v="MGCJN"/>
    <s v="-"/>
    <x v="3"/>
    <x v="2"/>
    <s v="2° versao do projeto não tem canalizaçao."/>
    <s v="-"/>
    <s v="NÃO"/>
    <s v="ATIVO"/>
    <x v="0"/>
    <x v="0"/>
    <x v="7"/>
    <s v="-"/>
    <x v="0"/>
    <x v="0"/>
    <n v="566366"/>
    <s v="Aprovado HQ"/>
    <x v="0"/>
    <m/>
    <m/>
    <m/>
    <m/>
    <m/>
    <m/>
    <x v="1"/>
    <x v="2"/>
    <s v="ATIVO"/>
    <x v="0"/>
    <m/>
    <s v="VALIDAÇÃO DE DRAFT (DENTRO DO CUSTO)"/>
    <x v="4"/>
    <x v="0"/>
    <s v="NÃO LOC"/>
    <s v="HL5G (500K)MGPLN"/>
    <s v="LUIZ BERNARDINI"/>
    <s v="OK"/>
    <s v="OK"/>
    <s v="OK"/>
    <s v="OK"/>
    <s v="OK"/>
    <s v="OK"/>
    <s v="CONCLUÍDO"/>
    <m/>
    <m/>
    <e v="#N/A"/>
    <m/>
  </r>
  <r>
    <s v="MGRAL"/>
    <s v="M2025EST_MGRAL_01"/>
    <x v="3"/>
    <s v="SIM"/>
    <x v="0"/>
    <x v="0"/>
    <x v="215"/>
    <x v="215"/>
    <s v="NA"/>
    <s v="NA"/>
    <x v="554"/>
    <x v="0"/>
    <x v="29"/>
    <s v="MGAVN"/>
    <s v="-"/>
    <x v="3"/>
    <x v="2"/>
    <m/>
    <s v="19/12/2025 - Ativo e migrado por Elder 28/11/25 - Depende de reparar as fibras para ativar o concentrador AVN-HL5D; 09/07 - Depende de ativar USO-HL4 e AVN-HL5D"/>
    <s v="NÃO"/>
    <s v="ATIVO"/>
    <x v="0"/>
    <x v="0"/>
    <x v="13"/>
    <s v="-"/>
    <x v="0"/>
    <x v="0"/>
    <n v="566270"/>
    <s v="Aprovado HQ"/>
    <x v="0"/>
    <m/>
    <m/>
    <m/>
    <m/>
    <m/>
    <m/>
    <x v="0"/>
    <x v="46"/>
    <m/>
    <x v="0"/>
    <m/>
    <s v="ALTO CUSTO"/>
    <x v="3"/>
    <x v="0"/>
    <s v="NÃO LOC"/>
    <s v="HL5G (500K)MGRAL"/>
    <s v="LUIZ BERNARDINI"/>
    <s v="OK"/>
    <s v="OK"/>
    <s v="NOK"/>
    <s v="OK"/>
    <s v="OK"/>
    <s v="OK"/>
    <s v="CONCLUÍDO"/>
    <m/>
    <m/>
    <e v="#N/A"/>
    <m/>
  </r>
  <r>
    <s v="MGRBN"/>
    <s v="M2025EST_MGRBN_01"/>
    <x v="3"/>
    <s v="SIM"/>
    <x v="0"/>
    <x v="0"/>
    <x v="214"/>
    <x v="216"/>
    <s v="NA"/>
    <s v="NA"/>
    <x v="555"/>
    <x v="0"/>
    <x v="6"/>
    <s v="MGUTP"/>
    <s v="-"/>
    <x v="3"/>
    <x v="2"/>
    <s v="qui 09/10/2025 15:37 - Jose geraldo: segue alvará._x000a__x000a_07/10/2025 - Israel: em construção. Depende de acesso. 90% de formatação / 100% lançado || Cinthia: novo sindico e equipe de segurança. Equipe no local"/>
    <s v="30/10/2025 - Site ok e-mail enviado e OE´s de links concluídas."/>
    <s v="NÃO"/>
    <s v="ATIVO"/>
    <x v="0"/>
    <x v="0"/>
    <x v="7"/>
    <s v="-"/>
    <x v="0"/>
    <x v="0"/>
    <n v="566384"/>
    <s v="Aprovado HQ"/>
    <x v="0"/>
    <m/>
    <m/>
    <m/>
    <m/>
    <m/>
    <m/>
    <x v="1"/>
    <x v="2"/>
    <s v="VALIDACAO DE DRAFT"/>
    <x v="0"/>
    <m/>
    <s v="VALIDAÇÃO DE DRAFT (DENTRO DO CUSTO)"/>
    <x v="4"/>
    <x v="0"/>
    <s v="NÃO LOC"/>
    <s v="HL5G (500K)MGRBN"/>
    <s v="LUIZ BERNARDINI"/>
    <s v="OK"/>
    <s v="OK"/>
    <s v="OK"/>
    <s v="OK"/>
    <s v="OK"/>
    <s v="OK"/>
    <s v="CONCLUÍDO"/>
    <m/>
    <m/>
    <e v="#N/A"/>
    <m/>
  </r>
  <r>
    <s v="MGRON"/>
    <s v="M2025EST_MGRON_01"/>
    <x v="3"/>
    <s v="SIM"/>
    <x v="0"/>
    <x v="0"/>
    <x v="216"/>
    <x v="217"/>
    <s v="NA"/>
    <s v="NA"/>
    <x v="556"/>
    <x v="0"/>
    <x v="25"/>
    <s v="MGUPB"/>
    <s v="-"/>
    <x v="3"/>
    <x v="2"/>
    <s v="REDE ENTREGUE CONFORME TOPOLOGIA ESTRUTURANTE"/>
    <m/>
    <s v="NÃO"/>
    <s v="ATIVO"/>
    <x v="0"/>
    <x v="0"/>
    <x v="13"/>
    <s v="-"/>
    <x v="0"/>
    <x v="0"/>
    <n v="566286"/>
    <s v="Aprovado HQ"/>
    <x v="0"/>
    <m/>
    <m/>
    <m/>
    <m/>
    <m/>
    <m/>
    <x v="0"/>
    <x v="46"/>
    <m/>
    <x v="0"/>
    <m/>
    <s v="VALIDAÇÃO DE DRAFT (DENTRO DO CUSTO)"/>
    <x v="4"/>
    <x v="0"/>
    <s v="NÃO LOC"/>
    <s v="HL5G (500K)MGRON"/>
    <s v="LUIZ BERNARDINI"/>
    <s v="OK"/>
    <s v="OK"/>
    <s v="OK"/>
    <s v="OK"/>
    <s v="OK"/>
    <s v="OK"/>
    <s v="CONCLUÍDO"/>
    <m/>
    <m/>
    <e v="#N/A"/>
    <m/>
  </r>
  <r>
    <s v="MGSCZ"/>
    <s v="M2025EST_MGSCZ_01"/>
    <x v="3"/>
    <s v="SIM"/>
    <x v="0"/>
    <x v="0"/>
    <x v="217"/>
    <x v="1"/>
    <s v="NA"/>
    <s v="NA"/>
    <x v="557"/>
    <x v="0"/>
    <x v="25"/>
    <s v="MGCIN"/>
    <s v="-"/>
    <x v="3"/>
    <x v="2"/>
    <s v="07/10/2025 - Jhonathan: quando voltamos com a documentação enviada, a Nort não estava + em Uberlandia. Re-solicitar_x000a__x000a__x000a_19/08/2025 - Arthur: aguarda o acesso Souza Cruz._x000a_26/07/2025 - Fernando Whats: concluído parcial"/>
    <s v="27/11/2025 - Link virado para fibra nova com o Vitor e a equipe da Nort no site MGSCZ. - 19/11/2025 - O Vander esteve no site e não foi formatada e fibra até o DGO dentro do site. A empresa de RE não tem acesso ao site.    07/10/25 - Enviado documentação para Souza Cruz aguardando retorno da liberação de acesso; 30/10 - Aguardando atualização ASO fonecedor"/>
    <s v="NÃO"/>
    <s v="ATIVO"/>
    <x v="0"/>
    <x v="0"/>
    <x v="13"/>
    <s v="-"/>
    <x v="0"/>
    <x v="0"/>
    <n v="566283"/>
    <s v="Aprovado HQ"/>
    <x v="0"/>
    <m/>
    <m/>
    <m/>
    <m/>
    <m/>
    <m/>
    <x v="1"/>
    <x v="46"/>
    <s v="APROVAÇÃO DE DRAFT"/>
    <x v="0"/>
    <m/>
    <s v="APROVAÇÃO DE DRAFT"/>
    <x v="3"/>
    <x v="0"/>
    <s v="NÃO LOC"/>
    <s v="HL5G (500K)MGSCZ"/>
    <s v="LUIZ BERNARDINI"/>
    <s v="OK"/>
    <s v="OK"/>
    <s v="OK"/>
    <s v="OK"/>
    <s v="OK"/>
    <s v="OK"/>
    <s v="CONCLUÍDO"/>
    <m/>
    <m/>
    <e v="#N/A"/>
    <m/>
  </r>
  <r>
    <s v="MGSHN"/>
    <s v="M2025EST_MGSHN_01"/>
    <x v="3"/>
    <s v="SIM"/>
    <x v="0"/>
    <x v="0"/>
    <x v="218"/>
    <x v="218"/>
    <s v="NA"/>
    <s v="NA"/>
    <x v="558"/>
    <x v="0"/>
    <x v="25"/>
    <s v="MGTYN"/>
    <s v="-"/>
    <x v="3"/>
    <x v="2"/>
    <m/>
    <s v="11/8/2025 - Site ok e e-mail envido. 25/09/25 - As duas alças apresentou defeito, acionado reparo por email; 24/06 - Depende ativar TYN-HL5D, os  HL4 de UBR estão sem portas vagas e sem previsão de ampliação"/>
    <s v="NÃO"/>
    <s v="ATIVO"/>
    <x v="0"/>
    <x v="0"/>
    <x v="13"/>
    <s v="-"/>
    <x v="0"/>
    <x v="0"/>
    <n v="591974"/>
    <s v="Empreiteira"/>
    <x v="0"/>
    <m/>
    <m/>
    <m/>
    <m/>
    <m/>
    <m/>
    <x v="0"/>
    <x v="2"/>
    <s v="ATIVO"/>
    <x v="0"/>
    <m/>
    <s v="VALIDAÇÃO DE DRAFT (DENTRO DO CUSTO)"/>
    <x v="9"/>
    <x v="0"/>
    <s v="NÃO LOC"/>
    <s v="HL5G (500K)MGSHN"/>
    <s v="LUIZ BERNARDINI"/>
    <s v="OK"/>
    <s v="OK"/>
    <s v="OK"/>
    <s v="OK"/>
    <s v="OK"/>
    <s v="OK"/>
    <s v="CONCLUÍDO"/>
    <m/>
    <m/>
    <e v="#N/A"/>
    <s v="ARTHUR"/>
  </r>
  <r>
    <s v="MGSUL"/>
    <s v="M2025EST_MGSUL_01"/>
    <x v="3"/>
    <s v="SIM"/>
    <x v="0"/>
    <x v="0"/>
    <x v="210"/>
    <x v="219"/>
    <s v="NA"/>
    <s v="NA"/>
    <x v="559"/>
    <x v="0"/>
    <x v="25"/>
    <s v="MGTYN"/>
    <s v="-"/>
    <x v="3"/>
    <x v="2"/>
    <s v="Qui 04/09/2025 11:51 - Gustavo Rosa: @Gustavo Luiz Leal, bom dia._x000a_Favor gerar sinóptico/OE. Obs.: ESTE SITE VAI SUBSTITUIR MGSUL (ATIVADO VIA RÁDIO) NO CENTER SHOPPING UBERLÂNDIA._x000a__x000a_@Atlas Carvalho Junior @Renata Luciana Sales Ferreira @Denner Dos Santos Silva, bom dia._x000a_A ativação da obra M2025_MGUCQ_01 libera o enlace MGSUL-MGSHN para reuso."/>
    <s v="06/11/2025 - Thiago Vitackzi: ativo/migrado._x000a__x000a_26/09/25 - Ativo sem proteção a primeira alça apresentou defeito, acionado reparo por email; 24/06 - Depende ativar TYN-HL5D, os  HL4 de UBR estão sem portas vagas e sem previsão de ampliação"/>
    <s v="NÃO"/>
    <s v="ATIVO"/>
    <x v="0"/>
    <x v="0"/>
    <x v="13"/>
    <s v="-"/>
    <x v="0"/>
    <x v="0"/>
    <n v="566293"/>
    <s v="Aprovado HQ"/>
    <x v="0"/>
    <m/>
    <m/>
    <m/>
    <m/>
    <m/>
    <m/>
    <x v="0"/>
    <x v="2"/>
    <s v="ATIVO"/>
    <x v="0"/>
    <m/>
    <s v="VALIDAÇÃO DE DRAFT (DENTRO DO CUSTO)"/>
    <x v="9"/>
    <x v="0"/>
    <s v="NÃO LOC"/>
    <s v="HL5G (500K)MGSUL"/>
    <s v="LUIZ BERNARDINI"/>
    <s v="OK"/>
    <s v="OK"/>
    <s v="OK"/>
    <s v="OK"/>
    <s v="OK"/>
    <s v="OK"/>
    <s v="CONCLUÍDO"/>
    <m/>
    <m/>
    <e v="#N/A"/>
    <s v="ARTHUR"/>
  </r>
  <r>
    <s v="MGUCP"/>
    <s v="M2025EST_MGUCP_01"/>
    <x v="3"/>
    <s v="SIM"/>
    <x v="0"/>
    <x v="0"/>
    <x v="215"/>
    <x v="1"/>
    <s v="NA"/>
    <s v="NA"/>
    <x v="560"/>
    <x v="0"/>
    <x v="25"/>
    <s v="MGUAC"/>
    <s v="-"/>
    <x v="3"/>
    <x v="2"/>
    <m/>
    <s v="22/07 - Depende de ativar UAC-HL5D fibras ainda em contrução"/>
    <s v="NÃO"/>
    <s v="ATIVO"/>
    <x v="0"/>
    <x v="0"/>
    <x v="13"/>
    <s v="-"/>
    <x v="0"/>
    <x v="0"/>
    <n v="566267"/>
    <s v="Aprovado HQ"/>
    <x v="0"/>
    <m/>
    <m/>
    <m/>
    <m/>
    <m/>
    <m/>
    <x v="0"/>
    <x v="2"/>
    <s v="ATIVO"/>
    <x v="0"/>
    <m/>
    <s v="VALIDAÇÃO DE DRAFT (DENTRO DO CUSTO)"/>
    <x v="9"/>
    <x v="0"/>
    <s v="NÃO LOC"/>
    <s v="HL5G (500K)MGUCP"/>
    <s v="LUIZ BERNARDINI"/>
    <s v="OK"/>
    <s v="OK"/>
    <s v="OK"/>
    <s v="OK"/>
    <s v="OK"/>
    <s v="OK"/>
    <s v="CONCLUÍDO"/>
    <m/>
    <m/>
    <e v="#N/A"/>
    <m/>
  </r>
  <r>
    <s v="MGTCN"/>
    <s v="M2025EST_MGTCN_01"/>
    <x v="0"/>
    <s v="FLAT"/>
    <x v="0"/>
    <x v="0"/>
    <x v="219"/>
    <x v="1"/>
    <s v="NA"/>
    <s v="NA"/>
    <x v="561"/>
    <x v="0"/>
    <x v="34"/>
    <s v="MGUMS"/>
    <s v="-"/>
    <x v="3"/>
    <x v="2"/>
    <s v="REDE ENTREGUE CONFORME TOPOLOGIA ESTRUTURANTE"/>
    <s v="11/13/2025 - Pigtail com problema nosite MGTCN (fibra 02)   - 02/10/2025 - Depende ativar UMS-HL5D ( Fibras em construção)"/>
    <s v="NÃO"/>
    <s v="ATIVO"/>
    <x v="0"/>
    <x v="0"/>
    <x v="7"/>
    <s v="-"/>
    <x v="0"/>
    <x v="0"/>
    <n v="566402"/>
    <s v="Aprovado HQ"/>
    <x v="0"/>
    <d v="2025-09-23T00:00:00"/>
    <m/>
    <m/>
    <s v="ATRASADO"/>
    <m/>
    <m/>
    <x v="1"/>
    <x v="46"/>
    <s v="APROVAÇÃO DE DRAFT"/>
    <x v="0"/>
    <m/>
    <s v="APROVAÇÃO DE DRAFT"/>
    <x v="3"/>
    <x v="0"/>
    <s v="NÃO LOC"/>
    <s v="HL5G (500K)MGTCN"/>
    <s v="LUIZ BERNARDINI"/>
    <s v="OK"/>
    <s v="OK"/>
    <s v="OK"/>
    <s v="OK"/>
    <s v="OK"/>
    <s v="OK"/>
    <n v="0"/>
    <m/>
    <m/>
    <e v="#N/A"/>
    <m/>
  </r>
  <r>
    <s v="MGUMS"/>
    <s v="M2024EST_MGUMS_01"/>
    <x v="1"/>
    <s v="SIM"/>
    <x v="0"/>
    <x v="10"/>
    <x v="220"/>
    <x v="1"/>
    <s v="NA"/>
    <s v="NA"/>
    <x v="562"/>
    <x v="7"/>
    <x v="11"/>
    <s v="-"/>
    <s v="-"/>
    <x v="8"/>
    <x v="4"/>
    <s v="seg 30/12/2024 16:25 - Thais: OK RF. Confirmar se é possível manter na META. Embora Rede Externa indique que não consegue entregar a chave metro, site possui Fusion Ativo, sendo possível seguir com a liberação da transmissão na topologia existente.. "/>
    <s v="Depende de ativar LUN-HL4"/>
    <s v="NÃO"/>
    <s v="CANCELADO"/>
    <x v="0"/>
    <x v="10"/>
    <x v="10"/>
    <s v="-"/>
    <x v="0"/>
    <x v="1"/>
    <n v="514002"/>
    <s v="Aprovado HQ"/>
    <x v="3"/>
    <m/>
    <m/>
    <m/>
    <e v="#REF!"/>
    <m/>
    <m/>
    <x v="1"/>
    <x v="53"/>
    <d v="2024-11-12T00:00:00"/>
    <x v="1"/>
    <m/>
    <s v="CONSTRUÍDO"/>
    <x v="4"/>
    <x v="0"/>
    <n v="1"/>
    <m/>
    <s v="LUIZ BERNARDINI"/>
    <s v="OK"/>
    <s v="OK"/>
    <s v="OK"/>
    <s v="OK"/>
    <s v="OK"/>
    <s v="OK"/>
    <m/>
    <m/>
    <m/>
    <e v="#N/A"/>
    <m/>
  </r>
  <r>
    <s v="MGOCP"/>
    <s v="M2025EST_MGOCP_01"/>
    <x v="3"/>
    <s v="SIM"/>
    <x v="0"/>
    <x v="0"/>
    <x v="221"/>
    <x v="220"/>
    <s v="SIM"/>
    <s v="REDE OK"/>
    <x v="563"/>
    <x v="4"/>
    <x v="33"/>
    <s v="MGOCP"/>
    <s v="-"/>
    <x v="20"/>
    <x v="7"/>
    <s v="17/06/2025 - Protocolaram as licenças_x000a_09/06/2025 - William: subimos em 3 alças_x000a__x000a_Sáb 31/05/2025 10:25 - Marcio: Site atendido conforme desenho e entra pelo site LMN ( não ocasião sugerimos a equipe que veio levantar o site se fazer um jumper na LMN)_x000a__x000a_30/05/2025 - Marcio: problema na identificação de fibra."/>
    <m/>
    <s v="NÃO"/>
    <s v="ATIVO"/>
    <x v="0"/>
    <x v="0"/>
    <x v="7"/>
    <s v="-"/>
    <x v="0"/>
    <x v="0"/>
    <n v="592252"/>
    <s v="Empreiteira"/>
    <x v="0"/>
    <m/>
    <m/>
    <m/>
    <m/>
    <m/>
    <m/>
    <x v="1"/>
    <x v="5"/>
    <m/>
    <x v="0"/>
    <m/>
    <s v="CONSTRUÍDO"/>
    <x v="3"/>
    <x v="3"/>
    <s v="EM ANÁLISE"/>
    <s v="HL5-D (300K)MGOCP"/>
    <s v="ADRIANO SIQUEIRA"/>
    <s v="OK"/>
    <s v="OK"/>
    <s v="NOK"/>
    <s v="OK"/>
    <s v="NOK"/>
    <s v="OK"/>
    <s v="W39"/>
    <s v="1._x0009_Metro (HL4/HL5D/HL5G) - HL5D OK_x000a_2._x0009_Organização FO - OK._x000a_3._x0009_Identificação - OK._x000a_4._x0009_XXX (alguma obs/informação) – Container protegido, climatizado, com boa autonomia de bancos de baterias de lítio._x000a_"/>
    <m/>
    <e v="#N/A"/>
    <m/>
  </r>
  <r>
    <s v="MGUPN"/>
    <s v="M2024EST_MGUPN_01"/>
    <x v="1"/>
    <s v="SIM"/>
    <x v="0"/>
    <x v="10"/>
    <x v="222"/>
    <x v="1"/>
    <s v="NA"/>
    <s v="NA"/>
    <x v="564"/>
    <x v="5"/>
    <x v="11"/>
    <s v="MGUMS"/>
    <m/>
    <x v="8"/>
    <x v="4"/>
    <s v="REDE ENTREGUE CONFORME TOPOLOGIA ESTRUTURANTE"/>
    <s v="Depende de ativar LUN-HL4"/>
    <s v="NÃO"/>
    <s v="CANCELADO"/>
    <x v="0"/>
    <x v="10"/>
    <x v="10"/>
    <s v="-"/>
    <x v="0"/>
    <x v="1"/>
    <n v="514096"/>
    <s v="Aprovado HQ"/>
    <x v="3"/>
    <m/>
    <m/>
    <m/>
    <e v="#REF!"/>
    <m/>
    <m/>
    <x v="1"/>
    <x v="54"/>
    <d v="2024-11-27T00:00:00"/>
    <x v="1"/>
    <m/>
    <s v="CONSTRUÍDO"/>
    <x v="4"/>
    <x v="0"/>
    <n v="0"/>
    <m/>
    <s v="LUIZ BERNARDINI"/>
    <s v="OK"/>
    <s v="OK"/>
    <s v="NOK"/>
    <s v="OK"/>
    <s v="NOK"/>
    <s v="OK"/>
    <m/>
    <m/>
    <m/>
    <e v="#N/A"/>
    <m/>
  </r>
  <r>
    <s v="MGUOM"/>
    <s v="M2024EST_MGUOM_01"/>
    <x v="1"/>
    <s v="SIM"/>
    <x v="0"/>
    <x v="10"/>
    <x v="223"/>
    <x v="1"/>
    <s v="NA"/>
    <s v="NA"/>
    <x v="565"/>
    <x v="5"/>
    <x v="11"/>
    <s v="MGLUN"/>
    <m/>
    <x v="8"/>
    <x v="4"/>
    <s v="REDE ENTREGUE CONFORME TOPOLOGIA ESTRUTURANTE"/>
    <s v="Depende de ativar LUN-HL4"/>
    <s v="NÃO"/>
    <s v="CANCELADO"/>
    <x v="0"/>
    <x v="10"/>
    <x v="10"/>
    <s v="-"/>
    <x v="0"/>
    <x v="1"/>
    <n v="514128"/>
    <s v="Aprovado HQ"/>
    <x v="3"/>
    <m/>
    <m/>
    <m/>
    <e v="#REF!"/>
    <m/>
    <m/>
    <x v="1"/>
    <x v="54"/>
    <d v="2024-11-27T00:00:00"/>
    <x v="1"/>
    <m/>
    <s v="CONSTRUÍDO"/>
    <x v="4"/>
    <x v="0"/>
    <n v="0"/>
    <m/>
    <s v="LUIZ BERNARDINI"/>
    <s v="OK"/>
    <s v="OK"/>
    <s v="OK"/>
    <s v="OK"/>
    <s v="OK"/>
    <s v="OK"/>
    <m/>
    <m/>
    <m/>
    <e v="#N/A"/>
    <m/>
  </r>
  <r>
    <s v="MGUTM"/>
    <s v="M2024EST_MGUTM_01"/>
    <x v="1"/>
    <s v="SIM"/>
    <x v="0"/>
    <x v="10"/>
    <x v="0"/>
    <x v="1"/>
    <s v="NA"/>
    <s v="NA"/>
    <x v="566"/>
    <x v="5"/>
    <x v="11"/>
    <s v="MGLUN"/>
    <m/>
    <x v="8"/>
    <x v="4"/>
    <s v="REDE ENTREGUE CONFORME TOPOLOGIA ESTRUTURANTE"/>
    <s v="Depende de ativar LUN-HL4"/>
    <s v="NÃO"/>
    <s v="CANCELADO"/>
    <x v="0"/>
    <x v="10"/>
    <x v="10"/>
    <s v="-"/>
    <x v="0"/>
    <x v="1"/>
    <n v="514132"/>
    <s v="Regional"/>
    <x v="3"/>
    <m/>
    <m/>
    <m/>
    <e v="#REF!"/>
    <m/>
    <m/>
    <x v="1"/>
    <x v="9"/>
    <d v="2024-11-28T00:00:00"/>
    <x v="1"/>
    <s v="CORREÇÃO DE SINÓPTICO E POSSIBILIDAD DE INSTALAÇÃO DE HL5D EM MGLUN"/>
    <s v="CONSTRUÍDO"/>
    <x v="4"/>
    <x v="0"/>
    <n v="0"/>
    <m/>
    <s v="LUIZ BERNARDINI"/>
    <s v="W20"/>
    <s v="OK"/>
    <s v="OK"/>
    <s v="OK"/>
    <s v="OK"/>
    <s v="OK"/>
    <m/>
    <m/>
    <m/>
    <e v="#N/A"/>
    <m/>
  </r>
  <r>
    <s v="MGUMN"/>
    <s v="M2024EST_MGUMN_01"/>
    <x v="1"/>
    <s v="NÃO"/>
    <x v="4"/>
    <x v="6"/>
    <x v="1"/>
    <x v="1"/>
    <s v="NA"/>
    <s v="NA"/>
    <x v="567"/>
    <x v="5"/>
    <x v="11"/>
    <s v="MGUMS"/>
    <m/>
    <x v="8"/>
    <x v="4"/>
    <m/>
    <m/>
    <s v="NÃO"/>
    <s v="CANCELADO"/>
    <x v="4"/>
    <x v="6"/>
    <x v="10"/>
    <s v="-"/>
    <x v="0"/>
    <x v="1"/>
    <n v="514093"/>
    <s v="Aprovado HQ"/>
    <x v="3"/>
    <m/>
    <m/>
    <m/>
    <e v="#REF!"/>
    <m/>
    <m/>
    <x v="1"/>
    <x v="52"/>
    <d v="2024-11-27T00:00:00"/>
    <x v="1"/>
    <m/>
    <s v="CANCELADO"/>
    <x v="4"/>
    <x v="0"/>
    <n v="1"/>
    <m/>
    <s v="LUIZ BERNARDINI"/>
    <s v="OK"/>
    <s v="OK"/>
    <s v="NOK"/>
    <s v="OK"/>
    <s v="OK"/>
    <s v="OK"/>
    <s v="CONCLUÍDO"/>
    <m/>
    <m/>
    <e v="#N/A"/>
    <m/>
  </r>
  <r>
    <s v="MGTCN"/>
    <s v="M2024EST_MGTCN_01"/>
    <x v="1"/>
    <s v="NÃO"/>
    <x v="4"/>
    <x v="6"/>
    <x v="1"/>
    <x v="1"/>
    <s v="NA"/>
    <s v="NA"/>
    <x v="568"/>
    <x v="5"/>
    <x v="11"/>
    <s v="MGLUN"/>
    <m/>
    <x v="8"/>
    <x v="4"/>
    <s v="seg 21/10/2024 16:43 - Albino: Devido ao alto custo, tivemos uma 2ª EMISSÃO de projeto para o SITE MGTCN | MGLUN-MGTCN-MGLUN_x000a_Projeto em anexado inserido no PPI."/>
    <s v="-"/>
    <s v="NÃO"/>
    <s v="CANCELADO"/>
    <x v="4"/>
    <x v="6"/>
    <x v="10"/>
    <s v="-"/>
    <x v="0"/>
    <x v="1"/>
    <n v="514129"/>
    <s v="Aprovado HQ"/>
    <x v="3"/>
    <m/>
    <m/>
    <m/>
    <e v="#REF!"/>
    <m/>
    <m/>
    <x v="1"/>
    <x v="54"/>
    <d v="2024-11-27T00:00:00"/>
    <x v="1"/>
    <m/>
    <s v="CANCELADO"/>
    <x v="4"/>
    <x v="0"/>
    <n v="1"/>
    <m/>
    <s v="LUIZ BERNARDINI"/>
    <s v="OK"/>
    <s v="OK"/>
    <s v="NOK"/>
    <s v="OK"/>
    <s v="OK"/>
    <s v="OK"/>
    <m/>
    <n v="3"/>
    <s v="Identificação = OK"/>
    <e v="#N/A"/>
    <m/>
  </r>
  <r>
    <s v="MGURS"/>
    <s v="M2024EST_MGURS_01"/>
    <x v="1"/>
    <s v="NÃO"/>
    <x v="4"/>
    <x v="6"/>
    <x v="1"/>
    <x v="1"/>
    <s v="NA"/>
    <s v="NA"/>
    <x v="569"/>
    <x v="5"/>
    <x v="11"/>
    <s v="MGLUN"/>
    <m/>
    <x v="8"/>
    <x v="4"/>
    <s v="-"/>
    <s v="-"/>
    <s v="NÃO"/>
    <s v="CANCELADO"/>
    <x v="4"/>
    <x v="6"/>
    <x v="10"/>
    <s v="-"/>
    <x v="0"/>
    <x v="1"/>
    <n v="514131"/>
    <s v="Aprovado HQ"/>
    <x v="3"/>
    <m/>
    <m/>
    <m/>
    <e v="#REF!"/>
    <m/>
    <m/>
    <x v="1"/>
    <x v="9"/>
    <d v="2024-11-28T00:00:00"/>
    <x v="1"/>
    <m/>
    <s v="CANCELADO"/>
    <x v="4"/>
    <x v="0"/>
    <n v="1"/>
    <m/>
    <s v="LUIZ BERNARDINI"/>
    <s v="OK"/>
    <s v="OK"/>
    <s v="NOK"/>
    <s v="OK"/>
    <s v="OK"/>
    <s v="OK"/>
    <m/>
    <n v="4"/>
    <s v="Bateria Lítio Existente = 05"/>
    <e v="#N/A"/>
    <m/>
  </r>
  <r>
    <s v="MGUBR"/>
    <s v="HL4_UBR"/>
    <x v="1"/>
    <s v="NÃO"/>
    <x v="4"/>
    <x v="6"/>
    <x v="1"/>
    <x v="1"/>
    <s v="NA"/>
    <s v="NA"/>
    <x v="570"/>
    <x v="6"/>
    <x v="25"/>
    <s v="-"/>
    <m/>
    <x v="8"/>
    <x v="4"/>
    <s v="Sex 24/05/2024 11:58 - Albino: segue projetos"/>
    <s v="-"/>
    <s v="SIM"/>
    <s v="CANCELADO"/>
    <x v="4"/>
    <x v="6"/>
    <x v="10"/>
    <s v="-"/>
    <x v="0"/>
    <x v="1"/>
    <n v="510422"/>
    <s v="Aprovado HQ"/>
    <x v="3"/>
    <m/>
    <m/>
    <m/>
    <e v="#REF!"/>
    <m/>
    <m/>
    <x v="1"/>
    <x v="55"/>
    <s v="ATIVO"/>
    <x v="1"/>
    <m/>
    <s v="CANCELADO"/>
    <x v="4"/>
    <x v="0"/>
    <n v="0"/>
    <m/>
    <s v="LUIZ BERNARDINI"/>
    <s v="W50"/>
    <m/>
    <s v="NOK"/>
    <m/>
    <m/>
    <m/>
    <m/>
    <m/>
    <m/>
    <e v="#N/A"/>
    <m/>
  </r>
  <r>
    <s v="MGRNU"/>
    <s v="M2023_MGRNU_01"/>
    <x v="3"/>
    <s v="SIM"/>
    <x v="0"/>
    <x v="0"/>
    <x v="88"/>
    <x v="61"/>
    <s v="NA"/>
    <s v="NA"/>
    <x v="301"/>
    <x v="1"/>
    <x v="20"/>
    <s v="MGQBV"/>
    <s v="Não Ativo"/>
    <x v="5"/>
    <x v="1"/>
    <s v="REDE ENTREGUE CONFORME TOPOLOGIA ESTRUTURANTE"/>
    <m/>
    <s v="NÃO"/>
    <s v="ATIVO"/>
    <x v="0"/>
    <x v="0"/>
    <x v="0"/>
    <s v="-"/>
    <x v="0"/>
    <x v="1"/>
    <n v="538659"/>
    <s v="Aprovado HQ"/>
    <x v="0"/>
    <m/>
    <m/>
    <m/>
    <m/>
    <m/>
    <m/>
    <x v="1"/>
    <x v="2"/>
    <d v="2024-10-07T00:00:00"/>
    <x v="1"/>
    <s v="Enviado e-mail para o Adriano em 17/10 Realizar a Ativação. Reparo Tratato"/>
    <s v="CONSTRUÍDO"/>
    <x v="2"/>
    <x v="2"/>
    <n v="0"/>
    <m/>
    <s v="ADRIANO INÁCIO"/>
    <m/>
    <m/>
    <m/>
    <m/>
    <m/>
    <m/>
    <m/>
    <m/>
    <m/>
    <e v="#N/A"/>
    <m/>
  </r>
  <r>
    <s v="MGUAC"/>
    <s v="M2024EST_MGUAC_01"/>
    <x v="1"/>
    <s v="SIM"/>
    <x v="0"/>
    <x v="7"/>
    <x v="196"/>
    <x v="1"/>
    <s v="NA"/>
    <s v="NA"/>
    <x v="571"/>
    <x v="7"/>
    <x v="25"/>
    <s v="-"/>
    <s v="-"/>
    <x v="8"/>
    <x v="4"/>
    <s v="16/06/2025 - Arthur: status até entação era REPARO FO_x000a_06/01/2025 - Israel: desconhecia essa obra, está analisando para execução."/>
    <s v="02/04  - Uma alça com defeito nas fibras, acionado rede externa;"/>
    <s v="NÃO"/>
    <s v="CANCELADO"/>
    <x v="0"/>
    <x v="7"/>
    <x v="0"/>
    <s v="-"/>
    <x v="0"/>
    <x v="1"/>
    <n v="563502"/>
    <s v="Aprovado HQ"/>
    <x v="3"/>
    <m/>
    <m/>
    <m/>
    <e v="#REF!"/>
    <m/>
    <m/>
    <x v="1"/>
    <x v="2"/>
    <d v="2024-11-18T00:00:00"/>
    <x v="1"/>
    <m/>
    <s v="CONSTRUÍDO"/>
    <x v="4"/>
    <x v="0"/>
    <n v="1"/>
    <m/>
    <s v="LUIZ BERNARDINI"/>
    <s v="OK"/>
    <s v="OK"/>
    <s v="OK"/>
    <s v="OK"/>
    <s v="OK"/>
    <s v="OK"/>
    <m/>
    <m/>
    <m/>
    <e v="#N/A"/>
    <m/>
  </r>
  <r>
    <s v="MGGSR"/>
    <s v="M2025EST_MGGSR_01"/>
    <x v="4"/>
    <s v="SIM"/>
    <x v="0"/>
    <x v="0"/>
    <x v="216"/>
    <x v="221"/>
    <s v="NÃO"/>
    <s v="REDE OK"/>
    <x v="572"/>
    <x v="4"/>
    <x v="35"/>
    <s v="MGGSR"/>
    <s v="-"/>
    <x v="20"/>
    <x v="7"/>
    <s v="seg 30/06/2025 17:24 - Geraldo CabraL: Boa tarde Breda, Conforme vistoria em campo, verificamos que a rede estruturante implantada para atender o SITE GSR, utilizou de trecho que estão com os postes comprometidos na OBRA DE DUPLICAÇÃO DA 116 EM Gov. Valadares, não poderá ser ativa nestas condições, o cabo deverá utilizar outro percurso.O projeto que me refiro é o que fizemos juntamente com a equipe de projeto de BH, procure o Rodolfo para melhor entendimento, REMANEJAMENTO DE REDE NA REGIÃO DA PONTE DO VILA ISA BR 116, travessia do RIO DOCE.A linha vermelha é a rede implantada esse mês para atender o GSR, utilizando POSTEAÇÃO que serão retirados neste mês de julho devido a duplicação da ponte. Sugiro lançar a rede na travessia subterrânea existente na AVENIDA JK._x000a_Fico à disposição para qualquer suporte._x000a__x000a_Conto com a compreensão de todos._x000a__x000a__x000a_17/06/2025 - Protocolaram as licenças._x000a_sáb 31/05/2025 10:25 - Marcio: Reparo devido 15 trocas de postes ( construção na ROD BR 116) não temos acessos aos novos postes devido a CEMIG está atuando no local ( com rede viva)_x000a__x000a_30/05/2025 - Marcio: a CEMIG está atuando na área. Sem previsão de reparo._x000a_21/05/2025 - Marcio: troca de 15 postes, tem que lançar 900m de cabo._x000a_19/05 - Uma alça com defeito nas fibras, acionado rede externa por email"/>
    <s v="06/07/2025 - Ativo com duas alças conforme autorização do Albert Kurata + Jeison gerente SR por emil"/>
    <s v="NÃO"/>
    <s v="ATIVO"/>
    <x v="0"/>
    <x v="0"/>
    <x v="7"/>
    <s v="-"/>
    <x v="0"/>
    <x v="0"/>
    <n v="549051"/>
    <s v="Aprovado HQ"/>
    <x v="0"/>
    <m/>
    <m/>
    <m/>
    <s v="VALIDAR IMPLANTAÇÃO/ VALIDAR COSNTRUÇÃO 3ª VIA"/>
    <m/>
    <m/>
    <x v="1"/>
    <x v="42"/>
    <m/>
    <x v="0"/>
    <m/>
    <s v="CONSTRUÍDO"/>
    <x v="3"/>
    <x v="3"/>
    <s v="APROVADO"/>
    <s v="HL5-D (300K)MGGSR"/>
    <s v="ADRIANO SIQUEIRA"/>
    <s v="OK"/>
    <s v="OK"/>
    <s v="NOK"/>
    <s v="OK"/>
    <s v="NOK"/>
    <s v="OK"/>
    <s v="W40"/>
    <s v="1._x0009_Metro (HL4/HL5D/HL5G) – HL5G OK_x000a_2._x0009_Organização FO - OK._x000a_3._x0009_Identificação - OK._x000a_4._x0009_Site – Gabinetes sem proteção;_x000a_5._x0009_Climatizado com trocador de calor, situação OK;_x000a_6._x0009_Baterias – Não possui;_x000a_7._x0009_Alarmística – RF;_x000a_8._x0009_Pendências – Migrar equipamentos para um único gabinete;_x000a_Instalar bancos de baterias de lítio;_x000a_Instalar proteção no QDCA;_x000a_Instalar proteção no gabinete._x000a_"/>
    <m/>
    <e v="#N/A"/>
    <s v="ARTHUR"/>
  </r>
  <r>
    <s v="MGTYN"/>
    <s v="M2024EST_MGTYN_01"/>
    <x v="1"/>
    <s v="SIM"/>
    <x v="0"/>
    <x v="10"/>
    <x v="69"/>
    <x v="1"/>
    <s v="NA"/>
    <s v="NA"/>
    <x v="573"/>
    <x v="7"/>
    <x v="25"/>
    <s v="-"/>
    <s v="-"/>
    <x v="8"/>
    <x v="4"/>
    <s v="REDE ENTREGUE COM PROTEÇÃO TOPOLOGIA ESTRUT - CFO + ROLLOUT"/>
    <s v="22/02 - Depende ativar TYN-HL5D, HL4 de UBR sem portas;  20/02 - No sinóptico não foi indicado as portas direção UBR. Faltam as OE´s de link. "/>
    <s v="NÃO"/>
    <s v="CANCELADO"/>
    <x v="0"/>
    <x v="10"/>
    <x v="0"/>
    <s v="-"/>
    <x v="0"/>
    <x v="1"/>
    <n v="523425"/>
    <s v="Aprovado HQ"/>
    <x v="3"/>
    <m/>
    <m/>
    <m/>
    <e v="#REF!"/>
    <m/>
    <m/>
    <x v="1"/>
    <x v="56"/>
    <d v="2024-11-17T00:00:00"/>
    <x v="1"/>
    <m/>
    <s v="CONSTRUÍDO"/>
    <x v="4"/>
    <x v="0"/>
    <n v="1"/>
    <m/>
    <s v="LUIZ BERNARDINI"/>
    <s v="OK"/>
    <s v="OK"/>
    <s v="OK"/>
    <s v="OK"/>
    <s v="OK"/>
    <s v="OK"/>
    <m/>
    <m/>
    <m/>
    <e v="#N/A"/>
    <m/>
  </r>
  <r>
    <s v="MGALN"/>
    <s v="M2024EST_MGALN_01"/>
    <x v="1"/>
    <s v="SIM"/>
    <x v="0"/>
    <x v="10"/>
    <x v="120"/>
    <x v="1"/>
    <s v="NA"/>
    <s v="NA"/>
    <x v="574"/>
    <x v="7"/>
    <x v="25"/>
    <s v="-"/>
    <s v="-"/>
    <x v="8"/>
    <x v="4"/>
    <s v="REDE ENTREGUE COM  PROTEÇÃO TOPOLOGIA ESTRUT - CFO + ROLLOUT"/>
    <s v="22/02 - Depende ativar ALN-HL5D, HL4 de UBR sem portas;  22/02- As 2 portas indicadas no sinótico em UBR-HL4 são de 1G, precisa trocar para portas de 10G"/>
    <s v="NÃO"/>
    <s v="CANCELADO"/>
    <x v="0"/>
    <x v="10"/>
    <x v="0"/>
    <s v="-"/>
    <x v="0"/>
    <x v="1"/>
    <n v="523426"/>
    <s v="Aprovado HQ"/>
    <x v="3"/>
    <m/>
    <m/>
    <m/>
    <e v="#REF!"/>
    <m/>
    <m/>
    <x v="1"/>
    <x v="57"/>
    <d v="2024-11-18T00:00:00"/>
    <x v="1"/>
    <m/>
    <s v="CONSTRUÍDO"/>
    <x v="4"/>
    <x v="0"/>
    <n v="1"/>
    <m/>
    <s v="LUIZ BERNARDINI"/>
    <s v="OK"/>
    <s v="OK"/>
    <s v="OK"/>
    <s v="OK"/>
    <s v="OK"/>
    <s v="OK"/>
    <m/>
    <m/>
    <m/>
    <e v="#N/A"/>
    <m/>
  </r>
  <r>
    <s v="MGCIN"/>
    <s v="M2024EST_MGCIN_01"/>
    <x v="1"/>
    <s v="NÃO"/>
    <x v="4"/>
    <x v="6"/>
    <x v="1"/>
    <x v="1"/>
    <s v="NA"/>
    <s v="NA"/>
    <x v="530"/>
    <x v="7"/>
    <x v="25"/>
    <s v="-"/>
    <s v="-"/>
    <x v="8"/>
    <x v="4"/>
    <s v="seg 02/12/2024 11:31 - Leo Assis: Informar o trecho que será necessário realizar travessia em rodovia para analisarmos nova rota de atendimento."/>
    <s v="-"/>
    <s v="NÃO"/>
    <s v="CANCELADO"/>
    <x v="4"/>
    <x v="6"/>
    <x v="10"/>
    <s v="-"/>
    <x v="0"/>
    <x v="1"/>
    <n v="523424"/>
    <s v="Regional"/>
    <x v="3"/>
    <m/>
    <m/>
    <m/>
    <e v="#REF!"/>
    <m/>
    <m/>
    <x v="1"/>
    <x v="56"/>
    <d v="2024-11-17T00:00:00"/>
    <x v="1"/>
    <m/>
    <s v="CANCELADO"/>
    <x v="4"/>
    <x v="0"/>
    <n v="0"/>
    <m/>
    <s v="LUIZ BERNARDINI"/>
    <s v="W23"/>
    <m/>
    <m/>
    <m/>
    <m/>
    <m/>
    <m/>
    <m/>
    <m/>
    <e v="#N/A"/>
    <m/>
  </r>
  <r>
    <s v="MGIPN"/>
    <s v="M2024EST_MGIPN_01"/>
    <x v="1"/>
    <s v="SIM"/>
    <x v="0"/>
    <x v="10"/>
    <x v="224"/>
    <x v="1"/>
    <s v="NA"/>
    <s v="NA"/>
    <x v="550"/>
    <x v="5"/>
    <x v="25"/>
    <s v="MGUAC"/>
    <m/>
    <x v="8"/>
    <x v="4"/>
    <s v="06/01/2025 - Rede entregue._x000a_27/12/2024 - Marcio acesso vencido."/>
    <s v="22/02 - Depende ativar UAC-HL5D, HL4 de UBR sem portas ;2/20/2025 - Portas definidas em MGUAC iguais para as metro IPN e UCO. / Faltam ajsute do sinóptico e OE´s"/>
    <s v="NÃO"/>
    <s v="CANCELADO"/>
    <x v="0"/>
    <x v="10"/>
    <x v="0"/>
    <s v="-"/>
    <x v="0"/>
    <x v="1"/>
    <n v="523461"/>
    <s v="Regional"/>
    <x v="3"/>
    <m/>
    <m/>
    <m/>
    <e v="#REF!"/>
    <m/>
    <m/>
    <x v="1"/>
    <x v="2"/>
    <d v="2024-12-05T00:00:00"/>
    <x v="1"/>
    <m/>
    <s v="CONSTRUÍDO"/>
    <x v="4"/>
    <x v="0"/>
    <n v="0"/>
    <m/>
    <s v="LUIZ BERNARDINI"/>
    <s v="OK"/>
    <s v="OK"/>
    <s v="OK"/>
    <s v="OK"/>
    <s v="OK"/>
    <s v="OK"/>
    <m/>
    <m/>
    <m/>
    <e v="#N/A"/>
    <m/>
  </r>
  <r>
    <s v="MGULZ"/>
    <s v="M2024EST_MGULZ_01"/>
    <x v="1"/>
    <s v="SIM"/>
    <x v="0"/>
    <x v="7"/>
    <x v="69"/>
    <x v="1"/>
    <s v="NA"/>
    <s v="NA"/>
    <x v="575"/>
    <x v="5"/>
    <x v="25"/>
    <s v="MGUBR"/>
    <m/>
    <x v="8"/>
    <x v="4"/>
    <s v="16/06/2025 - Arthur: status até entação era REPARO FO_x000a_REDE ENTREGUE COM PROTEÇÃO TOPOLOGIA ESTRUT - CFO + ROLLOUT"/>
    <s v="14/03 - As duas alça com defeito nas fibras, acionado rede externa"/>
    <s v="NÃO"/>
    <s v="CANCELADO"/>
    <x v="0"/>
    <x v="7"/>
    <x v="0"/>
    <s v="-"/>
    <x v="0"/>
    <x v="1"/>
    <n v="523444"/>
    <s v="Aprovado HQ"/>
    <x v="3"/>
    <m/>
    <m/>
    <m/>
    <e v="#REF!"/>
    <m/>
    <m/>
    <x v="1"/>
    <x v="58"/>
    <d v="2024-12-01T00:00:00"/>
    <x v="1"/>
    <m/>
    <s v="CONSTRUÍDO"/>
    <x v="4"/>
    <x v="0"/>
    <n v="0"/>
    <m/>
    <s v="LUIZ BERNARDINI"/>
    <s v="W25"/>
    <m/>
    <m/>
    <m/>
    <m/>
    <m/>
    <m/>
    <m/>
    <m/>
    <e v="#N/A"/>
    <m/>
  </r>
  <r>
    <s v="MGCCN"/>
    <s v="M2024EST_MGCCN_01"/>
    <x v="1"/>
    <s v="FLAT"/>
    <x v="0"/>
    <x v="10"/>
    <x v="183"/>
    <x v="1"/>
    <s v="NA"/>
    <s v="NA"/>
    <x v="576"/>
    <x v="5"/>
    <x v="25"/>
    <s v="MGALN"/>
    <m/>
    <x v="8"/>
    <x v="4"/>
    <m/>
    <s v="22/02 - Depende ativar ALN-HL5D, HL4 de UBR sem portas; 2/20/2025 - O sinóptico foi feito para HL5 de UAP e o estruturante tem a topologia para MGALN"/>
    <s v="NÃO"/>
    <s v="CANCELADO"/>
    <x v="0"/>
    <x v="10"/>
    <x v="0"/>
    <s v="-"/>
    <x v="0"/>
    <x v="1"/>
    <n v="525528"/>
    <s v="Aprovado HQ"/>
    <x v="3"/>
    <m/>
    <m/>
    <m/>
    <e v="#REF!"/>
    <m/>
    <m/>
    <x v="1"/>
    <x v="2"/>
    <d v="2024-12-01T00:00:00"/>
    <x v="1"/>
    <m/>
    <s v="CONSTRUÍDO"/>
    <x v="4"/>
    <x v="0"/>
    <n v="0"/>
    <m/>
    <s v="LUIZ BERNARDINI"/>
    <s v="OK"/>
    <s v="OK"/>
    <s v="OK"/>
    <s v="OK"/>
    <s v="OK"/>
    <s v="OK"/>
    <m/>
    <m/>
    <m/>
    <e v="#N/A"/>
    <m/>
  </r>
  <r>
    <s v="MGOSC"/>
    <s v="M2024EST_MGOSC_01"/>
    <x v="1"/>
    <s v="NÃO"/>
    <x v="4"/>
    <x v="6"/>
    <x v="1"/>
    <x v="1"/>
    <s v="NA"/>
    <s v="NA"/>
    <x v="577"/>
    <x v="5"/>
    <x v="25"/>
    <s v="MGUBR"/>
    <m/>
    <x v="8"/>
    <x v="4"/>
    <m/>
    <m/>
    <s v="NÃO"/>
    <s v="CANCELADO"/>
    <x v="4"/>
    <x v="6"/>
    <x v="0"/>
    <s v="-"/>
    <x v="0"/>
    <x v="1"/>
    <n v="525530"/>
    <s v="Aprovado HQ"/>
    <x v="3"/>
    <m/>
    <m/>
    <m/>
    <e v="#REF!"/>
    <m/>
    <m/>
    <x v="1"/>
    <x v="52"/>
    <d v="2024-12-01T00:00:00"/>
    <x v="1"/>
    <m/>
    <s v="CANCELADO"/>
    <x v="4"/>
    <x v="0"/>
    <n v="1"/>
    <m/>
    <s v="LUIZ BERNARDINI"/>
    <s v="W25"/>
    <m/>
    <m/>
    <m/>
    <m/>
    <m/>
    <m/>
    <m/>
    <m/>
    <e v="#N/A"/>
    <m/>
  </r>
  <r>
    <s v="MGUBN"/>
    <s v="M2024EST_MGUBN_01"/>
    <x v="1"/>
    <s v="NÃO"/>
    <x v="4"/>
    <x v="6"/>
    <x v="1"/>
    <x v="1"/>
    <s v="NA"/>
    <s v="NA"/>
    <x v="578"/>
    <x v="5"/>
    <x v="25"/>
    <s v="MGCIN"/>
    <m/>
    <x v="8"/>
    <x v="4"/>
    <s v="-"/>
    <s v="-"/>
    <s v="NÃO"/>
    <s v="CANCELADO"/>
    <x v="4"/>
    <x v="6"/>
    <x v="0"/>
    <s v="-"/>
    <x v="0"/>
    <x v="1"/>
    <n v="523441"/>
    <s v="Regional"/>
    <x v="3"/>
    <m/>
    <m/>
    <m/>
    <e v="#REF!"/>
    <m/>
    <m/>
    <x v="1"/>
    <x v="26"/>
    <d v="2024-11-30T00:00:00"/>
    <x v="1"/>
    <s v="Valor total R$36.729,35, tem 40m de canalização"/>
    <s v="ALTO CUSTO"/>
    <x v="5"/>
    <x v="0"/>
    <n v="0"/>
    <m/>
    <s v="LUIZ BERNARDINI"/>
    <s v="OK"/>
    <s v="OK"/>
    <s v="OK"/>
    <s v="OK"/>
    <s v="OK"/>
    <s v="OK"/>
    <m/>
    <m/>
    <m/>
    <e v="#N/A"/>
    <m/>
  </r>
  <r>
    <s v="MGUES"/>
    <s v="M2024EST_MGUES_01"/>
    <x v="1"/>
    <s v="NÃO"/>
    <x v="4"/>
    <x v="6"/>
    <x v="1"/>
    <x v="1"/>
    <s v="NA"/>
    <s v="NA"/>
    <x v="579"/>
    <x v="5"/>
    <x v="25"/>
    <s v="MGUPB"/>
    <m/>
    <x v="8"/>
    <x v="4"/>
    <s v="-"/>
    <s v="-"/>
    <s v="NÃO"/>
    <s v="CANCELADO"/>
    <x v="4"/>
    <x v="6"/>
    <x v="0"/>
    <s v="-"/>
    <x v="0"/>
    <x v="1"/>
    <n v="523453"/>
    <s v="Regional"/>
    <x v="3"/>
    <m/>
    <m/>
    <m/>
    <e v="#REF!"/>
    <m/>
    <m/>
    <x v="1"/>
    <x v="59"/>
    <d v="2024-12-02T00:00:00"/>
    <x v="1"/>
    <s v="Valor total R$ 51.528,86 , "/>
    <s v="ALTO CUSTO"/>
    <x v="5"/>
    <x v="0"/>
    <n v="0"/>
    <m/>
    <s v="LUIZ BERNARDINI"/>
    <s v="OK"/>
    <s v="OK"/>
    <s v="OK"/>
    <s v="OK"/>
    <s v="OK"/>
    <s v="OK"/>
    <m/>
    <m/>
    <m/>
    <e v="#N/A"/>
    <m/>
  </r>
  <r>
    <s v="MGUQU"/>
    <s v="M2024EST_MGUQU_01"/>
    <x v="1"/>
    <s v="SIM"/>
    <x v="0"/>
    <x v="10"/>
    <x v="201"/>
    <x v="1"/>
    <s v="NA"/>
    <s v="NA"/>
    <x v="580"/>
    <x v="5"/>
    <x v="25"/>
    <s v="MGUAC"/>
    <m/>
    <x v="8"/>
    <x v="4"/>
    <s v="sex 27/12/2024 10:39 - Marcio: Estamos com dificuldades de acessa os sites abaixo"/>
    <s v="22/02 - Depende ativar UAC-HL5D, HL4 de UBR sem portas"/>
    <s v="NÃO"/>
    <s v="CANCELADO"/>
    <x v="0"/>
    <x v="10"/>
    <x v="0"/>
    <s v="-"/>
    <x v="0"/>
    <x v="1"/>
    <n v="523460"/>
    <s v="Regional"/>
    <x v="3"/>
    <m/>
    <m/>
    <m/>
    <e v="#REF!"/>
    <m/>
    <m/>
    <x v="1"/>
    <x v="30"/>
    <d v="2024-12-04T00:00:00"/>
    <x v="1"/>
    <m/>
    <s v="CONSTRUÍDO"/>
    <x v="5"/>
    <x v="0"/>
    <n v="0"/>
    <m/>
    <s v="LUIZ BERNARDINI"/>
    <s v="OK"/>
    <s v="OK"/>
    <s v="OK"/>
    <s v="OK"/>
    <s v="OK"/>
    <s v="OK"/>
    <m/>
    <m/>
    <m/>
    <e v="#N/A"/>
    <m/>
  </r>
  <r>
    <s v="MGRON"/>
    <s v="M2024EST_MGRON_01"/>
    <x v="1"/>
    <s v="SIM"/>
    <x v="0"/>
    <x v="6"/>
    <x v="225"/>
    <x v="1"/>
    <s v="NA"/>
    <s v="NA"/>
    <x v="581"/>
    <x v="5"/>
    <x v="25"/>
    <s v="MGUPB"/>
    <m/>
    <x v="8"/>
    <x v="4"/>
    <s v="-"/>
    <s v="-"/>
    <s v="NÃO"/>
    <s v="CANCELADO"/>
    <x v="0"/>
    <x v="6"/>
    <x v="0"/>
    <s v="-"/>
    <x v="0"/>
    <x v="1"/>
    <n v="523430"/>
    <s v="Aprovado HQ"/>
    <x v="3"/>
    <m/>
    <m/>
    <m/>
    <e v="#REF!"/>
    <m/>
    <m/>
    <x v="1"/>
    <x v="26"/>
    <d v="2024-11-30T00:00:00"/>
    <x v="1"/>
    <m/>
    <s v="REDE OK"/>
    <x v="4"/>
    <x v="0"/>
    <n v="0"/>
    <m/>
    <s v="LUIZ BERNARDINI"/>
    <s v="OK"/>
    <s v="OK"/>
    <s v="OK"/>
    <s v="OK"/>
    <s v="OK"/>
    <s v="OK"/>
    <m/>
    <m/>
    <m/>
    <e v="#N/A"/>
    <m/>
  </r>
  <r>
    <s v="MGJBN"/>
    <s v="M2024EST_MGJBN_01"/>
    <x v="1"/>
    <s v="SIM"/>
    <x v="0"/>
    <x v="6"/>
    <x v="225"/>
    <x v="1"/>
    <s v="NA"/>
    <s v="NA"/>
    <x v="581"/>
    <x v="5"/>
    <x v="25"/>
    <s v="MGUPB"/>
    <m/>
    <x v="8"/>
    <x v="4"/>
    <s v="-"/>
    <s v="-"/>
    <s v="NÃO"/>
    <s v="CANCELADO"/>
    <x v="0"/>
    <x v="6"/>
    <x v="0"/>
    <s v="-"/>
    <x v="0"/>
    <x v="1"/>
    <n v="523430"/>
    <s v="Aprovado HQ"/>
    <x v="3"/>
    <m/>
    <m/>
    <m/>
    <e v="#REF!"/>
    <m/>
    <m/>
    <x v="1"/>
    <x v="26"/>
    <d v="2024-11-30T00:00:00"/>
    <x v="1"/>
    <m/>
    <s v="REDE OK"/>
    <x v="4"/>
    <x v="0"/>
    <n v="0"/>
    <m/>
    <s v="LUIZ BERNARDINI"/>
    <s v="OK"/>
    <s v="OK"/>
    <s v="OK"/>
    <s v="OK"/>
    <s v="OK"/>
    <s v="OK"/>
    <m/>
    <m/>
    <m/>
    <e v="#N/A"/>
    <m/>
  </r>
  <r>
    <s v="MGSUL"/>
    <s v="M2024EST_MGSUL_01"/>
    <x v="1"/>
    <s v="SIM"/>
    <x v="0"/>
    <x v="10"/>
    <x v="226"/>
    <x v="1"/>
    <s v="NA"/>
    <s v="NA"/>
    <x v="559"/>
    <x v="5"/>
    <x v="25"/>
    <s v="MGTYN"/>
    <m/>
    <x v="8"/>
    <x v="4"/>
    <s v="REDE ENTREGUE CONFORME TOPOLOGIA ESTRUTURANTE"/>
    <s v="22/02 - Depende ativar TYN-HL5D, HL4 de UBR sem portas;  Faltam OE´s de ativação dos links"/>
    <s v="NÃO"/>
    <s v="CANCELADO"/>
    <x v="0"/>
    <x v="10"/>
    <x v="0"/>
    <s v="-"/>
    <x v="0"/>
    <x v="1"/>
    <n v="523456"/>
    <s v="Aprovado HQ"/>
    <x v="3"/>
    <m/>
    <m/>
    <m/>
    <e v="#REF!"/>
    <m/>
    <m/>
    <x v="1"/>
    <x v="55"/>
    <d v="2024-12-03T00:00:00"/>
    <x v="1"/>
    <m/>
    <s v="CONSTRUÍDO"/>
    <x v="4"/>
    <x v="0"/>
    <n v="0"/>
    <m/>
    <s v="LUIZ BERNARDINI"/>
    <s v="OK"/>
    <s v="OK"/>
    <s v="OK"/>
    <s v="OK"/>
    <s v="OK"/>
    <s v="OK"/>
    <m/>
    <m/>
    <m/>
    <e v="#N/A"/>
    <m/>
  </r>
  <r>
    <s v="MGCLN"/>
    <s v="M2024EST_MGCLN_01"/>
    <x v="1"/>
    <s v="NÃO"/>
    <x v="4"/>
    <x v="6"/>
    <x v="1"/>
    <x v="1"/>
    <s v="NA"/>
    <s v="NA"/>
    <x v="582"/>
    <x v="5"/>
    <x v="25"/>
    <s v="MGUBR"/>
    <m/>
    <x v="8"/>
    <x v="4"/>
    <s v="-"/>
    <s v="-"/>
    <s v="NÃO"/>
    <s v="CANCELADO"/>
    <x v="4"/>
    <x v="6"/>
    <x v="0"/>
    <s v="-"/>
    <x v="0"/>
    <x v="1"/>
    <n v="523446"/>
    <s v="Regional"/>
    <x v="3"/>
    <m/>
    <m/>
    <m/>
    <e v="#REF!"/>
    <m/>
    <m/>
    <x v="1"/>
    <x v="59"/>
    <d v="2024-12-02T00:00:00"/>
    <x v="1"/>
    <m/>
    <s v="CANCELADO"/>
    <x v="4"/>
    <x v="0"/>
    <n v="0"/>
    <m/>
    <s v="LUIZ BERNARDINI"/>
    <s v="OK"/>
    <s v="OK"/>
    <s v="OK"/>
    <s v="OK"/>
    <s v="OK"/>
    <s v="OK"/>
    <m/>
    <m/>
    <m/>
    <e v="#N/A"/>
    <m/>
  </r>
  <r>
    <s v="MGUMU"/>
    <s v="M2024EST_MGUMU_01"/>
    <x v="1"/>
    <s v="NÃO"/>
    <x v="4"/>
    <x v="6"/>
    <x v="1"/>
    <x v="1"/>
    <s v="NA"/>
    <s v="NA"/>
    <x v="582"/>
    <x v="5"/>
    <x v="25"/>
    <s v="MGUBR"/>
    <m/>
    <x v="8"/>
    <x v="4"/>
    <s v="-"/>
    <s v="-"/>
    <s v="NÃO"/>
    <s v="CANCELADO"/>
    <x v="4"/>
    <x v="6"/>
    <x v="0"/>
    <s v="-"/>
    <x v="0"/>
    <x v="1"/>
    <n v="523446"/>
    <s v="Empreiteira"/>
    <x v="3"/>
    <m/>
    <m/>
    <m/>
    <e v="#REF!"/>
    <m/>
    <m/>
    <x v="1"/>
    <x v="59"/>
    <d v="2024-12-02T00:00:00"/>
    <x v="1"/>
    <m/>
    <s v="CANCELADO"/>
    <x v="4"/>
    <x v="0"/>
    <n v="0"/>
    <m/>
    <s v="LUIZ BERNARDINI"/>
    <s v="OK"/>
    <s v="OK"/>
    <s v="NOK"/>
    <s v="OK"/>
    <s v="OK"/>
    <s v="OK"/>
    <m/>
    <m/>
    <m/>
    <e v="#N/A"/>
    <m/>
  </r>
  <r>
    <s v="MGBRN"/>
    <s v="M2024EST_MGBRN_01"/>
    <x v="1"/>
    <s v="NÃO"/>
    <x v="4"/>
    <x v="6"/>
    <x v="1"/>
    <x v="1"/>
    <s v="NA"/>
    <s v="NA"/>
    <x v="503"/>
    <x v="5"/>
    <x v="25"/>
    <s v="MGUBR"/>
    <m/>
    <x v="8"/>
    <x v="4"/>
    <s v="seg 09/12/2024 10:50 - Gabriel: "/>
    <s v="-"/>
    <s v="NÃO"/>
    <s v="CANCELADO"/>
    <x v="4"/>
    <x v="6"/>
    <x v="0"/>
    <s v="-"/>
    <x v="0"/>
    <x v="1"/>
    <n v="523454"/>
    <s v="Aprovado HQ"/>
    <x v="3"/>
    <m/>
    <m/>
    <m/>
    <e v="#REF!"/>
    <m/>
    <m/>
    <x v="1"/>
    <x v="59"/>
    <d v="2024-12-02T00:00:00"/>
    <x v="1"/>
    <m/>
    <s v="CANCELADO"/>
    <x v="4"/>
    <x v="0"/>
    <n v="0"/>
    <m/>
    <s v="LUIZ BERNARDINI"/>
    <s v="OK"/>
    <s v="OK"/>
    <s v="OK"/>
    <s v="OK"/>
    <s v="OK"/>
    <s v="OK"/>
    <m/>
    <m/>
    <m/>
    <e v="#N/A"/>
    <m/>
  </r>
  <r>
    <s v="MGSCZ"/>
    <s v="M2024EST_MGSCZ_01"/>
    <x v="1"/>
    <s v="SIM"/>
    <x v="0"/>
    <x v="0"/>
    <x v="1"/>
    <x v="222"/>
    <s v="NA"/>
    <s v="NA"/>
    <x v="557"/>
    <x v="5"/>
    <x v="25"/>
    <s v="MGCIN"/>
    <m/>
    <x v="8"/>
    <x v="4"/>
    <s v="seg 21/10/2024 18:40 - Albino: Devido ao alto custo, tivemos uma 2ª EMISSÃO de projeto para o SITE MGSCZ | MGCIN-MGSCZ-MGCIN, projeto conforme estruturante._x000a_Projeto em anexado inserido no PPI."/>
    <s v="22/04 - Depende ativar o concentrador CIN-HL5D que ainda não foi construído"/>
    <s v="NÃO"/>
    <s v="CANCELADO"/>
    <x v="0"/>
    <x v="0"/>
    <x v="0"/>
    <s v="-"/>
    <x v="0"/>
    <x v="1"/>
    <n v="523439"/>
    <s v="Aprovado HQ"/>
    <x v="0"/>
    <m/>
    <m/>
    <m/>
    <e v="#REF!"/>
    <m/>
    <m/>
    <x v="1"/>
    <x v="26"/>
    <d v="2024-11-30T00:00:00"/>
    <x v="1"/>
    <m/>
    <s v="CONSTRUÍDO"/>
    <x v="4"/>
    <x v="0"/>
    <n v="1"/>
    <m/>
    <s v="LUIZ BERNARDINI"/>
    <s v="W24"/>
    <m/>
    <m/>
    <m/>
    <m/>
    <m/>
    <m/>
    <m/>
    <m/>
    <e v="#N/A"/>
    <m/>
  </r>
  <r>
    <s v="MGVSE"/>
    <s v="M2024EST_MGVSE_01"/>
    <x v="3"/>
    <s v="SIM"/>
    <x v="0"/>
    <x v="0"/>
    <x v="70"/>
    <x v="149"/>
    <s v="NA"/>
    <s v="NA"/>
    <x v="332"/>
    <x v="1"/>
    <x v="20"/>
    <s v="MGBHN"/>
    <s v="ATIVO HL4"/>
    <x v="17"/>
    <x v="1"/>
    <s v="REDE ENTREGUE CONFORME TOPOLOGIA ESTRUTURANTE"/>
    <m/>
    <s v="NÃO"/>
    <s v="ATIVO"/>
    <x v="0"/>
    <x v="0"/>
    <x v="0"/>
    <s v="-"/>
    <x v="0"/>
    <x v="1"/>
    <n v="506503"/>
    <s v="Aprovado HQ"/>
    <x v="0"/>
    <m/>
    <m/>
    <m/>
    <m/>
    <m/>
    <m/>
    <x v="1"/>
    <x v="2"/>
    <s v="ATIVO"/>
    <x v="1"/>
    <m/>
    <s v="CONSTRUÍDO"/>
    <x v="2"/>
    <x v="2"/>
    <n v="0"/>
    <m/>
    <s v="ADRIANO INÁCIO"/>
    <m/>
    <m/>
    <m/>
    <m/>
    <m/>
    <m/>
    <m/>
    <m/>
    <m/>
    <e v="#N/A"/>
    <m/>
  </r>
  <r>
    <s v="MGGML"/>
    <s v="M2024EST_MGGML_01"/>
    <x v="1"/>
    <s v="NÃO"/>
    <x v="4"/>
    <x v="6"/>
    <x v="1"/>
    <x v="1"/>
    <s v="NA"/>
    <s v="NA"/>
    <x v="583"/>
    <x v="5"/>
    <x v="25"/>
    <s v="MGUAC"/>
    <m/>
    <x v="8"/>
    <x v="4"/>
    <s v="-"/>
    <s v="-"/>
    <s v="NÃO"/>
    <s v="CANCELADO"/>
    <x v="4"/>
    <x v="6"/>
    <x v="0"/>
    <s v="-"/>
    <x v="0"/>
    <x v="1"/>
    <n v="523457"/>
    <s v="Regional"/>
    <x v="3"/>
    <m/>
    <m/>
    <m/>
    <e v="#REF!"/>
    <m/>
    <m/>
    <x v="1"/>
    <x v="55"/>
    <d v="2024-12-03T00:00:00"/>
    <x v="1"/>
    <m/>
    <s v="REVALIDAÇÃO DE CUSTO"/>
    <x v="4"/>
    <x v="0"/>
    <n v="0"/>
    <m/>
    <s v="LUIZ BERNARDINI"/>
    <s v="OK"/>
    <s v="OK"/>
    <s v="OK"/>
    <s v="OK"/>
    <s v="OK"/>
    <s v="OK"/>
    <m/>
    <m/>
    <m/>
    <e v="#N/A"/>
    <m/>
  </r>
  <r>
    <s v="MGCGB"/>
    <s v="M2024EST_MGCGB_01"/>
    <x v="1"/>
    <s v="NÃO"/>
    <x v="4"/>
    <x v="6"/>
    <x v="1"/>
    <x v="1"/>
    <s v="NA"/>
    <s v="NA"/>
    <x v="583"/>
    <x v="5"/>
    <x v="25"/>
    <s v="MGUAC"/>
    <m/>
    <x v="8"/>
    <x v="4"/>
    <s v="-"/>
    <s v="-"/>
    <s v="NÃO"/>
    <s v="CANCELADO"/>
    <x v="4"/>
    <x v="6"/>
    <x v="0"/>
    <s v="-"/>
    <x v="0"/>
    <x v="1"/>
    <n v="523457"/>
    <s v="Empreiteira"/>
    <x v="3"/>
    <m/>
    <m/>
    <m/>
    <e v="#REF!"/>
    <m/>
    <m/>
    <x v="1"/>
    <x v="55"/>
    <d v="2024-12-03T00:00:00"/>
    <x v="1"/>
    <m/>
    <s v="REVALIDAÇÃO DE CUSTO"/>
    <x v="4"/>
    <x v="0"/>
    <n v="0"/>
    <m/>
    <s v="LUIZ BERNARDINI"/>
    <s v="W24"/>
    <m/>
    <m/>
    <m/>
    <m/>
    <m/>
    <m/>
    <m/>
    <m/>
    <e v="#N/A"/>
    <m/>
  </r>
  <r>
    <s v="MGGCU"/>
    <s v="M2023_MGGCU_01"/>
    <x v="3"/>
    <s v="SIM"/>
    <x v="0"/>
    <x v="0"/>
    <x v="227"/>
    <x v="223"/>
    <s v="NA"/>
    <s v="NA"/>
    <x v="584"/>
    <x v="1"/>
    <x v="7"/>
    <s v="MGG37"/>
    <s v="Ativo"/>
    <x v="4"/>
    <x v="1"/>
    <s v="11/02 - REUNIÃO DO 500K - Solicitado avaliação para atendimento via rádio"/>
    <m/>
    <s v="NÃO"/>
    <s v="ATIVO"/>
    <x v="0"/>
    <x v="0"/>
    <x v="0"/>
    <s v="-"/>
    <x v="0"/>
    <x v="1"/>
    <n v="508076"/>
    <s v="Aprovado HQ"/>
    <x v="0"/>
    <m/>
    <m/>
    <m/>
    <m/>
    <m/>
    <m/>
    <x v="1"/>
    <x v="50"/>
    <s v="PENDENCIA PROJETO"/>
    <x v="1"/>
    <s v="REVISAR PROJETO PARA TRAVESSIA NA BR381.10/10 REVISAR PROJETO PARA TRAVESSIA NA BR381."/>
    <s v="REDE OK"/>
    <x v="6"/>
    <x v="9"/>
    <n v="1"/>
    <m/>
    <s v="ADRIANO INÁCIO"/>
    <m/>
    <m/>
    <m/>
    <m/>
    <m/>
    <m/>
    <m/>
    <m/>
    <m/>
    <e v="#N/A"/>
    <m/>
  </r>
  <r>
    <s v="MGUCP"/>
    <s v="M2024EST_MGUCP_01"/>
    <x v="1"/>
    <s v="SIM"/>
    <x v="0"/>
    <x v="7"/>
    <x v="162"/>
    <x v="1"/>
    <s v="NA"/>
    <s v="NA"/>
    <x v="560"/>
    <x v="5"/>
    <x v="25"/>
    <s v="MGUAC"/>
    <m/>
    <x v="8"/>
    <x v="4"/>
    <s v="16/06/2025 - Arthur: status até entação era PROJETO METRO_x000a_REDE ENTREGUE CONFORME TOPOLOGIA ESTRUTURANTE"/>
    <s v="22/02 - Depende ativar UAC-HL5D, HL4 de UBR sem portas; 2/20/2025 - Portas definidas em MGUAC iguais para as metro IPN e UCO. / Faltam ajsute do sinóptico e OE´s"/>
    <s v="NÃO"/>
    <s v="CANCELADO"/>
    <x v="0"/>
    <x v="7"/>
    <x v="0"/>
    <s v="-"/>
    <x v="0"/>
    <x v="1"/>
    <n v="523459"/>
    <s v="Aprovado HQ"/>
    <x v="3"/>
    <m/>
    <m/>
    <m/>
    <e v="#REF!"/>
    <m/>
    <m/>
    <x v="1"/>
    <x v="55"/>
    <d v="2024-12-03T00:00:00"/>
    <x v="1"/>
    <m/>
    <s v="CONSTRUÍDO"/>
    <x v="4"/>
    <x v="0"/>
    <n v="1"/>
    <m/>
    <s v="LUIZ BERNARDINI"/>
    <s v="OK"/>
    <s v="OK"/>
    <s v="OK"/>
    <s v="OK"/>
    <s v="OK"/>
    <s v="OK"/>
    <m/>
    <m/>
    <m/>
    <e v="#N/A"/>
    <m/>
  </r>
  <r>
    <s v="MGSHN"/>
    <s v="M2024EST_MGSHN_01"/>
    <x v="1"/>
    <s v="SIM"/>
    <x v="0"/>
    <x v="7"/>
    <x v="171"/>
    <x v="1"/>
    <s v="NA"/>
    <s v="NA"/>
    <x v="558"/>
    <x v="5"/>
    <x v="25"/>
    <s v="MGTYN"/>
    <m/>
    <x v="8"/>
    <x v="4"/>
    <s v="16/06/2025 - Arthur: status até entação era PROJETO METRO_x000a_REDE ENTREGUE CONFORME TOPOLOGIA ESTRUTURANTE"/>
    <s v="22/02 - Depende ativar TYN-HL5D, HL4 de UBR sem portas;  2/20/2025 - Falta correção do sinóptico do site MGTYN. / Faltam OE´s de ativação dos links"/>
    <s v="NÃO"/>
    <s v="CANCELADO"/>
    <x v="0"/>
    <x v="7"/>
    <x v="0"/>
    <s v="-"/>
    <x v="0"/>
    <x v="1"/>
    <n v="523455"/>
    <s v="Aprovado HQ"/>
    <x v="3"/>
    <m/>
    <m/>
    <m/>
    <e v="#REF!"/>
    <m/>
    <m/>
    <x v="1"/>
    <x v="55"/>
    <d v="2024-12-03T00:00:00"/>
    <x v="1"/>
    <m/>
    <s v="CONSTRUÍDO"/>
    <x v="4"/>
    <x v="0"/>
    <n v="1"/>
    <m/>
    <s v="LUIZ BERNARDINI"/>
    <s v="OK"/>
    <s v="OK"/>
    <s v="OK"/>
    <s v="OK"/>
    <s v="OK"/>
    <s v="OK"/>
    <m/>
    <m/>
    <m/>
    <e v="#N/A"/>
    <m/>
  </r>
  <r>
    <s v="MGUMH"/>
    <s v="M2024EST_MGUMH_01"/>
    <x v="1"/>
    <s v="SIM"/>
    <x v="0"/>
    <x v="7"/>
    <x v="171"/>
    <x v="1"/>
    <s v="NA"/>
    <s v="NA"/>
    <x v="585"/>
    <x v="5"/>
    <x v="25"/>
    <s v="MGALN"/>
    <m/>
    <x v="8"/>
    <x v="4"/>
    <s v="16/06/2025 - Arthur: status até entação era PROJETO METRO_x000a_REDE ENTREGUE CONFORME TOPOLOGIA ESTRUTURANTE"/>
    <s v="22/02 - Depende ativar ALN-HL5D, HL4 de UBR sem portas; Faltam ajsute do sinóptico e OE´s"/>
    <s v="NÃO"/>
    <s v="CANCELADO"/>
    <x v="0"/>
    <x v="7"/>
    <x v="0"/>
    <s v="-"/>
    <x v="0"/>
    <x v="1"/>
    <n v="523443"/>
    <s v="Aprovado HQ"/>
    <x v="3"/>
    <m/>
    <m/>
    <m/>
    <e v="#REF!"/>
    <m/>
    <m/>
    <x v="1"/>
    <x v="26"/>
    <d v="2024-11-30T00:00:00"/>
    <x v="1"/>
    <m/>
    <s v="CONSTRUÍDO"/>
    <x v="4"/>
    <x v="0"/>
    <n v="1"/>
    <m/>
    <s v="LUIZ BERNARDINI"/>
    <s v="W25"/>
    <m/>
    <m/>
    <m/>
    <m/>
    <m/>
    <m/>
    <m/>
    <m/>
    <e v="#N/A"/>
    <m/>
  </r>
  <r>
    <s v="MGUPD"/>
    <s v="M2024EST_MGUPD_01"/>
    <x v="1"/>
    <s v="NÃO"/>
    <x v="4"/>
    <x v="6"/>
    <x v="1"/>
    <x v="1"/>
    <s v="NA"/>
    <s v="NA"/>
    <x v="586"/>
    <x v="5"/>
    <x v="25"/>
    <s v="MGUBR"/>
    <m/>
    <x v="8"/>
    <x v="4"/>
    <s v="ter 05/11/2024 18:16 - Leonardo: Das topologias listadas para construção de rede externa, haverá necessidade de revisão ou alteração de projeto?_x000a__x000a_Segue cenário para avaliar as topologias criadas para construção de rede externa._x000a__x000a_Os sites MGUDD e MGUPD pelo informado tiveram alteração na sigla, site MGUPD alterado para MGOSD e o site MGUDD modificado para MGULI._x000a__x000a_TOPOLOGIAS - SITES UBERLÂNDIA //// MGUTP-MGUPD-MGUTP////MGUTP-MGUDD-MGUTP"/>
    <s v="-"/>
    <s v="NÃO"/>
    <s v="CANCELADO"/>
    <x v="4"/>
    <x v="6"/>
    <x v="0"/>
    <s v="-"/>
    <x v="0"/>
    <x v="1"/>
    <n v="525531"/>
    <s v="Aprovado HQ"/>
    <x v="3"/>
    <m/>
    <m/>
    <m/>
    <e v="#REF!"/>
    <m/>
    <m/>
    <x v="1"/>
    <x v="58"/>
    <d v="2024-12-01T00:00:00"/>
    <x v="1"/>
    <m/>
    <s v="CANCELADO"/>
    <x v="5"/>
    <x v="0"/>
    <n v="0"/>
    <m/>
    <s v="LUIZ BERNARDINI"/>
    <s v="W26"/>
    <m/>
    <m/>
    <m/>
    <m/>
    <m/>
    <m/>
    <m/>
    <m/>
    <e v="#N/A"/>
    <m/>
  </r>
  <r>
    <s v="MGUSO"/>
    <s v="HL4_USO"/>
    <x v="1"/>
    <s v="NÃO"/>
    <x v="4"/>
    <x v="6"/>
    <x v="1"/>
    <x v="1"/>
    <s v="NA"/>
    <s v="NA"/>
    <x v="587"/>
    <x v="6"/>
    <x v="29"/>
    <s v="-"/>
    <m/>
    <x v="8"/>
    <x v="4"/>
    <s v="Sex 24/05/2024 11:58 - Albino: segue projetos"/>
    <s v="-"/>
    <s v="SIM"/>
    <s v="CANCELADO"/>
    <x v="4"/>
    <x v="6"/>
    <x v="10"/>
    <s v="-"/>
    <x v="0"/>
    <x v="1"/>
    <n v="510421"/>
    <s v="Aprovado HQ"/>
    <x v="3"/>
    <m/>
    <m/>
    <m/>
    <e v="#REF!"/>
    <m/>
    <m/>
    <x v="1"/>
    <x v="55"/>
    <s v="ATIVO"/>
    <x v="1"/>
    <m/>
    <s v="CANCELADO"/>
    <x v="4"/>
    <x v="0"/>
    <n v="0"/>
    <m/>
    <s v="LUIZ BERNARDINI"/>
    <s v="OK"/>
    <s v="OK"/>
    <s v="OK"/>
    <s v="OK"/>
    <s v="OK"/>
    <s v="OK"/>
    <m/>
    <m/>
    <m/>
    <e v="#N/A"/>
    <m/>
  </r>
  <r>
    <s v="MGRAL"/>
    <s v="M2024EST_MGRAL_01"/>
    <x v="1"/>
    <s v="NÃO"/>
    <x v="4"/>
    <x v="6"/>
    <x v="1"/>
    <x v="1"/>
    <s v="NÃO"/>
    <s v="PENDENTE"/>
    <x v="588"/>
    <x v="7"/>
    <x v="29"/>
    <s v="-"/>
    <s v="-"/>
    <x v="8"/>
    <x v="4"/>
    <m/>
    <m/>
    <s v="NÃO"/>
    <s v="CANCELADO"/>
    <x v="4"/>
    <x v="6"/>
    <x v="10"/>
    <s v="-"/>
    <x v="0"/>
    <x v="1"/>
    <n v="514005"/>
    <s v="Regional"/>
    <x v="3"/>
    <m/>
    <m/>
    <m/>
    <e v="#REF!"/>
    <m/>
    <m/>
    <x v="1"/>
    <x v="52"/>
    <d v="2024-11-16T00:00:00"/>
    <x v="1"/>
    <m/>
    <s v="CANCELADO"/>
    <x v="4"/>
    <x v="0"/>
    <n v="0"/>
    <m/>
    <s v="LUIZ BERNARDINI"/>
    <s v="W25"/>
    <m/>
    <m/>
    <m/>
    <m/>
    <m/>
    <m/>
    <m/>
    <m/>
    <e v="#N/A"/>
    <m/>
  </r>
  <r>
    <s v="MGGDN"/>
    <s v="M2024EST_MGGDN_01"/>
    <x v="1"/>
    <s v="NÃO"/>
    <x v="4"/>
    <x v="6"/>
    <x v="1"/>
    <x v="1"/>
    <s v="NA"/>
    <s v="NA"/>
    <x v="589"/>
    <x v="7"/>
    <x v="29"/>
    <s v="-"/>
    <s v="-"/>
    <x v="8"/>
    <x v="4"/>
    <s v="-"/>
    <s v="-"/>
    <s v="NÃO"/>
    <s v="CANCELADO"/>
    <x v="4"/>
    <x v="6"/>
    <x v="10"/>
    <s v="-"/>
    <x v="0"/>
    <x v="1"/>
    <n v="514003"/>
    <s v="Regional"/>
    <x v="3"/>
    <m/>
    <m/>
    <m/>
    <e v="#REF!"/>
    <m/>
    <m/>
    <x v="1"/>
    <x v="53"/>
    <d v="2024-11-12T00:00:00"/>
    <x v="1"/>
    <m/>
    <s v="CANCELADO"/>
    <x v="4"/>
    <x v="0"/>
    <n v="0"/>
    <m/>
    <s v="LUIZ BERNARDINI"/>
    <s v="OK"/>
    <s v="OK"/>
    <s v="OK"/>
    <s v="OK"/>
    <s v="OK"/>
    <s v="OK"/>
    <m/>
    <m/>
    <m/>
    <e v="#N/A"/>
    <m/>
  </r>
  <r>
    <s v="MGUSE"/>
    <s v="M2024EST_MGUSE_01"/>
    <x v="1"/>
    <s v="SIM"/>
    <x v="0"/>
    <x v="10"/>
    <x v="150"/>
    <x v="1"/>
    <s v="NA"/>
    <s v="NA"/>
    <x v="590"/>
    <x v="5"/>
    <x v="29"/>
    <s v="MGUSO"/>
    <m/>
    <x v="8"/>
    <x v="4"/>
    <s v="REDE ENTREGUE CONFORME TOPOLOGIA ESTRUTURANTE"/>
    <s v="MGUSO - HL4"/>
    <s v="NÃO"/>
    <s v="CANCELADO"/>
    <x v="0"/>
    <x v="10"/>
    <x v="10"/>
    <s v="-"/>
    <x v="0"/>
    <x v="1"/>
    <n v="514181"/>
    <s v="Aprovado HQ"/>
    <x v="3"/>
    <m/>
    <m/>
    <m/>
    <e v="#REF!"/>
    <m/>
    <m/>
    <x v="1"/>
    <x v="58"/>
    <d v="2024-12-01T00:00:00"/>
    <x v="1"/>
    <m/>
    <s v="CONSTRUÍDO"/>
    <x v="4"/>
    <x v="0"/>
    <n v="1"/>
    <m/>
    <s v="LUIZ BERNARDINI"/>
    <s v="OK"/>
    <s v="OK"/>
    <s v="NOK"/>
    <s v="OK"/>
    <s v="OK"/>
    <s v="OK"/>
    <s v="CONCLUÍDO"/>
    <m/>
    <m/>
    <e v="#N/A"/>
    <m/>
  </r>
  <r>
    <s v="MGUSZ"/>
    <s v="M2024EST_MGUSZ_01"/>
    <x v="1"/>
    <s v="SIM"/>
    <x v="0"/>
    <x v="10"/>
    <x v="150"/>
    <x v="1"/>
    <s v="NA"/>
    <s v="NA"/>
    <x v="591"/>
    <x v="5"/>
    <x v="29"/>
    <s v="MGUSO"/>
    <m/>
    <x v="8"/>
    <x v="4"/>
    <s v="REDE ENTREGUE CONFORME TOPOLOGIA ESTRUTURANTE"/>
    <s v="MGUSO - HL4"/>
    <s v="NÃO"/>
    <s v="CANCELADO"/>
    <x v="0"/>
    <x v="10"/>
    <x v="10"/>
    <s v="-"/>
    <x v="0"/>
    <x v="1"/>
    <n v="514183"/>
    <s v="Aprovado HQ"/>
    <x v="3"/>
    <m/>
    <m/>
    <m/>
    <e v="#REF!"/>
    <m/>
    <m/>
    <x v="1"/>
    <x v="58"/>
    <d v="2024-12-01T00:00:00"/>
    <x v="1"/>
    <m/>
    <s v="CONSTRUÍDO"/>
    <x v="4"/>
    <x v="0"/>
    <n v="1"/>
    <m/>
    <s v="LUIZ BERNARDINI"/>
    <s v="W20"/>
    <s v="OK"/>
    <s v="OK"/>
    <s v="OK"/>
    <s v="OK"/>
    <s v="OK"/>
    <s v="CONCLUÍDO"/>
    <m/>
    <m/>
    <e v="#N/A"/>
    <m/>
  </r>
  <r>
    <s v="MGULB"/>
    <s v="M2024EST_MGULB_01"/>
    <x v="1"/>
    <s v="SIM"/>
    <x v="0"/>
    <x v="10"/>
    <x v="228"/>
    <x v="1"/>
    <s v="NA"/>
    <s v="NA"/>
    <x v="592"/>
    <x v="5"/>
    <x v="29"/>
    <s v="MGUSO"/>
    <m/>
    <x v="8"/>
    <x v="4"/>
    <s v="REDE ENTREGUE CONFORME TOPOLOGIA ESTRUTURANTE"/>
    <m/>
    <s v="NÃO"/>
    <s v="CANCELADO"/>
    <x v="0"/>
    <x v="10"/>
    <x v="10"/>
    <s v="-"/>
    <x v="0"/>
    <x v="1"/>
    <n v="514185"/>
    <s v="Aprovado HQ"/>
    <x v="3"/>
    <m/>
    <m/>
    <m/>
    <e v="#REF!"/>
    <m/>
    <m/>
    <x v="1"/>
    <x v="55"/>
    <d v="2024-12-03T00:00:00"/>
    <x v="1"/>
    <m/>
    <s v="CONSTRUÍDO"/>
    <x v="4"/>
    <x v="0"/>
    <n v="0"/>
    <m/>
    <s v="LUIZ BERNARDINI"/>
    <s v="W25"/>
    <m/>
    <m/>
    <m/>
    <m/>
    <m/>
    <m/>
    <m/>
    <m/>
    <e v="#N/A"/>
    <m/>
  </r>
  <r>
    <s v="MGUMT"/>
    <s v="MGUMT"/>
    <x v="1"/>
    <s v="FLAT"/>
    <x v="4"/>
    <x v="6"/>
    <x v="1"/>
    <x v="1"/>
    <s v="NA"/>
    <s v="NA"/>
    <x v="593"/>
    <x v="5"/>
    <x v="29"/>
    <s v="MGRAL"/>
    <m/>
    <x v="8"/>
    <x v="4"/>
    <m/>
    <m/>
    <s v="NÃO"/>
    <s v="CANCELADO"/>
    <x v="4"/>
    <x v="6"/>
    <x v="10"/>
    <s v="-"/>
    <x v="0"/>
    <x v="1"/>
    <n v="527741"/>
    <s v="Regional"/>
    <x v="3"/>
    <m/>
    <m/>
    <m/>
    <e v="#REF!"/>
    <m/>
    <m/>
    <x v="1"/>
    <x v="52"/>
    <d v="2024-12-03T00:00:00"/>
    <x v="1"/>
    <m/>
    <s v="REVALIDAÇÃO DE CUSTO"/>
    <x v="4"/>
    <x v="0"/>
    <n v="0"/>
    <m/>
    <s v="LUIZ BERNARDINI"/>
    <s v="OK"/>
    <s v="OK"/>
    <s v="NOK"/>
    <s v="OK"/>
    <s v="OK"/>
    <s v="OK"/>
    <m/>
    <m/>
    <m/>
    <e v="#N/A"/>
    <m/>
  </r>
  <r>
    <s v="MGUXJ"/>
    <s v="M2024EST_MGUXJ_01"/>
    <x v="1"/>
    <s v="NÃO"/>
    <x v="4"/>
    <x v="6"/>
    <x v="1"/>
    <x v="1"/>
    <s v="NA"/>
    <s v="NA"/>
    <x v="594"/>
    <x v="5"/>
    <x v="29"/>
    <s v="MGGDN"/>
    <m/>
    <x v="8"/>
    <x v="4"/>
    <s v="-"/>
    <s v="-"/>
    <s v="NÃO"/>
    <s v="CANCELADO"/>
    <x v="4"/>
    <x v="6"/>
    <x v="10"/>
    <s v="-"/>
    <x v="0"/>
    <x v="1"/>
    <n v="514167"/>
    <s v="Aprovado HQ"/>
    <x v="3"/>
    <m/>
    <m/>
    <m/>
    <e v="#REF!"/>
    <m/>
    <m/>
    <x v="1"/>
    <x v="30"/>
    <d v="2024-12-04T00:00:00"/>
    <x v="1"/>
    <m/>
    <s v="REVALIDAÇÃO DE CUSTO"/>
    <x v="4"/>
    <x v="0"/>
    <n v="0"/>
    <m/>
    <s v="LUIZ BERNARDINI"/>
    <s v="OK"/>
    <s v="OK"/>
    <s v="OK"/>
    <s v="OK"/>
    <s v="OK"/>
    <s v="OK"/>
    <m/>
    <m/>
    <m/>
    <e v="#N/A"/>
    <m/>
  </r>
  <r>
    <s v="MGUJS"/>
    <s v="M2024EST_MGUJS_01"/>
    <x v="1"/>
    <s v="NÃO"/>
    <x v="4"/>
    <x v="6"/>
    <x v="1"/>
    <x v="1"/>
    <s v="NA"/>
    <s v="NA"/>
    <x v="594"/>
    <x v="5"/>
    <x v="29"/>
    <s v="MGGDN"/>
    <m/>
    <x v="8"/>
    <x v="4"/>
    <s v="-"/>
    <s v="-"/>
    <s v="NÃO"/>
    <s v="CANCELADO"/>
    <x v="4"/>
    <x v="6"/>
    <x v="10"/>
    <s v="-"/>
    <x v="0"/>
    <x v="1"/>
    <n v="514167"/>
    <s v="Aprovado HQ"/>
    <x v="3"/>
    <m/>
    <m/>
    <m/>
    <e v="#REF!"/>
    <m/>
    <m/>
    <x v="1"/>
    <x v="30"/>
    <d v="2024-12-04T00:00:00"/>
    <x v="1"/>
    <m/>
    <s v="REVALIDAÇÃO DE CUSTO"/>
    <x v="4"/>
    <x v="0"/>
    <n v="0"/>
    <m/>
    <s v="LUIZ BERNARDINI"/>
    <s v="W20"/>
    <s v="OK"/>
    <s v="OK"/>
    <s v="OK"/>
    <s v="OK"/>
    <s v="OK"/>
    <m/>
    <m/>
    <m/>
    <e v="#N/A"/>
    <m/>
  </r>
  <r>
    <s v="MGUJK"/>
    <s v="M2024EST_MGUJK_01"/>
    <x v="1"/>
    <s v="NÃO"/>
    <x v="4"/>
    <x v="6"/>
    <x v="1"/>
    <x v="1"/>
    <s v="NA"/>
    <s v="NA"/>
    <x v="595"/>
    <x v="5"/>
    <x v="29"/>
    <s v="MGGDN"/>
    <m/>
    <x v="8"/>
    <x v="4"/>
    <s v="-"/>
    <s v="-"/>
    <s v="NÃO"/>
    <s v="CANCELADO"/>
    <x v="4"/>
    <x v="6"/>
    <x v="10"/>
    <s v="-"/>
    <x v="0"/>
    <x v="1"/>
    <n v="514175"/>
    <s v="Aprovado HQ"/>
    <x v="3"/>
    <m/>
    <m/>
    <m/>
    <e v="#REF!"/>
    <m/>
    <m/>
    <x v="1"/>
    <x v="30"/>
    <d v="2024-12-04T00:00:00"/>
    <x v="1"/>
    <s v="VALIDAÇÃO DE DRAFT - CUSTO ALTO"/>
    <s v="CANCELADO"/>
    <x v="4"/>
    <x v="0"/>
    <n v="1"/>
    <m/>
    <s v="LUIZ BERNARDINI"/>
    <s v="OK"/>
    <s v="OK"/>
    <s v="NOK"/>
    <s v="OK"/>
    <s v="OK"/>
    <s v="OK"/>
    <m/>
    <m/>
    <m/>
    <e v="#N/A"/>
    <m/>
  </r>
  <r>
    <s v="MGUDA"/>
    <s v="M2024EST_MGUDA_01"/>
    <x v="1"/>
    <s v="NÃO"/>
    <x v="4"/>
    <x v="6"/>
    <x v="1"/>
    <x v="1"/>
    <s v="NA"/>
    <s v="NA"/>
    <x v="596"/>
    <x v="5"/>
    <x v="29"/>
    <s v="MGRAL"/>
    <m/>
    <x v="8"/>
    <x v="4"/>
    <s v="-"/>
    <s v="-"/>
    <s v="NÃO"/>
    <s v="CANCELADO"/>
    <x v="4"/>
    <x v="6"/>
    <x v="10"/>
    <s v="-"/>
    <x v="0"/>
    <x v="1"/>
    <n v="514176"/>
    <s v="Aprovado HQ"/>
    <x v="3"/>
    <m/>
    <m/>
    <m/>
    <e v="#REF!"/>
    <m/>
    <m/>
    <x v="1"/>
    <x v="29"/>
    <d v="2024-12-05T00:00:00"/>
    <x v="1"/>
    <m/>
    <s v="CANCELADO"/>
    <x v="4"/>
    <x v="0"/>
    <n v="1"/>
    <m/>
    <s v="LUIZ BERNARDINI"/>
    <s v="W20"/>
    <s v="OK"/>
    <s v="OK"/>
    <s v="OK"/>
    <s v="OK"/>
    <s v="OK"/>
    <m/>
    <m/>
    <m/>
    <e v="#N/A"/>
    <m/>
  </r>
  <r>
    <s v="MGUOR"/>
    <s v="M2024EST_MGUOR_01"/>
    <x v="1"/>
    <s v="SIM"/>
    <x v="0"/>
    <x v="10"/>
    <x v="229"/>
    <x v="1"/>
    <s v="NA"/>
    <s v="NA"/>
    <x v="597"/>
    <x v="5"/>
    <x v="29"/>
    <s v="MGUSO"/>
    <m/>
    <x v="8"/>
    <x v="4"/>
    <s v="REDE ENTREGUE CONFORME TOPOLOGIA ESTRUTURANTE"/>
    <s v="MGUSO - HL4"/>
    <s v="NÃO"/>
    <s v="CANCELADO"/>
    <x v="0"/>
    <x v="10"/>
    <x v="10"/>
    <s v="-"/>
    <x v="0"/>
    <x v="1"/>
    <n v="514179"/>
    <s v="Aprovado HQ"/>
    <x v="3"/>
    <m/>
    <m/>
    <m/>
    <e v="#REF!"/>
    <m/>
    <m/>
    <x v="1"/>
    <x v="60"/>
    <d v="2024-11-11T00:00:00"/>
    <x v="1"/>
    <m/>
    <s v="CONSTRUÍDO"/>
    <x v="4"/>
    <x v="0"/>
    <n v="0"/>
    <m/>
    <s v="LUIZ BERNARDINI"/>
    <s v="OK"/>
    <s v="OK"/>
    <s v="NOK"/>
    <s v="OK"/>
    <s v="OK"/>
    <s v="OK"/>
    <m/>
    <m/>
    <m/>
    <e v="#N/A"/>
    <m/>
  </r>
  <r>
    <s v="MGJTR"/>
    <s v="RÁDIOMGJTR"/>
    <x v="3"/>
    <s v="RÁDIO"/>
    <x v="2"/>
    <x v="2"/>
    <x v="2"/>
    <x v="2"/>
    <s v="NA"/>
    <s v="NA"/>
    <x v="522"/>
    <x v="5"/>
    <x v="32"/>
    <s v="-"/>
    <s v="-"/>
    <x v="14"/>
    <x v="6"/>
    <s v="SEM AÇÃO RE"/>
    <m/>
    <s v="NÃO"/>
    <s v="RÁDIO"/>
    <x v="2"/>
    <x v="2"/>
    <x v="1"/>
    <s v="-"/>
    <x v="0"/>
    <x v="1"/>
    <s v="NA"/>
    <s v="NA"/>
    <x v="2"/>
    <m/>
    <m/>
    <m/>
    <e v="#REF!"/>
    <m/>
    <m/>
    <x v="1"/>
    <x v="37"/>
    <s v="RÁDIO"/>
    <x v="1"/>
    <m/>
    <s v="CONSTRUÍDO"/>
    <x v="1"/>
    <x v="0"/>
    <n v="1"/>
    <m/>
    <s v="ADRIANO SIQUEIRA"/>
    <s v="OK"/>
    <s v="OK"/>
    <s v="OK"/>
    <s v="OK"/>
    <s v="OK"/>
    <s v="NA"/>
    <m/>
    <m/>
    <m/>
    <e v="#N/A"/>
    <m/>
  </r>
  <r>
    <s v="MGJRM"/>
    <s v="RÁDIOMGJRM"/>
    <x v="3"/>
    <s v="RÁDIO"/>
    <x v="2"/>
    <x v="2"/>
    <x v="2"/>
    <x v="2"/>
    <s v="NA"/>
    <s v="NA"/>
    <x v="522"/>
    <x v="5"/>
    <x v="32"/>
    <s v="-"/>
    <s v="-"/>
    <x v="14"/>
    <x v="6"/>
    <s v="SEM AÇÃO RE"/>
    <m/>
    <s v="NÃO"/>
    <s v="RÁDIO"/>
    <x v="2"/>
    <x v="2"/>
    <x v="1"/>
    <s v="-"/>
    <x v="0"/>
    <x v="1"/>
    <s v="NA"/>
    <s v="NA"/>
    <x v="2"/>
    <m/>
    <m/>
    <m/>
    <e v="#REF!"/>
    <m/>
    <m/>
    <x v="1"/>
    <x v="37"/>
    <s v="RÁDIO"/>
    <x v="1"/>
    <m/>
    <s v="CONSTRUÍDO"/>
    <x v="1"/>
    <x v="0"/>
    <n v="0"/>
    <m/>
    <s v="ADRIANO SIQUEIRA"/>
    <s v="OK"/>
    <s v="OK"/>
    <s v="NOK"/>
    <s v="OK"/>
    <s v="NOK"/>
    <s v="OK"/>
    <m/>
    <m/>
    <m/>
    <e v="#N/A"/>
    <m/>
  </r>
  <r>
    <s v="MGLOG"/>
    <s v="RÁDIOMGLOG"/>
    <x v="3"/>
    <s v="RÁDIO"/>
    <x v="2"/>
    <x v="2"/>
    <x v="2"/>
    <x v="2"/>
    <s v="NA"/>
    <s v="NA"/>
    <x v="522"/>
    <x v="5"/>
    <x v="32"/>
    <s v="-"/>
    <s v="-"/>
    <x v="14"/>
    <x v="6"/>
    <s v="SEM AÇÃO RE"/>
    <m/>
    <s v="NÃO"/>
    <s v="RÁDIO"/>
    <x v="2"/>
    <x v="2"/>
    <x v="1"/>
    <s v="-"/>
    <x v="0"/>
    <x v="1"/>
    <s v="NA"/>
    <s v="NA"/>
    <x v="2"/>
    <m/>
    <m/>
    <m/>
    <e v="#REF!"/>
    <m/>
    <m/>
    <x v="1"/>
    <x v="37"/>
    <s v="RÁDIO"/>
    <x v="1"/>
    <m/>
    <s v="CONSTRUÍDO"/>
    <x v="1"/>
    <x v="0"/>
    <n v="0"/>
    <m/>
    <s v="ADRIANO SIQUEIRA"/>
    <s v="OK"/>
    <s v="OK"/>
    <s v="OK"/>
    <s v="OK"/>
    <s v="NOK"/>
    <s v="NA"/>
    <m/>
    <m/>
    <m/>
    <e v="#N/A"/>
    <m/>
  </r>
  <r>
    <s v="MGSMJ"/>
    <s v="RÁDIOMGSMJ"/>
    <x v="3"/>
    <s v="RÁDIO"/>
    <x v="2"/>
    <x v="2"/>
    <x v="2"/>
    <x v="2"/>
    <s v="NA"/>
    <s v="NA"/>
    <x v="522"/>
    <x v="5"/>
    <x v="32"/>
    <s v="-"/>
    <s v="-"/>
    <x v="14"/>
    <x v="6"/>
    <s v="SEM AÇÃO RE"/>
    <m/>
    <s v="NÃO"/>
    <s v="RÁDIO"/>
    <x v="2"/>
    <x v="2"/>
    <x v="1"/>
    <s v="-"/>
    <x v="0"/>
    <x v="1"/>
    <s v="NA"/>
    <s v="NA"/>
    <x v="2"/>
    <m/>
    <m/>
    <m/>
    <e v="#REF!"/>
    <m/>
    <m/>
    <x v="1"/>
    <x v="37"/>
    <s v="RÁDIO"/>
    <x v="1"/>
    <m/>
    <s v="CONSTRUÍDO"/>
    <x v="1"/>
    <x v="0"/>
    <n v="0"/>
    <m/>
    <s v="ADRIANO SIQUEIRA"/>
    <s v="OK"/>
    <s v="OK"/>
    <s v="NOK"/>
    <s v="OK"/>
    <s v="NOK"/>
    <s v="OK"/>
    <m/>
    <m/>
    <m/>
    <e v="#N/A"/>
    <m/>
  </r>
  <r>
    <s v="MGUSM"/>
    <s v="M2024EST_MGUSM_01"/>
    <x v="1"/>
    <s v="SIM"/>
    <x v="0"/>
    <x v="10"/>
    <x v="229"/>
    <x v="1"/>
    <s v="NA"/>
    <s v="NA"/>
    <x v="597"/>
    <x v="5"/>
    <x v="29"/>
    <s v="MGUSO"/>
    <m/>
    <x v="8"/>
    <x v="4"/>
    <s v="REDE ENTREGUE CONFORME TOPOLOGIA ESTRUTURANTE"/>
    <s v="MGUSO - HL4"/>
    <s v="NÃO"/>
    <s v="CANCELADO"/>
    <x v="0"/>
    <x v="10"/>
    <x v="10"/>
    <s v="-"/>
    <x v="0"/>
    <x v="1"/>
    <n v="514179"/>
    <s v="Aprovado HQ"/>
    <x v="3"/>
    <m/>
    <m/>
    <m/>
    <e v="#REF!"/>
    <m/>
    <m/>
    <x v="1"/>
    <x v="58"/>
    <d v="2024-12-01T00:00:00"/>
    <x v="1"/>
    <m/>
    <s v="CONSTRUÍDO"/>
    <x v="4"/>
    <x v="0"/>
    <n v="0"/>
    <m/>
    <s v="LUIZ BERNARDINI"/>
    <s v="OK"/>
    <s v="OK"/>
    <s v="NOK"/>
    <s v="OK"/>
    <s v="OK"/>
    <s v="OK"/>
    <m/>
    <m/>
    <m/>
    <e v="#N/A"/>
    <m/>
  </r>
  <r>
    <s v="MGFIN"/>
    <s v="M2024EST_MGFIN_01"/>
    <x v="1"/>
    <s v="SIM"/>
    <x v="4"/>
    <x v="6"/>
    <x v="1"/>
    <x v="1"/>
    <s v="NA"/>
    <s v="NA"/>
    <x v="598"/>
    <x v="7"/>
    <x v="6"/>
    <s v="-"/>
    <s v="-"/>
    <x v="8"/>
    <x v="4"/>
    <m/>
    <m/>
    <s v="NÃO"/>
    <s v="CANCELADO"/>
    <x v="4"/>
    <x v="6"/>
    <x v="10"/>
    <s v="-"/>
    <x v="0"/>
    <x v="1"/>
    <n v="513997"/>
    <s v="Aprovado HQ"/>
    <x v="3"/>
    <m/>
    <m/>
    <m/>
    <e v="#REF!"/>
    <m/>
    <m/>
    <x v="1"/>
    <x v="52"/>
    <d v="2024-11-11T00:00:00"/>
    <x v="1"/>
    <m/>
    <s v="CANCELADO"/>
    <x v="4"/>
    <x v="0"/>
    <n v="0"/>
    <m/>
    <s v="LUIZ BERNARDINI"/>
    <s v="OK"/>
    <s v="OK"/>
    <s v="OK"/>
    <s v="OK"/>
    <s v="OK"/>
    <s v="OK"/>
    <m/>
    <m/>
    <m/>
    <e v="#N/A"/>
    <m/>
  </r>
  <r>
    <s v="MGCJN"/>
    <s v="M2024EST_MGCJN_01"/>
    <x v="1"/>
    <s v="SIM"/>
    <x v="0"/>
    <x v="6"/>
    <x v="199"/>
    <x v="1"/>
    <s v="NÃO"/>
    <s v="PENDENTE"/>
    <x v="531"/>
    <x v="7"/>
    <x v="6"/>
    <s v="-"/>
    <s v="-"/>
    <x v="8"/>
    <x v="4"/>
    <s v="CONSTRUÍRAM DUPLA: MGUTP-MGCJN-MGUTP"/>
    <m/>
    <s v="NÃO"/>
    <s v="CANCELADO"/>
    <x v="0"/>
    <x v="6"/>
    <x v="10"/>
    <s v="-"/>
    <x v="0"/>
    <x v="1"/>
    <n v="513996"/>
    <s v="Aprovado HQ"/>
    <x v="3"/>
    <m/>
    <m/>
    <m/>
    <e v="#REF!"/>
    <m/>
    <m/>
    <x v="1"/>
    <x v="52"/>
    <d v="2024-11-10T00:00:00"/>
    <x v="1"/>
    <m/>
    <s v="REDE OK"/>
    <x v="4"/>
    <x v="0"/>
    <n v="0"/>
    <m/>
    <s v="LUIZ BERNARDINI"/>
    <s v="OK"/>
    <s v="OK"/>
    <s v="OK"/>
    <s v="OK"/>
    <s v="OK"/>
    <s v="OK"/>
    <m/>
    <m/>
    <m/>
    <e v="#N/A"/>
    <m/>
  </r>
  <r>
    <s v="MGUNM"/>
    <s v="M2024EST_MGUNM_01"/>
    <x v="1"/>
    <s v="NÃO"/>
    <x v="4"/>
    <x v="6"/>
    <x v="1"/>
    <x v="1"/>
    <s v="NÃO"/>
    <s v="PENDENTE"/>
    <x v="599"/>
    <x v="7"/>
    <x v="6"/>
    <s v="-"/>
    <s v="-"/>
    <x v="8"/>
    <x v="4"/>
    <m/>
    <m/>
    <s v="NÃO"/>
    <s v="CANCELADO"/>
    <x v="4"/>
    <x v="6"/>
    <x v="10"/>
    <s v="-"/>
    <x v="0"/>
    <x v="1"/>
    <n v="513999"/>
    <s v="Aprovado HQ"/>
    <x v="3"/>
    <m/>
    <m/>
    <m/>
    <e v="#REF!"/>
    <m/>
    <m/>
    <x v="1"/>
    <x v="52"/>
    <d v="2024-11-11T00:00:00"/>
    <x v="1"/>
    <m/>
    <s v="CANCELADO"/>
    <x v="4"/>
    <x v="0"/>
    <n v="1"/>
    <m/>
    <s v="LUIZ BERNARDINI"/>
    <s v="OK"/>
    <s v="OK"/>
    <s v="OK"/>
    <s v="OK"/>
    <s v="OK"/>
    <s v="OK"/>
    <m/>
    <m/>
    <m/>
    <e v="#N/A"/>
    <m/>
  </r>
  <r>
    <s v="MGSLX"/>
    <s v="M2025EST_MGSLX_01"/>
    <x v="3"/>
    <s v="SIM"/>
    <x v="0"/>
    <x v="0"/>
    <x v="218"/>
    <x v="224"/>
    <s v="NA"/>
    <s v="NA"/>
    <x v="600"/>
    <x v="0"/>
    <x v="13"/>
    <s v="MGOBO"/>
    <s v="-"/>
    <x v="9"/>
    <x v="5"/>
    <s v="10/06/2025 - Arthur: rede entregue conforme topologia estruturante._x000a_05/06/2025 - Cristiano VIVO: equipe em campo atuando, o SLM. Reprogramação de data de 05/06 para 06/06_x000a_04/06/2025 - 1ª ALÇA - formatação 75% em andamento e finaliza hoje._x000a_03/06/2025 - Jefferson: não iniciado mantém a data._x000a_29/05/2025 - Jefferson: a iniciar. Previsao de entrega 06/06"/>
    <s v="24/09/25 - Migrado uma alça e a outra apresentou defeito acionado por email; 16/06 - Pendente ativar OBO-HL5D fibras em construção"/>
    <s v="NÃO"/>
    <s v="ATIVO"/>
    <x v="0"/>
    <x v="0"/>
    <x v="7"/>
    <s v="-"/>
    <x v="0"/>
    <x v="0"/>
    <n v="549015"/>
    <s v="Aprovado HQ"/>
    <x v="0"/>
    <m/>
    <m/>
    <m/>
    <m/>
    <m/>
    <m/>
    <x v="1"/>
    <x v="61"/>
    <m/>
    <x v="0"/>
    <m/>
    <s v="REDE OK"/>
    <x v="4"/>
    <x v="3"/>
    <s v="APROVADO"/>
    <s v="HL5-G (300K)MGSLX"/>
    <s v="ANDRÉ AQUINO"/>
    <s v="OK"/>
    <s v="OK"/>
    <s v="NOK"/>
    <s v="OK"/>
    <s v="OK"/>
    <s v="NA"/>
    <s v="CONCLUÍDO"/>
    <m/>
    <m/>
    <e v="#N/A"/>
    <s v="ARTHUR"/>
  </r>
  <r>
    <s v="MGAJC"/>
    <s v="M2025EST_MGAJC_01"/>
    <x v="3"/>
    <s v="SIM"/>
    <x v="0"/>
    <x v="0"/>
    <x v="230"/>
    <x v="206"/>
    <s v="NA"/>
    <s v="NA"/>
    <x v="601"/>
    <x v="0"/>
    <x v="13"/>
    <s v="MGIDL"/>
    <s v="-"/>
    <x v="9"/>
    <x v="5"/>
    <s v="2 meses tentanto aprovar a obra, diversas devoluçoes do HQ_x000a__x000a_27/06/2025 - Custo validado na PVCO_x000a__x000a_13/06/2025 - pROJETO REVISADO_x000a__x000a_ter 27/05/2025 16:17 - Jefferson: Informo que não identificamos a rota do cabo de AJC - IDL pela rua Dom Pedro I, impossibilitando a construção dessa alça conforme projeto._x000a_Solicitamos revisão dessa rota para darmos continuidade na execução._x000a__x000a_A alça prevista pela rua Kátia Guedes está ok._x000a_27/05/2025 - Jefferson: conseguimos acessar, não tem o cabo indicado como existente. Vou mandar email existente._x000a_26/05/2025 - Jefferson: estamos atuando nesse site."/>
    <s v="-"/>
    <s v="NÃO"/>
    <s v="ATIVO"/>
    <x v="0"/>
    <x v="0"/>
    <x v="7"/>
    <s v="-"/>
    <x v="0"/>
    <x v="0"/>
    <n v="565823"/>
    <s v="Aprovado HQ"/>
    <x v="0"/>
    <m/>
    <m/>
    <m/>
    <m/>
    <m/>
    <m/>
    <x v="1"/>
    <x v="62"/>
    <m/>
    <x v="0"/>
    <m/>
    <s v="REDE OK"/>
    <x v="4"/>
    <x v="3"/>
    <s v="EM ANÁLISE"/>
    <s v="HL5-G (300K)MGAJC"/>
    <s v="ANDRÉ AQUINO"/>
    <s v="OK"/>
    <s v="OK"/>
    <s v="OK"/>
    <s v="OK"/>
    <s v="OK"/>
    <s v="NA"/>
    <s v="W44"/>
    <s v="Em poste Sencillo - Verificando possibildiade de Migração"/>
    <m/>
    <e v="#N/A"/>
    <m/>
  </r>
  <r>
    <m/>
    <s v="NA"/>
    <x v="11"/>
    <s v="NA"/>
    <x v="7"/>
    <x v="11"/>
    <x v="231"/>
    <x v="225"/>
    <s v="NA"/>
    <s v="NA"/>
    <x v="602"/>
    <x v="2"/>
    <x v="36"/>
    <m/>
    <s v="-"/>
    <x v="22"/>
    <x v="1"/>
    <s v="NÃO EXCLUIR ESSA LINHA"/>
    <m/>
    <d v="1899-12-30T00:00:00"/>
    <s v="-"/>
    <x v="7"/>
    <x v="11"/>
    <x v="16"/>
    <m/>
    <x v="2"/>
    <x v="1"/>
    <m/>
    <s v="Empreiteira"/>
    <x v="11"/>
    <m/>
    <m/>
    <m/>
    <m/>
    <m/>
    <m/>
    <x v="1"/>
    <x v="1"/>
    <m/>
    <x v="1"/>
    <s v="-"/>
    <m/>
    <x v="0"/>
    <x v="1"/>
    <n v="1"/>
    <m/>
    <s v="ADRIANO INÁCIO"/>
    <m/>
    <m/>
    <m/>
    <m/>
    <m/>
    <m/>
    <m/>
    <m/>
    <m/>
    <e v="#N/A"/>
    <m/>
  </r>
  <r>
    <m/>
    <s v="NA"/>
    <x v="11"/>
    <s v="NA"/>
    <x v="7"/>
    <x v="11"/>
    <x v="231"/>
    <x v="225"/>
    <s v="NA"/>
    <s v="NA"/>
    <x v="602"/>
    <x v="3"/>
    <x v="36"/>
    <m/>
    <s v="-"/>
    <x v="22"/>
    <x v="1"/>
    <s v="NÃO EXCLUIR ESSA LINHA"/>
    <m/>
    <d v="1899-12-30T00:00:00"/>
    <s v="-"/>
    <x v="7"/>
    <x v="11"/>
    <x v="16"/>
    <m/>
    <x v="2"/>
    <x v="1"/>
    <m/>
    <s v="Empreiteira"/>
    <x v="11"/>
    <m/>
    <m/>
    <m/>
    <m/>
    <m/>
    <m/>
    <x v="1"/>
    <x v="1"/>
    <m/>
    <x v="1"/>
    <s v="-"/>
    <m/>
    <x v="0"/>
    <x v="1"/>
    <n v="0"/>
    <m/>
    <s v="ADRIANO INÁCIO"/>
    <m/>
    <m/>
    <m/>
    <m/>
    <m/>
    <m/>
    <m/>
    <m/>
    <m/>
    <e v="#N/A"/>
    <m/>
  </r>
  <r>
    <m/>
    <s v="NA"/>
    <x v="11"/>
    <s v="NA"/>
    <x v="7"/>
    <x v="11"/>
    <x v="231"/>
    <x v="225"/>
    <s v="NA"/>
    <s v="NA"/>
    <x v="602"/>
    <x v="1"/>
    <x v="36"/>
    <m/>
    <s v="-"/>
    <x v="22"/>
    <x v="1"/>
    <s v="NÃO EXCLUIR ESSA LINHA"/>
    <m/>
    <d v="1899-12-30T00:00:00"/>
    <s v="-"/>
    <x v="7"/>
    <x v="11"/>
    <x v="16"/>
    <m/>
    <x v="2"/>
    <x v="1"/>
    <m/>
    <s v="Empreiteira"/>
    <x v="11"/>
    <m/>
    <m/>
    <m/>
    <m/>
    <m/>
    <m/>
    <x v="1"/>
    <x v="1"/>
    <m/>
    <x v="1"/>
    <s v="-"/>
    <m/>
    <x v="0"/>
    <x v="1"/>
    <n v="0"/>
    <m/>
    <s v="ADRIANO INÁCIO"/>
    <m/>
    <m/>
    <m/>
    <m/>
    <m/>
    <m/>
    <m/>
    <m/>
    <m/>
    <e v="#N/A"/>
    <m/>
  </r>
  <r>
    <m/>
    <s v="NA"/>
    <x v="11"/>
    <s v="NA"/>
    <x v="7"/>
    <x v="11"/>
    <x v="231"/>
    <x v="225"/>
    <s v="NA"/>
    <s v="NA"/>
    <x v="602"/>
    <x v="6"/>
    <x v="36"/>
    <m/>
    <s v="-"/>
    <x v="22"/>
    <x v="6"/>
    <s v="NÃO EXCLUIR ESSA LINHA"/>
    <m/>
    <d v="1899-12-30T00:00:00"/>
    <s v="-"/>
    <x v="7"/>
    <x v="11"/>
    <x v="16"/>
    <m/>
    <x v="2"/>
    <x v="1"/>
    <m/>
    <s v="Empreiteira"/>
    <x v="11"/>
    <m/>
    <m/>
    <m/>
    <e v="#REF!"/>
    <m/>
    <m/>
    <x v="1"/>
    <x v="1"/>
    <m/>
    <x v="1"/>
    <s v="-"/>
    <m/>
    <x v="0"/>
    <x v="1"/>
    <n v="0"/>
    <m/>
    <s v="ADRIANO SIQUEIRA"/>
    <m/>
    <m/>
    <m/>
    <m/>
    <m/>
    <m/>
    <m/>
    <m/>
    <m/>
    <e v="#N/A"/>
    <m/>
  </r>
  <r>
    <m/>
    <s v="NA"/>
    <x v="11"/>
    <s v="NA"/>
    <x v="7"/>
    <x v="11"/>
    <x v="231"/>
    <x v="225"/>
    <s v="NA"/>
    <s v="NA"/>
    <x v="602"/>
    <x v="7"/>
    <x v="36"/>
    <m/>
    <s v="-"/>
    <x v="22"/>
    <x v="6"/>
    <s v="NÃO EXCLUIR ESSA LINHA"/>
    <m/>
    <d v="1899-12-30T00:00:00"/>
    <s v="-"/>
    <x v="7"/>
    <x v="11"/>
    <x v="16"/>
    <m/>
    <x v="2"/>
    <x v="1"/>
    <m/>
    <s v="Empreiteira"/>
    <x v="11"/>
    <m/>
    <m/>
    <m/>
    <e v="#REF!"/>
    <m/>
    <m/>
    <x v="1"/>
    <x v="1"/>
    <m/>
    <x v="1"/>
    <s v="-"/>
    <m/>
    <x v="0"/>
    <x v="1"/>
    <n v="0"/>
    <m/>
    <s v="ADRIANO SIQUEIRA"/>
    <m/>
    <m/>
    <m/>
    <m/>
    <m/>
    <m/>
    <m/>
    <m/>
    <m/>
    <e v="#N/A"/>
    <m/>
  </r>
  <r>
    <m/>
    <s v="NA"/>
    <x v="11"/>
    <s v="NA"/>
    <x v="7"/>
    <x v="11"/>
    <x v="231"/>
    <x v="225"/>
    <s v="NA"/>
    <s v="NA"/>
    <x v="602"/>
    <x v="5"/>
    <x v="36"/>
    <m/>
    <s v="-"/>
    <x v="22"/>
    <x v="6"/>
    <s v="NÃO EXCLUIR ESSA LINHA"/>
    <m/>
    <d v="1899-12-30T00:00:00"/>
    <s v="-"/>
    <x v="7"/>
    <x v="11"/>
    <x v="16"/>
    <m/>
    <x v="2"/>
    <x v="1"/>
    <m/>
    <s v="Empreiteira"/>
    <x v="11"/>
    <m/>
    <m/>
    <m/>
    <e v="#REF!"/>
    <m/>
    <m/>
    <x v="1"/>
    <x v="1"/>
    <m/>
    <x v="1"/>
    <s v="-"/>
    <m/>
    <x v="0"/>
    <x v="1"/>
    <n v="0"/>
    <m/>
    <s v="ADRIANO SIQUEIRA"/>
    <m/>
    <m/>
    <m/>
    <m/>
    <m/>
    <m/>
    <m/>
    <m/>
    <m/>
    <e v="#N/A"/>
    <m/>
  </r>
  <r>
    <m/>
    <s v="NA"/>
    <x v="11"/>
    <s v="NA"/>
    <x v="7"/>
    <x v="11"/>
    <x v="231"/>
    <x v="225"/>
    <s v="NA"/>
    <s v="NA"/>
    <x v="602"/>
    <x v="8"/>
    <x v="36"/>
    <m/>
    <s v="-"/>
    <x v="22"/>
    <x v="7"/>
    <s v="x'"/>
    <m/>
    <d v="1899-12-30T00:00:00"/>
    <s v="-"/>
    <x v="7"/>
    <x v="11"/>
    <x v="16"/>
    <m/>
    <x v="2"/>
    <x v="0"/>
    <s v="NA"/>
    <s v="NA"/>
    <x v="11"/>
    <m/>
    <m/>
    <m/>
    <m/>
    <m/>
    <m/>
    <x v="1"/>
    <x v="1"/>
    <m/>
    <x v="1"/>
    <m/>
    <m/>
    <x v="0"/>
    <x v="1"/>
    <n v="1"/>
    <m/>
    <s v="ADRIANO SIQUEIRA"/>
    <m/>
    <m/>
    <m/>
    <m/>
    <m/>
    <m/>
    <m/>
    <m/>
    <m/>
    <e v="#N/A"/>
    <m/>
  </r>
  <r>
    <m/>
    <s v="NA"/>
    <x v="11"/>
    <s v="NA"/>
    <x v="7"/>
    <x v="11"/>
    <x v="231"/>
    <x v="225"/>
    <s v="NA"/>
    <s v="NA"/>
    <x v="602"/>
    <x v="4"/>
    <x v="36"/>
    <m/>
    <s v="-"/>
    <x v="22"/>
    <x v="7"/>
    <s v="NÃO EXCLUIR ESSA LINHA"/>
    <m/>
    <d v="1899-12-30T00:00:00"/>
    <s v="-"/>
    <x v="7"/>
    <x v="11"/>
    <x v="16"/>
    <m/>
    <x v="2"/>
    <x v="0"/>
    <s v="NA"/>
    <s v="NA"/>
    <x v="11"/>
    <m/>
    <m/>
    <m/>
    <m/>
    <m/>
    <m/>
    <x v="1"/>
    <x v="1"/>
    <m/>
    <x v="1"/>
    <m/>
    <m/>
    <x v="0"/>
    <x v="1"/>
    <n v="1"/>
    <m/>
    <s v="ADRIANO SIQUEIRA"/>
    <m/>
    <m/>
    <m/>
    <m/>
    <m/>
    <m/>
    <m/>
    <m/>
    <m/>
    <e v="#N/A"/>
    <m/>
  </r>
  <r>
    <m/>
    <s v="NA"/>
    <x v="11"/>
    <s v="NA"/>
    <x v="7"/>
    <x v="11"/>
    <x v="231"/>
    <x v="225"/>
    <s v="NA"/>
    <s v="NA"/>
    <x v="602"/>
    <x v="0"/>
    <x v="36"/>
    <m/>
    <s v="-"/>
    <x v="22"/>
    <x v="7"/>
    <s v="NÃO EXCLUIR ESSA LINHA"/>
    <m/>
    <d v="1899-12-30T00:00:00"/>
    <s v="-"/>
    <x v="7"/>
    <x v="11"/>
    <x v="16"/>
    <m/>
    <x v="2"/>
    <x v="0"/>
    <s v="NA"/>
    <s v="NA"/>
    <x v="11"/>
    <m/>
    <m/>
    <m/>
    <m/>
    <m/>
    <m/>
    <x v="1"/>
    <x v="1"/>
    <m/>
    <x v="1"/>
    <m/>
    <m/>
    <x v="0"/>
    <x v="1"/>
    <n v="1"/>
    <m/>
    <s v="ADRIANO SIQUEIRA"/>
    <m/>
    <m/>
    <m/>
    <m/>
    <m/>
    <m/>
    <m/>
    <m/>
    <m/>
    <e v="#N/A"/>
    <m/>
  </r>
  <r>
    <m/>
    <s v="NA"/>
    <x v="11"/>
    <s v="NA"/>
    <x v="7"/>
    <x v="11"/>
    <x v="231"/>
    <x v="225"/>
    <s v="NA"/>
    <s v="NA"/>
    <x v="602"/>
    <x v="8"/>
    <x v="36"/>
    <m/>
    <s v="-"/>
    <x v="22"/>
    <x v="3"/>
    <s v="NÃO EXCLUIR ESSA LINHA"/>
    <m/>
    <d v="1899-12-30T00:00:00"/>
    <s v="-"/>
    <x v="7"/>
    <x v="11"/>
    <x v="16"/>
    <m/>
    <x v="2"/>
    <x v="0"/>
    <s v="NA"/>
    <s v="NA"/>
    <x v="11"/>
    <m/>
    <m/>
    <m/>
    <m/>
    <m/>
    <m/>
    <x v="1"/>
    <x v="1"/>
    <m/>
    <x v="1"/>
    <m/>
    <m/>
    <x v="0"/>
    <x v="1"/>
    <n v="0"/>
    <m/>
    <s v="LUIZ BERNARDINI"/>
    <m/>
    <m/>
    <m/>
    <m/>
    <m/>
    <m/>
    <m/>
    <m/>
    <m/>
    <e v="#N/A"/>
    <m/>
  </r>
  <r>
    <m/>
    <s v="NA"/>
    <x v="11"/>
    <s v="NA"/>
    <x v="7"/>
    <x v="11"/>
    <x v="231"/>
    <x v="225"/>
    <s v="NA"/>
    <s v="NA"/>
    <x v="602"/>
    <x v="4"/>
    <x v="36"/>
    <m/>
    <s v="-"/>
    <x v="22"/>
    <x v="3"/>
    <s v="NÃO EXCLUIR ESSA LINHA"/>
    <m/>
    <d v="1899-12-30T00:00:00"/>
    <s v="-"/>
    <x v="7"/>
    <x v="11"/>
    <x v="16"/>
    <m/>
    <x v="2"/>
    <x v="0"/>
    <s v="NA"/>
    <s v="NA"/>
    <x v="11"/>
    <m/>
    <m/>
    <m/>
    <m/>
    <m/>
    <m/>
    <x v="1"/>
    <x v="1"/>
    <m/>
    <x v="1"/>
    <m/>
    <m/>
    <x v="0"/>
    <x v="1"/>
    <n v="0"/>
    <m/>
    <s v="LUIZ BERNARDINI"/>
    <m/>
    <m/>
    <m/>
    <m/>
    <m/>
    <m/>
    <m/>
    <m/>
    <m/>
    <e v="#N/A"/>
    <m/>
  </r>
  <r>
    <m/>
    <s v="NA"/>
    <x v="11"/>
    <s v="NA"/>
    <x v="7"/>
    <x v="11"/>
    <x v="231"/>
    <x v="225"/>
    <s v="NA"/>
    <s v="NA"/>
    <x v="602"/>
    <x v="0"/>
    <x v="36"/>
    <m/>
    <s v="-"/>
    <x v="22"/>
    <x v="3"/>
    <s v="NÃO EXCLUIR ESSA LINHA"/>
    <m/>
    <d v="1899-12-30T00:00:00"/>
    <s v="-"/>
    <x v="7"/>
    <x v="11"/>
    <x v="16"/>
    <m/>
    <x v="2"/>
    <x v="0"/>
    <s v="NA"/>
    <s v="NA"/>
    <x v="11"/>
    <m/>
    <m/>
    <m/>
    <m/>
    <m/>
    <m/>
    <x v="1"/>
    <x v="1"/>
    <m/>
    <x v="1"/>
    <m/>
    <m/>
    <x v="0"/>
    <x v="1"/>
    <n v="0"/>
    <m/>
    <s v="LUIZ BERNARDINI"/>
    <m/>
    <m/>
    <m/>
    <m/>
    <m/>
    <m/>
    <m/>
    <m/>
    <m/>
    <e v="#N/A"/>
    <m/>
  </r>
  <r>
    <m/>
    <s v="NA"/>
    <x v="11"/>
    <s v="NA"/>
    <x v="7"/>
    <x v="11"/>
    <x v="231"/>
    <x v="225"/>
    <s v="NA"/>
    <s v="NA"/>
    <x v="602"/>
    <x v="8"/>
    <x v="36"/>
    <m/>
    <s v="-"/>
    <x v="22"/>
    <x v="5"/>
    <s v="NÃO EXCLUIR ESSA LINHA"/>
    <m/>
    <d v="1899-12-30T00:00:00"/>
    <s v="-"/>
    <x v="7"/>
    <x v="11"/>
    <x v="16"/>
    <m/>
    <x v="2"/>
    <x v="0"/>
    <s v="NA"/>
    <s v="NA"/>
    <x v="11"/>
    <m/>
    <m/>
    <m/>
    <m/>
    <m/>
    <m/>
    <x v="1"/>
    <x v="1"/>
    <m/>
    <x v="1"/>
    <m/>
    <m/>
    <x v="0"/>
    <x v="1"/>
    <n v="0"/>
    <m/>
    <s v="ANDRÉ AQUINO"/>
    <m/>
    <m/>
    <m/>
    <m/>
    <m/>
    <m/>
    <m/>
    <m/>
    <m/>
    <e v="#N/A"/>
    <m/>
  </r>
  <r>
    <m/>
    <s v="NA"/>
    <x v="11"/>
    <s v="NA"/>
    <x v="7"/>
    <x v="11"/>
    <x v="231"/>
    <x v="225"/>
    <s v="NA"/>
    <s v="NA"/>
    <x v="602"/>
    <x v="4"/>
    <x v="36"/>
    <m/>
    <s v="-"/>
    <x v="22"/>
    <x v="5"/>
    <s v="NÃO EXCLUIR ESSA LINHA"/>
    <m/>
    <d v="1899-12-30T00:00:00"/>
    <s v="-"/>
    <x v="7"/>
    <x v="11"/>
    <x v="16"/>
    <m/>
    <x v="2"/>
    <x v="0"/>
    <s v="NA"/>
    <s v="NA"/>
    <x v="11"/>
    <m/>
    <m/>
    <m/>
    <m/>
    <m/>
    <m/>
    <x v="1"/>
    <x v="1"/>
    <m/>
    <x v="1"/>
    <m/>
    <m/>
    <x v="0"/>
    <x v="1"/>
    <n v="0"/>
    <m/>
    <s v="ANDRÉ AQUINO"/>
    <m/>
    <m/>
    <m/>
    <m/>
    <m/>
    <m/>
    <m/>
    <m/>
    <m/>
    <e v="#N/A"/>
    <m/>
  </r>
  <r>
    <m/>
    <s v="NA"/>
    <x v="11"/>
    <s v="NA"/>
    <x v="7"/>
    <x v="11"/>
    <x v="231"/>
    <x v="225"/>
    <s v="NA"/>
    <s v="NA"/>
    <x v="602"/>
    <x v="0"/>
    <x v="36"/>
    <m/>
    <s v="-"/>
    <x v="22"/>
    <x v="5"/>
    <s v="NÃO EXCLUIR ESSA LINHA"/>
    <m/>
    <d v="1899-12-30T00:00:00"/>
    <s v="-"/>
    <x v="7"/>
    <x v="11"/>
    <x v="16"/>
    <m/>
    <x v="2"/>
    <x v="0"/>
    <s v="NA"/>
    <s v="NA"/>
    <x v="11"/>
    <m/>
    <m/>
    <m/>
    <m/>
    <m/>
    <m/>
    <x v="1"/>
    <x v="1"/>
    <m/>
    <x v="1"/>
    <m/>
    <m/>
    <x v="0"/>
    <x v="1"/>
    <n v="1"/>
    <m/>
    <s v="ANDRÉ AQUINO"/>
    <m/>
    <m/>
    <m/>
    <m/>
    <m/>
    <m/>
    <m/>
    <m/>
    <m/>
    <e v="#N/A"/>
    <m/>
  </r>
  <r>
    <s v="MGUBJ"/>
    <s v="M2024EST_MGUBJ_01"/>
    <x v="1"/>
    <s v="SIM"/>
    <x v="0"/>
    <x v="7"/>
    <x v="232"/>
    <x v="1"/>
    <s v="NA"/>
    <s v="NA"/>
    <x v="551"/>
    <x v="5"/>
    <x v="6"/>
    <s v="MGUAP"/>
    <m/>
    <x v="8"/>
    <x v="4"/>
    <s v="16/06/2025 - Arthur: status até entação era REPARO FO_x000a_REDE ENTREGUE CONFORME TOPOLOGIA ESTRUTURANTE"/>
    <s v="26/02- Sites construidos em topologia diferente do estruturante, confirmado com Cleber da Ondacom; Faltam OE´s de ativação dos links"/>
    <s v="NÃO"/>
    <s v="CANCELADO"/>
    <x v="0"/>
    <x v="7"/>
    <x v="10"/>
    <s v="-"/>
    <x v="0"/>
    <x v="1"/>
    <n v="514010"/>
    <s v="Aprovado HQ"/>
    <x v="3"/>
    <m/>
    <m/>
    <m/>
    <e v="#REF!"/>
    <m/>
    <m/>
    <x v="1"/>
    <x v="2"/>
    <d v="2024-11-20T00:00:00"/>
    <x v="1"/>
    <m/>
    <s v="CONSTRUÍDO"/>
    <x v="4"/>
    <x v="0"/>
    <n v="0"/>
    <m/>
    <s v="LUIZ BERNARDINI"/>
    <s v="OK"/>
    <s v="OK"/>
    <s v="OK"/>
    <s v="OK"/>
    <s v="OK"/>
    <s v="OK"/>
    <m/>
    <m/>
    <m/>
    <e v="#N/A"/>
    <m/>
  </r>
  <r>
    <s v="MGMTN"/>
    <s v="M2024EST_MGMTN_01"/>
    <x v="1"/>
    <s v="SIM"/>
    <x v="0"/>
    <x v="7"/>
    <x v="232"/>
    <x v="1"/>
    <s v="NA"/>
    <s v="NA"/>
    <x v="551"/>
    <x v="5"/>
    <x v="6"/>
    <s v="MGUAP"/>
    <m/>
    <x v="8"/>
    <x v="4"/>
    <s v="16/06/2025 - Arthur: status até entação era REPARO FO_x000a_REDE ENTREGUE CONFORME TOPOLOGIA ESTRUTURANTE"/>
    <s v="26/02- Sites construidos em topologia diferente do estruturante, confirmado com Cleber da Ondacom; Faltam OE´s de ativação dos links"/>
    <s v="NÃO"/>
    <s v="CANCELADO"/>
    <x v="0"/>
    <x v="7"/>
    <x v="10"/>
    <s v="-"/>
    <x v="0"/>
    <x v="1"/>
    <n v="514010"/>
    <s v="Aprovado HQ"/>
    <x v="3"/>
    <m/>
    <m/>
    <m/>
    <e v="#REF!"/>
    <m/>
    <m/>
    <x v="1"/>
    <x v="2"/>
    <d v="2024-11-20T00:00:00"/>
    <x v="1"/>
    <m/>
    <s v="CONSTRUÍDO"/>
    <x v="4"/>
    <x v="0"/>
    <n v="0"/>
    <m/>
    <s v="LUIZ BERNARDINI"/>
    <s v="OK"/>
    <s v="OK"/>
    <s v="OK"/>
    <s v="OK"/>
    <s v="OK"/>
    <s v="OK"/>
    <m/>
    <m/>
    <m/>
    <e v="#N/A"/>
    <m/>
  </r>
  <r>
    <s v="MGUSA"/>
    <s v="M2024EST_MGUSA_01"/>
    <x v="1"/>
    <s v="SIM"/>
    <x v="0"/>
    <x v="7"/>
    <x v="147"/>
    <x v="1"/>
    <s v="NA"/>
    <s v="NA"/>
    <x v="603"/>
    <x v="5"/>
    <x v="6"/>
    <s v="MGUTP"/>
    <m/>
    <x v="8"/>
    <x v="4"/>
    <s v="16/06/2025 - Arthur: status até entação era REPARO FO_x000a_REDE ENTREGUE CONFORME TOPOLOGIA ESTRUTURANTE"/>
    <s v="12/03 - Uma alça com defeito nas fibras, acionado rede externa"/>
    <s v="NÃO"/>
    <s v="CANCELADO"/>
    <x v="0"/>
    <x v="7"/>
    <x v="10"/>
    <s v="-"/>
    <x v="0"/>
    <x v="1"/>
    <n v="514015"/>
    <s v="Aprovado HQ"/>
    <x v="3"/>
    <m/>
    <m/>
    <m/>
    <e v="#REF!"/>
    <m/>
    <m/>
    <x v="1"/>
    <x v="32"/>
    <d v="2024-11-21T00:00:00"/>
    <x v="1"/>
    <m/>
    <s v="CONSTRUÍDO"/>
    <x v="4"/>
    <x v="0"/>
    <n v="1"/>
    <m/>
    <s v="LUIZ BERNARDINI"/>
    <s v="OK"/>
    <s v="OK"/>
    <s v="NOK"/>
    <s v="OK"/>
    <s v="OK"/>
    <s v="OK"/>
    <s v="CONCLUÍDO"/>
    <m/>
    <m/>
    <e v="#N/A"/>
    <m/>
  </r>
  <r>
    <s v="MGJAR"/>
    <s v="M2024EST_MGJAR_01"/>
    <x v="1"/>
    <s v="SIM"/>
    <x v="0"/>
    <x v="7"/>
    <x v="233"/>
    <x v="1"/>
    <s v="NA"/>
    <s v="NA"/>
    <x v="502"/>
    <x v="5"/>
    <x v="6"/>
    <s v="MGACI"/>
    <m/>
    <x v="8"/>
    <x v="4"/>
    <s v="16/06/2025 - Arthur: status até entação era PROJETO METRO_x000a_06/01/2025 - Marcio: Telemont: ACI ok, falta solicitar acesso em MGJAR. Que foi solicitado para ONDACOM (?)._x000a_seg 06/01/2025 09:21 - Controle de acesso: Prezados, bom dia!_x000a_Acesso liberado ._x000a_Formulário enviado ao site._x000a_Chave disponível para retirada na CCC Uberlândia._x000a__x000a_27/12/2024 - Marcio: depende de acesso ALGAR (MGJAR) // MGACI - só renovar acesso"/>
    <s v="22/02 - Depende ativar ACI-HL5D, HL4 de UBR sem portas; 2/20/2025 - Foi utilizada a porta 10/2/5 de UBR-02 para o HL5G. Essa porta já está em uso. / Faltam ajsute do sinóptico e OE´s"/>
    <s v="NÃO"/>
    <s v="CANCELADO"/>
    <x v="0"/>
    <x v="7"/>
    <x v="0"/>
    <s v="-"/>
    <x v="0"/>
    <x v="1"/>
    <n v="523465"/>
    <s v="Aprovado HQ"/>
    <x v="3"/>
    <m/>
    <m/>
    <m/>
    <e v="#REF!"/>
    <m/>
    <m/>
    <x v="1"/>
    <x v="63"/>
    <d v="2024-11-24T00:00:00"/>
    <x v="1"/>
    <m/>
    <s v="CONSTRUÍDO"/>
    <x v="4"/>
    <x v="0"/>
    <n v="1"/>
    <m/>
    <s v="LUIZ BERNARDINI"/>
    <s v="OK"/>
    <s v="OK"/>
    <s v="OK"/>
    <s v="OK"/>
    <s v="OK"/>
    <s v="OK"/>
    <m/>
    <m/>
    <m/>
    <e v="#N/A"/>
    <m/>
  </r>
  <r>
    <s v="MGRBN"/>
    <s v="M2024EST_MGRBN_01"/>
    <x v="1"/>
    <s v="SIM"/>
    <x v="0"/>
    <x v="7"/>
    <x v="160"/>
    <x v="1"/>
    <s v="NA"/>
    <s v="NA"/>
    <x v="555"/>
    <x v="5"/>
    <x v="6"/>
    <s v="MGUTP"/>
    <m/>
    <x v="8"/>
    <x v="4"/>
    <s v="16/06/2025 - Arthur: status até entação era REPARO FO_x000a_REDE ENTREGUE CONFORME TOPOLOGIA ESTRUTURANTE"/>
    <s v="12/03 - As duas alça com defeito nas fibras, acionado rede externa"/>
    <s v="NÃO"/>
    <s v="CANCELADO"/>
    <x v="0"/>
    <x v="7"/>
    <x v="10"/>
    <s v="-"/>
    <x v="0"/>
    <x v="1"/>
    <n v="514014"/>
    <s v="Aprovado HQ"/>
    <x v="3"/>
    <m/>
    <m/>
    <m/>
    <e v="#REF!"/>
    <m/>
    <m/>
    <x v="1"/>
    <x v="2"/>
    <d v="2024-11-21T00:00:00"/>
    <x v="1"/>
    <m/>
    <s v="CONSTRUÍDO"/>
    <x v="4"/>
    <x v="0"/>
    <n v="0"/>
    <m/>
    <s v="LUIZ BERNARDINI"/>
    <s v="OK"/>
    <s v="OK"/>
    <s v="OK"/>
    <s v="OK"/>
    <s v="OK"/>
    <s v="OK"/>
    <s v="CONCLUÍDO"/>
    <m/>
    <m/>
    <e v="#N/A"/>
    <m/>
  </r>
  <r>
    <s v="MGULA"/>
    <s v="M2024EST_MGULA_01"/>
    <x v="1"/>
    <s v="NÃO"/>
    <x v="4"/>
    <x v="6"/>
    <x v="1"/>
    <x v="1"/>
    <s v="NA"/>
    <s v="NA"/>
    <x v="604"/>
    <x v="5"/>
    <x v="6"/>
    <s v="MGUTP"/>
    <m/>
    <x v="8"/>
    <x v="4"/>
    <m/>
    <m/>
    <s v="NÃO"/>
    <s v="CANCELADO"/>
    <x v="4"/>
    <x v="6"/>
    <x v="10"/>
    <s v="-"/>
    <x v="0"/>
    <x v="1"/>
    <n v="514020"/>
    <s v="Aprovado HQ"/>
    <x v="3"/>
    <m/>
    <m/>
    <m/>
    <e v="#REF!"/>
    <m/>
    <m/>
    <x v="1"/>
    <x v="52"/>
    <d v="2024-11-23T00:00:00"/>
    <x v="1"/>
    <m/>
    <s v="CANCELADO"/>
    <x v="4"/>
    <x v="0"/>
    <n v="0"/>
    <m/>
    <s v="LUIZ BERNARDINI"/>
    <s v="W20"/>
    <s v="OK"/>
    <s v="NOK"/>
    <s v="OK"/>
    <s v="OK"/>
    <s v="OK"/>
    <m/>
    <m/>
    <m/>
    <e v="#N/A"/>
    <m/>
  </r>
  <r>
    <s v="MGJKB"/>
    <s v="HL4_JKB"/>
    <x v="12"/>
    <s v="COLOCALIZADO"/>
    <x v="0"/>
    <x v="0"/>
    <x v="234"/>
    <x v="226"/>
    <s v="NA"/>
    <s v="NA"/>
    <x v="6"/>
    <x v="8"/>
    <x v="33"/>
    <s v="*"/>
    <s v="-"/>
    <x v="20"/>
    <x v="7"/>
    <m/>
    <m/>
    <s v="NÃO"/>
    <s v="ATIVO"/>
    <x v="0"/>
    <x v="0"/>
    <x v="12"/>
    <s v="-"/>
    <x v="0"/>
    <x v="0"/>
    <s v="NA"/>
    <m/>
    <x v="0"/>
    <m/>
    <m/>
    <m/>
    <m/>
    <m/>
    <m/>
    <x v="1"/>
    <x v="10"/>
    <m/>
    <x v="0"/>
    <m/>
    <s v="CONSTRUÍDO"/>
    <x v="2"/>
    <x v="3"/>
    <s v="N/A"/>
    <s v="HL4 (300K)MGJKB"/>
    <s v="ADRIANO SIQUEIRA"/>
    <s v="OK"/>
    <s v="OK"/>
    <s v="OK"/>
    <s v="OK"/>
    <s v="OK"/>
    <s v="OK"/>
    <s v="W40"/>
    <s v="1._x0009_Metro (HL4/HL5D/HL5G) – HL4 OK_x000a_2._x0009_Organização FO - OK._x000a_3._x0009_Identificação - OK._x000a_4._x0009_Site – Alvenaria com portaria 24Hrs;_x000a_5._x0009_Baterias - 4 bancos de Chumbo Ácido Geleada;_x000a_6._x0009_Climatizado com ar condicionado, máquinas OK;_x000a_7._x0009_Alarmística - SGINFRA;_x000a_8._x0009_Pendencias: Trocar 1 banco de baterias;_x000a_Necessário Wi fi na central._x000a_"/>
    <m/>
    <e v="#N/A"/>
    <m/>
  </r>
  <r>
    <s v="MGQ31"/>
    <s v="HL4_Q31"/>
    <x v="12"/>
    <s v="COLOCALIZADO"/>
    <x v="0"/>
    <x v="0"/>
    <x v="234"/>
    <x v="226"/>
    <s v="NA"/>
    <s v="NA"/>
    <x v="6"/>
    <x v="8"/>
    <x v="35"/>
    <s v="*"/>
    <s v="-"/>
    <x v="20"/>
    <x v="7"/>
    <m/>
    <m/>
    <s v="NÃO"/>
    <s v="ATIVO"/>
    <x v="0"/>
    <x v="0"/>
    <x v="12"/>
    <s v="-"/>
    <x v="0"/>
    <x v="0"/>
    <s v="NA"/>
    <m/>
    <x v="0"/>
    <m/>
    <m/>
    <m/>
    <m/>
    <m/>
    <m/>
    <x v="1"/>
    <x v="10"/>
    <m/>
    <x v="0"/>
    <m/>
    <s v="CONSTRUÍDO"/>
    <x v="2"/>
    <x v="3"/>
    <s v="N/A"/>
    <s v="HL4 (300K)MGQ31"/>
    <s v="ADRIANO SIQUEIRA"/>
    <s v="OK"/>
    <s v="OK"/>
    <s v="OK"/>
    <s v="OK"/>
    <s v="OK"/>
    <s v="OK"/>
    <s v="W40"/>
    <s v="1._x0009_Metro (HL4/HL5D/HL5G) – HL4 e HL3 OK_x000a_2._x0009_Organização FO - OK._x000a_3._x0009_Identificação - OK._x000a_4._x0009_Site – Alvenaria com portaria 24Hrs;_x000a_5._x0009_Baterias - 4 bancos de chumbo geleada;_x000a_6._x0009_Climatizado com ar condicionado, máquinas OK;_x000a_7._x0009_Alarmística - SGINFRA;_x000a_8._x0009_Pendencias: Reparo na proteção do medidor Cemig;_x000a_Logística para retirada de gabinetes da fixa que se encontram dentro da central;_x000a_Alto volume de pombos, necessário medidas para amenizar o problema;_x000a__x000a_"/>
    <m/>
    <e v="#N/A"/>
    <m/>
  </r>
  <r>
    <s v="MGABN"/>
    <s v="M2025EST_MGABN_01"/>
    <x v="3"/>
    <s v="SIM"/>
    <x v="0"/>
    <x v="0"/>
    <x v="235"/>
    <x v="168"/>
    <s v="NA"/>
    <s v="NA"/>
    <x v="605"/>
    <x v="0"/>
    <x v="9"/>
    <s v="MGVSV"/>
    <s v="-"/>
    <x v="6"/>
    <x v="3"/>
    <s v="qua 17/09/2025 10:05 - William Cruz: @Thiago Vitaczik Campanucci e @Arthur Monteiro Da Silva_x000a__x000a_Favor acionar EPS para recuperar fibras com defeito._x000a__x000a_Favor orientar EPS para não usar esse modelo de DGO SC-PC, não é padrão em MG e esse modelo de cordão é difícil de conseguir."/>
    <m/>
    <s v="NÃO"/>
    <s v="ATIVO"/>
    <x v="0"/>
    <x v="0"/>
    <x v="7"/>
    <s v="-"/>
    <x v="0"/>
    <x v="0"/>
    <n v="548963"/>
    <s v="Aprovado HQ"/>
    <x v="0"/>
    <m/>
    <m/>
    <m/>
    <m/>
    <m/>
    <m/>
    <x v="0"/>
    <x v="64"/>
    <m/>
    <x v="0"/>
    <m/>
    <s v="CONSTRUÍDO"/>
    <x v="4"/>
    <x v="3"/>
    <s v="APROVADO"/>
    <s v="HL5-G (300K)MGABN"/>
    <s v="LUIZ BERNARDINI"/>
    <s v="OK"/>
    <s v="OK"/>
    <s v="OK"/>
    <s v="OK"/>
    <s v="OK"/>
    <s v="OK"/>
    <s v="CONCLUÍDO"/>
    <m/>
    <m/>
    <e v="#N/A"/>
    <s v="ROBSON CAVAGNARI"/>
  </r>
  <r>
    <s v="MGJUN"/>
    <s v="M2024EST_MGJUN_01"/>
    <x v="3"/>
    <s v="SIM"/>
    <x v="0"/>
    <x v="0"/>
    <x v="135"/>
    <x v="168"/>
    <s v="NA"/>
    <s v="NA"/>
    <x v="275"/>
    <x v="0"/>
    <x v="23"/>
    <s v="MGJFQ"/>
    <s v="-"/>
    <x v="0"/>
    <x v="0"/>
    <s v="CONSTRUÍDO EM 2024 NA MESMA TOPOLOGIA E HIERARQUIA 2025"/>
    <m/>
    <s v="NÃO"/>
    <s v="ATIVO"/>
    <x v="0"/>
    <x v="0"/>
    <x v="0"/>
    <s v="-"/>
    <x v="0"/>
    <x v="0"/>
    <n v="509283"/>
    <s v="Aprovado HQ"/>
    <x v="0"/>
    <m/>
    <m/>
    <m/>
    <m/>
    <m/>
    <m/>
    <x v="0"/>
    <x v="0"/>
    <d v="2025-09-30T00:00:00"/>
    <x v="0"/>
    <m/>
    <m/>
    <x v="0"/>
    <x v="0"/>
    <s v="NÃO LOC"/>
    <s v="HL5G_2025MGJUN"/>
    <s v="ADRIANO SIQUEIRA"/>
    <s v="OK"/>
    <s v="OK"/>
    <s v="OK"/>
    <s v="OK"/>
    <s v="OK"/>
    <s v="NA"/>
    <s v="OK"/>
    <s v="1._x0009_Metro (HL4/HL5D/HL5G) =HL5G OK_x000a_2._x0009_Organização FO = OK_x000a_3._x0009_Identificação = OK_x000a_4._x0009_Bateria Lítio Existente = 03_x000a_5._x0009_Radio pra redundancia = 00"/>
    <m/>
    <e v="#N/A"/>
    <m/>
  </r>
  <r>
    <s v="MGGBV"/>
    <s v="M2025EST_MGGBV_01"/>
    <x v="3"/>
    <s v="SIM"/>
    <x v="0"/>
    <x v="0"/>
    <x v="236"/>
    <x v="227"/>
    <s v="NA"/>
    <s v="NA"/>
    <x v="606"/>
    <x v="0"/>
    <x v="33"/>
    <s v="MGALT"/>
    <s v="-"/>
    <x v="20"/>
    <x v="7"/>
    <s v="02/06/2025 - Arthur: solicitado revisão de projeto._x000a_sex 30/05/2025 16:04 - Marcio: não foi possível finalizar a formatação devido cabo de 12 FO esta com 100% de ocupação ( não tem fibras vagas)_x000a_ADC DE 2950 METROS DE CABO 24 FIBRAS_x000a__x000a_30/05/2025 - Israel: previsão de entrega para 01/06. Vencida a barreira do acesso._x000a__x000a_27/05/2025 - Marcio TELEMONT: 100% lançado, iniciou a formatação hoje. O controle de acesso informou não tem a chave padrão do interior, alguém retirou a chave e nao entregou. Equipe ta  formando da emenda 0 sem acessar o site. Precisa de ajuda no acesso._x000a__x000a_seg 26/05/2025 15:26 - Arthur: Seguir com a obra, adicional dentro do custo._x000a__x000a_sáb 24/05/2025 15:43 - Marcio: Solicito de acordo para ADC abaixo_x000a__x000a_Motivo = emenda existente não esta no local indicado no desenho_x000a__x000a_•_x0009_570 metros de cabo_x000a_•_x0009_01 raquete_x000a_•_x0009_01 caixa de emenda_x000a_21/05/2025 - Israel: data 27/05_x000a_20/05/2025 - Israel: depende do fim do MGALT"/>
    <m/>
    <s v="NÃO"/>
    <s v="ATIVO"/>
    <x v="0"/>
    <x v="0"/>
    <x v="7"/>
    <s v="-"/>
    <x v="0"/>
    <x v="0"/>
    <n v="561590"/>
    <s v="Aprovado HQ"/>
    <x v="0"/>
    <m/>
    <m/>
    <m/>
    <m/>
    <m/>
    <m/>
    <x v="0"/>
    <x v="51"/>
    <m/>
    <x v="0"/>
    <m/>
    <s v="REDE OK"/>
    <x v="3"/>
    <x v="3"/>
    <s v="APROVADO"/>
    <s v="HL5-G (300K)MGGBV"/>
    <s v="ADRIANO SIQUEIRA"/>
    <s v="OK"/>
    <s v="OK"/>
    <s v="NOK"/>
    <s v="OK"/>
    <s v="NOK"/>
    <s v="OK"/>
    <s v="W39"/>
    <s v="2. Organização FO = OK"/>
    <m/>
    <e v="#N/A"/>
    <m/>
  </r>
  <r>
    <s v="MGGVG"/>
    <s v="M2025EST_MGGVG_01"/>
    <x v="3"/>
    <s v="SIM"/>
    <x v="0"/>
    <x v="0"/>
    <x v="237"/>
    <x v="228"/>
    <s v="NA"/>
    <s v="NA"/>
    <x v="607"/>
    <x v="0"/>
    <x v="33"/>
    <s v="MGLMN"/>
    <s v="-"/>
    <x v="20"/>
    <x v="7"/>
    <m/>
    <m/>
    <s v="NÃO"/>
    <s v="ATIVO"/>
    <x v="0"/>
    <x v="0"/>
    <x v="7"/>
    <s v="-"/>
    <x v="0"/>
    <x v="0"/>
    <n v="549080"/>
    <s v="Aprovado HQ"/>
    <x v="0"/>
    <m/>
    <m/>
    <m/>
    <m/>
    <m/>
    <m/>
    <x v="1"/>
    <x v="51"/>
    <m/>
    <x v="0"/>
    <m/>
    <s v="CONSTRUÍDO"/>
    <x v="3"/>
    <x v="3"/>
    <s v="APROVADO"/>
    <s v="HL5-G (300K)MGGVG"/>
    <s v="ADRIANO SIQUEIRA"/>
    <s v="OK"/>
    <s v="OK"/>
    <s v="NOK"/>
    <s v="OK"/>
    <s v="NOK"/>
    <s v="OK"/>
    <s v="W39"/>
    <s v="3. Identificação = OK"/>
    <m/>
    <e v="#N/A"/>
    <m/>
  </r>
  <r>
    <s v="MGGVI"/>
    <s v="M2025EST_MGGVI_01"/>
    <x v="6"/>
    <s v="FLAT"/>
    <x v="0"/>
    <x v="0"/>
    <x v="230"/>
    <x v="229"/>
    <s v="NA"/>
    <s v="NA"/>
    <x v="608"/>
    <x v="4"/>
    <x v="35"/>
    <s v="MGGVI"/>
    <s v="-"/>
    <x v="20"/>
    <x v="7"/>
    <s v="ter 30/09/2025 11:35 - Thiago: Ok márcio Autorizado_x000a__x000a__x000a_ter 30/09/2025 11:30 - Marcio: Thiago,_x000a__x000a_Bom dia!!_x000a__x000a_Conforme alinhado favor da de acordo para ADC abaixo_x000a__x000a_ID -SITE-VIVO 585063_x000a__x000a_CAIXA DE EMENDA = 01_x000a_CABO DROP 12 FO = 220_x000a__x000a__x000a__x000a_qui 25/09/2025 11:32 - Thiago: Bom dia Marcio,_x000a__x000a_Para quantificar não sera necessário uma vez que o draft já esta aprovado e temos um valor que contempla essa atividade a ser executada._x000a_Posteriormente é so anexar Asbuilt na medição._x000a__x000a_qui 25/09/2025 11:28 - Marcio: Thiago,_x000a__x000a_Bom dia!!_x000a__x000a_Segue abaixo sugestão do Geraldo Magela para a OBRA 585063 , solicito que reenvie para área de projeto para novo desenho contemplado nova rota_x000a__x000a_Equipe deverá contactar o SR MAGELA para mais esclarecimento de como iremos atender a Topologia MGQ31-MGGVI-MGQ31_x000a__x000a_Trecho sugerido em campo_x000a__x000a_ter 23/09/2025 17:57 - tHIAGO: Boa tarde Márcio,_x000a_De acordo o total lançado ficará dentro do que está orçado e precisamos não ter emendas adicionais nesse trajeto._x000a__x000a_ter 23/09/2025 17:53 - mARCIO: Thiago,_x000a__x000a_Boa Tarde!!_x000a__x000a__x000a_Conforme falamos a rota que contempla no projeto 800 metros na verdade são no mínimo 1500 metros,  vide print abaixo_x000a__x000a_Solicito liberação de mais 1200 metros ( ou seja uma bobina cheia para estes lançamento)_x000a__x000a_SITE-VIVO 585063 MGQ31-MGGVI-MGQ31 GOVERNADOR VALADARES_x000a__x000a_seg 22/09/2025 16:08 - Gustavo Rosa: Prezados, boa tarde._x000a_Segue a topologia resultante do alinhamento feito hj entre a Engª de Transporte, Imp. de RE O&amp;M._x000a_DPTX: FO APAGADA + RD_x000a__x000a_sex 19/09/2025 18:09 - Thiago: De acordo Márcio._x000a__x000a_sex 19/09/2025 16:41 - Thiago: Márcio boa tarde,_x000a__x000a_Conforme orientação do magela, fiz a correção do cabo a ser lançado._x000a_Favor iniciarmos urgente esse lançamento, desde já agradeço._x000a__x000a_@Michael Roberto Alves Segue alteração conforme conversamos._x000a_10/09/2025 - Alexandro: draft elaborado, dentro do custo e cadastrado na PVCO para validação._x000a__x000a_sex 19/09/2025 16:58 - mARCIO: Thiago,_x000a__x000a_Bom dia!!_x000a__x000a_Conforme falamos estivemos no local eu o fiscal da VVIVO Geraldo Magela ( que nos lê em copia) contato 33999769651 e constatamos algumas divergências do projetado x campo_x000a__x000a_Solicito reenviar para a equipe de projeto e se possível solicitar que entre em contato com o Sr Geraldo magela 33999769651_x000a__x000a_1° situação – não existe cabo nessa travessia do rio _x000a_2° situação – sabemos que existe travessia neste ponto abaixo ( se faz necessário informar qual SWAP/EMPRESA deverá ser usado)_x000a__x000a_09/09/2025 - Arthur: Thiago solicitou enviar o projeto para Telemont elaborar o draft._x000a__x000a_qui 04/09/2025 09:30 - Marcio: Thiago,_x000a__x000a_Bom dia!!_x000a__x000a_Não fizemos nada nesse ID, essa topologia foi atendida pelo 549079 e enviado a certificação enviada dia 28/05 ( vide e-mail em anexo)_x000a__x000a_qua 03/09/2025 15:35 - Marcio: Thiago, Boa Tarde!!Estamos com a  obra 579202 que contempla a topologia MGJKB-MGGVI-MGPIB_x000a_Favor conferir se topologia do ID 579202 esta correta? No desenho mostra apenas 2 SITES  ( vide em anexo)     _x000a_Outro ponto pertinente é que no atendimento do ID 549079 usamos as ultimas 2 fibras que interliga os SITES GVI/PIB ( vide print abaixo) não temos fibras no trajeto PIB/GVI_x000a__x000a_DGO NO PIB – TODAS FIBRAS USADAS_x000a__x000a_ter 02/09/2025 19:56 - Tozetto: @Albert Yassunari Kurata,@Elisangela Santos Leal,@Jeison Batista Dos Santos,@Brunno Librelon Fernandes,@Ricardo Domingues Ferreira,_x000a_Hoje o site de MGPIB esta com 3 vias fechando em MGJKB. Precisamos de uma vistoria para garantirmos se há ou não convergencia diante destes 3 links._x000a__x000a_1 via sobre a KONNET_x000a_1 via sobre DWDM EILD 99036976_x000a_1 via sobre Fibra Vivo_x000a__x000a_seg 14/04/2025 12:00 - Victor: O site MGGDI do Estruturante de Governador Valadares se encontra fora de premissa para atendimento de duas alças._x000a_A rota da segunda alça possui um longo trecho sem postes e próximo ao aeroporto.10.07  Bruno, pontuou que não está ativo no rádio - _x000a__x000a_Solicito avaliação de proteção via Rádio para o mesmo."/>
    <s v="02/10/2025 - Ativo uma alça com FO e proteção aguarda obra do rádio"/>
    <s v="NÃO"/>
    <s v="ATIVO"/>
    <x v="0"/>
    <x v="0"/>
    <x v="7"/>
    <s v="-"/>
    <x v="0"/>
    <x v="0"/>
    <n v="585063"/>
    <s v="Aprovado HQ"/>
    <x v="0"/>
    <m/>
    <m/>
    <m/>
    <m/>
    <m/>
    <m/>
    <x v="1"/>
    <x v="42"/>
    <m/>
    <x v="0"/>
    <m/>
    <s v="RÁDIO"/>
    <x v="2"/>
    <x v="3"/>
    <s v="APROVADO"/>
    <s v="HL5-D (300K)MGGVI"/>
    <s v="ADRIANO SIQUEIRA"/>
    <s v="OK"/>
    <s v="OK"/>
    <s v="NOK"/>
    <s v="OK"/>
    <s v="NOK"/>
    <s v="OK"/>
    <s v="W40"/>
    <s v="4. Bateria Lítio Existente = 03"/>
    <m/>
    <e v="#N/A"/>
    <s v="TOZETTO/ARTHUR"/>
  </r>
  <r>
    <s v="MGGCI"/>
    <s v="M2025EST_MGGCI_01"/>
    <x v="3"/>
    <s v="SIM"/>
    <x v="0"/>
    <x v="0"/>
    <x v="238"/>
    <x v="230"/>
    <s v="NA"/>
    <s v="NA"/>
    <x v="609"/>
    <x v="0"/>
    <x v="33"/>
    <s v="MGOCP"/>
    <s v="-"/>
    <x v="20"/>
    <x v="7"/>
    <s v="ter 15/07/2025 08:55 - Joseff: Bom dia seu Marcio,_x000a__x000a_Como falamos ontem, favor seguir conforme orientação a passagem dos cabos seguindo a rotatória, paralelo a rede que já está seguindo a travessia na mesma rotatória._x000a_seg 14/07/2025 10:28 - Evandro: DEPENDE DE ATRAVESSAR A RODOVIA BR 259 E NÃO FICAR OK POIS DEPENDE DO DNIT _x000a_seg 14/07/2025 10:11 -  James, Este caso só com autorização do DNIT e precisamos do seu apoio _x000a_qui 10/07/2025 14:38 - Marcio Telemont: Time do DNIT,_x000a__x000a_Boa Tarde!!_x000a__x000a_Solicitamos liberação para realizar travessia de cabo optico no trecho que contempla BR 259 -18.835648, -41.963082 ( próximo a poma – goval)_x000a__x000a_Arthur,_x000a__x000a_Trata-se do ID 562445 _x000a_16/06/2025 - Arthur: recebida revisão de projeto na sexta dia 14/06,o o draft foi respotado e ficou dentro do custo._x000a__x000a_ter 10/06/2025 09:52 - Daniel Pacheco: James, _x000a__x000a_              Por projeto não temos como reduzir, pedi pra avaliarem e já foi alterado o projeto devido a solicitação do time de campo , por não ter fibra vaga no anel existente. _x000a__x000a_              Única opção é avaliarem novamente o cabo e buscar a redução ou mescla de moin com eps._x000a__x000a_02/06/2025 - Arthur: draft em alto custo._x000a__x000a_30/05/2025 - PPI: Revisão de projeto recebido._x000a__x000a__x000a_seg 26/05/2025 18:09 - Arthur: @Hugo Felipe Santos Martins boa tarde._x000a__x000a_Consegue nos apoiar validando essas informações da TELEMONT será necessário:_x000a__x000a_1)_x0009_Adicional de lançamento por não ter fibra vaga:  (CASO NÃO TER FIBRA VAGA MESMO, CONSEGUE AJUDAR INFORMANDO A OCUPAÇÃO DO TRECHO – PLAN MODELO EM ANEXO)_x000a_“ADC 1° CABO EXISTE É UM CFOA DE 12 E NÃO TEM MAIS FIBRA VAGA E SERÁ NECESSARIO 550 METROS ATE NO SITE”_x000a__x000a__x000a__x000a__x000a__x000a_seg 26/05/2025 14:48 - Arthur: Marcio, Vi aqui que o ambos os projetos de fato indicam o lançamento no trechos indicado e os drafts foram aprovados considerando esse lançamento._x000a__x000a_O que vc pode fazer é lançar o trecho no 549070 e formatar o mesmo trecho no 549075, caso não queira lança-lo 2 x."/>
    <m/>
    <s v="NÃO"/>
    <s v="ATIVO"/>
    <x v="0"/>
    <x v="0"/>
    <x v="7"/>
    <s v="-"/>
    <x v="0"/>
    <x v="0"/>
    <n v="562445"/>
    <s v="Aprovado HQ"/>
    <x v="0"/>
    <m/>
    <m/>
    <m/>
    <m/>
    <m/>
    <m/>
    <x v="1"/>
    <x v="2"/>
    <m/>
    <x v="0"/>
    <m/>
    <s v="REDE OK"/>
    <x v="3"/>
    <x v="3"/>
    <s v="APROVADO"/>
    <s v="HL5-G (300K)MGGCI"/>
    <s v="ADRIANO SIQUEIRA"/>
    <s v="OK"/>
    <s v="OK"/>
    <s v="OK"/>
    <s v="OK"/>
    <s v="NOK"/>
    <s v="OK"/>
    <s v="W39"/>
    <s v="5. Radio pra redundancia = 00"/>
    <m/>
    <e v="#N/A"/>
    <m/>
  </r>
  <r>
    <s v="MGMDV"/>
    <s v="M2025EST_MGMDV_01"/>
    <x v="3"/>
    <s v="SIM"/>
    <x v="0"/>
    <x v="0"/>
    <x v="239"/>
    <x v="221"/>
    <s v="NA"/>
    <s v="NA"/>
    <x v="610"/>
    <x v="0"/>
    <x v="33"/>
    <s v="MGOCP"/>
    <s v="-"/>
    <x v="20"/>
    <x v="7"/>
    <s v="sex 13/06/2025 15:33 - Israel: Favor reelaborar draft._x000a_Segunda emissão de projeto -&gt;  - Alteração de projeto conforme solicitado e anexo nova emissão (v2)._x000a_                            - Topologia se manteve MGOCP-MGMDV-MGOCP;_x000a_                            - Adição de lançamento de cabo;_x000a__x000a_11/06/2025 - Israel: em trabalho para entregar no dia 12/jun._x000a__x000a_05/06/2025 - Israel: mantem o prazo._x000a_seg 26/05/2025 14:48 - Arthur: Marcio, Vi aqui que o ambos os projetos de fato indicam o lançamento no trechos indicado e os drafts foram aprovados considerando esse lançamento._x000a__x000a_O que vc pode fazer é lançar o trecho no 549070 e formatar o mesmo trecho no 549075, caso não queira lança-lo 2 x."/>
    <m/>
    <s v="NÃO"/>
    <s v="ATIVO"/>
    <x v="0"/>
    <x v="0"/>
    <x v="7"/>
    <s v="-"/>
    <x v="0"/>
    <x v="0"/>
    <n v="565763"/>
    <s v="Aprovado HQ"/>
    <x v="0"/>
    <m/>
    <m/>
    <m/>
    <m/>
    <m/>
    <m/>
    <x v="0"/>
    <x v="51"/>
    <m/>
    <x v="0"/>
    <m/>
    <s v="REDE OK"/>
    <x v="9"/>
    <x v="3"/>
    <s v="APROVADO"/>
    <s v="HL5-G (300K)MGMDV"/>
    <s v="ADRIANO SIQUEIRA"/>
    <s v="OK"/>
    <s v="OK"/>
    <s v="NOK"/>
    <s v="OK"/>
    <s v="NOK"/>
    <s v="OK"/>
    <s v="W39"/>
    <s v="1._x0009_Metro (HL4/HL5D/HL5G) - HL5G OK_x000a_2._x0009_Organização FO - OK._x000a_3._x0009_Identificação - OK._x000a_4._x0009_XXX (alguma obs/informação) – Site ROOFTOP com gabinete sem proteção, trocador de calor e não possui baterias._x000a_"/>
    <m/>
    <e v="#N/A"/>
    <m/>
  </r>
  <r>
    <s v="MGGPD"/>
    <s v="M2025EST_MGGPD_01"/>
    <x v="3"/>
    <s v="SIM"/>
    <x v="0"/>
    <x v="0"/>
    <x v="192"/>
    <x v="210"/>
    <s v="NA"/>
    <s v="NA"/>
    <x v="611"/>
    <x v="0"/>
    <x v="33"/>
    <s v="MGOCP"/>
    <s v="-"/>
    <x v="20"/>
    <x v="7"/>
    <s v="seg 18/08/2025 17:47 - Geraldo Cabral: Boa tarde Márcio,_x000a__x000a_conforme verificado, as fibras 3,4,5,6 que foram entregues na implantação do estruturante, estão paradas a 144 metros conforme testes que fizemos hoje, estão paradas na CS da GARAGEM do prédio, conforme falamos._x000a_solicitamos a corretiva já que as mesmas ainda não foram ativas._x000a__x000a_qua 30/07/2025 15:41 - Marcio: EM EXECUÇAO – DIFICULDADES PARA FORMATAÇAO MUITAS EMENDA RUIM- NOVO PRAZO 31-07_x000a__x000a_qua 28/05/2025 15:45 - Marcio Telemont: Estamos formatando o ID 549061 e constatamos que o trecho marcado de vermelho não tem o cabo existente, será necessário uma ADC abaixo._x000a__x000a__x000a__x000a__x000a_•_x0009_600 metros de cabo 24 fibras"/>
    <m/>
    <s v="NÃO"/>
    <s v="ATIVO"/>
    <x v="0"/>
    <x v="0"/>
    <x v="7"/>
    <s v="-"/>
    <x v="0"/>
    <x v="0"/>
    <n v="565503"/>
    <s v="Aprovado HQ"/>
    <x v="0"/>
    <m/>
    <m/>
    <m/>
    <m/>
    <m/>
    <m/>
    <x v="1"/>
    <x v="51"/>
    <m/>
    <x v="0"/>
    <m/>
    <s v="REDE OK"/>
    <x v="3"/>
    <x v="3"/>
    <s v="APROVADO"/>
    <s v="HL5-G (300K)MGGPD"/>
    <s v="ADRIANO SIQUEIRA"/>
    <s v="OK"/>
    <s v="OK"/>
    <s v="NOK"/>
    <s v="OK"/>
    <s v="NOK"/>
    <s v="OK"/>
    <s v="W39"/>
    <s v="1._x0009_Metro (HL4/HL5D/HL5G) - HL5G OK_x000a_2._x0009_Organização FO - OK._x000a_3._x0009_Identificação - OK._x000a_4._x0009_XXX (alguma obs/informação) – Site ROOFTOP com gabinete sem proteção, trocador de calor e possui baterias com baixa autonomia._x000a_"/>
    <m/>
    <e v="#N/A"/>
    <m/>
  </r>
  <r>
    <s v="MGAMP"/>
    <s v="M2025EST_MGAMP_01"/>
    <x v="3"/>
    <s v="SIM"/>
    <x v="0"/>
    <x v="0"/>
    <x v="213"/>
    <x v="221"/>
    <s v="NA"/>
    <s v="NA"/>
    <x v="612"/>
    <x v="0"/>
    <x v="33"/>
    <s v="MGOCP"/>
    <s v="-"/>
    <x v="20"/>
    <x v="7"/>
    <s v="04/06/2025 - Israel: aguarda a geração de OS para seguir com a OBRA._x000a_27/05/2025 - Marcio: falta lançar o adicional 1.750metros, formatação iniciará amanhã. Atrasou devido ao adicional._x000a__x000a_qui 22/05/2025 07:41 - Arthur: Na formatação do site MGOCP (alça 1 ) detectamos que o trecho abaixo (marcado de vermelho) não tem fibra disponíveis para formatação. Só temos fibras disponíveis no ponto circulado (chega um cabo de 36 FO)_x000a__x000a_Necessário lançamento de uma FO em todo trajeto._x000a__x000a_Abri um novo id para quantificação com a EPS e para revalidação de custos, continuaremos dentro do custo."/>
    <m/>
    <s v="NÃO"/>
    <s v="ATIVO"/>
    <x v="0"/>
    <x v="0"/>
    <x v="7"/>
    <s v="-"/>
    <x v="0"/>
    <x v="0"/>
    <n v="560780"/>
    <s v="Aprovado HQ"/>
    <x v="0"/>
    <m/>
    <m/>
    <m/>
    <m/>
    <m/>
    <m/>
    <x v="1"/>
    <x v="51"/>
    <m/>
    <x v="0"/>
    <m/>
    <s v="CONSTRUÍDO"/>
    <x v="3"/>
    <x v="3"/>
    <s v="APROVADO"/>
    <s v="HL5-G (300K)MGAMP"/>
    <s v="ADRIANO SIQUEIRA"/>
    <s v="OK"/>
    <s v="OK"/>
    <s v="OK"/>
    <s v="OK"/>
    <s v="NOK"/>
    <s v="OK"/>
    <s v="W39 "/>
    <s v="1._x0009_Metro (HL4/HL5D/HL5G) - HL5G OK_x000a_2._x0009_Organização FO - OK._x000a_3._x0009_Identificação - OK._x000a_4._x0009_XXX (alguma obs/informação) – Site ROOFTOP com gabinetes sem proteção, trocador de calor,_x000a_5._x0009_Necessário migrar HL5 para o gabinete que possui baterias de lítio._x000a_"/>
    <m/>
    <e v="#N/A"/>
    <m/>
  </r>
  <r>
    <s v="MGSBU"/>
    <s v="M2025EST_MGSBU_01"/>
    <x v="3"/>
    <s v="SIM"/>
    <x v="0"/>
    <x v="0"/>
    <x v="240"/>
    <x v="231"/>
    <s v="NA"/>
    <s v="NA"/>
    <x v="613"/>
    <x v="0"/>
    <x v="13"/>
    <s v="MGK79"/>
    <s v="-"/>
    <x v="9"/>
    <x v="5"/>
    <s v="10/09/2025 - Thiago: EPS solicitou adicional de fibra (lançamento), que será executado por MOIN até 11/set._x000a_ter 09/09/2025 14:10 - Felipe: Thiago,_x000a_Boa tarde!_x000a__x000a_Para execução dessa atividade será necessário adicional do material descrito abaixo cabo existente está saturado sem fibra disponível entre os trechos MGSEE ao site MGSLW aproximadamente 600 metros de cabo._x000a_08/09/2025 - Draft respostado pela Telemont_x000a_02/09/2025 - PPI: PROJETO revisado em anexo_x000a__x000a_&lt;-- 18/08/2025 14:52:54 -- &gt; G0058018-ARTHUR MONTEIRO DA SILVA -TELEFONICA Informamos que não foi encontrado rede na rota de SSD para SLW entre as ruas Ovidio Joaquim de Sousa e rua Margarida Cortona, impossibilitando a construção da referida alça, solicito apoio / revisão do projeto para darmos sequência na execução..... _x000a__x000a__x000a_11/06/2025 - Arthur: depende do lançamento do site MGSSD , que recebemos a 2° emissão e está em revalidação de custo._x000a_sex 06/06/2025 11:34 - Jefferson: Informamos que não foi encontrado rede na rota de SSD para SLW entre as ruas Ovidio Joaquim de Sousa e rua Margarida Cortona, impossibilitando a construção da referida alça, solicito apoio / revisão do projeto para darmos sequência na execução._x000a_05/06/2025 - Jefferson: a iniciar._x000a_04/06/2025 - Jefferson: Não iniciou obra._x000a_02/06/2025 - Jefferson: a maquina de mnd quebrou e estamos buscando o conserto._x000a_29/05/2025 - Jefferson: avaliando a questão de locomoção da maquina de mnd._x000a_qui 29/05/2025 14:35 - Arthur: segue em anexo protocolos e arquivos referente ao licenciamento."/>
    <s v="-"/>
    <s v="NÃO"/>
    <s v="ATIVO"/>
    <x v="0"/>
    <x v="0"/>
    <x v="7"/>
    <s v="-"/>
    <x v="0"/>
    <x v="0"/>
    <n v="583787"/>
    <s v="Aprovado HQ"/>
    <x v="0"/>
    <m/>
    <m/>
    <m/>
    <m/>
    <m/>
    <m/>
    <x v="1"/>
    <x v="65"/>
    <m/>
    <x v="0"/>
    <m/>
    <s v="REDE OK"/>
    <x v="4"/>
    <x v="3"/>
    <s v="APROVADO"/>
    <s v="HL5-G (300K)MGSBU"/>
    <s v="ANDRÉ AQUINO"/>
    <s v="OK"/>
    <s v="OK"/>
    <s v="NOK"/>
    <s v="OK"/>
    <s v="OK"/>
    <s v="NA"/>
    <s v="CONCLUÍDO"/>
    <s v="Conjunta entre PI e PE"/>
    <m/>
    <e v="#N/A"/>
    <m/>
  </r>
  <r>
    <s v="MGARN"/>
    <s v="M2025EST_MGARN_01"/>
    <x v="3"/>
    <s v="SIM"/>
    <x v="0"/>
    <x v="0"/>
    <x v="241"/>
    <x v="231"/>
    <s v="SIM"/>
    <s v="REDE OK"/>
    <x v="614"/>
    <x v="4"/>
    <x v="9"/>
    <s v="MGARN"/>
    <s v="-"/>
    <x v="6"/>
    <x v="3"/>
    <s v="30/05/2025 - Israel: site pronto._x000a__x000a_20/05/2025 - Dependia da aprovação do MGVSV"/>
    <m/>
    <s v="NÃO"/>
    <s v="ATIVO"/>
    <x v="0"/>
    <x v="0"/>
    <x v="7"/>
    <s v="-"/>
    <x v="0"/>
    <x v="0"/>
    <n v="548948"/>
    <s v="Aprovado HQ"/>
    <x v="0"/>
    <m/>
    <m/>
    <m/>
    <m/>
    <m/>
    <m/>
    <x v="0"/>
    <x v="66"/>
    <m/>
    <x v="0"/>
    <m/>
    <s v="CONSTRUÍDO"/>
    <x v="4"/>
    <x v="3"/>
    <s v="APROVADO"/>
    <s v="HL5-D (300K)MGARN"/>
    <s v="LUIZ BERNARDINI"/>
    <s v="OK"/>
    <s v="OK"/>
    <s v="OK"/>
    <s v="OK"/>
    <m/>
    <s v="OK"/>
    <s v="CONCLUÍDO"/>
    <m/>
    <m/>
    <e v="#N/A"/>
    <s v="ROBSON CAVAGNARI"/>
  </r>
  <r>
    <s v="MGVBT"/>
    <s v="M2025EST_MGVBT_01"/>
    <x v="3"/>
    <s v="SIM"/>
    <x v="0"/>
    <x v="0"/>
    <x v="242"/>
    <x v="213"/>
    <s v="NA"/>
    <s v="NA"/>
    <x v="615"/>
    <x v="0"/>
    <x v="33"/>
    <s v="N/A"/>
    <s v="-"/>
    <x v="20"/>
    <x v="7"/>
    <s v="ter 01/07/2025 09:34 - Marcio: Arthur,_x000a_ _x000a_Bom dia!!_x000a_ _x000a_Para finalizarmos a obra ID 560602 é necessário acessar o ambiente da CLARO que existe no local._x000a_ _x000a_Foi nos solicitado o projeto PPI conforme informado pelo colega Jose Geraldo abaixo_x000a_ _x000a_Consegue nos ajudar??_x000a__x000a_qui 05/06/2025 11:32 - mARCIO: Estamos formatando a rede do ID 560602  e deparamos com divergência na rede projetada,_x000a__x000a_Segue abaixo a divergência e uma sugestão para resolver esse caso e prováveis IDS futuros_x000a__x000a_400  - METROS DE FO 36_x000a_01  - DGO 36_x000a__x000a_DIVERGENCIA _x000a_CABO EXISTENTE NÃO EXISTE NO PONTO GRIFADO DE VERMELHO – TEM UMA EMENDA NO PONTO AZUL_x000a__x000a_04/06/2025 -  Marcio: Estivemos em conjunta ( EU e o supervisor Geraldo Magela) e constatamos que a chegada do cabo existente no site VBT e feita pelo aéreo e não encontramos necessidade de construção de classe G._x000a_ _x000a_Solicitamos de acordo para executar cabo via aereo_x000a_ _x000a_@Geraldo Magela Do Bonfim Cabral, favor validar a informaçao_x000a__x000a_30/05/2025 - Israel: adicional já lançado, previsão de entrega 31/05._x000a__x000a_19/05/2025 - Israel: necessário de 500m de cabo + alças"/>
    <m/>
    <s v="NÃO"/>
    <s v="ATIVO"/>
    <x v="0"/>
    <x v="0"/>
    <x v="7"/>
    <s v="-"/>
    <x v="0"/>
    <x v="0"/>
    <n v="560602"/>
    <s v="Aprovado HQ"/>
    <x v="0"/>
    <m/>
    <m/>
    <m/>
    <m/>
    <m/>
    <m/>
    <x v="1"/>
    <x v="51"/>
    <m/>
    <x v="0"/>
    <m/>
    <s v="REDE OK"/>
    <x v="3"/>
    <x v="3"/>
    <s v="APROVADO"/>
    <s v="HL5-G (300K)MGVBT"/>
    <s v="ADRIANO SIQUEIRA"/>
    <s v="OK"/>
    <s v="OK"/>
    <s v="NOK"/>
    <s v="OK"/>
    <s v="NOK"/>
    <s v="OK"/>
    <s v="W39"/>
    <s v="1._x0009_Metro (HL4/HL5D/HL5G) - HL5G OK_x000a_2._x0009_Organização FO - OK._x000a_3._x0009_Identificação - OK._x000a_4._x0009_XXX (alguma obs/informação) – Site com gabinetes sem proteção, trocador de calor e não possui baterias._x000a_"/>
    <m/>
    <e v="#N/A"/>
    <m/>
  </r>
  <r>
    <s v="MGPAJ"/>
    <s v="M2025EST_MGPAJ_01"/>
    <x v="3"/>
    <s v="SIM"/>
    <x v="0"/>
    <x v="0"/>
    <x v="243"/>
    <x v="232"/>
    <s v="NA"/>
    <s v="NA"/>
    <x v="616"/>
    <x v="0"/>
    <x v="33"/>
    <s v="MGJKB"/>
    <s v="-"/>
    <x v="20"/>
    <x v="7"/>
    <s v="27/05/2025 - Marcio: quase finalizando, inclusive com o adicional._x000a__x000a_seg 26/05/2025 17:44 - Arthur: Para esse id vc solicitou adicional no dia 20/05, corremos para atende-lo, agora no dia 23/05 você pede outro adicional...._x000a__x000a_Qual é a dificuldade de correr a rota inteira para prever esse tipo de situação?_x000a__x000a_Não podemos (não é viável pra ngm) ter 1, 2, 3, 4, adicionais numa mesma rota._x000a__x000a__x000a_@Livia Lopes De Souza_x000a_Consegue rever esse ponto aqui, projeto em anexo..._x000a__x000a_+320m de drop +1 raquete"/>
    <m/>
    <s v="NÃO"/>
    <s v="ATIVO"/>
    <x v="0"/>
    <x v="0"/>
    <x v="7"/>
    <s v="-"/>
    <x v="0"/>
    <x v="0"/>
    <n v="560606"/>
    <s v="Aprovado HQ"/>
    <x v="0"/>
    <m/>
    <m/>
    <m/>
    <m/>
    <m/>
    <m/>
    <x v="0"/>
    <x v="67"/>
    <m/>
    <x v="0"/>
    <m/>
    <s v="REDE OK"/>
    <x v="3"/>
    <x v="3"/>
    <s v="EM ANÁLISE"/>
    <s v="HL5-G (300K)MGPAJ"/>
    <s v="ADRIANO SIQUEIRA"/>
    <s v="OK"/>
    <s v="OK"/>
    <s v="NOK"/>
    <s v="OK"/>
    <s v="NOK"/>
    <s v="OK"/>
    <s v="W39"/>
    <s v="1._x0009_Metro (HL4/HL5D/HL5G) - HL5G OK_x000a_2._x0009_Organização FO - OK._x000a_3._x0009_Identificação - OK._x000a_4._x0009_XXX (alguma obs/informação) – Site ROOFTOP com gabinete sem proteção, trocador de calor e não possui baterias._x000a_"/>
    <m/>
    <e v="#N/A"/>
    <m/>
  </r>
  <r>
    <s v="MGGRI"/>
    <s v="M2025EST_MGGRI_01"/>
    <x v="3"/>
    <s v="SIM"/>
    <x v="0"/>
    <x v="0"/>
    <x v="244"/>
    <x v="230"/>
    <s v="NA"/>
    <s v="NA"/>
    <x v="617"/>
    <x v="0"/>
    <x v="35"/>
    <s v="MGQ31"/>
    <s v="-"/>
    <x v="20"/>
    <x v="7"/>
    <s v="15/07/2025 - Rede estruturante Entregue_x000a_sex 30/05/2025 14:58 - Marcio: Ao vistoriamos em campo a rota do ID 549054 constatamos divergências entre desenho x rota in loco e será necessário acréscimo de ADC_x000a_Outro ponto a considerar é que em visita com o fiscal Geraldo magela ( que no lê em copia) ficou evidenciado que não será necessário a construção da classe G haja visto que o cabo que alimenta o cabo chega no aéreo_x000a__x000a_30/05/2025 - Geraldo Cabral: o cabo em verde não tem fibra vaga. Marcio: não tem necessidade de canalização."/>
    <m/>
    <s v="NÃO"/>
    <s v="ATIVO"/>
    <x v="0"/>
    <x v="0"/>
    <x v="7"/>
    <s v="-"/>
    <x v="0"/>
    <x v="0"/>
    <n v="565334"/>
    <s v="Aprovado HQ"/>
    <x v="0"/>
    <m/>
    <m/>
    <m/>
    <m/>
    <m/>
    <m/>
    <x v="0"/>
    <x v="51"/>
    <m/>
    <x v="0"/>
    <m/>
    <s v="REDE OK"/>
    <x v="3"/>
    <x v="3"/>
    <s v="APROVADO"/>
    <s v="HL5-G (300K)MGGRI"/>
    <s v="ADRIANO SIQUEIRA"/>
    <s v="OK"/>
    <s v="OK"/>
    <s v="NOK"/>
    <s v="OK"/>
    <s v="NOK"/>
    <s v="OK"/>
    <s v="W39"/>
    <s v="1._x0009_Metro (HL4/HL5D/HL5G) - HL5G OK_x000a_2._x0009_Organização FO - OK._x000a_3._x0009_Identificação - OK._x000a_4._x0009_XXX (alguma obs/informação) – Site ROOFTOP com gabinete sem proteção, trocador de calor e não possui baterias._x000a__x000a_"/>
    <m/>
    <e v="#N/A"/>
    <m/>
  </r>
  <r>
    <s v="MGUDE"/>
    <s v="M2024EST_MGUDE_01"/>
    <x v="0"/>
    <s v="FLAT - 2° ALÇA INVIAVEL FIBRA"/>
    <x v="0"/>
    <x v="0"/>
    <x v="5"/>
    <x v="67"/>
    <s v="NA"/>
    <s v="NA"/>
    <x v="618"/>
    <x v="1"/>
    <x v="10"/>
    <s v="MGBET"/>
    <s v="Ativo"/>
    <x v="7"/>
    <x v="1"/>
    <s v="qua 06/08/2025 16:15 - Victor: proteção inviavel pra fibra, Canalização 1,3 MD + 0,1 MND + Implantação 12 Postes - valor estimado: R$ 196.316,50"/>
    <m/>
    <s v="NÃO"/>
    <s v="ATIVO"/>
    <x v="0"/>
    <x v="0"/>
    <x v="0"/>
    <s v="-"/>
    <x v="0"/>
    <x v="1"/>
    <n v="512281"/>
    <s v="Regional"/>
    <x v="0"/>
    <d v="2025-10-24T00:00:00"/>
    <n v="0"/>
    <m/>
    <s v="VALIDAR RÁDIO BRUNO"/>
    <m/>
    <m/>
    <x v="1"/>
    <x v="8"/>
    <d v="2024-10-04T00:00:00"/>
    <x v="1"/>
    <s v="qui 10/10/2024 17:19 - Email Matheus Telemont rede ok"/>
    <s v="CONSTRUÍDO"/>
    <x v="2"/>
    <x v="2"/>
    <n v="1"/>
    <m/>
    <s v="ADRIANO INÁCIO"/>
    <m/>
    <m/>
    <m/>
    <m/>
    <m/>
    <m/>
    <m/>
    <m/>
    <m/>
    <e v="#N/A"/>
    <m/>
  </r>
  <r>
    <s v="MGJVC"/>
    <s v="M2025EST_MGJVC_01"/>
    <x v="3"/>
    <s v="SIM"/>
    <x v="0"/>
    <x v="0"/>
    <x v="210"/>
    <x v="233"/>
    <s v="NA"/>
    <s v="NA"/>
    <x v="619"/>
    <x v="0"/>
    <x v="35"/>
    <s v="MGGVI"/>
    <s v="-"/>
    <x v="20"/>
    <x v="7"/>
    <s v="Seg 30/06/2025 10:04 - Marcio: reparo OK, seguem testes_x000a_11/06/2025 - Israel: em execução._x000a_04/06/2025 - Israel: nova data 10/06, em andamento._x000a_27/05/2025 - Marcio: 100% lançado, falta formatação, não iniciada._x000a_04/02/2026 - REAPARO OK._x000a_05/02/2026 - ATIVO."/>
    <m/>
    <s v="NÃO"/>
    <s v="ATIVO"/>
    <x v="0"/>
    <x v="0"/>
    <x v="7"/>
    <s v="-"/>
    <x v="0"/>
    <x v="0"/>
    <n v="549077"/>
    <s v="Aprovado HQ"/>
    <x v="0"/>
    <m/>
    <m/>
    <m/>
    <m/>
    <m/>
    <m/>
    <x v="0"/>
    <x v="51"/>
    <m/>
    <x v="0"/>
    <m/>
    <s v="REDE OK"/>
    <x v="3"/>
    <x v="3"/>
    <s v="APROVADO"/>
    <s v="HL5-G (300K)MGJVC"/>
    <s v="ADRIANO SIQUEIRA"/>
    <s v="OK"/>
    <s v="OK"/>
    <s v="NOK"/>
    <s v="NOK"/>
    <s v="NOK"/>
    <s v="OK"/>
    <s v="W40"/>
    <s v="1._x0009_Metro (HL4/HL5D/HL5G) – HL5D OK_x000a_2._x0009_Organização FO – OK;_x000a_3._x0009_Identificação – OK;_x000a_4._x0009_Site – Container com proteção;_x000a_5._x0009_Baterias - 4 bancos resinados;_x000a_6._x0009_Climatizado com ar condicionado, as duas máquinas OK;_x000a_7._x0009_Alarmística - RF;_x000a_8._x0009_Pendencias: Instalação de bancos de baterias de lítio._x000a_Reparo no piso do container;_x000a_"/>
    <m/>
    <e v="#N/A"/>
    <s v="TOZETTO"/>
  </r>
  <r>
    <s v="MGGVS"/>
    <s v="M2025EST_MGGVS_01"/>
    <x v="3"/>
    <s v="SIM"/>
    <x v="0"/>
    <x v="0"/>
    <x v="208"/>
    <x v="234"/>
    <s v="NA"/>
    <s v="NA"/>
    <x v="620"/>
    <x v="0"/>
    <x v="33"/>
    <s v="MGLMN"/>
    <s v="-"/>
    <x v="20"/>
    <x v="7"/>
    <s v="11/06/2025 - Israel: equipe atuando, dificuldade com a rede formatação._x000a_05/06/2025 - Israel: equipe atuando._x000a_04/06/2025 - Israel: data de entrega 05/06"/>
    <m/>
    <s v="NÃO"/>
    <s v="ATIVO"/>
    <x v="0"/>
    <x v="0"/>
    <x v="7"/>
    <s v="-"/>
    <x v="0"/>
    <x v="0"/>
    <n v="549082"/>
    <s v="Aprovado HQ"/>
    <x v="0"/>
    <m/>
    <m/>
    <m/>
    <m/>
    <m/>
    <m/>
    <x v="1"/>
    <x v="61"/>
    <m/>
    <x v="0"/>
    <m/>
    <s v="REDE OK"/>
    <x v="3"/>
    <x v="3"/>
    <s v="APROVADO"/>
    <s v="HL5-G (300K)MGGVS"/>
    <s v="ADRIANO SIQUEIRA"/>
    <s v="OK"/>
    <s v="OK"/>
    <s v="NOK"/>
    <s v="OK"/>
    <s v="NOK"/>
    <s v="OK"/>
    <s v="W39"/>
    <s v="1._x0009_Metro (HL4/HL5D/HL5G) - HL5G OK_x000a_2._x0009_Organização FO - OK._x000a_3._x0009_Identificação - OK._x000a_4._x0009_XXX (alguma obs/informação) – Site ROOFTOP com gabinete sem proteção, trocador de calor e possui 2 bancos de baterias de lítio._x000a_5._x0009_Necessário migrar HL5 para o gabinete LTE que possui bateria de lítio._x000a_"/>
    <m/>
    <e v="#N/A"/>
    <m/>
  </r>
  <r>
    <s v="MGGST"/>
    <s v="M2025EST_MGGST_01"/>
    <x v="3"/>
    <s v="SIM"/>
    <x v="0"/>
    <x v="0"/>
    <x v="239"/>
    <x v="221"/>
    <s v="NA"/>
    <s v="NA"/>
    <x v="621"/>
    <x v="0"/>
    <x v="33"/>
    <s v="MGOCP"/>
    <s v="-"/>
    <x v="20"/>
    <x v="7"/>
    <s v="seg 09/06/2025 10:51 - Marcio Telemont: Emenda existente não esta no local projetado, será necessário ADC Para conclusão da obra._x000a_ _x000a_750 =  METROS - CABO 12 FO_x000a_01 = CAIXA DE EMENDA_x000a_05/06/2025 - Israel: mantem o prazo._x000a_04/06/2025 - Israel: encontramos 2 pontos de rompimento na rede. Será necessário recuperar a rede."/>
    <m/>
    <s v="NÃO"/>
    <s v="ATIVO"/>
    <x v="0"/>
    <x v="0"/>
    <x v="7"/>
    <s v="-"/>
    <x v="0"/>
    <x v="0"/>
    <n v="565983"/>
    <s v="Aprovado HQ"/>
    <x v="0"/>
    <m/>
    <m/>
    <m/>
    <m/>
    <m/>
    <m/>
    <x v="0"/>
    <x v="51"/>
    <m/>
    <x v="0"/>
    <m/>
    <s v="REDE OK"/>
    <x v="3"/>
    <x v="3"/>
    <s v="APROVADO"/>
    <s v="HL5-G (300K)MGGST"/>
    <s v="ADRIANO SIQUEIRA"/>
    <s v="OK"/>
    <s v="NOK"/>
    <s v="OK"/>
    <s v="OK"/>
    <s v="NOK"/>
    <s v="OK"/>
    <s v="W39"/>
    <s v="1._x0009_Metro (HL4/HL5D/HL5G) - HL5G OK_x000a_2._x0009_Organização FO - OK._x000a_3._x0009_Identificação - OK._x000a_4._x0009_XXX (alguma obs/informação) – Site gabinetes sem proteção, trocador de calor e possui 2 bancos de baterias lítio._x000a_5._x0009_Necessário migrar HL5 para o gabinete que possui baterias de lítio._x000a__x000a_"/>
    <m/>
    <e v="#N/A"/>
    <m/>
  </r>
  <r>
    <s v="MGPIB"/>
    <s v="M2025EST_MGPIB_01"/>
    <x v="3"/>
    <s v="SIM"/>
    <x v="0"/>
    <x v="0"/>
    <x v="203"/>
    <x v="1"/>
    <s v="NA"/>
    <s v="NA"/>
    <x v="622"/>
    <x v="0"/>
    <x v="35"/>
    <s v="MGGVI"/>
    <s v="-"/>
    <x v="20"/>
    <x v="7"/>
    <s v="ter 03/06/2025 12:48 - Tozetto: Pessoal precisamos saber de fato qual fibras existentes e por onde estão passando, isto afeta 4 sites MGPIB, MGJVC, MGELV e MGGVI, entendo que podemos resolver estes 4 sites sem necessidade de Rádio visto quem temos em:_x000a__x000a_MGPIB - 2 pares de fibra para MGJKB - 1 SWAP e outro Fibra Vivo, porem não se sabe o encaminhamento de ambas as fibras._x000a_O mesmo sobrecai para os sites MGJVC, MGELV e MGGVI, precisamos do cadastro de fibra correto e saber onde este SWAP passa._x000a__x000a_@Daniel Pacheco De Andrade e @Arthur Monteiro Da Silva, favor conseguirem estas informações, do meu time  o @Gustavo De Carvalho Rosa estará em conjunto fazendo a solução do Fusion._x000a__x000a_qui 29/05/2025 11:21 - Geraldo Magela: Favor atualizar a rota PIBconforme abaixo, a verde que está na apresentação “não existe”, a TELEMONT formatou na rota em AZUL, ROTA PRÓPRIA, para informação, existe uma proteção via swap com a KONNET, rede subterrânea que sobe para PIB._x000a_Já alinhado com o Márcio o supervisor da EPS que é responsável pela construção de entregar atualizado._x000a__x000a_27/05/2025 - Marcio: mantem o prazo, conseguiu acesso junto com o time da Manutneção, o site fica no alto do morro, só a manutenção consegue fazer. O Marcio informou ainda que o projeto está errado, até o momento a quantificação atende os serviços executados._x000a__x000a_04/02/2026 - REAPARO OK."/>
    <s v="03/10/2025 - Fibra de uma das alças com defeito acionado reapro por email; 09/07 - Depende de ativar GVI-HL5D, que não esta previsto obra no estruturante"/>
    <s v="NÃO"/>
    <s v="ATIVO"/>
    <x v="0"/>
    <x v="0"/>
    <x v="7"/>
    <s v="-"/>
    <x v="0"/>
    <x v="0"/>
    <n v="549079"/>
    <s v="Aprovado HQ"/>
    <x v="0"/>
    <s v="?"/>
    <m/>
    <m/>
    <s v="VALIDAR PRAZO SWAP KONNECT(VALENET)"/>
    <m/>
    <m/>
    <x v="0"/>
    <x v="51"/>
    <m/>
    <x v="0"/>
    <m/>
    <s v="REDE OK"/>
    <x v="3"/>
    <x v="3"/>
    <s v="APROVADO"/>
    <s v="HL5-G (300K)MGPIB"/>
    <s v="ADRIANO SIQUEIRA"/>
    <s v="OK"/>
    <s v="OK"/>
    <s v="OK"/>
    <s v="OK"/>
    <s v="NOK"/>
    <s v="OK"/>
    <s v="W40"/>
    <s v="1._x0009_Metro (HL4/HL5D/HL5G) – HL5D OK_x000a_2._x0009_Organização FO - OK._x000a_3._x0009_Identificação - OK._x000a_4._x0009_Site – Alvenaria com proteção;_x000a_5._x0009_Baterias - 6 bancos de lítio;_x000a_6._x0009_Climatizado com ar condicionado, as duas máquinas OK;_x000a_7._x0009_Alarmística - SGINFRA;_x000a_8._x0009_Pendencias: Não há pendências no momento_x000a_"/>
    <m/>
    <e v="#N/A"/>
    <s v="TOZETTO"/>
  </r>
  <r>
    <s v="MGMRP"/>
    <s v="M2024EST_MGMRP_01"/>
    <x v="0"/>
    <s v="FLAT"/>
    <x v="0"/>
    <x v="0"/>
    <x v="51"/>
    <x v="1"/>
    <s v="NA"/>
    <s v="NA"/>
    <x v="623"/>
    <x v="1"/>
    <x v="19"/>
    <s v="MGEDO"/>
    <s v="Ativo HL4 / Falta HL5D"/>
    <x v="23"/>
    <x v="1"/>
    <s v="sex 01/08/2025 16:51 - Gustavo Rosa: @William Carvalho Da Cruz, boa tarde._x000a_Segue abaixo a tabela com os Id’s que devemos seguir com proteção assimétrica | RD Existente, qq dúvida entre em contato."/>
    <m/>
    <s v="NÃO"/>
    <s v="ATIVO"/>
    <x v="0"/>
    <x v="0"/>
    <x v="0"/>
    <s v="-"/>
    <x v="0"/>
    <x v="1"/>
    <n v="512379"/>
    <s v="Empreiteira"/>
    <x v="0"/>
    <d v="2025-10-24T00:00:00"/>
    <n v="0"/>
    <m/>
    <s v="VALIDAR RÁDIO BRUNO"/>
    <m/>
    <m/>
    <x v="1"/>
    <x v="2"/>
    <d v="2024-10-11T00:00:00"/>
    <x v="1"/>
    <s v="NECESSÁRIO GERAR OE´S DE SERVIÇOS PARA MIGRAÇÃO REDE FUSION"/>
    <s v="CONSTRUÍDO"/>
    <x v="2"/>
    <x v="2"/>
    <n v="0"/>
    <m/>
    <s v="ADRIANO INÁCIO"/>
    <m/>
    <m/>
    <m/>
    <m/>
    <m/>
    <m/>
    <m/>
    <m/>
    <m/>
    <e v="#N/A"/>
    <m/>
  </r>
  <r>
    <s v="MGELV"/>
    <s v="M2025EST_MGELV_01"/>
    <x v="3"/>
    <s v="SIM"/>
    <x v="0"/>
    <x v="0"/>
    <x v="245"/>
    <x v="235"/>
    <s v="NA"/>
    <s v="NA"/>
    <x v="624"/>
    <x v="0"/>
    <x v="35"/>
    <s v="MGGVI"/>
    <s v="-"/>
    <x v="20"/>
    <x v="7"/>
    <s v="REDE ENTREGUE CONFORME TOPOLOGIA ESTRUTURANTE_x000a_04/02/2026 - REAPARO OK."/>
    <s v="10/02/2026 - Ativo com PIB-HL5D"/>
    <s v="NÃO"/>
    <s v="ATIVO"/>
    <x v="0"/>
    <x v="0"/>
    <x v="7"/>
    <s v="-"/>
    <x v="0"/>
    <x v="0"/>
    <n v="549078"/>
    <s v="Aprovado HQ"/>
    <x v="0"/>
    <s v="?"/>
    <m/>
    <m/>
    <s v="VALIDAR PRAZO SWAP KONNECT(VALENET)"/>
    <m/>
    <m/>
    <x v="1"/>
    <x v="48"/>
    <m/>
    <x v="0"/>
    <m/>
    <s v="CONSTRUÍDO"/>
    <x v="3"/>
    <x v="3"/>
    <s v="APROVADO"/>
    <s v="HL5-G (300K)MGELV"/>
    <s v="ADRIANO SIQUEIRA"/>
    <s v="OK"/>
    <s v="OK"/>
    <s v="NOK"/>
    <s v="OK"/>
    <s v="NOK"/>
    <s v="OK"/>
    <s v="W40"/>
    <s v="1._x0009_Metro (HL4/HL5D/HL5G) – HL5G OK_x000a_2._x0009_Organização FO - OK._x000a_3._x0009_Identificação - OK._x000a_4._x0009_Site – Alvenaria com proteção_x000a_5._x0009_Baterias –  1 bloco resinado;_x000a_6._x0009_Climatizado com trocador de calor, situação OK;_x000a_7._x0009_Alarmística - RF;_x000a_8._x0009_Pendencias: Migrar equipamentos para um único gabinete;_x000a_Instalar bancos de baterias de lítio;_x000a_Instalar proteção no QDCA._x000a_"/>
    <m/>
    <e v="#N/A"/>
    <s v="TOZETTO"/>
  </r>
  <r>
    <s v="MGUEU"/>
    <s v="M2025EST_MGEUA_01"/>
    <x v="3"/>
    <s v="SIM"/>
    <x v="0"/>
    <x v="0"/>
    <x v="245"/>
    <x v="231"/>
    <s v="SIM"/>
    <s v="REDE OK"/>
    <x v="625"/>
    <x v="4"/>
    <x v="9"/>
    <s v="MGUEU"/>
    <s v="-"/>
    <x v="6"/>
    <x v="3"/>
    <s v="20/05/2025 - Dependia da aprovação do MGVSV"/>
    <m/>
    <s v="NÃO"/>
    <s v="ATIVO"/>
    <x v="0"/>
    <x v="0"/>
    <x v="7"/>
    <s v="-"/>
    <x v="0"/>
    <x v="0"/>
    <n v="548947"/>
    <s v="Aprovado HQ"/>
    <x v="0"/>
    <m/>
    <m/>
    <m/>
    <m/>
    <m/>
    <m/>
    <x v="0"/>
    <x v="51"/>
    <m/>
    <x v="0"/>
    <m/>
    <s v="REDE OK"/>
    <x v="3"/>
    <x v="3"/>
    <s v="APROVADO"/>
    <s v="HL5-D (300K)MGEUA"/>
    <s v="LUIZ BERNARDINI"/>
    <s v="OK"/>
    <s v="OK"/>
    <s v="OK"/>
    <s v="OK"/>
    <s v="NOK"/>
    <m/>
    <s v="CONCLUÍDO"/>
    <m/>
    <m/>
    <e v="#N/A"/>
    <s v="ARTHUR"/>
  </r>
  <r>
    <s v="MGJFQ"/>
    <s v="M2025EST_MGJFQ_01"/>
    <x v="3"/>
    <s v="SIM"/>
    <x v="0"/>
    <x v="0"/>
    <x v="246"/>
    <x v="231"/>
    <s v="NA"/>
    <s v="NA"/>
    <x v="626"/>
    <x v="4"/>
    <x v="23"/>
    <s v="MGJFQ"/>
    <s v="-"/>
    <x v="0"/>
    <x v="0"/>
    <s v="CONSTRUÍDO EM 2024 NA MESMA TOPOLOGIA E HIERARQUIA 2025"/>
    <m/>
    <s v="NÃO"/>
    <s v="ATIVO"/>
    <x v="0"/>
    <x v="0"/>
    <x v="15"/>
    <s v="-"/>
    <x v="0"/>
    <x v="0"/>
    <n v="509183"/>
    <s v="Regional"/>
    <x v="0"/>
    <m/>
    <m/>
    <m/>
    <m/>
    <m/>
    <m/>
    <x v="0"/>
    <x v="0"/>
    <d v="2025-09-30T00:00:00"/>
    <x v="0"/>
    <m/>
    <m/>
    <x v="0"/>
    <x v="0"/>
    <s v="NÃO LOC"/>
    <s v="HL5D_2025MGJFQ"/>
    <s v="ADRIANO SIQUEIRA"/>
    <s v="OK"/>
    <s v="OK"/>
    <s v="OK"/>
    <s v="OK"/>
    <s v="OK"/>
    <s v="NA"/>
    <s v="OK"/>
    <s v="1._x0009_Metro (HL4/HL5D/HL5G) =HL5D/HL5G OK_x000a_2._x0009_Organização FO = OK_x000a_3._x0009_Identificação = OK_x000a_4._x0009_Bateria Lítio Existente = 01_x000a_5._x0009_Radio pra redundancia = 00"/>
    <m/>
    <e v="#N/A"/>
    <m/>
  </r>
  <r>
    <s v="MGSAG"/>
    <s v="HL4_SAG"/>
    <x v="3"/>
    <s v="RÁDIO"/>
    <x v="2"/>
    <x v="2"/>
    <x v="2"/>
    <x v="2"/>
    <s v="NA"/>
    <s v="NA"/>
    <x v="28"/>
    <x v="2"/>
    <x v="3"/>
    <s v="*"/>
    <s v="-"/>
    <x v="1"/>
    <x v="1"/>
    <m/>
    <m/>
    <s v="NÃO"/>
    <s v="NA"/>
    <x v="2"/>
    <x v="2"/>
    <x v="12"/>
    <s v="-"/>
    <x v="0"/>
    <x v="1"/>
    <n v="548983"/>
    <s v="NA"/>
    <x v="2"/>
    <m/>
    <m/>
    <m/>
    <s v="VALIDAR PREDECESSOR ELISANGÊLA"/>
    <m/>
    <m/>
    <x v="1"/>
    <x v="10"/>
    <m/>
    <x v="0"/>
    <m/>
    <s v="RÁDIO"/>
    <x v="2"/>
    <x v="3"/>
    <s v="N/A"/>
    <s v="HL4 (300K)MGSAG"/>
    <s v="ADRIANO INÁCIO"/>
    <s v="OK"/>
    <s v="OK"/>
    <s v="OK"/>
    <s v="OK"/>
    <s v="OK"/>
    <s v="OK"/>
    <m/>
    <s v="2. Organização FO = OK"/>
    <m/>
    <e v="#N/A"/>
    <m/>
  </r>
  <r>
    <s v="MGVNP"/>
    <s v="M2024EST_MGVNP_01"/>
    <x v="6"/>
    <s v="FLAT"/>
    <x v="0"/>
    <x v="0"/>
    <x v="129"/>
    <x v="137"/>
    <s v="NA"/>
    <s v="NA"/>
    <x v="627"/>
    <x v="1"/>
    <x v="10"/>
    <s v="MGBET"/>
    <s v="Ativo"/>
    <x v="7"/>
    <x v="1"/>
    <s v="sex 01/08/2025 16:51 - Gustavo Rosa: @William Carvalho Da Cruz, boa tarde._x000a_Segue abaixo a tabela com os Id’s que devemos seguir com proteção assimétrica | RD Existente, qq dúvida entre em contato._x000a__x000a_qua 11/06/2025 17:28 - Gabriel: para proteção da 2° alça será necessário: IMPLANTAR 10 POSTES + ROÇADA _x000a__x000a_REDE ENTREGUE CONFORME TOPOLOGIA ESTRUTURANTE"/>
    <m/>
    <s v="NÃO"/>
    <s v="ATIVO"/>
    <x v="0"/>
    <x v="0"/>
    <x v="0"/>
    <s v="-"/>
    <x v="0"/>
    <x v="1"/>
    <n v="512283"/>
    <s v="Regional"/>
    <x v="0"/>
    <d v="2025-10-24T00:00:00"/>
    <n v="0"/>
    <n v="0"/>
    <s v="VALIDAR RÁDIO BRUNO"/>
    <m/>
    <m/>
    <x v="1"/>
    <x v="4"/>
    <d v="2024-10-18T00:00:00"/>
    <x v="1"/>
    <s v="31/10/2024 - Plan James: concluído_x000a_REPARO TRATADO PELO TELEMONT"/>
    <s v="CONSTRUÍDO"/>
    <x v="2"/>
    <x v="2"/>
    <n v="0"/>
    <m/>
    <s v="ADRIANO INÁCIO"/>
    <m/>
    <m/>
    <m/>
    <m/>
    <m/>
    <m/>
    <m/>
    <s v="3. Identificação = OK"/>
    <m/>
    <e v="#N/A"/>
    <m/>
  </r>
  <r>
    <s v="MGGGB"/>
    <s v="RADIO_2"/>
    <x v="2"/>
    <s v="RÁDIO"/>
    <x v="2"/>
    <x v="2"/>
    <x v="2"/>
    <x v="2"/>
    <s v="NA"/>
    <s v="NA"/>
    <x v="28"/>
    <x v="0"/>
    <x v="37"/>
    <s v="*"/>
    <s v="-"/>
    <x v="20"/>
    <x v="7"/>
    <m/>
    <m/>
    <s v="NÃO"/>
    <s v="NA"/>
    <x v="2"/>
    <x v="2"/>
    <x v="12"/>
    <s v="-"/>
    <x v="0"/>
    <x v="0"/>
    <s v="NA"/>
    <m/>
    <x v="2"/>
    <m/>
    <m/>
    <m/>
    <s v="VALIDAR PREDECESSOR ELISANGÊLA"/>
    <m/>
    <m/>
    <x v="1"/>
    <x v="10"/>
    <m/>
    <x v="0"/>
    <m/>
    <s v="RÁDIO"/>
    <x v="2"/>
    <x v="3"/>
    <s v="N/A"/>
    <s v="HL5-G (300K)MGGGB"/>
    <s v="ADRIANO SIQUEIRA"/>
    <s v="OK"/>
    <s v="OK"/>
    <s v="NOK"/>
    <s v="OK"/>
    <s v="NOK"/>
    <s v="OK"/>
    <s v="W40"/>
    <s v="4. Bateria Lítio Existente = 01"/>
    <m/>
    <e v="#N/A"/>
    <m/>
  </r>
  <r>
    <s v="MGGSJ"/>
    <s v="RADIO_8"/>
    <x v="2"/>
    <s v="RÁDIO"/>
    <x v="2"/>
    <x v="2"/>
    <x v="2"/>
    <x v="2"/>
    <s v="NA"/>
    <s v="NA"/>
    <x v="28"/>
    <x v="0"/>
    <x v="37"/>
    <s v="*"/>
    <s v="-"/>
    <x v="20"/>
    <x v="7"/>
    <m/>
    <m/>
    <s v="NÃO"/>
    <s v="NA"/>
    <x v="2"/>
    <x v="2"/>
    <x v="12"/>
    <s v="-"/>
    <x v="0"/>
    <x v="0"/>
    <s v="NA"/>
    <m/>
    <x v="2"/>
    <m/>
    <m/>
    <m/>
    <s v="VALIDAR PREDECESSOR ELISANGÊLA"/>
    <m/>
    <m/>
    <x v="1"/>
    <x v="10"/>
    <m/>
    <x v="0"/>
    <m/>
    <s v="RÁDIO"/>
    <x v="2"/>
    <x v="3"/>
    <s v="N/A"/>
    <s v="HL5-G (300K)MGGSJ"/>
    <s v="ADRIANO SIQUEIRA"/>
    <s v="OK"/>
    <s v="OK"/>
    <s v="NOK"/>
    <s v="OK"/>
    <s v="OK"/>
    <s v="OK"/>
    <s v="W40"/>
    <s v="5. Radio pra redundancia = 00"/>
    <m/>
    <e v="#N/A"/>
    <m/>
  </r>
  <r>
    <s v="MGGCN"/>
    <s v="RADIO_13"/>
    <x v="2"/>
    <s v="RÁDIO"/>
    <x v="2"/>
    <x v="2"/>
    <x v="2"/>
    <x v="2"/>
    <s v="NA"/>
    <s v="NA"/>
    <x v="28"/>
    <x v="0"/>
    <x v="37"/>
    <s v="*"/>
    <s v="-"/>
    <x v="20"/>
    <x v="7"/>
    <m/>
    <m/>
    <s v="NÃO"/>
    <s v="NA"/>
    <x v="2"/>
    <x v="2"/>
    <x v="12"/>
    <s v="-"/>
    <x v="0"/>
    <x v="0"/>
    <s v="NA"/>
    <m/>
    <x v="2"/>
    <m/>
    <m/>
    <m/>
    <s v="VALIDAR PREDECESSOR ELISANGÊLA"/>
    <m/>
    <m/>
    <x v="1"/>
    <x v="10"/>
    <m/>
    <x v="0"/>
    <m/>
    <s v="RÁDIO"/>
    <x v="2"/>
    <x v="3"/>
    <s v="N/A"/>
    <s v="HL5-G (300K)MGGCN"/>
    <s v="ADRIANO SIQUEIRA"/>
    <s v="OK"/>
    <s v="OK"/>
    <s v="NOK"/>
    <s v="OK"/>
    <s v="NOK"/>
    <s v="OK"/>
    <s v="W40"/>
    <s v="1._x0009_Metro (HL4/HL5D/HL5G) – Não Possui_x000a_2._x0009_Organização FO – Não Possui_x000a_3._x0009_Identificação – Não Possui_x000a_4._x0009_Site – Gabinetes sem proteção;_x000a_5._x0009_Climatizado por trocador de calor, situação OK;_x000a_6._x0009_Baterias – Possui 2 bancos de lítio;_x000a_7._x0009_Alarmística – RF;_x000a_8._x0009_Pendências – Migrar equipamentos um único gabinete;_x000a_Instalar proteção no gabinete;_x000a_Instalar proteção no QDCA._x000a_"/>
    <m/>
    <e v="#N/A"/>
    <m/>
  </r>
  <r>
    <s v="MGGCX"/>
    <s v="RADIO_15"/>
    <x v="2"/>
    <s v="RÁDIO"/>
    <x v="2"/>
    <x v="2"/>
    <x v="2"/>
    <x v="2"/>
    <s v="NA"/>
    <s v="NA"/>
    <x v="28"/>
    <x v="0"/>
    <x v="37"/>
    <s v="*"/>
    <s v="-"/>
    <x v="20"/>
    <x v="7"/>
    <m/>
    <m/>
    <s v="NÃO"/>
    <s v="NA"/>
    <x v="2"/>
    <x v="2"/>
    <x v="12"/>
    <s v="-"/>
    <x v="0"/>
    <x v="0"/>
    <s v="NA"/>
    <m/>
    <x v="2"/>
    <m/>
    <m/>
    <m/>
    <s v="VALIDAR PREDECESSOR ELISANGÊLA"/>
    <m/>
    <m/>
    <x v="1"/>
    <x v="10"/>
    <m/>
    <x v="0"/>
    <m/>
    <s v="RÁDIO"/>
    <x v="2"/>
    <x v="3"/>
    <s v="N/A"/>
    <s v="HL5-G (300K)MGGCX"/>
    <s v="ADRIANO SIQUEIRA"/>
    <s v="OK"/>
    <s v="OK"/>
    <s v="NOK"/>
    <s v="OK"/>
    <s v="NOK"/>
    <s v="OK"/>
    <s v="W40"/>
    <s v="1._x0009_Metro (HL4/HL5D/HL5G) – Não Possui_x000a_2._x0009_Organização FO – Não Possui_x000a_3._x0009_Identificação – Não Possui_x000a_4._x0009_Site – Gabinete sem proteção;_x000a_5._x0009_Climatizado por trocador de calor, situação OK;_x000a_6._x0009_Baterias – Não Possui;_x000a_7._x0009_Alarmística – RF;_x000a_8._x0009_Pendências – Instalar bancos de baterias de lítio._x000a_"/>
    <m/>
    <e v="#N/A"/>
    <m/>
  </r>
  <r>
    <s v="MGGSV"/>
    <s v="RADIO_1"/>
    <x v="2"/>
    <s v="RÁDIO"/>
    <x v="2"/>
    <x v="2"/>
    <x v="2"/>
    <x v="2"/>
    <s v="NA"/>
    <s v="NA"/>
    <x v="28"/>
    <x v="0"/>
    <x v="37"/>
    <s v="*"/>
    <s v="-"/>
    <x v="20"/>
    <x v="7"/>
    <m/>
    <m/>
    <s v="NÃO"/>
    <s v="NA"/>
    <x v="2"/>
    <x v="2"/>
    <x v="12"/>
    <s v="-"/>
    <x v="0"/>
    <x v="0"/>
    <s v="NA"/>
    <m/>
    <x v="2"/>
    <m/>
    <m/>
    <m/>
    <s v="VALIDAR PREDECESSOR ELISANGÊLA"/>
    <m/>
    <m/>
    <x v="1"/>
    <x v="10"/>
    <m/>
    <x v="0"/>
    <m/>
    <s v="RÁDIO"/>
    <x v="2"/>
    <x v="3"/>
    <s v="N/A"/>
    <s v="HL5-G (300K)MGGSV"/>
    <s v="ADRIANO SIQUEIRA"/>
    <s v="OK"/>
    <s v="OK"/>
    <s v="NOK"/>
    <s v="OK"/>
    <s v="NOK"/>
    <s v="OK"/>
    <s v="W40"/>
    <s v="1._x0009_Metro (HL4/HL5D/HL5G) – Não Possui_x000a_2._x0009_Organização FO – Não Possui_x000a_3._x0009_Identificação – Não Possui_x000a_4._x0009_Site – Gabinete sem proteção;_x000a_5._x0009_Climatizado por trocador de calor, situação OK;_x000a_6._x0009_Baterias – 2 bancos de lítio;_x000a_7._x0009_Alarmística – RF;_x000a_8._x0009_Pendências – Migrar equipamentos para o gabinete das baterias de lítio;_x000a_Instalar proteção no gabinete;_x000a_Instalar proteção no QDCA._x000a_"/>
    <m/>
    <e v="#N/A"/>
    <m/>
  </r>
  <r>
    <s v="MGCAB"/>
    <s v="RADIO_3"/>
    <x v="2"/>
    <s v="RÁDIO"/>
    <x v="2"/>
    <x v="2"/>
    <x v="2"/>
    <x v="2"/>
    <s v="NA"/>
    <s v="NA"/>
    <x v="28"/>
    <x v="0"/>
    <x v="37"/>
    <s v="*"/>
    <s v="-"/>
    <x v="20"/>
    <x v="7"/>
    <m/>
    <m/>
    <s v="NÃO"/>
    <s v="NA"/>
    <x v="2"/>
    <x v="2"/>
    <x v="12"/>
    <s v="-"/>
    <x v="0"/>
    <x v="0"/>
    <s v="NA"/>
    <m/>
    <x v="2"/>
    <m/>
    <m/>
    <m/>
    <s v="VALIDAR PREDECESSOR ELISANGÊLA"/>
    <m/>
    <m/>
    <x v="1"/>
    <x v="10"/>
    <m/>
    <x v="0"/>
    <m/>
    <s v="RÁDIO"/>
    <x v="2"/>
    <x v="3"/>
    <s v="N/A"/>
    <s v="HL5-G (300K)MGCAB"/>
    <s v="ADRIANO SIQUEIRA"/>
    <s v="OK"/>
    <s v="OK"/>
    <s v="NOK"/>
    <s v="OK"/>
    <s v="OK"/>
    <s v="OK"/>
    <s v="W40"/>
    <s v="1._x0009_Metro (HL4/HL5D/HL5G) – Não Possui_x000a_2._x0009_Organização FO – Não Possui_x000a_3._x0009_Identificação – Não Possui_x000a_4._x0009_Site - Container_x000a_5._x0009_Climatizado por trocador de calor, situação OK;_x000a_6._x0009_Baterias – Não Possui;_x000a_7._x0009_Alarmística – RF;_x000a_8._x0009_Pendências – Instalar bancos de baterias de lítio._x000a__x000a_"/>
    <m/>
    <e v="#N/A"/>
    <m/>
  </r>
  <r>
    <s v="MGJTV"/>
    <s v="RADIO_4"/>
    <x v="2"/>
    <s v="RÁDIO"/>
    <x v="2"/>
    <x v="2"/>
    <x v="2"/>
    <x v="2"/>
    <s v="NA"/>
    <s v="NA"/>
    <x v="28"/>
    <x v="0"/>
    <x v="37"/>
    <s v="*"/>
    <s v="-"/>
    <x v="20"/>
    <x v="7"/>
    <m/>
    <m/>
    <s v="NÃO"/>
    <s v="NA"/>
    <x v="2"/>
    <x v="2"/>
    <x v="12"/>
    <s v="-"/>
    <x v="0"/>
    <x v="0"/>
    <s v="NA"/>
    <m/>
    <x v="2"/>
    <m/>
    <m/>
    <m/>
    <s v="VALIDAR PREDECESSOR ELISANGÊLA"/>
    <m/>
    <m/>
    <x v="1"/>
    <x v="10"/>
    <m/>
    <x v="0"/>
    <m/>
    <s v="RÁDIO"/>
    <x v="2"/>
    <x v="3"/>
    <s v="N/A"/>
    <s v="HL5-G (300K)MGJTV"/>
    <s v="ADRIANO SIQUEIRA"/>
    <s v="OK"/>
    <s v="OK"/>
    <s v="OK"/>
    <s v="OK"/>
    <s v="NOK"/>
    <s v="OK"/>
    <s v="W39"/>
    <s v="Aguardando ativação do HL5"/>
    <m/>
    <e v="#N/A"/>
    <m/>
  </r>
  <r>
    <s v="MGLSH"/>
    <s v="RADIO_5"/>
    <x v="2"/>
    <s v="RÁDIO"/>
    <x v="2"/>
    <x v="2"/>
    <x v="2"/>
    <x v="2"/>
    <s v="NA"/>
    <s v="NA"/>
    <x v="28"/>
    <x v="0"/>
    <x v="37"/>
    <s v="*"/>
    <s v="-"/>
    <x v="20"/>
    <x v="7"/>
    <m/>
    <m/>
    <s v="NÃO"/>
    <s v="NA"/>
    <x v="2"/>
    <x v="2"/>
    <x v="12"/>
    <s v="-"/>
    <x v="0"/>
    <x v="0"/>
    <s v="NA"/>
    <m/>
    <x v="2"/>
    <m/>
    <m/>
    <m/>
    <s v="VALIDAR PREDECESSOR ELISANGÊLA"/>
    <m/>
    <m/>
    <x v="1"/>
    <x v="10"/>
    <m/>
    <x v="0"/>
    <m/>
    <s v="RÁDIO"/>
    <x v="2"/>
    <x v="3"/>
    <s v="N/A"/>
    <s v="HL5-G (300K)MGLSH"/>
    <s v="ADRIANO SIQUEIRA"/>
    <s v="OK"/>
    <s v="OK"/>
    <s v="NOK"/>
    <s v="OK"/>
    <s v="NOK"/>
    <s v="OK"/>
    <s v="W40"/>
    <s v="1._x0009_Metro (HL4/HL5D/HL5G) – Não Possui_x000a_2._x0009_Organização FO – Não Possui_x000a_3._x0009_Identificação – Não Possui_x000a_4._x0009_Site – Gabinete sem proteção;_x000a_5._x0009_Climatizado por trocador de calor, situação OK;_x000a_6._x0009_Baterias – Não Possui;_x000a_7._x0009_Alarmística – RF;_x000a_8._x0009_Pendências – Instalar bancos de baterias de lítio._x000a_Instalar proteção no QDCA._x000a_"/>
    <m/>
    <e v="#N/A"/>
    <m/>
  </r>
  <r>
    <s v="MGGVZ"/>
    <s v="RADIO_6"/>
    <x v="2"/>
    <s v="RÁDIO"/>
    <x v="2"/>
    <x v="2"/>
    <x v="2"/>
    <x v="2"/>
    <s v="NA"/>
    <s v="NA"/>
    <x v="28"/>
    <x v="0"/>
    <x v="37"/>
    <s v="*"/>
    <s v="-"/>
    <x v="20"/>
    <x v="7"/>
    <m/>
    <m/>
    <s v="NÃO"/>
    <s v="NA"/>
    <x v="2"/>
    <x v="2"/>
    <x v="12"/>
    <s v="-"/>
    <x v="0"/>
    <x v="0"/>
    <s v="NA"/>
    <m/>
    <x v="2"/>
    <m/>
    <m/>
    <m/>
    <s v="VALIDAR PREDECESSOR ELISANGÊLA"/>
    <m/>
    <m/>
    <x v="1"/>
    <x v="10"/>
    <m/>
    <x v="0"/>
    <m/>
    <s v="RÁDIO"/>
    <x v="2"/>
    <x v="3"/>
    <s v="N/A"/>
    <s v="HL5-G (300K)MGGVZ"/>
    <s v="ADRIANO SIQUEIRA"/>
    <s v="OK"/>
    <s v="OK"/>
    <s v="NOK"/>
    <s v="OK"/>
    <s v="NOK"/>
    <s v="OK"/>
    <s v="W41"/>
    <s v="1._x0009_Metro (HL4/HL5D/HL5G) – Não Possui_x000a_2._x0009_Organização FO – Não Possui_x000a_3._x0009_Identificação – Não Possui_x000a_4._x0009_Site – Gabinete com proteção;_x000a_5._x0009_Climatizado por trocador de calor, situação OK;_x000a_6._x0009_Baterias –  1 banco resinado usado;_x000a_7._x0009_Alarmística – RF;_x000a_8._x0009_Pendências – Instalar bancos de baterias de lítio._x000a_Migrar equipamentos de RF para gabinete TX._x000a_"/>
    <m/>
    <e v="#N/A"/>
    <m/>
  </r>
  <r>
    <s v="MGACR"/>
    <s v="RADIO_10"/>
    <x v="2"/>
    <s v="RÁDIO"/>
    <x v="2"/>
    <x v="2"/>
    <x v="2"/>
    <x v="2"/>
    <s v="NA"/>
    <s v="NA"/>
    <x v="28"/>
    <x v="1"/>
    <x v="37"/>
    <s v="*"/>
    <s v="-"/>
    <x v="1"/>
    <x v="1"/>
    <m/>
    <m/>
    <s v="NÃO"/>
    <s v="NA"/>
    <x v="2"/>
    <x v="2"/>
    <x v="12"/>
    <s v="-"/>
    <x v="0"/>
    <x v="1"/>
    <s v="NA"/>
    <s v="NA"/>
    <x v="2"/>
    <m/>
    <m/>
    <m/>
    <s v="VALIDAR PREDECESSOR ELISANGÊLA"/>
    <m/>
    <m/>
    <x v="1"/>
    <x v="10"/>
    <m/>
    <x v="0"/>
    <m/>
    <s v="RÁDIO"/>
    <x v="2"/>
    <x v="3"/>
    <s v="N/A"/>
    <s v="HL5-G (300K)MGACR"/>
    <s v="ADRIANO INÁCIO"/>
    <s v="DIVERGENTE"/>
    <m/>
    <m/>
    <m/>
    <m/>
    <m/>
    <m/>
    <m/>
    <m/>
    <e v="#N/A"/>
    <m/>
  </r>
  <r>
    <s v="MGNFL"/>
    <s v="RADIO_7"/>
    <x v="2"/>
    <s v="RÁDIO"/>
    <x v="2"/>
    <x v="2"/>
    <x v="2"/>
    <x v="2"/>
    <s v="NA"/>
    <s v="NA"/>
    <x v="28"/>
    <x v="0"/>
    <x v="37"/>
    <s v="*"/>
    <s v="-"/>
    <x v="20"/>
    <x v="7"/>
    <m/>
    <m/>
    <s v="NÃO"/>
    <s v="NA"/>
    <x v="2"/>
    <x v="2"/>
    <x v="12"/>
    <s v="-"/>
    <x v="0"/>
    <x v="0"/>
    <s v="NA"/>
    <m/>
    <x v="2"/>
    <m/>
    <m/>
    <m/>
    <s v="VALIDAR PREDECESSOR ELISANGÊLA"/>
    <m/>
    <m/>
    <x v="1"/>
    <x v="10"/>
    <m/>
    <x v="0"/>
    <m/>
    <s v="RÁDIO"/>
    <x v="2"/>
    <x v="3"/>
    <s v="N/A"/>
    <s v="HL5-G (300K)MGNFL"/>
    <s v="ADRIANO SIQUEIRA"/>
    <s v="OK"/>
    <s v="OK"/>
    <s v="NOK"/>
    <s v="OK"/>
    <s v="NOK"/>
    <s v="OK"/>
    <s v="W40"/>
    <s v="1._x0009_Metro (HL4/HL5D/HL5G) – Não Possui_x000a_2._x0009_Organização FO – Não Possui_x000a_3._x0009_Identificação – Não Possui_x000a_4._x0009_Site – Gabinete com proteção_x000a_5._x0009_Climatizado por trocador de calor, situação OK;_x000a_6._x0009_Baterias – 2 bancos de lítio;_x000a_7._x0009_Alarmística – RF;_x000a_8._x0009_Pendências – Pendências resolvidas._x000a_"/>
    <m/>
    <e v="#N/A"/>
    <m/>
  </r>
  <r>
    <s v="MGGVD"/>
    <s v="RADIO_9"/>
    <x v="2"/>
    <s v="RÁDIO"/>
    <x v="2"/>
    <x v="2"/>
    <x v="2"/>
    <x v="2"/>
    <s v="NA"/>
    <s v="NA"/>
    <x v="28"/>
    <x v="0"/>
    <x v="37"/>
    <s v="*"/>
    <s v="-"/>
    <x v="20"/>
    <x v="7"/>
    <m/>
    <m/>
    <s v="NÃO"/>
    <s v="NA"/>
    <x v="2"/>
    <x v="2"/>
    <x v="12"/>
    <s v="-"/>
    <x v="0"/>
    <x v="0"/>
    <s v="NA"/>
    <m/>
    <x v="2"/>
    <m/>
    <m/>
    <m/>
    <s v="VALIDAR PREDECESSOR ELISANGÊLA"/>
    <m/>
    <m/>
    <x v="1"/>
    <x v="10"/>
    <m/>
    <x v="0"/>
    <m/>
    <s v="RÁDIO"/>
    <x v="2"/>
    <x v="3"/>
    <s v="N/A"/>
    <s v="HL5-G (300K)MGGVD"/>
    <s v="ADRIANO SIQUEIRA"/>
    <s v="OK"/>
    <s v="OK"/>
    <s v="OK"/>
    <s v="OK"/>
    <s v="OK"/>
    <s v="NOK"/>
    <s v="W40"/>
    <s v="1._x0009_Metro (HL4/HL5D/HL5G) – Não Possui_x000a_2._x0009_Organização FO – Não Possui_x000a_3._x0009_Identificação – Não Possui_x000a_4._x0009_Site – Gabinete com proteção;_x000a_5._x0009_Climatizado por ar  condicionado, máquina OK;_x000a_6._x0009_Baterias – 4 bancos de lítio;_x000a_7._x0009_Alarmística – RF;_x000a_8._x0009_Pendências –  Necessário realizar uma nova visita ao site._x000a_"/>
    <m/>
    <e v="#N/A"/>
    <m/>
  </r>
  <r>
    <s v="MGGSP"/>
    <s v="RADIO_11"/>
    <x v="2"/>
    <s v="RÁDIO"/>
    <x v="2"/>
    <x v="2"/>
    <x v="2"/>
    <x v="2"/>
    <s v="NA"/>
    <s v="NA"/>
    <x v="28"/>
    <x v="0"/>
    <x v="37"/>
    <s v="*"/>
    <s v="-"/>
    <x v="20"/>
    <x v="7"/>
    <m/>
    <m/>
    <s v="NÃO"/>
    <s v="NA"/>
    <x v="2"/>
    <x v="2"/>
    <x v="12"/>
    <s v="-"/>
    <x v="0"/>
    <x v="0"/>
    <s v="NA"/>
    <m/>
    <x v="2"/>
    <m/>
    <m/>
    <m/>
    <s v="VALIDAR PREDECESSOR ELISANGÊLA"/>
    <m/>
    <m/>
    <x v="1"/>
    <x v="10"/>
    <m/>
    <x v="0"/>
    <m/>
    <s v="RÁDIO"/>
    <x v="2"/>
    <x v="3"/>
    <s v="N/A"/>
    <s v="HL5-G (300K)MGGSP"/>
    <s v="ADRIANO SIQUEIRA"/>
    <s v="OK"/>
    <s v="OK"/>
    <s v="NOK"/>
    <s v="OK"/>
    <s v="NOK"/>
    <s v="OK"/>
    <s v="W40"/>
    <s v="1._x0009_Metro (HL4/HL5D/HL5G) – Não Possui_x000a_2._x0009_Organização FO – Não Possui_x000a_3._x0009_Identificação – Não Possui_x000a_4._x0009_Site - Container_x000a_5._x0009_Climatizado por trocador de calor, situação OK;_x000a_6._x0009_Baterias – Não Possui;_x000a_7._x0009_Alarmística – RF;_x000a_8._x0009_Pendências – Instalar bancos de baterias de lítio._x000a__x000a_"/>
    <m/>
    <e v="#N/A"/>
    <m/>
  </r>
  <r>
    <s v="MGGBJ"/>
    <s v="RADIO_12"/>
    <x v="2"/>
    <s v="RÁDIO"/>
    <x v="2"/>
    <x v="2"/>
    <x v="2"/>
    <x v="2"/>
    <s v="NA"/>
    <s v="NA"/>
    <x v="28"/>
    <x v="0"/>
    <x v="37"/>
    <s v="*"/>
    <s v="-"/>
    <x v="20"/>
    <x v="7"/>
    <m/>
    <m/>
    <s v="NÃO"/>
    <s v="NA"/>
    <x v="2"/>
    <x v="2"/>
    <x v="12"/>
    <s v="-"/>
    <x v="0"/>
    <x v="0"/>
    <s v="NA"/>
    <m/>
    <x v="2"/>
    <m/>
    <m/>
    <m/>
    <s v="VALIDAR PREDECESSOR ELISANGÊLA"/>
    <m/>
    <m/>
    <x v="1"/>
    <x v="10"/>
    <m/>
    <x v="0"/>
    <m/>
    <s v="RÁDIO"/>
    <x v="2"/>
    <x v="3"/>
    <s v="N/A"/>
    <s v="HL5-G (300K)MGGBJ"/>
    <s v="ADRIANO SIQUEIRA"/>
    <s v="OK"/>
    <s v="OK"/>
    <s v="OK"/>
    <s v="OK"/>
    <s v="OK"/>
    <s v="OK"/>
    <s v="W40"/>
    <s v="1._x0009_Metro (HL4/HL5D/HL5G) – Não Possui_x000a_2._x0009_Organização FO – Não Possui_x000a_3._x0009_Identificação – Não Possui_x000a_4._x0009_Site – Gabinete com proteção_x000a_5._x0009_Climatizado por trocador de calor, situação OK;_x000a_6._x0009_Baterias – 2 bancos de lítio;_x000a_7._x0009_Alarmística – RF;_x000a_8._x0009_Pendências – Não há pendencias._x000a_"/>
    <m/>
    <e v="#N/A"/>
    <m/>
  </r>
  <r>
    <s v="MGECS"/>
    <s v="RADIO_14"/>
    <x v="2"/>
    <s v="RÁDIO"/>
    <x v="2"/>
    <x v="2"/>
    <x v="2"/>
    <x v="2"/>
    <s v="NA"/>
    <s v="NA"/>
    <x v="28"/>
    <x v="0"/>
    <x v="37"/>
    <s v="*"/>
    <s v="-"/>
    <x v="20"/>
    <x v="7"/>
    <m/>
    <m/>
    <s v="NÃO"/>
    <s v="NA"/>
    <x v="2"/>
    <x v="2"/>
    <x v="12"/>
    <s v="-"/>
    <x v="0"/>
    <x v="0"/>
    <s v="NA"/>
    <m/>
    <x v="2"/>
    <m/>
    <m/>
    <m/>
    <s v="VALIDAR PREDECESSOR ELISANGÊLA"/>
    <m/>
    <m/>
    <x v="1"/>
    <x v="10"/>
    <m/>
    <x v="0"/>
    <m/>
    <s v="RÁDIO"/>
    <x v="2"/>
    <x v="3"/>
    <s v="N/A"/>
    <s v="HL5-G (300K)MGECS"/>
    <s v="ADRIANO SIQUEIRA"/>
    <s v="OK"/>
    <s v="OK"/>
    <s v="NOK"/>
    <s v="OK"/>
    <s v="NOK"/>
    <s v="OK"/>
    <s v="W40"/>
    <s v="1._x0009_Metro (HL4/HL5D/HL5G) – Não Possui_x000a_2._x0009_Organização FO – Não Possui_x000a_3._x0009_Identificação – Não Possui_x000a_4._x0009_Site – Gabinete sem proteção_x000a_5._x0009_Climatizado por trocador de calor, situação OK;_x000a_6._x0009_Baterias – Não Possui;_x000a_7._x0009_Alarmística – RF;_x000a_8._x0009_Pendências – Instalar bancos de baterias de lítio;_x000a_Instalar proteção no gabinete;_x000a_Instalar proteção no QDCA._x000a_"/>
    <m/>
    <e v="#N/A"/>
    <m/>
  </r>
  <r>
    <s v="MGSGH"/>
    <s v="M2024EST_MGSGH_01"/>
    <x v="3"/>
    <s v="SIM"/>
    <x v="0"/>
    <x v="0"/>
    <x v="74"/>
    <x v="231"/>
    <s v="NA"/>
    <s v="NA"/>
    <x v="467"/>
    <x v="0"/>
    <x v="31"/>
    <s v="MGJIR"/>
    <s v="-"/>
    <x v="0"/>
    <x v="0"/>
    <m/>
    <s v="17/09/2025 - Liberado ativação; 16/09/25 - Emitir sinotico topologia estruturante M2024EST_MGSGH_01"/>
    <s v="NÃO"/>
    <s v="ATIVO"/>
    <x v="0"/>
    <x v="0"/>
    <x v="13"/>
    <s v="-"/>
    <x v="0"/>
    <x v="0"/>
    <n v="597385"/>
    <s v="Empreiteira"/>
    <x v="0"/>
    <m/>
    <m/>
    <m/>
    <m/>
    <m/>
    <m/>
    <x v="1"/>
    <x v="2"/>
    <s v="ATIVO"/>
    <x v="0"/>
    <m/>
    <s v="VALIDAÇÃO DE DRAFT (DENTRO DO CUSTO)"/>
    <x v="0"/>
    <x v="0"/>
    <s v="NÃO LOC"/>
    <s v="HL5G_2025MGSGH"/>
    <s v="ADRIANO SIQUEIRA"/>
    <s v="OK"/>
    <s v="OK"/>
    <s v="OK"/>
    <s v="OK"/>
    <s v="OK"/>
    <s v="NA"/>
    <s v="OK"/>
    <s v="1._x0009_Metro (HL4/HL5D/HL5G) =HL5D/HL5G OK_x000a_2._x0009_Organização FO = OK_x000a_3._x0009_Identificação = OK_x000a_4._x0009_Bateria Lítio Existente = 03_x000a_5._x0009_Radio pra redundancia = 00"/>
    <m/>
    <e v="#N/A"/>
    <m/>
  </r>
  <r>
    <s v="MGUNN"/>
    <s v="M2025EST_MGUNN_01"/>
    <x v="3"/>
    <s v="SIM"/>
    <x v="0"/>
    <x v="0"/>
    <x v="247"/>
    <x v="236"/>
    <s v="NA"/>
    <s v="NA"/>
    <x v="628"/>
    <x v="0"/>
    <x v="30"/>
    <s v="MGUSB"/>
    <s v="-"/>
    <x v="6"/>
    <x v="3"/>
    <s v="04/06/2025 - Israel: vou enviar equipe lá amanha; 19/05 - Uma alça com defeito nas fibras, acionado rede externa por email"/>
    <s v="-"/>
    <s v="NÃO"/>
    <s v="ATIVO"/>
    <x v="0"/>
    <x v="0"/>
    <x v="7"/>
    <s v="-"/>
    <x v="0"/>
    <x v="0"/>
    <n v="548957"/>
    <s v="Aprovado HQ"/>
    <x v="0"/>
    <m/>
    <m/>
    <m/>
    <m/>
    <m/>
    <m/>
    <x v="0"/>
    <x v="68"/>
    <m/>
    <x v="0"/>
    <m/>
    <s v="CONSTRUÍDO"/>
    <x v="4"/>
    <x v="3"/>
    <s v="APROVADO"/>
    <s v="HL5-G (300K)MGUNN"/>
    <s v="LUIZ BERNARDINI"/>
    <s v="OK"/>
    <s v="OK"/>
    <s v="NOK"/>
    <s v="OK"/>
    <s v="OK"/>
    <s v="OK"/>
    <s v="CONCLUÍDO"/>
    <s v="2. Organização FO = OK"/>
    <m/>
    <e v="#N/A"/>
    <s v="ARTHUR"/>
  </r>
  <r>
    <s v="MGPPS"/>
    <s v="M2022_MGPPS_01"/>
    <x v="5"/>
    <s v="FLAT"/>
    <x v="3"/>
    <x v="8"/>
    <x v="1"/>
    <x v="1"/>
    <s v="NA"/>
    <s v="NA"/>
    <x v="629"/>
    <x v="1"/>
    <x v="26"/>
    <s v="MGSCN"/>
    <s v="Ativo"/>
    <x v="15"/>
    <x v="1"/>
    <s v="10/11/2025 - Arthur: criado id em novo contrato: 600090 - alto custo._x000a__x000a_ter 24/09/2024 11:21 - Rodrigo Soares: Atualização estruturante Ramon: Necessario Adicional mde 3000 mts e adequação de rota._x000a_20/07/2024 - Plan Estruturante PH 17/07 - &quot;TBD&quot;_x000a_06/03/2026 - AGUARDANDO VALIDAÇÃO DE DRAFT"/>
    <s v="-"/>
    <s v="NÃO"/>
    <s v="PENDENTE REDE"/>
    <x v="3"/>
    <x v="8"/>
    <x v="0"/>
    <s v="W0"/>
    <x v="5"/>
    <x v="1"/>
    <n v="600090"/>
    <s v="Regional"/>
    <x v="1"/>
    <d v="2025-10-24T00:00:00"/>
    <m/>
    <m/>
    <s v="VALIDAR RÁDIO BRUNO"/>
    <m/>
    <m/>
    <x v="1"/>
    <x v="28"/>
    <s v="PENDENCIA PROJETO"/>
    <x v="11"/>
    <s v="REVISAR PROJETO POIS UM TRECHO NÃO POSSUI POSTEACAO E ACESSO AO AMBIENTE DA MINERADORA VALE.10/10 NECESSÁRIO REVISÃO DE PROJETO."/>
    <s v="REVISÃO PROJETO"/>
    <x v="5"/>
    <x v="8"/>
    <n v="0"/>
    <m/>
    <s v="ADRIANO INÁCIO"/>
    <m/>
    <m/>
    <m/>
    <m/>
    <m/>
    <m/>
    <m/>
    <s v="3. Identificação = OK"/>
    <m/>
    <e v="#N/A"/>
    <m/>
  </r>
  <r>
    <s v="MGOBO"/>
    <s v="M2025EST_MGOBO_01"/>
    <x v="3"/>
    <s v="SIM"/>
    <x v="0"/>
    <x v="0"/>
    <x v="248"/>
    <x v="161"/>
    <s v="SIM"/>
    <s v="REDE OK"/>
    <x v="630"/>
    <x v="4"/>
    <x v="13"/>
    <s v="-"/>
    <s v="-"/>
    <x v="9"/>
    <x v="5"/>
    <s v="04/09/2025 - Thiago: nao evoluíu com a Telemont, passar para Nort Solution._x000a__x000a_sex 29/08/2025 10:14 - Jose Geraldo: Thiago,_x000a__x000a_Bom dia. _x000a__x000a_Segue anexo o Alvará emitido pela Prefeitura de Sete Lagoas, referente ao Site MGK79_MGOBO_MGK79_HL5D_SETE LAGOAS / endereços :_x000a_R BARCELONA, S/N; RUA SUISSA, S/N; RUA LUIZ LOPES SOBRINHO, S/N; RUA GOV. MILTON CAMPOS, 293; AVENIDA JAIME RODRIGUES BRANCO, S/N; RUA NITEROI, 49; RUA ROBERTO PREISSER MARÇAL, 200; RUA ATAULFO ALVES, S/N; RUA DOS ROSEDAS e RUA ISOLINA CAMPOS, S/N)._x000a__x000a_OBS: ainda não recebi as ART´s de construção referentes aos endereços: _x000a__x0009_Avenida Antonio Olinto s/n – ETP / Site 0000-0301-09_x000a__x0009_Rua Avelar, 293 – ETP / Site 0000-0301-10_x000a__x0009_Rua Camilo Cristelli s/n Centro – Site Site MGSLC_x000a__x000a__x000a_22/08/2025 - ALTO CUSTO APROVDO NA PVCO --- R$ 86.603,00_x000a__x000a_seg 18/08/2025 15:29 - Felipe Bernardo: Sim já houve lançamento dessa topologia conforme projeto pendente os pontos de canalização (Alvara). 8km._x000a__x000a_sex 15/08/2025 15:33 - Arthur: jeison seguem drafts pendentes validação de custo_x000a__x000a_qua 25/06/2025 10:03 - Jeison, fazer ppt de alto custo_x000a__x000a_seg 23/06/2025 18:19 - Arthur: Jeison,_x000a__x000a_Seguem os custos em drafts dos sites do Estruturante 300k._x000a__x000a_Seria bom se conseguíssemos a (re)validação dos custos dos 28 sites (19+5+4) que faltam para seguirmos com as construções._x000a__x000a__x000a_qui 29/05/2025 14:35 - Arthur: segue em anexo protocolos e arquivos referente ao licenciamento._x000a__x000a_qua 28/05/2025 17:44 - William Cruz: Instalaram o DGO em um gabinete inadequado no site OBO, como esse site será um concentrador precisamos colocalizar o DGO com equipamento HL5D. Favor solicitar essa mudança.   "/>
    <m/>
    <s v="NÃO"/>
    <s v="ATIVO"/>
    <x v="0"/>
    <x v="0"/>
    <x v="13"/>
    <s v="-"/>
    <x v="0"/>
    <x v="0"/>
    <n v="591964"/>
    <s v="Empreiteira"/>
    <x v="0"/>
    <m/>
    <m/>
    <m/>
    <m/>
    <m/>
    <m/>
    <x v="1"/>
    <x v="2"/>
    <s v="ATIVO"/>
    <x v="0"/>
    <m/>
    <s v="ALTO CUSTO"/>
    <x v="3"/>
    <x v="3"/>
    <s v="EM ANÁLISE"/>
    <s v="HL5-D (300K)MGOBO"/>
    <s v="ANDRÉ AQUINO"/>
    <s v="OK"/>
    <s v="NOK"/>
    <s v="NOK"/>
    <s v="OK"/>
    <s v="NOK"/>
    <s v="NA"/>
    <s v="CONCLUÍDO"/>
    <s v="4. Bateria Lítio Existente = 03"/>
    <m/>
    <e v="#N/A"/>
    <m/>
  </r>
  <r>
    <s v="MGGCH"/>
    <s v="RADIO_17"/>
    <x v="2"/>
    <s v="RÁDIO"/>
    <x v="2"/>
    <x v="2"/>
    <x v="2"/>
    <x v="2"/>
    <s v="NA"/>
    <s v="NA"/>
    <x v="631"/>
    <x v="0"/>
    <x v="13"/>
    <s v="OBO"/>
    <s v="-"/>
    <x v="9"/>
    <x v="5"/>
    <m/>
    <m/>
    <s v="NÃO"/>
    <s v="NA"/>
    <x v="2"/>
    <x v="2"/>
    <x v="12"/>
    <s v="-"/>
    <x v="0"/>
    <x v="0"/>
    <s v="NA"/>
    <s v="NA"/>
    <x v="2"/>
    <m/>
    <m/>
    <m/>
    <s v="VALIDAR PREDECESSOR ELISANGÊLA"/>
    <m/>
    <m/>
    <x v="1"/>
    <x v="10"/>
    <m/>
    <x v="0"/>
    <m/>
    <s v="RÁDIO"/>
    <x v="2"/>
    <x v="3"/>
    <s v="N/A"/>
    <s v="HL5-G (300K)MGGCH"/>
    <s v="ANDRÉ AQUINO"/>
    <s v="OK"/>
    <s v="OK"/>
    <s v="NOK"/>
    <s v="OK"/>
    <s v="NOK"/>
    <s v="NA"/>
    <s v="CONCLUÍDO"/>
    <s v="5. Radio pra redundancia = 00"/>
    <m/>
    <e v="#N/A"/>
    <m/>
  </r>
  <r>
    <s v="MGOEN"/>
    <s v="M2025EST_MGOEN_01"/>
    <x v="3"/>
    <s v="SIM"/>
    <x v="0"/>
    <x v="0"/>
    <x v="235"/>
    <x v="1"/>
    <s v="NÃO"/>
    <s v="NA"/>
    <x v="632"/>
    <x v="4"/>
    <x v="9"/>
    <s v="MGOEN"/>
    <s v="-"/>
    <x v="6"/>
    <x v="3"/>
    <s v="26/05/2025 - Arthur: rede entregue conforme 2° emissao do projeto | Em dupla abordagem_x000a_20/05/2025 - Dependia da aprovação do MGVSV"/>
    <s v="18/09/25 - Migrado uma alça a outra esta com defeito acionado por email"/>
    <m/>
    <s v="ATIVO"/>
    <x v="0"/>
    <x v="0"/>
    <x v="7"/>
    <s v="-"/>
    <x v="0"/>
    <x v="0"/>
    <n v="548949"/>
    <s v="Aprovado HQ"/>
    <x v="0"/>
    <m/>
    <m/>
    <m/>
    <m/>
    <m/>
    <m/>
    <x v="0"/>
    <x v="69"/>
    <m/>
    <x v="0"/>
    <m/>
    <s v="REDE OK"/>
    <x v="4"/>
    <x v="3"/>
    <s v="APROVADO"/>
    <s v="HL5-D (300K)MGOEN"/>
    <s v="LUIZ BERNARDINI"/>
    <s v="OK"/>
    <s v="OK"/>
    <s v="OK"/>
    <s v="OK"/>
    <s v="OK"/>
    <s v="OK"/>
    <s v="CONCLUÍDO"/>
    <m/>
    <m/>
    <e v="#N/A"/>
    <s v="ROBSON CAVAGNARI"/>
  </r>
  <r>
    <s v="MGJFX"/>
    <s v="M2025EST_MGJFX_01"/>
    <x v="0"/>
    <s v="FLAT"/>
    <x v="0"/>
    <x v="0"/>
    <x v="191"/>
    <x v="237"/>
    <s v="NA"/>
    <s v="NA"/>
    <x v="633"/>
    <x v="0"/>
    <x v="27"/>
    <s v="MGLOR"/>
    <s v="-"/>
    <x v="0"/>
    <x v="0"/>
    <s v="20KM; DIVIDIR CUSTRO ENTRE MGJFX-MGRPR; PONTA DE REDE"/>
    <s v="17/09/25 - Ativo sem proteção usando a FO contruída, proteção aguardando obra do rádio. "/>
    <s v="NÃO"/>
    <s v="ATIVO"/>
    <x v="0"/>
    <x v="0"/>
    <x v="0"/>
    <s v="-"/>
    <x v="0"/>
    <x v="0"/>
    <n v="509279"/>
    <s v="Aprovado HQ"/>
    <x v="0"/>
    <d v="2025-10-15T00:00:00"/>
    <m/>
    <m/>
    <s v="VALIDAR RÁDIO BRUNO"/>
    <m/>
    <m/>
    <x v="1"/>
    <x v="0"/>
    <d v="2025-09-30T00:00:00"/>
    <x v="0"/>
    <m/>
    <m/>
    <x v="0"/>
    <x v="0"/>
    <s v="NÃO LOC"/>
    <s v="HL5G_2025MGJFX"/>
    <s v="ADRIANO SIQUEIRA"/>
    <s v="OK"/>
    <s v="OK"/>
    <s v="NOK"/>
    <s v="OK"/>
    <s v="NOK"/>
    <s v="NA"/>
    <s v="OK"/>
    <s v="1._x0009_Metro (HL4/HL5D/HL5G) = HL5G OK_x000a_2._x0009_Organização FO = OK_x000a_3._x0009_Identificação = OK_x000a_4._x0009_Bateria Lítio Existente = 00_x000a_5._x0009_Radio pra redundancia = 00"/>
    <m/>
    <e v="#N/A"/>
    <m/>
  </r>
  <r>
    <s v="MGSLM"/>
    <s v="M2025EST_MGSLM_01"/>
    <x v="3"/>
    <s v="SIM"/>
    <x v="0"/>
    <x v="0"/>
    <x v="208"/>
    <x v="238"/>
    <s v="NA"/>
    <s v="NA"/>
    <x v="634"/>
    <x v="0"/>
    <x v="13"/>
    <s v="MGSLN"/>
    <s v="-"/>
    <x v="9"/>
    <x v="5"/>
    <s v="23/06/2025 - Jefferson: reparo OK._x000a__x000a_11/06/2025 - Jefferson: será entregue hoje, relatório amanha._x000a__x000a_05/06/2025 - Cristiano VIVO: equipe em campo atuando, o SLM. Reprogramação de data - de 05/06 para 06/06_x000a_04/06/2025 - Welbert: 1ª alça: falta interligar 500 metros cabo projetado em emenda existente do cabo existente. 2ª alça: Formatação ok. (SLM - DGO 01 - F7 F8 | SLN - DGO 05 - F11 F12_x000a_03/06/2025 - Jefferson: conseguimos pegar a chave com o Cleber, acessamos o site. Não estamos localizando a travessia._x000a_02/06/2025 - gABRIEl: O Cleber Amaral vai abrir o site pra gente. Vamos _x000a_29/05/2025 - Joseff: consegui com a Icomon uma promessa do cara ir no dia 30/05. chave PADRÃO CR-50 | Arthur: ficamos de solicitar novamente o acesso._x000a_26/05/2025 - Jefferson: cabo parado na porta, aguarda a chave da Claro (chave PADRÃO CR-50 )_x000a_20/05/2025 - Jefferson: não conseguiram entrar, trocaram o cadeado, pegaram a chave com a O&amp;M  e não abriu - chave da Claro._x000a_19/05/2025 - Jefferson: Mantem o prazo._x000a_12/05/2025 - Arthur: são 9km de formatação. Solicitado antecipação da formatação."/>
    <m/>
    <s v="NÃO"/>
    <s v="ATIVO"/>
    <x v="0"/>
    <x v="0"/>
    <x v="7"/>
    <s v="-"/>
    <x v="0"/>
    <x v="0"/>
    <n v="549032"/>
    <s v="Aprovado HQ"/>
    <x v="0"/>
    <m/>
    <m/>
    <m/>
    <m/>
    <m/>
    <m/>
    <x v="0"/>
    <x v="62"/>
    <m/>
    <x v="0"/>
    <m/>
    <s v="REDE OK"/>
    <x v="4"/>
    <x v="3"/>
    <s v="APROVADO"/>
    <s v="HL5-G (300K)MGSLM"/>
    <s v="ANDRÉ AQUINO"/>
    <s v="OK"/>
    <s v="OK"/>
    <s v="OK"/>
    <s v="OK"/>
    <s v="NOK"/>
    <s v="NA"/>
    <s v="CONCLUÍDO"/>
    <s v="2. Organização FO = OK"/>
    <m/>
    <e v="#N/A"/>
    <m/>
  </r>
  <r>
    <s v="MGMSH"/>
    <s v="M2025EST_MGMSH_01"/>
    <x v="6"/>
    <s v="SIM"/>
    <x v="0"/>
    <x v="0"/>
    <x v="249"/>
    <x v="236"/>
    <s v="NA"/>
    <s v="NA"/>
    <x v="635"/>
    <x v="0"/>
    <x v="13"/>
    <s v="MGK79"/>
    <s v="-"/>
    <x v="9"/>
    <x v="5"/>
    <m/>
    <m/>
    <s v="NÃO"/>
    <s v="ATIVO"/>
    <x v="0"/>
    <x v="0"/>
    <x v="12"/>
    <s v="-"/>
    <x v="0"/>
    <x v="0"/>
    <n v="458476"/>
    <s v="Aprovado HQ"/>
    <x v="0"/>
    <d v="2025-10-15T00:00:00"/>
    <n v="0"/>
    <n v="0"/>
    <s v="VALIDAR RÁDIO BRUNO"/>
    <m/>
    <m/>
    <x v="1"/>
    <x v="70"/>
    <m/>
    <x v="0"/>
    <m/>
    <s v="CONSTRUÍDO"/>
    <x v="2"/>
    <x v="3"/>
    <s v="APROVADO"/>
    <s v="HL5-G (300K)MGMSH"/>
    <s v="ANDRÉ AQUINO"/>
    <s v="OK"/>
    <s v="OK"/>
    <s v="NOK"/>
    <s v="OK"/>
    <s v="OK"/>
    <s v="OK"/>
    <m/>
    <s v="3. Identificação = OK"/>
    <m/>
    <e v="#N/A"/>
    <s v="TOZETTO"/>
  </r>
  <r>
    <s v="MGOVI"/>
    <s v="M2025EST_MGOVI_01"/>
    <x v="3"/>
    <s v="SIM"/>
    <x v="0"/>
    <x v="0"/>
    <x v="209"/>
    <x v="239"/>
    <s v="NA"/>
    <s v="NA"/>
    <x v="636"/>
    <x v="0"/>
    <x v="13"/>
    <s v="MGK79"/>
    <s v="-"/>
    <x v="9"/>
    <x v="5"/>
    <s v="11/06/2025 - Jefferson: vou verificar prazo para retorno._x000a__x000a_04/06/2025 - aRTHUR: rede entregue conforme topologia estruturante._x000a_ter 03/06/2025 16:47 - Valentim: segue 2° emissão._x000a__x000a_ter 03/06/2025 15:15 - Gabriel: Após vistoria da EPS em campo junto ao supervisor Vivo Cristyanno, não encontraram em campo a rede existente conforme projeto._x000a_Segue informação de campo: _x000a_ALÇA.2 Rota que passa pela rua CEL RANDOLFO SIMÕES não existe fisicamente será necessário realizar lançamento de ponta a ponta de aproximadamente 1.500 metros de cabo e instalação de 2 dgo._x000a__x000a_Gentileza elaborar nova rota para que possamos dar seguimento no processo de construção._x000a__x000a__x000a_02/06/2025 - Jefferson: não conseguiu terminar, entrega relatório para 03/06. Uma alça 100%, finalizando a 2°. Total de 2 recalendarização._x000a__x000a_29/05/2025 - Jefferson: 50% de formatação, expectativa de entrega em 30/05."/>
    <m/>
    <s v="NÃO"/>
    <s v="ATIVO"/>
    <x v="0"/>
    <x v="0"/>
    <x v="7"/>
    <s v="-"/>
    <x v="0"/>
    <x v="0"/>
    <n v="562989"/>
    <s v="Aprovado HQ"/>
    <x v="0"/>
    <m/>
    <m/>
    <m/>
    <m/>
    <m/>
    <m/>
    <x v="0"/>
    <x v="71"/>
    <m/>
    <x v="0"/>
    <m/>
    <s v="REDE OK"/>
    <x v="4"/>
    <x v="3"/>
    <s v="APROVADO"/>
    <s v="HL5-G (300K)MGOVI"/>
    <s v="ANDRÉ AQUINO"/>
    <s v="OK"/>
    <s v="OK"/>
    <s v="NOK"/>
    <s v="NOK"/>
    <s v="OK"/>
    <s v="NA"/>
    <s v="CONCLUÍDO"/>
    <s v="4. Bateria Lítio Existente = 00"/>
    <m/>
    <e v="#N/A"/>
    <m/>
  </r>
  <r>
    <s v="MGIDL"/>
    <s v="M2025EST_MGIDL_01"/>
    <x v="4"/>
    <s v="SIM"/>
    <x v="0"/>
    <x v="0"/>
    <x v="250"/>
    <x v="240"/>
    <s v="NÃO"/>
    <s v="PENDENTE"/>
    <x v="637"/>
    <x v="4"/>
    <x v="13"/>
    <s v="-"/>
    <s v="-"/>
    <x v="9"/>
    <x v="5"/>
    <s v="sex 27/06/2025 18:14 - Arthur: @JEFFERSON DA SILVA SOUSA o @Ricardo De Paula Grilo Breda realizará o lançamento do adicional solicitado, com isso vocês conseguirão entregar a 3° alça._x000a_18/06/2025 - Arthur: estava previsto 18/jun, mudei para 30/jun._x000a_11/06/2025 - Arthur: recebemos o projeto revisado dia 09/06, aguardando o draft._x000a__x000a_seg 02/06/2025 16:18 - Priscylla:  Para finalizarmos a 3ª alça e concluirmos a obra 100%, será necessário o adicional dos itens abaixo. Lançamento de 600m._x000a__x000a_21/05/2025 - Valentim: 2° emissao de projeto sem canalização_x000a_16/05/2025 - Construído 2 alças - a 3° alça depende de licenciamento"/>
    <s v="05/06 - Ativo com duas alças a terceira falta construir"/>
    <s v="NÃO"/>
    <s v="ATIVO"/>
    <x v="0"/>
    <x v="0"/>
    <x v="7"/>
    <s v="-"/>
    <x v="0"/>
    <x v="0"/>
    <n v="564463"/>
    <s v="Aprovado HQ"/>
    <x v="0"/>
    <m/>
    <m/>
    <m/>
    <s v="VALIDAR IMPLANTAÇÃO/ VALIDAR COSNTRUÇÃO 3ª VIA"/>
    <m/>
    <m/>
    <x v="1"/>
    <x v="5"/>
    <s v="ALTO CUSTO"/>
    <x v="0"/>
    <m/>
    <s v="CONSTRUÍDO"/>
    <x v="4"/>
    <x v="3"/>
    <s v="APROVADO"/>
    <s v="HL5-D (300K)MGIDL"/>
    <s v="ANDRÉ AQUINO"/>
    <s v="OK"/>
    <s v="OK"/>
    <s v="NOK"/>
    <s v="OK"/>
    <s v="NOK"/>
    <s v="NA"/>
    <s v="CONCLUÍDO"/>
    <s v="5. Radio pra redundancia = 00"/>
    <m/>
    <e v="#N/A"/>
    <s v="ARTHUR"/>
  </r>
  <r>
    <s v="MGSML"/>
    <s v="M2025EST_MGSML_01"/>
    <x v="4"/>
    <s v="SIM"/>
    <x v="0"/>
    <x v="0"/>
    <x v="221"/>
    <x v="220"/>
    <s v="NÃO"/>
    <s v="PENDENTE"/>
    <x v="638"/>
    <x v="4"/>
    <x v="13"/>
    <s v="-"/>
    <s v="-"/>
    <x v="9"/>
    <x v="5"/>
    <s v="02/06/2025 - Jefferson: reparo ok. Já iniciada a construção da 3° alça, depende da travessia do K79. Foi solicitado adicional de cabo - Email pendente._x000a__x000a_29/05/2025 - Jefferson: a manutenção utilizou as nossas fibras, estamos buscando novas fibras para subir o site. Reparo completo previsto para 30/05. _x000a_A canalização da 3° alça ainda está sem previsão, aguarda o envio da maquina do Sul de MG para Sete Lagoas._x000a__x000a_qui 29/05/2025 14:14 - Arhur: Srs, boa tarde. Segue em anexo a documentação referente ao protocolo de canalização do site MGSML, aquele canalização em frente ao HL4 – K79._x000a__x000a_16/05/2025 - Construído 2 alças - a 3° alça depende de licenciamento"/>
    <s v="05/06 - Ativo com duas alças a terceira falta construir"/>
    <s v="NÃO"/>
    <s v="ATIVO"/>
    <x v="0"/>
    <x v="0"/>
    <x v="7"/>
    <s v="-"/>
    <x v="0"/>
    <x v="0"/>
    <n v="548986"/>
    <s v="Aprovado HQ"/>
    <x v="0"/>
    <m/>
    <m/>
    <m/>
    <s v="VALIDAR IMPLANTAÇÃO/ VALIDAR COSNTRUÇÃO 3ª VIA"/>
    <m/>
    <m/>
    <x v="1"/>
    <x v="2"/>
    <s v="ATIVO"/>
    <x v="0"/>
    <m/>
    <s v="CONSTRUÍDO"/>
    <x v="3"/>
    <x v="3"/>
    <s v="EM ANÁLISE"/>
    <s v="HL5-D (300K)MGSML"/>
    <s v="ANDRÉ AQUINO"/>
    <s v="OK"/>
    <s v="OK"/>
    <s v="OK"/>
    <s v="OK"/>
    <s v="NOK"/>
    <s v="NA"/>
    <s v="CONCLUÍDO"/>
    <s v="Conjunta entre PI e PE"/>
    <m/>
    <e v="#N/A"/>
    <s v="ARTHUR"/>
  </r>
  <r>
    <s v="MGSLN"/>
    <s v="M2025EST_MGSLN_01"/>
    <x v="4"/>
    <s v="SIM"/>
    <x v="0"/>
    <x v="0"/>
    <x v="250"/>
    <x v="240"/>
    <s v="NÃO"/>
    <s v="PENDENTE"/>
    <x v="639"/>
    <x v="4"/>
    <x v="13"/>
    <s v="-"/>
    <s v="-"/>
    <x v="9"/>
    <x v="5"/>
    <s v="18/06/2025 - Arthur: estava previsto 18/jun, mudei para 30/jun._x000a_11/06/2025 - Jefferson: aguarda definição da revisão do projeto. Gabriel: a alça em questão está prevista no projeto do MGIDL._x000a__x000a_seg 02/06/2025 16:18 - Priscylla:  Para finalizarmos a 3ª alça e concluirmos a obra 100%, será necessário o adicional dos itens abaixo. Lançamento de 600m._x000a__x000a_21/05/2025 - Valentim: 2° emissao de projeto sem canalização_x000a_16/05/2025 - Construído 2 alças - a 3° alça depende de licenciamento"/>
    <s v="05/06 - Ativo com duas alças a terceira falta construir"/>
    <s v="NÃO"/>
    <s v="ATIVO"/>
    <x v="0"/>
    <x v="0"/>
    <x v="7"/>
    <s v="-"/>
    <x v="0"/>
    <x v="0"/>
    <n v="548985"/>
    <s v="Aprovado HQ"/>
    <x v="0"/>
    <m/>
    <m/>
    <m/>
    <s v="VALIDAR IMPLANTAÇÃO/ VALIDAR COSNTRUÇÃO 3ª VIA"/>
    <m/>
    <m/>
    <x v="1"/>
    <x v="5"/>
    <m/>
    <x v="0"/>
    <m/>
    <s v="CONSTRUÍDO"/>
    <x v="3"/>
    <x v="3"/>
    <s v="EM ANÁLISE"/>
    <s v="HL5-D (300K)MGSLN"/>
    <s v="ANDRÉ AQUINO"/>
    <s v="OK"/>
    <s v="OK"/>
    <s v="OK"/>
    <s v="OK"/>
    <s v="OK"/>
    <s v="NA"/>
    <s v="CONCLUÍDO"/>
    <s v="Conjunta entre PI e PE"/>
    <m/>
    <e v="#N/A"/>
    <s v="ARTHUR"/>
  </r>
  <r>
    <s v="MGK79"/>
    <s v="HL4_K79"/>
    <x v="12"/>
    <s v="COLOCALIZADO"/>
    <x v="0"/>
    <x v="0"/>
    <x v="249"/>
    <x v="191"/>
    <s v="NA"/>
    <s v="NA"/>
    <x v="6"/>
    <x v="8"/>
    <x v="13"/>
    <s v="*"/>
    <s v="-"/>
    <x v="9"/>
    <x v="5"/>
    <m/>
    <m/>
    <s v="NÃO"/>
    <s v="ATIVO"/>
    <x v="0"/>
    <x v="0"/>
    <x v="12"/>
    <s v="-"/>
    <x v="0"/>
    <x v="0"/>
    <n v="548982"/>
    <s v="NA"/>
    <x v="0"/>
    <m/>
    <m/>
    <m/>
    <m/>
    <m/>
    <m/>
    <x v="1"/>
    <x v="10"/>
    <m/>
    <x v="0"/>
    <m/>
    <s v="CONSTRUÍDO"/>
    <x v="2"/>
    <x v="3"/>
    <s v="N/A"/>
    <s v="HL4 (300K)MGK79"/>
    <s v="ANDRÉ AQUINO"/>
    <s v="OK"/>
    <s v="OK"/>
    <s v="OK"/>
    <s v="OK"/>
    <s v="OK"/>
    <s v="OK"/>
    <s v="CONCLUÍDO"/>
    <s v="Conjunta entre PI e PE"/>
    <m/>
    <e v="#N/A"/>
    <m/>
  </r>
  <r>
    <s v="MGSCT"/>
    <s v="M2025EST_MGSCT_01"/>
    <x v="3"/>
    <s v="SIM"/>
    <x v="0"/>
    <x v="0"/>
    <x v="251"/>
    <x v="224"/>
    <s v="NA"/>
    <s v="NA"/>
    <x v="640"/>
    <x v="0"/>
    <x v="13"/>
    <s v="MGOBO"/>
    <s v="-"/>
    <x v="9"/>
    <x v="5"/>
    <s v="10/09/2025 - Thiago: vamos avaliar fazer a construção lançamento MOIN e seguir com a formatação dos 10km aprovado no id com a Telemont._x000a_10/09/2025 - ppi: projeto revisado anexado. _x000a_sex 27/06/2025 11:12 - Jefferson: Informamos que não foi possível concluir a formatação de OBO-SCT sentido o K79, pois a rota prevista no projeto para o atendimento não existe em campo. Favor verificar revisão do projeto para possibilitar a continuidade da construção do enlace óptico._x000a_23/06/2025 - Jefferson: expectativa de entrega em 23/jun, mantém o prazo._x000a_18/06/2025 - Arthur: estava prevista entrega para 17/06, mudei para 24/06_x000a_11/06/2025 - Cristiano: 10km de formatação não iniciado. Jefferson:  17/06 --- reprogramação pq as equipes ficaram agarradas em outros sites que consumiram + tempo do que deveriam._x000a_05/06/2025 - Jefferson: mantem a data, &quot;tá tranquilo&quot;._x000a_04/06/2025 - Jefferson: Mantem a data._x000a_29/05/2025 - Jefferson: não iniciado, previsão de entrega para: 09/06"/>
    <s v="-"/>
    <s v="NÃO"/>
    <s v="ATIVO"/>
    <x v="0"/>
    <x v="0"/>
    <x v="7"/>
    <s v="-"/>
    <x v="0"/>
    <x v="0"/>
    <n v="549003"/>
    <s v="Aprovado HQ"/>
    <x v="0"/>
    <m/>
    <m/>
    <m/>
    <m/>
    <m/>
    <m/>
    <x v="1"/>
    <x v="65"/>
    <m/>
    <x v="0"/>
    <m/>
    <s v="REDE OK"/>
    <x v="4"/>
    <x v="3"/>
    <s v="APROVADO"/>
    <s v="HL5-G (300K)MGSCT"/>
    <s v="ANDRÉ AQUINO"/>
    <s v="OK"/>
    <s v="NOK"/>
    <s v="OK"/>
    <s v="OK"/>
    <s v="OK"/>
    <s v="NA"/>
    <s v="CONCLUÍDO"/>
    <m/>
    <m/>
    <e v="#N/A"/>
    <m/>
  </r>
  <r>
    <s v="MGEPT"/>
    <s v="M2025EST_MGEPT_01"/>
    <x v="3"/>
    <s v="SIM"/>
    <x v="0"/>
    <x v="0"/>
    <x v="251"/>
    <x v="224"/>
    <s v="NA"/>
    <s v="NA"/>
    <x v="641"/>
    <x v="0"/>
    <x v="13"/>
    <s v="MGK79"/>
    <s v="-"/>
    <x v="9"/>
    <x v="5"/>
    <s v="seg 15/09/2025 13:34 - Felipe: Prezados,Boa tarde!Para conclusão da atividade será necessário adicional do material descrito abaixo cabo orçado insuficiente para chegar até o site MGSLW para o site MGEPT._x000a_150 metros de cabo drop 12 fo_x000a_1 CEO _x000a__x000a_09/09/2025 - OS GERADA_x000a_04/09/2025 - EM ANALISE HQ_x000a_31/08/2025 - CUSTO REVALIDADO NA PVCO_x000a_26/08/2025 - ENTROU NA PLANILHA DE VALIDAÇÃO_x000a_20/08/2025 - ENVIADO PARA REVALIDAÇÃO DO VP_x000a_13/08/2025 - PROJETO REVISADO_x000a_sex 06/06/2025 10:13 - Jefferson: Para viabilidade de EPT - K79 existem as seguintes pendências impossibilitando a construção das alças._x000a__x000a_1._x0009_Alça 01, necessário aprovação do adicional já indicado no trecho K79-IDL (ID 548987)._x000a_2._x0009_ Alça 02, não encontrado fisicamente o cabo de EPT sentido SLW, necessário revisão de projeto._x000a__x000a_03/06/2025 - Jefferson: de EPT para SLW , cabo não localizado. vamos enviar projeto._x000a__x000a_02/06/2025 - Jefferson: não foi possivel entregar esse site hoje, vamos pedir a troca pelo MGSED._x000a__x000a_29/05/2025 - Jefferson: obra não iniciada, com previsão de inicio e término 02/06. Arthur: 5km"/>
    <s v="-"/>
    <s v="NÃO"/>
    <s v="ATIVO"/>
    <x v="0"/>
    <x v="0"/>
    <x v="7"/>
    <s v="-"/>
    <x v="0"/>
    <x v="0"/>
    <n v="577892"/>
    <s v="Aprovado HQ"/>
    <x v="0"/>
    <m/>
    <m/>
    <m/>
    <m/>
    <m/>
    <m/>
    <x v="1"/>
    <x v="62"/>
    <m/>
    <x v="0"/>
    <m/>
    <s v="REDE OK"/>
    <x v="4"/>
    <x v="3"/>
    <s v="EM ANÁLISE"/>
    <s v="HL5-G (300K)MGEPT"/>
    <s v="ANDRÉ AQUINO"/>
    <s v="OK"/>
    <s v="NOK"/>
    <s v="OK"/>
    <s v="OK"/>
    <s v="OK"/>
    <s v="NA"/>
    <s v="CONCLUÍDO"/>
    <m/>
    <m/>
    <e v="#N/A"/>
    <m/>
  </r>
  <r>
    <s v="MGSCA"/>
    <s v="M2025EST_MGSCA_01"/>
    <x v="3"/>
    <s v="SIM"/>
    <x v="0"/>
    <x v="0"/>
    <x v="240"/>
    <x v="237"/>
    <s v="NA"/>
    <s v="NA"/>
    <x v="642"/>
    <x v="0"/>
    <x v="13"/>
    <s v="MGK79"/>
    <s v="-"/>
    <x v="9"/>
    <x v="5"/>
    <s v="10/09/2025 - Thiago: EPS solicitou adicional de fibra (lançamento), que será executado por MOIN até 11/set._x000a_seg 08/09/2025 08:41 - Felipe: Thiago,_x000a_Bom dia!_x000a__x000a_Para execução dessa atividade será necessário adicional do material descrito abaixo não existe o cabo da emenda até o site MGK79 aproximadamente 2000 mts de cabo._x000a_Cabo magenta._x000a_19/08/2025 - Felipe: Acesso ok, a construir._x000a_ter 03/06/2025 15:51 - Jefferson: Informamos que não foi encontrado rede na rota de SCA para K79 entre as ruas Ovidio Joaquim de Sousa e rua Margarida Cortona, impossibilitando a construção da referida alça, solicito apoio / revisão do projeto para darmos sequência na execução._x000a_02/06/2025 - Jefferson: ainda nao desistiram de tentar conseguir alternativa para atender o site. Se não resolver hoje, te envio. + 2 recalendarização_x000a_29/05/2025 - Arthur: aguarda o email de alça._x000a_27/05/2025 - Jefferson: a 2° alça de formatação não foi localizada em campo, sendo necessário adicional de lançamento._x000a_26/05/2025 - Jefferson: expectativa de entrega-lo ainda hoje._x000a_21/05/2025 - Valentim: 2° emissao de projeto sem canalização"/>
    <s v="-"/>
    <s v="NÃO"/>
    <s v="ATIVO"/>
    <x v="0"/>
    <x v="0"/>
    <x v="7"/>
    <s v="-"/>
    <x v="0"/>
    <x v="0"/>
    <n v="565387"/>
    <s v="Aprovado HQ"/>
    <x v="0"/>
    <m/>
    <m/>
    <m/>
    <m/>
    <m/>
    <m/>
    <x v="1"/>
    <x v="72"/>
    <m/>
    <x v="0"/>
    <m/>
    <s v="REDE OK"/>
    <x v="4"/>
    <x v="3"/>
    <s v="S/ VALIDAÇÃO"/>
    <s v="HL5-G (300K)MGSCA"/>
    <s v="ANDRÉ AQUINO"/>
    <s v="OK"/>
    <s v="NOK"/>
    <s v="NOK"/>
    <s v="OK"/>
    <s v="OK"/>
    <s v="NA"/>
    <s v="CONCLUÍDO"/>
    <s v="Conjunta entre PI e PE"/>
    <m/>
    <e v="#N/A"/>
    <m/>
  </r>
  <r>
    <s v="MGSLC"/>
    <s v="M2025EST_MGSLC_01"/>
    <x v="3"/>
    <s v="SIM"/>
    <x v="0"/>
    <x v="0"/>
    <x v="252"/>
    <x v="241"/>
    <s v="NA"/>
    <s v="NA"/>
    <x v="643"/>
    <x v="0"/>
    <x v="13"/>
    <s v="MGK79"/>
    <s v="-"/>
    <x v="9"/>
    <x v="5"/>
    <s v="seg 02/06/2025 11:55 - Cris: Esse cabo verde no projeto que seria um cabo existente na rota com entrada no K79 não entra na SWIT K79, foi realizado vistoria é o mesmo passa direto na porta do K79 sentido site OVI. Dessa forma precisamos de outra alternativa para fechar o anel._x000a_Obs:Sugerimos lançar aproximadamente 600 metros de cabo de ponta a ponta entre os sites._x000a__x000a_29/05/2025 - Arthur: Cris, no local pedi para correr._x000a_27/05/2025 - Jefferson: conseguimos acessar, não tem o cabo indicado como existente, aprox. de 600. Vou mandar email existente._x000a_26/05/2025 - Jefferson: cabo parado na porta, acesso liberado dia 27/05._x000a_22/05/2025 - Jefferson: 100% lançado, previsão de entrega de formatação."/>
    <s v="-"/>
    <s v="NÃO"/>
    <s v="ATIVO"/>
    <x v="0"/>
    <x v="0"/>
    <x v="7"/>
    <s v="-"/>
    <x v="0"/>
    <x v="0"/>
    <n v="565461"/>
    <s v="Aprovado HQ"/>
    <x v="0"/>
    <m/>
    <m/>
    <m/>
    <m/>
    <m/>
    <m/>
    <x v="1"/>
    <x v="62"/>
    <m/>
    <x v="0"/>
    <m/>
    <s v="REDE OK"/>
    <x v="4"/>
    <x v="3"/>
    <s v="S/ VALIDAÇÃO"/>
    <s v="HL5-G (300K)MGSLC"/>
    <s v="ANDRÉ AQUINO"/>
    <s v="OK"/>
    <s v="OK"/>
    <s v="OK"/>
    <s v="OK"/>
    <s v="NOK"/>
    <s v="NA"/>
    <s v="CONCLUÍDO"/>
    <s v="Conjunta entre PI e PE"/>
    <m/>
    <e v="#N/A"/>
    <m/>
  </r>
  <r>
    <s v="MGSJL"/>
    <s v="M2024EST_MGSJL_01"/>
    <x v="3"/>
    <s v="FLAT"/>
    <x v="6"/>
    <x v="9"/>
    <x v="1"/>
    <x v="1"/>
    <s v="NA"/>
    <s v="NA"/>
    <x v="644"/>
    <x v="1"/>
    <x v="28"/>
    <s v="MGVWL"/>
    <s v="Ativo"/>
    <x v="19"/>
    <x v="1"/>
    <s v="seg 10/11/2025 09:52 - Jessica: Boa tarde,Rodolfo,Segue anexo projeto para Licenciamento de postes projetados._x000a__x000a_07/11 - Arthur: id novo Telemont: 591890 em alto custo._x000a__x000a__x000a_sex 25/10/2024 16:57 - Fernanda Carla: @Albino Rodrigues Neto_x000a_@FELIPE BERNARDO DA SILVA_x000a_Segue versão revisada + DWG._x000a__x000a_@NATANAEL FILIPE TOMAS PEDRA_x000a_Gentileza providenciar projeto e início de processo de licença para travessia aérea em 2 pontos da MG-424._x000a__x000a_Referente a projeto Sites Vivo topologia MGVWL-MGSJL_x000a_SÃO JOAQUIM DE BICAS/MG_x000a__x000a_20/07/2024 - Plan Estruturante PH 17/07 - &quot;TBD&quot;"/>
    <s v="-"/>
    <s v="NÃO"/>
    <s v="PENDENTE REDE"/>
    <x v="6"/>
    <x v="9"/>
    <x v="0"/>
    <s v="W6"/>
    <x v="3"/>
    <x v="1"/>
    <n v="591890"/>
    <s v="Regional"/>
    <x v="10"/>
    <d v="2025-10-24T00:00:00"/>
    <m/>
    <m/>
    <s v="VALIDAR RÁDIO BRUNO"/>
    <m/>
    <m/>
    <x v="1"/>
    <x v="28"/>
    <s v="PENDENCIA PROJETO"/>
    <x v="11"/>
    <s v="NECESSARIO REVISAR PROJETO POIS SERA NECESSARIO ADIONAL DE LANÇAMENTO E TRAVESSIA DA RODOVIA MG424 (2,5KM DE ADICIONAL).10/10 NECESSARIO ADIONAL DE LANÇAMENTO E TRAVESSIA DA RODOVIA MG424 (2,5KM DE ADICIONAL)."/>
    <s v="REVISÃO PROJETO"/>
    <x v="5"/>
    <x v="8"/>
    <n v="0"/>
    <m/>
    <s v="ADRIANO INÁCIO"/>
    <m/>
    <m/>
    <m/>
    <m/>
    <m/>
    <m/>
    <m/>
    <m/>
    <m/>
    <e v="#N/A"/>
    <m/>
  </r>
  <r>
    <s v="MGIZA"/>
    <s v="M2024EST_MGIZA_01"/>
    <x v="3"/>
    <s v="FLAT"/>
    <x v="6"/>
    <x v="9"/>
    <x v="1"/>
    <x v="1"/>
    <s v="NA"/>
    <s v="NA"/>
    <x v="645"/>
    <x v="1"/>
    <x v="10"/>
    <s v="MGICA"/>
    <s v="Ativo HL4 / Falta HL5D"/>
    <x v="18"/>
    <x v="1"/>
    <s v="10/11/2025 - Arthur: draft em alto custo - 589246_x000a__x000a_qua 11/06/2025 17:28 - Gabriel: pendente retorno implantação_x000a__x000a_ter 24/09/2024 11:21 - Rodrigo Soares: Atualização estruturante Ramon: alto custo_x000a__x000a_20/07/2024 - Plan Estruturante PH 17/07 - &quot;TBD&quot;"/>
    <s v="-"/>
    <s v="NÃO"/>
    <s v="PENDENTE REDE"/>
    <x v="6"/>
    <x v="9"/>
    <x v="13"/>
    <s v="W6"/>
    <x v="3"/>
    <x v="1"/>
    <n v="589246"/>
    <s v="Regional"/>
    <x v="1"/>
    <d v="2025-10-24T00:00:00"/>
    <m/>
    <m/>
    <s v="VALIDAR RÁDIO BRUNO"/>
    <m/>
    <m/>
    <x v="1"/>
    <x v="5"/>
    <s v="AG. PROJETO ALTO CUSTO"/>
    <x v="6"/>
    <s v="-"/>
    <s v="ALTO CUSTO"/>
    <x v="5"/>
    <x v="4"/>
    <n v="1"/>
    <m/>
    <s v="ADRIANO INÁCIO"/>
    <m/>
    <m/>
    <m/>
    <m/>
    <m/>
    <m/>
    <m/>
    <m/>
    <m/>
    <e v="#N/A"/>
    <m/>
  </r>
  <r>
    <s v="MGSMS"/>
    <s v="M2025EST_MGSMS_01"/>
    <x v="3"/>
    <s v="SIM"/>
    <x v="0"/>
    <x v="0"/>
    <x v="198"/>
    <x v="242"/>
    <s v="NA"/>
    <s v="NA"/>
    <x v="646"/>
    <x v="0"/>
    <x v="13"/>
    <s v="MGSML"/>
    <s v="-"/>
    <x v="9"/>
    <x v="5"/>
    <s v="11/06/2025 - Lucas: uma alça continua fora. Jefferson: verificar prazo._x000a_29/05/2025 - Jefferson: reparo ok."/>
    <s v="06/06 - Informaram reparo ok, mais continua com defeito; 27/05 - Uma alça com defeito acionado reparo por email; "/>
    <s v="NÃO"/>
    <s v="ATIVO"/>
    <x v="0"/>
    <x v="0"/>
    <x v="7"/>
    <s v="-"/>
    <x v="0"/>
    <x v="0"/>
    <n v="549029"/>
    <s v="Aprovado HQ"/>
    <x v="0"/>
    <m/>
    <m/>
    <m/>
    <m/>
    <m/>
    <m/>
    <x v="1"/>
    <x v="73"/>
    <m/>
    <x v="0"/>
    <m/>
    <s v="REDE OK"/>
    <x v="4"/>
    <x v="3"/>
    <s v="APROVADO"/>
    <s v="HL5-G (300K)MGSMS"/>
    <s v="ANDRÉ AQUINO"/>
    <s v="OK"/>
    <s v="NOK"/>
    <s v="NOK"/>
    <s v="OK"/>
    <s v="NOK"/>
    <s v="NA"/>
    <s v="CONCLUÍDO"/>
    <s v="Conjunta entre PI e PE"/>
    <m/>
    <e v="#N/A"/>
    <m/>
  </r>
  <r>
    <s v="MGSBL"/>
    <s v="M2025EST_MGSBL_01"/>
    <x v="3"/>
    <s v="SIM"/>
    <x v="0"/>
    <x v="0"/>
    <x v="253"/>
    <x v="243"/>
    <s v="NA"/>
    <s v="NA"/>
    <x v="647"/>
    <x v="0"/>
    <x v="13"/>
    <s v="MGSML"/>
    <s v="-"/>
    <x v="9"/>
    <x v="5"/>
    <s v="ter 15/07/2025 10:39 - Jefferson: Arthur,_x000a__x000a_Bom dia!_x000a__x000a_Atividade executada conforme rota indicada no projeto, sabemos que na maioria dos casos o KM óptico projetado não confere com a distância após a construção._x000a__x000a_Para alteração da rota, será necessário revisão do projeto com o novo percurso para utilização._x000a__x000a_ter 15/07/2025 09:25 - Arthur: @SIDNEY MARTINS RUFINO_x000a__x000a_Favor verificar essas fibras, distancias não aceitáveis._x000a__x000a_Veja no projeto a distancia da alça é inferior 10km_x000a__x000a__x000a_•_x0009_Rota 2 - SBL - DGO1 -   F 21 - 13996 m &gt; F22 - 10583 m _x000a__x000a_01/07/2025 - Gabriel: Está com as 2 alças atenuadas e a Telemont ja está em tratativa._x000a_lembrando que SBL tem uma alça que tem 14km formatado! Saindo completamente da premissa de 3km para site 5G_x000a_ _x000a_16/06/2025 - Arthur: estava programado para o dia 18/06, reprogramei para 25/06_x000a_16/06/2025 - Arthur: estava programado para o dia 16/06, reprogramei para 18/06_x000a_11/06/2025 - Cristiano: não iniciado; Jefferson:  nova previsão para 16/06, reprogramação pq as equipes ficaram agarradas em outros sites que consumiram + tempo do que deveriam._x000a_05/06/2025 - Jefferson: a iniciar, mantém as datas._x000a_04/06/2025 - Jefferson: a iniciar, mantém as datas. _x000a_03/06/2025 - Jefferson: a iniciar, mantém as datas._x000a_29/05/2025 - Jefferson: a iniciar. Previsao de entrega 06/06"/>
    <m/>
    <s v="NÃO"/>
    <s v="ATIVO"/>
    <x v="0"/>
    <x v="0"/>
    <x v="7"/>
    <s v="-"/>
    <x v="0"/>
    <x v="0"/>
    <n v="549031"/>
    <s v="Aprovado HQ"/>
    <x v="0"/>
    <m/>
    <m/>
    <m/>
    <m/>
    <m/>
    <m/>
    <x v="0"/>
    <x v="71"/>
    <m/>
    <x v="0"/>
    <m/>
    <s v="REDE OK"/>
    <x v="4"/>
    <x v="3"/>
    <s v="APROVADO"/>
    <s v="HL5-G (300K)MGSBL"/>
    <s v="ANDRÉ AQUINO"/>
    <s v="OK"/>
    <s v="OK"/>
    <s v="NOK"/>
    <s v="OK"/>
    <s v="NOK"/>
    <s v="NA"/>
    <s v="CONCLUÍDO"/>
    <s v="Conjunta entre PI e PE"/>
    <m/>
    <e v="#N/A"/>
    <s v="ARTHUR/14KM"/>
  </r>
  <r>
    <s v="MGSLW"/>
    <s v="M2025EST_MGSLW_01"/>
    <x v="3"/>
    <s v="SIM"/>
    <x v="0"/>
    <x v="0"/>
    <x v="254"/>
    <x v="244"/>
    <s v="NA"/>
    <s v="NA"/>
    <x v="648"/>
    <x v="0"/>
    <x v="13"/>
    <s v="MGK79"/>
    <s v="-"/>
    <x v="9"/>
    <x v="5"/>
    <s v="23/06/2025 - Jefferson: expectativa de entrega em 23/jun, mantém o prazo._x000a_16/06/2025 - Arthur: estava programado para o dia 18/06, reprogramei para 25/06_x000a_11/06/2025 - Jefferson: previsão de inicia-lo no dia 12/06, reprogramar para 18/06._x000a_05/06/2025 - Jefferson: mantém o prazo de 12/06._x000a_29/05/2025 - Jefferson: avaliando a questão de locomoção da maquina de mnd._x000a_qui 29/05/2025 14:35 - Arthur: segue em anexo protocolos e arquivos referente ao licenciamento."/>
    <s v="-"/>
    <s v="NÃO"/>
    <s v="ATIVO"/>
    <x v="0"/>
    <x v="0"/>
    <x v="7"/>
    <s v="-"/>
    <x v="0"/>
    <x v="0"/>
    <n v="548994"/>
    <s v="Aprovado HQ"/>
    <x v="0"/>
    <m/>
    <m/>
    <m/>
    <m/>
    <m/>
    <m/>
    <x v="0"/>
    <x v="65"/>
    <m/>
    <x v="0"/>
    <m/>
    <s v="REDE OK"/>
    <x v="4"/>
    <x v="3"/>
    <s v="APROVADO"/>
    <s v="HL5-G (300K)MGSLW"/>
    <s v="ANDRÉ AQUINO"/>
    <s v="OK"/>
    <s v="OK"/>
    <s v="OK"/>
    <s v="OK"/>
    <s v="NOK"/>
    <s v="NA"/>
    <s v="CONCLUÍDO"/>
    <s v="Conjunta entre PI e PE"/>
    <m/>
    <e v="#N/A"/>
    <m/>
  </r>
  <r>
    <s v="MGSXX"/>
    <s v="M2025EST_MGSXX_01"/>
    <x v="3"/>
    <s v="SIM"/>
    <x v="0"/>
    <x v="0"/>
    <x v="208"/>
    <x v="206"/>
    <s v="NA"/>
    <s v="NA"/>
    <x v="649"/>
    <x v="0"/>
    <x v="13"/>
    <s v="MGOBO"/>
    <s v="-"/>
    <x v="9"/>
    <x v="5"/>
    <s v="11/06/2025 - Jefferson: relatorio para amanhã._x000a_05/06/2025 - Jefferson: expectativa de entrega  --- recalendarizado para o dia 10/06_x000a_05/06/2025 - Cristiano: a obra tá parada, sem atuação da Telemont. Tem que verificar o cabo que tá parado._x000a_04/06/2025 - Jefferson: Não iniciado. _x000a_03/06/2025 - Jefferson: vamos pontuar um caso com o Cristiano, a principio pode manter o prazo._x000a_29/05/2025 - Jefferson: a iniciar. Previsao de entrega 05/06 - 1 recalendarização. Depende da canalização do MGOBO."/>
    <m/>
    <s v="NÃO"/>
    <s v="ATIVO"/>
    <x v="0"/>
    <x v="0"/>
    <x v="7"/>
    <s v="-"/>
    <x v="0"/>
    <x v="0"/>
    <n v="549002"/>
    <s v="Aprovado HQ"/>
    <x v="0"/>
    <m/>
    <m/>
    <m/>
    <m/>
    <m/>
    <m/>
    <x v="0"/>
    <x v="74"/>
    <m/>
    <x v="0"/>
    <m/>
    <s v="REDE OK"/>
    <x v="4"/>
    <x v="3"/>
    <s v="APROVADO"/>
    <s v="HL5-G (300K)MGSXX"/>
    <s v="ANDRÉ AQUINO"/>
    <s v="OK"/>
    <s v="OK"/>
    <s v="NOK"/>
    <s v="OK"/>
    <s v="NOK"/>
    <s v="NA"/>
    <s v="CONCLUÍDO"/>
    <s v="Conjunta entre PI e PE"/>
    <m/>
    <e v="#N/A"/>
    <s v="ARTHUR"/>
  </r>
  <r>
    <s v="MGSLV"/>
    <s v="M2025EST_MGSLV_01"/>
    <x v="3"/>
    <s v="SIM"/>
    <x v="0"/>
    <x v="0"/>
    <x v="253"/>
    <x v="238"/>
    <s v="NA"/>
    <s v="NA"/>
    <x v="650"/>
    <x v="0"/>
    <x v="13"/>
    <s v="MGK79"/>
    <s v="-"/>
    <x v="9"/>
    <x v="5"/>
    <s v="16/06/2025 - Arthur: estava programado para o dia 18/06, reprogramei para 25/06_x000a_17/06/2025 - Cristianno: só estamos com uma equipe atuando, nessa rota. Atuando na segunda alça._x000a_16/06/2025 - Arthur: estava programado para o dia 13/jun, eu reprogramei para 19/06._x000a_11/06/2025 - Jefferson: em execução, uma das alças conseguimos finalizar. Nova previsão para 13/06. 3° reprogramação._x000a_05/06/2025 - Jefferson: trocado com o SLT de 06/06 para 11/06._x000a_04/06/2025 - Jefferson: equipe não iniciou._x000a_03/06/2025 - Jefferson: equipe não iniciou._x000a_02/06/2025 - Jefferson: equipe não conseguiu finalização, favor programar para o dia 06/06._x000a__x000a_26/05/2025 - Jefferson: estão atuando no MGAJC."/>
    <s v="26/06 - Ativo uma alça, SLV é uma Small Cell que não é possivel ativar duas alças, fica dentro da loja da vivo."/>
    <s v="NÃO"/>
    <s v="ATIVO"/>
    <x v="0"/>
    <x v="0"/>
    <x v="7"/>
    <s v="-"/>
    <x v="0"/>
    <x v="0"/>
    <n v="548991"/>
    <s v="Aprovado HQ"/>
    <x v="0"/>
    <m/>
    <m/>
    <m/>
    <m/>
    <m/>
    <m/>
    <x v="0"/>
    <x v="75"/>
    <m/>
    <x v="0"/>
    <m/>
    <s v="REDE OK"/>
    <x v="4"/>
    <x v="3"/>
    <s v="APROVADO"/>
    <s v="HL5-G (300K)MGSLV"/>
    <s v="ANDRÉ AQUINO"/>
    <s v="OK"/>
    <s v="NOK"/>
    <s v="OK"/>
    <s v="OK"/>
    <s v="OK"/>
    <s v="NA"/>
    <s v="&quot;Filho&quot; de Site OVI"/>
    <s v="Small Cell dentro de Loja VIVO"/>
    <m/>
    <e v="#N/A"/>
    <m/>
  </r>
  <r>
    <s v="MGSLT"/>
    <s v="M2025EST_MGSLT_01"/>
    <x v="3"/>
    <s v="SIM"/>
    <x v="0"/>
    <x v="0"/>
    <x v="255"/>
    <x v="245"/>
    <s v="NA"/>
    <s v="NA"/>
    <x v="651"/>
    <x v="0"/>
    <x v="13"/>
    <s v="MGIDL"/>
    <s v="-"/>
    <x v="9"/>
    <x v="5"/>
    <s v="ter 05/08/2025 17:02 - Thiago: Boa tarde @SIDNEY MARTINS RUFINO e @EVANDRO LUIZ DOS REIS PEREIRA, já finalizamos os lançamentos adicionais aguardando somente os encontramentos que estão sob responsabilidade da Telemont._x000a_Preciso, dessas entregas ate ao meio dia 06/08._x000a__x000a_Conto com a compreensão de vocês. _x000a__x000a__x000a_qua 02/07/2025 11:04 - Arthur: @Ricardo De Paula Grilo Breda_x000a_Peço alinhar com o Felipe o lançamento MOIN, uma vez que já faremos o lançamento de MGIDL..._x000a__x000a_qua 02/07/2025 08:31 - Felipe: Arthur, Bom dia! Para execução do ID 564531 será necessário adicional de 500 metros de cabo. Obs.: O ID 549019 anterior cancelado 549019 estava orçado no DRAFT 1840 metros de cabo e no atual 564531 está orçado apenas 1950 metros sendo insuficiente para lançamento no  trecho necessário._x000a__x000a_sex 06/06/2025 09:51 - Ramon: Reforçando o e-mail abaixo, devido ao erro identificado no projeto, será necessário abrir um novo ID. Solicitamos, por gentileza, que este novo ID seja aprovado nas filas o quanto antes, para que possamos dar continuidade à obra._x000a__x000a_Atualmente, a execução está com aproximadamente 70% concluída, e esta etapa é essencial para finalizarmos o processo._x000a__x000a_Agradeço desde já pela atenção e agilidade._x000a__x000a_sex 06/06/2025 09:44 - Jefferson: Informo que para construção da alça (1) prevista no projeto, serão necessários 500 metros de cabo e uma caixa de emenda adicional, pois no ponto previsto para encaixe do cabo não existe caixa de emenda existente ._x000a__x000a_04/06/2025 - Emenda existente encontrada á 2 quarteiroes do ponto do projeto. Dada a solução para correção do lançamento até a emenda existente da Rua Vespasiano. Equipe no local atuando. Previsão conclusão 05/06. _x000a__x000a_03/06/2025 - Cristiano: o site fica 2 abaixo do local onde está indicando a localização.Cabo passa na porta do site e já passei o site, canalização toda existente. Jefferson: solicitou alteraçou de data para 11/06._x000a_29/05/2025 - Jefferson: sindico não tá autorizando a entrada (Rooftop)_x000a_26/05/2025 - Jefferson: cabo parado na porta, sem liberação de acesso."/>
    <s v="-"/>
    <s v="NÃO"/>
    <s v="ATIVO"/>
    <x v="0"/>
    <x v="0"/>
    <x v="7"/>
    <s v="-"/>
    <x v="0"/>
    <x v="0"/>
    <n v="564531"/>
    <s v="Aprovado HQ"/>
    <x v="0"/>
    <m/>
    <m/>
    <m/>
    <m/>
    <m/>
    <m/>
    <x v="1"/>
    <x v="65"/>
    <m/>
    <x v="0"/>
    <m/>
    <s v="REDE OK"/>
    <x v="4"/>
    <x v="3"/>
    <s v="APROVADO"/>
    <s v="HL5-G (300K)MGSLT"/>
    <s v="ANDRÉ AQUINO"/>
    <s v="OK"/>
    <s v="OK"/>
    <s v="NOK"/>
    <s v="OK"/>
    <s v="OK"/>
    <s v="NA"/>
    <s v="CONCLUÍDO"/>
    <s v="Conjunta entre PI e PE"/>
    <m/>
    <e v="#N/A"/>
    <m/>
  </r>
  <r>
    <s v="MGSED"/>
    <s v="M2025EST_MGSED_01"/>
    <x v="3"/>
    <s v="SIM"/>
    <x v="0"/>
    <x v="0"/>
    <x v="164"/>
    <x v="229"/>
    <s v="NA"/>
    <s v="NA"/>
    <x v="652"/>
    <x v="0"/>
    <x v="13"/>
    <s v="MGOBO"/>
    <s v="-"/>
    <x v="9"/>
    <x v="5"/>
    <s v="ter 09/09/2025 09:59 - Felipe: Prezados,_x000a_Bom dia!_x000a__x000a_O motivo do material fornecido pela VIVO foi devido a metragem ser insuficiente para chegada na emenda existente conforme foto._x000a_Em conferencia com o campo o adicional não foi na abordagem do site MGSED e sim no entroncamento com a emenda existente._x000a__x000a_Em anexo projeto e folha de ocorrência com a correção ciente Sup. Cristiano VIVO._x000a__x000a_OBS.: Preciso da folha de ocorrência assinada._x000a__x000a_Atenciosamente,_x000a__x000a_29/05/2025 - Jefferson: A canalização da 3° alça ainda está sem previsão, aguarda o envio da maquina do Sul de MG para Sete Lagoas._x000a_qui 29/05/2025 14:35 - Arthur: segue em anexo protocolos e arquivos referente ao licenciamento._x000a__x000a_qui 29/05/2025 09:34 - Arthur: Simulei os custos adicionais e a obra fica em alto custo._x000a__x000a_Essa classe G é mesmo imprescindível? R$ 6.838,48 _x000a__x000a_Vão precisar mesmo de 2 dgos? _x000a__x000a_qui 29/05/2025 08:46 - Felipe: Para conclusão da implantação do site será necessário adicional do material descrito abaixo para acesso a site ROOFTOP MGSED._x000a_Aguardado retorno. 400M cabo drop + 12 alça + 1 conj. emenda + 1 kit_x000a__x000a_Material necessário:_x000a__x000a_26/05/2025 - Jefferson: cabo parado na porta, sem liberação de acesso. Falta licença da 2° alça._x000a_22/05/2025 - Jefferson de Acesso no prédio"/>
    <m/>
    <s v="NÃO"/>
    <s v="ATIVO"/>
    <x v="0"/>
    <x v="0"/>
    <x v="7"/>
    <s v="-"/>
    <x v="0"/>
    <x v="0"/>
    <n v="549013"/>
    <s v="Aprovado HQ"/>
    <x v="0"/>
    <m/>
    <m/>
    <m/>
    <m/>
    <m/>
    <m/>
    <x v="0"/>
    <x v="76"/>
    <m/>
    <x v="0"/>
    <m/>
    <s v="REDE OK"/>
    <x v="4"/>
    <x v="3"/>
    <s v="APROVADO"/>
    <s v="HL5-G (300K)MGSED"/>
    <s v="ANDRÉ AQUINO"/>
    <s v="OK"/>
    <s v="OK"/>
    <s v="OK"/>
    <s v="OK"/>
    <s v="OK"/>
    <s v="NA"/>
    <s v="CONCLUÍDO"/>
    <m/>
    <m/>
    <e v="#N/A"/>
    <s v="ARTHUR"/>
  </r>
  <r>
    <s v="MGSDZ"/>
    <s v="M2025EST_MGSDZ_01"/>
    <x v="3"/>
    <s v="SIM"/>
    <x v="0"/>
    <x v="0"/>
    <x v="256"/>
    <x v="230"/>
    <s v="NA"/>
    <s v="NA"/>
    <x v="653"/>
    <x v="0"/>
    <x v="13"/>
    <s v="MGIDL"/>
    <s v="-"/>
    <x v="9"/>
    <x v="5"/>
    <s v="Ter 15/07/2025 10:21 - William: @Arthur Monteiro Da Silva e @Joseff Luiz Nascimento Barbalho_x000a__x000a_Favor acionar ESP para recuperar fibras com defeito._x000a_23/06/2025 - Jefferson: 100% lançado, formatação para 27/jun._x000a_11/06/2025 - Arthur: OS gerada no dia 10/06, solicitamos canlendarização das atividades. São 1km de cabo + 10km de formatação._x000a_29/05/2025 -Jefferson: sem OS não posso atuar."/>
    <m/>
    <s v="NÃO"/>
    <s v="ATIVO"/>
    <x v="0"/>
    <x v="0"/>
    <x v="7"/>
    <s v="-"/>
    <x v="0"/>
    <x v="0"/>
    <n v="553879"/>
    <s v="Aprovado HQ"/>
    <x v="0"/>
    <m/>
    <m/>
    <m/>
    <m/>
    <m/>
    <m/>
    <x v="0"/>
    <x v="65"/>
    <m/>
    <x v="0"/>
    <m/>
    <s v="VALIDADO VP | SEM OS"/>
    <x v="4"/>
    <x v="3"/>
    <s v="APROVADO"/>
    <s v="HL5-G (300K)MGSDZ"/>
    <s v="ANDRÉ AQUINO"/>
    <s v="OK"/>
    <s v="OK"/>
    <s v="OK"/>
    <s v="OK"/>
    <s v="NOK"/>
    <s v="NA"/>
    <s v="CONCLUÍDO"/>
    <s v="Conjunta entre PI e PE"/>
    <m/>
    <e v="#N/A"/>
    <m/>
  </r>
  <r>
    <s v="MGSOB"/>
    <s v="M2025EST_MGSOB_01"/>
    <x v="3"/>
    <s v="SIM"/>
    <x v="0"/>
    <x v="0"/>
    <x v="257"/>
    <x v="246"/>
    <s v="NA"/>
    <s v="NA"/>
    <x v="654"/>
    <x v="0"/>
    <x v="13"/>
    <s v="MGSML"/>
    <s v="-"/>
    <x v="9"/>
    <x v="5"/>
    <s v="10/09/2025 - Thiago: EPS solicitou adicional de fibra (lançamento), que será executado por MOIN até 11/set._x000a_19/08/2025 - Sidiney: 50% formatação._x000a_27/05/2025 - Arthur: constatei que no PPI o projeto está errado."/>
    <s v="-"/>
    <s v="NÃO"/>
    <s v="ATIVO"/>
    <x v="0"/>
    <x v="0"/>
    <x v="7"/>
    <s v="-"/>
    <x v="0"/>
    <x v="0"/>
    <n v="564150"/>
    <s v="Aprovado HQ"/>
    <x v="0"/>
    <m/>
    <m/>
    <m/>
    <m/>
    <m/>
    <m/>
    <x v="1"/>
    <x v="62"/>
    <m/>
    <x v="0"/>
    <m/>
    <s v="REDE OK"/>
    <x v="4"/>
    <x v="3"/>
    <s v="APROVADO"/>
    <s v="HL5-G (300K)MGSOB"/>
    <s v="ANDRÉ AQUINO"/>
    <s v="OK"/>
    <s v="OK"/>
    <s v="OK"/>
    <s v="OK"/>
    <s v="OK"/>
    <s v="OK"/>
    <s v="W44"/>
    <s v="Verificando Acesso"/>
    <m/>
    <e v="#N/A"/>
    <m/>
  </r>
  <r>
    <s v="MGSPL"/>
    <s v="M2025EST_MGSPL_01"/>
    <x v="3"/>
    <s v="SIM"/>
    <x v="0"/>
    <x v="0"/>
    <x v="250"/>
    <x v="240"/>
    <s v="NA"/>
    <s v="NA"/>
    <x v="655"/>
    <x v="0"/>
    <x v="13"/>
    <s v="MGSLN"/>
    <s v="-"/>
    <x v="9"/>
    <x v="5"/>
    <m/>
    <m/>
    <s v="NÃO"/>
    <s v="ATIVO"/>
    <x v="0"/>
    <x v="0"/>
    <x v="7"/>
    <s v="-"/>
    <x v="0"/>
    <x v="0"/>
    <n v="549034"/>
    <s v="Aprovado HQ"/>
    <x v="0"/>
    <m/>
    <m/>
    <m/>
    <m/>
    <m/>
    <m/>
    <x v="0"/>
    <x v="77"/>
    <m/>
    <x v="0"/>
    <m/>
    <s v="CONSTRUÍDO"/>
    <x v="4"/>
    <x v="3"/>
    <s v="APROVADO"/>
    <s v="HL5-G (300K)MGSPL"/>
    <s v="ANDRÉ AQUINO"/>
    <s v="OK"/>
    <s v="NOK"/>
    <s v="OK"/>
    <s v="NOK"/>
    <s v="NOK"/>
    <s v="NA"/>
    <s v="CONCLUÍDO"/>
    <s v="Conjunta entre PI e PE"/>
    <m/>
    <e v="#N/A"/>
    <m/>
  </r>
  <r>
    <s v="MGSLI"/>
    <s v="M2025EST_MGSLI_01"/>
    <x v="1"/>
    <s v="CANCELADO"/>
    <x v="4"/>
    <x v="6"/>
    <x v="1"/>
    <x v="1"/>
    <s v="NA"/>
    <s v="NA"/>
    <x v="656"/>
    <x v="9"/>
    <x v="38"/>
    <s v="CANCELADO"/>
    <s v="-"/>
    <x v="9"/>
    <x v="5"/>
    <s v="sex 04/04/2025 11:34 - Garrido: Indoor no shopping / Não contratado prev. Ago.25"/>
    <m/>
    <s v="NÃO"/>
    <s v="NA"/>
    <x v="4"/>
    <x v="6"/>
    <x v="12"/>
    <s v="-"/>
    <x v="0"/>
    <x v="0"/>
    <s v="NA"/>
    <s v="NA"/>
    <x v="5"/>
    <m/>
    <m/>
    <m/>
    <m/>
    <m/>
    <m/>
    <x v="1"/>
    <x v="10"/>
    <m/>
    <x v="0"/>
    <m/>
    <s v="CANCELADO"/>
    <x v="3"/>
    <x v="3"/>
    <s v="N/A"/>
    <s v="HL5-G (300K)MGSLI"/>
    <s v="ANDRÉ AQUINO"/>
    <s v="NA"/>
    <s v="NA"/>
    <s v="NA"/>
    <s v="NA"/>
    <s v="NA"/>
    <s v="NA"/>
    <m/>
    <m/>
    <m/>
    <e v="#N/A"/>
    <m/>
  </r>
  <r>
    <s v="MGSVL"/>
    <s v="M2025EST_MGSVL_01"/>
    <x v="3"/>
    <s v="SIM"/>
    <x v="0"/>
    <x v="0"/>
    <x v="250"/>
    <x v="240"/>
    <s v="NA"/>
    <s v="NA"/>
    <x v="657"/>
    <x v="0"/>
    <x v="13"/>
    <s v="MGSLN"/>
    <s v="-"/>
    <x v="9"/>
    <x v="5"/>
    <s v="23/05/2025 - Arthur: rede entregue conforme topologia estruturante"/>
    <m/>
    <s v="NÃO"/>
    <s v="ATIVO"/>
    <x v="0"/>
    <x v="0"/>
    <x v="7"/>
    <s v="-"/>
    <x v="0"/>
    <x v="0"/>
    <n v="549036"/>
    <s v="Aprovado HQ"/>
    <x v="0"/>
    <m/>
    <m/>
    <m/>
    <m/>
    <m/>
    <m/>
    <x v="1"/>
    <x v="67"/>
    <m/>
    <x v="0"/>
    <m/>
    <s v="CONSTRUÍDO"/>
    <x v="4"/>
    <x v="3"/>
    <s v="APROVADO"/>
    <s v="HL5-G (300K)MGSVL"/>
    <s v="ANDRÉ AQUINO"/>
    <s v="OK"/>
    <s v="OK"/>
    <s v="OK"/>
    <s v="OK"/>
    <s v="NOK"/>
    <s v="NA"/>
    <s v="CONCLUÍDO"/>
    <s v="Conjunta entre PI e PE"/>
    <m/>
    <e v="#N/A"/>
    <m/>
  </r>
  <r>
    <s v="MGIAP"/>
    <s v="M2025EST_MGIAP_01"/>
    <x v="3"/>
    <s v="SIM"/>
    <x v="0"/>
    <x v="0"/>
    <x v="258"/>
    <x v="247"/>
    <s v="NA"/>
    <s v="NA"/>
    <x v="658"/>
    <x v="0"/>
    <x v="13"/>
    <s v="MGSML"/>
    <s v="-"/>
    <x v="9"/>
    <x v="5"/>
    <m/>
    <m/>
    <s v="NÃO"/>
    <s v="ATIVO"/>
    <x v="0"/>
    <x v="0"/>
    <x v="7"/>
    <s v="-"/>
    <x v="0"/>
    <x v="0"/>
    <n v="549028"/>
    <s v="Aprovado HQ"/>
    <x v="0"/>
    <m/>
    <m/>
    <m/>
    <m/>
    <m/>
    <m/>
    <x v="0"/>
    <x v="78"/>
    <m/>
    <x v="0"/>
    <m/>
    <s v="CONSTRUÍDO"/>
    <x v="4"/>
    <x v="3"/>
    <s v="APROVADO"/>
    <s v="HL5-G (300K)MGIAP"/>
    <s v="ANDRÉ AQUINO"/>
    <s v="OK"/>
    <s v="OK"/>
    <s v="NOK"/>
    <s v="OK"/>
    <s v="OK"/>
    <s v="NA"/>
    <s v="CONCLUÍDO"/>
    <s v="Conjunta entre PI e PE"/>
    <m/>
    <e v="#N/A"/>
    <m/>
  </r>
  <r>
    <s v="MGBTI"/>
    <s v="M2025EST_MGBTI_01"/>
    <x v="3"/>
    <s v="SIM"/>
    <x v="0"/>
    <x v="0"/>
    <x v="259"/>
    <x v="248"/>
    <s v="NA"/>
    <s v="NA"/>
    <x v="659"/>
    <x v="0"/>
    <x v="13"/>
    <s v="MGIDL"/>
    <s v="-"/>
    <x v="9"/>
    <x v="5"/>
    <s v="sex 06/06/2025 10:57 - Jefferson: Informo que para construção da alça 2 prevista no projeto, será necessário aprovação e execução do adicional solicitado para o ID 549019 (IDL-SLT), _x000a__x000a_Aguardamos retorno para seguirmos com a formatação da rede._x000a_05/06/2025 - Jefferson: mantem entrega no dia 11/06._x000a_04/06/2025 - Jefferson: 1ª alça: Formatação finalizada. 2ª alça: Depende da solução do lançamento de 500M de cabo para o site SLT. _x000a_29/05/2025 - Jefferson: avaliando a questão de locomoção da maquina de mnd._x000a_qui 29/05/2025 14:35 - Arthur: segue em anexo protocolos e arquivos referente ao licenciamento."/>
    <m/>
    <s v="NÃO"/>
    <s v="ATIVO"/>
    <x v="0"/>
    <x v="0"/>
    <x v="7"/>
    <s v="-"/>
    <x v="0"/>
    <x v="0"/>
    <n v="549018"/>
    <s v="Aprovado HQ"/>
    <x v="0"/>
    <m/>
    <m/>
    <m/>
    <m/>
    <m/>
    <m/>
    <x v="1"/>
    <x v="65"/>
    <m/>
    <x v="0"/>
    <m/>
    <s v="REDE OK"/>
    <x v="3"/>
    <x v="3"/>
    <s v="APROVADO"/>
    <s v="HL5-G (300K)MGBTI"/>
    <s v="ANDRÉ AQUINO"/>
    <s v="OK"/>
    <s v="OK"/>
    <s v="NOK"/>
    <s v="OK"/>
    <s v="OK"/>
    <s v="NA"/>
    <s v="CONCLUÍDO"/>
    <s v="Conjunta entre PI e PE"/>
    <m/>
    <e v="#N/A"/>
    <m/>
  </r>
  <r>
    <s v="MGLJO"/>
    <s v="M2025EST_MGLJO_01"/>
    <x v="3"/>
    <s v="SIM"/>
    <x v="0"/>
    <x v="0"/>
    <x v="258"/>
    <x v="242"/>
    <s v="NA"/>
    <s v="NA"/>
    <x v="660"/>
    <x v="0"/>
    <x v="13"/>
    <s v="MGSML"/>
    <s v="-"/>
    <x v="9"/>
    <x v="5"/>
    <s v="12/06/2025 - Arthur: reparo ok, Lucas confirmou 2° alça ok_x000a__x000a_11/06/2025 - Jefferson: não foi acionado, vou verificar para quando vou reparar. Cristiano: situação está com o Webert."/>
    <m/>
    <s v="NÃO"/>
    <s v="ATIVO"/>
    <x v="0"/>
    <x v="0"/>
    <x v="7"/>
    <s v="-"/>
    <x v="0"/>
    <x v="0"/>
    <n v="549027"/>
    <s v="Aprovado HQ"/>
    <x v="0"/>
    <m/>
    <m/>
    <m/>
    <m/>
    <m/>
    <m/>
    <x v="1"/>
    <x v="48"/>
    <m/>
    <x v="0"/>
    <m/>
    <s v="CONSTRUÍDO"/>
    <x v="4"/>
    <x v="3"/>
    <s v="APROVADO"/>
    <s v="HL5-G (300K)MGLJO"/>
    <s v="ANDRÉ AQUINO"/>
    <s v="OK"/>
    <s v="OK"/>
    <s v="NOK"/>
    <s v="OK"/>
    <s v="OK"/>
    <s v="NA"/>
    <s v="CONCLUÍDO"/>
    <s v="Conjunta entre PI e PE"/>
    <m/>
    <e v="#N/A"/>
    <m/>
  </r>
  <r>
    <s v="MGSEE"/>
    <s v="M2025EST_MGSEE_01"/>
    <x v="3"/>
    <s v="SIM"/>
    <x v="0"/>
    <x v="0"/>
    <x v="260"/>
    <x v="249"/>
    <s v="NA"/>
    <s v="NA"/>
    <x v="661"/>
    <x v="0"/>
    <x v="13"/>
    <s v="MGK79"/>
    <s v="-"/>
    <x v="9"/>
    <x v="5"/>
    <s v="24/07/2025 - Telemont: enviado relatório de certificação Flat._x000a_05/06/2025 - Jefferson: caso reavalidado, depende do lançamento do IDL._x000a_02/06/2025 - Jefferson: a principio mantem a data._x000a_qui 29/05/2025 14:35 - Arthur: segue em anexo protocolos e arquivos referente ao licenciamento._x000a_22/05/2025 - Arthur: foi entregue flat, a 2° alça depende da liberaçaõ da licença do K79._x000a_22/05/2025 - Jefferson da liberação da canalização do K79._x000a_20/05/2025 - Jefferson: cabo na porta, aguarda liberação de acesso._x000a_19/05/2025 - Jefferson: proximo a canalização do K79"/>
    <m/>
    <s v="NÃO"/>
    <s v="ATIVO"/>
    <x v="0"/>
    <x v="0"/>
    <x v="7"/>
    <s v="-"/>
    <x v="0"/>
    <x v="0"/>
    <n v="548993"/>
    <s v="Aprovado HQ"/>
    <x v="0"/>
    <m/>
    <m/>
    <m/>
    <m/>
    <m/>
    <m/>
    <x v="1"/>
    <x v="79"/>
    <m/>
    <x v="0"/>
    <m/>
    <s v="REDE OK"/>
    <x v="4"/>
    <x v="3"/>
    <s v="APROVADO"/>
    <s v="HL5-G (300K)MGSEE"/>
    <s v="ANDRÉ AQUINO"/>
    <s v="OK"/>
    <s v="OK"/>
    <s v="NOK"/>
    <s v="OK"/>
    <s v="OK"/>
    <s v="NA"/>
    <s v="CONCLUÍDO"/>
    <s v="Conjunta entre PI e PE"/>
    <m/>
    <e v="#N/A"/>
    <m/>
  </r>
  <r>
    <s v="MGUVR"/>
    <s v="M2025EST_MGUVR_01"/>
    <x v="3"/>
    <s v="SIM"/>
    <x v="0"/>
    <x v="0"/>
    <x v="261"/>
    <x v="228"/>
    <s v="SIM"/>
    <s v="REDE OK"/>
    <x v="662"/>
    <x v="4"/>
    <x v="30"/>
    <s v="-"/>
    <s v="-"/>
    <x v="6"/>
    <x v="3"/>
    <m/>
    <m/>
    <s v="NÃO"/>
    <s v="ATIVO"/>
    <x v="0"/>
    <x v="0"/>
    <x v="7"/>
    <s v="-"/>
    <x v="0"/>
    <x v="0"/>
    <n v="548946"/>
    <s v="Aprovado HQ"/>
    <x v="0"/>
    <m/>
    <m/>
    <m/>
    <m/>
    <m/>
    <m/>
    <x v="0"/>
    <x v="80"/>
    <m/>
    <x v="0"/>
    <m/>
    <s v="CONSTRUÍDO"/>
    <x v="4"/>
    <x v="3"/>
    <s v="APROVADO"/>
    <s v="HL5-D (300K)MGUVR"/>
    <s v="LUIZ BERNARDINI"/>
    <s v="OK"/>
    <s v="OK"/>
    <s v="NOK"/>
    <s v="OK"/>
    <s v="OK"/>
    <s v="OK"/>
    <s v="CONCLUÍDO"/>
    <m/>
    <m/>
    <e v="#N/A"/>
    <m/>
  </r>
  <r>
    <s v="MGABA"/>
    <s v="M2025EST_MGABA_01"/>
    <x v="3"/>
    <s v="SIM"/>
    <x v="0"/>
    <x v="0"/>
    <x v="235"/>
    <x v="237"/>
    <s v="NA"/>
    <s v="NA"/>
    <x v="663"/>
    <x v="0"/>
    <x v="9"/>
    <s v="MGVSV"/>
    <s v="-"/>
    <x v="6"/>
    <x v="3"/>
    <m/>
    <m/>
    <s v="NÃO"/>
    <s v="ATIVO"/>
    <x v="0"/>
    <x v="0"/>
    <x v="7"/>
    <s v="-"/>
    <x v="0"/>
    <x v="0"/>
    <n v="548965"/>
    <s v="Aprovado HQ"/>
    <x v="0"/>
    <m/>
    <m/>
    <m/>
    <m/>
    <m/>
    <m/>
    <x v="0"/>
    <x v="81"/>
    <m/>
    <x v="0"/>
    <m/>
    <s v="CONSTRUÍDO"/>
    <x v="4"/>
    <x v="3"/>
    <s v="APROVADO"/>
    <s v="HL5-G (300K)MGABA"/>
    <s v="LUIZ BERNARDINI"/>
    <s v="OK"/>
    <s v="OK"/>
    <s v="OK"/>
    <s v="OK"/>
    <s v="NOK"/>
    <s v="OK"/>
    <s v="CONCLUÍDO"/>
    <m/>
    <m/>
    <e v="#N/A"/>
    <s v="ROBSON CAVAGNARI"/>
  </r>
  <r>
    <s v="MGIXA"/>
    <s v="RADIO_18"/>
    <x v="2"/>
    <s v="RÁDIO"/>
    <x v="2"/>
    <x v="2"/>
    <x v="2"/>
    <x v="2"/>
    <s v="NA"/>
    <s v="NA"/>
    <x v="664"/>
    <x v="0"/>
    <x v="13"/>
    <s v="K79"/>
    <s v="-"/>
    <x v="9"/>
    <x v="5"/>
    <m/>
    <m/>
    <s v="NÃO"/>
    <s v="NA"/>
    <x v="2"/>
    <x v="2"/>
    <x v="12"/>
    <s v="-"/>
    <x v="0"/>
    <x v="0"/>
    <s v="NA"/>
    <s v="NA"/>
    <x v="2"/>
    <m/>
    <m/>
    <m/>
    <s v="VALIDAR PREDECESSOR ELISANGÊLA"/>
    <m/>
    <m/>
    <x v="1"/>
    <x v="10"/>
    <m/>
    <x v="0"/>
    <m/>
    <s v="RÁDIO"/>
    <x v="2"/>
    <x v="3"/>
    <s v="N/A"/>
    <s v="HL5-G (300K)MGIXA"/>
    <s v="ANDRÉ AQUINO"/>
    <s v="OK"/>
    <s v="OK"/>
    <s v="NOK"/>
    <s v="OK"/>
    <s v="NOK"/>
    <s v="NA"/>
    <m/>
    <m/>
    <m/>
    <e v="#N/A"/>
    <m/>
  </r>
  <r>
    <s v="MGFMV"/>
    <s v="RADIO_19"/>
    <x v="2"/>
    <s v="RÁDIO"/>
    <x v="2"/>
    <x v="2"/>
    <x v="2"/>
    <x v="2"/>
    <s v="NA"/>
    <s v="NA"/>
    <x v="665"/>
    <x v="0"/>
    <x v="32"/>
    <s v="RNS"/>
    <s v="-"/>
    <x v="9"/>
    <x v="5"/>
    <m/>
    <m/>
    <s v="NÃO"/>
    <s v="NA"/>
    <x v="2"/>
    <x v="2"/>
    <x v="12"/>
    <s v="-"/>
    <x v="0"/>
    <x v="0"/>
    <s v="NA"/>
    <s v="NA"/>
    <x v="2"/>
    <m/>
    <m/>
    <m/>
    <s v="VALIDAR PREDECESSOR ELISANGÊLA"/>
    <m/>
    <m/>
    <x v="1"/>
    <x v="10"/>
    <m/>
    <x v="0"/>
    <m/>
    <s v="RÁDIO"/>
    <x v="2"/>
    <x v="3"/>
    <s v="N/A"/>
    <s v="HL5-G (300K)MGFMV"/>
    <s v="ANDRÉ AQUINO"/>
    <s v="OK"/>
    <s v="NOK"/>
    <s v="OK"/>
    <s v="NOK"/>
    <s v="OK"/>
    <s v="NA"/>
    <s v="CONCLUÍDO"/>
    <s v="Rádio Enlace para RNS"/>
    <m/>
    <e v="#N/A"/>
    <m/>
  </r>
  <r>
    <s v="MGSVN"/>
    <s v="RADIO_20"/>
    <x v="2"/>
    <s v="RÁDIO"/>
    <x v="2"/>
    <x v="2"/>
    <x v="2"/>
    <x v="2"/>
    <s v="NA"/>
    <s v="NA"/>
    <x v="666"/>
    <x v="0"/>
    <x v="13"/>
    <s v="SLN"/>
    <s v="-"/>
    <x v="9"/>
    <x v="5"/>
    <m/>
    <m/>
    <s v="NÃO"/>
    <s v="NA"/>
    <x v="2"/>
    <x v="2"/>
    <x v="12"/>
    <s v="-"/>
    <x v="0"/>
    <x v="0"/>
    <s v="NA"/>
    <s v="NA"/>
    <x v="2"/>
    <m/>
    <m/>
    <m/>
    <s v="VALIDAR PREDECESSOR ELISANGÊLA"/>
    <m/>
    <m/>
    <x v="1"/>
    <x v="10"/>
    <m/>
    <x v="0"/>
    <m/>
    <s v="RÁDIO"/>
    <x v="2"/>
    <x v="3"/>
    <s v="N/A"/>
    <s v="HL5-G (300K)MGSVN"/>
    <s v="ANDRÉ AQUINO"/>
    <s v="OK"/>
    <s v="OK"/>
    <s v="NOK"/>
    <s v="OK"/>
    <s v="OK"/>
    <s v="NA"/>
    <m/>
    <m/>
    <m/>
    <e v="#N/A"/>
    <m/>
  </r>
  <r>
    <s v="MGUSB"/>
    <s v="HL4_USB"/>
    <x v="12"/>
    <s v="COLOCALIZADO"/>
    <x v="0"/>
    <x v="0"/>
    <x v="262"/>
    <x v="250"/>
    <s v="NA"/>
    <s v="NA"/>
    <x v="6"/>
    <x v="8"/>
    <x v="39"/>
    <s v="-"/>
    <s v="-"/>
    <x v="6"/>
    <x v="3"/>
    <m/>
    <m/>
    <s v="NÃO"/>
    <s v="ATIVO"/>
    <x v="0"/>
    <x v="0"/>
    <x v="12"/>
    <s v="-"/>
    <x v="0"/>
    <x v="0"/>
    <s v="NA"/>
    <s v="NA"/>
    <x v="0"/>
    <m/>
    <m/>
    <m/>
    <m/>
    <m/>
    <m/>
    <x v="1"/>
    <x v="10"/>
    <m/>
    <x v="0"/>
    <m/>
    <s v="CONSTRUÍDO"/>
    <x v="2"/>
    <x v="3"/>
    <s v="N/A"/>
    <s v="HL4 (300K)MGUSB"/>
    <s v="LUIZ BERNARDINI"/>
    <s v="OK"/>
    <s v="OK"/>
    <s v="OK"/>
    <s v="OK"/>
    <m/>
    <s v="OK"/>
    <s v="CONCLUÍDO"/>
    <m/>
    <m/>
    <e v="#N/A"/>
    <m/>
  </r>
  <r>
    <s v="MGFEU"/>
    <s v="HL4_FEU"/>
    <x v="4"/>
    <s v="SIM"/>
    <x v="0"/>
    <x v="0"/>
    <x v="262"/>
    <x v="1"/>
    <s v="SIM"/>
    <s v="REDE OK"/>
    <x v="667"/>
    <x v="8"/>
    <x v="39"/>
    <s v="-"/>
    <s v="-"/>
    <x v="6"/>
    <x v="3"/>
    <s v="sex 25/07/2025 10:52 - Arthur: @MARCIO RODRIGUES DOS SANTOS_x000a_Bom dia._x000a__x000a_Poderia por favor verificar em campo do que se trata._x000a__x000a_sex 25/07/2025 10:45 - Rodrigo Soares: @Arthur Monteiro Da Silva avaliar esse caso de entrega de rede em FEU? Não podemos deixar essa fibra exposta e caso precise de suporte do time de infra nos sinalize!_x000a_@Edmar Ferreira Costa vamos nos atentar para essas vistorias !_x000a__x000a__x000a_sex 25/07/2025 10:25 - wILLIam Cruz: @Jose Adonias Alves Teodozio bom dia!_x000a__x000a_Conforme falamos, preciso do HL4 e dos materiais de instalação para dar inicio as instalações. Pode fornecer por favor? Outro ponto, já tem o projeto? Precisamos colocar a caixa em bancada para comissionamento._x000a__x000a_qui 12/06/2025 11:21 - Edmar: Alça 01 e 03 USB/FEU ok , Alça 02 medindo 4.629 de USB rede NOK - rede entregue gabinete antigo"/>
    <s v="29/08/2025 - Ativo com dua alças, pedente finalizar ativação rota DWDM para São Paulo"/>
    <s v="NÃO"/>
    <s v="ATIVO"/>
    <x v="0"/>
    <x v="0"/>
    <x v="7"/>
    <s v="-"/>
    <x v="0"/>
    <x v="0"/>
    <n v="548942"/>
    <s v="Aprovado HQ"/>
    <x v="0"/>
    <m/>
    <m/>
    <m/>
    <m/>
    <m/>
    <m/>
    <x v="0"/>
    <x v="80"/>
    <m/>
    <x v="0"/>
    <m/>
    <s v="CONSTRUÍDO"/>
    <x v="4"/>
    <x v="3"/>
    <s v="APROVADO"/>
    <s v="HL4 (300K)MGFEU"/>
    <s v="LUIZ BERNARDINI"/>
    <s v="OK"/>
    <s v="OK"/>
    <s v="OK"/>
    <s v="OK"/>
    <s v="OK"/>
    <s v="OK"/>
    <s v="CONCLUÍDO"/>
    <m/>
    <m/>
    <e v="#N/A"/>
    <s v="ROBSON CAVAGNARI"/>
  </r>
  <r>
    <s v="MGUSB"/>
    <s v="M2025_MGUSB_01"/>
    <x v="12"/>
    <s v="COLOCALIZADO"/>
    <x v="0"/>
    <x v="0"/>
    <x v="231"/>
    <x v="251"/>
    <s v="NA"/>
    <s v="NA"/>
    <x v="668"/>
    <x v="4"/>
    <x v="30"/>
    <s v="MGUSB"/>
    <s v="-"/>
    <x v="6"/>
    <x v="3"/>
    <m/>
    <m/>
    <s v="NÃO"/>
    <s v="NA"/>
    <x v="0"/>
    <x v="0"/>
    <x v="12"/>
    <s v="-"/>
    <x v="0"/>
    <x v="0"/>
    <s v="NA"/>
    <s v="NA"/>
    <x v="0"/>
    <m/>
    <m/>
    <m/>
    <s v="NÃO EXISTE RÁDIO "/>
    <m/>
    <m/>
    <x v="1"/>
    <x v="10"/>
    <m/>
    <x v="0"/>
    <m/>
    <s v="RÁDIO"/>
    <x v="2"/>
    <x v="3"/>
    <s v="N/A"/>
    <s v="HL5-D (300K)MGUSB"/>
    <s v="LUIZ BERNARDINI"/>
    <s v="OK"/>
    <s v="OK"/>
    <s v="OK"/>
    <s v="OK"/>
    <s v="OK"/>
    <s v="OK"/>
    <s v="CONCLUÍDO"/>
    <m/>
    <m/>
    <e v="#N/A"/>
    <m/>
  </r>
  <r>
    <s v="MGISE"/>
    <s v="RADIO_21"/>
    <x v="2"/>
    <s v="RÁDIO"/>
    <x v="2"/>
    <x v="2"/>
    <x v="2"/>
    <x v="2"/>
    <s v="NA"/>
    <s v="NA"/>
    <x v="669"/>
    <x v="0"/>
    <x v="13"/>
    <s v="SLN"/>
    <s v="-"/>
    <x v="9"/>
    <x v="5"/>
    <m/>
    <m/>
    <s v="NÃO"/>
    <s v="NA"/>
    <x v="2"/>
    <x v="2"/>
    <x v="12"/>
    <s v="-"/>
    <x v="0"/>
    <x v="0"/>
    <s v="NA"/>
    <s v="NA"/>
    <x v="2"/>
    <m/>
    <m/>
    <m/>
    <s v="VALIDAR PREDECESSOR ELISANGÊLA"/>
    <m/>
    <m/>
    <x v="1"/>
    <x v="10"/>
    <m/>
    <x v="0"/>
    <m/>
    <s v="RÁDIO"/>
    <x v="2"/>
    <x v="3"/>
    <s v="N/A"/>
    <s v="HL5-G (300K)MGISE"/>
    <s v="ANDRÉ AQUINO"/>
    <s v="OK"/>
    <s v="NOK"/>
    <s v="OK"/>
    <s v="NOK"/>
    <s v="NOK"/>
    <s v="NA"/>
    <s v="CONCLUÍDO"/>
    <s v="Rádio Enlace para SPL"/>
    <m/>
    <e v="#N/A"/>
    <m/>
  </r>
  <r>
    <s v="MGUOB"/>
    <s v="M2024EST_MGUOB_01"/>
    <x v="1"/>
    <s v="SIM"/>
    <x v="0"/>
    <x v="7"/>
    <x v="68"/>
    <x v="1"/>
    <s v="NA"/>
    <s v="NA"/>
    <x v="552"/>
    <x v="5"/>
    <x v="6"/>
    <s v="MGFIN"/>
    <m/>
    <x v="8"/>
    <x v="4"/>
    <s v="16/06/2025 - Arthur: status até entação era REPARO FO_x000a_REDE ENTREGUE CONFORME TOPOLOGIA ESTRUTURANTE"/>
    <s v="13/03 - As duas alça com defeito nas fibras, acionado rede externa"/>
    <s v="NÃO"/>
    <s v="CANCELADO"/>
    <x v="0"/>
    <x v="7"/>
    <x v="0"/>
    <s v="-"/>
    <x v="0"/>
    <x v="1"/>
    <n v="523423"/>
    <s v="Aprovado HQ"/>
    <x v="3"/>
    <m/>
    <m/>
    <m/>
    <e v="#REF!"/>
    <m/>
    <m/>
    <x v="1"/>
    <x v="55"/>
    <d v="2024-12-03T00:00:00"/>
    <x v="1"/>
    <m/>
    <s v="CONSTRUÍDO"/>
    <x v="4"/>
    <x v="0"/>
    <n v="0"/>
    <m/>
    <s v="LUIZ BERNARDINI"/>
    <s v="OK"/>
    <s v="OK"/>
    <s v="NOK"/>
    <s v="OK"/>
    <s v="OK"/>
    <s v="OK"/>
    <m/>
    <m/>
    <m/>
    <e v="#N/A"/>
    <m/>
  </r>
  <r>
    <s v="MGINN"/>
    <s v="M2024EST_MGINN_01"/>
    <x v="1"/>
    <s v="NÃO"/>
    <x v="4"/>
    <x v="6"/>
    <x v="1"/>
    <x v="1"/>
    <s v="NA"/>
    <s v="NA"/>
    <x v="541"/>
    <x v="5"/>
    <x v="6"/>
    <s v="MGUTP"/>
    <m/>
    <x v="8"/>
    <x v="4"/>
    <s v="06/01/2025 - Israel: informado no ínicio de Dezembro que a síndica onde se encontra o site MGINN - Ciomar - o time do Algar esteve no local, danificou o telhado e a síndica não quer deixar entrar._x000a_27/12/2024 - Marcio acesso vencido."/>
    <m/>
    <s v="NÃO"/>
    <s v="CANCELADO"/>
    <x v="4"/>
    <x v="6"/>
    <x v="0"/>
    <s v="-"/>
    <x v="0"/>
    <x v="1"/>
    <n v="523462"/>
    <s v="Aprovado HQ"/>
    <x v="3"/>
    <m/>
    <m/>
    <m/>
    <e v="#REF!"/>
    <m/>
    <m/>
    <x v="1"/>
    <x v="52"/>
    <d v="2024-11-24T00:00:00"/>
    <x v="1"/>
    <s v="CONTRATO ACESSO"/>
    <s v="CONTRATO/ACESSO"/>
    <x v="4"/>
    <x v="0"/>
    <n v="0"/>
    <m/>
    <s v="LUIZ BERNARDINI"/>
    <s v="W24"/>
    <m/>
    <m/>
    <m/>
    <m/>
    <m/>
    <m/>
    <m/>
    <m/>
    <e v="#N/A"/>
    <m/>
  </r>
  <r>
    <s v="MGUAV"/>
    <s v="M2024EST_MGUAV_01"/>
    <x v="1"/>
    <s v="SIM"/>
    <x v="0"/>
    <x v="10"/>
    <x v="1"/>
    <x v="1"/>
    <s v="NA"/>
    <s v="NA"/>
    <x v="670"/>
    <x v="5"/>
    <x v="6"/>
    <s v="MGUNM"/>
    <m/>
    <x v="8"/>
    <x v="4"/>
    <s v="06/01/2025 - Israel: será necessário do lançamento da fibra do site MGUSU - que está em alto custo_x000a_sex 27/12/2024 10:51 - Marcio: Será necessário contratação de uma adc de 1500 metros de cabos para conclusão da obra ID 523420 "/>
    <s v="22/04 - Depende ativar o concentrador UNM-HL5D que foi Informado reparo"/>
    <s v="NÃO"/>
    <s v="CANCELADO"/>
    <x v="0"/>
    <x v="10"/>
    <x v="0"/>
    <s v="-"/>
    <x v="0"/>
    <x v="1"/>
    <n v="540107"/>
    <s v="Empreiteira"/>
    <x v="3"/>
    <m/>
    <m/>
    <m/>
    <e v="#REF!"/>
    <m/>
    <m/>
    <x v="1"/>
    <x v="2"/>
    <d v="2024-11-26T00:00:00"/>
    <x v="1"/>
    <m/>
    <s v="CONSTRUÍDO"/>
    <x v="4"/>
    <x v="0"/>
    <n v="1"/>
    <m/>
    <s v="LUIZ BERNARDINI"/>
    <s v="OK"/>
    <s v="OK"/>
    <s v="NOK"/>
    <s v="OK"/>
    <s v="W25"/>
    <s v="OK"/>
    <m/>
    <m/>
    <m/>
    <e v="#N/A"/>
    <m/>
  </r>
  <r>
    <s v="MGUSD"/>
    <s v="M2025EST_MGUSD_01"/>
    <x v="3"/>
    <s v="SIM"/>
    <x v="0"/>
    <x v="0"/>
    <x v="221"/>
    <x v="252"/>
    <s v="NA"/>
    <s v="NA"/>
    <x v="671"/>
    <x v="0"/>
    <x v="9"/>
    <s v="MGUBE"/>
    <s v="-"/>
    <x v="6"/>
    <x v="3"/>
    <m/>
    <m/>
    <s v="NÃO"/>
    <s v="ATIVO"/>
    <x v="0"/>
    <x v="0"/>
    <x v="7"/>
    <s v="-"/>
    <x v="0"/>
    <x v="0"/>
    <n v="548961"/>
    <s v="Aprovado HQ"/>
    <x v="0"/>
    <m/>
    <m/>
    <m/>
    <m/>
    <m/>
    <m/>
    <x v="0"/>
    <x v="82"/>
    <m/>
    <x v="0"/>
    <m/>
    <s v="CONSTRUÍDO"/>
    <x v="4"/>
    <x v="3"/>
    <s v="APROVADO"/>
    <s v="HL5-G (300K)MGUSD"/>
    <s v="LUIZ BERNARDINI"/>
    <s v="OK"/>
    <s v="OK"/>
    <s v="NOK"/>
    <s v="OK"/>
    <s v="OK"/>
    <s v="OK"/>
    <s v="CONCLUÍDO"/>
    <m/>
    <m/>
    <e v="#N/A"/>
    <m/>
  </r>
  <r>
    <s v="MGSMN"/>
    <s v="M2025EST_MGSMN_01"/>
    <x v="3"/>
    <s v="SIM"/>
    <x v="0"/>
    <x v="0"/>
    <x v="209"/>
    <x v="253"/>
    <s v="NA"/>
    <s v="NA"/>
    <x v="672"/>
    <x v="0"/>
    <x v="9"/>
    <s v="MGUBE"/>
    <s v="-"/>
    <x v="6"/>
    <x v="3"/>
    <s v="04/06/2025 - Arthur: rede entregue conforme topologia estruturante; 30/05/2025 - Israel: projeçaõ de entrega para 02/06"/>
    <m/>
    <s v="NÃO"/>
    <s v="ATIVO"/>
    <x v="0"/>
    <x v="0"/>
    <x v="7"/>
    <s v="-"/>
    <x v="0"/>
    <x v="0"/>
    <n v="548962"/>
    <s v="Aprovado HQ"/>
    <x v="0"/>
    <m/>
    <m/>
    <m/>
    <m/>
    <m/>
    <m/>
    <x v="0"/>
    <x v="7"/>
    <m/>
    <x v="0"/>
    <m/>
    <s v="REDE OK"/>
    <x v="4"/>
    <x v="3"/>
    <s v="APROVADO"/>
    <s v="HL5-G (300K)MGSMN"/>
    <s v="LUIZ BERNARDINI"/>
    <s v="OK"/>
    <s v="OK"/>
    <s v="NOK"/>
    <s v="OK"/>
    <s v="OK"/>
    <s v="OK"/>
    <s v="CONCLUÍDO"/>
    <m/>
    <m/>
    <e v="#N/A"/>
    <m/>
  </r>
  <r>
    <s v="MGUDP"/>
    <s v="M2024EST_MGUDP_01"/>
    <x v="1"/>
    <s v="SIM"/>
    <x v="0"/>
    <x v="10"/>
    <x v="1"/>
    <x v="1"/>
    <s v="NA"/>
    <s v="NA"/>
    <x v="547"/>
    <x v="5"/>
    <x v="6"/>
    <s v="MGACI"/>
    <m/>
    <x v="8"/>
    <x v="4"/>
    <s v="-"/>
    <s v="22/04 - Depende ativar o concentrador ACI-HL5D que Foi Informado reparo em 31/03"/>
    <s v="NÃO"/>
    <s v="CANCELADO"/>
    <x v="0"/>
    <x v="10"/>
    <x v="0"/>
    <s v="-"/>
    <x v="0"/>
    <x v="1"/>
    <n v="523464"/>
    <s v="Regional"/>
    <x v="3"/>
    <m/>
    <m/>
    <m/>
    <e v="#REF!"/>
    <m/>
    <m/>
    <x v="1"/>
    <x v="36"/>
    <d v="2024-11-24T00:00:00"/>
    <x v="1"/>
    <s v="Valor total R$ 34.724, tem 45m de canalização"/>
    <s v="CONSTRUÍDO"/>
    <x v="5"/>
    <x v="0"/>
    <n v="1"/>
    <m/>
    <s v="LUIZ BERNARDINI"/>
    <s v="OK"/>
    <s v="OK"/>
    <s v="OK"/>
    <s v="OK"/>
    <s v="OK"/>
    <s v="OK"/>
    <m/>
    <m/>
    <m/>
    <e v="#N/A"/>
    <m/>
  </r>
  <r>
    <s v="MGUDN"/>
    <s v="M2025EST_MGUDN_01"/>
    <x v="3"/>
    <s v="SIM"/>
    <x v="0"/>
    <x v="0"/>
    <x v="247"/>
    <x v="252"/>
    <s v="NA"/>
    <s v="NA"/>
    <x v="673"/>
    <x v="0"/>
    <x v="9"/>
    <s v="MGUBE"/>
    <s v="-"/>
    <x v="6"/>
    <x v="3"/>
    <m/>
    <m/>
    <s v="NÃO"/>
    <s v="ATIVO"/>
    <x v="0"/>
    <x v="0"/>
    <x v="7"/>
    <s v="-"/>
    <x v="0"/>
    <x v="0"/>
    <n v="548959"/>
    <s v="Aprovado HQ"/>
    <x v="0"/>
    <m/>
    <m/>
    <m/>
    <m/>
    <m/>
    <m/>
    <x v="0"/>
    <x v="76"/>
    <m/>
    <x v="0"/>
    <m/>
    <s v="CONSTRUÍDO"/>
    <x v="4"/>
    <x v="3"/>
    <s v="APROVADO"/>
    <s v="HL5-G (300K)MGUDN"/>
    <s v="LUIZ BERNARDINI"/>
    <s v="OK"/>
    <s v="OK"/>
    <s v="NOK"/>
    <s v="OK"/>
    <s v="OK"/>
    <s v="OK"/>
    <s v="CONCLUÍDO"/>
    <m/>
    <m/>
    <e v="#N/A"/>
    <m/>
  </r>
  <r>
    <s v="MGSBT"/>
    <s v="M2025EST_MGSBT_01"/>
    <x v="3"/>
    <s v="SIM"/>
    <x v="0"/>
    <x v="0"/>
    <x v="263"/>
    <x v="253"/>
    <s v="NA"/>
    <s v="NA"/>
    <x v="674"/>
    <x v="0"/>
    <x v="9"/>
    <s v="MGUSB"/>
    <s v="-"/>
    <x v="6"/>
    <x v="3"/>
    <s v="05/06/2025 - Israel: relatório em andamento.; 04/06/2025 - Israel: acesso acesso. Gabriel: Prezados, boa tarde!; Gentileza alinhar empréstimo da chave PADRÃO CTBC Roney da ICOMON (rdsantos@icomontecnologia.com.br)."/>
    <m/>
    <s v="NÃO"/>
    <s v="ATIVO"/>
    <x v="0"/>
    <x v="0"/>
    <x v="7"/>
    <s v="-"/>
    <x v="0"/>
    <x v="0"/>
    <n v="548955"/>
    <s v="Aprovado HQ"/>
    <x v="0"/>
    <m/>
    <m/>
    <m/>
    <m/>
    <m/>
    <m/>
    <x v="0"/>
    <x v="7"/>
    <m/>
    <x v="0"/>
    <m/>
    <s v="REDE OK"/>
    <x v="4"/>
    <x v="3"/>
    <s v="APROVADO"/>
    <s v="HL5-G (300K)MGSBT"/>
    <s v="LUIZ BERNARDINI"/>
    <s v="OK"/>
    <s v="OK"/>
    <s v="NOK"/>
    <s v="OK"/>
    <s v="OK"/>
    <s v="OK"/>
    <s v="CONCLUÍDO"/>
    <m/>
    <m/>
    <e v="#N/A"/>
    <m/>
  </r>
  <r>
    <s v="MGUDV"/>
    <s v="M2025EST_MGUDV_01"/>
    <x v="3"/>
    <s v="SIM"/>
    <x v="0"/>
    <x v="0"/>
    <x v="264"/>
    <x v="222"/>
    <s v="NA"/>
    <s v="NA"/>
    <x v="675"/>
    <x v="0"/>
    <x v="9"/>
    <s v="MGUSB"/>
    <s v="-"/>
    <x v="6"/>
    <x v="3"/>
    <m/>
    <m/>
    <s v="NÃO"/>
    <s v="ATIVO"/>
    <x v="0"/>
    <x v="0"/>
    <x v="7"/>
    <s v="-"/>
    <x v="0"/>
    <x v="0"/>
    <n v="548953"/>
    <s v="Aprovado HQ"/>
    <x v="0"/>
    <m/>
    <m/>
    <m/>
    <m/>
    <m/>
    <m/>
    <x v="0"/>
    <x v="67"/>
    <m/>
    <x v="0"/>
    <m/>
    <s v="CONSTRUÍDO"/>
    <x v="4"/>
    <x v="3"/>
    <s v="APROVADO"/>
    <s v="HL5-G (300K)MGUDV"/>
    <s v="LUIZ BERNARDINI"/>
    <s v="W24"/>
    <s v="OK"/>
    <s v="NOK"/>
    <s v="OK"/>
    <s v="OK"/>
    <s v="OK"/>
    <s v="CONCLUÍDO"/>
    <m/>
    <m/>
    <e v="#N/A"/>
    <m/>
  </r>
  <r>
    <s v="MGPLN"/>
    <s v="M2024EST_MGPLN_01"/>
    <x v="1"/>
    <s v="SIM"/>
    <x v="0"/>
    <x v="10"/>
    <x v="116"/>
    <x v="1"/>
    <s v="NA"/>
    <s v="NA"/>
    <x v="676"/>
    <x v="5"/>
    <x v="6"/>
    <s v="MGCJN"/>
    <m/>
    <x v="8"/>
    <x v="4"/>
    <s v="REDE ENTREGUE CONFORME TOPOLOGIA ESTRUTURANTE"/>
    <s v="MGCJN REDE PREVISTA"/>
    <s v="NÃO"/>
    <s v="CANCELADO"/>
    <x v="0"/>
    <x v="10"/>
    <x v="10"/>
    <s v="-"/>
    <x v="0"/>
    <x v="1"/>
    <n v="532208"/>
    <s v="Aprovado HQ"/>
    <x v="3"/>
    <m/>
    <m/>
    <m/>
    <e v="#REF!"/>
    <m/>
    <m/>
    <x v="1"/>
    <x v="83"/>
    <d v="2024-11-25T00:00:00"/>
    <x v="1"/>
    <m/>
    <s v="CONSTRUÍDO"/>
    <x v="4"/>
    <x v="0"/>
    <n v="0"/>
    <m/>
    <s v="LUIZ BERNARDINI"/>
    <s v="OK"/>
    <s v="OK"/>
    <s v="OK"/>
    <s v="OK"/>
    <s v="OK"/>
    <s v="OK"/>
    <m/>
    <m/>
    <m/>
    <e v="#N/A"/>
    <m/>
  </r>
  <r>
    <s v="MGAEN"/>
    <s v="M2025EST_MGAEN_01"/>
    <x v="3"/>
    <s v="SIM"/>
    <x v="0"/>
    <x v="0"/>
    <x v="235"/>
    <x v="254"/>
    <s v="NA"/>
    <s v="NA"/>
    <x v="677"/>
    <x v="0"/>
    <x v="30"/>
    <s v="MGUSB"/>
    <s v="-"/>
    <x v="6"/>
    <x v="3"/>
    <s v="14/05 - Aguardando retorno da eng se vai ser HL5G ou HL5D"/>
    <m/>
    <s v="NÃO"/>
    <s v="ATIVO"/>
    <x v="0"/>
    <x v="0"/>
    <x v="7"/>
    <s v="-"/>
    <x v="0"/>
    <x v="0"/>
    <n v="548958"/>
    <s v="Aprovado HQ"/>
    <x v="0"/>
    <m/>
    <m/>
    <m/>
    <m/>
    <m/>
    <m/>
    <x v="0"/>
    <x v="84"/>
    <m/>
    <x v="0"/>
    <m/>
    <s v="CONSTRUÍDO"/>
    <x v="4"/>
    <x v="3"/>
    <s v="APROVADO"/>
    <s v="HL5-G (300K)MGAEN"/>
    <s v="LUIZ BERNARDINI"/>
    <s v="OK"/>
    <s v="OK"/>
    <s v="OK"/>
    <s v="OK"/>
    <m/>
    <s v="OK"/>
    <s v="CONCLUÍDO"/>
    <m/>
    <m/>
    <e v="#N/A"/>
    <m/>
  </r>
  <r>
    <s v="MGURB"/>
    <s v="M2025EST_MGURB_01"/>
    <x v="3"/>
    <s v="SIM"/>
    <x v="0"/>
    <x v="0"/>
    <x v="265"/>
    <x v="1"/>
    <s v="NA"/>
    <s v="NA"/>
    <x v="678"/>
    <x v="0"/>
    <x v="30"/>
    <s v="MGUVR"/>
    <s v="-"/>
    <x v="6"/>
    <x v="3"/>
    <s v="qui 16/10/2025 16:38 - Bruna: Prezados_x000a_Boa tarde!_x000a_Segue relatório completo contendo alça 1 e 2._x000a__x000a_qui 09/10/2025 12:30 - Ricardo: OK seguir_x000a__x000a__x000a_qui 09/10/2025 12:01 - Israel: _x000a_Bom dia !! _x000a__x000a_Ricardo, _x000a__x000a_Realizamos na data de hoje a vistoria em loco._x000a_Identificamos que a possibilidade de atender em Flat na travessia como projetado temos um par de FO vaga para nos atender, porém será necessário um adicional de material conforme a seguir; _x000a__x000a_400 MTS  Cabo 12FO _x000a_1 Caixa de emenda _x000a_35 MTS de cordoalha_x000a_1 Par de reserva técnica !raquete&quot;_x000a__x000a_qua 08/10/2025 09:29 - Ricardo: @ISRAEL ROBERTO DA CRUZ_x000a__x000a_Segue conforme conversamos, alternativa travessia MGURB._x000a__x000a_07/10/2025 - Israel: checará com a area de SESMT da Telemont se, pararmos o transito e rede de energia, autorização pra fazer a travessia ou não._x000a__x000a_seg 29/09/2025 15:15 - Edmar: Edmar,_x000a__x000a_Boa tarde._x000a__x000a_Conforme falamos:_x000a__x0009_o comprovante de pagamento da taxa de protocolo (anexo) foi disponibilizado somente na última sexta feira à tarde;_x000a__x0009_hoje falei novamente com o Sr. João Victor (Prefeitura de Uberaba), confirmou que a única forma de realizar o protocolo é presencial, entregando as vias físicas dos documentos anexos;_x000a__x0009_dessa forma, peço a sua ajuda para designar um Funcionário que possa imprimir os documentos anexos (Requerimento em 2 vias) e fazer o protocolo dos 3 projetos anexos, nos enviar o respectivo número de protocolo e o nome e dados de contato do(a) Funcionário (a) da Prefeitura que receberá esses documentos._x000a__x000a_Muito obrigado pela ajuda e consideração._x000a__x000a_01/10/2025 - Elaine Teams: sera protocolo na data de hoje _x000a_10/09/2025 - Jose Geraldo: aguarda projeto para apresentaçao junto a DNIT_x000a_ter 09/09/2025 13:59 - Jose Geraldo: Prezado Engº Ulisses Lamas,_x000a__x000a_Boa tarde._x000a__x000a_Por favor, podemos agendar para esta semana a reunião para a apresentação dos projetos ?_x000a__x000a_Muito obrigado pela ajuda e consideração._x000a__x000a_ter 02/09/2025 16:13 - Arthur: Pessoal, licença pendente_x000a__x000a__x000a_sex 08/08/2025 15:51 - Arthur: inserido no PPI, Andresa,_x000a__x000a_Segue:_x000a__x000a_quarta-feira, 6 de agosto de 2025 15:24 - Jose Geraldo: Arthur,_x000a__x000a_Boa tarde._x000a__x000a_Após a conversa que o Victor teve com você hoje, verificamos a necessidade de protocolo tanto na Cemig quanto na Concessionária da Rodovia._x000a_Dessa forma, peço internalizar a solicitação dos 2 projetos para realização desses protocolos._x000a__x000a_Grato,_x000a__x000a_ter 05/08/2025 18:37 - Arthur: @Jose Geraldo Felix De Andrade boa noite._x000a__x000a_Solicitamos apoio junto a CEMIG / PF para realização da travessia._x000a__x000a_ter 05/08/2025 11:28 - Arthur: @Felipe Tozetto Taveiro_x000a_@Jeison Batista Dos Santos_x000a__x000a_Solicito autorização para ativarmos esse site flat, visto que constamos que para a entrega da 2ª alça é necessário realizar a travessia da rodovia 050 do qual a rede existente passa bem próximo a alta tensão._x000a_ _x000a_ No email abaixo o time de projetos informa que não há outra rota viável para construir._x000a__x000a_qua 23/07/2025 10:10 - Arthur: @Felipe Tozetto Taveiro_x000a_@Jeison Batista Dos Santos_x000a__x000a_Solicito autorização para ativarmos esse site flat, visto que constamos que para a entrega da 2ª alça é necessário realizar a travessia da rodovia 050 do qual a rede existente passa bem próximo a alta tensão._x000a_ _x000a_ No email abaixo o time de projetos informa que não há outra rota viável para construir._x000a__x000a__x000a_qua 23/07/2025 10:04 - Victor: Bom dia Arthur,_x000a__x000a_Esse caso o projeto está com a única solução viável. Se não pode ser construído desta forma, temos que ver outro tipo de solução._x000a__x000a_seg 19/05/2025 15:00 - Israel: entrega flat, 2° alça. Em atendimento ao SITE MGURB constamos que para a entrega da 2ª alça é necessário realizar a travessia da rodovia 050 do qual a rede existente passa bem próximo a alta tensão e conforme as normas de se segurança não podemos passar a rede desta forma. Será necessário rever o projeto. _x000a__x000a__x000a_SITE-VIVO  548978 MGUVR-MGURB-MGUVR UBERABA"/>
    <s v="21/05 -  Aguardando retorno da eng TX ( Gustavo Rosa) se vamos seguir com a  ativação flat"/>
    <s v="NÃO"/>
    <s v="ATIVO"/>
    <x v="0"/>
    <x v="0"/>
    <x v="7"/>
    <s v="-"/>
    <x v="0"/>
    <x v="0"/>
    <n v="548978"/>
    <s v="Aprovado HQ"/>
    <x v="0"/>
    <m/>
    <m/>
    <m/>
    <m/>
    <m/>
    <m/>
    <x v="1"/>
    <x v="68"/>
    <m/>
    <x v="0"/>
    <m/>
    <s v="REVISÃO PROJETO"/>
    <x v="4"/>
    <x v="3"/>
    <s v="APROVADO"/>
    <s v="HL5-G (300K)MGURB"/>
    <s v="LUIZ BERNARDINI"/>
    <s v="OK"/>
    <s v="OK"/>
    <s v="NOK"/>
    <s v="OK"/>
    <s v="OK"/>
    <s v="OK"/>
    <s v="CONCLUÍDO"/>
    <m/>
    <m/>
    <e v="#N/A"/>
    <m/>
  </r>
  <r>
    <s v="MGSUR"/>
    <s v="M2025EST_MGSUR_01"/>
    <x v="1"/>
    <s v="CANCELADO"/>
    <x v="4"/>
    <x v="6"/>
    <x v="1"/>
    <x v="1"/>
    <s v="NA"/>
    <s v="NA"/>
    <x v="679"/>
    <x v="0"/>
    <x v="30"/>
    <s v="N/A"/>
    <s v="-"/>
    <x v="6"/>
    <x v="3"/>
    <s v="qui 12/06/2025 15:55 - Arthur: _x000a_Srs, boa tarde._x000a__x000a_Conforme falamos, estamos bloqueando o site MGSUR, não há obra de RF prevista para o mesmo._x000a__x000a_Segue email da Aretha, coordenadora da área em MG:_x000a_sex 16/05/2025 18:04 - Israel: Não tem tubulação existente para lançamento do cabo ate no cliente, estivemos no local e fomos atendidos pelo SR NETO (supervisor da manutenção local) o mesmo informou que a vivo tem que entrar com pedido direto com shopping para execução da rede interna, para aprovação do projeto da tubulação._x000a_ _x000a_A administração do Shopping quer que a VIVO crie 900 metros de eletrocalha em torno do Shopping, sem essa infra eles não vão permitir o lançamento do cabo!_x000a_ _x000a_Contato dos responsáveis do shopping _x000a_ _x000a_Elias.loila@shoppinguberaba.com.br_x000a_Heraclio.neto@shoppinguberaba.com.br_x000a_ _x000a_Tubulação inexistente _x000a_15/05/2025 - Israel: projeto indicada rede existente de acesso ao shopping, não tem bastidor, não tem VIVO.  100% lançado, cabo na porta._x000a_12/05/2025 - Israel: mantém a data._x000a_"/>
    <s v="-"/>
    <s v="NÃO"/>
    <s v="PENDENTE REDE"/>
    <x v="4"/>
    <x v="6"/>
    <x v="12"/>
    <s v="-"/>
    <x v="0"/>
    <x v="0"/>
    <n v="548956"/>
    <s v="Aprovado HQ"/>
    <x v="3"/>
    <m/>
    <m/>
    <m/>
    <m/>
    <m/>
    <m/>
    <x v="1"/>
    <x v="73"/>
    <m/>
    <x v="0"/>
    <m/>
    <s v="CANCELADO"/>
    <x v="4"/>
    <x v="3"/>
    <s v="APROVADO"/>
    <s v="HL5-G (300K)MGSUR"/>
    <s v="LUIZ BERNARDINI"/>
    <s v="OK"/>
    <s v="OK"/>
    <s v="OK"/>
    <s v="OK"/>
    <s v="OK"/>
    <s v="OK"/>
    <m/>
    <m/>
    <m/>
    <e v="#N/A"/>
    <m/>
  </r>
  <r>
    <s v="MGJPN"/>
    <s v="M2025EST_MGJPN_01"/>
    <x v="3"/>
    <s v="SIM"/>
    <x v="0"/>
    <x v="0"/>
    <x v="218"/>
    <x v="253"/>
    <s v="NA"/>
    <s v="NA"/>
    <x v="680"/>
    <x v="0"/>
    <x v="9"/>
    <s v="MGUVR"/>
    <s v="-"/>
    <x v="6"/>
    <x v="3"/>
    <s v="05/06/2025 - Israel: acesso liberado , equipe atuando no local._x000a_04/06/2025 - IsraeL: ainda aguarda acesso da Algar. Gabriel: previsão de retorno._x000a__x000a_30/05/2025 - Israel: 100% lançado, 60% formatado. Falta acesso ao prédio da Algar"/>
    <m/>
    <s v="NÃO"/>
    <s v="ATIVO"/>
    <x v="0"/>
    <x v="0"/>
    <x v="7"/>
    <s v="-"/>
    <x v="0"/>
    <x v="0"/>
    <n v="548977"/>
    <s v="Aprovado HQ"/>
    <x v="0"/>
    <m/>
    <m/>
    <m/>
    <m/>
    <m/>
    <m/>
    <x v="0"/>
    <x v="7"/>
    <m/>
    <x v="0"/>
    <m/>
    <s v="REDE OK"/>
    <x v="4"/>
    <x v="3"/>
    <s v="APROVADO"/>
    <s v="HL5-G (300K)MGJPN"/>
    <s v="LUIZ BERNARDINI"/>
    <s v="OK"/>
    <s v="OK"/>
    <s v="NOK"/>
    <s v="OK"/>
    <s v="OK"/>
    <s v="OK"/>
    <s v="CONCLUÍDO"/>
    <m/>
    <m/>
    <e v="#N/A"/>
    <m/>
  </r>
  <r>
    <s v="MGBGV"/>
    <s v="M2025EST_MGBGV_01"/>
    <x v="3"/>
    <s v="SIM"/>
    <x v="0"/>
    <x v="0"/>
    <x v="266"/>
    <x v="255"/>
    <s v="NA"/>
    <s v="NA"/>
    <x v="681"/>
    <x v="0"/>
    <x v="33"/>
    <s v="N/A"/>
    <s v="-"/>
    <x v="20"/>
    <x v="7"/>
    <s v="qui 10/07/2025 17:03 - Douglas: Boa tarde, Srs, Adequação de infra concluída._x000a_ _x000a_ter 24/06/2025 14:55 - Douglas: Boa tarde, Vistoria realizada, será necessário instalar novo trecho de tubulação. Prazo estimado para conclusão até 07/07. _x000a__x000a_ter 27/05/2025 18:21 - Marcio: Não foi possível concluir lançamento da OBRA ID 549059 MGBGV  devido rede interna obstruída e saturada. _x000a_BTS fica no decimo sexto andar e cabo está parado no térreo _x000a__x000a_ter 27/05/2025 18:21 - Marcio: Não foi possível concluir lançamento da OBRA ID 549059 MGBGV  devido rede interna obstruída e saturada. _x000a__x000a_BTS fica no decimo sexto andar e cabo está parado no térreo _x000a__x000a_27/05/2025 - Marcio 100% lançado, 100% formatado. Parte interna obstruída (dificuldade no lançamento e falta distribuir o dgo."/>
    <m/>
    <s v="NÃO"/>
    <s v="ATIVO"/>
    <x v="0"/>
    <x v="0"/>
    <x v="7"/>
    <s v="-"/>
    <x v="0"/>
    <x v="0"/>
    <n v="549059"/>
    <s v="Aprovado HQ"/>
    <x v="0"/>
    <m/>
    <m/>
    <m/>
    <m/>
    <m/>
    <m/>
    <x v="0"/>
    <x v="48"/>
    <m/>
    <x v="0"/>
    <m/>
    <s v="REDE OK"/>
    <x v="3"/>
    <x v="3"/>
    <s v="APROVADO"/>
    <s v="HL5-G (300K)MGBGV"/>
    <s v="ADRIANO SIQUEIRA"/>
    <s v="OK"/>
    <s v="OK"/>
    <s v="NOK"/>
    <s v="OK"/>
    <s v="NOK"/>
    <s v="OK"/>
    <s v="W39"/>
    <s v="1._x0009_Metro (HL4/HL5D/HL5G) - HL5G OK_x000a_2._x0009_Organização FO - OK._x000a_3._x0009_Identificação - OK._x000a_4._x0009_XXX (alguma obs/informação) – Site ROOFTOP/ Alvenaria, site climatizado._x000a_5._x0009_Não possui baterias._x000a_"/>
    <m/>
    <e v="#N/A"/>
    <m/>
  </r>
  <r>
    <s v="MGVIM"/>
    <s v="M2025EST_MGVIN_01 "/>
    <x v="3"/>
    <s v="SIM"/>
    <x v="0"/>
    <x v="0"/>
    <x v="251"/>
    <x v="256"/>
    <s v="NA"/>
    <s v="NA"/>
    <x v="682"/>
    <x v="0"/>
    <x v="9"/>
    <s v="MGEUA"/>
    <s v="-"/>
    <x v="6"/>
    <x v="3"/>
    <s v="10/09/2025 - Devolvido pelo HQ_x000a_09/09/2025 - ID foi para HQ_x000a_ter 09/09/2025 13:59 - Jose Geraldo: Prezado Engº Ulisses Lamas,_x000a__x000a_Boa tarde._x000a__x000a_Por favor, podemos agendar para esta semana a reunião para a apresentação dos projetos ?_x000a__x000a_Muito obrigado pela ajuda e consideração._x000a_03/09/2025 - Passou a refletir na PVCO como APROVADO_x000a_02/09/2025 - Arthur: Pacheco, o custo não tá refletindo na PVCO _x000a_22/08/2025 - pvco - alto custo validado na PVCO_x000a__x000a_ter 10/06/2025 14:46 - PROTOCOLO DA PREFEITURA_x000a_26/05/2025 - Arthur: draft alto custo, não validado"/>
    <m/>
    <s v="NÃO"/>
    <s v="ATIVO"/>
    <x v="0"/>
    <x v="0"/>
    <x v="7"/>
    <s v="-"/>
    <x v="0"/>
    <x v="0"/>
    <n v="569802"/>
    <s v="Aprovado HQ"/>
    <x v="0"/>
    <m/>
    <m/>
    <m/>
    <m/>
    <m/>
    <m/>
    <x v="1"/>
    <x v="2"/>
    <s v="ATIVO"/>
    <x v="0"/>
    <m/>
    <s v="ALTO CUSTO"/>
    <x v="3"/>
    <x v="3"/>
    <s v="EM ANÁLISE"/>
    <s v="HL5-G (300K)MGVIM"/>
    <s v="LUIZ BERNARDINI"/>
    <s v="OK"/>
    <s v="OK"/>
    <s v="NOK"/>
    <s v="OK"/>
    <s v="NOK"/>
    <s v="OK"/>
    <s v="CONCLUÍDO"/>
    <m/>
    <m/>
    <e v="#N/A"/>
    <m/>
  </r>
  <r>
    <s v="MG02M"/>
    <s v="M2024EST_MG02M_01"/>
    <x v="5"/>
    <s v="FLAT"/>
    <x v="3"/>
    <x v="8"/>
    <x v="1"/>
    <x v="1"/>
    <s v="NA"/>
    <s v="NA"/>
    <x v="683"/>
    <x v="1"/>
    <x v="2"/>
    <s v="MGHSG"/>
    <s v="Ativo HL4 / Falta HL5D"/>
    <x v="2"/>
    <x v="1"/>
    <s v="sex 10/10/2025 08:52 - Luciana Cyrino: Prezados, bom dia!_x000a__x000a_@Arthur Monteiro Da Silva o site MG02M não tem nem WR, a engenharia de infra ainda não recebeu nenhuma demanda desse site._x000a__x000a_qui 09/10/2025 09:52 - @Alysson Cristiano Vimieiro_x000a_@Rodolfo Alves Rocha_x000a_Bom dia._x000a__x000a_Informo que obtemos a aprovação do custo para construção dessa obra no id – 544054 (Bucle Telemont)_x000a__x000a_Poderia nos informar sobre os próximos passos para construção , questão do acesso, aprovação do projeto em anexo pela Vale / autorização do mesmo para iniciarmos as atividades._x000a__x000a_@Danilo Figueiredo Nery poderia confirmar o RFI desses sites MG02M e MGVAC._x000a__x000a_sex 28/02/2025 13:06 - Rodolfo: Boa tarde...prezados, segue projeto com a mudança da rota._x000a_Qualquer duvida estou a disposição._x000a_20/07/2024 - Plan Estruturante PH 17/07 - &quot;TBD&quot;_x000a_06/03/2026 - SEM ACESSO - SITE DENTRO DA VALE"/>
    <s v="-"/>
    <s v="NÃO"/>
    <s v="PENDENTE REDE"/>
    <x v="3"/>
    <x v="8"/>
    <x v="0"/>
    <s v="W0"/>
    <x v="5"/>
    <x v="1"/>
    <n v="591899"/>
    <s v="Regional"/>
    <x v="12"/>
    <d v="2025-10-24T00:00:00"/>
    <m/>
    <m/>
    <s v="VALIDAR RÁDIO BRUNO"/>
    <m/>
    <m/>
    <x v="1"/>
    <x v="5"/>
    <s v="PENDENCIA PROJETO"/>
    <x v="8"/>
    <s v="-"/>
    <s v="CONTRATO/ACESSO"/>
    <x v="5"/>
    <x v="10"/>
    <n v="0"/>
    <m/>
    <s v="ADRIANO INÁCIO"/>
    <m/>
    <m/>
    <m/>
    <m/>
    <m/>
    <m/>
    <m/>
    <m/>
    <m/>
    <e v="#N/A"/>
    <m/>
  </r>
  <r>
    <s v="MGSSD"/>
    <s v="M2025EST_MGSSD_01"/>
    <x v="3"/>
    <s v="SIM"/>
    <x v="0"/>
    <x v="0"/>
    <x v="240"/>
    <x v="257"/>
    <s v="NA"/>
    <s v="NA"/>
    <x v="684"/>
    <x v="0"/>
    <x v="13"/>
    <s v="MGK79"/>
    <s v="-"/>
    <x v="9"/>
    <x v="5"/>
    <s v="10/09/2025 - Thiago: EPS solicitou adicional de fibra (lançamento), que será executado por MOIN até 11/set._x000a__x000a_19/08/2025 - aRTHUR: Acesso liberado até o dia 22/08, porém devido a demais entregas, precisamos prorrogar o acesso para +1 semana._x000a__x000a_qui 07/08/2025 14:49 - Prezados, boa tarde!_x000a_Acesso liberado._x000a_Carta enviada ao site._x000a_Sr. Lucas Leonardo Mendes Mariz da empresa Eficiência Condominial é o novo síndico do condomínio._x000a__x000a_qui 07/08/2025 09:26 - Felipe: Gabriel,_x000a_Bom dia!_x000a_Peço apoio no acesso  ao site MGSSD preciso da carta de acesso Site ROOFTOP._x000a_Carta de acesso._x000a__x000a__x000a_SSD -SSD -CEMIG - 3013320717 - SETE LAGOAS SANTA HELENA 2 - RUA CORONEL JOSÉ PEREIRA DA ROCHA, 466 - -19.453889° - -44.256028° - CARLOS FASANE (31) 8654-0700 carlosfasane@yahoo.com.br - 9 99026153 - NÃO - N/A - N/A_x000a__x000a_📍 Acesso: CARLOS FASANE (31) 8654-0700 carlosfasane@yahoo.com.br - 9 99026153_x000a_🚇 Metro: MGK79-MGSSD-MGK79_x000a_📻 Rádio: Thu May 29 2025 00:00:00 GMT-0300 (Brasilia Standard_x000a__x000a_02/06/2025 - Jefferson: equipe teve dificuldades na rede, recuperação de fibra. Expectativa de entrega para hoje. Total de 2 recalendarização._x000a__x000a_29/05/2025 - Jefferson: 100% lançado, 30% já formatado. Arthur: são 11km de formatação."/>
    <s v="-"/>
    <s v="NÃO"/>
    <s v="ATIVO"/>
    <x v="0"/>
    <x v="0"/>
    <x v="7"/>
    <s v="-"/>
    <x v="0"/>
    <x v="0"/>
    <n v="564578"/>
    <s v="Aprovado HQ"/>
    <x v="0"/>
    <m/>
    <m/>
    <m/>
    <m/>
    <m/>
    <m/>
    <x v="1"/>
    <x v="74"/>
    <m/>
    <x v="0"/>
    <m/>
    <s v="REDE OK"/>
    <x v="4"/>
    <x v="3"/>
    <s v="APROVADO"/>
    <s v="HL5-G (300K)MGSSD"/>
    <s v="ANDRÉ AQUINO"/>
    <s v="OK"/>
    <s v="OK"/>
    <s v="OK"/>
    <s v="OK"/>
    <s v="OK"/>
    <s v="NA"/>
    <s v="CONCLUÍDO"/>
    <s v="Conjunta entre PI e PE"/>
    <m/>
    <e v="#N/A"/>
    <m/>
  </r>
  <r>
    <s v="MGPXU"/>
    <s v="cancelado2"/>
    <x v="1"/>
    <s v="CANCELADO"/>
    <x v="4"/>
    <x v="6"/>
    <x v="1"/>
    <x v="1"/>
    <s v="NA"/>
    <s v="NA"/>
    <x v="656"/>
    <x v="0"/>
    <x v="9"/>
    <s v="MGEUA"/>
    <s v="-"/>
    <x v="6"/>
    <x v="3"/>
    <s v="sex 04/04/2025 11:34 - Garrido: Indoor no shopping / Não contratado"/>
    <m/>
    <s v="NÃO"/>
    <s v="NA"/>
    <x v="4"/>
    <x v="6"/>
    <x v="12"/>
    <s v="-"/>
    <x v="0"/>
    <x v="0"/>
    <s v="NA"/>
    <s v="NA"/>
    <x v="5"/>
    <m/>
    <m/>
    <m/>
    <m/>
    <m/>
    <m/>
    <x v="1"/>
    <x v="10"/>
    <m/>
    <x v="0"/>
    <m/>
    <s v="CANCELADO"/>
    <x v="3"/>
    <x v="3"/>
    <s v="N/A"/>
    <s v="HL5-G (300K)MGPXU"/>
    <s v="LUIZ BERNARDINI"/>
    <s v="W25"/>
    <m/>
    <m/>
    <m/>
    <m/>
    <m/>
    <m/>
    <m/>
    <m/>
    <e v="#N/A"/>
    <m/>
  </r>
  <r>
    <s v="MGURA"/>
    <s v="M2025EST_MGURA_01 "/>
    <x v="3"/>
    <s v="SIM"/>
    <x v="0"/>
    <x v="0"/>
    <x v="267"/>
    <x v="258"/>
    <s v="NA"/>
    <s v="NA"/>
    <x v="685"/>
    <x v="0"/>
    <x v="9"/>
    <s v="MGUEU"/>
    <s v="-"/>
    <x v="6"/>
    <x v="3"/>
    <s v="05/06/2025 - Livia: acesso algar._x000a_04/06/2025- Israel: 100% lançado, 80% formatado. Deu problema de acesso. Arthur: reenviar a planilha da Algar._x000a_ter 03/06/2025 09:35 - Central de acessos: Prezados, bom dia!_x000a_Solicitamos autorização de acesso para os prestadores de serviço TELEFÔNICA | VIVO MG, para a realização de atividades no site conforme carta anexa._x000a_OBSERVAÇÃO: o CPF foi retirado da carta por motivo de segurança da informação da telefônica_x000a__x000a_Cartas apresentadas pelos técnicos devem conter o carimbo: “TELEFONICA| VIVO ACESSO AUTORIZADO”._x000a_Favor confirmar recebimento e responder este e-mail com parecer._x000a_30/05/2025 - Israel: previsão pra hoje, em vias de entrega."/>
    <s v="10/10/25 - Reparo nas duas alças acionado por email; 19/09/2025 - Aguardando liberação acesso Algar"/>
    <s v="NÃO"/>
    <s v="ATIVO"/>
    <x v="0"/>
    <x v="0"/>
    <x v="7"/>
    <s v="-"/>
    <x v="0"/>
    <x v="0"/>
    <n v="548970"/>
    <s v="Aprovado HQ"/>
    <x v="0"/>
    <m/>
    <m/>
    <m/>
    <m/>
    <m/>
    <m/>
    <x v="1"/>
    <x v="61"/>
    <m/>
    <x v="0"/>
    <m/>
    <s v="REDE OK"/>
    <x v="4"/>
    <x v="3"/>
    <s v="APROVADO"/>
    <s v="HL5-G (300K)MGURA"/>
    <s v="LUIZ BERNARDINI"/>
    <s v="W23"/>
    <s v="PENDENTE DE ACESSO PARA VISTORIA"/>
    <s v="PENDENTE DE ACESSO PARA VISTORIA"/>
    <s v="PENDENTE DE ACESSO PARA VISTORIA"/>
    <s v="PENDENTE DE ACESSO PARA VISTORIA"/>
    <s v="PENDENTE DE ACESSO PARA VISTORIA"/>
    <s v="CONCLUÍDO"/>
    <m/>
    <m/>
    <e v="#N/A"/>
    <s v="ROBSON CAVAGNARI"/>
  </r>
  <r>
    <s v="MGVON"/>
    <s v="M2025EST_MGVON_01 "/>
    <x v="3"/>
    <s v="SIM"/>
    <x v="0"/>
    <x v="0"/>
    <x v="268"/>
    <x v="256"/>
    <s v="NA"/>
    <s v="NA"/>
    <x v="686"/>
    <x v="0"/>
    <x v="9"/>
    <s v="MGEUA"/>
    <s v="-"/>
    <x v="6"/>
    <x v="3"/>
    <s v="07/10/2025 - Israel: 100% lançado + 80% formatação. Depende de acesso, solicitado para Cinthia._x000a__x000a_ter 09/09/2025 13:59 - Jose Geraldo: Prezado Engº Ulisses Lamas,_x000a__x000a_Boa tarde._x000a__x000a_Por favor, podemos agendar para esta semana a reunião para a apresentação dos projetos ?_x000a__x000a_Muito obrigado pela ajuda e consideração._x000a__x000a_04/06/2025 - Israel: depende do site que tá em alto custo: do MGVIM"/>
    <s v="-"/>
    <s v="NÃO"/>
    <s v="ATIVO"/>
    <x v="0"/>
    <x v="0"/>
    <x v="7"/>
    <s v="-"/>
    <x v="0"/>
    <x v="0"/>
    <n v="548968"/>
    <s v="Aprovado HQ"/>
    <x v="0"/>
    <m/>
    <m/>
    <m/>
    <m/>
    <m/>
    <m/>
    <x v="1"/>
    <x v="85"/>
    <m/>
    <x v="0"/>
    <m/>
    <s v="REDE OK"/>
    <x v="4"/>
    <x v="3"/>
    <s v="APROVADO"/>
    <s v="HL5-G (300K)MGVON"/>
    <s v="LUIZ BERNARDINI"/>
    <s v="OK"/>
    <s v="OK"/>
    <s v="NOK"/>
    <s v="OK"/>
    <s v="OK"/>
    <s v="OK"/>
    <s v="CONCLUÍDO"/>
    <m/>
    <m/>
    <e v="#N/A"/>
    <m/>
  </r>
  <r>
    <s v="MGBVN"/>
    <s v="M2025EST_MGBVN_01"/>
    <x v="3"/>
    <s v="SIM"/>
    <x v="0"/>
    <x v="0"/>
    <x v="247"/>
    <x v="259"/>
    <s v="NA"/>
    <s v="NA"/>
    <x v="687"/>
    <x v="0"/>
    <x v="9"/>
    <s v="MGARN"/>
    <s v="-"/>
    <x v="6"/>
    <x v="3"/>
    <m/>
    <m/>
    <s v="NÃO"/>
    <s v="ATIVO"/>
    <x v="0"/>
    <x v="0"/>
    <x v="7"/>
    <s v="-"/>
    <x v="0"/>
    <x v="0"/>
    <n v="548973"/>
    <s v="Aprovado HQ"/>
    <x v="0"/>
    <m/>
    <m/>
    <m/>
    <m/>
    <m/>
    <m/>
    <x v="0"/>
    <x v="86"/>
    <m/>
    <x v="0"/>
    <m/>
    <s v="CONSTRUÍDO"/>
    <x v="4"/>
    <x v="3"/>
    <s v="APROVADO"/>
    <s v="HL5-G (300K)MGBVN"/>
    <s v="LUIZ BERNARDINI"/>
    <s v="OK"/>
    <s v="OK"/>
    <s v="NOK"/>
    <s v="OK"/>
    <s v="OK"/>
    <s v="OK"/>
    <s v="CONCLUÍDO"/>
    <m/>
    <m/>
    <e v="#N/A"/>
    <m/>
  </r>
  <r>
    <s v="MGIPG"/>
    <s v="M2025EST_MGIPG_01"/>
    <x v="3"/>
    <s v="SIM"/>
    <x v="0"/>
    <x v="0"/>
    <x v="269"/>
    <x v="257"/>
    <s v="NA"/>
    <s v="NA"/>
    <x v="688"/>
    <x v="0"/>
    <x v="13"/>
    <s v="MGIDL"/>
    <s v="-"/>
    <x v="9"/>
    <x v="5"/>
    <s v="seg 25/08/2025 13:56 - Felipe: _x000a_Thiago,_x000a_Boa tarde!_x000a__x000a_Conforme conversamos não existe rede óptica interligando os sites MGSCT para MGIDL._x000a_Cabo verde aproximadamente 3058 mts._x000a__x000a_19/08/2025 - Batimento com a Telemont: entrega em 22/ago_x000a__x000a_ter 05/08/2025 17:02 - Thiago: Boa tarde @SIDNEY MARTINS RUFINO e @EVANDRO LUIZ DOS REIS PEREIRA, já finalizamos os lançamentos adicionais aguardando somente os encontramentos que estão sob responsabilidade da Telemont._x000a_Preciso, dessas entregas ate ao meio dia 06/08._x000a__x000a_Conto com a compreensão de vocês. _x000a__x000a__x000a_ter 03/06/2025 10:33 - Jefferson: Informamos que não localizamos a rota do cabo de IPG sentido AJC, impossibilitando a construção dessa alça._x000a_Solicito revisão do projeto, para prosseguimento das atividades._x000a__x000a_02/06/2025 - Arthur: aguarda o email para checar._x000a_29/05/2025 - Arthur: aguarda o email para checar._x000a_27/05/2025 - Jefferson: 2° alça de AJC para IDL, indicada nos 2 projetos AJC e IPG como formatação, não existe!_x000a_21/05/2025 - Valentim: 2° emissao de projeto sem canalização"/>
    <m/>
    <s v="NÃO"/>
    <s v="ATIVO"/>
    <x v="0"/>
    <x v="0"/>
    <x v="7"/>
    <s v="-"/>
    <x v="0"/>
    <x v="0"/>
    <n v="566687"/>
    <s v="Aprovado HQ"/>
    <x v="0"/>
    <m/>
    <m/>
    <m/>
    <m/>
    <m/>
    <m/>
    <x v="1"/>
    <x v="51"/>
    <m/>
    <x v="0"/>
    <m/>
    <s v="REDE OK"/>
    <x v="4"/>
    <x v="3"/>
    <s v="S/ VALIDAÇÃO"/>
    <s v="HL5-G (300K)MGIPG"/>
    <s v="ANDRÉ AQUINO"/>
    <s v="OK"/>
    <s v="OK"/>
    <s v="NOK"/>
    <s v="OK"/>
    <s v="NOK"/>
    <s v="NA"/>
    <s v="CONCLUÍDO"/>
    <s v="Conjunta entre PI e PE"/>
    <m/>
    <e v="#N/A"/>
    <m/>
  </r>
  <r>
    <s v="MGUJM"/>
    <s v="M2025EST_MGUJM_01"/>
    <x v="3"/>
    <s v="SIM"/>
    <x v="0"/>
    <x v="0"/>
    <x v="270"/>
    <x v="257"/>
    <s v="NA"/>
    <s v="NA"/>
    <x v="689"/>
    <x v="0"/>
    <x v="9"/>
    <s v="MGLOU"/>
    <s v="-"/>
    <x v="6"/>
    <x v="3"/>
    <s v="sex 05/09/2025 15:55 - Israel: _x000a_Boa tarde!!_x000a__x000a_@ISRAEL ROBERTO DA CRUZ segundo informações do Luciano a obra de Uberaba 571961 será necessário um adicional 600 metros de drop, 1 caixa de emenda e um conjunto de raquete pois o material quantificado não foi o suficiente para o término da obra segue desenho da rota que falta _x000a_26/05/2025 - Arthur: draft alto custo, não validado"/>
    <m/>
    <s v="NÃO"/>
    <s v="ATIVO"/>
    <x v="0"/>
    <x v="0"/>
    <x v="7"/>
    <s v="-"/>
    <x v="0"/>
    <x v="0"/>
    <n v="571961"/>
    <s v="Aprovado HQ"/>
    <x v="0"/>
    <m/>
    <m/>
    <m/>
    <m/>
    <m/>
    <m/>
    <x v="1"/>
    <x v="5"/>
    <m/>
    <x v="0"/>
    <m/>
    <s v="ALTO CUSTO"/>
    <x v="3"/>
    <x v="3"/>
    <s v="EM ANÁLISE"/>
    <s v="HL5-G (300K)MGUJM"/>
    <s v="LUIZ BERNARDINI"/>
    <s v="OK"/>
    <s v="OK"/>
    <s v="NOK"/>
    <s v="OK"/>
    <s v="OK"/>
    <s v="OK"/>
    <s v="CONCLUÍDO"/>
    <m/>
    <m/>
    <e v="#N/A"/>
    <m/>
  </r>
  <r>
    <s v="MGGVV"/>
    <s v="M2025EST_MGGVV_01"/>
    <x v="3"/>
    <s v="SIM"/>
    <x v="0"/>
    <x v="0"/>
    <x v="271"/>
    <x v="260"/>
    <s v="NA"/>
    <s v="NA"/>
    <x v="690"/>
    <x v="0"/>
    <x v="33"/>
    <s v="MGOCP"/>
    <s v="-"/>
    <x v="20"/>
    <x v="7"/>
    <s v="04/07/2025 - Arthur: aprovado_x000a_seg 02/06/2025 17:01 - Marcio: Cabo projetado não entra no site GVV ( Segue abaixo rota do cabo e alternativa para atendimento da OBRA)_x000a__x000a_Sera necessário ADC de materiais abaixo_x000a__x000a_CABO 24 FO = 620 METROS_x000a_DGO = 01"/>
    <m/>
    <s v="NÃO"/>
    <s v="ATIVO"/>
    <x v="0"/>
    <x v="0"/>
    <x v="7"/>
    <s v="-"/>
    <x v="0"/>
    <x v="0"/>
    <n v="565817"/>
    <s v="Aprovado HQ"/>
    <x v="0"/>
    <m/>
    <m/>
    <m/>
    <m/>
    <m/>
    <m/>
    <x v="1"/>
    <x v="51"/>
    <m/>
    <x v="0"/>
    <m/>
    <s v="REDE OK"/>
    <x v="9"/>
    <x v="3"/>
    <s v="APROVADO"/>
    <s v="HL5-G (300K)MGGVV"/>
    <s v="ADRIANO SIQUEIRA"/>
    <s v="OK"/>
    <s v="OK"/>
    <s v="OK"/>
    <s v="OK"/>
    <s v="NOK"/>
    <s v="OK"/>
    <s v="W40"/>
    <s v="1._x0009_Metro (HL4/HL5D/HL5G) – Não Possui_x000a_2._x0009_Organização FO – Não Possui_x000a_3._x0009_Identificação – Não Possui_x000a_4._x0009_Site - Alvenaria_x000a_5._x0009_Climatizado por Ar condicionado, situação OK;_x000a_6._x0009_Baterias – Possui Nobreak;_x000a_7._x0009_Alarmística – RF;_x000a_8._x0009_Pendências – Não há pendências._x000a_"/>
    <m/>
    <e v="#N/A"/>
    <m/>
  </r>
  <r>
    <s v="MGGSD"/>
    <s v="M2025EST_MGGSD_01"/>
    <x v="3"/>
    <s v="SIM"/>
    <x v="0"/>
    <x v="0"/>
    <x v="272"/>
    <x v="260"/>
    <s v="NA"/>
    <s v="NA"/>
    <x v="691"/>
    <x v="0"/>
    <x v="33"/>
    <s v="MGOCP"/>
    <s v="-"/>
    <x v="20"/>
    <x v="7"/>
    <m/>
    <m/>
    <s v="NÃO"/>
    <s v="ATIVO"/>
    <x v="0"/>
    <x v="0"/>
    <x v="7"/>
    <s v="-"/>
    <x v="0"/>
    <x v="0"/>
    <n v="561682"/>
    <s v="Aprovado HQ"/>
    <x v="0"/>
    <m/>
    <m/>
    <m/>
    <m/>
    <m/>
    <m/>
    <x v="1"/>
    <x v="51"/>
    <m/>
    <x v="0"/>
    <s v="qua 21/05/2025 15:57 - Marcio: Foi contratado para o site ID 549074 400 metros de cabo, porem emenda (existente) não esta no ponto projetado, será necessário ADC dos matérias abaixo e suas respectivas MO._x000a__x000a_•_x0009_Cabo quantificado lançado ate ponto P ( 400 METROS DO SITE GSD) _x000a_•_x0009_Emenda esta  a 860 metros ponto E ( Emenda existente mais próximo)_x000a__x000a__x000a_Materiais necessário para a ADC_x000a__x000a_860 -   METROS DE METROS DE CABOS_x000a_01 -  RAQUETE _x000a_01  - CAIXA DE EMENDA"/>
    <d v="2025-05-26T00:00:00"/>
    <x v="3"/>
    <x v="3"/>
    <s v="APROVADO"/>
    <s v="HL5-G (300K)MGGSD"/>
    <s v="ADRIANO SIQUEIRA"/>
    <s v="OK"/>
    <s v="OK"/>
    <s v="NOK"/>
    <s v="OK"/>
    <s v="NOK"/>
    <s v="OK"/>
    <s v="W40"/>
    <s v="1._x0009_Metro (HL4/HL5D/HL5G) – HL5G OK_x000a_2._x0009_Organização FO – OK_x000a_3._x0009_Identificação – OK_x000a_4._x0009_Site – gabinete sem proteção_x000a_5._x0009_Climatizado por trocador de calor, situação OK;_x000a_6._x0009_Baterias – 2 bancos avulsos;_x000a_7._x0009_Alarmística – RF;_x000a_8._x0009_Pendências – Aumentar autonomia com bancos de baterias de lítio;_x000a_Migrar equipamentos para um único gabinete;_x000a_"/>
    <m/>
    <e v="#N/A"/>
    <m/>
  </r>
  <r>
    <s v="MGUJB"/>
    <s v="M2025EST_MGUJB_01"/>
    <x v="3"/>
    <s v="SIM"/>
    <x v="0"/>
    <x v="0"/>
    <x v="273"/>
    <x v="236"/>
    <s v="NA"/>
    <s v="NA"/>
    <x v="692"/>
    <x v="0"/>
    <x v="9"/>
    <s v="MGOEN"/>
    <s v="-"/>
    <x v="6"/>
    <x v="3"/>
    <s v="qui 05/06/2025 08:48 - Israel: Para que este projeto absolva será necessário quantificar 2 emendas, para anexar a rede lançada no ID antigo. _x000a__x000a_04/06/2025 - Arthur: recebemos e enviamos a 2° emissao do projeto, necessário avaliar se os custos atuais do id antigo comportam as atividades do projeto novo._x000a__x000a_seg 26/05/2025 10:01 - Israel: O site UJB para ser entregue contempla uma das alças do site OEN porém no projeto do OEN não tem o lançamento. Preciso que verifique pra que possamos dar continuidade. _x000a_SITE-VIVO 548974 MGOEN-MGUJB-MGOEN UBERABA_x000a__x000a__x000a__x000a_2ª VERSÃO DO SITE OEN _x000a__x000a_ "/>
    <s v="-"/>
    <s v="NÃO"/>
    <s v="ATIVO"/>
    <x v="0"/>
    <x v="0"/>
    <x v="7"/>
    <s v="-"/>
    <x v="0"/>
    <x v="0"/>
    <n v="563629"/>
    <s v="Aprovado HQ"/>
    <x v="0"/>
    <m/>
    <m/>
    <m/>
    <m/>
    <m/>
    <m/>
    <x v="0"/>
    <x v="64"/>
    <m/>
    <x v="0"/>
    <m/>
    <s v="REDE OK"/>
    <x v="4"/>
    <x v="3"/>
    <s v="APROVADO"/>
    <s v="HL5-G (300K)MGUJB"/>
    <s v="LUIZ BERNARDINI"/>
    <s v="OK"/>
    <s v="OK"/>
    <s v="OK"/>
    <s v="OK"/>
    <s v="OK"/>
    <s v="OK"/>
    <s v="CONCLUÍDO"/>
    <m/>
    <m/>
    <e v="#N/A"/>
    <m/>
  </r>
  <r>
    <s v="MGUJC"/>
    <s v="M2024EST_MGUJC_01"/>
    <x v="1"/>
    <s v="SIM"/>
    <x v="0"/>
    <x v="10"/>
    <x v="171"/>
    <x v="1"/>
    <s v="NA"/>
    <s v="NA"/>
    <x v="693"/>
    <x v="5"/>
    <x v="6"/>
    <s v="MGCJN"/>
    <m/>
    <x v="8"/>
    <x v="4"/>
    <s v="REDE ENTREGUE CONFORME TOPOLOGIA ESTRUTURANTE"/>
    <s v="MGCJN REDE PREVISTA"/>
    <s v="NÃO"/>
    <s v="CANCELADO"/>
    <x v="0"/>
    <x v="10"/>
    <x v="0"/>
    <s v="-"/>
    <x v="0"/>
    <x v="1"/>
    <n v="523471"/>
    <s v="Empreiteira"/>
    <x v="3"/>
    <m/>
    <m/>
    <m/>
    <e v="#REF!"/>
    <m/>
    <m/>
    <x v="1"/>
    <x v="83"/>
    <d v="2024-11-25T00:00:00"/>
    <x v="1"/>
    <m/>
    <s v="CONSTRUÍDO"/>
    <x v="4"/>
    <x v="0"/>
    <n v="1"/>
    <m/>
    <s v="LUIZ BERNARDINI"/>
    <s v="W25"/>
    <m/>
    <m/>
    <m/>
    <m/>
    <m/>
    <m/>
    <m/>
    <m/>
    <e v="#N/A"/>
    <m/>
  </r>
  <r>
    <s v="MGUMR"/>
    <s v="M2024EST_MGUMR_01"/>
    <x v="1"/>
    <s v="SIM"/>
    <x v="0"/>
    <x v="10"/>
    <x v="171"/>
    <x v="1"/>
    <s v="NA"/>
    <s v="NA"/>
    <x v="694"/>
    <x v="5"/>
    <x v="6"/>
    <s v="MGCJN"/>
    <m/>
    <x v="8"/>
    <x v="4"/>
    <s v="REDE ENTREGUE CONFORME TOPOLOGIA ESTRUTURANTE"/>
    <s v="MGCJN REDE PREVISTA"/>
    <s v="NÃO"/>
    <s v="CANCELADO"/>
    <x v="0"/>
    <x v="10"/>
    <x v="0"/>
    <s v="-"/>
    <x v="0"/>
    <x v="1"/>
    <n v="523472"/>
    <s v="Aprovado HQ"/>
    <x v="3"/>
    <m/>
    <m/>
    <m/>
    <e v="#REF!"/>
    <m/>
    <m/>
    <x v="1"/>
    <x v="83"/>
    <d v="2024-11-25T00:00:00"/>
    <x v="1"/>
    <m/>
    <s v="CONSTRUÍDO"/>
    <x v="4"/>
    <x v="0"/>
    <n v="1"/>
    <m/>
    <s v="LUIZ BERNARDINI"/>
    <s v="OK"/>
    <s v="OK"/>
    <s v="OK"/>
    <s v="OK"/>
    <s v="OK"/>
    <s v="OK"/>
    <m/>
    <m/>
    <m/>
    <e v="#N/A"/>
    <m/>
  </r>
  <r>
    <s v="MGUCN"/>
    <s v="M2024EST_MGUCN_01"/>
    <x v="1"/>
    <s v="SIM"/>
    <x v="0"/>
    <x v="10"/>
    <x v="171"/>
    <x v="1"/>
    <s v="NA"/>
    <s v="NA"/>
    <x v="695"/>
    <x v="5"/>
    <x v="6"/>
    <s v="MGCJN"/>
    <m/>
    <x v="8"/>
    <x v="4"/>
    <s v="REDE ENTREGUE CONFORME TOPOLOGIA ESTRUTURANTE"/>
    <s v="MGCJN REDE PREVISTA"/>
    <s v="NÃO"/>
    <s v="CANCELADO"/>
    <x v="0"/>
    <x v="10"/>
    <x v="0"/>
    <s v="-"/>
    <x v="0"/>
    <x v="1"/>
    <n v="514088"/>
    <s v="Aprovado HQ"/>
    <x v="3"/>
    <m/>
    <m/>
    <m/>
    <e v="#REF!"/>
    <m/>
    <m/>
    <x v="1"/>
    <x v="87"/>
    <d v="2024-11-26T00:00:00"/>
    <x v="1"/>
    <m/>
    <s v="CONSTRUÍDO"/>
    <x v="4"/>
    <x v="0"/>
    <n v="0"/>
    <m/>
    <s v="LUIZ BERNARDINI"/>
    <s v="OK"/>
    <s v="OK"/>
    <s v="NOK"/>
    <s v="OK"/>
    <s v="W25"/>
    <s v="OK"/>
    <m/>
    <m/>
    <m/>
    <e v="#N/A"/>
    <m/>
  </r>
  <r>
    <s v="MGUIO"/>
    <s v="M2024EST_MGUIO_01"/>
    <x v="1"/>
    <s v="CANCELADO"/>
    <x v="4"/>
    <x v="6"/>
    <x v="1"/>
    <x v="1"/>
    <s v="NA"/>
    <s v="NA"/>
    <x v="696"/>
    <x v="5"/>
    <x v="6"/>
    <s v="MGUTP"/>
    <m/>
    <x v="8"/>
    <x v="4"/>
    <s v="qui 20/02/2025 10:25 - aRETHA: Não achei o histórico, mas esta obra foi cancelada, não está na PMTS e na Master o site está com status de cancelado._x000a_fui recebido pela zeladora (Franciele) e ela me informou que a síndica proibiu o acesso de técnicos das operadoras TIM/VIVO, enquanto não for feito a correção de infiltração que está ocorrendo para dentro do apartamento da cobertura, portanto acesso NEGADO sem previsão para atuação de abordagem._x000a__x000a_Síndica; Siomara Almeida  (21) 98844-3504 ( siomarj@gmail.com)"/>
    <m/>
    <s v="NÃO"/>
    <s v="CANCELADO"/>
    <x v="4"/>
    <x v="6"/>
    <x v="10"/>
    <s v="-"/>
    <x v="0"/>
    <x v="1"/>
    <n v="514034"/>
    <s v="Aprovado HQ"/>
    <x v="5"/>
    <m/>
    <m/>
    <m/>
    <e v="#REF!"/>
    <m/>
    <m/>
    <x v="1"/>
    <x v="88"/>
    <d v="2024-11-23T00:00:00"/>
    <x v="1"/>
    <m/>
    <s v="CANCELADO"/>
    <x v="4"/>
    <x v="0"/>
    <n v="0"/>
    <m/>
    <s v="LUIZ BERNARDINI"/>
    <s v="W26"/>
    <m/>
    <m/>
    <m/>
    <m/>
    <m/>
    <m/>
    <m/>
    <m/>
    <e v="#N/A"/>
    <m/>
  </r>
  <r>
    <s v="MGUVU"/>
    <s v="M2024EST_MGUVU_01"/>
    <x v="1"/>
    <s v="NÃO"/>
    <x v="4"/>
    <x v="6"/>
    <x v="1"/>
    <x v="1"/>
    <s v="NA"/>
    <s v="NA"/>
    <x v="697"/>
    <x v="5"/>
    <x v="6"/>
    <s v="MGCJN"/>
    <m/>
    <x v="8"/>
    <x v="4"/>
    <s v="ter 11/02/2025 13:49 - Arthur: @Gustavo De Carvalho Rosa_x000a_Poderia por favor avaliar se podemos cancelar o id metro do M2024EST_MGUVU_01 e seguirmos com a construção/ativação que entregamos na metro M2024_MGUVU_01  , ambos HL5-G."/>
    <s v="-"/>
    <s v="NÃO"/>
    <s v="CANCELADO"/>
    <x v="4"/>
    <x v="6"/>
    <x v="0"/>
    <s v="-"/>
    <x v="0"/>
    <x v="1"/>
    <n v="523470"/>
    <s v="Regional"/>
    <x v="3"/>
    <m/>
    <m/>
    <m/>
    <e v="#REF!"/>
    <m/>
    <m/>
    <x v="1"/>
    <x v="83"/>
    <d v="2024-11-25T00:00:00"/>
    <x v="1"/>
    <m/>
    <s v="REVISÃO ENGENHARIA"/>
    <x v="4"/>
    <x v="0"/>
    <n v="0"/>
    <m/>
    <s v="LUIZ BERNARDINI"/>
    <s v="OK"/>
    <s v="OK"/>
    <s v="OK"/>
    <s v="OK"/>
    <s v="OK"/>
    <s v="OK"/>
    <m/>
    <m/>
    <m/>
    <e v="#N/A"/>
    <m/>
  </r>
  <r>
    <s v="MGUTB"/>
    <s v="M2024EST_MGUTB_01"/>
    <x v="1"/>
    <s v="SIM"/>
    <x v="0"/>
    <x v="10"/>
    <x v="162"/>
    <x v="1"/>
    <s v="NA"/>
    <s v="NA"/>
    <x v="698"/>
    <x v="5"/>
    <x v="6"/>
    <s v="MGCJN"/>
    <m/>
    <x v="8"/>
    <x v="4"/>
    <s v="REDE ENTREGUE CONFORME TOPOLOGIA ESTRUTURANTE"/>
    <s v="MGCJN REDE PREVISTA"/>
    <s v="NÃO"/>
    <s v="CANCELADO"/>
    <x v="0"/>
    <x v="10"/>
    <x v="0"/>
    <s v="-"/>
    <x v="0"/>
    <x v="1"/>
    <n v="523468"/>
    <s v="Aprovado HQ"/>
    <x v="3"/>
    <m/>
    <m/>
    <m/>
    <e v="#REF!"/>
    <m/>
    <m/>
    <x v="1"/>
    <x v="83"/>
    <d v="2024-11-25T00:00:00"/>
    <x v="1"/>
    <m/>
    <s v="CONSTRUÍDO"/>
    <x v="4"/>
    <x v="0"/>
    <n v="0"/>
    <m/>
    <s v="LUIZ BERNARDINI"/>
    <s v="W22"/>
    <m/>
    <m/>
    <m/>
    <m/>
    <m/>
    <m/>
    <m/>
    <m/>
    <e v="#N/A"/>
    <m/>
  </r>
  <r>
    <s v="MGUSU"/>
    <s v="M2024EST_MGUSU_01"/>
    <x v="1"/>
    <s v="NÃO"/>
    <x v="4"/>
    <x v="6"/>
    <x v="1"/>
    <x v="1"/>
    <s v="NA"/>
    <s v="NA"/>
    <x v="699"/>
    <x v="5"/>
    <x v="6"/>
    <s v="MGUNM"/>
    <m/>
    <x v="8"/>
    <x v="4"/>
    <s v="seg 30/12/2024 16:25 - Thais: OK RF. Confirmar se é possível manter na META. Embora Rede Externa indique que não consegue entregar a chave metro, site possui Fusion Ativo, sendo possível seguir com a liberação da transmissão na topologia existente.. "/>
    <s v="-"/>
    <s v="NÃO"/>
    <s v="CANCELADO"/>
    <x v="4"/>
    <x v="6"/>
    <x v="0"/>
    <s v="-"/>
    <x v="0"/>
    <x v="1"/>
    <n v="523418"/>
    <s v="Aprovado HQ"/>
    <x v="3"/>
    <m/>
    <m/>
    <m/>
    <e v="#REF!"/>
    <m/>
    <m/>
    <x v="1"/>
    <x v="87"/>
    <d v="2024-11-26T00:00:00"/>
    <x v="1"/>
    <m/>
    <s v="CANCELADO"/>
    <x v="4"/>
    <x v="0"/>
    <n v="0"/>
    <m/>
    <s v="LUIZ BERNARDINI"/>
    <s v="OK"/>
    <s v="OK"/>
    <s v="NOK"/>
    <s v="OK"/>
    <s v="OK"/>
    <s v="OK"/>
    <m/>
    <m/>
    <m/>
    <e v="#N/A"/>
    <m/>
  </r>
  <r>
    <s v="MGUSP"/>
    <s v="M2024EST_MGUSP_01"/>
    <x v="1"/>
    <s v="NÃO"/>
    <x v="4"/>
    <x v="6"/>
    <x v="1"/>
    <x v="1"/>
    <s v="NA"/>
    <s v="NA"/>
    <x v="699"/>
    <x v="5"/>
    <x v="6"/>
    <s v="MGUNM"/>
    <m/>
    <x v="8"/>
    <x v="4"/>
    <s v="-"/>
    <s v="-"/>
    <s v="NÃO"/>
    <s v="CANCELADO"/>
    <x v="4"/>
    <x v="6"/>
    <x v="10"/>
    <s v="-"/>
    <x v="0"/>
    <x v="1"/>
    <n v="523418"/>
    <s v="Aprovado HQ"/>
    <x v="3"/>
    <m/>
    <m/>
    <m/>
    <e v="#REF!"/>
    <m/>
    <m/>
    <x v="1"/>
    <x v="87"/>
    <d v="2024-11-26T00:00:00"/>
    <x v="1"/>
    <m/>
    <s v="CANCELADO"/>
    <x v="4"/>
    <x v="0"/>
    <n v="1"/>
    <m/>
    <s v="LUIZ BERNARDINI"/>
    <s v="OK"/>
    <s v="OK"/>
    <s v="NOK"/>
    <s v="OK"/>
    <s v="OK"/>
    <s v="OK"/>
    <m/>
    <m/>
    <m/>
    <e v="#N/A"/>
    <m/>
  </r>
  <r>
    <s v="MGUIP"/>
    <s v="M2024EST_MGUIP_01"/>
    <x v="1"/>
    <s v="SIM"/>
    <x v="0"/>
    <x v="10"/>
    <x v="186"/>
    <x v="1"/>
    <s v="NA"/>
    <s v="NA"/>
    <x v="700"/>
    <x v="5"/>
    <x v="6"/>
    <s v="MGUNM"/>
    <m/>
    <x v="8"/>
    <x v="4"/>
    <s v="-"/>
    <s v="10/03 - Depende de transformar UNM em HL5D, as fibras de UNM-HL5D ainda não foram construídas"/>
    <s v="NÃO"/>
    <s v="CANCELADO"/>
    <x v="0"/>
    <x v="10"/>
    <x v="0"/>
    <s v="-"/>
    <x v="0"/>
    <x v="1"/>
    <n v="523422"/>
    <s v="Regional"/>
    <x v="3"/>
    <m/>
    <m/>
    <m/>
    <e v="#REF!"/>
    <m/>
    <m/>
    <x v="1"/>
    <x v="87"/>
    <d v="2024-11-26T00:00:00"/>
    <x v="1"/>
    <m/>
    <s v="CONSTRUÍDO"/>
    <x v="4"/>
    <x v="0"/>
    <n v="1"/>
    <m/>
    <s v="LUIZ BERNARDINI"/>
    <s v="W25"/>
    <m/>
    <m/>
    <m/>
    <m/>
    <m/>
    <m/>
    <m/>
    <m/>
    <e v="#N/A"/>
    <m/>
  </r>
  <r>
    <s v="MGUBE"/>
    <s v="M2025EST_MGUBE_01"/>
    <x v="3"/>
    <s v="SIM"/>
    <x v="0"/>
    <x v="0"/>
    <x v="261"/>
    <x v="228"/>
    <s v="SIM"/>
    <s v="REDE OK"/>
    <x v="701"/>
    <x v="4"/>
    <x v="30"/>
    <s v="-"/>
    <s v="-"/>
    <x v="6"/>
    <x v="3"/>
    <m/>
    <m/>
    <s v="NÃO"/>
    <s v="ATIVO"/>
    <x v="0"/>
    <x v="0"/>
    <x v="7"/>
    <s v="-"/>
    <x v="0"/>
    <x v="0"/>
    <n v="548945"/>
    <s v="Aprovado HQ"/>
    <x v="0"/>
    <m/>
    <m/>
    <m/>
    <m/>
    <m/>
    <m/>
    <x v="0"/>
    <x v="89"/>
    <m/>
    <x v="0"/>
    <m/>
    <s v="CONSTRUÍDO"/>
    <x v="4"/>
    <x v="3"/>
    <s v="APROVADO"/>
    <s v="HL5-D (300K)MGUBE"/>
    <s v="LUIZ BERNARDINI"/>
    <s v="OK"/>
    <s v="OK"/>
    <s v="NOK"/>
    <s v="OK"/>
    <s v="OK"/>
    <s v="OK"/>
    <s v="CONCLUÍDO"/>
    <m/>
    <m/>
    <e v="#N/A"/>
    <m/>
  </r>
  <r>
    <s v="MGJPA"/>
    <s v="M2024EST_MGJPA_01"/>
    <x v="1"/>
    <s v="SIM"/>
    <x v="0"/>
    <x v="7"/>
    <x v="274"/>
    <x v="1"/>
    <s v="NÃO"/>
    <s v="PENDENTE"/>
    <x v="702"/>
    <x v="5"/>
    <x v="27"/>
    <s v="MGCTP"/>
    <s v="Ativo"/>
    <x v="14"/>
    <x v="6"/>
    <s v="16/06/2025 - Arthur: status até entação era VALID. LIB_x000a_ACRÉSCIMO DE LANÇAMENTO"/>
    <s v="21/05 - Precisa ajustar sinótico e OEs conforme topologia estruturante"/>
    <s v="NÃO"/>
    <s v="CANCELADO"/>
    <x v="0"/>
    <x v="7"/>
    <x v="0"/>
    <s v="-"/>
    <x v="0"/>
    <x v="1"/>
    <n v="509250"/>
    <s v="Aprovado HQ"/>
    <x v="3"/>
    <m/>
    <m/>
    <m/>
    <m/>
    <m/>
    <m/>
    <x v="1"/>
    <x v="25"/>
    <d v="2024-10-24T00:00:00"/>
    <x v="1"/>
    <m/>
    <s v="CONSTRUÍDO"/>
    <x v="5"/>
    <x v="0"/>
    <n v="0"/>
    <m/>
    <s v="ADRIANO SIQUEIRA"/>
    <s v="OK"/>
    <s v="OK"/>
    <s v="NOK"/>
    <s v="OK"/>
    <s v="NOK"/>
    <m/>
    <m/>
    <m/>
    <m/>
    <e v="#N/A"/>
    <m/>
  </r>
  <r>
    <s v="MGJHM"/>
    <s v="M2024EST_MGJHM_01"/>
    <x v="1"/>
    <s v="SIM"/>
    <x v="0"/>
    <x v="6"/>
    <x v="197"/>
    <x v="1"/>
    <s v="NÃO"/>
    <s v="PENDENTE"/>
    <x v="703"/>
    <x v="5"/>
    <x v="27"/>
    <s v="MGV01"/>
    <s v="Ativo"/>
    <x v="14"/>
    <x v="6"/>
    <s v="16/06/2025 - Arthur: status até entação era VALID. LIB_x000a_seg 04/11/2024 16:34 - Edson:                 Nesse ID 509247 estava quantificado 700 metros de fibra e no físico lançamos 800 metros, favor dar o de acordo."/>
    <s v="21/05 - Precisa ajustar sinótico e OEs conforme topologia estruturante"/>
    <s v="NÃO"/>
    <s v="CANCELADO"/>
    <x v="0"/>
    <x v="6"/>
    <x v="0"/>
    <s v="-"/>
    <x v="0"/>
    <x v="1"/>
    <n v="509247"/>
    <s v="Regional"/>
    <x v="3"/>
    <m/>
    <m/>
    <m/>
    <m/>
    <m/>
    <m/>
    <x v="1"/>
    <x v="28"/>
    <d v="2024-10-24T00:00:00"/>
    <x v="1"/>
    <m/>
    <s v="CONSTRUÍDO"/>
    <x v="4"/>
    <x v="0"/>
    <n v="0"/>
    <m/>
    <s v="ADRIANO SIQUEIRA"/>
    <s v="OK"/>
    <s v="OK"/>
    <s v="OK"/>
    <s v="OK"/>
    <s v="OK"/>
    <s v="OK"/>
    <m/>
    <m/>
    <m/>
    <e v="#N/A"/>
    <m/>
  </r>
  <r>
    <s v="MGUBM"/>
    <s v="M2024EST_MGUBM_01"/>
    <x v="1"/>
    <s v="NÃO"/>
    <x v="4"/>
    <x v="6"/>
    <x v="1"/>
    <x v="1"/>
    <s v="NA"/>
    <s v="NA"/>
    <x v="704"/>
    <x v="5"/>
    <x v="6"/>
    <s v="MGUTP"/>
    <m/>
    <x v="8"/>
    <x v="4"/>
    <s v="-"/>
    <s v="-"/>
    <s v="NÃO"/>
    <s v="CANCELADO"/>
    <x v="4"/>
    <x v="6"/>
    <x v="10"/>
    <s v="-"/>
    <x v="0"/>
    <x v="1"/>
    <n v="514042"/>
    <s v="Empreiteira"/>
    <x v="3"/>
    <m/>
    <m/>
    <m/>
    <e v="#REF!"/>
    <m/>
    <m/>
    <x v="1"/>
    <x v="88"/>
    <d v="2024-11-23T00:00:00"/>
    <x v="1"/>
    <m/>
    <s v="REVALIDAÇÃO DE CUSTO"/>
    <x v="4"/>
    <x v="0"/>
    <n v="0"/>
    <m/>
    <s v="LUIZ BERNARDINI"/>
    <s v="OK"/>
    <s v="OK"/>
    <s v="OK"/>
    <s v="OK"/>
    <s v="OK"/>
    <s v="OK"/>
    <m/>
    <m/>
    <m/>
    <e v="#N/A"/>
    <m/>
  </r>
  <r>
    <s v="MGTBN"/>
    <s v="M2024EST_MGTBN_01"/>
    <x v="1"/>
    <s v="NÃO"/>
    <x v="4"/>
    <x v="6"/>
    <x v="1"/>
    <x v="1"/>
    <s v="NA"/>
    <s v="NA"/>
    <x v="704"/>
    <x v="5"/>
    <x v="6"/>
    <s v="MGUTP"/>
    <m/>
    <x v="8"/>
    <x v="4"/>
    <s v="-"/>
    <s v="-"/>
    <s v="NÃO"/>
    <s v="CANCELADO"/>
    <x v="4"/>
    <x v="6"/>
    <x v="10"/>
    <s v="-"/>
    <x v="0"/>
    <x v="1"/>
    <n v="514042"/>
    <s v="Empreiteira"/>
    <x v="3"/>
    <m/>
    <m/>
    <m/>
    <e v="#REF!"/>
    <m/>
    <m/>
    <x v="1"/>
    <x v="88"/>
    <d v="2024-11-23T00:00:00"/>
    <x v="1"/>
    <m/>
    <s v="REVALIDAÇÃO DE CUSTO"/>
    <x v="4"/>
    <x v="0"/>
    <n v="0"/>
    <m/>
    <s v="LUIZ BERNARDINI"/>
    <s v="OK"/>
    <s v="OK"/>
    <s v="OK"/>
    <s v="OK"/>
    <s v="OK"/>
    <s v="OK"/>
    <m/>
    <m/>
    <m/>
    <e v="#N/A"/>
    <m/>
  </r>
  <r>
    <s v="MGUDD"/>
    <s v="M2024EST_MGUDD_01"/>
    <x v="1"/>
    <s v="NÃO"/>
    <x v="4"/>
    <x v="6"/>
    <x v="1"/>
    <x v="1"/>
    <s v="NA"/>
    <s v="NA"/>
    <x v="705"/>
    <x v="5"/>
    <x v="6"/>
    <s v="MGUTP"/>
    <m/>
    <x v="8"/>
    <x v="4"/>
    <s v="ter 05/11/2024 18:16 - Leonardo: Das topologias listadas para construção de rede externa, haverá necessidade de revisão ou alteração de projeto?_x000a__x000a_Segue cenário para avaliar as topologias criadas para construção de rede externa._x000a__x000a_Os sites MGUDD e MGUPD pelo informado tiveram alteração na sigla, site MGUPD alterado para MGOSD e o site MGUDD modificado para MGULI._x000a__x000a_TOPOLOGIAS - SITES UBERLÂNDIA //// MGUTP-MGUPD-MGUTP////MGUTP-MGUDD-MGUTP"/>
    <s v="-"/>
    <s v="NÃO"/>
    <s v="CANCELADO"/>
    <x v="4"/>
    <x v="6"/>
    <x v="10"/>
    <s v="-"/>
    <x v="0"/>
    <x v="1"/>
    <n v="514016"/>
    <s v="Regional"/>
    <x v="3"/>
    <m/>
    <m/>
    <m/>
    <e v="#REF!"/>
    <m/>
    <m/>
    <x v="1"/>
    <x v="32"/>
    <d v="2024-11-21T00:00:00"/>
    <x v="1"/>
    <m/>
    <s v="CANCELADO"/>
    <x v="4"/>
    <x v="0"/>
    <n v="0"/>
    <m/>
    <s v="LUIZ BERNARDINI"/>
    <s v="W26"/>
    <m/>
    <m/>
    <m/>
    <m/>
    <m/>
    <m/>
    <m/>
    <m/>
    <e v="#N/A"/>
    <m/>
  </r>
  <r>
    <s v="MGUAP"/>
    <s v="M2024EST_MGUAP_01"/>
    <x v="1"/>
    <s v="SIM"/>
    <x v="0"/>
    <x v="10"/>
    <x v="275"/>
    <x v="1"/>
    <s v="NÃO"/>
    <s v="PENDENTE"/>
    <x v="706"/>
    <x v="7"/>
    <x v="6"/>
    <s v="MGUAP"/>
    <s v="-"/>
    <x v="8"/>
    <x v="4"/>
    <m/>
    <m/>
    <s v="NÃO"/>
    <s v="CANCELADO"/>
    <x v="0"/>
    <x v="10"/>
    <x v="10"/>
    <s v="-"/>
    <x v="0"/>
    <x v="1"/>
    <n v="513989"/>
    <s v="Aprovado HQ"/>
    <x v="3"/>
    <m/>
    <m/>
    <m/>
    <m/>
    <m/>
    <m/>
    <x v="1"/>
    <x v="2"/>
    <d v="2024-11-09T00:00:00"/>
    <x v="1"/>
    <s v="29/04/2025 - relatório não foi enviado para ativação da metro Fusion. "/>
    <s v="REDE OK"/>
    <x v="4"/>
    <x v="0"/>
    <n v="1"/>
    <m/>
    <s v="LUIZ BERNARDINI"/>
    <s v="OK"/>
    <s v="OK"/>
    <s v="OK"/>
    <s v="OK"/>
    <s v="OK"/>
    <s v="OK"/>
    <m/>
    <m/>
    <m/>
    <e v="#N/A"/>
    <m/>
  </r>
  <r>
    <s v="MGUFU"/>
    <s v="M2024EST_MGUFU_01"/>
    <x v="1"/>
    <s v="SIM"/>
    <x v="0"/>
    <x v="10"/>
    <x v="276"/>
    <x v="1"/>
    <s v="NÃO"/>
    <s v="PENDENTE"/>
    <x v="707"/>
    <x v="7"/>
    <x v="6"/>
    <s v="MGUFU"/>
    <s v="-"/>
    <x v="8"/>
    <x v="4"/>
    <m/>
    <m/>
    <s v="NÃO"/>
    <s v="CANCELADO"/>
    <x v="0"/>
    <x v="10"/>
    <x v="10"/>
    <s v="-"/>
    <x v="0"/>
    <x v="1"/>
    <n v="513994"/>
    <s v="Aprovado HQ"/>
    <x v="3"/>
    <m/>
    <m/>
    <m/>
    <m/>
    <m/>
    <m/>
    <x v="1"/>
    <x v="2"/>
    <d v="2024-11-09T00:00:00"/>
    <x v="1"/>
    <s v="29/04/2025 - relatório não foi enviado para ativação da metro Fusion. "/>
    <s v="REDE OK"/>
    <x v="4"/>
    <x v="0"/>
    <n v="1"/>
    <m/>
    <s v="LUIZ BERNARDINI"/>
    <s v="OK"/>
    <s v="OK"/>
    <s v="OK"/>
    <s v="OK"/>
    <s v="OK"/>
    <s v="OK"/>
    <m/>
    <m/>
    <m/>
    <e v="#N/A"/>
    <m/>
  </r>
  <r>
    <s v="MGTYN"/>
    <s v="M2025EST_MGTYN_01"/>
    <x v="3"/>
    <s v="SIM"/>
    <x v="0"/>
    <x v="0"/>
    <x v="215"/>
    <x v="166"/>
    <s v="NÃO"/>
    <s v="PENDENTE"/>
    <x v="708"/>
    <x v="4"/>
    <x v="25"/>
    <s v="MGTYN"/>
    <s v="-"/>
    <x v="3"/>
    <x v="2"/>
    <m/>
    <s v="11/8/2025 - A terceira  alça subiu mas no lado de MGTYN esta atenuado(e-mail enviado).  /   25/09/25 - Ativo com duas alças, a terceira alça apresentou defeito nas fibras acionado equipe de rede externa por email para realizar o reparo."/>
    <s v="NÃO"/>
    <s v="ATIVO"/>
    <x v="0"/>
    <x v="0"/>
    <x v="13"/>
    <s v="-"/>
    <x v="0"/>
    <x v="0"/>
    <n v="564926"/>
    <s v="Aprovado HQ"/>
    <x v="0"/>
    <m/>
    <m/>
    <m/>
    <m/>
    <m/>
    <m/>
    <x v="0"/>
    <x v="49"/>
    <m/>
    <x v="0"/>
    <m/>
    <s v="VALIDAÇÃO DE DRAFT (DENTRO DO CUSTO)"/>
    <x v="9"/>
    <x v="0"/>
    <s v="NÃO LOC"/>
    <s v="HL5D (500K)MGTYN"/>
    <s v="LUIZ BERNARDINI"/>
    <s v="OK"/>
    <s v="OK"/>
    <s v="OK"/>
    <s v="OK"/>
    <s v="OK"/>
    <s v="OK"/>
    <s v="CONCLUÍDO"/>
    <m/>
    <m/>
    <e v="#N/A"/>
    <m/>
  </r>
  <r>
    <s v="MGUMU"/>
    <s v="M2025EST_MGUMU_01"/>
    <x v="3"/>
    <s v="SIM"/>
    <x v="0"/>
    <x v="0"/>
    <x v="193"/>
    <x v="1"/>
    <s v="NA"/>
    <s v="NA"/>
    <x v="709"/>
    <x v="0"/>
    <x v="25"/>
    <s v="MGUAC"/>
    <s v="-"/>
    <x v="3"/>
    <x v="2"/>
    <m/>
    <s v="11/26/2025 - Site ativo com o Vitor e feito o teste com os dois links.   22/07 - Depende de ativar UAC-HL5D fibras ainda em contrução"/>
    <s v="NÃO"/>
    <s v="ATIVO"/>
    <x v="0"/>
    <x v="0"/>
    <x v="13"/>
    <s v="-"/>
    <x v="0"/>
    <x v="0"/>
    <n v="566290"/>
    <s v="Aprovado HQ"/>
    <x v="0"/>
    <m/>
    <m/>
    <m/>
    <m/>
    <m/>
    <m/>
    <x v="0"/>
    <x v="46"/>
    <m/>
    <x v="0"/>
    <m/>
    <s v="ALTO CUSTO"/>
    <x v="3"/>
    <x v="0"/>
    <s v="NÃO LOC"/>
    <s v="HL5G (500K)MGUMU"/>
    <s v="LUIZ BERNARDINI"/>
    <s v="OK"/>
    <s v="OK"/>
    <s v="NOK"/>
    <s v="OK"/>
    <s v="OK"/>
    <s v="OK"/>
    <s v="CONCLUÍDO"/>
    <m/>
    <m/>
    <e v="#N/A"/>
    <m/>
  </r>
  <r>
    <s v="MGUAD"/>
    <s v="M2025EST_MGUAD_01"/>
    <x v="1"/>
    <s v="CANCELADO"/>
    <x v="4"/>
    <x v="6"/>
    <x v="1"/>
    <x v="1"/>
    <s v="NA"/>
    <s v="NA"/>
    <x v="416"/>
    <x v="0"/>
    <x v="6"/>
    <s v="MGUTP"/>
    <s v="-"/>
    <x v="3"/>
    <x v="2"/>
    <s v="ter 01/07/2025 09:50 - Daniel Pacheco: Como falamos, os casos em amarelo iremos tramitar novamente o id de aprovação._x000a__x000a_              Os casos em verde, podem cancelar a obra , pois já esta ativo na topologia correta."/>
    <m/>
    <s v="NÃO"/>
    <s v="CANCELADO"/>
    <x v="4"/>
    <x v="6"/>
    <x v="12"/>
    <s v="-"/>
    <x v="0"/>
    <x v="0"/>
    <s v="NA"/>
    <s v="NA"/>
    <x v="3"/>
    <m/>
    <m/>
    <m/>
    <m/>
    <m/>
    <m/>
    <x v="1"/>
    <x v="46"/>
    <m/>
    <x v="0"/>
    <m/>
    <s v="VALIDAÇÃO DE DRAFT (DENTRO DO CUSTO)"/>
    <x v="4"/>
    <x v="0"/>
    <s v="NÃO LOC"/>
    <s v="HL5G (500K)MGUAD"/>
    <s v="LUIZ BERNARDINI"/>
    <s v="OK"/>
    <s v="OK"/>
    <s v="OK"/>
    <s v="OK"/>
    <s v="OK"/>
    <s v="OK"/>
    <m/>
    <m/>
    <m/>
    <e v="#N/A"/>
    <s v="ARTHUR"/>
  </r>
  <r>
    <s v="MGCDD"/>
    <s v="M2024EST_MGCDD_01"/>
    <x v="5"/>
    <s v="FLAT"/>
    <x v="3"/>
    <x v="8"/>
    <x v="1"/>
    <x v="1"/>
    <s v="NA"/>
    <s v="NA"/>
    <x v="710"/>
    <x v="1"/>
    <x v="10"/>
    <s v="MGICA"/>
    <s v="Ativo HL4 / Falta HL5D"/>
    <x v="7"/>
    <x v="1"/>
    <s v="10/11/2025 - Arthur: necessario que repostem o draft, solicitar defesa de alto custo e licença._x000a__x000a_qua 11/06/2025 17:28 - Gabriel: pendente retorno implantação_x000a_ter 24/09/2024 11:21 - Rodrigo Soares: Atualização estruturante Ramon: ALTO CUSTO / CONSTRUÇÃO MND_x000a_20/07/2024 - Plan Estruturante PH 17/07 - &quot;TBD&quot;_x000a_06/03/2026 - AGUARDANDO VALIDAÇÃO DE DRAFT ID600191"/>
    <s v="-"/>
    <s v="NÃO"/>
    <s v="PENDENTE REDE"/>
    <x v="3"/>
    <x v="8"/>
    <x v="13"/>
    <s v="W0"/>
    <x v="5"/>
    <x v="1"/>
    <n v="600191"/>
    <s v="Empreiteira"/>
    <x v="7"/>
    <d v="2025-10-24T00:00:00"/>
    <m/>
    <m/>
    <s v="VALIDAR RÁDIO BRUNO"/>
    <m/>
    <m/>
    <x v="1"/>
    <x v="5"/>
    <s v="AG. PROJETO ALTO CUSTO"/>
    <x v="6"/>
    <s v="-"/>
    <s v="ALTO CUSTO"/>
    <x v="5"/>
    <x v="4"/>
    <n v="0"/>
    <m/>
    <s v="ADRIANO INÁCIO"/>
    <m/>
    <m/>
    <m/>
    <m/>
    <m/>
    <m/>
    <m/>
    <m/>
    <m/>
    <e v="#N/A"/>
    <m/>
  </r>
  <r>
    <s v="MGOMB"/>
    <s v="M2024EST_MGOMB_01"/>
    <x v="3"/>
    <s v="FLAT"/>
    <x v="6"/>
    <x v="9"/>
    <x v="1"/>
    <x v="1"/>
    <s v="NA"/>
    <s v="NA"/>
    <x v="711"/>
    <x v="1"/>
    <x v="3"/>
    <s v="MGFEN"/>
    <s v="Ativo HL4 / Falta HL5D"/>
    <x v="1"/>
    <x v="1"/>
    <s v="10/11/2025 - Arthur: necessario que repostem o draft, solicitar defesa de alto custo e licença._x000a__x000a_sex 22/11/2024 10:38 - Fernanda: Necessário:_x000a_435m de construção de canalização (MD / MND)_x000a_3 CS projetada_x000a_Depende da conclusão de MGFEN-MGCUC-MGAPS-MGFEN_x000a__x000a_sex 18/10/2024 10:09 - Felipe: Segue pontos de obstrução. Com a nova emissão a rota foi alterada saindo do site MGFEN porem na chegada do MGOMB tem obstrução conforme foto._x000a_Vamos verificar se na nova rota tem mais algum ponto de obstrução._x000a__x000a_ter 24/09/2024 11:21 - Rodrigo Soares: Atualização estruturante Ramon: PENDENCIA PROJETO / ROTA SUBTERRÂNEA NÃO IDENTIFICADA_x000a_20/07/2024 - Plan Estruturante PH 17/07 - &quot;TBD&quot;"/>
    <s v="-"/>
    <s v="NÃO"/>
    <s v="PENDENTE REDE"/>
    <x v="6"/>
    <x v="9"/>
    <x v="13"/>
    <s v="W6"/>
    <x v="3"/>
    <x v="1"/>
    <n v="600188"/>
    <s v="Empreiteira"/>
    <x v="7"/>
    <d v="2025-10-24T00:00:00"/>
    <m/>
    <m/>
    <s v="VALIDAR RÁDIO BRUNO"/>
    <m/>
    <m/>
    <x v="1"/>
    <x v="5"/>
    <s v="AG. PROJETO ALTO CUSTO"/>
    <x v="8"/>
    <s v="-"/>
    <s v="ALTO CUSTO"/>
    <x v="5"/>
    <x v="4"/>
    <n v="0"/>
    <m/>
    <s v="ADRIANO INÁCIO"/>
    <m/>
    <m/>
    <m/>
    <m/>
    <m/>
    <m/>
    <m/>
    <m/>
    <m/>
    <e v="#N/A"/>
    <m/>
  </r>
  <r>
    <s v="MGUAC"/>
    <s v="M2025EST_MGUAC_01"/>
    <x v="3"/>
    <s v="SIM"/>
    <x v="0"/>
    <x v="0"/>
    <x v="277"/>
    <x v="1"/>
    <s v="NA"/>
    <s v="NA"/>
    <x v="571"/>
    <x v="4"/>
    <x v="25"/>
    <s v="MGUAC"/>
    <s v="-"/>
    <x v="3"/>
    <x v="2"/>
    <s v="29/09 - Draft aprovado pelo VP: em 32,675k_x000a__x000a_sex 12/09/2025 10:15 - Email Jeison: aprovações de Sites com VP - 11/09/25 - Aprovado com 2 alças (eliminar a alça com 5,1KM) – Resp.: @Daniel Pacheco De Andrade, revisitar projetos e enviar para implantação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sex 08/08/2025 14:58 - Jose geraldo: Thiago,_x000a__x000a_Boa tarde._x000a__x000a_Em anexo 4 alvarás (Sites HL5D) emitidos pela Prefeitura de  Uberlândia."/>
    <s v="-"/>
    <s v="NÃO"/>
    <s v="ATIVO"/>
    <x v="0"/>
    <x v="0"/>
    <x v="13"/>
    <s v="-"/>
    <x v="0"/>
    <x v="0"/>
    <n v="591968"/>
    <s v="Empreiteira"/>
    <x v="0"/>
    <m/>
    <m/>
    <m/>
    <m/>
    <m/>
    <m/>
    <x v="1"/>
    <x v="5"/>
    <s v="VALIDACAO DE DRAFT - ALTO CUSTO"/>
    <x v="0"/>
    <m/>
    <s v="ALTO CUSTO"/>
    <x v="3"/>
    <x v="0"/>
    <s v="NÃO LOC"/>
    <s v="HL5D (500K)MGUAC"/>
    <s v="LUIZ BERNARDINI"/>
    <s v="OK"/>
    <s v="OK"/>
    <s v="OK"/>
    <s v="OK"/>
    <s v="OK"/>
    <s v="OK"/>
    <s v="CONCLUÍDO"/>
    <m/>
    <m/>
    <e v="#N/A"/>
    <m/>
  </r>
  <r>
    <s v="MGUAV"/>
    <s v="M2025EST_MGUAV_01"/>
    <x v="3"/>
    <s v="SIM"/>
    <x v="0"/>
    <x v="0"/>
    <x v="265"/>
    <x v="261"/>
    <s v="NA"/>
    <s v="NA"/>
    <x v="670"/>
    <x v="0"/>
    <x v="34"/>
    <s v="MGUNM"/>
    <s v="-"/>
    <x v="3"/>
    <x v="2"/>
    <m/>
    <s v="17/11/2025 - E-mail enviado29/10/25 - Depende de ativar UNM-HL5D que as fibras estão em reparo"/>
    <s v="NÃO"/>
    <s v="ATIVO"/>
    <x v="0"/>
    <x v="0"/>
    <x v="0"/>
    <s v="-"/>
    <x v="0"/>
    <x v="0"/>
    <n v="578420"/>
    <s v="IMPL-CADastro"/>
    <x v="0"/>
    <m/>
    <m/>
    <m/>
    <m/>
    <m/>
    <m/>
    <x v="1"/>
    <x v="2"/>
    <s v="ATIVO"/>
    <x v="0"/>
    <m/>
    <s v="EM DRAFT"/>
    <x v="4"/>
    <x v="0"/>
    <s v="NÃO LOC"/>
    <s v="HL5G (500K)MGUAV"/>
    <s v="LUIZ BERNARDINI"/>
    <s v="OK"/>
    <s v="OK"/>
    <s v="NOK"/>
    <s v="OK"/>
    <s v="NOK"/>
    <s v="OK"/>
    <s v="CONCLUÍDO"/>
    <m/>
    <m/>
    <e v="#N/A"/>
    <m/>
  </r>
  <r>
    <m/>
    <s v="NA"/>
    <x v="11"/>
    <s v="NA"/>
    <x v="7"/>
    <x v="11"/>
    <x v="231"/>
    <x v="225"/>
    <s v="NA"/>
    <s v="NA"/>
    <x v="602"/>
    <x v="6"/>
    <x v="36"/>
    <m/>
    <s v="-"/>
    <x v="22"/>
    <x v="4"/>
    <s v="NÃO EXCLUIR ESSA LINHA"/>
    <m/>
    <d v="1899-12-30T00:00:00"/>
    <s v="-"/>
    <x v="7"/>
    <x v="11"/>
    <x v="16"/>
    <m/>
    <x v="2"/>
    <x v="1"/>
    <m/>
    <s v="Empreiteira"/>
    <x v="11"/>
    <m/>
    <m/>
    <m/>
    <e v="#REF!"/>
    <m/>
    <m/>
    <x v="1"/>
    <x v="1"/>
    <m/>
    <x v="1"/>
    <s v="-"/>
    <m/>
    <x v="0"/>
    <x v="1"/>
    <n v="1"/>
    <m/>
    <s v="LUIZ BERNARDINI"/>
    <m/>
    <m/>
    <m/>
    <m/>
    <m/>
    <m/>
    <m/>
    <m/>
    <m/>
    <e v="#N/A"/>
    <m/>
  </r>
  <r>
    <m/>
    <s v="NA"/>
    <x v="11"/>
    <s v="NA"/>
    <x v="7"/>
    <x v="11"/>
    <x v="231"/>
    <x v="225"/>
    <s v="NA"/>
    <s v="NA"/>
    <x v="602"/>
    <x v="7"/>
    <x v="36"/>
    <m/>
    <s v="-"/>
    <x v="22"/>
    <x v="4"/>
    <s v="NÃO EXCLUIR ESSA LINHA"/>
    <m/>
    <d v="1899-12-30T00:00:00"/>
    <s v="-"/>
    <x v="7"/>
    <x v="11"/>
    <x v="16"/>
    <m/>
    <x v="2"/>
    <x v="1"/>
    <m/>
    <s v="Empreiteira"/>
    <x v="11"/>
    <m/>
    <m/>
    <m/>
    <e v="#REF!"/>
    <m/>
    <m/>
    <x v="1"/>
    <x v="1"/>
    <m/>
    <x v="1"/>
    <s v="-"/>
    <m/>
    <x v="0"/>
    <x v="1"/>
    <n v="1"/>
    <m/>
    <s v="LUIZ BERNARDINI"/>
    <m/>
    <m/>
    <m/>
    <m/>
    <m/>
    <m/>
    <m/>
    <m/>
    <m/>
    <e v="#N/A"/>
    <m/>
  </r>
  <r>
    <m/>
    <s v="NA"/>
    <x v="11"/>
    <s v="NA"/>
    <x v="7"/>
    <x v="11"/>
    <x v="231"/>
    <x v="225"/>
    <s v="NA"/>
    <s v="NA"/>
    <x v="602"/>
    <x v="5"/>
    <x v="36"/>
    <m/>
    <s v="-"/>
    <x v="22"/>
    <x v="4"/>
    <s v="NÃO EXCLUIR ESSA LINHA"/>
    <m/>
    <d v="1899-12-30T00:00:00"/>
    <s v="-"/>
    <x v="7"/>
    <x v="11"/>
    <x v="16"/>
    <m/>
    <x v="2"/>
    <x v="1"/>
    <m/>
    <s v="Empreiteira"/>
    <x v="11"/>
    <m/>
    <m/>
    <m/>
    <e v="#REF!"/>
    <m/>
    <m/>
    <x v="1"/>
    <x v="1"/>
    <m/>
    <x v="1"/>
    <s v="-"/>
    <m/>
    <x v="0"/>
    <x v="1"/>
    <n v="0"/>
    <m/>
    <s v="LUIZ BERNARDINI"/>
    <m/>
    <m/>
    <m/>
    <m/>
    <m/>
    <m/>
    <m/>
    <m/>
    <m/>
    <e v="#N/A"/>
    <m/>
  </r>
  <r>
    <m/>
    <s v="NA"/>
    <x v="11"/>
    <s v="NA"/>
    <x v="7"/>
    <x v="11"/>
    <x v="231"/>
    <x v="225"/>
    <s v="NA"/>
    <s v="NA"/>
    <x v="602"/>
    <x v="8"/>
    <x v="36"/>
    <m/>
    <s v="-"/>
    <x v="22"/>
    <x v="2"/>
    <s v="NÃO EXCLUIR ESSA LINHA"/>
    <m/>
    <d v="1899-12-30T00:00:00"/>
    <s v="-"/>
    <x v="7"/>
    <x v="11"/>
    <x v="16"/>
    <m/>
    <x v="2"/>
    <x v="0"/>
    <s v="NA"/>
    <s v="NA"/>
    <x v="11"/>
    <m/>
    <m/>
    <m/>
    <m/>
    <m/>
    <m/>
    <x v="1"/>
    <x v="1"/>
    <m/>
    <x v="1"/>
    <s v="-"/>
    <m/>
    <x v="0"/>
    <x v="1"/>
    <n v="0"/>
    <m/>
    <s v="LUIZ BERNARDINI"/>
    <m/>
    <m/>
    <m/>
    <m/>
    <m/>
    <m/>
    <m/>
    <m/>
    <m/>
    <e v="#N/A"/>
    <m/>
  </r>
  <r>
    <m/>
    <s v="NA"/>
    <x v="11"/>
    <s v="NA"/>
    <x v="7"/>
    <x v="11"/>
    <x v="231"/>
    <x v="225"/>
    <s v="NA"/>
    <s v="NA"/>
    <x v="602"/>
    <x v="4"/>
    <x v="36"/>
    <m/>
    <s v="-"/>
    <x v="22"/>
    <x v="2"/>
    <s v="NÃO EXCLUIR ESSA LINHA"/>
    <m/>
    <d v="1899-12-30T00:00:00"/>
    <s v="-"/>
    <x v="7"/>
    <x v="11"/>
    <x v="16"/>
    <m/>
    <x v="2"/>
    <x v="0"/>
    <s v="NA"/>
    <s v="NA"/>
    <x v="11"/>
    <m/>
    <m/>
    <m/>
    <m/>
    <m/>
    <m/>
    <x v="1"/>
    <x v="1"/>
    <m/>
    <x v="1"/>
    <s v="-"/>
    <m/>
    <x v="0"/>
    <x v="1"/>
    <n v="0"/>
    <m/>
    <s v="LUIZ BERNARDINI"/>
    <m/>
    <m/>
    <m/>
    <m/>
    <m/>
    <m/>
    <m/>
    <m/>
    <m/>
    <e v="#N/A"/>
    <m/>
  </r>
  <r>
    <m/>
    <s v="NA"/>
    <x v="11"/>
    <s v="NA"/>
    <x v="7"/>
    <x v="11"/>
    <x v="231"/>
    <x v="225"/>
    <s v="NA"/>
    <s v="NA"/>
    <x v="602"/>
    <x v="0"/>
    <x v="36"/>
    <m/>
    <s v="-"/>
    <x v="22"/>
    <x v="2"/>
    <s v="NÃO EXCLUIR ESSA LINHA"/>
    <m/>
    <d v="1899-12-30T00:00:00"/>
    <s v="-"/>
    <x v="7"/>
    <x v="11"/>
    <x v="16"/>
    <m/>
    <x v="2"/>
    <x v="0"/>
    <s v="NA"/>
    <s v="NA"/>
    <x v="11"/>
    <m/>
    <m/>
    <m/>
    <m/>
    <m/>
    <m/>
    <x v="1"/>
    <x v="1"/>
    <m/>
    <x v="1"/>
    <s v="-"/>
    <m/>
    <x v="0"/>
    <x v="1"/>
    <n v="0"/>
    <m/>
    <s v="LUIZ BERNARDINI"/>
    <m/>
    <m/>
    <m/>
    <m/>
    <m/>
    <m/>
    <m/>
    <m/>
    <m/>
    <e v="#N/A"/>
    <m/>
  </r>
  <r>
    <s v="MGUPR"/>
    <s v="M2024EST_MGUPR_01"/>
    <x v="3"/>
    <s v="SIM"/>
    <x v="0"/>
    <x v="0"/>
    <x v="1"/>
    <x v="1"/>
    <s v="NA"/>
    <s v="NA"/>
    <x v="712"/>
    <x v="0"/>
    <x v="34"/>
    <s v="MGUMS"/>
    <m/>
    <x v="8"/>
    <x v="2"/>
    <m/>
    <s v="13/01/2026 - Conforme informação Ricardo Breda : &quot;Reparo concluído&quot; - ALTERADO STATUS PARA ATIVO_x000a_02/12/25 - As duas alças apresentaram defeito, acionado reparo por email; 14/10/2025 -  Depende ativar UMS-HL5D ( Fibras em construção)"/>
    <s v="NÃO"/>
    <s v="REPARO FO"/>
    <x v="0"/>
    <x v="0"/>
    <x v="10"/>
    <s v="-"/>
    <x v="0"/>
    <x v="0"/>
    <n v="514094"/>
    <s v="Regional"/>
    <x v="0"/>
    <m/>
    <m/>
    <m/>
    <e v="#REF!"/>
    <m/>
    <m/>
    <x v="1"/>
    <x v="2"/>
    <d v="2024-11-27T00:00:00"/>
    <x v="1"/>
    <m/>
    <s v="REDE OK"/>
    <x v="4"/>
    <x v="0"/>
    <n v="1"/>
    <m/>
    <s v="LUIZ BERNARDINI"/>
    <s v="W22"/>
    <m/>
    <m/>
    <m/>
    <m/>
    <m/>
    <m/>
    <n v="2"/>
    <s v="Organização FO = OK"/>
    <e v="#N/A"/>
    <m/>
  </r>
  <r>
    <s v="MGUBJ"/>
    <s v="M2025EST_MGUBJ_01"/>
    <x v="3"/>
    <s v="SIM"/>
    <x v="0"/>
    <x v="0"/>
    <x v="193"/>
    <x v="212"/>
    <s v="NA"/>
    <s v="NA"/>
    <x v="551"/>
    <x v="0"/>
    <x v="6"/>
    <s v="MGUAP"/>
    <s v="-"/>
    <x v="3"/>
    <x v="2"/>
    <m/>
    <m/>
    <s v="NÃO"/>
    <s v="ATIVO"/>
    <x v="0"/>
    <x v="0"/>
    <x v="13"/>
    <s v="-"/>
    <x v="0"/>
    <x v="0"/>
    <n v="597367"/>
    <s v="Empreiteira"/>
    <x v="0"/>
    <m/>
    <m/>
    <m/>
    <m/>
    <m/>
    <m/>
    <x v="0"/>
    <x v="2"/>
    <s v="ATIVO"/>
    <x v="0"/>
    <m/>
    <s v="VALIDAÇÃO DE DRAFT (DENTRO DO CUSTO)"/>
    <x v="9"/>
    <x v="0"/>
    <s v="NÃO LOC"/>
    <s v="HL5G (500K)MGUBJ"/>
    <s v="LUIZ BERNARDINI"/>
    <s v="OK"/>
    <s v="OK"/>
    <s v="OK"/>
    <s v="OK"/>
    <s v="OK"/>
    <s v="OK"/>
    <s v="CONCLUÍDO"/>
    <m/>
    <m/>
    <e v="#N/A"/>
    <m/>
  </r>
  <r>
    <s v="MGLUN"/>
    <s v="M2025EST_MGLUN_01"/>
    <x v="3"/>
    <s v="NÃO"/>
    <x v="0"/>
    <x v="0"/>
    <x v="1"/>
    <x v="262"/>
    <s v="NA"/>
    <s v="NA"/>
    <x v="713"/>
    <x v="0"/>
    <x v="34"/>
    <s v="MGUMS"/>
    <s v="-"/>
    <x v="3"/>
    <x v="2"/>
    <m/>
    <s v="16/12/2025 - Site ok topologia ajsutada com o Elder   / 03/12/25 - Equipe informa conclusão das fibras da segunda alça, mais não localizamos; 11/26/2025 - Foi entregue uma via de fibra mas precisa de duas porque o anel tem 3 elementos HL5G´s. "/>
    <s v="NÃO"/>
    <s v="ATIVO"/>
    <x v="0"/>
    <x v="0"/>
    <x v="5"/>
    <s v="-"/>
    <x v="0"/>
    <x v="0"/>
    <n v="593944"/>
    <s v="Regional"/>
    <x v="0"/>
    <m/>
    <m/>
    <m/>
    <m/>
    <m/>
    <m/>
    <x v="1"/>
    <x v="2"/>
    <s v="VALIDACAO DE DRAFT"/>
    <x v="0"/>
    <m/>
    <s v="EM DRAFT"/>
    <x v="9"/>
    <x v="0"/>
    <s v="NÃO LOC"/>
    <s v="HL5G (500K)MGLUN"/>
    <s v="LUIZ BERNARDINI"/>
    <s v="OK"/>
    <s v="OK"/>
    <s v="OK"/>
    <s v="OK"/>
    <s v="OK"/>
    <s v="OK"/>
    <n v="5"/>
    <n v="5"/>
    <s v="Radio pra redundancia = OK ( sent. LOR) não operacional "/>
    <e v="#N/A"/>
    <e v="#N/A"/>
  </r>
  <r>
    <s v="MGUBN"/>
    <s v="M2025EST_MGUBN_01"/>
    <x v="0"/>
    <s v="FLAT"/>
    <x v="0"/>
    <x v="0"/>
    <x v="278"/>
    <x v="1"/>
    <s v="NA"/>
    <s v="NA"/>
    <x v="714"/>
    <x v="0"/>
    <x v="25"/>
    <s v="MGCIN"/>
    <s v="-"/>
    <x v="3"/>
    <x v="2"/>
    <s v="05/11/2025 - Arthur: Obra era da Ondacom, foi cancelado o id pq a Ondacom falou que não tinha equipe no local pra atender, na correria passou a obra para a Linko."/>
    <s v="10/02/2026 - Atualizado prazo de proteção rádio conforme coluna &quot;RÁDIO/PRAZO&quot;;_x000a_sex 14/11/2025 15:01 - GONINI: Ativo | sex 14/11/2025 15:06 - Alex Gonini: Boa Tarde Ricardo, _x000a_A fibra foi ativa e coloquei na planilha do estruturante que está flat. Esse site consta na DPTX da Engenharia como dupla abordagem. Na planilha do estruturante constava a informação de proteção via rádio. "/>
    <s v="NÃO"/>
    <s v="ATIVO"/>
    <x v="0"/>
    <x v="0"/>
    <x v="5"/>
    <s v="-"/>
    <x v="0"/>
    <x v="0"/>
    <n v="593934"/>
    <s v="Cidade"/>
    <x v="0"/>
    <d v="2026-04-25T00:00:00"/>
    <m/>
    <m/>
    <s v="VALIDAR TESTE RÁDIO RODRIGO"/>
    <s v="21/08"/>
    <m/>
    <x v="1"/>
    <x v="2"/>
    <s v="ATIVO"/>
    <x v="0"/>
    <m/>
    <s v="EM DRAFT"/>
    <x v="9"/>
    <x v="0"/>
    <s v="NÃO LOC"/>
    <s v="HL5G (500K)MGUBN"/>
    <s v="LUIZ BERNARDINI"/>
    <s v="OK"/>
    <s v="OK"/>
    <s v="OK"/>
    <s v="OK"/>
    <s v="NOK"/>
    <s v="OK"/>
    <s v="CONCLUÍDO"/>
    <m/>
    <m/>
    <e v="#N/A"/>
    <e v="#N/A"/>
  </r>
  <r>
    <s v="MGUBR"/>
    <s v="HL4_UBR_25"/>
    <x v="3"/>
    <s v="SIM"/>
    <x v="0"/>
    <x v="0"/>
    <x v="240"/>
    <x v="214"/>
    <s v="SIM"/>
    <s v="REDE OK"/>
    <x v="243"/>
    <x v="8"/>
    <x v="25"/>
    <s v="-"/>
    <s v="-"/>
    <x v="3"/>
    <x v="2"/>
    <s v="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0/17/2025 - O time de HL4 i(Adonias informou que vai ser um hot swap. Não tem ação de migração. / 16/09/2025 - Encaminhado o relátorio de conclusão das fibras para os responsáveis pelo HL4 avaliar o que sera feito"/>
    <s v="NÃO"/>
    <s v="ATIVO"/>
    <x v="0"/>
    <x v="0"/>
    <x v="7"/>
    <s v="-"/>
    <x v="0"/>
    <x v="0"/>
    <n v="565291"/>
    <s v="Aprovado HQ"/>
    <x v="0"/>
    <m/>
    <m/>
    <m/>
    <m/>
    <m/>
    <m/>
    <x v="1"/>
    <x v="2"/>
    <s v="CONST/FORMT"/>
    <x v="0"/>
    <m/>
    <s v="CONST/FORMT"/>
    <x v="3"/>
    <x v="0"/>
    <s v="EM ANÁLISE"/>
    <s v="HL4 (500K)MGUBR"/>
    <s v="LUIZ BERNARDINI"/>
    <s v="OK"/>
    <s v="OK"/>
    <s v="OK"/>
    <s v="OK"/>
    <s v="OK"/>
    <s v="OK"/>
    <s v="CONCLUÍDO"/>
    <m/>
    <m/>
    <e v="#N/A"/>
    <m/>
  </r>
  <r>
    <s v="MGUQU"/>
    <s v="M2025EST_MGUQU_01"/>
    <x v="0"/>
    <s v="FLAT"/>
    <x v="0"/>
    <x v="0"/>
    <x v="1"/>
    <x v="208"/>
    <s v="NA"/>
    <s v="NA"/>
    <x v="715"/>
    <x v="0"/>
    <x v="25"/>
    <s v="MGGML"/>
    <s v="-"/>
    <x v="3"/>
    <x v="2"/>
    <m/>
    <m/>
    <s v="NÃO"/>
    <s v="ATIVO"/>
    <x v="0"/>
    <x v="0"/>
    <x v="5"/>
    <s v="-"/>
    <x v="0"/>
    <x v="0"/>
    <n v="593936"/>
    <s v="Aprovado HQ"/>
    <x v="0"/>
    <d v="2025-09-12T00:00:00"/>
    <m/>
    <m/>
    <s v="VALIDAR RÁDIO BRUNO"/>
    <m/>
    <m/>
    <x v="1"/>
    <x v="2"/>
    <s v="ATIVO"/>
    <x v="0"/>
    <m/>
    <s v="EM DRAFT"/>
    <x v="9"/>
    <x v="0"/>
    <s v="NÃO LOC"/>
    <s v="HL5G (500K)MGUQU"/>
    <s v="LUIZ BERNARDINI"/>
    <s v="OK"/>
    <s v="OK"/>
    <s v="OK"/>
    <s v="OK"/>
    <s v="OK"/>
    <s v="OK"/>
    <s v="O"/>
    <m/>
    <s v="TATI"/>
    <e v="#N/A"/>
    <e v="#N/A"/>
  </r>
  <r>
    <s v="MGUDA"/>
    <s v="M2025EST_MGUDA_01"/>
    <x v="3"/>
    <s v="SIM"/>
    <x v="0"/>
    <x v="0"/>
    <x v="215"/>
    <x v="263"/>
    <s v="NA"/>
    <s v="NA"/>
    <x v="716"/>
    <x v="0"/>
    <x v="29"/>
    <s v="MGAVN"/>
    <s v="-"/>
    <x v="3"/>
    <x v="2"/>
    <m/>
    <m/>
    <s v="NÃO"/>
    <s v="ATIVO"/>
    <x v="0"/>
    <x v="0"/>
    <x v="13"/>
    <s v="-"/>
    <x v="0"/>
    <x v="0"/>
    <n v="565359"/>
    <s v="Aprovado HQ"/>
    <x v="0"/>
    <m/>
    <m/>
    <m/>
    <m/>
    <m/>
    <m/>
    <x v="0"/>
    <x v="46"/>
    <m/>
    <x v="0"/>
    <m/>
    <s v="VALIDAÇÃO DE DRAFT (DENTRO DO CUSTO)"/>
    <x v="9"/>
    <x v="0"/>
    <s v="NÃO LOC"/>
    <s v="HL5G (500K)MGUDA"/>
    <s v="LUIZ BERNARDINI"/>
    <s v="OK"/>
    <s v="OK"/>
    <s v="OK"/>
    <s v="OK"/>
    <s v="OK"/>
    <s v="OK"/>
    <m/>
    <m/>
    <m/>
    <e v="#N/A"/>
    <m/>
  </r>
  <r>
    <s v="MGUMO"/>
    <s v="M2025EST_MGUMO_01"/>
    <x v="3"/>
    <s v="SIM"/>
    <x v="0"/>
    <x v="0"/>
    <x v="215"/>
    <x v="263"/>
    <s v="NA"/>
    <s v="NA"/>
    <x v="717"/>
    <x v="0"/>
    <x v="29"/>
    <s v="MGAVN"/>
    <s v="-"/>
    <x v="3"/>
    <x v="2"/>
    <m/>
    <m/>
    <s v="NÃO"/>
    <s v="ATIVO"/>
    <x v="0"/>
    <x v="0"/>
    <x v="13"/>
    <s v="-"/>
    <x v="0"/>
    <x v="0"/>
    <n v="565363"/>
    <s v="Aprovado HQ"/>
    <x v="0"/>
    <m/>
    <m/>
    <m/>
    <m/>
    <m/>
    <m/>
    <x v="0"/>
    <x v="46"/>
    <m/>
    <x v="0"/>
    <m/>
    <s v="VALIDAÇÃO DE DRAFT (DENTRO DO CUSTO)"/>
    <x v="9"/>
    <x v="0"/>
    <s v="NÃO LOC"/>
    <s v="HL5G (500K)MGUMO"/>
    <s v="LUIZ BERNARDINI"/>
    <s v="OK"/>
    <s v="leone"/>
    <m/>
    <m/>
    <m/>
    <m/>
    <m/>
    <m/>
    <m/>
    <e v="#N/A"/>
    <m/>
  </r>
  <r>
    <s v="MGVAC"/>
    <s v="M2024EST_MGVAC_01"/>
    <x v="9"/>
    <s v="FLAT"/>
    <x v="3"/>
    <x v="8"/>
    <x v="1"/>
    <x v="1"/>
    <s v="NA"/>
    <s v="NA"/>
    <x v="683"/>
    <x v="1"/>
    <x v="2"/>
    <s v="MGHSG"/>
    <s v="Ativo HL4 / Falta HL5D"/>
    <x v="2"/>
    <x v="1"/>
    <s v="sex 10/10/2025 08:52 - Luciana Cyrino: Prezados, bom dia!_x000a__x000a_@Arthur Monteiro Da Silva o site MG02M não tem nem WR, a engenharia de infra ainda não recebeu nenhuma demanda desse site._x000a__x000a_qui 09/10/2025 09:52 - @Alysson Cristiano Vimieiro_x000a_@Rodolfo Alves Rocha_x000a_Bom dia._x000a__x000a_Informo que obtemos a aprovação do custo para construção dessa obra no id – 544054 (Bucle Telemont)_x000a__x000a_Poderia nos informar sobre os próximos passos para construção , questão do acesso, aprovação do projeto em anexo pela Vale / autorização do mesmo para iniciarmos as atividades._x000a__x000a_@Danilo Figueiredo Nery poderia confirmar o RFI desses sites MG02M e MGVAC._x000a__x000a_sex 28/02/2025 13:06 - Rodolfo: Boa tarde...prezados, segue projeto com a mudança da rota._x000a_Qualquer duvida estou a disposição._x000a_20/07/2024 - Plan Estruturante PH 17/07 - &quot;TBD&quot;_x000a_06/03/2026 - PREDECESSOR MG02M, SITE DENTRO DA VALE - SEM ACESSO"/>
    <s v="-"/>
    <s v="NÃO"/>
    <s v="PENDENTE REDE"/>
    <x v="3"/>
    <x v="8"/>
    <x v="0"/>
    <s v="W0"/>
    <x v="5"/>
    <x v="1"/>
    <n v="591899"/>
    <s v="Regional"/>
    <x v="12"/>
    <d v="2025-10-24T00:00:00"/>
    <m/>
    <m/>
    <s v="VALIDAR RÁDIO BRUNO"/>
    <m/>
    <m/>
    <x v="1"/>
    <x v="5"/>
    <s v="PENDENCIA PROJETO"/>
    <x v="8"/>
    <s v="-"/>
    <s v="CONTRATO/ACESSO"/>
    <x v="5"/>
    <x v="10"/>
    <n v="0"/>
    <m/>
    <s v="ADRIANO INÁCIO"/>
    <m/>
    <m/>
    <m/>
    <m/>
    <m/>
    <m/>
    <m/>
    <m/>
    <m/>
    <e v="#N/A"/>
    <m/>
  </r>
  <r>
    <s v="MGUDD"/>
    <s v="M2025EST_MGUDD_01"/>
    <x v="1"/>
    <s v="NÃO"/>
    <x v="4"/>
    <x v="6"/>
    <x v="1"/>
    <x v="1"/>
    <s v="NA"/>
    <s v="NA"/>
    <x v="705"/>
    <x v="0"/>
    <x v="6"/>
    <s v="MGUTP"/>
    <s v="-"/>
    <x v="3"/>
    <x v="2"/>
    <s v="26/11/2025 - CANCELADO, SEM CONTRATO FECHADO ENTRE DETENTORA E VIVO ATÉ A DATA DE HOJE 26/11."/>
    <m/>
    <s v="NÃO"/>
    <s v="CANCELADO"/>
    <x v="4"/>
    <x v="6"/>
    <x v="5"/>
    <s v="-"/>
    <x v="0"/>
    <x v="0"/>
    <n v="593938"/>
    <s v="Cidade"/>
    <x v="5"/>
    <m/>
    <m/>
    <m/>
    <m/>
    <m/>
    <m/>
    <x v="1"/>
    <x v="52"/>
    <s v="CANCELADO"/>
    <x v="0"/>
    <m/>
    <s v="EM DRAFT"/>
    <x v="9"/>
    <x v="0"/>
    <s v="NÃO LOC"/>
    <s v="HL5G (500K)MGUDD"/>
    <s v="LUIZ BERNARDINI"/>
    <s v="W25"/>
    <s v="pendente vistoria por falta de acesso"/>
    <s v="pendente vistoria por falta de acesso"/>
    <s v="pendente vistoria por falta de acesso"/>
    <s v="pendente vistoria por falta de acesso"/>
    <s v="pendente vistoria por falta de acesso"/>
    <s v="O"/>
    <m/>
    <m/>
    <e v="#N/A"/>
    <e v="#N/A"/>
  </r>
  <r>
    <s v="MGUXJ"/>
    <s v="M2025EST_MGUXJ_01"/>
    <x v="3"/>
    <s v="SIM"/>
    <x v="0"/>
    <x v="0"/>
    <x v="267"/>
    <x v="146"/>
    <s v="NA"/>
    <s v="NA"/>
    <x v="718"/>
    <x v="0"/>
    <x v="29"/>
    <s v="MGGDN"/>
    <s v="-"/>
    <x v="3"/>
    <x v="2"/>
    <s v="REDE ENTREGUE CONFORME TOPOLOGIA ESTRUTURANTE"/>
    <m/>
    <s v="NÃO"/>
    <s v="ATIVO"/>
    <x v="0"/>
    <x v="0"/>
    <x v="13"/>
    <s v="-"/>
    <x v="0"/>
    <x v="0"/>
    <n v="564952"/>
    <s v="Aprovado HQ"/>
    <x v="0"/>
    <m/>
    <m/>
    <m/>
    <m/>
    <m/>
    <m/>
    <x v="0"/>
    <x v="46"/>
    <m/>
    <x v="0"/>
    <m/>
    <s v="CONSTRUÍDO"/>
    <x v="3"/>
    <x v="0"/>
    <s v="APROVADO"/>
    <s v="HL5G (500K)MGUXJ"/>
    <s v="LUIZ BERNARDINI"/>
    <s v="OK"/>
    <s v="OK"/>
    <s v="OK"/>
    <s v="OK"/>
    <s v="OK"/>
    <s v="OK"/>
    <m/>
    <m/>
    <m/>
    <e v="#N/A"/>
    <s v="ARTHUR"/>
  </r>
  <r>
    <s v="MGUES"/>
    <s v="M2025EST_MGUES_01"/>
    <x v="3"/>
    <s v="SIM"/>
    <x v="0"/>
    <x v="0"/>
    <x v="210"/>
    <x v="1"/>
    <s v="NA"/>
    <s v="NA"/>
    <x v="579"/>
    <x v="0"/>
    <x v="25"/>
    <s v="MGUPB"/>
    <s v="-"/>
    <x v="3"/>
    <x v="2"/>
    <m/>
    <m/>
    <s v="NÃO"/>
    <s v="ATIVO"/>
    <x v="0"/>
    <x v="0"/>
    <x v="13"/>
    <s v="-"/>
    <x v="0"/>
    <x v="0"/>
    <n v="566271"/>
    <s v="Aprovado HQ"/>
    <x v="0"/>
    <m/>
    <m/>
    <m/>
    <m/>
    <m/>
    <m/>
    <x v="0"/>
    <x v="46"/>
    <m/>
    <x v="0"/>
    <m/>
    <s v="EM DRAFT"/>
    <x v="4"/>
    <x v="0"/>
    <s v="APROVADO"/>
    <s v="HL5G (500K)MGUES"/>
    <s v="LUIZ BERNARDINI"/>
    <s v="OK"/>
    <s v="OK"/>
    <s v="OK"/>
    <s v="OK"/>
    <s v="NOK"/>
    <s v="OK"/>
    <s v="CONCLUÍDO"/>
    <m/>
    <m/>
    <e v="#N/A"/>
    <s v="TOZETTO/Albert/Adonias"/>
  </r>
  <r>
    <s v="MGUAP"/>
    <s v="M2025EST_MGUAP_01"/>
    <x v="4"/>
    <s v="NÃO"/>
    <x v="0"/>
    <x v="0"/>
    <x v="1"/>
    <x v="264"/>
    <s v="NÃO"/>
    <s v="NA"/>
    <x v="706"/>
    <x v="4"/>
    <x v="6"/>
    <s v="MGUAP"/>
    <s v="-"/>
    <x v="3"/>
    <x v="2"/>
    <s v="sex 12/09/2025 10:15 - Email Jeison: Aprovações de Sites com VP - 11/09/25 - Aprovado com 2 alças ( eliminar a alça de 3,7KM) – Resp.: @Daniel Pacheco De Andrade, revisitar projetos e enviar para implantação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sex 08/08/2025 14:58 - Jose geraldo: Thiago,_x000a__x000a_Boa tarde._x000a__x000a_Em anexo 4 alvarás (Sites HL5D) emitidos pela Prefeitura de  Uberlândia._x000a_13/05 - Necessário ajustar sinótico e OE conforme topologia do estruturante_x000a_13/11/2025 - Entregue FLAT, construção da proteção em construção, previsto 25/11/2025."/>
    <s v="29/11/25 - Ativo com duas alças falta construir a 3ª"/>
    <s v="NÃO"/>
    <s v="ATIVO"/>
    <x v="0"/>
    <x v="0"/>
    <x v="17"/>
    <s v="-"/>
    <x v="0"/>
    <x v="0"/>
    <n v="593949"/>
    <s v="Cidade"/>
    <x v="0"/>
    <m/>
    <m/>
    <m/>
    <m/>
    <m/>
    <m/>
    <x v="1"/>
    <x v="2"/>
    <s v="ATIVO"/>
    <x v="0"/>
    <s v="29/04/2025 - relatório não foi enviado para ativação da metro Fusion. "/>
    <s v="ALTO CUSTO"/>
    <x v="4"/>
    <x v="0"/>
    <s v="APROVADO"/>
    <s v="HL5D (500K)MGUAP"/>
    <s v="LUIZ BERNARDINI"/>
    <s v="OK"/>
    <s v="OK"/>
    <s v="OK"/>
    <s v="OK"/>
    <s v="OK"/>
    <s v="OK"/>
    <s v="CONCLUÍDO"/>
    <m/>
    <m/>
    <e v="#N/A"/>
    <e v="#N/A"/>
  </r>
  <r>
    <s v="MGUIO"/>
    <s v="M2025EST_MGUIO_01"/>
    <x v="1"/>
    <s v="NÃO"/>
    <x v="0"/>
    <x v="12"/>
    <x v="1"/>
    <x v="1"/>
    <s v="NA"/>
    <s v="NA"/>
    <x v="696"/>
    <x v="0"/>
    <x v="6"/>
    <s v="MGUTP"/>
    <s v="-"/>
    <x v="3"/>
    <x v="2"/>
    <s v="09/12/2025 - Não tem nenhuma FCU de gabinete, sem projeto e não consta na PMTS da Engenharia."/>
    <m/>
    <s v="NÃO"/>
    <s v="CANCELADO"/>
    <x v="0"/>
    <x v="12"/>
    <x v="5"/>
    <s v="-"/>
    <x v="6"/>
    <x v="0"/>
    <n v="593939"/>
    <s v="Empreiteira"/>
    <x v="13"/>
    <m/>
    <m/>
    <m/>
    <m/>
    <m/>
    <m/>
    <x v="1"/>
    <x v="2"/>
    <d v="2026-02-20T00:00:00"/>
    <x v="0"/>
    <m/>
    <s v="EM DRAFT"/>
    <x v="4"/>
    <x v="0"/>
    <s v="NÃO LOC"/>
    <s v="HL5G (500K)MGUIO"/>
    <s v="LUIZ BERNARDINI"/>
    <s v="W25"/>
    <m/>
    <m/>
    <m/>
    <m/>
    <m/>
    <s v="O"/>
    <m/>
    <m/>
    <e v="#N/A"/>
    <e v="#N/A"/>
  </r>
  <r>
    <s v="MGUIP"/>
    <s v="M2025EST_MGUIP_01"/>
    <x v="3"/>
    <s v="NÃO"/>
    <x v="0"/>
    <x v="0"/>
    <x v="1"/>
    <x v="1"/>
    <s v="NA"/>
    <s v="NA"/>
    <x v="700"/>
    <x v="0"/>
    <x v="34"/>
    <s v="MGUNM"/>
    <s v="-"/>
    <x v="3"/>
    <x v="2"/>
    <s v="ter 14/10/2025 16:30 - Jose Geraldo: licença liberada.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8/12/252 - As duas alças apresentou defeito acionado reparo por e-mail;"/>
    <s v="NÃO"/>
    <s v="ATIVO"/>
    <x v="0"/>
    <x v="0"/>
    <x v="7"/>
    <s v="-"/>
    <x v="0"/>
    <x v="0"/>
    <n v="523422"/>
    <s v="Aprovado HQ"/>
    <x v="0"/>
    <m/>
    <m/>
    <m/>
    <m/>
    <m/>
    <m/>
    <x v="1"/>
    <x v="2"/>
    <s v="ATIVO"/>
    <x v="0"/>
    <m/>
    <s v="EM DRAFT"/>
    <x v="3"/>
    <x v="0"/>
    <s v="EM ANÁLISE"/>
    <s v="HL5G (500K)MGUIP"/>
    <s v="LUIZ BERNARDINI"/>
    <s v="OK"/>
    <s v="OK"/>
    <s v="NOK"/>
    <s v="OK"/>
    <s v="OK"/>
    <s v="OK"/>
    <s v="O"/>
    <m/>
    <m/>
    <e v="#N/A"/>
    <m/>
  </r>
  <r>
    <s v="MGUJC"/>
    <s v="M2025EST_MGUJC_01"/>
    <x v="3"/>
    <s v="SIM"/>
    <x v="0"/>
    <x v="0"/>
    <x v="207"/>
    <x v="265"/>
    <s v="NA"/>
    <s v="NA"/>
    <x v="693"/>
    <x v="0"/>
    <x v="34"/>
    <s v="MGCJN"/>
    <s v="-"/>
    <x v="3"/>
    <x v="2"/>
    <s v="REDE ENTREGUE CONFORME TOPOLOGIA ESTRUTURANTE"/>
    <s v="11/11/2025 - Rede OK Teste realizado com o Vitor /  15/10/25 - Defeito nas fibras acionado reparo por email; 04/06 - Depende ativar CJN-HL4 ( Fibras em construção) e CJN-HL5D ( Colocalizado)"/>
    <s v="NÃO"/>
    <s v="ATIVO"/>
    <x v="0"/>
    <x v="0"/>
    <x v="13"/>
    <s v="-"/>
    <x v="0"/>
    <x v="0"/>
    <n v="565333"/>
    <s v="Aprovado HQ"/>
    <x v="0"/>
    <m/>
    <m/>
    <m/>
    <m/>
    <m/>
    <m/>
    <x v="0"/>
    <x v="46"/>
    <m/>
    <x v="0"/>
    <m/>
    <s v="VALIDAÇÃO DE DRAFT (DENTRO DO CUSTO)"/>
    <x v="4"/>
    <x v="0"/>
    <s v="NÃO LOC"/>
    <s v="HL5G (500K)MGUJC"/>
    <s v="LUIZ BERNARDINI"/>
    <s v="OK"/>
    <s v="OK"/>
    <s v="NOK"/>
    <s v="OK"/>
    <s v="OK"/>
    <s v="OK"/>
    <s v="CONCLUÍDO"/>
    <m/>
    <m/>
    <e v="#N/A"/>
    <m/>
  </r>
  <r>
    <s v="MGUJI"/>
    <s v="M2025EST_MGUJI_01"/>
    <x v="1"/>
    <s v="CANCELADO"/>
    <x v="4"/>
    <x v="6"/>
    <x v="1"/>
    <x v="1"/>
    <s v="NA"/>
    <s v="NA"/>
    <x v="380"/>
    <x v="0"/>
    <x v="6"/>
    <s v="MGFIN"/>
    <s v="-"/>
    <x v="3"/>
    <x v="2"/>
    <s v="ter 01/07/2025 09:50 - Daniel Pacheco: Como falamos, os casos em amarelo iremos tramitar novamente o id de aprovação._x000a__x000a_              Os casos em verde, podem cancelar a obra , pois já esta ativo na topologia correta."/>
    <m/>
    <s v="NÃO"/>
    <s v="CANCELADO"/>
    <x v="4"/>
    <x v="6"/>
    <x v="12"/>
    <s v="-"/>
    <x v="0"/>
    <x v="0"/>
    <s v="NA"/>
    <s v="NA"/>
    <x v="3"/>
    <m/>
    <m/>
    <m/>
    <m/>
    <m/>
    <m/>
    <x v="1"/>
    <x v="5"/>
    <m/>
    <x v="0"/>
    <m/>
    <s v="ALTO CUSTO"/>
    <x v="4"/>
    <x v="0"/>
    <s v="NÃO LOC"/>
    <s v="HL5G (500K)MGUJI"/>
    <s v="LUIZ BERNARDINI"/>
    <s v="OK"/>
    <s v="OK"/>
    <s v="OK"/>
    <s v="OK"/>
    <s v="OK"/>
    <s v="OK"/>
    <m/>
    <m/>
    <m/>
    <e v="#N/A"/>
    <s v="ARTHUR"/>
  </r>
  <r>
    <s v="MGUJK"/>
    <s v="M2025EST_MGUJK_01"/>
    <x v="3"/>
    <s v="NÃO"/>
    <x v="0"/>
    <x v="0"/>
    <x v="1"/>
    <x v="1"/>
    <s v="NA"/>
    <s v="NA"/>
    <x v="595"/>
    <x v="0"/>
    <x v="29"/>
    <s v="MGGDN"/>
    <s v="-"/>
    <x v="3"/>
    <x v="2"/>
    <m/>
    <s v="19/12/2025 - topologia alterada com o Elder  links ok -   16/12/2025 - Elder esteva no site e verficou que as duas fibras estão abertas.   - 01/12/25 - Única alça contruída com defeito, acionado reparo por email"/>
    <s v="NÃO"/>
    <s v="ATIVO"/>
    <x v="0"/>
    <x v="0"/>
    <x v="5"/>
    <s v="-"/>
    <x v="0"/>
    <x v="0"/>
    <n v="593943"/>
    <s v="Regional"/>
    <x v="0"/>
    <m/>
    <m/>
    <m/>
    <m/>
    <m/>
    <m/>
    <x v="1"/>
    <x v="2"/>
    <s v="ATIVO"/>
    <x v="0"/>
    <m/>
    <s v="EM DRAFT"/>
    <x v="4"/>
    <x v="0"/>
    <s v="NÃO LOC"/>
    <s v="HL5G (500K)MGUJK"/>
    <s v="LUIZ BERNARDINI"/>
    <s v="OK"/>
    <s v="OK"/>
    <s v="NOK"/>
    <s v="OK"/>
    <s v="OK"/>
    <s v="OK"/>
    <s v="O"/>
    <m/>
    <s v="TATI"/>
    <e v="#N/A"/>
    <e v="#N/A"/>
  </r>
  <r>
    <s v="MGUJR"/>
    <s v="M2025EST_MGUJR_01"/>
    <x v="1"/>
    <s v="CANCELADO"/>
    <x v="4"/>
    <x v="6"/>
    <x v="1"/>
    <x v="1"/>
    <s v="NA"/>
    <s v="NA"/>
    <x v="421"/>
    <x v="0"/>
    <x v="34"/>
    <s v="MGCJN"/>
    <s v="-"/>
    <x v="3"/>
    <x v="2"/>
    <s v="ter 01/07/2025 09:50 - Daniel Pacheco: Como falamos, os casos em amarelo iremos tramitar novamente o id de aprovação._x000a__x000a_              Os casos em verde, podem cancelar a obra , pois já esta ativo na topologia correta."/>
    <m/>
    <s v="NÃO"/>
    <s v="CANCELADO"/>
    <x v="4"/>
    <x v="6"/>
    <x v="12"/>
    <s v="-"/>
    <x v="0"/>
    <x v="0"/>
    <s v="NA"/>
    <s v="NA"/>
    <x v="3"/>
    <m/>
    <m/>
    <m/>
    <m/>
    <m/>
    <m/>
    <x v="1"/>
    <x v="46"/>
    <m/>
    <x v="0"/>
    <m/>
    <s v="VALIDAÇÃO DE DRAFT (DENTRO DO CUSTO)"/>
    <x v="4"/>
    <x v="0"/>
    <s v="NÃO LOC"/>
    <s v="HL5G (500K)MGUJR"/>
    <s v="LUIZ BERNARDINI"/>
    <s v="OK"/>
    <s v="OK"/>
    <s v="OK"/>
    <s v="OK"/>
    <s v="OK"/>
    <s v="OK"/>
    <m/>
    <m/>
    <m/>
    <e v="#N/A"/>
    <s v="ARTHUR"/>
  </r>
  <r>
    <s v="MGUJS"/>
    <s v="M2025EST_MGUJS_01"/>
    <x v="0"/>
    <s v="FLAT"/>
    <x v="0"/>
    <x v="0"/>
    <x v="277"/>
    <x v="146"/>
    <s v="NA"/>
    <s v="NA"/>
    <x v="719"/>
    <x v="0"/>
    <x v="29"/>
    <s v="MGGDN"/>
    <s v="-"/>
    <x v="3"/>
    <x v="2"/>
    <s v="17/11/2025 - Arthur: entregue pela Nort Solution._x000a_qua 29/10/2025 09:47 - Elaine: segue em anexo o alvará de construção._x000a_sex 12/09/2025 10:15 - Email: ENC: Aprovações de Sites com VP - 11/09/25 -- Aprovado Fibra + rádio reuso – Resp.: @Daniel Pacheco De Andrade, acertar projeto e enviar para implantação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01/12/25- Ativo usando a fibra construida, proteção aguarda implantação do rádio"/>
    <s v="NÃO"/>
    <s v="ATIVO"/>
    <x v="0"/>
    <x v="0"/>
    <x v="17"/>
    <s v="-"/>
    <x v="0"/>
    <x v="0"/>
    <n v="593948"/>
    <s v="Aprovado HQ"/>
    <x v="0"/>
    <m/>
    <m/>
    <m/>
    <m/>
    <m/>
    <m/>
    <x v="1"/>
    <x v="2"/>
    <s v="ATIVO"/>
    <x v="0"/>
    <m/>
    <s v="ALTO CUSTO"/>
    <x v="4"/>
    <x v="0"/>
    <s v="EM ANÁLISE"/>
    <s v="HL5G (500K)MGUJS"/>
    <s v="LUIZ BERNARDINI"/>
    <s v="OK"/>
    <s v="OK"/>
    <s v="OK"/>
    <s v="OK"/>
    <s v="OK"/>
    <s v="OK"/>
    <s v="O"/>
    <m/>
    <m/>
    <e v="#N/A"/>
    <e v="#N/A"/>
  </r>
  <r>
    <s v="MGULA"/>
    <s v="M2025EST_MGULA_01"/>
    <x v="3"/>
    <s v="NÃO"/>
    <x v="0"/>
    <x v="0"/>
    <x v="1"/>
    <x v="1"/>
    <s v="NA"/>
    <s v="NA"/>
    <x v="604"/>
    <x v="0"/>
    <x v="6"/>
    <s v="MGUTP"/>
    <s v="-"/>
    <x v="3"/>
    <x v="2"/>
    <s v="ter 11/11/2025 08:51 - Israel: em execução._x000a__x000a_07/10/2025 - Israel: a iniciar._x000a_06/10/2025 - Jose Geraldo: licença liberada.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
    <s v="NÃO"/>
    <s v="ATIVO"/>
    <x v="0"/>
    <x v="0"/>
    <x v="7"/>
    <s v="-"/>
    <x v="0"/>
    <x v="0"/>
    <n v="566377"/>
    <s v="Aprovado HQ"/>
    <x v="0"/>
    <m/>
    <m/>
    <m/>
    <m/>
    <m/>
    <m/>
    <x v="1"/>
    <x v="2"/>
    <s v="VALIDACAO DE DRAFT"/>
    <x v="0"/>
    <m/>
    <s v="VALIDAÇÃO DE DRAFT (DENTRO DO CUSTO)"/>
    <x v="4"/>
    <x v="0"/>
    <s v="NÃO LOC"/>
    <s v="HL5G (500K)MGULA"/>
    <s v="LUIZ BERNARDINI"/>
    <s v="OK"/>
    <s v="OK"/>
    <s v="NOK"/>
    <s v="OK"/>
    <s v="OK"/>
    <s v="OK"/>
    <s v="O"/>
    <m/>
    <m/>
    <e v="#N/A"/>
    <m/>
  </r>
  <r>
    <s v="MGMIJ"/>
    <s v="M2024EST_MGMIJ_01"/>
    <x v="0"/>
    <s v="FLAT"/>
    <x v="0"/>
    <x v="0"/>
    <x v="50"/>
    <x v="67"/>
    <s v="NA"/>
    <s v="NA"/>
    <x v="720"/>
    <x v="1"/>
    <x v="19"/>
    <s v="MGEDO"/>
    <s v="Ativo HL4 / Falta HL5D"/>
    <x v="23"/>
    <x v="1"/>
    <s v="REDE ENTREGUE CONFORME TOPOLOGIA ESTRUTURANTE"/>
    <s v="REPARO CONCLUÍDO"/>
    <s v="NÃO"/>
    <s v="ATIVO"/>
    <x v="0"/>
    <x v="0"/>
    <x v="0"/>
    <s v="-"/>
    <x v="0"/>
    <x v="1"/>
    <n v="512366"/>
    <s v="Aprovado HQ"/>
    <x v="0"/>
    <d v="2025-10-31T00:00:00"/>
    <n v="0"/>
    <m/>
    <s v="VALIDAR RÁDIO BRUNO"/>
    <m/>
    <m/>
    <x v="1"/>
    <x v="17"/>
    <d v="2024-10-11T00:00:00"/>
    <x v="1"/>
    <s v="qui 10/10/2024 17:19 - Email Matheus Telemont rede ok"/>
    <s v="CONSTRUÍDO"/>
    <x v="2"/>
    <x v="2"/>
    <n v="0"/>
    <m/>
    <s v="ADRIANO INÁCIO"/>
    <m/>
    <m/>
    <m/>
    <m/>
    <m/>
    <m/>
    <m/>
    <m/>
    <m/>
    <e v="#N/A"/>
    <m/>
  </r>
  <r>
    <s v="MGROS"/>
    <s v="M2024EST_MGROS_01"/>
    <x v="0"/>
    <s v="FLAT"/>
    <x v="0"/>
    <x v="0"/>
    <x v="90"/>
    <x v="19"/>
    <s v="NA"/>
    <s v="NA"/>
    <x v="721"/>
    <x v="1"/>
    <x v="26"/>
    <s v="MGSCN"/>
    <s v="Ativo"/>
    <x v="15"/>
    <x v="1"/>
    <s v="sex 01/08/2025 16:51 - Gustavo Rosa: @William Carvalho Da Cruz, boa tarde._x000a_Segue abaixo a tabela com os Id’s que devemos seguir com proteção assimétrica | RD Existente, qq dúvida entre em contato."/>
    <m/>
    <s v="NÃO"/>
    <s v="ATIVO"/>
    <x v="0"/>
    <x v="0"/>
    <x v="0"/>
    <s v="-"/>
    <x v="0"/>
    <x v="1"/>
    <n v="512389"/>
    <s v="Regional"/>
    <x v="0"/>
    <d v="2025-10-31T00:00:00"/>
    <n v="0"/>
    <m/>
    <s v="VALIDAR RÁDIO BRUNO"/>
    <m/>
    <m/>
    <x v="1"/>
    <x v="17"/>
    <d v="2024-10-10T00:00:00"/>
    <x v="1"/>
    <s v="REPARO TRATADO PELO TELEMONT"/>
    <s v="CONSTRUÍDO"/>
    <x v="2"/>
    <x v="2"/>
    <n v="0"/>
    <m/>
    <s v="ADRIANO INÁCIO"/>
    <m/>
    <m/>
    <m/>
    <m/>
    <m/>
    <m/>
    <m/>
    <m/>
    <m/>
    <e v="#N/A"/>
    <m/>
  </r>
  <r>
    <s v="MGNLR"/>
    <s v="M2024EST_MGNLR_01"/>
    <x v="0"/>
    <s v="FLAT"/>
    <x v="0"/>
    <x v="0"/>
    <x v="59"/>
    <x v="88"/>
    <s v="NA"/>
    <s v="NA"/>
    <x v="722"/>
    <x v="1"/>
    <x v="2"/>
    <s v="MGVSJ"/>
    <s v="Ativo"/>
    <x v="2"/>
    <x v="1"/>
    <s v="REDE ENTREGUE SEM PROTEÇÃO TOPOLOGIA ESTRUT - CFO + ROLLOUT"/>
    <m/>
    <s v="NÃO"/>
    <s v="ATIVO"/>
    <x v="0"/>
    <x v="0"/>
    <x v="0"/>
    <s v="-"/>
    <x v="0"/>
    <x v="1"/>
    <n v="504974"/>
    <s v="Aprovado HQ"/>
    <x v="0"/>
    <d v="2025-10-31T00:00:00"/>
    <n v="0"/>
    <m/>
    <s v="VALIDAR RÁDIO BRUNO"/>
    <m/>
    <m/>
    <x v="1"/>
    <x v="2"/>
    <s v="ATIVO"/>
    <x v="1"/>
    <m/>
    <s v="CONSTRUÍDO"/>
    <x v="2"/>
    <x v="2"/>
    <n v="0"/>
    <m/>
    <s v="ADRIANO INÁCIO"/>
    <m/>
    <m/>
    <m/>
    <m/>
    <m/>
    <m/>
    <m/>
    <m/>
    <m/>
    <e v="#N/A"/>
    <m/>
  </r>
  <r>
    <s v="MGULB"/>
    <s v="M2025EST_MGULB_01"/>
    <x v="3"/>
    <s v="SIM"/>
    <x v="0"/>
    <x v="0"/>
    <x v="207"/>
    <x v="1"/>
    <s v="NA"/>
    <s v="NA"/>
    <x v="592"/>
    <x v="0"/>
    <x v="29"/>
    <s v="MGUSO"/>
    <s v="-"/>
    <x v="3"/>
    <x v="2"/>
    <m/>
    <s v="11/11/2025 - Rede ok testado com o Vitor . / 17/10/2025 - Uma alça com defeito nas fibras acionado reparo por email; 15/10/25 - Ajustar sinótico precisa definiar as portas que usar em USO-HL4. Conforme email do Gustavo Rosa USO não vai ter HL5D, fazer a conexões direto com USO-HL4"/>
    <s v="NÃO"/>
    <s v="ATIVO"/>
    <x v="0"/>
    <x v="0"/>
    <x v="13"/>
    <s v="-"/>
    <x v="0"/>
    <x v="0"/>
    <n v="591977"/>
    <s v="Empreiteira"/>
    <x v="0"/>
    <m/>
    <m/>
    <m/>
    <m/>
    <m/>
    <m/>
    <x v="0"/>
    <x v="2"/>
    <s v="ATIVO"/>
    <x v="0"/>
    <m/>
    <s v="EM DRAFT"/>
    <x v="4"/>
    <x v="0"/>
    <s v="NÃO LOC"/>
    <s v="HL5G (500K)MGULB"/>
    <s v="LUIZ BERNARDINI"/>
    <s v="OK"/>
    <s v="OK"/>
    <s v="OK"/>
    <s v="OK"/>
    <s v="OK"/>
    <s v="OK"/>
    <s v="CONCLUÍDO"/>
    <m/>
    <m/>
    <e v="#N/A"/>
    <m/>
  </r>
  <r>
    <s v="MGAVN"/>
    <s v="M2025EST_MGAVN_01"/>
    <x v="3"/>
    <s v="FLAT"/>
    <x v="0"/>
    <x v="0"/>
    <x v="1"/>
    <x v="263"/>
    <s v="NA"/>
    <s v="NA"/>
    <x v="723"/>
    <x v="4"/>
    <x v="29"/>
    <s v="MGAVN"/>
    <s v="-"/>
    <x v="3"/>
    <x v="2"/>
    <s v="05/11/2025 - Draft aprovado pelo VP em 589998 - em R$ 29.411,79_x000a__x000a__x000a_sex 12/09/2025 10:15 - Jeison: Aprovado Fibra + rádio reuso: Resp.: (@Daniel Pacheco De Andrade e @Felipe Tozetto Taveiro) favor dar as tratativas na DPTX e projetos para implantação_x000a__x000a_sex 08/08/2025 14:58 - Jose Geraldo: Thiago, Boa tarde._x000a_Em anexo 4 alvarás (Sites HL5D) emitidos pela Prefeitura de  Uberlândia._x000a__x000a__x000a_ter 15/07/2025 14:19 - Jose Geraldo: Arthur,_x000a__x000a_Boa tarde._x000a__x000a_Conforme descrito no e-mail abaixo, a Prefeitura de Uberlândia solicitou informar o início dos serviços referentes ao site MGAVN._x000a_Dessa forma, peço enviar e-mail para o Engº Marcos (com cópia para os envolvidos), contendo a ART de Obras e cronograma, com isso o Engº Marcos seguirá com o processo de aprovação do projeto e emissão da autorização de obras."/>
    <m/>
    <s v="NÃO"/>
    <s v="ATIVO"/>
    <x v="0"/>
    <x v="0"/>
    <x v="13"/>
    <s v="-"/>
    <x v="0"/>
    <x v="0"/>
    <n v="591970"/>
    <s v="Empreiteira"/>
    <x v="0"/>
    <m/>
    <m/>
    <m/>
    <m/>
    <m/>
    <m/>
    <x v="1"/>
    <x v="5"/>
    <s v="VALIDACAO DE DRAFT - ALTO CUSTO"/>
    <x v="0"/>
    <m/>
    <s v="ALTO CUSTO"/>
    <x v="3"/>
    <x v="0"/>
    <s v="NÃO LOC"/>
    <s v="HL5D (500K)MGAVN"/>
    <s v="LUIZ BERNARDINI"/>
    <s v="OK"/>
    <s v="OK"/>
    <s v="OK"/>
    <s v="OK"/>
    <s v="OK"/>
    <s v="OK"/>
    <s v="O"/>
    <m/>
    <m/>
    <e v="#N/A"/>
    <m/>
  </r>
  <r>
    <s v="MGULZ"/>
    <s v="M2025EST_MGULZ_01"/>
    <x v="3"/>
    <s v="SIM"/>
    <x v="0"/>
    <x v="0"/>
    <x v="31"/>
    <x v="211"/>
    <s v="NA"/>
    <s v="NA"/>
    <x v="575"/>
    <x v="0"/>
    <x v="25"/>
    <s v="MGUBR"/>
    <s v="-"/>
    <x v="3"/>
    <x v="2"/>
    <m/>
    <m/>
    <s v="NÃO"/>
    <s v="ATIVO"/>
    <x v="0"/>
    <x v="0"/>
    <x v="13"/>
    <s v="-"/>
    <x v="0"/>
    <x v="0"/>
    <n v="591972"/>
    <s v="Empreiteira"/>
    <x v="0"/>
    <m/>
    <m/>
    <m/>
    <m/>
    <m/>
    <m/>
    <x v="0"/>
    <x v="2"/>
    <s v="ATIVO"/>
    <x v="0"/>
    <m/>
    <s v="VALIDAÇÃO DE DRAFT (DENTRO DO CUSTO)"/>
    <x v="4"/>
    <x v="0"/>
    <s v="NÃO LOC"/>
    <s v="HL5G (500K)MGULZ"/>
    <s v="LUIZ BERNARDINI"/>
    <s v="OK"/>
    <s v="OK"/>
    <s v="NOK"/>
    <s v="OK"/>
    <s v="OK"/>
    <s v="OK"/>
    <s v="CONCLUÍDO"/>
    <m/>
    <m/>
    <e v="#N/A"/>
    <m/>
  </r>
  <r>
    <s v="MGUMH"/>
    <s v="M2025EST_MGUMH_01"/>
    <x v="3"/>
    <s v="SIM"/>
    <x v="0"/>
    <x v="0"/>
    <x v="279"/>
    <x v="266"/>
    <s v="NA"/>
    <s v="NA"/>
    <x v="724"/>
    <x v="4"/>
    <x v="25"/>
    <s v="MGUMH"/>
    <s v="-"/>
    <x v="3"/>
    <x v="2"/>
    <s v="sex 08/08/2025 14:58 - Jose geraldo: Thiago,_x000a__x000a_Boa tarde._x000a__x000a_Em anexo 4 alvarás (Sites HL5D) emitidos pela Prefeitura de  Uberlândia._x000a_26/07/2025 - Fernando Whats: concluído"/>
    <s v="seg 10/11/2025 18:01 - Alex: ativo | topologia: MGUBR (HL4-01) --MGUMH—MGUBR (Hl4-02)_x000a_07/10/25 - As duas alças apresentou defeito, acionado reparo por email; "/>
    <s v="NÃO"/>
    <s v="ATIVO"/>
    <x v="0"/>
    <x v="0"/>
    <x v="13"/>
    <s v="-"/>
    <x v="0"/>
    <x v="0"/>
    <n v="566317"/>
    <s v="Aprovado HQ"/>
    <x v="0"/>
    <m/>
    <m/>
    <m/>
    <m/>
    <m/>
    <m/>
    <x v="1"/>
    <x v="61"/>
    <m/>
    <x v="0"/>
    <m/>
    <s v="VALIDAÇÃO DE DRAFT (DENTRO DO CUSTO)"/>
    <x v="4"/>
    <x v="0"/>
    <s v="NÃO LOC"/>
    <s v="HL5D (500K)MGUMH"/>
    <s v="LUIZ BERNARDINI"/>
    <s v="OK"/>
    <s v="OK"/>
    <s v="NOK"/>
    <s v="OK"/>
    <s v="OK"/>
    <s v="OK"/>
    <s v="CONCLUÍDO"/>
    <m/>
    <m/>
    <e v="#N/A"/>
    <m/>
  </r>
  <r>
    <s v="MGNSD"/>
    <s v="M2024EST_MGNSD_01"/>
    <x v="0"/>
    <s v="FLAT - 2° ALÇA INVIAVEL FIBRA"/>
    <x v="0"/>
    <x v="0"/>
    <x v="47"/>
    <x v="102"/>
    <s v="NA"/>
    <s v="NA"/>
    <x v="725"/>
    <x v="1"/>
    <x v="2"/>
    <s v="MGNLV"/>
    <s v="Ativo"/>
    <x v="2"/>
    <x v="1"/>
    <s v="qua 06/08/2025 16:15 - Victor: proteção inviavel pra fibra, Canalização 3,6km - R$ 330MIL"/>
    <m/>
    <s v="NÃO"/>
    <s v="ATIVO"/>
    <x v="0"/>
    <x v="0"/>
    <x v="0"/>
    <s v="-"/>
    <x v="0"/>
    <x v="1"/>
    <n v="519477"/>
    <s v="Regional"/>
    <x v="0"/>
    <d v="2025-10-31T00:00:00"/>
    <n v="0"/>
    <m/>
    <s v="VALIDAR RÁDIO BRUNO"/>
    <m/>
    <m/>
    <x v="1"/>
    <x v="40"/>
    <d v="2024-10-16T00:00:00"/>
    <x v="1"/>
    <s v="REDE ENTREGUE, VALIDAÇÃO E-MAIL TELEMONT 15/10"/>
    <s v="CONSTRUÍDO"/>
    <x v="2"/>
    <x v="2"/>
    <n v="0"/>
    <m/>
    <s v="ADRIANO INÁCIO"/>
    <m/>
    <m/>
    <m/>
    <m/>
    <m/>
    <m/>
    <m/>
    <m/>
    <m/>
    <e v="#N/A"/>
    <m/>
  </r>
  <r>
    <s v="MGUMN"/>
    <s v="M2025EST_MGUMN_01"/>
    <x v="6"/>
    <s v="SIM"/>
    <x v="0"/>
    <x v="0"/>
    <x v="164"/>
    <x v="204"/>
    <s v="NA"/>
    <s v="NA"/>
    <x v="726"/>
    <x v="0"/>
    <x v="34"/>
    <s v="MGCJN"/>
    <s v="-"/>
    <x v="3"/>
    <x v="2"/>
    <s v="03/06 - ARTHUR: REDE ENTREGUE CONFORME TOPOLOGIA ESTRUTURANTE"/>
    <s v="04/06 - Depende ativar CJN-HL4 ( Fibras em construção) e CJN-HL5D ( Colocalizado)"/>
    <s v="NÃO"/>
    <s v="ATIVO"/>
    <x v="0"/>
    <x v="0"/>
    <x v="13"/>
    <s v="-"/>
    <x v="0"/>
    <x v="0"/>
    <n v="564942"/>
    <s v="Aprovado HQ"/>
    <x v="0"/>
    <d v="2025-09-23T00:00:00"/>
    <m/>
    <m/>
    <s v="ATRASADO"/>
    <m/>
    <m/>
    <x v="0"/>
    <x v="2"/>
    <s v="ATIVO"/>
    <x v="0"/>
    <m/>
    <s v="VALIDAÇÃO DE DRAFT (DENTRO DO CUSTO)"/>
    <x v="9"/>
    <x v="0"/>
    <s v="NÃO LOC"/>
    <s v="HL5G (500K)MGUMN"/>
    <s v="LUIZ BERNARDINI"/>
    <s v="OK"/>
    <s v="OK"/>
    <s v="NOK"/>
    <s v="OK"/>
    <s v="OK"/>
    <s v="OK"/>
    <s v="CONCLUÍDO"/>
    <m/>
    <m/>
    <e v="#N/A"/>
    <s v="TOZETTO"/>
  </r>
  <r>
    <s v="MGSVC"/>
    <s v="M2024EST_MGSVC_01"/>
    <x v="0"/>
    <s v="FLAT"/>
    <x v="0"/>
    <x v="0"/>
    <x v="119"/>
    <x v="1"/>
    <s v="NA"/>
    <s v="NA"/>
    <x v="727"/>
    <x v="1"/>
    <x v="26"/>
    <s v="MGSCN"/>
    <s v="Ativo"/>
    <x v="15"/>
    <x v="1"/>
    <s v="06/01/2025 - Matheus: será realizado a vistoria no dia 07/01._x000a_16/12/2024 - Arthur: recebido projeto revisado"/>
    <m/>
    <s v="NÃO"/>
    <s v="ATIVO"/>
    <x v="0"/>
    <x v="0"/>
    <x v="0"/>
    <s v="-"/>
    <x v="0"/>
    <x v="1"/>
    <n v="512390"/>
    <s v="Aprovado HQ"/>
    <x v="0"/>
    <d v="2025-10-31T00:00:00"/>
    <n v="0"/>
    <m/>
    <s v="VALIDAR RÁDIO BRUNO"/>
    <m/>
    <m/>
    <x v="1"/>
    <x v="25"/>
    <s v="ATIVO"/>
    <x v="1"/>
    <s v="-"/>
    <s v="CONSTRUÍDO"/>
    <x v="6"/>
    <x v="5"/>
    <n v="0"/>
    <m/>
    <s v="ADRIANO INÁCIO"/>
    <m/>
    <m/>
    <m/>
    <m/>
    <m/>
    <m/>
    <m/>
    <m/>
    <m/>
    <e v="#N/A"/>
    <m/>
  </r>
  <r>
    <s v="MGGDN"/>
    <s v="M2025EST_MGGDN_01"/>
    <x v="3"/>
    <s v="NÃO"/>
    <x v="0"/>
    <x v="0"/>
    <x v="280"/>
    <x v="146"/>
    <s v="NA"/>
    <s v="NA"/>
    <x v="589"/>
    <x v="4"/>
    <x v="29"/>
    <s v="MGGDN"/>
    <s v="-"/>
    <x v="3"/>
    <x v="2"/>
    <s v="05/11/2025 - Arthur: em batimento vimos que na PVCO nao refletiu o custo aprovado em 2 alças, EPS tb nao tinha postado o draft atual com 2 alças. Nao sabemos o valor que está para construir._x000a__x000a_sex 12/09/2025 10:15 - Email: ENC: Aprovações de Sites com VP - 11/09/25 | Aprovado com 2 alças (elimina a 3ª alça de 4,5KM e reduzir o traçado da 1ª alça  e mantém a 2ª alça – Resp.: @Daniel Pacheco De Andrade, revisitar projetos e enviar para implantação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_x000a_sex 08/08/2025 14:58 - Jose geraldo: Thiago,_x000a__x000a_Boa tarde._x000a__x000a_Em anexo 4 alvarás (Sites HL5D) emitidos pela Prefeitura de  Uberlândia."/>
    <s v="-"/>
    <s v="NÃO"/>
    <s v="ATIVO"/>
    <x v="0"/>
    <x v="0"/>
    <x v="13"/>
    <s v="-"/>
    <x v="0"/>
    <x v="0"/>
    <n v="593313"/>
    <s v="Empreiteira"/>
    <x v="0"/>
    <m/>
    <m/>
    <m/>
    <m/>
    <m/>
    <m/>
    <x v="1"/>
    <x v="5"/>
    <s v="VALIDACAO DE DRAFT - ALTO CUSTO"/>
    <x v="0"/>
    <m/>
    <s v="ALTO CUSTO"/>
    <x v="3"/>
    <x v="0"/>
    <s v="NÃO LOC"/>
    <s v="HL5D (500K)MGGDN"/>
    <s v="LUIZ BERNARDINI"/>
    <s v="OK"/>
    <s v="OK"/>
    <s v="OK"/>
    <s v="OK"/>
    <s v="OK"/>
    <s v="OK"/>
    <s v="O"/>
    <m/>
    <m/>
    <e v="#N/A"/>
    <m/>
  </r>
  <r>
    <s v="MGUMR"/>
    <s v="M2025EST_MGUMR_01"/>
    <x v="3"/>
    <s v="SIM"/>
    <x v="0"/>
    <x v="0"/>
    <x v="203"/>
    <x v="267"/>
    <s v="NA"/>
    <s v="NA"/>
    <x v="694"/>
    <x v="0"/>
    <x v="34"/>
    <s v="MGCJN"/>
    <s v="-"/>
    <x v="3"/>
    <x v="2"/>
    <m/>
    <m/>
    <s v="NÃO"/>
    <s v="ATIVO"/>
    <x v="0"/>
    <x v="0"/>
    <x v="13"/>
    <s v="-"/>
    <x v="0"/>
    <x v="0"/>
    <n v="564944"/>
    <s v="Aprovado HQ"/>
    <x v="0"/>
    <m/>
    <m/>
    <m/>
    <m/>
    <m/>
    <m/>
    <x v="0"/>
    <x v="46"/>
    <m/>
    <x v="0"/>
    <m/>
    <s v="EM DRAFT"/>
    <x v="9"/>
    <x v="0"/>
    <s v="APROVADO"/>
    <s v="HL5G (500K)MGUMR"/>
    <s v="LUIZ BERNARDINI"/>
    <s v="OK"/>
    <s v="OK"/>
    <s v="OK"/>
    <s v="OK"/>
    <s v="OK"/>
    <s v="OK"/>
    <s v="CONCLUÍDO"/>
    <m/>
    <m/>
    <e v="#N/A"/>
    <s v="ARTHUR"/>
  </r>
  <r>
    <s v="MGUMS"/>
    <s v="M2025EST_MGUMS_01"/>
    <x v="3"/>
    <s v="SIM"/>
    <x v="0"/>
    <x v="0"/>
    <x v="281"/>
    <x v="268"/>
    <s v="NA"/>
    <s v="NA"/>
    <x v="728"/>
    <x v="4"/>
    <x v="34"/>
    <s v="-"/>
    <s v="-"/>
    <x v="3"/>
    <x v="2"/>
    <s v="sex 19/09/2025 12:30 - lUIZ nORT: @ thiago.campanucci@telefonica.com,_x000a_ em analisar de campo, vimos que os postes do site MGUMS se encontra do mesmo lado da calcada, _x000a_então não consideramos o MD solicitado no projeto iniciar._x000a_ Estamos considerando o lançamento no aéreo das duas alças ate a frente do site._x000a__x000a_sex 12/09/2025 10:15 - Email:  Aprovações de Sites com VP - 11/09/25 --- Aprovado com 2 alças ( eliminar a alça de 9KM) – Resp.: @Daniel Pacheco De Andrade, revisitar projetos e enviar para implantação_x000a__x000a_sex 08/08/2025 14:58  - Jose Geraldo: Thiago,_x000a__x000a_Boa tarde._x000a__x000a_Em anexo 4 alvarás (Sites HL5D) emitidos pela Prefeitura de  Uberlândia. Site entregue. Minuta em 31/10/2025"/>
    <s v="10/11/2025 - Site ativo no dia 09/11/25 e migrado hoje. "/>
    <s v="NÃO"/>
    <s v="ATIVO"/>
    <x v="0"/>
    <x v="0"/>
    <x v="13"/>
    <s v="-"/>
    <x v="0"/>
    <x v="0"/>
    <n v="592259"/>
    <s v="Empreiteira"/>
    <x v="0"/>
    <m/>
    <m/>
    <m/>
    <m/>
    <m/>
    <m/>
    <x v="1"/>
    <x v="5"/>
    <s v="VALIDACAO DE DRAFT - ALTO CUSTO"/>
    <x v="0"/>
    <m/>
    <s v="ALTO CUSTO"/>
    <x v="3"/>
    <x v="0"/>
    <s v="EM ANÁLISE"/>
    <s v="HL5D (500K)MGUMS"/>
    <s v="LUIZ BERNARDINI"/>
    <s v="OK"/>
    <s v="OK"/>
    <s v="OK"/>
    <s v="OK"/>
    <s v="OK"/>
    <s v="OK"/>
    <s v="CONCLUÍDO"/>
    <m/>
    <m/>
    <e v="#N/A"/>
    <m/>
  </r>
  <r>
    <s v="MGSDE"/>
    <s v="HL4_SDE"/>
    <x v="3"/>
    <s v="SIM"/>
    <x v="0"/>
    <x v="0"/>
    <x v="1"/>
    <x v="1"/>
    <s v="SIM"/>
    <s v="REDE OK"/>
    <x v="469"/>
    <x v="8"/>
    <x v="27"/>
    <s v="MGJFG"/>
    <s v="-"/>
    <x v="0"/>
    <x v="0"/>
    <s v="18/07/2025 - Arthur: CONSTRUÍDO EM 2024 NA MESMA TOPOLOGIA E HIERARQUIA 2025"/>
    <s v="-"/>
    <s v="NÃO"/>
    <s v="CANCELADO"/>
    <x v="0"/>
    <x v="0"/>
    <x v="13"/>
    <s v="-"/>
    <x v="0"/>
    <x v="0"/>
    <n v="573453"/>
    <s v="Aprovado HQ"/>
    <x v="0"/>
    <m/>
    <m/>
    <m/>
    <m/>
    <m/>
    <m/>
    <x v="1"/>
    <x v="0"/>
    <d v="2025-09-30T00:00:00"/>
    <x v="0"/>
    <m/>
    <m/>
    <x v="0"/>
    <x v="0"/>
    <s v="NÃO LOC"/>
    <s v="HL4_2025MGSDE"/>
    <s v="ADRIANO SIQUEIRA"/>
    <s v="OK"/>
    <s v="OK"/>
    <s v="NOK"/>
    <s v="OK"/>
    <s v="OK"/>
    <s v="OK"/>
    <s v="OK"/>
    <s v="1._x0009_Metro (HL4/HL5D/HL5G) = HL4_01_02 / HL5D OK_x000a_2._x0009_Organização FO = NOK_x000a_3._x0009_Identificação = NOK _x000a_4._x0009_Aberto NC 586443851 corrigir Fibras sem etiquetas no HL4_01_02 / HL5D_x000a_5._x0009_Bateria Lítio Existente = N/A_x000a_"/>
    <m/>
    <e v="#N/A"/>
    <m/>
  </r>
  <r>
    <s v="MGGTC"/>
    <s v="M2025EST_MGGTC_01"/>
    <x v="3"/>
    <s v="SIM"/>
    <x v="0"/>
    <x v="0"/>
    <x v="270"/>
    <x v="269"/>
    <s v="NA"/>
    <s v="NA"/>
    <x v="729"/>
    <x v="0"/>
    <x v="33"/>
    <s v="MGOCP"/>
    <s v="-"/>
    <x v="20"/>
    <x v="7"/>
    <s v="seg 01/09/2025 11:15 - Marcio: Thiago, Bom dia!!_x000a__x000a_Ao acessar o site BGV para lançamento do cabo conforme previsto no ID 549060 a sindica Sra Geogerte solicitou retirada de alguns equipamentos (desativados) da vivo que estão no local ._x000a__x000a_Informa que já acionou a vivo e não teve resposta, liberou nossa entrada para lançamento do cabo e só permitirá novo acesso depois que tiver o retorno do chamado dela._x000a__x000a_Contato da sindica – 033999216055 _x000a__x000a_Dependemos desse retorno para da seguimento na obra_x000a__x000a_ter 24/06/2025 16:37 - Arthur: @Felipe Tozetto Taveiro_x000a_@Jose Luiz Alves Da Maia Junior_x000a__x000a_Srs, boa tarde._x000a__x000a_Diante do exposto abaixo, por motivo de TX, estou alterando o status desse site no controle do estruturante para: FORA DO ESCOPO, uma vez que RF está com nova previsão para Setembro._x000a__x000a_ter 24/06/2025 13:52 - Luciana: O RFI foi alterado para Setembro._x000a_Site ainda em processo de licenciamento com previsão de finalizar somente em Agosto._x000a__x000a_ter 20/05/2025 18:20 - Luciana: @Arthur Monteiro Da Silva site em processo de licenciamento._x000a__x000a_Previsto RFI com gabinete para 17/07/25_x000a_ter 20/05/2025 10:50 - Marcio: Jossef,Conforme falamos esse site não existe no local . Site sem infra programado para julho, favor reprogramar data de entrega_x000a_20/05/2025 - Joseff: SN, problema com infra/gabinete. De acordo com a Thais, a sharing está prevista somente pra Julho."/>
    <m/>
    <s v="NÃO"/>
    <s v="ATIVO"/>
    <x v="0"/>
    <x v="0"/>
    <x v="12"/>
    <s v="-"/>
    <x v="0"/>
    <x v="0"/>
    <n v="549060"/>
    <s v="Aprovado HQ"/>
    <x v="0"/>
    <m/>
    <m/>
    <m/>
    <m/>
    <m/>
    <m/>
    <x v="1"/>
    <x v="51"/>
    <m/>
    <x v="0"/>
    <m/>
    <s v="REDE OK"/>
    <x v="3"/>
    <x v="3"/>
    <s v="APROVADO"/>
    <s v="HL5-G (300K)MGGTC"/>
    <s v="ADRIANO SIQUEIRA"/>
    <s v="AGENDAR VISTORIA"/>
    <m/>
    <m/>
    <m/>
    <m/>
    <m/>
    <s v="W41"/>
    <m/>
    <m/>
    <e v="#N/A"/>
    <m/>
  </r>
  <r>
    <s v="MGOSC"/>
    <s v="M2025EST_MGOSC_01"/>
    <x v="13"/>
    <s v="NÃO"/>
    <x v="0"/>
    <x v="6"/>
    <x v="212"/>
    <x v="270"/>
    <s v="NA"/>
    <s v="NA"/>
    <x v="577"/>
    <x v="0"/>
    <x v="25"/>
    <s v="MGUBR"/>
    <s v="-"/>
    <x v="3"/>
    <x v="2"/>
    <s v="ter 11/11/2025 08:51 - Israel: FORMATAÇÃO CONCLUIDA - SEM ACESSO AO SITE MGOSC_x000a__x000a_sex 13/06/2025 11:26 - Victor Baptista: Na verdade não há emenda neste local, foi um equívoco na hora de repintar os cabos._x000a_Se trata de utilização de cabo previsto no projeto do site MGOSD._x000a__x000a_O projeto do MGOSC foi arrumado e anexado como 2ª Emissão no PPI."/>
    <s v="01/12/2025 - Site desativado no science"/>
    <s v="NÃO"/>
    <s v="DESATIVADO"/>
    <x v="0"/>
    <x v="6"/>
    <x v="7"/>
    <s v="-"/>
    <x v="0"/>
    <x v="0"/>
    <n v="565348"/>
    <s v="Aprovado HQ"/>
    <x v="5"/>
    <m/>
    <m/>
    <m/>
    <m/>
    <m/>
    <m/>
    <x v="1"/>
    <x v="2"/>
    <s v="CANCELADO"/>
    <x v="0"/>
    <m/>
    <s v="EM DRAFT"/>
    <x v="4"/>
    <x v="0"/>
    <s v="NÃO LOC"/>
    <s v="HL5G (500K)MGOSC"/>
    <s v="LUIZ BERNARDINI"/>
    <s v="OK"/>
    <s v="OK"/>
    <s v="OK"/>
    <s v="OK"/>
    <s v="OK"/>
    <s v="OK"/>
    <s v="O"/>
    <m/>
    <m/>
    <e v="#N/A"/>
    <m/>
  </r>
  <r>
    <s v="MGJIR"/>
    <s v="M2025EST_MGJIR_01"/>
    <x v="3"/>
    <s v="SIM"/>
    <x v="0"/>
    <x v="0"/>
    <x v="1"/>
    <x v="1"/>
    <s v="SIM"/>
    <s v="REDE OK"/>
    <x v="430"/>
    <x v="4"/>
    <x v="31"/>
    <s v="MGJIR"/>
    <s v="-"/>
    <x v="0"/>
    <x v="0"/>
    <s v="18/07/2025 - Arthur: CONSTRUÍDO EM 2024 NA MESMA TOPOLOGIA E HIERARQUIA 2025"/>
    <s v="-"/>
    <s v="NÃO"/>
    <s v="CANCELADO"/>
    <x v="0"/>
    <x v="0"/>
    <x v="15"/>
    <s v="-"/>
    <x v="0"/>
    <x v="0"/>
    <s v="NA"/>
    <s v="NA"/>
    <x v="0"/>
    <m/>
    <m/>
    <m/>
    <m/>
    <m/>
    <m/>
    <x v="1"/>
    <x v="0"/>
    <d v="2025-09-30T00:00:00"/>
    <x v="0"/>
    <m/>
    <m/>
    <x v="0"/>
    <x v="0"/>
    <s v="NÃO LOC"/>
    <s v="HL5D_2025MGJIR"/>
    <s v="ADRIANO SIQUEIRA"/>
    <s v="OK"/>
    <s v="OK"/>
    <s v="OK"/>
    <s v="OK"/>
    <s v="OK"/>
    <s v="NA"/>
    <s v="OK"/>
    <s v="1._x0009_Metro (HL4/HL5D/HL5G) = HL5D OK, HL5G instalado fisicamente e não ativado._x000a_2._x0009_Organização FO = OK_x000a_3._x0009_Identificação = OK _x000a_4._x0009_Bateria Lítio Existente = 0 _x000a_"/>
    <m/>
    <e v="#N/A"/>
    <m/>
  </r>
  <r>
    <s v="MGUNM"/>
    <s v="M2025EST_MGUNM_01"/>
    <x v="3"/>
    <s v="SIM"/>
    <x v="0"/>
    <x v="0"/>
    <x v="282"/>
    <x v="265"/>
    <s v="NA"/>
    <s v="NA"/>
    <x v="730"/>
    <x v="4"/>
    <x v="34"/>
    <s v="MGUNM"/>
    <s v="-"/>
    <x v="3"/>
    <x v="2"/>
    <s v="sex 08/08/2025 14:58 - Jose geraldo: Thiago,_x000a__x000a_Boa tarde._x000a__x000a_Em anexo 4 alvarás (Sites HL5D) emitidos pela Prefeitura de  Uberlândia._x000a_16/07/2025 - Arthur: 2 alças entregue no id da Ondacom, a Telemont construirá a 3° alça."/>
    <s v="11/11/2025 - Site ok testado com o Vitor. Não gerou TA. / 17/10/25 - Duas alças com defeito acionado reparo por email"/>
    <s v="NÃO"/>
    <s v="ATIVO"/>
    <x v="0"/>
    <x v="0"/>
    <x v="13"/>
    <s v="-"/>
    <x v="0"/>
    <x v="0"/>
    <n v="564924"/>
    <s v="Aprovado HQ"/>
    <x v="0"/>
    <m/>
    <m/>
    <m/>
    <m/>
    <m/>
    <m/>
    <x v="0"/>
    <x v="49"/>
    <m/>
    <x v="0"/>
    <m/>
    <s v="ALTO CUSTO"/>
    <x v="3"/>
    <x v="0"/>
    <s v="EM ANÁLISE"/>
    <s v="HL5D (500K)MGUNM"/>
    <s v="LUIZ BERNARDINI"/>
    <s v="OK"/>
    <s v="OK"/>
    <s v="OK"/>
    <s v="OK"/>
    <s v="OK"/>
    <s v="OK"/>
    <s v="CONCLUÍDO"/>
    <m/>
    <m/>
    <e v="#N/A"/>
    <s v="ARTHUR"/>
  </r>
  <r>
    <s v="MGUFU"/>
    <s v="M2025EST_MGUFU_01"/>
    <x v="3"/>
    <s v="SIM"/>
    <x v="0"/>
    <x v="0"/>
    <x v="280"/>
    <x v="264"/>
    <s v="NÃO"/>
    <s v="REDE OK"/>
    <x v="707"/>
    <x v="4"/>
    <x v="6"/>
    <s v="MGUFU"/>
    <s v="-"/>
    <x v="3"/>
    <x v="2"/>
    <s v="sex 08/08/2025 14:58 - Jose geraldo: Thiago,_x000a__x000a_Boa tarde._x000a__x000a_Em anexo 4 alvarás (Sites HL5D) emitidos pela Prefeitura de  Uberlândia."/>
    <s v="29/11/25 - Ativo com três alças"/>
    <s v="NÃO"/>
    <s v="ATIVO"/>
    <x v="0"/>
    <x v="0"/>
    <x v="7"/>
    <s v="-"/>
    <x v="0"/>
    <x v="0"/>
    <n v="592255"/>
    <s v="Empreiteira"/>
    <x v="0"/>
    <m/>
    <m/>
    <m/>
    <m/>
    <m/>
    <m/>
    <x v="1"/>
    <x v="5"/>
    <s v="APROVAÇÃO DE DRAFT"/>
    <x v="0"/>
    <s v="29/04/2025 - relatório não foi enviado para ativação da metro Fusion. "/>
    <s v="APROVAÇÃO DE DRAFT"/>
    <x v="4"/>
    <x v="0"/>
    <s v="NÃO LOC"/>
    <s v="HL5D (500K)MGUFU"/>
    <s v="LUIZ BERNARDINI"/>
    <s v="OK"/>
    <s v="OK"/>
    <s v="OK"/>
    <s v="OK"/>
    <s v="OK"/>
    <s v="OK"/>
    <s v="CONCLUÍDO"/>
    <m/>
    <m/>
    <e v="#N/A"/>
    <m/>
  </r>
  <r>
    <s v="MGUOM"/>
    <s v="M2025EST_MGUOM_01"/>
    <x v="0"/>
    <s v="FLAT"/>
    <x v="0"/>
    <x v="0"/>
    <x v="283"/>
    <x v="190"/>
    <s v="NA"/>
    <s v="NA"/>
    <x v="731"/>
    <x v="0"/>
    <x v="34"/>
    <s v="MGUMS"/>
    <s v="-"/>
    <x v="3"/>
    <x v="2"/>
    <m/>
    <s v="10/02/2026 - Atualizado prazo de proteção rádio conforme coluna &quot;RÁDIO/PRAZO&quot;;"/>
    <s v="NÃO"/>
    <s v="ATIVO"/>
    <x v="0"/>
    <x v="0"/>
    <x v="5"/>
    <s v="-"/>
    <x v="0"/>
    <x v="0"/>
    <n v="593933"/>
    <s v="IMPL - Cadastro"/>
    <x v="0"/>
    <d v="2026-03-25T00:00:00"/>
    <m/>
    <m/>
    <s v="VALIDAR RÁDIO BRUNO"/>
    <m/>
    <m/>
    <x v="1"/>
    <x v="2"/>
    <s v="ATIVO"/>
    <x v="0"/>
    <m/>
    <s v="APROVAÇÃO DE DRAFT"/>
    <x v="9"/>
    <x v="0"/>
    <s v="NÃO LOC"/>
    <s v="HL5G (500K)MGUOM"/>
    <s v="LUIZ BERNARDINI"/>
    <s v="OK"/>
    <s v="OK"/>
    <s v="OK"/>
    <s v="OK"/>
    <s v="OK"/>
    <s v="OK"/>
    <s v="O"/>
    <m/>
    <s v="TATI"/>
    <e v="#N/A"/>
    <e v="#N/A"/>
  </r>
  <r>
    <s v="MGUOR"/>
    <s v="M2025EST_MGUOR_01"/>
    <x v="3"/>
    <s v="SIM"/>
    <x v="0"/>
    <x v="0"/>
    <x v="207"/>
    <x v="1"/>
    <s v="NA"/>
    <s v="NA"/>
    <x v="732"/>
    <x v="0"/>
    <x v="29"/>
    <s v="MGUSO"/>
    <s v="-"/>
    <x v="3"/>
    <x v="2"/>
    <m/>
    <s v="11/11/2025 - A fibra  está ok (testado com o Vitor) - Uma alça com defeito nas fibras acionado reparo por email;15/10/25 - Ajustar sinótico conforme topologia do estruturante M2025EST_MGUOR_01 (USO-UOR-USO). Conforme email do Gustavo Rosa USO não vai ter HL5D, fazer a conexões direto com USO-HL4"/>
    <s v="NÃO"/>
    <s v="ATIVO"/>
    <x v="0"/>
    <x v="0"/>
    <x v="13"/>
    <s v="-"/>
    <x v="0"/>
    <x v="0"/>
    <n v="566275"/>
    <s v="Aprovado HQ"/>
    <x v="0"/>
    <m/>
    <m/>
    <m/>
    <m/>
    <m/>
    <m/>
    <x v="0"/>
    <x v="46"/>
    <m/>
    <x v="0"/>
    <m/>
    <s v="ALTO CUSTO"/>
    <x v="3"/>
    <x v="0"/>
    <s v="NÃO LOC"/>
    <s v="HL5G (500K)MGUOR"/>
    <s v="LUIZ BERNARDINI"/>
    <s v="OK"/>
    <s v="OK"/>
    <s v="NOK"/>
    <s v="OK"/>
    <s v="OK"/>
    <s v="OK"/>
    <s v="CONCLUÍDO"/>
    <m/>
    <m/>
    <e v="#N/A"/>
    <m/>
  </r>
  <r>
    <s v="MGJSM"/>
    <s v="M2025EST_MGJSM_01"/>
    <x v="3"/>
    <s v="SIM"/>
    <x v="0"/>
    <x v="0"/>
    <x v="1"/>
    <x v="1"/>
    <s v="SIM"/>
    <s v="REDE OK"/>
    <x v="451"/>
    <x v="4"/>
    <x v="31"/>
    <s v="MGJSM"/>
    <s v="-"/>
    <x v="0"/>
    <x v="0"/>
    <s v="18/07/2025 - Arthur: CONSTRUÍDO EM 2024 NA MESMA TOPOLOGIA E HIERARQUIA 2025"/>
    <s v="-"/>
    <s v="NÃO"/>
    <s v="CANCELADO"/>
    <x v="0"/>
    <x v="0"/>
    <x v="15"/>
    <s v="-"/>
    <x v="0"/>
    <x v="0"/>
    <s v="NA"/>
    <s v="NA"/>
    <x v="0"/>
    <m/>
    <m/>
    <m/>
    <m/>
    <m/>
    <m/>
    <x v="1"/>
    <x v="0"/>
    <d v="2025-09-30T00:00:00"/>
    <x v="0"/>
    <m/>
    <m/>
    <x v="0"/>
    <x v="0"/>
    <s v="NÃO LOC"/>
    <s v="HL5D_2025MGJSM"/>
    <s v="ADRIANO SIQUEIRA"/>
    <s v="OK"/>
    <s v="OK"/>
    <s v="OK"/>
    <s v="OK"/>
    <s v="OK"/>
    <s v="NA"/>
    <s v="OK"/>
    <s v="1._x0009_Metro (HL4/HL5D/HL5G) = HL5D / HL5G OK_x000a_2._x0009_Organização FO = OK_x000a_3._x0009_Identificação = OK _x000a_4._x0009_Bateria Lítio Existente = 00_x000a_"/>
    <m/>
    <e v="#N/A"/>
    <m/>
  </r>
  <r>
    <s v="MGUPB"/>
    <s v="M2025EST_MGUPB_01"/>
    <x v="3"/>
    <s v="SIM"/>
    <x v="0"/>
    <x v="0"/>
    <x v="206"/>
    <x v="192"/>
    <s v="NA"/>
    <s v="NA"/>
    <x v="733"/>
    <x v="4"/>
    <x v="25"/>
    <s v="MGUPB"/>
    <s v="-"/>
    <x v="3"/>
    <x v="2"/>
    <s v="26/07/2025 - Fernando Whats: concluído parcial"/>
    <s v="21/08/25 - Fibras manobradas"/>
    <s v="NÃO"/>
    <s v="ATIVO"/>
    <x v="0"/>
    <x v="0"/>
    <x v="13"/>
    <s v="-"/>
    <x v="0"/>
    <x v="0"/>
    <n v="566324"/>
    <s v="Aprovado HQ"/>
    <x v="0"/>
    <m/>
    <m/>
    <m/>
    <m/>
    <m/>
    <m/>
    <x v="0"/>
    <x v="49"/>
    <m/>
    <x v="0"/>
    <m/>
    <s v="VALIDAÇÃO DE DRAFT (DENTRO DO CUSTO)"/>
    <x v="3"/>
    <x v="0"/>
    <s v="NÃO LOC"/>
    <s v="HL5D (500K)MGUPB"/>
    <s v="LUIZ BERNARDINI"/>
    <s v="OK"/>
    <s v="OK"/>
    <s v="OK"/>
    <s v="OK"/>
    <s v="OK"/>
    <s v="OK"/>
    <s v="CONCLUÍDO"/>
    <m/>
    <m/>
    <e v="#N/A"/>
    <m/>
  </r>
  <r>
    <s v="MGUPD"/>
    <s v="M2025EST_MGUPD_01"/>
    <x v="1"/>
    <s v="CANCELADO"/>
    <x v="4"/>
    <x v="6"/>
    <x v="1"/>
    <x v="1"/>
    <s v="NA"/>
    <s v="NA"/>
    <x v="586"/>
    <x v="0"/>
    <x v="25"/>
    <s v="MGUBR"/>
    <s v="-"/>
    <x v="3"/>
    <x v="2"/>
    <s v="16/06/2025  - Arthur: site foi remanejado para MGOSD"/>
    <m/>
    <s v="NÃO"/>
    <s v="CANCELADO"/>
    <x v="4"/>
    <x v="6"/>
    <x v="12"/>
    <s v="-"/>
    <x v="0"/>
    <x v="0"/>
    <n v="566302"/>
    <s v="CANCELADO"/>
    <x v="5"/>
    <m/>
    <m/>
    <m/>
    <m/>
    <m/>
    <m/>
    <x v="1"/>
    <x v="10"/>
    <m/>
    <x v="0"/>
    <m/>
    <s v="VALIDAÇÃO DE DRAFT (DENTRO DO CUSTO)"/>
    <x v="9"/>
    <x v="0"/>
    <s v="NÃO LOC"/>
    <s v="HL5G (500K)MGUPD"/>
    <s v="LUIZ BERNARDINI"/>
    <s v="W25"/>
    <m/>
    <m/>
    <m/>
    <m/>
    <m/>
    <m/>
    <m/>
    <m/>
    <e v="#N/A"/>
    <s v="ARTHUR"/>
  </r>
  <r>
    <s v="MGUPN"/>
    <s v="M2025EST_MGUPN_01"/>
    <x v="3"/>
    <s v="SIM"/>
    <x v="0"/>
    <x v="0"/>
    <x v="284"/>
    <x v="1"/>
    <s v="NA"/>
    <s v="NA"/>
    <x v="564"/>
    <x v="0"/>
    <x v="34"/>
    <s v="MGUMS"/>
    <s v="-"/>
    <x v="3"/>
    <x v="2"/>
    <s v="qua 15/10/2025 11:48 - Alaender: _x000a_Bom dia !_x000a__x000a_Ratificando , Campo enviou informações no grupo errado. Adicional é no ID566400 conforme obra descrita abaixo _x000a__x000a_SITE-VIVO 566400 MGUMS-MGUPN-MGUMS UBERLÂNDIA_x000a__x000a_sex 10/10/2025 10:57 - Alaender: Prezados,_x000a__x000a_Na construção do site UPN nos deparamos com cabo do DGO cortado de baixo do gabinete. Precisamos do de acordo para refazer as 24 terminações._x000a_"/>
    <s v="11/13/2025 - Fibra ok testado com o Vitor . 29/10/2025 - Depende ativar UMS-HL5D ( Fibras em construção)"/>
    <s v="NÃO"/>
    <s v="ATIVO"/>
    <x v="0"/>
    <x v="0"/>
    <x v="7"/>
    <s v="-"/>
    <x v="0"/>
    <x v="0"/>
    <n v="566400"/>
    <s v="Aprovado HQ"/>
    <x v="0"/>
    <m/>
    <m/>
    <m/>
    <m/>
    <m/>
    <m/>
    <x v="1"/>
    <x v="2"/>
    <s v="ATIVO"/>
    <x v="0"/>
    <m/>
    <s v="VALIDAÇÃO DE DRAFT (DENTRO DO CUSTO)"/>
    <x v="4"/>
    <x v="0"/>
    <s v="NÃO LOC"/>
    <s v="HL5G (500K)MGUPN"/>
    <s v="LUIZ BERNARDINI"/>
    <s v="OK"/>
    <s v="OK"/>
    <s v="OK"/>
    <s v="OK"/>
    <s v="OK"/>
    <s v="OK"/>
    <s v="O"/>
    <m/>
    <m/>
    <e v="#N/A"/>
    <m/>
  </r>
  <r>
    <s v="MGTBN"/>
    <s v="M2025EST_MGTBN_01"/>
    <x v="3"/>
    <s v="SIM"/>
    <x v="0"/>
    <x v="0"/>
    <x v="285"/>
    <x v="1"/>
    <s v="NA"/>
    <s v="NA"/>
    <x v="704"/>
    <x v="0"/>
    <x v="6"/>
    <s v="MGUTP"/>
    <s v="-"/>
    <x v="3"/>
    <x v="2"/>
    <s v="06/10/2025 - JOse Geraldo: licença liberada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6/12/25 - Defeito nas duas alça UTP x TBN e TBN x UBM; 03/12/25 - Alça UTP-TBN com defeito acionado reparo por email; 02/12/25 - Aguardando liberação de acesso ATC prev. 05/12"/>
    <s v="NÃO"/>
    <s v="REPARO FO"/>
    <x v="0"/>
    <x v="0"/>
    <x v="7"/>
    <s v="-"/>
    <x v="0"/>
    <x v="0"/>
    <n v="566390"/>
    <s v="Aprovado HQ"/>
    <x v="0"/>
    <m/>
    <m/>
    <m/>
    <m/>
    <m/>
    <m/>
    <x v="1"/>
    <x v="2"/>
    <s v="ATIVO"/>
    <x v="0"/>
    <m/>
    <s v="ALTO CUSTO"/>
    <x v="4"/>
    <x v="0"/>
    <s v="NÃO LOC"/>
    <s v="HL5G (500K)MGTBN"/>
    <s v="LUIZ BERNARDINI"/>
    <s v="OK"/>
    <s v="OK"/>
    <s v="OK"/>
    <s v="OK"/>
    <s v="OK"/>
    <s v="OK"/>
    <s v="O"/>
    <m/>
    <m/>
    <e v="#N/A"/>
    <m/>
  </r>
  <r>
    <s v="MGUSA"/>
    <s v="M2025EST_MGUSA_01"/>
    <x v="3"/>
    <s v="SIM"/>
    <x v="0"/>
    <x v="0"/>
    <x v="286"/>
    <x v="216"/>
    <s v="NA"/>
    <s v="NA"/>
    <x v="603"/>
    <x v="0"/>
    <x v="6"/>
    <s v="MGUTP"/>
    <s v="-"/>
    <x v="3"/>
    <x v="2"/>
    <s v="qua 15/10/2025 11:06 - Alaender: Bom dia !_x000a__x000a_@Thiago,_x000a__x000a_Conforme evidencia abaixo houve poda de árvore da companhia de energia na data de ontem 15/10 rompendo a fibra. Será necessário mais um adicional de 2 caixa de emenda 24FO e  150 metros de cabo 24FO._x000a__x000a_qua 08/10/2025 17:43 - Alaender: Thiago,_x000a__x000a_Conforme conversado rota 100% percorrida. Identificamos mais um ponto de rompimento sendo necessário adicional de mais duas caixas de emenda a ser agregada a primeira solicitação . Gentileza sinalizar concordância ._x000a__x000a_qua 08/10/2025 14:33 - Alaender: Boa tarde !_x000a__x000a_@Thiago,_x000a__x000a_Peço autorização para adicional de duas caixas de emendas para construção do MGUTP-MGUSA-MGUTP ID 566395-555409. Durante formatação nos deparamos com dois rompimentos próximos ao site USA conforme evidencias abaixo._x000a__x000a_07/10/2025 - Israel: inicio previsto para 08/10."/>
    <s v="30/10/2025 - Site ok e-mail enviado e OE´s de links concluídas."/>
    <s v="NÃO"/>
    <s v="ATIVO"/>
    <x v="0"/>
    <x v="0"/>
    <x v="7"/>
    <s v="-"/>
    <x v="0"/>
    <x v="0"/>
    <n v="566395"/>
    <s v="Aprovado HQ"/>
    <x v="0"/>
    <m/>
    <m/>
    <m/>
    <m/>
    <m/>
    <m/>
    <x v="1"/>
    <x v="2"/>
    <s v="ATIVO"/>
    <x v="0"/>
    <m/>
    <s v="VALIDAÇÃO DE DRAFT (DENTRO DO CUSTO)"/>
    <x v="4"/>
    <x v="0"/>
    <s v="NÃO LOC"/>
    <s v="HL5G (500K)MGUSA"/>
    <s v="LUIZ BERNARDINI"/>
    <s v="OK"/>
    <s v="OK"/>
    <s v="NOK"/>
    <s v="OK"/>
    <s v="OK"/>
    <s v="OK"/>
    <s v="CONCLUÍDO"/>
    <m/>
    <m/>
    <e v="#N/A"/>
    <m/>
  </r>
  <r>
    <s v="MGUSE"/>
    <s v="M2025EST_MGUSE_01"/>
    <x v="3"/>
    <s v="SIM"/>
    <x v="0"/>
    <x v="0"/>
    <x v="211"/>
    <x v="214"/>
    <s v="NA"/>
    <s v="NA"/>
    <x v="590"/>
    <x v="0"/>
    <x v="29"/>
    <s v="MGUSO"/>
    <s v="-"/>
    <x v="3"/>
    <x v="2"/>
    <m/>
    <s v="15/10/25 - Ajustar sinótico conforme topologia do estruturante M2025EST_MGUSE_01 (USO-USE-USO). Conforme email do Gustavo Rosa USO não vai ter HL5D, fazer a conexões direto com USO-HL4"/>
    <s v="NÃO"/>
    <s v="ATIVO"/>
    <x v="0"/>
    <x v="0"/>
    <x v="13"/>
    <s v="-"/>
    <x v="0"/>
    <x v="0"/>
    <n v="565404"/>
    <s v="Aprovado HQ"/>
    <x v="0"/>
    <m/>
    <m/>
    <m/>
    <m/>
    <m/>
    <m/>
    <x v="0"/>
    <x v="2"/>
    <s v="ATIVO"/>
    <x v="0"/>
    <m/>
    <s v="VALIDAÇÃO DE DRAFT (DENTRO DO CUSTO)"/>
    <x v="9"/>
    <x v="0"/>
    <s v="NÃO LOC"/>
    <s v="HL5G (500K)MGUSE"/>
    <s v="LUIZ BERNARDINI"/>
    <s v="OK"/>
    <s v="OK"/>
    <s v="NOK"/>
    <s v="OK"/>
    <s v="OK"/>
    <s v="OK"/>
    <s v="CONCLUÍDO"/>
    <m/>
    <m/>
    <e v="#N/A"/>
    <m/>
  </r>
  <r>
    <s v="MGUSM"/>
    <s v="M2025EST_MGUSM_01"/>
    <x v="3"/>
    <s v="SIM"/>
    <x v="0"/>
    <x v="0"/>
    <x v="278"/>
    <x v="265"/>
    <s v="NA"/>
    <s v="NA"/>
    <x v="734"/>
    <x v="0"/>
    <x v="29"/>
    <s v="MGUSO"/>
    <s v="-"/>
    <x v="3"/>
    <x v="2"/>
    <m/>
    <s v="ter 11/11/2025 09:51 - Alex Gonini: PARA: MGUSO-MGUSM-MGUSO_x000a__x000a_17/10/2025 - Duas alças com defeito acionado reparo por email; 15/10/25 - Ajustar sinótico conforme topologia do estruturante M2025EST_MGUSM_01 (USO-USM-USO). Conforme email do Gustavo Rosa USO não vai ter HL5D, fazer a conexões direto com USO-HL4"/>
    <s v="NÃO"/>
    <s v="ATIVO"/>
    <x v="0"/>
    <x v="0"/>
    <x v="13"/>
    <s v="-"/>
    <x v="0"/>
    <x v="0"/>
    <n v="565403"/>
    <s v="Aprovado HQ"/>
    <x v="0"/>
    <m/>
    <m/>
    <m/>
    <m/>
    <m/>
    <m/>
    <x v="0"/>
    <x v="46"/>
    <m/>
    <x v="0"/>
    <m/>
    <s v="EM DRAFT"/>
    <x v="4"/>
    <x v="0"/>
    <s v="NÃO LOC"/>
    <s v="HL5G (500K)MGUSM"/>
    <s v="LUIZ BERNARDINI"/>
    <s v="OK"/>
    <s v="OK"/>
    <s v="NOK"/>
    <s v="OK"/>
    <s v="OK"/>
    <s v="OK"/>
    <s v="CONCLUÍDO"/>
    <m/>
    <m/>
    <e v="#N/A"/>
    <m/>
  </r>
  <r>
    <s v="MGUSO"/>
    <s v="HL4_USO_25"/>
    <x v="4"/>
    <s v="SIM"/>
    <x v="0"/>
    <x v="0"/>
    <x v="1"/>
    <x v="267"/>
    <s v="SIM"/>
    <s v="REDE OK"/>
    <x v="320"/>
    <x v="8"/>
    <x v="29"/>
    <s v="-"/>
    <s v="-"/>
    <x v="3"/>
    <x v="2"/>
    <s v="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sex 08/08/2025 14:58 - Jose geraldo: Thiago,_x000a__x000a_Boa tarde._x000a__x000a_Em anexo 4 alvarás (Sites HL5D) emitidos pela Prefeitura de  Uberlândia."/>
    <s v="15/10/25 - Ativo com duas alças a terceira apresentou defeito, acionado reparo por email"/>
    <s v="NÃO"/>
    <s v="ATIVO"/>
    <x v="0"/>
    <x v="0"/>
    <x v="7"/>
    <s v="-"/>
    <x v="0"/>
    <x v="0"/>
    <n v="565290"/>
    <s v="Aprovado HQ"/>
    <x v="0"/>
    <m/>
    <m/>
    <m/>
    <m/>
    <m/>
    <m/>
    <x v="1"/>
    <x v="2"/>
    <s v="CONST/FORMT"/>
    <x v="0"/>
    <m/>
    <s v="CONST/FORMT"/>
    <x v="3"/>
    <x v="0"/>
    <s v="NÃO LOC"/>
    <s v="HL4 (500K)MGUSO"/>
    <s v="LUIZ BERNARDINI"/>
    <s v="OK"/>
    <s v="OK"/>
    <s v="OK"/>
    <s v="OK"/>
    <s v="OK"/>
    <s v="OK"/>
    <s v="CONCLUÍDO"/>
    <m/>
    <m/>
    <e v="#N/A"/>
    <m/>
  </r>
  <r>
    <s v="MGACI"/>
    <s v="M2024EST_MGACI_01"/>
    <x v="1"/>
    <s v="SIM"/>
    <x v="0"/>
    <x v="6"/>
    <x v="182"/>
    <x v="1"/>
    <s v="NÃO"/>
    <s v="PENDENTE"/>
    <x v="735"/>
    <x v="7"/>
    <x v="6"/>
    <s v="-"/>
    <s v="-"/>
    <x v="8"/>
    <x v="4"/>
    <s v="16/06/2025 - Arthur: status até entação era REPARO FO"/>
    <s v="31/03  - Uma alça com defeito nas fibras, acionado rede externa; 22/02- Porta 9/2/4  em UBR-HL4-01 é 1G e porta  10/2/5 em UBR-HL4-01 esta ocupada"/>
    <s v="NÃO"/>
    <s v="CANCELADO"/>
    <x v="0"/>
    <x v="6"/>
    <x v="10"/>
    <s v="-"/>
    <x v="0"/>
    <x v="1"/>
    <n v="513995"/>
    <s v="Aprovado HQ"/>
    <x v="4"/>
    <m/>
    <m/>
    <m/>
    <e v="#REF!"/>
    <m/>
    <m/>
    <x v="1"/>
    <x v="2"/>
    <d v="2024-11-10T00:00:00"/>
    <x v="1"/>
    <m/>
    <s v="CONSTRUÍDO"/>
    <x v="4"/>
    <x v="0"/>
    <n v="0"/>
    <m/>
    <s v="LUIZ BERNARDINI"/>
    <s v="OK"/>
    <s v="OK"/>
    <s v="OK"/>
    <s v="OK"/>
    <s v="OK"/>
    <s v="OK"/>
    <m/>
    <m/>
    <m/>
    <e v="#N/A"/>
    <m/>
  </r>
  <r>
    <s v="MGV01"/>
    <s v="M2025EST_MGV01_01"/>
    <x v="3"/>
    <s v="SIM"/>
    <x v="0"/>
    <x v="0"/>
    <x v="1"/>
    <x v="1"/>
    <s v="SIM"/>
    <s v="REDE OK"/>
    <x v="471"/>
    <x v="4"/>
    <x v="27"/>
    <s v="MGV01"/>
    <s v="-"/>
    <x v="0"/>
    <x v="0"/>
    <s v="18/07/2025 - Arthur: CONSTRUÍDO EM 2024 NA MESMA TOPOLOGIA E HIERARQUIA 2025"/>
    <s v="-"/>
    <s v="NÃO"/>
    <s v="CANCELADO"/>
    <x v="0"/>
    <x v="0"/>
    <x v="15"/>
    <s v="-"/>
    <x v="0"/>
    <x v="0"/>
    <s v="NA"/>
    <s v="NA"/>
    <x v="0"/>
    <m/>
    <m/>
    <m/>
    <m/>
    <m/>
    <m/>
    <x v="1"/>
    <x v="0"/>
    <d v="2025-09-30T00:00:00"/>
    <x v="0"/>
    <m/>
    <m/>
    <x v="0"/>
    <x v="0"/>
    <s v="NÃO LOC"/>
    <s v="HL5D_2025MGV01"/>
    <s v="ADRIANO SIQUEIRA"/>
    <s v="OK"/>
    <s v="OK"/>
    <s v="OK"/>
    <s v="OK"/>
    <s v="OK"/>
    <s v="NA"/>
    <s v="OK"/>
    <s v="1._x0009_Metro (HL4/HL5D/HL5G) = HL5D OK_x000a_2._x0009_Organização FO = OK_x000a_3._x0009_Identificação = OK _x000a_4._x0009_Bateria Lítio Existente = 06_x000a_"/>
    <m/>
    <e v="#N/A"/>
    <m/>
  </r>
  <r>
    <s v="MGJFO"/>
    <s v="M2025EST_MGJFO_01"/>
    <x v="3"/>
    <s v="SIM"/>
    <x v="0"/>
    <x v="0"/>
    <x v="1"/>
    <x v="1"/>
    <s v="NA"/>
    <s v="NA"/>
    <x v="353"/>
    <x v="4"/>
    <x v="0"/>
    <s v="MGJFO"/>
    <s v="-"/>
    <x v="0"/>
    <x v="0"/>
    <s v="18/07/2025 - Arthur: CONSTRUÍDO EM 2024 NA MESMA TOPOLOGIA E HIERARQUIA 2025"/>
    <s v="-"/>
    <s v="NÃO"/>
    <s v="CANCELADO"/>
    <x v="0"/>
    <x v="0"/>
    <x v="15"/>
    <s v="-"/>
    <x v="0"/>
    <x v="0"/>
    <s v="NA"/>
    <s v="NA"/>
    <x v="0"/>
    <m/>
    <m/>
    <m/>
    <m/>
    <m/>
    <m/>
    <x v="1"/>
    <x v="0"/>
    <d v="2025-09-30T00:00:00"/>
    <x v="0"/>
    <m/>
    <m/>
    <x v="0"/>
    <x v="0"/>
    <s v="NÃO LOC"/>
    <s v="HL5D_2025MGJFO"/>
    <s v="ADRIANO SIQUEIRA"/>
    <s v="OK"/>
    <s v="OK"/>
    <s v="OK"/>
    <s v="OK"/>
    <s v="OK"/>
    <s v="NA"/>
    <s v="OK"/>
    <s v="1._x0009_Metro (HL4/HL5D/HL5G) = HL5D e HL5G  OK_x000a_2._x0009_Organização FO = OK_x000a_3._x0009_Identificação = OK _x000a_4._x0009_Todos os serviços migrados para o Gabinete da Detentora._x000a_5._x0009_Bateria Lítio Existente = 05 ( Infra pertence  a  detentora)_x000a__x000a_"/>
    <m/>
    <e v="#N/A"/>
    <m/>
  </r>
  <r>
    <s v="MGUSP"/>
    <s v="M2025EST_MGUSP_01"/>
    <x v="3"/>
    <s v="SIM"/>
    <x v="0"/>
    <x v="0"/>
    <x v="259"/>
    <x v="271"/>
    <s v="NA"/>
    <s v="NA"/>
    <x v="736"/>
    <x v="0"/>
    <x v="34"/>
    <s v="MGUNM"/>
    <s v="-"/>
    <x v="3"/>
    <x v="2"/>
    <s v="26/07/2025 - Fernando Whats: concluído parcial"/>
    <m/>
    <s v="NÃO"/>
    <s v="ATIVO"/>
    <x v="0"/>
    <x v="0"/>
    <x v="13"/>
    <s v="-"/>
    <x v="0"/>
    <x v="0"/>
    <n v="564962"/>
    <s v="Aprovado HQ"/>
    <x v="0"/>
    <m/>
    <m/>
    <m/>
    <m/>
    <m/>
    <m/>
    <x v="1"/>
    <x v="46"/>
    <s v="CONST/FORMT"/>
    <x v="0"/>
    <m/>
    <s v="VALIDAÇÃO DE DRAFT (DENTRO DO CUSTO)"/>
    <x v="4"/>
    <x v="0"/>
    <s v="NÃO LOC"/>
    <s v="HL5G (500K)MGUSP"/>
    <s v="LUIZ BERNARDINI"/>
    <s v="OK"/>
    <s v="OK"/>
    <s v="NOK"/>
    <s v="OK"/>
    <s v="OK"/>
    <s v="OK"/>
    <s v="CONCLUÍDO"/>
    <m/>
    <m/>
    <e v="#N/A"/>
    <m/>
  </r>
  <r>
    <s v="MGUSU"/>
    <s v="M2025EST_MGUSU_01"/>
    <x v="3"/>
    <s v="SIM"/>
    <x v="0"/>
    <x v="0"/>
    <x v="206"/>
    <x v="248"/>
    <s v="NA"/>
    <s v="NA"/>
    <x v="737"/>
    <x v="0"/>
    <x v="34"/>
    <s v="MGUNM"/>
    <s v="-"/>
    <x v="3"/>
    <x v="2"/>
    <s v="26/07/2025 - Fernando Whats: concluído parcial"/>
    <m/>
    <s v="NÃO"/>
    <s v="ATIVO"/>
    <x v="0"/>
    <x v="0"/>
    <x v="13"/>
    <s v="-"/>
    <x v="0"/>
    <x v="0"/>
    <n v="564960"/>
    <s v="Aprovado HQ"/>
    <x v="0"/>
    <m/>
    <m/>
    <m/>
    <m/>
    <m/>
    <m/>
    <x v="0"/>
    <x v="46"/>
    <m/>
    <x v="0"/>
    <m/>
    <s v="VALIDAÇÃO DE DRAFT (DENTRO DO CUSTO)"/>
    <x v="4"/>
    <x v="0"/>
    <s v="NÃO LOC"/>
    <s v="HL5G (500K)MGUSU"/>
    <s v="LUIZ BERNARDINI"/>
    <s v="OK"/>
    <s v="OK"/>
    <s v="NOK"/>
    <s v="OK"/>
    <s v="OK"/>
    <s v="OK"/>
    <s v="CONCLUÍDO"/>
    <m/>
    <m/>
    <e v="#N/A"/>
    <m/>
  </r>
  <r>
    <s v="MGUSZ"/>
    <s v="M2025EST_MGUSZ_01"/>
    <x v="3"/>
    <s v="SIM"/>
    <x v="0"/>
    <x v="0"/>
    <x v="211"/>
    <x v="214"/>
    <s v="NA"/>
    <s v="NA"/>
    <x v="591"/>
    <x v="0"/>
    <x v="29"/>
    <s v="MGUSO"/>
    <s v="-"/>
    <x v="3"/>
    <x v="2"/>
    <m/>
    <s v="15/10/25 - Ajustar sinótico conforme topologia do estruturante M2025EST_MGUSZ_01 (USO-USZ-USO). Conforme email do Gustavo Rosa USO não vai ter HL5D, fazer a conexões direto com USO-HL4"/>
    <s v="NÃO"/>
    <s v="ATIVO"/>
    <x v="0"/>
    <x v="0"/>
    <x v="13"/>
    <s v="-"/>
    <x v="0"/>
    <x v="0"/>
    <n v="565405"/>
    <s v="Aprovado HQ"/>
    <x v="0"/>
    <m/>
    <m/>
    <m/>
    <m/>
    <m/>
    <m/>
    <x v="0"/>
    <x v="2"/>
    <s v="ATIVO"/>
    <x v="0"/>
    <m/>
    <s v="ALTO CUSTO"/>
    <x v="3"/>
    <x v="0"/>
    <s v="NÃO LOC"/>
    <s v="HL5G (500K)MGUSZ"/>
    <s v="LUIZ BERNARDINI"/>
    <s v="OK"/>
    <s v="OK"/>
    <s v="OK"/>
    <s v="OK"/>
    <s v="OK"/>
    <s v="OK"/>
    <s v="CONCLUÍDO"/>
    <m/>
    <m/>
    <e v="#N/A"/>
    <m/>
  </r>
  <r>
    <s v="MGUTB"/>
    <s v="M2025EST_MGUTB_01"/>
    <x v="3"/>
    <s v="SIM"/>
    <x v="0"/>
    <x v="0"/>
    <x v="193"/>
    <x v="267"/>
    <s v="NA"/>
    <s v="NA"/>
    <x v="698"/>
    <x v="0"/>
    <x v="34"/>
    <s v="MGCJN"/>
    <s v="-"/>
    <x v="3"/>
    <x v="2"/>
    <m/>
    <m/>
    <s v="NÃO"/>
    <s v="ATIVO"/>
    <x v="0"/>
    <x v="0"/>
    <x v="13"/>
    <s v="-"/>
    <x v="0"/>
    <x v="0"/>
    <n v="597369"/>
    <s v="Empreiteira"/>
    <x v="0"/>
    <m/>
    <m/>
    <m/>
    <m/>
    <m/>
    <m/>
    <x v="0"/>
    <x v="2"/>
    <s v="ATIVO"/>
    <x v="0"/>
    <m/>
    <s v="VALIDAÇÃO DE DRAFT (DENTRO DO CUSTO)"/>
    <x v="4"/>
    <x v="0"/>
    <s v="NÃO LOC"/>
    <s v="HL5G (500K)MGUTB"/>
    <s v="LUIZ BERNARDINI"/>
    <s v="OK"/>
    <s v="OK"/>
    <s v="OK"/>
    <s v="OK"/>
    <s v="OK"/>
    <s v="OK"/>
    <s v="CONCLUÍDO"/>
    <m/>
    <m/>
    <e v="#N/A"/>
    <m/>
  </r>
  <r>
    <m/>
    <s v="NA"/>
    <x v="11"/>
    <s v="NA"/>
    <x v="7"/>
    <x v="11"/>
    <x v="231"/>
    <x v="225"/>
    <s v="NA"/>
    <s v="NA"/>
    <x v="602"/>
    <x v="8"/>
    <x v="36"/>
    <m/>
    <s v="-"/>
    <x v="0"/>
    <x v="0"/>
    <s v="NÃO EXCLUIR ESSA LINHA"/>
    <m/>
    <d v="1899-12-30T00:00:00"/>
    <s v="-"/>
    <x v="7"/>
    <x v="11"/>
    <x v="16"/>
    <m/>
    <x v="2"/>
    <x v="0"/>
    <s v="NA"/>
    <s v="NA"/>
    <x v="11"/>
    <m/>
    <m/>
    <m/>
    <m/>
    <m/>
    <m/>
    <x v="1"/>
    <x v="1"/>
    <m/>
    <x v="1"/>
    <s v="-"/>
    <m/>
    <x v="0"/>
    <x v="1"/>
    <n v="0"/>
    <m/>
    <s v="ADRIANO SIQUEIRA"/>
    <m/>
    <m/>
    <m/>
    <m/>
    <m/>
    <m/>
    <m/>
    <m/>
    <m/>
    <e v="#N/A"/>
    <m/>
  </r>
  <r>
    <m/>
    <s v="NA"/>
    <x v="11"/>
    <s v="NA"/>
    <x v="7"/>
    <x v="11"/>
    <x v="231"/>
    <x v="225"/>
    <s v="NA"/>
    <s v="NA"/>
    <x v="602"/>
    <x v="4"/>
    <x v="36"/>
    <m/>
    <s v="-"/>
    <x v="0"/>
    <x v="0"/>
    <s v="NÃO EXCLUIR ESSA LINHA"/>
    <m/>
    <d v="1899-12-30T00:00:00"/>
    <s v="-"/>
    <x v="7"/>
    <x v="11"/>
    <x v="16"/>
    <m/>
    <x v="2"/>
    <x v="0"/>
    <s v="NA"/>
    <s v="NA"/>
    <x v="11"/>
    <m/>
    <m/>
    <m/>
    <m/>
    <m/>
    <m/>
    <x v="1"/>
    <x v="1"/>
    <m/>
    <x v="1"/>
    <s v="-"/>
    <m/>
    <x v="0"/>
    <x v="1"/>
    <n v="0"/>
    <m/>
    <s v="ADRIANO SIQUEIRA"/>
    <m/>
    <m/>
    <m/>
    <m/>
    <m/>
    <m/>
    <m/>
    <m/>
    <m/>
    <e v="#N/A"/>
    <m/>
  </r>
  <r>
    <m/>
    <s v="NA"/>
    <x v="11"/>
    <s v="NA"/>
    <x v="7"/>
    <x v="11"/>
    <x v="231"/>
    <x v="225"/>
    <s v="NA"/>
    <s v="NA"/>
    <x v="602"/>
    <x v="0"/>
    <x v="36"/>
    <m/>
    <s v="-"/>
    <x v="0"/>
    <x v="0"/>
    <s v="NÃO EXCLUIR ESSA LINHA"/>
    <m/>
    <d v="1899-12-30T00:00:00"/>
    <s v="-"/>
    <x v="7"/>
    <x v="11"/>
    <x v="16"/>
    <m/>
    <x v="2"/>
    <x v="0"/>
    <s v="NA"/>
    <s v="NA"/>
    <x v="11"/>
    <m/>
    <m/>
    <m/>
    <m/>
    <m/>
    <m/>
    <x v="1"/>
    <x v="1"/>
    <m/>
    <x v="1"/>
    <s v="-"/>
    <m/>
    <x v="0"/>
    <x v="1"/>
    <n v="0"/>
    <m/>
    <s v="ADRIANO SIQUEIRA"/>
    <m/>
    <m/>
    <m/>
    <m/>
    <m/>
    <m/>
    <m/>
    <m/>
    <m/>
    <e v="#N/A"/>
    <m/>
  </r>
  <r>
    <s v="MGJFG"/>
    <s v="HL4_MGJFG"/>
    <x v="12"/>
    <s v="COLOCALIZADO"/>
    <x v="0"/>
    <x v="0"/>
    <x v="210"/>
    <x v="247"/>
    <s v="NA"/>
    <s v="NA"/>
    <x v="6"/>
    <x v="8"/>
    <x v="31"/>
    <s v="-"/>
    <s v="-"/>
    <x v="0"/>
    <x v="0"/>
    <s v="COLOCALIZADO"/>
    <m/>
    <s v="NÃO"/>
    <s v="ATIVO"/>
    <x v="0"/>
    <x v="0"/>
    <x v="12"/>
    <s v="-"/>
    <x v="0"/>
    <x v="0"/>
    <s v="NA"/>
    <s v="NA"/>
    <x v="0"/>
    <m/>
    <m/>
    <m/>
    <m/>
    <m/>
    <m/>
    <x v="1"/>
    <x v="10"/>
    <m/>
    <x v="0"/>
    <m/>
    <s v="CONSTRUÍDO"/>
    <x v="2"/>
    <x v="0"/>
    <s v="N/A"/>
    <m/>
    <s v="ADRIANO SIQUEIRA"/>
    <s v="OK"/>
    <s v="OK"/>
    <s v="OK"/>
    <s v="OK"/>
    <s v="OK"/>
    <s v="OK"/>
    <s v="OK"/>
    <s v="1. Metro (HL4/HL5D/HL5G) =HL4/HL5D"/>
    <m/>
    <e v="#N/A"/>
    <m/>
  </r>
  <r>
    <s v="MGJEN"/>
    <s v="M2024EST_MGJEN_01"/>
    <x v="0"/>
    <s v="FLAT"/>
    <x v="0"/>
    <x v="0"/>
    <x v="181"/>
    <x v="272"/>
    <s v="NA"/>
    <s v="NA"/>
    <x v="738"/>
    <x v="0"/>
    <x v="31"/>
    <s v="MGJRB"/>
    <s v=" "/>
    <x v="0"/>
    <x v="0"/>
    <s v="CONDOMINIO"/>
    <s v="11/12/25 - Ativo usando a alça de FO construida pedente radio da proteção"/>
    <s v="NÃO"/>
    <s v="ATIVO"/>
    <x v="0"/>
    <x v="0"/>
    <x v="0"/>
    <s v="-"/>
    <x v="0"/>
    <x v="0"/>
    <n v="509227"/>
    <s v="Aprovado HQ"/>
    <x v="0"/>
    <s v="?"/>
    <m/>
    <m/>
    <s v="VALIDAR RÁDIO BRUNO"/>
    <m/>
    <m/>
    <x v="1"/>
    <x v="0"/>
    <d v="2025-09-30T00:00:00"/>
    <x v="0"/>
    <m/>
    <m/>
    <x v="0"/>
    <x v="0"/>
    <s v="NÃO LOC"/>
    <s v="HL5G_2025MGJEN"/>
    <s v="ADRIANO SIQUEIRA"/>
    <m/>
    <m/>
    <m/>
    <m/>
    <m/>
    <m/>
    <s v="OK"/>
    <s v="2. Organização FO = OK"/>
    <m/>
    <e v="#N/A"/>
    <m/>
  </r>
  <r>
    <s v="MGJBB"/>
    <s v="NA"/>
    <x v="3"/>
    <s v="SIM"/>
    <x v="0"/>
    <x v="0"/>
    <x v="1"/>
    <x v="1"/>
    <s v="NA"/>
    <s v="NA"/>
    <x v="477"/>
    <x v="0"/>
    <x v="40"/>
    <s v="MGCTP"/>
    <s v="-"/>
    <x v="0"/>
    <x v="0"/>
    <s v="ENTREGUE NO ID METRO 2024"/>
    <m/>
    <s v="NÃO"/>
    <s v="CANCELADO"/>
    <x v="0"/>
    <x v="0"/>
    <x v="13"/>
    <s v="-"/>
    <x v="0"/>
    <x v="0"/>
    <n v="567867"/>
    <s v="NA"/>
    <x v="0"/>
    <m/>
    <m/>
    <m/>
    <m/>
    <m/>
    <m/>
    <x v="1"/>
    <x v="0"/>
    <d v="2025-09-30T00:00:00"/>
    <x v="0"/>
    <m/>
    <m/>
    <x v="0"/>
    <x v="0"/>
    <s v="NÃO LOC"/>
    <s v="HL5G_2025MGJBB"/>
    <s v="ADRIANO SIQUEIRA"/>
    <s v="OK"/>
    <s v="OK"/>
    <s v="NOK"/>
    <s v="OK"/>
    <s v="OK"/>
    <s v="NA"/>
    <s v="OK"/>
    <s v="3. Identificação = OK"/>
    <m/>
    <e v="#N/A"/>
    <m/>
  </r>
  <r>
    <s v="MGUGR"/>
    <s v="M2025EST_MGUGR_01"/>
    <x v="0"/>
    <s v="FLAT"/>
    <x v="0"/>
    <x v="0"/>
    <x v="132"/>
    <x v="264"/>
    <s v="NA"/>
    <s v="NA"/>
    <x v="739"/>
    <x v="0"/>
    <x v="40"/>
    <s v="MGJFB"/>
    <s v="-"/>
    <x v="0"/>
    <x v="0"/>
    <s v="20KM + 80 POSTES DIVIDIR CUSTRO ENTRE MGFIL-MGFLG-MGUGR; PONTA DE REDE"/>
    <s v="29/11/25 - Ativo, a proteção dependete de ativar o enlace de radio UGR-JFB"/>
    <s v="NÃO"/>
    <s v="ATIVO"/>
    <x v="0"/>
    <x v="0"/>
    <x v="13"/>
    <s v="-"/>
    <x v="0"/>
    <x v="0"/>
    <n v="567884"/>
    <s v="Aprovado HQ"/>
    <x v="0"/>
    <d v="2025-09-29T00:00:00"/>
    <m/>
    <n v="0"/>
    <s v="VALIDAR RÁDIO BRUNO"/>
    <m/>
    <m/>
    <x v="1"/>
    <x v="0"/>
    <d v="2025-09-30T00:00:00"/>
    <x v="0"/>
    <m/>
    <s v="APROVAÇÃO DE DRAFT"/>
    <x v="0"/>
    <x v="0"/>
    <s v="NÃO LOC"/>
    <s v="HL5G_2025MGUGR"/>
    <s v="ADRIANO SIQUEIRA"/>
    <m/>
    <m/>
    <m/>
    <m/>
    <m/>
    <m/>
    <s v="OK"/>
    <s v="4. Bateria Lítio Existente = bateria estacionaria da SW"/>
    <m/>
    <e v="#N/A"/>
    <m/>
  </r>
  <r>
    <s v="MGIVA"/>
    <s v="HL4_IVA"/>
    <x v="11"/>
    <s v="SIM"/>
    <x v="0"/>
    <x v="0"/>
    <x v="1"/>
    <x v="1"/>
    <s v="NA"/>
    <s v="NA"/>
    <x v="740"/>
    <x v="8"/>
    <x v="0"/>
    <s v="MGJFG"/>
    <s v="-"/>
    <x v="0"/>
    <x v="0"/>
    <s v="05/11/2025 - Draft somente da 3° alça em alto custo | 100% CANALIZADO."/>
    <m/>
    <s v="NÃO"/>
    <s v="ATIVAÇÃO"/>
    <x v="0"/>
    <x v="0"/>
    <x v="13"/>
    <s v="-"/>
    <x v="0"/>
    <x v="0"/>
    <n v="597398"/>
    <s v="Regional"/>
    <x v="0"/>
    <m/>
    <m/>
    <m/>
    <m/>
    <m/>
    <m/>
    <x v="1"/>
    <x v="5"/>
    <d v="2025-09-30T00:00:00"/>
    <x v="0"/>
    <m/>
    <m/>
    <x v="0"/>
    <x v="0"/>
    <s v="NÃO LOC"/>
    <s v="HL4_2025MGIVA"/>
    <s v="ADRIANO SIQUEIRA"/>
    <s v="OK"/>
    <s v="OK"/>
    <s v="OK"/>
    <s v="OK"/>
    <s v="OK"/>
    <s v="NA"/>
    <s v="OK"/>
    <s v="5. Radio pra redundancia = 00 "/>
    <m/>
    <e v="#N/A"/>
    <m/>
  </r>
  <r>
    <s v="MGBRB"/>
    <s v="NA"/>
    <x v="3"/>
    <s v="SIM"/>
    <x v="0"/>
    <x v="0"/>
    <x v="1"/>
    <x v="1"/>
    <s v="NA"/>
    <s v="NA"/>
    <x v="464"/>
    <x v="0"/>
    <x v="31"/>
    <s v="MGJFG"/>
    <s v="-"/>
    <x v="0"/>
    <x v="0"/>
    <s v="ENTREGUE NO ID METRO 2024"/>
    <m/>
    <s v="NÃO"/>
    <s v="CANCELADO"/>
    <x v="0"/>
    <x v="0"/>
    <x v="13"/>
    <s v="-"/>
    <x v="0"/>
    <x v="0"/>
    <n v="567885"/>
    <s v="NA"/>
    <x v="0"/>
    <m/>
    <m/>
    <m/>
    <m/>
    <m/>
    <m/>
    <x v="1"/>
    <x v="0"/>
    <d v="2025-09-30T00:00:00"/>
    <x v="0"/>
    <m/>
    <m/>
    <x v="0"/>
    <x v="0"/>
    <s v="NÃO LOC"/>
    <s v="HL5G_2025MGBRB"/>
    <s v="ADRIANO SIQUEIRA"/>
    <s v="OK"/>
    <s v="OK"/>
    <s v="NOK"/>
    <s v="OK"/>
    <s v="OK"/>
    <s v="NA"/>
    <s v="OK"/>
    <s v="1._x0009_Metro (HL4/HL5D/HL5G) = HL5G  OK_x000a_2._x0009_Organização FO = NOK_x000a_3._x0009_Identificação = OK _x000a_4._x0009_Aberto NC 586444692 organizar Fibras  HL5G_x000a_5._x0009_Bateria Lítio Existente = 00_x000a_"/>
    <m/>
    <e v="#N/A"/>
    <m/>
  </r>
  <r>
    <s v="MGJBP"/>
    <s v="NA"/>
    <x v="3"/>
    <s v="SIM"/>
    <x v="0"/>
    <x v="0"/>
    <x v="1"/>
    <x v="1"/>
    <s v="NA"/>
    <s v="NA"/>
    <x v="461"/>
    <x v="0"/>
    <x v="31"/>
    <s v="MGJFG"/>
    <s v="-"/>
    <x v="0"/>
    <x v="0"/>
    <s v="ENTREGUE NO ID METRO 2024"/>
    <m/>
    <s v="NÃO"/>
    <s v="CANCELADO"/>
    <x v="0"/>
    <x v="0"/>
    <x v="13"/>
    <s v="-"/>
    <x v="0"/>
    <x v="0"/>
    <n v="567886"/>
    <s v="NA"/>
    <x v="0"/>
    <m/>
    <m/>
    <m/>
    <m/>
    <m/>
    <m/>
    <x v="1"/>
    <x v="0"/>
    <d v="2025-09-30T00:00:00"/>
    <x v="0"/>
    <m/>
    <m/>
    <x v="0"/>
    <x v="0"/>
    <s v="NÃO LOC"/>
    <s v="HL5G_2025MGJBP"/>
    <s v="ADRIANO SIQUEIRA"/>
    <s v="OK"/>
    <s v="OK"/>
    <s v="OK"/>
    <s v="OK"/>
    <s v="OK"/>
    <s v="NA"/>
    <s v="OK"/>
    <s v="1._x0009_Metro (HL4/HL5D/HL5G) = HL5G OK_x000a_2._x0009_Organização FO = OK_x000a_3._x0009_Identificação = OK _x000a_4._x0009_Bateria Lítio Existente = GAB. 1 ( HL5G, LTE,5G) 04  –  GAB.02( 3G) bateria de chumbo._x000a__x000a_"/>
    <m/>
    <e v="#N/A"/>
    <m/>
  </r>
  <r>
    <s v="MGJAU"/>
    <s v="M2025EST_MGJAU_01"/>
    <x v="3"/>
    <s v="SIM"/>
    <x v="0"/>
    <x v="0"/>
    <x v="132"/>
    <x v="273"/>
    <s v="NA"/>
    <s v="NA"/>
    <x v="741"/>
    <x v="4"/>
    <x v="40"/>
    <s v="MGJAU"/>
    <s v="-"/>
    <x v="0"/>
    <x v="0"/>
    <m/>
    <s v="11/21/2025 - Site ativo com o Marcelo.  14/11/25 - As duas alças apresentou defeito, acionado reparo por emai; 12/09/25 - Depende de ativar CTP-HL4"/>
    <s v="NÃO"/>
    <s v="ATIVO"/>
    <x v="0"/>
    <x v="0"/>
    <x v="13"/>
    <s v="-"/>
    <x v="0"/>
    <x v="0"/>
    <n v="567865"/>
    <s v="Aprovado HQ"/>
    <x v="0"/>
    <m/>
    <m/>
    <m/>
    <m/>
    <m/>
    <m/>
    <x v="1"/>
    <x v="0"/>
    <d v="2025-09-30T00:00:00"/>
    <x v="0"/>
    <m/>
    <s v="APROVAÇÃO DE DRAFT"/>
    <x v="0"/>
    <x v="0"/>
    <s v="NÃO LOC"/>
    <s v="HL5D_2025MGJAU"/>
    <s v="ADRIANO SIQUEIRA"/>
    <m/>
    <m/>
    <m/>
    <m/>
    <m/>
    <m/>
    <s v="OK"/>
    <m/>
    <m/>
    <e v="#N/A"/>
    <m/>
  </r>
  <r>
    <s v="MGOVS"/>
    <s v="M2024EST_MGJOVS_01"/>
    <x v="3"/>
    <s v="SIM"/>
    <x v="0"/>
    <x v="0"/>
    <x v="1"/>
    <x v="1"/>
    <s v="NA"/>
    <s v="NA"/>
    <x v="461"/>
    <x v="0"/>
    <x v="31"/>
    <s v="MGJFG"/>
    <s v="-"/>
    <x v="0"/>
    <x v="0"/>
    <s v="18/07/2025 - Arthur: ativo no estruturante de 2024, não recebemos ID metro 2025, então não teremos como revalidar Ids."/>
    <s v="-"/>
    <s v="NÃO"/>
    <s v="CANCELADO"/>
    <x v="0"/>
    <x v="0"/>
    <x v="12"/>
    <s v="-"/>
    <x v="0"/>
    <x v="0"/>
    <s v="CRIAR ID"/>
    <s v="Empreiteira"/>
    <x v="0"/>
    <m/>
    <m/>
    <m/>
    <m/>
    <m/>
    <m/>
    <x v="1"/>
    <x v="0"/>
    <d v="2025-09-30T00:00:00"/>
    <x v="0"/>
    <m/>
    <m/>
    <x v="0"/>
    <x v="0"/>
    <s v="NÃO LOC"/>
    <s v="HL5G_2025MGOVS"/>
    <s v="ADRIANO SIQUEIRA"/>
    <s v="OK"/>
    <s v="OK"/>
    <s v="NOK"/>
    <s v="NOK"/>
    <s v="OK"/>
    <s v="NA"/>
    <s v="OK"/>
    <s v="1._x0009_Metro (HL4/HL5D/HL5G) = HL5G OK_x000a_2._x0009_Organização FO = OK_x000a_3._x0009_Identificação = NOK _x000a_4._x0009_Aberto NC 586443651 corrigir Fibras sem etiquetas no HL5G_x000a_5._x0009_Bateria Lítio Existente = 02_x000a_"/>
    <m/>
    <e v="#N/A"/>
    <m/>
  </r>
  <r>
    <s v="MGJVO"/>
    <s v="M2024EST_MGJVO_01"/>
    <x v="3"/>
    <s v="SIM"/>
    <x v="0"/>
    <x v="0"/>
    <x v="1"/>
    <x v="1"/>
    <s v="NA"/>
    <s v="NA"/>
    <x v="455"/>
    <x v="0"/>
    <x v="31"/>
    <s v="MGJFG"/>
    <s v="-"/>
    <x v="0"/>
    <x v="0"/>
    <s v="18/07/2025 - Arthur: ativo no estruturante de 2024, não recebemos ID metro 2025, então não teremos como revalidar Ids."/>
    <s v="-"/>
    <s v="NÃO"/>
    <s v="CANCELADO"/>
    <x v="0"/>
    <x v="0"/>
    <x v="12"/>
    <s v="-"/>
    <x v="0"/>
    <x v="0"/>
    <s v="CRIAR ID"/>
    <s v="Empreiteira"/>
    <x v="0"/>
    <m/>
    <m/>
    <m/>
    <m/>
    <m/>
    <m/>
    <x v="1"/>
    <x v="0"/>
    <d v="2025-09-30T00:00:00"/>
    <x v="0"/>
    <m/>
    <m/>
    <x v="0"/>
    <x v="0"/>
    <s v="NÃO LOC"/>
    <s v="HL5G_2025MGJVO"/>
    <s v="ADRIANO SIQUEIRA"/>
    <s v="OK"/>
    <s v="OK"/>
    <s v="NOK"/>
    <s v="OK"/>
    <s v="NOK"/>
    <s v="NA"/>
    <s v="OK"/>
    <s v="1._x0009_Metro (HL4/HL5D/HL5G) = HL5G OK_x000a_2._x0009_Organização FO = OK_x000a_3._x0009_Identificação = OK _x000a_4._x0009_Bateria Lítio Existente = 00_x000a_"/>
    <m/>
    <e v="#N/A"/>
    <m/>
  </r>
  <r>
    <s v="MGVMN"/>
    <s v="M2025EST_MGVMN_01"/>
    <x v="0"/>
    <s v="FLAT"/>
    <x v="0"/>
    <x v="0"/>
    <x v="287"/>
    <x v="274"/>
    <s v="NA"/>
    <s v="NA"/>
    <x v="742"/>
    <x v="0"/>
    <x v="9"/>
    <s v="MGVSV"/>
    <s v="-"/>
    <x v="6"/>
    <x v="3"/>
    <s v="seg 25/08/2025 12:17 - Atlas: Boa tarde,_x000a__x000a_É viável a proteção assimétrica do site MGVMN._x000a__x000a_Topologia : MGVSV-MGVMN-MGVSV ( RD )._x000a__x000a_LD já disparado para execução ; Solução já alterada na DPTX._x000a__x000a_sex 22/08/2025 15:55 - Tozetto: Jeison, este caso não foi solicitado estudo para validar se haveria visada._x000a__x000a_@Atlas Carvalho Junior, verifique se ha possibilidade de realizar proteção via rádio entre MGVMN - MGAEN e se há possibilidade de reuso com este enlace abaixo._x000a_Sendo viável, favor realizar a troca em DPTX, Sinóptico e OE's e realizar o disparo para execução desta obra e aprovação do VP mediante T2 carregada._x000a_Prazo para retorno: 25/08/25_x000a__x000a__x000a_sex 22/08/2025 15:11 - Jeison: Tozetto, Boa tarde!_x000a_ O site abaixo o Juan pediu para colocar rádio:_x000a_James,_x000a_ _x000a_Favor verificar qual a melhor rota, para seguir com a alça de fibra (colocar dentro do custo); e enviar para aprovação da PVCO._x000a__x000a__x000a_qui 21/08/2025 17:13 - Felipe Carneiro: _x000a_Arthur, Boa Tarde!_x000a__x000a_Segue em anexo a ART de execução referente à obra em questão, já assinada pelo responsável técnico da Telemont._x000a_Necessário assinatura por parte do responsável técnico da VIVO para continuidade do processo._x000a__x000a_sex 01/08/2025 14:45 - Thiago: &lt;-- 01/08/2025 14:44:37 -- &gt; G0058018-ARTHUR MONTEIRO DA SILVA -TELEFONICA ), a travessia na rodovia 262, o cabo que esta atravessando hoje esta colado na alta tensão(relato do Israel Telemont). Diante ao exposto teríamos que prever uma canalização MND para travessia desse ponto. @ISRAEL ROBERTO DA CRUZ inserir as evidencias o impeditivo dessa travessia. ________________________________________________________________________________ &lt;-- 09/06/2025 10:57:17 -- &gt; G0058018-ARTHUR MONTEIRO DA SILVA -TELEFONICA Anexado email &quot;OUTROS&quot; indicando a a dificuldade decorrente da travessia na BR262 de forma que será necessário solicitar junto aos órgãos competente a autorização e paralização da via durante a travessia. Ou será necessário mudança do projeto. ________________________________________________________________________________ &lt;-- 13/02/2025 15:59:47 -- &gt; G0058018-ARTHUR MONTEIRO DA SILVA -TELEFONICA PROJETO NAO LOCALIZADO NO PPI ________________________________________________________________________________ _x000a__x000a_ter 10/06/2025 14:46 - PROTOCOLO DA PREFEITURA_x000a__x000a_qui 05/06/2025 14:24 - Israel: Arthur e Joseff, _x000a__x000a_Ao realizar a construção do Site MGVMN nos deparamos com a dificuldade decorrente da travessia na BR262 de forma que será necessário solicitar junto aos órgãos competente a autorização e paralização da via durante a travessia. Ou será necessário mudança do projeto._x000a__x000a_SITE-VIVO 548966 MGVSV-MGVMN-MGVSV UBERABA"/>
    <s v="05/09/25 - Ativo sem proteção usando a FO contruída, proteção aguardando obra do rádio. A ativação sem a proteção foi autorizado pelo Albert Kurata por email."/>
    <s v="NÃO"/>
    <s v="ATIVO"/>
    <x v="0"/>
    <x v="0"/>
    <x v="7"/>
    <s v="-"/>
    <x v="0"/>
    <x v="0"/>
    <n v="548966"/>
    <s v="Aprovado HQ"/>
    <x v="0"/>
    <d v="2025-10-17T00:00:00"/>
    <m/>
    <m/>
    <s v="VALIDAR PRAZO RÁDIO"/>
    <m/>
    <m/>
    <x v="1"/>
    <x v="5"/>
    <m/>
    <x v="0"/>
    <m/>
    <s v="REDE OK"/>
    <x v="3"/>
    <x v="3"/>
    <s v="APROVADO"/>
    <s v="HL5-G (300K)MGVMN"/>
    <s v="LUIZ BERNARDINI"/>
    <s v="OK"/>
    <s v="OK"/>
    <s v="NOK"/>
    <s v="OK"/>
    <s v="OK"/>
    <s v="OK"/>
    <s v="CONCLUÍDO"/>
    <m/>
    <m/>
    <e v="#N/A"/>
    <m/>
  </r>
  <r>
    <s v="MGJZE"/>
    <s v="M2024EST_MGJZE_01"/>
    <x v="3"/>
    <s v="SIM"/>
    <x v="0"/>
    <x v="0"/>
    <x v="1"/>
    <x v="1"/>
    <s v="NA"/>
    <s v="NA"/>
    <x v="463"/>
    <x v="0"/>
    <x v="31"/>
    <s v="MGJFG"/>
    <s v="-"/>
    <x v="0"/>
    <x v="0"/>
    <s v="18/07/2025 - Arthur: ativo no estruturante de 2024, não recebemos ID metro 2025, então não teremos como revalidar Ids."/>
    <s v="-"/>
    <s v="NÃO"/>
    <s v="CANCELADO"/>
    <x v="0"/>
    <x v="0"/>
    <x v="12"/>
    <s v="-"/>
    <x v="0"/>
    <x v="0"/>
    <s v="CRIAR ID"/>
    <s v="Empreiteira"/>
    <x v="0"/>
    <m/>
    <m/>
    <m/>
    <m/>
    <m/>
    <m/>
    <x v="1"/>
    <x v="0"/>
    <d v="2025-09-30T00:00:00"/>
    <x v="0"/>
    <m/>
    <m/>
    <x v="0"/>
    <x v="0"/>
    <s v="NÃO LOC"/>
    <s v="HL5G_2025MGJZE"/>
    <s v="ADRIANO SIQUEIRA"/>
    <s v="OK"/>
    <s v="OK"/>
    <s v="NOK"/>
    <s v="OK"/>
    <s v="NOK"/>
    <s v="NA"/>
    <s v="OK"/>
    <s v="1._x0009_Metro (HL4/HL5D/HL5G) = HL5G OK_x000a_2._x0009_Organização FO = OK_x000a_3._x0009_Identificação = OK _x000a_4._x0009_Bateria Lítio Existente = 0 _x000a_5._x0009_Possui SWA – B2B_x000a_"/>
    <m/>
    <e v="#N/A"/>
    <m/>
  </r>
  <r>
    <s v="MGVSV"/>
    <s v="M2025EST_MGVSV_01"/>
    <x v="3"/>
    <s v="SIM"/>
    <x v="0"/>
    <x v="0"/>
    <x v="55"/>
    <x v="275"/>
    <s v="SIM"/>
    <s v="REDE OK"/>
    <x v="743"/>
    <x v="4"/>
    <x v="9"/>
    <s v="MGVSV"/>
    <s v="-"/>
    <x v="6"/>
    <x v="3"/>
    <s v="26/05/2025 - Rede entregue conforme topologia estruturante_x000a_20/05/2025 - Dependia da aprovação do MGVSV"/>
    <m/>
    <s v="NÃO"/>
    <s v="ATIVO"/>
    <x v="0"/>
    <x v="0"/>
    <x v="7"/>
    <s v="-"/>
    <x v="0"/>
    <x v="0"/>
    <n v="548952"/>
    <s v="Aprovado HQ"/>
    <x v="0"/>
    <m/>
    <m/>
    <m/>
    <m/>
    <m/>
    <m/>
    <x v="0"/>
    <x v="90"/>
    <m/>
    <x v="0"/>
    <m/>
    <s v="VALIDADO VP | SEM OS"/>
    <x v="4"/>
    <x v="3"/>
    <s v="APROVADO"/>
    <s v="HL5-D (300K)MGVSV"/>
    <s v="LUIZ BERNARDINI"/>
    <s v="OK"/>
    <s v="OK"/>
    <s v="OK"/>
    <s v="OK"/>
    <s v="NOK"/>
    <s v="OK"/>
    <s v="CONCLUÍDO"/>
    <m/>
    <m/>
    <e v="#N/A"/>
    <s v="ROBSON CAVAGNARI"/>
  </r>
  <r>
    <s v="MGJJA"/>
    <s v="M2025EST_MGJJA_01"/>
    <x v="3"/>
    <s v="SIM"/>
    <x v="0"/>
    <x v="0"/>
    <x v="159"/>
    <x v="161"/>
    <s v="NA"/>
    <s v="NA"/>
    <x v="744"/>
    <x v="0"/>
    <x v="31"/>
    <s v="MGJIR"/>
    <s v="-"/>
    <x v="0"/>
    <x v="0"/>
    <m/>
    <m/>
    <s v="NÃO"/>
    <s v="ATIVO"/>
    <x v="0"/>
    <x v="0"/>
    <x v="13"/>
    <s v="-"/>
    <x v="0"/>
    <x v="0"/>
    <n v="567906"/>
    <s v="Aprovado HQ"/>
    <x v="0"/>
    <m/>
    <m/>
    <m/>
    <m/>
    <m/>
    <m/>
    <x v="1"/>
    <x v="2"/>
    <s v="ATIVO"/>
    <x v="0"/>
    <m/>
    <s v="APROVAÇÃO DE DRAFT"/>
    <x v="0"/>
    <x v="0"/>
    <s v="NÃO LOC"/>
    <s v="HL5G_2025MGJJA"/>
    <s v="ADRIANO SIQUEIRA"/>
    <s v="OK"/>
    <s v="OK"/>
    <s v="NOK"/>
    <s v="OK"/>
    <s v="NOK"/>
    <s v="NA"/>
    <s v="OK"/>
    <s v="1._x0009_Metro (HL4/HL5D/HL5G) = HL5G OK_x000a_2._x0009_Organização FO = OK_x000a_3._x0009_Identificação = OK_x000a_4._x0009_Bateria Lítio Existente = 00_x000a_5._x0009_Radio pra redundancia = 00 "/>
    <m/>
    <e v="#N/A"/>
    <m/>
  </r>
  <r>
    <s v="MGLOU"/>
    <s v="M2025EST_MGLOU_01"/>
    <x v="3"/>
    <s v="SIM"/>
    <x v="0"/>
    <x v="0"/>
    <x v="243"/>
    <x v="276"/>
    <s v="NA"/>
    <s v="NA"/>
    <x v="745"/>
    <x v="4"/>
    <x v="9"/>
    <s v="MGLOU"/>
    <s v="-"/>
    <x v="6"/>
    <x v="3"/>
    <s v="seg 09/06/2025 08:51 - Thiago Moraes (time Projetos): @Gustavo De Carvalho Rosa, bom dia!_x000a__x000a_Não acompanhei o processo, mas pelo que sei a terceira via foi removida do projeto devido alto custo da obra assim como a terceira via do MGOEN onde os 2 compartilhariam da mesma rota._x000a_20/05/2025 - Dependia da aprovação do MGVSV"/>
    <s v="29/05 - Depende de ativar FEU-HL4 ( Pendente material e projeto)"/>
    <s v="NÃO"/>
    <s v="ATIVO"/>
    <x v="0"/>
    <x v="0"/>
    <x v="7"/>
    <s v="-"/>
    <x v="0"/>
    <x v="0"/>
    <n v="548950"/>
    <s v="Aprovado HQ"/>
    <x v="0"/>
    <m/>
    <m/>
    <m/>
    <m/>
    <m/>
    <m/>
    <x v="0"/>
    <x v="91"/>
    <m/>
    <x v="0"/>
    <m/>
    <s v="REDE OK"/>
    <x v="4"/>
    <x v="3"/>
    <s v="APROVADO"/>
    <s v="HL5-D (300K)MGLOU"/>
    <s v="LUIZ BERNARDINI"/>
    <s v="OK"/>
    <s v="OK"/>
    <s v="OK"/>
    <s v="OK"/>
    <s v="NOK"/>
    <s v="OK"/>
    <s v="CONCLUÍDO"/>
    <m/>
    <m/>
    <e v="#N/A"/>
    <s v="ROBSON CAVAGNARI"/>
  </r>
  <r>
    <s v="MGJRB"/>
    <s v="M2025EST_MGJRB_01"/>
    <x v="3"/>
    <s v="SIM"/>
    <x v="0"/>
    <x v="0"/>
    <x v="121"/>
    <x v="272"/>
    <s v="SIM"/>
    <s v="CONCLUÍDO"/>
    <x v="447"/>
    <x v="4"/>
    <x v="31"/>
    <s v="MGJRB"/>
    <s v="Ativo"/>
    <x v="0"/>
    <x v="0"/>
    <s v="REDE ENTREGUE CONFORME TOPOLOGIA ESTRUTURANTE"/>
    <s v="11/12/25 - Ativo com tres alças"/>
    <s v="NÃO"/>
    <s v="ATIVO"/>
    <x v="0"/>
    <x v="0"/>
    <x v="0"/>
    <s v="-"/>
    <x v="0"/>
    <x v="0"/>
    <n v="509188"/>
    <s v="Aprovado HQ"/>
    <x v="0"/>
    <m/>
    <m/>
    <m/>
    <m/>
    <m/>
    <m/>
    <x v="1"/>
    <x v="0"/>
    <d v="2025-09-30T00:00:00"/>
    <x v="0"/>
    <m/>
    <s v="CONSTRUÍDO"/>
    <x v="0"/>
    <x v="0"/>
    <s v="NÃO LOC"/>
    <s v="HL5D_2025MGJRB"/>
    <s v="ADRIANO SIQUEIRA"/>
    <s v="OK"/>
    <s v="OK"/>
    <s v="OK"/>
    <s v="NOK"/>
    <s v="OK"/>
    <s v="NA"/>
    <s v="W48"/>
    <s v="_x000a_1._x0009_Metro (HL4/HL5D/HL5G) = HL5G OK_x000a_2._x0009_Organização FO = OK_x000a_3._x0009_Identificação = OK_x000a_4._x0009_Bateria Lítio Existente = 03 (Ericson) _x000a_5._x0009_Radio pra redundância =  00_x000a_6.      Situação Gabinete= gabinete deve ser retirado do espaço confinado._x000a_7._x0009_SWA=N/C_x000a_"/>
    <m/>
    <e v="#N/A"/>
    <m/>
  </r>
  <r>
    <s v="MGJXT"/>
    <s v="NA"/>
    <x v="1"/>
    <s v="CANCELADO"/>
    <x v="4"/>
    <x v="6"/>
    <x v="288"/>
    <x v="225"/>
    <s v="NA"/>
    <s v="NA"/>
    <x v="506"/>
    <x v="0"/>
    <x v="40"/>
    <s v="MGCTP"/>
    <s v="-"/>
    <x v="0"/>
    <x v="0"/>
    <s v="Gustavo Rosa: Vou retirar o site MGJXT, consta como cancelado no Sciense e não há obra na PMTS RAN. Já falei com o Thiago Marques."/>
    <s v="-"/>
    <s v="NÃO"/>
    <s v="CANCELADO"/>
    <x v="4"/>
    <x v="6"/>
    <x v="15"/>
    <s v="-"/>
    <x v="0"/>
    <x v="0"/>
    <s v="NA"/>
    <s v="NA"/>
    <x v="5"/>
    <m/>
    <m/>
    <m/>
    <m/>
    <m/>
    <m/>
    <x v="1"/>
    <x v="0"/>
    <d v="2025-09-30T00:00:00"/>
    <x v="0"/>
    <m/>
    <m/>
    <x v="0"/>
    <x v="0"/>
    <s v="NÃO LOC"/>
    <s v="HL5G_2025MGJXT"/>
    <m/>
    <m/>
    <m/>
    <m/>
    <m/>
    <m/>
    <m/>
    <m/>
    <m/>
    <m/>
    <e v="#N/A"/>
    <m/>
  </r>
  <r>
    <s v="MGJTT"/>
    <s v="M2024EST_MGJTT_01"/>
    <x v="9"/>
    <s v="FLAT"/>
    <x v="0"/>
    <x v="3"/>
    <x v="151"/>
    <x v="1"/>
    <s v="NA"/>
    <s v="NA"/>
    <x v="746"/>
    <x v="1"/>
    <x v="10"/>
    <s v="MGJRC"/>
    <s v="Ativo HL4 / Falta HL5D"/>
    <x v="11"/>
    <x v="1"/>
    <s v="REDE ENTREGUE CONFORME TOPOLOGIA ESTRUTURANTE"/>
    <s v="Depente de ativar concentrador predecessor MGJRC rede prevista"/>
    <s v="NÃO"/>
    <s v="ATIVAÇÃO"/>
    <x v="0"/>
    <x v="3"/>
    <x v="0"/>
    <s v="-"/>
    <x v="2"/>
    <x v="1"/>
    <n v="512284"/>
    <s v="Aprovado HQ"/>
    <x v="14"/>
    <d v="2025-10-31T00:00:00"/>
    <m/>
    <m/>
    <s v="VALIDAR RÁDIO BRUNO"/>
    <m/>
    <m/>
    <x v="1"/>
    <x v="31"/>
    <d v="2024-10-16T00:00:00"/>
    <x v="1"/>
    <s v="GERAR SINÓPTICO"/>
    <s v="CONSTRUÍDO"/>
    <x v="2"/>
    <x v="2"/>
    <n v="0"/>
    <m/>
    <s v="ADRIANO INÁCIO"/>
    <m/>
    <m/>
    <m/>
    <m/>
    <m/>
    <m/>
    <m/>
    <m/>
    <m/>
    <e v="#N/A"/>
    <m/>
  </r>
  <r>
    <s v="MGSMV"/>
    <s v="M2024EST_MGSMV_01"/>
    <x v="0"/>
    <s v="FLAT - 2° ALÇA INVIAVEL FIBRA"/>
    <x v="0"/>
    <x v="0"/>
    <x v="92"/>
    <x v="38"/>
    <s v="NA"/>
    <s v="NA"/>
    <x v="747"/>
    <x v="1"/>
    <x v="19"/>
    <s v="MGEDO"/>
    <s v="Ativo HL4 / Ativo HL5D"/>
    <x v="21"/>
    <x v="1"/>
    <s v="qua 06/08/2025 16:15 - Victor: proteção inviavel pra fibra, ALÇA A 6,4KM  e ALÇA B 8,6KM valor estimado R$65MIL"/>
    <m/>
    <s v="NÃO"/>
    <s v="ATIVO"/>
    <x v="0"/>
    <x v="0"/>
    <x v="0"/>
    <s v="-"/>
    <x v="0"/>
    <x v="1"/>
    <n v="512377"/>
    <s v="Regional"/>
    <x v="0"/>
    <d v="2025-10-31T00:00:00"/>
    <n v="0"/>
    <m/>
    <s v="VALIDAR RÁDIO BRUNO"/>
    <m/>
    <m/>
    <x v="1"/>
    <x v="2"/>
    <s v="ATIVO"/>
    <x v="1"/>
    <m/>
    <s v="CONSTRUÍDO"/>
    <x v="2"/>
    <x v="2"/>
    <n v="0"/>
    <m/>
    <s v="ADRIANO INÁCIO"/>
    <m/>
    <m/>
    <m/>
    <m/>
    <m/>
    <m/>
    <m/>
    <m/>
    <m/>
    <e v="#N/A"/>
    <m/>
  </r>
  <r>
    <s v="MGSRQ"/>
    <s v="M2023EST_MGSRQ_01"/>
    <x v="0"/>
    <s v="FLAT"/>
    <x v="0"/>
    <x v="0"/>
    <x v="51"/>
    <x v="38"/>
    <s v="NA"/>
    <s v="NA"/>
    <x v="748"/>
    <x v="1"/>
    <x v="19"/>
    <s v="MGEDO"/>
    <s v="Ativo HL4 / Ativo HL5D"/>
    <x v="21"/>
    <x v="1"/>
    <s v="sex 01/08/2025 16:51 - Gustavo Rosa: @William Carvalho Da Cruz, boa tarde._x000a_Segue abaixo a tabela com os Id’s que devemos seguir com proteção assimétrica | RD Existente, qq dúvida entre em contato."/>
    <m/>
    <s v="NÃO"/>
    <s v="ATIVO"/>
    <x v="0"/>
    <x v="0"/>
    <x v="0"/>
    <s v="-"/>
    <x v="0"/>
    <x v="1"/>
    <n v="512375"/>
    <s v="Regional"/>
    <x v="0"/>
    <d v="2025-10-31T00:00:00"/>
    <n v="0"/>
    <m/>
    <s v="VALIDAR RÁDIO BRUNO"/>
    <m/>
    <m/>
    <x v="1"/>
    <x v="2"/>
    <s v="ATIVO"/>
    <x v="1"/>
    <m/>
    <s v="CONSTRUÍDO"/>
    <x v="2"/>
    <x v="2"/>
    <n v="1"/>
    <m/>
    <s v="ADRIANO INÁCIO"/>
    <m/>
    <m/>
    <m/>
    <m/>
    <m/>
    <m/>
    <m/>
    <m/>
    <m/>
    <e v="#N/A"/>
    <m/>
  </r>
  <r>
    <s v="MGPRS"/>
    <s v="M2024EST_MGPRS_01"/>
    <x v="0"/>
    <s v="FLAT"/>
    <x v="0"/>
    <x v="0"/>
    <x v="182"/>
    <x v="277"/>
    <s v="NA"/>
    <s v="NA"/>
    <x v="749"/>
    <x v="1"/>
    <x v="3"/>
    <s v="MGFEN"/>
    <s v="Ativo HL4 / Falta HL5D"/>
    <x v="1"/>
    <x v="1"/>
    <s v="REDE ENTREGUE CONFORME TOPOLOGIA ESTRUTURANTE"/>
    <m/>
    <s v="NÃO"/>
    <s v="ATIVO"/>
    <x v="0"/>
    <x v="0"/>
    <x v="0"/>
    <s v="-"/>
    <x v="0"/>
    <x v="1"/>
    <n v="513935"/>
    <s v="Aprovado HQ"/>
    <x v="0"/>
    <d v="2025-10-31T00:00:00"/>
    <n v="0"/>
    <m/>
    <s v="VALIDAR RÁDIO BRUNO"/>
    <m/>
    <m/>
    <x v="1"/>
    <x v="92"/>
    <s v="-"/>
    <x v="1"/>
    <s v="-"/>
    <s v="CONSTRUÍDO"/>
    <x v="10"/>
    <x v="11"/>
    <n v="0"/>
    <m/>
    <s v="ADRIANO INÁCIO"/>
    <m/>
    <m/>
    <m/>
    <m/>
    <m/>
    <m/>
    <m/>
    <m/>
    <m/>
    <e v="#N/A"/>
    <m/>
  </r>
  <r>
    <s v="MGPTA"/>
    <s v="M2024EST_MGPTA_01"/>
    <x v="0"/>
    <s v="FLAT - 2° ALÇA INVIAVEL FIBRA"/>
    <x v="0"/>
    <x v="0"/>
    <x v="139"/>
    <x v="74"/>
    <s v="NA"/>
    <s v="NA"/>
    <x v="750"/>
    <x v="1"/>
    <x v="3"/>
    <s v="MGFEN"/>
    <s v="Ativo HL4 / Ativo HL5D"/>
    <x v="1"/>
    <x v="1"/>
    <s v="qua 06/08/2025 16:15 - Victor: proteção inviavel pra fibra, Canalização MD 0,6km + 0,2 MND / Area de Sombra - r$ 162mil"/>
    <m/>
    <s v="NÃO"/>
    <s v="ATIVO"/>
    <x v="0"/>
    <x v="0"/>
    <x v="0"/>
    <s v="-"/>
    <x v="0"/>
    <x v="1"/>
    <n v="512308"/>
    <s v="Regional"/>
    <x v="0"/>
    <d v="2025-10-31T00:00:00"/>
    <n v="0"/>
    <m/>
    <s v="VALIDAR RÁDIO BRUNO"/>
    <m/>
    <m/>
    <x v="1"/>
    <x v="2"/>
    <s v="ATIVO"/>
    <x v="1"/>
    <m/>
    <s v="CONSTRUÍDO"/>
    <x v="2"/>
    <x v="2"/>
    <n v="0"/>
    <m/>
    <s v="ADRIANO INÁCIO"/>
    <m/>
    <m/>
    <m/>
    <m/>
    <m/>
    <m/>
    <m/>
    <m/>
    <m/>
    <e v="#N/A"/>
    <m/>
  </r>
  <r>
    <s v="MGSPG"/>
    <s v="M2023_MGSPG_01"/>
    <x v="0"/>
    <s v="FLAT"/>
    <x v="0"/>
    <x v="0"/>
    <x v="30"/>
    <x v="76"/>
    <s v="NA"/>
    <s v="NA"/>
    <x v="751"/>
    <x v="1"/>
    <x v="14"/>
    <s v="MGTAN"/>
    <s v="Não Ativo"/>
    <x v="12"/>
    <x v="1"/>
    <s v="REDE ENTREGUE CONFORME TOPOLOGIA ESTRUTURANTE"/>
    <m/>
    <s v="NÃO"/>
    <s v="ATIVO"/>
    <x v="0"/>
    <x v="0"/>
    <x v="0"/>
    <s v="-"/>
    <x v="0"/>
    <x v="1"/>
    <n v="506543"/>
    <s v="Aprovado HQ"/>
    <x v="0"/>
    <d v="2025-10-31T00:00:00"/>
    <n v="0"/>
    <m/>
    <s v="VALIDAR RÁDIO BRUNO"/>
    <m/>
    <m/>
    <x v="1"/>
    <x v="12"/>
    <d v="2024-10-26T00:00:00"/>
    <x v="4"/>
    <s v="SITE MGTAN VANDALIZADO, SEM DGO E INFRA PARA EXECUÇÃO DA ATIVIDADE. SITUACAO ENVIADA A VIVO PARA ANALISE"/>
    <s v="CONSTRUÍDO"/>
    <x v="2"/>
    <x v="2"/>
    <n v="0"/>
    <m/>
    <s v="ADRIANO INÁCIO"/>
    <m/>
    <m/>
    <m/>
    <m/>
    <m/>
    <m/>
    <m/>
    <m/>
    <m/>
    <e v="#N/A"/>
    <m/>
  </r>
  <r>
    <s v="MGRGT"/>
    <s v="M2024EST_MGRGT_01"/>
    <x v="0"/>
    <s v="FLAT"/>
    <x v="0"/>
    <x v="0"/>
    <x v="123"/>
    <x v="11"/>
    <s v="NA"/>
    <s v="NA"/>
    <x v="752"/>
    <x v="1"/>
    <x v="3"/>
    <s v="MGFEN"/>
    <s v="Ativo HL4 / Falta HL5D"/>
    <x v="1"/>
    <x v="1"/>
    <s v="ATIVO TOPOLOGIA ESTRUT - CFO + ROLLOUT"/>
    <m/>
    <s v="NÃO"/>
    <s v="ATIVO"/>
    <x v="0"/>
    <x v="0"/>
    <x v="10"/>
    <s v="-"/>
    <x v="0"/>
    <x v="1"/>
    <n v="434519"/>
    <s v="Aprovado HQ"/>
    <x v="0"/>
    <d v="2025-10-31T00:00:00"/>
    <n v="0"/>
    <m/>
    <s v="VALIDAR RÁDIO BRUNO"/>
    <m/>
    <m/>
    <x v="1"/>
    <x v="2"/>
    <s v="ATIVO"/>
    <x v="1"/>
    <m/>
    <s v="CONSTRUÍDO"/>
    <x v="2"/>
    <x v="2"/>
    <n v="0"/>
    <m/>
    <s v="ADRIANO INÁCIO"/>
    <m/>
    <m/>
    <m/>
    <m/>
    <m/>
    <m/>
    <m/>
    <m/>
    <m/>
    <e v="#N/A"/>
    <m/>
  </r>
  <r>
    <s v="MGJFI"/>
    <s v="M2025EST_MGJFI_01"/>
    <x v="3"/>
    <s v="SIM"/>
    <x v="0"/>
    <x v="0"/>
    <x v="1"/>
    <x v="1"/>
    <s v="NA"/>
    <s v="NA"/>
    <x v="459"/>
    <x v="0"/>
    <x v="31"/>
    <s v="MGJSM"/>
    <s v="-"/>
    <x v="0"/>
    <x v="0"/>
    <s v="18/07/2025 - Arthur: CONSTRUÍDO EM 2024 NA MESMA TOPOLOGIA E HIERARQUIA 2025"/>
    <s v="-"/>
    <s v="NÃO"/>
    <s v="CANCELADO"/>
    <x v="0"/>
    <x v="0"/>
    <x v="15"/>
    <s v="-"/>
    <x v="0"/>
    <x v="0"/>
    <s v="NA"/>
    <s v="NA"/>
    <x v="0"/>
    <m/>
    <m/>
    <m/>
    <m/>
    <m/>
    <m/>
    <x v="1"/>
    <x v="0"/>
    <d v="2025-09-30T00:00:00"/>
    <x v="0"/>
    <m/>
    <m/>
    <x v="0"/>
    <x v="0"/>
    <s v="NÃO LOC"/>
    <s v="HL5G_2025MGJFI"/>
    <s v="ADRIANO SIQUEIRA"/>
    <s v="OK"/>
    <s v="OK"/>
    <s v="NOK"/>
    <s v="OK"/>
    <s v="OK"/>
    <s v="NA"/>
    <s v="OK"/>
    <s v="1._x0009_Metro (HL4/HL5D/HL5G) = HL5G OK_x000a_2._x0009_Organização FO = OK_x000a_3._x0009_Identificação = OK _x000a_4._x0009_Bateria Lítio Existente = 00_x000a_"/>
    <m/>
    <e v="#N/A"/>
    <m/>
  </r>
  <r>
    <s v="MGJFP"/>
    <s v="M2024EST_MGJFP_01"/>
    <x v="3"/>
    <s v="SIM"/>
    <x v="0"/>
    <x v="0"/>
    <x v="289"/>
    <x v="0"/>
    <s v="NA"/>
    <s v="NA"/>
    <x v="470"/>
    <x v="0"/>
    <x v="31"/>
    <s v="MGJSM"/>
    <s v="-"/>
    <x v="0"/>
    <x v="0"/>
    <m/>
    <m/>
    <s v="NÃO"/>
    <s v="ATIVO"/>
    <x v="0"/>
    <x v="0"/>
    <x v="13"/>
    <s v="-"/>
    <x v="0"/>
    <x v="0"/>
    <n v="597390"/>
    <s v="Empreiteira"/>
    <x v="0"/>
    <m/>
    <m/>
    <m/>
    <m/>
    <m/>
    <m/>
    <x v="1"/>
    <x v="2"/>
    <s v="ATIVO"/>
    <x v="0"/>
    <m/>
    <s v="VALIDAÇÃO DE DRAFT (DENTRO DO CUSTO)"/>
    <x v="0"/>
    <x v="0"/>
    <s v="NÃO LOC"/>
    <s v="HL5G_2025MGJFP"/>
    <s v="ADRIANO SIQUEIRA"/>
    <s v="OK"/>
    <s v="OK"/>
    <s v="NOK"/>
    <s v="OK"/>
    <s v="NOK"/>
    <s v="NA"/>
    <s v="OK"/>
    <s v="1._x0009_Metro (HL4/HL5D/HL5G) =HL5G OK_x000a_2._x0009_Organização FO = OK_x000a_3._x0009_Identificação = OK_x000a_4._x0009_Bateria Lítio Existente = 00_x000a_5._x0009_Radio pra redundancia = 00 "/>
    <m/>
    <e v="#N/A"/>
    <m/>
  </r>
  <r>
    <s v="MGJOM"/>
    <s v="M2025EST_MGJOM_01"/>
    <x v="3"/>
    <s v="SIM"/>
    <x v="0"/>
    <x v="0"/>
    <x v="1"/>
    <x v="1"/>
    <s v="NA"/>
    <s v="NA"/>
    <x v="457"/>
    <x v="0"/>
    <x v="31"/>
    <s v="MGJSM"/>
    <s v="-"/>
    <x v="0"/>
    <x v="0"/>
    <s v="18/07/2025 - Arthur: CONSTRUÍDO EM 2024 NA MESMA TOPOLOGIA E HIERARQUIA 2025"/>
    <s v="-"/>
    <s v="NÃO"/>
    <s v="CANCELADO"/>
    <x v="0"/>
    <x v="0"/>
    <x v="15"/>
    <s v="-"/>
    <x v="0"/>
    <x v="0"/>
    <s v="NA"/>
    <s v="NA"/>
    <x v="0"/>
    <m/>
    <m/>
    <m/>
    <m/>
    <m/>
    <m/>
    <x v="1"/>
    <x v="0"/>
    <d v="2025-09-30T00:00:00"/>
    <x v="0"/>
    <m/>
    <m/>
    <x v="0"/>
    <x v="0"/>
    <s v="NÃO LOC"/>
    <s v="HL5G_2025MGJOM"/>
    <s v="ADRIANO SIQUEIRA"/>
    <s v="OK"/>
    <s v="OK"/>
    <s v="OK"/>
    <s v="OK"/>
    <s v="OK"/>
    <s v="NA"/>
    <s v="OK"/>
    <s v="1._x0009_Metro (HL4/HL5D/HL5G) = HL5G OK_x000a_2._x0009_Organização FO = OK_x000a_3._x0009_Identificação = OK _x000a_4._x0009_Bateria Lítio Existente = 02_x000a_"/>
    <m/>
    <e v="#N/A"/>
    <m/>
  </r>
  <r>
    <s v="MGAPD"/>
    <s v="NA"/>
    <x v="3"/>
    <s v="SIM"/>
    <x v="0"/>
    <x v="0"/>
    <x v="1"/>
    <x v="1"/>
    <s v="NA"/>
    <s v="NA"/>
    <x v="478"/>
    <x v="0"/>
    <x v="27"/>
    <s v="MGSDE"/>
    <s v="-"/>
    <x v="0"/>
    <x v="0"/>
    <s v="ENTREGUE NO ID METRO 2024"/>
    <m/>
    <s v="NÃO"/>
    <s v="CANCELADO"/>
    <x v="0"/>
    <x v="0"/>
    <x v="13"/>
    <s v="-"/>
    <x v="0"/>
    <x v="0"/>
    <n v="567926"/>
    <s v="NA"/>
    <x v="0"/>
    <m/>
    <m/>
    <m/>
    <m/>
    <m/>
    <m/>
    <x v="1"/>
    <x v="0"/>
    <d v="2025-09-30T00:00:00"/>
    <x v="0"/>
    <m/>
    <m/>
    <x v="0"/>
    <x v="0"/>
    <s v="NÃO LOC"/>
    <s v="HL5G_2025MGAPD"/>
    <s v="ADRIANO SIQUEIRA"/>
    <s v="OK"/>
    <s v="OK"/>
    <s v="OK"/>
    <s v="OK"/>
    <s v="OK"/>
    <s v="NA"/>
    <s v="OK"/>
    <s v="1._x0009_Metro (HL4/HL5D/HL5G) = HL5D  OK_x000a_2._x0009_Organização FO = OK_x000a_3._x0009_Identificação = OK _x000a_4._x0009_Bateria Lítio Existente = 05_x000a__x000a_"/>
    <m/>
    <e v="#N/A"/>
    <m/>
  </r>
  <r>
    <s v="MGJXB"/>
    <s v="M2024EST_MGJXB_01"/>
    <x v="3"/>
    <s v="SIM"/>
    <x v="0"/>
    <x v="0"/>
    <x v="1"/>
    <x v="1"/>
    <s v="NA"/>
    <s v="NA"/>
    <x v="512"/>
    <x v="0"/>
    <x v="27"/>
    <s v="MGSDE"/>
    <s v="-"/>
    <x v="0"/>
    <x v="0"/>
    <s v="18/07/2025 - Arthur: ativo no estruturante de 2024, não recebemos ID metro 2025, então não teremos como revalidar Ids."/>
    <s v="-"/>
    <s v="NÃO"/>
    <s v="CANCELADO"/>
    <x v="0"/>
    <x v="0"/>
    <x v="12"/>
    <s v="-"/>
    <x v="0"/>
    <x v="0"/>
    <s v="CRIAR ID"/>
    <s v="Empreiteira"/>
    <x v="0"/>
    <m/>
    <m/>
    <m/>
    <m/>
    <m/>
    <m/>
    <x v="1"/>
    <x v="0"/>
    <d v="2025-09-30T00:00:00"/>
    <x v="0"/>
    <m/>
    <m/>
    <x v="0"/>
    <x v="0"/>
    <s v="NÃO LOC"/>
    <s v="HL5G_2025MGJXB"/>
    <s v="ADRIANO SIQUEIRA"/>
    <s v="OK"/>
    <s v="OK"/>
    <s v="OK"/>
    <s v="OK"/>
    <s v="NOK"/>
    <s v="NA"/>
    <s v="OK"/>
    <s v="1._x0009_Metro (HL4/HL5D/HL5G) = HL5D (não ativado),HL5G OK_x000a_2._x0009_Organização FO = OK_x000a_3._x0009_Identificação = OK _x000a_4._x0009_Bateria Lítio Existente = 03_x000a_5._x0009_NC 586060918 (identificar fibras e cabos do HL5G)_x000a_6._x0009_NC 586450878 (Grade de proteção do relógio e QDCA sem cadeado)_x000a_7._x0009_Possui SWA – B2B_x000a_"/>
    <m/>
    <e v="#N/A"/>
    <m/>
  </r>
  <r>
    <s v="MG24M"/>
    <s v="-"/>
    <x v="0"/>
    <s v="FLAT"/>
    <x v="0"/>
    <x v="0"/>
    <x v="77"/>
    <x v="182"/>
    <s v="NA"/>
    <s v="NA"/>
    <x v="753"/>
    <x v="1"/>
    <x v="17"/>
    <s v="-"/>
    <s v="Ativo HL4 / Falta HL5D"/>
    <x v="1"/>
    <x v="1"/>
    <s v="RÁDIO"/>
    <m/>
    <s v="SIM"/>
    <s v="ATIVO"/>
    <x v="0"/>
    <x v="0"/>
    <x v="11"/>
    <s v="-"/>
    <x v="0"/>
    <x v="1"/>
    <n v="519728"/>
    <s v="Empreiteira"/>
    <x v="0"/>
    <d v="2025-11-14T00:00:00"/>
    <n v="0"/>
    <m/>
    <s v="VALIDAR RÁDIO BRUNO"/>
    <m/>
    <m/>
    <x v="1"/>
    <x v="2"/>
    <s v="ATIVO"/>
    <x v="1"/>
    <m/>
    <s v="CONSTRUÍDO"/>
    <x v="2"/>
    <x v="2"/>
    <n v="0"/>
    <m/>
    <s v="ADRIANO INÁCIO"/>
    <m/>
    <m/>
    <m/>
    <m/>
    <m/>
    <m/>
    <m/>
    <m/>
    <m/>
    <e v="#N/A"/>
    <m/>
  </r>
  <r>
    <s v="MGAVO"/>
    <s v="M2024_MGAVO_01"/>
    <x v="0"/>
    <s v="FLAT"/>
    <x v="0"/>
    <x v="0"/>
    <x v="290"/>
    <x v="278"/>
    <s v="NA"/>
    <s v="NA"/>
    <x v="754"/>
    <x v="1"/>
    <x v="26"/>
    <s v="MGSCN"/>
    <s v="Ativo"/>
    <x v="15"/>
    <x v="1"/>
    <s v="ATIVO COM  PROTEÇÃO TOPOLOGIA ESTRUT - LANÇAMENTO"/>
    <m/>
    <s v="NÃO"/>
    <s v="ATIVO"/>
    <x v="0"/>
    <x v="0"/>
    <x v="0"/>
    <s v="-"/>
    <x v="0"/>
    <x v="1"/>
    <n v="508155"/>
    <s v="Empreiteira"/>
    <x v="0"/>
    <d v="2025-11-14T00:00:00"/>
    <n v="0"/>
    <m/>
    <s v="VALIDAR RÁDIO BRUNO"/>
    <m/>
    <m/>
    <x v="1"/>
    <x v="2"/>
    <s v="ATIVO"/>
    <x v="1"/>
    <m/>
    <s v="CONSTRUÍDO"/>
    <x v="2"/>
    <x v="2"/>
    <n v="0"/>
    <m/>
    <s v="ADRIANO INÁCIO"/>
    <m/>
    <m/>
    <m/>
    <m/>
    <m/>
    <m/>
    <m/>
    <m/>
    <m/>
    <e v="#N/A"/>
    <m/>
  </r>
  <r>
    <s v="MGADA"/>
    <s v="M2024EST_MGADA_01"/>
    <x v="0"/>
    <s v="FLAT"/>
    <x v="0"/>
    <x v="0"/>
    <x v="152"/>
    <x v="3"/>
    <s v="NA"/>
    <s v="NA"/>
    <x v="755"/>
    <x v="1"/>
    <x v="24"/>
    <s v="MGSLA"/>
    <s v="Ativo"/>
    <x v="1"/>
    <x v="1"/>
    <s v="REDE ENTREGUE CONFORME TOPOLOGIA ESTRUTURANTE"/>
    <m/>
    <s v="NÃO"/>
    <s v="ATIVO"/>
    <x v="0"/>
    <x v="0"/>
    <x v="0"/>
    <s v="-"/>
    <x v="0"/>
    <x v="1"/>
    <n v="506525"/>
    <s v="Aprovado HQ"/>
    <x v="0"/>
    <d v="2025-11-14T00:00:00"/>
    <n v="0"/>
    <n v="0"/>
    <s v="VALIDAR RÁDIO BRUNO"/>
    <m/>
    <m/>
    <x v="1"/>
    <x v="18"/>
    <d v="2024-10-14T00:00:00"/>
    <x v="1"/>
    <s v="SEM ACESSO CIDADE ADM, REAGENDADO PARA 21/10"/>
    <s v="CONSTRUÍDO"/>
    <x v="2"/>
    <x v="2"/>
    <n v="0"/>
    <m/>
    <s v="ADRIANO INÁCIO"/>
    <m/>
    <m/>
    <m/>
    <m/>
    <m/>
    <m/>
    <m/>
    <m/>
    <m/>
    <e v="#N/A"/>
    <m/>
  </r>
  <r>
    <s v="MGHFD"/>
    <s v="NA"/>
    <x v="3"/>
    <s v="SIM"/>
    <x v="0"/>
    <x v="0"/>
    <x v="1"/>
    <x v="1"/>
    <s v="NA"/>
    <s v="NA"/>
    <x v="485"/>
    <x v="0"/>
    <x v="27"/>
    <s v="MGV01"/>
    <s v="-"/>
    <x v="0"/>
    <x v="0"/>
    <s v="ENTREGUE NO ID METRO 2024"/>
    <m/>
    <s v="NÃO"/>
    <s v="CANCELADO"/>
    <x v="0"/>
    <x v="0"/>
    <x v="13"/>
    <s v="-"/>
    <x v="0"/>
    <x v="0"/>
    <n v="567933"/>
    <s v="NA"/>
    <x v="0"/>
    <m/>
    <m/>
    <m/>
    <m/>
    <m/>
    <m/>
    <x v="1"/>
    <x v="0"/>
    <d v="2025-09-30T00:00:00"/>
    <x v="0"/>
    <m/>
    <m/>
    <x v="0"/>
    <x v="0"/>
    <s v="NÃO LOC"/>
    <s v="HL5G_2025MGHFD"/>
    <s v="ADRIANO SIQUEIRA"/>
    <s v="OK"/>
    <s v="OK"/>
    <s v="NOK"/>
    <s v="OK"/>
    <s v="NOK"/>
    <s v="NA"/>
    <s v="OK"/>
    <s v="1._x0009_Metro (HL4/HL5D/HL5G) = HL5G OK_x000a_2._x0009_Organização FO = OK_x000a_3._x0009_Identificação = OK _x000a_4._x0009_Bateria Lítio Existente = 00_x000a_"/>
    <m/>
    <e v="#N/A"/>
    <m/>
  </r>
  <r>
    <s v="MGAGT"/>
    <s v="M2024EST_MGAGT_01"/>
    <x v="0"/>
    <s v="FLAT"/>
    <x v="0"/>
    <x v="0"/>
    <x v="45"/>
    <x v="102"/>
    <s v="NA"/>
    <s v="NA"/>
    <x v="756"/>
    <x v="1"/>
    <x v="1"/>
    <s v="MGCRS"/>
    <s v="Ativo HL4 / Falta HL5D"/>
    <x v="1"/>
    <x v="1"/>
    <s v="REDE ENTREGUE CONFORME TOPOLOGIA ESTRUTURANTE"/>
    <m/>
    <s v="NÃO"/>
    <s v="ATIVO"/>
    <x v="0"/>
    <x v="0"/>
    <x v="0"/>
    <s v="-"/>
    <x v="0"/>
    <x v="1"/>
    <n v="523197"/>
    <s v="Aprovado HQ"/>
    <x v="0"/>
    <d v="2025-11-14T00:00:00"/>
    <n v="0"/>
    <m/>
    <s v="VALIDAR RÁDIO BRUNO"/>
    <m/>
    <m/>
    <x v="1"/>
    <x v="4"/>
    <d v="2024-10-23T00:00:00"/>
    <x v="5"/>
    <s v="OBRA EM ANDAMENTO CLUSTER LUE"/>
    <s v="CONSTRUÍDO"/>
    <x v="2"/>
    <x v="2"/>
    <n v="0"/>
    <m/>
    <s v="ADRIANO INÁCIO"/>
    <m/>
    <m/>
    <m/>
    <m/>
    <m/>
    <m/>
    <m/>
    <m/>
    <m/>
    <e v="#N/A"/>
    <m/>
  </r>
  <r>
    <s v="MGAPB"/>
    <s v="M2024EST_MGAPB_01"/>
    <x v="14"/>
    <s v="FLAT"/>
    <x v="0"/>
    <x v="0"/>
    <x v="123"/>
    <x v="11"/>
    <s v="NA"/>
    <s v="NA"/>
    <x v="757"/>
    <x v="1"/>
    <x v="3"/>
    <s v="MGFEN"/>
    <s v="Ativo HL4 / Falta HL5D"/>
    <x v="1"/>
    <x v="1"/>
    <s v="ATIVO TOPOLOGIA ESTRUT - CFO + ROLLOUT"/>
    <m/>
    <s v="NÃO"/>
    <s v="ATIVO"/>
    <x v="0"/>
    <x v="0"/>
    <x v="0"/>
    <s v="-"/>
    <x v="0"/>
    <x v="1"/>
    <n v="512370"/>
    <s v="Empreiteira"/>
    <x v="0"/>
    <d v="2025-11-14T00:00:00"/>
    <n v="0"/>
    <n v="0"/>
    <s v="VALIDAR RÁDIO BRUNO"/>
    <m/>
    <m/>
    <x v="1"/>
    <x v="2"/>
    <s v="ATIVO"/>
    <x v="1"/>
    <m/>
    <s v="CONSTRUÍDO"/>
    <x v="2"/>
    <x v="2"/>
    <n v="0"/>
    <m/>
    <s v="ADRIANO INÁCIO"/>
    <m/>
    <m/>
    <m/>
    <m/>
    <m/>
    <m/>
    <m/>
    <m/>
    <m/>
    <e v="#N/A"/>
    <m/>
  </r>
  <r>
    <s v="MGJIP"/>
    <s v="NA"/>
    <x v="13"/>
    <s v="SIM"/>
    <x v="0"/>
    <x v="0"/>
    <x v="231"/>
    <x v="170"/>
    <s v="NA"/>
    <s v="NA"/>
    <x v="453"/>
    <x v="0"/>
    <x v="31"/>
    <s v="MGJIR"/>
    <s v="-"/>
    <x v="0"/>
    <x v="0"/>
    <s v="Gustavo Rosa: MGJIP foi substituído pelo MGJIR"/>
    <s v="-"/>
    <s v="NÃO"/>
    <s v="ATIVAÇÃO"/>
    <x v="0"/>
    <x v="0"/>
    <x v="15"/>
    <s v="-"/>
    <x v="0"/>
    <x v="0"/>
    <s v="NA"/>
    <s v="NA"/>
    <x v="0"/>
    <m/>
    <m/>
    <m/>
    <m/>
    <m/>
    <m/>
    <x v="1"/>
    <x v="0"/>
    <d v="2025-09-30T00:00:00"/>
    <x v="0"/>
    <m/>
    <m/>
    <x v="0"/>
    <x v="0"/>
    <s v="NÃO LOC"/>
    <s v="HL5G_2025MGJIP"/>
    <s v="ADRIANO SIQUEIRA"/>
    <s v="DESATIVADO"/>
    <s v="DESATIVADO"/>
    <s v="NA"/>
    <s v="NA"/>
    <s v="NA"/>
    <s v="NA"/>
    <s v="DESATIVADO"/>
    <s v="DESATIVADO"/>
    <m/>
    <e v="#N/A"/>
    <m/>
  </r>
  <r>
    <s v="MGJLV"/>
    <s v="M2024EST_MGJLV_01"/>
    <x v="3"/>
    <s v="SIM"/>
    <x v="0"/>
    <x v="0"/>
    <x v="1"/>
    <x v="1"/>
    <s v="NA"/>
    <s v="NA"/>
    <x v="491"/>
    <x v="0"/>
    <x v="27"/>
    <s v="MGV01"/>
    <s v="-"/>
    <x v="0"/>
    <x v="0"/>
    <s v="18/07/2025 - Arthur: ativo no estruturante de 2024, não recebemos ID metro 2025, então não teremos como revalidar Ids."/>
    <s v="-"/>
    <s v="NÃO"/>
    <s v="CANCELADO"/>
    <x v="0"/>
    <x v="0"/>
    <x v="12"/>
    <s v="-"/>
    <x v="0"/>
    <x v="0"/>
    <s v="CRIAR ID"/>
    <s v="Empreiteira"/>
    <x v="0"/>
    <m/>
    <m/>
    <m/>
    <m/>
    <m/>
    <m/>
    <x v="1"/>
    <x v="0"/>
    <d v="2025-09-30T00:00:00"/>
    <x v="0"/>
    <m/>
    <m/>
    <x v="0"/>
    <x v="0"/>
    <s v="NÃO LOC"/>
    <s v="HL5G_2025MGJLV"/>
    <s v="ADRIANO SIQUEIRA"/>
    <s v="OK"/>
    <s v="OK"/>
    <s v="NOK"/>
    <s v="OK"/>
    <s v="OK"/>
    <s v="NA"/>
    <s v="Small Cell"/>
    <s v="NÃO TEM METRO"/>
    <m/>
    <e v="#N/A"/>
    <m/>
  </r>
  <r>
    <s v="MGJRE"/>
    <s v="M2024EST_MGJRE_01"/>
    <x v="3"/>
    <s v="SIM"/>
    <x v="0"/>
    <x v="0"/>
    <x v="291"/>
    <x v="10"/>
    <s v="NA"/>
    <s v="NA"/>
    <x v="758"/>
    <x v="0"/>
    <x v="27"/>
    <s v="MGV01"/>
    <s v="-"/>
    <x v="0"/>
    <x v="0"/>
    <s v="07/10/2025 - Luiz: em andamento, previsao de entrega 11/out. Acesso a checar."/>
    <m/>
    <s v="NÃO"/>
    <s v="ATIVO"/>
    <x v="0"/>
    <x v="0"/>
    <x v="13"/>
    <s v="-"/>
    <x v="0"/>
    <x v="0"/>
    <n v="567941"/>
    <s v="Aprovado HQ"/>
    <x v="0"/>
    <m/>
    <m/>
    <m/>
    <m/>
    <m/>
    <m/>
    <x v="1"/>
    <x v="2"/>
    <s v="ATIVO"/>
    <x v="0"/>
    <m/>
    <s v="APROVAÇÃO DE DRAFT"/>
    <x v="0"/>
    <x v="0"/>
    <s v="NÃO LOC"/>
    <s v="HL5G_2025MGJRE"/>
    <s v="ADRIANO SIQUEIRA"/>
    <s v="OK"/>
    <s v="OK"/>
    <s v="OK"/>
    <s v="OK"/>
    <s v="OK"/>
    <s v="NA"/>
    <s v="OK"/>
    <s v="_x000a_1._x0009_Metro (HL4/HL5D/HL5G) =HL5G OK_x000a_2._x0009_Organização FO = OK_x000a_3._x0009_Identificação = OK_x000a_4._x0009_Bateria Lítio Existente = 03_x000a_5._x0009_Radio pra redundância =  00 _x000a_"/>
    <m/>
    <e v="#N/A"/>
    <m/>
  </r>
  <r>
    <s v="MGGRN"/>
    <s v="M2024EST_MGGRN_01"/>
    <x v="3"/>
    <s v="NÃO"/>
    <x v="0"/>
    <x v="0"/>
    <x v="282"/>
    <x v="272"/>
    <s v="NA"/>
    <s v="NA"/>
    <x v="468"/>
    <x v="0"/>
    <x v="31"/>
    <s v="MGJRB"/>
    <s v="-"/>
    <x v="0"/>
    <x v="0"/>
    <s v="05/11/2025 - Jonathan: problema de acesso no MGJRB. Ver com o Wagner a questão."/>
    <m/>
    <s v="NÃO"/>
    <s v="ATIVO"/>
    <x v="0"/>
    <x v="0"/>
    <x v="13"/>
    <s v="-"/>
    <x v="0"/>
    <x v="0"/>
    <n v="593308"/>
    <s v="Empreiteira"/>
    <x v="0"/>
    <m/>
    <m/>
    <m/>
    <m/>
    <m/>
    <m/>
    <x v="1"/>
    <x v="2"/>
    <s v="ATIVO"/>
    <x v="0"/>
    <m/>
    <s v="VALIDAÇÃO DE DRAFT (DENTRO DO CUSTO)"/>
    <x v="0"/>
    <x v="0"/>
    <s v="NÃO LOC"/>
    <s v="HL5G_2025MGGRN"/>
    <s v="ADRIANO SIQUEIRA"/>
    <s v="OK"/>
    <s v="OK"/>
    <s v="OK"/>
    <s v="OK"/>
    <s v="OK"/>
    <s v="NA"/>
    <s v="W49"/>
    <s v=" 1._x0009_Metro (HL4/HL5D/HL5G) = HL5G OK_x000a_2._x0009_Organização FO = OK_x000a_3._x0009_Identificação = OK_x000a_4._x0009_Bateria Lítio Existente = 04 (ZTE)_x000a_"/>
    <m/>
    <e v="#N/A"/>
    <m/>
  </r>
  <r>
    <s v="MGAFP"/>
    <s v="M2024EST_MGAFP_01"/>
    <x v="0"/>
    <s v="FLAT"/>
    <x v="0"/>
    <x v="0"/>
    <x v="17"/>
    <x v="102"/>
    <s v="NA"/>
    <s v="NA"/>
    <x v="759"/>
    <x v="1"/>
    <x v="4"/>
    <s v="MGASO"/>
    <s v="Ativo"/>
    <x v="1"/>
    <x v="1"/>
    <s v="REDE ENTREGUE COM  PROTEÇÃO TOPOLOGIA ESTRUT - LANÇAMENTO "/>
    <m/>
    <s v="SIM"/>
    <s v="ATIVO"/>
    <x v="0"/>
    <x v="0"/>
    <x v="3"/>
    <s v="-"/>
    <x v="0"/>
    <x v="1"/>
    <s v="NA"/>
    <s v="NA"/>
    <x v="0"/>
    <d v="2025-11-14T00:00:00"/>
    <n v="0"/>
    <m/>
    <s v="VALIDAR RÁDIO BRUNO"/>
    <m/>
    <m/>
    <x v="1"/>
    <x v="4"/>
    <d v="2024-10-17T00:00:00"/>
    <x v="1"/>
    <s v="AGENDADO PARA 18/10 08:00"/>
    <s v="CONSTRUÍDO"/>
    <x v="2"/>
    <x v="2"/>
    <n v="0"/>
    <m/>
    <s v="ADRIANO INÁCIO"/>
    <m/>
    <m/>
    <m/>
    <m/>
    <m/>
    <m/>
    <m/>
    <n v="1"/>
    <s v="Metro (HL4/HL5D/HL5G) =HL5G OK"/>
    <e v="#N/A"/>
    <m/>
  </r>
  <r>
    <s v="MGRBC"/>
    <s v="NA"/>
    <x v="1"/>
    <s v="CANCELADO"/>
    <x v="4"/>
    <x v="6"/>
    <x v="288"/>
    <x v="225"/>
    <s v="NA"/>
    <s v="NA"/>
    <x v="760"/>
    <x v="0"/>
    <x v="31"/>
    <s v="MGJRB"/>
    <s v="-"/>
    <x v="0"/>
    <x v="0"/>
    <s v="13/JUN - Gustavo Rosa: Estes sites de Juiz de Fora estão na esteira do L&amp;O (Desmobilização). "/>
    <s v="-"/>
    <s v="NÃO"/>
    <s v="CANCELADO"/>
    <x v="4"/>
    <x v="6"/>
    <x v="15"/>
    <s v="-"/>
    <x v="0"/>
    <x v="0"/>
    <s v="NA"/>
    <s v="NA"/>
    <x v="5"/>
    <m/>
    <m/>
    <m/>
    <m/>
    <m/>
    <m/>
    <x v="1"/>
    <x v="0"/>
    <d v="2025-09-30T00:00:00"/>
    <x v="0"/>
    <m/>
    <m/>
    <x v="0"/>
    <x v="0"/>
    <s v="NÃO LOC"/>
    <s v="HL5G_2025MGRBC"/>
    <m/>
    <m/>
    <m/>
    <m/>
    <m/>
    <m/>
    <m/>
    <m/>
    <m/>
    <m/>
    <e v="#N/A"/>
    <m/>
  </r>
  <r>
    <s v="MGHHF"/>
    <s v="M2025EST_MGHHF_01"/>
    <x v="3"/>
    <s v="SIM"/>
    <x v="0"/>
    <x v="0"/>
    <x v="268"/>
    <x v="204"/>
    <s v="NA"/>
    <s v="NA"/>
    <x v="761"/>
    <x v="0"/>
    <x v="40"/>
    <s v="MGCTP"/>
    <s v="-"/>
    <x v="0"/>
    <x v="0"/>
    <s v="OK! Falta migrar! Depende de MGCTP"/>
    <m/>
    <s v="NÃO"/>
    <s v="ATIVO"/>
    <x v="0"/>
    <x v="0"/>
    <x v="13"/>
    <s v="-"/>
    <x v="0"/>
    <x v="0"/>
    <n v="591982"/>
    <s v="Empreiteira"/>
    <x v="0"/>
    <m/>
    <m/>
    <m/>
    <m/>
    <m/>
    <m/>
    <x v="1"/>
    <x v="2"/>
    <s v="ATIVO"/>
    <x v="0"/>
    <m/>
    <m/>
    <x v="0"/>
    <x v="0"/>
    <s v="NÃO LOC"/>
    <s v="HL5G_2025MGHHF"/>
    <s v="ADRIANO SIQUEIRA"/>
    <s v="OK"/>
    <s v="OK"/>
    <s v="OK"/>
    <s v="OK"/>
    <s v="OK"/>
    <s v="NA"/>
    <s v="W49"/>
    <s v="1._x0009_Metro (HL4/HL5D/HL5G) = HL5G OK_x000a_2._x0009_Organização FO = OK_x000a_3._x0009_Identificação = OK_x000a_4._x0009_Bateria Lítio Existente = 06 (hw)_x000a_5._x0009_Radio pra redundância =  00 _x000a_6._x0009_SWA= B2B_x000a_"/>
    <m/>
    <e v="#N/A"/>
    <m/>
  </r>
  <r>
    <s v="MGJXN"/>
    <s v="M2024_MGJXN_01"/>
    <x v="3"/>
    <s v="SIM"/>
    <x v="0"/>
    <x v="0"/>
    <x v="1"/>
    <x v="1"/>
    <s v="NA"/>
    <s v="NA"/>
    <x v="487"/>
    <x v="0"/>
    <x v="40"/>
    <s v="MGCTP"/>
    <s v="-"/>
    <x v="0"/>
    <x v="0"/>
    <s v="18/07/2025 - Arthur: ativo no estruturante de 2024, não recebemos ID metro 2025, então não teremos como revalidar Ids."/>
    <s v="-"/>
    <s v="NÃO"/>
    <s v="CANCELADO"/>
    <x v="0"/>
    <x v="0"/>
    <x v="12"/>
    <s v="-"/>
    <x v="0"/>
    <x v="0"/>
    <s v="CRIAR ID"/>
    <s v="Empreiteira"/>
    <x v="0"/>
    <m/>
    <m/>
    <m/>
    <m/>
    <m/>
    <m/>
    <x v="1"/>
    <x v="0"/>
    <d v="2025-09-30T00:00:00"/>
    <x v="0"/>
    <m/>
    <m/>
    <x v="0"/>
    <x v="0"/>
    <s v="NÃO LOC"/>
    <s v="HL5G_2025MGJXN"/>
    <s v="ADRIANO SIQUEIRA"/>
    <s v="OK"/>
    <s v="NOK"/>
    <s v="OK"/>
    <s v="OK"/>
    <s v="OK"/>
    <s v="NA"/>
    <s v="W49"/>
    <s v="1._x0009_Metro (HL4/HL5D/HL5G) = HL5G OK_x000a_2._x0009_Organização FO = OK_x000a_3._x0009_Identificação = OK_x000a_4._x0009_Bateria Lítio Existente = 0 _x000a_5._x0009_Radio pra redundância =  00_x000a_6._x0009_SWA=B2B_x000a_"/>
    <m/>
    <e v="#N/A"/>
    <m/>
  </r>
  <r>
    <s v="MGBAF"/>
    <s v="M2024EST_MGBAF_01"/>
    <x v="6"/>
    <s v="FLAT"/>
    <x v="0"/>
    <x v="0"/>
    <x v="292"/>
    <x v="53"/>
    <s v="NA"/>
    <s v="NA"/>
    <x v="762"/>
    <x v="1"/>
    <x v="10"/>
    <s v="MGBET"/>
    <s v="Ativo"/>
    <x v="7"/>
    <x v="1"/>
    <s v="qua 11/06/2025 17:28 - Gabriel: para proteção da 2° alça será necessário: IMPLANTAR 10 POSTES + ROÇADA _x000a__x000a_REDE ENTREGUE CONFORME TOPOLOGIA ESTRUTURANTE"/>
    <m/>
    <s v="NÃO"/>
    <s v="ATIVO"/>
    <x v="0"/>
    <x v="0"/>
    <x v="0"/>
    <s v="-"/>
    <x v="0"/>
    <x v="1"/>
    <n v="512252"/>
    <s v="Regional"/>
    <x v="0"/>
    <d v="2025-11-14T00:00:00"/>
    <n v="0"/>
    <n v="0"/>
    <s v="VALIDAR RÁDIO BRUNO"/>
    <m/>
    <m/>
    <x v="1"/>
    <x v="2"/>
    <d v="2024-10-04T00:00:00"/>
    <x v="1"/>
    <m/>
    <s v="CONSTRUÍDO"/>
    <x v="2"/>
    <x v="2"/>
    <n v="0"/>
    <m/>
    <s v="ADRIANO INÁCIO"/>
    <m/>
    <m/>
    <m/>
    <m/>
    <m/>
    <m/>
    <m/>
    <n v="5"/>
    <s v="Radio pra redundância =  00 "/>
    <e v="#N/A"/>
    <m/>
  </r>
  <r>
    <s v="MGJOQ"/>
    <s v="M2024EST_MGJOQ_01"/>
    <x v="3"/>
    <s v="SIM"/>
    <x v="0"/>
    <x v="0"/>
    <x v="1"/>
    <x v="1"/>
    <s v="NA"/>
    <s v="NA"/>
    <x v="390"/>
    <x v="0"/>
    <x v="0"/>
    <s v="MGIVA"/>
    <s v="-"/>
    <x v="0"/>
    <x v="0"/>
    <s v="18/07/2025 - Arthur: ativo no estruturante de 2024, não recebemos ID metro 2025, então não teremos como revalidar Ids."/>
    <s v="-"/>
    <s v="NÃO"/>
    <s v="CANCELADO"/>
    <x v="0"/>
    <x v="0"/>
    <x v="12"/>
    <s v="-"/>
    <x v="0"/>
    <x v="0"/>
    <s v="CRIAR ID"/>
    <s v="Empreiteira"/>
    <x v="0"/>
    <m/>
    <m/>
    <m/>
    <m/>
    <m/>
    <m/>
    <x v="1"/>
    <x v="0"/>
    <d v="2025-09-30T00:00:00"/>
    <x v="0"/>
    <m/>
    <m/>
    <x v="0"/>
    <x v="0"/>
    <s v="NÃO LOC"/>
    <s v="HL5G_2025MGJOQ"/>
    <s v="ADRIANO SIQUEIRA"/>
    <s v="OK"/>
    <s v="OK"/>
    <s v="OK"/>
    <s v="OK"/>
    <s v="OK"/>
    <s v="NA"/>
    <s v="OK"/>
    <s v="1._x0009_Metro (HL4/HL5D/HL5G) =HL5G OK_x000a_2._x0009_Organização FO = OK_x000a_3._x0009_Identificação = OK _x000a_4._x0009_Bateria Lítio Existente = 0_x000a_5._x0009_Possui SWA – B2B_x000a_"/>
    <m/>
    <e v="#N/A"/>
    <m/>
  </r>
  <r>
    <s v="MGBLH"/>
    <s v="M2023_MGBLH_01"/>
    <x v="0"/>
    <s v="FLAT"/>
    <x v="0"/>
    <x v="0"/>
    <x v="101"/>
    <x v="158"/>
    <s v="NA"/>
    <s v="NA"/>
    <x v="763"/>
    <x v="1"/>
    <x v="21"/>
    <s v="MGBPC"/>
    <s v="Ativo"/>
    <x v="1"/>
    <x v="1"/>
    <s v="ATIVO COM  PROTEÇÃO TOPOLOGIA ESTRUT - LANÇAMENTO"/>
    <m/>
    <s v="SIM"/>
    <s v="ATIVO"/>
    <x v="0"/>
    <x v="0"/>
    <x v="2"/>
    <s v="-"/>
    <x v="0"/>
    <x v="1"/>
    <s v="MOIN"/>
    <s v="NA"/>
    <x v="0"/>
    <d v="2025-11-14T00:00:00"/>
    <n v="0"/>
    <n v="0"/>
    <s v="VALIDAR RÁDIO BRUNO"/>
    <m/>
    <m/>
    <x v="1"/>
    <x v="2"/>
    <s v="ATIVO"/>
    <x v="1"/>
    <m/>
    <s v="CONSTRUÍDO"/>
    <x v="2"/>
    <x v="2"/>
    <n v="0"/>
    <m/>
    <s v="ADRIANO INÁCIO"/>
    <m/>
    <m/>
    <m/>
    <m/>
    <m/>
    <m/>
    <m/>
    <m/>
    <m/>
    <e v="#N/A"/>
    <m/>
  </r>
  <r>
    <s v="MGJTL"/>
    <s v="M2024EST_MGJTL_01"/>
    <x v="3"/>
    <s v="SIM"/>
    <x v="0"/>
    <x v="0"/>
    <x v="1"/>
    <x v="1"/>
    <s v="NA"/>
    <s v="NA"/>
    <x v="466"/>
    <x v="0"/>
    <x v="31"/>
    <s v="MGJFG"/>
    <s v="-"/>
    <x v="0"/>
    <x v="0"/>
    <s v="18/07/2025 - Arthur: ativo no estruturante de 2024, não recebemos ID metro 2025, então não teremos como revalidar Ids."/>
    <s v="-"/>
    <s v="NÃO"/>
    <s v="CANCELADO"/>
    <x v="0"/>
    <x v="0"/>
    <x v="12"/>
    <s v="-"/>
    <x v="0"/>
    <x v="0"/>
    <s v="CRIAR ID"/>
    <s v="Empreiteira"/>
    <x v="0"/>
    <m/>
    <m/>
    <m/>
    <m/>
    <m/>
    <m/>
    <x v="1"/>
    <x v="0"/>
    <d v="2025-09-30T00:00:00"/>
    <x v="0"/>
    <m/>
    <m/>
    <x v="0"/>
    <x v="0"/>
    <s v="NÃO LOC"/>
    <s v="HL5G_2025MGJTL"/>
    <s v="ADRIANO SIQUEIRA"/>
    <s v="OK"/>
    <s v="OK"/>
    <s v="NOK"/>
    <s v="NOK"/>
    <s v="OK"/>
    <s v="NA"/>
    <s v="OK"/>
    <s v="1._x0009_Metro (HL4/HL5D/HL5G) =HL5G OK_x000a_2._x0009_Organização FO = OK_x000a_3._x0009_Identificação = OK _x000a_4._x0009_Bateria Lítio Existente = 0_x000a_5._x0009_Sem climatização(Foram Furtado)_x000a_6._x0009_Possui SWA-B2B_x000a_"/>
    <m/>
    <e v="#N/A"/>
    <m/>
  </r>
  <r>
    <s v="MGDQS"/>
    <s v="M2023_MGDQS_01"/>
    <x v="0"/>
    <s v="FLAT"/>
    <x v="0"/>
    <x v="0"/>
    <x v="48"/>
    <x v="50"/>
    <s v="NA"/>
    <s v="NA"/>
    <x v="764"/>
    <x v="1"/>
    <x v="24"/>
    <s v="MGELI"/>
    <s v="Ativo"/>
    <x v="12"/>
    <x v="1"/>
    <s v="REDE ENTREGUE CONFORME TOPOLOGIA ESTRUTURANTE"/>
    <m/>
    <s v="NÃO"/>
    <s v="ATIVO"/>
    <x v="0"/>
    <x v="0"/>
    <x v="0"/>
    <s v="-"/>
    <x v="0"/>
    <x v="1"/>
    <n v="538643"/>
    <s v="Aprovado HQ"/>
    <x v="0"/>
    <d v="2025-11-14T00:00:00"/>
    <n v="0"/>
    <m/>
    <s v="VALIDAR RÁDIO BRUNO"/>
    <m/>
    <m/>
    <x v="1"/>
    <x v="2"/>
    <s v="ATIVO"/>
    <x v="1"/>
    <m/>
    <s v="CONSTRUÍDO"/>
    <x v="2"/>
    <x v="2"/>
    <n v="0"/>
    <m/>
    <s v="ADRIANO INÁCIO"/>
    <m/>
    <m/>
    <m/>
    <m/>
    <m/>
    <m/>
    <m/>
    <m/>
    <m/>
    <e v="#N/A"/>
    <m/>
  </r>
  <r>
    <s v="MGJIG"/>
    <s v="M2025EST_MGJIG_01"/>
    <x v="3"/>
    <s v="SIM"/>
    <x v="0"/>
    <x v="0"/>
    <x v="1"/>
    <x v="1"/>
    <s v="NA"/>
    <s v="NA"/>
    <x v="402"/>
    <x v="0"/>
    <x v="0"/>
    <s v="MGJFO"/>
    <s v="-"/>
    <x v="0"/>
    <x v="0"/>
    <s v="ENTREGUE NO ID METRO 2024"/>
    <m/>
    <s v="NÃO"/>
    <s v="CANCELADO"/>
    <x v="0"/>
    <x v="0"/>
    <x v="15"/>
    <s v="-"/>
    <x v="0"/>
    <x v="0"/>
    <s v="NA"/>
    <s v="NA"/>
    <x v="0"/>
    <m/>
    <m/>
    <m/>
    <m/>
    <m/>
    <m/>
    <x v="1"/>
    <x v="0"/>
    <d v="2025-09-30T00:00:00"/>
    <x v="0"/>
    <m/>
    <m/>
    <x v="0"/>
    <x v="0"/>
    <s v="NÃO LOC"/>
    <s v="HL5G_2025MGJIG"/>
    <s v="ADRIANO SIQUEIRA"/>
    <s v="OK"/>
    <s v="OK"/>
    <s v="OK"/>
    <s v="OK"/>
    <s v="OK"/>
    <s v="NA"/>
    <s v="OK"/>
    <s v="1._x0009_Metro (HL4/HL5D/HL5G) = HL5G OK _x000a_2._x0009_Organização FO = OK_x000a_3._x0009_Identificação = OK _x000a_4._x0009_Bateria Lítio Existente = 03_x000a_"/>
    <m/>
    <e v="#N/A"/>
    <m/>
  </r>
  <r>
    <s v="MGESA"/>
    <s v="M2024EST_MGESA_01"/>
    <x v="14"/>
    <s v="FLAT"/>
    <x v="0"/>
    <x v="0"/>
    <x v="123"/>
    <x v="11"/>
    <s v="NA"/>
    <s v="NA"/>
    <x v="765"/>
    <x v="1"/>
    <x v="3"/>
    <s v="MGFEN"/>
    <s v="Ativo HL4 / Falta HL5D"/>
    <x v="1"/>
    <x v="1"/>
    <s v="ATIVO TOPOLOGIA ESTRUT - CFO + ROLLOUT"/>
    <m/>
    <s v="NÃO"/>
    <s v="ATIVO"/>
    <x v="0"/>
    <x v="0"/>
    <x v="0"/>
    <s v="-"/>
    <x v="0"/>
    <x v="1"/>
    <n v="512324"/>
    <s v="Empreiteira"/>
    <x v="0"/>
    <d v="2025-11-14T00:00:00"/>
    <n v="0"/>
    <m/>
    <s v="VALIDAR RÁDIO BRUNO"/>
    <m/>
    <m/>
    <x v="1"/>
    <x v="2"/>
    <s v="ATIVO"/>
    <x v="1"/>
    <m/>
    <s v="CONSTRUÍDO"/>
    <x v="2"/>
    <x v="2"/>
    <n v="0"/>
    <m/>
    <s v="ADRIANO INÁCIO"/>
    <m/>
    <m/>
    <m/>
    <m/>
    <m/>
    <m/>
    <m/>
    <m/>
    <m/>
    <e v="#N/A"/>
    <m/>
  </r>
  <r>
    <s v="MGGBB"/>
    <s v="NA"/>
    <x v="1"/>
    <s v="SIM"/>
    <x v="4"/>
    <x v="6"/>
    <x v="288"/>
    <x v="225"/>
    <s v="NA"/>
    <s v="NA"/>
    <x v="496"/>
    <x v="0"/>
    <x v="27"/>
    <s v="MGV01"/>
    <s v="-"/>
    <x v="0"/>
    <x v="0"/>
    <s v="Gustavo Rosa: MGGBB foi substituído pelo MGGBU"/>
    <s v="-"/>
    <s v="NÃO"/>
    <s v="CANCELADO"/>
    <x v="4"/>
    <x v="6"/>
    <x v="15"/>
    <s v="-"/>
    <x v="0"/>
    <x v="0"/>
    <s v="NA"/>
    <s v="NA"/>
    <x v="5"/>
    <m/>
    <m/>
    <m/>
    <m/>
    <m/>
    <m/>
    <x v="1"/>
    <x v="0"/>
    <d v="2025-09-30T00:00:00"/>
    <x v="0"/>
    <m/>
    <m/>
    <x v="0"/>
    <x v="0"/>
    <s v="NÃO LOC"/>
    <s v="HL5G_2025MGGBB"/>
    <m/>
    <m/>
    <m/>
    <m/>
    <m/>
    <m/>
    <m/>
    <m/>
    <m/>
    <m/>
    <e v="#N/A"/>
    <m/>
  </r>
  <r>
    <s v="MGGBD"/>
    <s v="M2024EST_MGGBD_01"/>
    <x v="1"/>
    <s v="CANCELADO"/>
    <x v="4"/>
    <x v="6"/>
    <x v="288"/>
    <x v="1"/>
    <s v="NA"/>
    <s v="NA"/>
    <x v="495"/>
    <x v="0"/>
    <x v="27"/>
    <s v="MGV01"/>
    <s v="-"/>
    <x v="0"/>
    <x v="0"/>
    <s v="20/02/2025 - Gabriel Teams: o Site GBD está como cancelado no Science e não tem nada na PMTS sobre ele, falei com o Mattheus: o Mattheus disse que realmente está cancelado e provavelmente foi remanejado."/>
    <s v="-"/>
    <s v="NÃO"/>
    <s v="CANCELADO"/>
    <x v="4"/>
    <x v="6"/>
    <x v="15"/>
    <s v="-"/>
    <x v="0"/>
    <x v="0"/>
    <s v="CRIAR ID"/>
    <s v="Empreiteira"/>
    <x v="5"/>
    <m/>
    <m/>
    <m/>
    <m/>
    <m/>
    <m/>
    <x v="1"/>
    <x v="0"/>
    <d v="2025-09-30T00:00:00"/>
    <x v="0"/>
    <m/>
    <s v="CANCELADO"/>
    <x v="0"/>
    <x v="0"/>
    <s v="NÃO LOC"/>
    <s v="HL5G_2025MGGBD"/>
    <m/>
    <m/>
    <m/>
    <m/>
    <m/>
    <m/>
    <m/>
    <m/>
    <m/>
    <m/>
    <e v="#N/A"/>
    <m/>
  </r>
  <r>
    <s v="MGJJD"/>
    <s v="M2025EST_MGJJD_01"/>
    <x v="3"/>
    <s v="SIM"/>
    <x v="0"/>
    <x v="0"/>
    <x v="1"/>
    <x v="1"/>
    <s v="NA"/>
    <s v="NA"/>
    <x v="402"/>
    <x v="0"/>
    <x v="0"/>
    <s v="MGJFO"/>
    <s v="-"/>
    <x v="0"/>
    <x v="0"/>
    <s v="18/07/2025 - Arthur: CONSTRUÍDO EM 2024 NA MESMA TOPOLOGIA E HIERARQUIA 2025_x000a_SEM SOLUÇÃO OU RD"/>
    <s v="-"/>
    <s v="NÃO"/>
    <s v="CANCELADO"/>
    <x v="0"/>
    <x v="0"/>
    <x v="15"/>
    <s v="-"/>
    <x v="0"/>
    <x v="0"/>
    <s v="NA"/>
    <s v="NA"/>
    <x v="0"/>
    <m/>
    <m/>
    <m/>
    <m/>
    <m/>
    <m/>
    <x v="1"/>
    <x v="0"/>
    <d v="2025-09-30T00:00:00"/>
    <x v="0"/>
    <m/>
    <m/>
    <x v="0"/>
    <x v="0"/>
    <s v="NÃO LOC"/>
    <s v="HL5G_2025MGJJD"/>
    <s v="ADRIANO SIQUEIRA"/>
    <s v="OK"/>
    <s v="OK"/>
    <s v="NOK"/>
    <s v="OK"/>
    <s v="OK"/>
    <s v="NA"/>
    <s v="OK"/>
    <s v="1._x0009_Metro (HL4/HL5D/HL5G) =HL5G OK_x000a_2._x0009_Organização FO = OK_x000a_3._x0009_Identificação = OK _x000a_4._x0009_Bateria Lítio Existente = 0_x000a_"/>
    <m/>
    <e v="#N/A"/>
    <m/>
  </r>
  <r>
    <s v="MGCFS"/>
    <s v="M2024EST_MGCFS_01"/>
    <x v="0"/>
    <s v="FLAT"/>
    <x v="0"/>
    <x v="0"/>
    <x v="129"/>
    <x v="110"/>
    <s v="NA"/>
    <s v="NA"/>
    <x v="766"/>
    <x v="1"/>
    <x v="10"/>
    <s v="MGBET"/>
    <s v="Ativo"/>
    <x v="7"/>
    <x v="1"/>
    <s v="sex 01/08/2025 16:51 - Gustavo Rosa: @William Carvalho Da Cruz, boa tarde._x000a_Segue abaixo a tabela com os Id’s que devemos seguir com proteção assimétrica | RD Existente, qq dúvida entre em contato."/>
    <m/>
    <s v="NÃO"/>
    <s v="ATIVO"/>
    <x v="0"/>
    <x v="0"/>
    <x v="0"/>
    <s v="-"/>
    <x v="0"/>
    <x v="1"/>
    <n v="512269"/>
    <s v="Regional"/>
    <x v="0"/>
    <d v="2025-11-14T00:00:00"/>
    <n v="0"/>
    <n v="0"/>
    <s v="VALIDAR RÁDIO BRUNO"/>
    <m/>
    <m/>
    <x v="1"/>
    <x v="2"/>
    <d v="2024-10-02T00:00:00"/>
    <x v="1"/>
    <m/>
    <s v="CONSTRUÍDO"/>
    <x v="2"/>
    <x v="2"/>
    <n v="0"/>
    <m/>
    <s v="ADRIANO INÁCIO"/>
    <m/>
    <m/>
    <m/>
    <m/>
    <m/>
    <m/>
    <m/>
    <m/>
    <m/>
    <e v="#N/A"/>
    <m/>
  </r>
  <r>
    <s v="MGJSC"/>
    <s v="M2025EST_MGJSC_01"/>
    <x v="3"/>
    <s v="SIM"/>
    <x v="0"/>
    <x v="0"/>
    <x v="1"/>
    <x v="1"/>
    <s v="NA"/>
    <s v="NA"/>
    <x v="499"/>
    <x v="0"/>
    <x v="0"/>
    <s v="MGJFO"/>
    <s v="-"/>
    <x v="14"/>
    <x v="6"/>
    <s v="18/07/2025 - Arthur: CONSTRUÍDO EM 2024 NA MESMA TOPOLOGIA E HIERARQUIA 2025_x000a_SEM SOLUÇÃO OU RD"/>
    <s v="-"/>
    <s v="NÃO"/>
    <s v="CANCELADO"/>
    <x v="0"/>
    <x v="0"/>
    <x v="15"/>
    <s v="-"/>
    <x v="0"/>
    <x v="1"/>
    <s v="NA"/>
    <s v="NA"/>
    <x v="3"/>
    <m/>
    <m/>
    <m/>
    <m/>
    <m/>
    <m/>
    <x v="1"/>
    <x v="0"/>
    <d v="2025-09-30T00:00:00"/>
    <x v="0"/>
    <m/>
    <m/>
    <x v="0"/>
    <x v="0"/>
    <s v="NÃO LOC"/>
    <s v="HL5G_2024MGJSC"/>
    <s v="ADRIANO SIQUEIRA"/>
    <s v="OK"/>
    <s v="OK"/>
    <s v="OK"/>
    <s v="NOK"/>
    <s v="OK"/>
    <s v="NA"/>
    <s v="W41"/>
    <m/>
    <m/>
    <e v="#N/A"/>
    <m/>
  </r>
  <r>
    <s v="MGCMS"/>
    <s v="M2024EST_MGCMS_01"/>
    <x v="6"/>
    <s v="FLAT"/>
    <x v="0"/>
    <x v="0"/>
    <x v="51"/>
    <x v="279"/>
    <s v="NA"/>
    <s v="NA"/>
    <x v="767"/>
    <x v="1"/>
    <x v="10"/>
    <s v="MGBET"/>
    <s v="Ativo"/>
    <x v="7"/>
    <x v="1"/>
    <s v="sex 01/08/2025 16:51 - Gustavo Rosa: @William Carvalho Da Cruz, boa tarde._x000a_Segue abaixo a tabela com os Id’s que devemos seguir com proteção assimétrica | RD Existente, qq dúvida entre em contato._x000a__x000a_qua 11/06/2025 17:28 - Gabriel: para proteção da 2° alça será necessário: IMPLANTAR 10 POSTES + ROÇADA _x000a__x000a_REDE ENTREGUE CONFORME TOPOLOGIA ESTRUTURANTE"/>
    <m/>
    <s v="NÃO"/>
    <s v="ATIVO"/>
    <x v="0"/>
    <x v="0"/>
    <x v="0"/>
    <s v="-"/>
    <x v="0"/>
    <x v="1"/>
    <n v="512273"/>
    <s v="Regional"/>
    <x v="0"/>
    <d v="2025-11-14T00:00:00"/>
    <n v="0"/>
    <n v="0"/>
    <s v="VALIDAR RÁDIO BRUNO"/>
    <m/>
    <m/>
    <x v="1"/>
    <x v="2"/>
    <s v="ATIVO"/>
    <x v="1"/>
    <m/>
    <s v="CONSTRUÍDO"/>
    <x v="2"/>
    <x v="2"/>
    <n v="0"/>
    <m/>
    <s v="ADRIANO INÁCIO"/>
    <m/>
    <m/>
    <m/>
    <m/>
    <m/>
    <m/>
    <m/>
    <m/>
    <m/>
    <e v="#N/A"/>
    <m/>
  </r>
  <r>
    <s v="MGJFB"/>
    <s v="M2025EST_MGJFB_01"/>
    <x v="3"/>
    <s v="SIM"/>
    <x v="0"/>
    <x v="0"/>
    <x v="132"/>
    <x v="1"/>
    <s v="NA"/>
    <s v="NA"/>
    <x v="768"/>
    <x v="4"/>
    <x v="40"/>
    <s v="MGJFB"/>
    <s v="-"/>
    <x v="0"/>
    <x v="0"/>
    <m/>
    <s v="02/12/2025 - site migrado com o Vander.  14/11/25 - As duas alças apresentou defeito, acionado reparo por emai; 12/09/25 - Depende de ativar CTP-HL4"/>
    <s v="NÃO"/>
    <s v="ATIVAÇÃO"/>
    <x v="0"/>
    <x v="0"/>
    <x v="13"/>
    <s v="-"/>
    <x v="0"/>
    <x v="0"/>
    <n v="597377"/>
    <s v="Regional"/>
    <x v="0"/>
    <m/>
    <m/>
    <m/>
    <m/>
    <m/>
    <m/>
    <x v="1"/>
    <x v="2"/>
    <s v="ATIVO"/>
    <x v="0"/>
    <m/>
    <s v="VALIDAÇÃO DE DRAFT (DENTRO DO CUSTO)"/>
    <x v="0"/>
    <x v="0"/>
    <s v="NÃO LOC"/>
    <s v="HL5D_2025MGJFB"/>
    <s v="ADRIANO SIQUEIRA"/>
    <s v="OK"/>
    <s v="OK"/>
    <s v="OK"/>
    <s v="OK"/>
    <s v="OK"/>
    <s v="NA"/>
    <s v="W49"/>
    <s v="1._x0009_Metro (HL4/HL5D/HL5G) = HL5G OK_x000a_2._x0009_Organização FO = OK_x000a_3._x0009_Identificação = OK_x000a_4._x0009_Bateria Lítio Existente = Infra pertencente a Detentora SBA_x000a_5._x0009_Radio pra redundância =  00_x000a_6._x0009_SWA=0_x000a_"/>
    <m/>
    <e v="#N/A"/>
    <m/>
  </r>
  <r>
    <s v="MGJBD"/>
    <s v="M2025EST_MGJBD_01"/>
    <x v="3"/>
    <s v="SIM"/>
    <x v="0"/>
    <x v="0"/>
    <x v="199"/>
    <x v="1"/>
    <s v="NA"/>
    <s v="NA"/>
    <x v="517"/>
    <x v="0"/>
    <x v="40"/>
    <s v="MGJAU"/>
    <s v="-"/>
    <x v="0"/>
    <x v="0"/>
    <s v="CONSTRUÍDO EM 2024 NA MESMA TOPOLOGIA E HIERARQUIA 2025"/>
    <s v="13/01/2026 - Conforme informação Ricardo Breda : &quot;Reparo concluído&quot; - ALTERADO STATUS PARA ATIVO_x000a_26/11/25 - Usaram as posições de fibras que estavam reservadas em JAU, acionado reparo por email; 14/11/25 - Depende repar as fibras para ativar o concentrador JAU; 21/07/25 - Depende de ativar CTP-HL4  e JAU-HL5D"/>
    <s v="NÃO"/>
    <s v="REPARO FO"/>
    <x v="0"/>
    <x v="0"/>
    <x v="0"/>
    <s v="-"/>
    <x v="0"/>
    <x v="0"/>
    <n v="509264"/>
    <s v="Regional"/>
    <x v="0"/>
    <m/>
    <m/>
    <m/>
    <m/>
    <m/>
    <m/>
    <x v="0"/>
    <x v="0"/>
    <d v="2025-09-30T00:00:00"/>
    <x v="0"/>
    <m/>
    <m/>
    <x v="0"/>
    <x v="0"/>
    <s v="NÃO LOC"/>
    <s v="HL5G_2025MGJBD"/>
    <s v="ADRIANO SIQUEIRA"/>
    <s v="OK"/>
    <s v="OK"/>
    <s v="OK"/>
    <s v="OK"/>
    <s v="OK"/>
    <s v="NA"/>
    <s v="W49"/>
    <s v="1._x0009_Metro (HL4/HL5D/HL5G) = HL5G OK (Necessário migrar HL5G e 3G para o gabinete da Detentora SBA)_x000a_2._x0009_Organização FO = OK_x000a_3._x0009_Identificação = OK_x000a_4._x0009_Bateria Lítio Existente = Infra pertence a SBA._x000a_5._x0009_Radio pra redundância =  00_x000a_6._x0009_SWA=0_x000a_"/>
    <m/>
    <e v="#N/A"/>
    <m/>
  </r>
  <r>
    <s v="MGJPA"/>
    <s v="M2025EST_MGJPA_01"/>
    <x v="3"/>
    <s v="SIM"/>
    <x v="0"/>
    <x v="0"/>
    <x v="202"/>
    <x v="264"/>
    <s v="NA"/>
    <s v="NA"/>
    <x v="769"/>
    <x v="0"/>
    <x v="40"/>
    <s v="MGJFB"/>
    <s v="-"/>
    <x v="0"/>
    <x v="0"/>
    <s v="sex 14/11/2025 14:39 - William: reparo"/>
    <m/>
    <s v="NÃO"/>
    <s v="ATIVO"/>
    <x v="0"/>
    <x v="0"/>
    <x v="13"/>
    <s v="-"/>
    <x v="0"/>
    <x v="0"/>
    <n v="591983"/>
    <s v="Empreiteira"/>
    <x v="0"/>
    <m/>
    <m/>
    <m/>
    <m/>
    <m/>
    <m/>
    <x v="1"/>
    <x v="2"/>
    <s v="ATIVO"/>
    <x v="0"/>
    <m/>
    <s v="APROVAÇÃO DE DRAFT"/>
    <x v="0"/>
    <x v="0"/>
    <s v="NÃO LOC"/>
    <s v="HL5G_2025MGJPA"/>
    <s v="ADRIANO SIQUEIRA"/>
    <s v="OK"/>
    <s v="OK"/>
    <s v="OK"/>
    <s v="OK"/>
    <s v="OK"/>
    <s v="NA"/>
    <s v="W49"/>
    <s v="1._x0009_Metro (HL4/HL5D/HL5G) = HL5G OK_x000a_2._x0009_Organização FO = OK_x000a_3._x0009_Identificação = OK_x000a_4._x0009_Bateria Lítio Existente = 02 _x000a_5._x0009_Radio pra redundância =  00_x000a_6._x0009_SWA=0_x000a_"/>
    <m/>
    <e v="#N/A"/>
    <m/>
  </r>
  <r>
    <s v="MGMEO"/>
    <s v="NA"/>
    <x v="1"/>
    <s v="CANCELADO"/>
    <x v="4"/>
    <x v="6"/>
    <x v="288"/>
    <x v="225"/>
    <s v="NA"/>
    <s v="NA"/>
    <x v="500"/>
    <x v="0"/>
    <x v="27"/>
    <s v="MGV01"/>
    <s v="-"/>
    <x v="0"/>
    <x v="0"/>
    <s v="Gustavo Rosa: MGMEO foi substituído pelo MGJZM."/>
    <s v="-"/>
    <s v="NÃO"/>
    <s v="CANCELADO"/>
    <x v="4"/>
    <x v="6"/>
    <x v="15"/>
    <s v="-"/>
    <x v="0"/>
    <x v="0"/>
    <s v="NA"/>
    <s v="NA"/>
    <x v="5"/>
    <m/>
    <m/>
    <m/>
    <m/>
    <m/>
    <m/>
    <x v="1"/>
    <x v="0"/>
    <d v="2025-09-30T00:00:00"/>
    <x v="0"/>
    <m/>
    <m/>
    <x v="0"/>
    <x v="0"/>
    <s v="NÃO LOC"/>
    <s v="HL5G_2025MGMEO"/>
    <m/>
    <m/>
    <m/>
    <m/>
    <m/>
    <m/>
    <m/>
    <m/>
    <m/>
    <m/>
    <e v="#N/A"/>
    <m/>
  </r>
  <r>
    <s v="MGJFK"/>
    <s v="M2025EST_MGJFK_01"/>
    <x v="3"/>
    <s v="SIM"/>
    <x v="0"/>
    <x v="0"/>
    <x v="205"/>
    <x v="10"/>
    <s v="NA"/>
    <s v="NA"/>
    <x v="336"/>
    <x v="0"/>
    <x v="23"/>
    <s v="MGJFQ"/>
    <s v="-"/>
    <x v="0"/>
    <x v="0"/>
    <m/>
    <m/>
    <s v="NÃO"/>
    <s v="ATIVO"/>
    <x v="0"/>
    <x v="0"/>
    <x v="13"/>
    <s v="-"/>
    <x v="0"/>
    <x v="0"/>
    <n v="591984"/>
    <s v="Empreiteira"/>
    <x v="0"/>
    <m/>
    <m/>
    <m/>
    <m/>
    <m/>
    <m/>
    <x v="1"/>
    <x v="2"/>
    <s v="ATIVO"/>
    <x v="0"/>
    <m/>
    <m/>
    <x v="0"/>
    <x v="0"/>
    <s v="NÃO LOC"/>
    <s v="HL5G_2025MGJFK"/>
    <s v="ADRIANO SIQUEIRA"/>
    <s v="OK"/>
    <s v="OK"/>
    <s v="OK"/>
    <s v="OK"/>
    <s v="OK"/>
    <s v="NA"/>
    <s v="OK"/>
    <s v=" _x000a_1._x0009_Metro (HL4/HL5D/HL5G) =HL5G OK_x000a_2._x0009_Organização FO = OK_x000a_3._x0009_Identificação = OK_x000a_4._x0009_Bateria Lítio Existente = 03_x000a_5._x0009_Radio pra redundância = 00_x000a_6._x0009_Não conformidade = aberto NC 586567197( bateria 01 bloqueada, gabinete sujo, corrigir flutuação de 52Vcc para 54,7Vcc )_x000a_"/>
    <s v=" _x000a_1._x0009_Metro (HL4/HL5D/HL5G) =HL5G OK_x000a_2._x0009_Organização FO = OK_x000a_3._x0009_Identificação = OK_x000a_4._x0009_Bateria Lítio Existente = 03_x000a_5._x0009_Radio pra redundância = 00_x000a_6._x0009_Não conformidade = aberto NC 586567197( bateria 01 bloqueada, gabinete sujo, corrigir flutuação de 52Vcc para 54,7Vcc )_x000a_"/>
    <e v="#N/A"/>
    <m/>
  </r>
  <r>
    <s v="MGMHL"/>
    <s v="M2024EST_MGMHL_01"/>
    <x v="3"/>
    <s v="NÃO"/>
    <x v="0"/>
    <x v="0"/>
    <x v="280"/>
    <x v="1"/>
    <s v="NA"/>
    <s v="NA"/>
    <x v="498"/>
    <x v="0"/>
    <x v="27"/>
    <s v="MGV01"/>
    <s v="-"/>
    <x v="0"/>
    <x v="0"/>
    <s v="05/11/2025 - Jonathan: estou sem material para executar essa obra. Principalmente cx de emenda."/>
    <s v="12/1/2025 - Site virada a topologia com o Vander"/>
    <s v="NÃO"/>
    <s v="ATIVO"/>
    <x v="0"/>
    <x v="0"/>
    <x v="13"/>
    <s v="-"/>
    <x v="0"/>
    <x v="0"/>
    <n v="591979"/>
    <s v="Empreiteira"/>
    <x v="0"/>
    <m/>
    <m/>
    <m/>
    <m/>
    <m/>
    <m/>
    <x v="1"/>
    <x v="2"/>
    <s v="ATIVO"/>
    <x v="0"/>
    <m/>
    <m/>
    <x v="0"/>
    <x v="0"/>
    <s v="NÃO LOC"/>
    <s v="HL5G_2025MGMHL"/>
    <s v="ADRIANO SIQUEIRA"/>
    <s v="OK"/>
    <s v="OK"/>
    <s v="OK"/>
    <s v="OK"/>
    <s v="OK"/>
    <s v="NA"/>
    <s v="W49"/>
    <s v="1._x0009_Metro (HL4/HL5D/HL5G) = HL5G OK_x000a_2._x0009_Organização FO = OK_x000a_3._x0009_Identificação = OK_x000a_4._x0009_Bateria Lítio Existente = 00 _x000a_5._x0009_Radio pra redundância =  00_x000a_6._x0009_SWA=B2B_x000a_"/>
    <m/>
    <e v="#N/A"/>
    <m/>
  </r>
  <r>
    <s v="MGRBR"/>
    <s v="M2024EST_MGRBR_01"/>
    <x v="3"/>
    <s v="NÃO"/>
    <x v="0"/>
    <x v="0"/>
    <x v="280"/>
    <x v="1"/>
    <s v="NA"/>
    <s v="NA"/>
    <x v="498"/>
    <x v="0"/>
    <x v="27"/>
    <s v="MGV01"/>
    <s v="-"/>
    <x v="0"/>
    <x v="0"/>
    <s v="05/11/2025 - Jonathan: estou sem material para executar essa obra. Principalmente cx de emenda."/>
    <s v="12/1/2025 - Site virada a topologia com o Vander"/>
    <s v="NÃO"/>
    <s v="ATIVO"/>
    <x v="0"/>
    <x v="0"/>
    <x v="13"/>
    <s v="-"/>
    <x v="0"/>
    <x v="0"/>
    <n v="591979"/>
    <s v="Empreiteira"/>
    <x v="0"/>
    <m/>
    <m/>
    <m/>
    <m/>
    <m/>
    <m/>
    <x v="1"/>
    <x v="2"/>
    <s v="ATIVO"/>
    <x v="0"/>
    <m/>
    <m/>
    <x v="0"/>
    <x v="0"/>
    <s v="NÃO LOC"/>
    <s v="HL5G_2025MGRBR"/>
    <s v="ADRIANO SIQUEIRA"/>
    <s v="OK"/>
    <s v="OK"/>
    <s v="NOK"/>
    <s v="OK"/>
    <s v="OK"/>
    <s v="NA"/>
    <s v="W49"/>
    <s v="1._x0009_Metro (HL4/HL5D/HL5G) = HL5G OK_x000a_2._x0009_Organização FO = OK_x000a_3._x0009_Identificação = OK_x000a_4._x0009_Bateria Lítio Existente = 00_x000a_5._x0009_Radio pra redundância =  00_x000a_6._x0009_SWA=0_x000a_"/>
    <m/>
    <e v="#N/A"/>
    <m/>
  </r>
  <r>
    <s v="MGWCV"/>
    <s v="NA"/>
    <x v="7"/>
    <s v="FLAT - SMALLCELL"/>
    <x v="0"/>
    <x v="0"/>
    <x v="1"/>
    <x v="1"/>
    <s v="NA"/>
    <s v="NA"/>
    <x v="770"/>
    <x v="0"/>
    <x v="27"/>
    <s v="MGV01"/>
    <s v="-"/>
    <x v="0"/>
    <x v="0"/>
    <s v="Gustavo Rosa: Ainda no estruturante de Juiz de Fora. Vou cancelar estas small's. Já existe obra de 2024 com a mesma solução."/>
    <s v="-"/>
    <s v="NÃO"/>
    <s v="ATIVO"/>
    <x v="0"/>
    <x v="0"/>
    <x v="15"/>
    <s v="-"/>
    <x v="0"/>
    <x v="0"/>
    <s v="NA"/>
    <s v="NA"/>
    <x v="0"/>
    <s v="NA"/>
    <m/>
    <m/>
    <s v="SMALLCELL"/>
    <m/>
    <m/>
    <x v="0"/>
    <x v="0"/>
    <d v="2025-09-30T00:00:00"/>
    <x v="0"/>
    <m/>
    <m/>
    <x v="0"/>
    <x v="0"/>
    <s v="NÃO LOC"/>
    <s v="HL5G_2025MGWCV"/>
    <s v="ADRIANO SIQUEIRA"/>
    <s v="OK"/>
    <s v="OK"/>
    <s v="NOK"/>
    <s v="OK"/>
    <s v="OK"/>
    <s v="NA"/>
    <s v="Small Cell"/>
    <m/>
    <m/>
    <e v="#N/A"/>
    <m/>
  </r>
  <r>
    <s v="MGWSJ"/>
    <s v="NA"/>
    <x v="7"/>
    <s v="FLAT - SMALLCELL"/>
    <x v="0"/>
    <x v="0"/>
    <x v="1"/>
    <x v="1"/>
    <s v="NA"/>
    <s v="NA"/>
    <x v="771"/>
    <x v="0"/>
    <x v="27"/>
    <s v="MGV01"/>
    <s v="-"/>
    <x v="0"/>
    <x v="0"/>
    <s v="Gustavo Rosa: Ainda no estruturante de Juiz de Fora. Vou cancelar estas small's. Já existe obra de 2024 com a mesma solução."/>
    <s v="-"/>
    <s v="NÃO"/>
    <s v="ATIVO"/>
    <x v="0"/>
    <x v="0"/>
    <x v="15"/>
    <s v="-"/>
    <x v="0"/>
    <x v="0"/>
    <s v="NA"/>
    <s v="NA"/>
    <x v="0"/>
    <s v="NA"/>
    <m/>
    <m/>
    <s v="SMALLCELL"/>
    <m/>
    <m/>
    <x v="0"/>
    <x v="0"/>
    <d v="2025-09-30T00:00:00"/>
    <x v="0"/>
    <m/>
    <m/>
    <x v="0"/>
    <x v="0"/>
    <s v="NÃO LOC"/>
    <s v="HL5G_2025MGWSJ"/>
    <s v="ADRIANO SIQUEIRA"/>
    <s v="OK"/>
    <s v="OK"/>
    <s v="NOK"/>
    <s v="OK"/>
    <s v="OK"/>
    <s v="NA"/>
    <s v="Small Cell"/>
    <m/>
    <m/>
    <e v="#N/A"/>
    <m/>
  </r>
  <r>
    <s v="MGJEP"/>
    <s v="RADIO_23"/>
    <x v="15"/>
    <s v="RÁDIO"/>
    <x v="2"/>
    <x v="2"/>
    <x v="2"/>
    <x v="2"/>
    <s v="NA"/>
    <s v="RADIO"/>
    <x v="28"/>
    <x v="0"/>
    <x v="32"/>
    <s v="RADIO"/>
    <s v="-"/>
    <x v="0"/>
    <x v="0"/>
    <s v="5KM+25 POSTES;DIVIDIR CUSTO ENTRE MGJEP-MGJXX; PONTA DE REDE"/>
    <m/>
    <s v="NÃO"/>
    <s v="NA"/>
    <x v="2"/>
    <x v="2"/>
    <x v="12"/>
    <s v="-"/>
    <x v="0"/>
    <x v="0"/>
    <s v="NA"/>
    <s v="NA"/>
    <x v="2"/>
    <m/>
    <m/>
    <m/>
    <s v="VALIDAR PREDECESSOR ELISANGÊLA"/>
    <m/>
    <m/>
    <x v="1"/>
    <x v="10"/>
    <m/>
    <x v="0"/>
    <m/>
    <s v="RÁDIO"/>
    <x v="2"/>
    <x v="0"/>
    <s v="N/A"/>
    <s v="HL5G_2025MGJEP"/>
    <s v="ADRIANO SIQUEIRA"/>
    <s v="OK"/>
    <s v="OK"/>
    <s v="NOK"/>
    <s v="OK"/>
    <s v="OK"/>
    <s v="NA"/>
    <s v="W37"/>
    <m/>
    <m/>
    <e v="#N/A"/>
    <m/>
  </r>
  <r>
    <s v="MGJFM"/>
    <s v="RADIO_24"/>
    <x v="15"/>
    <s v="RÁDIO"/>
    <x v="2"/>
    <x v="2"/>
    <x v="2"/>
    <x v="2"/>
    <s v="NA"/>
    <s v="RADIO"/>
    <x v="28"/>
    <x v="0"/>
    <x v="32"/>
    <s v="RADIO"/>
    <s v="-"/>
    <x v="0"/>
    <x v="0"/>
    <s v="qui 02/10/2025 13:38 - Garrido: Caros, boa tarde._x000a__x000a_O site MGJFM no estruturante aprovado virou Rádio e necessitamos da correção na dptx e retirada da fila de pendência de projetos, pois ajustamos na planilha no sharepoint._x000a__x000a_@Gustavo De Carvalho Rosa e @Felipe Coutinho Xavier, peço corrigir a dptx_x000a__x000a_@Loversi Soares Junior, peço retirada da fila de projetos._x000a__x000a_8KM+20 POSTES; PONTA DE REDE"/>
    <m/>
    <s v="NÃO"/>
    <s v="NA"/>
    <x v="2"/>
    <x v="2"/>
    <x v="12"/>
    <s v="-"/>
    <x v="0"/>
    <x v="0"/>
    <s v="NA"/>
    <s v="NA"/>
    <x v="2"/>
    <m/>
    <m/>
    <m/>
    <s v="VALIDAR PREDECESSOR ELISANGÊLA"/>
    <m/>
    <m/>
    <x v="1"/>
    <x v="10"/>
    <m/>
    <x v="0"/>
    <m/>
    <s v="RÁDIO"/>
    <x v="2"/>
    <x v="0"/>
    <s v="N/A"/>
    <s v="HL5G_2025MGJFM"/>
    <s v="ADRIANO SIQUEIRA"/>
    <s v="OK"/>
    <s v="OK"/>
    <s v="OK"/>
    <s v="OK"/>
    <s v="OK"/>
    <s v="NA"/>
    <s v="W37"/>
    <m/>
    <m/>
    <e v="#N/A"/>
    <m/>
  </r>
  <r>
    <s v="MGFIL"/>
    <s v="RADIO_25"/>
    <x v="0"/>
    <s v="RÁDIO"/>
    <x v="2"/>
    <x v="2"/>
    <x v="2"/>
    <x v="2"/>
    <s v="NA"/>
    <s v="RADIO"/>
    <x v="772"/>
    <x v="0"/>
    <x v="32"/>
    <s v="RADIO"/>
    <s v="-"/>
    <x v="0"/>
    <x v="0"/>
    <s v="20KM + 80 POSTES DIVIDIR CUSTRO ENTRE MGFIL-MGFLG-MGUGR; PONTA DE REDE = REDE CONSTRUÍDA"/>
    <m/>
    <s v="NÃO"/>
    <s v="NA"/>
    <x v="2"/>
    <x v="2"/>
    <x v="12"/>
    <s v="-"/>
    <x v="0"/>
    <x v="0"/>
    <s v="NA"/>
    <s v="NA"/>
    <x v="2"/>
    <m/>
    <m/>
    <m/>
    <s v="VALIDAR PREDECESSOR ELISANGÊLA"/>
    <m/>
    <m/>
    <x v="1"/>
    <x v="10"/>
    <m/>
    <x v="0"/>
    <m/>
    <s v="RÁDIO"/>
    <x v="2"/>
    <x v="0"/>
    <s v="N/A"/>
    <s v="HL5G_2025MGFIL"/>
    <s v="ADRIANO SIQUEIRA"/>
    <s v="OK"/>
    <s v="OK"/>
    <s v="OK"/>
    <s v="OK"/>
    <s v="OK"/>
    <s v="NA"/>
    <s v="W36"/>
    <s v="1._x0009_Metro (HL4/HL5D/HL5G) = HL5G NOK ( não ativo )_x000a_2._x0009_Organização FO = OK_x000a_3._x0009_Identificação = OK _x000a_4._x0009_Bateria Lítio Existente = 02_x000a__x000a_"/>
    <m/>
    <e v="#N/A"/>
    <m/>
  </r>
  <r>
    <s v="MGFLG"/>
    <s v="RADIO_26"/>
    <x v="15"/>
    <s v="RÁDIO"/>
    <x v="2"/>
    <x v="2"/>
    <x v="2"/>
    <x v="2"/>
    <s v="NA"/>
    <s v="RADIO"/>
    <x v="28"/>
    <x v="0"/>
    <x v="32"/>
    <s v="RADIO"/>
    <s v="-"/>
    <x v="0"/>
    <x v="0"/>
    <s v="20KM + 80 POSTES DIVIDIR CUSTRO ENTRE MGFIL-MGFLG-MGUGR; PONTA DE REDE"/>
    <m/>
    <s v="NÃO"/>
    <s v="NA"/>
    <x v="2"/>
    <x v="2"/>
    <x v="12"/>
    <s v="-"/>
    <x v="0"/>
    <x v="0"/>
    <s v="NA"/>
    <s v="NA"/>
    <x v="2"/>
    <m/>
    <m/>
    <m/>
    <s v="VALIDAR PREDECESSOR ELISANGÊLA"/>
    <m/>
    <m/>
    <x v="1"/>
    <x v="10"/>
    <m/>
    <x v="0"/>
    <m/>
    <s v="RÁDIO"/>
    <x v="2"/>
    <x v="0"/>
    <s v="N/A"/>
    <s v="HL5G_2025MGFLG"/>
    <s v="ADRIANO SIQUEIRA"/>
    <s v="OK"/>
    <s v="OK"/>
    <s v="OK"/>
    <s v="OK"/>
    <s v="OK"/>
    <s v="NA"/>
    <s v="W36"/>
    <s v=" 1._x0009_Metro (HL4/HL5D/HL5G) = HL5G NOK ( não ativo )_x000a_2._x0009_Organização FO = OK_x000a_3._x0009_Identificação = OK _x000a_4._x0009_Bateria Lítio Existente = 02_x000a_"/>
    <m/>
    <e v="#N/A"/>
    <m/>
  </r>
  <r>
    <s v="MGJPE"/>
    <s v="RADIO_27"/>
    <x v="15"/>
    <s v="RÁDIO"/>
    <x v="2"/>
    <x v="2"/>
    <x v="2"/>
    <x v="2"/>
    <s v="NA"/>
    <s v="RADIO"/>
    <x v="28"/>
    <x v="0"/>
    <x v="32"/>
    <s v="RÁDIO"/>
    <s v="-"/>
    <x v="0"/>
    <x v="0"/>
    <m/>
    <m/>
    <s v="NÃO"/>
    <s v="NA"/>
    <x v="2"/>
    <x v="2"/>
    <x v="12"/>
    <s v="-"/>
    <x v="0"/>
    <x v="0"/>
    <s v="NA"/>
    <s v="NA"/>
    <x v="2"/>
    <m/>
    <m/>
    <m/>
    <s v="VALIDAR PREDECESSOR ELISANGÊLA"/>
    <m/>
    <m/>
    <x v="1"/>
    <x v="10"/>
    <m/>
    <x v="0"/>
    <m/>
    <s v="RÁDIO"/>
    <x v="2"/>
    <x v="0"/>
    <s v="N/A"/>
    <s v="HL5G_2025MGJPE"/>
    <s v="ADRIANO SIQUEIRA"/>
    <s v="NOK"/>
    <s v="OK"/>
    <s v="NOK"/>
    <s v="OK"/>
    <s v="NOK"/>
    <s v="NA"/>
    <s v="W39"/>
    <s v="1._x0009_Metro (HL4/HL5D/HL5G) =Site somente Radio repetidor GSM_x000a_2._x0009_Organização FO = OK_x000a_3._x0009_Identificação = OK _x000a_4._x0009_Bateria Lítio Existente = 0_x000a__x000a_"/>
    <m/>
    <e v="#N/A"/>
    <m/>
  </r>
  <r>
    <s v="MGIRS"/>
    <s v="RADIO_28"/>
    <x v="15"/>
    <s v="RÁDIO"/>
    <x v="2"/>
    <x v="2"/>
    <x v="2"/>
    <x v="2"/>
    <s v="NA"/>
    <s v="RADIO"/>
    <x v="28"/>
    <x v="0"/>
    <x v="32"/>
    <s v="RÁDIO"/>
    <s v="-"/>
    <x v="0"/>
    <x v="0"/>
    <m/>
    <m/>
    <s v="NÃO"/>
    <s v="NA"/>
    <x v="2"/>
    <x v="2"/>
    <x v="12"/>
    <s v="-"/>
    <x v="0"/>
    <x v="0"/>
    <s v="NA"/>
    <s v="NA"/>
    <x v="2"/>
    <m/>
    <m/>
    <m/>
    <s v="VALIDAR PREDECESSOR ELISANGÊLA"/>
    <m/>
    <m/>
    <x v="1"/>
    <x v="10"/>
    <m/>
    <x v="0"/>
    <m/>
    <s v="RÁDIO"/>
    <x v="2"/>
    <x v="0"/>
    <s v="N/A"/>
    <s v="HL5G_2025MGIRS"/>
    <s v="ADRIANO SIQUEIRA"/>
    <s v="OK"/>
    <s v="OK"/>
    <s v="OK"/>
    <s v="OK"/>
    <s v="NOK"/>
    <s v="NA"/>
    <s v="W39"/>
    <s v="1._x0009_Metro (HL4/HL5D/HL5G) =N/A(site via radio)_x000a_2._x0009_Organização FO = OK_x000a_3._x0009_Identificação = OK _x000a_4._x0009_Bateria Lítio Existente = 03_x000a_"/>
    <m/>
    <e v="#N/A"/>
    <m/>
  </r>
  <r>
    <s v="MGJFV"/>
    <s v="RADIO_29"/>
    <x v="15"/>
    <s v="RÁDIO"/>
    <x v="2"/>
    <x v="2"/>
    <x v="2"/>
    <x v="2"/>
    <s v="NA"/>
    <s v="RADIO"/>
    <x v="28"/>
    <x v="0"/>
    <x v="32"/>
    <s v="RÁDIO"/>
    <s v="-"/>
    <x v="0"/>
    <x v="0"/>
    <m/>
    <m/>
    <s v="NÃO"/>
    <s v="NA"/>
    <x v="2"/>
    <x v="2"/>
    <x v="12"/>
    <s v="-"/>
    <x v="0"/>
    <x v="0"/>
    <s v="NA"/>
    <s v="NA"/>
    <x v="2"/>
    <m/>
    <m/>
    <m/>
    <s v="VALIDAR PREDECESSOR ELISANGÊLA"/>
    <m/>
    <m/>
    <x v="1"/>
    <x v="10"/>
    <m/>
    <x v="0"/>
    <m/>
    <s v="RÁDIO"/>
    <x v="2"/>
    <x v="0"/>
    <s v="N/A"/>
    <s v="HL5G_2025MGJFV"/>
    <s v="ADRIANO SIQUEIRA"/>
    <s v="OK"/>
    <s v="OK"/>
    <s v="OK"/>
    <s v="OK"/>
    <s v="OK"/>
    <s v="NA"/>
    <s v="W39"/>
    <s v="1._x0009_Metro (HL4/HL5D/HL5G) =N/A ( site via Radio)_x000a_2._x0009_Organização FO = OK_x000a_3._x0009_Identificação = OK _x000a_4._x0009_Possui SWA(b2b)_x000a_5._x0009_Bateria Lítio Existente = 04_x000a_"/>
    <m/>
    <e v="#N/A"/>
    <m/>
  </r>
  <r>
    <s v="MGJTR"/>
    <s v="RADIO_30"/>
    <x v="15"/>
    <s v="RÁDIO"/>
    <x v="2"/>
    <x v="2"/>
    <x v="2"/>
    <x v="2"/>
    <s v="NA"/>
    <s v="RADIO"/>
    <x v="28"/>
    <x v="0"/>
    <x v="32"/>
    <s v="RÁDIO"/>
    <s v="-"/>
    <x v="0"/>
    <x v="0"/>
    <m/>
    <m/>
    <s v="NÃO"/>
    <s v="NA"/>
    <x v="2"/>
    <x v="2"/>
    <x v="12"/>
    <s v="-"/>
    <x v="0"/>
    <x v="0"/>
    <s v="NA"/>
    <s v="NA"/>
    <x v="2"/>
    <m/>
    <m/>
    <m/>
    <s v="VALIDAR PREDECESSOR ELISANGÊLA"/>
    <m/>
    <m/>
    <x v="1"/>
    <x v="10"/>
    <m/>
    <x v="0"/>
    <m/>
    <s v="RÁDIO"/>
    <x v="2"/>
    <x v="0"/>
    <s v="N/A"/>
    <s v="HL5G_2025MGJTR"/>
    <s v="ADRIANO SIQUEIRA"/>
    <s v="OK"/>
    <s v="OK"/>
    <s v="OK"/>
    <s v="OK"/>
    <s v="OK"/>
    <s v="NA"/>
    <s v="W37"/>
    <s v="1._x0009_Metro (HL4/HL5D/HL5G) = Não instalado_x000a_2._x0009_Site operacional  via radio_x000a_3._x0009_Organização FO = OK_x000a_4._x0009_Identificação = OK_x000a_5._x0009_Gabinete pertencente a Detentora_x000a_6._x0009_Bateria Lítio Existente = 04 (Infra pertencente a Detentora_x000a_"/>
    <m/>
    <e v="#N/A"/>
    <m/>
  </r>
  <r>
    <s v="MGJRM"/>
    <s v="RADIO_31"/>
    <x v="15"/>
    <s v="RÁDIO"/>
    <x v="2"/>
    <x v="2"/>
    <x v="2"/>
    <x v="2"/>
    <s v="NA"/>
    <s v="RADIO"/>
    <x v="28"/>
    <x v="0"/>
    <x v="32"/>
    <s v="RÁDIO"/>
    <s v="-"/>
    <x v="0"/>
    <x v="0"/>
    <m/>
    <m/>
    <s v="NÃO"/>
    <s v="NA"/>
    <x v="2"/>
    <x v="2"/>
    <x v="12"/>
    <s v="-"/>
    <x v="0"/>
    <x v="0"/>
    <s v="NA"/>
    <s v="NA"/>
    <x v="2"/>
    <m/>
    <m/>
    <m/>
    <s v="VALIDAR PREDECESSOR ELISANGÊLA"/>
    <m/>
    <m/>
    <x v="1"/>
    <x v="10"/>
    <m/>
    <x v="0"/>
    <m/>
    <s v="RÁDIO"/>
    <x v="2"/>
    <x v="0"/>
    <s v="N/A"/>
    <s v="HL5G_2025MGJRM"/>
    <s v="ADRIANO SIQUEIRA"/>
    <s v="OK"/>
    <s v="OK"/>
    <s v="NOK"/>
    <s v="OK"/>
    <s v="NOK"/>
    <s v="NA"/>
    <s v="W39"/>
    <s v="1._x0009_Metro (HL4/HL5D/HL5G) = N/A ( site via radio)_x000a_2._x0009_Organização FO = OK_x000a_3._x0009_Identificação = OK _x000a_4._x0009_Bateria Lítio Existente = 00_x000a_"/>
    <m/>
    <e v="#N/A"/>
    <m/>
  </r>
  <r>
    <s v="MGLOG"/>
    <s v="RADIO_32"/>
    <x v="15"/>
    <s v="RÁDIO"/>
    <x v="2"/>
    <x v="2"/>
    <x v="2"/>
    <x v="2"/>
    <s v="NA"/>
    <s v="RADIO"/>
    <x v="28"/>
    <x v="0"/>
    <x v="32"/>
    <s v="RÁDIO"/>
    <s v="-"/>
    <x v="0"/>
    <x v="0"/>
    <s v="DEPENDE DE VISTORIA NA RODOVIA PARA VERIFICAR POSTES EM MORRO"/>
    <m/>
    <s v="NÃO"/>
    <s v="NA"/>
    <x v="2"/>
    <x v="2"/>
    <x v="12"/>
    <s v="-"/>
    <x v="0"/>
    <x v="0"/>
    <s v="NA"/>
    <s v="NA"/>
    <x v="2"/>
    <m/>
    <m/>
    <m/>
    <s v="VALIDAR PREDECESSOR ELISANGÊLA"/>
    <m/>
    <m/>
    <x v="1"/>
    <x v="10"/>
    <m/>
    <x v="0"/>
    <m/>
    <s v="RÁDIO"/>
    <x v="2"/>
    <x v="0"/>
    <s v="N/A"/>
    <s v="HL5G_2025MGLOG"/>
    <s v="ADRIANO SIQUEIRA"/>
    <s v="OK"/>
    <s v="OK"/>
    <s v="OK"/>
    <s v="OK"/>
    <s v="NOK"/>
    <s v="NA"/>
    <s v="W37"/>
    <s v="1._x0009_Metro (HL4/HL5D/HL5G) = HL5G NOK(não ativo)(5G  pelo rádio JSC)_x000a_2._x0009_Organização FO = OK_x000a_3._x0009_Identificação = OK _x000a_4._x0009_Aberto NC 58645077 corrigir tensão flutuação para 54,7V._x000a_5._x0009_Bateria Lítio Existente = 02_x000a_"/>
    <m/>
    <e v="#N/A"/>
    <m/>
  </r>
  <r>
    <s v="MGSMJ"/>
    <s v="RADIO_33"/>
    <x v="15"/>
    <s v="RÁDIO"/>
    <x v="2"/>
    <x v="2"/>
    <x v="2"/>
    <x v="2"/>
    <s v="NA"/>
    <s v="RADIO"/>
    <x v="28"/>
    <x v="0"/>
    <x v="32"/>
    <s v="RÁDIO"/>
    <s v="-"/>
    <x v="0"/>
    <x v="0"/>
    <m/>
    <m/>
    <s v="NÃO"/>
    <s v="NA"/>
    <x v="2"/>
    <x v="2"/>
    <x v="12"/>
    <s v="-"/>
    <x v="0"/>
    <x v="0"/>
    <s v="NA"/>
    <s v="NA"/>
    <x v="2"/>
    <m/>
    <m/>
    <m/>
    <s v="VALIDAR PREDECESSOR ELISANGÊLA"/>
    <m/>
    <m/>
    <x v="1"/>
    <x v="10"/>
    <m/>
    <x v="0"/>
    <m/>
    <s v="RÁDIO"/>
    <x v="2"/>
    <x v="0"/>
    <s v="N/A"/>
    <s v="HL5G_2025MGSMJ"/>
    <s v="ADRIANO SIQUEIRA"/>
    <s v="OK"/>
    <s v="OK"/>
    <s v="NOK"/>
    <s v="OK"/>
    <s v="NOK"/>
    <s v="NA"/>
    <s v="W39"/>
    <s v="1._x0009_Metro (HL4/HL5D/HL5G) =N/A ( 5G por radio)_x000a_2._x0009_Organização FO = OK_x000a_3._x0009_Identificação = OK _x000a_4._x0009_Bateria Lítio Existente = 00_x000a_"/>
    <m/>
    <e v="#N/A"/>
    <m/>
  </r>
  <r>
    <s v="MGJJS"/>
    <s v="M2024EST_MGJJS_01"/>
    <x v="3"/>
    <s v="SIM"/>
    <x v="0"/>
    <x v="0"/>
    <x v="1"/>
    <x v="1"/>
    <s v="NA"/>
    <s v="NA"/>
    <x v="454"/>
    <x v="0"/>
    <x v="31"/>
    <s v="MGJIR"/>
    <s v="-"/>
    <x v="0"/>
    <x v="0"/>
    <s v="18/07/2025 - Arthur: ativo no estruturante de 2024, não recebemos ID metro 2025, então não teremos como revalidar Ids._x000a_TRANSFORMAR JJA EM HL5D"/>
    <s v="-"/>
    <s v="NÃO"/>
    <s v="CANCELADO"/>
    <x v="0"/>
    <x v="0"/>
    <x v="12"/>
    <s v="-"/>
    <x v="0"/>
    <x v="0"/>
    <s v="CRIAR ID"/>
    <s v="Empreiteira"/>
    <x v="0"/>
    <m/>
    <m/>
    <m/>
    <m/>
    <m/>
    <m/>
    <x v="1"/>
    <x v="0"/>
    <d v="2025-09-30T00:00:00"/>
    <x v="0"/>
    <m/>
    <m/>
    <x v="0"/>
    <x v="0"/>
    <s v="NÃO LOC"/>
    <s v="HL5G_2025MGJJS"/>
    <s v="ADRIANO SIQUEIRA"/>
    <s v="OK"/>
    <s v="OK"/>
    <s v="OK"/>
    <s v="OK"/>
    <s v="OK"/>
    <s v="NA"/>
    <s v="OK"/>
    <s v="1._x0009_Metro (HL4/HL5D/HL5G) =HL5G OK_x000a_2._x0009_Organização FO = OK_x000a_3._x0009_Identificação = OK _x000a_4._x0009_Bateria Lítio Existente = 5_x000a_5._x0009_Gabinete pertencente SBA_x000a_"/>
    <m/>
    <e v="#N/A"/>
    <m/>
  </r>
  <r>
    <s v="MGI04"/>
    <s v="MGI04_DWDM"/>
    <x v="1"/>
    <s v="SIM"/>
    <x v="4"/>
    <x v="6"/>
    <x v="288"/>
    <x v="1"/>
    <s v="NÃO"/>
    <s v="NA"/>
    <x v="773"/>
    <x v="8"/>
    <x v="23"/>
    <s v="MGJFG"/>
    <s v="-"/>
    <x v="0"/>
    <x v="0"/>
    <s v="18/11/2025 - Arthur: entregue em 3 alças o HL4 I04 em 2024. O site também está conectado no MGJFK por 3 alças._x000a_18/11/2025 - Arthur: entregue em 3 alças o HL4 I04 em 2024. O site também está conectado no MGJFK por 3 alças.No estruturante 2025, recebemos"/>
    <s v="14/10/25 - Ninguem sabe para que vai usar essas fibras; Sem informação desse projeto"/>
    <s v="NÃO"/>
    <s v="ATIVAÇÃO"/>
    <x v="4"/>
    <x v="6"/>
    <x v="13"/>
    <s v="-"/>
    <x v="0"/>
    <x v="0"/>
    <n v="597375"/>
    <s v="Empreiteira"/>
    <x v="5"/>
    <m/>
    <m/>
    <m/>
    <m/>
    <m/>
    <m/>
    <x v="1"/>
    <x v="5"/>
    <d v="2025-09-30T00:00:00"/>
    <x v="0"/>
    <m/>
    <s v="VALIDAÇÃO DE DRAFT (DENTRO DO CUSTO)"/>
    <x v="0"/>
    <x v="0"/>
    <s v="NÃO LOC"/>
    <s v="HL4_2025MGI04"/>
    <s v="ADRIANO SIQUEIRA"/>
    <m/>
    <m/>
    <m/>
    <m/>
    <m/>
    <m/>
    <m/>
    <m/>
    <m/>
    <e v="#N/A"/>
    <m/>
  </r>
  <r>
    <s v="MGJMP"/>
    <s v="M2025EST_MGJMP_01"/>
    <x v="0"/>
    <s v="FLAT"/>
    <x v="0"/>
    <x v="0"/>
    <x v="1"/>
    <x v="1"/>
    <s v="NA"/>
    <s v="NA"/>
    <x v="774"/>
    <x v="0"/>
    <x v="40"/>
    <s v="MGCTP"/>
    <s v="-"/>
    <x v="0"/>
    <x v="0"/>
    <s v="18/07/2025 - Arthur: CONSTRUÍDO EM 2024 NA MESMA TOPOLOGIA E HIERARQUIA 2025"/>
    <s v="-"/>
    <s v="NÃO"/>
    <s v="CANCELADO"/>
    <x v="0"/>
    <x v="0"/>
    <x v="15"/>
    <s v="-"/>
    <x v="0"/>
    <x v="0"/>
    <s v="NA"/>
    <s v="NA"/>
    <x v="0"/>
    <d v="2025-10-17T00:00:00"/>
    <n v="0"/>
    <m/>
    <s v="VALIDAR RÁDIO BRUNO"/>
    <m/>
    <m/>
    <x v="1"/>
    <x v="0"/>
    <d v="2025-09-30T00:00:00"/>
    <x v="0"/>
    <m/>
    <m/>
    <x v="0"/>
    <x v="0"/>
    <s v="NÃO LOC"/>
    <s v="HL5G_2025MGJMP"/>
    <s v="ADRIANO SIQUEIRA"/>
    <s v="OK"/>
    <s v="OK"/>
    <s v="OK"/>
    <s v="OK"/>
    <s v="OK"/>
    <s v="NA"/>
    <s v="OK"/>
    <s v="1._x0009_Metro (HL4/HL5D/HL5G) = HL5G OK_x000a_2._x0009_Organização FO = OK_x000a_3._x0009_Identificação = OK _x000a_4._x0009_Feito melhorias com MOP_x000a_5._x0009_Bateria Lítio Existente = 03 no Gabinete Nilko ( 4G/5G,/HL5G ) e 01 Gabinete serviço ( 3G e GSM )_x000a__x000a_"/>
    <m/>
    <e v="#N/A"/>
    <m/>
  </r>
  <r>
    <s v="MGJQA"/>
    <s v="M2025EST_MGJQA_01"/>
    <x v="0"/>
    <s v="FLAT"/>
    <x v="0"/>
    <x v="0"/>
    <x v="1"/>
    <x v="1"/>
    <s v="NA"/>
    <s v="NA"/>
    <x v="775"/>
    <x v="0"/>
    <x v="40"/>
    <s v="MGCTP"/>
    <s v="-"/>
    <x v="0"/>
    <x v="0"/>
    <s v="18/07/2025 - Arthur: CONSTRUÍDO EM 2024 NA MESMA TOPOLOGIA E HIERARQUIA 2025"/>
    <s v="10/02/2026 - Atualizado prazo de proteção rádio conforme coluna &quot;RÁDIO/PRAZO&quot;;"/>
    <s v="NÃO"/>
    <s v="CANCELADO"/>
    <x v="0"/>
    <x v="0"/>
    <x v="15"/>
    <s v="-"/>
    <x v="0"/>
    <x v="0"/>
    <s v="NA"/>
    <s v="NA"/>
    <x v="0"/>
    <d v="2026-04-25T00:00:00"/>
    <n v="0"/>
    <n v="0"/>
    <s v="VALIDAR RÁDIO BRUNO"/>
    <m/>
    <m/>
    <x v="1"/>
    <x v="0"/>
    <d v="2025-09-30T00:00:00"/>
    <x v="0"/>
    <m/>
    <m/>
    <x v="0"/>
    <x v="0"/>
    <s v="NÃO LOC"/>
    <s v="HL5G_2025MGJQA"/>
    <s v="ADRIANO SIQUEIRA"/>
    <s v="OK"/>
    <s v="OK"/>
    <s v="OK"/>
    <s v="OK"/>
    <s v="OK"/>
    <s v="NA"/>
    <s v="OK"/>
    <s v="1._x0009_Metro (HL4/HL5D/HL5G) =HL5G OK_x000a_2._x0009_Organização FO = OK_x000a_3._x0009_Identificação = OK _x000a_4._x0009_Bateria Lítio Existente = 05_x000a_5._x0009_Gabinete pertence detentora BTC_x000a_"/>
    <m/>
    <e v="#N/A"/>
    <m/>
  </r>
  <r>
    <s v="MGJUS"/>
    <s v="M2025EST_MGJUS_01"/>
    <x v="3"/>
    <s v="SIM"/>
    <x v="0"/>
    <x v="0"/>
    <x v="1"/>
    <x v="1"/>
    <s v="NA"/>
    <s v="NA"/>
    <x v="521"/>
    <x v="0"/>
    <x v="27"/>
    <s v="MGSDE"/>
    <s v="-"/>
    <x v="0"/>
    <x v="0"/>
    <s v="18/07/2025 - Arthur: CONSTRUÍDO EM 2024 NA MESMA TOPOLOGIA E HIERARQUIA 2025"/>
    <s v="-"/>
    <s v="NÃO"/>
    <s v="CANCELADO"/>
    <x v="0"/>
    <x v="0"/>
    <x v="13"/>
    <s v="-"/>
    <x v="0"/>
    <x v="0"/>
    <n v="597372"/>
    <s v="Empreiteira"/>
    <x v="0"/>
    <m/>
    <m/>
    <m/>
    <m/>
    <m/>
    <m/>
    <x v="1"/>
    <x v="0"/>
    <d v="2025-09-30T00:00:00"/>
    <x v="0"/>
    <m/>
    <m/>
    <x v="0"/>
    <x v="0"/>
    <s v="NÃO LOC"/>
    <s v="HL5G_2025MGJUS"/>
    <s v="ADRIANO SIQUEIRA"/>
    <s v="OK"/>
    <s v="OK"/>
    <s v="OK"/>
    <s v="OK"/>
    <s v="NOK"/>
    <s v="NA"/>
    <s v="OK"/>
    <s v="1._x0009_Metro (HL4/HL5D/HL5G) = HL5G OK _x000a_2._x0009_Organização FO = OK_x000a_3._x0009_Identificação = OK _x000a_4._x0009_Bateria Lítio Existente = 03_x000a_"/>
    <m/>
    <e v="#N/A"/>
    <m/>
  </r>
  <r>
    <s v="MGJJN"/>
    <s v="M2024EST_MGJJN_01"/>
    <x v="0"/>
    <s v="FLAT"/>
    <x v="0"/>
    <x v="0"/>
    <x v="1"/>
    <x v="1"/>
    <s v="NA"/>
    <s v="NA"/>
    <x v="776"/>
    <x v="0"/>
    <x v="0"/>
    <s v="MGIVA"/>
    <s v="-"/>
    <x v="0"/>
    <x v="0"/>
    <s v="18/07/2025 - Arthur: ativo no estruturante de 2024, não recebemos ID metro 2025, então não teremos como revalidar Ids."/>
    <s v="-"/>
    <s v="NÃO"/>
    <s v="CANCELADO"/>
    <x v="0"/>
    <x v="0"/>
    <x v="12"/>
    <s v="-"/>
    <x v="0"/>
    <x v="0"/>
    <s v="CRIAR ID"/>
    <s v="Empreiteira"/>
    <x v="0"/>
    <d v="2025-10-30T00:00:00"/>
    <n v="0"/>
    <m/>
    <s v="VALIDAR RÁDIO BRUNO"/>
    <m/>
    <m/>
    <x v="1"/>
    <x v="0"/>
    <d v="2025-09-30T00:00:00"/>
    <x v="0"/>
    <m/>
    <m/>
    <x v="0"/>
    <x v="0"/>
    <s v="NÃO LOC"/>
    <s v="HL5G_2025MGJJN"/>
    <s v="ADRIANO SIQUEIRA"/>
    <s v="OK"/>
    <s v="OK"/>
    <s v="NOK"/>
    <s v="OK"/>
    <s v="OK"/>
    <s v="NA"/>
    <s v="OK"/>
    <s v="1._x0009_Metro (HL4/HL5D/HL5G) = HL5G OK _x000a_2._x0009_Organização FO = OK_x000a_3._x0009_Identificação = OK _x000a_4._x0009_Bateria Lítio Existente = 00_x000a_"/>
    <m/>
    <e v="#N/A"/>
    <m/>
  </r>
  <r>
    <s v="MGUTM"/>
    <s v="M2025EST_MGUTM_01"/>
    <x v="0"/>
    <s v="FLAT"/>
    <x v="0"/>
    <x v="0"/>
    <x v="291"/>
    <x v="1"/>
    <s v="NA"/>
    <s v="NA"/>
    <x v="777"/>
    <x v="0"/>
    <x v="34"/>
    <s v="MGUMS"/>
    <s v="-"/>
    <x v="3"/>
    <x v="2"/>
    <s v="qui 09/10/2025 15:37 - Jose geraldo: segue alvará._x000a__x000a_07/10/2025 - Israel: checar calendarizar, 29m de canalização.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1/13/2025 - Fibra ok testado com o Vitor . Não tem rádio instalado no site . 29/10/2025 - Depende ativar UMS-HL5D ( Fibras em construção)"/>
    <s v="NÃO"/>
    <s v="ATIVO"/>
    <x v="0"/>
    <x v="0"/>
    <x v="7"/>
    <s v="-"/>
    <x v="0"/>
    <x v="0"/>
    <n v="566396"/>
    <s v="Aprovado HQ"/>
    <x v="0"/>
    <d v="2025-09-12T00:00:00"/>
    <m/>
    <m/>
    <s v="VALIDAR RÁDIO BRUNO"/>
    <m/>
    <m/>
    <x v="1"/>
    <x v="46"/>
    <s v="APROVAÇÃO DE DRAFT"/>
    <x v="0"/>
    <m/>
    <s v="APROVAÇÃO DE DRAFT"/>
    <x v="4"/>
    <x v="0"/>
    <s v="DEVOLVIDO"/>
    <s v="HL5G (500K)MGUTM"/>
    <s v="LUIZ BERNARDINI"/>
    <s v="OK"/>
    <s v="OK"/>
    <s v="OK"/>
    <s v="OK"/>
    <s v="OK"/>
    <s v="OK"/>
    <s v="O"/>
    <m/>
    <m/>
    <e v="#N/A"/>
    <m/>
  </r>
  <r>
    <s v="MGJFU"/>
    <s v="M2024EST_MGJFU_01"/>
    <x v="3"/>
    <s v="SIM"/>
    <x v="0"/>
    <x v="0"/>
    <x v="293"/>
    <x v="280"/>
    <s v="NA"/>
    <s v="NA"/>
    <x v="516"/>
    <x v="0"/>
    <x v="40"/>
    <s v="MGJAU"/>
    <s v="-"/>
    <x v="0"/>
    <x v="0"/>
    <s v="05/11/2025 - Jhonanthan: Minuta previsto para entrega 05/nov. Posições enviadas pelo whats_x000a_Previsão: 31/10/2025"/>
    <s v="21/11/2025 - Ativo com o Marcelo. 14/11/25 - Depende repar as fibras para ativar o concentrador JAU; 05/10/25 - Depende de ativar CTP-HL4  e JAU-HL5D"/>
    <s v="NÃO"/>
    <s v="ATIVO"/>
    <x v="0"/>
    <x v="0"/>
    <x v="13"/>
    <s v="-"/>
    <x v="0"/>
    <x v="0"/>
    <n v="567945"/>
    <s v="Aprovado HQ"/>
    <x v="0"/>
    <m/>
    <m/>
    <m/>
    <m/>
    <m/>
    <m/>
    <x v="1"/>
    <x v="0"/>
    <d v="2025-09-30T00:00:00"/>
    <x v="0"/>
    <m/>
    <s v="APROVAÇÃO DE DRAFT"/>
    <x v="0"/>
    <x v="0"/>
    <s v="NÃO LOC"/>
    <s v="HL5G_2025MGJFU"/>
    <s v="ADRIANO SIQUEIRA"/>
    <s v="OK"/>
    <s v="OK"/>
    <s v="OK"/>
    <s v="OK"/>
    <s v="OK"/>
    <s v="NA"/>
    <s v="W48"/>
    <s v="1._x0009_Metro (HL4/HL5D/HL5G) = HL5G OK_x000a_2._x0009_Organização FO = OK_x000a_3._x0009_Identificação = OK_x000a_4._x0009_Bateria Lítio Existente = 05 (ericson) ,Infra pertence a detentora SBA _x000a_5._x0009_Radio pra redundância =  00_x000a_6._x0009_SWA=B2B_x000a_"/>
    <s v="Metro (HL4/HL5D/HL5G) = HL5G OK"/>
    <e v="#N/A"/>
    <m/>
  </r>
  <r>
    <s v="MGJTC"/>
    <s v="M2025EST_MGJTC_01"/>
    <x v="3"/>
    <s v="SIM"/>
    <x v="0"/>
    <x v="0"/>
    <x v="293"/>
    <x v="170"/>
    <s v="NA"/>
    <s v="NA"/>
    <x v="778"/>
    <x v="0"/>
    <x v="27"/>
    <s v="MGV01"/>
    <s v="-"/>
    <x v="0"/>
    <x v="0"/>
    <s v="05/11/2025 - Jhonanthan: Minuta previsto para entrega 05/nov. Posições enviadas pelo whats_x000a__x000a_30/10/2025 - Tatiana: NORT prometeu 31/out"/>
    <m/>
    <s v="NÃO"/>
    <s v="ATIVO"/>
    <x v="0"/>
    <x v="0"/>
    <x v="13"/>
    <s v="-"/>
    <x v="0"/>
    <x v="0"/>
    <n v="593311"/>
    <s v="Empreiteira"/>
    <x v="0"/>
    <m/>
    <m/>
    <m/>
    <m/>
    <m/>
    <m/>
    <x v="1"/>
    <x v="2"/>
    <s v="ATIVO"/>
    <x v="0"/>
    <m/>
    <m/>
    <x v="0"/>
    <x v="0"/>
    <s v="NÃO LOC"/>
    <s v="HL5G_2025MGJTC"/>
    <s v="ADRIANO SIQUEIRA"/>
    <s v="OK"/>
    <s v="OK"/>
    <s v="OK"/>
    <s v="OK"/>
    <s v="OK"/>
    <s v="NA"/>
    <s v="OK"/>
    <n v="2"/>
    <s v="Organização FO = OK"/>
    <e v="#N/A"/>
    <m/>
  </r>
  <r>
    <s v="MGJFN"/>
    <s v="M2025EST_MGJFN_01"/>
    <x v="0"/>
    <s v="FLAT"/>
    <x v="0"/>
    <x v="0"/>
    <x v="159"/>
    <x v="166"/>
    <s v="NA"/>
    <s v="NA"/>
    <x v="779"/>
    <x v="0"/>
    <x v="0"/>
    <s v="MGJFO"/>
    <s v="-"/>
    <x v="0"/>
    <x v="0"/>
    <s v="SEM SOLUÇÃO OU RD"/>
    <s v="10/02/2026 - Atualizado prazo de proteção rádio conforme coluna &quot;RÁDIO/PRAZO&quot;;_x000a_25/09/25 - Ativo sem proteção usando a FO contruída, proteção aguardando obra do rádio. 21/09/25 - Precisa ajustar sinótico  uma alça F.O outra RD M2025EST_MGJFN_01 (JFO-JFN-JFO RD)"/>
    <s v="NÃO"/>
    <s v="ATIVO"/>
    <x v="0"/>
    <x v="0"/>
    <x v="13"/>
    <s v="-"/>
    <x v="0"/>
    <x v="0"/>
    <n v="597391"/>
    <s v="Empreiteira"/>
    <x v="0"/>
    <d v="2026-05-25T00:00:00"/>
    <m/>
    <m/>
    <s v="VALIDAR RÁDIO BRUNO"/>
    <m/>
    <m/>
    <x v="1"/>
    <x v="2"/>
    <s v="ATIVO"/>
    <x v="0"/>
    <m/>
    <m/>
    <x v="0"/>
    <x v="0"/>
    <s v="NÃO LOC"/>
    <s v="HL5G_2025MGJFN"/>
    <s v="ADRIANO SIQUEIRA"/>
    <s v="OK"/>
    <s v="OK"/>
    <s v="NOK"/>
    <s v="OK"/>
    <s v="NOK"/>
    <s v="NA"/>
    <s v="OK"/>
    <n v="3"/>
    <s v="Identificação = OK"/>
    <e v="#N/A"/>
    <m/>
  </r>
  <r>
    <s v="MGUTP"/>
    <s v="HL4_UTP_25"/>
    <x v="12"/>
    <s v="COLOCALIZADO"/>
    <x v="0"/>
    <x v="0"/>
    <x v="3"/>
    <x v="1"/>
    <s v="NA"/>
    <s v="NA"/>
    <x v="6"/>
    <x v="8"/>
    <x v="6"/>
    <s v="-"/>
    <s v="-"/>
    <x v="3"/>
    <x v="2"/>
    <m/>
    <m/>
    <s v="NÃO"/>
    <s v="ATIVO"/>
    <x v="0"/>
    <x v="0"/>
    <x v="12"/>
    <s v="-"/>
    <x v="0"/>
    <x v="0"/>
    <s v="NA"/>
    <s v="NA"/>
    <x v="0"/>
    <m/>
    <m/>
    <m/>
    <m/>
    <m/>
    <m/>
    <x v="1"/>
    <x v="10"/>
    <m/>
    <x v="0"/>
    <m/>
    <s v="CONSTRUÍDO"/>
    <x v="2"/>
    <x v="0"/>
    <s v="N/A"/>
    <s v="HL4 (500K)MGUTP"/>
    <s v="LUIZ BERNARDINI"/>
    <s v="OK"/>
    <s v="OK"/>
    <s v="OK"/>
    <s v="OK"/>
    <s v="OK"/>
    <s v="OK"/>
    <s v="CONCLUÍDO"/>
    <n v="4"/>
    <s v="Bateria Lítio Existente = 05 (ericson) ,Infra pertence a detentora SBA"/>
    <e v="#N/A"/>
    <m/>
  </r>
  <r>
    <s v="MGUVM"/>
    <s v="M2025EST_MGUVM_01"/>
    <x v="3"/>
    <s v="SIM"/>
    <x v="0"/>
    <x v="0"/>
    <x v="279"/>
    <x v="192"/>
    <s v="NA"/>
    <s v="NA"/>
    <x v="780"/>
    <x v="0"/>
    <x v="25"/>
    <s v="MGCIN"/>
    <s v="-"/>
    <x v="3"/>
    <x v="2"/>
    <s v="26/07/2025 - Fernando Whats: concluído"/>
    <m/>
    <s v="NÃO"/>
    <s v="ATIVO"/>
    <x v="0"/>
    <x v="0"/>
    <x v="13"/>
    <s v="-"/>
    <x v="0"/>
    <x v="0"/>
    <n v="566320"/>
    <s v="Aprovado HQ"/>
    <x v="0"/>
    <m/>
    <m/>
    <m/>
    <m/>
    <m/>
    <m/>
    <x v="1"/>
    <x v="61"/>
    <m/>
    <x v="0"/>
    <m/>
    <s v="ALTO CUSTO"/>
    <x v="3"/>
    <x v="0"/>
    <s v="NÃO LOC"/>
    <s v="HL5G (500K)MGUVM"/>
    <s v="LUIZ BERNARDINI"/>
    <s v="OK"/>
    <s v="OK"/>
    <s v="OK"/>
    <s v="OK"/>
    <s v="OK"/>
    <s v="OK"/>
    <s v="CONCLUÍDO"/>
    <n v="5"/>
    <s v="Radio pra redundância =  00"/>
    <e v="#N/A"/>
    <m/>
  </r>
  <r>
    <s v="MGUBM"/>
    <s v="M2025EST_MGUBM_01"/>
    <x v="3"/>
    <s v="SIM"/>
    <x v="0"/>
    <x v="0"/>
    <x v="285"/>
    <x v="1"/>
    <s v="NA"/>
    <s v="NA"/>
    <x v="704"/>
    <x v="0"/>
    <x v="6"/>
    <s v="MGUTP"/>
    <s v="-"/>
    <x v="3"/>
    <x v="2"/>
    <s v="07/10/2025 - Israel: a iniciar_x000a__x000a_ 06/10/2025 - JOse Geraldo: licença liberada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6/12/2025 - A fibra UTP-UBM está ok. A fibra direção TBN está com falha. - 02/12/25 - As duas alças apresentaram defeito, acionado reparo por email; "/>
    <s v="NÃO"/>
    <s v="REPARO FO"/>
    <x v="0"/>
    <x v="0"/>
    <x v="7"/>
    <s v="-"/>
    <x v="0"/>
    <x v="0"/>
    <n v="566390"/>
    <s v="Aprovado HQ"/>
    <x v="0"/>
    <m/>
    <m/>
    <m/>
    <m/>
    <m/>
    <m/>
    <x v="1"/>
    <x v="2"/>
    <s v="ATIVO"/>
    <x v="0"/>
    <m/>
    <s v="EM DRAFT"/>
    <x v="4"/>
    <x v="0"/>
    <s v="NÃO LOC"/>
    <s v="HL5G (500K)MGUBM"/>
    <s v="LUIZ BERNARDINI"/>
    <s v="OK"/>
    <s v="OK"/>
    <s v="OK"/>
    <s v="OK"/>
    <s v="OK"/>
    <s v="OK"/>
    <s v="O"/>
    <n v="6"/>
    <s v="SWA=B2B"/>
    <e v="#N/A"/>
    <m/>
  </r>
  <r>
    <s v="MGULI"/>
    <s v="M2025EST_MGULI_01"/>
    <x v="3"/>
    <s v="NÃO"/>
    <x v="0"/>
    <x v="0"/>
    <x v="1"/>
    <x v="1"/>
    <s v="NA"/>
    <s v="NA"/>
    <x v="409"/>
    <x v="0"/>
    <x v="6"/>
    <s v="MGUTP"/>
    <s v="-"/>
    <x v="3"/>
    <x v="2"/>
    <s v="18/11/2025 - RicardO: cabo na porta, depende de acesso para fechar a 2° alça. Alinhado com o Gonini para 19/11, fazer conjunta para entrar com o acesso da ativação."/>
    <s v="12/19/2025 - Trocada a topologia com Elder 03/12/25 - Única alça construída esta com defeito, acionado reparo por email; 29/11/25 - Já é ativo com duas alças em UTP-HL5D precisa trocar as fibras"/>
    <s v="NÃO"/>
    <s v="ATIVO"/>
    <x v="0"/>
    <x v="0"/>
    <x v="5"/>
    <s v="-"/>
    <x v="0"/>
    <x v="0"/>
    <n v="593941"/>
    <s v="Regional"/>
    <x v="0"/>
    <m/>
    <m/>
    <m/>
    <m/>
    <m/>
    <m/>
    <x v="1"/>
    <x v="2"/>
    <s v="ATIVO"/>
    <x v="0"/>
    <m/>
    <s v="EM DRAFT"/>
    <x v="4"/>
    <x v="0"/>
    <s v="NÃO LOC"/>
    <s v="HL5G (500K)MGULI"/>
    <s v="LUIZ BERNARDINI"/>
    <s v="OK"/>
    <s v="OK"/>
    <s v="OK"/>
    <s v="OK"/>
    <s v="OK"/>
    <s v="OK"/>
    <s v="O"/>
    <m/>
    <m/>
    <e v="#N/A"/>
    <e v="#N/A"/>
  </r>
  <r>
    <s v="MGJUA"/>
    <s v="M2024EST_MGJUA_01"/>
    <x v="3"/>
    <s v="SIM"/>
    <x v="0"/>
    <x v="0"/>
    <x v="293"/>
    <x v="281"/>
    <s v="NA"/>
    <s v="NA"/>
    <x v="501"/>
    <x v="0"/>
    <x v="27"/>
    <s v="MGV01"/>
    <s v="-"/>
    <x v="0"/>
    <x v="0"/>
    <s v="05/11/2025 - Jhonanthan: Minuta previsto para entrega 05/nov. Posições enviadas pelo whats_x000a_Previsão de entrega: 31/10/2025"/>
    <m/>
    <s v="NÃO"/>
    <s v="ATIVO"/>
    <x v="0"/>
    <x v="0"/>
    <x v="13"/>
    <s v="-"/>
    <x v="0"/>
    <x v="0"/>
    <n v="593312"/>
    <s v="Empreiteira"/>
    <x v="0"/>
    <m/>
    <m/>
    <m/>
    <m/>
    <m/>
    <m/>
    <x v="1"/>
    <x v="2"/>
    <s v="ATIVO"/>
    <x v="0"/>
    <m/>
    <m/>
    <x v="0"/>
    <x v="0"/>
    <s v="NÃO LOC"/>
    <s v="HL5G_2025MGJUA"/>
    <s v="ADRIANO SIQUEIRA"/>
    <s v="OK"/>
    <s v="OK"/>
    <s v="OK"/>
    <s v="OK"/>
    <s v="OK"/>
    <s v="NA"/>
    <s v="OK"/>
    <s v="1._x0009_Metro (HL4/HL5D/HL5G) = HL5G OK_x000a_2._x0009_Organização FO = OK_x000a_3._x0009_Identificação = OK_x000a_4._x0009_Bateria Lítio Existente = 03 _x000a_5._x0009_Radio pra redundância =  00 _x000a_"/>
    <m/>
    <e v="#N/A"/>
    <m/>
  </r>
  <r>
    <m/>
    <s v="NA"/>
    <x v="11"/>
    <s v="NA"/>
    <x v="7"/>
    <x v="11"/>
    <x v="231"/>
    <x v="225"/>
    <s v="NA"/>
    <s v="NA"/>
    <x v="602"/>
    <x v="8"/>
    <x v="36"/>
    <m/>
    <s v="-"/>
    <x v="24"/>
    <x v="8"/>
    <s v="NÃO EXCLUIR ESSA LINHA"/>
    <m/>
    <d v="1899-12-30T00:00:00"/>
    <s v="-"/>
    <x v="7"/>
    <x v="11"/>
    <x v="16"/>
    <m/>
    <x v="2"/>
    <x v="0"/>
    <s v="NA"/>
    <s v="NA"/>
    <x v="11"/>
    <m/>
    <m/>
    <m/>
    <m/>
    <m/>
    <m/>
    <x v="1"/>
    <x v="1"/>
    <m/>
    <x v="1"/>
    <s v="-"/>
    <m/>
    <x v="0"/>
    <x v="1"/>
    <n v="0"/>
    <m/>
    <s v="ADRIANO SIQUEIRA"/>
    <m/>
    <m/>
    <m/>
    <m/>
    <m/>
    <m/>
    <m/>
    <n v="2"/>
    <s v="Organização FO = OK"/>
    <e v="#N/A"/>
    <m/>
  </r>
  <r>
    <m/>
    <s v="NA"/>
    <x v="11"/>
    <s v="NA"/>
    <x v="7"/>
    <x v="11"/>
    <x v="231"/>
    <x v="225"/>
    <s v="NA"/>
    <s v="NA"/>
    <x v="602"/>
    <x v="4"/>
    <x v="36"/>
    <m/>
    <s v="-"/>
    <x v="24"/>
    <x v="8"/>
    <s v="NÃO EXCLUIR ESSA LINHA"/>
    <m/>
    <d v="1899-12-30T00:00:00"/>
    <s v="-"/>
    <x v="7"/>
    <x v="11"/>
    <x v="16"/>
    <m/>
    <x v="2"/>
    <x v="0"/>
    <s v="NA"/>
    <s v="NA"/>
    <x v="11"/>
    <m/>
    <m/>
    <m/>
    <m/>
    <m/>
    <m/>
    <x v="1"/>
    <x v="1"/>
    <m/>
    <x v="1"/>
    <s v="-"/>
    <m/>
    <x v="0"/>
    <x v="1"/>
    <n v="0"/>
    <m/>
    <s v="ADRIANO SIQUEIRA"/>
    <m/>
    <m/>
    <m/>
    <m/>
    <m/>
    <m/>
    <m/>
    <n v="3"/>
    <s v="Identificação = OK"/>
    <e v="#N/A"/>
    <m/>
  </r>
  <r>
    <m/>
    <s v="NA"/>
    <x v="11"/>
    <s v="NA"/>
    <x v="7"/>
    <x v="11"/>
    <x v="231"/>
    <x v="225"/>
    <s v="NA"/>
    <s v="NA"/>
    <x v="602"/>
    <x v="0"/>
    <x v="36"/>
    <m/>
    <s v="-"/>
    <x v="24"/>
    <x v="8"/>
    <s v="NÃO EXCLUIR ESSA LINHA"/>
    <m/>
    <d v="1899-12-30T00:00:00"/>
    <s v="-"/>
    <x v="7"/>
    <x v="11"/>
    <x v="16"/>
    <m/>
    <x v="2"/>
    <x v="0"/>
    <s v="NA"/>
    <s v="NA"/>
    <x v="11"/>
    <m/>
    <m/>
    <m/>
    <m/>
    <m/>
    <m/>
    <x v="1"/>
    <x v="1"/>
    <m/>
    <x v="1"/>
    <s v="-"/>
    <m/>
    <x v="0"/>
    <x v="1"/>
    <n v="0"/>
    <m/>
    <s v="ADRIANO SIQUEIRA"/>
    <m/>
    <m/>
    <m/>
    <m/>
    <m/>
    <m/>
    <m/>
    <n v="4"/>
    <s v="Bateria Lítio Existente = 03"/>
    <e v="#N/A"/>
    <m/>
  </r>
  <r>
    <s v="MGPJR"/>
    <s v="HL4_MGPJR"/>
    <x v="16"/>
    <s v="NÃO"/>
    <x v="1"/>
    <x v="1"/>
    <x v="1"/>
    <x v="1"/>
    <s v="NA"/>
    <s v="NA"/>
    <x v="781"/>
    <x v="8"/>
    <x v="41"/>
    <s v="-"/>
    <s v="-"/>
    <x v="24"/>
    <x v="8"/>
    <s v="seg 24/11/2025 08:17 - Thiago Vita: Bom dia Jeison,_x000a_Atualmente o site não possui infraestrutura para receber o equipamento HL4, em anexo esta o PPI do site._x000a_O site possui somente uma APM30, no qual já esta lotado precisamos de um novo gabinete._x000a_Já alinhei com a Nort eles iram construir as redes , porem não irá subir nenhuma rede sem essa instalação do HL4._x000a_27/01/2026 - Conforme informação do Jose Adonias, sera prospectado novo site para HL4. _x000a__x000a_sex 21/11/2025 15:55 - Jeison: Arthur,_x000a__x000a_Já vi sim, e já estou falando com o Albert._x000a_O que ocorre e que eles irão ativar como esta e posteriormente acertam as centrais._x000a__x000a_Sds_x000a_Jeison_x000a__x000a_21 de novembro de 2025 15:20 - Adonis: Matheus, boa tarde.Complementando o tema que o Thiago apontou, a solução para Patos de Minas/MG em 2025 não contemplaria um HL4 novo. _x000a__x000a_19 de novembro de 2025 15:52 - ThiagO Vitac: Boa tarde Matheus,_x000a__x000a_Temos um impactante pois o @Jose Adonias Alves Teodozio, nos informou que o local não é climatizado, a informação que temos teremos uma melhoria da engenharia em 2026._x000a_Com isso temos esse tema a ser tratado antes de construirmos as rotas._x000a__x000a_04/11/2025 - Jessica: projeto duplicado"/>
    <m/>
    <s v="NÃO"/>
    <s v="PENDENTE REDE"/>
    <x v="1"/>
    <x v="13"/>
    <x v="13"/>
    <s v="W9"/>
    <x v="1"/>
    <x v="0"/>
    <n v="598147"/>
    <s v="IMPL-CADastro"/>
    <x v="15"/>
    <m/>
    <m/>
    <m/>
    <m/>
    <m/>
    <m/>
    <x v="1"/>
    <x v="1"/>
    <m/>
    <x v="0"/>
    <s v="ALTO CUSTO"/>
    <m/>
    <x v="0"/>
    <x v="1"/>
    <m/>
    <m/>
    <m/>
    <m/>
    <m/>
    <m/>
    <m/>
    <m/>
    <m/>
    <m/>
    <n v="5"/>
    <s v="Radio pra redundância =  00 "/>
    <e v="#N/A"/>
    <m/>
  </r>
  <r>
    <s v="MGPJR"/>
    <s v="M2025EST_MGPJR_02"/>
    <x v="9"/>
    <s v="COLOCALIZADO"/>
    <x v="0"/>
    <x v="13"/>
    <x v="3"/>
    <x v="1"/>
    <s v="NA"/>
    <s v="NA"/>
    <x v="782"/>
    <x v="0"/>
    <x v="41"/>
    <s v="-"/>
    <s v="-"/>
    <x v="24"/>
    <x v="8"/>
    <s v="COLOCALIZADO"/>
    <s v="29/10/25 - Aguarda ativação do PJR-HL4 fibras em contrução"/>
    <s v="NÃO"/>
    <s v="ATIVAÇÃO"/>
    <x v="0"/>
    <x v="14"/>
    <x v="12"/>
    <s v="-"/>
    <x v="4"/>
    <x v="0"/>
    <s v="NA"/>
    <s v="NA"/>
    <x v="14"/>
    <m/>
    <m/>
    <m/>
    <m/>
    <m/>
    <m/>
    <x v="1"/>
    <x v="1"/>
    <m/>
    <x v="0"/>
    <m/>
    <m/>
    <x v="0"/>
    <x v="1"/>
    <m/>
    <m/>
    <m/>
    <m/>
    <m/>
    <m/>
    <m/>
    <m/>
    <m/>
    <m/>
    <m/>
    <m/>
    <e v="#N/A"/>
    <m/>
  </r>
  <r>
    <s v="MGPNG"/>
    <s v="M2025EST_MGPNG_02"/>
    <x v="9"/>
    <s v="COLOCALIZADO"/>
    <x v="0"/>
    <x v="13"/>
    <x v="3"/>
    <x v="1"/>
    <s v="NA"/>
    <s v="NA"/>
    <x v="783"/>
    <x v="0"/>
    <x v="41"/>
    <s v="MGPNG"/>
    <s v="-"/>
    <x v="24"/>
    <x v="8"/>
    <m/>
    <m/>
    <s v="NÃO"/>
    <s v="ATIVAÇÃO"/>
    <x v="0"/>
    <x v="14"/>
    <x v="12"/>
    <s v="-"/>
    <x v="4"/>
    <x v="0"/>
    <s v="NA"/>
    <s v="NA"/>
    <x v="14"/>
    <m/>
    <m/>
    <m/>
    <m/>
    <m/>
    <m/>
    <x v="1"/>
    <x v="1"/>
    <m/>
    <x v="0"/>
    <m/>
    <m/>
    <x v="0"/>
    <x v="1"/>
    <m/>
    <m/>
    <m/>
    <m/>
    <m/>
    <m/>
    <m/>
    <m/>
    <m/>
    <m/>
    <m/>
    <m/>
    <e v="#N/A"/>
    <m/>
  </r>
  <r>
    <s v="MGCGG"/>
    <s v="M2025EST_MGCGG_01"/>
    <x v="5"/>
    <s v="NÃO"/>
    <x v="6"/>
    <x v="14"/>
    <x v="1"/>
    <x v="1"/>
    <s v="NA"/>
    <s v="NA"/>
    <x v="784"/>
    <x v="4"/>
    <x v="41"/>
    <s v="-"/>
    <s v="-"/>
    <x v="24"/>
    <x v="8"/>
    <m/>
    <m/>
    <s v="NÃO"/>
    <s v="PENDENTE REDE"/>
    <x v="6"/>
    <x v="15"/>
    <x v="13"/>
    <s v="W6"/>
    <x v="3"/>
    <x v="0"/>
    <n v="596804"/>
    <s v="Regional"/>
    <x v="1"/>
    <m/>
    <m/>
    <m/>
    <m/>
    <m/>
    <m/>
    <x v="3"/>
    <x v="1"/>
    <m/>
    <x v="0"/>
    <m/>
    <m/>
    <x v="0"/>
    <x v="1"/>
    <m/>
    <m/>
    <m/>
    <m/>
    <m/>
    <m/>
    <m/>
    <m/>
    <m/>
    <m/>
    <m/>
    <m/>
    <e v="#N/A"/>
    <m/>
  </r>
  <r>
    <s v="MGPGT"/>
    <s v="M2025EST_MGPGT_01"/>
    <x v="5"/>
    <s v="NÃO"/>
    <x v="6"/>
    <x v="14"/>
    <x v="1"/>
    <x v="1"/>
    <s v="NA"/>
    <s v="NA"/>
    <x v="785"/>
    <x v="4"/>
    <x v="41"/>
    <s v="-"/>
    <s v="-"/>
    <x v="24"/>
    <x v="8"/>
    <s v="04/11/2025 - Jessica: devolvido ppi, projeto duplicado."/>
    <m/>
    <s v="NÃO"/>
    <s v="PENDENTE REDE"/>
    <x v="6"/>
    <x v="15"/>
    <x v="13"/>
    <s v="W6"/>
    <x v="3"/>
    <x v="0"/>
    <n v="598547"/>
    <s v="Regional"/>
    <x v="1"/>
    <m/>
    <m/>
    <m/>
    <m/>
    <m/>
    <m/>
    <x v="3"/>
    <x v="1"/>
    <m/>
    <x v="0"/>
    <m/>
    <m/>
    <x v="0"/>
    <x v="1"/>
    <m/>
    <m/>
    <m/>
    <m/>
    <m/>
    <m/>
    <m/>
    <m/>
    <m/>
    <m/>
    <m/>
    <m/>
    <e v="#N/A"/>
    <m/>
  </r>
  <r>
    <s v="MGPNG"/>
    <s v="M2025EST_MGPNG_01"/>
    <x v="5"/>
    <s v="NÃO"/>
    <x v="6"/>
    <x v="14"/>
    <x v="1"/>
    <x v="1"/>
    <s v="NA"/>
    <s v="NA"/>
    <x v="786"/>
    <x v="4"/>
    <x v="41"/>
    <s v="-"/>
    <s v="-"/>
    <x v="24"/>
    <x v="8"/>
    <s v="05/11/2025 - Jessica: solicitado licença"/>
    <m/>
    <s v="NÃO"/>
    <s v="PENDENTE REDE"/>
    <x v="6"/>
    <x v="15"/>
    <x v="13"/>
    <s v="W6"/>
    <x v="3"/>
    <x v="0"/>
    <n v="598551"/>
    <s v="Regional"/>
    <x v="7"/>
    <m/>
    <m/>
    <m/>
    <m/>
    <m/>
    <m/>
    <x v="3"/>
    <x v="1"/>
    <m/>
    <x v="0"/>
    <m/>
    <m/>
    <x v="0"/>
    <x v="1"/>
    <m/>
    <m/>
    <m/>
    <m/>
    <m/>
    <m/>
    <m/>
    <m/>
    <m/>
    <m/>
    <m/>
    <m/>
    <e v="#N/A"/>
    <m/>
  </r>
  <r>
    <s v="MGACA"/>
    <s v="M2025EST_MGACA_01"/>
    <x v="5"/>
    <s v="NÃO"/>
    <x v="6"/>
    <x v="14"/>
    <x v="1"/>
    <x v="1"/>
    <s v="NA"/>
    <s v="NA"/>
    <x v="787"/>
    <x v="0"/>
    <x v="41"/>
    <s v="MGPNG"/>
    <s v="-"/>
    <x v="24"/>
    <x v="8"/>
    <m/>
    <m/>
    <s v="NÃO"/>
    <s v="PENDENTE REDE"/>
    <x v="6"/>
    <x v="15"/>
    <x v="13"/>
    <s v="W6"/>
    <x v="3"/>
    <x v="0"/>
    <n v="598151"/>
    <s v="Regional"/>
    <x v="1"/>
    <m/>
    <m/>
    <m/>
    <m/>
    <m/>
    <m/>
    <x v="3"/>
    <x v="1"/>
    <m/>
    <x v="0"/>
    <m/>
    <m/>
    <x v="0"/>
    <x v="1"/>
    <m/>
    <m/>
    <m/>
    <m/>
    <m/>
    <m/>
    <m/>
    <m/>
    <m/>
    <m/>
    <m/>
    <m/>
    <e v="#N/A"/>
    <m/>
  </r>
  <r>
    <s v="MGATO"/>
    <s v="M2025EST_MGATO_01"/>
    <x v="5"/>
    <s v="NÃO"/>
    <x v="6"/>
    <x v="14"/>
    <x v="1"/>
    <x v="1"/>
    <s v="NA"/>
    <s v="NA"/>
    <x v="788"/>
    <x v="0"/>
    <x v="41"/>
    <s v="MGCGG"/>
    <s v="-"/>
    <x v="24"/>
    <x v="8"/>
    <s v="05/11/2025 - Jessica: solicitado licença"/>
    <m/>
    <s v="NÃO"/>
    <s v="PENDENTE REDE"/>
    <x v="6"/>
    <x v="15"/>
    <x v="13"/>
    <s v="W6"/>
    <x v="3"/>
    <x v="0"/>
    <n v="598155"/>
    <s v="Regional"/>
    <x v="7"/>
    <m/>
    <m/>
    <m/>
    <m/>
    <m/>
    <m/>
    <x v="3"/>
    <x v="1"/>
    <m/>
    <x v="0"/>
    <m/>
    <m/>
    <x v="0"/>
    <x v="1"/>
    <m/>
    <m/>
    <m/>
    <m/>
    <m/>
    <m/>
    <m/>
    <m/>
    <m/>
    <m/>
    <m/>
    <m/>
    <e v="#N/A"/>
    <m/>
  </r>
  <r>
    <s v="MGHWH"/>
    <s v="M2025EST_MGHWH_01"/>
    <x v="5"/>
    <s v="NÃO"/>
    <x v="6"/>
    <x v="14"/>
    <x v="1"/>
    <x v="1"/>
    <s v="NA"/>
    <s v="NA"/>
    <x v="789"/>
    <x v="0"/>
    <x v="41"/>
    <s v="MGCGG"/>
    <s v="-"/>
    <x v="24"/>
    <x v="8"/>
    <m/>
    <m/>
    <s v="NÃO"/>
    <s v="PENDENTE REDE"/>
    <x v="6"/>
    <x v="15"/>
    <x v="13"/>
    <s v="W6"/>
    <x v="3"/>
    <x v="0"/>
    <n v="598162"/>
    <s v="Regional"/>
    <x v="1"/>
    <m/>
    <m/>
    <m/>
    <m/>
    <m/>
    <m/>
    <x v="3"/>
    <x v="1"/>
    <m/>
    <x v="0"/>
    <m/>
    <m/>
    <x v="0"/>
    <x v="1"/>
    <m/>
    <m/>
    <m/>
    <m/>
    <m/>
    <m/>
    <m/>
    <m/>
    <m/>
    <m/>
    <m/>
    <m/>
    <e v="#N/A"/>
    <m/>
  </r>
  <r>
    <s v="MGJKN"/>
    <s v="M2025EST_MGJKN_01"/>
    <x v="5"/>
    <s v="NÃO"/>
    <x v="6"/>
    <x v="14"/>
    <x v="1"/>
    <x v="1"/>
    <s v="NA"/>
    <s v="NA"/>
    <x v="790"/>
    <x v="0"/>
    <x v="41"/>
    <s v="MGCGG"/>
    <s v="-"/>
    <x v="24"/>
    <x v="8"/>
    <m/>
    <m/>
    <s v="NÃO"/>
    <s v="PENDENTE REDE"/>
    <x v="6"/>
    <x v="15"/>
    <x v="13"/>
    <s v="W6"/>
    <x v="3"/>
    <x v="0"/>
    <n v="598539"/>
    <s v="Regional"/>
    <x v="1"/>
    <m/>
    <m/>
    <m/>
    <m/>
    <m/>
    <m/>
    <x v="3"/>
    <x v="1"/>
    <m/>
    <x v="0"/>
    <m/>
    <m/>
    <x v="0"/>
    <x v="1"/>
    <m/>
    <m/>
    <m/>
    <m/>
    <m/>
    <m/>
    <m/>
    <m/>
    <m/>
    <m/>
    <m/>
    <m/>
    <e v="#N/A"/>
    <m/>
  </r>
  <r>
    <s v="MGJRS"/>
    <s v="M2025EST_MGJRS_01"/>
    <x v="5"/>
    <s v="NÃO"/>
    <x v="6"/>
    <x v="14"/>
    <x v="1"/>
    <x v="1"/>
    <s v="NA"/>
    <s v="NA"/>
    <x v="791"/>
    <x v="0"/>
    <x v="41"/>
    <s v="MGPJR"/>
    <s v="-"/>
    <x v="24"/>
    <x v="8"/>
    <s v="05/11/2025 - Jessica: solicitado licença"/>
    <m/>
    <s v="NÃO"/>
    <s v="PENDENTE REDE"/>
    <x v="6"/>
    <x v="15"/>
    <x v="13"/>
    <s v="W6"/>
    <x v="3"/>
    <x v="0"/>
    <n v="598541"/>
    <s v="Regional"/>
    <x v="7"/>
    <m/>
    <m/>
    <m/>
    <m/>
    <m/>
    <m/>
    <x v="3"/>
    <x v="1"/>
    <m/>
    <x v="0"/>
    <m/>
    <m/>
    <x v="0"/>
    <x v="1"/>
    <m/>
    <m/>
    <m/>
    <m/>
    <m/>
    <m/>
    <m/>
    <m/>
    <m/>
    <m/>
    <m/>
    <m/>
    <e v="#N/A"/>
    <m/>
  </r>
  <r>
    <s v="MGPCR"/>
    <s v="M2025EST_MGPCR_01"/>
    <x v="5"/>
    <s v="NÃO"/>
    <x v="6"/>
    <x v="14"/>
    <x v="1"/>
    <x v="1"/>
    <s v="NA"/>
    <s v="NA"/>
    <x v="792"/>
    <x v="0"/>
    <x v="41"/>
    <s v="MGCGG"/>
    <s v="-"/>
    <x v="24"/>
    <x v="8"/>
    <m/>
    <m/>
    <s v="NÃO"/>
    <s v="PENDENTE REDE"/>
    <x v="6"/>
    <x v="15"/>
    <x v="13"/>
    <s v="W6"/>
    <x v="3"/>
    <x v="0"/>
    <n v="598544"/>
    <s v="Regional"/>
    <x v="1"/>
    <m/>
    <m/>
    <m/>
    <m/>
    <m/>
    <m/>
    <x v="3"/>
    <x v="1"/>
    <m/>
    <x v="0"/>
    <m/>
    <m/>
    <x v="0"/>
    <x v="1"/>
    <m/>
    <m/>
    <m/>
    <m/>
    <m/>
    <m/>
    <m/>
    <m/>
    <m/>
    <m/>
    <m/>
    <m/>
    <e v="#N/A"/>
    <m/>
  </r>
  <r>
    <s v="MGPFU"/>
    <s v="M2025EST_MGPFU_01"/>
    <x v="5"/>
    <s v="NÃO"/>
    <x v="6"/>
    <x v="14"/>
    <x v="1"/>
    <x v="1"/>
    <s v="NA"/>
    <s v="NA"/>
    <x v="793"/>
    <x v="0"/>
    <x v="41"/>
    <s v="MGPJR"/>
    <s v="-"/>
    <x v="24"/>
    <x v="8"/>
    <m/>
    <m/>
    <s v="NÃO"/>
    <s v="PENDENTE REDE"/>
    <x v="6"/>
    <x v="15"/>
    <x v="13"/>
    <s v="W6"/>
    <x v="3"/>
    <x v="0"/>
    <n v="598546"/>
    <s v="Regional"/>
    <x v="1"/>
    <m/>
    <m/>
    <m/>
    <m/>
    <m/>
    <m/>
    <x v="3"/>
    <x v="1"/>
    <m/>
    <x v="0"/>
    <m/>
    <m/>
    <x v="0"/>
    <x v="1"/>
    <m/>
    <m/>
    <m/>
    <m/>
    <m/>
    <m/>
    <m/>
    <m/>
    <m/>
    <m/>
    <m/>
    <m/>
    <e v="#N/A"/>
    <m/>
  </r>
  <r>
    <s v="MGPJR"/>
    <s v="M2025EST_MGPJR_01"/>
    <x v="9"/>
    <s v="COLOCALIZADO"/>
    <x v="0"/>
    <x v="13"/>
    <x v="3"/>
    <x v="1"/>
    <s v="NA"/>
    <s v="NA"/>
    <x v="782"/>
    <x v="4"/>
    <x v="41"/>
    <s v="-"/>
    <s v="-"/>
    <x v="24"/>
    <x v="8"/>
    <s v="COLOCALIZADO"/>
    <s v="29/10/25 - Aguarda ativação do PJR-HL4 fibras em contrução"/>
    <s v="NÃO"/>
    <s v="ATIVAÇÃO"/>
    <x v="0"/>
    <x v="14"/>
    <x v="12"/>
    <s v="-"/>
    <x v="4"/>
    <x v="0"/>
    <s v="NA"/>
    <s v="NA"/>
    <x v="14"/>
    <m/>
    <m/>
    <m/>
    <m/>
    <m/>
    <m/>
    <x v="1"/>
    <x v="1"/>
    <m/>
    <x v="0"/>
    <m/>
    <m/>
    <x v="0"/>
    <x v="1"/>
    <m/>
    <m/>
    <m/>
    <m/>
    <m/>
    <m/>
    <m/>
    <m/>
    <m/>
    <m/>
    <m/>
    <m/>
    <e v="#N/A"/>
    <m/>
  </r>
  <r>
    <s v="MGPHO"/>
    <s v="M2025EST_MGPHO_01"/>
    <x v="5"/>
    <s v="NÃO"/>
    <x v="6"/>
    <x v="14"/>
    <x v="1"/>
    <x v="1"/>
    <s v="NA"/>
    <s v="NA"/>
    <x v="794"/>
    <x v="0"/>
    <x v="41"/>
    <s v="MGPJR"/>
    <s v="-"/>
    <x v="24"/>
    <x v="8"/>
    <m/>
    <m/>
    <s v="NÃO"/>
    <s v="PENDENTE REDE"/>
    <x v="6"/>
    <x v="15"/>
    <x v="13"/>
    <s v="W6"/>
    <x v="3"/>
    <x v="0"/>
    <n v="598548"/>
    <s v="IMPL-CADastro"/>
    <x v="16"/>
    <m/>
    <m/>
    <m/>
    <m/>
    <m/>
    <m/>
    <x v="3"/>
    <x v="1"/>
    <m/>
    <x v="0"/>
    <m/>
    <m/>
    <x v="0"/>
    <x v="1"/>
    <m/>
    <m/>
    <m/>
    <m/>
    <m/>
    <m/>
    <m/>
    <m/>
    <m/>
    <m/>
    <m/>
    <m/>
    <e v="#N/A"/>
    <m/>
  </r>
  <r>
    <s v="MGPMS"/>
    <s v="M2025EST_MGPMS_01"/>
    <x v="5"/>
    <s v="NÃO"/>
    <x v="6"/>
    <x v="14"/>
    <x v="1"/>
    <x v="1"/>
    <s v="NA"/>
    <s v="NA"/>
    <x v="795"/>
    <x v="0"/>
    <x v="41"/>
    <s v="MGCGG"/>
    <s v="-"/>
    <x v="24"/>
    <x v="8"/>
    <m/>
    <m/>
    <s v="NÃO"/>
    <s v="PENDENTE REDE"/>
    <x v="6"/>
    <x v="15"/>
    <x v="13"/>
    <s v="W6"/>
    <x v="3"/>
    <x v="0"/>
    <n v="598549"/>
    <s v="Regional"/>
    <x v="1"/>
    <m/>
    <m/>
    <m/>
    <m/>
    <m/>
    <m/>
    <x v="3"/>
    <x v="1"/>
    <m/>
    <x v="0"/>
    <m/>
    <m/>
    <x v="0"/>
    <x v="1"/>
    <m/>
    <m/>
    <m/>
    <m/>
    <m/>
    <m/>
    <m/>
    <m/>
    <m/>
    <m/>
    <m/>
    <m/>
    <e v="#N/A"/>
    <m/>
  </r>
  <r>
    <s v="MGPNF"/>
    <s v="M2025EST_MGPNF_01"/>
    <x v="5"/>
    <s v="NÃO"/>
    <x v="6"/>
    <x v="14"/>
    <x v="1"/>
    <x v="1"/>
    <s v="NA"/>
    <s v="NA"/>
    <x v="796"/>
    <x v="0"/>
    <x v="41"/>
    <s v="MGPNG"/>
    <s v="-"/>
    <x v="24"/>
    <x v="8"/>
    <m/>
    <m/>
    <s v="NÃO"/>
    <s v="PENDENTE REDE"/>
    <x v="6"/>
    <x v="15"/>
    <x v="13"/>
    <s v="W6"/>
    <x v="3"/>
    <x v="0"/>
    <n v="598550"/>
    <s v="IMPL-CADastro"/>
    <x v="16"/>
    <m/>
    <m/>
    <m/>
    <m/>
    <m/>
    <m/>
    <x v="3"/>
    <x v="1"/>
    <m/>
    <x v="0"/>
    <m/>
    <m/>
    <x v="0"/>
    <x v="1"/>
    <m/>
    <m/>
    <m/>
    <m/>
    <m/>
    <m/>
    <m/>
    <m/>
    <m/>
    <m/>
    <m/>
    <m/>
    <e v="#N/A"/>
    <m/>
  </r>
  <r>
    <s v="MGPRA"/>
    <s v="M2025EST_MGPRA_01"/>
    <x v="5"/>
    <s v="NÃO"/>
    <x v="6"/>
    <x v="14"/>
    <x v="1"/>
    <x v="1"/>
    <s v="NA"/>
    <s v="NA"/>
    <x v="797"/>
    <x v="0"/>
    <x v="41"/>
    <s v="MGPGT"/>
    <s v="-"/>
    <x v="24"/>
    <x v="8"/>
    <m/>
    <m/>
    <s v="NÃO"/>
    <s v="PENDENTE REDE"/>
    <x v="6"/>
    <x v="15"/>
    <x v="13"/>
    <s v="W6"/>
    <x v="3"/>
    <x v="0"/>
    <n v="598552"/>
    <s v="Regional"/>
    <x v="1"/>
    <m/>
    <m/>
    <m/>
    <m/>
    <m/>
    <m/>
    <x v="3"/>
    <x v="1"/>
    <m/>
    <x v="0"/>
    <m/>
    <m/>
    <x v="0"/>
    <x v="1"/>
    <m/>
    <m/>
    <m/>
    <m/>
    <m/>
    <m/>
    <m/>
    <m/>
    <m/>
    <m/>
    <m/>
    <m/>
    <e v="#N/A"/>
    <m/>
  </r>
  <r>
    <s v="MGRPS"/>
    <s v="M2025EST_MGRPS_01"/>
    <x v="5"/>
    <s v="FLAT"/>
    <x v="6"/>
    <x v="14"/>
    <x v="1"/>
    <x v="1"/>
    <s v="NA"/>
    <s v="NA"/>
    <x v="798"/>
    <x v="0"/>
    <x v="41"/>
    <s v="MGPGT"/>
    <s v="-"/>
    <x v="24"/>
    <x v="8"/>
    <m/>
    <m/>
    <s v="NÃO"/>
    <s v="PENDENTE REDE"/>
    <x v="6"/>
    <x v="15"/>
    <x v="13"/>
    <s v="W6"/>
    <x v="3"/>
    <x v="0"/>
    <n v="598553"/>
    <s v="Regional"/>
    <x v="1"/>
    <m/>
    <m/>
    <m/>
    <m/>
    <m/>
    <m/>
    <x v="3"/>
    <x v="1"/>
    <m/>
    <x v="0"/>
    <m/>
    <m/>
    <x v="0"/>
    <x v="1"/>
    <m/>
    <m/>
    <m/>
    <m/>
    <m/>
    <m/>
    <m/>
    <m/>
    <m/>
    <m/>
    <m/>
    <m/>
    <e v="#N/A"/>
    <m/>
  </r>
  <r>
    <s v="MGVRS"/>
    <s v="M2025EST_MGVRS_01"/>
    <x v="5"/>
    <s v="NÃO"/>
    <x v="6"/>
    <x v="14"/>
    <x v="1"/>
    <x v="1"/>
    <s v="NA"/>
    <s v="NA"/>
    <x v="799"/>
    <x v="0"/>
    <x v="41"/>
    <s v="MGCGG"/>
    <s v="-"/>
    <x v="24"/>
    <x v="8"/>
    <s v="19/11/2025 - Arthur: projeto revisado | retiraram a canalização!_x000a__x000a_05/11/2025 - Jessica: solicitado licença"/>
    <m/>
    <s v="NÃO"/>
    <s v="PENDENTE REDE"/>
    <x v="6"/>
    <x v="15"/>
    <x v="13"/>
    <s v="W6"/>
    <x v="3"/>
    <x v="0"/>
    <n v="598555"/>
    <s v="IMPL-CADastro"/>
    <x v="16"/>
    <m/>
    <m/>
    <m/>
    <m/>
    <m/>
    <m/>
    <x v="3"/>
    <x v="1"/>
    <m/>
    <x v="0"/>
    <m/>
    <m/>
    <x v="0"/>
    <x v="1"/>
    <m/>
    <m/>
    <m/>
    <m/>
    <m/>
    <m/>
    <m/>
    <m/>
    <m/>
    <m/>
    <m/>
    <m/>
    <e v="#N/A"/>
    <m/>
  </r>
  <r>
    <s v="MGPDD"/>
    <s v="RADIOMGPDD"/>
    <x v="10"/>
    <s v="RÁDIO"/>
    <x v="2"/>
    <x v="2"/>
    <x v="2"/>
    <x v="2"/>
    <s v="NA"/>
    <s v="NA"/>
    <x v="28"/>
    <x v="0"/>
    <x v="32"/>
    <s v="RÁDIO"/>
    <s v="-"/>
    <x v="24"/>
    <x v="8"/>
    <m/>
    <m/>
    <s v="NÃO"/>
    <s v="NA"/>
    <x v="2"/>
    <x v="2"/>
    <x v="12"/>
    <s v="-"/>
    <x v="0"/>
    <x v="0"/>
    <s v="NA"/>
    <s v="NA"/>
    <x v="9"/>
    <m/>
    <m/>
    <m/>
    <s v="VALIDAR PREDECESSOR ELISANGÊLA"/>
    <m/>
    <m/>
    <x v="1"/>
    <x v="1"/>
    <m/>
    <x v="0"/>
    <m/>
    <m/>
    <x v="0"/>
    <x v="1"/>
    <m/>
    <m/>
    <m/>
    <m/>
    <m/>
    <m/>
    <m/>
    <m/>
    <m/>
    <m/>
    <m/>
    <m/>
    <e v="#N/A"/>
    <m/>
  </r>
  <r>
    <s v="MGBAS"/>
    <s v="RADIOMGBAS"/>
    <x v="10"/>
    <s v="RÁDIO"/>
    <x v="2"/>
    <x v="2"/>
    <x v="2"/>
    <x v="2"/>
    <s v="NA"/>
    <s v="NA"/>
    <x v="28"/>
    <x v="0"/>
    <x v="32"/>
    <s v="RÁDIO"/>
    <s v="-"/>
    <x v="24"/>
    <x v="8"/>
    <m/>
    <m/>
    <s v="NÃO"/>
    <s v="NA"/>
    <x v="2"/>
    <x v="2"/>
    <x v="12"/>
    <s v="-"/>
    <x v="0"/>
    <x v="0"/>
    <s v="NA"/>
    <s v="NA"/>
    <x v="9"/>
    <m/>
    <m/>
    <m/>
    <s v="VALIDAR PREDECESSOR ELISANGÊLA"/>
    <m/>
    <m/>
    <x v="1"/>
    <x v="1"/>
    <m/>
    <x v="0"/>
    <m/>
    <m/>
    <x v="0"/>
    <x v="1"/>
    <m/>
    <m/>
    <m/>
    <m/>
    <m/>
    <m/>
    <m/>
    <m/>
    <m/>
    <m/>
    <m/>
    <m/>
    <e v="#N/A"/>
    <m/>
  </r>
  <r>
    <s v="MGORR"/>
    <s v="RADIOMGORR"/>
    <x v="10"/>
    <s v="RÁDIO"/>
    <x v="2"/>
    <x v="2"/>
    <x v="2"/>
    <x v="2"/>
    <s v="NA"/>
    <s v="NA"/>
    <x v="28"/>
    <x v="0"/>
    <x v="32"/>
    <s v="RÁDIO"/>
    <s v="-"/>
    <x v="24"/>
    <x v="8"/>
    <m/>
    <m/>
    <s v="NÃO"/>
    <s v="NA"/>
    <x v="2"/>
    <x v="2"/>
    <x v="12"/>
    <s v="-"/>
    <x v="0"/>
    <x v="0"/>
    <s v="NA"/>
    <s v="NA"/>
    <x v="9"/>
    <m/>
    <m/>
    <m/>
    <s v="VALIDAR PREDECESSOR ELISANGÊLA"/>
    <m/>
    <m/>
    <x v="1"/>
    <x v="1"/>
    <m/>
    <x v="0"/>
    <m/>
    <m/>
    <x v="0"/>
    <x v="1"/>
    <m/>
    <m/>
    <m/>
    <m/>
    <m/>
    <m/>
    <m/>
    <m/>
    <m/>
    <m/>
    <m/>
    <m/>
    <e v="#N/A"/>
    <m/>
  </r>
  <r>
    <s v="MGH30"/>
    <s v="RADIOMGH30"/>
    <x v="10"/>
    <s v="RÁDIO"/>
    <x v="2"/>
    <x v="2"/>
    <x v="2"/>
    <x v="2"/>
    <s v="NA"/>
    <s v="NA"/>
    <x v="28"/>
    <x v="0"/>
    <x v="32"/>
    <s v="RÁDIO"/>
    <s v="-"/>
    <x v="24"/>
    <x v="8"/>
    <m/>
    <m/>
    <s v="NÃO"/>
    <s v="NA"/>
    <x v="2"/>
    <x v="2"/>
    <x v="12"/>
    <s v="-"/>
    <x v="0"/>
    <x v="0"/>
    <s v="NA"/>
    <s v="NA"/>
    <x v="9"/>
    <m/>
    <m/>
    <m/>
    <s v="VALIDAR PREDECESSOR ELISANGÊLA"/>
    <m/>
    <m/>
    <x v="1"/>
    <x v="1"/>
    <m/>
    <x v="0"/>
    <m/>
    <m/>
    <x v="0"/>
    <x v="1"/>
    <m/>
    <m/>
    <m/>
    <m/>
    <m/>
    <m/>
    <m/>
    <m/>
    <m/>
    <m/>
    <m/>
    <m/>
    <e v="#N/A"/>
    <m/>
  </r>
  <r>
    <s v="MGPLR"/>
    <s v="RADIOMGPLR"/>
    <x v="10"/>
    <s v="RÁDIO"/>
    <x v="2"/>
    <x v="2"/>
    <x v="2"/>
    <x v="2"/>
    <s v="NA"/>
    <s v="NA"/>
    <x v="28"/>
    <x v="0"/>
    <x v="32"/>
    <s v="RÁDIO"/>
    <s v="-"/>
    <x v="24"/>
    <x v="8"/>
    <m/>
    <m/>
    <s v="NÃO"/>
    <s v="NA"/>
    <x v="2"/>
    <x v="2"/>
    <x v="12"/>
    <s v="-"/>
    <x v="0"/>
    <x v="0"/>
    <s v="NA"/>
    <s v="NA"/>
    <x v="9"/>
    <m/>
    <m/>
    <m/>
    <s v="VALIDAR PREDECESSOR ELISANGÊLA"/>
    <m/>
    <m/>
    <x v="1"/>
    <x v="1"/>
    <m/>
    <x v="0"/>
    <m/>
    <m/>
    <x v="0"/>
    <x v="1"/>
    <m/>
    <m/>
    <m/>
    <m/>
    <m/>
    <m/>
    <m/>
    <m/>
    <m/>
    <m/>
    <m/>
    <m/>
    <e v="#N/A"/>
    <m/>
  </r>
  <r>
    <s v="MGPRO"/>
    <s v="RADIOMGPRO"/>
    <x v="10"/>
    <s v="RÁDIO"/>
    <x v="2"/>
    <x v="2"/>
    <x v="2"/>
    <x v="2"/>
    <s v="NA"/>
    <s v="NA"/>
    <x v="28"/>
    <x v="0"/>
    <x v="32"/>
    <s v="RÁDIO"/>
    <s v="-"/>
    <x v="24"/>
    <x v="8"/>
    <m/>
    <m/>
    <s v="NÃO"/>
    <s v="NA"/>
    <x v="2"/>
    <x v="2"/>
    <x v="12"/>
    <s v="-"/>
    <x v="0"/>
    <x v="0"/>
    <s v="NA"/>
    <s v="NA"/>
    <x v="9"/>
    <m/>
    <m/>
    <m/>
    <s v="VALIDAR PREDECESSOR ELISANGÊLA"/>
    <m/>
    <m/>
    <x v="1"/>
    <x v="1"/>
    <m/>
    <x v="0"/>
    <m/>
    <m/>
    <x v="0"/>
    <x v="1"/>
    <m/>
    <m/>
    <m/>
    <m/>
    <m/>
    <m/>
    <m/>
    <m/>
    <m/>
    <m/>
    <m/>
    <m/>
    <e v="#N/A"/>
    <m/>
  </r>
  <r>
    <s v="MGJVI"/>
    <s v="RADIOMGJVI"/>
    <x v="10"/>
    <s v="RÁDIO"/>
    <x v="2"/>
    <x v="2"/>
    <x v="2"/>
    <x v="2"/>
    <s v="NA"/>
    <s v="NA"/>
    <x v="28"/>
    <x v="0"/>
    <x v="32"/>
    <s v="RÁDIO"/>
    <s v="-"/>
    <x v="24"/>
    <x v="8"/>
    <m/>
    <m/>
    <s v="NÃO"/>
    <s v="NA"/>
    <x v="2"/>
    <x v="2"/>
    <x v="12"/>
    <s v="-"/>
    <x v="0"/>
    <x v="0"/>
    <s v="NA"/>
    <s v="NA"/>
    <x v="9"/>
    <m/>
    <m/>
    <m/>
    <s v="VALIDAR PREDECESSOR ELISANGÊLA"/>
    <m/>
    <m/>
    <x v="1"/>
    <x v="1"/>
    <m/>
    <x v="0"/>
    <m/>
    <m/>
    <x v="0"/>
    <x v="1"/>
    <m/>
    <m/>
    <m/>
    <m/>
    <m/>
    <m/>
    <m/>
    <m/>
    <m/>
    <m/>
    <m/>
    <m/>
    <e v="#N/A"/>
    <m/>
  </r>
  <r>
    <s v="MGZIN"/>
    <s v="RADIOMGZIN"/>
    <x v="10"/>
    <s v="RÁDIO"/>
    <x v="2"/>
    <x v="2"/>
    <x v="2"/>
    <x v="2"/>
    <s v="NA"/>
    <s v="NA"/>
    <x v="28"/>
    <x v="0"/>
    <x v="32"/>
    <s v="RÁDIO"/>
    <s v="-"/>
    <x v="24"/>
    <x v="8"/>
    <m/>
    <m/>
    <s v="NÃO"/>
    <s v="NA"/>
    <x v="2"/>
    <x v="2"/>
    <x v="12"/>
    <s v="-"/>
    <x v="0"/>
    <x v="0"/>
    <s v="NA"/>
    <s v="NA"/>
    <x v="9"/>
    <m/>
    <m/>
    <m/>
    <s v="VALIDAR PREDECESSOR ELISANGÊLA"/>
    <m/>
    <m/>
    <x v="1"/>
    <x v="1"/>
    <m/>
    <x v="0"/>
    <m/>
    <m/>
    <x v="0"/>
    <x v="1"/>
    <m/>
    <m/>
    <m/>
    <m/>
    <m/>
    <m/>
    <m/>
    <m/>
    <m/>
    <m/>
    <m/>
    <m/>
    <e v="#N/A"/>
    <m/>
  </r>
  <r>
    <s v="MGPBN"/>
    <s v="RADIOMGPBN"/>
    <x v="10"/>
    <s v="RÁDIO"/>
    <x v="2"/>
    <x v="2"/>
    <x v="2"/>
    <x v="2"/>
    <s v="NA"/>
    <s v="NA"/>
    <x v="28"/>
    <x v="0"/>
    <x v="32"/>
    <s v="RÁDIO"/>
    <s v="-"/>
    <x v="24"/>
    <x v="8"/>
    <m/>
    <m/>
    <s v="NÃO"/>
    <s v="NA"/>
    <x v="2"/>
    <x v="2"/>
    <x v="12"/>
    <s v="-"/>
    <x v="0"/>
    <x v="0"/>
    <s v="NA"/>
    <s v="NA"/>
    <x v="9"/>
    <m/>
    <m/>
    <m/>
    <s v="VALIDAR PREDECESSOR ELISANGÊLA"/>
    <m/>
    <m/>
    <x v="1"/>
    <x v="1"/>
    <m/>
    <x v="0"/>
    <m/>
    <m/>
    <x v="0"/>
    <x v="1"/>
    <m/>
    <m/>
    <m/>
    <m/>
    <m/>
    <m/>
    <m/>
    <m/>
    <m/>
    <m/>
    <m/>
    <m/>
    <e v="#N/A"/>
    <m/>
  </r>
  <r>
    <s v="MGHUM"/>
    <s v="RADIOMGHUM"/>
    <x v="10"/>
    <s v="RÁDIO"/>
    <x v="2"/>
    <x v="2"/>
    <x v="2"/>
    <x v="2"/>
    <s v="NA"/>
    <s v="NA"/>
    <x v="28"/>
    <x v="0"/>
    <x v="32"/>
    <s v="RÁDIO"/>
    <s v="-"/>
    <x v="24"/>
    <x v="8"/>
    <m/>
    <m/>
    <s v="NÃO"/>
    <s v="NA"/>
    <x v="2"/>
    <x v="2"/>
    <x v="12"/>
    <s v="-"/>
    <x v="0"/>
    <x v="0"/>
    <s v="NA"/>
    <s v="NA"/>
    <x v="9"/>
    <m/>
    <m/>
    <m/>
    <s v="VALIDAR PREDECESSOR ELISANGÊLA"/>
    <m/>
    <m/>
    <x v="1"/>
    <x v="1"/>
    <m/>
    <x v="0"/>
    <m/>
    <m/>
    <x v="0"/>
    <x v="1"/>
    <m/>
    <m/>
    <m/>
    <m/>
    <m/>
    <m/>
    <m/>
    <m/>
    <m/>
    <m/>
    <m/>
    <m/>
    <e v="#N/A"/>
    <m/>
  </r>
  <r>
    <s v="MGMJP"/>
    <s v="RADIOMGMJP"/>
    <x v="10"/>
    <s v="RÁDIO"/>
    <x v="2"/>
    <x v="2"/>
    <x v="2"/>
    <x v="2"/>
    <s v="NA"/>
    <s v="NA"/>
    <x v="28"/>
    <x v="0"/>
    <x v="32"/>
    <s v="RÁDIO"/>
    <s v="-"/>
    <x v="24"/>
    <x v="8"/>
    <m/>
    <m/>
    <s v="NÃO"/>
    <s v="NA"/>
    <x v="2"/>
    <x v="2"/>
    <x v="12"/>
    <s v="-"/>
    <x v="0"/>
    <x v="0"/>
    <s v="NA"/>
    <s v="NA"/>
    <x v="9"/>
    <m/>
    <m/>
    <m/>
    <s v="VALIDAR PREDECESSOR ELISANGÊLA"/>
    <m/>
    <m/>
    <x v="1"/>
    <x v="1"/>
    <m/>
    <x v="0"/>
    <m/>
    <m/>
    <x v="0"/>
    <x v="1"/>
    <m/>
    <m/>
    <m/>
    <m/>
    <m/>
    <m/>
    <m/>
    <m/>
    <m/>
    <m/>
    <m/>
    <m/>
    <e v="#N/A"/>
    <m/>
  </r>
  <r>
    <s v="MGMJR"/>
    <s v="RADIOMGMJR"/>
    <x v="10"/>
    <s v="RÁDIO"/>
    <x v="2"/>
    <x v="2"/>
    <x v="2"/>
    <x v="2"/>
    <s v="NA"/>
    <s v="NA"/>
    <x v="28"/>
    <x v="0"/>
    <x v="32"/>
    <s v="RÁDIO"/>
    <s v="-"/>
    <x v="24"/>
    <x v="8"/>
    <m/>
    <m/>
    <s v="NÃO"/>
    <s v="NA"/>
    <x v="2"/>
    <x v="2"/>
    <x v="12"/>
    <s v="-"/>
    <x v="0"/>
    <x v="0"/>
    <s v="NA"/>
    <s v="NA"/>
    <x v="9"/>
    <m/>
    <m/>
    <m/>
    <s v="VALIDAR PREDECESSOR ELISANGÊLA"/>
    <m/>
    <m/>
    <x v="1"/>
    <x v="1"/>
    <m/>
    <x v="0"/>
    <m/>
    <m/>
    <x v="0"/>
    <x v="1"/>
    <m/>
    <m/>
    <m/>
    <m/>
    <m/>
    <m/>
    <m/>
    <m/>
    <m/>
    <m/>
    <m/>
    <m/>
    <e v="#N/A"/>
    <m/>
  </r>
  <r>
    <s v="MGOSP"/>
    <s v="RADIOMGOSP"/>
    <x v="10"/>
    <s v="RÁDIO"/>
    <x v="2"/>
    <x v="2"/>
    <x v="2"/>
    <x v="2"/>
    <s v="NA"/>
    <s v="NA"/>
    <x v="28"/>
    <x v="0"/>
    <x v="32"/>
    <s v="RÁDIO"/>
    <s v="-"/>
    <x v="24"/>
    <x v="8"/>
    <m/>
    <m/>
    <s v="NÃO"/>
    <s v="NA"/>
    <x v="2"/>
    <x v="2"/>
    <x v="12"/>
    <s v="-"/>
    <x v="0"/>
    <x v="0"/>
    <s v="NA"/>
    <s v="NA"/>
    <x v="9"/>
    <m/>
    <m/>
    <m/>
    <s v="VALIDAR PREDECESSOR ELISANGÊLA"/>
    <m/>
    <m/>
    <x v="1"/>
    <x v="1"/>
    <m/>
    <x v="0"/>
    <m/>
    <m/>
    <x v="0"/>
    <x v="1"/>
    <m/>
    <m/>
    <m/>
    <m/>
    <m/>
    <m/>
    <m/>
    <m/>
    <m/>
    <m/>
    <m/>
    <m/>
    <e v="#N/A"/>
    <m/>
  </r>
  <r>
    <m/>
    <s v="NA"/>
    <x v="11"/>
    <s v="NA"/>
    <x v="7"/>
    <x v="11"/>
    <x v="231"/>
    <x v="225"/>
    <s v="NA"/>
    <s v="NA"/>
    <x v="602"/>
    <x v="8"/>
    <x v="36"/>
    <m/>
    <s v="-"/>
    <x v="25"/>
    <x v="9"/>
    <s v="NÃO EXCLUIR ESSA LINHA"/>
    <m/>
    <d v="1899-12-30T00:00:00"/>
    <s v="-"/>
    <x v="7"/>
    <x v="11"/>
    <x v="16"/>
    <m/>
    <x v="2"/>
    <x v="0"/>
    <s v="NA"/>
    <s v="NA"/>
    <x v="11"/>
    <m/>
    <m/>
    <m/>
    <m/>
    <m/>
    <m/>
    <x v="1"/>
    <x v="1"/>
    <m/>
    <x v="1"/>
    <s v="-"/>
    <m/>
    <x v="0"/>
    <x v="1"/>
    <n v="0"/>
    <m/>
    <s v="ADRIANO SIQUEIRA"/>
    <m/>
    <m/>
    <m/>
    <m/>
    <m/>
    <m/>
    <m/>
    <m/>
    <m/>
    <e v="#N/A"/>
    <m/>
  </r>
  <r>
    <m/>
    <s v="NA"/>
    <x v="11"/>
    <s v="NA"/>
    <x v="7"/>
    <x v="11"/>
    <x v="231"/>
    <x v="225"/>
    <s v="NA"/>
    <s v="NA"/>
    <x v="602"/>
    <x v="4"/>
    <x v="36"/>
    <m/>
    <s v="-"/>
    <x v="25"/>
    <x v="9"/>
    <s v="NÃO EXCLUIR ESSA LINHA"/>
    <m/>
    <d v="1899-12-30T00:00:00"/>
    <s v="-"/>
    <x v="7"/>
    <x v="11"/>
    <x v="16"/>
    <m/>
    <x v="2"/>
    <x v="0"/>
    <s v="NA"/>
    <s v="NA"/>
    <x v="11"/>
    <m/>
    <m/>
    <m/>
    <m/>
    <m/>
    <m/>
    <x v="1"/>
    <x v="1"/>
    <m/>
    <x v="1"/>
    <s v="-"/>
    <m/>
    <x v="0"/>
    <x v="1"/>
    <n v="0"/>
    <m/>
    <s v="ADRIANO SIQUEIRA"/>
    <m/>
    <m/>
    <m/>
    <m/>
    <m/>
    <m/>
    <m/>
    <m/>
    <m/>
    <e v="#N/A"/>
    <m/>
  </r>
  <r>
    <m/>
    <s v="NA"/>
    <x v="11"/>
    <s v="NA"/>
    <x v="7"/>
    <x v="11"/>
    <x v="231"/>
    <x v="225"/>
    <s v="NA"/>
    <s v="NA"/>
    <x v="602"/>
    <x v="0"/>
    <x v="36"/>
    <m/>
    <s v="-"/>
    <x v="25"/>
    <x v="9"/>
    <s v="NÃO EXCLUIR ESSA LINHA"/>
    <m/>
    <d v="1899-12-30T00:00:00"/>
    <s v="-"/>
    <x v="7"/>
    <x v="11"/>
    <x v="16"/>
    <m/>
    <x v="2"/>
    <x v="0"/>
    <s v="NA"/>
    <s v="NA"/>
    <x v="11"/>
    <m/>
    <m/>
    <m/>
    <m/>
    <m/>
    <m/>
    <x v="1"/>
    <x v="1"/>
    <m/>
    <x v="1"/>
    <s v="-"/>
    <m/>
    <x v="0"/>
    <x v="1"/>
    <n v="0"/>
    <m/>
    <s v="ADRIANO SIQUEIRA"/>
    <m/>
    <m/>
    <m/>
    <m/>
    <m/>
    <m/>
    <m/>
    <m/>
    <m/>
    <e v="#N/A"/>
    <m/>
  </r>
  <r>
    <s v="MGNMS"/>
    <s v="M2025EST_MGNMS_01"/>
    <x v="17"/>
    <s v="SIM"/>
    <x v="0"/>
    <x v="15"/>
    <x v="294"/>
    <x v="1"/>
    <s v="NA"/>
    <s v="NA"/>
    <x v="800"/>
    <x v="4"/>
    <x v="42"/>
    <s v="MGNMS"/>
    <s v="-"/>
    <x v="25"/>
    <x v="9"/>
    <s v="qua 26/11/2025 17:06 - Jose Geraldo: Andreza,_x000a__x000a_Boa tarde._x000a__x000a_Ainda não recebi os projetos e demais documentos para protocolar, por favor, peço informar a previsão de disponibilização._x000a__x000a__x000a_qua 19/11/2025 18:12 - Leandro Prada: Eliminar 1ª alça que tem o maior trecho de construção - @Daniel Pacheco De Andrade , favor refazer projeto_x000a__x000a_04/11/2025 - Jessica: solicito licença | Arthur: Nort, solicito arts_x000a__x000a_10/02/2026 - RE OK.PENDENTE CANALIZAÇÃO."/>
    <m/>
    <s v="NÃO"/>
    <s v="PENDENTE REDE"/>
    <x v="0"/>
    <x v="16"/>
    <x v="13"/>
    <s v="-"/>
    <x v="7"/>
    <x v="0"/>
    <n v="598083"/>
    <s v="Regional"/>
    <x v="7"/>
    <m/>
    <m/>
    <m/>
    <m/>
    <m/>
    <m/>
    <x v="1"/>
    <x v="1"/>
    <m/>
    <x v="0"/>
    <s v="ALTO CUSTO"/>
    <m/>
    <x v="0"/>
    <x v="1"/>
    <m/>
    <m/>
    <m/>
    <m/>
    <m/>
    <m/>
    <m/>
    <m/>
    <m/>
    <m/>
    <m/>
    <m/>
    <e v="#N/A"/>
    <m/>
  </r>
  <r>
    <s v="MGPSN"/>
    <s v="M2025EST_MGPSN_01"/>
    <x v="5"/>
    <s v="NÃO"/>
    <x v="8"/>
    <x v="16"/>
    <x v="1"/>
    <x v="1"/>
    <s v="NA"/>
    <s v="NA"/>
    <x v="801"/>
    <x v="4"/>
    <x v="42"/>
    <s v="MGPSN"/>
    <s v="-"/>
    <x v="25"/>
    <x v="9"/>
    <s v="qua 26/11/2025 17:06 - Jose Geraldo: Andreza,_x000a__x000a_Boa tarde._x000a__x000a_Ainda não recebi os projetos e demais documentos para protocolar, por favor, peço informar a previsão de disponibilização._x000a_04/11/2025 - Jessica: solicito licença | Arthur: Nort, solicito arts"/>
    <m/>
    <s v="NÃO"/>
    <s v="PENDENTE REDE"/>
    <x v="8"/>
    <x v="17"/>
    <x v="13"/>
    <s v="W14"/>
    <x v="7"/>
    <x v="0"/>
    <n v="598086"/>
    <s v="IMPL-CADastro"/>
    <x v="7"/>
    <m/>
    <m/>
    <m/>
    <m/>
    <m/>
    <m/>
    <x v="3"/>
    <x v="1"/>
    <m/>
    <x v="0"/>
    <m/>
    <m/>
    <x v="0"/>
    <x v="1"/>
    <m/>
    <m/>
    <m/>
    <m/>
    <m/>
    <m/>
    <m/>
    <m/>
    <m/>
    <m/>
    <m/>
    <m/>
    <e v="#N/A"/>
    <m/>
  </r>
  <r>
    <s v="MGPTC"/>
    <s v="M2025EST_MGPTC_01"/>
    <x v="5"/>
    <s v="NÃO"/>
    <x v="8"/>
    <x v="16"/>
    <x v="1"/>
    <x v="1"/>
    <s v="NA"/>
    <s v="NA"/>
    <x v="802"/>
    <x v="4"/>
    <x v="42"/>
    <s v="MGPTC"/>
    <s v="-"/>
    <x v="25"/>
    <x v="9"/>
    <s v="qua 26/11/2025 17:06 - Jose Geraldo: Andreza,_x000a__x000a_Boa tarde._x000a__x000a_Ainda não recebi os projetos e demais documentos para protocolar, por favor, peço informar a previsão de disponibilização._x000a_04/11/2025 - Jessica: solicito licença | Arthur: Nort, solicito arts"/>
    <m/>
    <s v="NÃO"/>
    <s v="PENDENTE REDE"/>
    <x v="8"/>
    <x v="17"/>
    <x v="13"/>
    <s v="W14"/>
    <x v="7"/>
    <x v="0"/>
    <n v="598087"/>
    <s v="IMPL-CADastro"/>
    <x v="7"/>
    <m/>
    <m/>
    <m/>
    <m/>
    <m/>
    <m/>
    <x v="3"/>
    <x v="1"/>
    <m/>
    <x v="0"/>
    <m/>
    <m/>
    <x v="0"/>
    <x v="1"/>
    <m/>
    <m/>
    <m/>
    <m/>
    <m/>
    <m/>
    <m/>
    <m/>
    <m/>
    <m/>
    <m/>
    <m/>
    <e v="#N/A"/>
    <m/>
  </r>
  <r>
    <s v="MGNAF"/>
    <s v="M2025EST_MGNAF_01"/>
    <x v="17"/>
    <s v="SIM"/>
    <x v="0"/>
    <x v="15"/>
    <x v="294"/>
    <x v="1"/>
    <s v="NA"/>
    <s v="NA"/>
    <x v="803"/>
    <x v="0"/>
    <x v="42"/>
    <s v="MGNMS"/>
    <s v="-"/>
    <x v="25"/>
    <x v="9"/>
    <s v="qua 26/11/2025 17:06 - Jose Geraldo: Andreza,_x000a__x000a_Boa tarde._x000a__x000a_Ainda não recebi os projetos e demais documentos para protocolar, por favor, peço informar a previsão de disponibilização._x000a__x000a_04/11/2025 - Jessica: solicito licença | Arthur: Nort, solicito arts_x000a__x000a_10/02/2026 - RE OK, PENDENTE CANALIZAÇÃO."/>
    <m/>
    <s v="NÃO"/>
    <s v="PENDENTE REDE"/>
    <x v="0"/>
    <x v="16"/>
    <x v="13"/>
    <s v="-"/>
    <x v="7"/>
    <x v="0"/>
    <n v="598089"/>
    <s v="Regional"/>
    <x v="7"/>
    <m/>
    <m/>
    <m/>
    <m/>
    <m/>
    <m/>
    <x v="1"/>
    <x v="1"/>
    <m/>
    <x v="0"/>
    <m/>
    <m/>
    <x v="0"/>
    <x v="1"/>
    <m/>
    <m/>
    <m/>
    <m/>
    <m/>
    <m/>
    <m/>
    <m/>
    <m/>
    <m/>
    <m/>
    <m/>
    <e v="#N/A"/>
    <m/>
  </r>
  <r>
    <s v="MGPSC"/>
    <s v="M2025EST_MGPSC_01"/>
    <x v="5"/>
    <s v="NÃO"/>
    <x v="8"/>
    <x v="16"/>
    <x v="1"/>
    <x v="1"/>
    <s v="NA"/>
    <s v="NA"/>
    <x v="804"/>
    <x v="0"/>
    <x v="42"/>
    <s v="MGNMS"/>
    <s v="-"/>
    <x v="25"/>
    <x v="9"/>
    <m/>
    <m/>
    <s v="NÃO"/>
    <s v="PENDENTE REDE"/>
    <x v="8"/>
    <x v="17"/>
    <x v="13"/>
    <s v="W14"/>
    <x v="7"/>
    <x v="0"/>
    <n v="598093"/>
    <s v="Regional"/>
    <x v="1"/>
    <m/>
    <m/>
    <m/>
    <m/>
    <m/>
    <m/>
    <x v="3"/>
    <x v="1"/>
    <m/>
    <x v="0"/>
    <m/>
    <m/>
    <x v="0"/>
    <x v="1"/>
    <m/>
    <m/>
    <m/>
    <m/>
    <m/>
    <m/>
    <m/>
    <m/>
    <m/>
    <m/>
    <m/>
    <m/>
    <e v="#N/A"/>
    <m/>
  </r>
  <r>
    <s v="MGPCO"/>
    <s v="M2025EST_MGPCO_01"/>
    <x v="5"/>
    <s v="NÃO"/>
    <x v="8"/>
    <x v="16"/>
    <x v="1"/>
    <x v="1"/>
    <s v="NA"/>
    <s v="NA"/>
    <x v="805"/>
    <x v="0"/>
    <x v="42"/>
    <s v="MGPSN"/>
    <s v="-"/>
    <x v="25"/>
    <x v="9"/>
    <m/>
    <m/>
    <s v="NÃO"/>
    <s v="PENDENTE REDE"/>
    <x v="8"/>
    <x v="17"/>
    <x v="13"/>
    <s v="W14"/>
    <x v="7"/>
    <x v="0"/>
    <n v="598098"/>
    <s v="IMPL-CADastro"/>
    <x v="16"/>
    <m/>
    <m/>
    <m/>
    <m/>
    <m/>
    <m/>
    <x v="3"/>
    <x v="1"/>
    <m/>
    <x v="0"/>
    <m/>
    <m/>
    <x v="0"/>
    <x v="1"/>
    <m/>
    <m/>
    <m/>
    <m/>
    <m/>
    <m/>
    <m/>
    <m/>
    <m/>
    <m/>
    <m/>
    <m/>
    <e v="#N/A"/>
    <m/>
  </r>
  <r>
    <s v="MGPFG"/>
    <s v="M2025EST_MGPFG_01"/>
    <x v="17"/>
    <s v="SIM"/>
    <x v="0"/>
    <x v="17"/>
    <x v="295"/>
    <x v="1"/>
    <s v="NA"/>
    <s v="NA"/>
    <x v="806"/>
    <x v="0"/>
    <x v="42"/>
    <s v="MGNMS"/>
    <s v="-"/>
    <x v="25"/>
    <x v="9"/>
    <m/>
    <s v="29/10/25 - Aguarda ativação do IJA-HL4 fibras em contrução"/>
    <s v="NÃO"/>
    <s v="PREDECESSOR"/>
    <x v="0"/>
    <x v="18"/>
    <x v="13"/>
    <s v="-"/>
    <x v="7"/>
    <x v="0"/>
    <n v="596800"/>
    <s v="Regional"/>
    <x v="14"/>
    <m/>
    <m/>
    <m/>
    <m/>
    <m/>
    <m/>
    <x v="1"/>
    <x v="1"/>
    <m/>
    <x v="0"/>
    <m/>
    <m/>
    <x v="0"/>
    <x v="1"/>
    <m/>
    <m/>
    <m/>
    <m/>
    <m/>
    <m/>
    <m/>
    <m/>
    <m/>
    <m/>
    <m/>
    <m/>
    <e v="#N/A"/>
    <m/>
  </r>
  <r>
    <s v="MGSCU"/>
    <s v="M2025EST_MGSCU_01"/>
    <x v="5"/>
    <s v="NÃO"/>
    <x v="8"/>
    <x v="16"/>
    <x v="1"/>
    <x v="1"/>
    <s v="NA"/>
    <s v="NA"/>
    <x v="807"/>
    <x v="0"/>
    <x v="42"/>
    <s v="MGPTC"/>
    <s v="-"/>
    <x v="25"/>
    <x v="9"/>
    <m/>
    <m/>
    <s v="NÃO"/>
    <s v="PENDENTE REDE"/>
    <x v="8"/>
    <x v="17"/>
    <x v="13"/>
    <s v="W14"/>
    <x v="7"/>
    <x v="0"/>
    <n v="598106"/>
    <s v="Regional"/>
    <x v="1"/>
    <m/>
    <m/>
    <m/>
    <m/>
    <m/>
    <m/>
    <x v="3"/>
    <x v="1"/>
    <m/>
    <x v="0"/>
    <m/>
    <m/>
    <x v="0"/>
    <x v="1"/>
    <m/>
    <m/>
    <m/>
    <m/>
    <m/>
    <m/>
    <m/>
    <m/>
    <m/>
    <m/>
    <m/>
    <m/>
    <e v="#N/A"/>
    <m/>
  </r>
  <r>
    <s v="MGIJA"/>
    <s v="M2025EST_MGIJA_01"/>
    <x v="17"/>
    <s v="COLOCALIZADO"/>
    <x v="0"/>
    <x v="17"/>
    <x v="3"/>
    <x v="1"/>
    <s v="NA"/>
    <s v="NA"/>
    <x v="808"/>
    <x v="0"/>
    <x v="42"/>
    <s v="-"/>
    <s v="-"/>
    <x v="25"/>
    <x v="9"/>
    <s v="COLOCALIZADO"/>
    <s v="29/10/25 - Aguarda ativação do IJA-HL4 fibras em contrução"/>
    <s v="NÃO"/>
    <s v="PREDECESSOR"/>
    <x v="0"/>
    <x v="18"/>
    <x v="9"/>
    <s v="-"/>
    <x v="7"/>
    <x v="0"/>
    <s v="NA"/>
    <s v="NA"/>
    <x v="14"/>
    <m/>
    <m/>
    <m/>
    <m/>
    <m/>
    <m/>
    <x v="1"/>
    <x v="1"/>
    <m/>
    <x v="0"/>
    <m/>
    <m/>
    <x v="0"/>
    <x v="1"/>
    <m/>
    <m/>
    <m/>
    <m/>
    <m/>
    <m/>
    <m/>
    <m/>
    <m/>
    <m/>
    <m/>
    <m/>
    <e v="#N/A"/>
    <m/>
  </r>
  <r>
    <s v="MGIJA"/>
    <s v="HL4_MGIJA"/>
    <x v="3"/>
    <s v="NÃO"/>
    <x v="0"/>
    <x v="0"/>
    <x v="296"/>
    <x v="1"/>
    <s v="NA"/>
    <s v="NA"/>
    <x v="809"/>
    <x v="8"/>
    <x v="42"/>
    <s v="-"/>
    <s v="-"/>
    <x v="25"/>
    <x v="9"/>
    <s v="09/01/2026 - Aguardando obra de melhoria do arcondicionado para validação do equipamento._x000a_27/01/2026 - Conforme informação do Jose Adonias, foi solicitado a compra dos equipamentos de ar condicionado com previsão de entrega para segunda quinzena de Fev/26._x000a_Em relação as baterias é necessário verificar o prazo com o time de infra._x000a_10/02/2026 - Pendente canalização."/>
    <s v="20/03/26 - Ativo com duas alças; 22/12/25 - Equipamento em fase de aceite pela operação"/>
    <s v="NÃO"/>
    <s v="ATIVO"/>
    <x v="0"/>
    <x v="0"/>
    <x v="13"/>
    <s v="-"/>
    <x v="0"/>
    <x v="0"/>
    <n v="599094"/>
    <s v="Regional"/>
    <x v="0"/>
    <m/>
    <m/>
    <m/>
    <m/>
    <m/>
    <m/>
    <x v="1"/>
    <x v="1"/>
    <m/>
    <x v="0"/>
    <s v="ALTO CUSTO"/>
    <m/>
    <x v="0"/>
    <x v="1"/>
    <m/>
    <m/>
    <m/>
    <m/>
    <m/>
    <m/>
    <m/>
    <m/>
    <m/>
    <m/>
    <m/>
    <m/>
    <e v="#N/A"/>
    <m/>
  </r>
  <r>
    <s v="MGPTC"/>
    <s v="M2025EST_MGPTC_02"/>
    <x v="9"/>
    <s v="COLOCALIZADO"/>
    <x v="9"/>
    <x v="1"/>
    <x v="3"/>
    <x v="1"/>
    <s v="NA"/>
    <s v="NA"/>
    <x v="810"/>
    <x v="0"/>
    <x v="42"/>
    <s v="-"/>
    <s v="-"/>
    <x v="25"/>
    <x v="9"/>
    <m/>
    <m/>
    <s v="NÃO"/>
    <s v="ATIVAÇÃO"/>
    <x v="9"/>
    <x v="13"/>
    <x v="9"/>
    <s v="-"/>
    <x v="1"/>
    <x v="0"/>
    <s v="NA"/>
    <s v="NA"/>
    <x v="14"/>
    <m/>
    <m/>
    <m/>
    <m/>
    <m/>
    <m/>
    <x v="1"/>
    <x v="1"/>
    <m/>
    <x v="0"/>
    <m/>
    <m/>
    <x v="0"/>
    <x v="1"/>
    <m/>
    <m/>
    <m/>
    <m/>
    <m/>
    <m/>
    <m/>
    <m/>
    <m/>
    <m/>
    <m/>
    <m/>
    <e v="#N/A"/>
    <m/>
  </r>
  <r>
    <s v="MGLMI"/>
    <s v="RADIOMGLMI"/>
    <x v="10"/>
    <s v="RÁDIO"/>
    <x v="2"/>
    <x v="2"/>
    <x v="2"/>
    <x v="2"/>
    <s v="NA"/>
    <s v="NA"/>
    <x v="28"/>
    <x v="0"/>
    <x v="32"/>
    <s v="RÁDIO"/>
    <s v="-"/>
    <x v="25"/>
    <x v="9"/>
    <m/>
    <m/>
    <s v="NÃO"/>
    <s v="NA"/>
    <x v="2"/>
    <x v="2"/>
    <x v="12"/>
    <s v="-"/>
    <x v="0"/>
    <x v="0"/>
    <s v="NA"/>
    <s v="NA"/>
    <x v="9"/>
    <m/>
    <m/>
    <m/>
    <s v="VALIDAR PREDECESSOR ELISANGÊLA"/>
    <m/>
    <m/>
    <x v="1"/>
    <x v="1"/>
    <m/>
    <x v="0"/>
    <m/>
    <m/>
    <x v="0"/>
    <x v="1"/>
    <m/>
    <m/>
    <m/>
    <m/>
    <m/>
    <m/>
    <m/>
    <m/>
    <m/>
    <m/>
    <m/>
    <m/>
    <e v="#N/A"/>
    <m/>
  </r>
  <r>
    <s v="MGPTJ"/>
    <s v="RADIOMGPTJ"/>
    <x v="10"/>
    <s v="RÁDIO"/>
    <x v="2"/>
    <x v="2"/>
    <x v="2"/>
    <x v="2"/>
    <s v="NA"/>
    <s v="NA"/>
    <x v="28"/>
    <x v="0"/>
    <x v="32"/>
    <s v="RÁDIO"/>
    <s v="-"/>
    <x v="25"/>
    <x v="9"/>
    <m/>
    <m/>
    <s v="NÃO"/>
    <s v="NA"/>
    <x v="2"/>
    <x v="2"/>
    <x v="12"/>
    <s v="-"/>
    <x v="0"/>
    <x v="0"/>
    <s v="NA"/>
    <s v="NA"/>
    <x v="9"/>
    <m/>
    <m/>
    <m/>
    <s v="VALIDAR PREDECESSOR ELISANGÊLA"/>
    <m/>
    <m/>
    <x v="1"/>
    <x v="1"/>
    <m/>
    <x v="0"/>
    <m/>
    <m/>
    <x v="0"/>
    <x v="1"/>
    <m/>
    <m/>
    <m/>
    <m/>
    <m/>
    <m/>
    <m/>
    <m/>
    <m/>
    <m/>
    <m/>
    <m/>
    <e v="#N/A"/>
    <m/>
  </r>
  <r>
    <s v="MGPSY"/>
    <s v="RADIOMGPSY"/>
    <x v="10"/>
    <s v="RÁDIO"/>
    <x v="2"/>
    <x v="2"/>
    <x v="2"/>
    <x v="2"/>
    <s v="NA"/>
    <s v="NA"/>
    <x v="28"/>
    <x v="0"/>
    <x v="32"/>
    <s v="RÁDIO"/>
    <s v="-"/>
    <x v="25"/>
    <x v="9"/>
    <m/>
    <m/>
    <s v="NÃO"/>
    <s v="NA"/>
    <x v="2"/>
    <x v="2"/>
    <x v="12"/>
    <s v="-"/>
    <x v="0"/>
    <x v="0"/>
    <s v="NA"/>
    <s v="NA"/>
    <x v="9"/>
    <m/>
    <m/>
    <m/>
    <s v="VALIDAR PREDECESSOR ELISANGÊLA"/>
    <m/>
    <m/>
    <x v="1"/>
    <x v="1"/>
    <m/>
    <x v="0"/>
    <m/>
    <m/>
    <x v="0"/>
    <x v="1"/>
    <m/>
    <m/>
    <m/>
    <m/>
    <m/>
    <m/>
    <m/>
    <m/>
    <m/>
    <m/>
    <m/>
    <m/>
    <e v="#N/A"/>
    <m/>
  </r>
  <r>
    <s v="MGJSN"/>
    <s v="RADIOMGJSN"/>
    <x v="10"/>
    <s v="RÁDIO"/>
    <x v="2"/>
    <x v="2"/>
    <x v="2"/>
    <x v="2"/>
    <s v="NA"/>
    <s v="NA"/>
    <x v="28"/>
    <x v="0"/>
    <x v="32"/>
    <s v="RÁDIO"/>
    <s v="-"/>
    <x v="25"/>
    <x v="9"/>
    <m/>
    <m/>
    <s v="NÃO"/>
    <s v="NA"/>
    <x v="2"/>
    <x v="2"/>
    <x v="12"/>
    <s v="-"/>
    <x v="0"/>
    <x v="0"/>
    <s v="NA"/>
    <s v="NA"/>
    <x v="9"/>
    <m/>
    <m/>
    <m/>
    <s v="VALIDAR PREDECESSOR ELISANGÊLA"/>
    <m/>
    <m/>
    <x v="1"/>
    <x v="1"/>
    <m/>
    <x v="0"/>
    <m/>
    <m/>
    <x v="0"/>
    <x v="1"/>
    <m/>
    <m/>
    <m/>
    <m/>
    <m/>
    <m/>
    <m/>
    <m/>
    <m/>
    <m/>
    <m/>
    <m/>
    <e v="#N/A"/>
    <m/>
  </r>
  <r>
    <s v="MGLZP"/>
    <s v="RADIOMGLZP"/>
    <x v="10"/>
    <s v="RÁDIO"/>
    <x v="2"/>
    <x v="2"/>
    <x v="2"/>
    <x v="2"/>
    <s v="NA"/>
    <s v="NA"/>
    <x v="28"/>
    <x v="0"/>
    <x v="32"/>
    <s v="RÁDIO"/>
    <s v="-"/>
    <x v="25"/>
    <x v="9"/>
    <m/>
    <m/>
    <s v="NÃO"/>
    <s v="NA"/>
    <x v="2"/>
    <x v="2"/>
    <x v="12"/>
    <s v="-"/>
    <x v="0"/>
    <x v="0"/>
    <s v="NA"/>
    <s v="NA"/>
    <x v="9"/>
    <m/>
    <m/>
    <m/>
    <s v="VALIDAR PREDECESSOR ELISANGÊLA"/>
    <m/>
    <m/>
    <x v="1"/>
    <x v="1"/>
    <m/>
    <x v="0"/>
    <m/>
    <m/>
    <x v="0"/>
    <x v="1"/>
    <m/>
    <m/>
    <m/>
    <m/>
    <m/>
    <m/>
    <m/>
    <m/>
    <m/>
    <m/>
    <m/>
    <m/>
    <e v="#N/A"/>
    <m/>
  </r>
  <r>
    <s v="MGPDO"/>
    <s v="RADIOMGPDO"/>
    <x v="10"/>
    <s v="RÁDIO"/>
    <x v="2"/>
    <x v="2"/>
    <x v="2"/>
    <x v="2"/>
    <s v="NA"/>
    <s v="NA"/>
    <x v="28"/>
    <x v="0"/>
    <x v="32"/>
    <s v="RÁDIO"/>
    <s v="-"/>
    <x v="25"/>
    <x v="9"/>
    <m/>
    <m/>
    <s v="NÃO"/>
    <s v="NA"/>
    <x v="2"/>
    <x v="2"/>
    <x v="12"/>
    <s v="-"/>
    <x v="0"/>
    <x v="0"/>
    <s v="NA"/>
    <s v="NA"/>
    <x v="9"/>
    <m/>
    <m/>
    <m/>
    <s v="VALIDAR PREDECESSOR ELISANGÊLA"/>
    <m/>
    <m/>
    <x v="1"/>
    <x v="1"/>
    <m/>
    <x v="0"/>
    <m/>
    <m/>
    <x v="0"/>
    <x v="1"/>
    <m/>
    <m/>
    <m/>
    <m/>
    <m/>
    <m/>
    <m/>
    <m/>
    <m/>
    <m/>
    <m/>
    <m/>
    <e v="#N/A"/>
    <m/>
  </r>
  <r>
    <s v="MGPTY"/>
    <s v="RADIOMGPTY"/>
    <x v="10"/>
    <s v="RÁDIO"/>
    <x v="2"/>
    <x v="2"/>
    <x v="2"/>
    <x v="2"/>
    <s v="NA"/>
    <s v="NA"/>
    <x v="28"/>
    <x v="0"/>
    <x v="32"/>
    <s v="RÁDIO"/>
    <s v="-"/>
    <x v="25"/>
    <x v="9"/>
    <m/>
    <m/>
    <s v="NÃO"/>
    <s v="NA"/>
    <x v="2"/>
    <x v="2"/>
    <x v="12"/>
    <s v="-"/>
    <x v="0"/>
    <x v="0"/>
    <s v="NA"/>
    <s v="NA"/>
    <x v="9"/>
    <m/>
    <m/>
    <m/>
    <s v="VALIDAR PREDECESSOR ELISANGÊLA"/>
    <m/>
    <m/>
    <x v="1"/>
    <x v="1"/>
    <m/>
    <x v="0"/>
    <m/>
    <m/>
    <x v="0"/>
    <x v="1"/>
    <m/>
    <m/>
    <m/>
    <m/>
    <m/>
    <m/>
    <m/>
    <m/>
    <m/>
    <m/>
    <m/>
    <m/>
    <e v="#N/A"/>
    <m/>
  </r>
  <r>
    <s v="MGPXQ"/>
    <s v="RADIOMGPXQ"/>
    <x v="10"/>
    <s v="RÁDIO"/>
    <x v="2"/>
    <x v="2"/>
    <x v="2"/>
    <x v="2"/>
    <s v="NA"/>
    <s v="NA"/>
    <x v="28"/>
    <x v="0"/>
    <x v="32"/>
    <s v="RÁDIO"/>
    <s v="-"/>
    <x v="25"/>
    <x v="9"/>
    <m/>
    <m/>
    <s v="NÃO"/>
    <s v="NA"/>
    <x v="2"/>
    <x v="2"/>
    <x v="12"/>
    <s v="-"/>
    <x v="0"/>
    <x v="0"/>
    <s v="NA"/>
    <s v="NA"/>
    <x v="9"/>
    <m/>
    <m/>
    <m/>
    <s v="VALIDAR PREDECESSOR ELISANGÊLA"/>
    <m/>
    <m/>
    <x v="1"/>
    <x v="1"/>
    <m/>
    <x v="0"/>
    <m/>
    <m/>
    <x v="0"/>
    <x v="1"/>
    <m/>
    <m/>
    <m/>
    <m/>
    <m/>
    <m/>
    <m/>
    <m/>
    <m/>
    <m/>
    <m/>
    <m/>
    <e v="#N/A"/>
    <m/>
  </r>
  <r>
    <s v="MGPMC"/>
    <s v="RADIOMGPMC"/>
    <x v="10"/>
    <s v="RÁDIO"/>
    <x v="2"/>
    <x v="2"/>
    <x v="2"/>
    <x v="2"/>
    <s v="NA"/>
    <s v="NA"/>
    <x v="28"/>
    <x v="0"/>
    <x v="32"/>
    <s v="RÁDIO"/>
    <s v="-"/>
    <x v="25"/>
    <x v="9"/>
    <m/>
    <m/>
    <s v="NÃO"/>
    <s v="NA"/>
    <x v="2"/>
    <x v="2"/>
    <x v="12"/>
    <s v="-"/>
    <x v="0"/>
    <x v="0"/>
    <s v="NA"/>
    <s v="NA"/>
    <x v="9"/>
    <m/>
    <m/>
    <m/>
    <s v="VALIDAR PREDECESSOR ELISANGÊLA"/>
    <m/>
    <m/>
    <x v="1"/>
    <x v="1"/>
    <m/>
    <x v="0"/>
    <m/>
    <m/>
    <x v="0"/>
    <x v="1"/>
    <m/>
    <m/>
    <m/>
    <m/>
    <m/>
    <m/>
    <m/>
    <m/>
    <m/>
    <m/>
    <m/>
    <m/>
    <e v="#N/A"/>
    <m/>
  </r>
  <r>
    <s v="MGMRF"/>
    <s v="M2024EST_MGMRF_01"/>
    <x v="3"/>
    <s v="SIM"/>
    <x v="0"/>
    <x v="0"/>
    <x v="293"/>
    <x v="281"/>
    <s v="NA"/>
    <s v="NA"/>
    <x v="501"/>
    <x v="0"/>
    <x v="27"/>
    <s v="MGV01"/>
    <s v="-"/>
    <x v="0"/>
    <x v="0"/>
    <s v="05/11/2025 - Jhonanthan: Minuta previsto para entrega 05/nov. Posições enviadas pelo whats"/>
    <m/>
    <s v="NÃO"/>
    <s v="ATIVO"/>
    <x v="0"/>
    <x v="0"/>
    <x v="13"/>
    <s v="-"/>
    <x v="0"/>
    <x v="0"/>
    <n v="593312"/>
    <s v="Empreiteira"/>
    <x v="0"/>
    <m/>
    <m/>
    <m/>
    <m/>
    <m/>
    <m/>
    <x v="1"/>
    <x v="2"/>
    <s v="ATIVO"/>
    <x v="0"/>
    <m/>
    <m/>
    <x v="0"/>
    <x v="0"/>
    <s v="NÃO LOC"/>
    <s v="HL5G_2025MGMRF"/>
    <s v="ADRIANO SIQUEIRA"/>
    <s v="OK"/>
    <s v="OK"/>
    <s v="NOK"/>
    <s v="NOK"/>
    <s v="OK"/>
    <s v="NA"/>
    <s v="OK"/>
    <s v="1._x0009_Metro (HL4/HL5D/HL5G) = HL5G OK_x000a_2._x0009_Organização FO = OK_x000a_3._x0009_Identificação = OK_x000a_4._x0009_Bateria Lítio Existente = 00 _x000a_5._x0009_Radio pra redundância =  00 _x000a_"/>
    <m/>
    <e v="#N/A"/>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3">
  <r>
    <s v="MGJFD"/>
    <s v="M2025EST_MGJFD_01"/>
    <s v="ATIVO PEND. RÁDIO"/>
    <s v="FLAT"/>
    <s v="REDE OK"/>
    <s v="ATIVO"/>
    <d v="2024-11-12T00:00:00"/>
    <d v="2025-09-26T00:00:00"/>
    <s v="NA"/>
    <s v="NA"/>
    <s v="MGIVA-MGJFD-RD IVA"/>
    <x v="0"/>
    <s v="MGIVA"/>
    <s v="MGIVA"/>
    <s v="-"/>
    <s v="JUIZ DE FORA_2025"/>
    <x v="0"/>
    <s v="CONSTRUÍDO EM 2024 NA MESMA TOPOLOGIA E HIERARQUIA 2025"/>
    <s v="26/09/25 - Ativo sem proteção usando a FO contruída, proteção aguardando obra do rádio. 21/07 - Já foi ativo na topologia do estruturante usando as fibras construídas aguardando obra do rádio para fechar proteção"/>
    <s v="NÃO"/>
    <s v="ATIVO"/>
    <s v="REDE OK"/>
    <s v="ATIVO"/>
    <s v="TELEMONT MG"/>
    <s v="-"/>
    <s v="-"/>
    <x v="0"/>
    <n v="509268"/>
    <s v="Aprovado HQ"/>
    <x v="0"/>
    <d v="2025-07-25T00:00:00"/>
    <m/>
    <m/>
    <s v="VALIDAR TESTE RÁDIO RODRIGO/RÁDIO NÃO INSTALADO"/>
    <s v="21/08"/>
    <m/>
    <s v="CONSTRUÍDO"/>
    <d v="2025-09-30T00:00:00"/>
    <d v="2025-09-30T00:00:00"/>
    <m/>
    <m/>
    <m/>
    <m/>
    <s v="500K"/>
    <s v="NÃO LOC"/>
    <s v="HL5G_2025MGJFD"/>
  </r>
  <r>
    <s v="MGRGX"/>
    <s v="M2024EST_MGRGX_01"/>
    <s v="CANCELADO"/>
    <s v="NÃO"/>
    <d v="2026-02-25T00:00:00"/>
    <d v="2026-02-27T00:00:00"/>
    <s v="-"/>
    <s v="-"/>
    <s v="NA"/>
    <s v="NA"/>
    <s v="MGRAP-MGRGX-MGRAP"/>
    <x v="1"/>
    <s v="MGLUE"/>
    <s v="MGRAP"/>
    <s v="Ativo"/>
    <s v="BELO HORIZONTE"/>
    <x v="1"/>
    <s v="10/11/2025 - Arthur: solicitado revalidação de draft, ficou dentro do custo_x000a_P251953/0922; Aguardando projeto_x000a_06/03/2026 - SITE DESATIVADO NA SMTX"/>
    <m/>
    <s v="NÃO"/>
    <s v="PENDENTE REDE"/>
    <d v="2026-02-25T00:00:00"/>
    <d v="2026-02-25T00:00:00"/>
    <s v="TELEMONT MG"/>
    <s v="W9"/>
    <s v="W9"/>
    <x v="1"/>
    <n v="581889"/>
    <s v="Regional"/>
    <x v="1"/>
    <m/>
    <m/>
    <m/>
    <m/>
    <m/>
    <m/>
    <s v="N/A"/>
    <m/>
    <m/>
    <m/>
    <m/>
    <m/>
    <m/>
    <m/>
    <m/>
    <m/>
  </r>
  <r>
    <s v="MG34M"/>
    <s v="M2024EST_MG34M_01"/>
    <s v="ATIVO - RÁDIO"/>
    <s v="RÁDIO"/>
    <s v="RÁDIO"/>
    <s v="RÁDIO"/>
    <s v="RADIO"/>
    <s v="RADIO"/>
    <s v="NA"/>
    <s v="NA"/>
    <s v="RADIO"/>
    <x v="1"/>
    <s v="MGNLV"/>
    <s v="MGNLV"/>
    <s v="Ativo"/>
    <s v="NOVA LIMA"/>
    <x v="1"/>
    <s v="SEM AÇÃO RE"/>
    <m/>
    <s v="NÃO"/>
    <s v="RÁDIO"/>
    <s v="RÁDIO"/>
    <s v="RÁDIO"/>
    <s v="ENGENHARIA RÁDIO"/>
    <s v="-"/>
    <s v="-"/>
    <x v="1"/>
    <s v="NA"/>
    <s v="NA"/>
    <x v="2"/>
    <m/>
    <m/>
    <m/>
    <s v="VALIDAR PREDECESSOR ELISANGÊLA"/>
    <m/>
    <m/>
    <s v="N/A"/>
    <s v="REDE OK"/>
    <s v="ATIVO"/>
    <s v="-"/>
    <m/>
    <s v="CONSTRUÍDO"/>
    <s v="ENGENHARIA TX"/>
    <s v="CONSTRUÍDO"/>
    <n v="0"/>
    <m/>
  </r>
  <r>
    <s v="MGAAC"/>
    <s v="M2024EST_MGAAC_01"/>
    <s v="ATIVO"/>
    <s v="SIM"/>
    <s v="REDE OK"/>
    <s v="ATIVO"/>
    <s v="COLOCALIZADO"/>
    <s v="-"/>
    <s v="NA"/>
    <s v="NA"/>
    <s v="MGSAG-MGMCJ-MGAAC-MGSAG"/>
    <x v="1"/>
    <s v="MGSAG"/>
    <s v="MGSAG"/>
    <s v="Ativo"/>
    <s v="BELO HORIZONTE"/>
    <x v="1"/>
    <s v="ATIVO COM PROTEÇÃO TOPOLOGIA ESTRUT (VALIDAÇÃO ARTHUR 09/10)"/>
    <m/>
    <s v="NÃO"/>
    <s v="ATIVO"/>
    <s v="REDE OK"/>
    <s v="ATIVO"/>
    <s v="MOP"/>
    <s v="-"/>
    <s v="-"/>
    <x v="1"/>
    <n v="512380"/>
    <s v="Empreiteira"/>
    <x v="0"/>
    <m/>
    <m/>
    <m/>
    <m/>
    <m/>
    <m/>
    <s v="N/A"/>
    <s v="REDE OK"/>
    <s v="ATIVO"/>
    <s v="-"/>
    <m/>
    <s v="CONSTRUÍDO"/>
    <s v="O&amp;M"/>
    <s v="CONSTRUÍDO"/>
    <n v="0"/>
    <m/>
  </r>
  <r>
    <s v="MGAAL"/>
    <s v="M2024EST_MGAAL_01"/>
    <s v="ATIVO"/>
    <s v="SIM"/>
    <s v="REDE OK"/>
    <s v="ATIVO"/>
    <d v="2024-10-24T00:00:00"/>
    <d v="2024-10-25T00:00:00"/>
    <s v="NA"/>
    <s v="NA"/>
    <s v="MGABR-MGAAL-MGABR"/>
    <x v="1"/>
    <s v="MGSAG"/>
    <s v="MGABR"/>
    <s v="Ativo HL4 / Falta HL5D"/>
    <s v="BELO HORIZONTE"/>
    <x v="1"/>
    <s v="REDE ENTREGUE CONFORME TOPOLOGIA ESTRUTURANTE"/>
    <m/>
    <s v="NÃO"/>
    <s v="ATIVO"/>
    <s v="REDE OK"/>
    <s v="ATIVO"/>
    <s v="TELEMONT MG"/>
    <s v="-"/>
    <s v="-"/>
    <x v="1"/>
    <n v="512239"/>
    <s v="Aprovado HQ"/>
    <x v="0"/>
    <m/>
    <m/>
    <m/>
    <m/>
    <m/>
    <m/>
    <s v="N/A"/>
    <s v="PENDENCIA PROJETO"/>
    <s v="PENDENCIA PROJETO"/>
    <s v="PENDENTE ACESSO"/>
    <s v="REDE OK"/>
    <s v="CONSTRUÍDO"/>
    <s v="O&amp;M"/>
    <s v="CONSTRUÍDO"/>
    <n v="0"/>
    <m/>
  </r>
  <r>
    <s v="MGAAM"/>
    <s v="M2024EST_MGAAM_01"/>
    <s v="ATIVO"/>
    <s v="SIM"/>
    <s v="REDE OK"/>
    <s v="ATIVO"/>
    <d v="2024-09-05T00:00:00"/>
    <d v="2024-10-17T00:00:00"/>
    <s v="NA"/>
    <s v="NA"/>
    <s v="MGBLO-MGAAM-MGABP-MGBLO"/>
    <x v="1"/>
    <s v="MGSAG"/>
    <s v="MGBLO"/>
    <s v="Ativo HL4 / Falta HL5D"/>
    <s v="BELO HORIZONTE"/>
    <x v="1"/>
    <s v="REDE ENTREGUE CONFORME TOPOLOGIA ESTRUTURANTE"/>
    <m/>
    <s v="NÃO"/>
    <s v="ATIVO"/>
    <s v="REDE OK"/>
    <s v="ATIVO"/>
    <s v="TELEMONT MG"/>
    <s v="-"/>
    <s v="-"/>
    <x v="1"/>
    <n v="512286"/>
    <s v="Empreiteira"/>
    <x v="0"/>
    <m/>
    <m/>
    <m/>
    <m/>
    <m/>
    <m/>
    <s v="N/A"/>
    <d v="2024-10-11T00:00:00"/>
    <d v="2024-10-15T00:00:00"/>
    <s v="-"/>
    <s v="REPARO TRATADO PELO TELEMONT"/>
    <s v="CONSTRUÍDO"/>
    <s v="O&amp;M"/>
    <s v="CONSTRUÍDO"/>
    <n v="0"/>
    <m/>
  </r>
  <r>
    <s v="MGBHF"/>
    <s v="-"/>
    <s v="ATIVO"/>
    <s v="SIM"/>
    <s v="REDE OK"/>
    <s v="ATIVO"/>
    <d v="2024-01-01T00:00:00"/>
    <d v="2024-01-01T00:00:00"/>
    <s v="NA"/>
    <s v="NA"/>
    <s v="COLOCALIZADO"/>
    <x v="2"/>
    <s v="MGBHF"/>
    <s v="-"/>
    <s v="Ativo"/>
    <s v="BELO HORIZONTE"/>
    <x v="1"/>
    <s v="COLOCALIZADO"/>
    <m/>
    <s v="SIM"/>
    <s v="ATIVO"/>
    <s v="REDE OK"/>
    <s v="ATIVO"/>
    <s v="ICOMON SP"/>
    <s v="-"/>
    <s v="-"/>
    <x v="1"/>
    <n v="519728"/>
    <s v="Empreiteira"/>
    <x v="0"/>
    <m/>
    <m/>
    <m/>
    <m/>
    <m/>
    <m/>
    <s v="N/A"/>
    <s v="REDE OK"/>
    <s v="ATIVO"/>
    <s v="-"/>
    <m/>
    <s v="CONSTRUÍDO"/>
    <s v="O&amp;M"/>
    <s v="CONSTRUÍDO"/>
    <n v="0"/>
    <m/>
  </r>
  <r>
    <s v="MGABC"/>
    <s v="M2023_MGABC_01"/>
    <s v="ATIVO"/>
    <s v="SIM"/>
    <s v="REDE OK"/>
    <s v="ATIVO"/>
    <d v="2024-07-15T00:00:00"/>
    <d v="2024-07-17T00:00:00"/>
    <s v="NA"/>
    <s v="NA"/>
    <s v="MGJAA-MGUDO-MGABC-MGJAA"/>
    <x v="1"/>
    <s v="MGJCT"/>
    <s v="MGJAA"/>
    <s v="Ativo"/>
    <s v="BELO HORIZONTE"/>
    <x v="1"/>
    <s v="ATIVO COM  PROTEÇÃO TOPOLOGIA ESTRUT - LANÇAMENTO"/>
    <m/>
    <s v="SIM"/>
    <s v="ATIVO"/>
    <s v="REDE OK"/>
    <s v="ATIVO"/>
    <s v="ICOMON SP / MOP"/>
    <s v="-"/>
    <s v="-"/>
    <x v="1"/>
    <n v="508003"/>
    <s v="Empreiteira"/>
    <x v="0"/>
    <m/>
    <m/>
    <m/>
    <m/>
    <m/>
    <m/>
    <s v="N/A"/>
    <s v="REDE OK"/>
    <s v="ATIVO"/>
    <s v="-"/>
    <m/>
    <s v="CONSTRUÍDO"/>
    <s v="O&amp;M"/>
    <s v="CONSTRUÍDO"/>
    <n v="0"/>
    <m/>
  </r>
  <r>
    <s v="MGABP"/>
    <s v="M2024EST_MGABP_01"/>
    <s v="ATIVO"/>
    <s v="SIM"/>
    <s v="REDE OK"/>
    <s v="ATIVO"/>
    <d v="2024-09-05T00:00:00"/>
    <d v="2024-10-17T00:00:00"/>
    <s v="NA"/>
    <s v="NA"/>
    <s v="MGBLO-MGAAM-MGABP-MGBLO"/>
    <x v="1"/>
    <s v="MGSAG"/>
    <s v="MGBLO"/>
    <s v="Ativo HL4 / Falta HL5D"/>
    <s v="BELO HORIZONTE"/>
    <x v="1"/>
    <s v="REDE ENTREGUE CONFORME TOPOLOGIA ESTRUTURANTE"/>
    <m/>
    <s v="NÃO"/>
    <s v="ATIVO"/>
    <s v="REDE OK"/>
    <s v="ATIVO"/>
    <s v="TELEMONT MG"/>
    <s v="-"/>
    <s v="-"/>
    <x v="1"/>
    <n v="512286"/>
    <s v="Empreiteira"/>
    <x v="0"/>
    <m/>
    <m/>
    <m/>
    <m/>
    <m/>
    <m/>
    <s v="N/A"/>
    <d v="2024-10-11T00:00:00"/>
    <d v="2024-10-15T00:00:00"/>
    <s v="-"/>
    <s v="REPARO TRATADO PELO TELEMONT"/>
    <s v="CONSTRUÍDO"/>
    <s v="O&amp;M"/>
    <s v="CONSTRUÍDO"/>
    <n v="0"/>
    <m/>
  </r>
  <r>
    <s v="MGABR"/>
    <s v="M2023EST_MGABR_01"/>
    <s v="ATIVO"/>
    <s v="SIM"/>
    <s v="REDE OK"/>
    <s v="ATIVO"/>
    <d v="2024-05-17T00:00:00"/>
    <d v="2024-08-27T00:00:00"/>
    <s v="NÃO"/>
    <s v="PENDENTE"/>
    <s v="MGSAG-MGABR-MGSAG / MGSAG-MGABR"/>
    <x v="3"/>
    <s v="MGSAG"/>
    <s v="-"/>
    <s v="Ativo"/>
    <s v="BELO HORIZONTE"/>
    <x v="1"/>
    <s v="REDE OK"/>
    <m/>
    <s v="NÃO"/>
    <s v="ATIVO"/>
    <s v="REDE OK"/>
    <s v="ATIVO"/>
    <s v="TELEMONT MG"/>
    <s v="-"/>
    <s v="-"/>
    <x v="1"/>
    <n v="508027"/>
    <s v="Aprovado HQ"/>
    <x v="0"/>
    <m/>
    <m/>
    <m/>
    <m/>
    <m/>
    <m/>
    <s v="N/A"/>
    <s v="REDE OK"/>
    <s v="ATIVO"/>
    <s v="-"/>
    <m/>
    <s v="CONSTRUÍDO"/>
    <s v="O&amp;M"/>
    <s v="CONSTRUÍDO"/>
    <n v="0"/>
    <m/>
  </r>
  <r>
    <s v="MGACI"/>
    <s v="M2025EST_MGACI_01"/>
    <s v="ATIVO PEND. 3ª ALÇA "/>
    <s v="SIM"/>
    <s v="REDE OK"/>
    <s v="ATIVO"/>
    <s v="-"/>
    <s v="-"/>
    <s v="NÃO"/>
    <s v="PENDENTE"/>
    <s v="MGUTP-MGACI-MGUTP/MGUTP"/>
    <x v="4"/>
    <s v="MGUTP"/>
    <s v="MGACI"/>
    <s v="-"/>
    <s v="UBERLÂNDIA_2025"/>
    <x v="2"/>
    <s v="12/11/2025 - Entregue FLAT, construção da proteção em construção, previsto 25/11/2025."/>
    <s v="19/11/2025 - Ativo em duas vias. Aguarda a terceira via. "/>
    <s v="NÃO"/>
    <s v="ATIVO"/>
    <s v="REDE OK"/>
    <s v="ATIVO"/>
    <s v="LINKO"/>
    <s v="-"/>
    <s v="-"/>
    <x v="0"/>
    <n v="593945"/>
    <s v="Regional"/>
    <x v="0"/>
    <m/>
    <m/>
    <m/>
    <m/>
    <m/>
    <m/>
    <s v="N/A"/>
    <s v="ALTO CUSTO"/>
    <s v="VALIDACAO DE DRAFT"/>
    <m/>
    <m/>
    <s v="ALTO CUSTO"/>
    <s v="REGIONAL"/>
    <s v="500K"/>
    <s v="EM ANÁLISE"/>
    <s v="HL5D (500K)MGACI"/>
  </r>
  <r>
    <s v="MGACE"/>
    <s v="M2024EST_MGACE_01"/>
    <s v="ATIVO"/>
    <s v="SIM"/>
    <s v="REDE OK"/>
    <m/>
    <d v="2024-10-07T00:00:00"/>
    <s v="-"/>
    <s v="NA"/>
    <s v="NA"/>
    <s v="MGTRO-MGACE-MGTRO"/>
    <x v="1"/>
    <s v="MGG37"/>
    <s v="MGTRO"/>
    <s v="Ativo"/>
    <s v="CONTAGEM"/>
    <x v="1"/>
    <s v="REDE ENTREGUE CONFORME TOPOLOGIA ESTRUTURANTE"/>
    <m/>
    <s v="NÃO"/>
    <s v="ATIVO"/>
    <s v="REDE OK"/>
    <d v="1899-12-30T00:00:00"/>
    <s v="TELEMONT MG"/>
    <s v="-"/>
    <s v="W0"/>
    <x v="1"/>
    <n v="517417"/>
    <s v="Aprovado HQ"/>
    <x v="0"/>
    <m/>
    <m/>
    <m/>
    <m/>
    <m/>
    <m/>
    <s v="N/A"/>
    <d v="2024-10-14T00:00:00"/>
    <d v="2024-10-24T00:00:00"/>
    <s v="-"/>
    <s v="REDE ENTREGUE, VALIDAÇÃO E-MAIL TELEMONT 15/10"/>
    <s v="CONSTRUÍDO"/>
    <s v="O&amp;M"/>
    <s v="CONSTRUÍDO"/>
    <n v="0"/>
    <m/>
  </r>
  <r>
    <s v="MGASO"/>
    <s v="M2023EST_MGASO_01"/>
    <s v="ATIVO"/>
    <s v="SIM"/>
    <s v="REDE OK"/>
    <m/>
    <d v="2024-06-27T00:00:00"/>
    <d v="2024-06-29T00:00:00"/>
    <s v="NÃO"/>
    <s v="PENDENTE"/>
    <s v="MGBHF-MGASO-MGBHF / MGBHF-MGASO"/>
    <x v="3"/>
    <s v="MGBHF"/>
    <s v="-"/>
    <s v="Ativo"/>
    <s v="BELO HORIZONTE"/>
    <x v="1"/>
    <s v="ATIVO COM  PROTEÇÃO TOPOLOGIA ESTRUT (WSP)"/>
    <m/>
    <s v="SIM"/>
    <s v="ATIVO"/>
    <s v="REDE OK"/>
    <d v="1899-12-30T00:00:00"/>
    <s v="ICOMON SP"/>
    <s v="-"/>
    <s v="W0"/>
    <x v="1"/>
    <n v="481246"/>
    <s v="CANCELADO"/>
    <x v="0"/>
    <m/>
    <m/>
    <m/>
    <m/>
    <m/>
    <m/>
    <s v="N/A"/>
    <s v="REDE OK"/>
    <s v="ATIVO"/>
    <s v="-"/>
    <m/>
    <s v="CONSTRUÍDO"/>
    <s v="O&amp;M"/>
    <s v="CONSTRUÍDO"/>
    <n v="0"/>
    <m/>
  </r>
  <r>
    <s v="MGBAR"/>
    <s v="M2023_MGBAR_01"/>
    <s v="ATIVO"/>
    <s v="SIM"/>
    <s v="REDE OK"/>
    <m/>
    <d v="2024-07-22T00:00:00"/>
    <d v="2024-07-22T00:00:00"/>
    <s v="NA"/>
    <s v="NA"/>
    <s v="MGRNC-MGRNX-MGRIL-MGBAR-MGRNC"/>
    <x v="1"/>
    <s v="MGRNJ"/>
    <s v="MGRNC"/>
    <s v="Não Ativo"/>
    <s v="RIBEIRÃO DAS NEVES"/>
    <x v="1"/>
    <s v="ATIVO COM  PROTEÇÃO TOPOLOGIA ESTRUT - CFO + ROLLOUT"/>
    <s v="SERÁ NECESSÁRIO REFAZER REDE PARA RNJ"/>
    <s v="NÃO"/>
    <s v="ATIVO"/>
    <s v="REDE OK"/>
    <d v="1899-12-30T00:00:00"/>
    <s v="TEL"/>
    <s v="-"/>
    <s v="W0"/>
    <x v="1"/>
    <n v="508202"/>
    <s v="Regional"/>
    <x v="0"/>
    <m/>
    <m/>
    <m/>
    <m/>
    <m/>
    <m/>
    <s v="N/A"/>
    <s v="REDE OK"/>
    <s v="ATIVO"/>
    <s v="-"/>
    <m/>
    <s v="CONSTRUÍDO"/>
    <s v="O&amp;M"/>
    <s v="CONSTRUÍDO"/>
    <n v="0"/>
    <m/>
  </r>
  <r>
    <s v="MGPOM"/>
    <s v="M2023EST_MGPOM_01"/>
    <s v="ATIVO"/>
    <s v="SIM"/>
    <s v="REDE OK"/>
    <m/>
    <d v="2024-09-24T00:00:00"/>
    <s v="-"/>
    <s v="NÃO"/>
    <s v="PENDENTE"/>
    <s v="MGBHF-MGPOM-MGBHF / MGBHF-MGPOM"/>
    <x v="3"/>
    <s v="MGBHF"/>
    <s v="-"/>
    <s v="Ativo"/>
    <s v="BELO HORIZONTE"/>
    <x v="1"/>
    <s v="REDE ENTREGUE COM  PROTEÇÃO TOPOLOGIA ESTRUT - LANÇAMENTO "/>
    <m/>
    <s v="SIM"/>
    <s v="ATIVO"/>
    <s v="REDE OK"/>
    <d v="1899-12-30T00:00:00"/>
    <s v="ICOMON SP"/>
    <s v="-"/>
    <s v="W0"/>
    <x v="1"/>
    <s v="NA"/>
    <s v="NA"/>
    <x v="0"/>
    <m/>
    <m/>
    <m/>
    <m/>
    <m/>
    <m/>
    <s v="N/A"/>
    <s v="REDE OK"/>
    <s v="ATIVO"/>
    <s v="-"/>
    <m/>
    <s v="CONSTRUÍDO"/>
    <s v="O&amp;M"/>
    <s v="CONSTRUÍDO"/>
    <n v="0"/>
    <m/>
  </r>
  <r>
    <s v="MGACR"/>
    <s v="M2024EST_MGACR_01"/>
    <s v="ATIVO"/>
    <s v="SIM"/>
    <s v="REDE OK"/>
    <m/>
    <d v="2024-01-01T00:00:00"/>
    <d v="2024-01-01T00:00:00"/>
    <s v="NA"/>
    <s v="NA"/>
    <s v="MGBLO-MGACR-MGBLO"/>
    <x v="1"/>
    <s v="MGSAG"/>
    <s v="MGBLO"/>
    <s v="Ativo HL4 / Falta HL5D"/>
    <s v="BELO HORIZONTE"/>
    <x v="1"/>
    <s v="ATIVO COM  PROTEÇÃO TOPOLOGIA ESTRUT - CFO + ROLLOUT"/>
    <m/>
    <s v="NÃO"/>
    <s v="ATIVO"/>
    <s v="REDE OK"/>
    <d v="1899-12-30T00:00:00"/>
    <s v="TELEMONT MG"/>
    <s v="-"/>
    <s v="W0"/>
    <x v="1"/>
    <s v="MOIN"/>
    <s v="NA"/>
    <x v="0"/>
    <m/>
    <m/>
    <m/>
    <m/>
    <m/>
    <m/>
    <s v="N/A"/>
    <s v="REDE OK"/>
    <s v="ATIVO"/>
    <s v="-"/>
    <m/>
    <s v="CONSTRUÍDO"/>
    <s v="O&amp;M"/>
    <s v="CONSTRUÍDO"/>
    <n v="0"/>
    <m/>
  </r>
  <r>
    <s v="MGUPG"/>
    <s v="M2025EST_MGUPG_01 "/>
    <s v="ATIVO PEND. RÁDIO"/>
    <s v="FLAT"/>
    <s v="REDE OK"/>
    <s v="ATIVO"/>
    <d v="2025-06-18T00:00:00"/>
    <d v="2025-10-29T00:00:00"/>
    <s v="NA"/>
    <s v="NA"/>
    <s v="MGUVR-MGUPG+RD"/>
    <x v="0"/>
    <s v="MGFEU"/>
    <s v="MGUVR"/>
    <s v="-"/>
    <s v="UBERABA_2025"/>
    <x v="3"/>
    <s v="Em campo foi verificado que Cabo existente passa direto nesse ponto ( não entra no site por essa rota)_x000a_ _x000a_Tem uma emenda a 200 metros, solicitamos adicional de 200m de cabo de lançamento para conclusão da obra._x000a_ _x000a_•_x0009_200 metros de cabo_x000a_17/10 - REPARO OK."/>
    <s v="10/02/2026 - Atualizado prazo de proteção rádio conforme coluna &quot;RÁDIO/PRAZO&quot;;_x000a_29/10/25 - Ativo sem proteção usando a FO contruída, proteção aguardando obra do rádio."/>
    <s v="NÃO"/>
    <s v="ATIVO"/>
    <s v="REDE OK"/>
    <s v="ATIVO"/>
    <s v="TELEMONT"/>
    <s v="-"/>
    <s v="-"/>
    <x v="0"/>
    <n v="564153"/>
    <s v="Aprovado HQ"/>
    <x v="0"/>
    <d v="2026-03-25T00:00:00"/>
    <m/>
    <m/>
    <s v="VALIDAR TESTE RÁDIO RODRIGO"/>
    <s v="21/08"/>
    <m/>
    <s v="CONSTRUÍDO"/>
    <d v="2025-05-16T00:00:00"/>
    <m/>
    <m/>
    <s v="qua 28/05/2025 16:18 - Marcio Santos: Cabo existente passa direto nesse ponto ( não entra no site por essa rota)_x000a_ _x000a_Tem uma emenda a 200 metros, solicito de acordo para ADC para conclusão da obra._x000a_ _x000a_•_x0009_200 metros de cabo"/>
    <s v="VALIDADO VP | SEM OS"/>
    <s v="OSP/IMPL"/>
    <s v="300K"/>
    <s v="EM ANÁLISE"/>
    <s v="HL5-G (300K)MGUPG"/>
  </r>
  <r>
    <s v="MGAEC"/>
    <s v="-"/>
    <s v="ATIVO - RÁDIO"/>
    <s v="RÁDIO"/>
    <s v="RÁDIO"/>
    <m/>
    <s v="RADIO"/>
    <s v="RADIO"/>
    <s v="NA"/>
    <s v="NA"/>
    <s v="RADIO"/>
    <x v="1"/>
    <s v="MGSAG"/>
    <s v="-"/>
    <s v="Ativo HL4 / Falta HL5D"/>
    <s v="BELO HORIZONTE"/>
    <x v="1"/>
    <s v="SEM AÇÃO RE"/>
    <m/>
    <s v="NÃO"/>
    <s v="RÁDIO"/>
    <s v="RÁDIO"/>
    <d v="1899-12-30T00:00:00"/>
    <s v="ENGENHARIA RÁDIO"/>
    <s v="-"/>
    <s v="W0"/>
    <x v="1"/>
    <n v="519728"/>
    <s v="Empreiteira"/>
    <x v="2"/>
    <m/>
    <m/>
    <m/>
    <s v="VALIDAR PREDECESSOR ELISANGÊLA"/>
    <m/>
    <m/>
    <s v="N/A"/>
    <s v="REDE OK"/>
    <s v="ATIVO"/>
    <s v="-"/>
    <m/>
    <s v="CONSTRUÍDO"/>
    <s v="ENGENHARIA TX"/>
    <s v="CONSTRUÍDO"/>
    <n v="0"/>
    <m/>
  </r>
  <r>
    <s v="MGPQN"/>
    <s v="M2023EST_MGPQN_01"/>
    <s v="ATIVO"/>
    <s v="SIM"/>
    <s v="REDE OK"/>
    <m/>
    <d v="2024-07-01T00:00:00"/>
    <d v="2024-05-01T00:00:00"/>
    <s v="NÃO"/>
    <s v="PENDENTE"/>
    <s v="MGBHF-MGPQN-MGBHF / MGBHF-MGPQN"/>
    <x v="3"/>
    <s v="MGBHF"/>
    <s v="-"/>
    <s v="Ativo"/>
    <s v="BELO HORIZONTE"/>
    <x v="1"/>
    <s v="ATIVO COM  PROTEÇÃO TOPOLOGIA ESTRUT - LANÇAMENTO"/>
    <m/>
    <s v="SIM"/>
    <s v="ATIVO"/>
    <s v="REDE OK"/>
    <d v="1899-12-30T00:00:00"/>
    <s v="ICOMON SP"/>
    <s v="-"/>
    <s v="W0"/>
    <x v="1"/>
    <n v="481248"/>
    <s v="Aprovado HQ"/>
    <x v="0"/>
    <m/>
    <m/>
    <m/>
    <m/>
    <m/>
    <m/>
    <s v="N/A"/>
    <s v="REDE OK"/>
    <s v="ATIVO"/>
    <s v="-"/>
    <m/>
    <s v="CONSTRUÍDO"/>
    <s v="O&amp;M"/>
    <s v="CONSTRUÍDO"/>
    <n v="0"/>
    <m/>
  </r>
  <r>
    <s v="MGAAP"/>
    <s v="M2024EST_MGAAP_01"/>
    <s v="ATIVO"/>
    <s v="SIM"/>
    <s v="REDE OK"/>
    <m/>
    <s v="COLOCALIZADO"/>
    <s v="-"/>
    <s v="NA"/>
    <s v="NA"/>
    <s v="MGPOM-MGHCP-MGAAP-MGPOM"/>
    <x v="1"/>
    <s v="MGBHF"/>
    <s v="MGPOM"/>
    <s v="Ativo HL4 / Falta HL5D"/>
    <s v="BELO HORIZONTE"/>
    <x v="1"/>
    <s v="REDE ENTREGUE CONFORME TOPOLOGIA ESTRUTURANTE. AG. SITE MGHCP"/>
    <m/>
    <s v="SIM"/>
    <s v="ATIVO"/>
    <s v="REDE OK"/>
    <d v="1899-12-30T00:00:00"/>
    <s v="ICOMON SP"/>
    <s v="-"/>
    <s v="W0"/>
    <x v="1"/>
    <s v="NA"/>
    <s v="NA"/>
    <x v="0"/>
    <m/>
    <m/>
    <m/>
    <m/>
    <m/>
    <m/>
    <s v="N/A"/>
    <d v="2024-10-03T00:00:00"/>
    <d v="2024-10-08T00:00:00"/>
    <s v="VISTORIA EM ANDAMENTO AG 04/10. RICARDO OSP"/>
    <s v="OBRA CONSTUIDA PELA ICOMON/SP JUNTAMENTE COM MOP VIVO(LEONARDO), OBRA ENTREGUE PARA ACEITE EM 17/07/2024, E-MAIL DAVID STUART"/>
    <s v="CONSTRUÍDO"/>
    <s v="O&amp;M"/>
    <s v="CONSTRUÍDO"/>
    <n v="0"/>
    <m/>
  </r>
  <r>
    <s v="MGBET"/>
    <s v="M2024EST_MGBET_01"/>
    <s v="ATIVO"/>
    <s v="SIM"/>
    <s v="REDE OK"/>
    <m/>
    <d v="2024-01-01T00:00:00"/>
    <d v="2024-01-01T00:00:00"/>
    <s v="NÃO"/>
    <s v="PENDENTE"/>
    <s v="3 Vias - BHF"/>
    <x v="2"/>
    <s v="MGBET"/>
    <s v="-"/>
    <s v="Ativo"/>
    <s v="BETIM"/>
    <x v="1"/>
    <s v="REDE ENTREGUE CONFORME TOPOLOGIA ESTRUTURANTE"/>
    <m/>
    <s v="NÃO"/>
    <s v="ATIVO"/>
    <s v="REDE OK"/>
    <d v="1899-12-30T00:00:00"/>
    <s v="TELEMONT MG"/>
    <s v="-"/>
    <s v="W0"/>
    <x v="1"/>
    <s v="NA"/>
    <s v="NA"/>
    <x v="0"/>
    <m/>
    <m/>
    <m/>
    <m/>
    <m/>
    <m/>
    <s v="N/A"/>
    <s v="REDE OK"/>
    <s v="ATIVO"/>
    <s v="-"/>
    <m/>
    <s v="CONSTRUÍDO"/>
    <s v="O&amp;M"/>
    <s v="CONSTRUÍDO"/>
    <n v="0"/>
    <m/>
  </r>
  <r>
    <s v="MGAGB"/>
    <s v="M2023EST_MGAGB_01"/>
    <s v="ATIVO"/>
    <s v="SIM"/>
    <s v="REDE OK"/>
    <m/>
    <d v="2024-04-23T00:00:00"/>
    <d v="2024-04-23T00:00:00"/>
    <s v="NÃO"/>
    <s v="PENDENTE"/>
    <s v="MGG37-MGAGB-MGG37 / MGG37-MGAGB"/>
    <x v="3"/>
    <s v="MGG37"/>
    <s v="-"/>
    <s v="Ativo"/>
    <s v="CONTAGEM"/>
    <x v="1"/>
    <s v="ATIVO COM  PROTEÇÃO TOPOLOGIA ESTRUT - CFO + ROLLOUT"/>
    <m/>
    <s v="NÃO"/>
    <s v="ATIVO"/>
    <s v="REDE OK"/>
    <d v="1899-12-30T00:00:00"/>
    <s v="VIA"/>
    <s v="-"/>
    <s v="W0"/>
    <x v="1"/>
    <n v="508087"/>
    <s v="Empreiteira"/>
    <x v="0"/>
    <m/>
    <m/>
    <m/>
    <m/>
    <m/>
    <m/>
    <s v="N/A"/>
    <s v="REDE OK"/>
    <s v="ATIVO"/>
    <s v="-"/>
    <m/>
    <s v="CONSTRUÍDO"/>
    <s v="O&amp;M"/>
    <s v="CONSTRUÍDO"/>
    <n v="0"/>
    <m/>
  </r>
  <r>
    <s v="MGLUN"/>
    <s v="M2024EST_MGLUN_01"/>
    <s v="ATIVO"/>
    <s v="SIM"/>
    <s v="REDE OK"/>
    <m/>
    <s v="COLOCALIZADO"/>
    <s v="-"/>
    <s v="SIM"/>
    <s v="REDE OK"/>
    <s v="MGLUN-MGLUN-MGLUN"/>
    <x v="5"/>
    <s v="MGLUN"/>
    <s v="-"/>
    <s v="-"/>
    <s v="UBERLÂNDIA"/>
    <x v="4"/>
    <s v="COLOCALIZADO"/>
    <m/>
    <s v="NÃO"/>
    <s v="ATIVO"/>
    <s v="REDE OK"/>
    <d v="1899-12-30T00:00:00"/>
    <s v="LEGADO"/>
    <s v="-"/>
    <s v="W0"/>
    <x v="1"/>
    <s v="LEGADO"/>
    <s v="Aprovado HQ"/>
    <x v="0"/>
    <m/>
    <m/>
    <m/>
    <e v="#REF!"/>
    <m/>
    <m/>
    <s v="N/A"/>
    <s v="REDE OK"/>
    <s v="ATIVO"/>
    <s v="-"/>
    <m/>
    <s v="CONSTRUÍDO"/>
    <s v="O&amp;M"/>
    <s v="500K"/>
    <n v="0"/>
    <m/>
  </r>
  <r>
    <s v="MGACH"/>
    <s v="M2024EST_MGACH_01"/>
    <s v="ATIVO"/>
    <s v="SIM"/>
    <s v="REDE OK"/>
    <m/>
    <d v="2024-06-08T00:00:00"/>
    <d v="2024-07-12T00:00:00"/>
    <s v="NA"/>
    <s v="NA"/>
    <s v="MGPQN-MGACH-MGPIM-MGBCB-MGPQN"/>
    <x v="1"/>
    <s v="MGBHF"/>
    <s v="MGPQN"/>
    <s v="Ativo"/>
    <s v="BELO HORIZONTE"/>
    <x v="1"/>
    <s v="ATIVO COM  PROTEÇÃO TOPOLOGIA ESTRUT (WSP)"/>
    <m/>
    <s v="SIM"/>
    <s v="ATIVO"/>
    <s v="REDE OK"/>
    <d v="1899-12-30T00:00:00"/>
    <s v="ICOMON SP"/>
    <s v="-"/>
    <s v="W0"/>
    <x v="1"/>
    <s v="MOIN"/>
    <s v="NA"/>
    <x v="0"/>
    <m/>
    <m/>
    <m/>
    <m/>
    <m/>
    <m/>
    <s v="N/A"/>
    <s v="REDE OK"/>
    <s v="ATIVO"/>
    <s v="-"/>
    <m/>
    <s v="CONSTRUÍDO"/>
    <s v="O&amp;M"/>
    <s v="CONSTRUÍDO"/>
    <n v="0"/>
    <m/>
  </r>
  <r>
    <s v="MGACM"/>
    <s v="M2024EST_MGACM_01"/>
    <s v="ATIVO"/>
    <s v="SIM"/>
    <s v="REDE OK"/>
    <m/>
    <d v="2024-07-30T00:00:00"/>
    <d v="2024-08-22T00:00:00"/>
    <s v="NA"/>
    <s v="NA"/>
    <s v="MGBHF-MGACM-MGBSE-MGBHF"/>
    <x v="1"/>
    <s v="MGBHF"/>
    <s v="MGBHF"/>
    <s v="Ativo"/>
    <s v="BELO HORIZONTE"/>
    <x v="1"/>
    <s v="REDE ENTREGUE COM  PROTEÇÃO TOPOLOGIA ESTRUT - LANÇAMENTO "/>
    <m/>
    <s v="SIM"/>
    <s v="ATIVO"/>
    <s v="REDE OK"/>
    <d v="1899-12-30T00:00:00"/>
    <s v="ICOMON SP"/>
    <s v="-"/>
    <s v="W0"/>
    <x v="1"/>
    <s v="NA"/>
    <s v="NA"/>
    <x v="0"/>
    <m/>
    <m/>
    <m/>
    <m/>
    <m/>
    <m/>
    <s v="N/A"/>
    <s v="REDE OK"/>
    <s v="ATIVO"/>
    <s v="-"/>
    <m/>
    <s v="CONSTRUÍDO"/>
    <s v="O&amp;M"/>
    <s v="CONSTRUÍDO"/>
    <n v="0"/>
    <m/>
  </r>
  <r>
    <s v="MGAFG"/>
    <s v="M2024EST_MGAFG_01"/>
    <s v="ATIVO"/>
    <s v="SIM"/>
    <s v="REDE OK"/>
    <m/>
    <d v="2024-09-30T00:00:00"/>
    <d v="2024-09-30T00:00:00"/>
    <s v="NA"/>
    <s v="NA"/>
    <s v="MGBHF-MGAFG-MGCEG-MGBHF"/>
    <x v="1"/>
    <s v="MGBHF"/>
    <s v="MGBHF"/>
    <s v="Ativo"/>
    <s v="BELO HORIZONTE"/>
    <x v="1"/>
    <s v="REDE ENTREGUE COM  PROTEÇÃO TOPOLOGIA ESTRUT - LANÇAMENTO - REPARO FO"/>
    <m/>
    <s v="SIM"/>
    <s v="ATIVO"/>
    <s v="REDE OK"/>
    <d v="1899-12-30T00:00:00"/>
    <s v="ICOMON SP"/>
    <s v="-"/>
    <s v="W0"/>
    <x v="1"/>
    <s v="NA"/>
    <s v="NA"/>
    <x v="0"/>
    <m/>
    <m/>
    <m/>
    <m/>
    <m/>
    <m/>
    <s v="N/A"/>
    <s v="REDE OK"/>
    <s v="ATIVO"/>
    <s v="-"/>
    <m/>
    <s v="CONSTRUÍDO"/>
    <s v="O&amp;M"/>
    <s v="CONSTRUÍDO"/>
    <n v="0"/>
    <m/>
  </r>
  <r>
    <s v="MGUIA"/>
    <s v="M2024EST_MGUIA_01"/>
    <s v="ATIVO"/>
    <s v="RÁDIO"/>
    <s v="RÁDIO"/>
    <m/>
    <s v="RADIO"/>
    <s v="RADIO"/>
    <s v="NA"/>
    <s v="NA"/>
    <s v="MGLUN-MGUIA"/>
    <x v="5"/>
    <s v="MGLUN"/>
    <s v="MGLUN"/>
    <m/>
    <s v="UBERLÂNDIA"/>
    <x v="4"/>
    <s v="seg 10/02/2025 16:18 - Carlos Eduardo Pereira (Mexicano) - Seguir rádio_x000a__x000a_qua 13/11/2024 19:20 - Marcelo Eduardo: A 1ª  versão estava FLAT devido a questão dos postes, porém necessário apresentar custo da alça-2._x000a__x000a_Segue alternativa da alça-2 pela zona rural_x000a__x000a_seg 11/11/2024 10:56 - Leonardo Assis: Segue solicitação de revisão do projeto – Topologia MGLUN-MGUIA, conforme apontamento no croqui anexo, o trecho de +/- 4 Km possui somente poste da ALGAR._x000a_Site está na meta de novembro/2024._x000a__x000a_sáb 09/11/2024 10:36 - Ubiratan: segue em anexo rota que conversamos, trecho não possui posteamento de energia, apenas posteamento da operadora Algar._x000a_Trecho com extensão de 4 KM no total._x000a__x000a_31/10/2024 - Arthur: projeto recebido flat, não  consegui aprovar na PVCO. Pq ele não sai nenhum."/>
    <s v="-"/>
    <s v="NÃO"/>
    <s v="RÁDIO"/>
    <s v="RÁDIO"/>
    <d v="1899-12-30T00:00:00"/>
    <s v="ONDACOM"/>
    <s v="-"/>
    <s v="W0"/>
    <x v="1"/>
    <n v="514133"/>
    <s v="Empreiteira"/>
    <x v="2"/>
    <m/>
    <m/>
    <m/>
    <e v="#REF!"/>
    <m/>
    <m/>
    <s v="N/A"/>
    <d v="2024-11-23T00:00:00"/>
    <d v="2024-11-28T00:00:00"/>
    <s v="-"/>
    <m/>
    <s v="CONSTRUÍDO"/>
    <s v="ENGENHARIA TX"/>
    <s v="500K"/>
    <n v="0"/>
    <m/>
  </r>
  <r>
    <s v="MGBAM"/>
    <s v="M2024EST_MGBAM_01"/>
    <s v="ATIVO"/>
    <s v="SIM"/>
    <s v="REDE OK"/>
    <m/>
    <d v="2024-03-30T00:00:00"/>
    <d v="2024-03-30T00:00:00"/>
    <s v="NA"/>
    <s v="NA"/>
    <s v="2 Vias - LUE"/>
    <x v="2"/>
    <s v="MGBAM"/>
    <s v="-"/>
    <s v="Ativo"/>
    <s v="BELO HORIZONTE"/>
    <x v="1"/>
    <s v="ATIVO COM  PROTEÇÃO TOPOLOGIA ESTRUT - CFO + ROLLOUT"/>
    <m/>
    <s v="SIM"/>
    <s v="ATIVO"/>
    <s v="REDE OK"/>
    <d v="1899-12-30T00:00:00"/>
    <s v="ICOMON MG"/>
    <s v="-"/>
    <s v="W0"/>
    <x v="1"/>
    <s v="MOIN"/>
    <s v="NA"/>
    <x v="0"/>
    <m/>
    <m/>
    <m/>
    <m/>
    <m/>
    <m/>
    <s v="N/A"/>
    <s v="REDE OK"/>
    <s v="ATIVO"/>
    <s v="-"/>
    <m/>
    <s v="CONSTRUÍDO"/>
    <s v="O&amp;M"/>
    <s v="CONSTRUÍDO"/>
    <n v="0"/>
    <m/>
  </r>
  <r>
    <s v="MGARD"/>
    <s v="M2024EST_MGARD_01"/>
    <s v="ATIVO"/>
    <s v="SIM"/>
    <s v="REDE OK"/>
    <m/>
    <d v="2024-07-12T00:00:00"/>
    <d v="2024-07-12T00:00:00"/>
    <s v="NA"/>
    <s v="NA"/>
    <s v="MGSAG-MGARD-MGSAG"/>
    <x v="1"/>
    <s v="MGSAG"/>
    <s v="MGSAG"/>
    <s v="Ativo"/>
    <s v="BELO HORIZONTE"/>
    <x v="1"/>
    <s v="ATIVADO NA TOPOLOGIA ESTRUTURANTE PELA MNT"/>
    <m/>
    <s v="NÃO"/>
    <s v="ATIVO"/>
    <s v="REDE OK"/>
    <d v="1899-12-30T00:00:00"/>
    <s v="MOP"/>
    <s v="-"/>
    <s v="W0"/>
    <x v="1"/>
    <s v="MOIN"/>
    <s v="NA"/>
    <x v="0"/>
    <m/>
    <m/>
    <m/>
    <m/>
    <m/>
    <m/>
    <s v="N/A"/>
    <s v="REDE OK"/>
    <s v="ATIVO"/>
    <s v="-"/>
    <m/>
    <s v="CONSTRUÍDO"/>
    <s v="O&amp;M"/>
    <s v="CONSTRUÍDO"/>
    <n v="0"/>
    <m/>
  </r>
  <r>
    <s v="MGASC"/>
    <s v="M2024EST_MGASC_01"/>
    <s v="ATIVO"/>
    <s v="SIM"/>
    <s v="REDE OK"/>
    <m/>
    <d v="2024-09-20T00:00:00"/>
    <d v="2024-10-21T00:00:00"/>
    <s v="NA"/>
    <s v="NA"/>
    <s v="MGSAG-MGPCC-MGASC-MGSAG"/>
    <x v="1"/>
    <s v="MGSAG"/>
    <s v="MGSAG"/>
    <s v="Ativo"/>
    <s v="BELO HORIZONTE"/>
    <x v="1"/>
    <s v="REDE ENTREGUE CONFORME TOPOLOGIA ESTRUTURANTE"/>
    <m/>
    <s v="NÃO"/>
    <s v="ATIVO"/>
    <s v="REDE OK"/>
    <d v="1899-12-30T00:00:00"/>
    <s v="TELEMONT MG"/>
    <s v="-"/>
    <s v="W0"/>
    <x v="1"/>
    <n v="512395"/>
    <s v="Aprovado HQ"/>
    <x v="0"/>
    <m/>
    <m/>
    <m/>
    <m/>
    <m/>
    <m/>
    <s v="N/A"/>
    <d v="2024-10-11T00:00:00"/>
    <d v="2024-10-16T00:00:00"/>
    <s v="-"/>
    <s v="Enviado e-mail para o Adriano em 17/10 Realizar a Ativação. Reparo Tratato"/>
    <s v="CONSTRUÍDO"/>
    <s v="O&amp;M"/>
    <s v="CONSTRUÍDO"/>
    <n v="0"/>
    <m/>
  </r>
  <r>
    <s v="MGMSH"/>
    <s v="RADIO_16"/>
    <s v="ATIVO - RÁDIO"/>
    <s v="RÁDIO"/>
    <s v="RÁDIO"/>
    <s v="RÁDIO"/>
    <s v="RADIO"/>
    <s v="RADIO"/>
    <s v="NA"/>
    <s v="NA"/>
    <s v="ATENDIMENTO VIA RÁDIO"/>
    <x v="4"/>
    <s v="MGK79"/>
    <s v="MGMSH"/>
    <s v="-"/>
    <s v="SETE LAGOAS_2025"/>
    <x v="5"/>
    <m/>
    <m/>
    <s v="NÃO"/>
    <s v="NA"/>
    <s v="RÁDIO"/>
    <s v="RÁDIO"/>
    <s v="NA"/>
    <s v="-"/>
    <s v="-"/>
    <x v="0"/>
    <n v="549001"/>
    <s v="NA"/>
    <x v="2"/>
    <m/>
    <m/>
    <m/>
    <s v="NÃO EXISTE RÁDIO "/>
    <m/>
    <m/>
    <s v="N/A"/>
    <s v="NA"/>
    <m/>
    <m/>
    <m/>
    <s v="RÁDIO"/>
    <s v="O&amp;M"/>
    <s v="300K"/>
    <s v="N/A"/>
    <s v="HL5-D (300K)MGMSH"/>
  </r>
  <r>
    <s v="MGATM"/>
    <s v="M2023EST_MGATM_01"/>
    <s v="ATIVO"/>
    <s v="SIM"/>
    <s v="REDE OK"/>
    <m/>
    <d v="2024-04-03T00:00:00"/>
    <d v="2024-04-03T00:00:00"/>
    <s v="NA"/>
    <s v="NA"/>
    <s v="MGTOU-MGATM-MGTOU"/>
    <x v="1"/>
    <s v="MGSAG"/>
    <s v="MGTOU"/>
    <s v="Ativo"/>
    <s v="BELO HORIZONTE"/>
    <x v="1"/>
    <s v="ATIVO COM  PROTEÇÃO TOPOLOGIA ESTRUT - CFO + ROLLOUT"/>
    <m/>
    <s v="NÃO"/>
    <s v="ATIVO"/>
    <s v="REDE OK"/>
    <d v="1899-12-30T00:00:00"/>
    <s v="TEL"/>
    <s v="-"/>
    <s v="W0"/>
    <x v="1"/>
    <n v="518998"/>
    <s v="IMPL - Cadastro"/>
    <x v="0"/>
    <m/>
    <m/>
    <m/>
    <m/>
    <m/>
    <m/>
    <s v="N/A"/>
    <s v="REDE OK"/>
    <s v="ATIVO"/>
    <s v="-"/>
    <m/>
    <s v="CONSTRUÍDO"/>
    <s v="O&amp;M"/>
    <s v="CONSTRUÍDO"/>
    <n v="0"/>
    <m/>
  </r>
  <r>
    <s v="MGATR"/>
    <s v="M2023EST_MGATR_01"/>
    <s v="ATIVO"/>
    <s v="SIM"/>
    <s v="REDE OK"/>
    <m/>
    <d v="2024-03-27T00:00:00"/>
    <d v="2024-10-18T00:00:00"/>
    <s v="NÃO"/>
    <s v="PENDENTE"/>
    <s v="MGSAG-MGATR-MGSAG / MGSAG-MGATR"/>
    <x v="3"/>
    <s v="MGSAG"/>
    <s v="-"/>
    <s v="Ativo"/>
    <s v="BELO HORIZONTE"/>
    <x v="1"/>
    <s v="REDE ENTREGUE CONFORME TOPOLOGIA ESTRUTURANTE"/>
    <s v="REPARO CONCLUÍDO EM 16/10"/>
    <s v="NÃO"/>
    <s v="ATIVO"/>
    <s v="REDE OK"/>
    <d v="1899-12-30T00:00:00"/>
    <s v="ONDACOM"/>
    <s v="-"/>
    <s v="W0"/>
    <x v="1"/>
    <n v="482893"/>
    <s v="Aprovado HQ"/>
    <x v="0"/>
    <m/>
    <m/>
    <m/>
    <m/>
    <m/>
    <m/>
    <s v="N/A"/>
    <d v="2024-10-10T00:00:00"/>
    <d v="2024-10-17T00:00:00"/>
    <s v="-"/>
    <m/>
    <s v="CONSTRUÍDO"/>
    <s v="O&amp;M"/>
    <s v="CONSTRUÍDO"/>
    <n v="0"/>
    <m/>
  </r>
  <r>
    <s v="MGBCQ"/>
    <s v="M2023EST_MGBCQ_01"/>
    <s v="ATIVO"/>
    <s v="SIM"/>
    <s v="REDE OK"/>
    <m/>
    <d v="2024-06-30T00:00:00"/>
    <d v="2024-05-21T00:00:00"/>
    <s v="SIM"/>
    <s v="REDE OK"/>
    <s v="MGBAM-MGBCQ-MGBAM / MGBAM-MGBCQ"/>
    <x v="3"/>
    <s v="MGBAM"/>
    <s v="-"/>
    <s v="Ativo"/>
    <s v="BELO HORIZONTE"/>
    <x v="1"/>
    <s v="REDE ENTREGUE CONFORME TOPOLOGIA ESTRUTURANTE"/>
    <m/>
    <s v="SIM"/>
    <s v="ATIVO"/>
    <s v="REDE OK"/>
    <d v="1899-12-30T00:00:00"/>
    <s v="ICOMON MG"/>
    <s v="-"/>
    <s v="W0"/>
    <x v="1"/>
    <n v="518309"/>
    <s v="Empreiteira"/>
    <x v="0"/>
    <m/>
    <m/>
    <m/>
    <m/>
    <m/>
    <m/>
    <s v="N/A"/>
    <s v="REDE OK"/>
    <s v="ATIVO"/>
    <s v="-"/>
    <m/>
    <s v="CONSTRUÍDO"/>
    <s v="O&amp;M"/>
    <s v="CONSTRUÍDO"/>
    <n v="0"/>
    <m/>
  </r>
  <r>
    <s v="MGBAA"/>
    <s v="M2023_MGBAA_01"/>
    <s v="ATIVO PEND. RÁDIO"/>
    <s v="FLAT"/>
    <s v="REDE OK"/>
    <s v="ATIVO"/>
    <d v="2024-10-29T00:00:00"/>
    <d v="2024-11-04T00:00:00"/>
    <s v="NA"/>
    <s v="NA"/>
    <s v="MGTAN-MGBAA-RD"/>
    <x v="1"/>
    <s v="MGSLU"/>
    <s v="MGTAN"/>
    <s v="Não Ativo"/>
    <s v="BELO HORIZONTE"/>
    <x v="1"/>
    <s v="REDE ENTREGUE CONFORME TOPOLOGIA ESTRUTURANTE"/>
    <s v="GWS ISOLADO - TA 323937076"/>
    <s v="NÃO"/>
    <s v="ATIVO"/>
    <s v="REDE OK"/>
    <s v="ATIVO"/>
    <s v="TELEMONT MG"/>
    <s v="-"/>
    <s v="-"/>
    <x v="1"/>
    <n v="506539"/>
    <s v="Aprovado HQ"/>
    <x v="0"/>
    <s v="X"/>
    <m/>
    <m/>
    <s v="VALIDAR IMPLANTAÇÃO/ CONSTRUÇÃO REDUNDÂNCIA"/>
    <m/>
    <m/>
    <s v="N/A"/>
    <s v="AGUARDAR INFRA"/>
    <d v="2024-10-26T00:00:00"/>
    <s v="PARALISADO"/>
    <s v="SITE MGTAN VANDALIZADO, SEM DGO E INFRA PARA EXECUÇÃO DA ATIVIDADE. SITUACAO ENVIADA A VIVO PARA ANALISE"/>
    <s v="CONSTRUÍDO"/>
    <s v="O&amp;M"/>
    <s v="CONSTRUÍDO"/>
    <n v="0"/>
    <m/>
  </r>
  <r>
    <s v="MGBGL"/>
    <s v="M2024EST_MGBGL_01"/>
    <s v="ATIVO"/>
    <s v="SIM"/>
    <s v="REDE OK"/>
    <m/>
    <d v="2024-09-04T00:00:00"/>
    <d v="2024-11-12T00:00:00"/>
    <s v="NA"/>
    <s v="NA"/>
    <s v="MGBET-MGBGL-MGBET"/>
    <x v="3"/>
    <s v="MGBET"/>
    <s v="MGBET"/>
    <s v="Ativo"/>
    <s v="BETIM"/>
    <x v="1"/>
    <s v="REDE ENTREGUE CONFORME TOPOLOGIA ESTRUTURANTE"/>
    <m/>
    <s v="NÃO"/>
    <s v="ATIVO"/>
    <s v="REDE OK"/>
    <d v="1899-12-30T00:00:00"/>
    <s v="TELEMONT MG"/>
    <s v="-"/>
    <s v="W0"/>
    <x v="1"/>
    <n v="512263"/>
    <s v="Regional"/>
    <x v="0"/>
    <m/>
    <m/>
    <m/>
    <m/>
    <m/>
    <m/>
    <s v="N/A"/>
    <s v="REDE OK"/>
    <d v="2024-10-11T00:00:00"/>
    <s v="-"/>
    <s v="ANALISAR SINÓPTICO, POIS BGL É UM HL5D"/>
    <s v="CONSTRUÍDO"/>
    <s v="O&amp;M"/>
    <s v="CONSTRUÍDO"/>
    <n v="0"/>
    <m/>
  </r>
  <r>
    <s v="MGBAL"/>
    <s v="M2024EST_MGBAL_01"/>
    <s v="ATIVO"/>
    <s v="SIM"/>
    <s v="REDE OK"/>
    <m/>
    <d v="2024-09-12T00:00:00"/>
    <d v="2024-09-24T00:00:00"/>
    <s v="NA"/>
    <s v="NA"/>
    <s v="MGPIR-MGBEP-MGBAL-MGBPH-MGPIR"/>
    <x v="1"/>
    <s v="MGJCT"/>
    <s v="MGPIR"/>
    <s v="Ativo"/>
    <s v="BELO HORIZONTE"/>
    <x v="1"/>
    <s v="REDE ENTREGUE CONFORME TOPOLOGIA ESTRUTURANTE"/>
    <m/>
    <s v="SIM"/>
    <s v="ATIVO"/>
    <s v="REDE OK"/>
    <d v="1899-12-30T00:00:00"/>
    <s v="ICOMON SP / MOP"/>
    <s v="-"/>
    <s v="W0"/>
    <x v="1"/>
    <s v="NA"/>
    <s v="NA"/>
    <x v="0"/>
    <m/>
    <m/>
    <m/>
    <m/>
    <m/>
    <m/>
    <s v="N/A"/>
    <s v="REDE OK"/>
    <s v="ATIVO"/>
    <s v="-"/>
    <m/>
    <s v="CONSTRUÍDO"/>
    <s v="O&amp;M"/>
    <s v="CONSTRUÍDO"/>
    <n v="0"/>
    <m/>
  </r>
  <r>
    <s v="MGCOE"/>
    <s v="M2023EST_MGCOE_01"/>
    <s v="ATIVO"/>
    <s v="SIM"/>
    <s v="REDE OK"/>
    <m/>
    <d v="2024-04-04T00:00:00"/>
    <d v="2024-04-04T00:00:00"/>
    <s v="SIM"/>
    <s v="REDE OK"/>
    <s v="MGBAM-MGCOE-MGBAM / MGBAM-MGCOE"/>
    <x v="3"/>
    <s v="MGBAM"/>
    <s v="-"/>
    <s v="Ativo"/>
    <s v="BELO HORIZONTE"/>
    <x v="1"/>
    <s v="ATIVO COM  PROTEÇÃO TOPOLOGIA ESTRUT - CFO + ROLLOUT"/>
    <m/>
    <s v="SIM"/>
    <s v="ATIVO"/>
    <s v="REDE OK"/>
    <d v="1899-12-30T00:00:00"/>
    <s v="ICOMON MG"/>
    <s v="-"/>
    <s v="W0"/>
    <x v="1"/>
    <s v="MOIN"/>
    <s v="NA"/>
    <x v="0"/>
    <m/>
    <m/>
    <m/>
    <m/>
    <m/>
    <m/>
    <s v="N/A"/>
    <s v="REDE OK"/>
    <s v="ATIVO"/>
    <s v="-"/>
    <m/>
    <s v="CONSTRUÍDO"/>
    <s v="O&amp;M"/>
    <s v="CONSTRUÍDO"/>
    <n v="0"/>
    <m/>
  </r>
  <r>
    <s v="MGJAS"/>
    <s v="M2023EST_MGJAS_01"/>
    <s v="ATIVO"/>
    <s v="SIM"/>
    <s v="REDE OK"/>
    <m/>
    <s v="COLOCALIZADO"/>
    <s v="-"/>
    <s v="NÃO"/>
    <s v="PENDENTE"/>
    <s v="MGBET-MGJAS-MGBET / MGBET-MGJAS"/>
    <x v="3"/>
    <s v="MGBET"/>
    <s v="-"/>
    <s v="Ativo"/>
    <s v="BETIM"/>
    <x v="1"/>
    <s v="ATIVO SEM PROTEÇÃO TOPOLOGIA ESTRUT - CFO + ROLLOUT"/>
    <m/>
    <s v="NÃO"/>
    <s v="ATIVO"/>
    <s v="REDE OK"/>
    <d v="1899-12-30T00:00:00"/>
    <s v="MOP"/>
    <s v="-"/>
    <s v="W0"/>
    <x v="1"/>
    <s v="NA"/>
    <s v="NA"/>
    <x v="0"/>
    <m/>
    <m/>
    <m/>
    <m/>
    <m/>
    <m/>
    <s v="N/A"/>
    <s v="REDE OK"/>
    <s v="ATIVO"/>
    <s v="-"/>
    <m/>
    <s v="CONSTRUÍDO"/>
    <s v="O&amp;M"/>
    <s v="CONSTRUÍDO"/>
    <n v="0"/>
    <m/>
  </r>
  <r>
    <s v="MGPNP"/>
    <s v="M2023EST_MGPNP_01"/>
    <s v="ATIVO"/>
    <s v="SIM"/>
    <s v="REDE OK"/>
    <m/>
    <d v="2024-04-03T00:00:00"/>
    <d v="2024-04-03T00:00:00"/>
    <s v="SIM"/>
    <s v="REDE OK"/>
    <s v="MGBAM-MGPNP-MGBAM / MGBAM-MGPNP"/>
    <x v="3"/>
    <s v="MGBAM"/>
    <s v="-"/>
    <s v="Ativo"/>
    <s v="BELO HORIZONTE"/>
    <x v="1"/>
    <s v="ATIVO COM  PROTEÇÃO TOPOLOGIA ESTRUT - CFO + ROLLOUT"/>
    <m/>
    <s v="SIM"/>
    <s v="ATIVO"/>
    <s v="REDE OK"/>
    <d v="1899-12-30T00:00:00"/>
    <s v="ICOMON MG"/>
    <s v="-"/>
    <s v="W0"/>
    <x v="1"/>
    <n v="480494"/>
    <s v="Aprovado HQ"/>
    <x v="0"/>
    <m/>
    <m/>
    <m/>
    <m/>
    <m/>
    <m/>
    <s v="N/A"/>
    <s v="REDE OK"/>
    <s v="ATIVO"/>
    <s v="-"/>
    <m/>
    <s v="CONSTRUÍDO"/>
    <s v="O&amp;M"/>
    <s v="CONSTRUÍDO"/>
    <n v="1"/>
    <m/>
  </r>
  <r>
    <s v="MGBBB"/>
    <s v="M2024EST_MGBBB_01"/>
    <s v="ATIVO"/>
    <s v="SIM"/>
    <s v="REDE OK"/>
    <m/>
    <d v="2024-06-04T00:00:00"/>
    <d v="2024-04-12T00:00:00"/>
    <s v="NA"/>
    <s v="NA"/>
    <s v="MGBWE-MGBBB-MGVIS-MGBWE"/>
    <x v="1"/>
    <s v="MGBWE"/>
    <s v="-"/>
    <s v="Ativo"/>
    <s v="BELO HORIZONTE"/>
    <x v="1"/>
    <s v="ATIVO COM  PROTEÇÃO TOPOLOGIA ESTRUT - LANÇAMENTO"/>
    <m/>
    <s v="SIM"/>
    <s v="ATIVO"/>
    <s v="REDE OK"/>
    <d v="1899-12-30T00:00:00"/>
    <s v="TELEMONT MG"/>
    <s v="-"/>
    <s v="W0"/>
    <x v="1"/>
    <n v="517857"/>
    <s v="Empreiteira"/>
    <x v="0"/>
    <m/>
    <m/>
    <m/>
    <m/>
    <m/>
    <m/>
    <s v="N/A"/>
    <s v="REDE OK"/>
    <s v="ATIVO"/>
    <s v="-"/>
    <m/>
    <s v="CONSTRUÍDO"/>
    <s v="O&amp;M"/>
    <s v="CONSTRUÍDO"/>
    <n v="0"/>
    <m/>
  </r>
  <r>
    <s v="MGBBC"/>
    <s v="M2023_MGBBC_01"/>
    <s v="ATIVO"/>
    <s v="SIM"/>
    <s v="REDE OK"/>
    <m/>
    <d v="2024-10-28T00:00:00"/>
    <d v="2024-11-04T00:00:00"/>
    <s v="NA"/>
    <s v="NA"/>
    <s v="MGCRS-MGBBC-MGCRS"/>
    <x v="1"/>
    <s v="MGLUE"/>
    <s v="MGCRS"/>
    <s v="Ativo HL4 / Falta HL5D"/>
    <s v="BELO HORIZONTE"/>
    <x v="1"/>
    <s v="REDE ENTREGUE CONFORME TOPOLOGIA ESTRUTURANTE"/>
    <m/>
    <s v="NÃO"/>
    <s v="ATIVO"/>
    <s v="REDE OK"/>
    <d v="1899-12-30T00:00:00"/>
    <s v="TELEMONT MG"/>
    <s v="-"/>
    <s v="W0"/>
    <x v="1"/>
    <n v="523200"/>
    <s v="Aprovado HQ"/>
    <x v="0"/>
    <m/>
    <m/>
    <m/>
    <m/>
    <m/>
    <m/>
    <s v="N/A"/>
    <d v="2024-10-11T00:00:00"/>
    <d v="2024-10-23T00:00:00"/>
    <s v="PENDENTE ANALISE"/>
    <s v="OBRA EM ANDAMENTO CLUSTER LUE"/>
    <s v="CONSTRUÍDO"/>
    <s v="O&amp;M"/>
    <s v="CONSTRUÍDO"/>
    <n v="0"/>
    <m/>
  </r>
  <r>
    <s v="MGICA"/>
    <s v="M2023EST_MGICA_01"/>
    <s v="ATIVO"/>
    <s v="SIM"/>
    <s v="REDE OK"/>
    <m/>
    <d v="2025-06-26T00:00:00"/>
    <d v="2025-06-30T00:00:00"/>
    <s v="NA"/>
    <s v="NA"/>
    <s v="MGBET-MGICA-MGBET"/>
    <x v="3"/>
    <s v="MGBET"/>
    <s v="-"/>
    <s v="Ativo"/>
    <s v="IGARAPÉ"/>
    <x v="1"/>
    <s v="sex 06/06/2025 16:14 - Antenor: Finalizado a instalação e validação da caixa de MGICA, pelo LADO A._x000a__x000a_Aguardando a entrega da rede pelo LADO B, para conclusão do aceite e migração dos serviços._x000a_ter 24/09/2024 11:21 - Rodrigo Soares: Atualização estruturante Ramon: ALTO CUSTO / NECESSARIO IMPLANTAÇÃO DE POSTE_x000a_seg 17/06/2024 10:08 - Felipe Casimiro: metro pendentes 2024"/>
    <m/>
    <s v="NÃO"/>
    <s v="ATIVO"/>
    <s v="REDE OK"/>
    <s v="ATIVO"/>
    <s v="TELEMONT MG"/>
    <s v="-"/>
    <s v="-"/>
    <x v="1"/>
    <n v="512276"/>
    <s v="Aprovado HQ"/>
    <x v="0"/>
    <m/>
    <m/>
    <m/>
    <m/>
    <m/>
    <m/>
    <s v="N/A"/>
    <d v="2025-06-18T00:00:00"/>
    <s v="AG. PROJETO ALTO CUSTO"/>
    <s v="ALTO CUSTO"/>
    <s v="-"/>
    <s v="ALTO CUSTO"/>
    <s v="OSP/PROJETO"/>
    <s v="ALTO CUSTO"/>
    <n v="0"/>
    <m/>
  </r>
  <r>
    <s v="MGJRC"/>
    <s v="M2024EST_MGJRC_01"/>
    <s v="PREVISTO"/>
    <s v="NÃO"/>
    <m/>
    <d v="2026-02-10T00:00:00"/>
    <s v="-"/>
    <s v="-"/>
    <s v="NA"/>
    <s v="NA"/>
    <s v="MGBET-MGJRC-MGBET"/>
    <x v="3"/>
    <s v="MGBET"/>
    <s v="-"/>
    <s v="Ativo"/>
    <s v="JUATUBA"/>
    <x v="1"/>
    <s v="10/11/2025 - Alex Rodrigo Gonini teams 12:17 --- Esse site não está ativo no Fusion. | Arthur: draft em alto custo._x000a__x000a_28/10/2025 - Status plan do PMO em 28/10 - 18h34 - &quot;ATIVO&quot;_x000a_ter 02/09/2025 13:35 - Carlos Prado: TX EXISTENTE_x000a_27/08/2025 - Carlos Prado: vai para dezembro, temos TX existente no hl4._x000a__x000a_ter 24/09/2024 11:21 - Rodrigo Soares: Atualização estruturante Ramon: ALTO CUSTO / NECESSÁRIO MND_x000a_seg 17/06/2024 10:08 - Felipe Casimiro: metro pendentes 2024_x000a_06/02/2026 - PROJETO COM 60KM DE LANÇAMENTO/VERIFICANDO COM ENG NOVA TOPOLOGIA_x000a_"/>
    <s v="-"/>
    <s v="NÃO"/>
    <s v="PENDENTE REDE"/>
    <d v="1899-12-30T00:00:00"/>
    <d v="2026-02-10T00:00:00"/>
    <s v="NORT"/>
    <s v="W0"/>
    <s v="W7"/>
    <x v="1"/>
    <n v="589159"/>
    <s v="Regional"/>
    <x v="1"/>
    <m/>
    <m/>
    <m/>
    <m/>
    <m/>
    <m/>
    <s v="N/A"/>
    <s v="ALTO CUSTO"/>
    <s v="AG. PROJETO ALTO CUSTO"/>
    <s v="ALTO CUSTO"/>
    <s v="-"/>
    <s v="ALTO CUSTO"/>
    <s v="OSP/PROJETO"/>
    <s v="ALTO CUSTO"/>
    <n v="0"/>
    <m/>
  </r>
  <r>
    <s v="MGBBH"/>
    <s v="M2024EST_MGBBH_01"/>
    <s v="ATIVO"/>
    <s v="SIM"/>
    <s v="REDE OK"/>
    <m/>
    <d v="2024-04-25T00:00:00"/>
    <d v="2024-04-25T00:00:00"/>
    <s v="NA"/>
    <s v="NA"/>
    <s v="MGCNP-MGBBH-MGCNP"/>
    <x v="1"/>
    <s v="MGESL"/>
    <s v="MGCNP"/>
    <s v="Ativo"/>
    <s v="BELO HORIZONTE"/>
    <x v="1"/>
    <s v="ATIVO COM  PROTEÇÃO TOPOLOGIA ESTRUT - CFO + ROLLOUT"/>
    <m/>
    <s v="SIM"/>
    <s v="ATIVO"/>
    <s v="REDE OK"/>
    <d v="1899-12-30T00:00:00"/>
    <s v="TELEMONT MG"/>
    <s v="-"/>
    <s v="W0"/>
    <x v="1"/>
    <n v="504180"/>
    <s v="Aprovado HQ"/>
    <x v="0"/>
    <m/>
    <m/>
    <m/>
    <m/>
    <m/>
    <m/>
    <s v="N/A"/>
    <s v="REDE OK"/>
    <s v="ATIVO"/>
    <s v="-"/>
    <m/>
    <s v="CONSTRUÍDO"/>
    <s v="O&amp;M"/>
    <s v="CONSTRUÍDO"/>
    <n v="0"/>
    <m/>
  </r>
  <r>
    <s v="MGBBJ"/>
    <s v="M2023EST_MGBBJ_01"/>
    <s v="ATIVO"/>
    <s v="SIM"/>
    <s v="REDE OK"/>
    <m/>
    <d v="2024-05-21T00:00:00"/>
    <d v="2024-05-21T00:00:00"/>
    <s v="NÃO"/>
    <s v="PENDENTE"/>
    <s v="MGJCT-MGBBJ-MGJCT / MGJCT-MGBBJ"/>
    <x v="3"/>
    <s v="MGJCT"/>
    <s v="-"/>
    <s v="Ativo"/>
    <s v="BELO HORIZONTE"/>
    <x v="1"/>
    <s v="ATIVO COM  PROTEÇÃO TOPOLOGIA ESTRUT - CFO + ROLLOUT"/>
    <m/>
    <s v="SIM"/>
    <s v="ATIVO"/>
    <s v="REDE OK"/>
    <d v="1899-12-30T00:00:00"/>
    <s v="ICOMON SP / MOP"/>
    <s v="-"/>
    <s v="W0"/>
    <x v="1"/>
    <n v="510617"/>
    <s v="Empreiteira"/>
    <x v="0"/>
    <m/>
    <m/>
    <m/>
    <m/>
    <m/>
    <m/>
    <s v="N/A"/>
    <s v="REDE OK"/>
    <s v="ATIVO"/>
    <s v="-"/>
    <m/>
    <s v="CONSTRUÍDO"/>
    <s v="O&amp;M"/>
    <s v="CONSTRUÍDO"/>
    <n v="0"/>
    <m/>
  </r>
  <r>
    <s v="MGBBM"/>
    <s v="M2023EST_MGBBM_01"/>
    <s v="ATIVO"/>
    <s v="SIM"/>
    <s v="REDE OK"/>
    <m/>
    <d v="2024-07-27T00:00:00"/>
    <d v="2024-07-29T00:00:00"/>
    <s v="NA"/>
    <s v="NA"/>
    <s v="MGBSJ-MGBBM-MGBSJ"/>
    <x v="1"/>
    <s v="MGFLR"/>
    <s v="MGBSJ"/>
    <s v="Ativo HL4 / Falta HL5D"/>
    <s v="BELO HORIZONTE"/>
    <x v="1"/>
    <s v="ATIVO COM  PROTEÇÃO TOPOLOGIA ESTRUT - LANÇAMENTO"/>
    <m/>
    <s v="SIM"/>
    <s v="ATIVO"/>
    <s v="REDE OK"/>
    <d v="1899-12-30T00:00:00"/>
    <s v="ICOMON MG"/>
    <s v="-"/>
    <s v="W0"/>
    <x v="1"/>
    <s v="MOIN"/>
    <s v="NA"/>
    <x v="0"/>
    <m/>
    <m/>
    <m/>
    <m/>
    <m/>
    <m/>
    <s v="N/A"/>
    <s v="REDE OK"/>
    <s v="ATIVO"/>
    <s v="-"/>
    <m/>
    <s v="CONSTRUÍDO"/>
    <s v="O&amp;M"/>
    <s v="CONSTRUÍDO"/>
    <n v="0"/>
    <m/>
  </r>
  <r>
    <s v="MGBBV"/>
    <s v="M2024EST_MGBBV_01"/>
    <s v="ATIVO"/>
    <s v="SIM"/>
    <s v="REDE OK"/>
    <m/>
    <d v="2024-07-30T00:00:00"/>
    <d v="2024-08-08T00:00:00"/>
    <s v="NA"/>
    <s v="NA"/>
    <s v="MGCNO-MGISI-MGBBV-MGPOT-MGCNO"/>
    <x v="1"/>
    <s v="MGJCT"/>
    <s v="MGCNO"/>
    <s v="Ativo"/>
    <s v="BELO HORIZONTE"/>
    <x v="1"/>
    <s v="RELATÓRIO ENVIADO"/>
    <m/>
    <s v="SIM"/>
    <s v="ATIVO"/>
    <s v="REDE OK"/>
    <d v="1899-12-30T00:00:00"/>
    <s v="ICOMON SP / MOP"/>
    <s v="-"/>
    <s v="W0"/>
    <x v="1"/>
    <s v="MOIN"/>
    <s v="NA"/>
    <x v="0"/>
    <m/>
    <m/>
    <m/>
    <m/>
    <m/>
    <m/>
    <s v="N/A"/>
    <s v="REDE OK"/>
    <s v="ATIVO"/>
    <s v="-"/>
    <m/>
    <s v="CONSTRUÍDO"/>
    <s v="O&amp;M"/>
    <s v="CONSTRUÍDO"/>
    <n v="0"/>
    <m/>
  </r>
  <r>
    <s v="MGBCA"/>
    <s v="M2023EST_MGBCA_01"/>
    <s v="ATIVO"/>
    <s v="SIM"/>
    <s v="REDE OK"/>
    <m/>
    <d v="2024-06-26T00:00:00"/>
    <d v="2024-06-28T00:00:00"/>
    <s v="NA"/>
    <s v="NA"/>
    <s v="MGRPM-MGBCA-MGRPM"/>
    <x v="1"/>
    <s v="MGSAG"/>
    <s v="MGRPM"/>
    <s v="Ativo"/>
    <s v="BELO HORIZONTE"/>
    <x v="1"/>
    <s v="ATIVO COM  PROTEÇÃO TOPOLOGIA ESTRUT - CFO + ROLLOUT"/>
    <m/>
    <s v="NÃO"/>
    <s v="ATIVO"/>
    <s v="REDE OK"/>
    <d v="1899-12-30T00:00:00"/>
    <s v="TELEMONT MG"/>
    <s v="-"/>
    <s v="W0"/>
    <x v="1"/>
    <n v="508001"/>
    <s v="Aprovado HQ"/>
    <x v="0"/>
    <m/>
    <m/>
    <m/>
    <m/>
    <m/>
    <m/>
    <s v="N/A"/>
    <s v="REDE OK"/>
    <s v="ATIVO"/>
    <s v="-"/>
    <m/>
    <s v="CONSTRUÍDO"/>
    <s v="O&amp;M"/>
    <s v="CONSTRUÍDO"/>
    <n v="0"/>
    <m/>
  </r>
  <r>
    <s v="MGAHD"/>
    <s v="M2024EST_MGAHD_01"/>
    <s v="ATIVO"/>
    <s v="SIM"/>
    <s v="REDE OK"/>
    <m/>
    <d v="2024-10-17T00:00:00"/>
    <d v="2024-10-17T00:00:00"/>
    <s v="NA"/>
    <s v="NA"/>
    <s v="MGPOM-MGAHD-MGBOB-MGPOM"/>
    <x v="1"/>
    <s v="MGBHF"/>
    <s v="MGPOM"/>
    <s v="Ativo HL4 / Falta HL5D"/>
    <s v="BELO HORIZONTE"/>
    <x v="1"/>
    <s v="REDE ENTREGUE COM  PROTEÇÃO TOPOLOGIA ESTRUT - LANÇAMENTO "/>
    <s v="REPARO CONCLUÍDO FO EM 16/10"/>
    <s v="SIM"/>
    <s v="ATIVO"/>
    <s v="REDE OK"/>
    <d v="1899-12-30T00:00:00"/>
    <s v="ICOMON SP"/>
    <s v="-"/>
    <s v="W0"/>
    <x v="1"/>
    <s v="NA"/>
    <s v="NA"/>
    <x v="0"/>
    <m/>
    <m/>
    <m/>
    <m/>
    <m/>
    <m/>
    <s v="N/A"/>
    <d v="2024-10-11T00:00:00"/>
    <d v="2024-10-18T00:00:00"/>
    <s v="-"/>
    <m/>
    <s v="CONSTRUÍDO"/>
    <s v="O&amp;M"/>
    <s v="CONSTRUÍDO"/>
    <n v="0"/>
    <m/>
  </r>
  <r>
    <s v="MGAHP"/>
    <s v="M2024EST_MGAHP_01"/>
    <s v="ATIVO"/>
    <s v="SIM"/>
    <s v="REDE OK"/>
    <m/>
    <d v="2024-08-05T00:00:00"/>
    <d v="2024-08-08T00:00:00"/>
    <s v="NA"/>
    <s v="NA"/>
    <s v="MGASO-MGAHP-MGOCE-MGEMI-MGASO"/>
    <x v="1"/>
    <s v="MGBHF"/>
    <s v="MGASO"/>
    <s v="Ativo"/>
    <s v="BELO HORIZONTE"/>
    <x v="1"/>
    <s v="REDE ENTREGUE CONFORME TOPOLOGIA ESTRUTURANTE"/>
    <m/>
    <s v="SIM"/>
    <s v="ATIVO"/>
    <s v="REDE OK"/>
    <d v="1899-12-30T00:00:00"/>
    <s v="ICOMON SP"/>
    <s v="-"/>
    <s v="W0"/>
    <x v="1"/>
    <s v="NA"/>
    <s v="NA"/>
    <x v="0"/>
    <m/>
    <m/>
    <m/>
    <m/>
    <m/>
    <m/>
    <s v="N/A"/>
    <s v="REDE OK"/>
    <s v="ATIVO"/>
    <s v="-"/>
    <m/>
    <s v="CONSTRUÍDO"/>
    <s v="O&amp;M"/>
    <s v="CONSTRUÍDO"/>
    <n v="0"/>
    <m/>
  </r>
  <r>
    <s v="MGBCZ"/>
    <s v="M2024EST_MGBCZ_01"/>
    <s v="ATIVO"/>
    <s v="SIM"/>
    <s v="REDE OK"/>
    <m/>
    <d v="2024-04-19T00:00:00"/>
    <d v="2024-04-19T00:00:00"/>
    <s v="NA"/>
    <s v="NA"/>
    <s v="2 Vias - BHF"/>
    <x v="2"/>
    <s v="MGBCZ"/>
    <s v="-"/>
    <s v="Ativo"/>
    <s v="BETIM"/>
    <x v="1"/>
    <s v="REDE ENTREGUE CONFORME TOPOLOGIA ESTRUTURANTE"/>
    <m/>
    <s v="NÃO"/>
    <s v="ATIVO"/>
    <s v="REDE OK"/>
    <d v="1899-12-30T00:00:00"/>
    <s v="ONDACOM"/>
    <s v="-"/>
    <s v="W0"/>
    <x v="1"/>
    <s v="MOIN"/>
    <s v="NA"/>
    <x v="0"/>
    <m/>
    <m/>
    <m/>
    <m/>
    <m/>
    <m/>
    <s v="N/A"/>
    <s v="REDE OK"/>
    <s v="ATIVO"/>
    <s v="-"/>
    <m/>
    <s v="CONSTRUÍDO"/>
    <s v="O&amp;M"/>
    <s v="CONSTRUÍDO"/>
    <n v="0"/>
    <m/>
  </r>
  <r>
    <s v="MGBCN"/>
    <s v="M2023EST_MGBCN_01"/>
    <s v="ATIVO"/>
    <s v="SIM"/>
    <s v="REDE OK"/>
    <m/>
    <d v="2024-07-18T00:00:00"/>
    <d v="2024-04-19T00:00:00"/>
    <s v="NA"/>
    <s v="NA"/>
    <s v="MGCNO-MGBCN-MGCNO"/>
    <x v="1"/>
    <s v="MGJCT"/>
    <s v="MGCNO"/>
    <s v="Ativo"/>
    <s v="BELO HORIZONTE"/>
    <x v="1"/>
    <s v="REDE ENTREGUE CONFORME TOPOLOGIA ESTRUTURANTE"/>
    <m/>
    <s v="SIM"/>
    <s v="ATIVO"/>
    <s v="REDE OK"/>
    <d v="1899-12-30T00:00:00"/>
    <s v="ICOMON SP / MOP"/>
    <s v="-"/>
    <s v="W0"/>
    <x v="1"/>
    <n v="481255"/>
    <s v="Aprovado HQ"/>
    <x v="0"/>
    <m/>
    <m/>
    <m/>
    <m/>
    <m/>
    <m/>
    <s v="N/A"/>
    <s v="REDE OK"/>
    <s v="ATIVO"/>
    <s v="-"/>
    <m/>
    <s v="CONSTRUÍDO"/>
    <s v="O&amp;M"/>
    <s v="CONSTRUÍDO"/>
    <n v="0"/>
    <m/>
  </r>
  <r>
    <s v="MGBCP"/>
    <s v="M2024EST_MGBCP_01"/>
    <s v="ATIVO"/>
    <s v="SIM"/>
    <s v="REDE OK"/>
    <m/>
    <s v="COLOCALIZADO"/>
    <s v="-"/>
    <s v="NA"/>
    <s v="NA"/>
    <s v="MGSAG-MGBCP-MGSAG"/>
    <x v="1"/>
    <s v="MGSAG"/>
    <s v="MGSAG"/>
    <s v="Ativo"/>
    <s v="BELO HORIZONTE"/>
    <x v="1"/>
    <s v="ATIVO SEM PROTEÇÃO TOPOLOGIA ESTRUT - CFO + ROLLOUT"/>
    <m/>
    <s v="NÃO"/>
    <s v="ATIVO"/>
    <s v="REDE OK"/>
    <d v="1899-12-30T00:00:00"/>
    <s v="MOP"/>
    <s v="-"/>
    <s v="W0"/>
    <x v="1"/>
    <n v="512357"/>
    <s v="Empreiteira"/>
    <x v="0"/>
    <m/>
    <m/>
    <m/>
    <m/>
    <m/>
    <m/>
    <s v="N/A"/>
    <s v="REDE OK"/>
    <s v="ATIVO"/>
    <s v="-"/>
    <m/>
    <s v="CONSTRUÍDO"/>
    <s v="O&amp;M"/>
    <s v="CONSTRUÍDO"/>
    <n v="0"/>
    <m/>
  </r>
  <r>
    <s v="MGAPH"/>
    <s v="M2023EST_MGAPH_01"/>
    <s v="ATIVO"/>
    <s v="SIM"/>
    <s v="REDE OK"/>
    <m/>
    <d v="2024-07-26T00:00:00"/>
    <d v="2024-04-04T00:00:00"/>
    <s v="NA"/>
    <s v="NA"/>
    <s v="MGCOE-MGAPH-MGCAT-MGCOE"/>
    <x v="1"/>
    <s v="MGBAM"/>
    <s v="MGCOE"/>
    <s v="Ativo"/>
    <s v="BELO HORIZONTE"/>
    <x v="1"/>
    <s v="ATIVO COM  PROTEÇÃO TOPOLOGIA ESTRUT - LANÇAMENTO"/>
    <m/>
    <s v="SIM"/>
    <s v="ATIVO"/>
    <s v="REDE OK"/>
    <d v="1899-12-30T00:00:00"/>
    <s v="ICOMON MG"/>
    <s v="-"/>
    <s v="W0"/>
    <x v="1"/>
    <s v="MOIN"/>
    <s v="NA"/>
    <x v="0"/>
    <m/>
    <m/>
    <m/>
    <m/>
    <m/>
    <m/>
    <s v="N/A"/>
    <s v="REDE OK"/>
    <s v="ATIVO"/>
    <s v="-"/>
    <m/>
    <s v="CONSTRUÍDO"/>
    <s v="O&amp;M"/>
    <s v="CONSTRUÍDO"/>
    <n v="0"/>
    <m/>
  </r>
  <r>
    <s v="MGBCR"/>
    <s v="M2024EST_MGBCR_01"/>
    <s v="ATIVO"/>
    <s v="SIM"/>
    <s v="REDE OK"/>
    <m/>
    <d v="2024-08-29T00:00:00"/>
    <d v="2024-10-28T00:00:00"/>
    <s v="NA"/>
    <s v="NA"/>
    <s v="MGCXU-MGBCR-MGCXU"/>
    <x v="1"/>
    <s v="MGLUE"/>
    <s v="MGCXU"/>
    <s v="Ativo HL4 / Falta HL5D"/>
    <s v="BELO HORIZONTE"/>
    <x v="1"/>
    <s v="REDE ENTREGUE CONFORME TOPOLOGIA ESTRUTURANTE"/>
    <m/>
    <s v="NÃO"/>
    <s v="ATIVO"/>
    <s v="REDE OK"/>
    <d v="1899-12-30T00:00:00"/>
    <s v="ICOMON MG"/>
    <s v="-"/>
    <s v="W0"/>
    <x v="1"/>
    <s v="NA"/>
    <s v="NA"/>
    <x v="0"/>
    <m/>
    <m/>
    <m/>
    <m/>
    <m/>
    <m/>
    <s v="N/A"/>
    <d v="2024-10-11T00:00:00"/>
    <d v="2024-10-17T00:00:00"/>
    <s v="-"/>
    <m/>
    <s v="CONSTRUÍDO"/>
    <s v="O&amp;M"/>
    <s v="CONSTRUÍDO"/>
    <n v="0"/>
    <m/>
  </r>
  <r>
    <s v="MGCII"/>
    <s v="M2023EST_MGCII_01"/>
    <s v="ATIVO"/>
    <s v="SIM"/>
    <s v="REDE OK"/>
    <m/>
    <d v="2024-05-31T00:00:00"/>
    <d v="2024-07-05T00:00:00"/>
    <s v="NÃO"/>
    <s v="PENDENTE"/>
    <s v="MGBCZ-MGCII-MGBCZ / MGBCZ-MGCII"/>
    <x v="3"/>
    <s v="MGBCZ"/>
    <s v="-"/>
    <s v="Ativo"/>
    <s v="BETIM"/>
    <x v="1"/>
    <s v="ATIVO COM  PROTEÇÃO TOPOLOGIA ESTRUT - CFO + ROLLOUT"/>
    <m/>
    <s v="NÃO"/>
    <s v="ATIVO"/>
    <s v="REDE OK"/>
    <d v="1899-12-30T00:00:00"/>
    <s v="ONDACOM"/>
    <s v="-"/>
    <s v="W0"/>
    <x v="1"/>
    <n v="481259"/>
    <s v="Aprovado HQ"/>
    <x v="0"/>
    <m/>
    <m/>
    <m/>
    <m/>
    <m/>
    <m/>
    <s v="N/A"/>
    <s v="REDE OK"/>
    <s v="ATIVO"/>
    <s v="-"/>
    <m/>
    <s v="CONSTRUÍDO"/>
    <s v="O&amp;M"/>
    <s v="CONSTRUÍDO"/>
    <n v="0"/>
    <m/>
  </r>
  <r>
    <s v="MGAYS"/>
    <s v="M2023EST_MGAYS_01"/>
    <s v="ATIVO"/>
    <s v="SIM"/>
    <s v="REDE OK"/>
    <m/>
    <d v="2024-04-04T00:00:00"/>
    <d v="2024-04-04T00:00:00"/>
    <s v="NA"/>
    <s v="NA"/>
    <s v="MGPNP-MGGJL-MGAYS-MGPNP"/>
    <x v="1"/>
    <s v="MGBAM"/>
    <s v="MGPNP"/>
    <s v="Ativo"/>
    <s v="BELO HORIZONTE"/>
    <x v="1"/>
    <s v="REDE ENTREGUE COM  PROTEÇÃO TOPOLOGIA ESTRUT - CFO + ROLLOUT"/>
    <m/>
    <s v="SIM"/>
    <s v="ATIVO"/>
    <s v="REDE OK"/>
    <d v="1899-12-30T00:00:00"/>
    <s v="ICOMON MG"/>
    <s v="-"/>
    <s v="W0"/>
    <x v="1"/>
    <s v="MOIN"/>
    <s v="NA"/>
    <x v="0"/>
    <m/>
    <m/>
    <m/>
    <m/>
    <m/>
    <m/>
    <s v="N/A"/>
    <s v="REDE OK"/>
    <s v="ATIVO"/>
    <s v="-"/>
    <m/>
    <s v="CONSTRUÍDO"/>
    <s v="O&amp;M"/>
    <s v="CONSTRUÍDO"/>
    <n v="0"/>
    <m/>
  </r>
  <r>
    <s v="MGBDG"/>
    <s v="M2024EST_MGBDG_01"/>
    <s v="ATIVO"/>
    <s v="SIM"/>
    <s v="REDE OK"/>
    <m/>
    <d v="2024-09-07T00:00:00"/>
    <d v="2024-10-03T00:00:00"/>
    <s v="NA"/>
    <s v="NA"/>
    <s v="MGFEN-MGBDG-MGPTG-MGFEN"/>
    <x v="1"/>
    <s v="MGSAG"/>
    <s v="MGFEN"/>
    <s v="Ativo HL4 / Falta HL5D"/>
    <s v="BELO HORIZONTE"/>
    <x v="1"/>
    <s v="REDE ENTREGUE CONFORME TOPOLOGIA ESTRUTURANTE"/>
    <m/>
    <s v="NÃO"/>
    <s v="ATIVO"/>
    <s v="REDE OK"/>
    <d v="1899-12-30T00:00:00"/>
    <s v="TELEMONT MG"/>
    <s v="-"/>
    <s v="W0"/>
    <x v="1"/>
    <n v="512368"/>
    <s v="Regional"/>
    <x v="0"/>
    <m/>
    <m/>
    <m/>
    <m/>
    <m/>
    <m/>
    <s v="N/A"/>
    <s v="REDE OK"/>
    <d v="2024-10-03T00:00:00"/>
    <s v="-"/>
    <m/>
    <s v="CONSTRUÍDO"/>
    <s v="O&amp;M"/>
    <s v="CONSTRUÍDO"/>
    <n v="0"/>
    <m/>
  </r>
  <r>
    <s v="MGBEE"/>
    <s v="M2023EST_MGBEE_01"/>
    <s v="ATIVO"/>
    <s v="SIM"/>
    <s v="REDE OK"/>
    <m/>
    <d v="2024-06-19T00:00:00"/>
    <d v="2024-08-13T00:00:00"/>
    <s v="NA"/>
    <s v="NA"/>
    <s v="MGTOU-MGBEE-MGTOU"/>
    <x v="1"/>
    <s v="MGSAG"/>
    <s v="MGTOU"/>
    <s v="Ativo"/>
    <s v="BELO HORIZONTE"/>
    <x v="1"/>
    <s v="REDE ENTREGUE COM  PROTEÇÃO TOPOLOGIA ESTRUT - CFO + ROLLOUT"/>
    <s v="AGUARDA GABINETE"/>
    <s v="NÃO"/>
    <s v="ATIVO"/>
    <s v="REDE OK"/>
    <d v="1899-12-30T00:00:00"/>
    <s v="TELEMONT MG"/>
    <s v="-"/>
    <s v="W0"/>
    <x v="1"/>
    <n v="503159"/>
    <s v="MAO OBRA A DISPOSICAO"/>
    <x v="0"/>
    <m/>
    <m/>
    <m/>
    <m/>
    <m/>
    <m/>
    <s v="N/A"/>
    <s v="REDE OK"/>
    <s v="ATIVO"/>
    <s v="-"/>
    <m/>
    <s v="CONSTRUÍDO"/>
    <s v="O&amp;M"/>
    <s v="CONSTRUÍDO"/>
    <n v="0"/>
    <m/>
  </r>
  <r>
    <s v="MGBEF"/>
    <s v="M2024EST_MGBEF_01"/>
    <s v="ATIVO"/>
    <s v="SIM"/>
    <s v="REDE OK"/>
    <m/>
    <d v="2024-10-23T00:00:00"/>
    <d v="2024-10-23T00:00:00"/>
    <s v="NA"/>
    <s v="NA"/>
    <s v="MGSAG-MGMGB-MGBEF-MGHMD-MGSAG"/>
    <x v="1"/>
    <s v="MGSAG"/>
    <s v="MGSAG"/>
    <s v="Ativo"/>
    <s v="BELO HORIZONTE"/>
    <x v="1"/>
    <s v="REDE ENTREGUE CONFORME TOPOLOGIA ESTRUTURANTE"/>
    <m/>
    <s v="NÃO"/>
    <s v="ATIVO"/>
    <s v="REDE OK"/>
    <d v="1899-12-30T00:00:00"/>
    <s v="TELEMONT MG"/>
    <s v="-"/>
    <s v="W0"/>
    <x v="1"/>
    <n v="512385"/>
    <s v="Aprovado HQ"/>
    <x v="0"/>
    <m/>
    <m/>
    <m/>
    <m/>
    <m/>
    <m/>
    <s v="N/A"/>
    <d v="2024-10-04T00:00:00"/>
    <d v="2024-10-07T00:00:00"/>
    <s v="REDE OK"/>
    <s v="REDE CONCLUÍDA EM 10/23/2024"/>
    <s v="CONSTRUÍDO"/>
    <s v="O&amp;M"/>
    <s v="CONSTRUÍDO"/>
    <n v="0"/>
    <m/>
  </r>
  <r>
    <s v="MGBEL"/>
    <s v="M2024EST_MGBEL_01"/>
    <s v="ATIVO"/>
    <s v="SIM"/>
    <s v="REDE OK"/>
    <m/>
    <d v="2024-08-30T00:00:00"/>
    <d v="2024-09-06T00:00:00"/>
    <s v="NA"/>
    <s v="NA"/>
    <s v="MGCXU-MGBEL-MGPHA-MGCXU"/>
    <x v="1"/>
    <s v="MGLUE"/>
    <s v="MGCXU"/>
    <s v="Ativo HL4 / Ativo HL5D"/>
    <s v="BELO HORIZONTE"/>
    <x v="1"/>
    <s v="REDE ENTREGUE CONFORME TOPOLOGIA ESTRUTURANTE"/>
    <m/>
    <s v="NÃO"/>
    <s v="ATIVO"/>
    <s v="REDE OK"/>
    <d v="1899-12-30T00:00:00"/>
    <s v="ICOMON MG"/>
    <s v="-"/>
    <s v="W0"/>
    <x v="1"/>
    <s v="NA"/>
    <s v="NA"/>
    <x v="0"/>
    <m/>
    <m/>
    <m/>
    <m/>
    <m/>
    <m/>
    <s v="N/A"/>
    <s v="REDE OK"/>
    <s v="ATIVO"/>
    <s v="-"/>
    <m/>
    <s v="CONSTRUÍDO"/>
    <s v="O&amp;M"/>
    <s v="CONSTRUÍDO"/>
    <n v="0"/>
    <m/>
  </r>
  <r>
    <s v="MGRNJ"/>
    <s v="M2023EST_MGRNJ_01"/>
    <s v="ATIVO"/>
    <s v="SIM"/>
    <s v="REDE OK"/>
    <m/>
    <d v="2024-10-02T00:00:00"/>
    <d v="2024-10-03T00:00:00"/>
    <s v="NA"/>
    <s v="NA"/>
    <s v="MGRNS-MGRNJ-MGRNS "/>
    <x v="3"/>
    <s v="MGRNJ"/>
    <s v="-"/>
    <s v="Não Ativo"/>
    <s v="RIBEIRÃO DAS NEVES"/>
    <x v="1"/>
    <s v="REDE ENTREGUE CONFORME TOPOLOGIA ESTRUTURANTE"/>
    <m/>
    <s v="NÃO"/>
    <s v="ATIVO"/>
    <s v="REDE OK"/>
    <d v="1899-12-30T00:00:00"/>
    <s v="TELEMONT MG"/>
    <s v="-"/>
    <s v="W0"/>
    <x v="1"/>
    <n v="508215"/>
    <s v="Regional"/>
    <x v="0"/>
    <m/>
    <m/>
    <m/>
    <m/>
    <m/>
    <m/>
    <s v="N/A"/>
    <s v="REDE OK"/>
    <d v="2024-10-03T00:00:00"/>
    <s v="-"/>
    <s v="REDE ENTREGUE, VALIDAÇÃO E-MAIL TELEMONT 15/10"/>
    <s v="CONSTRUÍDO"/>
    <s v="O&amp;M"/>
    <s v="CONSTRUÍDO"/>
    <n v="0"/>
    <m/>
  </r>
  <r>
    <s v="MGBEP"/>
    <s v="M2024EST_MGBEP_01"/>
    <s v="ATIVO"/>
    <s v="SIM"/>
    <s v="REDE OK"/>
    <m/>
    <d v="2024-09-12T00:00:00"/>
    <d v="2024-09-18T00:00:00"/>
    <s v="NA"/>
    <s v="NA"/>
    <s v="MGPIR-MGBEP-MGBAL-MGBPH-MGPIR"/>
    <x v="1"/>
    <s v="MGJCT"/>
    <s v="MGPIR"/>
    <s v="Ativo"/>
    <s v="BELO HORIZONTE"/>
    <x v="1"/>
    <s v="REDE ENTREGUE CONFORME TOPOLOGIA ESTRUTURANTE"/>
    <m/>
    <s v="SIM"/>
    <s v="ATIVO"/>
    <s v="REDE OK"/>
    <d v="1899-12-30T00:00:00"/>
    <s v="ICOMON SP / MOP"/>
    <s v="-"/>
    <s v="W0"/>
    <x v="1"/>
    <s v="NA"/>
    <s v="NA"/>
    <x v="0"/>
    <m/>
    <m/>
    <m/>
    <m/>
    <m/>
    <m/>
    <s v="N/A"/>
    <s v="REDE OK"/>
    <s v="ATIVO"/>
    <s v="-"/>
    <m/>
    <s v="CONSTRUÍDO"/>
    <s v="O&amp;M"/>
    <s v="CONSTRUÍDO"/>
    <n v="0"/>
    <m/>
  </r>
  <r>
    <s v="MGAFR"/>
    <s v="M2023_MGAFR_01"/>
    <s v="ATIVO"/>
    <s v="SIM"/>
    <s v="REDE OK"/>
    <m/>
    <d v="2024-09-04T00:00:00"/>
    <d v="2024-11-14T00:00:00"/>
    <s v="NA"/>
    <s v="NA"/>
    <s v="MGBGL-MGAFR-MGBGL"/>
    <x v="1"/>
    <s v="MGBET"/>
    <s v="MGBET"/>
    <s v="Ativo"/>
    <s v="BETIM"/>
    <x v="1"/>
    <s v="REDE ENTREGUE CONFORME TOPOLOGIA ESTRUTURANTE"/>
    <m/>
    <s v="NÃO"/>
    <s v="ATIVO"/>
    <s v="REDE OK"/>
    <d v="1899-12-30T00:00:00"/>
    <s v="TELEMONT MG"/>
    <s v="-"/>
    <s v="W0"/>
    <x v="1"/>
    <n v="512263"/>
    <s v="Regional"/>
    <x v="0"/>
    <m/>
    <m/>
    <m/>
    <m/>
    <m/>
    <m/>
    <s v="N/A"/>
    <s v="REDE OK"/>
    <d v="2024-10-11T00:00:00"/>
    <s v="-"/>
    <m/>
    <s v="CONSTRUÍDO"/>
    <s v="O&amp;M"/>
    <s v="CONSTRUÍDO"/>
    <n v="0"/>
    <m/>
  </r>
  <r>
    <s v="MGSLD"/>
    <s v="M2024EST_MGSLD_01"/>
    <s v="ATIVO"/>
    <s v="SIM"/>
    <s v="REDE OK"/>
    <m/>
    <d v="2024-08-14T00:00:00"/>
    <d v="2024-10-07T00:00:00"/>
    <s v="NA"/>
    <s v="NA"/>
    <s v="MGSLU-MGSZA-MGKEN-MGSLD-MGSLU"/>
    <x v="1"/>
    <s v="MGSLU"/>
    <s v="MGSLU"/>
    <s v="Não Ativo"/>
    <s v="SANTA LUZIA"/>
    <x v="1"/>
    <s v="REDE ENTREGUE CONFORME TOPOLOGIA ESTRUTURANTE"/>
    <m/>
    <s v="NÃO"/>
    <s v="ATIVO"/>
    <s v="REDE OK"/>
    <d v="1899-12-30T00:00:00"/>
    <s v="TELEMONT MG"/>
    <s v="-"/>
    <s v="W0"/>
    <x v="1"/>
    <n v="506523"/>
    <s v="Aprovado HQ"/>
    <x v="0"/>
    <m/>
    <m/>
    <m/>
    <m/>
    <m/>
    <m/>
    <s v="N/A"/>
    <s v="REDE OK"/>
    <d v="2024-10-14T00:00:00"/>
    <s v="-"/>
    <m/>
    <s v="CONSTRUÍDO"/>
    <s v="O&amp;M"/>
    <s v="CONSTRUÍDO"/>
    <n v="0"/>
    <m/>
  </r>
  <r>
    <s v="MGAIA"/>
    <s v="M2024EST_MGAIA_01"/>
    <s v="ATIVO"/>
    <s v="SIM"/>
    <s v="REDE OK"/>
    <m/>
    <d v="2024-07-06T00:00:00"/>
    <d v="2024-07-08T00:00:00"/>
    <s v="NA"/>
    <s v="NA"/>
    <s v="MGASO-MGAIA-MGASO"/>
    <x v="1"/>
    <s v="MGBHF"/>
    <s v="MGASO"/>
    <s v="Ativo"/>
    <s v="BELO HORIZONTE"/>
    <x v="1"/>
    <s v="ATIVO COM  PROTEÇÃO TOPOLOGIA ESTRUT (WSP)"/>
    <m/>
    <s v="SIM"/>
    <s v="ATIVO"/>
    <s v="REDE OK"/>
    <d v="1899-12-30T00:00:00"/>
    <s v="ICOMON SP"/>
    <s v="-"/>
    <s v="W0"/>
    <x v="1"/>
    <s v="MOIN"/>
    <s v="NA"/>
    <x v="0"/>
    <m/>
    <m/>
    <m/>
    <m/>
    <m/>
    <m/>
    <s v="N/A"/>
    <s v="REDE OK"/>
    <s v="ATIVO"/>
    <s v="-"/>
    <m/>
    <s v="CONSTRUÍDO"/>
    <s v="O&amp;M"/>
    <s v="CONSTRUÍDO"/>
    <n v="0"/>
    <m/>
  </r>
  <r>
    <s v="MGBEX"/>
    <s v="M2024EST_MGBEX_01"/>
    <s v="ATIVO"/>
    <s v="SIM"/>
    <s v="REDE OK"/>
    <m/>
    <d v="2024-09-10T00:00:00"/>
    <d v="2024-10-09T00:00:00"/>
    <s v="NA"/>
    <s v="NA"/>
    <s v="MGNGA-MGBEX-MGEGM-MGNGA"/>
    <x v="1"/>
    <s v="MGSAG"/>
    <s v="MGNGA"/>
    <s v="Ativo HL4 / Falta HL5D"/>
    <s v="BELO HORIZONTE"/>
    <x v="1"/>
    <s v="REDE ENTREGUE CONFORME TOPOLOGIA ESTRUTURANTE"/>
    <s v="REPARO CONCLUÍDO EM 08/10"/>
    <s v="NÃO"/>
    <s v="ATIVO"/>
    <s v="REDE OK"/>
    <d v="1899-12-30T00:00:00"/>
    <s v="TELEMONT MG"/>
    <s v="-"/>
    <s v="W0"/>
    <x v="1"/>
    <n v="512290"/>
    <s v="Aprovado HQ"/>
    <x v="0"/>
    <m/>
    <m/>
    <m/>
    <m/>
    <m/>
    <m/>
    <s v="N/A"/>
    <d v="2024-10-11T00:00:00"/>
    <d v="2024-10-15T00:00:00"/>
    <s v="-"/>
    <s v="REPARO TRATADO PELO TELEMONT"/>
    <s v="CONSTRUÍDO"/>
    <s v="O&amp;M"/>
    <s v="CONSTRUÍDO"/>
    <n v="0"/>
    <m/>
  </r>
  <r>
    <s v="MGBFA"/>
    <s v="M2024EST_MGBFA_01"/>
    <s v="ATIVO"/>
    <s v="SIM"/>
    <s v="REDE OK"/>
    <m/>
    <d v="2024-09-09T00:00:00"/>
    <d v="2024-10-03T00:00:00"/>
    <s v="NA"/>
    <s v="NA"/>
    <s v="MGFEN-MGBFA-MGFEN"/>
    <x v="1"/>
    <s v="MGSAG"/>
    <s v="MGFEN"/>
    <s v="Ativo HL4 / Ativo HL5D"/>
    <s v="BELO HORIZONTE"/>
    <x v="1"/>
    <s v="REDE ENTREGUE CONFORME TOPOLOGIA ESTRUTURANTE"/>
    <m/>
    <s v="NÃO"/>
    <s v="ATIVO"/>
    <s v="REDE OK"/>
    <d v="1899-12-30T00:00:00"/>
    <s v="TELEMONT MG"/>
    <s v="-"/>
    <s v="W0"/>
    <x v="1"/>
    <n v="512353"/>
    <s v="Aprovado HQ"/>
    <x v="0"/>
    <m/>
    <m/>
    <m/>
    <m/>
    <m/>
    <m/>
    <s v="N/A"/>
    <s v="REDE OK"/>
    <d v="2024-10-03T00:00:00"/>
    <s v="-"/>
    <m/>
    <s v="CONSTRUÍDO"/>
    <s v="O&amp;M"/>
    <s v="CONSTRUÍDO"/>
    <n v="0"/>
    <m/>
  </r>
  <r>
    <s v="MGBFD"/>
    <s v="M2024EST_MGBFD_01"/>
    <s v="ATIVO"/>
    <s v="SIM"/>
    <s v="REDE OK"/>
    <m/>
    <d v="2024-07-30T00:00:00"/>
    <d v="2024-08-02T00:00:00"/>
    <s v="NA"/>
    <s v="NA"/>
    <s v="MGPIR-MGBFD-MGUND-MGPIR"/>
    <x v="1"/>
    <s v="MGJCT"/>
    <s v="MGPIR"/>
    <s v="Ativo"/>
    <s v="BELO HORIZONTE"/>
    <x v="1"/>
    <s v="REDE OK"/>
    <m/>
    <s v="SIM"/>
    <s v="ATIVO"/>
    <s v="REDE OK"/>
    <d v="1899-12-30T00:00:00"/>
    <s v="ICOMON SP / MOP"/>
    <s v="-"/>
    <s v="W0"/>
    <x v="1"/>
    <n v="508021"/>
    <s v="Aprovado HQ"/>
    <x v="0"/>
    <m/>
    <m/>
    <m/>
    <m/>
    <m/>
    <m/>
    <s v="N/A"/>
    <s v="REDE OK"/>
    <s v="ATIVO"/>
    <s v="-"/>
    <m/>
    <s v="CONSTRUÍDO"/>
    <s v="O&amp;M"/>
    <s v="CONSTRUÍDO"/>
    <n v="0"/>
    <m/>
  </r>
  <r>
    <s v="MGBFL"/>
    <s v="M2023_MGBFL_01"/>
    <s v="ATIVO"/>
    <s v="SIM"/>
    <s v="REDE OK"/>
    <m/>
    <d v="2024-07-23T00:00:00"/>
    <d v="2024-09-30T00:00:00"/>
    <s v="NA"/>
    <s v="NA"/>
    <s v="MGBSJ-MGBFL-MGBSJ"/>
    <x v="1"/>
    <s v="MGFLR"/>
    <s v="MGBSJ"/>
    <s v="Ativo HL4 / Ativo HL5D"/>
    <s v="BELO HORIZONTE"/>
    <x v="1"/>
    <s v="REDE ENTREGUE COM  PROTEÇÃO TOPOLOGIA ESTRUT - LANÇAMENTO "/>
    <m/>
    <s v="SIM"/>
    <s v="ATIVO"/>
    <s v="REDE OK"/>
    <d v="1899-12-30T00:00:00"/>
    <s v="ICOMON MG"/>
    <s v="-"/>
    <s v="W0"/>
    <x v="1"/>
    <s v="NA"/>
    <s v="NA"/>
    <x v="0"/>
    <m/>
    <m/>
    <m/>
    <m/>
    <m/>
    <m/>
    <s v="N/A"/>
    <s v="REDE OK"/>
    <s v="ATIVO"/>
    <s v="-"/>
    <m/>
    <s v="CONSTRUÍDO"/>
    <s v="O&amp;M"/>
    <s v="CONSTRUÍDO"/>
    <n v="0"/>
    <m/>
  </r>
  <r>
    <s v="MGBGD"/>
    <s v="M2023EST_MGBGD_01"/>
    <s v="ATIVO"/>
    <s v="SIM"/>
    <s v="REDE OK"/>
    <m/>
    <d v="2024-06-14T00:00:00"/>
    <d v="2024-06-20T00:00:00"/>
    <s v="NA"/>
    <s v="NA"/>
    <s v="MGATR-MGBGD-MGGRU-MGATR"/>
    <x v="1"/>
    <s v="MGSAG"/>
    <s v="MGATR"/>
    <s v="Ativo HL4 / Falta HL5D"/>
    <s v="BELO HORIZONTE"/>
    <x v="1"/>
    <s v="REDE ENTREGUE CONFORME TOPOLOGIA ESTRUTURANTE"/>
    <m/>
    <s v="NÃO"/>
    <s v="ATIVO"/>
    <s v="REDE OK"/>
    <d v="1899-12-30T00:00:00"/>
    <s v="TELEMONT MG"/>
    <s v="-"/>
    <s v="W0"/>
    <x v="1"/>
    <n v="486543"/>
    <s v="MAO OBRA A DISPOSICAO"/>
    <x v="0"/>
    <m/>
    <m/>
    <m/>
    <m/>
    <m/>
    <m/>
    <s v="N/A"/>
    <s v="REDE OK"/>
    <s v="ATIVO"/>
    <s v="-"/>
    <m/>
    <s v="CONSTRUÍDO"/>
    <s v="O&amp;M"/>
    <s v="CONSTRUÍDO"/>
    <n v="0"/>
    <m/>
  </r>
  <r>
    <s v="MGBGG"/>
    <s v="M2023EST_MGBGG_01"/>
    <s v="ATIVO"/>
    <s v="SIM"/>
    <s v="REDE OK"/>
    <m/>
    <d v="2024-07-16T00:00:00"/>
    <d v="2024-09-10T00:00:00"/>
    <s v="NA"/>
    <s v="NA"/>
    <s v="MGCCA-MGBGG-MGCCA"/>
    <x v="1"/>
    <s v="MGG37"/>
    <s v="MGCCA"/>
    <s v="Ativo"/>
    <s v="BELO HORIZONTE"/>
    <x v="1"/>
    <s v="REDE ENTREGUE COM  PROTEÇÃO TOPOLOGIA ESTRUT - CFO + ROLLOUT"/>
    <m/>
    <s v="NÃO"/>
    <s v="ATIVO"/>
    <s v="REDE OK"/>
    <d v="1899-12-30T00:00:00"/>
    <s v="TEL"/>
    <s v="-"/>
    <s v="W0"/>
    <x v="1"/>
    <n v="486544"/>
    <s v="MAO OBRA A DISPOSICAO"/>
    <x v="0"/>
    <m/>
    <m/>
    <m/>
    <m/>
    <m/>
    <m/>
    <s v="N/A"/>
    <s v="REDE OK"/>
    <s v="ATIVO"/>
    <s v="-"/>
    <m/>
    <s v="CONSTRUÍDO"/>
    <s v="O&amp;M"/>
    <s v="CONSTRUÍDO"/>
    <n v="0"/>
    <m/>
  </r>
  <r>
    <s v="MGDIG"/>
    <s v="M2025EST_MGDIG_01"/>
    <s v="ATIVO PROTEÇÃO RÁDIO OK"/>
    <s v="SIM"/>
    <s v="REDE OK"/>
    <s v="ATIVO"/>
    <d v="2025-05-26T00:00:00"/>
    <d v="2025-10-06T00:00:00"/>
    <s v="NA"/>
    <s v="NA"/>
    <s v="MGOBO-MGDIG+RD (SXX)"/>
    <x v="0"/>
    <s v="MGK79"/>
    <s v="MGOBO"/>
    <s v="-"/>
    <s v="SETE LAGOAS_2025"/>
    <x v="5"/>
    <s v="22/05/2025 - Jefferson: 100% lançado, previsão de entrega de formatação."/>
    <s v="10/6/2025 - Link via rádio ativo   24/09/25 - Alça com defeito acionado reparo por email; 04/06 - Pendente ativar OBO-HL5D fibras em construção; 28/05 - Aguardando implantação do rádio DIG x SXX ID RD014770"/>
    <s v="NÃO"/>
    <s v="ATIVO"/>
    <s v="REDE OK"/>
    <s v="ATIVO"/>
    <s v="TELEMONT"/>
    <s v="-"/>
    <s v="-"/>
    <x v="0"/>
    <n v="549017"/>
    <s v="Aprovado HQ"/>
    <x v="0"/>
    <d v="2025-09-12T00:00:00"/>
    <m/>
    <n v="0"/>
    <s v="VALIDAR RÁDIO BRUNO"/>
    <m/>
    <m/>
    <s v="N/A"/>
    <d v="2025-06-12T00:00:00"/>
    <m/>
    <m/>
    <m/>
    <s v="CONSTRUÍDO"/>
    <s v="OSP/IMPL"/>
    <s v="300K"/>
    <s v="APROVADO"/>
    <s v="HL5-G (300K)MGDIG"/>
  </r>
  <r>
    <s v="MGBCB"/>
    <s v="M2024EST_MGBCB_01"/>
    <s v="ATIVO"/>
    <s v="SIM"/>
    <s v="REDE OK"/>
    <m/>
    <d v="2024-06-08T00:00:00"/>
    <d v="2024-07-12T00:00:00"/>
    <s v="NA"/>
    <s v="NA"/>
    <s v="MGPQN-MGACH-MGPIM-MGBCB-MGPQN"/>
    <x v="1"/>
    <s v="MGBHF"/>
    <s v="MGPQN"/>
    <s v="Ativo"/>
    <s v="BELO HORIZONTE"/>
    <x v="1"/>
    <s v="REDE ENTREGUE CONFORME TOPOLOGIA ESTRUTURANTE"/>
    <m/>
    <s v="SIM"/>
    <s v="ATIVO"/>
    <s v="REDE OK"/>
    <d v="1899-12-30T00:00:00"/>
    <s v="ICOMON SP"/>
    <s v="-"/>
    <s v="W0"/>
    <x v="1"/>
    <s v="NA"/>
    <s v="NA"/>
    <x v="0"/>
    <m/>
    <m/>
    <m/>
    <m/>
    <m/>
    <m/>
    <s v="N/A"/>
    <s v="REDE OK"/>
    <s v="ATIVO"/>
    <s v="-"/>
    <m/>
    <s v="CONSTRUÍDO"/>
    <s v="O&amp;M"/>
    <s v="CONSTRUÍDO"/>
    <n v="0"/>
    <m/>
  </r>
  <r>
    <s v="MGBGP"/>
    <s v="M2024EST_MGBGP_01"/>
    <s v="ATIVO"/>
    <s v="SIM"/>
    <s v="REDE OK"/>
    <m/>
    <d v="2024-01-01T00:00:00"/>
    <d v="2024-01-01T00:00:00"/>
    <s v="NA"/>
    <s v="NA"/>
    <s v="MGABR-MGBGP-MGABR"/>
    <x v="1"/>
    <s v="MGSAG"/>
    <s v="MGABR"/>
    <s v="Ativo HL4 / Falta HL5D"/>
    <s v="BELO HORIZONTE"/>
    <x v="1"/>
    <s v="REDE ENTREGUE CONFORME TOPOLOGIA ESTRUTURANTE"/>
    <m/>
    <s v="NÃO"/>
    <s v="ATIVO"/>
    <s v="REDE OK"/>
    <d v="1899-12-30T00:00:00"/>
    <s v="TELEMONT MG"/>
    <s v="-"/>
    <s v="W0"/>
    <x v="1"/>
    <s v="MOIN"/>
    <s v="NA"/>
    <x v="0"/>
    <m/>
    <m/>
    <m/>
    <m/>
    <m/>
    <m/>
    <s v="N/A"/>
    <s v="REDE OK"/>
    <s v="ATIVO"/>
    <s v="-"/>
    <m/>
    <s v="CONSTRUÍDO"/>
    <s v="O&amp;M"/>
    <s v="CONSTRUÍDO"/>
    <n v="0"/>
    <m/>
  </r>
  <r>
    <s v="MGBGT"/>
    <s v="M2023EST_MGBGT_01"/>
    <s v="ATIVO"/>
    <s v="SIM"/>
    <s v="REDE OK"/>
    <m/>
    <d v="2024-04-30T00:00:00"/>
    <d v="2024-04-30T00:00:00"/>
    <s v="NA"/>
    <s v="NA"/>
    <s v="MGRAP-MGMRG-MGBGT-MGRAP"/>
    <x v="1"/>
    <s v="MGLUE"/>
    <s v="MGRAP"/>
    <s v="Ativo HL4 / Falta HL5D"/>
    <s v="BELO HORIZONTE"/>
    <x v="1"/>
    <s v="ATIVO COM  PROTEÇÃO TOPOLOGIA ESTRUT - CFO + ROLLOUT"/>
    <m/>
    <s v="NÃO"/>
    <s v="ATIVO"/>
    <s v="REDE OK"/>
    <d v="1899-12-30T00:00:00"/>
    <s v="ICOMON MG"/>
    <s v="-"/>
    <s v="W0"/>
    <x v="1"/>
    <s v="NA"/>
    <s v="NA"/>
    <x v="0"/>
    <m/>
    <m/>
    <m/>
    <m/>
    <m/>
    <m/>
    <s v="N/A"/>
    <s v="REDE OK"/>
    <s v="ATIVO"/>
    <s v="-"/>
    <m/>
    <s v="CONSTRUÍDO"/>
    <s v="O&amp;M"/>
    <s v="CONSTRUÍDO"/>
    <n v="0"/>
    <m/>
  </r>
  <r>
    <s v="MGBHC"/>
    <s v="M2023EST_MGBHC_01"/>
    <s v="ATIVO"/>
    <s v="SIM"/>
    <s v="REDE OK"/>
    <m/>
    <d v="2024-05-24T00:00:00"/>
    <d v="2024-05-24T00:00:00"/>
    <s v="NA"/>
    <s v="NA"/>
    <s v="MGFLR-MGBHC-MGLAG-MGCGP-MGFLR"/>
    <x v="1"/>
    <s v="MGFLR"/>
    <s v="MGFLR"/>
    <s v="Ativo"/>
    <s v="BELO HORIZONTE"/>
    <x v="1"/>
    <s v="ATIVO COM  PROTEÇÃO TOPOLOGIA ESTRUT - CFO + ROLLOUT"/>
    <m/>
    <s v="SIM"/>
    <s v="ATIVO"/>
    <s v="REDE OK"/>
    <d v="1899-12-30T00:00:00"/>
    <s v="ICOMON MG"/>
    <s v="-"/>
    <s v="W0"/>
    <x v="1"/>
    <n v="508012"/>
    <s v="Aprovado HQ"/>
    <x v="0"/>
    <m/>
    <m/>
    <m/>
    <m/>
    <m/>
    <m/>
    <s v="N/A"/>
    <s v="REDE OK"/>
    <s v="ATIVO"/>
    <s v="-"/>
    <m/>
    <s v="CONSTRUÍDO"/>
    <s v="O&amp;M"/>
    <s v="CONSTRUÍDO"/>
    <n v="0"/>
    <m/>
  </r>
  <r>
    <s v="MGBMR"/>
    <s v="M2023EST_MGBMR_01"/>
    <s v="ATIVO"/>
    <s v="SIM"/>
    <s v="REDE OK"/>
    <m/>
    <d v="2024-05-14T00:00:00"/>
    <d v="2024-05-21T00:00:00"/>
    <s v="NA"/>
    <s v="NA"/>
    <s v="MGIIE-MGBMR-MGIIE"/>
    <x v="3"/>
    <s v="MGIIE"/>
    <s v="-"/>
    <s v="Ativo"/>
    <s v="IBIRITÉ"/>
    <x v="1"/>
    <s v="ATIVO COM  PROTEÇÃO TOPOLOGIA ESTRUT - CFO + ROLLOUT"/>
    <m/>
    <s v="NÃO"/>
    <s v="ATIVO"/>
    <s v="REDE OK"/>
    <d v="1899-12-30T00:00:00"/>
    <s v="ONDACOM"/>
    <s v="-"/>
    <s v="W0"/>
    <x v="1"/>
    <n v="481943"/>
    <s v="Aprovado HQ"/>
    <x v="0"/>
    <m/>
    <m/>
    <m/>
    <m/>
    <m/>
    <m/>
    <s v="N/A"/>
    <s v="REDE OK"/>
    <s v="ATIVO"/>
    <s v="-"/>
    <m/>
    <s v="CONSTRUÍDO"/>
    <s v="O&amp;M"/>
    <s v="CONSTRUÍDO"/>
    <n v="0"/>
    <m/>
  </r>
  <r>
    <s v="MGBCC"/>
    <s v="M2024EST_MGBCC_01"/>
    <s v="ATIVO"/>
    <s v="SIM"/>
    <s v="REDE OK"/>
    <m/>
    <d v="2024-09-30T00:00:00"/>
    <d v="2024-09-30T00:00:00"/>
    <s v="NA"/>
    <s v="NA"/>
    <s v="MGASO-MGBCC-MGSTG-MGASO"/>
    <x v="1"/>
    <s v="MGBHF"/>
    <s v="MGASO"/>
    <s v="Ativo"/>
    <s v="BELO HORIZONTE"/>
    <x v="1"/>
    <s v="REDE ENTREGUE CONFORME TOPOLOGIA ESTRUTURANTE"/>
    <m/>
    <s v="SIM"/>
    <s v="ATIVO"/>
    <s v="REDE OK"/>
    <d v="1899-12-30T00:00:00"/>
    <s v="ICOMON SP"/>
    <s v="-"/>
    <s v="W0"/>
    <x v="1"/>
    <s v="NA"/>
    <s v="NA"/>
    <x v="0"/>
    <m/>
    <m/>
    <m/>
    <m/>
    <m/>
    <m/>
    <s v="N/A"/>
    <s v="REDE OK"/>
    <s v="ATIVO"/>
    <s v="-"/>
    <m/>
    <s v="CONSTRUÍDO"/>
    <s v="O&amp;M"/>
    <s v="CONSTRUÍDO"/>
    <n v="0"/>
    <m/>
  </r>
  <r>
    <s v="MGBHL"/>
    <s v="M2023EST_MGBHL_01"/>
    <s v="ATIVO"/>
    <s v="SIM"/>
    <s v="REDE OK"/>
    <m/>
    <d v="2024-07-11T00:00:00"/>
    <d v="2024-05-28T00:00:00"/>
    <s v="NA"/>
    <s v="NA"/>
    <s v="MGJAA-MGSTR-MGBHL-MGJAA"/>
    <x v="1"/>
    <s v="MGJCT"/>
    <s v="MGJAA"/>
    <s v="Ativo"/>
    <s v="BELO HORIZONTE"/>
    <x v="1"/>
    <s v="ATIVO COM  PROTEÇÃO TOPOLOGIA ESTRUT - CFO + ROLLOUT"/>
    <m/>
    <s v="SIM"/>
    <s v="ATIVO"/>
    <s v="REDE OK"/>
    <d v="1899-12-30T00:00:00"/>
    <s v="ICOMON SP / MOP"/>
    <s v="-"/>
    <s v="W0"/>
    <x v="1"/>
    <s v="MOIN"/>
    <s v="NA"/>
    <x v="0"/>
    <m/>
    <m/>
    <m/>
    <m/>
    <m/>
    <m/>
    <s v="N/A"/>
    <s v="REDE OK"/>
    <s v="ATIVO"/>
    <s v="-"/>
    <m/>
    <s v="CONSTRUÍDO"/>
    <s v="O&amp;M"/>
    <s v="CONSTRUÍDO"/>
    <n v="0"/>
    <m/>
  </r>
  <r>
    <s v="MGBHN"/>
    <s v="M2024EST_MGBHN_01"/>
    <s v="ATIVO"/>
    <s v="SIM"/>
    <s v="REDE OK"/>
    <m/>
    <d v="2024-08-07T00:00:00"/>
    <d v="2024-09-11T00:00:00"/>
    <s v="NA"/>
    <s v="NA"/>
    <s v="MGESL-MGBHN-MGESL / MGESL-MGBHN"/>
    <x v="2"/>
    <s v="MGBHN"/>
    <s v="-"/>
    <s v="Não Ativo"/>
    <s v="BELO HORIZONTE"/>
    <x v="1"/>
    <s v="ATIVO na janela do dia 04/09 (aguardando aceitação do equipamento) &lt;&lt;&gt;&gt; REDE ENTREGUE TOPOLOGIA ESTRUTURANTE (RELATÓRIO ENVIADO 17/05) PENDENTE 3ªVIA"/>
    <m/>
    <s v="NÃO"/>
    <s v="ATIVO"/>
    <s v="REDE OK"/>
    <d v="1899-12-30T00:00:00"/>
    <s v="TELEMONT MG"/>
    <s v="-"/>
    <s v="W0"/>
    <x v="1"/>
    <n v="506514"/>
    <s v="Aprovado HQ"/>
    <x v="0"/>
    <m/>
    <m/>
    <m/>
    <m/>
    <m/>
    <m/>
    <s v="N/A"/>
    <s v="REDE OK"/>
    <s v="ATIVO"/>
    <s v="-"/>
    <m/>
    <s v="CONSTRUÍDO"/>
    <s v="O&amp;M"/>
    <s v="CONSTRUÍDO"/>
    <n v="0"/>
    <m/>
  </r>
  <r>
    <s v="MGBHO"/>
    <s v="M2023_MGBHO_01"/>
    <s v="ATIVO - RÁDIO"/>
    <s v="RÁDIO"/>
    <s v="RÁDIO"/>
    <m/>
    <d v="2024-03-22T00:00:00"/>
    <d v="2024-07-10T00:00:00"/>
    <s v="NA"/>
    <s v="NA"/>
    <s v="RADIO - AREA DE SOMBRA"/>
    <x v="1"/>
    <s v="MGFLR"/>
    <s v="MGBSJ"/>
    <s v="Ativo HL4 / Falta HL5D"/>
    <s v="BELO HORIZONTE"/>
    <x v="1"/>
    <s v="RÁDIO"/>
    <m/>
    <s v="SIM"/>
    <s v="RÁDIO"/>
    <s v="RÁDIO"/>
    <d v="1899-12-30T00:00:00"/>
    <s v="ENGENHARIA RÁDIO"/>
    <s v="-"/>
    <s v="W0"/>
    <x v="1"/>
    <s v="MOIN"/>
    <s v="NA"/>
    <x v="0"/>
    <m/>
    <m/>
    <m/>
    <s v="VALIDAR PREDECESSOR ELISANGÊLA"/>
    <m/>
    <m/>
    <s v="N/A"/>
    <s v="REDE OK"/>
    <s v="ATIVO"/>
    <s v="-"/>
    <m/>
    <s v="CONSTRUÍDO"/>
    <s v="O&amp;M"/>
    <s v="CONSTRUÍDO"/>
    <n v="0"/>
    <m/>
  </r>
  <r>
    <s v="MGBHP"/>
    <s v="M2023EST_MGBHP_01"/>
    <s v="ATIVO"/>
    <s v="SIM"/>
    <s v="REDE OK"/>
    <m/>
    <d v="2024-05-17T00:00:00"/>
    <d v="2024-08-30T00:00:00"/>
    <s v="NA"/>
    <s v="NA"/>
    <s v="MGFLR-MGBHP-MGFLR"/>
    <x v="3"/>
    <s v="MGFLR"/>
    <s v="-"/>
    <s v="Ativo"/>
    <s v="BELO HORIZONTE"/>
    <x v="1"/>
    <s v="REDE ENTREGUE TOPOLOGIA ESTRUTURANTE - ROLLOUT (RELATÓRIO ENVIADO 17/05)"/>
    <m/>
    <s v="SIM"/>
    <s v="ATIVO"/>
    <s v="REDE OK"/>
    <d v="1899-12-30T00:00:00"/>
    <s v="ICOMON MG"/>
    <s v="-"/>
    <s v="W0"/>
    <x v="1"/>
    <n v="481241"/>
    <s v="MAO OBRA A DISPOSICAO"/>
    <x v="0"/>
    <m/>
    <m/>
    <m/>
    <m/>
    <m/>
    <m/>
    <s v="N/A"/>
    <s v="REDE OK"/>
    <s v="ATIVO"/>
    <s v="-"/>
    <m/>
    <s v="CONSTRUÍDO"/>
    <s v="O&amp;M"/>
    <s v="CONSTRUÍDO"/>
    <n v="0"/>
    <m/>
  </r>
  <r>
    <s v="MGBHV"/>
    <s v="M2024EST_MGBHV_01"/>
    <s v="ATIVO"/>
    <s v="SIM"/>
    <s v="REDE OK"/>
    <m/>
    <d v="2024-07-23T00:00:00"/>
    <d v="2024-10-04T00:00:00"/>
    <s v="NA"/>
    <s v="NA"/>
    <s v="MGBHP-MGBPJ-MGESP-MGBHV-MGBHP"/>
    <x v="1"/>
    <s v="MGFLR"/>
    <s v="MGBHP"/>
    <s v="Ativo HL4 / Falta HL5D"/>
    <s v="BELO HORIZONTE"/>
    <x v="1"/>
    <s v="REDE ENTREGUE COM  PROTEÇÃO TOPOLOGIA ESTRUT - LANÇAMENTO "/>
    <s v="REDE RECEPERADA EM 07/10"/>
    <s v="SIM"/>
    <s v="ATIVO"/>
    <s v="REDE OK"/>
    <d v="1899-12-30T00:00:00"/>
    <s v="ICOMON MG"/>
    <s v="-"/>
    <s v="W0"/>
    <x v="1"/>
    <s v="NA"/>
    <s v="NA"/>
    <x v="0"/>
    <m/>
    <m/>
    <m/>
    <m/>
    <m/>
    <m/>
    <s v="N/A"/>
    <s v="REDE OK"/>
    <d v="2024-10-16T00:00:00"/>
    <s v="-"/>
    <m/>
    <s v="CONSTRUÍDO"/>
    <s v="O&amp;M"/>
    <s v="CONSTRUÍDO"/>
    <n v="0"/>
    <m/>
  </r>
  <r>
    <s v="MGBPC"/>
    <s v="M2024EST_MGBPC_01"/>
    <s v="ATIVO"/>
    <s v="SIM"/>
    <s v="REDE OK"/>
    <m/>
    <d v="2024-03-28T00:00:00"/>
    <d v="2024-03-28T00:00:00"/>
    <s v="NA"/>
    <s v="NA"/>
    <s v="2 Vias - LUE"/>
    <x v="2"/>
    <s v="MGBPC"/>
    <s v="-"/>
    <s v="Ativo"/>
    <s v="BELO HORIZONTE"/>
    <x v="1"/>
    <s v="ATIVO COM  PROTEÇÃO TOPOLOGIA ESTRUT - CFO + ROLLOUT"/>
    <m/>
    <s v="SIM"/>
    <s v="ATIVO"/>
    <s v="REDE OK"/>
    <d v="1899-12-30T00:00:00"/>
    <s v="MOP"/>
    <s v="-"/>
    <s v="W0"/>
    <x v="1"/>
    <s v="MOIN"/>
    <s v="NA"/>
    <x v="0"/>
    <m/>
    <m/>
    <m/>
    <m/>
    <m/>
    <m/>
    <s v="N/A"/>
    <s v="REDE OK"/>
    <s v="ATIVO"/>
    <s v="-"/>
    <m/>
    <s v="CONSTRUÍDO"/>
    <s v="O&amp;M"/>
    <s v="CONSTRUÍDO"/>
    <n v="0"/>
    <m/>
  </r>
  <r>
    <s v="MGBHZ"/>
    <s v="M2023EST_MGBHZ_01"/>
    <s v="ATIVO"/>
    <s v="SIM"/>
    <s v="REDE OK"/>
    <m/>
    <d v="2024-11-07T00:00:00"/>
    <d v="2024-11-12T00:00:00"/>
    <s v="NA"/>
    <s v="NA"/>
    <s v="MGCCA-MGBHZ-MGCCA"/>
    <x v="1"/>
    <s v="MGG37"/>
    <s v="MGCCA"/>
    <s v="Ativo"/>
    <s v="BELO HORIZONTE"/>
    <x v="1"/>
    <s v="REDE ENTREGUE CONFORME TOPOLOGIA ESTRUTURANTE"/>
    <m/>
    <s v="NÃO"/>
    <s v="ATIVO"/>
    <s v="REDE OK"/>
    <d v="1899-12-30T00:00:00"/>
    <s v="TELEMONT MG"/>
    <s v="-"/>
    <s v="W0"/>
    <x v="1"/>
    <n v="517420"/>
    <s v="Regional"/>
    <x v="0"/>
    <m/>
    <m/>
    <m/>
    <m/>
    <m/>
    <m/>
    <s v="N/A"/>
    <s v="PENDENCIA PROJETO"/>
    <s v="PENDENCIA PROJETO"/>
    <s v="PENDENTE REVISAO DE PROJETO"/>
    <s v="NECESARIO REVISAO DE PROJETO PARA ADICIONAL DE CABO .10/10 EQUIPE PROJETO ACIONADA PARA REVISÃO AGUARDANDO ATUALIZAÇÃO."/>
    <s v="CONSTRUÍDO"/>
    <s v="O&amp;M"/>
    <s v="CONSTRUÍDO"/>
    <n v="0"/>
    <m/>
  </r>
  <r>
    <s v="MGBID"/>
    <s v="M2024EST_MGBID_01"/>
    <s v="ATIVO"/>
    <s v="SIM"/>
    <s v="REDE OK"/>
    <m/>
    <d v="2024-07-23T00:00:00"/>
    <d v="2024-08-13T00:00:00"/>
    <s v="NA"/>
    <s v="NA"/>
    <s v="MGFLR-MGBID-MGHAA-MGFLR"/>
    <x v="1"/>
    <s v="MGFLR"/>
    <s v="MGFLR"/>
    <s v="Ativo"/>
    <s v="BELO HORIZONTE"/>
    <x v="1"/>
    <s v="REDE ENTREGUE COM  PROTEÇÃO TOPOLOGIA ESTRUT - LANÇAMENTO "/>
    <m/>
    <s v="SIM"/>
    <s v="ATIVO"/>
    <s v="REDE OK"/>
    <d v="1899-12-30T00:00:00"/>
    <s v="ICOMON MG"/>
    <s v="-"/>
    <s v="W0"/>
    <x v="1"/>
    <s v="MOIN"/>
    <s v="NA"/>
    <x v="0"/>
    <m/>
    <m/>
    <m/>
    <m/>
    <m/>
    <m/>
    <s v="N/A"/>
    <s v="REDE OK"/>
    <s v="ATIVO"/>
    <s v="-"/>
    <m/>
    <s v="CONSTRUÍDO"/>
    <s v="O&amp;M"/>
    <s v="CONSTRUÍDO"/>
    <n v="0"/>
    <m/>
  </r>
  <r>
    <s v="MGBIG"/>
    <s v="M2023EST_MGBIG_01"/>
    <s v="ATIVO"/>
    <s v="SIM"/>
    <s v="REDE OK"/>
    <m/>
    <s v="COLOCALIZADO"/>
    <s v="-"/>
    <s v="NA"/>
    <s v="NA"/>
    <s v="MGG37-MGBIG-MGG37"/>
    <x v="1"/>
    <s v="MGG37"/>
    <s v="MGG37"/>
    <s v="Ativo"/>
    <s v="CONTAGEM"/>
    <x v="1"/>
    <s v="ATIVO COM PROTEÇÃO TOPOLOGIA ESTRUT (VALIDAÇÃO ARTHUR 09/10)"/>
    <m/>
    <s v="NÃO"/>
    <s v="ATIVO"/>
    <s v="REDE OK"/>
    <d v="1899-12-30T00:00:00"/>
    <s v="MOP"/>
    <s v="-"/>
    <s v="W0"/>
    <x v="1"/>
    <s v="NA"/>
    <s v="NA"/>
    <x v="0"/>
    <m/>
    <m/>
    <m/>
    <m/>
    <m/>
    <m/>
    <s v="N/A"/>
    <s v="REDE OK"/>
    <s v="ATIVO"/>
    <s v="-"/>
    <m/>
    <s v="CONSTRUÍDO"/>
    <s v="O&amp;M"/>
    <s v="CONSTRUÍDO"/>
    <n v="0"/>
    <m/>
  </r>
  <r>
    <s v="MGBIN"/>
    <s v="M2024EST_MGBIN_01"/>
    <s v="ATIVO"/>
    <s v="SIM"/>
    <s v="REDE OK"/>
    <m/>
    <d v="2024-07-15T00:00:00"/>
    <d v="2024-07-17T00:00:00"/>
    <s v="NA"/>
    <s v="NA"/>
    <s v="MGBWE-MGBIN-MGBWE"/>
    <x v="1"/>
    <s v="MGBWE"/>
    <s v="-"/>
    <s v="Ativo"/>
    <s v="BELO HORIZONTE"/>
    <x v="1"/>
    <s v="ATIVO COM  PROTEÇÃO TOPOLOGIA ESTRUT - LANÇAMENTO"/>
    <m/>
    <s v="SIM"/>
    <s v="ATIVO"/>
    <s v="REDE OK"/>
    <d v="1899-12-30T00:00:00"/>
    <s v="TELEMONT MG"/>
    <s v="-"/>
    <s v="W0"/>
    <x v="1"/>
    <n v="509085"/>
    <s v="Aprovado HQ"/>
    <x v="0"/>
    <m/>
    <m/>
    <m/>
    <m/>
    <m/>
    <m/>
    <s v="N/A"/>
    <s v="REDE OK"/>
    <s v="ATIVO"/>
    <s v="-"/>
    <m/>
    <s v="CONSTRUÍDO"/>
    <s v="O&amp;M"/>
    <s v="CONSTRUÍDO"/>
    <n v="0"/>
    <m/>
  </r>
  <r>
    <s v="MGBIP"/>
    <s v="M2023EST_MGBIP_01"/>
    <s v="ATIVO"/>
    <s v="SIM"/>
    <s v="REDE OK"/>
    <m/>
    <d v="2024-07-22T00:00:00"/>
    <d v="2024-10-10T00:00:00"/>
    <s v="NA"/>
    <s v="NA"/>
    <s v="MGJCT-MGBIP-MGLBV-MGJCT"/>
    <x v="1"/>
    <s v="MGJCT"/>
    <s v="MGJCT"/>
    <s v="Ativo"/>
    <s v="BELO HORIZONTE"/>
    <x v="1"/>
    <s v="REDE ENTREGUE COM  PROTEÇÃO TOPOLOGIA ESTRUT - LANÇAMENTO "/>
    <s v="REPARO CONCLUÍDO EM 08/10"/>
    <s v="SIM"/>
    <s v="ATIVO"/>
    <s v="REDE OK"/>
    <d v="1899-12-30T00:00:00"/>
    <s v="ICOMON SP / MOP"/>
    <s v="-"/>
    <s v="W0"/>
    <x v="1"/>
    <s v="NA"/>
    <s v="NA"/>
    <x v="0"/>
    <m/>
    <m/>
    <m/>
    <m/>
    <m/>
    <m/>
    <s v="N/A"/>
    <d v="2024-10-11T00:00:00"/>
    <d v="2024-10-17T00:00:00"/>
    <s v="-"/>
    <m/>
    <s v="CONSTRUÍDO"/>
    <s v="O&amp;M"/>
    <s v="CONSTRUÍDO"/>
    <n v="0"/>
    <m/>
  </r>
  <r>
    <s v="MGBIR"/>
    <s v="M2023EST_MGBIR_01"/>
    <s v="ATIVO"/>
    <s v="SIM"/>
    <s v="REDE OK"/>
    <m/>
    <d v="2024-07-05T00:00:00"/>
    <d v="2024-07-02T00:00:00"/>
    <s v="NA"/>
    <s v="NA"/>
    <s v="MGJAA-MGBIR-MGJAA"/>
    <x v="1"/>
    <s v="MGJCT"/>
    <s v="MGJAA"/>
    <s v="Ativo"/>
    <s v="BELO HORIZONTE"/>
    <x v="1"/>
    <s v="ATIVO COM  PROTEÇÃO TOPOLOGIA ESTRUT - LANÇAMENTO"/>
    <m/>
    <s v="SIM"/>
    <s v="ATIVO"/>
    <s v="REDE OK"/>
    <d v="1899-12-30T00:00:00"/>
    <s v="ICOMON SP / MOP"/>
    <s v="-"/>
    <s v="W0"/>
    <x v="1"/>
    <n v="507967"/>
    <s v="Aprovado HQ"/>
    <x v="0"/>
    <m/>
    <m/>
    <m/>
    <m/>
    <m/>
    <m/>
    <s v="N/A"/>
    <s v="REDE OK"/>
    <s v="ATIVO"/>
    <s v="-"/>
    <m/>
    <s v="CONSTRUÍDO"/>
    <s v="O&amp;M"/>
    <s v="CONSTRUÍDO"/>
    <n v="0"/>
    <m/>
  </r>
  <r>
    <s v="MGBIV"/>
    <s v="M2024EST_MGBIV_01"/>
    <s v="ATIVO"/>
    <s v="SIM"/>
    <s v="REDE OK"/>
    <m/>
    <d v="2024-08-29T00:00:00"/>
    <d v="2024-11-11T00:00:00"/>
    <s v="NA"/>
    <s v="NA"/>
    <s v="MGJVT-MGBIV-MGJVT"/>
    <x v="1"/>
    <s v="MGVSO"/>
    <s v="MGJVT"/>
    <s v="Ativo HL4 / Ativo HL5D"/>
    <s v="BELO HORIZONTE"/>
    <x v="1"/>
    <s v="REDE ENTREGUE CONFORME TOPOLOGIA ESTRUTURANTE"/>
    <m/>
    <s v="NÃO"/>
    <s v="ATIVO"/>
    <s v="REDE OK"/>
    <d v="1899-12-30T00:00:00"/>
    <s v="TELEMONT MG"/>
    <s v="-"/>
    <s v="W0"/>
    <x v="1"/>
    <n v="512289"/>
    <s v="Aprovado HQ"/>
    <x v="0"/>
    <m/>
    <m/>
    <m/>
    <m/>
    <m/>
    <m/>
    <s v="N/A"/>
    <s v="REDE OK"/>
    <d v="2024-10-03T00:00:00"/>
    <s v="-"/>
    <s v="ACIONADO 17/10, PREVISAO PARA 18/10"/>
    <s v="CONSTRUÍDO"/>
    <s v="O&amp;M"/>
    <s v="CONSTRUÍDO"/>
    <n v="0"/>
    <m/>
  </r>
  <r>
    <s v="MGBJF"/>
    <s v="M2024EST_MGBJF_01"/>
    <s v="ATIVO"/>
    <s v="SIM"/>
    <s v="REDE OK"/>
    <m/>
    <d v="2024-08-27T00:00:00"/>
    <d v="2024-10-21T00:00:00"/>
    <s v="NA"/>
    <s v="NA"/>
    <s v="MGABR-MGBJF-MGABR"/>
    <x v="1"/>
    <s v="MGSAG"/>
    <s v="MGABR"/>
    <s v="Ativo HL4 / Falta HL5D"/>
    <s v="BELO HORIZONTE"/>
    <x v="1"/>
    <s v="REDE ENTREGUE CONFORME TOPOLOGIA ESTRUTURANTE"/>
    <m/>
    <s v="NÃO"/>
    <s v="ATIVO"/>
    <s v="REDE OK"/>
    <d v="1899-12-30T00:00:00"/>
    <s v="TELEMONT MG"/>
    <s v="-"/>
    <s v="W0"/>
    <x v="1"/>
    <n v="512237"/>
    <s v="Aprovado HQ"/>
    <x v="0"/>
    <m/>
    <m/>
    <m/>
    <m/>
    <m/>
    <m/>
    <s v="N/A"/>
    <d v="2024-10-11T00:00:00"/>
    <d v="2024-10-15T00:00:00"/>
    <s v="-"/>
    <s v="Enviado e-mail para o Adriano em 17/10 Realizar a Ativação. Reparo Tratato"/>
    <s v="CONSTRUÍDO"/>
    <s v="O&amp;M"/>
    <s v="CONSTRUÍDO"/>
    <n v="0"/>
    <m/>
  </r>
  <r>
    <s v="MGSZA"/>
    <s v="M2024EST_MGSZA_01"/>
    <s v="ATIVO"/>
    <s v="SIM"/>
    <s v="REDE OK"/>
    <m/>
    <d v="2024-08-14T00:00:00"/>
    <d v="2024-10-07T00:00:00"/>
    <s v="NA"/>
    <s v="NA"/>
    <s v="MGSLU-MGSZA-MGKEN-MGSLD-MGSLU"/>
    <x v="1"/>
    <s v="MGSLU"/>
    <s v="MGSLU"/>
    <s v="Não Ativo"/>
    <s v="SANTA LUZIA"/>
    <x v="1"/>
    <s v="REDE ENTREGUE CONFORME TOPOLOGIA ESTRUTURANTE"/>
    <m/>
    <s v="NÃO"/>
    <s v="ATIVO"/>
    <s v="REDE OK"/>
    <d v="1899-12-30T00:00:00"/>
    <s v="TELEMONT MG"/>
    <s v="-"/>
    <s v="W0"/>
    <x v="1"/>
    <n v="506523"/>
    <s v="Aprovado HQ"/>
    <x v="0"/>
    <m/>
    <m/>
    <m/>
    <m/>
    <m/>
    <m/>
    <s v="N/A"/>
    <s v="REDE OK"/>
    <d v="2024-10-15T00:00:00"/>
    <s v="-"/>
    <m/>
    <s v="CONSTRUÍDO"/>
    <s v="O&amp;M"/>
    <s v="CONSTRUÍDO"/>
    <n v="0"/>
    <m/>
  </r>
  <r>
    <s v="MGBJL"/>
    <s v="M2023EST_MGBJL_01"/>
    <s v="ATIVO"/>
    <s v="SIM"/>
    <s v="REDE OK"/>
    <m/>
    <d v="2024-05-18T00:00:00"/>
    <d v="2024-05-22T00:00:00"/>
    <s v="NA"/>
    <s v="NA"/>
    <s v="MGBMR-MGBJL-MGCOR-MGBMR"/>
    <x v="1"/>
    <s v="MGIIE"/>
    <s v="MGBMR"/>
    <s v="Ativo"/>
    <s v="CONTAGEM"/>
    <x v="1"/>
    <s v="ATIVO COM  PROTEÇÃO TOPOLOGIA ESTRUT - CFO + ROLLOUT"/>
    <m/>
    <s v="NÃO"/>
    <s v="ATIVO"/>
    <s v="REDE OK"/>
    <d v="1899-12-30T00:00:00"/>
    <s v="ONDACOM"/>
    <s v="-"/>
    <s v="W0"/>
    <x v="1"/>
    <n v="508078"/>
    <s v="Aprovado HQ"/>
    <x v="0"/>
    <m/>
    <m/>
    <m/>
    <m/>
    <m/>
    <m/>
    <s v="N/A"/>
    <s v="REDE OK"/>
    <s v="ATIVO"/>
    <s v="-"/>
    <m/>
    <s v="CONSTRUÍDO"/>
    <s v="O&amp;M"/>
    <s v="CONSTRUÍDO"/>
    <n v="0"/>
    <m/>
  </r>
  <r>
    <s v="MGBJP"/>
    <s v="M2023_MGBJP_01"/>
    <s v="ATIVO"/>
    <s v="SIM"/>
    <s v="REDE OK"/>
    <m/>
    <d v="2024-10-10T00:00:00"/>
    <s v="-"/>
    <s v="NA"/>
    <s v="NA"/>
    <s v="MGG37-MGCNR-MGBJP-MGG37"/>
    <x v="1"/>
    <s v="MGG37"/>
    <s v="MGG37"/>
    <s v="Ativo"/>
    <s v="CONTAGEM"/>
    <x v="1"/>
    <s v="REDE ENTREGUE CONFORME TOPOLOGIA ESTRUTURANTE"/>
    <m/>
    <s v="NÃO"/>
    <s v="ATIVO"/>
    <s v="REDE OK"/>
    <d v="1899-12-30T00:00:00"/>
    <s v="TELEMONT MG"/>
    <s v="-"/>
    <s v="W0"/>
    <x v="1"/>
    <n v="517421"/>
    <s v="Aprovado HQ"/>
    <x v="0"/>
    <m/>
    <m/>
    <m/>
    <m/>
    <m/>
    <m/>
    <s v="N/A"/>
    <s v="PENDENCIA PROJETO"/>
    <s v="PENDENCIA PROJETO"/>
    <s v="PENDENTE REVISAO DE PROJETO"/>
    <s v="REDE ENTREGUE, VALIDAÇÃO E-MAIL TELEMONT 15/10"/>
    <s v="CONSTRUÍDO"/>
    <s v="O&amp;M"/>
    <s v="CONSTRUÍDO"/>
    <n v="0"/>
    <m/>
  </r>
  <r>
    <s v="MGBCE"/>
    <s v="M2024EST_MGBCE_01"/>
    <s v="ATIVO"/>
    <s v="SIM"/>
    <s v="REDE OK"/>
    <m/>
    <d v="2024-12-16T00:00:00"/>
    <s v="-"/>
    <s v="NA"/>
    <s v="NA"/>
    <s v="MGBCZ-MGBCE-MGBVA-MGMGD-MGBCZ"/>
    <x v="1"/>
    <s v="MGBCZ"/>
    <s v="MGBCZ"/>
    <s v="Ativo"/>
    <s v="BETIM"/>
    <x v="1"/>
    <s v="REDE ENTREGUE CONFORME TOPOLOGIA ESTRUTURANTE"/>
    <m/>
    <s v="NÃO"/>
    <s v="ATIVO"/>
    <s v="REDE OK"/>
    <d v="1899-12-30T00:00:00"/>
    <s v="TELEMONT MG"/>
    <s v="-"/>
    <s v="W0"/>
    <x v="1"/>
    <n v="512246"/>
    <s v="Aprovado HQ"/>
    <x v="0"/>
    <m/>
    <m/>
    <m/>
    <m/>
    <m/>
    <m/>
    <s v="N/A"/>
    <d v="2024-10-11T00:00:00"/>
    <d v="2024-10-22T00:00:00"/>
    <s v="-"/>
    <s v="AGUARDANDO LIBERAÇÃO DE LICENÇA PARA REALIZAR MND NA 381"/>
    <s v="CONSTRUÍDO"/>
    <s v="TELEMONT"/>
    <s v="EM CONSTRUÇÃO"/>
    <n v="0"/>
    <m/>
  </r>
  <r>
    <s v="MGBJT"/>
    <s v="M2024EST_MGBJT_01"/>
    <s v="ATIVO"/>
    <s v="SIM"/>
    <s v="REDE OK"/>
    <m/>
    <d v="2024-12-19T00:00:00"/>
    <s v="-"/>
    <s v="NA"/>
    <s v="NA"/>
    <s v="MGBCZ-MGBJT-MGBCZ"/>
    <x v="1"/>
    <s v="MGBCZ"/>
    <s v="MGBCZ"/>
    <s v="Ativo"/>
    <s v="BETIM"/>
    <x v="1"/>
    <s v="REDE ENTREGUE CONFORME TOPOLOGIA ESTRUTURANTE_x000a_"/>
    <m/>
    <s v="NÃO"/>
    <s v="ATIVO"/>
    <s v="REDE OK"/>
    <d v="1899-12-30T00:00:00"/>
    <s v="TELEMONT MG"/>
    <s v="-"/>
    <s v="W0"/>
    <x v="1"/>
    <n v="512248"/>
    <s v="Aprovado HQ"/>
    <x v="0"/>
    <m/>
    <m/>
    <m/>
    <m/>
    <m/>
    <m/>
    <s v="N/A"/>
    <s v="PENDENCIA PROJETO"/>
    <s v="PENDENCIA PROJETO"/>
    <s v="PENDENTE REVISAO DE PROJETO"/>
    <s v="LANÇAMENTO INICIADO POREM COM PENDENCIA DE TRAVESSIA NA BR381. ENVIADO PARA A EQUIPE DE PROJETO PARA REVISAO. 10/10 AGUARDANDO REVISÃO PROJETO."/>
    <s v="CONSTRUÍDO"/>
    <s v="TELEMONT"/>
    <s v="EM CONSTRUÇÃO"/>
    <n v="0"/>
    <m/>
  </r>
  <r>
    <s v="MGPBR"/>
    <s v="M2024EST_MGPBR_01"/>
    <s v="ATIVO"/>
    <s v="SIM"/>
    <s v="REDE OK"/>
    <m/>
    <d v="2024-08-12T00:00:00"/>
    <d v="2024-10-08T00:00:00"/>
    <s v="NA"/>
    <s v="NA"/>
    <s v="MGBHN-MGPBR-MGNJP-MGBHN"/>
    <x v="3"/>
    <s v="MGBHN"/>
    <s v="-"/>
    <s v="Não Ativo"/>
    <s v="RIBEIRÃO DAS NEVES"/>
    <x v="1"/>
    <s v="REDE ENTREGUE CONFORME TOPOLOGIA ESTRUTURANTE"/>
    <s v="O&amp;M"/>
    <s v="NÃO"/>
    <s v="ATIVO"/>
    <s v="REDE OK"/>
    <d v="1899-12-30T00:00:00"/>
    <s v="TELEMONT MG"/>
    <s v="-"/>
    <s v="W0"/>
    <x v="1"/>
    <n v="506504"/>
    <s v="Aprovado HQ"/>
    <x v="0"/>
    <m/>
    <m/>
    <m/>
    <m/>
    <m/>
    <m/>
    <s v="N/A"/>
    <d v="2024-10-05T00:00:00"/>
    <d v="2024-10-08T00:00:00"/>
    <s v="-"/>
    <s v="REPARO TRATADO PELO TELEMONT"/>
    <s v="CONSTRUÍDO"/>
    <s v="O&amp;M"/>
    <s v="CONSTRUÍDO"/>
    <n v="0"/>
    <m/>
  </r>
  <r>
    <s v="MGBHW"/>
    <s v="M2023EST_MGBHW_01"/>
    <s v="ATIVO"/>
    <s v="SIM"/>
    <s v="REDE OK"/>
    <m/>
    <d v="2024-06-26T00:00:00"/>
    <d v="2024-05-24T00:00:00"/>
    <s v="NA"/>
    <s v="NA"/>
    <s v="MGBPC-MGBHW-MGBPC"/>
    <x v="1"/>
    <s v="MGBPC"/>
    <s v="MGBPC"/>
    <s v="Ativo"/>
    <s v="BELO HORIZONTE"/>
    <x v="1"/>
    <s v="ATIVO COM  PROTEÇÃO TOPOLOGIA ESTRUT (WSP)"/>
    <m/>
    <s v="SIM"/>
    <s v="ATIVO"/>
    <s v="REDE OK"/>
    <d v="1899-12-30T00:00:00"/>
    <s v="MOP"/>
    <s v="-"/>
    <s v="W0"/>
    <x v="1"/>
    <n v="508024"/>
    <s v="Aprovado HQ"/>
    <x v="0"/>
    <m/>
    <m/>
    <m/>
    <m/>
    <m/>
    <m/>
    <s v="N/A"/>
    <s v="REDE OK"/>
    <s v="ATIVO"/>
    <s v="-"/>
    <m/>
    <s v="CONSTRUÍDO"/>
    <s v="O&amp;M"/>
    <s v="CONSTRUÍDO"/>
    <n v="0"/>
    <m/>
  </r>
  <r>
    <s v="MGBLE"/>
    <s v="M2024EST_MGBLE_01"/>
    <s v="ATIVO"/>
    <s v="SIM"/>
    <s v="REDE OK"/>
    <m/>
    <d v="2024-06-26T00:00:00"/>
    <d v="2024-06-28T00:00:00"/>
    <s v="NA"/>
    <s v="NA"/>
    <s v="MGBPC-MGBLE-MGBPC"/>
    <x v="1"/>
    <s v="MGBPC"/>
    <s v="MGBPC"/>
    <s v="Ativo"/>
    <s v="BELO HORIZONTE"/>
    <x v="1"/>
    <s v="ATIVO COM  PROTEÇÃO TOPOLOGIA ESTRUT (WSP)"/>
    <m/>
    <s v="SIM"/>
    <s v="ATIVO"/>
    <s v="REDE OK"/>
    <d v="1899-12-30T00:00:00"/>
    <s v="MOP"/>
    <s v="-"/>
    <s v="W0"/>
    <x v="1"/>
    <s v="MOIN"/>
    <s v="NA"/>
    <x v="0"/>
    <m/>
    <m/>
    <m/>
    <m/>
    <m/>
    <m/>
    <s v="N/A"/>
    <s v="REDE OK"/>
    <s v="ATIVO"/>
    <s v="-"/>
    <m/>
    <s v="CONSTRUÍDO"/>
    <s v="O&amp;M"/>
    <s v="CONSTRUÍDO"/>
    <n v="0"/>
    <m/>
  </r>
  <r>
    <s v="MGBLO"/>
    <s v="M2023EST_MGBLO_01"/>
    <s v="ATIVO"/>
    <s v="SIM"/>
    <s v="REDE OK"/>
    <m/>
    <d v="2024-10-18T00:00:00"/>
    <d v="2024-10-23T00:00:00"/>
    <s v="SIM"/>
    <s v="REDE OK"/>
    <s v="MGSAG-MGBLO-MGSAG / MGSAG-MGBLO"/>
    <x v="3"/>
    <s v="MGSAG"/>
    <s v="-"/>
    <s v="Ativo"/>
    <s v="BELO HORIZONTE"/>
    <x v="1"/>
    <s v="REDE ENTREGUE CONFORME TOPOLOGIA ESTRUTURANTE"/>
    <m/>
    <s v="NÃO"/>
    <s v="ATIVO"/>
    <s v="REDE OK"/>
    <d v="1899-12-30T00:00:00"/>
    <s v="TELEMONT MG"/>
    <s v="-"/>
    <s v="W0"/>
    <x v="1"/>
    <n v="512361"/>
    <s v="Regional"/>
    <x v="0"/>
    <m/>
    <m/>
    <m/>
    <m/>
    <m/>
    <m/>
    <s v="N/A"/>
    <d v="2024-10-11T00:00:00"/>
    <d v="2024-10-22T00:00:00"/>
    <s v="-"/>
    <s v="OBRA EM ANDAMENTO"/>
    <s v="CONSTRUÍDO"/>
    <s v="O&amp;M"/>
    <s v="CONSTRUÍDO"/>
    <n v="0"/>
    <m/>
  </r>
  <r>
    <s v="MGBLP"/>
    <s v="M2023EST_MGBLP_01"/>
    <s v="ATIVO"/>
    <s v="SIM"/>
    <s v="REDE OK"/>
    <m/>
    <d v="2024-06-17T00:00:00"/>
    <d v="2024-06-19T00:00:00"/>
    <s v="NA"/>
    <s v="NA"/>
    <s v="MGRPM-MGCPR-MGCDN-MGBLP-MGRPM"/>
    <x v="1"/>
    <s v="MGSAG"/>
    <s v="MGRPM"/>
    <s v="Ativo"/>
    <s v="BELO HORIZONTE"/>
    <x v="1"/>
    <s v="ATIVO COM  PROTEÇÃO TOPOLOGIA ESTRUT - LANÇAMENTO"/>
    <m/>
    <s v="NÃO"/>
    <s v="ATIVO"/>
    <s v="REDE OK"/>
    <d v="1899-12-30T00:00:00"/>
    <s v="TELEMONT MG"/>
    <s v="-"/>
    <s v="W0"/>
    <x v="1"/>
    <n v="486545"/>
    <s v="MAO OBRA A DISPOSICAO"/>
    <x v="0"/>
    <m/>
    <m/>
    <m/>
    <m/>
    <m/>
    <m/>
    <s v="N/A"/>
    <s v="REDE OK"/>
    <s v="ATIVO"/>
    <s v="-"/>
    <m/>
    <s v="CONSTRUÍDO"/>
    <s v="O&amp;M"/>
    <s v="CONSTRUÍDO"/>
    <n v="0"/>
    <m/>
  </r>
  <r>
    <s v="MGQBV"/>
    <s v="M2023EST_MGQBV_01"/>
    <s v="ATIVO"/>
    <s v="SIM"/>
    <s v="REDE OK"/>
    <m/>
    <d v="2024-08-12T00:00:00"/>
    <d v="2024-10-04T00:00:00"/>
    <s v="NÃO"/>
    <s v="PENDENTE"/>
    <s v="MGBHN-MGQBV-MGBHN / MGBHN-MGQBV"/>
    <x v="3"/>
    <s v="MGBHN"/>
    <s v="-"/>
    <s v="Não Ativo"/>
    <s v="BELO HORIZONTE"/>
    <x v="1"/>
    <s v="REDE ENTREGUE COM  PROTEÇÃO TOPOLOGIA ESTRUT - CFO + ROLLOUT"/>
    <s v="REPARO CONCLUÍDO EM 03/10"/>
    <s v="NÃO"/>
    <s v="ATIVO"/>
    <s v="REDE OK"/>
    <d v="1899-12-30T00:00:00"/>
    <s v="TELEMONT MG"/>
    <s v="-"/>
    <s v="W0"/>
    <x v="1"/>
    <n v="519600"/>
    <s v="Regional"/>
    <x v="0"/>
    <m/>
    <m/>
    <m/>
    <m/>
    <m/>
    <m/>
    <s v="N/A"/>
    <d v="2024-10-03T00:00:00"/>
    <d v="2024-10-04T00:00:00"/>
    <s v="-"/>
    <s v="TRATATIVA REPARO OK"/>
    <s v="CONSTRUÍDO"/>
    <s v="O&amp;M"/>
    <s v="CONSTRUÍDO"/>
    <n v="0"/>
    <m/>
  </r>
  <r>
    <s v="MGBLU"/>
    <s v="M2024EST_MGBLU_01"/>
    <s v="ATIVO"/>
    <s v="SIM"/>
    <s v="REDE OK"/>
    <m/>
    <d v="2024-09-07T00:00:00"/>
    <d v="2024-10-22T00:00:00"/>
    <s v="NA"/>
    <s v="NA"/>
    <s v="MGFEN-MGBLU-MGFEN"/>
    <x v="1"/>
    <s v="MGSAG"/>
    <s v="MGFEN"/>
    <s v="Ativo HL4 / Falta HL5D"/>
    <s v="BELO HORIZONTE"/>
    <x v="1"/>
    <s v="REDE ENTREGUE CONFORME TOPOLOGIA ESTRUTURANTE"/>
    <m/>
    <s v="NÃO"/>
    <s v="ATIVO"/>
    <s v="REDE OK"/>
    <d v="1899-12-30T00:00:00"/>
    <s v="TELEMONT MG"/>
    <s v="-"/>
    <s v="W0"/>
    <x v="1"/>
    <n v="512350"/>
    <s v="Aprovado HQ"/>
    <x v="0"/>
    <m/>
    <m/>
    <m/>
    <m/>
    <m/>
    <m/>
    <s v="N/A"/>
    <d v="2024-10-11T00:00:00"/>
    <d v="2024-10-16T00:00:00"/>
    <s v="-"/>
    <s v="Enviado e-mail para o Adriano em 17/10 Realizar a Ativação. Reparo Tratato"/>
    <s v="CONSTRUÍDO"/>
    <s v="O&amp;M"/>
    <s v="CONSTRUÍDO"/>
    <n v="0"/>
    <m/>
  </r>
  <r>
    <s v="MGBMA"/>
    <s v="M2024EST_MGBMA_01"/>
    <s v="ATIVO"/>
    <s v="SIM"/>
    <s v="REDE OK"/>
    <m/>
    <d v="2024-09-02T00:00:00"/>
    <d v="2024-08-28T00:00:00"/>
    <s v="NA"/>
    <s v="NA"/>
    <s v="MGNGA-MGRAC-MGBMA-MGNGA"/>
    <x v="1"/>
    <s v="MGSAG"/>
    <s v="MGNGA"/>
    <s v="Ativo HL4 / Falta HL5D"/>
    <s v="BELO HORIZONTE"/>
    <x v="1"/>
    <s v="REDE ENTREGUE COM  PROTEÇÃO TOPOLOGIA ESTRUT - CFO + ROLLOUT"/>
    <m/>
    <s v="NÃO"/>
    <s v="ATIVO"/>
    <s v="REDE OK"/>
    <d v="1899-12-30T00:00:00"/>
    <s v="TELEMONT MG"/>
    <s v="-"/>
    <s v="W0"/>
    <x v="1"/>
    <n v="512301"/>
    <s v="Aprovado HQ"/>
    <x v="0"/>
    <m/>
    <m/>
    <m/>
    <m/>
    <m/>
    <m/>
    <s v="N/A"/>
    <s v="REDE OK"/>
    <s v="ATIVO"/>
    <s v="-"/>
    <m/>
    <s v="CONSTRUÍDO"/>
    <s v="O&amp;M"/>
    <s v="CONSTRUÍDO"/>
    <n v="0"/>
    <m/>
  </r>
  <r>
    <s v="MGBMD"/>
    <s v="M2023EST_MGBMD_01"/>
    <s v="ATIVO"/>
    <s v="SIM"/>
    <s v="REDE OK"/>
    <m/>
    <d v="2024-06-04T00:00:00"/>
    <d v="2024-06-06T00:00:00"/>
    <s v="NA"/>
    <s v="NA"/>
    <s v="MGBWE-MGBMD-MGTBC-MGBWE"/>
    <x v="1"/>
    <s v="MGBWE"/>
    <s v="-"/>
    <s v="Ativo"/>
    <s v="BELO HORIZONTE"/>
    <x v="1"/>
    <s v="ATIVO COM  PROTEÇÃO TOPOLOGIA ESTRUT (WSP)"/>
    <m/>
    <s v="SIM"/>
    <s v="ATIVO"/>
    <s v="REDE OK"/>
    <d v="1899-12-30T00:00:00"/>
    <s v="TELEMONT MG"/>
    <s v="-"/>
    <s v="W0"/>
    <x v="1"/>
    <n v="511957"/>
    <s v="Empreiteira"/>
    <x v="0"/>
    <m/>
    <m/>
    <m/>
    <m/>
    <m/>
    <m/>
    <s v="N/A"/>
    <s v="REDE OK"/>
    <s v="ATIVO"/>
    <s v="-"/>
    <m/>
    <s v="CONSTRUÍDO"/>
    <s v="O&amp;M"/>
    <s v="CONSTRUÍDO"/>
    <n v="0"/>
    <m/>
  </r>
  <r>
    <s v="MGMCP"/>
    <s v="M2025EST_MGMCP_01"/>
    <s v="ATIVO PEND. RÁDIO"/>
    <s v="FLAT"/>
    <s v="REDE OK"/>
    <s v="ATIVO"/>
    <d v="2025-09-12T00:00:00"/>
    <d v="2025-09-23T00:00:00"/>
    <s v="NA"/>
    <s v="NA"/>
    <s v="MGJFQ-MGMCP-RD JFQ"/>
    <x v="0"/>
    <s v="MGI04"/>
    <s v="MGJFQ"/>
    <s v="-"/>
    <s v="JUIZ DE FORA_2025"/>
    <x v="0"/>
    <s v="SEM SOLUÇÃO OU RD"/>
    <s v=" "/>
    <s v="NÃO"/>
    <s v="ATIVO"/>
    <s v="REDE OK"/>
    <s v="ATIVO"/>
    <s v="NORT"/>
    <s v="-"/>
    <s v="-"/>
    <x v="0"/>
    <n v="567901"/>
    <s v="Aprovado HQ"/>
    <x v="0"/>
    <d v="2025-09-18T00:00:00"/>
    <m/>
    <m/>
    <s v="VALIDAR RÁDIO BRUNO"/>
    <m/>
    <m/>
    <s v="N/A"/>
    <d v="2025-09-30T00:00:00"/>
    <d v="2025-09-30T00:00:00"/>
    <m/>
    <m/>
    <s v="APROVAÇÃO DE DRAFT"/>
    <m/>
    <s v="500K"/>
    <s v="NÃO LOC"/>
    <s v="HL5G_2025MGMCP"/>
  </r>
  <r>
    <s v="MGBAV"/>
    <s v="M2024EST_MGBAV_01"/>
    <s v="ATIVO"/>
    <s v="SIM"/>
    <s v="REDE OK"/>
    <m/>
    <d v="2024-10-14T00:00:00"/>
    <d v="2024-10-18T00:00:00"/>
    <s v="NA"/>
    <s v="NA"/>
    <s v="MGBGL-MGBAV-MGJRA-MGBSS-MGBGL"/>
    <x v="1"/>
    <s v="MGBET"/>
    <s v="MGBET"/>
    <s v="Ativo"/>
    <s v="BETIM"/>
    <x v="1"/>
    <s v="qua 28/05/2025 13:57 - Antenor:  _x000a_Segue ativação do elemento: _x000a_ _x000a_@Roger Junio Da Silva,  poderia por gentileza ALTERAR o cadastro no CACTI?_x000a_ _x000a_ _x000a__x0009_Hostname:                      i-br-mg-bet-bav-hl5g-01_x000a__x0009_Topologia:                       DE: MGBET-MGBAV-MGJRA_x000a__x0009_                                              PARA: MGBGL-MGBAV-MGJRA-MGBSS-MGBGL_x000a__x000a_REDE ENTREGUE CONFORME TOPOLOGIA ESTRUTURANTE"/>
    <m/>
    <s v="NÃO"/>
    <s v="ATIVO"/>
    <s v="REDE OK"/>
    <d v="1899-12-30T00:00:00"/>
    <s v="TELEMONT MG"/>
    <s v="-"/>
    <s v="W0"/>
    <x v="1"/>
    <n v="519474"/>
    <s v="Aprovado HQ"/>
    <x v="0"/>
    <m/>
    <m/>
    <m/>
    <m/>
    <m/>
    <m/>
    <s v="N/A"/>
    <d v="2024-10-09T00:00:00"/>
    <d v="2024-10-28T00:00:00"/>
    <s v="-"/>
    <s v="REDE ENTREGUE, VALIDAÇÃO E-MAIL TELEMONT 15/10"/>
    <s v="CONSTRUÍDO"/>
    <s v="O&amp;M"/>
    <s v="CONSTRUÍDO"/>
    <n v="0"/>
    <m/>
  </r>
  <r>
    <s v="MGNJP"/>
    <s v="M2024EST_MGNJP_01"/>
    <s v="ATIVO"/>
    <s v="SIM"/>
    <s v="REDE OK"/>
    <m/>
    <d v="2024-08-12T00:00:00"/>
    <d v="2024-10-08T00:00:00"/>
    <s v="NA"/>
    <s v="NA"/>
    <s v="MGBHN-MGPBR-MGNJP-MGBHN"/>
    <x v="1"/>
    <s v="MGBHN"/>
    <s v="MGBHN"/>
    <s v="Não Ativo"/>
    <s v="RIBEIRÃO DAS NEVES"/>
    <x v="1"/>
    <s v="REDE ENTREGUE CONFORME TOPOLOGIA ESTRUTURANTE"/>
    <s v="O&amp;M"/>
    <s v="NÃO"/>
    <s v="ATIVO"/>
    <s v="REDE OK"/>
    <d v="1899-12-30T00:00:00"/>
    <s v="TELEMONT MG"/>
    <s v="-"/>
    <s v="W0"/>
    <x v="1"/>
    <n v="506504"/>
    <s v="Aprovado HQ"/>
    <x v="0"/>
    <m/>
    <m/>
    <m/>
    <m/>
    <m/>
    <m/>
    <s v="N/A"/>
    <d v="2024-10-05T00:00:00"/>
    <d v="2024-10-08T00:00:00"/>
    <s v="-"/>
    <s v="REPARO TRATADO PELO TELEMONT"/>
    <s v="CONSTRUÍDO"/>
    <s v="O&amp;M"/>
    <s v="CONSTRUÍDO"/>
    <n v="0"/>
    <m/>
  </r>
  <r>
    <s v="MGBNB"/>
    <s v="M2023EST_MGBNB_01"/>
    <s v="ATIVO"/>
    <s v="SIM"/>
    <s v="REDE OK"/>
    <m/>
    <d v="2024-06-24T00:00:00"/>
    <d v="2024-06-27T00:00:00"/>
    <s v="NA"/>
    <s v="NA"/>
    <s v="MGCRS-MGENG-MGBNB-MGCRS"/>
    <x v="1"/>
    <s v="MGLUE"/>
    <s v="MGCRS"/>
    <s v="Ativo HL4 / Falta HL5D"/>
    <s v="BELO HORIZONTE"/>
    <x v="1"/>
    <s v="ATIVO COM  PROTEÇÃO TOPOLOGIA ESTRUT - CFO + ROLLOUT"/>
    <m/>
    <s v="NÃO"/>
    <s v="ATIVO"/>
    <s v="REDE OK"/>
    <d v="1899-12-30T00:00:00"/>
    <s v="ICOMON MG"/>
    <s v="-"/>
    <s v="W0"/>
    <x v="1"/>
    <n v="486475"/>
    <s v="Aprovado HQ"/>
    <x v="0"/>
    <m/>
    <m/>
    <m/>
    <m/>
    <m/>
    <m/>
    <s v="N/A"/>
    <s v="REDE OK"/>
    <s v="ATIVO"/>
    <s v="-"/>
    <m/>
    <s v="CONSTRUÍDO"/>
    <s v="O&amp;M"/>
    <s v="CONSTRUÍDO"/>
    <n v="0"/>
    <m/>
  </r>
  <r>
    <s v="MGBNG"/>
    <s v="M2023EST_MGBNG_01"/>
    <s v="ATIVO"/>
    <s v="SIM"/>
    <s v="REDE OK"/>
    <m/>
    <d v="2024-07-10T00:00:00"/>
    <d v="2024-08-13T00:00:00"/>
    <s v="NA"/>
    <s v="NA"/>
    <s v="MGATR-MGESC-MGBNG-MGATR"/>
    <x v="1"/>
    <s v="MGSAG"/>
    <s v="MGATR"/>
    <s v="Ativo HL4 / Ativo HL5D"/>
    <s v="BELO HORIZONTE"/>
    <x v="1"/>
    <s v="REDE ENTREGUE COM  PROTEÇÃO TOPOLOGIA ESTRUT - CFO + ROLLOUT"/>
    <m/>
    <s v="NÃO"/>
    <s v="ATIVO"/>
    <s v="REDE OK"/>
    <d v="1899-12-30T00:00:00"/>
    <s v="TELEMONT MG"/>
    <s v="-"/>
    <s v="W0"/>
    <x v="1"/>
    <n v="486546"/>
    <s v="MAO OBRA A DISPOSICAO"/>
    <x v="0"/>
    <m/>
    <m/>
    <m/>
    <m/>
    <m/>
    <m/>
    <s v="N/A"/>
    <s v="REDE OK"/>
    <s v="ATIVO"/>
    <s v="-"/>
    <m/>
    <s v="CONSTRUÍDO"/>
    <s v="O&amp;M"/>
    <s v="CONSTRUÍDO"/>
    <n v="0"/>
    <m/>
  </r>
  <r>
    <s v="MGBNI"/>
    <s v="M2024EST_MGBNI_01"/>
    <s v="ATIVO"/>
    <s v="SIM"/>
    <s v="REDE OK"/>
    <m/>
    <d v="2024-04-27T00:00:00"/>
    <d v="2024-04-27T00:00:00"/>
    <s v="NA"/>
    <s v="NA"/>
    <s v="MGBSB-MGBSA-MGBNI-MGBSB"/>
    <x v="1"/>
    <s v="MGESL"/>
    <s v="MGBSB"/>
    <s v="Ativo"/>
    <s v="BELO HORIZONTE"/>
    <x v="1"/>
    <s v="ATIVO COM  PROTEÇÃO TOPOLOGIA ESTRUT - CFO + ROLLOUT"/>
    <m/>
    <s v="SIM"/>
    <s v="ATIVO"/>
    <s v="REDE OK"/>
    <d v="1899-12-30T00:00:00"/>
    <s v="TELEMONT MG"/>
    <s v="-"/>
    <s v="W0"/>
    <x v="1"/>
    <n v="510667"/>
    <s v="Aprovado HQ"/>
    <x v="0"/>
    <m/>
    <m/>
    <m/>
    <m/>
    <m/>
    <m/>
    <s v="N/A"/>
    <s v="REDE OK"/>
    <s v="ATIVO"/>
    <s v="-"/>
    <m/>
    <s v="CONSTRUÍDO"/>
    <s v="O&amp;M"/>
    <s v="CONSTRUÍDO"/>
    <n v="0"/>
    <m/>
  </r>
  <r>
    <s v="MGBMU"/>
    <s v="M2024EST_MGBMU_01"/>
    <s v="ATIVO"/>
    <s v="SIM"/>
    <s v="REDE OK"/>
    <m/>
    <d v="2024-08-05T00:00:00"/>
    <d v="2024-10-16T00:00:00"/>
    <s v="NA"/>
    <s v="NA"/>
    <s v="MGQBV-MGBMU-MGQBV"/>
    <x v="1"/>
    <s v="MGBHN"/>
    <s v="MGQBV"/>
    <s v="Não Ativo"/>
    <s v="BELO HORIZONTE"/>
    <x v="1"/>
    <s v="REDE ENTREGUE CONFORME TOPOLOGIA ESTRUTURANTE"/>
    <m/>
    <s v="NÃO"/>
    <s v="ATIVO"/>
    <s v="REDE OK"/>
    <d v="1899-12-30T00:00:00"/>
    <s v="TELEMONT MG"/>
    <s v="-"/>
    <s v="W0"/>
    <x v="1"/>
    <n v="506516"/>
    <s v="Aprovado HQ"/>
    <x v="0"/>
    <m/>
    <m/>
    <m/>
    <m/>
    <m/>
    <m/>
    <s v="N/A"/>
    <s v="REDE OK"/>
    <d v="2024-10-04T00:00:00"/>
    <s v="-"/>
    <m/>
    <s v="CONSTRUÍDO"/>
    <s v="O&amp;M"/>
    <s v="CONSTRUÍDO"/>
    <n v="0"/>
    <m/>
  </r>
  <r>
    <s v="MGBNS"/>
    <s v="M2023EST_MGBNS_01"/>
    <s v="ATIVO"/>
    <s v="SIM"/>
    <s v="REDE OK"/>
    <m/>
    <d v="2024-04-05T00:00:00"/>
    <d v="2024-04-05T00:00:00"/>
    <s v="NÃO"/>
    <s v="PENDENTE"/>
    <s v="MGSAG-MGBNS-MGSAG / MGSAG-MGBNS"/>
    <x v="3"/>
    <s v="MGSAG"/>
    <s v="-"/>
    <s v="Ativo"/>
    <s v="BELO HORIZONTE"/>
    <x v="1"/>
    <s v="ATIVO COM  PROTEÇÃO TOPOLOGIA ESTRUT - CFO + ROLLOUT"/>
    <m/>
    <s v="NÃO"/>
    <s v="ATIVO"/>
    <s v="REDE OK"/>
    <d v="1899-12-30T00:00:00"/>
    <s v="ONDACOM"/>
    <s v="-"/>
    <s v="W0"/>
    <x v="1"/>
    <n v="482895"/>
    <s v="NA"/>
    <x v="0"/>
    <m/>
    <m/>
    <m/>
    <m/>
    <m/>
    <m/>
    <s v="N/A"/>
    <s v="REDE OK"/>
    <s v="ATIVO"/>
    <s v="-"/>
    <m/>
    <s v="CONSTRUÍDO"/>
    <s v="O&amp;M"/>
    <s v="CONSTRUÍDO"/>
    <n v="0"/>
    <m/>
  </r>
  <r>
    <s v="MGBEV"/>
    <s v="M2023EST_MGBEV_01"/>
    <s v="ATIVO"/>
    <s v="SIM"/>
    <s v="REDE OK"/>
    <m/>
    <d v="2024-08-05T00:00:00"/>
    <d v="2024-08-07T00:00:00"/>
    <s v="NA"/>
    <s v="NA"/>
    <s v="MGPQN-MGBEV-MGSMI-MGPQN"/>
    <x v="1"/>
    <s v="MGBHF"/>
    <s v="MGPQN"/>
    <s v="Ativo"/>
    <s v="BELO HORIZONTE"/>
    <x v="1"/>
    <s v="REDE ENTREGUE CONFORME TOPOLOGIA ESTRUTURANTE"/>
    <m/>
    <s v="SIM"/>
    <s v="ATIVO"/>
    <s v="REDE OK"/>
    <d v="1899-12-30T00:00:00"/>
    <s v="ICOMON SP"/>
    <s v="-"/>
    <s v="W0"/>
    <x v="1"/>
    <s v="MOIN"/>
    <s v="NA"/>
    <x v="0"/>
    <m/>
    <m/>
    <m/>
    <m/>
    <m/>
    <m/>
    <s v="N/A"/>
    <s v="REDE OK"/>
    <s v="ATIVO"/>
    <s v="-"/>
    <m/>
    <s v="CONSTRUÍDO"/>
    <s v="O&amp;M"/>
    <s v="CONSTRUÍDO"/>
    <n v="0"/>
    <m/>
  </r>
  <r>
    <s v="MGBOF"/>
    <s v="M2023EST_MGBOF_01"/>
    <s v="ATIVO"/>
    <s v="SIM"/>
    <s v="REDE OK"/>
    <m/>
    <d v="2024-07-02T00:00:00"/>
    <d v="2024-06-29T00:00:00"/>
    <s v="NA"/>
    <s v="NA"/>
    <s v="MGBBJ-MGBOF-MGBBJ"/>
    <x v="1"/>
    <s v="MGJCT"/>
    <s v="MGBBJ"/>
    <s v="Ativo"/>
    <s v="BELO HORIZONTE"/>
    <x v="1"/>
    <s v="ATIVO COM  PROTEÇÃO TOPOLOGIA ESTRUT - LANÇAMENTO"/>
    <m/>
    <s v="SIM"/>
    <s v="ATIVO"/>
    <s v="REDE OK"/>
    <d v="1899-12-30T00:00:00"/>
    <s v="ICOMON SP / MOP"/>
    <s v="-"/>
    <s v="W0"/>
    <x v="1"/>
    <n v="511956"/>
    <s v="Empreiteira"/>
    <x v="0"/>
    <m/>
    <m/>
    <m/>
    <m/>
    <m/>
    <m/>
    <s v="N/A"/>
    <s v="REDE OK"/>
    <s v="ATIVO"/>
    <s v="-"/>
    <m/>
    <s v="CONSTRUÍDO"/>
    <s v="O&amp;M"/>
    <s v="CONSTRUÍDO"/>
    <n v="0"/>
    <m/>
  </r>
  <r>
    <s v="MGBOL"/>
    <s v="M2023EST_MGBOL_01"/>
    <s v="ATIVO"/>
    <s v="SIM"/>
    <s v="REDE OK"/>
    <m/>
    <d v="2024-07-25T00:00:00"/>
    <d v="2024-06-28T00:00:00"/>
    <s v="NÃO"/>
    <s v="PENDENTE"/>
    <s v="MGJCT-MGBOL-MGJCT / MGJCT-MGBOL"/>
    <x v="3"/>
    <s v="MGJCT"/>
    <s v="-"/>
    <s v="Ativo"/>
    <s v="BELO HORIZONTE"/>
    <x v="1"/>
    <s v="ATIVO COM  PROTEÇÃO TOPOLOGIA ESTRUT - LANÇAMENTO"/>
    <m/>
    <s v="SIM"/>
    <s v="ATIVO"/>
    <s v="REDE OK"/>
    <d v="1899-12-30T00:00:00"/>
    <s v="ICOMON SP / MOP"/>
    <s v="-"/>
    <s v="W0"/>
    <x v="1"/>
    <n v="508029"/>
    <s v="Empreiteira"/>
    <x v="0"/>
    <m/>
    <m/>
    <m/>
    <m/>
    <m/>
    <m/>
    <s v="N/A"/>
    <s v="REDE OK"/>
    <s v="ATIVO"/>
    <s v="-"/>
    <m/>
    <s v="CONSTRUÍDO"/>
    <s v="O&amp;M"/>
    <s v="CONSTRUÍDO"/>
    <n v="0"/>
    <m/>
  </r>
  <r>
    <s v="MGBOO"/>
    <s v="M2023EST_MGBOO_01"/>
    <s v="ATIVO"/>
    <s v="SIM"/>
    <s v="REDE OK"/>
    <m/>
    <d v="2024-08-07T00:00:00"/>
    <d v="2024-08-02T00:00:00"/>
    <s v="NA"/>
    <s v="NA"/>
    <s v="MGBWE-MGBOO-MGBTD-MGCCO-MGBWE"/>
    <x v="1"/>
    <s v="MGBWE"/>
    <s v="-"/>
    <s v="Ativo"/>
    <s v="BELO HORIZONTE"/>
    <x v="1"/>
    <s v="REDE OK"/>
    <m/>
    <s v="SIM"/>
    <s v="ATIVO"/>
    <s v="REDE OK"/>
    <d v="1899-12-30T00:00:00"/>
    <s v="ICOMON MG"/>
    <s v="-"/>
    <s v="W0"/>
    <x v="1"/>
    <s v="NA"/>
    <s v="NA"/>
    <x v="0"/>
    <m/>
    <m/>
    <m/>
    <m/>
    <m/>
    <m/>
    <s v="N/A"/>
    <s v="REDE OK"/>
    <s v="ATIVO"/>
    <s v="-"/>
    <m/>
    <s v="CONSTRUÍDO"/>
    <s v="O&amp;M"/>
    <s v="CONSTRUÍDO"/>
    <n v="0"/>
    <m/>
  </r>
  <r>
    <s v="MGBBA"/>
    <s v="M2023EST_MGBBA_01"/>
    <s v="ATIVO"/>
    <s v="SIM"/>
    <s v="REDE OK"/>
    <m/>
    <d v="2024-05-13T00:00:00"/>
    <d v="2024-05-21T00:00:00"/>
    <s v="NA"/>
    <s v="NA"/>
    <s v="MGBCQ-MGBBA-MGBCQ"/>
    <x v="1"/>
    <s v="MGBAM"/>
    <s v="MGBCQ"/>
    <s v="Ativo"/>
    <s v="BELO HORIZONTE"/>
    <x v="1"/>
    <s v="ATIVO COM  PROTEÇÃO TOPOLOGIA ESTRUT - LANÇAMENTO"/>
    <m/>
    <s v="SIM"/>
    <s v="ATIVO"/>
    <s v="REDE OK"/>
    <d v="1899-12-30T00:00:00"/>
    <s v="ICOMON MG"/>
    <s v="-"/>
    <s v="W0"/>
    <x v="1"/>
    <n v="520935"/>
    <s v="Cidade"/>
    <x v="0"/>
    <m/>
    <m/>
    <m/>
    <m/>
    <m/>
    <m/>
    <s v="N/A"/>
    <s v="REDE OK"/>
    <s v="ATIVO"/>
    <s v="-"/>
    <m/>
    <s v="CONSTRUÍDO"/>
    <s v="O&amp;M"/>
    <s v="CONSTRUÍDO"/>
    <n v="0"/>
    <m/>
  </r>
  <r>
    <s v="MGBPA"/>
    <s v="M2024EST_MGBPA_01"/>
    <s v="ATIVO"/>
    <s v="SIM"/>
    <s v="REDE OK"/>
    <m/>
    <d v="2024-08-16T00:00:00"/>
    <d v="2024-08-16T00:00:00"/>
    <s v="NA"/>
    <s v="NA"/>
    <s v="MGVSO-MGBRA-MGBPA-MGVSO"/>
    <x v="1"/>
    <s v="MGVSO"/>
    <s v="MGVSO"/>
    <s v="Ativo"/>
    <s v="BELO HORIZONTE"/>
    <x v="1"/>
    <s v="REDE ENTREGUE CONFORME TOPOLOGIA ESTRUTURANTE"/>
    <m/>
    <s v="NÃO"/>
    <s v="ATIVO"/>
    <s v="REDE OK"/>
    <d v="1899-12-30T00:00:00"/>
    <s v="TELEMONT MG"/>
    <s v="-"/>
    <s v="W0"/>
    <x v="1"/>
    <n v="507180"/>
    <s v="Aprovado HQ"/>
    <x v="0"/>
    <m/>
    <m/>
    <m/>
    <m/>
    <m/>
    <m/>
    <s v="N/A"/>
    <s v="REDE OK"/>
    <s v="ATIVO"/>
    <s v="-"/>
    <m/>
    <s v="CONSTRUÍDO"/>
    <s v="O&amp;M"/>
    <s v="CONSTRUÍDO"/>
    <n v="0"/>
    <m/>
  </r>
  <r>
    <s v="MGBMJ"/>
    <s v="M2023EST_MGBMJ_01"/>
    <s v="ATIVO"/>
    <s v="SIM"/>
    <s v="REDE OK"/>
    <m/>
    <d v="2024-07-09T00:00:00"/>
    <d v="2024-07-11T00:00:00"/>
    <s v="NA"/>
    <s v="NA"/>
    <s v="MGBPC-MGBMJ-MGBPC"/>
    <x v="1"/>
    <s v="MGBPC"/>
    <s v="MGBPC"/>
    <s v="Ativo"/>
    <s v="BELO HORIZONTE"/>
    <x v="1"/>
    <s v="ATIVO COM  PROTEÇÃO TOPOLOGIA ESTRUT - LANÇAMENTO"/>
    <m/>
    <s v="SIM"/>
    <s v="ATIVO"/>
    <s v="REDE OK"/>
    <d v="1899-12-30T00:00:00"/>
    <s v="MOP"/>
    <s v="-"/>
    <s v="W0"/>
    <x v="1"/>
    <s v="MOIN"/>
    <s v="NA"/>
    <x v="0"/>
    <m/>
    <m/>
    <m/>
    <m/>
    <m/>
    <m/>
    <s v="N/A"/>
    <s v="REDE OK"/>
    <s v="ATIVO"/>
    <s v="-"/>
    <m/>
    <s v="CONSTRUÍDO"/>
    <s v="O&amp;M"/>
    <s v="CONSTRUÍDO"/>
    <n v="0"/>
    <m/>
  </r>
  <r>
    <s v="MGBPD"/>
    <s v="M2024EST_MGBPD_01"/>
    <s v="ATIVO"/>
    <s v="SIM"/>
    <s v="REDE OK"/>
    <m/>
    <d v="2024-09-03T00:00:00"/>
    <d v="2024-10-18T00:00:00"/>
    <s v="NA"/>
    <s v="NA"/>
    <s v="MGBLO-MGBPD-MGBLO"/>
    <x v="1"/>
    <s v="MGSAG"/>
    <s v="MGBLO"/>
    <s v="Ativo HL4 / Falta HL5D"/>
    <s v="BELO HORIZONTE"/>
    <x v="1"/>
    <s v="REDE ENTREGUE CONFORME TOPOLOGIA ESTRUTURANTE"/>
    <m/>
    <s v="NÃO"/>
    <s v="ATIVO"/>
    <s v="REDE OK"/>
    <d v="1899-12-30T00:00:00"/>
    <s v="TELEMONT MG"/>
    <s v="-"/>
    <s v="W0"/>
    <x v="1"/>
    <n v="512291"/>
    <s v="Aprovado HQ"/>
    <x v="0"/>
    <m/>
    <m/>
    <m/>
    <m/>
    <m/>
    <m/>
    <s v="N/A"/>
    <d v="2024-10-11T00:00:00"/>
    <d v="2024-10-15T00:00:00"/>
    <s v="-"/>
    <s v="REPARO TRATADO PELO TELEMONT"/>
    <s v="CONSTRUÍDO"/>
    <s v="O&amp;M"/>
    <s v="CONSTRUÍDO"/>
    <n v="0"/>
    <m/>
  </r>
  <r>
    <s v="MGBPE"/>
    <s v="M2023EST_MGBPE_01"/>
    <s v="ATIVO"/>
    <s v="SIM"/>
    <s v="REDE OK"/>
    <m/>
    <d v="2024-10-29T00:00:00"/>
    <d v="2024-10-30T00:00:00"/>
    <s v="NA"/>
    <s v="NA"/>
    <s v="MGRPM-MGBPE-MGRPM"/>
    <x v="1"/>
    <s v="MGSAG"/>
    <s v="MGRPM"/>
    <s v="Ativo"/>
    <s v="BELO HORIZONTE"/>
    <x v="1"/>
    <s v="REDE ENTREGUE CONFORME TOPOLOGIA ESTRUTURANTE"/>
    <m/>
    <s v="NÃO"/>
    <s v="ATIVO"/>
    <s v="REDE OK"/>
    <d v="1899-12-30T00:00:00"/>
    <s v="ONDACOM"/>
    <s v="-"/>
    <s v="W0"/>
    <x v="1"/>
    <n v="519342"/>
    <s v="Aprovado HQ"/>
    <x v="0"/>
    <m/>
    <m/>
    <m/>
    <m/>
    <m/>
    <m/>
    <s v="N/A"/>
    <d v="2024-10-11T00:00:00"/>
    <d v="2024-10-28T00:00:00"/>
    <s v="-"/>
    <s v="OBRA DA ONDACOM"/>
    <s v="CONSTRUÍDO"/>
    <s v="O&amp;M"/>
    <s v="CONSTRUÍDO"/>
    <n v="0"/>
    <m/>
  </r>
  <r>
    <s v="MGBPF"/>
    <s v="M2024EST_MGBPF_01"/>
    <s v="ATIVO"/>
    <s v="SIM"/>
    <s v="REDE OK"/>
    <m/>
    <d v="2024-01-01T00:00:00"/>
    <d v="2024-01-01T00:00:00"/>
    <s v="NA"/>
    <s v="NA"/>
    <s v="MGBLO-MGBPF-MGBLO"/>
    <x v="1"/>
    <s v="MGSAG"/>
    <s v="MGBLO"/>
    <s v="Ativo HL4 / Falta HL5D"/>
    <s v="BELO HORIZONTE"/>
    <x v="1"/>
    <s v="ATIVO COM  PROTEÇÃO TOPOLOGIA ESTRUT - CFO + ROLLOUT"/>
    <m/>
    <s v="NÃO"/>
    <s v="ATIVO"/>
    <s v="REDE OK"/>
    <d v="1899-12-30T00:00:00"/>
    <s v="TELEMONT MG"/>
    <s v="-"/>
    <s v="W0"/>
    <x v="1"/>
    <s v="MOIN"/>
    <s v="NA"/>
    <x v="0"/>
    <m/>
    <m/>
    <m/>
    <m/>
    <m/>
    <m/>
    <s v="N/A"/>
    <s v="REDE OK"/>
    <s v="ATIVO"/>
    <s v="-"/>
    <m/>
    <s v="CONSTRUÍDO"/>
    <s v="O&amp;M"/>
    <s v="CONSTRUÍDO"/>
    <n v="0"/>
    <m/>
  </r>
  <r>
    <s v="MGBPH"/>
    <s v="M2024EST_MGBPH_01"/>
    <s v="ATIVO"/>
    <s v="SIM"/>
    <s v="REDE OK"/>
    <m/>
    <d v="2024-09-12T00:00:00"/>
    <d v="2024-09-24T00:00:00"/>
    <s v="NA"/>
    <s v="NA"/>
    <s v="MGPIR-MGBEP-MGBAL-MGBPH-MGPIR"/>
    <x v="1"/>
    <s v="MGJCT"/>
    <s v="MGPIR"/>
    <s v="Ativo"/>
    <s v="BELO HORIZONTE"/>
    <x v="1"/>
    <s v="REDE OK"/>
    <m/>
    <s v="SIM"/>
    <s v="ATIVO"/>
    <s v="REDE OK"/>
    <d v="1899-12-30T00:00:00"/>
    <s v="ICOMON SP / MOP"/>
    <s v="-"/>
    <s v="W0"/>
    <x v="1"/>
    <s v="NA"/>
    <s v="NA"/>
    <x v="0"/>
    <m/>
    <m/>
    <m/>
    <m/>
    <m/>
    <m/>
    <s v="N/A"/>
    <s v="REDE OK"/>
    <s v="ATIVO"/>
    <s v="-"/>
    <m/>
    <s v="CONSTRUÍDO"/>
    <s v="O&amp;M"/>
    <s v="CONSTRUÍDO"/>
    <n v="0"/>
    <m/>
  </r>
  <r>
    <s v="MGBBE"/>
    <s v="M2023_MGBBE_01"/>
    <s v="ATIVO"/>
    <s v="SIM"/>
    <s v="REDE OK"/>
    <m/>
    <d v="2024-02-21T00:00:00"/>
    <d v="2024-02-21T00:00:00"/>
    <s v="NA"/>
    <s v="NA"/>
    <s v="MGBET-MGBBE-MGBET"/>
    <x v="1"/>
    <s v="MGBET"/>
    <s v="MGBET"/>
    <s v="Ativo"/>
    <s v="BETIM"/>
    <x v="1"/>
    <s v="ATIVO COM  PROTEÇÃO TOPOLOGIA ESTRUT - CFO + ROLLOUT"/>
    <m/>
    <s v="NÃO"/>
    <s v="ATIVO"/>
    <s v="REDE OK"/>
    <d v="1899-12-30T00:00:00"/>
    <s v="TELEMONT MG"/>
    <s v="-"/>
    <s v="W0"/>
    <x v="1"/>
    <s v="MOIN"/>
    <s v="NA"/>
    <x v="0"/>
    <m/>
    <m/>
    <m/>
    <m/>
    <m/>
    <m/>
    <s v="N/A"/>
    <s v="REDE OK"/>
    <s v="ATIVO"/>
    <s v="-"/>
    <m/>
    <s v="CONSTRUÍDO"/>
    <s v="O&amp;M"/>
    <s v="CONSTRUÍDO"/>
    <n v="0"/>
    <m/>
  </r>
  <r>
    <s v="MGBPJ"/>
    <s v="M2024EST_MGBPJ_01"/>
    <s v="ATIVO"/>
    <s v="SIM"/>
    <s v="REDE OK"/>
    <m/>
    <d v="2024-07-23T00:00:00"/>
    <d v="2024-09-20T00:00:00"/>
    <s v="NA"/>
    <s v="NA"/>
    <s v="MGBHP-MGBPJ-MGESP-MGBHV-MGBHP"/>
    <x v="1"/>
    <s v="MGFLR"/>
    <s v="MGBHP"/>
    <s v="Ativo HL4 / Falta HL5D"/>
    <s v="BELO HORIZONTE"/>
    <x v="1"/>
    <s v="REDE ENTREGUE COM  PROTEÇÃO TOPOLOGIA ESTRUT - LANÇAMENTO "/>
    <m/>
    <s v="SIM"/>
    <s v="ATIVO"/>
    <s v="REDE OK"/>
    <d v="1899-12-30T00:00:00"/>
    <s v="ICOMON MG"/>
    <s v="-"/>
    <s v="W0"/>
    <x v="1"/>
    <s v="NA"/>
    <s v="NA"/>
    <x v="0"/>
    <m/>
    <m/>
    <m/>
    <m/>
    <m/>
    <m/>
    <s v="N/A"/>
    <s v="REDE OK"/>
    <s v="ATIVO"/>
    <s v="-"/>
    <m/>
    <s v="CONSTRUÍDO"/>
    <s v="O&amp;M"/>
    <s v="CONSTRUÍDO"/>
    <n v="0"/>
    <m/>
  </r>
  <r>
    <s v="MGBPM"/>
    <s v="M2024EST_MGBPM_01"/>
    <s v="ATIVO"/>
    <s v="SIM"/>
    <s v="REDE OK"/>
    <m/>
    <d v="2024-09-05T00:00:00"/>
    <d v="2024-09-12T00:00:00"/>
    <s v="NA"/>
    <s v="NA"/>
    <s v="MGBLO-MGCCW-MGBPM-MGFTB-MGBLO"/>
    <x v="1"/>
    <s v="MGSAG"/>
    <s v="MGBLO"/>
    <s v="Ativo HL4 / Ativo HL5D"/>
    <s v="BELO HORIZONTE"/>
    <x v="1"/>
    <s v="REDE ENTREGUE CONFORME TOPOLOGIA ESTRUTURANTE"/>
    <m/>
    <s v="NÃO"/>
    <s v="ATIVO"/>
    <s v="REDE OK"/>
    <d v="1899-12-30T00:00:00"/>
    <s v="TELEMONT MG"/>
    <s v="-"/>
    <s v="W0"/>
    <x v="1"/>
    <n v="512295"/>
    <s v="Aprovado HQ"/>
    <x v="0"/>
    <m/>
    <m/>
    <m/>
    <m/>
    <m/>
    <m/>
    <s v="N/A"/>
    <s v="REDE OK"/>
    <s v="ATIVO"/>
    <s v="-"/>
    <m/>
    <s v="CONSTRUÍDO"/>
    <s v="O&amp;M"/>
    <s v="CONSTRUÍDO"/>
    <n v="0"/>
    <m/>
  </r>
  <r>
    <s v="MGBPU"/>
    <s v="M2024EST_MGBPU_01"/>
    <s v="ATIVO"/>
    <s v="SIM"/>
    <s v="REDE OK"/>
    <m/>
    <d v="2024-07-16T00:00:00"/>
    <d v="2024-10-31T00:00:00"/>
    <s v="NÃO"/>
    <s v="PENDENTE"/>
    <s v="MGVSO-MGBPU-MGVSO / MGVSO-MGBPU"/>
    <x v="3"/>
    <s v="MGVSO"/>
    <s v="-"/>
    <s v="Ativo"/>
    <s v="BELO HORIZONTE"/>
    <x v="1"/>
    <s v="REDE ENTREGUE COM  PROTEÇÃO TOPOLOGIA ESTRUT - CFO + ROLLOUT"/>
    <m/>
    <s v="NÃO"/>
    <s v="ATIVO"/>
    <s v="REDE OK"/>
    <d v="1899-12-30T00:00:00"/>
    <s v="TELEMONT MG"/>
    <s v="-"/>
    <s v="W0"/>
    <x v="1"/>
    <n v="504065"/>
    <s v="Aprovado HQ"/>
    <x v="0"/>
    <m/>
    <m/>
    <m/>
    <m/>
    <m/>
    <m/>
    <s v="N/A"/>
    <d v="2024-10-12T00:00:00"/>
    <d v="2024-10-14T00:00:00"/>
    <s v="-"/>
    <m/>
    <s v="CONSTRUÍDO"/>
    <s v="O&amp;M"/>
    <s v="CONSTRUÍDO"/>
    <n v="0"/>
    <m/>
  </r>
  <r>
    <s v="MGBQE"/>
    <s v="M2023EST_MGBQE_01"/>
    <s v="ATIVO"/>
    <s v="SIM"/>
    <s v="REDE OK"/>
    <m/>
    <d v="2024-07-08T00:00:00"/>
    <d v="2024-07-10T00:00:00"/>
    <s v="NA"/>
    <s v="NA"/>
    <s v="MGBOL-MGBQE-MGBOL"/>
    <x v="1"/>
    <s v="MGJCT"/>
    <s v="MGBOL"/>
    <s v="Ativo"/>
    <s v="BELO HORIZONTE"/>
    <x v="1"/>
    <s v="ATIVO COM  PROTEÇÃO TOPOLOGIA ESTRUT - LANÇAMENTO"/>
    <m/>
    <s v="SIM"/>
    <s v="ATIVO"/>
    <s v="REDE OK"/>
    <d v="1899-12-30T00:00:00"/>
    <s v="ICOMON SP / MOP"/>
    <s v="-"/>
    <s v="W0"/>
    <x v="1"/>
    <n v="481239"/>
    <s v="CANCELADO"/>
    <x v="0"/>
    <m/>
    <m/>
    <m/>
    <m/>
    <m/>
    <m/>
    <s v="N/A"/>
    <s v="REDE OK"/>
    <s v="ATIVO"/>
    <s v="-"/>
    <m/>
    <s v="CONSTRUÍDO"/>
    <s v="O&amp;M"/>
    <s v="CONSTRUÍDO"/>
    <n v="0"/>
    <m/>
  </r>
  <r>
    <s v="MGBQI"/>
    <s v="M2024EST_MGBQI_01"/>
    <s v="ATIVO"/>
    <s v="SIM"/>
    <s v="REDE OK"/>
    <m/>
    <d v="2024-08-02T00:00:00"/>
    <d v="2024-05-07T00:00:00"/>
    <s v="NA"/>
    <s v="NA"/>
    <s v="MGCND-MGCEZ-MGBQI-MGLEB-MGCND"/>
    <x v="1"/>
    <s v="MGESL"/>
    <s v="MGCND"/>
    <s v="Ativo"/>
    <s v="BELO HORIZONTE"/>
    <x v="1"/>
    <s v="ATIVO COM  PROTEÇÃO TOPOLOGIA ESTRUT - CFO + ROLLOUT"/>
    <m/>
    <s v="SIM"/>
    <s v="ATIVO"/>
    <s v="REDE OK"/>
    <d v="1899-12-30T00:00:00"/>
    <s v="TELEMONT MG"/>
    <s v="-"/>
    <s v="W0"/>
    <x v="1"/>
    <s v="MOIN"/>
    <s v="NA"/>
    <x v="0"/>
    <m/>
    <m/>
    <m/>
    <m/>
    <m/>
    <m/>
    <s v="N/A"/>
    <s v="REDE OK"/>
    <s v="ATIVO"/>
    <s v="-"/>
    <m/>
    <s v="CONSTRUÍDO"/>
    <s v="O&amp;M"/>
    <s v="CONSTRUÍDO"/>
    <n v="0"/>
    <m/>
  </r>
  <r>
    <s v="MGBRA"/>
    <s v="M2024EST_MGBRA_01"/>
    <s v="ATIVO"/>
    <s v="SIM"/>
    <s v="REDE OK"/>
    <m/>
    <d v="2024-08-16T00:00:00"/>
    <d v="2024-08-16T00:00:00"/>
    <s v="NA"/>
    <s v="NA"/>
    <s v="MGVSO-MGBRA-MGBPA-MGVSO"/>
    <x v="1"/>
    <s v="MGVSO"/>
    <s v="MGVSO"/>
    <s v="Ativo"/>
    <s v="BELO HORIZONTE"/>
    <x v="1"/>
    <s v="REDE ENTREGUE CONFORME TOPOLOGIA ESTRUTURANTE"/>
    <m/>
    <s v="NÃO"/>
    <s v="ATIVO"/>
    <s v="REDE OK"/>
    <d v="1899-12-30T00:00:00"/>
    <s v="TELEMONT MG"/>
    <s v="-"/>
    <s v="W0"/>
    <x v="1"/>
    <n v="507180"/>
    <s v="Aprovado HQ"/>
    <x v="0"/>
    <m/>
    <m/>
    <m/>
    <m/>
    <m/>
    <m/>
    <s v="N/A"/>
    <s v="REDE OK"/>
    <s v="ATIVO"/>
    <s v="-"/>
    <m/>
    <s v="CONSTRUÍDO"/>
    <s v="O&amp;M"/>
    <s v="CONSTRUÍDO"/>
    <n v="0"/>
    <m/>
  </r>
  <r>
    <s v="MGBRC"/>
    <s v="M2023_MGBRC_01"/>
    <s v="ATIVO"/>
    <s v="SIM"/>
    <s v="REDE OK"/>
    <m/>
    <d v="2024-09-30T00:00:00"/>
    <d v="2025-01-13T00:00:00"/>
    <s v="NA"/>
    <s v="NA"/>
    <s v="MGG37-MGBRC-MGG37"/>
    <x v="1"/>
    <s v="MGG37"/>
    <s v="MGG37"/>
    <s v="Ativo"/>
    <s v="CONTAGEM"/>
    <x v="1"/>
    <s v="REDE ENTREGUE CONFORME TOPOLOGIA ESTRUTURANTE"/>
    <s v="NECESSÁRIO MIGRAR REPARO CJV - CCA, SENÃO ISOLA - INTERFACE ATENUADA"/>
    <s v="NÃO"/>
    <s v="ATIVO"/>
    <s v="REDE OK"/>
    <s v="ATIVO"/>
    <s v="ONDACOM"/>
    <s v="-"/>
    <s v="-"/>
    <x v="1"/>
    <n v="508282"/>
    <s v="Aprovado HQ"/>
    <x v="0"/>
    <m/>
    <m/>
    <m/>
    <m/>
    <m/>
    <m/>
    <s v="N/A"/>
    <d v="2024-01-20T00:00:00"/>
    <d v="2024-10-18T00:00:00"/>
    <s v="-"/>
    <s v="31/10/2024 - Plan James: concluído_x000a_AGENDADO PARA 19/10"/>
    <s v="CONSTRUÍDO"/>
    <s v="OSP"/>
    <s v="REDE OK"/>
    <n v="0"/>
    <m/>
  </r>
  <r>
    <s v="MGBRE"/>
    <s v="M2023EST_MGBRE_01"/>
    <s v="ATIVO"/>
    <s v="SIM"/>
    <s v="REDE OK"/>
    <m/>
    <d v="2024-07-15T00:00:00"/>
    <d v="2024-08-26T00:00:00"/>
    <s v="NA"/>
    <s v="NA"/>
    <s v="MGCNO-MGSIL-MGBRE-MGCNO"/>
    <x v="1"/>
    <s v="MGJCT"/>
    <s v="MGCNO"/>
    <s v="Ativo"/>
    <s v="BELO HORIZONTE"/>
    <x v="1"/>
    <s v="ATIVO COM  PROTEÇÃO TOPOLOGIA ESTRUT - LANÇAMENTO"/>
    <m/>
    <s v="SIM"/>
    <s v="ATIVO"/>
    <s v="REDE OK"/>
    <d v="1899-12-30T00:00:00"/>
    <s v="ICOMON SP / MOP"/>
    <s v="-"/>
    <s v="W0"/>
    <x v="1"/>
    <n v="508004"/>
    <s v="Empreiteira"/>
    <x v="0"/>
    <m/>
    <m/>
    <m/>
    <m/>
    <m/>
    <m/>
    <s v="N/A"/>
    <s v="REDE OK"/>
    <s v="ATIVO"/>
    <s v="-"/>
    <m/>
    <s v="CONSTRUÍDO"/>
    <s v="O&amp;M"/>
    <s v="CONSTRUÍDO"/>
    <n v="0"/>
    <m/>
  </r>
  <r>
    <s v="MGBRH"/>
    <s v="M2024EST_MGBRH_01"/>
    <s v="ATIVO"/>
    <s v="SIM"/>
    <s v="REDE OK"/>
    <m/>
    <d v="2024-01-09T00:00:00"/>
    <d v="2024-01-09T00:00:00"/>
    <s v="NA"/>
    <s v="NA"/>
    <s v="MGRAP-MGBRH-MGRAP"/>
    <x v="1"/>
    <s v="MGLUE"/>
    <s v="MGRAP"/>
    <s v="Ativo HL4 / Falta HL5D"/>
    <s v="BELO HORIZONTE"/>
    <x v="1"/>
    <s v="ATIVO COM  PROTEÇÃO TOPOLOGIA ESTRUT - CFO + ROLLOUT"/>
    <m/>
    <s v="NÃO"/>
    <s v="ATIVO"/>
    <s v="REDE OK"/>
    <d v="1899-12-30T00:00:00"/>
    <s v="ICOMON MG"/>
    <s v="-"/>
    <s v="W0"/>
    <x v="1"/>
    <s v="MOIN"/>
    <s v="NA"/>
    <x v="0"/>
    <m/>
    <m/>
    <m/>
    <m/>
    <m/>
    <m/>
    <s v="N/A"/>
    <s v="REDE OK"/>
    <s v="ATIVO"/>
    <s v="-"/>
    <m/>
    <s v="CONSTRUÍDO"/>
    <s v="O&amp;M"/>
    <s v="CONSTRUÍDO"/>
    <n v="0"/>
    <m/>
  </r>
  <r>
    <s v="MGBRO"/>
    <s v="M2024EST_MGBRO_01"/>
    <s v="ATIVO"/>
    <s v="SIM"/>
    <s v="REDE OK"/>
    <m/>
    <d v="2024-09-13T00:00:00"/>
    <d v="2024-11-04T00:00:00"/>
    <s v="NA"/>
    <s v="NA"/>
    <s v="MGNLV-MGBRO-MGBSI-MGNLV"/>
    <x v="1"/>
    <s v="MGNLV"/>
    <s v="MGNLV"/>
    <s v="Ativo"/>
    <s v="BELO HORIZONTE"/>
    <x v="1"/>
    <s v="REDE ENTREGUE CONFORME TOPOLOGIA ESTRUTURANTE"/>
    <m/>
    <s v="NÃO"/>
    <s v="ATIVO"/>
    <s v="REDE OK"/>
    <d v="1899-12-30T00:00:00"/>
    <s v="TELEMONT MG"/>
    <s v="-"/>
    <s v="W0"/>
    <x v="1"/>
    <n v="512303"/>
    <s v="Aprovado HQ"/>
    <x v="0"/>
    <m/>
    <m/>
    <m/>
    <m/>
    <m/>
    <m/>
    <s v="N/A"/>
    <d v="2024-10-08T00:00:00"/>
    <d v="2024-10-09T00:00:00"/>
    <s v="-"/>
    <s v="qui 10/10/2024 17:19 - Email Matheus Telemont rede ok"/>
    <s v="CONSTRUÍDO"/>
    <s v="O&amp;M"/>
    <s v="CONSTRUÍDO"/>
    <n v="0"/>
    <m/>
  </r>
  <r>
    <s v="MGBRT"/>
    <s v="M2024EST_MGBRT_01"/>
    <s v="ATIVO"/>
    <s v="SIM"/>
    <s v="REDE OK"/>
    <m/>
    <d v="2024-07-15T00:00:00"/>
    <d v="2024-08-21T00:00:00"/>
    <s v="NA"/>
    <s v="NA"/>
    <s v="MGBPC-MGBRT-MGPGE-MGBPC"/>
    <x v="1"/>
    <s v="MGBPC"/>
    <s v="MGBPC"/>
    <s v="Ativo"/>
    <s v="BELO HORIZONTE"/>
    <x v="1"/>
    <s v="ATIVO COM  PROTEÇÃO TOPOLOGIA ESTRUT (WSP)"/>
    <m/>
    <s v="SIM"/>
    <s v="ATIVO"/>
    <s v="REDE OK"/>
    <d v="1899-12-30T00:00:00"/>
    <s v="MOP"/>
    <s v="-"/>
    <s v="W0"/>
    <x v="1"/>
    <s v="MOIN"/>
    <s v="NA"/>
    <x v="0"/>
    <m/>
    <m/>
    <m/>
    <m/>
    <m/>
    <m/>
    <s v="N/A"/>
    <s v="REDE OK"/>
    <s v="ATIVO"/>
    <s v="-"/>
    <m/>
    <s v="CONSTRUÍDO"/>
    <s v="O&amp;M"/>
    <s v="CONSTRUÍDO"/>
    <n v="0"/>
    <m/>
  </r>
  <r>
    <s v="MGBRZ"/>
    <s v="M2023EST_MGBRZ_01"/>
    <s v="ATIVO"/>
    <s v="SIM"/>
    <s v="REDE OK"/>
    <m/>
    <d v="2024-07-15T00:00:00"/>
    <d v="2024-10-08T00:00:00"/>
    <s v="NA"/>
    <s v="NA"/>
    <s v="MGBOL-MGBRZ-MGBOL"/>
    <x v="1"/>
    <s v="MGJCT"/>
    <s v="MGBOL"/>
    <s v="Ativo"/>
    <s v="BELO HORIZONTE"/>
    <x v="1"/>
    <s v="ATIVO COM  PROTEÇÃO TOPOLOGIA ESTRUT - LANÇAMENTO"/>
    <m/>
    <s v="SIM"/>
    <s v="ATIVO"/>
    <s v="REDE OK"/>
    <d v="1899-12-30T00:00:00"/>
    <s v="ICOMON SP / MOP"/>
    <s v="-"/>
    <s v="W0"/>
    <x v="1"/>
    <s v="MOIN"/>
    <s v="NA"/>
    <x v="0"/>
    <m/>
    <m/>
    <m/>
    <m/>
    <m/>
    <m/>
    <s v="N/A"/>
    <s v="REDE OK"/>
    <d v="2024-10-08T00:00:00"/>
    <s v="-"/>
    <m/>
    <s v="CONSTRUÍDO"/>
    <s v="O&amp;M"/>
    <s v="CONSTRUÍDO"/>
    <n v="0"/>
    <m/>
  </r>
  <r>
    <s v="MGBSA"/>
    <s v="M2024EST_MGBSA_01"/>
    <s v="ATIVO"/>
    <s v="SIM"/>
    <s v="REDE OK"/>
    <m/>
    <d v="2024-04-27T00:00:00"/>
    <d v="2024-10-08T00:00:00"/>
    <s v="NA"/>
    <s v="NA"/>
    <s v="MGBSB-MGBSA-MGBNI-MGBSB"/>
    <x v="1"/>
    <s v="MGESL"/>
    <s v="MGBSB"/>
    <s v="Ativo"/>
    <s v="BELO HORIZONTE"/>
    <x v="1"/>
    <s v="ATIVO COM  PROTEÇÃO TOPOLOGIA ESTRUT - CFO + ROLLOUT"/>
    <m/>
    <s v="SIM"/>
    <s v="ATIVO"/>
    <s v="REDE OK"/>
    <d v="1899-12-30T00:00:00"/>
    <s v="TELEMONT MG"/>
    <s v="-"/>
    <s v="W0"/>
    <x v="1"/>
    <n v="510667"/>
    <s v="Aprovado HQ"/>
    <x v="0"/>
    <m/>
    <m/>
    <m/>
    <m/>
    <m/>
    <m/>
    <s v="N/A"/>
    <s v="REDE OK"/>
    <d v="2024-10-08T00:00:00"/>
    <s v="-"/>
    <m/>
    <s v="CONSTRUÍDO"/>
    <s v="O&amp;M"/>
    <s v="CONSTRUÍDO"/>
    <n v="0"/>
    <m/>
  </r>
  <r>
    <s v="MGBSB"/>
    <s v="M2023EST_MGBSB_01"/>
    <s v="ATIVO"/>
    <s v="SIM"/>
    <s v="REDE OK"/>
    <m/>
    <d v="2024-07-08T00:00:00"/>
    <d v="2024-05-01T00:00:00"/>
    <s v="NÃO"/>
    <s v="PENDENTE"/>
    <s v="MGESL-MGBSB-MGESL / MGESL-MGBSB"/>
    <x v="3"/>
    <s v="MGESL"/>
    <s v="-"/>
    <s v="Ativo"/>
    <s v="BELO HORIZONTE"/>
    <x v="1"/>
    <s v="ATIVO COM  PROTEÇÃO TOPOLOGIA ESTRUT - LANÇAMENTO"/>
    <m/>
    <s v="SIM"/>
    <s v="ATIVO"/>
    <s v="REDE OK"/>
    <d v="1899-12-30T00:00:00"/>
    <s v="TELEMONT MG"/>
    <s v="-"/>
    <s v="W0"/>
    <x v="1"/>
    <n v="504176"/>
    <s v="Empreiteira"/>
    <x v="0"/>
    <m/>
    <m/>
    <m/>
    <m/>
    <m/>
    <m/>
    <s v="N/A"/>
    <s v="REDE OK"/>
    <s v="ATIVO"/>
    <s v="-"/>
    <m/>
    <s v="CONSTRUÍDO"/>
    <s v="O&amp;M"/>
    <s v="CONSTRUÍDO"/>
    <n v="0"/>
    <m/>
  </r>
  <r>
    <s v="MGBSC"/>
    <s v="M2023EST_MGBSC_01"/>
    <s v="ATIVO"/>
    <s v="SIM"/>
    <s v="REDE OK"/>
    <m/>
    <d v="2024-07-16T00:00:00"/>
    <d v="2024-05-21T00:00:00"/>
    <s v="NA"/>
    <s v="NA"/>
    <s v="MGBBJ-MGBSC-MGBBJ"/>
    <x v="1"/>
    <s v="MGJCT"/>
    <s v="MGBBJ"/>
    <s v="Ativo"/>
    <s v="BELO HORIZONTE"/>
    <x v="1"/>
    <s v="ATIVO COM  PROTEÇÃO TOPOLOGIA ESTRUT - CFO + ROLLOUT"/>
    <m/>
    <s v="SIM"/>
    <s v="ATIVO"/>
    <s v="REDE OK"/>
    <d v="1899-12-30T00:00:00"/>
    <s v="ICOMON SP / MOP"/>
    <s v="-"/>
    <s v="W0"/>
    <x v="1"/>
    <n v="508026"/>
    <s v="Aprovado HQ"/>
    <x v="0"/>
    <m/>
    <m/>
    <m/>
    <m/>
    <m/>
    <m/>
    <s v="N/A"/>
    <s v="REDE OK"/>
    <s v="ATIVO"/>
    <s v="-"/>
    <m/>
    <s v="CONSTRUÍDO"/>
    <s v="O&amp;M"/>
    <s v="CONSTRUÍDO"/>
    <n v="0"/>
    <m/>
  </r>
  <r>
    <s v="MGBGM"/>
    <s v="M2024EST_MGBGM_01"/>
    <s v="ATIVO"/>
    <s v="SIM"/>
    <s v="REDE OK"/>
    <m/>
    <d v="2024-09-20T00:00:00"/>
    <d v="2024-09-20T00:00:00"/>
    <s v="NA"/>
    <s v="NA"/>
    <s v="MGPQN-MGBGM-MGPSA-MGPQN"/>
    <x v="1"/>
    <s v="MGBHF"/>
    <s v="MGPQN"/>
    <s v="Ativo"/>
    <s v="BELO HORIZONTE"/>
    <x v="1"/>
    <s v="RE ENTREGUE COM  PROTEÇÃO TOPOLOGIA ESTRUT (WSP)"/>
    <m/>
    <s v="SIM"/>
    <s v="ATIVO"/>
    <s v="REDE OK"/>
    <d v="1899-12-30T00:00:00"/>
    <s v="ICOMON SP"/>
    <s v="-"/>
    <s v="W0"/>
    <x v="1"/>
    <s v="NA"/>
    <s v="NA"/>
    <x v="0"/>
    <m/>
    <m/>
    <m/>
    <m/>
    <m/>
    <m/>
    <s v="N/A"/>
    <s v="REDE OK"/>
    <s v="ATIVO"/>
    <s v="-"/>
    <m/>
    <s v="CONSTRUÍDO"/>
    <s v="O&amp;M"/>
    <s v="CONSTRUÍDO"/>
    <n v="0"/>
    <m/>
  </r>
  <r>
    <s v="MGRNP"/>
    <s v="M2024EST_MGRNP_01"/>
    <s v="ATIVO"/>
    <s v="SIM"/>
    <s v="REDE OK"/>
    <m/>
    <d v="2024-07-30T00:00:00"/>
    <d v="2024-08-23T00:00:00"/>
    <s v="NA"/>
    <s v="NA"/>
    <s v="MGCNP-MGRNP-MGCNP"/>
    <x v="1"/>
    <s v="MGESL"/>
    <s v="MGCNP"/>
    <s v="Ativo"/>
    <s v="RIBEIRÃO DAS NEVES"/>
    <x v="1"/>
    <s v="REDE ENTREGUE COM  PROTEÇÃO TOPOLOGIA ESTRUT - LANÇAMENTO "/>
    <m/>
    <s v="SIM"/>
    <s v="ATIVO"/>
    <s v="REDE OK"/>
    <d v="1899-12-30T00:00:00"/>
    <s v="TELEMONT MG"/>
    <s v="-"/>
    <s v="W0"/>
    <x v="1"/>
    <n v="504198"/>
    <s v="Aprovado HQ"/>
    <x v="0"/>
    <m/>
    <m/>
    <m/>
    <m/>
    <m/>
    <m/>
    <s v="N/A"/>
    <s v="REDE OK"/>
    <s v="ATIVO"/>
    <s v="-"/>
    <m/>
    <s v="CONSTRUÍDO"/>
    <s v="O&amp;M"/>
    <s v="CONSTRUÍDO"/>
    <n v="0"/>
    <m/>
  </r>
  <r>
    <s v="MGBSF"/>
    <s v="M2023EST_MGBSF_01"/>
    <s v="ATIVO"/>
    <s v="SIM"/>
    <s v="REDE OK"/>
    <m/>
    <d v="2024-07-13T00:00:00"/>
    <d v="2024-05-01T00:00:00"/>
    <s v="NA"/>
    <s v="NA"/>
    <s v="MGJCT-MGBSF-MGJCT"/>
    <x v="1"/>
    <s v="MGJCT"/>
    <s v="MGJCT"/>
    <s v="Ativo"/>
    <s v="BELO HORIZONTE"/>
    <x v="1"/>
    <s v="ATIVO COM  PROTEÇÃO TOPOLOGIA ESTRUT - LANÇAMENTO"/>
    <m/>
    <s v="SIM"/>
    <s v="ATIVO"/>
    <s v="REDE OK"/>
    <d v="1899-12-30T00:00:00"/>
    <s v="ICOMON SP / MOP"/>
    <s v="-"/>
    <s v="W0"/>
    <x v="1"/>
    <n v="508080"/>
    <s v="Aprovado HQ"/>
    <x v="0"/>
    <m/>
    <m/>
    <m/>
    <m/>
    <m/>
    <m/>
    <s v="N/A"/>
    <s v="REDE OK"/>
    <s v="ATIVO"/>
    <s v="-"/>
    <m/>
    <s v="CONSTRUÍDO"/>
    <s v="O&amp;M"/>
    <s v="CONSTRUÍDO"/>
    <n v="0"/>
    <m/>
  </r>
  <r>
    <s v="MGBSG"/>
    <s v="M2023EST_MGBSG_01"/>
    <s v="ATIVO"/>
    <s v="SIM"/>
    <s v="REDE OK"/>
    <m/>
    <d v="2024-07-23T00:00:00"/>
    <d v="2024-10-03T00:00:00"/>
    <s v="NA"/>
    <s v="NA"/>
    <s v="MGFLR-MGBSG-MGFLR"/>
    <x v="1"/>
    <s v="MGFLR"/>
    <s v="MGFLR"/>
    <s v="Ativo"/>
    <s v="BELO HORIZONTE"/>
    <x v="1"/>
    <s v="ATIVO COM  PROTEÇÃO TOPOLOGIA ESTRUT - LANÇAMENTO"/>
    <m/>
    <s v="SIM"/>
    <s v="ATIVO"/>
    <s v="REDE OK"/>
    <d v="1899-12-30T00:00:00"/>
    <s v="ICOMON MG"/>
    <s v="-"/>
    <s v="W0"/>
    <x v="1"/>
    <s v="NA"/>
    <s v="NA"/>
    <x v="0"/>
    <m/>
    <m/>
    <m/>
    <m/>
    <m/>
    <m/>
    <s v="N/A"/>
    <s v="REDE OK"/>
    <d v="2024-10-03T00:00:00"/>
    <s v="-"/>
    <m/>
    <s v="CONSTRUÍDO"/>
    <s v="O&amp;M"/>
    <s v="CONSTRUÍDO"/>
    <n v="0"/>
    <m/>
  </r>
  <r>
    <s v="MGBSI"/>
    <s v="M2024EST_MGBSI_01"/>
    <s v="ATIVO"/>
    <s v="SIM"/>
    <s v="REDE OK"/>
    <m/>
    <d v="2024-09-13T00:00:00"/>
    <d v="2024-11-04T00:00:00"/>
    <s v="NA"/>
    <s v="NA"/>
    <s v="MGNLV-MGBRO-MGBSI-MGNLV"/>
    <x v="1"/>
    <s v="MGNLV"/>
    <s v="MGNLV"/>
    <s v="Ativo"/>
    <s v="BELO HORIZONTE"/>
    <x v="1"/>
    <s v="REDE ENTREGUE CONFORME TOPOLOGIA ESTRUTURANTE"/>
    <m/>
    <s v="NÃO"/>
    <s v="ATIVO"/>
    <s v="REDE OK"/>
    <d v="1899-12-30T00:00:00"/>
    <s v="TELEMONT MG"/>
    <s v="-"/>
    <s v="W0"/>
    <x v="1"/>
    <n v="512303"/>
    <s v="Aprovado HQ"/>
    <x v="0"/>
    <m/>
    <m/>
    <m/>
    <m/>
    <m/>
    <m/>
    <s v="N/A"/>
    <s v="REDE OK"/>
    <s v="ATIVO"/>
    <s v="-"/>
    <m/>
    <s v="CONSTRUÍDO"/>
    <s v="O&amp;M"/>
    <s v="CONSTRUÍDO"/>
    <n v="0"/>
    <m/>
  </r>
  <r>
    <s v="MGBSJ"/>
    <s v="M2023EST_MGBSJ_01"/>
    <s v="ATIVO"/>
    <s v="SIM"/>
    <s v="REDE OK"/>
    <m/>
    <d v="2024-07-27T00:00:00"/>
    <d v="2024-08-08T00:00:00"/>
    <s v="NÃO"/>
    <s v="PENDENTE"/>
    <s v="MGFLR-MGBSJ-MGFLR / MGFLR-MGBSJ"/>
    <x v="3"/>
    <s v="MGFLR"/>
    <s v="-"/>
    <s v="Ativo"/>
    <s v="BELO HORIZONTE"/>
    <x v="1"/>
    <s v="REDE ENTREGUE COM  PROTEÇÃO TOPOLOGIA ESTRUT - LANÇAMENTO "/>
    <m/>
    <s v="SIM"/>
    <s v="ATIVO"/>
    <s v="REDE OK"/>
    <d v="1899-12-30T00:00:00"/>
    <s v="ICOMON MG"/>
    <s v="-"/>
    <s v="W0"/>
    <x v="1"/>
    <n v="507981"/>
    <s v="Empreiteira"/>
    <x v="0"/>
    <m/>
    <m/>
    <m/>
    <m/>
    <m/>
    <m/>
    <s v="N/A"/>
    <s v="REDE OK"/>
    <s v="ATIVO"/>
    <s v="-"/>
    <m/>
    <s v="CONSTRUÍDO"/>
    <s v="O&amp;M"/>
    <s v="CONSTRUÍDO"/>
    <n v="0"/>
    <m/>
  </r>
  <r>
    <s v="MGBBF"/>
    <s v="M2023_MGBBF_01"/>
    <s v="ATIVO"/>
    <s v="SIM"/>
    <s v="REDE OK"/>
    <m/>
    <d v="2024-09-11T00:00:00"/>
    <d v="2024-09-16T00:00:00"/>
    <s v="NA"/>
    <s v="NA"/>
    <s v="MGBET-MGBBF-MGBET"/>
    <x v="1"/>
    <s v="MGBET"/>
    <s v="MGBET"/>
    <s v="Ativo"/>
    <s v="BETIM"/>
    <x v="1"/>
    <s v="REDE ENTREGUE CONFORME TOPOLOGIA ESTRUTURANTE"/>
    <m/>
    <s v="NÃO"/>
    <s v="ATIVO"/>
    <s v="REDE OK"/>
    <d v="1899-12-30T00:00:00"/>
    <s v="TELEMONT MG"/>
    <s v="-"/>
    <s v="W0"/>
    <x v="1"/>
    <n v="512254"/>
    <s v="Aprovado HQ"/>
    <x v="0"/>
    <m/>
    <m/>
    <m/>
    <m/>
    <m/>
    <m/>
    <s v="N/A"/>
    <s v="REDE OK"/>
    <s v="ATIVO"/>
    <s v="-"/>
    <m/>
    <s v="CONSTRUÍDO"/>
    <s v="O&amp;M"/>
    <s v="CONSTRUÍDO"/>
    <n v="0"/>
    <m/>
  </r>
  <r>
    <s v="MGBSR"/>
    <s v="M2023EST_MGBSR_01"/>
    <s v="ATIVO"/>
    <s v="SIM"/>
    <s v="REDE OK"/>
    <m/>
    <d v="2024-07-16T00:00:00"/>
    <d v="2024-09-06T00:00:00"/>
    <s v="NA"/>
    <s v="NA"/>
    <s v="MGBNS-MGBSR-MGBNS"/>
    <x v="1"/>
    <s v="MGSAG"/>
    <s v="MGBNS"/>
    <s v="Ativo"/>
    <s v="BELO HORIZONTE"/>
    <x v="1"/>
    <s v="REDE ENTREGUE COM  PROTEÇÃO TOPOLOGIA ESTRUT - CFO + ROLLOUT"/>
    <m/>
    <s v="NÃO"/>
    <s v="ATIVO"/>
    <s v="REDE OK"/>
    <d v="1899-12-30T00:00:00"/>
    <s v="TELEMONT MG"/>
    <s v="-"/>
    <s v="W0"/>
    <x v="1"/>
    <n v="486476"/>
    <s v="Aprovado HQ"/>
    <x v="0"/>
    <m/>
    <m/>
    <m/>
    <m/>
    <m/>
    <m/>
    <s v="N/A"/>
    <s v="REDE OK"/>
    <s v="ATIVO"/>
    <s v="-"/>
    <m/>
    <s v="CONSTRUÍDO"/>
    <s v="O&amp;M"/>
    <s v="CONSTRUÍDO"/>
    <n v="0"/>
    <m/>
  </r>
  <r>
    <s v="MGI04"/>
    <s v="HL4_I04_24"/>
    <s v="ATIVO"/>
    <s v="SIM"/>
    <s v="REDE OK"/>
    <m/>
    <d v="2024-12-06T00:00:00"/>
    <d v="2024-12-19T00:00:00"/>
    <s v="SIM"/>
    <s v="REDE OK"/>
    <s v="MGJFG-MGI04-MSJFG/MGJFG"/>
    <x v="6"/>
    <s v="MGI04"/>
    <s v="-"/>
    <m/>
    <s v="JUIZ DE FORA"/>
    <x v="6"/>
    <s v="ENTREGUE 3 ALÇAS"/>
    <m/>
    <s v="SIM"/>
    <s v="ATIVO"/>
    <s v="REDE OK"/>
    <d v="1899-12-30T00:00:00"/>
    <s v="TELEMONT MG"/>
    <s v="-"/>
    <s v="W0"/>
    <x v="1"/>
    <n v="509179"/>
    <s v="Cidade"/>
    <x v="0"/>
    <m/>
    <m/>
    <m/>
    <e v="#REF!"/>
    <m/>
    <m/>
    <s v="N/A"/>
    <d v="2024-10-28T00:00:00"/>
    <s v="ATIVO"/>
    <s v="-"/>
    <m/>
    <s v="CONSTRUÍDO"/>
    <s v="OSP/IMPL"/>
    <s v="500K"/>
    <n v="0"/>
    <m/>
  </r>
  <r>
    <s v="MGBMK"/>
    <s v="M2024EST_MGBMK_01"/>
    <s v="ATIVO"/>
    <s v="SIM"/>
    <s v="REDE OK"/>
    <m/>
    <d v="2024-06-06T00:00:00"/>
    <d v="2024-06-25T00:00:00"/>
    <s v="NA"/>
    <s v="NA"/>
    <s v="MGBET-MGBMK-MGJAC-MGBET"/>
    <x v="1"/>
    <s v="MGBET"/>
    <s v="MGBET"/>
    <s v="Ativo"/>
    <s v="BETIM"/>
    <x v="1"/>
    <s v="ATIVO COM  PROTEÇÃO TOPOLOGIA ESTRUT - CFO + ROLLOUT"/>
    <m/>
    <s v="NÃO"/>
    <s v="ATIVO"/>
    <s v="REDE OK"/>
    <d v="1899-12-30T00:00:00"/>
    <s v="TELEMONT MG"/>
    <s v="-"/>
    <s v="W0"/>
    <x v="1"/>
    <n v="504712"/>
    <s v="MAO OBRA A DISPOSICAO"/>
    <x v="0"/>
    <m/>
    <m/>
    <m/>
    <m/>
    <m/>
    <m/>
    <s v="N/A"/>
    <s v="REDE OK"/>
    <s v="ATIVO"/>
    <s v="-"/>
    <m/>
    <s v="CONSTRUÍDO"/>
    <s v="O&amp;M"/>
    <s v="CONSTRUÍDO"/>
    <n v="0"/>
    <m/>
  </r>
  <r>
    <s v="MGBST"/>
    <s v="M2024EST_MGBST_01"/>
    <s v="ATIVO"/>
    <s v="FLAT"/>
    <s v="REDE OK"/>
    <m/>
    <d v="2024-07-23T00:00:00"/>
    <d v="2024-11-14T00:00:00"/>
    <s v="NA"/>
    <s v="NA"/>
    <s v="MGBHP-MGJTQ-MGCFK-MGBST-MGFLR"/>
    <x v="1"/>
    <s v="MGFLR"/>
    <s v="MGFLR"/>
    <s v="Ativo"/>
    <s v="BELO HORIZONTE"/>
    <x v="1"/>
    <s v="ATIVO COM  PROTEÇÃO TOPOLOGIA ESTRUT - LANÇAMENTO"/>
    <s v="Não tem postes na rota da redundância"/>
    <s v="SIM"/>
    <s v="ATIVO"/>
    <s v="REDE OK"/>
    <d v="1899-12-30T00:00:00"/>
    <s v="ICOMON MG"/>
    <s v="-"/>
    <s v="W0"/>
    <x v="1"/>
    <s v="MOIN"/>
    <s v="NA"/>
    <x v="0"/>
    <s v="X"/>
    <m/>
    <m/>
    <s v="VALIDAR CAMPO RODRIGO/EVERTON"/>
    <m/>
    <m/>
    <s v="N/A"/>
    <s v="REDE OK"/>
    <s v="ATIVO"/>
    <s v="-"/>
    <m/>
    <s v="CONSTRUÍDO"/>
    <s v="O&amp;M"/>
    <s v="CONSTRUÍDO"/>
    <n v="0"/>
    <m/>
  </r>
  <r>
    <s v="MGBJY"/>
    <s v="M2023_MGBJY_01"/>
    <s v="ATIVO"/>
    <s v="SIM"/>
    <s v="REDE OK"/>
    <m/>
    <d v="2024-07-22T00:00:00"/>
    <d v="2024-07-23T00:00:00"/>
    <s v="NA"/>
    <s v="NA"/>
    <s v="MGCII-MGBJY-MGJTB-MGBZO-MGCII"/>
    <x v="1"/>
    <s v="MGBCZ"/>
    <s v="MGCII"/>
    <s v="Ativo"/>
    <s v="BETIM"/>
    <x v="1"/>
    <s v="ATIVO COM  PROTEÇÃO TOPOLOGIA ESTRUT - LANÇAMENTO"/>
    <m/>
    <s v="NÃO"/>
    <s v="ATIVO"/>
    <s v="REDE OK"/>
    <d v="1899-12-30T00:00:00"/>
    <s v="ONDACOM"/>
    <s v="-"/>
    <s v="W0"/>
    <x v="1"/>
    <n v="507569"/>
    <s v="Aprovado HQ"/>
    <x v="0"/>
    <m/>
    <m/>
    <m/>
    <m/>
    <m/>
    <m/>
    <s v="N/A"/>
    <s v="REDE OK"/>
    <s v="ATIVO"/>
    <s v="-"/>
    <m/>
    <s v="CONSTRUÍDO"/>
    <s v="O&amp;M"/>
    <s v="CONSTRUÍDO"/>
    <n v="0"/>
    <m/>
  </r>
  <r>
    <s v="MGBTA"/>
    <s v="M2023EST_MGBTA_01"/>
    <s v="ATIVO"/>
    <s v="SIM"/>
    <s v="REDE OK"/>
    <m/>
    <d v="2024-08-28T00:00:00"/>
    <d v="2024-10-11T00:00:00"/>
    <s v="NA"/>
    <s v="NA"/>
    <s v="MGBPU-MGBTA-MGBPU"/>
    <x v="1"/>
    <s v="MGVSO"/>
    <s v="MGBPU"/>
    <s v="Ativo HL4 / Falta HL5D"/>
    <s v="BELO HORIZONTE"/>
    <x v="1"/>
    <s v="REDE ENTREGUE CONFORME TOPOLOGIA ESTRUTURANTE"/>
    <m/>
    <s v="NÃO"/>
    <s v="ATIVO"/>
    <s v="REDE OK"/>
    <d v="1899-12-30T00:00:00"/>
    <s v="TELEMONT MG"/>
    <s v="-"/>
    <s v="W0"/>
    <x v="1"/>
    <n v="512337"/>
    <s v="Aprovado HQ"/>
    <x v="0"/>
    <m/>
    <m/>
    <m/>
    <m/>
    <m/>
    <m/>
    <s v="N/A"/>
    <s v="REDE OK"/>
    <d v="2024-10-11T00:00:00"/>
    <s v="-"/>
    <s v="NECESSÁRIO CRIAR OE´S DE VÁRIOS SITES QUE CHEGAM NO GWS DE BTA"/>
    <s v="CONSTRUÍDO"/>
    <s v="O&amp;M"/>
    <s v="CONSTRUÍDO"/>
    <n v="0"/>
    <m/>
  </r>
  <r>
    <s v="MGBTD"/>
    <s v="M2024EST_MGBTD_01"/>
    <s v="ATIVO"/>
    <s v="SIM"/>
    <s v="REDE OK"/>
    <m/>
    <d v="2024-06-10T00:00:00"/>
    <d v="2024-07-12T00:00:00"/>
    <s v="NA"/>
    <s v="NA"/>
    <s v="MGBWE-MGBOO-MGBTD-MGCCO-MGBWE"/>
    <x v="1"/>
    <s v="MGBWE"/>
    <s v="-"/>
    <s v="Ativo"/>
    <s v="BELO HORIZONTE"/>
    <x v="1"/>
    <s v="ATIVO COM  PROTEÇÃO TOPOLOGIA ESTRUT - LANÇAMENTO"/>
    <s v="OK"/>
    <s v="SIM"/>
    <s v="ATIVO"/>
    <s v="REDE OK"/>
    <d v="1899-12-30T00:00:00"/>
    <s v="ICOMON MG"/>
    <s v="-"/>
    <s v="W0"/>
    <x v="1"/>
    <s v="NA"/>
    <s v="NA"/>
    <x v="0"/>
    <m/>
    <m/>
    <m/>
    <m/>
    <m/>
    <m/>
    <s v="N/A"/>
    <s v="REDE OK"/>
    <s v="ATIVO"/>
    <s v="-"/>
    <m/>
    <s v="CONSTRUÍDO"/>
    <s v="O&amp;M"/>
    <s v="CONSTRUÍDO"/>
    <n v="0"/>
    <m/>
  </r>
  <r>
    <s v="MGBPI"/>
    <s v="M2024EST_MGBPI_01"/>
    <s v="ATIVO"/>
    <s v="SIM"/>
    <s v="REDE OK"/>
    <m/>
    <d v="2024-10-08T00:00:00"/>
    <d v="2024-10-10T00:00:00"/>
    <s v="NA"/>
    <s v="NA"/>
    <s v="MGBET-MGBPI-MGBET"/>
    <x v="1"/>
    <s v="MGBET"/>
    <s v="MGBET"/>
    <s v="Ativo"/>
    <s v="BETIM"/>
    <x v="1"/>
    <s v="REDE ENTREGUE CONFORME TOPOLOGIA ESTRUTURANTE"/>
    <m/>
    <s v="NÃO"/>
    <s v="ATIVO"/>
    <s v="REDE OK"/>
    <d v="1899-12-30T00:00:00"/>
    <s v="TELEMONT MG"/>
    <s v="-"/>
    <s v="W0"/>
    <x v="1"/>
    <n v="512266"/>
    <s v="Aprovado HQ"/>
    <x v="0"/>
    <m/>
    <m/>
    <m/>
    <m/>
    <m/>
    <m/>
    <s v="N/A"/>
    <d v="2024-10-05T00:00:00"/>
    <d v="2024-10-09T00:00:00"/>
    <s v="-"/>
    <s v="REDE ENTREGUE, VALIDAÇÃO E-MAIL TELEMONT 15/10"/>
    <s v="CONSTRUÍDO"/>
    <s v="O&amp;M"/>
    <s v="CONSTRUÍDO"/>
    <n v="0"/>
    <m/>
  </r>
  <r>
    <s v="MGBTN"/>
    <s v="M2024EST_MGBTN_01"/>
    <s v="ATIVO"/>
    <s v="SIM"/>
    <s v="REDE OK"/>
    <m/>
    <d v="2024-06-26T00:00:00"/>
    <d v="2024-06-28T00:00:00"/>
    <s v="NA"/>
    <s v="NA"/>
    <s v="MGBPC-MGBTN-MGBPC"/>
    <x v="1"/>
    <s v="MGBPC"/>
    <s v="MGBPC"/>
    <s v="Ativo"/>
    <s v="BELO HORIZONTE"/>
    <x v="1"/>
    <s v="ATIVO COM  PROTEÇÃO TOPOLOGIA ESTRUT (WSP)"/>
    <m/>
    <s v="SIM"/>
    <s v="ATIVO"/>
    <s v="REDE OK"/>
    <d v="1899-12-30T00:00:00"/>
    <s v="MOP"/>
    <s v="-"/>
    <s v="W0"/>
    <x v="1"/>
    <s v="MOIN"/>
    <s v="NA"/>
    <x v="0"/>
    <m/>
    <m/>
    <m/>
    <m/>
    <m/>
    <m/>
    <s v="N/A"/>
    <s v="REDE OK"/>
    <s v="ATIVO"/>
    <s v="-"/>
    <m/>
    <s v="CONSTRUÍDO"/>
    <s v="O&amp;M"/>
    <s v="CONSTRUÍDO"/>
    <n v="0"/>
    <m/>
  </r>
  <r>
    <s v="MGBUI"/>
    <s v="M2023EST_MGBUI_01"/>
    <s v="ATIVO"/>
    <s v="SIM"/>
    <s v="REDE OK"/>
    <m/>
    <d v="2024-04-27T00:00:00"/>
    <d v="2024-04-27T00:00:00"/>
    <s v="NA"/>
    <s v="NA"/>
    <s v="MGJCT-MGBUI-MGJCT"/>
    <x v="1"/>
    <s v="MGJCT"/>
    <s v="MGJCT"/>
    <s v="Ativo"/>
    <s v="BELO HORIZONTE"/>
    <x v="1"/>
    <s v="ATIVO COM  PROTEÇÃO TOPOLOGIA ESTRUT - CFO + ROLLOUT"/>
    <m/>
    <s v="SIM"/>
    <s v="ATIVO"/>
    <s v="REDE OK"/>
    <d v="1899-12-30T00:00:00"/>
    <s v="ICOMON SP / MOP"/>
    <s v="-"/>
    <s v="W0"/>
    <x v="1"/>
    <n v="510402"/>
    <s v="Aprovado HQ"/>
    <x v="0"/>
    <m/>
    <m/>
    <m/>
    <m/>
    <m/>
    <m/>
    <s v="N/A"/>
    <s v="REDE OK"/>
    <s v="ATIVO"/>
    <s v="-"/>
    <m/>
    <s v="CONSTRUÍDO"/>
    <s v="O&amp;M"/>
    <s v="CONSTRUÍDO"/>
    <n v="0"/>
    <m/>
  </r>
  <r>
    <s v="MGBUK"/>
    <s v="M2024EST_MGBUK_01"/>
    <s v="ATIVO"/>
    <s v="SIM"/>
    <s v="REDE OK"/>
    <m/>
    <d v="2024-07-11T00:00:00"/>
    <d v="2024-05-08T00:00:00"/>
    <s v="NA"/>
    <s v="NA"/>
    <s v="MGCBR-MGBUK-MGSAR-MGCBR"/>
    <x v="1"/>
    <s v="MGESL"/>
    <s v="MGCBR"/>
    <s v="Ativo"/>
    <s v="BELO HORIZONTE"/>
    <x v="1"/>
    <s v="ATIVO COM  PROTEÇÃO TOPOLOGIA ESTRUT - CFO + ROLLOUT"/>
    <m/>
    <s v="SIM"/>
    <s v="ATIVO"/>
    <s v="REDE OK"/>
    <d v="1899-12-30T00:00:00"/>
    <s v="TELEMONT MG"/>
    <s v="-"/>
    <s v="W0"/>
    <x v="1"/>
    <s v="MOIN"/>
    <s v="NA"/>
    <x v="0"/>
    <m/>
    <m/>
    <m/>
    <m/>
    <m/>
    <m/>
    <s v="N/A"/>
    <s v="REDE OK"/>
    <s v="ATIVO"/>
    <s v="-"/>
    <m/>
    <s v="CONSTRUÍDO"/>
    <s v="O&amp;M"/>
    <s v="CONSTRUÍDO"/>
    <n v="0"/>
    <m/>
  </r>
  <r>
    <s v="MGBUL"/>
    <s v="M2024EST_MGBUL_01"/>
    <s v="ATIVO"/>
    <s v="SIM"/>
    <s v="REDE OK"/>
    <m/>
    <d v="2024-09-19T00:00:00"/>
    <d v="2024-09-23T00:00:00"/>
    <s v="NA"/>
    <s v="NA"/>
    <s v="MGSAG-MGBUL-MGSAG"/>
    <x v="1"/>
    <s v="MGSAG"/>
    <s v="MGSAG"/>
    <s v="Ativo"/>
    <s v="BELO HORIZONTE"/>
    <x v="1"/>
    <s v="REDE ENTREGUE CONFORME TOPOLOGIA ESTRUTURANTE"/>
    <m/>
    <s v="NÃO"/>
    <s v="ATIVO"/>
    <s v="REDE OK"/>
    <d v="1899-12-30T00:00:00"/>
    <s v="TELEMONT MG"/>
    <s v="-"/>
    <s v="W0"/>
    <x v="1"/>
    <n v="512363"/>
    <s v="Aprovado HQ"/>
    <x v="0"/>
    <m/>
    <m/>
    <m/>
    <m/>
    <m/>
    <m/>
    <s v="N/A"/>
    <s v="REDE OK"/>
    <s v="ATIVO"/>
    <s v="-"/>
    <m/>
    <s v="CONSTRUÍDO"/>
    <s v="O&amp;M"/>
    <s v="CONSTRUÍDO"/>
    <n v="0"/>
    <m/>
  </r>
  <r>
    <s v="MGBSL"/>
    <s v="M2023_MGBSL_01"/>
    <s v="ATIVO"/>
    <s v="SIM"/>
    <s v="REDE OK"/>
    <m/>
    <d v="2024-09-03T00:00:00"/>
    <d v="2024-09-23T00:00:00"/>
    <s v="NA"/>
    <s v="NA"/>
    <s v="MGJAS-MGRRO-MGBSL-MGJAS | MGBET-MGBSL"/>
    <x v="1"/>
    <s v="MGBET"/>
    <s v="MGJAS"/>
    <s v="Ativo HL4 / Ativo HL5D"/>
    <s v="BETIM"/>
    <x v="1"/>
    <s v="sex 27/06/2025 16:52 - Diego: Boa tarde, @Antenor Batista Da Silva Neto @Rodrigo Soares Da Silva_x000a_Segue relatório de certificação da rota BET-BSL para seguir com a alteração da topologia :"/>
    <m/>
    <s v="NÃO"/>
    <s v="ATIVO"/>
    <s v="REDE OK"/>
    <d v="1899-12-30T00:00:00"/>
    <s v="MOP"/>
    <s v="-"/>
    <s v="W0"/>
    <x v="1"/>
    <s v="NA"/>
    <s v="NA"/>
    <x v="0"/>
    <m/>
    <m/>
    <m/>
    <m/>
    <m/>
    <m/>
    <s v="N/A"/>
    <s v="REDE OK"/>
    <s v="ATIVO"/>
    <s v="-"/>
    <m/>
    <s v="CONSTRUÍDO"/>
    <s v="O&amp;M"/>
    <s v="CONSTRUÍDO"/>
    <n v="0"/>
    <m/>
  </r>
  <r>
    <s v="MGBUR"/>
    <s v="M2024EST_MGBUR_01"/>
    <s v="ATIVO"/>
    <s v="SIM"/>
    <s v="REDE OK"/>
    <m/>
    <d v="2024-06-25T00:00:00"/>
    <d v="2024-06-27T00:00:00"/>
    <s v="NA"/>
    <s v="NA"/>
    <s v="MGBPC-MGBUR-MGBPC"/>
    <x v="1"/>
    <s v="MGBPC"/>
    <s v="MGBPC"/>
    <s v="Ativo"/>
    <s v="BELO HORIZONTE"/>
    <x v="1"/>
    <s v="ATIVO COM  PROTEÇÃO TOPOLOGIA ESTRUT - LANÇAMENTO"/>
    <m/>
    <s v="SIM"/>
    <s v="ATIVO"/>
    <s v="REDE OK"/>
    <d v="1899-12-30T00:00:00"/>
    <s v="MOP"/>
    <s v="-"/>
    <s v="W0"/>
    <x v="1"/>
    <s v="MOIN"/>
    <s v="NA"/>
    <x v="0"/>
    <m/>
    <m/>
    <m/>
    <m/>
    <m/>
    <m/>
    <s v="N/A"/>
    <s v="REDE OK"/>
    <s v="ATIVO"/>
    <s v="-"/>
    <m/>
    <s v="CONSTRUÍDO"/>
    <s v="O&amp;M"/>
    <s v="CONSTRUÍDO"/>
    <n v="0"/>
    <m/>
  </r>
  <r>
    <s v="MGBUT"/>
    <s v="M2024EST_MGBUT_01"/>
    <s v="ATIVO"/>
    <s v="SIM"/>
    <s v="REDE OK"/>
    <m/>
    <d v="2024-07-22T00:00:00"/>
    <d v="2024-08-07T00:00:00"/>
    <s v="NA"/>
    <s v="NA"/>
    <s v="MGCNO-MGBUT-MGCNO"/>
    <x v="1"/>
    <s v="MGJCT"/>
    <s v="MGCNO"/>
    <s v="Ativo"/>
    <s v="BELO HORIZONTE"/>
    <x v="1"/>
    <s v="REDE ENTREGUE COM  PROTEÇÃO TOPOLOGIA ESTRUT - LANÇAMENTO "/>
    <m/>
    <s v="SIM"/>
    <s v="ATIVO"/>
    <s v="REDE OK"/>
    <d v="1899-12-30T00:00:00"/>
    <s v="ICOMON SP / MOP"/>
    <s v="-"/>
    <s v="W0"/>
    <x v="1"/>
    <n v="510675"/>
    <s v="Aprovado HQ"/>
    <x v="0"/>
    <m/>
    <m/>
    <m/>
    <m/>
    <m/>
    <m/>
    <s v="N/A"/>
    <s v="REDE OK"/>
    <s v="ATIVO"/>
    <s v="-"/>
    <m/>
    <s v="CONSTRUÍDO"/>
    <s v="O&amp;M"/>
    <s v="CONSTRUÍDO"/>
    <n v="0"/>
    <m/>
  </r>
  <r>
    <s v="MGBSZ"/>
    <s v="M2024EST_MGBSZ_01"/>
    <s v="ATIVO"/>
    <s v="SIM"/>
    <s v="REDE OK"/>
    <m/>
    <d v="2024-07-17T00:00:00"/>
    <d v="2024-07-19T00:00:00"/>
    <s v="NA"/>
    <s v="NA"/>
    <s v="MGCII-MGBSZ-MGBVC-MGBVX-MGCII"/>
    <x v="1"/>
    <s v="MGBCZ"/>
    <s v="MGCII"/>
    <s v="Ativo"/>
    <s v="BETIM"/>
    <x v="1"/>
    <s v="ATIVO COM  PROTEÇÃO TOPOLOGIA ESTRUT - LANÇAMENTO"/>
    <m/>
    <s v="NÃO"/>
    <s v="ATIVO"/>
    <s v="REDE OK"/>
    <d v="1899-12-30T00:00:00"/>
    <s v="ONDACOM"/>
    <s v="-"/>
    <s v="W0"/>
    <x v="1"/>
    <n v="507973"/>
    <s v="Regional"/>
    <x v="0"/>
    <m/>
    <m/>
    <m/>
    <m/>
    <m/>
    <m/>
    <s v="N/A"/>
    <s v="REDE OK"/>
    <s v="ATIVO"/>
    <s v="-"/>
    <m/>
    <s v="CONSTRUÍDO"/>
    <s v="O&amp;M"/>
    <s v="CONSTRUÍDO"/>
    <n v="0"/>
    <m/>
  </r>
  <r>
    <s v="MGPMT"/>
    <s v="M2023_MGPMT_01"/>
    <s v="ATIVO"/>
    <s v="SIM"/>
    <s v="REDE OK"/>
    <m/>
    <d v="2024-08-14T00:00:00"/>
    <d v="2024-09-11T00:00:00"/>
    <s v="NA"/>
    <s v="NA"/>
    <s v="MGSCL-MGPMT-MGSCL"/>
    <x v="1"/>
    <s v="MGSLA"/>
    <s v="MGSCL"/>
    <s v="Ativo"/>
    <s v="SANTA LUZIA"/>
    <x v="1"/>
    <s v="REDE ENTREGUE CONFORME TOPOLOGIA ESTRUTURANTE"/>
    <m/>
    <s v="NÃO"/>
    <s v="ATIVO"/>
    <s v="REDE OK"/>
    <d v="1899-12-30T00:00:00"/>
    <s v="TELEMONT MG"/>
    <s v="-"/>
    <s v="W0"/>
    <x v="1"/>
    <n v="506522"/>
    <s v="Aprovado HQ"/>
    <x v="0"/>
    <m/>
    <m/>
    <m/>
    <m/>
    <m/>
    <m/>
    <s v="N/A"/>
    <s v="REDE OK"/>
    <s v="ATIVO"/>
    <s v="-"/>
    <m/>
    <s v="CONSTRUÍDO"/>
    <s v="O&amp;M"/>
    <s v="CONSTRUÍDO"/>
    <n v="0"/>
    <m/>
  </r>
  <r>
    <s v="MGBVA"/>
    <s v="M2024EST_MGBVA_01"/>
    <s v="ATIVO"/>
    <s v="SIM"/>
    <s v="REDE OK"/>
    <m/>
    <d v="2024-12-16T00:00:00"/>
    <s v="-"/>
    <s v="NA"/>
    <s v="NA"/>
    <s v="MGBCZ-MGBCE-MGBVA-MGMGD-MGBCZ"/>
    <x v="1"/>
    <s v="MGBCZ"/>
    <s v="MGBCZ"/>
    <s v="Ativo"/>
    <s v="BETIM"/>
    <x v="1"/>
    <s v="REDE ENTREGUE CONFORME TOPOLOGIA ESTRUTURANTE"/>
    <m/>
    <s v="NÃO"/>
    <s v="ATIVO"/>
    <s v="REDE OK"/>
    <d v="1899-12-30T00:00:00"/>
    <s v="TELEMONT MG"/>
    <s v="-"/>
    <s v="W0"/>
    <x v="1"/>
    <n v="512246"/>
    <s v="Aprovado HQ"/>
    <x v="0"/>
    <m/>
    <m/>
    <m/>
    <m/>
    <m/>
    <m/>
    <s v="N/A"/>
    <d v="2024-10-11T00:00:00"/>
    <s v="ATIVO"/>
    <s v="-"/>
    <s v="AGUARDANDO LIBERAÇÃO DE LICENÇA PARA REALIZAR MND NA 381"/>
    <s v="CONSTRUÍDO"/>
    <s v="TELEMONT"/>
    <s v="EM CONSTRUÇÃO"/>
    <n v="0"/>
    <m/>
  </r>
  <r>
    <s v="MGBOB"/>
    <s v="M2023EST_MGBOB_01"/>
    <s v="ATIVO"/>
    <s v="SIM"/>
    <s v="REDE OK"/>
    <m/>
    <d v="2024-06-28T00:00:00"/>
    <d v="2024-10-17T00:00:00"/>
    <s v="NA"/>
    <s v="NA"/>
    <s v="MGPOM-MGAHD-MGBOB-MGPOM"/>
    <x v="1"/>
    <s v="MGBHF"/>
    <s v="MGPOM"/>
    <s v="Ativo HL4 / Falta HL5D"/>
    <s v="BELO HORIZONTE"/>
    <x v="1"/>
    <s v="REDE ENTREGUE COM  PROTEÇÃO TOPOLOGIA ESTRUT - LANÇAMENTO "/>
    <m/>
    <s v="SIM"/>
    <s v="ATIVO"/>
    <s v="REDE OK"/>
    <d v="1899-12-30T00:00:00"/>
    <s v="ICOMON SP"/>
    <s v="-"/>
    <s v="W0"/>
    <x v="1"/>
    <s v="NA"/>
    <s v="NA"/>
    <x v="0"/>
    <m/>
    <m/>
    <m/>
    <m/>
    <m/>
    <m/>
    <s v="N/A"/>
    <d v="2024-10-11T00:00:00"/>
    <d v="2024-10-21T00:00:00"/>
    <s v="-"/>
    <m/>
    <s v="CONSTRUÍDO"/>
    <s v="O&amp;M"/>
    <s v="CONSTRUÍDO"/>
    <n v="0"/>
    <m/>
  </r>
  <r>
    <s v="MGBNO"/>
    <s v="M2024EST_MGBNO_01"/>
    <s v="ATIVO"/>
    <s v="SIM"/>
    <s v="REDE OK"/>
    <m/>
    <d v="2024-08-01T00:00:00"/>
    <d v="2024-09-13T00:00:00"/>
    <s v="NA"/>
    <s v="NA"/>
    <s v="MGBHN-MGBNO-MGBHN"/>
    <x v="1"/>
    <s v="MGBHN"/>
    <s v="MGBHN"/>
    <s v="Não Ativo"/>
    <s v="BELO HORIZONTE"/>
    <x v="1"/>
    <s v="RE ENTREGUE 01/08/2024"/>
    <m/>
    <s v="NÃO"/>
    <s v="ATIVO"/>
    <s v="REDE OK"/>
    <d v="1899-12-30T00:00:00"/>
    <s v="TELEMONT MG"/>
    <s v="-"/>
    <s v="W0"/>
    <x v="1"/>
    <n v="509104"/>
    <s v="Aprovado HQ"/>
    <x v="0"/>
    <m/>
    <m/>
    <m/>
    <m/>
    <m/>
    <m/>
    <s v="N/A"/>
    <s v="REDE OK"/>
    <s v="ATIVO"/>
    <s v="-"/>
    <m/>
    <s v="CONSTRUÍDO"/>
    <s v="O&amp;M"/>
    <s v="CONSTRUÍDO"/>
    <n v="0"/>
    <m/>
  </r>
  <r>
    <s v="MGBVP"/>
    <s v="M2024EST_MGBVP_01"/>
    <s v="ATIVO"/>
    <s v="SIM"/>
    <s v="REDE OK"/>
    <m/>
    <d v="2024-08-14T00:00:00"/>
    <d v="2024-10-11T00:00:00"/>
    <s v="NA"/>
    <s v="NA"/>
    <s v="MGQBV-MGBVP-MGBVS-MGQBV"/>
    <x v="1"/>
    <s v="MGBHN"/>
    <s v="MGQBV"/>
    <s v="Não Ativo"/>
    <s v="BELO HORIZONTE"/>
    <x v="1"/>
    <s v="REDE ENTREGUE CONFORME TOPOLOGIA ESTRUTURANTE"/>
    <m/>
    <s v="NÃO"/>
    <s v="ATIVO"/>
    <s v="REDE OK"/>
    <d v="1899-12-30T00:00:00"/>
    <s v="TELEMONT MG"/>
    <s v="-"/>
    <s v="W0"/>
    <x v="1"/>
    <n v="506518"/>
    <s v="Aprovado HQ"/>
    <x v="0"/>
    <m/>
    <m/>
    <m/>
    <m/>
    <m/>
    <m/>
    <s v="N/A"/>
    <s v="REDE OK"/>
    <d v="2024-10-04T00:00:00"/>
    <s v="-"/>
    <m/>
    <s v="CONSTRUÍDO"/>
    <s v="O&amp;M"/>
    <s v="CONSTRUÍDO"/>
    <n v="0"/>
    <m/>
  </r>
  <r>
    <s v="MGBVC"/>
    <s v="M2024EST_MGBVC_01"/>
    <s v="ATIVO"/>
    <s v="SIM"/>
    <s v="REDE OK"/>
    <m/>
    <d v="2024-07-17T00:00:00"/>
    <d v="2024-07-19T00:00:00"/>
    <s v="NA"/>
    <s v="NA"/>
    <s v="MGCII-MGBSZ-MGBVC-MGBVX-MGCII"/>
    <x v="1"/>
    <s v="MGBCZ"/>
    <s v="MGCII"/>
    <s v="Ativo"/>
    <s v="BETIM"/>
    <x v="1"/>
    <s v="ATIVO COM  PROTEÇÃO TOPOLOGIA ESTRUT - LANÇAMENTO"/>
    <m/>
    <s v="NÃO"/>
    <s v="ATIVO"/>
    <s v="REDE OK"/>
    <d v="1899-12-30T00:00:00"/>
    <s v="ONDACOM"/>
    <s v="-"/>
    <s v="W0"/>
    <x v="1"/>
    <n v="507973"/>
    <s v="Regional"/>
    <x v="0"/>
    <m/>
    <m/>
    <m/>
    <m/>
    <m/>
    <m/>
    <s v="N/A"/>
    <s v="REDE OK"/>
    <s v="ATIVO"/>
    <s v="-"/>
    <m/>
    <s v="CONSTRUÍDO"/>
    <s v="O&amp;M"/>
    <s v="CONSTRUÍDO"/>
    <n v="0"/>
    <m/>
  </r>
  <r>
    <s v="MGBWE"/>
    <s v="M2024EST_MGBWE_01"/>
    <s v="ATIVO"/>
    <s v="SIM"/>
    <s v="REDE OK"/>
    <m/>
    <d v="2024-04-01T00:00:00"/>
    <d v="2024-04-01T00:00:00"/>
    <s v="NA"/>
    <s v="NA"/>
    <s v="2 Vias - LUE"/>
    <x v="2"/>
    <s v="MGBWE"/>
    <s v="-"/>
    <s v="Ativo"/>
    <s v="BELO HORIZONTE"/>
    <x v="1"/>
    <s v="ATIVO COM  PROTEÇÃO TOPOLOGIA ESTRUT - CFO + ROLLOUT"/>
    <m/>
    <s v="SIM"/>
    <s v="ATIVO"/>
    <s v="REDE OK"/>
    <d v="1899-12-30T00:00:00"/>
    <s v="TELEMONT MG"/>
    <s v="-"/>
    <s v="W0"/>
    <x v="1"/>
    <s v="NA"/>
    <s v="NA"/>
    <x v="0"/>
    <m/>
    <m/>
    <m/>
    <m/>
    <m/>
    <m/>
    <s v="N/A"/>
    <s v="REDE OK"/>
    <s v="ATIVO"/>
    <s v="-"/>
    <m/>
    <s v="CONSTRUÍDO"/>
    <s v="O&amp;M"/>
    <s v="CONSTRUÍDO"/>
    <n v="0"/>
    <m/>
  </r>
  <r>
    <s v="MGBXF"/>
    <s v="M2023EST_MGBXF_01"/>
    <s v="ATIVO"/>
    <s v="SIM"/>
    <s v="REDE OK"/>
    <m/>
    <d v="2024-06-20T00:00:00"/>
    <d v="2024-06-25T00:00:00"/>
    <s v="NA"/>
    <s v="NA"/>
    <s v="MGBBJ-MGBXF-MGBBJ"/>
    <x v="1"/>
    <s v="MGJCT"/>
    <s v="MGBBJ"/>
    <s v="Ativo"/>
    <s v="BELO HORIZONTE"/>
    <x v="1"/>
    <s v="ATIVO COM  PROTEÇÃO TOPOLOGIA ESTRUT - CFO + ROLLOUT"/>
    <m/>
    <s v="SIM"/>
    <s v="ATIVO"/>
    <s v="REDE OK"/>
    <d v="1899-12-30T00:00:00"/>
    <s v="ICOMON SP / MOP"/>
    <s v="-"/>
    <s v="W0"/>
    <x v="1"/>
    <n v="484150"/>
    <s v="Aprovado HQ"/>
    <x v="0"/>
    <m/>
    <m/>
    <m/>
    <m/>
    <m/>
    <m/>
    <s v="N/A"/>
    <s v="REDE OK"/>
    <s v="ATIVO"/>
    <s v="-"/>
    <m/>
    <s v="CONSTRUÍDO"/>
    <s v="O&amp;M"/>
    <s v="CONSTRUÍDO"/>
    <n v="0"/>
    <m/>
  </r>
  <r>
    <s v="MGBXJ"/>
    <s v="M2023EST_MGBXJ_01"/>
    <s v="ATIVO"/>
    <s v="SIM"/>
    <s v="REDE OK"/>
    <m/>
    <d v="2024-07-11T00:00:00"/>
    <d v="2024-08-16T00:00:00"/>
    <s v="NA"/>
    <s v="NA"/>
    <s v="MGJCT-MGBXJ-MGJCT"/>
    <x v="1"/>
    <s v="MGJCT"/>
    <s v="MGJCT"/>
    <s v="Ativo"/>
    <s v="BELO HORIZONTE"/>
    <x v="1"/>
    <s v="REDE ENTREGUE COM  PROTEÇÃO TOPOLOGIA ESTRUT - LANÇAMENTO "/>
    <m/>
    <s v="SIM"/>
    <s v="ATIVO"/>
    <s v="REDE OK"/>
    <d v="1899-12-30T00:00:00"/>
    <s v="ICOMON SP / MOP"/>
    <s v="-"/>
    <s v="W0"/>
    <x v="1"/>
    <n v="508000"/>
    <s v="Empreiteira"/>
    <x v="0"/>
    <m/>
    <m/>
    <m/>
    <m/>
    <m/>
    <m/>
    <s v="N/A"/>
    <s v="REDE OK"/>
    <s v="ATIVO"/>
    <s v="-"/>
    <m/>
    <s v="CONSTRUÍDO"/>
    <s v="O&amp;M"/>
    <s v="CONSTRUÍDO"/>
    <n v="0"/>
    <m/>
  </r>
  <r>
    <s v="MGBXV"/>
    <s v="M2024EST_MGBXV_01"/>
    <s v="ATIVO"/>
    <s v="SIM"/>
    <s v="REDE OK"/>
    <m/>
    <d v="2024-08-30T00:00:00"/>
    <d v="2024-09-04T00:00:00"/>
    <s v="NA"/>
    <s v="NA"/>
    <s v="MGCXU-MGBXV-MGPIP-MGSUN-MGCXU"/>
    <x v="1"/>
    <s v="MGLUE"/>
    <s v="MGCXU"/>
    <s v="Ativo HL4 / Falta HL5D"/>
    <s v="BELO HORIZONTE"/>
    <x v="1"/>
    <s v="REDE ENTREGUE CONFORME TOPOLOGIA ESTRUTURANTE"/>
    <m/>
    <s v="NÃO"/>
    <s v="ATIVO"/>
    <s v="REDE OK"/>
    <d v="1899-12-30T00:00:00"/>
    <s v="ICOMON MG"/>
    <s v="-"/>
    <s v="W0"/>
    <x v="1"/>
    <s v="NA"/>
    <s v="NA"/>
    <x v="0"/>
    <m/>
    <m/>
    <m/>
    <m/>
    <m/>
    <m/>
    <s v="N/A"/>
    <s v="REDE OK"/>
    <s v="ATIVO"/>
    <s v="-"/>
    <m/>
    <s v="CONSTRUÍDO"/>
    <s v="O&amp;M"/>
    <s v="CONSTRUÍDO"/>
    <n v="0"/>
    <m/>
  </r>
  <r>
    <s v="MGBDB"/>
    <s v="M2023EST_MGBDB_01"/>
    <s v="ATIVO"/>
    <s v="SIM"/>
    <s v="REDE OK"/>
    <m/>
    <d v="2024-05-16T00:00:00"/>
    <d v="2024-05-21T00:00:00"/>
    <s v="NA"/>
    <s v="NA"/>
    <s v="MGBAM-MGBDB-MGBAM"/>
    <x v="1"/>
    <s v="MGBAM"/>
    <s v="MGBAM"/>
    <s v="Ativo"/>
    <s v="BELO HORIZONTE"/>
    <x v="1"/>
    <s v="REDE ENTREGUE CONFORME TOPOLOGIA ESTRUTURANTE"/>
    <m/>
    <s v="SIM"/>
    <s v="ATIVO"/>
    <s v="REDE OK"/>
    <d v="1899-12-30T00:00:00"/>
    <s v="ICOMON MG"/>
    <s v="-"/>
    <s v="W0"/>
    <x v="1"/>
    <s v="MOIN"/>
    <s v="NA"/>
    <x v="0"/>
    <m/>
    <m/>
    <m/>
    <m/>
    <m/>
    <m/>
    <s v="N/A"/>
    <s v="REDE OK"/>
    <s v="ATIVO"/>
    <s v="-"/>
    <m/>
    <s v="CONSTRUÍDO"/>
    <s v="O&amp;M"/>
    <s v="CONSTRUÍDO"/>
    <n v="0"/>
    <m/>
  </r>
  <r>
    <s v="MGBYY"/>
    <s v="M2024EST_MGBYY_01"/>
    <s v="ATIVO"/>
    <s v="SIM"/>
    <s v="REDE OK"/>
    <m/>
    <d v="2024-06-07T00:00:00"/>
    <d v="2024-06-07T00:00:00"/>
    <s v="NA"/>
    <s v="NA"/>
    <s v="MGEDM-MGBYY-MGVJB-MGEDM"/>
    <x v="1"/>
    <s v="MGBWE"/>
    <s v="MGEDM"/>
    <s v="Ativo"/>
    <s v="BELO HORIZONTE"/>
    <x v="1"/>
    <s v="ATIVO COM  PROTEÇÃO TOPOLOGIA ESTRUT (WSP)"/>
    <m/>
    <s v="SIM"/>
    <s v="ATIVO"/>
    <s v="REDE OK"/>
    <d v="1899-12-30T00:00:00"/>
    <s v="ICOMON MG"/>
    <s v="-"/>
    <s v="W0"/>
    <x v="1"/>
    <s v="NA"/>
    <s v="NA"/>
    <x v="0"/>
    <m/>
    <m/>
    <m/>
    <m/>
    <m/>
    <m/>
    <s v="N/A"/>
    <s v="REDE OK"/>
    <s v="ATIVO"/>
    <s v="-"/>
    <m/>
    <s v="CONSTRUÍDO"/>
    <s v="O&amp;M"/>
    <s v="CONSTRUÍDO"/>
    <n v="0"/>
    <m/>
  </r>
  <r>
    <s v="MGBZJ"/>
    <s v="M2024EST_MGBZJ_01"/>
    <s v="ATIVO"/>
    <s v="SIM"/>
    <s v="REDE OK"/>
    <m/>
    <d v="2024-08-02T00:00:00"/>
    <d v="2024-08-14T00:00:00"/>
    <s v="NA"/>
    <s v="NA"/>
    <s v="MGBSB-MGBZJ-MGBSB"/>
    <x v="1"/>
    <s v="MGESL"/>
    <s v="MGBSB"/>
    <s v="Ativo"/>
    <s v="BELO HORIZONTE"/>
    <x v="1"/>
    <s v="RELATÓRIO ENVIADO"/>
    <m/>
    <s v="SIM"/>
    <s v="ATIVO"/>
    <s v="REDE OK"/>
    <d v="1899-12-30T00:00:00"/>
    <s v="TELEMONT MG"/>
    <s v="-"/>
    <s v="W0"/>
    <x v="1"/>
    <n v="504185"/>
    <s v="Regional"/>
    <x v="0"/>
    <m/>
    <m/>
    <m/>
    <m/>
    <m/>
    <m/>
    <s v="N/A"/>
    <s v="REDE OK"/>
    <s v="ATIVO"/>
    <s v="-"/>
    <m/>
    <s v="CONSTRUÍDO"/>
    <s v="O&amp;M"/>
    <s v="CONSTRUÍDO"/>
    <n v="0"/>
    <m/>
  </r>
  <r>
    <s v="MGBVX"/>
    <s v="M2024EST_MGBVX_01"/>
    <s v="ATIVO"/>
    <s v="SIM"/>
    <s v="REDE OK"/>
    <m/>
    <d v="2024-07-17T00:00:00"/>
    <d v="2024-07-19T00:00:00"/>
    <s v="NA"/>
    <s v="NA"/>
    <s v="MGCII-MGBSZ-MGBVC-MGBVX-MGCII"/>
    <x v="1"/>
    <s v="MGBCZ"/>
    <s v="MGCII"/>
    <s v="Ativo"/>
    <s v="BETIM"/>
    <x v="1"/>
    <s v="ATIVO COM  PROTEÇÃO TOPOLOGIA ESTRUT - LANÇAMENTO"/>
    <m/>
    <s v="NÃO"/>
    <s v="ATIVO"/>
    <s v="REDE OK"/>
    <d v="1899-12-30T00:00:00"/>
    <s v="ONDACOM"/>
    <s v="-"/>
    <s v="W0"/>
    <x v="1"/>
    <n v="507973"/>
    <s v="Regional"/>
    <x v="0"/>
    <m/>
    <m/>
    <m/>
    <m/>
    <m/>
    <m/>
    <s v="N/A"/>
    <s v="REDE OK"/>
    <s v="ATIVO"/>
    <s v="-"/>
    <m/>
    <s v="CONSTRUÍDO"/>
    <s v="O&amp;M"/>
    <s v="CONSTRUÍDO"/>
    <n v="0"/>
    <m/>
  </r>
  <r>
    <s v="MGBZP"/>
    <s v="M2022_MGBZP_01"/>
    <s v="ATIVO"/>
    <s v="SIM"/>
    <s v="REDE OK"/>
    <m/>
    <d v="2024-07-05T00:00:00"/>
    <d v="2024-09-26T00:00:00"/>
    <s v="NA"/>
    <s v="NA"/>
    <s v="MGJAA-MGBZP-MGJAA"/>
    <x v="1"/>
    <s v="MGJCT"/>
    <s v="MGJAA"/>
    <s v="Ativo"/>
    <s v="BELO HORIZONTE"/>
    <x v="1"/>
    <s v="ATIVO COM  PROTEÇÃO TOPOLOGIA ESTRUT - LANÇAMENTO"/>
    <m/>
    <s v="SIM"/>
    <s v="ATIVO"/>
    <s v="REDE OK"/>
    <d v="1899-12-30T00:00:00"/>
    <s v="ICOMON SP / MOP"/>
    <s v="-"/>
    <s v="W0"/>
    <x v="1"/>
    <n v="511752"/>
    <s v="Regional"/>
    <x v="0"/>
    <m/>
    <m/>
    <m/>
    <m/>
    <m/>
    <m/>
    <s v="N/A"/>
    <s v="REDE OK"/>
    <s v="ATIVO"/>
    <s v="-"/>
    <m/>
    <s v="CONSTRUÍDO"/>
    <s v="O&amp;M"/>
    <s v="CONSTRUÍDO"/>
    <n v="0"/>
    <m/>
  </r>
  <r>
    <s v="MGBZQ"/>
    <s v="M2023EST_MGBZQ_01"/>
    <s v="ATIVO"/>
    <s v="SIM"/>
    <s v="REDE OK"/>
    <m/>
    <d v="2024-07-23T00:00:00"/>
    <d v="2024-10-08T00:00:00"/>
    <s v="NA"/>
    <s v="NA"/>
    <s v="MGFLR-MGTZB-MBBZQ-MGIRN-MGFLR"/>
    <x v="1"/>
    <s v="MGFLR"/>
    <s v="MGFLR"/>
    <s v="Ativo"/>
    <s v="BELO HORIZONTE"/>
    <x v="1"/>
    <s v="REDE ENTREGUE COM  PROTEÇÃO TOPOLOGIA ESTRUT - LANÇAMENTO "/>
    <m/>
    <s v="SIM"/>
    <s v="ATIVO"/>
    <s v="REDE OK"/>
    <d v="1899-12-30T00:00:00"/>
    <s v="ICOMON MG"/>
    <s v="-"/>
    <s v="W0"/>
    <x v="1"/>
    <s v="NA"/>
    <s v="NA"/>
    <x v="0"/>
    <m/>
    <m/>
    <m/>
    <m/>
    <m/>
    <m/>
    <s v="N/A"/>
    <s v="REDE OK"/>
    <d v="2024-10-08T00:00:00"/>
    <s v="-"/>
    <m/>
    <s v="CONSTRUÍDO"/>
    <s v="O&amp;M"/>
    <s v="CONSTRUÍDO"/>
    <n v="0"/>
    <m/>
  </r>
  <r>
    <s v="MGCAC"/>
    <s v="M2023_MGCAC_01"/>
    <s v="ATIVO"/>
    <s v="SIM"/>
    <s v="REDE OK"/>
    <m/>
    <d v="2024-07-13T00:00:00"/>
    <d v="2024-09-04T00:00:00"/>
    <s v="NA"/>
    <s v="NA"/>
    <s v="MGBBJ-MGCAC-MGBBJ"/>
    <x v="1"/>
    <s v="MGJCT"/>
    <s v="MGBBJ"/>
    <s v="Ativo"/>
    <s v="BELO HORIZONTE"/>
    <x v="1"/>
    <s v="REDE ENTREGUE COM  PROTEÇÃO TOPOLOGIA ESTRUT - LANÇAMENTO "/>
    <m/>
    <s v="SIM"/>
    <s v="ATIVO"/>
    <s v="REDE OK"/>
    <d v="1899-12-30T00:00:00"/>
    <s v="ICOMON SP / MOP"/>
    <s v="-"/>
    <s v="W0"/>
    <x v="1"/>
    <n v="477368"/>
    <s v="MAO OBRA A DISPOSICAO"/>
    <x v="0"/>
    <m/>
    <m/>
    <m/>
    <m/>
    <m/>
    <m/>
    <s v="N/A"/>
    <s v="REDE OK"/>
    <s v="ATIVO"/>
    <s v="-"/>
    <m/>
    <s v="CONSTRUÍDO"/>
    <s v="O&amp;M"/>
    <s v="CONSTRUÍDO"/>
    <n v="0"/>
    <m/>
  </r>
  <r>
    <s v="MGBOP"/>
    <s v="M2023EST_MGBOP_01"/>
    <s v="ATIVO"/>
    <s v="SIM"/>
    <s v="REDE OK"/>
    <m/>
    <d v="2024-05-31T00:00:00"/>
    <d v="2024-06-20T00:00:00"/>
    <s v="NA"/>
    <s v="NA"/>
    <s v="MGBCQ-MGJPQ-MGBOP-MGOPH-MGBCQ"/>
    <x v="1"/>
    <s v="MGBAM"/>
    <s v="MGBCQ"/>
    <s v="Ativo"/>
    <s v="BELO HORIZONTE"/>
    <x v="1"/>
    <s v="ATIVO COM  PROTEÇÃO TOPOLOGIA ESTRUT - LANÇAMENTO"/>
    <m/>
    <s v="SIM"/>
    <s v="ATIVO"/>
    <s v="REDE OK"/>
    <d v="1899-12-30T00:00:00"/>
    <s v="ICOMON MG"/>
    <s v="-"/>
    <s v="W0"/>
    <x v="1"/>
    <n v="481235"/>
    <s v="Aprovado HQ"/>
    <x v="0"/>
    <m/>
    <m/>
    <m/>
    <m/>
    <m/>
    <m/>
    <s v="N/A"/>
    <s v="REDE OK"/>
    <s v="ATIVO"/>
    <s v="-"/>
    <m/>
    <s v="CONSTRUÍDO"/>
    <s v="O&amp;M"/>
    <s v="CONSTRUÍDO"/>
    <n v="0"/>
    <m/>
  </r>
  <r>
    <s v="MGCAI"/>
    <s v="M2024EST_MGCAI_01"/>
    <s v="ATIVO"/>
    <s v="SIM"/>
    <s v="REDE OK"/>
    <m/>
    <d v="2024-07-17T00:00:00"/>
    <d v="2024-09-11T00:00:00"/>
    <s v="NA"/>
    <s v="NA"/>
    <s v="MGBBJ-MGCAI-MGBBJ"/>
    <x v="1"/>
    <s v="MGJCT"/>
    <s v="MGBBJ"/>
    <s v="Ativo"/>
    <s v="BELO HORIZONTE"/>
    <x v="1"/>
    <s v="REDE ENTREGUE COM  PROTEÇÃO TOPOLOGIA ESTRUT - LANÇAMENTO "/>
    <m/>
    <s v="SIM"/>
    <s v="ATIVO"/>
    <s v="REDE OK"/>
    <d v="1899-12-30T00:00:00"/>
    <s v="ICOMON SP / MOP"/>
    <s v="-"/>
    <s v="W0"/>
    <x v="1"/>
    <s v="NA"/>
    <s v="NA"/>
    <x v="0"/>
    <m/>
    <m/>
    <m/>
    <m/>
    <m/>
    <m/>
    <s v="N/A"/>
    <s v="REDE OK"/>
    <s v="ATIVO"/>
    <s v="-"/>
    <m/>
    <s v="CONSTRUÍDO"/>
    <s v="O&amp;M"/>
    <s v="CONSTRUÍDO"/>
    <n v="0"/>
    <m/>
  </r>
  <r>
    <s v="MGJFQ"/>
    <s v="M2024EST_MGJFQ_01"/>
    <s v="CANCELADO"/>
    <s v="NÃO"/>
    <s v="CANCELADO"/>
    <m/>
    <s v="-"/>
    <s v="-"/>
    <s v="NÃO"/>
    <s v="PENDENTE"/>
    <s v="MGI04-MGJFQ-MGI04/MGI04"/>
    <x v="7"/>
    <s v="MGI04"/>
    <s v="-"/>
    <s v="Ativo"/>
    <s v="JUIZ DE FORA"/>
    <x v="6"/>
    <s v="-"/>
    <s v="-"/>
    <s v="NÃO"/>
    <s v="CANCELADO"/>
    <s v="CANCELADO"/>
    <d v="1899-12-30T00:00:00"/>
    <s v="TELEMONT MG"/>
    <s v="-"/>
    <s v="W0"/>
    <x v="1"/>
    <n v="509183"/>
    <s v="Regional"/>
    <x v="3"/>
    <m/>
    <m/>
    <m/>
    <e v="#REF!"/>
    <m/>
    <m/>
    <s v="N/A"/>
    <d v="2024-10-01T00:00:00"/>
    <d v="2024-10-06T00:00:00"/>
    <s v="-"/>
    <s v="7,4KM DE LANÇAMENTO + 22M DE CANALIZAÇÃO + 9KM DE FORMATAÇÃO"/>
    <s v="ALTO CUSTO"/>
    <s v="OSP/PROJETO"/>
    <s v="500K"/>
    <n v="0"/>
    <m/>
  </r>
  <r>
    <s v="MGCAM"/>
    <s v="M2023EST_MGCAM_01"/>
    <s v="ATIVO"/>
    <s v="SIM"/>
    <s v="REDE OK"/>
    <m/>
    <d v="2024-07-25T00:00:00"/>
    <d v="2024-05-27T00:00:00"/>
    <s v="NA"/>
    <s v="NA"/>
    <s v="MGFLO-MGCAM-MGFLO"/>
    <x v="1"/>
    <s v="MGJCT"/>
    <s v="MGFLO"/>
    <s v="Ativo HL4 / Falta HL5D"/>
    <s v="BELO HORIZONTE"/>
    <x v="1"/>
    <s v="ATIVO COM  PROTEÇÃO TOPOLOGIA ESTRUT - CFO + ROLLOUT"/>
    <m/>
    <s v="SIM"/>
    <s v="ATIVO"/>
    <s v="REDE OK"/>
    <d v="1899-12-30T00:00:00"/>
    <s v="ICOMON SP / MOP"/>
    <s v="-"/>
    <s v="W0"/>
    <x v="1"/>
    <n v="517384"/>
    <s v="IMPL - Cadastro"/>
    <x v="0"/>
    <m/>
    <m/>
    <m/>
    <m/>
    <m/>
    <m/>
    <s v="N/A"/>
    <s v="REDE OK"/>
    <s v="ATIVO"/>
    <s v="-"/>
    <m/>
    <s v="CONSTRUÍDO"/>
    <s v="O&amp;M"/>
    <s v="CONSTRUÍDO"/>
    <n v="0"/>
    <m/>
  </r>
  <r>
    <s v="MGBXX"/>
    <s v="M2024EST_MGBXX_01"/>
    <s v="ATIVO"/>
    <s v="SIM"/>
    <s v="REDE OK"/>
    <m/>
    <d v="2024-05-16T00:00:00"/>
    <d v="2024-05-21T00:00:00"/>
    <s v="NA"/>
    <s v="NA"/>
    <s v="MGPNP-MGBXX-MGGLO-MGPNP"/>
    <x v="1"/>
    <s v="MGBAM"/>
    <s v="MGPNP"/>
    <s v="Ativo"/>
    <s v="BELO HORIZONTE"/>
    <x v="1"/>
    <s v="ATIVO COM  PROTEÇÃO TOPOLOGIA ESTRUT - LANÇAMENTO"/>
    <m/>
    <s v="SIM"/>
    <s v="ATIVO"/>
    <s v="REDE OK"/>
    <d v="1899-12-30T00:00:00"/>
    <s v="ICOMON MG"/>
    <s v="-"/>
    <s v="W0"/>
    <x v="1"/>
    <s v="MOIN"/>
    <s v="NA"/>
    <x v="0"/>
    <m/>
    <m/>
    <m/>
    <m/>
    <m/>
    <m/>
    <s v="N/A"/>
    <s v="REDE OK"/>
    <s v="ATIVO"/>
    <s v="-"/>
    <m/>
    <s v="CONSTRUÍDO"/>
    <s v="O&amp;M"/>
    <s v="CONSTRUÍDO"/>
    <n v="0"/>
    <m/>
  </r>
  <r>
    <s v="MGCJA"/>
    <s v="M2024EST_MGCJA_01"/>
    <s v="ATIVO"/>
    <s v="SIM"/>
    <s v="REDE OK"/>
    <m/>
    <d v="2024-04-25T00:00:00"/>
    <d v="2024-04-25T00:00:00"/>
    <s v="NA"/>
    <s v="NA"/>
    <s v="MGCNP-MGCJA-MGCNP"/>
    <x v="1"/>
    <s v="MGESL"/>
    <s v="MGCNP"/>
    <s v="Ativo"/>
    <s v="RIBEIRÃO DAS NEVES"/>
    <x v="1"/>
    <s v="ATIVO COM  PROTEÇÃO TOPOLOGIA ESTRUT - CFO + ROLLOUT"/>
    <m/>
    <s v="SIM"/>
    <s v="ATIVO"/>
    <s v="REDE OK"/>
    <d v="1899-12-30T00:00:00"/>
    <s v="TELEMONT MG"/>
    <s v="-"/>
    <s v="W0"/>
    <x v="1"/>
    <n v="504197"/>
    <s v="Empreiteira"/>
    <x v="0"/>
    <m/>
    <m/>
    <m/>
    <m/>
    <m/>
    <m/>
    <s v="N/A"/>
    <s v="REDE OK"/>
    <s v="ATIVO"/>
    <s v="-"/>
    <m/>
    <s v="CONSTRUÍDO"/>
    <s v="O&amp;M"/>
    <s v="CONSTRUÍDO"/>
    <n v="0"/>
    <m/>
  </r>
  <r>
    <s v="MGCAH"/>
    <s v="M2023EST_MGCAH_01"/>
    <s v="ATIVO"/>
    <s v="SIM"/>
    <s v="REDE OK"/>
    <m/>
    <d v="2024-05-10T00:00:00"/>
    <d v="2024-05-21T00:00:00"/>
    <s v="NA"/>
    <s v="NA"/>
    <s v="MGBAM-MGCAH-MGBAM"/>
    <x v="1"/>
    <s v="MGBAM"/>
    <s v="MGBAM"/>
    <s v="Ativo"/>
    <s v="BELO HORIZONTE"/>
    <x v="1"/>
    <s v="ATIVO COM  PROTEÇÃO TOPOLOGIA ESTRUT - LANÇAMENTO"/>
    <m/>
    <s v="SIM"/>
    <s v="ATIVO"/>
    <s v="REDE OK"/>
    <d v="1899-12-30T00:00:00"/>
    <s v="ICOMON MG"/>
    <s v="-"/>
    <s v="W0"/>
    <x v="1"/>
    <n v="508031"/>
    <s v="Empreiteira"/>
    <x v="0"/>
    <m/>
    <m/>
    <m/>
    <m/>
    <m/>
    <m/>
    <s v="N/A"/>
    <s v="REDE OK"/>
    <s v="ATIVO"/>
    <s v="-"/>
    <m/>
    <s v="CONSTRUÍDO"/>
    <s v="O&amp;M"/>
    <s v="CONSTRUÍDO"/>
    <n v="0"/>
    <m/>
  </r>
  <r>
    <s v="MGCBM"/>
    <s v="M2023EST_MGCBM_01"/>
    <s v="ATIVO"/>
    <s v="SIM"/>
    <s v="REDE OK"/>
    <m/>
    <d v="2024-06-04T00:00:00"/>
    <d v="2024-06-14T00:00:00"/>
    <s v="NA"/>
    <s v="NA"/>
    <s v="MGTOU-MGCBM-MGTOU"/>
    <x v="1"/>
    <s v="MGSAG"/>
    <s v="MGTOU"/>
    <s v="Ativo"/>
    <s v="BELO HORIZONTE"/>
    <x v="1"/>
    <s v="ATIVO COM  PROTEÇÃO TOPOLOGIA ESTRUT - CFO + ROLLOUT"/>
    <m/>
    <s v="NÃO"/>
    <s v="ATIVO"/>
    <s v="REDE OK"/>
    <d v="1899-12-30T00:00:00"/>
    <s v="TELEMONT MG"/>
    <s v="-"/>
    <s v="W0"/>
    <x v="1"/>
    <n v="482900"/>
    <s v="MAO OBRA A DISPOSICAO"/>
    <x v="0"/>
    <m/>
    <m/>
    <m/>
    <m/>
    <m/>
    <m/>
    <s v="N/A"/>
    <s v="REDE OK"/>
    <s v="ATIVO"/>
    <s v="-"/>
    <m/>
    <s v="CONSTRUÍDO"/>
    <s v="O&amp;M"/>
    <s v="CONSTRUÍDO"/>
    <n v="0"/>
    <m/>
  </r>
  <r>
    <s v="MGCBR"/>
    <s v="M2023EST_MGCBR_01"/>
    <s v="ATIVO"/>
    <s v="SIM"/>
    <s v="REDE OK"/>
    <m/>
    <d v="2024-04-03T00:00:00"/>
    <d v="2024-04-03T00:00:00"/>
    <s v="NÃO"/>
    <s v="PENDENTE"/>
    <s v="MGESL-MGCBR-MGESL / MGESL-MGCBR"/>
    <x v="3"/>
    <s v="MGESL"/>
    <s v="-"/>
    <s v="Ativo"/>
    <s v="BELO HORIZONTE"/>
    <x v="1"/>
    <s v="ATIVO COM  PROTEÇÃO TOPOLOGIA ESTRUT - CFO + ROLLOUT"/>
    <m/>
    <s v="SIM"/>
    <s v="ATIVO"/>
    <s v="REDE OK"/>
    <d v="1899-12-30T00:00:00"/>
    <s v="TELEMONT MG"/>
    <s v="-"/>
    <s v="W0"/>
    <x v="1"/>
    <n v="504177"/>
    <s v="Empreiteira"/>
    <x v="0"/>
    <m/>
    <m/>
    <m/>
    <m/>
    <m/>
    <m/>
    <s v="N/A"/>
    <s v="REDE OK"/>
    <s v="ATIVO"/>
    <s v="-"/>
    <m/>
    <s v="CONSTRUÍDO"/>
    <s v="O&amp;M"/>
    <s v="CONSTRUÍDO"/>
    <n v="0"/>
    <m/>
  </r>
  <r>
    <s v="MGCBT"/>
    <s v="M2023_MGCBT_01"/>
    <s v="ATIVO"/>
    <s v="SIM"/>
    <s v="REDE OK"/>
    <m/>
    <d v="2024-07-23T00:00:00"/>
    <d v="2024-08-05T00:00:00"/>
    <s v="NA"/>
    <s v="NA"/>
    <s v="MGFLR-MGCBT-MGFLR"/>
    <x v="1"/>
    <s v="MGFLR"/>
    <s v="MGFLR"/>
    <s v="Ativo"/>
    <s v="BELO HORIZONTE"/>
    <x v="1"/>
    <s v="ATIVO COM  PROTEÇÃO TOPOLOGIA ESTRUT - LANÇAMENTO"/>
    <m/>
    <s v="SIM"/>
    <s v="ATIVO"/>
    <s v="REDE OK"/>
    <d v="1899-12-30T00:00:00"/>
    <s v="ICOMON MG"/>
    <s v="-"/>
    <s v="W0"/>
    <x v="1"/>
    <s v="MOIN"/>
    <s v="NA"/>
    <x v="0"/>
    <m/>
    <m/>
    <m/>
    <m/>
    <m/>
    <m/>
    <s v="N/A"/>
    <s v="REDE OK"/>
    <s v="ATIVO"/>
    <s v="-"/>
    <m/>
    <s v="CONSTRUÍDO"/>
    <s v="O&amp;M"/>
    <s v="CONSTRUÍDO"/>
    <n v="0"/>
    <m/>
  </r>
  <r>
    <s v="MGCCA"/>
    <s v="M2023EST_MGCCA_01"/>
    <s v="ATIVO"/>
    <s v="SIM"/>
    <s v="REDE OK"/>
    <m/>
    <d v="2024-03-11T00:00:00"/>
    <d v="2024-03-11T00:00:00"/>
    <s v="NÃO"/>
    <s v="PENDENTE"/>
    <s v="MGG37-MGCCA-MGG37 / MGG37-MGCCA"/>
    <x v="3"/>
    <s v="MGG37"/>
    <s v="-"/>
    <s v="Ativo"/>
    <s v="CONTAGEM"/>
    <x v="1"/>
    <s v="ATIVO COM  PROTEÇÃO TOPOLOGIA ESTRUT - CFO + ROLLOUT"/>
    <m/>
    <s v="NÃO"/>
    <s v="ATIVO"/>
    <s v="REDE OK"/>
    <d v="1899-12-30T00:00:00"/>
    <s v="VIA"/>
    <s v="-"/>
    <s v="W0"/>
    <x v="1"/>
    <n v="481482"/>
    <s v="Aprovado HQ"/>
    <x v="0"/>
    <m/>
    <m/>
    <m/>
    <m/>
    <m/>
    <m/>
    <s v="N/A"/>
    <s v="REDE OK"/>
    <s v="ATIVO"/>
    <s v="-"/>
    <m/>
    <s v="CONSTRUÍDO"/>
    <s v="O&amp;M"/>
    <s v="CONSTRUÍDO"/>
    <n v="0"/>
    <m/>
  </r>
  <r>
    <s v="MGCAS"/>
    <s v="M2023EST_MGCAS_01"/>
    <s v="ATIVO"/>
    <s v="SIM"/>
    <s v="REDE OK"/>
    <m/>
    <d v="2024-05-10T00:00:00"/>
    <d v="2024-05-21T00:00:00"/>
    <s v="NA"/>
    <s v="NA"/>
    <s v="MGBCQ-MGCAS-MGBCQ"/>
    <x v="1"/>
    <s v="MGBAM"/>
    <s v="MGBCQ"/>
    <s v="Ativo"/>
    <s v="BELO HORIZONTE"/>
    <x v="1"/>
    <s v="ATIVO COM  PROTEÇÃO TOPOLOGIA ESTRUT - LANÇAMENTO"/>
    <m/>
    <s v="SIM"/>
    <s v="ATIVO"/>
    <s v="REDE OK"/>
    <d v="1899-12-30T00:00:00"/>
    <s v="ICOMON MG"/>
    <s v="-"/>
    <s v="W0"/>
    <x v="1"/>
    <n v="508013"/>
    <s v="Aprovado HQ"/>
    <x v="0"/>
    <m/>
    <m/>
    <m/>
    <m/>
    <m/>
    <m/>
    <s v="N/A"/>
    <s v="REDE OK"/>
    <s v="ATIVO"/>
    <s v="-"/>
    <m/>
    <s v="CONSTRUÍDO"/>
    <s v="O&amp;M"/>
    <s v="CONSTRUÍDO"/>
    <n v="0"/>
    <m/>
  </r>
  <r>
    <s v="MGCAT"/>
    <s v="M2023EST_MGCAT_01"/>
    <s v="ATIVO"/>
    <s v="SIM"/>
    <s v="REDE OK"/>
    <m/>
    <d v="2024-07-26T00:00:00"/>
    <d v="2024-04-04T00:00:00"/>
    <s v="NA"/>
    <s v="NA"/>
    <s v="MGCOE-MGAPH-MGCAT-MGCOE"/>
    <x v="1"/>
    <s v="MGBAM"/>
    <s v="MGCOE"/>
    <s v="Ativo"/>
    <s v="BELO HORIZONTE"/>
    <x v="1"/>
    <s v="ATIVO COM  PROTEÇÃO TOPOLOGIA ESTRUT - CFO + ROLLOUT"/>
    <m/>
    <s v="SIM"/>
    <s v="ATIVO"/>
    <s v="REDE OK"/>
    <d v="1899-12-30T00:00:00"/>
    <s v="ICOMON MG"/>
    <s v="-"/>
    <s v="W0"/>
    <x v="1"/>
    <s v="MOIN"/>
    <s v="NA"/>
    <x v="0"/>
    <m/>
    <m/>
    <m/>
    <m/>
    <m/>
    <m/>
    <s v="N/A"/>
    <s v="REDE OK"/>
    <s v="ATIVO"/>
    <s v="-"/>
    <m/>
    <s v="CONSTRUÍDO"/>
    <s v="O&amp;M"/>
    <s v="CONSTRUÍDO"/>
    <n v="0"/>
    <m/>
  </r>
  <r>
    <s v="MGCCO"/>
    <s v="M2024EST_MGCCO_01"/>
    <s v="ATIVO"/>
    <s v="SIM"/>
    <s v="REDE OK"/>
    <m/>
    <d v="2024-06-10T00:00:00"/>
    <d v="2024-07-02T00:00:00"/>
    <s v="NA"/>
    <s v="NA"/>
    <s v="MGBWE-MGBOO-MGBTD-MGCCO-MGBWE"/>
    <x v="1"/>
    <s v="MGBWE"/>
    <s v="-"/>
    <s v="Ativo"/>
    <s v="BELO HORIZONTE"/>
    <x v="1"/>
    <s v="ATIVO COM  PROTEÇÃO TOPOLOGIA ESTRUT - LANÇAMENTO"/>
    <m/>
    <s v="SIM"/>
    <s v="ATIVO"/>
    <s v="REDE OK"/>
    <d v="1899-12-30T00:00:00"/>
    <s v="ICOMON MG"/>
    <s v="-"/>
    <s v="W0"/>
    <x v="1"/>
    <s v="NA"/>
    <s v="NA"/>
    <x v="0"/>
    <m/>
    <m/>
    <m/>
    <m/>
    <m/>
    <m/>
    <s v="N/A"/>
    <s v="REDE OK"/>
    <s v="ATIVO"/>
    <s v="-"/>
    <m/>
    <s v="CONSTRUÍDO"/>
    <s v="O&amp;M"/>
    <s v="CONSTRUÍDO"/>
    <n v="0"/>
    <m/>
  </r>
  <r>
    <s v="MGCCE"/>
    <s v="M2024EST_MGCCE_01"/>
    <s v="ATIVO"/>
    <s v="SIM"/>
    <s v="REDE OK"/>
    <m/>
    <d v="2024-05-16T00:00:00"/>
    <d v="2024-05-21T00:00:00"/>
    <s v="NA"/>
    <s v="NA"/>
    <s v="MGBAM-MGCCE-MGBAM"/>
    <x v="1"/>
    <s v="MGBAM"/>
    <s v="MGBAM"/>
    <s v="Ativo"/>
    <s v="BELO HORIZONTE"/>
    <x v="1"/>
    <s v="ATIVO COM  PROTEÇÃO TOPOLOGIA ESTRUT - LANÇAMENTO"/>
    <m/>
    <s v="SIM"/>
    <s v="ATIVO"/>
    <s v="REDE OK"/>
    <d v="1899-12-30T00:00:00"/>
    <s v="ICOMON MG"/>
    <s v="-"/>
    <s v="W0"/>
    <x v="1"/>
    <s v="MOIN"/>
    <s v="NA"/>
    <x v="0"/>
    <m/>
    <m/>
    <m/>
    <m/>
    <m/>
    <m/>
    <s v="N/A"/>
    <s v="REDE OK"/>
    <s v="ATIVO"/>
    <s v="-"/>
    <m/>
    <s v="CONSTRUÍDO"/>
    <s v="O&amp;M"/>
    <s v="CONSTRUÍDO"/>
    <n v="0"/>
    <m/>
  </r>
  <r>
    <s v="MGCCR"/>
    <s v="M2024EST_MGCCR_01"/>
    <s v="ATIVO"/>
    <s v="SIM"/>
    <s v="REDE OK"/>
    <m/>
    <d v="2024-09-10T00:00:00"/>
    <d v="2024-10-18T00:00:00"/>
    <s v="NA"/>
    <s v="NA"/>
    <s v="MGBLO-MGSPV-MGCCR-MGRME-MGBLO"/>
    <x v="1"/>
    <s v="MGSAG"/>
    <s v="MGBLO"/>
    <s v="Ativo HL4 / Falta HL5D"/>
    <s v="BELO HORIZONTE"/>
    <x v="1"/>
    <s v="REDE ENTREGUE CONFORME TOPOLOGIA ESTRUTURANTE"/>
    <m/>
    <s v="NÃO"/>
    <s v="ATIVO"/>
    <s v="REDE OK"/>
    <d v="1899-12-30T00:00:00"/>
    <s v="TELEMONT MG"/>
    <s v="-"/>
    <s v="W0"/>
    <x v="1"/>
    <n v="512313"/>
    <s v="Aprovado HQ"/>
    <x v="0"/>
    <m/>
    <m/>
    <m/>
    <m/>
    <m/>
    <m/>
    <s v="N/A"/>
    <d v="2024-10-11T00:00:00"/>
    <d v="2024-10-17T00:00:00"/>
    <s v="-"/>
    <s v="Enviado e-mail para o Adriano em 17/10 Realizar a Ativação. Reparo Tratato"/>
    <s v="CONSTRUÍDO"/>
    <s v="O&amp;M"/>
    <s v="CONSTRUÍDO"/>
    <n v="0"/>
    <m/>
  </r>
  <r>
    <s v="MGCCS"/>
    <s v="M2024EST_MGCCS_01"/>
    <s v="ATIVO"/>
    <s v="SIM"/>
    <s v="REDE OK"/>
    <m/>
    <d v="2024-09-19T00:00:00"/>
    <d v="2024-09-25T00:00:00"/>
    <s v="NA"/>
    <s v="NA"/>
    <s v="MGSAG-MGCCS-MGSAG"/>
    <x v="1"/>
    <s v="MGSAG"/>
    <s v="MGSAG"/>
    <s v="Ativo"/>
    <s v="BELO HORIZONTE"/>
    <x v="1"/>
    <s v="REDE ENTREGUE CONFORME TOPOLOGIA ESTRUTURANTE"/>
    <m/>
    <s v="NÃO"/>
    <s v="ATIVO"/>
    <s v="REDE OK"/>
    <d v="1899-12-30T00:00:00"/>
    <s v="TELEMONT MG"/>
    <s v="-"/>
    <s v="W0"/>
    <x v="1"/>
    <n v="512365"/>
    <s v="Aprovado HQ"/>
    <x v="0"/>
    <m/>
    <m/>
    <m/>
    <m/>
    <m/>
    <d v="2025-08-27T00:00:00"/>
    <s v="N/A"/>
    <s v="REDE OK"/>
    <s v="ATIVO"/>
    <s v="-"/>
    <m/>
    <s v="CONSTRUÍDO"/>
    <s v="O&amp;M"/>
    <s v="CONSTRUÍDO"/>
    <n v="0"/>
    <m/>
  </r>
  <r>
    <s v="MGCCT"/>
    <s v="M2024EST_MGCCT_01"/>
    <s v="ATIVO"/>
    <s v="SIM"/>
    <s v="REDE OK"/>
    <m/>
    <d v="2024-08-27T00:00:00"/>
    <d v="2024-10-24T00:00:00"/>
    <s v="NA"/>
    <s v="NA"/>
    <s v="MGCQN-MGCCT-MGNSJ-MGCQN"/>
    <x v="1"/>
    <s v="MGSAG"/>
    <s v="MGCQN"/>
    <s v="Ativo HL4 / Falta HL5D"/>
    <s v="BELO HORIZONTE"/>
    <x v="1"/>
    <s v="REDE ENTREGUE CONFORME TOPOLOGIA ESTRUTURANTE "/>
    <m/>
    <s v="NÃO"/>
    <s v="ATIVO"/>
    <s v="REDE OK"/>
    <d v="1899-12-30T00:00:00"/>
    <s v="TELEMONT MG"/>
    <s v="-"/>
    <s v="W0"/>
    <x v="1"/>
    <n v="512356"/>
    <s v="Aprovado HQ"/>
    <x v="0"/>
    <m/>
    <m/>
    <m/>
    <m/>
    <m/>
    <m/>
    <s v="N/A"/>
    <s v="REDE OK"/>
    <d v="2024-10-15T00:00:00"/>
    <s v="-"/>
    <m/>
    <s v="CONSTRUÍDO"/>
    <s v="O&amp;M"/>
    <s v="CONSTRUÍDO"/>
    <n v="0"/>
    <m/>
  </r>
  <r>
    <s v="MGCCU"/>
    <s v="M2024_MGCCU_01"/>
    <s v="ATIVO"/>
    <s v="SIM"/>
    <s v="REDE OK"/>
    <m/>
    <d v="2024-05-23T00:00:00"/>
    <d v="2024-04-23T00:00:00"/>
    <s v="NA"/>
    <s v="NA"/>
    <s v="MGAGB-MGCCU-MGAGB"/>
    <x v="1"/>
    <s v="MGG37"/>
    <s v="MGAGB"/>
    <s v="Ativo"/>
    <s v="CONTAGEM"/>
    <x v="1"/>
    <s v="ATIVO COM  PROTEÇÃO TOPOLOGIA ESTRUT - CFO + ROLLOUT"/>
    <m/>
    <s v="NÃO"/>
    <s v="ATIVO"/>
    <s v="REDE OK"/>
    <d v="1899-12-30T00:00:00"/>
    <s v="VIA"/>
    <s v="-"/>
    <s v="W0"/>
    <x v="1"/>
    <n v="508088"/>
    <s v="Empreiteira"/>
    <x v="0"/>
    <m/>
    <m/>
    <m/>
    <m/>
    <m/>
    <m/>
    <s v="N/A"/>
    <s v="REDE OK"/>
    <s v="ATIVO"/>
    <s v="-"/>
    <m/>
    <s v="CONSTRUÍDO"/>
    <s v="O&amp;M"/>
    <s v="CONSTRUÍDO"/>
    <n v="0"/>
    <m/>
  </r>
  <r>
    <s v="MGCCW"/>
    <s v="M2024EST_MGCCW_01"/>
    <s v="ATIVO"/>
    <s v="SIM"/>
    <s v="REDE OK"/>
    <m/>
    <d v="2024-09-05T00:00:00"/>
    <d v="2024-09-12T00:00:00"/>
    <s v="NA"/>
    <s v="NA"/>
    <s v="MGBLO-MGCCW-MGBPM-MGFTB-MGBLO"/>
    <x v="1"/>
    <s v="MGSAG"/>
    <s v="MGBLO"/>
    <s v="Ativo HL4 / Ativo HL5D"/>
    <s v="BELO HORIZONTE"/>
    <x v="1"/>
    <s v="REDE ENTREGUE CONFORME TOPOLOGIA ESTRUTURANTE"/>
    <m/>
    <s v="NÃO"/>
    <s v="ATIVO"/>
    <s v="REDE OK"/>
    <d v="1899-12-30T00:00:00"/>
    <s v="TELEMONT MG"/>
    <s v="-"/>
    <s v="W0"/>
    <x v="1"/>
    <n v="512295"/>
    <s v="Aprovado HQ"/>
    <x v="0"/>
    <m/>
    <m/>
    <m/>
    <m/>
    <m/>
    <m/>
    <s v="N/A"/>
    <s v="REDE OK"/>
    <s v="ATIVO"/>
    <s v="-"/>
    <m/>
    <s v="CONSTRUÍDO"/>
    <s v="O&amp;M"/>
    <s v="CONSTRUÍDO"/>
    <n v="0"/>
    <m/>
  </r>
  <r>
    <s v="MGCDA"/>
    <s v="M2024EST_MGCDA_01"/>
    <s v="ATIVO"/>
    <s v="SIM"/>
    <s v="REDE OK"/>
    <m/>
    <d v="2024-07-17T00:00:00"/>
    <d v="2024-09-04T00:00:00"/>
    <s v="NA"/>
    <s v="NA"/>
    <s v="MGATR-MGNOS-MGCDA-MGTCE-MGATR"/>
    <x v="1"/>
    <s v="MGSAG"/>
    <s v="MGATR"/>
    <s v="Ativo HL4 / Falta HL5D"/>
    <s v="BELO HORIZONTE"/>
    <x v="1"/>
    <s v="REDE ENTREGUE COM  PROTEÇÃO TOPOLOGIA ESTRUT - CFO + ROLLOUT"/>
    <m/>
    <s v="NÃO"/>
    <s v="ATIVO"/>
    <s v="REDE OK"/>
    <d v="1899-12-30T00:00:00"/>
    <s v="TELEMONT MG"/>
    <s v="-"/>
    <s v="W0"/>
    <x v="1"/>
    <n v="503374"/>
    <s v="Aprovado HQ"/>
    <x v="0"/>
    <m/>
    <m/>
    <m/>
    <m/>
    <m/>
    <m/>
    <s v="N/A"/>
    <s v="REDE OK"/>
    <s v="ATIVO"/>
    <s v="-"/>
    <m/>
    <s v="CONSTRUÍDO"/>
    <s v="O&amp;M"/>
    <s v="CONSTRUÍDO"/>
    <n v="0"/>
    <m/>
  </r>
  <r>
    <s v="MGCDN"/>
    <s v="M2023EST_MGCDN_01"/>
    <s v="ATIVO"/>
    <s v="SIM"/>
    <s v="REDE OK"/>
    <m/>
    <d v="2024-06-17T00:00:00"/>
    <d v="2024-06-19T00:00:00"/>
    <s v="NA"/>
    <s v="NA"/>
    <s v="MGRPM-MGCPR-MGCDN-MGBLP-MGRPM"/>
    <x v="1"/>
    <s v="MGSAG"/>
    <s v="MGRPM"/>
    <s v="Ativo"/>
    <s v="BELO HORIZONTE"/>
    <x v="1"/>
    <s v="ATIVO COM  PROTEÇÃO TOPOLOGIA ESTRUT - LANÇAMENTO"/>
    <m/>
    <s v="NÃO"/>
    <s v="ATIVO"/>
    <s v="REDE OK"/>
    <d v="1899-12-30T00:00:00"/>
    <s v="TELEMONT MG"/>
    <s v="-"/>
    <s v="W0"/>
    <x v="1"/>
    <n v="486545"/>
    <s v="MAO OBRA A DISPOSICAO"/>
    <x v="0"/>
    <m/>
    <m/>
    <m/>
    <m/>
    <m/>
    <m/>
    <s v="N/A"/>
    <s v="REDE OK"/>
    <s v="ATIVO"/>
    <s v="-"/>
    <m/>
    <s v="CONSTRUÍDO"/>
    <s v="O&amp;M"/>
    <s v="CONSTRUÍDO"/>
    <n v="0"/>
    <m/>
  </r>
  <r>
    <s v="MGCDZ"/>
    <s v="M2023EST_MGCDZ_01"/>
    <s v="ATIVO"/>
    <s v="SIM"/>
    <s v="REDE OK"/>
    <m/>
    <d v="2024-10-15T00:00:00"/>
    <d v="2024-10-15T00:00:00"/>
    <s v="NA"/>
    <s v="NA"/>
    <s v="MGPFD-MGCDZ-MGPFD"/>
    <x v="1"/>
    <s v="MGG37"/>
    <s v="MGCJM"/>
    <s v="Ativo"/>
    <s v="CONTAGEM"/>
    <x v="1"/>
    <s v="REDE ENTREGUE(VALIDAÇÃO TELEMONT 15/10) VALIDAR RELATÓRIO"/>
    <m/>
    <s v="NÃO"/>
    <s v="ATIVO"/>
    <s v="REDE OK"/>
    <d v="1899-12-30T00:00:00"/>
    <s v="TELEMONT MG"/>
    <s v="-"/>
    <s v="W0"/>
    <x v="1"/>
    <n v="517422"/>
    <s v="Aprovado HQ"/>
    <x v="0"/>
    <m/>
    <m/>
    <m/>
    <m/>
    <m/>
    <m/>
    <s v="N/A"/>
    <d v="2024-10-15T00:00:00"/>
    <d v="2024-10-25T00:00:00"/>
    <s v="-"/>
    <s v="REDE ENTREGUE, VALIDAÇÃO E-MAIL TELEMONT 15/10"/>
    <s v="CONSTRUÍDO"/>
    <s v="O&amp;M"/>
    <s v="CONSTRUÍDO"/>
    <n v="0"/>
    <m/>
  </r>
  <r>
    <s v="MGCCF"/>
    <s v="M2023_MGCCF_01"/>
    <s v="ATIVO PEND. RÁDIO"/>
    <s v="FLAT"/>
    <s v="REDE OK"/>
    <s v="ATIVO"/>
    <d v="2024-05-31T00:00:00"/>
    <d v="2024-03-28T00:00:00"/>
    <s v="NA"/>
    <s v="NA"/>
    <s v="MGPNP-MGCSS-MGCCF-MGPNP"/>
    <x v="1"/>
    <s v="MGBAM"/>
    <s v="MGPNP"/>
    <s v="Ativo"/>
    <s v="BELO HORIZONTE"/>
    <x v="1"/>
    <s v="ATIVO COM  PROTEÇÃO TOPOLOGIA ESTRUT - LANÇAMENTO"/>
    <s v="Não construído trecho CSS &lt;&gt; CCF"/>
    <s v="SIM"/>
    <s v="ATIVO"/>
    <s v="REDE OK"/>
    <s v="ATIVO"/>
    <s v="TELEMONT MG"/>
    <s v="-"/>
    <s v="-"/>
    <x v="1"/>
    <n v="577909"/>
    <s v="Empreiteira"/>
    <x v="0"/>
    <s v="X"/>
    <m/>
    <m/>
    <s v="VALIDAR IMPLANTAÇÃO/ COSTRUÇÃO REDUNDÂNCIA BR"/>
    <m/>
    <m/>
    <s v="N/A"/>
    <s v="REDE OK"/>
    <s v="ATIVO"/>
    <s v="-"/>
    <m/>
    <s v="CONSTRUÍDO"/>
    <s v="O&amp;M"/>
    <s v="CONSTRUÍDO"/>
    <n v="0"/>
    <m/>
  </r>
  <r>
    <s v="MGCCQ"/>
    <s v="M2023EST_MGCCQ_01"/>
    <s v="ATIVO"/>
    <s v="SIM"/>
    <s v="REDE OK"/>
    <m/>
    <d v="2024-09-19T00:00:00"/>
    <d v="2024-05-21T00:00:00"/>
    <s v="NA"/>
    <s v="NA"/>
    <s v="MGPNP-MGCCQ-MGPNP"/>
    <x v="1"/>
    <s v="MGBAM"/>
    <s v="MGPNP"/>
    <s v="Ativo"/>
    <s v="BELO HORIZONTE"/>
    <x v="1"/>
    <s v="REDE ENTREGUE CONFORME TOPOLOGIA ESTRUTURANTE"/>
    <m/>
    <s v="SIM"/>
    <s v="ATIVO"/>
    <s v="REDE OK"/>
    <d v="1899-12-30T00:00:00"/>
    <s v="ICOMON MG"/>
    <s v="-"/>
    <s v="W0"/>
    <x v="1"/>
    <n v="508084"/>
    <s v="Empreiteira"/>
    <x v="0"/>
    <m/>
    <m/>
    <m/>
    <m/>
    <m/>
    <m/>
    <s v="N/A"/>
    <s v="REDE OK"/>
    <s v="ATIVO"/>
    <s v="-"/>
    <m/>
    <s v="CONSTRUÍDO"/>
    <s v="O&amp;M"/>
    <s v="CONSTRUÍDO"/>
    <n v="0"/>
    <m/>
  </r>
  <r>
    <s v="MGBSE"/>
    <s v="M2024EST_MGBSE_01"/>
    <s v="ATIVO"/>
    <s v="SIM"/>
    <s v="REDE OK"/>
    <m/>
    <d v="2024-07-30T00:00:00"/>
    <d v="2024-08-22T00:00:00"/>
    <s v="NA"/>
    <s v="NA"/>
    <s v="MGBHF-MGACM-MGBSE-MGBHF"/>
    <x v="1"/>
    <s v="MGBHF"/>
    <s v="MGBHF"/>
    <s v="Ativo"/>
    <s v="BELO HORIZONTE"/>
    <x v="1"/>
    <s v="REDE ENTREGUE CONFORME TOPOLOGIA ESTRUTURANTE"/>
    <m/>
    <s v="SIM"/>
    <s v="ATIVO"/>
    <s v="REDE OK"/>
    <d v="1899-12-30T00:00:00"/>
    <s v="ICOMON SP"/>
    <s v="-"/>
    <s v="W0"/>
    <x v="1"/>
    <s v="NA"/>
    <s v="NA"/>
    <x v="0"/>
    <m/>
    <m/>
    <m/>
    <m/>
    <m/>
    <m/>
    <s v="N/A"/>
    <s v="REDE OK"/>
    <s v="ATIVO"/>
    <s v="-"/>
    <m/>
    <s v="CONSTRUÍDO"/>
    <s v="O&amp;M"/>
    <s v="CONSTRUÍDO"/>
    <n v="0"/>
    <m/>
  </r>
  <r>
    <s v="MGCET"/>
    <s v="M2024EST_MGCET_01"/>
    <s v="ATIVO"/>
    <s v="SIM"/>
    <s v="REDE OK"/>
    <m/>
    <d v="2024-10-18T00:00:00"/>
    <d v="2024-10-22T00:00:00"/>
    <s v="NA"/>
    <s v="NA"/>
    <s v="MGCJM-MGCET-MGCJM FLAT"/>
    <x v="1"/>
    <s v="MGG37"/>
    <s v="MGCJM"/>
    <s v="Ativo"/>
    <s v="CONTAGEM"/>
    <x v="1"/>
    <s v="REDE ENTREGUE CONFORME TOPOLOGIA ESTRUTURANTE"/>
    <m/>
    <s v="NÃO"/>
    <s v="ATIVO"/>
    <s v="REDE OK"/>
    <d v="1899-12-30T00:00:00"/>
    <s v="TELEMONT MG"/>
    <s v="-"/>
    <s v="W0"/>
    <x v="1"/>
    <n v="517425"/>
    <s v="Regional"/>
    <x v="0"/>
    <m/>
    <m/>
    <m/>
    <m/>
    <m/>
    <m/>
    <s v="N/A"/>
    <d v="2024-10-14T00:00:00"/>
    <d v="2024-10-24T00:00:00"/>
    <s v="-"/>
    <s v="FUSÃO EM ANDAMENTO"/>
    <s v="CONSTRUÍDO"/>
    <s v="O&amp;M"/>
    <s v="CONSTRUÍDO"/>
    <n v="0"/>
    <m/>
  </r>
  <r>
    <s v="MGCEU"/>
    <s v="M2023_MGCEU_01"/>
    <s v="ATIVO"/>
    <s v="SIM"/>
    <s v="REDE OK"/>
    <m/>
    <d v="2024-10-07T00:00:00"/>
    <d v="2024-10-08T00:00:00"/>
    <s v="NA"/>
    <s v="NA"/>
    <s v="MGCIC-MGCEU-MGCIC"/>
    <x v="1"/>
    <s v="MGG37"/>
    <s v="MGCIC"/>
    <s v="Ativo"/>
    <s v="CONTAGEM"/>
    <x v="1"/>
    <s v="REDE ENTREGUE CONFORME TOPOLOGIA ESTRUTURANTE/MOP"/>
    <m/>
    <s v="NÃO"/>
    <s v="ATIVO"/>
    <s v="REDE OK"/>
    <d v="1899-12-30T00:00:00"/>
    <s v="TELEMONT MG"/>
    <s v="-"/>
    <s v="W0"/>
    <x v="1"/>
    <n v="538611"/>
    <s v="Aprovado HQ"/>
    <x v="0"/>
    <m/>
    <m/>
    <m/>
    <m/>
    <m/>
    <m/>
    <s v="N/A"/>
    <s v="PENDENCIA PROJETO"/>
    <d v="2024-10-08T00:00:00"/>
    <s v="PENDENTE ACESSO"/>
    <s v="REDE ENTREGUE, VALIDAÇÃO E-MAIL TELEMONT 15/10"/>
    <s v="CONSTRUÍDO"/>
    <s v="O&amp;M"/>
    <s v="CONSTRUÍDO"/>
    <n v="0"/>
    <m/>
  </r>
  <r>
    <s v="MGCEZ"/>
    <s v="M2024EST_MGCEZ_01"/>
    <s v="ATIVO"/>
    <s v="SIM"/>
    <s v="REDE OK"/>
    <m/>
    <d v="2024-08-02T00:00:00"/>
    <d v="2024-05-07T00:00:00"/>
    <s v="NA"/>
    <s v="NA"/>
    <s v="MGCND-MGCEZ-MGBQI-MGLEB-MGCND"/>
    <x v="1"/>
    <s v="MGESL"/>
    <s v="MGCND"/>
    <s v="Ativo"/>
    <s v="BELO HORIZONTE"/>
    <x v="1"/>
    <s v="ATIVO COM  PROTEÇÃO TOPOLOGIA ESTRUT - CFO + ROLLOUT"/>
    <m/>
    <s v="SIM"/>
    <s v="ATIVO"/>
    <s v="REDE OK"/>
    <d v="1899-12-30T00:00:00"/>
    <s v="TELEMONT MG"/>
    <s v="-"/>
    <s v="W0"/>
    <x v="1"/>
    <s v="MOIN"/>
    <s v="NA"/>
    <x v="0"/>
    <m/>
    <m/>
    <m/>
    <m/>
    <m/>
    <m/>
    <s v="N/A"/>
    <s v="REDE OK"/>
    <s v="ATIVO"/>
    <s v="-"/>
    <m/>
    <s v="CONSTRUÍDO"/>
    <s v="O&amp;M"/>
    <s v="CONSTRUÍDO"/>
    <n v="0"/>
    <m/>
  </r>
  <r>
    <s v="MGCFF"/>
    <s v="M2024EST_MGCFF_01"/>
    <s v="ATIVO"/>
    <s v="SIM"/>
    <s v="REDE OK"/>
    <m/>
    <d v="2024-09-26T00:00:00"/>
    <d v="2024-10-22T00:00:00"/>
    <s v="NA"/>
    <s v="NA"/>
    <s v="MGCIC-MGCFF-MGSPE-MGCIC"/>
    <x v="1"/>
    <s v="MGG37"/>
    <s v="MGCIC"/>
    <s v="Ativo"/>
    <s v="CONTAGEM"/>
    <x v="1"/>
    <s v="REDE ENTREGUE CONFORME TOPOLOGIA ESTRUTURANTE"/>
    <m/>
    <s v="NÃO"/>
    <s v="ATIVO"/>
    <s v="REDE OK"/>
    <d v="1899-12-30T00:00:00"/>
    <s v="TELEMONT MG"/>
    <s v="-"/>
    <s v="W0"/>
    <x v="1"/>
    <n v="517426"/>
    <s v="Regional"/>
    <x v="0"/>
    <m/>
    <m/>
    <m/>
    <m/>
    <m/>
    <m/>
    <s v="N/A"/>
    <s v="REDE OK"/>
    <d v="2024-10-09T00:00:00"/>
    <s v="-"/>
    <s v="ROMPIMENTO DE CIC X CFF PREVISAO PARA 18/10"/>
    <s v="CONSTRUÍDO"/>
    <s v="O&amp;M"/>
    <s v="CONSTRUÍDO"/>
    <n v="0"/>
    <m/>
  </r>
  <r>
    <s v="MGCFK"/>
    <s v="M2024EST_MGCFK_01"/>
    <s v="ATIVO PEND. RÁDIO"/>
    <s v="FLAT"/>
    <s v="REDE OK"/>
    <s v="ATIVO"/>
    <d v="2024-10-31T00:00:00"/>
    <d v="2024-11-14T00:00:00"/>
    <s v="NA"/>
    <s v="NA"/>
    <s v="MGBHP-MGJTQ-MGCFK-MGBST-MGFLR"/>
    <x v="1"/>
    <s v="MGFLR"/>
    <s v="MGBHP"/>
    <s v="Ativo HL4 / Falta HL5D"/>
    <s v="BELO HORIZONTE"/>
    <x v="1"/>
    <s v="SITE JTQ E CFK ENTREGUES FLAT POIS O RETORNO DO ANEL DE CFK PARA BHP DEPENDE DA IMPL. DE POSTES / SEM POSSIBILIDADES"/>
    <s v="Não tem postes na rota da redundância"/>
    <s v="SIM"/>
    <s v="ATIVO"/>
    <s v="REDE OK"/>
    <s v="ATIVO"/>
    <s v="TEL"/>
    <s v="-"/>
    <s v="-"/>
    <x v="1"/>
    <n v="518997"/>
    <s v="Aprovado HQ"/>
    <x v="0"/>
    <s v="X"/>
    <m/>
    <m/>
    <s v="VALIDAR CAMPO RODRIGO/EVERTON"/>
    <m/>
    <m/>
    <s v="N/A"/>
    <d v="2024-10-10T00:00:00"/>
    <d v="2024-10-21T00:00:00"/>
    <s v="-"/>
    <s v="VALIDAR A POSSIBILIDADE DE SEGUIR COM ATIVAÇÃO EM FLAT, POIS DEPENDE DE IMPLT POSTES EM UMA DAS VIAS"/>
    <s v="CONSTRUÍDO"/>
    <s v="O&amp;M"/>
    <s v="CONSTRUÍDO"/>
    <n v="0"/>
    <m/>
  </r>
  <r>
    <s v="MGBSS"/>
    <s v="M2024EST_MGBSS_01"/>
    <s v="ATIVO"/>
    <s v="SIM"/>
    <s v="REDE OK"/>
    <m/>
    <d v="2024-10-14T00:00:00"/>
    <d v="2024-10-18T00:00:00"/>
    <s v="NA"/>
    <s v="NA"/>
    <s v="MGBGL-MGBAV-MGJRA-MGBSS-MGBGL"/>
    <x v="1"/>
    <s v="MGBET"/>
    <s v="MGBET"/>
    <s v="Ativo"/>
    <s v="BETIM"/>
    <x v="1"/>
    <s v="REDE ENTREGUE CONFORME TOPOLOGIA ESTRUTURANTE"/>
    <m/>
    <s v="NÃO"/>
    <s v="ATIVO"/>
    <s v="REDE OK"/>
    <d v="1899-12-30T00:00:00"/>
    <s v="TELEMONT MG"/>
    <s v="-"/>
    <s v="W0"/>
    <x v="1"/>
    <n v="519474"/>
    <s v="Aprovado HQ"/>
    <x v="0"/>
    <m/>
    <m/>
    <m/>
    <m/>
    <m/>
    <m/>
    <s v="N/A"/>
    <d v="2024-10-09T00:00:00"/>
    <d v="2024-10-28T00:00:00"/>
    <s v="-"/>
    <s v="REDE ENTREGUE, VALIDAÇÃO E-MAIL TELEMONT 15/10"/>
    <s v="CONSTRUÍDO"/>
    <s v="O&amp;M"/>
    <s v="CONSTRUÍDO"/>
    <n v="0"/>
    <m/>
  </r>
  <r>
    <s v="MGCFT"/>
    <s v="M2024_MGCFT_01"/>
    <s v="ATIVO"/>
    <s v="SIM"/>
    <s v="REDE OK"/>
    <m/>
    <d v="2024-04-15T00:00:00"/>
    <d v="2024-04-15T00:00:00"/>
    <s v="NA"/>
    <s v="NA"/>
    <s v="MGCJM-MGCFT-MGCJM"/>
    <x v="1"/>
    <s v="MGG37"/>
    <s v="MGCJM"/>
    <s v="Ativo"/>
    <s v="CONTAGEM"/>
    <x v="1"/>
    <s v="ATIVO COM  PROTEÇÃO TOPOLOGIA ESTRUT - CFO + ROLLOUT"/>
    <m/>
    <s v="NÃO"/>
    <s v="ATIVO"/>
    <s v="REDE OK"/>
    <d v="1899-12-30T00:00:00"/>
    <s v="MOP"/>
    <s v="-"/>
    <s v="W0"/>
    <x v="1"/>
    <s v="NA"/>
    <s v="NA"/>
    <x v="0"/>
    <m/>
    <m/>
    <m/>
    <m/>
    <m/>
    <m/>
    <s v="N/A"/>
    <s v="REDE OK"/>
    <s v="ATIVO"/>
    <s v="-"/>
    <m/>
    <s v="CONSTRUÍDO"/>
    <s v="O&amp;M"/>
    <s v="CONSTRUÍDO"/>
    <n v="0"/>
    <m/>
  </r>
  <r>
    <s v="MGELI"/>
    <s v="M2023EST_MGELI_01"/>
    <s v="ATIVO"/>
    <s v="SIM"/>
    <s v="REDE OK"/>
    <m/>
    <d v="2024-06-19T00:00:00"/>
    <d v="2024-06-25T00:00:00"/>
    <s v="SIM"/>
    <s v="REDE OK"/>
    <s v="MGSLA-MGELI-MGSLA / MGSLA-MGELI"/>
    <x v="3"/>
    <s v="MGSLA"/>
    <s v="-"/>
    <s v="Ativo"/>
    <s v="SANTA LUZIA"/>
    <x v="1"/>
    <s v="ATIVO COM  PROTEÇÃO TOPOLOGIA ESTRUT - CFO + ROLLOUT"/>
    <m/>
    <s v="NÃO"/>
    <s v="ATIVO"/>
    <s v="REDE OK"/>
    <d v="1899-12-30T00:00:00"/>
    <s v="TELEMONT MG"/>
    <s v="-"/>
    <s v="W0"/>
    <x v="1"/>
    <n v="503549"/>
    <s v="MAO OBRA A DISPOSICAO"/>
    <x v="0"/>
    <m/>
    <m/>
    <m/>
    <m/>
    <m/>
    <m/>
    <s v="N/A"/>
    <s v="REDE OK"/>
    <s v="ATIVO"/>
    <s v="-"/>
    <m/>
    <s v="CONSTRUÍDO"/>
    <s v="O&amp;M"/>
    <s v="CONSTRUÍDO"/>
    <n v="0"/>
    <m/>
  </r>
  <r>
    <s v="MGCGF"/>
    <s v="M2024EST_MGCGF_01"/>
    <s v="ATIVO"/>
    <s v="SIM"/>
    <s v="REDE OK"/>
    <m/>
    <d v="2024-01-09T00:00:00"/>
    <d v="2024-01-09T00:00:00"/>
    <s v="NA"/>
    <s v="NA"/>
    <s v="MGTRO-MGCGF-MGTRO"/>
    <x v="1"/>
    <s v="MGG37"/>
    <s v="MGTRO"/>
    <s v="Ativo"/>
    <s v="CONTAGEM"/>
    <x v="1"/>
    <s v="ATIVO COM  PROTEÇÃO TOPOLOGIA ESTRUT - CFO + ROLLOUT"/>
    <m/>
    <s v="NÃO"/>
    <s v="ATIVO"/>
    <s v="REDE OK"/>
    <d v="1899-12-30T00:00:00"/>
    <s v="MOP"/>
    <s v="-"/>
    <s v="W0"/>
    <x v="1"/>
    <s v="NA"/>
    <s v="NA"/>
    <x v="0"/>
    <m/>
    <m/>
    <m/>
    <m/>
    <m/>
    <m/>
    <s v="N/A"/>
    <s v="REDE OK"/>
    <s v="ATIVO"/>
    <s v="-"/>
    <m/>
    <s v="CONSTRUÍDO"/>
    <s v="O&amp;M"/>
    <s v="CONSTRUÍDO"/>
    <n v="0"/>
    <m/>
  </r>
  <r>
    <s v="MGCGL"/>
    <s v="M2024EST_MGCGL_01"/>
    <s v="ATIVO"/>
    <s v="SIM"/>
    <s v="REDE OK"/>
    <m/>
    <d v="2024-09-04T00:00:00"/>
    <d v="2024-09-13T00:00:00"/>
    <s v="NA"/>
    <s v="NA"/>
    <s v="MGRPM-MGCGL-MGRPM"/>
    <x v="1"/>
    <s v="MGSAG"/>
    <s v="MGRPM"/>
    <s v="Ativo"/>
    <s v="BELO HORIZONTE"/>
    <x v="1"/>
    <s v="REDE ENTREGUE CONFORME TOPOLOGIA ESTRUTURANTE"/>
    <m/>
    <s v="NÃO"/>
    <s v="ATIVO"/>
    <s v="REDE OK"/>
    <d v="1899-12-30T00:00:00"/>
    <s v="TELEMONT MG"/>
    <s v="-"/>
    <s v="W0"/>
    <x v="1"/>
    <n v="512354"/>
    <s v="Aprovado HQ"/>
    <x v="0"/>
    <m/>
    <m/>
    <m/>
    <m/>
    <m/>
    <m/>
    <s v="N/A"/>
    <s v="REDE OK"/>
    <s v="ATIVO"/>
    <s v="-"/>
    <m/>
    <s v="CONSTRUÍDO"/>
    <s v="O&amp;M"/>
    <s v="CONSTRUÍDO"/>
    <n v="0"/>
    <m/>
  </r>
  <r>
    <s v="MGCGP"/>
    <s v="M2023EST_MGCGP_01"/>
    <s v="ATIVO"/>
    <s v="SIM"/>
    <s v="REDE OK"/>
    <m/>
    <d v="2024-05-24T00:00:00"/>
    <d v="2024-05-24T00:00:00"/>
    <s v="NA"/>
    <s v="NA"/>
    <s v="MGFLR-MGBHC-MGLAG-MGCGP-MGFLR"/>
    <x v="1"/>
    <s v="MGFLR"/>
    <s v="MGFLR"/>
    <s v="Ativo"/>
    <s v="BELO HORIZONTE"/>
    <x v="1"/>
    <s v="ATIVO COM  PROTEÇÃO TOPOLOGIA ESTRUT - CFO + ROLLOUT"/>
    <m/>
    <s v="SIM"/>
    <s v="ATIVO"/>
    <s v="REDE OK"/>
    <d v="1899-12-30T00:00:00"/>
    <s v="ICOMON MG"/>
    <s v="-"/>
    <s v="W0"/>
    <x v="1"/>
    <n v="508012"/>
    <s v="Aprovado HQ"/>
    <x v="0"/>
    <m/>
    <m/>
    <m/>
    <m/>
    <m/>
    <m/>
    <s v="N/A"/>
    <s v="REDE OK"/>
    <s v="ATIVO"/>
    <s v="-"/>
    <m/>
    <s v="CONSTRUÍDO"/>
    <s v="O&amp;M"/>
    <s v="CONSTRUÍDO"/>
    <n v="0"/>
    <m/>
  </r>
  <r>
    <s v="MGCHH"/>
    <s v="M2024EST_MGCHH_01"/>
    <s v="ATIVO"/>
    <s v="SIM"/>
    <s v="REDE OK"/>
    <m/>
    <d v="2024-10-09T00:00:00"/>
    <d v="2024-10-11T00:00:00"/>
    <s v="NA"/>
    <s v="NA"/>
    <s v="MGCIC-MGCHH-MGCME-MGCIC"/>
    <x v="1"/>
    <s v="MGG37"/>
    <s v="MGCIC"/>
    <s v="Ativo"/>
    <s v="CONTAGEM"/>
    <x v="1"/>
    <s v="REDE ENTREGUE CONFORME TOPOLOGIA ESTRUTURANTE"/>
    <m/>
    <s v="NÃO"/>
    <s v="ATIVO"/>
    <s v="REDE OK"/>
    <d v="1899-12-30T00:00:00"/>
    <s v="TELEMONT MG"/>
    <s v="-"/>
    <s v="W0"/>
    <x v="1"/>
    <n v="517428"/>
    <s v="Aprovado HQ"/>
    <x v="0"/>
    <m/>
    <m/>
    <m/>
    <m/>
    <m/>
    <m/>
    <s v="N/A"/>
    <d v="2024-10-14T00:00:00"/>
    <d v="2024-10-24T00:00:00"/>
    <s v="-"/>
    <s v="REDE ENTREGUE, VALIDAÇÃO E-MAIL TELEMONT 15/10"/>
    <s v="CONSTRUÍDO"/>
    <s v="O&amp;M"/>
    <s v="CONSTRUÍDO"/>
    <n v="0"/>
    <m/>
  </r>
  <r>
    <s v="MGCIC"/>
    <s v="M2023EST_MGCIC_01"/>
    <s v="ATIVO"/>
    <s v="SIM"/>
    <s v="REDE OK"/>
    <m/>
    <d v="2024-02-20T00:00:00"/>
    <d v="2024-02-20T00:00:00"/>
    <s v="SIM"/>
    <s v="REDE OK"/>
    <s v="MGG37-MGCIC-MGG37 / MGG37-MGCIC"/>
    <x v="3"/>
    <s v="MGG37"/>
    <s v="-"/>
    <s v="Ativo"/>
    <s v="CONTAGEM"/>
    <x v="1"/>
    <s v="ATIVO COM  PROTEÇÃO TOPOLOGIA ESTRUT - CFO + ROLLOUT"/>
    <m/>
    <s v="NÃO"/>
    <s v="ATIVO"/>
    <s v="REDE OK"/>
    <d v="1899-12-30T00:00:00"/>
    <s v="VIA"/>
    <s v="-"/>
    <s v="W0"/>
    <x v="1"/>
    <n v="481483"/>
    <s v="Aprovado HQ"/>
    <x v="0"/>
    <m/>
    <m/>
    <m/>
    <m/>
    <m/>
    <m/>
    <s v="N/A"/>
    <s v="REDE OK"/>
    <s v="ATIVO"/>
    <s v="-"/>
    <m/>
    <s v="CONSTRUÍDO"/>
    <s v="O&amp;M"/>
    <s v="CONSTRUÍDO"/>
    <n v="0"/>
    <m/>
  </r>
  <r>
    <s v="MGBZO"/>
    <s v="M2024EST_MGBZO_01"/>
    <s v="ATIVO"/>
    <s v="SIM"/>
    <s v="REDE OK"/>
    <m/>
    <d v="2024-07-22T00:00:00"/>
    <d v="2024-07-23T00:00:00"/>
    <s v="NA"/>
    <s v="NA"/>
    <s v="MGCII-MGBJY-MGJTB-MGBZO-MGCII"/>
    <x v="1"/>
    <s v="MGBCZ"/>
    <s v="MGCII"/>
    <s v="Ativo"/>
    <s v="BETIM"/>
    <x v="1"/>
    <s v="ATIVO COM  PROTEÇÃO TOPOLOGIA ESTRUT - LANÇAMENTO"/>
    <m/>
    <s v="NÃO"/>
    <s v="ATIVO"/>
    <s v="REDE OK"/>
    <d v="1899-12-30T00:00:00"/>
    <s v="ONDACOM"/>
    <s v="-"/>
    <s v="W0"/>
    <x v="1"/>
    <n v="507569"/>
    <s v="Aprovado HQ"/>
    <x v="0"/>
    <m/>
    <m/>
    <m/>
    <m/>
    <m/>
    <m/>
    <s v="N/A"/>
    <s v="REDE OK"/>
    <s v="ATIVO"/>
    <s v="-"/>
    <m/>
    <s v="CONSTRUÍDO"/>
    <s v="O&amp;M"/>
    <s v="CONSTRUÍDO"/>
    <n v="0"/>
    <m/>
  </r>
  <r>
    <s v="MGCIP"/>
    <s v="M2024EST_MGCIP_01"/>
    <s v="ATIVO"/>
    <s v="SIM"/>
    <s v="REDE OK"/>
    <m/>
    <d v="2024-11-25T00:00:00"/>
    <d v="2024-11-26T00:00:00"/>
    <s v="NA"/>
    <s v="NA"/>
    <s v="MGCIC-MGIPS-MGCIP-MGCIC"/>
    <x v="1"/>
    <s v="MGG37"/>
    <s v="MGCIC"/>
    <s v="Ativo"/>
    <s v="CONTAGEM"/>
    <x v="1"/>
    <s v="Pedido Rodrigo enviar p/ Telemont"/>
    <m/>
    <s v="NÃO"/>
    <s v="ATIVO"/>
    <s v="REDE OK"/>
    <d v="1899-12-30T00:00:00"/>
    <s v="TELEMONT MG"/>
    <s v="-"/>
    <s v="W0"/>
    <x v="1"/>
    <n v="522464"/>
    <s v="Empreiteira"/>
    <x v="0"/>
    <m/>
    <m/>
    <m/>
    <m/>
    <m/>
    <m/>
    <s v="N/A"/>
    <d v="2024-10-11T00:00:00"/>
    <d v="2024-10-22T00:00:00"/>
    <s v="PENDENTE ANALISE"/>
    <s v="OBRA NÃO DEMANDA PARA A TELEMONT, SERA NECESSARIO AVALIAR PROJETO E DRAFT"/>
    <s v="CONSTRUÍDO"/>
    <s v="O&amp;M"/>
    <s v="CONSTRUÍDO"/>
    <n v="0"/>
    <m/>
  </r>
  <r>
    <s v="MGCJD"/>
    <s v="M2024EST_MGCJD_01"/>
    <s v="ATIVO"/>
    <s v="SIM"/>
    <s v="REDE OK"/>
    <m/>
    <d v="2024-09-16T00:00:00"/>
    <d v="2024-09-16T00:00:00"/>
    <s v="NA"/>
    <s v="NA"/>
    <s v="MGBLO-MGCJD-MGBLO"/>
    <x v="1"/>
    <s v="MGSAG"/>
    <s v="MGBLO"/>
    <s v="Ativo HL4 / Falta HL5D"/>
    <s v="BELO HORIZONTE"/>
    <x v="1"/>
    <s v="ATIVO SEM PROTEÇÃO TOPOLOGIA ESTRUT - CFO + ROLLOUT"/>
    <m/>
    <s v="NÃO"/>
    <s v="ATIVO"/>
    <s v="REDE OK"/>
    <d v="1899-12-30T00:00:00"/>
    <s v="MOP"/>
    <s v="-"/>
    <s v="W0"/>
    <x v="1"/>
    <n v="512302"/>
    <s v="Empreiteira"/>
    <x v="0"/>
    <m/>
    <m/>
    <m/>
    <m/>
    <m/>
    <m/>
    <s v="N/A"/>
    <s v="REDE OK"/>
    <s v="ATIVO"/>
    <s v="-"/>
    <m/>
    <s v="CONSTRUÍDO"/>
    <s v="O&amp;M"/>
    <s v="CONSTRUÍDO"/>
    <n v="0"/>
    <m/>
  </r>
  <r>
    <s v="MGCJE"/>
    <s v="M2024EST_MGCJE_01"/>
    <s v="ATIVO"/>
    <s v="SIM"/>
    <s v="REDE OK"/>
    <m/>
    <d v="2024-09-09T00:00:00"/>
    <d v="2024-09-11T00:00:00"/>
    <s v="NA"/>
    <s v="NA"/>
    <s v="MGG37-MGCJE-MGG37"/>
    <x v="1"/>
    <s v="MGG37"/>
    <s v="MGG37"/>
    <s v="Ativo"/>
    <s v="CONTAGEM"/>
    <x v="1"/>
    <s v="REDE ENTREGUE CONFORME TOPOLOGIA ESTRUTURANTE"/>
    <m/>
    <s v="NÃO"/>
    <s v="ATIVO"/>
    <s v="REDE OK"/>
    <d v="1899-12-30T00:00:00"/>
    <s v="MOP"/>
    <s v="-"/>
    <s v="W0"/>
    <x v="1"/>
    <s v="NA"/>
    <s v="NA"/>
    <x v="0"/>
    <m/>
    <m/>
    <m/>
    <m/>
    <m/>
    <m/>
    <s v="N/A"/>
    <s v="REDE OK"/>
    <s v="ATIVO"/>
    <s v="-"/>
    <m/>
    <s v="CONSTRUÍDO"/>
    <s v="O&amp;M"/>
    <s v="CONSTRUÍDO"/>
    <n v="0"/>
    <m/>
  </r>
  <r>
    <s v="MGCJH"/>
    <s v="M2023EST_MGCJH_01"/>
    <s v="ATIVO"/>
    <s v="SIM"/>
    <s v="REDE OK"/>
    <m/>
    <d v="2024-06-17T00:00:00"/>
    <d v="2024-07-03T00:00:00"/>
    <s v="NA"/>
    <s v="NA"/>
    <s v="MGG37-MGCJH-MGG37"/>
    <x v="1"/>
    <s v="MGG37"/>
    <s v="MGG37"/>
    <s v="Ativo"/>
    <s v="CONTAGEM"/>
    <x v="1"/>
    <s v="ATIVO COM  PROTEÇÃO TOPOLOGIA ESTRUT - CFO + ROLLOUT"/>
    <m/>
    <s v="NÃO"/>
    <s v="ATIVO"/>
    <s v="REDE OK"/>
    <d v="1899-12-30T00:00:00"/>
    <s v="TELEMONT MG"/>
    <s v="-"/>
    <s v="W0"/>
    <x v="1"/>
    <n v="508079"/>
    <s v="Aprovado HQ"/>
    <x v="0"/>
    <m/>
    <m/>
    <m/>
    <m/>
    <m/>
    <m/>
    <s v="N/A"/>
    <s v="REDE OK"/>
    <s v="ATIVO"/>
    <s v="-"/>
    <m/>
    <s v="CONSTRUÍDO"/>
    <s v="O&amp;M"/>
    <s v="CONSTRUÍDO"/>
    <n v="0"/>
    <m/>
  </r>
  <r>
    <s v="MGCJI"/>
    <s v="M2024EST_MGCJI_01"/>
    <s v="ATIVO"/>
    <s v="SIM"/>
    <s v="REDE OK"/>
    <m/>
    <d v="2024-10-10T00:00:00"/>
    <d v="2024-10-10T00:00:00"/>
    <s v="NA"/>
    <s v="NA"/>
    <s v="MGCIC-MGCJI-MGCIC"/>
    <x v="1"/>
    <s v="MGG37"/>
    <s v="MGCIC"/>
    <s v="Ativo"/>
    <s v="CONTAGEM"/>
    <x v="1"/>
    <s v="ter 26/08/2025 16:18 - Arthur: @Thiago Vitaczik Campanucci_x000a__x000a_+1 esqueleto desenterrado, tenho em histórico: site construído por MOIN, c/ observação dos 2 LADOS PELA MESMA ROTA - LADO B DEPENDE DE DESOBSTRUÇÃ DE CANALIZAÇÃO_x000a__x000a_Sugiro: levantar com o Ricardo o qual é o ponto que depende de construção/desobstrução da canalização e alça que faltou a ser construída. Destacar esse trecho a construir em 1 dwg para que possamos enviar para a Telmont quantificar._x000a__x000a_REDE ENTREGUE CONFORME TOPOLOGIA ESTRUTURANTE"/>
    <m/>
    <s v="NÃO"/>
    <s v="ATIVO"/>
    <s v="REDE OK"/>
    <d v="1899-12-30T00:00:00"/>
    <s v="MOP"/>
    <s v="-"/>
    <s v="W0"/>
    <x v="1"/>
    <s v="NA"/>
    <s v="NA"/>
    <x v="0"/>
    <s v="X"/>
    <m/>
    <m/>
    <s v="VALIDAR CAMPO RODRIGO/DIEGO"/>
    <m/>
    <m/>
    <s v="N/A"/>
    <d v="2024-10-11T00:00:00"/>
    <d v="2024-10-18T00:00:00"/>
    <s v="-"/>
    <s v="ENTREGUE OS 2 LADOS PELA MESMA ROTA - LADO B DEPENDE DE DESOBSTRUÇÃ DE CANALIZAÇÃO"/>
    <s v="CONSTRUÍDO"/>
    <s v="O&amp;M"/>
    <s v="CONSTRUÍDO"/>
    <n v="0"/>
    <m/>
  </r>
  <r>
    <s v="MGCJK"/>
    <s v="M2024EST_MGCJK_01"/>
    <s v="ATIVO"/>
    <s v="SIM"/>
    <s v="REDE OK"/>
    <m/>
    <d v="2024-01-09T00:00:00"/>
    <d v="2024-01-09T00:00:00"/>
    <s v="NA"/>
    <s v="NA"/>
    <s v="MGCIC-MGCJK-MGCIC"/>
    <x v="1"/>
    <s v="MGG37"/>
    <s v="MGCIC"/>
    <s v="Ativo"/>
    <s v="CONTAGEM"/>
    <x v="1"/>
    <s v="ATIVO COM  PROTEÇÃO TOPOLOGIA ESTRUT - CFO + ROLLOUT"/>
    <m/>
    <s v="NÃO"/>
    <s v="ATIVO"/>
    <s v="REDE OK"/>
    <d v="1899-12-30T00:00:00"/>
    <s v="MOP"/>
    <s v="-"/>
    <s v="W0"/>
    <x v="1"/>
    <s v="NA"/>
    <s v="NA"/>
    <x v="0"/>
    <m/>
    <m/>
    <m/>
    <m/>
    <m/>
    <m/>
    <s v="N/A"/>
    <s v="REDE OK"/>
    <s v="ATIVO"/>
    <s v="-"/>
    <m/>
    <s v="CONSTRUÍDO"/>
    <s v="O&amp;M"/>
    <s v="CONSTRUÍDO"/>
    <n v="0"/>
    <m/>
  </r>
  <r>
    <s v="MGCJM"/>
    <s v="M2024EST_MGCJM_01"/>
    <s v="ATIVO"/>
    <s v="SIM"/>
    <s v="REDE OK"/>
    <m/>
    <d v="2024-04-05T00:00:00"/>
    <d v="2024-04-05T00:00:00"/>
    <s v="NÃO"/>
    <s v="PENDENTE"/>
    <s v="MGG37-MGCJM-MGG37 / MGG37-MGCJM"/>
    <x v="3"/>
    <s v="MGG37"/>
    <s v="-"/>
    <s v="Ativo"/>
    <s v="CONTAGEM"/>
    <x v="1"/>
    <s v="ATIVO COM  PROTEÇÃO TOPOLOGIA ESTRUT - CFO + ROLLOUT"/>
    <m/>
    <s v="NÃO"/>
    <s v="ATIVO"/>
    <s v="REDE OK"/>
    <d v="1899-12-30T00:00:00"/>
    <s v="VIA"/>
    <s v="-"/>
    <s v="W0"/>
    <x v="1"/>
    <n v="508085"/>
    <s v="Regional"/>
    <x v="0"/>
    <m/>
    <m/>
    <m/>
    <m/>
    <m/>
    <m/>
    <s v="N/A"/>
    <s v="REDE OK"/>
    <s v="ATIVO"/>
    <s v="-"/>
    <m/>
    <s v="CONSTRUÍDO"/>
    <s v="O&amp;M"/>
    <s v="CONSTRUÍDO"/>
    <n v="0"/>
    <m/>
  </r>
  <r>
    <s v="MGCJQ"/>
    <s v="M2023_MGCJQ_01"/>
    <s v="ATIVO"/>
    <s v="SIM"/>
    <s v="REDE OK"/>
    <m/>
    <d v="2024-02-23T00:00:00"/>
    <d v="2024-02-23T00:00:00"/>
    <s v="NA"/>
    <s v="NA"/>
    <s v="MGTRO-MGOCJ-MGCJQ-MGTBS-MGTRO"/>
    <x v="1"/>
    <s v="MGG37"/>
    <s v="MGTRO"/>
    <s v="Ativo"/>
    <s v="CONTAGEM"/>
    <x v="1"/>
    <s v="ATIVO COM  PROTEÇÃO TOPOLOGIA ESTRUT - CFO + ROLLOUT"/>
    <m/>
    <s v="NÃO"/>
    <s v="ATIVO"/>
    <s v="REDE OK"/>
    <d v="1899-12-30T00:00:00"/>
    <s v="MOP"/>
    <s v="-"/>
    <s v="W0"/>
    <x v="1"/>
    <s v="NA"/>
    <s v="NA"/>
    <x v="0"/>
    <m/>
    <m/>
    <m/>
    <m/>
    <m/>
    <m/>
    <s v="N/A"/>
    <s v="REDE OK"/>
    <s v="ATIVO"/>
    <s v="-"/>
    <m/>
    <s v="CONSTRUÍDO"/>
    <s v="O&amp;M"/>
    <s v="CONSTRUÍDO"/>
    <n v="0"/>
    <m/>
  </r>
  <r>
    <s v="MGCJT"/>
    <s v="M2023EST_MGCJT_01"/>
    <s v="ATIVO"/>
    <s v="SIM"/>
    <s v="REDE OK"/>
    <m/>
    <d v="2025-01-13T00:00:00"/>
    <d v="2025-01-23T00:00:00"/>
    <s v="NA"/>
    <s v="NA"/>
    <s v="MGG37-MGSCI-MGMCA-MGCJT-MGG37"/>
    <x v="1"/>
    <s v="MGG37"/>
    <s v="MGG37"/>
    <s v="Ativo"/>
    <s v="CONTAGEM"/>
    <x v="1"/>
    <s v="08/01/2025 - Formatação do lado B concluída - Lado A lançamento de 550m para abordar o site CJT. - 06/01/2025 - Leonardo: finalizando o lançamento do trecho 700m + 2 emendas com MOP._x000a_qui 26/12/2024 17:22 - Joseff: Alinhamos a atividade para ser realizada dias 02 e 03._x000a_ter 17/12/2024 17:19 - Thiago Marques: @Arthur Monteiro Da Silva,_x000a__x000a_Ficando dentro dos 33k pode seguir, caso contrario a troca de rede degrada deve ser feita via O&amp;M._x000a_seg 16/12/2024 10:09 - Matheus: Realizando a formatação de CJT&gt;MCA, identificamos um trecho de aproximadamente 700mts, que está muito degradado com emendas e rompimento parcial. Nossa fibra está parada nesse trecho. Será necessário realizar o lançamento desse cabo e inserir duas emendas. _x000a__x000a_•_x0009_Lançar cabo em vermelho. Rota existente correta fisicamente em verde._x000a__x000a_09/12/2024 - Matheus: mantem o prazo, fusão em andamento._x000a_ter 03/12/2024 11:21 - Felipe: depende de licença_x000a_01/08/2024 - Arthur: id cancelado, será executado pela MOIN_x000a_qua 03/07/2024 10:48 - Sites: Entrega do projeto executivo_x000a_ter 02/07/2024 15:24 - Telemont enviou o projeto executivo"/>
    <s v="-"/>
    <s v="NÃO"/>
    <s v="ATIVO"/>
    <s v="REDE OK"/>
    <d v="1899-12-30T00:00:00"/>
    <s v="TELEMONT MG"/>
    <s v="-"/>
    <s v="W0"/>
    <x v="1"/>
    <n v="517431"/>
    <s v="Aprovado HQ"/>
    <x v="0"/>
    <m/>
    <m/>
    <m/>
    <m/>
    <m/>
    <m/>
    <s v="N/A"/>
    <d v="2025-01-10T00:00:00"/>
    <d v="1899-12-30T00:00:00"/>
    <s v="-"/>
    <s v="-"/>
    <s v="CONSTRUÍDO"/>
    <s v="TELEMONT"/>
    <s v="EM CONSTRUÇÃO"/>
    <n v="0"/>
    <m/>
  </r>
  <r>
    <s v="MGCJV"/>
    <s v="M2024_MGCJV_01"/>
    <s v="ATIVO"/>
    <s v="SIM"/>
    <s v="REDE OK"/>
    <m/>
    <d v="2024-12-23T00:00:00"/>
    <s v="-"/>
    <s v="NA"/>
    <s v="NA"/>
    <s v="MGG37-MGCJV-MGG37"/>
    <x v="1"/>
    <s v="MGG37"/>
    <s v="MGG37"/>
    <s v="Ativo"/>
    <s v="CONTAGEM"/>
    <x v="1"/>
    <s v="13/12/2024 - Matheus: 1 lado consegue entregar, 2 alça que vai para o CSZ depende de definição de rota (projeto) - Enviar proposta de nova rota para o time de Projetos avaliar aprovação.( Nova rota com 18Km de lançamento) - Acesso Bluetoh"/>
    <m/>
    <s v="NÃO"/>
    <s v="ATIVO"/>
    <s v="REDE OK"/>
    <d v="1899-12-30T00:00:00"/>
    <s v="TELEMONT MG"/>
    <s v="-"/>
    <s v="W0"/>
    <x v="1"/>
    <n v="522466"/>
    <s v="Aprovado HQ"/>
    <x v="0"/>
    <m/>
    <m/>
    <m/>
    <m/>
    <m/>
    <m/>
    <s v="N/A"/>
    <s v="ALTO CUSTO"/>
    <s v="AG. PROJETO ALTO CUSTO"/>
    <s v="ALTO CUSTO"/>
    <s v="VERIFICAR COM MOP SE FOI CONSTRUIDO POIS ELE NÃO VEIO NO ESTRUTURANTE DO G37"/>
    <s v="CONSTRUÍDO"/>
    <s v="TELEMONT"/>
    <s v="EM CONSTRUÇÃO"/>
    <n v="0"/>
    <m/>
  </r>
  <r>
    <s v="MGCKN"/>
    <s v="M2023EST_MGCKN_01"/>
    <s v="ATIVO"/>
    <s v="SIM"/>
    <s v="REDE OK"/>
    <m/>
    <d v="2024-09-11T00:00:00"/>
    <d v="2024-10-02T00:00:00"/>
    <s v="NA"/>
    <s v="NA"/>
    <s v="MGCII-MGCKN-MGCII"/>
    <x v="1"/>
    <s v="MGBCZ"/>
    <s v="MGCII"/>
    <s v="Ativo"/>
    <s v="BETIM"/>
    <x v="1"/>
    <s v="REDE ENTREGUE CONFORME TOPOLOGIA ESTRUTURANTE"/>
    <m/>
    <s v="NÃO"/>
    <s v="ATIVO"/>
    <s v="REDE OK"/>
    <d v="1899-12-30T00:00:00"/>
    <s v="TELEMONT MG"/>
    <s v="-"/>
    <s v="W0"/>
    <x v="1"/>
    <n v="512344"/>
    <s v="Aprovado HQ"/>
    <x v="0"/>
    <m/>
    <m/>
    <m/>
    <m/>
    <m/>
    <m/>
    <s v="N/A"/>
    <s v="REDE OK"/>
    <d v="2024-10-02T00:00:00"/>
    <s v="-"/>
    <m/>
    <s v="CONSTRUÍDO"/>
    <s v="O&amp;M"/>
    <s v="CONSTRUÍDO"/>
    <n v="0"/>
    <m/>
  </r>
  <r>
    <s v="MGCLO"/>
    <s v="M2024EST_MGCLO_01"/>
    <s v="ATIVO"/>
    <s v="SIM"/>
    <s v="REDE OK"/>
    <m/>
    <d v="2024-08-16T00:00:00"/>
    <d v="2024-08-20T00:00:00"/>
    <s v="NA"/>
    <s v="NA"/>
    <s v="MGVNZ-MGCLO-MGVNZ"/>
    <x v="1"/>
    <s v="MGSLA"/>
    <s v="MGVNZ"/>
    <s v="Ativo"/>
    <s v="BELO HORIZONTE"/>
    <x v="1"/>
    <s v="REDE ENTREGUE CONFORME TOPOLOGIA ESTRUTURANTE"/>
    <m/>
    <s v="NÃO"/>
    <s v="ATIVO"/>
    <s v="REDE OK"/>
    <d v="1899-12-30T00:00:00"/>
    <s v="TELEMONT MG"/>
    <s v="-"/>
    <s v="W0"/>
    <x v="1"/>
    <n v="506535"/>
    <s v="Aprovado HQ"/>
    <x v="0"/>
    <m/>
    <m/>
    <m/>
    <m/>
    <m/>
    <m/>
    <s v="N/A"/>
    <s v="REDE OK"/>
    <s v="ATIVO"/>
    <s v="-"/>
    <m/>
    <s v="CONSTRUÍDO"/>
    <s v="O&amp;M"/>
    <s v="CONSTRUÍDO"/>
    <n v="0"/>
    <m/>
  </r>
  <r>
    <s v="MGCMC"/>
    <s v="M2024EST_MGCMC_01"/>
    <s v="ATIVO - RÁDIO"/>
    <s v="RÁDIO"/>
    <s v="RÁDIO"/>
    <m/>
    <s v="RADIO"/>
    <s v="RADIO"/>
    <s v="NA"/>
    <s v="NA"/>
    <s v="RADIO"/>
    <x v="1"/>
    <s v="MGNLV"/>
    <s v="MGJCA"/>
    <s v="Ativo"/>
    <s v="NOVA LIMA"/>
    <x v="1"/>
    <s v="SEM AÇÃO RE"/>
    <m/>
    <s v="NÃO"/>
    <s v="RÁDIO"/>
    <s v="RÁDIO"/>
    <d v="1899-12-30T00:00:00"/>
    <s v="ENGENHARIA RÁDIO"/>
    <s v="-"/>
    <s v="W0"/>
    <x v="1"/>
    <s v="NA"/>
    <s v="NA"/>
    <x v="2"/>
    <m/>
    <m/>
    <m/>
    <s v="VALIDAR PREDECESSOR ELISANGÊLA"/>
    <m/>
    <m/>
    <s v="N/A"/>
    <s v="REDE OK"/>
    <s v="ATIVO"/>
    <s v="-"/>
    <m/>
    <s v="CONSTRUÍDO"/>
    <s v="ENGENHARIA TX"/>
    <s v="CONSTRUÍDO"/>
    <n v="0"/>
    <m/>
  </r>
  <r>
    <s v="MGCME"/>
    <s v="M2024EST_MGCME_01"/>
    <s v="ATIVO"/>
    <s v="SIM"/>
    <s v="REDE OK"/>
    <m/>
    <d v="2024-10-09T00:00:00"/>
    <d v="2024-10-11T00:00:00"/>
    <s v="NA"/>
    <s v="NA"/>
    <s v="MGCIC-MGCHH-MGCME-MGCIC"/>
    <x v="1"/>
    <s v="MGG37"/>
    <s v="MGCIC"/>
    <s v="Ativo"/>
    <s v="CONTAGEM"/>
    <x v="1"/>
    <s v="REDE ENTREGUE CONFORME TOPOLOGIA ESTRUTURANTE"/>
    <m/>
    <s v="NÃO"/>
    <s v="ATIVO"/>
    <s v="REDE OK"/>
    <d v="1899-12-30T00:00:00"/>
    <s v="TELEMONT MG"/>
    <s v="-"/>
    <s v="W0"/>
    <x v="1"/>
    <n v="517434"/>
    <s v="Empreiteira"/>
    <x v="0"/>
    <m/>
    <m/>
    <m/>
    <m/>
    <m/>
    <m/>
    <s v="N/A"/>
    <d v="2024-10-14T00:00:00"/>
    <d v="2024-10-25T00:00:00"/>
    <s v="-"/>
    <s v="REDE ENTREGUE, VALIDAÇÃO E-MAIL TELEMONT 15/10"/>
    <s v="CONSTRUÍDO"/>
    <s v="O&amp;M"/>
    <s v="CONSTRUÍDO"/>
    <n v="0"/>
    <m/>
  </r>
  <r>
    <s v="MGCMG"/>
    <s v="M2024EST_MGCMG_01"/>
    <s v="ATIVO"/>
    <s v="SIM"/>
    <s v="REDE OK"/>
    <m/>
    <d v="2024-10-08T00:00:00"/>
    <s v="-"/>
    <s v="NA"/>
    <s v="NA"/>
    <s v="MGSAG-MGCMG-MGSAG"/>
    <x v="1"/>
    <s v="MGSAG"/>
    <s v="MGSAG"/>
    <s v="Ativo"/>
    <s v="BELO HORIZONTE"/>
    <x v="1"/>
    <s v="REDE ENTREGUE CONFORME TOPOLOGIA ESTRUTURANTE"/>
    <m/>
    <s v="NÃO"/>
    <s v="ATIVO"/>
    <s v="REDE OK"/>
    <d v="1899-12-30T00:00:00"/>
    <s v="TELEMONT MG"/>
    <s v="-"/>
    <s v="W0"/>
    <x v="1"/>
    <n v="512367"/>
    <s v="Aprovado HQ"/>
    <x v="0"/>
    <m/>
    <m/>
    <m/>
    <m/>
    <m/>
    <m/>
    <s v="N/A"/>
    <d v="2024-10-04T00:00:00"/>
    <d v="2024-10-07T00:00:00"/>
    <s v="-"/>
    <s v="REDE ENTREGUE, VALIDAÇÃO E-MAIL TELEMONT 15/10"/>
    <s v="CONSTRUÍDO"/>
    <s v="O&amp;M"/>
    <s v="CONSTRUÍDO"/>
    <n v="0"/>
    <m/>
  </r>
  <r>
    <s v="MGBTH"/>
    <s v="M2024EST_MGBTH_01"/>
    <s v="ATIVO"/>
    <s v="SIM"/>
    <s v="REDE OK"/>
    <m/>
    <d v="2025-01-21T00:00:00"/>
    <d v="2025-01-24T00:00:00"/>
    <s v="NA"/>
    <s v="NA"/>
    <s v="MGBET-MGBTH-MGICA"/>
    <x v="1"/>
    <s v="MGBET"/>
    <s v="MGBET"/>
    <s v="Ativo"/>
    <s v="BETIM"/>
    <x v="1"/>
    <s v="seg 06/01/2025 15:54 - Matheus: Conforme solicitado, fizemos um vistoria in loco, e a pendencia para lançamento no site BTH é uma parte de aproximadamente 1400mts na saída do site, onde o cabo passa em terreno de terceiro. Emenda projetada proxima de presídio --- área de risco._x000a_03/01/2025 - Felipe: será necessário vistoriar em campo se alterou a questão de postes existentes p/ viabilizar o lançamento._x000a_ter 24/09/2024 11:21 - Rodrigo Soares: Atualização estruturante Ramon: alto custo_x000a_seg 19/08/2024 17:37 - Felipe Bernardo: Para esse projeto será necessário nova emissão local não possui rede Vivo existente ._x000a_seg 17/06/2024 10:08 - Felipe Casimiro: metro pendentes 2024"/>
    <m/>
    <s v="NÃO"/>
    <s v="ATIVO"/>
    <s v="REDE OK"/>
    <d v="1899-12-30T00:00:00"/>
    <s v="TELEMONT MG"/>
    <s v="-"/>
    <s v="W0"/>
    <x v="1"/>
    <n v="512268"/>
    <s v="Regional"/>
    <x v="0"/>
    <m/>
    <m/>
    <m/>
    <m/>
    <m/>
    <m/>
    <s v="N/A"/>
    <d v="2025-01-20T00:00:00"/>
    <d v="1899-12-30T00:00:00"/>
    <s v="-"/>
    <s v="-"/>
    <s v="CONSTRUÍDO"/>
    <s v="TELEMONT"/>
    <s v="EM CONSTRUÇÃO"/>
    <n v="0"/>
    <m/>
  </r>
  <r>
    <s v="MGCND"/>
    <s v="M2023EST_MGCND_01"/>
    <s v="ATIVO"/>
    <s v="SIM"/>
    <s v="REDE OK"/>
    <m/>
    <d v="2024-05-21T00:00:00"/>
    <d v="2024-05-21T00:00:00"/>
    <s v="NÃO"/>
    <s v="PENDENTE"/>
    <s v="MGESL-MGCND-MGESL / MGESL-MGCND"/>
    <x v="3"/>
    <s v="MGESL"/>
    <s v="-"/>
    <s v="Ativo"/>
    <s v="BELO HORIZONTE"/>
    <x v="1"/>
    <s v="ATIVO COM  PROTEÇÃO TOPOLOGIA ESTRUT - CFO + ROLLOUT"/>
    <m/>
    <s v="SIM"/>
    <s v="ATIVO"/>
    <s v="REDE OK"/>
    <d v="1899-12-30T00:00:00"/>
    <s v="ICOMON MG"/>
    <s v="-"/>
    <s v="W0"/>
    <x v="1"/>
    <n v="504178"/>
    <s v="Empreiteira"/>
    <x v="0"/>
    <m/>
    <m/>
    <m/>
    <m/>
    <m/>
    <m/>
    <s v="N/A"/>
    <s v="REDE OK"/>
    <s v="ATIVO"/>
    <s v="-"/>
    <m/>
    <s v="CONSTRUÍDO"/>
    <s v="O&amp;M"/>
    <s v="CONSTRUÍDO"/>
    <n v="0"/>
    <m/>
  </r>
  <r>
    <s v="MGCNI"/>
    <s v="M2024EST_MGCNI_01"/>
    <s v="ATIVO"/>
    <s v="SIM"/>
    <s v="REDE OK"/>
    <m/>
    <d v="2024-01-16T00:00:00"/>
    <d v="2024-01-16T00:00:00"/>
    <s v="NA"/>
    <s v="NA"/>
    <s v="MGCIC-MGCNI-MGCIC"/>
    <x v="1"/>
    <s v="MGG37"/>
    <s v="MGCIC"/>
    <s v="Ativo"/>
    <s v="CONTAGEM"/>
    <x v="1"/>
    <s v="ATIVO COM  PROTEÇÃO TOPOLOGIA ESTRUT - CFO + ROLLOUT"/>
    <m/>
    <s v="NÃO"/>
    <s v="ATIVO"/>
    <s v="REDE OK"/>
    <d v="1899-12-30T00:00:00"/>
    <s v="MOP"/>
    <s v="-"/>
    <s v="W0"/>
    <x v="1"/>
    <s v="NA"/>
    <s v="NA"/>
    <x v="0"/>
    <m/>
    <m/>
    <m/>
    <m/>
    <m/>
    <m/>
    <s v="N/A"/>
    <s v="REDE OK"/>
    <s v="ATIVO"/>
    <s v="-"/>
    <m/>
    <s v="CONSTRUÍDO"/>
    <s v="O&amp;M"/>
    <s v="CONSTRUÍDO"/>
    <n v="0"/>
    <m/>
  </r>
  <r>
    <s v="MGCNK"/>
    <s v="M2024EST_MGCNK_01"/>
    <s v="ATIVO"/>
    <s v="SIM"/>
    <s v="REDE OK"/>
    <m/>
    <d v="2024-07-08T00:00:00"/>
    <d v="2024-04-03T00:00:00"/>
    <s v="NA"/>
    <s v="NA"/>
    <s v="MGCBR-MGCNK-MGCPA-MGCBR"/>
    <x v="1"/>
    <s v="MGESL"/>
    <s v="MGCBR"/>
    <s v="Ativo"/>
    <s v="CONTAGEM"/>
    <x v="1"/>
    <s v="ATIVO COM  PROTEÇÃO TOPOLOGIA ESTRUT - CFO + ROLLOUT"/>
    <m/>
    <s v="SIM"/>
    <s v="ATIVO"/>
    <s v="REDE OK"/>
    <d v="1899-12-30T00:00:00"/>
    <s v="VIA"/>
    <s v="-"/>
    <s v="W0"/>
    <x v="1"/>
    <n v="481260"/>
    <s v="Aprovado HQ"/>
    <x v="0"/>
    <m/>
    <m/>
    <m/>
    <m/>
    <m/>
    <m/>
    <s v="N/A"/>
    <s v="REDE OK"/>
    <s v="ATIVO"/>
    <s v="-"/>
    <m/>
    <s v="CONSTRUÍDO"/>
    <s v="O&amp;M"/>
    <s v="CONSTRUÍDO"/>
    <n v="0"/>
    <m/>
  </r>
  <r>
    <s v="MGCNM"/>
    <s v="M2023_MGCNM_01"/>
    <s v="ATIVO"/>
    <s v="SIM"/>
    <s v="REDE OK"/>
    <m/>
    <d v="2024-03-22T00:00:00"/>
    <d v="2024-07-03T00:00:00"/>
    <s v="NA"/>
    <s v="NA"/>
    <s v="MGTRO-MGCNM-MGTRO"/>
    <x v="1"/>
    <s v="MGG37"/>
    <s v="MGTRO"/>
    <s v="Ativo"/>
    <s v="CONTAGEM"/>
    <x v="1"/>
    <s v="ATIVO COM  PROTEÇÃO TOPOLOGIA ESTRUT - CFO + ROLLOUT"/>
    <m/>
    <s v="NÃO"/>
    <s v="ATIVO"/>
    <s v="REDE OK"/>
    <d v="1899-12-30T00:00:00"/>
    <s v="ONDACOM"/>
    <s v="-"/>
    <s v="W0"/>
    <x v="1"/>
    <n v="510074"/>
    <s v="Aprovado HQ"/>
    <x v="0"/>
    <m/>
    <m/>
    <m/>
    <m/>
    <m/>
    <m/>
    <s v="N/A"/>
    <s v="REDE OK"/>
    <s v="ATIVO"/>
    <s v="-"/>
    <m/>
    <s v="CONSTRUÍDO"/>
    <s v="O&amp;M"/>
    <s v="CONSTRUÍDO"/>
    <n v="0"/>
    <m/>
  </r>
  <r>
    <s v="MGIIE"/>
    <s v="M2024EST_MGIIE_01"/>
    <s v="ATIVO"/>
    <s v="SIM"/>
    <s v="REDE OK"/>
    <m/>
    <d v="2024-01-01T00:00:00"/>
    <d v="2024-01-01T00:00:00"/>
    <s v="NÃO"/>
    <s v="PENDENTE"/>
    <s v="3 Vias - BHF"/>
    <x v="2"/>
    <s v="MGIIE"/>
    <s v="-"/>
    <s v="Ativo"/>
    <s v="IBIRITÉ"/>
    <x v="1"/>
    <s v="ATIVO COM  PROTEÇÃO TOPOLOGIA ESTRUT - CFO + ROLLOUT"/>
    <m/>
    <s v="NÃO"/>
    <s v="ATIVO"/>
    <s v="REDE OK"/>
    <d v="1899-12-30T00:00:00"/>
    <s v="ONDACOM"/>
    <s v="-"/>
    <s v="W0"/>
    <x v="1"/>
    <s v="CHECAR ID"/>
    <s v="Empreiteira"/>
    <x v="0"/>
    <m/>
    <m/>
    <m/>
    <m/>
    <m/>
    <m/>
    <s v="N/A"/>
    <s v="REDE OK"/>
    <s v="ATIVO"/>
    <s v="-"/>
    <m/>
    <s v="CONSTRUÍDO"/>
    <s v="O&amp;M"/>
    <s v="CONSTRUÍDO"/>
    <n v="0"/>
    <m/>
  </r>
  <r>
    <s v="MGCNO"/>
    <s v="M2023EST_MGCNO_01"/>
    <s v="ATIVO"/>
    <s v="SIM"/>
    <s v="REDE OK"/>
    <m/>
    <d v="2024-07-22T00:00:00"/>
    <d v="2024-04-17T00:00:00"/>
    <s v="NÃO"/>
    <s v="PENDENTE"/>
    <s v="MGJCT-MGCNO-MGJCT / MGJCT-MGCNO"/>
    <x v="3"/>
    <s v="MGJCT"/>
    <s v="-"/>
    <s v="Ativo"/>
    <s v="BELO HORIZONTE"/>
    <x v="1"/>
    <s v="REDE OK"/>
    <m/>
    <s v="SIM"/>
    <s v="ATIVO"/>
    <s v="REDE OK"/>
    <d v="1899-12-30T00:00:00"/>
    <s v="ICOMON SP / MOP"/>
    <s v="-"/>
    <s v="W0"/>
    <x v="1"/>
    <n v="508048"/>
    <s v="Empreiteira"/>
    <x v="0"/>
    <m/>
    <m/>
    <m/>
    <m/>
    <m/>
    <m/>
    <s v="N/A"/>
    <s v="REDE OK"/>
    <s v="ATIVO"/>
    <s v="-"/>
    <m/>
    <s v="CONSTRUÍDO"/>
    <s v="O&amp;M"/>
    <s v="CONSTRUÍDO"/>
    <n v="0"/>
    <m/>
  </r>
  <r>
    <s v="MGCNP"/>
    <s v="M2023EST_MGCNP_01"/>
    <s v="ATIVO"/>
    <s v="SIM"/>
    <s v="REDE OK"/>
    <m/>
    <d v="2024-05-01T00:00:00"/>
    <d v="2024-05-01T00:00:00"/>
    <s v="NÃO"/>
    <s v="PENDENTE"/>
    <s v="MGESL-MGCNP-MGESL / MGESL-MGCNP"/>
    <x v="3"/>
    <s v="MGESL"/>
    <s v="-"/>
    <s v="Ativo"/>
    <s v="BELO HORIZONTE"/>
    <x v="1"/>
    <s v="REDE ENTREGUE COM  PROTEÇÃO TOPOLOGIA ESTRUT - CFO + ROLLOUT"/>
    <m/>
    <s v="SIM"/>
    <s v="ATIVO"/>
    <s v="REDE OK"/>
    <d v="1899-12-30T00:00:00"/>
    <s v="TELEMONT MG"/>
    <s v="-"/>
    <s v="W0"/>
    <x v="1"/>
    <n v="504179"/>
    <s v="Empreiteira"/>
    <x v="0"/>
    <m/>
    <m/>
    <m/>
    <m/>
    <m/>
    <m/>
    <s v="N/A"/>
    <s v="REDE OK"/>
    <s v="ATIVO"/>
    <s v="-"/>
    <m/>
    <s v="CONSTRUÍDO"/>
    <s v="O&amp;M"/>
    <s v="CONSTRUÍDO"/>
    <n v="0"/>
    <m/>
  </r>
  <r>
    <s v="MGCNR"/>
    <s v="M2023EST_MGCNR_01"/>
    <s v="ATIVO"/>
    <s v="SIM"/>
    <s v="REDE OK"/>
    <m/>
    <d v="2024-10-10T00:00:00"/>
    <d v="2024-10-15T00:00:00"/>
    <s v="NA"/>
    <s v="NA"/>
    <s v="MGG37-MGCNR-MGBJP-MGG37"/>
    <x v="1"/>
    <s v="MGG37"/>
    <s v="MGG37"/>
    <s v="Ativo"/>
    <s v="CONTAGEM"/>
    <x v="1"/>
    <s v="REDE ENTREGUE CONFORME TOPOLOGIA ESTRUTURANTE"/>
    <m/>
    <s v="NÃO"/>
    <s v="ATIVO"/>
    <s v="REDE OK"/>
    <d v="1899-12-30T00:00:00"/>
    <s v="TELEMONT MG"/>
    <s v="-"/>
    <s v="W0"/>
    <x v="1"/>
    <n v="517421"/>
    <s v="Aprovado HQ"/>
    <x v="0"/>
    <m/>
    <m/>
    <m/>
    <m/>
    <m/>
    <m/>
    <s v="N/A"/>
    <s v="PENDENCIA PROJETO"/>
    <s v="PENDENCIA PROJETO"/>
    <s v="PENDENTE REVISAO DE PROJETO"/>
    <s v="REDE ENTREGUE, VALIDAÇÃO E-MAIL TELEMONT 15/10"/>
    <s v="CONSTRUÍDO"/>
    <s v="O&amp;M"/>
    <s v="CONSTRUÍDO"/>
    <n v="0"/>
    <m/>
  </r>
  <r>
    <s v="MGCEA"/>
    <s v="M2024EST_MGCEA_01"/>
    <s v="ATIVO PEND. RÁDIO"/>
    <s v="SIM"/>
    <s v="REDE OK"/>
    <s v="ATIVO"/>
    <d v="2024-05-31T00:00:00"/>
    <d v="2024-03-28T00:00:00"/>
    <s v="NA"/>
    <s v="NA"/>
    <s v="MGPNP-MGCEA- (FLAT) -MGPNP"/>
    <x v="1"/>
    <s v="MGBAM"/>
    <s v="MGPNP"/>
    <s v="Ativo"/>
    <s v="BELO HORIZONTE"/>
    <x v="1"/>
    <s v="ATIVO COM  PROTEÇÃO TOPOLOGIA ESTRUT - LANÇAMENTO"/>
    <s v="Não construído trecho CEA&lt;&gt;CEB - dentro do Ceasa || ATIVO: MGPNP-MGCEA-MGPNP - PROTEÇÃO NÃO CONSTRUÍDA DENTRO DO CEASA DEVIDO PENDÊNCIA INFRA"/>
    <s v="SIM"/>
    <s v="ATIVO"/>
    <s v="REDE OK"/>
    <s v="ATIVO"/>
    <s v="TELEMONT MG"/>
    <s v="-"/>
    <s v="-"/>
    <x v="1"/>
    <n v="577908"/>
    <s v="Empreiteira"/>
    <x v="0"/>
    <s v="X"/>
    <m/>
    <m/>
    <s v="VALIDAR CAMPO RODRIGO/RÔMULO"/>
    <m/>
    <m/>
    <s v="N/A"/>
    <s v="REDE OK"/>
    <s v="ATIVO"/>
    <s v="-"/>
    <m/>
    <s v="CONSTRUÍDO"/>
    <s v="O&amp;M"/>
    <s v="CONSTRUÍDO"/>
    <n v="0"/>
    <m/>
  </r>
  <r>
    <s v="MGCOL"/>
    <s v="M2024EST_MGCOL_01"/>
    <s v="ATIVO"/>
    <s v="SIM"/>
    <s v="REDE OK"/>
    <m/>
    <d v="2024-10-07T00:00:00"/>
    <d v="2024-10-09T00:00:00"/>
    <s v="NA"/>
    <s v="NA"/>
    <s v="MGTRO-MGCOL-MGTRO"/>
    <x v="1"/>
    <s v="MGG37"/>
    <s v="MGTRO"/>
    <s v="Ativo"/>
    <s v="CONTAGEM"/>
    <x v="1"/>
    <s v="REDE ENTREGUE CONFORME TOPOLOGIA ESTRUTURANTE"/>
    <m/>
    <s v="NÃO"/>
    <s v="ATIVO"/>
    <s v="REDE OK"/>
    <d v="1899-12-30T00:00:00"/>
    <s v="TELEMONT MG"/>
    <s v="-"/>
    <s v="W0"/>
    <x v="1"/>
    <n v="517436"/>
    <s v="Regional"/>
    <x v="0"/>
    <m/>
    <m/>
    <m/>
    <m/>
    <m/>
    <m/>
    <s v="N/A"/>
    <d v="2024-10-14T00:00:00"/>
    <d v="2024-10-25T00:00:00"/>
    <s v="-"/>
    <s v="REDE ENTREGUE, VALIDAÇÃO E-MAIL TELEMONT 15/10"/>
    <s v="CONSTRUÍDO"/>
    <s v="O&amp;M"/>
    <s v="CONSTRUÍDO"/>
    <n v="0"/>
    <m/>
  </r>
  <r>
    <s v="MGCOR"/>
    <s v="M2023EST_MGCOR_01"/>
    <s v="ATIVO"/>
    <s v="SIM"/>
    <s v="REDE OK"/>
    <m/>
    <d v="2024-05-20T00:00:00"/>
    <d v="2024-05-20T00:00:00"/>
    <s v="NA"/>
    <s v="NA"/>
    <s v="MGBMR-MGBJL-MGCOR-MGBMR"/>
    <x v="1"/>
    <s v="MGIIE"/>
    <s v="MGBMR"/>
    <s v="Ativo"/>
    <s v="CONTAGEM"/>
    <x v="1"/>
    <s v="ATIVO COM  PROTEÇÃO TOPOLOGIA ESTRUT - CFO + ROLLOUT"/>
    <m/>
    <s v="NÃO"/>
    <s v="ATIVO"/>
    <s v="REDE OK"/>
    <d v="1899-12-30T00:00:00"/>
    <s v="ONDACOM"/>
    <s v="-"/>
    <s v="W0"/>
    <x v="1"/>
    <s v="MOIN"/>
    <s v="NA"/>
    <x v="0"/>
    <m/>
    <m/>
    <m/>
    <m/>
    <m/>
    <m/>
    <s v="N/A"/>
    <s v="REDE OK"/>
    <s v="ATIVO"/>
    <s v="-"/>
    <m/>
    <s v="CONSTRUÍDO"/>
    <s v="O&amp;M"/>
    <s v="CONSTRUÍDO"/>
    <n v="0"/>
    <m/>
  </r>
  <r>
    <s v="MGCEB"/>
    <s v="M2024EST_MGCEB_01"/>
    <s v="ATIVO PEND. RÁDIO"/>
    <s v="SIM"/>
    <s v="REDE OK"/>
    <s v="ATIVO"/>
    <d v="2024-05-31T00:00:00"/>
    <d v="2024-04-05T00:00:00"/>
    <s v="NA"/>
    <s v="NA"/>
    <s v="MGPNP-MGCEA-MGCEB-MGPNP"/>
    <x v="1"/>
    <s v="MGBAM"/>
    <s v="MGPNP"/>
    <s v="Ativo"/>
    <s v="BELO HORIZONTE"/>
    <x v="1"/>
    <s v="ATIVO COM  PROTEÇÃO TOPOLOGIA ESTRUT - LANÇAMENTO"/>
    <s v="Não construído trecho CEA&lt;&gt;CEB - dentro do Ceasa || ATIVO: MGPNP-MGCEB-MGPNP - PROTEÇÃO NÃO CONSTRUÍDA DENTRO DO CEASA DEVIDO PENDÊNCIA INFRA"/>
    <s v="SIM"/>
    <s v="ATIVO"/>
    <s v="REDE OK"/>
    <s v="ATIVO"/>
    <s v="TELEMONT MG"/>
    <s v="-"/>
    <s v="-"/>
    <x v="1"/>
    <n v="577908"/>
    <s v="Empreiteira"/>
    <x v="0"/>
    <s v="X"/>
    <m/>
    <m/>
    <s v="VALIDAR CAMPO RODRIGO/RÔMULO"/>
    <m/>
    <m/>
    <s v="N/A"/>
    <s v="REDE OK"/>
    <s v="ATIVO"/>
    <s v="-"/>
    <m/>
    <s v="CONSTRUÍDO"/>
    <s v="O&amp;M"/>
    <s v="CONSTRUÍDO"/>
    <n v="0"/>
    <m/>
  </r>
  <r>
    <s v="MGCPA"/>
    <s v="M2023EST_MGCPA_01"/>
    <s v="ATIVO"/>
    <s v="SIM"/>
    <s v="REDE OK"/>
    <m/>
    <d v="2024-07-08T00:00:00"/>
    <d v="2024-04-02T00:00:00"/>
    <s v="NA"/>
    <s v="NA"/>
    <s v="MGCBR-MGCNK-MGCPA-MGCBR"/>
    <x v="1"/>
    <s v="MGESL"/>
    <s v="MGCBR"/>
    <s v="Ativo"/>
    <s v="CONTAGEM"/>
    <x v="1"/>
    <s v="ATIVO COM  PROTEÇÃO TOPOLOGIA ESTRUT - CFO + ROLLOUT"/>
    <m/>
    <s v="SIM"/>
    <s v="ATIVO"/>
    <s v="REDE OK"/>
    <d v="1899-12-30T00:00:00"/>
    <s v="VIA"/>
    <s v="-"/>
    <s v="W0"/>
    <x v="1"/>
    <n v="481260"/>
    <s v="Aprovado HQ"/>
    <x v="0"/>
    <m/>
    <m/>
    <m/>
    <m/>
    <m/>
    <m/>
    <s v="N/A"/>
    <s v="REDE OK"/>
    <s v="ATIVO"/>
    <s v="-"/>
    <m/>
    <s v="CONSTRUÍDO"/>
    <s v="O&amp;M"/>
    <s v="CONSTRUÍDO"/>
    <n v="0"/>
    <m/>
  </r>
  <r>
    <s v="MGCPD"/>
    <s v="M2024EST_MGCPD_01"/>
    <s v="ATIVO"/>
    <s v="SIM"/>
    <s v="REDE OK"/>
    <m/>
    <d v="2024-09-20T00:00:00"/>
    <d v="2024-09-26T00:00:00"/>
    <s v="NA"/>
    <s v="NA"/>
    <s v="MGSAG-MGCPD-MGSAG"/>
    <x v="1"/>
    <s v="MGSAG"/>
    <s v="MGSAG"/>
    <s v="Ativo"/>
    <s v="BELO HORIZONTE"/>
    <x v="1"/>
    <s v="REDE ENTREGUE CONFORME TOPOLOGIA ESTRUTURANTE"/>
    <m/>
    <s v="NÃO"/>
    <s v="ATIVO"/>
    <s v="REDE OK"/>
    <d v="1899-12-30T00:00:00"/>
    <s v="TELEMONT MG"/>
    <s v="-"/>
    <s v="W0"/>
    <x v="1"/>
    <n v="512369"/>
    <s v="Aprovado HQ"/>
    <x v="0"/>
    <m/>
    <m/>
    <m/>
    <m/>
    <m/>
    <m/>
    <s v="N/A"/>
    <s v="REDE OK"/>
    <s v="ATIVO"/>
    <s v="-"/>
    <m/>
    <s v="CONSTRUÍDO"/>
    <s v="O&amp;M"/>
    <s v="CONSTRUÍDO"/>
    <n v="0"/>
    <m/>
  </r>
  <r>
    <s v="MGCPR"/>
    <s v="M2024EST_MGCPR_01"/>
    <s v="ATIVO"/>
    <s v="SIM"/>
    <s v="REDE OK"/>
    <m/>
    <d v="2024-06-17T00:00:00"/>
    <d v="2024-06-19T00:00:00"/>
    <s v="NA"/>
    <s v="NA"/>
    <s v="MGRPM-MGCPR-MGCDN-MGBLP-MGRPM"/>
    <x v="1"/>
    <s v="MGSAG"/>
    <s v="MGRPM"/>
    <s v="Ativo"/>
    <s v="BELO HORIZONTE"/>
    <x v="1"/>
    <s v="ATIVO COM  PROTEÇÃO TOPOLOGIA ESTRUT - LANÇAMENTO"/>
    <m/>
    <s v="NÃO"/>
    <s v="ATIVO"/>
    <s v="REDE OK"/>
    <d v="1899-12-30T00:00:00"/>
    <s v="TELEMONT MG"/>
    <s v="-"/>
    <s v="W0"/>
    <x v="1"/>
    <n v="486545"/>
    <s v="MAO OBRA A DISPOSICAO"/>
    <x v="0"/>
    <m/>
    <m/>
    <m/>
    <m/>
    <m/>
    <m/>
    <s v="N/A"/>
    <s v="REDE OK"/>
    <s v="ATIVO"/>
    <s v="-"/>
    <m/>
    <s v="CONSTRUÍDO"/>
    <s v="O&amp;M"/>
    <s v="CONSTRUÍDO"/>
    <n v="0"/>
    <m/>
  </r>
  <r>
    <s v="MGCPS"/>
    <s v="M2023EST_MGCPS_01"/>
    <s v="ATIVO"/>
    <s v="SIM"/>
    <s v="REDE OK"/>
    <m/>
    <d v="2024-09-10T00:00:00"/>
    <d v="2024-09-23T00:00:00"/>
    <s v="NA"/>
    <s v="NA"/>
    <s v="MGG37-MGCPS-MGG37"/>
    <x v="1"/>
    <s v="MGG37"/>
    <s v="MGG37"/>
    <s v="Ativo"/>
    <s v="CONTAGEM"/>
    <x v="1"/>
    <s v="REDE ENTREGUE CONFORME TOPOLOGIA ESTRUTURANTE"/>
    <m/>
    <s v="NÃO"/>
    <s v="ATIVO"/>
    <s v="REDE OK"/>
    <d v="1899-12-30T00:00:00"/>
    <s v="MOP"/>
    <s v="-"/>
    <s v="W0"/>
    <x v="1"/>
    <s v="NA"/>
    <s v="NA"/>
    <x v="0"/>
    <m/>
    <m/>
    <m/>
    <m/>
    <m/>
    <m/>
    <s v="N/A"/>
    <s v="REDE OK"/>
    <s v="ATIVO"/>
    <s v="-"/>
    <m/>
    <s v="CONSTRUÍDO"/>
    <s v="O&amp;M"/>
    <s v="CONSTRUÍDO"/>
    <n v="0"/>
    <m/>
  </r>
  <r>
    <s v="MGBVD"/>
    <s v="M2023_MGBVD_01"/>
    <s v="ATIVO"/>
    <s v="SIM"/>
    <s v="REDE OK"/>
    <m/>
    <d v="2024-06-27T00:00:00"/>
    <d v="2024-06-27T00:00:00"/>
    <s v="NA"/>
    <s v="NA"/>
    <s v="MGASO-MGBVD-MGASO"/>
    <x v="1"/>
    <s v="MGBHF"/>
    <s v="MGASO"/>
    <s v="Ativo"/>
    <s v="BELO HORIZONTE"/>
    <x v="1"/>
    <s v="REDE ENTREGUE COM  PROTEÇÃO TOPOLOGIA ESTRUT - LANÇAMENTO "/>
    <s v="BVD SUBSTITUÍDO POR BQM"/>
    <s v="SIM"/>
    <s v="ATIVO"/>
    <s v="REDE OK"/>
    <d v="1899-12-30T00:00:00"/>
    <s v="ICOMON SP"/>
    <s v="-"/>
    <s v="W0"/>
    <x v="1"/>
    <s v="NA"/>
    <s v="NA"/>
    <x v="0"/>
    <m/>
    <m/>
    <m/>
    <m/>
    <m/>
    <m/>
    <s v="N/A"/>
    <s v="REDE OK"/>
    <s v="ATIVO"/>
    <s v="-"/>
    <m/>
    <s v="CONSTRUÍDO"/>
    <s v="O&amp;M"/>
    <s v="CONSTRUÍDO"/>
    <n v="0"/>
    <m/>
  </r>
  <r>
    <s v="MGCQN"/>
    <s v="M2023EST_MGCQN_01"/>
    <s v="ATIVO"/>
    <s v="SIM"/>
    <s v="REDE OK"/>
    <m/>
    <d v="2024-10-08T00:00:00"/>
    <d v="2024-10-10T00:00:00"/>
    <s v="NÃO"/>
    <s v="PENDENTE"/>
    <s v="MGSAG-MGCQN-MGSAG / MGSAG-MGCQN"/>
    <x v="3"/>
    <s v="MGSAG"/>
    <s v="-"/>
    <s v="Ativo"/>
    <s v="BELO HORIZONTE"/>
    <x v="1"/>
    <s v="REDE ENTREGUE CONFORME TOPOLOGIA ESTRUTURANTE"/>
    <m/>
    <s v="NÃO"/>
    <s v="ATIVO"/>
    <s v="REDE OK"/>
    <d v="1899-12-30T00:00:00"/>
    <s v="TELEMONT MG"/>
    <s v="-"/>
    <s v="W0"/>
    <x v="1"/>
    <n v="522444"/>
    <s v="Empreiteira"/>
    <x v="0"/>
    <m/>
    <m/>
    <m/>
    <m/>
    <m/>
    <m/>
    <s v="N/A"/>
    <d v="2024-10-05T00:00:00"/>
    <d v="2024-10-08T00:00:00"/>
    <s v="-"/>
    <s v="REDE ENTREGUE, VALIDAÇÃO E-MAIL TELEMONT 15/10"/>
    <s v="CONSTRUÍDO"/>
    <s v="O&amp;M"/>
    <s v="CONSTRUÍDO"/>
    <n v="0"/>
    <m/>
  </r>
  <r>
    <s v="MGCRS"/>
    <s v="M2023EST_MGCRS_01"/>
    <s v="ATIVO"/>
    <s v="SIM"/>
    <s v="REDE OK"/>
    <m/>
    <d v="2024-06-24T00:00:00"/>
    <d v="2024-10-31T00:00:00"/>
    <s v="NÃO"/>
    <s v="PENDENTE"/>
    <s v="MGLUE-MGCRS-MGLUE / MGLUE-MGCRS"/>
    <x v="3"/>
    <s v="MGLUE"/>
    <s v="-"/>
    <s v="Ativo"/>
    <s v="BELO HORIZONTE"/>
    <x v="1"/>
    <s v="REDE ENTREGUE COM  PROTEÇÃO TOPOLOGIA ESTRUT - CFO + ROLLOUT"/>
    <s v="REDE OK 30/10"/>
    <s v="NÃO"/>
    <s v="ATIVO"/>
    <s v="REDE OK"/>
    <d v="1899-12-30T00:00:00"/>
    <s v="TELEMONT MG"/>
    <s v="-"/>
    <s v="W0"/>
    <x v="1"/>
    <n v="513672"/>
    <s v="Aprovado HQ"/>
    <x v="0"/>
    <m/>
    <m/>
    <m/>
    <m/>
    <m/>
    <m/>
    <s v="N/A"/>
    <d v="2024-10-11T00:00:00"/>
    <d v="2024-10-17T00:00:00"/>
    <s v="-"/>
    <m/>
    <s v="CONSTRUÍDO"/>
    <s v="O&amp;M"/>
    <s v="CONSTRUÍDO"/>
    <n v="0"/>
    <m/>
  </r>
  <r>
    <s v="MGCOS"/>
    <s v="M2023_MGCOS_01"/>
    <s v="ATIVO"/>
    <s v="SIM"/>
    <s v="REDE OK"/>
    <m/>
    <d v="2024-05-31T00:00:00"/>
    <d v="2024-08-08T00:00:00"/>
    <s v="NA"/>
    <s v="NA"/>
    <s v="MGPNP-MGGCA-MGCOS-MGPNP"/>
    <x v="1"/>
    <s v="MGBAM"/>
    <s v="MGPNP"/>
    <s v="Ativo"/>
    <s v="BELO HORIZONTE"/>
    <x v="1"/>
    <s v="REDE COM  PROTEÇÃO TOPOLOGIA ESTRUT - LANÇAMENTO"/>
    <m/>
    <s v="SIM"/>
    <s v="ATIVO"/>
    <s v="REDE OK"/>
    <d v="1899-12-30T00:00:00"/>
    <s v="ICOMON MG"/>
    <s v="-"/>
    <s v="W0"/>
    <x v="1"/>
    <s v="MOIN"/>
    <s v="NA"/>
    <x v="0"/>
    <m/>
    <m/>
    <m/>
    <m/>
    <m/>
    <m/>
    <s v="N/A"/>
    <s v="REDE OK"/>
    <s v="ATIVO"/>
    <s v="-"/>
    <m/>
    <s v="CONSTRUÍDO"/>
    <s v="O&amp;M"/>
    <s v="CONSTRUÍDO"/>
    <n v="0"/>
    <m/>
  </r>
  <r>
    <s v="MGKEN"/>
    <s v="M2024EST_MGKEN_01"/>
    <s v="ATIVO"/>
    <s v="SIM"/>
    <s v="REDE OK"/>
    <m/>
    <d v="2024-08-14T00:00:00"/>
    <d v="2024-10-07T00:00:00"/>
    <s v="NA"/>
    <s v="NA"/>
    <s v="MGSLU-MGSZA-MGKEN-MGSLD-MGSLU"/>
    <x v="1"/>
    <s v="MGSLU"/>
    <s v="MGSLU"/>
    <s v="Não Ativo"/>
    <s v="SANTA LUZIA"/>
    <x v="1"/>
    <s v="REDE ENTREGUE CONFORME TOPOLOGIA ESTRUTURANTE"/>
    <m/>
    <s v="NÃO"/>
    <s v="ATIVO"/>
    <s v="REDE OK"/>
    <d v="1899-12-30T00:00:00"/>
    <s v="TELEMONT MG"/>
    <s v="-"/>
    <s v="W0"/>
    <x v="1"/>
    <n v="506523"/>
    <s v="Aprovado HQ"/>
    <x v="0"/>
    <m/>
    <m/>
    <m/>
    <m/>
    <m/>
    <m/>
    <s v="N/A"/>
    <s v="REDE OK"/>
    <d v="2024-10-04T00:00:00"/>
    <s v="-"/>
    <m/>
    <s v="CONSTRUÍDO"/>
    <s v="O&amp;M"/>
    <s v="CONSTRUÍDO"/>
    <n v="0"/>
    <m/>
  </r>
  <r>
    <s v="MGCSZ"/>
    <s v="M2023_MGCSZ_01"/>
    <s v="ATIVO"/>
    <s v="SIM"/>
    <s v="REDE OK"/>
    <m/>
    <d v="2024-06-04T00:00:00"/>
    <d v="2024-06-04T00:00:00"/>
    <s v="NA"/>
    <s v="NA"/>
    <s v="MGCIC-MGCSZ-MGCIC"/>
    <x v="1"/>
    <s v="MGG37"/>
    <s v="MGCIC"/>
    <s v="Ativo"/>
    <s v="CONTAGEM"/>
    <x v="1"/>
    <s v="ATIVO COM  PROTEÇÃO TOPOLOGIA ESTRUT - CFO + ROLLOUT"/>
    <m/>
    <s v="NÃO"/>
    <s v="ATIVO"/>
    <s v="REDE OK"/>
    <d v="1899-12-30T00:00:00"/>
    <s v="VIA"/>
    <s v="-"/>
    <s v="W0"/>
    <x v="1"/>
    <n v="508086"/>
    <s v="Empreiteira"/>
    <x v="0"/>
    <m/>
    <m/>
    <m/>
    <m/>
    <m/>
    <m/>
    <s v="N/A"/>
    <s v="REDE OK"/>
    <s v="ATIVO"/>
    <s v="-"/>
    <m/>
    <s v="CONSTRUÍDO"/>
    <s v="O&amp;M"/>
    <s v="CONSTRUÍDO"/>
    <n v="0"/>
    <m/>
  </r>
  <r>
    <s v="MGCTJ"/>
    <s v="M2024EST_MGCTJ_01"/>
    <s v="ATIVO"/>
    <s v="SIM"/>
    <s v="REDE OK"/>
    <m/>
    <d v="2024-01-16T00:00:00"/>
    <d v="2024-01-16T00:00:00"/>
    <s v="NA"/>
    <s v="NA"/>
    <s v="MGCIC-MGCTJ-MGCIC"/>
    <x v="1"/>
    <s v="MGG37"/>
    <s v="MGCIC"/>
    <s v="Ativo"/>
    <s v="CONTAGEM"/>
    <x v="1"/>
    <s v="ATIVO COM  PROTEÇÃO TOPOLOGIA ESTRUT - CFO + ROLLOUT"/>
    <m/>
    <s v="NÃO"/>
    <s v="ATIVO"/>
    <s v="REDE OK"/>
    <d v="1899-12-30T00:00:00"/>
    <s v="MOP"/>
    <s v="-"/>
    <s v="W0"/>
    <x v="1"/>
    <s v="NA"/>
    <s v="NA"/>
    <x v="0"/>
    <m/>
    <m/>
    <m/>
    <m/>
    <m/>
    <m/>
    <s v="N/A"/>
    <s v="REDE OK"/>
    <s v="ATIVO"/>
    <s v="-"/>
    <m/>
    <s v="CONSTRUÍDO"/>
    <s v="O&amp;M"/>
    <s v="CONSTRUÍDO"/>
    <n v="0"/>
    <m/>
  </r>
  <r>
    <s v="MGCEG"/>
    <s v="M2024EST_MGCEG_01"/>
    <s v="ATIVO"/>
    <s v="SIM"/>
    <s v="REDE OK"/>
    <m/>
    <d v="2024-09-30T00:00:00"/>
    <d v="2024-09-30T00:00:00"/>
    <s v="NA"/>
    <s v="NA"/>
    <s v="MGBHF-MGAFG-MGCEG-MGBHF"/>
    <x v="1"/>
    <s v="MGBHF"/>
    <s v="MGBHF"/>
    <s v="Ativo"/>
    <s v="BELO HORIZONTE"/>
    <x v="1"/>
    <s v="REDE ENTREGUE COM  PROTEÇÃO TOPOLOGIA ESTRUT - LANÇAMENTO "/>
    <m/>
    <s v="SIM"/>
    <s v="ATIVO"/>
    <s v="REDE OK"/>
    <d v="1899-12-30T00:00:00"/>
    <s v="ICOMON SP"/>
    <s v="-"/>
    <s v="W0"/>
    <x v="1"/>
    <s v="NA"/>
    <s v="NA"/>
    <x v="0"/>
    <m/>
    <m/>
    <m/>
    <m/>
    <m/>
    <m/>
    <s v="N/A"/>
    <s v="REDE OK"/>
    <s v="ATIVO"/>
    <s v="-"/>
    <m/>
    <s v="CONSTRUÍDO"/>
    <s v="O&amp;M"/>
    <s v="CONSTRUÍDO"/>
    <n v="0"/>
    <m/>
  </r>
  <r>
    <s v="MGCUH"/>
    <s v="M2024_MGCUH_01"/>
    <s v="ATIVO"/>
    <s v="SIM"/>
    <s v="REDE OK"/>
    <m/>
    <d v="2024-07-08T00:00:00"/>
    <d v="2024-04-03T00:00:00"/>
    <s v="NA"/>
    <s v="NA"/>
    <s v="MGCBR-MGCXG-MGCUH-MGCBR"/>
    <x v="1"/>
    <s v="MGESL"/>
    <s v="MGCBR"/>
    <s v="Ativo"/>
    <s v="CONTAGEM"/>
    <x v="1"/>
    <s v="ATIVO COM  PROTEÇÃO TOPOLOGIA ESTRUT - CFO + ROLLOUT"/>
    <m/>
    <s v="SIM"/>
    <s v="ATIVO"/>
    <s v="REDE OK"/>
    <d v="1899-12-30T00:00:00"/>
    <s v="VIA"/>
    <s v="-"/>
    <s v="W0"/>
    <x v="1"/>
    <n v="481261"/>
    <s v="Aprovado HQ"/>
    <x v="0"/>
    <m/>
    <m/>
    <m/>
    <m/>
    <m/>
    <m/>
    <s v="N/A"/>
    <s v="REDE OK"/>
    <s v="ATIVO"/>
    <s v="-"/>
    <m/>
    <s v="CONSTRUÍDO"/>
    <s v="O&amp;M"/>
    <s v="CONSTRUÍDO"/>
    <n v="0"/>
    <m/>
  </r>
  <r>
    <s v="MGCUI"/>
    <s v="M2023_MGCUI_01"/>
    <s v="ATIVO"/>
    <s v="SIM"/>
    <s v="REDE OK"/>
    <m/>
    <d v="2024-05-22T00:00:00"/>
    <d v="2024-09-16T00:00:00"/>
    <s v="NA"/>
    <s v="NA"/>
    <s v="MGCII-MGTRP-MGCUI-MGCII"/>
    <x v="1"/>
    <s v="MGBCZ"/>
    <s v="MGCII"/>
    <s v="Ativo"/>
    <s v="BETIM"/>
    <x v="1"/>
    <s v="ATIVO COM  PROTEÇÃO TOPOLOGIA ESTRUT - CFO + ROLLOUT"/>
    <m/>
    <s v="NÃO"/>
    <s v="ATIVO"/>
    <s v="REDE OK"/>
    <d v="1899-12-30T00:00:00"/>
    <s v="ONDACOM"/>
    <s v="-"/>
    <s v="W0"/>
    <x v="1"/>
    <n v="481266"/>
    <s v="Aprovado HQ"/>
    <x v="0"/>
    <m/>
    <m/>
    <m/>
    <m/>
    <m/>
    <m/>
    <s v="N/A"/>
    <s v="REDE OK"/>
    <s v="ATIVO"/>
    <s v="-"/>
    <m/>
    <s v="CONSTRUÍDO"/>
    <s v="O&amp;M"/>
    <s v="CONSTRUÍDO"/>
    <n v="0"/>
    <m/>
  </r>
  <r>
    <s v="MGCUR"/>
    <s v="M2024EST_MGCUR_01"/>
    <s v="ATIVO"/>
    <s v="SIM"/>
    <s v="REDE OK"/>
    <m/>
    <d v="2024-09-09T00:00:00"/>
    <d v="2024-09-16T00:00:00"/>
    <s v="NA"/>
    <s v="NA"/>
    <s v="MGG37-MGCUR-MGG37"/>
    <x v="1"/>
    <s v="MGG37"/>
    <s v="MGG37"/>
    <s v="Ativo"/>
    <s v="CONTAGEM"/>
    <x v="1"/>
    <s v="REDE ENTREGUE CONFORME TOPOLOGIA ESTRUTURANTE"/>
    <m/>
    <s v="NÃO"/>
    <s v="ATIVO"/>
    <s v="REDE OK"/>
    <d v="1899-12-30T00:00:00"/>
    <s v="MOP"/>
    <s v="-"/>
    <s v="W0"/>
    <x v="1"/>
    <s v="NA"/>
    <s v="NA"/>
    <x v="0"/>
    <m/>
    <m/>
    <m/>
    <m/>
    <m/>
    <m/>
    <s v="N/A"/>
    <s v="REDE OK"/>
    <s v="ATIVO"/>
    <s v="-"/>
    <m/>
    <s v="CONSTRUÍDO"/>
    <s v="O&amp;M"/>
    <s v="CONSTRUÍDO"/>
    <n v="0"/>
    <m/>
  </r>
  <r>
    <s v="MGI04"/>
    <s v="M2024EST_MGI04_01"/>
    <s v="ATIVO"/>
    <s v="SIM"/>
    <s v="REDE OK"/>
    <m/>
    <s v="COLOCALIZADO"/>
    <s v="-"/>
    <s v="NA"/>
    <s v="NA"/>
    <s v="MGI04-MGI04-MGI04"/>
    <x v="7"/>
    <s v="MGI04"/>
    <s v="-"/>
    <s v="Ativo"/>
    <s v="JUIZ DE FORA"/>
    <x v="6"/>
    <s v="COLOCALIZADO"/>
    <m/>
    <s v="NÃO"/>
    <s v="ATIVO"/>
    <s v="REDE OK"/>
    <d v="1899-12-30T00:00:00"/>
    <s v="LEGADO"/>
    <s v="-"/>
    <s v="W0"/>
    <x v="1"/>
    <s v="NA"/>
    <s v="NA"/>
    <x v="0"/>
    <m/>
    <m/>
    <m/>
    <e v="#REF!"/>
    <m/>
    <m/>
    <s v="N/A"/>
    <s v="REDE OK"/>
    <s v="ATIVO"/>
    <s v="-"/>
    <m/>
    <s v="CONSTRUÍDO"/>
    <s v="O&amp;M"/>
    <s v="500K"/>
    <n v="0"/>
    <m/>
  </r>
  <r>
    <s v="MGCVA"/>
    <s v="M2024EST_MGCVA_01"/>
    <s v="ATIVO"/>
    <s v="SIM"/>
    <s v="REDE OK"/>
    <m/>
    <d v="2024-06-26T00:00:00"/>
    <d v="2024-06-28T00:00:00"/>
    <s v="NA"/>
    <s v="NA"/>
    <s v="MGBPC-MGCVA-MGBPC"/>
    <x v="1"/>
    <s v="MGBPC"/>
    <s v="MGBPC"/>
    <s v="Ativo"/>
    <s v="BELO HORIZONTE"/>
    <x v="1"/>
    <s v="ATIVO COM  PROTEÇÃO TOPOLOGIA ESTRUT (WSP)"/>
    <m/>
    <s v="SIM"/>
    <s v="ATIVO"/>
    <s v="REDE OK"/>
    <d v="1899-12-30T00:00:00"/>
    <s v="MOP"/>
    <s v="-"/>
    <s v="W0"/>
    <x v="1"/>
    <s v="MOIN"/>
    <s v="NA"/>
    <x v="0"/>
    <m/>
    <m/>
    <m/>
    <m/>
    <m/>
    <m/>
    <s v="N/A"/>
    <s v="REDE OK"/>
    <s v="ATIVO"/>
    <s v="-"/>
    <m/>
    <s v="CONSTRUÍDO"/>
    <s v="O&amp;M"/>
    <s v="CONSTRUÍDO"/>
    <n v="0"/>
    <m/>
  </r>
  <r>
    <s v="MGCVU"/>
    <s v="M2023_MGCVU_01"/>
    <s v="ATIVO"/>
    <s v="SIM"/>
    <s v="REDE OK"/>
    <m/>
    <d v="2024-02-20T00:00:00"/>
    <d v="2024-02-20T00:00:00"/>
    <s v="NA"/>
    <s v="NA"/>
    <s v="MGG37-MGCVU-MGG37"/>
    <x v="1"/>
    <s v="MGG37"/>
    <s v="MGG37"/>
    <s v="Ativo"/>
    <s v="CONTAGEM"/>
    <x v="1"/>
    <s v="ATIVO COM  PROTEÇÃO TOPOLOGIA ESTRUT - CFO + ROLLOUT"/>
    <m/>
    <s v="NÃO"/>
    <s v="ATIVO"/>
    <s v="REDE OK"/>
    <d v="1899-12-30T00:00:00"/>
    <s v="MOP"/>
    <s v="-"/>
    <s v="W0"/>
    <x v="1"/>
    <s v="NA"/>
    <s v="NA"/>
    <x v="0"/>
    <m/>
    <m/>
    <m/>
    <m/>
    <m/>
    <m/>
    <s v="N/A"/>
    <s v="REDE OK"/>
    <s v="ATIVO"/>
    <s v="-"/>
    <m/>
    <s v="CONSTRUÍDO"/>
    <s v="O&amp;M"/>
    <s v="CONSTRUÍDO"/>
    <n v="0"/>
    <m/>
  </r>
  <r>
    <s v="MGCXG"/>
    <s v="M2023_MGCXG_01"/>
    <s v="ATIVO"/>
    <s v="SIM"/>
    <s v="REDE OK"/>
    <m/>
    <d v="2024-07-08T00:00:00"/>
    <d v="2024-04-03T00:00:00"/>
    <s v="NA"/>
    <s v="NA"/>
    <s v="MGCBR-MGCXG-MGCUH-MGCBR"/>
    <x v="1"/>
    <s v="MGESL"/>
    <s v="MGCBR"/>
    <s v="Ativo"/>
    <s v="CONTAGEM"/>
    <x v="1"/>
    <s v="ATIVO COM  PROTEÇÃO TOPOLOGIA ESTRUT - CFO + ROLLOUT"/>
    <m/>
    <s v="SIM"/>
    <s v="ATIVO"/>
    <s v="REDE OK"/>
    <d v="1899-12-30T00:00:00"/>
    <s v="VIA"/>
    <s v="-"/>
    <s v="W0"/>
    <x v="1"/>
    <n v="481261"/>
    <s v="Aprovado HQ"/>
    <x v="0"/>
    <m/>
    <m/>
    <m/>
    <m/>
    <m/>
    <m/>
    <s v="N/A"/>
    <s v="REDE OK"/>
    <s v="ATIVO"/>
    <s v="-"/>
    <m/>
    <s v="CONSTRUÍDO"/>
    <s v="O&amp;M"/>
    <s v="CONSTRUÍDO"/>
    <n v="0"/>
    <m/>
  </r>
  <r>
    <s v="MGCXU"/>
    <s v="M2023EST_MGCXU_01"/>
    <s v="ATIVO"/>
    <s v="SIM"/>
    <s v="REDE OK"/>
    <m/>
    <d v="2024-10-24T00:00:00"/>
    <d v="2024-10-25T00:00:00"/>
    <s v="NÃO"/>
    <s v="PENDENTE"/>
    <s v="MGLUE-MGCXU-MGLUE / MGLUE-MGCXU"/>
    <x v="3"/>
    <s v="MGLUE"/>
    <s v="-"/>
    <s v="Ativo"/>
    <s v="BELO HORIZONTE"/>
    <x v="1"/>
    <s v="REDE ENTREGUE CONFORME TOPOLOGIA ESTRUTURANTE"/>
    <m/>
    <s v="NÃO"/>
    <s v="ATIVO"/>
    <s v="REDE OK"/>
    <d v="1899-12-30T00:00:00"/>
    <s v="TELEMONT MG"/>
    <s v="-"/>
    <s v="W0"/>
    <x v="1"/>
    <n v="523195"/>
    <s v="Regional"/>
    <x v="0"/>
    <m/>
    <m/>
    <m/>
    <m/>
    <m/>
    <m/>
    <s v="N/A"/>
    <d v="2024-10-11T00:00:00"/>
    <d v="2024-10-23T00:00:00"/>
    <s v="PENDENTE ANALISE"/>
    <s v="REDE OK"/>
    <s v="CONSTRUÍDO"/>
    <s v="O&amp;M"/>
    <s v="CONSTRUÍDO"/>
    <n v="0"/>
    <m/>
  </r>
  <r>
    <s v="MGCSS"/>
    <s v="M2023EST_MGCSS_01"/>
    <s v="ATIVO PEND. RÁDIO"/>
    <s v="FLAT"/>
    <s v="REDE OK"/>
    <s v="ATIVO"/>
    <d v="2024-05-31T00:00:00"/>
    <d v="2024-03-28T00:00:00"/>
    <s v="NA"/>
    <s v="NA"/>
    <s v="MGPNP-MGCSS-MGCCF-MGPNP"/>
    <x v="1"/>
    <s v="MGBAM"/>
    <s v="MGPNP"/>
    <s v="Ativo"/>
    <s v="BELO HORIZONTE"/>
    <x v="1"/>
    <s v="ATIVO COM  PROTEÇÃO TOPOLOGIA ESTRUT - LANÇAMENTO"/>
    <s v="Não construído trecho CSS &lt;&gt; CCF"/>
    <s v="SIM"/>
    <s v="ATIVO"/>
    <s v="REDE OK"/>
    <s v="ATIVO"/>
    <s v="TELEMONT MG"/>
    <s v="-"/>
    <s v="-"/>
    <x v="1"/>
    <n v="577909"/>
    <s v="Empreiteira"/>
    <x v="0"/>
    <s v="X"/>
    <m/>
    <m/>
    <s v="VALIDAR IMPLANTAÇÃO/ COSTRUÇÃO REDUNDÂNCIA BR"/>
    <m/>
    <m/>
    <s v="N/A"/>
    <s v="REDE OK"/>
    <s v="ATIVO"/>
    <s v="-"/>
    <m/>
    <s v="CONSTRUÍDO"/>
    <s v="O&amp;M"/>
    <s v="CONSTRUÍDO"/>
    <n v="0"/>
    <m/>
  </r>
  <r>
    <s v="MGDBO"/>
    <s v="M2024EST_MGDBO_01"/>
    <s v="ATIVO"/>
    <s v="SIM"/>
    <s v="REDE OK"/>
    <m/>
    <d v="2024-12-19T00:00:00"/>
    <s v="-"/>
    <s v="NA"/>
    <s v="NA"/>
    <s v="MGBCZ-MGDBO-MGBCZ"/>
    <x v="1"/>
    <s v="MGBCZ"/>
    <s v="MGBCZ"/>
    <s v="Ativo"/>
    <s v="BETIM"/>
    <x v="1"/>
    <s v="REDE ENTREGUE COM  PROTEÇÃO TOPOLOGIA ESTRUT"/>
    <m/>
    <s v="NÃO"/>
    <s v="ATIVO"/>
    <s v="REDE OK"/>
    <d v="1899-12-30T00:00:00"/>
    <s v="TELEMONT MG"/>
    <s v="-"/>
    <s v="W0"/>
    <x v="1"/>
    <n v="512251"/>
    <s v="Aprovado HQ"/>
    <x v="0"/>
    <m/>
    <m/>
    <m/>
    <m/>
    <m/>
    <m/>
    <s v="N/A"/>
    <s v="ALTO CUSTO"/>
    <s v="AG. PROJETO ALTO CUSTO"/>
    <s v="ALTO CUSTO"/>
    <s v="NECESSARIO CONSTRUÇÃO DE MND PARA ATRAVESSAR A RODOVIA BR-381"/>
    <s v="CONSTRUÍDO"/>
    <s v="TELEMONT"/>
    <s v="EM CONSTRUÇÃO"/>
    <n v="0"/>
    <m/>
  </r>
  <r>
    <s v="MGDOS"/>
    <s v="M2024EST_MGDOS_01"/>
    <s v="ATIVO"/>
    <s v="SIM"/>
    <s v="REDE OK"/>
    <m/>
    <d v="2024-07-08T00:00:00"/>
    <d v="2024-08-09T00:00:00"/>
    <s v="NA"/>
    <s v="NA"/>
    <s v="MGVSO-MGDOS-MGVSO"/>
    <x v="1"/>
    <s v="MGVSO"/>
    <s v="MGVSO"/>
    <s v="Ativo"/>
    <s v="BELO HORIZONTE"/>
    <x v="1"/>
    <s v="REDE OK"/>
    <m/>
    <s v="NÃO"/>
    <s v="ATIVO"/>
    <s v="REDE OK"/>
    <d v="1899-12-30T00:00:00"/>
    <s v="ONDACOM"/>
    <s v="-"/>
    <s v="W0"/>
    <x v="1"/>
    <n v="504973"/>
    <s v="Aprovado HQ"/>
    <x v="0"/>
    <m/>
    <m/>
    <m/>
    <m/>
    <m/>
    <m/>
    <s v="N/A"/>
    <s v="REDE OK"/>
    <s v="ATIVO"/>
    <s v="-"/>
    <m/>
    <s v="CONSTRUÍDO"/>
    <s v="O&amp;M"/>
    <s v="CONSTRUÍDO"/>
    <n v="0"/>
    <m/>
  </r>
  <r>
    <s v="MGDRY"/>
    <s v="M2023EST_MGDRY_01"/>
    <s v="ATIVO"/>
    <s v="SIM"/>
    <s v="REDE OK"/>
    <m/>
    <d v="2024-07-08T00:00:00"/>
    <d v="2024-05-21T00:00:00"/>
    <s v="NA"/>
    <s v="NA"/>
    <s v="MGBBJ-MGDRY-MGBBJ"/>
    <x v="1"/>
    <s v="MGJCT"/>
    <s v="MGBBJ"/>
    <s v="Ativo"/>
    <s v="BELO HORIZONTE"/>
    <x v="1"/>
    <s v="ATIVO COM  PROTEÇÃO TOPOLOGIA ESTRUT - LANÇAMENTO"/>
    <m/>
    <s v="SIM"/>
    <s v="ATIVO"/>
    <s v="REDE OK"/>
    <d v="1899-12-30T00:00:00"/>
    <s v="ICOMON SP / MOP"/>
    <s v="-"/>
    <s v="W0"/>
    <x v="1"/>
    <n v="451939"/>
    <s v="Aprovado HQ"/>
    <x v="0"/>
    <m/>
    <m/>
    <m/>
    <m/>
    <m/>
    <m/>
    <s v="N/A"/>
    <s v="REDE OK"/>
    <s v="ATIVO"/>
    <s v="-"/>
    <m/>
    <s v="CONSTRUÍDO"/>
    <s v="O&amp;M"/>
    <s v="CONSTRUÍDO"/>
    <n v="0"/>
    <m/>
  </r>
  <r>
    <s v="MGEAP"/>
    <s v="M2024EST_MGEAP_01"/>
    <s v="ATIVO"/>
    <s v="SIM"/>
    <s v="REDE OK"/>
    <m/>
    <d v="2024-01-16T00:00:00"/>
    <d v="2024-01-16T00:00:00"/>
    <s v="NA"/>
    <s v="NA"/>
    <s v="MGFEN-MGEAP-MGFEN"/>
    <x v="1"/>
    <s v="MGSAG"/>
    <s v="MGFEN"/>
    <s v="Ativo HL4 / Falta HL5D"/>
    <s v="BELO HORIZONTE"/>
    <x v="1"/>
    <s v="ATIVO COM  PROTEÇÃO TOPOLOGIA ESTRUT - CFO + ROLLOUT"/>
    <m/>
    <s v="NÃO"/>
    <s v="ATIVO"/>
    <s v="REDE OK"/>
    <d v="1899-12-30T00:00:00"/>
    <s v="TELEMONT MG"/>
    <s v="-"/>
    <s v="W0"/>
    <x v="1"/>
    <s v="MOIN"/>
    <s v="NA"/>
    <x v="0"/>
    <m/>
    <m/>
    <m/>
    <m/>
    <m/>
    <m/>
    <s v="N/A"/>
    <s v="REDE OK"/>
    <s v="ATIVO"/>
    <s v="-"/>
    <m/>
    <s v="CONSTRUÍDO"/>
    <s v="O&amp;M"/>
    <s v="CONSTRUÍDO"/>
    <n v="0"/>
    <m/>
  </r>
  <r>
    <s v="MGUPB"/>
    <s v="M2024_MGUPB_01"/>
    <s v="ATIVO"/>
    <s v="SIM"/>
    <s v="REDE OK"/>
    <m/>
    <d v="2024-08-27T00:00:00"/>
    <d v="2024-09-18T00:00:00"/>
    <s v="NÃO"/>
    <s v="PENDENTE"/>
    <s v="MGUBR-MGUPB-MGUBR/MGUBR"/>
    <x v="7"/>
    <s v="MGUBR"/>
    <s v="-"/>
    <s v="-"/>
    <s v="UBERLÂNDIA"/>
    <x v="4"/>
    <s v="REDE ENTREGUE CONFORME TOPOLOGIA ESTRUTURANTE"/>
    <m/>
    <s v="NÃO"/>
    <s v="ATIVO"/>
    <s v="REDE OK"/>
    <d v="1899-12-30T00:00:00"/>
    <s v="ONDACOM"/>
    <s v="-"/>
    <s v="W0"/>
    <x v="1"/>
    <n v="508189"/>
    <s v="Aprovado HQ"/>
    <x v="0"/>
    <m/>
    <m/>
    <m/>
    <s v="VALIDAR IMPLANTAÇÃO/ VALIDAR COSNTRUÇÃO 3ª VIA"/>
    <m/>
    <m/>
    <s v="N/A"/>
    <s v="REDE OK"/>
    <s v="ATIVO"/>
    <s v="-"/>
    <m/>
    <s v="CONSTRUÍDO"/>
    <s v="O&amp;M"/>
    <s v="500K"/>
    <n v="0"/>
    <m/>
  </r>
  <r>
    <s v="MGEDM"/>
    <s v="M2023EST_MGEDM_01"/>
    <s v="ATIVO"/>
    <s v="SIM"/>
    <s v="REDE OK"/>
    <m/>
    <d v="2024-05-17T00:00:00"/>
    <d v="2024-05-21T00:00:00"/>
    <s v="NÃO"/>
    <s v="PENDENTE"/>
    <s v="MGBWE-MGEDM-MGBWE / MGBWE-MGEDM"/>
    <x v="3"/>
    <s v="MGBWE"/>
    <s v="-"/>
    <s v="Ativo"/>
    <s v="BELO HORIZONTE"/>
    <x v="1"/>
    <s v="ATIVO COM  PROTEÇÃO TOPOLOGIA ESTRUT - LANÇAMENTO"/>
    <m/>
    <s v="SIM"/>
    <s v="ATIVO"/>
    <s v="REDE OK"/>
    <d v="1899-12-30T00:00:00"/>
    <s v="TELEMONT MG"/>
    <s v="-"/>
    <s v="W0"/>
    <x v="1"/>
    <n v="508010"/>
    <s v="Regional"/>
    <x v="0"/>
    <m/>
    <m/>
    <m/>
    <m/>
    <m/>
    <m/>
    <s v="N/A"/>
    <s v="REDE OK"/>
    <s v="ATIVO"/>
    <s v="-"/>
    <m/>
    <s v="CONSTRUÍDO"/>
    <s v="O&amp;M"/>
    <s v="CONSTRUÍDO"/>
    <n v="0"/>
    <m/>
  </r>
  <r>
    <s v="MGEGM"/>
    <s v="M2024EST_MGEGM_01"/>
    <s v="ATIVO"/>
    <s v="SIM"/>
    <s v="REDE OK"/>
    <m/>
    <d v="2024-09-10T00:00:00"/>
    <d v="2024-10-09T00:00:00"/>
    <s v="NA"/>
    <s v="NA"/>
    <s v="MGNGA-MGBEX-MGEGM-MGNGA"/>
    <x v="1"/>
    <s v="MGSAG"/>
    <s v="MGNGA"/>
    <s v="Ativo HL4 / Falta HL5D"/>
    <s v="BELO HORIZONTE"/>
    <x v="1"/>
    <s v="REDE ENTREGUE CONFORME TOPOLOGIA ESTRUTURANTE"/>
    <s v="REPARO CONCLUÍDO EM 08/10"/>
    <s v="NÃO"/>
    <s v="ATIVO"/>
    <s v="REDE OK"/>
    <d v="1899-12-30T00:00:00"/>
    <s v="TELEMONT MG"/>
    <s v="-"/>
    <s v="W0"/>
    <x v="1"/>
    <n v="512290"/>
    <s v="Aprovado HQ"/>
    <x v="0"/>
    <m/>
    <m/>
    <m/>
    <m/>
    <m/>
    <m/>
    <s v="N/A"/>
    <d v="2024-10-11T00:00:00"/>
    <d v="2024-10-17T00:00:00"/>
    <s v="-"/>
    <s v="REPARO TRATADO PELO TELEMONT"/>
    <s v="CONSTRUÍDO"/>
    <s v="O&amp;M"/>
    <s v="CONSTRUÍDO"/>
    <n v="0"/>
    <m/>
  </r>
  <r>
    <s v="MGCPU"/>
    <s v="M2024EST_MGCPU_01"/>
    <s v="ATIVO"/>
    <s v="SIM"/>
    <s v="REDE OK"/>
    <m/>
    <d v="2024-06-26T00:00:00"/>
    <d v="2024-09-25T00:00:00"/>
    <s v="NA"/>
    <s v="NA"/>
    <s v="MGASO-MGCPU-MGASO"/>
    <x v="1"/>
    <s v="MGBHF"/>
    <s v="MGASO"/>
    <s v="Ativo"/>
    <s v="BELO HORIZONTE"/>
    <x v="1"/>
    <s v="REDE ENTREGUE COM  PROTEÇÃO TOPOLOGIA ESTRUT - LANÇAMENTO "/>
    <m/>
    <s v="SIM"/>
    <s v="ATIVO"/>
    <s v="REDE OK"/>
    <d v="1899-12-30T00:00:00"/>
    <s v="ICOMON SP"/>
    <s v="-"/>
    <s v="W0"/>
    <x v="1"/>
    <s v="NA"/>
    <s v="NA"/>
    <x v="0"/>
    <m/>
    <m/>
    <m/>
    <m/>
    <m/>
    <m/>
    <s v="N/A"/>
    <s v="REDE OK"/>
    <s v="ATIVO"/>
    <s v="-"/>
    <m/>
    <s v="CONSTRUÍDO"/>
    <s v="O&amp;M"/>
    <s v="CONSTRUÍDO"/>
    <n v="0"/>
    <m/>
  </r>
  <r>
    <s v="MGENG"/>
    <s v="M2024EST_MGENG_01"/>
    <s v="ATIVO"/>
    <s v="SIM"/>
    <s v="REDE OK"/>
    <m/>
    <d v="2024-06-24T00:00:00"/>
    <d v="2024-06-27T00:00:00"/>
    <s v="NA"/>
    <s v="NA"/>
    <s v="MGCRS-MGENG-MGBNB-MGCRS"/>
    <x v="1"/>
    <s v="MGLUE"/>
    <s v="MGCRS"/>
    <s v="Ativo HL4 / Falta HL5D"/>
    <s v="BELO HORIZONTE"/>
    <x v="1"/>
    <s v="ATIVO COM  PROTEÇÃO TOPOLOGIA ESTRUT - CFO + ROLLOUT"/>
    <m/>
    <s v="NÃO"/>
    <s v="ATIVO"/>
    <s v="REDE OK"/>
    <d v="1899-12-30T00:00:00"/>
    <s v="ICOMON MG"/>
    <s v="-"/>
    <s v="W0"/>
    <x v="1"/>
    <n v="486475"/>
    <s v="Aprovado HQ"/>
    <x v="0"/>
    <m/>
    <m/>
    <m/>
    <m/>
    <m/>
    <m/>
    <s v="N/A"/>
    <s v="REDE OK"/>
    <s v="ATIVO"/>
    <s v="-"/>
    <m/>
    <s v="CONSTRUÍDO"/>
    <s v="O&amp;M"/>
    <s v="CONSTRUÍDO"/>
    <n v="0"/>
    <m/>
  </r>
  <r>
    <s v="MGEPB"/>
    <s v="M2024_MGEPB_01"/>
    <s v="ATIVO"/>
    <s v="SIM"/>
    <s v="REDE OK"/>
    <m/>
    <d v="2024-10-14T00:00:00"/>
    <d v="2024-10-14T00:00:00"/>
    <s v="NA"/>
    <s v="NA"/>
    <s v="MGBPC-MGBRT-MGPGE-MGEPB-MGBPC"/>
    <x v="1"/>
    <s v="MGBPC"/>
    <s v="MGBPC"/>
    <s v="Ativo"/>
    <s v="BELO HORIZONTE"/>
    <x v="1"/>
    <s v="SITE ESTÁ ATIVO (SEGUIR COM BAIXA)"/>
    <s v="Aguardando confirmação se o site é da vivo"/>
    <s v="SIM"/>
    <s v="ATIVO"/>
    <s v="REDE OK"/>
    <d v="1899-12-30T00:00:00"/>
    <s v="MOP"/>
    <s v="-"/>
    <s v="W0"/>
    <x v="1"/>
    <s v="NA"/>
    <s v="NA"/>
    <x v="0"/>
    <m/>
    <m/>
    <m/>
    <m/>
    <m/>
    <m/>
    <s v="N/A"/>
    <s v="PENDENCIA PROJETO"/>
    <s v="PENDENCIA PROJETO"/>
    <s v="EM AVALIAÇÃO DE ACEITE DE RF"/>
    <s v="PENDENTE SITE EPB MGBPC-MGBRT-MGPGE-(MGEPB)-MGBPC"/>
    <s v="CONSTRUÍDO"/>
    <s v="O&amp;M"/>
    <s v="CONSTRUÍDO"/>
    <n v="0"/>
    <m/>
  </r>
  <r>
    <s v="MGEPP"/>
    <s v="M2024EST_MGEPP_01"/>
    <s v="ATIVO"/>
    <s v="SIM"/>
    <s v="REDE OK"/>
    <m/>
    <d v="2024-07-23T00:00:00"/>
    <d v="2024-10-08T00:00:00"/>
    <s v="NA"/>
    <s v="NA"/>
    <s v="MGBHP-MGEPP-MGTAA-MGBHP"/>
    <x v="1"/>
    <s v="MGFLR"/>
    <s v="MGBHP"/>
    <s v="Ativo HL4 / Ativo HL5D"/>
    <s v="BELO HORIZONTE"/>
    <x v="1"/>
    <s v="REDE ENTREGUE COM  PROTEÇÃO TOPOLOGIA ESTRUT - LANÇAMENTO "/>
    <s v="REPARO CONCLUÍDO EM 09/10"/>
    <s v="SIM"/>
    <s v="ATIVO"/>
    <s v="REDE OK"/>
    <d v="1899-12-30T00:00:00"/>
    <s v="ICOMON MG"/>
    <s v="-"/>
    <s v="W0"/>
    <x v="1"/>
    <s v="NA"/>
    <s v="NA"/>
    <x v="0"/>
    <m/>
    <m/>
    <m/>
    <m/>
    <m/>
    <m/>
    <s v="N/A"/>
    <d v="2024-10-11T00:00:00"/>
    <d v="2024-10-18T00:00:00"/>
    <s v="-"/>
    <m/>
    <s v="CONSTRUÍDO"/>
    <s v="O&amp;M"/>
    <s v="CONSTRUÍDO"/>
    <n v="0"/>
    <m/>
  </r>
  <r>
    <s v="MGDBM"/>
    <s v="M2023_MGDBM_01"/>
    <s v="ATIVO"/>
    <s v="SIM"/>
    <s v="REDE OK"/>
    <m/>
    <d v="2024-05-15T00:00:00"/>
    <d v="2024-05-21T00:00:00"/>
    <s v="NA"/>
    <s v="NA"/>
    <s v="MGBAM-MGDBM-MGBAM"/>
    <x v="1"/>
    <s v="MGBAM"/>
    <s v="MGBAM"/>
    <s v="Ativo"/>
    <s v="BELO HORIZONTE"/>
    <x v="1"/>
    <s v="ATIVO COM  PROTEÇÃO TOPOLOGIA ESTRUT - LANÇAMENTO"/>
    <m/>
    <s v="SIM"/>
    <s v="ATIVO"/>
    <s v="REDE OK"/>
    <d v="1899-12-30T00:00:00"/>
    <s v="ICOMON MG"/>
    <s v="-"/>
    <s v="W0"/>
    <x v="1"/>
    <n v="478416"/>
    <s v="CANCELADO"/>
    <x v="0"/>
    <m/>
    <m/>
    <m/>
    <m/>
    <m/>
    <m/>
    <s v="N/A"/>
    <s v="REDE OK"/>
    <s v="ATIVO"/>
    <s v="-"/>
    <m/>
    <s v="CONSTRUÍDO"/>
    <s v="O&amp;M"/>
    <s v="CONSTRUÍDO"/>
    <n v="0"/>
    <m/>
  </r>
  <r>
    <s v="MGUBR"/>
    <s v="MGUBR"/>
    <s v="ATIVO"/>
    <s v="SIM"/>
    <s v="REDE OK"/>
    <m/>
    <s v="COLOCALIZADO"/>
    <s v="-"/>
    <s v="SIM"/>
    <s v="REDE OK"/>
    <s v="MGUTP-MGUBR-MGUTP/MGUTP"/>
    <x v="7"/>
    <s v="MGUBR"/>
    <s v="-"/>
    <s v="-"/>
    <s v="UBERLÂNDIA"/>
    <x v="4"/>
    <s v="COLOCALIZADO"/>
    <m/>
    <s v="NÃO"/>
    <s v="ATIVO"/>
    <s v="REDE OK"/>
    <d v="1899-12-30T00:00:00"/>
    <s v="LEGADO"/>
    <s v="-"/>
    <s v="W0"/>
    <x v="1"/>
    <n v="510422"/>
    <s v="Aprovado HQ"/>
    <x v="0"/>
    <m/>
    <m/>
    <m/>
    <e v="#REF!"/>
    <m/>
    <m/>
    <s v="N/A"/>
    <s v="REDE OK"/>
    <s v="ATIVO"/>
    <s v="-"/>
    <m/>
    <s v="CONSTRUÍDO"/>
    <s v="O&amp;M"/>
    <s v="500K"/>
    <n v="0"/>
    <m/>
  </r>
  <r>
    <s v="MGESC"/>
    <s v="M2023EST_MGESC_01"/>
    <s v="ATIVO"/>
    <s v="SIM"/>
    <s v="REDE OK"/>
    <m/>
    <d v="2024-07-10T00:00:00"/>
    <d v="2024-08-13T00:00:00"/>
    <s v="NA"/>
    <s v="NA"/>
    <s v="MGATR-MGESC-MGBNG-MGATR"/>
    <x v="1"/>
    <s v="MGSAG"/>
    <s v="MGATR"/>
    <s v="Ativo HL4 / Ativo HL5D"/>
    <s v="BELO HORIZONTE"/>
    <x v="1"/>
    <s v="REDE ENTREGUE COM  PROTEÇÃO TOPOLOGIA ESTRUT - CFO + ROLLOUT"/>
    <m/>
    <s v="NÃO"/>
    <s v="ATIVO"/>
    <s v="REDE OK"/>
    <d v="1899-12-30T00:00:00"/>
    <s v="TELEMONT MG"/>
    <s v="-"/>
    <s v="W0"/>
    <x v="1"/>
    <n v="486546"/>
    <s v="MAO OBRA A DISPOSICAO"/>
    <x v="0"/>
    <m/>
    <m/>
    <m/>
    <m/>
    <m/>
    <m/>
    <s v="N/A"/>
    <s v="REDE OK"/>
    <s v="ATIVO"/>
    <s v="-"/>
    <m/>
    <s v="CONSTRUÍDO"/>
    <s v="O&amp;M"/>
    <s v="CONSTRUÍDO"/>
    <n v="0"/>
    <m/>
  </r>
  <r>
    <s v="MGESF"/>
    <s v="M2024EST_MGESF_01"/>
    <s v="ATIVO"/>
    <s v="SIM"/>
    <s v="REDE OK"/>
    <m/>
    <d v="2024-09-03T00:00:00"/>
    <d v="2024-09-26T00:00:00"/>
    <s v="NA"/>
    <s v="NA"/>
    <s v="MGBLO-MGPBA-MGESF-MGBLO"/>
    <x v="1"/>
    <s v="MGSAG"/>
    <s v="MGBLO"/>
    <s v="Ativo HL4 / Ativo HL5D"/>
    <s v="BELO HORIZONTE"/>
    <x v="1"/>
    <s v="REDE ENTREGUE CONFORME TOPOLOGIA ESTRUTURANTE"/>
    <m/>
    <s v="NÃO"/>
    <s v="ATIVO"/>
    <s v="REDE OK"/>
    <d v="1899-12-30T00:00:00"/>
    <s v="TELEMONT MG"/>
    <s v="-"/>
    <s v="W0"/>
    <x v="1"/>
    <n v="512305"/>
    <s v="Aprovado HQ"/>
    <x v="0"/>
    <m/>
    <m/>
    <m/>
    <m/>
    <m/>
    <m/>
    <s v="N/A"/>
    <s v="REDE OK"/>
    <s v="ATIVO"/>
    <s v="-"/>
    <m/>
    <s v="CONSTRUÍDO"/>
    <s v="O&amp;M"/>
    <s v="CONSTRUÍDO"/>
    <n v="0"/>
    <m/>
  </r>
  <r>
    <s v="MGMSC"/>
    <s v="M2023EST_MGMSC_01"/>
    <s v="ATIVO"/>
    <s v="SIM"/>
    <s v="REDE OK"/>
    <m/>
    <d v="2024-03-06T00:00:00"/>
    <d v="2024-03-06T00:00:00"/>
    <s v="NA"/>
    <s v="NA"/>
    <s v="MGSCN-MGMSC-MGSCN"/>
    <x v="1"/>
    <s v="MGSCN"/>
    <s v="MGSCN"/>
    <s v="Ativo"/>
    <s v="SABARÁ"/>
    <x v="1"/>
    <s v="ATIVO COM  PROTEÇÃO TOPOLOGIA ESTRUT - CFO + ROLLOUT"/>
    <m/>
    <s v="NÃO"/>
    <s v="ATIVO"/>
    <s v="REDE OK"/>
    <d v="1899-12-30T00:00:00"/>
    <s v="TELEMONT MG"/>
    <s v="-"/>
    <s v="W0"/>
    <x v="1"/>
    <s v="MOIN"/>
    <s v="NA"/>
    <x v="0"/>
    <m/>
    <m/>
    <m/>
    <m/>
    <m/>
    <m/>
    <s v="N/A"/>
    <s v="REDE OK"/>
    <s v="ATIVO"/>
    <s v="-"/>
    <m/>
    <s v="CONSTRUÍDO"/>
    <s v="O&amp;M"/>
    <s v="CONSTRUÍDO"/>
    <n v="0"/>
    <m/>
  </r>
  <r>
    <s v="MGESJ"/>
    <s v="M2024EST_MGESJ_01"/>
    <s v="ATIVO"/>
    <s v="SIM"/>
    <s v="REDE OK"/>
    <m/>
    <s v="COLOCALIZADO"/>
    <s v="-"/>
    <s v="NA"/>
    <s v="NA"/>
    <s v="MGFEN-MGESJ-MGFEN"/>
    <x v="1"/>
    <s v="MGSAG"/>
    <s v="MGFEN"/>
    <s v="Ativo HL4 / Falta HL5D"/>
    <s v="BELO HORIZONTE"/>
    <x v="1"/>
    <s v="ATIVO COM PROTEÇÃO TOPOLOGIA ESTRUT (VALIDAÇÃO ARTHUR 09/10)"/>
    <m/>
    <s v="NÃO"/>
    <s v="ATIVO"/>
    <s v="REDE OK"/>
    <d v="1899-12-30T00:00:00"/>
    <s v="MOP"/>
    <s v="-"/>
    <s v="W0"/>
    <x v="1"/>
    <n v="512321"/>
    <s v="Empreiteira"/>
    <x v="0"/>
    <m/>
    <m/>
    <m/>
    <m/>
    <m/>
    <m/>
    <s v="N/A"/>
    <s v="REDE OK"/>
    <s v="ATIVO"/>
    <s v="-"/>
    <m/>
    <s v="CONSTRUÍDO"/>
    <s v="O&amp;M"/>
    <s v="CONSTRUÍDO"/>
    <n v="0"/>
    <m/>
  </r>
  <r>
    <s v="MGESL"/>
    <s v="M2024EST_MGESL_01"/>
    <s v="ATIVO"/>
    <s v="SIM"/>
    <s v="REDE OK"/>
    <m/>
    <d v="2024-03-11T00:00:00"/>
    <d v="2024-03-11T00:00:00"/>
    <s v="NA"/>
    <s v="NA"/>
    <s v="2 Vias - LUE"/>
    <x v="2"/>
    <s v="MGESL"/>
    <s v="-"/>
    <s v="Ativo"/>
    <s v="BELO HORIZONTE"/>
    <x v="1"/>
    <s v="ATIVO COM  PROTEÇÃO TOPOLOGIA ESTRUT - CFO + ROLLOUT"/>
    <m/>
    <s v="SIM"/>
    <s v="ATIVO"/>
    <s v="REDE OK"/>
    <d v="1899-12-30T00:00:00"/>
    <s v="TELEMONT MG"/>
    <s v="-"/>
    <s v="W0"/>
    <x v="1"/>
    <s v="NA"/>
    <s v="NA"/>
    <x v="0"/>
    <m/>
    <m/>
    <m/>
    <m/>
    <m/>
    <m/>
    <s v="N/A"/>
    <s v="REDE OK"/>
    <s v="ATIVO"/>
    <s v="-"/>
    <m/>
    <s v="CONSTRUÍDO"/>
    <s v="O&amp;M"/>
    <s v="CONSTRUÍDO"/>
    <n v="0"/>
    <m/>
  </r>
  <r>
    <s v="MGFAC"/>
    <s v="M2023EST_MGFAC_01"/>
    <s v="ATIVO"/>
    <s v="SIM"/>
    <s v="REDE OK"/>
    <m/>
    <d v="2024-07-23T00:00:00"/>
    <d v="2024-08-05T00:00:00"/>
    <s v="NA"/>
    <s v="NA"/>
    <s v="MGBSJ-MGTNL-MGFAC-MGBSJ"/>
    <x v="1"/>
    <s v="MGFLR"/>
    <s v="MGBSJ"/>
    <s v="Ativo HL4 / Falta HL5D"/>
    <s v="BELO HORIZONTE"/>
    <x v="1"/>
    <s v="ATIVO COM  PROTEÇÃO TOPOLOGIA ESTRUT - LANÇAMENTO"/>
    <m/>
    <s v="SIM"/>
    <s v="ATIVO"/>
    <s v="REDE OK"/>
    <d v="1899-12-30T00:00:00"/>
    <s v="ICOMON MG"/>
    <s v="-"/>
    <s v="W0"/>
    <x v="1"/>
    <n v="458465"/>
    <s v="Aprovado HQ"/>
    <x v="0"/>
    <m/>
    <m/>
    <m/>
    <m/>
    <m/>
    <m/>
    <s v="N/A"/>
    <s v="REDE OK"/>
    <s v="ATIVO"/>
    <s v="-"/>
    <m/>
    <s v="CONSTRUÍDO"/>
    <s v="O&amp;M"/>
    <s v="CONSTRUÍDO"/>
    <n v="0"/>
    <m/>
  </r>
  <r>
    <s v="MGESK"/>
    <s v="M2024EST_MGESK_01"/>
    <s v="ATIVO"/>
    <s v="SIM"/>
    <s v="REDE OK"/>
    <m/>
    <d v="2024-09-11T00:00:00"/>
    <d v="2024-09-18T00:00:00"/>
    <s v="NA"/>
    <s v="NA"/>
    <s v="MGRNS-MGESK-MGGEN-MGRNS"/>
    <x v="1"/>
    <s v="MGRNJ"/>
    <s v="MGRNS"/>
    <s v="Não Ativo"/>
    <s v="ESMERALDAS"/>
    <x v="1"/>
    <s v="REDE ENTREGUE CONFORME TOPOLOGIA ESTRUTURANTE"/>
    <m/>
    <s v="NÃO"/>
    <s v="ATIVO"/>
    <s v="REDE OK"/>
    <d v="1899-12-30T00:00:00"/>
    <s v="TELEMONT MG"/>
    <s v="-"/>
    <s v="W0"/>
    <x v="1"/>
    <n v="513575"/>
    <s v="Aprovado HQ"/>
    <x v="0"/>
    <m/>
    <m/>
    <m/>
    <m/>
    <m/>
    <m/>
    <s v="N/A"/>
    <s v="REDE OK"/>
    <s v="ATIVO"/>
    <s v="-"/>
    <m/>
    <s v="CONSTRUÍDO"/>
    <s v="O&amp;M"/>
    <s v="CONSTRUÍDO"/>
    <n v="0"/>
    <m/>
  </r>
  <r>
    <s v="MGFCU"/>
    <s v="M2024EST_MGFCU_01"/>
    <s v="ATIVO"/>
    <s v="SIM"/>
    <s v="REDE OK"/>
    <m/>
    <d v="2024-07-27T00:00:00"/>
    <d v="2024-05-27T00:00:00"/>
    <s v="NA"/>
    <s v="NA"/>
    <s v="MGBSJ-MGFCU-MGBSJ"/>
    <x v="1"/>
    <s v="MGFLR"/>
    <s v="MGBSJ"/>
    <s v="Ativo HL4 / Falta HL5D"/>
    <s v="BELO HORIZONTE"/>
    <x v="1"/>
    <s v="ATIVO COM  PROTEÇÃO TOPOLOGIA ESTRUT - LANÇAMENTO"/>
    <m/>
    <s v="SIM"/>
    <s v="ATIVO"/>
    <s v="REDE OK"/>
    <d v="1899-12-30T00:00:00"/>
    <s v="ICOMON MG"/>
    <s v="-"/>
    <s v="W0"/>
    <x v="1"/>
    <s v="MOIN"/>
    <s v="NA"/>
    <x v="0"/>
    <m/>
    <m/>
    <m/>
    <m/>
    <m/>
    <m/>
    <s v="N/A"/>
    <s v="REDE OK"/>
    <s v="ATIVO"/>
    <s v="-"/>
    <m/>
    <s v="CONSTRUÍDO"/>
    <s v="O&amp;M"/>
    <s v="CONSTRUÍDO"/>
    <n v="0"/>
    <m/>
  </r>
  <r>
    <s v="MGFEN"/>
    <s v="M2023EST_MGFEN_01"/>
    <s v="ATIVO"/>
    <s v="SIM"/>
    <s v="REDE OK"/>
    <m/>
    <d v="2024-09-21T00:00:00"/>
    <d v="2024-09-25T00:00:00"/>
    <s v="SIM"/>
    <s v="REDE OK"/>
    <s v="MGSAG-MGFEN-MGSAG / MGSAG-MGFEN"/>
    <x v="3"/>
    <s v="MGSAG"/>
    <s v="-"/>
    <s v="Ativo"/>
    <s v="BELO HORIZONTE"/>
    <x v="1"/>
    <s v="REDE ENTREGUE CONFORME TOPOLOGIA ESTRUTURANTE"/>
    <m/>
    <s v="NÃO"/>
    <s v="ATIVO"/>
    <s v="REDE OK"/>
    <d v="1899-12-30T00:00:00"/>
    <s v="TELEMONT MG"/>
    <s v="-"/>
    <s v="W0"/>
    <x v="1"/>
    <n v="517389"/>
    <s v="Regional"/>
    <x v="0"/>
    <m/>
    <m/>
    <m/>
    <m/>
    <m/>
    <m/>
    <s v="N/A"/>
    <s v="REDE OK"/>
    <s v="ATIVO"/>
    <s v="-"/>
    <m/>
    <s v="CONSTRUÍDO"/>
    <s v="O&amp;M"/>
    <s v="CONSTRUÍDO"/>
    <n v="0"/>
    <m/>
  </r>
  <r>
    <s v="MGFLA"/>
    <s v="M2023EST_MGFLA_01"/>
    <s v="ATIVO"/>
    <s v="SIM"/>
    <s v="REDE OK"/>
    <m/>
    <d v="2024-07-22T00:00:00"/>
    <d v="2024-10-22T00:00:00"/>
    <s v="NA"/>
    <s v="NA"/>
    <s v="MGG37-MGFLA-MGG37"/>
    <x v="1"/>
    <s v="MGG37"/>
    <s v="MGG37"/>
    <s v="Ativo"/>
    <s v="CONTAGEM"/>
    <x v="1"/>
    <s v="REDE ENTREGUE COM  PROTEÇÃO TOPOLOGIA ESTRUT - CFO + ROLLOUT"/>
    <m/>
    <s v="NÃO"/>
    <s v="ATIVO"/>
    <s v="REDE OK"/>
    <d v="1899-12-30T00:00:00"/>
    <s v="ONDACOM"/>
    <s v="-"/>
    <s v="W0"/>
    <x v="1"/>
    <n v="508237"/>
    <s v="Regional"/>
    <x v="0"/>
    <m/>
    <m/>
    <m/>
    <m/>
    <m/>
    <m/>
    <s v="N/A"/>
    <d v="2024-10-10T00:00:00"/>
    <d v="2024-10-18T00:00:00"/>
    <s v="-"/>
    <s v="AGENDADO PARA 19/10"/>
    <s v="CONSTRUÍDO"/>
    <s v="O&amp;M"/>
    <s v="CONSTRUÍDO"/>
    <n v="0"/>
    <m/>
  </r>
  <r>
    <s v="MGFLE"/>
    <s v="M2024EST_MGFLE_01"/>
    <s v="ATIVO"/>
    <s v="SIM"/>
    <s v="REDE OK"/>
    <m/>
    <d v="2024-07-27T00:00:00"/>
    <d v="2024-09-02T00:00:00"/>
    <s v="NA"/>
    <s v="NA"/>
    <s v="MGBSJ-MGFLE-MGBSJ"/>
    <x v="1"/>
    <s v="MGFLR"/>
    <s v="MGBSJ"/>
    <s v="Ativo HL4 / Ativo HL5D"/>
    <s v="BELO HORIZONTE"/>
    <x v="1"/>
    <s v="REDE ENTREGUE COM  PROTEÇÃO TOPOLOGIA ESTRUT - LANÇAMENTO "/>
    <m/>
    <s v="SIM"/>
    <s v="ATIVO"/>
    <s v="REDE OK"/>
    <d v="1899-12-30T00:00:00"/>
    <s v="ICOMON MG"/>
    <s v="-"/>
    <s v="W0"/>
    <x v="1"/>
    <s v="NA"/>
    <s v="NA"/>
    <x v="0"/>
    <m/>
    <m/>
    <m/>
    <m/>
    <m/>
    <m/>
    <s v="N/A"/>
    <s v="REDE OK"/>
    <s v="ATIVO"/>
    <s v="-"/>
    <m/>
    <s v="CONSTRUÍDO"/>
    <s v="O&amp;M"/>
    <s v="CONSTRUÍDO"/>
    <n v="0"/>
    <m/>
  </r>
  <r>
    <s v="MGFLO"/>
    <s v="M2023EST_MGFLO_01"/>
    <s v="ATIVO"/>
    <s v="SIM"/>
    <s v="REDE OK"/>
    <m/>
    <d v="2024-07-23T00:00:00"/>
    <s v="-"/>
    <s v="NÃO"/>
    <s v="PENDENTE"/>
    <s v="MGJCT-MGFLO-MGJCT / MGJCT-MGFLO"/>
    <x v="3"/>
    <s v="MGJCT"/>
    <s v="-"/>
    <s v="Ativo"/>
    <s v="BELO HORIZONTE"/>
    <x v="1"/>
    <m/>
    <m/>
    <s v="SIM"/>
    <s v="ATIVO"/>
    <s v="REDE OK"/>
    <d v="1899-12-30T00:00:00"/>
    <s v="ICOMON SP / MOP"/>
    <s v="-"/>
    <s v="W0"/>
    <x v="1"/>
    <s v="NA"/>
    <s v="NA"/>
    <x v="0"/>
    <m/>
    <m/>
    <m/>
    <m/>
    <m/>
    <m/>
    <s v="N/A"/>
    <s v="REDE OK"/>
    <s v="ATIVO"/>
    <s v="-"/>
    <m/>
    <s v="CONSTRUÍDO"/>
    <s v="O&amp;M"/>
    <s v="CONSTRUÍDO"/>
    <n v="0"/>
    <m/>
  </r>
  <r>
    <s v="MGGEN"/>
    <s v="M2024EST_MGGEN_01"/>
    <s v="ATIVO"/>
    <s v="SIM"/>
    <s v="REDE OK"/>
    <m/>
    <d v="2024-09-11T00:00:00"/>
    <d v="2024-09-18T00:00:00"/>
    <s v="NA"/>
    <s v="NA"/>
    <s v="MGRNS-MGESK-MGGEN-MGRNS"/>
    <x v="1"/>
    <s v="MGRNJ"/>
    <s v="MGRNS"/>
    <s v="Não Ativo"/>
    <s v="RIBEIRÃO DAS NEVES"/>
    <x v="1"/>
    <s v="REDE ENTREGUE CONFORME TOPOLOGIA ESTRUTURANTE"/>
    <m/>
    <s v="NÃO"/>
    <s v="ATIVO"/>
    <s v="REDE OK"/>
    <d v="1899-12-30T00:00:00"/>
    <s v="TELEMONT MG"/>
    <s v="-"/>
    <s v="W0"/>
    <x v="1"/>
    <n v="513575"/>
    <s v="Aprovado HQ"/>
    <x v="0"/>
    <m/>
    <m/>
    <m/>
    <m/>
    <m/>
    <m/>
    <s v="N/A"/>
    <s v="REDE OK"/>
    <s v="ATIVO"/>
    <s v="-"/>
    <m/>
    <s v="CONSTRUÍDO"/>
    <s v="O&amp;M"/>
    <s v="CONSTRUÍDO"/>
    <n v="0"/>
    <m/>
  </r>
  <r>
    <s v="MGACD"/>
    <s v="M2024EST_MGACD_01"/>
    <s v="ATIVO - RÁDIO"/>
    <s v="RÁDIO"/>
    <s v="RÁDIO"/>
    <m/>
    <s v="RADIO"/>
    <s v="RADIO"/>
    <s v="NA"/>
    <s v="NA"/>
    <s v="RADIO"/>
    <x v="1"/>
    <s v="MGRNJ"/>
    <s v="MGRNJ"/>
    <s v="Não Ativo"/>
    <s v="ESMERALDAS"/>
    <x v="1"/>
    <s v="SEM AÇÃO RE"/>
    <m/>
    <s v="NÃO"/>
    <s v="RÁDIO"/>
    <s v="RÁDIO"/>
    <d v="1899-12-30T00:00:00"/>
    <s v="ENGENHARIA RÁDIO"/>
    <s v="-"/>
    <s v="W0"/>
    <x v="1"/>
    <s v="NA"/>
    <s v="NA"/>
    <x v="2"/>
    <m/>
    <m/>
    <m/>
    <s v="VALIDAR PREDECESSOR ELISANGÊLA"/>
    <m/>
    <m/>
    <s v="N/A"/>
    <s v="REDE OK"/>
    <s v="ATIVO"/>
    <s v="-"/>
    <m/>
    <s v="CONSTRUÍDO"/>
    <s v="ENGENHARIA TX"/>
    <s v="CONSTRUÍDO"/>
    <n v="0"/>
    <m/>
  </r>
  <r>
    <s v="MGFLR"/>
    <s v="-"/>
    <s v="ATIVO"/>
    <s v="SIM"/>
    <s v="REDE OK"/>
    <m/>
    <d v="2024-07-23T00:00:00"/>
    <d v="2024-04-16T00:00:00"/>
    <s v="NA"/>
    <s v="NA"/>
    <s v="2 Vias - BHF"/>
    <x v="2"/>
    <s v="MGFLR"/>
    <s v="-"/>
    <s v="Ativo"/>
    <s v="BELO HORIZONTE"/>
    <x v="1"/>
    <s v="ATIVO COM  PROTEÇÃO TOPOLOGIA ESTRUT - LANÇAMENTO"/>
    <m/>
    <s v="SIM"/>
    <s v="ATIVO"/>
    <s v="REDE OK"/>
    <d v="1899-12-30T00:00:00"/>
    <s v="ICOMON MG"/>
    <s v="-"/>
    <s v="W0"/>
    <x v="1"/>
    <n v="519728"/>
    <s v="Empreiteira"/>
    <x v="0"/>
    <m/>
    <m/>
    <m/>
    <m/>
    <m/>
    <m/>
    <s v="N/A"/>
    <s v="REDE OK"/>
    <s v="ATIVO"/>
    <s v="-"/>
    <m/>
    <s v="CONSTRUÍDO"/>
    <s v="O&amp;M"/>
    <s v="CONSTRUÍDO"/>
    <n v="0"/>
    <m/>
  </r>
  <r>
    <s v="MGFTB"/>
    <s v="M2024EST_MGFTB_01"/>
    <s v="ATIVO"/>
    <s v="SIM"/>
    <s v="REDE OK"/>
    <m/>
    <d v="2024-09-05T00:00:00"/>
    <d v="2024-09-12T00:00:00"/>
    <s v="NA"/>
    <s v="NA"/>
    <s v="MGBLO-MGCCW-MGBPM-MGFTB-MGBLO"/>
    <x v="1"/>
    <s v="MGSAG"/>
    <s v="MGBLO"/>
    <s v="Ativo HL4 / Ativo HL5D"/>
    <s v="BELO HORIZONTE"/>
    <x v="1"/>
    <s v="REDE ENTREGUE CONFORME TOPOLOGIA ESTRUTURANTE"/>
    <m/>
    <s v="NÃO"/>
    <s v="ATIVO"/>
    <s v="REDE OK"/>
    <d v="1899-12-30T00:00:00"/>
    <s v="TELEMONT MG"/>
    <s v="-"/>
    <s v="W0"/>
    <x v="1"/>
    <n v="512295"/>
    <s v="Aprovado HQ"/>
    <x v="0"/>
    <m/>
    <m/>
    <m/>
    <m/>
    <m/>
    <m/>
    <s v="N/A"/>
    <s v="REDE OK"/>
    <s v="ATIVO"/>
    <s v="-"/>
    <m/>
    <s v="CONSTRUÍDO"/>
    <s v="O&amp;M"/>
    <s v="CONSTRUÍDO"/>
    <n v="0"/>
    <m/>
  </r>
  <r>
    <s v="MGJJL"/>
    <s v="M2024EST_MGJJL_01"/>
    <s v="ATIVO"/>
    <s v="SIM"/>
    <s v="REDE OK"/>
    <m/>
    <d v="2024-09-06T00:00:00"/>
    <s v="-"/>
    <s v="NA"/>
    <s v="NA"/>
    <s v="MGI04-MGJJL(FLAT)-MGI04"/>
    <x v="5"/>
    <s v="MGI04"/>
    <s v="MGI04"/>
    <s v="Ativo"/>
    <s v="JUIZ DE FORA"/>
    <x v="6"/>
    <s v="REDE ENTREGUE CONFORME TOPOLOGIA ESTRUTURANTE"/>
    <m/>
    <s v="NÃO"/>
    <s v="ATIVO"/>
    <s v="REDE OK"/>
    <d v="1899-12-30T00:00:00"/>
    <s v="TELEMONT MG"/>
    <s v="-"/>
    <s v="W0"/>
    <x v="1"/>
    <n v="509220"/>
    <s v="Aprovado HQ"/>
    <x v="0"/>
    <m/>
    <m/>
    <m/>
    <e v="#REF!"/>
    <m/>
    <m/>
    <s v="N/A"/>
    <s v="REDE OK"/>
    <s v="ATIVO"/>
    <s v="-"/>
    <m/>
    <s v="CONSTRUÍDO"/>
    <s v="O&amp;M"/>
    <s v="500K"/>
    <n v="0"/>
    <m/>
  </r>
  <r>
    <s v="MGFTG"/>
    <s v="M2023EST_MGFTG_01"/>
    <s v="ATIVO"/>
    <s v="SIM"/>
    <s v="REDE OK"/>
    <m/>
    <d v="2024-07-23T00:00:00"/>
    <d v="2024-10-01T00:00:00"/>
    <s v="NA"/>
    <s v="NA"/>
    <s v="MGFLR-MGFTG-MGHOR-MGFLR"/>
    <x v="1"/>
    <s v="MGFLR"/>
    <s v="MGFLR"/>
    <s v="Ativo"/>
    <s v="BELO HORIZONTE"/>
    <x v="1"/>
    <s v="REDE ENTREGUE COM  PROTEÇÃO TOPOLOGIA ESTRUT - LANÇAMENTO "/>
    <m/>
    <s v="SIM"/>
    <s v="ATIVO"/>
    <s v="REDE OK"/>
    <d v="1899-12-30T00:00:00"/>
    <s v="ICOMON MG"/>
    <s v="-"/>
    <s v="W0"/>
    <x v="1"/>
    <n v="507985"/>
    <s v="Empreiteira"/>
    <x v="0"/>
    <m/>
    <m/>
    <m/>
    <m/>
    <m/>
    <m/>
    <s v="N/A"/>
    <s v="REDE OK"/>
    <d v="2024-10-01T00:00:00"/>
    <s v="-"/>
    <m/>
    <s v="CONSTRUÍDO"/>
    <s v="O&amp;M"/>
    <s v="CONSTRUÍDO"/>
    <n v="0"/>
    <m/>
  </r>
  <r>
    <s v="MGG37"/>
    <s v="M2023_MGG37_01"/>
    <s v="ATIVO"/>
    <s v="SIM"/>
    <s v="REDE OK"/>
    <m/>
    <d v="2024-01-01T00:00:00"/>
    <d v="2024-01-01T00:00:00"/>
    <s v="NÃO"/>
    <s v="PENDENTE"/>
    <s v="3 Vias - BHF"/>
    <x v="2"/>
    <s v="MGG37"/>
    <s v="-"/>
    <s v="Ativo"/>
    <s v="CONTAGEM"/>
    <x v="1"/>
    <s v="ATIVO COM  PROTEÇÃO TOPOLOGIA ESTRUT - CFO + ROLLOUT"/>
    <m/>
    <s v="NÃO"/>
    <s v="ATIVO"/>
    <s v="REDE OK"/>
    <d v="1899-12-30T00:00:00"/>
    <s v="MOP"/>
    <s v="-"/>
    <s v="W0"/>
    <x v="1"/>
    <s v="NA"/>
    <s v="NA"/>
    <x v="0"/>
    <m/>
    <m/>
    <m/>
    <m/>
    <m/>
    <m/>
    <s v="N/A"/>
    <s v="REDE OK"/>
    <s v="ATIVO"/>
    <s v="-"/>
    <m/>
    <s v="CONSTRUÍDO"/>
    <s v="O&amp;M"/>
    <s v="CONSTRUÍDO"/>
    <n v="0"/>
    <m/>
  </r>
  <r>
    <s v="MGGBE"/>
    <s v="M2023_MGGBE_01"/>
    <s v="ATIVO"/>
    <s v="SIM"/>
    <s v="REDE OK"/>
    <m/>
    <d v="2024-10-10T00:00:00"/>
    <d v="2024-10-14T00:00:00"/>
    <s v="NA"/>
    <s v="NA"/>
    <s v="MGG37-MGGBE-MGG37"/>
    <x v="1"/>
    <s v="MGG37"/>
    <s v="MGG37"/>
    <s v="Ativo"/>
    <s v="CONTAGEM"/>
    <x v="1"/>
    <s v="REDE ENTREGUE CONFORME TOPOLOGIA ESTRUTURANTE"/>
    <m/>
    <s v="NÃO"/>
    <s v="ATIVO"/>
    <s v="REDE OK"/>
    <d v="1899-12-30T00:00:00"/>
    <s v="TELEMONT MG"/>
    <s v="-"/>
    <s v="W0"/>
    <x v="1"/>
    <n v="522440"/>
    <s v="IMPL - Cadastro"/>
    <x v="0"/>
    <m/>
    <m/>
    <m/>
    <m/>
    <m/>
    <m/>
    <s v="N/A"/>
    <s v="PENDENCIA PROJETO"/>
    <s v="ATIVO"/>
    <s v="PENDENTE ACESSO"/>
    <s v="REDE ENTREGUE, VALIDAÇÃO E-MAIL TELEMONT 15/10"/>
    <s v="CONSTRUÍDO"/>
    <s v="O&amp;M"/>
    <s v="CONSTRUÍDO"/>
    <n v="0"/>
    <m/>
  </r>
  <r>
    <s v="MGGC2"/>
    <s v="M2024EST_MGGC2_01"/>
    <s v="ATIVO - FLAT SMALLCELL"/>
    <s v="FLAT - SMALLCELL"/>
    <s v="REDE OK"/>
    <m/>
    <d v="2024-09-16T00:00:00"/>
    <d v="2024-09-16T00:00:00"/>
    <s v="NA"/>
    <s v="NA"/>
    <s v="MGCJH-MGGC2"/>
    <x v="1"/>
    <s v="MGG37"/>
    <s v="MGCJH"/>
    <s v="Ativo HL4 / Falta HL5D"/>
    <s v="CONTAGEM"/>
    <x v="1"/>
    <s v="ATIVO TOPOLOGIA ESTRUT - CFO + ROLLOUT"/>
    <m/>
    <s v="NÃO"/>
    <s v="ATIVO"/>
    <s v="REDE OK"/>
    <d v="1899-12-30T00:00:00"/>
    <s v="MOP"/>
    <s v="-"/>
    <s v="W0"/>
    <x v="1"/>
    <s v="NA"/>
    <s v="NA"/>
    <x v="0"/>
    <m/>
    <m/>
    <m/>
    <s v="SMALLCELL"/>
    <m/>
    <m/>
    <s v="N/A"/>
    <s v="REDE OK"/>
    <s v="ATIVO"/>
    <s v="-"/>
    <m/>
    <s v="CONSTRUÍDO"/>
    <s v="O&amp;M"/>
    <s v="CONSTRUÍDO"/>
    <n v="0"/>
    <m/>
  </r>
  <r>
    <s v="MGIBW"/>
    <s v="M2024EST_MGIBW_01"/>
    <s v="ATIVO"/>
    <s v="SIM"/>
    <s v="REDE OK"/>
    <m/>
    <d v="2024-09-14T00:00:00"/>
    <d v="2024-09-19T00:00:00"/>
    <s v="NA"/>
    <s v="NA"/>
    <s v="MGIIE-MGIVC-MGIBW-MGISD-MGIIE"/>
    <x v="1"/>
    <s v="MGIIE"/>
    <s v="MGIIE"/>
    <s v="Ativo"/>
    <s v="IBIRITÉ"/>
    <x v="1"/>
    <s v="REDE ENTREGUE CONFORME TOPOLOGIA ESTRUTURANTE"/>
    <m/>
    <s v="NÃO"/>
    <s v="ATIVO"/>
    <s v="REDE OK"/>
    <d v="1899-12-30T00:00:00"/>
    <s v="TELEMONT MG"/>
    <s v="-"/>
    <s v="W0"/>
    <x v="1"/>
    <n v="517386"/>
    <s v="Regional"/>
    <x v="0"/>
    <m/>
    <m/>
    <m/>
    <m/>
    <m/>
    <m/>
    <s v="N/A"/>
    <s v="REDE OK"/>
    <s v="ATIVO"/>
    <s v="-"/>
    <m/>
    <s v="CONSTRUÍDO"/>
    <s v="O&amp;M"/>
    <s v="CONSTRUÍDO"/>
    <n v="0"/>
    <m/>
  </r>
  <r>
    <s v="MGANG"/>
    <s v="M2024EST_MGANG_01"/>
    <s v="ATIVO - RÁDIO"/>
    <s v="RÁDIO"/>
    <s v="RÁDIO"/>
    <m/>
    <s v="RADIO"/>
    <s v="RADIO"/>
    <s v="NA"/>
    <s v="NA"/>
    <s v="RADIO"/>
    <x v="1"/>
    <s v="MGSCN"/>
    <s v="MGSCN"/>
    <s v="Ativo"/>
    <s v="SABARÁ"/>
    <x v="1"/>
    <s v="SEM AÇÃO RE"/>
    <m/>
    <s v="NÃO"/>
    <s v="RÁDIO"/>
    <s v="RÁDIO"/>
    <d v="1899-12-30T00:00:00"/>
    <s v="ENGENHARIA RÁDIO"/>
    <s v="-"/>
    <s v="W0"/>
    <x v="1"/>
    <s v="NA"/>
    <s v="NA"/>
    <x v="2"/>
    <m/>
    <m/>
    <m/>
    <s v="VALIDAR PREDECESSOR ELISANGÊLA"/>
    <m/>
    <m/>
    <s v="N/A"/>
    <s v="REDE OK"/>
    <s v="ATIVO"/>
    <s v="-"/>
    <m/>
    <s v="CONSTRUÍDO"/>
    <s v="ENGENHARIA TX"/>
    <s v="CONSTRUÍDO"/>
    <n v="0"/>
    <m/>
  </r>
  <r>
    <s v="MGERR"/>
    <s v="M2024EST_MGERR_01"/>
    <s v="ATIVO"/>
    <s v="SIM"/>
    <s v="REDE OK"/>
    <m/>
    <d v="2024-05-17T00:00:00"/>
    <d v="2024-05-21T00:00:00"/>
    <s v="NA"/>
    <s v="NA"/>
    <s v="MGBCQ-MGERR-MGSSB-MGBCQ"/>
    <x v="1"/>
    <s v="MGBAM"/>
    <s v="MGBCQ"/>
    <s v="Ativo"/>
    <s v="BELO HORIZONTE"/>
    <x v="1"/>
    <s v="ATIVO COM  PROTEÇÃO TOPOLOGIA ESTRUT - LANÇAMENTO"/>
    <m/>
    <s v="SIM"/>
    <s v="ATIVO"/>
    <s v="REDE OK"/>
    <d v="1899-12-30T00:00:00"/>
    <s v="ICOMON MG"/>
    <s v="-"/>
    <s v="W0"/>
    <x v="1"/>
    <s v="MOIN"/>
    <s v="NA"/>
    <x v="0"/>
    <m/>
    <m/>
    <m/>
    <m/>
    <m/>
    <m/>
    <s v="N/A"/>
    <s v="REDE OK"/>
    <s v="ATIVO"/>
    <s v="-"/>
    <m/>
    <s v="CONSTRUÍDO"/>
    <s v="O&amp;M"/>
    <s v="CONSTRUÍDO"/>
    <n v="0"/>
    <m/>
  </r>
  <r>
    <s v="MGGCF"/>
    <s v="M2024SMALL_MGGCF_01"/>
    <s v="ATIVO - FLAT SMALLCELL"/>
    <s v="FLAT - SMALLCELL"/>
    <s v="REDE OK"/>
    <m/>
    <d v="2024-09-16T00:00:00"/>
    <d v="2024-09-16T00:00:00"/>
    <s v="NA"/>
    <s v="NA"/>
    <s v="MGCJH-MGGCF"/>
    <x v="1"/>
    <s v="MGG37"/>
    <s v="MGCJH"/>
    <s v="Ativo HL4 / Falta HL5D"/>
    <s v="CONTAGEM"/>
    <x v="1"/>
    <s v="ATIVO TOPOLOGIA ESTRUT - CFO + ROLLOUT"/>
    <m/>
    <s v="NÃO"/>
    <s v="ATIVO"/>
    <s v="REDE OK"/>
    <d v="1899-12-30T00:00:00"/>
    <s v="ONDACOM"/>
    <s v="-"/>
    <s v="W0"/>
    <x v="1"/>
    <n v="508082"/>
    <s v="Regional"/>
    <x v="0"/>
    <m/>
    <m/>
    <m/>
    <s v="SMALLCELL"/>
    <m/>
    <m/>
    <s v="N/A"/>
    <s v="REDE OK"/>
    <s v="ATIVO"/>
    <s v="-"/>
    <m/>
    <s v="CONSTRUÍDO"/>
    <s v="O&amp;M"/>
    <s v="CONSTRUÍDO"/>
    <n v="0"/>
    <m/>
  </r>
  <r>
    <s v="MGGE2"/>
    <s v="M2024SMALL_MGGE2_01"/>
    <s v="ATIVO - FLAT SMALLCELL"/>
    <s v="FLAT - SMALLCELL"/>
    <s v="REDE OK"/>
    <m/>
    <d v="2024-05-29T00:00:00"/>
    <s v="-"/>
    <s v="NA"/>
    <s v="NA"/>
    <s v="MGCCA-MGGE2"/>
    <x v="1"/>
    <s v="MGG37"/>
    <s v="MGCCA"/>
    <s v="Ativo"/>
    <s v="CONTAGEM"/>
    <x v="1"/>
    <s v="REDE ENTREGUE (SMALL CELL)"/>
    <s v="SMALLCELL"/>
    <s v="NÃO"/>
    <s v="ATIVO"/>
    <s v="REDE OK"/>
    <d v="1899-12-30T00:00:00"/>
    <s v="ONDACOM"/>
    <s v="-"/>
    <s v="W0"/>
    <x v="1"/>
    <n v="502806"/>
    <s v="Aprovado HQ"/>
    <x v="0"/>
    <m/>
    <m/>
    <m/>
    <s v="SMALLCELL"/>
    <m/>
    <m/>
    <s v="N/A"/>
    <s v="REDE OK"/>
    <s v="ATIVO"/>
    <s v="-"/>
    <m/>
    <s v="CONSTRUÍDO"/>
    <s v="ENGENHARIA TX"/>
    <s v="CONSTRUÍDO"/>
    <n v="0"/>
    <m/>
  </r>
  <r>
    <s v="MGBUM"/>
    <s v="M2023_MGBUM_01"/>
    <s v="ATIVO"/>
    <s v="SIM"/>
    <s v="REDE OK"/>
    <m/>
    <d v="2024-06-17T00:00:00"/>
    <d v="2024-06-18T00:00:00"/>
    <s v="NA"/>
    <s v="NA"/>
    <s v="MGBET-MGBUM-MGBET"/>
    <x v="1"/>
    <s v="MGBET"/>
    <s v="MGBET"/>
    <s v="Ativo"/>
    <s v="BETIM"/>
    <x v="1"/>
    <s v="ATIVO COM  PROTEÇÃO TOPOLOGIA ESTRUT - CFO + ROLLOUT"/>
    <m/>
    <s v="NÃO"/>
    <s v="ATIVO"/>
    <s v="REDE OK"/>
    <d v="1899-12-30T00:00:00"/>
    <s v="TELEMONT MG"/>
    <s v="-"/>
    <s v="W0"/>
    <x v="1"/>
    <n v="501433"/>
    <s v="MAO OBRA A DISPOSICAO"/>
    <x v="0"/>
    <m/>
    <m/>
    <m/>
    <m/>
    <m/>
    <m/>
    <s v="N/A"/>
    <s v="REDE OK"/>
    <s v="ATIVO"/>
    <s v="-"/>
    <m/>
    <s v="CONSTRUÍDO"/>
    <s v="O&amp;M"/>
    <s v="CONSTRUÍDO"/>
    <n v="0"/>
    <m/>
  </r>
  <r>
    <s v="MGGEE"/>
    <s v="M2024SMALL_MGGEE_01"/>
    <s v="ATIVO - FLAT SMALLCELL"/>
    <s v="FLAT - SMALLCELL"/>
    <s v="REDE OK"/>
    <m/>
    <d v="2024-05-29T00:00:00"/>
    <s v="-"/>
    <s v="NA"/>
    <s v="NA"/>
    <s v="MGCCA-MGGEE"/>
    <x v="1"/>
    <s v="MGG37"/>
    <s v="MGCCA"/>
    <s v="Ativo"/>
    <s v="CONTAGEM"/>
    <x v="1"/>
    <s v="REDE ENTREGUE (SMALL CELL)"/>
    <s v="SMALLCELL"/>
    <s v="NÃO"/>
    <s v="ATIVO"/>
    <s v="REDE OK"/>
    <d v="1899-12-30T00:00:00"/>
    <s v="ONDACOM"/>
    <s v="-"/>
    <s v="W0"/>
    <x v="1"/>
    <n v="510620"/>
    <s v="Aprovado HQ"/>
    <x v="0"/>
    <m/>
    <m/>
    <m/>
    <s v="SMALLCELL"/>
    <m/>
    <m/>
    <s v="N/A"/>
    <s v="REDE OK"/>
    <s v="ATIVO"/>
    <s v="-"/>
    <m/>
    <s v="CONSTRUÍDO"/>
    <s v="ENGENHARIA TX"/>
    <s v="CONSTRUÍDO"/>
    <n v="0"/>
    <m/>
  </r>
  <r>
    <s v="MGAVE"/>
    <s v="M2024EST_MGAVE_01"/>
    <s v="ATIVO - RÁDIO"/>
    <s v="RÁDIO"/>
    <s v="RÁDIO"/>
    <m/>
    <s v="RADIO"/>
    <s v="RADIO"/>
    <s v="NA"/>
    <s v="NA"/>
    <s v="RADIO"/>
    <x v="1"/>
    <s v="MGSLU"/>
    <s v="MGSLU"/>
    <s v="Não Ativo"/>
    <s v="SABARÁ"/>
    <x v="1"/>
    <s v="SEM AÇÃO RE"/>
    <s v="AGUARDAR HL4 SLU"/>
    <s v="NÃO"/>
    <s v="RÁDIO"/>
    <s v="RÁDIO"/>
    <d v="1899-12-30T00:00:00"/>
    <s v="ENGENHARIA RÁDIO"/>
    <s v="-"/>
    <s v="W0"/>
    <x v="1"/>
    <s v="NA"/>
    <s v="NA"/>
    <x v="2"/>
    <m/>
    <m/>
    <m/>
    <s v="VALIDAR PREDECESSOR ELISANGÊLA"/>
    <m/>
    <m/>
    <s v="N/A"/>
    <s v="REDE OK"/>
    <s v="ATIVO"/>
    <s v="-"/>
    <m/>
    <s v="CONSTRUÍDO"/>
    <s v="ENGENHARIA TX"/>
    <s v="CONSTRUÍDO"/>
    <n v="0"/>
    <m/>
  </r>
  <r>
    <s v="MGGEP"/>
    <s v="M2024EST_MGGEP_01"/>
    <s v="ATIVO"/>
    <s v="SIM"/>
    <s v="REDE OK"/>
    <m/>
    <d v="2024-09-02T00:00:00"/>
    <d v="2024-09-19T00:00:00"/>
    <s v="NA"/>
    <s v="NA"/>
    <s v="MGBLO-MGGEP-MGBLO"/>
    <x v="1"/>
    <s v="MGSAG"/>
    <s v="MGBLO"/>
    <s v="Ativo HL4 / Ativo HL5D"/>
    <s v="BELO HORIZONTE"/>
    <x v="1"/>
    <s v="REDE ENTREGUE CONFORME TOPOLOGIA ESTRUTURANTE"/>
    <m/>
    <s v="NÃO"/>
    <s v="ATIVO"/>
    <s v="REDE OK"/>
    <d v="1899-12-30T00:00:00"/>
    <s v="TELEMONT MG"/>
    <s v="-"/>
    <s v="W0"/>
    <x v="1"/>
    <n v="512304"/>
    <s v="Aprovado HQ"/>
    <x v="0"/>
    <m/>
    <m/>
    <m/>
    <m/>
    <m/>
    <m/>
    <s v="N/A"/>
    <s v="REDE OK"/>
    <s v="ATIVO"/>
    <s v="-"/>
    <m/>
    <s v="CONSTRUÍDO"/>
    <s v="O&amp;M"/>
    <s v="CONSTRUÍDO"/>
    <n v="0"/>
    <m/>
  </r>
  <r>
    <s v="MGLOR"/>
    <s v="M2025EST_MGLOR_01"/>
    <s v="ATIVO"/>
    <s v="SIM"/>
    <s v="REDE OK"/>
    <s v="ATIVO"/>
    <d v="2025-09-11T00:00:00"/>
    <d v="2025-09-22T00:00:00"/>
    <s v="NA"/>
    <s v="NA"/>
    <s v="MGSDE-MGLOR-MGSDE"/>
    <x v="4"/>
    <s v="MGSDE"/>
    <s v="MGLOR"/>
    <s v="-"/>
    <s v="JUIZ DE FORA_2025"/>
    <x v="0"/>
    <m/>
    <s v="17/09/2025 - Liberado ativar proteção; 16/09/2025 - Ajustar sinotico conforme email Gustavo Rosa dia 16/09/25"/>
    <s v="NÃO"/>
    <s v="ATIVO"/>
    <s v="REDE OK"/>
    <s v="ATIVO"/>
    <s v="NORT"/>
    <s v="-"/>
    <s v="-"/>
    <x v="0"/>
    <n v="567863"/>
    <s v="Aprovado HQ"/>
    <x v="0"/>
    <m/>
    <m/>
    <m/>
    <m/>
    <m/>
    <m/>
    <s v="N/A"/>
    <s v="REDE OK"/>
    <s v="ATIVO"/>
    <m/>
    <m/>
    <s v="APROVAÇÃO DE DRAFT"/>
    <m/>
    <s v="500K"/>
    <s v="NÃO LOC"/>
    <s v="HL5D_2025MGLOR"/>
  </r>
  <r>
    <s v="MGISD"/>
    <s v="M2023_MGISD_01"/>
    <s v="ATIVO"/>
    <s v="SIM"/>
    <s v="REDE OK"/>
    <m/>
    <d v="2024-09-14T00:00:00"/>
    <d v="2024-09-19T00:00:00"/>
    <s v="NA"/>
    <s v="NA"/>
    <s v="MGIIE-MGIVC-MGIBW-MGISD-MGIIE"/>
    <x v="1"/>
    <s v="MGIIE"/>
    <s v="MGIIE"/>
    <s v="Ativo"/>
    <s v="IBIRITÉ"/>
    <x v="1"/>
    <s v="REDE ENTREGUE CONFORME TOPOLOGIA ESTRUTURANTE"/>
    <m/>
    <s v="NÃO"/>
    <s v="ATIVO"/>
    <s v="REDE OK"/>
    <d v="1899-12-30T00:00:00"/>
    <s v="TELEMONT MG"/>
    <s v="-"/>
    <s v="W0"/>
    <x v="1"/>
    <n v="517386"/>
    <s v="Regional"/>
    <x v="0"/>
    <m/>
    <m/>
    <m/>
    <m/>
    <m/>
    <m/>
    <s v="N/A"/>
    <s v="REDE OK"/>
    <s v="ATIVO"/>
    <s v="-"/>
    <m/>
    <s v="CONSTRUÍDO"/>
    <s v="O&amp;M"/>
    <s v="CONSTRUÍDO"/>
    <n v="0"/>
    <m/>
  </r>
  <r>
    <s v="MGGCA"/>
    <s v="M2022_MGGCA_01"/>
    <s v="ATIVO"/>
    <s v="SIM"/>
    <s v="REDE OK"/>
    <m/>
    <d v="2024-05-31T00:00:00"/>
    <d v="2024-08-08T00:00:00"/>
    <s v="NA"/>
    <s v="NA"/>
    <s v="MGPNP-MGGCA-MGCOS-MGPNP"/>
    <x v="1"/>
    <s v="MGBAM"/>
    <s v="MGPNP"/>
    <s v="Ativo"/>
    <s v="BELO HORIZONTE"/>
    <x v="1"/>
    <s v="REDE COM  PROTEÇÃO TOPOLOGIA ESTRUT - LANÇAMENTO"/>
    <m/>
    <s v="SIM"/>
    <s v="ATIVO"/>
    <s v="REDE OK"/>
    <d v="1899-12-30T00:00:00"/>
    <s v="ICOMON MG"/>
    <s v="-"/>
    <s v="W0"/>
    <x v="1"/>
    <s v="MOIN"/>
    <s v="NA"/>
    <x v="0"/>
    <m/>
    <m/>
    <m/>
    <m/>
    <m/>
    <m/>
    <s v="N/A"/>
    <s v="REDE OK"/>
    <s v="ATIVO"/>
    <s v="-"/>
    <m/>
    <s v="CONSTRUÍDO"/>
    <s v="O&amp;M"/>
    <s v="CONSTRUÍDO"/>
    <n v="0"/>
    <m/>
  </r>
  <r>
    <s v="MGIVC"/>
    <s v="M2023_MGIVC_01"/>
    <s v="ATIVO"/>
    <s v="SIM"/>
    <s v="REDE OK"/>
    <m/>
    <d v="2024-09-14T00:00:00"/>
    <d v="2024-09-19T00:00:00"/>
    <s v="NA"/>
    <s v="NA"/>
    <s v="MGIIE-MGIVC-MGIBW-MGISD-MGIIE"/>
    <x v="1"/>
    <s v="MGIIE"/>
    <s v="MGIIE"/>
    <s v="Ativo"/>
    <s v="IBIRITÉ"/>
    <x v="1"/>
    <s v="REDE ENTREGUE CONFORME TOPOLOGIA ESTRUTURANTE"/>
    <m/>
    <s v="NÃO"/>
    <s v="ATIVO"/>
    <s v="REDE OK"/>
    <d v="1899-12-30T00:00:00"/>
    <s v="TELEMONT MG"/>
    <s v="-"/>
    <s v="W0"/>
    <x v="1"/>
    <n v="517386"/>
    <s v="Regional"/>
    <x v="0"/>
    <m/>
    <m/>
    <m/>
    <m/>
    <m/>
    <m/>
    <s v="N/A"/>
    <s v="REDE OK"/>
    <s v="ATIVO"/>
    <s v="-"/>
    <m/>
    <s v="CONSTRUÍDO"/>
    <s v="O&amp;M"/>
    <s v="CONSTRUÍDO"/>
    <n v="0"/>
    <m/>
  </r>
  <r>
    <s v="MGOSD"/>
    <s v="M2023_MGOSD_01"/>
    <s v="ATIVO"/>
    <s v="SIM"/>
    <s v="REDE OK"/>
    <m/>
    <d v="2024-06-17T00:00:00"/>
    <d v="2024-09-18T00:00:00"/>
    <s v="NA"/>
    <s v="NA"/>
    <s v="MGUBR-MGOSD-MGUBR"/>
    <x v="5"/>
    <s v="MGUBR"/>
    <s v="MGUBR"/>
    <m/>
    <s v="UBERLÂNDIA"/>
    <x v="4"/>
    <s v="REDE ENTREGUE CONFORME TOPOLOGIA ESTRUTURANTE"/>
    <m/>
    <s v="NÃO"/>
    <s v="ATIVO"/>
    <s v="REDE OK"/>
    <d v="1899-12-30T00:00:00"/>
    <s v="ONDACOM"/>
    <s v="-"/>
    <s v="W0"/>
    <x v="1"/>
    <n v="508193"/>
    <s v="Aprovado HQ"/>
    <x v="0"/>
    <m/>
    <m/>
    <m/>
    <e v="#REF!"/>
    <m/>
    <m/>
    <s v="N/A"/>
    <s v="REDE OK"/>
    <s v="ATIVO"/>
    <s v="-"/>
    <m/>
    <s v="CONSTRUÍDO"/>
    <s v="O&amp;M"/>
    <s v="500K"/>
    <n v="0"/>
    <m/>
  </r>
  <r>
    <s v="MGGJL"/>
    <s v="M2023_MGGJL_01"/>
    <s v="ATIVO"/>
    <s v="SIM"/>
    <s v="REDE OK"/>
    <m/>
    <d v="2024-05-30T00:00:00"/>
    <d v="2024-04-04T00:00:00"/>
    <s v="NA"/>
    <s v="NA"/>
    <s v="MGPNP-MGGJL-MGAYS-MGPNP"/>
    <x v="1"/>
    <s v="MGBAM"/>
    <s v="MGPNP"/>
    <s v="Ativo"/>
    <s v="BELO HORIZONTE"/>
    <x v="1"/>
    <s v="ATIVO COM  PROTEÇÃO TOPOLOGIA ESTRUT - LANÇAMENTO"/>
    <m/>
    <s v="SIM"/>
    <s v="ATIVO"/>
    <s v="REDE OK"/>
    <d v="1899-12-30T00:00:00"/>
    <s v="ICOMON MG"/>
    <s v="-"/>
    <s v="W0"/>
    <x v="1"/>
    <s v="MOIN"/>
    <s v="NA"/>
    <x v="0"/>
    <m/>
    <m/>
    <m/>
    <m/>
    <m/>
    <m/>
    <s v="N/A"/>
    <s v="REDE OK"/>
    <s v="ATIVO"/>
    <s v="-"/>
    <m/>
    <s v="CONSTRUÍDO"/>
    <s v="O&amp;M"/>
    <s v="CONSTRUÍDO"/>
    <n v="0"/>
    <m/>
  </r>
  <r>
    <s v="MGCTS"/>
    <s v="M2024EST_MGCTS_01"/>
    <s v="ATIVO"/>
    <s v="SIM"/>
    <s v="REDE OK"/>
    <m/>
    <d v="2024-07-30T00:00:00"/>
    <d v="2024-08-21T00:00:00"/>
    <s v="NA"/>
    <s v="NA"/>
    <s v="MGBHF-MGCTS-MGTSZ-MGSRP-MGBHF"/>
    <x v="1"/>
    <s v="MGBHF"/>
    <s v="MGBHF"/>
    <s v="Ativo"/>
    <s v="BELO HORIZONTE"/>
    <x v="1"/>
    <s v="REDE ENTREGUE CONFORME TOPOLOGIA ESTRUTURANTE"/>
    <m/>
    <s v="SIM"/>
    <s v="ATIVO"/>
    <s v="REDE OK"/>
    <d v="1899-12-30T00:00:00"/>
    <s v="ICOMON SP"/>
    <s v="-"/>
    <s v="W0"/>
    <x v="1"/>
    <s v="NA"/>
    <s v="NA"/>
    <x v="0"/>
    <m/>
    <m/>
    <m/>
    <m/>
    <m/>
    <m/>
    <s v="N/A"/>
    <s v="REDE OK"/>
    <s v="ATIVO"/>
    <s v="-"/>
    <m/>
    <s v="CONSTRUÍDO"/>
    <s v="O&amp;M"/>
    <s v="CONSTRUÍDO"/>
    <n v="0"/>
    <m/>
  </r>
  <r>
    <s v="MGGLO"/>
    <s v="M2024EST_MGGLO_01"/>
    <s v="ATIVO"/>
    <s v="SIM"/>
    <s v="REDE OK"/>
    <m/>
    <d v="2024-05-16T00:00:00"/>
    <d v="2024-05-21T00:00:00"/>
    <s v="NA"/>
    <s v="NA"/>
    <s v="MGPNP-MGBXX-MGGLO-MGPNP"/>
    <x v="1"/>
    <s v="MGBAM"/>
    <s v="MGPNP"/>
    <s v="Ativo"/>
    <s v="BELO HORIZONTE"/>
    <x v="1"/>
    <s v="ATIVO COM  PROTEÇÃO TOPOLOGIA ESTRUT - LANÇAMENTO"/>
    <m/>
    <s v="SIM"/>
    <s v="ATIVO"/>
    <s v="REDE OK"/>
    <d v="1899-12-30T00:00:00"/>
    <s v="ICOMON MG"/>
    <s v="-"/>
    <s v="W0"/>
    <x v="1"/>
    <s v="MOIN"/>
    <s v="NA"/>
    <x v="0"/>
    <m/>
    <m/>
    <m/>
    <m/>
    <m/>
    <m/>
    <s v="N/A"/>
    <s v="REDE OK"/>
    <s v="ATIVO"/>
    <s v="-"/>
    <m/>
    <s v="CONSTRUÍDO"/>
    <s v="O&amp;M"/>
    <s v="CONSTRUÍDO"/>
    <n v="0"/>
    <m/>
  </r>
  <r>
    <s v="MGGRU"/>
    <s v="M2023EST_MGGRU_01"/>
    <s v="ATIVO"/>
    <s v="SIM"/>
    <s v="REDE OK"/>
    <m/>
    <d v="2024-06-14T00:00:00"/>
    <d v="2024-06-20T00:00:00"/>
    <s v="NA"/>
    <s v="NA"/>
    <s v="MGATR-MGBGD-MGGRU-MGATR"/>
    <x v="1"/>
    <s v="MGSAG"/>
    <s v="MGATR"/>
    <s v="Ativo HL4 / Falta HL5D"/>
    <s v="BELO HORIZONTE"/>
    <x v="1"/>
    <s v="ATIVO COM  PROTEÇÃO TOPOLOGIA ESTRUT - CFO + ROLLOUT"/>
    <m/>
    <s v="NÃO"/>
    <s v="ATIVO"/>
    <s v="REDE OK"/>
    <d v="1899-12-30T00:00:00"/>
    <s v="TELEMONT MG"/>
    <s v="-"/>
    <s v="W0"/>
    <x v="1"/>
    <n v="486543"/>
    <s v="MAO OBRA A DISPOSICAO"/>
    <x v="0"/>
    <m/>
    <m/>
    <m/>
    <m/>
    <m/>
    <m/>
    <s v="N/A"/>
    <s v="REDE OK"/>
    <s v="ATIVO"/>
    <s v="-"/>
    <m/>
    <s v="CONSTRUÍDO"/>
    <s v="O&amp;M"/>
    <s v="CONSTRUÍDO"/>
    <n v="0"/>
    <m/>
  </r>
  <r>
    <s v="MGGSL"/>
    <s v="M2023_MGGSL_01"/>
    <s v="ATIVO"/>
    <s v="SIM"/>
    <s v="REDE OK"/>
    <m/>
    <d v="2024-05-20T00:00:00"/>
    <s v="-"/>
    <s v="NA"/>
    <s v="NA"/>
    <s v="MGCII-MGGSL-MGCII"/>
    <x v="1"/>
    <s v="MGBCZ"/>
    <s v="MGCII"/>
    <s v="Ativo"/>
    <s v="BETIM"/>
    <x v="1"/>
    <s v="ATIVO SEM PROTEÇÃO TOPOLOGIA ESTRUT - CFO + ROLLOUT"/>
    <m/>
    <s v="NÃO"/>
    <s v="ATIVO"/>
    <s v="REDE OK"/>
    <d v="1899-12-30T00:00:00"/>
    <s v="ONDACOM"/>
    <s v="-"/>
    <s v="W0"/>
    <x v="1"/>
    <n v="508044"/>
    <s v="Empreiteira"/>
    <x v="0"/>
    <m/>
    <m/>
    <m/>
    <m/>
    <m/>
    <m/>
    <s v="N/A"/>
    <s v="REDE OK"/>
    <s v="ATIVO"/>
    <s v="-"/>
    <m/>
    <s v="CONSTRUÍDO"/>
    <s v="O&amp;M"/>
    <s v="CONSTRUÍDO"/>
    <n v="0"/>
    <m/>
  </r>
  <r>
    <s v="MGGSZ"/>
    <s v="M2023_MGGSZ_01"/>
    <s v="ATIVO"/>
    <s v="SIM"/>
    <s v="REDE OK"/>
    <m/>
    <d v="2024-04-26T00:00:00"/>
    <d v="2024-04-26T00:00:00"/>
    <s v="NA"/>
    <s v="NA"/>
    <s v="MGTRO-MGGSZ-MGTRO"/>
    <x v="1"/>
    <s v="MGG37"/>
    <s v="MGTRO"/>
    <s v="Ativo"/>
    <s v="CONTAGEM"/>
    <x v="1"/>
    <s v="ATIVO COM  PROTEÇÃO TOPOLOGIA ESTRUT - CFO + ROLLOUT"/>
    <m/>
    <s v="NÃO"/>
    <s v="ATIVO"/>
    <s v="REDE OK"/>
    <d v="1899-12-30T00:00:00"/>
    <s v="MOP"/>
    <s v="-"/>
    <s v="W0"/>
    <x v="1"/>
    <s v="NA"/>
    <s v="NA"/>
    <x v="0"/>
    <m/>
    <m/>
    <m/>
    <m/>
    <m/>
    <m/>
    <s v="N/A"/>
    <s v="REDE OK"/>
    <s v="ATIVO"/>
    <s v="-"/>
    <m/>
    <s v="CONSTRUÍDO"/>
    <s v="O&amp;M"/>
    <s v="CONSTRUÍDO"/>
    <n v="0"/>
    <m/>
  </r>
  <r>
    <s v="MGGUD"/>
    <s v="M2023EST_MGGUD_01"/>
    <s v="ATIVO"/>
    <s v="SIM"/>
    <s v="REDE OK"/>
    <m/>
    <d v="2024-08-30T00:00:00"/>
    <d v="2024-09-16T00:00:00"/>
    <s v="NA"/>
    <s v="NA"/>
    <s v="MGATR-MGMAI-MGGUD-MGATR"/>
    <x v="1"/>
    <s v="MGSAG"/>
    <s v="MGATR"/>
    <s v="Ativo HL4 / Ativo HL5D"/>
    <s v="BELO HORIZONTE"/>
    <x v="1"/>
    <s v="REDE ENTREGUE CONFORME TOPOLOGIA ESTRUTURANTE"/>
    <m/>
    <s v="NÃO"/>
    <s v="ATIVO"/>
    <s v="REDE OK"/>
    <d v="1899-12-30T00:00:00"/>
    <s v="TELEMONT MG"/>
    <s v="-"/>
    <s v="W0"/>
    <x v="1"/>
    <n v="513541"/>
    <s v="Aprovado HQ"/>
    <x v="0"/>
    <m/>
    <m/>
    <m/>
    <m/>
    <m/>
    <m/>
    <s v="N/A"/>
    <s v="REDE OK"/>
    <s v="ATIVO"/>
    <s v="-"/>
    <m/>
    <s v="CONSTRUÍDO"/>
    <s v="O&amp;M"/>
    <s v="CONSTRUÍDO"/>
    <n v="0"/>
    <m/>
  </r>
  <r>
    <s v="MGGUI"/>
    <s v="M2024EST_MGGUI_01"/>
    <s v="ATIVO"/>
    <s v="SIM"/>
    <s v="REDE OK"/>
    <m/>
    <d v="2024-07-17T00:00:00"/>
    <d v="2024-10-10T00:00:00"/>
    <s v="NA"/>
    <s v="NA"/>
    <s v="MGFLO-MGGUI-MGFLO"/>
    <x v="1"/>
    <s v="MGJCT"/>
    <s v="MGFLO"/>
    <s v="Ativo HL4 / Falta HL5D"/>
    <s v="BELO HORIZONTE"/>
    <x v="1"/>
    <s v="REDE ENTREGUE CONFORME TOPOLOGIA ESTRUTURANTE"/>
    <s v="REPARO CONCLUÍDO EM 09/10 (ATENUAÇÃO)"/>
    <s v="SIM"/>
    <s v="ATIVO"/>
    <s v="REDE OK"/>
    <d v="1899-12-30T00:00:00"/>
    <s v="ICOMON SP / MOP"/>
    <s v="-"/>
    <s v="W0"/>
    <x v="1"/>
    <s v="MOIN"/>
    <s v="NA"/>
    <x v="0"/>
    <m/>
    <m/>
    <m/>
    <m/>
    <m/>
    <m/>
    <s v="N/A"/>
    <d v="2024-10-11T00:00:00"/>
    <d v="2024-10-18T00:00:00"/>
    <s v="-"/>
    <m/>
    <s v="CONSTRUÍDO"/>
    <s v="O&amp;M"/>
    <s v="CONSTRUÍDO"/>
    <n v="0"/>
    <m/>
  </r>
  <r>
    <s v="MGGVA"/>
    <s v="M2024EST_MGGVA_01"/>
    <s v="ATIVO"/>
    <s v="SIM"/>
    <s v="REDE OK"/>
    <m/>
    <d v="2024-01-16T00:00:00"/>
    <d v="2024-01-16T00:00:00"/>
    <s v="NA"/>
    <s v="NA"/>
    <s v="MGBLO-MGGVA-MGBLO"/>
    <x v="1"/>
    <s v="MGSAG"/>
    <s v="MGBLO"/>
    <s v="Ativo HL4 / Falta HL5D"/>
    <s v="BELO HORIZONTE"/>
    <x v="1"/>
    <s v="ATIVO COM  PROTEÇÃO TOPOLOGIA ESTRUT - CFO + ROLLOUT"/>
    <m/>
    <s v="NÃO"/>
    <s v="ATIVO"/>
    <s v="REDE OK"/>
    <d v="1899-12-30T00:00:00"/>
    <s v="TELEMONT MG"/>
    <s v="-"/>
    <s v="W0"/>
    <x v="1"/>
    <s v="MOIN"/>
    <s v="NA"/>
    <x v="0"/>
    <m/>
    <m/>
    <m/>
    <m/>
    <m/>
    <m/>
    <s v="N/A"/>
    <s v="REDE OK"/>
    <s v="ATIVO"/>
    <s v="-"/>
    <m/>
    <s v="CONSTRUÍDO"/>
    <s v="O&amp;M"/>
    <s v="CONSTRUÍDO"/>
    <n v="0"/>
    <m/>
  </r>
  <r>
    <s v="MGGVL"/>
    <s v="M2024_MGGVL_01"/>
    <s v="ATIVO"/>
    <s v="SIM"/>
    <s v="REDE OK"/>
    <m/>
    <d v="2024-10-15T00:00:00"/>
    <d v="2024-10-03T00:00:00"/>
    <s v="NA"/>
    <s v="NA"/>
    <s v="MGCJM-MGGVL-MGCJM"/>
    <x v="1"/>
    <s v="MGG37"/>
    <s v="MGCJM"/>
    <s v="Ativo"/>
    <s v="CONTAGEM"/>
    <x v="1"/>
    <s v="REDE ENTREGUE CONFORME TOPOLOGIA ESTRUTURANTE"/>
    <s v="INCLUIR ALÇA 2 NO SINÓTICO"/>
    <s v="NÃO"/>
    <s v="ATIVO"/>
    <s v="REDE OK"/>
    <d v="1899-12-30T00:00:00"/>
    <s v="TELEMONT MG"/>
    <s v="-"/>
    <s v="W0"/>
    <x v="1"/>
    <n v="517438"/>
    <s v="Aprovado HQ"/>
    <x v="0"/>
    <m/>
    <m/>
    <m/>
    <m/>
    <m/>
    <m/>
    <s v="N/A"/>
    <s v="REDE OK"/>
    <d v="2024-10-03T00:00:00"/>
    <s v="-"/>
    <s v="REDE ENTREGUE, VALIDAÇÃO E-MAIL TELEMONT 15/10"/>
    <s v="CONSTRUÍDO"/>
    <s v="O&amp;M"/>
    <s v="CONSTRUÍDO"/>
    <n v="0"/>
    <m/>
  </r>
  <r>
    <s v="MGHAA"/>
    <s v="M2023EST_MGHAA_01"/>
    <s v="ATIVO"/>
    <s v="SIM"/>
    <s v="REDE OK"/>
    <m/>
    <d v="2024-07-23T00:00:00"/>
    <d v="2024-08-21T00:00:00"/>
    <s v="NA"/>
    <s v="NA"/>
    <s v="MGFLR-MGBID-MGHAA-MGFLR"/>
    <x v="1"/>
    <s v="MGFLR"/>
    <s v="MGFLR"/>
    <s v="Ativo"/>
    <s v="BELO HORIZONTE"/>
    <x v="1"/>
    <s v="REDE ENTREGUE COM  PROTEÇÃO TOPOLOGIA ESTRUT - LANÇAMENTO "/>
    <m/>
    <s v="SIM"/>
    <s v="ATIVO"/>
    <s v="REDE OK"/>
    <d v="1899-12-30T00:00:00"/>
    <s v="ICOMON MG"/>
    <s v="-"/>
    <s v="W0"/>
    <x v="1"/>
    <s v="NA"/>
    <s v="NA"/>
    <x v="0"/>
    <m/>
    <m/>
    <m/>
    <m/>
    <m/>
    <m/>
    <s v="N/A"/>
    <s v="REDE OK"/>
    <s v="ATIVO"/>
    <s v="-"/>
    <m/>
    <s v="CONSTRUÍDO"/>
    <s v="O&amp;M"/>
    <s v="CONSTRUÍDO"/>
    <n v="0"/>
    <m/>
  </r>
  <r>
    <s v="MGEMI"/>
    <s v="M2024EST_MGEMI_01"/>
    <s v="ATIVO"/>
    <s v="SIM"/>
    <s v="REDE OK"/>
    <m/>
    <d v="2024-08-05T00:00:00"/>
    <d v="2024-08-08T00:00:00"/>
    <s v="NA"/>
    <s v="NA"/>
    <s v="MGASO-MGAHP-MGOCE-MGEMI-MGASO"/>
    <x v="1"/>
    <s v="MGBHF"/>
    <s v="MGASO"/>
    <s v="Ativo"/>
    <s v="BELO HORIZONTE"/>
    <x v="1"/>
    <s v="REDE ENTREGUE CONFORME TOPOLOGIA ESTRUTURANTE"/>
    <m/>
    <s v="SIM"/>
    <s v="ATIVO"/>
    <s v="REDE OK"/>
    <d v="1899-12-30T00:00:00"/>
    <s v="ICOMON SP"/>
    <s v="-"/>
    <s v="W0"/>
    <x v="1"/>
    <s v="NA"/>
    <s v="NA"/>
    <x v="0"/>
    <m/>
    <m/>
    <m/>
    <m/>
    <m/>
    <m/>
    <s v="N/A"/>
    <s v="REDE OK"/>
    <s v="ATIVO"/>
    <s v="-"/>
    <m/>
    <s v="CONSTRUÍDO"/>
    <s v="O&amp;M"/>
    <s v="CONSTRUÍDO"/>
    <n v="0"/>
    <m/>
  </r>
  <r>
    <s v="MGFSO"/>
    <s v="M2024EST_MGFSO_01"/>
    <s v="ATIVO"/>
    <s v="FLAT"/>
    <s v="REDE OK"/>
    <s v="ATIVO"/>
    <d v="2024-09-09T00:00:00"/>
    <s v="-"/>
    <s v="NA"/>
    <s v="NA"/>
    <s v="MGICA-MGFSO-RD"/>
    <x v="1"/>
    <s v="MGBET"/>
    <s v="MGICA"/>
    <s v="Ativo HL4 / Falta HL5D"/>
    <s v="IGARAPÉ"/>
    <x v="1"/>
    <s v="10/11/2025 - Arthur: sem retorno se reparo foi executado. Cobrar manutenção ou retirar com MOIN._x000a__x000a_02/07/2025 - Segue TA 345656382, conforme solicitado_x000a_ter 01/07/2025 16:59 - William: @Lucas De Souza Barcelos boa tarde!_x000a__x000a_Pode por favor criar um TA para manutenção de rede externa recuperar as fibras com defeito?_x000a_REDE ENTREGUE CONFORME TOPOLOGIA ESTRUTURANTE"/>
    <s v="30/06 - Trocar porta em ICA-HL5D, trocar BGP para BHF e emitir OE do WFSO "/>
    <s v="NÃO"/>
    <s v="ATIVAÇÃO"/>
    <s v="REDE OK"/>
    <s v="ATIVO"/>
    <s v="TELEMONT MG"/>
    <s v="-"/>
    <s v="-"/>
    <x v="1"/>
    <n v="512240"/>
    <s v="Regional"/>
    <x v="4"/>
    <d v="2025-11-14T00:00:00"/>
    <m/>
    <m/>
    <s v="VALIDAR RÁDIO BRUNO"/>
    <m/>
    <m/>
    <s v="N/A"/>
    <s v="REDE OK"/>
    <d v="2024-10-09T00:00:00"/>
    <s v="-"/>
    <m/>
    <s v="CONSTRUÍDO"/>
    <s v="O&amp;M"/>
    <s v="CONSTRUÍDO"/>
    <n v="0"/>
    <m/>
  </r>
  <r>
    <s v="MGJUN"/>
    <s v="M2024EST_MGJUN_01"/>
    <s v="CANCELADO"/>
    <s v="SIM"/>
    <s v="REDE OK"/>
    <m/>
    <d v="2025-01-10T00:00:00"/>
    <s v="-"/>
    <s v="NA"/>
    <s v="NA"/>
    <s v="MGJFQ-MGJUN-MGJFQ"/>
    <x v="5"/>
    <s v="MGI04"/>
    <s v="MGJFQ"/>
    <s v="Ativo"/>
    <s v="JUIZ DE FORA"/>
    <x v="6"/>
    <s v="16/06/2025 - Arthur: status até entação era PREDECESSOR_x000a_REDE ENTREGUE CONFORME TOPOLOGIA ESTRUTURANTE"/>
    <s v="PREDECESSOR MGJFQ REDE PREVISTA"/>
    <s v="NÃO"/>
    <s v="CANCELADO"/>
    <s v="REDE OK"/>
    <d v="1899-12-30T00:00:00"/>
    <s v="TELEMONT MG"/>
    <s v="-"/>
    <s v="W0"/>
    <x v="1"/>
    <n v="509283"/>
    <s v="Aprovado HQ"/>
    <x v="3"/>
    <m/>
    <m/>
    <m/>
    <e v="#REF!"/>
    <m/>
    <m/>
    <s v="N/A"/>
    <d v="2025-01-10T00:00:00"/>
    <d v="2024-10-30T00:00:00"/>
    <s v="-"/>
    <m/>
    <s v="CONSTRUÍDO"/>
    <s v="OSP/IMPL"/>
    <s v="500K"/>
    <n v="0"/>
    <m/>
  </r>
  <r>
    <s v="MGHBT"/>
    <s v="M2023_MGHBT_01"/>
    <s v="ATIVO"/>
    <s v="SIM"/>
    <s v="REDE OK"/>
    <m/>
    <d v="2024-05-01T00:00:00"/>
    <d v="2024-05-01T00:00:00"/>
    <s v="NA"/>
    <s v="NA"/>
    <s v="MGNGA-MGHBT-MGNGA"/>
    <x v="1"/>
    <s v="MGSAG"/>
    <s v="MGNGA"/>
    <s v="Ativo HL4 / Falta HL5D"/>
    <s v="BELO HORIZONTE"/>
    <x v="1"/>
    <s v="ATIVO COM  PROTEÇÃO TOPOLOGIA ESTRUT - CFO + ROLLOUT"/>
    <m/>
    <s v="NÃO"/>
    <s v="ATIVO"/>
    <s v="REDE OK"/>
    <d v="1899-12-30T00:00:00"/>
    <s v="TELEMONT MG"/>
    <s v="-"/>
    <s v="W0"/>
    <x v="1"/>
    <s v="MOIN"/>
    <s v="NA"/>
    <x v="0"/>
    <m/>
    <m/>
    <m/>
    <m/>
    <m/>
    <m/>
    <s v="N/A"/>
    <s v="REDE OK"/>
    <s v="ATIVO"/>
    <s v="-"/>
    <m/>
    <s v="CONSTRUÍDO"/>
    <s v="O&amp;M"/>
    <s v="CONSTRUÍDO"/>
    <n v="0"/>
    <m/>
  </r>
  <r>
    <s v="MGGPM"/>
    <s v="M2024EST_MGGPM_01"/>
    <s v="ATIVO"/>
    <s v="SIM"/>
    <s v="REDE OK"/>
    <m/>
    <d v="2024-07-30T00:00:00"/>
    <d v="2024-03-14T00:00:00"/>
    <s v="NA"/>
    <s v="NA"/>
    <s v="MGBHF-MGGPM-MGBHF"/>
    <x v="1"/>
    <s v="MGBHF"/>
    <s v="MGBHF"/>
    <s v="Ativo"/>
    <s v="BELO HORIZONTE"/>
    <x v="1"/>
    <s v="ATIVO COM  PROTEÇÃO TOPOLOGIA ESTRUT - LANÇAMENTO"/>
    <m/>
    <s v="SIM"/>
    <s v="ATIVO"/>
    <s v="REDE OK"/>
    <d v="1899-12-30T00:00:00"/>
    <s v="ICOMON SP"/>
    <s v="-"/>
    <s v="W0"/>
    <x v="1"/>
    <s v="MOIN"/>
    <s v="NA"/>
    <x v="0"/>
    <m/>
    <m/>
    <m/>
    <m/>
    <m/>
    <m/>
    <s v="N/A"/>
    <s v="REDE OK"/>
    <s v="ATIVO"/>
    <s v="-"/>
    <m/>
    <s v="CONSTRUÍDO"/>
    <s v="O&amp;M"/>
    <s v="CONSTRUÍDO"/>
    <n v="0"/>
    <m/>
  </r>
  <r>
    <s v="MGHCS"/>
    <s v="M2023_MGHCS_01"/>
    <s v="ATIVO"/>
    <s v="SIM"/>
    <s v="REDE OK"/>
    <m/>
    <d v="2024-03-04T00:00:00"/>
    <d v="2024-03-04T00:00:00"/>
    <s v="NA"/>
    <s v="NA"/>
    <s v="MGCCA-MGHCS-MGCCA"/>
    <x v="1"/>
    <s v="MGG37"/>
    <s v="MGCCA"/>
    <s v="Ativo"/>
    <s v="BELO HORIZONTE"/>
    <x v="1"/>
    <s v="ATIVO COM  PROTEÇÃO TOPOLOGIA ESTRUT - CFO + ROLLOUT"/>
    <m/>
    <s v="NÃO"/>
    <s v="ATIVO"/>
    <s v="REDE OK"/>
    <d v="1899-12-30T00:00:00"/>
    <s v="TELEMONT MG"/>
    <s v="-"/>
    <s v="W0"/>
    <x v="1"/>
    <n v="476821"/>
    <s v="Aprovado HQ"/>
    <x v="0"/>
    <m/>
    <m/>
    <m/>
    <m/>
    <m/>
    <m/>
    <s v="N/A"/>
    <s v="REDE OK"/>
    <s v="ATIVO"/>
    <s v="-"/>
    <m/>
    <s v="CONSTRUÍDO"/>
    <s v="O&amp;M"/>
    <s v="CONSTRUÍDO"/>
    <n v="0"/>
    <m/>
  </r>
  <r>
    <s v="MGHED"/>
    <s v="M2024EST_MGHED_01"/>
    <s v="ATIVO"/>
    <s v="SIM"/>
    <s v="REDE OK"/>
    <m/>
    <d v="2024-10-17T00:00:00"/>
    <d v="2024-10-22T00:00:00"/>
    <s v="NA"/>
    <s v="NA"/>
    <s v="MGFLO-MGHED-MGFLO"/>
    <x v="1"/>
    <s v="MGJCT"/>
    <s v="MGFLO"/>
    <s v="Ativo HL4 / Falta HL5D"/>
    <s v="BELO HORIZONTE"/>
    <x v="1"/>
    <s v="REDE ENTREGUE CONFORME TOPOLOGIA ESTRUTURANTE"/>
    <m/>
    <s v="SIM"/>
    <s v="ATIVO"/>
    <s v="REDE OK"/>
    <d v="1899-12-30T00:00:00"/>
    <s v="ICOMON SP / MOP"/>
    <s v="-"/>
    <s v="W0"/>
    <x v="1"/>
    <s v="NA"/>
    <s v="NA"/>
    <x v="0"/>
    <m/>
    <m/>
    <m/>
    <m/>
    <m/>
    <m/>
    <s v="N/A"/>
    <d v="2024-10-11T00:00:00"/>
    <d v="2024-10-23T00:00:00"/>
    <s v="PENDENTE ANALISE"/>
    <s v="LADO A OK, EQUIPE FINALIZANDO LADO B."/>
    <s v="CONSTRUÍDO"/>
    <s v="O&amp;M"/>
    <s v="CONSTRUÍDO"/>
    <n v="0"/>
    <m/>
  </r>
  <r>
    <s v="MGHIS"/>
    <s v="M2023_MGHIS_01"/>
    <s v="ATIVO"/>
    <s v="SIM"/>
    <s v="REDE OK"/>
    <m/>
    <d v="2024-09-20T00:00:00"/>
    <d v="2024-10-04T00:00:00"/>
    <s v="NA"/>
    <s v="NA"/>
    <s v="MGNGA-MGHIS-MGNGA"/>
    <x v="1"/>
    <s v="MGSAG"/>
    <s v="MGNGA"/>
    <s v="Ativo HL4 / Falta HL5D"/>
    <s v="BELO HORIZONTE"/>
    <x v="1"/>
    <s v="REDE ENTREGUE CONFORME TOPOLOGIA ESTRUTURANTE"/>
    <m/>
    <s v="NÃO"/>
    <s v="ATIVO"/>
    <s v="REDE OK"/>
    <d v="1899-12-30T00:00:00"/>
    <s v="TELEMONT MG"/>
    <s v="-"/>
    <s v="W0"/>
    <x v="1"/>
    <n v="512298"/>
    <s v="Aprovado HQ"/>
    <x v="0"/>
    <m/>
    <m/>
    <m/>
    <m/>
    <m/>
    <m/>
    <s v="N/A"/>
    <s v="REDE OK"/>
    <d v="2024-10-07T00:00:00"/>
    <s v="-"/>
    <m/>
    <s v="CONSTRUÍDO"/>
    <s v="O&amp;M"/>
    <s v="CONSTRUÍDO"/>
    <n v="0"/>
    <m/>
  </r>
  <r>
    <s v="MGHMC"/>
    <s v="M2024EST_MGHMC_01"/>
    <s v="ATIVO"/>
    <s v="SIM"/>
    <s v="REDE OK"/>
    <m/>
    <d v="2024-09-19T00:00:00"/>
    <d v="2024-10-16T00:00:00"/>
    <s v="NA"/>
    <s v="NA"/>
    <s v="MGSAG-MGHMC-MGSAG"/>
    <x v="1"/>
    <s v="MGSAG"/>
    <s v="MGSAG"/>
    <s v="Ativo"/>
    <s v="BELO HORIZONTE"/>
    <x v="1"/>
    <s v="REDE ENTREGUE CONFORME TOPOLOGIA ESTRUTURANTE"/>
    <s v="REPARO CONCLUÍDO"/>
    <s v="NÃO"/>
    <s v="ATIVO"/>
    <s v="REDE OK"/>
    <d v="1899-12-30T00:00:00"/>
    <s v="TELEMONT MG"/>
    <s v="-"/>
    <s v="W0"/>
    <x v="1"/>
    <n v="512378"/>
    <s v="Aprovado HQ"/>
    <x v="0"/>
    <m/>
    <m/>
    <m/>
    <m/>
    <m/>
    <m/>
    <s v="N/A"/>
    <d v="2024-10-11T00:00:00"/>
    <d v="2024-10-16T00:00:00"/>
    <s v="-"/>
    <s v="REPARO TRATADO PELO TELEMONT"/>
    <s v="CONSTRUÍDO"/>
    <s v="O&amp;M"/>
    <s v="CONSTRUÍDO"/>
    <n v="0"/>
    <m/>
  </r>
  <r>
    <s v="MGHMD"/>
    <s v="M2024EST_MGHMD_01"/>
    <s v="ATIVO"/>
    <s v="SIM"/>
    <s v="REDE OK"/>
    <m/>
    <d v="2024-10-23T00:00:00"/>
    <d v="2024-10-23T00:00:00"/>
    <s v="NA"/>
    <s v="NA"/>
    <s v="MGSAG-MGMGB-MGBEF-MGHMD-MGSAG"/>
    <x v="1"/>
    <s v="MGSAG"/>
    <s v="MGSAG"/>
    <s v="Ativo"/>
    <s v="BELO HORIZONTE"/>
    <x v="1"/>
    <s v="REDE ENTREGUE CONFORME TOPOLOGIA ESTRUTURANTE"/>
    <m/>
    <s v="NÃO"/>
    <s v="ATIVO"/>
    <s v="REDE OK"/>
    <d v="1899-12-30T00:00:00"/>
    <s v="TELEMONT MG"/>
    <s v="-"/>
    <s v="W0"/>
    <x v="1"/>
    <n v="512385"/>
    <s v="Aprovado HQ"/>
    <x v="0"/>
    <m/>
    <m/>
    <m/>
    <m/>
    <m/>
    <m/>
    <s v="N/A"/>
    <s v="PENDENCIA PROJETO"/>
    <s v="PENDENCIA PROJETO"/>
    <s v="REDE OK"/>
    <s v="REDE CONCLUÍDA EM 10/23/2024"/>
    <s v="CONSTRUÍDO"/>
    <s v="O&amp;M"/>
    <s v="CONSTRUÍDO"/>
    <n v="0"/>
    <m/>
  </r>
  <r>
    <s v="MGHOR"/>
    <s v="M2023EST_MGHOR_01"/>
    <s v="ATIVO"/>
    <s v="SIM"/>
    <s v="REDE OK"/>
    <m/>
    <d v="2024-07-23T00:00:00"/>
    <d v="2024-10-01T00:00:00"/>
    <s v="NA"/>
    <s v="NA"/>
    <s v="MGFLR-MGFTG-MGHOR-MGFLR"/>
    <x v="1"/>
    <s v="MGFLR"/>
    <s v="MGFLR"/>
    <s v="Ativo"/>
    <s v="BELO HORIZONTE"/>
    <x v="1"/>
    <s v="REDE ENTREGUE COM  PROTEÇÃO TOPOLOGIA ESTRUT - LANÇAMENTO "/>
    <m/>
    <s v="SIM"/>
    <s v="ATIVO"/>
    <s v="REDE OK"/>
    <d v="1899-12-30T00:00:00"/>
    <s v="ICOMON MG"/>
    <s v="-"/>
    <s v="W0"/>
    <x v="1"/>
    <n v="507985"/>
    <s v="Empreiteira"/>
    <x v="0"/>
    <m/>
    <m/>
    <m/>
    <m/>
    <m/>
    <m/>
    <s v="N/A"/>
    <s v="REDE OK"/>
    <d v="2024-10-01T00:00:00"/>
    <s v="-"/>
    <m/>
    <s v="CONSTRUÍDO"/>
    <s v="O&amp;M"/>
    <s v="CONSTRUÍDO"/>
    <n v="0"/>
    <m/>
  </r>
  <r>
    <s v="MGHAG"/>
    <s v="M2023_MGHAG_01"/>
    <s v="ATIVO"/>
    <s v="SIM"/>
    <s v="REDE OK"/>
    <m/>
    <d v="2024-03-20T00:00:00"/>
    <d v="2024-03-20T00:00:00"/>
    <s v="NA"/>
    <s v="NA"/>
    <s v="MGBHF-MGHAG-MGBHF"/>
    <x v="1"/>
    <s v="MGBHF"/>
    <s v="MGBHF"/>
    <s v="Ativo"/>
    <s v="BELO HORIZONTE"/>
    <x v="1"/>
    <s v="REDE ENTREGUE COM  PROTEÇÃO TOPOLOGIA ESTRUT - CFO + ROLLOUT"/>
    <m/>
    <s v="SIM"/>
    <s v="ATIVO"/>
    <s v="REDE OK"/>
    <d v="1899-12-30T00:00:00"/>
    <s v="ICOMON SP"/>
    <s v="-"/>
    <s v="W0"/>
    <x v="1"/>
    <s v="MOIN"/>
    <s v="NA"/>
    <x v="0"/>
    <m/>
    <m/>
    <m/>
    <m/>
    <m/>
    <m/>
    <s v="N/A"/>
    <s v="REDE OK"/>
    <s v="ATIVO"/>
    <s v="-"/>
    <m/>
    <s v="CONSTRUÍDO"/>
    <s v="O&amp;M"/>
    <s v="CONSTRUÍDO"/>
    <n v="0"/>
    <m/>
  </r>
  <r>
    <s v="MGUVM"/>
    <s v="M2024EST_MGUVM_01"/>
    <s v="ATIVO"/>
    <s v="SIM"/>
    <s v="REDE OK"/>
    <m/>
    <s v="COLOCALIZADO"/>
    <s v="-"/>
    <s v="NA"/>
    <s v="NA"/>
    <s v="MGUBR-MGUVM-MGUBR"/>
    <x v="5"/>
    <s v="MGUBR"/>
    <s v="MGUBR"/>
    <m/>
    <s v="UBERLÂNDIA"/>
    <x v="4"/>
    <s v="qui 02/01/2025 08:57 - Thiago Marques: Por favor remover a obra referente ao ID M2024EST_MGUVM_01, pois o investimento de rede já ocorreu no outro ID._x000a__x000a_Em termos de topologia não temos ganho nas distancias."/>
    <m/>
    <s v="NÃO"/>
    <s v="ATIVO"/>
    <s v="REDE OK"/>
    <d v="1899-12-30T00:00:00"/>
    <s v="ONDACOM"/>
    <s v="-"/>
    <s v="W0"/>
    <x v="1"/>
    <n v="508185"/>
    <s v="Empreiteira"/>
    <x v="0"/>
    <m/>
    <m/>
    <m/>
    <e v="#REF!"/>
    <m/>
    <m/>
    <s v="N/A"/>
    <d v="2024-11-25T00:00:00"/>
    <d v="2024-11-30T00:00:00"/>
    <s v="-"/>
    <s v="-"/>
    <s v="CONSTRUÍDO"/>
    <s v="OSP/IMPL"/>
    <s v="500K"/>
    <n v="0"/>
    <m/>
  </r>
  <r>
    <s v="MGHSF"/>
    <s v="M2023_MGHSF_01"/>
    <s v="ATIVO"/>
    <s v="SIM"/>
    <s v="REDE OK"/>
    <m/>
    <d v="2024-07-17T00:00:00"/>
    <d v="2024-10-29T00:00:00"/>
    <s v="NA"/>
    <s v="NA"/>
    <s v="MGBBJ-MGHSF-MGBBJ "/>
    <x v="1"/>
    <s v="MGJCT"/>
    <s v="MGBBJ"/>
    <s v="Ativo"/>
    <s v="BELO HORIZONTE"/>
    <x v="1"/>
    <s v="REDE ENTREGUE COM  PROTEÇÃO TOPOLOGIA ESTRUT - LANÇAMENTO "/>
    <m/>
    <s v="SIM"/>
    <s v="ATIVO"/>
    <s v="REDE OK"/>
    <d v="1899-12-30T00:00:00"/>
    <s v="ONDACOM"/>
    <s v="-"/>
    <s v="W0"/>
    <x v="1"/>
    <n v="502749"/>
    <s v="Regional"/>
    <x v="0"/>
    <m/>
    <m/>
    <m/>
    <m/>
    <m/>
    <m/>
    <s v="N/A"/>
    <d v="2024-10-10T00:00:00"/>
    <d v="2024-10-18T00:00:00"/>
    <s v="-"/>
    <s v="AGENDADO PARA 19/10"/>
    <s v="CONSTRUÍDO"/>
    <s v="O&amp;M"/>
    <s v="CONSTRUÍDO"/>
    <n v="0"/>
    <m/>
  </r>
  <r>
    <s v="MGHSG"/>
    <s v="M2023EST_MGHSG_01"/>
    <s v="ATIVO"/>
    <s v="SIM"/>
    <s v="REDE OK"/>
    <m/>
    <d v="2024-11-01T00:00:00"/>
    <d v="2024-11-08T00:00:00"/>
    <s v="NA"/>
    <s v="NA"/>
    <s v="MGNLV-MGHSG-MGNLV"/>
    <x v="3"/>
    <s v="MGNLV"/>
    <s v="-"/>
    <s v="Ativo"/>
    <s v="NOVA LIMA"/>
    <x v="1"/>
    <s v="REDE ENTREGUE(VALIDAÇÃO TELEMONT 15/10) VALIDAR RELATÓRIO"/>
    <m/>
    <s v="NÃO"/>
    <s v="ATIVO"/>
    <s v="REDE OK"/>
    <d v="1899-12-30T00:00:00"/>
    <s v="TELEMONT MG"/>
    <s v="-"/>
    <s v="W0"/>
    <x v="1"/>
    <n v="512320"/>
    <s v="Aprovado HQ"/>
    <x v="0"/>
    <m/>
    <m/>
    <m/>
    <m/>
    <m/>
    <m/>
    <s v="N/A"/>
    <s v="REDE OK"/>
    <d v="2024-10-14T00:00:00"/>
    <s v="-"/>
    <s v="31/10/2024 - Plan James: concluído_x000a_ACIONADO 17/10, PREVISAO PARA 18/10"/>
    <s v="CONSTRUÍDO"/>
    <s v="O&amp;M"/>
    <s v="CONSTRUÍDO"/>
    <n v="0"/>
    <m/>
  </r>
  <r>
    <s v="MGAMG"/>
    <s v="M2023_MGAMG_01"/>
    <s v="ATIVO"/>
    <s v="SIM"/>
    <s v="REDE OK"/>
    <m/>
    <d v="2024-09-18T00:00:00"/>
    <d v="2024-10-09T00:00:00"/>
    <s v="NA"/>
    <s v="NA"/>
    <s v="MGIIE-MGAMG-MGIIE"/>
    <x v="1"/>
    <s v="MGIIE"/>
    <s v="MGIIE"/>
    <s v="Ativo"/>
    <s v="IBIRITÉ"/>
    <x v="1"/>
    <s v="REDE ENTREGUE CONFORME TOPOLOGIA ESTRUTURANTE"/>
    <s v="O&amp;M"/>
    <s v="NÃO"/>
    <s v="ATIVO"/>
    <s v="REDE OK"/>
    <d v="1899-12-30T00:00:00"/>
    <s v="TELEMONT MG"/>
    <s v="-"/>
    <s v="W0"/>
    <x v="1"/>
    <n v="512261"/>
    <s v="Regional"/>
    <x v="0"/>
    <m/>
    <m/>
    <m/>
    <m/>
    <m/>
    <m/>
    <s v="N/A"/>
    <d v="2024-10-09T00:00:00"/>
    <d v="2024-10-10T00:00:00"/>
    <s v="-"/>
    <s v="REPARO TRATADO PELO TELEMONT"/>
    <s v="CONSTRUÍDO"/>
    <s v="O&amp;M"/>
    <s v="CONSTRUÍDO"/>
    <n v="0"/>
    <m/>
  </r>
  <r>
    <s v="MGHTF"/>
    <s v="M2024EST_MGHTF_01"/>
    <s v="ATIVO"/>
    <s v="SIM"/>
    <s v="REDE OK"/>
    <m/>
    <d v="2024-01-24T00:00:00"/>
    <d v="2024-01-24T00:00:00"/>
    <s v="NA"/>
    <s v="NA"/>
    <s v="MGBLO-MGHTF-MGBLO"/>
    <x v="1"/>
    <s v="MGSAG"/>
    <s v="MGBLO"/>
    <s v="Ativo HL4 / Falta HL5D"/>
    <s v="BELO HORIZONTE"/>
    <x v="1"/>
    <s v="ATIVO COM  PROTEÇÃO TOPOLOGIA ESTRUT - CFO + ROLLOUT"/>
    <m/>
    <s v="NÃO"/>
    <s v="ATIVO"/>
    <s v="REDE OK"/>
    <d v="1899-12-30T00:00:00"/>
    <s v="TELEMONT MG"/>
    <s v="-"/>
    <s v="W0"/>
    <x v="1"/>
    <s v="MOIN"/>
    <s v="NA"/>
    <x v="0"/>
    <m/>
    <m/>
    <m/>
    <m/>
    <m/>
    <m/>
    <s v="N/A"/>
    <s v="REDE OK"/>
    <s v="ATIVO"/>
    <s v="-"/>
    <m/>
    <s v="CONSTRUÍDO"/>
    <s v="O&amp;M"/>
    <s v="CONSTRUÍDO"/>
    <n v="0"/>
    <m/>
  </r>
  <r>
    <s v="MGHTP"/>
    <s v="M2023EST_MGHTP_01"/>
    <s v="ATIVO"/>
    <s v="SIM"/>
    <s v="REDE OK"/>
    <m/>
    <d v="2024-07-23T00:00:00"/>
    <d v="2024-08-02T00:00:00"/>
    <s v="NA"/>
    <s v="NA"/>
    <s v="MGFLR-MGHTP-MGFLR"/>
    <x v="1"/>
    <s v="MGFLR"/>
    <s v="MGFLR"/>
    <s v="Ativo"/>
    <s v="BELO HORIZONTE"/>
    <x v="1"/>
    <s v="REDE OK"/>
    <m/>
    <s v="SIM"/>
    <s v="ATIVO"/>
    <s v="REDE OK"/>
    <d v="1899-12-30T00:00:00"/>
    <s v="ICOMON MG"/>
    <s v="-"/>
    <s v="W0"/>
    <x v="1"/>
    <n v="484151"/>
    <s v="CANCELADO"/>
    <x v="0"/>
    <m/>
    <m/>
    <m/>
    <m/>
    <m/>
    <m/>
    <s v="N/A"/>
    <s v="REDE OK"/>
    <s v="ATIVO"/>
    <s v="-"/>
    <m/>
    <s v="CONSTRUÍDO"/>
    <s v="O&amp;M"/>
    <s v="CONSTRUÍDO"/>
    <n v="0"/>
    <m/>
  </r>
  <r>
    <s v="MGIRX"/>
    <s v="M2024EST_MGIRX_01"/>
    <s v="ATIVO"/>
    <s v="SIM"/>
    <s v="REDE OK"/>
    <m/>
    <d v="2024-09-11T00:00:00"/>
    <d v="2025-07-14T00:00:00"/>
    <s v="NA"/>
    <s v="NA"/>
    <s v="MGICA-MGIRX-MGTPD-MGIVT-MGICA"/>
    <x v="1"/>
    <s v="MGBET"/>
    <s v="MGICA"/>
    <s v="Ativo HL4 / Falta HL5D"/>
    <s v="IGARAPÉ"/>
    <x v="1"/>
    <s v="REDE ENTREGUE CONFORME TOPOLOGIA ESTRUTURANTE"/>
    <m/>
    <s v="NÃO"/>
    <s v="ATIVO"/>
    <s v="REDE OK"/>
    <s v="ATIVO"/>
    <s v="TELEMONT MG"/>
    <s v="-"/>
    <s v="-"/>
    <x v="1"/>
    <n v="512242"/>
    <s v="Aprovado HQ"/>
    <x v="0"/>
    <m/>
    <m/>
    <m/>
    <m/>
    <m/>
    <m/>
    <s v="N/A"/>
    <s v="REDE OK"/>
    <d v="2024-10-09T00:00:00"/>
    <s v="-"/>
    <m/>
    <s v="CONSTRUÍDO"/>
    <s v="O&amp;M"/>
    <s v="CONSTRUÍDO"/>
    <n v="0"/>
    <m/>
  </r>
  <r>
    <s v="MGIVT"/>
    <s v="M2024EST_MGIVT_01"/>
    <s v="ATIVO"/>
    <s v="SIM"/>
    <s v="REDE OK"/>
    <m/>
    <d v="2024-09-11T00:00:00"/>
    <d v="2025-07-14T00:00:00"/>
    <s v="NA"/>
    <s v="NA"/>
    <s v="MGICA-MGIRX-MGTPD-MGIVT-MGICA"/>
    <x v="1"/>
    <s v="MGBET"/>
    <s v="MGICA"/>
    <s v="Ativo HL4 / Falta HL5D"/>
    <s v="IGARAPÉ"/>
    <x v="1"/>
    <s v="seg 30/06/2025 10:00 - William Cruz: Favor acionar EPS para recuperar fibras com defeito._x000a__x000a_OBS: Em IVT podem por gentileza descer o DGO para o gabinete no solo? Foi Instalado no gabinete mais alto do poste, dificultando ativação e manutenção._x000a_seg 30/06/2025 18:16 - Lucas: Segue TA 345581613 _x000a_REDE ENTREGUE CONFORME TOPOLOGIA ESTRUTURANTE"/>
    <m/>
    <s v="NÃO"/>
    <s v="ATIVO"/>
    <s v="REDE OK"/>
    <s v="ATIVO"/>
    <s v="TELEMONT MG"/>
    <s v="-"/>
    <s v="-"/>
    <x v="1"/>
    <n v="512242"/>
    <s v="Aprovado HQ"/>
    <x v="0"/>
    <m/>
    <m/>
    <m/>
    <m/>
    <m/>
    <m/>
    <s v="N/A"/>
    <s v="REDE OK"/>
    <d v="2024-10-09T00:00:00"/>
    <s v="-"/>
    <m/>
    <s v="CONSTRUÍDO"/>
    <s v="O&amp;M"/>
    <s v="CONSTRUÍDO"/>
    <n v="0"/>
    <m/>
  </r>
  <r>
    <s v="MGHVA"/>
    <s v="M2023_MGHVA_01"/>
    <s v="ATIVO"/>
    <s v="SIM"/>
    <s v="REDE OK"/>
    <m/>
    <d v="2024-05-27T00:00:00"/>
    <d v="2024-05-27T00:00:00"/>
    <s v="NA"/>
    <s v="NA"/>
    <s v="MGBNS-MGHVA-MGBNS"/>
    <x v="1"/>
    <s v="MGSAG"/>
    <s v="MGBNS"/>
    <s v="Ativo"/>
    <s v="BELO HORIZONTE"/>
    <x v="1"/>
    <s v="ATIVO COM  PROTEÇÃO TOPOLOGIA ESTRUT - CFO + ROLLOUT"/>
    <m/>
    <s v="NÃO"/>
    <s v="ATIVO"/>
    <s v="REDE OK"/>
    <d v="1899-12-30T00:00:00"/>
    <s v="TELEMONT MG"/>
    <s v="-"/>
    <s v="W0"/>
    <x v="1"/>
    <s v="MOIN"/>
    <s v="NA"/>
    <x v="0"/>
    <m/>
    <m/>
    <m/>
    <m/>
    <m/>
    <m/>
    <s v="N/A"/>
    <s v="REDE OK"/>
    <s v="ATIVO"/>
    <s v="-"/>
    <m/>
    <s v="CONSTRUÍDO"/>
    <s v="O&amp;M"/>
    <s v="CONSTRUÍDO"/>
    <n v="0"/>
    <m/>
  </r>
  <r>
    <s v="MGIBV"/>
    <s v="M2024EST_MGIBV_01"/>
    <s v="ATIVO"/>
    <s v="SIM"/>
    <s v="REDE OK"/>
    <m/>
    <d v="2024-09-16T00:00:00"/>
    <d v="2024-10-24T00:00:00"/>
    <s v="NA"/>
    <s v="NA"/>
    <s v="MGFEN-MGIBV-MGJPB-MGFEN"/>
    <x v="1"/>
    <s v="MGSAG"/>
    <s v="MGFEN"/>
    <s v="Ativo HL4 / Falta HL5D"/>
    <s v="BELO HORIZONTE"/>
    <x v="1"/>
    <s v="REDE ENTREGUE CONFORME TOPOLOGIA ESTRUTURANTE"/>
    <m/>
    <s v="NÃO"/>
    <s v="ATIVO"/>
    <s v="REDE OK"/>
    <d v="1899-12-30T00:00:00"/>
    <s v="TELEMONT MG"/>
    <s v="-"/>
    <s v="W0"/>
    <x v="1"/>
    <n v="512318"/>
    <s v="Aprovado HQ"/>
    <x v="0"/>
    <m/>
    <m/>
    <m/>
    <m/>
    <m/>
    <m/>
    <s v="N/A"/>
    <s v="REDE OK"/>
    <d v="2024-10-07T00:00:00"/>
    <s v="-"/>
    <m/>
    <s v="CONSTRUÍDO"/>
    <s v="O&amp;M"/>
    <s v="CONSTRUÍDO"/>
    <n v="0"/>
    <m/>
  </r>
  <r>
    <s v="MGIFC"/>
    <s v="M2024EST_MGIFC_01"/>
    <s v="ATIVO"/>
    <s v="SIM"/>
    <s v="REDE OK"/>
    <m/>
    <d v="2024-09-16T00:00:00"/>
    <d v="2024-09-16T00:00:00"/>
    <s v="NA"/>
    <s v="NA"/>
    <s v="MGCIC-MGIFC-MGCIC"/>
    <x v="1"/>
    <s v="MGG37"/>
    <s v="MGCIC"/>
    <s v="Ativo"/>
    <s v="CONTAGEM"/>
    <x v="1"/>
    <s v="ATIVO COM PROTEÇÃO TOPOLOGIA ESTRUT (VALIDAÇÃO ARTHUR 09/10)"/>
    <m/>
    <s v="NÃO"/>
    <s v="ATIVO"/>
    <s v="REDE OK"/>
    <d v="1899-12-30T00:00:00"/>
    <s v="MOP"/>
    <s v="-"/>
    <s v="W0"/>
    <x v="1"/>
    <s v="NA"/>
    <s v="NA"/>
    <x v="0"/>
    <m/>
    <m/>
    <m/>
    <m/>
    <m/>
    <m/>
    <s v="N/A"/>
    <s v="REDE OK"/>
    <s v="ATIVO"/>
    <s v="-"/>
    <m/>
    <s v="CONSTRUÍDO"/>
    <s v="O&amp;M"/>
    <s v="CONSTRUÍDO"/>
    <n v="0"/>
    <m/>
  </r>
  <r>
    <s v="MGIPS"/>
    <s v="M2024EST_MGIPS_01"/>
    <s v="ATIVO"/>
    <s v="SIM"/>
    <s v="REDE OK"/>
    <m/>
    <d v="2024-11-25T00:00:00"/>
    <d v="2024-11-27T00:00:00"/>
    <s v="NA"/>
    <s v="NA"/>
    <s v="MGCIC-MGIPS-MGCIP-MGCIC"/>
    <x v="1"/>
    <s v="MGG37"/>
    <s v="MGCIC"/>
    <s v="Ativo"/>
    <s v="CONTAGEM"/>
    <x v="1"/>
    <s v="Pedido Rodrigo enviar p/ Telemont"/>
    <m/>
    <s v="NÃO"/>
    <s v="ATIVO"/>
    <s v="REDE OK"/>
    <d v="1899-12-30T00:00:00"/>
    <s v="TELEMONT MG"/>
    <s v="-"/>
    <s v="W0"/>
    <x v="1"/>
    <n v="522464"/>
    <s v="Cidade"/>
    <x v="0"/>
    <m/>
    <m/>
    <m/>
    <m/>
    <m/>
    <m/>
    <s v="N/A"/>
    <d v="2024-10-11T00:00:00"/>
    <d v="2024-10-22T00:00:00"/>
    <s v="PENDENTE ANALISE"/>
    <s v="OBRA NÃO DEMANDA PARA A TELEMONT, SERA NECESSARIO AVALIAR PROJETO E DRAFT"/>
    <s v="CONSTRUÍDO"/>
    <s v="O&amp;M"/>
    <s v="CONSTRUÍDO"/>
    <n v="0"/>
    <m/>
  </r>
  <r>
    <s v="MGIRN"/>
    <s v="M2023_MGIRN_01"/>
    <s v="ATIVO"/>
    <s v="SIM"/>
    <s v="REDE OK"/>
    <m/>
    <d v="2024-07-23T00:00:00"/>
    <d v="2024-09-02T00:00:00"/>
    <s v="NA"/>
    <s v="NA"/>
    <s v="MGFLR-MGTZB-MBBZQ-MGIRN-MGFLR"/>
    <x v="1"/>
    <s v="MGFLR"/>
    <s v="MGFLR"/>
    <s v="Ativo"/>
    <s v="BELO HORIZONTE"/>
    <x v="1"/>
    <s v="REDE ENTREGUE COM  PROTEÇÃO TOPOLOGIA ESTRUT - LANÇAMENTO "/>
    <m/>
    <s v="SIM"/>
    <s v="ATIVO"/>
    <s v="REDE OK"/>
    <d v="1899-12-30T00:00:00"/>
    <s v="ICOMON MG"/>
    <s v="-"/>
    <s v="W0"/>
    <x v="1"/>
    <s v="NA"/>
    <s v="NA"/>
    <x v="0"/>
    <m/>
    <m/>
    <m/>
    <m/>
    <m/>
    <m/>
    <s v="N/A"/>
    <s v="REDE OK"/>
    <s v="ATIVO"/>
    <s v="-"/>
    <m/>
    <s v="CONSTRUÍDO"/>
    <s v="O&amp;M"/>
    <s v="CONSTRUÍDO"/>
    <n v="0"/>
    <m/>
  </r>
  <r>
    <s v="MGISI"/>
    <s v="M2024EST_MGISI_01"/>
    <s v="ATIVO"/>
    <s v="SIM"/>
    <s v="REDE OK"/>
    <m/>
    <d v="2024-07-30T00:00:00"/>
    <d v="2024-08-08T00:00:00"/>
    <s v="NA"/>
    <s v="NA"/>
    <s v="MGCNO-MGISI-MGBBV-MGPOT-MGCNO"/>
    <x v="1"/>
    <s v="MGJCT"/>
    <s v="MGCNO"/>
    <s v="Ativo"/>
    <s v="BELO HORIZONTE"/>
    <x v="1"/>
    <s v="RELATÓRIO ENVIADO"/>
    <m/>
    <s v="SIM"/>
    <s v="ATIVO"/>
    <s v="REDE OK"/>
    <d v="1899-12-30T00:00:00"/>
    <s v="ICOMON SP / MOP"/>
    <s v="-"/>
    <s v="W0"/>
    <x v="1"/>
    <s v="MOIN"/>
    <s v="NA"/>
    <x v="0"/>
    <m/>
    <m/>
    <m/>
    <m/>
    <m/>
    <m/>
    <s v="N/A"/>
    <s v="REDE OK"/>
    <s v="ATIVO"/>
    <s v="-"/>
    <m/>
    <s v="CONSTRUÍDO"/>
    <s v="O&amp;M"/>
    <s v="CONSTRUÍDO"/>
    <n v="0"/>
    <m/>
  </r>
  <r>
    <s v="MGITP"/>
    <s v="M2024EST_MGITP_01"/>
    <s v="ATIVO"/>
    <s v="SIM"/>
    <s v="REDE OK"/>
    <m/>
    <d v="2024-08-02T00:00:00"/>
    <d v="2024-08-15T00:00:00"/>
    <s v="NA"/>
    <s v="NA"/>
    <s v="MGBSB-MGITP-MGBSB"/>
    <x v="1"/>
    <s v="MGESL"/>
    <s v="MGBSB"/>
    <s v="Ativo"/>
    <s v="BELO HORIZONTE"/>
    <x v="1"/>
    <s v="RELATÓRIO ENVIADO"/>
    <m/>
    <s v="SIM"/>
    <s v="ATIVO"/>
    <s v="REDE OK"/>
    <d v="1899-12-30T00:00:00"/>
    <s v="TELEMONT MG"/>
    <s v="-"/>
    <s v="W0"/>
    <x v="1"/>
    <n v="504187"/>
    <s v="Aprovado HQ"/>
    <x v="0"/>
    <m/>
    <m/>
    <m/>
    <m/>
    <m/>
    <m/>
    <s v="N/A"/>
    <s v="REDE OK"/>
    <s v="ATIVO"/>
    <s v="-"/>
    <m/>
    <s v="CONSTRUÍDO"/>
    <s v="O&amp;M"/>
    <s v="CONSTRUÍDO"/>
    <n v="0"/>
    <m/>
  </r>
  <r>
    <s v="MGBOG"/>
    <s v="M2024EST_MGBOG_01"/>
    <s v="ATIVO - RÁDIO"/>
    <s v="RÁDIO"/>
    <s v="RÁDIO"/>
    <m/>
    <s v="RADIO"/>
    <s v="RADIO"/>
    <s v="NA"/>
    <s v="NA"/>
    <s v="RADIO"/>
    <x v="1"/>
    <s v="MGVSO"/>
    <s v="MGVSO"/>
    <s v="Ativo"/>
    <s v="SABARÁ"/>
    <x v="1"/>
    <s v="SEM AÇÃO RE"/>
    <m/>
    <s v="NÃO"/>
    <s v="RÁDIO"/>
    <s v="RÁDIO"/>
    <d v="1899-12-30T00:00:00"/>
    <s v="ENGENHARIA RÁDIO"/>
    <s v="-"/>
    <s v="W0"/>
    <x v="1"/>
    <s v="NA"/>
    <s v="NA"/>
    <x v="2"/>
    <m/>
    <m/>
    <m/>
    <s v="VALIDAR PREDECESSOR ELISANGÊLA"/>
    <m/>
    <m/>
    <s v="N/A"/>
    <s v="REDE OK"/>
    <s v="ATIVO"/>
    <s v="-"/>
    <m/>
    <s v="CONSTRUÍDO"/>
    <s v="ENGENHARIA TX"/>
    <s v="CONSTRUÍDO"/>
    <n v="0"/>
    <m/>
  </r>
  <r>
    <s v="MGJAA"/>
    <s v="M2023EST_MGJAA_01"/>
    <s v="ATIVO"/>
    <s v="SIM"/>
    <s v="REDE OK"/>
    <m/>
    <d v="2024-07-13T00:00:00"/>
    <d v="2024-04-03T00:00:00"/>
    <s v="NÃO"/>
    <s v="PENDENTE"/>
    <s v="MGJCT-MGJAA-MGJCT / MGJCT-MGJAA"/>
    <x v="3"/>
    <s v="MGJCT"/>
    <s v="-"/>
    <s v="Ativo"/>
    <s v="BELO HORIZONTE"/>
    <x v="1"/>
    <s v="REDE OK"/>
    <m/>
    <s v="SIM"/>
    <s v="ATIVO"/>
    <s v="REDE OK"/>
    <d v="1899-12-30T00:00:00"/>
    <s v="ICOMON SP / MOP"/>
    <s v="-"/>
    <s v="W0"/>
    <x v="1"/>
    <n v="508054"/>
    <s v="Empreiteira"/>
    <x v="0"/>
    <m/>
    <m/>
    <m/>
    <m/>
    <m/>
    <m/>
    <s v="N/A"/>
    <s v="REDE OK"/>
    <s v="ATIVO"/>
    <s v="-"/>
    <m/>
    <s v="CONSTRUÍDO"/>
    <s v="O&amp;M"/>
    <s v="CONSTRUÍDO"/>
    <n v="0"/>
    <m/>
  </r>
  <r>
    <s v="MGHBK"/>
    <s v="M2024EST_MGHBK_01"/>
    <s v="ATIVO"/>
    <s v="SIM"/>
    <s v="REDE OK"/>
    <m/>
    <d v="2024-10-31T00:00:00"/>
    <d v="2024-11-01T00:00:00"/>
    <s v="NA"/>
    <s v="NA"/>
    <s v="MGJAS-MGHBK-MGJAS"/>
    <x v="1"/>
    <s v="MGBET"/>
    <s v="MGJAS"/>
    <s v="Ativo HL4 / Falta HL5D"/>
    <s v="BETIM"/>
    <x v="1"/>
    <s v="RELATÓRIO ENVIADO EM 31/10"/>
    <m/>
    <s v="NÃO"/>
    <s v="ATIVO"/>
    <s v="REDE OK"/>
    <d v="1899-12-30T00:00:00"/>
    <s v="TELEMONT MG"/>
    <s v="-"/>
    <s v="W0"/>
    <x v="1"/>
    <n v="512272"/>
    <s v="Aprovado HQ"/>
    <x v="0"/>
    <m/>
    <m/>
    <m/>
    <m/>
    <m/>
    <m/>
    <s v="N/A"/>
    <s v="PENDENCIA PROJETO"/>
    <s v="PENDENCIA PROJETO"/>
    <s v="PENDENTE ACESSO"/>
    <s v="31/10/2024 - Plan James: concluído _x000a_REDE ENTREGUE, VALIDAÇÃO E-MAIL TELEMONT 15/10"/>
    <s v="CONSTRUÍDO"/>
    <s v="O&amp;M"/>
    <s v="CONSTRUÍDO"/>
    <n v="0"/>
    <m/>
  </r>
  <r>
    <s v="MGSBA"/>
    <s v="M2024EST_MGSBA_01"/>
    <s v="ATIVO"/>
    <s v="SIM"/>
    <s v="REDE OK"/>
    <m/>
    <d v="2024-08-20T00:00:00"/>
    <d v="2024-09-23T00:00:00"/>
    <s v="NA"/>
    <s v="NA"/>
    <s v="MGSLA-MGSBA-MGSLA"/>
    <x v="1"/>
    <s v="MGSLA"/>
    <s v="MGSLA"/>
    <s v="Ativo"/>
    <s v="SANTA LUZIA"/>
    <x v="1"/>
    <s v="REDE ENTREGUE CONFORME TOPOLOGIA ESTRUTURANTE"/>
    <m/>
    <s v="NÃO"/>
    <s v="ATIVO"/>
    <s v="REDE OK"/>
    <d v="1899-12-30T00:00:00"/>
    <s v="TELEMONT MG"/>
    <s v="-"/>
    <s v="W0"/>
    <x v="1"/>
    <n v="506530"/>
    <s v="Aprovado HQ"/>
    <x v="0"/>
    <m/>
    <m/>
    <m/>
    <m/>
    <m/>
    <m/>
    <s v="N/A"/>
    <s v="REDE OK"/>
    <s v="ATIVO"/>
    <s v="-"/>
    <m/>
    <s v="CONSTRUÍDO"/>
    <s v="O&amp;M"/>
    <s v="CONSTRUÍDO"/>
    <n v="0"/>
    <m/>
  </r>
  <r>
    <s v="MGJAD"/>
    <s v="M2023EST_MGJAD_01"/>
    <s v="ATIVO"/>
    <s v="SIM"/>
    <s v="REDE OK"/>
    <m/>
    <d v="2024-08-29T00:00:00"/>
    <d v="2024-09-10T00:00:00"/>
    <s v="NA"/>
    <s v="NA"/>
    <s v="MGBNS-MGJAD-MGBNS"/>
    <x v="1"/>
    <s v="MGSAG"/>
    <s v="MGBNS"/>
    <s v="Ativo"/>
    <s v="BELO HORIZONTE"/>
    <x v="1"/>
    <s v="REDE ENTREGUE CONFORME TOPOLOGIA ESTRUTURANTE"/>
    <m/>
    <s v="NÃO"/>
    <s v="ATIVO"/>
    <s v="REDE OK"/>
    <d v="1899-12-30T00:00:00"/>
    <s v="TELEMONT MG"/>
    <s v="-"/>
    <s v="W0"/>
    <x v="1"/>
    <n v="512333"/>
    <s v="Aprovado HQ"/>
    <x v="0"/>
    <m/>
    <m/>
    <m/>
    <m/>
    <m/>
    <m/>
    <s v="N/A"/>
    <s v="REDE OK"/>
    <s v="ATIVO"/>
    <s v="-"/>
    <m/>
    <s v="CONSTRUÍDO"/>
    <s v="O&amp;M"/>
    <s v="CONSTRUÍDO"/>
    <n v="0"/>
    <m/>
  </r>
  <r>
    <s v="MGBVS"/>
    <s v="M2024EST_MGBVS_01"/>
    <s v="ATIVO"/>
    <s v="SIM"/>
    <s v="REDE OK"/>
    <m/>
    <d v="2024-08-14T00:00:00"/>
    <d v="2024-10-08T00:00:00"/>
    <s v="NA"/>
    <s v="NA"/>
    <s v="MGQBV-MGBVP-MGBVS-MGQBV"/>
    <x v="1"/>
    <s v="MGBHN"/>
    <s v="MGQBV"/>
    <s v="Não Ativo"/>
    <s v="BELO HORIZONTE"/>
    <x v="1"/>
    <s v="REDE ENTREGUE CONFORME TOPOLOGIA ESTRUTURANTE"/>
    <m/>
    <s v="NÃO"/>
    <s v="ATIVO"/>
    <s v="REDE OK"/>
    <d v="1899-12-30T00:00:00"/>
    <s v="TELEMONT MG"/>
    <s v="-"/>
    <s v="W0"/>
    <x v="1"/>
    <n v="506518"/>
    <s v="Aprovado HQ"/>
    <x v="0"/>
    <m/>
    <m/>
    <m/>
    <m/>
    <m/>
    <m/>
    <s v="N/A"/>
    <s v="REDE OK"/>
    <d v="2024-10-04T00:00:00"/>
    <s v="-"/>
    <m/>
    <s v="CONSTRUÍDO"/>
    <s v="O&amp;M"/>
    <s v="CONSTRUÍDO"/>
    <n v="0"/>
    <m/>
  </r>
  <r>
    <s v="MGHUB"/>
    <s v="M2024EST_MGHUB_01"/>
    <s v="ATIVO"/>
    <s v="SIM"/>
    <s v="REDE OK"/>
    <m/>
    <d v="2024-08-30T00:00:00"/>
    <d v="2024-09-19T00:00:00"/>
    <s v="NA"/>
    <s v="NA"/>
    <s v="MGJAS-MGHUB-MGJTS-MGJAS"/>
    <x v="1"/>
    <s v="MGBET"/>
    <s v="MGJAS"/>
    <s v="Ativo HL4 / Ativo HL5D"/>
    <s v="BETIM"/>
    <x v="1"/>
    <s v="REDE ENTREGUE CONFORME TOPOLOGIA ESTRUTURANTE"/>
    <m/>
    <s v="NÃO"/>
    <s v="ATIVO"/>
    <s v="REDE OK"/>
    <d v="1899-12-30T00:00:00"/>
    <s v="TELEMONT MG"/>
    <s v="-"/>
    <s v="W0"/>
    <x v="1"/>
    <n v="512275"/>
    <s v="Aprovado HQ"/>
    <x v="0"/>
    <m/>
    <m/>
    <m/>
    <m/>
    <m/>
    <m/>
    <s v="N/A"/>
    <s v="REDE OK"/>
    <s v="ATIVO"/>
    <s v="-"/>
    <m/>
    <s v="CONSTRUÍDO"/>
    <s v="O&amp;M"/>
    <s v="CONSTRUÍDO"/>
    <n v="0"/>
    <m/>
  </r>
  <r>
    <s v="MGJAT"/>
    <s v="M2024EST_MGJAT_01"/>
    <s v="ATIVO"/>
    <s v="SIM"/>
    <s v="REDE OK"/>
    <m/>
    <d v="2024-08-02T00:00:00"/>
    <d v="2024-05-08T00:00:00"/>
    <s v="NA"/>
    <s v="NA"/>
    <s v="MGBSB-MGJAT-MGBSB"/>
    <x v="1"/>
    <s v="MGESL"/>
    <s v="MGBSB"/>
    <s v="Ativo"/>
    <s v="BELO HORIZONTE"/>
    <x v="1"/>
    <s v="ATIVO COM  PROTEÇÃO TOPOLOGIA ESTRUT - CFO + ROLLOUT"/>
    <m/>
    <s v="SIM"/>
    <s v="ATIVO"/>
    <s v="REDE OK"/>
    <d v="1899-12-30T00:00:00"/>
    <s v="TELEMONT MG"/>
    <s v="-"/>
    <s v="W0"/>
    <x v="1"/>
    <n v="504188"/>
    <s v="Aprovado HQ"/>
    <x v="0"/>
    <m/>
    <m/>
    <m/>
    <m/>
    <m/>
    <m/>
    <s v="N/A"/>
    <s v="REDE OK"/>
    <s v="ATIVO"/>
    <s v="-"/>
    <m/>
    <s v="CONSTRUÍDO"/>
    <s v="O&amp;M"/>
    <s v="CONSTRUÍDO"/>
    <n v="0"/>
    <m/>
  </r>
  <r>
    <s v="MGJCT"/>
    <s v="M2023EST_MGJCT_01"/>
    <s v="ATIVO"/>
    <s v="SIM"/>
    <s v="REDE OK"/>
    <m/>
    <d v="2024-07-08T00:00:00"/>
    <d v="2024-03-12T00:00:00"/>
    <s v="NA"/>
    <s v="NA"/>
    <s v="2 Vias - LUE"/>
    <x v="2"/>
    <s v="MGJCT"/>
    <s v="-"/>
    <s v="Ativo"/>
    <s v="BELO HORIZONTE"/>
    <x v="1"/>
    <s v="ATIVO COM  PROTEÇÃO TOPOLOGIA ESTRUT - LANÇAMENTO"/>
    <m/>
    <s v="SIM"/>
    <s v="ATIVO"/>
    <s v="REDE OK"/>
    <d v="1899-12-30T00:00:00"/>
    <s v="ICOMON SP / MOP"/>
    <s v="-"/>
    <s v="W0"/>
    <x v="1"/>
    <s v="NA"/>
    <s v="NA"/>
    <x v="0"/>
    <m/>
    <m/>
    <m/>
    <m/>
    <m/>
    <m/>
    <s v="N/A"/>
    <s v="REDE OK"/>
    <s v="ATIVO"/>
    <s v="-"/>
    <m/>
    <s v="CONSTRUÍDO"/>
    <s v="O&amp;M"/>
    <s v="CONSTRUÍDO"/>
    <n v="0"/>
    <m/>
  </r>
  <r>
    <s v="MGJCA"/>
    <s v="M2023EST_MGJCA_01"/>
    <s v="ATIVO - RÁDIO"/>
    <s v="RÁDIO"/>
    <s v="RÁDIO"/>
    <m/>
    <s v="RADIO"/>
    <d v="2024-01-31T00:00:00"/>
    <s v="NA"/>
    <s v="NA"/>
    <s v="PROJETO VALE"/>
    <x v="3"/>
    <s v="MGNLV"/>
    <s v="-"/>
    <s v="Ativo"/>
    <s v="NOVA LIMA"/>
    <x v="1"/>
    <s v="SEM AÇÃO RE"/>
    <m/>
    <s v="NÃO"/>
    <s v="RÁDIO"/>
    <s v="RÁDIO"/>
    <d v="1899-12-30T00:00:00"/>
    <s v="ENGENHARIA RÁDIO"/>
    <s v="-"/>
    <s v="W0"/>
    <x v="1"/>
    <n v="507094"/>
    <s v="Empreiteira"/>
    <x v="0"/>
    <m/>
    <m/>
    <m/>
    <s v="VALIDAR PREDECESSOR ELISANGÊLA"/>
    <m/>
    <m/>
    <s v="N/A"/>
    <s v="REDE OK"/>
    <s v="ATIVO"/>
    <s v="-"/>
    <m/>
    <s v="CONSTRUÍDO"/>
    <s v="O&amp;M"/>
    <s v="CONSTRUÍDO"/>
    <n v="0"/>
    <m/>
  </r>
  <r>
    <s v="MGRNK"/>
    <s v="M2023_MGRNK_01"/>
    <s v="ATIVO"/>
    <s v="SIM"/>
    <s v="REDE OK"/>
    <m/>
    <d v="2024-08-02T00:00:00"/>
    <d v="2024-10-21T00:00:00"/>
    <s v="NA"/>
    <s v="NA"/>
    <s v="MGQBV-MGRNK-MGJDA-MGRNU-MGQBV"/>
    <x v="1"/>
    <s v="MGBHN"/>
    <s v="MGQBV"/>
    <s v="Não Ativo"/>
    <s v="RIBEIRÃO DAS NEVES"/>
    <x v="1"/>
    <s v="REDE ENTREGUE CONFORME TOPOLOGIA ESTRUTURANTE"/>
    <m/>
    <s v="NÃO"/>
    <s v="ATIVO"/>
    <s v="REDE OK"/>
    <d v="1899-12-30T00:00:00"/>
    <s v="TELEMONT MG"/>
    <s v="-"/>
    <s v="W0"/>
    <x v="1"/>
    <n v="538659"/>
    <s v="Aprovado HQ"/>
    <x v="0"/>
    <m/>
    <m/>
    <m/>
    <m/>
    <m/>
    <m/>
    <s v="N/A"/>
    <s v="REDE OK"/>
    <d v="2024-10-04T00:00:00"/>
    <s v="-"/>
    <s v="Enviado e-mail para o Adriano em 17/10 Realizar a Ativação. Reparo Tratato"/>
    <s v="CONSTRUÍDO"/>
    <s v="O&amp;M"/>
    <s v="CONSTRUÍDO"/>
    <n v="0"/>
    <m/>
  </r>
  <r>
    <s v="MGJGD"/>
    <s v="M2023EST_MGJGD_01"/>
    <s v="ATIVO"/>
    <s v="SIM"/>
    <s v="REDE OK"/>
    <m/>
    <d v="2024-07-08T00:00:00"/>
    <d v="2024-04-26T00:00:00"/>
    <s v="NA"/>
    <s v="NA"/>
    <s v="MGJAA-MGJGD-MGJAA"/>
    <x v="1"/>
    <s v="MGJCT"/>
    <s v="MGJAA"/>
    <s v="Ativo"/>
    <s v="BELO HORIZONTE"/>
    <x v="1"/>
    <s v="ATIVO COM  PROTEÇÃO TOPOLOGIA ESTRUT - LANÇAMENTO"/>
    <m/>
    <s v="SIM"/>
    <s v="ATIVO"/>
    <s v="REDE OK"/>
    <d v="1899-12-30T00:00:00"/>
    <s v="ICOMON SP / MOP"/>
    <s v="-"/>
    <s v="W0"/>
    <x v="1"/>
    <n v="508055"/>
    <s v="Empreiteira"/>
    <x v="0"/>
    <m/>
    <m/>
    <m/>
    <m/>
    <m/>
    <m/>
    <s v="N/A"/>
    <s v="REDE OK"/>
    <s v="ATIVO"/>
    <s v="-"/>
    <m/>
    <s v="CONSTRUÍDO"/>
    <s v="O&amp;M"/>
    <s v="CONSTRUÍDO"/>
    <n v="0"/>
    <m/>
  </r>
  <r>
    <s v="MGGQR"/>
    <s v="M2023_MGGQR_01"/>
    <s v="ATIVO"/>
    <s v="SIM"/>
    <s v="REDE OK"/>
    <m/>
    <d v="2024-05-30T00:00:00"/>
    <d v="2024-05-30T00:00:00"/>
    <s v="NA"/>
    <s v="NA"/>
    <s v="MGPNP-MGGQR-MGPNP"/>
    <x v="1"/>
    <s v="MGBAM"/>
    <s v="MGPNP"/>
    <s v="Ativo"/>
    <s v="BELO HORIZONTE"/>
    <x v="1"/>
    <s v="ATIVO COM  PROTEÇÃO TOPOLOGIA ESTRUT - LANÇAMENTO"/>
    <m/>
    <s v="SIM"/>
    <s v="ATIVO"/>
    <s v="REDE OK"/>
    <d v="1899-12-30T00:00:00"/>
    <s v="ICOMON MG"/>
    <s v="-"/>
    <s v="W0"/>
    <x v="1"/>
    <s v="MOIN"/>
    <s v="NA"/>
    <x v="0"/>
    <m/>
    <m/>
    <m/>
    <m/>
    <m/>
    <m/>
    <s v="N/A"/>
    <s v="REDE OK"/>
    <s v="ATIVO"/>
    <s v="-"/>
    <m/>
    <s v="CONSTRUÍDO"/>
    <s v="O&amp;M"/>
    <s v="CONSTRUÍDO"/>
    <n v="0"/>
    <m/>
  </r>
  <r>
    <s v="MGIFO"/>
    <s v="M2024EST_MGIFO_01"/>
    <s v="ATIVO"/>
    <s v="SIM"/>
    <s v="REDE OK"/>
    <m/>
    <d v="2024-09-13T00:00:00"/>
    <d v="2024-09-20T00:00:00"/>
    <s v="NA"/>
    <s v="NA"/>
    <s v="MGIIE-MGIFO-MGINZ-MGIIE"/>
    <x v="1"/>
    <s v="MGIIE"/>
    <s v="MGIIE"/>
    <s v="Ativo"/>
    <s v="IBIRITÉ"/>
    <x v="1"/>
    <s v="REDE ENTREGUE CONFORME TOPOLOGIA ESTRUTURANTE"/>
    <m/>
    <s v="NÃO"/>
    <s v="ATIVO"/>
    <s v="REDE OK"/>
    <d v="1899-12-30T00:00:00"/>
    <s v="TELEMONT MG"/>
    <s v="-"/>
    <s v="W0"/>
    <x v="1"/>
    <n v="512267"/>
    <s v="Aprovado HQ"/>
    <x v="0"/>
    <m/>
    <m/>
    <m/>
    <m/>
    <m/>
    <m/>
    <s v="N/A"/>
    <s v="REDE OK"/>
    <s v="ATIVO"/>
    <s v="-"/>
    <m/>
    <s v="CONSTRUÍDO"/>
    <s v="O&amp;M"/>
    <s v="CONSTRUÍDO"/>
    <n v="0"/>
    <m/>
  </r>
  <r>
    <s v="MGJPB"/>
    <s v="M2024EST_MGJPB_01"/>
    <s v="ATIVO"/>
    <s v="SIM"/>
    <s v="REDE OK"/>
    <m/>
    <d v="2024-09-16T00:00:00"/>
    <d v="2024-10-24T00:00:00"/>
    <s v="NA"/>
    <s v="NA"/>
    <s v="MGFEN-MGIBV-MGJPB-MGFEN"/>
    <x v="1"/>
    <s v="MGSAG"/>
    <s v="MGFEN"/>
    <s v="Ativo HL4 / Falta HL5D"/>
    <s v="BELO HORIZONTE"/>
    <x v="1"/>
    <s v="REDE ENTREGUE CONFORME TOPOLOGIA ESTRUTURANTE"/>
    <m/>
    <s v="NÃO"/>
    <s v="ATIVO"/>
    <s v="REDE OK"/>
    <d v="1899-12-30T00:00:00"/>
    <s v="TELEMONT MG"/>
    <s v="-"/>
    <s v="W0"/>
    <x v="1"/>
    <n v="512318"/>
    <s v="Aprovado HQ"/>
    <x v="0"/>
    <m/>
    <m/>
    <m/>
    <m/>
    <m/>
    <m/>
    <s v="N/A"/>
    <s v="REDE OK"/>
    <d v="2024-10-07T00:00:00"/>
    <s v="-"/>
    <m/>
    <s v="CONSTRUÍDO"/>
    <s v="O&amp;M"/>
    <s v="CONSTRUÍDO"/>
    <n v="0"/>
    <m/>
  </r>
  <r>
    <s v="MGJMO"/>
    <s v="M2023EST_MGJMO_01"/>
    <s v="ATIVO"/>
    <s v="SIM"/>
    <s v="REDE OK"/>
    <m/>
    <d v="2024-05-10T00:00:00"/>
    <d v="2024-05-21T00:00:00"/>
    <s v="NA"/>
    <s v="NA"/>
    <s v="MGBAM-MGJMO-MGBAM"/>
    <x v="1"/>
    <s v="MGBAM"/>
    <s v="MGBAM"/>
    <s v="Ativo"/>
    <s v="BELO HORIZONTE"/>
    <x v="1"/>
    <s v="ATIVO COM  PROTEÇÃO TOPOLOGIA ESTRUT - LANÇAMENTO"/>
    <m/>
    <s v="SIM"/>
    <s v="ATIVO"/>
    <s v="REDE OK"/>
    <d v="1899-12-30T00:00:00"/>
    <s v="ICOMON MG"/>
    <s v="-"/>
    <s v="W0"/>
    <x v="1"/>
    <n v="481233"/>
    <s v="CANCELADO"/>
    <x v="0"/>
    <m/>
    <m/>
    <m/>
    <m/>
    <m/>
    <m/>
    <s v="N/A"/>
    <s v="REDE OK"/>
    <s v="ATIVO"/>
    <s v="-"/>
    <m/>
    <s v="CONSTRUÍDO"/>
    <s v="O&amp;M"/>
    <s v="CONSTRUÍDO"/>
    <n v="0"/>
    <m/>
  </r>
  <r>
    <s v="MGINZ"/>
    <s v="M2024EST_MGINZ_01"/>
    <s v="ATIVO"/>
    <s v="SIM"/>
    <s v="REDE OK"/>
    <m/>
    <d v="2024-09-13T00:00:00"/>
    <d v="2024-09-20T00:00:00"/>
    <s v="NA"/>
    <s v="NA"/>
    <s v="MGIIE-MGIFO-MGINZ-MGIIE"/>
    <x v="1"/>
    <s v="MGIIE"/>
    <s v="MGIIE"/>
    <s v="Ativo"/>
    <s v="IBIRITÉ"/>
    <x v="1"/>
    <s v="REDE ENTREGUE CONFORME TOPOLOGIA ESTRUTURANTE"/>
    <m/>
    <s v="NÃO"/>
    <s v="ATIVO"/>
    <s v="REDE OK"/>
    <d v="1899-12-30T00:00:00"/>
    <s v="TELEMONT MG"/>
    <s v="-"/>
    <s v="W0"/>
    <x v="1"/>
    <n v="512267"/>
    <s v="Aprovado HQ"/>
    <x v="0"/>
    <m/>
    <m/>
    <m/>
    <m/>
    <m/>
    <m/>
    <s v="N/A"/>
    <s v="REDE OK"/>
    <s v="ATIVO"/>
    <s v="-"/>
    <m/>
    <s v="CONSTRUÍDO"/>
    <s v="O&amp;M"/>
    <s v="CONSTRUÍDO"/>
    <n v="0"/>
    <m/>
  </r>
  <r>
    <s v="MGTPD"/>
    <s v="M2024EST_MGTPD_01"/>
    <s v="ATIVO"/>
    <s v="SIM"/>
    <s v="REDE OK"/>
    <m/>
    <d v="2024-09-11T00:00:00"/>
    <d v="2025-07-14T00:00:00"/>
    <s v="NA"/>
    <s v="NA"/>
    <s v="MGICA-MGIRX-MGTPD-MGIVT-MGICA"/>
    <x v="1"/>
    <s v="MGBET"/>
    <s v="MGICA"/>
    <s v="Ativo HL4 / Falta HL5D"/>
    <s v="IGARAPÉ"/>
    <x v="1"/>
    <s v="seg 30/06/2025 10:00 - William Cruz: Favor acionar EPS para recuperar fibras com defeito._x000a__x000a_OBS: Em IVT podem por gentileza descer o DGO para o gabinete no solo? Foi Instalado no gabinete mais alto do poste, dificultando ativação e manutenção._x000a_seg 30/06/2025 18:16 - Lucas: Segue TA 345581613 _x000a_REDE ENTREGUE CONFORME TOPOLOGIA ESTRUTURANTE"/>
    <m/>
    <s v="NÃO"/>
    <s v="ATIVO"/>
    <s v="REDE OK"/>
    <s v="ATIVO"/>
    <s v="TELEMONT MG"/>
    <s v="-"/>
    <s v="-"/>
    <x v="1"/>
    <n v="512242"/>
    <s v="Aprovado HQ"/>
    <x v="0"/>
    <m/>
    <m/>
    <m/>
    <m/>
    <m/>
    <m/>
    <s v="N/A"/>
    <s v="REDE OK"/>
    <d v="2024-10-10T00:00:00"/>
    <s v="-"/>
    <m/>
    <s v="CONSTRUÍDO"/>
    <s v="O&amp;M"/>
    <s v="CONSTRUÍDO"/>
    <n v="0"/>
    <m/>
  </r>
  <r>
    <s v="MGJTB"/>
    <s v="M2024EST_MGJTB_01"/>
    <s v="ATIVO"/>
    <s v="SIM"/>
    <s v="REDE OK"/>
    <m/>
    <d v="2024-07-22T00:00:00"/>
    <d v="2024-07-23T00:00:00"/>
    <s v="NA"/>
    <s v="NA"/>
    <s v="MGCII-MGBJY-MGJTB-MGBZO-MGCII"/>
    <x v="1"/>
    <s v="MGBCZ"/>
    <s v="MGCII"/>
    <s v="Ativo"/>
    <s v="BETIM"/>
    <x v="1"/>
    <s v="ATIVO COM  PROTEÇÃO TOPOLOGIA ESTRUT - LANÇAMENTO"/>
    <m/>
    <s v="NÃO"/>
    <s v="ATIVO"/>
    <s v="REDE OK"/>
    <d v="1899-12-30T00:00:00"/>
    <s v="ONDACOM"/>
    <s v="-"/>
    <s v="W0"/>
    <x v="1"/>
    <n v="507569"/>
    <s v="Aprovado HQ"/>
    <x v="0"/>
    <m/>
    <m/>
    <m/>
    <m/>
    <m/>
    <m/>
    <s v="N/A"/>
    <s v="REDE OK"/>
    <s v="ATIVO"/>
    <s v="-"/>
    <m/>
    <s v="CONSTRUÍDO"/>
    <s v="O&amp;M"/>
    <s v="CONSTRUÍDO"/>
    <n v="0"/>
    <m/>
  </r>
  <r>
    <s v="MGJAC"/>
    <s v="M2023_MGJAC_01"/>
    <s v="ATIVO"/>
    <s v="SIM"/>
    <s v="REDE OK"/>
    <m/>
    <d v="2024-06-06T00:00:00"/>
    <d v="2024-06-25T00:00:00"/>
    <s v="NA"/>
    <s v="NA"/>
    <s v="MGBET-MGBMK-MGJAC-MGBET"/>
    <x v="1"/>
    <s v="MGBET"/>
    <s v="MGBET"/>
    <s v="Ativo"/>
    <s v="BETIM"/>
    <x v="1"/>
    <s v="ATIVO COM  PROTEÇÃO TOPOLOGIA ESTRUT - CFO + ROLLOUT"/>
    <m/>
    <s v="NÃO"/>
    <s v="ATIVO"/>
    <s v="REDE OK"/>
    <d v="1899-12-30T00:00:00"/>
    <s v="TELEMONT MG"/>
    <s v="-"/>
    <s v="W0"/>
    <x v="1"/>
    <n v="504712"/>
    <s v="MAO OBRA A DISPOSICAO"/>
    <x v="0"/>
    <m/>
    <m/>
    <m/>
    <m/>
    <m/>
    <m/>
    <s v="N/A"/>
    <s v="REDE OK"/>
    <s v="ATIVO"/>
    <s v="-"/>
    <m/>
    <s v="CONSTRUÍDO"/>
    <s v="O&amp;M"/>
    <s v="CONSTRUÍDO"/>
    <n v="0"/>
    <m/>
  </r>
  <r>
    <s v="MGJTQ"/>
    <s v="M2024EST_MGJTQ_01"/>
    <s v="ATIVO PEND. RÁDIO"/>
    <s v="FLAT"/>
    <s v="REDE OK"/>
    <s v="ATIVO"/>
    <d v="2024-10-31T00:00:00"/>
    <d v="2024-11-11T00:00:00"/>
    <s v="NA"/>
    <s v="NA"/>
    <s v="MGBHP-MGJTQ-MGCFK-MGBST-MGFLR"/>
    <x v="1"/>
    <s v="MGFLR"/>
    <s v="MGBHP"/>
    <s v="Ativo HL4 / Falta HL5D"/>
    <s v="BELO HORIZONTE"/>
    <x v="1"/>
    <s v="SITE JTQ E CFK ENTREGUES FLAT POIS O RETORNO DO ANEL DE CFK PARA BHP DEPENDE DA IMPL. DE POSTES / SEM POSSIBILIDADES"/>
    <s v="Não tem postes na rota da redundância"/>
    <s v="SIM"/>
    <s v="ATIVO"/>
    <s v="REDE OK"/>
    <s v="ATIVO"/>
    <s v="TEL"/>
    <s v="-"/>
    <s v="-"/>
    <x v="1"/>
    <n v="518997"/>
    <s v="Aprovado HQ"/>
    <x v="0"/>
    <s v="X"/>
    <m/>
    <m/>
    <s v="VALIDAR CAMPO RODRIGO/EVERTON"/>
    <m/>
    <m/>
    <s v="N/A"/>
    <d v="2024-10-10T00:00:00"/>
    <d v="2024-10-21T00:00:00"/>
    <s v="-"/>
    <s v="VALIDAR A POSSIBILIDADE DE SEGUIR COM ATIVAÇÃO EM FLAT, POIS DEPENDE DE IMPLT POSTES EM UMA DAS VIAS"/>
    <s v="CONSTRUÍDO"/>
    <s v="O&amp;M"/>
    <s v="CONSTRUÍDO"/>
    <n v="0"/>
    <m/>
  </r>
  <r>
    <s v="MGJUL"/>
    <s v="M2024EST_MGJUL_01"/>
    <s v="ATIVO"/>
    <s v="SIM"/>
    <s v="REDE OK"/>
    <m/>
    <d v="2024-08-28T00:00:00"/>
    <d v="2024-10-18T00:00:00"/>
    <s v="NA"/>
    <s v="NA"/>
    <s v="MGSLA-MGJUL-MGSLA"/>
    <x v="1"/>
    <s v="MGSLA"/>
    <s v="MGSLA"/>
    <s v="Ativo"/>
    <s v="BELO HORIZONTE"/>
    <x v="1"/>
    <s v="REDE ENTREGUE CONFORME TOPOLOGIA ESTRUTURANTE"/>
    <m/>
    <s v="NÃO"/>
    <s v="ATIVO"/>
    <s v="REDE OK"/>
    <d v="1899-12-30T00:00:00"/>
    <s v="TELEMONT MG"/>
    <s v="-"/>
    <s v="W0"/>
    <x v="1"/>
    <n v="538684"/>
    <s v="Aprovado HQ"/>
    <x v="0"/>
    <m/>
    <m/>
    <m/>
    <m/>
    <m/>
    <m/>
    <s v="N/A"/>
    <d v="2024-10-12T00:00:00"/>
    <d v="2024-10-14T00:00:00"/>
    <s v="-"/>
    <s v="qui 10/10/2024 17:19 - Email Matheus Telemont rede ok"/>
    <s v="CONSTRUÍDO"/>
    <s v="O&amp;M"/>
    <s v="CONSTRUÍDO"/>
    <n v="0"/>
    <m/>
  </r>
  <r>
    <s v="MGJVT"/>
    <s v="M2023EST_MGJVT_01"/>
    <s v="ATIVO"/>
    <s v="SIM"/>
    <s v="REDE OK"/>
    <m/>
    <d v="2024-09-18T00:00:00"/>
    <d v="2024-10-03T00:00:00"/>
    <s v="NÃO"/>
    <s v="PENDENTE"/>
    <s v="MGVSO-MGJVT-MGVSO / MGVSO-MGJVT"/>
    <x v="3"/>
    <s v="MGVSO"/>
    <s v="-"/>
    <s v="Ativo"/>
    <s v="BELO HORIZONTE"/>
    <x v="1"/>
    <s v="REDE ENTREGUE CONFORME TOPOLOGIA ESTRUTURANTE"/>
    <m/>
    <s v="NÃO"/>
    <s v="ATIVO"/>
    <s v="REDE OK"/>
    <d v="1899-12-30T00:00:00"/>
    <s v="TELEMONT MG"/>
    <s v="-"/>
    <s v="W0"/>
    <x v="1"/>
    <n v="512391"/>
    <s v="Regional"/>
    <x v="0"/>
    <m/>
    <m/>
    <m/>
    <m/>
    <m/>
    <m/>
    <s v="N/A"/>
    <s v="REDE OK"/>
    <d v="2024-10-03T00:00:00"/>
    <s v="-"/>
    <m/>
    <s v="CONSTRUÍDO"/>
    <s v="O&amp;M"/>
    <s v="CONSTRUÍDO"/>
    <n v="0"/>
    <m/>
  </r>
  <r>
    <s v="MGLAG"/>
    <s v="M2023EST_MGLAG_01"/>
    <s v="ATIVO"/>
    <s v="SIM"/>
    <s v="REDE OK"/>
    <m/>
    <d v="2024-05-24T00:00:00"/>
    <d v="2024-05-24T00:00:00"/>
    <s v="NA"/>
    <s v="NA"/>
    <s v="MGFLR-MGBHC-MGLAG-MGCGP-MGFLR"/>
    <x v="1"/>
    <s v="MGFLR"/>
    <s v="MGFLR"/>
    <s v="Ativo"/>
    <s v="BELO HORIZONTE"/>
    <x v="1"/>
    <s v="ATIVO COM  PROTEÇÃO TOPOLOGIA ESTRUT - CFO + ROLLOUT"/>
    <m/>
    <s v="SIM"/>
    <s v="ATIVO"/>
    <s v="REDE OK"/>
    <d v="1899-12-30T00:00:00"/>
    <s v="ICOMON MG"/>
    <s v="-"/>
    <s v="W0"/>
    <x v="1"/>
    <n v="508012"/>
    <s v="Aprovado HQ"/>
    <x v="0"/>
    <m/>
    <m/>
    <m/>
    <m/>
    <m/>
    <m/>
    <s v="N/A"/>
    <s v="REDE OK"/>
    <s v="ATIVO"/>
    <s v="-"/>
    <m/>
    <s v="CONSTRUÍDO"/>
    <s v="O&amp;M"/>
    <s v="CONSTRUÍDO"/>
    <n v="0"/>
    <m/>
  </r>
  <r>
    <s v="MGLBV"/>
    <s v="M2024EST_MGLBV_01"/>
    <s v="ATIVO"/>
    <s v="SIM"/>
    <s v="REDE OK"/>
    <m/>
    <d v="2024-07-22T00:00:00"/>
    <d v="2024-10-10T00:00:00"/>
    <s v="NA"/>
    <s v="NA"/>
    <s v="MGJCT-MGBIP-MGLBV-MGJCT"/>
    <x v="1"/>
    <s v="MGJCT"/>
    <s v="MGJCT"/>
    <s v="Ativo"/>
    <s v="BELO HORIZONTE"/>
    <x v="1"/>
    <s v="REDE ENTREGUE COM  PROTEÇÃO TOPOLOGIA ESTRUT - LANÇAMENTO "/>
    <m/>
    <s v="SIM"/>
    <s v="ATIVO"/>
    <s v="REDE OK"/>
    <d v="1899-12-30T00:00:00"/>
    <s v="ICOMON SP / MOP"/>
    <s v="-"/>
    <s v="W0"/>
    <x v="1"/>
    <s v="NA"/>
    <s v="NA"/>
    <x v="0"/>
    <m/>
    <m/>
    <m/>
    <m/>
    <m/>
    <m/>
    <s v="N/A"/>
    <d v="2024-10-11T00:00:00"/>
    <d v="2024-10-18T00:00:00"/>
    <s v="-"/>
    <m/>
    <s v="CONSTRUÍDO"/>
    <s v="O&amp;M"/>
    <s v="CONSTRUÍDO"/>
    <n v="0"/>
    <m/>
  </r>
  <r>
    <s v="MGRIL"/>
    <s v="M2023_MGRIL_01"/>
    <s v="ATIVO"/>
    <s v="SIM"/>
    <s v="REDE OK"/>
    <m/>
    <d v="2024-06-19T00:00:00"/>
    <d v="2024-07-22T00:00:00"/>
    <s v="NA"/>
    <s v="NA"/>
    <s v="MGRNC-MGRNX-MGRIL-MGBAR-MGRNC"/>
    <x v="1"/>
    <s v="MGRNJ"/>
    <s v="MGRNC"/>
    <s v="Não Ativo"/>
    <s v="RIBEIRÃO DAS NEVES"/>
    <x v="1"/>
    <s v="ATIVO COM  PROTEÇÃO TOPOLOGIA ESTRUT - CFO + ROLLOUT"/>
    <s v="SERÁ NECESSÁRIO REFAZER REDE PARA RNJ"/>
    <s v="NÃO"/>
    <s v="ATIVO"/>
    <s v="REDE OK"/>
    <d v="1899-12-30T00:00:00"/>
    <s v="TEL"/>
    <s v="-"/>
    <s v="W0"/>
    <x v="1"/>
    <n v="508202"/>
    <s v="Regional"/>
    <x v="0"/>
    <m/>
    <m/>
    <m/>
    <m/>
    <m/>
    <m/>
    <s v="N/A"/>
    <s v="REDE OK"/>
    <s v="ATIVO"/>
    <s v="-"/>
    <m/>
    <s v="CONSTRUÍDO"/>
    <s v="O&amp;M"/>
    <s v="CONSTRUÍDO"/>
    <n v="0"/>
    <m/>
  </r>
  <r>
    <s v="MGRNC"/>
    <s v="M2023EST_MGRNC_01"/>
    <s v="ATIVO"/>
    <s v="SIM"/>
    <s v="REDE OK"/>
    <m/>
    <d v="2024-07-09T00:00:00"/>
    <d v="2024-07-11T00:00:00"/>
    <s v="NA"/>
    <s v="NA"/>
    <s v="MGRNS-MGRNC-MGRNS"/>
    <x v="3"/>
    <s v="MGRNJ"/>
    <s v="-"/>
    <s v="Não Ativo"/>
    <s v="RIBEIRÃO DAS NEVES"/>
    <x v="1"/>
    <s v="ATIVO COM  PROTEÇÃO TOPOLOGIA ESTRUT - CFO + ROLLOUT"/>
    <s v="SERÁ NECESSÁRIO REFAZER REDE PARA RNJ"/>
    <s v="NÃO"/>
    <s v="ATIVO"/>
    <s v="REDE OK"/>
    <d v="1899-12-30T00:00:00"/>
    <s v="TEL"/>
    <s v="-"/>
    <s v="W0"/>
    <x v="1"/>
    <n v="502635"/>
    <s v="MAO OBRA A DISPOSICAO"/>
    <x v="0"/>
    <m/>
    <m/>
    <m/>
    <m/>
    <m/>
    <m/>
    <s v="N/A"/>
    <s v="REDE OK"/>
    <s v="ATIVO"/>
    <s v="-"/>
    <m/>
    <s v="CONSTRUÍDO"/>
    <s v="O&amp;M"/>
    <s v="CONSTRUÍDO"/>
    <n v="0"/>
    <m/>
  </r>
  <r>
    <s v="MGJFR"/>
    <s v="M2024EST_MGJFR_01"/>
    <s v="ATIVO"/>
    <s v="SIM"/>
    <s v="REDE OK"/>
    <m/>
    <d v="2024-12-27T00:00:00"/>
    <d v="2025-02-25T00:00:00"/>
    <s v="NA"/>
    <s v="NA"/>
    <s v="MGI04-MGJFR(FLAT)-MGI04"/>
    <x v="5"/>
    <s v="MGI04"/>
    <s v="MGI04"/>
    <s v="Ativo"/>
    <s v="JUIZ DE FORA"/>
    <x v="6"/>
    <m/>
    <m/>
    <s v="NÃO"/>
    <s v="ATIVO"/>
    <s v="REDE OK"/>
    <d v="1899-12-30T00:00:00"/>
    <s v="TELEMONT MG"/>
    <s v="-"/>
    <s v="W0"/>
    <x v="1"/>
    <n v="529278"/>
    <s v="Aprovado HQ"/>
    <x v="0"/>
    <m/>
    <m/>
    <m/>
    <e v="#REF!"/>
    <m/>
    <m/>
    <s v="N/A"/>
    <d v="2024-10-14T00:00:00"/>
    <d v="2024-10-19T00:00:00"/>
    <s v="-"/>
    <m/>
    <s v="CONSTRUÍDO"/>
    <s v="OSP/IMPL"/>
    <s v="500K"/>
    <n v="0"/>
    <m/>
  </r>
  <r>
    <s v="MGLEB"/>
    <s v="M2024EST_MGLEB_01"/>
    <s v="ATIVO"/>
    <s v="SIM"/>
    <s v="REDE OK"/>
    <m/>
    <d v="2024-08-02T00:00:00"/>
    <d v="2024-05-07T00:00:00"/>
    <s v="NA"/>
    <s v="NA"/>
    <s v="MGCND-MGCEZ-MGBQI-MGLEB-MGCND"/>
    <x v="1"/>
    <s v="MGESL"/>
    <s v="MGCND"/>
    <s v="Ativo"/>
    <s v="BELO HORIZONTE"/>
    <x v="1"/>
    <s v="ATIVO COM  PROTEÇÃO TOPOLOGIA ESTRUT - CFO + ROLLOUT"/>
    <m/>
    <s v="SIM"/>
    <s v="ATIVO"/>
    <s v="REDE OK"/>
    <d v="1899-12-30T00:00:00"/>
    <s v="TELEMONT MG"/>
    <s v="-"/>
    <s v="W0"/>
    <x v="1"/>
    <s v="MOIN"/>
    <s v="NA"/>
    <x v="0"/>
    <m/>
    <m/>
    <m/>
    <m/>
    <m/>
    <m/>
    <s v="N/A"/>
    <s v="REDE OK"/>
    <s v="ATIVO"/>
    <s v="-"/>
    <m/>
    <s v="CONSTRUÍDO"/>
    <s v="O&amp;M"/>
    <s v="CONSTRUÍDO"/>
    <n v="0"/>
    <m/>
  </r>
  <r>
    <s v="MGLFS"/>
    <s v="M2024EST_MGLFS_01"/>
    <s v="ATIVO"/>
    <s v="SIM"/>
    <s v="REDE OK"/>
    <m/>
    <d v="2024-08-28T00:00:00"/>
    <d v="2024-11-08T00:00:00"/>
    <s v="NA"/>
    <s v="NA"/>
    <s v="MGBMR-MGLND-MGLFS-MGBMR"/>
    <x v="1"/>
    <s v="MGIIE"/>
    <s v="MGBMR"/>
    <s v="Ativo"/>
    <s v="BELO HORIZONTE"/>
    <x v="1"/>
    <s v="REDE ENTREGUE CONFORME TOPOLOGIA ESTRUTURANTE"/>
    <m/>
    <s v="NÃO"/>
    <s v="ATIVO"/>
    <s v="REDE OK"/>
    <d v="1899-12-30T00:00:00"/>
    <s v="TELEMONT MG"/>
    <s v="-"/>
    <s v="W0"/>
    <x v="1"/>
    <n v="512319"/>
    <s v="Aprovado HQ"/>
    <x v="0"/>
    <m/>
    <m/>
    <m/>
    <m/>
    <m/>
    <m/>
    <s v="N/A"/>
    <d v="2024-10-09T00:00:00"/>
    <d v="2024-10-15T00:00:00"/>
    <s v="-"/>
    <s v="qui 10/10/2024 17:19 - Email Matheus Telemont rede ok"/>
    <s v="CONSTRUÍDO"/>
    <s v="O&amp;M"/>
    <s v="CONSTRUÍDO"/>
    <n v="0"/>
    <m/>
  </r>
  <r>
    <s v="MGRNS"/>
    <s v="M2023_MGRNS_01"/>
    <s v="ATIVO"/>
    <s v="SIM"/>
    <s v="REDE OK"/>
    <m/>
    <d v="2024-01-01T00:00:00"/>
    <d v="2024-01-01T00:00:00"/>
    <s v="NA"/>
    <s v="NA"/>
    <s v="2 Vias - BHF"/>
    <x v="2"/>
    <s v="MGRNJ"/>
    <s v="-"/>
    <s v="Não Ativo"/>
    <s v="RIBEIRÃO DAS NEVES"/>
    <x v="1"/>
    <s v="ATIVO COM  PROTEÇÃO TOPOLOGIA ESTRUT - CFO + ROLLOUT"/>
    <s v="SERÁ NECESSÁRIO REFAZER REDE PARA RNJ"/>
    <s v="NÃO"/>
    <s v="ATIVO"/>
    <s v="REDE OK"/>
    <d v="1899-12-30T00:00:00"/>
    <s v="TELEMONT MG"/>
    <s v="-"/>
    <s v="W0"/>
    <x v="1"/>
    <n v="513688"/>
    <s v="Aprovado HQ"/>
    <x v="0"/>
    <m/>
    <m/>
    <m/>
    <m/>
    <m/>
    <m/>
    <s v="N/A"/>
    <s v="REDE OK"/>
    <s v="ATIVO"/>
    <s v="-"/>
    <m/>
    <s v="CONSTRUÍDO"/>
    <s v="O&amp;M"/>
    <s v="CONSTRUÍDO"/>
    <n v="0"/>
    <m/>
  </r>
  <r>
    <s v="MGNHN"/>
    <s v="M2024EST_MGNHN_01"/>
    <s v="ATIVO"/>
    <s v="SIM"/>
    <s v="REDE OK"/>
    <m/>
    <d v="2024-11-04T00:00:00"/>
    <d v="2025-02-25T00:00:00"/>
    <s v="NA"/>
    <s v="NA"/>
    <s v="MGI04-MGNHN-MGI04"/>
    <x v="5"/>
    <s v="MGI04"/>
    <s v="MGI04"/>
    <s v="Ativo"/>
    <s v="JUIZ DE FORA"/>
    <x v="6"/>
    <s v="REDE ENTREGUE CONFORME TOPOLOGIA ESTRUTURANTE"/>
    <m/>
    <s v="NÃO"/>
    <s v="ATIVO"/>
    <s v="REDE OK"/>
    <d v="1899-12-30T00:00:00"/>
    <s v="TELEMONT MG"/>
    <s v="-"/>
    <s v="W0"/>
    <x v="1"/>
    <n v="509223"/>
    <s v="Aprovado HQ"/>
    <x v="0"/>
    <m/>
    <m/>
    <m/>
    <e v="#REF!"/>
    <m/>
    <m/>
    <s v="N/A"/>
    <d v="2024-10-14T00:00:00"/>
    <d v="2024-10-19T00:00:00"/>
    <s v="-"/>
    <m/>
    <s v="CONSTRUÍDO"/>
    <s v="OSP/IMPL"/>
    <s v="500K"/>
    <n v="0"/>
    <m/>
  </r>
  <r>
    <s v="MGJXX"/>
    <s v="M2024EST_MGJXX_01"/>
    <s v="ATIVO"/>
    <s v="FLAT"/>
    <s v="REDE OK"/>
    <m/>
    <d v="2024-11-04T00:00:00"/>
    <d v="2025-02-25T00:00:00"/>
    <s v="NA"/>
    <s v="NA"/>
    <s v="MGI04-MGJXX"/>
    <x v="5"/>
    <s v="MGI04"/>
    <s v="MGI04"/>
    <s v="Ativo"/>
    <s v="JUIZ DE FORA"/>
    <x v="6"/>
    <s v="REDE ENTREGUE CONFORME TOPOLOGIA ESTRUTURANTE"/>
    <m/>
    <s v="NÃO"/>
    <s v="ATIVO"/>
    <s v="REDE OK"/>
    <d v="1899-12-30T00:00:00"/>
    <s v="TELEMONT MG"/>
    <s v="-"/>
    <s v="W0"/>
    <x v="1"/>
    <n v="509224"/>
    <s v="Aprovado HQ"/>
    <x v="0"/>
    <m/>
    <m/>
    <m/>
    <e v="#REF!"/>
    <m/>
    <m/>
    <s v="N/A"/>
    <d v="2024-10-15T00:00:00"/>
    <d v="2024-10-20T00:00:00"/>
    <s v="-"/>
    <m/>
    <s v="CONSTRUÍDO"/>
    <s v="OSP/IMPL"/>
    <s v="500K"/>
    <n v="0"/>
    <m/>
  </r>
  <r>
    <s v="MGJEP"/>
    <s v="M2024EST_MGJEP_01"/>
    <s v="ATIVO"/>
    <s v="RÁDIO"/>
    <s v="RÁDIO"/>
    <m/>
    <s v="RADIO"/>
    <s v="RADIO"/>
    <s v="NA"/>
    <s v="NA"/>
    <s v="MGI04-MGJEP"/>
    <x v="5"/>
    <s v="MGI04"/>
    <s v="MGI04"/>
    <s v="Ativo"/>
    <s v="JUIZ DE FORA"/>
    <x v="6"/>
    <s v="seg 10/02/2025 16:18 - Carlos Eduardo Pereira (Mexicano) - Seguir rádio_x000a__x000a_sex 06/12/2024 09:27 - Leonardo: Rodolfo, bom dia! Venho indicar a necessidade de licenciamento para construção da travessia subterrânea na rodovia BR-040 no local indicado abaixo. Trata-se da implantação do site MGJEP ID_528270, alça flat da topologia MGI04-MGJEP._x000a_Anexo o KMZ da rota para auxiliar na avaliação e elaboração do projeto._x000a__x000a_ter 12/11/2024 16:04 - Edinho: Conforme falamos segue abaixo as informação para elaboração de projeto. _x000a__x000a_11/11/2024 - Edinho: necessita de travessia na BR-040 + implantação postes._x000a__x000a_08/11/2024 - Plan Eder: alterou para Novembro Oportunidade._x000a__x000a_seg 04/11/2024 01:10 - Arthur: enviei email para revisão._x000a__x000a_qui 31/10/2024 14:35 - Edson: Sobre o ID 509221 JEP x I04_x000a_Conforme falamos e validado com Gestor Vivo Argemiro e Gestor Wagner N1 Vivo_x000a_Site JEP é atendido via Rádio, não é fibrado._x000a_Fibra que consta como existente não existe._x000a_Necessário lançamento de 4.900 metros para formatação."/>
    <s v="-"/>
    <s v="NÃO"/>
    <s v="RÁDIO"/>
    <s v="RÁDIO"/>
    <d v="1899-12-30T00:00:00"/>
    <s v="TELEMONT MG"/>
    <s v="-"/>
    <s v="W0"/>
    <x v="1"/>
    <n v="528270"/>
    <s v="Regional"/>
    <x v="2"/>
    <m/>
    <m/>
    <m/>
    <e v="#REF!"/>
    <m/>
    <m/>
    <s v="N/A"/>
    <d v="2024-10-14T00:00:00"/>
    <d v="2024-10-19T00:00:00"/>
    <s v="-"/>
    <m/>
    <s v="CONSTRUÍDO"/>
    <s v="ENGENHARIA TX"/>
    <s v="500K"/>
    <n v="0"/>
    <m/>
  </r>
  <r>
    <s v="MGRNX"/>
    <s v="M2023_MGRNX_01"/>
    <s v="ATIVO"/>
    <s v="SIM"/>
    <s v="REDE OK"/>
    <m/>
    <d v="2024-06-19T00:00:00"/>
    <d v="2024-06-21T00:00:00"/>
    <s v="NA"/>
    <s v="NA"/>
    <s v="MGRNC-MGRNX-MGRIL-MGBAR-MGRNC"/>
    <x v="1"/>
    <s v="MGRNJ"/>
    <s v="MGRNC"/>
    <s v="Não Ativo"/>
    <s v="RIBEIRÃO DAS NEVES"/>
    <x v="1"/>
    <s v="ATIVO COM  PROTEÇÃO TOPOLOGIA ESTRUT - CFO + ROLLOUT"/>
    <s v="SERÁ NECESSÁRIO REFAZER REDE PARA RNJ"/>
    <s v="NÃO"/>
    <s v="ATIVO"/>
    <s v="REDE OK"/>
    <d v="1899-12-30T00:00:00"/>
    <s v="TEL"/>
    <s v="-"/>
    <s v="W0"/>
    <x v="1"/>
    <n v="508202"/>
    <s v="Regional"/>
    <x v="0"/>
    <m/>
    <m/>
    <m/>
    <m/>
    <m/>
    <m/>
    <s v="N/A"/>
    <s v="REDE OK"/>
    <s v="ATIVO"/>
    <s v="-"/>
    <m/>
    <s v="CONSTRUÍDO"/>
    <s v="O&amp;M"/>
    <s v="CONSTRUÍDO"/>
    <n v="0"/>
    <m/>
  </r>
  <r>
    <s v="MGLGU"/>
    <s v="M2024EST_MGLGU_01"/>
    <s v="ATIVO"/>
    <s v="SIM"/>
    <s v="REDE OK"/>
    <m/>
    <d v="2024-11-11T00:00:00"/>
    <s v="-"/>
    <s v="NA"/>
    <s v="NA"/>
    <s v="MGLUE-MGLGU-MGLUE"/>
    <x v="1"/>
    <s v="MGLUE"/>
    <s v="MGLUE"/>
    <s v="Ativo"/>
    <s v="BELO HORIZONTE"/>
    <x v="1"/>
    <s v="REPARO CONCLUÍDO EM 11/11/24"/>
    <m/>
    <s v="NÃO"/>
    <s v="ATIVO"/>
    <s v="REDE OK"/>
    <d v="1899-12-30T00:00:00"/>
    <s v="TELEMONT MG"/>
    <s v="-"/>
    <s v="W0"/>
    <x v="1"/>
    <n v="523201"/>
    <s v="Aprovado HQ"/>
    <x v="0"/>
    <m/>
    <m/>
    <m/>
    <m/>
    <m/>
    <m/>
    <s v="N/A"/>
    <d v="2024-10-11T00:00:00"/>
    <d v="2024-10-23T00:00:00"/>
    <s v="PENDENTE ANALISE"/>
    <s v="OBRA CONCLUÍDA"/>
    <s v="CONSTRUÍDO"/>
    <s v="O&amp;M"/>
    <s v="CONSTRUÍDO"/>
    <n v="0"/>
    <m/>
  </r>
  <r>
    <s v="MGHCP"/>
    <s v="M2024EST_MGHCP_01"/>
    <s v="ATIVO"/>
    <s v="SIM"/>
    <s v="REDE OK"/>
    <m/>
    <d v="2024-10-30T00:00:00"/>
    <d v="2024-10-30T00:00:00"/>
    <s v="NA"/>
    <s v="NA"/>
    <s v="MGPOM-MGHCP-MGAAP-MGPOM"/>
    <x v="1"/>
    <s v="MGBHF"/>
    <s v="MGPOM"/>
    <s v="Ativo HL4 / Falta HL5D"/>
    <s v="BELO HORIZONTE"/>
    <x v="1"/>
    <s v="REDE ENTREGUE CONFORME TOPOLOGIA ESTRUTURANTE"/>
    <m/>
    <s v="SIM"/>
    <s v="ATIVO"/>
    <s v="REDE OK"/>
    <d v="1899-12-30T00:00:00"/>
    <s v="ICOMON SP"/>
    <s v="-"/>
    <s v="W0"/>
    <x v="1"/>
    <s v="NA"/>
    <s v="NA"/>
    <x v="0"/>
    <m/>
    <m/>
    <m/>
    <m/>
    <m/>
    <m/>
    <s v="N/A"/>
    <d v="2024-10-03T00:00:00"/>
    <d v="2024-10-08T00:00:00"/>
    <s v="VISTORIA EM ANDAMENTO AG 04/10. RICARDO OSP"/>
    <s v="OBRA CONSTUIDA PELA ICOMON/SP JUNTAMENTE COM MOP VIVO(LEONARDO), OBRA ENTREGUE PARA ACEITE EM 17/07/2024, E-MAIL DAVID STUART, POREM FOI INFORMADO QUE O SITE HCP NÃO FOI LOCALIZADO"/>
    <s v="CONSTRUÍDO"/>
    <s v="O&amp;M"/>
    <s v="CONSTRUÍDO"/>
    <n v="0"/>
    <m/>
  </r>
  <r>
    <s v="MGLIN"/>
    <s v="M2023EST_MGLIN_01"/>
    <s v="ATIVO"/>
    <s v="SIM"/>
    <s v="REDE OK"/>
    <m/>
    <d v="2024-06-17T00:00:00"/>
    <d v="2024-06-17T00:00:00"/>
    <s v="NA"/>
    <s v="NA"/>
    <s v="MGCIC-MGLIN-MGCIC"/>
    <x v="1"/>
    <s v="MGG37"/>
    <s v="MGCIC"/>
    <s v="Ativo"/>
    <s v="CONTAGEM"/>
    <x v="1"/>
    <s v="ATIVO COM  PROTEÇÃO TOPOLOGIA ESTRUT - CFO + ROLLOUT"/>
    <m/>
    <s v="NÃO"/>
    <s v="ATIVO"/>
    <s v="REDE OK"/>
    <d v="1899-12-30T00:00:00"/>
    <s v="TELEMONT MG"/>
    <s v="-"/>
    <s v="W0"/>
    <x v="1"/>
    <n v="484416"/>
    <s v="Aprovado HQ"/>
    <x v="0"/>
    <m/>
    <m/>
    <m/>
    <m/>
    <m/>
    <m/>
    <s v="N/A"/>
    <s v="REDE OK"/>
    <s v="ATIVO"/>
    <s v="-"/>
    <m/>
    <s v="CONSTRUÍDO"/>
    <s v="O&amp;M"/>
    <s v="CONSTRUÍDO"/>
    <n v="0"/>
    <m/>
  </r>
  <r>
    <s v="MGLND"/>
    <s v="M2024EST_MGLND_01"/>
    <s v="ATIVO"/>
    <s v="SIM"/>
    <s v="REDE OK"/>
    <m/>
    <d v="2024-10-14T00:00:00"/>
    <d v="2024-10-14T00:00:00"/>
    <s v="NA"/>
    <s v="NA"/>
    <s v="MGBMR-MGLND-MGLFS-MGBMR"/>
    <x v="1"/>
    <s v="MGIIE"/>
    <s v="MGBMR"/>
    <s v="Ativo"/>
    <s v="BELO HORIZONTE"/>
    <x v="1"/>
    <s v="REDE ENTREGUE CONFORME TOPOLOGIA ESTRUTURANTE"/>
    <s v="O&amp;M"/>
    <s v="NÃO"/>
    <s v="ATIVO"/>
    <s v="REDE OK"/>
    <d v="1899-12-30T00:00:00"/>
    <s v="TELEMONT MG"/>
    <s v="-"/>
    <s v="W0"/>
    <x v="1"/>
    <n v="512319"/>
    <s v="Aprovado HQ"/>
    <x v="0"/>
    <m/>
    <m/>
    <m/>
    <m/>
    <m/>
    <m/>
    <s v="N/A"/>
    <d v="2024-10-09T00:00:00"/>
    <s v="ATIVO"/>
    <s v="-"/>
    <s v="qui 10/10/2024 17:19 - Email Matheus Telemont rede ok"/>
    <s v="CONSTRUÍDO"/>
    <s v="O&amp;M"/>
    <s v="CONSTRUÍDO"/>
    <n v="0"/>
    <m/>
  </r>
  <r>
    <s v="MGLOS"/>
    <s v="M2023EST_MGLOS_01"/>
    <s v="ATIVO"/>
    <s v="SIM"/>
    <s v="REDE OK"/>
    <m/>
    <d v="2024-07-02T00:00:00"/>
    <d v="2024-04-27T00:00:00"/>
    <s v="NA"/>
    <s v="NA"/>
    <s v="MGJAA-MGLOS-MGJAA"/>
    <x v="1"/>
    <s v="MGJCT"/>
    <s v="MGJAA"/>
    <s v="Ativo"/>
    <s v="BELO HORIZONTE"/>
    <x v="1"/>
    <s v="ATIVO COM  PROTEÇÃO TOPOLOGIA ESTRUT - LANÇAMENTO"/>
    <m/>
    <s v="SIM"/>
    <s v="ATIVO"/>
    <s v="REDE OK"/>
    <d v="1899-12-30T00:00:00"/>
    <s v="ICOMON SP / MOP"/>
    <s v="-"/>
    <s v="W0"/>
    <x v="1"/>
    <n v="510070"/>
    <s v="Aprovado HQ"/>
    <x v="0"/>
    <m/>
    <m/>
    <m/>
    <m/>
    <m/>
    <m/>
    <s v="N/A"/>
    <s v="REDE OK"/>
    <s v="ATIVO"/>
    <s v="-"/>
    <m/>
    <s v="CONSTRUÍDO"/>
    <s v="O&amp;M"/>
    <s v="CONSTRUÍDO"/>
    <n v="0"/>
    <m/>
  </r>
  <r>
    <s v="MGLPB"/>
    <s v="M2023EST_MGLPB_01"/>
    <s v="ATIVO"/>
    <s v="SIM"/>
    <s v="REDE OK"/>
    <m/>
    <d v="2024-06-17T00:00:00"/>
    <d v="2024-01-07T00:00:00"/>
    <s v="NA"/>
    <s v="NA"/>
    <s v="MGTOU-MGPEC-MGLPB-MGTOU"/>
    <x v="1"/>
    <s v="MGSAG"/>
    <s v="MGTOU"/>
    <s v="Ativo"/>
    <s v="BELO HORIZONTE"/>
    <x v="1"/>
    <s v="ATIVO COM  PROTEÇÃO TOPOLOGIA ESTRUT - CFO + ROLLOUT"/>
    <m/>
    <s v="NÃO"/>
    <s v="ATIVO"/>
    <s v="REDE OK"/>
    <d v="1899-12-30T00:00:00"/>
    <s v="TELEMONT MG"/>
    <s v="-"/>
    <s v="W0"/>
    <x v="1"/>
    <n v="482900"/>
    <s v="MAO OBRA A DISPOSICAO"/>
    <x v="0"/>
    <m/>
    <m/>
    <m/>
    <m/>
    <m/>
    <m/>
    <s v="N/A"/>
    <s v="REDE OK"/>
    <s v="ATIVO"/>
    <s v="-"/>
    <m/>
    <s v="CONSTRUÍDO"/>
    <s v="O&amp;M"/>
    <s v="CONSTRUÍDO"/>
    <n v="0"/>
    <m/>
  </r>
  <r>
    <s v="MGLUE"/>
    <s v="-"/>
    <s v="ATIVO"/>
    <s v="SIM"/>
    <s v="REDE OK"/>
    <m/>
    <d v="2024-01-01T00:00:00"/>
    <d v="2024-01-01T00:00:00"/>
    <s v="NA"/>
    <s v="NA"/>
    <s v="COLOCALIZADO"/>
    <x v="2"/>
    <s v="MGLUE"/>
    <s v="-"/>
    <s v="Ativo"/>
    <s v="BELO HORIZONTE"/>
    <x v="1"/>
    <s v="ATIVO COM  PROTEÇÃO TOPOLOGIA ESTRUT - CFO + ROLLOUT"/>
    <m/>
    <s v="NÃO"/>
    <s v="ATIVO"/>
    <s v="REDE OK"/>
    <d v="1899-12-30T00:00:00"/>
    <s v="ICOMON MG"/>
    <s v="-"/>
    <s v="W0"/>
    <x v="1"/>
    <n v="519728"/>
    <s v="Empreiteira"/>
    <x v="0"/>
    <m/>
    <m/>
    <m/>
    <m/>
    <m/>
    <m/>
    <s v="N/A"/>
    <s v="REDE OK"/>
    <s v="ATIVO"/>
    <s v="-"/>
    <m/>
    <s v="CONSTRUÍDO"/>
    <s v="O&amp;M"/>
    <s v="CONSTRUÍDO"/>
    <n v="0"/>
    <m/>
  </r>
  <r>
    <s v="MGJRA"/>
    <s v="M2024EST_MGJRA_01"/>
    <s v="ATIVO"/>
    <s v="SIM"/>
    <s v="REDE OK"/>
    <m/>
    <d v="2024-10-14T00:00:00"/>
    <d v="2024-10-17T00:00:00"/>
    <s v="NA"/>
    <s v="NA"/>
    <s v="MGBGL-MGBAV-MGJRA-MGBSS-MGBGL"/>
    <x v="1"/>
    <s v="MGBET"/>
    <s v="MGBET"/>
    <s v="Ativo"/>
    <s v="BETIM"/>
    <x v="1"/>
    <s v="REDE ENTREGUE CONFORME TOPOLOGIA ESTRUTURANTE"/>
    <m/>
    <s v="NÃO"/>
    <s v="ATIVO"/>
    <s v="REDE OK"/>
    <d v="1899-12-30T00:00:00"/>
    <s v="TELEMONT MG"/>
    <s v="-"/>
    <s v="W0"/>
    <x v="1"/>
    <n v="519474"/>
    <s v="Aprovado HQ"/>
    <x v="0"/>
    <m/>
    <m/>
    <m/>
    <m/>
    <m/>
    <m/>
    <s v="N/A"/>
    <d v="2024-10-09T00:00:00"/>
    <d v="2024-10-28T00:00:00"/>
    <s v="-"/>
    <s v="REDE ENTREGUE, VALIDAÇÃO E-MAIL TELEMONT 15/10"/>
    <s v="CONSTRUÍDO"/>
    <s v="O&amp;M"/>
    <s v="CONSTRUÍDO"/>
    <n v="0"/>
    <m/>
  </r>
  <r>
    <s v="MGMAI"/>
    <s v="M2024EST_MGMAI_01"/>
    <s v="ATIVO"/>
    <s v="SIM"/>
    <s v="REDE OK"/>
    <m/>
    <d v="2024-08-30T00:00:00"/>
    <d v="2024-09-16T00:00:00"/>
    <s v="NA"/>
    <s v="NA"/>
    <s v="MGATR-MGMAI-MGGUD-MGATR"/>
    <x v="1"/>
    <s v="MGSAG"/>
    <s v="MGATR"/>
    <s v="Ativo HL4 / Ativo HL5D"/>
    <s v="BELO HORIZONTE"/>
    <x v="1"/>
    <s v="REDE ENTREGUE CONFORME TOPOLOGIA ESTRUTURANTE"/>
    <m/>
    <s v="NÃO"/>
    <s v="ATIVO"/>
    <s v="REDE OK"/>
    <d v="1899-12-30T00:00:00"/>
    <s v="TELEMONT MG"/>
    <s v="-"/>
    <s v="W0"/>
    <x v="1"/>
    <n v="513541"/>
    <s v="Aprovado HQ"/>
    <x v="0"/>
    <m/>
    <m/>
    <m/>
    <m/>
    <m/>
    <m/>
    <s v="N/A"/>
    <s v="REDE OK"/>
    <s v="ATIVO"/>
    <s v="-"/>
    <m/>
    <s v="CONSTRUÍDO"/>
    <s v="O&amp;M"/>
    <s v="CONSTRUÍDO"/>
    <n v="0"/>
    <m/>
  </r>
  <r>
    <s v="MGVJI"/>
    <s v="M2024EST_MGVJI_01"/>
    <s v="ATIVO"/>
    <s v="SIM"/>
    <s v="REDE OK"/>
    <m/>
    <d v="2024-09-26T00:00:00"/>
    <d v="2024-11-12T00:00:00"/>
    <s v="NA"/>
    <s v="NA"/>
    <s v="MGVWL-MGVJI-MGVWL"/>
    <x v="1"/>
    <s v="MGVWL"/>
    <s v="MGVWL"/>
    <s v="Ativo"/>
    <s v="VESPASIANO"/>
    <x v="1"/>
    <s v="REDE ENTREGUE CONFORME TOPOLOGIA ESTRUTURANTE"/>
    <m/>
    <s v="NÃO"/>
    <s v="ATIVO"/>
    <s v="REDE OK"/>
    <d v="1899-12-30T00:00:00"/>
    <s v="TELEMONT MG"/>
    <s v="-"/>
    <s v="W0"/>
    <x v="1"/>
    <n v="513545"/>
    <s v="Aprovado HQ"/>
    <x v="0"/>
    <m/>
    <m/>
    <m/>
    <m/>
    <m/>
    <m/>
    <s v="N/A"/>
    <s v="REDE OK"/>
    <d v="2024-10-08T00:00:00"/>
    <s v="-"/>
    <m/>
    <s v="CONSTRUÍDO"/>
    <s v="O&amp;M"/>
    <s v="CONSTRUÍDO"/>
    <n v="0"/>
    <m/>
  </r>
  <r>
    <s v="MGMCA"/>
    <s v="M2024EST_MGMCA_01"/>
    <s v="ATIVO"/>
    <s v="SIM"/>
    <s v="REDE OK"/>
    <m/>
    <d v="2025-01-13T00:00:00"/>
    <d v="2025-01-23T00:00:00"/>
    <s v="NA"/>
    <s v="NA"/>
    <s v="MGG37-MGSCI-MGMCA-MGCJT-MGG37"/>
    <x v="1"/>
    <s v="MGG37"/>
    <s v="MGG37"/>
    <s v="Ativo"/>
    <s v="CONTAGEM"/>
    <x v="1"/>
    <s v="06/01/2025 - Leonardo: finalizando o lançamento do trecho 700m + 2 emendas com MOP._x000a_qui 26/12/2024 17:22 - Joseff: Alinhamos a atividade para ser realizada dias 02 e 03._x000a_ter 17/12/2024 17:19 - Thiago Marques: @Arthur Monteiro Da Silva,_x000a__x000a_Ficando dentro dos 33k pode seguir, caso contrario a troca de rede degrada deve ser feita via O&amp;M._x000a_seg 16/12/2024 10:09 - Matheus: Realizando a formatação de CJT&gt;MCA, identificamos um trecho de aproximadamente 700mts, que está muito degradado com emendas e rompimento parcial. Nossa fibra está parada nesse trecho. Será necessário realizar o lançamento desse cabo e inserir duas emendas. _x000a__x000a_•_x0009_Lançar cabo em vermelho. Rota existente correta fisicamente em verde._x000a__x000a_09/12/2024 - Matheus: mantem o prazo, fusão em andamento._x000a_ter 03/12/2024 11:21 - Felipe: depende de licença_x000a_01/08/2024 - Arthur: id cancelado, será executado pela MOIN_x000a_qua 03/07/2024 10:48 - Sites: Entrega do projeto executivo_x000a_ter 02/07/2024 15:24 - Telemont enviou o projeto executivo"/>
    <m/>
    <s v="NÃO"/>
    <s v="ATIVO"/>
    <s v="REDE OK"/>
    <d v="1899-12-30T00:00:00"/>
    <s v="TELEMONT MG"/>
    <s v="-"/>
    <s v="W0"/>
    <x v="1"/>
    <n v="517431"/>
    <s v="Aprovado HQ"/>
    <x v="0"/>
    <m/>
    <m/>
    <m/>
    <m/>
    <m/>
    <m/>
    <s v="N/A"/>
    <d v="2025-01-10T00:00:00"/>
    <d v="1899-12-30T00:00:00"/>
    <s v="-"/>
    <s v="-"/>
    <s v="CONSTRUÍDO"/>
    <s v="TELEMONT"/>
    <s v="EM CONSTRUÇÃO"/>
    <n v="0"/>
    <m/>
  </r>
  <r>
    <s v="MGMCC"/>
    <s v="M2024EST_MGMCC_01"/>
    <s v="ATIVO"/>
    <s v="SIM"/>
    <s v="REDE OK"/>
    <m/>
    <d v="2024-12-20T00:00:00"/>
    <d v="2024-12-20T00:00:00"/>
    <s v="NA"/>
    <s v="NA"/>
    <s v="MGBHP-MGMCC-BHP"/>
    <x v="1"/>
    <s v="MGFLR"/>
    <s v="MGBHP"/>
    <s v="Ativo HL4 / Falta HL5D"/>
    <s v="BELO HORIZONTE"/>
    <x v="1"/>
    <s v="REDE ENTREGUE CONFORME TOPOLOGIA ESTRUTURANTE"/>
    <s v="TELEMONT VAI AVALIAR SITUAÇÃO PARA ABSOVER A DEMANDA"/>
    <s v="SIM"/>
    <s v="ATIVO"/>
    <s v="REDE OK"/>
    <d v="1899-12-30T00:00:00"/>
    <s v="TELEMONT MG"/>
    <s v="-"/>
    <s v="W0"/>
    <x v="1"/>
    <n v="523944"/>
    <s v="Empreiteira"/>
    <x v="0"/>
    <m/>
    <m/>
    <m/>
    <m/>
    <m/>
    <m/>
    <s v="N/A"/>
    <d v="2024-10-11T00:00:00"/>
    <d v="2024-10-22T00:00:00"/>
    <s v="PENDENTE ANALISE"/>
    <s v="OBRA NÃO DEMANDADA PARA TELEMONT, NECESSARIO VERIFICAR COM MOP SE OBRA FOI INICIADA // AVALIAR PROJETO"/>
    <s v="CONSTRUÍDO"/>
    <s v="OSP/PROJETO"/>
    <s v="REDE OK"/>
    <n v="0"/>
    <m/>
  </r>
  <r>
    <s v="MGMCJ"/>
    <s v="M2024EST_MGMCJ_01"/>
    <s v="ATIVO"/>
    <s v="SIM"/>
    <s v="REDE OK"/>
    <m/>
    <s v="COLOCALIZADO"/>
    <s v="-"/>
    <s v="NA"/>
    <s v="NA"/>
    <s v="MGSAG-MGMCJ-MGAAC-MGSAG"/>
    <x v="1"/>
    <s v="MGSAG"/>
    <s v="MGSAG"/>
    <s v="Ativo"/>
    <s v="BELO HORIZONTE"/>
    <x v="1"/>
    <s v="ATIVO COM PROTEÇÃO TOPOLOGIA ESTRUT (VALIDAÇÃO ARTHUR 09/10)"/>
    <m/>
    <s v="NÃO"/>
    <s v="ATIVO"/>
    <s v="REDE OK"/>
    <d v="1899-12-30T00:00:00"/>
    <s v="MOP"/>
    <s v="-"/>
    <s v="W0"/>
    <x v="1"/>
    <n v="512382"/>
    <s v="Empreiteira"/>
    <x v="0"/>
    <m/>
    <m/>
    <m/>
    <m/>
    <m/>
    <m/>
    <s v="N/A"/>
    <s v="REDE OK"/>
    <s v="ATIVO"/>
    <s v="-"/>
    <m/>
    <s v="CONSTRUÍDO"/>
    <s v="O&amp;M"/>
    <s v="CONSTRUÍDO"/>
    <n v="0"/>
    <m/>
  </r>
  <r>
    <s v="MGUSO"/>
    <s v="MGUSO"/>
    <s v="ATIVO"/>
    <s v="SIM"/>
    <s v="REDE OK"/>
    <s v="ATIVO"/>
    <s v="COLOCALIZADO"/>
    <d v="2025-12-01T00:00:00"/>
    <s v="SIM"/>
    <s v="REDE OK"/>
    <s v="MGUTP-MGUSO-MGUTP/MGUTP"/>
    <x v="4"/>
    <s v="MGUSO"/>
    <s v="-"/>
    <s v="-"/>
    <s v="UBERLÂNDIA"/>
    <x v="2"/>
    <s v="COLOCALIZADO"/>
    <m/>
    <s v="NÃO"/>
    <s v="ATIVO"/>
    <s v="REDE OK"/>
    <s v="ATIVO"/>
    <s v="LEGADO"/>
    <s v="-"/>
    <s v="-"/>
    <x v="0"/>
    <n v="510421"/>
    <s v="Aprovado HQ"/>
    <x v="0"/>
    <m/>
    <m/>
    <m/>
    <e v="#REF!"/>
    <m/>
    <m/>
    <s v="N/A"/>
    <s v="REDE OK"/>
    <s v="ATIVO"/>
    <s v="-"/>
    <m/>
    <s v="CONSTRUÍDO"/>
    <s v="O&amp;M"/>
    <s v="500K"/>
    <n v="0"/>
    <m/>
  </r>
  <r>
    <s v="MGMEY"/>
    <s v="M2023EST_MGMEY_01"/>
    <s v="ATIVO"/>
    <s v="SIM"/>
    <s v="REDE OK"/>
    <m/>
    <d v="2024-07-09T00:00:00"/>
    <d v="2024-05-22T00:00:00"/>
    <s v="NA"/>
    <s v="NA"/>
    <s v="MGBBJ-MGMEY-MGBBJ"/>
    <x v="1"/>
    <s v="MGJCT"/>
    <s v="MGBBJ"/>
    <s v="Ativo"/>
    <s v="BELO HORIZONTE"/>
    <x v="1"/>
    <s v="ATIVO COM  PROTEÇÃO TOPOLOGIA ESTRUT - LANÇAMENTO"/>
    <m/>
    <s v="SIM"/>
    <s v="ATIVO"/>
    <s v="REDE OK"/>
    <d v="1899-12-30T00:00:00"/>
    <s v="ICOMON SP / MOP"/>
    <s v="-"/>
    <s v="W0"/>
    <x v="1"/>
    <n v="511952"/>
    <s v="MAO OBRA A DISPOSICAO"/>
    <x v="0"/>
    <m/>
    <m/>
    <m/>
    <m/>
    <m/>
    <m/>
    <s v="N/A"/>
    <s v="REDE OK"/>
    <s v="ATIVO"/>
    <s v="-"/>
    <m/>
    <s v="CONSTRUÍDO"/>
    <s v="O&amp;M"/>
    <s v="CONSTRUÍDO"/>
    <n v="0"/>
    <m/>
  </r>
  <r>
    <s v="MGMGB"/>
    <s v="M2024EST_MGMGB_01"/>
    <s v="ATIVO"/>
    <s v="SIM"/>
    <s v="REDE OK"/>
    <m/>
    <d v="2024-10-23T00:00:00"/>
    <d v="2024-10-23T00:00:00"/>
    <s v="NA"/>
    <s v="NA"/>
    <s v="MGSAG-MGMGB-MGBEF-MGHMD-MGSAG"/>
    <x v="1"/>
    <s v="MGSAG"/>
    <s v="MGSAG"/>
    <s v="Ativo"/>
    <s v="BELO HORIZONTE"/>
    <x v="1"/>
    <s v="REDE ENTREGUE CONFORME TOPOLOGIA ESTRUTURANTE"/>
    <m/>
    <s v="NÃO"/>
    <s v="ATIVO"/>
    <s v="REDE OK"/>
    <d v="1899-12-30T00:00:00"/>
    <s v="TELEMONT MG"/>
    <s v="-"/>
    <s v="W0"/>
    <x v="1"/>
    <n v="512385"/>
    <s v="Aprovado HQ"/>
    <x v="0"/>
    <m/>
    <m/>
    <m/>
    <m/>
    <m/>
    <m/>
    <s v="N/A"/>
    <s v="PENDENCIA PROJETO"/>
    <s v="PENDENCIA PROJETO"/>
    <s v="REDE OK"/>
    <s v="REDE CONCLUÍDA EM 10/23/2024"/>
    <s v="CONSTRUÍDO"/>
    <s v="O&amp;M"/>
    <s v="CONSTRUÍDO"/>
    <n v="0"/>
    <m/>
  </r>
  <r>
    <s v="MGMGU"/>
    <s v="M2024EST_MGMGU_01"/>
    <s v="ATIVO"/>
    <s v="SIM"/>
    <s v="REDE OK"/>
    <m/>
    <d v="2024-09-26T00:00:00"/>
    <d v="2024-11-25T00:00:00"/>
    <s v="NA"/>
    <s v="NA"/>
    <s v="MGSCN-MGMGU-MGSCN"/>
    <x v="1"/>
    <s v="MGSCN"/>
    <s v="MGSCN"/>
    <s v="Ativo"/>
    <s v="SABARÁ"/>
    <x v="1"/>
    <s v="REDE ENTREGUE CONFORME TOPOLOGIA ESTRUTURANTE"/>
    <m/>
    <s v="NÃO"/>
    <s v="ATIVO"/>
    <s v="REDE OK"/>
    <d v="1899-12-30T00:00:00"/>
    <s v="TELEMONT MG"/>
    <s v="-"/>
    <s v="W0"/>
    <x v="1"/>
    <n v="512384"/>
    <s v="Aprovado HQ"/>
    <x v="0"/>
    <m/>
    <m/>
    <m/>
    <m/>
    <m/>
    <m/>
    <s v="N/A"/>
    <s v="REDE OK"/>
    <d v="2024-10-10T00:00:00"/>
    <s v="-"/>
    <s v="GERAR OE´S DE SERVIÇOS"/>
    <s v="CONSTRUÍDO"/>
    <s v="O&amp;M"/>
    <s v="CONSTRUÍDO"/>
    <n v="0"/>
    <m/>
  </r>
  <r>
    <s v="MGMGD"/>
    <s v="M2024EST_MGMGD_01"/>
    <s v="ATIVO"/>
    <s v="SIM"/>
    <s v="REDE OK"/>
    <m/>
    <d v="2024-12-16T00:00:00"/>
    <s v="-"/>
    <s v="NA"/>
    <s v="NA"/>
    <s v="MGBCZ-MGBCE-MGBVA-MGMGD-MGBCZ"/>
    <x v="1"/>
    <s v="MGBCZ"/>
    <s v="MGBCZ"/>
    <s v="Ativo"/>
    <s v="BETIM"/>
    <x v="1"/>
    <s v="REDE ENTREGUE CONFORME TOPOLOGIA ESTRUTURANTE"/>
    <m/>
    <s v="NÃO"/>
    <s v="ATIVO"/>
    <s v="REDE OK"/>
    <d v="1899-12-30T00:00:00"/>
    <s v="TELEMONT MG"/>
    <s v="-"/>
    <s v="W0"/>
    <x v="1"/>
    <n v="512246"/>
    <s v="Aprovado HQ"/>
    <x v="0"/>
    <m/>
    <m/>
    <m/>
    <m/>
    <m/>
    <m/>
    <s v="N/A"/>
    <d v="2024-10-11T00:00:00"/>
    <s v="ATIVO"/>
    <s v="-"/>
    <s v="AGUARDANDO LIBERAÇÃO DE LICENÇA PARA REALIZAR MND NA 381"/>
    <s v="CONSTRUÍDO"/>
    <s v="TELEMONT"/>
    <s v="EM CONSTRUÇÃO"/>
    <n v="0"/>
    <m/>
  </r>
  <r>
    <s v="MGHPM"/>
    <s v="M2024EST_MGHPM_01"/>
    <s v="ATIVO"/>
    <s v="SIM"/>
    <s v="REDE OK"/>
    <m/>
    <d v="2024-07-18T00:00:00"/>
    <d v="2024-09-13T00:00:00"/>
    <s v="NA"/>
    <s v="NA"/>
    <s v="MGASO-MGHPM-MGNCO-MGASO"/>
    <x v="1"/>
    <s v="MGBHF"/>
    <s v="MGASO"/>
    <s v="Ativo"/>
    <s v="BELO HORIZONTE"/>
    <x v="1"/>
    <s v="ATIVO COM  PROTEÇÃO TOPOLOGIA ESTRUT - LANÇAMENTO"/>
    <m/>
    <s v="SIM"/>
    <s v="ATIVO"/>
    <s v="REDE OK"/>
    <d v="1899-12-30T00:00:00"/>
    <s v="ICOMON SP"/>
    <s v="-"/>
    <s v="W0"/>
    <x v="1"/>
    <n v="486477"/>
    <s v="CANCELADO"/>
    <x v="0"/>
    <m/>
    <m/>
    <m/>
    <m/>
    <m/>
    <m/>
    <s v="N/A"/>
    <s v="REDE OK"/>
    <s v="ATIVO"/>
    <s v="-"/>
    <m/>
    <s v="CONSTRUÍDO"/>
    <s v="O&amp;M"/>
    <s v="CONSTRUÍDO"/>
    <n v="0"/>
    <m/>
  </r>
  <r>
    <s v="MGMIN"/>
    <s v="M2024EST_MGMIN_01"/>
    <s v="ATIVO"/>
    <s v="SIM"/>
    <s v="REDE OK"/>
    <m/>
    <d v="2024-09-02T00:00:00"/>
    <d v="2024-10-02T00:00:00"/>
    <s v="NA"/>
    <s v="NA"/>
    <s v="MGNMM-MGMIN-MGVSJ"/>
    <x v="1"/>
    <s v="MGNLV"/>
    <s v="MGNMM"/>
    <s v="Ativo HL4 / Ativo HL5D"/>
    <s v="NOVA LIMA"/>
    <x v="1"/>
    <s v="REDE ENTREGUE CONFORME TOPOLOGIA ESTRUTURANTE"/>
    <m/>
    <s v="NÃO"/>
    <s v="ATIVO"/>
    <s v="REDE OK"/>
    <d v="1899-12-30T00:00:00"/>
    <s v="TELEMONT MG"/>
    <s v="-"/>
    <s v="W0"/>
    <x v="1"/>
    <n v="512339"/>
    <s v="Regional"/>
    <x v="0"/>
    <m/>
    <m/>
    <m/>
    <m/>
    <m/>
    <m/>
    <s v="N/A"/>
    <s v="REDE OK"/>
    <d v="2024-10-02T00:00:00"/>
    <s v="-"/>
    <m/>
    <s v="CONSTRUÍDO"/>
    <s v="O&amp;M"/>
    <s v="CONSTRUÍDO"/>
    <n v="0"/>
    <m/>
  </r>
  <r>
    <s v="MGLIF"/>
    <s v="M2024EST_MGLIF_01"/>
    <s v="ATIVO"/>
    <s v="SIM"/>
    <s v="REDE OK"/>
    <m/>
    <d v="2024-08-05T00:00:00"/>
    <d v="2024-08-07T00:00:00"/>
    <s v="NA"/>
    <s v="NA"/>
    <s v="MGBHF-MGLIF-MGOMS-MGBHF"/>
    <x v="1"/>
    <s v="MGBHF"/>
    <s v="MGBHF"/>
    <s v="Ativo"/>
    <s v="BELO HORIZONTE"/>
    <x v="1"/>
    <s v="ATIVO COM  PROTEÇÃO TOPOLOGIA ESTRUT (WSP)"/>
    <m/>
    <s v="SIM"/>
    <s v="ATIVO"/>
    <s v="REDE OK"/>
    <d v="1899-12-30T00:00:00"/>
    <s v="ICOMON SP"/>
    <s v="-"/>
    <s v="W0"/>
    <x v="1"/>
    <s v="MOIN"/>
    <s v="NA"/>
    <x v="0"/>
    <m/>
    <m/>
    <m/>
    <m/>
    <m/>
    <m/>
    <s v="N/A"/>
    <s v="REDE OK"/>
    <s v="ATIVO"/>
    <s v="-"/>
    <m/>
    <s v="CONSTRUÍDO"/>
    <s v="O&amp;M"/>
    <s v="CONSTRUÍDO"/>
    <n v="0"/>
    <m/>
  </r>
  <r>
    <s v="MGJPQ"/>
    <s v="M2024EST_MGJPQ_01"/>
    <s v="ATIVO"/>
    <s v="SIM"/>
    <s v="REDE OK"/>
    <m/>
    <d v="2024-05-31T00:00:00"/>
    <d v="2024-06-24T00:00:00"/>
    <s v="NA"/>
    <s v="NA"/>
    <s v="MGBCQ-MGJPQ-MGBOP-MGOPH-MGBCQ"/>
    <x v="1"/>
    <s v="MGBAM"/>
    <s v="MGBCQ"/>
    <s v="Ativo"/>
    <s v="BELO HORIZONTE"/>
    <x v="1"/>
    <s v="ATIVO COM  PROTEÇÃO TOPOLOGIA ESTRUT - LANÇAMENTO"/>
    <m/>
    <s v="SIM"/>
    <s v="ATIVO"/>
    <s v="REDE OK"/>
    <d v="1899-12-30T00:00:00"/>
    <s v="ICOMON MG"/>
    <s v="-"/>
    <s v="W0"/>
    <x v="1"/>
    <n v="481235"/>
    <s v="Aprovado HQ"/>
    <x v="0"/>
    <m/>
    <m/>
    <m/>
    <m/>
    <m/>
    <m/>
    <s v="N/A"/>
    <s v="REDE OK"/>
    <s v="ATIVO"/>
    <s v="-"/>
    <m/>
    <s v="CONSTRUÍDO"/>
    <s v="O&amp;M"/>
    <s v="CONSTRUÍDO"/>
    <n v="0"/>
    <m/>
  </r>
  <r>
    <s v="MGUMO"/>
    <s v="M2024_MGUMO_01"/>
    <s v="ATIVO"/>
    <s v="SIM"/>
    <s v="REDE OK"/>
    <m/>
    <d v="2024-07-16T00:00:00"/>
    <d v="2024-09-18T00:00:00"/>
    <s v="NA"/>
    <s v="NA"/>
    <s v="MGRAL-MGUMO-MGRAL"/>
    <x v="5"/>
    <s v="MGUSO"/>
    <s v="MGRAL"/>
    <m/>
    <s v="UBERLÂNDIA"/>
    <x v="4"/>
    <s v="REDE ENTREGUE CONFORME TOPOLOGIA ESTRUTURANTE"/>
    <m/>
    <s v="NÃO"/>
    <s v="ATIVO"/>
    <s v="REDE OK"/>
    <d v="1899-12-30T00:00:00"/>
    <s v="ONDACOM"/>
    <s v="-"/>
    <s v="W0"/>
    <x v="1"/>
    <n v="505070"/>
    <s v="Aprovado HQ"/>
    <x v="0"/>
    <m/>
    <m/>
    <m/>
    <e v="#REF!"/>
    <m/>
    <m/>
    <s v="N/A"/>
    <s v="REDE OK"/>
    <s v="ATIVO"/>
    <s v="-"/>
    <m/>
    <s v="CONSTRUÍDO"/>
    <s v="O&amp;M"/>
    <s v="500K"/>
    <n v="1"/>
    <m/>
  </r>
  <r>
    <s v="MGSCL"/>
    <s v="M2023EST_MGSCL_01"/>
    <s v="ATIVO"/>
    <s v="SIM"/>
    <s v="REDE OK"/>
    <m/>
    <d v="2024-06-24T00:00:00"/>
    <d v="2024-06-24T00:00:00"/>
    <s v="NÃO"/>
    <s v="PENDENTE"/>
    <s v="MGSLA-MGSCL-MGSLA / MGSLA-MGSCL"/>
    <x v="3"/>
    <s v="MGSLA"/>
    <s v="-"/>
    <s v="Ativo"/>
    <s v="VESPASIANO"/>
    <x v="1"/>
    <s v="ATIVO COM  PROTEÇÃO TOPOLOGIA ESTRUT - CFO + ROLLOUT"/>
    <m/>
    <s v="NÃO"/>
    <s v="ATIVO"/>
    <s v="REDE OK"/>
    <d v="1899-12-30T00:00:00"/>
    <s v="TELEMONT MG"/>
    <s v="-"/>
    <s v="W0"/>
    <x v="1"/>
    <n v="482588"/>
    <s v="Aprovado HQ"/>
    <x v="0"/>
    <m/>
    <m/>
    <m/>
    <m/>
    <m/>
    <m/>
    <s v="N/A"/>
    <s v="REDE OK"/>
    <s v="ATIVO"/>
    <s v="-"/>
    <m/>
    <s v="CONSTRUÍDO"/>
    <s v="O&amp;M"/>
    <s v="CONSTRUÍDO"/>
    <n v="0"/>
    <m/>
  </r>
  <r>
    <s v="MGMNR"/>
    <s v="M2024EST_MGMNR_01"/>
    <s v="ATIVO"/>
    <s v="SIM"/>
    <s v="REDE OK"/>
    <m/>
    <d v="2024-07-13T00:00:00"/>
    <d v="2024-08-27T00:00:00"/>
    <s v="NA"/>
    <s v="NA"/>
    <s v="MGJAA-MGMNR-MGUFV-MGJAA"/>
    <x v="1"/>
    <s v="MGJCT"/>
    <s v="MGJAA"/>
    <s v="Ativo"/>
    <s v="BELO HORIZONTE"/>
    <x v="1"/>
    <s v="REDE ENTREGUE COM  PROTEÇÃO TOPOLOGIA ESTRUT - LANÇAMENTO "/>
    <m/>
    <s v="SIM"/>
    <s v="ATIVO"/>
    <s v="REDE OK"/>
    <d v="1899-12-30T00:00:00"/>
    <s v="ICOMON SP / MOP"/>
    <s v="-"/>
    <s v="W0"/>
    <x v="1"/>
    <n v="505022"/>
    <s v="Empreiteira"/>
    <x v="0"/>
    <m/>
    <m/>
    <m/>
    <m/>
    <m/>
    <m/>
    <s v="N/A"/>
    <s v="REDE OK"/>
    <s v="ATIVO"/>
    <s v="-"/>
    <m/>
    <s v="CONSTRUÍDO"/>
    <s v="O&amp;M"/>
    <s v="CONSTRUÍDO"/>
    <n v="0"/>
    <m/>
  </r>
  <r>
    <s v="MGMGN"/>
    <s v="M2024EST_MGMGN_01"/>
    <s v="ATIVO"/>
    <s v="SIM"/>
    <s v="REDE OK"/>
    <m/>
    <d v="2024-10-17T00:00:00"/>
    <d v="2024-10-17T00:00:00"/>
    <s v="NA"/>
    <s v="NA"/>
    <s v="MGPOM-MGMGN-MGPOM"/>
    <x v="1"/>
    <s v="MGBHF"/>
    <s v="MGPOM"/>
    <s v="Ativo HL4 / Ativo HL5D"/>
    <s v="BELO HORIZONTE"/>
    <x v="1"/>
    <s v="REDE ENTREGUE COM  PROTEÇÃO TOPOLOGIA ESTRUT - LANÇAMENTO "/>
    <m/>
    <s v="SIM"/>
    <s v="ATIVO"/>
    <s v="REDE OK"/>
    <d v="1899-12-30T00:00:00"/>
    <s v="ICOMON SP"/>
    <s v="-"/>
    <s v="W0"/>
    <x v="1"/>
    <s v="NA"/>
    <s v="NA"/>
    <x v="0"/>
    <m/>
    <m/>
    <m/>
    <m/>
    <m/>
    <m/>
    <s v="N/A"/>
    <d v="2024-10-11T00:00:00"/>
    <d v="2024-10-21T00:00:00"/>
    <s v="-"/>
    <m/>
    <s v="CONSTRUÍDO"/>
    <s v="O&amp;M"/>
    <s v="CONSTRUÍDO"/>
    <n v="0"/>
    <m/>
  </r>
  <r>
    <s v="MGSCN"/>
    <s v="M2024EST_MGSCN_01"/>
    <s v="ATIVO"/>
    <s v="SIM"/>
    <s v="REDE OK"/>
    <m/>
    <d v="2024-01-01T00:00:00"/>
    <d v="2024-01-01T00:00:00"/>
    <s v="NA"/>
    <s v="NA"/>
    <s v="2 Vias - BHF"/>
    <x v="2"/>
    <s v="MGSCN"/>
    <s v="-"/>
    <s v="Ativo"/>
    <s v="SABARÁ"/>
    <x v="1"/>
    <s v="ATIVO COM  PROTEÇÃO TOPOLOGIA ESTRUT - CFO + ROLLOUT"/>
    <m/>
    <s v="NÃO"/>
    <s v="ATIVO"/>
    <s v="REDE OK"/>
    <d v="1899-12-30T00:00:00"/>
    <s v="TELEMONT MG"/>
    <s v="-"/>
    <s v="W0"/>
    <x v="1"/>
    <s v="MOIN"/>
    <s v="NA"/>
    <x v="0"/>
    <m/>
    <m/>
    <m/>
    <m/>
    <m/>
    <m/>
    <s v="N/A"/>
    <s v="REDE OK"/>
    <s v="ATIVO"/>
    <s v="-"/>
    <m/>
    <s v="CONSTRUÍDO"/>
    <s v="O&amp;M"/>
    <s v="CONSTRUÍDO"/>
    <n v="0"/>
    <m/>
  </r>
  <r>
    <s v="MGMRG"/>
    <s v="M2023EST_MGMRG_01"/>
    <s v="ATIVO"/>
    <s v="SIM"/>
    <s v="REDE OK"/>
    <m/>
    <d v="2024-04-30T00:00:00"/>
    <d v="2024-04-30T00:00:00"/>
    <s v="NA"/>
    <s v="NA"/>
    <s v="MGRAP-MGMRG-MGBGT-MGRAP"/>
    <x v="1"/>
    <s v="MGLUE"/>
    <s v="MGRAP"/>
    <s v="Ativo HL4 / Falta HL5D"/>
    <s v="BELO HORIZONTE"/>
    <x v="1"/>
    <s v="ATIVO COM  PROTEÇÃO TOPOLOGIA ESTRUT - CFO + ROLLOUT"/>
    <m/>
    <s v="NÃO"/>
    <s v="ATIVO"/>
    <s v="REDE OK"/>
    <d v="1899-12-30T00:00:00"/>
    <s v="ICOMON MG"/>
    <s v="-"/>
    <s v="W0"/>
    <x v="1"/>
    <n v="486329"/>
    <s v="Aprovado HQ"/>
    <x v="0"/>
    <m/>
    <m/>
    <m/>
    <m/>
    <m/>
    <m/>
    <s v="N/A"/>
    <s v="REDE OK"/>
    <s v="ATIVO"/>
    <s v="-"/>
    <m/>
    <s v="CONSTRUÍDO"/>
    <s v="O&amp;M"/>
    <s v="CONSTRUÍDO"/>
    <n v="0"/>
    <m/>
  </r>
  <r>
    <s v="MGMMC"/>
    <s v="M2023_MGMMC_01"/>
    <s v="ATIVO"/>
    <s v="SIM"/>
    <s v="REDE OK"/>
    <m/>
    <d v="2024-06-26T00:00:00"/>
    <d v="2024-07-02T00:00:00"/>
    <s v="NA"/>
    <s v="NA"/>
    <s v="MGBHF-MGMMC-MGBHF"/>
    <x v="1"/>
    <s v="MGBHF"/>
    <s v="MGBHF"/>
    <s v="Ativo"/>
    <s v="BELO HORIZONTE"/>
    <x v="1"/>
    <s v="ATIVO COM  PROTEÇÃO TOPOLOGIA ESTRUT - LANÇAMENTO"/>
    <m/>
    <s v="SIM"/>
    <s v="ATIVO"/>
    <s v="REDE OK"/>
    <d v="1899-12-30T00:00:00"/>
    <s v="ICOMON SP"/>
    <s v="-"/>
    <s v="W0"/>
    <x v="1"/>
    <n v="475620"/>
    <s v="MAO OBRA A DISPOSICAO"/>
    <x v="0"/>
    <m/>
    <m/>
    <m/>
    <m/>
    <m/>
    <m/>
    <s v="N/A"/>
    <s v="REDE OK"/>
    <s v="ATIVO"/>
    <s v="-"/>
    <m/>
    <s v="CONSTRUÍDO"/>
    <s v="O&amp;M"/>
    <s v="CONSTRUÍDO"/>
    <n v="0"/>
    <m/>
  </r>
  <r>
    <s v="MGMSP"/>
    <s v="M2024EST_MGMSP_01"/>
    <s v="ATIVO"/>
    <s v="SIM"/>
    <s v="REDE OK"/>
    <m/>
    <d v="2025-01-16T00:00:00"/>
    <d v="2025-01-24T00:00:00"/>
    <s v="NA"/>
    <s v="NA"/>
    <s v="MGBOL-MGMSP-BOL"/>
    <x v="1"/>
    <s v="MGJCT"/>
    <s v="MGBOL"/>
    <s v="Ativo"/>
    <s v="BELO HORIZONTE"/>
    <x v="1"/>
    <m/>
    <m/>
    <s v="SIM"/>
    <s v="ATIVO"/>
    <s v="REDE OK"/>
    <d v="1899-12-30T00:00:00"/>
    <s v="ONDACOM"/>
    <s v="-"/>
    <s v="W0"/>
    <x v="1"/>
    <n v="527733"/>
    <s v="Aprovado HQ"/>
    <x v="0"/>
    <m/>
    <m/>
    <m/>
    <m/>
    <m/>
    <m/>
    <s v="N/A"/>
    <s v="CONTRATO/ACESSO"/>
    <s v="PENDENCIA ACESSO"/>
    <s v="PENDENCIA ACESSO"/>
    <s v="essa obra ficou inviável nas duas tentativas de execução pela rede externa._x000a_Inclusive o GPON hoje no local é atendido pela ATC, pois, é a única operadora que conseguiu construir o acesso durante a implantação do shopping"/>
    <s v="CONSTRUÍDO"/>
    <s v="CONTRATOS"/>
    <s v="CONTRATO/ACESSO"/>
    <n v="0"/>
    <m/>
  </r>
  <r>
    <s v="MGJDS"/>
    <s v="M2024EST_MGJDS_01"/>
    <s v="ATIVO"/>
    <s v="SIM"/>
    <s v="REDE OK"/>
    <m/>
    <d v="2024-08-12T00:00:00"/>
    <d v="2024-09-27T00:00:00"/>
    <s v="NA"/>
    <s v="NA"/>
    <s v="MGBHN-MGJDS-MGVSE-MGBHN"/>
    <x v="1"/>
    <s v="MGBHN"/>
    <s v="MGBHN"/>
    <s v="Não Ativo"/>
    <s v="BELO HORIZONTE"/>
    <x v="1"/>
    <s v="REDE ENTREGUE CONFORME TOPOLOGIA ESTRUTURANTE"/>
    <m/>
    <s v="NÃO"/>
    <s v="ATIVO"/>
    <s v="REDE OK"/>
    <d v="1899-12-30T00:00:00"/>
    <s v="TELEMONT MG"/>
    <s v="-"/>
    <s v="W0"/>
    <x v="1"/>
    <n v="506503"/>
    <s v="Aprovado HQ"/>
    <x v="0"/>
    <m/>
    <m/>
    <m/>
    <m/>
    <m/>
    <m/>
    <s v="N/A"/>
    <s v="REDE OK"/>
    <s v="ATIVO"/>
    <s v="-"/>
    <m/>
    <s v="CONSTRUÍDO"/>
    <s v="O&amp;M"/>
    <s v="CONSTRUÍDO"/>
    <n v="0"/>
    <m/>
  </r>
  <r>
    <s v="MGSLA"/>
    <s v="M2024EST_MGSLA_01"/>
    <s v="ATIVO"/>
    <s v="SIM"/>
    <s v="REDE OK"/>
    <m/>
    <d v="2024-01-01T00:00:00"/>
    <d v="2024-01-01T00:00:00"/>
    <s v="NÃO"/>
    <s v="PENDENTE"/>
    <s v="3 Vias - LUE"/>
    <x v="2"/>
    <s v="MGSLA"/>
    <s v="-"/>
    <s v="Ativo"/>
    <s v="SANTA LUZIA"/>
    <x v="1"/>
    <s v="ATIVO COM  PROTEÇÃO TOPOLOGIA ESTRUT - CFO + ROLLOUT"/>
    <m/>
    <s v="NÃO"/>
    <s v="ATIVO"/>
    <s v="REDE OK"/>
    <d v="1899-12-30T00:00:00"/>
    <s v="TELEMONT MG"/>
    <s v="-"/>
    <s v="W0"/>
    <x v="1"/>
    <s v="CHECAR ID"/>
    <s v="Empreiteira"/>
    <x v="0"/>
    <m/>
    <m/>
    <m/>
    <m/>
    <m/>
    <m/>
    <s v="N/A"/>
    <s v="REDE OK"/>
    <s v="ATIVO"/>
    <s v="-"/>
    <m/>
    <s v="CONSTRUÍDO"/>
    <s v="O&amp;M"/>
    <s v="CONSTRUÍDO"/>
    <n v="0"/>
    <m/>
  </r>
  <r>
    <s v="MGMVA"/>
    <s v="M2024_MGMVA_01"/>
    <s v="ATIVO"/>
    <s v="SIM"/>
    <s v="REDE OK"/>
    <m/>
    <d v="2024-10-03T00:00:00"/>
    <d v="2024-11-05T00:00:00"/>
    <s v="NA"/>
    <s v="NA"/>
    <s v="MGTRO-MGMVA-MGTRO"/>
    <x v="1"/>
    <s v="MGG37"/>
    <s v="MGTRO"/>
    <s v="Ativo"/>
    <s v="CONTAGEM"/>
    <x v="1"/>
    <s v="REDE ENTREGUE COM  PROTEÇÃO TOPOLOGIA ESTRUT - CFO + ROLLOUT"/>
    <s v="SWAP FIBRA - GWS FLAT  TA 316403528 - NECESSÁRIO RECUPERAR 1 ALÇA DE TRO-MVA"/>
    <s v="NÃO"/>
    <s v="ATIVO"/>
    <s v="REDE OK"/>
    <d v="1899-12-30T00:00:00"/>
    <s v="VIA"/>
    <s v="-"/>
    <s v="W0"/>
    <x v="1"/>
    <n v="510470"/>
    <s v="Empreiteira"/>
    <x v="0"/>
    <m/>
    <m/>
    <m/>
    <m/>
    <m/>
    <m/>
    <s v="N/A"/>
    <s v="REDE OK"/>
    <d v="2024-10-14T00:00:00"/>
    <s v="-"/>
    <m/>
    <s v="CONSTRUÍDO"/>
    <s v="O&amp;M"/>
    <s v="CONSTRUÍDO"/>
    <n v="0"/>
    <m/>
  </r>
  <r>
    <s v="MGSLY"/>
    <s v="M2024EST_MGSLY_01"/>
    <s v="ATIVO"/>
    <s v="SIM"/>
    <s v="REDE OK"/>
    <m/>
    <d v="2024-06-25T00:00:00"/>
    <d v="2024-06-27T00:00:00"/>
    <s v="NA"/>
    <s v="NA"/>
    <s v="MGELI-MGSLY-MGELI"/>
    <x v="1"/>
    <s v="MGSLA"/>
    <s v="MGELI"/>
    <s v="Ativo"/>
    <s v="SANTA LUZIA"/>
    <x v="1"/>
    <s v="ATIVO COM  PROTEÇÃO TOPOLOGIA ESTRUT - CFO + ROLLOUT"/>
    <m/>
    <s v="NÃO"/>
    <s v="ATIVO"/>
    <s v="REDE OK"/>
    <d v="1899-12-30T00:00:00"/>
    <s v="TEL"/>
    <s v="-"/>
    <s v="W0"/>
    <x v="1"/>
    <n v="503158"/>
    <s v="MAO OBRA A DISPOSICAO"/>
    <x v="0"/>
    <m/>
    <m/>
    <m/>
    <m/>
    <m/>
    <m/>
    <s v="N/A"/>
    <s v="REDE OK"/>
    <s v="ATIVO"/>
    <s v="-"/>
    <m/>
    <s v="CONSTRUÍDO"/>
    <s v="O&amp;M"/>
    <s v="CONSTRUÍDO"/>
    <n v="0"/>
    <m/>
  </r>
  <r>
    <s v="MGJFK"/>
    <s v="M2024EST_MGJFK_01"/>
    <s v="CANCELADO"/>
    <s v="NÃO"/>
    <s v="CANCELADO"/>
    <m/>
    <s v="-"/>
    <s v="-"/>
    <s v="NA"/>
    <s v="NA"/>
    <s v="MGJFQ-MGJFK-MGJFQ"/>
    <x v="5"/>
    <s v="MGI04"/>
    <s v="MGJFQ"/>
    <s v="Ativo"/>
    <s v="JUIZ DE FORA"/>
    <x v="6"/>
    <s v="qua 18/12/2024 08:48 - Thiago Moraes: @Arthur Monteiro Da Silva, bom dia!_x000a__x000a_Por favor nos enviar a listagem com ocupação do cabo e foto do DGO para que assim possamos justificar o alivio deste trecho._x000a__x000a_ter 17/12/2024 17:59 - Rafael, concluído flat. segue relatório de certificação._x000a__x000a_seg 16/12/2024 15:14 - Edinho: Arthur,_x000a__x000a_                Para finalizamos os ID 509285 e ID 509284 será necessário laçar cabo nas duas alças._x000a__x000a_Alça 01, precisamos lançar 500 metros de cabo para interdigamos as redes."/>
    <s v="-"/>
    <s v="NÃO"/>
    <s v="CANCELADO"/>
    <s v="CANCELADO"/>
    <d v="1899-12-30T00:00:00"/>
    <s v="TELEMONT MG"/>
    <s v="-"/>
    <s v="W0"/>
    <x v="1"/>
    <n v="543517"/>
    <s v="Regional"/>
    <x v="3"/>
    <m/>
    <m/>
    <m/>
    <e v="#REF!"/>
    <m/>
    <m/>
    <s v="N/A"/>
    <s v="REVISÃO PROJETO"/>
    <d v="2024-10-31T00:00:00"/>
    <s v="-"/>
    <m/>
    <s v="REVALIDAÇÃO DE CUSTO"/>
    <s v="OSP/PROJETO"/>
    <s v="500K"/>
    <n v="0"/>
    <m/>
  </r>
  <r>
    <s v="MGJFT"/>
    <s v="M2024EST_MGJFT_01"/>
    <s v="CANCELADO"/>
    <s v="NÃO"/>
    <s v="CANCELADO"/>
    <m/>
    <s v="-"/>
    <s v="-"/>
    <s v="NA"/>
    <s v="NA"/>
    <s v="MGJFQ-MGJFT(FLAT)-MGJFQ"/>
    <x v="5"/>
    <s v="MGI04"/>
    <s v="MGJFQ"/>
    <s v="Ativo"/>
    <s v="JUIZ DE FORA"/>
    <x v="6"/>
    <s v="seg 16/12/2024 15:14 - Edinho: Arthur,_x000a__x000a_                Para finalizamos os ID 509285 e ID 509284 será necessário laçar cabo nas duas alças._x000a__x000a_Alça 01, precisamos lançar 500 metros de cabo para interdigamos as redes._x000a__x000a__x000a_seg 16/12/2024 08:07 - eDSOn: Segue as informações abaixo :_x000a__x000a_Da torre JFK até a Armário 35 temos dois cabos nesse sentido._x000a__x000a_CA 12 F – Sem facilidades (NHF)_x000a_CA 36F – vai até a rua Euclides Pezarini onde temos o rolo de fibra parado _x000a__x000a_Soluções :_x000a__x000a_Lançar um DROP da JFK até A35  (2000 MTS )_x000a_Lançar da rua Euclides Pezarini até A35 (1700 MTS)_x000a_"/>
    <s v="-"/>
    <s v="NÃO"/>
    <s v="CANCELADO"/>
    <s v="CANCELADO"/>
    <d v="1899-12-30T00:00:00"/>
    <s v="TELEMONT MG"/>
    <s v="-"/>
    <s v="W0"/>
    <x v="1"/>
    <n v="543518"/>
    <s v="Regional"/>
    <x v="3"/>
    <m/>
    <m/>
    <m/>
    <e v="#REF!"/>
    <m/>
    <m/>
    <s v="N/A"/>
    <s v="REVISÃO PROJETO"/>
    <d v="2024-10-31T00:00:00"/>
    <s v="-"/>
    <m/>
    <s v="REVALIDAÇÃO DE CUSTO"/>
    <s v="OSP/PROJETO"/>
    <s v="500K"/>
    <n v="0"/>
    <m/>
  </r>
  <r>
    <s v="MGMZA"/>
    <s v="M2024EST_MGMZA_01"/>
    <s v="ATIVO"/>
    <s v="SIM"/>
    <s v="REDE OK"/>
    <m/>
    <d v="2024-08-30T00:00:00"/>
    <d v="2024-08-30T00:00:00"/>
    <s v="NA"/>
    <s v="NA"/>
    <s v="MGCIC-MGMZA-MGCIC"/>
    <x v="1"/>
    <s v="MGG37"/>
    <s v="MGCIC"/>
    <s v="Ativo"/>
    <s v="CONTAGEM"/>
    <x v="1"/>
    <s v="ATIVO COM PROTEÇÃO TOPOLOGIA ESTRUT - CFO + ROLLOUT"/>
    <s v="RELÁTORIO ENTREGUE - ATIVO COM 2 VIAS"/>
    <s v="NÃO"/>
    <s v="ATIVO"/>
    <s v="REDE OK"/>
    <d v="1899-12-30T00:00:00"/>
    <s v="MOP"/>
    <s v="-"/>
    <s v="W0"/>
    <x v="1"/>
    <s v="NA"/>
    <s v="NA"/>
    <x v="0"/>
    <m/>
    <m/>
    <m/>
    <m/>
    <m/>
    <m/>
    <s v="N/A"/>
    <s v="REDE OK"/>
    <s v="ATIVO"/>
    <s v="-"/>
    <m/>
    <s v="CONSTRUÍDO"/>
    <s v="O&amp;M"/>
    <s v="CONSTRUÍDO"/>
    <n v="0"/>
    <m/>
  </r>
  <r>
    <s v="MGJTS"/>
    <s v="M2024EST_MGJTS_01"/>
    <s v="ATIVO"/>
    <s v="SIM"/>
    <s v="REDE OK"/>
    <m/>
    <d v="2024-08-30T00:00:00"/>
    <d v="2024-09-19T00:00:00"/>
    <s v="NA"/>
    <s v="NA"/>
    <s v="MGJAS-MGHUB-MGJTS-MGJAS"/>
    <x v="1"/>
    <s v="MGBET"/>
    <s v="MGJAS"/>
    <s v="Ativo HL4 / Ativo HL5D"/>
    <s v="BETIM"/>
    <x v="1"/>
    <s v="REDE ENTREGUE CONFORME TOPOLOGIA ESTRUTURANTE"/>
    <m/>
    <s v="NÃO"/>
    <s v="ATIVO"/>
    <s v="REDE OK"/>
    <d v="1899-12-30T00:00:00"/>
    <s v="TELEMONT MG"/>
    <s v="-"/>
    <s v="W0"/>
    <x v="1"/>
    <n v="512275"/>
    <s v="Aprovado HQ"/>
    <x v="0"/>
    <m/>
    <m/>
    <m/>
    <m/>
    <m/>
    <m/>
    <s v="N/A"/>
    <s v="REDE OK"/>
    <s v="ATIVO"/>
    <s v="-"/>
    <m/>
    <s v="CONSTRUÍDO"/>
    <s v="O&amp;M"/>
    <s v="CONSTRUÍDO"/>
    <n v="0"/>
    <m/>
  </r>
  <r>
    <s v="MGRNR"/>
    <s v="M2024EST_MGRNR_01"/>
    <s v="ATIVO"/>
    <s v="SIM"/>
    <s v="REDE OK"/>
    <m/>
    <d v="2024-07-30T00:00:00"/>
    <d v="2024-10-28T00:00:00"/>
    <s v="NA"/>
    <s v="NA"/>
    <s v="MGBHN-MGRNR-MGNAN-MGBHN"/>
    <x v="1"/>
    <s v="MGBHN"/>
    <s v="MGBHN"/>
    <s v="Não Ativo"/>
    <s v="RIBEIRÃO DAS NEVES"/>
    <x v="1"/>
    <s v="REDE ENTREGUE COM  PROTEÇÃO TOPOLOGIA ESTRUT - CFO + ROLLOUT"/>
    <m/>
    <s v="NÃO"/>
    <s v="ATIVO"/>
    <s v="REDE OK"/>
    <d v="1899-12-30T00:00:00"/>
    <s v="TELEMONT MG"/>
    <s v="-"/>
    <s v="W0"/>
    <x v="1"/>
    <n v="503973"/>
    <s v="Aprovado HQ"/>
    <x v="0"/>
    <m/>
    <m/>
    <m/>
    <m/>
    <m/>
    <m/>
    <s v="N/A"/>
    <d v="2024-10-05T00:00:00"/>
    <d v="2024-10-07T00:00:00"/>
    <s v="-"/>
    <s v="Enviado e-mail para o Adriano em 17/10 Realizar a Ativação. Reparo Tratato"/>
    <s v="CONSTRUÍDO"/>
    <s v="O&amp;M"/>
    <s v="CONSTRUÍDO"/>
    <n v="0"/>
    <m/>
  </r>
  <r>
    <s v="MGMPI"/>
    <s v="M2024EST_MGMPI_01"/>
    <s v="ATIVO"/>
    <s v="SIM"/>
    <s v="REDE OK"/>
    <m/>
    <d v="2024-06-08T00:00:00"/>
    <d v="2024-09-13T00:00:00"/>
    <s v="NA"/>
    <s v="NA"/>
    <s v="MGPQN-MGMPI-MGSBC-MGPQN"/>
    <x v="1"/>
    <s v="MGBHF"/>
    <s v="MGPQN"/>
    <s v="Ativo"/>
    <s v="BELO HORIZONTE"/>
    <x v="1"/>
    <s v="REDE OK"/>
    <m/>
    <s v="SIM"/>
    <s v="ATIVO"/>
    <s v="REDE OK"/>
    <d v="1899-12-30T00:00:00"/>
    <s v="ICOMON SP"/>
    <s v="-"/>
    <s v="W0"/>
    <x v="1"/>
    <s v="NA"/>
    <s v="NA"/>
    <x v="0"/>
    <m/>
    <m/>
    <m/>
    <m/>
    <m/>
    <m/>
    <s v="N/A"/>
    <s v="REDE OK"/>
    <s v="ATIVO"/>
    <s v="-"/>
    <m/>
    <s v="CONSTRUÍDO"/>
    <s v="O&amp;M"/>
    <s v="CONSTRUÍDO"/>
    <n v="0"/>
    <m/>
  </r>
  <r>
    <s v="MGNEC"/>
    <s v="M2024EST_MGNEC_01"/>
    <s v="ATIVO"/>
    <s v="SIM"/>
    <s v="REDE OK"/>
    <m/>
    <d v="2024-10-03T00:00:00"/>
    <d v="2025-02-03T00:00:00"/>
    <s v="NA"/>
    <s v="NA"/>
    <s v="MGNLV-MGNEC-MGNLV"/>
    <x v="1"/>
    <s v="MGNLV"/>
    <s v="MGNLV"/>
    <s v="Ativo"/>
    <s v="NOVA LIMA"/>
    <x v="1"/>
    <s v="07/01/2025 - William: depende de acesso site administrativo prédio da VALE._x000a_REDE ENTREGUE COM  PROTEÇÃO TOPOLOGIA ESTRUT - CFO + ROLLOUT"/>
    <s v="AGUARDANDO LIBERAÇÃO DE ACESSO PRÉDIO ADMIN DA VALE"/>
    <s v="NÃO"/>
    <s v="ATIVO"/>
    <s v="REDE OK"/>
    <d v="1899-12-30T00:00:00"/>
    <s v="VIA"/>
    <s v="-"/>
    <s v="W0"/>
    <x v="1"/>
    <n v="455943"/>
    <s v="Aprovado HQ"/>
    <x v="0"/>
    <m/>
    <m/>
    <m/>
    <m/>
    <m/>
    <m/>
    <s v="N/A"/>
    <s v="REDE OK"/>
    <d v="2024-10-08T00:00:00"/>
    <s v="-"/>
    <s v="31/10/2024 - Plan James: concluído"/>
    <s v="CONSTRUÍDO"/>
    <s v="OSP"/>
    <s v="CONSTRUÍDO"/>
    <n v="0"/>
    <m/>
  </r>
  <r>
    <s v="MGAVN"/>
    <s v="M2024EST_MGAVN_01"/>
    <s v="ATIVO"/>
    <s v="SIM"/>
    <s v="REDE OK"/>
    <m/>
    <d v="2024-11-29T00:00:00"/>
    <d v="2025-03-14T00:00:00"/>
    <s v="NA"/>
    <s v="NA"/>
    <s v="MGRAL-MGAVN-MGRAL"/>
    <x v="5"/>
    <s v="MGUSO"/>
    <s v="MGRAL"/>
    <m/>
    <s v="UBERLÂNDIA"/>
    <x v="4"/>
    <s v="REDE ENTREGUE CONFORME TOPOLOGIA ESTRUTURANTE"/>
    <m/>
    <s v="NÃO"/>
    <s v="ATIVO"/>
    <s v="REDE OK"/>
    <s v="ATIVO"/>
    <s v="ONDACOM"/>
    <s v="-"/>
    <s v="-"/>
    <x v="1"/>
    <n v="514177"/>
    <s v="Aprovado HQ"/>
    <x v="0"/>
    <m/>
    <m/>
    <m/>
    <e v="#REF!"/>
    <m/>
    <m/>
    <s v="N/A"/>
    <d v="2024-11-30T00:00:00"/>
    <d v="2024-12-05T00:00:00"/>
    <s v="-"/>
    <m/>
    <s v="CONSTRUÍDO"/>
    <s v="OSP/IMPL"/>
    <s v="500K"/>
    <n v="0"/>
    <m/>
  </r>
  <r>
    <s v="MGIGW"/>
    <s v="M2024EST_MGIGW_01"/>
    <s v="ATIVO"/>
    <s v="SIM"/>
    <s v="REDE OK"/>
    <m/>
    <d v="2024-10-10T00:00:00"/>
    <d v="2025-07-14T00:00:00"/>
    <s v="NA"/>
    <s v="NA"/>
    <s v="MGICA-MGSJS-MGIGW-MGICA"/>
    <x v="1"/>
    <s v="MGBET"/>
    <s v="MGICA"/>
    <s v="Ativo HL4 / Falta HL5D"/>
    <s v="IGARAPÉ"/>
    <x v="1"/>
    <s v="seg 30/06/2025 18:27 - Lucas: Segue TA 345581942 para reparo._x000a_REDE ENTREGUE CONFORME TOPOLOGIA ESTRUTURANTE"/>
    <m/>
    <s v="NÃO"/>
    <s v="ATIVO"/>
    <s v="REDE OK"/>
    <s v="ATIVO"/>
    <s v="TELEMONT MG"/>
    <s v="-"/>
    <s v="-"/>
    <x v="1"/>
    <n v="512257"/>
    <s v="Regional"/>
    <x v="0"/>
    <m/>
    <m/>
    <m/>
    <m/>
    <m/>
    <m/>
    <s v="N/A"/>
    <s v="PENDENCIA PROJETO"/>
    <s v="PENDENCIA PROJETO"/>
    <s v="PENDENTE REVISAO DE PROJETO"/>
    <s v="REDE ENTREGUE, VALIDAÇÃO E-MAIL TELEMONT 15/10"/>
    <s v="CONSTRUÍDO"/>
    <s v="O&amp;M"/>
    <s v="CONSTRUÍDO"/>
    <n v="0"/>
    <m/>
  </r>
  <r>
    <s v="MGIVA"/>
    <s v="HL4_IVA_24"/>
    <s v="ATIVO"/>
    <s v="SIM"/>
    <s v="REDE OK"/>
    <m/>
    <d v="2024-11-25T00:00:00"/>
    <d v="2024-11-27T00:00:00"/>
    <s v="NÃO"/>
    <s v="PENDENTE"/>
    <s v="MGJFG-MGIVA-MGJFG/MGJFG"/>
    <x v="6"/>
    <s v="MGIVA"/>
    <s v="-"/>
    <m/>
    <s v="JUIZ DE FORA"/>
    <x v="6"/>
    <s v="ENTREGA DE 2 ALÇAS | 3° ALÇA EM REVISÃO DE PROJETO"/>
    <m/>
    <s v="SIM"/>
    <s v="ATIVO"/>
    <s v="REDE OK"/>
    <d v="1899-12-30T00:00:00"/>
    <s v="TELEMONT MG"/>
    <s v="-"/>
    <s v="W0"/>
    <x v="1"/>
    <n v="509182"/>
    <s v="Empreiteira"/>
    <x v="0"/>
    <m/>
    <m/>
    <m/>
    <s v="VALIDAR IMPLANTAÇÃO/ VALIDAR COSNTRUÇÃO 3ª VIA"/>
    <m/>
    <m/>
    <s v="N/A"/>
    <d v="2024-10-28T00:00:00"/>
    <s v="ATIVO"/>
    <s v="-"/>
    <m/>
    <s v="CONSTRUÍDO"/>
    <s v="OSP/IMPL"/>
    <s v="500K"/>
    <n v="0"/>
    <m/>
  </r>
  <r>
    <s v="MGNED"/>
    <s v="M2023EST_MGNED_01"/>
    <s v="ATIVO"/>
    <s v="SIM"/>
    <s v="REDE OK"/>
    <m/>
    <d v="2024-06-26T00:00:00"/>
    <d v="2024-06-27T00:00:00"/>
    <s v="NA"/>
    <s v="NA"/>
    <s v="MGAGB-MGNED-MGAGB"/>
    <x v="1"/>
    <s v="MGG37"/>
    <s v="MGAGB"/>
    <s v="Ativo"/>
    <s v="CONTAGEM"/>
    <x v="1"/>
    <s v="ATIVO COM  PROTEÇÃO TOPOLOGIA ESTRUT - CFO + ROLLOUT"/>
    <m/>
    <s v="NÃO"/>
    <s v="ATIVO"/>
    <s v="REDE OK"/>
    <d v="1899-12-30T00:00:00"/>
    <s v="VIA"/>
    <s v="-"/>
    <s v="W0"/>
    <x v="1"/>
    <n v="508077"/>
    <s v="Empreiteira"/>
    <x v="0"/>
    <m/>
    <m/>
    <m/>
    <m/>
    <m/>
    <m/>
    <s v="N/A"/>
    <s v="REDE OK"/>
    <s v="ATIVO"/>
    <s v="-"/>
    <m/>
    <s v="CONSTRUÍDO"/>
    <s v="O&amp;M"/>
    <s v="CONSTRUÍDO"/>
    <n v="0"/>
    <m/>
  </r>
  <r>
    <s v="MGEIA"/>
    <s v="M2024EST_MGEIA_01"/>
    <s v="ATIVO - RÁDIO"/>
    <s v="RÁDIO"/>
    <s v="RÁDIO"/>
    <m/>
    <s v="RADIO"/>
    <s v="RADIO"/>
    <s v="NA"/>
    <s v="NA"/>
    <s v="RADIO"/>
    <x v="1"/>
    <s v="MGRNJ"/>
    <s v="MGRNJ"/>
    <s v="Não Ativo"/>
    <s v="ESMERALDAS"/>
    <x v="1"/>
    <s v="SEM AÇÃO RE"/>
    <m/>
    <s v="NÃO"/>
    <s v="RÁDIO"/>
    <s v="RÁDIO"/>
    <d v="1899-12-30T00:00:00"/>
    <s v="ENGENHARIA RÁDIO"/>
    <s v="-"/>
    <s v="W0"/>
    <x v="1"/>
    <s v="NA"/>
    <s v="NA"/>
    <x v="2"/>
    <m/>
    <m/>
    <m/>
    <s v="VALIDAR PREDECESSOR ELISANGÊLA"/>
    <m/>
    <m/>
    <s v="N/A"/>
    <s v="REDE OK"/>
    <s v="ATIVO"/>
    <s v="-"/>
    <m/>
    <s v="CONSTRUÍDO"/>
    <s v="ENGENHARIA TX"/>
    <s v="CONSTRUÍDO"/>
    <n v="0"/>
    <m/>
  </r>
  <r>
    <s v="MGNEJ"/>
    <s v="M2024EST_MGNEJ_01"/>
    <s v="ATIVO"/>
    <s v="SIM"/>
    <s v="REDE OK"/>
    <m/>
    <d v="2024-10-16T00:00:00"/>
    <d v="2024-10-29T00:00:00"/>
    <s v="NA"/>
    <s v="NA"/>
    <s v="MGNLV-MGNEJ-MGVSJ"/>
    <x v="1"/>
    <s v="MGNLV"/>
    <s v="MGNLV"/>
    <s v="Ativo"/>
    <s v="NOVA LIMA"/>
    <x v="1"/>
    <s v="Relatório ok de certificação referente ao ID 513936, trecho MGNLV-MGNEJ-MGVSJ."/>
    <m/>
    <s v="NÃO"/>
    <s v="ATIVO"/>
    <s v="REDE OK"/>
    <d v="1899-12-30T00:00:00"/>
    <s v="TELEMONT MG"/>
    <s v="-"/>
    <s v="W0"/>
    <x v="1"/>
    <n v="513936"/>
    <s v="Aprovado HQ"/>
    <x v="0"/>
    <m/>
    <m/>
    <m/>
    <m/>
    <m/>
    <m/>
    <s v="N/A"/>
    <d v="2024-10-14T00:00:00"/>
    <d v="2024-10-24T00:00:00"/>
    <s v="-"/>
    <s v="FUSÃO EM ANDAMENTO"/>
    <s v="CONSTRUÍDO"/>
    <s v="O&amp;M"/>
    <s v="CONSTRUÍDO"/>
    <n v="0"/>
    <m/>
  </r>
  <r>
    <s v="MGNGA"/>
    <s v="M2023EST_MGNGA_01"/>
    <s v="ATIVO"/>
    <s v="SIM"/>
    <s v="REDE OK"/>
    <m/>
    <d v="2024-09-02T00:00:00"/>
    <d v="2024-10-03T00:00:00"/>
    <s v="NÃO"/>
    <s v="PENDENTE"/>
    <s v="MGSAG-MGNGA-MGSAG / MGSAG-MGNGA"/>
    <x v="3"/>
    <s v="MGSAG"/>
    <s v="-"/>
    <s v="Ativo"/>
    <s v="BELO HORIZONTE"/>
    <x v="1"/>
    <s v="REDE ENTREGUE CONFORME TOPOLOGIA ESTRUTURANTE"/>
    <m/>
    <s v="NÃO"/>
    <s v="ATIVO"/>
    <s v="REDE OK"/>
    <d v="1899-12-30T00:00:00"/>
    <s v="TELEMONT MG"/>
    <s v="-"/>
    <s v="W0"/>
    <x v="1"/>
    <n v="482898"/>
    <s v="Aprovado HQ"/>
    <x v="0"/>
    <m/>
    <m/>
    <m/>
    <m/>
    <m/>
    <m/>
    <s v="N/A"/>
    <s v="REDE OK"/>
    <d v="2024-10-03T00:00:00"/>
    <s v="-"/>
    <m/>
    <s v="CONSTRUÍDO"/>
    <s v="O&amp;M"/>
    <s v="CONSTRUÍDO"/>
    <n v="0"/>
    <m/>
  </r>
  <r>
    <s v="MGNBR"/>
    <s v="M2024EST_MGNBR_01"/>
    <s v="ATIVO - RÁDIO"/>
    <s v="RÁDIO"/>
    <s v="RÁDIO"/>
    <m/>
    <s v="RADIO"/>
    <s v="RADIO"/>
    <s v="NA"/>
    <s v="NA"/>
    <s v="RADIO"/>
    <x v="1"/>
    <s v="MGBET"/>
    <s v="MGICA"/>
    <s v="Ativo HL4 / Falta HL5D"/>
    <s v="NOVA LIMA"/>
    <x v="1"/>
    <s v="SEM AÇÃO RE"/>
    <m/>
    <s v="NÃO"/>
    <s v="RÁDIO"/>
    <s v="RÁDIO"/>
    <d v="1899-12-30T00:00:00"/>
    <s v="ENGENHARIA RÁDIO"/>
    <s v="-"/>
    <s v="W0"/>
    <x v="1"/>
    <s v="NA"/>
    <s v="NA"/>
    <x v="2"/>
    <m/>
    <m/>
    <m/>
    <s v="VALIDAR PREDECESSOR ELISANGÊLA"/>
    <m/>
    <m/>
    <s v="N/A"/>
    <s v="REDE OK"/>
    <s v="ATIVO"/>
    <s v="-"/>
    <m/>
    <s v="CONSTRUÍDO"/>
    <s v="ENGENHARIA TX"/>
    <s v="CONSTRUÍDO"/>
    <n v="0"/>
    <m/>
  </r>
  <r>
    <s v="MGNIS"/>
    <s v="M2024EST_MGNIS_01"/>
    <s v="ATIVO"/>
    <s v="SIM"/>
    <s v="REDE OK"/>
    <m/>
    <d v="2024-09-03T00:00:00"/>
    <d v="2024-11-11T00:00:00"/>
    <s v="NA"/>
    <s v="NA"/>
    <s v="MGNLV-MGNIS-MGVSJ"/>
    <x v="1"/>
    <s v="MGNLV"/>
    <s v="MGNLV"/>
    <s v="Ativo"/>
    <s v="NOVA LIMA"/>
    <x v="1"/>
    <s v="REDE ENTREGUE CONFORME TOPOLOGIA ESTRUTURANTE"/>
    <m/>
    <s v="NÃO"/>
    <s v="ATIVO"/>
    <s v="REDE OK"/>
    <d v="1899-12-30T00:00:00"/>
    <s v="TELEMONT MG"/>
    <s v="-"/>
    <s v="W0"/>
    <x v="1"/>
    <n v="512326"/>
    <s v="Aprovado HQ"/>
    <x v="0"/>
    <m/>
    <m/>
    <m/>
    <m/>
    <m/>
    <m/>
    <s v="N/A"/>
    <s v="REDE OK"/>
    <d v="2024-10-11T00:00:00"/>
    <s v="-"/>
    <s v="31/10/2024 - Plan James: concluído_x000a_CORRIGIR SINÓPTICO - VERIFICAR, POIS ESTÁ FECHANDO EM HL4 E HL5D"/>
    <s v="CONSTRUÍDO"/>
    <s v="O&amp;M"/>
    <s v="CONSTRUÍDO"/>
    <n v="0"/>
    <m/>
  </r>
  <r>
    <s v="MGECT"/>
    <s v="M2024EST_MGECT_01"/>
    <s v="ATIVO - RÁDIO"/>
    <s v="RÁDIO"/>
    <s v="RÁDIO"/>
    <m/>
    <s v="RADIO"/>
    <s v="RADIO"/>
    <s v="NA"/>
    <s v="NA"/>
    <s v="RADIO"/>
    <x v="1"/>
    <s v="MGBET"/>
    <s v="MGJRC"/>
    <s v="Ativo HL4 / Falta HL5D"/>
    <s v="ESMERALDAS"/>
    <x v="1"/>
    <s v="SEM AÇÃO RE"/>
    <m/>
    <s v="NÃO"/>
    <s v="RÁDIO"/>
    <s v="RÁDIO"/>
    <d v="1899-12-30T00:00:00"/>
    <s v="ENGENHARIA RÁDIO"/>
    <s v="-"/>
    <s v="W0"/>
    <x v="1"/>
    <s v="NA"/>
    <s v="NA"/>
    <x v="2"/>
    <m/>
    <m/>
    <m/>
    <s v="VALIDAR PREDECESSOR ELISANGÊLA"/>
    <m/>
    <m/>
    <s v="N/A"/>
    <s v="REDE OK"/>
    <s v="ATIVO"/>
    <s v="-"/>
    <m/>
    <s v="CONSTRUÍDO"/>
    <s v="ENGENHARIA TX"/>
    <s v="CONSTRUÍDO"/>
    <n v="0"/>
    <m/>
  </r>
  <r>
    <s v="MGNLQ"/>
    <s v="M2024EST_MGNLQ_01"/>
    <s v="ATIVO"/>
    <s v="SIM"/>
    <s v="REDE OK"/>
    <m/>
    <d v="2024-09-03T00:00:00"/>
    <d v="2024-10-22T00:00:00"/>
    <s v="NA"/>
    <s v="NA"/>
    <s v="MGNMM-MGNLQ-MGNMM"/>
    <x v="1"/>
    <s v="MGNLV"/>
    <s v="MGNMM"/>
    <s v="Ativo HL4 / Falta HL5D"/>
    <s v="NOVA LIMA"/>
    <x v="1"/>
    <s v="REDE ENTREGUE CONFORME TOPOLOGIA ESTRUTURANTE"/>
    <m/>
    <s v="NÃO"/>
    <s v="ATIVO"/>
    <s v="REDE OK"/>
    <d v="1899-12-30T00:00:00"/>
    <s v="TELEMONT MG"/>
    <s v="-"/>
    <s v="W0"/>
    <x v="1"/>
    <n v="512345"/>
    <s v="Aprovado HQ"/>
    <x v="0"/>
    <m/>
    <m/>
    <m/>
    <m/>
    <m/>
    <m/>
    <s v="N/A"/>
    <d v="2024-10-08T00:00:00"/>
    <d v="2024-10-09T00:00:00"/>
    <s v="-"/>
    <s v="SEM ACESSO, REAGENDADO PARA 21/10"/>
    <s v="CONSTRUÍDO"/>
    <s v="O&amp;M"/>
    <s v="CONSTRUÍDO"/>
    <n v="0"/>
    <m/>
  </r>
  <r>
    <s v="MGESX"/>
    <s v="M2024EST_MGESX_01"/>
    <s v="ATIVO - RÁDIO"/>
    <s v="RÁDIO"/>
    <s v="RÁDIO"/>
    <m/>
    <s v="RADIO"/>
    <s v="RADIO"/>
    <s v="NA"/>
    <s v="NA"/>
    <s v="RADIO"/>
    <x v="1"/>
    <s v="MGRNJ"/>
    <s v="MGRNJ"/>
    <s v="Não Ativo"/>
    <s v="ESMERALDAS"/>
    <x v="1"/>
    <s v="SEM AÇÃO RE"/>
    <m/>
    <s v="NÃO"/>
    <s v="RÁDIO"/>
    <s v="RÁDIO"/>
    <d v="1899-12-30T00:00:00"/>
    <s v="ENGENHARIA RÁDIO"/>
    <s v="-"/>
    <s v="W0"/>
    <x v="1"/>
    <s v="NA"/>
    <s v="NA"/>
    <x v="2"/>
    <m/>
    <m/>
    <m/>
    <s v="VALIDAR PREDECESSOR ELISANGÊLA"/>
    <m/>
    <m/>
    <s v="N/A"/>
    <s v="REDE OK"/>
    <s v="ATIVO"/>
    <s v="-"/>
    <m/>
    <s v="CONSTRUÍDO"/>
    <s v="ENGENHARIA TX"/>
    <s v="CONSTRUÍDO"/>
    <n v="0"/>
    <m/>
  </r>
  <r>
    <s v="MGFAR"/>
    <s v="M2024EST_MGFAR_01"/>
    <s v="ATIVO - RÁDIO"/>
    <s v="RÁDIO"/>
    <s v="RÁDIO"/>
    <m/>
    <s v="RADIO"/>
    <s v="RADIO"/>
    <s v="NA"/>
    <s v="NA"/>
    <s v="RADIO"/>
    <x v="1"/>
    <s v="MGSLU"/>
    <s v="MGSLU"/>
    <s v="Não Ativo"/>
    <s v="SABARÁ"/>
    <x v="1"/>
    <s v="SEM AÇÃO RE"/>
    <s v="AGUARDAR HL4 SLU"/>
    <s v="NÃO"/>
    <s v="RÁDIO"/>
    <s v="RÁDIO"/>
    <d v="1899-12-30T00:00:00"/>
    <s v="ENGENHARIA RÁDIO"/>
    <s v="-"/>
    <s v="W0"/>
    <x v="1"/>
    <s v="NA"/>
    <s v="NA"/>
    <x v="2"/>
    <m/>
    <m/>
    <m/>
    <s v="VALIDAR PREDECESSOR ELISANGÊLA"/>
    <m/>
    <m/>
    <s v="N/A"/>
    <s v="REDE OK"/>
    <s v="ATIVO"/>
    <s v="-"/>
    <m/>
    <s v="CONSTRUÍDO"/>
    <s v="ENGENHARIA TX"/>
    <s v="CONSTRUÍDO"/>
    <n v="0"/>
    <m/>
  </r>
  <r>
    <s v="MGNLA"/>
    <s v="M2023EST_MGNLA_01"/>
    <s v="ATIVO - RÁDIO"/>
    <s v="RÁDIO"/>
    <s v="RÁDIO"/>
    <m/>
    <s v="RADIO"/>
    <d v="2024-01-31T00:00:00"/>
    <s v="NA"/>
    <s v="NA"/>
    <s v="PROJETO VALE"/>
    <x v="3"/>
    <s v="MGNLV"/>
    <s v="-"/>
    <s v="Ativo"/>
    <s v="NOVA LIMA"/>
    <x v="1"/>
    <s v="SEM AÇÃO RE"/>
    <m/>
    <s v="NÃO"/>
    <s v="RÁDIO"/>
    <s v="RÁDIO"/>
    <d v="1899-12-30T00:00:00"/>
    <s v="ENGENHARIA RÁDIO"/>
    <s v="-"/>
    <s v="W0"/>
    <x v="1"/>
    <s v="NA"/>
    <s v="NA"/>
    <x v="0"/>
    <m/>
    <m/>
    <m/>
    <s v="VALIDAR PREDECESSOR ELISANGÊLA"/>
    <m/>
    <m/>
    <s v="N/A"/>
    <s v="REDE OK"/>
    <s v="ATIVO"/>
    <s v="-"/>
    <m/>
    <s v="CONSTRUÍDO"/>
    <s v="O&amp;M"/>
    <s v="CONSTRUÍDO"/>
    <n v="0"/>
    <m/>
  </r>
  <r>
    <s v="MGNLH"/>
    <s v="M2024EST_MGNLH_01"/>
    <s v="ATIVO - RÁDIO"/>
    <s v="RÁDIO"/>
    <s v="RÁDIO"/>
    <m/>
    <s v="RADIO"/>
    <s v="RADIO"/>
    <s v="NA"/>
    <s v="NA"/>
    <s v="MGNMM-MGNLH"/>
    <x v="1"/>
    <s v="MGNLV"/>
    <s v="MGNMM"/>
    <s v="Ativo HL4 / Falta HL5D"/>
    <s v="NOVA LIMA"/>
    <x v="1"/>
    <s v="20/12/2024 - Arthur: na PVCO do dia 20/12, foi cancelado como ATENDIMENTO VIA RÁDIO._x000a_AGUARDA RE - PENDENTE APROVAÇÃO DE LANÇAMENTO ADICIONAL, SITE NLH ATENDIDO VIA RÁDIO ATUALMENTE. "/>
    <s v="-"/>
    <s v="NÃO"/>
    <s v="RÁDIO"/>
    <s v="RÁDIO"/>
    <d v="1899-12-30T00:00:00"/>
    <s v="ENGENHARIA RÁDIO"/>
    <s v="-"/>
    <s v="W0"/>
    <x v="1"/>
    <n v="512343"/>
    <s v="Regional"/>
    <x v="2"/>
    <m/>
    <m/>
    <m/>
    <s v="VALIDAR PREDECESSOR ELISANGÊLA"/>
    <m/>
    <m/>
    <s v="N/A"/>
    <s v="ALTO CUSTO"/>
    <s v="AG. PROJETO ALTO CUSTO"/>
    <s v="ALTO CUSTO"/>
    <s v="NECESSARIO REVISAO PARA ADICIONAL DE 2KM DE REDE"/>
    <s v="CONSTRUÍDO"/>
    <s v="ENGENHARIA TX"/>
    <s v="ALTO CUSTO"/>
    <n v="0"/>
    <m/>
  </r>
  <r>
    <s v="MGNLI"/>
    <s v="M2024EST_MGNLI_01"/>
    <s v="ATIVO - RÁDIO"/>
    <s v="RÁDIO"/>
    <s v="RÁDIO"/>
    <m/>
    <s v="RADIO"/>
    <s v="RADIO"/>
    <s v="NA"/>
    <s v="NA"/>
    <s v="RADIO"/>
    <x v="1"/>
    <s v="MGNLV"/>
    <s v="MGNLA"/>
    <s v="Ativo"/>
    <s v="NOVA LIMA"/>
    <x v="1"/>
    <s v="SEM AÇÃO RE"/>
    <m/>
    <s v="NÃO"/>
    <s v="RÁDIO"/>
    <s v="RÁDIO"/>
    <d v="1899-12-30T00:00:00"/>
    <s v="ENGENHARIA RÁDIO"/>
    <s v="-"/>
    <s v="W0"/>
    <x v="1"/>
    <s v="NA"/>
    <s v="NA"/>
    <x v="2"/>
    <m/>
    <m/>
    <m/>
    <s v="VALIDAR PREDECESSOR ELISANGÊLA"/>
    <m/>
    <m/>
    <s v="N/A"/>
    <s v="REDE OK"/>
    <s v="ATIVO"/>
    <s v="-"/>
    <m/>
    <s v="CONSTRUÍDO"/>
    <s v="ENGENHARIA TX"/>
    <s v="CONSTRUÍDO"/>
    <n v="0"/>
    <m/>
  </r>
  <r>
    <s v="MGNLM"/>
    <s v="M2024EST_MGNLM_01"/>
    <s v="ATIVO - RÁDIO"/>
    <s v="RÁDIO"/>
    <s v="RÁDIO"/>
    <m/>
    <s v="RADIO"/>
    <s v="RADIO"/>
    <s v="NA"/>
    <s v="NA"/>
    <s v="RADIO"/>
    <x v="1"/>
    <s v="MGNLV"/>
    <s v="MGJCA"/>
    <s v="Ativo"/>
    <s v="NOVA LIMA"/>
    <x v="1"/>
    <s v="SEM AÇÃO RE"/>
    <m/>
    <s v="NÃO"/>
    <s v="RÁDIO"/>
    <s v="RÁDIO"/>
    <d v="1899-12-30T00:00:00"/>
    <s v="ENGENHARIA RÁDIO"/>
    <s v="-"/>
    <s v="W0"/>
    <x v="1"/>
    <s v="NA"/>
    <s v="NA"/>
    <x v="2"/>
    <m/>
    <m/>
    <m/>
    <s v="VALIDAR PREDECESSOR ELISANGÊLA"/>
    <m/>
    <m/>
    <s v="N/A"/>
    <s v="REDE OK"/>
    <s v="ATIVO"/>
    <s v="-"/>
    <m/>
    <s v="CONSTRUÍDO"/>
    <s v="ENGENHARIA TX"/>
    <s v="CONSTRUÍDO"/>
    <n v="0"/>
    <m/>
  </r>
  <r>
    <s v="MGNLP"/>
    <s v="M2024EST_MGNLP_01"/>
    <s v="ATIVO - RÁDIO"/>
    <s v="RÁDIO"/>
    <s v="RÁDIO"/>
    <m/>
    <s v="RADIO"/>
    <s v="RADIO"/>
    <s v="NA"/>
    <s v="NA"/>
    <s v="RADIO"/>
    <x v="1"/>
    <s v="MGNLV"/>
    <s v="MGJCA"/>
    <s v="Ativo"/>
    <s v="NOVA LIMA"/>
    <x v="1"/>
    <s v="SEM AÇÃO RE"/>
    <m/>
    <s v="NÃO"/>
    <s v="RÁDIO"/>
    <s v="RÁDIO"/>
    <d v="1899-12-30T00:00:00"/>
    <s v="ENGENHARIA RÁDIO"/>
    <s v="-"/>
    <s v="W0"/>
    <x v="1"/>
    <s v="NA"/>
    <s v="NA"/>
    <x v="2"/>
    <m/>
    <m/>
    <m/>
    <s v="VALIDAR PREDECESSOR ELISANGÊLA"/>
    <m/>
    <m/>
    <s v="N/A"/>
    <s v="REDE OK"/>
    <s v="ATIVO"/>
    <s v="-"/>
    <m/>
    <s v="CONSTRUÍDO"/>
    <s v="ENGENHARIA TX"/>
    <s v="CONSTRUÍDO"/>
    <n v="0"/>
    <m/>
  </r>
  <r>
    <s v="MGNUC"/>
    <s v="M2024EST_MGNUC_01"/>
    <s v="ATIVO - RÁDIO"/>
    <s v="FLAT - 2° ALÇA INVIAVEL FIBRA"/>
    <s v="REDE OK"/>
    <m/>
    <d v="2024-09-17T00:00:00"/>
    <s v="-"/>
    <s v="NA"/>
    <s v="NA"/>
    <s v="MGSCN-MGNUC-RD"/>
    <x v="1"/>
    <s v="MGSCN"/>
    <s v="MGSCN"/>
    <s v="Ativo"/>
    <s v="SABARÁ"/>
    <x v="1"/>
    <s v="10/11/2025 - Arthur: solicitei a Tatiana que providenciasse o boletim de ocorrencia para reforça a área de risco. Tb solicitei ao Gustavo para que confirme o atendimento via rádio. O reparo estava programado para ser feito pela MOIN._x000a__x000a_ter 07/10/2025 11:18 - gUSTAVO: @Atlas Carvalho Junior @Renata Luciana Sales Ferreira @Gustavo Luiz Leal, bom dia._x000a_A rede óptica de MGNUC tornou-se inviável por vandalismo/área de risco, por favor, migrem a solução do 5G para o RD NEC existente._x000a__x000a_Segue a interface ativada na rede metro._x000a__x000a_qua 01/10/2025 14:23 - aRTHUR: @Gustavo De Carvalho Rosa_x000a_@Atlas Carvalho Junior_x000a_Bom dia._x000a__x000a_Favor avaliar atendimento para esse id metro com o radio existente._x000a__x000a_Não estamos conseguindo reparar a fibra, site localizado em área de risco (área de comunidade)._x000a__x000a_qua 06/08/2025 16:15 - Victor: Inviável / Visada apenas para MGSVC que está Flat para MGSCN | Não existe caminho físico para proteção_x000a__x000a__x000a_sexta-feira, 1 de novembro de 2024  - Rodrigo Soares: já temos a solução para essa rota de MGSCN-MGNUC? Trecho de mais de 12kms que hoje é local de invasão, e que nossa fibra existente na qual o projeto propôs utilizar saindo de SVC sentido SCN, está degradada e passando dentro dos terrenos de invasão com barracos, e os postes de madeira estão sendo utilizados por “gatos” de energia. Os moradores locais não deixam o time se quer colocar escada para tentar resolver os problemas de atenuação ou troca de cabos por rompimentos/vandalismos._x000a_Entendo que esse caso deveria ser cancelado a ativação por fibra e avaliar a proposta de rádio. _x000a__x000a_REDE ENTREGUE CONFORME TOPOLOGIA ESTRUTURANTE"/>
    <s v="ter 07/10/2025 11:18 - gUSTAVO: @Atlas Carvalho Junior @Renata Luciana Sales Ferreira @Gustavo Luiz Leal, bom dia._x000a_A rede óptica de MGNUC tornou-se inviável por vandalismo/área de risco, por favor, migrem a solução do 5G para o RD NEC existente._x000a__x000a_Segue a interface ativada na rede metro._x000a__x000a_10/03 - Conforme alinhamento, projeto devolvido para revisão,  projeto não contempla proteção."/>
    <s v="NÃO"/>
    <s v="ATIVO"/>
    <s v="REDE OK"/>
    <d v="1899-12-30T00:00:00"/>
    <s v="TELEMONT MG"/>
    <s v="-"/>
    <s v="W0"/>
    <x v="1"/>
    <n v="561146"/>
    <s v="Aprovado"/>
    <x v="0"/>
    <d v="2025-10-31T00:00:00"/>
    <m/>
    <m/>
    <s v="VALIDAR RÁDIO BRUNO"/>
    <m/>
    <m/>
    <s v="N/A"/>
    <d v="2024-10-09T00:00:00"/>
    <d v="2024-10-10T00:00:00"/>
    <s v="-"/>
    <s v="NECESSARIO TROCA DE 3 KM DE CABO LEGADO PARA REMOVER ATENUACAO"/>
    <s v="CONSTRUÍDO"/>
    <s v="OSP"/>
    <s v="CONSTRUÍDO"/>
    <n v="0"/>
    <m/>
  </r>
  <r>
    <s v="MGNLV"/>
    <s v="M2024EST_MGNLV_01"/>
    <s v="ATIVO"/>
    <s v="SIM"/>
    <s v="REDE OK"/>
    <m/>
    <d v="2024-09-13T00:00:00"/>
    <d v="2024-01-01T00:00:00"/>
    <s v="NÃO"/>
    <s v="PENDENTE"/>
    <s v="3 Vias - BHF"/>
    <x v="2"/>
    <s v="MGNLV"/>
    <s v="-"/>
    <s v="Ativo"/>
    <s v="NOVA LIMA"/>
    <x v="1"/>
    <s v="REDE ENTREGUE CONFORME TOPOLOGIA ESTRUTURANTE"/>
    <m/>
    <s v="NÃO"/>
    <s v="ATIVO"/>
    <s v="REDE OK"/>
    <d v="1899-12-30T00:00:00"/>
    <s v="TELEMONT MG"/>
    <s v="-"/>
    <s v="W0"/>
    <x v="1"/>
    <s v="CHECAR ID"/>
    <s v="Empreiteira"/>
    <x v="0"/>
    <m/>
    <m/>
    <m/>
    <m/>
    <m/>
    <m/>
    <s v="N/A"/>
    <s v="REDE OK"/>
    <s v="ATIVO"/>
    <s v="-"/>
    <m/>
    <s v="CONSTRUÍDO"/>
    <s v="O&amp;M"/>
    <s v="CONSTRUÍDO"/>
    <n v="0"/>
    <m/>
  </r>
  <r>
    <s v="MGJFR"/>
    <s v="M2025EST_MGJFR_01"/>
    <s v="ATIVO PEND. RÁDIO"/>
    <s v="FLAT"/>
    <s v="REDE OK"/>
    <s v="ATIVO"/>
    <s v="-"/>
    <s v="-"/>
    <s v="NA"/>
    <s v="NA"/>
    <s v="MGI04-MGJXX-(RD I04)-MGJFR-MGI04"/>
    <x v="0"/>
    <s v="MGI04"/>
    <s v="MGI04"/>
    <s v="-"/>
    <s v="JUIZ DE FORA_2025"/>
    <x v="0"/>
    <s v="FLAT - GEOGRAFIA+CONDOMINIO_x000a_CONSTRUÍDO EM 2024 NA MESMA TOPOLOGIA E HIERARQUIA 2025"/>
    <m/>
    <s v="NÃO"/>
    <s v="ATIVO"/>
    <s v="REDE OK"/>
    <s v="ATIVO"/>
    <s v="NORT"/>
    <s v="-"/>
    <s v="-"/>
    <x v="0"/>
    <n v="597384"/>
    <s v="Empreiteira"/>
    <x v="0"/>
    <d v="2025-09-18T00:00:00"/>
    <n v="0"/>
    <m/>
    <s v="VALIDAR RÁDIO BRUNO"/>
    <m/>
    <m/>
    <s v="N/A"/>
    <d v="2025-09-30T00:00:00"/>
    <d v="2025-09-30T00:00:00"/>
    <m/>
    <m/>
    <m/>
    <m/>
    <s v="500K"/>
    <s v="NÃO LOC"/>
    <s v="HL5G_2025MGJFR"/>
  </r>
  <r>
    <s v="MGJFO"/>
    <s v="M2024EST_MGJFO_01"/>
    <s v="ATIVO"/>
    <s v="SIM"/>
    <s v="REDE OK"/>
    <m/>
    <d v="2024-12-04T00:00:00"/>
    <d v="2024-12-04T00:00:00"/>
    <s v="NA"/>
    <s v="NA"/>
    <s v="MGIVA-MGJFO-MGIVA"/>
    <x v="7"/>
    <s v="MGIVA"/>
    <s v="-"/>
    <s v="Ativo"/>
    <s v="JUIZ DE FORA"/>
    <x v="6"/>
    <m/>
    <m/>
    <s v="NÃO"/>
    <s v="ATIVO"/>
    <s v="REDE OK"/>
    <d v="1899-12-30T00:00:00"/>
    <s v="TELEMONT MG"/>
    <s v="-"/>
    <s v="W0"/>
    <x v="1"/>
    <n v="509192"/>
    <s v="Aprovado HQ"/>
    <x v="0"/>
    <m/>
    <m/>
    <m/>
    <e v="#REF!"/>
    <m/>
    <m/>
    <s v="N/A"/>
    <d v="2024-10-09T00:00:00"/>
    <d v="2024-10-14T00:00:00"/>
    <s v="-"/>
    <m/>
    <s v="CONSTRUÍDO"/>
    <s v="OSP/IMPL"/>
    <s v="500K"/>
    <n v="0"/>
    <m/>
  </r>
  <r>
    <s v="MGNMA"/>
    <s v="M2024EST_MGNMA_01"/>
    <s v="ATIVO - RÁDIO"/>
    <s v="RÁDIO"/>
    <s v="RÁDIO"/>
    <m/>
    <s v="RADIO"/>
    <s v="RADIO"/>
    <s v="NA"/>
    <s v="NA"/>
    <s v="RADIO"/>
    <x v="1"/>
    <s v="MGNLV"/>
    <s v="MGJCA"/>
    <s v="Ativo"/>
    <s v="NOVA LIMA"/>
    <x v="1"/>
    <s v="SEM AÇÃO RE"/>
    <m/>
    <s v="NÃO"/>
    <s v="RÁDIO"/>
    <s v="RÁDIO"/>
    <d v="1899-12-30T00:00:00"/>
    <s v="ENGENHARIA RÁDIO"/>
    <s v="-"/>
    <s v="W0"/>
    <x v="1"/>
    <s v="NA"/>
    <s v="NA"/>
    <x v="2"/>
    <m/>
    <m/>
    <m/>
    <s v="VALIDAR PREDECESSOR ELISANGÊLA"/>
    <m/>
    <m/>
    <s v="N/A"/>
    <s v="REDE OK"/>
    <s v="ATIVO"/>
    <s v="-"/>
    <m/>
    <s v="CONSTRUÍDO"/>
    <s v="ENGENHARIA TX"/>
    <s v="CONSTRUÍDO"/>
    <n v="0"/>
    <m/>
  </r>
  <r>
    <s v="MGASN"/>
    <s v="M2024EST_MGASN_01"/>
    <s v="ATIVO"/>
    <s v="RÁDIO"/>
    <s v="RÁDIO"/>
    <s v="RÁDIO"/>
    <s v="RADIO"/>
    <s v="RADIO"/>
    <s v="NA"/>
    <s v="NA"/>
    <s v="MGGDN-MGASN"/>
    <x v="0"/>
    <s v="MGUSO"/>
    <s v="MGGDN"/>
    <m/>
    <s v="UBERLÂNDIA"/>
    <x v="2"/>
    <s v="seg 10/02/2025 16:18 - Carlos Eduardo Pereira (Mexicano) - Seguir rádio_x000a__x000a_sex 06/12/2024 09:27 - Leonardo: Rodolfo, bom dia! Venho indicar a necessidade de licenciamento para construção da travessia subterrânea na rodovia BR-040 no local indicado abaixo. Trata-se da implantação do site MGJEP ID_528270, alça flat da topologia MGI04-MGJEP._x000a_Anexo o KMZ da rota para auxiliar na avaliação e elaboração do projeto._x000a__x000a_ter 12/11/2024 16:04 - Edinho: Conforme falamos segue abaixo as informação para elaboração de projeto. _x000a__x000a_11/11/2024 - Edinho: necessita de travessia na BR-040 + implantação postes._x000a__x000a_08/11/2024 - Plan Eder: alterou para Novembro Oportunidade._x000a__x000a_seg 04/11/2024 01:10 - Arthur: enviei email para revisão._x000a__x000a_qui 31/10/2024 14:35 - Edson: Sobre o ID 509221 JEP x I04_x000a_Conforme falamos e validado com Gestor Vivo Argemiro e Gestor Wagner N1 Vivo_x000a_Site JEP é atendido via Rádio, não é fibrado._x000a_Fibra que consta como existente não existe._x000a_Necessário lançamento de 4.900 metros para formatação."/>
    <s v="-"/>
    <s v="NÃO"/>
    <s v="RÁDIO"/>
    <s v="RÁDIO"/>
    <s v="RÁDIO"/>
    <s v="ONDACOM"/>
    <s v="-"/>
    <s v="-"/>
    <x v="0"/>
    <n v="514173"/>
    <s v="Regional"/>
    <x v="2"/>
    <m/>
    <m/>
    <m/>
    <e v="#REF!"/>
    <m/>
    <m/>
    <s v="N/A"/>
    <d v="2024-11-29T00:00:00"/>
    <d v="2024-12-04T00:00:00"/>
    <s v="-"/>
    <m/>
    <s v="CONSTRUÍDO"/>
    <s v="ENGENHARIA TX"/>
    <s v="500K"/>
    <n v="1"/>
    <m/>
  </r>
  <r>
    <s v="MGNMB"/>
    <s v="M2024EST_MGNMB_01"/>
    <s v="ATIVO - RÁDIO"/>
    <s v="RÁDIO"/>
    <s v="RÁDIO"/>
    <m/>
    <s v="RADIO"/>
    <s v="RADIO"/>
    <s v="NA"/>
    <s v="NA"/>
    <s v="RADIO"/>
    <x v="1"/>
    <s v="MGNLV"/>
    <s v="MGJCA"/>
    <s v="Ativo"/>
    <s v="NOVA LIMA"/>
    <x v="1"/>
    <s v="SEM AÇÃO RE"/>
    <m/>
    <s v="NÃO"/>
    <s v="RÁDIO"/>
    <s v="RÁDIO"/>
    <d v="1899-12-30T00:00:00"/>
    <s v="ENGENHARIA RÁDIO"/>
    <s v="-"/>
    <s v="W0"/>
    <x v="1"/>
    <s v="NA"/>
    <s v="NA"/>
    <x v="2"/>
    <m/>
    <m/>
    <m/>
    <s v="VALIDAR PREDECESSOR ELISANGÊLA"/>
    <m/>
    <m/>
    <s v="N/A"/>
    <s v="REDE OK"/>
    <s v="ATIVO"/>
    <s v="-"/>
    <m/>
    <s v="CONSTRUÍDO"/>
    <s v="ENGENHARIA TX"/>
    <s v="CONSTRUÍDO"/>
    <n v="0"/>
    <m/>
  </r>
  <r>
    <s v="MGNMM"/>
    <s v="M2023EST_MGNMM_01"/>
    <s v="ATIVO"/>
    <s v="SIM"/>
    <s v="REDE OK"/>
    <m/>
    <d v="2024-08-16T00:00:00"/>
    <d v="2024-09-27T00:00:00"/>
    <s v="NA"/>
    <s v="NA"/>
    <s v="MGNLV-MGNMM-MGNLV"/>
    <x v="3"/>
    <s v="MGNLV"/>
    <s v="MGVSJ"/>
    <s v="Ativo"/>
    <s v="NOVA LIMA"/>
    <x v="1"/>
    <s v="REDE ENTREGUE CONFORME TOPOLOGIA ESTRUTURANTE"/>
    <m/>
    <s v="SIM"/>
    <s v="ATIVO"/>
    <s v="REDE OK"/>
    <d v="1899-12-30T00:00:00"/>
    <s v="TELEMONT MG"/>
    <s v="-"/>
    <s v="W0"/>
    <x v="1"/>
    <n v="509872"/>
    <s v="IMPL - Cadastro"/>
    <x v="0"/>
    <m/>
    <m/>
    <m/>
    <m/>
    <m/>
    <m/>
    <s v="N/A"/>
    <s v="REDE OK"/>
    <s v="ATIVO"/>
    <s v="-"/>
    <m/>
    <s v="CONSTRUÍDO"/>
    <s v="O&amp;M"/>
    <s v="CONSTRUÍDO"/>
    <n v="0"/>
    <m/>
  </r>
  <r>
    <s v="MGNMC"/>
    <s v="M2024EST_MGNMC_01"/>
    <s v="ATIVO - RÁDIO"/>
    <s v="RÁDIO"/>
    <s v="RÁDIO"/>
    <m/>
    <d v="2024-07-29T00:00:00"/>
    <s v="-"/>
    <s v="NA"/>
    <s v="NA"/>
    <s v="RADIO"/>
    <x v="1"/>
    <s v="MGBPC"/>
    <s v="MGBPC"/>
    <s v="Ativo"/>
    <s v="NOVA LIMA"/>
    <x v="1"/>
    <s v="REDE OK"/>
    <s v="RÁDIO"/>
    <s v="SIM"/>
    <s v="RÁDIO"/>
    <s v="RÁDIO"/>
    <d v="1899-12-30T00:00:00"/>
    <s v="ENGENHARIA RÁDIO"/>
    <s v="-"/>
    <s v="W0"/>
    <x v="1"/>
    <s v="NA"/>
    <s v="NA"/>
    <x v="2"/>
    <m/>
    <m/>
    <m/>
    <s v="VALIDAR PREDECESSOR ELISANGÊLA"/>
    <m/>
    <m/>
    <s v="N/A"/>
    <s v="REDE OK"/>
    <s v="ATIVO"/>
    <s v="-"/>
    <m/>
    <s v="CONSTRUÍDO"/>
    <s v="ENGENHARIA TX"/>
    <s v="CONSTRUÍDO"/>
    <n v="0"/>
    <m/>
  </r>
  <r>
    <s v="MGNMG"/>
    <s v="M2024EST_MGNMG_01"/>
    <s v="ATIVO PEND. RÁDIO"/>
    <s v="FLAT"/>
    <s v="REDE OK"/>
    <s v="ATIVO"/>
    <d v="2024-12-27T00:00:00"/>
    <d v="2024-12-27T00:00:00"/>
    <s v="NA"/>
    <s v="NA"/>
    <s v="MGNLV-MGNMG-MGNLV"/>
    <x v="1"/>
    <s v="MGNLV"/>
    <s v="MGNLV"/>
    <s v="Ativo"/>
    <s v="NOVA LIMA"/>
    <x v="1"/>
    <s v="ENTREGUE 4FO's em UMA ALÇA || 2° ALÇA OBSTRUÍDA"/>
    <m/>
    <s v="NÃO"/>
    <s v="ATIVO"/>
    <s v="REDE OK"/>
    <s v="ATIVO"/>
    <s v="TELEMONT MG"/>
    <s v="-"/>
    <s v="-"/>
    <x v="1"/>
    <n v="529359"/>
    <s v="Aprovado HQ"/>
    <x v="0"/>
    <s v="X"/>
    <m/>
    <m/>
    <s v="VALIDAR IMPLANTAÇÃO"/>
    <m/>
    <m/>
    <s v="N/A"/>
    <s v="PENDENCIA PROJETO"/>
    <s v="PENDENCIA PROJETO"/>
    <s v="PENDENTE REVISAO DE PROJETO"/>
    <s v="CANALIZAÇÃO DENTRO DO CONDOMINIO NÃO EXISTE, ONDE SERA NECESSARIO A REVISAO DO PROJETO.10/10 NECESSÁRIO REVISÃO DE PROJETO."/>
    <s v="CONSTRUÍDO"/>
    <s v="TELEMONT"/>
    <s v="EM CONSTRUÇÃO"/>
    <n v="0"/>
    <m/>
  </r>
  <r>
    <s v="MGUTP"/>
    <s v="HL4_UTP"/>
    <s v="ATIVO"/>
    <s v="SIM"/>
    <s v="REDE OK"/>
    <m/>
    <s v="COLOCALIZADO"/>
    <s v="-"/>
    <s v="NA"/>
    <s v="NA"/>
    <s v="MGUTP-MGUTP-MGUTP"/>
    <x v="6"/>
    <s v="MGUTP"/>
    <s v="-"/>
    <m/>
    <s v="UBERLÂNDIA"/>
    <x v="4"/>
    <m/>
    <m/>
    <s v="SIM"/>
    <s v="ATIVO"/>
    <s v="REDE OK"/>
    <d v="1899-12-30T00:00:00"/>
    <s v="ONDACOM"/>
    <s v="-"/>
    <s v="W0"/>
    <x v="1"/>
    <s v="COLOCALIZADO"/>
    <s v="NA"/>
    <x v="0"/>
    <m/>
    <m/>
    <m/>
    <e v="#REF!"/>
    <m/>
    <m/>
    <s v="N/A"/>
    <s v="REDE OK"/>
    <s v="ATIVO"/>
    <s v="-"/>
    <m/>
    <s v="CONSTRUÍDO"/>
    <s v="O&amp;M"/>
    <s v="500K"/>
    <n v="0"/>
    <m/>
  </r>
  <r>
    <s v="MGNFZ"/>
    <s v="M2023_MGNFZ_01"/>
    <s v="ATIVO - RÁDIO"/>
    <s v="FLAT"/>
    <s v="REDE OK"/>
    <m/>
    <d v="2024-10-15T00:00:00"/>
    <s v="-"/>
    <s v="NA"/>
    <s v="NA"/>
    <s v="MGRNS-MGNFZ-RD"/>
    <x v="1"/>
    <s v="MGRNJ"/>
    <s v="MGRNS"/>
    <s v="Não Ativo"/>
    <s v="ESMERALDAS"/>
    <x v="1"/>
    <s v="sex 01/08/2025 16:51 - Gustavo Rosa: @William Carvalho Da Cruz, boa tarde._x000a_Segue abaixo a tabela com os Id’s que devemos seguir com proteção assimétrica | RD Existente, qq dúvida entre em contato."/>
    <s v="sex 01/08/2025 16:51 - Gustavo Rosa: @William Carvalho Da Cruz, boa tarde._x000a_Segue abaixo a tabela com os Id’s que devemos seguir com proteção assimétrica | RD Existente, qq dúvida entre em contato._x000a__x000a_10/03 - Conforme alinhamento, projeto devolvido para revisão,  projeto não contempla proteção."/>
    <s v="NÃO"/>
    <s v="ATIVO"/>
    <s v="REDE OK"/>
    <d v="1899-12-30T00:00:00"/>
    <s v="TELEMONT MG"/>
    <s v="-"/>
    <s v="W0"/>
    <x v="1"/>
    <n v="561086"/>
    <s v="Aprovado"/>
    <x v="0"/>
    <d v="2025-10-31T00:00:00"/>
    <m/>
    <m/>
    <s v="VALIDAR RÁDIO BRUNO"/>
    <m/>
    <m/>
    <s v="N/A"/>
    <d v="2024-10-15T00:00:00"/>
    <d v="2024-10-25T00:00:00"/>
    <s v="-"/>
    <s v="GERAR SINÓPTICO e OE´S SERVIÇOS"/>
    <s v="CONSTRUÍDO"/>
    <s v="O&amp;M"/>
    <s v="CONSTRUÍDO"/>
    <n v="0"/>
    <m/>
  </r>
  <r>
    <s v="MGNOA"/>
    <s v="M2023_MGNOA_01"/>
    <s v="ATIVO"/>
    <s v="SIM"/>
    <s v="REDE OK"/>
    <m/>
    <d v="2024-11-27T00:00:00"/>
    <d v="2024-11-29T00:00:00"/>
    <s v="NA"/>
    <s v="NA"/>
    <s v="MGNLV-MGNOA-MGNLV"/>
    <x v="1"/>
    <s v="MGNLV"/>
    <s v="MGNLV"/>
    <s v="Ativo"/>
    <s v="BELO HORIZONTE"/>
    <x v="1"/>
    <s v="DRAFT ALTO CUSTO"/>
    <m/>
    <s v="NÃO"/>
    <s v="ATIVO"/>
    <s v="REDE OK"/>
    <d v="1899-12-30T00:00:00"/>
    <s v="TELEMONT MG"/>
    <s v="-"/>
    <s v="W0"/>
    <x v="1"/>
    <n v="508035"/>
    <s v="Aprovado HQ"/>
    <x v="0"/>
    <m/>
    <m/>
    <m/>
    <m/>
    <m/>
    <m/>
    <s v="N/A"/>
    <s v="PENDENCIA PROJETO"/>
    <s v="PENDENCIA PROJETO"/>
    <s v="PENDENTE ACESSO"/>
    <s v="Acesso autorizado 24/10. No local será ncessário aprovação de custo para utilização de equipamento de guindaste de altura para acesso a esteira."/>
    <s v="CONSTRUÍDO"/>
    <s v="O&amp;M"/>
    <s v="CONSTRUÍDO"/>
    <n v="0"/>
    <m/>
  </r>
  <r>
    <s v="MGNOS"/>
    <s v="M2023EST_MGNOS_01"/>
    <s v="ATIVO"/>
    <s v="SIM"/>
    <s v="REDE OK"/>
    <m/>
    <d v="2024-07-17T00:00:00"/>
    <d v="2024-10-08T00:00:00"/>
    <s v="NA"/>
    <s v="NA"/>
    <s v="MGATR-MGNOS-MGCDA-MGTCE-MGATR"/>
    <x v="1"/>
    <s v="MGSAG"/>
    <s v="MGATR"/>
    <s v="Ativo HL4 / Falta HL5D"/>
    <s v="BELO HORIZONTE"/>
    <x v="1"/>
    <s v="REDE ENTREGUE (VALIDAÇÃO TELEMONT)"/>
    <s v="O&amp;M"/>
    <s v="NÃO"/>
    <s v="ATIVO"/>
    <s v="REDE OK"/>
    <d v="1899-12-30T00:00:00"/>
    <s v="TELEMONT MG"/>
    <s v="-"/>
    <s v="W0"/>
    <x v="1"/>
    <n v="503374"/>
    <s v="Aprovado HQ"/>
    <x v="0"/>
    <m/>
    <m/>
    <m/>
    <m/>
    <m/>
    <m/>
    <s v="N/A"/>
    <d v="2024-10-03T00:00:00"/>
    <d v="2024-10-04T00:00:00"/>
    <s v="-"/>
    <s v="TRATATIVA REPARO OK"/>
    <s v="CONSTRUÍDO"/>
    <s v="O&amp;M"/>
    <s v="CONSTRUÍDO"/>
    <n v="0"/>
    <m/>
  </r>
  <r>
    <s v="MGNOY"/>
    <s v="M2024EST_MGNOY_01"/>
    <s v="ATIVO"/>
    <s v="SIM"/>
    <s v="REDE OK"/>
    <m/>
    <d v="2024-09-04T00:00:00"/>
    <d v="2024-10-23T00:00:00"/>
    <s v="NA"/>
    <s v="NA"/>
    <s v="MGNLV-MGNOY-MGNLV"/>
    <x v="1"/>
    <s v="MGNLV"/>
    <s v="MGNLV"/>
    <s v="Ativo"/>
    <s v="NOVA LIMA"/>
    <x v="1"/>
    <s v="REDE ENTREGUE CONFORME TOPOLOGIA ESTRUTURANTE"/>
    <m/>
    <s v="NÃO"/>
    <s v="ATIVO"/>
    <s v="REDE OK"/>
    <d v="1899-12-30T00:00:00"/>
    <s v="TELEMONT MG"/>
    <s v="-"/>
    <s v="W0"/>
    <x v="1"/>
    <n v="512332"/>
    <s v="Aprovado HQ"/>
    <x v="0"/>
    <m/>
    <m/>
    <m/>
    <m/>
    <m/>
    <m/>
    <s v="N/A"/>
    <s v="REDE OK"/>
    <d v="2024-10-10T00:00:00"/>
    <s v="-"/>
    <m/>
    <s v="CONSTRUÍDO"/>
    <s v="O&amp;M"/>
    <s v="CONSTRUÍDO"/>
    <n v="0"/>
    <m/>
  </r>
  <r>
    <s v="MGNSJ"/>
    <s v="M2024EST_MGNSJ_01"/>
    <s v="ATIVO"/>
    <s v="SIM"/>
    <s v="REDE OK"/>
    <m/>
    <d v="2024-08-27T00:00:00"/>
    <d v="2024-10-24T00:00:00"/>
    <s v="NA"/>
    <s v="NA"/>
    <s v="MGCQN-MGCCT-MGNSJ-MGCQN"/>
    <x v="1"/>
    <s v="MGSAG"/>
    <s v="MGCQN"/>
    <s v="Ativo HL4 / Falta HL5D"/>
    <s v="BELO HORIZONTE"/>
    <x v="1"/>
    <s v="REDE ENTREGUE CONFORME TOPOLOGIA ESTRUTURANTE"/>
    <m/>
    <s v="NÃO"/>
    <s v="ATIVO"/>
    <s v="REDE OK"/>
    <d v="1899-12-30T00:00:00"/>
    <s v="TELEMONT MG"/>
    <s v="-"/>
    <s v="W0"/>
    <x v="1"/>
    <n v="512356"/>
    <s v="Aprovado HQ"/>
    <x v="0"/>
    <m/>
    <m/>
    <m/>
    <m/>
    <m/>
    <m/>
    <s v="N/A"/>
    <s v="REDE OK"/>
    <d v="2024-10-16T00:00:00"/>
    <s v="-"/>
    <m/>
    <s v="CONSTRUÍDO"/>
    <s v="O&amp;M"/>
    <s v="CONSTRUÍDO"/>
    <n v="0"/>
    <m/>
  </r>
  <r>
    <s v="MGUTP"/>
    <s v="HL5D_UTP"/>
    <s v="ATIVO"/>
    <s v="SIM"/>
    <s v="REDE OK"/>
    <m/>
    <s v="COLOCALIZADO"/>
    <s v="-"/>
    <s v="SIM"/>
    <s v="REDE OK"/>
    <s v="MGUTP-MGUTP-MGUTP"/>
    <x v="7"/>
    <s v="MGUTP"/>
    <s v="-"/>
    <s v="-"/>
    <s v="UBERLÂNDIA"/>
    <x v="4"/>
    <s v="COLOCALIZADO"/>
    <m/>
    <s v="NÃO"/>
    <s v="ATIVO"/>
    <s v="REDE OK"/>
    <d v="1899-12-30T00:00:00"/>
    <s v="LEGADO"/>
    <s v="-"/>
    <s v="W0"/>
    <x v="1"/>
    <s v="NA"/>
    <s v="NA"/>
    <x v="0"/>
    <m/>
    <m/>
    <m/>
    <e v="#REF!"/>
    <m/>
    <m/>
    <s v="N/A"/>
    <s v="REDE OK"/>
    <s v="ATIVO"/>
    <s v="-"/>
    <m/>
    <s v="CONSTRUÍDO"/>
    <s v="O&amp;M"/>
    <s v="500K"/>
    <n v="1"/>
    <m/>
  </r>
  <r>
    <s v="MGNRS"/>
    <s v="M2024EST_MGNRS_01"/>
    <s v="ATIVO - RÁDIO"/>
    <s v="RÁDIO"/>
    <s v="RÁDIO"/>
    <m/>
    <s v="RADIO"/>
    <s v="RADIO"/>
    <s v="NA"/>
    <s v="NA"/>
    <s v="RADIO"/>
    <x v="1"/>
    <s v="MGNLV"/>
    <s v="MGNLA"/>
    <s v="Ativo"/>
    <s v="NOVA LIMA"/>
    <x v="1"/>
    <s v="SEM AÇÃO RE"/>
    <m/>
    <s v="NÃO"/>
    <s v="RÁDIO"/>
    <s v="RÁDIO"/>
    <d v="1899-12-30T00:00:00"/>
    <s v="ENGENHARIA RÁDIO"/>
    <s v="-"/>
    <s v="W0"/>
    <x v="1"/>
    <s v="NA"/>
    <s v="NA"/>
    <x v="2"/>
    <m/>
    <m/>
    <m/>
    <s v="VALIDAR PREDECESSOR ELISANGÊLA"/>
    <m/>
    <m/>
    <s v="N/A"/>
    <s v="REDE OK"/>
    <s v="ATIVO"/>
    <s v="-"/>
    <m/>
    <s v="CONSTRUÍDO"/>
    <s v="ENGENHARIA TX"/>
    <s v="CONSTRUÍDO"/>
    <n v="0"/>
    <m/>
  </r>
  <r>
    <s v="MGJJL"/>
    <s v="M2025EST_MGJJL_01"/>
    <s v="ATIVO PEND. RÁDIO"/>
    <s v="FLAT"/>
    <s v="REDE OK"/>
    <s v="ATIVO"/>
    <d v="2025-11-18T00:00:00"/>
    <s v="-"/>
    <s v="NA"/>
    <s v="NA"/>
    <s v="MGI04-MGJJL-&lt;RD&gt;-MGNHN-MGI04"/>
    <x v="0"/>
    <s v="MGI04"/>
    <s v="MGI04"/>
    <s v="-"/>
    <s v="JUIZ DE FORA_2025"/>
    <x v="0"/>
    <m/>
    <s v="19/11/2025 - A fibra da porta 19 foi trocada pelo Marcelo. Aguarda o rádio direção MGNHN (ENGENHARIA)"/>
    <s v="NÃO"/>
    <s v="ATIVO"/>
    <s v="REDE OK"/>
    <s v="ATIVO"/>
    <s v="NORT"/>
    <s v="-"/>
    <s v="-"/>
    <x v="0"/>
    <n v="593307"/>
    <s v="Empreiteira"/>
    <x v="0"/>
    <d v="2025-09-18T00:00:00"/>
    <m/>
    <n v="0"/>
    <s v="VALIDAR RÁDIO BRUNO"/>
    <m/>
    <m/>
    <s v="N/A"/>
    <s v="REDE OK"/>
    <s v="ATIVO"/>
    <m/>
    <m/>
    <m/>
    <m/>
    <s v="500K"/>
    <s v="NÃO LOC"/>
    <s v="HL5G_2025MGJJL"/>
  </r>
  <r>
    <s v="MGNSL"/>
    <s v="M2023_MGNSL_01"/>
    <s v="ATIVO"/>
    <s v="SIM"/>
    <s v="REDE OK"/>
    <m/>
    <d v="2024-07-23T00:00:00"/>
    <d v="2024-08-05T00:00:00"/>
    <s v="NA"/>
    <s v="NA"/>
    <s v="MGBHP-MGNSL-MGBHP"/>
    <x v="1"/>
    <s v="MGFLR"/>
    <s v="MGBHP"/>
    <s v="Ativo HL4 / Falta HL5D"/>
    <s v="BELO HORIZONTE"/>
    <x v="1"/>
    <s v="ATIVO COM  PROTEÇÃO TOPOLOGIA ESTRUT - LANÇAMENTO"/>
    <m/>
    <s v="SIM"/>
    <s v="ATIVO"/>
    <s v="REDE OK"/>
    <d v="1899-12-30T00:00:00"/>
    <s v="ICOMON MG"/>
    <s v="-"/>
    <s v="W0"/>
    <x v="1"/>
    <n v="487105"/>
    <s v="CANCELADO"/>
    <x v="0"/>
    <m/>
    <m/>
    <m/>
    <m/>
    <m/>
    <m/>
    <s v="N/A"/>
    <s v="REDE OK"/>
    <s v="ATIVO"/>
    <s v="-"/>
    <m/>
    <s v="CONSTRUÍDO"/>
    <s v="O&amp;M"/>
    <s v="CONSTRUÍDO"/>
    <n v="0"/>
    <m/>
  </r>
  <r>
    <s v="MGNSK"/>
    <s v="M2024EST_MGNSK_01"/>
    <s v="ATIVO - RÁDIO"/>
    <s v="RÁDIO"/>
    <s v="RÁDIO"/>
    <m/>
    <s v="RADIO"/>
    <s v="RADIO"/>
    <s v="NA"/>
    <s v="NA"/>
    <s v="RADIO"/>
    <x v="1"/>
    <s v="MGNLV"/>
    <s v="MGJCA"/>
    <s v="Ativo"/>
    <s v="NOVA LIMA"/>
    <x v="1"/>
    <s v="SEM AÇÃO RE"/>
    <m/>
    <s v="NÃO"/>
    <s v="RÁDIO"/>
    <s v="RÁDIO"/>
    <d v="1899-12-30T00:00:00"/>
    <s v="ENGENHARIA RÁDIO"/>
    <s v="-"/>
    <s v="W0"/>
    <x v="1"/>
    <s v="NA"/>
    <s v="NA"/>
    <x v="2"/>
    <m/>
    <m/>
    <m/>
    <s v="VALIDAR PREDECESSOR ELISANGÊLA"/>
    <m/>
    <m/>
    <s v="N/A"/>
    <s v="REDE OK"/>
    <s v="ATIVO"/>
    <s v="-"/>
    <m/>
    <s v="CONSTRUÍDO"/>
    <s v="ENGENHARIA TX"/>
    <s v="CONSTRUÍDO"/>
    <n v="0"/>
    <m/>
  </r>
  <r>
    <s v="MGIVY"/>
    <s v="M2023_MGIVY_01"/>
    <s v="ATIVO"/>
    <s v="SIM"/>
    <s v="REDE OK"/>
    <m/>
    <d v="2024-09-17T00:00:00"/>
    <d v="2024-10-04T00:00:00"/>
    <s v="NA"/>
    <s v="NA"/>
    <s v="MGBMR-MGIVY-MGIWP-MGIDB-MGBMR"/>
    <x v="1"/>
    <s v="MGIIE"/>
    <s v="MGBMR"/>
    <s v="Ativo"/>
    <s v="IBIRITÉ"/>
    <x v="1"/>
    <s v="REDE ENTREGUE CONFORME TOPOLOGIA ESTRUTURANTE"/>
    <m/>
    <s v="NÃO"/>
    <s v="ATIVO"/>
    <s v="REDE OK"/>
    <d v="1899-12-30T00:00:00"/>
    <s v="TELEMONT MG"/>
    <s v="-"/>
    <s v="W0"/>
    <x v="1"/>
    <n v="513584"/>
    <s v="Aprovado HQ"/>
    <x v="0"/>
    <m/>
    <m/>
    <m/>
    <m/>
    <m/>
    <m/>
    <s v="N/A"/>
    <s v="REDE OK"/>
    <d v="2024-10-10T00:00:00"/>
    <s v="-"/>
    <m/>
    <s v="CONSTRUÍDO"/>
    <s v="O&amp;M"/>
    <s v="CONSTRUÍDO"/>
    <n v="0"/>
    <m/>
  </r>
  <r>
    <s v="MGNVA"/>
    <s v="M2024EST_MGNVA_01"/>
    <s v="ATIVO"/>
    <s v="SIM"/>
    <s v="REDE OK"/>
    <m/>
    <d v="2024-09-04T00:00:00"/>
    <d v="2024-10-11T00:00:00"/>
    <s v="NA"/>
    <s v="NA"/>
    <s v="MGNLV-MGNVA-MGNLV"/>
    <x v="1"/>
    <s v="MGNLV"/>
    <s v="MGNLV"/>
    <s v="Ativo"/>
    <s v="NOVA LIMA"/>
    <x v="1"/>
    <s v="REDE ENTREGUE CONFORME TOPOLOGIA ESTRUTURANTE"/>
    <s v="O&amp;M"/>
    <s v="NÃO"/>
    <s v="ATIVO"/>
    <s v="REDE OK"/>
    <d v="1899-12-30T00:00:00"/>
    <s v="TELEMONT MG"/>
    <s v="-"/>
    <s v="W0"/>
    <x v="1"/>
    <n v="512334"/>
    <s v="Aprovado HQ"/>
    <x v="0"/>
    <m/>
    <m/>
    <m/>
    <m/>
    <m/>
    <m/>
    <s v="N/A"/>
    <d v="2024-10-08T00:00:00"/>
    <d v="2024-10-09T00:00:00"/>
    <s v="-"/>
    <s v="REPARO TRATADO PELO TELEMONT"/>
    <s v="CONSTRUÍDO"/>
    <s v="O&amp;M"/>
    <s v="CONSTRUÍDO"/>
    <n v="0"/>
    <m/>
  </r>
  <r>
    <s v="MGNVC"/>
    <s v="M2023_MGNVC_01"/>
    <s v="ATIVO"/>
    <s v="SIM"/>
    <s v="REDE OK"/>
    <m/>
    <d v="2024-12-20T00:00:00"/>
    <d v="2024-12-23T00:00:00"/>
    <s v="NA"/>
    <s v="NA"/>
    <s v="MGNLV-MGNVC-MGNLV"/>
    <x v="1"/>
    <s v="MGNLV"/>
    <s v="MGNLV"/>
    <s v="Ativo"/>
    <s v="NOVA LIMA"/>
    <x v="1"/>
    <s v="REDE ENTREGUE CONFORME TOPOLOGIA ESTRUTURANTE"/>
    <m/>
    <s v="NÃO"/>
    <s v="ATIVO"/>
    <s v="REDE OK"/>
    <d v="1899-12-30T00:00:00"/>
    <s v="TELEMONT MG"/>
    <s v="-"/>
    <s v="W0"/>
    <x v="1"/>
    <n v="529357"/>
    <s v="Aprovado HQ"/>
    <x v="0"/>
    <m/>
    <m/>
    <m/>
    <m/>
    <m/>
    <m/>
    <s v="N/A"/>
    <s v="PENDENCIA PROJETO"/>
    <s v="PENDENCIA PROJETO"/>
    <s v="PENDENTE REVISAO DE PROJETO"/>
    <s v="PRIMEIRA EMISSAO DE PROJETO É INVIAVEL DE SER EXECUTADO DEVIDO A  FALTA DE INFORMACAO DA LOCALIZAÇAÕ DO SITE NVC. DEVOLVIDO PARA A EQUIPE DE PROJETOS REVISAR."/>
    <s v="CONSTRUÍDO"/>
    <s v="TELEMONT"/>
    <s v="EM CONSTRUÇÃO"/>
    <n v="0"/>
    <m/>
  </r>
  <r>
    <s v="MGMRU"/>
    <s v="M2023EST_MGMRU_01"/>
    <s v="ATIVO"/>
    <s v="SIM"/>
    <s v="REDE OK"/>
    <m/>
    <d v="2024-06-08T00:00:00"/>
    <d v="2024-07-12T00:00:00"/>
    <s v="NA"/>
    <s v="NA"/>
    <s v="MGPQN-MGMRU-MGPQN"/>
    <x v="1"/>
    <s v="MGBHF"/>
    <s v="MGPQN"/>
    <s v="Ativo"/>
    <s v="BELO HORIZONTE"/>
    <x v="1"/>
    <s v="ATIVO COM  PROTEÇÃO TOPOLOGIA ESTRUT (WSP)"/>
    <m/>
    <s v="SIM"/>
    <s v="ATIVO"/>
    <s v="REDE OK"/>
    <d v="1899-12-30T00:00:00"/>
    <s v="ICOMON SP"/>
    <s v="-"/>
    <s v="W0"/>
    <x v="1"/>
    <n v="477625"/>
    <s v="CANCELADO"/>
    <x v="0"/>
    <m/>
    <m/>
    <m/>
    <m/>
    <m/>
    <m/>
    <s v="N/A"/>
    <s v="REDE OK"/>
    <s v="ATIVO"/>
    <s v="-"/>
    <m/>
    <s v="CONSTRUÍDO"/>
    <s v="O&amp;M"/>
    <s v="CONSTRUÍDO"/>
    <n v="0"/>
    <m/>
  </r>
  <r>
    <s v="MGNCO"/>
    <s v="M2023EST_MGNCO_01"/>
    <s v="ATIVO"/>
    <s v="SIM"/>
    <s v="REDE OK"/>
    <m/>
    <d v="2024-07-29T00:00:00"/>
    <d v="2024-08-01T00:00:00"/>
    <s v="NA"/>
    <s v="NA"/>
    <s v="MGASO-MGHPM-MGNCO-MGASO"/>
    <x v="1"/>
    <s v="MGBHF"/>
    <s v="MGASO"/>
    <s v="Ativo"/>
    <s v="BELO HORIZONTE"/>
    <x v="1"/>
    <s v="REDE ENTREGUE CONFORME TOPOLOGIA ESTRUTURANTE"/>
    <m/>
    <s v="SIM"/>
    <s v="ATIVO"/>
    <s v="REDE OK"/>
    <d v="1899-12-30T00:00:00"/>
    <s v="ICOMON SP"/>
    <s v="-"/>
    <s v="W0"/>
    <x v="1"/>
    <s v="MOIN"/>
    <s v="NA"/>
    <x v="0"/>
    <m/>
    <m/>
    <m/>
    <m/>
    <m/>
    <m/>
    <s v="N/A"/>
    <s v="REDE OK"/>
    <s v="ATIVO"/>
    <s v="-"/>
    <m/>
    <s v="CONSTRUÍDO"/>
    <s v="O&amp;M"/>
    <s v="CONSTRUÍDO"/>
    <n v="0"/>
    <m/>
  </r>
  <r>
    <s v="MGOCJ"/>
    <s v="M2023_MGOCJ_01"/>
    <s v="ATIVO"/>
    <s v="SIM"/>
    <s v="REDE OK"/>
    <m/>
    <d v="2024-02-23T00:00:00"/>
    <d v="2024-02-23T00:00:00"/>
    <s v="NA"/>
    <s v="NA"/>
    <s v="MGTRO-MGOCJ-MGCJQ-MGTBS-MGTRO"/>
    <x v="1"/>
    <s v="MGG37"/>
    <s v="MGTRO"/>
    <s v="Ativo"/>
    <s v="CONTAGEM"/>
    <x v="1"/>
    <s v="ATIVO COM  PROTEÇÃO TOPOLOGIA ESTRUT - CFO + ROLLOUT"/>
    <m/>
    <s v="NÃO"/>
    <s v="ATIVO"/>
    <s v="REDE OK"/>
    <d v="1899-12-30T00:00:00"/>
    <s v="MOP"/>
    <s v="-"/>
    <s v="W0"/>
    <x v="1"/>
    <s v="NA"/>
    <s v="NA"/>
    <x v="0"/>
    <m/>
    <m/>
    <m/>
    <m/>
    <m/>
    <m/>
    <s v="N/A"/>
    <s v="REDE OK"/>
    <s v="ATIVO"/>
    <s v="-"/>
    <m/>
    <s v="CONSTRUÍDO"/>
    <s v="O&amp;M"/>
    <s v="CONSTRUÍDO"/>
    <n v="0"/>
    <m/>
  </r>
  <r>
    <s v="MGIWP"/>
    <s v="M2023_MGIWP_01"/>
    <s v="ATIVO"/>
    <s v="SIM"/>
    <s v="REDE OK"/>
    <m/>
    <d v="2024-09-17T00:00:00"/>
    <d v="2024-10-04T00:00:00"/>
    <s v="NA"/>
    <s v="NA"/>
    <s v="MGBMR-MGIVY-MGIWP-MGIDB-MGBMR"/>
    <x v="1"/>
    <s v="MGIIE"/>
    <s v="MGBMR"/>
    <s v="Ativo"/>
    <s v="IBIRITÉ"/>
    <x v="1"/>
    <s v="REDE ENTREGUE CONFORME TOPOLOGIA ESTRUTURANTE"/>
    <m/>
    <s v="NÃO"/>
    <s v="ATIVO"/>
    <s v="REDE OK"/>
    <d v="1899-12-30T00:00:00"/>
    <s v="TELEMONT MG"/>
    <s v="-"/>
    <s v="W0"/>
    <x v="1"/>
    <n v="513584"/>
    <s v="Aprovado HQ"/>
    <x v="0"/>
    <m/>
    <m/>
    <m/>
    <m/>
    <m/>
    <m/>
    <s v="N/A"/>
    <s v="REDE OK"/>
    <d v="2024-10-10T00:00:00"/>
    <s v="-"/>
    <m/>
    <s v="CONSTRUÍDO"/>
    <s v="O&amp;M"/>
    <s v="CONSTRUÍDO"/>
    <n v="0"/>
    <m/>
  </r>
  <r>
    <s v="MGOGO"/>
    <s v="M2023_MGOGO_01"/>
    <s v="ATIVO"/>
    <s v="SIM"/>
    <s v="REDE OK"/>
    <m/>
    <d v="2024-10-14T00:00:00"/>
    <d v="2024-10-17T00:00:00"/>
    <s v="NA"/>
    <s v="NA"/>
    <s v="MGG37-MGOGO-MGG37"/>
    <x v="1"/>
    <s v="MGG37"/>
    <s v="MGG37"/>
    <s v="Ativo"/>
    <s v="CONTAGEM"/>
    <x v="1"/>
    <s v="REDE ENTREGUE CONFORME TOPOLOGIA ESTRUTURANTE"/>
    <m/>
    <s v="NÃO"/>
    <s v="ATIVO"/>
    <s v="REDE OK"/>
    <d v="1899-12-30T00:00:00"/>
    <s v="TELEMONT MG"/>
    <s v="-"/>
    <s v="W0"/>
    <x v="1"/>
    <n v="517441"/>
    <s v="Regional"/>
    <x v="0"/>
    <m/>
    <m/>
    <m/>
    <m/>
    <m/>
    <m/>
    <s v="N/A"/>
    <d v="2024-10-15T00:00:00"/>
    <d v="2024-10-24T00:00:00"/>
    <s v="-"/>
    <s v="REDE ENTREGUE, VALIDAÇÃO E-MAIL TELEMONT 15/10"/>
    <s v="CONSTRUÍDO"/>
    <s v="O&amp;M"/>
    <s v="CONSTRUÍDO"/>
    <n v="0"/>
    <m/>
  </r>
  <r>
    <s v="MGODG"/>
    <s v="M2023EST_MGODG_01"/>
    <s v="ATIVO PEND. RÁDIO"/>
    <s v="FLAT"/>
    <s v="REDE OK"/>
    <s v="ATIVO"/>
    <d v="2024-06-28T00:00:00"/>
    <d v="2024-06-30T00:00:00"/>
    <s v="NA"/>
    <s v="NA"/>
    <s v="MGBPC-MGODG-RD"/>
    <x v="1"/>
    <s v="MGBPC"/>
    <s v="MGBPC"/>
    <s v="Ativo"/>
    <s v="BELO HORIZONTE"/>
    <x v="1"/>
    <s v="24/07/2025 - Arthur: Projeto recebido FLAT - dupla abordagem inviável - a previsão era PROTEÇÃO RÁDIO._x000a_De acordo com o relatório de certificação MOIN em anexo foi entregue em dupla abordagem. _x000a_Está ativo flat."/>
    <s v="ATIVO COM  PROTEÇÃO TOPOLOGIA ESTRUT - LANÇAMENTO  - 24/07/2025 - ARTHUR: EM UMA ALÇA SÓ"/>
    <s v="SIM"/>
    <s v="ATIVO"/>
    <s v="REDE OK"/>
    <s v="ATIVO"/>
    <s v="MOP"/>
    <s v="-"/>
    <s v="-"/>
    <x v="1"/>
    <n v="510619"/>
    <s v="Regional"/>
    <x v="0"/>
    <s v="?"/>
    <m/>
    <n v="0"/>
    <s v="VALIDAR RÁDIO BRUNO"/>
    <m/>
    <m/>
    <s v="N/A"/>
    <s v="REDE OK"/>
    <s v="ATIVO"/>
    <s v="-"/>
    <m/>
    <s v="CONSTRUÍDO"/>
    <s v="O&amp;M"/>
    <s v="CONSTRUÍDO"/>
    <n v="0"/>
    <m/>
  </r>
  <r>
    <s v="MGOCA"/>
    <s v="M2023EST_MGOCA_01"/>
    <s v="ATIVO"/>
    <s v="SIM"/>
    <s v="REDE OK"/>
    <m/>
    <d v="2024-10-03T00:00:00"/>
    <d v="2024-10-28T00:00:00"/>
    <s v="NA"/>
    <s v="NA"/>
    <s v="MGPOM-MGOCA-MGPOM"/>
    <x v="1"/>
    <s v="MGBHF"/>
    <s v="MGPOM"/>
    <s v="Ativo HL4 / Falta HL5D"/>
    <s v="BELO HORIZONTE"/>
    <x v="1"/>
    <s v="REDE ENTREGUE COM  PROTEÇÃO TOPOLOGIA ESTRUT - LANÇAMENTO "/>
    <m/>
    <s v="SIM"/>
    <s v="ATIVO"/>
    <s v="REDE OK"/>
    <d v="1899-12-30T00:00:00"/>
    <s v="ICOMON SP"/>
    <s v="-"/>
    <s v="W0"/>
    <x v="1"/>
    <s v="NA"/>
    <s v="NA"/>
    <x v="0"/>
    <m/>
    <m/>
    <m/>
    <m/>
    <m/>
    <m/>
    <s v="N/A"/>
    <s v="REDE OK"/>
    <d v="2024-10-11T00:00:00"/>
    <s v="-"/>
    <m/>
    <s v="CONSTRUÍDO"/>
    <s v="O&amp;M"/>
    <s v="CONSTRUÍDO"/>
    <n v="0"/>
    <m/>
  </r>
  <r>
    <s v="MGOOE"/>
    <s v="M2023_MGOOE_01"/>
    <s v="ATIVO"/>
    <s v="SIM"/>
    <s v="REDE OK"/>
    <m/>
    <d v="2024-11-01T00:00:00"/>
    <d v="2024-11-01T00:00:00"/>
    <s v="NA"/>
    <s v="NA"/>
    <s v="MGCIC-MGOOE-MGCIC"/>
    <x v="1"/>
    <s v="MGG37"/>
    <s v="MGCIC"/>
    <s v="Ativo"/>
    <s v="CONTAGEM"/>
    <x v="1"/>
    <s v="ATIVO COM  PROTEÇÃO TOPOLOGIA ESTRUT - CFO + ROLLOUT"/>
    <m/>
    <s v="NÃO"/>
    <s v="ATIVO"/>
    <s v="REDE OK"/>
    <d v="1899-12-30T00:00:00"/>
    <s v="MOP"/>
    <s v="-"/>
    <s v="W0"/>
    <x v="1"/>
    <s v="NA"/>
    <s v="NA"/>
    <x v="0"/>
    <m/>
    <m/>
    <m/>
    <m/>
    <m/>
    <m/>
    <s v="N/A"/>
    <s v="REDE OK"/>
    <s v="ATIVO"/>
    <s v="-"/>
    <m/>
    <s v="CONSTRUÍDO"/>
    <s v="O&amp;M"/>
    <s v="CONSTRUÍDO"/>
    <n v="0"/>
    <m/>
  </r>
  <r>
    <s v="MGMNK"/>
    <s v="M2023EST_MGMNK_01"/>
    <s v="ATIVO"/>
    <s v="SIM"/>
    <s v="REDE OK"/>
    <m/>
    <d v="2024-05-31T00:00:00"/>
    <d v="2024-05-31T00:00:00"/>
    <s v="NA"/>
    <s v="NA"/>
    <s v="MGBCQ-MGMNK-MGUCL-MGBCQ"/>
    <x v="1"/>
    <s v="MGBAM"/>
    <s v="MGBCQ"/>
    <s v="Ativo"/>
    <s v="BELO HORIZONTE"/>
    <x v="1"/>
    <s v="ATIVO COM  PROTEÇÃO TOPOLOGIA ESTRUT - LANÇAMENTO"/>
    <m/>
    <s v="SIM"/>
    <s v="ATIVO"/>
    <s v="REDE OK"/>
    <d v="1899-12-30T00:00:00"/>
    <s v="ICOMON MG"/>
    <s v="-"/>
    <s v="W0"/>
    <x v="1"/>
    <n v="490178"/>
    <s v="CANCELADO"/>
    <x v="0"/>
    <m/>
    <m/>
    <m/>
    <m/>
    <m/>
    <m/>
    <s v="N/A"/>
    <s v="REDE OK"/>
    <s v="ATIVO"/>
    <s v="-"/>
    <m/>
    <s v="CONSTRUÍDO"/>
    <s v="O&amp;M"/>
    <s v="CONSTRUÍDO"/>
    <n v="0"/>
    <m/>
  </r>
  <r>
    <s v="MGOPE"/>
    <s v="M2023EST_MGOPE_01"/>
    <s v="ATIVO"/>
    <s v="SIM"/>
    <s v="REDE OK"/>
    <m/>
    <d v="2024-05-20T00:00:00"/>
    <d v="2024-05-21T00:00:00"/>
    <s v="NA"/>
    <s v="NA"/>
    <s v="MGBCQ-MGOPE-MGBCQ"/>
    <x v="1"/>
    <s v="MGBAM"/>
    <s v="MGBCQ"/>
    <s v="Ativo"/>
    <s v="BELO HORIZONTE"/>
    <x v="1"/>
    <s v="ATIVO COM  PROTEÇÃO TOPOLOGIA ESTRUT - LANÇAMENTO"/>
    <m/>
    <s v="SIM"/>
    <s v="ATIVO"/>
    <s v="REDE OK"/>
    <d v="1899-12-30T00:00:00"/>
    <s v="ICOMON MG"/>
    <s v="-"/>
    <s v="W0"/>
    <x v="1"/>
    <n v="508043"/>
    <s v="Aprovado HQ"/>
    <x v="0"/>
    <m/>
    <m/>
    <m/>
    <m/>
    <m/>
    <m/>
    <s v="N/A"/>
    <s v="REDE OK"/>
    <s v="ATIVO"/>
    <s v="-"/>
    <m/>
    <s v="CONSTRUÍDO"/>
    <s v="O&amp;M"/>
    <s v="CONSTRUÍDO"/>
    <n v="0"/>
    <m/>
  </r>
  <r>
    <s v="MGORM"/>
    <s v="M2024EST_MGORM_01"/>
    <s v="ATIVO"/>
    <s v="SIM"/>
    <s v="REDE OK"/>
    <m/>
    <d v="2024-08-16T00:00:00"/>
    <d v="2024-08-21T00:00:00"/>
    <s v="NA"/>
    <s v="NA"/>
    <s v="MGVSO-MGORM-MGVSO"/>
    <x v="1"/>
    <s v="MGVSO"/>
    <s v="MGVSO"/>
    <s v="Ativo"/>
    <s v="BELO HORIZONTE"/>
    <x v="1"/>
    <s v="REDE ENTREGUE COM  PROTEÇÃO TOPOLOGIA ESTRUT - CFO + ROLLOUT"/>
    <m/>
    <s v="NÃO"/>
    <s v="ATIVO"/>
    <s v="REDE OK"/>
    <d v="1899-12-30T00:00:00"/>
    <s v="ONDACOM"/>
    <s v="-"/>
    <s v="W0"/>
    <x v="1"/>
    <n v="505034"/>
    <s v="Aprovado HQ"/>
    <x v="0"/>
    <m/>
    <m/>
    <m/>
    <m/>
    <m/>
    <m/>
    <s v="N/A"/>
    <s v="REDE OK"/>
    <s v="ATIVO"/>
    <s v="-"/>
    <m/>
    <s v="CONSTRUÍDO"/>
    <s v="O&amp;M"/>
    <s v="CONSTRUÍDO"/>
    <n v="0"/>
    <m/>
  </r>
  <r>
    <s v="MGPAB"/>
    <s v="M2024EST_MGPAB_01"/>
    <s v="ATIVO"/>
    <s v="SIM"/>
    <s v="REDE OK"/>
    <m/>
    <d v="2024-07-17T00:00:00"/>
    <d v="2024-07-19T00:00:00"/>
    <s v="NA"/>
    <s v="NA"/>
    <s v="MGBPU-MGPAB-MGSOM-MGBPU"/>
    <x v="1"/>
    <s v="MGVSO"/>
    <s v="MGBPU"/>
    <s v="Ativo HL4 / Falta HL5D"/>
    <s v="BELO HORIZONTE"/>
    <x v="1"/>
    <s v="ATIVO COM PROTEÇÃO TOPOLOGIA ESTRUT - CFO + ROLLOUT"/>
    <m/>
    <s v="NÃO"/>
    <s v="ATIVO"/>
    <s v="REDE OK"/>
    <d v="1899-12-30T00:00:00"/>
    <s v="TELEMONT MG"/>
    <s v="-"/>
    <s v="W0"/>
    <x v="1"/>
    <n v="504046"/>
    <s v="Aprovado HQ"/>
    <x v="0"/>
    <m/>
    <m/>
    <m/>
    <m/>
    <m/>
    <m/>
    <s v="N/A"/>
    <s v="REDE OK"/>
    <s v="ATIVO"/>
    <s v="-"/>
    <m/>
    <s v="CONSTRUÍDO"/>
    <s v="O&amp;M"/>
    <s v="CONSTRUÍDO"/>
    <n v="0"/>
    <m/>
  </r>
  <r>
    <s v="MGPAS"/>
    <s v="M2023_MGPAS_01"/>
    <s v="ATIVO"/>
    <s v="SIM"/>
    <s v="REDE OK"/>
    <m/>
    <d v="2024-06-18T00:00:00"/>
    <d v="2024-07-08T00:00:00"/>
    <s v="NA"/>
    <s v="NA"/>
    <s v="MGABR-MGUGO-MGPAS-MGABR"/>
    <x v="1"/>
    <s v="MGSAG"/>
    <s v="MGABR"/>
    <s v="Ativo HL4 / Falta HL5D"/>
    <s v="BELO HORIZONTE"/>
    <x v="1"/>
    <s v="REDE ENTREGUE COM  PROTEÇÃO TOPOLOGIA ESTRUT - CFO + ROLLOUT"/>
    <m/>
    <s v="NÃO"/>
    <s v="ATIVO"/>
    <s v="REDE OK"/>
    <d v="1899-12-30T00:00:00"/>
    <s v="MOP"/>
    <s v="-"/>
    <s v="W0"/>
    <x v="1"/>
    <s v="NA"/>
    <s v="NA"/>
    <x v="0"/>
    <m/>
    <m/>
    <m/>
    <m/>
    <m/>
    <m/>
    <s v="N/A"/>
    <s v="REDE OK"/>
    <s v="ATIVO"/>
    <s v="-"/>
    <m/>
    <s v="CONSTRUÍDO"/>
    <s v="O&amp;M"/>
    <s v="CONSTRUÍDO"/>
    <n v="0"/>
    <m/>
  </r>
  <r>
    <s v="MGJXX"/>
    <s v="M2025EST_MGJXX_01"/>
    <s v="ATIVO PEND. RÁDIO"/>
    <s v="FLAT"/>
    <s v="REDE OK"/>
    <s v="ATIVO"/>
    <s v="-"/>
    <s v="-"/>
    <s v="NA"/>
    <s v="NA"/>
    <s v="MGI04-MGJXX-(RD I04)-MGJFR-MGI04"/>
    <x v="0"/>
    <s v="MGI04"/>
    <s v="MGI04"/>
    <s v="-"/>
    <s v="JUIZ DE FORA_2025"/>
    <x v="0"/>
    <s v="5KM+25 POSTES;DIVIDIR CUSTO ENTRE MGJEP-MGJXX; PONTA DE REDE"/>
    <m/>
    <s v="NÃO"/>
    <s v="ATIVO"/>
    <s v="REDE OK"/>
    <s v="ATIVO"/>
    <s v="NORT"/>
    <s v="-"/>
    <s v="-"/>
    <x v="0"/>
    <n v="597384"/>
    <s v="Empreiteira"/>
    <x v="0"/>
    <d v="2025-09-18T00:00:00"/>
    <n v="0"/>
    <n v="0"/>
    <s v="VALIDAR RÁDIO BRUNO"/>
    <m/>
    <m/>
    <s v="N/A"/>
    <d v="2025-09-30T00:00:00"/>
    <d v="2025-09-30T00:00:00"/>
    <m/>
    <m/>
    <m/>
    <m/>
    <s v="500K"/>
    <s v="NÃO LOC"/>
    <s v="HL5G_2025MGJXX"/>
  </r>
  <r>
    <s v="MGPBA"/>
    <s v="M2024EST_MGPBA_01"/>
    <s v="ATIVO"/>
    <s v="SIM"/>
    <s v="REDE OK"/>
    <m/>
    <d v="2024-09-03T00:00:00"/>
    <d v="2024-09-26T00:00:00"/>
    <s v="NA"/>
    <s v="NA"/>
    <s v="MGBLO-MGPBA-MGESF-MGBLO"/>
    <x v="1"/>
    <s v="MGSAG"/>
    <s v="MGBLO"/>
    <s v="Ativo HL4 / Ativo HL5D"/>
    <s v="BELO HORIZONTE"/>
    <x v="1"/>
    <s v="REDE ENTREGUE CONFORME TOPOLOGIA ESTRUTURANTE"/>
    <m/>
    <s v="NÃO"/>
    <s v="ATIVO"/>
    <s v="REDE OK"/>
    <d v="1899-12-30T00:00:00"/>
    <s v="TELEMONT MG"/>
    <s v="-"/>
    <s v="W0"/>
    <x v="1"/>
    <n v="512305"/>
    <s v="Aprovado HQ"/>
    <x v="0"/>
    <m/>
    <m/>
    <m/>
    <m/>
    <m/>
    <m/>
    <s v="N/A"/>
    <s v="REDE OK"/>
    <s v="ATIVO"/>
    <s v="-"/>
    <m/>
    <s v="CONSTRUÍDO"/>
    <s v="O&amp;M"/>
    <s v="CONSTRUÍDO"/>
    <n v="0"/>
    <m/>
  </r>
  <r>
    <s v="MGPCC"/>
    <s v="M2024EST_MGPCC_01"/>
    <s v="ATIVO"/>
    <s v="SIM"/>
    <s v="REDE OK"/>
    <m/>
    <d v="2024-09-20T00:00:00"/>
    <d v="2024-10-21T00:00:00"/>
    <s v="NA"/>
    <s v="NA"/>
    <s v="MGSAG-MGPCC-MGASC-MGSAG"/>
    <x v="1"/>
    <s v="MGSAG"/>
    <s v="MGSAG"/>
    <s v="Ativo"/>
    <s v="BELO HORIZONTE"/>
    <x v="1"/>
    <s v="REDE ENTREGUE CONFORME TOPOLOGIA ESTRUTURANTE"/>
    <m/>
    <s v="NÃO"/>
    <s v="ATIVO"/>
    <s v="REDE OK"/>
    <d v="1899-12-30T00:00:00"/>
    <s v="TELEMONT MG"/>
    <s v="-"/>
    <s v="W0"/>
    <x v="1"/>
    <n v="512395"/>
    <s v="Aprovado HQ"/>
    <x v="0"/>
    <m/>
    <m/>
    <m/>
    <m/>
    <m/>
    <m/>
    <s v="N/A"/>
    <d v="2024-10-11T00:00:00"/>
    <d v="2024-10-16T00:00:00"/>
    <s v="-"/>
    <s v="Enviado e-mail para o Adriano em 17/10 Realizar a Ativação. Reparo Tratato"/>
    <s v="CONSTRUÍDO"/>
    <s v="O&amp;M"/>
    <s v="CONSTRUÍDO"/>
    <n v="0"/>
    <m/>
  </r>
  <r>
    <s v="MGNHN"/>
    <s v="M2025EST_MGNHN_01"/>
    <s v="ATIVO PEND. RÁDIO"/>
    <s v="FLAT"/>
    <s v="REDE OK"/>
    <s v="ATIVO"/>
    <d v="2025-11-18T00:00:00"/>
    <d v="2025-11-19T00:00:00"/>
    <s v="NA"/>
    <s v="NA"/>
    <s v="MGI04-MGJJL-&lt;RD&gt;-MGNHN-MGI04"/>
    <x v="0"/>
    <s v="MGI04"/>
    <s v="MGI04"/>
    <s v="-"/>
    <s v="JUIZ DE FORA_2025"/>
    <x v="0"/>
    <s v="S/ SOLUÇÃO - JJL RUA SEM SAÍDA"/>
    <s v="19/11/2025 - A fibra da porta 19 foi trocada pelo Marcelo. Aguarda o rádio direção MGJJL (ENGENHARIA)"/>
    <s v="NÃO"/>
    <s v="ATIVO"/>
    <s v="REDE OK"/>
    <s v="ATIVO"/>
    <s v="NORT"/>
    <s v="-"/>
    <s v="-"/>
    <x v="0"/>
    <n v="593307"/>
    <s v="Empreiteira"/>
    <x v="0"/>
    <d v="2025-09-18T00:00:00"/>
    <m/>
    <m/>
    <s v="VALIDAR RÁDIO BRUNO"/>
    <m/>
    <m/>
    <s v="N/A"/>
    <s v="REDE OK"/>
    <s v="ATIVO"/>
    <m/>
    <m/>
    <m/>
    <m/>
    <s v="500K"/>
    <s v="NÃO LOC"/>
    <s v="HL5G_2025MGNHN"/>
  </r>
  <r>
    <s v="MGSLU"/>
    <s v="M2023EST_MGSLU_01"/>
    <s v="ATIVO"/>
    <s v="SIM"/>
    <s v="REDE OK"/>
    <m/>
    <d v="2024-07-12T00:00:00"/>
    <d v="2024-10-04T00:00:00"/>
    <s v="NA"/>
    <s v="NA"/>
    <s v="2 Vias - LUE"/>
    <x v="2"/>
    <s v="MGSLU"/>
    <s v="-"/>
    <s v="Não Ativo"/>
    <s v="SANTA LUZIA"/>
    <x v="1"/>
    <s v="04/09: Necessidade de correção de Projeto de Equipamento + configuração por parte de BBTX &lt;&lt;&gt;&gt; DEPENDE DE SITE MGSLA VANDALIZADO"/>
    <s v="REPARO"/>
    <s v="NÃO"/>
    <s v="ATIVO"/>
    <s v="REDE OK"/>
    <d v="1899-12-30T00:00:00"/>
    <s v="TELEMONT MG"/>
    <s v="-"/>
    <s v="W0"/>
    <x v="1"/>
    <n v="506541"/>
    <s v="Aprovado HQ"/>
    <x v="0"/>
    <m/>
    <m/>
    <m/>
    <m/>
    <m/>
    <m/>
    <s v="N/A"/>
    <s v="REDE OK"/>
    <d v="2024-10-04T00:00:00"/>
    <s v="-"/>
    <m/>
    <s v="CONSTRUÍDO"/>
    <s v="O&amp;M"/>
    <s v="CONSTRUÍDO"/>
    <n v="0"/>
    <m/>
  </r>
  <r>
    <s v="MGCTA"/>
    <s v="M2024EST_MGCTA_01"/>
    <s v="ATIVO"/>
    <s v="SIM"/>
    <s v="REDE OK"/>
    <m/>
    <d v="2024-10-12T00:00:00"/>
    <d v="2024-10-16T00:00:00"/>
    <s v="NA"/>
    <s v="NA"/>
    <s v="MGVWL-MGSJK-MGVJE-MGCTA-MGVWL"/>
    <x v="1"/>
    <s v="MGVWL"/>
    <s v="MGVWL"/>
    <s v="Ativo"/>
    <s v="VESPASIANO"/>
    <x v="1"/>
    <s v="REDE ENTREGUE COM  PROTEÇÃO TOPOLOGIA ESTRUT - CFO + ROLLOUT"/>
    <m/>
    <s v="NÃO"/>
    <s v="ATIVO"/>
    <s v="REDE OK"/>
    <d v="1899-12-30T00:00:00"/>
    <s v="TELEMONT MG"/>
    <s v="-"/>
    <s v="W0"/>
    <x v="1"/>
    <n v="513537"/>
    <s v="Regional"/>
    <x v="0"/>
    <m/>
    <m/>
    <m/>
    <m/>
    <m/>
    <m/>
    <s v="N/A"/>
    <d v="2024-10-07T00:00:00"/>
    <d v="2024-10-16T00:00:00"/>
    <s v="-"/>
    <s v="REDE ENTREGUE, VALIDAÇÃO E-MAIL TELEMONT 15/10"/>
    <s v="CONSTRUÍDO"/>
    <s v="O&amp;M"/>
    <s v="CONSTRUÍDO"/>
    <n v="0"/>
    <m/>
  </r>
  <r>
    <s v="MGMJF"/>
    <s v="M2025EST_MGMJF_01"/>
    <s v="ATIVO PEND. RÁDIO"/>
    <s v="FLAT"/>
    <s v="REDE OK"/>
    <s v="ATIVO"/>
    <d v="2025-09-18T00:00:00"/>
    <d v="2025-09-24T00:00:00"/>
    <s v="NA"/>
    <s v="NA"/>
    <s v="MGJFO-MGMJF-RD JFO"/>
    <x v="0"/>
    <s v="MGIVA"/>
    <s v="MGJFO"/>
    <s v="-"/>
    <s v="JUIZ DE FORA_2025"/>
    <x v="0"/>
    <s v="3KM + AVALIAR REDE SUBT; PONTA DE REDE"/>
    <s v="24/09/25 - Ativo sem proteção usando a FO contruída, proteção aguardando obra do rádio."/>
    <s v="NÃO"/>
    <s v="ATIVO"/>
    <s v="REDE OK"/>
    <s v="ATIVO"/>
    <s v="NORT"/>
    <s v="-"/>
    <s v="-"/>
    <x v="0"/>
    <n v="567895"/>
    <s v="Aprovado HQ"/>
    <x v="0"/>
    <d v="2025-09-18T00:00:00"/>
    <m/>
    <m/>
    <s v="VALIDAR RÁDIO BRUNO"/>
    <m/>
    <m/>
    <s v="N/A"/>
    <d v="2025-09-30T00:00:00"/>
    <d v="2025-09-30T00:00:00"/>
    <m/>
    <m/>
    <s v="APROVAÇÃO DE DRAFT"/>
    <m/>
    <s v="500K"/>
    <s v="NÃO LOC"/>
    <s v="HL5G_2025MGMJF"/>
  </r>
  <r>
    <s v="MGLDN"/>
    <s v="M2024EST_MGLDN_01"/>
    <s v="ATIVO"/>
    <s v="SIM"/>
    <s v="REDE OK"/>
    <m/>
    <d v="2024-12-20T00:00:00"/>
    <d v="2024-12-03T00:00:00"/>
    <s v="NA"/>
    <s v="NA"/>
    <s v="MGUTP-MGLDN-MGUTP"/>
    <x v="5"/>
    <s v="MGUTP"/>
    <s v="MGUTP"/>
    <m/>
    <s v="UBERLÂNDIA"/>
    <x v="4"/>
    <s v="REDE ENTREGUE CONFORME TOPOLOGIA ESTRUTURANTE"/>
    <m/>
    <s v="NÃO"/>
    <s v="ATIVO"/>
    <s v="REDE OK"/>
    <s v="ATIVO"/>
    <s v="ONDACOM"/>
    <s v="-"/>
    <s v="-"/>
    <x v="1"/>
    <n v="514017"/>
    <s v="Aprovado HQ"/>
    <x v="0"/>
    <m/>
    <m/>
    <m/>
    <e v="#REF!"/>
    <m/>
    <m/>
    <s v="N/A"/>
    <d v="2024-11-16T00:00:00"/>
    <d v="2024-11-21T00:00:00"/>
    <s v="-"/>
    <m/>
    <s v="CONSTRUÍDO"/>
    <s v="OSP/IMPL"/>
    <s v="500K"/>
    <n v="1"/>
    <m/>
  </r>
  <r>
    <s v="MGDMN"/>
    <s v="M2024EST_MGDMN_01"/>
    <s v="ATIVO"/>
    <s v="SIM"/>
    <s v="REDE OK"/>
    <m/>
    <d v="2025-01-31T00:00:00"/>
    <d v="2025-01-04T00:00:00"/>
    <s v="NA"/>
    <s v="NA"/>
    <s v="MGUAP-MGDMN-MGUAP"/>
    <x v="5"/>
    <s v="MGUTP"/>
    <s v="MGUAP"/>
    <m/>
    <s v="UBERLÂNDIA"/>
    <x v="4"/>
    <m/>
    <m/>
    <s v="NÃO"/>
    <s v="ATIVO"/>
    <s v="REDE OK"/>
    <s v="ATIVO"/>
    <s v="ONDACOM"/>
    <s v="-"/>
    <s v="-"/>
    <x v="1"/>
    <n v="514013"/>
    <s v="Aprovado HQ"/>
    <x v="0"/>
    <m/>
    <m/>
    <m/>
    <e v="#REF!"/>
    <m/>
    <m/>
    <s v="N/A"/>
    <s v="REDE OK"/>
    <d v="2024-11-20T00:00:00"/>
    <s v="-"/>
    <m/>
    <s v="CONSTRUÍDO"/>
    <s v="OSP/IMPL"/>
    <s v="500K"/>
    <n v="1"/>
    <m/>
  </r>
  <r>
    <s v="MGUJI"/>
    <s v="M2023_MGUJI_01"/>
    <s v="ATIVO"/>
    <s v="SIM"/>
    <s v="REDE OK"/>
    <m/>
    <d v="2024-04-19T00:00:00"/>
    <d v="2024-09-18T00:00:00"/>
    <s v="NA"/>
    <s v="NA"/>
    <s v="MGFIN-MGUJI-MGFIN"/>
    <x v="5"/>
    <s v="MGUTP"/>
    <s v="MGFIN"/>
    <m/>
    <s v="UBERLÂNDIA"/>
    <x v="4"/>
    <s v="REDE ENTREGUE CONFORME TOPOLOGIA ESTRUTURANTE"/>
    <m/>
    <s v="NÃO"/>
    <s v="ATIVO"/>
    <s v="REDE OK"/>
    <d v="1899-12-30T00:00:00"/>
    <s v="ONDACOM"/>
    <s v="-"/>
    <s v="W0"/>
    <x v="1"/>
    <n v="510075"/>
    <s v="Regional"/>
    <x v="0"/>
    <m/>
    <m/>
    <m/>
    <e v="#REF!"/>
    <m/>
    <m/>
    <s v="N/A"/>
    <s v="REDE OK"/>
    <s v="ATIVO"/>
    <s v="-"/>
    <m/>
    <s v="CONSTRUÍDO"/>
    <s v="O&amp;M"/>
    <s v="500K"/>
    <n v="1"/>
    <m/>
  </r>
  <r>
    <s v="MGOCE"/>
    <s v="M2024EST_MGOCE_01"/>
    <s v="ATIVO"/>
    <s v="SIM"/>
    <s v="REDE OK"/>
    <m/>
    <d v="2024-08-05T00:00:00"/>
    <d v="2024-08-08T00:00:00"/>
    <s v="NA"/>
    <s v="NA"/>
    <s v="MGASO-MGAHP-MGOCE-MGEMI-MGASO"/>
    <x v="1"/>
    <s v="MGBHF"/>
    <s v="MGASO"/>
    <s v="Ativo"/>
    <s v="BELO HORIZONTE"/>
    <x v="1"/>
    <s v="REDE ENTREGUE CONFORME TOPOLOGIA ESTRUTURANTE"/>
    <m/>
    <s v="SIM"/>
    <s v="ATIVO"/>
    <s v="REDE OK"/>
    <d v="1899-12-30T00:00:00"/>
    <s v="ICOMON SP"/>
    <s v="-"/>
    <s v="W0"/>
    <x v="1"/>
    <s v="MOIN"/>
    <s v="NA"/>
    <x v="0"/>
    <m/>
    <m/>
    <m/>
    <m/>
    <m/>
    <m/>
    <s v="N/A"/>
    <s v="REDE OK"/>
    <s v="ATIVO"/>
    <s v="-"/>
    <m/>
    <s v="CONSTRUÍDO"/>
    <s v="O&amp;M"/>
    <s v="CONSTRUÍDO"/>
    <n v="0"/>
    <m/>
  </r>
  <r>
    <s v="MGPEC"/>
    <s v="M2023EST_MGPEC_01"/>
    <s v="ATIVO"/>
    <s v="SIM"/>
    <s v="REDE OK"/>
    <m/>
    <d v="2024-06-17T00:00:00"/>
    <d v="2024-01-07T00:00:00"/>
    <s v="NA"/>
    <s v="NA"/>
    <s v="MGTOU-MGPEC-MGLPB-MGTOU"/>
    <x v="1"/>
    <s v="MGSAG"/>
    <s v="MGTOU"/>
    <s v="Ativo"/>
    <s v="BELO HORIZONTE"/>
    <x v="1"/>
    <s v="ATIVO COM  PROTEÇÃO TOPOLOGIA ESTRUT - CFO + ROLLOUT"/>
    <m/>
    <s v="NÃO"/>
    <s v="ATIVO"/>
    <s v="REDE OK"/>
    <d v="1899-12-30T00:00:00"/>
    <s v="TELEMONT MG"/>
    <s v="-"/>
    <s v="W0"/>
    <x v="1"/>
    <n v="482900"/>
    <s v="MAO OBRA A DISPOSICAO"/>
    <x v="0"/>
    <m/>
    <m/>
    <m/>
    <m/>
    <m/>
    <m/>
    <s v="N/A"/>
    <s v="REDE OK"/>
    <s v="ATIVO"/>
    <s v="-"/>
    <m/>
    <s v="CONSTRUÍDO"/>
    <s v="O&amp;M"/>
    <s v="CONSTRUÍDO"/>
    <n v="0"/>
    <m/>
  </r>
  <r>
    <s v="MGPFD"/>
    <s v="M2023EST_MGPFD_01"/>
    <s v="ATIVO"/>
    <s v="SIM"/>
    <s v="REDE OK"/>
    <m/>
    <d v="2024-10-15T00:00:00"/>
    <d v="2024-10-15T00:00:00"/>
    <s v="NA"/>
    <s v="NA"/>
    <s v="MGG37-MGPFD-MGG37"/>
    <x v="1"/>
    <s v="MGG37"/>
    <s v="MGCJM"/>
    <s v="Ativo"/>
    <s v="CONTAGEM"/>
    <x v="1"/>
    <s v="REDE ENTREGUE(VALIDAÇÃO TELEMONT 15/10) VALIDAR RELATÓRIO"/>
    <m/>
    <s v="NÃO"/>
    <s v="ATIVO"/>
    <s v="REDE OK"/>
    <d v="1899-12-30T00:00:00"/>
    <s v="TELEMONT MG"/>
    <s v="-"/>
    <s v="W0"/>
    <x v="1"/>
    <n v="517442"/>
    <s v="Empreiteira"/>
    <x v="0"/>
    <m/>
    <m/>
    <m/>
    <m/>
    <m/>
    <m/>
    <s v="N/A"/>
    <d v="2024-10-15T00:00:00"/>
    <d v="2024-10-28T00:00:00"/>
    <s v="-"/>
    <s v="REDE ENTREGUE, VALIDAÇÃO E-MAIL TELEMONT 15/10"/>
    <s v="CONSTRUÍDO"/>
    <s v="O&amp;M"/>
    <s v="CONSTRUÍDO"/>
    <n v="0"/>
    <m/>
  </r>
  <r>
    <s v="MGPGE"/>
    <s v="M2024EST_MGPGE_01"/>
    <s v="ATIVO"/>
    <s v="SIM"/>
    <s v="REDE OK"/>
    <m/>
    <d v="2024-07-29T00:00:00"/>
    <d v="2024-08-26T00:00:00"/>
    <s v="NA"/>
    <s v="NA"/>
    <s v="MGBPC-MGBRT-MGPGE-MGBPC"/>
    <x v="1"/>
    <s v="MGBPC"/>
    <s v="MGBPC"/>
    <s v="Ativo"/>
    <s v="BELO HORIZONTE"/>
    <x v="1"/>
    <s v="RE ENTREGUE COM  PROTEÇÃO TOPOLOGIA ESTRUT (WSP)"/>
    <m/>
    <s v="SIM"/>
    <s v="ATIVO"/>
    <s v="REDE OK"/>
    <d v="1899-12-30T00:00:00"/>
    <s v="MOP"/>
    <s v="-"/>
    <s v="W0"/>
    <x v="1"/>
    <s v="NA"/>
    <s v="NA"/>
    <x v="0"/>
    <m/>
    <m/>
    <m/>
    <m/>
    <m/>
    <m/>
    <s v="N/A"/>
    <s v="REDE OK"/>
    <s v="ATIVO"/>
    <s v="-"/>
    <m/>
    <s v="CONSTRUÍDO"/>
    <s v="O&amp;M"/>
    <s v="CONSTRUÍDO"/>
    <n v="0"/>
    <m/>
  </r>
  <r>
    <s v="MGOMS"/>
    <s v="M2024EST_MGOMS_01"/>
    <s v="ATIVO"/>
    <s v="SIM"/>
    <s v="REDE OK"/>
    <m/>
    <d v="2024-08-05T00:00:00"/>
    <d v="2024-08-07T00:00:00"/>
    <s v="NA"/>
    <s v="NA"/>
    <s v="MGBHF-MGLIF-MGOMS-MGBHF"/>
    <x v="1"/>
    <s v="MGBHF"/>
    <s v="MGBHF"/>
    <s v="Ativo"/>
    <s v="BELO HORIZONTE"/>
    <x v="1"/>
    <s v="ATIVO COM  PROTEÇÃO TOPOLOGIA ESTRUT (WSP)"/>
    <m/>
    <s v="SIM"/>
    <s v="ATIVO"/>
    <s v="REDE OK"/>
    <d v="1899-12-30T00:00:00"/>
    <s v="ICOMON SP"/>
    <s v="-"/>
    <s v="W0"/>
    <x v="1"/>
    <s v="MOIN"/>
    <s v="NA"/>
    <x v="0"/>
    <m/>
    <m/>
    <m/>
    <m/>
    <m/>
    <m/>
    <s v="N/A"/>
    <s v="REDE OK"/>
    <s v="ATIVO"/>
    <s v="-"/>
    <m/>
    <s v="CONSTRUÍDO"/>
    <s v="O&amp;M"/>
    <s v="CONSTRUÍDO"/>
    <n v="0"/>
    <m/>
  </r>
  <r>
    <s v="MGPHA"/>
    <s v="M2024EST_MGPHA_01"/>
    <s v="ATIVO"/>
    <s v="SIM"/>
    <s v="REDE OK"/>
    <m/>
    <d v="2024-08-30T00:00:00"/>
    <d v="2024-09-06T00:00:00"/>
    <s v="NA"/>
    <s v="NA"/>
    <s v="MGCXU-MGBEL-MGPHA-MGCXU"/>
    <x v="1"/>
    <s v="MGLUE"/>
    <s v="MGCXU"/>
    <s v="Ativo HL4 / Ativo HL5D"/>
    <s v="BELO HORIZONTE"/>
    <x v="1"/>
    <s v="REDE ENTREGUE CONFORME TOPOLOGIA ESTRUTURANTE"/>
    <m/>
    <s v="NÃO"/>
    <s v="ATIVO"/>
    <s v="REDE OK"/>
    <d v="1899-12-30T00:00:00"/>
    <s v="ICOMON MG"/>
    <s v="-"/>
    <s v="W0"/>
    <x v="1"/>
    <s v="NA"/>
    <s v="NA"/>
    <x v="0"/>
    <m/>
    <m/>
    <m/>
    <m/>
    <m/>
    <m/>
    <s v="N/A"/>
    <s v="REDE OK"/>
    <s v="ATIVO"/>
    <s v="-"/>
    <m/>
    <s v="CONSTRUÍDO"/>
    <s v="O&amp;M"/>
    <s v="CONSTRUÍDO"/>
    <n v="1"/>
    <m/>
  </r>
  <r>
    <s v="MGCDR"/>
    <s v="M2024EST_MGCDR_01"/>
    <s v="ATIVO"/>
    <s v="SIM"/>
    <s v="REDE OK"/>
    <m/>
    <d v="2025-02-24T00:00:00"/>
    <d v="2025-02-28T00:00:00"/>
    <s v="NA"/>
    <s v="NA"/>
    <s v="MGCOX-MGCTZ-MGCDR-MGCOX"/>
    <x v="1"/>
    <s v="MGRNJ"/>
    <s v="MGELT"/>
    <s v="Não Ativo"/>
    <s v="RIBEIRÃO DAS NEVES"/>
    <x v="1"/>
    <m/>
    <s v="PREDECESSO RNJ-HL4 + ELT-HL5D "/>
    <s v="NÃO"/>
    <s v="ATIVO"/>
    <s v="REDE OK"/>
    <d v="1899-12-30T00:00:00"/>
    <s v="TELEMONT MG"/>
    <s v="-"/>
    <s v="W0"/>
    <x v="1"/>
    <n v="536415"/>
    <s v="Aprovado HQ"/>
    <x v="0"/>
    <m/>
    <m/>
    <m/>
    <m/>
    <m/>
    <m/>
    <s v="N/A"/>
    <d v="2025-01-20T00:00:00"/>
    <d v="1899-12-30T00:00:00"/>
    <s v="-"/>
    <s v="-"/>
    <s v="CONSTRUÍDO"/>
    <s v="TELEMONT"/>
    <s v="EM CONSTRUÇÃO"/>
    <n v="1"/>
    <m/>
  </r>
  <r>
    <s v="MGPIL"/>
    <s v="M2023EST_MGPIL_01"/>
    <s v="ATIVO"/>
    <s v="SIM"/>
    <s v="REDE OK"/>
    <m/>
    <d v="2024-06-10T00:00:00"/>
    <d v="2024-06-14T00:00:00"/>
    <s v="NA"/>
    <s v="NA"/>
    <s v="MGBWE-MGPIL-MGBWE"/>
    <x v="1"/>
    <s v="MGBWE"/>
    <s v="-"/>
    <s v="Ativo"/>
    <s v="BELO HORIZONTE"/>
    <x v="1"/>
    <s v="ATIVO COM  PROTEÇÃO TOPOLOGIA ESTRUT - LANÇAMENTO"/>
    <m/>
    <s v="SIM"/>
    <s v="ATIVO"/>
    <s v="REDE OK"/>
    <d v="1899-12-30T00:00:00"/>
    <s v="TELEMONT MG"/>
    <s v="-"/>
    <s v="W0"/>
    <x v="1"/>
    <n v="481254"/>
    <s v="CANCELADO"/>
    <x v="0"/>
    <m/>
    <m/>
    <m/>
    <m/>
    <m/>
    <m/>
    <s v="N/A"/>
    <s v="REDE OK"/>
    <s v="ATIVO"/>
    <s v="-"/>
    <m/>
    <s v="CONSTRUÍDO"/>
    <s v="O&amp;M"/>
    <s v="CONSTRUÍDO"/>
    <n v="0"/>
    <m/>
  </r>
  <r>
    <s v="MGPDM"/>
    <s v="M2023_MGPDM_01"/>
    <s v="ATIVO"/>
    <s v="SIM"/>
    <s v="REDE OK"/>
    <m/>
    <d v="2024-09-26T00:00:00"/>
    <s v="-"/>
    <s v="NA"/>
    <s v="NA"/>
    <s v="MGPOM-MGPDM-MGPOM"/>
    <x v="1"/>
    <s v="MGBHF"/>
    <s v="MGPOM"/>
    <s v="Ativo HL4 / Ativo HL5D"/>
    <s v="BELO HORIZONTE"/>
    <x v="1"/>
    <s v="REDE ENTREGUE COM  PROTEÇÃO TOPOLOGIA ESTRUT - LANÇAMENTO "/>
    <m/>
    <s v="SIM"/>
    <s v="ATIVO"/>
    <s v="REDE OK"/>
    <d v="1899-12-30T00:00:00"/>
    <s v="ICOMON SP"/>
    <s v="-"/>
    <s v="W0"/>
    <x v="1"/>
    <s v="NA"/>
    <s v="NA"/>
    <x v="0"/>
    <m/>
    <m/>
    <m/>
    <m/>
    <m/>
    <m/>
    <s v="N/A"/>
    <s v="REDE OK"/>
    <s v="ATIVO"/>
    <s v="-"/>
    <m/>
    <s v="CONSTRUÍDO"/>
    <s v="O&amp;M"/>
    <s v="CONSTRUÍDO"/>
    <n v="0"/>
    <m/>
  </r>
  <r>
    <s v="MGPIP"/>
    <s v="M2024EST_MGPIP_01"/>
    <s v="ATIVO"/>
    <s v="SIM"/>
    <s v="REDE OK"/>
    <m/>
    <d v="2024-08-30T00:00:00"/>
    <d v="2024-09-04T00:00:00"/>
    <s v="NA"/>
    <s v="NA"/>
    <s v="MGCXU-MGBXV-MGPIP-MGSUN-MGCXU"/>
    <x v="1"/>
    <s v="MGLUE"/>
    <s v="MGCXU"/>
    <s v="Ativo HL4 / Falta HL5D"/>
    <s v="BELO HORIZONTE"/>
    <x v="1"/>
    <s v="REDE ENTREGUE CONFORME TOPOLOGIA ESTRUTURANTE"/>
    <m/>
    <s v="NÃO"/>
    <s v="ATIVO"/>
    <s v="REDE OK"/>
    <d v="1899-12-30T00:00:00"/>
    <s v="ICOMON MG"/>
    <s v="-"/>
    <s v="W0"/>
    <x v="1"/>
    <s v="NA"/>
    <s v="NA"/>
    <x v="0"/>
    <m/>
    <m/>
    <m/>
    <m/>
    <m/>
    <m/>
    <s v="N/A"/>
    <s v="REDE OK"/>
    <s v="ATIVO"/>
    <s v="-"/>
    <m/>
    <s v="CONSTRUÍDO"/>
    <s v="O&amp;M"/>
    <s v="CONSTRUÍDO"/>
    <n v="0"/>
    <m/>
  </r>
  <r>
    <s v="MGPIR"/>
    <s v="M2023EST_MGPIR_01"/>
    <s v="ATIVO"/>
    <s v="SIM"/>
    <s v="REDE OK"/>
    <m/>
    <d v="2024-08-02T00:00:00"/>
    <d v="2024-05-25T00:00:00"/>
    <s v="NÃO"/>
    <s v="PENDENTE"/>
    <s v="MGJCT-MGPIR-MGJCT / MGJCT-MGPIR"/>
    <x v="3"/>
    <s v="MGJCT"/>
    <s v="-"/>
    <s v="Ativo"/>
    <s v="BELO HORIZONTE"/>
    <x v="1"/>
    <s v="REDE OK"/>
    <m/>
    <s v="SIM"/>
    <s v="ATIVO"/>
    <s v="REDE OK"/>
    <d v="1899-12-30T00:00:00"/>
    <s v="ICOMON SP / MOP"/>
    <s v="-"/>
    <s v="W0"/>
    <x v="1"/>
    <n v="508015"/>
    <s v="Empreiteira"/>
    <x v="0"/>
    <m/>
    <m/>
    <m/>
    <m/>
    <m/>
    <m/>
    <s v="N/A"/>
    <s v="REDE OK"/>
    <s v="ATIVO"/>
    <s v="-"/>
    <m/>
    <s v="CONSTRUÍDO"/>
    <s v="O&amp;M"/>
    <s v="CONSTRUÍDO"/>
    <n v="0"/>
    <m/>
  </r>
  <r>
    <s v="MGIVA"/>
    <s v="M2024EST_MGIVA_01"/>
    <s v="ATIVO"/>
    <s v="SIM"/>
    <s v="REDE OK"/>
    <m/>
    <s v="COLOCALIZADO"/>
    <s v="-"/>
    <s v="NA"/>
    <s v="NA"/>
    <s v="MGIVA-MGIVA-MGIVA"/>
    <x v="7"/>
    <s v="MGIVA"/>
    <s v="-"/>
    <s v="Ativo"/>
    <s v="JUIZ DE FORA"/>
    <x v="6"/>
    <s v="COLOCALIZADO"/>
    <m/>
    <s v="NÃO"/>
    <s v="ATIVO"/>
    <s v="REDE OK"/>
    <d v="1899-12-30T00:00:00"/>
    <s v="LEGADO"/>
    <s v="-"/>
    <s v="W0"/>
    <x v="1"/>
    <s v="NA"/>
    <s v="NA"/>
    <x v="0"/>
    <m/>
    <m/>
    <m/>
    <e v="#REF!"/>
    <m/>
    <m/>
    <s v="N/A"/>
    <s v="REDE OK"/>
    <s v="ATIVO"/>
    <s v="-"/>
    <m/>
    <s v="CONSTRUÍDO"/>
    <s v="O&amp;M"/>
    <s v="500K"/>
    <n v="0"/>
    <m/>
  </r>
  <r>
    <s v="MGPLA"/>
    <s v="M2024EST_MGPLA_01"/>
    <s v="ATIVO"/>
    <s v="SIM"/>
    <s v="REDE OK"/>
    <m/>
    <d v="2024-08-02T00:00:00"/>
    <d v="2024-05-27T00:00:00"/>
    <s v="NA"/>
    <s v="NA"/>
    <s v="MGBSB-MGPLA-MGBSB"/>
    <x v="1"/>
    <s v="MGESL"/>
    <s v="MGBSB"/>
    <s v="Ativo"/>
    <s v="BELO HORIZONTE"/>
    <x v="1"/>
    <s v="ATIVO COM  PROTEÇÃO TOPOLOGIA ESTRUT - CFO + ROLLOUT"/>
    <m/>
    <s v="SIM"/>
    <s v="ATIVO"/>
    <s v="REDE OK"/>
    <d v="1899-12-30T00:00:00"/>
    <s v="TELEMONT MG"/>
    <s v="-"/>
    <s v="W0"/>
    <x v="1"/>
    <n v="504190"/>
    <s v="Empreiteira"/>
    <x v="0"/>
    <m/>
    <m/>
    <m/>
    <m/>
    <m/>
    <m/>
    <s v="N/A"/>
    <s v="REDE OK"/>
    <s v="ATIVO"/>
    <s v="-"/>
    <m/>
    <s v="CONSTRUÍDO"/>
    <s v="O&amp;M"/>
    <s v="CONSTRUÍDO"/>
    <n v="0"/>
    <m/>
  </r>
  <r>
    <s v="MGOPH"/>
    <s v="M2023EST_MGOPH_01"/>
    <s v="ATIVO"/>
    <s v="SIM"/>
    <s v="REDE OK"/>
    <m/>
    <d v="2024-06-30T00:00:00"/>
    <d v="2024-06-24T00:00:00"/>
    <s v="NA"/>
    <s v="NA"/>
    <s v="MGBCQ-MGJPQ-MGBOP-MGOPH-MGBCQ"/>
    <x v="1"/>
    <s v="MGBAM"/>
    <s v="MGBCQ"/>
    <s v="Ativo"/>
    <s v="BELO HORIZONTE"/>
    <x v="1"/>
    <s v="ATIVO COM  PROTEÇÃO TOPOLOGIA ESTRUT - LANÇAMENTO"/>
    <m/>
    <s v="SIM"/>
    <s v="ATIVO"/>
    <s v="REDE OK"/>
    <d v="1899-12-30T00:00:00"/>
    <s v="ICOMON MG"/>
    <s v="-"/>
    <s v="W0"/>
    <x v="1"/>
    <n v="481235"/>
    <s v="Aprovado HQ"/>
    <x v="0"/>
    <m/>
    <m/>
    <m/>
    <m/>
    <m/>
    <m/>
    <s v="N/A"/>
    <s v="REDE OK"/>
    <s v="ATIVO"/>
    <s v="-"/>
    <m/>
    <s v="CONSTRUÍDO"/>
    <s v="O&amp;M"/>
    <s v="CONSTRUÍDO"/>
    <n v="0"/>
    <m/>
  </r>
  <r>
    <s v="MGPGV"/>
    <s v="M2024EST_MGPGV_01"/>
    <s v="ATIVO"/>
    <s v="SIM"/>
    <s v="REDE OK"/>
    <m/>
    <d v="2024-09-24T00:00:00"/>
    <d v="2024-09-30T00:00:00"/>
    <s v="NA"/>
    <s v="NA"/>
    <s v="MGBHF-MGPGV-MGBHF"/>
    <x v="1"/>
    <s v="MGBHF"/>
    <s v="MGBHF"/>
    <s v="Ativo"/>
    <s v="BELO HORIZONTE"/>
    <x v="1"/>
    <s v="REDE ENTREGUE CONFORME TOPOLOGIA ESTRUTURANTE"/>
    <m/>
    <s v="SIM"/>
    <s v="ATIVO"/>
    <s v="REDE OK"/>
    <d v="1899-12-30T00:00:00"/>
    <s v="ICOMON SP"/>
    <s v="-"/>
    <s v="W0"/>
    <x v="1"/>
    <s v="NA"/>
    <s v="NA"/>
    <x v="0"/>
    <m/>
    <m/>
    <m/>
    <m/>
    <m/>
    <m/>
    <s v="N/A"/>
    <s v="REDE OK"/>
    <s v="ATIVO"/>
    <s v="-"/>
    <m/>
    <s v="CONSTRUÍDO"/>
    <s v="O&amp;M"/>
    <s v="CONSTRUÍDO"/>
    <n v="0"/>
    <m/>
  </r>
  <r>
    <s v="MGSAE"/>
    <s v="M2025EST_MGSAE_01"/>
    <s v="ATIVO PEND. RÁDIO"/>
    <s v="FLAT"/>
    <s v="REDE OK"/>
    <s v="ATIVO"/>
    <d v="2025-09-18T00:00:00"/>
    <d v="2025-09-25T00:00:00"/>
    <s v="NA"/>
    <s v="NA"/>
    <s v="MGJFO-MGSAE-RD JFO"/>
    <x v="0"/>
    <s v="MGIVA"/>
    <s v="MGJFO"/>
    <s v="-"/>
    <s v="JUIZ DE FORA_2025"/>
    <x v="0"/>
    <s v="MORRO"/>
    <s v="25/09/25 - Ativo sem proteção usando a FO contruída, proteção aguardando obra do rádio. 21/09/25 - Precisa ajustar sinótico uma alça F.O outra RD M2025EST_MGSAE_01 (JFO-SAE-JFO RD)"/>
    <s v="NÃO"/>
    <s v="ATIVO"/>
    <s v="REDE OK"/>
    <s v="ATIVO"/>
    <s v="NORT"/>
    <s v="-"/>
    <s v="-"/>
    <x v="0"/>
    <n v="567896"/>
    <s v="Aprovado HQ"/>
    <x v="0"/>
    <d v="2025-09-18T00:00:00"/>
    <m/>
    <m/>
    <s v="VALIDAR RÁDIO BRUNO"/>
    <m/>
    <m/>
    <s v="N/A"/>
    <d v="2025-09-30T00:00:00"/>
    <d v="2025-09-30T00:00:00"/>
    <m/>
    <m/>
    <s v="APROVAÇÃO DE DRAFT"/>
    <m/>
    <s v="500K"/>
    <s v="NÃO LOC"/>
    <s v="HL5G_2025MGSAE"/>
  </r>
  <r>
    <s v="MGPOT"/>
    <s v="M2024EST_MGPOT_01"/>
    <s v="ATIVO"/>
    <s v="SIM"/>
    <s v="REDE OK"/>
    <m/>
    <d v="2024-07-30T00:00:00"/>
    <d v="2024-09-05T00:00:00"/>
    <s v="NA"/>
    <s v="NA"/>
    <s v="MGCNO-MGISI-MGBBV-MGPOT-MGCNO"/>
    <x v="1"/>
    <s v="MGJCT"/>
    <s v="MGCNO"/>
    <s v="Ativo"/>
    <s v="BELO HORIZONTE"/>
    <x v="1"/>
    <m/>
    <m/>
    <s v="SIM"/>
    <s v="ATIVO"/>
    <s v="REDE OK"/>
    <d v="1899-12-30T00:00:00"/>
    <s v="ICOMON SP / MOP"/>
    <s v="-"/>
    <s v="W0"/>
    <x v="1"/>
    <s v="NA"/>
    <s v="NA"/>
    <x v="0"/>
    <m/>
    <m/>
    <m/>
    <m/>
    <m/>
    <m/>
    <s v="N/A"/>
    <s v="REDE OK"/>
    <s v="ATIVO"/>
    <s v="-"/>
    <m/>
    <s v="CONSTRUÍDO"/>
    <s v="O&amp;M"/>
    <s v="CONSTRUÍDO"/>
    <n v="0"/>
    <m/>
  </r>
  <r>
    <s v="MGJOQ"/>
    <s v="M2024EST_MGJOQ_01"/>
    <s v="ATIVO"/>
    <s v="SIM"/>
    <s v="REDE OK"/>
    <m/>
    <d v="2024-12-12T00:00:00"/>
    <s v="-"/>
    <s v="NA"/>
    <s v="NA"/>
    <s v="MGIVA-MGJOQ-MGIVA"/>
    <x v="5"/>
    <s v="MGIVA"/>
    <s v="MGIVA"/>
    <s v="Ativo"/>
    <s v="JUIZ DE FORA"/>
    <x v="6"/>
    <s v="REDE ENTREGUE CONFORME TOPOLOGIA ESTRUTURANTE"/>
    <m/>
    <s v="NÃO"/>
    <s v="ATIVO"/>
    <s v="REDE OK"/>
    <d v="1899-12-30T00:00:00"/>
    <s v="TELEMONT MG"/>
    <s v="-"/>
    <s v="W0"/>
    <x v="1"/>
    <n v="509269"/>
    <s v="Aprovado HQ"/>
    <x v="0"/>
    <m/>
    <m/>
    <m/>
    <e v="#REF!"/>
    <m/>
    <m/>
    <s v="N/A"/>
    <d v="2024-10-23T00:00:00"/>
    <d v="2024-10-28T00:00:00"/>
    <s v="-"/>
    <s v="Draft - aprovado "/>
    <s v="CONSTRUÍDO"/>
    <s v="OSP/IMPL"/>
    <s v="500K"/>
    <n v="0"/>
    <m/>
  </r>
  <r>
    <s v="MGPIM"/>
    <s v="M2024EST_MGPIM_01"/>
    <s v="ATIVO"/>
    <s v="SIM"/>
    <s v="REDE OK"/>
    <m/>
    <d v="2024-06-08T00:00:00"/>
    <d v="2024-07-12T00:00:00"/>
    <s v="NA"/>
    <s v="NA"/>
    <s v="MGPQN-MGACH-MGPIM-MGBCB-MGPQN"/>
    <x v="1"/>
    <s v="MGBHF"/>
    <s v="MGPQN"/>
    <s v="Ativo"/>
    <s v="BELO HORIZONTE"/>
    <x v="1"/>
    <s v="ATIVO COM  PROTEÇÃO TOPOLOGIA ESTRUT (WSP)"/>
    <m/>
    <s v="SIM"/>
    <s v="ATIVO"/>
    <s v="REDE OK"/>
    <d v="1899-12-30T00:00:00"/>
    <s v="ICOMON SP"/>
    <s v="-"/>
    <s v="W0"/>
    <x v="1"/>
    <s v="MOIN"/>
    <s v="NA"/>
    <x v="0"/>
    <m/>
    <m/>
    <m/>
    <m/>
    <m/>
    <m/>
    <s v="N/A"/>
    <s v="REDE OK"/>
    <s v="ATIVO"/>
    <s v="-"/>
    <m/>
    <s v="CONSTRUÍDO"/>
    <s v="O&amp;M"/>
    <s v="CONSTRUÍDO"/>
    <n v="0"/>
    <m/>
  </r>
  <r>
    <s v="MGJMB"/>
    <s v="M2024EST_MGJMB_01"/>
    <s v="ATIVO"/>
    <s v="SIM"/>
    <s v="REDE OK"/>
    <m/>
    <d v="2024-12-12T00:00:00"/>
    <d v="2024-12-27T00:00:00"/>
    <s v="NA"/>
    <s v="NA"/>
    <s v="MGIVA-MGJMB(FLAT)-MGIVA"/>
    <x v="5"/>
    <s v="MGIVA"/>
    <s v="MGIVA"/>
    <s v="Ativo"/>
    <s v="JUIZ DE FORA"/>
    <x v="6"/>
    <s v="REDE ENTREGUE CONFORME TOPOLOGIA ESTRUTURANTE"/>
    <m/>
    <s v="NÃO"/>
    <s v="ATIVO"/>
    <s v="REDE OK"/>
    <d v="1899-12-30T00:00:00"/>
    <s v="TELEMONT MG"/>
    <s v="-"/>
    <s v="W0"/>
    <x v="1"/>
    <n v="509271"/>
    <s v="Aprovado HQ"/>
    <x v="0"/>
    <m/>
    <m/>
    <m/>
    <e v="#REF!"/>
    <m/>
    <m/>
    <s v="N/A"/>
    <d v="2024-10-23T00:00:00"/>
    <d v="2024-10-28T00:00:00"/>
    <s v="-"/>
    <m/>
    <s v="CONSTRUÍDO"/>
    <s v="OSP/IMPL"/>
    <s v="500K"/>
    <n v="0"/>
    <m/>
  </r>
  <r>
    <s v="MGTAN"/>
    <s v="M2024EST_MGTAN_01"/>
    <s v="ATIVO"/>
    <s v="SIM"/>
    <s v="REDE OK"/>
    <m/>
    <d v="2024-10-29T00:00:00"/>
    <d v="2024-10-30T00:00:00"/>
    <s v="NA"/>
    <s v="NA"/>
    <s v="MGSLU-MGTAN-MGSLU"/>
    <x v="3"/>
    <s v="MGSLU"/>
    <s v="-"/>
    <s v="Não Ativo"/>
    <s v="SANTA LUZIA"/>
    <x v="1"/>
    <s v="REDE CONSTRUÍDA FLAT/NCESSÁRIO +4KM DE CABO PARA ROTA B"/>
    <m/>
    <s v="NÃO"/>
    <s v="ATIVO"/>
    <s v="REDE OK"/>
    <d v="1899-12-30T00:00:00"/>
    <s v="TELEMONT MG"/>
    <s v="-"/>
    <s v="W0"/>
    <x v="1"/>
    <n v="506542"/>
    <s v="Aprovado HQ"/>
    <x v="0"/>
    <m/>
    <m/>
    <m/>
    <m/>
    <m/>
    <m/>
    <s v="N/A"/>
    <s v="AGUARDAR INFRA"/>
    <d v="2024-10-26T00:00:00"/>
    <s v="PARALISADO"/>
    <s v="SITE MGTAN VANDALIZADO, SEM DGO E INFRA PARA EXECUÇÃO DA ATIVIDADE. SITUACAO ENVIADA A VIVO PARA ANALISE"/>
    <s v="CONSTRUÍDO"/>
    <s v="O&amp;M"/>
    <s v="CONSTRUÍDO"/>
    <n v="0"/>
    <m/>
  </r>
  <r>
    <s v="MGPRP"/>
    <s v="M2023EST_MGPRP_01"/>
    <s v="ATIVO"/>
    <s v="SIM"/>
    <s v="REDE OK"/>
    <m/>
    <d v="2024-07-23T00:00:00"/>
    <d v="2024-09-11T00:00:00"/>
    <s v="NA"/>
    <s v="NA"/>
    <s v="MGG37-MGPRP-MGG37"/>
    <x v="1"/>
    <s v="MGG37"/>
    <s v="MGG37"/>
    <s v="Ativo"/>
    <s v="CONTAGEM"/>
    <x v="1"/>
    <s v="REDE ENTREGUE COM  PROTEÇÃO TOPOLOGIA ESTRUT - CFO + ROLLOUT"/>
    <m/>
    <s v="NÃO"/>
    <s v="ATIVO"/>
    <s v="REDE OK"/>
    <d v="1899-12-30T00:00:00"/>
    <s v="ONDACOM"/>
    <s v="-"/>
    <s v="W0"/>
    <x v="1"/>
    <n v="508090"/>
    <s v="Aprovado HQ"/>
    <x v="0"/>
    <m/>
    <m/>
    <m/>
    <m/>
    <m/>
    <m/>
    <s v="N/A"/>
    <s v="REDE OK"/>
    <s v="ATIVO"/>
    <s v="-"/>
    <m/>
    <s v="CONSTRUÍDO"/>
    <s v="O&amp;M"/>
    <s v="CONSTRUÍDO"/>
    <n v="1"/>
    <m/>
  </r>
  <r>
    <s v="MGPRB"/>
    <s v="M2024EST_MGPRB_01"/>
    <s v="ATIVO - RÁDIO"/>
    <s v="RÁDIO"/>
    <s v="RÁDIO"/>
    <m/>
    <d v="2024-07-10T00:00:00"/>
    <d v="2024-07-10T00:00:00"/>
    <s v="NA"/>
    <s v="NA"/>
    <s v="RADIO"/>
    <x v="1"/>
    <s v="MGFLR"/>
    <s v="MGBSJ"/>
    <s v="Ativo HL4 / Falta HL5D"/>
    <s v="BELO HORIZONTE"/>
    <x v="1"/>
    <s v="RÁDIO"/>
    <m/>
    <s v="SIM"/>
    <s v="RÁDIO"/>
    <s v="RÁDIO"/>
    <d v="1899-12-30T00:00:00"/>
    <s v="ENGENHARIA RÁDIO"/>
    <s v="-"/>
    <s v="W0"/>
    <x v="1"/>
    <s v="MOIN"/>
    <s v="NA"/>
    <x v="0"/>
    <m/>
    <m/>
    <m/>
    <s v="VALIDAR PREDECESSOR ELISANGÊLA"/>
    <m/>
    <m/>
    <s v="N/A"/>
    <s v="REDE OK"/>
    <s v="ATIVO"/>
    <s v="-"/>
    <m/>
    <s v="CONSTRUÍDO"/>
    <s v="O&amp;M"/>
    <s v="CONSTRUÍDO"/>
    <n v="1"/>
    <m/>
  </r>
  <r>
    <s v="MGJJN"/>
    <s v="M2024EST_MGJJN_01"/>
    <s v="ATIVO"/>
    <s v="SIM"/>
    <s v="REDE OK"/>
    <m/>
    <d v="2024-10-21T00:00:00"/>
    <d v="2024-11-29T00:00:00"/>
    <s v="NA"/>
    <s v="NA"/>
    <s v="MGIVA-MGJJN-MGIVA"/>
    <x v="5"/>
    <s v="MGIVA"/>
    <s v="MGIVA"/>
    <s v="Ativo"/>
    <s v="JUIZ DE FORA"/>
    <x v="6"/>
    <s v="REDE ENTREGUE EM DUPLA ABORDAGEM"/>
    <m/>
    <s v="NÃO"/>
    <s v="ATIVO"/>
    <s v="REDE OK"/>
    <d v="1899-12-30T00:00:00"/>
    <s v="TELEMONT MG"/>
    <s v="-"/>
    <s v="W0"/>
    <x v="1"/>
    <n v="509270"/>
    <s v="Aprovado HQ"/>
    <x v="0"/>
    <m/>
    <m/>
    <m/>
    <e v="#REF!"/>
    <m/>
    <m/>
    <s v="N/A"/>
    <d v="2024-10-23T00:00:00"/>
    <d v="2024-10-28T00:00:00"/>
    <s v="-"/>
    <m/>
    <s v="CONSTRUÍDO"/>
    <s v="OSP/IMPL"/>
    <s v="500K"/>
    <n v="0"/>
    <m/>
  </r>
  <r>
    <s v="MGJOC"/>
    <s v="M2025EST_MGJOC_01"/>
    <s v="ATIVO PEND. RÁDIO"/>
    <s v="FLAT"/>
    <s v="REDE OK"/>
    <s v="ATIVO"/>
    <d v="2025-06-03T00:00:00"/>
    <d v="2025-09-19T00:00:00"/>
    <s v="NA"/>
    <s v="NA"/>
    <s v="MGUVR-MGJOC+RD"/>
    <x v="0"/>
    <s v="MGUSB"/>
    <s v="MGUVR"/>
    <s v="-"/>
    <s v="UBERABA_2025"/>
    <x v="3"/>
    <s v="seg 09/06/2025 09:55 - Thiago MoRaes:@Gustavo De Carvalho Rosa, bom dia!_x000a__x000a_Precisamos dar seguimento na analise do email em anexo apontando as dificuldades._x000a__x000a_seg 09/06/2025 09:47 - Gustavo: @William Carvalho Da Cruz, bom dia._x000a_Não podemos seguir sem proteção, segue a topologia aprovada pelo VP._x000a__x000a_03/06/2025 - Arthur: ; 30/05/2025 - Israel: previsão pra amanhã, em vias de entrega."/>
    <s v="10/02/2026 - Atualizado prazo de proteção rádio conforme coluna &quot;RÁDIO/PRAZO&quot;;_x000a_19/09/25 - Ativo sem proteção usando a FO contruída, proteção aguardando obra do rádio."/>
    <s v="NÃO"/>
    <s v="ATIVO"/>
    <s v="REDE OK"/>
    <s v="ATIVO"/>
    <s v="TELEMONT"/>
    <s v="-"/>
    <s v="-"/>
    <x v="0"/>
    <n v="577668"/>
    <s v="Aprovado HQ"/>
    <x v="0"/>
    <d v="2026-05-25T00:00:00"/>
    <m/>
    <m/>
    <s v="VALIDAR RÁDIO BRUNO"/>
    <m/>
    <m/>
    <s v="CONSTRUÍDO"/>
    <s v="REDE OK"/>
    <s v="ATIVO"/>
    <m/>
    <m/>
    <s v="REDE OK"/>
    <s v="OSP/IMPL"/>
    <s v="300K"/>
    <s v="APROVADO"/>
    <s v="HL5-G (300K)MGJOC"/>
  </r>
  <r>
    <s v="MGIDB"/>
    <s v="M2023_MGIDB_01"/>
    <s v="ATIVO"/>
    <s v="SIM"/>
    <s v="REDE OK"/>
    <m/>
    <d v="2024-09-17T00:00:00"/>
    <d v="2024-10-10T00:00:00"/>
    <s v="NA"/>
    <s v="NA"/>
    <s v="MGBMR-MGIVY-MGIWP-MGIDB-MGBMR"/>
    <x v="1"/>
    <s v="MGIIE"/>
    <s v="MGBMR"/>
    <s v="Ativo"/>
    <s v="IBIRITÉ"/>
    <x v="1"/>
    <s v="REDE ENTREGUE CONFORME TOPOLOGIA ESTRUTURANTE"/>
    <s v="REPARO CONCLUÍDO EM 08/10"/>
    <s v="NÃO"/>
    <s v="ATIVO"/>
    <s v="REDE OK"/>
    <d v="1899-12-30T00:00:00"/>
    <s v="TELEMONT MG"/>
    <s v="-"/>
    <s v="W0"/>
    <x v="1"/>
    <n v="513584"/>
    <s v="Aprovado HQ"/>
    <x v="0"/>
    <m/>
    <m/>
    <m/>
    <m/>
    <m/>
    <m/>
    <s v="N/A"/>
    <s v="REDE OK"/>
    <d v="2024-10-11T00:00:00"/>
    <s v="-"/>
    <s v="REPARO TRATADO PELO TELEMONT"/>
    <s v="CONSTRUÍDO"/>
    <s v="O&amp;M"/>
    <s v="CONSTRUÍDO"/>
    <n v="0"/>
    <m/>
  </r>
  <r>
    <s v="MGPSA"/>
    <s v="M2024EST_MGPSA_01"/>
    <s v="ATIVO"/>
    <s v="SIM"/>
    <s v="REDE OK"/>
    <m/>
    <d v="2024-09-20T00:00:00"/>
    <d v="2024-09-20T00:00:00"/>
    <s v="NA"/>
    <s v="NA"/>
    <s v="MGPQN-MGBGM-MGPSA-MGPQN"/>
    <x v="1"/>
    <s v="MGBHF"/>
    <s v="MGPQN"/>
    <s v="Ativo"/>
    <s v="BELO HORIZONTE"/>
    <x v="1"/>
    <s v="RE ENTREGUE COM  PROTEÇÃO TOPOLOGIA ESTRUT (WSP)"/>
    <m/>
    <s v="SIM"/>
    <s v="ATIVO"/>
    <s v="REDE OK"/>
    <d v="1899-12-30T00:00:00"/>
    <s v="ICOMON SP"/>
    <s v="-"/>
    <s v="W0"/>
    <x v="1"/>
    <s v="NA"/>
    <s v="NA"/>
    <x v="0"/>
    <m/>
    <m/>
    <m/>
    <m/>
    <m/>
    <m/>
    <s v="N/A"/>
    <s v="REDE OK"/>
    <s v="ATIVO"/>
    <s v="-"/>
    <m/>
    <s v="CONSTRUÍDO"/>
    <s v="O&amp;M"/>
    <s v="CONSTRUÍDO"/>
    <n v="0"/>
    <m/>
  </r>
  <r>
    <s v="MGPTG"/>
    <s v="M2024EST_MGPTG_01"/>
    <s v="ATIVO"/>
    <s v="SIM"/>
    <s v="REDE OK"/>
    <m/>
    <d v="2024-09-07T00:00:00"/>
    <d v="2024-10-03T00:00:00"/>
    <s v="NA"/>
    <s v="NA"/>
    <s v="MGFEN-MGBDG-MGPTG-MGFEN"/>
    <x v="1"/>
    <s v="MGSAG"/>
    <s v="MGFEN"/>
    <s v="Ativo HL4 / Falta HL5D"/>
    <s v="BELO HORIZONTE"/>
    <x v="1"/>
    <s v="REDE ENTREGUE CONFORME TOPOLOGIA ESTRUTURANTE"/>
    <m/>
    <s v="NÃO"/>
    <s v="ATIVO"/>
    <s v="REDE OK"/>
    <d v="1899-12-30T00:00:00"/>
    <s v="TELEMONT MG"/>
    <s v="-"/>
    <s v="W0"/>
    <x v="1"/>
    <n v="512368"/>
    <s v="Regional"/>
    <x v="0"/>
    <m/>
    <m/>
    <m/>
    <m/>
    <m/>
    <m/>
    <s v="N/A"/>
    <s v="REDE OK"/>
    <d v="2024-10-03T00:00:00"/>
    <s v="-"/>
    <m/>
    <s v="CONSTRUÍDO"/>
    <s v="O&amp;M"/>
    <s v="CONSTRUÍDO"/>
    <n v="1"/>
    <m/>
  </r>
  <r>
    <s v="MGMJF"/>
    <s v="M2024EST_MGMJF_01"/>
    <s v="CANCELADO"/>
    <s v="FLAT"/>
    <s v="CANCELADO"/>
    <m/>
    <s v="-"/>
    <s v="-"/>
    <s v="NA"/>
    <s v="NA"/>
    <s v="MGJFO-MGMJF"/>
    <x v="5"/>
    <s v="MGIVA"/>
    <s v="MGJFO"/>
    <s v="Ativo"/>
    <s v="JUIZ DE FORA"/>
    <x v="6"/>
    <s v="sex 15/11/2024 17:27 - Edson:                 Fizemos uma vistoria no local indicado pelo Marcelo. AS duas caixas que existem na entrada do terreno das torres interligam os dois postes da travessia, fotos. Abrimos as caixas e não identificamos canalização que vai em direção ao site. O cabo da Vivo que chega ao site é aéreo pelo pasto com lances de 120 metros com cabo autossustentável. A canalização indica no projeto nao existe/nao localizada._x000a_seg 11/11/2024 14:27 - Marcelo Eduardo: O acesso ao MGMJF é subterrâneo. Antes de instalar os 11 postes, seria interessante verificar a situação destes dutos._x000a_Em anexo,  versão revisada com a alça-2 subterrânea. Segue anexo_x000a__x000a_qui 07/11/2024 11:29 - Edson:                 Segue abaixo._x000a__x000a_Resumo;_x000a_Implantar 11 postes 10-150._x000a_Lançar 5500 metros de FO._x000a__x000a_Nesse trecho passa o BACKBONE e na chagado no site não tem pontes. Para executarmos esse ID iremos precisar de implantar 11 postes e lançar mias 5500 metros de cabo._x000a__x000a_11 postes 10-150."/>
    <s v="-"/>
    <s v="NÃO"/>
    <s v="CANCELADO"/>
    <s v="CANCELADO"/>
    <d v="1899-12-30T00:00:00"/>
    <s v="TELEMONT MG"/>
    <s v="-"/>
    <s v="W0"/>
    <x v="1"/>
    <n v="509275"/>
    <s v="Regional"/>
    <x v="3"/>
    <m/>
    <m/>
    <m/>
    <e v="#REF!"/>
    <m/>
    <m/>
    <s v="N/A"/>
    <d v="2024-10-24T00:00:00"/>
    <d v="2024-10-29T00:00:00"/>
    <s v="-"/>
    <s v="VALOR 87K"/>
    <s v="ALTO CUSTO"/>
    <s v="OSP/PROJETO"/>
    <s v="500K"/>
    <n v="0"/>
    <m/>
  </r>
  <r>
    <s v="MGJFT"/>
    <s v="M2024EST_MGJFT_01"/>
    <s v="ATIVO PEND. RÁDIO"/>
    <s v="FLAT"/>
    <s v="REDE OK"/>
    <s v="ATIVO"/>
    <d v="2025-09-12T00:00:00"/>
    <d v="2025-09-19T00:00:00"/>
    <s v="NA"/>
    <s v="NA"/>
    <s v="MGJFQ-MGJFT(RD JFQ)"/>
    <x v="0"/>
    <s v="MGI04"/>
    <s v="MGJFQ"/>
    <s v="-"/>
    <s v="JUIZ DE FORA_2025"/>
    <x v="0"/>
    <s v="FLAT - GEOGRAFIA"/>
    <s v="10/02/2026 - Atualizado prazo de proteção rádio conforme coluna &quot;RÁDIO/PRAZO&quot;;_x000a_17/09/25 - Ativo sem proteção usando a FO contruída, proteção aguardando obra do rádio. "/>
    <s v="NÃO"/>
    <s v="ATIVO"/>
    <s v="REDE OK"/>
    <s v="ATIVO"/>
    <s v="NORT"/>
    <s v="-"/>
    <s v="-"/>
    <x v="0"/>
    <n v="567897"/>
    <s v="Aprovado HQ"/>
    <x v="0"/>
    <d v="2026-05-25T00:00:00"/>
    <m/>
    <n v="0"/>
    <s v="VALIDAR RÁDIO BRUNO"/>
    <m/>
    <m/>
    <s v="N/A"/>
    <d v="2025-09-30T00:00:00"/>
    <d v="2025-09-30T00:00:00"/>
    <m/>
    <m/>
    <s v="APROVAÇÃO DE DRAFT"/>
    <m/>
    <s v="500K"/>
    <s v="NÃO LOC"/>
    <s v="HL5G_2025MGJFT"/>
  </r>
  <r>
    <s v="MGPUC"/>
    <s v="M2023EST_MGPUC_01"/>
    <s v="ATIVO"/>
    <s v="SIM"/>
    <s v="REDE OK"/>
    <m/>
    <d v="2024-08-07T00:00:00"/>
    <d v="2024-10-09T00:00:00"/>
    <s v="NA"/>
    <s v="NA"/>
    <s v="MGCOE-MGPUC-MGCOE"/>
    <x v="1"/>
    <s v="MGBAM"/>
    <s v="MGCOE"/>
    <s v="Ativo"/>
    <s v="BELO HORIZONTE"/>
    <x v="1"/>
    <s v="REDE ENTREGUE COM  PROTEÇÃO TOPOLOGIA ESTRUT - LANÇAMENTO "/>
    <m/>
    <s v="SIM"/>
    <s v="ATIVO"/>
    <s v="REDE OK"/>
    <d v="1899-12-30T00:00:00"/>
    <s v="ICOMON MG"/>
    <s v="-"/>
    <s v="W0"/>
    <x v="1"/>
    <s v="NA"/>
    <s v="NA"/>
    <x v="0"/>
    <m/>
    <m/>
    <m/>
    <m/>
    <m/>
    <m/>
    <s v="N/A"/>
    <d v="2024-10-11T00:00:00"/>
    <d v="2024-10-21T00:00:00"/>
    <s v="-"/>
    <m/>
    <s v="CONSTRUÍDO"/>
    <s v="O&amp;M"/>
    <s v="CONSTRUÍDO"/>
    <n v="1"/>
    <m/>
  </r>
  <r>
    <s v="MGNAN"/>
    <s v="M2024EST_MGNAN_01"/>
    <s v="ATIVO"/>
    <s v="SIM"/>
    <s v="REDE OK"/>
    <m/>
    <d v="2024-07-30T00:00:00"/>
    <d v="2024-10-08T00:00:00"/>
    <s v="NA"/>
    <s v="NA"/>
    <s v="MGBHN-MGRNR-MGNAN-MGBHN"/>
    <x v="1"/>
    <s v="MGBHN"/>
    <s v="MGBHN"/>
    <s v="Ativo"/>
    <s v="RIBEIRÃO DAS NEVES"/>
    <x v="1"/>
    <s v="REDE ENTREGUE COM  PROTEÇÃO TOPOLOGIA ESTRUT - CFO + ROLLOUT"/>
    <s v="O&amp;M"/>
    <s v="NÃO"/>
    <s v="ATIVO"/>
    <s v="REDE OK"/>
    <d v="1899-12-30T00:00:00"/>
    <s v="TELEMONT MG"/>
    <s v="-"/>
    <s v="W0"/>
    <x v="1"/>
    <n v="503973"/>
    <s v="Aprovado HQ"/>
    <x v="0"/>
    <m/>
    <m/>
    <m/>
    <m/>
    <m/>
    <m/>
    <s v="N/A"/>
    <d v="2024-10-05T00:00:00"/>
    <d v="2024-10-07T00:00:00"/>
    <s v="-"/>
    <s v="REPARO TRATADO PELO TELEMONT"/>
    <s v="CONSTRUÍDO"/>
    <s v="O&amp;M"/>
    <s v="CONSTRUÍDO"/>
    <n v="0"/>
    <m/>
  </r>
  <r>
    <s v="MGRAC"/>
    <s v="M2024EST_MGRAC_01"/>
    <s v="ATIVO"/>
    <s v="SIM"/>
    <s v="REDE OK"/>
    <m/>
    <d v="2024-09-02T00:00:00"/>
    <d v="2024-08-28T00:00:00"/>
    <s v="NA"/>
    <s v="NA"/>
    <s v="MGNGA-MGRAC-MGBMA-MGNGA"/>
    <x v="1"/>
    <s v="MGSAG"/>
    <s v="MGNGA"/>
    <s v="Ativo HL4 / Falta HL5D"/>
    <s v="BELO HORIZONTE"/>
    <x v="1"/>
    <s v="REDE ENTREGUE COM  PROTEÇÃO TOPOLOGIA ESTRUT - CFO + ROLLOUT"/>
    <m/>
    <s v="NÃO"/>
    <s v="ATIVO"/>
    <s v="REDE OK"/>
    <d v="1899-12-30T00:00:00"/>
    <s v="TELEMONT MG"/>
    <s v="-"/>
    <s v="W0"/>
    <x v="1"/>
    <n v="512301"/>
    <s v="Aprovado HQ"/>
    <x v="0"/>
    <m/>
    <m/>
    <m/>
    <m/>
    <m/>
    <m/>
    <s v="N/A"/>
    <s v="REDE OK"/>
    <s v="ATIVO"/>
    <s v="-"/>
    <m/>
    <s v="CONSTRUÍDO"/>
    <s v="O&amp;M"/>
    <s v="CONSTRUÍDO"/>
    <n v="0"/>
    <m/>
  </r>
  <r>
    <s v="MGRAP"/>
    <s v="M2023EST_MGRAP_01"/>
    <s v="ATIVO"/>
    <s v="SIM"/>
    <s v="REDE OK"/>
    <m/>
    <d v="2024-11-05T00:00:00"/>
    <d v="2024-11-06T00:00:00"/>
    <s v="NÃO"/>
    <s v="PENDENTE"/>
    <s v="MGLUE-MGRAP-MGLUE / MGLUE-MGRAP"/>
    <x v="3"/>
    <s v="MGLUE"/>
    <s v="-"/>
    <s v="Ativo"/>
    <s v="BELO HORIZONTE"/>
    <x v="1"/>
    <s v="REDE ENTREGUE COM  PROTEÇÃO TOPOLOGIA ESTRUT - CFO + ROLLOUT"/>
    <s v="REPARO CONCLUÍDO EM 05/11"/>
    <s v="NÃO"/>
    <s v="ATIVO"/>
    <s v="REDE OK"/>
    <d v="1899-12-30T00:00:00"/>
    <s v="ONDACOM/TELEMONT"/>
    <s v="-"/>
    <s v="W0"/>
    <x v="1"/>
    <s v="CHECAR ID"/>
    <s v="Empreiteira"/>
    <x v="0"/>
    <m/>
    <m/>
    <m/>
    <m/>
    <m/>
    <m/>
    <s v="N/A"/>
    <d v="2024-10-10T00:00:00"/>
    <d v="2024-10-11T00:00:00"/>
    <s v="-"/>
    <s v="AGENDADO PARA 19/10"/>
    <s v="CONSTRUÍDO"/>
    <s v="O&amp;M"/>
    <s v="CONSTRUÍDO"/>
    <n v="0"/>
    <m/>
  </r>
  <r>
    <s v="MGJFW"/>
    <s v="M2025EST_MGJFW_01"/>
    <s v="ATIVO PEND. RÁDIO"/>
    <s v="FLAT"/>
    <s v="REDE OK"/>
    <s v="ATIVO"/>
    <s v="-"/>
    <s v="-"/>
    <s v="NA"/>
    <s v="NA"/>
    <s v="MGJIR-MGJFW-RD JIR"/>
    <x v="0"/>
    <s v="MGJFG"/>
    <s v="MGJIR"/>
    <s v="-"/>
    <s v="JUIZ DE FORA_2025"/>
    <x v="0"/>
    <s v="5KM+ 3 POSTES+ ENTRADA ÚNICA 1km; PONTA DE REDE"/>
    <s v="10/02/2026 - Atualizado prazo de proteção rádio conforme coluna &quot;RÁDIO/PRAZO&quot;;"/>
    <s v="NÃO"/>
    <s v="CANCELADO"/>
    <s v="REDE OK"/>
    <s v="ATIVO"/>
    <s v="DEFINIR"/>
    <s v="-"/>
    <s v="-"/>
    <x v="0"/>
    <s v="NA"/>
    <s v="NA"/>
    <x v="0"/>
    <d v="2026-04-25T00:00:00"/>
    <m/>
    <n v="0"/>
    <s v="VALIDAR RÁDIO BRUNO"/>
    <m/>
    <m/>
    <s v="N/A"/>
    <d v="2025-09-30T00:00:00"/>
    <d v="2025-09-30T00:00:00"/>
    <m/>
    <m/>
    <m/>
    <m/>
    <s v="500K"/>
    <s v="NÃO LOC"/>
    <s v="HL5G_2025MGJFW"/>
  </r>
  <r>
    <s v="MGRGA"/>
    <s v="M2024EST_MGRGA_01"/>
    <s v="ATIVO"/>
    <s v="SIM"/>
    <s v="REDE OK"/>
    <m/>
    <d v="2024-10-28T00:00:00"/>
    <d v="2024-10-28T00:00:00"/>
    <s v="NA"/>
    <s v="NA"/>
    <s v="MGSAG-MGSDM-MGRGA-MGSAG"/>
    <x v="1"/>
    <s v="MGSAG"/>
    <s v="MGSAG"/>
    <s v="Ativo"/>
    <s v="BELO HORIZONTE"/>
    <x v="1"/>
    <s v="REDE ENTREGUE CONFORME TOPOLOGIA ESTRUTURANTE"/>
    <m/>
    <s v="NÃO"/>
    <s v="ATIVO"/>
    <s v="REDE OK"/>
    <d v="1899-12-30T00:00:00"/>
    <s v="TELEMONT MG"/>
    <s v="-"/>
    <s v="W0"/>
    <x v="1"/>
    <n v="512397"/>
    <s v="Aprovado HQ"/>
    <x v="0"/>
    <m/>
    <m/>
    <m/>
    <m/>
    <m/>
    <m/>
    <s v="N/A"/>
    <d v="2024-10-04T00:00:00"/>
    <d v="2024-10-14T00:00:00"/>
    <s v="-"/>
    <s v="AGENDADO PARA 18/10 08:00"/>
    <s v="CONSTRUÍDO"/>
    <s v="O&amp;M"/>
    <s v="CONSTRUÍDO"/>
    <n v="0"/>
    <m/>
  </r>
  <r>
    <s v="MGJIG"/>
    <s v="M2024EST_MGJIG_01"/>
    <s v="ATIVO"/>
    <s v="SIM"/>
    <s v="REDE OK"/>
    <m/>
    <d v="2024-09-06T00:00:00"/>
    <d v="2024-10-28T00:00:00"/>
    <s v="NA"/>
    <s v="PENDENTE"/>
    <s v="MGJFO-MGJIG-MGJJD-MGJFO"/>
    <x v="5"/>
    <s v="MGIVA"/>
    <s v="MGJFO"/>
    <s v="Ativo"/>
    <s v="JUIZ DE FORA"/>
    <x v="6"/>
    <s v="REDE ENTREGUE CONFORME TOPOLOGIA ESTRUTURANTE"/>
    <m/>
    <s v="NÃO"/>
    <s v="ATIVO"/>
    <s v="REDE OK"/>
    <d v="1899-12-30T00:00:00"/>
    <s v="TELEMONT MG"/>
    <s v="-"/>
    <s v="W0"/>
    <x v="1"/>
    <n v="509272"/>
    <s v="Aprovado HQ"/>
    <x v="0"/>
    <m/>
    <m/>
    <m/>
    <e v="#REF!"/>
    <m/>
    <m/>
    <s v="N/A"/>
    <s v="REDE OK"/>
    <d v="2024-10-28T00:00:00"/>
    <s v="-"/>
    <m/>
    <s v="CONSTRUÍDO"/>
    <s v="O&amp;M"/>
    <s v="500K"/>
    <n v="1"/>
    <m/>
  </r>
  <r>
    <s v="MGSAE"/>
    <s v="M2024EST_MGSAE_01"/>
    <s v="CANCELADO"/>
    <s v="NÃO"/>
    <s v="CANCELADO"/>
    <m/>
    <s v="-"/>
    <s v="-"/>
    <s v="NA"/>
    <s v="NA"/>
    <s v="MGJFO-MGSAE(FLAT)-MGJFO"/>
    <x v="5"/>
    <s v="MGIVA"/>
    <s v="MGJFO"/>
    <s v="Ativo"/>
    <s v="JUIZ DE FORA"/>
    <x v="6"/>
    <s v="23/12/2024 - Arthur: para a entrega do Dezembro Compromisso, deram &quot;REUSO FO&quot;_x000a_sex 29/11/2024 10:40 - Sites: Entrega do projeto executivo_x000a__x000a_qua 13/11/2024 15:18 - Katiuscia: @Gustavo De Carvalho Rosa e @Atlas Carvalho Junior,_x000a__x000a_Boa tarde!_x000a__x000a_Até a defesa de verba para a construção FO para a segunda alça ou implantação rádio, podemos ter a documentação atualizada para ativar flat?_x000a__x000a_seg 11/11/2024 15:04 - Atlas: Não temos enlace existente no site MGSAE. Temos visada para o HL5D de origem; MGJFO._x000a_Baixa ocupação de tráfego; entorno de 300 Mbps_x000a_Segue proposta de enlace MGSAE-MGJFO para proteção assimétrica da fibra._x000a__x000a_Slide já inserido no sharepoint._x000a__x000a_11/11/2024 - Edinho: verificará com o supervisor o Wiliam se consegue entregar flat._x000a__x000a_seg 11/11/2024 13:50 - Albino: @Gustavo De Carvalho Rosa e @Atlas Carvalho Junior, boa tarde._x000a_A 2ª alça do SITES MGSAE em alto custo._x000a_Poderia por favor, avaliar a proteção via rádio desse caso?_x000a__x000a_seg 11/11/2024 13:43 - @Albino Rodrigues Neto Segue o custo atualizado após 2° emissão do projeto: alça 1 + alça 2 + itens da cartilha. || @Alexandre Cordeiro Vaz Solicitei revalidação do custo, o draft anterior – 509277 será substituído pelo id 528069. || @Katiuscia Dos Santos Pedra Robert_x000a_Diante da revisão do projeto/alto custo, solicito apoio para aprovação de pelo menos 1 alça --- MGJFO-MGSAE(FLAT)-MGJFO_x000a__x000a_06/11/2024 - Arthur: pedi para dar andamento para garantimos a alça flat._x000a__x000a_sex 01/11/2024 18:05 - Edson: Conforme falamos segue abaixo as soluções encontradas em capo para atender a topologia MGJFO-MGSAE-MGJFO._x000a_Alça A, vamos usar o cabo que lançamos para atender o site MGJFO, cabo indicado no projeto é BACKBONE._x000a_Alça B, vamos precisar laçar 6500 de cabo devido o não ter cabo no trajeto indicado._x000a__x000a_31/10/2024 - Plan Eder: alterou de &quot;Nov. Oportunidade&quot; para &quot;Nov. Compromisso&quot;_x000a_06/08/2024 - Plan Eder: mudou para &quot;AGOSTO OPORTUNIDADE&quot;, era &quot;AGOSTO ESTRUTURANTE&quot;."/>
    <s v="-"/>
    <s v="NÃO"/>
    <s v="CANCELADO"/>
    <s v="CANCELADO"/>
    <d v="1899-12-30T00:00:00"/>
    <s v="TELEMONT MG"/>
    <s v="-"/>
    <s v="W0"/>
    <x v="1"/>
    <n v="509277"/>
    <s v="Aprovado HQ"/>
    <x v="3"/>
    <m/>
    <m/>
    <m/>
    <e v="#REF!"/>
    <m/>
    <m/>
    <s v="N/A"/>
    <d v="2024-10-24T00:00:00"/>
    <d v="2024-10-29T00:00:00"/>
    <s v="-"/>
    <s v="VALIDAÇÃO DE DRAFT - CUSTO ALTO"/>
    <s v="ALTO CUSTO"/>
    <s v="OSP/PROJETO"/>
    <s v="500K"/>
    <n v="0"/>
    <m/>
  </r>
  <r>
    <s v="MGRGG"/>
    <s v="M2023EST_MGRGG_01"/>
    <s v="ATIVO"/>
    <s v="SIM"/>
    <s v="REDE OK"/>
    <m/>
    <d v="2024-10-24T00:00:00"/>
    <d v="2024-10-25T00:00:00"/>
    <s v="NA"/>
    <s v="NA"/>
    <s v="MGRAP-MGRGG-MGRAP"/>
    <x v="1"/>
    <s v="MGLUE"/>
    <s v="MGRAP"/>
    <s v="Ativo HL4 / Falta HL5D"/>
    <s v="BELO HORIZONTE"/>
    <x v="1"/>
    <s v="REDE ENTREGUE CONFORME TOPOLOGIA ESTRUTURANTE"/>
    <m/>
    <s v="NÃO"/>
    <s v="ATIVO"/>
    <s v="REDE OK"/>
    <d v="1899-12-30T00:00:00"/>
    <s v="TELEMONT MG"/>
    <s v="-"/>
    <s v="W0"/>
    <x v="1"/>
    <n v="523203"/>
    <s v="Aprovado HQ"/>
    <x v="0"/>
    <m/>
    <m/>
    <m/>
    <m/>
    <m/>
    <m/>
    <s v="N/A"/>
    <d v="2024-10-11T00:00:00"/>
    <d v="2024-10-23T00:00:00"/>
    <s v="PENDENTE ANALISE"/>
    <s v="OBRA EM ANDAMENTO CLUSTER LUE"/>
    <s v="CONSTRUÍDO"/>
    <s v="O&amp;M"/>
    <s v="CONSTRUÍDO"/>
    <n v="1"/>
    <m/>
  </r>
  <r>
    <s v="MGRGL"/>
    <s v="M2024EST_MGRGL_01"/>
    <s v="ATIVO"/>
    <s v="SIM"/>
    <s v="REDE OK"/>
    <m/>
    <d v="2024-10-30T00:00:00"/>
    <d v="2024-10-31T00:00:00"/>
    <s v="NA"/>
    <s v="NA"/>
    <s v="MGCRS-MGRGL-MGCRS"/>
    <x v="1"/>
    <s v="MGLUE"/>
    <s v="MGCRS"/>
    <s v="Ativo HL4 / Falta HL5D"/>
    <s v="BELO HORIZONTE"/>
    <x v="1"/>
    <s v="REDE ENTREGUE CONFORME TOPOLOGIA ESTRUTURANTE"/>
    <m/>
    <s v="NÃO"/>
    <s v="ATIVO"/>
    <s v="REDE OK"/>
    <d v="1899-12-30T00:00:00"/>
    <s v="TELEMONT MG"/>
    <s v="-"/>
    <s v="W0"/>
    <x v="1"/>
    <n v="523205"/>
    <s v="Aprovado HQ"/>
    <x v="0"/>
    <m/>
    <m/>
    <m/>
    <m/>
    <m/>
    <m/>
    <s v="N/A"/>
    <d v="2024-10-11T00:00:00"/>
    <d v="2024-10-23T00:00:00"/>
    <s v="PENDENTE ANALISE"/>
    <s v="OBRA EM ANDAMENTO CLUSTER LUE"/>
    <s v="CONSTRUÍDO"/>
    <s v="O&amp;M"/>
    <s v="CONSTRUÍDO"/>
    <n v="0"/>
    <m/>
  </r>
  <r>
    <s v="MGCTP"/>
    <s v="HL4_CTP"/>
    <s v="ATIVO PEND. 3ª ALÇA "/>
    <s v="SIM"/>
    <s v="REDE OK"/>
    <s v="ATIVO"/>
    <d v="2025-10-15T00:00:00"/>
    <d v="2025-11-13T00:00:00"/>
    <s v="NÃO"/>
    <s v="PENDENTE"/>
    <s v="MGJFG-MGCTP-MGJFG/MGJFG"/>
    <x v="8"/>
    <s v="MGJFG"/>
    <s v="MGJFG"/>
    <s v="-"/>
    <s v="JUIZ DE FORA_2025"/>
    <x v="0"/>
    <s v="Pronto! Depende de MGSSP."/>
    <s v="13/11/25 - Ativo com duas alças; 29/10/25 - Jose Adonias precisa enviar os QSF's de 100G para instalar nos HL3 sem esse modulos é impossivel ativar o CTP-HL4"/>
    <s v="NÃO"/>
    <s v="ATIVO"/>
    <s v="REDE OK"/>
    <s v="ATIVO"/>
    <s v="NORT"/>
    <s v="-"/>
    <s v="-"/>
    <x v="0"/>
    <n v="591978"/>
    <s v="Empreiteira"/>
    <x v="0"/>
    <m/>
    <m/>
    <m/>
    <m/>
    <m/>
    <m/>
    <s v="N/A"/>
    <s v="REDE OK"/>
    <s v="ATIVO"/>
    <m/>
    <m/>
    <s v="APROVAÇÃO DE DRAFT"/>
    <m/>
    <s v="500K"/>
    <s v="NÃO LOC"/>
    <s v="HL4_2025MGCTP"/>
  </r>
  <r>
    <s v="MGRME"/>
    <s v="M2024EST_MGRME_01"/>
    <s v="ATIVO"/>
    <s v="SIM"/>
    <s v="REDE OK"/>
    <m/>
    <d v="2024-09-10T00:00:00"/>
    <d v="2024-10-18T00:00:00"/>
    <s v="NA"/>
    <s v="NA"/>
    <s v="MGBLO-MGSPV-MGCCR-MGRME-MGBLO"/>
    <x v="1"/>
    <s v="MGSAG"/>
    <s v="MGBLO"/>
    <s v="Ativo HL4 / Falta HL5D"/>
    <s v="BELO HORIZONTE"/>
    <x v="1"/>
    <s v="REDE ENTREGUE CONFORME TOPOLOGIA ESTRUTURANTE"/>
    <m/>
    <s v="NÃO"/>
    <s v="ATIVO"/>
    <s v="REDE OK"/>
    <d v="1899-12-30T00:00:00"/>
    <s v="TELEMONT MG"/>
    <s v="-"/>
    <s v="W0"/>
    <x v="1"/>
    <n v="512313"/>
    <s v="Aprovado HQ"/>
    <x v="0"/>
    <m/>
    <m/>
    <m/>
    <m/>
    <m/>
    <m/>
    <s v="N/A"/>
    <d v="2024-10-11T00:00:00"/>
    <d v="2024-10-17T00:00:00"/>
    <s v="-"/>
    <s v="Enviado e-mail para o Adriano em 17/10 Realizar a Ativação. Reparo Tratato"/>
    <s v="CONSTRUÍDO"/>
    <s v="O&amp;M"/>
    <s v="CONSTRUÍDO"/>
    <n v="0"/>
    <m/>
  </r>
  <r>
    <s v="MGRPM"/>
    <s v="M2023EST_MGRPM_01"/>
    <s v="ATIVO"/>
    <s v="SIM"/>
    <s v="REDE OK"/>
    <m/>
    <d v="2024-06-22T00:00:00"/>
    <d v="2024-06-22T00:00:00"/>
    <s v="NÃO"/>
    <s v="PENDENTE"/>
    <s v="MGSAG-MGRPM-MGSAG / MGSAG-MGRPM"/>
    <x v="3"/>
    <s v="MGSAG"/>
    <s v="-"/>
    <s v="Ativo"/>
    <s v="BELO HORIZONTE"/>
    <x v="1"/>
    <s v="ATIVO COM  PROTEÇÃO TOPOLOGIA ESTRUT - CFO + ROLLOUT"/>
    <m/>
    <s v="NÃO"/>
    <s v="ATIVO"/>
    <s v="REDE OK"/>
    <d v="1899-12-30T00:00:00"/>
    <s v="TELEMONT MG"/>
    <s v="-"/>
    <s v="W0"/>
    <x v="1"/>
    <n v="507979"/>
    <s v="Regional"/>
    <x v="0"/>
    <m/>
    <m/>
    <m/>
    <m/>
    <m/>
    <m/>
    <s v="N/A"/>
    <s v="REDE OK"/>
    <s v="ATIVO"/>
    <s v="-"/>
    <m/>
    <s v="CONSTRUÍDO"/>
    <s v="O&amp;M"/>
    <s v="CONSTRUÍDO"/>
    <n v="0"/>
    <m/>
  </r>
  <r>
    <s v="MGRJS"/>
    <s v="M2024EST_MGRJS_01"/>
    <s v="ATIVO - RÁDIO"/>
    <s v="RÁDIO"/>
    <s v="RÁDIO"/>
    <m/>
    <d v="2024-07-10T00:00:00"/>
    <d v="2024-07-10T00:00:00"/>
    <s v="NA"/>
    <s v="NA"/>
    <s v="RADIO"/>
    <x v="1"/>
    <s v="MGFLR"/>
    <s v="MGBSJ"/>
    <s v="Ativo HL4 / Falta HL5D"/>
    <s v="BELO HORIZONTE"/>
    <x v="1"/>
    <s v="RÁDIO"/>
    <m/>
    <s v="SIM"/>
    <s v="RÁDIO"/>
    <s v="RÁDIO"/>
    <d v="1899-12-30T00:00:00"/>
    <s v="ENGENHARIA RÁDIO"/>
    <s v="-"/>
    <s v="W0"/>
    <x v="1"/>
    <s v="MOIN"/>
    <s v="NA"/>
    <x v="0"/>
    <m/>
    <m/>
    <m/>
    <s v="VALIDAR PREDECESSOR ELISANGÊLA"/>
    <m/>
    <m/>
    <s v="N/A"/>
    <s v="REDE OK"/>
    <s v="ATIVO"/>
    <s v="-"/>
    <m/>
    <s v="CONSTRUÍDO"/>
    <s v="O&amp;M"/>
    <s v="CONSTRUÍDO"/>
    <n v="0"/>
    <m/>
  </r>
  <r>
    <s v="MGSJS"/>
    <s v="M2024EST_MGSJS_01"/>
    <s v="ATIVO"/>
    <s v="SIM"/>
    <s v="REDE OK"/>
    <m/>
    <d v="2024-10-10T00:00:00"/>
    <d v="2025-07-14T00:00:00"/>
    <s v="NA"/>
    <s v="NA"/>
    <s v="MGICA-MGSJS-MGIGW-MGICA"/>
    <x v="1"/>
    <s v="MGBET"/>
    <s v="MGICA"/>
    <s v="Ativo HL4 / Falta HL5D"/>
    <s v="SÃO JOAQUIM DE BICAS"/>
    <x v="1"/>
    <s v="seg 30/06/2025 18:27 - Lucas: Segue TA 345581942 para reparo.REDE ENTREGUE CONFORME TOPOLOGIA ESTRUTURANTE"/>
    <m/>
    <s v="NÃO"/>
    <s v="ATIVO"/>
    <s v="REDE OK"/>
    <s v="ATIVO"/>
    <s v="TELEMONT MG"/>
    <s v="-"/>
    <s v="-"/>
    <x v="1"/>
    <n v="512257"/>
    <s v="Regional"/>
    <x v="0"/>
    <m/>
    <m/>
    <m/>
    <m/>
    <m/>
    <m/>
    <s v="N/A"/>
    <s v="PENDENCIA PROJETO"/>
    <s v="PENDENCIA PROJETO"/>
    <s v="PENDENTE REVISAO DE PROJETO"/>
    <s v="NECESSARIO A EMISSAO DE NOVO PROJETO CONTEMPLANDO LANÇAMENTO ADICIONAL DE 1,5KM DE CABO"/>
    <s v="CONSTRUÍDO"/>
    <s v="O&amp;M"/>
    <s v="CONSTRUÍDO"/>
    <n v="0"/>
    <m/>
  </r>
  <r>
    <s v="MGSAG"/>
    <s v="M_MGSAG_01"/>
    <s v="ATIVO"/>
    <s v="SIM"/>
    <s v="REDE OK"/>
    <m/>
    <d v="2024-01-01T00:00:00"/>
    <d v="2024-01-01T00:00:00"/>
    <s v="SIM"/>
    <s v="REDE OK"/>
    <s v="3 Vias - LUE"/>
    <x v="2"/>
    <s v="MGSAG"/>
    <s v="-"/>
    <s v="Ativo"/>
    <s v="BELO HORIZONTE"/>
    <x v="1"/>
    <s v="ATIVO COM  PROTEÇÃO TOPOLOGIA ESTRUT - CFO + ROLLOUT"/>
    <m/>
    <s v="NÃO"/>
    <s v="ATIVO"/>
    <s v="REDE OK"/>
    <d v="1899-12-30T00:00:00"/>
    <s v="MOP"/>
    <s v="-"/>
    <s v="W0"/>
    <x v="1"/>
    <s v="NA"/>
    <s v="NA"/>
    <x v="0"/>
    <m/>
    <m/>
    <m/>
    <m/>
    <m/>
    <m/>
    <s v="N/A"/>
    <s v="REDE OK"/>
    <s v="ATIVO"/>
    <s v="-"/>
    <m/>
    <s v="CONSTRUÍDO"/>
    <s v="O&amp;M"/>
    <s v="CONSTRUÍDO"/>
    <n v="1"/>
    <m/>
  </r>
  <r>
    <s v="MGSAK"/>
    <s v="M2024EST_MGSAK_01"/>
    <s v="ATIVO"/>
    <s v="SIM"/>
    <s v="REDE OK"/>
    <m/>
    <d v="2024-08-31T00:00:00"/>
    <d v="2024-09-16T00:00:00"/>
    <s v="NA"/>
    <s v="NA"/>
    <s v="MGBLO-MGSAK-MGBLO"/>
    <x v="1"/>
    <s v="MGSAG"/>
    <s v="MGBLO"/>
    <s v="Ativo HL4 / Ativo HL5D"/>
    <s v="BELO HORIZONTE"/>
    <x v="1"/>
    <s v="REDE ENTREGUE CONFORME TOPOLOGIA ESTRUTURANTE"/>
    <m/>
    <s v="NÃO"/>
    <s v="ATIVO"/>
    <s v="REDE OK"/>
    <d v="1899-12-30T00:00:00"/>
    <s v="TELEMONT MG"/>
    <s v="-"/>
    <s v="W0"/>
    <x v="1"/>
    <n v="512307"/>
    <s v="Aprovado HQ"/>
    <x v="0"/>
    <m/>
    <m/>
    <m/>
    <m/>
    <m/>
    <m/>
    <s v="N/A"/>
    <s v="REDE OK"/>
    <s v="ATIVO"/>
    <s v="-"/>
    <m/>
    <s v="CONSTRUÍDO"/>
    <s v="O&amp;M"/>
    <s v="CONSTRUÍDO"/>
    <n v="0"/>
    <m/>
  </r>
  <r>
    <s v="MGULI"/>
    <s v="M2023_MGULI_01"/>
    <s v="ATIVO"/>
    <s v="SIM"/>
    <s v="REDE OK"/>
    <m/>
    <d v="2024-06-17T00:00:00"/>
    <d v="2024-09-18T00:00:00"/>
    <s v="NA"/>
    <s v="NA"/>
    <s v="MGUTP-MGULI-MGUTP"/>
    <x v="5"/>
    <s v="MGUTP"/>
    <s v="MGUTP"/>
    <m/>
    <s v="UBERLÂNDIA"/>
    <x v="4"/>
    <s v="REDE ENTREGUE CONFORME TOPOLOGIA ESTRUTURANTE"/>
    <m/>
    <s v="NÃO"/>
    <s v="ATIVO"/>
    <s v="REDE OK"/>
    <d v="1899-12-30T00:00:00"/>
    <s v="ONDACOM"/>
    <s v="-"/>
    <s v="W0"/>
    <x v="1"/>
    <n v="508203"/>
    <s v="Aprovado HQ"/>
    <x v="0"/>
    <m/>
    <m/>
    <m/>
    <e v="#REF!"/>
    <m/>
    <m/>
    <s v="N/A"/>
    <s v="REDE OK"/>
    <s v="ATIVO"/>
    <s v="-"/>
    <m/>
    <s v="CONSTRUÍDO"/>
    <s v="O&amp;M"/>
    <s v="500K"/>
    <n v="0"/>
    <m/>
  </r>
  <r>
    <s v="MGVCD"/>
    <s v="M2024EST_MGVCD_01"/>
    <s v="ATIVO"/>
    <s v="SIM"/>
    <s v="REDE OK"/>
    <m/>
    <d v="2024-08-08T00:00:00"/>
    <d v="2024-10-28T00:00:00"/>
    <s v="NA"/>
    <s v="NA"/>
    <s v="MGSCL-MGVCD-MGSCL"/>
    <x v="1"/>
    <s v="MGSLA"/>
    <s v="MGSCL"/>
    <s v="Ativo"/>
    <s v="VESPASIANO"/>
    <x v="1"/>
    <s v="REDE ENTREGUE CONFORME TOPOLOGIA ESTRUTURANTE"/>
    <m/>
    <s v="NÃO"/>
    <s v="ATIVO"/>
    <s v="REDE OK"/>
    <d v="1899-12-30T00:00:00"/>
    <s v="TELEMONT MG"/>
    <s v="-"/>
    <s v="W0"/>
    <x v="1"/>
    <n v="506524"/>
    <s v="Aprovado HQ"/>
    <x v="0"/>
    <m/>
    <m/>
    <m/>
    <m/>
    <m/>
    <m/>
    <s v="N/A"/>
    <s v="REDE OK"/>
    <d v="2024-10-08T00:00:00"/>
    <s v="-"/>
    <s v="ACIONADO 17/10, PREVISAO PARA 18/10"/>
    <s v="CONSTRUÍDO"/>
    <s v="O&amp;M"/>
    <s v="CONSTRUÍDO"/>
    <n v="0"/>
    <m/>
  </r>
  <r>
    <s v="MGSAR"/>
    <s v="M2024EST_MGSAR_01"/>
    <s v="ATIVO"/>
    <s v="SIM"/>
    <s v="REDE OK"/>
    <m/>
    <d v="2024-07-11T00:00:00"/>
    <d v="2024-05-08T00:00:00"/>
    <s v="NA"/>
    <s v="NA"/>
    <s v="MGCBR-MGBUK-MGSAR-MGCBR"/>
    <x v="1"/>
    <s v="MGESL"/>
    <s v="MGCBR"/>
    <s v="Ativo"/>
    <s v="BELO HORIZONTE"/>
    <x v="1"/>
    <s v="ATIVO COM  PROTEÇÃO TOPOLOGIA ESTRUT - LANÇAMENTO"/>
    <m/>
    <s v="SIM"/>
    <s v="ATIVO"/>
    <s v="REDE OK"/>
    <d v="1899-12-30T00:00:00"/>
    <s v="TELEMONT MG"/>
    <s v="-"/>
    <s v="W0"/>
    <x v="1"/>
    <s v="MOIN"/>
    <s v="NA"/>
    <x v="0"/>
    <m/>
    <m/>
    <m/>
    <m/>
    <m/>
    <m/>
    <s v="N/A"/>
    <s v="REDE OK"/>
    <s v="ATIVO"/>
    <s v="-"/>
    <m/>
    <s v="CONSTRUÍDO"/>
    <s v="O&amp;M"/>
    <s v="CONSTRUÍDO"/>
    <n v="0"/>
    <m/>
  </r>
  <r>
    <s v="MGSBC"/>
    <s v="M2024EST_MGSBC_01"/>
    <s v="ATIVO"/>
    <s v="SIM"/>
    <s v="REDE OK"/>
    <m/>
    <d v="2024-06-08T00:00:00"/>
    <d v="2024-08-27T00:00:00"/>
    <s v="NA"/>
    <s v="NA"/>
    <s v="MGPQN-MGMPI-MGSBC-MGPQN"/>
    <x v="1"/>
    <s v="MGBHF"/>
    <s v="MGPQN"/>
    <s v="Ativo"/>
    <s v="BELO HORIZONTE"/>
    <x v="1"/>
    <s v="REDE ENTREGUE COM  PROTEÇÃO TOPOLOGIA ESTRUT - LANÇAMENTO "/>
    <s v="NÃO"/>
    <s v="SIM"/>
    <s v="ATIVO"/>
    <s v="REDE OK"/>
    <d v="1899-12-30T00:00:00"/>
    <s v="ICOMON SP"/>
    <s v="-"/>
    <s v="W0"/>
    <x v="1"/>
    <s v="NA"/>
    <s v="NA"/>
    <x v="0"/>
    <m/>
    <m/>
    <m/>
    <m/>
    <m/>
    <m/>
    <s v="N/A"/>
    <s v="REDE OK"/>
    <s v="ATIVO"/>
    <s v="-"/>
    <m/>
    <s v="CONSTRUÍDO"/>
    <s v="O&amp;M"/>
    <s v="CONSTRUÍDO"/>
    <n v="0"/>
    <m/>
  </r>
  <r>
    <s v="MGSBN"/>
    <s v="M2024EST_MGSBN_01"/>
    <s v="ATIVO"/>
    <s v="SIM"/>
    <s v="REDE OK"/>
    <m/>
    <d v="2024-10-23T00:00:00"/>
    <d v="2024-10-24T00:00:00"/>
    <s v="NA"/>
    <s v="NA"/>
    <s v="MGLUE-MGSBN-MGLUE"/>
    <x v="1"/>
    <s v="MGLUE"/>
    <s v="MGLUE"/>
    <s v="Ativo"/>
    <s v="BELO HORIZONTE"/>
    <x v="1"/>
    <s v="REDE ENTREGUE CONFORME TOPOLOGIA ESTRUTURANTE"/>
    <m/>
    <s v="NÃO"/>
    <s v="ATIVO"/>
    <s v="REDE OK"/>
    <d v="1899-12-30T00:00:00"/>
    <s v="TELEMONT MG"/>
    <s v="-"/>
    <s v="W0"/>
    <x v="1"/>
    <n v="523206"/>
    <s v="Aprovado HQ"/>
    <x v="0"/>
    <m/>
    <m/>
    <m/>
    <m/>
    <m/>
    <m/>
    <s v="N/A"/>
    <d v="2024-10-11T00:00:00"/>
    <d v="2024-10-24T00:00:00"/>
    <s v="PENDENTE ANALISE"/>
    <s v="REDE OK"/>
    <s v="CONSTRUÍDO"/>
    <s v="O&amp;M"/>
    <s v="CONSTRUÍDO"/>
    <n v="0"/>
    <m/>
  </r>
  <r>
    <s v="MGSCI"/>
    <s v="M2024EST_MGSCI_01"/>
    <s v="ATIVO"/>
    <s v="SIM"/>
    <s v="REDE OK"/>
    <m/>
    <d v="2025-01-13T00:00:00"/>
    <d v="2025-01-23T00:00:00"/>
    <s v="NA"/>
    <s v="NA"/>
    <s v="MGG37-MGSCI-MGMCA-MGCJT-MGG37"/>
    <x v="1"/>
    <s v="MGG37"/>
    <s v="MGG37"/>
    <s v="Ativo"/>
    <s v="CONTAGEM"/>
    <x v="1"/>
    <s v="06/01/2025 - Leonardo: finalizando o lançamento do trecho 700m + 2 emendas com MOP._x000a_qui 26/12/2024 17:22 - Joseff: Alinhamos a atividade para ser realizada dias 02 e 03._x000a_ter 17/12/2024 17:19 - Thiago Marques: @Arthur Monteiro Da Silva,_x000a__x000a_Ficando dentro dos 33k pode seguir, caso contrario a troca de rede degrada deve ser feita via O&amp;M._x000a_seg 16/12/2024 10:09 - Matheus: Realizando a formatação de CJT&gt;MCA, identificamos um trecho de aproximadamente 700mts, que está muito degradado com emendas e rompimento parcial. Nossa fibra está parada nesse trecho. Será necessário realizar o lançamento desse cabo e inserir duas emendas. _x000a__x000a_•_x0009_Lançar cabo em vermelho. Rota existente correta fisicamente em verde._x000a__x000a_09/12/2024 - Matheus: mantem o prazo, fusão em andamento._x000a_ter 03/12/2024 11:21 - Felipe: depende de licença_x000a_01/08/2024 - Arthur: id cancelado, será executado pela MOIN_x000a_qua 03/07/2024 10:48 - Sites: Entrega do projeto executivo_x000a_ter 02/07/2024 15:24 - Telemont enviou o projeto executivo"/>
    <m/>
    <s v="NÃO"/>
    <s v="ATIVO"/>
    <s v="REDE OK"/>
    <d v="1899-12-30T00:00:00"/>
    <s v="TELEMONT MG"/>
    <s v="-"/>
    <s v="W0"/>
    <x v="1"/>
    <n v="517431"/>
    <s v="Aprovado HQ"/>
    <x v="0"/>
    <m/>
    <m/>
    <m/>
    <m/>
    <m/>
    <m/>
    <s v="N/A"/>
    <d v="2025-01-10T00:00:00"/>
    <d v="1899-12-30T00:00:00"/>
    <s v="-"/>
    <s v="-"/>
    <s v="CONSTRUÍDO"/>
    <s v="TELEMONT"/>
    <s v="EM CONSTRUÇÃO"/>
    <n v="1"/>
    <m/>
  </r>
  <r>
    <s v="MGSCP"/>
    <s v="M2023EST_MGSCP_01"/>
    <s v="ATIVO"/>
    <s v="SIM"/>
    <s v="REDE OK"/>
    <m/>
    <d v="2024-07-23T00:00:00"/>
    <d v="2024-08-19T00:00:00"/>
    <s v="NA"/>
    <s v="NA"/>
    <s v="MGBHP-MGSCP-MGBHP"/>
    <x v="1"/>
    <s v="MGFLR"/>
    <s v="MGBHP"/>
    <s v="Ativo HL4 / Ativo HL5D"/>
    <s v="BELO HORIZONTE"/>
    <x v="1"/>
    <s v="REDE ENTREGUE COM  PROTEÇÃO TOPOLOGIA ESTRUT - LANÇAMENTO "/>
    <m/>
    <s v="SIM"/>
    <s v="ATIVO"/>
    <s v="REDE OK"/>
    <d v="1899-12-30T00:00:00"/>
    <s v="ICOMON MG"/>
    <s v="-"/>
    <s v="W0"/>
    <x v="1"/>
    <s v="NA"/>
    <s v="NA"/>
    <x v="0"/>
    <m/>
    <m/>
    <m/>
    <m/>
    <m/>
    <m/>
    <s v="N/A"/>
    <s v="REDE OK"/>
    <s v="ATIVO"/>
    <s v="-"/>
    <m/>
    <s v="CONSTRUÍDO"/>
    <s v="O&amp;M"/>
    <s v="CONSTRUÍDO"/>
    <n v="0"/>
    <m/>
  </r>
  <r>
    <s v="MGJFD"/>
    <s v="M2024EST_MGJFD_01"/>
    <s v="CANCELADO"/>
    <s v="SIM"/>
    <s v="REDE OK"/>
    <m/>
    <d v="2024-11-12T00:00:00"/>
    <s v="-"/>
    <s v="NA"/>
    <s v="NA"/>
    <s v="MGIVA-MGJFD(FLAT)-MGIVA"/>
    <x v="5"/>
    <s v="MGIVA"/>
    <s v="MGIVA"/>
    <s v="Ativo"/>
    <s v="JUIZ DE FORA"/>
    <x v="6"/>
    <s v="16/06/2025 - Arthur: status até entação era REPARO FO_x000a_REDE ENTREGUE CONFORME TOPOLOGIA ESTRUTURANTE"/>
    <s v="27/02 - Ativo no estruturante com defeito na segunda alça; "/>
    <s v="NÃO"/>
    <s v="CANCELADO"/>
    <s v="REDE OK"/>
    <d v="1899-12-30T00:00:00"/>
    <s v="TELEMONT MG"/>
    <s v="-"/>
    <s v="W0"/>
    <x v="1"/>
    <n v="509268"/>
    <s v="Aprovado HQ"/>
    <x v="3"/>
    <m/>
    <m/>
    <m/>
    <e v="#REF!"/>
    <m/>
    <m/>
    <s v="N/A"/>
    <d v="2024-10-22T00:00:00"/>
    <d v="2024-10-27T00:00:00"/>
    <s v="-"/>
    <m/>
    <s v="CONSTRUÍDO"/>
    <s v="OSP/IMPL"/>
    <s v="500K"/>
    <n v="1"/>
    <m/>
  </r>
  <r>
    <s v="MGSDM"/>
    <s v="M2024EST_MGSDM_01"/>
    <s v="ATIVO"/>
    <s v="SIM"/>
    <s v="REDE OK"/>
    <m/>
    <d v="2024-10-28T00:00:00"/>
    <d v="2024-10-28T00:00:00"/>
    <s v="NA"/>
    <s v="NA"/>
    <s v="MGSAG-MGSDM-MGRGA-MGSAG"/>
    <x v="1"/>
    <s v="MGSAG"/>
    <s v="MGSAG"/>
    <s v="Ativo"/>
    <s v="BELO HORIZONTE"/>
    <x v="1"/>
    <s v="REDE ENTREGUE CONFORME TOPOLOGIA ESTRUTURANTE"/>
    <m/>
    <s v="NÃO"/>
    <s v="ATIVO"/>
    <s v="REDE OK"/>
    <d v="1899-12-30T00:00:00"/>
    <s v="TELEMONT MG"/>
    <s v="-"/>
    <s v="W0"/>
    <x v="1"/>
    <n v="512397"/>
    <s v="Aprovado HQ"/>
    <x v="0"/>
    <m/>
    <m/>
    <m/>
    <m/>
    <m/>
    <m/>
    <s v="N/A"/>
    <d v="2024-10-04T00:00:00"/>
    <d v="2024-10-09T00:00:00"/>
    <s v="-"/>
    <s v="AGENDADO PARA 18/10 08:00"/>
    <s v="CONSTRUÍDO"/>
    <s v="O&amp;M"/>
    <s v="CONSTRUÍDO"/>
    <n v="0"/>
    <m/>
  </r>
  <r>
    <s v="MGSHE"/>
    <s v="M2024EST_MGSHE_01"/>
    <s v="ATIVO"/>
    <s v="SIM"/>
    <s v="REDE OK"/>
    <m/>
    <d v="2024-08-20T00:00:00"/>
    <d v="2024-09-10T00:00:00"/>
    <s v="NA"/>
    <s v="NA"/>
    <s v="MGVNZ-MGSHE-MGVNZ"/>
    <x v="1"/>
    <s v="MGSLA"/>
    <s v="MGVNZ"/>
    <s v="Ativo"/>
    <s v="BELO HORIZONTE"/>
    <x v="1"/>
    <s v="REDE ENTREGUE CONFORME TOPOLOGIA ESTRUTURANTE"/>
    <m/>
    <s v="NÃO"/>
    <s v="ATIVO"/>
    <s v="REDE OK"/>
    <d v="1899-12-30T00:00:00"/>
    <s v="TELEMONT MG"/>
    <s v="-"/>
    <s v="W0"/>
    <x v="1"/>
    <n v="538690"/>
    <s v="Aprovado HQ"/>
    <x v="0"/>
    <m/>
    <m/>
    <m/>
    <m/>
    <m/>
    <m/>
    <s v="N/A"/>
    <s v="REDE OK"/>
    <s v="ATIVO"/>
    <s v="-"/>
    <m/>
    <s v="CONSTRUÍDO"/>
    <s v="O&amp;M"/>
    <s v="CONSTRUÍDO"/>
    <n v="0"/>
    <m/>
  </r>
  <r>
    <s v="MGSIL"/>
    <s v="M2023EST_MGSIL_01"/>
    <s v="ATIVO"/>
    <s v="SIM"/>
    <s v="REDE OK"/>
    <m/>
    <d v="2024-07-22T00:00:00"/>
    <d v="2024-08-26T00:00:00"/>
    <s v="NA"/>
    <s v="NA"/>
    <s v="MGCNO-MGSIL-MGBRE-MGCNO"/>
    <x v="1"/>
    <s v="MGJCT"/>
    <s v="MGCNO"/>
    <s v="Ativo"/>
    <s v="BELO HORIZONTE"/>
    <x v="1"/>
    <s v="REDE ENTREGUE COM  PROTEÇÃO TOPOLOGIA ESTRUT - LANÇAMENTO "/>
    <m/>
    <s v="SIM"/>
    <s v="ATIVO"/>
    <s v="REDE OK"/>
    <d v="1899-12-30T00:00:00"/>
    <s v="ICOMON SP / MOP"/>
    <s v="-"/>
    <s v="W0"/>
    <x v="1"/>
    <n v="508004"/>
    <s v="Empreiteira"/>
    <x v="0"/>
    <m/>
    <m/>
    <m/>
    <m/>
    <m/>
    <m/>
    <s v="N/A"/>
    <s v="REDE OK"/>
    <s v="ATIVO"/>
    <s v="-"/>
    <m/>
    <s v="CONSTRUÍDO"/>
    <s v="O&amp;M"/>
    <s v="CONSTRUÍDO"/>
    <n v="0"/>
    <m/>
  </r>
  <r>
    <s v="MGPIH"/>
    <s v="M2024EST_MGPIH_01"/>
    <s v="ATIVO - RÁDIO"/>
    <s v="RÁDIO"/>
    <s v="RÁDIO"/>
    <m/>
    <s v="RADIO"/>
    <s v="RADIO"/>
    <s v="NA"/>
    <s v="NA"/>
    <s v="RADIO"/>
    <x v="1"/>
    <s v="MGSLU"/>
    <s v="MGSLU"/>
    <s v="Não Ativo"/>
    <s v="SANTA LUZIA"/>
    <x v="1"/>
    <s v="REDE ENTREGUE CONFORME TOPOLOGIA ESTRUTURANTE"/>
    <s v="AGUARDAR HL4 SLU"/>
    <s v="NÃO"/>
    <s v="RÁDIO"/>
    <s v="RÁDIO"/>
    <d v="1899-12-30T00:00:00"/>
    <s v="ENGENHARIA RÁDIO"/>
    <s v="-"/>
    <s v="W0"/>
    <x v="1"/>
    <s v="NA"/>
    <s v="NA"/>
    <x v="2"/>
    <m/>
    <m/>
    <m/>
    <s v="VALIDAR PREDECESSOR ELISANGÊLA"/>
    <m/>
    <m/>
    <s v="N/A"/>
    <s v="REDE OK"/>
    <s v="ATIVO"/>
    <s v="-"/>
    <m/>
    <s v="CONSTRUÍDO"/>
    <s v="ENGENHARIA TX"/>
    <s v="CONSTRUÍDO"/>
    <n v="0"/>
    <m/>
  </r>
  <r>
    <s v="MGSIO"/>
    <s v="M2024EST_MGSIO_01"/>
    <s v="ATIVO"/>
    <s v="SIM"/>
    <s v="REDE OK"/>
    <m/>
    <d v="2024-08-29T00:00:00"/>
    <d v="2024-09-06T00:00:00"/>
    <s v="NA"/>
    <s v="NA"/>
    <s v="MGCXU-MGSIO-MGCXU"/>
    <x v="1"/>
    <s v="MGLUE"/>
    <s v="MGCXU"/>
    <s v="Ativo HL4 / Ativo HL5D"/>
    <s v="BELO HORIZONTE"/>
    <x v="1"/>
    <s v="REDE ENTREGUE CONFORME TOPOLOGIA ESTRUTURANTE"/>
    <m/>
    <s v="NÃO"/>
    <s v="ATIVO"/>
    <s v="REDE OK"/>
    <d v="1899-12-30T00:00:00"/>
    <s v="ICOMON MG"/>
    <s v="-"/>
    <s v="W0"/>
    <x v="1"/>
    <s v="NA"/>
    <s v="NA"/>
    <x v="0"/>
    <m/>
    <m/>
    <m/>
    <m/>
    <m/>
    <m/>
    <s v="N/A"/>
    <s v="REDE OK"/>
    <s v="ATIVO"/>
    <s v="-"/>
    <m/>
    <s v="CONSTRUÍDO"/>
    <s v="O&amp;M"/>
    <s v="CONSTRUÍDO"/>
    <n v="1"/>
    <m/>
  </r>
  <r>
    <s v="MGUAD"/>
    <s v="M2024EST_MGUAD_01"/>
    <s v="ATIVO"/>
    <s v="SIM"/>
    <s v="REDE OK"/>
    <m/>
    <d v="2024-12-19T00:00:00"/>
    <d v="2025-02-22T00:00:00"/>
    <s v="NA"/>
    <s v="NA"/>
    <s v="MGUTP-MGUAD-MGUTP"/>
    <x v="5"/>
    <s v="MGUTP"/>
    <s v="MGUTP"/>
    <m/>
    <s v="UBERLÂNDIA"/>
    <x v="4"/>
    <s v="REDE ENTREGUE CONFORME TOPOLOGIA ESTRUTURANTE"/>
    <m/>
    <s v="NÃO"/>
    <s v="ATIVO"/>
    <s v="REDE OK"/>
    <d v="1899-12-30T00:00:00"/>
    <s v="TELEMONT MG"/>
    <s v="-"/>
    <s v="W0"/>
    <x v="1"/>
    <n v="523463"/>
    <s v="Aprovado HQ"/>
    <x v="0"/>
    <m/>
    <m/>
    <m/>
    <e v="#REF!"/>
    <m/>
    <m/>
    <s v="N/A"/>
    <d v="2024-11-19T00:00:00"/>
    <d v="2024-11-24T00:00:00"/>
    <s v="-"/>
    <m/>
    <s v="CONSTRUÍDO"/>
    <s v="OSP/IMPL"/>
    <s v="500K"/>
    <n v="0"/>
    <m/>
  </r>
  <r>
    <s v="MGSJQ"/>
    <s v="M2023EST_MGSJQ_01"/>
    <s v="ATIVO"/>
    <s v="SIM"/>
    <s v="REDE OK"/>
    <m/>
    <d v="2024-05-04T00:00:00"/>
    <d v="2024-05-04T00:00:00"/>
    <s v="NA"/>
    <s v="NA"/>
    <s v="MGPNP-MGSJQ-MGPNP"/>
    <x v="1"/>
    <s v="MGBAM"/>
    <s v="MGPNP"/>
    <s v="Ativo"/>
    <s v="BELO HORIZONTE"/>
    <x v="1"/>
    <s v="ATIVO COM  PROTEÇÃO TOPOLOGIA ESTRUT - CFO + ROLLOUT"/>
    <m/>
    <s v="SIM"/>
    <s v="ATIVO"/>
    <s v="REDE OK"/>
    <d v="1899-12-30T00:00:00"/>
    <s v="ICOMON MG"/>
    <s v="-"/>
    <s v="W0"/>
    <x v="1"/>
    <s v="MOIN"/>
    <s v="NA"/>
    <x v="0"/>
    <m/>
    <m/>
    <m/>
    <m/>
    <m/>
    <m/>
    <s v="N/A"/>
    <s v="REDE OK"/>
    <s v="ATIVO"/>
    <s v="-"/>
    <m/>
    <s v="CONSTRUÍDO"/>
    <s v="O&amp;M"/>
    <s v="CONSTRUÍDO"/>
    <n v="0"/>
    <m/>
  </r>
  <r>
    <s v="MGKBN"/>
    <s v="M2024EST_MGKBN_01"/>
    <s v="ATIVO"/>
    <s v="SIM"/>
    <s v="REDE OK"/>
    <m/>
    <d v="2024-12-12T00:00:00"/>
    <d v="2025-05-29T00:00:00"/>
    <s v="NA"/>
    <s v="NA"/>
    <s v="MGUFU-MGKBN-MGUFU"/>
    <x v="5"/>
    <s v="MGUTP"/>
    <s v="MGUFU"/>
    <m/>
    <s v="UBERLÂNDIA"/>
    <x v="4"/>
    <s v="REDE ENTREGUE CONFORME TOPOLOGIA ESTRUTURANTE"/>
    <s v="13/03 - Uma alça com defeito nas fibras, acionado rede externa"/>
    <s v="NÃO"/>
    <s v="ATIVO"/>
    <s v="REDE OK"/>
    <d v="1899-12-30T00:00:00"/>
    <s v="TELEMONT MG"/>
    <s v="-"/>
    <s v="W0"/>
    <x v="1"/>
    <n v="523466"/>
    <s v="Regional"/>
    <x v="0"/>
    <m/>
    <m/>
    <m/>
    <e v="#REF!"/>
    <m/>
    <m/>
    <s v="N/A"/>
    <d v="2024-11-19T00:00:00"/>
    <d v="2024-11-24T00:00:00"/>
    <s v="-"/>
    <m/>
    <s v="CONSTRUÍDO"/>
    <s v="OSP/IMPL"/>
    <s v="500K"/>
    <n v="0"/>
    <m/>
  </r>
  <r>
    <s v="MGSMA"/>
    <s v="M2023EST_MGSMA_01"/>
    <s v="ATIVO"/>
    <s v="SIM"/>
    <s v="REDE OK"/>
    <m/>
    <d v="2024-05-13T00:00:00"/>
    <s v="-"/>
    <s v="NA"/>
    <s v="NA"/>
    <s v="MGCCA-MGSMA-MGCCA"/>
    <x v="1"/>
    <s v="MGG37"/>
    <s v="MGCCA"/>
    <s v="Ativo"/>
    <s v="BELO HORIZONTE"/>
    <x v="1"/>
    <s v="REDE ENTREGUE COM PROTEÇÃO TOPOLOGIA ESTRUT - CFO + ROLLOUT"/>
    <m/>
    <s v="NÃO"/>
    <s v="ATIVO"/>
    <s v="REDE OK"/>
    <d v="1899-12-30T00:00:00"/>
    <s v="TELEMONT MG"/>
    <s v="-"/>
    <s v="W0"/>
    <x v="1"/>
    <n v="508016"/>
    <s v="Empreiteira"/>
    <x v="0"/>
    <m/>
    <m/>
    <m/>
    <m/>
    <m/>
    <m/>
    <s v="N/A"/>
    <s v="REDE OK"/>
    <s v="ATIVO"/>
    <s v="-"/>
    <m/>
    <s v="CONSTRUÍDO"/>
    <s v="O&amp;M"/>
    <s v="CONSTRUÍDO"/>
    <n v="0"/>
    <m/>
  </r>
  <r>
    <s v="MGSMI"/>
    <s v="M2024EST_MGSMI_01"/>
    <s v="ATIVO"/>
    <s v="SIM"/>
    <s v="REDE OK"/>
    <m/>
    <d v="2024-08-05T00:00:00"/>
    <d v="2024-08-07T00:00:00"/>
    <s v="NA"/>
    <s v="NA"/>
    <s v="MGPQN-MGBEV-MGSMI-MGPQN"/>
    <x v="1"/>
    <s v="MGBHF"/>
    <s v="MGPQN"/>
    <s v="Ativo"/>
    <s v="BELO HORIZONTE"/>
    <x v="1"/>
    <s v="ATIVO COM  PROTEÇÃO TOPOLOGIA ESTRUT (WSP)"/>
    <m/>
    <s v="SIM"/>
    <s v="ATIVO"/>
    <s v="REDE OK"/>
    <d v="1899-12-30T00:00:00"/>
    <s v="ICOMON SP"/>
    <s v="-"/>
    <s v="W0"/>
    <x v="1"/>
    <s v="MOIN"/>
    <s v="NA"/>
    <x v="0"/>
    <m/>
    <m/>
    <m/>
    <m/>
    <m/>
    <m/>
    <s v="N/A"/>
    <s v="REDE OK"/>
    <s v="ATIVO"/>
    <s v="-"/>
    <m/>
    <s v="CONSTRUÍDO"/>
    <s v="O&amp;M"/>
    <s v="CONSTRUÍDO"/>
    <n v="0"/>
    <m/>
  </r>
  <r>
    <s v="MGSOM"/>
    <s v="M2024EST_MGSOM_01"/>
    <s v="ATIVO"/>
    <s v="SIM"/>
    <s v="REDE OK"/>
    <m/>
    <d v="2024-07-17T00:00:00"/>
    <d v="2024-07-19T00:00:00"/>
    <s v="NA"/>
    <s v="NA"/>
    <s v="MGBPU-MGPAB-MGSOM-MGBPU"/>
    <x v="1"/>
    <s v="MGVSO"/>
    <s v="MGBPU"/>
    <s v="Ativo HL4 / Falta HL5D"/>
    <s v="BELO HORIZONTE"/>
    <x v="1"/>
    <s v="ATIVO COM PROTEÇÃO TOPOLOGIA ESTRUT - CFO + ROLLOUT"/>
    <m/>
    <s v="NÃO"/>
    <s v="ATIVO"/>
    <s v="REDE OK"/>
    <d v="1899-12-30T00:00:00"/>
    <s v="TELEMONT MG"/>
    <s v="-"/>
    <s v="W0"/>
    <x v="1"/>
    <n v="504046"/>
    <s v="Aprovado HQ"/>
    <x v="0"/>
    <m/>
    <m/>
    <m/>
    <m/>
    <m/>
    <m/>
    <s v="N/A"/>
    <s v="REDE OK"/>
    <s v="ATIVO"/>
    <s v="-"/>
    <m/>
    <s v="CONSTRUÍDO"/>
    <s v="O&amp;M"/>
    <s v="CONSTRUÍDO"/>
    <n v="1"/>
    <m/>
  </r>
  <r>
    <s v="MGSPE"/>
    <s v="M2024EST_MGSPE_01"/>
    <s v="ATIVO"/>
    <s v="SIM"/>
    <s v="REDE OK"/>
    <m/>
    <d v="2024-09-26T00:00:00"/>
    <d v="2024-10-22T00:00:00"/>
    <s v="NA"/>
    <s v="NA"/>
    <s v="MGCIC-MGCFF-MGSPE-MGCIC"/>
    <x v="1"/>
    <s v="MGG37"/>
    <s v="MGCIC"/>
    <s v="Ativo"/>
    <s v="CONTAGEM"/>
    <x v="1"/>
    <s v="REDE ENTREGUE CONFORME TOPOLOGIA ESTRUTURANTE"/>
    <m/>
    <s v="NÃO"/>
    <s v="ATIVO"/>
    <s v="REDE OK"/>
    <d v="1899-12-30T00:00:00"/>
    <s v="TELEMONT MG"/>
    <s v="-"/>
    <s v="W0"/>
    <x v="1"/>
    <n v="517444"/>
    <s v="Empreiteira"/>
    <x v="0"/>
    <m/>
    <m/>
    <m/>
    <m/>
    <m/>
    <m/>
    <s v="N/A"/>
    <s v="REDE OK"/>
    <d v="2024-10-08T00:00:00"/>
    <s v="-"/>
    <s v="AGENDADO PARA 18/10 08:00"/>
    <s v="CONSTRUÍDO"/>
    <s v="O&amp;M"/>
    <s v="CONSTRUÍDO"/>
    <n v="0"/>
    <m/>
  </r>
  <r>
    <s v="MGJLR"/>
    <s v="M2024EST_MGJLR_01"/>
    <s v="ATIVO PEND. RÁDIO"/>
    <s v="FLAT"/>
    <s v="REDE OK"/>
    <s v="ATIVO"/>
    <s v="-"/>
    <s v="-"/>
    <s v="NA"/>
    <s v="NA"/>
    <s v="MGJSM-MGJLR- RD JSM"/>
    <x v="0"/>
    <s v="MGJFG"/>
    <s v="MGJSM"/>
    <s v="-"/>
    <s v="JUIZ DE FORA_2025"/>
    <x v="0"/>
    <s v="18/07/2025 - Arthur: ativo no estruturante de 2024, não recebemos ID metro 2025, então não teremos como revalidar Ids._x000a_ACESSO ÚNICO"/>
    <s v="-"/>
    <s v="NÃO"/>
    <s v="CANCELADO"/>
    <s v="REDE OK"/>
    <s v="ATIVO"/>
    <s v="NA"/>
    <s v="-"/>
    <s v="-"/>
    <x v="0"/>
    <s v="CRIAR ID"/>
    <s v="Empreiteira"/>
    <x v="0"/>
    <d v="2025-09-18T00:00:00"/>
    <n v="0"/>
    <m/>
    <s v="VALIDAR RÁDIO BRUNO"/>
    <m/>
    <m/>
    <s v="N/A"/>
    <d v="2025-09-30T00:00:00"/>
    <d v="2025-09-30T00:00:00"/>
    <m/>
    <m/>
    <m/>
    <m/>
    <s v="500K"/>
    <s v="NÃO LOC"/>
    <s v="HL5G_2025MGJLR"/>
  </r>
  <r>
    <s v="MGRAV"/>
    <s v="M2024EST_MGRAV_01"/>
    <s v="ATIVO - RÁDIO"/>
    <s v="RÁDIO"/>
    <s v="RÁDIO"/>
    <m/>
    <s v="RADIO"/>
    <s v="RADIO"/>
    <s v="NA"/>
    <s v="NA"/>
    <s v="RADIO"/>
    <x v="1"/>
    <s v="MGSLU"/>
    <s v="MGSLU"/>
    <s v="Não Ativo"/>
    <s v="SABARÁ"/>
    <x v="1"/>
    <s v="SEM AÇÃO RE"/>
    <s v="AGUARDAR HL4 SLU"/>
    <s v="NÃO"/>
    <s v="RÁDIO"/>
    <s v="RÁDIO"/>
    <d v="1899-12-30T00:00:00"/>
    <s v="ENGENHARIA RÁDIO"/>
    <s v="-"/>
    <s v="W0"/>
    <x v="1"/>
    <s v="NA"/>
    <s v="NA"/>
    <x v="2"/>
    <m/>
    <m/>
    <m/>
    <s v="VALIDAR PREDECESSOR ELISANGÊLA"/>
    <m/>
    <m/>
    <s v="N/A"/>
    <s v="REDE OK"/>
    <s v="ATIVO"/>
    <s v="-"/>
    <m/>
    <s v="CONSTRUÍDO"/>
    <s v="ENGENHARIA TX"/>
    <s v="CONSTRUÍDO"/>
    <n v="0"/>
    <m/>
  </r>
  <r>
    <s v="MGRBA"/>
    <s v="M2024EST_MGRBA_01"/>
    <s v="ATIVO - RÁDIO"/>
    <s v="RÁDIO"/>
    <s v="RÁDIO"/>
    <m/>
    <s v="RADIO"/>
    <s v="RADIO"/>
    <s v="NA"/>
    <s v="NA"/>
    <s v="RADIO"/>
    <x v="1"/>
    <s v="MGRNJ"/>
    <s v="MGRNJ"/>
    <s v="Não Ativo"/>
    <s v="ESMERALDAS"/>
    <x v="1"/>
    <s v="SEM AÇÃO RE"/>
    <m/>
    <s v="NÃO"/>
    <s v="RÁDIO"/>
    <s v="RÁDIO"/>
    <d v="1899-12-30T00:00:00"/>
    <s v="ENGENHARIA RÁDIO"/>
    <s v="-"/>
    <s v="W0"/>
    <x v="1"/>
    <s v="NA"/>
    <s v="NA"/>
    <x v="2"/>
    <m/>
    <m/>
    <m/>
    <s v="VALIDAR PREDECESSOR ELISANGÊLA"/>
    <m/>
    <m/>
    <s v="N/A"/>
    <s v="REDE OK"/>
    <s v="ATIVO"/>
    <s v="-"/>
    <m/>
    <s v="CONSTRUÍDO"/>
    <s v="ENGENHARIA TX"/>
    <s v="CONSTRUÍDO"/>
    <n v="0"/>
    <m/>
  </r>
  <r>
    <s v="MGUJR"/>
    <s v="M2024EST_MGUJR_01"/>
    <s v="ATIVO"/>
    <s v="SIM"/>
    <s v="REDE OK"/>
    <m/>
    <d v="2024-12-10T00:00:00"/>
    <s v="-"/>
    <s v="NA"/>
    <s v="NA"/>
    <s v="MGCJN-MGUJR-MGCJN"/>
    <x v="5"/>
    <s v="MGUTP"/>
    <s v="MGJAR"/>
    <m/>
    <s v="UBERLÂNDIA"/>
    <x v="4"/>
    <s v="ter 01/07/2025 09:50 - Daniel Pacheco: Como falamos, os casos em amarelo iremos tramitar novamente o id de aprovação._x000a_30 de junho de 2025 11:23 - Gustavo Rosa: Ativo para MGJAR-MGUJR-MGJAR_x000a_REDE ENTREGUE CONFORME TOPOLOGIA ESTRUTURANTE"/>
    <s v="MGCJN REDE PREVISTA"/>
    <s v="NÃO"/>
    <s v="ATIVO"/>
    <s v="REDE OK"/>
    <d v="1899-12-30T00:00:00"/>
    <s v="TELEMONT MG"/>
    <s v="-"/>
    <s v="W0"/>
    <x v="1"/>
    <n v="523467"/>
    <s v="Empreiteira"/>
    <x v="0"/>
    <m/>
    <m/>
    <m/>
    <e v="#REF!"/>
    <m/>
    <m/>
    <s v="N/A"/>
    <d v="2024-11-19T00:00:00"/>
    <d v="2024-11-24T00:00:00"/>
    <s v="-"/>
    <m/>
    <s v="CONSTRUÍDO"/>
    <s v="OSP/IMPL"/>
    <s v="500K"/>
    <n v="1"/>
    <m/>
  </r>
  <r>
    <s v="MGSPN"/>
    <s v="M2024EST_MGSPN_01"/>
    <s v="ATIVO"/>
    <s v="SIM"/>
    <s v="REDE OK"/>
    <m/>
    <d v="2024-08-30T00:00:00"/>
    <d v="2024-09-05T00:00:00"/>
    <s v="NA"/>
    <s v="NA"/>
    <s v="MGCXU-MGSPN-MGCXU"/>
    <x v="1"/>
    <s v="MGLUE"/>
    <s v="MGCXU"/>
    <s v="Ativo HL4 / Falta HL5D"/>
    <s v="BELO HORIZONTE"/>
    <x v="1"/>
    <s v="ATIVO SEM PROTEÇÃO || PROTEÇÃO ENTREGUE EM 30/08"/>
    <m/>
    <s v="NÃO"/>
    <s v="ATIVO"/>
    <s v="REDE OK"/>
    <d v="1899-12-30T00:00:00"/>
    <s v="ICOMON MG"/>
    <s v="-"/>
    <s v="W0"/>
    <x v="1"/>
    <s v="NA"/>
    <s v="NA"/>
    <x v="0"/>
    <m/>
    <m/>
    <m/>
    <m/>
    <m/>
    <m/>
    <s v="N/A"/>
    <s v="REDE OK"/>
    <s v="ATIVO"/>
    <s v="-"/>
    <m/>
    <s v="CONSTRUÍDO"/>
    <s v="O&amp;M"/>
    <s v="CONSTRUÍDO"/>
    <n v="0"/>
    <m/>
  </r>
  <r>
    <s v="MGSPV"/>
    <s v="M2024EST_MGSPV_01"/>
    <s v="ATIVO"/>
    <s v="SIM"/>
    <s v="REDE OK"/>
    <m/>
    <d v="2024-09-10T00:00:00"/>
    <d v="2024-10-18T00:00:00"/>
    <s v="NA"/>
    <s v="NA"/>
    <s v="MGBLO-MGSPV-MGCCR-MGRME-MGBLO"/>
    <x v="1"/>
    <s v="MGSAG"/>
    <s v="MGBLO"/>
    <s v="Ativo HL4 / Falta HL5D"/>
    <s v="BELO HORIZONTE"/>
    <x v="1"/>
    <s v="REDE ENTREGUE CONFORME TOPOLOGIA ESTRUTURANTE"/>
    <m/>
    <s v="NÃO"/>
    <s v="ATIVO"/>
    <s v="REDE OK"/>
    <d v="1899-12-30T00:00:00"/>
    <s v="TELEMONT MG"/>
    <s v="-"/>
    <s v="W0"/>
    <x v="1"/>
    <n v="512313"/>
    <s v="Aprovado HQ"/>
    <x v="0"/>
    <m/>
    <m/>
    <m/>
    <m/>
    <m/>
    <m/>
    <s v="N/A"/>
    <d v="2024-10-11T00:00:00"/>
    <d v="2024-10-17T00:00:00"/>
    <s v="-"/>
    <s v="Enviado e-mail para o Adriano em 17/10 Realizar a Ativação. Reparo Tratato"/>
    <s v="CONSTRUÍDO"/>
    <s v="O&amp;M"/>
    <s v="CONSTRUÍDO"/>
    <n v="0"/>
    <m/>
  </r>
  <r>
    <s v="MGSRM"/>
    <s v="M2024EST_MGSRM_01"/>
    <s v="ATIVO"/>
    <s v="SIM"/>
    <s v="REDE OK"/>
    <m/>
    <d v="2024-03-22T00:00:00"/>
    <d v="2024-03-22T00:00:00"/>
    <s v="NA"/>
    <s v="NA"/>
    <s v="MGBHF-MGSRM-MGBHF"/>
    <x v="1"/>
    <s v="MGBHF"/>
    <s v="MGBHF"/>
    <s v="Ativo"/>
    <s v="BELO HORIZONTE"/>
    <x v="1"/>
    <s v="REDE ENTREGUE COM  PROTEÇÃO TOPOLOGIA ESTRUT - CFO + ROLLOUT"/>
    <m/>
    <s v="SIM"/>
    <s v="ATIVO"/>
    <s v="REDE OK"/>
    <d v="1899-12-30T00:00:00"/>
    <s v="ICOMON SP"/>
    <s v="-"/>
    <s v="W0"/>
    <x v="1"/>
    <s v="MOIN"/>
    <s v="NA"/>
    <x v="0"/>
    <m/>
    <m/>
    <m/>
    <m/>
    <m/>
    <m/>
    <s v="N/A"/>
    <s v="REDE OK"/>
    <s v="ATIVO"/>
    <s v="-"/>
    <m/>
    <s v="CONSTRUÍDO"/>
    <s v="O&amp;M"/>
    <s v="CONSTRUÍDO"/>
    <n v="0"/>
    <m/>
  </r>
  <r>
    <s v="MGSRP"/>
    <s v="M2024EST_MGSRP_01"/>
    <s v="ATIVO"/>
    <s v="SIM"/>
    <s v="REDE OK"/>
    <m/>
    <d v="2024-07-30T00:00:00"/>
    <d v="2024-08-21T00:00:00"/>
    <s v="NA"/>
    <s v="NA"/>
    <s v="MGBHF-MGCTS-MGTSZ-MGSRP-MGBHF"/>
    <x v="1"/>
    <s v="MGBHF"/>
    <s v="MGBHF"/>
    <s v="Ativo"/>
    <s v="BELO HORIZONTE"/>
    <x v="1"/>
    <s v="REDE ENTREGUE COM  PROTEÇÃO TOPOLOGIA ESTRUT - LANÇAMENTO "/>
    <m/>
    <s v="SIM"/>
    <s v="ATIVO"/>
    <s v="REDE OK"/>
    <d v="1899-12-30T00:00:00"/>
    <s v="ICOMON SP"/>
    <s v="-"/>
    <s v="W0"/>
    <x v="1"/>
    <s v="NA"/>
    <s v="NA"/>
    <x v="0"/>
    <m/>
    <m/>
    <m/>
    <m/>
    <m/>
    <m/>
    <s v="N/A"/>
    <s v="REDE OK"/>
    <s v="ATIVO"/>
    <s v="-"/>
    <m/>
    <s v="CONSTRUÍDO"/>
    <s v="O&amp;M"/>
    <s v="CONSTRUÍDO"/>
    <n v="0"/>
    <m/>
  </r>
  <r>
    <s v="MGJDA"/>
    <s v="M2024EST_MGJDA_01"/>
    <s v="ATIVO"/>
    <s v="SIM"/>
    <s v="REDE OK"/>
    <m/>
    <d v="2024-08-02T00:00:00"/>
    <d v="2024-11-05T00:00:00"/>
    <s v="NA"/>
    <s v="NA"/>
    <s v="MGQBV-MGRNK-MGJDA-MGRNU-MGQBV"/>
    <x v="1"/>
    <s v="MGBHN"/>
    <s v="MGQBV"/>
    <s v="Não Ativo"/>
    <s v="RIBEIRÃO DAS NEVES"/>
    <x v="1"/>
    <s v="REDE ENTREGUE CONFORME TOPOLOGIA ESTRUTURANTE"/>
    <m/>
    <s v="NÃO"/>
    <s v="ATIVO"/>
    <s v="REDE OK"/>
    <d v="1899-12-30T00:00:00"/>
    <s v="TELEMONT MG"/>
    <s v="-"/>
    <s v="W0"/>
    <x v="1"/>
    <n v="538659"/>
    <s v="Aprovado HQ"/>
    <x v="0"/>
    <m/>
    <m/>
    <m/>
    <m/>
    <m/>
    <m/>
    <s v="N/A"/>
    <s v="REDE OK"/>
    <d v="2024-10-04T00:00:00"/>
    <s v="-"/>
    <s v="31/10/2024 - Plan James: concluído_x000a_Enviado e-mail para o Adriano em 17/10 Realizar a Ativação. Reparo Tratato"/>
    <s v="CONSTRUÍDO"/>
    <s v="O&amp;M"/>
    <s v="CONSTRUÍDO"/>
    <n v="0"/>
    <m/>
  </r>
  <r>
    <s v="MGSSB"/>
    <s v="M2024EST_MGSSB_01"/>
    <s v="ATIVO"/>
    <s v="SIM"/>
    <s v="REDE OK"/>
    <m/>
    <d v="2024-05-17T00:00:00"/>
    <d v="2024-05-21T00:00:00"/>
    <s v="NA"/>
    <s v="NA"/>
    <s v="MGBCQ-MGERR-MGSSB-MGBCQ"/>
    <x v="1"/>
    <s v="MGBAM"/>
    <s v="MGBCQ"/>
    <s v="Ativo"/>
    <s v="BELO HORIZONTE"/>
    <x v="1"/>
    <s v="ATIVO COM  PROTEÇÃO TOPOLOGIA ESTRUT - LANÇAMENTO"/>
    <m/>
    <s v="SIM"/>
    <s v="ATIVO"/>
    <s v="REDE OK"/>
    <d v="1899-12-30T00:00:00"/>
    <s v="ICOMON MG"/>
    <s v="-"/>
    <s v="W0"/>
    <x v="1"/>
    <s v="MOIN"/>
    <s v="NA"/>
    <x v="0"/>
    <m/>
    <m/>
    <m/>
    <m/>
    <m/>
    <m/>
    <s v="N/A"/>
    <s v="REDE OK"/>
    <s v="ATIVO"/>
    <s v="-"/>
    <m/>
    <s v="CONSTRUÍDO"/>
    <s v="O&amp;M"/>
    <s v="CONSTRUÍDO"/>
    <n v="1"/>
    <m/>
  </r>
  <r>
    <s v="MGSTA"/>
    <s v="M2023EST_MGSTA_01"/>
    <s v="ATIVO"/>
    <s v="SIM"/>
    <s v="REDE OK"/>
    <m/>
    <d v="2024-07-11T00:00:00"/>
    <d v="2024-08-01T00:00:00"/>
    <s v="NA"/>
    <s v="NA"/>
    <s v="MGBBJ-MGTCA-MGSTA-MGBBJ"/>
    <x v="1"/>
    <s v="MGJCT"/>
    <s v="MGBBJ"/>
    <s v="Ativo"/>
    <s v="BELO HORIZONTE"/>
    <x v="1"/>
    <s v="REDE ENTREGUE COM  PROTEÇÃO TOPOLOGIA ESTRUT - LANÇAMENTO "/>
    <m/>
    <s v="SIM"/>
    <s v="ATIVO"/>
    <s v="REDE OK"/>
    <d v="1899-12-30T00:00:00"/>
    <s v="ICOMON SP / MOP"/>
    <s v="-"/>
    <s v="W0"/>
    <x v="1"/>
    <n v="508018"/>
    <s v="Aprovado HQ"/>
    <x v="0"/>
    <m/>
    <m/>
    <m/>
    <m/>
    <m/>
    <m/>
    <s v="N/A"/>
    <s v="REDE OK"/>
    <s v="ATIVO"/>
    <s v="-"/>
    <m/>
    <s v="CONSTRUÍDO"/>
    <s v="O&amp;M"/>
    <s v="CONSTRUÍDO"/>
    <n v="0"/>
    <m/>
  </r>
  <r>
    <s v="MGSTG"/>
    <s v="M2024EST_MGSTG_01"/>
    <s v="ATIVO"/>
    <s v="SIM"/>
    <s v="REDE OK"/>
    <m/>
    <d v="2024-09-30T00:00:00"/>
    <d v="2024-09-30T00:00:00"/>
    <s v="NA"/>
    <s v="NA"/>
    <s v="MGASO-MGBCC-MGSTG-MGASO"/>
    <x v="1"/>
    <s v="MGBHF"/>
    <s v="MGASO"/>
    <s v="Ativo"/>
    <s v="BELO HORIZONTE"/>
    <x v="1"/>
    <s v="REDE ENTREGUE CONFORME TOPOLOGIA ESTRUTURANTE"/>
    <m/>
    <s v="SIM"/>
    <s v="ATIVO"/>
    <s v="REDE OK"/>
    <d v="1899-12-30T00:00:00"/>
    <s v="ICOMON SP"/>
    <s v="-"/>
    <s v="W0"/>
    <x v="1"/>
    <s v="NA"/>
    <s v="NA"/>
    <x v="0"/>
    <m/>
    <m/>
    <m/>
    <m/>
    <m/>
    <m/>
    <s v="N/A"/>
    <s v="REDE OK"/>
    <s v="ATIVO"/>
    <s v="-"/>
    <m/>
    <s v="CONSTRUÍDO"/>
    <s v="O&amp;M"/>
    <s v="CONSTRUÍDO"/>
    <n v="0"/>
    <m/>
  </r>
  <r>
    <s v="MGJFN"/>
    <s v="M2024EST_MGJFN_01"/>
    <s v="CANCELADO"/>
    <s v="NÃO"/>
    <s v="CANCELADO"/>
    <m/>
    <s v="-"/>
    <s v="-"/>
    <s v="NA"/>
    <s v="NA"/>
    <s v="MGJFO-MGJFN-MGJFO"/>
    <x v="5"/>
    <s v="MGIVA"/>
    <s v="MGJFO"/>
    <s v="Ativo"/>
    <s v="JUIZ DE FORA"/>
    <x v="6"/>
    <s v="Seg 20/01/2025 09:00 - Edson: A fibra existente foi vandalizada, precisaremos lançar 350 metros para continuarmos com a formatação.  "/>
    <m/>
    <s v="NÃO"/>
    <s v="CANCELADO"/>
    <s v="CANCELADO"/>
    <d v="1899-12-30T00:00:00"/>
    <s v="TELEMONT MG"/>
    <s v="-"/>
    <s v="W0"/>
    <x v="1"/>
    <n v="512162"/>
    <s v="Regional"/>
    <x v="3"/>
    <m/>
    <m/>
    <m/>
    <e v="#REF!"/>
    <m/>
    <m/>
    <s v="N/A"/>
    <d v="2024-10-28T00:00:00"/>
    <d v="2024-11-02T00:00:00"/>
    <s v="-"/>
    <m/>
    <s v="REVALIDAÇÃO DE CUSTO"/>
    <s v="OSP/IMPL"/>
    <s v="500K"/>
    <n v="1"/>
    <m/>
  </r>
  <r>
    <s v="MGSTR"/>
    <s v="M2023EST_MGSTR_01"/>
    <s v="ATIVO"/>
    <s v="SIM"/>
    <s v="REDE OK"/>
    <m/>
    <d v="2024-07-05T00:00:00"/>
    <d v="2024-05-28T00:00:00"/>
    <s v="NA"/>
    <s v="NA"/>
    <s v="MGJAA-MGSTR-MGBHL-MGJAA"/>
    <x v="1"/>
    <s v="MGJCT"/>
    <s v="MGJAA"/>
    <s v="Ativo"/>
    <s v="BELO HORIZONTE"/>
    <x v="1"/>
    <s v="ATIVO COM  PROTEÇÃO TOPOLOGIA ESTRUT - LANÇAMENTO"/>
    <m/>
    <s v="SIM"/>
    <s v="ATIVO"/>
    <s v="REDE OK"/>
    <d v="1899-12-30T00:00:00"/>
    <s v="ICOMON SP / MOP"/>
    <s v="-"/>
    <s v="W0"/>
    <x v="1"/>
    <s v="MOIN"/>
    <s v="NA"/>
    <x v="0"/>
    <m/>
    <m/>
    <m/>
    <m/>
    <m/>
    <m/>
    <s v="N/A"/>
    <s v="REDE OK"/>
    <s v="ATIVO"/>
    <s v="-"/>
    <m/>
    <s v="CONSTRUÍDO"/>
    <s v="O&amp;M"/>
    <s v="CONSTRUÍDO"/>
    <n v="0"/>
    <m/>
  </r>
  <r>
    <s v="MGSTU"/>
    <s v="M2024EST_MGSTU_01"/>
    <s v="ATIVO"/>
    <s v="SIM"/>
    <s v="REDE OK"/>
    <m/>
    <d v="2024-06-26T00:00:00"/>
    <d v="2024-02-22T00:00:00"/>
    <s v="NA"/>
    <s v="NA"/>
    <s v="MGBHF-MGSTU-MGBHF"/>
    <x v="1"/>
    <s v="MGBHF"/>
    <s v="MGBHF"/>
    <s v="Ativo"/>
    <s v="BELO HORIZONTE"/>
    <x v="1"/>
    <s v="ATIVO COM  PROTEÇÃO TOPOLOGIA ESTRUT - CFO + ROLLOUT"/>
    <m/>
    <s v="SIM"/>
    <s v="ATIVO"/>
    <s v="REDE OK"/>
    <d v="1899-12-30T00:00:00"/>
    <s v="ICOMON SP"/>
    <s v="-"/>
    <s v="W0"/>
    <x v="1"/>
    <s v="MOIN"/>
    <s v="NA"/>
    <x v="0"/>
    <m/>
    <m/>
    <m/>
    <m/>
    <m/>
    <m/>
    <s v="N/A"/>
    <s v="REDE OK"/>
    <s v="ATIVO"/>
    <s v="-"/>
    <m/>
    <s v="CONSTRUÍDO"/>
    <s v="O&amp;M"/>
    <s v="CONSTRUÍDO"/>
    <n v="0"/>
    <m/>
  </r>
  <r>
    <s v="MGJJD"/>
    <s v="M2024EST_MGJJD_01"/>
    <s v="ATIVO"/>
    <s v="SIM"/>
    <s v="REDE OK"/>
    <m/>
    <d v="2024-09-06T00:00:00"/>
    <d v="2024-10-28T00:00:00"/>
    <s v="NA"/>
    <s v="PENDENTE"/>
    <s v="MGJFO-MGJIG-MGJJD-MGJFO"/>
    <x v="5"/>
    <s v="MGIVA"/>
    <s v="MGJFO"/>
    <s v="Ativo"/>
    <s v="JUIZ DE FORA"/>
    <x v="6"/>
    <s v="REDE ENTREGUE CONFORME TOPOLOGIA ESTRUTURANTE"/>
    <m/>
    <s v="NÃO"/>
    <s v="ATIVO"/>
    <s v="REDE OK"/>
    <d v="1899-12-30T00:00:00"/>
    <s v="TELEMONT MG"/>
    <s v="-"/>
    <s v="W0"/>
    <x v="1"/>
    <n v="509272"/>
    <s v="Aprovado HQ"/>
    <x v="0"/>
    <m/>
    <m/>
    <m/>
    <e v="#REF!"/>
    <m/>
    <m/>
    <s v="N/A"/>
    <s v="REDE OK"/>
    <d v="2024-10-28T00:00:00"/>
    <s v="-"/>
    <m/>
    <s v="CONSTRUÍDO"/>
    <s v="O&amp;M"/>
    <s v="500K"/>
    <n v="0"/>
    <m/>
  </r>
  <r>
    <s v="MGSUD"/>
    <s v="M2024EST_MGSUD_01"/>
    <s v="ATIVO"/>
    <s v="SIM"/>
    <s v="REDE OK"/>
    <m/>
    <d v="2024-08-27T00:00:00"/>
    <d v="2024-09-11T00:00:00"/>
    <s v="NA"/>
    <s v="NA"/>
    <s v="MGSLA-MGSUD-MGSLA"/>
    <x v="1"/>
    <s v="MGSLA"/>
    <s v="MGSLA"/>
    <s v="Ativo"/>
    <s v="BELO HORIZONTE"/>
    <x v="1"/>
    <s v="REDE ENTREGUE CONFORME TOPOLOGIA ESTRUTURANTE"/>
    <m/>
    <s v="NÃO"/>
    <s v="ATIVO"/>
    <s v="REDE OK"/>
    <d v="1899-12-30T00:00:00"/>
    <s v="TELEMONT MG"/>
    <s v="-"/>
    <s v="W0"/>
    <x v="1"/>
    <n v="506534"/>
    <s v="Aprovado HQ"/>
    <x v="0"/>
    <m/>
    <m/>
    <m/>
    <m/>
    <m/>
    <m/>
    <s v="N/A"/>
    <s v="REDE OK"/>
    <s v="ATIVO"/>
    <s v="-"/>
    <m/>
    <s v="CONSTRUÍDO"/>
    <s v="O&amp;M"/>
    <s v="CONSTRUÍDO"/>
    <n v="0"/>
    <m/>
  </r>
  <r>
    <s v="MGSUN"/>
    <s v="M2024EST_MGSUN_01"/>
    <s v="ATIVO"/>
    <s v="SIM"/>
    <s v="REDE OK"/>
    <m/>
    <d v="2024-08-30T00:00:00"/>
    <d v="2024-09-04T00:00:00"/>
    <s v="NA"/>
    <s v="NA"/>
    <s v="MGCXU-MGBXV-MGPIP-MGSUN-MGCXU"/>
    <x v="1"/>
    <s v="MGLUE"/>
    <s v="MGCXU"/>
    <s v="Ativo HL4 / Falta HL5D"/>
    <s v="BELO HORIZONTE"/>
    <x v="1"/>
    <s v="REDE ENTREGUE CONFORME TOPOLOGIA ESTRUTURANTE"/>
    <m/>
    <s v="NÃO"/>
    <s v="ATIVO"/>
    <s v="REDE OK"/>
    <d v="1899-12-30T00:00:00"/>
    <s v="ICOMON MG"/>
    <s v="-"/>
    <s v="W0"/>
    <x v="1"/>
    <s v="NA"/>
    <s v="NA"/>
    <x v="0"/>
    <m/>
    <m/>
    <m/>
    <m/>
    <m/>
    <m/>
    <s v="N/A"/>
    <s v="REDE OK"/>
    <s v="ATIVO"/>
    <s v="-"/>
    <m/>
    <s v="CONSTRUÍDO"/>
    <s v="O&amp;M"/>
    <s v="CONSTRUÍDO"/>
    <n v="1"/>
    <m/>
  </r>
  <r>
    <s v="MGCTZ"/>
    <s v="M2024EST_MGCTZ_01"/>
    <s v="ATIVO"/>
    <s v="SIM"/>
    <s v="REDE OK"/>
    <m/>
    <d v="2025-02-24T00:00:00"/>
    <d v="2025-02-28T00:00:00"/>
    <s v="NA"/>
    <s v="NA"/>
    <s v="MGCOX-MGCTZ-MGCDR-MGCOX"/>
    <x v="1"/>
    <s v="MGRNJ"/>
    <s v="MGELT"/>
    <s v="Não Ativo"/>
    <s v="RIBEIRÃO DAS NEVES"/>
    <x v="1"/>
    <m/>
    <s v="PREDECESSO RNJ-HL4 + ELT-HL5D "/>
    <s v="NÃO"/>
    <s v="ATIVO"/>
    <s v="REDE OK"/>
    <d v="1899-12-30T00:00:00"/>
    <s v="TELEMONT MG"/>
    <s v="-"/>
    <s v="W0"/>
    <x v="1"/>
    <n v="536415"/>
    <s v="Aprovado HQ"/>
    <x v="0"/>
    <m/>
    <m/>
    <m/>
    <m/>
    <m/>
    <m/>
    <s v="N/A"/>
    <d v="2025-01-20T00:00:00"/>
    <d v="1899-12-30T00:00:00"/>
    <s v="-"/>
    <s v="-"/>
    <s v="CONSTRUÍDO"/>
    <s v="TELEMONT"/>
    <s v="EM CONSTRUÇÃO"/>
    <n v="0"/>
    <m/>
  </r>
  <r>
    <s v="MGTAA"/>
    <s v="M2024EST_MGTAA_01"/>
    <s v="ATIVO"/>
    <s v="SIM"/>
    <s v="REDE OK"/>
    <m/>
    <d v="2024-07-23T00:00:00"/>
    <d v="2024-10-08T00:00:00"/>
    <s v="NA"/>
    <s v="NA"/>
    <s v="MGBHP-MGEPP-MGTAA-MGBHP"/>
    <x v="1"/>
    <s v="MGFLR"/>
    <s v="MGBHP"/>
    <s v="Ativo HL4 / Ativo HL5D"/>
    <s v="BELO HORIZONTE"/>
    <x v="1"/>
    <s v="REDE ENTREGUE COM  PROTEÇÃO TOPOLOGIA ESTRUT - CFO + ROLLOUT"/>
    <m/>
    <s v="SIM"/>
    <s v="ATIVO"/>
    <s v="REDE OK"/>
    <d v="1899-12-30T00:00:00"/>
    <s v="ICOMON MG"/>
    <s v="-"/>
    <s v="W0"/>
    <x v="1"/>
    <s v="NA"/>
    <s v="NA"/>
    <x v="0"/>
    <m/>
    <m/>
    <m/>
    <m/>
    <m/>
    <m/>
    <s v="N/A"/>
    <d v="2024-10-11T00:00:00"/>
    <d v="2024-10-21T00:00:00"/>
    <s v="-"/>
    <m/>
    <s v="CONSTRUÍDO"/>
    <s v="O&amp;M"/>
    <s v="CONSTRUÍDO"/>
    <n v="0"/>
    <m/>
  </r>
  <r>
    <s v="MGCDP"/>
    <s v="RADIOMGCDP"/>
    <s v="ATIVO"/>
    <s v="RÁDIO"/>
    <s v="RÁDIO"/>
    <m/>
    <s v="RADIO"/>
    <s v="RADIO"/>
    <s v="NA"/>
    <s v="NA"/>
    <s v="RADIO"/>
    <x v="5"/>
    <s v="RADIO"/>
    <s v="RADIO"/>
    <m/>
    <s v="UBERLÂNDIA"/>
    <x v="4"/>
    <s v="SEM AÇÃO RE"/>
    <m/>
    <s v="NÃO"/>
    <s v="RÁDIO"/>
    <s v="RÁDIO"/>
    <d v="1899-12-30T00:00:00"/>
    <s v="ENGENHARIA RÁDIO"/>
    <s v="-"/>
    <s v="W0"/>
    <x v="1"/>
    <s v="NA"/>
    <s v="NA"/>
    <x v="2"/>
    <m/>
    <m/>
    <m/>
    <e v="#REF!"/>
    <m/>
    <m/>
    <s v="N/A"/>
    <s v="RADIO"/>
    <s v="RÁDIO"/>
    <s v="-"/>
    <m/>
    <s v="CONSTRUÍDO"/>
    <s v="ENGENHARIA TX"/>
    <s v="500K"/>
    <n v="0"/>
    <m/>
  </r>
  <r>
    <s v="MGTBC"/>
    <s v="M2023EST_MGTBC_01"/>
    <s v="ATIVO"/>
    <s v="SIM"/>
    <s v="REDE OK"/>
    <m/>
    <d v="2024-06-04T00:00:00"/>
    <d v="2024-06-06T00:00:00"/>
    <s v="NA"/>
    <s v="NA"/>
    <s v="MGBWE-MGBMD-MGTBC-MGBWE"/>
    <x v="1"/>
    <s v="MGBWE"/>
    <s v="-"/>
    <s v="Ativo"/>
    <s v="BELO HORIZONTE"/>
    <x v="1"/>
    <s v="ATIVO COM  PROTEÇÃO TOPOLOGIA ESTRUT (WSP)"/>
    <m/>
    <s v="SIM"/>
    <s v="ATIVO"/>
    <s v="REDE OK"/>
    <d v="1899-12-30T00:00:00"/>
    <s v="TELEMONT MG"/>
    <s v="-"/>
    <s v="W0"/>
    <x v="1"/>
    <n v="511957"/>
    <s v="Empreiteira"/>
    <x v="0"/>
    <m/>
    <m/>
    <m/>
    <m/>
    <m/>
    <m/>
    <s v="N/A"/>
    <s v="REDE OK"/>
    <s v="ATIVO"/>
    <s v="-"/>
    <m/>
    <s v="CONSTRUÍDO"/>
    <s v="O&amp;M"/>
    <s v="CONSTRUÍDO"/>
    <n v="0"/>
    <m/>
  </r>
  <r>
    <s v="MGTBS"/>
    <s v="M2023EST_MGTBS_01"/>
    <s v="ATIVO"/>
    <s v="SIM"/>
    <s v="REDE OK"/>
    <m/>
    <d v="2024-09-13T00:00:00"/>
    <d v="2024-09-13T00:00:00"/>
    <s v="NA"/>
    <s v="NA"/>
    <s v="MGTRO-MGOCJ-MGCJQ-MGTBS-MGTRO"/>
    <x v="1"/>
    <s v="MGG37"/>
    <s v="MGTRO"/>
    <s v="Ativo"/>
    <s v="CONTAGEM"/>
    <x v="1"/>
    <s v="ATIVO SEM PROTEÇÃO TOPOLOGIA ESTRUT - CFO + ROLLOUT"/>
    <m/>
    <s v="NÃO"/>
    <s v="ATIVO"/>
    <s v="REDE OK"/>
    <d v="1899-12-30T00:00:00"/>
    <s v="MOP"/>
    <s v="-"/>
    <s v="W0"/>
    <x v="1"/>
    <s v="NA"/>
    <s v="NA"/>
    <x v="0"/>
    <m/>
    <m/>
    <m/>
    <m/>
    <m/>
    <m/>
    <s v="N/A"/>
    <s v="REDE OK"/>
    <s v="ATIVO"/>
    <s v="-"/>
    <m/>
    <s v="CONSTRUÍDO"/>
    <s v="O&amp;M"/>
    <s v="CONSTRUÍDO"/>
    <n v="0"/>
    <m/>
  </r>
  <r>
    <s v="MGTCA"/>
    <s v="M2023EST_MGTCA_01"/>
    <s v="ATIVO"/>
    <s v="SIM"/>
    <s v="REDE OK"/>
    <m/>
    <d v="2024-07-11T00:00:00"/>
    <d v="2024-05-19T00:00:00"/>
    <s v="NA"/>
    <s v="NA"/>
    <s v="MGBBJ-MGTCA-MGSTA-MGBBJ"/>
    <x v="1"/>
    <s v="MGJCT"/>
    <s v="MGBBJ"/>
    <s v="Ativo"/>
    <s v="BELO HORIZONTE"/>
    <x v="1"/>
    <s v="ATIVO COM  PROTEÇÃO TOPOLOGIA ESTRUT - LANÇAMENTO"/>
    <m/>
    <s v="SIM"/>
    <s v="ATIVO"/>
    <s v="REDE OK"/>
    <d v="1899-12-30T00:00:00"/>
    <s v="ICOMON SP / MOP"/>
    <s v="-"/>
    <s v="W0"/>
    <x v="1"/>
    <n v="508018"/>
    <s v="Aprovado HQ"/>
    <x v="0"/>
    <m/>
    <m/>
    <m/>
    <m/>
    <m/>
    <m/>
    <s v="N/A"/>
    <s v="REDE OK"/>
    <s v="ATIVO"/>
    <s v="-"/>
    <m/>
    <s v="CONSTRUÍDO"/>
    <s v="O&amp;M"/>
    <s v="CONSTRUÍDO"/>
    <n v="0"/>
    <m/>
  </r>
  <r>
    <s v="MGJFG"/>
    <s v="HL4_JFG"/>
    <s v="ATIVO"/>
    <s v="SIM"/>
    <s v="REDE OK"/>
    <m/>
    <s v="COLOCALIZADO"/>
    <s v="-"/>
    <s v="NA"/>
    <s v="NA"/>
    <s v="MGJFG-MGJFG-MSJFG"/>
    <x v="6"/>
    <s v="MGJFG"/>
    <s v="-"/>
    <m/>
    <s v="JUIZ DE FORA"/>
    <x v="6"/>
    <m/>
    <m/>
    <s v="SIM"/>
    <s v="ATIVO"/>
    <s v="REDE OK"/>
    <d v="1899-12-30T00:00:00"/>
    <s v="TELEMONT MG"/>
    <s v="-"/>
    <s v="W0"/>
    <x v="1"/>
    <s v="COLOCALIZADO"/>
    <s v="NA"/>
    <x v="0"/>
    <m/>
    <m/>
    <m/>
    <e v="#REF!"/>
    <m/>
    <m/>
    <s v="N/A"/>
    <s v="REDE OK"/>
    <s v="ATIVO"/>
    <s v="-"/>
    <m/>
    <s v="CONSTRUÍDO"/>
    <s v="O&amp;M"/>
    <s v="500K"/>
    <n v="0"/>
    <m/>
  </r>
  <r>
    <s v="MGTCE"/>
    <s v="M2024EST_MGTCE_01"/>
    <s v="ATIVO"/>
    <s v="SIM"/>
    <s v="REDE OK"/>
    <m/>
    <d v="2024-07-17T00:00:00"/>
    <d v="2024-09-04T00:00:00"/>
    <s v="NA"/>
    <s v="NA"/>
    <s v="MGATR-MGNOS-MGCDA-MGTCE-MGATR"/>
    <x v="1"/>
    <s v="MGSAG"/>
    <s v="MGATR"/>
    <s v="Ativo HL4 / Falta HL5D"/>
    <s v="BELO HORIZONTE"/>
    <x v="1"/>
    <s v="REDE OK"/>
    <m/>
    <s v="NÃO"/>
    <s v="ATIVO"/>
    <s v="REDE OK"/>
    <d v="1899-12-30T00:00:00"/>
    <s v="TELEMONT MG"/>
    <s v="-"/>
    <s v="W0"/>
    <x v="1"/>
    <n v="503374"/>
    <s v="Aprovado HQ"/>
    <x v="0"/>
    <m/>
    <m/>
    <m/>
    <m/>
    <m/>
    <m/>
    <s v="N/A"/>
    <s v="REDE OK"/>
    <s v="ATIVO"/>
    <s v="-"/>
    <m/>
    <s v="CONSTRUÍDO"/>
    <s v="O&amp;M"/>
    <s v="CONSTRUÍDO"/>
    <n v="1"/>
    <m/>
  </r>
  <r>
    <s v="MGTNL"/>
    <s v="M2023EST_MGTNL_01"/>
    <s v="ATIVO"/>
    <s v="SIM"/>
    <s v="REDE OK"/>
    <m/>
    <d v="2024-07-17T00:00:00"/>
    <d v="2024-07-19T00:00:00"/>
    <s v="NA"/>
    <s v="NA"/>
    <s v="MGBSJ-MGTNL-MGFAC-MGBSJ"/>
    <x v="1"/>
    <s v="MGFLR"/>
    <s v="MGBSJ"/>
    <s v="Ativo HL4 / Falta HL5D"/>
    <s v="BELO HORIZONTE"/>
    <x v="1"/>
    <s v="ATIVO COM  PROTEÇÃO TOPOLOGIA ESTRUT - LANÇAMENTO"/>
    <m/>
    <s v="SIM"/>
    <s v="ATIVO"/>
    <s v="REDE OK"/>
    <d v="1899-12-30T00:00:00"/>
    <s v="ICOMON MG"/>
    <s v="-"/>
    <s v="W0"/>
    <x v="1"/>
    <n v="458465"/>
    <s v="Aprovado HQ"/>
    <x v="0"/>
    <m/>
    <m/>
    <m/>
    <m/>
    <m/>
    <m/>
    <s v="N/A"/>
    <s v="REDE OK"/>
    <s v="ATIVO"/>
    <s v="-"/>
    <m/>
    <s v="CONSTRUÍDO"/>
    <s v="O&amp;M"/>
    <s v="CONSTRUÍDO"/>
    <n v="1"/>
    <m/>
  </r>
  <r>
    <s v="MGJFG"/>
    <s v="HL5D (500K)MGJFG"/>
    <s v="ATIVO"/>
    <s v="SIM"/>
    <s v="REDE OK"/>
    <m/>
    <d v="2024-11-22T00:00:00"/>
    <d v="2024-11-22T00:00:00"/>
    <s v="NA"/>
    <s v="NA"/>
    <s v="MGJFG-MGJFG-MGJFG"/>
    <x v="7"/>
    <s v="MGJFG"/>
    <s v="-"/>
    <s v="Ativo"/>
    <s v="JUIZ DE FORA"/>
    <x v="6"/>
    <s v="COLOCALIZADO"/>
    <m/>
    <s v="NÃO"/>
    <s v="ATIVO"/>
    <s v="REDE OK"/>
    <d v="1899-12-30T00:00:00"/>
    <s v="LEGADO"/>
    <s v="-"/>
    <s v="W0"/>
    <x v="1"/>
    <s v="NA"/>
    <s v="NA"/>
    <x v="0"/>
    <m/>
    <m/>
    <m/>
    <e v="#REF!"/>
    <m/>
    <m/>
    <s v="N/A"/>
    <s v="REDE OK"/>
    <s v="ATIVO"/>
    <s v="-"/>
    <m/>
    <s v="CONSTRUÍDO"/>
    <s v="O&amp;M"/>
    <s v="500K"/>
    <n v="0"/>
    <m/>
  </r>
  <r>
    <s v="MGJIR"/>
    <s v="M2024EST_MGJIR_01"/>
    <s v="ATIVO"/>
    <s v="SIM"/>
    <s v="REDE OK"/>
    <m/>
    <d v="2024-11-18T00:00:00"/>
    <d v="2024-11-26T00:00:00"/>
    <s v="SIM"/>
    <s v="REDE OK"/>
    <s v="MGJFG-MGJIR-MGJFG/MGJFG"/>
    <x v="7"/>
    <s v="MGJFG"/>
    <s v="-"/>
    <s v="Ativo"/>
    <s v="JUIZ DE FORA"/>
    <x v="6"/>
    <s v="REDE ENTREGUE CONFORME TOPOLOGIA ESTRUTURANTE"/>
    <m/>
    <s v="NÃO"/>
    <s v="ATIVO"/>
    <s v="REDE OK"/>
    <d v="1899-12-30T00:00:00"/>
    <s v="TELEMONT MG"/>
    <s v="-"/>
    <s v="W0"/>
    <x v="1"/>
    <n v="509187"/>
    <s v="Regional"/>
    <x v="0"/>
    <m/>
    <m/>
    <m/>
    <e v="#REF!"/>
    <m/>
    <m/>
    <s v="N/A"/>
    <d v="2024-10-01T00:00:00"/>
    <d v="2024-10-06T00:00:00"/>
    <s v="-"/>
    <m/>
    <s v="CONSTRUÍDO"/>
    <s v="OSP/IMPL"/>
    <s v="500K"/>
    <n v="0"/>
    <m/>
  </r>
  <r>
    <s v="MGTOU"/>
    <s v="M2023EST_MGTOU_01"/>
    <s v="ATIVO"/>
    <s v="3 VIAS"/>
    <s v="REDE OK"/>
    <m/>
    <d v="2024-03-18T00:00:00"/>
    <d v="2024-07-05T00:00:00"/>
    <s v="SIM"/>
    <s v="REDE OK"/>
    <s v="MGSAG-MGTOU-MGSAG / MGSAG-MGTOU"/>
    <x v="3"/>
    <s v="MGSAG"/>
    <s v="-"/>
    <s v="Ativo"/>
    <s v="BELO HORIZONTE"/>
    <x v="1"/>
    <s v="ATIVO COM  PROTEÇÃO TOPOLOGIA ESTRUT - CFO + ROLLOUT"/>
    <m/>
    <s v="NÃO"/>
    <s v="ATIVO"/>
    <s v="REDE OK"/>
    <d v="1899-12-30T00:00:00"/>
    <s v="TELEMONT MG"/>
    <s v="-"/>
    <s v="W0"/>
    <x v="1"/>
    <n v="508041"/>
    <s v="Aprovado HQ"/>
    <x v="0"/>
    <m/>
    <m/>
    <m/>
    <m/>
    <m/>
    <m/>
    <s v="N/A"/>
    <s v="REDE OK"/>
    <s v="ATIVO"/>
    <s v="-"/>
    <m/>
    <s v="CONSTRUÍDO"/>
    <s v="O&amp;M"/>
    <s v="CONSTRUÍDO"/>
    <n v="0"/>
    <m/>
  </r>
  <r>
    <s v="MGSJK"/>
    <s v="M2024EST_MGSJK_01"/>
    <s v="ATIVO"/>
    <s v="SIM"/>
    <s v="REDE OK"/>
    <m/>
    <d v="2024-10-12T00:00:00"/>
    <d v="2024-10-18T00:00:00"/>
    <s v="NA"/>
    <s v="NA"/>
    <s v="MGVWL-MGSJK-MGVJE-MGCTA-MGVWL"/>
    <x v="1"/>
    <s v="MGVWL"/>
    <s v="MGVWL"/>
    <s v="Ativo"/>
    <s v="SÃO JOSÉ DA LAPA"/>
    <x v="1"/>
    <s v="REDE ENTREGUE COM  PROTEÇÃO TOPOLOGIA ESTRUT - CFO + ROLLOUT"/>
    <m/>
    <s v="NÃO"/>
    <s v="ATIVO"/>
    <s v="REDE OK"/>
    <d v="1899-12-30T00:00:00"/>
    <s v="TELEMONT MG"/>
    <s v="-"/>
    <s v="W0"/>
    <x v="1"/>
    <n v="513537"/>
    <s v="Regional"/>
    <x v="0"/>
    <m/>
    <m/>
    <m/>
    <m/>
    <m/>
    <m/>
    <s v="N/A"/>
    <d v="2024-10-07T00:00:00"/>
    <d v="2024-10-21T00:00:00"/>
    <s v="-"/>
    <s v="REDE ENTREGUE, VALIDAÇÃO E-MAIL TELEMONT 15/10"/>
    <s v="CONSTRUÍDO"/>
    <s v="O&amp;M"/>
    <s v="CONSTRUÍDO"/>
    <n v="0"/>
    <m/>
  </r>
  <r>
    <s v="MGVJE"/>
    <s v="M2024EST_MGVJE_01"/>
    <s v="ATIVO"/>
    <s v="SIM"/>
    <s v="REDE OK"/>
    <m/>
    <d v="2024-10-12T00:00:00"/>
    <d v="2024-10-16T00:00:00"/>
    <s v="NA"/>
    <s v="NA"/>
    <s v="MGVWL-MGSJK-MGVJE-MGCTA-MGVWL"/>
    <x v="1"/>
    <s v="MGVWL"/>
    <s v="MGVWL"/>
    <s v="Ativo"/>
    <s v="VESPASIANO"/>
    <x v="1"/>
    <s v="REDE ENTREGUE COM  PROTEÇÃO TOPOLOGIA ESTRUT - CFO + ROLLOUT"/>
    <m/>
    <s v="NÃO"/>
    <s v="ATIVO"/>
    <s v="REDE OK"/>
    <d v="1899-12-30T00:00:00"/>
    <s v="TELEMONT MG"/>
    <s v="-"/>
    <s v="W0"/>
    <x v="1"/>
    <n v="513537"/>
    <s v="Regional"/>
    <x v="0"/>
    <m/>
    <m/>
    <m/>
    <m/>
    <m/>
    <m/>
    <s v="N/A"/>
    <d v="2024-10-07T00:00:00"/>
    <d v="2024-10-21T00:00:00"/>
    <s v="-"/>
    <s v="REDE ENTREGUE, VALIDAÇÃO E-MAIL TELEMONT 15/10"/>
    <s v="CONSTRUÍDO"/>
    <s v="O&amp;M"/>
    <s v="CONSTRUÍDO"/>
    <n v="0"/>
    <m/>
  </r>
  <r>
    <s v="MGTRO"/>
    <s v="M2023EST_MGTRO_01"/>
    <s v="ATIVO"/>
    <s v="SIM"/>
    <s v="REDE OK"/>
    <m/>
    <d v="2024-04-23T00:00:00"/>
    <d v="2024-04-23T00:00:00"/>
    <s v="SIM"/>
    <s v="REDE OK"/>
    <s v="MGG37-MGTRO-MGG37 / MGG37-MGTRO"/>
    <x v="3"/>
    <s v="MGG37"/>
    <s v="-"/>
    <s v="Ativo"/>
    <s v="CONTAGEM"/>
    <x v="1"/>
    <s v="ATIVO COM  PROTEÇÃO TOPOLOGIA ESTRUT - CFO + ROLLOUT"/>
    <m/>
    <s v="NÃO"/>
    <s v="ATIVO"/>
    <s v="REDE OK"/>
    <d v="1899-12-30T00:00:00"/>
    <s v="VIA"/>
    <s v="-"/>
    <s v="W0"/>
    <x v="1"/>
    <n v="481934"/>
    <s v="Aprovado HQ"/>
    <x v="0"/>
    <m/>
    <m/>
    <m/>
    <m/>
    <m/>
    <m/>
    <s v="N/A"/>
    <s v="REDE OK"/>
    <s v="ATIVO"/>
    <s v="-"/>
    <m/>
    <s v="CONSTRUÍDO"/>
    <s v="O&amp;M"/>
    <s v="CONSTRUÍDO"/>
    <n v="1"/>
    <m/>
  </r>
  <r>
    <s v="MGTPU"/>
    <s v="M2024_MGTPU_01"/>
    <s v="ATIVO - RÁDIO"/>
    <s v="RÁDIO"/>
    <s v="RÁDIO"/>
    <m/>
    <s v="RADIO"/>
    <s v="RADIO"/>
    <s v="NA"/>
    <s v="NA"/>
    <s v="MGCII-MGTPU-MGCII"/>
    <x v="1"/>
    <s v="MGBCZ"/>
    <s v="MGCII"/>
    <s v="Ativo"/>
    <s v="BETIM"/>
    <x v="1"/>
    <s v="seg 10/02/2025 16:18 - Carlos Eduardo Pereira (Mexicano) - Seguir rádio_x000a__x000a_ter 24/09/2024 11:21 - Rodrigo Soares: Atualização estruturante Ramon: alto custo_x000a_04/09/2024 - Plan Eder: alterou de &quot;Setembro Compromisso&quot; para &quot;Setembro Oportunidade&quot;_x000a_seg 17/06/2024 10:08 - Felipe Casimiro: metro pendentes 2024"/>
    <s v="-"/>
    <s v="NÃO"/>
    <s v="RÁDIO"/>
    <s v="RÁDIO"/>
    <d v="1899-12-30T00:00:00"/>
    <s v="TELEMONT MG"/>
    <s v="-"/>
    <s v="W0"/>
    <x v="1"/>
    <n v="510613"/>
    <s v="Regional"/>
    <x v="2"/>
    <m/>
    <m/>
    <m/>
    <s v="VALIDAR PREDECESSOR ELISANGÊLA"/>
    <m/>
    <m/>
    <s v="N/A"/>
    <s v="ALTO CUSTO"/>
    <s v="AG. PROJETO ALTO CUSTO"/>
    <s v="ALTO CUSTO"/>
    <m/>
    <s v="CONSTRUÍDO"/>
    <s v="ENGENHARIA TX"/>
    <s v="ALTO CUSTO"/>
    <n v="0"/>
    <m/>
  </r>
  <r>
    <s v="MGTRP"/>
    <s v="M2024EST_MGTRP_01"/>
    <s v="ATIVO"/>
    <s v="SIM"/>
    <s v="REDE OK"/>
    <m/>
    <d v="2024-05-22T00:00:00"/>
    <d v="2024-06-12T00:00:00"/>
    <s v="NA"/>
    <s v="NA"/>
    <s v="MGCII-MGTRP-MGCUI-MGCII"/>
    <x v="1"/>
    <s v="MGBCZ"/>
    <s v="MGCII"/>
    <s v="Ativo"/>
    <s v="BETIM"/>
    <x v="1"/>
    <s v="ATIVO COM  PROTEÇÃO TOPOLOGIA ESTRUT - CFO + ROLLOUT"/>
    <m/>
    <s v="NÃO"/>
    <s v="ATIVO"/>
    <s v="REDE OK"/>
    <d v="1899-12-30T00:00:00"/>
    <s v="ONDACOM"/>
    <s v="-"/>
    <s v="W0"/>
    <x v="1"/>
    <n v="481266"/>
    <s v="Aprovado HQ"/>
    <x v="0"/>
    <m/>
    <m/>
    <m/>
    <m/>
    <m/>
    <m/>
    <s v="N/A"/>
    <s v="REDE OK"/>
    <s v="ATIVO"/>
    <s v="-"/>
    <m/>
    <s v="CONSTRUÍDO"/>
    <s v="O&amp;M"/>
    <s v="CONSTRUÍDO"/>
    <n v="1"/>
    <m/>
  </r>
  <r>
    <s v="MGTSZ"/>
    <s v="M2024EST_MGTSZ_01"/>
    <s v="ATIVO"/>
    <s v="SIM"/>
    <s v="REDE OK"/>
    <m/>
    <d v="2024-07-30T00:00:00"/>
    <d v="2024-08-21T00:00:00"/>
    <s v="NA"/>
    <s v="NA"/>
    <s v="MGBHF-MGCTS-MGTSZ-MGSRP-MGBHF"/>
    <x v="1"/>
    <s v="MGBHF"/>
    <s v="MGBHF"/>
    <s v="Ativo"/>
    <s v="BELO HORIZONTE"/>
    <x v="1"/>
    <s v="ATIVO COM  PROTEÇÃO TOPOLOGIA ESTRUT - LANÇAMENTO"/>
    <m/>
    <s v="SIM"/>
    <s v="ATIVO"/>
    <s v="REDE OK"/>
    <d v="1899-12-30T00:00:00"/>
    <s v="ICOMON SP"/>
    <s v="-"/>
    <s v="W0"/>
    <x v="1"/>
    <s v="NA"/>
    <s v="NA"/>
    <x v="0"/>
    <m/>
    <m/>
    <m/>
    <m/>
    <m/>
    <m/>
    <s v="N/A"/>
    <s v="REDE OK"/>
    <s v="ATIVO"/>
    <s v="-"/>
    <m/>
    <s v="CONSTRUÍDO"/>
    <s v="O&amp;M"/>
    <s v="CONSTRUÍDO"/>
    <n v="0"/>
    <m/>
  </r>
  <r>
    <s v="MGTZB"/>
    <s v="M2024EST_MGTZB_01"/>
    <s v="ATIVO"/>
    <s v="SIM"/>
    <s v="REDE OK"/>
    <m/>
    <d v="2024-07-23T00:00:00"/>
    <d v="2024-09-02T00:00:00"/>
    <s v="NA"/>
    <s v="NA"/>
    <s v="MGFLR-MGTZB-MBBZQ-MGIRN-MGFLR"/>
    <x v="1"/>
    <s v="MGFLR"/>
    <s v="MGFLR"/>
    <s v="Ativo"/>
    <s v="BELO HORIZONTE"/>
    <x v="1"/>
    <s v="REDE ENTREGUE COM  PROTEÇÃO TOPOLOGIA ESTRUT - LANÇAMENTO "/>
    <m/>
    <s v="SIM"/>
    <s v="ATIVO"/>
    <s v="REDE OK"/>
    <d v="1899-12-30T00:00:00"/>
    <s v="ICOMON MG"/>
    <s v="-"/>
    <s v="W0"/>
    <x v="1"/>
    <s v="NA"/>
    <s v="NA"/>
    <x v="0"/>
    <m/>
    <m/>
    <m/>
    <m/>
    <m/>
    <m/>
    <s v="N/A"/>
    <s v="REDE OK"/>
    <s v="ATIVO"/>
    <s v="-"/>
    <m/>
    <s v="CONSTRUÍDO"/>
    <s v="O&amp;M"/>
    <s v="CONSTRUÍDO"/>
    <n v="0"/>
    <m/>
  </r>
  <r>
    <s v="MGSLL"/>
    <s v="M2024EST_MGSLL_01"/>
    <s v="ATIVO"/>
    <s v="SIM"/>
    <s v="REDE OK"/>
    <m/>
    <d v="2024-10-14T00:00:00"/>
    <d v="2024-10-14T00:00:00"/>
    <s v="NA"/>
    <s v="NA"/>
    <s v="MGSLA-MGSLL-MGSLA"/>
    <x v="1"/>
    <s v="MGSLA"/>
    <s v="MGSLA"/>
    <s v="Ativo"/>
    <s v="SANTA LUZIA"/>
    <x v="1"/>
    <s v="REDE ENTREGUE CONFORME TOPOLOGIA ESTRUTURANTE"/>
    <s v="O&amp;M"/>
    <s v="NÃO"/>
    <s v="ATIVO"/>
    <s v="REDE OK"/>
    <d v="1899-12-30T00:00:00"/>
    <s v="TELEMONT MG"/>
    <s v="-"/>
    <s v="W0"/>
    <x v="1"/>
    <n v="506533"/>
    <s v="Aprovado HQ"/>
    <x v="0"/>
    <m/>
    <m/>
    <m/>
    <m/>
    <m/>
    <m/>
    <s v="N/A"/>
    <d v="2024-10-12T00:00:00"/>
    <s v="ATIVO"/>
    <s v="-"/>
    <s v="qui 10/10/2024 17:19 - Email Matheus Telemont rede ok"/>
    <s v="CONSTRUÍDO"/>
    <s v="O&amp;M"/>
    <s v="CONSTRUÍDO"/>
    <n v="0"/>
    <m/>
  </r>
  <r>
    <s v="MGTZH"/>
    <s v="M2024EST_MGTZH_01"/>
    <s v="ATIVO"/>
    <s v="SIM"/>
    <s v="REDE OK"/>
    <m/>
    <d v="2024-07-27T00:00:00"/>
    <d v="2024-09-30T00:00:00"/>
    <s v="NA"/>
    <s v="NA"/>
    <s v="MGBSJ-MGTZH-MGBSJ"/>
    <x v="1"/>
    <s v="MGFLR"/>
    <s v="MGBSJ"/>
    <s v="Ativo HL4 / Ativo HL5D"/>
    <s v="BELO HORIZONTE"/>
    <x v="1"/>
    <s v="REDE ENTREGUE COM  PROTEÇÃO TOPOLOGIA ESTRUT - LANÇAMENTO "/>
    <m/>
    <s v="SIM"/>
    <s v="ATIVO"/>
    <s v="REDE OK"/>
    <d v="1899-12-30T00:00:00"/>
    <s v="ICOMON MG"/>
    <s v="-"/>
    <s v="W0"/>
    <x v="1"/>
    <s v="NA"/>
    <s v="NA"/>
    <x v="0"/>
    <m/>
    <m/>
    <m/>
    <m/>
    <m/>
    <m/>
    <s v="N/A"/>
    <s v="REDE OK"/>
    <s v="ATIVO"/>
    <s v="-"/>
    <m/>
    <s v="CONSTRUÍDO"/>
    <s v="O&amp;M"/>
    <s v="CONSTRUÍDO"/>
    <n v="0"/>
    <m/>
  </r>
  <r>
    <s v="MGVNZ"/>
    <s v="M2023EST_MGVNZ_01"/>
    <s v="ATIVO"/>
    <s v="SIM"/>
    <s v="REDE OK"/>
    <m/>
    <d v="2024-07-23T00:00:00"/>
    <d v="2024-08-05T00:00:00"/>
    <s v="NÃO"/>
    <s v="PENDENTE"/>
    <s v="MGSLA-MGVNZ-MGSLA / MGSLA-MGVNZ"/>
    <x v="3"/>
    <s v="MGSLA"/>
    <s v="-"/>
    <s v="Ativo"/>
    <s v="SANTA LUZIA"/>
    <x v="1"/>
    <s v="REDE ENTREGUE COM  PROTEÇÃO TOPOLOGIA ESTRUT - CFO + ROLLOUT"/>
    <m/>
    <s v="NÃO"/>
    <s v="ATIVO"/>
    <s v="REDE OK"/>
    <d v="1899-12-30T00:00:00"/>
    <s v="TELEMONT MG"/>
    <s v="-"/>
    <s v="W0"/>
    <x v="1"/>
    <n v="538691"/>
    <s v="Aprovado HQ"/>
    <x v="0"/>
    <m/>
    <m/>
    <m/>
    <m/>
    <m/>
    <m/>
    <s v="N/A"/>
    <s v="REDE OK"/>
    <s v="ATIVO"/>
    <s v="-"/>
    <m/>
    <s v="CONSTRUÍDO"/>
    <s v="O&amp;M"/>
    <s v="CONSTRUÍDO"/>
    <n v="0"/>
    <m/>
  </r>
  <r>
    <s v="MGJSA"/>
    <s v="M2024EST_MGJSA_01"/>
    <s v="ATIVO - RÁDIO"/>
    <s v="RÁDIO"/>
    <s v="RÁDIO"/>
    <m/>
    <s v="RADIO"/>
    <s v="RADIO"/>
    <s v="NA"/>
    <s v="NA"/>
    <s v="RADIO"/>
    <x v="1"/>
    <s v="MGBET"/>
    <s v="MGJRC"/>
    <s v="Ativo HL4 / Falta HL5D"/>
    <s v="JUATUBA"/>
    <x v="1"/>
    <s v="SEM AÇÃO RE"/>
    <m/>
    <s v="NÃO"/>
    <s v="RÁDIO"/>
    <s v="RÁDIO"/>
    <d v="1899-12-30T00:00:00"/>
    <s v="ENGENHARIA RÁDIO"/>
    <s v="-"/>
    <s v="W0"/>
    <x v="1"/>
    <s v="NA"/>
    <s v="NA"/>
    <x v="2"/>
    <m/>
    <m/>
    <m/>
    <s v="VALIDAR PREDECESSOR ELISANGÊLA"/>
    <m/>
    <m/>
    <s v="N/A"/>
    <s v="REDE OK"/>
    <s v="ATIVO"/>
    <s v="-"/>
    <m/>
    <s v="CONSTRUÍDO"/>
    <s v="ENGENHARIA TX"/>
    <s v="CONSTRUÍDO"/>
    <n v="0"/>
    <m/>
  </r>
  <r>
    <s v="MGUCL"/>
    <s v="M2023EST_MGUCL_01"/>
    <s v="ATIVO"/>
    <s v="SIM"/>
    <s v="REDE OK"/>
    <m/>
    <d v="2024-05-23T00:00:00"/>
    <d v="2024-05-23T00:00:00"/>
    <s v="NA"/>
    <s v="NA"/>
    <s v="MGBCQ-MGMNK-MGUCL-MGBCQ"/>
    <x v="1"/>
    <s v="MGBAM"/>
    <s v="MGBCQ"/>
    <s v="Ativo"/>
    <s v="BELO HORIZONTE"/>
    <x v="1"/>
    <s v="ATIVO COM  PROTEÇÃO TOPOLOGIA ESTRUT - LANÇAMENTO"/>
    <m/>
    <s v="SIM"/>
    <s v="ATIVO"/>
    <s v="REDE OK"/>
    <d v="1899-12-30T00:00:00"/>
    <s v="ICOMON MG"/>
    <s v="-"/>
    <s v="W0"/>
    <x v="1"/>
    <n v="490178"/>
    <s v="CANCELADO"/>
    <x v="0"/>
    <m/>
    <m/>
    <m/>
    <m/>
    <m/>
    <m/>
    <s v="N/A"/>
    <s v="REDE OK"/>
    <s v="ATIVO"/>
    <s v="-"/>
    <m/>
    <s v="CONSTRUÍDO"/>
    <s v="O&amp;M"/>
    <s v="CONSTRUÍDO"/>
    <n v="1"/>
    <m/>
  </r>
  <r>
    <s v="MGRRO"/>
    <s v="M2024EST_MGRRO_01"/>
    <s v="ATIVO"/>
    <s v="SIM"/>
    <s v="REDE OK"/>
    <m/>
    <d v="2024-09-03T00:00:00"/>
    <d v="2024-09-23T00:00:00"/>
    <s v="NA"/>
    <s v="NA"/>
    <s v="MGJAS-MGRRO-MGBSL-MGJAS"/>
    <x v="1"/>
    <s v="MGBET"/>
    <s v="MGJAS"/>
    <s v="Ativo HL4 / Ativo HL5D"/>
    <s v="BETIM"/>
    <x v="1"/>
    <s v="REDE ENTREGUE CONFORME TOPOLOGIA ESTRUTURANTE"/>
    <m/>
    <s v="NÃO"/>
    <s v="ATIVO"/>
    <s v="REDE OK"/>
    <d v="1899-12-30T00:00:00"/>
    <s v="TELEMONT MG"/>
    <s v="-"/>
    <s v="W0"/>
    <x v="1"/>
    <n v="512277"/>
    <s v="Regional"/>
    <x v="0"/>
    <m/>
    <m/>
    <m/>
    <m/>
    <m/>
    <m/>
    <s v="N/A"/>
    <s v="REDE OK"/>
    <s v="ATIVO"/>
    <s v="-"/>
    <m/>
    <s v="CONSTRUÍDO"/>
    <s v="O&amp;M"/>
    <s v="CONSTRUÍDO"/>
    <n v="1"/>
    <m/>
  </r>
  <r>
    <s v="MGUDO"/>
    <s v="M2023_MGUDO_01"/>
    <s v="ATIVO"/>
    <s v="SIM"/>
    <s v="REDE OK"/>
    <m/>
    <d v="2024-07-13T00:00:00"/>
    <d v="2024-07-15T00:00:00"/>
    <s v="NA"/>
    <s v="NA"/>
    <s v="MGJAA-MGUDO-MGABC-MGJAA"/>
    <x v="1"/>
    <s v="MGJCT"/>
    <s v="MGJAA"/>
    <s v="Ativo"/>
    <s v="BELO HORIZONTE"/>
    <x v="1"/>
    <s v="ATIVO COM  PROTEÇÃO TOPOLOGIA ESTRUT - LANÇAMENTO"/>
    <m/>
    <s v="SIM"/>
    <s v="ATIVO"/>
    <s v="REDE OK"/>
    <d v="1899-12-30T00:00:00"/>
    <s v="ICOMON SP / MOP"/>
    <s v="-"/>
    <s v="W0"/>
    <x v="1"/>
    <n v="501052"/>
    <s v="CANCELADO"/>
    <x v="0"/>
    <m/>
    <m/>
    <m/>
    <m/>
    <m/>
    <m/>
    <s v="N/A"/>
    <s v="REDE OK"/>
    <s v="ATIVO"/>
    <s v="-"/>
    <m/>
    <s v="CONSTRUÍDO"/>
    <s v="O&amp;M"/>
    <s v="CONSTRUÍDO"/>
    <n v="0"/>
    <m/>
  </r>
  <r>
    <s v="MGUFV"/>
    <s v="M2023EST_MGUFV_01"/>
    <s v="ATIVO"/>
    <s v="SIM"/>
    <s v="REDE OK"/>
    <m/>
    <d v="2024-07-16T00:00:00"/>
    <d v="2024-05-27T00:00:00"/>
    <s v="NA"/>
    <s v="NA"/>
    <s v="MGJAA-MGMNR-MGUFV-MGJAA"/>
    <x v="1"/>
    <s v="MGJCT"/>
    <s v="MGJAA"/>
    <s v="Ativo"/>
    <s v="BELO HORIZONTE"/>
    <x v="1"/>
    <s v="ATIVO COM  PROTEÇÃO TOPOLOGIA ESTRUT - LANÇAMENTO"/>
    <m/>
    <s v="SIM"/>
    <s v="ATIVO"/>
    <s v="REDE OK"/>
    <d v="1899-12-30T00:00:00"/>
    <s v="ICOMON SP / MOP"/>
    <s v="-"/>
    <s v="W0"/>
    <x v="1"/>
    <n v="508019"/>
    <s v="Empreiteira"/>
    <x v="0"/>
    <m/>
    <m/>
    <m/>
    <m/>
    <m/>
    <m/>
    <s v="N/A"/>
    <s v="REDE OK"/>
    <s v="ATIVO"/>
    <s v="-"/>
    <m/>
    <s v="CONSTRUÍDO"/>
    <s v="O&amp;M"/>
    <s v="CONSTRUÍDO"/>
    <n v="0"/>
    <m/>
  </r>
  <r>
    <s v="MGUND"/>
    <s v="M2024EST_MGUND_01"/>
    <s v="ATIVO"/>
    <s v="SIM"/>
    <s v="REDE OK"/>
    <m/>
    <d v="2024-06-15T00:00:00"/>
    <d v="2024-06-15T00:00:00"/>
    <s v="NA"/>
    <s v="NA"/>
    <s v="MGPIR-MGBFD-MGUND-MGPIR"/>
    <x v="1"/>
    <s v="MGJCT"/>
    <s v="MGPIR"/>
    <s v="Ativo"/>
    <s v="BELO HORIZONTE"/>
    <x v="1"/>
    <m/>
    <m/>
    <s v="SIM"/>
    <s v="ATIVO"/>
    <s v="REDE OK"/>
    <d v="1899-12-30T00:00:00"/>
    <s v="ICOMON SP / MOP"/>
    <s v="-"/>
    <s v="W0"/>
    <x v="1"/>
    <n v="508021"/>
    <s v="Aprovado HQ"/>
    <x v="0"/>
    <m/>
    <m/>
    <m/>
    <m/>
    <m/>
    <m/>
    <s v="N/A"/>
    <s v="REDE OK"/>
    <s v="ATIVO"/>
    <s v="-"/>
    <m/>
    <s v="CONSTRUÍDO"/>
    <s v="O&amp;M"/>
    <s v="CONSTRUÍDO"/>
    <n v="0"/>
    <m/>
  </r>
  <r>
    <s v="MGUFE"/>
    <s v="M2023EST_MGUFE_01"/>
    <s v="ATIVO PEND. RÁDIO"/>
    <s v="FLAT"/>
    <s v="REDE OK"/>
    <s v="ATIVO"/>
    <s v="COLOCALIZADO"/>
    <s v="-"/>
    <s v="NA"/>
    <s v="NA"/>
    <s v="MGJAA-MGUFE-MGJAA"/>
    <x v="1"/>
    <s v="MGJCT"/>
    <s v="MGJAA"/>
    <s v="Ativo"/>
    <s v="BELO HORIZONTE"/>
    <x v="1"/>
    <m/>
    <m/>
    <s v="SIM"/>
    <s v="ATIVO"/>
    <s v="REDE OK"/>
    <s v="ATIVO"/>
    <s v="ICOMON SP / MOP"/>
    <s v="-"/>
    <s v="-"/>
    <x v="1"/>
    <n v="510674"/>
    <s v="Aprovado HQ"/>
    <x v="0"/>
    <s v="X"/>
    <m/>
    <m/>
    <s v="VALIDAR IMPLANTAÇÃO"/>
    <m/>
    <m/>
    <s v="N/A"/>
    <s v="REDE OK"/>
    <s v="ATIVO"/>
    <s v="-"/>
    <m/>
    <s v="CONSTRUÍDO"/>
    <s v="O&amp;M"/>
    <s v="CONSTRUÍDO"/>
    <n v="0"/>
    <m/>
  </r>
  <r>
    <s v="MGURC"/>
    <s v="M2024EST_MGURC_01"/>
    <s v="ATIVO"/>
    <s v="SIM"/>
    <s v="REDE OK"/>
    <m/>
    <d v="2024-05-21T00:00:00"/>
    <d v="2024-07-05T00:00:00"/>
    <s v="NA"/>
    <s v="NA"/>
    <s v="MGEDM-MGURC-MGEDM"/>
    <x v="1"/>
    <s v="MGBWE"/>
    <s v="MGEDM"/>
    <s v="Ativo"/>
    <s v="BELO HORIZONTE"/>
    <x v="1"/>
    <s v="ATIVO COM  PROTEÇÃO TOPOLOGIA ESTRUT - LANÇAMENTO"/>
    <m/>
    <s v="SIM"/>
    <s v="ATIVO"/>
    <s v="REDE OK"/>
    <d v="1899-12-30T00:00:00"/>
    <s v="TELEMONT MG"/>
    <s v="-"/>
    <s v="W0"/>
    <x v="1"/>
    <n v="517859"/>
    <s v="Empreiteira"/>
    <x v="0"/>
    <m/>
    <m/>
    <m/>
    <m/>
    <m/>
    <m/>
    <s v="N/A"/>
    <s v="REDE OK"/>
    <s v="ATIVO"/>
    <s v="-"/>
    <m/>
    <s v="CONSTRUÍDO"/>
    <s v="O&amp;M"/>
    <s v="CONSTRUÍDO"/>
    <n v="0"/>
    <m/>
  </r>
  <r>
    <s v="MGSJI"/>
    <s v="M2024EST_MGSJI_01"/>
    <s v="REPARO FO"/>
    <s v="FLAT"/>
    <s v="REDE OK"/>
    <m/>
    <d v="2024-10-03T00:00:00"/>
    <s v="-"/>
    <s v="NA"/>
    <s v="NA"/>
    <s v="MGICA-MGSJI-RD"/>
    <x v="1"/>
    <s v="MGBET"/>
    <s v="MGICA"/>
    <s v="Ativo HL4 / Falta HL5D"/>
    <s v="SÃO JOAQUIM DE BICAS"/>
    <x v="1"/>
    <s v="10/11/2025 - Arthur: ativo via rádio, fibra em REPARO || Tratar reparo com O&amp;M ou MOIN_x000a__x000a_sex 01/08/2025 16:51 - Gustavo Rosa: @William Carvalho Da Cruz, boa tarde._x000a_Segue abaixo a tabela com os Id’s que devemos seguir com proteção assimétrica | RD Existente, qq dúvida entre em contato._x000a__x000a_02/07/2025 - Segue TA 345657616 conforme solicitado_x000a_ter 01/07/2025 15:52 - William Cruz: @Lucas De Souza Barcelos boa tarde!_x000a__x000a_Pode por favor criar um TA para manutenção de rede externa recuperar as fibras com defeito?_x000a_ENTREGA DE REDE(VALIDAÇÃO TELEMONT - VALIDAR RELATORIO)_x000a_06/03/2026 - REPARO EM ANDAMENTO/ROTA EM POSTES DE PROVEDOR, BUSCANDO OUTRA ROTA POIS ESTÁ SENDO VANDALIZADO DIARIAMENTE."/>
    <s v="30/06 - Ajustar sinotico, precisa trocar BGP e emitir OE WSJI"/>
    <s v="NÃO"/>
    <s v="ATIVAÇÃO"/>
    <s v="REDE OK"/>
    <d v="1899-12-30T00:00:00"/>
    <s v="TELEMONT MG"/>
    <s v="-"/>
    <s v="W0"/>
    <x v="1"/>
    <n v="560605"/>
    <s v="Aprovado HQ"/>
    <x v="4"/>
    <d v="2025-10-24T00:00:00"/>
    <m/>
    <m/>
    <s v="VALIDAR RÁDIO BRUNO"/>
    <m/>
    <m/>
    <s v="N/A"/>
    <d v="2024-10-04T00:00:00"/>
    <d v="2024-10-07T00:00:00"/>
    <s v="-"/>
    <s v="REDE ENTREGUE, VALIDAÇÃO E-MAIL TELEMONT 15/10"/>
    <s v="CONSTRUÍDO"/>
    <s v="O&amp;M"/>
    <s v="CONSTRUÍDO"/>
    <n v="0"/>
    <m/>
  </r>
  <r>
    <s v="MGVWL"/>
    <s v="M2024EST_MGVWL_01"/>
    <s v="ATIVO"/>
    <s v="SIM"/>
    <s v="REDE OK"/>
    <m/>
    <d v="2024-01-12T00:00:00"/>
    <d v="2024-01-12T00:00:00"/>
    <s v="NA"/>
    <s v="NA"/>
    <s v="2 Vias - LUE"/>
    <x v="2"/>
    <s v="MGVWL"/>
    <s v="-"/>
    <s v="Ativo"/>
    <s v="VESPASIANO"/>
    <x v="1"/>
    <s v="ATIVO COM  PROTEÇÃO TOPOLOGIA ESTRUT - CFO + ROLLOUT"/>
    <m/>
    <s v="NÃO"/>
    <s v="ATIVO"/>
    <s v="REDE OK"/>
    <d v="1899-12-30T00:00:00"/>
    <s v="TEL"/>
    <s v="-"/>
    <s v="W0"/>
    <x v="1"/>
    <s v="NA"/>
    <s v="NA"/>
    <x v="0"/>
    <m/>
    <m/>
    <m/>
    <m/>
    <m/>
    <m/>
    <s v="N/A"/>
    <s v="REDE OK"/>
    <s v="ATIVO"/>
    <s v="-"/>
    <m/>
    <s v="CONSTRUÍDO"/>
    <s v="O&amp;M"/>
    <s v="CONSTRUÍDO"/>
    <n v="1"/>
    <m/>
  </r>
  <r>
    <s v="MGVDM"/>
    <s v="M2023EST_MGVDM_01"/>
    <s v="ATIVO"/>
    <s v="SIM"/>
    <s v="REDE OK"/>
    <m/>
    <d v="2024-06-10T00:00:00"/>
    <d v="2024-06-17T00:00:00"/>
    <s v="NA"/>
    <s v="NA"/>
    <s v="MGBWE-MGVDM-MGBWE"/>
    <x v="1"/>
    <s v="MGBWE"/>
    <s v="-"/>
    <s v="Ativo"/>
    <s v="BELO HORIZONTE"/>
    <x v="1"/>
    <s v="ATIVO COM  PROTEÇÃO TOPOLOGIA ESTRUT - LANÇAMENTO"/>
    <m/>
    <s v="SIM"/>
    <s v="ATIVO"/>
    <s v="REDE OK"/>
    <d v="1899-12-30T00:00:00"/>
    <s v="TELEMONT MG"/>
    <s v="-"/>
    <s v="W0"/>
    <x v="1"/>
    <n v="511951"/>
    <s v="Aprovado HQ"/>
    <x v="0"/>
    <m/>
    <m/>
    <m/>
    <m/>
    <m/>
    <m/>
    <s v="N/A"/>
    <s v="REDE OK"/>
    <s v="ATIVO"/>
    <s v="-"/>
    <m/>
    <s v="CONSTRUÍDO"/>
    <s v="O&amp;M"/>
    <s v="CONSTRUÍDO"/>
    <n v="1"/>
    <m/>
  </r>
  <r>
    <s v="MGMOA"/>
    <s v="M2024EST_MGMOA_01"/>
    <s v="ATIVO"/>
    <s v="SIM"/>
    <s v="REDE OK"/>
    <m/>
    <d v="2024-07-25T00:00:00"/>
    <d v="2024-07-29T00:00:00"/>
    <s v="NA"/>
    <s v="NA"/>
    <s v="MGSCL-MGMOA-MGSCL"/>
    <x v="1"/>
    <s v="MGSLA"/>
    <s v="MGSCL"/>
    <s v="Ativo"/>
    <s v="VESPASIANO"/>
    <x v="1"/>
    <s v="REDE ENTREGUE COM  PROTEÇÃO TOPOLOGIA ESTRUT - CFO + ROLLOUT"/>
    <m/>
    <s v="NÃO"/>
    <s v="ATIVO"/>
    <s v="REDE OK"/>
    <d v="1899-12-30T00:00:00"/>
    <s v="TELEMONT MG"/>
    <s v="-"/>
    <s v="W0"/>
    <x v="1"/>
    <n v="507382"/>
    <s v="Aprovado HQ"/>
    <x v="0"/>
    <m/>
    <m/>
    <m/>
    <m/>
    <m/>
    <m/>
    <s v="N/A"/>
    <s v="REDE OK"/>
    <s v="ATIVO"/>
    <s v="-"/>
    <m/>
    <s v="CONSTRUÍDO"/>
    <s v="O&amp;M"/>
    <s v="CONSTRUÍDO"/>
    <n v="0"/>
    <m/>
  </r>
  <r>
    <s v="MGFCA"/>
    <s v="RADIOMGFCA"/>
    <s v="ATIVO"/>
    <s v="RÁDIO"/>
    <s v="RÁDIO"/>
    <m/>
    <s v="RADIO"/>
    <s v="RADIO"/>
    <s v="NA"/>
    <s v="NA"/>
    <s v="RADIO"/>
    <x v="5"/>
    <s v="RADIO"/>
    <s v="RADIO"/>
    <m/>
    <s v="UBERLÂNDIA"/>
    <x v="4"/>
    <s v="SEM AÇÃO RE"/>
    <m/>
    <s v="NÃO"/>
    <s v="RÁDIO"/>
    <s v="RÁDIO"/>
    <d v="1899-12-30T00:00:00"/>
    <s v="ENGENHARIA RÁDIO"/>
    <s v="-"/>
    <s v="W0"/>
    <x v="1"/>
    <s v="NA"/>
    <s v="NA"/>
    <x v="2"/>
    <m/>
    <m/>
    <m/>
    <e v="#REF!"/>
    <m/>
    <m/>
    <s v="N/A"/>
    <s v="RADIO"/>
    <s v="RÁDIO"/>
    <s v="-"/>
    <m/>
    <s v="CONSTRUÍDO"/>
    <s v="ENGENHARIA TX"/>
    <s v="500K"/>
    <n v="0"/>
    <m/>
  </r>
  <r>
    <s v="MGVIS"/>
    <s v="M2024EST_MGVIS_01"/>
    <s v="ATIVO"/>
    <s v="SIM"/>
    <s v="REDE OK"/>
    <m/>
    <d v="2024-06-04T00:00:00"/>
    <d v="2024-06-14T00:00:00"/>
    <s v="NA"/>
    <s v="NA"/>
    <s v="MGBWE-MGBBB-MGVIS-MGBWE"/>
    <x v="1"/>
    <s v="MGBWE"/>
    <s v="-"/>
    <s v="Ativo"/>
    <s v="BELO HORIZONTE"/>
    <x v="1"/>
    <s v="ATIVO COM  PROTEÇÃO TOPOLOGIA ESTRUT - LANÇAMENTO"/>
    <m/>
    <s v="SIM"/>
    <s v="ATIVO"/>
    <s v="REDE OK"/>
    <d v="1899-12-30T00:00:00"/>
    <s v="TELEMONT MG"/>
    <s v="-"/>
    <s v="W0"/>
    <x v="1"/>
    <n v="517857"/>
    <s v="Empreiteira"/>
    <x v="0"/>
    <m/>
    <m/>
    <m/>
    <m/>
    <m/>
    <m/>
    <s v="N/A"/>
    <s v="REDE OK"/>
    <s v="ATIVO"/>
    <s v="-"/>
    <m/>
    <s v="CONSTRUÍDO"/>
    <s v="O&amp;M"/>
    <s v="CONSTRUÍDO"/>
    <n v="0"/>
    <m/>
  </r>
  <r>
    <s v="MGVEE"/>
    <s v="M2024EST_MGVEE_01"/>
    <s v="ATIVO - RÁDIO"/>
    <s v="RÁDIO"/>
    <s v="RÁDIO"/>
    <m/>
    <s v="RADIO"/>
    <s v="RADIO"/>
    <s v="NA"/>
    <s v="NA"/>
    <s v="MGRNJ-MGVEE"/>
    <x v="1"/>
    <s v="MGRNJ"/>
    <s v="MGRNJ"/>
    <s v="Não Ativo"/>
    <s v="CONTAGEM"/>
    <x v="1"/>
    <s v="seg 10/02/2025 16:18 - Carlos Eduardo Pereira (Mexicano) - Seguir rádio_x000a__x000a_sex 04/10/2024 07:54 - Thiago Moraes: @Arthur Monteiro Da Silva, bom dia!_x000a__x000a_O atendimento deste site é preciso aguardar uma solução com relação a rede prevista da 040._x000a__x000a_qua 02/10/2024 09:53 - Fernanda Carla: Felipe Bernardo / Arthur: Como a equipe Telemont esteve no local e não identificou a rede existente, a solução seria projetar toda a rede. Porém, não vejo outro acesso ao site MGVEE sem ser por esta rota em “terreno particular”._x000a__x000a_Esta foi a localização do site MGVEE fornecida pela Vivo em KMZ, que coincide também com as coordenadas fornecidas._x000a_ter 01/10/2024 08:53 - Felipe Bernardo: Conforme alinhado na reunião gentileza rever projeto, sem rede existente VIVO._x000a_Equipe Telemont esteve no local e não identificou a rede existente._x000a__x000a_Segue fotos:_x000a__x000a_Obs.:_x000a__x000a_1° Site MGVEE está instalado em um terreno particular e fomos informados que a vivo não tem autorização para acessar somente a TIM e CLARO._x000a_2° Projeto mostra uma rota existente seguimos  a rota mas não foi localizado a rede vivo onde está marcado no projeto._x000a_30/09/2024 - Matheus: cabo indicado como existente não localizado. Site fica na BR-040._x000a_24/09/2024 - Matheus: whatsapp conclui dia 30/09._x000a__x000a_seg 17/06/2024 10:08 - Felipe Casimiro: metro pendentes 2024"/>
    <s v="-"/>
    <s v="NÃO"/>
    <s v="RÁDIO"/>
    <s v="RÁDIO"/>
    <d v="1899-12-30T00:00:00"/>
    <s v="TELEMONT MG"/>
    <s v="-"/>
    <s v="W0"/>
    <x v="1"/>
    <n v="512349"/>
    <s v="Regional"/>
    <x v="2"/>
    <m/>
    <m/>
    <m/>
    <s v="VALIDAR PREDECESSOR ELISANGÊLA"/>
    <m/>
    <m/>
    <s v="N/A"/>
    <s v="REVISÃO PROJETO"/>
    <s v="PENDENCIA PROJETO"/>
    <s v="REVISÃO DE PROJETO"/>
    <m/>
    <s v="CONSTRUÍDO"/>
    <s v="ENGENHARIA TX"/>
    <s v="REVISÃO PROJETO"/>
    <n v="0"/>
    <m/>
  </r>
  <r>
    <s v="MGVJB"/>
    <s v="M2024EST_MGVJB_01"/>
    <s v="ATIVO"/>
    <s v="SIM"/>
    <s v="REDE OK"/>
    <m/>
    <d v="2024-05-11T00:00:00"/>
    <d v="2024-05-11T00:00:00"/>
    <s v="NA"/>
    <s v="NA"/>
    <s v="MGEDM-MGBYY-MGVJB-MGEDM"/>
    <x v="1"/>
    <s v="MGBWE"/>
    <s v="MGEDM"/>
    <s v="Ativo"/>
    <s v="BELO HORIZONTE"/>
    <x v="1"/>
    <s v="ATIVO COM  PROTEÇÃO TOPOLOGIA ESTRUT (WSP)"/>
    <m/>
    <s v="SIM"/>
    <s v="ATIVO"/>
    <s v="REDE OK"/>
    <d v="1899-12-30T00:00:00"/>
    <s v="ICOMON MG"/>
    <s v="-"/>
    <s v="W0"/>
    <x v="1"/>
    <s v="NA"/>
    <s v="NA"/>
    <x v="0"/>
    <m/>
    <m/>
    <m/>
    <m/>
    <m/>
    <m/>
    <s v="N/A"/>
    <s v="REDE OK"/>
    <s v="ATIVO"/>
    <s v="-"/>
    <m/>
    <s v="CONSTRUÍDO"/>
    <s v="O&amp;M"/>
    <s v="CONSTRUÍDO"/>
    <n v="0"/>
    <m/>
  </r>
  <r>
    <s v="MGUJA"/>
    <s v="M2023_MGUJA_01"/>
    <s v="ATIVO"/>
    <s v="SIM"/>
    <s v="REDE OK"/>
    <m/>
    <d v="2024-06-17T00:00:00"/>
    <d v="2024-06-17T00:00:00"/>
    <s v="NA"/>
    <s v="NA"/>
    <s v="MGBET-MGUJA-MGBET"/>
    <x v="1"/>
    <s v="MGBET"/>
    <s v="MGBET"/>
    <s v="Ativo"/>
    <s v="BETIM"/>
    <x v="1"/>
    <s v="ATIVO COM  PROTEÇÃO TOPOLOGIA ESTRUT - CFO + ROLLOUT"/>
    <m/>
    <s v="NÃO"/>
    <s v="ATIVO"/>
    <s v="REDE OK"/>
    <d v="1899-12-30T00:00:00"/>
    <s v="TELEMONT MG"/>
    <s v="-"/>
    <s v="W0"/>
    <x v="1"/>
    <n v="502779"/>
    <s v="MAO OBRA A DISPOSICAO"/>
    <x v="0"/>
    <m/>
    <m/>
    <m/>
    <m/>
    <m/>
    <m/>
    <s v="N/A"/>
    <s v="REDE OK"/>
    <s v="ATIVO"/>
    <s v="-"/>
    <m/>
    <s v="CONSTRUÍDO"/>
    <s v="O&amp;M"/>
    <s v="CONSTRUÍDO"/>
    <n v="0"/>
    <m/>
  </r>
  <r>
    <s v="MGTCR"/>
    <s v="M2024EST_MGTCR_01"/>
    <s v="ATIVO"/>
    <s v="SIM"/>
    <s v="REDE OK"/>
    <m/>
    <d v="2024-07-18T00:00:00"/>
    <d v="2024-09-06T00:00:00"/>
    <s v="NA"/>
    <s v="NA"/>
    <s v="MGVWL-MGTCR-MGVWL"/>
    <x v="1"/>
    <s v="MGVWL"/>
    <s v="MGVWL"/>
    <s v="Ativo"/>
    <s v="VESPASIANO"/>
    <x v="1"/>
    <s v="REDE ENTREGUE COM  PROTEÇÃO TOPOLOGIA ESTRUT - CFO + ROLLOUT"/>
    <m/>
    <s v="NÃO"/>
    <s v="ATIVO"/>
    <s v="REDE OK"/>
    <d v="1899-12-30T00:00:00"/>
    <s v="TEL"/>
    <s v="-"/>
    <s v="W0"/>
    <x v="1"/>
    <n v="511745"/>
    <s v="MAO OBRA A DISPOSICAO"/>
    <x v="0"/>
    <m/>
    <m/>
    <m/>
    <m/>
    <m/>
    <m/>
    <s v="N/A"/>
    <s v="REDE OK"/>
    <s v="ATIVO"/>
    <s v="-"/>
    <m/>
    <s v="CONSTRUÍDO"/>
    <s v="O&amp;M"/>
    <s v="CONSTRUÍDO"/>
    <n v="0"/>
    <m/>
  </r>
  <r>
    <s v="MGJOO"/>
    <s v="M2024EST_MGJOO_01"/>
    <s v="ATIVO PEND. RÁDIO"/>
    <s v="FLAT"/>
    <s v="REDE OK"/>
    <s v="ATIVO"/>
    <s v="-"/>
    <s v="-"/>
    <s v="NA"/>
    <s v="NA"/>
    <s v="MGJSM-MGJOO- RD "/>
    <x v="0"/>
    <s v="MGJFG"/>
    <s v="MGJSM"/>
    <s v="-"/>
    <s v="JUIZ DE FORA_2025"/>
    <x v="0"/>
    <s v="18/07/2025 - Arthur: ativo no estruturante de 2024, não recebemos ID metro 2025, então não teremos como revalidar Ids._x000a_ACESSO ÚNICO"/>
    <s v="-"/>
    <s v="NÃO"/>
    <s v="CANCELADO"/>
    <s v="REDE OK"/>
    <s v="ATIVO"/>
    <s v="NA"/>
    <s v="-"/>
    <s v="-"/>
    <x v="0"/>
    <s v="CRIAR ID"/>
    <s v="Empreiteira"/>
    <x v="0"/>
    <s v="?"/>
    <m/>
    <m/>
    <s v="VALIDAR RÁDIO BRUNO"/>
    <m/>
    <m/>
    <s v="N/A"/>
    <d v="2025-09-30T00:00:00"/>
    <d v="2025-09-30T00:00:00"/>
    <m/>
    <m/>
    <m/>
    <m/>
    <s v="500K"/>
    <s v="NÃO LOC"/>
    <s v="HL5G_2025MGJOO"/>
  </r>
  <r>
    <s v="MGJRB"/>
    <s v="M2024EST_MGJRB_01"/>
    <s v="CANCELADO"/>
    <s v="SIM"/>
    <s v="REDE OK"/>
    <m/>
    <d v="2025-01-21T00:00:00"/>
    <s v="-"/>
    <s v="SIM"/>
    <s v="CONCLUÍDO"/>
    <s v="MGJFG-MGJRB-MGJFG/MGJFG"/>
    <x v="7"/>
    <s v="MGJFG"/>
    <s v="-"/>
    <s v="-"/>
    <s v="JUIZ DE FORA"/>
    <x v="6"/>
    <s v="REDE ENTREGUE CONFORME TOPOLOGIA ESTRUTURANTE"/>
    <s v="10/03 - Site não comporta ser um concentrador HL5D, O&amp;M plentiando trocar para BRB, pediram para aguardar"/>
    <s v="NÃO"/>
    <s v="CANCELADO"/>
    <s v="REDE OK"/>
    <d v="1899-12-30T00:00:00"/>
    <s v="TELEMONT MG"/>
    <s v="-"/>
    <s v="W0"/>
    <x v="1"/>
    <n v="509188"/>
    <s v="Aprovado HQ"/>
    <x v="3"/>
    <m/>
    <m/>
    <m/>
    <e v="#REF!"/>
    <m/>
    <m/>
    <s v="N/A"/>
    <d v="2025-01-10T00:00:00"/>
    <d v="2024-10-13T00:00:00"/>
    <s v="-"/>
    <m/>
    <s v="CONSTRUÍDO"/>
    <s v="OSP/IMPL"/>
    <s v="500K"/>
    <n v="1"/>
    <m/>
  </r>
  <r>
    <s v="MGVPC"/>
    <s v="M2024EST_MGVPC_01"/>
    <s v="ATIVO"/>
    <s v="SIM"/>
    <s v="REDE OK"/>
    <m/>
    <d v="2024-08-28T00:00:00"/>
    <d v="2024-08-28T00:00:00"/>
    <s v="NA"/>
    <s v="NA"/>
    <s v="MGAGB-MGVPC-MGAGB"/>
    <x v="1"/>
    <s v="MGG37"/>
    <s v="MGAGB"/>
    <s v="Ativo"/>
    <s v="CONTAGEM"/>
    <x v="1"/>
    <s v="REDE ENTREGUE CONFORME TOPOLOGIA ESTRUTURANTE"/>
    <m/>
    <s v="NÃO"/>
    <s v="ATIVO"/>
    <s v="REDE OK"/>
    <d v="1899-12-30T00:00:00"/>
    <s v="MOP"/>
    <s v="-"/>
    <s v="W0"/>
    <x v="1"/>
    <s v="NA"/>
    <s v="NA"/>
    <x v="0"/>
    <m/>
    <m/>
    <m/>
    <m/>
    <m/>
    <m/>
    <s v="N/A"/>
    <s v="REDE OK"/>
    <s v="ATIVO"/>
    <s v="-"/>
    <m/>
    <s v="CONSTRUÍDO"/>
    <s v="O&amp;M"/>
    <s v="CONSTRUÍDO"/>
    <n v="0"/>
    <m/>
  </r>
  <r>
    <s v="MGVSJ"/>
    <s v="M2023EST_MGVSJ_01"/>
    <s v="ATIVO"/>
    <s v="SIM"/>
    <s v="REDE OK"/>
    <m/>
    <d v="2024-02-14T00:00:00"/>
    <d v="2024-02-14T00:00:00"/>
    <s v="NA"/>
    <s v="NA"/>
    <s v="MGNLV-MGVSJ-MGNLV"/>
    <x v="3"/>
    <s v="MGNLV"/>
    <s v="-"/>
    <s v="Ativo"/>
    <s v="NOVA LIMA"/>
    <x v="1"/>
    <s v="ATIVO COM  PROTEÇÃO TOPOLOGIA ESTRUT - CFO + ROLLOUT"/>
    <m/>
    <s v="NÃO"/>
    <s v="ATIVO"/>
    <s v="REDE OK"/>
    <d v="1899-12-30T00:00:00"/>
    <s v="TELEMONT MG"/>
    <s v="-"/>
    <s v="W0"/>
    <x v="1"/>
    <s v="MOIN"/>
    <s v="NA"/>
    <x v="0"/>
    <m/>
    <m/>
    <m/>
    <m/>
    <m/>
    <m/>
    <s v="N/A"/>
    <s v="REDE OK"/>
    <s v="ATIVO"/>
    <s v="-"/>
    <m/>
    <s v="CONSTRUÍDO"/>
    <s v="O&amp;M"/>
    <s v="CONSTRUÍDO"/>
    <n v="0"/>
    <m/>
  </r>
  <r>
    <s v="MGVSO"/>
    <s v="M2023_MGVSO_01"/>
    <s v="ATIVO"/>
    <s v="SIM"/>
    <s v="REDE OK"/>
    <m/>
    <d v="2024-07-31T00:00:00"/>
    <d v="2024-08-02T00:00:00"/>
    <s v="NA"/>
    <s v="NA"/>
    <s v="2 Vias - LUE"/>
    <x v="2"/>
    <s v="MGVSO"/>
    <s v="-"/>
    <s v="Ativo"/>
    <s v="BELO HORIZONTE"/>
    <x v="1"/>
    <s v="ATIVO COM  PROTEÇÃO TOPOLOGIA ESTRUT - LANÇAMENTO"/>
    <m/>
    <s v="NÃO"/>
    <s v="ATIVO"/>
    <s v="REDE OK"/>
    <d v="1899-12-30T00:00:00"/>
    <s v="TELEMONT MG"/>
    <s v="-"/>
    <s v="W0"/>
    <x v="1"/>
    <s v="NA"/>
    <s v="NA"/>
    <x v="0"/>
    <m/>
    <m/>
    <m/>
    <m/>
    <m/>
    <m/>
    <s v="N/A"/>
    <s v="REDE OK"/>
    <s v="ATIVO"/>
    <s v="-"/>
    <m/>
    <s v="CONSTRUÍDO"/>
    <s v="O&amp;M"/>
    <s v="CONSTRUÍDO"/>
    <n v="0"/>
    <m/>
  </r>
  <r>
    <s v="MGVZZ"/>
    <s v="M2024EST_MGVZZ_01"/>
    <s v="ATIVO"/>
    <s v="SIM"/>
    <s v="REDE OK"/>
    <m/>
    <d v="2024-08-27T00:00:00"/>
    <d v="2024-10-07T00:00:00"/>
    <s v="NA"/>
    <s v="NA"/>
    <s v="MGVNZ-MGVZZ-MGVNZ"/>
    <x v="1"/>
    <s v="MGSLA"/>
    <s v="MGVNZ"/>
    <s v="Ativo"/>
    <s v="BELO HORIZONTE"/>
    <x v="1"/>
    <s v="REDE ENTREGUE CONFORME TOPOLOGIA ESTRUTURANTE"/>
    <s v="O&amp;M"/>
    <s v="NÃO"/>
    <s v="ATIVO"/>
    <s v="REDE OK"/>
    <d v="1899-12-30T00:00:00"/>
    <s v="TELEMONT MG"/>
    <s v="-"/>
    <s v="W0"/>
    <x v="1"/>
    <n v="506537"/>
    <s v="Aprovado HQ"/>
    <x v="0"/>
    <m/>
    <m/>
    <m/>
    <m/>
    <m/>
    <m/>
    <s v="N/A"/>
    <d v="2024-10-12T00:00:00"/>
    <d v="2024-10-14T00:00:00"/>
    <s v="-"/>
    <s v="REPARO TRATADO PELO TELEMONT"/>
    <s v="CONSTRUÍDO"/>
    <s v="O&amp;M"/>
    <s v="CONSTRUÍDO"/>
    <n v="0"/>
    <m/>
  </r>
  <r>
    <s v="MGJSM"/>
    <s v="M2024EST_MGJSM_01"/>
    <s v="ATIVO"/>
    <s v="SIM"/>
    <s v="REDE OK"/>
    <m/>
    <d v="2024-10-09T00:00:00"/>
    <s v="-"/>
    <s v="SIM"/>
    <s v="REDE OK"/>
    <s v="MGJFG-MGJSM-MGJFG/MGJFG"/>
    <x v="7"/>
    <s v="MGJFG"/>
    <s v="-"/>
    <s v="Ativo"/>
    <s v="JUIZ DE FORA"/>
    <x v="6"/>
    <s v="REDE ENTREGUE CONFORME TOPOLOGIA ESTRUTURANTE"/>
    <s v="-"/>
    <s v="NÃO"/>
    <s v="ATIVO"/>
    <s v="REDE OK"/>
    <d v="1899-12-30T00:00:00"/>
    <s v="TELEMONT MG"/>
    <s v="-"/>
    <s v="W0"/>
    <x v="1"/>
    <n v="509189"/>
    <s v="Aprovado HQ"/>
    <x v="0"/>
    <m/>
    <m/>
    <m/>
    <s v="VALIDAR IMPLANTAÇÃO/ VALIDAR COSNTRUÇÃO 3ª VIA"/>
    <m/>
    <m/>
    <s v="N/A"/>
    <d v="2024-10-08T00:00:00"/>
    <s v="ATIVO"/>
    <s v="-"/>
    <m/>
    <s v="CONSTRUÍDO"/>
    <s v="O&amp;M"/>
    <s v="500K"/>
    <n v="0"/>
    <m/>
  </r>
  <r>
    <s v="MGWMC"/>
    <s v="M2024EST_MGWMC_01"/>
    <s v="ATIVO"/>
    <s v="SIM"/>
    <s v="REDE OK"/>
    <m/>
    <d v="2024-01-24T00:00:00"/>
    <d v="2024-01-24T00:00:00"/>
    <s v="NA"/>
    <s v="NA"/>
    <s v="MGFEN-MGWMC-MGFEN"/>
    <x v="1"/>
    <s v="MGSAG"/>
    <s v="MGFEN"/>
    <s v="Ativo HL4 / Falta HL5D"/>
    <s v="BELO HORIZONTE"/>
    <x v="1"/>
    <s v="ATIVO COM  PROTEÇÃO TOPOLOGIA ESTRUT - CFO + ROLLOUT"/>
    <m/>
    <s v="NÃO"/>
    <s v="ATIVO"/>
    <s v="REDE OK"/>
    <d v="1899-12-30T00:00:00"/>
    <s v="TELEMONT MG"/>
    <s v="-"/>
    <s v="W0"/>
    <x v="1"/>
    <s v="MOIN"/>
    <s v="NA"/>
    <x v="0"/>
    <m/>
    <m/>
    <m/>
    <m/>
    <m/>
    <m/>
    <s v="N/A"/>
    <s v="REDE OK"/>
    <s v="ATIVO"/>
    <s v="-"/>
    <m/>
    <s v="CONSTRUÍDO"/>
    <s v="O&amp;M"/>
    <s v="CONSTRUÍDO"/>
    <n v="1"/>
    <m/>
  </r>
  <r>
    <s v="MGJIP"/>
    <s v="M2024EST_MGJIP_01"/>
    <s v="ATIVO"/>
    <s v="SIM"/>
    <s v="REDE OK"/>
    <m/>
    <d v="2025-01-14T00:00:00"/>
    <d v="2025-02-21T00:00:00"/>
    <s v="NA"/>
    <s v="NA"/>
    <s v="MGJIR-MGJIP-MGJIR"/>
    <x v="5"/>
    <s v="MGJFG"/>
    <s v="MGJIR"/>
    <s v="Ativo"/>
    <s v="JUIZ DE FORA"/>
    <x v="6"/>
    <s v="REDE ENTREGUE COM  PROTEÇÃO TOPOLOGIA ESTRUT"/>
    <m/>
    <s v="NÃO"/>
    <s v="ATIVO"/>
    <s v="REDE OK"/>
    <d v="1899-12-30T00:00:00"/>
    <s v="TELEMONT MG"/>
    <s v="-"/>
    <s v="W0"/>
    <x v="1"/>
    <n v="509214"/>
    <s v="Aprovado HQ"/>
    <x v="0"/>
    <m/>
    <m/>
    <m/>
    <e v="#REF!"/>
    <m/>
    <m/>
    <s v="N/A"/>
    <d v="2024-10-15T00:00:00"/>
    <d v="2024-10-17T00:00:00"/>
    <s v="-"/>
    <m/>
    <s v="CONSTRUÍDO"/>
    <s v="OSP/IMPL"/>
    <s v="500K"/>
    <n v="1"/>
    <m/>
  </r>
  <r>
    <s v="MGJJS"/>
    <s v="M2024EST_MGJJS_01"/>
    <s v="ATIVO"/>
    <s v="SIM"/>
    <s v="REDE OK"/>
    <m/>
    <d v="2025-01-16T00:00:00"/>
    <d v="2025-02-21T00:00:00"/>
    <s v="NA"/>
    <s v="NA"/>
    <s v="MGJIR-MGJJS-MGJIR"/>
    <x v="5"/>
    <s v="MGJFG"/>
    <s v="MGJIR"/>
    <s v="Ativo"/>
    <s v="JUIZ DE FORA"/>
    <x v="6"/>
    <m/>
    <m/>
    <s v="NÃO"/>
    <s v="ATIVO"/>
    <s v="REDE OK"/>
    <d v="1899-12-30T00:00:00"/>
    <s v="TELEMONT MG"/>
    <s v="-"/>
    <s v="W0"/>
    <x v="1"/>
    <n v="509217"/>
    <s v="Aprovado HQ"/>
    <x v="0"/>
    <m/>
    <m/>
    <m/>
    <e v="#REF!"/>
    <m/>
    <m/>
    <s v="N/A"/>
    <d v="2024-10-15T00:00:00"/>
    <d v="2024-10-17T00:00:00"/>
    <s v="-"/>
    <m/>
    <s v="CONSTRUÍDO"/>
    <s v="OSP/IMPL"/>
    <s v="500K"/>
    <n v="0"/>
    <m/>
  </r>
  <r>
    <s v="MGJVO"/>
    <s v="M2024EST_MGJVO_01"/>
    <s v="ATIVO"/>
    <s v="SIM"/>
    <s v="REDE OK"/>
    <m/>
    <d v="2024-11-04T00:00:00"/>
    <d v="2025-03-14T00:00:00"/>
    <s v="NA"/>
    <s v="NA"/>
    <s v="MGJFG-MGJVO-MGJFG"/>
    <x v="5"/>
    <s v="MGJFG"/>
    <s v="MGJFG"/>
    <s v="Ativo"/>
    <s v="JUIZ DE FORA"/>
    <x v="6"/>
    <s v="REDE ENTREGUE CONFORME TOPOLOGIA ESTRUTURANTE"/>
    <m/>
    <s v="NÃO"/>
    <s v="ATIVO"/>
    <s v="REDE OK"/>
    <s v="ATIVO"/>
    <s v="TELEMONT MG"/>
    <s v="-"/>
    <s v="-"/>
    <x v="1"/>
    <n v="509203"/>
    <s v="Aprovado HQ"/>
    <x v="0"/>
    <m/>
    <m/>
    <m/>
    <e v="#REF!"/>
    <m/>
    <m/>
    <s v="N/A"/>
    <d v="2024-10-10T00:00:00"/>
    <d v="2024-10-15T00:00:00"/>
    <s v="-"/>
    <m/>
    <s v="CONSTRUÍDO"/>
    <s v="OSP/IMPL"/>
    <s v="500K"/>
    <n v="0"/>
    <m/>
  </r>
  <r>
    <s v="MGUMI"/>
    <s v="RADIOMGUMI"/>
    <s v="ATIVO"/>
    <s v="RÁDIO"/>
    <s v="RÁDIO"/>
    <m/>
    <s v="RADIO"/>
    <s v="RADIO"/>
    <s v="NA"/>
    <s v="NA"/>
    <s v="RADIO"/>
    <x v="5"/>
    <s v="RADIO"/>
    <s v="RADIO"/>
    <m/>
    <s v="UBERLÂNDIA"/>
    <x v="4"/>
    <s v="SEM AÇÃO RE"/>
    <m/>
    <s v="NÃO"/>
    <s v="RÁDIO"/>
    <s v="RÁDIO"/>
    <d v="1899-12-30T00:00:00"/>
    <s v="ENGENHARIA RÁDIO"/>
    <s v="-"/>
    <s v="W0"/>
    <x v="1"/>
    <s v="NA"/>
    <s v="NA"/>
    <x v="2"/>
    <m/>
    <m/>
    <m/>
    <e v="#REF!"/>
    <m/>
    <m/>
    <s v="N/A"/>
    <s v="RADIO"/>
    <s v="RÁDIO"/>
    <s v="-"/>
    <m/>
    <s v="CONSTRUÍDO"/>
    <s v="ENGENHARIA TX"/>
    <s v="500K"/>
    <n v="1"/>
    <m/>
  </r>
  <r>
    <s v="MGJFW"/>
    <s v="M2024EST_MGJFW_01"/>
    <s v="ATIVO"/>
    <s v="FLAT"/>
    <s v="REDE OK"/>
    <m/>
    <d v="2025-01-27T00:00:00"/>
    <d v="2025-02-22T00:00:00"/>
    <s v="NA"/>
    <s v="NA"/>
    <s v="MGJIR-MGJFW"/>
    <x v="5"/>
    <s v="MGJFG"/>
    <s v="MGJIR"/>
    <s v="Ativo"/>
    <s v="JUIZ DE FORA"/>
    <x v="6"/>
    <s v="13/01/2025 - Rodrigo Mancini: Preciso de liberação Bluetooth para acesso ao site D 509219 - ESTRUTURANTE - MGJIR-MGJFW - JUIZ DE FORA_x000a__x000a_Detentor de Infra: HIGHLINE"/>
    <m/>
    <s v="NÃO"/>
    <s v="ATIVO"/>
    <s v="REDE OK"/>
    <d v="1899-12-30T00:00:00"/>
    <s v="TELEMONT MG"/>
    <s v="-"/>
    <s v="W0"/>
    <x v="1"/>
    <n v="509219"/>
    <s v="Aprovado HQ"/>
    <x v="0"/>
    <m/>
    <m/>
    <m/>
    <e v="#REF!"/>
    <m/>
    <m/>
    <s v="N/A"/>
    <d v="2025-01-20T00:00:00"/>
    <d v="2024-10-19T00:00:00"/>
    <s v="-"/>
    <m/>
    <s v="CONSTRUÍDO"/>
    <s v="OSP/IMPL"/>
    <s v="500K"/>
    <n v="0"/>
    <m/>
  </r>
  <r>
    <s v="MGJOM"/>
    <s v="M2024EST_MGJOM_01"/>
    <s v="ATIVO"/>
    <s v="SIM"/>
    <s v="REDE OK"/>
    <m/>
    <d v="2024-12-23T00:00:00"/>
    <d v="2024-12-23T00:00:00"/>
    <s v="NA"/>
    <s v="NA"/>
    <s v="MGJSM-MGJOM-MGJSM"/>
    <x v="5"/>
    <s v="MGJFG"/>
    <s v="MGJSM"/>
    <s v="Ativo"/>
    <s v="JUIZ DE FORA"/>
    <x v="6"/>
    <s v="REDE ENTREGUE CONFORME TOPOLOGIA ESTRUTURANTE"/>
    <m/>
    <s v="NÃO"/>
    <s v="ATIVO"/>
    <s v="REDE OK"/>
    <d v="1899-12-30T00:00:00"/>
    <s v="TELEMONT MG"/>
    <s v="-"/>
    <s v="W0"/>
    <x v="1"/>
    <n v="509225"/>
    <s v="IMPL - Cadastro"/>
    <x v="0"/>
    <m/>
    <m/>
    <m/>
    <e v="#REF!"/>
    <m/>
    <m/>
    <s v="N/A"/>
    <d v="2024-10-15T00:00:00"/>
    <d v="2024-10-20T00:00:00"/>
    <s v="-"/>
    <m/>
    <s v="CONSTRUÍDO"/>
    <s v="OSP/IMPL"/>
    <s v="500K"/>
    <n v="0"/>
    <m/>
  </r>
  <r>
    <s v="MGPIN"/>
    <s v="RADIOMGPIN"/>
    <s v="ATIVO"/>
    <s v="RÁDIO"/>
    <s v="RÁDIO"/>
    <m/>
    <s v="RADIO"/>
    <s v="RADIO"/>
    <s v="NA"/>
    <s v="NA"/>
    <s v="RADIO"/>
    <x v="5"/>
    <s v="RADIO"/>
    <s v="RADIO"/>
    <m/>
    <s v="UBERLÂNDIA"/>
    <x v="4"/>
    <s v="SEM AÇÃO RE"/>
    <m/>
    <s v="NÃO"/>
    <s v="RÁDIO"/>
    <s v="RÁDIO"/>
    <d v="1899-12-30T00:00:00"/>
    <s v="ENGENHARIA RÁDIO"/>
    <s v="-"/>
    <s v="W0"/>
    <x v="1"/>
    <s v="NA"/>
    <s v="NA"/>
    <x v="2"/>
    <m/>
    <m/>
    <m/>
    <e v="#REF!"/>
    <m/>
    <m/>
    <s v="N/A"/>
    <s v="RADIO"/>
    <s v="RÁDIO"/>
    <s v="-"/>
    <m/>
    <s v="CONSTRUÍDO"/>
    <s v="ENGENHARIA TX"/>
    <s v="500K"/>
    <n v="1"/>
    <m/>
  </r>
  <r>
    <s v="MGJLR"/>
    <s v="M2024EST_MGJLR_01"/>
    <s v="ATIVO"/>
    <s v="SIM"/>
    <s v="REDE OK"/>
    <m/>
    <d v="2025-02-06T00:00:00"/>
    <d v="2025-03-13T00:00:00"/>
    <s v="NA"/>
    <s v="PENDENTE"/>
    <s v="MGJSM-MGJLR(FLAT)-MGJSM"/>
    <x v="5"/>
    <s v="MGJFG"/>
    <s v="MGJSM"/>
    <s v="Ativo"/>
    <s v="JUIZ DE FORA"/>
    <x v="6"/>
    <m/>
    <m/>
    <s v="NÃO"/>
    <s v="ATIVO"/>
    <s v="REDE OK"/>
    <s v="ATIVO"/>
    <s v="TELEMONT MG"/>
    <s v="-"/>
    <s v="-"/>
    <x v="1"/>
    <n v="509208"/>
    <s v="Aprovado HQ"/>
    <x v="0"/>
    <m/>
    <m/>
    <m/>
    <e v="#REF!"/>
    <m/>
    <m/>
    <s v="N/A"/>
    <d v="2024-10-04T00:00:00"/>
    <d v="2024-10-09T00:00:00"/>
    <s v="-"/>
    <m/>
    <s v="CONSTRUÍDO"/>
    <s v="OSP/IMPL"/>
    <s v="500K"/>
    <n v="1"/>
    <m/>
  </r>
  <r>
    <s v="MGPBU"/>
    <s v="RADIOMGPBU"/>
    <s v="ATIVO"/>
    <s v="RÁDIO"/>
    <s v="RÁDIO"/>
    <m/>
    <s v="RADIO"/>
    <s v="RADIO"/>
    <s v="NA"/>
    <s v="NA"/>
    <s v="RADIO"/>
    <x v="5"/>
    <s v="RADIO"/>
    <s v="RADIO"/>
    <s v="-"/>
    <s v="UBERLÂNDIA"/>
    <x v="4"/>
    <s v="SEM AÇÃO RE"/>
    <m/>
    <s v="NÃO"/>
    <s v="RÁDIO"/>
    <s v="RÁDIO"/>
    <d v="1899-12-30T00:00:00"/>
    <s v="ENGENHARIA RÁDIO"/>
    <s v="-"/>
    <s v="W0"/>
    <x v="1"/>
    <s v="NA"/>
    <s v="NA"/>
    <x v="2"/>
    <m/>
    <m/>
    <m/>
    <e v="#REF!"/>
    <m/>
    <m/>
    <s v="N/A"/>
    <s v="RADIO"/>
    <s v="RÁDIO"/>
    <s v="-"/>
    <m/>
    <s v="CONSTRUÍDO"/>
    <s v="ENGENHARIA TX"/>
    <s v="500K"/>
    <n v="0"/>
    <m/>
  </r>
  <r>
    <s v="MGJFI"/>
    <s v="M2024EST_MGJFI_01"/>
    <s v="ATIVO"/>
    <s v="SIM"/>
    <s v="REDE OK"/>
    <m/>
    <d v="2025-02-18T00:00:00"/>
    <d v="2025-02-24T00:00:00"/>
    <s v="NA"/>
    <s v="NA"/>
    <s v="MGJSM-MGJFI-MGJSM"/>
    <x v="5"/>
    <s v="MGJFG"/>
    <s v="MGJSM"/>
    <s v="Ativo"/>
    <s v="JUIZ DE FORA"/>
    <x v="6"/>
    <s v="qua 13/11/2024 16:17 - Arthur: Para revalidação do custo da obra preciso de uma nova emissão do projeto, estava projetado o lançamento de 1000m, + houve a necessidade de lançarmos o total de 4600 metros de fibra no trecho indicado abaixo. _x000a__x000a_seg 04/11/2024 23:47 - Leonardo Assis: Site JFI - ID 509209 aprovado, diferença de 3600 m de cabo não quantificado no draft._x000a_Gerando um acréscimo aproximado de R$ 5.508,00 de serviço._x000a__x000a_seg 04/11/2024 15:15 - Edson: Para esse ID 509209 estava projetado o lançamento de 4600 metros de fibra, sendo quantificados 1000. Favor dar o de acordo para correção de cadastro/faturamento."/>
    <m/>
    <s v="NÃO"/>
    <s v="ATIVO"/>
    <s v="REDE OK"/>
    <d v="1899-12-30T00:00:00"/>
    <s v="TELEMONT MG"/>
    <s v="-"/>
    <s v="W0"/>
    <x v="1"/>
    <n v="528825"/>
    <s v="Aprovado HQ"/>
    <x v="0"/>
    <m/>
    <m/>
    <m/>
    <e v="#REF!"/>
    <m/>
    <m/>
    <s v="N/A"/>
    <s v="REVISÃO PROJETO"/>
    <d v="2024-10-28T00:00:00"/>
    <s v="-"/>
    <m/>
    <s v="CONSTRUÍDO"/>
    <s v="OSP/PROJETO"/>
    <s v="500K"/>
    <n v="0"/>
    <m/>
  </r>
  <r>
    <s v="MGJEN"/>
    <s v="M2024EST_MGJEN_01"/>
    <s v="CANCELADO"/>
    <s v="SIM"/>
    <s v="REDE OK"/>
    <m/>
    <d v="2025-01-27T00:00:00"/>
    <s v="-"/>
    <s v="NA"/>
    <s v="NA"/>
    <s v="MGJRB-MGJEN(FLAT)-MGJRB"/>
    <x v="5"/>
    <s v="MGJFG"/>
    <s v="MGJRB"/>
    <s v="Ativo"/>
    <s v="JUIZ DE FORA"/>
    <x v="6"/>
    <s v="16/06/2025 - Arthur: status até entação era PREDECESSOR_x000a_REDE ENTREGUE CONFORME TOPOLOGIA ESTRUTURANTE"/>
    <s v="11/03 - Depende ativar JRB-HL5D, ativação bloqueada site JRB sem condições de ser concentrador problemas de acesso e infra, aguardando parecer de Robson Cavagnari"/>
    <s v="NÃO"/>
    <s v="CANCELADO"/>
    <s v="REDE OK"/>
    <d v="1899-12-30T00:00:00"/>
    <s v="TELEMONT MG"/>
    <s v="-"/>
    <s v="W0"/>
    <x v="1"/>
    <n v="509227"/>
    <s v="Aprovado HQ"/>
    <x v="3"/>
    <m/>
    <m/>
    <m/>
    <e v="#REF!"/>
    <m/>
    <m/>
    <s v="N/A"/>
    <d v="2025-01-20T00:00:00"/>
    <d v="2024-10-20T00:00:00"/>
    <s v="-"/>
    <m/>
    <s v="CONSTRUÍDO"/>
    <s v="OSP/IMPL"/>
    <s v="500K"/>
    <n v="1"/>
    <m/>
  </r>
  <r>
    <s v="MGJBP"/>
    <s v="M2024EST_MGJBP_01"/>
    <s v="ATIVO"/>
    <s v="SIM"/>
    <s v="REDE OK"/>
    <m/>
    <d v="2024-11-04T00:00:00"/>
    <d v="2025-02-24T00:00:00"/>
    <s v="NA"/>
    <s v="NA"/>
    <s v="MGJFG-MGJBP-MGOVS-MGJFG"/>
    <x v="5"/>
    <s v="MGJFG"/>
    <s v="MGJFG"/>
    <s v="Ativo"/>
    <s v="JUIZ DE FORA"/>
    <x v="6"/>
    <s v="REDE ENTREGUE CONFORME TOPOLOGIA ESTRUTURANTE"/>
    <m/>
    <s v="NÃO"/>
    <s v="ATIVO"/>
    <s v="REDE OK"/>
    <d v="1899-12-30T00:00:00"/>
    <s v="TELEMONT MG"/>
    <s v="-"/>
    <s v="W0"/>
    <x v="1"/>
    <n v="509204"/>
    <s v="Aprovado HQ"/>
    <x v="0"/>
    <m/>
    <m/>
    <m/>
    <e v="#REF!"/>
    <m/>
    <m/>
    <s v="N/A"/>
    <d v="2024-10-10T00:00:00"/>
    <d v="2024-10-15T00:00:00"/>
    <s v="-"/>
    <m/>
    <s v="CONSTRUÍDO"/>
    <s v="OSP/IMPL"/>
    <s v="500K"/>
    <n v="0"/>
    <m/>
  </r>
  <r>
    <s v="MGOVS"/>
    <s v="M2024EST_MGJOVS_01"/>
    <s v="ATIVO"/>
    <s v="SIM"/>
    <s v="REDE OK"/>
    <m/>
    <d v="2024-11-04T00:00:00"/>
    <d v="2025-02-25T00:00:00"/>
    <s v="NA"/>
    <s v="NA"/>
    <s v="MGJFG-MGJBP-MGOVS-MGJFG"/>
    <x v="5"/>
    <s v="MGJFG"/>
    <s v="MGJFG"/>
    <s v="Ativo"/>
    <s v="JUIZ DE FORA"/>
    <x v="6"/>
    <s v="REDE ENTREGUE CONFORME TOPOLOGIA ESTRUTURANTE"/>
    <m/>
    <s v="NÃO"/>
    <s v="ATIVO"/>
    <s v="REDE OK"/>
    <d v="1899-12-30T00:00:00"/>
    <s v="TELEMONT MG"/>
    <s v="-"/>
    <s v="W0"/>
    <x v="1"/>
    <n v="509204"/>
    <s v="Aprovado HQ"/>
    <x v="0"/>
    <m/>
    <m/>
    <m/>
    <s v="VALIDAR IMPLANTAÇÃO"/>
    <m/>
    <m/>
    <s v="N/A"/>
    <d v="2024-10-10T00:00:00"/>
    <d v="2024-10-15T00:00:00"/>
    <s v="-"/>
    <s v="CORRIGIR SINÓPTICO CONFORME TOPOLOGIA ESTRUTURANTE"/>
    <s v="CONSTRUÍDO"/>
    <s v="OSP/IMPL"/>
    <s v="500K"/>
    <n v="1"/>
    <m/>
  </r>
  <r>
    <s v="MGUBT"/>
    <s v="RADIOMGUBT"/>
    <s v="ATIVO"/>
    <s v="RÁDIO"/>
    <s v="RÁDIO"/>
    <m/>
    <s v="RADIO"/>
    <s v="RADIO"/>
    <s v="NA"/>
    <s v="NA"/>
    <s v="RADIO"/>
    <x v="5"/>
    <s v="RADIO"/>
    <s v="RADIO"/>
    <s v="-"/>
    <s v="UBERLÂNDIA"/>
    <x v="4"/>
    <s v="SEM AÇÃO RE"/>
    <m/>
    <s v="NÃO"/>
    <s v="RÁDIO"/>
    <s v="RÁDIO"/>
    <d v="1899-12-30T00:00:00"/>
    <s v="ENGENHARIA RÁDIO"/>
    <s v="-"/>
    <s v="W0"/>
    <x v="1"/>
    <s v="NA"/>
    <s v="NA"/>
    <x v="2"/>
    <m/>
    <m/>
    <m/>
    <e v="#REF!"/>
    <m/>
    <m/>
    <s v="N/A"/>
    <s v="RADIO"/>
    <s v="RÁDIO"/>
    <s v="-"/>
    <m/>
    <s v="CONSTRUÍDO"/>
    <s v="ENGENHARIA TX"/>
    <s v="500K"/>
    <n v="0"/>
    <m/>
  </r>
  <r>
    <s v="MGBFT"/>
    <s v="M2024EST_MGBFT_01"/>
    <s v="ATIVO"/>
    <s v="NÃO"/>
    <d v="2026-01-30T00:00:00"/>
    <s v="ATIVO"/>
    <s v="-"/>
    <d v="2025-12-02T00:00:00"/>
    <s v="NA"/>
    <s v="NA"/>
    <s v="MGBCZ-MGFIA-MGBFT-MGREG-MGBCZ"/>
    <x v="1"/>
    <s v="MGBCZ"/>
    <s v="MGBCZ"/>
    <s v="Ativo"/>
    <s v="BETIM"/>
    <x v="1"/>
    <s v="10/11/2025 - Arthur: sem acesso na Fiat._x000a_01/07/2025 - Ricardo, reparo OK_x000a_seg 16/06/2025 10:32 - Felipe Bernardo: Joseff,_x000a_Bom dia!_x000a__x000a_Equipe de manutenção atuou na recuperação do rota porem foi identificado vários pontos de rompimento devido troca de poste._x000a_Para recuperação da rede será necessário aproximadamente uns 1500 metros de cabo._x000a__x000a__x000a_Segue fotos:_x000a__x000a_07/01/2025 - William Cruz: depende de acesso FIAT_x000a_REDE ENTREGUE CONFORME TOPOLOGIA ESTRUTURANTE - Teste em BFT utilizamos o relatório enviado pelo Cleber Amaral da 28/10."/>
    <m/>
    <s v="NÃO"/>
    <s v="ATIVO"/>
    <d v="2026-01-30T00:00:00"/>
    <s v="ATIVO"/>
    <s v="MOP"/>
    <s v="W5"/>
    <s v="-"/>
    <x v="1"/>
    <n v="597003"/>
    <s v="Aprovado HQ"/>
    <x v="0"/>
    <m/>
    <m/>
    <m/>
    <m/>
    <m/>
    <m/>
    <s v="N/A"/>
    <s v="PENDENCIA PROJETO"/>
    <s v="PENDENCIA PROJETO"/>
    <s v="PENDENTE ACESSO"/>
    <s v="Pendente predecessor MGBFT, sem autorização de acesso para fazer lançamento. Necessário área de contratos intervir."/>
    <s v="CONSTRUÍDO"/>
    <s v="O&amp;M"/>
    <s v="CONSTRUÍDO"/>
    <n v="0"/>
    <m/>
  </r>
  <r>
    <s v="MGUTA"/>
    <s v="RADIOMGUTA"/>
    <s v="ATIVO"/>
    <s v="RÁDIO"/>
    <s v="RÁDIO"/>
    <m/>
    <s v="RADIO"/>
    <s v="RADIO"/>
    <s v="NA"/>
    <s v="NA"/>
    <s v="RADIO"/>
    <x v="5"/>
    <s v="RADIO"/>
    <s v="RADIO"/>
    <s v="-"/>
    <s v="UBERLÂNDIA"/>
    <x v="4"/>
    <s v="SEM AÇÃO RE"/>
    <m/>
    <s v="NÃO"/>
    <s v="RÁDIO"/>
    <s v="RÁDIO"/>
    <d v="1899-12-30T00:00:00"/>
    <s v="ENGENHARIA RÁDIO"/>
    <s v="-"/>
    <s v="W0"/>
    <x v="1"/>
    <s v="NA"/>
    <s v="NA"/>
    <x v="2"/>
    <m/>
    <m/>
    <m/>
    <e v="#REF!"/>
    <m/>
    <m/>
    <s v="N/A"/>
    <s v="RADIO"/>
    <s v="RÁDIO"/>
    <s v="-"/>
    <m/>
    <s v="CONSTRUÍDO"/>
    <s v="ENGENHARIA TX"/>
    <s v="500K"/>
    <n v="1"/>
    <m/>
  </r>
  <r>
    <s v="MGJZE"/>
    <s v="M2024EST_MGJZE_01"/>
    <s v="ATIVO"/>
    <s v="SIM"/>
    <s v="REDE OK"/>
    <m/>
    <d v="2024-11-04T00:00:00"/>
    <d v="2025-04-04T00:00:00"/>
    <s v="NA"/>
    <s v="NA"/>
    <s v="MGJFG-MGJZE-MGJFG"/>
    <x v="5"/>
    <s v="MGJFG"/>
    <s v="MGJFG"/>
    <s v="Ativo"/>
    <s v="JUIZ DE FORA"/>
    <x v="6"/>
    <s v="REDE ENTREGUE CONFORME TOPOLOGIA ESTRUTURANTE"/>
    <m/>
    <s v="NÃO"/>
    <s v="ATIVO"/>
    <s v="REDE OK"/>
    <s v="ATIVO"/>
    <s v="TELEMONT MG"/>
    <s v="-"/>
    <s v="-"/>
    <x v="1"/>
    <n v="509207"/>
    <s v="Aprovado HQ"/>
    <x v="0"/>
    <m/>
    <m/>
    <m/>
    <e v="#REF!"/>
    <m/>
    <m/>
    <s v="N/A"/>
    <d v="2024-10-04T00:00:00"/>
    <d v="2024-10-09T00:00:00"/>
    <s v="-"/>
    <m/>
    <s v="CONSTRUÍDO"/>
    <s v="OSP/IMPL"/>
    <s v="500K"/>
    <n v="1"/>
    <m/>
  </r>
  <r>
    <s v="MGFIA"/>
    <s v="M2024EST_MGFIA_01"/>
    <s v="ATIVO"/>
    <s v="SIM"/>
    <s v="REDE OK"/>
    <m/>
    <d v="2024-11-11T00:00:00"/>
    <d v="2025-08-22T00:00:00"/>
    <s v="NA"/>
    <s v="NA"/>
    <s v="MGBCZ-MGFIA-MGBFT-MGREG-MGBCZ"/>
    <x v="1"/>
    <s v="MGBCZ"/>
    <s v="MGBCZ"/>
    <s v="Ativo"/>
    <s v="BETIM"/>
    <x v="1"/>
    <s v="01/07/2025 - Ricardo, reparo OK_x000a_seg 16/06/2025 10:32 - Felipe Bernardo: Joseff,_x000a_Bom dia!_x000a__x000a_Equipe de manutenção atuou na recuperação do rota porem foi identificado vários pontos de rompimento devido troca de poste._x000a_Para recuperação da rede será necessário aproximadamente uns 1500 metros de cabo._x000a__x000a__x000a_Segue fotos:_x000a__x000a_07/01/2025 - William Cruz: depende de acesso FIAT_x000a_REDE ENTREGUE CONFORME TOPOLOGIA ESTRUTURANTE"/>
    <m/>
    <s v="NÃO"/>
    <s v="ATIVO"/>
    <s v="REDE OK"/>
    <d v="1899-12-30T00:00:00"/>
    <s v="TELEMONT MG"/>
    <s v="-"/>
    <s v="W0"/>
    <x v="1"/>
    <n v="508069"/>
    <s v="Regional"/>
    <x v="0"/>
    <m/>
    <m/>
    <m/>
    <m/>
    <m/>
    <m/>
    <s v="N/A"/>
    <s v="PENDENCIA PROJETO"/>
    <s v="PENDENCIA PROJETO"/>
    <s v="PENDENTE ACESSO"/>
    <s v="Pendente predecessor MGBFT, sem autorização de acesso para fazer lançamento. Necessário área de contratos intervir."/>
    <s v="CONSTRUÍDO"/>
    <s v="O&amp;M"/>
    <s v="CONSTRUÍDO"/>
    <n v="0"/>
    <m/>
  </r>
  <r>
    <s v="MGBRB"/>
    <s v="M2024EST_MGBRB_01"/>
    <s v="ATIVO"/>
    <s v="SIM"/>
    <s v="REDE OK"/>
    <m/>
    <d v="2024-11-04T00:00:00"/>
    <d v="2025-02-25T00:00:00"/>
    <s v="NA"/>
    <s v="NA"/>
    <s v="MGJFG-MGBRB-MGJFG"/>
    <x v="5"/>
    <s v="MGJFG"/>
    <s v="MGJFG"/>
    <s v="Ativo"/>
    <s v="JUIZ DE FORA"/>
    <x v="6"/>
    <s v="REDE ENTREGUE CONFORME TOPOLOGIA ESTRUTURANTE"/>
    <m/>
    <s v="NÃO"/>
    <s v="ATIVO"/>
    <s v="REDE OK"/>
    <d v="1899-12-30T00:00:00"/>
    <s v="TELEMONT MG"/>
    <s v="-"/>
    <s v="W0"/>
    <x v="1"/>
    <n v="509236"/>
    <s v="Aprovado HQ"/>
    <x v="0"/>
    <m/>
    <m/>
    <m/>
    <e v="#REF!"/>
    <m/>
    <m/>
    <s v="N/A"/>
    <d v="2024-10-17T00:00:00"/>
    <d v="2024-10-22T00:00:00"/>
    <s v="-"/>
    <s v="CORRIGIR SINÓPTICO CONFORME TOPOLOGIA ESTRUTURANTE"/>
    <s v="CONSTRUÍDO"/>
    <s v="OSP/IMPL"/>
    <s v="500K"/>
    <n v="0"/>
    <m/>
  </r>
  <r>
    <s v="MGJOO"/>
    <s v="M2024EST_MGJOO_01"/>
    <s v="ATIVO"/>
    <s v="SIM"/>
    <s v="REDE OK"/>
    <m/>
    <d v="2025-02-03T00:00:00"/>
    <d v="2025-02-22T00:00:00"/>
    <s v="NA"/>
    <s v="NA"/>
    <s v="MGJSM-MGJOO(FLAT)-MGJSM"/>
    <x v="5"/>
    <s v="MGJFG"/>
    <s v="MGJSM"/>
    <s v="Ativo"/>
    <s v="JUIZ DE FORA"/>
    <x v="6"/>
    <m/>
    <m/>
    <s v="NÃO"/>
    <s v="ATIVO"/>
    <s v="REDE OK"/>
    <d v="1899-12-30T00:00:00"/>
    <s v="TELEMONT MG"/>
    <s v="-"/>
    <s v="W0"/>
    <x v="1"/>
    <n v="509210"/>
    <s v="Aprovado HQ"/>
    <x v="0"/>
    <m/>
    <m/>
    <m/>
    <e v="#REF!"/>
    <m/>
    <m/>
    <s v="N/A"/>
    <d v="2024-10-11T00:00:00"/>
    <d v="2024-10-25T00:00:00"/>
    <s v="-"/>
    <m/>
    <s v="CONSTRUÍDO"/>
    <s v="OSP/IMPL"/>
    <s v="500K"/>
    <n v="0"/>
    <m/>
  </r>
  <r>
    <s v="MGJTL"/>
    <s v="M2024EST_MGJTL_01"/>
    <s v="ATIVO"/>
    <s v="SIM"/>
    <s v="REDE OK"/>
    <m/>
    <d v="2024-11-04T00:00:00"/>
    <d v="2025-04-22T00:00:00"/>
    <s v="NA"/>
    <s v="NA"/>
    <s v="MGJFG-MGJTL-MGJFG"/>
    <x v="5"/>
    <s v="MGJFG"/>
    <s v="MGJFG"/>
    <s v="Ativo"/>
    <s v="JUIZ DE FORA"/>
    <x v="6"/>
    <s v="REDE ENTREGUE CONFORME TOPOLOGIA ESTRUTURANTE"/>
    <m/>
    <s v="NÃO"/>
    <s v="ATIVO"/>
    <s v="REDE OK"/>
    <s v="ATIVO"/>
    <s v="TELEMONT MG"/>
    <s v="-"/>
    <s v="-"/>
    <x v="1"/>
    <n v="509211"/>
    <s v="Aprovado HQ"/>
    <x v="0"/>
    <m/>
    <m/>
    <m/>
    <e v="#REF!"/>
    <m/>
    <m/>
    <s v="N/A"/>
    <d v="2024-10-14T00:00:00"/>
    <d v="2024-10-17T00:00:00"/>
    <s v="-"/>
    <m/>
    <s v="CONSTRUÍDO"/>
    <s v="OSP/IMPL"/>
    <s v="500K"/>
    <n v="1"/>
    <m/>
  </r>
  <r>
    <s v="MGSGH"/>
    <s v="M2024EST_MGSGH_01"/>
    <s v="CANCELADO"/>
    <s v="NÃO"/>
    <s v="CANCELADO"/>
    <m/>
    <s v="-"/>
    <s v="-"/>
    <s v="NA"/>
    <s v="NA"/>
    <s v="MGJIR-MGSGH-MGJIR"/>
    <x v="5"/>
    <s v="MGJFG"/>
    <s v="MGJIR"/>
    <s v="Ativo"/>
    <s v="JUIZ DE FORA"/>
    <x v="6"/>
    <s v="-"/>
    <s v="-"/>
    <s v="NÃO"/>
    <s v="CANCELADO"/>
    <s v="CANCELADO"/>
    <d v="1899-12-30T00:00:00"/>
    <s v="TELEMONT MG"/>
    <s v="-"/>
    <s v="W0"/>
    <x v="1"/>
    <n v="509213"/>
    <s v="Regional"/>
    <x v="3"/>
    <m/>
    <m/>
    <m/>
    <e v="#REF!"/>
    <m/>
    <m/>
    <s v="N/A"/>
    <d v="2024-10-14T00:00:00"/>
    <d v="2024-10-17T00:00:00"/>
    <s v="-"/>
    <m/>
    <s v="CANCELADO"/>
    <s v="OSP/IMPL"/>
    <s v="500K"/>
    <n v="0"/>
    <m/>
  </r>
  <r>
    <s v="MGGRN"/>
    <s v="M2024EST_MGGRN_01"/>
    <s v="CANCELADO"/>
    <s v="NÃO"/>
    <s v="CANCELADO"/>
    <m/>
    <s v="-"/>
    <s v="-"/>
    <s v="NA"/>
    <s v="NA"/>
    <s v="MGJRB-MGGRN-MGJRB"/>
    <x v="5"/>
    <s v="MGJFG"/>
    <s v="MGJRB"/>
    <s v="Ativo"/>
    <s v="JUIZ DE FORA"/>
    <x v="6"/>
    <s v="-"/>
    <s v="-"/>
    <s v="NÃO"/>
    <s v="CANCELADO"/>
    <s v="CANCELADO"/>
    <d v="1899-12-30T00:00:00"/>
    <s v="TELEMONT MG"/>
    <s v="-"/>
    <s v="W0"/>
    <x v="1"/>
    <n v="509237"/>
    <s v="Aprovado HQ"/>
    <x v="3"/>
    <m/>
    <m/>
    <m/>
    <e v="#REF!"/>
    <m/>
    <m/>
    <s v="N/A"/>
    <d v="2024-10-17T00:00:00"/>
    <d v="2024-10-22T00:00:00"/>
    <s v="-"/>
    <m/>
    <s v="CANCELADO"/>
    <s v="OSP/IMPL"/>
    <s v="500K"/>
    <n v="0"/>
    <m/>
  </r>
  <r>
    <s v="MGSDE"/>
    <s v="HL4_SDE"/>
    <s v="ATIVO"/>
    <s v="SIM"/>
    <s v="REDE OK"/>
    <m/>
    <d v="2024-10-08T00:00:00"/>
    <s v="-"/>
    <s v="SIM"/>
    <s v="REDE OK"/>
    <s v="MGJFG-MGSDE-MSJFG/MGJFG"/>
    <x v="6"/>
    <s v="MGSDE"/>
    <s v="-"/>
    <m/>
    <s v="JUIZ DE FORA"/>
    <x v="6"/>
    <s v="REDE ENTREGUE CONFORME TOPOLOGIA ESTRUTURANTE"/>
    <s v="Faltam ajsute do sinóptico e OE´s"/>
    <s v="SIM"/>
    <s v="ATIVO"/>
    <s v="REDE OK"/>
    <d v="1899-12-30T00:00:00"/>
    <s v="TELEMONT MG"/>
    <s v="-"/>
    <s v="W0"/>
    <x v="1"/>
    <n v="509178"/>
    <s v="Aprovado HQ"/>
    <x v="0"/>
    <m/>
    <m/>
    <m/>
    <e v="#REF!"/>
    <m/>
    <m/>
    <s v="N/A"/>
    <s v="REDE OK"/>
    <s v="ATIVO"/>
    <s v="-"/>
    <m/>
    <s v="CONSTRUÍDO"/>
    <s v="O&amp;M"/>
    <s v="500K"/>
    <n v="1"/>
    <m/>
  </r>
  <r>
    <s v="MGJFP"/>
    <s v="M2024EST_MGJFP_01"/>
    <s v="CANCELADO"/>
    <s v="NÃO"/>
    <s v="CANCELADO"/>
    <m/>
    <s v="-"/>
    <s v="-"/>
    <s v="NA"/>
    <s v="NA"/>
    <s v="MGJSM-MGJFP-MGJSM"/>
    <x v="5"/>
    <s v="MGJFG"/>
    <s v="MGJSM"/>
    <s v="Ativo"/>
    <s v="JUIZ DE FORA"/>
    <x v="6"/>
    <m/>
    <m/>
    <s v="NÃO"/>
    <s v="CANCELADO"/>
    <s v="CANCELADO"/>
    <d v="1899-12-30T00:00:00"/>
    <s v="TELEMONT MG"/>
    <s v="-"/>
    <s v="W0"/>
    <x v="1"/>
    <n v="509228"/>
    <s v="Aprovado HQ"/>
    <x v="3"/>
    <m/>
    <m/>
    <m/>
    <e v="#REF!"/>
    <m/>
    <m/>
    <s v="N/A"/>
    <d v="2024-10-16T00:00:00"/>
    <d v="2024-10-28T00:00:00"/>
    <s v="-"/>
    <m/>
    <s v="CANCELADO"/>
    <s v="OSP/IMPL"/>
    <s v="500K"/>
    <n v="0"/>
    <m/>
  </r>
  <r>
    <s v="MGV01"/>
    <s v="M2024EST_MGV01_01"/>
    <s v="ATIVO"/>
    <s v="SIM"/>
    <s v="REDE OK"/>
    <m/>
    <d v="2024-10-29T00:00:00"/>
    <d v="2024-12-20T00:00:00"/>
    <s v="NÃO"/>
    <s v="NA"/>
    <s v="MGSDE-MGV01-MGSDE/MGSDE"/>
    <x v="7"/>
    <s v="MGSDE"/>
    <s v="-"/>
    <s v="Ativo"/>
    <s v="JUIZ DE FORA"/>
    <x v="6"/>
    <s v="27/12/2024 - Edson Reparo OK"/>
    <m/>
    <s v="NÃO"/>
    <s v="ATIVO"/>
    <s v="REDE OK"/>
    <d v="1899-12-30T00:00:00"/>
    <s v="TELEMONT MG"/>
    <s v="-"/>
    <s v="W0"/>
    <x v="1"/>
    <n v="509190"/>
    <s v="Aprovado HQ"/>
    <x v="0"/>
    <m/>
    <m/>
    <m/>
    <s v="VALIDAR IMPLANTAÇÃO"/>
    <m/>
    <m/>
    <s v="N/A"/>
    <d v="2024-10-02T00:00:00"/>
    <d v="2024-10-07T00:00:00"/>
    <s v="-"/>
    <m/>
    <s v="CONSTRUÍDO"/>
    <s v="OSP/IMPL"/>
    <s v="500K"/>
    <n v="0"/>
    <m/>
  </r>
  <r>
    <s v="MGJTC"/>
    <s v="M2024EST_MGJTC_01"/>
    <s v="ATIVO"/>
    <s v="SIM"/>
    <s v="REDE OK"/>
    <m/>
    <d v="2025-01-14T00:00:00"/>
    <d v="2025-03-19T00:00:00"/>
    <s v="NA"/>
    <s v="NA"/>
    <s v="MGSDE-MGJTC-MGSDE/MGSDE"/>
    <x v="7"/>
    <s v="MGSDE"/>
    <s v="-"/>
    <s v="Ativo"/>
    <s v="JUIZ DE FORA"/>
    <x v="6"/>
    <s v="ENTREGUE 2° ALÇAS / 3° alça em execução"/>
    <m/>
    <s v="NÃO"/>
    <s v="ATIVO"/>
    <s v="REDE OK"/>
    <s v="ATIVO"/>
    <s v="TELEMONT MG"/>
    <s v="-"/>
    <s v="-"/>
    <x v="1"/>
    <n v="509201"/>
    <s v="Aprovado HQ"/>
    <x v="0"/>
    <m/>
    <m/>
    <m/>
    <s v="VALIDAR IMPLANTAÇÃO/ VALIDAR COSNTRUÇÃO 3ª VIA"/>
    <m/>
    <m/>
    <s v="N/A"/>
    <d v="2024-10-03T00:00:00"/>
    <d v="2024-10-08T00:00:00"/>
    <s v="-"/>
    <m/>
    <s v="CONSTRUÍDO"/>
    <s v="OSP/IMPL"/>
    <s v="500K"/>
    <n v="0"/>
    <m/>
  </r>
  <r>
    <s v="MGSDE"/>
    <s v="M2023_MGSDE_01"/>
    <s v="ATIVO"/>
    <s v="SIM"/>
    <s v="REDE OK"/>
    <m/>
    <s v="COLOCALIZADO"/>
    <s v="-"/>
    <s v="NA"/>
    <s v="NA"/>
    <s v="MGSDE-MGSDE-MGSDE"/>
    <x v="7"/>
    <s v="MGSDE"/>
    <s v="-"/>
    <s v="Ativo"/>
    <s v="JUIZ DE FORA"/>
    <x v="6"/>
    <s v="COLOCALIZADO"/>
    <m/>
    <s v="NÃO"/>
    <s v="ATIVO"/>
    <s v="REDE OK"/>
    <d v="1899-12-30T00:00:00"/>
    <s v="LEGADO"/>
    <s v="-"/>
    <s v="W0"/>
    <x v="1"/>
    <s v="NA"/>
    <s v="NA"/>
    <x v="0"/>
    <m/>
    <m/>
    <m/>
    <e v="#REF!"/>
    <m/>
    <m/>
    <s v="N/A"/>
    <s v="REDE OK"/>
    <s v="ATIVO"/>
    <s v="-"/>
    <m/>
    <s v="CONSTRUÍDO"/>
    <s v="O&amp;M"/>
    <s v="500K"/>
    <n v="0"/>
    <m/>
  </r>
  <r>
    <s v="MGCTP"/>
    <s v="M2024EST_MGCTP_01"/>
    <s v="CANCELADO"/>
    <s v="NÃO"/>
    <s v="CANCELADO"/>
    <m/>
    <s v="-"/>
    <s v="-"/>
    <s v="NA"/>
    <s v="NA"/>
    <s v="MGSDE-MGCTP-MGSDE/MGSDE"/>
    <x v="7"/>
    <s v="MGSDE"/>
    <s v="-"/>
    <s v="Ativo"/>
    <s v="JUIZ DE FORA"/>
    <x v="6"/>
    <s v="-"/>
    <s v="-"/>
    <s v="NÃO"/>
    <s v="CANCELADO"/>
    <s v="CANCELADO"/>
    <d v="1899-12-30T00:00:00"/>
    <s v="TELEMONT MG"/>
    <s v="-"/>
    <s v="W0"/>
    <x v="1"/>
    <n v="509202"/>
    <s v="Regional"/>
    <x v="3"/>
    <m/>
    <m/>
    <m/>
    <e v="#REF!"/>
    <m/>
    <m/>
    <s v="N/A"/>
    <d v="2024-10-03T00:00:00"/>
    <d v="2024-10-08T00:00:00"/>
    <s v="-"/>
    <s v="7,5KM DE LANÇAMENTO + 39M de canalização (vala estreita) + 11km de formatação"/>
    <s v="ALTO CUSTO"/>
    <s v="OSP/PROJETO"/>
    <s v="500K"/>
    <n v="0"/>
    <m/>
  </r>
  <r>
    <s v="MGLOR"/>
    <s v="M2024EST_MGLOR_01"/>
    <s v="CANCELADO"/>
    <s v="NÃO"/>
    <s v="CANCELADO"/>
    <m/>
    <s v="-"/>
    <s v="-"/>
    <s v="NA"/>
    <s v="NA"/>
    <s v="MGSDE-MGLOR-MGSDE"/>
    <x v="7"/>
    <s v="MGSDE"/>
    <s v="-"/>
    <s v="Ativo"/>
    <s v="JUIZ DE FORA"/>
    <x v="6"/>
    <s v="Revisão de projeto - Projeto da alça 02 em elaboração de draft - Alça 01 entregue "/>
    <s v="ALÇA 02 "/>
    <s v="NÃO"/>
    <s v="CANCELADO"/>
    <s v="CANCELADO"/>
    <d v="1899-12-30T00:00:00"/>
    <s v="TELEMONT MG"/>
    <s v="-"/>
    <s v="W0"/>
    <x v="1"/>
    <n v="509191"/>
    <s v="Aprovado HQ"/>
    <x v="3"/>
    <m/>
    <m/>
    <m/>
    <e v="#REF!"/>
    <m/>
    <m/>
    <s v="N/A"/>
    <d v="2024-10-02T00:00:00"/>
    <d v="2024-10-07T00:00:00"/>
    <s v="-"/>
    <s v="2KM DE LANÇAMENTO"/>
    <s v="REVISÃO PROJETO"/>
    <s v="OSP/IMPL"/>
    <s v="500K"/>
    <n v="0"/>
    <m/>
  </r>
  <r>
    <s v="MGUGR"/>
    <s v="M2024EST_MGUGR_01"/>
    <s v="ATIVO"/>
    <s v="SIM"/>
    <s v="REDE OK"/>
    <m/>
    <d v="2024-11-03T00:00:00"/>
    <d v="2024-11-14T00:00:00"/>
    <s v="NA"/>
    <s v="NA"/>
    <s v="MGCTP-MGUGR+RADIO"/>
    <x v="5"/>
    <s v="MGSDE"/>
    <s v="MGCTP"/>
    <s v="Ativo"/>
    <s v="JUIZ DE FORA"/>
    <x v="6"/>
    <s v="sex 01/08/2025 16:51 - Gustavo Rosa: @William Carvalho Da Cruz, boa tarde._x000a_Segue abaixo a tabela com os Id’s que devemos seguir com proteção assimétrica | RD Existente, qq dúvida entre em contato."/>
    <m/>
    <s v="NÃO"/>
    <s v="ATIVO"/>
    <s v="REDE OK"/>
    <d v="1899-12-30T00:00:00"/>
    <s v="TELEMONT MG"/>
    <s v="-"/>
    <s v="W0"/>
    <x v="1"/>
    <n v="509266"/>
    <s v="Aprovado HQ"/>
    <x v="0"/>
    <m/>
    <m/>
    <m/>
    <e v="#REF!"/>
    <m/>
    <m/>
    <s v="N/A"/>
    <d v="2024-10-22T00:00:00"/>
    <d v="2024-10-27T00:00:00"/>
    <s v="-"/>
    <m/>
    <s v="CONSTRUÍDO"/>
    <s v="OSP/IMPL"/>
    <s v="500K"/>
    <n v="1"/>
    <m/>
  </r>
  <r>
    <s v="MGJAU"/>
    <s v="M2024EST_MGJAU_01"/>
    <s v="CANCELADO"/>
    <s v="SIM"/>
    <s v="REDE OK"/>
    <m/>
    <d v="2025-02-11T00:00:00"/>
    <s v="-"/>
    <s v="NA"/>
    <s v="NA"/>
    <s v="MGSDE-MGJAU-MGSDE"/>
    <x v="7"/>
    <s v="MGSDE"/>
    <s v="-"/>
    <s v="Ativo"/>
    <s v="JUIZ DE FORA"/>
    <x v="6"/>
    <s v="qui 02/01/2025 16:21 - Edson Ribeiro: Segue o trecho onde será necessário o lançamento. O cabo projetado 2300 metros não foi suficiente, faltando 300 metros para chegar no site MGJAU."/>
    <s v="19/03 - Telemont informa reparo, gabinete sem espaço para instalar HL5D, O&amp;M precisar migrar 3G, 4G e 5G para outro gabinete; 11/03 - Reparo nas duas alças, acionado equipe de rede externa"/>
    <s v="NÃO"/>
    <s v="CANCELADO"/>
    <s v="REDE OK"/>
    <d v="1899-12-30T00:00:00"/>
    <s v="TELEMONT MG"/>
    <s v="-"/>
    <s v="W0"/>
    <x v="1"/>
    <n v="540113"/>
    <s v="Regional"/>
    <x v="3"/>
    <m/>
    <m/>
    <m/>
    <e v="#REF!"/>
    <m/>
    <m/>
    <s v="N/A"/>
    <s v="REVISÃO PROJETO"/>
    <d v="2024-10-14T00:00:00"/>
    <s v="-"/>
    <m/>
    <s v="CONSTRUÍDO"/>
    <s v="OSP/PROJETO"/>
    <s v="500K"/>
    <n v="0"/>
    <m/>
  </r>
  <r>
    <s v="MGJBB"/>
    <s v="M2024EST_MGJBB_01"/>
    <s v="ATIVO"/>
    <s v="SIM"/>
    <s v="REDE OK"/>
    <m/>
    <d v="2024-12-12T00:00:00"/>
    <s v="-"/>
    <s v="NA"/>
    <s v="NA"/>
    <s v="MGCTP-MGJBB-MGCTP"/>
    <x v="5"/>
    <s v="MGSDE"/>
    <s v="MGCTP"/>
    <s v="Ativo"/>
    <s v="JUIZ DE FORA"/>
    <x v="6"/>
    <s v="REDE ENTREGUE CONFORME TOPOLOGIA ESTRUTURANTE"/>
    <m/>
    <s v="NÃO"/>
    <s v="ATIVO"/>
    <s v="REDE OK"/>
    <d v="1899-12-30T00:00:00"/>
    <s v="TELEMONT MG"/>
    <s v="-"/>
    <s v="W0"/>
    <x v="1"/>
    <n v="509257"/>
    <s v="Aprovado HQ"/>
    <x v="0"/>
    <m/>
    <m/>
    <m/>
    <e v="#REF!"/>
    <m/>
    <m/>
    <s v="N/A"/>
    <d v="2024-10-22T00:00:00"/>
    <d v="2024-10-27T00:00:00"/>
    <s v="-"/>
    <m/>
    <s v="CONSTRUÍDO"/>
    <s v="OSP/IMPL"/>
    <s v="500K"/>
    <n v="1"/>
    <m/>
  </r>
  <r>
    <s v="MGAPD"/>
    <s v="M2024EST_MGAPD_01"/>
    <s v="ATIVO"/>
    <s v="SIM"/>
    <s v="REDE OK"/>
    <m/>
    <d v="2025-01-29T00:00:00"/>
    <d v="2025-01-29T00:00:00"/>
    <s v="NA"/>
    <s v="NA"/>
    <s v="MGSDE-MGAPD-MGSDE"/>
    <x v="5"/>
    <s v="MGSDE"/>
    <s v="MGSDE"/>
    <s v="Ativo"/>
    <s v="JUIZ DE FORA"/>
    <x v="6"/>
    <s v="REDE ENTREGUE COM  PROTEÇÃO TOPOLOGIA ESTRUT"/>
    <m/>
    <s v="NÃO"/>
    <s v="ATIVO"/>
    <s v="REDE OK"/>
    <d v="1899-12-30T00:00:00"/>
    <s v="TELEMONT MG"/>
    <s v="-"/>
    <s v="W0"/>
    <x v="1"/>
    <n v="509281"/>
    <s v="Aprovado HQ"/>
    <x v="0"/>
    <m/>
    <m/>
    <m/>
    <e v="#REF!"/>
    <m/>
    <m/>
    <s v="N/A"/>
    <d v="2025-01-20T00:00:00"/>
    <d v="2024-10-30T00:00:00"/>
    <s v="-"/>
    <m/>
    <s v="CONSTRUÍDO"/>
    <s v="OSP/IMPL"/>
    <s v="500K"/>
    <n v="0"/>
    <m/>
  </r>
  <r>
    <s v="MGWCV"/>
    <s v="M2024EST_MGWCV_01"/>
    <s v="ATIVO"/>
    <s v="FLAT"/>
    <s v="REDE OK"/>
    <m/>
    <d v="2024-12-23T00:00:00"/>
    <d v="2024-12-26T00:00:00"/>
    <s v="NA"/>
    <s v="NA"/>
    <s v="MGV01-MGWCV"/>
    <x v="5"/>
    <s v="MGSDE"/>
    <s v="MGV01"/>
    <s v="Ativo"/>
    <s v="JUIZ DE FORA"/>
    <x v="6"/>
    <s v="EXECUTADO POR MOP LOCAL"/>
    <s v="SMALLCELL"/>
    <s v="NÃO"/>
    <s v="ATIVO"/>
    <s v="REDE OK"/>
    <d v="1899-12-30T00:00:00"/>
    <s v="MOP"/>
    <s v="-"/>
    <s v="W0"/>
    <x v="1"/>
    <n v="509233"/>
    <s v="Aprovado HQ"/>
    <x v="0"/>
    <m/>
    <m/>
    <m/>
    <e v="#REF!"/>
    <m/>
    <m/>
    <s v="N/A"/>
    <d v="2024-10-16T00:00:00"/>
    <d v="2024-10-28T00:00:00"/>
    <s v="-"/>
    <m/>
    <s v="CONSTRUÍDO"/>
    <s v="OSP/IMPL"/>
    <s v="500K"/>
    <n v="0"/>
    <m/>
  </r>
  <r>
    <s v="MGMCP"/>
    <s v="M2024EST_MGMCP_01"/>
    <s v="CANCELADO"/>
    <s v="NÃO"/>
    <s v="CANCELADO"/>
    <m/>
    <s v="-"/>
    <s v="-"/>
    <s v="NA"/>
    <s v="NA"/>
    <s v="MGJTC-MGMCP-MGJTC"/>
    <x v="5"/>
    <s v="MGSDE"/>
    <s v="MGJTC"/>
    <s v="Ativo"/>
    <s v="JUIZ DE FORA"/>
    <x v="6"/>
    <s v="qua 10/09/2025 15:26 - Eliane: @Arthur Monteiro Da Silva BOA TARDE!_x000a_Venho através deste informar que a obra ID 509286-ESTRUTURANTE-MGJTC-MGMCP-MGJTC-JUIZ DE FORA, tinha sido paralisada, o motivo foi,  prédio estava em reforma._x000a_Segundo informação do supervisor Willian a equipe irá realizar uma vistoria na rota ( verificação da continuidade das fibras de torre a torre). Devido ao tempo de paralização, a data para vistoria será no dia 15/09/2025._x000a_O supervisor Willian informou que a conclusão desta atividade será no dia 20/09/2025._x000a_Com isso, preciso saber se temos o seu diacordo para finalização desta obra._x000a__x000a_PENDENCIA DE INFRA/SINDICO NÃO PERMITE A ENTRADA POIS QUER MUDAR OS DUTOS DA FAIXADA "/>
    <s v="-"/>
    <s v="NÃO"/>
    <s v="CANCELADO"/>
    <s v="CANCELADO"/>
    <d v="1899-12-30T00:00:00"/>
    <s v="TELEMONT MG"/>
    <s v="-"/>
    <s v="W0"/>
    <x v="1"/>
    <n v="509286"/>
    <s v="Aprovado HQ"/>
    <x v="3"/>
    <m/>
    <m/>
    <m/>
    <e v="#REF!"/>
    <m/>
    <m/>
    <s v="N/A"/>
    <d v="2024-10-26T00:00:00"/>
    <d v="2024-10-31T00:00:00"/>
    <s v="-"/>
    <m/>
    <s v="ACESSO"/>
    <s v="OSP/IMPL"/>
    <s v="500K"/>
    <n v="0"/>
    <m/>
  </r>
  <r>
    <s v="MGFIL"/>
    <s v="M2024EST_MGFIL_01"/>
    <s v="CANCELADO"/>
    <s v="FLAT - 2° ALÇA INVIAVEL FIBRA"/>
    <s v="REDE OK"/>
    <m/>
    <d v="2025-02-06T00:00:00"/>
    <s v="-"/>
    <s v="NA"/>
    <s v="NA"/>
    <s v="MGCTP-MGFIL"/>
    <x v="5"/>
    <s v="MGSDE"/>
    <s v="MGCTP"/>
    <s v="Ativo"/>
    <s v="JUIZ DE FORA"/>
    <x v="6"/>
    <s v="qua 06/08/2025 16:15 - Victor: proteção inviavel pra fibra, Inviável  sem visada para MGCTP ou outros do anel / MGFIL é um poste sencilo de 15m.Solução Radio Estruturante"/>
    <s v="31/10/2025 - William informou gabinete no solo OK._x000a_Site Sencillo e O&amp;M não atorizou instalar no gabinete suspenso, esperar instalar gabinete no solo"/>
    <s v="NÃO"/>
    <s v="CANCELADO"/>
    <s v="REDE OK"/>
    <d v="1899-12-30T00:00:00"/>
    <s v="TELEMONT MG"/>
    <s v="-"/>
    <s v="W0"/>
    <x v="1"/>
    <n v="509287"/>
    <s v="Regional"/>
    <x v="3"/>
    <m/>
    <m/>
    <m/>
    <e v="#REF!"/>
    <m/>
    <m/>
    <s v="N/A"/>
    <d v="2025-01-10T00:00:00"/>
    <d v="2024-10-31T00:00:00"/>
    <s v="-"/>
    <m/>
    <s v="CONSTRUÍDO"/>
    <s v="OSP/IMPL"/>
    <s v="500K"/>
    <n v="0"/>
    <m/>
  </r>
  <r>
    <s v="MGFLG"/>
    <s v="M2024EST_MGFLG_01"/>
    <s v="CANCELADO"/>
    <s v="FLAT"/>
    <s v="REDE OK"/>
    <m/>
    <d v="2025-02-06T00:00:00"/>
    <s v="-"/>
    <s v="NA"/>
    <s v="NA"/>
    <s v="MGCTP-MGFLG"/>
    <x v="5"/>
    <s v="MGSDE"/>
    <s v="MGCTP"/>
    <s v="Ativo"/>
    <s v="JUIZ DE FORA"/>
    <x v="6"/>
    <s v="16/06/2025 - Arthur: status até entação era VALID. LIB_x000a_REDE ENTREGUE CONFORME TOPOLOGIA ESTRUTURANTE"/>
    <s v="11/03 - Conforme alinhamento, projeto devolvido para revisão,  projeto não contempla proteção."/>
    <s v="NÃO"/>
    <s v="CANCELADO"/>
    <s v="REDE OK"/>
    <d v="1899-12-30T00:00:00"/>
    <s v="TELEMONT MG"/>
    <s v="-"/>
    <s v="W0"/>
    <x v="1"/>
    <n v="509288"/>
    <s v="Regional"/>
    <x v="3"/>
    <m/>
    <m/>
    <m/>
    <e v="#REF!"/>
    <m/>
    <m/>
    <s v="N/A"/>
    <d v="2024-10-26T00:00:00"/>
    <d v="2024-10-31T00:00:00"/>
    <s v="-"/>
    <s v="VALIDAÇÃO DE DRAFT - CUSTO ALTO"/>
    <s v="CONSTRUÍDO"/>
    <s v="OSP/IMPL"/>
    <s v="500K"/>
    <n v="0"/>
    <m/>
  </r>
  <r>
    <s v="MGALT"/>
    <s v="M2025EST_MGALT_01"/>
    <s v="ATIVO"/>
    <s v="SIM"/>
    <s v="REDE OK"/>
    <s v="ATIVO"/>
    <d v="2025-05-26T00:00:00"/>
    <d v="2025-06-04T00:00:00"/>
    <s v="NA"/>
    <s v="NA"/>
    <s v="MGJKB-MGALT-MGJKB / MGJKB-MGALT"/>
    <x v="4"/>
    <s v="MGJKB"/>
    <s v="MGALT"/>
    <s v="-"/>
    <s v="GOVERNADOR VALADARES_2025"/>
    <x v="7"/>
    <s v="28/08/2025 - Arthur: 3° alça caíu para alto custo, o projeto e DPTX foram revisados para 2 alças apenas._x000a_ALTERAÇÃO DE DATA, MOTIVO: DEVIDO MATERIAL CLASSE G"/>
    <s v="28/08/2025 - Conforme email do Pacheco em 4/6/2025 08:36 esse site não foi aprovado 3ª via, manobramos as duas alças existente para as fibras novas contruidas no estruurante."/>
    <s v="NÃO"/>
    <s v="ATIVO"/>
    <s v="REDE OK"/>
    <s v="ATIVO"/>
    <s v="TELEMONT"/>
    <s v="-"/>
    <s v="-"/>
    <x v="0"/>
    <n v="549043"/>
    <s v="Aprovado HQ"/>
    <x v="0"/>
    <m/>
    <m/>
    <m/>
    <s v="VALIDAR 3ª VIA RÁDIO"/>
    <m/>
    <m/>
    <s v="N/A"/>
    <d v="2025-05-02T00:00:00"/>
    <m/>
    <m/>
    <m/>
    <s v="REDE OK"/>
    <s v="REGIONAL"/>
    <s v="300K"/>
    <s v="APROVADO"/>
    <s v="HL5-D (300K)MGALT"/>
  </r>
  <r>
    <s v="MGJQA"/>
    <s v="M2024EST_MGJQA_01"/>
    <s v="ATIVO"/>
    <s v="SIM"/>
    <s v="REDE OK"/>
    <m/>
    <d v="2025-01-21T00:00:00"/>
    <s v="-"/>
    <s v="NA"/>
    <s v="NA"/>
    <s v="MGCTP-MGJQA(FLAT)-MGCTP"/>
    <x v="5"/>
    <s v="MGSDE"/>
    <s v="MGCTP"/>
    <s v="Ativo"/>
    <s v="JUIZ DE FORA"/>
    <x v="6"/>
    <s v="REDE ENTREGUE CONFORME TOPOLOGIA ESTRUTURANTE"/>
    <m/>
    <s v="NÃO"/>
    <s v="ATIVO"/>
    <s v="REDE OK"/>
    <d v="1899-12-30T00:00:00"/>
    <s v="TELEMONT MG"/>
    <s v="-"/>
    <s v="W0"/>
    <x v="1"/>
    <n v="509265"/>
    <s v="Aprovado HQ"/>
    <x v="0"/>
    <s v="?"/>
    <m/>
    <m/>
    <s v="AVALIAR RÁDIO"/>
    <m/>
    <m/>
    <s v="N/A"/>
    <d v="2025-01-10T00:00:00"/>
    <d v="2024-10-27T00:00:00"/>
    <s v="-"/>
    <m/>
    <s v="CONSTRUÍDO"/>
    <s v="OSP/IMPL"/>
    <s v="500K"/>
    <n v="1"/>
    <m/>
  </r>
  <r>
    <s v="MGHFD"/>
    <s v="M2024EST_MGHFD_01"/>
    <s v="ATIVO"/>
    <s v="SIM"/>
    <s v="REDE OK"/>
    <m/>
    <d v="2025-02-10T00:00:00"/>
    <d v="2024-12-03T00:00:00"/>
    <s v="NA"/>
    <s v="NA"/>
    <s v="MGV01-MGHFD-MGV01"/>
    <x v="5"/>
    <s v="MGSDE"/>
    <s v="MGV01"/>
    <s v="Ativo"/>
    <s v="JUIZ DE FORA"/>
    <x v="6"/>
    <s v="REDE ENTTREGUE TOPOLOGIA ESTRUTURANTE"/>
    <m/>
    <s v="NÃO"/>
    <s v="ATIVO"/>
    <s v="REDE OK"/>
    <s v="ATIVO"/>
    <s v="TELEMONT MG"/>
    <s v="-"/>
    <s v="-"/>
    <x v="1"/>
    <n v="509231"/>
    <s v="Aprovado HQ"/>
    <x v="0"/>
    <m/>
    <m/>
    <m/>
    <e v="#REF!"/>
    <m/>
    <m/>
    <s v="N/A"/>
    <s v="REDE OK"/>
    <d v="2024-10-28T00:00:00"/>
    <s v="-"/>
    <m/>
    <s v="CONSTRUÍDO"/>
    <s v="O&amp;M"/>
    <s v="500K"/>
    <n v="0"/>
    <m/>
  </r>
  <r>
    <s v="MGHHF"/>
    <s v="M2024EST_MGHHF_01"/>
    <s v="CANCELADO"/>
    <s v="SIM"/>
    <s v="REDE OK"/>
    <m/>
    <d v="2025-03-05T00:00:00"/>
    <s v="-"/>
    <s v="NA"/>
    <s v="NA"/>
    <s v="MGJTC-MGHHF-MGJTC"/>
    <x v="5"/>
    <s v="MGSDE"/>
    <s v="MGJTC"/>
    <s v="Ativo"/>
    <s v="JUIZ DE FORA"/>
    <x v="6"/>
    <s v="16/06/2025 - Arthur: status até entação era PROJETO METRO_x000a_ACRÉSCIMO DE LANÇAMENTO"/>
    <s v="21/05 - Precisa ajustar sinótico e OEs conforme topologia estruturante"/>
    <s v="NÃO"/>
    <s v="CANCELADO"/>
    <s v="REDE OK"/>
    <d v="1899-12-30T00:00:00"/>
    <s v="TELEMONT MG"/>
    <s v="-"/>
    <s v="W0"/>
    <x v="1"/>
    <n v="529456"/>
    <s v="Aprovado HQ"/>
    <x v="3"/>
    <m/>
    <m/>
    <m/>
    <e v="#REF!"/>
    <m/>
    <m/>
    <s v="N/A"/>
    <d v="2024-01-20T00:00:00"/>
    <d v="2024-10-24T00:00:00"/>
    <s v="-"/>
    <m/>
    <s v="CONSTRUÍDO"/>
    <s v="OSP/IMPL"/>
    <s v="500K"/>
    <n v="1"/>
    <m/>
  </r>
  <r>
    <s v="MGJXN"/>
    <s v="M2024_MGJXN_01"/>
    <s v="ATIVO"/>
    <s v="SIM"/>
    <s v="REDE OK"/>
    <m/>
    <d v="2025-01-30T00:00:00"/>
    <d v="2025-02-27T00:00:00"/>
    <s v="NA"/>
    <s v="NA"/>
    <s v="MGCTP-MGJXN-MGCTP"/>
    <x v="5"/>
    <s v="MGSDE"/>
    <s v="MGCTP"/>
    <s v="Ativo"/>
    <s v="JUIZ DE FORA"/>
    <x v="6"/>
    <s v="REDE ENTREGUE CONFORME TOPOLOGIA ESTRUTURANTE"/>
    <m/>
    <s v="NÃO"/>
    <s v="ATIVO"/>
    <s v="REDE OK"/>
    <d v="1899-12-30T00:00:00"/>
    <s v="TELEMONT MG"/>
    <s v="-"/>
    <s v="W0"/>
    <x v="1"/>
    <n v="509255"/>
    <s v="Aprovado HQ"/>
    <x v="0"/>
    <m/>
    <m/>
    <m/>
    <e v="#REF!"/>
    <m/>
    <m/>
    <s v="N/A"/>
    <d v="2024-10-21T00:00:00"/>
    <d v="2024-10-26T00:00:00"/>
    <s v="-"/>
    <m/>
    <s v="CONSTRUÍDO"/>
    <s v="OSP/IMPL"/>
    <s v="500K"/>
    <n v="0"/>
    <m/>
  </r>
  <r>
    <s v="MGWSJ"/>
    <s v="M2024EST_MGWSJ_01"/>
    <s v="ATIVO"/>
    <s v="FLAT"/>
    <s v="REDE OK"/>
    <m/>
    <d v="2024-11-04T00:00:00"/>
    <s v="-"/>
    <s v="NA"/>
    <s v="NA"/>
    <s v="MGV01-MGWSJ"/>
    <x v="5"/>
    <s v="MGSDE"/>
    <s v="MGV01"/>
    <s v="Ativo"/>
    <s v="JUIZ DE FORA"/>
    <x v="6"/>
    <s v="REDE ENTREGUE CONFORME TOPOLOGIA ESTRUTURANTE"/>
    <m/>
    <s v="NÃO"/>
    <s v="ATIVO"/>
    <s v="REDE OK"/>
    <d v="1899-12-30T00:00:00"/>
    <s v="TELEMONT MG"/>
    <s v="-"/>
    <s v="W0"/>
    <x v="1"/>
    <n v="509232"/>
    <s v="Aprovado HQ"/>
    <x v="0"/>
    <m/>
    <m/>
    <m/>
    <e v="#REF!"/>
    <m/>
    <m/>
    <s v="N/A"/>
    <d v="2024-10-16T00:00:00"/>
    <d v="2024-10-28T00:00:00"/>
    <s v="-"/>
    <m/>
    <s v="CONSTRUÍDO"/>
    <s v="OSP/IMPL"/>
    <s v="500K"/>
    <n v="0"/>
    <m/>
  </r>
  <r>
    <s v="MGJMP"/>
    <s v="M2024EST_MGJMP_01"/>
    <s v="ATIVO"/>
    <s v="SIM"/>
    <s v="REDE OK"/>
    <m/>
    <d v="2024-12-12T00:00:00"/>
    <d v="2025-02-04T00:00:00"/>
    <s v="NA"/>
    <s v="NA"/>
    <s v="MGCTP-MGJMP(FLAT)-MGCTP"/>
    <x v="5"/>
    <s v="MGSDE"/>
    <s v="MGCTP"/>
    <s v="Ativo"/>
    <s v="JUIZ DE FORA"/>
    <x v="6"/>
    <m/>
    <m/>
    <s v="NÃO"/>
    <s v="ATIVO"/>
    <s v="REDE OK"/>
    <s v="ATIVO"/>
    <s v="TELEMONT MG"/>
    <s v="-"/>
    <s v="-"/>
    <x v="1"/>
    <n v="509256"/>
    <s v="Aprovado HQ"/>
    <x v="0"/>
    <m/>
    <m/>
    <m/>
    <e v="#REF!"/>
    <m/>
    <m/>
    <s v="N/A"/>
    <d v="2024-10-21T00:00:00"/>
    <d v="2024-10-26T00:00:00"/>
    <s v="-"/>
    <m/>
    <s v="CONSTRUÍDO"/>
    <s v="OSP/IMPL"/>
    <s v="500K"/>
    <n v="0"/>
    <m/>
  </r>
  <r>
    <s v="MGJFX"/>
    <s v="M2024EST_MGJFX_01"/>
    <s v="CANCELADO"/>
    <s v="FLAT"/>
    <s v="REDE OK"/>
    <m/>
    <d v="2024-12-26T00:00:00"/>
    <s v="-"/>
    <s v="NA"/>
    <s v="NA"/>
    <s v="MGLOR-MGJFX"/>
    <x v="5"/>
    <s v="MGSDE"/>
    <s v="MGLOR"/>
    <s v="Ativo"/>
    <s v="JUIZ DE FORA"/>
    <x v="6"/>
    <s v="16/06/2025 - Arthur: status até entação era REVISÃO PROJETO_x000a_REDE ENTREGUE CONFORME TOPOLOGIA ESTRUTURANTE"/>
    <s v="11/03 - Conforme alinhamento, projeto devolvido para revisão,  projeto não contempla proteção."/>
    <s v="NÃO"/>
    <s v="CANCELADO"/>
    <s v="REDE OK"/>
    <d v="1899-12-30T00:00:00"/>
    <s v="TELEMONT MG"/>
    <s v="-"/>
    <s v="W0"/>
    <x v="1"/>
    <n v="509279"/>
    <s v="Aprovado HQ"/>
    <x v="3"/>
    <m/>
    <m/>
    <m/>
    <e v="#REF!"/>
    <m/>
    <m/>
    <s v="N/A"/>
    <d v="2024-10-25T00:00:00"/>
    <d v="2024-10-30T00:00:00"/>
    <s v="-"/>
    <m/>
    <s v="CONSTRUÍDO"/>
    <s v="OSP/IMPL"/>
    <s v="500K"/>
    <n v="0"/>
    <m/>
  </r>
  <r>
    <s v="MGRMI"/>
    <s v="RADIOMGRMI"/>
    <s v="ATIVO"/>
    <s v="RÁDIO"/>
    <s v="RÁDIO"/>
    <m/>
    <s v="RADIO"/>
    <s v="RADIO"/>
    <s v="NA"/>
    <s v="NA"/>
    <s v="RADIO"/>
    <x v="5"/>
    <s v="RADIO"/>
    <s v="RADIO"/>
    <s v="-"/>
    <s v="UBERLÂNDIA"/>
    <x v="4"/>
    <s v="SEM AÇÃO RE"/>
    <m/>
    <s v="NÃO"/>
    <s v="RÁDIO"/>
    <s v="RÁDIO"/>
    <d v="1899-12-30T00:00:00"/>
    <s v="ENGENHARIA RÁDIO"/>
    <s v="-"/>
    <s v="W0"/>
    <x v="1"/>
    <s v="NA"/>
    <s v="NA"/>
    <x v="2"/>
    <m/>
    <m/>
    <m/>
    <e v="#REF!"/>
    <m/>
    <m/>
    <s v="N/A"/>
    <s v="RADIO"/>
    <s v="RÁDIO"/>
    <s v="-"/>
    <m/>
    <s v="CONSTRUÍDO"/>
    <s v="ENGENHARIA TX"/>
    <s v="500K"/>
    <n v="1"/>
    <m/>
  </r>
  <r>
    <s v="MGJLV"/>
    <s v="M2024EST_MGJLV_01"/>
    <s v="ATIVO"/>
    <s v="SIM"/>
    <s v="REDE OK"/>
    <m/>
    <s v="-"/>
    <d v="2025-02-04T00:00:00"/>
    <s v="NA"/>
    <s v="NA"/>
    <s v="MGV01-MGJLV-MGV01"/>
    <x v="5"/>
    <s v="MGSDE"/>
    <s v="MGV01"/>
    <s v="Ativo"/>
    <s v="JUIZ DE FORA"/>
    <x v="6"/>
    <s v="18/12/2024 - Arthur: Substituíção id 509230 pelo id 538008"/>
    <s v="SMALCELL"/>
    <s v="NÃO"/>
    <s v="ATIVO"/>
    <s v="REDE OK"/>
    <s v="ATIVO"/>
    <s v="TELEMONT MG"/>
    <s v="-"/>
    <s v="-"/>
    <x v="1"/>
    <n v="538008"/>
    <s v="Regional"/>
    <x v="0"/>
    <m/>
    <m/>
    <m/>
    <e v="#REF!"/>
    <m/>
    <m/>
    <s v="N/A"/>
    <d v="2024-10-16T00:00:00"/>
    <d v="2024-10-28T00:00:00"/>
    <s v="-"/>
    <m/>
    <s v="CONSTRUÍDO"/>
    <s v="OSP/IMPL"/>
    <s v="500K"/>
    <n v="1"/>
    <m/>
  </r>
  <r>
    <s v="MGBJN"/>
    <s v="M2024EST_MGBJN_01"/>
    <s v="ATIVO"/>
    <s v="SIM"/>
    <s v="REDE OK"/>
    <m/>
    <d v="2025-08-08T00:00:00"/>
    <d v="2025-12-08T00:00:00"/>
    <s v="NA"/>
    <s v="NA"/>
    <s v="MGEDO-MGBJN-MGADP-MGEDO"/>
    <x v="1"/>
    <s v="MGIIE"/>
    <s v="MGEDO"/>
    <s v="Ativo HL4 / Falta HL5D"/>
    <s v="IBIRITÉ"/>
    <x v="1"/>
    <s v="ter 05/08/2025 17:02 - Thiago: Boa tarde @SIDNEY MARTINS RUFINO e @EVANDRO LUIZ DOS REIS PEREIRA, já finalizamos os lançamentos adicionais aguardando somente os encontramentos que estão sob responsabilidade da Telemont._x000a_Preciso, dessas entregas ate ao meio dia 06/08._x000a__x000a_Conto com a compreensão de vocês. _x000a__x000a_ter 22/10/2024 15:46 - Sites: Entrega do projeto executivo --&gt;  MGBJN Regional : SE. _x000a__x000a_qui 17/10/2024 10:43 - Albino: @FERNANDA CARLA SANTOS PEREIRA, bom dia._x000a_O projeto do site MGBJN-MGADP foi devolvido para revisão._x000a_Por favor, verificar a solicitação e atualizar o projeto._x000a__x000a_Antes de entregar para a implantação precisamos validar o projeto._x000a__x000a_qui 10/10/2024 13:47 - Felipe Telemont: Gentileza realizar novo estudo de projeto, cabo existente não localizado no trecho informado abaixo._x000a_Equipes realizarão vistoria no local._x000a__x000a_Aproximadamente 4000 metros._x000a__x000a_Necessário lançamento adicional._x000a_20/07/2024 - Plan Estruturante PH 17/07 - &quot;TBD&quot;"/>
    <m/>
    <s v="NÃO"/>
    <s v="ATIVO"/>
    <s v="REDE OK"/>
    <d v="1899-12-30T00:00:00"/>
    <s v="TELEMONT MG"/>
    <s v="-"/>
    <s v="W0"/>
    <x v="1"/>
    <n v="512360"/>
    <s v="Regional"/>
    <x v="0"/>
    <m/>
    <m/>
    <m/>
    <m/>
    <m/>
    <m/>
    <s v="N/A"/>
    <s v="REVISÃO PROJETO"/>
    <s v="PENDENCIA PROJETO"/>
    <s v="REVISÃO DE PROJETO"/>
    <s v="TRECHO SEM REDE EXISTENTE, PENDENTE REVISÃO DE PROJETO."/>
    <s v="REVISÃO PROJETO"/>
    <s v="OSP/PROJETO"/>
    <s v="REVISÃO PROJETO"/>
    <n v="1"/>
    <m/>
  </r>
  <r>
    <s v="MGBAZ"/>
    <s v="M2024EST_MGBAZ_01"/>
    <s v="ATIVO"/>
    <s v="SIM"/>
    <s v="REDE OK"/>
    <m/>
    <d v="2025-01-29T00:00:00"/>
    <d v="2025-05-08T00:00:00"/>
    <s v="NA"/>
    <s v="NA"/>
    <s v="MGTAN-MGBAZ-MGTAN"/>
    <x v="1"/>
    <s v="MGSLU"/>
    <s v="MGTAN"/>
    <s v="Não Ativo"/>
    <s v="SANTA LUZIA"/>
    <x v="1"/>
    <s v="REDE ENTREGUE CONFORME TOPOLOGIA ESTRUTURANTE"/>
    <m/>
    <s v="NÃO"/>
    <s v="ATIVO"/>
    <s v="REDE OK"/>
    <d v="1899-12-30T00:00:00"/>
    <s v="TELEMONT MG"/>
    <s v="-"/>
    <s v="W0"/>
    <x v="1"/>
    <n v="506545"/>
    <s v="Aprovado HQ"/>
    <x v="0"/>
    <m/>
    <m/>
    <m/>
    <m/>
    <m/>
    <m/>
    <s v="N/A"/>
    <s v="REVISÃO PROJETO"/>
    <s v="PENDENCIA PROJETO"/>
    <s v="REVISÃO DE PROJETO"/>
    <m/>
    <s v="CONSTRUÍDO"/>
    <s v="OSP/IMPL"/>
    <s v="REVISÃO PROJETO"/>
    <n v="0"/>
    <m/>
  </r>
  <r>
    <s v="MGALN"/>
    <s v="M2025EST_MGALN_01"/>
    <s v="ATIVO"/>
    <s v="SIM"/>
    <s v="REDE OK"/>
    <s v="ATIVO"/>
    <d v="2025-07-21T00:00:00"/>
    <s v="-"/>
    <s v="NA"/>
    <s v="NA"/>
    <s v="MGUMH-MGALN-MGUMH"/>
    <x v="0"/>
    <s v="MGUBR"/>
    <s v="MGUMH"/>
    <s v="-"/>
    <s v="UBERLÂNDIA_2025"/>
    <x v="2"/>
    <m/>
    <s v="11/13/2025 - Site ativo testado com o Vitor.    22/07 - Depende de ativar UMH-HL5D fibras em reparo"/>
    <s v="NÃO"/>
    <s v="ATIVO"/>
    <s v="REDE OK"/>
    <s v="ATIVO"/>
    <s v="NORT"/>
    <s v="-"/>
    <s v="-"/>
    <x v="0"/>
    <n v="566305"/>
    <s v="Aprovado HQ"/>
    <x v="0"/>
    <m/>
    <m/>
    <m/>
    <m/>
    <m/>
    <m/>
    <s v="CONSTRUÍDO"/>
    <s v="REDE OK"/>
    <s v="ATIVO"/>
    <m/>
    <m/>
    <s v="VALIDAÇÃO DE DRAFT (DENTRO DO CUSTO)"/>
    <s v="OSP/IMPL"/>
    <s v="500K"/>
    <s v="NÃO LOC"/>
    <s v="HL5G (500K)MGALN"/>
  </r>
  <r>
    <s v="MGGBD"/>
    <s v="M2024EST_MGGBD_01"/>
    <s v="CANCELADO"/>
    <s v="CANCELADO"/>
    <s v="CANCELADO"/>
    <m/>
    <s v="-"/>
    <s v="-"/>
    <s v="NA"/>
    <s v="NA"/>
    <s v="MGV01-MGGBD-MGV01"/>
    <x v="5"/>
    <s v="MGSDE"/>
    <s v="MGV01"/>
    <s v="Ativo"/>
    <s v="JUIZ DE FORA"/>
    <x v="6"/>
    <s v="20/02/2025 - Gabriel Teams: o Site GBD está como cancelado no Science e não tem nada na PMTS sobre ele, falei com o Mattheus: o Mattheus disse que realmente está cancelado e provavelmente foi remanejado."/>
    <s v="-"/>
    <s v="NÃO"/>
    <s v="CANCELADO"/>
    <s v="CANCELADO"/>
    <d v="1899-12-30T00:00:00"/>
    <s v="TELEMONT MG"/>
    <s v="-"/>
    <s v="W0"/>
    <x v="1"/>
    <n v="509234"/>
    <s v="Aprovado HQ"/>
    <x v="5"/>
    <m/>
    <m/>
    <m/>
    <e v="#REF!"/>
    <m/>
    <m/>
    <s v="N/A"/>
    <d v="2024-10-16T00:00:00"/>
    <d v="2024-10-28T00:00:00"/>
    <s v="-"/>
    <m/>
    <s v="CANCELADO"/>
    <s v="OSP/IMPL"/>
    <s v="500K"/>
    <n v="0"/>
    <m/>
  </r>
  <r>
    <s v="MGGBB"/>
    <s v="M2024EST_MGGBB_01"/>
    <s v="CANCELADO"/>
    <s v="SIM"/>
    <s v="REDE OK"/>
    <m/>
    <d v="2025-02-12T00:00:00"/>
    <s v="-"/>
    <s v="NA"/>
    <s v="NA"/>
    <s v="MGV01-MGGBB-MGV01"/>
    <x v="5"/>
    <s v="MGSDE"/>
    <s v="MGV01"/>
    <s v="Ativo"/>
    <s v="JUIZ DE FORA"/>
    <x v="6"/>
    <s v="CANCELADO / DESMOBILIZADO VIROU GBU_x000a_"/>
    <m/>
    <s v="NÃO"/>
    <s v="ATIVAÇÃO"/>
    <s v="REDE OK"/>
    <d v="1899-12-30T00:00:00"/>
    <s v="TELEMONT MG"/>
    <s v="-"/>
    <s v="W0"/>
    <x v="1"/>
    <n v="509235"/>
    <s v="Aprovado HQ"/>
    <x v="5"/>
    <m/>
    <m/>
    <m/>
    <e v="#REF!"/>
    <m/>
    <m/>
    <s v="N/A"/>
    <d v="2024-10-17T00:00:00"/>
    <d v="2024-10-22T00:00:00"/>
    <s v="-"/>
    <m/>
    <s v="CONSTRUÍDO"/>
    <s v="OSP/IMPL"/>
    <s v="500K"/>
    <n v="0"/>
    <m/>
  </r>
  <r>
    <s v="MGJMC"/>
    <s v="M2024EST_MGJMC_01"/>
    <s v="CANCELADO"/>
    <s v="NÃO"/>
    <s v="CANCELADO"/>
    <m/>
    <s v="-"/>
    <s v="-"/>
    <s v="NA"/>
    <s v="NA"/>
    <s v="MGV01-MGJMC(FLAT)-MGV01"/>
    <x v="5"/>
    <s v="MGSDE"/>
    <s v="MGV01"/>
    <s v="Ativo"/>
    <s v="JUIZ DE FORA"/>
    <x v="6"/>
    <s v="-"/>
    <s v="-"/>
    <s v="NÃO"/>
    <s v="CANCELADO"/>
    <s v="CANCELADO"/>
    <d v="1899-12-30T00:00:00"/>
    <s v="TELEMONT MG"/>
    <s v="-"/>
    <s v="W0"/>
    <x v="1"/>
    <n v="509238"/>
    <s v="Regional"/>
    <x v="3"/>
    <m/>
    <m/>
    <m/>
    <e v="#REF!"/>
    <m/>
    <m/>
    <s v="N/A"/>
    <d v="2024-10-17T00:00:00"/>
    <d v="2024-10-22T00:00:00"/>
    <s v="-"/>
    <m/>
    <s v="CANCELADO"/>
    <s v="OSP/IMPL"/>
    <s v="500K"/>
    <n v="0"/>
    <m/>
  </r>
  <r>
    <s v="MGMHL"/>
    <s v="M2024EST_MGMHL_01"/>
    <s v="CANCELADO"/>
    <s v="NÃO"/>
    <s v="CANCELADO"/>
    <m/>
    <s v="-"/>
    <s v="-"/>
    <s v="NÃO"/>
    <s v="PENDENTE"/>
    <s v="MGV01-MGMHL-MGRBR-MGV01"/>
    <x v="5"/>
    <s v="MGSDE"/>
    <s v="MGV01"/>
    <s v="Ativo"/>
    <s v="JUIZ DE FORA"/>
    <x v="6"/>
    <s v="-"/>
    <s v="-"/>
    <s v="NÃO"/>
    <s v="CANCELADO"/>
    <s v="CANCELADO"/>
    <d v="1899-12-30T00:00:00"/>
    <s v="TELEMONT MG"/>
    <s v="-"/>
    <s v="W0"/>
    <x v="1"/>
    <n v="509239"/>
    <s v="Regional"/>
    <x v="3"/>
    <m/>
    <m/>
    <m/>
    <e v="#REF!"/>
    <m/>
    <m/>
    <s v="N/A"/>
    <d v="2024-10-17T00:00:00"/>
    <d v="2024-10-22T00:00:00"/>
    <s v="-"/>
    <m/>
    <s v="CANCELADO"/>
    <s v="OSP/IMPL"/>
    <s v="500K"/>
    <n v="0"/>
    <m/>
  </r>
  <r>
    <s v="MGJSC"/>
    <s v="M2024EST_MGJSC_01"/>
    <s v="ATIVO"/>
    <s v="SIM"/>
    <s v="REDE OK"/>
    <s v="ATIVO"/>
    <d v="2024-08-26T00:00:00"/>
    <s v="-"/>
    <s v="NA"/>
    <s v="NA"/>
    <s v="MGJFO-MGJSC-MGJFO"/>
    <x v="0"/>
    <s v="MGIVA"/>
    <s v="MGJFO"/>
    <s v="Ativo"/>
    <s v="JUIZ DE FORA_2025"/>
    <x v="0"/>
    <s v="18/11/2025 - Ricardo: solicitei atuação da MOIN e informaram que o cabo foi estendido até a porta, só falta realizar os testes._x000a__x000a_16/06/2025 - Arthur: status até entação era PREDECESSOR_x000a_REDE ENTREGUE CONFORME TOPOLOGIA ESTRUTURANTE"/>
    <s v="02/12/2025 - Vander virou o link que faltava hoje.   28/11/25 - A alça 1 funcionou, alça 2 não achamos as posições; 21/11/2025 - O Marcelo foi no site e as fibras não estavam termiandas no DGO   - 16/09/25 - Reparo nas duas alças, uma alça rompida outra usaram uma fibra para B2B"/>
    <s v="NÃO"/>
    <s v="ATIVO"/>
    <s v="REDE OK"/>
    <s v="ATIVO"/>
    <s v="TELEMONT MG"/>
    <s v="-"/>
    <s v="-"/>
    <x v="0"/>
    <n v="509276"/>
    <s v="Aprovado HQ"/>
    <x v="0"/>
    <m/>
    <m/>
    <m/>
    <e v="#REF!"/>
    <m/>
    <m/>
    <s v="N/A"/>
    <s v="REDE OK"/>
    <d v="2024-10-28T00:00:00"/>
    <s v="-"/>
    <m/>
    <s v="CONSTRUÍDO"/>
    <s v="O&amp;M"/>
    <s v="500K"/>
    <n v="0"/>
    <s v="HL5G_2025MGJSC"/>
  </r>
  <r>
    <s v="MGRBR"/>
    <s v="M2024EST_MGRBR_01"/>
    <s v="CANCELADO"/>
    <s v="NÃO"/>
    <s v="CANCELADO"/>
    <m/>
    <s v="-"/>
    <s v="-"/>
    <s v="NÃO"/>
    <s v="PENDENTE"/>
    <s v="MGV01-MGMHL-MGRBR-MGV01"/>
    <x v="5"/>
    <s v="MGSDE"/>
    <s v="MGV01"/>
    <s v="Ativo"/>
    <s v="JUIZ DE FORA"/>
    <x v="6"/>
    <s v="-"/>
    <s v="-"/>
    <s v="NÃO"/>
    <s v="CANCELADO"/>
    <s v="CANCELADO"/>
    <d v="1899-12-30T00:00:00"/>
    <s v="TELEMONT MG"/>
    <s v="-"/>
    <s v="W0"/>
    <x v="1"/>
    <n v="509239"/>
    <s v="Regional"/>
    <x v="3"/>
    <m/>
    <m/>
    <m/>
    <e v="#REF!"/>
    <m/>
    <m/>
    <s v="N/A"/>
    <d v="2024-10-18T00:00:00"/>
    <d v="2024-10-23T00:00:00"/>
    <s v="-"/>
    <m/>
    <s v="CANCELADO"/>
    <s v="OSP/IMPL"/>
    <s v="500K"/>
    <n v="0"/>
    <m/>
  </r>
  <r>
    <s v="MGMEO"/>
    <s v="M2024EST_MGMEO_01"/>
    <s v="CANCELADO"/>
    <s v="NÃO"/>
    <s v="CANCELADO"/>
    <m/>
    <s v="-"/>
    <s v="-"/>
    <s v="NÃO"/>
    <s v="PENDENTE"/>
    <s v="MGV01-MGMEO-MGJRE-MGV01"/>
    <x v="5"/>
    <s v="MGSDE"/>
    <s v="MGV01"/>
    <s v="Ativo"/>
    <s v="JUIZ DE FORA"/>
    <x v="6"/>
    <s v="-"/>
    <s v="-"/>
    <s v="NÃO"/>
    <s v="CANCELADO"/>
    <s v="CANCELADO"/>
    <d v="1899-12-30T00:00:00"/>
    <s v="TELEMONT MG"/>
    <s v="-"/>
    <s v="W0"/>
    <x v="1"/>
    <n v="509242"/>
    <s v="Regional"/>
    <x v="3"/>
    <m/>
    <m/>
    <m/>
    <e v="#REF!"/>
    <m/>
    <m/>
    <s v="N/A"/>
    <d v="2024-10-18T00:00:00"/>
    <d v="2024-10-23T00:00:00"/>
    <s v="-"/>
    <m/>
    <s v="REVALIDAÇÃO DE CUSTO"/>
    <s v="OSP/IMPL"/>
    <s v="500K"/>
    <n v="1"/>
    <m/>
  </r>
  <r>
    <s v="MGJRE"/>
    <s v="M2024EST_MGJRE_01"/>
    <s v="CANCELADO"/>
    <s v="NÃO"/>
    <s v="CANCELADO"/>
    <m/>
    <s v="-"/>
    <s v="-"/>
    <s v="NÃO"/>
    <s v="PENDENTE"/>
    <s v="MGV01-MGMEO-MGJRE-MGV01"/>
    <x v="5"/>
    <s v="MGSDE"/>
    <s v="MGV01"/>
    <s v="Ativo"/>
    <s v="JUIZ DE FORA"/>
    <x v="6"/>
    <s v="-"/>
    <s v="-"/>
    <s v="NÃO"/>
    <s v="CANCELADO"/>
    <s v="CANCELADO"/>
    <d v="1899-12-30T00:00:00"/>
    <s v="TELEMONT MG"/>
    <s v="-"/>
    <s v="W0"/>
    <x v="1"/>
    <n v="509242"/>
    <s v="Regional"/>
    <x v="3"/>
    <m/>
    <m/>
    <m/>
    <e v="#REF!"/>
    <m/>
    <m/>
    <s v="N/A"/>
    <d v="2024-10-18T00:00:00"/>
    <d v="2024-10-23T00:00:00"/>
    <s v="-"/>
    <m/>
    <s v="REVALIDAÇÃO DE CUSTO"/>
    <s v="OSP/IMPL"/>
    <s v="500K"/>
    <n v="1"/>
    <m/>
  </r>
  <r>
    <s v="MGJUA"/>
    <s v="M2024EST_MGJUA_01"/>
    <s v="CANCELADO"/>
    <s v="NÃO"/>
    <s v="CANCELADO"/>
    <m/>
    <s v="-"/>
    <s v="-"/>
    <s v="NÃO"/>
    <s v="PENDENTE"/>
    <s v="MGV01-MGJUA-MGMRF-MGV01"/>
    <x v="5"/>
    <s v="MGSDE"/>
    <s v="MGV01"/>
    <s v="Ativo"/>
    <s v="JUIZ DE FORA"/>
    <x v="6"/>
    <s v="-"/>
    <s v="-"/>
    <s v="NÃO"/>
    <s v="CANCELADO"/>
    <s v="CANCELADO"/>
    <d v="1899-12-30T00:00:00"/>
    <s v="TELEMONT MG"/>
    <s v="-"/>
    <s v="W0"/>
    <x v="1"/>
    <n v="509244"/>
    <s v="Regional"/>
    <x v="3"/>
    <m/>
    <m/>
    <m/>
    <e v="#REF!"/>
    <m/>
    <m/>
    <s v="N/A"/>
    <d v="2024-10-18T00:00:00"/>
    <d v="2024-10-23T00:00:00"/>
    <s v="-"/>
    <m/>
    <s v="CANCELADO"/>
    <s v="OSP/IMPL"/>
    <s v="500K"/>
    <n v="0"/>
    <m/>
  </r>
  <r>
    <s v="MGJAR"/>
    <s v="M2025EST_MGJAR_01"/>
    <s v="ATIVO"/>
    <s v="SIM"/>
    <s v="REDE OK"/>
    <s v="ATIVO"/>
    <d v="2025-07-21T00:00:00"/>
    <s v="-"/>
    <s v="NA"/>
    <s v="NA"/>
    <s v="MGACI-MGJAR-MGACI"/>
    <x v="0"/>
    <s v="MGUTP"/>
    <s v="MGACI"/>
    <s v="-"/>
    <s v="UBERLÂNDIA_2025"/>
    <x v="2"/>
    <m/>
    <s v="27/11/2025 - Vander ativou a metro . 22/07 - Depende de ativar ACI-HL5D fibras ainda em contrução"/>
    <s v="NÃO"/>
    <s v="ATIVO"/>
    <s v="REDE OK"/>
    <s v="ATIVO"/>
    <s v="NORT"/>
    <s v="-"/>
    <s v="-"/>
    <x v="0"/>
    <n v="564940"/>
    <s v="Aprovado HQ"/>
    <x v="0"/>
    <m/>
    <m/>
    <m/>
    <m/>
    <m/>
    <m/>
    <s v="CONSTRUÍDO"/>
    <s v="REDE OK"/>
    <s v="ATIVO"/>
    <m/>
    <m/>
    <s v="VALIDAÇÃO DE DRAFT (DENTRO DO CUSTO)"/>
    <s v="ENGENHARIA OSP"/>
    <s v="500K"/>
    <s v="NÃO LOC"/>
    <s v="HL5G (500K)MGJAR"/>
  </r>
  <r>
    <s v="MGBRN"/>
    <s v="M2025EST_MGBRN_01"/>
    <s v="ATIVO"/>
    <s v="NÃO"/>
    <s v="REDE OK"/>
    <s v="ATIVO"/>
    <s v="-"/>
    <s v="-"/>
    <s v="NA"/>
    <s v="NA"/>
    <s v="MGUBR-MGBRN-MGUBR"/>
    <x v="0"/>
    <s v="MGUBR"/>
    <s v="MGUBR"/>
    <s v="-"/>
    <s v="UBERLÂNDIA_2025"/>
    <x v="2"/>
    <s v="ter 11/11/2025 08:51 - Israel: sem acesso ao site MGBRN_x000a__x000a_seg 06/10/2025 09:12 - Jose geraldo: licença liberada_x000a_"/>
    <s v="-"/>
    <s v="NÃO"/>
    <s v="ATIVO"/>
    <s v="REDE OK"/>
    <s v="ATIVO"/>
    <s v="TELEMONT"/>
    <s v="-"/>
    <s v="-"/>
    <x v="0"/>
    <n v="523454"/>
    <s v="Aprovado HQ"/>
    <x v="0"/>
    <m/>
    <m/>
    <m/>
    <m/>
    <m/>
    <m/>
    <s v="N/A"/>
    <d v="2025-06-25T00:00:00"/>
    <s v="CONST/FORMT"/>
    <m/>
    <m/>
    <s v="CONST/FORMT"/>
    <s v="OSP/IMPL"/>
    <s v="500K"/>
    <s v="NÃO LOC"/>
    <s v="HL5G (500K)MGBRN"/>
  </r>
  <r>
    <s v="MGMRF"/>
    <s v="M2024EST_MGMRF_01"/>
    <s v="CANCELADO"/>
    <s v="NÃO"/>
    <s v="CANCELADO"/>
    <m/>
    <s v="-"/>
    <s v="-"/>
    <s v="NÃO"/>
    <s v="PENDENTE"/>
    <s v="MGV01-MGJUA-MGMRF-MGV01"/>
    <x v="5"/>
    <s v="MGSDE"/>
    <s v="MGV01"/>
    <s v="Ativo"/>
    <s v="JUIZ DE FORA"/>
    <x v="6"/>
    <s v="-"/>
    <s v="-"/>
    <s v="NÃO"/>
    <s v="CANCELADO"/>
    <s v="CANCELADO"/>
    <d v="1899-12-30T00:00:00"/>
    <s v="TELEMONT MG"/>
    <s v="-"/>
    <s v="W0"/>
    <x v="1"/>
    <n v="509244"/>
    <s v="Regional"/>
    <x v="3"/>
    <m/>
    <m/>
    <m/>
    <e v="#REF!"/>
    <m/>
    <m/>
    <s v="N/A"/>
    <d v="2024-10-18T00:00:00"/>
    <d v="2024-10-23T00:00:00"/>
    <s v="-"/>
    <m/>
    <s v="CANCELADO"/>
    <s v="OSP/IMPL"/>
    <s v="500K"/>
    <n v="0"/>
    <m/>
  </r>
  <r>
    <s v="MGCCN"/>
    <s v="M2025EST_MGCCN_01"/>
    <s v="ATIVO PROTEÇÃO RÁDIO OK"/>
    <s v="FLAT"/>
    <s v="REDE OK"/>
    <s v="ATIVO"/>
    <d v="2025-07-21T00:00:00"/>
    <s v="-"/>
    <s v="NA"/>
    <s v="NA"/>
    <s v="MGUMH-MGCCN-RD UMH"/>
    <x v="0"/>
    <s v="MGUBR"/>
    <s v="MGUMH"/>
    <s v="-"/>
    <s v="UBERLÂNDIA_2025"/>
    <x v="2"/>
    <m/>
    <s v="10/02/2026 - Denner Dos Santos Silva &lt;denner.ssilva@telefonica.com&gt; Proteção de rádio - ativo no dia 31/01 (MGCCN-MGUMH)_x000a_11/13/2025 - Link ativo e aguarda Rádio (não tem rádio instalado no site)  22/07 - Depende de ativar UMH-HL5D fibras em reparo"/>
    <s v="NÃO"/>
    <s v="ATIVO"/>
    <s v="REDE OK"/>
    <s v="ATIVO"/>
    <s v="NORT"/>
    <s v="-"/>
    <s v="-"/>
    <x v="0"/>
    <n v="566297"/>
    <s v="Aprovado HQ"/>
    <x v="0"/>
    <d v="2026-01-31T00:00:00"/>
    <m/>
    <n v="0"/>
    <s v="PROTEÇÃO RÁDIO OK"/>
    <d v="2026-01-31T00:00:00"/>
    <m/>
    <s v="CONSTRUÍDO"/>
    <d v="2025-06-25T00:00:00"/>
    <m/>
    <m/>
    <m/>
    <s v="VALIDAÇÃO DE DRAFT (DENTRO DO CUSTO)"/>
    <s v="ENGENHARIA OSP"/>
    <s v="500K"/>
    <s v="NÃO LOC"/>
    <s v="HL5G (500K)MGCCN"/>
  </r>
  <r>
    <s v="MGIPE"/>
    <s v="M2023_MGIPE_01"/>
    <s v="PREVISTO"/>
    <s v="NÃO"/>
    <d v="2026-01-30T00:00:00"/>
    <d v="2026-02-01T00:00:00"/>
    <s v="-"/>
    <s v="-"/>
    <s v="NA"/>
    <s v="NA"/>
    <s v="MGIIE-MGIPE-MGIIE"/>
    <x v="1"/>
    <s v="MGIIE"/>
    <s v="MGIIE"/>
    <s v="Ativo"/>
    <s v="IBIRITÉ"/>
    <x v="1"/>
    <s v="10/11/2025 - Arthur: aberto novo id para EPS devido alteração de contrato - em alto custo._x000a__x000a_ter 22/10/2024 16:52 - Sites: Entrega do projeto executivo --&gt;  MGIPE Regional_x000a__x000a_28/08/2024 - Arthur: alterei de Comfica para Telemont._x000a_sex 05/07/2024 09:39 - Rodrigo Soares: Previa Reunião com Juan"/>
    <s v="-"/>
    <s v="NÃO"/>
    <s v="PENDENTE REDE"/>
    <d v="2026-01-30T00:00:00"/>
    <d v="2026-02-01T00:00:00"/>
    <s v="NORT"/>
    <s v="W5"/>
    <s v="W6"/>
    <x v="1"/>
    <n v="589244"/>
    <s v="Regional"/>
    <x v="1"/>
    <m/>
    <m/>
    <m/>
    <m/>
    <m/>
    <m/>
    <s v="N/A"/>
    <s v="ALTO CUSTO"/>
    <s v="AG. PROJETO ALTO CUSTO"/>
    <s v="PENDENTE REVISAO DE PROJETO"/>
    <s v="-"/>
    <s v="ALTO CUSTO"/>
    <s v="OSP/PROJETO"/>
    <s v="ALTO CUSTO"/>
    <n v="0"/>
    <m/>
  </r>
  <r>
    <s v="MGJXT"/>
    <s v="M2023_MGJXT_01"/>
    <s v="CANCELADO"/>
    <s v="NÃO"/>
    <s v="CANCELADO"/>
    <s v="CANCELADO"/>
    <s v="-"/>
    <s v="-"/>
    <s v="NA"/>
    <s v="NA"/>
    <s v="MGCTP-MGJXT-MGCTP"/>
    <x v="5"/>
    <s v="MGSDE"/>
    <s v="MGCTP"/>
    <s v="Ativo"/>
    <s v="JUIZ DE FORA"/>
    <x v="6"/>
    <s v="-"/>
    <s v="-"/>
    <s v="NÃO"/>
    <s v="CANCELADO"/>
    <s v="CANCELADO"/>
    <s v="CANCELADO"/>
    <s v="TELEMONT MG"/>
    <s v="-"/>
    <s v="-"/>
    <x v="1"/>
    <n v="509252"/>
    <s v="Aprovado HQ"/>
    <x v="3"/>
    <m/>
    <m/>
    <m/>
    <e v="#REF!"/>
    <m/>
    <m/>
    <s v="N/A"/>
    <d v="2024-10-21T00:00:00"/>
    <d v="2024-10-26T00:00:00"/>
    <s v="-"/>
    <m/>
    <s v="CANCELADO"/>
    <s v="OSP/IMPL"/>
    <s v="500K"/>
    <n v="1"/>
    <m/>
  </r>
  <r>
    <s v="MGADP"/>
    <s v="M2024EST_MGADP_01"/>
    <s v="ATIVO"/>
    <s v="SIM"/>
    <s v="REDE OK"/>
    <s v="ATIVO"/>
    <d v="2025-08-08T00:00:00"/>
    <d v="2025-12-08T00:00:00"/>
    <s v="NA"/>
    <s v="NA"/>
    <s v="MGEDO-MGBJN-MGADP-MGEDO"/>
    <x v="1"/>
    <s v="MGIIE"/>
    <s v="MGEDO"/>
    <s v="Ativo HL4 / Falta HL5D"/>
    <s v="IBIRITÉ"/>
    <x v="1"/>
    <s v="ter 05/08/2025 17:02 - Thiago: Boa tarde @SIDNEY MARTINS RUFINO e @EVANDRO LUIZ DOS REIS PEREIRA, já finalizamos os lançamentos adicionais aguardando somente os encontramentos que estão sob responsabilidade da Telemont._x000a_Preciso, dessas entregas ate ao meio dia 06/08._x000a__x000a_Conto com a compreensão de vocês. _x000a__x000a_ter 22/10/2024 15:46 - Sites: Entrega do projeto executivo --&gt;  MGBJN Regional : SE. _x000a__x000a_qui 17/10/2024 10:43 - Albino: @FERNANDA CARLA SANTOS PEREIRA, bom dia._x000a_O projeto do site MGBJN-MGADP foi devolvido para revisão._x000a_Por favor, verificar a solicitação e atualizar o projeto._x000a__x000a_Antes de entregar para a implantação precisamos validar o projeto._x000a__x000a_qui 10/10/2024 13:47 - Felipe Telemont: Gentileza realizar novo estudo de projeto, cabo existente não localizado no trecho informado abaixo._x000a_Equipes realizarão vistoria no local._x000a__x000a_Aproximadamente 4000 metros._x000a__x000a_Necessário lançamento adicional._x000a_20/07/2024 - Plan Estruturante PH 17/07 - &quot;TBD&quot;"/>
    <m/>
    <s v="NÃO"/>
    <s v="ATIVO"/>
    <s v="REDE OK"/>
    <s v="ATIVO"/>
    <s v="TELEMONT MG"/>
    <s v="-"/>
    <s v="-"/>
    <x v="1"/>
    <n v="512360"/>
    <s v="Regional"/>
    <x v="0"/>
    <m/>
    <m/>
    <m/>
    <m/>
    <m/>
    <m/>
    <s v="N/A"/>
    <s v="REVISÃO PROJETO"/>
    <s v="PENDENCIA PROJETO"/>
    <s v="REVISÃO DE PROJETO"/>
    <s v="AGUARDANDO DETALHAMENTO TELEMONT"/>
    <s v="REVISÃO PROJETO"/>
    <s v="OSP/PROJETO"/>
    <s v="REVISÃO PROJETO"/>
    <n v="1"/>
    <m/>
  </r>
  <r>
    <s v="MGELT"/>
    <s v="M2023EST_MGELT_01"/>
    <s v="ATIVO"/>
    <s v="SIM"/>
    <s v="REDE OK"/>
    <s v="ATIVO"/>
    <d v="2025-02-14T00:00:00"/>
    <d v="2024-11-03T00:00:00"/>
    <s v="NA"/>
    <s v="NA"/>
    <s v="MGCOX-MGELT-MGRNS"/>
    <x v="1"/>
    <s v="MGRNJ"/>
    <s v="-"/>
    <s v="Não Ativo"/>
    <s v="RIBEIRÃO DAS NEVES"/>
    <x v="1"/>
    <s v="ENTREGUE 2 ALÇAS"/>
    <s v="-"/>
    <s v="NÃO"/>
    <s v="ATIVO"/>
    <s v="REDE OK"/>
    <s v="ATIVO"/>
    <s v="TELEMONT MG"/>
    <s v="-"/>
    <s v="-"/>
    <x v="1"/>
    <n v="513686"/>
    <s v="Aprovado HQ"/>
    <x v="0"/>
    <m/>
    <m/>
    <m/>
    <m/>
    <m/>
    <m/>
    <s v="N/A"/>
    <s v="REVISÃO PROJETO"/>
    <s v="PENDENCIA PROJETO"/>
    <s v="REVISÃO DE PROJETO"/>
    <s v="PARA CONSTRUCAO DESTE ANEL SE FAZ NECESSARIO LICENCA E AUTORIZACAO PARA LANCAMENTO DO CABO NA BR040. 10/10  NECESSARIO LICENCA E AUTORIZACAO PARA LANCAMENTO DO CABO NA BR040."/>
    <s v="CONSTRUÍDO"/>
    <s v="OSP/PROJETO"/>
    <s v="REVISÃO PROJETO"/>
    <n v="0"/>
    <m/>
  </r>
  <r>
    <s v="MGRPR"/>
    <s v="M2025EST_MGRPR_01"/>
    <s v="ATIVO PEND. RÁDIO"/>
    <s v="FLAT"/>
    <s v="REDE OK"/>
    <s v="ATIVO"/>
    <s v="-"/>
    <s v="-"/>
    <s v="NA"/>
    <s v="NA"/>
    <s v="MGLOR-MGRPR-RD LOR"/>
    <x v="0"/>
    <s v="MGSDE"/>
    <s v="MGLOR"/>
    <s v="-"/>
    <s v="JUIZ DE FORA_2025"/>
    <x v="0"/>
    <s v="20KM; DIVIDIR CUSTRO ENTRE MGJFX-MGRPR; PONTA DE REDE"/>
    <m/>
    <s v="NÃO"/>
    <s v="CANCELADO"/>
    <s v="REDE OK"/>
    <s v="ATIVO"/>
    <s v="DEFINIR"/>
    <s v="-"/>
    <s v="-"/>
    <x v="0"/>
    <s v="NA"/>
    <s v="NA"/>
    <x v="0"/>
    <d v="2025-09-29T00:00:00"/>
    <n v="0"/>
    <n v="0"/>
    <s v="VALIDAR RÁDIO BRUNO"/>
    <m/>
    <m/>
    <s v="N/A"/>
    <d v="2025-09-30T00:00:00"/>
    <d v="2025-09-30T00:00:00"/>
    <m/>
    <m/>
    <m/>
    <m/>
    <s v="500K"/>
    <s v="NÃO LOC"/>
    <s v="HL5G_2025MGRPR"/>
  </r>
  <r>
    <s v="MGJHM"/>
    <s v="M2024EST_MGJHM_01"/>
    <s v="ATIVO PEND. RÁDIO"/>
    <s v="FLAT"/>
    <s v="REDE OK"/>
    <s v="ATIVO"/>
    <d v="2025-03-10T00:00:00"/>
    <d v="2025-09-25T00:00:00"/>
    <s v="NA"/>
    <s v="NA"/>
    <s v="MGV01-MGJHM- RD V01"/>
    <x v="0"/>
    <s v="MGSDE"/>
    <s v="MGV01"/>
    <s v="-"/>
    <s v="JUIZ DE FORA_2025"/>
    <x v="0"/>
    <s v="ACESSO ÚNICO"/>
    <s v="25/09/25 - Ativo sem proteção usando a FO contruída, proteção aguardando obra do rádio. 18/09/25 - Aguardando liberação de acesso ATC"/>
    <s v="NÃO"/>
    <s v="ATIVO"/>
    <s v="REDE OK"/>
    <s v="ATIVO"/>
    <s v="TELEMONT MG"/>
    <s v="-"/>
    <s v="-"/>
    <x v="0"/>
    <n v="509247"/>
    <s v="Empreiteira"/>
    <x v="0"/>
    <d v="2025-09-29T00:00:00"/>
    <m/>
    <m/>
    <s v="VALIDAR RÁDIO BRUNO"/>
    <m/>
    <m/>
    <s v="N/A"/>
    <d v="2025-09-30T00:00:00"/>
    <d v="2025-09-30T00:00:00"/>
    <m/>
    <m/>
    <m/>
    <m/>
    <s v="500K"/>
    <s v="NÃO LOC"/>
    <s v="HL5G_2025MGJHM"/>
  </r>
  <r>
    <s v="MGVSS"/>
    <s v="M2024EST_MGVSS_01"/>
    <s v="ATIVO - RÁDIO"/>
    <s v="RÁDIO"/>
    <s v="RÁDIO"/>
    <s v="RÁDIO"/>
    <s v="RADIO"/>
    <s v="RADIO"/>
    <s v="NA"/>
    <s v="NA"/>
    <s v="RADIO"/>
    <x v="1"/>
    <s v="MGBET"/>
    <s v="MGJRC"/>
    <s v="Ativo HL4 / Falta HL5D"/>
    <s v="JUATUBA"/>
    <x v="1"/>
    <s v="SEM AÇÃO RE"/>
    <m/>
    <s v="NÃO"/>
    <s v="RÁDIO"/>
    <s v="RÁDIO"/>
    <s v="RÁDIO"/>
    <s v="ENGENHARIA RÁDIO"/>
    <s v="-"/>
    <s v="-"/>
    <x v="1"/>
    <s v="NA"/>
    <s v="NA"/>
    <x v="2"/>
    <m/>
    <m/>
    <m/>
    <s v="VALIDAR PREDECESSOR ELISANGÊLA"/>
    <m/>
    <m/>
    <s v="N/A"/>
    <s v="REDE OK"/>
    <s v="ATIVO"/>
    <s v="-"/>
    <m/>
    <s v="CONSTRUÍDO"/>
    <s v="ENGENHARIA TX"/>
    <s v="CONSTRUÍDO"/>
    <n v="1"/>
    <m/>
  </r>
  <r>
    <s v="MGJJC"/>
    <s v="M2024EST_MGJJC_01"/>
    <s v="PREDECESSOR"/>
    <s v="NÃO"/>
    <m/>
    <m/>
    <s v="-"/>
    <s v="-"/>
    <s v="NA"/>
    <s v="NA"/>
    <s v="MGJRC-MGJJC-MGJRC"/>
    <x v="1"/>
    <s v="MGBET"/>
    <s v="MGJRC"/>
    <s v="Ativo HL4 / Falta HL5D"/>
    <s v="JUATUBA"/>
    <x v="1"/>
    <s v="10/11/2025 - aRTHUR: NOrt, favor postar draft com urgencia._x000a__x000a_qua 11/06/2025 17:28 - Email Gabriel: Alterou para MOP | Após realizarmos vistorias em conjunto com a EPS, identificamos que alguns trechos deverão ser alterados conforme KMZ em anexo._x000a_Peço apoio para a elaboração dos projetos dos sites abaixo com a distinção das frentes de trabalho que executará cada trecho da obra._x000a_Conforme expliquei ao @Valentim Rogerio Ayres, as obras para os circuitos serão realizadas com Mão de obra própria (MOP) e com a EPS Telemont._x000a_11/10/2024 - Plan estruturante: PROJETO CONTEMPLA FORMATACAO EM REDE EXISTENTE DESCONHECIDA PELA OPERACAO_x000a_20/07/2024 - Plan Estruturante PH 17/07 - &quot;TBD&quot;"/>
    <s v="Depente de ativar concentrador predecessor MGJRC rede prevista"/>
    <s v="NÃO"/>
    <s v="PENDENTE REDE"/>
    <d v="1899-12-30T00:00:00"/>
    <d v="1899-12-30T00:00:00"/>
    <s v="NORT"/>
    <s v="W0"/>
    <s v="W0"/>
    <x v="1"/>
    <n v="589241"/>
    <s v="Empreiteira"/>
    <x v="6"/>
    <m/>
    <m/>
    <m/>
    <m/>
    <m/>
    <m/>
    <s v="N/A"/>
    <d v="1899-12-30T00:00:00"/>
    <s v="PENDENCIA PROJETO"/>
    <s v="REVISÃO DE PROJETO"/>
    <s v="PROJETO CONTEMPLA FORMATACAO EM REDE EXISTENTE DESCONHECIDA PELA OPERACAO"/>
    <s v="REVISÃO PROJETO"/>
    <s v="OSP/PROJETO"/>
    <s v="REVISÃO PROJETO"/>
    <n v="0"/>
    <m/>
  </r>
  <r>
    <s v="MGJMB"/>
    <s v="M2024EST_MGJMB_01"/>
    <s v="ATIVO PEND. RÁDIO"/>
    <s v="FLAT"/>
    <s v="REDE OK"/>
    <s v="ATIVO"/>
    <s v="-"/>
    <s v="-"/>
    <s v="NA"/>
    <s v="NA"/>
    <s v="MGIVA-MGJMB(- RD IVA "/>
    <x v="0"/>
    <s v="MGIVA"/>
    <s v="MGIVA"/>
    <s v="-"/>
    <s v="JUIZ DE FORA_2025"/>
    <x v="0"/>
    <s v="18/07/2025 - Arthur: ativo no estruturante de 2024, não recebemos ID metro 2025, então não teremos como revalidar Ids._x000a_ACESSO ÚNICO"/>
    <s v="10/02/2026 - Atualizado prazo de proteção rádio conforme coluna &quot;RÁDIO/PRAZO&quot;;"/>
    <s v="NÃO"/>
    <s v="CANCELADO"/>
    <s v="REDE OK"/>
    <s v="ATIVO"/>
    <s v="NA"/>
    <s v="-"/>
    <s v="-"/>
    <x v="0"/>
    <s v="CRIAR ID"/>
    <s v="Empreiteira"/>
    <x v="0"/>
    <d v="2026-05-25T00:00:00"/>
    <n v="0"/>
    <m/>
    <s v="VALIDAR RÁDIO BRUNO"/>
    <m/>
    <m/>
    <s v="N/A"/>
    <d v="2025-09-30T00:00:00"/>
    <d v="2025-09-30T00:00:00"/>
    <m/>
    <m/>
    <m/>
    <m/>
    <s v="500K"/>
    <s v="NÃO LOC"/>
    <s v="HL5G_2025MGJMB"/>
  </r>
  <r>
    <s v="MGJXB"/>
    <s v="M2024EST_MGJXB_01"/>
    <s v="ATIVO"/>
    <s v="NÃO"/>
    <s v="REDE OK"/>
    <s v="ATIVO"/>
    <d v="2025-02-24T00:00:00"/>
    <d v="2024-10-03T00:00:00"/>
    <s v="NA"/>
    <s v="NA"/>
    <s v="MGSDE-MGJXB-MGSDE"/>
    <x v="5"/>
    <s v="MGSDE"/>
    <s v="MGSDE"/>
    <s v="Ativo"/>
    <s v="JUIZ DE FORA"/>
    <x v="6"/>
    <s v="REDE ENTREGUE CONFORME TOPOLOGIA ESTRUTURANTE"/>
    <s v="-"/>
    <s v="NÃO"/>
    <s v="ATIVO"/>
    <s v="REDE OK"/>
    <s v="ATIVO"/>
    <s v="TELEMONT MG"/>
    <s v="-"/>
    <s v="-"/>
    <x v="1"/>
    <n v="509280"/>
    <s v="Aprovado HQ"/>
    <x v="0"/>
    <m/>
    <m/>
    <m/>
    <e v="#REF!"/>
    <m/>
    <m/>
    <s v="N/A"/>
    <d v="2024-10-25T00:00:00"/>
    <s v="ATIVO"/>
    <s v="-"/>
    <m/>
    <s v="CONSTRUÍDO"/>
    <s v="OSP/IMPL"/>
    <s v="500K"/>
    <n v="0"/>
    <m/>
  </r>
  <r>
    <s v="MGJVE"/>
    <s v="M2024EST_MGJVE_01"/>
    <s v="PREDECESSOR"/>
    <s v="NÃO"/>
    <m/>
    <m/>
    <s v="-"/>
    <s v="-"/>
    <s v="NA"/>
    <s v="NA"/>
    <s v="MGJRC-MGJVE-MGJRC"/>
    <x v="1"/>
    <s v="MGBET"/>
    <s v="MGJRC"/>
    <s v="Ativo HL4 / Falta HL5D"/>
    <s v="JUATUBA"/>
    <x v="1"/>
    <s v="10/11/2025 - aRTHUR: NOrt, favor postar draft com urgencia._x000a__x000a_qua 11/06/2025 17:28 - Gabriel: Após realizarmos vistorias em conjunto com a EPS, identificamos que alguns trechos deverão ser alterados conforme KMZ em anexo._x000a_Peço apoio para a elaboração dos projetos dos sites abaixo com a distinção das frentes de trabalho que executará cada trecho da obra._x000a_Conforme expliquei ao @Valentim Rogerio Ayres, as obras para os circuitos serão realizadas com Mão de obra própria (MOP) e com a EPS Telemont._x000a_qui 24/10/2024 07:36 - Fernanda Carla: Ok Rodolfo._x000a__x000a_@NATANAEL FILIPE TOMAS PEDRA_x000a_Gentileza providenciar projeto e início de processo de licença._x000a__x000a_Referente a projeto Sites Vivo topologia MGJRC-MGJVE-MGJRC_x000a_JUATUBA/MG_x000a__x000a_Qualquer dúvida estou a disposição._x000a__x000a_ter 24/09/2024 11:21 - Rodrigo Soares: Atualização estruturante Ramon: necessário licença junto aos órgãos competentes para execução de MND na rodovia 262._x000a_20/07/2024 - Plan Estruturante PH 17/07 - &quot;TBD&quot;"/>
    <s v="Depente de ativar concentrador predecessor MGJRC rede prevista"/>
    <s v="NÃO"/>
    <s v="PENDENTE REDE"/>
    <d v="1899-12-30T00:00:00"/>
    <d v="1899-12-30T00:00:00"/>
    <s v="NORT"/>
    <s v="W0"/>
    <s v="W0"/>
    <x v="1"/>
    <n v="589242"/>
    <s v="Empreiteira"/>
    <x v="6"/>
    <m/>
    <m/>
    <m/>
    <m/>
    <m/>
    <m/>
    <d v="1899-12-30T00:00:00"/>
    <s v="ALTO CUSTO"/>
    <s v="AG. PROJETO ALTO CUSTO"/>
    <s v="PENDENTE REVISAO DE PROJETO"/>
    <s v="-"/>
    <s v="ALTO CUSTO"/>
    <s v="OSP/PROJETO"/>
    <s v="ALTO CUSTO"/>
    <n v="0"/>
    <m/>
  </r>
  <r>
    <s v="MGJDI"/>
    <s v="M2023EST_MGJDI_01"/>
    <s v="PREDECESSOR"/>
    <s v="NÃO"/>
    <m/>
    <m/>
    <s v="-"/>
    <s v="-"/>
    <s v="NA"/>
    <s v="NA"/>
    <s v="MGJRC-MGJDI-MGJRC"/>
    <x v="1"/>
    <s v="MGBET"/>
    <s v="MGJRC"/>
    <s v="Ativo HL4 / Falta HL5D"/>
    <s v="JUATUBA"/>
    <x v="1"/>
    <s v="10/11/2025 - aRTHUR: ID repostado por outra EPS (NORT) em alto custo: 589157 | | 40m de canalização + 29 postes_x000a__x000a_qua 11/06/2025 17:28 - gABRIEL: obra será executada MISTA - MOIN + EPS_x000a__x000a_seg 09/06/2025 17:25 - Joseff: Ramon,_x000a__x000a_Como falamos em reunião, vamos realizar amanhã uma conjunta no trecho alternativo sugerido pelo Rodrigo Soares, para verificar condições de lançamento junto com o técnico do time dele que já foi na área._x000a__x000a_@Cristyanno Alberto Pereira De Jesus gostaria que você acompanhasse a vistoria também, representando a implantação. Informando as necessidades identificadas de ajustes no projeto. Gabriel peço que acompanhe e direcione para o time de Projetos avaliar os possíveis ajustes._x000a__x000a_@Rodrigo Soares Da Silva quem do seu time vai conosco?  favor enviar o contato._x000a__x000a_Alinhado com o time da Telemont do encontro ser as 09:30 no site MGJDI._x000a__x000a_qui 24/10/2024 16:02 - Fernanda Carla: Boa tarde,_x000a_Segue 2ª emissão indicando a instalação de poste e canalização._x000a__x000a_Gentileza validar para revisão de draft e processo de licença junto a concessionária._x000a__x000a_qua 23/10/2024 11:45 - aLBINO: @FERNANDA CARLA SANTOS PEREIRA, bom dia._x000a_Pode favor, atualizar o projeto indicando a instalação de poste e canalização._x000a__x000a_seg 30/09/2024 08:01 - Fernanda Carla: Albino: Para este atendimento, a rede foi projetada em rota sobrepondo a rede existente. _x000a_Há registro de canalização no trecho? Caso não exista, gentileza informar onde passa rede existente nessa região pois 90% do projeto contempla a formatação das fibra existentes._x000a_ter 24/09/2024 11:21 - Rodrigo Soares: Atualização estruturante Ramon: SEM TRAVESSIA RODOVIA_x000a_20/07/2024 - Plan Estruturante PH 17/07 - &quot;TBD&quot;"/>
    <s v="Depente de ativar concentrador predecessor MGJRC rede prevista"/>
    <s v="NÃO"/>
    <s v="PENDENTE REDE"/>
    <d v="1899-12-30T00:00:00"/>
    <d v="1899-12-30T00:00:00"/>
    <s v="NORT"/>
    <s v="W0"/>
    <s v="W0"/>
    <x v="1"/>
    <n v="589157"/>
    <s v="Regional"/>
    <x v="7"/>
    <m/>
    <m/>
    <m/>
    <m/>
    <m/>
    <m/>
    <s v="N/A"/>
    <s v="REVISÃO PROJETO"/>
    <s v="PENDENCIA PROJETO"/>
    <s v="REVISÃO DE PROJETO"/>
    <s v="REVISAR PROJETO POIS UM TRECHO NÃO POSSUI POSTEACAO.10/10 EQUPIE PROJETO ACIONADA PARA REVISÃO DO PROJETO NECESSARIO IMPLANTAÇÃO DE POSTES APROXIMADAMENTE 40."/>
    <s v="REVISÃO PROJETO"/>
    <s v="OSP/PROJETO"/>
    <s v="REVISÃO PROJETO"/>
    <n v="0"/>
    <m/>
  </r>
  <r>
    <s v="MGLMN"/>
    <s v="M2025EST_MGLMN_01"/>
    <s v="ATIVO"/>
    <s v="SIM"/>
    <s v="REDE OK"/>
    <s v="ATIVO"/>
    <d v="2025-05-23T00:00:00"/>
    <d v="2025-06-04T00:00:00"/>
    <s v="SIM"/>
    <s v="REDE OK"/>
    <s v="MGJKB-MGLMN-MGJKB / MGJKB-MGLMN"/>
    <x v="4"/>
    <s v="MGJKB"/>
    <s v="MGLMN"/>
    <s v="-"/>
    <s v="GOVERNADOR VALADARES_2025"/>
    <x v="7"/>
    <s v="23/05/2025 - REDE ENTREGUE CONFORME TOPOLOGIA DO ESTRUTURANTE._x000a_ALTERAÇÃO DE DATA, MOTIVO: SEM OS"/>
    <m/>
    <s v="NÃO"/>
    <s v="ATIVO"/>
    <s v="REDE OK"/>
    <s v="ATIVO"/>
    <s v="TELEMONT"/>
    <s v="-"/>
    <s v="-"/>
    <x v="0"/>
    <n v="549045"/>
    <s v="Empreiteira"/>
    <x v="0"/>
    <m/>
    <m/>
    <m/>
    <m/>
    <m/>
    <m/>
    <s v="N/A"/>
    <s v="REDE OK"/>
    <s v="ATIVO"/>
    <m/>
    <m/>
    <s v="CONSTRUÍDO"/>
    <s v="REGIONAL"/>
    <s v="300K"/>
    <s v="APROVADO"/>
    <s v="HL5-D (300K)MGLMN"/>
  </r>
  <r>
    <s v="MGJFU"/>
    <s v="M2024EST_MGJFU_01"/>
    <s v="CANCELADO"/>
    <s v="NÃO"/>
    <s v="CANCELADO"/>
    <s v="CANCELADO"/>
    <s v="-"/>
    <s v="-"/>
    <s v="NA"/>
    <s v="NA"/>
    <s v="MGJAU-MGJFU-MGJAU"/>
    <x v="5"/>
    <s v="MGSDE"/>
    <s v="MGJAU"/>
    <s v="Ativo"/>
    <s v="JUIZ DE FORA"/>
    <x v="6"/>
    <s v="-"/>
    <s v="-"/>
    <s v="NÃO"/>
    <s v="CANCELADO"/>
    <s v="CANCELADO"/>
    <s v="CANCELADO"/>
    <s v="TELEMONT MG"/>
    <s v="-"/>
    <s v="-"/>
    <x v="1"/>
    <n v="509263"/>
    <s v="Regional"/>
    <x v="3"/>
    <m/>
    <m/>
    <m/>
    <e v="#REF!"/>
    <m/>
    <m/>
    <s v="N/A"/>
    <d v="2024-10-22T00:00:00"/>
    <d v="2024-10-27T00:00:00"/>
    <s v="-"/>
    <s v="VALIDAÇÃO DE DRAFT - CUSTO ALTO"/>
    <s v="ALTO CUSTO"/>
    <s v="OSP/PROJETO"/>
    <s v="500K"/>
    <n v="0"/>
    <m/>
  </r>
  <r>
    <s v="MGJBD"/>
    <s v="M2024EST_MGJBD_01"/>
    <s v="CANCELADO"/>
    <s v="NÃO"/>
    <s v="REDE OK"/>
    <s v="NÃO ATIVADO"/>
    <d v="2025-02-28T00:00:00"/>
    <s v="-"/>
    <s v="NA"/>
    <s v="NA"/>
    <s v="MGJAU-MGJBD-MGJAU"/>
    <x v="5"/>
    <s v="MGSDE"/>
    <s v="MGJAU"/>
    <s v="Ativo"/>
    <s v="JUIZ DE FORA"/>
    <x v="6"/>
    <s v="16/06/2025 - Arthur: status até entação era PREDECESSOR_x000a_REDE ENTREGUE CONFORME TOPOLOGIA ESTRUTURANTE"/>
    <s v="11/03 - Depende de ativar JAU-HL5D que deu defeito nas fibras, acionado rede externa; 10/03 - Ajustar sinótico para topologia do estruturante"/>
    <s v="NÃO"/>
    <s v="CANCELADO"/>
    <s v="REDE OK"/>
    <s v="NÃO ATIVADO"/>
    <s v="TELEMONT MG"/>
    <s v="-"/>
    <s v="-"/>
    <x v="1"/>
    <n v="509264"/>
    <s v="Regional"/>
    <x v="3"/>
    <m/>
    <m/>
    <m/>
    <e v="#REF!"/>
    <m/>
    <m/>
    <s v="N/A"/>
    <d v="2024-10-22T00:00:00"/>
    <d v="2024-10-27T00:00:00"/>
    <s v="-"/>
    <m/>
    <s v="CONSTRUÍDO"/>
    <s v="OSP/PROJETO"/>
    <s v="500K"/>
    <n v="0"/>
    <m/>
  </r>
  <r>
    <s v="MGRPR"/>
    <s v="M2024EST_MGRPR_01"/>
    <s v="ATIVO"/>
    <s v="FLAT"/>
    <s v="REDE OK"/>
    <s v="ATIVO"/>
    <d v="2024-11-12T00:00:00"/>
    <d v="2024-11-26T00:00:00"/>
    <s v="NA"/>
    <s v="NA"/>
    <s v="MGLOR-MGRPR"/>
    <x v="5"/>
    <s v="MGSDE"/>
    <s v="MGLOR"/>
    <s v="Ativo"/>
    <s v="JUIZ DE FORA"/>
    <x v="6"/>
    <s v="REDE ENTREGUE CONFORME TOPOLOGIA ESTRUTURANTE"/>
    <m/>
    <s v="NÃO"/>
    <s v="ATIVO"/>
    <s v="REDE OK"/>
    <s v="ATIVO"/>
    <s v="TELEMONT MG"/>
    <s v="-"/>
    <s v="-"/>
    <x v="1"/>
    <n v="509278"/>
    <s v="Aprovado HQ"/>
    <x v="0"/>
    <m/>
    <m/>
    <m/>
    <e v="#REF!"/>
    <m/>
    <m/>
    <s v="N/A"/>
    <d v="2024-10-24T00:00:00"/>
    <d v="2024-10-29T00:00:00"/>
    <s v="-"/>
    <m/>
    <s v="CONSTRUÍDO"/>
    <s v="OSP/IMPL"/>
    <s v="500K"/>
    <n v="0"/>
    <m/>
  </r>
  <r>
    <s v="MGJFM"/>
    <s v="M2024EST_MGJFM_01"/>
    <s v="CANCELADO"/>
    <s v="CANCELADO"/>
    <s v="CANCELADO"/>
    <s v="CANCELADO"/>
    <s v="-"/>
    <s v="-"/>
    <s v="NA"/>
    <s v="NA"/>
    <s v="MGJAU-MGJFM"/>
    <x v="5"/>
    <s v="MGSDE"/>
    <s v="MGJAU"/>
    <s v="Ativo"/>
    <s v="JUIZ DE FORA"/>
    <x v="6"/>
    <s v="qui 02/10/2025 13:38 - Garrido: Caros, boa tarde._x000a__x000a_O site MGJFM no estruturante aprovado virou Rádio e necessitamos da correção na dptx e retirada da fila de pendência de projetos, pois ajustamos na planilha no sharepoint._x000a__x000a_@Gustavo De Carvalho Rosa e @Felipe Coutinho Xavier, peço corrigir a dptx_x000a__x000a_@Loversi Soares Junior, peço retirada da fila de projetos._x000a__x000a_qua 19/02/2025 12:46 - Aretha: site desmobilizado_x000a_qua 06/11/2024 17:02 - Marcelo Eduardo: Croqui MGJFM atualizado_x000a_seg 04/11/2024 08:21 - Edson: Precisamos de novo projeto contemplando a instalação dos 12 postes para anexa-lo ao OSP Control e revisão do Draft._x000a_Os Drafts não tem sido aprovados pela Vivo caso o projeto não esteja de acordo com o orçamento."/>
    <s v="-"/>
    <s v="NÃO"/>
    <s v="CANCELADO"/>
    <s v="CANCELADO"/>
    <s v="CANCELADO"/>
    <s v="TELEMONT MG"/>
    <s v="-"/>
    <s v="-"/>
    <x v="1"/>
    <n v="509248"/>
    <s v="Regional"/>
    <x v="5"/>
    <m/>
    <m/>
    <m/>
    <e v="#REF!"/>
    <m/>
    <m/>
    <s v="N/A"/>
    <s v="REVISÃO PROJETO"/>
    <d v="2024-10-24T00:00:00"/>
    <s v="-"/>
    <m/>
    <s v="CANCELADO"/>
    <s v="OSP/PROJETO"/>
    <s v="500K"/>
    <n v="0"/>
    <m/>
  </r>
  <r>
    <s v="MGJFB"/>
    <s v="M2024EST_MGJFB_01"/>
    <s v="CANCELADO"/>
    <s v="SIM"/>
    <s v="REDE OK"/>
    <s v="NÃO ATIVADO"/>
    <d v="2025-03-06T00:00:00"/>
    <s v="-"/>
    <s v="NA"/>
    <s v="NA"/>
    <s v="MGCTP-MGJFB-MGCTP"/>
    <x v="5"/>
    <s v="MGSDE"/>
    <s v="MGCTP"/>
    <s v="Ativo"/>
    <s v="JUIZ DE FORA"/>
    <x v="6"/>
    <s v="16/06/2025 - Arthur: status até entação era VALID. LIB_x000a_ter 29/10/2024 08:42 - Leo Assis: Albino,_x000a__x000a_Identificada inexistência de cabo informado como existente no trecho sinalizado na figura abaixo, sendo necessário lançamento de 1.500 m aproximado para conclusão da formatação. _x000a_Topologia: MGCTP-MGJFB-MGCTP_x000a_Site: MGJFB_x000a__x000a_Tal situação está impactado também no ID 509250_x000a_Topologia: MGCTP-MGJPA(FLAT)-MGCTP_x000a_Site: MGJPA"/>
    <s v="21/05 - Precisa ajustar sinótico e OEs conforme topologia estruturante"/>
    <s v="NÃO"/>
    <s v="CANCELADO"/>
    <s v="REDE OK"/>
    <s v="NÃO ATIVADO"/>
    <s v="TELEMONT MG"/>
    <s v="-"/>
    <s v="-"/>
    <x v="1"/>
    <n v="543520"/>
    <s v="Aprovado HQ"/>
    <x v="3"/>
    <m/>
    <m/>
    <m/>
    <e v="#REF!"/>
    <m/>
    <m/>
    <s v="N/A"/>
    <s v="REDE OK"/>
    <d v="2024-10-24T00:00:00"/>
    <s v="-"/>
    <m/>
    <s v="CONSTRUÍDO"/>
    <s v="OSP/PROJETO"/>
    <s v="500K"/>
    <n v="1"/>
    <m/>
  </r>
  <r>
    <s v="MGJUS"/>
    <s v="M2024EST_MGJUS_01"/>
    <s v="ATIVO"/>
    <s v="SIM"/>
    <s v="REDE OK"/>
    <s v="ATIVO"/>
    <d v="2025-01-29T00:00:00"/>
    <d v="2024-11-03T00:00:00"/>
    <s v="NA"/>
    <s v="NA"/>
    <s v="MGSDE-MGJUS-MGSDE"/>
    <x v="5"/>
    <s v="MGSDE"/>
    <s v="MGSDE"/>
    <s v="Ativo"/>
    <s v="JUIZ DE FORA"/>
    <x v="6"/>
    <s v="REDE ENTREGUE COM TOPOLOGIA ESTRUTURANTE"/>
    <m/>
    <s v="NÃO"/>
    <s v="ATIVO"/>
    <s v="REDE OK"/>
    <s v="ATIVO"/>
    <s v="TELEMONT MG"/>
    <s v="-"/>
    <s v="-"/>
    <x v="1"/>
    <n v="509282"/>
    <s v="Aprovado HQ"/>
    <x v="0"/>
    <m/>
    <m/>
    <m/>
    <e v="#REF!"/>
    <m/>
    <m/>
    <s v="N/A"/>
    <d v="2024-10-25T00:00:00"/>
    <d v="2024-10-30T00:00:00"/>
    <s v="-"/>
    <m/>
    <s v="CONSTRUÍDO"/>
    <s v="OSP/IMPL"/>
    <s v="500K"/>
    <n v="0"/>
    <m/>
  </r>
  <r>
    <s v="MGIRS"/>
    <s v="RÁDIOMGIRS"/>
    <s v="ATIVO"/>
    <s v="RÁDIO"/>
    <s v="RÁDIO"/>
    <s v="RÁDIO"/>
    <s v="RADIO"/>
    <s v="RADIO"/>
    <s v="NA"/>
    <s v="NA"/>
    <s v="RÁDIO"/>
    <x v="5"/>
    <s v="RADIO"/>
    <s v="-"/>
    <s v="-"/>
    <s v="JUIZ DE FORA"/>
    <x v="6"/>
    <s v="SEM AÇÃO RE"/>
    <m/>
    <s v="NÃO"/>
    <s v="RÁDIO"/>
    <s v="RÁDIO"/>
    <s v="RÁDIO"/>
    <s v="ENGENHARIA RÁDIO"/>
    <s v="-"/>
    <s v="-"/>
    <x v="1"/>
    <s v="NA"/>
    <s v="NA"/>
    <x v="2"/>
    <m/>
    <m/>
    <m/>
    <e v="#REF!"/>
    <m/>
    <m/>
    <s v="N/A"/>
    <s v="RADIO"/>
    <s v="RÁDIO"/>
    <s v="-"/>
    <m/>
    <s v="CONSTRUÍDO"/>
    <s v="ENGENHARIA TX"/>
    <s v="500K"/>
    <n v="0"/>
    <m/>
  </r>
  <r>
    <s v="MGJFV"/>
    <s v="RÁDIOMGJFV"/>
    <s v="ATIVO"/>
    <s v="RÁDIO"/>
    <s v="RÁDIO"/>
    <s v="RÁDIO"/>
    <s v="RADIO"/>
    <s v="RADIO"/>
    <s v="NA"/>
    <s v="NA"/>
    <s v="RÁDIO"/>
    <x v="5"/>
    <s v="RADIO"/>
    <s v="-"/>
    <s v="-"/>
    <s v="JUIZ DE FORA"/>
    <x v="6"/>
    <s v="SEM AÇÃO RE"/>
    <m/>
    <s v="NÃO"/>
    <s v="RÁDIO"/>
    <s v="RÁDIO"/>
    <s v="RÁDIO"/>
    <s v="ENGENHARIA RÁDIO"/>
    <s v="-"/>
    <s v="-"/>
    <x v="1"/>
    <s v="NA"/>
    <s v="NA"/>
    <x v="2"/>
    <m/>
    <m/>
    <m/>
    <e v="#REF!"/>
    <m/>
    <m/>
    <s v="N/A"/>
    <s v="RADIO"/>
    <s v="RÁDIO"/>
    <s v="-"/>
    <m/>
    <s v="CONSTRUÍDO"/>
    <s v="ENGENHARIA TX"/>
    <s v="500K"/>
    <n v="0"/>
    <m/>
  </r>
  <r>
    <s v="MGEDO"/>
    <s v="M2024EST_MGEDO_01"/>
    <s v="ATIVO"/>
    <s v="SIM"/>
    <s v="REDE OK"/>
    <s v="ATIVO"/>
    <s v="-"/>
    <d v="2025-03-06T00:00:00"/>
    <s v="NA"/>
    <s v="NA"/>
    <s v="MGIIE-MGEDO-MGBET"/>
    <x v="3"/>
    <s v="MGIIE"/>
    <s v="-"/>
    <s v="Ativo"/>
    <s v="SARZEDO"/>
    <x v="1"/>
    <s v="29/05/2025 - Arthur: faltou entregar na rede estruturante._x000a__x000a_02/12/2024 - Alex Gonini: vai subir flat no 5G para MGBET._x000a__x000a_ter 24/09/2024 11:21 - Rodrigo Soares: Atualização estruturante Ramon: ALTO CUSTO / SEM ACESSO AO CONDOMINIO PARA PASSAGEM DE FIBRA_x000a__x000a_seg 02/09/2024 08:31 - Felipe: Bom dia! Peço apoio na liberação de acesso junto ao responsáveis do condomínio equipe não autorizada a acessar para executar lançamento._x000a__x000a_sex 05/07/2024 09:39 - Rodrigo Soares: Previa Reunião com Juan"/>
    <s v="-"/>
    <s v="NÃO"/>
    <s v="ATIVO"/>
    <s v="REDE OK"/>
    <s v="ATIVO"/>
    <s v="TELEMONT MG"/>
    <s v="-"/>
    <s v="-"/>
    <x v="1"/>
    <n v="514681"/>
    <s v="Regional"/>
    <x v="0"/>
    <m/>
    <m/>
    <m/>
    <m/>
    <m/>
    <m/>
    <s v="N/A"/>
    <s v="ALTO CUSTO"/>
    <s v="AG. PROJETO ALTO CUSTO"/>
    <s v="ALTO CUSTO"/>
    <s v="-"/>
    <s v="ALTO CUSTO"/>
    <s v="OSP/PROJETO"/>
    <s v="ALTO CUSTO"/>
    <n v="0"/>
    <m/>
  </r>
  <r>
    <s v="MGREG"/>
    <s v="M2024EST_MGREG_01"/>
    <s v="ATIVO"/>
    <s v="SIM"/>
    <s v="REDE OK"/>
    <s v="ATIVO"/>
    <d v="2024-11-11T00:00:00"/>
    <d v="2025-08-22T00:00:00"/>
    <s v="NA"/>
    <s v="NA"/>
    <s v="MGBCZ-MGFIA-MGBFT-MGREG-MGBCZ"/>
    <x v="1"/>
    <s v="MGBCZ"/>
    <s v="MGBCZ"/>
    <s v="Ativo"/>
    <s v="BETIM"/>
    <x v="1"/>
    <s v="seg 16/06/2025 10:32 - Felipe Bernardo: Joseff,_x000a_Bom dia!_x000a__x000a_Equipe de manutenção atuou na recuperação do rota porem foi identificado vários pontos de rompimento devido troca de poste._x000a_Para recuperação da rede será necessário aproximadamente uns 1500 metros de cabo._x000a__x000a__x000a_Segue fotos:_x000a__x000a_07/01/2025 - William Cruz: depende de acesso FIAT_x000a_REDE ENTREGUE CONFORME TOPOLOGIA ESTRUTURANTE"/>
    <m/>
    <s v="NÃO"/>
    <s v="ATIVO"/>
    <s v="REDE OK"/>
    <s v="ATIVO"/>
    <s v="TELEMONT MG"/>
    <s v="-"/>
    <s v="-"/>
    <x v="1"/>
    <n v="508069"/>
    <s v="Regional"/>
    <x v="0"/>
    <m/>
    <m/>
    <m/>
    <m/>
    <m/>
    <m/>
    <s v="N/A"/>
    <s v="PENDENCIA PROJETO"/>
    <s v="PENDENCIA PROJETO"/>
    <s v="PENDENTE ACESSO"/>
    <s v="Pendente predecessor MGBFT, sem autorização de acesso para fazer lançamento. Necessário área de contratos intervir. Sugiro revisão do projeto, pois é muito burocrático acesso a Fiat, inclusive para realizar Manutenção. Temos que desconsiderar esse site na topologia. Para tentativa de acesso na Fiat falar com Kenia Atacado 031 99718-1757"/>
    <s v="CONSTRUÍDO"/>
    <s v="O&amp;M"/>
    <s v="CONSTRUÍDO"/>
    <n v="0"/>
    <m/>
  </r>
  <r>
    <s v="MGCOX"/>
    <s v="M2024EST_MGCOX_01"/>
    <s v="ATIVO"/>
    <s v="SIM"/>
    <s v="REDE OK"/>
    <s v="ATIVO"/>
    <d v="2025-02-20T00:00:00"/>
    <d v="2025-02-21T00:00:00"/>
    <s v="NA"/>
    <s v="NA"/>
    <s v="MGRNS-MGCOX-MGG37"/>
    <x v="3"/>
    <s v="MGRNJ"/>
    <s v="MGELT"/>
    <s v="Não Ativo"/>
    <s v="CONTAGEM"/>
    <x v="1"/>
    <m/>
    <m/>
    <s v="NÃO"/>
    <s v="ATIVO"/>
    <s v="REDE OK"/>
    <s v="ATIVO"/>
    <s v="TELEMONT MG"/>
    <s v="-"/>
    <s v="-"/>
    <x v="1"/>
    <n v="536415"/>
    <s v="Aprovado HQ"/>
    <x v="0"/>
    <m/>
    <m/>
    <m/>
    <m/>
    <m/>
    <m/>
    <s v="N/A"/>
    <d v="2025-01-20T00:00:00"/>
    <s v="ATIVO"/>
    <s v="-"/>
    <s v="-"/>
    <s v="CONSTRUÍDO"/>
    <s v="TELEMONT"/>
    <s v="EM CONSTRUÇÃO"/>
    <n v="0"/>
    <m/>
  </r>
  <r>
    <s v="MGJMC"/>
    <s v="M2024EST_MGJMC_01"/>
    <s v="ATIVO PEND. RÁDIO"/>
    <s v="FLAT"/>
    <s v="REDE OK"/>
    <s v="ATIVO"/>
    <d v="2025-10-07T00:00:00"/>
    <d v="2025-10-14T00:00:00"/>
    <s v="NA"/>
    <s v="NA"/>
    <s v="MGV01-MGJMC- RD MGMCP"/>
    <x v="0"/>
    <s v="MGSDE"/>
    <s v="MGV01"/>
    <s v="-"/>
    <s v="JUIZ DE FORA_2025"/>
    <x v="0"/>
    <s v="Falta migrar!"/>
    <m/>
    <s v="NÃO"/>
    <s v="ATIVO"/>
    <s v="REDE OK"/>
    <s v="ATIVO"/>
    <s v="NORT"/>
    <s v="-"/>
    <s v="-"/>
    <x v="0"/>
    <n v="593310"/>
    <s v="Empreiteira"/>
    <x v="0"/>
    <d v="2025-09-30T00:00:00"/>
    <m/>
    <n v="0"/>
    <s v="VALIDAR RÁDIO BRUNO"/>
    <m/>
    <m/>
    <s v="N/A"/>
    <s v="REDE OK"/>
    <s v="ATIVO"/>
    <m/>
    <m/>
    <m/>
    <m/>
    <s v="500K"/>
    <s v="NÃO LOC"/>
    <s v="HL5G_2025MGJMC"/>
  </r>
  <r>
    <s v="MGRFA"/>
    <s v="M2024EST_MGRFA_01"/>
    <s v="PREVISTO"/>
    <s v="NÃO"/>
    <m/>
    <d v="1900-01-01T00:00:00"/>
    <s v="-"/>
    <s v="-"/>
    <s v="NA"/>
    <s v="NA"/>
    <s v="MGRNJ-MGRFA-MGRVL-MGRNJ"/>
    <x v="1"/>
    <s v="MGRNJ"/>
    <s v="MGRNJ"/>
    <s v="Não Ativo"/>
    <s v="RIBEIRÃO DAS NEVES"/>
    <x v="1"/>
    <s v="seg 10/11/2025 15:26 - aRTHUR: Boa tarde._x000a__x000a_O site MGRFA ( metro M2024EST_MGRFA_01 ) está no controle do Estruturante para atendimento._x000a__x000a_Qual será a solução tx para esse site?_x000a__x000a_05/11/2025 - mATHEUS: Seria apenas predecessor do RAA e RVL_x000a_qua 05/11/2025 15:12 - Matheus: Boa tarde a todos!_x000a__x000a_@Gustavo De Carvalho e @Atlas Carvalho, por favor, atualizar DPTX conforme solução alinhada em áudio do dia 24/10 para podemos tirar as Metros do Escopo, pois estando ainda na DPTX somos cobrados pra ativar._x000a__x000a_Solução MGRAA | POSTERGADO P/ 2026 REFORÇO ESTRUTURAL_x000a_MGRAA -&gt; MGELT-MGRVL-MGRAA_x000a_  MGELT-MGRVL -&gt; RD NOVO_x000a_  MGRAA-MGRVL -&gt; RD NOVO_x000a_MGRVL (META NOV/25) -&gt; MGELT-MGRVL-MGRAA_x000a_  MGELT-MGRVL -&gt; RD NOVO_x000a__x000a__x000a_qui 23/10/2025 15:29 - Gustavo: @Carlos Gustavo Rosner, boa tarde._x000a_Precisamos de uma solução via FO na localidade, por favor, reavalie com urgência._x000a_Obras de RF_x000a__x000a_•_x0009_MGRAA (Candidato_HIGHLINE_01) -&gt; Não há viabilidade para atendimento via Rádio, o relevo da região e EV (H=24m | Faixa disponível 0-17m) impedem a ativação da solução Rádio._x000a_1-_x0009_MGRAA x MGRFA (Viável);_x000a_Obs.: @Carlos Gustavo Rosner, necessário fibrar o site MGRFA._x000a_2-_x0009_MGRAA x MGNCT (Obstruído);_x000a_3-_x0009_MGRAA x MGELT (Obstruído);_x000a_4-_x0009_MGRVL (Viável);_x000a_Ponto de Atenção -&gt; Disponibilidade de enlace Rádio. _x000a__x000a_qui 02/10/2025 14:51 - Rosner: @Gustavo De Carvalho Rosa, boa tarde._x000a__x000a_Para fibrar o site MGVEE (opção apresentada abaixo), teremos que lançar fibra na rodovia BR040, e pelo que foi avaliado pela engenharia só existe poste em um lado da rodovia, a distância fica &gt; 12 km &quot;flat&quot;, ficando fora de premissa de distância e custo... _x000a__x000a_seg 29/09/2025 11:08 - Garrido: Baran, segue resultado da vistoria em campo pelo time implantação, iremos seguir com esta solução em dupla com implantação de 40 postes + licença na rodovia ou flat + licença em rodovia?_x000a__x000a_sex 26/09/2025 10:22 - Jessica: Garrido, segue situação de campo após vistoria:_x000a_MGRNJ-MGRFA - cabo existente, já lançado._x000a_MGRFA-MGRVL - lançar 5,3km_x000a_MGRVL-MGRAA - lançar 2,98km, ponto de atenção na travessia JUNTO AO DNIT - BR040_x000a_MGRAA-MGRNJ - trecho de implantação de aprox. 40 postes - 15,1km_x000a__x000a__x000a_12/09/2025 - Matheus: fora da premissa_x000a_09/09/2025 - Matheus: vou pedir para o Gustavor estudar nova solução._x000a_qua 16/07/2025 16:01 - Victor Honorio: projeto em elaboração_x000a_08/07/2025 - Arthur: Anel MGRNJ-MGRFA-MGRVL-MGRNJ fora da premissa: 17,740m de lançamento + 15 postes_x000a_ter 24/09/2024 11:21 - Rodrigo Soares: Atualização estruturante Ramon: alto custo_x000a_seg 17/06/2024 10:08 - Felipe Casimiro: metro pendentes 2024_x000a_Ter, 08/10/2024 - Considerando o relatório de RFI (gabinete) do site BR56558-A (SBA) MGRVL (VIVO) está aceitável com observações não impeditivas_x000a_06/03/2026 - AGUARDANDO SOLUÇÃO DA ENGENHARIA - E-MAIL GARRIDO 29/09/2025"/>
    <s v="-"/>
    <s v="NÃO"/>
    <s v="PENDENTE REDE"/>
    <d v="1899-12-30T00:00:00"/>
    <d v="1900-01-01T00:00:00"/>
    <s v="TELEMONT MG"/>
    <s v="W0"/>
    <s v="W1"/>
    <x v="1"/>
    <n v="513572"/>
    <s v="Regional"/>
    <x v="8"/>
    <m/>
    <m/>
    <m/>
    <m/>
    <m/>
    <m/>
    <s v="N/A"/>
    <s v="ALTO CUSTO"/>
    <s v="AG. PROJETO ALTO CUSTO"/>
    <s v="ALTO CUSTO"/>
    <s v="-"/>
    <s v="ALTO CUSTO"/>
    <s v="OSP/PROJETO"/>
    <s v="ALTO CUSTO"/>
    <n v="1"/>
    <m/>
  </r>
  <r>
    <s v="MGRVL"/>
    <s v="M2024EST_MGRVL_01"/>
    <s v="RÁDIO ATIVAR"/>
    <s v="NÃO"/>
    <s v="RÁDIO"/>
    <m/>
    <s v="-"/>
    <s v="-"/>
    <s v="NA"/>
    <s v="NA"/>
    <s v="MGRNJ-MGRFA-MGRVL-MGRNJ"/>
    <x v="1"/>
    <s v="MGRNJ"/>
    <s v="MGRNJ"/>
    <s v="Não Ativo"/>
    <s v="RIBEIRÃO DAS NEVES"/>
    <x v="1"/>
    <s v="qui 06/11/2025 12:26 - Atlas:RD015842_x000a__x000a_qua 05/11/2025 15:12 - Matheus: Boa tarde a todos!_x000a__x000a_@Gustavo De Carvalho e @Atlas Carvalho, por favor, atualizar DPTX conforme solução alinhada em áudio do dia 24/10 para podemos tirar as Metros do Escopo, pois estando ainda na DPTX somos cobrados pra ativar._x000a__x000a_Solução MGRAA | POSTERGADO P/ 2026 REFORÇO ESTRUTURAL_x000a_MGRAA -&gt; MGELT-MGRVL-MGRAA_x000a_  MGELT-MGRVL -&gt; RD NOVO_x000a_  MGRAA-MGRVL -&gt; RD NOVO_x000a_MGRVL (META NOV/25) -&gt; MGELT-MGRVL-MGRAA_x000a_  MGELT-MGRVL -&gt; RD NOVO_x000a__x000a__x000a_qui 23/10/2025 15:29 - Gustavo: @Carlos Gustavo Rosner, boa tarde._x000a_Precisamos de uma solução via FO na localidade, por favor, reavalie com urgência._x000a_Obras de RF_x000a__x000a_•_x0009_MGRAA (Candidato_HIGHLINE_01) -&gt; Não há viabilidade para atendimento via Rádio, o relevo da região e EV (H=24m | Faixa disponível 0-17m) impedem a ativação da solução Rádio._x000a_1-_x0009_MGRAA x MGRFA (Viável);_x000a_Obs.: @Carlos Gustavo Rosner, necessário fibrar o site MGRFA._x000a_2-_x0009_MGRAA x MGNCT (Obstruído);_x000a_3-_x0009_MGRAA x MGELT (Obstruído);_x000a_4-_x0009_MGRVL (Viável);_x000a_Ponto de Atenção -&gt; Disponibilidade de enlace Rádio. _x000a__x000a__x000a_seg 06/10/2025 14:54 - mATHEUS: Boa tarde a todos!_x000a__x000a_@Gustavo De Carvalho, é viável usar os 2 enlaces existente MGRVL-MGVEE-MGCPA ?_x000a__x000a_qui 02/10/2025 14:51 - Rosner: @Gustavo De Carvalho Rosa, boa tarde._x000a__x000a_Para fibrar o site MGVEE (opção apresentada abaixo), teremos que lançar fibra na rodovia BR040, e pelo que foi avaliado pela engenharia só existe poste em um lado da rodovia, a distância fica &gt; 12 km &quot;flat&quot;, ficando fora de premissa de distância e custo... _x000a__x000a_ter 30/09/2025 16:20 - Gustavo Rosa: Proposta Engª de Transporte_x000a_MGRVL -&gt; REUSO DO ENLACE MGRVL-MGVEE + Obra Predecessora no site MGVEE._x000a_(RD EXISTENTE MRRVL-MGVEE -&gt; iPaso 200 18GHz - 1+0 - 56MHz - 128 QAM - 388Mbps) _x000a_MGVEE _x000a_Opção 1 -&gt; MGCBR-(REUSO FO)-MGCPA-(FO CONSTRUÇÃO)-MGVEE-(FO CONSTRUÇÃO)-MGCNK-(REUSO FO)-MGCBR_x000a_i-br-mg-cem-cnk-hl5g-01 N540X-6Z18G-SYS-D_x000a_Te0/0/0/18         up          up          IP_ULK#10G#i-br-mg-bhe-cbr-hl5d-01#Te0/4/2#FIBRA_x000a_Te0/0/0/19         up          up          IP_ULK#10G#i-br-mg-cem-cpa-hl5g-01#Te0/0/0/18#FIBRA_x000a_i-br-mg-cem-cpa-hl5g-01 N540X-6Z18G-SYS-D_x000a_Te0/0/0/18         up          up          IP_ULK#10G#i-br-mg-cem-cnk-hl5g-01#Te0/0/0/19#FIBRA_x000a_Te0/0/0/19         up          up          IP_TRS#10G#i-br-mg-bhe-cbr-hl5d-01#Gi0/3/2#FIBRA_x000a__x000a_Opção 2 -&gt; MGPNP-(REUSO FO)-MGGCA-(FO CONSTRUÇÃO)-MGVEE-(FO CONSTRUÇÃO)-MGCOS-(REUSO FO)-MGPNP_x000a_i-br-mg-cem-gca-hl5g-01 N540X-6Z18G-SYS-D_x000a_Te0/0/0/18         up          up          IP_ULK#10G#i-br-mg-cem-pnp-hl5d-01#Te0/3/2#FIBRA_x000a_Te0/0/0/19         up          up          IP_ULK#10G#i-br-mg-cem-cos-hl5g-01#Te0/0/0/18#FIBRA_x000a_i-br-mg-cem-cos-hl5g-01 N540X-6Z18G-SYS-D_x000a_Te0/0/0/19         up          up          IP_ULK#10G#i-br-mg-cem-pnp-hl5d-01#Te0/3/4#FIBRA_x000a_Te0/0/0/18         up          up          IP_ULK#10G#i-br-mg-cem-gca-hl5g-01#Te0/0/0/19#FIBRA_x000a__x000a__x000a_seg 29/09/2025 11:08 - Garrido: Baran, segue resultado da vistoria em campo pelo time implantação, iremos seguir com esta solução em dupla com implantação de 40 postes + licença na rodovia ou flat + licença em rodovia?_x000a__x000a_sex 26/09/2025 10:22 - Jessica: Garrido, segue situação de campo após vistoria:_x000a_MGRNJ-MGRFA - cabo existente, já lançado._x000a_MGRFA-MGRVL - lançar 5,3km_x000a_MGRVL-MGRAA - lançar 2,98km, ponto de atenção na travessia JUNTO AO DNIT - BR040_x000a_MGRAA-MGRNJ - trecho de implantação de aprox. 40 postes - 15,1km_x000a__x000a__x000a_12/09/2025 - Matheus: fora da premissa_x000a_09/09/2025 - Matheus: vou pedir para o Gustavor estudar nova solução._x000a_qua 16/07/2025 16:01 - Victor Honorio: projeto em elaboração_x000a_08/07/2025 - Arthur: Anel MGRNJ-MGRFA-MGRVL-MGRNJ fora da premissa: 17,740m de lançamento + 15 postes_x000a_ter 24/09/2024 11:21 - Rodrigo Soares: Atualização estruturante Ramon: alto custo_x000a_seg 17/06/2024 10:08 - Felipe Casimiro: metro pendentes 2024_x000a_Ter, 08/10/2024 - Considerando o relatório de RFI (gabinete) do site BR56558-A (SBA) MGRVL (VIVO) está aceitável com observações não impeditivas_x000a_06/03/2026 - AGUARDANDO SOLUÇÃO DA ENGENHARIA - E-MAIL GARRIDO 29/09/2025"/>
    <s v="-"/>
    <s v="NÃO"/>
    <s v="ATIVAÇÃO"/>
    <s v="RÁDIO"/>
    <d v="1899-12-30T00:00:00"/>
    <s v="TELEMONT MG"/>
    <s v="-"/>
    <s v="W0"/>
    <x v="1"/>
    <n v="513572"/>
    <s v="Regional"/>
    <x v="9"/>
    <m/>
    <m/>
    <m/>
    <m/>
    <m/>
    <m/>
    <s v="N/A"/>
    <s v="ALTO CUSTO"/>
    <s v="AG. PROJETO ALTO CUSTO"/>
    <s v="ALTO CUSTO"/>
    <s v="-"/>
    <s v="ALTO CUSTO"/>
    <s v="OSP/PROJETO"/>
    <s v="ALTO CUSTO"/>
    <n v="1"/>
    <m/>
  </r>
  <r>
    <s v="MGNCT"/>
    <s v="M2024EST_MGNCT_01"/>
    <s v="ATIVO"/>
    <s v="SIM"/>
    <s v="REDE OK"/>
    <s v="ATIVO"/>
    <d v="2025-02-24T00:00:00"/>
    <d v="2025-02-28T00:00:00"/>
    <s v="NA"/>
    <s v="NA"/>
    <s v="MGCOX-MGRAM-MGNCT-MGCOX"/>
    <x v="1"/>
    <s v="MGRNJ"/>
    <s v="MGELT"/>
    <s v="Não Ativo"/>
    <s v="CONTAGEM"/>
    <x v="1"/>
    <m/>
    <s v="PREDECESSO RNJ-HL4 + ELT-HL5D "/>
    <s v="NÃO"/>
    <s v="ATIVO"/>
    <s v="REDE OK"/>
    <s v="ATIVO"/>
    <s v="TELEMONT MG"/>
    <s v="-"/>
    <s v="-"/>
    <x v="1"/>
    <n v="536415"/>
    <s v="Aprovado HQ"/>
    <x v="0"/>
    <m/>
    <m/>
    <m/>
    <m/>
    <m/>
    <m/>
    <s v="N/A"/>
    <d v="2025-01-20T00:00:00"/>
    <s v="ATIVO"/>
    <s v="-"/>
    <s v="-"/>
    <s v="CONSTRUÍDO"/>
    <s v="TELEMONT"/>
    <s v="EM CONSTRUÇÃO"/>
    <n v="0"/>
    <m/>
  </r>
  <r>
    <s v="MGRAM"/>
    <s v="M2024EST_MGRAM_01"/>
    <s v="ATIVO"/>
    <s v="SIM"/>
    <s v="REDE OK"/>
    <s v="ATIVO"/>
    <d v="2025-02-24T00:00:00"/>
    <d v="2025-02-28T00:00:00"/>
    <s v="NA"/>
    <s v="NA"/>
    <s v="MGCOX-MGRAM-MGNCT-MGCOX"/>
    <x v="1"/>
    <s v="MGRNJ"/>
    <s v="MGELT"/>
    <s v="Não Ativo"/>
    <s v="CONTAGEM"/>
    <x v="1"/>
    <m/>
    <s v="PREDECESSO RNJ-HL4 + ELT-HL5D "/>
    <s v="NÃO"/>
    <s v="ATIVO"/>
    <s v="REDE OK"/>
    <s v="ATIVO"/>
    <s v="TELEMONT MG"/>
    <s v="-"/>
    <s v="-"/>
    <x v="1"/>
    <n v="536415"/>
    <s v="Aprovado HQ"/>
    <x v="0"/>
    <m/>
    <m/>
    <m/>
    <m/>
    <m/>
    <m/>
    <s v="N/A"/>
    <d v="2025-01-20T00:00:00"/>
    <s v="ATIVO"/>
    <s v="-"/>
    <s v="-"/>
    <s v="CONSTRUÍDO"/>
    <s v="TELEMONT"/>
    <s v="EM CONSTRUÇÃO"/>
    <n v="0"/>
    <m/>
  </r>
  <r>
    <s v="MGUCR"/>
    <s v="M2025EST_MGUCR_01"/>
    <s v="ATIVO"/>
    <s v="SIM"/>
    <s v="REDE OK"/>
    <s v="ATIVO"/>
    <d v="2025-05-28T00:00:00"/>
    <d v="2025-09-19T00:00:00"/>
    <s v="NA"/>
    <s v="NA"/>
    <s v="MGUEU-MGUCR-MGUEU"/>
    <x v="0"/>
    <s v="MGFEU"/>
    <s v="MGUEU"/>
    <s v="-"/>
    <s v="UBERABA_2025"/>
    <x v="3"/>
    <s v="23/05/2025 - Israel: depende do site MGUEU"/>
    <m/>
    <s v="NÃO"/>
    <s v="ATIVO"/>
    <s v="REDE OK"/>
    <s v="ATIVO"/>
    <s v="TELEMONT"/>
    <s v="-"/>
    <s v="-"/>
    <x v="0"/>
    <n v="548971"/>
    <s v="Aprovado HQ"/>
    <x v="0"/>
    <m/>
    <m/>
    <m/>
    <m/>
    <m/>
    <m/>
    <s v="CONSTRUÍDO"/>
    <d v="2025-05-24T00:00:00"/>
    <m/>
    <m/>
    <m/>
    <s v="REDE OK"/>
    <s v="OSP/IMPL"/>
    <s v="300K"/>
    <s v="APROVADO"/>
    <s v="HL5-G (300K)MGUCR"/>
  </r>
  <r>
    <s v="MGCGB"/>
    <s v="M2025EST_MGCGB_01"/>
    <s v="ATIVO"/>
    <s v="NÃO"/>
    <s v="REDE OK"/>
    <s v="ATIVO"/>
    <s v="-"/>
    <s v="-"/>
    <s v="NA"/>
    <s v="NA"/>
    <s v="MGGML-MGCGB-MGGML"/>
    <x v="0"/>
    <s v="MGUBR"/>
    <s v="MGGML"/>
    <s v="-"/>
    <s v="UBERLÂNDIA_2025"/>
    <x v="2"/>
    <s v="  seg 06/10/2025 09:12 - Jose geraldo: licença liberada_x000a__x000a_05/11/2025 - Jhonathan: apresentamos a questão de convergencia de rede. Um trecho lançado._x000a_566285 - aprovado em 26,600mil."/>
    <s v="1/14/2026 - Site ativo e mgirado pelo Elder.  - 20/12/2025 - O Elder não conseguiu acessar no site sábado."/>
    <s v="NÃO"/>
    <s v="ATIVO"/>
    <s v="REDE OK"/>
    <s v="ATIVO"/>
    <s v="LINKO"/>
    <s v="-"/>
    <s v="-"/>
    <x v="0"/>
    <n v="602044"/>
    <s v="Empreiteira"/>
    <x v="0"/>
    <m/>
    <m/>
    <m/>
    <m/>
    <m/>
    <m/>
    <s v="N/A"/>
    <s v="REDE OK"/>
    <s v="ATIVO"/>
    <m/>
    <m/>
    <s v="APROVAÇÃO DE DRAFT"/>
    <s v="REGIONAL"/>
    <s v="500K"/>
    <s v="NÃO LOC"/>
    <s v="HL5G (500K)MGCGB"/>
  </r>
  <r>
    <s v="MGCIN"/>
    <s v="M2025EST_MGCIN_01"/>
    <s v="ATIVO"/>
    <s v="SIM"/>
    <s v="REDE OK"/>
    <s v="ATIVO"/>
    <d v="2025-04-30T00:00:00"/>
    <d v="2025-05-13T00:00:00"/>
    <s v="NA"/>
    <s v="NA"/>
    <s v="MGUBR-MGCIN-MGUBR"/>
    <x v="4"/>
    <s v="MGUBR"/>
    <s v="MGCIN"/>
    <s v="-"/>
    <s v="UBERLÂNDIA_2025"/>
    <x v="2"/>
    <s v="sex 08/08/2025 14:58 - Jose geraldo: Thiago,_x000a__x000a_Boa tarde._x000a__x000a_Em anexo 4 alvarás (Sites HL5D) emitidos pela Prefeitura de  Uberlândia."/>
    <m/>
    <s v="NÃO"/>
    <s v="ATIVO"/>
    <s v="REDE OK"/>
    <s v="ATIVO"/>
    <s v="NORT"/>
    <s v="-"/>
    <s v="-"/>
    <x v="0"/>
    <n v="566321"/>
    <s v="Aprovado HQ"/>
    <x v="0"/>
    <m/>
    <m/>
    <m/>
    <m/>
    <m/>
    <m/>
    <s v="CONSTRUÍDO"/>
    <d v="2025-06-13T00:00:00"/>
    <m/>
    <m/>
    <m/>
    <s v="VALIDAÇÃO DE DRAFT (DENTRO DO CUSTO)"/>
    <s v="OSP/IMPL"/>
    <s v="500K"/>
    <s v="APROVADO"/>
    <s v="HL5D (500K)MGCIN"/>
  </r>
  <r>
    <s v="MGCJN"/>
    <s v="HL4_CJN_25"/>
    <s v="ATIVO"/>
    <s v="SIM"/>
    <s v="REDE OK"/>
    <s v="ATIVO"/>
    <d v="2025-09-17T00:00:00"/>
    <d v="2025-10-01T00:00:00"/>
    <s v="NÃO"/>
    <s v="PENDENTE"/>
    <s v="MGUTP-MGCJN-MGUTP/MGUTP"/>
    <x v="8"/>
    <s v="MGCJN"/>
    <s v="-"/>
    <s v="-"/>
    <s v="UBERLÂNDIA_2025"/>
    <x v="2"/>
    <s v="qua 17/09/2025 11:57 - Bruna: Thiago_x000a_Bom dia!_x000a_Conforme solicitado segue conclusão parcial da obra ID 565294 de Uberlândia , estando pendente 2 km de formatação e 300 metros de lançamento subterrâneo. Assim que tivermos a conclusão final será enviado novo relatório._x000a_Previsão conclusão total: 22/09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_x000a_sex 08/08/2025 14:58 - Jose geraldo: Thiago,_x000a__x000a_Boa tarde._x000a__x000a_Em anexo 4 alvarás (Sites HL5D) emitidos pela Prefeitura de  Uberlândia.                                                                                                      Sexta-feira, 31/10/2025; Tatiana da Costa: minuta entregue! Aguardando ativação."/>
    <s v="01/10/2025 - Ativo com duas vias, pendente construção da terceira"/>
    <s v="NÃO"/>
    <s v="ATIVO"/>
    <s v="REDE OK"/>
    <s v="ATIVO"/>
    <s v="TELEMONT"/>
    <s v="-"/>
    <s v="-"/>
    <x v="0"/>
    <n v="565294"/>
    <s v="Aprovado HQ"/>
    <x v="0"/>
    <m/>
    <m/>
    <m/>
    <m/>
    <m/>
    <m/>
    <s v="N/A"/>
    <s v="REDE OK"/>
    <s v="CONST/FORMT"/>
    <m/>
    <m/>
    <s v="CONST/FORMT"/>
    <s v="REGIONAL"/>
    <s v="500K"/>
    <s v="EM ANÁLISE"/>
    <s v="HL4 (500K)MGCJN"/>
  </r>
  <r>
    <s v="MGAES"/>
    <s v="M2024EST_MGAES_01"/>
    <s v="ATIVO"/>
    <s v="NÃO"/>
    <d v="2026-01-30T00:00:00"/>
    <d v="2026-02-01T00:00:00"/>
    <s v="-"/>
    <s v="-"/>
    <s v="NA"/>
    <s v="NA"/>
    <s v="MGFEN-MGAES-MGFEN"/>
    <x v="1"/>
    <s v="MGSAG"/>
    <s v="MGFEN"/>
    <s v="Ativo HL4 / Falta HL5D"/>
    <s v="BELO HORIZONTE"/>
    <x v="1"/>
    <s v="seg 10/11/2025 11:01 - Arthur: Rodolfo, favor atualizar sobre as licenças desses sites._x000a__x000a_PENDENTE REDE - PENDENTE PROJETO(INTERLIGAÇÃO DE CAIXAS NO CENTRO - ABERTO ID MANUTENÇÃO DESOBSTRUÇÃO_x000a_"/>
    <m/>
    <s v="NÃO"/>
    <s v="PENDENTE REDE"/>
    <d v="2026-01-30T00:00:00"/>
    <d v="2026-02-01T00:00:00"/>
    <s v="TELEMONT MG"/>
    <s v="W5"/>
    <s v="W6"/>
    <x v="1"/>
    <n v="600167"/>
    <s v="Empreiteira"/>
    <x v="7"/>
    <m/>
    <m/>
    <m/>
    <m/>
    <m/>
    <m/>
    <s v="N/A"/>
    <s v="LICENÇA"/>
    <s v="PENDENCIA PROJETO"/>
    <s v="-"/>
    <s v="REVISAO PROJETO POIS NÃO POSSUI CANALIZAÇAO NO LOCAL INFORMADO . ABERTO ID PARA DESOBSTRUÇÃO PELA MANUTENÇÃO"/>
    <s v="LICENÇA"/>
    <s v="TELEMONT"/>
    <s v="LICENÇA"/>
    <n v="1"/>
    <m/>
  </r>
  <r>
    <s v="MGAPS"/>
    <s v="M2024EST_MGAPS_01"/>
    <s v="ATIVO"/>
    <s v="NÃO"/>
    <d v="2026-01-30T00:00:00"/>
    <d v="2026-02-01T00:00:00"/>
    <s v="-"/>
    <s v="-"/>
    <s v="NA"/>
    <s v="NA"/>
    <s v="MGFEN-MGCUC-MGAPS-MGFEN"/>
    <x v="1"/>
    <s v="MGSAG"/>
    <s v="MGFEN"/>
    <s v="Ativo HL4 / Falta HL5D"/>
    <s v="BELO HORIZONTE"/>
    <x v="1"/>
    <s v="seg 10/11/2025 11:01 - Arthur: Rodolfo, favor informar status do licenciamento || criado id novo devido alteração de contrato._x000a__x000a_seg 10/11/2025 11:01 - Arthur: Rodolfo, favor informar status do licenciamento || criado id novo devido alteração de contrato._x000a__x000a_sex 22/11/2024 10:38 - Fernanda Carla: Necessário:_x000a_127m de construção de canalização (MD / MND)_x000a_1 CS projetada_x000a_4 CS para efetuar limpeza_x000a_ter 24/09/2024 11:21 - Rodrigo Soares: Atualização estruturante Ramon: PENDENCIA PROJETO SEM REDE SUBTERRÂNEA_x000a_20/07/2024 - Plan Estruturante PH 17/07 - &quot;TBD&quot;"/>
    <s v="-"/>
    <s v="NÃO"/>
    <s v="PENDENTE REDE"/>
    <d v="2026-01-30T00:00:00"/>
    <d v="2026-02-01T00:00:00"/>
    <s v="TELEMONT MG"/>
    <s v="W5"/>
    <s v="W6"/>
    <x v="1"/>
    <n v="600097"/>
    <s v="Regional"/>
    <x v="7"/>
    <m/>
    <m/>
    <m/>
    <m/>
    <m/>
    <m/>
    <s v="N/A"/>
    <s v="LICENÇA"/>
    <s v="AG. PROJETO ALTO CUSTO"/>
    <s v="PENDENTE REVISAO DE PROJETO"/>
    <m/>
    <s v="LICENÇA"/>
    <s v="OSP/PROJETO"/>
    <s v="ALTO CUSTO"/>
    <n v="1"/>
    <m/>
  </r>
  <r>
    <s v="MGCLN"/>
    <s v="M2025EST_MGCLN_01"/>
    <s v="ATIVO"/>
    <s v="SIM"/>
    <s v="REDE OK"/>
    <s v="ATIVO"/>
    <d v="2025-08-21T00:00:00"/>
    <d v="2025-08-22T00:00:00"/>
    <s v="NA"/>
    <s v="NA"/>
    <s v="MGUBR-MGCLN-MGUBR"/>
    <x v="0"/>
    <s v="MGUBR"/>
    <s v="MGUBR"/>
    <s v="-"/>
    <s v="UBERLÂNDIA_2025"/>
    <x v="2"/>
    <s v="19/08/2025 - Jhonathan: equipe atuando junto a manutenção - Edmar acompanhando._x000a_26/07/2025 - Fernando Whats: concluído parcial"/>
    <m/>
    <s v="NÃO"/>
    <s v="ATIVO"/>
    <s v="REDE OK"/>
    <s v="ATIVO"/>
    <s v="NORT"/>
    <s v="-"/>
    <s v="-"/>
    <x v="0"/>
    <n v="566274"/>
    <s v="Aprovado HQ"/>
    <x v="0"/>
    <m/>
    <m/>
    <m/>
    <m/>
    <m/>
    <m/>
    <s v="N/A"/>
    <d v="2025-06-25T00:00:00"/>
    <s v="VALIDACAO DE DRAFT"/>
    <m/>
    <m/>
    <s v="VALIDAÇÃO DE DRAFT (DENTRO DO CUSTO)"/>
    <s v="OSP/IMPL"/>
    <s v="500K"/>
    <s v="NÃO LOC"/>
    <s v="HL5G (500K)MGCLN"/>
  </r>
  <r>
    <s v="MGBBR"/>
    <s v="M2024EST_MGBBR_01"/>
    <s v="ATIVO"/>
    <s v="NÃO"/>
    <d v="2026-01-30T00:00:00"/>
    <d v="2026-02-01T00:00:00"/>
    <s v="-"/>
    <s v="-"/>
    <s v="NA"/>
    <s v="NA"/>
    <s v="MGJAS-MGBBR-MGJAS"/>
    <x v="1"/>
    <s v="MGBET"/>
    <s v="MGJAS"/>
    <s v="Ativo HL4 / Falta HL5D"/>
    <s v="BETIM"/>
    <x v="1"/>
    <s v="10/11/2025 - Arthur: draft em alto custo, aguarda aprovação._x000a__x000a_ter 24/09/2024 11:21 - Rodrigo Soares: Atualização estruturante Ramon: alto custo_x000a_20/07/2024 - Plan Estruturante PH 17/07 - &quot;TBD&quot;"/>
    <s v="-"/>
    <s v="NÃO"/>
    <s v="PENDENTE REDE"/>
    <d v="2026-01-30T00:00:00"/>
    <d v="2026-02-01T00:00:00"/>
    <s v="NORT"/>
    <s v="W5"/>
    <s v="W6"/>
    <x v="1"/>
    <n v="589245"/>
    <s v="Regional"/>
    <x v="1"/>
    <m/>
    <m/>
    <m/>
    <m/>
    <m/>
    <m/>
    <s v="N/A"/>
    <s v="ALTO CUSTO"/>
    <s v="AG. PROJETO ALTO CUSTO"/>
    <s v="ALTO CUSTO"/>
    <s v="-"/>
    <s v="ALTO CUSTO"/>
    <s v="OSP/PROJETO"/>
    <s v="ALTO CUSTO"/>
    <n v="0"/>
    <m/>
  </r>
  <r>
    <s v="MGDMN"/>
    <s v="M2025EST_MGDMN_01"/>
    <s v="ATIVO"/>
    <s v="SIM"/>
    <s v="REDE OK"/>
    <s v="ATIVO"/>
    <d v="2025-07-21T00:00:00"/>
    <d v="2025-07-22T00:00:00"/>
    <s v="NA"/>
    <s v="NA"/>
    <s v="MGUAP-MGDMN-MGUAP"/>
    <x v="0"/>
    <s v="MGUTP"/>
    <s v="MGUAP"/>
    <s v="-"/>
    <s v="UBERLÂNDIA_2025"/>
    <x v="2"/>
    <m/>
    <m/>
    <s v="NÃO"/>
    <s v="ATIVO"/>
    <s v="REDE OK"/>
    <s v="ATIVO"/>
    <s v="NORT"/>
    <s v="-"/>
    <s v="-"/>
    <x v="0"/>
    <n v="566279"/>
    <s v="Aprovado HQ"/>
    <x v="0"/>
    <m/>
    <m/>
    <m/>
    <m/>
    <m/>
    <m/>
    <s v="CONSTRUÍDO"/>
    <s v="REDE OK"/>
    <s v="ATIVO"/>
    <m/>
    <m/>
    <s v="VALIDAÇÃO DE DRAFT (DENTRO DO CUSTO)"/>
    <s v="ENGENHARIA OSP"/>
    <s v="500K"/>
    <s v="NÃO LOC"/>
    <s v="HL5G (500K)MGDMN"/>
  </r>
  <r>
    <s v="MGUCN"/>
    <s v="M2025EST_MGUCN_01"/>
    <s v="ATIVO PEND. RÁDIO"/>
    <s v="FLAT"/>
    <s v="REDE OK"/>
    <s v="ATIVO"/>
    <d v="2025-11-11T00:00:00"/>
    <d v="2025-12-03T00:00:00"/>
    <s v="NA"/>
    <s v="NA"/>
    <s v="MGCJN-MGUCN-RD CJN"/>
    <x v="0"/>
    <s v="MGCJN"/>
    <s v="MGCJN"/>
    <s v="-"/>
    <s v="UBERLÂNDIA_2025"/>
    <x v="2"/>
    <m/>
    <m/>
    <s v="NÃO"/>
    <s v="ATIVO"/>
    <s v="REDE OK"/>
    <s v="ATIVO"/>
    <s v="TELEMONT MG"/>
    <s v="-"/>
    <s v="-"/>
    <x v="0"/>
    <n v="523473"/>
    <s v="Aprovado HQ"/>
    <x v="0"/>
    <d v="2025-08-31T00:00:00"/>
    <m/>
    <m/>
    <s v="VALIDAR RÁDIO BRUNO"/>
    <m/>
    <m/>
    <s v="N/A"/>
    <d v="2025-06-25T00:00:00"/>
    <s v="APROVAÇÃO DE DRAFT"/>
    <m/>
    <m/>
    <s v="APROVAÇÃO DE DRAFT"/>
    <s v="ENGENHARIA OSP"/>
    <s v="500K"/>
    <s v="NÃO LOC"/>
    <s v="HL5G (500K)MGUCN"/>
  </r>
  <r>
    <s v="MGUVU"/>
    <s v="M2025EST_MGUVU_01"/>
    <s v="ATIVO PEND. RÁDIO"/>
    <s v="FLAT"/>
    <s v="REDE OK"/>
    <s v="ATIVO"/>
    <s v="-"/>
    <s v="-"/>
    <s v="NA"/>
    <s v="NA"/>
    <s v="MGCJN-MGUVU-RD"/>
    <x v="0"/>
    <s v="MGCJN"/>
    <s v="MGCJN"/>
    <s v="-"/>
    <s v="UBERLÂNDIA_2025"/>
    <x v="2"/>
    <s v="06/10/2025 - Jose Geraldo: licenca entregue._x000a__x000a_30/09/2025 - Recebido projeto novo com topologia flat + rádio._x000a_sex 12/09/2025 10:15 - Jeison: – Aprovado fibra + rádio reuso. – Resp.: (@Daniel Pacheco De Andrade e @Felipe Tozetto Taveiro) favor dar as tratativas na DPTX e projetos para implantação_x000a_                            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1/26/2025 - O Vitor fez a alteração da topologia. Não tem rádio instalado no site direção MGCJN."/>
    <s v="NÃO"/>
    <s v="ATIVO"/>
    <s v="REDE OK"/>
    <s v="ATIVO"/>
    <s v="LINKO"/>
    <s v="-"/>
    <s v="-"/>
    <x v="0"/>
    <n v="593947"/>
    <s v="Cidade"/>
    <x v="0"/>
    <m/>
    <m/>
    <m/>
    <m/>
    <m/>
    <m/>
    <s v="N/A"/>
    <s v="REDE OK"/>
    <s v="ATIVO"/>
    <m/>
    <m/>
    <s v="ALTO CUSTO"/>
    <s v="REGIONAL"/>
    <s v="500K"/>
    <s v="EM ANÁLISE"/>
    <s v="HL5G (500K)MGUVU"/>
  </r>
  <r>
    <s v="MGGML"/>
    <s v="M2025EST_MGGML_01"/>
    <s v="ATIVO"/>
    <s v="SIM"/>
    <s v="REDE OK"/>
    <s v="ATIVO"/>
    <d v="2025-06-12T00:00:00"/>
    <d v="2025-11-07T00:00:00"/>
    <s v="NA"/>
    <s v="NA"/>
    <s v="MGUBR-MGGML-MGUBR"/>
    <x v="4"/>
    <s v="MGUBR"/>
    <s v="MGGML"/>
    <s v="-"/>
    <s v="UBERLÂNDIA_2025"/>
    <x v="2"/>
    <s v="sex 08/08/2025 14:58 - Jose geraldo: Thiago,_x000a__x000a_Boa tarde._x000a__x000a_Em anexo 4 alvarás (Sites HL5D) emitidos pela Prefeitura de  Uberlândia._x000a_REDE ENTREGUE CONFORME TOPOLOGIA ESTRUTURANTE"/>
    <m/>
    <s v="NÃO"/>
    <s v="ATIVO"/>
    <s v="REDE OK"/>
    <s v="ATIVO"/>
    <s v="NORT"/>
    <s v="-"/>
    <s v="-"/>
    <x v="0"/>
    <n v="591966"/>
    <s v="Empreiteira"/>
    <x v="0"/>
    <m/>
    <m/>
    <m/>
    <m/>
    <m/>
    <m/>
    <s v="N/A"/>
    <s v="REDE OK"/>
    <s v="ATIVO"/>
    <m/>
    <m/>
    <s v="CONSTRUÍDO"/>
    <s v="REGIONAL"/>
    <s v="500K"/>
    <s v="EM ANÁLISE"/>
    <s v="HL5D (500K)MGGML"/>
  </r>
  <r>
    <s v="MGBGO"/>
    <s v="M2024EST_MGBGO_01"/>
    <s v="ATIVO"/>
    <s v="NÃO"/>
    <d v="2026-01-30T00:00:00"/>
    <d v="2026-02-01T00:00:00"/>
    <s v="-"/>
    <s v="-"/>
    <s v="NA"/>
    <s v="NA"/>
    <s v="MGFEN-MGBTM-MGBGO-MGHGA-MGFEN"/>
    <x v="1"/>
    <s v="MGSAG"/>
    <s v="MGFEN"/>
    <s v="Ativo HL4 / Falta HL5D"/>
    <s v="BELO HORIZONTE"/>
    <x v="1"/>
    <s v="seg 10/11/2025 11:01 - Arthur: Rodolfo, favor atualizar sobre as licenças desses sites._x000a__x000a_10/11/2025 - aRTHUR: NOrt, favor postar draft com urgencia._x000a__x000a_TELEMONT INFORMA NECESSIDADE REVISAO E APOIO NO PROJETO EM 15/10 - REVISAO PROJETO POIS NÃO POSSUI CANALIZAÇAO NO LOCAL INFORMADO . ABERTO ID PARA DESOBSTRUÇÃO PELA MANUTENÇÃO_x000a__x000a_ter 03/12/2024 11:08 - Felipe: Necessario licenciamento._x000a_sex 22/11/2024 10:38 - Fernanda: Necessário: Depende da conclusão de MGFEN-MGCUC-MGAPS-MGFEN_x000a__x000a_ter 08/10/2024 09:53 - Priscila Stefany: Conforme informado em reunião, gentileza rever projeto._x000a_A equipe de lançamento esteve no local e informou que a tubulação está obstruída, dificultando a entrega da obra._x000a_ter 24/09/2024 11:21 - Rodrigo Soares: Atualização estruturante Ramon: PENDENCIA PROJETO / ROTA SUBTERRÂNEA NÃO IDENTIFICADA_x000a_20/07/2024 - Plan Estruturante PH 17/07 - &quot;TBD&quot;"/>
    <m/>
    <s v="NÃO"/>
    <s v="PENDENTE REDE"/>
    <d v="2026-01-30T00:00:00"/>
    <d v="2026-02-01T00:00:00"/>
    <s v="NORT"/>
    <s v="W5"/>
    <s v="W6"/>
    <x v="1"/>
    <n v="600142"/>
    <s v="Empreiteira"/>
    <x v="7"/>
    <m/>
    <m/>
    <m/>
    <m/>
    <m/>
    <m/>
    <s v="N/A"/>
    <s v="LICENÇA"/>
    <d v="2024-10-24T00:00:00"/>
    <s v="-"/>
    <s v="CAIXAS SEM INTERLIGAÇÃO"/>
    <s v="LICENÇA"/>
    <s v="TELEMONT"/>
    <s v="LICENÇA"/>
    <n v="1"/>
    <m/>
  </r>
  <r>
    <s v="MGBSH"/>
    <s v="M2023_MGBSH_01"/>
    <s v="ATIVO"/>
    <s v="NÃO"/>
    <d v="2026-01-30T00:00:00"/>
    <d v="2026-02-01T00:00:00"/>
    <s v="-"/>
    <s v="-"/>
    <s v="NA"/>
    <s v="NA"/>
    <s v="MGFEN-MGSPA-MGBSH-MGFEN"/>
    <x v="1"/>
    <s v="MGSAG"/>
    <s v="MGFEN"/>
    <s v="Ativo HL4 / Falta HL5D"/>
    <s v="BELO HORIZONTE"/>
    <x v="1"/>
    <s v="10/11/2025 - Arthur: aberto novo id para EPS devido alteração de contrato - em alto custo._x000a__x000a_sex 22/11/2024 10:38 - Fernanda Carla: Necessário:_x000a_3 CS para efetuar limpeza_x000a_Depende da conclusão de MGFEN-MGCUC-MGAPS-MGFEN e MGFEN-MGAES-MGFEN_x000a__x000a_20/07/2024 - Plan Estruturante PH 17/07 - &quot;TBD&quot;"/>
    <s v="-"/>
    <s v="NÃO"/>
    <s v="PENDENTE REDE"/>
    <d v="2026-01-30T00:00:00"/>
    <d v="2026-02-01T00:00:00"/>
    <s v="TELEMONT MG"/>
    <s v="W5"/>
    <s v="W6"/>
    <x v="1"/>
    <n v="600202"/>
    <s v="Empreiteira"/>
    <x v="1"/>
    <m/>
    <m/>
    <m/>
    <m/>
    <m/>
    <m/>
    <s v="N/A"/>
    <s v="ALTO CUSTO"/>
    <s v="AG. PROJETO ALTO CUSTO"/>
    <s v="-"/>
    <s v="-"/>
    <s v="ALTO CUSTO"/>
    <s v="OSP/PROJETO"/>
    <s v="ALTO CUSTO"/>
    <n v="1"/>
    <m/>
  </r>
  <r>
    <s v="MGINN"/>
    <s v="M2025EST_MGINN_01"/>
    <s v="ATIVO"/>
    <s v="NÃO"/>
    <s v="REDE OK"/>
    <s v="ATIVO"/>
    <s v="-"/>
    <s v="-"/>
    <s v="NA"/>
    <s v="NA"/>
    <s v="MGUTP-MGINN-MGUTP"/>
    <x v="0"/>
    <s v="MGUTP"/>
    <s v="MGUTP"/>
    <s v="-"/>
    <s v="UBERLÂNDIA_2025"/>
    <x v="2"/>
    <s v="ter 11/11/2025 08:51 - Israel: depende de acesso no site MGINN, VIVO ciente._x000a__x000a_qui 09/10/2025 15:37 - Jose geraldo: segue alvará.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_x000a_sex 21/02/2025 11:59 - 34 99796-4407 Mara. Wenderson: Ao chegar ao local a sindica Sra. Siomara não autorizou nosso acesso devido a uma obra realizada pela detentora (ATC) do site, que por sua vez ocasionou um dano estrutural no edifício. Com a falta de resposta da detentora (ATC), a sindica não autoriza nenhuma atividade no prédio enquanto a não houver solução da pendencia."/>
    <s v="1/14/2026 - Topologia migrada para o site UTP pelo Elder"/>
    <s v="NÃO"/>
    <s v="ATIVO"/>
    <s v="REDE OK"/>
    <s v="ATIVO"/>
    <s v="TELEMONT"/>
    <s v="-"/>
    <s v="-"/>
    <x v="0"/>
    <n v="566393"/>
    <s v="Aprovado HQ"/>
    <x v="0"/>
    <m/>
    <m/>
    <m/>
    <m/>
    <m/>
    <m/>
    <s v="N/A"/>
    <s v="REDE OK"/>
    <s v="ATIVO"/>
    <m/>
    <m/>
    <s v="VALIDAÇÃO DE DRAFT (DENTRO DO CUSTO)"/>
    <s v="OSP/IMPL"/>
    <s v="500K"/>
    <s v="NÃO LOC"/>
    <s v="HL5G (500K)MGINN"/>
  </r>
  <r>
    <s v="MGBTM"/>
    <s v="M2024EST_MGBTM_01"/>
    <s v="ATIVO"/>
    <s v="NÃO"/>
    <d v="2026-02-06T00:00:00"/>
    <d v="2026-02-08T00:00:00"/>
    <s v="-"/>
    <s v="-"/>
    <s v="NA"/>
    <s v="NA"/>
    <s v="MGFEN-MGBTM-MGBGO-MGHGA-MGFEN"/>
    <x v="1"/>
    <s v="MGSAG"/>
    <s v="MGFEN"/>
    <s v="Ativo HL4 / Falta HL5D"/>
    <s v="BELO HORIZONTE"/>
    <x v="1"/>
    <s v="seg 10/11/2025 11:01 - Arthur: Rodolfo, favor atualizar sobre as licenças desses sites._x000a__x000a_10/11/2025 - aRTHUR: NOrt, favor postar draft com urgencia._x000a__x000a_TELEMONT INFORMA NECESSIDADE REVISAO E APOIO NO PROJETO EM 15/10 - REVISAO PROJETO POIS NÃO POSSUI CANALIZAÇAO NO LOCAL INFORMADO . ABERTO ID PARA DESOBSTRUÇÃO PELA MANUTENÇÃO_x000a__x000a_ter 03/12/2024 11:08 - Felipe: Necessario licenciamento._x000a_sex 22/11/2024 10:38 - Fernanda: Necessário: Depende da conclusão de MGFEN-MGCUC-MGAPS-MGFEN_x000a__x000a_ter 08/10/2024 09:53 - Priscila Stefany: Conforme informado em reunião, gentileza rever projeto._x000a_A equipe de lançamento esteve no local e informou que a tubulação está obstruída, dificultando a entrega da obra._x000a_ter 24/09/2024 11:21 - Rodrigo Soares: Atualização estruturante Ramon: PENDENCIA PROJETO / ROTA SUBTERRÂNEA NÃO IDENTIFICADA_x000a_20/07/2024 - Plan Estruturante PH 17/07 - &quot;TBD&quot;"/>
    <m/>
    <s v="NÃO"/>
    <s v="PENDENTE REDE"/>
    <d v="2026-02-06T00:00:00"/>
    <d v="2026-02-08T00:00:00"/>
    <s v="NORT"/>
    <s v="W6"/>
    <s v="W7"/>
    <x v="1"/>
    <n v="600142"/>
    <s v="Empreiteira"/>
    <x v="7"/>
    <m/>
    <m/>
    <m/>
    <m/>
    <m/>
    <m/>
    <s v="N/A"/>
    <s v="LICENÇA"/>
    <s v="PENDENCIA PROJETO"/>
    <s v="-"/>
    <s v="PRIMEIRA EMISSAO DE PROJETO NÃO POSSUI INTERLIGACAO DA  REDE SUBTERRENEA CONFORME PROJETO ( RUA TIMBIRAS COM RUA SERGIPE).10/10/2024 REDE SUBTERRÂNEA OBSTRUIDA PROJETO ACIONADO PARA TRATATIVAS COM A PBH. "/>
    <s v="LICENÇA"/>
    <s v="TELEMONT"/>
    <s v="LICENÇA"/>
    <n v="0"/>
    <m/>
  </r>
  <r>
    <s v="MGGVU"/>
    <s v="M2025EST_MGGVU_01"/>
    <s v="ATIVO PROTEÇÃO RÁDIO OK"/>
    <s v="SIM"/>
    <s v="REDE OK"/>
    <s v="ATIVO"/>
    <d v="2025-06-04T00:00:00"/>
    <d v="2025-08-12T00:00:00"/>
    <s v="NA"/>
    <s v="NA"/>
    <s v="MGOCP-MGGVU-RD OCP"/>
    <x v="0"/>
    <s v="MGJKB"/>
    <s v="MGOCP"/>
    <s v="-"/>
    <s v="GOVERNADOR VALADARES_2025"/>
    <x v="7"/>
    <s v="29/12/2025 - Conforme retorno plan (Acompanhamento MW - MG) Rodrigo Soares: &quot;Proteção rádio concluido&quot;._x000a_04/06/2025 - Israel: concluído"/>
    <s v="21/07 - Aguardando proteção via rádio sem previsão"/>
    <s v="NÃO"/>
    <s v="ATIVO"/>
    <s v="REDE OK"/>
    <s v="ATIVO"/>
    <s v="TELEMONT"/>
    <s v="-"/>
    <s v="-"/>
    <x v="0"/>
    <n v="549076"/>
    <s v="Aprovado HQ"/>
    <x v="0"/>
    <d v="2025-10-30T00:00:00"/>
    <n v="0"/>
    <n v="0"/>
    <s v="VALIDAR RÁDIO BRUNO"/>
    <m/>
    <m/>
    <s v="N/A"/>
    <d v="2025-05-26T00:00:00"/>
    <m/>
    <m/>
    <m/>
    <s v="REDE OK"/>
    <s v="REGIONAL"/>
    <s v="300K"/>
    <s v="APROVADO"/>
    <s v="HL5-G (300K)MGGVU"/>
  </r>
  <r>
    <s v="MGCUC"/>
    <s v="M2024EST_MGCUC_01"/>
    <s v="ATIVO"/>
    <s v="NÃO"/>
    <d v="2026-02-06T00:00:00"/>
    <d v="2026-02-08T00:00:00"/>
    <s v="-"/>
    <s v="-"/>
    <s v="NA"/>
    <s v="NA"/>
    <s v="MGFEN-MGCUC-MGAPS-MGFEN"/>
    <x v="1"/>
    <s v="MGSAG"/>
    <s v="MGFEN"/>
    <s v="Ativo HL4 / Falta HL5D"/>
    <s v="BELO HORIZONTE"/>
    <x v="1"/>
    <s v="seg 10/11/2025 11:01 - Arthur: Rodolfo, favor informar status do licenciamento || criado id novo devido alteração de contrato._x000a__x000a_sex 22/11/2024 10:38 - Fernanda Carla: Necessário:_x000a_127m de construção de canalização (MD / MND)_x000a_1 CS projetada_x000a_4 CS para efetuar limpeza_x000a__x000a_ter 24/09/2024 11:21 - Rodrigo Soares: Atualização estruturante Ramon: PENDENCIA PROJETO SEM REDE SUBTERRÂNEA_x000a_20/07/2024 - Plan Estruturante PH 17/07 - &quot;TBD&quot;"/>
    <s v="-"/>
    <s v="NÃO"/>
    <s v="PENDENTE REDE"/>
    <d v="2026-02-06T00:00:00"/>
    <d v="2026-02-08T00:00:00"/>
    <s v="TELEMONT MG"/>
    <s v="W6"/>
    <s v="W7"/>
    <x v="1"/>
    <n v="600097"/>
    <s v="Regional"/>
    <x v="7"/>
    <m/>
    <m/>
    <m/>
    <m/>
    <m/>
    <m/>
    <s v="N/A"/>
    <s v="LICENÇA"/>
    <s v="AG. PROJETO ALTO CUSTO"/>
    <s v="PENDENTE REVISAO DE PROJETO"/>
    <m/>
    <s v="LICENÇA"/>
    <s v="OSP/PROJETO"/>
    <s v="ALTO CUSTO"/>
    <n v="0"/>
    <m/>
  </r>
  <r>
    <s v="MGHGA"/>
    <s v="M2024EST_MGHGA_01"/>
    <s v="ATIVO"/>
    <s v="NÃO"/>
    <d v="2026-02-06T00:00:00"/>
    <d v="2026-02-08T00:00:00"/>
    <s v="-"/>
    <s v="-"/>
    <s v="NA"/>
    <s v="NA"/>
    <s v="MGFEN-MGBTM-MGBGO-MGHGA-MGFEN"/>
    <x v="1"/>
    <s v="MGSAG"/>
    <s v="MGFEN"/>
    <s v="Ativo HL4 / Falta HL5D"/>
    <s v="BELO HORIZONTE"/>
    <x v="1"/>
    <s v="seg 10/11/2025 11:01 - Arthur: Rodolfo, favor atualizar sobre as licenças desses sites._x000a__x000a_10/11/2025 - aRTHUR: NOrt, favor postar draft com urgencia._x000a__x000a_TELEMONT INFORMA NECESSIDADE REVISAO E APOIO NO PROJETO EM 15/10 - REVISAO PROJETO POIS NÃO POSSUI CANALIZAÇAO NO LOCAL INFORMADO . ABERTO ID PARA DESOBSTRUÇÃO PELA MANUTENÇÃO_x000a__x000a_ter 03/12/2024 11:08 - Felipe: Necessario licenciamento._x000a_sex 22/11/2024 10:38 - Fernanda: Necessário: Depende da conclusão de MGFEN-MGCUC-MGAPS-MGFEN_x000a__x000a_ter 08/10/2024 09:53 - Priscila Stefany: Conforme informado em reunião, gentileza rever projeto._x000a_A equipe de lançamento esteve no local e informou que a tubulação está obstruída, dificultando a entrega da obra._x000a_ter 24/09/2024 11:21 - Rodrigo Soares: Atualização estruturante Ramon: PENDENCIA PROJETO / ROTA SUBTERRÂNEA NÃO IDENTIFICADA_x000a_20/07/2024 - Plan Estruturante PH 17/07 - &quot;TBD&quot;"/>
    <m/>
    <s v="NÃO"/>
    <s v="PENDENTE REDE"/>
    <d v="2026-02-06T00:00:00"/>
    <d v="2026-02-08T00:00:00"/>
    <s v="NORT"/>
    <s v="W6"/>
    <s v="W7"/>
    <x v="1"/>
    <n v="600142"/>
    <s v="Empreiteira"/>
    <x v="7"/>
    <m/>
    <m/>
    <m/>
    <m/>
    <m/>
    <m/>
    <s v="N/A"/>
    <s v="LICENÇA"/>
    <s v="PENDENCIA PROJETO"/>
    <s v="-"/>
    <s v="PROJETO REVISAO, EQUIPE EM CAMPO VALIDANDO A VIABILIDADE DA REDE SUBTERRANEA .10/10 REDE SUBTERRÂNEA SEM INTERLIGAÇÃO E COM OBSTRUÇÃO EQUIPE PROJETO ACIONADA."/>
    <s v="LICENÇA"/>
    <s v="TELEMONT"/>
    <s v="LICENÇA"/>
    <n v="0"/>
    <m/>
  </r>
  <r>
    <s v="MGFIN"/>
    <s v="M2025EST_MGFIN_01"/>
    <s v="ATIVO PEND. 3ª ALÇA "/>
    <s v="SIM"/>
    <s v="REDE OK"/>
    <s v="ATIVO"/>
    <s v="-"/>
    <d v="2025-12-02T00:00:00"/>
    <s v="NÃO"/>
    <s v="PENDENTE"/>
    <s v="MGUTP-MGFIN-MGUTP/MGUTP"/>
    <x v="4"/>
    <s v="MGUTP"/>
    <s v="MGFIN"/>
    <s v="-"/>
    <s v="UBERLÂNDIA_2025"/>
    <x v="2"/>
    <s v="seg 24/11/2025 10:51 - Alaender: Bom dia ! @Thiago,Para conclusão da obra será necessário um adicional de 700 metros de cabo de 24-FO , 35 metros de cordoalha e 01 raquete . Conforme print abaixo rede existente está com cabo de 12 –FO porém sem fibra disponível neste trecho marcado de amarelo. Gentileza analisar e sinalizar concordância._x000a__x000a_05/11/2025 - Arthur: 3° alça em alto custo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_x000a_sex 08/08/2025 14:58 - Jose geraldo: Thiago,_x000a__x000a_Boa tarde._x000a__x000a_Em anexo 4 alvarás (Sites HL5D) emitidos pela Prefeitura de  Uberlândia._x000a_02/12/2025 - Reparo OK."/>
    <m/>
    <s v="NÃO"/>
    <s v="ATIVO"/>
    <s v="REDE OK"/>
    <s v="ATIVO"/>
    <s v="TELEMONT"/>
    <s v="-"/>
    <s v="-"/>
    <x v="0"/>
    <n v="593309"/>
    <s v="Empreiteira"/>
    <x v="0"/>
    <m/>
    <m/>
    <m/>
    <m/>
    <m/>
    <m/>
    <s v="N/A"/>
    <s v="REDE OK"/>
    <s v="ATIVO"/>
    <m/>
    <m/>
    <s v="ALTO CUSTO"/>
    <s v="REGIONAL"/>
    <s v="500K"/>
    <s v="EM ANÁLISE"/>
    <s v="HL5D (500K)MGFIN"/>
  </r>
  <r>
    <s v="MGNCC"/>
    <s v="M2023_MGNCC_01"/>
    <s v="ATIVO"/>
    <s v="NÃO"/>
    <d v="2026-02-06T00:00:00"/>
    <d v="2026-02-08T00:00:00"/>
    <s v="-"/>
    <s v="-"/>
    <s v="NA"/>
    <s v="NA"/>
    <s v="MGNLV-MGNCC-MGNLV"/>
    <x v="1"/>
    <s v="MGNLV"/>
    <s v="MGNLV"/>
    <s v="Ativo"/>
    <s v="NOVA LIMA"/>
    <x v="1"/>
    <s v="seg 10/11/2025 11:01 - Arthur: Thiago, qual a previsao de envio do projeto._x000a__x000a__x000a_&lt;-- 13/02/2025 08:52:14 -- &gt; G0058018-ARTHUR MONTEIRO DA SILVA -TELEFONICA_x000a__x000a_Solicito revisão do projeto: nele há 2 trechos de galeria (existente) obstruída e que precisamos do projeto de canalização para construímos. Também será necessário licenca da prefeitura de Nova Lima e a autorização do condominio._x000a__x000a__x000a_26/11/2024 - Fernanda: tem que rever junto_x000a_qua 09/10/2024 14:40 - Fernanda: 2 pontos importantes:_x000a__x000a_1º Essa região não possui rede aérea._x000a_2º Não há no manual de atividades do contrato o serviço para Desobstrução do duto, esta atividade está envolvida no lançamento do cabo. Podem avaliar essa possibilidade?_x000a__x000a_Caso o duto esteja condenado/sem possibilidade de desobstrução, a solução seria a construção de nova canalização. Neste caso, precisamos entender qual o intervalo onde há a obstrução, para revisar projeto e orçamento com a quantidade correta de canalização a ser construída. _x000a_Também será necessário licença na Prefeitura de Nova Lima._x000a__x000a_@SILVIA RAQUEL ALVES_x000a_Gentileza atualizar número de ID OBRA no nosso controle, para a topologia MGNLV-MGNCC-MGNLV._x000a__x000a_DE: 512323_x000a_PARA: 517390_x000a_ter 08/10/2024 09:55 - Priscila Stefany: Conforme informado em reunião, gentileza rever projeto._x000a_A equipe de lançamento esteve no local e informou que a tubulação está obstruída, dificultando a entrega da obra._x000a_20/07/2024 - Plan Estruturante PH 17/07 - &quot;TBD&quot;"/>
    <s v="-"/>
    <s v="NÃO"/>
    <s v="PENDENTE REDE"/>
    <d v="2026-02-06T00:00:00"/>
    <d v="2026-02-08T00:00:00"/>
    <s v="TELEMONT MG"/>
    <s v="W6"/>
    <s v="W7"/>
    <x v="1"/>
    <n v="517390"/>
    <s v="Empreiteira"/>
    <x v="10"/>
    <m/>
    <m/>
    <m/>
    <m/>
    <m/>
    <m/>
    <s v="N/A"/>
    <s v="REVISÃO PROJETO"/>
    <s v="PENDENCIA PROJETO"/>
    <s v="REVISÃO DE PROJETO"/>
    <s v="DUTO OBSTRUÍDO"/>
    <s v="REVISÃO PROJETO"/>
    <s v="OSP/PROJETO"/>
    <s v="REVISÃO PROJETO"/>
    <n v="1"/>
    <m/>
  </r>
  <r>
    <s v="MGNLF"/>
    <s v="M2024EST_MGNLF_01"/>
    <s v="CANCELADO"/>
    <s v="NÃO"/>
    <d v="2026-02-06T00:00:00"/>
    <d v="2026-02-08T00:00:00"/>
    <s v="-"/>
    <s v="-"/>
    <s v="NA"/>
    <s v="NA"/>
    <s v="MGNLV-MGNLF-MGNLV"/>
    <x v="1"/>
    <s v="MGNLV"/>
    <s v="MGNLV"/>
    <s v="Ativo"/>
    <s v="NOVA LIMA"/>
    <x v="1"/>
    <s v="10/11/2025 - Arthur: aberto novo id para EPS devido alteração de contrato - em alto custo + necessidade licença._x000a__x000a_ter 24/09/2024 11:21 - Rodrigo Soares: Atualização estruturante Ramon: ALTO CUSTO Alto Custo. Necessário licença na prefeitura após aprovação do orçamento._x000a_20/07/2024 - Plan Estruturante PH 17/07 - &quot;TBD&quot;_x000a_06/03/2026 - SITE DESATIVADO NA SMTX"/>
    <s v="-"/>
    <s v="NÃO"/>
    <s v="PENDENTE REDE"/>
    <d v="2026-02-06T00:00:00"/>
    <d v="2026-02-08T00:00:00"/>
    <s v="NORT"/>
    <s v="W6"/>
    <s v="W7"/>
    <x v="1"/>
    <n v="512328"/>
    <s v="Empreiteira"/>
    <x v="1"/>
    <m/>
    <m/>
    <m/>
    <m/>
    <m/>
    <m/>
    <s v="N/A"/>
    <s v="ALTO CUSTO"/>
    <s v="AG. PROJETO ALTO CUSTO"/>
    <s v="ALTO CUSTO"/>
    <s v="-"/>
    <s v="ALTO CUSTO"/>
    <s v="OSP/PROJETO"/>
    <s v="ALTO CUSTO"/>
    <n v="1"/>
    <m/>
  </r>
  <r>
    <s v="MGGDI"/>
    <s v="M2025EST_MGGDI_01"/>
    <s v="ATIVO PROTEÇÃO RÁDIO OK"/>
    <s v="SIM"/>
    <s v="REDE OK"/>
    <s v="ATIVO"/>
    <d v="2025-10-07T00:00:00"/>
    <d v="2025-10-07T00:00:00"/>
    <s v="NA"/>
    <s v="NA"/>
    <s v="MGGSR-MGGDI+RDGSR "/>
    <x v="0"/>
    <s v="MGQ31"/>
    <s v="MGGSR"/>
    <s v="-"/>
    <s v="GOVERNADOR VALADARES_2025"/>
    <x v="7"/>
    <s v="29/12/2025 - Conforme retorno plan (Acompanhamento MW - MG) Rodrigo Soares: &quot;Proteção rádio concluido&quot;._x000a_07/10/2025 - Thiago: pend. relatório._x000a__x000a_11/09/2025 - OS gerada._x000a_10/09/2025 - Foi enviado para o HQ_x000a__x000a_05/09/2025 - Ocorreu a revalidação do draft na PVCO (id anterior 505050 cancelado, id novo validado o custo)_x000a__x000a_27/08/2025 - Projeto revisado_x000a__x000a_seg 25/08/2025 15:12 - Marcio Telemont: Arthur,_x000a_ _x000a_Para continuar precisaremos de FO no trecho que marquei de amarelo, este cabo ficou saturado, não tem fibras vagas_x000a__x000a_04/07/2025 - Arthur: OS aprovada._x000a_26/05/2025 - Arthur: draft alto custo, não validado"/>
    <s v="-"/>
    <s v="NÃO"/>
    <s v="ATIVAÇÃO"/>
    <s v="REDE OK"/>
    <s v="ATIVO"/>
    <s v="TELEMONT"/>
    <s v="-"/>
    <s v="-"/>
    <x v="0"/>
    <n v="581584"/>
    <s v="Aprovado HQ"/>
    <x v="0"/>
    <d v="2025-10-17T00:00:00"/>
    <m/>
    <n v="0"/>
    <s v="VALIDAR RÁDIO BRUNO"/>
    <m/>
    <m/>
    <s v="N/A"/>
    <s v="REDE OK"/>
    <m/>
    <m/>
    <m/>
    <s v="ALTO CUSTO"/>
    <s v="REGIONAL"/>
    <s v="300K"/>
    <s v="APROVADO"/>
    <s v="HL5-G (300K)MGGDI"/>
  </r>
  <r>
    <s v="MGSPA"/>
    <s v="M2024EST_MGSPA_01"/>
    <s v="ATIVO"/>
    <s v="NÃO"/>
    <d v="2026-02-06T00:00:00"/>
    <d v="2026-02-08T00:00:00"/>
    <s v="-"/>
    <s v="-"/>
    <s v="NA"/>
    <s v="NA"/>
    <s v="MGFEN-MGSPA-MGBSH-MGFEN"/>
    <x v="1"/>
    <s v="MGSAG"/>
    <s v="MGFEN"/>
    <s v="Ativo HL4 / Falta HL5D"/>
    <s v="BELO HORIZONTE"/>
    <x v="1"/>
    <s v="10/11/2025 - Arthur: aberto novo id para EPS devido alteração de contrato - em alto custo._x000a__x000a_sex 22/11/2024 10:38 - Fernanda Carla: Necessário:_x000a_3 CS para efetuar limpeza_x000a_Depende da conclusão de MGFEN-MGCUC-MGAPS-MGFEN e MGFEN-MGAES-MGFEN_x000a__x000a_20/07/2024 - Plan Estruturante PH 17/07 - &quot;TBD&quot;"/>
    <s v="-"/>
    <s v="NÃO"/>
    <s v="PENDENTE REDE"/>
    <d v="2026-02-06T00:00:00"/>
    <d v="2026-02-08T00:00:00"/>
    <s v="TELEMONT MG"/>
    <s v="W6"/>
    <s v="W7"/>
    <x v="1"/>
    <n v="600202"/>
    <s v="Empreiteira"/>
    <x v="1"/>
    <m/>
    <m/>
    <m/>
    <m/>
    <m/>
    <m/>
    <s v="N/A"/>
    <s v="ALTO CUSTO"/>
    <s v="AG. PROJETO ALTO CUSTO"/>
    <s v="-"/>
    <s v="-"/>
    <s v="ALTO CUSTO"/>
    <s v="OSP/PROJETO"/>
    <s v="ALTO CUSTO"/>
    <n v="0"/>
    <m/>
  </r>
  <r>
    <s v="MGUDP"/>
    <s v="M2025EST_MGUDP_01"/>
    <s v="ATIVO"/>
    <s v="SIM"/>
    <s v="REDE OK"/>
    <s v="ATIVO"/>
    <d v="2025-07-21T00:00:00"/>
    <s v="-"/>
    <s v="NA"/>
    <s v="NA"/>
    <s v="MGACI-MGUDP-MGACI"/>
    <x v="0"/>
    <s v="MGUTP"/>
    <s v="MGACI"/>
    <s v="-"/>
    <s v="UBERLÂNDIA_2025"/>
    <x v="2"/>
    <m/>
    <s v="11/21/2025 - Topologia migrada pelo Vander.   22/07 - Depende de ativar ACI-HL5D fibras ainda em contrução; Ajustar sinotico conforme topologia; "/>
    <s v="NÃO"/>
    <s v="ATIVO"/>
    <s v="REDE OK"/>
    <s v="ATIVO"/>
    <s v="NORT"/>
    <s v="-"/>
    <s v="-"/>
    <x v="0"/>
    <n v="566266"/>
    <s v="Aprovado HQ"/>
    <x v="0"/>
    <m/>
    <m/>
    <m/>
    <m/>
    <m/>
    <m/>
    <s v="CONSTRUÍDO"/>
    <s v="REDE OK"/>
    <s v="ATIVO"/>
    <m/>
    <m/>
    <s v="VALIDAÇÃO DE DRAFT (DENTRO DO CUSTO)"/>
    <s v="ENGENHARIA OSP"/>
    <s v="500K"/>
    <s v="NÃO LOC"/>
    <s v="HL5G (500K)MGUDP"/>
  </r>
  <r>
    <s v="MGJBN"/>
    <s v="M2025EST_MGJBN_01"/>
    <s v="ATIVO"/>
    <s v="SIM"/>
    <s v="REDE OK"/>
    <s v="ATIVO"/>
    <d v="2025-06-16T00:00:00"/>
    <d v="2025-11-07T00:00:00"/>
    <s v="NA"/>
    <s v="NA"/>
    <s v="MGUPB-MGJBN-MGUPB"/>
    <x v="0"/>
    <s v="MGUBR"/>
    <s v="MGUPB"/>
    <s v="-"/>
    <s v="UBERLÂNDIA_2025"/>
    <x v="2"/>
    <m/>
    <m/>
    <s v="NÃO"/>
    <s v="ATIVO"/>
    <s v="REDE OK"/>
    <s v="ATIVO"/>
    <s v="NORT"/>
    <s v="-"/>
    <s v="-"/>
    <x v="0"/>
    <n v="566295"/>
    <s v="Aprovado HQ"/>
    <x v="0"/>
    <m/>
    <m/>
    <m/>
    <m/>
    <m/>
    <m/>
    <s v="CONSTRUÍDO"/>
    <d v="2025-06-25T00:00:00"/>
    <m/>
    <m/>
    <m/>
    <s v="ALTO CUSTO"/>
    <s v="REGIONAL"/>
    <s v="500K"/>
    <s v="APROVADO"/>
    <s v="HL5G (500K)MGJBN"/>
  </r>
  <r>
    <s v="MGSLF"/>
    <s v="M2024EST_MGSLF_01"/>
    <s v="ATIVO PEND. RÁDIO"/>
    <s v="FLAT"/>
    <s v="REDE OK"/>
    <s v="ATIVO"/>
    <d v="2024-10-28T00:00:00"/>
    <d v="2024-11-11T00:00:00"/>
    <s v="NA"/>
    <s v="NA"/>
    <s v="MGTAN-MGSLF-RD"/>
    <x v="1"/>
    <s v="MGSLU"/>
    <s v="MGTAN"/>
    <s v="Não Ativo"/>
    <s v="SANTA LUZIA"/>
    <x v="1"/>
    <s v="REDE ENTREGUE CONFORME TOPOLOGIA ESTRUTURANTE"/>
    <m/>
    <s v="NÃO"/>
    <s v="ATIVO"/>
    <s v="REDE OK"/>
    <s v="ATIVO"/>
    <s v="TELEMONT MG"/>
    <s v="-"/>
    <s v="-"/>
    <x v="1"/>
    <n v="506544"/>
    <s v="Aprovado HQ"/>
    <x v="0"/>
    <d v="2025-10-24T00:00:00"/>
    <n v="0"/>
    <m/>
    <s v="VALIDAR RÁDIO BRUNO"/>
    <m/>
    <m/>
    <s v="N/A"/>
    <s v="AGUARDAR INFRA"/>
    <d v="2024-10-26T00:00:00"/>
    <s v="PARALISADO"/>
    <s v="SITE MGTAN VANDALIZADO, SEM DGO E INFRA PARA EXECUÇÃO DA ATIVIDADE. SITUACAO ENVIADA A VIVO PARA ANALISE"/>
    <s v="CONSTRUÍDO"/>
    <s v="O&amp;M"/>
    <s v="CONSTRUÍDO"/>
    <n v="0"/>
    <m/>
  </r>
  <r>
    <s v="MGKBN"/>
    <s v="M2025EST_MGKBN_01"/>
    <s v="ATIVO"/>
    <s v="SIM"/>
    <s v="REDE OK"/>
    <s v="ATIVO"/>
    <d v="2025-05-28T00:00:00"/>
    <d v="2025-05-29T00:00:00"/>
    <s v="NA"/>
    <s v="NA"/>
    <s v="MGUFU-MGKBN-MGUFU"/>
    <x v="0"/>
    <s v="MGUTP"/>
    <s v="MGUFU"/>
    <s v="-"/>
    <s v="UBERLÂNDIA_2025"/>
    <x v="2"/>
    <m/>
    <m/>
    <s v="NÃO"/>
    <s v="ATIVO"/>
    <s v="REDE OK"/>
    <s v="ATIVO"/>
    <s v="NORT"/>
    <s v="-"/>
    <s v="-"/>
    <x v="0"/>
    <n v="564957"/>
    <s v="Aprovado HQ"/>
    <x v="0"/>
    <m/>
    <m/>
    <m/>
    <m/>
    <m/>
    <m/>
    <s v="CONSTRUÍDO"/>
    <d v="2025-06-25T00:00:00"/>
    <m/>
    <m/>
    <m/>
    <s v="ALTO CUSTO"/>
    <s v="OSP/IMPL"/>
    <s v="500K"/>
    <s v="NÃO LOC"/>
    <s v="HL5G (500K)MGKBN"/>
  </r>
  <r>
    <s v="MGLDN"/>
    <s v="M2025EST_MGLDN_01"/>
    <s v="CANCELADO"/>
    <s v="CANCELADO"/>
    <s v="CANCELADO"/>
    <s v="CANCELADO"/>
    <s v="-"/>
    <s v="-"/>
    <s v="NA"/>
    <s v="NA"/>
    <s v="MGUTP-MGLDN-MGUTP"/>
    <x v="0"/>
    <s v="MGUTP"/>
    <s v="MGUTP"/>
    <s v="-"/>
    <s v="UBERLÂNDIA_2025"/>
    <x v="2"/>
    <s v="ter 19/08/2025 12:04 - Glaiton: Vocês poderiam responder o questionamento do O&amp;M Nacional e local (abaixo), para o site MGLDN, que está em processo de desmobilização._x000a__x000a_- Verificar com a rede externa se há alguma passagem no DGO existente com circuito ativo, que impeça à finalização do processo de desmobilização do site ?_x000a__x000a_Histórico nos e-mails abaixo._x000a__x000a_quinta-feira, 14 de agosto de 2025 18:00 - Marcio Martins: @Carlos Renato Montanholi site LDN desligado Djuntor Geral de AC. Site em Quarentena._x000a_Favor verificar com rede externa, se não temos mais nenhum circuito de passagem por lá no DGO que impeça de desativar o mesmo._x000a_Segue abaixo fotos de como ficaram o cenário atual._x000a_@Luiz Ronaldo Bernardini De Freitas e @Leone Gomes De Souza PSC!_x000a_"/>
    <m/>
    <s v="NÃO"/>
    <s v="CANCELADO"/>
    <s v="CANCELADO"/>
    <s v="CANCELADO"/>
    <s v="TELEMONT"/>
    <s v="-"/>
    <s v="-"/>
    <x v="0"/>
    <n v="566388"/>
    <s v="Aprovado HQ"/>
    <x v="5"/>
    <m/>
    <m/>
    <m/>
    <m/>
    <m/>
    <m/>
    <s v="N/A"/>
    <s v="CANCELADO"/>
    <s v="CANCELADO"/>
    <m/>
    <m/>
    <s v="VALIDAÇÃO DE DRAFT (DENTRO DO CUSTO)"/>
    <s v="OSP/IMPL"/>
    <s v="500K"/>
    <s v="NÃO LOC"/>
    <s v="HL5G (500K)MGLDN"/>
  </r>
  <r>
    <s v="MGIPN"/>
    <s v="M2025EST_MGIPN_01"/>
    <s v="ATIVO"/>
    <s v="SIM"/>
    <s v="REDE OK"/>
    <s v="ATIVO"/>
    <d v="2025-07-15T00:00:00"/>
    <s v="-"/>
    <s v="NA"/>
    <s v="NA"/>
    <s v="MGUAC-MGIPN-MGUAC"/>
    <x v="0"/>
    <s v="MGUBR"/>
    <s v="MGUAC"/>
    <s v="-"/>
    <s v="UBERLÂNDIA_2025"/>
    <x v="2"/>
    <m/>
    <s v="26/11/2025 - Link foi ativo com o Vitor. Não tem rádio no site.   22/07 - Depende de ativar UAC-HL5D fibras ainda em contrução"/>
    <s v="NÃO"/>
    <s v="ATIVO"/>
    <s v="REDE OK"/>
    <s v="ATIVO"/>
    <s v="NORT"/>
    <s v="-"/>
    <s v="-"/>
    <x v="0"/>
    <n v="564953"/>
    <s v="Aprovado HQ"/>
    <x v="0"/>
    <m/>
    <m/>
    <m/>
    <m/>
    <m/>
    <m/>
    <s v="CONSTRUÍDO"/>
    <s v="REDE OK"/>
    <s v="ATIVO"/>
    <m/>
    <m/>
    <s v="VALIDAÇÃO DE DRAFT (DENTRO DO CUSTO)"/>
    <s v="ENGENHARIA OSP"/>
    <s v="500K"/>
    <s v="NÃO LOC"/>
    <s v="HL5G (500K)MGIPN"/>
  </r>
  <r>
    <s v="MGMTN"/>
    <s v="M2025EST_MGMTN_01"/>
    <s v="ATIVO"/>
    <s v="SIM"/>
    <s v="REDE OK"/>
    <s v="ATIVO"/>
    <d v="2025-07-21T00:00:00"/>
    <d v="2025-07-23T00:00:00"/>
    <s v="NA"/>
    <s v="NA"/>
    <s v="MGUAP-MGUBJ-MGMTN-MGUAP"/>
    <x v="0"/>
    <s v="MGUTP"/>
    <s v="MGUAP"/>
    <s v="-"/>
    <s v="UBERLÂNDIA_2025"/>
    <x v="2"/>
    <m/>
    <m/>
    <s v="NÃO"/>
    <s v="ATIVO"/>
    <s v="REDE OK"/>
    <s v="ATIVO"/>
    <s v="NORT"/>
    <s v="-"/>
    <s v="-"/>
    <x v="0"/>
    <n v="597367"/>
    <s v="Empreiteira"/>
    <x v="0"/>
    <m/>
    <m/>
    <m/>
    <m/>
    <m/>
    <m/>
    <s v="CONSTRUÍDO"/>
    <s v="REDE OK"/>
    <s v="ATIVO"/>
    <m/>
    <m/>
    <s v="VALIDAÇÃO DE DRAFT (DENTRO DO CUSTO)"/>
    <s v="ENGENHARIA OSP"/>
    <s v="500K"/>
    <s v="NÃO LOC"/>
    <s v="HL5G (500K)MGMTN"/>
  </r>
  <r>
    <s v="MGUOB"/>
    <s v="M2025EST_MGUOB_01"/>
    <s v="ATIVO"/>
    <s v="NÃO"/>
    <s v="REDE OK"/>
    <s v="ATIVO"/>
    <d v="2025-11-26T00:00:00"/>
    <d v="2025-12-02T00:00:00"/>
    <s v="NA"/>
    <s v="NA"/>
    <s v="MGFIN-MGUOB-MGFIN"/>
    <x v="0"/>
    <s v="MGUTP"/>
    <s v="MGFIN"/>
    <s v="-"/>
    <s v="UBERLÂNDIA_2025"/>
    <x v="2"/>
    <s v="ter 11/11/2025 08:51 - Israel: previsto para 20/nov._x000a__x000a_qua 29/10/2025 09:47 - Elaine: segue em anexo o alvará de construção."/>
    <s v="-"/>
    <s v="NÃO"/>
    <s v="ATIVO"/>
    <s v="REDE OK"/>
    <s v="ATIVO"/>
    <s v="TELEMONT"/>
    <s v="-"/>
    <s v="-"/>
    <x v="0"/>
    <n v="566362"/>
    <s v="Aprovado HQ"/>
    <x v="0"/>
    <m/>
    <m/>
    <m/>
    <m/>
    <m/>
    <m/>
    <s v="N/A"/>
    <s v="REDE OK"/>
    <s v="ATIVO"/>
    <m/>
    <m/>
    <s v="VALIDAÇÃO DE DRAFT (DENTRO DO CUSTO)"/>
    <s v="OSP/IMPL"/>
    <s v="500K"/>
    <s v="NÃO LOC"/>
    <s v="HL5G (500K)MGUOB"/>
  </r>
  <r>
    <s v="MGOSD"/>
    <s v="M2025EST_MGOSD_01"/>
    <s v="ATIVO"/>
    <s v="SIM"/>
    <s v="REDE OK"/>
    <s v="ATIVO"/>
    <d v="2025-06-24T00:00:00"/>
    <d v="2025-08-07T00:00:00"/>
    <s v="NA"/>
    <s v="NA"/>
    <s v="MGUBR-MGOSD-MGUBR"/>
    <x v="0"/>
    <s v="MGUBR"/>
    <s v="MGUBR"/>
    <s v="-"/>
    <s v="UBERLÂNDIA_2025"/>
    <x v="2"/>
    <m/>
    <m/>
    <s v="NÃO"/>
    <s v="ATIVO"/>
    <s v="REDE OK"/>
    <s v="ATIVO"/>
    <s v="NORT"/>
    <s v="-"/>
    <s v="-"/>
    <x v="0"/>
    <n v="564965"/>
    <s v="Aprovado HQ"/>
    <x v="0"/>
    <m/>
    <m/>
    <m/>
    <m/>
    <m/>
    <m/>
    <s v="CONSTRUÍDO"/>
    <s v="REDE OK"/>
    <s v="ATIVO"/>
    <m/>
    <m/>
    <s v="VALIDAÇÃO DE DRAFT (DENTRO DO CUSTO)"/>
    <s v="ENGENHARIA OSP"/>
    <s v="500K"/>
    <s v="NÃO LOC"/>
    <s v="HL5G (500K)MGOSD"/>
  </r>
  <r>
    <s v="MGPLN"/>
    <s v="M2025EST_MGPLN_01"/>
    <s v="ATIVO"/>
    <s v="SIM"/>
    <s v="REDE OK"/>
    <s v="ATIVO"/>
    <d v="2025-10-13T00:00:00"/>
    <d v="2025-10-17T00:00:00"/>
    <s v="NA"/>
    <s v="NA"/>
    <s v="MGCJN-MGPLN-MGCJN"/>
    <x v="0"/>
    <s v="MGCJN"/>
    <s v="MGCJN"/>
    <s v="-"/>
    <s v="UBERLÂNDIA_2025"/>
    <x v="2"/>
    <s v="2° versao do projeto não tem canalizaçao."/>
    <s v="-"/>
    <s v="NÃO"/>
    <s v="ATIVO"/>
    <s v="REDE OK"/>
    <s v="ATIVO"/>
    <s v="TELEMONT"/>
    <s v="-"/>
    <s v="-"/>
    <x v="0"/>
    <n v="566366"/>
    <s v="Aprovado HQ"/>
    <x v="0"/>
    <m/>
    <m/>
    <m/>
    <m/>
    <m/>
    <m/>
    <s v="N/A"/>
    <s v="REDE OK"/>
    <s v="ATIVO"/>
    <m/>
    <m/>
    <s v="VALIDAÇÃO DE DRAFT (DENTRO DO CUSTO)"/>
    <s v="OSP/IMPL"/>
    <s v="500K"/>
    <s v="NÃO LOC"/>
    <s v="HL5G (500K)MGPLN"/>
  </r>
  <r>
    <s v="MGRAL"/>
    <s v="M2025EST_MGRAL_01"/>
    <s v="ATIVO"/>
    <s v="SIM"/>
    <s v="REDE OK"/>
    <s v="ATIVO"/>
    <d v="2025-07-07T00:00:00"/>
    <d v="2025-12-19T00:00:00"/>
    <s v="NA"/>
    <s v="NA"/>
    <s v="MGAVN-MGRAL-MGAVN"/>
    <x v="0"/>
    <s v="MGUSO"/>
    <s v="MGAVN"/>
    <s v="-"/>
    <s v="UBERLÂNDIA_2025"/>
    <x v="2"/>
    <m/>
    <s v="19/12/2025 - Ativo e migrado por Elder 28/11/25 - Depende de reparar as fibras para ativar o concentrador AVN-HL5D; 09/07 - Depende de ativar USO-HL4 e AVN-HL5D"/>
    <s v="NÃO"/>
    <s v="ATIVO"/>
    <s v="REDE OK"/>
    <s v="ATIVO"/>
    <s v="NORT"/>
    <s v="-"/>
    <s v="-"/>
    <x v="0"/>
    <n v="566270"/>
    <s v="Aprovado HQ"/>
    <x v="0"/>
    <m/>
    <m/>
    <m/>
    <m/>
    <m/>
    <m/>
    <s v="CONSTRUÍDO"/>
    <d v="2025-06-25T00:00:00"/>
    <m/>
    <m/>
    <m/>
    <s v="ALTO CUSTO"/>
    <s v="REGIONAL"/>
    <s v="500K"/>
    <s v="NÃO LOC"/>
    <s v="HL5G (500K)MGRAL"/>
  </r>
  <r>
    <s v="MGRBN"/>
    <s v="M2025EST_MGRBN_01"/>
    <s v="ATIVO"/>
    <s v="SIM"/>
    <s v="REDE OK"/>
    <s v="ATIVO"/>
    <d v="2025-10-13T00:00:00"/>
    <d v="2025-10-30T00:00:00"/>
    <s v="NA"/>
    <s v="NA"/>
    <s v="MGUTP-MGRBN-MGUTP"/>
    <x v="0"/>
    <s v="MGUTP"/>
    <s v="MGUTP"/>
    <s v="-"/>
    <s v="UBERLÂNDIA_2025"/>
    <x v="2"/>
    <s v="qui 09/10/2025 15:37 - Jose geraldo: segue alvará._x000a__x000a_07/10/2025 - Israel: em construção. Depende de acesso. 90% de formatação / 100% lançado || Cinthia: novo sindico e equipe de segurança. Equipe no local"/>
    <s v="30/10/2025 - Site ok e-mail enviado e OE´s de links concluídas."/>
    <s v="NÃO"/>
    <s v="ATIVO"/>
    <s v="REDE OK"/>
    <s v="ATIVO"/>
    <s v="TELEMONT"/>
    <s v="-"/>
    <s v="-"/>
    <x v="0"/>
    <n v="566384"/>
    <s v="Aprovado HQ"/>
    <x v="0"/>
    <m/>
    <m/>
    <m/>
    <m/>
    <m/>
    <m/>
    <s v="N/A"/>
    <s v="REDE OK"/>
    <s v="VALIDACAO DE DRAFT"/>
    <m/>
    <m/>
    <s v="VALIDAÇÃO DE DRAFT (DENTRO DO CUSTO)"/>
    <s v="OSP/IMPL"/>
    <s v="500K"/>
    <s v="NÃO LOC"/>
    <s v="HL5G (500K)MGRBN"/>
  </r>
  <r>
    <s v="MGRON"/>
    <s v="M2025EST_MGRON_01"/>
    <s v="ATIVO"/>
    <s v="SIM"/>
    <s v="REDE OK"/>
    <s v="ATIVO"/>
    <d v="2025-07-04T00:00:00"/>
    <d v="2025-12-07T00:00:00"/>
    <s v="NA"/>
    <s v="NA"/>
    <s v="MGUPB-MGRON-MGUPB"/>
    <x v="0"/>
    <s v="MGUBR"/>
    <s v="MGUPB"/>
    <s v="-"/>
    <s v="UBERLÂNDIA_2025"/>
    <x v="2"/>
    <s v="REDE ENTREGUE CONFORME TOPOLOGIA ESTRUTURANTE"/>
    <m/>
    <s v="NÃO"/>
    <s v="ATIVO"/>
    <s v="REDE OK"/>
    <s v="ATIVO"/>
    <s v="NORT"/>
    <s v="-"/>
    <s v="-"/>
    <x v="0"/>
    <n v="566286"/>
    <s v="Aprovado HQ"/>
    <x v="0"/>
    <m/>
    <m/>
    <m/>
    <m/>
    <m/>
    <m/>
    <s v="CONSTRUÍDO"/>
    <d v="2025-06-25T00:00:00"/>
    <m/>
    <m/>
    <m/>
    <s v="VALIDAÇÃO DE DRAFT (DENTRO DO CUSTO)"/>
    <s v="OSP/IMPL"/>
    <s v="500K"/>
    <s v="NÃO LOC"/>
    <s v="HL5G (500K)MGRON"/>
  </r>
  <r>
    <s v="MGSCZ"/>
    <s v="M2025EST_MGSCZ_01"/>
    <s v="ATIVO"/>
    <s v="SIM"/>
    <s v="REDE OK"/>
    <s v="ATIVO"/>
    <d v="2025-10-21T00:00:00"/>
    <s v="-"/>
    <s v="NA"/>
    <s v="NA"/>
    <s v="MGCIN-MGSCZ-MGCIN"/>
    <x v="0"/>
    <s v="MGUBR"/>
    <s v="MGCIN"/>
    <s v="-"/>
    <s v="UBERLÂNDIA_2025"/>
    <x v="2"/>
    <s v="07/10/2025 - Jhonathan: quando voltamos com a documentação enviada, a Nort não estava + em Uberlandia. Re-solicitar_x000a__x000a__x000a_19/08/2025 - Arthur: aguarda o acesso Souza Cruz._x000a_26/07/2025 - Fernando Whats: concluído parcial"/>
    <s v="27/11/2025 - Link virado para fibra nova com o Vitor e a equipe da Nort no site MGSCZ. - 19/11/2025 - O Vander esteve no site e não foi formatada e fibra até o DGO dentro do site. A empresa de RE não tem acesso ao site.    07/10/25 - Enviado documentação para Souza Cruz aguardando retorno da liberação de acesso; 30/10 - Aguardando atualização ASO fonecedor"/>
    <s v="NÃO"/>
    <s v="ATIVO"/>
    <s v="REDE OK"/>
    <s v="ATIVO"/>
    <s v="NORT"/>
    <s v="-"/>
    <s v="-"/>
    <x v="0"/>
    <n v="566283"/>
    <s v="Aprovado HQ"/>
    <x v="0"/>
    <m/>
    <m/>
    <m/>
    <m/>
    <m/>
    <m/>
    <s v="N/A"/>
    <d v="2025-06-25T00:00:00"/>
    <s v="APROVAÇÃO DE DRAFT"/>
    <m/>
    <m/>
    <s v="APROVAÇÃO DE DRAFT"/>
    <s v="REGIONAL"/>
    <s v="500K"/>
    <s v="NÃO LOC"/>
    <s v="HL5G (500K)MGSCZ"/>
  </r>
  <r>
    <s v="MGSHN"/>
    <s v="M2025EST_MGSHN_01"/>
    <s v="ATIVO"/>
    <s v="SIM"/>
    <s v="REDE OK"/>
    <s v="ATIVO"/>
    <d v="2025-06-10T00:00:00"/>
    <d v="2025-11-08T00:00:00"/>
    <s v="NA"/>
    <s v="NA"/>
    <s v="MGTYN-MGSHN-MGTYN"/>
    <x v="0"/>
    <s v="MGUBR"/>
    <s v="MGTYN"/>
    <s v="-"/>
    <s v="UBERLÂNDIA_2025"/>
    <x v="2"/>
    <m/>
    <s v="11/8/2025 - Site ok e e-mail envido. 25/09/25 - As duas alças apresentou defeito, acionado reparo por email; 24/06 - Depende ativar TYN-HL5D, os  HL4 de UBR estão sem portas vagas e sem previsão de ampliação"/>
    <s v="NÃO"/>
    <s v="ATIVO"/>
    <s v="REDE OK"/>
    <s v="ATIVO"/>
    <s v="NORT"/>
    <s v="-"/>
    <s v="-"/>
    <x v="0"/>
    <n v="591974"/>
    <s v="Empreiteira"/>
    <x v="0"/>
    <m/>
    <m/>
    <m/>
    <m/>
    <m/>
    <m/>
    <s v="CONSTRUÍDO"/>
    <s v="REDE OK"/>
    <s v="ATIVO"/>
    <m/>
    <m/>
    <s v="VALIDAÇÃO DE DRAFT (DENTRO DO CUSTO)"/>
    <s v="ENGENHARIA OSP"/>
    <s v="500K"/>
    <s v="NÃO LOC"/>
    <s v="HL5G (500K)MGSHN"/>
  </r>
  <r>
    <s v="MGSUL"/>
    <s v="M2025EST_MGSUL_01"/>
    <s v="ATIVO"/>
    <s v="SIM"/>
    <s v="REDE OK"/>
    <s v="ATIVO"/>
    <d v="2025-06-16T00:00:00"/>
    <d v="2025-11-06T00:00:00"/>
    <s v="NA"/>
    <s v="NA"/>
    <s v="MGTYN-MGSUL-MGTYN"/>
    <x v="0"/>
    <s v="MGUBR"/>
    <s v="MGTYN"/>
    <s v="-"/>
    <s v="UBERLÂNDIA_2025"/>
    <x v="2"/>
    <s v="Qui 04/09/2025 11:51 - Gustavo Rosa: @Gustavo Luiz Leal, bom dia._x000a_Favor gerar sinóptico/OE. Obs.: ESTE SITE VAI SUBSTITUIR MGSUL (ATIVADO VIA RÁDIO) NO CENTER SHOPPING UBERLÂNDIA._x000a__x000a_@Atlas Carvalho Junior @Renata Luciana Sales Ferreira @Denner Dos Santos Silva, bom dia._x000a_A ativação da obra M2025_MGUCQ_01 libera o enlace MGSUL-MGSHN para reuso."/>
    <s v="06/11/2025 - Thiago Vitackzi: ativo/migrado._x000a__x000a_26/09/25 - Ativo sem proteção a primeira alça apresentou defeito, acionado reparo por email; 24/06 - Depende ativar TYN-HL5D, os  HL4 de UBR estão sem portas vagas e sem previsão de ampliação"/>
    <s v="NÃO"/>
    <s v="ATIVO"/>
    <s v="REDE OK"/>
    <s v="ATIVO"/>
    <s v="NORT"/>
    <s v="-"/>
    <s v="-"/>
    <x v="0"/>
    <n v="566293"/>
    <s v="Aprovado HQ"/>
    <x v="0"/>
    <m/>
    <m/>
    <m/>
    <m/>
    <m/>
    <m/>
    <s v="CONSTRUÍDO"/>
    <s v="REDE OK"/>
    <s v="ATIVO"/>
    <m/>
    <m/>
    <s v="VALIDAÇÃO DE DRAFT (DENTRO DO CUSTO)"/>
    <s v="ENGENHARIA OSP"/>
    <s v="500K"/>
    <s v="NÃO LOC"/>
    <s v="HL5G (500K)MGSUL"/>
  </r>
  <r>
    <s v="MGUCP"/>
    <s v="M2025EST_MGUCP_01"/>
    <s v="ATIVO"/>
    <s v="SIM"/>
    <s v="REDE OK"/>
    <s v="ATIVO"/>
    <d v="2025-07-07T00:00:00"/>
    <s v="-"/>
    <s v="NA"/>
    <s v="NA"/>
    <s v="MGUAC-MGUCP-MGUAC"/>
    <x v="0"/>
    <s v="MGUBR"/>
    <s v="MGUAC"/>
    <s v="-"/>
    <s v="UBERLÂNDIA_2025"/>
    <x v="2"/>
    <m/>
    <s v="22/07 - Depende de ativar UAC-HL5D fibras ainda em contrução"/>
    <s v="NÃO"/>
    <s v="ATIVO"/>
    <s v="REDE OK"/>
    <s v="ATIVO"/>
    <s v="NORT"/>
    <s v="-"/>
    <s v="-"/>
    <x v="0"/>
    <n v="566267"/>
    <s v="Aprovado HQ"/>
    <x v="0"/>
    <m/>
    <m/>
    <m/>
    <m/>
    <m/>
    <m/>
    <s v="CONSTRUÍDO"/>
    <s v="REDE OK"/>
    <s v="ATIVO"/>
    <m/>
    <m/>
    <s v="VALIDAÇÃO DE DRAFT (DENTRO DO CUSTO)"/>
    <s v="ENGENHARIA OSP"/>
    <s v="500K"/>
    <s v="NÃO LOC"/>
    <s v="HL5G (500K)MGUCP"/>
  </r>
  <r>
    <s v="MGTCN"/>
    <s v="M2025EST_MGTCN_01"/>
    <s v="ATIVO PEND. RÁDIO"/>
    <s v="FLAT"/>
    <s v="REDE OK"/>
    <s v="ATIVO"/>
    <d v="2025-10-02T00:00:00"/>
    <s v="-"/>
    <s v="NA"/>
    <s v="NA"/>
    <s v="MGUMS-MGTCN-RD UMS"/>
    <x v="0"/>
    <s v="MGCJN"/>
    <s v="MGUMS"/>
    <s v="-"/>
    <s v="UBERLÂNDIA_2025"/>
    <x v="2"/>
    <s v="REDE ENTREGUE CONFORME TOPOLOGIA ESTRUTURANTE"/>
    <s v="11/13/2025 - Pigtail com problema nosite MGTCN (fibra 02)   - 02/10/2025 - Depende ativar UMS-HL5D ( Fibras em construção)"/>
    <s v="NÃO"/>
    <s v="ATIVO"/>
    <s v="REDE OK"/>
    <s v="ATIVO"/>
    <s v="TELEMONT"/>
    <s v="-"/>
    <s v="-"/>
    <x v="0"/>
    <n v="566402"/>
    <s v="Aprovado HQ"/>
    <x v="0"/>
    <d v="2025-09-23T00:00:00"/>
    <m/>
    <m/>
    <s v="ATRASADO"/>
    <m/>
    <m/>
    <s v="N/A"/>
    <d v="2025-06-25T00:00:00"/>
    <s v="APROVAÇÃO DE DRAFT"/>
    <m/>
    <m/>
    <s v="APROVAÇÃO DE DRAFT"/>
    <s v="REGIONAL"/>
    <s v="500K"/>
    <s v="NÃO LOC"/>
    <s v="HL5G (500K)MGTCN"/>
  </r>
  <r>
    <s v="MGUMS"/>
    <s v="M2024EST_MGUMS_01"/>
    <s v="CANCELADO"/>
    <s v="SIM"/>
    <s v="REDE OK"/>
    <s v="BLOQUEADO"/>
    <d v="2025-03-26T00:00:00"/>
    <s v="-"/>
    <s v="NA"/>
    <s v="NA"/>
    <s v="MGLUN-MGUMS-MGLUN"/>
    <x v="7"/>
    <s v="MGLUN"/>
    <s v="-"/>
    <s v="-"/>
    <s v="UBERLÂNDIA"/>
    <x v="4"/>
    <s v="seg 30/12/2024 16:25 - Thais: OK RF. Confirmar se é possível manter na META. Embora Rede Externa indique que não consegue entregar a chave metro, site possui Fusion Ativo, sendo possível seguir com a liberação da transmissão na topologia existente.. "/>
    <s v="Depende de ativar LUN-HL4"/>
    <s v="NÃO"/>
    <s v="CANCELADO"/>
    <s v="REDE OK"/>
    <s v="BLOQUEADO"/>
    <s v="ONDACOM"/>
    <s v="-"/>
    <s v="-"/>
    <x v="1"/>
    <n v="514002"/>
    <s v="Aprovado HQ"/>
    <x v="3"/>
    <m/>
    <m/>
    <m/>
    <e v="#REF!"/>
    <m/>
    <m/>
    <s v="N/A"/>
    <d v="2024-11-07T00:00:00"/>
    <d v="2024-11-12T00:00:00"/>
    <s v="-"/>
    <m/>
    <s v="CONSTRUÍDO"/>
    <s v="OSP/IMPL"/>
    <s v="500K"/>
    <n v="1"/>
    <m/>
  </r>
  <r>
    <s v="MGOCP"/>
    <s v="M2025EST_MGOCP_01"/>
    <s v="ATIVO"/>
    <s v="SIM"/>
    <s v="REDE OK"/>
    <s v="ATIVO"/>
    <d v="2025-05-16T00:00:00"/>
    <d v="2025-05-06T00:00:00"/>
    <s v="SIM"/>
    <s v="REDE OK"/>
    <s v="MGJKB-MGOCP-MGJKB / MGJKB-MGOCP"/>
    <x v="4"/>
    <s v="MGJKB"/>
    <s v="MGOCP"/>
    <s v="-"/>
    <s v="GOVERNADOR VALADARES_2025"/>
    <x v="7"/>
    <s v="17/06/2025 - Protocolaram as licenças_x000a_09/06/2025 - William: subimos em 3 alças_x000a__x000a_Sáb 31/05/2025 10:25 - Marcio: Site atendido conforme desenho e entra pelo site LMN ( não ocasião sugerimos a equipe que veio levantar o site se fazer um jumper na LMN)_x000a__x000a_30/05/2025 - Marcio: problema na identificação de fibra."/>
    <m/>
    <s v="NÃO"/>
    <s v="ATIVO"/>
    <s v="REDE OK"/>
    <s v="ATIVO"/>
    <s v="TELEMONT"/>
    <s v="-"/>
    <s v="-"/>
    <x v="0"/>
    <n v="592252"/>
    <s v="Empreiteira"/>
    <x v="0"/>
    <m/>
    <m/>
    <m/>
    <m/>
    <m/>
    <m/>
    <s v="N/A"/>
    <s v="ALTO CUSTO"/>
    <m/>
    <m/>
    <m/>
    <s v="CONSTRUÍDO"/>
    <s v="REGIONAL"/>
    <s v="300K"/>
    <s v="EM ANÁLISE"/>
    <s v="HL5-D (300K)MGOCP"/>
  </r>
  <r>
    <s v="MGUPN"/>
    <s v="M2024EST_MGUPN_01"/>
    <s v="CANCELADO"/>
    <s v="SIM"/>
    <s v="REDE OK"/>
    <s v="BLOQUEADO"/>
    <d v="2024-11-13T00:00:00"/>
    <s v="-"/>
    <s v="NA"/>
    <s v="NA"/>
    <s v="MGUMS-MGUPN-MGUMS"/>
    <x v="5"/>
    <s v="MGLUN"/>
    <s v="MGUMS"/>
    <m/>
    <s v="UBERLÂNDIA"/>
    <x v="4"/>
    <s v="REDE ENTREGUE CONFORME TOPOLOGIA ESTRUTURANTE"/>
    <s v="Depende de ativar LUN-HL4"/>
    <s v="NÃO"/>
    <s v="CANCELADO"/>
    <s v="REDE OK"/>
    <s v="BLOQUEADO"/>
    <s v="ONDACOM"/>
    <s v="-"/>
    <s v="-"/>
    <x v="1"/>
    <n v="514096"/>
    <s v="Aprovado HQ"/>
    <x v="3"/>
    <m/>
    <m/>
    <m/>
    <e v="#REF!"/>
    <m/>
    <m/>
    <s v="N/A"/>
    <d v="2024-11-22T00:00:00"/>
    <d v="2024-11-27T00:00:00"/>
    <s v="-"/>
    <m/>
    <s v="CONSTRUÍDO"/>
    <s v="OSP/IMPL"/>
    <s v="500K"/>
    <n v="0"/>
    <m/>
  </r>
  <r>
    <s v="MGUOM"/>
    <s v="M2024EST_MGUOM_01"/>
    <s v="CANCELADO"/>
    <s v="SIM"/>
    <s v="REDE OK"/>
    <s v="BLOQUEADO"/>
    <d v="2024-11-14T00:00:00"/>
    <s v="-"/>
    <s v="NA"/>
    <s v="NA"/>
    <s v="MGLUN-MGUOM-MGLUN"/>
    <x v="5"/>
    <s v="MGLUN"/>
    <s v="MGLUN"/>
    <m/>
    <s v="UBERLÂNDIA"/>
    <x v="4"/>
    <s v="REDE ENTREGUE CONFORME TOPOLOGIA ESTRUTURANTE"/>
    <s v="Depende de ativar LUN-HL4"/>
    <s v="NÃO"/>
    <s v="CANCELADO"/>
    <s v="REDE OK"/>
    <s v="BLOQUEADO"/>
    <s v="ONDACOM"/>
    <s v="-"/>
    <s v="-"/>
    <x v="1"/>
    <n v="514128"/>
    <s v="Aprovado HQ"/>
    <x v="3"/>
    <m/>
    <m/>
    <m/>
    <e v="#REF!"/>
    <m/>
    <m/>
    <s v="N/A"/>
    <d v="2024-11-22T00:00:00"/>
    <d v="2024-11-27T00:00:00"/>
    <s v="-"/>
    <m/>
    <s v="CONSTRUÍDO"/>
    <s v="OSP/IMPL"/>
    <s v="500K"/>
    <n v="0"/>
    <m/>
  </r>
  <r>
    <s v="MGUTM"/>
    <s v="M2024EST_MGUTM_01"/>
    <s v="CANCELADO"/>
    <s v="SIM"/>
    <s v="REDE OK"/>
    <s v="BLOQUEADO"/>
    <d v="2024-11-12T00:00:00"/>
    <s v="-"/>
    <s v="NA"/>
    <s v="NA"/>
    <s v="MGLUN-MGUTM"/>
    <x v="5"/>
    <s v="MGLUN"/>
    <s v="MGLUN"/>
    <m/>
    <s v="UBERLÂNDIA"/>
    <x v="4"/>
    <s v="REDE ENTREGUE CONFORME TOPOLOGIA ESTRUTURANTE"/>
    <s v="Depende de ativar LUN-HL4"/>
    <s v="NÃO"/>
    <s v="CANCELADO"/>
    <s v="REDE OK"/>
    <s v="BLOQUEADO"/>
    <s v="ONDACOM"/>
    <s v="-"/>
    <s v="-"/>
    <x v="1"/>
    <n v="514132"/>
    <s v="Regional"/>
    <x v="3"/>
    <m/>
    <m/>
    <m/>
    <e v="#REF!"/>
    <m/>
    <m/>
    <s v="N/A"/>
    <d v="2024-11-23T00:00:00"/>
    <d v="2024-11-28T00:00:00"/>
    <s v="-"/>
    <s v="CORREÇÃO DE SINÓPTICO E POSSIBILIDAD DE INSTALAÇÃO DE HL5D EM MGLUN"/>
    <s v="CONSTRUÍDO"/>
    <s v="OSP/IMPL"/>
    <s v="500K"/>
    <n v="0"/>
    <m/>
  </r>
  <r>
    <s v="MGUMN"/>
    <s v="M2024EST_MGUMN_01"/>
    <s v="CANCELADO"/>
    <s v="NÃO"/>
    <s v="CANCELADO"/>
    <s v="CANCELADO"/>
    <s v="-"/>
    <s v="-"/>
    <s v="NA"/>
    <s v="NA"/>
    <s v="MGUMS-MGUMN-MGUMS"/>
    <x v="5"/>
    <s v="MGLUN"/>
    <s v="MGUMS"/>
    <m/>
    <s v="UBERLÂNDIA"/>
    <x v="4"/>
    <m/>
    <m/>
    <s v="NÃO"/>
    <s v="CANCELADO"/>
    <s v="CANCELADO"/>
    <s v="CANCELADO"/>
    <s v="ONDACOM"/>
    <s v="-"/>
    <s v="-"/>
    <x v="1"/>
    <n v="514093"/>
    <s v="Aprovado HQ"/>
    <x v="3"/>
    <m/>
    <m/>
    <m/>
    <e v="#REF!"/>
    <m/>
    <m/>
    <s v="N/A"/>
    <s v="CANCELADO"/>
    <d v="2024-11-27T00:00:00"/>
    <s v="-"/>
    <m/>
    <s v="CANCELADO"/>
    <s v="OSP/IMPL"/>
    <s v="500K"/>
    <n v="1"/>
    <m/>
  </r>
  <r>
    <s v="MGTCN"/>
    <s v="M2024EST_MGTCN_01"/>
    <s v="CANCELADO"/>
    <s v="NÃO"/>
    <s v="CANCELADO"/>
    <s v="CANCELADO"/>
    <s v="-"/>
    <s v="-"/>
    <s v="NA"/>
    <s v="NA"/>
    <s v="MGLUN-MGTCN-MGLUN"/>
    <x v="5"/>
    <s v="MGLUN"/>
    <s v="MGLUN"/>
    <m/>
    <s v="UBERLÂNDIA"/>
    <x v="4"/>
    <s v="seg 21/10/2024 16:43 - Albino: Devido ao alto custo, tivemos uma 2ª EMISSÃO de projeto para o SITE MGTCN | MGLUN-MGTCN-MGLUN_x000a_Projeto em anexado inserido no PPI."/>
    <s v="-"/>
    <s v="NÃO"/>
    <s v="CANCELADO"/>
    <s v="CANCELADO"/>
    <s v="CANCELADO"/>
    <s v="ONDACOM"/>
    <s v="-"/>
    <s v="-"/>
    <x v="1"/>
    <n v="514129"/>
    <s v="Aprovado HQ"/>
    <x v="3"/>
    <m/>
    <m/>
    <m/>
    <e v="#REF!"/>
    <m/>
    <m/>
    <s v="N/A"/>
    <d v="2024-11-22T00:00:00"/>
    <d v="2024-11-27T00:00:00"/>
    <s v="-"/>
    <m/>
    <s v="CANCELADO"/>
    <s v="OSP/IMPL"/>
    <s v="500K"/>
    <n v="1"/>
    <m/>
  </r>
  <r>
    <s v="MGURS"/>
    <s v="M2024EST_MGURS_01"/>
    <s v="CANCELADO"/>
    <s v="NÃO"/>
    <s v="CANCELADO"/>
    <s v="CANCELADO"/>
    <s v="-"/>
    <s v="-"/>
    <s v="NA"/>
    <s v="NA"/>
    <s v="MGLUN-MGURS-MGLUN"/>
    <x v="5"/>
    <s v="MGLUN"/>
    <s v="MGLUN"/>
    <m/>
    <s v="UBERLÂNDIA"/>
    <x v="4"/>
    <s v="-"/>
    <s v="-"/>
    <s v="NÃO"/>
    <s v="CANCELADO"/>
    <s v="CANCELADO"/>
    <s v="CANCELADO"/>
    <s v="ONDACOM"/>
    <s v="-"/>
    <s v="-"/>
    <x v="1"/>
    <n v="514131"/>
    <s v="Aprovado HQ"/>
    <x v="3"/>
    <m/>
    <m/>
    <m/>
    <e v="#REF!"/>
    <m/>
    <m/>
    <s v="N/A"/>
    <d v="2024-11-23T00:00:00"/>
    <d v="2024-11-28T00:00:00"/>
    <s v="-"/>
    <m/>
    <s v="CANCELADO"/>
    <s v="OSP/IMPL"/>
    <s v="500K"/>
    <n v="1"/>
    <m/>
  </r>
  <r>
    <s v="MGUBR"/>
    <s v="HL4_UBR"/>
    <s v="CANCELADO"/>
    <s v="NÃO"/>
    <s v="CANCELADO"/>
    <s v="CANCELADO"/>
    <s v="-"/>
    <s v="-"/>
    <s v="NA"/>
    <s v="NA"/>
    <s v="MGUTP-MGUBR-MGUTP"/>
    <x v="6"/>
    <s v="MGUBR"/>
    <s v="-"/>
    <m/>
    <s v="UBERLÂNDIA"/>
    <x v="4"/>
    <s v="Sex 24/05/2024 11:58 - Albino: segue projetos"/>
    <s v="-"/>
    <s v="SIM"/>
    <s v="CANCELADO"/>
    <s v="CANCELADO"/>
    <s v="CANCELADO"/>
    <s v="ONDACOM"/>
    <s v="-"/>
    <s v="-"/>
    <x v="1"/>
    <n v="510422"/>
    <s v="Aprovado HQ"/>
    <x v="3"/>
    <m/>
    <m/>
    <m/>
    <e v="#REF!"/>
    <m/>
    <m/>
    <s v="N/A"/>
    <d v="2024-11-28T00:00:00"/>
    <s v="ATIVO"/>
    <s v="-"/>
    <m/>
    <s v="CANCELADO"/>
    <s v="OSP/IMPL"/>
    <s v="500K"/>
    <n v="0"/>
    <m/>
  </r>
  <r>
    <s v="MGRNU"/>
    <s v="M2023_MGRNU_01"/>
    <s v="ATIVO"/>
    <s v="SIM"/>
    <s v="REDE OK"/>
    <s v="ATIVO"/>
    <d v="2024-08-02T00:00:00"/>
    <d v="2024-10-22T00:00:00"/>
    <s v="NA"/>
    <s v="NA"/>
    <s v="MGQBV-MGRNK-MGJDA-MGRNU-MGQBV"/>
    <x v="1"/>
    <s v="MGBHN"/>
    <s v="MGQBV"/>
    <s v="Não Ativo"/>
    <s v="RIBEIRÃO DAS NEVES"/>
    <x v="1"/>
    <s v="REDE ENTREGUE CONFORME TOPOLOGIA ESTRUTURANTE"/>
    <m/>
    <s v="NÃO"/>
    <s v="ATIVO"/>
    <s v="REDE OK"/>
    <s v="ATIVO"/>
    <s v="TELEMONT MG"/>
    <s v="-"/>
    <s v="-"/>
    <x v="1"/>
    <n v="538659"/>
    <s v="Aprovado HQ"/>
    <x v="0"/>
    <m/>
    <m/>
    <m/>
    <m/>
    <m/>
    <m/>
    <s v="N/A"/>
    <s v="REDE OK"/>
    <d v="2024-10-07T00:00:00"/>
    <s v="-"/>
    <s v="Enviado e-mail para o Adriano em 17/10 Realizar a Ativação. Reparo Tratato"/>
    <s v="CONSTRUÍDO"/>
    <s v="O&amp;M"/>
    <s v="CONSTRUÍDO"/>
    <n v="0"/>
    <m/>
  </r>
  <r>
    <s v="MGUAC"/>
    <s v="M2024EST_MGUAC_01"/>
    <s v="CANCELADO"/>
    <s v="SIM"/>
    <s v="REDE OK"/>
    <s v="NÃO ATIVADO"/>
    <d v="2025-02-14T00:00:00"/>
    <s v="-"/>
    <s v="NA"/>
    <s v="NA"/>
    <s v="MGUBR-MGUAC-MGUBR"/>
    <x v="7"/>
    <s v="MGUBR"/>
    <s v="-"/>
    <s v="-"/>
    <s v="UBERLÂNDIA"/>
    <x v="4"/>
    <s v="16/06/2025 - Arthur: status até entação era REPARO FO_x000a_06/01/2025 - Israel: desconhecia essa obra, está analisando para execução."/>
    <s v="02/04  - Uma alça com defeito nas fibras, acionado rede externa;"/>
    <s v="NÃO"/>
    <s v="CANCELADO"/>
    <s v="REDE OK"/>
    <s v="NÃO ATIVADO"/>
    <s v="TELEMONT MG"/>
    <s v="-"/>
    <s v="-"/>
    <x v="1"/>
    <n v="563502"/>
    <s v="Aprovado HQ"/>
    <x v="3"/>
    <m/>
    <m/>
    <m/>
    <e v="#REF!"/>
    <m/>
    <m/>
    <s v="N/A"/>
    <s v="REDE OK"/>
    <d v="2024-11-18T00:00:00"/>
    <s v="-"/>
    <m/>
    <s v="CONSTRUÍDO"/>
    <s v="OSP/IMPL"/>
    <s v="500K"/>
    <n v="1"/>
    <m/>
  </r>
  <r>
    <s v="MGGSR"/>
    <s v="M2025EST_MGGSR_01"/>
    <s v="ATIVO PEND. 3ª ALÇA "/>
    <s v="SIM"/>
    <s v="REDE OK"/>
    <s v="ATIVO"/>
    <d v="2025-07-04T00:00:00"/>
    <d v="2025-08-06T00:00:00"/>
    <s v="NÃO"/>
    <s v="REDE OK"/>
    <s v="MGQ31-MGGSR-MGQ31 / MGQ31-MGGSR"/>
    <x v="4"/>
    <s v="MGQ31"/>
    <s v="MGGSR"/>
    <s v="-"/>
    <s v="GOVERNADOR VALADARES_2025"/>
    <x v="7"/>
    <s v="seg 30/06/2025 17:24 - Geraldo CabraL: Boa tarde Breda, Conforme vistoria em campo, verificamos que a rede estruturante implantada para atender o SITE GSR, utilizou de trecho que estão com os postes comprometidos na OBRA DE DUPLICAÇÃO DA 116 EM Gov. Valadares, não poderá ser ativa nestas condições, o cabo deverá utilizar outro percurso.O projeto que me refiro é o que fizemos juntamente com a equipe de projeto de BH, procure o Rodolfo para melhor entendimento, REMANEJAMENTO DE REDE NA REGIÃO DA PONTE DO VILA ISA BR 116, travessia do RIO DOCE.A linha vermelha é a rede implantada esse mês para atender o GSR, utilizando POSTEAÇÃO que serão retirados neste mês de julho devido a duplicação da ponte. Sugiro lançar a rede na travessia subterrânea existente na AVENIDA JK._x000a_Fico à disposição para qualquer suporte._x000a__x000a_Conto com a compreensão de todos._x000a__x000a__x000a_17/06/2025 - Protocolaram as licenças._x000a_sáb 31/05/2025 10:25 - Marcio: Reparo devido 15 trocas de postes ( construção na ROD BR 116) não temos acessos aos novos postes devido a CEMIG está atuando no local ( com rede viva)_x000a__x000a_30/05/2025 - Marcio: a CEMIG está atuando na área. Sem previsão de reparo._x000a_21/05/2025 - Marcio: troca de 15 postes, tem que lançar 900m de cabo._x000a_19/05 - Uma alça com defeito nas fibras, acionado rede externa por email"/>
    <s v="06/07/2025 - Ativo com duas alças conforme autorização do Albert Kurata + Jeison gerente SR por emil"/>
    <s v="NÃO"/>
    <s v="ATIVO"/>
    <s v="REDE OK"/>
    <s v="ATIVO"/>
    <s v="TELEMONT"/>
    <s v="-"/>
    <s v="-"/>
    <x v="0"/>
    <n v="549051"/>
    <s v="Aprovado HQ"/>
    <x v="0"/>
    <m/>
    <m/>
    <m/>
    <s v="VALIDAR IMPLANTAÇÃO/ VALIDAR COSNTRUÇÃO 3ª VIA"/>
    <m/>
    <m/>
    <s v="N/A"/>
    <d v="2025-05-02T00:00:00"/>
    <m/>
    <m/>
    <m/>
    <s v="CONSTRUÍDO"/>
    <s v="REGIONAL"/>
    <s v="300K"/>
    <s v="APROVADO"/>
    <s v="HL5-D (300K)MGGSR"/>
  </r>
  <r>
    <s v="MGTYN"/>
    <s v="M2024EST_MGTYN_01"/>
    <s v="CANCELADO"/>
    <s v="SIM"/>
    <s v="REDE OK"/>
    <s v="BLOQUEADO"/>
    <d v="2024-12-19T00:00:00"/>
    <s v="-"/>
    <s v="NA"/>
    <s v="NA"/>
    <s v="MGUBR-MGTYN-MGUBR"/>
    <x v="7"/>
    <s v="MGUBR"/>
    <s v="-"/>
    <s v="-"/>
    <s v="UBERLÂNDIA"/>
    <x v="4"/>
    <s v="REDE ENTREGUE COM PROTEÇÃO TOPOLOGIA ESTRUT - CFO + ROLLOUT"/>
    <s v="22/02 - Depende ativar TYN-HL5D, HL4 de UBR sem portas;  20/02 - No sinóptico não foi indicado as portas direção UBR. Faltam as OE´s de link. "/>
    <s v="NÃO"/>
    <s v="CANCELADO"/>
    <s v="REDE OK"/>
    <s v="BLOQUEADO"/>
    <s v="TELEMONT MG"/>
    <s v="-"/>
    <s v="-"/>
    <x v="1"/>
    <n v="523425"/>
    <s v="Aprovado HQ"/>
    <x v="3"/>
    <m/>
    <m/>
    <m/>
    <e v="#REF!"/>
    <m/>
    <m/>
    <s v="N/A"/>
    <d v="2024-11-12T00:00:00"/>
    <d v="2024-11-17T00:00:00"/>
    <s v="-"/>
    <m/>
    <s v="CONSTRUÍDO"/>
    <s v="OSP/IMPL"/>
    <s v="500K"/>
    <n v="1"/>
    <m/>
  </r>
  <r>
    <s v="MGALN"/>
    <s v="M2024EST_MGALN_01"/>
    <s v="CANCELADO"/>
    <s v="SIM"/>
    <s v="REDE OK"/>
    <s v="BLOQUEADO"/>
    <d v="2024-12-23T00:00:00"/>
    <s v="-"/>
    <s v="NA"/>
    <s v="NA"/>
    <s v="MGUBR-MGALN-MGUBR"/>
    <x v="7"/>
    <s v="MGUBR"/>
    <s v="-"/>
    <s v="-"/>
    <s v="UBERLÂNDIA"/>
    <x v="4"/>
    <s v="REDE ENTREGUE COM  PROTEÇÃO TOPOLOGIA ESTRUT - CFO + ROLLOUT"/>
    <s v="22/02 - Depende ativar ALN-HL5D, HL4 de UBR sem portas;  22/02- As 2 portas indicadas no sinótico em UBR-HL4 são de 1G, precisa trocar para portas de 10G"/>
    <s v="NÃO"/>
    <s v="CANCELADO"/>
    <s v="REDE OK"/>
    <s v="BLOQUEADO"/>
    <s v="TELEMONT MG"/>
    <s v="-"/>
    <s v="-"/>
    <x v="1"/>
    <n v="523426"/>
    <s v="Aprovado HQ"/>
    <x v="3"/>
    <m/>
    <m/>
    <m/>
    <e v="#REF!"/>
    <m/>
    <m/>
    <s v="N/A"/>
    <d v="2024-11-13T00:00:00"/>
    <d v="2024-11-18T00:00:00"/>
    <s v="-"/>
    <m/>
    <s v="CONSTRUÍDO"/>
    <s v="OSP/IMPL"/>
    <s v="500K"/>
    <n v="1"/>
    <m/>
  </r>
  <r>
    <s v="MGCIN"/>
    <s v="M2024EST_MGCIN_01"/>
    <s v="CANCELADO"/>
    <s v="NÃO"/>
    <s v="CANCELADO"/>
    <s v="CANCELADO"/>
    <s v="-"/>
    <s v="-"/>
    <s v="NA"/>
    <s v="NA"/>
    <s v="MGUBR-MGCIN-MGUBR"/>
    <x v="7"/>
    <s v="MGUBR"/>
    <s v="-"/>
    <s v="-"/>
    <s v="UBERLÂNDIA"/>
    <x v="4"/>
    <s v="seg 02/12/2024 11:31 - Leo Assis: Informar o trecho que será necessário realizar travessia em rodovia para analisarmos nova rota de atendimento."/>
    <s v="-"/>
    <s v="NÃO"/>
    <s v="CANCELADO"/>
    <s v="CANCELADO"/>
    <s v="CANCELADO"/>
    <s v="ONDACOM"/>
    <s v="-"/>
    <s v="-"/>
    <x v="1"/>
    <n v="523424"/>
    <s v="Regional"/>
    <x v="3"/>
    <m/>
    <m/>
    <m/>
    <e v="#REF!"/>
    <m/>
    <m/>
    <s v="N/A"/>
    <d v="2024-11-12T00:00:00"/>
    <d v="2024-11-17T00:00:00"/>
    <s v="-"/>
    <m/>
    <s v="CANCELADO"/>
    <s v="OSP/IMPL"/>
    <s v="500K"/>
    <n v="0"/>
    <m/>
  </r>
  <r>
    <s v="MGIPN"/>
    <s v="M2024EST_MGIPN_01"/>
    <s v="CANCELADO"/>
    <s v="SIM"/>
    <s v="REDE OK"/>
    <s v="BLOQUEADO"/>
    <d v="2025-01-06T00:00:00"/>
    <s v="-"/>
    <s v="NA"/>
    <s v="NA"/>
    <s v="MGUAC-MGIPN-MGUAC"/>
    <x v="5"/>
    <s v="MGUBR"/>
    <s v="MGUAC"/>
    <m/>
    <s v="UBERLÂNDIA"/>
    <x v="4"/>
    <s v="06/01/2025 - Rede entregue._x000a_27/12/2024 - Marcio acesso vencido."/>
    <s v="22/02 - Depende ativar UAC-HL5D, HL4 de UBR sem portas ;2/20/2025 - Portas definidas em MGUAC iguais para as metro IPN e UCO. / Faltam ajsute do sinóptico e OE´s"/>
    <s v="NÃO"/>
    <s v="CANCELADO"/>
    <s v="REDE OK"/>
    <s v="BLOQUEADO"/>
    <s v="TELEMONT MG"/>
    <s v="-"/>
    <s v="-"/>
    <x v="1"/>
    <n v="523461"/>
    <s v="Regional"/>
    <x v="3"/>
    <m/>
    <m/>
    <m/>
    <e v="#REF!"/>
    <m/>
    <m/>
    <s v="N/A"/>
    <s v="REDE OK"/>
    <d v="2024-12-05T00:00:00"/>
    <s v="-"/>
    <m/>
    <s v="CONSTRUÍDO"/>
    <s v="OSP/IMPL"/>
    <s v="500K"/>
    <n v="0"/>
    <m/>
  </r>
  <r>
    <s v="MGULZ"/>
    <s v="M2024EST_MGULZ_01"/>
    <s v="CANCELADO"/>
    <s v="SIM"/>
    <s v="REDE OK"/>
    <s v="NÃO ATIVADO"/>
    <d v="2024-12-19T00:00:00"/>
    <s v="-"/>
    <s v="NA"/>
    <s v="NA"/>
    <s v="MGUBR-MGULZ-MGUBR"/>
    <x v="5"/>
    <s v="MGUBR"/>
    <s v="MGUBR"/>
    <m/>
    <s v="UBERLÂNDIA"/>
    <x v="4"/>
    <s v="16/06/2025 - Arthur: status até entação era REPARO FO_x000a_REDE ENTREGUE COM PROTEÇÃO TOPOLOGIA ESTRUT - CFO + ROLLOUT"/>
    <s v="14/03 - As duas alça com defeito nas fibras, acionado rede externa"/>
    <s v="NÃO"/>
    <s v="CANCELADO"/>
    <s v="REDE OK"/>
    <s v="NÃO ATIVADO"/>
    <s v="TELEMONT MG"/>
    <s v="-"/>
    <s v="-"/>
    <x v="1"/>
    <n v="523444"/>
    <s v="Aprovado HQ"/>
    <x v="3"/>
    <m/>
    <m/>
    <m/>
    <e v="#REF!"/>
    <m/>
    <m/>
    <s v="N/A"/>
    <d v="2024-11-26T00:00:00"/>
    <d v="2024-12-01T00:00:00"/>
    <s v="-"/>
    <m/>
    <s v="CONSTRUÍDO"/>
    <s v="OSP/IMPL"/>
    <s v="500K"/>
    <n v="0"/>
    <m/>
  </r>
  <r>
    <s v="MGCCN"/>
    <s v="M2024EST_MGCCN_01"/>
    <s v="CANCELADO"/>
    <s v="FLAT"/>
    <s v="REDE OK"/>
    <s v="BLOQUEADO"/>
    <d v="2025-02-18T00:00:00"/>
    <s v="-"/>
    <s v="NA"/>
    <s v="NA"/>
    <s v="MGALN-MGCCN"/>
    <x v="5"/>
    <s v="MGUBR"/>
    <s v="MGALN"/>
    <m/>
    <s v="UBERLÂNDIA"/>
    <x v="4"/>
    <m/>
    <s v="22/02 - Depende ativar ALN-HL5D, HL4 de UBR sem portas; 2/20/2025 - O sinóptico foi feito para HL5 de UAP e o estruturante tem a topologia para MGALN"/>
    <s v="NÃO"/>
    <s v="CANCELADO"/>
    <s v="REDE OK"/>
    <s v="BLOQUEADO"/>
    <s v="TELEMONT MG"/>
    <s v="-"/>
    <s v="-"/>
    <x v="1"/>
    <n v="525528"/>
    <s v="Aprovado HQ"/>
    <x v="3"/>
    <m/>
    <m/>
    <m/>
    <e v="#REF!"/>
    <m/>
    <m/>
    <s v="N/A"/>
    <s v="REDE OK"/>
    <d v="2024-12-01T00:00:00"/>
    <s v="-"/>
    <m/>
    <s v="CONSTRUÍDO"/>
    <s v="OSP/IMPL"/>
    <s v="500K"/>
    <n v="0"/>
    <m/>
  </r>
  <r>
    <s v="MGOSC"/>
    <s v="M2024EST_MGOSC_01"/>
    <s v="CANCELADO"/>
    <s v="NÃO"/>
    <s v="CANCELADO"/>
    <s v="CANCELADO"/>
    <s v="-"/>
    <s v="-"/>
    <s v="NA"/>
    <s v="NA"/>
    <s v="MGUBR-MGOSC-MGUBR"/>
    <x v="5"/>
    <s v="MGUBR"/>
    <s v="MGUBR"/>
    <m/>
    <s v="UBERLÂNDIA"/>
    <x v="4"/>
    <m/>
    <m/>
    <s v="NÃO"/>
    <s v="CANCELADO"/>
    <s v="CANCELADO"/>
    <s v="CANCELADO"/>
    <s v="TELEMONT MG"/>
    <s v="-"/>
    <s v="-"/>
    <x v="1"/>
    <n v="525530"/>
    <s v="Aprovado HQ"/>
    <x v="3"/>
    <m/>
    <m/>
    <m/>
    <e v="#REF!"/>
    <m/>
    <m/>
    <s v="N/A"/>
    <s v="CANCELADO"/>
    <d v="2024-12-01T00:00:00"/>
    <s v="-"/>
    <m/>
    <s v="CANCELADO"/>
    <s v="OSP/IMPL"/>
    <s v="500K"/>
    <n v="1"/>
    <m/>
  </r>
  <r>
    <s v="MGUBN"/>
    <s v="M2024EST_MGUBN_01"/>
    <s v="CANCELADO"/>
    <s v="NÃO"/>
    <s v="CANCELADO"/>
    <s v="CANCELADO"/>
    <s v="-"/>
    <s v="-"/>
    <s v="NA"/>
    <s v="NA"/>
    <s v="MGCIN-MGUBN-MGCIN"/>
    <x v="5"/>
    <s v="MGUBR"/>
    <s v="MGCIN"/>
    <m/>
    <s v="UBERLÂNDIA"/>
    <x v="4"/>
    <s v="-"/>
    <s v="-"/>
    <s v="NÃO"/>
    <s v="CANCELADO"/>
    <s v="CANCELADO"/>
    <s v="CANCELADO"/>
    <s v="TELEMONT MG"/>
    <s v="-"/>
    <s v="-"/>
    <x v="1"/>
    <n v="523441"/>
    <s v="Regional"/>
    <x v="3"/>
    <m/>
    <m/>
    <m/>
    <e v="#REF!"/>
    <m/>
    <m/>
    <s v="N/A"/>
    <d v="2024-11-25T00:00:00"/>
    <d v="2024-11-30T00:00:00"/>
    <s v="-"/>
    <s v="Valor total R$36.729,35, tem 40m de canalização"/>
    <s v="ALTO CUSTO"/>
    <s v="OSP/PROJETO"/>
    <s v="500K"/>
    <n v="0"/>
    <m/>
  </r>
  <r>
    <s v="MGUES"/>
    <s v="M2024EST_MGUES_01"/>
    <s v="CANCELADO"/>
    <s v="NÃO"/>
    <s v="CANCELADO"/>
    <s v="CANCELADO"/>
    <s v="-"/>
    <s v="-"/>
    <s v="NA"/>
    <s v="NA"/>
    <s v="MGUPB-MGUES-MGUPB"/>
    <x v="5"/>
    <s v="MGUBR"/>
    <s v="MGUPB"/>
    <m/>
    <s v="UBERLÂNDIA"/>
    <x v="4"/>
    <s v="-"/>
    <s v="-"/>
    <s v="NÃO"/>
    <s v="CANCELADO"/>
    <s v="CANCELADO"/>
    <s v="CANCELADO"/>
    <s v="TELEMONT MG"/>
    <s v="-"/>
    <s v="-"/>
    <x v="1"/>
    <n v="523453"/>
    <s v="Regional"/>
    <x v="3"/>
    <m/>
    <m/>
    <m/>
    <e v="#REF!"/>
    <m/>
    <m/>
    <s v="N/A"/>
    <d v="2024-11-27T00:00:00"/>
    <d v="2024-12-02T00:00:00"/>
    <s v="-"/>
    <s v="Valor total R$ 51.528,86 , "/>
    <s v="ALTO CUSTO"/>
    <s v="OSP/PROJETO"/>
    <s v="500K"/>
    <n v="0"/>
    <m/>
  </r>
  <r>
    <s v="MGUQU"/>
    <s v="M2024EST_MGUQU_01"/>
    <s v="CANCELADO"/>
    <s v="SIM"/>
    <s v="REDE OK"/>
    <s v="BLOQUEADO"/>
    <d v="2025-02-20T00:00:00"/>
    <s v="-"/>
    <s v="NA"/>
    <s v="NA"/>
    <s v="MGUAC-MGUQU-MGUAC"/>
    <x v="5"/>
    <s v="MGUBR"/>
    <s v="MGUAC"/>
    <m/>
    <s v="UBERLÂNDIA"/>
    <x v="4"/>
    <s v="sex 27/12/2024 10:39 - Marcio: Estamos com dificuldades de acessa os sites abaixo"/>
    <s v="22/02 - Depende ativar UAC-HL5D, HL4 de UBR sem portas"/>
    <s v="NÃO"/>
    <s v="CANCELADO"/>
    <s v="REDE OK"/>
    <s v="BLOQUEADO"/>
    <s v="TELEMONT MG"/>
    <s v="-"/>
    <s v="-"/>
    <x v="1"/>
    <n v="523460"/>
    <s v="Regional"/>
    <x v="3"/>
    <m/>
    <m/>
    <m/>
    <e v="#REF!"/>
    <m/>
    <m/>
    <s v="N/A"/>
    <d v="2024-11-29T00:00:00"/>
    <d v="2024-12-04T00:00:00"/>
    <s v="-"/>
    <m/>
    <s v="CONSTRUÍDO"/>
    <s v="OSP/PROJETO"/>
    <s v="500K"/>
    <n v="0"/>
    <m/>
  </r>
  <r>
    <s v="MGRON"/>
    <s v="M2024EST_MGRON_01"/>
    <s v="CANCELADO"/>
    <s v="SIM"/>
    <s v="REDE OK"/>
    <s v="CANCELADO"/>
    <d v="2025-10-17T00:00:00"/>
    <s v="-"/>
    <s v="NA"/>
    <s v="NA"/>
    <s v="MGUPB-MGJBN-MGRON-MGUPB"/>
    <x v="5"/>
    <s v="MGUBR"/>
    <s v="MGUPB"/>
    <m/>
    <s v="UBERLÂNDIA"/>
    <x v="4"/>
    <s v="-"/>
    <s v="-"/>
    <s v="NÃO"/>
    <s v="CANCELADO"/>
    <s v="REDE OK"/>
    <s v="CANCELADO"/>
    <s v="TELEMONT MG"/>
    <s v="-"/>
    <s v="-"/>
    <x v="1"/>
    <n v="523430"/>
    <s v="Aprovado HQ"/>
    <x v="3"/>
    <m/>
    <m/>
    <m/>
    <e v="#REF!"/>
    <m/>
    <m/>
    <s v="N/A"/>
    <d v="2024-11-25T00:00:00"/>
    <d v="2024-11-30T00:00:00"/>
    <s v="-"/>
    <m/>
    <s v="REDE OK"/>
    <s v="OSP/IMPL"/>
    <s v="500K"/>
    <n v="0"/>
    <m/>
  </r>
  <r>
    <s v="MGJBN"/>
    <s v="M2024EST_MGJBN_01"/>
    <s v="CANCELADO"/>
    <s v="SIM"/>
    <s v="REDE OK"/>
    <s v="CANCELADO"/>
    <d v="2025-10-17T00:00:00"/>
    <s v="-"/>
    <s v="NA"/>
    <s v="NA"/>
    <s v="MGUPB-MGJBN-MGRON-MGUPB"/>
    <x v="5"/>
    <s v="MGUBR"/>
    <s v="MGUPB"/>
    <m/>
    <s v="UBERLÂNDIA"/>
    <x v="4"/>
    <s v="-"/>
    <s v="-"/>
    <s v="NÃO"/>
    <s v="CANCELADO"/>
    <s v="REDE OK"/>
    <s v="CANCELADO"/>
    <s v="TELEMONT MG"/>
    <s v="-"/>
    <s v="-"/>
    <x v="1"/>
    <n v="523430"/>
    <s v="Aprovado HQ"/>
    <x v="3"/>
    <m/>
    <m/>
    <m/>
    <e v="#REF!"/>
    <m/>
    <m/>
    <s v="N/A"/>
    <d v="2024-11-25T00:00:00"/>
    <d v="2024-11-30T00:00:00"/>
    <s v="-"/>
    <m/>
    <s v="REDE OK"/>
    <s v="OSP/IMPL"/>
    <s v="500K"/>
    <n v="0"/>
    <m/>
  </r>
  <r>
    <s v="MGSUL"/>
    <s v="M2024EST_MGSUL_01"/>
    <s v="CANCELADO"/>
    <s v="SIM"/>
    <s v="REDE OK"/>
    <s v="BLOQUEADO"/>
    <d v="2024-12-11T00:00:00"/>
    <s v="-"/>
    <s v="NA"/>
    <s v="NA"/>
    <s v="MGTYN-MGSUL-MGTYN"/>
    <x v="5"/>
    <s v="MGUBR"/>
    <s v="MGTYN"/>
    <m/>
    <s v="UBERLÂNDIA"/>
    <x v="4"/>
    <s v="REDE ENTREGUE CONFORME TOPOLOGIA ESTRUTURANTE"/>
    <s v="22/02 - Depende ativar TYN-HL5D, HL4 de UBR sem portas;  Faltam OE´s de ativação dos links"/>
    <s v="NÃO"/>
    <s v="CANCELADO"/>
    <s v="REDE OK"/>
    <s v="BLOQUEADO"/>
    <s v="TELEMONT MG"/>
    <s v="-"/>
    <s v="-"/>
    <x v="1"/>
    <n v="523456"/>
    <s v="Aprovado HQ"/>
    <x v="3"/>
    <m/>
    <m/>
    <m/>
    <e v="#REF!"/>
    <m/>
    <m/>
    <s v="N/A"/>
    <d v="2024-11-28T00:00:00"/>
    <d v="2024-12-03T00:00:00"/>
    <s v="-"/>
    <m/>
    <s v="CONSTRUÍDO"/>
    <s v="OSP/IMPL"/>
    <s v="500K"/>
    <n v="0"/>
    <m/>
  </r>
  <r>
    <s v="MGCLN"/>
    <s v="M2024EST_MGCLN_01"/>
    <s v="CANCELADO"/>
    <s v="NÃO"/>
    <s v="CANCELADO"/>
    <s v="CANCELADO"/>
    <s v="-"/>
    <s v="-"/>
    <s v="NA"/>
    <s v="NA"/>
    <s v="MGUBR-MGCLN-MGUMU-MGUBR"/>
    <x v="5"/>
    <s v="MGUBR"/>
    <s v="MGUBR"/>
    <m/>
    <s v="UBERLÂNDIA"/>
    <x v="4"/>
    <s v="-"/>
    <s v="-"/>
    <s v="NÃO"/>
    <s v="CANCELADO"/>
    <s v="CANCELADO"/>
    <s v="CANCELADO"/>
    <s v="TELEMONT MG"/>
    <s v="-"/>
    <s v="-"/>
    <x v="1"/>
    <n v="523446"/>
    <s v="Regional"/>
    <x v="3"/>
    <m/>
    <m/>
    <m/>
    <e v="#REF!"/>
    <m/>
    <m/>
    <s v="N/A"/>
    <d v="2024-11-27T00:00:00"/>
    <d v="2024-12-02T00:00:00"/>
    <s v="-"/>
    <m/>
    <s v="CANCELADO"/>
    <s v="OSP/IMPL"/>
    <s v="500K"/>
    <n v="0"/>
    <m/>
  </r>
  <r>
    <s v="MGUMU"/>
    <s v="M2024EST_MGUMU_01"/>
    <s v="CANCELADO"/>
    <s v="NÃO"/>
    <s v="CANCELADO"/>
    <s v="CANCELADO"/>
    <s v="-"/>
    <s v="-"/>
    <s v="NA"/>
    <s v="NA"/>
    <s v="MGUBR-MGCLN-MGUMU-MGUBR"/>
    <x v="5"/>
    <s v="MGUBR"/>
    <s v="MGUBR"/>
    <m/>
    <s v="UBERLÂNDIA"/>
    <x v="4"/>
    <s v="-"/>
    <s v="-"/>
    <s v="NÃO"/>
    <s v="CANCELADO"/>
    <s v="CANCELADO"/>
    <s v="CANCELADO"/>
    <s v="TELEMONT MG"/>
    <s v="-"/>
    <s v="-"/>
    <x v="1"/>
    <n v="523446"/>
    <s v="Empreiteira"/>
    <x v="3"/>
    <m/>
    <m/>
    <m/>
    <e v="#REF!"/>
    <m/>
    <m/>
    <s v="N/A"/>
    <d v="2024-11-27T00:00:00"/>
    <d v="2024-12-02T00:00:00"/>
    <s v="-"/>
    <m/>
    <s v="CANCELADO"/>
    <s v="OSP/IMPL"/>
    <s v="500K"/>
    <n v="0"/>
    <m/>
  </r>
  <r>
    <s v="MGBRN"/>
    <s v="M2024EST_MGBRN_01"/>
    <s v="CANCELADO"/>
    <s v="NÃO"/>
    <s v="CANCELADO"/>
    <s v="CANCELADO"/>
    <s v="-"/>
    <s v="-"/>
    <s v="NA"/>
    <s v="NA"/>
    <s v="MGUBR-MGBRN-MGUBR"/>
    <x v="5"/>
    <s v="MGUBR"/>
    <s v="MGUBR"/>
    <m/>
    <s v="UBERLÂNDIA"/>
    <x v="4"/>
    <s v="seg 09/12/2024 10:50 - Gabriel: "/>
    <s v="-"/>
    <s v="NÃO"/>
    <s v="CANCELADO"/>
    <s v="CANCELADO"/>
    <s v="CANCELADO"/>
    <s v="TELEMONT MG"/>
    <s v="-"/>
    <s v="-"/>
    <x v="1"/>
    <n v="523454"/>
    <s v="Aprovado HQ"/>
    <x v="3"/>
    <m/>
    <m/>
    <m/>
    <e v="#REF!"/>
    <m/>
    <m/>
    <s v="N/A"/>
    <d v="2024-11-27T00:00:00"/>
    <d v="2024-12-02T00:00:00"/>
    <s v="-"/>
    <m/>
    <s v="CANCELADO"/>
    <s v="OSP/IMPL"/>
    <s v="500K"/>
    <n v="0"/>
    <m/>
  </r>
  <r>
    <s v="MGSCZ"/>
    <s v="M2024EST_MGSCZ_01"/>
    <s v="CANCELADO"/>
    <s v="SIM"/>
    <s v="REDE OK"/>
    <s v="ATIVO"/>
    <s v="-"/>
    <d v="2025-05-23T00:00:00"/>
    <s v="NA"/>
    <s v="NA"/>
    <s v="MGCIN-MGSCZ-MGCIN"/>
    <x v="5"/>
    <s v="MGUBR"/>
    <s v="MGCIN"/>
    <m/>
    <s v="UBERLÂNDIA"/>
    <x v="4"/>
    <s v="seg 21/10/2024 18:40 - Albino: Devido ao alto custo, tivemos uma 2ª EMISSÃO de projeto para o SITE MGSCZ | MGCIN-MGSCZ-MGCIN, projeto conforme estruturante._x000a_Projeto em anexado inserido no PPI."/>
    <s v="22/04 - Depende ativar o concentrador CIN-HL5D que ainda não foi construído"/>
    <s v="NÃO"/>
    <s v="CANCELADO"/>
    <s v="REDE OK"/>
    <s v="ATIVO"/>
    <s v="TELEMONT MG"/>
    <s v="-"/>
    <s v="-"/>
    <x v="1"/>
    <n v="523439"/>
    <s v="Aprovado HQ"/>
    <x v="0"/>
    <m/>
    <m/>
    <m/>
    <e v="#REF!"/>
    <m/>
    <m/>
    <s v="N/A"/>
    <d v="2024-11-25T00:00:00"/>
    <d v="2024-11-30T00:00:00"/>
    <s v="-"/>
    <m/>
    <s v="CONSTRUÍDO"/>
    <s v="OSP/IMPL"/>
    <s v="500K"/>
    <n v="1"/>
    <m/>
  </r>
  <r>
    <s v="MGVSE"/>
    <s v="M2024EST_MGVSE_01"/>
    <s v="ATIVO"/>
    <s v="SIM"/>
    <s v="REDE OK"/>
    <s v="ATIVO"/>
    <d v="2024-08-12T00:00:00"/>
    <d v="2024-09-27T00:00:00"/>
    <s v="NA"/>
    <s v="NA"/>
    <s v="MGBHN-MGJDS-MGVSE-MGBHN"/>
    <x v="1"/>
    <s v="MGBHN"/>
    <s v="MGBHN"/>
    <s v="ATIVO HL4"/>
    <s v="VESPASIANO"/>
    <x v="1"/>
    <s v="REDE ENTREGUE CONFORME TOPOLOGIA ESTRUTURANTE"/>
    <m/>
    <s v="NÃO"/>
    <s v="ATIVO"/>
    <s v="REDE OK"/>
    <s v="ATIVO"/>
    <s v="TELEMONT MG"/>
    <s v="-"/>
    <s v="-"/>
    <x v="1"/>
    <n v="506503"/>
    <s v="Aprovado HQ"/>
    <x v="0"/>
    <m/>
    <m/>
    <m/>
    <m/>
    <m/>
    <m/>
    <s v="N/A"/>
    <s v="REDE OK"/>
    <s v="ATIVO"/>
    <s v="-"/>
    <m/>
    <s v="CONSTRUÍDO"/>
    <s v="O&amp;M"/>
    <s v="CONSTRUÍDO"/>
    <n v="0"/>
    <m/>
  </r>
  <r>
    <s v="MGGML"/>
    <s v="M2024EST_MGGML_01"/>
    <s v="CANCELADO"/>
    <s v="NÃO"/>
    <s v="CANCELADO"/>
    <s v="CANCELADO"/>
    <s v="-"/>
    <s v="-"/>
    <s v="NA"/>
    <s v="NA"/>
    <s v="MGUAC-MGGML-MGCGB-MGUAC"/>
    <x v="5"/>
    <s v="MGUBR"/>
    <s v="MGUAC"/>
    <m/>
    <s v="UBERLÂNDIA"/>
    <x v="4"/>
    <s v="-"/>
    <s v="-"/>
    <s v="NÃO"/>
    <s v="CANCELADO"/>
    <s v="CANCELADO"/>
    <s v="CANCELADO"/>
    <s v="TELEMONT MG"/>
    <s v="-"/>
    <s v="-"/>
    <x v="1"/>
    <n v="523457"/>
    <s v="Regional"/>
    <x v="3"/>
    <m/>
    <m/>
    <m/>
    <e v="#REF!"/>
    <m/>
    <m/>
    <s v="N/A"/>
    <d v="2024-11-28T00:00:00"/>
    <d v="2024-12-03T00:00:00"/>
    <s v="-"/>
    <m/>
    <s v="REVALIDAÇÃO DE CUSTO"/>
    <s v="OSP/IMPL"/>
    <s v="500K"/>
    <n v="0"/>
    <m/>
  </r>
  <r>
    <s v="MGCGB"/>
    <s v="M2024EST_MGCGB_01"/>
    <s v="CANCELADO"/>
    <s v="NÃO"/>
    <s v="CANCELADO"/>
    <s v="CANCELADO"/>
    <s v="-"/>
    <s v="-"/>
    <s v="NA"/>
    <s v="NA"/>
    <s v="MGUAC-MGGML-MGCGB-MGUAC"/>
    <x v="5"/>
    <s v="MGUBR"/>
    <s v="MGUAC"/>
    <m/>
    <s v="UBERLÂNDIA"/>
    <x v="4"/>
    <s v="-"/>
    <s v="-"/>
    <s v="NÃO"/>
    <s v="CANCELADO"/>
    <s v="CANCELADO"/>
    <s v="CANCELADO"/>
    <s v="TELEMONT MG"/>
    <s v="-"/>
    <s v="-"/>
    <x v="1"/>
    <n v="523457"/>
    <s v="Empreiteira"/>
    <x v="3"/>
    <m/>
    <m/>
    <m/>
    <e v="#REF!"/>
    <m/>
    <m/>
    <s v="N/A"/>
    <d v="2024-11-28T00:00:00"/>
    <d v="2024-12-03T00:00:00"/>
    <s v="-"/>
    <m/>
    <s v="REVALIDAÇÃO DE CUSTO"/>
    <s v="OSP/IMPL"/>
    <s v="500K"/>
    <n v="0"/>
    <m/>
  </r>
  <r>
    <s v="MGGCU"/>
    <s v="M2023_MGGCU_01"/>
    <s v="ATIVO"/>
    <s v="SIM"/>
    <s v="REDE OK"/>
    <s v="ATIVO"/>
    <d v="2025-03-18T00:00:00"/>
    <d v="2025-03-20T00:00:00"/>
    <s v="NA"/>
    <s v="NA"/>
    <s v="MGG37-MGGCU-MGG37"/>
    <x v="1"/>
    <s v="MGG37"/>
    <s v="MGG37"/>
    <s v="Ativo"/>
    <s v="CONTAGEM"/>
    <x v="1"/>
    <s v="11/02 - REUNIÃO DO 500K - Solicitado avaliação para atendimento via rádio"/>
    <m/>
    <s v="NÃO"/>
    <s v="ATIVO"/>
    <s v="REDE OK"/>
    <s v="ATIVO"/>
    <s v="TELEMONT MG"/>
    <s v="-"/>
    <s v="-"/>
    <x v="1"/>
    <n v="508076"/>
    <s v="Aprovado HQ"/>
    <x v="0"/>
    <m/>
    <m/>
    <m/>
    <m/>
    <m/>
    <m/>
    <s v="N/A"/>
    <s v="LICENÇA"/>
    <s v="PENDENCIA PROJETO"/>
    <s v="-"/>
    <s v="REVISAR PROJETO PARA TRAVESSIA NA BR381.10/10 REVISAR PROJETO PARA TRAVESSIA NA BR381."/>
    <s v="REDE OK"/>
    <s v="TELEMONT"/>
    <s v="LICENÇA"/>
    <n v="1"/>
    <m/>
  </r>
  <r>
    <s v="MGUCP"/>
    <s v="M2024EST_MGUCP_01"/>
    <s v="CANCELADO"/>
    <s v="SIM"/>
    <s v="REDE OK"/>
    <s v="NÃO ATIVADO"/>
    <d v="2024-12-12T00:00:00"/>
    <s v="-"/>
    <s v="NA"/>
    <s v="NA"/>
    <s v="MGUAC-MGUCP-MGUAC"/>
    <x v="5"/>
    <s v="MGUBR"/>
    <s v="MGUAC"/>
    <m/>
    <s v="UBERLÂNDIA"/>
    <x v="4"/>
    <s v="16/06/2025 - Arthur: status até entação era PROJETO METRO_x000a_REDE ENTREGUE CONFORME TOPOLOGIA ESTRUTURANTE"/>
    <s v="22/02 - Depende ativar UAC-HL5D, HL4 de UBR sem portas; 2/20/2025 - Portas definidas em MGUAC iguais para as metro IPN e UCO. / Faltam ajsute do sinóptico e OE´s"/>
    <s v="NÃO"/>
    <s v="CANCELADO"/>
    <s v="REDE OK"/>
    <s v="NÃO ATIVADO"/>
    <s v="TELEMONT MG"/>
    <s v="-"/>
    <s v="-"/>
    <x v="1"/>
    <n v="523459"/>
    <s v="Aprovado HQ"/>
    <x v="3"/>
    <m/>
    <m/>
    <m/>
    <e v="#REF!"/>
    <m/>
    <m/>
    <s v="N/A"/>
    <d v="2024-11-28T00:00:00"/>
    <d v="2024-12-03T00:00:00"/>
    <s v="-"/>
    <m/>
    <s v="CONSTRUÍDO"/>
    <s v="OSP/IMPL"/>
    <s v="500K"/>
    <n v="1"/>
    <m/>
  </r>
  <r>
    <s v="MGSHN"/>
    <s v="M2024EST_MGSHN_01"/>
    <s v="CANCELADO"/>
    <s v="SIM"/>
    <s v="REDE OK"/>
    <s v="NÃO ATIVADO"/>
    <d v="2024-12-10T00:00:00"/>
    <s v="-"/>
    <s v="NA"/>
    <s v="NA"/>
    <s v="MGTYN-MGSHN-MGTYN"/>
    <x v="5"/>
    <s v="MGUBR"/>
    <s v="MGTYN"/>
    <m/>
    <s v="UBERLÂNDIA"/>
    <x v="4"/>
    <s v="16/06/2025 - Arthur: status até entação era PROJETO METRO_x000a_REDE ENTREGUE CONFORME TOPOLOGIA ESTRUTURANTE"/>
    <s v="22/02 - Depende ativar TYN-HL5D, HL4 de UBR sem portas;  2/20/2025 - Falta correção do sinóptico do site MGTYN. / Faltam OE´s de ativação dos links"/>
    <s v="NÃO"/>
    <s v="CANCELADO"/>
    <s v="REDE OK"/>
    <s v="NÃO ATIVADO"/>
    <s v="TELEMONT MG"/>
    <s v="-"/>
    <s v="-"/>
    <x v="1"/>
    <n v="523455"/>
    <s v="Aprovado HQ"/>
    <x v="3"/>
    <m/>
    <m/>
    <m/>
    <e v="#REF!"/>
    <m/>
    <m/>
    <s v="N/A"/>
    <d v="2024-11-28T00:00:00"/>
    <d v="2024-12-03T00:00:00"/>
    <s v="-"/>
    <m/>
    <s v="CONSTRUÍDO"/>
    <s v="OSP/IMPL"/>
    <s v="500K"/>
    <n v="1"/>
    <m/>
  </r>
  <r>
    <s v="MGUMH"/>
    <s v="M2024EST_MGUMH_01"/>
    <s v="CANCELADO"/>
    <s v="SIM"/>
    <s v="REDE OK"/>
    <s v="NÃO ATIVADO"/>
    <d v="2024-12-10T00:00:00"/>
    <s v="-"/>
    <s v="NA"/>
    <s v="NA"/>
    <s v="MGALN-MGUMH-MGALN"/>
    <x v="5"/>
    <s v="MGUBR"/>
    <s v="MGALN"/>
    <m/>
    <s v="UBERLÂNDIA"/>
    <x v="4"/>
    <s v="16/06/2025 - Arthur: status até entação era PROJETO METRO_x000a_REDE ENTREGUE CONFORME TOPOLOGIA ESTRUTURANTE"/>
    <s v="22/02 - Depende ativar ALN-HL5D, HL4 de UBR sem portas; Faltam ajsute do sinóptico e OE´s"/>
    <s v="NÃO"/>
    <s v="CANCELADO"/>
    <s v="REDE OK"/>
    <s v="NÃO ATIVADO"/>
    <s v="TELEMONT MG"/>
    <s v="-"/>
    <s v="-"/>
    <x v="1"/>
    <n v="523443"/>
    <s v="Aprovado HQ"/>
    <x v="3"/>
    <m/>
    <m/>
    <m/>
    <e v="#REF!"/>
    <m/>
    <m/>
    <s v="N/A"/>
    <d v="2024-11-25T00:00:00"/>
    <d v="2024-11-30T00:00:00"/>
    <s v="-"/>
    <m/>
    <s v="CONSTRUÍDO"/>
    <s v="OSP/IMPL"/>
    <s v="500K"/>
    <n v="1"/>
    <m/>
  </r>
  <r>
    <s v="MGUPD"/>
    <s v="M2024EST_MGUPD_01"/>
    <s v="CANCELADO"/>
    <s v="NÃO"/>
    <s v="CANCELADO"/>
    <s v="CANCELADO"/>
    <s v="-"/>
    <s v="-"/>
    <s v="NA"/>
    <s v="NA"/>
    <s v="MGUBR-MGUPD-MGUBR"/>
    <x v="5"/>
    <s v="MGUBR"/>
    <s v="MGUBR"/>
    <m/>
    <s v="UBERLÂNDIA"/>
    <x v="4"/>
    <s v="ter 05/11/2024 18:16 - Leonardo: Das topologias listadas para construção de rede externa, haverá necessidade de revisão ou alteração de projeto?_x000a__x000a_Segue cenário para avaliar as topologias criadas para construção de rede externa._x000a__x000a_Os sites MGUDD e MGUPD pelo informado tiveram alteração na sigla, site MGUPD alterado para MGOSD e o site MGUDD modificado para MGULI._x000a__x000a_TOPOLOGIAS - SITES UBERLÂNDIA //// MGUTP-MGUPD-MGUTP////MGUTP-MGUDD-MGUTP"/>
    <s v="-"/>
    <s v="NÃO"/>
    <s v="CANCELADO"/>
    <s v="CANCELADO"/>
    <s v="CANCELADO"/>
    <s v="TELEMONT MG"/>
    <s v="-"/>
    <s v="-"/>
    <x v="1"/>
    <n v="525531"/>
    <s v="Aprovado HQ"/>
    <x v="3"/>
    <m/>
    <m/>
    <m/>
    <e v="#REF!"/>
    <m/>
    <m/>
    <s v="N/A"/>
    <d v="2024-11-26T00:00:00"/>
    <d v="2024-12-01T00:00:00"/>
    <s v="-"/>
    <m/>
    <s v="CANCELADO"/>
    <s v="OSP/PROJETO"/>
    <s v="500K"/>
    <n v="0"/>
    <m/>
  </r>
  <r>
    <s v="MGUSO"/>
    <s v="HL4_USO"/>
    <s v="CANCELADO"/>
    <s v="NÃO"/>
    <s v="CANCELADO"/>
    <s v="CANCELADO"/>
    <s v="-"/>
    <s v="-"/>
    <s v="NA"/>
    <s v="NA"/>
    <s v="MGUTP-MGUSO-MGUTP"/>
    <x v="6"/>
    <s v="MGUSO"/>
    <s v="-"/>
    <m/>
    <s v="UBERLÂNDIA"/>
    <x v="4"/>
    <s v="Sex 24/05/2024 11:58 - Albino: segue projetos"/>
    <s v="-"/>
    <s v="SIM"/>
    <s v="CANCELADO"/>
    <s v="CANCELADO"/>
    <s v="CANCELADO"/>
    <s v="ONDACOM"/>
    <s v="-"/>
    <s v="-"/>
    <x v="1"/>
    <n v="510421"/>
    <s v="Aprovado HQ"/>
    <x v="3"/>
    <m/>
    <m/>
    <m/>
    <e v="#REF!"/>
    <m/>
    <m/>
    <s v="N/A"/>
    <d v="2024-11-28T00:00:00"/>
    <s v="ATIVO"/>
    <s v="-"/>
    <m/>
    <s v="CANCELADO"/>
    <s v="OSP/IMPL"/>
    <s v="500K"/>
    <n v="0"/>
    <m/>
  </r>
  <r>
    <s v="MGRAL"/>
    <s v="M2024EST_MGRAL_01"/>
    <s v="CANCELADO"/>
    <s v="NÃO"/>
    <s v="CANCELADO"/>
    <s v="CANCELADO"/>
    <s v="-"/>
    <s v="-"/>
    <s v="NÃO"/>
    <s v="PENDENTE"/>
    <s v="MGUSO-MGRAL-MGUSO/MGUSO"/>
    <x v="7"/>
    <s v="MGUSO"/>
    <s v="-"/>
    <s v="-"/>
    <s v="UBERLÂNDIA"/>
    <x v="4"/>
    <m/>
    <m/>
    <s v="NÃO"/>
    <s v="CANCELADO"/>
    <s v="CANCELADO"/>
    <s v="CANCELADO"/>
    <s v="ONDACOM"/>
    <s v="-"/>
    <s v="-"/>
    <x v="1"/>
    <n v="514005"/>
    <s v="Regional"/>
    <x v="3"/>
    <m/>
    <m/>
    <m/>
    <e v="#REF!"/>
    <m/>
    <m/>
    <s v="N/A"/>
    <s v="CANCELADO"/>
    <d v="2024-11-16T00:00:00"/>
    <s v="-"/>
    <m/>
    <s v="CANCELADO"/>
    <s v="OSP/IMPL"/>
    <s v="500K"/>
    <n v="0"/>
    <m/>
  </r>
  <r>
    <s v="MGGDN"/>
    <s v="M2024EST_MGGDN_01"/>
    <s v="CANCELADO"/>
    <s v="NÃO"/>
    <s v="CANCELADO"/>
    <s v="CANCELADO"/>
    <s v="-"/>
    <s v="-"/>
    <s v="NA"/>
    <s v="NA"/>
    <s v="MGUSO-MGGDN-MGUSO"/>
    <x v="7"/>
    <s v="MGUSO"/>
    <s v="-"/>
    <s v="-"/>
    <s v="UBERLÂNDIA"/>
    <x v="4"/>
    <s v="-"/>
    <s v="-"/>
    <s v="NÃO"/>
    <s v="CANCELADO"/>
    <s v="CANCELADO"/>
    <s v="CANCELADO"/>
    <s v="ONDACOM"/>
    <s v="-"/>
    <s v="-"/>
    <x v="1"/>
    <n v="514003"/>
    <s v="Regional"/>
    <x v="3"/>
    <m/>
    <m/>
    <m/>
    <e v="#REF!"/>
    <m/>
    <m/>
    <s v="N/A"/>
    <d v="2024-11-07T00:00:00"/>
    <d v="2024-11-12T00:00:00"/>
    <s v="-"/>
    <m/>
    <s v="CANCELADO"/>
    <s v="OSP/IMPL"/>
    <s v="500K"/>
    <n v="0"/>
    <m/>
  </r>
  <r>
    <s v="MGUSE"/>
    <s v="M2024EST_MGUSE_01"/>
    <s v="CANCELADO"/>
    <s v="SIM"/>
    <s v="REDE OK"/>
    <s v="BLOQUEADO"/>
    <d v="2024-11-29T00:00:00"/>
    <s v="-"/>
    <s v="NA"/>
    <s v="NA"/>
    <s v="MGUSO-MGUSE-MGUSO"/>
    <x v="5"/>
    <s v="MGUSO"/>
    <s v="MGUSO"/>
    <m/>
    <s v="UBERLÂNDIA"/>
    <x v="4"/>
    <s v="REDE ENTREGUE CONFORME TOPOLOGIA ESTRUTURANTE"/>
    <s v="MGUSO - HL4"/>
    <s v="NÃO"/>
    <s v="CANCELADO"/>
    <s v="REDE OK"/>
    <s v="BLOQUEADO"/>
    <s v="ONDACOM"/>
    <s v="-"/>
    <s v="-"/>
    <x v="1"/>
    <n v="514181"/>
    <s v="Aprovado HQ"/>
    <x v="3"/>
    <m/>
    <m/>
    <m/>
    <e v="#REF!"/>
    <m/>
    <m/>
    <s v="N/A"/>
    <d v="2024-11-26T00:00:00"/>
    <d v="2024-12-01T00:00:00"/>
    <s v="-"/>
    <m/>
    <s v="CONSTRUÍDO"/>
    <s v="OSP/IMPL"/>
    <s v="500K"/>
    <n v="1"/>
    <m/>
  </r>
  <r>
    <s v="MGUSZ"/>
    <s v="M2024EST_MGUSZ_01"/>
    <s v="CANCELADO"/>
    <s v="SIM"/>
    <s v="REDE OK"/>
    <s v="BLOQUEADO"/>
    <d v="2024-11-29T00:00:00"/>
    <s v="-"/>
    <s v="NA"/>
    <s v="NA"/>
    <s v="MGUSO-MGUSZ-MGUSO"/>
    <x v="5"/>
    <s v="MGUSO"/>
    <s v="MGUSO"/>
    <m/>
    <s v="UBERLÂNDIA"/>
    <x v="4"/>
    <s v="REDE ENTREGUE CONFORME TOPOLOGIA ESTRUTURANTE"/>
    <s v="MGUSO - HL4"/>
    <s v="NÃO"/>
    <s v="CANCELADO"/>
    <s v="REDE OK"/>
    <s v="BLOQUEADO"/>
    <s v="ONDACOM"/>
    <s v="-"/>
    <s v="-"/>
    <x v="1"/>
    <n v="514183"/>
    <s v="Aprovado HQ"/>
    <x v="3"/>
    <m/>
    <m/>
    <m/>
    <e v="#REF!"/>
    <m/>
    <m/>
    <s v="N/A"/>
    <d v="2024-11-26T00:00:00"/>
    <d v="2024-12-01T00:00:00"/>
    <s v="-"/>
    <m/>
    <s v="CONSTRUÍDO"/>
    <s v="OSP/IMPL"/>
    <s v="500K"/>
    <n v="1"/>
    <m/>
  </r>
  <r>
    <s v="MGULB"/>
    <s v="M2024EST_MGULB_01"/>
    <s v="CANCELADO"/>
    <s v="SIM"/>
    <s v="REDE OK"/>
    <s v="BLOQUEADO"/>
    <d v="2025-01-09T00:00:00"/>
    <s v="-"/>
    <s v="NA"/>
    <s v="NA"/>
    <s v="MGUSO-MGULB-MGUSO"/>
    <x v="5"/>
    <s v="MGUSO"/>
    <s v="MGUSO"/>
    <m/>
    <s v="UBERLÂNDIA"/>
    <x v="4"/>
    <s v="REDE ENTREGUE CONFORME TOPOLOGIA ESTRUTURANTE"/>
    <m/>
    <s v="NÃO"/>
    <s v="CANCELADO"/>
    <s v="REDE OK"/>
    <s v="BLOQUEADO"/>
    <s v="ONDACOM"/>
    <s v="-"/>
    <s v="-"/>
    <x v="1"/>
    <n v="514185"/>
    <s v="Aprovado HQ"/>
    <x v="3"/>
    <m/>
    <m/>
    <m/>
    <e v="#REF!"/>
    <m/>
    <m/>
    <s v="N/A"/>
    <d v="2024-11-28T00:00:00"/>
    <d v="2024-12-03T00:00:00"/>
    <s v="-"/>
    <m/>
    <s v="CONSTRUÍDO"/>
    <s v="OSP/IMPL"/>
    <s v="500K"/>
    <n v="0"/>
    <m/>
  </r>
  <r>
    <s v="MGUMT"/>
    <s v="MGUMT"/>
    <s v="CANCELADO"/>
    <s v="FLAT"/>
    <s v="CANCELADO"/>
    <s v="CANCELADO"/>
    <s v="-"/>
    <s v="-"/>
    <s v="NA"/>
    <s v="NA"/>
    <s v="MGRAL-MGUMT"/>
    <x v="5"/>
    <s v="MGUSO"/>
    <s v="MGRAL"/>
    <m/>
    <s v="UBERLÂNDIA"/>
    <x v="4"/>
    <m/>
    <m/>
    <s v="NÃO"/>
    <s v="CANCELADO"/>
    <s v="CANCELADO"/>
    <s v="CANCELADO"/>
    <s v="ONDACOM"/>
    <s v="-"/>
    <s v="-"/>
    <x v="1"/>
    <n v="527741"/>
    <s v="Regional"/>
    <x v="3"/>
    <m/>
    <m/>
    <m/>
    <e v="#REF!"/>
    <m/>
    <m/>
    <s v="N/A"/>
    <s v="CANCELADO"/>
    <d v="2024-12-03T00:00:00"/>
    <s v="-"/>
    <m/>
    <s v="REVALIDAÇÃO DE CUSTO"/>
    <s v="OSP/IMPL"/>
    <s v="500K"/>
    <n v="0"/>
    <m/>
  </r>
  <r>
    <s v="MGUXJ"/>
    <s v="M2024EST_MGUXJ_01"/>
    <s v="CANCELADO"/>
    <s v="NÃO"/>
    <s v="CANCELADO"/>
    <s v="CANCELADO"/>
    <s v="-"/>
    <s v="-"/>
    <s v="NA"/>
    <s v="NA"/>
    <s v="MGGDN-MGUXJ-MGUJS-MGGDN"/>
    <x v="5"/>
    <s v="MGUSO"/>
    <s v="MGGDN"/>
    <m/>
    <s v="UBERLÂNDIA"/>
    <x v="4"/>
    <s v="-"/>
    <s v="-"/>
    <s v="NÃO"/>
    <s v="CANCELADO"/>
    <s v="CANCELADO"/>
    <s v="CANCELADO"/>
    <s v="ONDACOM"/>
    <s v="-"/>
    <s v="-"/>
    <x v="1"/>
    <n v="514167"/>
    <s v="Aprovado HQ"/>
    <x v="3"/>
    <m/>
    <m/>
    <m/>
    <e v="#REF!"/>
    <m/>
    <m/>
    <s v="N/A"/>
    <d v="2024-11-29T00:00:00"/>
    <d v="2024-12-04T00:00:00"/>
    <s v="-"/>
    <m/>
    <s v="REVALIDAÇÃO DE CUSTO"/>
    <s v="OSP/IMPL"/>
    <s v="500K"/>
    <n v="0"/>
    <m/>
  </r>
  <r>
    <s v="MGUJS"/>
    <s v="M2024EST_MGUJS_01"/>
    <s v="CANCELADO"/>
    <s v="NÃO"/>
    <s v="CANCELADO"/>
    <s v="CANCELADO"/>
    <s v="-"/>
    <s v="-"/>
    <s v="NA"/>
    <s v="NA"/>
    <s v="MGGDN-MGUXJ-MGUJS-MGGDN"/>
    <x v="5"/>
    <s v="MGUSO"/>
    <s v="MGGDN"/>
    <m/>
    <s v="UBERLÂNDIA"/>
    <x v="4"/>
    <s v="-"/>
    <s v="-"/>
    <s v="NÃO"/>
    <s v="CANCELADO"/>
    <s v="CANCELADO"/>
    <s v="CANCELADO"/>
    <s v="ONDACOM"/>
    <s v="-"/>
    <s v="-"/>
    <x v="1"/>
    <n v="514167"/>
    <s v="Aprovado HQ"/>
    <x v="3"/>
    <m/>
    <m/>
    <m/>
    <e v="#REF!"/>
    <m/>
    <m/>
    <s v="N/A"/>
    <d v="2024-11-29T00:00:00"/>
    <d v="2024-12-04T00:00:00"/>
    <s v="-"/>
    <m/>
    <s v="REVALIDAÇÃO DE CUSTO"/>
    <s v="OSP/IMPL"/>
    <s v="500K"/>
    <n v="0"/>
    <m/>
  </r>
  <r>
    <s v="MGUJK"/>
    <s v="M2024EST_MGUJK_01"/>
    <s v="CANCELADO"/>
    <s v="NÃO"/>
    <s v="CANCELADO"/>
    <s v="CANCELADO"/>
    <s v="-"/>
    <s v="-"/>
    <s v="NA"/>
    <s v="NA"/>
    <s v="MGGDN-MGUJK-MGGDN"/>
    <x v="5"/>
    <s v="MGUSO"/>
    <s v="MGGDN"/>
    <m/>
    <s v="UBERLÂNDIA"/>
    <x v="4"/>
    <s v="-"/>
    <s v="-"/>
    <s v="NÃO"/>
    <s v="CANCELADO"/>
    <s v="CANCELADO"/>
    <s v="CANCELADO"/>
    <s v="ONDACOM"/>
    <s v="-"/>
    <s v="-"/>
    <x v="1"/>
    <n v="514175"/>
    <s v="Aprovado HQ"/>
    <x v="3"/>
    <m/>
    <m/>
    <m/>
    <e v="#REF!"/>
    <m/>
    <m/>
    <s v="N/A"/>
    <d v="2024-11-29T00:00:00"/>
    <d v="2024-12-04T00:00:00"/>
    <s v="-"/>
    <s v="VALIDAÇÃO DE DRAFT - CUSTO ALTO"/>
    <s v="CANCELADO"/>
    <s v="OSP/IMPL"/>
    <s v="500K"/>
    <n v="1"/>
    <m/>
  </r>
  <r>
    <s v="MGUDA"/>
    <s v="M2024EST_MGUDA_01"/>
    <s v="CANCELADO"/>
    <s v="NÃO"/>
    <s v="CANCELADO"/>
    <s v="CANCELADO"/>
    <s v="-"/>
    <s v="-"/>
    <s v="NA"/>
    <s v="NA"/>
    <s v="MGRAL-MGUDA-MGRAL"/>
    <x v="5"/>
    <s v="MGUSO"/>
    <s v="MGRAL"/>
    <m/>
    <s v="UBERLÂNDIA"/>
    <x v="4"/>
    <s v="-"/>
    <s v="-"/>
    <s v="NÃO"/>
    <s v="CANCELADO"/>
    <s v="CANCELADO"/>
    <s v="CANCELADO"/>
    <s v="ONDACOM"/>
    <s v="-"/>
    <s v="-"/>
    <x v="1"/>
    <n v="514176"/>
    <s v="Aprovado HQ"/>
    <x v="3"/>
    <m/>
    <m/>
    <m/>
    <e v="#REF!"/>
    <m/>
    <m/>
    <s v="N/A"/>
    <d v="2024-11-30T00:00:00"/>
    <d v="2024-12-05T00:00:00"/>
    <s v="-"/>
    <m/>
    <s v="CANCELADO"/>
    <s v="OSP/IMPL"/>
    <s v="500K"/>
    <n v="1"/>
    <m/>
  </r>
  <r>
    <s v="MGUOR"/>
    <s v="M2024EST_MGUOR_01"/>
    <s v="CANCELADO"/>
    <s v="SIM"/>
    <s v="REDE OK"/>
    <s v="BLOQUEADO"/>
    <d v="2025-02-21T00:00:00"/>
    <s v="-"/>
    <s v="NA"/>
    <s v="NA"/>
    <s v="MGUSO-MGUOR-MGUSM-MGUSO"/>
    <x v="5"/>
    <s v="MGUSO"/>
    <s v="MGUSO"/>
    <m/>
    <s v="UBERLÂNDIA"/>
    <x v="4"/>
    <s v="REDE ENTREGUE CONFORME TOPOLOGIA ESTRUTURANTE"/>
    <s v="MGUSO - HL4"/>
    <s v="NÃO"/>
    <s v="CANCELADO"/>
    <s v="REDE OK"/>
    <s v="BLOQUEADO"/>
    <s v="ONDACOM"/>
    <s v="-"/>
    <s v="-"/>
    <x v="1"/>
    <n v="514179"/>
    <s v="Aprovado HQ"/>
    <x v="3"/>
    <m/>
    <m/>
    <m/>
    <e v="#REF!"/>
    <m/>
    <m/>
    <s v="N/A"/>
    <d v="2024-11-06T00:00:00"/>
    <d v="2024-11-11T00:00:00"/>
    <s v="-"/>
    <m/>
    <s v="CONSTRUÍDO"/>
    <s v="OSP/IMPL"/>
    <s v="500K"/>
    <n v="0"/>
    <m/>
  </r>
  <r>
    <s v="MGJTR"/>
    <s v="RÁDIOMGJTR"/>
    <s v="ATIVO"/>
    <s v="RÁDIO"/>
    <s v="RÁDIO"/>
    <s v="RÁDIO"/>
    <s v="RADIO"/>
    <s v="RADIO"/>
    <s v="NA"/>
    <s v="NA"/>
    <s v="RÁDIO"/>
    <x v="5"/>
    <s v="RADIO"/>
    <s v="-"/>
    <s v="-"/>
    <s v="JUIZ DE FORA"/>
    <x v="6"/>
    <s v="SEM AÇÃO RE"/>
    <m/>
    <s v="NÃO"/>
    <s v="RÁDIO"/>
    <s v="RÁDIO"/>
    <s v="RÁDIO"/>
    <s v="ENGENHARIA RÁDIO"/>
    <s v="-"/>
    <s v="-"/>
    <x v="1"/>
    <s v="NA"/>
    <s v="NA"/>
    <x v="2"/>
    <m/>
    <m/>
    <m/>
    <e v="#REF!"/>
    <m/>
    <m/>
    <s v="N/A"/>
    <s v="RADIO"/>
    <s v="RÁDIO"/>
    <s v="-"/>
    <m/>
    <s v="CONSTRUÍDO"/>
    <s v="ENGENHARIA TX"/>
    <s v="500K"/>
    <n v="1"/>
    <m/>
  </r>
  <r>
    <s v="MGJRM"/>
    <s v="RÁDIOMGJRM"/>
    <s v="ATIVO"/>
    <s v="RÁDIO"/>
    <s v="RÁDIO"/>
    <s v="RÁDIO"/>
    <s v="RADIO"/>
    <s v="RADIO"/>
    <s v="NA"/>
    <s v="NA"/>
    <s v="RÁDIO"/>
    <x v="5"/>
    <s v="RADIO"/>
    <s v="-"/>
    <s v="-"/>
    <s v="JUIZ DE FORA"/>
    <x v="6"/>
    <s v="SEM AÇÃO RE"/>
    <m/>
    <s v="NÃO"/>
    <s v="RÁDIO"/>
    <s v="RÁDIO"/>
    <s v="RÁDIO"/>
    <s v="ENGENHARIA RÁDIO"/>
    <s v="-"/>
    <s v="-"/>
    <x v="1"/>
    <s v="NA"/>
    <s v="NA"/>
    <x v="2"/>
    <m/>
    <m/>
    <m/>
    <e v="#REF!"/>
    <m/>
    <m/>
    <s v="N/A"/>
    <s v="RADIO"/>
    <s v="RÁDIO"/>
    <s v="-"/>
    <m/>
    <s v="CONSTRUÍDO"/>
    <s v="ENGENHARIA TX"/>
    <s v="500K"/>
    <n v="0"/>
    <m/>
  </r>
  <r>
    <s v="MGLOG"/>
    <s v="RÁDIOMGLOG"/>
    <s v="ATIVO"/>
    <s v="RÁDIO"/>
    <s v="RÁDIO"/>
    <s v="RÁDIO"/>
    <s v="RADIO"/>
    <s v="RADIO"/>
    <s v="NA"/>
    <s v="NA"/>
    <s v="RÁDIO"/>
    <x v="5"/>
    <s v="RADIO"/>
    <s v="-"/>
    <s v="-"/>
    <s v="JUIZ DE FORA"/>
    <x v="6"/>
    <s v="SEM AÇÃO RE"/>
    <m/>
    <s v="NÃO"/>
    <s v="RÁDIO"/>
    <s v="RÁDIO"/>
    <s v="RÁDIO"/>
    <s v="ENGENHARIA RÁDIO"/>
    <s v="-"/>
    <s v="-"/>
    <x v="1"/>
    <s v="NA"/>
    <s v="NA"/>
    <x v="2"/>
    <m/>
    <m/>
    <m/>
    <e v="#REF!"/>
    <m/>
    <m/>
    <s v="N/A"/>
    <s v="RADIO"/>
    <s v="RÁDIO"/>
    <s v="-"/>
    <m/>
    <s v="CONSTRUÍDO"/>
    <s v="ENGENHARIA TX"/>
    <s v="500K"/>
    <n v="0"/>
    <m/>
  </r>
  <r>
    <s v="MGSMJ"/>
    <s v="RÁDIOMGSMJ"/>
    <s v="ATIVO"/>
    <s v="RÁDIO"/>
    <s v="RÁDIO"/>
    <s v="RÁDIO"/>
    <s v="RADIO"/>
    <s v="RADIO"/>
    <s v="NA"/>
    <s v="NA"/>
    <s v="RÁDIO"/>
    <x v="5"/>
    <s v="RADIO"/>
    <s v="-"/>
    <s v="-"/>
    <s v="JUIZ DE FORA"/>
    <x v="6"/>
    <s v="SEM AÇÃO RE"/>
    <m/>
    <s v="NÃO"/>
    <s v="RÁDIO"/>
    <s v="RÁDIO"/>
    <s v="RÁDIO"/>
    <s v="ENGENHARIA RÁDIO"/>
    <s v="-"/>
    <s v="-"/>
    <x v="1"/>
    <s v="NA"/>
    <s v="NA"/>
    <x v="2"/>
    <m/>
    <m/>
    <m/>
    <e v="#REF!"/>
    <m/>
    <m/>
    <s v="N/A"/>
    <s v="RADIO"/>
    <s v="RÁDIO"/>
    <s v="-"/>
    <m/>
    <s v="CONSTRUÍDO"/>
    <s v="ENGENHARIA TX"/>
    <s v="500K"/>
    <n v="0"/>
    <m/>
  </r>
  <r>
    <s v="MGUSM"/>
    <s v="M2024EST_MGUSM_01"/>
    <s v="CANCELADO"/>
    <s v="SIM"/>
    <s v="REDE OK"/>
    <s v="BLOQUEADO"/>
    <d v="2025-02-21T00:00:00"/>
    <s v="-"/>
    <s v="NA"/>
    <s v="NA"/>
    <s v="MGUSO-MGUOR-MGUSM-MGUSO"/>
    <x v="5"/>
    <s v="MGUSO"/>
    <s v="MGUSO"/>
    <m/>
    <s v="UBERLÂNDIA"/>
    <x v="4"/>
    <s v="REDE ENTREGUE CONFORME TOPOLOGIA ESTRUTURANTE"/>
    <s v="MGUSO - HL4"/>
    <s v="NÃO"/>
    <s v="CANCELADO"/>
    <s v="REDE OK"/>
    <s v="BLOQUEADO"/>
    <s v="ONDACOM"/>
    <s v="-"/>
    <s v="-"/>
    <x v="1"/>
    <n v="514179"/>
    <s v="Aprovado HQ"/>
    <x v="3"/>
    <m/>
    <m/>
    <m/>
    <e v="#REF!"/>
    <m/>
    <m/>
    <s v="N/A"/>
    <d v="2024-11-26T00:00:00"/>
    <d v="2024-12-01T00:00:00"/>
    <s v="-"/>
    <m/>
    <s v="CONSTRUÍDO"/>
    <s v="OSP/IMPL"/>
    <s v="500K"/>
    <n v="0"/>
    <m/>
  </r>
  <r>
    <s v="MGFIN"/>
    <s v="M2024EST_MGFIN_01"/>
    <s v="CANCELADO"/>
    <s v="SIM"/>
    <s v="CANCELADO"/>
    <s v="CANCELADO"/>
    <s v="-"/>
    <s v="-"/>
    <s v="NA"/>
    <s v="NA"/>
    <s v="MGUTP-MGFIN-MGUTP"/>
    <x v="7"/>
    <s v="MGUTP"/>
    <s v="-"/>
    <s v="-"/>
    <s v="UBERLÂNDIA"/>
    <x v="4"/>
    <m/>
    <m/>
    <s v="NÃO"/>
    <s v="CANCELADO"/>
    <s v="CANCELADO"/>
    <s v="CANCELADO"/>
    <s v="ONDACOM"/>
    <s v="-"/>
    <s v="-"/>
    <x v="1"/>
    <n v="513997"/>
    <s v="Aprovado HQ"/>
    <x v="3"/>
    <m/>
    <m/>
    <m/>
    <e v="#REF!"/>
    <m/>
    <m/>
    <s v="N/A"/>
    <s v="CANCELADO"/>
    <d v="2024-11-11T00:00:00"/>
    <s v="-"/>
    <m/>
    <s v="CANCELADO"/>
    <s v="OSP/IMPL"/>
    <s v="500K"/>
    <n v="0"/>
    <m/>
  </r>
  <r>
    <s v="MGCJN"/>
    <s v="M2024EST_MGCJN_01"/>
    <s v="CANCELADO"/>
    <s v="SIM"/>
    <s v="REDE OK"/>
    <s v="CANCELADO"/>
    <d v="2025-02-28T00:00:00"/>
    <s v="-"/>
    <s v="NÃO"/>
    <s v="PENDENTE"/>
    <s v="MGUTP-MGCJN-MGUTP/MGUTP"/>
    <x v="7"/>
    <s v="MGUTP"/>
    <s v="-"/>
    <s v="-"/>
    <s v="UBERLÂNDIA"/>
    <x v="4"/>
    <s v="CONSTRUÍRAM DUPLA: MGUTP-MGCJN-MGUTP"/>
    <m/>
    <s v="NÃO"/>
    <s v="CANCELADO"/>
    <s v="REDE OK"/>
    <s v="CANCELADO"/>
    <s v="ONDACOM"/>
    <s v="-"/>
    <s v="-"/>
    <x v="1"/>
    <n v="513996"/>
    <s v="Aprovado HQ"/>
    <x v="3"/>
    <m/>
    <m/>
    <m/>
    <e v="#REF!"/>
    <m/>
    <m/>
    <s v="N/A"/>
    <s v="CANCELADO"/>
    <d v="2024-11-10T00:00:00"/>
    <s v="-"/>
    <m/>
    <s v="REDE OK"/>
    <s v="OSP/IMPL"/>
    <s v="500K"/>
    <n v="0"/>
    <m/>
  </r>
  <r>
    <s v="MGUNM"/>
    <s v="M2024EST_MGUNM_01"/>
    <s v="CANCELADO"/>
    <s v="NÃO"/>
    <s v="CANCELADO"/>
    <s v="CANCELADO"/>
    <s v="-"/>
    <s v="-"/>
    <s v="NÃO"/>
    <s v="PENDENTE"/>
    <s v="MGUTP-MGUNM-MGUTP/MGUTP"/>
    <x v="7"/>
    <s v="MGUTP"/>
    <s v="-"/>
    <s v="-"/>
    <s v="UBERLÂNDIA"/>
    <x v="4"/>
    <m/>
    <m/>
    <s v="NÃO"/>
    <s v="CANCELADO"/>
    <s v="CANCELADO"/>
    <s v="CANCELADO"/>
    <s v="ONDACOM"/>
    <s v="-"/>
    <s v="-"/>
    <x v="1"/>
    <n v="513999"/>
    <s v="Aprovado HQ"/>
    <x v="3"/>
    <m/>
    <m/>
    <m/>
    <e v="#REF!"/>
    <m/>
    <m/>
    <s v="N/A"/>
    <s v="CANCELADO"/>
    <d v="2024-11-11T00:00:00"/>
    <s v="-"/>
    <m/>
    <s v="CANCELADO"/>
    <s v="OSP/IMPL"/>
    <s v="500K"/>
    <n v="1"/>
    <m/>
  </r>
  <r>
    <s v="MGSLX"/>
    <s v="M2025EST_MGSLX_01"/>
    <s v="ATIVO"/>
    <s v="SIM"/>
    <s v="REDE OK"/>
    <s v="ATIVO"/>
    <d v="2025-06-10T00:00:00"/>
    <d v="2025-10-03T00:00:00"/>
    <s v="NA"/>
    <s v="NA"/>
    <s v="MGOBO-MGSLX-MGOBO"/>
    <x v="0"/>
    <s v="MGK79"/>
    <s v="MGOBO"/>
    <s v="-"/>
    <s v="SETE LAGOAS_2025"/>
    <x v="5"/>
    <s v="10/06/2025 - Arthur: rede entregue conforme topologia estruturante._x000a_05/06/2025 - Cristiano VIVO: equipe em campo atuando, o SLM. Reprogramação de data de 05/06 para 06/06_x000a_04/06/2025 - 1ª ALÇA - formatação 75% em andamento e finaliza hoje._x000a_03/06/2025 - Jefferson: não iniciado mantém a data._x000a_29/05/2025 - Jefferson: a iniciar. Previsao de entrega 06/06"/>
    <s v="24/09/25 - Migrado uma alça e a outra apresentou defeito acionado por email; 16/06 - Pendente ativar OBO-HL5D fibras em construção"/>
    <s v="NÃO"/>
    <s v="ATIVO"/>
    <s v="REDE OK"/>
    <s v="ATIVO"/>
    <s v="TELEMONT"/>
    <s v="-"/>
    <s v="-"/>
    <x v="0"/>
    <n v="549015"/>
    <s v="Aprovado HQ"/>
    <x v="0"/>
    <m/>
    <m/>
    <m/>
    <m/>
    <m/>
    <m/>
    <s v="N/A"/>
    <s v="CONSTRUÍDO"/>
    <m/>
    <m/>
    <m/>
    <s v="REDE OK"/>
    <s v="OSP/IMPL"/>
    <s v="300K"/>
    <s v="APROVADO"/>
    <s v="HL5-G (300K)MGSLX"/>
  </r>
  <r>
    <s v="MGAJC"/>
    <s v="M2025EST_MGAJC_01"/>
    <s v="ATIVO"/>
    <s v="SIM"/>
    <s v="REDE OK"/>
    <s v="ATIVO"/>
    <d v="2025-10-01T00:00:00"/>
    <d v="2025-10-01T00:00:00"/>
    <s v="NA"/>
    <s v="NA"/>
    <s v="MGIDL-MGAJC-MGIDL"/>
    <x v="0"/>
    <s v="MGK79"/>
    <s v="MGIDL"/>
    <s v="-"/>
    <s v="SETE LAGOAS_2025"/>
    <x v="5"/>
    <s v="2 meses tentanto aprovar a obra, diversas devoluçoes do HQ_x000a__x000a_27/06/2025 - Custo validado na PVCO_x000a__x000a_13/06/2025 - pROJETO REVISADO_x000a__x000a_ter 27/05/2025 16:17 - Jefferson: Informo que não identificamos a rota do cabo de AJC - IDL pela rua Dom Pedro I, impossibilitando a construção dessa alça conforme projeto._x000a_Solicitamos revisão dessa rota para darmos continuidade na execução._x000a__x000a_A alça prevista pela rua Kátia Guedes está ok._x000a_27/05/2025 - Jefferson: conseguimos acessar, não tem o cabo indicado como existente. Vou mandar email existente._x000a_26/05/2025 - Jefferson: estamos atuando nesse site."/>
    <s v="-"/>
    <s v="NÃO"/>
    <s v="ATIVO"/>
    <s v="REDE OK"/>
    <s v="ATIVO"/>
    <s v="TELEMONT"/>
    <s v="-"/>
    <s v="-"/>
    <x v="0"/>
    <n v="565823"/>
    <s v="Aprovado HQ"/>
    <x v="0"/>
    <m/>
    <m/>
    <m/>
    <m/>
    <m/>
    <m/>
    <s v="N/A"/>
    <d v="2025-05-27T00:00:00"/>
    <m/>
    <m/>
    <m/>
    <s v="REDE OK"/>
    <s v="OSP/IMPL"/>
    <s v="300K"/>
    <s v="EM ANÁLISE"/>
    <s v="HL5-G (300K)MGAJC"/>
  </r>
  <r>
    <m/>
    <s v="NA"/>
    <s v="NA"/>
    <s v="NA"/>
    <s v="NA"/>
    <s v="NA"/>
    <s v="NA"/>
    <s v="NA"/>
    <s v="NA"/>
    <s v="NA"/>
    <s v="NA"/>
    <x v="2"/>
    <m/>
    <m/>
    <s v="-"/>
    <m/>
    <x v="1"/>
    <s v="NÃO EXCLUIR ESSA LINHA"/>
    <m/>
    <d v="1899-12-30T00:00:00"/>
    <s v="-"/>
    <m/>
    <m/>
    <m/>
    <m/>
    <s v="W0"/>
    <x v="1"/>
    <m/>
    <s v="Empreiteira"/>
    <x v="11"/>
    <m/>
    <m/>
    <m/>
    <m/>
    <m/>
    <m/>
    <s v="N/A"/>
    <m/>
    <m/>
    <s v="-"/>
    <s v="-"/>
    <m/>
    <m/>
    <m/>
    <n v="1"/>
    <m/>
  </r>
  <r>
    <m/>
    <s v="NA"/>
    <s v="NA"/>
    <s v="NA"/>
    <s v="NA"/>
    <s v="NA"/>
    <s v="NA"/>
    <s v="NA"/>
    <s v="NA"/>
    <s v="NA"/>
    <s v="NA"/>
    <x v="3"/>
    <m/>
    <m/>
    <s v="-"/>
    <m/>
    <x v="1"/>
    <s v="NÃO EXCLUIR ESSA LINHA"/>
    <m/>
    <d v="1899-12-30T00:00:00"/>
    <s v="-"/>
    <m/>
    <m/>
    <m/>
    <m/>
    <s v="W0"/>
    <x v="1"/>
    <m/>
    <s v="Empreiteira"/>
    <x v="11"/>
    <m/>
    <m/>
    <m/>
    <m/>
    <m/>
    <m/>
    <s v="N/A"/>
    <m/>
    <m/>
    <s v="-"/>
    <s v="-"/>
    <m/>
    <m/>
    <m/>
    <n v="0"/>
    <m/>
  </r>
  <r>
    <m/>
    <s v="NA"/>
    <s v="NA"/>
    <s v="NA"/>
    <s v="NA"/>
    <s v="NA"/>
    <s v="NA"/>
    <s v="NA"/>
    <s v="NA"/>
    <s v="NA"/>
    <s v="NA"/>
    <x v="1"/>
    <m/>
    <m/>
    <s v="-"/>
    <m/>
    <x v="1"/>
    <s v="NÃO EXCLUIR ESSA LINHA"/>
    <m/>
    <d v="1899-12-30T00:00:00"/>
    <s v="-"/>
    <m/>
    <m/>
    <m/>
    <m/>
    <s v="W0"/>
    <x v="1"/>
    <m/>
    <s v="Empreiteira"/>
    <x v="11"/>
    <m/>
    <m/>
    <m/>
    <m/>
    <m/>
    <m/>
    <s v="N/A"/>
    <m/>
    <m/>
    <s v="-"/>
    <s v="-"/>
    <m/>
    <m/>
    <m/>
    <n v="0"/>
    <m/>
  </r>
  <r>
    <m/>
    <s v="NA"/>
    <s v="NA"/>
    <s v="NA"/>
    <s v="NA"/>
    <s v="NA"/>
    <s v="NA"/>
    <s v="NA"/>
    <s v="NA"/>
    <s v="NA"/>
    <s v="NA"/>
    <x v="6"/>
    <m/>
    <m/>
    <s v="-"/>
    <m/>
    <x v="6"/>
    <s v="NÃO EXCLUIR ESSA LINHA"/>
    <m/>
    <d v="1899-12-30T00:00:00"/>
    <s v="-"/>
    <m/>
    <m/>
    <m/>
    <m/>
    <s v="W0"/>
    <x v="1"/>
    <m/>
    <s v="Empreiteira"/>
    <x v="11"/>
    <m/>
    <m/>
    <m/>
    <e v="#REF!"/>
    <m/>
    <m/>
    <s v="N/A"/>
    <m/>
    <m/>
    <s v="-"/>
    <s v="-"/>
    <m/>
    <m/>
    <m/>
    <n v="0"/>
    <m/>
  </r>
  <r>
    <m/>
    <s v="NA"/>
    <s v="NA"/>
    <s v="NA"/>
    <s v="NA"/>
    <s v="NA"/>
    <s v="NA"/>
    <s v="NA"/>
    <s v="NA"/>
    <s v="NA"/>
    <s v="NA"/>
    <x v="7"/>
    <m/>
    <m/>
    <s v="-"/>
    <m/>
    <x v="6"/>
    <s v="NÃO EXCLUIR ESSA LINHA"/>
    <m/>
    <d v="1899-12-30T00:00:00"/>
    <s v="-"/>
    <m/>
    <m/>
    <m/>
    <m/>
    <s v="W0"/>
    <x v="1"/>
    <m/>
    <s v="Empreiteira"/>
    <x v="11"/>
    <m/>
    <m/>
    <m/>
    <e v="#REF!"/>
    <m/>
    <m/>
    <s v="N/A"/>
    <m/>
    <m/>
    <s v="-"/>
    <s v="-"/>
    <m/>
    <m/>
    <m/>
    <n v="0"/>
    <m/>
  </r>
  <r>
    <m/>
    <s v="NA"/>
    <s v="NA"/>
    <s v="NA"/>
    <s v="NA"/>
    <s v="NA"/>
    <s v="NA"/>
    <s v="NA"/>
    <s v="NA"/>
    <s v="NA"/>
    <s v="NA"/>
    <x v="5"/>
    <m/>
    <m/>
    <s v="-"/>
    <m/>
    <x v="6"/>
    <s v="NÃO EXCLUIR ESSA LINHA"/>
    <m/>
    <d v="1899-12-30T00:00:00"/>
    <s v="-"/>
    <m/>
    <m/>
    <m/>
    <m/>
    <s v="W0"/>
    <x v="1"/>
    <m/>
    <s v="Empreiteira"/>
    <x v="11"/>
    <m/>
    <m/>
    <m/>
    <e v="#REF!"/>
    <m/>
    <m/>
    <s v="N/A"/>
    <m/>
    <m/>
    <s v="-"/>
    <s v="-"/>
    <m/>
    <m/>
    <m/>
    <n v="0"/>
    <m/>
  </r>
  <r>
    <m/>
    <s v="NA"/>
    <s v="NA"/>
    <s v="NA"/>
    <s v="NA"/>
    <s v="NA"/>
    <s v="NA"/>
    <s v="NA"/>
    <s v="NA"/>
    <s v="NA"/>
    <s v="NA"/>
    <x v="8"/>
    <m/>
    <m/>
    <s v="-"/>
    <m/>
    <x v="7"/>
    <s v="x'"/>
    <m/>
    <d v="1899-12-30T00:00:00"/>
    <s v="-"/>
    <m/>
    <m/>
    <m/>
    <m/>
    <s v="W0"/>
    <x v="0"/>
    <s v="NA"/>
    <s v="NA"/>
    <x v="11"/>
    <m/>
    <m/>
    <m/>
    <m/>
    <m/>
    <m/>
    <s v="N/A"/>
    <m/>
    <m/>
    <s v="-"/>
    <m/>
    <m/>
    <m/>
    <m/>
    <n v="1"/>
    <m/>
  </r>
  <r>
    <m/>
    <s v="NA"/>
    <s v="NA"/>
    <s v="NA"/>
    <s v="NA"/>
    <s v="NA"/>
    <s v="NA"/>
    <s v="NA"/>
    <s v="NA"/>
    <s v="NA"/>
    <s v="NA"/>
    <x v="4"/>
    <m/>
    <m/>
    <s v="-"/>
    <m/>
    <x v="7"/>
    <s v="NÃO EXCLUIR ESSA LINHA"/>
    <m/>
    <d v="1899-12-30T00:00:00"/>
    <s v="-"/>
    <m/>
    <m/>
    <m/>
    <m/>
    <s v="W0"/>
    <x v="0"/>
    <s v="NA"/>
    <s v="NA"/>
    <x v="11"/>
    <m/>
    <m/>
    <m/>
    <m/>
    <m/>
    <m/>
    <s v="N/A"/>
    <m/>
    <m/>
    <s v="-"/>
    <m/>
    <m/>
    <m/>
    <m/>
    <n v="1"/>
    <m/>
  </r>
  <r>
    <m/>
    <s v="NA"/>
    <s v="NA"/>
    <s v="NA"/>
    <s v="NA"/>
    <s v="NA"/>
    <s v="NA"/>
    <s v="NA"/>
    <s v="NA"/>
    <s v="NA"/>
    <s v="NA"/>
    <x v="0"/>
    <m/>
    <m/>
    <s v="-"/>
    <m/>
    <x v="7"/>
    <s v="NÃO EXCLUIR ESSA LINHA"/>
    <m/>
    <d v="1899-12-30T00:00:00"/>
    <s v="-"/>
    <m/>
    <m/>
    <m/>
    <m/>
    <s v="W0"/>
    <x v="0"/>
    <s v="NA"/>
    <s v="NA"/>
    <x v="11"/>
    <m/>
    <m/>
    <m/>
    <m/>
    <m/>
    <m/>
    <s v="N/A"/>
    <m/>
    <m/>
    <s v="-"/>
    <m/>
    <m/>
    <m/>
    <m/>
    <n v="1"/>
    <m/>
  </r>
  <r>
    <m/>
    <s v="NA"/>
    <s v="NA"/>
    <s v="NA"/>
    <s v="NA"/>
    <s v="NA"/>
    <s v="NA"/>
    <s v="NA"/>
    <s v="NA"/>
    <s v="NA"/>
    <s v="NA"/>
    <x v="8"/>
    <m/>
    <m/>
    <s v="-"/>
    <m/>
    <x v="3"/>
    <s v="NÃO EXCLUIR ESSA LINHA"/>
    <m/>
    <d v="1899-12-30T00:00:00"/>
    <s v="-"/>
    <m/>
    <m/>
    <m/>
    <m/>
    <s v="W0"/>
    <x v="0"/>
    <s v="NA"/>
    <s v="NA"/>
    <x v="11"/>
    <m/>
    <m/>
    <m/>
    <m/>
    <m/>
    <m/>
    <s v="N/A"/>
    <m/>
    <m/>
    <s v="-"/>
    <m/>
    <m/>
    <m/>
    <m/>
    <n v="0"/>
    <m/>
  </r>
  <r>
    <m/>
    <s v="NA"/>
    <s v="NA"/>
    <s v="NA"/>
    <s v="NA"/>
    <s v="NA"/>
    <s v="NA"/>
    <s v="NA"/>
    <s v="NA"/>
    <s v="NA"/>
    <s v="NA"/>
    <x v="4"/>
    <m/>
    <m/>
    <s v="-"/>
    <m/>
    <x v="3"/>
    <s v="NÃO EXCLUIR ESSA LINHA"/>
    <m/>
    <d v="1899-12-30T00:00:00"/>
    <s v="-"/>
    <m/>
    <m/>
    <m/>
    <m/>
    <s v="W0"/>
    <x v="0"/>
    <s v="NA"/>
    <s v="NA"/>
    <x v="11"/>
    <m/>
    <m/>
    <m/>
    <m/>
    <m/>
    <m/>
    <s v="N/A"/>
    <m/>
    <m/>
    <s v="-"/>
    <m/>
    <m/>
    <m/>
    <m/>
    <n v="0"/>
    <m/>
  </r>
  <r>
    <m/>
    <s v="NA"/>
    <s v="NA"/>
    <s v="NA"/>
    <s v="NA"/>
    <s v="NA"/>
    <s v="NA"/>
    <s v="NA"/>
    <s v="NA"/>
    <s v="NA"/>
    <s v="NA"/>
    <x v="0"/>
    <m/>
    <m/>
    <s v="-"/>
    <m/>
    <x v="3"/>
    <s v="NÃO EXCLUIR ESSA LINHA"/>
    <m/>
    <d v="1899-12-30T00:00:00"/>
    <s v="-"/>
    <m/>
    <m/>
    <m/>
    <m/>
    <s v="W0"/>
    <x v="0"/>
    <s v="NA"/>
    <s v="NA"/>
    <x v="11"/>
    <m/>
    <m/>
    <m/>
    <m/>
    <m/>
    <m/>
    <s v="N/A"/>
    <m/>
    <m/>
    <s v="-"/>
    <m/>
    <m/>
    <m/>
    <m/>
    <n v="0"/>
    <m/>
  </r>
  <r>
    <m/>
    <s v="NA"/>
    <s v="NA"/>
    <s v="NA"/>
    <s v="NA"/>
    <s v="NA"/>
    <s v="NA"/>
    <s v="NA"/>
    <s v="NA"/>
    <s v="NA"/>
    <s v="NA"/>
    <x v="8"/>
    <m/>
    <m/>
    <s v="-"/>
    <m/>
    <x v="5"/>
    <s v="NÃO EXCLUIR ESSA LINHA"/>
    <m/>
    <d v="1899-12-30T00:00:00"/>
    <s v="-"/>
    <m/>
    <m/>
    <m/>
    <m/>
    <s v="W0"/>
    <x v="0"/>
    <s v="NA"/>
    <s v="NA"/>
    <x v="11"/>
    <m/>
    <m/>
    <m/>
    <m/>
    <m/>
    <m/>
    <s v="N/A"/>
    <m/>
    <m/>
    <s v="-"/>
    <m/>
    <m/>
    <m/>
    <m/>
    <n v="0"/>
    <m/>
  </r>
  <r>
    <m/>
    <s v="NA"/>
    <s v="NA"/>
    <s v="NA"/>
    <s v="NA"/>
    <s v="NA"/>
    <s v="NA"/>
    <s v="NA"/>
    <s v="NA"/>
    <s v="NA"/>
    <s v="NA"/>
    <x v="4"/>
    <m/>
    <m/>
    <s v="-"/>
    <m/>
    <x v="5"/>
    <s v="NÃO EXCLUIR ESSA LINHA"/>
    <m/>
    <d v="1899-12-30T00:00:00"/>
    <s v="-"/>
    <m/>
    <m/>
    <m/>
    <m/>
    <s v="W0"/>
    <x v="0"/>
    <s v="NA"/>
    <s v="NA"/>
    <x v="11"/>
    <m/>
    <m/>
    <m/>
    <m/>
    <m/>
    <m/>
    <s v="N/A"/>
    <m/>
    <m/>
    <s v="-"/>
    <m/>
    <m/>
    <m/>
    <m/>
    <n v="0"/>
    <m/>
  </r>
  <r>
    <m/>
    <s v="NA"/>
    <s v="NA"/>
    <s v="NA"/>
    <s v="NA"/>
    <s v="NA"/>
    <s v="NA"/>
    <s v="NA"/>
    <s v="NA"/>
    <s v="NA"/>
    <s v="NA"/>
    <x v="0"/>
    <m/>
    <m/>
    <s v="-"/>
    <m/>
    <x v="5"/>
    <s v="NÃO EXCLUIR ESSA LINHA"/>
    <m/>
    <d v="1899-12-30T00:00:00"/>
    <s v="-"/>
    <m/>
    <m/>
    <m/>
    <m/>
    <s v="W0"/>
    <x v="0"/>
    <s v="NA"/>
    <s v="NA"/>
    <x v="11"/>
    <m/>
    <m/>
    <m/>
    <m/>
    <m/>
    <m/>
    <s v="N/A"/>
    <m/>
    <m/>
    <s v="-"/>
    <m/>
    <m/>
    <m/>
    <m/>
    <n v="1"/>
    <m/>
  </r>
  <r>
    <s v="MGUBJ"/>
    <s v="M2024EST_MGUBJ_01"/>
    <s v="CANCELADO"/>
    <s v="SIM"/>
    <s v="REDE OK"/>
    <s v="NÃO ATIVADO"/>
    <d v="2025-01-20T00:00:00"/>
    <s v="-"/>
    <s v="NA"/>
    <s v="NA"/>
    <s v="MGUAP-MGUBJ-MGMTN-MGUAP"/>
    <x v="5"/>
    <s v="MGUTP"/>
    <s v="MGUAP"/>
    <m/>
    <s v="UBERLÂNDIA"/>
    <x v="4"/>
    <s v="16/06/2025 - Arthur: status até entação era REPARO FO_x000a_REDE ENTREGUE CONFORME TOPOLOGIA ESTRUTURANTE"/>
    <s v="26/02- Sites construidos em topologia diferente do estruturante, confirmado com Cleber da Ondacom; Faltam OE´s de ativação dos links"/>
    <s v="NÃO"/>
    <s v="CANCELADO"/>
    <s v="REDE OK"/>
    <s v="NÃO ATIVADO"/>
    <s v="ONDACOM"/>
    <s v="-"/>
    <s v="-"/>
    <x v="1"/>
    <n v="514010"/>
    <s v="Aprovado HQ"/>
    <x v="3"/>
    <m/>
    <m/>
    <m/>
    <e v="#REF!"/>
    <m/>
    <m/>
    <s v="N/A"/>
    <s v="REDE OK"/>
    <d v="2024-11-20T00:00:00"/>
    <s v="-"/>
    <m/>
    <s v="CONSTRUÍDO"/>
    <s v="OSP/IMPL"/>
    <s v="500K"/>
    <n v="0"/>
    <m/>
  </r>
  <r>
    <s v="MGMTN"/>
    <s v="M2024EST_MGMTN_01"/>
    <s v="CANCELADO"/>
    <s v="SIM"/>
    <s v="REDE OK"/>
    <s v="NÃO ATIVADO"/>
    <d v="2025-01-20T00:00:00"/>
    <s v="-"/>
    <s v="NA"/>
    <s v="NA"/>
    <s v="MGUAP-MGUBJ-MGMTN-MGUAP"/>
    <x v="5"/>
    <s v="MGUTP"/>
    <s v="MGUAP"/>
    <m/>
    <s v="UBERLÂNDIA"/>
    <x v="4"/>
    <s v="16/06/2025 - Arthur: status até entação era REPARO FO_x000a_REDE ENTREGUE CONFORME TOPOLOGIA ESTRUTURANTE"/>
    <s v="26/02- Sites construidos em topologia diferente do estruturante, confirmado com Cleber da Ondacom; Faltam OE´s de ativação dos links"/>
    <s v="NÃO"/>
    <s v="CANCELADO"/>
    <s v="REDE OK"/>
    <s v="NÃO ATIVADO"/>
    <s v="ONDACOM"/>
    <s v="-"/>
    <s v="-"/>
    <x v="1"/>
    <n v="514010"/>
    <s v="Aprovado HQ"/>
    <x v="3"/>
    <m/>
    <m/>
    <m/>
    <e v="#REF!"/>
    <m/>
    <m/>
    <s v="N/A"/>
    <s v="REDE OK"/>
    <d v="2024-11-20T00:00:00"/>
    <s v="-"/>
    <m/>
    <s v="CONSTRUÍDO"/>
    <s v="OSP/IMPL"/>
    <s v="500K"/>
    <n v="0"/>
    <m/>
  </r>
  <r>
    <s v="MGUSA"/>
    <s v="M2024EST_MGUSA_01"/>
    <s v="CANCELADO"/>
    <s v="SIM"/>
    <s v="REDE OK"/>
    <s v="NÃO ATIVADO"/>
    <d v="2024-12-20T00:00:00"/>
    <s v="-"/>
    <s v="NA"/>
    <s v="NA"/>
    <s v="MGUTP-MGUSA-MGUTP"/>
    <x v="5"/>
    <s v="MGUTP"/>
    <s v="MGUTP"/>
    <m/>
    <s v="UBERLÂNDIA"/>
    <x v="4"/>
    <s v="16/06/2025 - Arthur: status até entação era REPARO FO_x000a_REDE ENTREGUE CONFORME TOPOLOGIA ESTRUTURANTE"/>
    <s v="12/03 - Uma alça com defeito nas fibras, acionado rede externa"/>
    <s v="NÃO"/>
    <s v="CANCELADO"/>
    <s v="REDE OK"/>
    <s v="NÃO ATIVADO"/>
    <s v="ONDACOM"/>
    <s v="-"/>
    <s v="-"/>
    <x v="1"/>
    <n v="514015"/>
    <s v="Aprovado HQ"/>
    <x v="3"/>
    <m/>
    <m/>
    <m/>
    <e v="#REF!"/>
    <m/>
    <m/>
    <s v="N/A"/>
    <d v="2024-11-16T00:00:00"/>
    <d v="2024-11-21T00:00:00"/>
    <s v="-"/>
    <m/>
    <s v="CONSTRUÍDO"/>
    <s v="OSP/IMPL"/>
    <s v="500K"/>
    <n v="1"/>
    <m/>
  </r>
  <r>
    <s v="MGJAR"/>
    <s v="M2024EST_MGJAR_01"/>
    <s v="CANCELADO"/>
    <s v="SIM"/>
    <s v="REDE OK"/>
    <s v="NÃO ATIVADO"/>
    <d v="2024-11-16T00:00:00"/>
    <s v="-"/>
    <s v="NA"/>
    <s v="NA"/>
    <s v="MGACI-MGJAR-MGACI"/>
    <x v="5"/>
    <s v="MGUTP"/>
    <s v="MGACI"/>
    <m/>
    <s v="UBERLÂNDIA"/>
    <x v="4"/>
    <s v="16/06/2025 - Arthur: status até entação era PROJETO METRO_x000a_06/01/2025 - Marcio: Telemont: ACI ok, falta solicitar acesso em MGJAR. Que foi solicitado para ONDACOM (?)._x000a_seg 06/01/2025 09:21 - Controle de acesso: Prezados, bom dia!_x000a_Acesso liberado ._x000a_Formulário enviado ao site._x000a_Chave disponível para retirada na CCC Uberlândia._x000a__x000a_27/12/2024 - Marcio: depende de acesso ALGAR (MGJAR) // MGACI - só renovar acesso"/>
    <s v="22/02 - Depende ativar ACI-HL5D, HL4 de UBR sem portas; 2/20/2025 - Foi utilizada a porta 10/2/5 de UBR-02 para o HL5G. Essa porta já está em uso. / Faltam ajsute do sinóptico e OE´s"/>
    <s v="NÃO"/>
    <s v="CANCELADO"/>
    <s v="REDE OK"/>
    <s v="NÃO ATIVADO"/>
    <s v="TELEMONT MG"/>
    <s v="-"/>
    <s v="-"/>
    <x v="1"/>
    <n v="523465"/>
    <s v="Aprovado HQ"/>
    <x v="3"/>
    <m/>
    <m/>
    <m/>
    <e v="#REF!"/>
    <m/>
    <m/>
    <s v="N/A"/>
    <d v="2024-01-17T00:00:00"/>
    <d v="2024-11-24T00:00:00"/>
    <s v="-"/>
    <m/>
    <s v="CONSTRUÍDO"/>
    <s v="OSP/IMPL"/>
    <s v="500K"/>
    <n v="1"/>
    <m/>
  </r>
  <r>
    <s v="MGRBN"/>
    <s v="M2024EST_MGRBN_01"/>
    <s v="CANCELADO"/>
    <s v="SIM"/>
    <s v="REDE OK"/>
    <s v="NÃO ATIVADO"/>
    <d v="2025-01-31T00:00:00"/>
    <s v="-"/>
    <s v="NA"/>
    <s v="NA"/>
    <s v="MGUTP-MGRBN-MGUTP"/>
    <x v="5"/>
    <s v="MGUTP"/>
    <s v="MGUTP"/>
    <m/>
    <s v="UBERLÂNDIA"/>
    <x v="4"/>
    <s v="16/06/2025 - Arthur: status até entação era REPARO FO_x000a_REDE ENTREGUE CONFORME TOPOLOGIA ESTRUTURANTE"/>
    <s v="12/03 - As duas alça com defeito nas fibras, acionado rede externa"/>
    <s v="NÃO"/>
    <s v="CANCELADO"/>
    <s v="REDE OK"/>
    <s v="NÃO ATIVADO"/>
    <s v="ONDACOM"/>
    <s v="-"/>
    <s v="-"/>
    <x v="1"/>
    <n v="514014"/>
    <s v="Aprovado HQ"/>
    <x v="3"/>
    <m/>
    <m/>
    <m/>
    <e v="#REF!"/>
    <m/>
    <m/>
    <s v="N/A"/>
    <s v="REDE OK"/>
    <d v="2024-11-21T00:00:00"/>
    <s v="-"/>
    <m/>
    <s v="CONSTRUÍDO"/>
    <s v="OSP/IMPL"/>
    <s v="500K"/>
    <n v="0"/>
    <m/>
  </r>
  <r>
    <s v="MGULA"/>
    <s v="M2024EST_MGULA_01"/>
    <s v="CANCELADO"/>
    <s v="NÃO"/>
    <s v="CANCELADO"/>
    <s v="CANCELADO"/>
    <s v="-"/>
    <s v="-"/>
    <s v="NA"/>
    <s v="NA"/>
    <s v="MGUTP-MGULA-MGUTP"/>
    <x v="5"/>
    <s v="MGUTP"/>
    <s v="MGUTP"/>
    <m/>
    <s v="UBERLÂNDIA"/>
    <x v="4"/>
    <m/>
    <m/>
    <s v="NÃO"/>
    <s v="CANCELADO"/>
    <s v="CANCELADO"/>
    <s v="CANCELADO"/>
    <s v="ONDACOM"/>
    <s v="-"/>
    <s v="-"/>
    <x v="1"/>
    <n v="514020"/>
    <s v="Aprovado HQ"/>
    <x v="3"/>
    <m/>
    <m/>
    <m/>
    <e v="#REF!"/>
    <m/>
    <m/>
    <s v="N/A"/>
    <s v="CANCELADO"/>
    <d v="2024-11-23T00:00:00"/>
    <s v="-"/>
    <m/>
    <s v="CANCELADO"/>
    <s v="OSP/IMPL"/>
    <s v="500K"/>
    <n v="0"/>
    <m/>
  </r>
  <r>
    <s v="MGJKB"/>
    <s v="HL4_JKB"/>
    <s v="ATIVO - COLOCALIZADO"/>
    <s v="COLOCALIZADO"/>
    <s v="REDE OK"/>
    <s v="ATIVO"/>
    <d v="2025-05-02T00:00:00"/>
    <d v="2025-05-02T00:00:00"/>
    <s v="NA"/>
    <s v="NA"/>
    <s v="COLOCALIZADO"/>
    <x v="8"/>
    <s v="MGJKB"/>
    <s v="*"/>
    <s v="-"/>
    <s v="GOVERNADOR VALADARES_2025"/>
    <x v="7"/>
    <m/>
    <m/>
    <s v="NÃO"/>
    <s v="ATIVO"/>
    <s v="REDE OK"/>
    <s v="ATIVO"/>
    <s v="NA"/>
    <s v="-"/>
    <s v="-"/>
    <x v="0"/>
    <s v="NA"/>
    <m/>
    <x v="0"/>
    <m/>
    <m/>
    <m/>
    <m/>
    <m/>
    <m/>
    <s v="N/A"/>
    <s v="NA"/>
    <m/>
    <m/>
    <m/>
    <s v="CONSTRUÍDO"/>
    <s v="O&amp;M"/>
    <s v="300K"/>
    <s v="N/A"/>
    <s v="HL4 (300K)MGJKB"/>
  </r>
  <r>
    <s v="MGQ31"/>
    <s v="HL4_Q31"/>
    <s v="ATIVO - COLOCALIZADO"/>
    <s v="COLOCALIZADO"/>
    <s v="REDE OK"/>
    <s v="ATIVO"/>
    <d v="2025-05-02T00:00:00"/>
    <d v="2025-05-02T00:00:00"/>
    <s v="NA"/>
    <s v="NA"/>
    <s v="COLOCALIZADO"/>
    <x v="8"/>
    <s v="MGQ31"/>
    <s v="*"/>
    <s v="-"/>
    <s v="GOVERNADOR VALADARES_2025"/>
    <x v="7"/>
    <m/>
    <m/>
    <s v="NÃO"/>
    <s v="ATIVO"/>
    <s v="REDE OK"/>
    <s v="ATIVO"/>
    <s v="NA"/>
    <s v="-"/>
    <s v="-"/>
    <x v="0"/>
    <s v="NA"/>
    <m/>
    <x v="0"/>
    <m/>
    <m/>
    <m/>
    <m/>
    <m/>
    <m/>
    <s v="N/A"/>
    <s v="NA"/>
    <m/>
    <m/>
    <m/>
    <s v="CONSTRUÍDO"/>
    <s v="O&amp;M"/>
    <s v="300K"/>
    <s v="N/A"/>
    <s v="HL4 (300K)MGQ31"/>
  </r>
  <r>
    <s v="MGABN"/>
    <s v="M2025EST_MGABN_01"/>
    <s v="ATIVO"/>
    <s v="SIM"/>
    <s v="REDE OK"/>
    <s v="ATIVO"/>
    <d v="2025-05-06T00:00:00"/>
    <d v="2025-09-19T00:00:00"/>
    <s v="NA"/>
    <s v="NA"/>
    <s v="MGVSV-MGABN-MGVSV"/>
    <x v="0"/>
    <s v="MGFEU"/>
    <s v="MGVSV"/>
    <s v="-"/>
    <s v="UBERABA_2025"/>
    <x v="3"/>
    <s v="qua 17/09/2025 10:05 - William Cruz: @Thiago Vitaczik Campanucci e @Arthur Monteiro Da Silva_x000a__x000a_Favor acionar EPS para recuperar fibras com defeito._x000a__x000a_Favor orientar EPS para não usar esse modelo de DGO SC-PC, não é padrão em MG e esse modelo de cordão é difícil de conseguir."/>
    <m/>
    <s v="NÃO"/>
    <s v="ATIVO"/>
    <s v="REDE OK"/>
    <s v="ATIVO"/>
    <s v="TELEMONT"/>
    <s v="-"/>
    <s v="-"/>
    <x v="0"/>
    <n v="548963"/>
    <s v="Aprovado HQ"/>
    <x v="0"/>
    <m/>
    <m/>
    <m/>
    <m/>
    <m/>
    <m/>
    <s v="CONSTRUÍDO"/>
    <d v="2025-05-09T00:00:00"/>
    <m/>
    <m/>
    <m/>
    <s v="CONSTRUÍDO"/>
    <s v="OSP/IMPL"/>
    <s v="300K"/>
    <s v="APROVADO"/>
    <s v="HL5-G (300K)MGABN"/>
  </r>
  <r>
    <s v="MGJUN"/>
    <s v="M2024EST_MGJUN_01"/>
    <s v="ATIVO"/>
    <s v="SIM"/>
    <s v="REDE OK"/>
    <s v="ATIVO"/>
    <d v="2025-01-10T00:00:00"/>
    <d v="2025-09-19T00:00:00"/>
    <s v="NA"/>
    <s v="NA"/>
    <s v="MGJFQ-MGJUN-MGJFQ"/>
    <x v="0"/>
    <s v="MGI04"/>
    <s v="MGJFQ"/>
    <s v="-"/>
    <s v="JUIZ DE FORA_2025"/>
    <x v="0"/>
    <s v="CONSTRUÍDO EM 2024 NA MESMA TOPOLOGIA E HIERARQUIA 2025"/>
    <m/>
    <s v="NÃO"/>
    <s v="ATIVO"/>
    <s v="REDE OK"/>
    <s v="ATIVO"/>
    <s v="TELEMONT MG"/>
    <s v="-"/>
    <s v="-"/>
    <x v="0"/>
    <n v="509283"/>
    <s v="Aprovado HQ"/>
    <x v="0"/>
    <m/>
    <m/>
    <m/>
    <m/>
    <m/>
    <m/>
    <s v="CONSTRUÍDO"/>
    <d v="2025-09-30T00:00:00"/>
    <d v="2025-09-30T00:00:00"/>
    <m/>
    <m/>
    <m/>
    <m/>
    <s v="500K"/>
    <s v="NÃO LOC"/>
    <s v="HL5G_2025MGJUN"/>
  </r>
  <r>
    <s v="MGGBV"/>
    <s v="M2025EST_MGGBV_01"/>
    <s v="ATIVO"/>
    <s v="SIM"/>
    <s v="REDE OK"/>
    <s v="ATIVO"/>
    <d v="2025-06-19T00:00:00"/>
    <d v="2025-06-20T00:00:00"/>
    <s v="NA"/>
    <s v="NA"/>
    <s v="MGALT-MGGBV-MGALT"/>
    <x v="0"/>
    <s v="MGJKB"/>
    <s v="MGALT"/>
    <s v="-"/>
    <s v="GOVERNADOR VALADARES_2025"/>
    <x v="7"/>
    <s v="02/06/2025 - Arthur: solicitado revisão de projeto._x000a_sex 30/05/2025 16:04 - Marcio: não foi possível finalizar a formatação devido cabo de 12 FO esta com 100% de ocupação ( não tem fibras vagas)_x000a_ADC DE 2950 METROS DE CABO 24 FIBRAS_x000a__x000a_30/05/2025 - Israel: previsão de entrega para 01/06. Vencida a barreira do acesso._x000a__x000a_27/05/2025 - Marcio TELEMONT: 100% lançado, iniciou a formatação hoje. O controle de acesso informou não tem a chave padrão do interior, alguém retirou a chave e nao entregou. Equipe ta  formando da emenda 0 sem acessar o site. Precisa de ajuda no acesso._x000a__x000a_seg 26/05/2025 15:26 - Arthur: Seguir com a obra, adicional dentro do custo._x000a__x000a_sáb 24/05/2025 15:43 - Marcio: Solicito de acordo para ADC abaixo_x000a__x000a_Motivo = emenda existente não esta no local indicado no desenho_x000a__x000a_•_x0009_570 metros de cabo_x000a_•_x0009_01 raquete_x000a_•_x0009_01 caixa de emenda_x000a_21/05/2025 - Israel: data 27/05_x000a_20/05/2025 - Israel: depende do fim do MGALT"/>
    <m/>
    <s v="NÃO"/>
    <s v="ATIVO"/>
    <s v="REDE OK"/>
    <s v="ATIVO"/>
    <s v="TELEMONT"/>
    <s v="-"/>
    <s v="-"/>
    <x v="0"/>
    <n v="561590"/>
    <s v="Aprovado HQ"/>
    <x v="0"/>
    <m/>
    <m/>
    <m/>
    <m/>
    <m/>
    <m/>
    <s v="CONSTRUÍDO"/>
    <d v="2025-05-26T00:00:00"/>
    <m/>
    <m/>
    <m/>
    <s v="REDE OK"/>
    <s v="REGIONAL"/>
    <s v="300K"/>
    <s v="APROVADO"/>
    <s v="HL5-G (300K)MGGBV"/>
  </r>
  <r>
    <s v="MGGVG"/>
    <s v="M2025EST_MGGVG_01"/>
    <s v="ATIVO"/>
    <s v="SIM"/>
    <s v="REDE OK"/>
    <s v="ATIVO"/>
    <d v="2025-05-09T00:00:00"/>
    <d v="2025-05-16T00:00:00"/>
    <s v="NA"/>
    <s v="NA"/>
    <s v="MGLMN-MGGVG-MGLMN"/>
    <x v="0"/>
    <s v="MGJKB"/>
    <s v="MGLMN"/>
    <s v="-"/>
    <s v="GOVERNADOR VALADARES_2025"/>
    <x v="7"/>
    <m/>
    <m/>
    <s v="NÃO"/>
    <s v="ATIVO"/>
    <s v="REDE OK"/>
    <s v="ATIVO"/>
    <s v="TELEMONT"/>
    <s v="-"/>
    <s v="-"/>
    <x v="0"/>
    <n v="549080"/>
    <s v="Aprovado HQ"/>
    <x v="0"/>
    <m/>
    <m/>
    <m/>
    <m/>
    <m/>
    <m/>
    <s v="N/A"/>
    <d v="2025-05-26T00:00:00"/>
    <m/>
    <m/>
    <m/>
    <s v="CONSTRUÍDO"/>
    <s v="REGIONAL"/>
    <s v="300K"/>
    <s v="APROVADO"/>
    <s v="HL5-G (300K)MGGVG"/>
  </r>
  <r>
    <s v="MGGVI"/>
    <s v="M2025EST_MGGVI_01"/>
    <s v="ATIVO PROTEÇÃO RÁDIO OK"/>
    <s v="FLAT"/>
    <s v="REDE OK"/>
    <s v="ATIVO"/>
    <d v="2025-10-01T00:00:00"/>
    <d v="2025-10-02T00:00:00"/>
    <s v="NA"/>
    <s v="NA"/>
    <s v="MGQ31-MGGVI-RD (JKB : REUSO DE RADIO ENLACE MGGDI-MGJVC)"/>
    <x v="4"/>
    <s v="MGQ31"/>
    <s v="MGGVI"/>
    <s v="-"/>
    <s v="GOVERNADOR VALADARES_2025"/>
    <x v="7"/>
    <s v="ter 30/09/2025 11:35 - Thiago: Ok márcio Autorizado_x000a__x000a__x000a_ter 30/09/2025 11:30 - Marcio: Thiago,_x000a__x000a_Bom dia!!_x000a__x000a_Conforme alinhado favor da de acordo para ADC abaixo_x000a__x000a_ID -SITE-VIVO 585063_x000a__x000a_CAIXA DE EMENDA = 01_x000a_CABO DROP 12 FO = 220_x000a__x000a__x000a__x000a_qui 25/09/2025 11:32 - Thiago: Bom dia Marcio,_x000a__x000a_Para quantificar não sera necessário uma vez que o draft já esta aprovado e temos um valor que contempla essa atividade a ser executada._x000a_Posteriormente é so anexar Asbuilt na medição._x000a__x000a_qui 25/09/2025 11:28 - Marcio: Thiago,_x000a__x000a_Bom dia!!_x000a__x000a_Segue abaixo sugestão do Geraldo Magela para a OBRA 585063 , solicito que reenvie para área de projeto para novo desenho contemplado nova rota_x000a__x000a_Equipe deverá contactar o SR MAGELA para mais esclarecimento de como iremos atender a Topologia MGQ31-MGGVI-MGQ31_x000a__x000a_Trecho sugerido em campo_x000a__x000a_ter 23/09/2025 17:57 - tHIAGO: Boa tarde Márcio,_x000a_De acordo o total lançado ficará dentro do que está orçado e precisamos não ter emendas adicionais nesse trajeto._x000a__x000a_ter 23/09/2025 17:53 - mARCIO: Thiago,_x000a__x000a_Boa Tarde!!_x000a__x000a__x000a_Conforme falamos a rota que contempla no projeto 800 metros na verdade são no mínimo 1500 metros,  vide print abaixo_x000a__x000a_Solicito liberação de mais 1200 metros ( ou seja uma bobina cheia para estes lançamento)_x000a__x000a_SITE-VIVO 585063 MGQ31-MGGVI-MGQ31 GOVERNADOR VALADARES_x000a__x000a_seg 22/09/2025 16:08 - Gustavo Rosa: Prezados, boa tarde._x000a_Segue a topologia resultante do alinhamento feito hj entre a Engª de Transporte, Imp. de RE O&amp;M._x000a_DPTX: FO APAGADA + RD_x000a__x000a_sex 19/09/2025 18:09 - Thiago: De acordo Márcio._x000a__x000a_sex 19/09/2025 16:41 - Thiago: Márcio boa tarde,_x000a__x000a_Conforme orientação do magela, fiz a correção do cabo a ser lançado._x000a_Favor iniciarmos urgente esse lançamento, desde já agradeço._x000a__x000a_@Michael Roberto Alves Segue alteração conforme conversamos._x000a_10/09/2025 - Alexandro: draft elaborado, dentro do custo e cadastrado na PVCO para validação._x000a__x000a_sex 19/09/2025 16:58 - mARCIO: Thiago,_x000a__x000a_Bom dia!!_x000a__x000a_Conforme falamos estivemos no local eu o fiscal da VVIVO Geraldo Magela ( que nos lê em copia) contato 33999769651 e constatamos algumas divergências do projetado x campo_x000a__x000a_Solicito reenviar para a equipe de projeto e se possível solicitar que entre em contato com o Sr Geraldo magela 33999769651_x000a__x000a_1° situação – não existe cabo nessa travessia do rio _x000a_2° situação – sabemos que existe travessia neste ponto abaixo ( se faz necessário informar qual SWAP/EMPRESA deverá ser usado)_x000a__x000a_09/09/2025 - Arthur: Thiago solicitou enviar o projeto para Telemont elaborar o draft._x000a__x000a_qui 04/09/2025 09:30 - Marcio: Thiago,_x000a__x000a_Bom dia!!_x000a__x000a_Não fizemos nada nesse ID, essa topologia foi atendida pelo 549079 e enviado a certificação enviada dia 28/05 ( vide e-mail em anexo)_x000a__x000a_qua 03/09/2025 15:35 - Marcio: Thiago, Boa Tarde!!Estamos com a  obra 579202 que contempla a topologia MGJKB-MGGVI-MGPIB_x000a_Favor conferir se topologia do ID 579202 esta correta? No desenho mostra apenas 2 SITES  ( vide em anexo)     _x000a_Outro ponto pertinente é que no atendimento do ID 549079 usamos as ultimas 2 fibras que interliga os SITES GVI/PIB ( vide print abaixo) não temos fibras no trajeto PIB/GVI_x000a__x000a_DGO NO PIB – TODAS FIBRAS USADAS_x000a__x000a_ter 02/09/2025 19:56 - Tozetto: @Albert Yassunari Kurata,@Elisangela Santos Leal,@Jeison Batista Dos Santos,@Brunno Librelon Fernandes,@Ricardo Domingues Ferreira,_x000a_Hoje o site de MGPIB esta com 3 vias fechando em MGJKB. Precisamos de uma vistoria para garantirmos se há ou não convergencia diante destes 3 links._x000a__x000a_1 via sobre a KONNET_x000a_1 via sobre DWDM EILD 99036976_x000a_1 via sobre Fibra Vivo_x000a__x000a_seg 14/04/2025 12:00 - Victor: O site MGGDI do Estruturante de Governador Valadares se encontra fora de premissa para atendimento de duas alças._x000a_A rota da segunda alça possui um longo trecho sem postes e próximo ao aeroporto.10.07  Bruno, pontuou que não está ativo no rádio - _x000a__x000a_Solicito avaliação de proteção via Rádio para o mesmo."/>
    <s v="02/10/2025 - Ativo uma alça com FO e proteção aguarda obra do rádio"/>
    <s v="NÃO"/>
    <s v="ATIVO"/>
    <s v="REDE OK"/>
    <s v="ATIVO"/>
    <s v="TELEMONT"/>
    <s v="-"/>
    <s v="-"/>
    <x v="0"/>
    <n v="585063"/>
    <s v="Aprovado HQ"/>
    <x v="0"/>
    <m/>
    <m/>
    <m/>
    <m/>
    <m/>
    <m/>
    <s v="N/A"/>
    <d v="2025-05-02T00:00:00"/>
    <m/>
    <m/>
    <m/>
    <s v="RÁDIO"/>
    <s v="O&amp;M"/>
    <s v="300K"/>
    <s v="APROVADO"/>
    <s v="HL5-D (300K)MGGVI"/>
  </r>
  <r>
    <s v="MGGCI"/>
    <s v="M2025EST_MGGCI_01"/>
    <s v="ATIVO"/>
    <s v="SIM"/>
    <s v="REDE OK"/>
    <s v="ATIVO"/>
    <d v="2025-07-17T00:00:00"/>
    <d v="2025-07-18T00:00:00"/>
    <s v="NA"/>
    <s v="NA"/>
    <s v="MGOCP-MGGCI-MGOCP"/>
    <x v="0"/>
    <s v="MGJKB"/>
    <s v="MGOCP"/>
    <s v="-"/>
    <s v="GOVERNADOR VALADARES_2025"/>
    <x v="7"/>
    <s v="ter 15/07/2025 08:55 - Joseff: Bom dia seu Marcio,_x000a__x000a_Como falamos ontem, favor seguir conforme orientação a passagem dos cabos seguindo a rotatória, paralelo a rede que já está seguindo a travessia na mesma rotatória._x000a_seg 14/07/2025 10:28 - Evandro: DEPENDE DE ATRAVESSAR A RODOVIA BR 259 E NÃO FICAR OK POIS DEPENDE DO DNIT _x000a_seg 14/07/2025 10:11 -  James, Este caso só com autorização do DNIT e precisamos do seu apoio _x000a_qui 10/07/2025 14:38 - Marcio Telemont: Time do DNIT,_x000a__x000a_Boa Tarde!!_x000a__x000a_Solicitamos liberação para realizar travessia de cabo optico no trecho que contempla BR 259 -18.835648, -41.963082 ( próximo a poma – goval)_x000a__x000a_Arthur,_x000a__x000a_Trata-se do ID 562445 _x000a_16/06/2025 - Arthur: recebida revisão de projeto na sexta dia 14/06,o o draft foi respotado e ficou dentro do custo._x000a__x000a_ter 10/06/2025 09:52 - Daniel Pacheco: James, _x000a__x000a_              Por projeto não temos como reduzir, pedi pra avaliarem e já foi alterado o projeto devido a solicitação do time de campo , por não ter fibra vaga no anel existente. _x000a__x000a_              Única opção é avaliarem novamente o cabo e buscar a redução ou mescla de moin com eps._x000a__x000a_02/06/2025 - Arthur: draft em alto custo._x000a__x000a_30/05/2025 - PPI: Revisão de projeto recebido._x000a__x000a__x000a_seg 26/05/2025 18:09 - Arthur: @Hugo Felipe Santos Martins boa tarde._x000a__x000a_Consegue nos apoiar validando essas informações da TELEMONT será necessário:_x000a__x000a_1)_x0009_Adicional de lançamento por não ter fibra vaga:  (CASO NÃO TER FIBRA VAGA MESMO, CONSEGUE AJUDAR INFORMANDO A OCUPAÇÃO DO TRECHO – PLAN MODELO EM ANEXO)_x000a_“ADC 1° CABO EXISTE É UM CFOA DE 12 E NÃO TEM MAIS FIBRA VAGA E SERÁ NECESSARIO 550 METROS ATE NO SITE”_x000a__x000a__x000a__x000a__x000a__x000a_seg 26/05/2025 14:48 - Arthur: Marcio, Vi aqui que o ambos os projetos de fato indicam o lançamento no trechos indicado e os drafts foram aprovados considerando esse lançamento._x000a__x000a_O que vc pode fazer é lançar o trecho no 549070 e formatar o mesmo trecho no 549075, caso não queira lança-lo 2 x."/>
    <m/>
    <s v="NÃO"/>
    <s v="ATIVO"/>
    <s v="REDE OK"/>
    <s v="ATIVO"/>
    <s v="TELEMONT"/>
    <s v="-"/>
    <s v="-"/>
    <x v="0"/>
    <n v="562445"/>
    <s v="Aprovado HQ"/>
    <x v="0"/>
    <m/>
    <m/>
    <m/>
    <m/>
    <m/>
    <m/>
    <s v="N/A"/>
    <s v="REDE OK"/>
    <m/>
    <m/>
    <m/>
    <s v="REDE OK"/>
    <s v="REGIONAL"/>
    <s v="300K"/>
    <s v="APROVADO"/>
    <s v="HL5-G (300K)MGGCI"/>
  </r>
  <r>
    <s v="MGMDV"/>
    <s v="M2025EST_MGMDV_01"/>
    <s v="ATIVO"/>
    <s v="SIM"/>
    <s v="REDE OK"/>
    <s v="ATIVO"/>
    <d v="2025-07-28T00:00:00"/>
    <d v="2025-08-06T00:00:00"/>
    <s v="NA"/>
    <s v="NA"/>
    <s v="MGOCP-MGMDV-MGOCP"/>
    <x v="0"/>
    <s v="MGJKB"/>
    <s v="MGOCP"/>
    <s v="-"/>
    <s v="GOVERNADOR VALADARES_2025"/>
    <x v="7"/>
    <s v="sex 13/06/2025 15:33 - Israel: Favor reelaborar draft._x000a_Segunda emissão de projeto -&gt;  - Alteração de projeto conforme solicitado e anexo nova emissão (v2)._x000a_                            - Topologia se manteve MGOCP-MGMDV-MGOCP;_x000a_                            - Adição de lançamento de cabo;_x000a__x000a_11/06/2025 - Israel: em trabalho para entregar no dia 12/jun._x000a__x000a_05/06/2025 - Israel: mantem o prazo._x000a_seg 26/05/2025 14:48 - Arthur: Marcio, Vi aqui que o ambos os projetos de fato indicam o lançamento no trechos indicado e os drafts foram aprovados considerando esse lançamento._x000a__x000a_O que vc pode fazer é lançar o trecho no 549070 e formatar o mesmo trecho no 549075, caso não queira lança-lo 2 x."/>
    <m/>
    <s v="NÃO"/>
    <s v="ATIVO"/>
    <s v="REDE OK"/>
    <s v="ATIVO"/>
    <s v="TELEMONT"/>
    <s v="-"/>
    <s v="-"/>
    <x v="0"/>
    <n v="565763"/>
    <s v="Aprovado HQ"/>
    <x v="0"/>
    <m/>
    <m/>
    <m/>
    <m/>
    <m/>
    <m/>
    <s v="CONSTRUÍDO"/>
    <d v="2025-05-26T00:00:00"/>
    <m/>
    <m/>
    <m/>
    <s v="REDE OK"/>
    <s v="ENGENHARIA OSP"/>
    <s v="300K"/>
    <s v="APROVADO"/>
    <s v="HL5-G (300K)MGMDV"/>
  </r>
  <r>
    <s v="MGGPD"/>
    <s v="M2025EST_MGGPD_01"/>
    <s v="ATIVO"/>
    <s v="SIM"/>
    <s v="REDE OK"/>
    <s v="ATIVO"/>
    <d v="2025-08-08T00:00:00"/>
    <d v="2025-08-12T00:00:00"/>
    <s v="NA"/>
    <s v="NA"/>
    <s v="MGOCP-MGGPD-MGOCP"/>
    <x v="0"/>
    <s v="MGJKB"/>
    <s v="MGOCP"/>
    <s v="-"/>
    <s v="GOVERNADOR VALADARES_2025"/>
    <x v="7"/>
    <s v="seg 18/08/2025 17:47 - Geraldo Cabral: Boa tarde Márcio,_x000a__x000a_conforme verificado, as fibras 3,4,5,6 que foram entregues na implantação do estruturante, estão paradas a 144 metros conforme testes que fizemos hoje, estão paradas na CS da GARAGEM do prédio, conforme falamos._x000a_solicitamos a corretiva já que as mesmas ainda não foram ativas._x000a__x000a_qua 30/07/2025 15:41 - Marcio: EM EXECUÇAO – DIFICULDADES PARA FORMATAÇAO MUITAS EMENDA RUIM- NOVO PRAZO 31-07_x000a__x000a_qua 28/05/2025 15:45 - Marcio Telemont: Estamos formatando o ID 549061 e constatamos que o trecho marcado de vermelho não tem o cabo existente, será necessário uma ADC abaixo._x000a__x000a__x000a__x000a__x000a_•_x0009_600 metros de cabo 24 fibras"/>
    <m/>
    <s v="NÃO"/>
    <s v="ATIVO"/>
    <s v="REDE OK"/>
    <s v="ATIVO"/>
    <s v="TELEMONT"/>
    <s v="-"/>
    <s v="-"/>
    <x v="0"/>
    <n v="565503"/>
    <s v="Aprovado HQ"/>
    <x v="0"/>
    <m/>
    <m/>
    <m/>
    <m/>
    <m/>
    <m/>
    <s v="N/A"/>
    <d v="2025-05-26T00:00:00"/>
    <m/>
    <m/>
    <m/>
    <s v="REDE OK"/>
    <s v="REGIONAL"/>
    <s v="300K"/>
    <s v="APROVADO"/>
    <s v="HL5-G (300K)MGGPD"/>
  </r>
  <r>
    <s v="MGAMP"/>
    <s v="M2025EST_MGAMP_01"/>
    <s v="ATIVO"/>
    <s v="SIM"/>
    <s v="REDE OK"/>
    <s v="ATIVO"/>
    <d v="2025-06-24T00:00:00"/>
    <d v="2025-08-06T00:00:00"/>
    <s v="NA"/>
    <s v="NA"/>
    <s v="MGOCP-MGAMP-MGOCP"/>
    <x v="0"/>
    <s v="MGJKB"/>
    <s v="MGOCP"/>
    <s v="-"/>
    <s v="GOVERNADOR VALADARES_2025"/>
    <x v="7"/>
    <s v="04/06/2025 - Israel: aguarda a geração de OS para seguir com a OBRA._x000a_27/05/2025 - Marcio: falta lançar o adicional 1.750metros, formatação iniciará amanhã. Atrasou devido ao adicional._x000a__x000a_qui 22/05/2025 07:41 - Arthur: Na formatação do site MGOCP (alça 1 ) detectamos que o trecho abaixo (marcado de vermelho) não tem fibra disponíveis para formatação. Só temos fibras disponíveis no ponto circulado (chega um cabo de 36 FO)_x000a__x000a_Necessário lançamento de uma FO em todo trajeto._x000a__x000a_Abri um novo id para quantificação com a EPS e para revalidação de custos, continuaremos dentro do custo."/>
    <m/>
    <s v="NÃO"/>
    <s v="ATIVO"/>
    <s v="REDE OK"/>
    <s v="ATIVO"/>
    <s v="TELEMONT"/>
    <s v="-"/>
    <s v="-"/>
    <x v="0"/>
    <n v="560780"/>
    <s v="Aprovado HQ"/>
    <x v="0"/>
    <m/>
    <m/>
    <m/>
    <m/>
    <m/>
    <m/>
    <s v="N/A"/>
    <d v="2025-05-26T00:00:00"/>
    <m/>
    <m/>
    <m/>
    <s v="CONSTRUÍDO"/>
    <s v="REGIONAL"/>
    <s v="300K"/>
    <s v="APROVADO"/>
    <s v="HL5-G (300K)MGAMP"/>
  </r>
  <r>
    <s v="MGSBU"/>
    <s v="M2025EST_MGSBU_01"/>
    <s v="ATIVO"/>
    <s v="SIM"/>
    <s v="REDE OK"/>
    <s v="ATIVO"/>
    <d v="2025-09-15T00:00:00"/>
    <d v="2025-09-18T00:00:00"/>
    <s v="NA"/>
    <s v="NA"/>
    <s v="MGK79-MGSBU-MGK79"/>
    <x v="0"/>
    <s v="MGK79"/>
    <s v="MGK79"/>
    <s v="-"/>
    <s v="SETE LAGOAS_2025"/>
    <x v="5"/>
    <s v="10/09/2025 - Thiago: EPS solicitou adicional de fibra (lançamento), que será executado por MOIN até 11/set._x000a_ter 09/09/2025 14:10 - Felipe: Thiago,_x000a_Boa tarde!_x000a__x000a_Para execução dessa atividade será necessário adicional do material descrito abaixo cabo existente está saturado sem fibra disponível entre os trechos MGSEE ao site MGSLW aproximadamente 600 metros de cabo._x000a_08/09/2025 - Draft respostado pela Telemont_x000a_02/09/2025 - PPI: PROJETO revisado em anexo_x000a__x000a_&lt;-- 18/08/2025 14:52:54 -- &gt; G0058018-ARTHUR MONTEIRO DA SILVA -TELEFONICA Informamos que não foi encontrado rede na rota de SSD para SLW entre as ruas Ovidio Joaquim de Sousa e rua Margarida Cortona, impossibilitando a construção da referida alça, solicito apoio / revisão do projeto para darmos sequência na execução..... _x000a__x000a__x000a_11/06/2025 - Arthur: depende do lançamento do site MGSSD , que recebemos a 2° emissão e está em revalidação de custo._x000a_sex 06/06/2025 11:34 - Jefferson: Informamos que não foi encontrado rede na rota de SSD para SLW entre as ruas Ovidio Joaquim de Sousa e rua Margarida Cortona, impossibilitando a construção da referida alça, solicito apoio / revisão do projeto para darmos sequência na execução._x000a_05/06/2025 - Jefferson: a iniciar._x000a_04/06/2025 - Jefferson: Não iniciou obra._x000a_02/06/2025 - Jefferson: a maquina de mnd quebrou e estamos buscando o conserto._x000a_29/05/2025 - Jefferson: avaliando a questão de locomoção da maquina de mnd._x000a_qui 29/05/2025 14:35 - Arthur: segue em anexo protocolos e arquivos referente ao licenciamento."/>
    <s v="-"/>
    <s v="NÃO"/>
    <s v="ATIVO"/>
    <s v="REDE OK"/>
    <s v="ATIVO"/>
    <s v="TELEMONT"/>
    <s v="-"/>
    <s v="-"/>
    <x v="0"/>
    <n v="583787"/>
    <s v="Aprovado HQ"/>
    <x v="0"/>
    <m/>
    <m/>
    <m/>
    <m/>
    <m/>
    <m/>
    <s v="N/A"/>
    <d v="2025-05-30T00:00:00"/>
    <m/>
    <m/>
    <m/>
    <s v="REDE OK"/>
    <s v="OSP/IMPL"/>
    <s v="300K"/>
    <s v="APROVADO"/>
    <s v="HL5-G (300K)MGSBU"/>
  </r>
  <r>
    <s v="MGARN"/>
    <s v="M2025EST_MGARN_01"/>
    <s v="ATIVO"/>
    <s v="SIM"/>
    <s v="REDE OK"/>
    <s v="ATIVO"/>
    <d v="2025-05-30T00:00:00"/>
    <d v="2025-09-18T00:00:00"/>
    <s v="SIM"/>
    <s v="REDE OK"/>
    <s v="MGFEU-MGARN-MGFEU- /MGFEU--MGARN"/>
    <x v="4"/>
    <s v="MGFEU"/>
    <s v="MGARN"/>
    <s v="-"/>
    <s v="UBERABA_2025"/>
    <x v="3"/>
    <s v="30/05/2025 - Israel: site pronto._x000a__x000a_20/05/2025 - Dependia da aprovação do MGVSV"/>
    <m/>
    <s v="NÃO"/>
    <s v="ATIVO"/>
    <s v="REDE OK"/>
    <s v="ATIVO"/>
    <s v="TELEMONT"/>
    <s v="-"/>
    <s v="-"/>
    <x v="0"/>
    <n v="548948"/>
    <s v="Aprovado HQ"/>
    <x v="0"/>
    <m/>
    <m/>
    <m/>
    <m/>
    <m/>
    <m/>
    <s v="CONSTRUÍDO"/>
    <d v="2025-04-28T00:00:00"/>
    <m/>
    <m/>
    <m/>
    <s v="CONSTRUÍDO"/>
    <s v="OSP/IMPL"/>
    <s v="300K"/>
    <s v="APROVADO"/>
    <s v="HL5-D (300K)MGARN"/>
  </r>
  <r>
    <s v="MGVBT"/>
    <s v="M2025EST_MGVBT_01"/>
    <s v="ATIVO"/>
    <s v="SIM"/>
    <s v="REDE OK"/>
    <s v="ATIVO"/>
    <d v="2025-08-05T00:00:00"/>
    <d v="2025-08-07T00:00:00"/>
    <s v="NA"/>
    <s v="NA"/>
    <s v="MGJKB-MGVBT-MGJKB"/>
    <x v="0"/>
    <s v="MGJKB"/>
    <s v="N/A"/>
    <s v="-"/>
    <s v="GOVERNADOR VALADARES_2025"/>
    <x v="7"/>
    <s v="ter 01/07/2025 09:34 - Marcio: Arthur,_x000a_ _x000a_Bom dia!!_x000a_ _x000a_Para finalizarmos a obra ID 560602 é necessário acessar o ambiente da CLARO que existe no local._x000a_ _x000a_Foi nos solicitado o projeto PPI conforme informado pelo colega Jose Geraldo abaixo_x000a_ _x000a_Consegue nos ajudar??_x000a__x000a_qui 05/06/2025 11:32 - mARCIO: Estamos formatando a rede do ID 560602  e deparamos com divergência na rede projetada,_x000a__x000a_Segue abaixo a divergência e uma sugestão para resolver esse caso e prováveis IDS futuros_x000a__x000a_400  - METROS DE FO 36_x000a_01  - DGO 36_x000a__x000a_DIVERGENCIA _x000a_CABO EXISTENTE NÃO EXISTE NO PONTO GRIFADO DE VERMELHO – TEM UMA EMENDA NO PONTO AZUL_x000a__x000a_04/06/2025 -  Marcio: Estivemos em conjunta ( EU e o supervisor Geraldo Magela) e constatamos que a chegada do cabo existente no site VBT e feita pelo aéreo e não encontramos necessidade de construção de classe G._x000a_ _x000a_Solicitamos de acordo para executar cabo via aereo_x000a_ _x000a_@Geraldo Magela Do Bonfim Cabral, favor validar a informaçao_x000a__x000a_30/05/2025 - Israel: adicional já lançado, previsão de entrega 31/05._x000a__x000a_19/05/2025 - Israel: necessário de 500m de cabo + alças"/>
    <m/>
    <s v="NÃO"/>
    <s v="ATIVO"/>
    <s v="REDE OK"/>
    <s v="ATIVO"/>
    <s v="TELEMONT"/>
    <s v="-"/>
    <s v="-"/>
    <x v="0"/>
    <n v="560602"/>
    <s v="Aprovado HQ"/>
    <x v="0"/>
    <m/>
    <m/>
    <m/>
    <m/>
    <m/>
    <m/>
    <s v="N/A"/>
    <d v="2025-05-26T00:00:00"/>
    <m/>
    <m/>
    <m/>
    <s v="REDE OK"/>
    <s v="REGIONAL"/>
    <s v="300K"/>
    <s v="APROVADO"/>
    <s v="HL5-G (300K)MGVBT"/>
  </r>
  <r>
    <s v="MGPAJ"/>
    <s v="M2025EST_MGPAJ_01"/>
    <s v="ATIVO"/>
    <s v="SIM"/>
    <s v="REDE OK"/>
    <s v="ATIVO"/>
    <d v="2025-05-29T00:00:00"/>
    <d v="2025-06-06T00:00:00"/>
    <s v="NA"/>
    <s v="NA"/>
    <s v="MGJKB-MGPAJ-MGJKB"/>
    <x v="0"/>
    <s v="MGJKB"/>
    <s v="MGJKB"/>
    <s v="-"/>
    <s v="GOVERNADOR VALADARES_2025"/>
    <x v="7"/>
    <s v="27/05/2025 - Marcio: quase finalizando, inclusive com o adicional._x000a__x000a_seg 26/05/2025 17:44 - Arthur: Para esse id vc solicitou adicional no dia 20/05, corremos para atende-lo, agora no dia 23/05 você pede outro adicional...._x000a__x000a_Qual é a dificuldade de correr a rota inteira para prever esse tipo de situação?_x000a__x000a_Não podemos (não é viável pra ngm) ter 1, 2, 3, 4, adicionais numa mesma rota._x000a__x000a__x000a_@Livia Lopes De Souza_x000a_Consegue rever esse ponto aqui, projeto em anexo..._x000a__x000a_+320m de drop +1 raquete"/>
    <m/>
    <s v="NÃO"/>
    <s v="ATIVO"/>
    <s v="REDE OK"/>
    <s v="ATIVO"/>
    <s v="TELEMONT"/>
    <s v="-"/>
    <s v="-"/>
    <x v="0"/>
    <n v="560606"/>
    <s v="Aprovado HQ"/>
    <x v="0"/>
    <m/>
    <m/>
    <m/>
    <m/>
    <m/>
    <m/>
    <s v="CONSTRUÍDO"/>
    <d v="2025-05-22T00:00:00"/>
    <m/>
    <m/>
    <m/>
    <s v="REDE OK"/>
    <s v="REGIONAL"/>
    <s v="300K"/>
    <s v="EM ANÁLISE"/>
    <s v="HL5-G (300K)MGPAJ"/>
  </r>
  <r>
    <s v="MGGRI"/>
    <s v="M2025EST_MGGRI_01"/>
    <s v="ATIVO"/>
    <s v="SIM"/>
    <s v="REDE OK"/>
    <s v="ATIVO"/>
    <d v="2025-07-14T00:00:00"/>
    <d v="2025-07-18T00:00:00"/>
    <s v="NA"/>
    <s v="NA"/>
    <s v="MGQ31-MGGRI-MGQ31"/>
    <x v="0"/>
    <s v="MGQ31"/>
    <s v="MGQ31"/>
    <s v="-"/>
    <s v="GOVERNADOR VALADARES_2025"/>
    <x v="7"/>
    <s v="15/07/2025 - Rede estruturante Entregue_x000a_sex 30/05/2025 14:58 - Marcio: Ao vistoriamos em campo a rota do ID 549054 constatamos divergências entre desenho x rota in loco e será necessário acréscimo de ADC_x000a_Outro ponto a considerar é que em visita com o fiscal Geraldo magela ( que no lê em copia) ficou evidenciado que não será necessário a construção da classe G haja visto que o cabo que alimenta o cabo chega no aéreo_x000a__x000a_30/05/2025 - Geraldo Cabral: o cabo em verde não tem fibra vaga. Marcio: não tem necessidade de canalização."/>
    <m/>
    <s v="NÃO"/>
    <s v="ATIVO"/>
    <s v="REDE OK"/>
    <s v="ATIVO"/>
    <s v="TELEMONT"/>
    <s v="-"/>
    <s v="-"/>
    <x v="0"/>
    <n v="565334"/>
    <s v="Aprovado HQ"/>
    <x v="0"/>
    <m/>
    <m/>
    <m/>
    <m/>
    <m/>
    <m/>
    <s v="CONSTRUÍDO"/>
    <d v="2025-05-26T00:00:00"/>
    <m/>
    <m/>
    <m/>
    <s v="REDE OK"/>
    <s v="REGIONAL"/>
    <s v="300K"/>
    <s v="APROVADO"/>
    <s v="HL5-G (300K)MGGRI"/>
  </r>
  <r>
    <s v="MGUDE"/>
    <s v="M2024EST_MGUDE_01"/>
    <s v="ATIVO PEND. RÁDIO"/>
    <s v="FLAT - 2° ALÇA INVIAVEL FIBRA"/>
    <s v="REDE OK"/>
    <s v="ATIVO"/>
    <d v="2024-09-05T00:00:00"/>
    <d v="2024-10-16T00:00:00"/>
    <s v="NA"/>
    <s v="NA"/>
    <s v="MGBET-MGUDE-RD"/>
    <x v="1"/>
    <s v="MGBET"/>
    <s v="MGBET"/>
    <s v="Ativo"/>
    <s v="BETIM"/>
    <x v="1"/>
    <s v="qua 06/08/2025 16:15 - Victor: proteção inviavel pra fibra, Canalização 1,3 MD + 0,1 MND + Implantação 12 Postes - valor estimado: R$ 196.316,50"/>
    <m/>
    <s v="NÃO"/>
    <s v="ATIVO"/>
    <s v="REDE OK"/>
    <s v="ATIVO"/>
    <s v="TELEMONT MG"/>
    <s v="-"/>
    <s v="-"/>
    <x v="1"/>
    <n v="512281"/>
    <s v="Regional"/>
    <x v="0"/>
    <d v="2025-10-24T00:00:00"/>
    <n v="0"/>
    <m/>
    <s v="VALIDAR RÁDIO BRUNO"/>
    <m/>
    <m/>
    <s v="N/A"/>
    <d v="2024-10-03T00:00:00"/>
    <d v="2024-10-04T00:00:00"/>
    <s v="-"/>
    <s v="qui 10/10/2024 17:19 - Email Matheus Telemont rede ok"/>
    <s v="CONSTRUÍDO"/>
    <s v="O&amp;M"/>
    <s v="CONSTRUÍDO"/>
    <n v="1"/>
    <m/>
  </r>
  <r>
    <s v="MGJVC"/>
    <s v="M2025EST_MGJVC_01"/>
    <s v="ATIVO"/>
    <s v="SIM"/>
    <s v="REDE OK"/>
    <s v="ATIVO"/>
    <d v="2025-06-16T00:00:00"/>
    <d v="2026-02-10T00:00:00"/>
    <s v="NA"/>
    <s v="NA"/>
    <s v="MGGVI-MGJVC-MGGVI"/>
    <x v="0"/>
    <s v="MGQ31"/>
    <s v="MGGVI"/>
    <s v="-"/>
    <s v="GOVERNADOR VALADARES_2025"/>
    <x v="7"/>
    <s v="Seg 30/06/2025 10:04 - Marcio: reparo OK, seguem testes_x000a_11/06/2025 - Israel: em execução._x000a_04/06/2025 - Israel: nova data 10/06, em andamento._x000a_27/05/2025 - Marcio: 100% lançado, falta formatação, não iniciada._x000a_04/02/2026 - REAPARO OK._x000a_05/02/2026 - ATIVO."/>
    <m/>
    <s v="NÃO"/>
    <s v="ATIVO"/>
    <s v="REDE OK"/>
    <s v="ATIVO"/>
    <s v="TELEMONT"/>
    <s v="-"/>
    <s v="-"/>
    <x v="0"/>
    <n v="549077"/>
    <s v="Aprovado HQ"/>
    <x v="0"/>
    <m/>
    <m/>
    <m/>
    <m/>
    <m/>
    <m/>
    <s v="CONSTRUÍDO"/>
    <d v="2025-05-26T00:00:00"/>
    <m/>
    <m/>
    <m/>
    <s v="REDE OK"/>
    <s v="REGIONAL"/>
    <s v="300K"/>
    <s v="APROVADO"/>
    <s v="HL5-G (300K)MGJVC"/>
  </r>
  <r>
    <s v="MGGVS"/>
    <s v="M2025EST_MGGVS_01"/>
    <s v="ATIVO"/>
    <s v="SIM"/>
    <s v="REDE OK"/>
    <s v="ATIVO"/>
    <d v="2025-06-12T00:00:00"/>
    <d v="2025-07-08T00:00:00"/>
    <s v="NA"/>
    <s v="NA"/>
    <s v="MGLMN-MGGVS-MGLMN"/>
    <x v="0"/>
    <s v="MGJKB"/>
    <s v="MGLMN"/>
    <s v="-"/>
    <s v="GOVERNADOR VALADARES_2025"/>
    <x v="7"/>
    <s v="11/06/2025 - Israel: equipe atuando, dificuldade com a rede formatação._x000a_05/06/2025 - Israel: equipe atuando._x000a_04/06/2025 - Israel: data de entrega 05/06"/>
    <m/>
    <s v="NÃO"/>
    <s v="ATIVO"/>
    <s v="REDE OK"/>
    <s v="ATIVO"/>
    <s v="TELEMONT"/>
    <s v="-"/>
    <s v="-"/>
    <x v="0"/>
    <n v="549082"/>
    <s v="Aprovado HQ"/>
    <x v="0"/>
    <m/>
    <m/>
    <m/>
    <m/>
    <m/>
    <m/>
    <s v="N/A"/>
    <s v="CONSTRUÍDO"/>
    <m/>
    <m/>
    <m/>
    <s v="REDE OK"/>
    <s v="REGIONAL"/>
    <s v="300K"/>
    <s v="APROVADO"/>
    <s v="HL5-G (300K)MGGVS"/>
  </r>
  <r>
    <s v="MGGST"/>
    <s v="M2025EST_MGGST_01"/>
    <s v="ATIVO"/>
    <s v="SIM"/>
    <s v="REDE OK"/>
    <s v="ATIVO"/>
    <d v="2025-07-28T00:00:00"/>
    <d v="2025-08-06T00:00:00"/>
    <s v="NA"/>
    <s v="NA"/>
    <s v="MGOCP-MGGST-MGOCP"/>
    <x v="0"/>
    <s v="MGJKB"/>
    <s v="MGOCP"/>
    <s v="-"/>
    <s v="GOVERNADOR VALADARES_2025"/>
    <x v="7"/>
    <s v="seg 09/06/2025 10:51 - Marcio Telemont: Emenda existente não esta no local projetado, será necessário ADC Para conclusão da obra._x000a_ _x000a_750 =  METROS - CABO 12 FO_x000a_01 = CAIXA DE EMENDA_x000a_05/06/2025 - Israel: mantem o prazo._x000a_04/06/2025 - Israel: encontramos 2 pontos de rompimento na rede. Será necessário recuperar a rede."/>
    <m/>
    <s v="NÃO"/>
    <s v="ATIVO"/>
    <s v="REDE OK"/>
    <s v="ATIVO"/>
    <s v="TELEMONT"/>
    <s v="-"/>
    <s v="-"/>
    <x v="0"/>
    <n v="565983"/>
    <s v="Aprovado HQ"/>
    <x v="0"/>
    <m/>
    <m/>
    <m/>
    <m/>
    <m/>
    <m/>
    <s v="CONSTRUÍDO"/>
    <d v="2025-05-26T00:00:00"/>
    <m/>
    <m/>
    <m/>
    <s v="REDE OK"/>
    <s v="REGIONAL"/>
    <s v="300K"/>
    <s v="APROVADO"/>
    <s v="HL5-G (300K)MGGST"/>
  </r>
  <r>
    <s v="MGPIB"/>
    <s v="M2025EST_MGPIB_01"/>
    <s v="ATIVO"/>
    <s v="SIM"/>
    <s v="REDE OK"/>
    <s v="ATIVO"/>
    <d v="2025-05-28T00:00:00"/>
    <s v="-"/>
    <s v="NA"/>
    <s v="NA"/>
    <s v="MGGVI-MGPIB - MGELV (REUSO FO)"/>
    <x v="0"/>
    <s v="MGQ31"/>
    <s v="MGGVI"/>
    <s v="-"/>
    <s v="GOVERNADOR VALADARES_2025"/>
    <x v="7"/>
    <s v="ter 03/06/2025 12:48 - Tozetto: Pessoal precisamos saber de fato qual fibras existentes e por onde estão passando, isto afeta 4 sites MGPIB, MGJVC, MGELV e MGGVI, entendo que podemos resolver estes 4 sites sem necessidade de Rádio visto quem temos em:_x000a__x000a_MGPIB - 2 pares de fibra para MGJKB - 1 SWAP e outro Fibra Vivo, porem não se sabe o encaminhamento de ambas as fibras._x000a_O mesmo sobrecai para os sites MGJVC, MGELV e MGGVI, precisamos do cadastro de fibra correto e saber onde este SWAP passa._x000a__x000a_@Daniel Pacheco De Andrade e @Arthur Monteiro Da Silva, favor conseguirem estas informações, do meu time  o @Gustavo De Carvalho Rosa estará em conjunto fazendo a solução do Fusion._x000a__x000a_qui 29/05/2025 11:21 - Geraldo Magela: Favor atualizar a rota PIBconforme abaixo, a verde que está na apresentação “não existe”, a TELEMONT formatou na rota em AZUL, ROTA PRÓPRIA, para informação, existe uma proteção via swap com a KONNET, rede subterrânea que sobe para PIB._x000a_Já alinhado com o Márcio o supervisor da EPS que é responsável pela construção de entregar atualizado._x000a__x000a_27/05/2025 - Marcio: mantem o prazo, conseguiu acesso junto com o time da Manutneção, o site fica no alto do morro, só a manutenção consegue fazer. O Marcio informou ainda que o projeto está errado, até o momento a quantificação atende os serviços executados._x000a__x000a_04/02/2026 - REAPARO OK."/>
    <s v="03/10/2025 - Fibra de uma das alças com defeito acionado reapro por email; 09/07 - Depende de ativar GVI-HL5D, que não esta previsto obra no estruturante"/>
    <s v="NÃO"/>
    <s v="ATIVO"/>
    <s v="REDE OK"/>
    <s v="ATIVO"/>
    <s v="TELEMONT"/>
    <s v="-"/>
    <s v="-"/>
    <x v="0"/>
    <n v="549079"/>
    <s v="Aprovado HQ"/>
    <x v="0"/>
    <s v="?"/>
    <m/>
    <m/>
    <s v="VALIDAR PRAZO SWAP KONNECT(VALENET)"/>
    <m/>
    <m/>
    <s v="CONSTRUÍDO"/>
    <d v="2025-05-26T00:00:00"/>
    <m/>
    <m/>
    <m/>
    <s v="REDE OK"/>
    <s v="REGIONAL"/>
    <s v="300K"/>
    <s v="APROVADO"/>
    <s v="HL5-G (300K)MGPIB"/>
  </r>
  <r>
    <s v="MGMRP"/>
    <s v="M2024EST_MGMRP_01"/>
    <s v="ATIVO PEND. RÁDIO"/>
    <s v="FLAT"/>
    <s v="REDE OK"/>
    <s v="ATIVO"/>
    <d v="2024-09-09T00:00:00"/>
    <s v="-"/>
    <s v="NA"/>
    <s v="NA"/>
    <s v="MGEDO-MGMRP-RD"/>
    <x v="1"/>
    <s v="MGIIE"/>
    <s v="MGEDO"/>
    <s v="Ativo HL4 / Falta HL5D"/>
    <s v="MÁRIO CAMPOS"/>
    <x v="1"/>
    <s v="sex 01/08/2025 16:51 - Gustavo Rosa: @William Carvalho Da Cruz, boa tarde._x000a_Segue abaixo a tabela com os Id’s que devemos seguir com proteção assimétrica | RD Existente, qq dúvida entre em contato."/>
    <m/>
    <s v="NÃO"/>
    <s v="ATIVO"/>
    <s v="REDE OK"/>
    <s v="ATIVO"/>
    <s v="TELEMONT MG"/>
    <s v="-"/>
    <s v="-"/>
    <x v="1"/>
    <n v="512379"/>
    <s v="Empreiteira"/>
    <x v="0"/>
    <d v="2025-10-24T00:00:00"/>
    <n v="0"/>
    <m/>
    <s v="VALIDAR RÁDIO BRUNO"/>
    <m/>
    <m/>
    <s v="N/A"/>
    <s v="REDE OK"/>
    <d v="2024-10-11T00:00:00"/>
    <s v="-"/>
    <s v="NECESSÁRIO GERAR OE´S DE SERVIÇOS PARA MIGRAÇÃO REDE FUSION"/>
    <s v="CONSTRUÍDO"/>
    <s v="O&amp;M"/>
    <s v="CONSTRUÍDO"/>
    <n v="0"/>
    <m/>
  </r>
  <r>
    <s v="MGELV"/>
    <s v="M2025EST_MGELV_01"/>
    <s v="ATIVO"/>
    <s v="SIM"/>
    <s v="REDE OK"/>
    <s v="ATIVO"/>
    <d v="2025-05-27T00:00:00"/>
    <d v="2026-02-06T00:00:00"/>
    <s v="NA"/>
    <s v="NA"/>
    <s v="MGGVI-MGELV-MGPIB (REUSO FO)"/>
    <x v="0"/>
    <s v="MGQ31"/>
    <s v="MGGVI"/>
    <s v="-"/>
    <s v="GOVERNADOR VALADARES_2025"/>
    <x v="7"/>
    <s v="REDE ENTREGUE CONFORME TOPOLOGIA ESTRUTURANTE_x000a_04/02/2026 - REAPARO OK."/>
    <s v="10/02/2026 - Ativo com PIB-HL5D"/>
    <s v="NÃO"/>
    <s v="ATIVO"/>
    <s v="REDE OK"/>
    <s v="ATIVO"/>
    <s v="TELEMONT"/>
    <s v="-"/>
    <s v="-"/>
    <x v="0"/>
    <n v="549078"/>
    <s v="Aprovado HQ"/>
    <x v="0"/>
    <s v="?"/>
    <m/>
    <m/>
    <s v="VALIDAR PRAZO SWAP KONNECT(VALENET)"/>
    <m/>
    <m/>
    <s v="N/A"/>
    <d v="2025-05-24T00:00:00"/>
    <m/>
    <m/>
    <m/>
    <s v="CONSTRUÍDO"/>
    <s v="REGIONAL"/>
    <s v="300K"/>
    <s v="APROVADO"/>
    <s v="HL5-G (300K)MGELV"/>
  </r>
  <r>
    <s v="MGUEU"/>
    <s v="M2025EST_MGEUA_01"/>
    <s v="ATIVO"/>
    <s v="SIM"/>
    <s v="REDE OK"/>
    <s v="ATIVO"/>
    <d v="2025-05-27T00:00:00"/>
    <d v="2025-09-18T00:00:00"/>
    <s v="SIM"/>
    <s v="REDE OK"/>
    <s v="MGFEU-MGUEU-MGFEU | MGFEU-MGUEU"/>
    <x v="4"/>
    <s v="MGFEU"/>
    <s v="MGUEU"/>
    <s v="-"/>
    <s v="UBERABA_2025"/>
    <x v="3"/>
    <s v="20/05/2025 - Dependia da aprovação do MGVSV"/>
    <m/>
    <s v="NÃO"/>
    <s v="ATIVO"/>
    <s v="REDE OK"/>
    <s v="ATIVO"/>
    <s v="TELEMONT"/>
    <s v="-"/>
    <s v="-"/>
    <x v="0"/>
    <n v="548947"/>
    <s v="Aprovado HQ"/>
    <x v="0"/>
    <m/>
    <m/>
    <m/>
    <m/>
    <m/>
    <m/>
    <s v="CONSTRUÍDO"/>
    <d v="2025-05-26T00:00:00"/>
    <m/>
    <m/>
    <m/>
    <s v="REDE OK"/>
    <s v="REGIONAL"/>
    <s v="300K"/>
    <s v="APROVADO"/>
    <s v="HL5-D (300K)MGEUA"/>
  </r>
  <r>
    <s v="MGJFQ"/>
    <s v="M2025EST_MGJFQ_01"/>
    <s v="ATIVO"/>
    <s v="SIM"/>
    <s v="REDE OK"/>
    <s v="ATIVO"/>
    <d v="2024-01-29T00:00:00"/>
    <d v="2025-09-18T00:00:00"/>
    <s v="NA"/>
    <s v="NA"/>
    <s v="MGI04-MGJFQ-MGI04"/>
    <x v="4"/>
    <s v="MGI04"/>
    <s v="MGJFQ"/>
    <s v="-"/>
    <s v="JUIZ DE FORA_2025"/>
    <x v="0"/>
    <s v="CONSTRUÍDO EM 2024 NA MESMA TOPOLOGIA E HIERARQUIA 2025"/>
    <m/>
    <s v="NÃO"/>
    <s v="ATIVO"/>
    <s v="REDE OK"/>
    <s v="ATIVO"/>
    <s v="DEFINIR"/>
    <s v="-"/>
    <s v="-"/>
    <x v="0"/>
    <n v="509183"/>
    <s v="Regional"/>
    <x v="0"/>
    <m/>
    <m/>
    <m/>
    <m/>
    <m/>
    <m/>
    <s v="CONSTRUÍDO"/>
    <d v="2025-09-30T00:00:00"/>
    <d v="2025-09-30T00:00:00"/>
    <m/>
    <m/>
    <m/>
    <m/>
    <s v="500K"/>
    <s v="NÃO LOC"/>
    <s v="HL5D_2025MGJFQ"/>
  </r>
  <r>
    <s v="MGSAG"/>
    <s v="HL4_SAG"/>
    <s v="ATIVO"/>
    <s v="RÁDIO"/>
    <s v="RÁDIO"/>
    <s v="RÁDIO"/>
    <s v="RADIO"/>
    <s v="RADIO"/>
    <s v="NA"/>
    <s v="NA"/>
    <s v="ATENDIMENTO VIA RÁDIO"/>
    <x v="2"/>
    <s v="MGSAG"/>
    <s v="*"/>
    <s v="-"/>
    <s v="BELO HORIZONTE"/>
    <x v="1"/>
    <m/>
    <m/>
    <s v="NÃO"/>
    <s v="NA"/>
    <s v="RÁDIO"/>
    <s v="RÁDIO"/>
    <s v="NA"/>
    <s v="-"/>
    <s v="-"/>
    <x v="1"/>
    <n v="548983"/>
    <s v="NA"/>
    <x v="2"/>
    <m/>
    <m/>
    <m/>
    <s v="VALIDAR PREDECESSOR ELISANGÊLA"/>
    <m/>
    <m/>
    <s v="N/A"/>
    <s v="NA"/>
    <m/>
    <m/>
    <m/>
    <s v="RÁDIO"/>
    <s v="O&amp;M"/>
    <s v="300K"/>
    <s v="N/A"/>
    <s v="HL4 (300K)MGSAG"/>
  </r>
  <r>
    <s v="MGVNP"/>
    <s v="M2024EST_MGVNP_01"/>
    <s v="ATIVO PROTEÇÃO RÁDIO OK"/>
    <s v="FLAT"/>
    <s v="REDE OK"/>
    <s v="ATIVO"/>
    <d v="2024-09-06T00:00:00"/>
    <d v="2024-11-01T00:00:00"/>
    <s v="NA"/>
    <s v="NA"/>
    <s v="MGBET-MGVNP+RDBAF(MGBET)"/>
    <x v="1"/>
    <s v="MGBET"/>
    <s v="MGBET"/>
    <s v="Ativo"/>
    <s v="BETIM"/>
    <x v="1"/>
    <s v="sex 01/08/2025 16:51 - Gustavo Rosa: @William Carvalho Da Cruz, boa tarde._x000a_Segue abaixo a tabela com os Id’s que devemos seguir com proteção assimétrica | RD Existente, qq dúvida entre em contato._x000a__x000a_qua 11/06/2025 17:28 - Gabriel: para proteção da 2° alça será necessário: IMPLANTAR 10 POSTES + ROÇADA _x000a__x000a_REDE ENTREGUE CONFORME TOPOLOGIA ESTRUTURANTE"/>
    <m/>
    <s v="NÃO"/>
    <s v="ATIVO"/>
    <s v="REDE OK"/>
    <s v="ATIVO"/>
    <s v="TELEMONT MG"/>
    <s v="-"/>
    <s v="-"/>
    <x v="1"/>
    <n v="512283"/>
    <s v="Regional"/>
    <x v="0"/>
    <d v="2025-10-24T00:00:00"/>
    <n v="0"/>
    <n v="0"/>
    <s v="VALIDAR RÁDIO BRUNO"/>
    <m/>
    <m/>
    <s v="N/A"/>
    <d v="2024-10-11T00:00:00"/>
    <d v="2024-10-18T00:00:00"/>
    <s v="-"/>
    <s v="31/10/2024 - Plan James: concluído_x000a_REPARO TRATADO PELO TELEMONT"/>
    <s v="CONSTRUÍDO"/>
    <s v="O&amp;M"/>
    <s v="CONSTRUÍDO"/>
    <n v="0"/>
    <m/>
  </r>
  <r>
    <s v="MGGGB"/>
    <s v="RADIO_2"/>
    <s v="ATIVO - RÁDIO"/>
    <s v="RÁDIO"/>
    <s v="RÁDIO"/>
    <s v="RÁDIO"/>
    <s v="RADIO"/>
    <s v="RADIO"/>
    <s v="NA"/>
    <s v="NA"/>
    <s v="ATENDIMENTO VIA RÁDIO"/>
    <x v="0"/>
    <s v="RD"/>
    <s v="*"/>
    <s v="-"/>
    <s v="GOVERNADOR VALADARES_2025"/>
    <x v="7"/>
    <m/>
    <m/>
    <s v="NÃO"/>
    <s v="NA"/>
    <s v="RÁDIO"/>
    <s v="RÁDIO"/>
    <s v="NA"/>
    <s v="-"/>
    <s v="-"/>
    <x v="0"/>
    <s v="NA"/>
    <m/>
    <x v="2"/>
    <m/>
    <m/>
    <m/>
    <s v="VALIDAR PREDECESSOR ELISANGÊLA"/>
    <m/>
    <m/>
    <s v="N/A"/>
    <s v="NA"/>
    <m/>
    <m/>
    <m/>
    <s v="RÁDIO"/>
    <s v="O&amp;M"/>
    <s v="300K"/>
    <s v="N/A"/>
    <s v="HL5-G (300K)MGGGB"/>
  </r>
  <r>
    <s v="MGGSJ"/>
    <s v="RADIO_8"/>
    <s v="ATIVO - RÁDIO"/>
    <s v="RÁDIO"/>
    <s v="RÁDIO"/>
    <s v="RÁDIO"/>
    <s v="RADIO"/>
    <s v="RADIO"/>
    <s v="NA"/>
    <s v="NA"/>
    <s v="ATENDIMENTO VIA RÁDIO"/>
    <x v="0"/>
    <s v="RD"/>
    <s v="*"/>
    <s v="-"/>
    <s v="GOVERNADOR VALADARES_2025"/>
    <x v="7"/>
    <m/>
    <m/>
    <s v="NÃO"/>
    <s v="NA"/>
    <s v="RÁDIO"/>
    <s v="RÁDIO"/>
    <s v="NA"/>
    <s v="-"/>
    <s v="-"/>
    <x v="0"/>
    <s v="NA"/>
    <m/>
    <x v="2"/>
    <m/>
    <m/>
    <m/>
    <s v="VALIDAR PREDECESSOR ELISANGÊLA"/>
    <m/>
    <m/>
    <s v="N/A"/>
    <s v="NA"/>
    <m/>
    <m/>
    <m/>
    <s v="RÁDIO"/>
    <s v="O&amp;M"/>
    <s v="300K"/>
    <s v="N/A"/>
    <s v="HL5-G (300K)MGGSJ"/>
  </r>
  <r>
    <s v="MGGCN"/>
    <s v="RADIO_13"/>
    <s v="ATIVO - RÁDIO"/>
    <s v="RÁDIO"/>
    <s v="RÁDIO"/>
    <s v="RÁDIO"/>
    <s v="RADIO"/>
    <s v="RADIO"/>
    <s v="NA"/>
    <s v="NA"/>
    <s v="ATENDIMENTO VIA RÁDIO"/>
    <x v="0"/>
    <s v="RD"/>
    <s v="*"/>
    <s v="-"/>
    <s v="GOVERNADOR VALADARES_2025"/>
    <x v="7"/>
    <m/>
    <m/>
    <s v="NÃO"/>
    <s v="NA"/>
    <s v="RÁDIO"/>
    <s v="RÁDIO"/>
    <s v="NA"/>
    <s v="-"/>
    <s v="-"/>
    <x v="0"/>
    <s v="NA"/>
    <m/>
    <x v="2"/>
    <m/>
    <m/>
    <m/>
    <s v="VALIDAR PREDECESSOR ELISANGÊLA"/>
    <m/>
    <m/>
    <s v="N/A"/>
    <s v="NA"/>
    <m/>
    <m/>
    <m/>
    <s v="RÁDIO"/>
    <s v="O&amp;M"/>
    <s v="300K"/>
    <s v="N/A"/>
    <s v="HL5-G (300K)MGGCN"/>
  </r>
  <r>
    <s v="MGGCX"/>
    <s v="RADIO_15"/>
    <s v="ATIVO - RÁDIO"/>
    <s v="RÁDIO"/>
    <s v="RÁDIO"/>
    <s v="RÁDIO"/>
    <s v="RADIO"/>
    <s v="RADIO"/>
    <s v="NA"/>
    <s v="NA"/>
    <s v="ATENDIMENTO VIA RÁDIO"/>
    <x v="0"/>
    <s v="RD"/>
    <s v="*"/>
    <s v="-"/>
    <s v="GOVERNADOR VALADARES_2025"/>
    <x v="7"/>
    <m/>
    <m/>
    <s v="NÃO"/>
    <s v="NA"/>
    <s v="RÁDIO"/>
    <s v="RÁDIO"/>
    <s v="NA"/>
    <s v="-"/>
    <s v="-"/>
    <x v="0"/>
    <s v="NA"/>
    <m/>
    <x v="2"/>
    <m/>
    <m/>
    <m/>
    <s v="VALIDAR PREDECESSOR ELISANGÊLA"/>
    <m/>
    <m/>
    <s v="N/A"/>
    <s v="NA"/>
    <m/>
    <m/>
    <m/>
    <s v="RÁDIO"/>
    <s v="O&amp;M"/>
    <s v="300K"/>
    <s v="N/A"/>
    <s v="HL5-G (300K)MGGCX"/>
  </r>
  <r>
    <s v="MGGSV"/>
    <s v="RADIO_1"/>
    <s v="ATIVO - RÁDIO"/>
    <s v="RÁDIO"/>
    <s v="RÁDIO"/>
    <s v="RÁDIO"/>
    <s v="RADIO"/>
    <s v="RADIO"/>
    <s v="NA"/>
    <s v="NA"/>
    <s v="ATENDIMENTO VIA RÁDIO"/>
    <x v="0"/>
    <s v="RD"/>
    <s v="*"/>
    <s v="-"/>
    <s v="GOVERNADOR VALADARES_2025"/>
    <x v="7"/>
    <m/>
    <m/>
    <s v="NÃO"/>
    <s v="NA"/>
    <s v="RÁDIO"/>
    <s v="RÁDIO"/>
    <s v="NA"/>
    <s v="-"/>
    <s v="-"/>
    <x v="0"/>
    <s v="NA"/>
    <m/>
    <x v="2"/>
    <m/>
    <m/>
    <m/>
    <s v="VALIDAR PREDECESSOR ELISANGÊLA"/>
    <m/>
    <m/>
    <s v="N/A"/>
    <s v="NA"/>
    <m/>
    <m/>
    <m/>
    <s v="RÁDIO"/>
    <s v="O&amp;M"/>
    <s v="300K"/>
    <s v="N/A"/>
    <s v="HL5-G (300K)MGGSV"/>
  </r>
  <r>
    <s v="MGCAB"/>
    <s v="RADIO_3"/>
    <s v="ATIVO - RÁDIO"/>
    <s v="RÁDIO"/>
    <s v="RÁDIO"/>
    <s v="RÁDIO"/>
    <s v="RADIO"/>
    <s v="RADIO"/>
    <s v="NA"/>
    <s v="NA"/>
    <s v="ATENDIMENTO VIA RÁDIO"/>
    <x v="0"/>
    <s v="RD"/>
    <s v="*"/>
    <s v="-"/>
    <s v="GOVERNADOR VALADARES_2025"/>
    <x v="7"/>
    <m/>
    <m/>
    <s v="NÃO"/>
    <s v="NA"/>
    <s v="RÁDIO"/>
    <s v="RÁDIO"/>
    <s v="NA"/>
    <s v="-"/>
    <s v="-"/>
    <x v="0"/>
    <s v="NA"/>
    <m/>
    <x v="2"/>
    <m/>
    <m/>
    <m/>
    <s v="VALIDAR PREDECESSOR ELISANGÊLA"/>
    <m/>
    <m/>
    <s v="N/A"/>
    <s v="NA"/>
    <m/>
    <m/>
    <m/>
    <s v="RÁDIO"/>
    <s v="O&amp;M"/>
    <s v="300K"/>
    <s v="N/A"/>
    <s v="HL5-G (300K)MGCAB"/>
  </r>
  <r>
    <s v="MGJTV"/>
    <s v="RADIO_4"/>
    <s v="ATIVO - RÁDIO"/>
    <s v="RÁDIO"/>
    <s v="RÁDIO"/>
    <s v="RÁDIO"/>
    <s v="RADIO"/>
    <s v="RADIO"/>
    <s v="NA"/>
    <s v="NA"/>
    <s v="ATENDIMENTO VIA RÁDIO"/>
    <x v="0"/>
    <s v="RD"/>
    <s v="*"/>
    <s v="-"/>
    <s v="GOVERNADOR VALADARES_2025"/>
    <x v="7"/>
    <m/>
    <m/>
    <s v="NÃO"/>
    <s v="NA"/>
    <s v="RÁDIO"/>
    <s v="RÁDIO"/>
    <s v="NA"/>
    <s v="-"/>
    <s v="-"/>
    <x v="0"/>
    <s v="NA"/>
    <m/>
    <x v="2"/>
    <m/>
    <m/>
    <m/>
    <s v="VALIDAR PREDECESSOR ELISANGÊLA"/>
    <m/>
    <m/>
    <s v="N/A"/>
    <s v="NA"/>
    <m/>
    <m/>
    <m/>
    <s v="RÁDIO"/>
    <s v="O&amp;M"/>
    <s v="300K"/>
    <s v="N/A"/>
    <s v="HL5-G (300K)MGJTV"/>
  </r>
  <r>
    <s v="MGLSH"/>
    <s v="RADIO_5"/>
    <s v="ATIVO - RÁDIO"/>
    <s v="RÁDIO"/>
    <s v="RÁDIO"/>
    <s v="RÁDIO"/>
    <s v="RADIO"/>
    <s v="RADIO"/>
    <s v="NA"/>
    <s v="NA"/>
    <s v="ATENDIMENTO VIA RÁDIO"/>
    <x v="0"/>
    <s v="RD"/>
    <s v="*"/>
    <s v="-"/>
    <s v="GOVERNADOR VALADARES_2025"/>
    <x v="7"/>
    <m/>
    <m/>
    <s v="NÃO"/>
    <s v="NA"/>
    <s v="RÁDIO"/>
    <s v="RÁDIO"/>
    <s v="NA"/>
    <s v="-"/>
    <s v="-"/>
    <x v="0"/>
    <s v="NA"/>
    <m/>
    <x v="2"/>
    <m/>
    <m/>
    <m/>
    <s v="VALIDAR PREDECESSOR ELISANGÊLA"/>
    <m/>
    <m/>
    <s v="N/A"/>
    <s v="NA"/>
    <m/>
    <m/>
    <m/>
    <s v="RÁDIO"/>
    <s v="O&amp;M"/>
    <s v="300K"/>
    <s v="N/A"/>
    <s v="HL5-G (300K)MGLSH"/>
  </r>
  <r>
    <s v="MGGVZ"/>
    <s v="RADIO_6"/>
    <s v="ATIVO - RÁDIO"/>
    <s v="RÁDIO"/>
    <s v="RÁDIO"/>
    <s v="RÁDIO"/>
    <s v="RADIO"/>
    <s v="RADIO"/>
    <s v="NA"/>
    <s v="NA"/>
    <s v="ATENDIMENTO VIA RÁDIO"/>
    <x v="0"/>
    <s v="RD"/>
    <s v="*"/>
    <s v="-"/>
    <s v="GOVERNADOR VALADARES_2025"/>
    <x v="7"/>
    <m/>
    <m/>
    <s v="NÃO"/>
    <s v="NA"/>
    <s v="RÁDIO"/>
    <s v="RÁDIO"/>
    <s v="NA"/>
    <s v="-"/>
    <s v="-"/>
    <x v="0"/>
    <s v="NA"/>
    <m/>
    <x v="2"/>
    <m/>
    <m/>
    <m/>
    <s v="VALIDAR PREDECESSOR ELISANGÊLA"/>
    <m/>
    <m/>
    <s v="N/A"/>
    <s v="NA"/>
    <m/>
    <m/>
    <m/>
    <s v="RÁDIO"/>
    <s v="O&amp;M"/>
    <s v="300K"/>
    <s v="N/A"/>
    <s v="HL5-G (300K)MGGVZ"/>
  </r>
  <r>
    <s v="MGACR"/>
    <s v="RADIO_10"/>
    <s v="ATIVO - RÁDIO"/>
    <s v="RÁDIO"/>
    <s v="RÁDIO"/>
    <s v="RÁDIO"/>
    <s v="RADIO"/>
    <s v="RADIO"/>
    <s v="NA"/>
    <s v="NA"/>
    <s v="ATENDIMENTO VIA RÁDIO"/>
    <x v="1"/>
    <s v="RD"/>
    <s v="*"/>
    <s v="-"/>
    <s v="BELO HORIZONTE"/>
    <x v="1"/>
    <m/>
    <m/>
    <s v="NÃO"/>
    <s v="NA"/>
    <s v="RÁDIO"/>
    <s v="RÁDIO"/>
    <s v="NA"/>
    <s v="-"/>
    <s v="-"/>
    <x v="1"/>
    <s v="NA"/>
    <s v="NA"/>
    <x v="2"/>
    <m/>
    <m/>
    <m/>
    <s v="VALIDAR PREDECESSOR ELISANGÊLA"/>
    <m/>
    <m/>
    <s v="N/A"/>
    <s v="NA"/>
    <m/>
    <m/>
    <m/>
    <s v="RÁDIO"/>
    <s v="O&amp;M"/>
    <s v="300K"/>
    <s v="N/A"/>
    <s v="HL5-G (300K)MGACR"/>
  </r>
  <r>
    <s v="MGNFL"/>
    <s v="RADIO_7"/>
    <s v="ATIVO - RÁDIO"/>
    <s v="RÁDIO"/>
    <s v="RÁDIO"/>
    <s v="RÁDIO"/>
    <s v="RADIO"/>
    <s v="RADIO"/>
    <s v="NA"/>
    <s v="NA"/>
    <s v="ATENDIMENTO VIA RÁDIO"/>
    <x v="0"/>
    <s v="RD"/>
    <s v="*"/>
    <s v="-"/>
    <s v="GOVERNADOR VALADARES_2025"/>
    <x v="7"/>
    <m/>
    <m/>
    <s v="NÃO"/>
    <s v="NA"/>
    <s v="RÁDIO"/>
    <s v="RÁDIO"/>
    <s v="NA"/>
    <s v="-"/>
    <s v="-"/>
    <x v="0"/>
    <s v="NA"/>
    <m/>
    <x v="2"/>
    <m/>
    <m/>
    <m/>
    <s v="VALIDAR PREDECESSOR ELISANGÊLA"/>
    <m/>
    <m/>
    <s v="N/A"/>
    <s v="NA"/>
    <m/>
    <m/>
    <m/>
    <s v="RÁDIO"/>
    <s v="O&amp;M"/>
    <s v="300K"/>
    <s v="N/A"/>
    <s v="HL5-G (300K)MGNFL"/>
  </r>
  <r>
    <s v="MGGVD"/>
    <s v="RADIO_9"/>
    <s v="ATIVO - RÁDIO"/>
    <s v="RÁDIO"/>
    <s v="RÁDIO"/>
    <s v="RÁDIO"/>
    <s v="RADIO"/>
    <s v="RADIO"/>
    <s v="NA"/>
    <s v="NA"/>
    <s v="ATENDIMENTO VIA RÁDIO"/>
    <x v="0"/>
    <s v="RD"/>
    <s v="*"/>
    <s v="-"/>
    <s v="GOVERNADOR VALADARES_2025"/>
    <x v="7"/>
    <m/>
    <m/>
    <s v="NÃO"/>
    <s v="NA"/>
    <s v="RÁDIO"/>
    <s v="RÁDIO"/>
    <s v="NA"/>
    <s v="-"/>
    <s v="-"/>
    <x v="0"/>
    <s v="NA"/>
    <m/>
    <x v="2"/>
    <m/>
    <m/>
    <m/>
    <s v="VALIDAR PREDECESSOR ELISANGÊLA"/>
    <m/>
    <m/>
    <s v="N/A"/>
    <s v="NA"/>
    <m/>
    <m/>
    <m/>
    <s v="RÁDIO"/>
    <s v="O&amp;M"/>
    <s v="300K"/>
    <s v="N/A"/>
    <s v="HL5-G (300K)MGGVD"/>
  </r>
  <r>
    <s v="MGGSP"/>
    <s v="RADIO_11"/>
    <s v="ATIVO - RÁDIO"/>
    <s v="RÁDIO"/>
    <s v="RÁDIO"/>
    <s v="RÁDIO"/>
    <s v="RADIO"/>
    <s v="RADIO"/>
    <s v="NA"/>
    <s v="NA"/>
    <s v="ATENDIMENTO VIA RÁDIO"/>
    <x v="0"/>
    <s v="RD"/>
    <s v="*"/>
    <s v="-"/>
    <s v="GOVERNADOR VALADARES_2025"/>
    <x v="7"/>
    <m/>
    <m/>
    <s v="NÃO"/>
    <s v="NA"/>
    <s v="RÁDIO"/>
    <s v="RÁDIO"/>
    <s v="NA"/>
    <s v="-"/>
    <s v="-"/>
    <x v="0"/>
    <s v="NA"/>
    <m/>
    <x v="2"/>
    <m/>
    <m/>
    <m/>
    <s v="VALIDAR PREDECESSOR ELISANGÊLA"/>
    <m/>
    <m/>
    <s v="N/A"/>
    <s v="NA"/>
    <m/>
    <m/>
    <m/>
    <s v="RÁDIO"/>
    <s v="O&amp;M"/>
    <s v="300K"/>
    <s v="N/A"/>
    <s v="HL5-G (300K)MGGSP"/>
  </r>
  <r>
    <s v="MGGBJ"/>
    <s v="RADIO_12"/>
    <s v="ATIVO - RÁDIO"/>
    <s v="RÁDIO"/>
    <s v="RÁDIO"/>
    <s v="RÁDIO"/>
    <s v="RADIO"/>
    <s v="RADIO"/>
    <s v="NA"/>
    <s v="NA"/>
    <s v="ATENDIMENTO VIA RÁDIO"/>
    <x v="0"/>
    <s v="RD"/>
    <s v="*"/>
    <s v="-"/>
    <s v="GOVERNADOR VALADARES_2025"/>
    <x v="7"/>
    <m/>
    <m/>
    <s v="NÃO"/>
    <s v="NA"/>
    <s v="RÁDIO"/>
    <s v="RÁDIO"/>
    <s v="NA"/>
    <s v="-"/>
    <s v="-"/>
    <x v="0"/>
    <s v="NA"/>
    <m/>
    <x v="2"/>
    <m/>
    <m/>
    <m/>
    <s v="VALIDAR PREDECESSOR ELISANGÊLA"/>
    <m/>
    <m/>
    <s v="N/A"/>
    <s v="NA"/>
    <m/>
    <m/>
    <m/>
    <s v="RÁDIO"/>
    <s v="O&amp;M"/>
    <s v="300K"/>
    <s v="N/A"/>
    <s v="HL5-G (300K)MGGBJ"/>
  </r>
  <r>
    <s v="MGECS"/>
    <s v="RADIO_14"/>
    <s v="ATIVO - RÁDIO"/>
    <s v="RÁDIO"/>
    <s v="RÁDIO"/>
    <s v="RÁDIO"/>
    <s v="RADIO"/>
    <s v="RADIO"/>
    <s v="NA"/>
    <s v="NA"/>
    <s v="ATENDIMENTO VIA RÁDIO"/>
    <x v="0"/>
    <s v="RD"/>
    <s v="*"/>
    <s v="-"/>
    <s v="GOVERNADOR VALADARES_2025"/>
    <x v="7"/>
    <m/>
    <m/>
    <s v="NÃO"/>
    <s v="NA"/>
    <s v="RÁDIO"/>
    <s v="RÁDIO"/>
    <s v="NA"/>
    <s v="-"/>
    <s v="-"/>
    <x v="0"/>
    <s v="NA"/>
    <m/>
    <x v="2"/>
    <m/>
    <m/>
    <m/>
    <s v="VALIDAR PREDECESSOR ELISANGÊLA"/>
    <m/>
    <m/>
    <s v="N/A"/>
    <s v="NA"/>
    <m/>
    <m/>
    <m/>
    <s v="RÁDIO"/>
    <s v="O&amp;M"/>
    <s v="300K"/>
    <s v="N/A"/>
    <s v="HL5-G (300K)MGECS"/>
  </r>
  <r>
    <s v="MGSGH"/>
    <s v="M2024EST_MGSGH_01"/>
    <s v="ATIVO"/>
    <s v="SIM"/>
    <s v="REDE OK"/>
    <s v="ATIVO"/>
    <d v="2025-09-12T00:00:00"/>
    <d v="2025-09-18T00:00:00"/>
    <s v="NA"/>
    <s v="NA"/>
    <s v="MGJIR-MGSGH-MGJIR"/>
    <x v="0"/>
    <s v="MGJFG"/>
    <s v="MGJIR"/>
    <s v="-"/>
    <s v="JUIZ DE FORA_2025"/>
    <x v="0"/>
    <m/>
    <s v="17/09/2025 - Liberado ativação; 16/09/25 - Emitir sinotico topologia estruturante M2024EST_MGSGH_01"/>
    <s v="NÃO"/>
    <s v="ATIVO"/>
    <s v="REDE OK"/>
    <s v="ATIVO"/>
    <s v="NORT"/>
    <s v="-"/>
    <s v="-"/>
    <x v="0"/>
    <n v="597385"/>
    <s v="Empreiteira"/>
    <x v="0"/>
    <m/>
    <m/>
    <m/>
    <m/>
    <m/>
    <m/>
    <s v="N/A"/>
    <s v="REDE OK"/>
    <s v="ATIVO"/>
    <m/>
    <m/>
    <s v="VALIDAÇÃO DE DRAFT (DENTRO DO CUSTO)"/>
    <m/>
    <s v="500K"/>
    <s v="NÃO LOC"/>
    <s v="HL5G_2025MGSGH"/>
  </r>
  <r>
    <s v="MGUNN"/>
    <s v="M2025EST_MGUNN_01"/>
    <s v="ATIVO"/>
    <s v="SIM"/>
    <s v="REDE OK"/>
    <s v="ATIVO"/>
    <d v="2025-05-14T00:00:00"/>
    <d v="2025-04-07T00:00:00"/>
    <s v="NA"/>
    <s v="NA"/>
    <s v="MGUSB-MGUNN-MGUSB"/>
    <x v="0"/>
    <s v="MGUSB"/>
    <s v="MGUSB"/>
    <s v="-"/>
    <s v="UBERABA_2025"/>
    <x v="3"/>
    <s v="04/06/2025 - Israel: vou enviar equipe lá amanha; 19/05 - Uma alça com defeito nas fibras, acionado rede externa por email"/>
    <s v="-"/>
    <s v="NÃO"/>
    <s v="ATIVO"/>
    <s v="REDE OK"/>
    <s v="ATIVO"/>
    <s v="TELEMONT"/>
    <s v="-"/>
    <s v="-"/>
    <x v="0"/>
    <n v="548957"/>
    <s v="Aprovado HQ"/>
    <x v="0"/>
    <m/>
    <m/>
    <m/>
    <m/>
    <m/>
    <m/>
    <s v="CONSTRUÍDO"/>
    <d v="2025-05-19T00:00:00"/>
    <m/>
    <m/>
    <m/>
    <s v="CONSTRUÍDO"/>
    <s v="OSP/IMPL"/>
    <s v="300K"/>
    <s v="APROVADO"/>
    <s v="HL5-G (300K)MGUNN"/>
  </r>
  <r>
    <s v="MGPPS"/>
    <s v="M2022_MGPPS_01"/>
    <s v="PREVISTO"/>
    <s v="FLAT"/>
    <m/>
    <d v="1900-01-01T00:00:00"/>
    <s v="-"/>
    <s v="-"/>
    <s v="NA"/>
    <s v="NA"/>
    <s v="MGSCN-MGPPS-RD"/>
    <x v="1"/>
    <s v="MGSCN"/>
    <s v="MGSCN"/>
    <s v="Ativo"/>
    <s v="SABARÁ"/>
    <x v="1"/>
    <s v="10/11/2025 - Arthur: criado id em novo contrato: 600090 - alto custo._x000a__x000a_ter 24/09/2024 11:21 - Rodrigo Soares: Atualização estruturante Ramon: Necessario Adicional mde 3000 mts e adequação de rota._x000a_20/07/2024 - Plan Estruturante PH 17/07 - &quot;TBD&quot;_x000a_06/03/2026 - AGUARDANDO VALIDAÇÃO DE DRAFT"/>
    <s v="-"/>
    <s v="NÃO"/>
    <s v="PENDENTE REDE"/>
    <d v="1899-12-30T00:00:00"/>
    <d v="1900-01-01T00:00:00"/>
    <s v="TELEMONT MG"/>
    <s v="W0"/>
    <s v="W1"/>
    <x v="1"/>
    <n v="600090"/>
    <s v="Regional"/>
    <x v="1"/>
    <d v="2025-10-24T00:00:00"/>
    <m/>
    <m/>
    <s v="VALIDAR RÁDIO BRUNO"/>
    <m/>
    <m/>
    <s v="N/A"/>
    <s v="REVISÃO PROJETO"/>
    <s v="PENDENCIA PROJETO"/>
    <s v="REVISÃO DE PROJETO"/>
    <s v="REVISAR PROJETO POIS UM TRECHO NÃO POSSUI POSTEACAO E ACESSO AO AMBIENTE DA MINERADORA VALE.10/10 NECESSÁRIO REVISÃO DE PROJETO."/>
    <s v="REVISÃO PROJETO"/>
    <s v="OSP/PROJETO"/>
    <s v="REVISÃO PROJETO"/>
    <n v="0"/>
    <m/>
  </r>
  <r>
    <s v="MGOBO"/>
    <s v="M2025EST_MGOBO_01"/>
    <s v="ATIVO"/>
    <s v="SIM"/>
    <s v="REDE OK"/>
    <s v="ATIVO"/>
    <d v="2025-09-22T00:00:00"/>
    <d v="2025-09-24T00:00:00"/>
    <s v="SIM"/>
    <s v="REDE OK"/>
    <s v="MGK79-MGOBO-MGK79 / MGK79-MGOBO"/>
    <x v="4"/>
    <s v="MGK79"/>
    <s v="-"/>
    <s v="-"/>
    <s v="SETE LAGOAS_2025"/>
    <x v="5"/>
    <s v="04/09/2025 - Thiago: nao evoluíu com a Telemont, passar para Nort Solution._x000a__x000a_sex 29/08/2025 10:14 - Jose Geraldo: Thiago,_x000a__x000a_Bom dia. _x000a__x000a_Segue anexo o Alvará emitido pela Prefeitura de Sete Lagoas, referente ao Site MGK79_MGOBO_MGK79_HL5D_SETE LAGOAS / endereços :_x000a_R BARCELONA, S/N; RUA SUISSA, S/N; RUA LUIZ LOPES SOBRINHO, S/N; RUA GOV. MILTON CAMPOS, 293; AVENIDA JAIME RODRIGUES BRANCO, S/N; RUA NITEROI, 49; RUA ROBERTO PREISSER MARÇAL, 200; RUA ATAULFO ALVES, S/N; RUA DOS ROSEDAS e RUA ISOLINA CAMPOS, S/N)._x000a__x000a_OBS: ainda não recebi as ART´s de construção referentes aos endereços: _x000a__x0009_Avenida Antonio Olinto s/n – ETP / Site 0000-0301-09_x000a__x0009_Rua Avelar, 293 – ETP / Site 0000-0301-10_x000a__x0009_Rua Camilo Cristelli s/n Centro – Site Site MGSLC_x000a__x000a__x000a_22/08/2025 - ALTO CUSTO APROVDO NA PVCO --- R$ 86.603,00_x000a__x000a_seg 18/08/2025 15:29 - Felipe Bernardo: Sim já houve lançamento dessa topologia conforme projeto pendente os pontos de canalização (Alvara). 8km._x000a__x000a_sex 15/08/2025 15:33 - Arthur: jeison seguem drafts pendentes validação de custo_x000a__x000a_qua 25/06/2025 10:03 - Jeison, fazer ppt de alto custo_x000a__x000a_seg 23/06/2025 18:19 - Arthur: Jeison,_x000a__x000a_Seguem os custos em drafts dos sites do Estruturante 300k._x000a__x000a_Seria bom se conseguíssemos a (re)validação dos custos dos 28 sites (19+5+4) que faltam para seguirmos com as construções._x000a__x000a__x000a_qui 29/05/2025 14:35 - Arthur: segue em anexo protocolos e arquivos referente ao licenciamento._x000a__x000a_qua 28/05/2025 17:44 - William Cruz: Instalaram o DGO em um gabinete inadequado no site OBO, como esse site será um concentrador precisamos colocalizar o DGO com equipamento HL5D. Favor solicitar essa mudança.   "/>
    <m/>
    <s v="NÃO"/>
    <s v="ATIVO"/>
    <s v="REDE OK"/>
    <s v="ATIVO"/>
    <s v="NORT"/>
    <s v="-"/>
    <s v="-"/>
    <x v="0"/>
    <n v="591964"/>
    <s v="Empreiteira"/>
    <x v="0"/>
    <m/>
    <m/>
    <m/>
    <m/>
    <m/>
    <m/>
    <s v="N/A"/>
    <s v="REDE OK"/>
    <s v="ATIVO"/>
    <m/>
    <m/>
    <s v="ALTO CUSTO"/>
    <s v="REGIONAL"/>
    <s v="300K"/>
    <s v="EM ANÁLISE"/>
    <s v="HL5-D (300K)MGOBO"/>
  </r>
  <r>
    <s v="MGGCH"/>
    <s v="RADIO_17"/>
    <s v="ATIVO - RÁDIO"/>
    <s v="RÁDIO"/>
    <s v="RÁDIO"/>
    <s v="RÁDIO"/>
    <s v="RADIO"/>
    <s v="RADIO"/>
    <s v="NA"/>
    <s v="NA"/>
    <s v="MGGCH-MGDIGRD"/>
    <x v="0"/>
    <s v="MGK79"/>
    <s v="OBO"/>
    <s v="-"/>
    <s v="SETE LAGOAS_2025"/>
    <x v="5"/>
    <m/>
    <m/>
    <s v="NÃO"/>
    <s v="NA"/>
    <s v="RÁDIO"/>
    <s v="RÁDIO"/>
    <s v="NA"/>
    <s v="-"/>
    <s v="-"/>
    <x v="0"/>
    <s v="NA"/>
    <s v="NA"/>
    <x v="2"/>
    <m/>
    <m/>
    <m/>
    <s v="VALIDAR PREDECESSOR ELISANGÊLA"/>
    <m/>
    <m/>
    <s v="N/A"/>
    <s v="NA"/>
    <m/>
    <m/>
    <m/>
    <s v="RÁDIO"/>
    <s v="O&amp;M"/>
    <s v="300K"/>
    <s v="N/A"/>
    <s v="HL5-G (300K)MGGCH"/>
  </r>
  <r>
    <s v="MGOEN"/>
    <s v="M2025EST_MGOEN_01"/>
    <s v="ATIVO"/>
    <s v="SIM"/>
    <s v="REDE OK"/>
    <s v="ATIVO"/>
    <d v="2025-05-06T00:00:00"/>
    <s v="-"/>
    <s v="NÃO"/>
    <s v="NA"/>
    <s v="MGFEU-MGOEN-MGFEU | MGFEU-MGOEN"/>
    <x v="4"/>
    <s v="MGFEU"/>
    <s v="MGOEN"/>
    <s v="-"/>
    <s v="UBERABA_2025"/>
    <x v="3"/>
    <s v="26/05/2025 - Arthur: rede entregue conforme 2° emissao do projeto | Em dupla abordagem_x000a_20/05/2025 - Dependia da aprovação do MGVSV"/>
    <s v="18/09/25 - Migrado uma alça a outra esta com defeito acionado por email"/>
    <m/>
    <s v="ATIVO"/>
    <s v="REDE OK"/>
    <s v="ATIVO"/>
    <s v="TELEMONT"/>
    <s v="-"/>
    <s v="-"/>
    <x v="0"/>
    <n v="548949"/>
    <s v="Aprovado HQ"/>
    <x v="0"/>
    <m/>
    <m/>
    <m/>
    <m/>
    <m/>
    <m/>
    <s v="CONSTRUÍDO"/>
    <d v="2025-05-06T00:00:00"/>
    <m/>
    <m/>
    <m/>
    <s v="REDE OK"/>
    <s v="OSP/IMPL"/>
    <s v="300K"/>
    <s v="APROVADO"/>
    <s v="HL5-D (300K)MGOEN"/>
  </r>
  <r>
    <s v="MGJFX"/>
    <s v="M2025EST_MGJFX_01"/>
    <s v="ATIVO PEND. RÁDIO"/>
    <s v="FLAT"/>
    <s v="REDE OK"/>
    <s v="ATIVO"/>
    <d v="2024-12-26T00:00:00"/>
    <d v="2025-09-17T00:00:00"/>
    <s v="NA"/>
    <s v="NA"/>
    <s v="MGLOR-MGJFX-RD LOR"/>
    <x v="0"/>
    <s v="MGSDE"/>
    <s v="MGLOR"/>
    <s v="-"/>
    <s v="JUIZ DE FORA_2025"/>
    <x v="0"/>
    <s v="20KM; DIVIDIR CUSTRO ENTRE MGJFX-MGRPR; PONTA DE REDE"/>
    <s v="17/09/25 - Ativo sem proteção usando a FO contruída, proteção aguardando obra do rádio. "/>
    <s v="NÃO"/>
    <s v="ATIVO"/>
    <s v="REDE OK"/>
    <s v="ATIVO"/>
    <s v="TELEMONT MG"/>
    <s v="-"/>
    <s v="-"/>
    <x v="0"/>
    <n v="509279"/>
    <s v="Aprovado HQ"/>
    <x v="0"/>
    <d v="2025-10-15T00:00:00"/>
    <m/>
    <m/>
    <s v="VALIDAR RÁDIO BRUNO"/>
    <m/>
    <m/>
    <s v="N/A"/>
    <d v="2025-09-30T00:00:00"/>
    <d v="2025-09-30T00:00:00"/>
    <m/>
    <m/>
    <m/>
    <m/>
    <s v="500K"/>
    <s v="NÃO LOC"/>
    <s v="HL5G_2025MGJFX"/>
  </r>
  <r>
    <s v="MGSLM"/>
    <s v="M2025EST_MGSLM_01"/>
    <s v="ATIVO"/>
    <s v="SIM"/>
    <s v="REDE OK"/>
    <s v="ATIVO"/>
    <d v="2025-06-12T00:00:00"/>
    <d v="2025-06-26T00:00:00"/>
    <s v="NA"/>
    <s v="NA"/>
    <s v="MGSLN-MGSLM-MGSLN"/>
    <x v="0"/>
    <s v="MGK79"/>
    <s v="MGSLN"/>
    <s v="-"/>
    <s v="SETE LAGOAS_2025"/>
    <x v="5"/>
    <s v="23/06/2025 - Jefferson: reparo OK._x000a__x000a_11/06/2025 - Jefferson: será entregue hoje, relatório amanha._x000a__x000a_05/06/2025 - Cristiano VIVO: equipe em campo atuando, o SLM. Reprogramação de data - de 05/06 para 06/06_x000a_04/06/2025 - Welbert: 1ª alça: falta interligar 500 metros cabo projetado em emenda existente do cabo existente. 2ª alça: Formatação ok. (SLM - DGO 01 - F7 F8 | SLN - DGO 05 - F11 F12_x000a_03/06/2025 - Jefferson: conseguimos pegar a chave com o Cleber, acessamos o site. Não estamos localizando a travessia._x000a_02/06/2025 - gABRIEl: O Cleber Amaral vai abrir o site pra gente. Vamos _x000a_29/05/2025 - Joseff: consegui com a Icomon uma promessa do cara ir no dia 30/05. chave PADRÃO CR-50 | Arthur: ficamos de solicitar novamente o acesso._x000a_26/05/2025 - Jefferson: cabo parado na porta, aguarda a chave da Claro (chave PADRÃO CR-50 )_x000a_20/05/2025 - Jefferson: não conseguiram entrar, trocaram o cadeado, pegaram a chave com a O&amp;M  e não abriu - chave da Claro._x000a_19/05/2025 - Jefferson: Mantem o prazo._x000a_12/05/2025 - Arthur: são 9km de formatação. Solicitado antecipação da formatação."/>
    <m/>
    <s v="NÃO"/>
    <s v="ATIVO"/>
    <s v="REDE OK"/>
    <s v="ATIVO"/>
    <s v="TELEMONT"/>
    <s v="-"/>
    <s v="-"/>
    <x v="0"/>
    <n v="549032"/>
    <s v="Aprovado HQ"/>
    <x v="0"/>
    <m/>
    <m/>
    <m/>
    <m/>
    <m/>
    <m/>
    <s v="CONSTRUÍDO"/>
    <d v="2025-05-27T00:00:00"/>
    <m/>
    <m/>
    <m/>
    <s v="REDE OK"/>
    <s v="OSP/IMPL"/>
    <s v="300K"/>
    <s v="APROVADO"/>
    <s v="HL5-G (300K)MGSLM"/>
  </r>
  <r>
    <s v="MGMSH"/>
    <s v="M2025EST_MGMSH_01"/>
    <s v="ATIVO PROTEÇÃO RÁDIO OK"/>
    <s v="SIM"/>
    <s v="REDE OK"/>
    <s v="ATIVO"/>
    <d v="2025-04-04T00:00:00"/>
    <d v="2025-04-07T00:00:00"/>
    <s v="NA"/>
    <s v="NA"/>
    <s v="MGK79-MGMSH-RD SSD"/>
    <x v="0"/>
    <s v="MGK79"/>
    <s v="MGK79"/>
    <s v="-"/>
    <s v="SETE LAGOAS_2025"/>
    <x v="5"/>
    <m/>
    <m/>
    <s v="NÃO"/>
    <s v="ATIVO"/>
    <s v="REDE OK"/>
    <s v="ATIVO"/>
    <s v="NA"/>
    <s v="-"/>
    <s v="-"/>
    <x v="0"/>
    <n v="458476"/>
    <s v="Aprovado HQ"/>
    <x v="0"/>
    <d v="2025-10-15T00:00:00"/>
    <n v="0"/>
    <n v="0"/>
    <s v="VALIDAR RÁDIO BRUNO"/>
    <m/>
    <m/>
    <s v="N/A"/>
    <d v="2025-04-04T00:00:00"/>
    <m/>
    <m/>
    <m/>
    <s v="CONSTRUÍDO"/>
    <s v="O&amp;M"/>
    <s v="300K"/>
    <s v="APROVADO"/>
    <s v="HL5-G (300K)MGMSH"/>
  </r>
  <r>
    <s v="MGOVI"/>
    <s v="M2025EST_MGOVI_01"/>
    <s v="ATIVO"/>
    <s v="SIM"/>
    <s v="REDE OK"/>
    <s v="ATIVO"/>
    <d v="2025-06-04T00:00:00"/>
    <d v="2025-06-18T00:00:00"/>
    <s v="NA"/>
    <s v="NA"/>
    <s v="MGK79-MGOVI-MGK79"/>
    <x v="0"/>
    <s v="MGK79"/>
    <s v="MGK79"/>
    <s v="-"/>
    <s v="SETE LAGOAS_2025"/>
    <x v="5"/>
    <s v="11/06/2025 - Jefferson: vou verificar prazo para retorno._x000a__x000a_04/06/2025 - aRTHUR: rede entregue conforme topologia estruturante._x000a_ter 03/06/2025 16:47 - Valentim: segue 2° emissão._x000a__x000a_ter 03/06/2025 15:15 - Gabriel: Após vistoria da EPS em campo junto ao supervisor Vivo Cristyanno, não encontraram em campo a rede existente conforme projeto._x000a_Segue informação de campo: _x000a_ALÇA.2 Rota que passa pela rua CEL RANDOLFO SIMÕES não existe fisicamente será necessário realizar lançamento de ponta a ponta de aproximadamente 1.500 metros de cabo e instalação de 2 dgo._x000a__x000a_Gentileza elaborar nova rota para que possamos dar seguimento no processo de construção._x000a__x000a__x000a_02/06/2025 - Jefferson: não conseguiu terminar, entrega relatório para 03/06. Uma alça 100%, finalizando a 2°. Total de 2 recalendarização._x000a__x000a_29/05/2025 - Jefferson: 50% de formatação, expectativa de entrega em 30/05."/>
    <m/>
    <s v="NÃO"/>
    <s v="ATIVO"/>
    <s v="REDE OK"/>
    <s v="ATIVO"/>
    <s v="TELEMONT"/>
    <s v="-"/>
    <s v="-"/>
    <x v="0"/>
    <n v="562989"/>
    <s v="Aprovado HQ"/>
    <x v="0"/>
    <m/>
    <m/>
    <m/>
    <m/>
    <m/>
    <m/>
    <s v="CONSTRUÍDO"/>
    <d v="2025-05-28T00:00:00"/>
    <m/>
    <m/>
    <m/>
    <s v="REDE OK"/>
    <s v="OSP/IMPL"/>
    <s v="300K"/>
    <s v="APROVADO"/>
    <s v="HL5-G (300K)MGOVI"/>
  </r>
  <r>
    <s v="MGIDL"/>
    <s v="M2025EST_MGIDL_01"/>
    <s v="ATIVO PEND. 3ª ALÇA "/>
    <s v="SIM"/>
    <s v="REDE OK"/>
    <s v="ATIVO"/>
    <d v="2025-04-05T00:00:00"/>
    <d v="2025-04-06T00:00:00"/>
    <s v="NÃO"/>
    <s v="PENDENTE"/>
    <s v="MGK79-MGIDL-MGK79 / MGK79-MGIDL"/>
    <x v="4"/>
    <s v="MGK79"/>
    <s v="-"/>
    <s v="-"/>
    <s v="SETE LAGOAS_2025"/>
    <x v="5"/>
    <s v="sex 27/06/2025 18:14 - Arthur: @JEFFERSON DA SILVA SOUSA o @Ricardo De Paula Grilo Breda realizará o lançamento do adicional solicitado, com isso vocês conseguirão entregar a 3° alça._x000a_18/06/2025 - Arthur: estava previsto 18/jun, mudei para 30/jun._x000a_11/06/2025 - Arthur: recebemos o projeto revisado dia 09/06, aguardando o draft._x000a__x000a_seg 02/06/2025 16:18 - Priscylla:  Para finalizarmos a 3ª alça e concluirmos a obra 100%, será necessário o adicional dos itens abaixo. Lançamento de 600m._x000a__x000a_21/05/2025 - Valentim: 2° emissao de projeto sem canalização_x000a_16/05/2025 - Construído 2 alças - a 3° alça depende de licenciamento"/>
    <s v="05/06 - Ativo com duas alças a terceira falta construir"/>
    <s v="NÃO"/>
    <s v="ATIVO"/>
    <s v="REDE OK"/>
    <s v="ATIVO"/>
    <s v="TELEMONT"/>
    <s v="-"/>
    <s v="-"/>
    <x v="0"/>
    <n v="564463"/>
    <s v="Aprovado HQ"/>
    <x v="0"/>
    <m/>
    <m/>
    <m/>
    <s v="VALIDAR IMPLANTAÇÃO/ VALIDAR COSNTRUÇÃO 3ª VIA"/>
    <m/>
    <m/>
    <s v="N/A"/>
    <s v="ALTO CUSTO"/>
    <s v="ALTO CUSTO"/>
    <m/>
    <m/>
    <s v="CONSTRUÍDO"/>
    <s v="OSP/IMPL"/>
    <s v="300K"/>
    <s v="APROVADO"/>
    <s v="HL5-D (300K)MGIDL"/>
  </r>
  <r>
    <s v="MGSML"/>
    <s v="M2025EST_MGSML_01"/>
    <s v="ATIVO PEND. 3ª ALÇA "/>
    <s v="SIM"/>
    <s v="REDE OK"/>
    <s v="ATIVO"/>
    <d v="2025-05-16T00:00:00"/>
    <d v="2025-05-06T00:00:00"/>
    <s v="NÃO"/>
    <s v="PENDENTE"/>
    <s v="MGK79-MGSML-MGK79 / MGK79-MGSML"/>
    <x v="4"/>
    <s v="MGK79"/>
    <s v="-"/>
    <s v="-"/>
    <s v="SETE LAGOAS_2025"/>
    <x v="5"/>
    <s v="02/06/2025 - Jefferson: reparo ok. Já iniciada a construção da 3° alça, depende da travessia do K79. Foi solicitado adicional de cabo - Email pendente._x000a__x000a_29/05/2025 - Jefferson: a manutenção utilizou as nossas fibras, estamos buscando novas fibras para subir o site. Reparo completo previsto para 30/05. _x000a_A canalização da 3° alça ainda está sem previsão, aguarda o envio da maquina do Sul de MG para Sete Lagoas._x000a__x000a_qui 29/05/2025 14:14 - Arhur: Srs, boa tarde. Segue em anexo a documentação referente ao protocolo de canalização do site MGSML, aquele canalização em frente ao HL4 – K79._x000a__x000a_16/05/2025 - Construído 2 alças - a 3° alça depende de licenciamento"/>
    <s v="05/06 - Ativo com duas alças a terceira falta construir"/>
    <s v="NÃO"/>
    <s v="ATIVO"/>
    <s v="REDE OK"/>
    <s v="ATIVO"/>
    <s v="TELEMONT"/>
    <s v="-"/>
    <s v="-"/>
    <x v="0"/>
    <n v="548986"/>
    <s v="Aprovado HQ"/>
    <x v="0"/>
    <m/>
    <m/>
    <m/>
    <s v="VALIDAR IMPLANTAÇÃO/ VALIDAR COSNTRUÇÃO 3ª VIA"/>
    <m/>
    <m/>
    <s v="N/A"/>
    <s v="REDE OK"/>
    <s v="ATIVO"/>
    <m/>
    <m/>
    <s v="CONSTRUÍDO"/>
    <s v="REGIONAL"/>
    <s v="300K"/>
    <s v="EM ANÁLISE"/>
    <s v="HL5-D (300K)MGSML"/>
  </r>
  <r>
    <s v="MGSLN"/>
    <s v="M2025EST_MGSLN_01"/>
    <s v="ATIVO PEND. 3ª ALÇA "/>
    <s v="SIM"/>
    <s v="REDE OK"/>
    <s v="ATIVO"/>
    <d v="2025-04-05T00:00:00"/>
    <d v="2025-04-06T00:00:00"/>
    <s v="NÃO"/>
    <s v="PENDENTE"/>
    <s v="MGK79-MGSLN-MGK79 / MGK79-MGSLN"/>
    <x v="4"/>
    <s v="MGK79"/>
    <s v="-"/>
    <s v="-"/>
    <s v="SETE LAGOAS_2025"/>
    <x v="5"/>
    <s v="18/06/2025 - Arthur: estava previsto 18/jun, mudei para 30/jun._x000a_11/06/2025 - Jefferson: aguarda definição da revisão do projeto. Gabriel: a alça em questão está prevista no projeto do MGIDL._x000a__x000a_seg 02/06/2025 16:18 - Priscylla:  Para finalizarmos a 3ª alça e concluirmos a obra 100%, será necessário o adicional dos itens abaixo. Lançamento de 600m._x000a__x000a_21/05/2025 - Valentim: 2° emissao de projeto sem canalização_x000a_16/05/2025 - Construído 2 alças - a 3° alça depende de licenciamento"/>
    <s v="05/06 - Ativo com duas alças a terceira falta construir"/>
    <s v="NÃO"/>
    <s v="ATIVO"/>
    <s v="REDE OK"/>
    <s v="ATIVO"/>
    <s v="TELEMONT"/>
    <s v="-"/>
    <s v="-"/>
    <x v="0"/>
    <n v="548985"/>
    <s v="Aprovado HQ"/>
    <x v="0"/>
    <m/>
    <m/>
    <m/>
    <s v="VALIDAR IMPLANTAÇÃO/ VALIDAR COSNTRUÇÃO 3ª VIA"/>
    <m/>
    <m/>
    <s v="N/A"/>
    <s v="ALTO CUSTO"/>
    <m/>
    <m/>
    <m/>
    <s v="CONSTRUÍDO"/>
    <s v="REGIONAL"/>
    <s v="300K"/>
    <s v="EM ANÁLISE"/>
    <s v="HL5-D (300K)MGSLN"/>
  </r>
  <r>
    <s v="MGK79"/>
    <s v="HL4_K79"/>
    <s v="ATIVO - COLOCALIZADO"/>
    <s v="COLOCALIZADO"/>
    <s v="REDE OK"/>
    <s v="ATIVO"/>
    <d v="2025-04-04T00:00:00"/>
    <d v="2025-04-04T00:00:00"/>
    <s v="NA"/>
    <s v="NA"/>
    <s v="COLOCALIZADO"/>
    <x v="8"/>
    <s v="MGK79"/>
    <s v="*"/>
    <s v="-"/>
    <s v="SETE LAGOAS_2025"/>
    <x v="5"/>
    <m/>
    <m/>
    <s v="NÃO"/>
    <s v="ATIVO"/>
    <s v="REDE OK"/>
    <s v="ATIVO"/>
    <s v="NA"/>
    <s v="-"/>
    <s v="-"/>
    <x v="0"/>
    <n v="548982"/>
    <s v="NA"/>
    <x v="0"/>
    <m/>
    <m/>
    <m/>
    <m/>
    <m/>
    <m/>
    <s v="N/A"/>
    <s v="NA"/>
    <m/>
    <m/>
    <m/>
    <s v="CONSTRUÍDO"/>
    <s v="O&amp;M"/>
    <s v="300K"/>
    <s v="N/A"/>
    <s v="HL4 (300K)MGK79"/>
  </r>
  <r>
    <s v="MGSCT"/>
    <s v="M2025EST_MGSCT_01"/>
    <s v="ATIVO"/>
    <s v="SIM"/>
    <s v="REDE OK"/>
    <s v="ATIVO"/>
    <d v="2025-10-03T00:00:00"/>
    <d v="2025-10-03T00:00:00"/>
    <s v="NA"/>
    <s v="NA"/>
    <s v="MGOBO-MGSCT-MGOBO"/>
    <x v="0"/>
    <s v="MGK79"/>
    <s v="MGOBO"/>
    <s v="-"/>
    <s v="SETE LAGOAS_2025"/>
    <x v="5"/>
    <s v="10/09/2025 - Thiago: vamos avaliar fazer a construção lançamento MOIN e seguir com a formatação dos 10km aprovado no id com a Telemont._x000a_10/09/2025 - ppi: projeto revisado anexado. _x000a_sex 27/06/2025 11:12 - Jefferson: Informamos que não foi possível concluir a formatação de OBO-SCT sentido o K79, pois a rota prevista no projeto para o atendimento não existe em campo. Favor verificar revisão do projeto para possibilitar a continuidade da construção do enlace óptico._x000a_23/06/2025 - Jefferson: expectativa de entrega em 23/jun, mantém o prazo._x000a_18/06/2025 - Arthur: estava prevista entrega para 17/06, mudei para 24/06_x000a_11/06/2025 - Cristiano: 10km de formatação não iniciado. Jefferson:  17/06 --- reprogramação pq as equipes ficaram agarradas em outros sites que consumiram + tempo do que deveriam._x000a_05/06/2025 - Jefferson: mantem a data, &quot;tá tranquilo&quot;._x000a_04/06/2025 - Jefferson: Mantem a data._x000a_29/05/2025 - Jefferson: não iniciado, previsão de entrega para: 09/06"/>
    <s v="-"/>
    <s v="NÃO"/>
    <s v="ATIVO"/>
    <s v="REDE OK"/>
    <s v="ATIVO"/>
    <s v="TELEMONT"/>
    <s v="-"/>
    <s v="-"/>
    <x v="0"/>
    <n v="549003"/>
    <s v="Aprovado HQ"/>
    <x v="0"/>
    <m/>
    <m/>
    <m/>
    <m/>
    <m/>
    <m/>
    <s v="N/A"/>
    <d v="2025-05-30T00:00:00"/>
    <m/>
    <m/>
    <m/>
    <s v="REDE OK"/>
    <s v="OSP/IMPL"/>
    <s v="300K"/>
    <s v="APROVADO"/>
    <s v="HL5-G (300K)MGSCT"/>
  </r>
  <r>
    <s v="MGEPT"/>
    <s v="M2025EST_MGEPT_01"/>
    <s v="ATIVO"/>
    <s v="SIM"/>
    <s v="REDE OK"/>
    <s v="ATIVO"/>
    <d v="2025-10-03T00:00:00"/>
    <d v="2025-10-03T00:00:00"/>
    <s v="NA"/>
    <s v="NA"/>
    <s v="MGK79-MGEPT-MGK79"/>
    <x v="0"/>
    <s v="MGK79"/>
    <s v="MGK79"/>
    <s v="-"/>
    <s v="SETE LAGOAS_2025"/>
    <x v="5"/>
    <s v="seg 15/09/2025 13:34 - Felipe: Prezados,Boa tarde!Para conclusão da atividade será necessário adicional do material descrito abaixo cabo orçado insuficiente para chegar até o site MGSLW para o site MGEPT._x000a_150 metros de cabo drop 12 fo_x000a_1 CEO _x000a__x000a_09/09/2025 - OS GERADA_x000a_04/09/2025 - EM ANALISE HQ_x000a_31/08/2025 - CUSTO REVALIDADO NA PVCO_x000a_26/08/2025 - ENTROU NA PLANILHA DE VALIDAÇÃO_x000a_20/08/2025 - ENVIADO PARA REVALIDAÇÃO DO VP_x000a_13/08/2025 - PROJETO REVISADO_x000a_sex 06/06/2025 10:13 - Jefferson: Para viabilidade de EPT - K79 existem as seguintes pendências impossibilitando a construção das alças._x000a__x000a_1._x0009_Alça 01, necessário aprovação do adicional já indicado no trecho K79-IDL (ID 548987)._x000a_2._x0009_ Alça 02, não encontrado fisicamente o cabo de EPT sentido SLW, necessário revisão de projeto._x000a__x000a_03/06/2025 - Jefferson: de EPT para SLW , cabo não localizado. vamos enviar projeto._x000a__x000a_02/06/2025 - Jefferson: não foi possivel entregar esse site hoje, vamos pedir a troca pelo MGSED._x000a__x000a_29/05/2025 - Jefferson: obra não iniciada, com previsão de inicio e término 02/06. Arthur: 5km"/>
    <s v="-"/>
    <s v="NÃO"/>
    <s v="ATIVO"/>
    <s v="REDE OK"/>
    <s v="ATIVO"/>
    <s v="TELEMONT"/>
    <s v="-"/>
    <s v="-"/>
    <x v="0"/>
    <n v="577892"/>
    <s v="Aprovado HQ"/>
    <x v="0"/>
    <m/>
    <m/>
    <m/>
    <m/>
    <m/>
    <m/>
    <s v="N/A"/>
    <d v="2025-05-27T00:00:00"/>
    <m/>
    <m/>
    <m/>
    <s v="REDE OK"/>
    <s v="OSP/IMPL"/>
    <s v="300K"/>
    <s v="EM ANÁLISE"/>
    <s v="HL5-G (300K)MGEPT"/>
  </r>
  <r>
    <s v="MGSCA"/>
    <s v="M2025EST_MGSCA_01"/>
    <s v="ATIVO"/>
    <s v="SIM"/>
    <s v="REDE OK"/>
    <s v="ATIVO"/>
    <d v="2025-09-15T00:00:00"/>
    <d v="2025-09-17T00:00:00"/>
    <s v="NA"/>
    <s v="NA"/>
    <s v="MGK79-MGSCA-MGK79"/>
    <x v="0"/>
    <s v="MGK79"/>
    <s v="MGK79"/>
    <s v="-"/>
    <s v="SETE LAGOAS_2025"/>
    <x v="5"/>
    <s v="10/09/2025 - Thiago: EPS solicitou adicional de fibra (lançamento), que será executado por MOIN até 11/set._x000a_seg 08/09/2025 08:41 - Felipe: Thiago,_x000a_Bom dia!_x000a__x000a_Para execução dessa atividade será necessário adicional do material descrito abaixo não existe o cabo da emenda até o site MGK79 aproximadamente 2000 mts de cabo._x000a_Cabo magenta._x000a_19/08/2025 - Felipe: Acesso ok, a construir._x000a_ter 03/06/2025 15:51 - Jefferson: Informamos que não foi encontrado rede na rota de SCA para K79 entre as ruas Ovidio Joaquim de Sousa e rua Margarida Cortona, impossibilitando a construção da referida alça, solicito apoio / revisão do projeto para darmos sequência na execução._x000a_02/06/2025 - Jefferson: ainda nao desistiram de tentar conseguir alternativa para atender o site. Se não resolver hoje, te envio. + 2 recalendarização_x000a_29/05/2025 - Arthur: aguarda o email de alça._x000a_27/05/2025 - Jefferson: a 2° alça de formatação não foi localizada em campo, sendo necessário adicional de lançamento._x000a_26/05/2025 - Jefferson: expectativa de entrega-lo ainda hoje._x000a_21/05/2025 - Valentim: 2° emissao de projeto sem canalização"/>
    <s v="-"/>
    <s v="NÃO"/>
    <s v="ATIVO"/>
    <s v="REDE OK"/>
    <s v="ATIVO"/>
    <s v="TELEMONT"/>
    <s v="-"/>
    <s v="-"/>
    <x v="0"/>
    <n v="565387"/>
    <s v="Aprovado HQ"/>
    <x v="0"/>
    <m/>
    <m/>
    <m/>
    <m/>
    <m/>
    <m/>
    <s v="N/A"/>
    <d v="2025-05-13T00:00:00"/>
    <m/>
    <m/>
    <m/>
    <s v="REDE OK"/>
    <s v="OSP/IMPL"/>
    <s v="300K"/>
    <s v="S/ VALIDAÇÃO"/>
    <s v="HL5-G (300K)MGSCA"/>
  </r>
  <r>
    <s v="MGSLC"/>
    <s v="M2025EST_MGSLC_01"/>
    <s v="ATIVO"/>
    <s v="SIM"/>
    <s v="REDE OK"/>
    <s v="ATIVO"/>
    <d v="2025-08-20T00:00:00"/>
    <d v="2025-08-26T00:00:00"/>
    <s v="NA"/>
    <s v="NA"/>
    <s v="MGK79-MGSLC-MGK79"/>
    <x v="0"/>
    <s v="MGK79"/>
    <s v="MGK79"/>
    <s v="-"/>
    <s v="SETE LAGOAS_2025"/>
    <x v="5"/>
    <s v="seg 02/06/2025 11:55 - Cris: Esse cabo verde no projeto que seria um cabo existente na rota com entrada no K79 não entra na SWIT K79, foi realizado vistoria é o mesmo passa direto na porta do K79 sentido site OVI. Dessa forma precisamos de outra alternativa para fechar o anel._x000a_Obs:Sugerimos lançar aproximadamente 600 metros de cabo de ponta a ponta entre os sites._x000a__x000a_29/05/2025 - Arthur: Cris, no local pedi para correr._x000a_27/05/2025 - Jefferson: conseguimos acessar, não tem o cabo indicado como existente, aprox. de 600. Vou mandar email existente._x000a_26/05/2025 - Jefferson: cabo parado na porta, acesso liberado dia 27/05._x000a_22/05/2025 - Jefferson: 100% lançado, previsão de entrega de formatação."/>
    <s v="-"/>
    <s v="NÃO"/>
    <s v="ATIVO"/>
    <s v="REDE OK"/>
    <s v="ATIVO"/>
    <s v="TELEMONT"/>
    <s v="-"/>
    <s v="-"/>
    <x v="0"/>
    <n v="565461"/>
    <s v="Aprovado HQ"/>
    <x v="0"/>
    <m/>
    <m/>
    <m/>
    <m/>
    <m/>
    <m/>
    <s v="N/A"/>
    <d v="2025-05-27T00:00:00"/>
    <m/>
    <m/>
    <m/>
    <s v="REDE OK"/>
    <s v="OSP/IMPL"/>
    <s v="300K"/>
    <s v="S/ VALIDAÇÃO"/>
    <s v="HL5-G (300K)MGSLC"/>
  </r>
  <r>
    <s v="MGSJL"/>
    <s v="M2024EST_MGSJL_01"/>
    <s v="ATIVO"/>
    <s v="FLAT"/>
    <d v="2026-02-06T00:00:00"/>
    <d v="2026-02-08T00:00:00"/>
    <s v="-"/>
    <s v="-"/>
    <s v="NA"/>
    <s v="NA"/>
    <s v="MGVWL-MGSJL-RD"/>
    <x v="1"/>
    <s v="MGVWL"/>
    <s v="MGVWL"/>
    <s v="Ativo"/>
    <s v="SÃO JOSÉ DA LAPA"/>
    <x v="1"/>
    <s v="seg 10/11/2025 09:52 - Jessica: Boa tarde,Rodolfo,Segue anexo projeto para Licenciamento de postes projetados._x000a__x000a_07/11 - Arthur: id novo Telemont: 591890 em alto custo._x000a__x000a__x000a_sex 25/10/2024 16:57 - Fernanda Carla: @Albino Rodrigues Neto_x000a_@FELIPE BERNARDO DA SILVA_x000a_Segue versão revisada + DWG._x000a__x000a_@NATANAEL FILIPE TOMAS PEDRA_x000a_Gentileza providenciar projeto e início de processo de licença para travessia aérea em 2 pontos da MG-424._x000a__x000a_Referente a projeto Sites Vivo topologia MGVWL-MGSJL_x000a_SÃO JOAQUIM DE BICAS/MG_x000a__x000a_20/07/2024 - Plan Estruturante PH 17/07 - &quot;TBD&quot;"/>
    <s v="-"/>
    <s v="NÃO"/>
    <s v="PENDENTE REDE"/>
    <d v="2026-02-06T00:00:00"/>
    <d v="2026-02-08T00:00:00"/>
    <s v="TELEMONT MG"/>
    <s v="W6"/>
    <s v="W7"/>
    <x v="1"/>
    <n v="591890"/>
    <s v="Regional"/>
    <x v="10"/>
    <d v="2025-10-24T00:00:00"/>
    <m/>
    <m/>
    <s v="VALIDAR RÁDIO BRUNO"/>
    <m/>
    <m/>
    <s v="N/A"/>
    <s v="REVISÃO PROJETO"/>
    <s v="PENDENCIA PROJETO"/>
    <s v="REVISÃO DE PROJETO"/>
    <s v="NECESSARIO REVISAR PROJETO POIS SERA NECESSARIO ADIONAL DE LANÇAMENTO E TRAVESSIA DA RODOVIA MG424 (2,5KM DE ADICIONAL).10/10 NECESSARIO ADIONAL DE LANÇAMENTO E TRAVESSIA DA RODOVIA MG424 (2,5KM DE ADICIONAL)."/>
    <s v="REVISÃO PROJETO"/>
    <s v="OSP/PROJETO"/>
    <s v="REVISÃO PROJETO"/>
    <n v="0"/>
    <m/>
  </r>
  <r>
    <s v="MGIZA"/>
    <s v="M2024EST_MGIZA_01"/>
    <s v="ATIVO"/>
    <s v="FLAT"/>
    <d v="2026-02-06T00:00:00"/>
    <d v="2026-02-08T00:00:00"/>
    <s v="-"/>
    <s v="-"/>
    <s v="NA"/>
    <s v="NA"/>
    <s v="MGICA-MGIZA-RD"/>
    <x v="1"/>
    <s v="MGBET"/>
    <s v="MGICA"/>
    <s v="Ativo HL4 / Falta HL5D"/>
    <s v="SÃO JOAQUIM DE BICAS"/>
    <x v="1"/>
    <s v="10/11/2025 - Arthur: draft em alto custo - 589246_x000a__x000a_qua 11/06/2025 17:28 - Gabriel: pendente retorno implantação_x000a__x000a_ter 24/09/2024 11:21 - Rodrigo Soares: Atualização estruturante Ramon: alto custo_x000a__x000a_20/07/2024 - Plan Estruturante PH 17/07 - &quot;TBD&quot;"/>
    <s v="-"/>
    <s v="NÃO"/>
    <s v="PENDENTE REDE"/>
    <d v="2026-02-06T00:00:00"/>
    <d v="2026-02-08T00:00:00"/>
    <s v="NORT"/>
    <s v="W6"/>
    <s v="W7"/>
    <x v="1"/>
    <n v="589246"/>
    <s v="Regional"/>
    <x v="1"/>
    <d v="2025-10-24T00:00:00"/>
    <m/>
    <m/>
    <s v="VALIDAR RÁDIO BRUNO"/>
    <m/>
    <m/>
    <s v="N/A"/>
    <s v="ALTO CUSTO"/>
    <s v="AG. PROJETO ALTO CUSTO"/>
    <s v="ALTO CUSTO"/>
    <s v="-"/>
    <s v="ALTO CUSTO"/>
    <s v="OSP/PROJETO"/>
    <s v="ALTO CUSTO"/>
    <n v="1"/>
    <m/>
  </r>
  <r>
    <s v="MGSMS"/>
    <s v="M2025EST_MGSMS_01"/>
    <s v="ATIVO"/>
    <s v="SIM"/>
    <s v="REDE OK"/>
    <s v="ATIVO"/>
    <d v="2025-05-23T00:00:00"/>
    <d v="2025-06-17T00:00:00"/>
    <s v="NA"/>
    <s v="NA"/>
    <s v="MGSML-MGSMS-MGSML"/>
    <x v="0"/>
    <s v="MGK79"/>
    <s v="MGSML"/>
    <s v="-"/>
    <s v="SETE LAGOAS_2025"/>
    <x v="5"/>
    <s v="11/06/2025 - Lucas: uma alça continua fora. Jefferson: verificar prazo._x000a_29/05/2025 - Jefferson: reparo ok."/>
    <s v="06/06 - Informaram reparo ok, mais continua com defeito; 27/05 - Uma alça com defeito acionado reparo por email; "/>
    <s v="NÃO"/>
    <s v="ATIVO"/>
    <s v="REDE OK"/>
    <s v="ATIVO"/>
    <s v="TELEMONT"/>
    <s v="-"/>
    <s v="-"/>
    <x v="0"/>
    <n v="549029"/>
    <s v="Aprovado HQ"/>
    <x v="0"/>
    <m/>
    <m/>
    <m/>
    <m/>
    <m/>
    <m/>
    <s v="N/A"/>
    <d v="2025-05-14T00:00:00"/>
    <m/>
    <m/>
    <m/>
    <s v="REDE OK"/>
    <s v="OSP/IMPL"/>
    <s v="300K"/>
    <s v="APROVADO"/>
    <s v="HL5-G (300K)MGSMS"/>
  </r>
  <r>
    <s v="MGSBL"/>
    <s v="M2025EST_MGSBL_01"/>
    <s v="ATIVO"/>
    <s v="SIM"/>
    <s v="REDE OK"/>
    <s v="ATIVO"/>
    <d v="2025-06-23T00:00:00"/>
    <d v="2025-06-08T00:00:00"/>
    <s v="NA"/>
    <s v="NA"/>
    <s v="MGSML-MGSBL-MGSML"/>
    <x v="0"/>
    <s v="MGK79"/>
    <s v="MGSML"/>
    <s v="-"/>
    <s v="SETE LAGOAS_2025"/>
    <x v="5"/>
    <s v="ter 15/07/2025 10:39 - Jefferson: Arthur,_x000a__x000a_Bom dia!_x000a__x000a_Atividade executada conforme rota indicada no projeto, sabemos que na maioria dos casos o KM óptico projetado não confere com a distância após a construção._x000a__x000a_Para alteração da rota, será necessário revisão do projeto com o novo percurso para utilização._x000a__x000a_ter 15/07/2025 09:25 - Arthur: @SIDNEY MARTINS RUFINO_x000a__x000a_Favor verificar essas fibras, distancias não aceitáveis._x000a__x000a_Veja no projeto a distancia da alça é inferior 10km_x000a__x000a__x000a_•_x0009_Rota 2 - SBL - DGO1 -   F 21 - 13996 m &gt; F22 - 10583 m _x000a__x000a_01/07/2025 - Gabriel: Está com as 2 alças atenuadas e a Telemont ja está em tratativa._x000a_lembrando que SBL tem uma alça que tem 14km formatado! Saindo completamente da premissa de 3km para site 5G_x000a_ _x000a_16/06/2025 - Arthur: estava programado para o dia 18/06, reprogramei para 25/06_x000a_16/06/2025 - Arthur: estava programado para o dia 16/06, reprogramei para 18/06_x000a_11/06/2025 - Cristiano: não iniciado; Jefferson:  nova previsão para 16/06, reprogramação pq as equipes ficaram agarradas em outros sites que consumiram + tempo do que deveriam._x000a_05/06/2025 - Jefferson: a iniciar, mantém as datas._x000a_04/06/2025 - Jefferson: a iniciar, mantém as datas. _x000a_03/06/2025 - Jefferson: a iniciar, mantém as datas._x000a_29/05/2025 - Jefferson: a iniciar. Previsao de entrega 06/06"/>
    <m/>
    <s v="NÃO"/>
    <s v="ATIVO"/>
    <s v="REDE OK"/>
    <s v="ATIVO"/>
    <s v="TELEMONT"/>
    <s v="-"/>
    <s v="-"/>
    <x v="0"/>
    <n v="549031"/>
    <s v="Aprovado HQ"/>
    <x v="0"/>
    <m/>
    <m/>
    <m/>
    <m/>
    <m/>
    <m/>
    <s v="CONSTRUÍDO"/>
    <d v="2025-05-28T00:00:00"/>
    <m/>
    <m/>
    <m/>
    <s v="REDE OK"/>
    <s v="OSP/IMPL"/>
    <s v="300K"/>
    <s v="APROVADO"/>
    <s v="HL5-G (300K)MGSBL"/>
  </r>
  <r>
    <s v="MGSLW"/>
    <s v="M2025EST_MGSLW_01"/>
    <s v="ATIVO"/>
    <s v="SIM"/>
    <s v="REDE OK"/>
    <s v="ATIVO"/>
    <d v="2025-07-25T00:00:00"/>
    <d v="2025-07-26T00:00:00"/>
    <s v="NA"/>
    <s v="NA"/>
    <s v="MGK79-MGSLW-MGK79"/>
    <x v="0"/>
    <s v="MGK79"/>
    <s v="MGK79"/>
    <s v="-"/>
    <s v="SETE LAGOAS_2025"/>
    <x v="5"/>
    <s v="23/06/2025 - Jefferson: expectativa de entrega em 23/jun, mantém o prazo._x000a_16/06/2025 - Arthur: estava programado para o dia 18/06, reprogramei para 25/06_x000a_11/06/2025 - Jefferson: previsão de inicia-lo no dia 12/06, reprogramar para 18/06._x000a_05/06/2025 - Jefferson: mantém o prazo de 12/06._x000a_29/05/2025 - Jefferson: avaliando a questão de locomoção da maquina de mnd._x000a_qui 29/05/2025 14:35 - Arthur: segue em anexo protocolos e arquivos referente ao licenciamento."/>
    <s v="-"/>
    <s v="NÃO"/>
    <s v="ATIVO"/>
    <s v="REDE OK"/>
    <s v="ATIVO"/>
    <s v="TELEMONT"/>
    <s v="-"/>
    <s v="-"/>
    <x v="0"/>
    <n v="548994"/>
    <s v="Aprovado HQ"/>
    <x v="0"/>
    <m/>
    <m/>
    <m/>
    <m/>
    <m/>
    <m/>
    <s v="CONSTRUÍDO"/>
    <d v="2025-05-30T00:00:00"/>
    <m/>
    <m/>
    <m/>
    <s v="REDE OK"/>
    <s v="OSP/IMPL"/>
    <s v="300K"/>
    <s v="APROVADO"/>
    <s v="HL5-G (300K)MGSLW"/>
  </r>
  <r>
    <s v="MGSXX"/>
    <s v="M2025EST_MGSXX_01"/>
    <s v="ATIVO"/>
    <s v="SIM"/>
    <s v="REDE OK"/>
    <s v="ATIVO"/>
    <d v="2025-06-12T00:00:00"/>
    <d v="2025-10-01T00:00:00"/>
    <s v="NA"/>
    <s v="NA"/>
    <s v="MGOBO-MGSXX-MGOBO"/>
    <x v="0"/>
    <s v="MGK79"/>
    <s v="MGOBO"/>
    <s v="-"/>
    <s v="SETE LAGOAS_2025"/>
    <x v="5"/>
    <s v="11/06/2025 - Jefferson: relatorio para amanhã._x000a_05/06/2025 - Jefferson: expectativa de entrega  --- recalendarizado para o dia 10/06_x000a_05/06/2025 - Cristiano: a obra tá parada, sem atuação da Telemont. Tem que verificar o cabo que tá parado._x000a_04/06/2025 - Jefferson: Não iniciado. _x000a_03/06/2025 - Jefferson: vamos pontuar um caso com o Cristiano, a principio pode manter o prazo._x000a_29/05/2025 - Jefferson: a iniciar. Previsao de entrega 05/06 - 1 recalendarização. Depende da canalização do MGOBO."/>
    <m/>
    <s v="NÃO"/>
    <s v="ATIVO"/>
    <s v="REDE OK"/>
    <s v="ATIVO"/>
    <s v="TELEMONT"/>
    <s v="-"/>
    <s v="-"/>
    <x v="0"/>
    <n v="549002"/>
    <s v="Aprovado HQ"/>
    <x v="0"/>
    <m/>
    <m/>
    <m/>
    <m/>
    <m/>
    <m/>
    <s v="CONSTRUÍDO"/>
    <d v="2025-05-29T00:00:00"/>
    <m/>
    <m/>
    <m/>
    <s v="REDE OK"/>
    <s v="OSP/IMPL"/>
    <s v="300K"/>
    <s v="APROVADO"/>
    <s v="HL5-G (300K)MGSXX"/>
  </r>
  <r>
    <s v="MGSLV"/>
    <s v="M2025EST_MGSLV_01"/>
    <s v="ATIVO"/>
    <s v="SIM"/>
    <s v="REDE OK"/>
    <s v="ATIVO"/>
    <d v="2025-06-23T00:00:00"/>
    <d v="2025-06-26T00:00:00"/>
    <s v="NA"/>
    <s v="NA"/>
    <s v="MGK79-MGSLV-MGK79"/>
    <x v="0"/>
    <s v="MGK79"/>
    <s v="MGK79"/>
    <s v="-"/>
    <s v="SETE LAGOAS_2025"/>
    <x v="5"/>
    <s v="16/06/2025 - Arthur: estava programado para o dia 18/06, reprogramei para 25/06_x000a_17/06/2025 - Cristianno: só estamos com uma equipe atuando, nessa rota. Atuando na segunda alça._x000a_16/06/2025 - Arthur: estava programado para o dia 13/jun, eu reprogramei para 19/06._x000a_11/06/2025 - Jefferson: em execução, uma das alças conseguimos finalizar. Nova previsão para 13/06. 3° reprogramação._x000a_05/06/2025 - Jefferson: trocado com o SLT de 06/06 para 11/06._x000a_04/06/2025 - Jefferson: equipe não iniciou._x000a_03/06/2025 - Jefferson: equipe não iniciou._x000a_02/06/2025 - Jefferson: equipe não conseguiu finalização, favor programar para o dia 06/06._x000a__x000a_26/05/2025 - Jefferson: estão atuando no MGAJC."/>
    <s v="26/06 - Ativo uma alça, SLV é uma Small Cell que não é possivel ativar duas alças, fica dentro da loja da vivo."/>
    <s v="NÃO"/>
    <s v="ATIVO"/>
    <s v="REDE OK"/>
    <s v="ATIVO"/>
    <s v="TELEMONT"/>
    <s v="-"/>
    <s v="-"/>
    <x v="0"/>
    <n v="548991"/>
    <s v="Aprovado HQ"/>
    <x v="0"/>
    <m/>
    <m/>
    <m/>
    <m/>
    <m/>
    <m/>
    <s v="CONSTRUÍDO"/>
    <d v="2025-06-11T00:00:00"/>
    <m/>
    <m/>
    <m/>
    <s v="REDE OK"/>
    <s v="OSP/IMPL"/>
    <s v="300K"/>
    <s v="APROVADO"/>
    <s v="HL5-G (300K)MGSLV"/>
  </r>
  <r>
    <s v="MGSLT"/>
    <s v="M2025EST_MGSLT_01"/>
    <s v="ATIVO"/>
    <s v="SIM"/>
    <s v="REDE OK"/>
    <s v="ATIVO"/>
    <d v="2025-08-14T00:00:00"/>
    <d v="2025-08-14T00:00:00"/>
    <s v="NA"/>
    <s v="NA"/>
    <s v="MGIDL-MGSLT-MGIDL"/>
    <x v="0"/>
    <s v="MGK79"/>
    <s v="MGIDL"/>
    <s v="-"/>
    <s v="SETE LAGOAS_2025"/>
    <x v="5"/>
    <s v="ter 05/08/2025 17:02 - Thiago: Boa tarde @SIDNEY MARTINS RUFINO e @EVANDRO LUIZ DOS REIS PEREIRA, já finalizamos os lançamentos adicionais aguardando somente os encontramentos que estão sob responsabilidade da Telemont._x000a_Preciso, dessas entregas ate ao meio dia 06/08._x000a__x000a_Conto com a compreensão de vocês. _x000a__x000a__x000a_qua 02/07/2025 11:04 - Arthur: @Ricardo De Paula Grilo Breda_x000a_Peço alinhar com o Felipe o lançamento MOIN, uma vez que já faremos o lançamento de MGIDL..._x000a__x000a_qua 02/07/2025 08:31 - Felipe: Arthur, Bom dia! Para execução do ID 564531 será necessário adicional de 500 metros de cabo. Obs.: O ID 549019 anterior cancelado 549019 estava orçado no DRAFT 1840 metros de cabo e no atual 564531 está orçado apenas 1950 metros sendo insuficiente para lançamento no  trecho necessário._x000a__x000a_sex 06/06/2025 09:51 - Ramon: Reforçando o e-mail abaixo, devido ao erro identificado no projeto, será necessário abrir um novo ID. Solicitamos, por gentileza, que este novo ID seja aprovado nas filas o quanto antes, para que possamos dar continuidade à obra._x000a__x000a_Atualmente, a execução está com aproximadamente 70% concluída, e esta etapa é essencial para finalizarmos o processo._x000a__x000a_Agradeço desde já pela atenção e agilidade._x000a__x000a_sex 06/06/2025 09:44 - Jefferson: Informo que para construção da alça (1) prevista no projeto, serão necessários 500 metros de cabo e uma caixa de emenda adicional, pois no ponto previsto para encaixe do cabo não existe caixa de emenda existente ._x000a__x000a_04/06/2025 - Emenda existente encontrada á 2 quarteiroes do ponto do projeto. Dada a solução para correção do lançamento até a emenda existente da Rua Vespasiano. Equipe no local atuando. Previsão conclusão 05/06. _x000a__x000a_03/06/2025 - Cristiano: o site fica 2 abaixo do local onde está indicando a localização.Cabo passa na porta do site e já passei o site, canalização toda existente. Jefferson: solicitou alteraçou de data para 11/06._x000a_29/05/2025 - Jefferson: sindico não tá autorizando a entrada (Rooftop)_x000a_26/05/2025 - Jefferson: cabo parado na porta, sem liberação de acesso."/>
    <s v="-"/>
    <s v="NÃO"/>
    <s v="ATIVO"/>
    <s v="REDE OK"/>
    <s v="ATIVO"/>
    <s v="TELEMONT"/>
    <s v="-"/>
    <s v="-"/>
    <x v="0"/>
    <n v="564531"/>
    <s v="Aprovado HQ"/>
    <x v="0"/>
    <m/>
    <m/>
    <m/>
    <m/>
    <m/>
    <m/>
    <s v="N/A"/>
    <d v="2025-05-30T00:00:00"/>
    <m/>
    <m/>
    <m/>
    <s v="REDE OK"/>
    <s v="OSP/IMPL"/>
    <s v="300K"/>
    <s v="APROVADO"/>
    <s v="HL5-G (300K)MGSLT"/>
  </r>
  <r>
    <s v="MGSED"/>
    <s v="M2025EST_MGSED_01"/>
    <s v="ATIVO"/>
    <s v="SIM"/>
    <s v="REDE OK"/>
    <s v="ATIVO"/>
    <d v="2025-06-03T00:00:00"/>
    <d v="2025-10-02T00:00:00"/>
    <s v="NA"/>
    <s v="NA"/>
    <s v="MGOBO-MGSED-MGOBO"/>
    <x v="0"/>
    <s v="MGK79"/>
    <s v="MGOBO"/>
    <s v="-"/>
    <s v="SETE LAGOAS_2025"/>
    <x v="5"/>
    <s v="ter 09/09/2025 09:59 - Felipe: Prezados,_x000a_Bom dia!_x000a__x000a_O motivo do material fornecido pela VIVO foi devido a metragem ser insuficiente para chegada na emenda existente conforme foto._x000a_Em conferencia com o campo o adicional não foi na abordagem do site MGSED e sim no entroncamento com a emenda existente._x000a__x000a_Em anexo projeto e folha de ocorrência com a correção ciente Sup. Cristiano VIVO._x000a__x000a_OBS.: Preciso da folha de ocorrência assinada._x000a__x000a_Atenciosamente,_x000a__x000a_29/05/2025 - Jefferson: A canalização da 3° alça ainda está sem previsão, aguarda o envio da maquina do Sul de MG para Sete Lagoas._x000a_qui 29/05/2025 14:35 - Arthur: segue em anexo protocolos e arquivos referente ao licenciamento._x000a__x000a_qui 29/05/2025 09:34 - Arthur: Simulei os custos adicionais e a obra fica em alto custo._x000a__x000a_Essa classe G é mesmo imprescindível? R$ 6.838,48 _x000a__x000a_Vão precisar mesmo de 2 dgos? _x000a__x000a_qui 29/05/2025 08:46 - Felipe: Para conclusão da implantação do site será necessário adicional do material descrito abaixo para acesso a site ROOFTOP MGSED._x000a_Aguardado retorno. 400M cabo drop + 12 alça + 1 conj. emenda + 1 kit_x000a__x000a_Material necessário:_x000a__x000a_26/05/2025 - Jefferson: cabo parado na porta, sem liberação de acesso. Falta licença da 2° alça._x000a_22/05/2025 - Jefferson de Acesso no prédio"/>
    <m/>
    <s v="NÃO"/>
    <s v="ATIVO"/>
    <s v="REDE OK"/>
    <s v="ATIVO"/>
    <s v="TELEMONT"/>
    <s v="-"/>
    <s v="-"/>
    <x v="0"/>
    <n v="549013"/>
    <s v="Aprovado HQ"/>
    <x v="0"/>
    <m/>
    <m/>
    <m/>
    <m/>
    <m/>
    <m/>
    <s v="CONSTRUÍDO"/>
    <d v="2025-05-21T00:00:00"/>
    <m/>
    <m/>
    <m/>
    <s v="REDE OK"/>
    <s v="OSP/IMPL"/>
    <s v="300K"/>
    <s v="APROVADO"/>
    <s v="HL5-G (300K)MGSED"/>
  </r>
  <r>
    <s v="MGSDZ"/>
    <s v="M2025EST_MGSDZ_01"/>
    <s v="ATIVO"/>
    <s v="SIM"/>
    <s v="REDE OK"/>
    <s v="ATIVO"/>
    <d v="2025-07-09T00:00:00"/>
    <d v="2025-07-18T00:00:00"/>
    <s v="NA"/>
    <s v="NA"/>
    <s v="MGIDL-MGSDZ-MGIDL"/>
    <x v="0"/>
    <s v="MGK79"/>
    <s v="MGIDL"/>
    <s v="-"/>
    <s v="SETE LAGOAS_2025"/>
    <x v="5"/>
    <s v="Ter 15/07/2025 10:21 - William: @Arthur Monteiro Da Silva e @Joseff Luiz Nascimento Barbalho_x000a__x000a_Favor acionar ESP para recuperar fibras com defeito._x000a_23/06/2025 - Jefferson: 100% lançado, formatação para 27/jun._x000a_11/06/2025 - Arthur: OS gerada no dia 10/06, solicitamos canlendarização das atividades. São 1km de cabo + 10km de formatação._x000a_29/05/2025 -Jefferson: sem OS não posso atuar."/>
    <m/>
    <s v="NÃO"/>
    <s v="ATIVO"/>
    <s v="REDE OK"/>
    <s v="ATIVO"/>
    <s v="TELEMONT"/>
    <s v="-"/>
    <s v="-"/>
    <x v="0"/>
    <n v="553879"/>
    <s v="Aprovado HQ"/>
    <x v="0"/>
    <m/>
    <m/>
    <m/>
    <m/>
    <m/>
    <m/>
    <s v="CONSTRUÍDO"/>
    <d v="2025-05-30T00:00:00"/>
    <m/>
    <m/>
    <m/>
    <s v="VALIDADO VP | SEM OS"/>
    <s v="OSP/IMPL"/>
    <s v="300K"/>
    <s v="APROVADO"/>
    <s v="HL5-G (300K)MGSDZ"/>
  </r>
  <r>
    <s v="MGSOB"/>
    <s v="M2025EST_MGSOB_01"/>
    <s v="ATIVO"/>
    <s v="SIM"/>
    <s v="REDE OK"/>
    <s v="ATIVO"/>
    <d v="2025-09-29T00:00:00"/>
    <d v="2025-09-29T00:00:00"/>
    <s v="NA"/>
    <s v="NA"/>
    <s v="MGSML-MGSOB-MGSML"/>
    <x v="0"/>
    <s v="MGK79"/>
    <s v="MGSML"/>
    <s v="-"/>
    <s v="SETE LAGOAS_2025"/>
    <x v="5"/>
    <s v="10/09/2025 - Thiago: EPS solicitou adicional de fibra (lançamento), que será executado por MOIN até 11/set._x000a_19/08/2025 - Sidiney: 50% formatação._x000a_27/05/2025 - Arthur: constatei que no PPI o projeto está errado."/>
    <s v="-"/>
    <s v="NÃO"/>
    <s v="ATIVO"/>
    <s v="REDE OK"/>
    <s v="ATIVO"/>
    <s v="TELEMONT"/>
    <s v="-"/>
    <s v="-"/>
    <x v="0"/>
    <n v="564150"/>
    <s v="Aprovado HQ"/>
    <x v="0"/>
    <m/>
    <m/>
    <m/>
    <m/>
    <m/>
    <m/>
    <s v="N/A"/>
    <d v="2025-05-27T00:00:00"/>
    <m/>
    <m/>
    <m/>
    <s v="REDE OK"/>
    <s v="OSP/IMPL"/>
    <s v="300K"/>
    <s v="APROVADO"/>
    <s v="HL5-G (300K)MGSOB"/>
  </r>
  <r>
    <s v="MGSPL"/>
    <s v="M2025EST_MGSPL_01"/>
    <s v="ATIVO"/>
    <s v="SIM"/>
    <s v="REDE OK"/>
    <s v="ATIVO"/>
    <d v="2025-04-05T00:00:00"/>
    <d v="2025-04-06T00:00:00"/>
    <s v="NA"/>
    <s v="NA"/>
    <s v="MGSLN-MGSPL-MGSLN"/>
    <x v="0"/>
    <s v="MGK79"/>
    <s v="MGSLN"/>
    <s v="-"/>
    <s v="SETE LAGOAS_2025"/>
    <x v="5"/>
    <m/>
    <m/>
    <s v="NÃO"/>
    <s v="ATIVO"/>
    <s v="REDE OK"/>
    <s v="ATIVO"/>
    <s v="TELEMONT"/>
    <s v="-"/>
    <s v="-"/>
    <x v="0"/>
    <n v="549034"/>
    <s v="Aprovado HQ"/>
    <x v="0"/>
    <m/>
    <m/>
    <m/>
    <m/>
    <m/>
    <m/>
    <s v="CONSTRUÍDO"/>
    <d v="2025-06-23T00:00:00"/>
    <m/>
    <m/>
    <m/>
    <s v="CONSTRUÍDO"/>
    <s v="OSP/IMPL"/>
    <s v="300K"/>
    <s v="APROVADO"/>
    <s v="HL5-G (300K)MGSPL"/>
  </r>
  <r>
    <s v="MGSLI"/>
    <s v="M2025EST_MGSLI_01"/>
    <s v="CANCELADO"/>
    <s v="CANCELADO"/>
    <s v="CANCELADO"/>
    <s v="CANCELADO"/>
    <s v="-"/>
    <s v="-"/>
    <s v="NA"/>
    <s v="NA"/>
    <s v="CANCELADO"/>
    <x v="9"/>
    <s v="CANCELADO"/>
    <s v="CANCELADO"/>
    <s v="-"/>
    <s v="SETE LAGOAS_2025"/>
    <x v="5"/>
    <s v="sex 04/04/2025 11:34 - Garrido: Indoor no shopping / Não contratado prev. Ago.25"/>
    <m/>
    <s v="NÃO"/>
    <s v="NA"/>
    <s v="CANCELADO"/>
    <s v="CANCELADO"/>
    <s v="NA"/>
    <s v="-"/>
    <s v="-"/>
    <x v="0"/>
    <s v="NA"/>
    <s v="NA"/>
    <x v="5"/>
    <m/>
    <m/>
    <m/>
    <m/>
    <m/>
    <m/>
    <s v="N/A"/>
    <s v="NA"/>
    <m/>
    <m/>
    <m/>
    <s v="CANCELADO"/>
    <s v="REGIONAL"/>
    <s v="300K"/>
    <s v="N/A"/>
    <s v="HL5-G (300K)MGSLI"/>
  </r>
  <r>
    <s v="MGSVL"/>
    <s v="M2025EST_MGSVL_01"/>
    <s v="ATIVO"/>
    <s v="SIM"/>
    <s v="REDE OK"/>
    <s v="ATIVO"/>
    <d v="2025-04-05T00:00:00"/>
    <d v="2025-04-06T00:00:00"/>
    <s v="NA"/>
    <s v="NA"/>
    <s v="MGSLN-MGSVL-MGSLN"/>
    <x v="0"/>
    <s v="MGK79"/>
    <s v="MGSLN"/>
    <s v="-"/>
    <s v="SETE LAGOAS_2025"/>
    <x v="5"/>
    <s v="23/05/2025 - Arthur: rede entregue conforme topologia estruturante"/>
    <m/>
    <s v="NÃO"/>
    <s v="ATIVO"/>
    <s v="REDE OK"/>
    <s v="ATIVO"/>
    <s v="TELEMONT"/>
    <s v="-"/>
    <s v="-"/>
    <x v="0"/>
    <n v="549036"/>
    <s v="Aprovado HQ"/>
    <x v="0"/>
    <m/>
    <m/>
    <m/>
    <m/>
    <m/>
    <m/>
    <s v="N/A"/>
    <d v="2025-05-22T00:00:00"/>
    <m/>
    <m/>
    <m/>
    <s v="CONSTRUÍDO"/>
    <s v="OSP/IMPL"/>
    <s v="300K"/>
    <s v="APROVADO"/>
    <s v="HL5-G (300K)MGSVL"/>
  </r>
  <r>
    <s v="MGIAP"/>
    <s v="M2025EST_MGIAP_01"/>
    <s v="ATIVO"/>
    <s v="SIM"/>
    <s v="REDE OK"/>
    <s v="ATIVO"/>
    <d v="2025-05-19T00:00:00"/>
    <d v="2025-06-16T00:00:00"/>
    <s v="NA"/>
    <s v="NA"/>
    <s v="MGSML-MGIAP-MGSML"/>
    <x v="0"/>
    <s v="MGK79"/>
    <s v="MGSML"/>
    <s v="-"/>
    <s v="SETE LAGOAS_2025"/>
    <x v="5"/>
    <m/>
    <m/>
    <s v="NÃO"/>
    <s v="ATIVO"/>
    <s v="REDE OK"/>
    <s v="ATIVO"/>
    <s v="TELEMONT"/>
    <s v="-"/>
    <s v="-"/>
    <x v="0"/>
    <n v="549028"/>
    <s v="Aprovado HQ"/>
    <x v="0"/>
    <m/>
    <m/>
    <m/>
    <m/>
    <m/>
    <m/>
    <s v="CONSTRUÍDO"/>
    <d v="2025-05-23T00:00:00"/>
    <m/>
    <m/>
    <m/>
    <s v="CONSTRUÍDO"/>
    <s v="OSP/IMPL"/>
    <s v="300K"/>
    <s v="APROVADO"/>
    <s v="HL5-G (300K)MGIAP"/>
  </r>
  <r>
    <s v="MGBTI"/>
    <s v="M2025EST_MGBTI_01"/>
    <s v="ATIVO"/>
    <s v="SIM"/>
    <s v="REDE OK"/>
    <s v="ATIVO"/>
    <d v="2025-08-18T00:00:00"/>
    <d v="2025-08-21T00:00:00"/>
    <s v="NA"/>
    <s v="NA"/>
    <s v="MGIDL-MGBTI-MGIDL"/>
    <x v="0"/>
    <s v="MGK79"/>
    <s v="MGIDL"/>
    <s v="-"/>
    <s v="SETE LAGOAS_2025"/>
    <x v="5"/>
    <s v="sex 06/06/2025 10:57 - Jefferson: Informo que para construção da alça 2 prevista no projeto, será necessário aprovação e execução do adicional solicitado para o ID 549019 (IDL-SLT), _x000a__x000a_Aguardamos retorno para seguirmos com a formatação da rede._x000a_05/06/2025 - Jefferson: mantem entrega no dia 11/06._x000a_04/06/2025 - Jefferson: 1ª alça: Formatação finalizada. 2ª alça: Depende da solução do lançamento de 500M de cabo para o site SLT. _x000a_29/05/2025 - Jefferson: avaliando a questão de locomoção da maquina de mnd._x000a_qui 29/05/2025 14:35 - Arthur: segue em anexo protocolos e arquivos referente ao licenciamento."/>
    <m/>
    <s v="NÃO"/>
    <s v="ATIVO"/>
    <s v="REDE OK"/>
    <s v="ATIVO"/>
    <s v="TELEMONT"/>
    <s v="-"/>
    <s v="-"/>
    <x v="0"/>
    <n v="549018"/>
    <s v="Aprovado HQ"/>
    <x v="0"/>
    <m/>
    <m/>
    <m/>
    <m/>
    <m/>
    <m/>
    <s v="N/A"/>
    <d v="2025-05-30T00:00:00"/>
    <m/>
    <m/>
    <m/>
    <s v="REDE OK"/>
    <s v="REGIONAL"/>
    <s v="300K"/>
    <s v="APROVADO"/>
    <s v="HL5-G (300K)MGBTI"/>
  </r>
  <r>
    <s v="MGLJO"/>
    <s v="M2025EST_MGLJO_01"/>
    <s v="ATIVO"/>
    <s v="SIM"/>
    <s v="REDE OK"/>
    <s v="ATIVO"/>
    <d v="2025-05-19T00:00:00"/>
    <d v="2025-06-17T00:00:00"/>
    <s v="NA"/>
    <s v="NA"/>
    <s v="MGSML-MGLJO-MGSML"/>
    <x v="0"/>
    <s v="MGK79"/>
    <s v="MGSML"/>
    <s v="-"/>
    <s v="SETE LAGOAS_2025"/>
    <x v="5"/>
    <s v="12/06/2025 - Arthur: reparo ok, Lucas confirmou 2° alça ok_x000a__x000a_11/06/2025 - Jefferson: não foi acionado, vou verificar para quando vou reparar. Cristiano: situação está com o Webert."/>
    <m/>
    <s v="NÃO"/>
    <s v="ATIVO"/>
    <s v="REDE OK"/>
    <s v="ATIVO"/>
    <s v="TELEMONT"/>
    <s v="-"/>
    <s v="-"/>
    <x v="0"/>
    <n v="549027"/>
    <s v="Aprovado HQ"/>
    <x v="0"/>
    <m/>
    <m/>
    <m/>
    <m/>
    <m/>
    <m/>
    <s v="N/A"/>
    <d v="2025-05-24T00:00:00"/>
    <m/>
    <m/>
    <m/>
    <s v="CONSTRUÍDO"/>
    <s v="OSP/IMPL"/>
    <s v="300K"/>
    <s v="APROVADO"/>
    <s v="HL5-G (300K)MGLJO"/>
  </r>
  <r>
    <s v="MGSEE"/>
    <s v="M2025EST_MGSEE_01"/>
    <s v="ATIVO"/>
    <s v="SIM"/>
    <s v="REDE OK"/>
    <s v="ATIVO"/>
    <d v="2025-07-31T00:00:00"/>
    <d v="2025-07-31T00:00:00"/>
    <s v="NA"/>
    <s v="NA"/>
    <s v="MGK79-MGSEE-MGK79"/>
    <x v="0"/>
    <s v="MGK79"/>
    <s v="MGK79"/>
    <s v="-"/>
    <s v="SETE LAGOAS_2025"/>
    <x v="5"/>
    <s v="24/07/2025 - Telemont: enviado relatório de certificação Flat._x000a_05/06/2025 - Jefferson: caso reavalidado, depende do lançamento do IDL._x000a_02/06/2025 - Jefferson: a principio mantem a data._x000a_qui 29/05/2025 14:35 - Arthur: segue em anexo protocolos e arquivos referente ao licenciamento._x000a_22/05/2025 - Arthur: foi entregue flat, a 2° alça depende da liberaçaõ da licença do K79._x000a_22/05/2025 - Jefferson da liberação da canalização do K79._x000a_20/05/2025 - Jefferson: cabo na porta, aguarda liberação de acesso._x000a_19/05/2025 - Jefferson: proximo a canalização do K79"/>
    <m/>
    <s v="NÃO"/>
    <s v="ATIVO"/>
    <s v="REDE OK"/>
    <s v="ATIVO"/>
    <s v="TELEMONT"/>
    <s v="-"/>
    <s v="-"/>
    <x v="0"/>
    <n v="548993"/>
    <s v="Aprovado HQ"/>
    <x v="0"/>
    <m/>
    <m/>
    <m/>
    <m/>
    <m/>
    <m/>
    <s v="N/A"/>
    <d v="2025-04-30T00:00:00"/>
    <m/>
    <m/>
    <m/>
    <s v="REDE OK"/>
    <s v="OSP/IMPL"/>
    <s v="300K"/>
    <s v="APROVADO"/>
    <s v="HL5-G (300K)MGSEE"/>
  </r>
  <r>
    <s v="MGUVR"/>
    <s v="M2025EST_MGUVR_01"/>
    <s v="ATIVO"/>
    <s v="SIM"/>
    <s v="REDE OK"/>
    <s v="ATIVO"/>
    <d v="2025-04-25T00:00:00"/>
    <d v="2025-05-16T00:00:00"/>
    <s v="SIM"/>
    <s v="REDE OK"/>
    <s v="MGUSB-MGUVR-MGUSB / MGUSB-MGUVR"/>
    <x v="4"/>
    <s v="MGUSB"/>
    <s v="-"/>
    <s v="-"/>
    <s v="UBERABA_2025"/>
    <x v="3"/>
    <m/>
    <m/>
    <s v="NÃO"/>
    <s v="ATIVO"/>
    <s v="REDE OK"/>
    <s v="ATIVO"/>
    <s v="TELEMONT"/>
    <s v="-"/>
    <s v="-"/>
    <x v="0"/>
    <n v="548946"/>
    <s v="Aprovado HQ"/>
    <x v="0"/>
    <m/>
    <m/>
    <m/>
    <m/>
    <m/>
    <m/>
    <s v="CONSTRUÍDO"/>
    <d v="2025-04-18T00:00:00"/>
    <m/>
    <m/>
    <m/>
    <s v="CONSTRUÍDO"/>
    <s v="OSP/IMPL"/>
    <s v="300K"/>
    <s v="APROVADO"/>
    <s v="HL5-D (300K)MGUVR"/>
  </r>
  <r>
    <s v="MGABA"/>
    <s v="M2025EST_MGABA_01"/>
    <s v="ATIVO"/>
    <s v="SIM"/>
    <s v="REDE OK"/>
    <s v="ATIVO"/>
    <d v="2025-05-06T00:00:00"/>
    <d v="2025-09-17T00:00:00"/>
    <s v="NA"/>
    <s v="NA"/>
    <s v="MGVSV-MGABA-MGVSV"/>
    <x v="0"/>
    <s v="MGFEU"/>
    <s v="MGVSV"/>
    <s v="-"/>
    <s v="UBERABA_2025"/>
    <x v="3"/>
    <m/>
    <m/>
    <s v="NÃO"/>
    <s v="ATIVO"/>
    <s v="REDE OK"/>
    <s v="ATIVO"/>
    <s v="TELEMONT"/>
    <s v="-"/>
    <s v="-"/>
    <x v="0"/>
    <n v="548965"/>
    <s v="Aprovado HQ"/>
    <x v="0"/>
    <m/>
    <m/>
    <m/>
    <m/>
    <m/>
    <m/>
    <s v="CONSTRUÍDO"/>
    <d v="2025-05-11T00:00:00"/>
    <m/>
    <m/>
    <m/>
    <s v="CONSTRUÍDO"/>
    <s v="OSP/IMPL"/>
    <s v="300K"/>
    <s v="APROVADO"/>
    <s v="HL5-G (300K)MGABA"/>
  </r>
  <r>
    <s v="MGIXA"/>
    <s v="RADIO_18"/>
    <s v="ATIVO - RÁDIO"/>
    <s v="RÁDIO"/>
    <s v="RÁDIO"/>
    <s v="RÁDIO"/>
    <s v="RADIO"/>
    <s v="RADIO"/>
    <s v="NA"/>
    <s v="NA"/>
    <s v="MGIXA-MGMSHRD"/>
    <x v="0"/>
    <s v="MGK79"/>
    <s v="K79"/>
    <s v="-"/>
    <s v="SETE LAGOAS_2025"/>
    <x v="5"/>
    <m/>
    <m/>
    <s v="NÃO"/>
    <s v="NA"/>
    <s v="RÁDIO"/>
    <s v="RÁDIO"/>
    <s v="NA"/>
    <s v="-"/>
    <s v="-"/>
    <x v="0"/>
    <s v="NA"/>
    <s v="NA"/>
    <x v="2"/>
    <m/>
    <m/>
    <m/>
    <s v="VALIDAR PREDECESSOR ELISANGÊLA"/>
    <m/>
    <m/>
    <s v="N/A"/>
    <s v="NA"/>
    <m/>
    <m/>
    <m/>
    <s v="RÁDIO"/>
    <s v="O&amp;M"/>
    <s v="300K"/>
    <s v="N/A"/>
    <s v="HL5-G (300K)MGIXA"/>
  </r>
  <r>
    <s v="MGFMV"/>
    <s v="RADIO_19"/>
    <s v="ATIVO - RÁDIO"/>
    <s v="RÁDIO"/>
    <s v="RÁDIO"/>
    <s v="RÁDIO"/>
    <s v="RADIO"/>
    <s v="RADIO"/>
    <s v="NA"/>
    <s v="NA"/>
    <s v="MGFMV-MGRNSRD"/>
    <x v="0"/>
    <s v="RADIO"/>
    <s v="RNS"/>
    <s v="-"/>
    <s v="SETE LAGOAS_2025"/>
    <x v="5"/>
    <m/>
    <m/>
    <s v="NÃO"/>
    <s v="NA"/>
    <s v="RÁDIO"/>
    <s v="RÁDIO"/>
    <s v="NA"/>
    <s v="-"/>
    <s v="-"/>
    <x v="0"/>
    <s v="NA"/>
    <s v="NA"/>
    <x v="2"/>
    <m/>
    <m/>
    <m/>
    <s v="VALIDAR PREDECESSOR ELISANGÊLA"/>
    <m/>
    <m/>
    <s v="N/A"/>
    <s v="NA"/>
    <m/>
    <m/>
    <m/>
    <s v="RÁDIO"/>
    <s v="O&amp;M"/>
    <s v="300K"/>
    <s v="N/A"/>
    <s v="HL5-G (300K)MGFMV"/>
  </r>
  <r>
    <s v="MGSVN"/>
    <s v="RADIO_20"/>
    <s v="ATIVO - RÁDIO"/>
    <s v="RÁDIO"/>
    <s v="RÁDIO"/>
    <s v="RÁDIO"/>
    <s v="RADIO"/>
    <s v="RADIO"/>
    <s v="NA"/>
    <s v="NA"/>
    <s v="MGSVN-MGISERD"/>
    <x v="0"/>
    <s v="MGK79"/>
    <s v="SLN"/>
    <s v="-"/>
    <s v="SETE LAGOAS_2025"/>
    <x v="5"/>
    <m/>
    <m/>
    <s v="NÃO"/>
    <s v="NA"/>
    <s v="RÁDIO"/>
    <s v="RÁDIO"/>
    <s v="NA"/>
    <s v="-"/>
    <s v="-"/>
    <x v="0"/>
    <s v="NA"/>
    <s v="NA"/>
    <x v="2"/>
    <m/>
    <m/>
    <m/>
    <s v="VALIDAR PREDECESSOR ELISANGÊLA"/>
    <m/>
    <m/>
    <s v="N/A"/>
    <s v="NA"/>
    <m/>
    <m/>
    <m/>
    <s v="RÁDIO"/>
    <s v="O&amp;M"/>
    <s v="300K"/>
    <s v="N/A"/>
    <s v="HL5-G (300K)MGSVN"/>
  </r>
  <r>
    <s v="MGUSB"/>
    <s v="HL4_USB"/>
    <s v="ATIVO - COLOCALIZADO"/>
    <s v="COLOCALIZADO"/>
    <s v="REDE OK"/>
    <s v="ATIVO"/>
    <d v="2025-04-24T00:00:00"/>
    <d v="2025-04-24T00:00:00"/>
    <s v="NA"/>
    <s v="NA"/>
    <s v="COLOCALIZADO"/>
    <x v="8"/>
    <s v="-"/>
    <s v="-"/>
    <s v="-"/>
    <s v="UBERABA_2025"/>
    <x v="3"/>
    <m/>
    <m/>
    <s v="NÃO"/>
    <s v="ATIVO"/>
    <s v="REDE OK"/>
    <s v="ATIVO"/>
    <s v="NA"/>
    <s v="-"/>
    <s v="-"/>
    <x v="0"/>
    <s v="NA"/>
    <s v="NA"/>
    <x v="0"/>
    <m/>
    <m/>
    <m/>
    <m/>
    <m/>
    <m/>
    <s v="N/A"/>
    <s v="NA"/>
    <m/>
    <m/>
    <m/>
    <s v="CONSTRUÍDO"/>
    <s v="O&amp;M"/>
    <s v="300K"/>
    <s v="N/A"/>
    <s v="HL4 (300K)MGUSB"/>
  </r>
  <r>
    <s v="MGFEU"/>
    <s v="HL4_FEU"/>
    <s v="ATIVO PEND. 3ª ALÇA "/>
    <s v="SIM"/>
    <s v="REDE OK"/>
    <s v="ATIVO"/>
    <d v="2025-04-24T00:00:00"/>
    <s v="-"/>
    <s v="SIM"/>
    <s v="REDE OK"/>
    <s v="MGUSB-MGFEU-MGUSB/MGUSB"/>
    <x v="8"/>
    <s v="-"/>
    <s v="-"/>
    <s v="-"/>
    <s v="UBERABA_2025"/>
    <x v="3"/>
    <s v="sex 25/07/2025 10:52 - Arthur: @MARCIO RODRIGUES DOS SANTOS_x000a_Bom dia._x000a__x000a_Poderia por favor verificar em campo do que se trata._x000a__x000a_sex 25/07/2025 10:45 - Rodrigo Soares: @Arthur Monteiro Da Silva avaliar esse caso de entrega de rede em FEU? Não podemos deixar essa fibra exposta e caso precise de suporte do time de infra nos sinalize!_x000a_@Edmar Ferreira Costa vamos nos atentar para essas vistorias !_x000a__x000a__x000a_sex 25/07/2025 10:25 - wILLIam Cruz: @Jose Adonias Alves Teodozio bom dia!_x000a__x000a_Conforme falamos, preciso do HL4 e dos materiais de instalação para dar inicio as instalações. Pode fornecer por favor? Outro ponto, já tem o projeto? Precisamos colocar a caixa em bancada para comissionamento._x000a__x000a_qui 12/06/2025 11:21 - Edmar: Alça 01 e 03 USB/FEU ok , Alça 02 medindo 4.629 de USB rede NOK - rede entregue gabinete antigo"/>
    <s v="29/08/2025 - Ativo com dua alças, pedente finalizar ativação rota DWDM para São Paulo"/>
    <s v="NÃO"/>
    <s v="ATIVO"/>
    <s v="REDE OK"/>
    <s v="ATIVO"/>
    <s v="TELEMONT"/>
    <s v="-"/>
    <s v="-"/>
    <x v="0"/>
    <n v="548942"/>
    <s v="Aprovado HQ"/>
    <x v="0"/>
    <m/>
    <m/>
    <m/>
    <m/>
    <m/>
    <m/>
    <s v="CONSTRUÍDO"/>
    <d v="2025-04-18T00:00:00"/>
    <m/>
    <m/>
    <m/>
    <s v="CONSTRUÍDO"/>
    <s v="OSP/IMPL"/>
    <s v="300K"/>
    <s v="APROVADO"/>
    <s v="HL4 (300K)MGFEU"/>
  </r>
  <r>
    <s v="MGUSB"/>
    <s v="M2025_MGUSB_01"/>
    <s v="ATIVO - COLOCALIZADO"/>
    <s v="COLOCALIZADO"/>
    <s v="REDE OK"/>
    <s v="ATIVO"/>
    <s v="NA"/>
    <d v="2025-05-01T00:00:00"/>
    <s v="NA"/>
    <s v="NA"/>
    <s v="MGUSB-MGUSB-MGUSB"/>
    <x v="4"/>
    <s v="MGUSB"/>
    <s v="MGUSB"/>
    <s v="-"/>
    <s v="UBERABA_2025"/>
    <x v="3"/>
    <m/>
    <m/>
    <s v="NÃO"/>
    <s v="NA"/>
    <s v="REDE OK"/>
    <s v="ATIVO"/>
    <s v="NA"/>
    <s v="-"/>
    <s v="-"/>
    <x v="0"/>
    <s v="NA"/>
    <s v="NA"/>
    <x v="0"/>
    <m/>
    <m/>
    <m/>
    <s v="NÃO EXISTE RÁDIO "/>
    <m/>
    <m/>
    <s v="N/A"/>
    <s v="NA"/>
    <m/>
    <m/>
    <m/>
    <s v="RÁDIO"/>
    <s v="O&amp;M"/>
    <s v="300K"/>
    <s v="N/A"/>
    <s v="HL5-D (300K)MGUSB"/>
  </r>
  <r>
    <s v="MGISE"/>
    <s v="RADIO_21"/>
    <s v="ATIVO - RÁDIO"/>
    <s v="RÁDIO"/>
    <s v="RÁDIO"/>
    <s v="RÁDIO"/>
    <s v="RADIO"/>
    <s v="RADIO"/>
    <s v="NA"/>
    <s v="NA"/>
    <s v="MGMISE-MGSPLRD"/>
    <x v="0"/>
    <s v="MGK79"/>
    <s v="SLN"/>
    <s v="-"/>
    <s v="SETE LAGOAS_2025"/>
    <x v="5"/>
    <m/>
    <m/>
    <s v="NÃO"/>
    <s v="NA"/>
    <s v="RÁDIO"/>
    <s v="RÁDIO"/>
    <s v="NA"/>
    <s v="-"/>
    <s v="-"/>
    <x v="0"/>
    <s v="NA"/>
    <s v="NA"/>
    <x v="2"/>
    <m/>
    <m/>
    <m/>
    <s v="VALIDAR PREDECESSOR ELISANGÊLA"/>
    <m/>
    <m/>
    <s v="N/A"/>
    <s v="NA"/>
    <m/>
    <m/>
    <m/>
    <s v="RÁDIO"/>
    <s v="O&amp;M"/>
    <s v="300K"/>
    <s v="N/A"/>
    <s v="HL5-G (300K)MGISE"/>
  </r>
  <r>
    <s v="MGUOB"/>
    <s v="M2024EST_MGUOB_01"/>
    <s v="CANCELADO"/>
    <s v="SIM"/>
    <s v="REDE OK"/>
    <s v="NÃO ATIVADO"/>
    <d v="2024-12-16T00:00:00"/>
    <s v="-"/>
    <s v="NA"/>
    <s v="NA"/>
    <s v="MGFIN-MGUOB-MGFIN"/>
    <x v="5"/>
    <s v="MGUTP"/>
    <s v="MGFIN"/>
    <m/>
    <s v="UBERLÂNDIA"/>
    <x v="4"/>
    <s v="16/06/2025 - Arthur: status até entação era REPARO FO_x000a_REDE ENTREGUE CONFORME TOPOLOGIA ESTRUTURANTE"/>
    <s v="13/03 - As duas alça com defeito nas fibras, acionado rede externa"/>
    <s v="NÃO"/>
    <s v="CANCELADO"/>
    <s v="REDE OK"/>
    <s v="NÃO ATIVADO"/>
    <s v="TELEMONT MG"/>
    <s v="-"/>
    <s v="-"/>
    <x v="1"/>
    <n v="523423"/>
    <s v="Aprovado HQ"/>
    <x v="3"/>
    <m/>
    <m/>
    <m/>
    <e v="#REF!"/>
    <m/>
    <m/>
    <s v="N/A"/>
    <d v="2024-11-28T00:00:00"/>
    <d v="2024-12-03T00:00:00"/>
    <s v="-"/>
    <m/>
    <s v="CONSTRUÍDO"/>
    <s v="OSP/IMPL"/>
    <s v="500K"/>
    <n v="0"/>
    <m/>
  </r>
  <r>
    <s v="MGINN"/>
    <s v="M2024EST_MGINN_01"/>
    <s v="CANCELADO"/>
    <s v="NÃO"/>
    <s v="CANCELADO"/>
    <s v="CANCELADO"/>
    <s v="-"/>
    <s v="-"/>
    <s v="NA"/>
    <s v="NA"/>
    <s v="MGUTP-MGINN-MGUTP"/>
    <x v="5"/>
    <s v="MGUTP"/>
    <s v="MGUTP"/>
    <m/>
    <s v="UBERLÂNDIA"/>
    <x v="4"/>
    <s v="06/01/2025 - Israel: informado no ínicio de Dezembro que a síndica onde se encontra o site MGINN - Ciomar - o time do Algar esteve no local, danificou o telhado e a síndica não quer deixar entrar._x000a_27/12/2024 - Marcio acesso vencido."/>
    <m/>
    <s v="NÃO"/>
    <s v="CANCELADO"/>
    <s v="CANCELADO"/>
    <s v="CANCELADO"/>
    <s v="TELEMONT MG"/>
    <s v="-"/>
    <s v="-"/>
    <x v="1"/>
    <n v="523462"/>
    <s v="Aprovado HQ"/>
    <x v="3"/>
    <m/>
    <m/>
    <m/>
    <e v="#REF!"/>
    <m/>
    <m/>
    <s v="N/A"/>
    <s v="CANCELADO"/>
    <d v="2024-11-24T00:00:00"/>
    <s v="-"/>
    <s v="CONTRATO ACESSO"/>
    <s v="CONTRATO/ACESSO"/>
    <s v="OSP/IMPL"/>
    <s v="500K"/>
    <n v="0"/>
    <m/>
  </r>
  <r>
    <s v="MGUAV"/>
    <s v="M2024EST_MGUAV_01"/>
    <s v="CANCELADO"/>
    <s v="SIM"/>
    <s v="REDE OK"/>
    <s v="BLOQUEADO"/>
    <s v="-"/>
    <s v="-"/>
    <s v="NA"/>
    <s v="NA"/>
    <s v="MGUNM-MGUAV-MGUNM"/>
    <x v="5"/>
    <s v="MGUTP"/>
    <s v="MGUNM"/>
    <m/>
    <s v="UBERLÂNDIA"/>
    <x v="4"/>
    <s v="06/01/2025 - Israel: será necessário do lançamento da fibra do site MGUSU - que está em alto custo_x000a_sex 27/12/2024 10:51 - Marcio: Será necessário contratação de uma adc de 1500 metros de cabos para conclusão da obra ID 523420 "/>
    <s v="22/04 - Depende ativar o concentrador UNM-HL5D que foi Informado reparo"/>
    <s v="NÃO"/>
    <s v="CANCELADO"/>
    <s v="REDE OK"/>
    <s v="BLOQUEADO"/>
    <s v="TELEMONT MG"/>
    <s v="-"/>
    <s v="-"/>
    <x v="1"/>
    <n v="540107"/>
    <s v="Empreiteira"/>
    <x v="3"/>
    <m/>
    <m/>
    <m/>
    <e v="#REF!"/>
    <m/>
    <m/>
    <s v="N/A"/>
    <s v="REDE OK"/>
    <d v="2024-11-26T00:00:00"/>
    <s v="-"/>
    <m/>
    <s v="CONSTRUÍDO"/>
    <s v="OSP/IMPL"/>
    <s v="500K"/>
    <n v="1"/>
    <m/>
  </r>
  <r>
    <s v="MGUSD"/>
    <s v="M2025EST_MGUSD_01"/>
    <s v="ATIVO"/>
    <s v="SIM"/>
    <s v="REDE OK"/>
    <s v="ATIVO"/>
    <d v="2025-05-16T00:00:00"/>
    <d v="2025-05-19T00:00:00"/>
    <s v="NA"/>
    <s v="NA"/>
    <s v="MGUBE-MGUSD-MGUBE"/>
    <x v="0"/>
    <s v="MGFEU"/>
    <s v="MGUBE"/>
    <s v="-"/>
    <s v="UBERABA_2025"/>
    <x v="3"/>
    <m/>
    <m/>
    <s v="NÃO"/>
    <s v="ATIVO"/>
    <s v="REDE OK"/>
    <s v="ATIVO"/>
    <s v="TELEMONT"/>
    <s v="-"/>
    <s v="-"/>
    <x v="0"/>
    <n v="548961"/>
    <s v="Aprovado HQ"/>
    <x v="0"/>
    <m/>
    <m/>
    <m/>
    <m/>
    <m/>
    <m/>
    <s v="CONSTRUÍDO"/>
    <d v="2025-05-25T00:00:00"/>
    <m/>
    <m/>
    <m/>
    <s v="CONSTRUÍDO"/>
    <s v="OSP/IMPL"/>
    <s v="300K"/>
    <s v="APROVADO"/>
    <s v="HL5-G (300K)MGUSD"/>
  </r>
  <r>
    <s v="MGSMN"/>
    <s v="M2025EST_MGSMN_01"/>
    <s v="ATIVO"/>
    <s v="SIM"/>
    <s v="REDE OK"/>
    <s v="ATIVO"/>
    <d v="2025-06-04T00:00:00"/>
    <d v="2025-06-13T00:00:00"/>
    <s v="NA"/>
    <s v="NA"/>
    <s v="MGUBE- MGSMN- MGUBE"/>
    <x v="0"/>
    <s v="MGFEU"/>
    <s v="MGUBE"/>
    <s v="-"/>
    <s v="UBERABA_2025"/>
    <x v="3"/>
    <s v="04/06/2025 - Arthur: rede entregue conforme topologia estruturante; 30/05/2025 - Israel: projeçaõ de entrega para 02/06"/>
    <m/>
    <s v="NÃO"/>
    <s v="ATIVO"/>
    <s v="REDE OK"/>
    <s v="ATIVO"/>
    <s v="TELEMONT"/>
    <s v="-"/>
    <s v="-"/>
    <x v="0"/>
    <n v="548962"/>
    <s v="Aprovado HQ"/>
    <x v="0"/>
    <m/>
    <m/>
    <m/>
    <m/>
    <m/>
    <m/>
    <s v="CONSTRUÍDO"/>
    <d v="2025-05-16T00:00:00"/>
    <m/>
    <m/>
    <m/>
    <s v="REDE OK"/>
    <s v="OSP/IMPL"/>
    <s v="300K"/>
    <s v="APROVADO"/>
    <s v="HL5-G (300K)MGSMN"/>
  </r>
  <r>
    <s v="MGUDP"/>
    <s v="M2024EST_MGUDP_01"/>
    <s v="CANCELADO"/>
    <s v="SIM"/>
    <s v="REDE OK"/>
    <s v="BLOQUEADO"/>
    <s v="-"/>
    <s v="-"/>
    <s v="NA"/>
    <s v="NA"/>
    <s v="MGACI-MGUDP-MGACI"/>
    <x v="5"/>
    <s v="MGUTP"/>
    <s v="MGACI"/>
    <m/>
    <s v="UBERLÂNDIA"/>
    <x v="4"/>
    <s v="-"/>
    <s v="22/04 - Depende ativar o concentrador ACI-HL5D que Foi Informado reparo em 31/03"/>
    <s v="NÃO"/>
    <s v="CANCELADO"/>
    <s v="REDE OK"/>
    <s v="BLOQUEADO"/>
    <s v="TELEMONT MG"/>
    <s v="-"/>
    <s v="-"/>
    <x v="1"/>
    <n v="523464"/>
    <s v="Regional"/>
    <x v="3"/>
    <m/>
    <m/>
    <m/>
    <e v="#REF!"/>
    <m/>
    <m/>
    <s v="N/A"/>
    <d v="2024-11-19T00:00:00"/>
    <d v="2024-11-24T00:00:00"/>
    <s v="-"/>
    <s v="Valor total R$ 34.724, tem 45m de canalização"/>
    <s v="CONSTRUÍDO"/>
    <s v="OSP/PROJETO"/>
    <s v="500K"/>
    <n v="1"/>
    <m/>
  </r>
  <r>
    <s v="MGUDN"/>
    <s v="M2025EST_MGUDN_01"/>
    <s v="ATIVO"/>
    <s v="SIM"/>
    <s v="REDE OK"/>
    <s v="ATIVO"/>
    <d v="2025-05-14T00:00:00"/>
    <d v="2025-05-19T00:00:00"/>
    <s v="NA"/>
    <s v="NA"/>
    <s v="MGUBE-MGUDN-MGUBE"/>
    <x v="0"/>
    <s v="MGFEU"/>
    <s v="MGUBE"/>
    <s v="-"/>
    <s v="UBERABA_2025"/>
    <x v="3"/>
    <m/>
    <m/>
    <s v="NÃO"/>
    <s v="ATIVO"/>
    <s v="REDE OK"/>
    <s v="ATIVO"/>
    <s v="TELEMONT"/>
    <s v="-"/>
    <s v="-"/>
    <x v="0"/>
    <n v="548959"/>
    <s v="Aprovado HQ"/>
    <x v="0"/>
    <m/>
    <m/>
    <m/>
    <m/>
    <m/>
    <m/>
    <s v="CONSTRUÍDO"/>
    <d v="2025-05-21T00:00:00"/>
    <m/>
    <m/>
    <m/>
    <s v="CONSTRUÍDO"/>
    <s v="OSP/IMPL"/>
    <s v="300K"/>
    <s v="APROVADO"/>
    <s v="HL5-G (300K)MGUDN"/>
  </r>
  <r>
    <s v="MGSBT"/>
    <s v="M2025EST_MGSBT_01"/>
    <s v="ATIVO"/>
    <s v="SIM"/>
    <s v="REDE OK"/>
    <s v="ATIVO"/>
    <d v="2025-06-05T00:00:00"/>
    <d v="2025-06-13T00:00:00"/>
    <s v="NA"/>
    <s v="NA"/>
    <s v="MGUSB-MGSBT-MGUSB"/>
    <x v="0"/>
    <s v="MGFEU"/>
    <s v="MGUSB"/>
    <s v="-"/>
    <s v="UBERABA_2025"/>
    <x v="3"/>
    <s v="05/06/2025 - Israel: relatório em andamento.; 04/06/2025 - Israel: acesso acesso. Gabriel: Prezados, boa tarde!; Gentileza alinhar empréstimo da chave PADRÃO CTBC Roney da ICOMON (rdsantos@icomontecnologia.com.br)."/>
    <m/>
    <s v="NÃO"/>
    <s v="ATIVO"/>
    <s v="REDE OK"/>
    <s v="ATIVO"/>
    <s v="TELEMONT"/>
    <s v="-"/>
    <s v="-"/>
    <x v="0"/>
    <n v="548955"/>
    <s v="Aprovado HQ"/>
    <x v="0"/>
    <m/>
    <m/>
    <m/>
    <m/>
    <m/>
    <m/>
    <s v="CONSTRUÍDO"/>
    <d v="2025-05-16T00:00:00"/>
    <m/>
    <m/>
    <m/>
    <s v="REDE OK"/>
    <s v="OSP/IMPL"/>
    <s v="300K"/>
    <s v="APROVADO"/>
    <s v="HL5-G (300K)MGSBT"/>
  </r>
  <r>
    <s v="MGUDV"/>
    <s v="M2025EST_MGUDV_01"/>
    <s v="ATIVO"/>
    <s v="SIM"/>
    <s v="REDE OK"/>
    <s v="ATIVO"/>
    <d v="2025-05-22T00:00:00"/>
    <d v="2025-05-23T00:00:00"/>
    <s v="NA"/>
    <s v="NA"/>
    <s v="MGUSB-MGUDV-MGUSB"/>
    <x v="0"/>
    <s v="MGFEU"/>
    <s v="MGUSB"/>
    <s v="-"/>
    <s v="UBERABA_2025"/>
    <x v="3"/>
    <m/>
    <m/>
    <s v="NÃO"/>
    <s v="ATIVO"/>
    <s v="REDE OK"/>
    <s v="ATIVO"/>
    <s v="TELEMONT"/>
    <s v="-"/>
    <s v="-"/>
    <x v="0"/>
    <n v="548953"/>
    <s v="Aprovado HQ"/>
    <x v="0"/>
    <m/>
    <m/>
    <m/>
    <m/>
    <m/>
    <m/>
    <s v="CONSTRUÍDO"/>
    <d v="2025-05-22T00:00:00"/>
    <m/>
    <m/>
    <m/>
    <s v="CONSTRUÍDO"/>
    <s v="OSP/IMPL"/>
    <s v="300K"/>
    <s v="APROVADO"/>
    <s v="HL5-G (300K)MGUDV"/>
  </r>
  <r>
    <s v="MGPLN"/>
    <s v="M2024EST_MGPLN_01"/>
    <s v="CANCELADO"/>
    <s v="SIM"/>
    <s v="REDE OK"/>
    <s v="BLOQUEADO"/>
    <d v="2024-11-25T00:00:00"/>
    <s v="-"/>
    <s v="NA"/>
    <s v="NA"/>
    <s v="MGCJN-MGPNL-MGCJN"/>
    <x v="5"/>
    <s v="MGUTP"/>
    <s v="MGCJN"/>
    <m/>
    <s v="UBERLÂNDIA"/>
    <x v="4"/>
    <s v="REDE ENTREGUE CONFORME TOPOLOGIA ESTRUTURANTE"/>
    <s v="MGCJN REDE PREVISTA"/>
    <s v="NÃO"/>
    <s v="CANCELADO"/>
    <s v="REDE OK"/>
    <s v="BLOQUEADO"/>
    <s v="ONDACOM"/>
    <s v="-"/>
    <s v="-"/>
    <x v="1"/>
    <n v="532208"/>
    <s v="Aprovado HQ"/>
    <x v="3"/>
    <m/>
    <m/>
    <m/>
    <e v="#REF!"/>
    <m/>
    <m/>
    <s v="N/A"/>
    <d v="2024-11-20T00:00:00"/>
    <d v="2024-11-25T00:00:00"/>
    <s v="-"/>
    <m/>
    <s v="CONSTRUÍDO"/>
    <s v="OSP/IMPL"/>
    <s v="500K"/>
    <n v="0"/>
    <m/>
  </r>
  <r>
    <s v="MGAEN"/>
    <s v="M2025EST_MGAEN_01"/>
    <s v="ATIVO"/>
    <s v="SIM"/>
    <s v="REDE OK"/>
    <s v="ATIVO"/>
    <d v="2025-05-06T00:00:00"/>
    <d v="2025-05-21T00:00:00"/>
    <s v="NA"/>
    <s v="NA"/>
    <s v="MGUSB-MGAEN-MGUSB"/>
    <x v="0"/>
    <s v="MGUSB"/>
    <s v="MGUSB"/>
    <s v="-"/>
    <s v="UBERABA_2025"/>
    <x v="3"/>
    <s v="14/05 - Aguardando retorno da eng se vai ser HL5G ou HL5D"/>
    <m/>
    <s v="NÃO"/>
    <s v="ATIVO"/>
    <s v="REDE OK"/>
    <s v="ATIVO"/>
    <s v="TELEMONT"/>
    <s v="-"/>
    <s v="-"/>
    <x v="0"/>
    <n v="548958"/>
    <s v="Aprovado HQ"/>
    <x v="0"/>
    <m/>
    <m/>
    <m/>
    <m/>
    <m/>
    <m/>
    <s v="CONSTRUÍDO"/>
    <d v="2025-05-18T00:00:00"/>
    <m/>
    <m/>
    <m/>
    <s v="CONSTRUÍDO"/>
    <s v="OSP/IMPL"/>
    <s v="300K"/>
    <s v="APROVADO"/>
    <s v="HL5-G (300K)MGAEN"/>
  </r>
  <r>
    <s v="MGURB"/>
    <s v="M2025EST_MGURB_01"/>
    <s v="ATIVO"/>
    <s v="SIM"/>
    <s v="REDE OK"/>
    <s v="ATIVO"/>
    <d v="2025-10-16T00:00:00"/>
    <s v="-"/>
    <s v="NA"/>
    <s v="NA"/>
    <s v="MGUVR-MGURB-MGUVR"/>
    <x v="0"/>
    <s v="MGUSB"/>
    <s v="MGUVR"/>
    <s v="-"/>
    <s v="UBERABA_2025"/>
    <x v="3"/>
    <s v="qui 16/10/2025 16:38 - Bruna: Prezados_x000a_Boa tarde!_x000a_Segue relatório completo contendo alça 1 e 2._x000a__x000a_qui 09/10/2025 12:30 - Ricardo: OK seguir_x000a__x000a__x000a_qui 09/10/2025 12:01 - Israel: _x000a_Bom dia !! _x000a__x000a_Ricardo, _x000a__x000a_Realizamos na data de hoje a vistoria em loco._x000a_Identificamos que a possibilidade de atender em Flat na travessia como projetado temos um par de FO vaga para nos atender, porém será necessário um adicional de material conforme a seguir; _x000a__x000a_400 MTS  Cabo 12FO _x000a_1 Caixa de emenda _x000a_35 MTS de cordoalha_x000a_1 Par de reserva técnica !raquete&quot;_x000a__x000a_qua 08/10/2025 09:29 - Ricardo: @ISRAEL ROBERTO DA CRUZ_x000a__x000a_Segue conforme conversamos, alternativa travessia MGURB._x000a__x000a_07/10/2025 - Israel: checará com a area de SESMT da Telemont se, pararmos o transito e rede de energia, autorização pra fazer a travessia ou não._x000a__x000a_seg 29/09/2025 15:15 - Edmar: Edmar,_x000a__x000a_Boa tarde._x000a__x000a_Conforme falamos:_x000a__x0009_o comprovante de pagamento da taxa de protocolo (anexo) foi disponibilizado somente na última sexta feira à tarde;_x000a__x0009_hoje falei novamente com o Sr. João Victor (Prefeitura de Uberaba), confirmou que a única forma de realizar o protocolo é presencial, entregando as vias físicas dos documentos anexos;_x000a__x0009_dessa forma, peço a sua ajuda para designar um Funcionário que possa imprimir os documentos anexos (Requerimento em 2 vias) e fazer o protocolo dos 3 projetos anexos, nos enviar o respectivo número de protocolo e o nome e dados de contato do(a) Funcionário (a) da Prefeitura que receberá esses documentos._x000a__x000a_Muito obrigado pela ajuda e consideração._x000a__x000a_01/10/2025 - Elaine Teams: sera protocolo na data de hoje _x000a_10/09/2025 - Jose Geraldo: aguarda projeto para apresentaçao junto a DNIT_x000a_ter 09/09/2025 13:59 - Jose Geraldo: Prezado Engº Ulisses Lamas,_x000a__x000a_Boa tarde._x000a__x000a_Por favor, podemos agendar para esta semana a reunião para a apresentação dos projetos ?_x000a__x000a_Muito obrigado pela ajuda e consideração._x000a__x000a_ter 02/09/2025 16:13 - Arthur: Pessoal, licença pendente_x000a__x000a__x000a_sex 08/08/2025 15:51 - Arthur: inserido no PPI, Andresa,_x000a__x000a_Segue:_x000a__x000a_quarta-feira, 6 de agosto de 2025 15:24 - Jose Geraldo: Arthur,_x000a__x000a_Boa tarde._x000a__x000a_Após a conversa que o Victor teve com você hoje, verificamos a necessidade de protocolo tanto na Cemig quanto na Concessionária da Rodovia._x000a_Dessa forma, peço internalizar a solicitação dos 2 projetos para realização desses protocolos._x000a__x000a_Grato,_x000a__x000a_ter 05/08/2025 18:37 - Arthur: @Jose Geraldo Felix De Andrade boa noite._x000a__x000a_Solicitamos apoio junto a CEMIG / PF para realização da travessia._x000a__x000a_ter 05/08/2025 11:28 - Arthur: @Felipe Tozetto Taveiro_x000a_@Jeison Batista Dos Santos_x000a__x000a_Solicito autorização para ativarmos esse site flat, visto que constamos que para a entrega da 2ª alça é necessário realizar a travessia da rodovia 050 do qual a rede existente passa bem próximo a alta tensão._x000a_ _x000a_ No email abaixo o time de projetos informa que não há outra rota viável para construir._x000a__x000a_qua 23/07/2025 10:10 - Arthur: @Felipe Tozetto Taveiro_x000a_@Jeison Batista Dos Santos_x000a__x000a_Solicito autorização para ativarmos esse site flat, visto que constamos que para a entrega da 2ª alça é necessário realizar a travessia da rodovia 050 do qual a rede existente passa bem próximo a alta tensão._x000a_ _x000a_ No email abaixo o time de projetos informa que não há outra rota viável para construir._x000a__x000a__x000a_qua 23/07/2025 10:04 - Victor: Bom dia Arthur,_x000a__x000a_Esse caso o projeto está com a única solução viável. Se não pode ser construído desta forma, temos que ver outro tipo de solução._x000a__x000a_seg 19/05/2025 15:00 - Israel: entrega flat, 2° alça. Em atendimento ao SITE MGURB constamos que para a entrega da 2ª alça é necessário realizar a travessia da rodovia 050 do qual a rede existente passa bem próximo a alta tensão e conforme as normas de se segurança não podemos passar a rede desta forma. Será necessário rever o projeto. _x000a__x000a__x000a_SITE-VIVO  548978 MGUVR-MGURB-MGUVR UBERABA"/>
    <s v="21/05 -  Aguardando retorno da eng TX ( Gustavo Rosa) se vamos seguir com a  ativação flat"/>
    <s v="NÃO"/>
    <s v="ATIVO"/>
    <s v="REDE OK"/>
    <s v="ATIVO"/>
    <s v="TELEMONT"/>
    <s v="-"/>
    <s v="-"/>
    <x v="0"/>
    <n v="548978"/>
    <s v="Aprovado HQ"/>
    <x v="0"/>
    <m/>
    <m/>
    <m/>
    <m/>
    <m/>
    <m/>
    <s v="N/A"/>
    <d v="2025-05-19T00:00:00"/>
    <m/>
    <m/>
    <m/>
    <s v="REVISÃO PROJETO"/>
    <s v="OSP/IMPL"/>
    <s v="300K"/>
    <s v="APROVADO"/>
    <s v="HL5-G (300K)MGURB"/>
  </r>
  <r>
    <s v="MGSUR"/>
    <s v="M2025EST_MGSUR_01"/>
    <s v="CANCELADO"/>
    <s v="CANCELADO"/>
    <s v="CANCELADO"/>
    <s v="CANCELADO"/>
    <s v="-"/>
    <s v="-"/>
    <s v="NA"/>
    <s v="NA"/>
    <s v="MGUSB-MGSUR-MGUSB"/>
    <x v="0"/>
    <s v="MGUSB"/>
    <s v="N/A"/>
    <s v="-"/>
    <s v="UBERABA_2025"/>
    <x v="3"/>
    <s v="qui 12/06/2025 15:55 - Arthur: _x000a_Srs, boa tarde._x000a__x000a_Conforme falamos, estamos bloqueando o site MGSUR, não há obra de RF prevista para o mesmo._x000a__x000a_Segue email da Aretha, coordenadora da área em MG:_x000a_sex 16/05/2025 18:04 - Israel: Não tem tubulação existente para lançamento do cabo ate no cliente, estivemos no local e fomos atendidos pelo SR NETO (supervisor da manutenção local) o mesmo informou que a vivo tem que entrar com pedido direto com shopping para execução da rede interna, para aprovação do projeto da tubulação._x000a_ _x000a_A administração do Shopping quer que a VIVO crie 900 metros de eletrocalha em torno do Shopping, sem essa infra eles não vão permitir o lançamento do cabo!_x000a_ _x000a_Contato dos responsáveis do shopping _x000a_ _x000a_Elias.loila@shoppinguberaba.com.br_x000a_Heraclio.neto@shoppinguberaba.com.br_x000a_ _x000a_Tubulação inexistente _x000a_15/05/2025 - Israel: projeto indicada rede existente de acesso ao shopping, não tem bastidor, não tem VIVO.  100% lançado, cabo na porta._x000a_12/05/2025 - Israel: mantém a data._x000a_"/>
    <s v="-"/>
    <s v="NÃO"/>
    <s v="PENDENTE REDE"/>
    <s v="CANCELADO"/>
    <s v="CANCELADO"/>
    <s v="NA"/>
    <s v="-"/>
    <s v="-"/>
    <x v="0"/>
    <n v="548956"/>
    <s v="Aprovado HQ"/>
    <x v="3"/>
    <m/>
    <m/>
    <m/>
    <m/>
    <m/>
    <m/>
    <s v="N/A"/>
    <d v="2025-05-14T00:00:00"/>
    <m/>
    <m/>
    <m/>
    <s v="CANCELADO"/>
    <s v="OSP/IMPL"/>
    <s v="300K"/>
    <s v="APROVADO"/>
    <s v="HL5-G (300K)MGSUR"/>
  </r>
  <r>
    <s v="MGJPN"/>
    <s v="M2025EST_MGJPN_01"/>
    <s v="ATIVO"/>
    <s v="SIM"/>
    <s v="REDE OK"/>
    <s v="ATIVO"/>
    <d v="2025-06-10T00:00:00"/>
    <d v="2025-06-13T00:00:00"/>
    <s v="NA"/>
    <s v="NA"/>
    <s v="MGUVR-MGJPN-MGUVR"/>
    <x v="0"/>
    <s v="MGFEU"/>
    <s v="MGUVR"/>
    <s v="-"/>
    <s v="UBERABA_2025"/>
    <x v="3"/>
    <s v="05/06/2025 - Israel: acesso liberado , equipe atuando no local._x000a_04/06/2025 - IsraeL: ainda aguarda acesso da Algar. Gabriel: previsão de retorno._x000a__x000a_30/05/2025 - Israel: 100% lançado, 60% formatado. Falta acesso ao prédio da Algar"/>
    <m/>
    <s v="NÃO"/>
    <s v="ATIVO"/>
    <s v="REDE OK"/>
    <s v="ATIVO"/>
    <s v="TELEMONT"/>
    <s v="-"/>
    <s v="-"/>
    <x v="0"/>
    <n v="548977"/>
    <s v="Aprovado HQ"/>
    <x v="0"/>
    <m/>
    <m/>
    <m/>
    <m/>
    <m/>
    <m/>
    <s v="CONSTRUÍDO"/>
    <d v="2025-05-16T00:00:00"/>
    <m/>
    <m/>
    <m/>
    <s v="REDE OK"/>
    <s v="OSP/IMPL"/>
    <s v="300K"/>
    <s v="APROVADO"/>
    <s v="HL5-G (300K)MGJPN"/>
  </r>
  <r>
    <s v="MGBGV"/>
    <s v="M2025EST_MGBGV_01"/>
    <s v="ATIVO"/>
    <s v="SIM"/>
    <s v="REDE OK"/>
    <s v="ATIVO"/>
    <d v="2025-08-01T00:00:00"/>
    <d v="2025-08-11T00:00:00"/>
    <s v="NA"/>
    <s v="NA"/>
    <s v="MGJKB-MGBGV-MGJKB"/>
    <x v="0"/>
    <s v="MGJKB"/>
    <s v="N/A"/>
    <s v="-"/>
    <s v="GOVERNADOR VALADARES_2025"/>
    <x v="7"/>
    <s v="qui 10/07/2025 17:03 - Douglas: Boa tarde, Srs, Adequação de infra concluída._x000a_ _x000a_ter 24/06/2025 14:55 - Douglas: Boa tarde, Vistoria realizada, será necessário instalar novo trecho de tubulação. Prazo estimado para conclusão até 07/07. _x000a__x000a_ter 27/05/2025 18:21 - Marcio: Não foi possível concluir lançamento da OBRA ID 549059 MGBGV  devido rede interna obstruída e saturada. _x000a_BTS fica no decimo sexto andar e cabo está parado no térreo _x000a__x000a_ter 27/05/2025 18:21 - Marcio: Não foi possível concluir lançamento da OBRA ID 549059 MGBGV  devido rede interna obstruída e saturada. _x000a__x000a_BTS fica no decimo sexto andar e cabo está parado no térreo _x000a__x000a_27/05/2025 - Marcio 100% lançado, 100% formatado. Parte interna obstruída (dificuldade no lançamento e falta distribuir o dgo."/>
    <m/>
    <s v="NÃO"/>
    <s v="ATIVO"/>
    <s v="REDE OK"/>
    <s v="ATIVO"/>
    <s v="TELEMONT"/>
    <s v="-"/>
    <s v="-"/>
    <x v="0"/>
    <n v="549059"/>
    <s v="Aprovado HQ"/>
    <x v="0"/>
    <m/>
    <m/>
    <m/>
    <m/>
    <m/>
    <m/>
    <s v="CONSTRUÍDO"/>
    <d v="2025-05-24T00:00:00"/>
    <m/>
    <m/>
    <m/>
    <s v="REDE OK"/>
    <s v="REGIONAL"/>
    <s v="300K"/>
    <s v="APROVADO"/>
    <s v="HL5-G (300K)MGBGV"/>
  </r>
  <r>
    <s v="MGVIM"/>
    <s v="M2025EST_MGVIN_01 "/>
    <s v="ATIVO"/>
    <s v="SIM"/>
    <s v="REDE OK"/>
    <s v="ATIVO"/>
    <d v="2025-10-03T00:00:00"/>
    <d v="2025-10-10T00:00:00"/>
    <s v="NA"/>
    <s v="NA"/>
    <s v="MGUEU-MGVIM-MGUEU"/>
    <x v="0"/>
    <s v="MGFEU"/>
    <s v="MGEUA"/>
    <s v="-"/>
    <s v="UBERABA_2025"/>
    <x v="3"/>
    <s v="10/09/2025 - Devolvido pelo HQ_x000a_09/09/2025 - ID foi para HQ_x000a_ter 09/09/2025 13:59 - Jose Geraldo: Prezado Engº Ulisses Lamas,_x000a__x000a_Boa tarde._x000a__x000a_Por favor, podemos agendar para esta semana a reunião para a apresentação dos projetos ?_x000a__x000a_Muito obrigado pela ajuda e consideração._x000a_03/09/2025 - Passou a refletir na PVCO como APROVADO_x000a_02/09/2025 - Arthur: Pacheco, o custo não tá refletindo na PVCO _x000a_22/08/2025 - pvco - alto custo validado na PVCO_x000a__x000a_ter 10/06/2025 14:46 - PROTOCOLO DA PREFEITURA_x000a_26/05/2025 - Arthur: draft alto custo, não validado"/>
    <m/>
    <s v="NÃO"/>
    <s v="ATIVO"/>
    <s v="REDE OK"/>
    <s v="ATIVO"/>
    <s v="TELEMONT"/>
    <s v="-"/>
    <s v="-"/>
    <x v="0"/>
    <n v="569802"/>
    <s v="Aprovado HQ"/>
    <x v="0"/>
    <m/>
    <m/>
    <m/>
    <m/>
    <m/>
    <m/>
    <s v="N/A"/>
    <s v="REDE OK"/>
    <s v="ATIVO"/>
    <m/>
    <m/>
    <s v="ALTO CUSTO"/>
    <s v="REGIONAL"/>
    <s v="300K"/>
    <s v="EM ANÁLISE"/>
    <s v="HL5-G (300K)MGVIM"/>
  </r>
  <r>
    <s v="MG02M"/>
    <s v="M2024EST_MG02M_01"/>
    <s v="PREVISTO"/>
    <s v="FLAT"/>
    <m/>
    <d v="1900-01-01T00:00:00"/>
    <s v="-"/>
    <s v="-"/>
    <s v="NA"/>
    <s v="NA"/>
    <s v="MGHSG-MG02M-MGVAC RD"/>
    <x v="1"/>
    <s v="MGNLV"/>
    <s v="MGHSG"/>
    <s v="Ativo HL4 / Falta HL5D"/>
    <s v="NOVA LIMA"/>
    <x v="1"/>
    <s v="sex 10/10/2025 08:52 - Luciana Cyrino: Prezados, bom dia!_x000a__x000a_@Arthur Monteiro Da Silva o site MG02M não tem nem WR, a engenharia de infra ainda não recebeu nenhuma demanda desse site._x000a__x000a_qui 09/10/2025 09:52 - @Alysson Cristiano Vimieiro_x000a_@Rodolfo Alves Rocha_x000a_Bom dia._x000a__x000a_Informo que obtemos a aprovação do custo para construção dessa obra no id – 544054 (Bucle Telemont)_x000a__x000a_Poderia nos informar sobre os próximos passos para construção , questão do acesso, aprovação do projeto em anexo pela Vale / autorização do mesmo para iniciarmos as atividades._x000a__x000a_@Danilo Figueiredo Nery poderia confirmar o RFI desses sites MG02M e MGVAC._x000a__x000a_sex 28/02/2025 13:06 - Rodolfo: Boa tarde...prezados, segue projeto com a mudança da rota._x000a_Qualquer duvida estou a disposição._x000a_20/07/2024 - Plan Estruturante PH 17/07 - &quot;TBD&quot;_x000a_06/03/2026 - SEM ACESSO - SITE DENTRO DA VALE"/>
    <s v="-"/>
    <s v="NÃO"/>
    <s v="PENDENTE REDE"/>
    <d v="1899-12-30T00:00:00"/>
    <d v="1900-01-01T00:00:00"/>
    <s v="TELEMONT MG"/>
    <s v="W0"/>
    <s v="W1"/>
    <x v="1"/>
    <n v="591899"/>
    <s v="Regional"/>
    <x v="12"/>
    <d v="2025-10-24T00:00:00"/>
    <m/>
    <m/>
    <s v="VALIDAR RÁDIO BRUNO"/>
    <m/>
    <m/>
    <s v="N/A"/>
    <s v="ALTO CUSTO"/>
    <s v="PENDENCIA PROJETO"/>
    <s v="PENDENTE REVISAO DE PROJETO"/>
    <s v="-"/>
    <s v="CONTRATO/ACESSO"/>
    <s v="OSP/PROJETO"/>
    <s v="PROJETO"/>
    <n v="0"/>
    <m/>
  </r>
  <r>
    <s v="MGSSD"/>
    <s v="M2025EST_MGSSD_01"/>
    <s v="ATIVO"/>
    <s v="SIM"/>
    <s v="REDE OK"/>
    <s v="ATIVO"/>
    <d v="2025-09-15T00:00:00"/>
    <d v="2025-09-16T00:00:00"/>
    <s v="NA"/>
    <s v="NA"/>
    <s v="MGK79-MGSSD-MGK79"/>
    <x v="0"/>
    <s v="MGK79"/>
    <s v="MGK79"/>
    <s v="-"/>
    <s v="SETE LAGOAS_2025"/>
    <x v="5"/>
    <s v="10/09/2025 - Thiago: EPS solicitou adicional de fibra (lançamento), que será executado por MOIN até 11/set._x000a__x000a_19/08/2025 - aRTHUR: Acesso liberado até o dia 22/08, porém devido a demais entregas, precisamos prorrogar o acesso para +1 semana._x000a__x000a_qui 07/08/2025 14:49 - Prezados, boa tarde!_x000a_Acesso liberado._x000a_Carta enviada ao site._x000a_Sr. Lucas Leonardo Mendes Mariz da empresa Eficiência Condominial é o novo síndico do condomínio._x000a__x000a_qui 07/08/2025 09:26 - Felipe: Gabriel,_x000a_Bom dia!_x000a_Peço apoio no acesso  ao site MGSSD preciso da carta de acesso Site ROOFTOP._x000a_Carta de acesso._x000a__x000a__x000a_SSD -SSD -CEMIG - 3013320717 - SETE LAGOAS SANTA HELENA 2 - RUA CORONEL JOSÉ PEREIRA DA ROCHA, 466 - -19.453889° - -44.256028° - CARLOS FASANE (31) 8654-0700 carlosfasane@yahoo.com.br - 9 99026153 - NÃO - N/A - N/A_x000a__x000a_📍 Acesso: CARLOS FASANE (31) 8654-0700 carlosfasane@yahoo.com.br - 9 99026153_x000a_🚇 Metro: MGK79-MGSSD-MGK79_x000a_📻 Rádio: Thu May 29 2025 00:00:00 GMT-0300 (Brasilia Standard_x000a__x000a_02/06/2025 - Jefferson: equipe teve dificuldades na rede, recuperação de fibra. Expectativa de entrega para hoje. Total de 2 recalendarização._x000a__x000a_29/05/2025 - Jefferson: 100% lançado, 30% já formatado. Arthur: são 11km de formatação."/>
    <s v="-"/>
    <s v="NÃO"/>
    <s v="ATIVO"/>
    <s v="REDE OK"/>
    <s v="ATIVO"/>
    <s v="TELEMONT"/>
    <s v="-"/>
    <s v="-"/>
    <x v="0"/>
    <n v="564578"/>
    <s v="Aprovado HQ"/>
    <x v="0"/>
    <m/>
    <m/>
    <m/>
    <m/>
    <m/>
    <m/>
    <s v="N/A"/>
    <d v="2025-05-29T00:00:00"/>
    <m/>
    <m/>
    <m/>
    <s v="REDE OK"/>
    <s v="OSP/IMPL"/>
    <s v="300K"/>
    <s v="APROVADO"/>
    <s v="HL5-G (300K)MGSSD"/>
  </r>
  <r>
    <s v="MGPXU"/>
    <s v="cancelado2"/>
    <s v="CANCELADO"/>
    <s v="CANCELADO"/>
    <s v="CANCELADO"/>
    <s v="CANCELADO"/>
    <s v="-"/>
    <s v="-"/>
    <s v="NA"/>
    <s v="NA"/>
    <s v="CANCELADO"/>
    <x v="0"/>
    <s v="MGFEU"/>
    <s v="MGEUA"/>
    <s v="-"/>
    <s v="UBERABA_2025"/>
    <x v="3"/>
    <s v="sex 04/04/2025 11:34 - Garrido: Indoor no shopping / Não contratado"/>
    <m/>
    <s v="NÃO"/>
    <s v="NA"/>
    <s v="CANCELADO"/>
    <s v="CANCELADO"/>
    <s v="NA"/>
    <s v="-"/>
    <s v="-"/>
    <x v="0"/>
    <s v="NA"/>
    <s v="NA"/>
    <x v="5"/>
    <m/>
    <m/>
    <m/>
    <m/>
    <m/>
    <m/>
    <s v="N/A"/>
    <s v="NA"/>
    <m/>
    <m/>
    <m/>
    <s v="CANCELADO"/>
    <s v="REGIONAL"/>
    <s v="300K"/>
    <s v="N/A"/>
    <s v="HL5-G (300K)MGPXU"/>
  </r>
  <r>
    <s v="MGURA"/>
    <s v="M2025EST_MGURA_01 "/>
    <s v="ATIVO"/>
    <s v="SIM"/>
    <s v="REDE OK"/>
    <s v="ATIVO"/>
    <d v="2025-06-09T00:00:00"/>
    <d v="2025-10-24T00:00:00"/>
    <s v="NA"/>
    <s v="NA"/>
    <s v="MGUEU-MGURA-MGUEU"/>
    <x v="0"/>
    <s v="MGFEU"/>
    <s v="MGUEU"/>
    <s v="-"/>
    <s v="UBERABA_2025"/>
    <x v="3"/>
    <s v="05/06/2025 - Livia: acesso algar._x000a_04/06/2025- Israel: 100% lançado, 80% formatado. Deu problema de acesso. Arthur: reenviar a planilha da Algar._x000a_ter 03/06/2025 09:35 - Central de acessos: Prezados, bom dia!_x000a_Solicitamos autorização de acesso para os prestadores de serviço TELEFÔNICA | VIVO MG, para a realização de atividades no site conforme carta anexa._x000a_OBSERVAÇÃO: o CPF foi retirado da carta por motivo de segurança da informação da telefônica_x000a__x000a_Cartas apresentadas pelos técnicos devem conter o carimbo: “TELEFONICA| VIVO ACESSO AUTORIZADO”._x000a_Favor confirmar recebimento e responder este e-mail com parecer._x000a_30/05/2025 - Israel: previsão pra hoje, em vias de entrega."/>
    <s v="10/10/25 - Reparo nas duas alças acionado por email; 19/09/2025 - Aguardando liberação acesso Algar"/>
    <s v="NÃO"/>
    <s v="ATIVO"/>
    <s v="REDE OK"/>
    <s v="ATIVO"/>
    <s v="TELEMONT"/>
    <s v="-"/>
    <s v="-"/>
    <x v="0"/>
    <n v="548970"/>
    <s v="Aprovado HQ"/>
    <x v="0"/>
    <m/>
    <m/>
    <m/>
    <m/>
    <m/>
    <m/>
    <s v="N/A"/>
    <s v="CONSTRUÍDO"/>
    <m/>
    <m/>
    <m/>
    <s v="REDE OK"/>
    <s v="OSP/IMPL"/>
    <s v="300K"/>
    <s v="APROVADO"/>
    <s v="HL5-G (300K)MGURA"/>
  </r>
  <r>
    <s v="MGVON"/>
    <s v="M2025EST_MGVON_01 "/>
    <s v="ATIVO"/>
    <s v="SIM"/>
    <s v="REDE OK"/>
    <s v="ATIVO"/>
    <d v="2025-10-09T00:00:00"/>
    <d v="2025-10-10T00:00:00"/>
    <s v="NA"/>
    <s v="NA"/>
    <s v="MGEUA-MGVON-MGEUA"/>
    <x v="0"/>
    <s v="MGFEU"/>
    <s v="MGEUA"/>
    <s v="-"/>
    <s v="UBERABA_2025"/>
    <x v="3"/>
    <s v="07/10/2025 - Israel: 100% lançado + 80% formatação. Depende de acesso, solicitado para Cinthia._x000a__x000a_ter 09/09/2025 13:59 - Jose Geraldo: Prezado Engº Ulisses Lamas,_x000a__x000a_Boa tarde._x000a__x000a_Por favor, podemos agendar para esta semana a reunião para a apresentação dos projetos ?_x000a__x000a_Muito obrigado pela ajuda e consideração._x000a__x000a_04/06/2025 - Israel: depende do site que tá em alto custo: do MGVIM"/>
    <s v="-"/>
    <s v="NÃO"/>
    <s v="ATIVO"/>
    <s v="REDE OK"/>
    <s v="ATIVO"/>
    <s v="TELEMONT"/>
    <s v="-"/>
    <s v="-"/>
    <x v="0"/>
    <n v="548968"/>
    <s v="Aprovado HQ"/>
    <x v="0"/>
    <m/>
    <m/>
    <m/>
    <m/>
    <m/>
    <m/>
    <s v="N/A"/>
    <d v="2025-05-17T00:00:00"/>
    <m/>
    <m/>
    <m/>
    <s v="REDE OK"/>
    <s v="OSP/IMPL"/>
    <s v="300K"/>
    <s v="APROVADO"/>
    <s v="HL5-G (300K)MGVON"/>
  </r>
  <r>
    <s v="MGBVN"/>
    <s v="M2025EST_MGBVN_01"/>
    <s v="ATIVO"/>
    <s v="SIM"/>
    <s v="REDE OK"/>
    <s v="ATIVO"/>
    <d v="2025-05-14T00:00:00"/>
    <d v="2025-05-22T00:00:00"/>
    <s v="NA"/>
    <s v="NA"/>
    <s v="MGARN-MGBVN-MGARN"/>
    <x v="0"/>
    <s v="MGFEU"/>
    <s v="MGARN"/>
    <s v="-"/>
    <s v="UBERABA_2025"/>
    <x v="3"/>
    <m/>
    <m/>
    <s v="NÃO"/>
    <s v="ATIVO"/>
    <s v="REDE OK"/>
    <s v="ATIVO"/>
    <s v="TELEMONT"/>
    <s v="-"/>
    <s v="-"/>
    <x v="0"/>
    <n v="548973"/>
    <s v="Aprovado HQ"/>
    <x v="0"/>
    <m/>
    <m/>
    <m/>
    <m/>
    <m/>
    <m/>
    <s v="CONSTRUÍDO"/>
    <d v="2025-05-20T00:00:00"/>
    <m/>
    <m/>
    <m/>
    <s v="CONSTRUÍDO"/>
    <s v="OSP/IMPL"/>
    <s v="300K"/>
    <s v="APROVADO"/>
    <s v="HL5-G (300K)MGBVN"/>
  </r>
  <r>
    <s v="MGIPG"/>
    <s v="M2025EST_MGIPG_01"/>
    <s v="ATIVO"/>
    <s v="SIM"/>
    <s v="REDE OK"/>
    <s v="ATIVO"/>
    <d v="2025-09-02T00:00:00"/>
    <d v="2025-09-16T00:00:00"/>
    <s v="NA"/>
    <s v="NA"/>
    <s v="MGIDL-MGIPG-MGIDL"/>
    <x v="0"/>
    <s v="MGK79"/>
    <s v="MGIDL"/>
    <s v="-"/>
    <s v="SETE LAGOAS_2025"/>
    <x v="5"/>
    <s v="seg 25/08/2025 13:56 - Felipe: _x000a_Thiago,_x000a_Boa tarde!_x000a__x000a_Conforme conversamos não existe rede óptica interligando os sites MGSCT para MGIDL._x000a_Cabo verde aproximadamente 3058 mts._x000a__x000a_19/08/2025 - Batimento com a Telemont: entrega em 22/ago_x000a__x000a_ter 05/08/2025 17:02 - Thiago: Boa tarde @SIDNEY MARTINS RUFINO e @EVANDRO LUIZ DOS REIS PEREIRA, já finalizamos os lançamentos adicionais aguardando somente os encontramentos que estão sob responsabilidade da Telemont._x000a_Preciso, dessas entregas ate ao meio dia 06/08._x000a__x000a_Conto com a compreensão de vocês. _x000a__x000a__x000a_ter 03/06/2025 10:33 - Jefferson: Informamos que não localizamos a rota do cabo de IPG sentido AJC, impossibilitando a construção dessa alça._x000a_Solicito revisão do projeto, para prosseguimento das atividades._x000a__x000a_02/06/2025 - Arthur: aguarda o email para checar._x000a_29/05/2025 - Arthur: aguarda o email para checar._x000a_27/05/2025 - Jefferson: 2° alça de AJC para IDL, indicada nos 2 projetos AJC e IPG como formatação, não existe!_x000a_21/05/2025 - Valentim: 2° emissao de projeto sem canalização"/>
    <m/>
    <s v="NÃO"/>
    <s v="ATIVO"/>
    <s v="REDE OK"/>
    <s v="ATIVO"/>
    <s v="TELEMONT"/>
    <s v="-"/>
    <s v="-"/>
    <x v="0"/>
    <n v="566687"/>
    <s v="Aprovado HQ"/>
    <x v="0"/>
    <m/>
    <m/>
    <m/>
    <m/>
    <m/>
    <m/>
    <s v="N/A"/>
    <d v="2025-05-26T00:00:00"/>
    <m/>
    <m/>
    <m/>
    <s v="REDE OK"/>
    <s v="OSP/IMPL"/>
    <s v="300K"/>
    <s v="S/ VALIDAÇÃO"/>
    <s v="HL5-G (300K)MGIPG"/>
  </r>
  <r>
    <s v="MGUJM"/>
    <s v="M2025EST_MGUJM_01"/>
    <s v="ATIVO"/>
    <s v="SIM"/>
    <s v="REDE OK"/>
    <s v="ATIVO"/>
    <d v="2025-09-09T00:00:00"/>
    <d v="2025-09-16T00:00:00"/>
    <s v="NA"/>
    <s v="NA"/>
    <s v="MGLOU-MGUJM-MGLOU"/>
    <x v="0"/>
    <s v="MGFEU"/>
    <s v="MGLOU"/>
    <s v="-"/>
    <s v="UBERABA_2025"/>
    <x v="3"/>
    <s v="sex 05/09/2025 15:55 - Israel: _x000a_Boa tarde!!_x000a__x000a_@ISRAEL ROBERTO DA CRUZ segundo informações do Luciano a obra de Uberaba 571961 será necessário um adicional 600 metros de drop, 1 caixa de emenda e um conjunto de raquete pois o material quantificado não foi o suficiente para o término da obra segue desenho da rota que falta _x000a_26/05/2025 - Arthur: draft alto custo, não validado"/>
    <m/>
    <s v="NÃO"/>
    <s v="ATIVO"/>
    <s v="REDE OK"/>
    <s v="ATIVO"/>
    <s v="TELEMONT"/>
    <s v="-"/>
    <s v="-"/>
    <x v="0"/>
    <n v="571961"/>
    <s v="Aprovado HQ"/>
    <x v="0"/>
    <m/>
    <m/>
    <m/>
    <m/>
    <m/>
    <m/>
    <s v="N/A"/>
    <s v="ALTO CUSTO"/>
    <m/>
    <m/>
    <m/>
    <s v="ALTO CUSTO"/>
    <s v="REGIONAL"/>
    <s v="300K"/>
    <s v="EM ANÁLISE"/>
    <s v="HL5-G (300K)MGUJM"/>
  </r>
  <r>
    <s v="MGGVV"/>
    <s v="M2025EST_MGGVV_01"/>
    <s v="ATIVO"/>
    <s v="SIM"/>
    <s v="REDE OK"/>
    <s v="ATIVO"/>
    <d v="2025-08-25T00:00:00"/>
    <d v="2025-09-12T00:00:00"/>
    <s v="NA"/>
    <s v="NA"/>
    <s v="MGOCP-MGGVV-MGOCP"/>
    <x v="0"/>
    <s v="MGJKB"/>
    <s v="MGOCP"/>
    <s v="-"/>
    <s v="GOVERNADOR VALADARES_2025"/>
    <x v="7"/>
    <s v="04/07/2025 - Arthur: aprovado_x000a_seg 02/06/2025 17:01 - Marcio: Cabo projetado não entra no site GVV ( Segue abaixo rota do cabo e alternativa para atendimento da OBRA)_x000a__x000a_Sera necessário ADC de materiais abaixo_x000a__x000a_CABO 24 FO = 620 METROS_x000a_DGO = 01"/>
    <m/>
    <s v="NÃO"/>
    <s v="ATIVO"/>
    <s v="REDE OK"/>
    <s v="ATIVO"/>
    <s v="TELEMONT"/>
    <s v="-"/>
    <s v="-"/>
    <x v="0"/>
    <n v="565817"/>
    <s v="Aprovado HQ"/>
    <x v="0"/>
    <m/>
    <m/>
    <m/>
    <m/>
    <m/>
    <m/>
    <s v="N/A"/>
    <d v="2025-05-26T00:00:00"/>
    <m/>
    <m/>
    <m/>
    <s v="REDE OK"/>
    <s v="ENGENHARIA OSP"/>
    <s v="300K"/>
    <s v="APROVADO"/>
    <s v="HL5-G (300K)MGGVV"/>
  </r>
  <r>
    <s v="MGGSD"/>
    <s v="M2025EST_MGGSD_01"/>
    <s v="ATIVO"/>
    <s v="SIM"/>
    <s v="REDE OK"/>
    <s v="ATIVO"/>
    <d v="2025-08-15T00:00:00"/>
    <d v="2025-09-12T00:00:00"/>
    <s v="NA"/>
    <s v="NA"/>
    <s v="MGOCP-MGGSD-MGOCP"/>
    <x v="0"/>
    <s v="MGJKB"/>
    <s v="MGOCP"/>
    <s v="-"/>
    <s v="GOVERNADOR VALADARES_2025"/>
    <x v="7"/>
    <m/>
    <m/>
    <s v="NÃO"/>
    <s v="ATIVO"/>
    <s v="REDE OK"/>
    <s v="ATIVO"/>
    <s v="TELEMONT"/>
    <s v="-"/>
    <s v="-"/>
    <x v="0"/>
    <n v="561682"/>
    <s v="Aprovado HQ"/>
    <x v="0"/>
    <m/>
    <m/>
    <m/>
    <m/>
    <m/>
    <m/>
    <s v="N/A"/>
    <d v="2025-05-26T00:00:00"/>
    <m/>
    <m/>
    <s v="qua 21/05/2025 15:57 - Marcio: Foi contratado para o site ID 549074 400 metros de cabo, porem emenda (existente) não esta no ponto projetado, será necessário ADC dos matérias abaixo e suas respectivas MO._x000a__x000a_•_x0009_Cabo quantificado lançado ate ponto P ( 400 METROS DO SITE GSD) _x000a_•_x0009_Emenda esta  a 860 metros ponto E ( Emenda existente mais próximo)_x000a__x000a__x000a_Materiais necessário para a ADC_x000a__x000a_860 -   METROS DE METROS DE CABOS_x000a_01 -  RAQUETE _x000a_01  - CAIXA DE EMENDA"/>
    <d v="2025-05-26T00:00:00"/>
    <s v="REGIONAL"/>
    <s v="300K"/>
    <s v="APROVADO"/>
    <s v="HL5-G (300K)MGGSD"/>
  </r>
  <r>
    <s v="MGUJB"/>
    <s v="M2025EST_MGUJB_01"/>
    <s v="ATIVO"/>
    <s v="SIM"/>
    <s v="REDE OK"/>
    <s v="ATIVO"/>
    <d v="2025-06-27T00:00:00"/>
    <d v="2025-04-07T00:00:00"/>
    <s v="NA"/>
    <s v="NA"/>
    <s v="MGOEN-MGUJB-MGOEN"/>
    <x v="0"/>
    <s v="MGFEU"/>
    <s v="MGOEN"/>
    <s v="-"/>
    <s v="UBERABA_2025"/>
    <x v="3"/>
    <s v="qui 05/06/2025 08:48 - Israel: Para que este projeto absolva será necessário quantificar 2 emendas, para anexar a rede lançada no ID antigo. _x000a__x000a_04/06/2025 - Arthur: recebemos e enviamos a 2° emissao do projeto, necessário avaliar se os custos atuais do id antigo comportam as atividades do projeto novo._x000a__x000a_seg 26/05/2025 10:01 - Israel: O site UJB para ser entregue contempla uma das alças do site OEN porém no projeto do OEN não tem o lançamento. Preciso que verifique pra que possamos dar continuidade. _x000a_SITE-VIVO 548974 MGOEN-MGUJB-MGOEN UBERABA_x000a__x000a__x000a__x000a_2ª VERSÃO DO SITE OEN _x000a__x000a_ "/>
    <s v="-"/>
    <s v="NÃO"/>
    <s v="ATIVO"/>
    <s v="REDE OK"/>
    <s v="ATIVO"/>
    <s v="TELEMONT"/>
    <s v="-"/>
    <s v="-"/>
    <x v="0"/>
    <n v="563629"/>
    <s v="Aprovado HQ"/>
    <x v="0"/>
    <m/>
    <m/>
    <m/>
    <m/>
    <m/>
    <m/>
    <s v="CONSTRUÍDO"/>
    <d v="2025-05-09T00:00:00"/>
    <m/>
    <m/>
    <m/>
    <s v="REDE OK"/>
    <s v="OSP/IMPL"/>
    <s v="300K"/>
    <s v="APROVADO"/>
    <s v="HL5-G (300K)MGUJB"/>
  </r>
  <r>
    <s v="MGUJC"/>
    <s v="M2024EST_MGUJC_01"/>
    <s v="CANCELADO"/>
    <s v="SIM"/>
    <s v="REDE OK"/>
    <s v="BLOQUEADO"/>
    <d v="2024-12-10T00:00:00"/>
    <s v="-"/>
    <s v="NA"/>
    <s v="NA"/>
    <s v="MGCJN-MGUJC-MGCJN"/>
    <x v="5"/>
    <s v="MGUTP"/>
    <s v="MGCJN"/>
    <m/>
    <s v="UBERLÂNDIA"/>
    <x v="4"/>
    <s v="REDE ENTREGUE CONFORME TOPOLOGIA ESTRUTURANTE"/>
    <s v="MGCJN REDE PREVISTA"/>
    <s v="NÃO"/>
    <s v="CANCELADO"/>
    <s v="REDE OK"/>
    <s v="BLOQUEADO"/>
    <s v="TELEMONT MG"/>
    <s v="-"/>
    <s v="-"/>
    <x v="1"/>
    <n v="523471"/>
    <s v="Empreiteira"/>
    <x v="3"/>
    <m/>
    <m/>
    <m/>
    <e v="#REF!"/>
    <m/>
    <m/>
    <s v="N/A"/>
    <d v="2024-11-20T00:00:00"/>
    <d v="2024-11-25T00:00:00"/>
    <s v="-"/>
    <m/>
    <s v="CONSTRUÍDO"/>
    <s v="OSP/IMPL"/>
    <s v="500K"/>
    <n v="1"/>
    <m/>
  </r>
  <r>
    <s v="MGUMR"/>
    <s v="M2024EST_MGUMR_01"/>
    <s v="CANCELADO"/>
    <s v="SIM"/>
    <s v="REDE OK"/>
    <s v="BLOQUEADO"/>
    <d v="2024-12-10T00:00:00"/>
    <s v="-"/>
    <s v="NA"/>
    <s v="NA"/>
    <s v="MGCJN-MGUMR-MGCJN"/>
    <x v="5"/>
    <s v="MGUTP"/>
    <s v="MGCJN"/>
    <m/>
    <s v="UBERLÂNDIA"/>
    <x v="4"/>
    <s v="REDE ENTREGUE CONFORME TOPOLOGIA ESTRUTURANTE"/>
    <s v="MGCJN REDE PREVISTA"/>
    <s v="NÃO"/>
    <s v="CANCELADO"/>
    <s v="REDE OK"/>
    <s v="BLOQUEADO"/>
    <s v="TELEMONT MG"/>
    <s v="-"/>
    <s v="-"/>
    <x v="1"/>
    <n v="523472"/>
    <s v="Aprovado HQ"/>
    <x v="3"/>
    <m/>
    <m/>
    <m/>
    <e v="#REF!"/>
    <m/>
    <m/>
    <s v="N/A"/>
    <d v="2024-11-20T00:00:00"/>
    <d v="2024-11-25T00:00:00"/>
    <s v="-"/>
    <m/>
    <s v="CONSTRUÍDO"/>
    <s v="OSP/IMPL"/>
    <s v="500K"/>
    <n v="1"/>
    <m/>
  </r>
  <r>
    <s v="MGUCN"/>
    <s v="M2024EST_MGUCN_01"/>
    <s v="CANCELADO"/>
    <s v="SIM"/>
    <s v="REDE OK"/>
    <s v="BLOQUEADO"/>
    <d v="2024-12-10T00:00:00"/>
    <s v="-"/>
    <s v="NA"/>
    <s v="NA"/>
    <s v="MGCJN-MGUCN-MGCJN"/>
    <x v="5"/>
    <s v="MGUTP"/>
    <s v="MGCJN"/>
    <m/>
    <s v="UBERLÂNDIA"/>
    <x v="4"/>
    <s v="REDE ENTREGUE CONFORME TOPOLOGIA ESTRUTURANTE"/>
    <s v="MGCJN REDE PREVISTA"/>
    <s v="NÃO"/>
    <s v="CANCELADO"/>
    <s v="REDE OK"/>
    <s v="BLOQUEADO"/>
    <s v="TELEMONT MG"/>
    <s v="-"/>
    <s v="-"/>
    <x v="1"/>
    <n v="514088"/>
    <s v="Aprovado HQ"/>
    <x v="3"/>
    <m/>
    <m/>
    <m/>
    <e v="#REF!"/>
    <m/>
    <m/>
    <s v="N/A"/>
    <d v="2024-11-21T00:00:00"/>
    <d v="2024-11-26T00:00:00"/>
    <s v="-"/>
    <m/>
    <s v="CONSTRUÍDO"/>
    <s v="OSP/IMPL"/>
    <s v="500K"/>
    <n v="0"/>
    <m/>
  </r>
  <r>
    <s v="MGUIO"/>
    <s v="M2024EST_MGUIO_01"/>
    <s v="CANCELADO"/>
    <s v="CANCELADO"/>
    <s v="CANCELADO"/>
    <s v="CANCELADO"/>
    <s v="-"/>
    <s v="-"/>
    <s v="NA"/>
    <s v="NA"/>
    <s v="MGUTP-MGUIO-MGUTP"/>
    <x v="5"/>
    <s v="MGUTP"/>
    <s v="MGUTP"/>
    <m/>
    <s v="UBERLÂNDIA"/>
    <x v="4"/>
    <s v="qui 20/02/2025 10:25 - aRETHA: Não achei o histórico, mas esta obra foi cancelada, não está na PMTS e na Master o site está com status de cancelado._x000a_fui recebido pela zeladora (Franciele) e ela me informou que a síndica proibiu o acesso de técnicos das operadoras TIM/VIVO, enquanto não for feito a correção de infiltração que está ocorrendo para dentro do apartamento da cobertura, portanto acesso NEGADO sem previsão para atuação de abordagem._x000a__x000a_Síndica; Siomara Almeida  (21) 98844-3504 ( siomarj@gmail.com)"/>
    <m/>
    <s v="NÃO"/>
    <s v="CANCELADO"/>
    <s v="CANCELADO"/>
    <s v="CANCELADO"/>
    <s v="ONDACOM"/>
    <s v="-"/>
    <s v="-"/>
    <x v="1"/>
    <n v="514034"/>
    <s v="Aprovado HQ"/>
    <x v="5"/>
    <m/>
    <m/>
    <m/>
    <e v="#REF!"/>
    <m/>
    <m/>
    <s v="N/A"/>
    <d v="2024-11-18T00:00:00"/>
    <d v="2024-11-23T00:00:00"/>
    <s v="-"/>
    <m/>
    <s v="CANCELADO"/>
    <s v="OSP/IMPL"/>
    <s v="500K"/>
    <n v="0"/>
    <m/>
  </r>
  <r>
    <s v="MGUVU"/>
    <s v="M2024EST_MGUVU_01"/>
    <s v="CANCELADO"/>
    <s v="NÃO"/>
    <s v="CANCELADO"/>
    <s v="CANCELADO"/>
    <s v="-"/>
    <s v="-"/>
    <s v="NA"/>
    <s v="NA"/>
    <s v="MGCJN-MGUVU-MGCJN"/>
    <x v="5"/>
    <s v="MGUTP"/>
    <s v="MGCJN"/>
    <m/>
    <s v="UBERLÂNDIA"/>
    <x v="4"/>
    <s v="ter 11/02/2025 13:49 - Arthur: @Gustavo De Carvalho Rosa_x000a_Poderia por favor avaliar se podemos cancelar o id metro do M2024EST_MGUVU_01 e seguirmos com a construção/ativação que entregamos na metro M2024_MGUVU_01  , ambos HL5-G."/>
    <s v="-"/>
    <s v="NÃO"/>
    <s v="CANCELADO"/>
    <s v="CANCELADO"/>
    <s v="CANCELADO"/>
    <s v="TELEMONT MG"/>
    <s v="-"/>
    <s v="-"/>
    <x v="1"/>
    <n v="523470"/>
    <s v="Regional"/>
    <x v="3"/>
    <m/>
    <m/>
    <m/>
    <e v="#REF!"/>
    <m/>
    <m/>
    <s v="N/A"/>
    <d v="2024-11-20T00:00:00"/>
    <d v="2024-11-25T00:00:00"/>
    <s v="-"/>
    <m/>
    <s v="REVISÃO ENGENHARIA"/>
    <s v="OSP/IMPL"/>
    <s v="500K"/>
    <n v="0"/>
    <m/>
  </r>
  <r>
    <s v="MGUTB"/>
    <s v="M2024EST_MGUTB_01"/>
    <s v="CANCELADO"/>
    <s v="SIM"/>
    <s v="REDE OK"/>
    <s v="BLOQUEADO"/>
    <d v="2024-12-12T00:00:00"/>
    <s v="-"/>
    <s v="NA"/>
    <s v="NA"/>
    <s v="MGCJN-MGUTB-MGCJN"/>
    <x v="5"/>
    <s v="MGUTP"/>
    <s v="MGCJN"/>
    <m/>
    <s v="UBERLÂNDIA"/>
    <x v="4"/>
    <s v="REDE ENTREGUE CONFORME TOPOLOGIA ESTRUTURANTE"/>
    <s v="MGCJN REDE PREVISTA"/>
    <s v="NÃO"/>
    <s v="CANCELADO"/>
    <s v="REDE OK"/>
    <s v="BLOQUEADO"/>
    <s v="TELEMONT MG"/>
    <s v="-"/>
    <s v="-"/>
    <x v="1"/>
    <n v="523468"/>
    <s v="Aprovado HQ"/>
    <x v="3"/>
    <m/>
    <m/>
    <m/>
    <e v="#REF!"/>
    <m/>
    <m/>
    <s v="N/A"/>
    <d v="2024-11-20T00:00:00"/>
    <d v="2024-11-25T00:00:00"/>
    <s v="-"/>
    <m/>
    <s v="CONSTRUÍDO"/>
    <s v="OSP/IMPL"/>
    <s v="500K"/>
    <n v="0"/>
    <m/>
  </r>
  <r>
    <s v="MGUSU"/>
    <s v="M2024EST_MGUSU_01"/>
    <s v="CANCELADO"/>
    <s v="NÃO"/>
    <s v="CANCELADO"/>
    <s v="CANCELADO"/>
    <s v="-"/>
    <s v="-"/>
    <s v="NA"/>
    <s v="NA"/>
    <s v="MGUNM-MGUSU-MGUSP-MGUNM"/>
    <x v="5"/>
    <s v="MGUTP"/>
    <s v="MGUNM"/>
    <m/>
    <s v="UBERLÂNDIA"/>
    <x v="4"/>
    <s v="seg 30/12/2024 16:25 - Thais: OK RF. Confirmar se é possível manter na META. Embora Rede Externa indique que não consegue entregar a chave metro, site possui Fusion Ativo, sendo possível seguir com a liberação da transmissão na topologia existente.. "/>
    <s v="-"/>
    <s v="NÃO"/>
    <s v="CANCELADO"/>
    <s v="CANCELADO"/>
    <s v="CANCELADO"/>
    <s v="TELEMONT MG"/>
    <s v="-"/>
    <s v="-"/>
    <x v="1"/>
    <n v="523418"/>
    <s v="Aprovado HQ"/>
    <x v="3"/>
    <m/>
    <m/>
    <m/>
    <e v="#REF!"/>
    <m/>
    <m/>
    <s v="N/A"/>
    <d v="2024-11-21T00:00:00"/>
    <d v="2024-11-26T00:00:00"/>
    <s v="-"/>
    <m/>
    <s v="CANCELADO"/>
    <s v="OSP/IMPL"/>
    <s v="500K"/>
    <n v="0"/>
    <m/>
  </r>
  <r>
    <s v="MGUSP"/>
    <s v="M2024EST_MGUSP_01"/>
    <s v="CANCELADO"/>
    <s v="NÃO"/>
    <s v="CANCELADO"/>
    <s v="CANCELADO"/>
    <s v="-"/>
    <s v="-"/>
    <s v="NA"/>
    <s v="NA"/>
    <s v="MGUNM-MGUSU-MGUSP-MGUNM"/>
    <x v="5"/>
    <s v="MGUTP"/>
    <s v="MGUNM"/>
    <m/>
    <s v="UBERLÂNDIA"/>
    <x v="4"/>
    <s v="-"/>
    <s v="-"/>
    <s v="NÃO"/>
    <s v="CANCELADO"/>
    <s v="CANCELADO"/>
    <s v="CANCELADO"/>
    <s v="ONDACOM"/>
    <s v="-"/>
    <s v="-"/>
    <x v="1"/>
    <n v="523418"/>
    <s v="Aprovado HQ"/>
    <x v="3"/>
    <m/>
    <m/>
    <m/>
    <e v="#REF!"/>
    <m/>
    <m/>
    <s v="N/A"/>
    <d v="2024-11-21T00:00:00"/>
    <d v="2024-11-26T00:00:00"/>
    <s v="-"/>
    <m/>
    <s v="CANCELADO"/>
    <s v="OSP/IMPL"/>
    <s v="500K"/>
    <n v="1"/>
    <m/>
  </r>
  <r>
    <s v="MGUIP"/>
    <s v="M2024EST_MGUIP_01"/>
    <s v="CANCELADO"/>
    <s v="SIM"/>
    <s v="REDE OK"/>
    <s v="BLOQUEADO"/>
    <d v="2025-02-11T00:00:00"/>
    <s v="-"/>
    <s v="NA"/>
    <s v="NA"/>
    <s v="MGUNM-MGUIP-MGUNM"/>
    <x v="5"/>
    <s v="MGUTP"/>
    <s v="MGUNM"/>
    <m/>
    <s v="UBERLÂNDIA"/>
    <x v="4"/>
    <s v="-"/>
    <s v="10/03 - Depende de transformar UNM em HL5D, as fibras de UNM-HL5D ainda não foram construídas"/>
    <s v="NÃO"/>
    <s v="CANCELADO"/>
    <s v="REDE OK"/>
    <s v="BLOQUEADO"/>
    <s v="TELEMONT MG"/>
    <s v="-"/>
    <s v="-"/>
    <x v="1"/>
    <n v="523422"/>
    <s v="Regional"/>
    <x v="3"/>
    <m/>
    <m/>
    <m/>
    <e v="#REF!"/>
    <m/>
    <m/>
    <s v="N/A"/>
    <d v="2024-11-21T00:00:00"/>
    <d v="2024-11-26T00:00:00"/>
    <s v="-"/>
    <m/>
    <s v="CONSTRUÍDO"/>
    <s v="OSP/IMPL"/>
    <s v="500K"/>
    <n v="1"/>
    <m/>
  </r>
  <r>
    <s v="MGUBE"/>
    <s v="M2025EST_MGUBE_01"/>
    <s v="ATIVO"/>
    <s v="SIM"/>
    <s v="REDE OK"/>
    <s v="ATIVO"/>
    <d v="2025-04-25T00:00:00"/>
    <d v="2025-05-16T00:00:00"/>
    <s v="SIM"/>
    <s v="REDE OK"/>
    <s v="MGUSB-MGUBE- MGUSBE/MGUSB-MGUBE"/>
    <x v="4"/>
    <s v="MGUSB"/>
    <s v="-"/>
    <s v="-"/>
    <s v="UBERABA_2025"/>
    <x v="3"/>
    <m/>
    <m/>
    <s v="NÃO"/>
    <s v="ATIVO"/>
    <s v="REDE OK"/>
    <s v="ATIVO"/>
    <s v="TELEMONT"/>
    <s v="-"/>
    <s v="-"/>
    <x v="0"/>
    <n v="548945"/>
    <s v="Aprovado HQ"/>
    <x v="0"/>
    <m/>
    <m/>
    <m/>
    <m/>
    <m/>
    <m/>
    <s v="CONSTRUÍDO"/>
    <d v="2025-04-16T00:00:00"/>
    <m/>
    <m/>
    <m/>
    <s v="CONSTRUÍDO"/>
    <s v="OSP/IMPL"/>
    <s v="300K"/>
    <s v="APROVADO"/>
    <s v="HL5-D (300K)MGUBE"/>
  </r>
  <r>
    <s v="MGJPA"/>
    <s v="M2024EST_MGJPA_01"/>
    <s v="CANCELADO"/>
    <s v="SIM"/>
    <s v="REDE OK"/>
    <s v="NÃO ATIVADO"/>
    <d v="2025-03-07T00:00:00"/>
    <s v="-"/>
    <s v="NÃO"/>
    <s v="PENDENTE"/>
    <s v="MGCTP-MGJPA(FLAT)-MGCTP"/>
    <x v="5"/>
    <s v="MGSDE"/>
    <s v="MGCTP"/>
    <s v="Ativo"/>
    <s v="JUIZ DE FORA"/>
    <x v="6"/>
    <s v="16/06/2025 - Arthur: status até entação era VALID. LIB_x000a_ACRÉSCIMO DE LANÇAMENTO"/>
    <s v="21/05 - Precisa ajustar sinótico e OEs conforme topologia estruturante"/>
    <s v="NÃO"/>
    <s v="CANCELADO"/>
    <s v="REDE OK"/>
    <s v="NÃO ATIVADO"/>
    <s v="TELEMONT MG"/>
    <s v="-"/>
    <s v="-"/>
    <x v="1"/>
    <n v="509250"/>
    <s v="Aprovado HQ"/>
    <x v="3"/>
    <m/>
    <m/>
    <m/>
    <m/>
    <m/>
    <m/>
    <s v="N/A"/>
    <d v="2025-01-20T00:00:00"/>
    <d v="2024-10-24T00:00:00"/>
    <s v="-"/>
    <m/>
    <s v="CONSTRUÍDO"/>
    <s v="OSP/PROJETO"/>
    <s v="500K"/>
    <n v="0"/>
    <m/>
  </r>
  <r>
    <s v="MGJHM"/>
    <s v="M2024EST_MGJHM_01"/>
    <s v="CANCELADO"/>
    <s v="SIM"/>
    <s v="REDE OK"/>
    <s v="CANCELADO"/>
    <d v="2025-03-10T00:00:00"/>
    <s v="-"/>
    <s v="NÃO"/>
    <s v="PENDENTE"/>
    <s v="MGV01-MGJHM(FLAT)-MGV01"/>
    <x v="5"/>
    <s v="MGSDE"/>
    <s v="MGV01"/>
    <s v="Ativo"/>
    <s v="JUIZ DE FORA"/>
    <x v="6"/>
    <s v="16/06/2025 - Arthur: status até entação era VALID. LIB_x000a_seg 04/11/2024 16:34 - Edson:                 Nesse ID 509247 estava quantificado 700 metros de fibra e no físico lançamos 800 metros, favor dar o de acordo."/>
    <s v="21/05 - Precisa ajustar sinótico e OEs conforme topologia estruturante"/>
    <s v="NÃO"/>
    <s v="CANCELADO"/>
    <s v="REDE OK"/>
    <s v="CANCELADO"/>
    <s v="TELEMONT MG"/>
    <s v="-"/>
    <s v="-"/>
    <x v="1"/>
    <n v="509247"/>
    <s v="Regional"/>
    <x v="3"/>
    <m/>
    <m/>
    <m/>
    <m/>
    <m/>
    <m/>
    <s v="N/A"/>
    <s v="REVISÃO PROJETO"/>
    <d v="2024-10-24T00:00:00"/>
    <s v="-"/>
    <m/>
    <s v="CONSTRUÍDO"/>
    <s v="OSP/IMPL"/>
    <s v="500K"/>
    <n v="0"/>
    <m/>
  </r>
  <r>
    <s v="MGUBM"/>
    <s v="M2024EST_MGUBM_01"/>
    <s v="CANCELADO"/>
    <s v="NÃO"/>
    <s v="CANCELADO"/>
    <s v="CANCELADO"/>
    <s v="-"/>
    <s v="-"/>
    <s v="NA"/>
    <s v="NA"/>
    <s v="MGUTP-MGUBM-MGTBN-MGUTP"/>
    <x v="5"/>
    <s v="MGUTP"/>
    <s v="MGUTP"/>
    <m/>
    <s v="UBERLÂNDIA"/>
    <x v="4"/>
    <s v="-"/>
    <s v="-"/>
    <s v="NÃO"/>
    <s v="CANCELADO"/>
    <s v="CANCELADO"/>
    <s v="CANCELADO"/>
    <s v="ONDACOM"/>
    <s v="-"/>
    <s v="-"/>
    <x v="1"/>
    <n v="514042"/>
    <s v="Empreiteira"/>
    <x v="3"/>
    <m/>
    <m/>
    <m/>
    <e v="#REF!"/>
    <m/>
    <m/>
    <s v="N/A"/>
    <d v="2024-11-18T00:00:00"/>
    <d v="2024-11-23T00:00:00"/>
    <s v="-"/>
    <m/>
    <s v="REVALIDAÇÃO DE CUSTO"/>
    <s v="OSP/IMPL"/>
    <s v="500K"/>
    <n v="0"/>
    <m/>
  </r>
  <r>
    <s v="MGTBN"/>
    <s v="M2024EST_MGTBN_01"/>
    <s v="CANCELADO"/>
    <s v="NÃO"/>
    <s v="CANCELADO"/>
    <s v="CANCELADO"/>
    <s v="-"/>
    <s v="-"/>
    <s v="NA"/>
    <s v="NA"/>
    <s v="MGUTP-MGUBM-MGTBN-MGUTP"/>
    <x v="5"/>
    <s v="MGUTP"/>
    <s v="MGUTP"/>
    <m/>
    <s v="UBERLÂNDIA"/>
    <x v="4"/>
    <s v="-"/>
    <s v="-"/>
    <s v="NÃO"/>
    <s v="CANCELADO"/>
    <s v="CANCELADO"/>
    <s v="CANCELADO"/>
    <s v="ONDACOM"/>
    <s v="-"/>
    <s v="-"/>
    <x v="1"/>
    <n v="514042"/>
    <s v="Empreiteira"/>
    <x v="3"/>
    <m/>
    <m/>
    <m/>
    <e v="#REF!"/>
    <m/>
    <m/>
    <s v="N/A"/>
    <d v="2024-11-18T00:00:00"/>
    <d v="2024-11-23T00:00:00"/>
    <s v="-"/>
    <m/>
    <s v="REVALIDAÇÃO DE CUSTO"/>
    <s v="OSP/IMPL"/>
    <s v="500K"/>
    <n v="0"/>
    <m/>
  </r>
  <r>
    <s v="MGUDD"/>
    <s v="M2024EST_MGUDD_01"/>
    <s v="CANCELADO"/>
    <s v="NÃO"/>
    <s v="CANCELADO"/>
    <s v="CANCELADO"/>
    <s v="-"/>
    <s v="-"/>
    <s v="NA"/>
    <s v="NA"/>
    <s v="MGUTP-MGUDD-MGUTP"/>
    <x v="5"/>
    <s v="MGUTP"/>
    <s v="MGUTP"/>
    <m/>
    <s v="UBERLÂNDIA"/>
    <x v="4"/>
    <s v="ter 05/11/2024 18:16 - Leonardo: Das topologias listadas para construção de rede externa, haverá necessidade de revisão ou alteração de projeto?_x000a__x000a_Segue cenário para avaliar as topologias criadas para construção de rede externa._x000a__x000a_Os sites MGUDD e MGUPD pelo informado tiveram alteração na sigla, site MGUPD alterado para MGOSD e o site MGUDD modificado para MGULI._x000a__x000a_TOPOLOGIAS - SITES UBERLÂNDIA //// MGUTP-MGUPD-MGUTP////MGUTP-MGUDD-MGUTP"/>
    <s v="-"/>
    <s v="NÃO"/>
    <s v="CANCELADO"/>
    <s v="CANCELADO"/>
    <s v="CANCELADO"/>
    <s v="ONDACOM"/>
    <s v="-"/>
    <s v="-"/>
    <x v="1"/>
    <n v="514016"/>
    <s v="Regional"/>
    <x v="3"/>
    <m/>
    <m/>
    <m/>
    <e v="#REF!"/>
    <m/>
    <m/>
    <s v="N/A"/>
    <d v="2024-11-16T00:00:00"/>
    <d v="2024-11-21T00:00:00"/>
    <s v="-"/>
    <m/>
    <s v="CANCELADO"/>
    <s v="OSP/IMPL"/>
    <s v="500K"/>
    <n v="0"/>
    <m/>
  </r>
  <r>
    <s v="MGUAP"/>
    <s v="M2024EST_MGUAP_01"/>
    <s v="CANCELADO"/>
    <s v="SIM"/>
    <s v="REDE OK"/>
    <s v="BLOQUEADO"/>
    <d v="2025-01-17T00:00:00"/>
    <s v="-"/>
    <s v="NÃO"/>
    <s v="PENDENTE"/>
    <s v="MGUTP-MGUAP-MGUTP/MGUTP"/>
    <x v="7"/>
    <s v="MGUTP"/>
    <s v="MGUAP"/>
    <s v="-"/>
    <s v="UBERLÂNDIA"/>
    <x v="4"/>
    <m/>
    <m/>
    <s v="NÃO"/>
    <s v="CANCELADO"/>
    <s v="REDE OK"/>
    <s v="BLOQUEADO"/>
    <s v="ONDACOM"/>
    <s v="-"/>
    <s v="-"/>
    <x v="1"/>
    <n v="513989"/>
    <s v="Aprovado HQ"/>
    <x v="3"/>
    <m/>
    <m/>
    <m/>
    <m/>
    <m/>
    <m/>
    <s v="N/A"/>
    <s v="REDE OK"/>
    <d v="2024-11-09T00:00:00"/>
    <s v="-"/>
    <s v="29/04/2025 - relatório não foi enviado para ativação da metro Fusion. "/>
    <s v="REDE OK"/>
    <s v="OSP/IMPL"/>
    <s v="500K"/>
    <n v="1"/>
    <m/>
  </r>
  <r>
    <s v="MGUFU"/>
    <s v="M2024EST_MGUFU_01"/>
    <s v="CANCELADO"/>
    <s v="SIM"/>
    <s v="REDE OK"/>
    <s v="BLOQUEADO"/>
    <d v="2025-03-13T00:00:00"/>
    <s v="-"/>
    <s v="NÃO"/>
    <s v="PENDENTE"/>
    <s v="MGUTP-MGUFU-MGUTP/MGUTP"/>
    <x v="7"/>
    <s v="MGUTP"/>
    <s v="MGUFU"/>
    <s v="-"/>
    <s v="UBERLÂNDIA"/>
    <x v="4"/>
    <m/>
    <m/>
    <s v="NÃO"/>
    <s v="CANCELADO"/>
    <s v="REDE OK"/>
    <s v="BLOQUEADO"/>
    <s v="ONDACOM"/>
    <s v="-"/>
    <s v="-"/>
    <x v="1"/>
    <n v="513994"/>
    <s v="Aprovado HQ"/>
    <x v="3"/>
    <m/>
    <m/>
    <m/>
    <m/>
    <m/>
    <m/>
    <s v="N/A"/>
    <s v="REDE OK"/>
    <d v="2024-11-09T00:00:00"/>
    <s v="-"/>
    <s v="29/04/2025 - relatório não foi enviado para ativação da metro Fusion. "/>
    <s v="REDE OK"/>
    <s v="OSP/IMPL"/>
    <s v="500K"/>
    <n v="1"/>
    <m/>
  </r>
  <r>
    <s v="MGTYN"/>
    <s v="M2025EST_MGTYN_01"/>
    <s v="ATIVO"/>
    <s v="SIM"/>
    <s v="REDE OK"/>
    <s v="ATIVO"/>
    <d v="2025-07-07T00:00:00"/>
    <d v="2025-09-25T00:00:00"/>
    <s v="NÃO"/>
    <s v="PENDENTE"/>
    <s v="MGUBR-MGTYN-MGUBR/MGUBR"/>
    <x v="4"/>
    <s v="MGUBR"/>
    <s v="MGTYN"/>
    <s v="-"/>
    <s v="UBERLÂNDIA_2025"/>
    <x v="2"/>
    <m/>
    <s v="11/8/2025 - A terceira  alça subiu mas no lado de MGTYN esta atenuado(e-mail enviado).  /   25/09/25 - Ativo com duas alças, a terceira alça apresentou defeito nas fibras acionado equipe de rede externa por email para realizar o reparo."/>
    <s v="NÃO"/>
    <s v="ATIVO"/>
    <s v="REDE OK"/>
    <s v="ATIVO"/>
    <s v="NORT"/>
    <s v="-"/>
    <s v="-"/>
    <x v="0"/>
    <n v="564926"/>
    <s v="Aprovado HQ"/>
    <x v="0"/>
    <m/>
    <m/>
    <m/>
    <m/>
    <m/>
    <m/>
    <s v="CONSTRUÍDO"/>
    <d v="2025-06-13T00:00:00"/>
    <m/>
    <m/>
    <m/>
    <s v="VALIDAÇÃO DE DRAFT (DENTRO DO CUSTO)"/>
    <s v="ENGENHARIA OSP"/>
    <s v="500K"/>
    <s v="NÃO LOC"/>
    <s v="HL5D (500K)MGTYN"/>
  </r>
  <r>
    <s v="MGUMU"/>
    <s v="M2025EST_MGUMU_01"/>
    <s v="ATIVO"/>
    <s v="SIM"/>
    <s v="REDE OK"/>
    <s v="ATIVO"/>
    <d v="2025-07-21T00:00:00"/>
    <s v="-"/>
    <s v="NA"/>
    <s v="NA"/>
    <s v="MGUAC-MGUMU-MGUAC"/>
    <x v="0"/>
    <s v="MGUBR"/>
    <s v="MGUAC"/>
    <s v="-"/>
    <s v="UBERLÂNDIA_2025"/>
    <x v="2"/>
    <m/>
    <s v="11/26/2025 - Site ativo com o Vitor e feito o teste com os dois links.   22/07 - Depende de ativar UAC-HL5D fibras ainda em contrução"/>
    <s v="NÃO"/>
    <s v="ATIVO"/>
    <s v="REDE OK"/>
    <s v="ATIVO"/>
    <s v="NORT"/>
    <s v="-"/>
    <s v="-"/>
    <x v="0"/>
    <n v="566290"/>
    <s v="Aprovado HQ"/>
    <x v="0"/>
    <m/>
    <m/>
    <m/>
    <m/>
    <m/>
    <m/>
    <s v="CONSTRUÍDO"/>
    <d v="2025-06-25T00:00:00"/>
    <m/>
    <m/>
    <m/>
    <s v="ALTO CUSTO"/>
    <s v="REGIONAL"/>
    <s v="500K"/>
    <s v="NÃO LOC"/>
    <s v="HL5G (500K)MGUMU"/>
  </r>
  <r>
    <s v="MGUAD"/>
    <s v="M2025EST_MGUAD_01"/>
    <s v="CANCELADO"/>
    <s v="CANCELADO"/>
    <s v="CANCELADO"/>
    <s v="CANCELADO"/>
    <s v="-"/>
    <s v="-"/>
    <s v="NA"/>
    <s v="NA"/>
    <s v="MGUTP-MGUAD-MGUTP"/>
    <x v="0"/>
    <s v="MGUTP"/>
    <s v="MGUTP"/>
    <s v="-"/>
    <s v="UBERLÂNDIA_2025"/>
    <x v="2"/>
    <s v="ter 01/07/2025 09:50 - Daniel Pacheco: Como falamos, os casos em amarelo iremos tramitar novamente o id de aprovação._x000a__x000a_              Os casos em verde, podem cancelar a obra , pois já esta ativo na topologia correta."/>
    <m/>
    <s v="NÃO"/>
    <s v="CANCELADO"/>
    <s v="CANCELADO"/>
    <s v="CANCELADO"/>
    <s v="NA"/>
    <s v="-"/>
    <s v="-"/>
    <x v="0"/>
    <s v="NA"/>
    <s v="NA"/>
    <x v="3"/>
    <m/>
    <m/>
    <m/>
    <m/>
    <m/>
    <m/>
    <s v="N/A"/>
    <d v="2025-06-25T00:00:00"/>
    <m/>
    <m/>
    <m/>
    <s v="VALIDAÇÃO DE DRAFT (DENTRO DO CUSTO)"/>
    <s v="OSP/IMPL"/>
    <s v="500K"/>
    <s v="NÃO LOC"/>
    <s v="HL5G (500K)MGUAD"/>
  </r>
  <r>
    <s v="MGCDD"/>
    <s v="M2024EST_MGCDD_01"/>
    <s v="PREVISTO"/>
    <s v="FLAT"/>
    <m/>
    <d v="1900-01-01T00:00:00"/>
    <s v="-"/>
    <s v="-"/>
    <s v="NA"/>
    <s v="NA"/>
    <s v="MGICA-MGCDD-RD"/>
    <x v="1"/>
    <s v="MGBET"/>
    <s v="MGICA"/>
    <s v="Ativo HL4 / Falta HL5D"/>
    <s v="BETIM"/>
    <x v="1"/>
    <s v="10/11/2025 - Arthur: necessario que repostem o draft, solicitar defesa de alto custo e licença._x000a__x000a_qua 11/06/2025 17:28 - Gabriel: pendente retorno implantação_x000a_ter 24/09/2024 11:21 - Rodrigo Soares: Atualização estruturante Ramon: ALTO CUSTO / CONSTRUÇÃO MND_x000a_20/07/2024 - Plan Estruturante PH 17/07 - &quot;TBD&quot;_x000a_06/03/2026 - AGUARDANDO VALIDAÇÃO DE DRAFT ID600191"/>
    <s v="-"/>
    <s v="NÃO"/>
    <s v="PENDENTE REDE"/>
    <d v="1899-12-30T00:00:00"/>
    <d v="1900-01-01T00:00:00"/>
    <s v="NORT"/>
    <s v="W0"/>
    <s v="W1"/>
    <x v="1"/>
    <n v="600191"/>
    <s v="Empreiteira"/>
    <x v="7"/>
    <d v="2025-10-24T00:00:00"/>
    <m/>
    <m/>
    <s v="VALIDAR RÁDIO BRUNO"/>
    <m/>
    <m/>
    <s v="N/A"/>
    <s v="ALTO CUSTO"/>
    <s v="AG. PROJETO ALTO CUSTO"/>
    <s v="ALTO CUSTO"/>
    <s v="-"/>
    <s v="ALTO CUSTO"/>
    <s v="OSP/PROJETO"/>
    <s v="ALTO CUSTO"/>
    <n v="0"/>
    <m/>
  </r>
  <r>
    <s v="MGOMB"/>
    <s v="M2024EST_MGOMB_01"/>
    <s v="ATIVO"/>
    <s v="FLAT"/>
    <d v="2026-02-06T00:00:00"/>
    <d v="2026-02-08T00:00:00"/>
    <s v="-"/>
    <s v="-"/>
    <s v="NA"/>
    <s v="NA"/>
    <s v="MGFEN-MGOMB-RD"/>
    <x v="1"/>
    <s v="MGSAG"/>
    <s v="MGFEN"/>
    <s v="Ativo HL4 / Falta HL5D"/>
    <s v="BELO HORIZONTE"/>
    <x v="1"/>
    <s v="10/11/2025 - Arthur: necessario que repostem o draft, solicitar defesa de alto custo e licença._x000a__x000a_sex 22/11/2024 10:38 - Fernanda: Necessário:_x000a_435m de construção de canalização (MD / MND)_x000a_3 CS projetada_x000a_Depende da conclusão de MGFEN-MGCUC-MGAPS-MGFEN_x000a__x000a_sex 18/10/2024 10:09 - Felipe: Segue pontos de obstrução. Com a nova emissão a rota foi alterada saindo do site MGFEN porem na chegada do MGOMB tem obstrução conforme foto._x000a_Vamos verificar se na nova rota tem mais algum ponto de obstrução._x000a__x000a_ter 24/09/2024 11:21 - Rodrigo Soares: Atualização estruturante Ramon: PENDENCIA PROJETO / ROTA SUBTERRÂNEA NÃO IDENTIFICADA_x000a_20/07/2024 - Plan Estruturante PH 17/07 - &quot;TBD&quot;"/>
    <s v="-"/>
    <s v="NÃO"/>
    <s v="PENDENTE REDE"/>
    <d v="2026-02-06T00:00:00"/>
    <d v="2026-02-08T00:00:00"/>
    <s v="NORT"/>
    <s v="W6"/>
    <s v="W7"/>
    <x v="1"/>
    <n v="600188"/>
    <s v="Empreiteira"/>
    <x v="7"/>
    <d v="2025-10-24T00:00:00"/>
    <m/>
    <m/>
    <s v="VALIDAR RÁDIO BRUNO"/>
    <m/>
    <m/>
    <s v="N/A"/>
    <s v="ALTO CUSTO"/>
    <s v="AG. PROJETO ALTO CUSTO"/>
    <s v="PENDENTE REVISAO DE PROJETO"/>
    <s v="-"/>
    <s v="ALTO CUSTO"/>
    <s v="OSP/PROJETO"/>
    <s v="ALTO CUSTO"/>
    <n v="0"/>
    <m/>
  </r>
  <r>
    <s v="MGUAC"/>
    <s v="M2025EST_MGUAC_01"/>
    <s v="ATIVO"/>
    <s v="SIM"/>
    <s v="REDE OK"/>
    <s v="ATIVO"/>
    <d v="2025-11-17T00:00:00"/>
    <s v="-"/>
    <s v="NA"/>
    <s v="NA"/>
    <s v="MGUBR-MGUAC-MGUBR"/>
    <x v="4"/>
    <s v="MGUBR"/>
    <s v="MGUAC"/>
    <s v="-"/>
    <s v="UBERLÂNDIA_2025"/>
    <x v="2"/>
    <s v="29/09 - Draft aprovado pelo VP: em 32,675k_x000a__x000a_sex 12/09/2025 10:15 - Email Jeison: aprovações de Sites com VP - 11/09/25 - Aprovado com 2 alças (eliminar a alça com 5,1KM) – Resp.: @Daniel Pacheco De Andrade, revisitar projetos e enviar para implantação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sex 08/08/2025 14:58 - Jose geraldo: Thiago,_x000a__x000a_Boa tarde._x000a__x000a_Em anexo 4 alvarás (Sites HL5D) emitidos pela Prefeitura de  Uberlândia."/>
    <s v="-"/>
    <s v="NÃO"/>
    <s v="ATIVO"/>
    <s v="REDE OK"/>
    <s v="ATIVO"/>
    <s v="NORT"/>
    <s v="-"/>
    <s v="-"/>
    <x v="0"/>
    <n v="591968"/>
    <s v="Empreiteira"/>
    <x v="0"/>
    <m/>
    <m/>
    <m/>
    <m/>
    <m/>
    <m/>
    <s v="N/A"/>
    <s v="ALTO CUSTO"/>
    <s v="VALIDACAO DE DRAFT - ALTO CUSTO"/>
    <m/>
    <m/>
    <s v="ALTO CUSTO"/>
    <s v="REGIONAL"/>
    <s v="500K"/>
    <s v="NÃO LOC"/>
    <s v="HL5D (500K)MGUAC"/>
  </r>
  <r>
    <s v="MGUAV"/>
    <s v="M2025EST_MGUAV_01"/>
    <s v="ATIVO"/>
    <s v="SIM"/>
    <s v="REDE OK"/>
    <s v="ATIVO"/>
    <d v="2025-10-16T00:00:00"/>
    <d v="2025-11-18T00:00:00"/>
    <s v="NA"/>
    <s v="NA"/>
    <s v="MGUNM-MGUAV-MGUNM"/>
    <x v="0"/>
    <s v="MGCJN"/>
    <s v="MGUNM"/>
    <s v="-"/>
    <s v="UBERLÂNDIA_2025"/>
    <x v="2"/>
    <m/>
    <s v="17/11/2025 - E-mail enviado29/10/25 - Depende de ativar UNM-HL5D que as fibras estão em reparo"/>
    <s v="NÃO"/>
    <s v="ATIVO"/>
    <s v="REDE OK"/>
    <s v="ATIVO"/>
    <s v="TELEMONT MG"/>
    <s v="-"/>
    <s v="-"/>
    <x v="0"/>
    <n v="578420"/>
    <s v="IMPL-CADastro"/>
    <x v="0"/>
    <m/>
    <m/>
    <m/>
    <m/>
    <m/>
    <m/>
    <s v="N/A"/>
    <s v="REDE OK"/>
    <s v="ATIVO"/>
    <m/>
    <m/>
    <s v="EM DRAFT"/>
    <s v="OSP/IMPL"/>
    <s v="500K"/>
    <s v="NÃO LOC"/>
    <s v="HL5G (500K)MGUAV"/>
  </r>
  <r>
    <m/>
    <s v="NA"/>
    <s v="NA"/>
    <s v="NA"/>
    <s v="NA"/>
    <s v="NA"/>
    <s v="NA"/>
    <s v="NA"/>
    <s v="NA"/>
    <s v="NA"/>
    <s v="NA"/>
    <x v="6"/>
    <m/>
    <m/>
    <s v="-"/>
    <m/>
    <x v="4"/>
    <s v="NÃO EXCLUIR ESSA LINHA"/>
    <m/>
    <d v="1899-12-30T00:00:00"/>
    <s v="-"/>
    <m/>
    <m/>
    <m/>
    <m/>
    <s v="W0"/>
    <x v="1"/>
    <m/>
    <s v="Empreiteira"/>
    <x v="11"/>
    <m/>
    <m/>
    <m/>
    <e v="#REF!"/>
    <m/>
    <m/>
    <s v="N/A"/>
    <m/>
    <m/>
    <s v="-"/>
    <s v="-"/>
    <m/>
    <m/>
    <m/>
    <n v="1"/>
    <m/>
  </r>
  <r>
    <m/>
    <s v="NA"/>
    <s v="NA"/>
    <s v="NA"/>
    <s v="NA"/>
    <s v="NA"/>
    <s v="NA"/>
    <s v="NA"/>
    <s v="NA"/>
    <s v="NA"/>
    <s v="NA"/>
    <x v="7"/>
    <m/>
    <m/>
    <s v="-"/>
    <m/>
    <x v="4"/>
    <s v="NÃO EXCLUIR ESSA LINHA"/>
    <m/>
    <d v="1899-12-30T00:00:00"/>
    <s v="-"/>
    <m/>
    <m/>
    <m/>
    <m/>
    <s v="W0"/>
    <x v="1"/>
    <m/>
    <s v="Empreiteira"/>
    <x v="11"/>
    <m/>
    <m/>
    <m/>
    <e v="#REF!"/>
    <m/>
    <m/>
    <s v="N/A"/>
    <m/>
    <m/>
    <s v="-"/>
    <s v="-"/>
    <m/>
    <m/>
    <m/>
    <n v="1"/>
    <m/>
  </r>
  <r>
    <m/>
    <s v="NA"/>
    <s v="NA"/>
    <s v="NA"/>
    <s v="NA"/>
    <s v="NA"/>
    <s v="NA"/>
    <s v="NA"/>
    <s v="NA"/>
    <s v="NA"/>
    <s v="NA"/>
    <x v="5"/>
    <m/>
    <m/>
    <s v="-"/>
    <m/>
    <x v="4"/>
    <s v="NÃO EXCLUIR ESSA LINHA"/>
    <m/>
    <d v="1899-12-30T00:00:00"/>
    <s v="-"/>
    <m/>
    <m/>
    <m/>
    <m/>
    <s v="W0"/>
    <x v="1"/>
    <m/>
    <s v="Empreiteira"/>
    <x v="11"/>
    <m/>
    <m/>
    <m/>
    <e v="#REF!"/>
    <m/>
    <m/>
    <s v="N/A"/>
    <m/>
    <m/>
    <s v="-"/>
    <s v="-"/>
    <m/>
    <m/>
    <m/>
    <n v="0"/>
    <m/>
  </r>
  <r>
    <m/>
    <s v="NA"/>
    <s v="NA"/>
    <s v="NA"/>
    <s v="NA"/>
    <s v="NA"/>
    <s v="NA"/>
    <s v="NA"/>
    <s v="NA"/>
    <s v="NA"/>
    <s v="NA"/>
    <x v="8"/>
    <m/>
    <m/>
    <s v="-"/>
    <m/>
    <x v="2"/>
    <s v="NÃO EXCLUIR ESSA LINHA"/>
    <m/>
    <d v="1899-12-30T00:00:00"/>
    <s v="-"/>
    <m/>
    <m/>
    <m/>
    <m/>
    <s v="W0"/>
    <x v="0"/>
    <s v="NA"/>
    <s v="NA"/>
    <x v="11"/>
    <m/>
    <m/>
    <m/>
    <m/>
    <m/>
    <m/>
    <s v="N/A"/>
    <m/>
    <m/>
    <s v="-"/>
    <s v="-"/>
    <m/>
    <m/>
    <m/>
    <n v="0"/>
    <m/>
  </r>
  <r>
    <m/>
    <s v="NA"/>
    <s v="NA"/>
    <s v="NA"/>
    <s v="NA"/>
    <s v="NA"/>
    <s v="NA"/>
    <s v="NA"/>
    <s v="NA"/>
    <s v="NA"/>
    <s v="NA"/>
    <x v="4"/>
    <m/>
    <m/>
    <s v="-"/>
    <m/>
    <x v="2"/>
    <s v="NÃO EXCLUIR ESSA LINHA"/>
    <m/>
    <d v="1899-12-30T00:00:00"/>
    <s v="-"/>
    <m/>
    <m/>
    <m/>
    <m/>
    <s v="W0"/>
    <x v="0"/>
    <s v="NA"/>
    <s v="NA"/>
    <x v="11"/>
    <m/>
    <m/>
    <m/>
    <m/>
    <m/>
    <m/>
    <s v="N/A"/>
    <m/>
    <m/>
    <s v="-"/>
    <s v="-"/>
    <m/>
    <m/>
    <m/>
    <n v="0"/>
    <m/>
  </r>
  <r>
    <m/>
    <s v="NA"/>
    <s v="NA"/>
    <s v="NA"/>
    <s v="NA"/>
    <s v="NA"/>
    <s v="NA"/>
    <s v="NA"/>
    <s v="NA"/>
    <s v="NA"/>
    <s v="NA"/>
    <x v="0"/>
    <m/>
    <m/>
    <s v="-"/>
    <m/>
    <x v="2"/>
    <s v="NÃO EXCLUIR ESSA LINHA"/>
    <m/>
    <d v="1899-12-30T00:00:00"/>
    <s v="-"/>
    <m/>
    <m/>
    <m/>
    <m/>
    <s v="W0"/>
    <x v="0"/>
    <s v="NA"/>
    <s v="NA"/>
    <x v="11"/>
    <m/>
    <m/>
    <m/>
    <m/>
    <m/>
    <m/>
    <s v="N/A"/>
    <m/>
    <m/>
    <s v="-"/>
    <s v="-"/>
    <m/>
    <m/>
    <m/>
    <n v="0"/>
    <m/>
  </r>
  <r>
    <s v="MGUPR"/>
    <s v="M2024EST_MGUPR_01"/>
    <s v="ATIVO"/>
    <s v="SIM"/>
    <s v="REDE OK"/>
    <s v="ATIVO"/>
    <s v="-"/>
    <s v="-"/>
    <s v="NA"/>
    <s v="NA"/>
    <s v="MGUMS-MGUPR-MGUMS"/>
    <x v="0"/>
    <s v="MGCJN"/>
    <s v="MGUMS"/>
    <m/>
    <s v="UBERLÂNDIA"/>
    <x v="2"/>
    <m/>
    <s v="13/01/2026 - Conforme informação Ricardo Breda : &quot;Reparo concluído&quot; - ALTERADO STATUS PARA ATIVO_x000a_02/12/25 - As duas alças apresentaram defeito, acionado reparo por email; 14/10/2025 -  Depende ativar UMS-HL5D ( Fibras em construção)"/>
    <s v="NÃO"/>
    <s v="REPARO FO"/>
    <s v="REDE OK"/>
    <s v="ATIVO"/>
    <s v="ONDACOM"/>
    <s v="-"/>
    <s v="-"/>
    <x v="0"/>
    <n v="514094"/>
    <s v="Regional"/>
    <x v="0"/>
    <m/>
    <m/>
    <m/>
    <e v="#REF!"/>
    <m/>
    <m/>
    <s v="N/A"/>
    <s v="REDE OK"/>
    <d v="2024-11-27T00:00:00"/>
    <s v="-"/>
    <m/>
    <s v="REDE OK"/>
    <s v="OSP/IMPL"/>
    <s v="500K"/>
    <n v="1"/>
    <m/>
  </r>
  <r>
    <s v="MGUBJ"/>
    <s v="M2025EST_MGUBJ_01"/>
    <s v="ATIVO"/>
    <s v="SIM"/>
    <s v="REDE OK"/>
    <s v="ATIVO"/>
    <d v="2025-07-21T00:00:00"/>
    <d v="2025-07-23T00:00:00"/>
    <s v="NA"/>
    <s v="NA"/>
    <s v="MGUAP-MGUBJ-MGMTN-MGUAP"/>
    <x v="0"/>
    <s v="MGUTP"/>
    <s v="MGUAP"/>
    <s v="-"/>
    <s v="UBERLÂNDIA_2025"/>
    <x v="2"/>
    <m/>
    <m/>
    <s v="NÃO"/>
    <s v="ATIVO"/>
    <s v="REDE OK"/>
    <s v="ATIVO"/>
    <s v="NORT"/>
    <s v="-"/>
    <s v="-"/>
    <x v="0"/>
    <n v="597367"/>
    <s v="Empreiteira"/>
    <x v="0"/>
    <m/>
    <m/>
    <m/>
    <m/>
    <m/>
    <m/>
    <s v="CONSTRUÍDO"/>
    <s v="REDE OK"/>
    <s v="ATIVO"/>
    <m/>
    <m/>
    <s v="VALIDAÇÃO DE DRAFT (DENTRO DO CUSTO)"/>
    <s v="ENGENHARIA OSP"/>
    <s v="500K"/>
    <s v="NÃO LOC"/>
    <s v="HL5G (500K)MGUBJ"/>
  </r>
  <r>
    <s v="MGLUN"/>
    <s v="M2025EST_MGLUN_01"/>
    <s v="ATIVO"/>
    <s v="NÃO"/>
    <s v="REDE OK"/>
    <s v="ATIVO"/>
    <s v="-"/>
    <d v="2025-12-16T00:00:00"/>
    <s v="NA"/>
    <s v="NA"/>
    <s v="MGUMS-MGLUN-MGUMS"/>
    <x v="0"/>
    <s v="MGCJN"/>
    <s v="MGUMS"/>
    <s v="-"/>
    <s v="UBERLÂNDIA_2025"/>
    <x v="2"/>
    <m/>
    <s v="16/12/2025 - Site ok topologia ajsutada com o Elder   / 03/12/25 - Equipe informa conclusão das fibras da segunda alça, mais não localizamos; 11/26/2025 - Foi entregue uma via de fibra mas precisa de duas porque o anel tem 3 elementos HL5G´s. "/>
    <s v="NÃO"/>
    <s v="ATIVO"/>
    <s v="REDE OK"/>
    <s v="ATIVO"/>
    <s v="LINKO"/>
    <s v="-"/>
    <s v="-"/>
    <x v="0"/>
    <n v="593944"/>
    <s v="Regional"/>
    <x v="0"/>
    <m/>
    <m/>
    <m/>
    <m/>
    <m/>
    <m/>
    <s v="N/A"/>
    <s v="REDE OK"/>
    <s v="VALIDACAO DE DRAFT"/>
    <m/>
    <m/>
    <s v="EM DRAFT"/>
    <s v="ENGENHARIA OSP"/>
    <s v="500K"/>
    <s v="NÃO LOC"/>
    <s v="HL5G (500K)MGLUN"/>
  </r>
  <r>
    <s v="MGUBN"/>
    <s v="M2025EST_MGUBN_01"/>
    <s v="ATIVO PEND. RÁDIO"/>
    <s v="FLAT"/>
    <s v="REDE OK"/>
    <s v="ATIVO"/>
    <d v="2025-11-13T00:00:00"/>
    <s v="-"/>
    <s v="NA"/>
    <s v="NA"/>
    <s v="MGCIN-MGUBN-RD"/>
    <x v="0"/>
    <s v="MGUBR"/>
    <s v="MGCIN"/>
    <s v="-"/>
    <s v="UBERLÂNDIA_2025"/>
    <x v="2"/>
    <s v="05/11/2025 - Arthur: Obra era da Ondacom, foi cancelado o id pq a Ondacom falou que não tinha equipe no local pra atender, na correria passou a obra para a Linko."/>
    <s v="10/02/2026 - Atualizado prazo de proteção rádio conforme coluna &quot;RÁDIO/PRAZO&quot;;_x000a_sex 14/11/2025 15:01 - GONINI: Ativo | sex 14/11/2025 15:06 - Alex Gonini: Boa Tarde Ricardo, _x000a_A fibra foi ativa e coloquei na planilha do estruturante que está flat. Esse site consta na DPTX da Engenharia como dupla abordagem. Na planilha do estruturante constava a informação de proteção via rádio. "/>
    <s v="NÃO"/>
    <s v="ATIVO"/>
    <s v="REDE OK"/>
    <s v="ATIVO"/>
    <s v="LINKO"/>
    <s v="-"/>
    <s v="-"/>
    <x v="0"/>
    <n v="593934"/>
    <s v="Cidade"/>
    <x v="0"/>
    <d v="2026-04-25T00:00:00"/>
    <m/>
    <m/>
    <s v="VALIDAR TESTE RÁDIO RODRIGO"/>
    <s v="21/08"/>
    <m/>
    <s v="N/A"/>
    <s v="REDE OK"/>
    <s v="ATIVO"/>
    <m/>
    <m/>
    <s v="EM DRAFT"/>
    <s v="ENGENHARIA OSP"/>
    <s v="500K"/>
    <s v="NÃO LOC"/>
    <s v="HL5G (500K)MGUBN"/>
  </r>
  <r>
    <s v="MGUBR"/>
    <s v="HL4_UBR_25"/>
    <s v="ATIVO"/>
    <s v="SIM"/>
    <s v="REDE OK"/>
    <s v="ATIVO"/>
    <d v="2025-09-15T00:00:00"/>
    <d v="2025-10-17T00:00:00"/>
    <s v="SIM"/>
    <s v="REDE OK"/>
    <s v="MGUTP-MGUBR-MGUTP/MGUTP"/>
    <x v="8"/>
    <s v="MGUBR"/>
    <s v="-"/>
    <s v="-"/>
    <s v="UBERLÂNDIA_2025"/>
    <x v="2"/>
    <s v="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0/17/2025 - O time de HL4 i(Adonias informou que vai ser um hot swap. Não tem ação de migração. / 16/09/2025 - Encaminhado o relátorio de conclusão das fibras para os responsáveis pelo HL4 avaliar o que sera feito"/>
    <s v="NÃO"/>
    <s v="ATIVO"/>
    <s v="REDE OK"/>
    <s v="ATIVO"/>
    <s v="TELEMONT"/>
    <s v="-"/>
    <s v="-"/>
    <x v="0"/>
    <n v="565291"/>
    <s v="Aprovado HQ"/>
    <x v="0"/>
    <m/>
    <m/>
    <m/>
    <m/>
    <m/>
    <m/>
    <s v="N/A"/>
    <s v="REDE OK"/>
    <s v="CONST/FORMT"/>
    <m/>
    <m/>
    <s v="CONST/FORMT"/>
    <s v="REGIONAL"/>
    <s v="500K"/>
    <s v="EM ANÁLISE"/>
    <s v="HL4 (500K)MGUBR"/>
  </r>
  <r>
    <s v="MGUQU"/>
    <s v="M2025EST_MGUQU_01"/>
    <s v="ATIVO PEND. RÁDIO"/>
    <s v="FLAT"/>
    <s v="REDE OK"/>
    <s v="ATIVO"/>
    <s v="-"/>
    <d v="2025-12-03T00:00:00"/>
    <s v="NA"/>
    <s v="NA"/>
    <s v="MGGML-MGUQU-RD GML"/>
    <x v="0"/>
    <s v="MGUBR"/>
    <s v="MGGML"/>
    <s v="-"/>
    <s v="UBERLÂNDIA_2025"/>
    <x v="2"/>
    <m/>
    <m/>
    <s v="NÃO"/>
    <s v="ATIVO"/>
    <s v="REDE OK"/>
    <s v="ATIVO"/>
    <s v="LINKO"/>
    <s v="-"/>
    <s v="-"/>
    <x v="0"/>
    <n v="593936"/>
    <s v="Aprovado HQ"/>
    <x v="0"/>
    <d v="2025-09-12T00:00:00"/>
    <m/>
    <m/>
    <s v="VALIDAR RÁDIO BRUNO"/>
    <m/>
    <m/>
    <s v="N/A"/>
    <s v="REDE OK"/>
    <s v="ATIVO"/>
    <m/>
    <m/>
    <s v="EM DRAFT"/>
    <s v="ENGENHARIA OSP"/>
    <s v="500K"/>
    <s v="NÃO LOC"/>
    <s v="HL5G (500K)MGUQU"/>
  </r>
  <r>
    <s v="MGUDA"/>
    <s v="M2025EST_MGUDA_01"/>
    <s v="ATIVO"/>
    <s v="SIM"/>
    <s v="REDE OK"/>
    <s v="ATIVO"/>
    <d v="2025-07-07T00:00:00"/>
    <d v="2025-12-17T00:00:00"/>
    <s v="NA"/>
    <s v="NA"/>
    <s v="MGAVN-MGUDA-MGAVN"/>
    <x v="0"/>
    <s v="MGUSO"/>
    <s v="MGAVN"/>
    <s v="-"/>
    <s v="UBERLÂNDIA_2025"/>
    <x v="2"/>
    <m/>
    <m/>
    <s v="NÃO"/>
    <s v="ATIVO"/>
    <s v="REDE OK"/>
    <s v="ATIVO"/>
    <s v="NORT"/>
    <s v="-"/>
    <s v="-"/>
    <x v="0"/>
    <n v="565359"/>
    <s v="Aprovado HQ"/>
    <x v="0"/>
    <m/>
    <m/>
    <m/>
    <m/>
    <m/>
    <m/>
    <s v="CONSTRUÍDO"/>
    <d v="2025-06-25T00:00:00"/>
    <m/>
    <m/>
    <m/>
    <s v="VALIDAÇÃO DE DRAFT (DENTRO DO CUSTO)"/>
    <s v="ENGENHARIA OSP"/>
    <s v="500K"/>
    <s v="NÃO LOC"/>
    <s v="HL5G (500K)MGUDA"/>
  </r>
  <r>
    <s v="MGUMO"/>
    <s v="M2025EST_MGUMO_01"/>
    <s v="ATIVO"/>
    <s v="SIM"/>
    <s v="REDE OK"/>
    <s v="ATIVO"/>
    <d v="2025-07-07T00:00:00"/>
    <d v="2025-12-17T00:00:00"/>
    <s v="NA"/>
    <s v="NA"/>
    <s v="MGAVN-MGUMO-MGAVN"/>
    <x v="0"/>
    <s v="MGUSO"/>
    <s v="MGAVN"/>
    <s v="-"/>
    <s v="UBERLÂNDIA_2025"/>
    <x v="2"/>
    <m/>
    <m/>
    <s v="NÃO"/>
    <s v="ATIVO"/>
    <s v="REDE OK"/>
    <s v="ATIVO"/>
    <s v="NORT"/>
    <s v="-"/>
    <s v="-"/>
    <x v="0"/>
    <n v="565363"/>
    <s v="Aprovado HQ"/>
    <x v="0"/>
    <m/>
    <m/>
    <m/>
    <m/>
    <m/>
    <m/>
    <s v="CONSTRUÍDO"/>
    <d v="2025-06-25T00:00:00"/>
    <m/>
    <m/>
    <m/>
    <s v="VALIDAÇÃO DE DRAFT (DENTRO DO CUSTO)"/>
    <s v="ENGENHARIA OSP"/>
    <s v="500K"/>
    <s v="NÃO LOC"/>
    <s v="HL5G (500K)MGUMO"/>
  </r>
  <r>
    <s v="MGVAC"/>
    <s v="M2024EST_MGVAC_01"/>
    <s v="PREDECESSOR"/>
    <s v="FLAT"/>
    <m/>
    <d v="1900-01-01T00:00:00"/>
    <s v="-"/>
    <s v="-"/>
    <s v="NA"/>
    <s v="NA"/>
    <s v="MGHSG-MG02M-MGVAC RD"/>
    <x v="1"/>
    <s v="MGNLV"/>
    <s v="MGHSG"/>
    <s v="Ativo HL4 / Falta HL5D"/>
    <s v="NOVA LIMA"/>
    <x v="1"/>
    <s v="sex 10/10/2025 08:52 - Luciana Cyrino: Prezados, bom dia!_x000a__x000a_@Arthur Monteiro Da Silva o site MG02M não tem nem WR, a engenharia de infra ainda não recebeu nenhuma demanda desse site._x000a__x000a_qui 09/10/2025 09:52 - @Alysson Cristiano Vimieiro_x000a_@Rodolfo Alves Rocha_x000a_Bom dia._x000a__x000a_Informo que obtemos a aprovação do custo para construção dessa obra no id – 544054 (Bucle Telemont)_x000a__x000a_Poderia nos informar sobre os próximos passos para construção , questão do acesso, aprovação do projeto em anexo pela Vale / autorização do mesmo para iniciarmos as atividades._x000a__x000a_@Danilo Figueiredo Nery poderia confirmar o RFI desses sites MG02M e MGVAC._x000a__x000a_sex 28/02/2025 13:06 - Rodolfo: Boa tarde...prezados, segue projeto com a mudança da rota._x000a_Qualquer duvida estou a disposição._x000a_20/07/2024 - Plan Estruturante PH 17/07 - &quot;TBD&quot;_x000a_06/03/2026 - PREDECESSOR MG02M, SITE DENTRO DA VALE - SEM ACESSO"/>
    <s v="-"/>
    <s v="NÃO"/>
    <s v="PENDENTE REDE"/>
    <d v="1899-12-30T00:00:00"/>
    <d v="1900-01-01T00:00:00"/>
    <s v="TELEMONT MG"/>
    <s v="W0"/>
    <s v="W1"/>
    <x v="1"/>
    <n v="591899"/>
    <s v="Regional"/>
    <x v="12"/>
    <d v="2025-10-24T00:00:00"/>
    <m/>
    <m/>
    <s v="VALIDAR RÁDIO BRUNO"/>
    <m/>
    <m/>
    <s v="N/A"/>
    <s v="ALTO CUSTO"/>
    <s v="PENDENCIA PROJETO"/>
    <s v="PENDENTE REVISAO DE PROJETO"/>
    <s v="-"/>
    <s v="CONTRATO/ACESSO"/>
    <s v="OSP/PROJETO"/>
    <s v="PROJETO"/>
    <n v="0"/>
    <m/>
  </r>
  <r>
    <s v="MGUDD"/>
    <s v="M2025EST_MGUDD_01"/>
    <s v="CANCELADO"/>
    <s v="NÃO"/>
    <s v="CANCELADO"/>
    <s v="CANCELADO"/>
    <s v="-"/>
    <s v="-"/>
    <s v="NA"/>
    <s v="NA"/>
    <s v="MGUTP-MGUDD-MGUTP"/>
    <x v="0"/>
    <s v="MGUTP"/>
    <s v="MGUTP"/>
    <s v="-"/>
    <s v="UBERLÂNDIA_2025"/>
    <x v="2"/>
    <s v="26/11/2025 - CANCELADO, SEM CONTRATO FECHADO ENTRE DETENTORA E VIVO ATÉ A DATA DE HOJE 26/11."/>
    <m/>
    <s v="NÃO"/>
    <s v="CANCELADO"/>
    <s v="CANCELADO"/>
    <s v="CANCELADO"/>
    <s v="LINKO"/>
    <s v="-"/>
    <s v="-"/>
    <x v="0"/>
    <n v="593938"/>
    <s v="Cidade"/>
    <x v="5"/>
    <m/>
    <m/>
    <m/>
    <m/>
    <m/>
    <m/>
    <s v="N/A"/>
    <s v="CANCELADO"/>
    <s v="CANCELADO"/>
    <m/>
    <m/>
    <s v="EM DRAFT"/>
    <s v="ENGENHARIA OSP"/>
    <s v="500K"/>
    <s v="NÃO LOC"/>
    <s v="HL5G (500K)MGUDD"/>
  </r>
  <r>
    <s v="MGUXJ"/>
    <s v="M2025EST_MGUXJ_01"/>
    <s v="ATIVO"/>
    <s v="SIM"/>
    <s v="REDE OK"/>
    <s v="ATIVO"/>
    <d v="2025-06-09T00:00:00"/>
    <d v="2025-12-01T00:00:00"/>
    <s v="NA"/>
    <s v="NA"/>
    <s v="MGGDN-MGUXJ-MGGDN"/>
    <x v="0"/>
    <s v="MGUSO"/>
    <s v="MGGDN"/>
    <s v="-"/>
    <s v="UBERLÂNDIA_2025"/>
    <x v="2"/>
    <s v="REDE ENTREGUE CONFORME TOPOLOGIA ESTRUTURANTE"/>
    <m/>
    <s v="NÃO"/>
    <s v="ATIVO"/>
    <s v="REDE OK"/>
    <s v="ATIVO"/>
    <s v="NORT"/>
    <s v="-"/>
    <s v="-"/>
    <x v="0"/>
    <n v="564952"/>
    <s v="Aprovado HQ"/>
    <x v="0"/>
    <m/>
    <m/>
    <m/>
    <m/>
    <m/>
    <m/>
    <s v="CONSTRUÍDO"/>
    <d v="2025-06-25T00:00:00"/>
    <m/>
    <m/>
    <m/>
    <s v="CONSTRUÍDO"/>
    <s v="REGIONAL"/>
    <s v="500K"/>
    <s v="APROVADO"/>
    <s v="HL5G (500K)MGUXJ"/>
  </r>
  <r>
    <s v="MGUES"/>
    <s v="M2025EST_MGUES_01"/>
    <s v="ATIVO"/>
    <s v="SIM"/>
    <s v="REDE OK"/>
    <s v="ATIVO"/>
    <d v="2025-06-16T00:00:00"/>
    <s v="-"/>
    <s v="NA"/>
    <s v="NA"/>
    <s v="MGUPB-MGUES-MGUPB"/>
    <x v="0"/>
    <s v="MGUBR"/>
    <s v="MGUPB"/>
    <s v="-"/>
    <s v="UBERLÂNDIA_2025"/>
    <x v="2"/>
    <m/>
    <m/>
    <s v="NÃO"/>
    <s v="ATIVO"/>
    <s v="REDE OK"/>
    <s v="ATIVO"/>
    <s v="NORT"/>
    <s v="-"/>
    <s v="-"/>
    <x v="0"/>
    <n v="566271"/>
    <s v="Aprovado HQ"/>
    <x v="0"/>
    <m/>
    <m/>
    <m/>
    <m/>
    <m/>
    <m/>
    <s v="CONSTRUÍDO"/>
    <d v="2025-06-25T00:00:00"/>
    <m/>
    <m/>
    <m/>
    <s v="EM DRAFT"/>
    <s v="OSP/IMPL"/>
    <s v="500K"/>
    <s v="APROVADO"/>
    <s v="HL5G (500K)MGUES"/>
  </r>
  <r>
    <s v="MGUAP"/>
    <s v="M2025EST_MGUAP_01"/>
    <s v="ATIVO PEND. 3ª ALÇA "/>
    <s v="NÃO"/>
    <s v="REDE OK"/>
    <s v="ATIVO"/>
    <s v="-"/>
    <d v="2025-11-29T00:00:00"/>
    <s v="NÃO"/>
    <s v="NA"/>
    <s v="MGUTP-MGUAP-MGUTP/MGUTP"/>
    <x v="4"/>
    <s v="MGUTP"/>
    <s v="MGUAP"/>
    <s v="-"/>
    <s v="UBERLÂNDIA_2025"/>
    <x v="2"/>
    <s v="sex 12/09/2025 10:15 - Email Jeison: Aprovações de Sites com VP - 11/09/25 - Aprovado com 2 alças ( eliminar a alça de 3,7KM) – Resp.: @Daniel Pacheco De Andrade, revisitar projetos e enviar para implantação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sex 08/08/2025 14:58 - Jose geraldo: Thiago,_x000a__x000a_Boa tarde._x000a__x000a_Em anexo 4 alvarás (Sites HL5D) emitidos pela Prefeitura de  Uberlândia._x000a_13/05 - Necessário ajustar sinótico e OE conforme topologia do estruturante_x000a_13/11/2025 - Entregue FLAT, construção da proteção em construção, previsto 25/11/2025."/>
    <s v="29/11/25 - Ativo com duas alças falta construir a 3ª"/>
    <s v="NÃO"/>
    <s v="ATIVO"/>
    <s v="REDE OK"/>
    <s v="ATIVO"/>
    <s v="NORT / LINKO"/>
    <s v="-"/>
    <s v="-"/>
    <x v="0"/>
    <n v="593949"/>
    <s v="Cidade"/>
    <x v="0"/>
    <m/>
    <m/>
    <m/>
    <m/>
    <m/>
    <m/>
    <s v="N/A"/>
    <s v="REDE OK"/>
    <s v="ATIVO"/>
    <m/>
    <s v="29/04/2025 - relatório não foi enviado para ativação da metro Fusion. "/>
    <s v="ALTO CUSTO"/>
    <s v="OSP/IMPL"/>
    <s v="500K"/>
    <s v="APROVADO"/>
    <s v="HL5D (500K)MGUAP"/>
  </r>
  <r>
    <s v="MGUIO"/>
    <s v="M2025EST_MGUIO_01"/>
    <s v="CANCELADO"/>
    <s v="NÃO"/>
    <s v="REDE OK"/>
    <d v="2026-02-20T00:00:00"/>
    <s v="-"/>
    <s v="-"/>
    <s v="NA"/>
    <s v="NA"/>
    <s v="MGUTP-MGUIO-MGUTP"/>
    <x v="0"/>
    <s v="MGUTP"/>
    <s v="MGUTP"/>
    <s v="-"/>
    <s v="UBERLÂNDIA_2025"/>
    <x v="2"/>
    <s v="09/12/2025 - Não tem nenhuma FCU de gabinete, sem projeto e não consta na PMTS da Engenharia."/>
    <m/>
    <s v="NÃO"/>
    <s v="CANCELADO"/>
    <s v="REDE OK"/>
    <d v="2026-02-20T00:00:00"/>
    <s v="LINKO"/>
    <s v="-"/>
    <s v="W8"/>
    <x v="0"/>
    <n v="593939"/>
    <s v="Empreiteira"/>
    <x v="13"/>
    <m/>
    <m/>
    <m/>
    <m/>
    <m/>
    <m/>
    <s v="N/A"/>
    <s v="REDE OK"/>
    <d v="2026-02-20T00:00:00"/>
    <m/>
    <m/>
    <s v="EM DRAFT"/>
    <s v="OSP/IMPL"/>
    <s v="500K"/>
    <s v="NÃO LOC"/>
    <s v="HL5G (500K)MGUIO"/>
  </r>
  <r>
    <s v="MGUIP"/>
    <s v="M2025EST_MGUIP_01"/>
    <s v="ATIVO"/>
    <s v="NÃO"/>
    <s v="REDE OK"/>
    <s v="ATIVO"/>
    <s v="-"/>
    <s v="-"/>
    <s v="NA"/>
    <s v="NA"/>
    <s v="MGUNM-MGUIP-MGUNM"/>
    <x v="0"/>
    <s v="MGCJN"/>
    <s v="MGUNM"/>
    <s v="-"/>
    <s v="UBERLÂNDIA_2025"/>
    <x v="2"/>
    <s v="ter 14/10/2025 16:30 - Jose Geraldo: licença liberada.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8/12/252 - As duas alças apresentou defeito acionado reparo por e-mail;"/>
    <s v="NÃO"/>
    <s v="ATIVO"/>
    <s v="REDE OK"/>
    <s v="ATIVO"/>
    <s v="TELEMONT"/>
    <s v="-"/>
    <s v="-"/>
    <x v="0"/>
    <n v="523422"/>
    <s v="Aprovado HQ"/>
    <x v="0"/>
    <m/>
    <m/>
    <m/>
    <m/>
    <m/>
    <m/>
    <s v="N/A"/>
    <s v="REDE OK"/>
    <s v="ATIVO"/>
    <m/>
    <m/>
    <s v="EM DRAFT"/>
    <s v="REGIONAL"/>
    <s v="500K"/>
    <s v="EM ANÁLISE"/>
    <s v="HL5G (500K)MGUIP"/>
  </r>
  <r>
    <s v="MGUJC"/>
    <s v="M2025EST_MGUJC_01"/>
    <s v="ATIVO"/>
    <s v="SIM"/>
    <s v="REDE OK"/>
    <s v="ATIVO"/>
    <d v="2025-11-11T00:00:00"/>
    <d v="2025-11-11T00:00:00"/>
    <s v="NA"/>
    <s v="NA"/>
    <s v="MGCJN-MGUJC-MGCJN"/>
    <x v="0"/>
    <s v="MGCJN"/>
    <s v="MGCJN"/>
    <s v="-"/>
    <s v="UBERLÂNDIA_2025"/>
    <x v="2"/>
    <s v="REDE ENTREGUE CONFORME TOPOLOGIA ESTRUTURANTE"/>
    <s v="11/11/2025 - Rede OK Teste realizado com o Vitor /  15/10/25 - Defeito nas fibras acionado reparo por email; 04/06 - Depende ativar CJN-HL4 ( Fibras em construção) e CJN-HL5D ( Colocalizado)"/>
    <s v="NÃO"/>
    <s v="ATIVO"/>
    <s v="REDE OK"/>
    <s v="ATIVO"/>
    <s v="NORT"/>
    <s v="-"/>
    <s v="-"/>
    <x v="0"/>
    <n v="565333"/>
    <s v="Aprovado HQ"/>
    <x v="0"/>
    <m/>
    <m/>
    <m/>
    <m/>
    <m/>
    <m/>
    <s v="CONSTRUÍDO"/>
    <d v="2025-06-25T00:00:00"/>
    <m/>
    <m/>
    <m/>
    <s v="VALIDAÇÃO DE DRAFT (DENTRO DO CUSTO)"/>
    <s v="OSP/IMPL"/>
    <s v="500K"/>
    <s v="NÃO LOC"/>
    <s v="HL5G (500K)MGUJC"/>
  </r>
  <r>
    <s v="MGUJI"/>
    <s v="M2025EST_MGUJI_01"/>
    <s v="CANCELADO"/>
    <s v="CANCELADO"/>
    <s v="CANCELADO"/>
    <s v="CANCELADO"/>
    <s v="-"/>
    <s v="-"/>
    <s v="NA"/>
    <s v="NA"/>
    <s v="MGFIN-MGUJI-MGFIN"/>
    <x v="0"/>
    <s v="MGUTP"/>
    <s v="MGFIN"/>
    <s v="-"/>
    <s v="UBERLÂNDIA_2025"/>
    <x v="2"/>
    <s v="ter 01/07/2025 09:50 - Daniel Pacheco: Como falamos, os casos em amarelo iremos tramitar novamente o id de aprovação._x000a__x000a_              Os casos em verde, podem cancelar a obra , pois já esta ativo na topologia correta."/>
    <m/>
    <s v="NÃO"/>
    <s v="CANCELADO"/>
    <s v="CANCELADO"/>
    <s v="CANCELADO"/>
    <s v="NA"/>
    <s v="-"/>
    <s v="-"/>
    <x v="0"/>
    <s v="NA"/>
    <s v="NA"/>
    <x v="3"/>
    <m/>
    <m/>
    <m/>
    <m/>
    <m/>
    <m/>
    <s v="N/A"/>
    <s v="ALTO CUSTO"/>
    <m/>
    <m/>
    <m/>
    <s v="ALTO CUSTO"/>
    <s v="OSP/IMPL"/>
    <s v="500K"/>
    <s v="NÃO LOC"/>
    <s v="HL5G (500K)MGUJI"/>
  </r>
  <r>
    <s v="MGUJK"/>
    <s v="M2025EST_MGUJK_01"/>
    <s v="ATIVO"/>
    <s v="NÃO"/>
    <s v="REDE OK"/>
    <s v="ATIVO"/>
    <s v="-"/>
    <s v="-"/>
    <s v="NA"/>
    <s v="NA"/>
    <s v="MGGDN-MGUJK-MGGDN"/>
    <x v="0"/>
    <s v="MGUSO"/>
    <s v="MGGDN"/>
    <s v="-"/>
    <s v="UBERLÂNDIA_2025"/>
    <x v="2"/>
    <m/>
    <s v="19/12/2025 - topologia alterada com o Elder  links ok -   16/12/2025 - Elder esteva no site e verficou que as duas fibras estão abertas.   - 01/12/25 - Única alça contruída com defeito, acionado reparo por email"/>
    <s v="NÃO"/>
    <s v="ATIVO"/>
    <s v="REDE OK"/>
    <s v="ATIVO"/>
    <s v="LINKO"/>
    <s v="-"/>
    <s v="-"/>
    <x v="0"/>
    <n v="593943"/>
    <s v="Regional"/>
    <x v="0"/>
    <m/>
    <m/>
    <m/>
    <m/>
    <m/>
    <m/>
    <s v="N/A"/>
    <s v="REDE OK"/>
    <s v="ATIVO"/>
    <m/>
    <m/>
    <s v="EM DRAFT"/>
    <s v="OSP/IMPL"/>
    <s v="500K"/>
    <s v="NÃO LOC"/>
    <s v="HL5G (500K)MGUJK"/>
  </r>
  <r>
    <s v="MGUJR"/>
    <s v="M2025EST_MGUJR_01"/>
    <s v="CANCELADO"/>
    <s v="CANCELADO"/>
    <s v="CANCELADO"/>
    <s v="CANCELADO"/>
    <s v="-"/>
    <s v="-"/>
    <s v="NA"/>
    <s v="NA"/>
    <s v="MGCJN-MGUJR-MGCJN"/>
    <x v="0"/>
    <s v="MGCJN"/>
    <s v="MGCJN"/>
    <s v="-"/>
    <s v="UBERLÂNDIA_2025"/>
    <x v="2"/>
    <s v="ter 01/07/2025 09:50 - Daniel Pacheco: Como falamos, os casos em amarelo iremos tramitar novamente o id de aprovação._x000a__x000a_              Os casos em verde, podem cancelar a obra , pois já esta ativo na topologia correta."/>
    <m/>
    <s v="NÃO"/>
    <s v="CANCELADO"/>
    <s v="CANCELADO"/>
    <s v="CANCELADO"/>
    <s v="NA"/>
    <s v="-"/>
    <s v="-"/>
    <x v="0"/>
    <s v="NA"/>
    <s v="NA"/>
    <x v="3"/>
    <m/>
    <m/>
    <m/>
    <m/>
    <m/>
    <m/>
    <s v="N/A"/>
    <d v="2025-06-25T00:00:00"/>
    <m/>
    <m/>
    <m/>
    <s v="VALIDAÇÃO DE DRAFT (DENTRO DO CUSTO)"/>
    <s v="OSP/IMPL"/>
    <s v="500K"/>
    <s v="NÃO LOC"/>
    <s v="HL5G (500K)MGUJR"/>
  </r>
  <r>
    <s v="MGUJS"/>
    <s v="M2025EST_MGUJS_01"/>
    <s v="ATIVO PEND. RÁDIO"/>
    <s v="FLAT"/>
    <s v="REDE OK"/>
    <s v="ATIVO"/>
    <d v="2025-11-17T00:00:00"/>
    <d v="2025-12-01T00:00:00"/>
    <s v="NA"/>
    <s v="NA"/>
    <s v="MGGDN-MGUJS-RD"/>
    <x v="0"/>
    <s v="MGUSO"/>
    <s v="MGGDN"/>
    <s v="-"/>
    <s v="UBERLÂNDIA_2025"/>
    <x v="2"/>
    <s v="17/11/2025 - Arthur: entregue pela Nort Solution._x000a_qua 29/10/2025 09:47 - Elaine: segue em anexo o alvará de construção._x000a_sex 12/09/2025 10:15 - Email: ENC: Aprovações de Sites com VP - 11/09/25 -- Aprovado Fibra + rádio reuso – Resp.: @Daniel Pacheco De Andrade, acertar projeto e enviar para implantação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01/12/25- Ativo usando a fibra construida, proteção aguarda implantação do rádio"/>
    <s v="NÃO"/>
    <s v="ATIVO"/>
    <s v="REDE OK"/>
    <s v="ATIVO"/>
    <s v="NORT / LINKO"/>
    <s v="-"/>
    <s v="-"/>
    <x v="0"/>
    <n v="593948"/>
    <s v="Aprovado HQ"/>
    <x v="0"/>
    <m/>
    <m/>
    <m/>
    <m/>
    <m/>
    <m/>
    <s v="N/A"/>
    <s v="REDE OK"/>
    <s v="ATIVO"/>
    <m/>
    <m/>
    <s v="ALTO CUSTO"/>
    <s v="OSP/IMPL"/>
    <s v="500K"/>
    <s v="EM ANÁLISE"/>
    <s v="HL5G (500K)MGUJS"/>
  </r>
  <r>
    <s v="MGULA"/>
    <s v="M2025EST_MGULA_01"/>
    <s v="ATIVO"/>
    <s v="NÃO"/>
    <s v="REDE OK"/>
    <s v="ATIVO"/>
    <s v="-"/>
    <s v="-"/>
    <s v="NA"/>
    <s v="NA"/>
    <s v="MGUTP-MGULA-MGUTP"/>
    <x v="0"/>
    <s v="MGUTP"/>
    <s v="MGUTP"/>
    <s v="-"/>
    <s v="UBERLÂNDIA_2025"/>
    <x v="2"/>
    <s v="ter 11/11/2025 08:51 - Israel: em execução._x000a__x000a_07/10/2025 - Israel: a iniciar._x000a_06/10/2025 - Jose Geraldo: licença liberada.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
    <s v="NÃO"/>
    <s v="ATIVO"/>
    <s v="REDE OK"/>
    <s v="ATIVO"/>
    <s v="TELEMONT"/>
    <s v="-"/>
    <s v="-"/>
    <x v="0"/>
    <n v="566377"/>
    <s v="Aprovado HQ"/>
    <x v="0"/>
    <m/>
    <m/>
    <m/>
    <m/>
    <m/>
    <m/>
    <s v="N/A"/>
    <s v="REDE OK"/>
    <s v="VALIDACAO DE DRAFT"/>
    <m/>
    <m/>
    <s v="VALIDAÇÃO DE DRAFT (DENTRO DO CUSTO)"/>
    <s v="OSP/IMPL"/>
    <s v="500K"/>
    <s v="NÃO LOC"/>
    <s v="HL5G (500K)MGULA"/>
  </r>
  <r>
    <s v="MGMIJ"/>
    <s v="M2024EST_MGMIJ_01"/>
    <s v="ATIVO PEND. RÁDIO"/>
    <s v="FLAT"/>
    <s v="REDE OK"/>
    <s v="ATIVO"/>
    <d v="2024-09-10T00:00:00"/>
    <d v="2024-10-16T00:00:00"/>
    <s v="NA"/>
    <s v="NA"/>
    <s v="MGEDO-MGMIJ-RD"/>
    <x v="1"/>
    <s v="MGIIE"/>
    <s v="MGEDO"/>
    <s v="Ativo HL4 / Falta HL5D"/>
    <s v="MÁRIO CAMPOS"/>
    <x v="1"/>
    <s v="REDE ENTREGUE CONFORME TOPOLOGIA ESTRUTURANTE"/>
    <s v="REPARO CONCLUÍDO"/>
    <s v="NÃO"/>
    <s v="ATIVO"/>
    <s v="REDE OK"/>
    <s v="ATIVO"/>
    <s v="TELEMONT MG"/>
    <s v="-"/>
    <s v="-"/>
    <x v="1"/>
    <n v="512366"/>
    <s v="Aprovado HQ"/>
    <x v="0"/>
    <d v="2025-10-31T00:00:00"/>
    <n v="0"/>
    <m/>
    <s v="VALIDAR RÁDIO BRUNO"/>
    <m/>
    <m/>
    <s v="N/A"/>
    <d v="2024-10-09T00:00:00"/>
    <d v="2024-10-11T00:00:00"/>
    <s v="-"/>
    <s v="qui 10/10/2024 17:19 - Email Matheus Telemont rede ok"/>
    <s v="CONSTRUÍDO"/>
    <s v="O&amp;M"/>
    <s v="CONSTRUÍDO"/>
    <n v="0"/>
    <m/>
  </r>
  <r>
    <s v="MGROS"/>
    <s v="M2024EST_MGROS_01"/>
    <s v="ATIVO PEND. RÁDIO"/>
    <s v="FLAT"/>
    <s v="REDE OK"/>
    <s v="ATIVO"/>
    <d v="2024-09-13T00:00:00"/>
    <d v="2024-10-18T00:00:00"/>
    <s v="NA"/>
    <s v="NA"/>
    <s v="MGSCN-MGROS+RD"/>
    <x v="1"/>
    <s v="MGSCN"/>
    <s v="MGSCN"/>
    <s v="Ativo"/>
    <s v="SABARÁ"/>
    <x v="1"/>
    <s v="sex 01/08/2025 16:51 - Gustavo Rosa: @William Carvalho Da Cruz, boa tarde._x000a_Segue abaixo a tabela com os Id’s que devemos seguir com proteção assimétrica | RD Existente, qq dúvida entre em contato."/>
    <m/>
    <s v="NÃO"/>
    <s v="ATIVO"/>
    <s v="REDE OK"/>
    <s v="ATIVO"/>
    <s v="TELEMONT MG"/>
    <s v="-"/>
    <s v="-"/>
    <x v="1"/>
    <n v="512389"/>
    <s v="Regional"/>
    <x v="0"/>
    <d v="2025-10-31T00:00:00"/>
    <n v="0"/>
    <m/>
    <s v="VALIDAR RÁDIO BRUNO"/>
    <m/>
    <m/>
    <s v="N/A"/>
    <d v="2024-10-09T00:00:00"/>
    <d v="2024-10-10T00:00:00"/>
    <s v="-"/>
    <s v="REPARO TRATADO PELO TELEMONT"/>
    <s v="CONSTRUÍDO"/>
    <s v="O&amp;M"/>
    <s v="CONSTRUÍDO"/>
    <n v="0"/>
    <m/>
  </r>
  <r>
    <s v="MGNLR"/>
    <s v="M2024EST_MGNLR_01"/>
    <s v="ATIVO PEND. RÁDIO"/>
    <s v="FLAT"/>
    <s v="REDE OK"/>
    <s v="ATIVO"/>
    <d v="2024-07-11T00:00:00"/>
    <d v="2024-05-08T00:00:00"/>
    <s v="NA"/>
    <s v="NA"/>
    <s v="MGVSJ-MGNLR-RD"/>
    <x v="1"/>
    <s v="MGNLV"/>
    <s v="MGVSJ"/>
    <s v="Ativo"/>
    <s v="NOVA LIMA"/>
    <x v="1"/>
    <s v="REDE ENTREGUE SEM PROTEÇÃO TOPOLOGIA ESTRUT - CFO + ROLLOUT"/>
    <m/>
    <s v="NÃO"/>
    <s v="ATIVO"/>
    <s v="REDE OK"/>
    <s v="ATIVO"/>
    <s v="TELEMONT MG"/>
    <s v="-"/>
    <s v="-"/>
    <x v="1"/>
    <n v="504974"/>
    <s v="Aprovado HQ"/>
    <x v="0"/>
    <d v="2025-10-31T00:00:00"/>
    <n v="0"/>
    <m/>
    <s v="VALIDAR RÁDIO BRUNO"/>
    <m/>
    <m/>
    <s v="N/A"/>
    <s v="REDE OK"/>
    <s v="ATIVO"/>
    <s v="-"/>
    <m/>
    <s v="CONSTRUÍDO"/>
    <s v="O&amp;M"/>
    <s v="CONSTRUÍDO"/>
    <n v="0"/>
    <m/>
  </r>
  <r>
    <s v="MGULB"/>
    <s v="M2025EST_MGULB_01"/>
    <s v="ATIVO"/>
    <s v="SIM"/>
    <s v="REDE OK"/>
    <s v="ATIVO"/>
    <d v="2025-11-11T00:00:00"/>
    <s v="-"/>
    <s v="NA"/>
    <s v="NA"/>
    <s v="MGUSO-MGULB-MGUSO"/>
    <x v="0"/>
    <s v="MGUSO"/>
    <s v="MGUSO"/>
    <s v="-"/>
    <s v="UBERLÂNDIA_2025"/>
    <x v="2"/>
    <m/>
    <s v="11/11/2025 - Rede ok testado com o Vitor . / 17/10/2025 - Uma alça com defeito nas fibras acionado reparo por email; 15/10/25 - Ajustar sinótico precisa definiar as portas que usar em USO-HL4. Conforme email do Gustavo Rosa USO não vai ter HL5D, fazer a conexões direto com USO-HL4"/>
    <s v="NÃO"/>
    <s v="ATIVO"/>
    <s v="REDE OK"/>
    <s v="ATIVO"/>
    <s v="NORT"/>
    <s v="-"/>
    <s v="-"/>
    <x v="0"/>
    <n v="591977"/>
    <s v="Empreiteira"/>
    <x v="0"/>
    <m/>
    <m/>
    <m/>
    <m/>
    <m/>
    <m/>
    <s v="CONSTRUÍDO"/>
    <s v="REDE OK"/>
    <s v="ATIVO"/>
    <m/>
    <m/>
    <s v="EM DRAFT"/>
    <s v="OSP/IMPL"/>
    <s v="500K"/>
    <s v="NÃO LOC"/>
    <s v="HL5G (500K)MGULB"/>
  </r>
  <r>
    <s v="MGAVN"/>
    <s v="M2025EST_MGAVN_01"/>
    <s v="ATIVO"/>
    <s v="FLAT"/>
    <s v="REDE OK"/>
    <s v="ATIVO"/>
    <s v="-"/>
    <d v="2025-12-17T00:00:00"/>
    <s v="NA"/>
    <s v="NA"/>
    <s v="MGUSO-MGAVN-MGUBR"/>
    <x v="4"/>
    <s v="MGUSO"/>
    <s v="MGAVN"/>
    <s v="-"/>
    <s v="UBERLÂNDIA_2025"/>
    <x v="2"/>
    <s v="05/11/2025 - Draft aprovado pelo VP em 589998 - em R$ 29.411,79_x000a__x000a__x000a_sex 12/09/2025 10:15 - Jeison: Aprovado Fibra + rádio reuso: Resp.: (@Daniel Pacheco De Andrade e @Felipe Tozetto Taveiro) favor dar as tratativas na DPTX e projetos para implantação_x000a__x000a_sex 08/08/2025 14:58 - Jose Geraldo: Thiago, Boa tarde._x000a_Em anexo 4 alvarás (Sites HL5D) emitidos pela Prefeitura de  Uberlândia._x000a__x000a__x000a_ter 15/07/2025 14:19 - Jose Geraldo: Arthur,_x000a__x000a_Boa tarde._x000a__x000a_Conforme descrito no e-mail abaixo, a Prefeitura de Uberlândia solicitou informar o início dos serviços referentes ao site MGAVN._x000a_Dessa forma, peço enviar e-mail para o Engº Marcos (com cópia para os envolvidos), contendo a ART de Obras e cronograma, com isso o Engº Marcos seguirá com o processo de aprovação do projeto e emissão da autorização de obras."/>
    <m/>
    <s v="NÃO"/>
    <s v="ATIVO"/>
    <s v="REDE OK"/>
    <s v="ATIVO"/>
    <s v="NORT"/>
    <s v="-"/>
    <s v="-"/>
    <x v="0"/>
    <n v="591970"/>
    <s v="Empreiteira"/>
    <x v="0"/>
    <m/>
    <m/>
    <m/>
    <m/>
    <m/>
    <m/>
    <s v="N/A"/>
    <s v="ALTO CUSTO"/>
    <s v="VALIDACAO DE DRAFT - ALTO CUSTO"/>
    <m/>
    <m/>
    <s v="ALTO CUSTO"/>
    <s v="REGIONAL"/>
    <s v="500K"/>
    <s v="NÃO LOC"/>
    <s v="HL5D (500K)MGAVN"/>
  </r>
  <r>
    <s v="MGULZ"/>
    <s v="M2025EST_MGULZ_01"/>
    <s v="ATIVO"/>
    <s v="SIM"/>
    <s v="REDE OK"/>
    <s v="ATIVO"/>
    <d v="2025-06-26T00:00:00"/>
    <d v="2025-10-07T00:00:00"/>
    <s v="NA"/>
    <s v="NA"/>
    <s v="MGUBR-MGULZ-MGUBR"/>
    <x v="0"/>
    <s v="MGUBR"/>
    <s v="MGUBR"/>
    <s v="-"/>
    <s v="UBERLÂNDIA_2025"/>
    <x v="2"/>
    <m/>
    <m/>
    <s v="NÃO"/>
    <s v="ATIVO"/>
    <s v="REDE OK"/>
    <s v="ATIVO"/>
    <s v="NORT"/>
    <s v="-"/>
    <s v="-"/>
    <x v="0"/>
    <n v="591972"/>
    <s v="Empreiteira"/>
    <x v="0"/>
    <m/>
    <m/>
    <m/>
    <m/>
    <m/>
    <m/>
    <s v="CONSTRUÍDO"/>
    <s v="REDE OK"/>
    <s v="ATIVO"/>
    <m/>
    <m/>
    <s v="VALIDAÇÃO DE DRAFT (DENTRO DO CUSTO)"/>
    <s v="OSP/IMPL"/>
    <s v="500K"/>
    <s v="NÃO LOC"/>
    <s v="HL5G (500K)MGULZ"/>
  </r>
  <r>
    <s v="MGUMH"/>
    <s v="M2025EST_MGUMH_01"/>
    <s v="ATIVO"/>
    <s v="SIM"/>
    <s v="REDE OK"/>
    <s v="ATIVO"/>
    <d v="2025-08-19T00:00:00"/>
    <d v="2025-11-10T00:00:00"/>
    <s v="NA"/>
    <s v="NA"/>
    <s v="MGUBR-MGUMH-MGUBR"/>
    <x v="4"/>
    <s v="MGUBR"/>
    <s v="MGUMH"/>
    <s v="-"/>
    <s v="UBERLÂNDIA_2025"/>
    <x v="2"/>
    <s v="sex 08/08/2025 14:58 - Jose geraldo: Thiago,_x000a__x000a_Boa tarde._x000a__x000a_Em anexo 4 alvarás (Sites HL5D) emitidos pela Prefeitura de  Uberlândia._x000a_26/07/2025 - Fernando Whats: concluído"/>
    <s v="seg 10/11/2025 18:01 - Alex: ativo | topologia: MGUBR (HL4-01) --MGUMH—MGUBR (Hl4-02)_x000a_07/10/25 - As duas alças apresentou defeito, acionado reparo por email; "/>
    <s v="NÃO"/>
    <s v="ATIVO"/>
    <s v="REDE OK"/>
    <s v="ATIVO"/>
    <s v="NORT"/>
    <s v="-"/>
    <s v="-"/>
    <x v="0"/>
    <n v="566317"/>
    <s v="Aprovado HQ"/>
    <x v="0"/>
    <m/>
    <m/>
    <m/>
    <m/>
    <m/>
    <m/>
    <s v="N/A"/>
    <s v="CONSTRUÍDO"/>
    <m/>
    <m/>
    <m/>
    <s v="VALIDAÇÃO DE DRAFT (DENTRO DO CUSTO)"/>
    <s v="OSP/IMPL"/>
    <s v="500K"/>
    <s v="NÃO LOC"/>
    <s v="HL5D (500K)MGUMH"/>
  </r>
  <r>
    <s v="MGNSD"/>
    <s v="M2024EST_MGNSD_01"/>
    <s v="ATIVO PEND. RÁDIO"/>
    <s v="FLAT - 2° ALÇA INVIAVEL FIBRA"/>
    <s v="REDE OK"/>
    <s v="ATIVO"/>
    <d v="2024-10-02T00:00:00"/>
    <d v="2024-10-24T00:00:00"/>
    <s v="NA"/>
    <s v="NA"/>
    <s v="MGNLV-MGNSD-RD"/>
    <x v="1"/>
    <s v="MGNLV"/>
    <s v="MGNLV"/>
    <s v="Ativo"/>
    <s v="NOVA LIMA"/>
    <x v="1"/>
    <s v="qua 06/08/2025 16:15 - Victor: proteção inviavel pra fibra, Canalização 3,6km - R$ 330MIL"/>
    <m/>
    <s v="NÃO"/>
    <s v="ATIVO"/>
    <s v="REDE OK"/>
    <s v="ATIVO"/>
    <s v="TELEMONT MG"/>
    <s v="-"/>
    <s v="-"/>
    <x v="1"/>
    <n v="519477"/>
    <s v="Regional"/>
    <x v="0"/>
    <d v="2025-10-31T00:00:00"/>
    <n v="0"/>
    <m/>
    <s v="VALIDAR RÁDIO BRUNO"/>
    <m/>
    <m/>
    <s v="N/A"/>
    <d v="2024-10-02T00:00:00"/>
    <d v="2024-10-16T00:00:00"/>
    <s v="-"/>
    <s v="REDE ENTREGUE, VALIDAÇÃO E-MAIL TELEMONT 15/10"/>
    <s v="CONSTRUÍDO"/>
    <s v="O&amp;M"/>
    <s v="CONSTRUÍDO"/>
    <n v="0"/>
    <m/>
  </r>
  <r>
    <s v="MGUMN"/>
    <s v="M2025EST_MGUMN_01"/>
    <s v="ATIVO PROTEÇÃO RÁDIO OK"/>
    <s v="SIM"/>
    <s v="REDE OK"/>
    <s v="ATIVO"/>
    <d v="2025-06-03T00:00:00"/>
    <d v="2025-10-14T00:00:00"/>
    <s v="NA"/>
    <s v="NA"/>
    <s v="MGCJN-MGUMN-RD UCN"/>
    <x v="0"/>
    <s v="MGCJN"/>
    <s v="MGCJN"/>
    <s v="-"/>
    <s v="UBERLÂNDIA_2025"/>
    <x v="2"/>
    <s v="03/06 - ARTHUR: REDE ENTREGUE CONFORME TOPOLOGIA ESTRUTURANTE"/>
    <s v="04/06 - Depende ativar CJN-HL4 ( Fibras em construção) e CJN-HL5D ( Colocalizado)"/>
    <s v="NÃO"/>
    <s v="ATIVO"/>
    <s v="REDE OK"/>
    <s v="ATIVO"/>
    <s v="NORT"/>
    <s v="-"/>
    <s v="-"/>
    <x v="0"/>
    <n v="564942"/>
    <s v="Aprovado HQ"/>
    <x v="0"/>
    <d v="2025-09-23T00:00:00"/>
    <m/>
    <m/>
    <s v="ATRASADO"/>
    <m/>
    <m/>
    <s v="CONSTRUÍDO"/>
    <s v="REDE OK"/>
    <s v="ATIVO"/>
    <m/>
    <m/>
    <s v="VALIDAÇÃO DE DRAFT (DENTRO DO CUSTO)"/>
    <s v="ENGENHARIA OSP"/>
    <s v="500K"/>
    <s v="NÃO LOC"/>
    <s v="HL5G (500K)MGUMN"/>
  </r>
  <r>
    <s v="MGSVC"/>
    <s v="M2024EST_MGSVC_01"/>
    <s v="ATIVO PEND. RÁDIO"/>
    <s v="FLAT"/>
    <s v="REDE OK"/>
    <s v="ATIVO"/>
    <d v="2025-01-13T00:00:00"/>
    <s v="-"/>
    <s v="NA"/>
    <s v="NA"/>
    <s v="MGSCN-MGSVC-RD"/>
    <x v="1"/>
    <s v="MGSCN"/>
    <s v="MGSCN"/>
    <s v="Ativo"/>
    <s v="SABARÁ"/>
    <x v="1"/>
    <s v="06/01/2025 - Matheus: será realizado a vistoria no dia 07/01._x000a_16/12/2024 - Arthur: recebido projeto revisado"/>
    <m/>
    <s v="NÃO"/>
    <s v="ATIVO"/>
    <s v="REDE OK"/>
    <s v="ATIVO"/>
    <s v="TELEMONT MG"/>
    <s v="-"/>
    <s v="-"/>
    <x v="1"/>
    <n v="512390"/>
    <s v="Aprovado HQ"/>
    <x v="0"/>
    <d v="2025-10-31T00:00:00"/>
    <n v="0"/>
    <m/>
    <s v="VALIDAR RÁDIO BRUNO"/>
    <m/>
    <m/>
    <s v="N/A"/>
    <d v="2025-01-20T00:00:00"/>
    <s v="ATIVO"/>
    <s v="-"/>
    <s v="-"/>
    <s v="CONSTRUÍDO"/>
    <s v="TELEMONT"/>
    <s v="EM CONSTRUÇÃO"/>
    <n v="0"/>
    <m/>
  </r>
  <r>
    <s v="MGGDN"/>
    <s v="M2025EST_MGGDN_01"/>
    <s v="ATIVO"/>
    <s v="NÃO"/>
    <s v="REDE OK"/>
    <s v="ATIVO"/>
    <d v="2025-11-24T00:00:00"/>
    <d v="2025-12-01T00:00:00"/>
    <s v="NA"/>
    <s v="NA"/>
    <s v="MGUSO-MGGDN-MGUSO"/>
    <x v="4"/>
    <s v="MGUSO"/>
    <s v="MGGDN"/>
    <s v="-"/>
    <s v="UBERLÂNDIA_2025"/>
    <x v="2"/>
    <s v="05/11/2025 - Arthur: em batimento vimos que na PVCO nao refletiu o custo aprovado em 2 alças, EPS tb nao tinha postado o draft atual com 2 alças. Nao sabemos o valor que está para construir._x000a__x000a_sex 12/09/2025 10:15 - Email: ENC: Aprovações de Sites com VP - 11/09/25 | Aprovado com 2 alças (elimina a 3ª alça de 4,5KM e reduzir o traçado da 1ª alça  e mantém a 2ª alça – Resp.: @Daniel Pacheco De Andrade, revisitar projetos e enviar para implantação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_x000a_sex 08/08/2025 14:58 - Jose geraldo: Thiago,_x000a__x000a_Boa tarde._x000a__x000a_Em anexo 4 alvarás (Sites HL5D) emitidos pela Prefeitura de  Uberlândia."/>
    <s v="-"/>
    <s v="NÃO"/>
    <s v="ATIVO"/>
    <s v="REDE OK"/>
    <s v="ATIVO"/>
    <s v="NORT"/>
    <s v="-"/>
    <s v="-"/>
    <x v="0"/>
    <n v="593313"/>
    <s v="Empreiteira"/>
    <x v="0"/>
    <m/>
    <m/>
    <m/>
    <m/>
    <m/>
    <m/>
    <s v="N/A"/>
    <s v="ALTO CUSTO"/>
    <s v="VALIDACAO DE DRAFT - ALTO CUSTO"/>
    <m/>
    <m/>
    <s v="ALTO CUSTO"/>
    <s v="REGIONAL"/>
    <s v="500K"/>
    <s v="NÃO LOC"/>
    <s v="HL5D (500K)MGGDN"/>
  </r>
  <r>
    <s v="MGUMR"/>
    <s v="M2025EST_MGUMR_01"/>
    <s v="ATIVO"/>
    <s v="SIM"/>
    <s v="REDE OK"/>
    <s v="ATIVO"/>
    <d v="2025-05-28T00:00:00"/>
    <d v="2025-10-15T00:00:00"/>
    <s v="NA"/>
    <s v="NA"/>
    <s v="MGCJN-MGUMR-MGCJN"/>
    <x v="0"/>
    <s v="MGCJN"/>
    <s v="MGCJN"/>
    <s v="-"/>
    <s v="UBERLÂNDIA_2025"/>
    <x v="2"/>
    <m/>
    <m/>
    <s v="NÃO"/>
    <s v="ATIVO"/>
    <s v="REDE OK"/>
    <s v="ATIVO"/>
    <s v="NORT"/>
    <s v="-"/>
    <s v="-"/>
    <x v="0"/>
    <n v="564944"/>
    <s v="Aprovado HQ"/>
    <x v="0"/>
    <m/>
    <m/>
    <m/>
    <m/>
    <m/>
    <m/>
    <s v="CONSTRUÍDO"/>
    <d v="2025-06-25T00:00:00"/>
    <m/>
    <m/>
    <m/>
    <s v="EM DRAFT"/>
    <s v="ENGENHARIA OSP"/>
    <s v="500K"/>
    <s v="APROVADO"/>
    <s v="HL5G (500K)MGUMR"/>
  </r>
  <r>
    <s v="MGUMS"/>
    <s v="M2025EST_MGUMS_01"/>
    <s v="ATIVO"/>
    <s v="SIM"/>
    <s v="REDE OK"/>
    <s v="ATIVO"/>
    <d v="2025-10-31T00:00:00"/>
    <d v="2025-11-09T00:00:00"/>
    <s v="NA"/>
    <s v="NA"/>
    <s v="MGCJN-MGUMS-MGCJN"/>
    <x v="4"/>
    <s v="MGCJN"/>
    <s v="-"/>
    <s v="-"/>
    <s v="UBERLÂNDIA_2025"/>
    <x v="2"/>
    <s v="sex 19/09/2025 12:30 - lUIZ nORT: @ thiago.campanucci@telefonica.com,_x000a_ em analisar de campo, vimos que os postes do site MGUMS se encontra do mesmo lado da calcada, _x000a_então não consideramos o MD solicitado no projeto iniciar._x000a_ Estamos considerando o lançamento no aéreo das duas alças ate a frente do site._x000a__x000a_sex 12/09/2025 10:15 - Email:  Aprovações de Sites com VP - 11/09/25 --- Aprovado com 2 alças ( eliminar a alça de 9KM) – Resp.: @Daniel Pacheco De Andrade, revisitar projetos e enviar para implantação_x000a__x000a_sex 08/08/2025 14:58  - Jose Geraldo: Thiago,_x000a__x000a_Boa tarde._x000a__x000a_Em anexo 4 alvarás (Sites HL5D) emitidos pela Prefeitura de  Uberlândia. Site entregue. Minuta em 31/10/2025"/>
    <s v="10/11/2025 - Site ativo no dia 09/11/25 e migrado hoje. "/>
    <s v="NÃO"/>
    <s v="ATIVO"/>
    <s v="REDE OK"/>
    <s v="ATIVO"/>
    <s v="NORT"/>
    <s v="-"/>
    <s v="-"/>
    <x v="0"/>
    <n v="592259"/>
    <s v="Empreiteira"/>
    <x v="0"/>
    <m/>
    <m/>
    <m/>
    <m/>
    <m/>
    <m/>
    <s v="N/A"/>
    <s v="ALTO CUSTO"/>
    <s v="VALIDACAO DE DRAFT - ALTO CUSTO"/>
    <m/>
    <m/>
    <s v="ALTO CUSTO"/>
    <s v="REGIONAL"/>
    <s v="500K"/>
    <s v="EM ANÁLISE"/>
    <s v="HL5D (500K)MGUMS"/>
  </r>
  <r>
    <s v="MGSDE"/>
    <s v="HL4_SDE"/>
    <s v="ATIVO"/>
    <s v="SIM"/>
    <s v="REDE OK"/>
    <s v="ATIVO"/>
    <s v="-"/>
    <s v="-"/>
    <s v="SIM"/>
    <s v="REDE OK"/>
    <s v="MGJFG-MGSDE-MSJFG/MGJFG"/>
    <x v="8"/>
    <s v="MGSDE"/>
    <s v="MGJFG"/>
    <s v="-"/>
    <s v="JUIZ DE FORA_2025"/>
    <x v="0"/>
    <s v="18/07/2025 - Arthur: CONSTRUÍDO EM 2024 NA MESMA TOPOLOGIA E HIERARQUIA 2025"/>
    <s v="-"/>
    <s v="NÃO"/>
    <s v="CANCELADO"/>
    <s v="REDE OK"/>
    <s v="ATIVO"/>
    <s v="NORT"/>
    <s v="-"/>
    <s v="-"/>
    <x v="0"/>
    <n v="573453"/>
    <s v="Aprovado HQ"/>
    <x v="0"/>
    <m/>
    <m/>
    <m/>
    <m/>
    <m/>
    <m/>
    <s v="N/A"/>
    <d v="2025-09-30T00:00:00"/>
    <d v="2025-09-30T00:00:00"/>
    <m/>
    <m/>
    <m/>
    <m/>
    <s v="500K"/>
    <s v="NÃO LOC"/>
    <s v="HL4_2025MGSDE"/>
  </r>
  <r>
    <s v="MGGTC"/>
    <s v="M2025EST_MGGTC_01"/>
    <s v="ATIVO"/>
    <s v="SIM"/>
    <s v="REDE OK"/>
    <s v="ATIVO"/>
    <d v="2025-09-09T00:00:00"/>
    <d v="2025-09-10T00:00:00"/>
    <s v="NA"/>
    <s v="NA"/>
    <s v="MGOCP-MGGTC-MGOCP"/>
    <x v="0"/>
    <s v="MGJKB"/>
    <s v="MGOCP"/>
    <s v="-"/>
    <s v="GOVERNADOR VALADARES_2025"/>
    <x v="7"/>
    <s v="seg 01/09/2025 11:15 - Marcio: Thiago, Bom dia!!_x000a__x000a_Ao acessar o site BGV para lançamento do cabo conforme previsto no ID 549060 a sindica Sra Geogerte solicitou retirada de alguns equipamentos (desativados) da vivo que estão no local ._x000a__x000a_Informa que já acionou a vivo e não teve resposta, liberou nossa entrada para lançamento do cabo e só permitirá novo acesso depois que tiver o retorno do chamado dela._x000a__x000a_Contato da sindica – 033999216055 _x000a__x000a_Dependemos desse retorno para da seguimento na obra_x000a__x000a_ter 24/06/2025 16:37 - Arthur: @Felipe Tozetto Taveiro_x000a_@Jose Luiz Alves Da Maia Junior_x000a__x000a_Srs, boa tarde._x000a__x000a_Diante do exposto abaixo, por motivo de TX, estou alterando o status desse site no controle do estruturante para: FORA DO ESCOPO, uma vez que RF está com nova previsão para Setembro._x000a__x000a_ter 24/06/2025 13:52 - Luciana: O RFI foi alterado para Setembro._x000a_Site ainda em processo de licenciamento com previsão de finalizar somente em Agosto._x000a__x000a_ter 20/05/2025 18:20 - Luciana: @Arthur Monteiro Da Silva site em processo de licenciamento._x000a__x000a_Previsto RFI com gabinete para 17/07/25_x000a_ter 20/05/2025 10:50 - Marcio: Jossef,Conforme falamos esse site não existe no local . Site sem infra programado para julho, favor reprogramar data de entrega_x000a_20/05/2025 - Joseff: SN, problema com infra/gabinete. De acordo com a Thais, a sharing está prevista somente pra Julho."/>
    <m/>
    <s v="NÃO"/>
    <s v="ATIVO"/>
    <s v="REDE OK"/>
    <s v="ATIVO"/>
    <s v="NA"/>
    <s v="-"/>
    <s v="-"/>
    <x v="0"/>
    <n v="549060"/>
    <s v="Aprovado HQ"/>
    <x v="0"/>
    <m/>
    <m/>
    <m/>
    <m/>
    <m/>
    <m/>
    <s v="N/A"/>
    <d v="2025-05-26T00:00:00"/>
    <m/>
    <m/>
    <m/>
    <s v="REDE OK"/>
    <s v="REGIONAL"/>
    <s v="300K"/>
    <s v="APROVADO"/>
    <s v="HL5-G (300K)MGGTC"/>
  </r>
  <r>
    <s v="MGOSC"/>
    <s v="M2025EST_MGOSC_01"/>
    <s v="DESATIVADO"/>
    <s v="NÃO"/>
    <s v="REDE OK"/>
    <s v="CANCELADO"/>
    <d v="2025-11-26T00:00:00"/>
    <s v="CANCELADO"/>
    <s v="NA"/>
    <s v="NA"/>
    <s v="MGUBR-MGOSC-MGUBR"/>
    <x v="0"/>
    <s v="MGUBR"/>
    <s v="MGUBR"/>
    <s v="-"/>
    <s v="UBERLÂNDIA_2025"/>
    <x v="2"/>
    <s v="ter 11/11/2025 08:51 - Israel: FORMATAÇÃO CONCLUIDA - SEM ACESSO AO SITE MGOSC_x000a__x000a_sex 13/06/2025 11:26 - Victor Baptista: Na verdade não há emenda neste local, foi um equívoco na hora de repintar os cabos._x000a_Se trata de utilização de cabo previsto no projeto do site MGOSD._x000a__x000a_O projeto do MGOSC foi arrumado e anexado como 2ª Emissão no PPI."/>
    <s v="01/12/2025 - Site desativado no science"/>
    <s v="NÃO"/>
    <s v="DESATIVADO"/>
    <s v="REDE OK"/>
    <s v="CANCELADO"/>
    <s v="TELEMONT"/>
    <s v="-"/>
    <s v="-"/>
    <x v="0"/>
    <n v="565348"/>
    <s v="Aprovado HQ"/>
    <x v="5"/>
    <m/>
    <m/>
    <m/>
    <m/>
    <m/>
    <m/>
    <s v="N/A"/>
    <s v="REDE OK"/>
    <s v="CANCELADO"/>
    <m/>
    <m/>
    <s v="EM DRAFT"/>
    <s v="OSP/IMPL"/>
    <s v="500K"/>
    <s v="NÃO LOC"/>
    <s v="HL5G (500K)MGOSC"/>
  </r>
  <r>
    <s v="MGJIR"/>
    <s v="M2025EST_MGJIR_01"/>
    <s v="ATIVO"/>
    <s v="SIM"/>
    <s v="REDE OK"/>
    <s v="ATIVO"/>
    <s v="-"/>
    <s v="-"/>
    <s v="SIM"/>
    <s v="REDE OK"/>
    <s v="MGJFG-MGJIR-MGJFG/MGJFG"/>
    <x v="4"/>
    <s v="MGJFG"/>
    <s v="MGJIR"/>
    <s v="-"/>
    <s v="JUIZ DE FORA_2025"/>
    <x v="0"/>
    <s v="18/07/2025 - Arthur: CONSTRUÍDO EM 2024 NA MESMA TOPOLOGIA E HIERARQUIA 2025"/>
    <s v="-"/>
    <s v="NÃO"/>
    <s v="CANCELADO"/>
    <s v="REDE OK"/>
    <s v="ATIVO"/>
    <s v="DEFINIR"/>
    <s v="-"/>
    <s v="-"/>
    <x v="0"/>
    <s v="NA"/>
    <s v="NA"/>
    <x v="0"/>
    <m/>
    <m/>
    <m/>
    <m/>
    <m/>
    <m/>
    <s v="N/A"/>
    <d v="2025-09-30T00:00:00"/>
    <d v="2025-09-30T00:00:00"/>
    <m/>
    <m/>
    <m/>
    <m/>
    <s v="500K"/>
    <s v="NÃO LOC"/>
    <s v="HL5D_2025MGJIR"/>
  </r>
  <r>
    <s v="MGUNM"/>
    <s v="M2025EST_MGUNM_01"/>
    <s v="ATIVO"/>
    <s v="SIM"/>
    <s v="REDE OK"/>
    <s v="ATIVO"/>
    <d v="2025-11-12T00:00:00"/>
    <d v="2025-11-11T00:00:00"/>
    <s v="NA"/>
    <s v="NA"/>
    <s v="MGCJN-MGUNM-MGCJN"/>
    <x v="4"/>
    <s v="MGCJN"/>
    <s v="MGUNM"/>
    <s v="-"/>
    <s v="UBERLÂNDIA_2025"/>
    <x v="2"/>
    <s v="sex 08/08/2025 14:58 - Jose geraldo: Thiago,_x000a__x000a_Boa tarde._x000a__x000a_Em anexo 4 alvarás (Sites HL5D) emitidos pela Prefeitura de  Uberlândia._x000a_16/07/2025 - Arthur: 2 alças entregue no id da Ondacom, a Telemont construirá a 3° alça."/>
    <s v="11/11/2025 - Site ok testado com o Vitor. Não gerou TA. / 17/10/25 - Duas alças com defeito acionado reparo por email"/>
    <s v="NÃO"/>
    <s v="ATIVO"/>
    <s v="REDE OK"/>
    <s v="ATIVO"/>
    <s v="NORT"/>
    <s v="-"/>
    <s v="-"/>
    <x v="0"/>
    <n v="564924"/>
    <s v="Aprovado HQ"/>
    <x v="0"/>
    <m/>
    <m/>
    <m/>
    <m/>
    <m/>
    <m/>
    <s v="CONSTRUÍDO"/>
    <d v="2025-06-13T00:00:00"/>
    <m/>
    <m/>
    <m/>
    <s v="ALTO CUSTO"/>
    <s v="REGIONAL"/>
    <s v="500K"/>
    <s v="EM ANÁLISE"/>
    <s v="HL5D (500K)MGUNM"/>
  </r>
  <r>
    <s v="MGUFU"/>
    <s v="M2025EST_MGUFU_01"/>
    <s v="ATIVO"/>
    <s v="SIM"/>
    <s v="REDE OK"/>
    <s v="ATIVO"/>
    <d v="2025-11-24T00:00:00"/>
    <d v="2025-11-29T00:00:00"/>
    <s v="NÃO"/>
    <s v="REDE OK"/>
    <s v="MGUTP-MGUFU-MGUTP/MGUTP"/>
    <x v="4"/>
    <s v="MGUTP"/>
    <s v="MGUFU"/>
    <s v="-"/>
    <s v="UBERLÂNDIA_2025"/>
    <x v="2"/>
    <s v="sex 08/08/2025 14:58 - Jose geraldo: Thiago,_x000a__x000a_Boa tarde._x000a__x000a_Em anexo 4 alvarás (Sites HL5D) emitidos pela Prefeitura de  Uberlândia."/>
    <s v="29/11/25 - Ativo com três alças"/>
    <s v="NÃO"/>
    <s v="ATIVO"/>
    <s v="REDE OK"/>
    <s v="ATIVO"/>
    <s v="TELEMONT"/>
    <s v="-"/>
    <s v="-"/>
    <x v="0"/>
    <n v="592255"/>
    <s v="Empreiteira"/>
    <x v="0"/>
    <m/>
    <m/>
    <m/>
    <m/>
    <m/>
    <m/>
    <s v="N/A"/>
    <s v="ALTO CUSTO"/>
    <s v="APROVAÇÃO DE DRAFT"/>
    <m/>
    <s v="29/04/2025 - relatório não foi enviado para ativação da metro Fusion. "/>
    <s v="APROVAÇÃO DE DRAFT"/>
    <s v="OSP/IMPL"/>
    <s v="500K"/>
    <s v="NÃO LOC"/>
    <s v="HL5D (500K)MGUFU"/>
  </r>
  <r>
    <s v="MGUOM"/>
    <s v="M2025EST_MGUOM_01"/>
    <s v="ATIVO PEND. RÁDIO"/>
    <s v="FLAT"/>
    <s v="REDE OK"/>
    <s v="ATIVO"/>
    <d v="2025-12-01T00:00:00"/>
    <d v="2025-12-02T00:00:00"/>
    <s v="NA"/>
    <s v="NA"/>
    <s v="MGUMS-MUOM-RD UMS"/>
    <x v="0"/>
    <s v="MGCJN"/>
    <s v="MGUMS"/>
    <s v="-"/>
    <s v="UBERLÂNDIA_2025"/>
    <x v="2"/>
    <m/>
    <s v="10/02/2026 - Atualizado prazo de proteção rádio conforme coluna &quot;RÁDIO/PRAZO&quot;;"/>
    <s v="NÃO"/>
    <s v="ATIVO"/>
    <s v="REDE OK"/>
    <s v="ATIVO"/>
    <s v="LINKO"/>
    <s v="-"/>
    <s v="-"/>
    <x v="0"/>
    <n v="593933"/>
    <s v="IMPL - Cadastro"/>
    <x v="0"/>
    <d v="2026-03-25T00:00:00"/>
    <m/>
    <m/>
    <s v="VALIDAR RÁDIO BRUNO"/>
    <m/>
    <m/>
    <s v="N/A"/>
    <s v="REDE OK"/>
    <s v="ATIVO"/>
    <m/>
    <m/>
    <s v="APROVAÇÃO DE DRAFT"/>
    <s v="ENGENHARIA OSP"/>
    <s v="500K"/>
    <s v="NÃO LOC"/>
    <s v="HL5G (500K)MGUOM"/>
  </r>
  <r>
    <s v="MGUOR"/>
    <s v="M2025EST_MGUOR_01"/>
    <s v="ATIVO"/>
    <s v="SIM"/>
    <s v="REDE OK"/>
    <s v="ATIVO"/>
    <d v="2025-11-11T00:00:00"/>
    <s v="-"/>
    <s v="NA"/>
    <s v="NA"/>
    <s v="MGUSO-MGUOR--MGUSO"/>
    <x v="0"/>
    <s v="MGUSO"/>
    <s v="MGUSO"/>
    <s v="-"/>
    <s v="UBERLÂNDIA_2025"/>
    <x v="2"/>
    <m/>
    <s v="11/11/2025 - A fibra  está ok (testado com o Vitor) - Uma alça com defeito nas fibras acionado reparo por email;15/10/25 - Ajustar sinótico conforme topologia do estruturante M2025EST_MGUOR_01 (USO-UOR-USO). Conforme email do Gustavo Rosa USO não vai ter HL5D, fazer a conexões direto com USO-HL4"/>
    <s v="NÃO"/>
    <s v="ATIVO"/>
    <s v="REDE OK"/>
    <s v="ATIVO"/>
    <s v="NORT"/>
    <s v="-"/>
    <s v="-"/>
    <x v="0"/>
    <n v="566275"/>
    <s v="Aprovado HQ"/>
    <x v="0"/>
    <m/>
    <m/>
    <m/>
    <m/>
    <m/>
    <m/>
    <s v="CONSTRUÍDO"/>
    <d v="2025-06-25T00:00:00"/>
    <m/>
    <m/>
    <m/>
    <s v="ALTO CUSTO"/>
    <s v="REGIONAL"/>
    <s v="500K"/>
    <s v="NÃO LOC"/>
    <s v="HL5G (500K)MGUOR"/>
  </r>
  <r>
    <s v="MGJSM"/>
    <s v="M2025EST_MGJSM_01"/>
    <s v="ATIVO"/>
    <s v="SIM"/>
    <s v="REDE OK"/>
    <s v="ATIVO"/>
    <s v="-"/>
    <s v="-"/>
    <s v="SIM"/>
    <s v="REDE OK"/>
    <s v="MGJFG-MGJSM-MGJFG/MGJFG"/>
    <x v="4"/>
    <s v="MGJFG"/>
    <s v="MGJSM"/>
    <s v="-"/>
    <s v="JUIZ DE FORA_2025"/>
    <x v="0"/>
    <s v="18/07/2025 - Arthur: CONSTRUÍDO EM 2024 NA MESMA TOPOLOGIA E HIERARQUIA 2025"/>
    <s v="-"/>
    <s v="NÃO"/>
    <s v="CANCELADO"/>
    <s v="REDE OK"/>
    <s v="ATIVO"/>
    <s v="DEFINIR"/>
    <s v="-"/>
    <s v="-"/>
    <x v="0"/>
    <s v="NA"/>
    <s v="NA"/>
    <x v="0"/>
    <m/>
    <m/>
    <m/>
    <m/>
    <m/>
    <m/>
    <s v="N/A"/>
    <d v="2025-09-30T00:00:00"/>
    <d v="2025-09-30T00:00:00"/>
    <m/>
    <m/>
    <m/>
    <m/>
    <s v="500K"/>
    <s v="NÃO LOC"/>
    <s v="HL5D_2025MGJSM"/>
  </r>
  <r>
    <s v="MGUPB"/>
    <s v="M2025EST_MGUPB_01"/>
    <s v="ATIVO"/>
    <s v="SIM"/>
    <s v="REDE OK"/>
    <s v="ATIVO"/>
    <d v="2025-08-21T00:00:00"/>
    <d v="2025-08-22T00:00:00"/>
    <s v="NA"/>
    <s v="NA"/>
    <s v="MGUBR-MGUPB-MGUBR"/>
    <x v="4"/>
    <s v="MGUBR"/>
    <s v="MGUPB"/>
    <s v="-"/>
    <s v="UBERLÂNDIA_2025"/>
    <x v="2"/>
    <s v="26/07/2025 - Fernando Whats: concluído parcial"/>
    <s v="21/08/25 - Fibras manobradas"/>
    <s v="NÃO"/>
    <s v="ATIVO"/>
    <s v="REDE OK"/>
    <s v="ATIVO"/>
    <s v="NORT"/>
    <s v="-"/>
    <s v="-"/>
    <x v="0"/>
    <n v="566324"/>
    <s v="Aprovado HQ"/>
    <x v="0"/>
    <m/>
    <m/>
    <m/>
    <m/>
    <m/>
    <m/>
    <s v="CONSTRUÍDO"/>
    <d v="2025-06-13T00:00:00"/>
    <m/>
    <m/>
    <m/>
    <s v="VALIDAÇÃO DE DRAFT (DENTRO DO CUSTO)"/>
    <s v="REGIONAL"/>
    <s v="500K"/>
    <s v="NÃO LOC"/>
    <s v="HL5D (500K)MGUPB"/>
  </r>
  <r>
    <s v="MGUPD"/>
    <s v="M2025EST_MGUPD_01"/>
    <s v="CANCELADO"/>
    <s v="CANCELADO"/>
    <s v="CANCELADO"/>
    <s v="CANCELADO"/>
    <s v="-"/>
    <s v="-"/>
    <s v="NA"/>
    <s v="NA"/>
    <s v="MGUBR-MGUPD-MGUBR"/>
    <x v="0"/>
    <s v="MGUBR"/>
    <s v="MGUBR"/>
    <s v="-"/>
    <s v="UBERLÂNDIA_2025"/>
    <x v="2"/>
    <s v="16/06/2025  - Arthur: site foi remanejado para MGOSD"/>
    <m/>
    <s v="NÃO"/>
    <s v="CANCELADO"/>
    <s v="CANCELADO"/>
    <s v="CANCELADO"/>
    <s v="NA"/>
    <s v="-"/>
    <s v="-"/>
    <x v="0"/>
    <n v="566302"/>
    <s v="CANCELADO"/>
    <x v="5"/>
    <m/>
    <m/>
    <m/>
    <m/>
    <m/>
    <m/>
    <s v="N/A"/>
    <s v="NA"/>
    <m/>
    <m/>
    <m/>
    <s v="VALIDAÇÃO DE DRAFT (DENTRO DO CUSTO)"/>
    <s v="ENGENHARIA OSP"/>
    <s v="500K"/>
    <s v="NÃO LOC"/>
    <s v="HL5G (500K)MGUPD"/>
  </r>
  <r>
    <s v="MGUPN"/>
    <s v="M2025EST_MGUPN_01"/>
    <s v="ATIVO"/>
    <s v="SIM"/>
    <s v="REDE OK"/>
    <s v="ATIVO"/>
    <d v="2025-10-23T00:00:00"/>
    <s v="-"/>
    <s v="NA"/>
    <s v="NA"/>
    <s v="MGUMS-MGUPN-MGUMS"/>
    <x v="0"/>
    <s v="MGCJN"/>
    <s v="MGUMS"/>
    <s v="-"/>
    <s v="UBERLÂNDIA_2025"/>
    <x v="2"/>
    <s v="qua 15/10/2025 11:48 - Alaender: _x000a_Bom dia !_x000a__x000a_Ratificando , Campo enviou informações no grupo errado. Adicional é no ID566400 conforme obra descrita abaixo _x000a__x000a_SITE-VIVO 566400 MGUMS-MGUPN-MGUMS UBERLÂNDIA_x000a__x000a_sex 10/10/2025 10:57 - Alaender: Prezados,_x000a__x000a_Na construção do site UPN nos deparamos com cabo do DGO cortado de baixo do gabinete. Precisamos do de acordo para refazer as 24 terminações._x000a_"/>
    <s v="11/13/2025 - Fibra ok testado com o Vitor . 29/10/2025 - Depende ativar UMS-HL5D ( Fibras em construção)"/>
    <s v="NÃO"/>
    <s v="ATIVO"/>
    <s v="REDE OK"/>
    <s v="ATIVO"/>
    <s v="TELEMONT"/>
    <s v="-"/>
    <s v="-"/>
    <x v="0"/>
    <n v="566400"/>
    <s v="Aprovado HQ"/>
    <x v="0"/>
    <m/>
    <m/>
    <m/>
    <m/>
    <m/>
    <m/>
    <s v="N/A"/>
    <s v="REDE OK"/>
    <s v="ATIVO"/>
    <m/>
    <m/>
    <s v="VALIDAÇÃO DE DRAFT (DENTRO DO CUSTO)"/>
    <s v="OSP/IMPL"/>
    <s v="500K"/>
    <s v="NÃO LOC"/>
    <s v="HL5G (500K)MGUPN"/>
  </r>
  <r>
    <s v="MGTBN"/>
    <s v="M2025EST_MGTBN_01"/>
    <s v="ATIVO"/>
    <s v="SIM"/>
    <s v="REDE OK"/>
    <s v="ATIVO"/>
    <d v="2025-11-14T00:00:00"/>
    <s v="-"/>
    <s v="NA"/>
    <s v="NA"/>
    <s v="MGUTP-MGUBM-MGTBN-MGUTP"/>
    <x v="0"/>
    <s v="MGUTP"/>
    <s v="MGUTP"/>
    <s v="-"/>
    <s v="UBERLÂNDIA_2025"/>
    <x v="2"/>
    <s v="06/10/2025 - JOse Geraldo: licença liberada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6/12/25 - Defeito nas duas alça UTP x TBN e TBN x UBM; 03/12/25 - Alça UTP-TBN com defeito acionado reparo por email; 02/12/25 - Aguardando liberação de acesso ATC prev. 05/12"/>
    <s v="NÃO"/>
    <s v="REPARO FO"/>
    <s v="REDE OK"/>
    <s v="ATIVO"/>
    <s v="TELEMONT"/>
    <s v="-"/>
    <s v="-"/>
    <x v="0"/>
    <n v="566390"/>
    <s v="Aprovado HQ"/>
    <x v="0"/>
    <m/>
    <m/>
    <m/>
    <m/>
    <m/>
    <m/>
    <s v="N/A"/>
    <s v="REDE OK"/>
    <s v="ATIVO"/>
    <m/>
    <m/>
    <s v="ALTO CUSTO"/>
    <s v="OSP/IMPL"/>
    <s v="500K"/>
    <s v="NÃO LOC"/>
    <s v="HL5G (500K)MGTBN"/>
  </r>
  <r>
    <s v="MGUSA"/>
    <s v="M2025EST_MGUSA_01"/>
    <s v="ATIVO"/>
    <s v="SIM"/>
    <s v="REDE OK"/>
    <s v="ATIVO"/>
    <d v="2025-10-20T00:00:00"/>
    <d v="2025-10-30T00:00:00"/>
    <s v="NA"/>
    <s v="NA"/>
    <s v="MGUTP-MGUSA-MGUTP"/>
    <x v="0"/>
    <s v="MGUTP"/>
    <s v="MGUTP"/>
    <s v="-"/>
    <s v="UBERLÂNDIA_2025"/>
    <x v="2"/>
    <s v="qua 15/10/2025 11:06 - Alaender: Bom dia !_x000a__x000a_@Thiago,_x000a__x000a_Conforme evidencia abaixo houve poda de árvore da companhia de energia na data de ontem 15/10 rompendo a fibra. Será necessário mais um adicional de 2 caixa de emenda 24FO e  150 metros de cabo 24FO._x000a__x000a_qua 08/10/2025 17:43 - Alaender: Thiago,_x000a__x000a_Conforme conversado rota 100% percorrida. Identificamos mais um ponto de rompimento sendo necessário adicional de mais duas caixas de emenda a ser agregada a primeira solicitação . Gentileza sinalizar concordância ._x000a__x000a_qua 08/10/2025 14:33 - Alaender: Boa tarde !_x000a__x000a_@Thiago,_x000a__x000a_Peço autorização para adicional de duas caixas de emendas para construção do MGUTP-MGUSA-MGUTP ID 566395-555409. Durante formatação nos deparamos com dois rompimentos próximos ao site USA conforme evidencias abaixo._x000a__x000a_07/10/2025 - Israel: inicio previsto para 08/10."/>
    <s v="30/10/2025 - Site ok e-mail enviado e OE´s de links concluídas."/>
    <s v="NÃO"/>
    <s v="ATIVO"/>
    <s v="REDE OK"/>
    <s v="ATIVO"/>
    <s v="TELEMONT"/>
    <s v="-"/>
    <s v="-"/>
    <x v="0"/>
    <n v="566395"/>
    <s v="Aprovado HQ"/>
    <x v="0"/>
    <m/>
    <m/>
    <m/>
    <m/>
    <m/>
    <m/>
    <s v="N/A"/>
    <s v="REDE OK"/>
    <s v="ATIVO"/>
    <m/>
    <m/>
    <s v="VALIDAÇÃO DE DRAFT (DENTRO DO CUSTO)"/>
    <s v="OSP/IMPL"/>
    <s v="500K"/>
    <s v="NÃO LOC"/>
    <s v="HL5G (500K)MGUSA"/>
  </r>
  <r>
    <s v="MGUSE"/>
    <s v="M2025EST_MGUSE_01"/>
    <s v="ATIVO"/>
    <s v="SIM"/>
    <s v="REDE OK"/>
    <s v="ATIVO"/>
    <d v="2025-07-15T00:00:00"/>
    <d v="2025-10-17T00:00:00"/>
    <s v="NA"/>
    <s v="NA"/>
    <s v="MGUSO-MGUSE-MGUSO"/>
    <x v="0"/>
    <s v="MGUSO"/>
    <s v="MGUSO"/>
    <s v="-"/>
    <s v="UBERLÂNDIA_2025"/>
    <x v="2"/>
    <m/>
    <s v="15/10/25 - Ajustar sinótico conforme topologia do estruturante M2025EST_MGUSE_01 (USO-USE-USO). Conforme email do Gustavo Rosa USO não vai ter HL5D, fazer a conexões direto com USO-HL4"/>
    <s v="NÃO"/>
    <s v="ATIVO"/>
    <s v="REDE OK"/>
    <s v="ATIVO"/>
    <s v="NORT"/>
    <s v="-"/>
    <s v="-"/>
    <x v="0"/>
    <n v="565404"/>
    <s v="Aprovado HQ"/>
    <x v="0"/>
    <m/>
    <m/>
    <m/>
    <m/>
    <m/>
    <m/>
    <s v="CONSTRUÍDO"/>
    <s v="REDE OK"/>
    <s v="ATIVO"/>
    <m/>
    <m/>
    <s v="VALIDAÇÃO DE DRAFT (DENTRO DO CUSTO)"/>
    <s v="ENGENHARIA OSP"/>
    <s v="500K"/>
    <s v="NÃO LOC"/>
    <s v="HL5G (500K)MGUSE"/>
  </r>
  <r>
    <s v="MGUSM"/>
    <s v="M2025EST_MGUSM_01"/>
    <s v="ATIVO"/>
    <s v="SIM"/>
    <s v="REDE OK"/>
    <s v="ATIVO"/>
    <d v="2025-11-13T00:00:00"/>
    <d v="2025-11-11T00:00:00"/>
    <s v="NA"/>
    <s v="NA"/>
    <s v="MGUSO-MGUSM-MGUSO"/>
    <x v="0"/>
    <s v="MGUSO"/>
    <s v="MGUSO"/>
    <s v="-"/>
    <s v="UBERLÂNDIA_2025"/>
    <x v="2"/>
    <m/>
    <s v="ter 11/11/2025 09:51 - Alex Gonini: PARA: MGUSO-MGUSM-MGUSO_x000a__x000a_17/10/2025 - Duas alças com defeito acionado reparo por email; 15/10/25 - Ajustar sinótico conforme topologia do estruturante M2025EST_MGUSM_01 (USO-USM-USO). Conforme email do Gustavo Rosa USO não vai ter HL5D, fazer a conexões direto com USO-HL4"/>
    <s v="NÃO"/>
    <s v="ATIVO"/>
    <s v="REDE OK"/>
    <s v="ATIVO"/>
    <s v="NORT"/>
    <s v="-"/>
    <s v="-"/>
    <x v="0"/>
    <n v="565403"/>
    <s v="Aprovado HQ"/>
    <x v="0"/>
    <m/>
    <m/>
    <m/>
    <m/>
    <m/>
    <m/>
    <s v="CONSTRUÍDO"/>
    <d v="2025-06-25T00:00:00"/>
    <m/>
    <m/>
    <m/>
    <s v="EM DRAFT"/>
    <s v="OSP/IMPL"/>
    <s v="500K"/>
    <s v="NÃO LOC"/>
    <s v="HL5G (500K)MGUSM"/>
  </r>
  <r>
    <s v="MGUSO"/>
    <s v="HL4_USO_25"/>
    <s v="ATIVO PEND. 3ª ALÇA "/>
    <s v="SIM"/>
    <s v="REDE OK"/>
    <s v="ATIVO"/>
    <s v="-"/>
    <d v="2025-10-15T00:00:00"/>
    <s v="SIM"/>
    <s v="REDE OK"/>
    <s v="MGUTP-MGUSO-MGUTP/MGUTP"/>
    <x v="8"/>
    <s v="MGUSO"/>
    <s v="-"/>
    <s v="-"/>
    <s v="UBERLÂNDIA_2025"/>
    <x v="2"/>
    <s v="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sex 08/08/2025 14:58 - Jose geraldo: Thiago,_x000a__x000a_Boa tarde._x000a__x000a_Em anexo 4 alvarás (Sites HL5D) emitidos pela Prefeitura de  Uberlândia."/>
    <s v="15/10/25 - Ativo com duas alças a terceira apresentou defeito, acionado reparo por email"/>
    <s v="NÃO"/>
    <s v="ATIVO"/>
    <s v="REDE OK"/>
    <s v="ATIVO"/>
    <s v="TELEMONT"/>
    <s v="-"/>
    <s v="-"/>
    <x v="0"/>
    <n v="565290"/>
    <s v="Aprovado HQ"/>
    <x v="0"/>
    <m/>
    <m/>
    <m/>
    <m/>
    <m/>
    <m/>
    <s v="N/A"/>
    <s v="REDE OK"/>
    <s v="CONST/FORMT"/>
    <m/>
    <m/>
    <s v="CONST/FORMT"/>
    <s v="REGIONAL"/>
    <s v="500K"/>
    <s v="NÃO LOC"/>
    <s v="HL4 (500K)MGUSO"/>
  </r>
  <r>
    <s v="MGACI"/>
    <s v="M2024EST_MGACI_01"/>
    <s v="CANCELADO"/>
    <s v="SIM"/>
    <s v="REDE OK"/>
    <s v="CANCELADO"/>
    <d v="2025-02-06T00:00:00"/>
    <s v="-"/>
    <s v="NÃO"/>
    <s v="PENDENTE"/>
    <s v="MGUTP-MGACI-MGUTP"/>
    <x v="7"/>
    <s v="MGUTP"/>
    <s v="-"/>
    <s v="-"/>
    <s v="UBERLÂNDIA"/>
    <x v="4"/>
    <s v="16/06/2025 - Arthur: status até entação era REPARO FO"/>
    <s v="31/03  - Uma alça com defeito nas fibras, acionado rede externa; 22/02- Porta 9/2/4  em UBR-HL4-01 é 1G e porta  10/2/5 em UBR-HL4-01 esta ocupada"/>
    <s v="NÃO"/>
    <s v="CANCELADO"/>
    <s v="REDE OK"/>
    <s v="CANCELADO"/>
    <s v="ONDACOM"/>
    <s v="-"/>
    <s v="-"/>
    <x v="1"/>
    <n v="513995"/>
    <s v="Aprovado HQ"/>
    <x v="4"/>
    <m/>
    <m/>
    <m/>
    <e v="#REF!"/>
    <m/>
    <m/>
    <s v="N/A"/>
    <s v="REDE OK"/>
    <d v="2024-11-10T00:00:00"/>
    <s v="-"/>
    <m/>
    <s v="CONSTRUÍDO"/>
    <s v="OSP/IMPL"/>
    <s v="500K"/>
    <n v="0"/>
    <m/>
  </r>
  <r>
    <s v="MGV01"/>
    <s v="M2025EST_MGV01_01"/>
    <s v="ATIVO"/>
    <s v="SIM"/>
    <s v="REDE OK"/>
    <s v="ATIVO"/>
    <s v="-"/>
    <s v="-"/>
    <s v="SIM"/>
    <s v="REDE OK"/>
    <s v="MGSDE-MGV01-MGSDE/MGSDE"/>
    <x v="4"/>
    <s v="MGSDE"/>
    <s v="MGV01"/>
    <s v="-"/>
    <s v="JUIZ DE FORA_2025"/>
    <x v="0"/>
    <s v="18/07/2025 - Arthur: CONSTRUÍDO EM 2024 NA MESMA TOPOLOGIA E HIERARQUIA 2025"/>
    <s v="-"/>
    <s v="NÃO"/>
    <s v="CANCELADO"/>
    <s v="REDE OK"/>
    <s v="ATIVO"/>
    <s v="DEFINIR"/>
    <s v="-"/>
    <s v="-"/>
    <x v="0"/>
    <s v="NA"/>
    <s v="NA"/>
    <x v="0"/>
    <m/>
    <m/>
    <m/>
    <m/>
    <m/>
    <m/>
    <s v="N/A"/>
    <d v="2025-09-30T00:00:00"/>
    <d v="2025-09-30T00:00:00"/>
    <m/>
    <m/>
    <m/>
    <m/>
    <s v="500K"/>
    <s v="NÃO LOC"/>
    <s v="HL5D_2025MGV01"/>
  </r>
  <r>
    <s v="MGJFO"/>
    <s v="M2025EST_MGJFO_01"/>
    <s v="ATIVO"/>
    <s v="SIM"/>
    <s v="REDE OK"/>
    <s v="ATIVO"/>
    <s v="-"/>
    <s v="-"/>
    <s v="NA"/>
    <s v="NA"/>
    <s v="MGIVA-MGJFO-MGIVA"/>
    <x v="4"/>
    <s v="MGIVA"/>
    <s v="MGJFO"/>
    <s v="-"/>
    <s v="JUIZ DE FORA_2025"/>
    <x v="0"/>
    <s v="18/07/2025 - Arthur: CONSTRUÍDO EM 2024 NA MESMA TOPOLOGIA E HIERARQUIA 2025"/>
    <s v="-"/>
    <s v="NÃO"/>
    <s v="CANCELADO"/>
    <s v="REDE OK"/>
    <s v="ATIVO"/>
    <s v="DEFINIR"/>
    <s v="-"/>
    <s v="-"/>
    <x v="0"/>
    <s v="NA"/>
    <s v="NA"/>
    <x v="0"/>
    <m/>
    <m/>
    <m/>
    <m/>
    <m/>
    <m/>
    <s v="N/A"/>
    <d v="2025-09-30T00:00:00"/>
    <d v="2025-09-30T00:00:00"/>
    <m/>
    <m/>
    <m/>
    <m/>
    <s v="500K"/>
    <s v="NÃO LOC"/>
    <s v="HL5D_2025MGJFO"/>
  </r>
  <r>
    <s v="MGUSP"/>
    <s v="M2025EST_MGUSP_01"/>
    <s v="ATIVO"/>
    <s v="SIM"/>
    <s v="REDE OK"/>
    <s v="ATIVO"/>
    <d v="2025-08-18T00:00:00"/>
    <d v="2025-08-20T00:00:00"/>
    <s v="NA"/>
    <s v="NA"/>
    <s v="MGUNM-MGUSP-MGUNM"/>
    <x v="0"/>
    <s v="MGCJN"/>
    <s v="MGUNM"/>
    <s v="-"/>
    <s v="UBERLÂNDIA_2025"/>
    <x v="2"/>
    <s v="26/07/2025 - Fernando Whats: concluído parcial"/>
    <m/>
    <s v="NÃO"/>
    <s v="ATIVO"/>
    <s v="REDE OK"/>
    <s v="ATIVO"/>
    <s v="NORT"/>
    <s v="-"/>
    <s v="-"/>
    <x v="0"/>
    <n v="564962"/>
    <s v="Aprovado HQ"/>
    <x v="0"/>
    <m/>
    <m/>
    <m/>
    <m/>
    <m/>
    <m/>
    <s v="N/A"/>
    <d v="2025-06-25T00:00:00"/>
    <s v="CONST/FORMT"/>
    <m/>
    <m/>
    <s v="VALIDAÇÃO DE DRAFT (DENTRO DO CUSTO)"/>
    <s v="OSP/IMPL"/>
    <s v="500K"/>
    <s v="NÃO LOC"/>
    <s v="HL5G (500K)MGUSP"/>
  </r>
  <r>
    <s v="MGUSU"/>
    <s v="M2025EST_MGUSU_01"/>
    <s v="ATIVO"/>
    <s v="SIM"/>
    <s v="REDE OK"/>
    <s v="ATIVO"/>
    <d v="2025-08-21T00:00:00"/>
    <d v="2025-08-21T00:00:00"/>
    <s v="NA"/>
    <s v="NA"/>
    <s v="MGUNM-MGUSU-MGUNM"/>
    <x v="0"/>
    <s v="MGCJN"/>
    <s v="MGUNM"/>
    <s v="-"/>
    <s v="UBERLÂNDIA_2025"/>
    <x v="2"/>
    <s v="26/07/2025 - Fernando Whats: concluído parcial"/>
    <m/>
    <s v="NÃO"/>
    <s v="ATIVO"/>
    <s v="REDE OK"/>
    <s v="ATIVO"/>
    <s v="NORT"/>
    <s v="-"/>
    <s v="-"/>
    <x v="0"/>
    <n v="564960"/>
    <s v="Aprovado HQ"/>
    <x v="0"/>
    <m/>
    <m/>
    <m/>
    <m/>
    <m/>
    <m/>
    <s v="CONSTRUÍDO"/>
    <d v="2025-06-25T00:00:00"/>
    <m/>
    <m/>
    <m/>
    <s v="VALIDAÇÃO DE DRAFT (DENTRO DO CUSTO)"/>
    <s v="OSP/IMPL"/>
    <s v="500K"/>
    <s v="NÃO LOC"/>
    <s v="HL5G (500K)MGUSU"/>
  </r>
  <r>
    <s v="MGUSZ"/>
    <s v="M2025EST_MGUSZ_01"/>
    <s v="ATIVO"/>
    <s v="SIM"/>
    <s v="REDE OK"/>
    <s v="ATIVO"/>
    <d v="2025-07-15T00:00:00"/>
    <d v="2025-10-17T00:00:00"/>
    <s v="NA"/>
    <s v="NA"/>
    <s v="MGUSO-MGUSZ-MGUSO"/>
    <x v="0"/>
    <s v="MGUSO"/>
    <s v="MGUSO"/>
    <s v="-"/>
    <s v="UBERLÂNDIA_2025"/>
    <x v="2"/>
    <m/>
    <s v="15/10/25 - Ajustar sinótico conforme topologia do estruturante M2025EST_MGUSZ_01 (USO-USZ-USO). Conforme email do Gustavo Rosa USO não vai ter HL5D, fazer a conexões direto com USO-HL4"/>
    <s v="NÃO"/>
    <s v="ATIVO"/>
    <s v="REDE OK"/>
    <s v="ATIVO"/>
    <s v="NORT"/>
    <s v="-"/>
    <s v="-"/>
    <x v="0"/>
    <n v="565405"/>
    <s v="Aprovado HQ"/>
    <x v="0"/>
    <m/>
    <m/>
    <m/>
    <m/>
    <m/>
    <m/>
    <s v="CONSTRUÍDO"/>
    <s v="REDE OK"/>
    <s v="ATIVO"/>
    <m/>
    <m/>
    <s v="ALTO CUSTO"/>
    <s v="REGIONAL"/>
    <s v="500K"/>
    <s v="NÃO LOC"/>
    <s v="HL5G (500K)MGUSZ"/>
  </r>
  <r>
    <s v="MGUTB"/>
    <s v="M2025EST_MGUTB_01"/>
    <s v="ATIVO"/>
    <s v="SIM"/>
    <s v="REDE OK"/>
    <s v="ATIVO"/>
    <d v="2025-07-21T00:00:00"/>
    <d v="2025-10-15T00:00:00"/>
    <s v="NA"/>
    <s v="NA"/>
    <s v="MGCJN-MGUTB-MGCJN"/>
    <x v="0"/>
    <s v="MGCJN"/>
    <s v="MGCJN"/>
    <s v="-"/>
    <s v="UBERLÂNDIA_2025"/>
    <x v="2"/>
    <m/>
    <m/>
    <s v="NÃO"/>
    <s v="ATIVO"/>
    <s v="REDE OK"/>
    <s v="ATIVO"/>
    <s v="NORT"/>
    <s v="-"/>
    <s v="-"/>
    <x v="0"/>
    <n v="597369"/>
    <s v="Empreiteira"/>
    <x v="0"/>
    <m/>
    <m/>
    <m/>
    <m/>
    <m/>
    <m/>
    <s v="CONSTRUÍDO"/>
    <s v="REDE OK"/>
    <s v="ATIVO"/>
    <m/>
    <m/>
    <s v="VALIDAÇÃO DE DRAFT (DENTRO DO CUSTO)"/>
    <s v="OSP/IMPL"/>
    <s v="500K"/>
    <s v="NÃO LOC"/>
    <s v="HL5G (500K)MGUTB"/>
  </r>
  <r>
    <m/>
    <s v="NA"/>
    <s v="NA"/>
    <s v="NA"/>
    <s v="NA"/>
    <s v="NA"/>
    <s v="NA"/>
    <s v="NA"/>
    <s v="NA"/>
    <s v="NA"/>
    <s v="NA"/>
    <x v="8"/>
    <m/>
    <m/>
    <s v="-"/>
    <s v="JUIZ DE FORA_2025"/>
    <x v="0"/>
    <s v="NÃO EXCLUIR ESSA LINHA"/>
    <m/>
    <d v="1899-12-30T00:00:00"/>
    <s v="-"/>
    <m/>
    <m/>
    <m/>
    <m/>
    <s v="W0"/>
    <x v="0"/>
    <s v="NA"/>
    <s v="NA"/>
    <x v="11"/>
    <m/>
    <m/>
    <m/>
    <m/>
    <m/>
    <m/>
    <s v="N/A"/>
    <m/>
    <m/>
    <s v="-"/>
    <s v="-"/>
    <m/>
    <m/>
    <m/>
    <n v="0"/>
    <m/>
  </r>
  <r>
    <m/>
    <s v="NA"/>
    <s v="NA"/>
    <s v="NA"/>
    <s v="NA"/>
    <s v="NA"/>
    <s v="NA"/>
    <s v="NA"/>
    <s v="NA"/>
    <s v="NA"/>
    <s v="NA"/>
    <x v="4"/>
    <m/>
    <m/>
    <s v="-"/>
    <s v="JUIZ DE FORA_2025"/>
    <x v="0"/>
    <s v="NÃO EXCLUIR ESSA LINHA"/>
    <m/>
    <d v="1899-12-30T00:00:00"/>
    <s v="-"/>
    <m/>
    <m/>
    <m/>
    <m/>
    <s v="W0"/>
    <x v="0"/>
    <s v="NA"/>
    <s v="NA"/>
    <x v="11"/>
    <m/>
    <m/>
    <m/>
    <m/>
    <m/>
    <m/>
    <s v="N/A"/>
    <m/>
    <m/>
    <s v="-"/>
    <s v="-"/>
    <m/>
    <m/>
    <m/>
    <n v="0"/>
    <m/>
  </r>
  <r>
    <m/>
    <s v="NA"/>
    <s v="NA"/>
    <s v="NA"/>
    <s v="NA"/>
    <s v="NA"/>
    <s v="NA"/>
    <s v="NA"/>
    <s v="NA"/>
    <s v="NA"/>
    <s v="NA"/>
    <x v="0"/>
    <m/>
    <m/>
    <s v="-"/>
    <s v="JUIZ DE FORA_2025"/>
    <x v="0"/>
    <s v="NÃO EXCLUIR ESSA LINHA"/>
    <m/>
    <d v="1899-12-30T00:00:00"/>
    <s v="-"/>
    <m/>
    <m/>
    <m/>
    <m/>
    <s v="W0"/>
    <x v="0"/>
    <s v="NA"/>
    <s v="NA"/>
    <x v="11"/>
    <m/>
    <m/>
    <m/>
    <m/>
    <m/>
    <m/>
    <s v="N/A"/>
    <m/>
    <m/>
    <s v="-"/>
    <s v="-"/>
    <m/>
    <m/>
    <m/>
    <n v="0"/>
    <m/>
  </r>
  <r>
    <s v="MGJFG"/>
    <s v="HL4_MGJFG"/>
    <s v="ATIVO - COLOCALIZADO"/>
    <s v="COLOCALIZADO"/>
    <s v="REDE OK"/>
    <s v="ATIVO"/>
    <d v="2025-06-16T00:00:00"/>
    <d v="2025-06-16T00:00:00"/>
    <s v="NA"/>
    <s v="NA"/>
    <s v="COLOCALIZADO"/>
    <x v="8"/>
    <s v="MGJFG"/>
    <s v="-"/>
    <s v="-"/>
    <s v="JUIZ DE FORA_2025"/>
    <x v="0"/>
    <s v="COLOCALIZADO"/>
    <m/>
    <s v="NÃO"/>
    <s v="ATIVO"/>
    <s v="REDE OK"/>
    <s v="ATIVO"/>
    <s v="NA"/>
    <s v="-"/>
    <s v="-"/>
    <x v="0"/>
    <s v="NA"/>
    <s v="NA"/>
    <x v="0"/>
    <m/>
    <m/>
    <m/>
    <m/>
    <m/>
    <m/>
    <s v="N/A"/>
    <s v="NA"/>
    <m/>
    <m/>
    <m/>
    <s v="CONSTRUÍDO"/>
    <s v="O&amp;M"/>
    <s v="500K"/>
    <s v="N/A"/>
    <m/>
  </r>
  <r>
    <s v="MGJEN"/>
    <s v="M2024EST_MGJEN_01"/>
    <s v="ATIVO PEND. RÁDIO"/>
    <s v="FLAT"/>
    <s v="REDE OK"/>
    <s v="ATIVO"/>
    <d v="2025-01-27T00:00:00"/>
    <d v="2025-12-11T00:00:00"/>
    <s v="NA"/>
    <s v="NA"/>
    <s v="MGJRB-MGJEN-RD JRB"/>
    <x v="0"/>
    <s v="MGJFG"/>
    <s v="MGJRB"/>
    <s v=" "/>
    <s v="JUIZ DE FORA_2025"/>
    <x v="0"/>
    <s v="CONDOMINIO"/>
    <s v="11/12/25 - Ativo usando a alça de FO construida pedente radio da proteção"/>
    <s v="NÃO"/>
    <s v="ATIVO"/>
    <s v="REDE OK"/>
    <s v="ATIVO"/>
    <s v="TELEMONT MG"/>
    <s v="-"/>
    <s v="-"/>
    <x v="0"/>
    <n v="509227"/>
    <s v="Aprovado HQ"/>
    <x v="0"/>
    <s v="?"/>
    <m/>
    <m/>
    <s v="VALIDAR RÁDIO BRUNO"/>
    <m/>
    <m/>
    <s v="N/A"/>
    <d v="2025-09-30T00:00:00"/>
    <d v="2025-09-30T00:00:00"/>
    <m/>
    <m/>
    <m/>
    <m/>
    <s v="500K"/>
    <s v="NÃO LOC"/>
    <s v="HL5G_2025MGJEN"/>
  </r>
  <r>
    <s v="MGJBB"/>
    <s v="NA"/>
    <s v="ATIVO"/>
    <s v="SIM"/>
    <s v="REDE OK"/>
    <s v="ATIVO"/>
    <s v="-"/>
    <s v="-"/>
    <s v="NA"/>
    <s v="NA"/>
    <s v="MGCTP-MGJBB-MGCTP"/>
    <x v="0"/>
    <s v="MGCTP"/>
    <s v="MGCTP"/>
    <s v="-"/>
    <s v="JUIZ DE FORA_2025"/>
    <x v="0"/>
    <s v="ENTREGUE NO ID METRO 2024"/>
    <m/>
    <s v="NÃO"/>
    <s v="CANCELADO"/>
    <s v="REDE OK"/>
    <s v="ATIVO"/>
    <s v="NORT"/>
    <s v="-"/>
    <s v="-"/>
    <x v="0"/>
    <n v="567867"/>
    <s v="NA"/>
    <x v="0"/>
    <m/>
    <m/>
    <m/>
    <m/>
    <m/>
    <m/>
    <s v="N/A"/>
    <d v="2025-09-30T00:00:00"/>
    <d v="2025-09-30T00:00:00"/>
    <m/>
    <m/>
    <m/>
    <m/>
    <s v="500K"/>
    <s v="NÃO LOC"/>
    <s v="HL5G_2025MGJBB"/>
  </r>
  <r>
    <s v="MGUGR"/>
    <s v="M2025EST_MGUGR_01"/>
    <s v="ATIVO PEND. RÁDIO"/>
    <s v="FLAT"/>
    <s v="REDE OK"/>
    <s v="ATIVO"/>
    <d v="2025-09-11T00:00:00"/>
    <d v="2025-11-29T00:00:00"/>
    <s v="NA"/>
    <s v="NA"/>
    <s v="MGJFB-MGUGR-RD JFB"/>
    <x v="0"/>
    <s v="MGCTP"/>
    <s v="MGJFB"/>
    <s v="-"/>
    <s v="JUIZ DE FORA_2025"/>
    <x v="0"/>
    <s v="20KM + 80 POSTES DIVIDIR CUSTRO ENTRE MGFIL-MGFLG-MGUGR; PONTA DE REDE"/>
    <s v="29/11/25 - Ativo, a proteção dependete de ativar o enlace de radio UGR-JFB"/>
    <s v="NÃO"/>
    <s v="ATIVO"/>
    <s v="REDE OK"/>
    <s v="ATIVO"/>
    <s v="NORT"/>
    <s v="-"/>
    <s v="-"/>
    <x v="0"/>
    <n v="567884"/>
    <s v="Aprovado HQ"/>
    <x v="0"/>
    <d v="2025-09-29T00:00:00"/>
    <m/>
    <n v="0"/>
    <s v="VALIDAR RÁDIO BRUNO"/>
    <m/>
    <m/>
    <s v="N/A"/>
    <d v="2025-09-30T00:00:00"/>
    <d v="2025-09-30T00:00:00"/>
    <m/>
    <m/>
    <s v="APROVAÇÃO DE DRAFT"/>
    <m/>
    <s v="500K"/>
    <s v="NÃO LOC"/>
    <s v="HL5G_2025MGUGR"/>
  </r>
  <r>
    <s v="MGIVA"/>
    <s v="HL4_IVA"/>
    <s v="NA"/>
    <s v="SIM"/>
    <s v="REDE OK"/>
    <s v="ATIVO"/>
    <s v="-"/>
    <s v="-"/>
    <s v="NA"/>
    <s v="NA"/>
    <s v="MGJFG-MGIVA-MGJFG"/>
    <x v="8"/>
    <s v="MGIVA"/>
    <s v="MGJFG"/>
    <s v="-"/>
    <s v="JUIZ DE FORA_2025"/>
    <x v="0"/>
    <s v="05/11/2025 - Draft somente da 3° alça em alto custo | 100% CANALIZADO."/>
    <m/>
    <s v="NÃO"/>
    <s v="ATIVAÇÃO"/>
    <s v="REDE OK"/>
    <s v="ATIVO"/>
    <s v="NORT"/>
    <s v="-"/>
    <s v="-"/>
    <x v="0"/>
    <n v="597398"/>
    <s v="Regional"/>
    <x v="0"/>
    <m/>
    <m/>
    <m/>
    <m/>
    <m/>
    <m/>
    <s v="N/A"/>
    <s v="ALTO CUSTO"/>
    <d v="2025-09-30T00:00:00"/>
    <m/>
    <m/>
    <m/>
    <m/>
    <s v="500K"/>
    <s v="NÃO LOC"/>
    <s v="HL4_2025MGIVA"/>
  </r>
  <r>
    <s v="MGBRB"/>
    <s v="NA"/>
    <s v="ATIVO"/>
    <s v="SIM"/>
    <s v="REDE OK"/>
    <s v="ATIVO"/>
    <s v="-"/>
    <s v="-"/>
    <s v="NA"/>
    <s v="NA"/>
    <s v="MGJFG-MGBRB-MGJFG"/>
    <x v="0"/>
    <s v="MGJFG"/>
    <s v="MGJFG"/>
    <s v="-"/>
    <s v="JUIZ DE FORA_2025"/>
    <x v="0"/>
    <s v="ENTREGUE NO ID METRO 2024"/>
    <m/>
    <s v="NÃO"/>
    <s v="CANCELADO"/>
    <s v="REDE OK"/>
    <s v="ATIVO"/>
    <s v="NORT"/>
    <s v="-"/>
    <s v="-"/>
    <x v="0"/>
    <n v="567885"/>
    <s v="NA"/>
    <x v="0"/>
    <m/>
    <m/>
    <m/>
    <m/>
    <m/>
    <m/>
    <s v="N/A"/>
    <d v="2025-09-30T00:00:00"/>
    <d v="2025-09-30T00:00:00"/>
    <m/>
    <m/>
    <m/>
    <m/>
    <s v="500K"/>
    <s v="NÃO LOC"/>
    <s v="HL5G_2025MGBRB"/>
  </r>
  <r>
    <s v="MGJBP"/>
    <s v="NA"/>
    <s v="ATIVO"/>
    <s v="SIM"/>
    <s v="REDE OK"/>
    <s v="ATIVO"/>
    <s v="-"/>
    <s v="-"/>
    <s v="NA"/>
    <s v="NA"/>
    <s v="MGJFG-MGJBP-MGOVS-MGJFG"/>
    <x v="0"/>
    <s v="MGJFG"/>
    <s v="MGJFG"/>
    <s v="-"/>
    <s v="JUIZ DE FORA_2025"/>
    <x v="0"/>
    <s v="ENTREGUE NO ID METRO 2024"/>
    <m/>
    <s v="NÃO"/>
    <s v="CANCELADO"/>
    <s v="REDE OK"/>
    <s v="ATIVO"/>
    <s v="NORT"/>
    <s v="-"/>
    <s v="-"/>
    <x v="0"/>
    <n v="567886"/>
    <s v="NA"/>
    <x v="0"/>
    <m/>
    <m/>
    <m/>
    <m/>
    <m/>
    <m/>
    <s v="N/A"/>
    <d v="2025-09-30T00:00:00"/>
    <d v="2025-09-30T00:00:00"/>
    <m/>
    <m/>
    <m/>
    <m/>
    <s v="500K"/>
    <s v="NÃO LOC"/>
    <s v="HL5G_2025MGJBP"/>
  </r>
  <r>
    <s v="MGJAU"/>
    <s v="M2025EST_MGJAU_01"/>
    <s v="ATIVO"/>
    <s v="SIM"/>
    <s v="REDE OK"/>
    <s v="ATIVO"/>
    <d v="2025-09-11T00:00:00"/>
    <d v="2025-11-21T00:00:00"/>
    <s v="NA"/>
    <s v="NA"/>
    <s v="MGCTP-MGJAU-MGCTP"/>
    <x v="4"/>
    <s v="MGCTP"/>
    <s v="MGJAU"/>
    <s v="-"/>
    <s v="JUIZ DE FORA_2025"/>
    <x v="0"/>
    <m/>
    <s v="11/21/2025 - Site ativo com o Marcelo.  14/11/25 - As duas alças apresentou defeito, acionado reparo por emai; 12/09/25 - Depende de ativar CTP-HL4"/>
    <s v="NÃO"/>
    <s v="ATIVO"/>
    <s v="REDE OK"/>
    <s v="ATIVO"/>
    <s v="NORT"/>
    <s v="-"/>
    <s v="-"/>
    <x v="0"/>
    <n v="567865"/>
    <s v="Aprovado HQ"/>
    <x v="0"/>
    <m/>
    <m/>
    <m/>
    <m/>
    <m/>
    <m/>
    <s v="N/A"/>
    <d v="2025-09-30T00:00:00"/>
    <d v="2025-09-30T00:00:00"/>
    <m/>
    <m/>
    <s v="APROVAÇÃO DE DRAFT"/>
    <m/>
    <s v="500K"/>
    <s v="NÃO LOC"/>
    <s v="HL5D_2025MGJAU"/>
  </r>
  <r>
    <s v="MGOVS"/>
    <s v="M2024EST_MGJOVS_01"/>
    <s v="ATIVO"/>
    <s v="SIM"/>
    <s v="REDE OK"/>
    <s v="ATIVO"/>
    <s v="-"/>
    <s v="-"/>
    <s v="NA"/>
    <s v="NA"/>
    <s v="MGJFG-MGJBP-MGOVS-MGJFG"/>
    <x v="0"/>
    <s v="MGJFG"/>
    <s v="MGJFG"/>
    <s v="-"/>
    <s v="JUIZ DE FORA_2025"/>
    <x v="0"/>
    <s v="18/07/2025 - Arthur: ativo no estruturante de 2024, não recebemos ID metro 2025, então não teremos como revalidar Ids."/>
    <s v="-"/>
    <s v="NÃO"/>
    <s v="CANCELADO"/>
    <s v="REDE OK"/>
    <s v="ATIVO"/>
    <s v="NA"/>
    <s v="-"/>
    <s v="-"/>
    <x v="0"/>
    <s v="CRIAR ID"/>
    <s v="Empreiteira"/>
    <x v="0"/>
    <m/>
    <m/>
    <m/>
    <m/>
    <m/>
    <m/>
    <s v="N/A"/>
    <d v="2025-09-30T00:00:00"/>
    <d v="2025-09-30T00:00:00"/>
    <m/>
    <m/>
    <m/>
    <m/>
    <s v="500K"/>
    <s v="NÃO LOC"/>
    <s v="HL5G_2025MGOVS"/>
  </r>
  <r>
    <s v="MGJVO"/>
    <s v="M2024EST_MGJVO_01"/>
    <s v="ATIVO"/>
    <s v="SIM"/>
    <s v="REDE OK"/>
    <s v="ATIVO"/>
    <s v="-"/>
    <s v="-"/>
    <s v="NA"/>
    <s v="NA"/>
    <s v="MGJFG-MGJVO-MGJFG"/>
    <x v="0"/>
    <s v="MGJFG"/>
    <s v="MGJFG"/>
    <s v="-"/>
    <s v="JUIZ DE FORA_2025"/>
    <x v="0"/>
    <s v="18/07/2025 - Arthur: ativo no estruturante de 2024, não recebemos ID metro 2025, então não teremos como revalidar Ids."/>
    <s v="-"/>
    <s v="NÃO"/>
    <s v="CANCELADO"/>
    <s v="REDE OK"/>
    <s v="ATIVO"/>
    <s v="NA"/>
    <s v="-"/>
    <s v="-"/>
    <x v="0"/>
    <s v="CRIAR ID"/>
    <s v="Empreiteira"/>
    <x v="0"/>
    <m/>
    <m/>
    <m/>
    <m/>
    <m/>
    <m/>
    <s v="N/A"/>
    <d v="2025-09-30T00:00:00"/>
    <d v="2025-09-30T00:00:00"/>
    <m/>
    <m/>
    <m/>
    <m/>
    <s v="500K"/>
    <s v="NÃO LOC"/>
    <s v="HL5G_2025MGJVO"/>
  </r>
  <r>
    <s v="MGVMN"/>
    <s v="M2025EST_MGVMN_01"/>
    <s v="ATIVO PEND. RÁDIO"/>
    <s v="FLAT"/>
    <s v="REDE OK"/>
    <s v="ATIVO"/>
    <d v="2025-08-29T00:00:00"/>
    <d v="2025-09-05T00:00:00"/>
    <s v="NA"/>
    <s v="NA"/>
    <s v="MGVSV-MGVMN-RD"/>
    <x v="0"/>
    <s v="MGFEU"/>
    <s v="MGVSV"/>
    <s v="-"/>
    <s v="UBERABA_2025"/>
    <x v="3"/>
    <s v="seg 25/08/2025 12:17 - Atlas: Boa tarde,_x000a__x000a_É viável a proteção assimétrica do site MGVMN._x000a__x000a_Topologia : MGVSV-MGVMN-MGVSV ( RD )._x000a__x000a_LD já disparado para execução ; Solução já alterada na DPTX._x000a__x000a_sex 22/08/2025 15:55 - Tozetto: Jeison, este caso não foi solicitado estudo para validar se haveria visada._x000a__x000a_@Atlas Carvalho Junior, verifique se ha possibilidade de realizar proteção via rádio entre MGVMN - MGAEN e se há possibilidade de reuso com este enlace abaixo._x000a_Sendo viável, favor realizar a troca em DPTX, Sinóptico e OE's e realizar o disparo para execução desta obra e aprovação do VP mediante T2 carregada._x000a_Prazo para retorno: 25/08/25_x000a__x000a__x000a_sex 22/08/2025 15:11 - Jeison: Tozetto, Boa tarde!_x000a_ O site abaixo o Juan pediu para colocar rádio:_x000a_James,_x000a_ _x000a_Favor verificar qual a melhor rota, para seguir com a alça de fibra (colocar dentro do custo); e enviar para aprovação da PVCO._x000a__x000a__x000a_qui 21/08/2025 17:13 - Felipe Carneiro: _x000a_Arthur, Boa Tarde!_x000a__x000a_Segue em anexo a ART de execução referente à obra em questão, já assinada pelo responsável técnico da Telemont._x000a_Necessário assinatura por parte do responsável técnico da VIVO para continuidade do processo._x000a__x000a_sex 01/08/2025 14:45 - Thiago: &lt;-- 01/08/2025 14:44:37 -- &gt; G0058018-ARTHUR MONTEIRO DA SILVA -TELEFONICA ), a travessia na rodovia 262, o cabo que esta atravessando hoje esta colado na alta tensão(relato do Israel Telemont). Diante ao exposto teríamos que prever uma canalização MND para travessia desse ponto. @ISRAEL ROBERTO DA CRUZ inserir as evidencias o impeditivo dessa travessia. ________________________________________________________________________________ &lt;-- 09/06/2025 10:57:17 -- &gt; G0058018-ARTHUR MONTEIRO DA SILVA -TELEFONICA Anexado email &quot;OUTROS&quot; indicando a a dificuldade decorrente da travessia na BR262 de forma que será necessário solicitar junto aos órgãos competente a autorização e paralização da via durante a travessia. Ou será necessário mudança do projeto. ________________________________________________________________________________ &lt;-- 13/02/2025 15:59:47 -- &gt; G0058018-ARTHUR MONTEIRO DA SILVA -TELEFONICA PROJETO NAO LOCALIZADO NO PPI ________________________________________________________________________________ _x000a__x000a_ter 10/06/2025 14:46 - PROTOCOLO DA PREFEITURA_x000a__x000a_qui 05/06/2025 14:24 - Israel: Arthur e Joseff, _x000a__x000a_Ao realizar a construção do Site MGVMN nos deparamos com a dificuldade decorrente da travessia na BR262 de forma que será necessário solicitar junto aos órgãos competente a autorização e paralização da via durante a travessia. Ou será necessário mudança do projeto._x000a__x000a_SITE-VIVO 548966 MGVSV-MGVMN-MGVSV UBERABA"/>
    <s v="05/09/25 - Ativo sem proteção usando a FO contruída, proteção aguardando obra do rádio. A ativação sem a proteção foi autorizado pelo Albert Kurata por email."/>
    <s v="NÃO"/>
    <s v="ATIVO"/>
    <s v="REDE OK"/>
    <s v="ATIVO"/>
    <s v="TELEMONT"/>
    <s v="-"/>
    <s v="-"/>
    <x v="0"/>
    <n v="548966"/>
    <s v="Aprovado HQ"/>
    <x v="0"/>
    <d v="2025-10-17T00:00:00"/>
    <m/>
    <m/>
    <s v="VALIDAR PRAZO RÁDIO"/>
    <m/>
    <m/>
    <s v="N/A"/>
    <s v="ALTO CUSTO"/>
    <m/>
    <m/>
    <m/>
    <s v="REDE OK"/>
    <s v="REGIONAL"/>
    <s v="300K"/>
    <s v="APROVADO"/>
    <s v="HL5-G (300K)MGVMN"/>
  </r>
  <r>
    <s v="MGJZE"/>
    <s v="M2024EST_MGJZE_01"/>
    <s v="ATIVO"/>
    <s v="SIM"/>
    <s v="REDE OK"/>
    <s v="ATIVO"/>
    <s v="-"/>
    <s v="-"/>
    <s v="NA"/>
    <s v="NA"/>
    <s v="MGJFG-MGJZE-MGJFG"/>
    <x v="0"/>
    <s v="MGJFG"/>
    <s v="MGJFG"/>
    <s v="-"/>
    <s v="JUIZ DE FORA_2025"/>
    <x v="0"/>
    <s v="18/07/2025 - Arthur: ativo no estruturante de 2024, não recebemos ID metro 2025, então não teremos como revalidar Ids."/>
    <s v="-"/>
    <s v="NÃO"/>
    <s v="CANCELADO"/>
    <s v="REDE OK"/>
    <s v="ATIVO"/>
    <s v="NA"/>
    <s v="-"/>
    <s v="-"/>
    <x v="0"/>
    <s v="CRIAR ID"/>
    <s v="Empreiteira"/>
    <x v="0"/>
    <m/>
    <m/>
    <m/>
    <m/>
    <m/>
    <m/>
    <s v="N/A"/>
    <d v="2025-09-30T00:00:00"/>
    <d v="2025-09-30T00:00:00"/>
    <m/>
    <m/>
    <m/>
    <m/>
    <s v="500K"/>
    <s v="NÃO LOC"/>
    <s v="HL5G_2025MGJZE"/>
  </r>
  <r>
    <s v="MGVSV"/>
    <s v="M2025EST_MGVSV_01"/>
    <s v="ATIVO"/>
    <s v="SIM"/>
    <s v="REDE OK"/>
    <s v="ATIVO"/>
    <d v="2025-05-26T00:00:00"/>
    <d v="2025-09-03T00:00:00"/>
    <s v="SIM"/>
    <s v="REDE OK"/>
    <s v="MGFEU-MGVSV-MGFEU / MGVSV-MGFEU"/>
    <x v="4"/>
    <s v="MGFEU"/>
    <s v="MGVSV"/>
    <s v="-"/>
    <s v="UBERABA_2025"/>
    <x v="3"/>
    <s v="26/05/2025 - Rede entregue conforme topologia estruturante_x000a_20/05/2025 - Dependia da aprovação do MGVSV"/>
    <m/>
    <s v="NÃO"/>
    <s v="ATIVO"/>
    <s v="REDE OK"/>
    <s v="ATIVO"/>
    <s v="TELEMONT"/>
    <s v="-"/>
    <s v="-"/>
    <x v="0"/>
    <n v="548952"/>
    <s v="Aprovado HQ"/>
    <x v="0"/>
    <m/>
    <m/>
    <m/>
    <m/>
    <m/>
    <m/>
    <s v="CONSTRUÍDO"/>
    <d v="2025-04-22T00:00:00"/>
    <m/>
    <m/>
    <m/>
    <s v="VALIDADO VP | SEM OS"/>
    <s v="OSP/IMPL"/>
    <s v="300K"/>
    <s v="APROVADO"/>
    <s v="HL5-D (300K)MGVSV"/>
  </r>
  <r>
    <s v="MGJJA"/>
    <s v="M2025EST_MGJJA_01"/>
    <s v="ATIVO"/>
    <s v="SIM"/>
    <s v="REDE OK"/>
    <s v="ATIVO"/>
    <d v="2025-09-18T00:00:00"/>
    <d v="2025-09-24T00:00:00"/>
    <s v="NA"/>
    <s v="NA"/>
    <s v="MGJIR-MGJJA-MGJIR"/>
    <x v="0"/>
    <s v="MGJFG"/>
    <s v="MGJIR"/>
    <s v="-"/>
    <s v="JUIZ DE FORA_2025"/>
    <x v="0"/>
    <m/>
    <m/>
    <s v="NÃO"/>
    <s v="ATIVO"/>
    <s v="REDE OK"/>
    <s v="ATIVO"/>
    <s v="NORT"/>
    <s v="-"/>
    <s v="-"/>
    <x v="0"/>
    <n v="567906"/>
    <s v="Aprovado HQ"/>
    <x v="0"/>
    <m/>
    <m/>
    <m/>
    <m/>
    <m/>
    <m/>
    <s v="N/A"/>
    <s v="REDE OK"/>
    <s v="ATIVO"/>
    <m/>
    <m/>
    <s v="APROVAÇÃO DE DRAFT"/>
    <m/>
    <s v="500K"/>
    <s v="NÃO LOC"/>
    <s v="HL5G_2025MGJJA"/>
  </r>
  <r>
    <s v="MGLOU"/>
    <s v="M2025EST_MGLOU_01"/>
    <s v="ATIVO"/>
    <s v="SIM"/>
    <s v="REDE OK"/>
    <s v="ATIVO"/>
    <d v="2025-05-29T00:00:00"/>
    <d v="2025-09-02T00:00:00"/>
    <s v="NA"/>
    <s v="NA"/>
    <s v="MGFEU-MGLOU-MGFEU "/>
    <x v="4"/>
    <s v="MGFEU"/>
    <s v="MGLOU"/>
    <s v="-"/>
    <s v="UBERABA_2025"/>
    <x v="3"/>
    <s v="seg 09/06/2025 08:51 - Thiago Moraes (time Projetos): @Gustavo De Carvalho Rosa, bom dia!_x000a__x000a_Não acompanhei o processo, mas pelo que sei a terceira via foi removida do projeto devido alto custo da obra assim como a terceira via do MGOEN onde os 2 compartilhariam da mesma rota._x000a_20/05/2025 - Dependia da aprovação do MGVSV"/>
    <s v="29/05 - Depende de ativar FEU-HL4 ( Pendente material e projeto)"/>
    <s v="NÃO"/>
    <s v="ATIVO"/>
    <s v="REDE OK"/>
    <s v="ATIVO"/>
    <s v="TELEMONT"/>
    <s v="-"/>
    <s v="-"/>
    <x v="0"/>
    <n v="548950"/>
    <s v="Aprovado HQ"/>
    <x v="0"/>
    <m/>
    <m/>
    <m/>
    <m/>
    <m/>
    <m/>
    <s v="CONSTRUÍDO"/>
    <d v="2025-04-25T00:00:00"/>
    <m/>
    <m/>
    <m/>
    <s v="REDE OK"/>
    <s v="OSP/IMPL"/>
    <s v="300K"/>
    <s v="APROVADO"/>
    <s v="HL5-D (300K)MGLOU"/>
  </r>
  <r>
    <s v="MGJRB"/>
    <s v="M2025EST_MGJRB_01"/>
    <s v="ATIVO"/>
    <s v="SIM"/>
    <s v="REDE OK"/>
    <s v="ATIVO"/>
    <d v="2025-01-21T00:00:00"/>
    <d v="2025-12-11T00:00:00"/>
    <s v="SIM"/>
    <s v="CONCLUÍDO"/>
    <s v="MGJFG-MGJRB-MGJFG/MGJFG"/>
    <x v="4"/>
    <s v="MGJFG"/>
    <s v="MGJRB"/>
    <s v="Ativo"/>
    <s v="JUIZ DE FORA_2025"/>
    <x v="0"/>
    <s v="REDE ENTREGUE CONFORME TOPOLOGIA ESTRUTURANTE"/>
    <s v="11/12/25 - Ativo com tres alças"/>
    <s v="NÃO"/>
    <s v="ATIVO"/>
    <s v="REDE OK"/>
    <s v="ATIVO"/>
    <s v="TELEMONT MG"/>
    <s v="-"/>
    <s v="-"/>
    <x v="0"/>
    <n v="509188"/>
    <s v="Aprovado HQ"/>
    <x v="0"/>
    <m/>
    <m/>
    <m/>
    <m/>
    <m/>
    <m/>
    <s v="N/A"/>
    <d v="2025-09-30T00:00:00"/>
    <d v="2025-09-30T00:00:00"/>
    <m/>
    <m/>
    <s v="CONSTRUÍDO"/>
    <m/>
    <s v="500K"/>
    <s v="NÃO LOC"/>
    <s v="HL5D_2025MGJRB"/>
  </r>
  <r>
    <s v="MGJXT"/>
    <s v="NA"/>
    <s v="CANCELADO"/>
    <s v="CANCELADO"/>
    <s v="CANCELADO"/>
    <s v="CANCELADO"/>
    <s v="CANCELADO"/>
    <s v="NA"/>
    <s v="NA"/>
    <s v="NA"/>
    <s v="MGCTP-MGJXT-MGCTP"/>
    <x v="0"/>
    <s v="MGCTP"/>
    <s v="MGCTP"/>
    <s v="-"/>
    <s v="JUIZ DE FORA_2025"/>
    <x v="0"/>
    <s v="Gustavo Rosa: Vou retirar o site MGJXT, consta como cancelado no Sciense e não há obra na PMTS RAN. Já falei com o Thiago Marques."/>
    <s v="-"/>
    <s v="NÃO"/>
    <s v="CANCELADO"/>
    <s v="CANCELADO"/>
    <s v="CANCELADO"/>
    <s v="DEFINIR"/>
    <s v="-"/>
    <s v="-"/>
    <x v="0"/>
    <s v="NA"/>
    <s v="NA"/>
    <x v="5"/>
    <m/>
    <m/>
    <m/>
    <m/>
    <m/>
    <m/>
    <s v="N/A"/>
    <d v="2025-09-30T00:00:00"/>
    <d v="2025-09-30T00:00:00"/>
    <m/>
    <m/>
    <m/>
    <m/>
    <s v="500K"/>
    <s v="NÃO LOC"/>
    <s v="HL5G_2025MGJXT"/>
  </r>
  <r>
    <s v="MGJTT"/>
    <s v="M2024EST_MGJTT_01"/>
    <s v="PREDECESSOR"/>
    <s v="FLAT"/>
    <s v="REDE OK"/>
    <m/>
    <d v="2024-10-16T00:00:00"/>
    <s v="-"/>
    <s v="NA"/>
    <s v="NA"/>
    <s v="MGJRC-MGJTT-RD"/>
    <x v="1"/>
    <s v="MGBET"/>
    <s v="MGJRC"/>
    <s v="Ativo HL4 / Falta HL5D"/>
    <s v="JUATUBA"/>
    <x v="1"/>
    <s v="REDE ENTREGUE CONFORME TOPOLOGIA ESTRUTURANTE"/>
    <s v="Depente de ativar concentrador predecessor MGJRC rede prevista"/>
    <s v="NÃO"/>
    <s v="ATIVAÇÃO"/>
    <s v="REDE OK"/>
    <d v="1899-12-30T00:00:00"/>
    <s v="TELEMONT MG"/>
    <s v="-"/>
    <s v="W0"/>
    <x v="1"/>
    <n v="512284"/>
    <s v="Aprovado HQ"/>
    <x v="14"/>
    <d v="2025-10-31T00:00:00"/>
    <m/>
    <m/>
    <s v="VALIDAR RÁDIO BRUNO"/>
    <m/>
    <m/>
    <s v="N/A"/>
    <d v="2024-10-07T00:00:00"/>
    <d v="2024-10-16T00:00:00"/>
    <s v="-"/>
    <s v="GERAR SINÓPTICO"/>
    <s v="CONSTRUÍDO"/>
    <s v="O&amp;M"/>
    <s v="CONSTRUÍDO"/>
    <n v="0"/>
    <m/>
  </r>
  <r>
    <s v="MGSMV"/>
    <s v="M2024EST_MGSMV_01"/>
    <s v="ATIVO PEND. RÁDIO"/>
    <s v="FLAT - 2° ALÇA INVIAVEL FIBRA"/>
    <s v="REDE OK"/>
    <s v="ATIVO"/>
    <d v="2024-09-11T00:00:00"/>
    <d v="2024-09-18T00:00:00"/>
    <s v="NA"/>
    <s v="NA"/>
    <s v="MGEDO-MGSMV-RD"/>
    <x v="1"/>
    <s v="MGIIE"/>
    <s v="MGEDO"/>
    <s v="Ativo HL4 / Ativo HL5D"/>
    <s v="SARZEDO"/>
    <x v="1"/>
    <s v="qua 06/08/2025 16:15 - Victor: proteção inviavel pra fibra, ALÇA A 6,4KM  e ALÇA B 8,6KM valor estimado R$65MIL"/>
    <m/>
    <s v="NÃO"/>
    <s v="ATIVO"/>
    <s v="REDE OK"/>
    <s v="ATIVO"/>
    <s v="TELEMONT MG"/>
    <s v="-"/>
    <s v="-"/>
    <x v="1"/>
    <n v="512377"/>
    <s v="Regional"/>
    <x v="0"/>
    <d v="2025-10-31T00:00:00"/>
    <n v="0"/>
    <m/>
    <s v="VALIDAR RÁDIO BRUNO"/>
    <m/>
    <m/>
    <s v="N/A"/>
    <s v="REDE OK"/>
    <s v="ATIVO"/>
    <s v="-"/>
    <m/>
    <s v="CONSTRUÍDO"/>
    <s v="O&amp;M"/>
    <s v="CONSTRUÍDO"/>
    <n v="0"/>
    <m/>
  </r>
  <r>
    <s v="MGSRQ"/>
    <s v="M2023EST_MGSRQ_01"/>
    <s v="ATIVO PEND. RÁDIO"/>
    <s v="FLAT"/>
    <s v="REDE OK"/>
    <s v="ATIVO"/>
    <d v="2024-09-09T00:00:00"/>
    <d v="2024-09-18T00:00:00"/>
    <s v="NA"/>
    <s v="NA"/>
    <s v="MGEDO-MGSRQ+RD"/>
    <x v="1"/>
    <s v="MGIIE"/>
    <s v="MGEDO"/>
    <s v="Ativo HL4 / Ativo HL5D"/>
    <s v="SARZEDO"/>
    <x v="1"/>
    <s v="sex 01/08/2025 16:51 - Gustavo Rosa: @William Carvalho Da Cruz, boa tarde._x000a_Segue abaixo a tabela com os Id’s que devemos seguir com proteção assimétrica | RD Existente, qq dúvida entre em contato."/>
    <m/>
    <s v="NÃO"/>
    <s v="ATIVO"/>
    <s v="REDE OK"/>
    <s v="ATIVO"/>
    <s v="TELEMONT MG"/>
    <s v="-"/>
    <s v="-"/>
    <x v="1"/>
    <n v="512375"/>
    <s v="Regional"/>
    <x v="0"/>
    <d v="2025-10-31T00:00:00"/>
    <n v="0"/>
    <m/>
    <s v="VALIDAR RÁDIO BRUNO"/>
    <m/>
    <m/>
    <s v="N/A"/>
    <s v="REDE OK"/>
    <s v="ATIVO"/>
    <s v="-"/>
    <m/>
    <s v="CONSTRUÍDO"/>
    <s v="O&amp;M"/>
    <s v="CONSTRUÍDO"/>
    <n v="1"/>
    <m/>
  </r>
  <r>
    <s v="MGPRS"/>
    <s v="M2024EST_MGPRS_01"/>
    <s v="ATIVO PEND. RÁDIO"/>
    <s v="FLAT"/>
    <s v="REDE OK"/>
    <s v="ATIVO"/>
    <d v="2025-02-06T00:00:00"/>
    <d v="2025-02-17T00:00:00"/>
    <s v="NA"/>
    <s v="NA"/>
    <s v="MGFEN-MGPRS-RD"/>
    <x v="1"/>
    <s v="MGSAG"/>
    <s v="MGFEN"/>
    <s v="Ativo HL4 / Falta HL5D"/>
    <s v="BELO HORIZONTE"/>
    <x v="1"/>
    <s v="REDE ENTREGUE CONFORME TOPOLOGIA ESTRUTURANTE"/>
    <m/>
    <s v="NÃO"/>
    <s v="ATIVO"/>
    <s v="REDE OK"/>
    <s v="ATIVO"/>
    <s v="TELEMONT MG"/>
    <s v="-"/>
    <s v="-"/>
    <x v="1"/>
    <n v="513935"/>
    <s v="Aprovado HQ"/>
    <x v="0"/>
    <d v="2025-10-31T00:00:00"/>
    <n v="0"/>
    <m/>
    <s v="VALIDAR RÁDIO BRUNO"/>
    <m/>
    <m/>
    <s v="N/A"/>
    <s v="-"/>
    <s v="-"/>
    <s v="-"/>
    <s v="-"/>
    <s v="CONSTRUÍDO"/>
    <s v="IMPL. MOVEL"/>
    <s v="INFRA/GABINETE"/>
    <n v="0"/>
    <m/>
  </r>
  <r>
    <s v="MGPTA"/>
    <s v="M2024EST_MGPTA_01"/>
    <s v="ATIVO PEND. RÁDIO"/>
    <s v="FLAT - 2° ALÇA INVIAVEL FIBRA"/>
    <s v="REDE OK"/>
    <s v="ATIVO"/>
    <d v="2024-09-18T00:00:00"/>
    <d v="2024-09-20T00:00:00"/>
    <s v="NA"/>
    <s v="NA"/>
    <s v="MGFEN-MGPTA-RD"/>
    <x v="1"/>
    <s v="MGSAG"/>
    <s v="MGFEN"/>
    <s v="Ativo HL4 / Ativo HL5D"/>
    <s v="BELO HORIZONTE"/>
    <x v="1"/>
    <s v="qua 06/08/2025 16:15 - Victor: proteção inviavel pra fibra, Canalização MD 0,6km + 0,2 MND / Area de Sombra - r$ 162mil"/>
    <m/>
    <s v="NÃO"/>
    <s v="ATIVO"/>
    <s v="REDE OK"/>
    <s v="ATIVO"/>
    <s v="TELEMONT MG"/>
    <s v="-"/>
    <s v="-"/>
    <x v="1"/>
    <n v="512308"/>
    <s v="Regional"/>
    <x v="0"/>
    <d v="2025-10-31T00:00:00"/>
    <n v="0"/>
    <m/>
    <s v="VALIDAR RÁDIO BRUNO"/>
    <m/>
    <m/>
    <s v="N/A"/>
    <s v="REDE OK"/>
    <s v="ATIVO"/>
    <s v="-"/>
    <m/>
    <s v="CONSTRUÍDO"/>
    <s v="O&amp;M"/>
    <s v="CONSTRUÍDO"/>
    <n v="0"/>
    <m/>
  </r>
  <r>
    <s v="MGSPG"/>
    <s v="M2023_MGSPG_01"/>
    <s v="ATIVO PEND. RÁDIO"/>
    <s v="FLAT"/>
    <s v="REDE OK"/>
    <s v="ATIVO"/>
    <d v="2024-10-28T00:00:00"/>
    <d v="2024-10-31T00:00:00"/>
    <s v="NA"/>
    <s v="NA"/>
    <s v="MGTAN-MGSPG-RD"/>
    <x v="1"/>
    <s v="MGSLU"/>
    <s v="MGTAN"/>
    <s v="Não Ativo"/>
    <s v="SANTA LUZIA"/>
    <x v="1"/>
    <s v="REDE ENTREGUE CONFORME TOPOLOGIA ESTRUTURANTE"/>
    <m/>
    <s v="NÃO"/>
    <s v="ATIVO"/>
    <s v="REDE OK"/>
    <s v="ATIVO"/>
    <s v="TELEMONT MG"/>
    <s v="-"/>
    <s v="-"/>
    <x v="1"/>
    <n v="506543"/>
    <s v="Aprovado HQ"/>
    <x v="0"/>
    <d v="2025-10-31T00:00:00"/>
    <n v="0"/>
    <m/>
    <s v="VALIDAR RÁDIO BRUNO"/>
    <m/>
    <m/>
    <s v="N/A"/>
    <s v="AGUARDAR INFRA"/>
    <d v="2024-10-26T00:00:00"/>
    <s v="PARALISADO"/>
    <s v="SITE MGTAN VANDALIZADO, SEM DGO E INFRA PARA EXECUÇÃO DA ATIVIDADE. SITUACAO ENVIADA A VIVO PARA ANALISE"/>
    <s v="CONSTRUÍDO"/>
    <s v="O&amp;M"/>
    <s v="CONSTRUÍDO"/>
    <n v="0"/>
    <m/>
  </r>
  <r>
    <s v="MGRGT"/>
    <s v="M2024EST_MGRGT_01"/>
    <s v="ATIVO PEND. RÁDIO"/>
    <s v="FLAT"/>
    <s v="REDE OK"/>
    <s v="ATIVO"/>
    <d v="2024-05-01T00:00:00"/>
    <d v="2024-05-01T00:00:00"/>
    <s v="NA"/>
    <s v="NA"/>
    <s v="MGFEN-MGRGT-RD"/>
    <x v="1"/>
    <s v="MGSAG"/>
    <s v="MGFEN"/>
    <s v="Ativo HL4 / Falta HL5D"/>
    <s v="BELO HORIZONTE"/>
    <x v="1"/>
    <s v="ATIVO TOPOLOGIA ESTRUT - CFO + ROLLOUT"/>
    <m/>
    <s v="NÃO"/>
    <s v="ATIVO"/>
    <s v="REDE OK"/>
    <s v="ATIVO"/>
    <s v="ONDACOM"/>
    <s v="-"/>
    <s v="-"/>
    <x v="1"/>
    <n v="434519"/>
    <s v="Aprovado HQ"/>
    <x v="0"/>
    <d v="2025-10-31T00:00:00"/>
    <n v="0"/>
    <m/>
    <s v="VALIDAR RÁDIO BRUNO"/>
    <m/>
    <m/>
    <s v="N/A"/>
    <s v="REDE OK"/>
    <s v="ATIVO"/>
    <s v="-"/>
    <m/>
    <s v="CONSTRUÍDO"/>
    <s v="O&amp;M"/>
    <s v="CONSTRUÍDO"/>
    <n v="0"/>
    <m/>
  </r>
  <r>
    <s v="MGJFI"/>
    <s v="M2025EST_MGJFI_01"/>
    <s v="ATIVO"/>
    <s v="SIM"/>
    <s v="REDE OK"/>
    <s v="ATIVO"/>
    <s v="-"/>
    <s v="-"/>
    <s v="NA"/>
    <s v="NA"/>
    <s v="MGJSM-MGJFI-MGJSM"/>
    <x v="0"/>
    <s v="MGJFG"/>
    <s v="MGJSM"/>
    <s v="-"/>
    <s v="JUIZ DE FORA_2025"/>
    <x v="0"/>
    <s v="18/07/2025 - Arthur: CONSTRUÍDO EM 2024 NA MESMA TOPOLOGIA E HIERARQUIA 2025"/>
    <s v="-"/>
    <s v="NÃO"/>
    <s v="CANCELADO"/>
    <s v="REDE OK"/>
    <s v="ATIVO"/>
    <s v="DEFINIR"/>
    <s v="-"/>
    <s v="-"/>
    <x v="0"/>
    <s v="NA"/>
    <s v="NA"/>
    <x v="0"/>
    <m/>
    <m/>
    <m/>
    <m/>
    <m/>
    <m/>
    <s v="N/A"/>
    <d v="2025-09-30T00:00:00"/>
    <d v="2025-09-30T00:00:00"/>
    <m/>
    <m/>
    <m/>
    <m/>
    <s v="500K"/>
    <s v="NÃO LOC"/>
    <s v="HL5G_2025MGJFI"/>
  </r>
  <r>
    <s v="MGJFP"/>
    <s v="M2024EST_MGJFP_01"/>
    <s v="ATIVO"/>
    <s v="SIM"/>
    <s v="REDE OK"/>
    <s v="ATIVO"/>
    <d v="2025-09-25T00:00:00"/>
    <d v="2025-09-26T00:00:00"/>
    <s v="NA"/>
    <s v="NA"/>
    <s v="MGJSM-MGJFP-MGJSM"/>
    <x v="0"/>
    <s v="MGJFG"/>
    <s v="MGJSM"/>
    <s v="-"/>
    <s v="JUIZ DE FORA_2025"/>
    <x v="0"/>
    <m/>
    <m/>
    <s v="NÃO"/>
    <s v="ATIVO"/>
    <s v="REDE OK"/>
    <s v="ATIVO"/>
    <s v="NORT"/>
    <s v="-"/>
    <s v="-"/>
    <x v="0"/>
    <n v="597390"/>
    <s v="Empreiteira"/>
    <x v="0"/>
    <m/>
    <m/>
    <m/>
    <m/>
    <m/>
    <m/>
    <s v="N/A"/>
    <s v="REDE OK"/>
    <s v="ATIVO"/>
    <m/>
    <m/>
    <s v="VALIDAÇÃO DE DRAFT (DENTRO DO CUSTO)"/>
    <m/>
    <s v="500K"/>
    <s v="NÃO LOC"/>
    <s v="HL5G_2025MGJFP"/>
  </r>
  <r>
    <s v="MGJOM"/>
    <s v="M2025EST_MGJOM_01"/>
    <s v="ATIVO"/>
    <s v="SIM"/>
    <s v="REDE OK"/>
    <s v="ATIVO"/>
    <s v="-"/>
    <s v="-"/>
    <s v="NA"/>
    <s v="NA"/>
    <s v="MGJSM-MGJOM-MGJSM"/>
    <x v="0"/>
    <s v="MGJFG"/>
    <s v="MGJSM"/>
    <s v="-"/>
    <s v="JUIZ DE FORA_2025"/>
    <x v="0"/>
    <s v="18/07/2025 - Arthur: CONSTRUÍDO EM 2024 NA MESMA TOPOLOGIA E HIERARQUIA 2025"/>
    <s v="-"/>
    <s v="NÃO"/>
    <s v="CANCELADO"/>
    <s v="REDE OK"/>
    <s v="ATIVO"/>
    <s v="DEFINIR"/>
    <s v="-"/>
    <s v="-"/>
    <x v="0"/>
    <s v="NA"/>
    <s v="NA"/>
    <x v="0"/>
    <m/>
    <m/>
    <m/>
    <m/>
    <m/>
    <m/>
    <s v="N/A"/>
    <d v="2025-09-30T00:00:00"/>
    <d v="2025-09-30T00:00:00"/>
    <m/>
    <m/>
    <m/>
    <m/>
    <s v="500K"/>
    <s v="NÃO LOC"/>
    <s v="HL5G_2025MGJOM"/>
  </r>
  <r>
    <s v="MGAPD"/>
    <s v="NA"/>
    <s v="ATIVO"/>
    <s v="SIM"/>
    <s v="REDE OK"/>
    <s v="ATIVO"/>
    <s v="-"/>
    <s v="-"/>
    <s v="NA"/>
    <s v="NA"/>
    <s v="MGSDE-MGAPD-MGSDE"/>
    <x v="0"/>
    <s v="MGSDE"/>
    <s v="MGSDE"/>
    <s v="-"/>
    <s v="JUIZ DE FORA_2025"/>
    <x v="0"/>
    <s v="ENTREGUE NO ID METRO 2024"/>
    <m/>
    <s v="NÃO"/>
    <s v="CANCELADO"/>
    <s v="REDE OK"/>
    <s v="ATIVO"/>
    <s v="NORT"/>
    <s v="-"/>
    <s v="-"/>
    <x v="0"/>
    <n v="567926"/>
    <s v="NA"/>
    <x v="0"/>
    <m/>
    <m/>
    <m/>
    <m/>
    <m/>
    <m/>
    <s v="N/A"/>
    <d v="2025-09-30T00:00:00"/>
    <d v="2025-09-30T00:00:00"/>
    <m/>
    <m/>
    <m/>
    <m/>
    <s v="500K"/>
    <s v="NÃO LOC"/>
    <s v="HL5G_2025MGAPD"/>
  </r>
  <r>
    <s v="MGJXB"/>
    <s v="M2024EST_MGJXB_01"/>
    <s v="ATIVO"/>
    <s v="SIM"/>
    <s v="REDE OK"/>
    <s v="ATIVO"/>
    <s v="-"/>
    <s v="-"/>
    <s v="NA"/>
    <s v="NA"/>
    <s v="MGSDE-MGJXB-MGSDE"/>
    <x v="0"/>
    <s v="MGSDE"/>
    <s v="MGSDE"/>
    <s v="-"/>
    <s v="JUIZ DE FORA_2025"/>
    <x v="0"/>
    <s v="18/07/2025 - Arthur: ativo no estruturante de 2024, não recebemos ID metro 2025, então não teremos como revalidar Ids."/>
    <s v="-"/>
    <s v="NÃO"/>
    <s v="CANCELADO"/>
    <s v="REDE OK"/>
    <s v="ATIVO"/>
    <s v="NA"/>
    <s v="-"/>
    <s v="-"/>
    <x v="0"/>
    <s v="CRIAR ID"/>
    <s v="Empreiteira"/>
    <x v="0"/>
    <m/>
    <m/>
    <m/>
    <m/>
    <m/>
    <m/>
    <s v="N/A"/>
    <d v="2025-09-30T00:00:00"/>
    <d v="2025-09-30T00:00:00"/>
    <m/>
    <m/>
    <m/>
    <m/>
    <s v="500K"/>
    <s v="NÃO LOC"/>
    <s v="HL5G_2025MGJXB"/>
  </r>
  <r>
    <s v="MG24M"/>
    <s v="-"/>
    <s v="ATIVO PEND. RÁDIO"/>
    <s v="FLAT"/>
    <s v="REDE OK"/>
    <s v="ATIVO"/>
    <d v="2024-07-10T00:00:00"/>
    <d v="2024-07-15T00:00:00"/>
    <s v="NA"/>
    <s v="NA"/>
    <s v="MG24M-MGBSJ-RD"/>
    <x v="1"/>
    <s v="MGFLR"/>
    <s v="-"/>
    <s v="Ativo HL4 / Falta HL5D"/>
    <s v="BELO HORIZONTE"/>
    <x v="1"/>
    <s v="RÁDIO"/>
    <m/>
    <s v="SIM"/>
    <s v="ATIVO"/>
    <s v="REDE OK"/>
    <s v="ATIVO"/>
    <s v="ICOMON MG"/>
    <s v="-"/>
    <s v="-"/>
    <x v="1"/>
    <n v="519728"/>
    <s v="Empreiteira"/>
    <x v="0"/>
    <d v="2025-11-14T00:00:00"/>
    <n v="0"/>
    <m/>
    <s v="VALIDAR RÁDIO BRUNO"/>
    <m/>
    <m/>
    <s v="N/A"/>
    <s v="REDE OK"/>
    <s v="ATIVO"/>
    <s v="-"/>
    <m/>
    <s v="CONSTRUÍDO"/>
    <s v="O&amp;M"/>
    <s v="CONSTRUÍDO"/>
    <n v="0"/>
    <m/>
  </r>
  <r>
    <s v="MGAVO"/>
    <s v="M2024_MGAVO_01"/>
    <s v="ATIVO PEND. RÁDIO"/>
    <s v="FLAT"/>
    <s v="REDE OK"/>
    <s v="ATIVO"/>
    <d v="2024-05-06T00:00:00"/>
    <d v="2024-05-06T00:00:00"/>
    <s v="NA"/>
    <s v="NA"/>
    <s v="MGSCN-MGAVO-RD"/>
    <x v="1"/>
    <s v="MGSCN"/>
    <s v="MGSCN"/>
    <s v="Ativo"/>
    <s v="SABARÁ"/>
    <x v="1"/>
    <s v="ATIVO COM  PROTEÇÃO TOPOLOGIA ESTRUT - LANÇAMENTO"/>
    <m/>
    <s v="NÃO"/>
    <s v="ATIVO"/>
    <s v="REDE OK"/>
    <s v="ATIVO"/>
    <s v="TELEMONT MG"/>
    <s v="-"/>
    <s v="-"/>
    <x v="1"/>
    <n v="508155"/>
    <s v="Empreiteira"/>
    <x v="0"/>
    <d v="2025-11-14T00:00:00"/>
    <n v="0"/>
    <m/>
    <s v="VALIDAR RÁDIO BRUNO"/>
    <m/>
    <m/>
    <s v="N/A"/>
    <s v="REDE OK"/>
    <s v="ATIVO"/>
    <s v="-"/>
    <m/>
    <s v="CONSTRUÍDO"/>
    <s v="O&amp;M"/>
    <s v="CONSTRUÍDO"/>
    <n v="0"/>
    <m/>
  </r>
  <r>
    <s v="MGADA"/>
    <s v="M2024EST_MGADA_01"/>
    <s v="ATIVO PEND. RÁDIO"/>
    <s v="FLAT"/>
    <s v="REDE OK"/>
    <s v="ATIVO"/>
    <d v="2024-09-17T00:00:00"/>
    <d v="2024-10-25T00:00:00"/>
    <s v="NA"/>
    <s v="NA"/>
    <s v="MGSLA-MGADA-RD"/>
    <x v="1"/>
    <s v="MGSLA"/>
    <s v="MGSLA"/>
    <s v="Ativo"/>
    <s v="BELO HORIZONTE"/>
    <x v="1"/>
    <s v="REDE ENTREGUE CONFORME TOPOLOGIA ESTRUTURANTE"/>
    <m/>
    <s v="NÃO"/>
    <s v="ATIVO"/>
    <s v="REDE OK"/>
    <s v="ATIVO"/>
    <s v="TELEMONT MG"/>
    <s v="-"/>
    <s v="-"/>
    <x v="1"/>
    <n v="506525"/>
    <s v="Aprovado HQ"/>
    <x v="0"/>
    <d v="2025-11-14T00:00:00"/>
    <n v="0"/>
    <n v="0"/>
    <s v="VALIDAR RÁDIO BRUNO"/>
    <m/>
    <m/>
    <s v="N/A"/>
    <d v="2024-10-12T00:00:00"/>
    <d v="2024-10-14T00:00:00"/>
    <s v="-"/>
    <s v="SEM ACESSO CIDADE ADM, REAGENDADO PARA 21/10"/>
    <s v="CONSTRUÍDO"/>
    <s v="O&amp;M"/>
    <s v="CONSTRUÍDO"/>
    <n v="0"/>
    <m/>
  </r>
  <r>
    <s v="MGHFD"/>
    <s v="NA"/>
    <s v="ATIVO"/>
    <s v="SIM"/>
    <s v="REDE OK"/>
    <s v="ATIVO"/>
    <s v="-"/>
    <s v="-"/>
    <s v="NA"/>
    <s v="NA"/>
    <s v="MGV01-MGHFD-MGV01"/>
    <x v="0"/>
    <s v="MGSDE"/>
    <s v="MGV01"/>
    <s v="-"/>
    <s v="JUIZ DE FORA_2025"/>
    <x v="0"/>
    <s v="ENTREGUE NO ID METRO 2024"/>
    <m/>
    <s v="NÃO"/>
    <s v="CANCELADO"/>
    <s v="REDE OK"/>
    <s v="ATIVO"/>
    <s v="NORT"/>
    <s v="-"/>
    <s v="-"/>
    <x v="0"/>
    <n v="567933"/>
    <s v="NA"/>
    <x v="0"/>
    <m/>
    <m/>
    <m/>
    <m/>
    <m/>
    <m/>
    <s v="N/A"/>
    <d v="2025-09-30T00:00:00"/>
    <d v="2025-09-30T00:00:00"/>
    <m/>
    <m/>
    <m/>
    <m/>
    <s v="500K"/>
    <s v="NÃO LOC"/>
    <s v="HL5G_2025MGHFD"/>
  </r>
  <r>
    <s v="MGAGT"/>
    <s v="M2024EST_MGAGT_01"/>
    <s v="ATIVO PEND. RÁDIO"/>
    <s v="FLAT"/>
    <s v="REDE OK"/>
    <s v="ATIVO"/>
    <d v="2024-10-23T00:00:00"/>
    <d v="2024-10-24T00:00:00"/>
    <s v="NA"/>
    <s v="NA"/>
    <s v="MGCRS-MGAGT-RD"/>
    <x v="1"/>
    <s v="MGLUE"/>
    <s v="MGCRS"/>
    <s v="Ativo HL4 / Falta HL5D"/>
    <s v="BELO HORIZONTE"/>
    <x v="1"/>
    <s v="REDE ENTREGUE CONFORME TOPOLOGIA ESTRUTURANTE"/>
    <m/>
    <s v="NÃO"/>
    <s v="ATIVO"/>
    <s v="REDE OK"/>
    <s v="ATIVO"/>
    <s v="TELEMONT MG"/>
    <s v="-"/>
    <s v="-"/>
    <x v="1"/>
    <n v="523197"/>
    <s v="Aprovado HQ"/>
    <x v="0"/>
    <d v="2025-11-14T00:00:00"/>
    <n v="0"/>
    <m/>
    <s v="VALIDAR RÁDIO BRUNO"/>
    <m/>
    <m/>
    <s v="N/A"/>
    <d v="2024-10-11T00:00:00"/>
    <d v="2024-10-23T00:00:00"/>
    <s v="PENDENTE ANALISE"/>
    <s v="OBRA EM ANDAMENTO CLUSTER LUE"/>
    <s v="CONSTRUÍDO"/>
    <s v="O&amp;M"/>
    <s v="CONSTRUÍDO"/>
    <n v="0"/>
    <m/>
  </r>
  <r>
    <s v="MGAPB"/>
    <s v="M2024EST_MGAPB_01"/>
    <s v="ATIVO PEND. GPS"/>
    <s v="FLAT"/>
    <s v="REDE OK"/>
    <s v="ATIVO"/>
    <d v="2024-05-01T00:00:00"/>
    <d v="2024-05-01T00:00:00"/>
    <s v="NA"/>
    <s v="NA"/>
    <s v="MGFEN-MGAPB-RD"/>
    <x v="1"/>
    <s v="MGSAG"/>
    <s v="MGFEN"/>
    <s v="Ativo HL4 / Falta HL5D"/>
    <s v="BELO HORIZONTE"/>
    <x v="1"/>
    <s v="ATIVO TOPOLOGIA ESTRUT - CFO + ROLLOUT"/>
    <m/>
    <s v="NÃO"/>
    <s v="ATIVO"/>
    <s v="REDE OK"/>
    <s v="ATIVO"/>
    <s v="TELEMONT MG"/>
    <s v="-"/>
    <s v="-"/>
    <x v="1"/>
    <n v="512370"/>
    <s v="Empreiteira"/>
    <x v="0"/>
    <d v="2025-11-14T00:00:00"/>
    <n v="0"/>
    <n v="0"/>
    <s v="VALIDAR RÁDIO BRUNO"/>
    <m/>
    <m/>
    <s v="N/A"/>
    <s v="REDE OK"/>
    <s v="ATIVO"/>
    <s v="-"/>
    <m/>
    <s v="CONSTRUÍDO"/>
    <s v="O&amp;M"/>
    <s v="CONSTRUÍDO"/>
    <n v="0"/>
    <m/>
  </r>
  <r>
    <s v="MGJIP"/>
    <s v="NA"/>
    <s v="DESATIVADO"/>
    <s v="SIM"/>
    <s v="REDE OK"/>
    <s v="ATIVO"/>
    <s v="NA"/>
    <d v="2025-11-13T00:00:00"/>
    <s v="NA"/>
    <s v="NA"/>
    <s v="MGJIR-MGJIP-MGJIR"/>
    <x v="0"/>
    <s v="MGJFG"/>
    <s v="MGJIR"/>
    <s v="-"/>
    <s v="JUIZ DE FORA_2025"/>
    <x v="0"/>
    <s v="Gustavo Rosa: MGJIP foi substituído pelo MGJIR"/>
    <s v="-"/>
    <s v="NÃO"/>
    <s v="ATIVAÇÃO"/>
    <s v="REDE OK"/>
    <s v="ATIVO"/>
    <s v="DEFINIR"/>
    <s v="-"/>
    <s v="-"/>
    <x v="0"/>
    <s v="NA"/>
    <s v="NA"/>
    <x v="0"/>
    <m/>
    <m/>
    <m/>
    <m/>
    <m/>
    <m/>
    <s v="N/A"/>
    <d v="2025-09-30T00:00:00"/>
    <d v="2025-09-30T00:00:00"/>
    <m/>
    <m/>
    <m/>
    <m/>
    <s v="500K"/>
    <s v="NÃO LOC"/>
    <s v="HL5G_2025MGJIP"/>
  </r>
  <r>
    <s v="MGJLV"/>
    <s v="M2024EST_MGJLV_01"/>
    <s v="ATIVO"/>
    <s v="SIM"/>
    <s v="REDE OK"/>
    <s v="ATIVO"/>
    <s v="-"/>
    <s v="-"/>
    <s v="NA"/>
    <s v="NA"/>
    <s v="MGV01-MGJLV-MGV01"/>
    <x v="0"/>
    <s v="MGSDE"/>
    <s v="MGV01"/>
    <s v="-"/>
    <s v="JUIZ DE FORA_2025"/>
    <x v="0"/>
    <s v="18/07/2025 - Arthur: ativo no estruturante de 2024, não recebemos ID metro 2025, então não teremos como revalidar Ids."/>
    <s v="-"/>
    <s v="NÃO"/>
    <s v="CANCELADO"/>
    <s v="REDE OK"/>
    <s v="ATIVO"/>
    <s v="NA"/>
    <s v="-"/>
    <s v="-"/>
    <x v="0"/>
    <s v="CRIAR ID"/>
    <s v="Empreiteira"/>
    <x v="0"/>
    <m/>
    <m/>
    <m/>
    <m/>
    <m/>
    <m/>
    <s v="N/A"/>
    <d v="2025-09-30T00:00:00"/>
    <d v="2025-09-30T00:00:00"/>
    <m/>
    <m/>
    <m/>
    <m/>
    <s v="500K"/>
    <s v="NÃO LOC"/>
    <s v="HL5G_2025MGJLV"/>
  </r>
  <r>
    <s v="MGJRE"/>
    <s v="M2024EST_MGJRE_01"/>
    <s v="ATIVO"/>
    <s v="SIM"/>
    <s v="REDE OK"/>
    <s v="ATIVO"/>
    <d v="2025-10-22T00:00:00"/>
    <d v="2025-10-29T00:00:00"/>
    <s v="NA"/>
    <s v="NA"/>
    <s v="MGV01-MGJRE-MGV01"/>
    <x v="0"/>
    <s v="MGSDE"/>
    <s v="MGV01"/>
    <s v="-"/>
    <s v="JUIZ DE FORA_2025"/>
    <x v="0"/>
    <s v="07/10/2025 - Luiz: em andamento, previsao de entrega 11/out. Acesso a checar."/>
    <m/>
    <s v="NÃO"/>
    <s v="ATIVO"/>
    <s v="REDE OK"/>
    <s v="ATIVO"/>
    <s v="NORT"/>
    <s v="-"/>
    <s v="-"/>
    <x v="0"/>
    <n v="567941"/>
    <s v="Aprovado HQ"/>
    <x v="0"/>
    <m/>
    <m/>
    <m/>
    <m/>
    <m/>
    <m/>
    <s v="N/A"/>
    <s v="REDE OK"/>
    <s v="ATIVO"/>
    <m/>
    <m/>
    <s v="APROVAÇÃO DE DRAFT"/>
    <m/>
    <s v="500K"/>
    <s v="NÃO LOC"/>
    <s v="HL5G_2025MGJRE"/>
  </r>
  <r>
    <s v="MGGRN"/>
    <s v="M2024EST_MGGRN_01"/>
    <s v="ATIVO"/>
    <s v="NÃO"/>
    <s v="REDE OK"/>
    <s v="ATIVO"/>
    <d v="2025-11-12T00:00:00"/>
    <d v="2025-12-11T00:00:00"/>
    <s v="NA"/>
    <s v="NA"/>
    <s v="MGJRB-MGGRN-MGJRB"/>
    <x v="0"/>
    <s v="MGJFG"/>
    <s v="MGJRB"/>
    <s v="-"/>
    <s v="JUIZ DE FORA_2025"/>
    <x v="0"/>
    <s v="05/11/2025 - Jonathan: problema de acesso no MGJRB. Ver com o Wagner a questão."/>
    <m/>
    <s v="NÃO"/>
    <s v="ATIVO"/>
    <s v="REDE OK"/>
    <s v="ATIVO"/>
    <s v="NORT"/>
    <s v="-"/>
    <s v="-"/>
    <x v="0"/>
    <n v="593308"/>
    <s v="Empreiteira"/>
    <x v="0"/>
    <m/>
    <m/>
    <m/>
    <m/>
    <m/>
    <m/>
    <s v="N/A"/>
    <s v="REDE OK"/>
    <s v="ATIVO"/>
    <m/>
    <m/>
    <s v="VALIDAÇÃO DE DRAFT (DENTRO DO CUSTO)"/>
    <m/>
    <s v="500K"/>
    <s v="NÃO LOC"/>
    <s v="HL5G_2025MGGRN"/>
  </r>
  <r>
    <s v="MGAFP"/>
    <s v="M2024EST_MGAFP_01"/>
    <s v="ATIVO PEND. RÁDIO"/>
    <s v="FLAT"/>
    <s v="REDE OK"/>
    <s v="ATIVO"/>
    <d v="2024-07-30T00:00:00"/>
    <d v="2024-10-24T00:00:00"/>
    <s v="NA"/>
    <s v="NA"/>
    <s v="MGASO-MGAFP-RD"/>
    <x v="1"/>
    <s v="MGBHF"/>
    <s v="MGASO"/>
    <s v="Ativo"/>
    <s v="BELO HORIZONTE"/>
    <x v="1"/>
    <s v="REDE ENTREGUE COM  PROTEÇÃO TOPOLOGIA ESTRUT - LANÇAMENTO "/>
    <m/>
    <s v="SIM"/>
    <s v="ATIVO"/>
    <s v="REDE OK"/>
    <s v="ATIVO"/>
    <s v="ICOMON SP"/>
    <s v="-"/>
    <s v="-"/>
    <x v="1"/>
    <s v="NA"/>
    <s v="NA"/>
    <x v="0"/>
    <d v="2025-11-14T00:00:00"/>
    <n v="0"/>
    <m/>
    <s v="VALIDAR RÁDIO BRUNO"/>
    <m/>
    <m/>
    <s v="N/A"/>
    <d v="2024-10-11T00:00:00"/>
    <d v="2024-10-17T00:00:00"/>
    <s v="-"/>
    <s v="AGENDADO PARA 18/10 08:00"/>
    <s v="CONSTRUÍDO"/>
    <s v="O&amp;M"/>
    <s v="CONSTRUÍDO"/>
    <n v="0"/>
    <m/>
  </r>
  <r>
    <s v="MGRBC"/>
    <s v="NA"/>
    <s v="CANCELADO"/>
    <s v="CANCELADO"/>
    <s v="CANCELADO"/>
    <s v="CANCELADO"/>
    <s v="CANCELADO"/>
    <s v="NA"/>
    <s v="NA"/>
    <s v="NA"/>
    <s v="MGJRB-MGRBC-MGJRB"/>
    <x v="0"/>
    <s v="MGJFG"/>
    <s v="MGJRB"/>
    <s v="-"/>
    <s v="JUIZ DE FORA_2025"/>
    <x v="0"/>
    <s v="13/JUN - Gustavo Rosa: Estes sites de Juiz de Fora estão na esteira do L&amp;O (Desmobilização). "/>
    <s v="-"/>
    <s v="NÃO"/>
    <s v="CANCELADO"/>
    <s v="CANCELADO"/>
    <s v="CANCELADO"/>
    <s v="DEFINIR"/>
    <s v="-"/>
    <s v="-"/>
    <x v="0"/>
    <s v="NA"/>
    <s v="NA"/>
    <x v="5"/>
    <m/>
    <m/>
    <m/>
    <m/>
    <m/>
    <m/>
    <s v="N/A"/>
    <d v="2025-09-30T00:00:00"/>
    <d v="2025-09-30T00:00:00"/>
    <m/>
    <m/>
    <m/>
    <m/>
    <s v="500K"/>
    <s v="NÃO LOC"/>
    <s v="HL5G_2025MGRBC"/>
  </r>
  <r>
    <s v="MGHHF"/>
    <s v="M2025EST_MGHHF_01"/>
    <s v="ATIVO"/>
    <s v="SIM"/>
    <s v="REDE OK"/>
    <s v="ATIVO"/>
    <d v="2025-10-09T00:00:00"/>
    <d v="2025-10-14T00:00:00"/>
    <s v="NA"/>
    <s v="NA"/>
    <s v="MGCTP-MGHHF-MGCTP"/>
    <x v="0"/>
    <s v="MGCTP"/>
    <s v="MGCTP"/>
    <s v="-"/>
    <s v="JUIZ DE FORA_2025"/>
    <x v="0"/>
    <s v="OK! Falta migrar! Depende de MGCTP"/>
    <m/>
    <s v="NÃO"/>
    <s v="ATIVO"/>
    <s v="REDE OK"/>
    <s v="ATIVO"/>
    <s v="NORT"/>
    <s v="-"/>
    <s v="-"/>
    <x v="0"/>
    <n v="591982"/>
    <s v="Empreiteira"/>
    <x v="0"/>
    <m/>
    <m/>
    <m/>
    <m/>
    <m/>
    <m/>
    <s v="N/A"/>
    <s v="REDE OK"/>
    <s v="ATIVO"/>
    <m/>
    <m/>
    <m/>
    <m/>
    <s v="500K"/>
    <s v="NÃO LOC"/>
    <s v="HL5G_2025MGHHF"/>
  </r>
  <r>
    <s v="MGJXN"/>
    <s v="M2024_MGJXN_01"/>
    <s v="ATIVO"/>
    <s v="SIM"/>
    <s v="REDE OK"/>
    <s v="ATIVO"/>
    <s v="-"/>
    <s v="-"/>
    <s v="NA"/>
    <s v="NA"/>
    <s v="MGCTP-MGJXN-MGCTP"/>
    <x v="0"/>
    <s v="MGCTP"/>
    <s v="MGCTP"/>
    <s v="-"/>
    <s v="JUIZ DE FORA_2025"/>
    <x v="0"/>
    <s v="18/07/2025 - Arthur: ativo no estruturante de 2024, não recebemos ID metro 2025, então não teremos como revalidar Ids."/>
    <s v="-"/>
    <s v="NÃO"/>
    <s v="CANCELADO"/>
    <s v="REDE OK"/>
    <s v="ATIVO"/>
    <s v="NA"/>
    <s v="-"/>
    <s v="-"/>
    <x v="0"/>
    <s v="CRIAR ID"/>
    <s v="Empreiteira"/>
    <x v="0"/>
    <m/>
    <m/>
    <m/>
    <m/>
    <m/>
    <m/>
    <s v="N/A"/>
    <d v="2025-09-30T00:00:00"/>
    <d v="2025-09-30T00:00:00"/>
    <m/>
    <m/>
    <m/>
    <m/>
    <s v="500K"/>
    <s v="NÃO LOC"/>
    <s v="HL5G_2025MGJXN"/>
  </r>
  <r>
    <s v="MGBAF"/>
    <s v="M2024EST_MGBAF_01"/>
    <s v="ATIVO PROTEÇÃO RÁDIO OK"/>
    <s v="FLAT"/>
    <s v="REDE OK"/>
    <s v="ATIVO"/>
    <d v="2024-09-27T00:00:00"/>
    <d v="2024-10-04T00:00:00"/>
    <s v="NA"/>
    <s v="NA"/>
    <s v="MGBET-MGBAF-RDBET"/>
    <x v="1"/>
    <s v="MGBET"/>
    <s v="MGBET"/>
    <s v="Ativo"/>
    <s v="BETIM"/>
    <x v="1"/>
    <s v="qua 11/06/2025 17:28 - Gabriel: para proteção da 2° alça será necessário: IMPLANTAR 10 POSTES + ROÇADA _x000a__x000a_REDE ENTREGUE CONFORME TOPOLOGIA ESTRUTURANTE"/>
    <m/>
    <s v="NÃO"/>
    <s v="ATIVO"/>
    <s v="REDE OK"/>
    <s v="ATIVO"/>
    <s v="TELEMONT MG"/>
    <s v="-"/>
    <s v="-"/>
    <x v="1"/>
    <n v="512252"/>
    <s v="Regional"/>
    <x v="0"/>
    <d v="2025-11-14T00:00:00"/>
    <n v="0"/>
    <n v="0"/>
    <s v="VALIDAR RÁDIO BRUNO"/>
    <m/>
    <m/>
    <s v="N/A"/>
    <s v="REDE OK"/>
    <d v="2024-10-04T00:00:00"/>
    <s v="-"/>
    <m/>
    <s v="CONSTRUÍDO"/>
    <s v="O&amp;M"/>
    <s v="CONSTRUÍDO"/>
    <n v="0"/>
    <m/>
  </r>
  <r>
    <s v="MGJOQ"/>
    <s v="M2024EST_MGJOQ_01"/>
    <s v="ATIVO"/>
    <s v="SIM"/>
    <s v="REDE OK"/>
    <s v="ATIVO"/>
    <s v="-"/>
    <s v="-"/>
    <s v="NA"/>
    <s v="NA"/>
    <s v="MGIVA-MGJOQ-MGIVA"/>
    <x v="0"/>
    <s v="MGIVA"/>
    <s v="MGIVA"/>
    <s v="-"/>
    <s v="JUIZ DE FORA_2025"/>
    <x v="0"/>
    <s v="18/07/2025 - Arthur: ativo no estruturante de 2024, não recebemos ID metro 2025, então não teremos como revalidar Ids."/>
    <s v="-"/>
    <s v="NÃO"/>
    <s v="CANCELADO"/>
    <s v="REDE OK"/>
    <s v="ATIVO"/>
    <s v="NA"/>
    <s v="-"/>
    <s v="-"/>
    <x v="0"/>
    <s v="CRIAR ID"/>
    <s v="Empreiteira"/>
    <x v="0"/>
    <m/>
    <m/>
    <m/>
    <m/>
    <m/>
    <m/>
    <s v="N/A"/>
    <d v="2025-09-30T00:00:00"/>
    <d v="2025-09-30T00:00:00"/>
    <m/>
    <m/>
    <m/>
    <m/>
    <s v="500K"/>
    <s v="NÃO LOC"/>
    <s v="HL5G_2025MGJOQ"/>
  </r>
  <r>
    <s v="MGBLH"/>
    <s v="M2023_MGBLH_01"/>
    <s v="ATIVO PEND. RÁDIO"/>
    <s v="FLAT"/>
    <s v="REDE OK"/>
    <s v="ATIVO"/>
    <d v="2024-06-28T00:00:00"/>
    <d v="2024-06-30T00:00:00"/>
    <s v="NA"/>
    <s v="NA"/>
    <s v="MGBPC-MGBLH-RD"/>
    <x v="1"/>
    <s v="MGBPC"/>
    <s v="MGBPC"/>
    <s v="Ativo"/>
    <s v="BELO HORIZONTE"/>
    <x v="1"/>
    <s v="ATIVO COM  PROTEÇÃO TOPOLOGIA ESTRUT - LANÇAMENTO"/>
    <m/>
    <s v="SIM"/>
    <s v="ATIVO"/>
    <s v="REDE OK"/>
    <s v="ATIVO"/>
    <s v="MOP"/>
    <s v="-"/>
    <s v="-"/>
    <x v="1"/>
    <s v="MOIN"/>
    <s v="NA"/>
    <x v="0"/>
    <d v="2025-11-14T00:00:00"/>
    <n v="0"/>
    <n v="0"/>
    <s v="VALIDAR RÁDIO BRUNO"/>
    <m/>
    <m/>
    <s v="N/A"/>
    <s v="REDE OK"/>
    <s v="ATIVO"/>
    <s v="-"/>
    <m/>
    <s v="CONSTRUÍDO"/>
    <s v="O&amp;M"/>
    <s v="CONSTRUÍDO"/>
    <n v="0"/>
    <m/>
  </r>
  <r>
    <s v="MGJTL"/>
    <s v="M2024EST_MGJTL_01"/>
    <s v="ATIVO"/>
    <s v="SIM"/>
    <s v="REDE OK"/>
    <s v="ATIVO"/>
    <s v="-"/>
    <s v="-"/>
    <s v="NA"/>
    <s v="NA"/>
    <s v="MGJFG-MGJTL-MGJFG"/>
    <x v="0"/>
    <s v="MGJFG"/>
    <s v="MGJFG"/>
    <s v="-"/>
    <s v="JUIZ DE FORA_2025"/>
    <x v="0"/>
    <s v="18/07/2025 - Arthur: ativo no estruturante de 2024, não recebemos ID metro 2025, então não teremos como revalidar Ids."/>
    <s v="-"/>
    <s v="NÃO"/>
    <s v="CANCELADO"/>
    <s v="REDE OK"/>
    <s v="ATIVO"/>
    <s v="NA"/>
    <s v="-"/>
    <s v="-"/>
    <x v="0"/>
    <s v="CRIAR ID"/>
    <s v="Empreiteira"/>
    <x v="0"/>
    <m/>
    <m/>
    <m/>
    <m/>
    <m/>
    <m/>
    <s v="N/A"/>
    <d v="2025-09-30T00:00:00"/>
    <d v="2025-09-30T00:00:00"/>
    <m/>
    <m/>
    <m/>
    <m/>
    <s v="500K"/>
    <s v="NÃO LOC"/>
    <s v="HL5G_2025MGJTL"/>
  </r>
  <r>
    <s v="MGDQS"/>
    <s v="M2023_MGDQS_01"/>
    <s v="ATIVO PEND. RÁDIO"/>
    <s v="FLAT"/>
    <s v="REDE OK"/>
    <s v="ATIVO"/>
    <d v="2024-08-14T00:00:00"/>
    <d v="2024-09-11T00:00:00"/>
    <s v="NA"/>
    <s v="NA"/>
    <s v="MGELI-MGDQS--RD"/>
    <x v="1"/>
    <s v="MGSLA"/>
    <s v="MGELI"/>
    <s v="Ativo"/>
    <s v="SANTA LUZIA"/>
    <x v="1"/>
    <s v="REDE ENTREGUE CONFORME TOPOLOGIA ESTRUTURANTE"/>
    <m/>
    <s v="NÃO"/>
    <s v="ATIVO"/>
    <s v="REDE OK"/>
    <s v="ATIVO"/>
    <s v="TELEMONT MG"/>
    <s v="-"/>
    <s v="-"/>
    <x v="1"/>
    <n v="538643"/>
    <s v="Aprovado HQ"/>
    <x v="0"/>
    <d v="2025-11-14T00:00:00"/>
    <n v="0"/>
    <m/>
    <s v="VALIDAR RÁDIO BRUNO"/>
    <m/>
    <m/>
    <s v="N/A"/>
    <s v="REDE OK"/>
    <s v="ATIVO"/>
    <s v="-"/>
    <m/>
    <s v="CONSTRUÍDO"/>
    <s v="O&amp;M"/>
    <s v="CONSTRUÍDO"/>
    <n v="0"/>
    <m/>
  </r>
  <r>
    <s v="MGJIG"/>
    <s v="M2025EST_MGJIG_01"/>
    <s v="ATIVO"/>
    <s v="SIM"/>
    <s v="REDE OK"/>
    <s v="ATIVO"/>
    <s v="-"/>
    <s v="-"/>
    <s v="NA"/>
    <s v="NA"/>
    <s v="MGJFO-MGJIG-MGJJD-MGJFO"/>
    <x v="0"/>
    <s v="MGIVA"/>
    <s v="MGJFO"/>
    <s v="-"/>
    <s v="JUIZ DE FORA_2025"/>
    <x v="0"/>
    <s v="ENTREGUE NO ID METRO 2024"/>
    <m/>
    <s v="NÃO"/>
    <s v="CANCELADO"/>
    <s v="REDE OK"/>
    <s v="ATIVO"/>
    <s v="DEFINIR"/>
    <s v="-"/>
    <s v="-"/>
    <x v="0"/>
    <s v="NA"/>
    <s v="NA"/>
    <x v="0"/>
    <m/>
    <m/>
    <m/>
    <m/>
    <m/>
    <m/>
    <s v="N/A"/>
    <d v="2025-09-30T00:00:00"/>
    <d v="2025-09-30T00:00:00"/>
    <m/>
    <m/>
    <m/>
    <m/>
    <s v="500K"/>
    <s v="NÃO LOC"/>
    <s v="HL5G_2025MGJIG"/>
  </r>
  <r>
    <s v="MGESA"/>
    <s v="M2024EST_MGESA_01"/>
    <s v="ATIVO PEND. GPS"/>
    <s v="FLAT"/>
    <s v="REDE OK"/>
    <s v="ATIVO"/>
    <d v="2024-05-01T00:00:00"/>
    <d v="2024-05-01T00:00:00"/>
    <s v="NA"/>
    <s v="NA"/>
    <s v="MGFEN-MGESA-RD"/>
    <x v="1"/>
    <s v="MGSAG"/>
    <s v="MGFEN"/>
    <s v="Ativo HL4 / Falta HL5D"/>
    <s v="BELO HORIZONTE"/>
    <x v="1"/>
    <s v="ATIVO TOPOLOGIA ESTRUT - CFO + ROLLOUT"/>
    <m/>
    <s v="NÃO"/>
    <s v="ATIVO"/>
    <s v="REDE OK"/>
    <s v="ATIVO"/>
    <s v="TELEMONT MG"/>
    <s v="-"/>
    <s v="-"/>
    <x v="1"/>
    <n v="512324"/>
    <s v="Empreiteira"/>
    <x v="0"/>
    <d v="2025-11-14T00:00:00"/>
    <n v="0"/>
    <m/>
    <s v="VALIDAR RÁDIO BRUNO"/>
    <m/>
    <m/>
    <s v="N/A"/>
    <s v="REDE OK"/>
    <s v="ATIVO"/>
    <s v="-"/>
    <m/>
    <s v="CONSTRUÍDO"/>
    <s v="O&amp;M"/>
    <s v="CONSTRUÍDO"/>
    <n v="0"/>
    <m/>
  </r>
  <r>
    <s v="MGGBB"/>
    <s v="NA"/>
    <s v="CANCELADO"/>
    <s v="SIM"/>
    <s v="CANCELADO"/>
    <s v="CANCELADO"/>
    <s v="CANCELADO"/>
    <s v="NA"/>
    <s v="NA"/>
    <s v="NA"/>
    <s v="MGV01-MGGBB-MGV01"/>
    <x v="0"/>
    <s v="MGSDE"/>
    <s v="MGV01"/>
    <s v="-"/>
    <s v="JUIZ DE FORA_2025"/>
    <x v="0"/>
    <s v="Gustavo Rosa: MGGBB foi substituído pelo MGGBU"/>
    <s v="-"/>
    <s v="NÃO"/>
    <s v="CANCELADO"/>
    <s v="CANCELADO"/>
    <s v="CANCELADO"/>
    <s v="DEFINIR"/>
    <s v="-"/>
    <s v="-"/>
    <x v="0"/>
    <s v="NA"/>
    <s v="NA"/>
    <x v="5"/>
    <m/>
    <m/>
    <m/>
    <m/>
    <m/>
    <m/>
    <s v="N/A"/>
    <d v="2025-09-30T00:00:00"/>
    <d v="2025-09-30T00:00:00"/>
    <m/>
    <m/>
    <m/>
    <m/>
    <s v="500K"/>
    <s v="NÃO LOC"/>
    <s v="HL5G_2025MGGBB"/>
  </r>
  <r>
    <s v="MGGBD"/>
    <s v="M2024EST_MGGBD_01"/>
    <s v="CANCELADO"/>
    <s v="CANCELADO"/>
    <s v="CANCELADO"/>
    <s v="CANCELADO"/>
    <s v="CANCELADO"/>
    <s v="-"/>
    <s v="NA"/>
    <s v="NA"/>
    <s v="MGV01-MGGBD-MGV01"/>
    <x v="0"/>
    <s v="MGSDE"/>
    <s v="MGV01"/>
    <s v="-"/>
    <s v="JUIZ DE FORA_2025"/>
    <x v="0"/>
    <s v="20/02/2025 - Gabriel Teams: o Site GBD está como cancelado no Science e não tem nada na PMTS sobre ele, falei com o Mattheus: o Mattheus disse que realmente está cancelado e provavelmente foi remanejado."/>
    <s v="-"/>
    <s v="NÃO"/>
    <s v="CANCELADO"/>
    <s v="CANCELADO"/>
    <s v="CANCELADO"/>
    <s v="DEFINIR"/>
    <s v="-"/>
    <s v="-"/>
    <x v="0"/>
    <s v="CRIAR ID"/>
    <s v="Empreiteira"/>
    <x v="5"/>
    <m/>
    <m/>
    <m/>
    <m/>
    <m/>
    <m/>
    <s v="N/A"/>
    <d v="2025-09-30T00:00:00"/>
    <d v="2025-09-30T00:00:00"/>
    <m/>
    <m/>
    <s v="CANCELADO"/>
    <m/>
    <s v="500K"/>
    <s v="NÃO LOC"/>
    <s v="HL5G_2025MGGBD"/>
  </r>
  <r>
    <s v="MGJJD"/>
    <s v="M2025EST_MGJJD_01"/>
    <s v="ATIVO"/>
    <s v="SIM"/>
    <s v="REDE OK"/>
    <s v="ATIVO"/>
    <s v="-"/>
    <s v="-"/>
    <s v="NA"/>
    <s v="NA"/>
    <s v="MGJFO-MGJIG-MGJJD-MGJFO"/>
    <x v="0"/>
    <s v="MGIVA"/>
    <s v="MGJFO"/>
    <s v="-"/>
    <s v="JUIZ DE FORA_2025"/>
    <x v="0"/>
    <s v="18/07/2025 - Arthur: CONSTRUÍDO EM 2024 NA MESMA TOPOLOGIA E HIERARQUIA 2025_x000a_SEM SOLUÇÃO OU RD"/>
    <s v="-"/>
    <s v="NÃO"/>
    <s v="CANCELADO"/>
    <s v="REDE OK"/>
    <s v="ATIVO"/>
    <s v="DEFINIR"/>
    <s v="-"/>
    <s v="-"/>
    <x v="0"/>
    <s v="NA"/>
    <s v="NA"/>
    <x v="0"/>
    <m/>
    <m/>
    <m/>
    <m/>
    <m/>
    <m/>
    <s v="N/A"/>
    <d v="2025-09-30T00:00:00"/>
    <d v="2025-09-30T00:00:00"/>
    <m/>
    <m/>
    <m/>
    <m/>
    <s v="500K"/>
    <s v="NÃO LOC"/>
    <s v="HL5G_2025MGJJD"/>
  </r>
  <r>
    <s v="MGCFS"/>
    <s v="M2024EST_MGCFS_01"/>
    <s v="ATIVO PEND. RÁDIO"/>
    <s v="FLAT"/>
    <s v="REDE OK"/>
    <s v="ATIVO"/>
    <d v="2024-09-06T00:00:00"/>
    <d v="2024-10-02T00:00:00"/>
    <s v="NA"/>
    <s v="NA"/>
    <s v="MGBET-MGCFS+RD"/>
    <x v="1"/>
    <s v="MGBET"/>
    <s v="MGBET"/>
    <s v="Ativo"/>
    <s v="BETIM"/>
    <x v="1"/>
    <s v="sex 01/08/2025 16:51 - Gustavo Rosa: @William Carvalho Da Cruz, boa tarde._x000a_Segue abaixo a tabela com os Id’s que devemos seguir com proteção assimétrica | RD Existente, qq dúvida entre em contato."/>
    <m/>
    <s v="NÃO"/>
    <s v="ATIVO"/>
    <s v="REDE OK"/>
    <s v="ATIVO"/>
    <s v="TELEMONT MG"/>
    <s v="-"/>
    <s v="-"/>
    <x v="1"/>
    <n v="512269"/>
    <s v="Regional"/>
    <x v="0"/>
    <d v="2025-11-14T00:00:00"/>
    <n v="0"/>
    <n v="0"/>
    <s v="VALIDAR RÁDIO BRUNO"/>
    <m/>
    <m/>
    <s v="N/A"/>
    <s v="REDE OK"/>
    <d v="2024-10-02T00:00:00"/>
    <s v="-"/>
    <m/>
    <s v="CONSTRUÍDO"/>
    <s v="O&amp;M"/>
    <s v="CONSTRUÍDO"/>
    <n v="0"/>
    <m/>
  </r>
  <r>
    <s v="MGJSC"/>
    <s v="M2025EST_MGJSC_01"/>
    <s v="ATIVO"/>
    <s v="SIM"/>
    <s v="REDE OK"/>
    <s v="ATIVO"/>
    <s v="-"/>
    <s v="-"/>
    <s v="NA"/>
    <s v="NA"/>
    <s v="MGJFO-MGJSC-MGJFO"/>
    <x v="0"/>
    <s v="MGIVA"/>
    <s v="MGJFO"/>
    <s v="-"/>
    <s v="JUIZ DE FORA"/>
    <x v="6"/>
    <s v="18/07/2025 - Arthur: CONSTRUÍDO EM 2024 NA MESMA TOPOLOGIA E HIERARQUIA 2025_x000a_SEM SOLUÇÃO OU RD"/>
    <s v="-"/>
    <s v="NÃO"/>
    <s v="CANCELADO"/>
    <s v="REDE OK"/>
    <s v="ATIVO"/>
    <s v="DEFINIR"/>
    <s v="-"/>
    <s v="-"/>
    <x v="1"/>
    <s v="NA"/>
    <s v="NA"/>
    <x v="3"/>
    <m/>
    <m/>
    <m/>
    <m/>
    <m/>
    <m/>
    <s v="N/A"/>
    <d v="2025-09-30T00:00:00"/>
    <d v="2025-09-30T00:00:00"/>
    <m/>
    <m/>
    <m/>
    <m/>
    <s v="500K"/>
    <s v="NÃO LOC"/>
    <s v="HL5G_2024MGJSC"/>
  </r>
  <r>
    <s v="MGCMS"/>
    <s v="M2024EST_MGCMS_01"/>
    <s v="ATIVO PROTEÇÃO RÁDIO OK"/>
    <s v="FLAT"/>
    <s v="REDE OK"/>
    <s v="ATIVO"/>
    <d v="2024-09-09T00:00:00"/>
    <d v="2024-09-17T00:00:00"/>
    <s v="NA"/>
    <s v="NA"/>
    <s v="MGBET-MGCMS+RDBAF(RDBET)"/>
    <x v="1"/>
    <s v="MGBET"/>
    <s v="MGBET"/>
    <s v="Ativo"/>
    <s v="BETIM"/>
    <x v="1"/>
    <s v="sex 01/08/2025 16:51 - Gustavo Rosa: @William Carvalho Da Cruz, boa tarde._x000a_Segue abaixo a tabela com os Id’s que devemos seguir com proteção assimétrica | RD Existente, qq dúvida entre em contato._x000a__x000a_qua 11/06/2025 17:28 - Gabriel: para proteção da 2° alça será necessário: IMPLANTAR 10 POSTES + ROÇADA _x000a__x000a_REDE ENTREGUE CONFORME TOPOLOGIA ESTRUTURANTE"/>
    <m/>
    <s v="NÃO"/>
    <s v="ATIVO"/>
    <s v="REDE OK"/>
    <s v="ATIVO"/>
    <s v="TELEMONT MG"/>
    <s v="-"/>
    <s v="-"/>
    <x v="1"/>
    <n v="512273"/>
    <s v="Regional"/>
    <x v="0"/>
    <d v="2025-11-14T00:00:00"/>
    <n v="0"/>
    <n v="0"/>
    <s v="VALIDAR RÁDIO BRUNO"/>
    <m/>
    <m/>
    <s v="N/A"/>
    <s v="REDE OK"/>
    <s v="ATIVO"/>
    <s v="-"/>
    <m/>
    <s v="CONSTRUÍDO"/>
    <s v="O&amp;M"/>
    <s v="CONSTRUÍDO"/>
    <n v="0"/>
    <m/>
  </r>
  <r>
    <s v="MGJFB"/>
    <s v="M2025EST_MGJFB_01"/>
    <s v="ATIVO"/>
    <s v="SIM"/>
    <s v="REDE OK"/>
    <s v="ATIVO"/>
    <d v="2025-09-11T00:00:00"/>
    <s v="-"/>
    <s v="NA"/>
    <s v="NA"/>
    <s v="MGCTP-MGJFB-MGCTP-RD"/>
    <x v="4"/>
    <s v="MGCTP"/>
    <s v="MGJFB"/>
    <s v="-"/>
    <s v="JUIZ DE FORA_2025"/>
    <x v="0"/>
    <m/>
    <s v="02/12/2025 - site migrado com o Vander.  14/11/25 - As duas alças apresentou defeito, acionado reparo por emai; 12/09/25 - Depende de ativar CTP-HL4"/>
    <s v="NÃO"/>
    <s v="ATIVAÇÃO"/>
    <s v="REDE OK"/>
    <s v="ATIVO"/>
    <s v="NORT"/>
    <s v="-"/>
    <s v="-"/>
    <x v="0"/>
    <n v="597377"/>
    <s v="Regional"/>
    <x v="0"/>
    <m/>
    <m/>
    <m/>
    <m/>
    <m/>
    <m/>
    <s v="N/A"/>
    <s v="REDE OK"/>
    <s v="ATIVO"/>
    <m/>
    <m/>
    <s v="VALIDAÇÃO DE DRAFT (DENTRO DO CUSTO)"/>
    <m/>
    <s v="500K"/>
    <s v="NÃO LOC"/>
    <s v="HL5D_2025MGJFB"/>
  </r>
  <r>
    <s v="MGJBD"/>
    <s v="M2025EST_MGJBD_01"/>
    <s v="ATIVO"/>
    <s v="SIM"/>
    <s v="REDE OK"/>
    <s v="ATIVO"/>
    <d v="2025-02-28T00:00:00"/>
    <s v="-"/>
    <s v="NA"/>
    <s v="NA"/>
    <s v="MGJAU-MGJBD-MGJAU"/>
    <x v="0"/>
    <s v="MGCTP"/>
    <s v="MGJAU"/>
    <s v="-"/>
    <s v="JUIZ DE FORA_2025"/>
    <x v="0"/>
    <s v="CONSTRUÍDO EM 2024 NA MESMA TOPOLOGIA E HIERARQUIA 2025"/>
    <s v="13/01/2026 - Conforme informação Ricardo Breda : &quot;Reparo concluído&quot; - ALTERADO STATUS PARA ATIVO_x000a_26/11/25 - Usaram as posições de fibras que estavam reservadas em JAU, acionado reparo por email; 14/11/25 - Depende repar as fibras para ativar o concentrador JAU; 21/07/25 - Depende de ativar CTP-HL4  e JAU-HL5D"/>
    <s v="NÃO"/>
    <s v="REPARO FO"/>
    <s v="REDE OK"/>
    <s v="ATIVO"/>
    <s v="TELEMONT MG"/>
    <s v="-"/>
    <s v="-"/>
    <x v="0"/>
    <n v="509264"/>
    <s v="Regional"/>
    <x v="0"/>
    <m/>
    <m/>
    <m/>
    <m/>
    <m/>
    <m/>
    <s v="CONSTRUÍDO"/>
    <d v="2025-09-30T00:00:00"/>
    <d v="2025-09-30T00:00:00"/>
    <m/>
    <m/>
    <m/>
    <m/>
    <s v="500K"/>
    <s v="NÃO LOC"/>
    <s v="HL5G_2025MGJBD"/>
  </r>
  <r>
    <s v="MGJPA"/>
    <s v="M2025EST_MGJPA_01"/>
    <s v="ATIVO"/>
    <s v="SIM"/>
    <s v="REDE OK"/>
    <s v="ATIVO"/>
    <d v="2025-10-07T00:00:00"/>
    <d v="2025-11-29T00:00:00"/>
    <s v="NA"/>
    <s v="NA"/>
    <s v="MGJFB-MGJPA-MGJFB"/>
    <x v="0"/>
    <s v="MGCTP"/>
    <s v="MGJFB"/>
    <s v="-"/>
    <s v="JUIZ DE FORA_2025"/>
    <x v="0"/>
    <s v="sex 14/11/2025 14:39 - William: reparo"/>
    <m/>
    <s v="NÃO"/>
    <s v="ATIVO"/>
    <s v="REDE OK"/>
    <s v="ATIVO"/>
    <s v="NORT"/>
    <s v="-"/>
    <s v="-"/>
    <x v="0"/>
    <n v="591983"/>
    <s v="Empreiteira"/>
    <x v="0"/>
    <m/>
    <m/>
    <m/>
    <m/>
    <m/>
    <m/>
    <s v="N/A"/>
    <s v="REDE OK"/>
    <s v="ATIVO"/>
    <m/>
    <m/>
    <s v="APROVAÇÃO DE DRAFT"/>
    <m/>
    <s v="500K"/>
    <s v="NÃO LOC"/>
    <s v="HL5G_2025MGJPA"/>
  </r>
  <r>
    <s v="MGMEO"/>
    <s v="NA"/>
    <s v="CANCELADO"/>
    <s v="CANCELADO"/>
    <s v="CANCELADO"/>
    <s v="CANCELADO"/>
    <s v="CANCELADO"/>
    <s v="NA"/>
    <s v="NA"/>
    <s v="NA"/>
    <s v="MGV01-MGMEO-MGJRE-MGV01"/>
    <x v="0"/>
    <s v="MGSDE"/>
    <s v="MGV01"/>
    <s v="-"/>
    <s v="JUIZ DE FORA_2025"/>
    <x v="0"/>
    <s v="Gustavo Rosa: MGMEO foi substituído pelo MGJZM."/>
    <s v="-"/>
    <s v="NÃO"/>
    <s v="CANCELADO"/>
    <s v="CANCELADO"/>
    <s v="CANCELADO"/>
    <s v="DEFINIR"/>
    <s v="-"/>
    <s v="-"/>
    <x v="0"/>
    <s v="NA"/>
    <s v="NA"/>
    <x v="5"/>
    <m/>
    <m/>
    <m/>
    <m/>
    <m/>
    <m/>
    <s v="N/A"/>
    <d v="2025-09-30T00:00:00"/>
    <d v="2025-09-30T00:00:00"/>
    <m/>
    <m/>
    <m/>
    <m/>
    <s v="500K"/>
    <s v="NÃO LOC"/>
    <s v="HL5G_2025MGMEO"/>
  </r>
  <r>
    <s v="MGJFK"/>
    <s v="M2025EST_MGJFK_01"/>
    <s v="ATIVO"/>
    <s v="SIM"/>
    <s v="REDE OK"/>
    <s v="ATIVO"/>
    <d v="2025-09-17T00:00:00"/>
    <d v="2025-10-29T00:00:00"/>
    <s v="NA"/>
    <s v="NA"/>
    <s v="MGJFQ-MGJFK-MGJFQ"/>
    <x v="0"/>
    <s v="MGI04"/>
    <s v="MGJFQ"/>
    <s v="-"/>
    <s v="JUIZ DE FORA_2025"/>
    <x v="0"/>
    <m/>
    <m/>
    <s v="NÃO"/>
    <s v="ATIVO"/>
    <s v="REDE OK"/>
    <s v="ATIVO"/>
    <s v="NORT"/>
    <s v="-"/>
    <s v="-"/>
    <x v="0"/>
    <n v="591984"/>
    <s v="Empreiteira"/>
    <x v="0"/>
    <m/>
    <m/>
    <m/>
    <m/>
    <m/>
    <m/>
    <s v="N/A"/>
    <s v="REDE OK"/>
    <s v="ATIVO"/>
    <m/>
    <m/>
    <m/>
    <m/>
    <s v="500K"/>
    <s v="NÃO LOC"/>
    <s v="HL5G_2025MGJFK"/>
  </r>
  <r>
    <s v="MGMHL"/>
    <s v="M2024EST_MGMHL_01"/>
    <s v="ATIVO"/>
    <s v="NÃO"/>
    <s v="REDE OK"/>
    <s v="ATIVO"/>
    <d v="2025-11-24T00:00:00"/>
    <s v="-"/>
    <s v="NA"/>
    <s v="NA"/>
    <s v="MGV01-MGMHL-MGRBR-MGV01"/>
    <x v="0"/>
    <s v="MGSDE"/>
    <s v="MGV01"/>
    <s v="-"/>
    <s v="JUIZ DE FORA_2025"/>
    <x v="0"/>
    <s v="05/11/2025 - Jonathan: estou sem material para executar essa obra. Principalmente cx de emenda."/>
    <s v="12/1/2025 - Site virada a topologia com o Vander"/>
    <s v="NÃO"/>
    <s v="ATIVO"/>
    <s v="REDE OK"/>
    <s v="ATIVO"/>
    <s v="NORT"/>
    <s v="-"/>
    <s v="-"/>
    <x v="0"/>
    <n v="591979"/>
    <s v="Empreiteira"/>
    <x v="0"/>
    <m/>
    <m/>
    <m/>
    <m/>
    <m/>
    <m/>
    <s v="N/A"/>
    <s v="REDE OK"/>
    <s v="ATIVO"/>
    <m/>
    <m/>
    <m/>
    <m/>
    <s v="500K"/>
    <s v="NÃO LOC"/>
    <s v="HL5G_2025MGMHL"/>
  </r>
  <r>
    <s v="MGRBR"/>
    <s v="M2024EST_MGRBR_01"/>
    <s v="ATIVO"/>
    <s v="NÃO"/>
    <s v="REDE OK"/>
    <s v="ATIVO"/>
    <d v="2025-11-24T00:00:00"/>
    <s v="-"/>
    <s v="NA"/>
    <s v="NA"/>
    <s v="MGV01-MGMHL-MGRBR-MGV01"/>
    <x v="0"/>
    <s v="MGSDE"/>
    <s v="MGV01"/>
    <s v="-"/>
    <s v="JUIZ DE FORA_2025"/>
    <x v="0"/>
    <s v="05/11/2025 - Jonathan: estou sem material para executar essa obra. Principalmente cx de emenda."/>
    <s v="12/1/2025 - Site virada a topologia com o Vander"/>
    <s v="NÃO"/>
    <s v="ATIVO"/>
    <s v="REDE OK"/>
    <s v="ATIVO"/>
    <s v="NORT"/>
    <s v="-"/>
    <s v="-"/>
    <x v="0"/>
    <n v="591979"/>
    <s v="Empreiteira"/>
    <x v="0"/>
    <m/>
    <m/>
    <m/>
    <m/>
    <m/>
    <m/>
    <s v="N/A"/>
    <s v="REDE OK"/>
    <s v="ATIVO"/>
    <m/>
    <m/>
    <m/>
    <m/>
    <s v="500K"/>
    <s v="NÃO LOC"/>
    <s v="HL5G_2025MGRBR"/>
  </r>
  <r>
    <s v="MGWCV"/>
    <s v="NA"/>
    <s v="ATIVO - FLAT SMALLCELL"/>
    <s v="FLAT - SMALLCELL"/>
    <s v="REDE OK"/>
    <s v="ATIVO"/>
    <s v="-"/>
    <s v="-"/>
    <s v="NA"/>
    <s v="NA"/>
    <s v="MGV01-MGWCV (SMALL)"/>
    <x v="0"/>
    <s v="MGSDE"/>
    <s v="MGV01"/>
    <s v="-"/>
    <s v="JUIZ DE FORA_2025"/>
    <x v="0"/>
    <s v="Gustavo Rosa: Ainda no estruturante de Juiz de Fora. Vou cancelar estas small's. Já existe obra de 2024 com a mesma solução."/>
    <s v="-"/>
    <s v="NÃO"/>
    <s v="ATIVO"/>
    <s v="REDE OK"/>
    <s v="ATIVO"/>
    <s v="DEFINIR"/>
    <s v="-"/>
    <s v="-"/>
    <x v="0"/>
    <s v="NA"/>
    <s v="NA"/>
    <x v="0"/>
    <s v="NA"/>
    <m/>
    <m/>
    <s v="SMALLCELL"/>
    <m/>
    <m/>
    <s v="CONSTRUÍDO"/>
    <d v="2025-09-30T00:00:00"/>
    <d v="2025-09-30T00:00:00"/>
    <m/>
    <m/>
    <m/>
    <m/>
    <s v="500K"/>
    <s v="NÃO LOC"/>
    <s v="HL5G_2025MGWCV"/>
  </r>
  <r>
    <s v="MGWSJ"/>
    <s v="NA"/>
    <s v="ATIVO - FLAT SMALLCELL"/>
    <s v="FLAT - SMALLCELL"/>
    <s v="REDE OK"/>
    <s v="ATIVO"/>
    <s v="-"/>
    <s v="-"/>
    <s v="NA"/>
    <s v="NA"/>
    <s v="MGV01-MGWSJ (SMALL)"/>
    <x v="0"/>
    <s v="MGSDE"/>
    <s v="MGV01"/>
    <s v="-"/>
    <s v="JUIZ DE FORA_2025"/>
    <x v="0"/>
    <s v="Gustavo Rosa: Ainda no estruturante de Juiz de Fora. Vou cancelar estas small's. Já existe obra de 2024 com a mesma solução."/>
    <s v="-"/>
    <s v="NÃO"/>
    <s v="ATIVO"/>
    <s v="REDE OK"/>
    <s v="ATIVO"/>
    <s v="DEFINIR"/>
    <s v="-"/>
    <s v="-"/>
    <x v="0"/>
    <s v="NA"/>
    <s v="NA"/>
    <x v="0"/>
    <s v="NA"/>
    <m/>
    <m/>
    <s v="SMALLCELL"/>
    <m/>
    <m/>
    <s v="CONSTRUÍDO"/>
    <d v="2025-09-30T00:00:00"/>
    <d v="2025-09-30T00:00:00"/>
    <m/>
    <m/>
    <m/>
    <m/>
    <s v="500K"/>
    <s v="NÃO LOC"/>
    <s v="HL5G_2025MGWSJ"/>
  </r>
  <r>
    <s v="MGJEP"/>
    <s v="RADIO_23"/>
    <s v="ATIVO RÁDIO"/>
    <s v="RÁDIO"/>
    <s v="RÁDIO"/>
    <s v="RÁDIO"/>
    <s v="RADIO"/>
    <s v="RADIO"/>
    <s v="NA"/>
    <s v="RADIO"/>
    <s v="ATENDIMENTO VIA RÁDIO"/>
    <x v="0"/>
    <s v="RADIO"/>
    <s v="RADIO"/>
    <s v="-"/>
    <s v="JUIZ DE FORA_2025"/>
    <x v="0"/>
    <s v="5KM+25 POSTES;DIVIDIR CUSTO ENTRE MGJEP-MGJXX; PONTA DE REDE"/>
    <m/>
    <s v="NÃO"/>
    <s v="NA"/>
    <s v="RÁDIO"/>
    <s v="RÁDIO"/>
    <s v="NA"/>
    <s v="-"/>
    <s v="-"/>
    <x v="0"/>
    <s v="NA"/>
    <s v="NA"/>
    <x v="2"/>
    <m/>
    <m/>
    <m/>
    <s v="VALIDAR PREDECESSOR ELISANGÊLA"/>
    <m/>
    <m/>
    <s v="N/A"/>
    <s v="NA"/>
    <m/>
    <m/>
    <m/>
    <s v="RÁDIO"/>
    <s v="O&amp;M"/>
    <s v="500K"/>
    <s v="N/A"/>
    <s v="HL5G_2025MGJEP"/>
  </r>
  <r>
    <s v="MGJFM"/>
    <s v="RADIO_24"/>
    <s v="ATIVO RÁDIO"/>
    <s v="RÁDIO"/>
    <s v="RÁDIO"/>
    <s v="RÁDIO"/>
    <s v="RADIO"/>
    <s v="RADIO"/>
    <s v="NA"/>
    <s v="RADIO"/>
    <s v="ATENDIMENTO VIA RÁDIO"/>
    <x v="0"/>
    <s v="RADIO"/>
    <s v="RADIO"/>
    <s v="-"/>
    <s v="JUIZ DE FORA_2025"/>
    <x v="0"/>
    <s v="qui 02/10/2025 13:38 - Garrido: Caros, boa tarde._x000a__x000a_O site MGJFM no estruturante aprovado virou Rádio e necessitamos da correção na dptx e retirada da fila de pendência de projetos, pois ajustamos na planilha no sharepoint._x000a__x000a_@Gustavo De Carvalho Rosa e @Felipe Coutinho Xavier, peço corrigir a dptx_x000a__x000a_@Loversi Soares Junior, peço retirada da fila de projetos._x000a__x000a_8KM+20 POSTES; PONTA DE REDE"/>
    <m/>
    <s v="NÃO"/>
    <s v="NA"/>
    <s v="RÁDIO"/>
    <s v="RÁDIO"/>
    <s v="NA"/>
    <s v="-"/>
    <s v="-"/>
    <x v="0"/>
    <s v="NA"/>
    <s v="NA"/>
    <x v="2"/>
    <m/>
    <m/>
    <m/>
    <s v="VALIDAR PREDECESSOR ELISANGÊLA"/>
    <m/>
    <m/>
    <s v="N/A"/>
    <s v="NA"/>
    <m/>
    <m/>
    <m/>
    <s v="RÁDIO"/>
    <s v="O&amp;M"/>
    <s v="500K"/>
    <s v="N/A"/>
    <s v="HL5G_2025MGJFM"/>
  </r>
  <r>
    <s v="MGFIL"/>
    <s v="RADIO_25"/>
    <s v="ATIVO PEND. RÁDIO"/>
    <s v="RÁDIO"/>
    <s v="RÁDIO"/>
    <s v="RÁDIO"/>
    <s v="RADIO"/>
    <s v="RADIO"/>
    <s v="NA"/>
    <s v="RADIO"/>
    <s v="MGCTP-MGFIL- RDCTP"/>
    <x v="0"/>
    <s v="RADIO"/>
    <s v="RADIO"/>
    <s v="-"/>
    <s v="JUIZ DE FORA_2025"/>
    <x v="0"/>
    <s v="20KM + 80 POSTES DIVIDIR CUSTRO ENTRE MGFIL-MGFLG-MGUGR; PONTA DE REDE = REDE CONSTRUÍDA"/>
    <m/>
    <s v="NÃO"/>
    <s v="NA"/>
    <s v="RÁDIO"/>
    <s v="RÁDIO"/>
    <s v="NA"/>
    <s v="-"/>
    <s v="-"/>
    <x v="0"/>
    <s v="NA"/>
    <s v="NA"/>
    <x v="2"/>
    <m/>
    <m/>
    <m/>
    <s v="VALIDAR PREDECESSOR ELISANGÊLA"/>
    <m/>
    <m/>
    <s v="N/A"/>
    <s v="NA"/>
    <m/>
    <m/>
    <m/>
    <s v="RÁDIO"/>
    <s v="O&amp;M"/>
    <s v="500K"/>
    <s v="N/A"/>
    <s v="HL5G_2025MGFIL"/>
  </r>
  <r>
    <s v="MGFLG"/>
    <s v="RADIO_26"/>
    <s v="ATIVO RÁDIO"/>
    <s v="RÁDIO"/>
    <s v="RÁDIO"/>
    <s v="RÁDIO"/>
    <s v="RADIO"/>
    <s v="RADIO"/>
    <s v="NA"/>
    <s v="RADIO"/>
    <s v="ATENDIMENTO VIA RÁDIO"/>
    <x v="0"/>
    <s v="RADIO"/>
    <s v="RADIO"/>
    <s v="-"/>
    <s v="JUIZ DE FORA_2025"/>
    <x v="0"/>
    <s v="20KM + 80 POSTES DIVIDIR CUSTRO ENTRE MGFIL-MGFLG-MGUGR; PONTA DE REDE"/>
    <m/>
    <s v="NÃO"/>
    <s v="NA"/>
    <s v="RÁDIO"/>
    <s v="RÁDIO"/>
    <s v="NA"/>
    <s v="-"/>
    <s v="-"/>
    <x v="0"/>
    <s v="NA"/>
    <s v="NA"/>
    <x v="2"/>
    <m/>
    <m/>
    <m/>
    <s v="VALIDAR PREDECESSOR ELISANGÊLA"/>
    <m/>
    <m/>
    <s v="N/A"/>
    <s v="NA"/>
    <m/>
    <m/>
    <m/>
    <s v="RÁDIO"/>
    <s v="O&amp;M"/>
    <s v="500K"/>
    <s v="N/A"/>
    <s v="HL5G_2025MGFLG"/>
  </r>
  <r>
    <s v="MGJPE"/>
    <s v="RADIO_27"/>
    <s v="ATIVO RÁDIO"/>
    <s v="RÁDIO"/>
    <s v="RÁDIO"/>
    <s v="RÁDIO"/>
    <s v="RADIO"/>
    <s v="RADIO"/>
    <s v="NA"/>
    <s v="RADIO"/>
    <s v="ATENDIMENTO VIA RÁDIO"/>
    <x v="0"/>
    <s v="RADIO"/>
    <s v="RÁDIO"/>
    <s v="-"/>
    <s v="JUIZ DE FORA_2025"/>
    <x v="0"/>
    <m/>
    <m/>
    <s v="NÃO"/>
    <s v="NA"/>
    <s v="RÁDIO"/>
    <s v="RÁDIO"/>
    <s v="NA"/>
    <s v="-"/>
    <s v="-"/>
    <x v="0"/>
    <s v="NA"/>
    <s v="NA"/>
    <x v="2"/>
    <m/>
    <m/>
    <m/>
    <s v="VALIDAR PREDECESSOR ELISANGÊLA"/>
    <m/>
    <m/>
    <s v="N/A"/>
    <s v="NA"/>
    <m/>
    <m/>
    <m/>
    <s v="RÁDIO"/>
    <s v="O&amp;M"/>
    <s v="500K"/>
    <s v="N/A"/>
    <s v="HL5G_2025MGJPE"/>
  </r>
  <r>
    <s v="MGIRS"/>
    <s v="RADIO_28"/>
    <s v="ATIVO RÁDIO"/>
    <s v="RÁDIO"/>
    <s v="RÁDIO"/>
    <s v="RÁDIO"/>
    <s v="RADIO"/>
    <s v="RADIO"/>
    <s v="NA"/>
    <s v="RADIO"/>
    <s v="ATENDIMENTO VIA RÁDIO"/>
    <x v="0"/>
    <s v="RADIO"/>
    <s v="RÁDIO"/>
    <s v="-"/>
    <s v="JUIZ DE FORA_2025"/>
    <x v="0"/>
    <m/>
    <m/>
    <s v="NÃO"/>
    <s v="NA"/>
    <s v="RÁDIO"/>
    <s v="RÁDIO"/>
    <s v="NA"/>
    <s v="-"/>
    <s v="-"/>
    <x v="0"/>
    <s v="NA"/>
    <s v="NA"/>
    <x v="2"/>
    <m/>
    <m/>
    <m/>
    <s v="VALIDAR PREDECESSOR ELISANGÊLA"/>
    <m/>
    <m/>
    <s v="N/A"/>
    <s v="NA"/>
    <m/>
    <m/>
    <m/>
    <s v="RÁDIO"/>
    <s v="O&amp;M"/>
    <s v="500K"/>
    <s v="N/A"/>
    <s v="HL5G_2025MGIRS"/>
  </r>
  <r>
    <s v="MGJFV"/>
    <s v="RADIO_29"/>
    <s v="ATIVO RÁDIO"/>
    <s v="RÁDIO"/>
    <s v="RÁDIO"/>
    <s v="RÁDIO"/>
    <s v="RADIO"/>
    <s v="RADIO"/>
    <s v="NA"/>
    <s v="RADIO"/>
    <s v="ATENDIMENTO VIA RÁDIO"/>
    <x v="0"/>
    <s v="RADIO"/>
    <s v="RÁDIO"/>
    <s v="-"/>
    <s v="JUIZ DE FORA_2025"/>
    <x v="0"/>
    <m/>
    <m/>
    <s v="NÃO"/>
    <s v="NA"/>
    <s v="RÁDIO"/>
    <s v="RÁDIO"/>
    <s v="NA"/>
    <s v="-"/>
    <s v="-"/>
    <x v="0"/>
    <s v="NA"/>
    <s v="NA"/>
    <x v="2"/>
    <m/>
    <m/>
    <m/>
    <s v="VALIDAR PREDECESSOR ELISANGÊLA"/>
    <m/>
    <m/>
    <s v="N/A"/>
    <s v="NA"/>
    <m/>
    <m/>
    <m/>
    <s v="RÁDIO"/>
    <s v="O&amp;M"/>
    <s v="500K"/>
    <s v="N/A"/>
    <s v="HL5G_2025MGJFV"/>
  </r>
  <r>
    <s v="MGJTR"/>
    <s v="RADIO_30"/>
    <s v="ATIVO RÁDIO"/>
    <s v="RÁDIO"/>
    <s v="RÁDIO"/>
    <s v="RÁDIO"/>
    <s v="RADIO"/>
    <s v="RADIO"/>
    <s v="NA"/>
    <s v="RADIO"/>
    <s v="ATENDIMENTO VIA RÁDIO"/>
    <x v="0"/>
    <s v="RADIO"/>
    <s v="RÁDIO"/>
    <s v="-"/>
    <s v="JUIZ DE FORA_2025"/>
    <x v="0"/>
    <m/>
    <m/>
    <s v="NÃO"/>
    <s v="NA"/>
    <s v="RÁDIO"/>
    <s v="RÁDIO"/>
    <s v="NA"/>
    <s v="-"/>
    <s v="-"/>
    <x v="0"/>
    <s v="NA"/>
    <s v="NA"/>
    <x v="2"/>
    <m/>
    <m/>
    <m/>
    <s v="VALIDAR PREDECESSOR ELISANGÊLA"/>
    <m/>
    <m/>
    <s v="N/A"/>
    <s v="NA"/>
    <m/>
    <m/>
    <m/>
    <s v="RÁDIO"/>
    <s v="O&amp;M"/>
    <s v="500K"/>
    <s v="N/A"/>
    <s v="HL5G_2025MGJTR"/>
  </r>
  <r>
    <s v="MGJRM"/>
    <s v="RADIO_31"/>
    <s v="ATIVO RÁDIO"/>
    <s v="RÁDIO"/>
    <s v="RÁDIO"/>
    <s v="RÁDIO"/>
    <s v="RADIO"/>
    <s v="RADIO"/>
    <s v="NA"/>
    <s v="RADIO"/>
    <s v="ATENDIMENTO VIA RÁDIO"/>
    <x v="0"/>
    <s v="RADIO"/>
    <s v="RÁDIO"/>
    <s v="-"/>
    <s v="JUIZ DE FORA_2025"/>
    <x v="0"/>
    <m/>
    <m/>
    <s v="NÃO"/>
    <s v="NA"/>
    <s v="RÁDIO"/>
    <s v="RÁDIO"/>
    <s v="NA"/>
    <s v="-"/>
    <s v="-"/>
    <x v="0"/>
    <s v="NA"/>
    <s v="NA"/>
    <x v="2"/>
    <m/>
    <m/>
    <m/>
    <s v="VALIDAR PREDECESSOR ELISANGÊLA"/>
    <m/>
    <m/>
    <s v="N/A"/>
    <s v="NA"/>
    <m/>
    <m/>
    <m/>
    <s v="RÁDIO"/>
    <s v="O&amp;M"/>
    <s v="500K"/>
    <s v="N/A"/>
    <s v="HL5G_2025MGJRM"/>
  </r>
  <r>
    <s v="MGLOG"/>
    <s v="RADIO_32"/>
    <s v="ATIVO RÁDIO"/>
    <s v="RÁDIO"/>
    <s v="RÁDIO"/>
    <s v="RÁDIO"/>
    <s v="RADIO"/>
    <s v="RADIO"/>
    <s v="NA"/>
    <s v="RADIO"/>
    <s v="ATENDIMENTO VIA RÁDIO"/>
    <x v="0"/>
    <s v="RADIO"/>
    <s v="RÁDIO"/>
    <s v="-"/>
    <s v="JUIZ DE FORA_2025"/>
    <x v="0"/>
    <s v="DEPENDE DE VISTORIA NA RODOVIA PARA VERIFICAR POSTES EM MORRO"/>
    <m/>
    <s v="NÃO"/>
    <s v="NA"/>
    <s v="RÁDIO"/>
    <s v="RÁDIO"/>
    <s v="NA"/>
    <s v="-"/>
    <s v="-"/>
    <x v="0"/>
    <s v="NA"/>
    <s v="NA"/>
    <x v="2"/>
    <m/>
    <m/>
    <m/>
    <s v="VALIDAR PREDECESSOR ELISANGÊLA"/>
    <m/>
    <m/>
    <s v="N/A"/>
    <s v="NA"/>
    <m/>
    <m/>
    <m/>
    <s v="RÁDIO"/>
    <s v="O&amp;M"/>
    <s v="500K"/>
    <s v="N/A"/>
    <s v="HL5G_2025MGLOG"/>
  </r>
  <r>
    <s v="MGSMJ"/>
    <s v="RADIO_33"/>
    <s v="ATIVO RÁDIO"/>
    <s v="RÁDIO"/>
    <s v="RÁDIO"/>
    <s v="RÁDIO"/>
    <s v="RADIO"/>
    <s v="RADIO"/>
    <s v="NA"/>
    <s v="RADIO"/>
    <s v="ATENDIMENTO VIA RÁDIO"/>
    <x v="0"/>
    <s v="RADIO"/>
    <s v="RÁDIO"/>
    <s v="-"/>
    <s v="JUIZ DE FORA_2025"/>
    <x v="0"/>
    <m/>
    <m/>
    <s v="NÃO"/>
    <s v="NA"/>
    <s v="RÁDIO"/>
    <s v="RÁDIO"/>
    <s v="NA"/>
    <s v="-"/>
    <s v="-"/>
    <x v="0"/>
    <s v="NA"/>
    <s v="NA"/>
    <x v="2"/>
    <m/>
    <m/>
    <m/>
    <s v="VALIDAR PREDECESSOR ELISANGÊLA"/>
    <m/>
    <m/>
    <s v="N/A"/>
    <s v="NA"/>
    <m/>
    <m/>
    <m/>
    <s v="RÁDIO"/>
    <s v="O&amp;M"/>
    <s v="500K"/>
    <s v="N/A"/>
    <s v="HL5G_2025MGSMJ"/>
  </r>
  <r>
    <s v="MGJJS"/>
    <s v="M2024EST_MGJJS_01"/>
    <s v="ATIVO"/>
    <s v="SIM"/>
    <s v="REDE OK"/>
    <s v="ATIVO"/>
    <s v="-"/>
    <s v="-"/>
    <s v="NA"/>
    <s v="NA"/>
    <s v="MGJIR-MGJJS-MGJIR"/>
    <x v="0"/>
    <s v="MGJFG"/>
    <s v="MGJIR"/>
    <s v="-"/>
    <s v="JUIZ DE FORA_2025"/>
    <x v="0"/>
    <s v="18/07/2025 - Arthur: ativo no estruturante de 2024, não recebemos ID metro 2025, então não teremos como revalidar Ids._x000a_TRANSFORMAR JJA EM HL5D"/>
    <s v="-"/>
    <s v="NÃO"/>
    <s v="CANCELADO"/>
    <s v="REDE OK"/>
    <s v="ATIVO"/>
    <s v="NA"/>
    <s v="-"/>
    <s v="-"/>
    <x v="0"/>
    <s v="CRIAR ID"/>
    <s v="Empreiteira"/>
    <x v="0"/>
    <m/>
    <m/>
    <m/>
    <m/>
    <m/>
    <m/>
    <s v="N/A"/>
    <d v="2025-09-30T00:00:00"/>
    <d v="2025-09-30T00:00:00"/>
    <m/>
    <m/>
    <m/>
    <m/>
    <s v="500K"/>
    <s v="NÃO LOC"/>
    <s v="HL5G_2025MGJJS"/>
  </r>
  <r>
    <s v="MGI04"/>
    <s v="MGI04_DWDM"/>
    <s v="CANCELADO"/>
    <s v="SIM"/>
    <s v="CANCELADO"/>
    <s v="CANCELADO"/>
    <s v="CANCELADO"/>
    <s v="-"/>
    <s v="NÃO"/>
    <s v="NA"/>
    <s v="MGJFK-MGI04-MGJFK"/>
    <x v="8"/>
    <s v="MGI04"/>
    <s v="MGJFG"/>
    <s v="-"/>
    <s v="JUIZ DE FORA_2025"/>
    <x v="0"/>
    <s v="18/11/2025 - Arthur: entregue em 3 alças o HL4 I04 em 2024. O site também está conectado no MGJFK por 3 alças._x000a_18/11/2025 - Arthur: entregue em 3 alças o HL4 I04 em 2024. O site também está conectado no MGJFK por 3 alças.No estruturante 2025, recebemos"/>
    <s v="14/10/25 - Ninguem sabe para que vai usar essas fibras; Sem informação desse projeto"/>
    <s v="NÃO"/>
    <s v="ATIVAÇÃO"/>
    <s v="CANCELADO"/>
    <s v="CANCELADO"/>
    <s v="NORT"/>
    <s v="-"/>
    <s v="-"/>
    <x v="0"/>
    <n v="597375"/>
    <s v="Empreiteira"/>
    <x v="5"/>
    <m/>
    <m/>
    <m/>
    <m/>
    <m/>
    <m/>
    <s v="N/A"/>
    <s v="ALTO CUSTO"/>
    <d v="2025-09-30T00:00:00"/>
    <m/>
    <m/>
    <s v="VALIDAÇÃO DE DRAFT (DENTRO DO CUSTO)"/>
    <m/>
    <s v="500K"/>
    <s v="NÃO LOC"/>
    <s v="HL4_2025MGI04"/>
  </r>
  <r>
    <s v="MGJMP"/>
    <s v="M2025EST_MGJMP_01"/>
    <s v="ATIVO PEND. RÁDIO"/>
    <s v="FLAT"/>
    <s v="REDE OK"/>
    <s v="ATIVO"/>
    <s v="-"/>
    <s v="-"/>
    <s v="NA"/>
    <s v="NA"/>
    <s v="MGCTP-MGJMP- RD CTP"/>
    <x v="0"/>
    <s v="MGCTP"/>
    <s v="MGCTP"/>
    <s v="-"/>
    <s v="JUIZ DE FORA_2025"/>
    <x v="0"/>
    <s v="18/07/2025 - Arthur: CONSTRUÍDO EM 2024 NA MESMA TOPOLOGIA E HIERARQUIA 2025"/>
    <s v="-"/>
    <s v="NÃO"/>
    <s v="CANCELADO"/>
    <s v="REDE OK"/>
    <s v="ATIVO"/>
    <s v="DEFINIR"/>
    <s v="-"/>
    <s v="-"/>
    <x v="0"/>
    <s v="NA"/>
    <s v="NA"/>
    <x v="0"/>
    <d v="2025-10-17T00:00:00"/>
    <n v="0"/>
    <m/>
    <s v="VALIDAR RÁDIO BRUNO"/>
    <m/>
    <m/>
    <s v="N/A"/>
    <d v="2025-09-30T00:00:00"/>
    <d v="2025-09-30T00:00:00"/>
    <m/>
    <m/>
    <m/>
    <m/>
    <s v="500K"/>
    <s v="NÃO LOC"/>
    <s v="HL5G_2025MGJMP"/>
  </r>
  <r>
    <s v="MGJQA"/>
    <s v="M2025EST_MGJQA_01"/>
    <s v="ATIVO PEND. RÁDIO"/>
    <s v="FLAT"/>
    <s v="REDE OK"/>
    <s v="ATIVO"/>
    <s v="-"/>
    <s v="-"/>
    <s v="NA"/>
    <s v="NA"/>
    <s v="MGCTP-MGJQA -RD CTP"/>
    <x v="0"/>
    <s v="MGCTP"/>
    <s v="MGCTP"/>
    <s v="-"/>
    <s v="JUIZ DE FORA_2025"/>
    <x v="0"/>
    <s v="18/07/2025 - Arthur: CONSTRUÍDO EM 2024 NA MESMA TOPOLOGIA E HIERARQUIA 2025"/>
    <s v="10/02/2026 - Atualizado prazo de proteção rádio conforme coluna &quot;RÁDIO/PRAZO&quot;;"/>
    <s v="NÃO"/>
    <s v="CANCELADO"/>
    <s v="REDE OK"/>
    <s v="ATIVO"/>
    <s v="DEFINIR"/>
    <s v="-"/>
    <s v="-"/>
    <x v="0"/>
    <s v="NA"/>
    <s v="NA"/>
    <x v="0"/>
    <d v="2026-04-25T00:00:00"/>
    <n v="0"/>
    <n v="0"/>
    <s v="VALIDAR RÁDIO BRUNO"/>
    <m/>
    <m/>
    <s v="N/A"/>
    <d v="2025-09-30T00:00:00"/>
    <d v="2025-09-30T00:00:00"/>
    <m/>
    <m/>
    <m/>
    <m/>
    <s v="500K"/>
    <s v="NÃO LOC"/>
    <s v="HL5G_2025MGJQA"/>
  </r>
  <r>
    <s v="MGJUS"/>
    <s v="M2025EST_MGJUS_01"/>
    <s v="ATIVO"/>
    <s v="SIM"/>
    <s v="REDE OK"/>
    <s v="ATIVO"/>
    <s v="-"/>
    <s v="-"/>
    <s v="NA"/>
    <s v="NA"/>
    <s v="MGSDE-MGJUS-MGSDE"/>
    <x v="0"/>
    <s v="MGSDE"/>
    <s v="MGSDE"/>
    <s v="-"/>
    <s v="JUIZ DE FORA_2025"/>
    <x v="0"/>
    <s v="18/07/2025 - Arthur: CONSTRUÍDO EM 2024 NA MESMA TOPOLOGIA E HIERARQUIA 2025"/>
    <s v="-"/>
    <s v="NÃO"/>
    <s v="CANCELADO"/>
    <s v="REDE OK"/>
    <s v="ATIVO"/>
    <s v="NORT"/>
    <s v="-"/>
    <s v="-"/>
    <x v="0"/>
    <n v="597372"/>
    <s v="Empreiteira"/>
    <x v="0"/>
    <m/>
    <m/>
    <m/>
    <m/>
    <m/>
    <m/>
    <s v="N/A"/>
    <d v="2025-09-30T00:00:00"/>
    <d v="2025-09-30T00:00:00"/>
    <m/>
    <m/>
    <m/>
    <m/>
    <s v="500K"/>
    <s v="NÃO LOC"/>
    <s v="HL5G_2025MGJUS"/>
  </r>
  <r>
    <s v="MGJJN"/>
    <s v="M2024EST_MGJJN_01"/>
    <s v="ATIVO PEND. RÁDIO"/>
    <s v="FLAT"/>
    <s v="REDE OK"/>
    <s v="ATIVO"/>
    <s v="-"/>
    <s v="-"/>
    <s v="NA"/>
    <s v="NA"/>
    <s v="MGIVA-MGJJN- RD IVA"/>
    <x v="0"/>
    <s v="MGIVA"/>
    <s v="MGIVA"/>
    <s v="-"/>
    <s v="JUIZ DE FORA_2025"/>
    <x v="0"/>
    <s v="18/07/2025 - Arthur: ativo no estruturante de 2024, não recebemos ID metro 2025, então não teremos como revalidar Ids."/>
    <s v="-"/>
    <s v="NÃO"/>
    <s v="CANCELADO"/>
    <s v="REDE OK"/>
    <s v="ATIVO"/>
    <s v="NA"/>
    <s v="-"/>
    <s v="-"/>
    <x v="0"/>
    <s v="CRIAR ID"/>
    <s v="Empreiteira"/>
    <x v="0"/>
    <d v="2025-10-30T00:00:00"/>
    <n v="0"/>
    <m/>
    <s v="VALIDAR RÁDIO BRUNO"/>
    <m/>
    <m/>
    <s v="N/A"/>
    <d v="2025-09-30T00:00:00"/>
    <d v="2025-09-30T00:00:00"/>
    <m/>
    <m/>
    <m/>
    <m/>
    <s v="500K"/>
    <s v="NÃO LOC"/>
    <s v="HL5G_2025MGJJN"/>
  </r>
  <r>
    <s v="MGUTM"/>
    <s v="M2025EST_MGUTM_01"/>
    <s v="ATIVO PEND. RÁDIO"/>
    <s v="FLAT"/>
    <s v="REDE OK"/>
    <s v="ATIVO"/>
    <d v="2025-10-22T00:00:00"/>
    <s v="-"/>
    <s v="NA"/>
    <s v="NA"/>
    <s v="MGUMS-MGUTM-RD UMS"/>
    <x v="0"/>
    <s v="MGCJN"/>
    <s v="MGUMS"/>
    <s v="-"/>
    <s v="UBERLÂNDIA_2025"/>
    <x v="2"/>
    <s v="qui 09/10/2025 15:37 - Jose geraldo: segue alvará._x000a__x000a_07/10/2025 - Israel: checar calendarizar, 29m de canalização.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1/13/2025 - Fibra ok testado com o Vitor . Não tem rádio instalado no site . 29/10/2025 - Depende ativar UMS-HL5D ( Fibras em construção)"/>
    <s v="NÃO"/>
    <s v="ATIVO"/>
    <s v="REDE OK"/>
    <s v="ATIVO"/>
    <s v="TELEMONT"/>
    <s v="-"/>
    <s v="-"/>
    <x v="0"/>
    <n v="566396"/>
    <s v="Aprovado HQ"/>
    <x v="0"/>
    <d v="2025-09-12T00:00:00"/>
    <m/>
    <m/>
    <s v="VALIDAR RÁDIO BRUNO"/>
    <m/>
    <m/>
    <s v="N/A"/>
    <d v="2025-06-25T00:00:00"/>
    <s v="APROVAÇÃO DE DRAFT"/>
    <m/>
    <m/>
    <s v="APROVAÇÃO DE DRAFT"/>
    <s v="OSP/IMPL"/>
    <s v="500K"/>
    <s v="DEVOLVIDO"/>
    <s v="HL5G (500K)MGUTM"/>
  </r>
  <r>
    <s v="MGJFU"/>
    <s v="M2024EST_MGJFU_01"/>
    <s v="ATIVO"/>
    <s v="SIM"/>
    <s v="REDE OK"/>
    <s v="ATIVO"/>
    <d v="2025-11-05T00:00:00"/>
    <d v="2025-11-24T00:00:00"/>
    <s v="NA"/>
    <s v="NA"/>
    <s v="MGJAU-MGJFU-MGJAU"/>
    <x v="0"/>
    <s v="MGCTP"/>
    <s v="MGJAU"/>
    <s v="-"/>
    <s v="JUIZ DE FORA_2025"/>
    <x v="0"/>
    <s v="05/11/2025 - Jhonanthan: Minuta previsto para entrega 05/nov. Posições enviadas pelo whats_x000a_Previsão: 31/10/2025"/>
    <s v="21/11/2025 - Ativo com o Marcelo. 14/11/25 - Depende repar as fibras para ativar o concentrador JAU; 05/10/25 - Depende de ativar CTP-HL4  e JAU-HL5D"/>
    <s v="NÃO"/>
    <s v="ATIVO"/>
    <s v="REDE OK"/>
    <s v="ATIVO"/>
    <s v="NORT"/>
    <s v="-"/>
    <s v="-"/>
    <x v="0"/>
    <n v="567945"/>
    <s v="Aprovado HQ"/>
    <x v="0"/>
    <m/>
    <m/>
    <m/>
    <m/>
    <m/>
    <m/>
    <s v="N/A"/>
    <d v="2025-09-30T00:00:00"/>
    <d v="2025-09-30T00:00:00"/>
    <m/>
    <m/>
    <s v="APROVAÇÃO DE DRAFT"/>
    <m/>
    <s v="500K"/>
    <s v="NÃO LOC"/>
    <s v="HL5G_2025MGJFU"/>
  </r>
  <r>
    <s v="MGJTC"/>
    <s v="M2025EST_MGJTC_01"/>
    <s v="ATIVO"/>
    <s v="SIM"/>
    <s v="REDE OK"/>
    <s v="ATIVO"/>
    <d v="2025-11-05T00:00:00"/>
    <d v="2025-11-13T00:00:00"/>
    <s v="NA"/>
    <s v="NA"/>
    <s v="MGV01-MGJTC-MGV01"/>
    <x v="0"/>
    <s v="MGSDE"/>
    <s v="MGV01"/>
    <s v="-"/>
    <s v="JUIZ DE FORA_2025"/>
    <x v="0"/>
    <s v="05/11/2025 - Jhonanthan: Minuta previsto para entrega 05/nov. Posições enviadas pelo whats_x000a__x000a_30/10/2025 - Tatiana: NORT prometeu 31/out"/>
    <m/>
    <s v="NÃO"/>
    <s v="ATIVO"/>
    <s v="REDE OK"/>
    <s v="ATIVO"/>
    <s v="NORT"/>
    <s v="-"/>
    <s v="-"/>
    <x v="0"/>
    <n v="593311"/>
    <s v="Empreiteira"/>
    <x v="0"/>
    <m/>
    <m/>
    <m/>
    <m/>
    <m/>
    <m/>
    <s v="N/A"/>
    <s v="REDE OK"/>
    <s v="ATIVO"/>
    <m/>
    <m/>
    <m/>
    <m/>
    <s v="500K"/>
    <s v="NÃO LOC"/>
    <s v="HL5G_2025MGJTC"/>
  </r>
  <r>
    <s v="MGJFN"/>
    <s v="M2025EST_MGJFN_01"/>
    <s v="ATIVO PEND. RÁDIO"/>
    <s v="FLAT"/>
    <s v="REDE OK"/>
    <s v="ATIVO"/>
    <d v="2025-09-18T00:00:00"/>
    <d v="2025-09-25T00:00:00"/>
    <s v="NA"/>
    <s v="NA"/>
    <s v="MGJFO-MGJFN-RD JFO"/>
    <x v="0"/>
    <s v="MGIVA"/>
    <s v="MGJFO"/>
    <s v="-"/>
    <s v="JUIZ DE FORA_2025"/>
    <x v="0"/>
    <s v="SEM SOLUÇÃO OU RD"/>
    <s v="10/02/2026 - Atualizado prazo de proteção rádio conforme coluna &quot;RÁDIO/PRAZO&quot;;_x000a_25/09/25 - Ativo sem proteção usando a FO contruída, proteção aguardando obra do rádio. 21/09/25 - Precisa ajustar sinótico  uma alça F.O outra RD M2025EST_MGJFN_01 (JFO-JFN-JFO RD)"/>
    <s v="NÃO"/>
    <s v="ATIVO"/>
    <s v="REDE OK"/>
    <s v="ATIVO"/>
    <s v="NORT"/>
    <s v="-"/>
    <s v="-"/>
    <x v="0"/>
    <n v="597391"/>
    <s v="Empreiteira"/>
    <x v="0"/>
    <d v="2026-05-25T00:00:00"/>
    <m/>
    <m/>
    <s v="VALIDAR RÁDIO BRUNO"/>
    <m/>
    <m/>
    <s v="N/A"/>
    <s v="REDE OK"/>
    <s v="ATIVO"/>
    <m/>
    <m/>
    <m/>
    <m/>
    <s v="500K"/>
    <s v="NÃO LOC"/>
    <s v="HL5G_2025MGJFN"/>
  </r>
  <r>
    <s v="MGUTP"/>
    <s v="HL4_UTP_25"/>
    <s v="ATIVO - COLOCALIZADO"/>
    <s v="COLOCALIZADO"/>
    <s v="REDE OK"/>
    <s v="ATIVO"/>
    <s v="COLOCALIZADO"/>
    <s v="-"/>
    <s v="NA"/>
    <s v="NA"/>
    <s v="COLOCALIZADO"/>
    <x v="8"/>
    <s v="MGUTP"/>
    <s v="-"/>
    <s v="-"/>
    <s v="UBERLÂNDIA_2025"/>
    <x v="2"/>
    <m/>
    <m/>
    <s v="NÃO"/>
    <s v="ATIVO"/>
    <s v="REDE OK"/>
    <s v="ATIVO"/>
    <s v="NA"/>
    <s v="-"/>
    <s v="-"/>
    <x v="0"/>
    <s v="NA"/>
    <s v="NA"/>
    <x v="0"/>
    <m/>
    <m/>
    <m/>
    <m/>
    <m/>
    <m/>
    <s v="N/A"/>
    <s v="NA"/>
    <m/>
    <m/>
    <m/>
    <s v="CONSTRUÍDO"/>
    <s v="O&amp;M"/>
    <s v="500K"/>
    <s v="N/A"/>
    <s v="HL4 (500K)MGUTP"/>
  </r>
  <r>
    <s v="MGUVM"/>
    <s v="M2025EST_MGUVM_01"/>
    <s v="ATIVO"/>
    <s v="SIM"/>
    <s v="REDE OK"/>
    <s v="ATIVO"/>
    <d v="2025-08-19T00:00:00"/>
    <d v="2025-08-22T00:00:00"/>
    <s v="NA"/>
    <s v="NA"/>
    <s v="MGCIN-MGUVM-MGCIN"/>
    <x v="0"/>
    <s v="MGUBR"/>
    <s v="MGCIN"/>
    <s v="-"/>
    <s v="UBERLÂNDIA_2025"/>
    <x v="2"/>
    <s v="26/07/2025 - Fernando Whats: concluído"/>
    <m/>
    <s v="NÃO"/>
    <s v="ATIVO"/>
    <s v="REDE OK"/>
    <s v="ATIVO"/>
    <s v="NORT"/>
    <s v="-"/>
    <s v="-"/>
    <x v="0"/>
    <n v="566320"/>
    <s v="Aprovado HQ"/>
    <x v="0"/>
    <m/>
    <m/>
    <m/>
    <m/>
    <m/>
    <m/>
    <s v="N/A"/>
    <s v="CONSTRUÍDO"/>
    <m/>
    <m/>
    <m/>
    <s v="ALTO CUSTO"/>
    <s v="REGIONAL"/>
    <s v="500K"/>
    <s v="NÃO LOC"/>
    <s v="HL5G (500K)MGUVM"/>
  </r>
  <r>
    <s v="MGUBM"/>
    <s v="M2025EST_MGUBM_01"/>
    <s v="ATIVO"/>
    <s v="SIM"/>
    <s v="REDE OK"/>
    <s v="ATIVO"/>
    <d v="2025-11-14T00:00:00"/>
    <s v="-"/>
    <s v="NA"/>
    <s v="NA"/>
    <s v="MGUTP-MGUBM-MGTBN-MGUTP"/>
    <x v="0"/>
    <s v="MGUTP"/>
    <s v="MGUTP"/>
    <s v="-"/>
    <s v="UBERLÂNDIA_2025"/>
    <x v="2"/>
    <s v="07/10/2025 - Israel: a iniciar_x000a__x000a_ 06/10/2025 - JOse Geraldo: licença liberada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6/12/2025 - A fibra UTP-UBM está ok. A fibra direção TBN está com falha. - 02/12/25 - As duas alças apresentaram defeito, acionado reparo por email; "/>
    <s v="NÃO"/>
    <s v="REPARO FO"/>
    <s v="REDE OK"/>
    <s v="ATIVO"/>
    <s v="TELEMONT"/>
    <s v="-"/>
    <s v="-"/>
    <x v="0"/>
    <n v="566390"/>
    <s v="Aprovado HQ"/>
    <x v="0"/>
    <m/>
    <m/>
    <m/>
    <m/>
    <m/>
    <m/>
    <s v="N/A"/>
    <s v="REDE OK"/>
    <s v="ATIVO"/>
    <m/>
    <m/>
    <s v="EM DRAFT"/>
    <s v="OSP/IMPL"/>
    <s v="500K"/>
    <s v="NÃO LOC"/>
    <s v="HL5G (500K)MGUBM"/>
  </r>
  <r>
    <s v="MGULI"/>
    <s v="M2025EST_MGULI_01"/>
    <s v="ATIVO"/>
    <s v="NÃO"/>
    <s v="REDE OK"/>
    <s v="ATIVO"/>
    <s v="-"/>
    <s v="-"/>
    <s v="NA"/>
    <s v="NA"/>
    <s v="MGUTP-MGULI-MGUTP"/>
    <x v="0"/>
    <s v="MGUTP"/>
    <s v="MGUTP"/>
    <s v="-"/>
    <s v="UBERLÂNDIA_2025"/>
    <x v="2"/>
    <s v="18/11/2025 - RicardO: cabo na porta, depende de acesso para fechar a 2° alça. Alinhado com o Gonini para 19/11, fazer conjunta para entrar com o acesso da ativação."/>
    <s v="12/19/2025 - Trocada a topologia com Elder 03/12/25 - Única alça construída esta com defeito, acionado reparo por email; 29/11/25 - Já é ativo com duas alças em UTP-HL5D precisa trocar as fibras"/>
    <s v="NÃO"/>
    <s v="ATIVO"/>
    <s v="REDE OK"/>
    <s v="ATIVO"/>
    <s v="LINKO"/>
    <s v="-"/>
    <s v="-"/>
    <x v="0"/>
    <n v="593941"/>
    <s v="Regional"/>
    <x v="0"/>
    <m/>
    <m/>
    <m/>
    <m/>
    <m/>
    <m/>
    <s v="N/A"/>
    <s v="REDE OK"/>
    <s v="ATIVO"/>
    <m/>
    <m/>
    <s v="EM DRAFT"/>
    <s v="OSP/IMPL"/>
    <s v="500K"/>
    <s v="NÃO LOC"/>
    <s v="HL5G (500K)MGULI"/>
  </r>
  <r>
    <s v="MGJUA"/>
    <s v="M2024EST_MGJUA_01"/>
    <s v="ATIVO"/>
    <s v="SIM"/>
    <s v="REDE OK"/>
    <s v="ATIVO"/>
    <d v="2025-11-05T00:00:00"/>
    <d v="2025-11-12T00:00:00"/>
    <s v="NA"/>
    <s v="NA"/>
    <s v="MGV01-MGJUA-MGMRF-MGV01"/>
    <x v="0"/>
    <s v="MGSDE"/>
    <s v="MGV01"/>
    <s v="-"/>
    <s v="JUIZ DE FORA_2025"/>
    <x v="0"/>
    <s v="05/11/2025 - Jhonanthan: Minuta previsto para entrega 05/nov. Posições enviadas pelo whats_x000a_Previsão de entrega: 31/10/2025"/>
    <m/>
    <s v="NÃO"/>
    <s v="ATIVO"/>
    <s v="REDE OK"/>
    <s v="ATIVO"/>
    <s v="NORT"/>
    <s v="-"/>
    <s v="-"/>
    <x v="0"/>
    <n v="593312"/>
    <s v="Empreiteira"/>
    <x v="0"/>
    <m/>
    <m/>
    <m/>
    <m/>
    <m/>
    <m/>
    <s v="N/A"/>
    <s v="REDE OK"/>
    <s v="ATIVO"/>
    <m/>
    <m/>
    <m/>
    <m/>
    <s v="500K"/>
    <s v="NÃO LOC"/>
    <s v="HL5G_2025MGJUA"/>
  </r>
  <r>
    <m/>
    <s v="NA"/>
    <s v="NA"/>
    <s v="NA"/>
    <s v="NA"/>
    <s v="NA"/>
    <s v="NA"/>
    <s v="NA"/>
    <s v="NA"/>
    <s v="NA"/>
    <s v="NA"/>
    <x v="8"/>
    <m/>
    <m/>
    <s v="-"/>
    <s v="PATOS DE MINAS_2025"/>
    <x v="8"/>
    <s v="NÃO EXCLUIR ESSA LINHA"/>
    <m/>
    <d v="1899-12-30T00:00:00"/>
    <s v="-"/>
    <m/>
    <m/>
    <m/>
    <m/>
    <s v="W0"/>
    <x v="0"/>
    <s v="NA"/>
    <s v="NA"/>
    <x v="11"/>
    <m/>
    <m/>
    <m/>
    <m/>
    <m/>
    <m/>
    <s v="N/A"/>
    <m/>
    <m/>
    <s v="-"/>
    <s v="-"/>
    <m/>
    <m/>
    <m/>
    <n v="0"/>
    <m/>
  </r>
  <r>
    <m/>
    <s v="NA"/>
    <s v="NA"/>
    <s v="NA"/>
    <s v="NA"/>
    <s v="NA"/>
    <s v="NA"/>
    <s v="NA"/>
    <s v="NA"/>
    <s v="NA"/>
    <s v="NA"/>
    <x v="4"/>
    <m/>
    <m/>
    <s v="-"/>
    <s v="PATOS DE MINAS_2025"/>
    <x v="8"/>
    <s v="NÃO EXCLUIR ESSA LINHA"/>
    <m/>
    <d v="1899-12-30T00:00:00"/>
    <s v="-"/>
    <m/>
    <m/>
    <m/>
    <m/>
    <s v="W0"/>
    <x v="0"/>
    <s v="NA"/>
    <s v="NA"/>
    <x v="11"/>
    <m/>
    <m/>
    <m/>
    <m/>
    <m/>
    <m/>
    <s v="N/A"/>
    <m/>
    <m/>
    <s v="-"/>
    <s v="-"/>
    <m/>
    <m/>
    <m/>
    <n v="0"/>
    <m/>
  </r>
  <r>
    <m/>
    <s v="NA"/>
    <s v="NA"/>
    <s v="NA"/>
    <s v="NA"/>
    <s v="NA"/>
    <s v="NA"/>
    <s v="NA"/>
    <s v="NA"/>
    <s v="NA"/>
    <s v="NA"/>
    <x v="0"/>
    <m/>
    <m/>
    <s v="-"/>
    <s v="PATOS DE MINAS_2025"/>
    <x v="8"/>
    <s v="NÃO EXCLUIR ESSA LINHA"/>
    <m/>
    <d v="1899-12-30T00:00:00"/>
    <s v="-"/>
    <m/>
    <m/>
    <m/>
    <m/>
    <s v="W0"/>
    <x v="0"/>
    <s v="NA"/>
    <s v="NA"/>
    <x v="11"/>
    <m/>
    <m/>
    <m/>
    <m/>
    <m/>
    <m/>
    <s v="N/A"/>
    <m/>
    <m/>
    <s v="-"/>
    <s v="-"/>
    <m/>
    <m/>
    <m/>
    <n v="0"/>
    <m/>
  </r>
  <r>
    <s v="MGPJR"/>
    <s v="HL4_MGPJR"/>
    <s v="INFRA/GABINETE"/>
    <s v="NÃO"/>
    <d v="2026-02-25T00:00:00"/>
    <d v="2026-02-27T00:00:00"/>
    <s v="-"/>
    <s v="-"/>
    <s v="NA"/>
    <s v="NA"/>
    <s v="MGPGT-MGPJR-MGPGT"/>
    <x v="8"/>
    <s v="MGPJR"/>
    <s v="-"/>
    <s v="-"/>
    <s v="PATOS DE MINAS_2025"/>
    <x v="8"/>
    <s v="seg 24/11/2025 08:17 - Thiago Vita: Bom dia Jeison,_x000a_Atualmente o site não possui infraestrutura para receber o equipamento HL4, em anexo esta o PPI do site._x000a_O site possui somente uma APM30, no qual já esta lotado precisamos de um novo gabinete._x000a_Já alinhei com a Nort eles iram construir as redes , porem não irá subir nenhuma rede sem essa instalação do HL4._x000a_27/01/2026 - Conforme informação do Jose Adonias, sera prospectado novo site para HL4. _x000a__x000a_sex 21/11/2025 15:55 - Jeison: Arthur,_x000a__x000a_Já vi sim, e já estou falando com o Albert._x000a_O que ocorre e que eles irão ativar como esta e posteriormente acertam as centrais._x000a__x000a_Sds_x000a_Jeison_x000a__x000a_21 de novembro de 2025 15:20 - Adonis: Matheus, boa tarde.Complementando o tema que o Thiago apontou, a solução para Patos de Minas/MG em 2025 não contemplaria um HL4 novo. _x000a__x000a_19 de novembro de 2025 15:52 - ThiagO Vitac: Boa tarde Matheus,_x000a__x000a_Temos um impactante pois o @Jose Adonias Alves Teodozio, nos informou que o local não é climatizado, a informação que temos teremos uma melhoria da engenharia em 2026._x000a_Com isso temos esse tema a ser tratado antes de construirmos as rotas._x000a__x000a_04/11/2025 - Jessica: projeto duplicado"/>
    <m/>
    <s v="NÃO"/>
    <s v="PENDENTE REDE"/>
    <d v="2026-02-25T00:00:00"/>
    <d v="2026-02-27T00:00:00"/>
    <s v="NORT"/>
    <s v="W9"/>
    <s v="W9"/>
    <x v="0"/>
    <n v="598147"/>
    <s v="IMPL-CADastro"/>
    <x v="15"/>
    <m/>
    <m/>
    <m/>
    <m/>
    <m/>
    <m/>
    <s v="N/A"/>
    <m/>
    <m/>
    <m/>
    <s v="ALTO CUSTO"/>
    <m/>
    <m/>
    <m/>
    <m/>
    <m/>
  </r>
  <r>
    <s v="MGPJR"/>
    <s v="M2025EST_MGPJR_02"/>
    <s v="PREDECESSOR"/>
    <s v="COLOCALIZADO"/>
    <s v="REDE OK"/>
    <d v="2026-02-06T00:00:00"/>
    <s v="COLOCALIZADO"/>
    <s v="-"/>
    <s v="NA"/>
    <s v="NA"/>
    <s v="MGPJR-MGPJR-MGPJR"/>
    <x v="0"/>
    <s v="MGPJR"/>
    <s v="-"/>
    <s v="-"/>
    <s v="PATOS DE MINAS_2025"/>
    <x v="8"/>
    <s v="COLOCALIZADO"/>
    <s v="29/10/25 - Aguarda ativação do PJR-HL4 fibras em contrução"/>
    <s v="NÃO"/>
    <s v="ATIVAÇÃO"/>
    <s v="REDE OK"/>
    <d v="2026-02-06T00:00:00"/>
    <s v="NA"/>
    <s v="-"/>
    <s v="W6"/>
    <x v="0"/>
    <s v="NA"/>
    <s v="NA"/>
    <x v="14"/>
    <m/>
    <m/>
    <m/>
    <m/>
    <m/>
    <m/>
    <s v="N/A"/>
    <m/>
    <m/>
    <m/>
    <m/>
    <m/>
    <m/>
    <m/>
    <m/>
    <m/>
  </r>
  <r>
    <s v="MGPNG"/>
    <s v="M2025EST_MGPNG_02"/>
    <s v="PREDECESSOR"/>
    <s v="COLOCALIZADO"/>
    <s v="REDE OK"/>
    <d v="2026-02-06T00:00:00"/>
    <s v="COLOCALIZADO"/>
    <s v="-"/>
    <s v="NA"/>
    <s v="NA"/>
    <s v="MGPNG-MGPNG-MGPNG"/>
    <x v="0"/>
    <s v="MGPJR"/>
    <s v="MGPNG"/>
    <s v="-"/>
    <s v="PATOS DE MINAS_2025"/>
    <x v="8"/>
    <m/>
    <m/>
    <s v="NÃO"/>
    <s v="ATIVAÇÃO"/>
    <s v="REDE OK"/>
    <d v="2026-02-06T00:00:00"/>
    <s v="NA"/>
    <s v="-"/>
    <s v="W6"/>
    <x v="0"/>
    <s v="NA"/>
    <s v="NA"/>
    <x v="14"/>
    <m/>
    <m/>
    <m/>
    <m/>
    <m/>
    <m/>
    <s v="N/A"/>
    <m/>
    <m/>
    <m/>
    <m/>
    <m/>
    <m/>
    <m/>
    <m/>
    <m/>
  </r>
  <r>
    <s v="MGCGG"/>
    <s v="M2025EST_MGCGG_01"/>
    <s v="PREVISTO"/>
    <s v="NÃO"/>
    <d v="2026-02-06T00:00:00"/>
    <d v="2026-02-12T00:00:00"/>
    <s v="-"/>
    <s v="-"/>
    <s v="NA"/>
    <s v="NA"/>
    <s v="MGPJR-MGCGG-MGPJR"/>
    <x v="4"/>
    <s v="MGPJR"/>
    <s v="-"/>
    <s v="-"/>
    <s v="PATOS DE MINAS_2025"/>
    <x v="8"/>
    <m/>
    <m/>
    <s v="NÃO"/>
    <s v="PENDENTE REDE"/>
    <d v="2026-02-06T00:00:00"/>
    <d v="2026-02-12T00:00:00"/>
    <s v="NORT"/>
    <s v="W6"/>
    <s v="W7"/>
    <x v="0"/>
    <n v="596804"/>
    <s v="Regional"/>
    <x v="1"/>
    <m/>
    <m/>
    <m/>
    <m/>
    <m/>
    <m/>
    <s v="ATRASADO"/>
    <m/>
    <m/>
    <m/>
    <m/>
    <m/>
    <m/>
    <m/>
    <m/>
    <m/>
  </r>
  <r>
    <s v="MGPGT"/>
    <s v="M2025EST_MGPGT_01"/>
    <s v="PREVISTO"/>
    <s v="NÃO"/>
    <d v="2026-02-06T00:00:00"/>
    <d v="2026-02-12T00:00:00"/>
    <s v="-"/>
    <s v="-"/>
    <s v="NA"/>
    <s v="NA"/>
    <s v="MGPJR-MGPGT-MGPJR"/>
    <x v="4"/>
    <s v="MGPJR"/>
    <s v="-"/>
    <s v="-"/>
    <s v="PATOS DE MINAS_2025"/>
    <x v="8"/>
    <s v="04/11/2025 - Jessica: devolvido ppi, projeto duplicado."/>
    <m/>
    <s v="NÃO"/>
    <s v="PENDENTE REDE"/>
    <d v="2026-02-06T00:00:00"/>
    <d v="2026-02-12T00:00:00"/>
    <s v="NORT"/>
    <s v="W6"/>
    <s v="W7"/>
    <x v="0"/>
    <n v="598547"/>
    <s v="Regional"/>
    <x v="1"/>
    <m/>
    <m/>
    <m/>
    <m/>
    <m/>
    <m/>
    <s v="ATRASADO"/>
    <m/>
    <m/>
    <m/>
    <m/>
    <m/>
    <m/>
    <m/>
    <m/>
    <m/>
  </r>
  <r>
    <s v="MGPNG"/>
    <s v="M2025EST_MGPNG_01"/>
    <s v="PREVISTO"/>
    <s v="NÃO"/>
    <d v="2026-02-06T00:00:00"/>
    <d v="2026-02-12T00:00:00"/>
    <s v="-"/>
    <s v="-"/>
    <s v="NA"/>
    <s v="NA"/>
    <s v="MGPJR-MGPNG-MGPJR"/>
    <x v="4"/>
    <s v="MGPJR"/>
    <s v="-"/>
    <s v="-"/>
    <s v="PATOS DE MINAS_2025"/>
    <x v="8"/>
    <s v="05/11/2025 - Jessica: solicitado licença"/>
    <m/>
    <s v="NÃO"/>
    <s v="PENDENTE REDE"/>
    <d v="2026-02-06T00:00:00"/>
    <d v="2026-02-12T00:00:00"/>
    <s v="NORT"/>
    <s v="W6"/>
    <s v="W7"/>
    <x v="0"/>
    <n v="598551"/>
    <s v="Regional"/>
    <x v="7"/>
    <m/>
    <m/>
    <m/>
    <m/>
    <m/>
    <m/>
    <s v="ATRASADO"/>
    <m/>
    <m/>
    <m/>
    <m/>
    <m/>
    <m/>
    <m/>
    <m/>
    <m/>
  </r>
  <r>
    <s v="MGACA"/>
    <s v="M2025EST_MGACA_01"/>
    <s v="PREVISTO"/>
    <s v="NÃO"/>
    <d v="2026-02-06T00:00:00"/>
    <d v="2026-02-12T00:00:00"/>
    <s v="-"/>
    <s v="-"/>
    <s v="NA"/>
    <s v="NA"/>
    <s v="MGPNG-MGACA-MGPNG"/>
    <x v="0"/>
    <s v="MGPJR"/>
    <s v="MGPNG"/>
    <s v="-"/>
    <s v="PATOS DE MINAS_2025"/>
    <x v="8"/>
    <m/>
    <m/>
    <s v="NÃO"/>
    <s v="PENDENTE REDE"/>
    <d v="2026-02-06T00:00:00"/>
    <d v="2026-02-12T00:00:00"/>
    <s v="NORT"/>
    <s v="W6"/>
    <s v="W7"/>
    <x v="0"/>
    <n v="598151"/>
    <s v="Regional"/>
    <x v="1"/>
    <m/>
    <m/>
    <m/>
    <m/>
    <m/>
    <m/>
    <s v="ATRASADO"/>
    <m/>
    <m/>
    <m/>
    <m/>
    <m/>
    <m/>
    <m/>
    <m/>
    <m/>
  </r>
  <r>
    <s v="MGATO"/>
    <s v="M2025EST_MGATO_01"/>
    <s v="PREVISTO"/>
    <s v="NÃO"/>
    <d v="2026-02-06T00:00:00"/>
    <d v="2026-02-12T00:00:00"/>
    <s v="-"/>
    <s v="-"/>
    <s v="NA"/>
    <s v="NA"/>
    <s v="MGCGG-MGATO-MGCGG"/>
    <x v="0"/>
    <s v="MGPJR"/>
    <s v="MGCGG"/>
    <s v="-"/>
    <s v="PATOS DE MINAS_2025"/>
    <x v="8"/>
    <s v="05/11/2025 - Jessica: solicitado licença"/>
    <m/>
    <s v="NÃO"/>
    <s v="PENDENTE REDE"/>
    <d v="2026-02-06T00:00:00"/>
    <d v="2026-02-12T00:00:00"/>
    <s v="NORT"/>
    <s v="W6"/>
    <s v="W7"/>
    <x v="0"/>
    <n v="598155"/>
    <s v="Regional"/>
    <x v="7"/>
    <m/>
    <m/>
    <m/>
    <m/>
    <m/>
    <m/>
    <s v="ATRASADO"/>
    <m/>
    <m/>
    <m/>
    <m/>
    <m/>
    <m/>
    <m/>
    <m/>
    <m/>
  </r>
  <r>
    <s v="MGHWH"/>
    <s v="M2025EST_MGHWH_01"/>
    <s v="PREVISTO"/>
    <s v="NÃO"/>
    <d v="2026-02-06T00:00:00"/>
    <d v="2026-02-12T00:00:00"/>
    <s v="-"/>
    <s v="-"/>
    <s v="NA"/>
    <s v="NA"/>
    <s v="MGCGG-MGHWH-MGCGG"/>
    <x v="0"/>
    <s v="MGPJR"/>
    <s v="MGCGG"/>
    <s v="-"/>
    <s v="PATOS DE MINAS_2025"/>
    <x v="8"/>
    <m/>
    <m/>
    <s v="NÃO"/>
    <s v="PENDENTE REDE"/>
    <d v="2026-02-06T00:00:00"/>
    <d v="2026-02-12T00:00:00"/>
    <s v="NORT"/>
    <s v="W6"/>
    <s v="W7"/>
    <x v="0"/>
    <n v="598162"/>
    <s v="Regional"/>
    <x v="1"/>
    <m/>
    <m/>
    <m/>
    <m/>
    <m/>
    <m/>
    <s v="ATRASADO"/>
    <m/>
    <m/>
    <m/>
    <m/>
    <m/>
    <m/>
    <m/>
    <m/>
    <m/>
  </r>
  <r>
    <s v="MGJKN"/>
    <s v="M2025EST_MGJKN_01"/>
    <s v="PREVISTO"/>
    <s v="NÃO"/>
    <d v="2026-02-06T00:00:00"/>
    <d v="2026-02-12T00:00:00"/>
    <s v="-"/>
    <s v="-"/>
    <s v="NA"/>
    <s v="NA"/>
    <s v="MGCGG-MGJKN-MGCGG"/>
    <x v="0"/>
    <s v="MGPJR"/>
    <s v="MGCGG"/>
    <s v="-"/>
    <s v="PATOS DE MINAS_2025"/>
    <x v="8"/>
    <m/>
    <m/>
    <s v="NÃO"/>
    <s v="PENDENTE REDE"/>
    <d v="2026-02-06T00:00:00"/>
    <d v="2026-02-12T00:00:00"/>
    <s v="NORT"/>
    <s v="W6"/>
    <s v="W7"/>
    <x v="0"/>
    <n v="598539"/>
    <s v="Regional"/>
    <x v="1"/>
    <m/>
    <m/>
    <m/>
    <m/>
    <m/>
    <m/>
    <s v="ATRASADO"/>
    <m/>
    <m/>
    <m/>
    <m/>
    <m/>
    <m/>
    <m/>
    <m/>
    <m/>
  </r>
  <r>
    <s v="MGJRS"/>
    <s v="M2025EST_MGJRS_01"/>
    <s v="PREVISTO"/>
    <s v="NÃO"/>
    <d v="2026-02-06T00:00:00"/>
    <d v="2026-02-12T00:00:00"/>
    <s v="-"/>
    <s v="-"/>
    <s v="NA"/>
    <s v="NA"/>
    <s v="MGPJR-MGJRS-MGPJR"/>
    <x v="0"/>
    <s v="MGPJR"/>
    <s v="MGPJR"/>
    <s v="-"/>
    <s v="PATOS DE MINAS_2025"/>
    <x v="8"/>
    <s v="05/11/2025 - Jessica: solicitado licença"/>
    <m/>
    <s v="NÃO"/>
    <s v="PENDENTE REDE"/>
    <d v="2026-02-06T00:00:00"/>
    <d v="2026-02-12T00:00:00"/>
    <s v="NORT"/>
    <s v="W6"/>
    <s v="W7"/>
    <x v="0"/>
    <n v="598541"/>
    <s v="Regional"/>
    <x v="7"/>
    <m/>
    <m/>
    <m/>
    <m/>
    <m/>
    <m/>
    <s v="ATRASADO"/>
    <m/>
    <m/>
    <m/>
    <m/>
    <m/>
    <m/>
    <m/>
    <m/>
    <m/>
  </r>
  <r>
    <s v="MGPCR"/>
    <s v="M2025EST_MGPCR_01"/>
    <s v="PREVISTO"/>
    <s v="NÃO"/>
    <d v="2026-02-06T00:00:00"/>
    <d v="2026-02-12T00:00:00"/>
    <s v="-"/>
    <s v="-"/>
    <s v="NA"/>
    <s v="NA"/>
    <s v="MGCGG-MGPCR-MGCGG"/>
    <x v="0"/>
    <s v="MGPJR"/>
    <s v="MGCGG"/>
    <s v="-"/>
    <s v="PATOS DE MINAS_2025"/>
    <x v="8"/>
    <m/>
    <m/>
    <s v="NÃO"/>
    <s v="PENDENTE REDE"/>
    <d v="2026-02-06T00:00:00"/>
    <d v="2026-02-12T00:00:00"/>
    <s v="NORT"/>
    <s v="W6"/>
    <s v="W7"/>
    <x v="0"/>
    <n v="598544"/>
    <s v="Regional"/>
    <x v="1"/>
    <m/>
    <m/>
    <m/>
    <m/>
    <m/>
    <m/>
    <s v="ATRASADO"/>
    <m/>
    <m/>
    <m/>
    <m/>
    <m/>
    <m/>
    <m/>
    <m/>
    <m/>
  </r>
  <r>
    <s v="MGPFU"/>
    <s v="M2025EST_MGPFU_01"/>
    <s v="PREVISTO"/>
    <s v="NÃO"/>
    <d v="2026-02-06T00:00:00"/>
    <d v="2026-02-12T00:00:00"/>
    <s v="-"/>
    <s v="-"/>
    <s v="NA"/>
    <s v="NA"/>
    <s v="MGPJR-MGPFU-MGPJR"/>
    <x v="0"/>
    <s v="MGPJR"/>
    <s v="MGPJR"/>
    <s v="-"/>
    <s v="PATOS DE MINAS_2025"/>
    <x v="8"/>
    <m/>
    <m/>
    <s v="NÃO"/>
    <s v="PENDENTE REDE"/>
    <d v="2026-02-06T00:00:00"/>
    <d v="2026-02-12T00:00:00"/>
    <s v="NORT"/>
    <s v="W6"/>
    <s v="W7"/>
    <x v="0"/>
    <n v="598546"/>
    <s v="Regional"/>
    <x v="1"/>
    <m/>
    <m/>
    <m/>
    <m/>
    <m/>
    <m/>
    <s v="ATRASADO"/>
    <m/>
    <m/>
    <m/>
    <m/>
    <m/>
    <m/>
    <m/>
    <m/>
    <m/>
  </r>
  <r>
    <s v="MGPJR"/>
    <s v="M2025EST_MGPJR_01"/>
    <s v="PREDECESSOR"/>
    <s v="COLOCALIZADO"/>
    <s v="REDE OK"/>
    <d v="2026-02-06T00:00:00"/>
    <s v="COLOCALIZADO"/>
    <s v="-"/>
    <s v="NA"/>
    <s v="NA"/>
    <s v="MGPJR-MGPJR-MGPJR"/>
    <x v="4"/>
    <s v="MGPJR"/>
    <s v="-"/>
    <s v="-"/>
    <s v="PATOS DE MINAS_2025"/>
    <x v="8"/>
    <s v="COLOCALIZADO"/>
    <s v="29/10/25 - Aguarda ativação do PJR-HL4 fibras em contrução"/>
    <s v="NÃO"/>
    <s v="ATIVAÇÃO"/>
    <s v="REDE OK"/>
    <d v="2026-02-06T00:00:00"/>
    <s v="NA"/>
    <s v="-"/>
    <s v="W6"/>
    <x v="0"/>
    <s v="NA"/>
    <s v="NA"/>
    <x v="14"/>
    <m/>
    <m/>
    <m/>
    <m/>
    <m/>
    <m/>
    <s v="N/A"/>
    <m/>
    <m/>
    <m/>
    <m/>
    <m/>
    <m/>
    <m/>
    <m/>
    <m/>
  </r>
  <r>
    <s v="MGPHO"/>
    <s v="M2025EST_MGPHO_01"/>
    <s v="PREVISTO"/>
    <s v="NÃO"/>
    <d v="2026-02-06T00:00:00"/>
    <d v="2026-02-12T00:00:00"/>
    <s v="-"/>
    <s v="-"/>
    <s v="NA"/>
    <s v="NA"/>
    <s v="MGPJR-MGPHO-MGPJR"/>
    <x v="0"/>
    <s v="MGPJR"/>
    <s v="MGPJR"/>
    <s v="-"/>
    <s v="PATOS DE MINAS_2025"/>
    <x v="8"/>
    <m/>
    <m/>
    <s v="NÃO"/>
    <s v="PENDENTE REDE"/>
    <d v="2026-02-06T00:00:00"/>
    <d v="2026-02-12T00:00:00"/>
    <s v="NORT"/>
    <s v="W6"/>
    <s v="W7"/>
    <x v="0"/>
    <n v="598548"/>
    <s v="IMPL-CADastro"/>
    <x v="16"/>
    <m/>
    <m/>
    <m/>
    <m/>
    <m/>
    <m/>
    <s v="ATRASADO"/>
    <m/>
    <m/>
    <m/>
    <m/>
    <m/>
    <m/>
    <m/>
    <m/>
    <m/>
  </r>
  <r>
    <s v="MGPMS"/>
    <s v="M2025EST_MGPMS_01"/>
    <s v="PREVISTO"/>
    <s v="NÃO"/>
    <d v="2026-02-06T00:00:00"/>
    <d v="2026-02-12T00:00:00"/>
    <s v="-"/>
    <s v="-"/>
    <s v="NA"/>
    <s v="NA"/>
    <s v="MGCGG-MGPMS-MGCGG"/>
    <x v="0"/>
    <s v="MGPJR"/>
    <s v="MGCGG"/>
    <s v="-"/>
    <s v="PATOS DE MINAS_2025"/>
    <x v="8"/>
    <m/>
    <m/>
    <s v="NÃO"/>
    <s v="PENDENTE REDE"/>
    <d v="2026-02-06T00:00:00"/>
    <d v="2026-02-12T00:00:00"/>
    <s v="NORT"/>
    <s v="W6"/>
    <s v="W7"/>
    <x v="0"/>
    <n v="598549"/>
    <s v="Regional"/>
    <x v="1"/>
    <m/>
    <m/>
    <m/>
    <m/>
    <m/>
    <m/>
    <s v="ATRASADO"/>
    <m/>
    <m/>
    <m/>
    <m/>
    <m/>
    <m/>
    <m/>
    <m/>
    <m/>
  </r>
  <r>
    <s v="MGPNF"/>
    <s v="M2025EST_MGPNF_01"/>
    <s v="PREVISTO"/>
    <s v="NÃO"/>
    <d v="2026-02-06T00:00:00"/>
    <d v="2026-02-12T00:00:00"/>
    <s v="-"/>
    <s v="-"/>
    <s v="NA"/>
    <s v="NA"/>
    <s v="MGPNG-MGPNF-MGPNG"/>
    <x v="0"/>
    <s v="MGPJR"/>
    <s v="MGPNG"/>
    <s v="-"/>
    <s v="PATOS DE MINAS_2025"/>
    <x v="8"/>
    <m/>
    <m/>
    <s v="NÃO"/>
    <s v="PENDENTE REDE"/>
    <d v="2026-02-06T00:00:00"/>
    <d v="2026-02-12T00:00:00"/>
    <s v="NORT"/>
    <s v="W6"/>
    <s v="W7"/>
    <x v="0"/>
    <n v="598550"/>
    <s v="IMPL-CADastro"/>
    <x v="16"/>
    <m/>
    <m/>
    <m/>
    <m/>
    <m/>
    <m/>
    <s v="ATRASADO"/>
    <m/>
    <m/>
    <m/>
    <m/>
    <m/>
    <m/>
    <m/>
    <m/>
    <m/>
  </r>
  <r>
    <s v="MGPRA"/>
    <s v="M2025EST_MGPRA_01"/>
    <s v="PREVISTO"/>
    <s v="NÃO"/>
    <d v="2026-02-06T00:00:00"/>
    <d v="2026-02-12T00:00:00"/>
    <s v="-"/>
    <s v="-"/>
    <s v="NA"/>
    <s v="NA"/>
    <s v="MGPGT-MGPRA-MGPGT"/>
    <x v="0"/>
    <s v="MGPJR"/>
    <s v="MGPGT"/>
    <s v="-"/>
    <s v="PATOS DE MINAS_2025"/>
    <x v="8"/>
    <m/>
    <m/>
    <s v="NÃO"/>
    <s v="PENDENTE REDE"/>
    <d v="2026-02-06T00:00:00"/>
    <d v="2026-02-12T00:00:00"/>
    <s v="NORT"/>
    <s v="W6"/>
    <s v="W7"/>
    <x v="0"/>
    <n v="598552"/>
    <s v="Regional"/>
    <x v="1"/>
    <m/>
    <m/>
    <m/>
    <m/>
    <m/>
    <m/>
    <s v="ATRASADO"/>
    <m/>
    <m/>
    <m/>
    <m/>
    <m/>
    <m/>
    <m/>
    <m/>
    <m/>
  </r>
  <r>
    <s v="MGRPS"/>
    <s v="M2025EST_MGRPS_01"/>
    <s v="PREVISTO"/>
    <s v="FLAT"/>
    <d v="2026-02-06T00:00:00"/>
    <d v="2026-02-12T00:00:00"/>
    <s v="-"/>
    <s v="-"/>
    <s v="NA"/>
    <s v="NA"/>
    <s v="MGPGT-MGRPS--RD"/>
    <x v="0"/>
    <s v="MGPJR"/>
    <s v="MGPGT"/>
    <s v="-"/>
    <s v="PATOS DE MINAS_2025"/>
    <x v="8"/>
    <m/>
    <m/>
    <s v="NÃO"/>
    <s v="PENDENTE REDE"/>
    <d v="2026-02-06T00:00:00"/>
    <d v="2026-02-12T00:00:00"/>
    <s v="NORT"/>
    <s v="W6"/>
    <s v="W7"/>
    <x v="0"/>
    <n v="598553"/>
    <s v="Regional"/>
    <x v="1"/>
    <m/>
    <m/>
    <m/>
    <m/>
    <m/>
    <m/>
    <s v="ATRASADO"/>
    <m/>
    <m/>
    <m/>
    <m/>
    <m/>
    <m/>
    <m/>
    <m/>
    <m/>
  </r>
  <r>
    <s v="MGVRS"/>
    <s v="M2025EST_MGVRS_01"/>
    <s v="PREVISTO"/>
    <s v="NÃO"/>
    <d v="2026-02-06T00:00:00"/>
    <d v="2026-02-12T00:00:00"/>
    <s v="-"/>
    <s v="-"/>
    <s v="NA"/>
    <s v="NA"/>
    <s v="MGCGG-MGVRS-MGCGG"/>
    <x v="0"/>
    <s v="MGPJR"/>
    <s v="MGCGG"/>
    <s v="-"/>
    <s v="PATOS DE MINAS_2025"/>
    <x v="8"/>
    <s v="19/11/2025 - Arthur: projeto revisado | retiraram a canalização!_x000a__x000a_05/11/2025 - Jessica: solicitado licença"/>
    <m/>
    <s v="NÃO"/>
    <s v="PENDENTE REDE"/>
    <d v="2026-02-06T00:00:00"/>
    <d v="2026-02-12T00:00:00"/>
    <s v="NORT"/>
    <s v="W6"/>
    <s v="W7"/>
    <x v="0"/>
    <n v="598555"/>
    <s v="IMPL-CADastro"/>
    <x v="16"/>
    <m/>
    <m/>
    <m/>
    <m/>
    <m/>
    <m/>
    <s v="ATRASADO"/>
    <m/>
    <m/>
    <m/>
    <m/>
    <m/>
    <m/>
    <m/>
    <m/>
    <m/>
  </r>
  <r>
    <s v="MGPDD"/>
    <s v="RADIOMGPDD"/>
    <s v="RÁDIO ATIVAR"/>
    <s v="RÁDIO"/>
    <s v="RÁDIO"/>
    <s v="RÁDIO"/>
    <s v="RADIO"/>
    <s v="RADIO"/>
    <s v="NA"/>
    <s v="NA"/>
    <s v="ATENDIMENTO VIA RÁDIO"/>
    <x v="0"/>
    <s v="RADIO"/>
    <s v="RÁDIO"/>
    <s v="-"/>
    <s v="PATOS DE MINAS_2025"/>
    <x v="8"/>
    <m/>
    <m/>
    <s v="NÃO"/>
    <s v="NA"/>
    <s v="RÁDIO"/>
    <s v="RÁDIO"/>
    <s v="NA"/>
    <s v="-"/>
    <s v="-"/>
    <x v="0"/>
    <s v="NA"/>
    <s v="NA"/>
    <x v="9"/>
    <m/>
    <m/>
    <m/>
    <s v="VALIDAR PREDECESSOR ELISANGÊLA"/>
    <m/>
    <m/>
    <s v="N/A"/>
    <m/>
    <m/>
    <m/>
    <m/>
    <m/>
    <m/>
    <m/>
    <m/>
    <m/>
  </r>
  <r>
    <s v="MGBAS"/>
    <s v="RADIOMGBAS"/>
    <s v="RÁDIO ATIVAR"/>
    <s v="RÁDIO"/>
    <s v="RÁDIO"/>
    <s v="RÁDIO"/>
    <s v="RADIO"/>
    <s v="RADIO"/>
    <s v="NA"/>
    <s v="NA"/>
    <s v="ATENDIMENTO VIA RÁDIO"/>
    <x v="0"/>
    <s v="RADIO"/>
    <s v="RÁDIO"/>
    <s v="-"/>
    <s v="PATOS DE MINAS_2025"/>
    <x v="8"/>
    <m/>
    <m/>
    <s v="NÃO"/>
    <s v="NA"/>
    <s v="RÁDIO"/>
    <s v="RÁDIO"/>
    <s v="NA"/>
    <s v="-"/>
    <s v="-"/>
    <x v="0"/>
    <s v="NA"/>
    <s v="NA"/>
    <x v="9"/>
    <m/>
    <m/>
    <m/>
    <s v="VALIDAR PREDECESSOR ELISANGÊLA"/>
    <m/>
    <m/>
    <s v="N/A"/>
    <m/>
    <m/>
    <m/>
    <m/>
    <m/>
    <m/>
    <m/>
    <m/>
    <m/>
  </r>
  <r>
    <s v="MGORR"/>
    <s v="RADIOMGORR"/>
    <s v="RÁDIO ATIVAR"/>
    <s v="RÁDIO"/>
    <s v="RÁDIO"/>
    <s v="RÁDIO"/>
    <s v="RADIO"/>
    <s v="RADIO"/>
    <s v="NA"/>
    <s v="NA"/>
    <s v="ATENDIMENTO VIA RÁDIO"/>
    <x v="0"/>
    <s v="RADIO"/>
    <s v="RÁDIO"/>
    <s v="-"/>
    <s v="PATOS DE MINAS_2025"/>
    <x v="8"/>
    <m/>
    <m/>
    <s v="NÃO"/>
    <s v="NA"/>
    <s v="RÁDIO"/>
    <s v="RÁDIO"/>
    <s v="NA"/>
    <s v="-"/>
    <s v="-"/>
    <x v="0"/>
    <s v="NA"/>
    <s v="NA"/>
    <x v="9"/>
    <m/>
    <m/>
    <m/>
    <s v="VALIDAR PREDECESSOR ELISANGÊLA"/>
    <m/>
    <m/>
    <s v="N/A"/>
    <m/>
    <m/>
    <m/>
    <m/>
    <m/>
    <m/>
    <m/>
    <m/>
    <m/>
  </r>
  <r>
    <s v="MGH30"/>
    <s v="RADIOMGH30"/>
    <s v="RÁDIO ATIVAR"/>
    <s v="RÁDIO"/>
    <s v="RÁDIO"/>
    <s v="RÁDIO"/>
    <s v="RADIO"/>
    <s v="RADIO"/>
    <s v="NA"/>
    <s v="NA"/>
    <s v="ATENDIMENTO VIA RÁDIO"/>
    <x v="0"/>
    <s v="RADIO"/>
    <s v="RÁDIO"/>
    <s v="-"/>
    <s v="PATOS DE MINAS_2025"/>
    <x v="8"/>
    <m/>
    <m/>
    <s v="NÃO"/>
    <s v="NA"/>
    <s v="RÁDIO"/>
    <s v="RÁDIO"/>
    <s v="NA"/>
    <s v="-"/>
    <s v="-"/>
    <x v="0"/>
    <s v="NA"/>
    <s v="NA"/>
    <x v="9"/>
    <m/>
    <m/>
    <m/>
    <s v="VALIDAR PREDECESSOR ELISANGÊLA"/>
    <m/>
    <m/>
    <s v="N/A"/>
    <m/>
    <m/>
    <m/>
    <m/>
    <m/>
    <m/>
    <m/>
    <m/>
    <m/>
  </r>
  <r>
    <s v="MGPLR"/>
    <s v="RADIOMGPLR"/>
    <s v="RÁDIO ATIVAR"/>
    <s v="RÁDIO"/>
    <s v="RÁDIO"/>
    <s v="RÁDIO"/>
    <s v="RADIO"/>
    <s v="RADIO"/>
    <s v="NA"/>
    <s v="NA"/>
    <s v="ATENDIMENTO VIA RÁDIO"/>
    <x v="0"/>
    <s v="RADIO"/>
    <s v="RÁDIO"/>
    <s v="-"/>
    <s v="PATOS DE MINAS_2025"/>
    <x v="8"/>
    <m/>
    <m/>
    <s v="NÃO"/>
    <s v="NA"/>
    <s v="RÁDIO"/>
    <s v="RÁDIO"/>
    <s v="NA"/>
    <s v="-"/>
    <s v="-"/>
    <x v="0"/>
    <s v="NA"/>
    <s v="NA"/>
    <x v="9"/>
    <m/>
    <m/>
    <m/>
    <s v="VALIDAR PREDECESSOR ELISANGÊLA"/>
    <m/>
    <m/>
    <s v="N/A"/>
    <m/>
    <m/>
    <m/>
    <m/>
    <m/>
    <m/>
    <m/>
    <m/>
    <m/>
  </r>
  <r>
    <s v="MGPRO"/>
    <s v="RADIOMGPRO"/>
    <s v="RÁDIO ATIVAR"/>
    <s v="RÁDIO"/>
    <s v="RÁDIO"/>
    <s v="RÁDIO"/>
    <s v="RADIO"/>
    <s v="RADIO"/>
    <s v="NA"/>
    <s v="NA"/>
    <s v="ATENDIMENTO VIA RÁDIO"/>
    <x v="0"/>
    <s v="RADIO"/>
    <s v="RÁDIO"/>
    <s v="-"/>
    <s v="PATOS DE MINAS_2025"/>
    <x v="8"/>
    <m/>
    <m/>
    <s v="NÃO"/>
    <s v="NA"/>
    <s v="RÁDIO"/>
    <s v="RÁDIO"/>
    <s v="NA"/>
    <s v="-"/>
    <s v="-"/>
    <x v="0"/>
    <s v="NA"/>
    <s v="NA"/>
    <x v="9"/>
    <m/>
    <m/>
    <m/>
    <s v="VALIDAR PREDECESSOR ELISANGÊLA"/>
    <m/>
    <m/>
    <s v="N/A"/>
    <m/>
    <m/>
    <m/>
    <m/>
    <m/>
    <m/>
    <m/>
    <m/>
    <m/>
  </r>
  <r>
    <s v="MGJVI"/>
    <s v="RADIOMGJVI"/>
    <s v="RÁDIO ATIVAR"/>
    <s v="RÁDIO"/>
    <s v="RÁDIO"/>
    <s v="RÁDIO"/>
    <s v="RADIO"/>
    <s v="RADIO"/>
    <s v="NA"/>
    <s v="NA"/>
    <s v="ATENDIMENTO VIA RÁDIO"/>
    <x v="0"/>
    <s v="RADIO"/>
    <s v="RÁDIO"/>
    <s v="-"/>
    <s v="PATOS DE MINAS_2025"/>
    <x v="8"/>
    <m/>
    <m/>
    <s v="NÃO"/>
    <s v="NA"/>
    <s v="RÁDIO"/>
    <s v="RÁDIO"/>
    <s v="NA"/>
    <s v="-"/>
    <s v="-"/>
    <x v="0"/>
    <s v="NA"/>
    <s v="NA"/>
    <x v="9"/>
    <m/>
    <m/>
    <m/>
    <s v="VALIDAR PREDECESSOR ELISANGÊLA"/>
    <m/>
    <m/>
    <s v="N/A"/>
    <m/>
    <m/>
    <m/>
    <m/>
    <m/>
    <m/>
    <m/>
    <m/>
    <m/>
  </r>
  <r>
    <s v="MGZIN"/>
    <s v="RADIOMGZIN"/>
    <s v="RÁDIO ATIVAR"/>
    <s v="RÁDIO"/>
    <s v="RÁDIO"/>
    <s v="RÁDIO"/>
    <s v="RADIO"/>
    <s v="RADIO"/>
    <s v="NA"/>
    <s v="NA"/>
    <s v="ATENDIMENTO VIA RÁDIO"/>
    <x v="0"/>
    <s v="RADIO"/>
    <s v="RÁDIO"/>
    <s v="-"/>
    <s v="PATOS DE MINAS_2025"/>
    <x v="8"/>
    <m/>
    <m/>
    <s v="NÃO"/>
    <s v="NA"/>
    <s v="RÁDIO"/>
    <s v="RÁDIO"/>
    <s v="NA"/>
    <s v="-"/>
    <s v="-"/>
    <x v="0"/>
    <s v="NA"/>
    <s v="NA"/>
    <x v="9"/>
    <m/>
    <m/>
    <m/>
    <s v="VALIDAR PREDECESSOR ELISANGÊLA"/>
    <m/>
    <m/>
    <s v="N/A"/>
    <m/>
    <m/>
    <m/>
    <m/>
    <m/>
    <m/>
    <m/>
    <m/>
    <m/>
  </r>
  <r>
    <s v="MGPBN"/>
    <s v="RADIOMGPBN"/>
    <s v="RÁDIO ATIVAR"/>
    <s v="RÁDIO"/>
    <s v="RÁDIO"/>
    <s v="RÁDIO"/>
    <s v="RADIO"/>
    <s v="RADIO"/>
    <s v="NA"/>
    <s v="NA"/>
    <s v="ATENDIMENTO VIA RÁDIO"/>
    <x v="0"/>
    <s v="RADIO"/>
    <s v="RÁDIO"/>
    <s v="-"/>
    <s v="PATOS DE MINAS_2025"/>
    <x v="8"/>
    <m/>
    <m/>
    <s v="NÃO"/>
    <s v="NA"/>
    <s v="RÁDIO"/>
    <s v="RÁDIO"/>
    <s v="NA"/>
    <s v="-"/>
    <s v="-"/>
    <x v="0"/>
    <s v="NA"/>
    <s v="NA"/>
    <x v="9"/>
    <m/>
    <m/>
    <m/>
    <s v="VALIDAR PREDECESSOR ELISANGÊLA"/>
    <m/>
    <m/>
    <s v="N/A"/>
    <m/>
    <m/>
    <m/>
    <m/>
    <m/>
    <m/>
    <m/>
    <m/>
    <m/>
  </r>
  <r>
    <s v="MGHUM"/>
    <s v="RADIOMGHUM"/>
    <s v="RÁDIO ATIVAR"/>
    <s v="RÁDIO"/>
    <s v="RÁDIO"/>
    <s v="RÁDIO"/>
    <s v="RADIO"/>
    <s v="RADIO"/>
    <s v="NA"/>
    <s v="NA"/>
    <s v="ATENDIMENTO VIA RÁDIO"/>
    <x v="0"/>
    <s v="RADIO"/>
    <s v="RÁDIO"/>
    <s v="-"/>
    <s v="PATOS DE MINAS_2025"/>
    <x v="8"/>
    <m/>
    <m/>
    <s v="NÃO"/>
    <s v="NA"/>
    <s v="RÁDIO"/>
    <s v="RÁDIO"/>
    <s v="NA"/>
    <s v="-"/>
    <s v="-"/>
    <x v="0"/>
    <s v="NA"/>
    <s v="NA"/>
    <x v="9"/>
    <m/>
    <m/>
    <m/>
    <s v="VALIDAR PREDECESSOR ELISANGÊLA"/>
    <m/>
    <m/>
    <s v="N/A"/>
    <m/>
    <m/>
    <m/>
    <m/>
    <m/>
    <m/>
    <m/>
    <m/>
    <m/>
  </r>
  <r>
    <s v="MGMJP"/>
    <s v="RADIOMGMJP"/>
    <s v="RÁDIO ATIVAR"/>
    <s v="RÁDIO"/>
    <s v="RÁDIO"/>
    <s v="RÁDIO"/>
    <s v="RADIO"/>
    <s v="RADIO"/>
    <s v="NA"/>
    <s v="NA"/>
    <s v="ATENDIMENTO VIA RÁDIO"/>
    <x v="0"/>
    <s v="RADIO"/>
    <s v="RÁDIO"/>
    <s v="-"/>
    <s v="PATOS DE MINAS_2025"/>
    <x v="8"/>
    <m/>
    <m/>
    <s v="NÃO"/>
    <s v="NA"/>
    <s v="RÁDIO"/>
    <s v="RÁDIO"/>
    <s v="NA"/>
    <s v="-"/>
    <s v="-"/>
    <x v="0"/>
    <s v="NA"/>
    <s v="NA"/>
    <x v="9"/>
    <m/>
    <m/>
    <m/>
    <s v="VALIDAR PREDECESSOR ELISANGÊLA"/>
    <m/>
    <m/>
    <s v="N/A"/>
    <m/>
    <m/>
    <m/>
    <m/>
    <m/>
    <m/>
    <m/>
    <m/>
    <m/>
  </r>
  <r>
    <s v="MGMJR"/>
    <s v="RADIOMGMJR"/>
    <s v="RÁDIO ATIVAR"/>
    <s v="RÁDIO"/>
    <s v="RÁDIO"/>
    <s v="RÁDIO"/>
    <s v="RADIO"/>
    <s v="RADIO"/>
    <s v="NA"/>
    <s v="NA"/>
    <s v="ATENDIMENTO VIA RÁDIO"/>
    <x v="0"/>
    <s v="RADIO"/>
    <s v="RÁDIO"/>
    <s v="-"/>
    <s v="PATOS DE MINAS_2025"/>
    <x v="8"/>
    <m/>
    <m/>
    <s v="NÃO"/>
    <s v="NA"/>
    <s v="RÁDIO"/>
    <s v="RÁDIO"/>
    <s v="NA"/>
    <s v="-"/>
    <s v="-"/>
    <x v="0"/>
    <s v="NA"/>
    <s v="NA"/>
    <x v="9"/>
    <m/>
    <m/>
    <m/>
    <s v="VALIDAR PREDECESSOR ELISANGÊLA"/>
    <m/>
    <m/>
    <s v="N/A"/>
    <m/>
    <m/>
    <m/>
    <m/>
    <m/>
    <m/>
    <m/>
    <m/>
    <m/>
  </r>
  <r>
    <s v="MGOSP"/>
    <s v="RADIOMGOSP"/>
    <s v="RÁDIO ATIVAR"/>
    <s v="RÁDIO"/>
    <s v="RÁDIO"/>
    <s v="RÁDIO"/>
    <s v="RADIO"/>
    <s v="RADIO"/>
    <s v="NA"/>
    <s v="NA"/>
    <s v="ATENDIMENTO VIA RÁDIO"/>
    <x v="0"/>
    <s v="RADIO"/>
    <s v="RÁDIO"/>
    <s v="-"/>
    <s v="PATOS DE MINAS_2025"/>
    <x v="8"/>
    <m/>
    <m/>
    <s v="NÃO"/>
    <s v="NA"/>
    <s v="RÁDIO"/>
    <s v="RÁDIO"/>
    <s v="NA"/>
    <s v="-"/>
    <s v="-"/>
    <x v="0"/>
    <s v="NA"/>
    <s v="NA"/>
    <x v="9"/>
    <m/>
    <m/>
    <m/>
    <s v="VALIDAR PREDECESSOR ELISANGÊLA"/>
    <m/>
    <m/>
    <s v="N/A"/>
    <m/>
    <m/>
    <m/>
    <m/>
    <m/>
    <m/>
    <m/>
    <m/>
    <m/>
  </r>
  <r>
    <m/>
    <s v="NA"/>
    <s v="NA"/>
    <s v="NA"/>
    <s v="NA"/>
    <s v="NA"/>
    <s v="NA"/>
    <s v="NA"/>
    <s v="NA"/>
    <s v="NA"/>
    <s v="NA"/>
    <x v="8"/>
    <m/>
    <m/>
    <s v="-"/>
    <s v="PATROCÍNIO_2025"/>
    <x v="9"/>
    <s v="NÃO EXCLUIR ESSA LINHA"/>
    <m/>
    <d v="1899-12-30T00:00:00"/>
    <s v="-"/>
    <m/>
    <m/>
    <m/>
    <m/>
    <s v="W0"/>
    <x v="0"/>
    <s v="NA"/>
    <s v="NA"/>
    <x v="11"/>
    <m/>
    <m/>
    <m/>
    <m/>
    <m/>
    <m/>
    <s v="N/A"/>
    <m/>
    <m/>
    <s v="-"/>
    <s v="-"/>
    <m/>
    <m/>
    <m/>
    <n v="0"/>
    <m/>
  </r>
  <r>
    <m/>
    <s v="NA"/>
    <s v="NA"/>
    <s v="NA"/>
    <s v="NA"/>
    <s v="NA"/>
    <s v="NA"/>
    <s v="NA"/>
    <s v="NA"/>
    <s v="NA"/>
    <s v="NA"/>
    <x v="4"/>
    <m/>
    <m/>
    <s v="-"/>
    <s v="PATROCÍNIO_2025"/>
    <x v="9"/>
    <s v="NÃO EXCLUIR ESSA LINHA"/>
    <m/>
    <d v="1899-12-30T00:00:00"/>
    <s v="-"/>
    <m/>
    <m/>
    <m/>
    <m/>
    <s v="W0"/>
    <x v="0"/>
    <s v="NA"/>
    <s v="NA"/>
    <x v="11"/>
    <m/>
    <m/>
    <m/>
    <m/>
    <m/>
    <m/>
    <s v="N/A"/>
    <m/>
    <m/>
    <s v="-"/>
    <s v="-"/>
    <m/>
    <m/>
    <m/>
    <n v="0"/>
    <m/>
  </r>
  <r>
    <m/>
    <s v="NA"/>
    <s v="NA"/>
    <s v="NA"/>
    <s v="NA"/>
    <s v="NA"/>
    <s v="NA"/>
    <s v="NA"/>
    <s v="NA"/>
    <s v="NA"/>
    <s v="NA"/>
    <x v="0"/>
    <m/>
    <m/>
    <s v="-"/>
    <s v="PATROCÍNIO_2025"/>
    <x v="9"/>
    <s v="NÃO EXCLUIR ESSA LINHA"/>
    <m/>
    <d v="1899-12-30T00:00:00"/>
    <s v="-"/>
    <m/>
    <m/>
    <m/>
    <m/>
    <s v="W0"/>
    <x v="0"/>
    <s v="NA"/>
    <s v="NA"/>
    <x v="11"/>
    <m/>
    <m/>
    <m/>
    <m/>
    <m/>
    <m/>
    <s v="N/A"/>
    <m/>
    <m/>
    <s v="-"/>
    <s v="-"/>
    <m/>
    <m/>
    <m/>
    <n v="0"/>
    <m/>
  </r>
  <r>
    <s v="MGNMS"/>
    <s v="M2025EST_MGNMS_01"/>
    <s v="VALID. LIB"/>
    <s v="SIM"/>
    <s v="REDE OK"/>
    <d v="2026-03-31T00:00:00"/>
    <d v="2025-12-19T00:00:00"/>
    <s v="-"/>
    <s v="NA"/>
    <s v="NA"/>
    <s v="MGIJA-MGNMS-MGIJA"/>
    <x v="4"/>
    <s v="MGIJA"/>
    <s v="MGNMS"/>
    <s v="-"/>
    <s v="PATROCÍNIO_2025"/>
    <x v="9"/>
    <s v="qua 26/11/2025 17:06 - Jose Geraldo: Andreza,_x000a__x000a_Boa tarde._x000a__x000a_Ainda não recebi os projetos e demais documentos para protocolar, por favor, peço informar a previsão de disponibilização._x000a__x000a__x000a_qua 19/11/2025 18:12 - Leandro Prada: Eliminar 1ª alça que tem o maior trecho de construção - @Daniel Pacheco De Andrade , favor refazer projeto_x000a__x000a_04/11/2025 - Jessica: solicito licença | Arthur: Nort, solicito arts_x000a__x000a_10/02/2026 - RE OK.PENDENTE CANALIZAÇÃO."/>
    <m/>
    <s v="NÃO"/>
    <s v="PENDENTE REDE"/>
    <s v="REDE OK"/>
    <d v="2026-03-31T00:00:00"/>
    <s v="NORT"/>
    <s v="-"/>
    <s v="W14"/>
    <x v="0"/>
    <n v="598083"/>
    <s v="Regional"/>
    <x v="7"/>
    <m/>
    <m/>
    <m/>
    <m/>
    <m/>
    <m/>
    <s v="N/A"/>
    <m/>
    <m/>
    <m/>
    <s v="ALTO CUSTO"/>
    <m/>
    <m/>
    <m/>
    <m/>
    <m/>
  </r>
  <r>
    <s v="MGPSN"/>
    <s v="M2025EST_MGPSN_01"/>
    <s v="PREVISTO"/>
    <s v="NÃO"/>
    <d v="2026-03-31T00:00:00"/>
    <d v="2026-04-02T00:00:00"/>
    <s v="-"/>
    <s v="-"/>
    <s v="NA"/>
    <s v="NA"/>
    <s v="MGIJA-MGPSN-MGIJA"/>
    <x v="4"/>
    <s v="MGIJA"/>
    <s v="MGPSN"/>
    <s v="-"/>
    <s v="PATROCÍNIO_2025"/>
    <x v="9"/>
    <s v="qua 26/11/2025 17:06 - Jose Geraldo: Andreza,_x000a__x000a_Boa tarde._x000a__x000a_Ainda não recebi os projetos e demais documentos para protocolar, por favor, peço informar a previsão de disponibilização._x000a_04/11/2025 - Jessica: solicito licença | Arthur: Nort, solicito arts"/>
    <m/>
    <s v="NÃO"/>
    <s v="PENDENTE REDE"/>
    <d v="2026-03-31T00:00:00"/>
    <d v="2026-04-02T00:00:00"/>
    <s v="NORT"/>
    <s v="W14"/>
    <s v="W14"/>
    <x v="0"/>
    <n v="598086"/>
    <s v="IMPL-CADastro"/>
    <x v="7"/>
    <m/>
    <m/>
    <m/>
    <m/>
    <m/>
    <m/>
    <s v="ATRASADO"/>
    <m/>
    <m/>
    <m/>
    <m/>
    <m/>
    <m/>
    <m/>
    <m/>
    <m/>
  </r>
  <r>
    <s v="MGPTC"/>
    <s v="M2025EST_MGPTC_01"/>
    <s v="PREVISTO"/>
    <s v="NÃO"/>
    <d v="2026-03-31T00:00:00"/>
    <d v="2026-04-02T00:00:00"/>
    <s v="-"/>
    <s v="-"/>
    <s v="NA"/>
    <s v="NA"/>
    <s v="MGIJA-MGPTC-MGIJA"/>
    <x v="4"/>
    <s v="MGIJA"/>
    <s v="MGPTC"/>
    <s v="-"/>
    <s v="PATROCÍNIO_2025"/>
    <x v="9"/>
    <s v="qua 26/11/2025 17:06 - Jose Geraldo: Andreza,_x000a__x000a_Boa tarde._x000a__x000a_Ainda não recebi os projetos e demais documentos para protocolar, por favor, peço informar a previsão de disponibilização._x000a_04/11/2025 - Jessica: solicito licença | Arthur: Nort, solicito arts"/>
    <m/>
    <s v="NÃO"/>
    <s v="PENDENTE REDE"/>
    <d v="2026-03-31T00:00:00"/>
    <d v="2026-04-02T00:00:00"/>
    <s v="NORT"/>
    <s v="W14"/>
    <s v="W14"/>
    <x v="0"/>
    <n v="598087"/>
    <s v="IMPL-CADastro"/>
    <x v="7"/>
    <m/>
    <m/>
    <m/>
    <m/>
    <m/>
    <m/>
    <s v="ATRASADO"/>
    <m/>
    <m/>
    <m/>
    <m/>
    <m/>
    <m/>
    <m/>
    <m/>
    <m/>
  </r>
  <r>
    <s v="MGNAF"/>
    <s v="M2025EST_MGNAF_01"/>
    <s v="VALID. LIB"/>
    <s v="SIM"/>
    <s v="REDE OK"/>
    <d v="2026-03-31T00:00:00"/>
    <d v="2025-12-19T00:00:00"/>
    <s v="-"/>
    <s v="NA"/>
    <s v="NA"/>
    <s v="MGNMS-MGNAF-MGNMS"/>
    <x v="0"/>
    <s v="MGIJA"/>
    <s v="MGNMS"/>
    <s v="-"/>
    <s v="PATROCÍNIO_2025"/>
    <x v="9"/>
    <s v="qua 26/11/2025 17:06 - Jose Geraldo: Andreza,_x000a__x000a_Boa tarde._x000a__x000a_Ainda não recebi os projetos e demais documentos para protocolar, por favor, peço informar a previsão de disponibilização._x000a__x000a_04/11/2025 - Jessica: solicito licença | Arthur: Nort, solicito arts_x000a__x000a_10/02/2026 - RE OK, PENDENTE CANALIZAÇÃO."/>
    <m/>
    <s v="NÃO"/>
    <s v="PENDENTE REDE"/>
    <s v="REDE OK"/>
    <d v="2026-03-31T00:00:00"/>
    <s v="NORT"/>
    <s v="-"/>
    <s v="W14"/>
    <x v="0"/>
    <n v="598089"/>
    <s v="Regional"/>
    <x v="7"/>
    <m/>
    <m/>
    <m/>
    <m/>
    <m/>
    <m/>
    <s v="N/A"/>
    <m/>
    <m/>
    <m/>
    <m/>
    <m/>
    <m/>
    <m/>
    <m/>
    <m/>
  </r>
  <r>
    <s v="MGPSC"/>
    <s v="M2025EST_MGPSC_01"/>
    <s v="PREVISTO"/>
    <s v="NÃO"/>
    <d v="2026-03-31T00:00:00"/>
    <d v="2026-04-02T00:00:00"/>
    <s v="-"/>
    <s v="-"/>
    <s v="NA"/>
    <s v="NA"/>
    <s v="MGNMS-MGPSC-MGNMS"/>
    <x v="0"/>
    <s v="MGIJA"/>
    <s v="MGNMS"/>
    <s v="-"/>
    <s v="PATROCÍNIO_2025"/>
    <x v="9"/>
    <m/>
    <m/>
    <s v="NÃO"/>
    <s v="PENDENTE REDE"/>
    <d v="2026-03-31T00:00:00"/>
    <d v="2026-04-02T00:00:00"/>
    <s v="NORT"/>
    <s v="W14"/>
    <s v="W14"/>
    <x v="0"/>
    <n v="598093"/>
    <s v="Regional"/>
    <x v="1"/>
    <m/>
    <m/>
    <m/>
    <m/>
    <m/>
    <m/>
    <s v="ATRASADO"/>
    <m/>
    <m/>
    <m/>
    <m/>
    <m/>
    <m/>
    <m/>
    <m/>
    <m/>
  </r>
  <r>
    <s v="MGPCO"/>
    <s v="M2025EST_MGPCO_01"/>
    <s v="PREVISTO"/>
    <s v="NÃO"/>
    <d v="2026-03-31T00:00:00"/>
    <d v="2026-04-02T00:00:00"/>
    <s v="-"/>
    <s v="-"/>
    <s v="NA"/>
    <s v="NA"/>
    <s v="MGPSN-MGPCO-MGPSN"/>
    <x v="0"/>
    <s v="MGIJA"/>
    <s v="MGPSN"/>
    <s v="-"/>
    <s v="PATROCÍNIO_2025"/>
    <x v="9"/>
    <m/>
    <m/>
    <s v="NÃO"/>
    <s v="PENDENTE REDE"/>
    <d v="2026-03-31T00:00:00"/>
    <d v="2026-04-02T00:00:00"/>
    <s v="NORT"/>
    <s v="W14"/>
    <s v="W14"/>
    <x v="0"/>
    <n v="598098"/>
    <s v="IMPL-CADastro"/>
    <x v="16"/>
    <m/>
    <m/>
    <m/>
    <m/>
    <m/>
    <m/>
    <s v="ATRASADO"/>
    <m/>
    <m/>
    <m/>
    <m/>
    <m/>
    <m/>
    <m/>
    <m/>
    <m/>
  </r>
  <r>
    <s v="MGPFG"/>
    <s v="M2025EST_MGPFG_01"/>
    <s v="VALID. LIB"/>
    <s v="SIM"/>
    <s v="REDE OK"/>
    <d v="2026-04-01T00:00:00"/>
    <d v="2025-11-10T00:00:00"/>
    <s v="-"/>
    <s v="NA"/>
    <s v="NA"/>
    <s v="MGNMS-MGPFG-MGNMS"/>
    <x v="0"/>
    <s v="MGIJA"/>
    <s v="MGNMS"/>
    <s v="-"/>
    <s v="PATROCÍNIO_2025"/>
    <x v="9"/>
    <m/>
    <s v="29/10/25 - Aguarda ativação do IJA-HL4 fibras em contrução"/>
    <s v="NÃO"/>
    <s v="PREDECESSOR"/>
    <s v="REDE OK"/>
    <d v="2026-04-01T00:00:00"/>
    <s v="NORT"/>
    <s v="-"/>
    <s v="W14"/>
    <x v="0"/>
    <n v="596800"/>
    <s v="Regional"/>
    <x v="14"/>
    <m/>
    <m/>
    <m/>
    <m/>
    <m/>
    <m/>
    <s v="N/A"/>
    <m/>
    <m/>
    <m/>
    <m/>
    <m/>
    <m/>
    <m/>
    <m/>
    <m/>
  </r>
  <r>
    <s v="MGSCU"/>
    <s v="M2025EST_MGSCU_01"/>
    <s v="PREVISTO"/>
    <s v="NÃO"/>
    <d v="2026-03-31T00:00:00"/>
    <d v="2026-04-02T00:00:00"/>
    <s v="-"/>
    <s v="-"/>
    <s v="NA"/>
    <s v="NA"/>
    <s v="MGPTC-MGSCU-MGPTC"/>
    <x v="0"/>
    <s v="MGIJA"/>
    <s v="MGPTC"/>
    <s v="-"/>
    <s v="PATROCÍNIO_2025"/>
    <x v="9"/>
    <m/>
    <m/>
    <s v="NÃO"/>
    <s v="PENDENTE REDE"/>
    <d v="2026-03-31T00:00:00"/>
    <d v="2026-04-02T00:00:00"/>
    <s v="NORT"/>
    <s v="W14"/>
    <s v="W14"/>
    <x v="0"/>
    <n v="598106"/>
    <s v="Regional"/>
    <x v="1"/>
    <m/>
    <m/>
    <m/>
    <m/>
    <m/>
    <m/>
    <s v="ATRASADO"/>
    <m/>
    <m/>
    <m/>
    <m/>
    <m/>
    <m/>
    <m/>
    <m/>
    <m/>
  </r>
  <r>
    <s v="MGIJA"/>
    <s v="M2025EST_MGIJA_01"/>
    <s v="VALID. LIB"/>
    <s v="COLOCALIZADO"/>
    <s v="REDE OK"/>
    <d v="2026-04-01T00:00:00"/>
    <s v="COLOCALIZADO"/>
    <s v="-"/>
    <s v="NA"/>
    <s v="NA"/>
    <s v="MGIJA-MGIJA-MGIJA"/>
    <x v="0"/>
    <s v="MGIJA"/>
    <s v="-"/>
    <s v="-"/>
    <s v="PATROCÍNIO_2025"/>
    <x v="9"/>
    <s v="COLOCALIZADO"/>
    <s v="29/10/25 - Aguarda ativação do IJA-HL4 fibras em contrução"/>
    <s v="NÃO"/>
    <s v="PREDECESSOR"/>
    <s v="REDE OK"/>
    <d v="2026-04-01T00:00:00"/>
    <s v="LEGADO"/>
    <s v="-"/>
    <s v="W14"/>
    <x v="0"/>
    <s v="NA"/>
    <s v="NA"/>
    <x v="14"/>
    <m/>
    <m/>
    <m/>
    <m/>
    <m/>
    <m/>
    <s v="N/A"/>
    <m/>
    <m/>
    <m/>
    <m/>
    <m/>
    <m/>
    <m/>
    <m/>
    <m/>
  </r>
  <r>
    <s v="MGIJA"/>
    <s v="HL4_MGIJA"/>
    <s v="ATIVO"/>
    <s v="NÃO"/>
    <s v="REDE OK"/>
    <s v="ATIVO"/>
    <d v="2025-12-12T00:00:00"/>
    <s v="-"/>
    <s v="NA"/>
    <s v="NA"/>
    <s v="MGPJT-MGIJA-MGPJT"/>
    <x v="8"/>
    <s v="MGIJA"/>
    <s v="-"/>
    <s v="-"/>
    <s v="PATROCÍNIO_2025"/>
    <x v="9"/>
    <s v="09/01/2026 - Aguardando obra de melhoria do arcondicionado para validação do equipamento._x000a_27/01/2026 - Conforme informação do Jose Adonias, foi solicitado a compra dos equipamentos de ar condicionado com previsão de entrega para segunda quinzena de Fev/26._x000a_Em relação as baterias é necessário verificar o prazo com o time de infra._x000a_10/02/2026 - Pendente canalização."/>
    <s v="20/03/26 - Ativo com duas alças; 22/12/25 - Equipamento em fase de aceite pela operação"/>
    <s v="NÃO"/>
    <s v="ATIVO"/>
    <s v="REDE OK"/>
    <s v="ATIVO"/>
    <s v="NORT"/>
    <s v="-"/>
    <s v="-"/>
    <x v="0"/>
    <n v="599094"/>
    <s v="Regional"/>
    <x v="0"/>
    <m/>
    <m/>
    <m/>
    <m/>
    <m/>
    <m/>
    <s v="N/A"/>
    <m/>
    <m/>
    <m/>
    <s v="ALTO CUSTO"/>
    <m/>
    <m/>
    <m/>
    <m/>
    <m/>
  </r>
  <r>
    <s v="MGPTC"/>
    <s v="M2025EST_MGPTC_02"/>
    <s v="PREDECESSOR"/>
    <s v="COLOCALIZADO"/>
    <s v="COLOCALIZADO"/>
    <d v="2026-02-27T00:00:00"/>
    <s v="COLOCALIZADO"/>
    <s v="-"/>
    <s v="NA"/>
    <s v="NA"/>
    <s v="MGPTC-MGPTC-MGPTC"/>
    <x v="0"/>
    <s v="MGIJA"/>
    <s v="-"/>
    <s v="-"/>
    <s v="PATROCÍNIO_2025"/>
    <x v="9"/>
    <m/>
    <m/>
    <s v="NÃO"/>
    <s v="ATIVAÇÃO"/>
    <s v="COLOCALIZADO"/>
    <d v="2026-02-27T00:00:00"/>
    <s v="LEGADO"/>
    <s v="-"/>
    <s v="W9"/>
    <x v="0"/>
    <s v="NA"/>
    <s v="NA"/>
    <x v="14"/>
    <m/>
    <m/>
    <m/>
    <m/>
    <m/>
    <m/>
    <s v="N/A"/>
    <m/>
    <m/>
    <m/>
    <m/>
    <m/>
    <m/>
    <m/>
    <m/>
    <m/>
  </r>
  <r>
    <s v="MGLMI"/>
    <s v="RADIOMGLMI"/>
    <s v="RÁDIO ATIVAR"/>
    <s v="RÁDIO"/>
    <s v="RÁDIO"/>
    <s v="RÁDIO"/>
    <s v="RADIO"/>
    <s v="RADIO"/>
    <s v="NA"/>
    <s v="NA"/>
    <s v="ATENDIMENTO VIA RÁDIO"/>
    <x v="0"/>
    <s v="RADIO"/>
    <s v="RÁDIO"/>
    <s v="-"/>
    <s v="PATROCÍNIO_2025"/>
    <x v="9"/>
    <m/>
    <m/>
    <s v="NÃO"/>
    <s v="NA"/>
    <s v="RÁDIO"/>
    <s v="RÁDIO"/>
    <s v="NA"/>
    <s v="-"/>
    <s v="-"/>
    <x v="0"/>
    <s v="NA"/>
    <s v="NA"/>
    <x v="9"/>
    <m/>
    <m/>
    <m/>
    <s v="VALIDAR PREDECESSOR ELISANGÊLA"/>
    <m/>
    <m/>
    <s v="N/A"/>
    <m/>
    <m/>
    <m/>
    <m/>
    <m/>
    <m/>
    <m/>
    <m/>
    <m/>
  </r>
  <r>
    <s v="MGPTJ"/>
    <s v="RADIOMGPTJ"/>
    <s v="RÁDIO ATIVAR"/>
    <s v="RÁDIO"/>
    <s v="RÁDIO"/>
    <s v="RÁDIO"/>
    <s v="RADIO"/>
    <s v="RADIO"/>
    <s v="NA"/>
    <s v="NA"/>
    <s v="ATENDIMENTO VIA RÁDIO"/>
    <x v="0"/>
    <s v="RADIO"/>
    <s v="RÁDIO"/>
    <s v="-"/>
    <s v="PATROCÍNIO_2025"/>
    <x v="9"/>
    <m/>
    <m/>
    <s v="NÃO"/>
    <s v="NA"/>
    <s v="RÁDIO"/>
    <s v="RÁDIO"/>
    <s v="NA"/>
    <s v="-"/>
    <s v="-"/>
    <x v="0"/>
    <s v="NA"/>
    <s v="NA"/>
    <x v="9"/>
    <m/>
    <m/>
    <m/>
    <s v="VALIDAR PREDECESSOR ELISANGÊLA"/>
    <m/>
    <m/>
    <s v="N/A"/>
    <m/>
    <m/>
    <m/>
    <m/>
    <m/>
    <m/>
    <m/>
    <m/>
    <m/>
  </r>
  <r>
    <s v="MGPSY"/>
    <s v="RADIOMGPSY"/>
    <s v="RÁDIO ATIVAR"/>
    <s v="RÁDIO"/>
    <s v="RÁDIO"/>
    <s v="RÁDIO"/>
    <s v="RADIO"/>
    <s v="RADIO"/>
    <s v="NA"/>
    <s v="NA"/>
    <s v="ATENDIMENTO VIA RÁDIO"/>
    <x v="0"/>
    <s v="RADIO"/>
    <s v="RÁDIO"/>
    <s v="-"/>
    <s v="PATROCÍNIO_2025"/>
    <x v="9"/>
    <m/>
    <m/>
    <s v="NÃO"/>
    <s v="NA"/>
    <s v="RÁDIO"/>
    <s v="RÁDIO"/>
    <s v="NA"/>
    <s v="-"/>
    <s v="-"/>
    <x v="0"/>
    <s v="NA"/>
    <s v="NA"/>
    <x v="9"/>
    <m/>
    <m/>
    <m/>
    <s v="VALIDAR PREDECESSOR ELISANGÊLA"/>
    <m/>
    <m/>
    <s v="N/A"/>
    <m/>
    <m/>
    <m/>
    <m/>
    <m/>
    <m/>
    <m/>
    <m/>
    <m/>
  </r>
  <r>
    <s v="MGJSN"/>
    <s v="RADIOMGJSN"/>
    <s v="RÁDIO ATIVAR"/>
    <s v="RÁDIO"/>
    <s v="RÁDIO"/>
    <s v="RÁDIO"/>
    <s v="RADIO"/>
    <s v="RADIO"/>
    <s v="NA"/>
    <s v="NA"/>
    <s v="ATENDIMENTO VIA RÁDIO"/>
    <x v="0"/>
    <s v="RADIO"/>
    <s v="RÁDIO"/>
    <s v="-"/>
    <s v="PATROCÍNIO_2025"/>
    <x v="9"/>
    <m/>
    <m/>
    <s v="NÃO"/>
    <s v="NA"/>
    <s v="RÁDIO"/>
    <s v="RÁDIO"/>
    <s v="NA"/>
    <s v="-"/>
    <s v="-"/>
    <x v="0"/>
    <s v="NA"/>
    <s v="NA"/>
    <x v="9"/>
    <m/>
    <m/>
    <m/>
    <s v="VALIDAR PREDECESSOR ELISANGÊLA"/>
    <m/>
    <m/>
    <s v="N/A"/>
    <m/>
    <m/>
    <m/>
    <m/>
    <m/>
    <m/>
    <m/>
    <m/>
    <m/>
  </r>
  <r>
    <s v="MGLZP"/>
    <s v="RADIOMGLZP"/>
    <s v="RÁDIO ATIVAR"/>
    <s v="RÁDIO"/>
    <s v="RÁDIO"/>
    <s v="RÁDIO"/>
    <s v="RADIO"/>
    <s v="RADIO"/>
    <s v="NA"/>
    <s v="NA"/>
    <s v="ATENDIMENTO VIA RÁDIO"/>
    <x v="0"/>
    <s v="RADIO"/>
    <s v="RÁDIO"/>
    <s v="-"/>
    <s v="PATROCÍNIO_2025"/>
    <x v="9"/>
    <m/>
    <m/>
    <s v="NÃO"/>
    <s v="NA"/>
    <s v="RÁDIO"/>
    <s v="RÁDIO"/>
    <s v="NA"/>
    <s v="-"/>
    <s v="-"/>
    <x v="0"/>
    <s v="NA"/>
    <s v="NA"/>
    <x v="9"/>
    <m/>
    <m/>
    <m/>
    <s v="VALIDAR PREDECESSOR ELISANGÊLA"/>
    <m/>
    <m/>
    <s v="N/A"/>
    <m/>
    <m/>
    <m/>
    <m/>
    <m/>
    <m/>
    <m/>
    <m/>
    <m/>
  </r>
  <r>
    <s v="MGPDO"/>
    <s v="RADIOMGPDO"/>
    <s v="RÁDIO ATIVAR"/>
    <s v="RÁDIO"/>
    <s v="RÁDIO"/>
    <s v="RÁDIO"/>
    <s v="RADIO"/>
    <s v="RADIO"/>
    <s v="NA"/>
    <s v="NA"/>
    <s v="ATENDIMENTO VIA RÁDIO"/>
    <x v="0"/>
    <s v="RADIO"/>
    <s v="RÁDIO"/>
    <s v="-"/>
    <s v="PATROCÍNIO_2025"/>
    <x v="9"/>
    <m/>
    <m/>
    <s v="NÃO"/>
    <s v="NA"/>
    <s v="RÁDIO"/>
    <s v="RÁDIO"/>
    <s v="NA"/>
    <s v="-"/>
    <s v="-"/>
    <x v="0"/>
    <s v="NA"/>
    <s v="NA"/>
    <x v="9"/>
    <m/>
    <m/>
    <m/>
    <s v="VALIDAR PREDECESSOR ELISANGÊLA"/>
    <m/>
    <m/>
    <s v="N/A"/>
    <m/>
    <m/>
    <m/>
    <m/>
    <m/>
    <m/>
    <m/>
    <m/>
    <m/>
  </r>
  <r>
    <s v="MGPTY"/>
    <s v="RADIOMGPTY"/>
    <s v="RÁDIO ATIVAR"/>
    <s v="RÁDIO"/>
    <s v="RÁDIO"/>
    <s v="RÁDIO"/>
    <s v="RADIO"/>
    <s v="RADIO"/>
    <s v="NA"/>
    <s v="NA"/>
    <s v="ATENDIMENTO VIA RÁDIO"/>
    <x v="0"/>
    <s v="RADIO"/>
    <s v="RÁDIO"/>
    <s v="-"/>
    <s v="PATROCÍNIO_2025"/>
    <x v="9"/>
    <m/>
    <m/>
    <s v="NÃO"/>
    <s v="NA"/>
    <s v="RÁDIO"/>
    <s v="RÁDIO"/>
    <s v="NA"/>
    <s v="-"/>
    <s v="-"/>
    <x v="0"/>
    <s v="NA"/>
    <s v="NA"/>
    <x v="9"/>
    <m/>
    <m/>
    <m/>
    <s v="VALIDAR PREDECESSOR ELISANGÊLA"/>
    <m/>
    <m/>
    <s v="N/A"/>
    <m/>
    <m/>
    <m/>
    <m/>
    <m/>
    <m/>
    <m/>
    <m/>
    <m/>
  </r>
  <r>
    <s v="MGPXQ"/>
    <s v="RADIOMGPXQ"/>
    <s v="RÁDIO ATIVAR"/>
    <s v="RÁDIO"/>
    <s v="RÁDIO"/>
    <s v="RÁDIO"/>
    <s v="RADIO"/>
    <s v="RADIO"/>
    <s v="NA"/>
    <s v="NA"/>
    <s v="ATENDIMENTO VIA RÁDIO"/>
    <x v="0"/>
    <s v="RADIO"/>
    <s v="RÁDIO"/>
    <s v="-"/>
    <s v="PATROCÍNIO_2025"/>
    <x v="9"/>
    <m/>
    <m/>
    <s v="NÃO"/>
    <s v="NA"/>
    <s v="RÁDIO"/>
    <s v="RÁDIO"/>
    <s v="NA"/>
    <s v="-"/>
    <s v="-"/>
    <x v="0"/>
    <s v="NA"/>
    <s v="NA"/>
    <x v="9"/>
    <m/>
    <m/>
    <m/>
    <s v="VALIDAR PREDECESSOR ELISANGÊLA"/>
    <m/>
    <m/>
    <s v="N/A"/>
    <m/>
    <m/>
    <m/>
    <m/>
    <m/>
    <m/>
    <m/>
    <m/>
    <m/>
  </r>
  <r>
    <s v="MGPMC"/>
    <s v="RADIOMGPMC"/>
    <s v="RÁDIO ATIVAR"/>
    <s v="RÁDIO"/>
    <s v="RÁDIO"/>
    <s v="RÁDIO"/>
    <s v="RADIO"/>
    <s v="RADIO"/>
    <s v="NA"/>
    <s v="NA"/>
    <s v="ATENDIMENTO VIA RÁDIO"/>
    <x v="0"/>
    <s v="RADIO"/>
    <s v="RÁDIO"/>
    <s v="-"/>
    <s v="PATROCÍNIO_2025"/>
    <x v="9"/>
    <m/>
    <m/>
    <s v="NÃO"/>
    <s v="NA"/>
    <s v="RÁDIO"/>
    <s v="RÁDIO"/>
    <s v="NA"/>
    <s v="-"/>
    <s v="-"/>
    <x v="0"/>
    <s v="NA"/>
    <s v="NA"/>
    <x v="9"/>
    <m/>
    <m/>
    <m/>
    <s v="VALIDAR PREDECESSOR ELISANGÊLA"/>
    <m/>
    <m/>
    <s v="N/A"/>
    <m/>
    <m/>
    <m/>
    <m/>
    <m/>
    <m/>
    <m/>
    <m/>
    <m/>
  </r>
  <r>
    <s v="MGMRF"/>
    <s v="M2024EST_MGMRF_01"/>
    <s v="ATIVO"/>
    <s v="SIM"/>
    <s v="REDE OK"/>
    <s v="ATIVO"/>
    <d v="2025-11-05T00:00:00"/>
    <d v="2025-11-12T00:00:00"/>
    <s v="NA"/>
    <s v="NA"/>
    <s v="MGV01-MGJUA-MGMRF-MGV01"/>
    <x v="0"/>
    <s v="MGSDE"/>
    <s v="MGV01"/>
    <s v="-"/>
    <s v="JUIZ DE FORA_2025"/>
    <x v="0"/>
    <s v="05/11/2025 - Jhonanthan: Minuta previsto para entrega 05/nov. Posições enviadas pelo whats"/>
    <m/>
    <s v="NÃO"/>
    <s v="ATIVO"/>
    <s v="REDE OK"/>
    <s v="ATIVO"/>
    <s v="NORT"/>
    <s v="-"/>
    <s v="-"/>
    <x v="0"/>
    <n v="593312"/>
    <s v="Empreiteira"/>
    <x v="0"/>
    <m/>
    <m/>
    <m/>
    <m/>
    <m/>
    <m/>
    <s v="N/A"/>
    <s v="REDE OK"/>
    <s v="ATIVO"/>
    <m/>
    <m/>
    <m/>
    <m/>
    <s v="500K"/>
    <s v="NÃO LOC"/>
    <s v="HL5G_2025MGMRF"/>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3">
  <r>
    <s v="MGJFD"/>
    <s v="M2025EST_MGJFD_01"/>
    <x v="0"/>
    <s v="FLAT"/>
    <x v="0"/>
    <x v="0"/>
    <x v="0"/>
    <x v="0"/>
    <s v="NA"/>
    <s v="NA"/>
    <s v="MGIVA-MGJFD-RD IVA"/>
    <s v="HL5G_2025"/>
    <x v="0"/>
    <s v="MGIVA"/>
    <s v="-"/>
    <s v="JUIZ DE FORA_2025"/>
    <x v="0"/>
    <s v="CONSTRUÍDO EM 2024 NA MESMA TOPOLOGIA E HIERARQUIA 2025"/>
    <s v="26/09/25 - Ativo sem proteção usando a FO contruída, proteção aguardando obra do rádio. 21/07 - Já foi ativo na topologia do estruturante usando as fibras construídas aguardando obra do rádio para fechar proteção"/>
    <s v="NÃO"/>
    <s v="ATIVO"/>
    <s v="REDE OK"/>
    <s v="ATIVO"/>
    <x v="0"/>
    <s v="-"/>
    <s v="-"/>
    <n v="2025"/>
    <n v="509268"/>
    <s v="Aprovado HQ"/>
    <s v="ATIVO"/>
    <d v="2025-07-25T00:00:00"/>
    <m/>
    <m/>
    <s v="VALIDAR TESTE RÁDIO RODRIGO/RÁDIO NÃO INSTALADO"/>
    <s v="21/08"/>
    <m/>
    <s v="CONSTRUÍDO"/>
    <x v="0"/>
    <x v="0"/>
    <m/>
    <m/>
    <x v="0"/>
  </r>
  <r>
    <s v="MGRGX"/>
    <s v="M2024EST_MGRGX_01"/>
    <x v="1"/>
    <s v="NÃO"/>
    <x v="1"/>
    <x v="1"/>
    <x v="1"/>
    <x v="1"/>
    <s v="NA"/>
    <s v="NA"/>
    <s v="MGRAP-MGRGX-MGRAP"/>
    <s v="3 - HL5G"/>
    <x v="1"/>
    <s v="MGRAP"/>
    <s v="Ativo"/>
    <s v="BELO HORIZONTE"/>
    <x v="1"/>
    <s v="10/11/2025 - Arthur: solicitado revalidação de draft, ficou dentro do custo_x000a_P251953/0922; Aguardando projeto_x000a_06/03/2026 - SITE DESATIVADO NA SMTX"/>
    <m/>
    <s v="NÃO"/>
    <s v="PENDENTE REDE"/>
    <d v="2026-02-25T00:00:00"/>
    <d v="2026-02-25T00:00:00"/>
    <x v="0"/>
    <s v="W9"/>
    <s v="W9"/>
    <n v="2024"/>
    <n v="581889"/>
    <s v="Regional"/>
    <s v="VALIDAÇÃO DE DRAFT"/>
    <m/>
    <m/>
    <m/>
    <m/>
    <m/>
    <m/>
    <s v="N/A"/>
    <x v="1"/>
    <x v="1"/>
    <m/>
    <m/>
    <x v="0"/>
  </r>
  <r>
    <s v="MG34M"/>
    <s v="M2024EST_MG34M_01"/>
    <x v="2"/>
    <s v="RÁDIO"/>
    <x v="2"/>
    <x v="2"/>
    <x v="2"/>
    <x v="2"/>
    <s v="NA"/>
    <s v="NA"/>
    <s v="RADIO"/>
    <s v="3 - HL5G"/>
    <x v="2"/>
    <s v="MGNLV"/>
    <s v="Ativo"/>
    <s v="NOVA LIMA"/>
    <x v="1"/>
    <s v="SEM AÇÃO RE"/>
    <m/>
    <s v="NÃO"/>
    <s v="RÁDIO"/>
    <s v="RÁDIO"/>
    <s v="RÁDIO"/>
    <x v="1"/>
    <s v="-"/>
    <s v="-"/>
    <n v="2024"/>
    <s v="NA"/>
    <s v="NA"/>
    <s v="RÁDIO ATIVO"/>
    <m/>
    <m/>
    <m/>
    <s v="VALIDAR PREDECESSOR ELISANGÊLA"/>
    <m/>
    <m/>
    <s v="N/A"/>
    <x v="2"/>
    <x v="2"/>
    <s v="-"/>
    <m/>
    <x v="1"/>
  </r>
  <r>
    <s v="MGAAC"/>
    <s v="M2024EST_MGAAC_01"/>
    <x v="3"/>
    <s v="SIM"/>
    <x v="0"/>
    <x v="0"/>
    <x v="3"/>
    <x v="1"/>
    <s v="NA"/>
    <s v="NA"/>
    <s v="MGSAG-MGMCJ-MGAAC-MGSAG"/>
    <s v="3 - HL5G"/>
    <x v="3"/>
    <s v="MGSAG"/>
    <s v="Ativo"/>
    <s v="BELO HORIZONTE"/>
    <x v="1"/>
    <s v="ATIVO COM PROTEÇÃO TOPOLOGIA ESTRUT (VALIDAÇÃO ARTHUR 09/10)"/>
    <m/>
    <s v="NÃO"/>
    <s v="ATIVO"/>
    <s v="REDE OK"/>
    <s v="ATIVO"/>
    <x v="2"/>
    <s v="-"/>
    <s v="-"/>
    <n v="2024"/>
    <n v="512380"/>
    <s v="Empreiteira"/>
    <s v="ATIVO"/>
    <m/>
    <m/>
    <m/>
    <m/>
    <m/>
    <m/>
    <s v="N/A"/>
    <x v="2"/>
    <x v="2"/>
    <s v="-"/>
    <m/>
    <x v="1"/>
  </r>
  <r>
    <s v="MGAAL"/>
    <s v="M2024EST_MGAAL_01"/>
    <x v="3"/>
    <s v="SIM"/>
    <x v="0"/>
    <x v="0"/>
    <x v="4"/>
    <x v="3"/>
    <s v="NA"/>
    <s v="NA"/>
    <s v="MGABR-MGAAL-MGABR"/>
    <s v="3 - HL5G"/>
    <x v="3"/>
    <s v="MGABR"/>
    <s v="Ativo HL4 / Falta HL5D"/>
    <s v="BELO HORIZONTE"/>
    <x v="1"/>
    <s v="REDE ENTREGUE CONFORME TOPOLOGIA ESTRUTURANTE"/>
    <m/>
    <s v="NÃO"/>
    <s v="ATIVO"/>
    <s v="REDE OK"/>
    <s v="ATIVO"/>
    <x v="0"/>
    <s v="-"/>
    <s v="-"/>
    <n v="2024"/>
    <n v="512239"/>
    <s v="Aprovado HQ"/>
    <s v="ATIVO"/>
    <m/>
    <m/>
    <m/>
    <m/>
    <m/>
    <m/>
    <s v="N/A"/>
    <x v="3"/>
    <x v="3"/>
    <s v="PENDENTE ACESSO"/>
    <s v="REDE OK"/>
    <x v="1"/>
  </r>
  <r>
    <s v="MGAAM"/>
    <s v="M2024EST_MGAAM_01"/>
    <x v="3"/>
    <s v="SIM"/>
    <x v="0"/>
    <x v="0"/>
    <x v="5"/>
    <x v="4"/>
    <s v="NA"/>
    <s v="NA"/>
    <s v="MGBLO-MGAAM-MGABP-MGBLO"/>
    <s v="3 - HL5G"/>
    <x v="3"/>
    <s v="MGBLO"/>
    <s v="Ativo HL4 / Falta HL5D"/>
    <s v="BELO HORIZONTE"/>
    <x v="1"/>
    <s v="REDE ENTREGUE CONFORME TOPOLOGIA ESTRUTURANTE"/>
    <m/>
    <s v="NÃO"/>
    <s v="ATIVO"/>
    <s v="REDE OK"/>
    <s v="ATIVO"/>
    <x v="0"/>
    <s v="-"/>
    <s v="-"/>
    <n v="2024"/>
    <n v="512286"/>
    <s v="Empreiteira"/>
    <s v="ATIVO"/>
    <m/>
    <m/>
    <m/>
    <m/>
    <m/>
    <m/>
    <s v="N/A"/>
    <x v="4"/>
    <x v="4"/>
    <s v="-"/>
    <s v="REPARO TRATADO PELO TELEMONT"/>
    <x v="1"/>
  </r>
  <r>
    <s v="MGBHF"/>
    <s v="-"/>
    <x v="3"/>
    <s v="SIM"/>
    <x v="0"/>
    <x v="0"/>
    <x v="6"/>
    <x v="5"/>
    <s v="NA"/>
    <s v="NA"/>
    <s v="COLOCALIZADO"/>
    <s v="1 - HL4"/>
    <x v="4"/>
    <s v="-"/>
    <s v="Ativo"/>
    <s v="BELO HORIZONTE"/>
    <x v="1"/>
    <s v="COLOCALIZADO"/>
    <m/>
    <s v="SIM"/>
    <s v="ATIVO"/>
    <s v="REDE OK"/>
    <s v="ATIVO"/>
    <x v="3"/>
    <s v="-"/>
    <s v="-"/>
    <n v="2024"/>
    <n v="519728"/>
    <s v="Empreiteira"/>
    <s v="ATIVO"/>
    <m/>
    <m/>
    <m/>
    <m/>
    <m/>
    <m/>
    <s v="N/A"/>
    <x v="2"/>
    <x v="2"/>
    <s v="-"/>
    <m/>
    <x v="1"/>
  </r>
  <r>
    <s v="MGABC"/>
    <s v="M2023_MGABC_01"/>
    <x v="3"/>
    <s v="SIM"/>
    <x v="0"/>
    <x v="0"/>
    <x v="7"/>
    <x v="6"/>
    <s v="NA"/>
    <s v="NA"/>
    <s v="MGJAA-MGUDO-MGABC-MGJAA"/>
    <s v="3 - HL5G"/>
    <x v="5"/>
    <s v="MGJAA"/>
    <s v="Ativo"/>
    <s v="BELO HORIZONTE"/>
    <x v="1"/>
    <s v="ATIVO COM  PROTEÇÃO TOPOLOGIA ESTRUT - LANÇAMENTO"/>
    <m/>
    <s v="SIM"/>
    <s v="ATIVO"/>
    <s v="REDE OK"/>
    <s v="ATIVO"/>
    <x v="4"/>
    <s v="-"/>
    <s v="-"/>
    <n v="2024"/>
    <n v="508003"/>
    <s v="Empreiteira"/>
    <s v="ATIVO"/>
    <m/>
    <m/>
    <m/>
    <m/>
    <m/>
    <m/>
    <s v="N/A"/>
    <x v="2"/>
    <x v="2"/>
    <s v="-"/>
    <m/>
    <x v="1"/>
  </r>
  <r>
    <s v="MGABP"/>
    <s v="M2024EST_MGABP_01"/>
    <x v="3"/>
    <s v="SIM"/>
    <x v="0"/>
    <x v="0"/>
    <x v="5"/>
    <x v="4"/>
    <s v="NA"/>
    <s v="NA"/>
    <s v="MGBLO-MGAAM-MGABP-MGBLO"/>
    <s v="3 - HL5G"/>
    <x v="3"/>
    <s v="MGBLO"/>
    <s v="Ativo HL4 / Falta HL5D"/>
    <s v="BELO HORIZONTE"/>
    <x v="1"/>
    <s v="REDE ENTREGUE CONFORME TOPOLOGIA ESTRUTURANTE"/>
    <m/>
    <s v="NÃO"/>
    <s v="ATIVO"/>
    <s v="REDE OK"/>
    <s v="ATIVO"/>
    <x v="0"/>
    <s v="-"/>
    <s v="-"/>
    <n v="2024"/>
    <n v="512286"/>
    <s v="Empreiteira"/>
    <s v="ATIVO"/>
    <m/>
    <m/>
    <m/>
    <m/>
    <m/>
    <m/>
    <s v="N/A"/>
    <x v="4"/>
    <x v="4"/>
    <s v="-"/>
    <s v="REPARO TRATADO PELO TELEMONT"/>
    <x v="1"/>
  </r>
  <r>
    <s v="MGABR"/>
    <s v="M2023EST_MGABR_01"/>
    <x v="3"/>
    <s v="SIM"/>
    <x v="0"/>
    <x v="0"/>
    <x v="8"/>
    <x v="7"/>
    <s v="NÃO"/>
    <s v="PENDENTE"/>
    <s v="MGSAG-MGABR-MGSAG / MGSAG-MGABR"/>
    <s v="2 - HL5D"/>
    <x v="3"/>
    <s v="-"/>
    <s v="Ativo"/>
    <s v="BELO HORIZONTE"/>
    <x v="1"/>
    <s v="REDE OK"/>
    <m/>
    <s v="NÃO"/>
    <s v="ATIVO"/>
    <s v="REDE OK"/>
    <s v="ATIVO"/>
    <x v="0"/>
    <s v="-"/>
    <s v="-"/>
    <n v="2024"/>
    <n v="508027"/>
    <s v="Aprovado HQ"/>
    <s v="ATIVO"/>
    <m/>
    <m/>
    <m/>
    <m/>
    <m/>
    <m/>
    <s v="N/A"/>
    <x v="2"/>
    <x v="2"/>
    <s v="-"/>
    <m/>
    <x v="1"/>
  </r>
  <r>
    <s v="MGACI"/>
    <s v="M2025EST_MGACI_01"/>
    <x v="4"/>
    <s v="SIM"/>
    <x v="0"/>
    <x v="0"/>
    <x v="1"/>
    <x v="1"/>
    <s v="NÃO"/>
    <s v="PENDENTE"/>
    <s v="MGUTP-MGACI-MGUTP/MGUTP"/>
    <s v="HL5D_2025"/>
    <x v="6"/>
    <s v="MGACI"/>
    <s v="-"/>
    <s v="UBERLÂNDIA_2025"/>
    <x v="2"/>
    <s v="12/11/2025 - Entregue FLAT, construção da proteção em construção, previsto 25/11/2025."/>
    <s v="19/11/2025 - Ativo em duas vias. Aguarda a terceira via. "/>
    <s v="NÃO"/>
    <s v="ATIVO"/>
    <s v="REDE OK"/>
    <s v="ATIVO"/>
    <x v="5"/>
    <s v="-"/>
    <s v="-"/>
    <n v="2025"/>
    <n v="593945"/>
    <s v="Regional"/>
    <s v="ATIVO"/>
    <m/>
    <m/>
    <m/>
    <m/>
    <m/>
    <m/>
    <s v="N/A"/>
    <x v="5"/>
    <x v="5"/>
    <m/>
    <m/>
    <x v="2"/>
  </r>
  <r>
    <s v="MGACE"/>
    <s v="M2024EST_MGACE_01"/>
    <x v="3"/>
    <s v="SIM"/>
    <x v="0"/>
    <x v="3"/>
    <x v="9"/>
    <x v="1"/>
    <s v="NA"/>
    <s v="NA"/>
    <s v="MGTRO-MGACE-MGTRO"/>
    <s v="3 - HL5G"/>
    <x v="7"/>
    <s v="MGTRO"/>
    <s v="Ativo"/>
    <s v="CONTAGEM"/>
    <x v="1"/>
    <s v="REDE ENTREGUE CONFORME TOPOLOGIA ESTRUTURANTE"/>
    <m/>
    <s v="NÃO"/>
    <s v="ATIVO"/>
    <s v="REDE OK"/>
    <d v="1899-12-30T00:00:00"/>
    <x v="0"/>
    <s v="-"/>
    <s v="W0"/>
    <n v="2024"/>
    <n v="517417"/>
    <s v="Aprovado HQ"/>
    <s v="ATIVO"/>
    <m/>
    <m/>
    <m/>
    <m/>
    <m/>
    <m/>
    <s v="N/A"/>
    <x v="6"/>
    <x v="6"/>
    <s v="-"/>
    <s v="REDE ENTREGUE, VALIDAÇÃO E-MAIL TELEMONT 15/10"/>
    <x v="1"/>
  </r>
  <r>
    <s v="MGASO"/>
    <s v="M2023EST_MGASO_01"/>
    <x v="3"/>
    <s v="SIM"/>
    <x v="0"/>
    <x v="3"/>
    <x v="10"/>
    <x v="8"/>
    <s v="NÃO"/>
    <s v="PENDENTE"/>
    <s v="MGBHF-MGASO-MGBHF / MGBHF-MGASO"/>
    <s v="2 - HL5D"/>
    <x v="4"/>
    <s v="-"/>
    <s v="Ativo"/>
    <s v="BELO HORIZONTE"/>
    <x v="1"/>
    <s v="ATIVO COM  PROTEÇÃO TOPOLOGIA ESTRUT (WSP)"/>
    <m/>
    <s v="SIM"/>
    <s v="ATIVO"/>
    <s v="REDE OK"/>
    <d v="1899-12-30T00:00:00"/>
    <x v="3"/>
    <s v="-"/>
    <s v="W0"/>
    <n v="2024"/>
    <n v="481246"/>
    <s v="CANCELADO"/>
    <s v="ATIVO"/>
    <m/>
    <m/>
    <m/>
    <m/>
    <m/>
    <m/>
    <s v="N/A"/>
    <x v="2"/>
    <x v="2"/>
    <s v="-"/>
    <m/>
    <x v="1"/>
  </r>
  <r>
    <s v="MGBAR"/>
    <s v="M2023_MGBAR_01"/>
    <x v="3"/>
    <s v="SIM"/>
    <x v="0"/>
    <x v="3"/>
    <x v="11"/>
    <x v="9"/>
    <s v="NA"/>
    <s v="NA"/>
    <s v="MGRNC-MGRNX-MGRIL-MGBAR-MGRNC"/>
    <s v="3 - HL5G"/>
    <x v="8"/>
    <s v="MGRNC"/>
    <s v="Não Ativo"/>
    <s v="RIBEIRÃO DAS NEVES"/>
    <x v="1"/>
    <s v="ATIVO COM  PROTEÇÃO TOPOLOGIA ESTRUT - CFO + ROLLOUT"/>
    <s v="SERÁ NECESSÁRIO REFAZER REDE PARA RNJ"/>
    <s v="NÃO"/>
    <s v="ATIVO"/>
    <s v="REDE OK"/>
    <d v="1899-12-30T00:00:00"/>
    <x v="6"/>
    <s v="-"/>
    <s v="W0"/>
    <n v="2024"/>
    <n v="508202"/>
    <s v="Regional"/>
    <s v="ATIVO"/>
    <m/>
    <m/>
    <m/>
    <m/>
    <m/>
    <m/>
    <s v="N/A"/>
    <x v="2"/>
    <x v="2"/>
    <s v="-"/>
    <m/>
    <x v="1"/>
  </r>
  <r>
    <s v="MGPOM"/>
    <s v="M2023EST_MGPOM_01"/>
    <x v="3"/>
    <s v="SIM"/>
    <x v="0"/>
    <x v="3"/>
    <x v="12"/>
    <x v="1"/>
    <s v="NÃO"/>
    <s v="PENDENTE"/>
    <s v="MGBHF-MGPOM-MGBHF / MGBHF-MGPOM"/>
    <s v="2 - HL5D"/>
    <x v="4"/>
    <s v="-"/>
    <s v="Ativo"/>
    <s v="BELO HORIZONTE"/>
    <x v="1"/>
    <s v="REDE ENTREGUE COM  PROTEÇÃO TOPOLOGIA ESTRUT - LANÇAMENTO "/>
    <m/>
    <s v="SIM"/>
    <s v="ATIVO"/>
    <s v="REDE OK"/>
    <d v="1899-12-30T00:00:00"/>
    <x v="3"/>
    <s v="-"/>
    <s v="W0"/>
    <n v="2024"/>
    <s v="NA"/>
    <s v="NA"/>
    <s v="ATIVO"/>
    <m/>
    <m/>
    <m/>
    <m/>
    <m/>
    <m/>
    <s v="N/A"/>
    <x v="2"/>
    <x v="2"/>
    <s v="-"/>
    <m/>
    <x v="1"/>
  </r>
  <r>
    <s v="MGACR"/>
    <s v="M2024EST_MGACR_01"/>
    <x v="3"/>
    <s v="SIM"/>
    <x v="0"/>
    <x v="3"/>
    <x v="6"/>
    <x v="5"/>
    <s v="NA"/>
    <s v="NA"/>
    <s v="MGBLO-MGACR-MGBLO"/>
    <s v="3 - HL5G"/>
    <x v="3"/>
    <s v="MGBLO"/>
    <s v="Ativo HL4 / Falta HL5D"/>
    <s v="BELO HORIZONTE"/>
    <x v="1"/>
    <s v="ATIVO COM  PROTEÇÃO TOPOLOGIA ESTRUT - CFO + ROLLOUT"/>
    <m/>
    <s v="NÃO"/>
    <s v="ATIVO"/>
    <s v="REDE OK"/>
    <d v="1899-12-30T00:00:00"/>
    <x v="0"/>
    <s v="-"/>
    <s v="W0"/>
    <n v="2024"/>
    <s v="MOIN"/>
    <s v="NA"/>
    <s v="ATIVO"/>
    <m/>
    <m/>
    <m/>
    <m/>
    <m/>
    <m/>
    <s v="N/A"/>
    <x v="2"/>
    <x v="2"/>
    <s v="-"/>
    <m/>
    <x v="1"/>
  </r>
  <r>
    <s v="MGUPG"/>
    <s v="M2025EST_MGUPG_01 "/>
    <x v="0"/>
    <s v="FLAT"/>
    <x v="0"/>
    <x v="0"/>
    <x v="13"/>
    <x v="10"/>
    <s v="NA"/>
    <s v="NA"/>
    <s v="MGUVR-MGUPG+RD"/>
    <s v="HL5G_2025"/>
    <x v="9"/>
    <s v="MGUVR"/>
    <s v="-"/>
    <s v="UBERABA_2025"/>
    <x v="3"/>
    <s v="Em campo foi verificado que Cabo existente passa direto nesse ponto ( não entra no site por essa rota)_x000a_ _x000a_Tem uma emenda a 200 metros, solicitamos adicional de 200m de cabo de lançamento para conclusão da obra._x000a_ _x000a_•_x0009_200 metros de cabo_x000a_17/10 - REPARO OK."/>
    <s v="10/02/2026 - Atualizado prazo de proteção rádio conforme coluna &quot;RÁDIO/PRAZO&quot;;_x000a_29/10/25 - Ativo sem proteção usando a FO contruída, proteção aguardando obra do rádio."/>
    <s v="NÃO"/>
    <s v="ATIVO"/>
    <s v="REDE OK"/>
    <s v="ATIVO"/>
    <x v="7"/>
    <s v="-"/>
    <s v="-"/>
    <n v="2025"/>
    <n v="564153"/>
    <s v="Aprovado HQ"/>
    <s v="ATIVO"/>
    <d v="2026-03-25T00:00:00"/>
    <m/>
    <m/>
    <s v="VALIDAR TESTE RÁDIO RODRIGO"/>
    <s v="21/08"/>
    <m/>
    <s v="CONSTRUÍDO"/>
    <x v="7"/>
    <x v="1"/>
    <m/>
    <s v="qua 28/05/2025 16:18 - Marcio Santos: Cabo existente passa direto nesse ponto ( não entra no site por essa rota)_x000a_ _x000a_Tem uma emenda a 200 metros, solicito de acordo para ADC para conclusão da obra._x000a_ _x000a_•_x0009_200 metros de cabo"/>
    <x v="3"/>
  </r>
  <r>
    <s v="MGAEC"/>
    <s v="-"/>
    <x v="2"/>
    <s v="RÁDIO"/>
    <x v="2"/>
    <x v="3"/>
    <x v="2"/>
    <x v="2"/>
    <s v="NA"/>
    <s v="NA"/>
    <s v="RADIO"/>
    <s v="3 - HL5G"/>
    <x v="3"/>
    <s v="-"/>
    <s v="Ativo HL4 / Falta HL5D"/>
    <s v="BELO HORIZONTE"/>
    <x v="1"/>
    <s v="SEM AÇÃO RE"/>
    <m/>
    <s v="NÃO"/>
    <s v="RÁDIO"/>
    <s v="RÁDIO"/>
    <d v="1899-12-30T00:00:00"/>
    <x v="1"/>
    <s v="-"/>
    <s v="W0"/>
    <n v="2024"/>
    <n v="519728"/>
    <s v="Empreiteira"/>
    <s v="RÁDIO ATIVO"/>
    <m/>
    <m/>
    <m/>
    <s v="VALIDAR PREDECESSOR ELISANGÊLA"/>
    <m/>
    <m/>
    <s v="N/A"/>
    <x v="2"/>
    <x v="2"/>
    <s v="-"/>
    <m/>
    <x v="1"/>
  </r>
  <r>
    <s v="MGPQN"/>
    <s v="M2023EST_MGPQN_01"/>
    <x v="3"/>
    <s v="SIM"/>
    <x v="0"/>
    <x v="3"/>
    <x v="14"/>
    <x v="11"/>
    <s v="NÃO"/>
    <s v="PENDENTE"/>
    <s v="MGBHF-MGPQN-MGBHF / MGBHF-MGPQN"/>
    <s v="2 - HL5D"/>
    <x v="4"/>
    <s v="-"/>
    <s v="Ativo"/>
    <s v="BELO HORIZONTE"/>
    <x v="1"/>
    <s v="ATIVO COM  PROTEÇÃO TOPOLOGIA ESTRUT - LANÇAMENTO"/>
    <m/>
    <s v="SIM"/>
    <s v="ATIVO"/>
    <s v="REDE OK"/>
    <d v="1899-12-30T00:00:00"/>
    <x v="3"/>
    <s v="-"/>
    <s v="W0"/>
    <n v="2024"/>
    <n v="481248"/>
    <s v="Aprovado HQ"/>
    <s v="ATIVO"/>
    <m/>
    <m/>
    <m/>
    <m/>
    <m/>
    <m/>
    <s v="N/A"/>
    <x v="2"/>
    <x v="2"/>
    <s v="-"/>
    <m/>
    <x v="1"/>
  </r>
  <r>
    <s v="MGAAP"/>
    <s v="M2024EST_MGAAP_01"/>
    <x v="3"/>
    <s v="SIM"/>
    <x v="0"/>
    <x v="3"/>
    <x v="3"/>
    <x v="1"/>
    <s v="NA"/>
    <s v="NA"/>
    <s v="MGPOM-MGHCP-MGAAP-MGPOM"/>
    <s v="3 - HL5G"/>
    <x v="4"/>
    <s v="MGPOM"/>
    <s v="Ativo HL4 / Falta HL5D"/>
    <s v="BELO HORIZONTE"/>
    <x v="1"/>
    <s v="REDE ENTREGUE CONFORME TOPOLOGIA ESTRUTURANTE. AG. SITE MGHCP"/>
    <m/>
    <s v="SIM"/>
    <s v="ATIVO"/>
    <s v="REDE OK"/>
    <d v="1899-12-30T00:00:00"/>
    <x v="3"/>
    <s v="-"/>
    <s v="W0"/>
    <n v="2024"/>
    <s v="NA"/>
    <s v="NA"/>
    <s v="ATIVO"/>
    <m/>
    <m/>
    <m/>
    <m/>
    <m/>
    <m/>
    <s v="N/A"/>
    <x v="8"/>
    <x v="7"/>
    <s v="VISTORIA EM ANDAMENTO AG 04/10. RICARDO OSP"/>
    <s v="OBRA CONSTUIDA PELA ICOMON/SP JUNTAMENTE COM MOP VIVO(LEONARDO), OBRA ENTREGUE PARA ACEITE EM 17/07/2024, E-MAIL DAVID STUART"/>
    <x v="1"/>
  </r>
  <r>
    <s v="MGBET"/>
    <s v="M2024EST_MGBET_01"/>
    <x v="3"/>
    <s v="SIM"/>
    <x v="0"/>
    <x v="3"/>
    <x v="6"/>
    <x v="5"/>
    <s v="NÃO"/>
    <s v="PENDENTE"/>
    <s v="3 Vias - BHF"/>
    <s v="1 - HL4"/>
    <x v="10"/>
    <s v="-"/>
    <s v="Ativo"/>
    <s v="BETIM"/>
    <x v="1"/>
    <s v="REDE ENTREGUE CONFORME TOPOLOGIA ESTRUTURANTE"/>
    <m/>
    <s v="NÃO"/>
    <s v="ATIVO"/>
    <s v="REDE OK"/>
    <d v="1899-12-30T00:00:00"/>
    <x v="0"/>
    <s v="-"/>
    <s v="W0"/>
    <n v="2024"/>
    <s v="NA"/>
    <s v="NA"/>
    <s v="ATIVO"/>
    <m/>
    <m/>
    <m/>
    <m/>
    <m/>
    <m/>
    <s v="N/A"/>
    <x v="2"/>
    <x v="2"/>
    <s v="-"/>
    <m/>
    <x v="1"/>
  </r>
  <r>
    <s v="MGAGB"/>
    <s v="M2023EST_MGAGB_01"/>
    <x v="3"/>
    <s v="SIM"/>
    <x v="0"/>
    <x v="3"/>
    <x v="15"/>
    <x v="12"/>
    <s v="NÃO"/>
    <s v="PENDENTE"/>
    <s v="MGG37-MGAGB-MGG37 / MGG37-MGAGB"/>
    <s v="2 - HL5D"/>
    <x v="7"/>
    <s v="-"/>
    <s v="Ativo"/>
    <s v="CONTAGEM"/>
    <x v="1"/>
    <s v="ATIVO COM  PROTEÇÃO TOPOLOGIA ESTRUT - CFO + ROLLOUT"/>
    <m/>
    <s v="NÃO"/>
    <s v="ATIVO"/>
    <s v="REDE OK"/>
    <d v="1899-12-30T00:00:00"/>
    <x v="8"/>
    <s v="-"/>
    <s v="W0"/>
    <n v="2024"/>
    <n v="508087"/>
    <s v="Empreiteira"/>
    <s v="ATIVO"/>
    <m/>
    <m/>
    <m/>
    <m/>
    <m/>
    <m/>
    <s v="N/A"/>
    <x v="2"/>
    <x v="2"/>
    <s v="-"/>
    <m/>
    <x v="1"/>
  </r>
  <r>
    <s v="MGLUN"/>
    <s v="M2024EST_MGLUN_01"/>
    <x v="3"/>
    <s v="SIM"/>
    <x v="0"/>
    <x v="3"/>
    <x v="3"/>
    <x v="1"/>
    <s v="SIM"/>
    <s v="REDE OK"/>
    <s v="MGLUN-MGLUN-MGLUN"/>
    <s v="HL5G (500K)"/>
    <x v="11"/>
    <s v="-"/>
    <s v="-"/>
    <s v="UBERLÂNDIA"/>
    <x v="4"/>
    <s v="COLOCALIZADO"/>
    <m/>
    <s v="NÃO"/>
    <s v="ATIVO"/>
    <s v="REDE OK"/>
    <d v="1899-12-30T00:00:00"/>
    <x v="9"/>
    <s v="-"/>
    <s v="W0"/>
    <n v="2024"/>
    <s v="LEGADO"/>
    <s v="Aprovado HQ"/>
    <s v="ATIVO"/>
    <m/>
    <m/>
    <m/>
    <e v="#REF!"/>
    <m/>
    <m/>
    <s v="N/A"/>
    <x v="2"/>
    <x v="2"/>
    <s v="-"/>
    <m/>
    <x v="1"/>
  </r>
  <r>
    <s v="MGACH"/>
    <s v="M2024EST_MGACH_01"/>
    <x v="3"/>
    <s v="SIM"/>
    <x v="0"/>
    <x v="3"/>
    <x v="16"/>
    <x v="13"/>
    <s v="NA"/>
    <s v="NA"/>
    <s v="MGPQN-MGACH-MGPIM-MGBCB-MGPQN"/>
    <s v="3 - HL5G"/>
    <x v="4"/>
    <s v="MGPQN"/>
    <s v="Ativo"/>
    <s v="BELO HORIZONTE"/>
    <x v="1"/>
    <s v="ATIVO COM  PROTEÇÃO TOPOLOGIA ESTRUT (WSP)"/>
    <m/>
    <s v="SIM"/>
    <s v="ATIVO"/>
    <s v="REDE OK"/>
    <d v="1899-12-30T00:00:00"/>
    <x v="3"/>
    <s v="-"/>
    <s v="W0"/>
    <n v="2024"/>
    <s v="MOIN"/>
    <s v="NA"/>
    <s v="ATIVO"/>
    <m/>
    <m/>
    <m/>
    <m/>
    <m/>
    <m/>
    <s v="N/A"/>
    <x v="2"/>
    <x v="2"/>
    <s v="-"/>
    <m/>
    <x v="1"/>
  </r>
  <r>
    <s v="MGACM"/>
    <s v="M2024EST_MGACM_01"/>
    <x v="3"/>
    <s v="SIM"/>
    <x v="0"/>
    <x v="3"/>
    <x v="17"/>
    <x v="14"/>
    <s v="NA"/>
    <s v="NA"/>
    <s v="MGBHF-MGACM-MGBSE-MGBHF"/>
    <s v="3 - HL5G"/>
    <x v="4"/>
    <s v="MGBHF"/>
    <s v="Ativo"/>
    <s v="BELO HORIZONTE"/>
    <x v="1"/>
    <s v="REDE ENTREGUE COM  PROTEÇÃO TOPOLOGIA ESTRUT - LANÇAMENTO "/>
    <m/>
    <s v="SIM"/>
    <s v="ATIVO"/>
    <s v="REDE OK"/>
    <d v="1899-12-30T00:00:00"/>
    <x v="3"/>
    <s v="-"/>
    <s v="W0"/>
    <n v="2024"/>
    <s v="NA"/>
    <s v="NA"/>
    <s v="ATIVO"/>
    <m/>
    <m/>
    <m/>
    <m/>
    <m/>
    <m/>
    <s v="N/A"/>
    <x v="2"/>
    <x v="2"/>
    <s v="-"/>
    <m/>
    <x v="1"/>
  </r>
  <r>
    <s v="MGAFG"/>
    <s v="M2024EST_MGAFG_01"/>
    <x v="3"/>
    <s v="SIM"/>
    <x v="0"/>
    <x v="3"/>
    <x v="18"/>
    <x v="15"/>
    <s v="NA"/>
    <s v="NA"/>
    <s v="MGBHF-MGAFG-MGCEG-MGBHF"/>
    <s v="3 - HL5G"/>
    <x v="4"/>
    <s v="MGBHF"/>
    <s v="Ativo"/>
    <s v="BELO HORIZONTE"/>
    <x v="1"/>
    <s v="REDE ENTREGUE COM  PROTEÇÃO TOPOLOGIA ESTRUT - LANÇAMENTO - REPARO FO"/>
    <m/>
    <s v="SIM"/>
    <s v="ATIVO"/>
    <s v="REDE OK"/>
    <d v="1899-12-30T00:00:00"/>
    <x v="3"/>
    <s v="-"/>
    <s v="W0"/>
    <n v="2024"/>
    <s v="NA"/>
    <s v="NA"/>
    <s v="ATIVO"/>
    <m/>
    <m/>
    <m/>
    <m/>
    <m/>
    <m/>
    <s v="N/A"/>
    <x v="2"/>
    <x v="2"/>
    <s v="-"/>
    <m/>
    <x v="1"/>
  </r>
  <r>
    <s v="MGUIA"/>
    <s v="M2024EST_MGUIA_01"/>
    <x v="3"/>
    <s v="RÁDIO"/>
    <x v="2"/>
    <x v="3"/>
    <x v="2"/>
    <x v="2"/>
    <s v="NA"/>
    <s v="NA"/>
    <s v="MGLUN-MGUIA"/>
    <s v="HL5G (500K)"/>
    <x v="11"/>
    <s v="MGLUN"/>
    <m/>
    <s v="UBERLÂNDIA"/>
    <x v="4"/>
    <s v="seg 10/02/2025 16:18 - Carlos Eduardo Pereira (Mexicano) - Seguir rádio_x000a__x000a_qua 13/11/2024 19:20 - Marcelo Eduardo: A 1ª  versão estava FLAT devido a questão dos postes, porém necessário apresentar custo da alça-2._x000a__x000a_Segue alternativa da alça-2 pela zona rural_x000a__x000a_seg 11/11/2024 10:56 - Leonardo Assis: Segue solicitação de revisão do projeto – Topologia MGLUN-MGUIA, conforme apontamento no croqui anexo, o trecho de +/- 4 Km possui somente poste da ALGAR._x000a_Site está na meta de novembro/2024._x000a__x000a_sáb 09/11/2024 10:36 - Ubiratan: segue em anexo rota que conversamos, trecho não possui posteamento de energia, apenas posteamento da operadora Algar._x000a_Trecho com extensão de 4 KM no total._x000a__x000a_31/10/2024 - Arthur: projeto recebido flat, não  consegui aprovar na PVCO. Pq ele não sai nenhum."/>
    <s v="-"/>
    <s v="NÃO"/>
    <s v="RÁDIO"/>
    <s v="RÁDIO"/>
    <d v="1899-12-30T00:00:00"/>
    <x v="10"/>
    <s v="-"/>
    <s v="W0"/>
    <n v="2024"/>
    <n v="514133"/>
    <s v="Empreiteira"/>
    <s v="RÁDIO ATIVO"/>
    <m/>
    <m/>
    <m/>
    <e v="#REF!"/>
    <m/>
    <m/>
    <s v="N/A"/>
    <x v="9"/>
    <x v="8"/>
    <s v="-"/>
    <m/>
    <x v="1"/>
  </r>
  <r>
    <s v="MGBAM"/>
    <s v="M2024EST_MGBAM_01"/>
    <x v="3"/>
    <s v="SIM"/>
    <x v="0"/>
    <x v="3"/>
    <x v="19"/>
    <x v="16"/>
    <s v="NA"/>
    <s v="NA"/>
    <s v="2 Vias - LUE"/>
    <s v="1 - HL4"/>
    <x v="12"/>
    <s v="-"/>
    <s v="Ativo"/>
    <s v="BELO HORIZONTE"/>
    <x v="1"/>
    <s v="ATIVO COM  PROTEÇÃO TOPOLOGIA ESTRUT - CFO + ROLLOUT"/>
    <m/>
    <s v="SIM"/>
    <s v="ATIVO"/>
    <s v="REDE OK"/>
    <d v="1899-12-30T00:00:00"/>
    <x v="11"/>
    <s v="-"/>
    <s v="W0"/>
    <n v="2024"/>
    <s v="MOIN"/>
    <s v="NA"/>
    <s v="ATIVO"/>
    <m/>
    <m/>
    <m/>
    <m/>
    <m/>
    <m/>
    <s v="N/A"/>
    <x v="2"/>
    <x v="2"/>
    <s v="-"/>
    <m/>
    <x v="1"/>
  </r>
  <r>
    <s v="MGARD"/>
    <s v="M2024EST_MGARD_01"/>
    <x v="3"/>
    <s v="SIM"/>
    <x v="0"/>
    <x v="3"/>
    <x v="20"/>
    <x v="13"/>
    <s v="NA"/>
    <s v="NA"/>
    <s v="MGSAG-MGARD-MGSAG"/>
    <s v="3 - HL5G"/>
    <x v="3"/>
    <s v="MGSAG"/>
    <s v="Ativo"/>
    <s v="BELO HORIZONTE"/>
    <x v="1"/>
    <s v="ATIVADO NA TOPOLOGIA ESTRUTURANTE PELA MNT"/>
    <m/>
    <s v="NÃO"/>
    <s v="ATIVO"/>
    <s v="REDE OK"/>
    <d v="1899-12-30T00:00:00"/>
    <x v="2"/>
    <s v="-"/>
    <s v="W0"/>
    <n v="2024"/>
    <s v="MOIN"/>
    <s v="NA"/>
    <s v="ATIVO"/>
    <m/>
    <m/>
    <m/>
    <m/>
    <m/>
    <m/>
    <s v="N/A"/>
    <x v="2"/>
    <x v="2"/>
    <s v="-"/>
    <m/>
    <x v="1"/>
  </r>
  <r>
    <s v="MGASC"/>
    <s v="M2024EST_MGASC_01"/>
    <x v="3"/>
    <s v="SIM"/>
    <x v="0"/>
    <x v="3"/>
    <x v="21"/>
    <x v="17"/>
    <s v="NA"/>
    <s v="NA"/>
    <s v="MGSAG-MGPCC-MGASC-MGSAG"/>
    <s v="3 - HL5G"/>
    <x v="3"/>
    <s v="MGSAG"/>
    <s v="Ativo"/>
    <s v="BELO HORIZONTE"/>
    <x v="1"/>
    <s v="REDE ENTREGUE CONFORME TOPOLOGIA ESTRUTURANTE"/>
    <m/>
    <s v="NÃO"/>
    <s v="ATIVO"/>
    <s v="REDE OK"/>
    <d v="1899-12-30T00:00:00"/>
    <x v="0"/>
    <s v="-"/>
    <s v="W0"/>
    <n v="2024"/>
    <n v="512395"/>
    <s v="Aprovado HQ"/>
    <s v="ATIVO"/>
    <m/>
    <m/>
    <m/>
    <m/>
    <m/>
    <m/>
    <s v="N/A"/>
    <x v="4"/>
    <x v="9"/>
    <s v="-"/>
    <s v="Enviado e-mail para o Adriano em 17/10 Realizar a Ativação. Reparo Tratato"/>
    <x v="1"/>
  </r>
  <r>
    <s v="MGMSH"/>
    <s v="RADIO_16"/>
    <x v="2"/>
    <s v="RÁDIO"/>
    <x v="2"/>
    <x v="2"/>
    <x v="2"/>
    <x v="2"/>
    <s v="NA"/>
    <s v="NA"/>
    <s v="ATENDIMENTO VIA RÁDIO"/>
    <s v="HL5D_2025"/>
    <x v="13"/>
    <s v="MGMSH"/>
    <s v="-"/>
    <s v="SETE LAGOAS_2025"/>
    <x v="5"/>
    <m/>
    <m/>
    <s v="NÃO"/>
    <s v="NA"/>
    <s v="RÁDIO"/>
    <s v="RÁDIO"/>
    <x v="12"/>
    <s v="-"/>
    <s v="-"/>
    <n v="2025"/>
    <n v="549001"/>
    <s v="NA"/>
    <s v="RÁDIO ATIVO"/>
    <m/>
    <m/>
    <m/>
    <s v="NÃO EXISTE RÁDIO "/>
    <m/>
    <m/>
    <s v="N/A"/>
    <x v="10"/>
    <x v="1"/>
    <m/>
    <m/>
    <x v="4"/>
  </r>
  <r>
    <s v="MGATM"/>
    <s v="M2023EST_MGATM_01"/>
    <x v="3"/>
    <s v="SIM"/>
    <x v="0"/>
    <x v="3"/>
    <x v="22"/>
    <x v="18"/>
    <s v="NA"/>
    <s v="NA"/>
    <s v="MGTOU-MGATM-MGTOU"/>
    <s v="3 - HL5G"/>
    <x v="3"/>
    <s v="MGTOU"/>
    <s v="Ativo"/>
    <s v="BELO HORIZONTE"/>
    <x v="1"/>
    <s v="ATIVO COM  PROTEÇÃO TOPOLOGIA ESTRUT - CFO + ROLLOUT"/>
    <m/>
    <s v="NÃO"/>
    <s v="ATIVO"/>
    <s v="REDE OK"/>
    <d v="1899-12-30T00:00:00"/>
    <x v="6"/>
    <s v="-"/>
    <s v="W0"/>
    <n v="2024"/>
    <n v="518998"/>
    <s v="IMPL - Cadastro"/>
    <s v="ATIVO"/>
    <m/>
    <m/>
    <m/>
    <m/>
    <m/>
    <m/>
    <s v="N/A"/>
    <x v="2"/>
    <x v="2"/>
    <s v="-"/>
    <m/>
    <x v="1"/>
  </r>
  <r>
    <s v="MGATR"/>
    <s v="M2023EST_MGATR_01"/>
    <x v="3"/>
    <s v="SIM"/>
    <x v="0"/>
    <x v="3"/>
    <x v="23"/>
    <x v="19"/>
    <s v="NÃO"/>
    <s v="PENDENTE"/>
    <s v="MGSAG-MGATR-MGSAG / MGSAG-MGATR"/>
    <s v="2 - HL5D"/>
    <x v="3"/>
    <s v="-"/>
    <s v="Ativo"/>
    <s v="BELO HORIZONTE"/>
    <x v="1"/>
    <s v="REDE ENTREGUE CONFORME TOPOLOGIA ESTRUTURANTE"/>
    <s v="REPARO CONCLUÍDO EM 16/10"/>
    <s v="NÃO"/>
    <s v="ATIVO"/>
    <s v="REDE OK"/>
    <d v="1899-12-30T00:00:00"/>
    <x v="10"/>
    <s v="-"/>
    <s v="W0"/>
    <n v="2024"/>
    <n v="482893"/>
    <s v="Aprovado HQ"/>
    <s v="ATIVO"/>
    <m/>
    <m/>
    <m/>
    <m/>
    <m/>
    <m/>
    <s v="N/A"/>
    <x v="11"/>
    <x v="10"/>
    <s v="-"/>
    <m/>
    <x v="1"/>
  </r>
  <r>
    <s v="MGBCQ"/>
    <s v="M2023EST_MGBCQ_01"/>
    <x v="3"/>
    <s v="SIM"/>
    <x v="0"/>
    <x v="3"/>
    <x v="24"/>
    <x v="20"/>
    <s v="SIM"/>
    <s v="REDE OK"/>
    <s v="MGBAM-MGBCQ-MGBAM / MGBAM-MGBCQ"/>
    <s v="2 - HL5D"/>
    <x v="12"/>
    <s v="-"/>
    <s v="Ativo"/>
    <s v="BELO HORIZONTE"/>
    <x v="1"/>
    <s v="REDE ENTREGUE CONFORME TOPOLOGIA ESTRUTURANTE"/>
    <m/>
    <s v="SIM"/>
    <s v="ATIVO"/>
    <s v="REDE OK"/>
    <d v="1899-12-30T00:00:00"/>
    <x v="11"/>
    <s v="-"/>
    <s v="W0"/>
    <n v="2024"/>
    <n v="518309"/>
    <s v="Empreiteira"/>
    <s v="ATIVO"/>
    <m/>
    <m/>
    <m/>
    <m/>
    <m/>
    <m/>
    <s v="N/A"/>
    <x v="2"/>
    <x v="2"/>
    <s v="-"/>
    <m/>
    <x v="1"/>
  </r>
  <r>
    <s v="MGBAA"/>
    <s v="M2023_MGBAA_01"/>
    <x v="0"/>
    <s v="FLAT"/>
    <x v="0"/>
    <x v="0"/>
    <x v="25"/>
    <x v="21"/>
    <s v="NA"/>
    <s v="NA"/>
    <s v="MGTAN-MGBAA-RD"/>
    <s v="3 - HL5G"/>
    <x v="14"/>
    <s v="MGTAN"/>
    <s v="Não Ativo"/>
    <s v="BELO HORIZONTE"/>
    <x v="1"/>
    <s v="REDE ENTREGUE CONFORME TOPOLOGIA ESTRUTURANTE"/>
    <s v="GWS ISOLADO - TA 323937076"/>
    <s v="NÃO"/>
    <s v="ATIVO"/>
    <s v="REDE OK"/>
    <s v="ATIVO"/>
    <x v="0"/>
    <s v="-"/>
    <s v="-"/>
    <n v="2024"/>
    <n v="506539"/>
    <s v="Aprovado HQ"/>
    <s v="ATIVO"/>
    <s v="X"/>
    <m/>
    <m/>
    <s v="VALIDAR IMPLANTAÇÃO/ CONSTRUÇÃO REDUNDÂNCIA"/>
    <m/>
    <m/>
    <s v="N/A"/>
    <x v="12"/>
    <x v="11"/>
    <s v="PARALISADO"/>
    <s v="SITE MGTAN VANDALIZADO, SEM DGO E INFRA PARA EXECUÇÃO DA ATIVIDADE. SITUACAO ENVIADA A VIVO PARA ANALISE"/>
    <x v="1"/>
  </r>
  <r>
    <s v="MGBGL"/>
    <s v="M2024EST_MGBGL_01"/>
    <x v="3"/>
    <s v="SIM"/>
    <x v="0"/>
    <x v="3"/>
    <x v="26"/>
    <x v="22"/>
    <s v="NA"/>
    <s v="NA"/>
    <s v="MGBET-MGBGL-MGBET"/>
    <s v="2 - HL5D"/>
    <x v="10"/>
    <s v="MGBET"/>
    <s v="Ativo"/>
    <s v="BETIM"/>
    <x v="1"/>
    <s v="REDE ENTREGUE CONFORME TOPOLOGIA ESTRUTURANTE"/>
    <m/>
    <s v="NÃO"/>
    <s v="ATIVO"/>
    <s v="REDE OK"/>
    <d v="1899-12-30T00:00:00"/>
    <x v="0"/>
    <s v="-"/>
    <s v="W0"/>
    <n v="2024"/>
    <n v="512263"/>
    <s v="Regional"/>
    <s v="ATIVO"/>
    <m/>
    <m/>
    <m/>
    <m/>
    <m/>
    <m/>
    <s v="N/A"/>
    <x v="2"/>
    <x v="12"/>
    <s v="-"/>
    <s v="ANALISAR SINÓPTICO, POIS BGL É UM HL5D"/>
    <x v="1"/>
  </r>
  <r>
    <s v="MGBAL"/>
    <s v="M2024EST_MGBAL_01"/>
    <x v="3"/>
    <s v="SIM"/>
    <x v="0"/>
    <x v="3"/>
    <x v="27"/>
    <x v="23"/>
    <s v="NA"/>
    <s v="NA"/>
    <s v="MGPIR-MGBEP-MGBAL-MGBPH-MGPIR"/>
    <s v="3 - HL5G"/>
    <x v="5"/>
    <s v="MGPIR"/>
    <s v="Ativo"/>
    <s v="BELO HORIZONTE"/>
    <x v="1"/>
    <s v="REDE ENTREGUE CONFORME TOPOLOGIA ESTRUTURANTE"/>
    <m/>
    <s v="SIM"/>
    <s v="ATIVO"/>
    <s v="REDE OK"/>
    <d v="1899-12-30T00:00:00"/>
    <x v="4"/>
    <s v="-"/>
    <s v="W0"/>
    <n v="2024"/>
    <s v="NA"/>
    <s v="NA"/>
    <s v="ATIVO"/>
    <m/>
    <m/>
    <m/>
    <m/>
    <m/>
    <m/>
    <s v="N/A"/>
    <x v="2"/>
    <x v="2"/>
    <s v="-"/>
    <m/>
    <x v="1"/>
  </r>
  <r>
    <s v="MGCOE"/>
    <s v="M2023EST_MGCOE_01"/>
    <x v="3"/>
    <s v="SIM"/>
    <x v="0"/>
    <x v="3"/>
    <x v="28"/>
    <x v="24"/>
    <s v="SIM"/>
    <s v="REDE OK"/>
    <s v="MGBAM-MGCOE-MGBAM / MGBAM-MGCOE"/>
    <s v="2 - HL5D"/>
    <x v="12"/>
    <s v="-"/>
    <s v="Ativo"/>
    <s v="BELO HORIZONTE"/>
    <x v="1"/>
    <s v="ATIVO COM  PROTEÇÃO TOPOLOGIA ESTRUT - CFO + ROLLOUT"/>
    <m/>
    <s v="SIM"/>
    <s v="ATIVO"/>
    <s v="REDE OK"/>
    <d v="1899-12-30T00:00:00"/>
    <x v="11"/>
    <s v="-"/>
    <s v="W0"/>
    <n v="2024"/>
    <s v="MOIN"/>
    <s v="NA"/>
    <s v="ATIVO"/>
    <m/>
    <m/>
    <m/>
    <m/>
    <m/>
    <m/>
    <s v="N/A"/>
    <x v="2"/>
    <x v="2"/>
    <s v="-"/>
    <m/>
    <x v="1"/>
  </r>
  <r>
    <s v="MGJAS"/>
    <s v="M2023EST_MGJAS_01"/>
    <x v="3"/>
    <s v="SIM"/>
    <x v="0"/>
    <x v="3"/>
    <x v="3"/>
    <x v="1"/>
    <s v="NÃO"/>
    <s v="PENDENTE"/>
    <s v="MGBET-MGJAS-MGBET / MGBET-MGJAS"/>
    <s v="2 - HL5D"/>
    <x v="10"/>
    <s v="-"/>
    <s v="Ativo"/>
    <s v="BETIM"/>
    <x v="1"/>
    <s v="ATIVO SEM PROTEÇÃO TOPOLOGIA ESTRUT - CFO + ROLLOUT"/>
    <m/>
    <s v="NÃO"/>
    <s v="ATIVO"/>
    <s v="REDE OK"/>
    <d v="1899-12-30T00:00:00"/>
    <x v="2"/>
    <s v="-"/>
    <s v="W0"/>
    <n v="2024"/>
    <s v="NA"/>
    <s v="NA"/>
    <s v="ATIVO"/>
    <m/>
    <m/>
    <m/>
    <m/>
    <m/>
    <m/>
    <s v="N/A"/>
    <x v="2"/>
    <x v="2"/>
    <s v="-"/>
    <m/>
    <x v="1"/>
  </r>
  <r>
    <s v="MGPNP"/>
    <s v="M2023EST_MGPNP_01"/>
    <x v="3"/>
    <s v="SIM"/>
    <x v="0"/>
    <x v="3"/>
    <x v="22"/>
    <x v="18"/>
    <s v="SIM"/>
    <s v="REDE OK"/>
    <s v="MGBAM-MGPNP-MGBAM / MGBAM-MGPNP"/>
    <s v="2 - HL5D"/>
    <x v="12"/>
    <s v="-"/>
    <s v="Ativo"/>
    <s v="BELO HORIZONTE"/>
    <x v="1"/>
    <s v="ATIVO COM  PROTEÇÃO TOPOLOGIA ESTRUT - CFO + ROLLOUT"/>
    <m/>
    <s v="SIM"/>
    <s v="ATIVO"/>
    <s v="REDE OK"/>
    <d v="1899-12-30T00:00:00"/>
    <x v="11"/>
    <s v="-"/>
    <s v="W0"/>
    <n v="2024"/>
    <n v="480494"/>
    <s v="Aprovado HQ"/>
    <s v="ATIVO"/>
    <m/>
    <m/>
    <m/>
    <m/>
    <m/>
    <m/>
    <s v="N/A"/>
    <x v="2"/>
    <x v="2"/>
    <s v="-"/>
    <m/>
    <x v="1"/>
  </r>
  <r>
    <s v="MGBBB"/>
    <s v="M2024EST_MGBBB_01"/>
    <x v="3"/>
    <s v="SIM"/>
    <x v="0"/>
    <x v="3"/>
    <x v="29"/>
    <x v="25"/>
    <s v="NA"/>
    <s v="NA"/>
    <s v="MGBWE-MGBBB-MGVIS-MGBWE"/>
    <s v="3 - HL5G"/>
    <x v="15"/>
    <s v="-"/>
    <s v="Ativo"/>
    <s v="BELO HORIZONTE"/>
    <x v="1"/>
    <s v="ATIVO COM  PROTEÇÃO TOPOLOGIA ESTRUT - LANÇAMENTO"/>
    <m/>
    <s v="SIM"/>
    <s v="ATIVO"/>
    <s v="REDE OK"/>
    <d v="1899-12-30T00:00:00"/>
    <x v="0"/>
    <s v="-"/>
    <s v="W0"/>
    <n v="2024"/>
    <n v="517857"/>
    <s v="Empreiteira"/>
    <s v="ATIVO"/>
    <m/>
    <m/>
    <m/>
    <m/>
    <m/>
    <m/>
    <s v="N/A"/>
    <x v="2"/>
    <x v="2"/>
    <s v="-"/>
    <m/>
    <x v="1"/>
  </r>
  <r>
    <s v="MGBBC"/>
    <s v="M2023_MGBBC_01"/>
    <x v="3"/>
    <s v="SIM"/>
    <x v="0"/>
    <x v="3"/>
    <x v="30"/>
    <x v="21"/>
    <s v="NA"/>
    <s v="NA"/>
    <s v="MGCRS-MGBBC-MGCRS"/>
    <s v="3 - HL5G"/>
    <x v="1"/>
    <s v="MGCRS"/>
    <s v="Ativo HL4 / Falta HL5D"/>
    <s v="BELO HORIZONTE"/>
    <x v="1"/>
    <s v="REDE ENTREGUE CONFORME TOPOLOGIA ESTRUTURANTE"/>
    <m/>
    <s v="NÃO"/>
    <s v="ATIVO"/>
    <s v="REDE OK"/>
    <d v="1899-12-30T00:00:00"/>
    <x v="0"/>
    <s v="-"/>
    <s v="W0"/>
    <n v="2024"/>
    <n v="523200"/>
    <s v="Aprovado HQ"/>
    <s v="ATIVO"/>
    <m/>
    <m/>
    <m/>
    <m/>
    <m/>
    <m/>
    <s v="N/A"/>
    <x v="4"/>
    <x v="13"/>
    <s v="PENDENTE ANALISE"/>
    <s v="OBRA EM ANDAMENTO CLUSTER LUE"/>
    <x v="1"/>
  </r>
  <r>
    <s v="MGICA"/>
    <s v="M2023EST_MGICA_01"/>
    <x v="3"/>
    <s v="SIM"/>
    <x v="0"/>
    <x v="3"/>
    <x v="31"/>
    <x v="26"/>
    <s v="NA"/>
    <s v="NA"/>
    <s v="MGBET-MGICA-MGBET"/>
    <s v="2 - HL5D"/>
    <x v="10"/>
    <s v="-"/>
    <s v="Ativo"/>
    <s v="IGARAPÉ"/>
    <x v="1"/>
    <s v="sex 06/06/2025 16:14 - Antenor: Finalizado a instalação e validação da caixa de MGICA, pelo LADO A._x000a__x000a_Aguardando a entrega da rede pelo LADO B, para conclusão do aceite e migração dos serviços._x000a_ter 24/09/2024 11:21 - Rodrigo Soares: Atualização estruturante Ramon: ALTO CUSTO / NECESSARIO IMPLANTAÇÃO DE POSTE_x000a_seg 17/06/2024 10:08 - Felipe Casimiro: metro pendentes 2024"/>
    <m/>
    <s v="NÃO"/>
    <s v="ATIVO"/>
    <s v="REDE OK"/>
    <s v="ATIVO"/>
    <x v="0"/>
    <s v="-"/>
    <s v="-"/>
    <n v="2024"/>
    <n v="512276"/>
    <s v="Aprovado HQ"/>
    <s v="ATIVO"/>
    <m/>
    <m/>
    <m/>
    <m/>
    <m/>
    <m/>
    <s v="N/A"/>
    <x v="13"/>
    <x v="14"/>
    <s v="ALTO CUSTO"/>
    <s v="-"/>
    <x v="2"/>
  </r>
  <r>
    <s v="MGJRC"/>
    <s v="M2024EST_MGJRC_01"/>
    <x v="5"/>
    <s v="NÃO"/>
    <x v="3"/>
    <x v="4"/>
    <x v="1"/>
    <x v="1"/>
    <s v="NA"/>
    <s v="NA"/>
    <s v="MGBET-MGJRC-MGBET"/>
    <s v="2 - HL5D"/>
    <x v="10"/>
    <s v="-"/>
    <s v="Ativo"/>
    <s v="JUATUBA"/>
    <x v="1"/>
    <s v="10/11/2025 - Alex Rodrigo Gonini teams 12:17 --- Esse site não está ativo no Fusion. | Arthur: draft em alto custo._x000a__x000a_28/10/2025 - Status plan do PMO em 28/10 - 18h34 - &quot;ATIVO&quot;_x000a_ter 02/09/2025 13:35 - Carlos Prado: TX EXISTENTE_x000a_27/08/2025 - Carlos Prado: vai para dezembro, temos TX existente no hl4._x000a__x000a_ter 24/09/2024 11:21 - Rodrigo Soares: Atualização estruturante Ramon: ALTO CUSTO / NECESSÁRIO MND_x000a_seg 17/06/2024 10:08 - Felipe Casimiro: metro pendentes 2024_x000a_06/02/2026 - PROJETO COM 60KM DE LANÇAMENTO/VERIFICANDO COM ENG NOVA TOPOLOGIA_x000a_"/>
    <s v="-"/>
    <s v="NÃO"/>
    <s v="PENDENTE REDE"/>
    <d v="1899-12-30T00:00:00"/>
    <d v="2026-02-10T00:00:00"/>
    <x v="13"/>
    <s v="W0"/>
    <s v="W7"/>
    <n v="2024"/>
    <n v="589159"/>
    <s v="Regional"/>
    <s v="VALIDAÇÃO DE DRAFT"/>
    <m/>
    <m/>
    <m/>
    <m/>
    <m/>
    <m/>
    <s v="N/A"/>
    <x v="5"/>
    <x v="14"/>
    <s v="ALTO CUSTO"/>
    <s v="-"/>
    <x v="2"/>
  </r>
  <r>
    <s v="MGBBH"/>
    <s v="M2024EST_MGBBH_01"/>
    <x v="3"/>
    <s v="SIM"/>
    <x v="0"/>
    <x v="3"/>
    <x v="32"/>
    <x v="27"/>
    <s v="NA"/>
    <s v="NA"/>
    <s v="MGCNP-MGBBH-MGCNP"/>
    <s v="3 - HL5G"/>
    <x v="16"/>
    <s v="MGCNP"/>
    <s v="Ativo"/>
    <s v="BELO HORIZONTE"/>
    <x v="1"/>
    <s v="ATIVO COM  PROTEÇÃO TOPOLOGIA ESTRUT - CFO + ROLLOUT"/>
    <m/>
    <s v="SIM"/>
    <s v="ATIVO"/>
    <s v="REDE OK"/>
    <d v="1899-12-30T00:00:00"/>
    <x v="0"/>
    <s v="-"/>
    <s v="W0"/>
    <n v="2024"/>
    <n v="504180"/>
    <s v="Aprovado HQ"/>
    <s v="ATIVO"/>
    <m/>
    <m/>
    <m/>
    <m/>
    <m/>
    <m/>
    <s v="N/A"/>
    <x v="2"/>
    <x v="2"/>
    <s v="-"/>
    <m/>
    <x v="1"/>
  </r>
  <r>
    <s v="MGBBJ"/>
    <s v="M2023EST_MGBBJ_01"/>
    <x v="3"/>
    <s v="SIM"/>
    <x v="0"/>
    <x v="3"/>
    <x v="33"/>
    <x v="20"/>
    <s v="NÃO"/>
    <s v="PENDENTE"/>
    <s v="MGJCT-MGBBJ-MGJCT / MGJCT-MGBBJ"/>
    <s v="2 - HL5D"/>
    <x v="5"/>
    <s v="-"/>
    <s v="Ativo"/>
    <s v="BELO HORIZONTE"/>
    <x v="1"/>
    <s v="ATIVO COM  PROTEÇÃO TOPOLOGIA ESTRUT - CFO + ROLLOUT"/>
    <m/>
    <s v="SIM"/>
    <s v="ATIVO"/>
    <s v="REDE OK"/>
    <d v="1899-12-30T00:00:00"/>
    <x v="4"/>
    <s v="-"/>
    <s v="W0"/>
    <n v="2024"/>
    <n v="510617"/>
    <s v="Empreiteira"/>
    <s v="ATIVO"/>
    <m/>
    <m/>
    <m/>
    <m/>
    <m/>
    <m/>
    <s v="N/A"/>
    <x v="2"/>
    <x v="2"/>
    <s v="-"/>
    <m/>
    <x v="1"/>
  </r>
  <r>
    <s v="MGBBM"/>
    <s v="M2023EST_MGBBM_01"/>
    <x v="3"/>
    <s v="SIM"/>
    <x v="0"/>
    <x v="3"/>
    <x v="34"/>
    <x v="28"/>
    <s v="NA"/>
    <s v="NA"/>
    <s v="MGBSJ-MGBBM-MGBSJ"/>
    <s v="3 - HL5G"/>
    <x v="17"/>
    <s v="MGBSJ"/>
    <s v="Ativo HL4 / Falta HL5D"/>
    <s v="BELO HORIZONTE"/>
    <x v="1"/>
    <s v="ATIVO COM  PROTEÇÃO TOPOLOGIA ESTRUT - LANÇAMENTO"/>
    <m/>
    <s v="SIM"/>
    <s v="ATIVO"/>
    <s v="REDE OK"/>
    <d v="1899-12-30T00:00:00"/>
    <x v="11"/>
    <s v="-"/>
    <s v="W0"/>
    <n v="2024"/>
    <s v="MOIN"/>
    <s v="NA"/>
    <s v="ATIVO"/>
    <m/>
    <m/>
    <m/>
    <m/>
    <m/>
    <m/>
    <s v="N/A"/>
    <x v="2"/>
    <x v="2"/>
    <s v="-"/>
    <m/>
    <x v="1"/>
  </r>
  <r>
    <s v="MGBBV"/>
    <s v="M2024EST_MGBBV_01"/>
    <x v="3"/>
    <s v="SIM"/>
    <x v="0"/>
    <x v="3"/>
    <x v="17"/>
    <x v="29"/>
    <s v="NA"/>
    <s v="NA"/>
    <s v="MGCNO-MGISI-MGBBV-MGPOT-MGCNO"/>
    <s v="3 - HL5G"/>
    <x v="5"/>
    <s v="MGCNO"/>
    <s v="Ativo"/>
    <s v="BELO HORIZONTE"/>
    <x v="1"/>
    <s v="RELATÓRIO ENVIADO"/>
    <m/>
    <s v="SIM"/>
    <s v="ATIVO"/>
    <s v="REDE OK"/>
    <d v="1899-12-30T00:00:00"/>
    <x v="4"/>
    <s v="-"/>
    <s v="W0"/>
    <n v="2024"/>
    <s v="MOIN"/>
    <s v="NA"/>
    <s v="ATIVO"/>
    <m/>
    <m/>
    <m/>
    <m/>
    <m/>
    <m/>
    <s v="N/A"/>
    <x v="2"/>
    <x v="2"/>
    <s v="-"/>
    <m/>
    <x v="1"/>
  </r>
  <r>
    <s v="MGBCA"/>
    <s v="M2023EST_MGBCA_01"/>
    <x v="3"/>
    <s v="SIM"/>
    <x v="0"/>
    <x v="3"/>
    <x v="35"/>
    <x v="30"/>
    <s v="NA"/>
    <s v="NA"/>
    <s v="MGRPM-MGBCA-MGRPM"/>
    <s v="3 - HL5G"/>
    <x v="3"/>
    <s v="MGRPM"/>
    <s v="Ativo"/>
    <s v="BELO HORIZONTE"/>
    <x v="1"/>
    <s v="ATIVO COM  PROTEÇÃO TOPOLOGIA ESTRUT - CFO + ROLLOUT"/>
    <m/>
    <s v="NÃO"/>
    <s v="ATIVO"/>
    <s v="REDE OK"/>
    <d v="1899-12-30T00:00:00"/>
    <x v="0"/>
    <s v="-"/>
    <s v="W0"/>
    <n v="2024"/>
    <n v="508001"/>
    <s v="Aprovado HQ"/>
    <s v="ATIVO"/>
    <m/>
    <m/>
    <m/>
    <m/>
    <m/>
    <m/>
    <s v="N/A"/>
    <x v="2"/>
    <x v="2"/>
    <s v="-"/>
    <m/>
    <x v="1"/>
  </r>
  <r>
    <s v="MGAHD"/>
    <s v="M2024EST_MGAHD_01"/>
    <x v="3"/>
    <s v="SIM"/>
    <x v="0"/>
    <x v="3"/>
    <x v="36"/>
    <x v="4"/>
    <s v="NA"/>
    <s v="NA"/>
    <s v="MGPOM-MGAHD-MGBOB-MGPOM"/>
    <s v="3 - HL5G"/>
    <x v="4"/>
    <s v="MGPOM"/>
    <s v="Ativo HL4 / Falta HL5D"/>
    <s v="BELO HORIZONTE"/>
    <x v="1"/>
    <s v="REDE ENTREGUE COM  PROTEÇÃO TOPOLOGIA ESTRUT - LANÇAMENTO "/>
    <s v="REPARO CONCLUÍDO FO EM 16/10"/>
    <s v="SIM"/>
    <s v="ATIVO"/>
    <s v="REDE OK"/>
    <d v="1899-12-30T00:00:00"/>
    <x v="3"/>
    <s v="-"/>
    <s v="W0"/>
    <n v="2024"/>
    <s v="NA"/>
    <s v="NA"/>
    <s v="ATIVO"/>
    <m/>
    <m/>
    <m/>
    <m/>
    <m/>
    <m/>
    <s v="N/A"/>
    <x v="4"/>
    <x v="15"/>
    <s v="-"/>
    <m/>
    <x v="1"/>
  </r>
  <r>
    <s v="MGAHP"/>
    <s v="M2024EST_MGAHP_01"/>
    <x v="3"/>
    <s v="SIM"/>
    <x v="0"/>
    <x v="3"/>
    <x v="37"/>
    <x v="29"/>
    <s v="NA"/>
    <s v="NA"/>
    <s v="MGASO-MGAHP-MGOCE-MGEMI-MGASO"/>
    <s v="3 - HL5G"/>
    <x v="4"/>
    <s v="MGASO"/>
    <s v="Ativo"/>
    <s v="BELO HORIZONTE"/>
    <x v="1"/>
    <s v="REDE ENTREGUE CONFORME TOPOLOGIA ESTRUTURANTE"/>
    <m/>
    <s v="SIM"/>
    <s v="ATIVO"/>
    <s v="REDE OK"/>
    <d v="1899-12-30T00:00:00"/>
    <x v="3"/>
    <s v="-"/>
    <s v="W0"/>
    <n v="2024"/>
    <s v="NA"/>
    <s v="NA"/>
    <s v="ATIVO"/>
    <m/>
    <m/>
    <m/>
    <m/>
    <m/>
    <m/>
    <s v="N/A"/>
    <x v="2"/>
    <x v="2"/>
    <s v="-"/>
    <m/>
    <x v="1"/>
  </r>
  <r>
    <s v="MGBCZ"/>
    <s v="M2024EST_MGBCZ_01"/>
    <x v="3"/>
    <s v="SIM"/>
    <x v="0"/>
    <x v="3"/>
    <x v="38"/>
    <x v="31"/>
    <s v="NA"/>
    <s v="NA"/>
    <s v="2 Vias - BHF"/>
    <s v="1 - HL4"/>
    <x v="18"/>
    <s v="-"/>
    <s v="Ativo"/>
    <s v="BETIM"/>
    <x v="1"/>
    <s v="REDE ENTREGUE CONFORME TOPOLOGIA ESTRUTURANTE"/>
    <m/>
    <s v="NÃO"/>
    <s v="ATIVO"/>
    <s v="REDE OK"/>
    <d v="1899-12-30T00:00:00"/>
    <x v="10"/>
    <s v="-"/>
    <s v="W0"/>
    <n v="2024"/>
    <s v="MOIN"/>
    <s v="NA"/>
    <s v="ATIVO"/>
    <m/>
    <m/>
    <m/>
    <m/>
    <m/>
    <m/>
    <s v="N/A"/>
    <x v="2"/>
    <x v="2"/>
    <s v="-"/>
    <m/>
    <x v="1"/>
  </r>
  <r>
    <s v="MGBCN"/>
    <s v="M2023EST_MGBCN_01"/>
    <x v="3"/>
    <s v="SIM"/>
    <x v="0"/>
    <x v="3"/>
    <x v="39"/>
    <x v="31"/>
    <s v="NA"/>
    <s v="NA"/>
    <s v="MGCNO-MGBCN-MGCNO"/>
    <s v="3 - HL5G"/>
    <x v="5"/>
    <s v="MGCNO"/>
    <s v="Ativo"/>
    <s v="BELO HORIZONTE"/>
    <x v="1"/>
    <s v="REDE ENTREGUE CONFORME TOPOLOGIA ESTRUTURANTE"/>
    <m/>
    <s v="SIM"/>
    <s v="ATIVO"/>
    <s v="REDE OK"/>
    <d v="1899-12-30T00:00:00"/>
    <x v="4"/>
    <s v="-"/>
    <s v="W0"/>
    <n v="2024"/>
    <n v="481255"/>
    <s v="Aprovado HQ"/>
    <s v="ATIVO"/>
    <m/>
    <m/>
    <m/>
    <m/>
    <m/>
    <m/>
    <s v="N/A"/>
    <x v="2"/>
    <x v="2"/>
    <s v="-"/>
    <m/>
    <x v="1"/>
  </r>
  <r>
    <s v="MGBCP"/>
    <s v="M2024EST_MGBCP_01"/>
    <x v="3"/>
    <s v="SIM"/>
    <x v="0"/>
    <x v="3"/>
    <x v="3"/>
    <x v="1"/>
    <s v="NA"/>
    <s v="NA"/>
    <s v="MGSAG-MGBCP-MGSAG"/>
    <s v="3 - HL5G"/>
    <x v="3"/>
    <s v="MGSAG"/>
    <s v="Ativo"/>
    <s v="BELO HORIZONTE"/>
    <x v="1"/>
    <s v="ATIVO SEM PROTEÇÃO TOPOLOGIA ESTRUT - CFO + ROLLOUT"/>
    <m/>
    <s v="NÃO"/>
    <s v="ATIVO"/>
    <s v="REDE OK"/>
    <d v="1899-12-30T00:00:00"/>
    <x v="2"/>
    <s v="-"/>
    <s v="W0"/>
    <n v="2024"/>
    <n v="512357"/>
    <s v="Empreiteira"/>
    <s v="ATIVO"/>
    <m/>
    <m/>
    <m/>
    <m/>
    <m/>
    <m/>
    <s v="N/A"/>
    <x v="2"/>
    <x v="2"/>
    <s v="-"/>
    <m/>
    <x v="1"/>
  </r>
  <r>
    <s v="MGAPH"/>
    <s v="M2023EST_MGAPH_01"/>
    <x v="3"/>
    <s v="SIM"/>
    <x v="0"/>
    <x v="3"/>
    <x v="40"/>
    <x v="24"/>
    <s v="NA"/>
    <s v="NA"/>
    <s v="MGCOE-MGAPH-MGCAT-MGCOE"/>
    <s v="3 - HL5G"/>
    <x v="12"/>
    <s v="MGCOE"/>
    <s v="Ativo"/>
    <s v="BELO HORIZONTE"/>
    <x v="1"/>
    <s v="ATIVO COM  PROTEÇÃO TOPOLOGIA ESTRUT - LANÇAMENTO"/>
    <m/>
    <s v="SIM"/>
    <s v="ATIVO"/>
    <s v="REDE OK"/>
    <d v="1899-12-30T00:00:00"/>
    <x v="11"/>
    <s v="-"/>
    <s v="W0"/>
    <n v="2024"/>
    <s v="MOIN"/>
    <s v="NA"/>
    <s v="ATIVO"/>
    <m/>
    <m/>
    <m/>
    <m/>
    <m/>
    <m/>
    <s v="N/A"/>
    <x v="2"/>
    <x v="2"/>
    <s v="-"/>
    <m/>
    <x v="1"/>
  </r>
  <r>
    <s v="MGBCR"/>
    <s v="M2024EST_MGBCR_01"/>
    <x v="3"/>
    <s v="SIM"/>
    <x v="0"/>
    <x v="3"/>
    <x v="41"/>
    <x v="32"/>
    <s v="NA"/>
    <s v="NA"/>
    <s v="MGCXU-MGBCR-MGCXU"/>
    <s v="3 - HL5G"/>
    <x v="1"/>
    <s v="MGCXU"/>
    <s v="Ativo HL4 / Falta HL5D"/>
    <s v="BELO HORIZONTE"/>
    <x v="1"/>
    <s v="REDE ENTREGUE CONFORME TOPOLOGIA ESTRUTURANTE"/>
    <m/>
    <s v="NÃO"/>
    <s v="ATIVO"/>
    <s v="REDE OK"/>
    <d v="1899-12-30T00:00:00"/>
    <x v="11"/>
    <s v="-"/>
    <s v="W0"/>
    <n v="2024"/>
    <s v="NA"/>
    <s v="NA"/>
    <s v="ATIVO"/>
    <m/>
    <m/>
    <m/>
    <m/>
    <m/>
    <m/>
    <s v="N/A"/>
    <x v="4"/>
    <x v="10"/>
    <s v="-"/>
    <m/>
    <x v="1"/>
  </r>
  <r>
    <s v="MGCII"/>
    <s v="M2023EST_MGCII_01"/>
    <x v="3"/>
    <s v="SIM"/>
    <x v="0"/>
    <x v="3"/>
    <x v="42"/>
    <x v="33"/>
    <s v="NÃO"/>
    <s v="PENDENTE"/>
    <s v="MGBCZ-MGCII-MGBCZ / MGBCZ-MGCII"/>
    <s v="2 - HL5D"/>
    <x v="18"/>
    <s v="-"/>
    <s v="Ativo"/>
    <s v="BETIM"/>
    <x v="1"/>
    <s v="ATIVO COM  PROTEÇÃO TOPOLOGIA ESTRUT - CFO + ROLLOUT"/>
    <m/>
    <s v="NÃO"/>
    <s v="ATIVO"/>
    <s v="REDE OK"/>
    <d v="1899-12-30T00:00:00"/>
    <x v="10"/>
    <s v="-"/>
    <s v="W0"/>
    <n v="2024"/>
    <n v="481259"/>
    <s v="Aprovado HQ"/>
    <s v="ATIVO"/>
    <m/>
    <m/>
    <m/>
    <m/>
    <m/>
    <m/>
    <s v="N/A"/>
    <x v="2"/>
    <x v="2"/>
    <s v="-"/>
    <m/>
    <x v="1"/>
  </r>
  <r>
    <s v="MGAYS"/>
    <s v="M2023EST_MGAYS_01"/>
    <x v="3"/>
    <s v="SIM"/>
    <x v="0"/>
    <x v="3"/>
    <x v="28"/>
    <x v="24"/>
    <s v="NA"/>
    <s v="NA"/>
    <s v="MGPNP-MGGJL-MGAYS-MGPNP"/>
    <s v="3 - HL5G"/>
    <x v="12"/>
    <s v="MGPNP"/>
    <s v="Ativo"/>
    <s v="BELO HORIZONTE"/>
    <x v="1"/>
    <s v="REDE ENTREGUE COM  PROTEÇÃO TOPOLOGIA ESTRUT - CFO + ROLLOUT"/>
    <m/>
    <s v="SIM"/>
    <s v="ATIVO"/>
    <s v="REDE OK"/>
    <d v="1899-12-30T00:00:00"/>
    <x v="11"/>
    <s v="-"/>
    <s v="W0"/>
    <n v="2024"/>
    <s v="MOIN"/>
    <s v="NA"/>
    <s v="ATIVO"/>
    <m/>
    <m/>
    <m/>
    <m/>
    <m/>
    <m/>
    <s v="N/A"/>
    <x v="2"/>
    <x v="2"/>
    <s v="-"/>
    <m/>
    <x v="1"/>
  </r>
  <r>
    <s v="MGBDG"/>
    <s v="M2024EST_MGBDG_01"/>
    <x v="3"/>
    <s v="SIM"/>
    <x v="0"/>
    <x v="3"/>
    <x v="43"/>
    <x v="34"/>
    <s v="NA"/>
    <s v="NA"/>
    <s v="MGFEN-MGBDG-MGPTG-MGFEN"/>
    <s v="3 - HL5G"/>
    <x v="3"/>
    <s v="MGFEN"/>
    <s v="Ativo HL4 / Falta HL5D"/>
    <s v="BELO HORIZONTE"/>
    <x v="1"/>
    <s v="REDE ENTREGUE CONFORME TOPOLOGIA ESTRUTURANTE"/>
    <m/>
    <s v="NÃO"/>
    <s v="ATIVO"/>
    <s v="REDE OK"/>
    <d v="1899-12-30T00:00:00"/>
    <x v="0"/>
    <s v="-"/>
    <s v="W0"/>
    <n v="2024"/>
    <n v="512368"/>
    <s v="Regional"/>
    <s v="ATIVO"/>
    <m/>
    <m/>
    <m/>
    <m/>
    <m/>
    <m/>
    <s v="N/A"/>
    <x v="2"/>
    <x v="16"/>
    <s v="-"/>
    <m/>
    <x v="1"/>
  </r>
  <r>
    <s v="MGBEE"/>
    <s v="M2023EST_MGBEE_01"/>
    <x v="3"/>
    <s v="SIM"/>
    <x v="0"/>
    <x v="3"/>
    <x v="44"/>
    <x v="35"/>
    <s v="NA"/>
    <s v="NA"/>
    <s v="MGTOU-MGBEE-MGTOU"/>
    <s v="3 - HL5G"/>
    <x v="3"/>
    <s v="MGTOU"/>
    <s v="Ativo"/>
    <s v="BELO HORIZONTE"/>
    <x v="1"/>
    <s v="REDE ENTREGUE COM  PROTEÇÃO TOPOLOGIA ESTRUT - CFO + ROLLOUT"/>
    <s v="AGUARDA GABINETE"/>
    <s v="NÃO"/>
    <s v="ATIVO"/>
    <s v="REDE OK"/>
    <d v="1899-12-30T00:00:00"/>
    <x v="0"/>
    <s v="-"/>
    <s v="W0"/>
    <n v="2024"/>
    <n v="503159"/>
    <s v="MAO OBRA A DISPOSICAO"/>
    <s v="ATIVO"/>
    <m/>
    <m/>
    <m/>
    <m/>
    <m/>
    <m/>
    <s v="N/A"/>
    <x v="2"/>
    <x v="2"/>
    <s v="-"/>
    <m/>
    <x v="1"/>
  </r>
  <r>
    <s v="MGBEF"/>
    <s v="M2024EST_MGBEF_01"/>
    <x v="3"/>
    <s v="SIM"/>
    <x v="0"/>
    <x v="3"/>
    <x v="45"/>
    <x v="36"/>
    <s v="NA"/>
    <s v="NA"/>
    <s v="MGSAG-MGMGB-MGBEF-MGHMD-MGSAG"/>
    <s v="3 - HL5G"/>
    <x v="3"/>
    <s v="MGSAG"/>
    <s v="Ativo"/>
    <s v="BELO HORIZONTE"/>
    <x v="1"/>
    <s v="REDE ENTREGUE CONFORME TOPOLOGIA ESTRUTURANTE"/>
    <m/>
    <s v="NÃO"/>
    <s v="ATIVO"/>
    <s v="REDE OK"/>
    <d v="1899-12-30T00:00:00"/>
    <x v="0"/>
    <s v="-"/>
    <s v="W0"/>
    <n v="2024"/>
    <n v="512385"/>
    <s v="Aprovado HQ"/>
    <s v="ATIVO"/>
    <m/>
    <m/>
    <m/>
    <m/>
    <m/>
    <m/>
    <s v="N/A"/>
    <x v="14"/>
    <x v="17"/>
    <s v="REDE OK"/>
    <s v="REDE CONCLUÍDA EM 10/23/2024"/>
    <x v="1"/>
  </r>
  <r>
    <s v="MGBEL"/>
    <s v="M2024EST_MGBEL_01"/>
    <x v="3"/>
    <s v="SIM"/>
    <x v="0"/>
    <x v="3"/>
    <x v="46"/>
    <x v="37"/>
    <s v="NA"/>
    <s v="NA"/>
    <s v="MGCXU-MGBEL-MGPHA-MGCXU"/>
    <s v="3 - HL5G"/>
    <x v="1"/>
    <s v="MGCXU"/>
    <s v="Ativo HL4 / Ativo HL5D"/>
    <s v="BELO HORIZONTE"/>
    <x v="1"/>
    <s v="REDE ENTREGUE CONFORME TOPOLOGIA ESTRUTURANTE"/>
    <m/>
    <s v="NÃO"/>
    <s v="ATIVO"/>
    <s v="REDE OK"/>
    <d v="1899-12-30T00:00:00"/>
    <x v="11"/>
    <s v="-"/>
    <s v="W0"/>
    <n v="2024"/>
    <s v="NA"/>
    <s v="NA"/>
    <s v="ATIVO"/>
    <m/>
    <m/>
    <m/>
    <m/>
    <m/>
    <m/>
    <s v="N/A"/>
    <x v="2"/>
    <x v="2"/>
    <s v="-"/>
    <m/>
    <x v="1"/>
  </r>
  <r>
    <s v="MGRNJ"/>
    <s v="M2023EST_MGRNJ_01"/>
    <x v="3"/>
    <s v="SIM"/>
    <x v="0"/>
    <x v="3"/>
    <x v="47"/>
    <x v="34"/>
    <s v="NA"/>
    <s v="NA"/>
    <s v="MGRNS-MGRNJ-MGRNS "/>
    <s v="2 - HL5D"/>
    <x v="8"/>
    <s v="-"/>
    <s v="Não Ativo"/>
    <s v="RIBEIRÃO DAS NEVES"/>
    <x v="1"/>
    <s v="REDE ENTREGUE CONFORME TOPOLOGIA ESTRUTURANTE"/>
    <m/>
    <s v="NÃO"/>
    <s v="ATIVO"/>
    <s v="REDE OK"/>
    <d v="1899-12-30T00:00:00"/>
    <x v="0"/>
    <s v="-"/>
    <s v="W0"/>
    <n v="2024"/>
    <n v="508215"/>
    <s v="Regional"/>
    <s v="ATIVO"/>
    <m/>
    <m/>
    <m/>
    <m/>
    <m/>
    <m/>
    <s v="N/A"/>
    <x v="2"/>
    <x v="16"/>
    <s v="-"/>
    <s v="REDE ENTREGUE, VALIDAÇÃO E-MAIL TELEMONT 15/10"/>
    <x v="1"/>
  </r>
  <r>
    <s v="MGBEP"/>
    <s v="M2024EST_MGBEP_01"/>
    <x v="3"/>
    <s v="SIM"/>
    <x v="0"/>
    <x v="3"/>
    <x v="27"/>
    <x v="38"/>
    <s v="NA"/>
    <s v="NA"/>
    <s v="MGPIR-MGBEP-MGBAL-MGBPH-MGPIR"/>
    <s v="3 - HL5G"/>
    <x v="5"/>
    <s v="MGPIR"/>
    <s v="Ativo"/>
    <s v="BELO HORIZONTE"/>
    <x v="1"/>
    <s v="REDE ENTREGUE CONFORME TOPOLOGIA ESTRUTURANTE"/>
    <m/>
    <s v="SIM"/>
    <s v="ATIVO"/>
    <s v="REDE OK"/>
    <d v="1899-12-30T00:00:00"/>
    <x v="4"/>
    <s v="-"/>
    <s v="W0"/>
    <n v="2024"/>
    <s v="NA"/>
    <s v="NA"/>
    <s v="ATIVO"/>
    <m/>
    <m/>
    <m/>
    <m/>
    <m/>
    <m/>
    <s v="N/A"/>
    <x v="2"/>
    <x v="2"/>
    <s v="-"/>
    <m/>
    <x v="1"/>
  </r>
  <r>
    <s v="MGAFR"/>
    <s v="M2023_MGAFR_01"/>
    <x v="3"/>
    <s v="SIM"/>
    <x v="0"/>
    <x v="3"/>
    <x v="26"/>
    <x v="39"/>
    <s v="NA"/>
    <s v="NA"/>
    <s v="MGBGL-MGAFR-MGBGL"/>
    <s v="3 - HL5G"/>
    <x v="10"/>
    <s v="MGBET"/>
    <s v="Ativo"/>
    <s v="BETIM"/>
    <x v="1"/>
    <s v="REDE ENTREGUE CONFORME TOPOLOGIA ESTRUTURANTE"/>
    <m/>
    <s v="NÃO"/>
    <s v="ATIVO"/>
    <s v="REDE OK"/>
    <d v="1899-12-30T00:00:00"/>
    <x v="0"/>
    <s v="-"/>
    <s v="W0"/>
    <n v="2024"/>
    <n v="512263"/>
    <s v="Regional"/>
    <s v="ATIVO"/>
    <m/>
    <m/>
    <m/>
    <m/>
    <m/>
    <m/>
    <s v="N/A"/>
    <x v="2"/>
    <x v="12"/>
    <s v="-"/>
    <m/>
    <x v="1"/>
  </r>
  <r>
    <s v="MGSLD"/>
    <s v="M2024EST_MGSLD_01"/>
    <x v="3"/>
    <s v="SIM"/>
    <x v="0"/>
    <x v="3"/>
    <x v="48"/>
    <x v="40"/>
    <s v="NA"/>
    <s v="NA"/>
    <s v="MGSLU-MGSZA-MGKEN-MGSLD-MGSLU"/>
    <s v="3 - HL5G"/>
    <x v="14"/>
    <s v="MGSLU"/>
    <s v="Não Ativo"/>
    <s v="SANTA LUZIA"/>
    <x v="1"/>
    <s v="REDE ENTREGUE CONFORME TOPOLOGIA ESTRUTURANTE"/>
    <m/>
    <s v="NÃO"/>
    <s v="ATIVO"/>
    <s v="REDE OK"/>
    <d v="1899-12-30T00:00:00"/>
    <x v="0"/>
    <s v="-"/>
    <s v="W0"/>
    <n v="2024"/>
    <n v="506523"/>
    <s v="Aprovado HQ"/>
    <s v="ATIVO"/>
    <m/>
    <m/>
    <m/>
    <m/>
    <m/>
    <m/>
    <s v="N/A"/>
    <x v="2"/>
    <x v="18"/>
    <s v="-"/>
    <m/>
    <x v="1"/>
  </r>
  <r>
    <s v="MGAIA"/>
    <s v="M2024EST_MGAIA_01"/>
    <x v="3"/>
    <s v="SIM"/>
    <x v="0"/>
    <x v="3"/>
    <x v="49"/>
    <x v="41"/>
    <s v="NA"/>
    <s v="NA"/>
    <s v="MGASO-MGAIA-MGASO"/>
    <s v="3 - HL5G"/>
    <x v="4"/>
    <s v="MGASO"/>
    <s v="Ativo"/>
    <s v="BELO HORIZONTE"/>
    <x v="1"/>
    <s v="ATIVO COM  PROTEÇÃO TOPOLOGIA ESTRUT (WSP)"/>
    <m/>
    <s v="SIM"/>
    <s v="ATIVO"/>
    <s v="REDE OK"/>
    <d v="1899-12-30T00:00:00"/>
    <x v="3"/>
    <s v="-"/>
    <s v="W0"/>
    <n v="2024"/>
    <s v="MOIN"/>
    <s v="NA"/>
    <s v="ATIVO"/>
    <m/>
    <m/>
    <m/>
    <m/>
    <m/>
    <m/>
    <s v="N/A"/>
    <x v="2"/>
    <x v="2"/>
    <s v="-"/>
    <m/>
    <x v="1"/>
  </r>
  <r>
    <s v="MGBEX"/>
    <s v="M2024EST_MGBEX_01"/>
    <x v="3"/>
    <s v="SIM"/>
    <x v="0"/>
    <x v="3"/>
    <x v="50"/>
    <x v="42"/>
    <s v="NA"/>
    <s v="NA"/>
    <s v="MGNGA-MGBEX-MGEGM-MGNGA"/>
    <s v="3 - HL5G"/>
    <x v="3"/>
    <s v="MGNGA"/>
    <s v="Ativo HL4 / Falta HL5D"/>
    <s v="BELO HORIZONTE"/>
    <x v="1"/>
    <s v="REDE ENTREGUE CONFORME TOPOLOGIA ESTRUTURANTE"/>
    <s v="REPARO CONCLUÍDO EM 08/10"/>
    <s v="NÃO"/>
    <s v="ATIVO"/>
    <s v="REDE OK"/>
    <d v="1899-12-30T00:00:00"/>
    <x v="0"/>
    <s v="-"/>
    <s v="W0"/>
    <n v="2024"/>
    <n v="512290"/>
    <s v="Aprovado HQ"/>
    <s v="ATIVO"/>
    <m/>
    <m/>
    <m/>
    <m/>
    <m/>
    <m/>
    <s v="N/A"/>
    <x v="4"/>
    <x v="4"/>
    <s v="-"/>
    <s v="REPARO TRATADO PELO TELEMONT"/>
    <x v="1"/>
  </r>
  <r>
    <s v="MGBFA"/>
    <s v="M2024EST_MGBFA_01"/>
    <x v="3"/>
    <s v="SIM"/>
    <x v="0"/>
    <x v="3"/>
    <x v="51"/>
    <x v="34"/>
    <s v="NA"/>
    <s v="NA"/>
    <s v="MGFEN-MGBFA-MGFEN"/>
    <s v="3 - HL5G"/>
    <x v="3"/>
    <s v="MGFEN"/>
    <s v="Ativo HL4 / Ativo HL5D"/>
    <s v="BELO HORIZONTE"/>
    <x v="1"/>
    <s v="REDE ENTREGUE CONFORME TOPOLOGIA ESTRUTURANTE"/>
    <m/>
    <s v="NÃO"/>
    <s v="ATIVO"/>
    <s v="REDE OK"/>
    <d v="1899-12-30T00:00:00"/>
    <x v="0"/>
    <s v="-"/>
    <s v="W0"/>
    <n v="2024"/>
    <n v="512353"/>
    <s v="Aprovado HQ"/>
    <s v="ATIVO"/>
    <m/>
    <m/>
    <m/>
    <m/>
    <m/>
    <m/>
    <s v="N/A"/>
    <x v="2"/>
    <x v="16"/>
    <s v="-"/>
    <m/>
    <x v="1"/>
  </r>
  <r>
    <s v="MGBFD"/>
    <s v="M2024EST_MGBFD_01"/>
    <x v="3"/>
    <s v="SIM"/>
    <x v="0"/>
    <x v="3"/>
    <x v="17"/>
    <x v="43"/>
    <s v="NA"/>
    <s v="NA"/>
    <s v="MGPIR-MGBFD-MGUND-MGPIR"/>
    <s v="3 - HL5G"/>
    <x v="5"/>
    <s v="MGPIR"/>
    <s v="Ativo"/>
    <s v="BELO HORIZONTE"/>
    <x v="1"/>
    <s v="REDE OK"/>
    <m/>
    <s v="SIM"/>
    <s v="ATIVO"/>
    <s v="REDE OK"/>
    <d v="1899-12-30T00:00:00"/>
    <x v="4"/>
    <s v="-"/>
    <s v="W0"/>
    <n v="2024"/>
    <n v="508021"/>
    <s v="Aprovado HQ"/>
    <s v="ATIVO"/>
    <m/>
    <m/>
    <m/>
    <m/>
    <m/>
    <m/>
    <s v="N/A"/>
    <x v="2"/>
    <x v="2"/>
    <s v="-"/>
    <m/>
    <x v="1"/>
  </r>
  <r>
    <s v="MGBFL"/>
    <s v="M2023_MGBFL_01"/>
    <x v="3"/>
    <s v="SIM"/>
    <x v="0"/>
    <x v="3"/>
    <x v="52"/>
    <x v="15"/>
    <s v="NA"/>
    <s v="NA"/>
    <s v="MGBSJ-MGBFL-MGBSJ"/>
    <s v="3 - HL5G"/>
    <x v="17"/>
    <s v="MGBSJ"/>
    <s v="Ativo HL4 / Ativo HL5D"/>
    <s v="BELO HORIZONTE"/>
    <x v="1"/>
    <s v="REDE ENTREGUE COM  PROTEÇÃO TOPOLOGIA ESTRUT - LANÇAMENTO "/>
    <m/>
    <s v="SIM"/>
    <s v="ATIVO"/>
    <s v="REDE OK"/>
    <d v="1899-12-30T00:00:00"/>
    <x v="11"/>
    <s v="-"/>
    <s v="W0"/>
    <n v="2024"/>
    <s v="NA"/>
    <s v="NA"/>
    <s v="ATIVO"/>
    <m/>
    <m/>
    <m/>
    <m/>
    <m/>
    <m/>
    <s v="N/A"/>
    <x v="2"/>
    <x v="2"/>
    <s v="-"/>
    <m/>
    <x v="1"/>
  </r>
  <r>
    <s v="MGBGD"/>
    <s v="M2023EST_MGBGD_01"/>
    <x v="3"/>
    <s v="SIM"/>
    <x v="0"/>
    <x v="3"/>
    <x v="53"/>
    <x v="44"/>
    <s v="NA"/>
    <s v="NA"/>
    <s v="MGATR-MGBGD-MGGRU-MGATR"/>
    <s v="3 - HL5G"/>
    <x v="3"/>
    <s v="MGATR"/>
    <s v="Ativo HL4 / Falta HL5D"/>
    <s v="BELO HORIZONTE"/>
    <x v="1"/>
    <s v="REDE ENTREGUE CONFORME TOPOLOGIA ESTRUTURANTE"/>
    <m/>
    <s v="NÃO"/>
    <s v="ATIVO"/>
    <s v="REDE OK"/>
    <d v="1899-12-30T00:00:00"/>
    <x v="0"/>
    <s v="-"/>
    <s v="W0"/>
    <n v="2024"/>
    <n v="486543"/>
    <s v="MAO OBRA A DISPOSICAO"/>
    <s v="ATIVO"/>
    <m/>
    <m/>
    <m/>
    <m/>
    <m/>
    <m/>
    <s v="N/A"/>
    <x v="2"/>
    <x v="2"/>
    <s v="-"/>
    <m/>
    <x v="1"/>
  </r>
  <r>
    <s v="MGBGG"/>
    <s v="M2023EST_MGBGG_01"/>
    <x v="3"/>
    <s v="SIM"/>
    <x v="0"/>
    <x v="3"/>
    <x v="54"/>
    <x v="45"/>
    <s v="NA"/>
    <s v="NA"/>
    <s v="MGCCA-MGBGG-MGCCA"/>
    <s v="3 - HL5G"/>
    <x v="7"/>
    <s v="MGCCA"/>
    <s v="Ativo"/>
    <s v="BELO HORIZONTE"/>
    <x v="1"/>
    <s v="REDE ENTREGUE COM  PROTEÇÃO TOPOLOGIA ESTRUT - CFO + ROLLOUT"/>
    <m/>
    <s v="NÃO"/>
    <s v="ATIVO"/>
    <s v="REDE OK"/>
    <d v="1899-12-30T00:00:00"/>
    <x v="6"/>
    <s v="-"/>
    <s v="W0"/>
    <n v="2024"/>
    <n v="486544"/>
    <s v="MAO OBRA A DISPOSICAO"/>
    <s v="ATIVO"/>
    <m/>
    <m/>
    <m/>
    <m/>
    <m/>
    <m/>
    <s v="N/A"/>
    <x v="2"/>
    <x v="2"/>
    <s v="-"/>
    <m/>
    <x v="1"/>
  </r>
  <r>
    <s v="MGDIG"/>
    <s v="M2025EST_MGDIG_01"/>
    <x v="6"/>
    <s v="SIM"/>
    <x v="0"/>
    <x v="0"/>
    <x v="55"/>
    <x v="46"/>
    <s v="NA"/>
    <s v="NA"/>
    <s v="MGOBO-MGDIG+RD (SXX)"/>
    <s v="HL5G_2025"/>
    <x v="13"/>
    <s v="MGOBO"/>
    <s v="-"/>
    <s v="SETE LAGOAS_2025"/>
    <x v="5"/>
    <s v="22/05/2025 - Jefferson: 100% lançado, previsão de entrega de formatação."/>
    <s v="10/6/2025 - Link via rádio ativo   24/09/25 - Alça com defeito acionado reparo por email; 04/06 - Pendente ativar OBO-HL5D fibras em construção; 28/05 - Aguardando implantação do rádio DIG x SXX ID RD014770"/>
    <s v="NÃO"/>
    <s v="ATIVO"/>
    <s v="REDE OK"/>
    <s v="ATIVO"/>
    <x v="7"/>
    <s v="-"/>
    <s v="-"/>
    <n v="2025"/>
    <n v="549017"/>
    <s v="Aprovado HQ"/>
    <s v="ATIVO"/>
    <d v="2025-09-12T00:00:00"/>
    <m/>
    <n v="0"/>
    <s v="VALIDAR RÁDIO BRUNO"/>
    <m/>
    <m/>
    <s v="N/A"/>
    <x v="15"/>
    <x v="1"/>
    <m/>
    <m/>
    <x v="1"/>
  </r>
  <r>
    <s v="MGBCB"/>
    <s v="M2024EST_MGBCB_01"/>
    <x v="3"/>
    <s v="SIM"/>
    <x v="0"/>
    <x v="3"/>
    <x v="16"/>
    <x v="13"/>
    <s v="NA"/>
    <s v="NA"/>
    <s v="MGPQN-MGACH-MGPIM-MGBCB-MGPQN"/>
    <s v="3 - HL5G"/>
    <x v="4"/>
    <s v="MGPQN"/>
    <s v="Ativo"/>
    <s v="BELO HORIZONTE"/>
    <x v="1"/>
    <s v="REDE ENTREGUE CONFORME TOPOLOGIA ESTRUTURANTE"/>
    <m/>
    <s v="SIM"/>
    <s v="ATIVO"/>
    <s v="REDE OK"/>
    <d v="1899-12-30T00:00:00"/>
    <x v="3"/>
    <s v="-"/>
    <s v="W0"/>
    <n v="2024"/>
    <s v="NA"/>
    <s v="NA"/>
    <s v="ATIVO"/>
    <m/>
    <m/>
    <m/>
    <m/>
    <m/>
    <m/>
    <s v="N/A"/>
    <x v="2"/>
    <x v="2"/>
    <s v="-"/>
    <m/>
    <x v="1"/>
  </r>
  <r>
    <s v="MGBGP"/>
    <s v="M2024EST_MGBGP_01"/>
    <x v="3"/>
    <s v="SIM"/>
    <x v="0"/>
    <x v="3"/>
    <x v="6"/>
    <x v="5"/>
    <s v="NA"/>
    <s v="NA"/>
    <s v="MGABR-MGBGP-MGABR"/>
    <s v="3 - HL5G"/>
    <x v="3"/>
    <s v="MGABR"/>
    <s v="Ativo HL4 / Falta HL5D"/>
    <s v="BELO HORIZONTE"/>
    <x v="1"/>
    <s v="REDE ENTREGUE CONFORME TOPOLOGIA ESTRUTURANTE"/>
    <m/>
    <s v="NÃO"/>
    <s v="ATIVO"/>
    <s v="REDE OK"/>
    <d v="1899-12-30T00:00:00"/>
    <x v="0"/>
    <s v="-"/>
    <s v="W0"/>
    <n v="2024"/>
    <s v="MOIN"/>
    <s v="NA"/>
    <s v="ATIVO"/>
    <m/>
    <m/>
    <m/>
    <m/>
    <m/>
    <m/>
    <s v="N/A"/>
    <x v="2"/>
    <x v="2"/>
    <s v="-"/>
    <m/>
    <x v="1"/>
  </r>
  <r>
    <s v="MGBGT"/>
    <s v="M2023EST_MGBGT_01"/>
    <x v="3"/>
    <s v="SIM"/>
    <x v="0"/>
    <x v="3"/>
    <x v="56"/>
    <x v="47"/>
    <s v="NA"/>
    <s v="NA"/>
    <s v="MGRAP-MGMRG-MGBGT-MGRAP"/>
    <s v="3 - HL5G"/>
    <x v="1"/>
    <s v="MGRAP"/>
    <s v="Ativo HL4 / Falta HL5D"/>
    <s v="BELO HORIZONTE"/>
    <x v="1"/>
    <s v="ATIVO COM  PROTEÇÃO TOPOLOGIA ESTRUT - CFO + ROLLOUT"/>
    <m/>
    <s v="NÃO"/>
    <s v="ATIVO"/>
    <s v="REDE OK"/>
    <d v="1899-12-30T00:00:00"/>
    <x v="11"/>
    <s v="-"/>
    <s v="W0"/>
    <n v="2024"/>
    <s v="NA"/>
    <s v="NA"/>
    <s v="ATIVO"/>
    <m/>
    <m/>
    <m/>
    <m/>
    <m/>
    <m/>
    <s v="N/A"/>
    <x v="2"/>
    <x v="2"/>
    <s v="-"/>
    <m/>
    <x v="1"/>
  </r>
  <r>
    <s v="MGBHC"/>
    <s v="M2023EST_MGBHC_01"/>
    <x v="3"/>
    <s v="SIM"/>
    <x v="0"/>
    <x v="3"/>
    <x v="57"/>
    <x v="48"/>
    <s v="NA"/>
    <s v="NA"/>
    <s v="MGFLR-MGBHC-MGLAG-MGCGP-MGFLR"/>
    <s v="3 - HL5G"/>
    <x v="17"/>
    <s v="MGFLR"/>
    <s v="Ativo"/>
    <s v="BELO HORIZONTE"/>
    <x v="1"/>
    <s v="ATIVO COM  PROTEÇÃO TOPOLOGIA ESTRUT - CFO + ROLLOUT"/>
    <m/>
    <s v="SIM"/>
    <s v="ATIVO"/>
    <s v="REDE OK"/>
    <d v="1899-12-30T00:00:00"/>
    <x v="11"/>
    <s v="-"/>
    <s v="W0"/>
    <n v="2024"/>
    <n v="508012"/>
    <s v="Aprovado HQ"/>
    <s v="ATIVO"/>
    <m/>
    <m/>
    <m/>
    <m/>
    <m/>
    <m/>
    <s v="N/A"/>
    <x v="2"/>
    <x v="2"/>
    <s v="-"/>
    <m/>
    <x v="1"/>
  </r>
  <r>
    <s v="MGBMR"/>
    <s v="M2023EST_MGBMR_01"/>
    <x v="3"/>
    <s v="SIM"/>
    <x v="0"/>
    <x v="3"/>
    <x v="58"/>
    <x v="20"/>
    <s v="NA"/>
    <s v="NA"/>
    <s v="MGIIE-MGBMR-MGIIE"/>
    <s v="2 - HL5D"/>
    <x v="19"/>
    <s v="-"/>
    <s v="Ativo"/>
    <s v="IBIRITÉ"/>
    <x v="1"/>
    <s v="ATIVO COM  PROTEÇÃO TOPOLOGIA ESTRUT - CFO + ROLLOUT"/>
    <m/>
    <s v="NÃO"/>
    <s v="ATIVO"/>
    <s v="REDE OK"/>
    <d v="1899-12-30T00:00:00"/>
    <x v="10"/>
    <s v="-"/>
    <s v="W0"/>
    <n v="2024"/>
    <n v="481943"/>
    <s v="Aprovado HQ"/>
    <s v="ATIVO"/>
    <m/>
    <m/>
    <m/>
    <m/>
    <m/>
    <m/>
    <s v="N/A"/>
    <x v="2"/>
    <x v="2"/>
    <s v="-"/>
    <m/>
    <x v="1"/>
  </r>
  <r>
    <s v="MGBCC"/>
    <s v="M2024EST_MGBCC_01"/>
    <x v="3"/>
    <s v="SIM"/>
    <x v="0"/>
    <x v="3"/>
    <x v="18"/>
    <x v="15"/>
    <s v="NA"/>
    <s v="NA"/>
    <s v="MGASO-MGBCC-MGSTG-MGASO"/>
    <s v="3 - HL5G"/>
    <x v="4"/>
    <s v="MGASO"/>
    <s v="Ativo"/>
    <s v="BELO HORIZONTE"/>
    <x v="1"/>
    <s v="REDE ENTREGUE CONFORME TOPOLOGIA ESTRUTURANTE"/>
    <m/>
    <s v="SIM"/>
    <s v="ATIVO"/>
    <s v="REDE OK"/>
    <d v="1899-12-30T00:00:00"/>
    <x v="3"/>
    <s v="-"/>
    <s v="W0"/>
    <n v="2024"/>
    <s v="NA"/>
    <s v="NA"/>
    <s v="ATIVO"/>
    <m/>
    <m/>
    <m/>
    <m/>
    <m/>
    <m/>
    <s v="N/A"/>
    <x v="2"/>
    <x v="2"/>
    <s v="-"/>
    <m/>
    <x v="1"/>
  </r>
  <r>
    <s v="MGBHL"/>
    <s v="M2023EST_MGBHL_01"/>
    <x v="3"/>
    <s v="SIM"/>
    <x v="0"/>
    <x v="3"/>
    <x v="59"/>
    <x v="49"/>
    <s v="NA"/>
    <s v="NA"/>
    <s v="MGJAA-MGSTR-MGBHL-MGJAA"/>
    <s v="3 - HL5G"/>
    <x v="5"/>
    <s v="MGJAA"/>
    <s v="Ativo"/>
    <s v="BELO HORIZONTE"/>
    <x v="1"/>
    <s v="ATIVO COM  PROTEÇÃO TOPOLOGIA ESTRUT - CFO + ROLLOUT"/>
    <m/>
    <s v="SIM"/>
    <s v="ATIVO"/>
    <s v="REDE OK"/>
    <d v="1899-12-30T00:00:00"/>
    <x v="4"/>
    <s v="-"/>
    <s v="W0"/>
    <n v="2024"/>
    <s v="MOIN"/>
    <s v="NA"/>
    <s v="ATIVO"/>
    <m/>
    <m/>
    <m/>
    <m/>
    <m/>
    <m/>
    <s v="N/A"/>
    <x v="2"/>
    <x v="2"/>
    <s v="-"/>
    <m/>
    <x v="1"/>
  </r>
  <r>
    <s v="MGBHN"/>
    <s v="M2024EST_MGBHN_01"/>
    <x v="3"/>
    <s v="SIM"/>
    <x v="0"/>
    <x v="3"/>
    <x v="60"/>
    <x v="50"/>
    <s v="NA"/>
    <s v="NA"/>
    <s v="MGESL-MGBHN-MGESL / MGESL-MGBHN"/>
    <s v="1 - HL4"/>
    <x v="20"/>
    <s v="-"/>
    <s v="Não Ativo"/>
    <s v="BELO HORIZONTE"/>
    <x v="1"/>
    <s v="ATIVO na janela do dia 04/09 (aguardando aceitação do equipamento) &lt;&lt;&gt;&gt; REDE ENTREGUE TOPOLOGIA ESTRUTURANTE (RELATÓRIO ENVIADO 17/05) PENDENTE 3ªVIA"/>
    <m/>
    <s v="NÃO"/>
    <s v="ATIVO"/>
    <s v="REDE OK"/>
    <d v="1899-12-30T00:00:00"/>
    <x v="0"/>
    <s v="-"/>
    <s v="W0"/>
    <n v="2024"/>
    <n v="506514"/>
    <s v="Aprovado HQ"/>
    <s v="ATIVO"/>
    <m/>
    <m/>
    <m/>
    <m/>
    <m/>
    <m/>
    <s v="N/A"/>
    <x v="2"/>
    <x v="2"/>
    <s v="-"/>
    <m/>
    <x v="1"/>
  </r>
  <r>
    <s v="MGBHO"/>
    <s v="M2023_MGBHO_01"/>
    <x v="2"/>
    <s v="RÁDIO"/>
    <x v="2"/>
    <x v="3"/>
    <x v="61"/>
    <x v="51"/>
    <s v="NA"/>
    <s v="NA"/>
    <s v="RADIO - AREA DE SOMBRA"/>
    <s v="3 - HL5G"/>
    <x v="17"/>
    <s v="MGBSJ"/>
    <s v="Ativo HL4 / Falta HL5D"/>
    <s v="BELO HORIZONTE"/>
    <x v="1"/>
    <s v="RÁDIO"/>
    <m/>
    <s v="SIM"/>
    <s v="RÁDIO"/>
    <s v="RÁDIO"/>
    <d v="1899-12-30T00:00:00"/>
    <x v="1"/>
    <s v="-"/>
    <s v="W0"/>
    <n v="2024"/>
    <s v="MOIN"/>
    <s v="NA"/>
    <s v="ATIVO"/>
    <m/>
    <m/>
    <m/>
    <s v="VALIDAR PREDECESSOR ELISANGÊLA"/>
    <m/>
    <m/>
    <s v="N/A"/>
    <x v="2"/>
    <x v="2"/>
    <s v="-"/>
    <m/>
    <x v="1"/>
  </r>
  <r>
    <s v="MGBHP"/>
    <s v="M2023EST_MGBHP_01"/>
    <x v="3"/>
    <s v="SIM"/>
    <x v="0"/>
    <x v="3"/>
    <x v="8"/>
    <x v="52"/>
    <s v="NA"/>
    <s v="NA"/>
    <s v="MGFLR-MGBHP-MGFLR"/>
    <s v="2 - HL5D"/>
    <x v="17"/>
    <s v="-"/>
    <s v="Ativo"/>
    <s v="BELO HORIZONTE"/>
    <x v="1"/>
    <s v="REDE ENTREGUE TOPOLOGIA ESTRUTURANTE - ROLLOUT (RELATÓRIO ENVIADO 17/05)"/>
    <m/>
    <s v="SIM"/>
    <s v="ATIVO"/>
    <s v="REDE OK"/>
    <d v="1899-12-30T00:00:00"/>
    <x v="11"/>
    <s v="-"/>
    <s v="W0"/>
    <n v="2024"/>
    <n v="481241"/>
    <s v="MAO OBRA A DISPOSICAO"/>
    <s v="ATIVO"/>
    <m/>
    <m/>
    <m/>
    <m/>
    <m/>
    <m/>
    <s v="N/A"/>
    <x v="2"/>
    <x v="2"/>
    <s v="-"/>
    <m/>
    <x v="1"/>
  </r>
  <r>
    <s v="MGBHV"/>
    <s v="M2024EST_MGBHV_01"/>
    <x v="3"/>
    <s v="SIM"/>
    <x v="0"/>
    <x v="3"/>
    <x v="52"/>
    <x v="53"/>
    <s v="NA"/>
    <s v="NA"/>
    <s v="MGBHP-MGBPJ-MGESP-MGBHV-MGBHP"/>
    <s v="3 - HL5G"/>
    <x v="17"/>
    <s v="MGBHP"/>
    <s v="Ativo HL4 / Falta HL5D"/>
    <s v="BELO HORIZONTE"/>
    <x v="1"/>
    <s v="REDE ENTREGUE COM  PROTEÇÃO TOPOLOGIA ESTRUT - LANÇAMENTO "/>
    <s v="REDE RECEPERADA EM 07/10"/>
    <s v="SIM"/>
    <s v="ATIVO"/>
    <s v="REDE OK"/>
    <d v="1899-12-30T00:00:00"/>
    <x v="11"/>
    <s v="-"/>
    <s v="W0"/>
    <n v="2024"/>
    <s v="NA"/>
    <s v="NA"/>
    <s v="ATIVO"/>
    <m/>
    <m/>
    <m/>
    <m/>
    <m/>
    <m/>
    <s v="N/A"/>
    <x v="2"/>
    <x v="9"/>
    <s v="-"/>
    <m/>
    <x v="1"/>
  </r>
  <r>
    <s v="MGBPC"/>
    <s v="M2024EST_MGBPC_01"/>
    <x v="3"/>
    <s v="SIM"/>
    <x v="0"/>
    <x v="3"/>
    <x v="62"/>
    <x v="54"/>
    <s v="NA"/>
    <s v="NA"/>
    <s v="2 Vias - LUE"/>
    <s v="1 - HL4"/>
    <x v="21"/>
    <s v="-"/>
    <s v="Ativo"/>
    <s v="BELO HORIZONTE"/>
    <x v="1"/>
    <s v="ATIVO COM  PROTEÇÃO TOPOLOGIA ESTRUT - CFO + ROLLOUT"/>
    <m/>
    <s v="SIM"/>
    <s v="ATIVO"/>
    <s v="REDE OK"/>
    <d v="1899-12-30T00:00:00"/>
    <x v="2"/>
    <s v="-"/>
    <s v="W0"/>
    <n v="2024"/>
    <s v="MOIN"/>
    <s v="NA"/>
    <s v="ATIVO"/>
    <m/>
    <m/>
    <m/>
    <m/>
    <m/>
    <m/>
    <s v="N/A"/>
    <x v="2"/>
    <x v="2"/>
    <s v="-"/>
    <m/>
    <x v="1"/>
  </r>
  <r>
    <s v="MGBHZ"/>
    <s v="M2023EST_MGBHZ_01"/>
    <x v="3"/>
    <s v="SIM"/>
    <x v="0"/>
    <x v="3"/>
    <x v="63"/>
    <x v="22"/>
    <s v="NA"/>
    <s v="NA"/>
    <s v="MGCCA-MGBHZ-MGCCA"/>
    <s v="3 - HL5G"/>
    <x v="7"/>
    <s v="MGCCA"/>
    <s v="Ativo"/>
    <s v="BELO HORIZONTE"/>
    <x v="1"/>
    <s v="REDE ENTREGUE CONFORME TOPOLOGIA ESTRUTURANTE"/>
    <m/>
    <s v="NÃO"/>
    <s v="ATIVO"/>
    <s v="REDE OK"/>
    <d v="1899-12-30T00:00:00"/>
    <x v="0"/>
    <s v="-"/>
    <s v="W0"/>
    <n v="2024"/>
    <n v="517420"/>
    <s v="Regional"/>
    <s v="ATIVO"/>
    <m/>
    <m/>
    <m/>
    <m/>
    <m/>
    <m/>
    <s v="N/A"/>
    <x v="3"/>
    <x v="3"/>
    <s v="PENDENTE REVISAO DE PROJETO"/>
    <s v="NECESARIO REVISAO DE PROJETO PARA ADICIONAL DE CABO .10/10 EQUIPE PROJETO ACIONADA PARA REVISÃO AGUARDANDO ATUALIZAÇÃO."/>
    <x v="1"/>
  </r>
  <r>
    <s v="MGBID"/>
    <s v="M2024EST_MGBID_01"/>
    <x v="3"/>
    <s v="SIM"/>
    <x v="0"/>
    <x v="3"/>
    <x v="52"/>
    <x v="35"/>
    <s v="NA"/>
    <s v="NA"/>
    <s v="MGFLR-MGBID-MGHAA-MGFLR"/>
    <s v="3 - HL5G"/>
    <x v="17"/>
    <s v="MGFLR"/>
    <s v="Ativo"/>
    <s v="BELO HORIZONTE"/>
    <x v="1"/>
    <s v="REDE ENTREGUE COM  PROTEÇÃO TOPOLOGIA ESTRUT - LANÇAMENTO "/>
    <m/>
    <s v="SIM"/>
    <s v="ATIVO"/>
    <s v="REDE OK"/>
    <d v="1899-12-30T00:00:00"/>
    <x v="11"/>
    <s v="-"/>
    <s v="W0"/>
    <n v="2024"/>
    <s v="MOIN"/>
    <s v="NA"/>
    <s v="ATIVO"/>
    <m/>
    <m/>
    <m/>
    <m/>
    <m/>
    <m/>
    <s v="N/A"/>
    <x v="2"/>
    <x v="2"/>
    <s v="-"/>
    <m/>
    <x v="1"/>
  </r>
  <r>
    <s v="MGBIG"/>
    <s v="M2023EST_MGBIG_01"/>
    <x v="3"/>
    <s v="SIM"/>
    <x v="0"/>
    <x v="3"/>
    <x v="3"/>
    <x v="1"/>
    <s v="NA"/>
    <s v="NA"/>
    <s v="MGG37-MGBIG-MGG37"/>
    <s v="3 - HL5G"/>
    <x v="7"/>
    <s v="MGG37"/>
    <s v="Ativo"/>
    <s v="CONTAGEM"/>
    <x v="1"/>
    <s v="ATIVO COM PROTEÇÃO TOPOLOGIA ESTRUT (VALIDAÇÃO ARTHUR 09/10)"/>
    <m/>
    <s v="NÃO"/>
    <s v="ATIVO"/>
    <s v="REDE OK"/>
    <d v="1899-12-30T00:00:00"/>
    <x v="2"/>
    <s v="-"/>
    <s v="W0"/>
    <n v="2024"/>
    <s v="NA"/>
    <s v="NA"/>
    <s v="ATIVO"/>
    <m/>
    <m/>
    <m/>
    <m/>
    <m/>
    <m/>
    <s v="N/A"/>
    <x v="2"/>
    <x v="2"/>
    <s v="-"/>
    <m/>
    <x v="1"/>
  </r>
  <r>
    <s v="MGBIN"/>
    <s v="M2024EST_MGBIN_01"/>
    <x v="3"/>
    <s v="SIM"/>
    <x v="0"/>
    <x v="3"/>
    <x v="7"/>
    <x v="6"/>
    <s v="NA"/>
    <s v="NA"/>
    <s v="MGBWE-MGBIN-MGBWE"/>
    <s v="3 - HL5G"/>
    <x v="15"/>
    <s v="-"/>
    <s v="Ativo"/>
    <s v="BELO HORIZONTE"/>
    <x v="1"/>
    <s v="ATIVO COM  PROTEÇÃO TOPOLOGIA ESTRUT - LANÇAMENTO"/>
    <m/>
    <s v="SIM"/>
    <s v="ATIVO"/>
    <s v="REDE OK"/>
    <d v="1899-12-30T00:00:00"/>
    <x v="0"/>
    <s v="-"/>
    <s v="W0"/>
    <n v="2024"/>
    <n v="509085"/>
    <s v="Aprovado HQ"/>
    <s v="ATIVO"/>
    <m/>
    <m/>
    <m/>
    <m/>
    <m/>
    <m/>
    <s v="N/A"/>
    <x v="2"/>
    <x v="2"/>
    <s v="-"/>
    <m/>
    <x v="1"/>
  </r>
  <r>
    <s v="MGBIP"/>
    <s v="M2023EST_MGBIP_01"/>
    <x v="3"/>
    <s v="SIM"/>
    <x v="0"/>
    <x v="3"/>
    <x v="11"/>
    <x v="55"/>
    <s v="NA"/>
    <s v="NA"/>
    <s v="MGJCT-MGBIP-MGLBV-MGJCT"/>
    <s v="3 - HL5G"/>
    <x v="5"/>
    <s v="MGJCT"/>
    <s v="Ativo"/>
    <s v="BELO HORIZONTE"/>
    <x v="1"/>
    <s v="REDE ENTREGUE COM  PROTEÇÃO TOPOLOGIA ESTRUT - LANÇAMENTO "/>
    <s v="REPARO CONCLUÍDO EM 08/10"/>
    <s v="SIM"/>
    <s v="ATIVO"/>
    <s v="REDE OK"/>
    <d v="1899-12-30T00:00:00"/>
    <x v="4"/>
    <s v="-"/>
    <s v="W0"/>
    <n v="2024"/>
    <s v="NA"/>
    <s v="NA"/>
    <s v="ATIVO"/>
    <m/>
    <m/>
    <m/>
    <m/>
    <m/>
    <m/>
    <s v="N/A"/>
    <x v="4"/>
    <x v="10"/>
    <s v="-"/>
    <m/>
    <x v="1"/>
  </r>
  <r>
    <s v="MGBIR"/>
    <s v="M2023EST_MGBIR_01"/>
    <x v="3"/>
    <s v="SIM"/>
    <x v="0"/>
    <x v="3"/>
    <x v="64"/>
    <x v="56"/>
    <s v="NA"/>
    <s v="NA"/>
    <s v="MGJAA-MGBIR-MGJAA"/>
    <s v="3 - HL5G"/>
    <x v="5"/>
    <s v="MGJAA"/>
    <s v="Ativo"/>
    <s v="BELO HORIZONTE"/>
    <x v="1"/>
    <s v="ATIVO COM  PROTEÇÃO TOPOLOGIA ESTRUT - LANÇAMENTO"/>
    <m/>
    <s v="SIM"/>
    <s v="ATIVO"/>
    <s v="REDE OK"/>
    <d v="1899-12-30T00:00:00"/>
    <x v="4"/>
    <s v="-"/>
    <s v="W0"/>
    <n v="2024"/>
    <n v="507967"/>
    <s v="Aprovado HQ"/>
    <s v="ATIVO"/>
    <m/>
    <m/>
    <m/>
    <m/>
    <m/>
    <m/>
    <s v="N/A"/>
    <x v="2"/>
    <x v="2"/>
    <s v="-"/>
    <m/>
    <x v="1"/>
  </r>
  <r>
    <s v="MGBIV"/>
    <s v="M2024EST_MGBIV_01"/>
    <x v="3"/>
    <s v="SIM"/>
    <x v="0"/>
    <x v="3"/>
    <x v="41"/>
    <x v="57"/>
    <s v="NA"/>
    <s v="NA"/>
    <s v="MGJVT-MGBIV-MGJVT"/>
    <s v="3 - HL5G"/>
    <x v="22"/>
    <s v="MGJVT"/>
    <s v="Ativo HL4 / Ativo HL5D"/>
    <s v="BELO HORIZONTE"/>
    <x v="1"/>
    <s v="REDE ENTREGUE CONFORME TOPOLOGIA ESTRUTURANTE"/>
    <m/>
    <s v="NÃO"/>
    <s v="ATIVO"/>
    <s v="REDE OK"/>
    <d v="1899-12-30T00:00:00"/>
    <x v="0"/>
    <s v="-"/>
    <s v="W0"/>
    <n v="2024"/>
    <n v="512289"/>
    <s v="Aprovado HQ"/>
    <s v="ATIVO"/>
    <m/>
    <m/>
    <m/>
    <m/>
    <m/>
    <m/>
    <s v="N/A"/>
    <x v="2"/>
    <x v="16"/>
    <s v="-"/>
    <s v="ACIONADO 17/10, PREVISAO PARA 18/10"/>
    <x v="1"/>
  </r>
  <r>
    <s v="MGBJF"/>
    <s v="M2024EST_MGBJF_01"/>
    <x v="3"/>
    <s v="SIM"/>
    <x v="0"/>
    <x v="3"/>
    <x v="65"/>
    <x v="17"/>
    <s v="NA"/>
    <s v="NA"/>
    <s v="MGABR-MGBJF-MGABR"/>
    <s v="3 - HL5G"/>
    <x v="3"/>
    <s v="MGABR"/>
    <s v="Ativo HL4 / Falta HL5D"/>
    <s v="BELO HORIZONTE"/>
    <x v="1"/>
    <s v="REDE ENTREGUE CONFORME TOPOLOGIA ESTRUTURANTE"/>
    <m/>
    <s v="NÃO"/>
    <s v="ATIVO"/>
    <s v="REDE OK"/>
    <d v="1899-12-30T00:00:00"/>
    <x v="0"/>
    <s v="-"/>
    <s v="W0"/>
    <n v="2024"/>
    <n v="512237"/>
    <s v="Aprovado HQ"/>
    <s v="ATIVO"/>
    <m/>
    <m/>
    <m/>
    <m/>
    <m/>
    <m/>
    <s v="N/A"/>
    <x v="4"/>
    <x v="4"/>
    <s v="-"/>
    <s v="Enviado e-mail para o Adriano em 17/10 Realizar a Ativação. Reparo Tratato"/>
    <x v="1"/>
  </r>
  <r>
    <s v="MGSZA"/>
    <s v="M2024EST_MGSZA_01"/>
    <x v="3"/>
    <s v="SIM"/>
    <x v="0"/>
    <x v="3"/>
    <x v="48"/>
    <x v="40"/>
    <s v="NA"/>
    <s v="NA"/>
    <s v="MGSLU-MGSZA-MGKEN-MGSLD-MGSLU"/>
    <s v="3 - HL5G"/>
    <x v="14"/>
    <s v="MGSLU"/>
    <s v="Não Ativo"/>
    <s v="SANTA LUZIA"/>
    <x v="1"/>
    <s v="REDE ENTREGUE CONFORME TOPOLOGIA ESTRUTURANTE"/>
    <m/>
    <s v="NÃO"/>
    <s v="ATIVO"/>
    <s v="REDE OK"/>
    <d v="1899-12-30T00:00:00"/>
    <x v="0"/>
    <s v="-"/>
    <s v="W0"/>
    <n v="2024"/>
    <n v="506523"/>
    <s v="Aprovado HQ"/>
    <s v="ATIVO"/>
    <m/>
    <m/>
    <m/>
    <m/>
    <m/>
    <m/>
    <s v="N/A"/>
    <x v="2"/>
    <x v="4"/>
    <s v="-"/>
    <m/>
    <x v="1"/>
  </r>
  <r>
    <s v="MGBJL"/>
    <s v="M2023EST_MGBJL_01"/>
    <x v="3"/>
    <s v="SIM"/>
    <x v="0"/>
    <x v="3"/>
    <x v="66"/>
    <x v="58"/>
    <s v="NA"/>
    <s v="NA"/>
    <s v="MGBMR-MGBJL-MGCOR-MGBMR"/>
    <s v="3 - HL5G"/>
    <x v="19"/>
    <s v="MGBMR"/>
    <s v="Ativo"/>
    <s v="CONTAGEM"/>
    <x v="1"/>
    <s v="ATIVO COM  PROTEÇÃO TOPOLOGIA ESTRUT - CFO + ROLLOUT"/>
    <m/>
    <s v="NÃO"/>
    <s v="ATIVO"/>
    <s v="REDE OK"/>
    <d v="1899-12-30T00:00:00"/>
    <x v="10"/>
    <s v="-"/>
    <s v="W0"/>
    <n v="2024"/>
    <n v="508078"/>
    <s v="Aprovado HQ"/>
    <s v="ATIVO"/>
    <m/>
    <m/>
    <m/>
    <m/>
    <m/>
    <m/>
    <s v="N/A"/>
    <x v="2"/>
    <x v="2"/>
    <s v="-"/>
    <m/>
    <x v="1"/>
  </r>
  <r>
    <s v="MGBJP"/>
    <s v="M2023_MGBJP_01"/>
    <x v="3"/>
    <s v="SIM"/>
    <x v="0"/>
    <x v="3"/>
    <x v="67"/>
    <x v="1"/>
    <s v="NA"/>
    <s v="NA"/>
    <s v="MGG37-MGCNR-MGBJP-MGG37"/>
    <s v="3 - HL5G"/>
    <x v="7"/>
    <s v="MGG37"/>
    <s v="Ativo"/>
    <s v="CONTAGEM"/>
    <x v="1"/>
    <s v="REDE ENTREGUE CONFORME TOPOLOGIA ESTRUTURANTE"/>
    <m/>
    <s v="NÃO"/>
    <s v="ATIVO"/>
    <s v="REDE OK"/>
    <d v="1899-12-30T00:00:00"/>
    <x v="0"/>
    <s v="-"/>
    <s v="W0"/>
    <n v="2024"/>
    <n v="517421"/>
    <s v="Aprovado HQ"/>
    <s v="ATIVO"/>
    <m/>
    <m/>
    <m/>
    <m/>
    <m/>
    <m/>
    <s v="N/A"/>
    <x v="3"/>
    <x v="3"/>
    <s v="PENDENTE REVISAO DE PROJETO"/>
    <s v="REDE ENTREGUE, VALIDAÇÃO E-MAIL TELEMONT 15/10"/>
    <x v="1"/>
  </r>
  <r>
    <s v="MGBCE"/>
    <s v="M2024EST_MGBCE_01"/>
    <x v="3"/>
    <s v="SIM"/>
    <x v="0"/>
    <x v="3"/>
    <x v="68"/>
    <x v="1"/>
    <s v="NA"/>
    <s v="NA"/>
    <s v="MGBCZ-MGBCE-MGBVA-MGMGD-MGBCZ"/>
    <s v="3 - HL5G"/>
    <x v="18"/>
    <s v="MGBCZ"/>
    <s v="Ativo"/>
    <s v="BETIM"/>
    <x v="1"/>
    <s v="REDE ENTREGUE CONFORME TOPOLOGIA ESTRUTURANTE"/>
    <m/>
    <s v="NÃO"/>
    <s v="ATIVO"/>
    <s v="REDE OK"/>
    <d v="1899-12-30T00:00:00"/>
    <x v="0"/>
    <s v="-"/>
    <s v="W0"/>
    <n v="2024"/>
    <n v="512246"/>
    <s v="Aprovado HQ"/>
    <s v="ATIVO"/>
    <m/>
    <m/>
    <m/>
    <m/>
    <m/>
    <m/>
    <s v="N/A"/>
    <x v="4"/>
    <x v="19"/>
    <s v="-"/>
    <s v="AGUARDANDO LIBERAÇÃO DE LICENÇA PARA REALIZAR MND NA 381"/>
    <x v="1"/>
  </r>
  <r>
    <s v="MGBJT"/>
    <s v="M2024EST_MGBJT_01"/>
    <x v="3"/>
    <s v="SIM"/>
    <x v="0"/>
    <x v="3"/>
    <x v="69"/>
    <x v="1"/>
    <s v="NA"/>
    <s v="NA"/>
    <s v="MGBCZ-MGBJT-MGBCZ"/>
    <s v="3 - HL5G"/>
    <x v="18"/>
    <s v="MGBCZ"/>
    <s v="Ativo"/>
    <s v="BETIM"/>
    <x v="1"/>
    <s v="REDE ENTREGUE CONFORME TOPOLOGIA ESTRUTURANTE_x000a_"/>
    <m/>
    <s v="NÃO"/>
    <s v="ATIVO"/>
    <s v="REDE OK"/>
    <d v="1899-12-30T00:00:00"/>
    <x v="0"/>
    <s v="-"/>
    <s v="W0"/>
    <n v="2024"/>
    <n v="512248"/>
    <s v="Aprovado HQ"/>
    <s v="ATIVO"/>
    <m/>
    <m/>
    <m/>
    <m/>
    <m/>
    <m/>
    <s v="N/A"/>
    <x v="3"/>
    <x v="3"/>
    <s v="PENDENTE REVISAO DE PROJETO"/>
    <s v="LANÇAMENTO INICIADO POREM COM PENDENCIA DE TRAVESSIA NA BR381. ENVIADO PARA A EQUIPE DE PROJETO PARA REVISAO. 10/10 AGUARDANDO REVISÃO PROJETO."/>
    <x v="1"/>
  </r>
  <r>
    <s v="MGPBR"/>
    <s v="M2024EST_MGPBR_01"/>
    <x v="3"/>
    <s v="SIM"/>
    <x v="0"/>
    <x v="3"/>
    <x v="70"/>
    <x v="59"/>
    <s v="NA"/>
    <s v="NA"/>
    <s v="MGBHN-MGPBR-MGNJP-MGBHN"/>
    <s v="2 - HL5D"/>
    <x v="20"/>
    <s v="-"/>
    <s v="Não Ativo"/>
    <s v="RIBEIRÃO DAS NEVES"/>
    <x v="1"/>
    <s v="REDE ENTREGUE CONFORME TOPOLOGIA ESTRUTURANTE"/>
    <s v="O&amp;M"/>
    <s v="NÃO"/>
    <s v="ATIVO"/>
    <s v="REDE OK"/>
    <d v="1899-12-30T00:00:00"/>
    <x v="0"/>
    <s v="-"/>
    <s v="W0"/>
    <n v="2024"/>
    <n v="506504"/>
    <s v="Aprovado HQ"/>
    <s v="ATIVO"/>
    <m/>
    <m/>
    <m/>
    <m/>
    <m/>
    <m/>
    <s v="N/A"/>
    <x v="16"/>
    <x v="7"/>
    <s v="-"/>
    <s v="REPARO TRATADO PELO TELEMONT"/>
    <x v="1"/>
  </r>
  <r>
    <s v="MGBHW"/>
    <s v="M2023EST_MGBHW_01"/>
    <x v="3"/>
    <s v="SIM"/>
    <x v="0"/>
    <x v="3"/>
    <x v="35"/>
    <x v="48"/>
    <s v="NA"/>
    <s v="NA"/>
    <s v="MGBPC-MGBHW-MGBPC"/>
    <s v="3 - HL5G"/>
    <x v="21"/>
    <s v="MGBPC"/>
    <s v="Ativo"/>
    <s v="BELO HORIZONTE"/>
    <x v="1"/>
    <s v="ATIVO COM  PROTEÇÃO TOPOLOGIA ESTRUT (WSP)"/>
    <m/>
    <s v="SIM"/>
    <s v="ATIVO"/>
    <s v="REDE OK"/>
    <d v="1899-12-30T00:00:00"/>
    <x v="2"/>
    <s v="-"/>
    <s v="W0"/>
    <n v="2024"/>
    <n v="508024"/>
    <s v="Aprovado HQ"/>
    <s v="ATIVO"/>
    <m/>
    <m/>
    <m/>
    <m/>
    <m/>
    <m/>
    <s v="N/A"/>
    <x v="2"/>
    <x v="2"/>
    <s v="-"/>
    <m/>
    <x v="1"/>
  </r>
  <r>
    <s v="MGBLE"/>
    <s v="M2024EST_MGBLE_01"/>
    <x v="3"/>
    <s v="SIM"/>
    <x v="0"/>
    <x v="3"/>
    <x v="35"/>
    <x v="30"/>
    <s v="NA"/>
    <s v="NA"/>
    <s v="MGBPC-MGBLE-MGBPC"/>
    <s v="3 - HL5G"/>
    <x v="21"/>
    <s v="MGBPC"/>
    <s v="Ativo"/>
    <s v="BELO HORIZONTE"/>
    <x v="1"/>
    <s v="ATIVO COM  PROTEÇÃO TOPOLOGIA ESTRUT (WSP)"/>
    <m/>
    <s v="SIM"/>
    <s v="ATIVO"/>
    <s v="REDE OK"/>
    <d v="1899-12-30T00:00:00"/>
    <x v="2"/>
    <s v="-"/>
    <s v="W0"/>
    <n v="2024"/>
    <s v="MOIN"/>
    <s v="NA"/>
    <s v="ATIVO"/>
    <m/>
    <m/>
    <m/>
    <m/>
    <m/>
    <m/>
    <s v="N/A"/>
    <x v="2"/>
    <x v="2"/>
    <s v="-"/>
    <m/>
    <x v="1"/>
  </r>
  <r>
    <s v="MGBLO"/>
    <s v="M2023EST_MGBLO_01"/>
    <x v="3"/>
    <s v="SIM"/>
    <x v="0"/>
    <x v="3"/>
    <x v="71"/>
    <x v="36"/>
    <s v="SIM"/>
    <s v="REDE OK"/>
    <s v="MGSAG-MGBLO-MGSAG / MGSAG-MGBLO"/>
    <s v="2 - HL5D"/>
    <x v="3"/>
    <s v="-"/>
    <s v="Ativo"/>
    <s v="BELO HORIZONTE"/>
    <x v="1"/>
    <s v="REDE ENTREGUE CONFORME TOPOLOGIA ESTRUTURANTE"/>
    <m/>
    <s v="NÃO"/>
    <s v="ATIVO"/>
    <s v="REDE OK"/>
    <d v="1899-12-30T00:00:00"/>
    <x v="0"/>
    <s v="-"/>
    <s v="W0"/>
    <n v="2024"/>
    <n v="512361"/>
    <s v="Regional"/>
    <s v="ATIVO"/>
    <m/>
    <m/>
    <m/>
    <m/>
    <m/>
    <m/>
    <s v="N/A"/>
    <x v="4"/>
    <x v="19"/>
    <s v="-"/>
    <s v="OBRA EM ANDAMENTO"/>
    <x v="1"/>
  </r>
  <r>
    <s v="MGBLP"/>
    <s v="M2023EST_MGBLP_01"/>
    <x v="3"/>
    <s v="SIM"/>
    <x v="0"/>
    <x v="3"/>
    <x v="72"/>
    <x v="60"/>
    <s v="NA"/>
    <s v="NA"/>
    <s v="MGRPM-MGCPR-MGCDN-MGBLP-MGRPM"/>
    <s v="3 - HL5G"/>
    <x v="3"/>
    <s v="MGRPM"/>
    <s v="Ativo"/>
    <s v="BELO HORIZONTE"/>
    <x v="1"/>
    <s v="ATIVO COM  PROTEÇÃO TOPOLOGIA ESTRUT - LANÇAMENTO"/>
    <m/>
    <s v="NÃO"/>
    <s v="ATIVO"/>
    <s v="REDE OK"/>
    <d v="1899-12-30T00:00:00"/>
    <x v="0"/>
    <s v="-"/>
    <s v="W0"/>
    <n v="2024"/>
    <n v="486545"/>
    <s v="MAO OBRA A DISPOSICAO"/>
    <s v="ATIVO"/>
    <m/>
    <m/>
    <m/>
    <m/>
    <m/>
    <m/>
    <s v="N/A"/>
    <x v="2"/>
    <x v="2"/>
    <s v="-"/>
    <m/>
    <x v="1"/>
  </r>
  <r>
    <s v="MGQBV"/>
    <s v="M2023EST_MGQBV_01"/>
    <x v="3"/>
    <s v="SIM"/>
    <x v="0"/>
    <x v="3"/>
    <x v="70"/>
    <x v="53"/>
    <s v="NÃO"/>
    <s v="PENDENTE"/>
    <s v="MGBHN-MGQBV-MGBHN / MGBHN-MGQBV"/>
    <s v="2 - HL5D"/>
    <x v="20"/>
    <s v="-"/>
    <s v="Não Ativo"/>
    <s v="BELO HORIZONTE"/>
    <x v="1"/>
    <s v="REDE ENTREGUE COM  PROTEÇÃO TOPOLOGIA ESTRUT - CFO + ROLLOUT"/>
    <s v="REPARO CONCLUÍDO EM 03/10"/>
    <s v="NÃO"/>
    <s v="ATIVO"/>
    <s v="REDE OK"/>
    <d v="1899-12-30T00:00:00"/>
    <x v="0"/>
    <s v="-"/>
    <s v="W0"/>
    <n v="2024"/>
    <n v="519600"/>
    <s v="Regional"/>
    <s v="ATIVO"/>
    <m/>
    <m/>
    <m/>
    <m/>
    <m/>
    <m/>
    <s v="N/A"/>
    <x v="8"/>
    <x v="20"/>
    <s v="-"/>
    <s v="TRATATIVA REPARO OK"/>
    <x v="1"/>
  </r>
  <r>
    <s v="MGBLU"/>
    <s v="M2024EST_MGBLU_01"/>
    <x v="3"/>
    <s v="SIM"/>
    <x v="0"/>
    <x v="3"/>
    <x v="43"/>
    <x v="61"/>
    <s v="NA"/>
    <s v="NA"/>
    <s v="MGFEN-MGBLU-MGFEN"/>
    <s v="3 - HL5G"/>
    <x v="3"/>
    <s v="MGFEN"/>
    <s v="Ativo HL4 / Falta HL5D"/>
    <s v="BELO HORIZONTE"/>
    <x v="1"/>
    <s v="REDE ENTREGUE CONFORME TOPOLOGIA ESTRUTURANTE"/>
    <m/>
    <s v="NÃO"/>
    <s v="ATIVO"/>
    <s v="REDE OK"/>
    <d v="1899-12-30T00:00:00"/>
    <x v="0"/>
    <s v="-"/>
    <s v="W0"/>
    <n v="2024"/>
    <n v="512350"/>
    <s v="Aprovado HQ"/>
    <s v="ATIVO"/>
    <m/>
    <m/>
    <m/>
    <m/>
    <m/>
    <m/>
    <s v="N/A"/>
    <x v="4"/>
    <x v="9"/>
    <s v="-"/>
    <s v="Enviado e-mail para o Adriano em 17/10 Realizar a Ativação. Reparo Tratato"/>
    <x v="1"/>
  </r>
  <r>
    <s v="MGBMA"/>
    <s v="M2024EST_MGBMA_01"/>
    <x v="3"/>
    <s v="SIM"/>
    <x v="0"/>
    <x v="3"/>
    <x v="73"/>
    <x v="62"/>
    <s v="NA"/>
    <s v="NA"/>
    <s v="MGNGA-MGRAC-MGBMA-MGNGA"/>
    <s v="3 - HL5G"/>
    <x v="3"/>
    <s v="MGNGA"/>
    <s v="Ativo HL4 / Falta HL5D"/>
    <s v="BELO HORIZONTE"/>
    <x v="1"/>
    <s v="REDE ENTREGUE COM  PROTEÇÃO TOPOLOGIA ESTRUT - CFO + ROLLOUT"/>
    <m/>
    <s v="NÃO"/>
    <s v="ATIVO"/>
    <s v="REDE OK"/>
    <d v="1899-12-30T00:00:00"/>
    <x v="0"/>
    <s v="-"/>
    <s v="W0"/>
    <n v="2024"/>
    <n v="512301"/>
    <s v="Aprovado HQ"/>
    <s v="ATIVO"/>
    <m/>
    <m/>
    <m/>
    <m/>
    <m/>
    <m/>
    <s v="N/A"/>
    <x v="2"/>
    <x v="2"/>
    <s v="-"/>
    <m/>
    <x v="1"/>
  </r>
  <r>
    <s v="MGBMD"/>
    <s v="M2023EST_MGBMD_01"/>
    <x v="3"/>
    <s v="SIM"/>
    <x v="0"/>
    <x v="3"/>
    <x v="29"/>
    <x v="63"/>
    <s v="NA"/>
    <s v="NA"/>
    <s v="MGBWE-MGBMD-MGTBC-MGBWE"/>
    <s v="3 - HL5G"/>
    <x v="15"/>
    <s v="-"/>
    <s v="Ativo"/>
    <s v="BELO HORIZONTE"/>
    <x v="1"/>
    <s v="ATIVO COM  PROTEÇÃO TOPOLOGIA ESTRUT (WSP)"/>
    <m/>
    <s v="SIM"/>
    <s v="ATIVO"/>
    <s v="REDE OK"/>
    <d v="1899-12-30T00:00:00"/>
    <x v="0"/>
    <s v="-"/>
    <s v="W0"/>
    <n v="2024"/>
    <n v="511957"/>
    <s v="Empreiteira"/>
    <s v="ATIVO"/>
    <m/>
    <m/>
    <m/>
    <m/>
    <m/>
    <m/>
    <s v="N/A"/>
    <x v="2"/>
    <x v="2"/>
    <s v="-"/>
    <m/>
    <x v="1"/>
  </r>
  <r>
    <s v="MGMCP"/>
    <s v="M2025EST_MGMCP_01"/>
    <x v="0"/>
    <s v="FLAT"/>
    <x v="0"/>
    <x v="0"/>
    <x v="74"/>
    <x v="64"/>
    <s v="NA"/>
    <s v="NA"/>
    <s v="MGJFQ-MGMCP-RD JFQ"/>
    <s v="HL5G_2025"/>
    <x v="23"/>
    <s v="MGJFQ"/>
    <s v="-"/>
    <s v="JUIZ DE FORA_2025"/>
    <x v="0"/>
    <s v="SEM SOLUÇÃO OU RD"/>
    <s v=" "/>
    <s v="NÃO"/>
    <s v="ATIVO"/>
    <s v="REDE OK"/>
    <s v="ATIVO"/>
    <x v="13"/>
    <s v="-"/>
    <s v="-"/>
    <n v="2025"/>
    <n v="567901"/>
    <s v="Aprovado HQ"/>
    <s v="ATIVO"/>
    <d v="2025-09-18T00:00:00"/>
    <m/>
    <m/>
    <s v="VALIDAR RÁDIO BRUNO"/>
    <m/>
    <m/>
    <s v="N/A"/>
    <x v="0"/>
    <x v="0"/>
    <m/>
    <m/>
    <x v="5"/>
  </r>
  <r>
    <s v="MGBAV"/>
    <s v="M2024EST_MGBAV_01"/>
    <x v="3"/>
    <s v="SIM"/>
    <x v="0"/>
    <x v="3"/>
    <x v="75"/>
    <x v="19"/>
    <s v="NA"/>
    <s v="NA"/>
    <s v="MGBGL-MGBAV-MGJRA-MGBSS-MGBGL"/>
    <s v="3 - HL5G"/>
    <x v="10"/>
    <s v="MGBET"/>
    <s v="Ativo"/>
    <s v="BETIM"/>
    <x v="1"/>
    <s v="qua 28/05/2025 13:57 - Antenor:  _x000a_Segue ativação do elemento: _x000a_ _x000a_@Roger Junio Da Silva,  poderia por gentileza ALTERAR o cadastro no CACTI?_x000a_ _x000a_ _x000a__x0009_Hostname:                      i-br-mg-bet-bav-hl5g-01_x000a__x0009_Topologia:                       DE: MGBET-MGBAV-MGJRA_x000a__x0009_                                              PARA: MGBGL-MGBAV-MGJRA-MGBSS-MGBGL_x000a__x000a_REDE ENTREGUE CONFORME TOPOLOGIA ESTRUTURANTE"/>
    <m/>
    <s v="NÃO"/>
    <s v="ATIVO"/>
    <s v="REDE OK"/>
    <d v="1899-12-30T00:00:00"/>
    <x v="0"/>
    <s v="-"/>
    <s v="W0"/>
    <n v="2024"/>
    <n v="519474"/>
    <s v="Aprovado HQ"/>
    <s v="ATIVO"/>
    <m/>
    <m/>
    <m/>
    <m/>
    <m/>
    <m/>
    <s v="N/A"/>
    <x v="17"/>
    <x v="21"/>
    <s v="-"/>
    <s v="REDE ENTREGUE, VALIDAÇÃO E-MAIL TELEMONT 15/10"/>
    <x v="1"/>
  </r>
  <r>
    <s v="MGNJP"/>
    <s v="M2024EST_MGNJP_01"/>
    <x v="3"/>
    <s v="SIM"/>
    <x v="0"/>
    <x v="3"/>
    <x v="70"/>
    <x v="59"/>
    <s v="NA"/>
    <s v="NA"/>
    <s v="MGBHN-MGPBR-MGNJP-MGBHN"/>
    <s v="3 - HL5G"/>
    <x v="20"/>
    <s v="MGBHN"/>
    <s v="Não Ativo"/>
    <s v="RIBEIRÃO DAS NEVES"/>
    <x v="1"/>
    <s v="REDE ENTREGUE CONFORME TOPOLOGIA ESTRUTURANTE"/>
    <s v="O&amp;M"/>
    <s v="NÃO"/>
    <s v="ATIVO"/>
    <s v="REDE OK"/>
    <d v="1899-12-30T00:00:00"/>
    <x v="0"/>
    <s v="-"/>
    <s v="W0"/>
    <n v="2024"/>
    <n v="506504"/>
    <s v="Aprovado HQ"/>
    <s v="ATIVO"/>
    <m/>
    <m/>
    <m/>
    <m/>
    <m/>
    <m/>
    <s v="N/A"/>
    <x v="16"/>
    <x v="7"/>
    <s v="-"/>
    <s v="REPARO TRATADO PELO TELEMONT"/>
    <x v="1"/>
  </r>
  <r>
    <s v="MGBNB"/>
    <s v="M2023EST_MGBNB_01"/>
    <x v="3"/>
    <s v="SIM"/>
    <x v="0"/>
    <x v="3"/>
    <x v="76"/>
    <x v="65"/>
    <s v="NA"/>
    <s v="NA"/>
    <s v="MGCRS-MGENG-MGBNB-MGCRS"/>
    <s v="3 - HL5G"/>
    <x v="1"/>
    <s v="MGCRS"/>
    <s v="Ativo HL4 / Falta HL5D"/>
    <s v="BELO HORIZONTE"/>
    <x v="1"/>
    <s v="ATIVO COM  PROTEÇÃO TOPOLOGIA ESTRUT - CFO + ROLLOUT"/>
    <m/>
    <s v="NÃO"/>
    <s v="ATIVO"/>
    <s v="REDE OK"/>
    <d v="1899-12-30T00:00:00"/>
    <x v="11"/>
    <s v="-"/>
    <s v="W0"/>
    <n v="2024"/>
    <n v="486475"/>
    <s v="Aprovado HQ"/>
    <s v="ATIVO"/>
    <m/>
    <m/>
    <m/>
    <m/>
    <m/>
    <m/>
    <s v="N/A"/>
    <x v="2"/>
    <x v="2"/>
    <s v="-"/>
    <m/>
    <x v="1"/>
  </r>
  <r>
    <s v="MGBNG"/>
    <s v="M2023EST_MGBNG_01"/>
    <x v="3"/>
    <s v="SIM"/>
    <x v="0"/>
    <x v="3"/>
    <x v="77"/>
    <x v="35"/>
    <s v="NA"/>
    <s v="NA"/>
    <s v="MGATR-MGESC-MGBNG-MGATR"/>
    <s v="3 - HL5G"/>
    <x v="3"/>
    <s v="MGATR"/>
    <s v="Ativo HL4 / Ativo HL5D"/>
    <s v="BELO HORIZONTE"/>
    <x v="1"/>
    <s v="REDE ENTREGUE COM  PROTEÇÃO TOPOLOGIA ESTRUT - CFO + ROLLOUT"/>
    <m/>
    <s v="NÃO"/>
    <s v="ATIVO"/>
    <s v="REDE OK"/>
    <d v="1899-12-30T00:00:00"/>
    <x v="0"/>
    <s v="-"/>
    <s v="W0"/>
    <n v="2024"/>
    <n v="486546"/>
    <s v="MAO OBRA A DISPOSICAO"/>
    <s v="ATIVO"/>
    <m/>
    <m/>
    <m/>
    <m/>
    <m/>
    <m/>
    <s v="N/A"/>
    <x v="2"/>
    <x v="2"/>
    <s v="-"/>
    <m/>
    <x v="1"/>
  </r>
  <r>
    <s v="MGBNI"/>
    <s v="M2024EST_MGBNI_01"/>
    <x v="3"/>
    <s v="SIM"/>
    <x v="0"/>
    <x v="3"/>
    <x v="78"/>
    <x v="66"/>
    <s v="NA"/>
    <s v="NA"/>
    <s v="MGBSB-MGBSA-MGBNI-MGBSB"/>
    <s v="3 - HL5G"/>
    <x v="16"/>
    <s v="MGBSB"/>
    <s v="Ativo"/>
    <s v="BELO HORIZONTE"/>
    <x v="1"/>
    <s v="ATIVO COM  PROTEÇÃO TOPOLOGIA ESTRUT - CFO + ROLLOUT"/>
    <m/>
    <s v="SIM"/>
    <s v="ATIVO"/>
    <s v="REDE OK"/>
    <d v="1899-12-30T00:00:00"/>
    <x v="0"/>
    <s v="-"/>
    <s v="W0"/>
    <n v="2024"/>
    <n v="510667"/>
    <s v="Aprovado HQ"/>
    <s v="ATIVO"/>
    <m/>
    <m/>
    <m/>
    <m/>
    <m/>
    <m/>
    <s v="N/A"/>
    <x v="2"/>
    <x v="2"/>
    <s v="-"/>
    <m/>
    <x v="1"/>
  </r>
  <r>
    <s v="MGBMU"/>
    <s v="M2024EST_MGBMU_01"/>
    <x v="3"/>
    <s v="SIM"/>
    <x v="0"/>
    <x v="3"/>
    <x v="37"/>
    <x v="67"/>
    <s v="NA"/>
    <s v="NA"/>
    <s v="MGQBV-MGBMU-MGQBV"/>
    <s v="3 - HL5G"/>
    <x v="20"/>
    <s v="MGQBV"/>
    <s v="Não Ativo"/>
    <s v="BELO HORIZONTE"/>
    <x v="1"/>
    <s v="REDE ENTREGUE CONFORME TOPOLOGIA ESTRUTURANTE"/>
    <m/>
    <s v="NÃO"/>
    <s v="ATIVO"/>
    <s v="REDE OK"/>
    <d v="1899-12-30T00:00:00"/>
    <x v="0"/>
    <s v="-"/>
    <s v="W0"/>
    <n v="2024"/>
    <n v="506516"/>
    <s v="Aprovado HQ"/>
    <s v="ATIVO"/>
    <m/>
    <m/>
    <m/>
    <m/>
    <m/>
    <m/>
    <s v="N/A"/>
    <x v="2"/>
    <x v="20"/>
    <s v="-"/>
    <m/>
    <x v="1"/>
  </r>
  <r>
    <s v="MGBNS"/>
    <s v="M2023EST_MGBNS_01"/>
    <x v="3"/>
    <s v="SIM"/>
    <x v="0"/>
    <x v="3"/>
    <x v="79"/>
    <x v="68"/>
    <s v="NÃO"/>
    <s v="PENDENTE"/>
    <s v="MGSAG-MGBNS-MGSAG / MGSAG-MGBNS"/>
    <s v="2 - HL5D"/>
    <x v="3"/>
    <s v="-"/>
    <s v="Ativo"/>
    <s v="BELO HORIZONTE"/>
    <x v="1"/>
    <s v="ATIVO COM  PROTEÇÃO TOPOLOGIA ESTRUT - CFO + ROLLOUT"/>
    <m/>
    <s v="NÃO"/>
    <s v="ATIVO"/>
    <s v="REDE OK"/>
    <d v="1899-12-30T00:00:00"/>
    <x v="10"/>
    <s v="-"/>
    <s v="W0"/>
    <n v="2024"/>
    <n v="482895"/>
    <s v="NA"/>
    <s v="ATIVO"/>
    <m/>
    <m/>
    <m/>
    <m/>
    <m/>
    <m/>
    <s v="N/A"/>
    <x v="2"/>
    <x v="2"/>
    <s v="-"/>
    <m/>
    <x v="1"/>
  </r>
  <r>
    <s v="MGBEV"/>
    <s v="M2023EST_MGBEV_01"/>
    <x v="3"/>
    <s v="SIM"/>
    <x v="0"/>
    <x v="3"/>
    <x v="37"/>
    <x v="69"/>
    <s v="NA"/>
    <s v="NA"/>
    <s v="MGPQN-MGBEV-MGSMI-MGPQN"/>
    <s v="3 - HL5G"/>
    <x v="4"/>
    <s v="MGPQN"/>
    <s v="Ativo"/>
    <s v="BELO HORIZONTE"/>
    <x v="1"/>
    <s v="REDE ENTREGUE CONFORME TOPOLOGIA ESTRUTURANTE"/>
    <m/>
    <s v="SIM"/>
    <s v="ATIVO"/>
    <s v="REDE OK"/>
    <d v="1899-12-30T00:00:00"/>
    <x v="3"/>
    <s v="-"/>
    <s v="W0"/>
    <n v="2024"/>
    <s v="MOIN"/>
    <s v="NA"/>
    <s v="ATIVO"/>
    <m/>
    <m/>
    <m/>
    <m/>
    <m/>
    <m/>
    <s v="N/A"/>
    <x v="2"/>
    <x v="2"/>
    <s v="-"/>
    <m/>
    <x v="1"/>
  </r>
  <r>
    <s v="MGBOF"/>
    <s v="M2023EST_MGBOF_01"/>
    <x v="3"/>
    <s v="SIM"/>
    <x v="0"/>
    <x v="3"/>
    <x v="80"/>
    <x v="8"/>
    <s v="NA"/>
    <s v="NA"/>
    <s v="MGBBJ-MGBOF-MGBBJ"/>
    <s v="3 - HL5G"/>
    <x v="5"/>
    <s v="MGBBJ"/>
    <s v="Ativo"/>
    <s v="BELO HORIZONTE"/>
    <x v="1"/>
    <s v="ATIVO COM  PROTEÇÃO TOPOLOGIA ESTRUT - LANÇAMENTO"/>
    <m/>
    <s v="SIM"/>
    <s v="ATIVO"/>
    <s v="REDE OK"/>
    <d v="1899-12-30T00:00:00"/>
    <x v="4"/>
    <s v="-"/>
    <s v="W0"/>
    <n v="2024"/>
    <n v="511956"/>
    <s v="Empreiteira"/>
    <s v="ATIVO"/>
    <m/>
    <m/>
    <m/>
    <m/>
    <m/>
    <m/>
    <s v="N/A"/>
    <x v="2"/>
    <x v="2"/>
    <s v="-"/>
    <m/>
    <x v="1"/>
  </r>
  <r>
    <s v="MGBOL"/>
    <s v="M2023EST_MGBOL_01"/>
    <x v="3"/>
    <s v="SIM"/>
    <x v="0"/>
    <x v="3"/>
    <x v="81"/>
    <x v="30"/>
    <s v="NÃO"/>
    <s v="PENDENTE"/>
    <s v="MGJCT-MGBOL-MGJCT / MGJCT-MGBOL"/>
    <s v="2 - HL5D"/>
    <x v="5"/>
    <s v="-"/>
    <s v="Ativo"/>
    <s v="BELO HORIZONTE"/>
    <x v="1"/>
    <s v="ATIVO COM  PROTEÇÃO TOPOLOGIA ESTRUT - LANÇAMENTO"/>
    <m/>
    <s v="SIM"/>
    <s v="ATIVO"/>
    <s v="REDE OK"/>
    <d v="1899-12-30T00:00:00"/>
    <x v="4"/>
    <s v="-"/>
    <s v="W0"/>
    <n v="2024"/>
    <n v="508029"/>
    <s v="Empreiteira"/>
    <s v="ATIVO"/>
    <m/>
    <m/>
    <m/>
    <m/>
    <m/>
    <m/>
    <s v="N/A"/>
    <x v="2"/>
    <x v="2"/>
    <s v="-"/>
    <m/>
    <x v="1"/>
  </r>
  <r>
    <s v="MGBOO"/>
    <s v="M2023EST_MGBOO_01"/>
    <x v="3"/>
    <s v="SIM"/>
    <x v="0"/>
    <x v="3"/>
    <x v="60"/>
    <x v="43"/>
    <s v="NA"/>
    <s v="NA"/>
    <s v="MGBWE-MGBOO-MGBTD-MGCCO-MGBWE"/>
    <s v="3 - HL5G"/>
    <x v="15"/>
    <s v="-"/>
    <s v="Ativo"/>
    <s v="BELO HORIZONTE"/>
    <x v="1"/>
    <s v="REDE OK"/>
    <m/>
    <s v="SIM"/>
    <s v="ATIVO"/>
    <s v="REDE OK"/>
    <d v="1899-12-30T00:00:00"/>
    <x v="11"/>
    <s v="-"/>
    <s v="W0"/>
    <n v="2024"/>
    <s v="NA"/>
    <s v="NA"/>
    <s v="ATIVO"/>
    <m/>
    <m/>
    <m/>
    <m/>
    <m/>
    <m/>
    <s v="N/A"/>
    <x v="2"/>
    <x v="2"/>
    <s v="-"/>
    <m/>
    <x v="1"/>
  </r>
  <r>
    <s v="MGBBA"/>
    <s v="M2023EST_MGBBA_01"/>
    <x v="3"/>
    <s v="SIM"/>
    <x v="0"/>
    <x v="3"/>
    <x v="82"/>
    <x v="20"/>
    <s v="NA"/>
    <s v="NA"/>
    <s v="MGBCQ-MGBBA-MGBCQ"/>
    <s v="3 - HL5G"/>
    <x v="12"/>
    <s v="MGBCQ"/>
    <s v="Ativo"/>
    <s v="BELO HORIZONTE"/>
    <x v="1"/>
    <s v="ATIVO COM  PROTEÇÃO TOPOLOGIA ESTRUT - LANÇAMENTO"/>
    <m/>
    <s v="SIM"/>
    <s v="ATIVO"/>
    <s v="REDE OK"/>
    <d v="1899-12-30T00:00:00"/>
    <x v="11"/>
    <s v="-"/>
    <s v="W0"/>
    <n v="2024"/>
    <n v="520935"/>
    <s v="Cidade"/>
    <s v="ATIVO"/>
    <m/>
    <m/>
    <m/>
    <m/>
    <m/>
    <m/>
    <s v="N/A"/>
    <x v="2"/>
    <x v="2"/>
    <s v="-"/>
    <m/>
    <x v="1"/>
  </r>
  <r>
    <s v="MGBPA"/>
    <s v="M2024EST_MGBPA_01"/>
    <x v="3"/>
    <s v="SIM"/>
    <x v="0"/>
    <x v="3"/>
    <x v="83"/>
    <x v="70"/>
    <s v="NA"/>
    <s v="NA"/>
    <s v="MGVSO-MGBRA-MGBPA-MGVSO"/>
    <s v="3 - HL5G"/>
    <x v="22"/>
    <s v="MGVSO"/>
    <s v="Ativo"/>
    <s v="BELO HORIZONTE"/>
    <x v="1"/>
    <s v="REDE ENTREGUE CONFORME TOPOLOGIA ESTRUTURANTE"/>
    <m/>
    <s v="NÃO"/>
    <s v="ATIVO"/>
    <s v="REDE OK"/>
    <d v="1899-12-30T00:00:00"/>
    <x v="0"/>
    <s v="-"/>
    <s v="W0"/>
    <n v="2024"/>
    <n v="507180"/>
    <s v="Aprovado HQ"/>
    <s v="ATIVO"/>
    <m/>
    <m/>
    <m/>
    <m/>
    <m/>
    <m/>
    <s v="N/A"/>
    <x v="2"/>
    <x v="2"/>
    <s v="-"/>
    <m/>
    <x v="1"/>
  </r>
  <r>
    <s v="MGBMJ"/>
    <s v="M2023EST_MGBMJ_01"/>
    <x v="3"/>
    <s v="SIM"/>
    <x v="0"/>
    <x v="3"/>
    <x v="84"/>
    <x v="71"/>
    <s v="NA"/>
    <s v="NA"/>
    <s v="MGBPC-MGBMJ-MGBPC"/>
    <s v="3 - HL5G"/>
    <x v="21"/>
    <s v="MGBPC"/>
    <s v="Ativo"/>
    <s v="BELO HORIZONTE"/>
    <x v="1"/>
    <s v="ATIVO COM  PROTEÇÃO TOPOLOGIA ESTRUT - LANÇAMENTO"/>
    <m/>
    <s v="SIM"/>
    <s v="ATIVO"/>
    <s v="REDE OK"/>
    <d v="1899-12-30T00:00:00"/>
    <x v="2"/>
    <s v="-"/>
    <s v="W0"/>
    <n v="2024"/>
    <s v="MOIN"/>
    <s v="NA"/>
    <s v="ATIVO"/>
    <m/>
    <m/>
    <m/>
    <m/>
    <m/>
    <m/>
    <s v="N/A"/>
    <x v="2"/>
    <x v="2"/>
    <s v="-"/>
    <m/>
    <x v="1"/>
  </r>
  <r>
    <s v="MGBPD"/>
    <s v="M2024EST_MGBPD_01"/>
    <x v="3"/>
    <s v="SIM"/>
    <x v="0"/>
    <x v="3"/>
    <x v="85"/>
    <x v="19"/>
    <s v="NA"/>
    <s v="NA"/>
    <s v="MGBLO-MGBPD-MGBLO"/>
    <s v="3 - HL5G"/>
    <x v="3"/>
    <s v="MGBLO"/>
    <s v="Ativo HL4 / Falta HL5D"/>
    <s v="BELO HORIZONTE"/>
    <x v="1"/>
    <s v="REDE ENTREGUE CONFORME TOPOLOGIA ESTRUTURANTE"/>
    <m/>
    <s v="NÃO"/>
    <s v="ATIVO"/>
    <s v="REDE OK"/>
    <d v="1899-12-30T00:00:00"/>
    <x v="0"/>
    <s v="-"/>
    <s v="W0"/>
    <n v="2024"/>
    <n v="512291"/>
    <s v="Aprovado HQ"/>
    <s v="ATIVO"/>
    <m/>
    <m/>
    <m/>
    <m/>
    <m/>
    <m/>
    <s v="N/A"/>
    <x v="4"/>
    <x v="4"/>
    <s v="-"/>
    <s v="REPARO TRATADO PELO TELEMONT"/>
    <x v="1"/>
  </r>
  <r>
    <s v="MGBPE"/>
    <s v="M2023EST_MGBPE_01"/>
    <x v="3"/>
    <s v="SIM"/>
    <x v="0"/>
    <x v="3"/>
    <x v="25"/>
    <x v="72"/>
    <s v="NA"/>
    <s v="NA"/>
    <s v="MGRPM-MGBPE-MGRPM"/>
    <s v="3 - HL5G"/>
    <x v="3"/>
    <s v="MGRPM"/>
    <s v="Ativo"/>
    <s v="BELO HORIZONTE"/>
    <x v="1"/>
    <s v="REDE ENTREGUE CONFORME TOPOLOGIA ESTRUTURANTE"/>
    <m/>
    <s v="NÃO"/>
    <s v="ATIVO"/>
    <s v="REDE OK"/>
    <d v="1899-12-30T00:00:00"/>
    <x v="10"/>
    <s v="-"/>
    <s v="W0"/>
    <n v="2024"/>
    <n v="519342"/>
    <s v="Aprovado HQ"/>
    <s v="ATIVO"/>
    <m/>
    <m/>
    <m/>
    <m/>
    <m/>
    <m/>
    <s v="N/A"/>
    <x v="4"/>
    <x v="21"/>
    <s v="-"/>
    <s v="OBRA DA ONDACOM"/>
    <x v="1"/>
  </r>
  <r>
    <s v="MGBPF"/>
    <s v="M2024EST_MGBPF_01"/>
    <x v="3"/>
    <s v="SIM"/>
    <x v="0"/>
    <x v="3"/>
    <x v="6"/>
    <x v="5"/>
    <s v="NA"/>
    <s v="NA"/>
    <s v="MGBLO-MGBPF-MGBLO"/>
    <s v="3 - HL5G"/>
    <x v="3"/>
    <s v="MGBLO"/>
    <s v="Ativo HL4 / Falta HL5D"/>
    <s v="BELO HORIZONTE"/>
    <x v="1"/>
    <s v="ATIVO COM  PROTEÇÃO TOPOLOGIA ESTRUT - CFO + ROLLOUT"/>
    <m/>
    <s v="NÃO"/>
    <s v="ATIVO"/>
    <s v="REDE OK"/>
    <d v="1899-12-30T00:00:00"/>
    <x v="0"/>
    <s v="-"/>
    <s v="W0"/>
    <n v="2024"/>
    <s v="MOIN"/>
    <s v="NA"/>
    <s v="ATIVO"/>
    <m/>
    <m/>
    <m/>
    <m/>
    <m/>
    <m/>
    <s v="N/A"/>
    <x v="2"/>
    <x v="2"/>
    <s v="-"/>
    <m/>
    <x v="1"/>
  </r>
  <r>
    <s v="MGBPH"/>
    <s v="M2024EST_MGBPH_01"/>
    <x v="3"/>
    <s v="SIM"/>
    <x v="0"/>
    <x v="3"/>
    <x v="27"/>
    <x v="23"/>
    <s v="NA"/>
    <s v="NA"/>
    <s v="MGPIR-MGBEP-MGBAL-MGBPH-MGPIR"/>
    <s v="3 - HL5G"/>
    <x v="5"/>
    <s v="MGPIR"/>
    <s v="Ativo"/>
    <s v="BELO HORIZONTE"/>
    <x v="1"/>
    <s v="REDE OK"/>
    <m/>
    <s v="SIM"/>
    <s v="ATIVO"/>
    <s v="REDE OK"/>
    <d v="1899-12-30T00:00:00"/>
    <x v="4"/>
    <s v="-"/>
    <s v="W0"/>
    <n v="2024"/>
    <s v="NA"/>
    <s v="NA"/>
    <s v="ATIVO"/>
    <m/>
    <m/>
    <m/>
    <m/>
    <m/>
    <m/>
    <s v="N/A"/>
    <x v="2"/>
    <x v="2"/>
    <s v="-"/>
    <m/>
    <x v="1"/>
  </r>
  <r>
    <s v="MGBBE"/>
    <s v="M2023_MGBBE_01"/>
    <x v="3"/>
    <s v="SIM"/>
    <x v="0"/>
    <x v="3"/>
    <x v="86"/>
    <x v="73"/>
    <s v="NA"/>
    <s v="NA"/>
    <s v="MGBET-MGBBE-MGBET"/>
    <s v="3 - HL5G"/>
    <x v="10"/>
    <s v="MGBET"/>
    <s v="Ativo"/>
    <s v="BETIM"/>
    <x v="1"/>
    <s v="ATIVO COM  PROTEÇÃO TOPOLOGIA ESTRUT - CFO + ROLLOUT"/>
    <m/>
    <s v="NÃO"/>
    <s v="ATIVO"/>
    <s v="REDE OK"/>
    <d v="1899-12-30T00:00:00"/>
    <x v="0"/>
    <s v="-"/>
    <s v="W0"/>
    <n v="2024"/>
    <s v="MOIN"/>
    <s v="NA"/>
    <s v="ATIVO"/>
    <m/>
    <m/>
    <m/>
    <m/>
    <m/>
    <m/>
    <s v="N/A"/>
    <x v="2"/>
    <x v="2"/>
    <s v="-"/>
    <m/>
    <x v="1"/>
  </r>
  <r>
    <s v="MGBPJ"/>
    <s v="M2024EST_MGBPJ_01"/>
    <x v="3"/>
    <s v="SIM"/>
    <x v="0"/>
    <x v="3"/>
    <x v="52"/>
    <x v="74"/>
    <s v="NA"/>
    <s v="NA"/>
    <s v="MGBHP-MGBPJ-MGESP-MGBHV-MGBHP"/>
    <s v="3 - HL5G"/>
    <x v="17"/>
    <s v="MGBHP"/>
    <s v="Ativo HL4 / Falta HL5D"/>
    <s v="BELO HORIZONTE"/>
    <x v="1"/>
    <s v="REDE ENTREGUE COM  PROTEÇÃO TOPOLOGIA ESTRUT - LANÇAMENTO "/>
    <m/>
    <s v="SIM"/>
    <s v="ATIVO"/>
    <s v="REDE OK"/>
    <d v="1899-12-30T00:00:00"/>
    <x v="11"/>
    <s v="-"/>
    <s v="W0"/>
    <n v="2024"/>
    <s v="NA"/>
    <s v="NA"/>
    <s v="ATIVO"/>
    <m/>
    <m/>
    <m/>
    <m/>
    <m/>
    <m/>
    <s v="N/A"/>
    <x v="2"/>
    <x v="2"/>
    <s v="-"/>
    <m/>
    <x v="1"/>
  </r>
  <r>
    <s v="MGBPM"/>
    <s v="M2024EST_MGBPM_01"/>
    <x v="3"/>
    <s v="SIM"/>
    <x v="0"/>
    <x v="3"/>
    <x v="5"/>
    <x v="75"/>
    <s v="NA"/>
    <s v="NA"/>
    <s v="MGBLO-MGCCW-MGBPM-MGFTB-MGBLO"/>
    <s v="3 - HL5G"/>
    <x v="3"/>
    <s v="MGBLO"/>
    <s v="Ativo HL4 / Ativo HL5D"/>
    <s v="BELO HORIZONTE"/>
    <x v="1"/>
    <s v="REDE ENTREGUE CONFORME TOPOLOGIA ESTRUTURANTE"/>
    <m/>
    <s v="NÃO"/>
    <s v="ATIVO"/>
    <s v="REDE OK"/>
    <d v="1899-12-30T00:00:00"/>
    <x v="0"/>
    <s v="-"/>
    <s v="W0"/>
    <n v="2024"/>
    <n v="512295"/>
    <s v="Aprovado HQ"/>
    <s v="ATIVO"/>
    <m/>
    <m/>
    <m/>
    <m/>
    <m/>
    <m/>
    <s v="N/A"/>
    <x v="2"/>
    <x v="2"/>
    <s v="-"/>
    <m/>
    <x v="1"/>
  </r>
  <r>
    <s v="MGBPU"/>
    <s v="M2024EST_MGBPU_01"/>
    <x v="3"/>
    <s v="SIM"/>
    <x v="0"/>
    <x v="3"/>
    <x v="54"/>
    <x v="76"/>
    <s v="NÃO"/>
    <s v="PENDENTE"/>
    <s v="MGVSO-MGBPU-MGVSO / MGVSO-MGBPU"/>
    <s v="2 - HL5D"/>
    <x v="22"/>
    <s v="-"/>
    <s v="Ativo"/>
    <s v="BELO HORIZONTE"/>
    <x v="1"/>
    <s v="REDE ENTREGUE COM  PROTEÇÃO TOPOLOGIA ESTRUT - CFO + ROLLOUT"/>
    <m/>
    <s v="NÃO"/>
    <s v="ATIVO"/>
    <s v="REDE OK"/>
    <d v="1899-12-30T00:00:00"/>
    <x v="0"/>
    <s v="-"/>
    <s v="W0"/>
    <n v="2024"/>
    <n v="504065"/>
    <s v="Aprovado HQ"/>
    <s v="ATIVO"/>
    <m/>
    <m/>
    <m/>
    <m/>
    <m/>
    <m/>
    <s v="N/A"/>
    <x v="18"/>
    <x v="18"/>
    <s v="-"/>
    <m/>
    <x v="1"/>
  </r>
  <r>
    <s v="MGBQE"/>
    <s v="M2023EST_MGBQE_01"/>
    <x v="3"/>
    <s v="SIM"/>
    <x v="0"/>
    <x v="3"/>
    <x v="87"/>
    <x v="51"/>
    <s v="NA"/>
    <s v="NA"/>
    <s v="MGBOL-MGBQE-MGBOL"/>
    <s v="3 - HL5G"/>
    <x v="5"/>
    <s v="MGBOL"/>
    <s v="Ativo"/>
    <s v="BELO HORIZONTE"/>
    <x v="1"/>
    <s v="ATIVO COM  PROTEÇÃO TOPOLOGIA ESTRUT - LANÇAMENTO"/>
    <m/>
    <s v="SIM"/>
    <s v="ATIVO"/>
    <s v="REDE OK"/>
    <d v="1899-12-30T00:00:00"/>
    <x v="4"/>
    <s v="-"/>
    <s v="W0"/>
    <n v="2024"/>
    <n v="481239"/>
    <s v="CANCELADO"/>
    <s v="ATIVO"/>
    <m/>
    <m/>
    <m/>
    <m/>
    <m/>
    <m/>
    <s v="N/A"/>
    <x v="2"/>
    <x v="2"/>
    <s v="-"/>
    <m/>
    <x v="1"/>
  </r>
  <r>
    <s v="MGBQI"/>
    <s v="M2024EST_MGBQI_01"/>
    <x v="3"/>
    <s v="SIM"/>
    <x v="0"/>
    <x v="3"/>
    <x v="88"/>
    <x v="77"/>
    <s v="NA"/>
    <s v="NA"/>
    <s v="MGCND-MGCEZ-MGBQI-MGLEB-MGCND"/>
    <s v="3 - HL5G"/>
    <x v="16"/>
    <s v="MGCND"/>
    <s v="Ativo"/>
    <s v="BELO HORIZONTE"/>
    <x v="1"/>
    <s v="ATIVO COM  PROTEÇÃO TOPOLOGIA ESTRUT - CFO + ROLLOUT"/>
    <m/>
    <s v="SIM"/>
    <s v="ATIVO"/>
    <s v="REDE OK"/>
    <d v="1899-12-30T00:00:00"/>
    <x v="0"/>
    <s v="-"/>
    <s v="W0"/>
    <n v="2024"/>
    <s v="MOIN"/>
    <s v="NA"/>
    <s v="ATIVO"/>
    <m/>
    <m/>
    <m/>
    <m/>
    <m/>
    <m/>
    <s v="N/A"/>
    <x v="2"/>
    <x v="2"/>
    <s v="-"/>
    <m/>
    <x v="1"/>
  </r>
  <r>
    <s v="MGBRA"/>
    <s v="M2024EST_MGBRA_01"/>
    <x v="3"/>
    <s v="SIM"/>
    <x v="0"/>
    <x v="3"/>
    <x v="83"/>
    <x v="70"/>
    <s v="NA"/>
    <s v="NA"/>
    <s v="MGVSO-MGBRA-MGBPA-MGVSO"/>
    <s v="3 - HL5G"/>
    <x v="22"/>
    <s v="MGVSO"/>
    <s v="Ativo"/>
    <s v="BELO HORIZONTE"/>
    <x v="1"/>
    <s v="REDE ENTREGUE CONFORME TOPOLOGIA ESTRUTURANTE"/>
    <m/>
    <s v="NÃO"/>
    <s v="ATIVO"/>
    <s v="REDE OK"/>
    <d v="1899-12-30T00:00:00"/>
    <x v="0"/>
    <s v="-"/>
    <s v="W0"/>
    <n v="2024"/>
    <n v="507180"/>
    <s v="Aprovado HQ"/>
    <s v="ATIVO"/>
    <m/>
    <m/>
    <m/>
    <m/>
    <m/>
    <m/>
    <s v="N/A"/>
    <x v="2"/>
    <x v="2"/>
    <s v="-"/>
    <m/>
    <x v="1"/>
  </r>
  <r>
    <s v="MGBRC"/>
    <s v="M2023_MGBRC_01"/>
    <x v="3"/>
    <s v="SIM"/>
    <x v="0"/>
    <x v="3"/>
    <x v="18"/>
    <x v="78"/>
    <s v="NA"/>
    <s v="NA"/>
    <s v="MGG37-MGBRC-MGG37"/>
    <s v="3 - HL5G"/>
    <x v="7"/>
    <s v="MGG37"/>
    <s v="Ativo"/>
    <s v="CONTAGEM"/>
    <x v="1"/>
    <s v="REDE ENTREGUE CONFORME TOPOLOGIA ESTRUTURANTE"/>
    <s v="NECESSÁRIO MIGRAR REPARO CJV - CCA, SENÃO ISOLA - INTERFACE ATENUADA"/>
    <s v="NÃO"/>
    <s v="ATIVO"/>
    <s v="REDE OK"/>
    <s v="ATIVO"/>
    <x v="10"/>
    <s v="-"/>
    <s v="-"/>
    <n v="2024"/>
    <n v="508282"/>
    <s v="Aprovado HQ"/>
    <s v="ATIVO"/>
    <m/>
    <m/>
    <m/>
    <m/>
    <m/>
    <m/>
    <s v="N/A"/>
    <x v="19"/>
    <x v="15"/>
    <s v="-"/>
    <s v="31/10/2024 - Plan James: concluído_x000a_AGENDADO PARA 19/10"/>
    <x v="1"/>
  </r>
  <r>
    <s v="MGBRE"/>
    <s v="M2023EST_MGBRE_01"/>
    <x v="3"/>
    <s v="SIM"/>
    <x v="0"/>
    <x v="3"/>
    <x v="7"/>
    <x v="79"/>
    <s v="NA"/>
    <s v="NA"/>
    <s v="MGCNO-MGSIL-MGBRE-MGCNO"/>
    <s v="3 - HL5G"/>
    <x v="5"/>
    <s v="MGCNO"/>
    <s v="Ativo"/>
    <s v="BELO HORIZONTE"/>
    <x v="1"/>
    <s v="ATIVO COM  PROTEÇÃO TOPOLOGIA ESTRUT - LANÇAMENTO"/>
    <m/>
    <s v="SIM"/>
    <s v="ATIVO"/>
    <s v="REDE OK"/>
    <d v="1899-12-30T00:00:00"/>
    <x v="4"/>
    <s v="-"/>
    <s v="W0"/>
    <n v="2024"/>
    <n v="508004"/>
    <s v="Empreiteira"/>
    <s v="ATIVO"/>
    <m/>
    <m/>
    <m/>
    <m/>
    <m/>
    <m/>
    <s v="N/A"/>
    <x v="2"/>
    <x v="2"/>
    <s v="-"/>
    <m/>
    <x v="1"/>
  </r>
  <r>
    <s v="MGBRH"/>
    <s v="M2024EST_MGBRH_01"/>
    <x v="3"/>
    <s v="SIM"/>
    <x v="0"/>
    <x v="3"/>
    <x v="89"/>
    <x v="80"/>
    <s v="NA"/>
    <s v="NA"/>
    <s v="MGRAP-MGBRH-MGRAP"/>
    <s v="3 - HL5G"/>
    <x v="1"/>
    <s v="MGRAP"/>
    <s v="Ativo HL4 / Falta HL5D"/>
    <s v="BELO HORIZONTE"/>
    <x v="1"/>
    <s v="ATIVO COM  PROTEÇÃO TOPOLOGIA ESTRUT - CFO + ROLLOUT"/>
    <m/>
    <s v="NÃO"/>
    <s v="ATIVO"/>
    <s v="REDE OK"/>
    <d v="1899-12-30T00:00:00"/>
    <x v="11"/>
    <s v="-"/>
    <s v="W0"/>
    <n v="2024"/>
    <s v="MOIN"/>
    <s v="NA"/>
    <s v="ATIVO"/>
    <m/>
    <m/>
    <m/>
    <m/>
    <m/>
    <m/>
    <s v="N/A"/>
    <x v="2"/>
    <x v="2"/>
    <s v="-"/>
    <m/>
    <x v="1"/>
  </r>
  <r>
    <s v="MGBRO"/>
    <s v="M2024EST_MGBRO_01"/>
    <x v="3"/>
    <s v="SIM"/>
    <x v="0"/>
    <x v="3"/>
    <x v="90"/>
    <x v="21"/>
    <s v="NA"/>
    <s v="NA"/>
    <s v="MGNLV-MGBRO-MGBSI-MGNLV"/>
    <s v="3 - HL5G"/>
    <x v="2"/>
    <s v="MGNLV"/>
    <s v="Ativo"/>
    <s v="BELO HORIZONTE"/>
    <x v="1"/>
    <s v="REDE ENTREGUE CONFORME TOPOLOGIA ESTRUTURANTE"/>
    <m/>
    <s v="NÃO"/>
    <s v="ATIVO"/>
    <s v="REDE OK"/>
    <d v="1899-12-30T00:00:00"/>
    <x v="0"/>
    <s v="-"/>
    <s v="W0"/>
    <n v="2024"/>
    <n v="512303"/>
    <s v="Aprovado HQ"/>
    <s v="ATIVO"/>
    <m/>
    <m/>
    <m/>
    <m/>
    <m/>
    <m/>
    <s v="N/A"/>
    <x v="20"/>
    <x v="22"/>
    <s v="-"/>
    <s v="qui 10/10/2024 17:19 - Email Matheus Telemont rede ok"/>
    <x v="1"/>
  </r>
  <r>
    <s v="MGBRT"/>
    <s v="M2024EST_MGBRT_01"/>
    <x v="3"/>
    <s v="SIM"/>
    <x v="0"/>
    <x v="3"/>
    <x v="7"/>
    <x v="81"/>
    <s v="NA"/>
    <s v="NA"/>
    <s v="MGBPC-MGBRT-MGPGE-MGBPC"/>
    <s v="3 - HL5G"/>
    <x v="21"/>
    <s v="MGBPC"/>
    <s v="Ativo"/>
    <s v="BELO HORIZONTE"/>
    <x v="1"/>
    <s v="ATIVO COM  PROTEÇÃO TOPOLOGIA ESTRUT (WSP)"/>
    <m/>
    <s v="SIM"/>
    <s v="ATIVO"/>
    <s v="REDE OK"/>
    <d v="1899-12-30T00:00:00"/>
    <x v="2"/>
    <s v="-"/>
    <s v="W0"/>
    <n v="2024"/>
    <s v="MOIN"/>
    <s v="NA"/>
    <s v="ATIVO"/>
    <m/>
    <m/>
    <m/>
    <m/>
    <m/>
    <m/>
    <s v="N/A"/>
    <x v="2"/>
    <x v="2"/>
    <s v="-"/>
    <m/>
    <x v="1"/>
  </r>
  <r>
    <s v="MGBRZ"/>
    <s v="M2023EST_MGBRZ_01"/>
    <x v="3"/>
    <s v="SIM"/>
    <x v="0"/>
    <x v="3"/>
    <x v="7"/>
    <x v="59"/>
    <s v="NA"/>
    <s v="NA"/>
    <s v="MGBOL-MGBRZ-MGBOL"/>
    <s v="3 - HL5G"/>
    <x v="5"/>
    <s v="MGBOL"/>
    <s v="Ativo"/>
    <s v="BELO HORIZONTE"/>
    <x v="1"/>
    <s v="ATIVO COM  PROTEÇÃO TOPOLOGIA ESTRUT - LANÇAMENTO"/>
    <m/>
    <s v="SIM"/>
    <s v="ATIVO"/>
    <s v="REDE OK"/>
    <d v="1899-12-30T00:00:00"/>
    <x v="4"/>
    <s v="-"/>
    <s v="W0"/>
    <n v="2024"/>
    <s v="MOIN"/>
    <s v="NA"/>
    <s v="ATIVO"/>
    <m/>
    <m/>
    <m/>
    <m/>
    <m/>
    <m/>
    <s v="N/A"/>
    <x v="2"/>
    <x v="7"/>
    <s v="-"/>
    <m/>
    <x v="1"/>
  </r>
  <r>
    <s v="MGBSA"/>
    <s v="M2024EST_MGBSA_01"/>
    <x v="3"/>
    <s v="SIM"/>
    <x v="0"/>
    <x v="3"/>
    <x v="78"/>
    <x v="59"/>
    <s v="NA"/>
    <s v="NA"/>
    <s v="MGBSB-MGBSA-MGBNI-MGBSB"/>
    <s v="3 - HL5G"/>
    <x v="16"/>
    <s v="MGBSB"/>
    <s v="Ativo"/>
    <s v="BELO HORIZONTE"/>
    <x v="1"/>
    <s v="ATIVO COM  PROTEÇÃO TOPOLOGIA ESTRUT - CFO + ROLLOUT"/>
    <m/>
    <s v="SIM"/>
    <s v="ATIVO"/>
    <s v="REDE OK"/>
    <d v="1899-12-30T00:00:00"/>
    <x v="0"/>
    <s v="-"/>
    <s v="W0"/>
    <n v="2024"/>
    <n v="510667"/>
    <s v="Aprovado HQ"/>
    <s v="ATIVO"/>
    <m/>
    <m/>
    <m/>
    <m/>
    <m/>
    <m/>
    <s v="N/A"/>
    <x v="2"/>
    <x v="7"/>
    <s v="-"/>
    <m/>
    <x v="1"/>
  </r>
  <r>
    <s v="MGBSB"/>
    <s v="M2023EST_MGBSB_01"/>
    <x v="3"/>
    <s v="SIM"/>
    <x v="0"/>
    <x v="3"/>
    <x v="87"/>
    <x v="11"/>
    <s v="NÃO"/>
    <s v="PENDENTE"/>
    <s v="MGESL-MGBSB-MGESL / MGESL-MGBSB"/>
    <s v="2 - HL5D"/>
    <x v="16"/>
    <s v="-"/>
    <s v="Ativo"/>
    <s v="BELO HORIZONTE"/>
    <x v="1"/>
    <s v="ATIVO COM  PROTEÇÃO TOPOLOGIA ESTRUT - LANÇAMENTO"/>
    <m/>
    <s v="SIM"/>
    <s v="ATIVO"/>
    <s v="REDE OK"/>
    <d v="1899-12-30T00:00:00"/>
    <x v="0"/>
    <s v="-"/>
    <s v="W0"/>
    <n v="2024"/>
    <n v="504176"/>
    <s v="Empreiteira"/>
    <s v="ATIVO"/>
    <m/>
    <m/>
    <m/>
    <m/>
    <m/>
    <m/>
    <s v="N/A"/>
    <x v="2"/>
    <x v="2"/>
    <s v="-"/>
    <m/>
    <x v="1"/>
  </r>
  <r>
    <s v="MGBSC"/>
    <s v="M2023EST_MGBSC_01"/>
    <x v="3"/>
    <s v="SIM"/>
    <x v="0"/>
    <x v="3"/>
    <x v="54"/>
    <x v="20"/>
    <s v="NA"/>
    <s v="NA"/>
    <s v="MGBBJ-MGBSC-MGBBJ"/>
    <s v="3 - HL5G"/>
    <x v="5"/>
    <s v="MGBBJ"/>
    <s v="Ativo"/>
    <s v="BELO HORIZONTE"/>
    <x v="1"/>
    <s v="ATIVO COM  PROTEÇÃO TOPOLOGIA ESTRUT - CFO + ROLLOUT"/>
    <m/>
    <s v="SIM"/>
    <s v="ATIVO"/>
    <s v="REDE OK"/>
    <d v="1899-12-30T00:00:00"/>
    <x v="4"/>
    <s v="-"/>
    <s v="W0"/>
    <n v="2024"/>
    <n v="508026"/>
    <s v="Aprovado HQ"/>
    <s v="ATIVO"/>
    <m/>
    <m/>
    <m/>
    <m/>
    <m/>
    <m/>
    <s v="N/A"/>
    <x v="2"/>
    <x v="2"/>
    <s v="-"/>
    <m/>
    <x v="1"/>
  </r>
  <r>
    <s v="MGBGM"/>
    <s v="M2024EST_MGBGM_01"/>
    <x v="3"/>
    <s v="SIM"/>
    <x v="0"/>
    <x v="3"/>
    <x v="21"/>
    <x v="74"/>
    <s v="NA"/>
    <s v="NA"/>
    <s v="MGPQN-MGBGM-MGPSA-MGPQN"/>
    <s v="3 - HL5G"/>
    <x v="4"/>
    <s v="MGPQN"/>
    <s v="Ativo"/>
    <s v="BELO HORIZONTE"/>
    <x v="1"/>
    <s v="RE ENTREGUE COM  PROTEÇÃO TOPOLOGIA ESTRUT (WSP)"/>
    <m/>
    <s v="SIM"/>
    <s v="ATIVO"/>
    <s v="REDE OK"/>
    <d v="1899-12-30T00:00:00"/>
    <x v="3"/>
    <s v="-"/>
    <s v="W0"/>
    <n v="2024"/>
    <s v="NA"/>
    <s v="NA"/>
    <s v="ATIVO"/>
    <m/>
    <m/>
    <m/>
    <m/>
    <m/>
    <m/>
    <s v="N/A"/>
    <x v="2"/>
    <x v="2"/>
    <s v="-"/>
    <m/>
    <x v="1"/>
  </r>
  <r>
    <s v="MGRNP"/>
    <s v="M2024EST_MGRNP_01"/>
    <x v="3"/>
    <s v="SIM"/>
    <x v="0"/>
    <x v="3"/>
    <x v="17"/>
    <x v="82"/>
    <s v="NA"/>
    <s v="NA"/>
    <s v="MGCNP-MGRNP-MGCNP"/>
    <s v="3 - HL5G"/>
    <x v="16"/>
    <s v="MGCNP"/>
    <s v="Ativo"/>
    <s v="RIBEIRÃO DAS NEVES"/>
    <x v="1"/>
    <s v="REDE ENTREGUE COM  PROTEÇÃO TOPOLOGIA ESTRUT - LANÇAMENTO "/>
    <m/>
    <s v="SIM"/>
    <s v="ATIVO"/>
    <s v="REDE OK"/>
    <d v="1899-12-30T00:00:00"/>
    <x v="0"/>
    <s v="-"/>
    <s v="W0"/>
    <n v="2024"/>
    <n v="504198"/>
    <s v="Aprovado HQ"/>
    <s v="ATIVO"/>
    <m/>
    <m/>
    <m/>
    <m/>
    <m/>
    <m/>
    <s v="N/A"/>
    <x v="2"/>
    <x v="2"/>
    <s v="-"/>
    <m/>
    <x v="1"/>
  </r>
  <r>
    <s v="MGBSF"/>
    <s v="M2023EST_MGBSF_01"/>
    <x v="3"/>
    <s v="SIM"/>
    <x v="0"/>
    <x v="3"/>
    <x v="91"/>
    <x v="11"/>
    <s v="NA"/>
    <s v="NA"/>
    <s v="MGJCT-MGBSF-MGJCT"/>
    <s v="3 - HL5G"/>
    <x v="5"/>
    <s v="MGJCT"/>
    <s v="Ativo"/>
    <s v="BELO HORIZONTE"/>
    <x v="1"/>
    <s v="ATIVO COM  PROTEÇÃO TOPOLOGIA ESTRUT - LANÇAMENTO"/>
    <m/>
    <s v="SIM"/>
    <s v="ATIVO"/>
    <s v="REDE OK"/>
    <d v="1899-12-30T00:00:00"/>
    <x v="4"/>
    <s v="-"/>
    <s v="W0"/>
    <n v="2024"/>
    <n v="508080"/>
    <s v="Aprovado HQ"/>
    <s v="ATIVO"/>
    <m/>
    <m/>
    <m/>
    <m/>
    <m/>
    <m/>
    <s v="N/A"/>
    <x v="2"/>
    <x v="2"/>
    <s v="-"/>
    <m/>
    <x v="1"/>
  </r>
  <r>
    <s v="MGBSG"/>
    <s v="M2023EST_MGBSG_01"/>
    <x v="3"/>
    <s v="SIM"/>
    <x v="0"/>
    <x v="3"/>
    <x v="52"/>
    <x v="34"/>
    <s v="NA"/>
    <s v="NA"/>
    <s v="MGFLR-MGBSG-MGFLR"/>
    <s v="3 - HL5G"/>
    <x v="17"/>
    <s v="MGFLR"/>
    <s v="Ativo"/>
    <s v="BELO HORIZONTE"/>
    <x v="1"/>
    <s v="ATIVO COM  PROTEÇÃO TOPOLOGIA ESTRUT - LANÇAMENTO"/>
    <m/>
    <s v="SIM"/>
    <s v="ATIVO"/>
    <s v="REDE OK"/>
    <d v="1899-12-30T00:00:00"/>
    <x v="11"/>
    <s v="-"/>
    <s v="W0"/>
    <n v="2024"/>
    <s v="NA"/>
    <s v="NA"/>
    <s v="ATIVO"/>
    <m/>
    <m/>
    <m/>
    <m/>
    <m/>
    <m/>
    <s v="N/A"/>
    <x v="2"/>
    <x v="16"/>
    <s v="-"/>
    <m/>
    <x v="1"/>
  </r>
  <r>
    <s v="MGBSI"/>
    <s v="M2024EST_MGBSI_01"/>
    <x v="3"/>
    <s v="SIM"/>
    <x v="0"/>
    <x v="3"/>
    <x v="90"/>
    <x v="21"/>
    <s v="NA"/>
    <s v="NA"/>
    <s v="MGNLV-MGBRO-MGBSI-MGNLV"/>
    <s v="3 - HL5G"/>
    <x v="2"/>
    <s v="MGNLV"/>
    <s v="Ativo"/>
    <s v="BELO HORIZONTE"/>
    <x v="1"/>
    <s v="REDE ENTREGUE CONFORME TOPOLOGIA ESTRUTURANTE"/>
    <m/>
    <s v="NÃO"/>
    <s v="ATIVO"/>
    <s v="REDE OK"/>
    <d v="1899-12-30T00:00:00"/>
    <x v="0"/>
    <s v="-"/>
    <s v="W0"/>
    <n v="2024"/>
    <n v="512303"/>
    <s v="Aprovado HQ"/>
    <s v="ATIVO"/>
    <m/>
    <m/>
    <m/>
    <m/>
    <m/>
    <m/>
    <s v="N/A"/>
    <x v="2"/>
    <x v="2"/>
    <s v="-"/>
    <m/>
    <x v="1"/>
  </r>
  <r>
    <s v="MGBSJ"/>
    <s v="M2023EST_MGBSJ_01"/>
    <x v="3"/>
    <s v="SIM"/>
    <x v="0"/>
    <x v="3"/>
    <x v="34"/>
    <x v="29"/>
    <s v="NÃO"/>
    <s v="PENDENTE"/>
    <s v="MGFLR-MGBSJ-MGFLR / MGFLR-MGBSJ"/>
    <s v="2 - HL5D"/>
    <x v="17"/>
    <s v="-"/>
    <s v="Ativo"/>
    <s v="BELO HORIZONTE"/>
    <x v="1"/>
    <s v="REDE ENTREGUE COM  PROTEÇÃO TOPOLOGIA ESTRUT - LANÇAMENTO "/>
    <m/>
    <s v="SIM"/>
    <s v="ATIVO"/>
    <s v="REDE OK"/>
    <d v="1899-12-30T00:00:00"/>
    <x v="11"/>
    <s v="-"/>
    <s v="W0"/>
    <n v="2024"/>
    <n v="507981"/>
    <s v="Empreiteira"/>
    <s v="ATIVO"/>
    <m/>
    <m/>
    <m/>
    <m/>
    <m/>
    <m/>
    <s v="N/A"/>
    <x v="2"/>
    <x v="2"/>
    <s v="-"/>
    <m/>
    <x v="1"/>
  </r>
  <r>
    <s v="MGBBF"/>
    <s v="M2023_MGBBF_01"/>
    <x v="3"/>
    <s v="SIM"/>
    <x v="0"/>
    <x v="3"/>
    <x v="92"/>
    <x v="83"/>
    <s v="NA"/>
    <s v="NA"/>
    <s v="MGBET-MGBBF-MGBET"/>
    <s v="3 - HL5G"/>
    <x v="10"/>
    <s v="MGBET"/>
    <s v="Ativo"/>
    <s v="BETIM"/>
    <x v="1"/>
    <s v="REDE ENTREGUE CONFORME TOPOLOGIA ESTRUTURANTE"/>
    <m/>
    <s v="NÃO"/>
    <s v="ATIVO"/>
    <s v="REDE OK"/>
    <d v="1899-12-30T00:00:00"/>
    <x v="0"/>
    <s v="-"/>
    <s v="W0"/>
    <n v="2024"/>
    <n v="512254"/>
    <s v="Aprovado HQ"/>
    <s v="ATIVO"/>
    <m/>
    <m/>
    <m/>
    <m/>
    <m/>
    <m/>
    <s v="N/A"/>
    <x v="2"/>
    <x v="2"/>
    <s v="-"/>
    <m/>
    <x v="1"/>
  </r>
  <r>
    <s v="MGBSR"/>
    <s v="M2023EST_MGBSR_01"/>
    <x v="3"/>
    <s v="SIM"/>
    <x v="0"/>
    <x v="3"/>
    <x v="54"/>
    <x v="37"/>
    <s v="NA"/>
    <s v="NA"/>
    <s v="MGBNS-MGBSR-MGBNS"/>
    <s v="3 - HL5G"/>
    <x v="3"/>
    <s v="MGBNS"/>
    <s v="Ativo"/>
    <s v="BELO HORIZONTE"/>
    <x v="1"/>
    <s v="REDE ENTREGUE COM  PROTEÇÃO TOPOLOGIA ESTRUT - CFO + ROLLOUT"/>
    <m/>
    <s v="NÃO"/>
    <s v="ATIVO"/>
    <s v="REDE OK"/>
    <d v="1899-12-30T00:00:00"/>
    <x v="0"/>
    <s v="-"/>
    <s v="W0"/>
    <n v="2024"/>
    <n v="486476"/>
    <s v="Aprovado HQ"/>
    <s v="ATIVO"/>
    <m/>
    <m/>
    <m/>
    <m/>
    <m/>
    <m/>
    <s v="N/A"/>
    <x v="2"/>
    <x v="2"/>
    <s v="-"/>
    <m/>
    <x v="1"/>
  </r>
  <r>
    <s v="MGI04"/>
    <s v="HL4_I04_24"/>
    <x v="3"/>
    <s v="SIM"/>
    <x v="0"/>
    <x v="3"/>
    <x v="93"/>
    <x v="84"/>
    <s v="SIM"/>
    <s v="REDE OK"/>
    <s v="MGJFG-MGI04-MSJFG/MGJFG"/>
    <s v="HL4 (500K)"/>
    <x v="23"/>
    <s v="-"/>
    <m/>
    <s v="JUIZ DE FORA"/>
    <x v="6"/>
    <s v="ENTREGUE 3 ALÇAS"/>
    <m/>
    <s v="SIM"/>
    <s v="ATIVO"/>
    <s v="REDE OK"/>
    <d v="1899-12-30T00:00:00"/>
    <x v="0"/>
    <s v="-"/>
    <s v="W0"/>
    <n v="2024"/>
    <n v="509179"/>
    <s v="Cidade"/>
    <s v="ATIVO"/>
    <m/>
    <m/>
    <m/>
    <e v="#REF!"/>
    <m/>
    <m/>
    <s v="N/A"/>
    <x v="21"/>
    <x v="2"/>
    <s v="-"/>
    <m/>
    <x v="1"/>
  </r>
  <r>
    <s v="MGBMK"/>
    <s v="M2024EST_MGBMK_01"/>
    <x v="3"/>
    <s v="SIM"/>
    <x v="0"/>
    <x v="3"/>
    <x v="94"/>
    <x v="85"/>
    <s v="NA"/>
    <s v="NA"/>
    <s v="MGBET-MGBMK-MGJAC-MGBET"/>
    <s v="3 - HL5G"/>
    <x v="10"/>
    <s v="MGBET"/>
    <s v="Ativo"/>
    <s v="BETIM"/>
    <x v="1"/>
    <s v="ATIVO COM  PROTEÇÃO TOPOLOGIA ESTRUT - CFO + ROLLOUT"/>
    <m/>
    <s v="NÃO"/>
    <s v="ATIVO"/>
    <s v="REDE OK"/>
    <d v="1899-12-30T00:00:00"/>
    <x v="0"/>
    <s v="-"/>
    <s v="W0"/>
    <n v="2024"/>
    <n v="504712"/>
    <s v="MAO OBRA A DISPOSICAO"/>
    <s v="ATIVO"/>
    <m/>
    <m/>
    <m/>
    <m/>
    <m/>
    <m/>
    <s v="N/A"/>
    <x v="2"/>
    <x v="2"/>
    <s v="-"/>
    <m/>
    <x v="1"/>
  </r>
  <r>
    <s v="MGBST"/>
    <s v="M2024EST_MGBST_01"/>
    <x v="3"/>
    <s v="FLAT"/>
    <x v="0"/>
    <x v="3"/>
    <x v="52"/>
    <x v="39"/>
    <s v="NA"/>
    <s v="NA"/>
    <s v="MGBHP-MGJTQ-MGCFK-MGBST-MGFLR"/>
    <s v="3 - HL5G"/>
    <x v="17"/>
    <s v="MGFLR"/>
    <s v="Ativo"/>
    <s v="BELO HORIZONTE"/>
    <x v="1"/>
    <s v="ATIVO COM  PROTEÇÃO TOPOLOGIA ESTRUT - LANÇAMENTO"/>
    <s v="Não tem postes na rota da redundância"/>
    <s v="SIM"/>
    <s v="ATIVO"/>
    <s v="REDE OK"/>
    <d v="1899-12-30T00:00:00"/>
    <x v="11"/>
    <s v="-"/>
    <s v="W0"/>
    <n v="2024"/>
    <s v="MOIN"/>
    <s v="NA"/>
    <s v="ATIVO"/>
    <s v="X"/>
    <m/>
    <m/>
    <s v="VALIDAR CAMPO RODRIGO/EVERTON"/>
    <m/>
    <m/>
    <s v="N/A"/>
    <x v="2"/>
    <x v="2"/>
    <s v="-"/>
    <m/>
    <x v="1"/>
  </r>
  <r>
    <s v="MGBJY"/>
    <s v="M2023_MGBJY_01"/>
    <x v="3"/>
    <s v="SIM"/>
    <x v="0"/>
    <x v="3"/>
    <x v="11"/>
    <x v="86"/>
    <s v="NA"/>
    <s v="NA"/>
    <s v="MGCII-MGBJY-MGJTB-MGBZO-MGCII"/>
    <s v="3 - HL5G"/>
    <x v="18"/>
    <s v="MGCII"/>
    <s v="Ativo"/>
    <s v="BETIM"/>
    <x v="1"/>
    <s v="ATIVO COM  PROTEÇÃO TOPOLOGIA ESTRUT - LANÇAMENTO"/>
    <m/>
    <s v="NÃO"/>
    <s v="ATIVO"/>
    <s v="REDE OK"/>
    <d v="1899-12-30T00:00:00"/>
    <x v="10"/>
    <s v="-"/>
    <s v="W0"/>
    <n v="2024"/>
    <n v="507569"/>
    <s v="Aprovado HQ"/>
    <s v="ATIVO"/>
    <m/>
    <m/>
    <m/>
    <m/>
    <m/>
    <m/>
    <s v="N/A"/>
    <x v="2"/>
    <x v="2"/>
    <s v="-"/>
    <m/>
    <x v="1"/>
  </r>
  <r>
    <s v="MGBTA"/>
    <s v="M2023EST_MGBTA_01"/>
    <x v="3"/>
    <s v="SIM"/>
    <x v="0"/>
    <x v="3"/>
    <x v="95"/>
    <x v="87"/>
    <s v="NA"/>
    <s v="NA"/>
    <s v="MGBPU-MGBTA-MGBPU"/>
    <s v="3 - HL5G"/>
    <x v="22"/>
    <s v="MGBPU"/>
    <s v="Ativo HL4 / Falta HL5D"/>
    <s v="BELO HORIZONTE"/>
    <x v="1"/>
    <s v="REDE ENTREGUE CONFORME TOPOLOGIA ESTRUTURANTE"/>
    <m/>
    <s v="NÃO"/>
    <s v="ATIVO"/>
    <s v="REDE OK"/>
    <d v="1899-12-30T00:00:00"/>
    <x v="0"/>
    <s v="-"/>
    <s v="W0"/>
    <n v="2024"/>
    <n v="512337"/>
    <s v="Aprovado HQ"/>
    <s v="ATIVO"/>
    <m/>
    <m/>
    <m/>
    <m/>
    <m/>
    <m/>
    <s v="N/A"/>
    <x v="2"/>
    <x v="12"/>
    <s v="-"/>
    <s v="NECESSÁRIO CRIAR OE´S DE VÁRIOS SITES QUE CHEGAM NO GWS DE BTA"/>
    <x v="1"/>
  </r>
  <r>
    <s v="MGBTD"/>
    <s v="M2024EST_MGBTD_01"/>
    <x v="3"/>
    <s v="SIM"/>
    <x v="0"/>
    <x v="3"/>
    <x v="96"/>
    <x v="13"/>
    <s v="NA"/>
    <s v="NA"/>
    <s v="MGBWE-MGBOO-MGBTD-MGCCO-MGBWE"/>
    <s v="3 - HL5G"/>
    <x v="15"/>
    <s v="-"/>
    <s v="Ativo"/>
    <s v="BELO HORIZONTE"/>
    <x v="1"/>
    <s v="ATIVO COM  PROTEÇÃO TOPOLOGIA ESTRUT - LANÇAMENTO"/>
    <s v="OK"/>
    <s v="SIM"/>
    <s v="ATIVO"/>
    <s v="REDE OK"/>
    <d v="1899-12-30T00:00:00"/>
    <x v="11"/>
    <s v="-"/>
    <s v="W0"/>
    <n v="2024"/>
    <s v="NA"/>
    <s v="NA"/>
    <s v="ATIVO"/>
    <m/>
    <m/>
    <m/>
    <m/>
    <m/>
    <m/>
    <s v="N/A"/>
    <x v="2"/>
    <x v="2"/>
    <s v="-"/>
    <m/>
    <x v="1"/>
  </r>
  <r>
    <s v="MGBPI"/>
    <s v="M2024EST_MGBPI_01"/>
    <x v="3"/>
    <s v="SIM"/>
    <x v="0"/>
    <x v="3"/>
    <x v="97"/>
    <x v="55"/>
    <s v="NA"/>
    <s v="NA"/>
    <s v="MGBET-MGBPI-MGBET"/>
    <s v="3 - HL5G"/>
    <x v="10"/>
    <s v="MGBET"/>
    <s v="Ativo"/>
    <s v="BETIM"/>
    <x v="1"/>
    <s v="REDE ENTREGUE CONFORME TOPOLOGIA ESTRUTURANTE"/>
    <m/>
    <s v="NÃO"/>
    <s v="ATIVO"/>
    <s v="REDE OK"/>
    <d v="1899-12-30T00:00:00"/>
    <x v="0"/>
    <s v="-"/>
    <s v="W0"/>
    <n v="2024"/>
    <n v="512266"/>
    <s v="Aprovado HQ"/>
    <s v="ATIVO"/>
    <m/>
    <m/>
    <m/>
    <m/>
    <m/>
    <m/>
    <s v="N/A"/>
    <x v="16"/>
    <x v="22"/>
    <s v="-"/>
    <s v="REDE ENTREGUE, VALIDAÇÃO E-MAIL TELEMONT 15/10"/>
    <x v="1"/>
  </r>
  <r>
    <s v="MGBTN"/>
    <s v="M2024EST_MGBTN_01"/>
    <x v="3"/>
    <s v="SIM"/>
    <x v="0"/>
    <x v="3"/>
    <x v="35"/>
    <x v="30"/>
    <s v="NA"/>
    <s v="NA"/>
    <s v="MGBPC-MGBTN-MGBPC"/>
    <s v="3 - HL5G"/>
    <x v="21"/>
    <s v="MGBPC"/>
    <s v="Ativo"/>
    <s v="BELO HORIZONTE"/>
    <x v="1"/>
    <s v="ATIVO COM  PROTEÇÃO TOPOLOGIA ESTRUT (WSP)"/>
    <m/>
    <s v="SIM"/>
    <s v="ATIVO"/>
    <s v="REDE OK"/>
    <d v="1899-12-30T00:00:00"/>
    <x v="2"/>
    <s v="-"/>
    <s v="W0"/>
    <n v="2024"/>
    <s v="MOIN"/>
    <s v="NA"/>
    <s v="ATIVO"/>
    <m/>
    <m/>
    <m/>
    <m/>
    <m/>
    <m/>
    <s v="N/A"/>
    <x v="2"/>
    <x v="2"/>
    <s v="-"/>
    <m/>
    <x v="1"/>
  </r>
  <r>
    <s v="MGBUI"/>
    <s v="M2023EST_MGBUI_01"/>
    <x v="3"/>
    <s v="SIM"/>
    <x v="0"/>
    <x v="3"/>
    <x v="78"/>
    <x v="66"/>
    <s v="NA"/>
    <s v="NA"/>
    <s v="MGJCT-MGBUI-MGJCT"/>
    <s v="3 - HL5G"/>
    <x v="5"/>
    <s v="MGJCT"/>
    <s v="Ativo"/>
    <s v="BELO HORIZONTE"/>
    <x v="1"/>
    <s v="ATIVO COM  PROTEÇÃO TOPOLOGIA ESTRUT - CFO + ROLLOUT"/>
    <m/>
    <s v="SIM"/>
    <s v="ATIVO"/>
    <s v="REDE OK"/>
    <d v="1899-12-30T00:00:00"/>
    <x v="4"/>
    <s v="-"/>
    <s v="W0"/>
    <n v="2024"/>
    <n v="510402"/>
    <s v="Aprovado HQ"/>
    <s v="ATIVO"/>
    <m/>
    <m/>
    <m/>
    <m/>
    <m/>
    <m/>
    <s v="N/A"/>
    <x v="2"/>
    <x v="2"/>
    <s v="-"/>
    <m/>
    <x v="1"/>
  </r>
  <r>
    <s v="MGBUK"/>
    <s v="M2024EST_MGBUK_01"/>
    <x v="3"/>
    <s v="SIM"/>
    <x v="0"/>
    <x v="3"/>
    <x v="59"/>
    <x v="88"/>
    <s v="NA"/>
    <s v="NA"/>
    <s v="MGCBR-MGBUK-MGSAR-MGCBR"/>
    <s v="3 - HL5G"/>
    <x v="16"/>
    <s v="MGCBR"/>
    <s v="Ativo"/>
    <s v="BELO HORIZONTE"/>
    <x v="1"/>
    <s v="ATIVO COM  PROTEÇÃO TOPOLOGIA ESTRUT - CFO + ROLLOUT"/>
    <m/>
    <s v="SIM"/>
    <s v="ATIVO"/>
    <s v="REDE OK"/>
    <d v="1899-12-30T00:00:00"/>
    <x v="0"/>
    <s v="-"/>
    <s v="W0"/>
    <n v="2024"/>
    <s v="MOIN"/>
    <s v="NA"/>
    <s v="ATIVO"/>
    <m/>
    <m/>
    <m/>
    <m/>
    <m/>
    <m/>
    <s v="N/A"/>
    <x v="2"/>
    <x v="2"/>
    <s v="-"/>
    <m/>
    <x v="1"/>
  </r>
  <r>
    <s v="MGBUL"/>
    <s v="M2024EST_MGBUL_01"/>
    <x v="3"/>
    <s v="SIM"/>
    <x v="0"/>
    <x v="3"/>
    <x v="98"/>
    <x v="89"/>
    <s v="NA"/>
    <s v="NA"/>
    <s v="MGSAG-MGBUL-MGSAG"/>
    <s v="3 - HL5G"/>
    <x v="3"/>
    <s v="MGSAG"/>
    <s v="Ativo"/>
    <s v="BELO HORIZONTE"/>
    <x v="1"/>
    <s v="REDE ENTREGUE CONFORME TOPOLOGIA ESTRUTURANTE"/>
    <m/>
    <s v="NÃO"/>
    <s v="ATIVO"/>
    <s v="REDE OK"/>
    <d v="1899-12-30T00:00:00"/>
    <x v="0"/>
    <s v="-"/>
    <s v="W0"/>
    <n v="2024"/>
    <n v="512363"/>
    <s v="Aprovado HQ"/>
    <s v="ATIVO"/>
    <m/>
    <m/>
    <m/>
    <m/>
    <m/>
    <m/>
    <s v="N/A"/>
    <x v="2"/>
    <x v="2"/>
    <s v="-"/>
    <m/>
    <x v="1"/>
  </r>
  <r>
    <s v="MGBSL"/>
    <s v="M2023_MGBSL_01"/>
    <x v="3"/>
    <s v="SIM"/>
    <x v="0"/>
    <x v="3"/>
    <x v="85"/>
    <x v="89"/>
    <s v="NA"/>
    <s v="NA"/>
    <s v="MGJAS-MGRRO-MGBSL-MGJAS | MGBET-MGBSL"/>
    <s v="3 - HL5G"/>
    <x v="10"/>
    <s v="MGJAS"/>
    <s v="Ativo HL4 / Ativo HL5D"/>
    <s v="BETIM"/>
    <x v="1"/>
    <s v="sex 27/06/2025 16:52 - Diego: Boa tarde, @Antenor Batista Da Silva Neto @Rodrigo Soares Da Silva_x000a_Segue relatório de certificação da rota BET-BSL para seguir com a alteração da topologia :"/>
    <m/>
    <s v="NÃO"/>
    <s v="ATIVO"/>
    <s v="REDE OK"/>
    <d v="1899-12-30T00:00:00"/>
    <x v="2"/>
    <s v="-"/>
    <s v="W0"/>
    <n v="2024"/>
    <s v="NA"/>
    <s v="NA"/>
    <s v="ATIVO"/>
    <m/>
    <m/>
    <m/>
    <m/>
    <m/>
    <m/>
    <s v="N/A"/>
    <x v="2"/>
    <x v="2"/>
    <s v="-"/>
    <m/>
    <x v="1"/>
  </r>
  <r>
    <s v="MGBUR"/>
    <s v="M2024EST_MGBUR_01"/>
    <x v="3"/>
    <s v="SIM"/>
    <x v="0"/>
    <x v="3"/>
    <x v="99"/>
    <x v="65"/>
    <s v="NA"/>
    <s v="NA"/>
    <s v="MGBPC-MGBUR-MGBPC"/>
    <s v="3 - HL5G"/>
    <x v="21"/>
    <s v="MGBPC"/>
    <s v="Ativo"/>
    <s v="BELO HORIZONTE"/>
    <x v="1"/>
    <s v="ATIVO COM  PROTEÇÃO TOPOLOGIA ESTRUT - LANÇAMENTO"/>
    <m/>
    <s v="SIM"/>
    <s v="ATIVO"/>
    <s v="REDE OK"/>
    <d v="1899-12-30T00:00:00"/>
    <x v="2"/>
    <s v="-"/>
    <s v="W0"/>
    <n v="2024"/>
    <s v="MOIN"/>
    <s v="NA"/>
    <s v="ATIVO"/>
    <m/>
    <m/>
    <m/>
    <m/>
    <m/>
    <m/>
    <s v="N/A"/>
    <x v="2"/>
    <x v="2"/>
    <s v="-"/>
    <m/>
    <x v="1"/>
  </r>
  <r>
    <s v="MGBUT"/>
    <s v="M2024EST_MGBUT_01"/>
    <x v="3"/>
    <s v="SIM"/>
    <x v="0"/>
    <x v="3"/>
    <x v="11"/>
    <x v="69"/>
    <s v="NA"/>
    <s v="NA"/>
    <s v="MGCNO-MGBUT-MGCNO"/>
    <s v="3 - HL5G"/>
    <x v="5"/>
    <s v="MGCNO"/>
    <s v="Ativo"/>
    <s v="BELO HORIZONTE"/>
    <x v="1"/>
    <s v="REDE ENTREGUE COM  PROTEÇÃO TOPOLOGIA ESTRUT - LANÇAMENTO "/>
    <m/>
    <s v="SIM"/>
    <s v="ATIVO"/>
    <s v="REDE OK"/>
    <d v="1899-12-30T00:00:00"/>
    <x v="4"/>
    <s v="-"/>
    <s v="W0"/>
    <n v="2024"/>
    <n v="510675"/>
    <s v="Aprovado HQ"/>
    <s v="ATIVO"/>
    <m/>
    <m/>
    <m/>
    <m/>
    <m/>
    <m/>
    <s v="N/A"/>
    <x v="2"/>
    <x v="2"/>
    <s v="-"/>
    <m/>
    <x v="1"/>
  </r>
  <r>
    <s v="MGBSZ"/>
    <s v="M2024EST_MGBSZ_01"/>
    <x v="3"/>
    <s v="SIM"/>
    <x v="0"/>
    <x v="3"/>
    <x v="100"/>
    <x v="90"/>
    <s v="NA"/>
    <s v="NA"/>
    <s v="MGCII-MGBSZ-MGBVC-MGBVX-MGCII"/>
    <s v="3 - HL5G"/>
    <x v="18"/>
    <s v="MGCII"/>
    <s v="Ativo"/>
    <s v="BETIM"/>
    <x v="1"/>
    <s v="ATIVO COM  PROTEÇÃO TOPOLOGIA ESTRUT - LANÇAMENTO"/>
    <m/>
    <s v="NÃO"/>
    <s v="ATIVO"/>
    <s v="REDE OK"/>
    <d v="1899-12-30T00:00:00"/>
    <x v="10"/>
    <s v="-"/>
    <s v="W0"/>
    <n v="2024"/>
    <n v="507973"/>
    <s v="Regional"/>
    <s v="ATIVO"/>
    <m/>
    <m/>
    <m/>
    <m/>
    <m/>
    <m/>
    <s v="N/A"/>
    <x v="2"/>
    <x v="2"/>
    <s v="-"/>
    <m/>
    <x v="1"/>
  </r>
  <r>
    <s v="MGPMT"/>
    <s v="M2023_MGPMT_01"/>
    <x v="3"/>
    <s v="SIM"/>
    <x v="0"/>
    <x v="3"/>
    <x v="48"/>
    <x v="50"/>
    <s v="NA"/>
    <s v="NA"/>
    <s v="MGSCL-MGPMT-MGSCL"/>
    <s v="3 - HL5G"/>
    <x v="24"/>
    <s v="MGSCL"/>
    <s v="Ativo"/>
    <s v="SANTA LUZIA"/>
    <x v="1"/>
    <s v="REDE ENTREGUE CONFORME TOPOLOGIA ESTRUTURANTE"/>
    <m/>
    <s v="NÃO"/>
    <s v="ATIVO"/>
    <s v="REDE OK"/>
    <d v="1899-12-30T00:00:00"/>
    <x v="0"/>
    <s v="-"/>
    <s v="W0"/>
    <n v="2024"/>
    <n v="506522"/>
    <s v="Aprovado HQ"/>
    <s v="ATIVO"/>
    <m/>
    <m/>
    <m/>
    <m/>
    <m/>
    <m/>
    <s v="N/A"/>
    <x v="2"/>
    <x v="2"/>
    <s v="-"/>
    <m/>
    <x v="1"/>
  </r>
  <r>
    <s v="MGBVA"/>
    <s v="M2024EST_MGBVA_01"/>
    <x v="3"/>
    <s v="SIM"/>
    <x v="0"/>
    <x v="3"/>
    <x v="68"/>
    <x v="1"/>
    <s v="NA"/>
    <s v="NA"/>
    <s v="MGBCZ-MGBCE-MGBVA-MGMGD-MGBCZ"/>
    <s v="3 - HL5G"/>
    <x v="18"/>
    <s v="MGBCZ"/>
    <s v="Ativo"/>
    <s v="BETIM"/>
    <x v="1"/>
    <s v="REDE ENTREGUE CONFORME TOPOLOGIA ESTRUTURANTE"/>
    <m/>
    <s v="NÃO"/>
    <s v="ATIVO"/>
    <s v="REDE OK"/>
    <d v="1899-12-30T00:00:00"/>
    <x v="0"/>
    <s v="-"/>
    <s v="W0"/>
    <n v="2024"/>
    <n v="512246"/>
    <s v="Aprovado HQ"/>
    <s v="ATIVO"/>
    <m/>
    <m/>
    <m/>
    <m/>
    <m/>
    <m/>
    <s v="N/A"/>
    <x v="4"/>
    <x v="2"/>
    <s v="-"/>
    <s v="AGUARDANDO LIBERAÇÃO DE LICENÇA PARA REALIZAR MND NA 381"/>
    <x v="1"/>
  </r>
  <r>
    <s v="MGBOB"/>
    <s v="M2023EST_MGBOB_01"/>
    <x v="3"/>
    <s v="SIM"/>
    <x v="0"/>
    <x v="3"/>
    <x v="101"/>
    <x v="4"/>
    <s v="NA"/>
    <s v="NA"/>
    <s v="MGPOM-MGAHD-MGBOB-MGPOM"/>
    <s v="3 - HL5G"/>
    <x v="4"/>
    <s v="MGPOM"/>
    <s v="Ativo HL4 / Falta HL5D"/>
    <s v="BELO HORIZONTE"/>
    <x v="1"/>
    <s v="REDE ENTREGUE COM  PROTEÇÃO TOPOLOGIA ESTRUT - LANÇAMENTO "/>
    <m/>
    <s v="SIM"/>
    <s v="ATIVO"/>
    <s v="REDE OK"/>
    <d v="1899-12-30T00:00:00"/>
    <x v="3"/>
    <s v="-"/>
    <s v="W0"/>
    <n v="2024"/>
    <s v="NA"/>
    <s v="NA"/>
    <s v="ATIVO"/>
    <m/>
    <m/>
    <m/>
    <m/>
    <m/>
    <m/>
    <s v="N/A"/>
    <x v="4"/>
    <x v="23"/>
    <s v="-"/>
    <m/>
    <x v="1"/>
  </r>
  <r>
    <s v="MGBNO"/>
    <s v="M2024EST_MGBNO_01"/>
    <x v="3"/>
    <s v="SIM"/>
    <x v="0"/>
    <x v="3"/>
    <x v="102"/>
    <x v="91"/>
    <s v="NA"/>
    <s v="NA"/>
    <s v="MGBHN-MGBNO-MGBHN"/>
    <s v="3 - HL5G"/>
    <x v="20"/>
    <s v="MGBHN"/>
    <s v="Não Ativo"/>
    <s v="BELO HORIZONTE"/>
    <x v="1"/>
    <s v="RE ENTREGUE 01/08/2024"/>
    <m/>
    <s v="NÃO"/>
    <s v="ATIVO"/>
    <s v="REDE OK"/>
    <d v="1899-12-30T00:00:00"/>
    <x v="0"/>
    <s v="-"/>
    <s v="W0"/>
    <n v="2024"/>
    <n v="509104"/>
    <s v="Aprovado HQ"/>
    <s v="ATIVO"/>
    <m/>
    <m/>
    <m/>
    <m/>
    <m/>
    <m/>
    <s v="N/A"/>
    <x v="2"/>
    <x v="2"/>
    <s v="-"/>
    <m/>
    <x v="1"/>
  </r>
  <r>
    <s v="MGBVP"/>
    <s v="M2024EST_MGBVP_01"/>
    <x v="3"/>
    <s v="SIM"/>
    <x v="0"/>
    <x v="3"/>
    <x v="48"/>
    <x v="87"/>
    <s v="NA"/>
    <s v="NA"/>
    <s v="MGQBV-MGBVP-MGBVS-MGQBV"/>
    <s v="3 - HL5G"/>
    <x v="20"/>
    <s v="MGQBV"/>
    <s v="Não Ativo"/>
    <s v="BELO HORIZONTE"/>
    <x v="1"/>
    <s v="REDE ENTREGUE CONFORME TOPOLOGIA ESTRUTURANTE"/>
    <m/>
    <s v="NÃO"/>
    <s v="ATIVO"/>
    <s v="REDE OK"/>
    <d v="1899-12-30T00:00:00"/>
    <x v="0"/>
    <s v="-"/>
    <s v="W0"/>
    <n v="2024"/>
    <n v="506518"/>
    <s v="Aprovado HQ"/>
    <s v="ATIVO"/>
    <m/>
    <m/>
    <m/>
    <m/>
    <m/>
    <m/>
    <s v="N/A"/>
    <x v="2"/>
    <x v="20"/>
    <s v="-"/>
    <m/>
    <x v="1"/>
  </r>
  <r>
    <s v="MGBVC"/>
    <s v="M2024EST_MGBVC_01"/>
    <x v="3"/>
    <s v="SIM"/>
    <x v="0"/>
    <x v="3"/>
    <x v="100"/>
    <x v="90"/>
    <s v="NA"/>
    <s v="NA"/>
    <s v="MGCII-MGBSZ-MGBVC-MGBVX-MGCII"/>
    <s v="3 - HL5G"/>
    <x v="18"/>
    <s v="MGCII"/>
    <s v="Ativo"/>
    <s v="BETIM"/>
    <x v="1"/>
    <s v="ATIVO COM  PROTEÇÃO TOPOLOGIA ESTRUT - LANÇAMENTO"/>
    <m/>
    <s v="NÃO"/>
    <s v="ATIVO"/>
    <s v="REDE OK"/>
    <d v="1899-12-30T00:00:00"/>
    <x v="10"/>
    <s v="-"/>
    <s v="W0"/>
    <n v="2024"/>
    <n v="507973"/>
    <s v="Regional"/>
    <s v="ATIVO"/>
    <m/>
    <m/>
    <m/>
    <m/>
    <m/>
    <m/>
    <s v="N/A"/>
    <x v="2"/>
    <x v="2"/>
    <s v="-"/>
    <m/>
    <x v="1"/>
  </r>
  <r>
    <s v="MGBWE"/>
    <s v="M2024EST_MGBWE_01"/>
    <x v="3"/>
    <s v="SIM"/>
    <x v="0"/>
    <x v="3"/>
    <x v="103"/>
    <x v="92"/>
    <s v="NA"/>
    <s v="NA"/>
    <s v="2 Vias - LUE"/>
    <s v="1 - HL4"/>
    <x v="15"/>
    <s v="-"/>
    <s v="Ativo"/>
    <s v="BELO HORIZONTE"/>
    <x v="1"/>
    <s v="ATIVO COM  PROTEÇÃO TOPOLOGIA ESTRUT - CFO + ROLLOUT"/>
    <m/>
    <s v="SIM"/>
    <s v="ATIVO"/>
    <s v="REDE OK"/>
    <d v="1899-12-30T00:00:00"/>
    <x v="0"/>
    <s v="-"/>
    <s v="W0"/>
    <n v="2024"/>
    <s v="NA"/>
    <s v="NA"/>
    <s v="ATIVO"/>
    <m/>
    <m/>
    <m/>
    <m/>
    <m/>
    <m/>
    <s v="N/A"/>
    <x v="2"/>
    <x v="2"/>
    <s v="-"/>
    <m/>
    <x v="1"/>
  </r>
  <r>
    <s v="MGBXF"/>
    <s v="M2023EST_MGBXF_01"/>
    <x v="3"/>
    <s v="SIM"/>
    <x v="0"/>
    <x v="3"/>
    <x v="104"/>
    <x v="85"/>
    <s v="NA"/>
    <s v="NA"/>
    <s v="MGBBJ-MGBXF-MGBBJ"/>
    <s v="3 - HL5G"/>
    <x v="5"/>
    <s v="MGBBJ"/>
    <s v="Ativo"/>
    <s v="BELO HORIZONTE"/>
    <x v="1"/>
    <s v="ATIVO COM  PROTEÇÃO TOPOLOGIA ESTRUT - CFO + ROLLOUT"/>
    <m/>
    <s v="SIM"/>
    <s v="ATIVO"/>
    <s v="REDE OK"/>
    <d v="1899-12-30T00:00:00"/>
    <x v="4"/>
    <s v="-"/>
    <s v="W0"/>
    <n v="2024"/>
    <n v="484150"/>
    <s v="Aprovado HQ"/>
    <s v="ATIVO"/>
    <m/>
    <m/>
    <m/>
    <m/>
    <m/>
    <m/>
    <s v="N/A"/>
    <x v="2"/>
    <x v="2"/>
    <s v="-"/>
    <m/>
    <x v="1"/>
  </r>
  <r>
    <s v="MGBXJ"/>
    <s v="M2023EST_MGBXJ_01"/>
    <x v="3"/>
    <s v="SIM"/>
    <x v="0"/>
    <x v="3"/>
    <x v="59"/>
    <x v="70"/>
    <s v="NA"/>
    <s v="NA"/>
    <s v="MGJCT-MGBXJ-MGJCT"/>
    <s v="3 - HL5G"/>
    <x v="5"/>
    <s v="MGJCT"/>
    <s v="Ativo"/>
    <s v="BELO HORIZONTE"/>
    <x v="1"/>
    <s v="REDE ENTREGUE COM  PROTEÇÃO TOPOLOGIA ESTRUT - LANÇAMENTO "/>
    <m/>
    <s v="SIM"/>
    <s v="ATIVO"/>
    <s v="REDE OK"/>
    <d v="1899-12-30T00:00:00"/>
    <x v="4"/>
    <s v="-"/>
    <s v="W0"/>
    <n v="2024"/>
    <n v="508000"/>
    <s v="Empreiteira"/>
    <s v="ATIVO"/>
    <m/>
    <m/>
    <m/>
    <m/>
    <m/>
    <m/>
    <s v="N/A"/>
    <x v="2"/>
    <x v="2"/>
    <s v="-"/>
    <m/>
    <x v="1"/>
  </r>
  <r>
    <s v="MGBXV"/>
    <s v="M2024EST_MGBXV_01"/>
    <x v="3"/>
    <s v="SIM"/>
    <x v="0"/>
    <x v="3"/>
    <x v="46"/>
    <x v="93"/>
    <s v="NA"/>
    <s v="NA"/>
    <s v="MGCXU-MGBXV-MGPIP-MGSUN-MGCXU"/>
    <s v="3 - HL5G"/>
    <x v="1"/>
    <s v="MGCXU"/>
    <s v="Ativo HL4 / Falta HL5D"/>
    <s v="BELO HORIZONTE"/>
    <x v="1"/>
    <s v="REDE ENTREGUE CONFORME TOPOLOGIA ESTRUTURANTE"/>
    <m/>
    <s v="NÃO"/>
    <s v="ATIVO"/>
    <s v="REDE OK"/>
    <d v="1899-12-30T00:00:00"/>
    <x v="11"/>
    <s v="-"/>
    <s v="W0"/>
    <n v="2024"/>
    <s v="NA"/>
    <s v="NA"/>
    <s v="ATIVO"/>
    <m/>
    <m/>
    <m/>
    <m/>
    <m/>
    <m/>
    <s v="N/A"/>
    <x v="2"/>
    <x v="2"/>
    <s v="-"/>
    <m/>
    <x v="1"/>
  </r>
  <r>
    <s v="MGBDB"/>
    <s v="M2023EST_MGBDB_01"/>
    <x v="3"/>
    <s v="SIM"/>
    <x v="0"/>
    <x v="3"/>
    <x v="105"/>
    <x v="20"/>
    <s v="NA"/>
    <s v="NA"/>
    <s v="MGBAM-MGBDB-MGBAM"/>
    <s v="3 - HL5G"/>
    <x v="12"/>
    <s v="MGBAM"/>
    <s v="Ativo"/>
    <s v="BELO HORIZONTE"/>
    <x v="1"/>
    <s v="REDE ENTREGUE CONFORME TOPOLOGIA ESTRUTURANTE"/>
    <m/>
    <s v="SIM"/>
    <s v="ATIVO"/>
    <s v="REDE OK"/>
    <d v="1899-12-30T00:00:00"/>
    <x v="11"/>
    <s v="-"/>
    <s v="W0"/>
    <n v="2024"/>
    <s v="MOIN"/>
    <s v="NA"/>
    <s v="ATIVO"/>
    <m/>
    <m/>
    <m/>
    <m/>
    <m/>
    <m/>
    <s v="N/A"/>
    <x v="2"/>
    <x v="2"/>
    <s v="-"/>
    <m/>
    <x v="1"/>
  </r>
  <r>
    <s v="MGBYY"/>
    <s v="M2024EST_MGBYY_01"/>
    <x v="3"/>
    <s v="SIM"/>
    <x v="0"/>
    <x v="3"/>
    <x v="106"/>
    <x v="94"/>
    <s v="NA"/>
    <s v="NA"/>
    <s v="MGEDM-MGBYY-MGVJB-MGEDM"/>
    <s v="3 - HL5G"/>
    <x v="15"/>
    <s v="MGEDM"/>
    <s v="Ativo"/>
    <s v="BELO HORIZONTE"/>
    <x v="1"/>
    <s v="ATIVO COM  PROTEÇÃO TOPOLOGIA ESTRUT (WSP)"/>
    <m/>
    <s v="SIM"/>
    <s v="ATIVO"/>
    <s v="REDE OK"/>
    <d v="1899-12-30T00:00:00"/>
    <x v="11"/>
    <s v="-"/>
    <s v="W0"/>
    <n v="2024"/>
    <s v="NA"/>
    <s v="NA"/>
    <s v="ATIVO"/>
    <m/>
    <m/>
    <m/>
    <m/>
    <m/>
    <m/>
    <s v="N/A"/>
    <x v="2"/>
    <x v="2"/>
    <s v="-"/>
    <m/>
    <x v="1"/>
  </r>
  <r>
    <s v="MGBZJ"/>
    <s v="M2024EST_MGBZJ_01"/>
    <x v="3"/>
    <s v="SIM"/>
    <x v="0"/>
    <x v="3"/>
    <x v="88"/>
    <x v="95"/>
    <s v="NA"/>
    <s v="NA"/>
    <s v="MGBSB-MGBZJ-MGBSB"/>
    <s v="3 - HL5G"/>
    <x v="16"/>
    <s v="MGBSB"/>
    <s v="Ativo"/>
    <s v="BELO HORIZONTE"/>
    <x v="1"/>
    <s v="RELATÓRIO ENVIADO"/>
    <m/>
    <s v="SIM"/>
    <s v="ATIVO"/>
    <s v="REDE OK"/>
    <d v="1899-12-30T00:00:00"/>
    <x v="0"/>
    <s v="-"/>
    <s v="W0"/>
    <n v="2024"/>
    <n v="504185"/>
    <s v="Regional"/>
    <s v="ATIVO"/>
    <m/>
    <m/>
    <m/>
    <m/>
    <m/>
    <m/>
    <s v="N/A"/>
    <x v="2"/>
    <x v="2"/>
    <s v="-"/>
    <m/>
    <x v="1"/>
  </r>
  <r>
    <s v="MGBVX"/>
    <s v="M2024EST_MGBVX_01"/>
    <x v="3"/>
    <s v="SIM"/>
    <x v="0"/>
    <x v="3"/>
    <x v="100"/>
    <x v="90"/>
    <s v="NA"/>
    <s v="NA"/>
    <s v="MGCII-MGBSZ-MGBVC-MGBVX-MGCII"/>
    <s v="3 - HL5G"/>
    <x v="18"/>
    <s v="MGCII"/>
    <s v="Ativo"/>
    <s v="BETIM"/>
    <x v="1"/>
    <s v="ATIVO COM  PROTEÇÃO TOPOLOGIA ESTRUT - LANÇAMENTO"/>
    <m/>
    <s v="NÃO"/>
    <s v="ATIVO"/>
    <s v="REDE OK"/>
    <d v="1899-12-30T00:00:00"/>
    <x v="10"/>
    <s v="-"/>
    <s v="W0"/>
    <n v="2024"/>
    <n v="507973"/>
    <s v="Regional"/>
    <s v="ATIVO"/>
    <m/>
    <m/>
    <m/>
    <m/>
    <m/>
    <m/>
    <s v="N/A"/>
    <x v="2"/>
    <x v="2"/>
    <s v="-"/>
    <m/>
    <x v="1"/>
  </r>
  <r>
    <s v="MGBZP"/>
    <s v="M2022_MGBZP_01"/>
    <x v="3"/>
    <s v="SIM"/>
    <x v="0"/>
    <x v="3"/>
    <x v="64"/>
    <x v="96"/>
    <s v="NA"/>
    <s v="NA"/>
    <s v="MGJAA-MGBZP-MGJAA"/>
    <s v="3 - HL5G"/>
    <x v="5"/>
    <s v="MGJAA"/>
    <s v="Ativo"/>
    <s v="BELO HORIZONTE"/>
    <x v="1"/>
    <s v="ATIVO COM  PROTEÇÃO TOPOLOGIA ESTRUT - LANÇAMENTO"/>
    <m/>
    <s v="SIM"/>
    <s v="ATIVO"/>
    <s v="REDE OK"/>
    <d v="1899-12-30T00:00:00"/>
    <x v="4"/>
    <s v="-"/>
    <s v="W0"/>
    <n v="2024"/>
    <n v="511752"/>
    <s v="Regional"/>
    <s v="ATIVO"/>
    <m/>
    <m/>
    <m/>
    <m/>
    <m/>
    <m/>
    <s v="N/A"/>
    <x v="2"/>
    <x v="2"/>
    <s v="-"/>
    <m/>
    <x v="1"/>
  </r>
  <r>
    <s v="MGBZQ"/>
    <s v="M2023EST_MGBZQ_01"/>
    <x v="3"/>
    <s v="SIM"/>
    <x v="0"/>
    <x v="3"/>
    <x v="52"/>
    <x v="59"/>
    <s v="NA"/>
    <s v="NA"/>
    <s v="MGFLR-MGTZB-MBBZQ-MGIRN-MGFLR"/>
    <s v="3 - HL5G"/>
    <x v="17"/>
    <s v="MGFLR"/>
    <s v="Ativo"/>
    <s v="BELO HORIZONTE"/>
    <x v="1"/>
    <s v="REDE ENTREGUE COM  PROTEÇÃO TOPOLOGIA ESTRUT - LANÇAMENTO "/>
    <m/>
    <s v="SIM"/>
    <s v="ATIVO"/>
    <s v="REDE OK"/>
    <d v="1899-12-30T00:00:00"/>
    <x v="11"/>
    <s v="-"/>
    <s v="W0"/>
    <n v="2024"/>
    <s v="NA"/>
    <s v="NA"/>
    <s v="ATIVO"/>
    <m/>
    <m/>
    <m/>
    <m/>
    <m/>
    <m/>
    <s v="N/A"/>
    <x v="2"/>
    <x v="7"/>
    <s v="-"/>
    <m/>
    <x v="1"/>
  </r>
  <r>
    <s v="MGCAC"/>
    <s v="M2023_MGCAC_01"/>
    <x v="3"/>
    <s v="SIM"/>
    <x v="0"/>
    <x v="3"/>
    <x v="91"/>
    <x v="93"/>
    <s v="NA"/>
    <s v="NA"/>
    <s v="MGBBJ-MGCAC-MGBBJ"/>
    <s v="3 - HL5G"/>
    <x v="5"/>
    <s v="MGBBJ"/>
    <s v="Ativo"/>
    <s v="BELO HORIZONTE"/>
    <x v="1"/>
    <s v="REDE ENTREGUE COM  PROTEÇÃO TOPOLOGIA ESTRUT - LANÇAMENTO "/>
    <m/>
    <s v="SIM"/>
    <s v="ATIVO"/>
    <s v="REDE OK"/>
    <d v="1899-12-30T00:00:00"/>
    <x v="4"/>
    <s v="-"/>
    <s v="W0"/>
    <n v="2024"/>
    <n v="477368"/>
    <s v="MAO OBRA A DISPOSICAO"/>
    <s v="ATIVO"/>
    <m/>
    <m/>
    <m/>
    <m/>
    <m/>
    <m/>
    <s v="N/A"/>
    <x v="2"/>
    <x v="2"/>
    <s v="-"/>
    <m/>
    <x v="1"/>
  </r>
  <r>
    <s v="MGBOP"/>
    <s v="M2023EST_MGBOP_01"/>
    <x v="3"/>
    <s v="SIM"/>
    <x v="0"/>
    <x v="3"/>
    <x v="42"/>
    <x v="44"/>
    <s v="NA"/>
    <s v="NA"/>
    <s v="MGBCQ-MGJPQ-MGBOP-MGOPH-MGBCQ"/>
    <s v="3 - HL5G"/>
    <x v="12"/>
    <s v="MGBCQ"/>
    <s v="Ativo"/>
    <s v="BELO HORIZONTE"/>
    <x v="1"/>
    <s v="ATIVO COM  PROTEÇÃO TOPOLOGIA ESTRUT - LANÇAMENTO"/>
    <m/>
    <s v="SIM"/>
    <s v="ATIVO"/>
    <s v="REDE OK"/>
    <d v="1899-12-30T00:00:00"/>
    <x v="11"/>
    <s v="-"/>
    <s v="W0"/>
    <n v="2024"/>
    <n v="481235"/>
    <s v="Aprovado HQ"/>
    <s v="ATIVO"/>
    <m/>
    <m/>
    <m/>
    <m/>
    <m/>
    <m/>
    <s v="N/A"/>
    <x v="2"/>
    <x v="2"/>
    <s v="-"/>
    <m/>
    <x v="1"/>
  </r>
  <r>
    <s v="MGCAI"/>
    <s v="M2024EST_MGCAI_01"/>
    <x v="3"/>
    <s v="SIM"/>
    <x v="0"/>
    <x v="3"/>
    <x v="100"/>
    <x v="50"/>
    <s v="NA"/>
    <s v="NA"/>
    <s v="MGBBJ-MGCAI-MGBBJ"/>
    <s v="3 - HL5G"/>
    <x v="5"/>
    <s v="MGBBJ"/>
    <s v="Ativo"/>
    <s v="BELO HORIZONTE"/>
    <x v="1"/>
    <s v="REDE ENTREGUE COM  PROTEÇÃO TOPOLOGIA ESTRUT - LANÇAMENTO "/>
    <m/>
    <s v="SIM"/>
    <s v="ATIVO"/>
    <s v="REDE OK"/>
    <d v="1899-12-30T00:00:00"/>
    <x v="4"/>
    <s v="-"/>
    <s v="W0"/>
    <n v="2024"/>
    <s v="NA"/>
    <s v="NA"/>
    <s v="ATIVO"/>
    <m/>
    <m/>
    <m/>
    <m/>
    <m/>
    <m/>
    <s v="N/A"/>
    <x v="2"/>
    <x v="2"/>
    <s v="-"/>
    <m/>
    <x v="1"/>
  </r>
  <r>
    <s v="MGJFQ"/>
    <s v="M2024EST_MGJFQ_01"/>
    <x v="1"/>
    <s v="NÃO"/>
    <x v="4"/>
    <x v="3"/>
    <x v="1"/>
    <x v="1"/>
    <s v="NÃO"/>
    <s v="PENDENTE"/>
    <s v="MGI04-MGJFQ-MGI04/MGI04"/>
    <s v="HL5D (500K)"/>
    <x v="23"/>
    <s v="-"/>
    <s v="Ativo"/>
    <s v="JUIZ DE FORA"/>
    <x v="6"/>
    <s v="-"/>
    <s v="-"/>
    <s v="NÃO"/>
    <s v="CANCELADO"/>
    <s v="CANCELADO"/>
    <d v="1899-12-30T00:00:00"/>
    <x v="0"/>
    <s v="-"/>
    <s v="W0"/>
    <n v="2024"/>
    <n v="509183"/>
    <s v="Regional"/>
    <s v="SITE FORA DO ESCOPO"/>
    <m/>
    <m/>
    <m/>
    <e v="#REF!"/>
    <m/>
    <m/>
    <s v="N/A"/>
    <x v="22"/>
    <x v="24"/>
    <s v="-"/>
    <s v="7,4KM DE LANÇAMENTO + 22M DE CANALIZAÇÃO + 9KM DE FORMATAÇÃO"/>
    <x v="2"/>
  </r>
  <r>
    <s v="MGCAM"/>
    <s v="M2023EST_MGCAM_01"/>
    <x v="3"/>
    <s v="SIM"/>
    <x v="0"/>
    <x v="3"/>
    <x v="81"/>
    <x v="97"/>
    <s v="NA"/>
    <s v="NA"/>
    <s v="MGFLO-MGCAM-MGFLO"/>
    <s v="3 - HL5G"/>
    <x v="5"/>
    <s v="MGFLO"/>
    <s v="Ativo HL4 / Falta HL5D"/>
    <s v="BELO HORIZONTE"/>
    <x v="1"/>
    <s v="ATIVO COM  PROTEÇÃO TOPOLOGIA ESTRUT - CFO + ROLLOUT"/>
    <m/>
    <s v="SIM"/>
    <s v="ATIVO"/>
    <s v="REDE OK"/>
    <d v="1899-12-30T00:00:00"/>
    <x v="4"/>
    <s v="-"/>
    <s v="W0"/>
    <n v="2024"/>
    <n v="517384"/>
    <s v="IMPL - Cadastro"/>
    <s v="ATIVO"/>
    <m/>
    <m/>
    <m/>
    <m/>
    <m/>
    <m/>
    <s v="N/A"/>
    <x v="2"/>
    <x v="2"/>
    <s v="-"/>
    <m/>
    <x v="1"/>
  </r>
  <r>
    <s v="MGBXX"/>
    <s v="M2024EST_MGBXX_01"/>
    <x v="3"/>
    <s v="SIM"/>
    <x v="0"/>
    <x v="3"/>
    <x v="105"/>
    <x v="20"/>
    <s v="NA"/>
    <s v="NA"/>
    <s v="MGPNP-MGBXX-MGGLO-MGPNP"/>
    <s v="3 - HL5G"/>
    <x v="12"/>
    <s v="MGPNP"/>
    <s v="Ativo"/>
    <s v="BELO HORIZONTE"/>
    <x v="1"/>
    <s v="ATIVO COM  PROTEÇÃO TOPOLOGIA ESTRUT - LANÇAMENTO"/>
    <m/>
    <s v="SIM"/>
    <s v="ATIVO"/>
    <s v="REDE OK"/>
    <d v="1899-12-30T00:00:00"/>
    <x v="11"/>
    <s v="-"/>
    <s v="W0"/>
    <n v="2024"/>
    <s v="MOIN"/>
    <s v="NA"/>
    <s v="ATIVO"/>
    <m/>
    <m/>
    <m/>
    <m/>
    <m/>
    <m/>
    <s v="N/A"/>
    <x v="2"/>
    <x v="2"/>
    <s v="-"/>
    <m/>
    <x v="1"/>
  </r>
  <r>
    <s v="MGCJA"/>
    <s v="M2024EST_MGCJA_01"/>
    <x v="3"/>
    <s v="SIM"/>
    <x v="0"/>
    <x v="3"/>
    <x v="32"/>
    <x v="27"/>
    <s v="NA"/>
    <s v="NA"/>
    <s v="MGCNP-MGCJA-MGCNP"/>
    <s v="3 - HL5G"/>
    <x v="16"/>
    <s v="MGCNP"/>
    <s v="Ativo"/>
    <s v="RIBEIRÃO DAS NEVES"/>
    <x v="1"/>
    <s v="ATIVO COM  PROTEÇÃO TOPOLOGIA ESTRUT - CFO + ROLLOUT"/>
    <m/>
    <s v="SIM"/>
    <s v="ATIVO"/>
    <s v="REDE OK"/>
    <d v="1899-12-30T00:00:00"/>
    <x v="0"/>
    <s v="-"/>
    <s v="W0"/>
    <n v="2024"/>
    <n v="504197"/>
    <s v="Empreiteira"/>
    <s v="ATIVO"/>
    <m/>
    <m/>
    <m/>
    <m/>
    <m/>
    <m/>
    <s v="N/A"/>
    <x v="2"/>
    <x v="2"/>
    <s v="-"/>
    <m/>
    <x v="1"/>
  </r>
  <r>
    <s v="MGCAH"/>
    <s v="M2023EST_MGCAH_01"/>
    <x v="3"/>
    <s v="SIM"/>
    <x v="0"/>
    <x v="3"/>
    <x v="107"/>
    <x v="20"/>
    <s v="NA"/>
    <s v="NA"/>
    <s v="MGBAM-MGCAH-MGBAM"/>
    <s v="3 - HL5G"/>
    <x v="12"/>
    <s v="MGBAM"/>
    <s v="Ativo"/>
    <s v="BELO HORIZONTE"/>
    <x v="1"/>
    <s v="ATIVO COM  PROTEÇÃO TOPOLOGIA ESTRUT - LANÇAMENTO"/>
    <m/>
    <s v="SIM"/>
    <s v="ATIVO"/>
    <s v="REDE OK"/>
    <d v="1899-12-30T00:00:00"/>
    <x v="11"/>
    <s v="-"/>
    <s v="W0"/>
    <n v="2024"/>
    <n v="508031"/>
    <s v="Empreiteira"/>
    <s v="ATIVO"/>
    <m/>
    <m/>
    <m/>
    <m/>
    <m/>
    <m/>
    <s v="N/A"/>
    <x v="2"/>
    <x v="2"/>
    <s v="-"/>
    <m/>
    <x v="1"/>
  </r>
  <r>
    <s v="MGCBM"/>
    <s v="M2023EST_MGCBM_01"/>
    <x v="3"/>
    <s v="SIM"/>
    <x v="0"/>
    <x v="3"/>
    <x v="29"/>
    <x v="98"/>
    <s v="NA"/>
    <s v="NA"/>
    <s v="MGTOU-MGCBM-MGTOU"/>
    <s v="3 - HL5G"/>
    <x v="3"/>
    <s v="MGTOU"/>
    <s v="Ativo"/>
    <s v="BELO HORIZONTE"/>
    <x v="1"/>
    <s v="ATIVO COM  PROTEÇÃO TOPOLOGIA ESTRUT - CFO + ROLLOUT"/>
    <m/>
    <s v="NÃO"/>
    <s v="ATIVO"/>
    <s v="REDE OK"/>
    <d v="1899-12-30T00:00:00"/>
    <x v="0"/>
    <s v="-"/>
    <s v="W0"/>
    <n v="2024"/>
    <n v="482900"/>
    <s v="MAO OBRA A DISPOSICAO"/>
    <s v="ATIVO"/>
    <m/>
    <m/>
    <m/>
    <m/>
    <m/>
    <m/>
    <s v="N/A"/>
    <x v="2"/>
    <x v="2"/>
    <s v="-"/>
    <m/>
    <x v="1"/>
  </r>
  <r>
    <s v="MGCBR"/>
    <s v="M2023EST_MGCBR_01"/>
    <x v="3"/>
    <s v="SIM"/>
    <x v="0"/>
    <x v="3"/>
    <x v="22"/>
    <x v="18"/>
    <s v="NÃO"/>
    <s v="PENDENTE"/>
    <s v="MGESL-MGCBR-MGESL / MGESL-MGCBR"/>
    <s v="2 - HL5D"/>
    <x v="16"/>
    <s v="-"/>
    <s v="Ativo"/>
    <s v="BELO HORIZONTE"/>
    <x v="1"/>
    <s v="ATIVO COM  PROTEÇÃO TOPOLOGIA ESTRUT - CFO + ROLLOUT"/>
    <m/>
    <s v="SIM"/>
    <s v="ATIVO"/>
    <s v="REDE OK"/>
    <d v="1899-12-30T00:00:00"/>
    <x v="0"/>
    <s v="-"/>
    <s v="W0"/>
    <n v="2024"/>
    <n v="504177"/>
    <s v="Empreiteira"/>
    <s v="ATIVO"/>
    <m/>
    <m/>
    <m/>
    <m/>
    <m/>
    <m/>
    <s v="N/A"/>
    <x v="2"/>
    <x v="2"/>
    <s v="-"/>
    <m/>
    <x v="1"/>
  </r>
  <r>
    <s v="MGCBT"/>
    <s v="M2023_MGCBT_01"/>
    <x v="3"/>
    <s v="SIM"/>
    <x v="0"/>
    <x v="3"/>
    <x v="52"/>
    <x v="99"/>
    <s v="NA"/>
    <s v="NA"/>
    <s v="MGFLR-MGCBT-MGFLR"/>
    <s v="3 - HL5G"/>
    <x v="17"/>
    <s v="MGFLR"/>
    <s v="Ativo"/>
    <s v="BELO HORIZONTE"/>
    <x v="1"/>
    <s v="ATIVO COM  PROTEÇÃO TOPOLOGIA ESTRUT - LANÇAMENTO"/>
    <m/>
    <s v="SIM"/>
    <s v="ATIVO"/>
    <s v="REDE OK"/>
    <d v="1899-12-30T00:00:00"/>
    <x v="11"/>
    <s v="-"/>
    <s v="W0"/>
    <n v="2024"/>
    <s v="MOIN"/>
    <s v="NA"/>
    <s v="ATIVO"/>
    <m/>
    <m/>
    <m/>
    <m/>
    <m/>
    <m/>
    <s v="N/A"/>
    <x v="2"/>
    <x v="2"/>
    <s v="-"/>
    <m/>
    <x v="1"/>
  </r>
  <r>
    <s v="MGCCA"/>
    <s v="M2023EST_MGCCA_01"/>
    <x v="3"/>
    <s v="SIM"/>
    <x v="0"/>
    <x v="3"/>
    <x v="108"/>
    <x v="100"/>
    <s v="NÃO"/>
    <s v="PENDENTE"/>
    <s v="MGG37-MGCCA-MGG37 / MGG37-MGCCA"/>
    <s v="2 - HL5D"/>
    <x v="7"/>
    <s v="-"/>
    <s v="Ativo"/>
    <s v="CONTAGEM"/>
    <x v="1"/>
    <s v="ATIVO COM  PROTEÇÃO TOPOLOGIA ESTRUT - CFO + ROLLOUT"/>
    <m/>
    <s v="NÃO"/>
    <s v="ATIVO"/>
    <s v="REDE OK"/>
    <d v="1899-12-30T00:00:00"/>
    <x v="8"/>
    <s v="-"/>
    <s v="W0"/>
    <n v="2024"/>
    <n v="481482"/>
    <s v="Aprovado HQ"/>
    <s v="ATIVO"/>
    <m/>
    <m/>
    <m/>
    <m/>
    <m/>
    <m/>
    <s v="N/A"/>
    <x v="2"/>
    <x v="2"/>
    <s v="-"/>
    <m/>
    <x v="1"/>
  </r>
  <r>
    <s v="MGCAS"/>
    <s v="M2023EST_MGCAS_01"/>
    <x v="3"/>
    <s v="SIM"/>
    <x v="0"/>
    <x v="3"/>
    <x v="107"/>
    <x v="20"/>
    <s v="NA"/>
    <s v="NA"/>
    <s v="MGBCQ-MGCAS-MGBCQ"/>
    <s v="3 - HL5G"/>
    <x v="12"/>
    <s v="MGBCQ"/>
    <s v="Ativo"/>
    <s v="BELO HORIZONTE"/>
    <x v="1"/>
    <s v="ATIVO COM  PROTEÇÃO TOPOLOGIA ESTRUT - LANÇAMENTO"/>
    <m/>
    <s v="SIM"/>
    <s v="ATIVO"/>
    <s v="REDE OK"/>
    <d v="1899-12-30T00:00:00"/>
    <x v="11"/>
    <s v="-"/>
    <s v="W0"/>
    <n v="2024"/>
    <n v="508013"/>
    <s v="Aprovado HQ"/>
    <s v="ATIVO"/>
    <m/>
    <m/>
    <m/>
    <m/>
    <m/>
    <m/>
    <s v="N/A"/>
    <x v="2"/>
    <x v="2"/>
    <s v="-"/>
    <m/>
    <x v="1"/>
  </r>
  <r>
    <s v="MGCAT"/>
    <s v="M2023EST_MGCAT_01"/>
    <x v="3"/>
    <s v="SIM"/>
    <x v="0"/>
    <x v="3"/>
    <x v="40"/>
    <x v="24"/>
    <s v="NA"/>
    <s v="NA"/>
    <s v="MGCOE-MGAPH-MGCAT-MGCOE"/>
    <s v="3 - HL5G"/>
    <x v="12"/>
    <s v="MGCOE"/>
    <s v="Ativo"/>
    <s v="BELO HORIZONTE"/>
    <x v="1"/>
    <s v="ATIVO COM  PROTEÇÃO TOPOLOGIA ESTRUT - CFO + ROLLOUT"/>
    <m/>
    <s v="SIM"/>
    <s v="ATIVO"/>
    <s v="REDE OK"/>
    <d v="1899-12-30T00:00:00"/>
    <x v="11"/>
    <s v="-"/>
    <s v="W0"/>
    <n v="2024"/>
    <s v="MOIN"/>
    <s v="NA"/>
    <s v="ATIVO"/>
    <m/>
    <m/>
    <m/>
    <m/>
    <m/>
    <m/>
    <s v="N/A"/>
    <x v="2"/>
    <x v="2"/>
    <s v="-"/>
    <m/>
    <x v="1"/>
  </r>
  <r>
    <s v="MGCCO"/>
    <s v="M2024EST_MGCCO_01"/>
    <x v="3"/>
    <s v="SIM"/>
    <x v="0"/>
    <x v="3"/>
    <x v="96"/>
    <x v="56"/>
    <s v="NA"/>
    <s v="NA"/>
    <s v="MGBWE-MGBOO-MGBTD-MGCCO-MGBWE"/>
    <s v="3 - HL5G"/>
    <x v="15"/>
    <s v="-"/>
    <s v="Ativo"/>
    <s v="BELO HORIZONTE"/>
    <x v="1"/>
    <s v="ATIVO COM  PROTEÇÃO TOPOLOGIA ESTRUT - LANÇAMENTO"/>
    <m/>
    <s v="SIM"/>
    <s v="ATIVO"/>
    <s v="REDE OK"/>
    <d v="1899-12-30T00:00:00"/>
    <x v="11"/>
    <s v="-"/>
    <s v="W0"/>
    <n v="2024"/>
    <s v="NA"/>
    <s v="NA"/>
    <s v="ATIVO"/>
    <m/>
    <m/>
    <m/>
    <m/>
    <m/>
    <m/>
    <s v="N/A"/>
    <x v="2"/>
    <x v="2"/>
    <s v="-"/>
    <m/>
    <x v="1"/>
  </r>
  <r>
    <s v="MGCCE"/>
    <s v="M2024EST_MGCCE_01"/>
    <x v="3"/>
    <s v="SIM"/>
    <x v="0"/>
    <x v="3"/>
    <x v="105"/>
    <x v="20"/>
    <s v="NA"/>
    <s v="NA"/>
    <s v="MGBAM-MGCCE-MGBAM"/>
    <s v="3 - HL5G"/>
    <x v="12"/>
    <s v="MGBAM"/>
    <s v="Ativo"/>
    <s v="BELO HORIZONTE"/>
    <x v="1"/>
    <s v="ATIVO COM  PROTEÇÃO TOPOLOGIA ESTRUT - LANÇAMENTO"/>
    <m/>
    <s v="SIM"/>
    <s v="ATIVO"/>
    <s v="REDE OK"/>
    <d v="1899-12-30T00:00:00"/>
    <x v="11"/>
    <s v="-"/>
    <s v="W0"/>
    <n v="2024"/>
    <s v="MOIN"/>
    <s v="NA"/>
    <s v="ATIVO"/>
    <m/>
    <m/>
    <m/>
    <m/>
    <m/>
    <m/>
    <s v="N/A"/>
    <x v="2"/>
    <x v="2"/>
    <s v="-"/>
    <m/>
    <x v="1"/>
  </r>
  <r>
    <s v="MGCCR"/>
    <s v="M2024EST_MGCCR_01"/>
    <x v="3"/>
    <s v="SIM"/>
    <x v="0"/>
    <x v="3"/>
    <x v="50"/>
    <x v="19"/>
    <s v="NA"/>
    <s v="NA"/>
    <s v="MGBLO-MGSPV-MGCCR-MGRME-MGBLO"/>
    <s v="3 - HL5G"/>
    <x v="3"/>
    <s v="MGBLO"/>
    <s v="Ativo HL4 / Falta HL5D"/>
    <s v="BELO HORIZONTE"/>
    <x v="1"/>
    <s v="REDE ENTREGUE CONFORME TOPOLOGIA ESTRUTURANTE"/>
    <m/>
    <s v="NÃO"/>
    <s v="ATIVO"/>
    <s v="REDE OK"/>
    <d v="1899-12-30T00:00:00"/>
    <x v="0"/>
    <s v="-"/>
    <s v="W0"/>
    <n v="2024"/>
    <n v="512313"/>
    <s v="Aprovado HQ"/>
    <s v="ATIVO"/>
    <m/>
    <m/>
    <m/>
    <m/>
    <m/>
    <m/>
    <s v="N/A"/>
    <x v="4"/>
    <x v="10"/>
    <s v="-"/>
    <s v="Enviado e-mail para o Adriano em 17/10 Realizar a Ativação. Reparo Tratato"/>
    <x v="1"/>
  </r>
  <r>
    <s v="MGCCS"/>
    <s v="M2024EST_MGCCS_01"/>
    <x v="3"/>
    <s v="SIM"/>
    <x v="0"/>
    <x v="3"/>
    <x v="98"/>
    <x v="101"/>
    <s v="NA"/>
    <s v="NA"/>
    <s v="MGSAG-MGCCS-MGSAG"/>
    <s v="3 - HL5G"/>
    <x v="3"/>
    <s v="MGSAG"/>
    <s v="Ativo"/>
    <s v="BELO HORIZONTE"/>
    <x v="1"/>
    <s v="REDE ENTREGUE CONFORME TOPOLOGIA ESTRUTURANTE"/>
    <m/>
    <s v="NÃO"/>
    <s v="ATIVO"/>
    <s v="REDE OK"/>
    <d v="1899-12-30T00:00:00"/>
    <x v="0"/>
    <s v="-"/>
    <s v="W0"/>
    <n v="2024"/>
    <n v="512365"/>
    <s v="Aprovado HQ"/>
    <s v="ATIVO"/>
    <m/>
    <m/>
    <m/>
    <m/>
    <m/>
    <d v="2025-08-27T00:00:00"/>
    <s v="N/A"/>
    <x v="2"/>
    <x v="2"/>
    <s v="-"/>
    <m/>
    <x v="1"/>
  </r>
  <r>
    <s v="MGCCT"/>
    <s v="M2024EST_MGCCT_01"/>
    <x v="3"/>
    <s v="SIM"/>
    <x v="0"/>
    <x v="3"/>
    <x v="65"/>
    <x v="102"/>
    <s v="NA"/>
    <s v="NA"/>
    <s v="MGCQN-MGCCT-MGNSJ-MGCQN"/>
    <s v="3 - HL5G"/>
    <x v="3"/>
    <s v="MGCQN"/>
    <s v="Ativo HL4 / Falta HL5D"/>
    <s v="BELO HORIZONTE"/>
    <x v="1"/>
    <s v="REDE ENTREGUE CONFORME TOPOLOGIA ESTRUTURANTE "/>
    <m/>
    <s v="NÃO"/>
    <s v="ATIVO"/>
    <s v="REDE OK"/>
    <d v="1899-12-30T00:00:00"/>
    <x v="0"/>
    <s v="-"/>
    <s v="W0"/>
    <n v="2024"/>
    <n v="512356"/>
    <s v="Aprovado HQ"/>
    <s v="ATIVO"/>
    <m/>
    <m/>
    <m/>
    <m/>
    <m/>
    <m/>
    <s v="N/A"/>
    <x v="2"/>
    <x v="4"/>
    <s v="-"/>
    <m/>
    <x v="1"/>
  </r>
  <r>
    <s v="MGCCU"/>
    <s v="M2024_MGCCU_01"/>
    <x v="3"/>
    <s v="SIM"/>
    <x v="0"/>
    <x v="3"/>
    <x v="109"/>
    <x v="12"/>
    <s v="NA"/>
    <s v="NA"/>
    <s v="MGAGB-MGCCU-MGAGB"/>
    <s v="3 - HL5G"/>
    <x v="7"/>
    <s v="MGAGB"/>
    <s v="Ativo"/>
    <s v="CONTAGEM"/>
    <x v="1"/>
    <s v="ATIVO COM  PROTEÇÃO TOPOLOGIA ESTRUT - CFO + ROLLOUT"/>
    <m/>
    <s v="NÃO"/>
    <s v="ATIVO"/>
    <s v="REDE OK"/>
    <d v="1899-12-30T00:00:00"/>
    <x v="8"/>
    <s v="-"/>
    <s v="W0"/>
    <n v="2024"/>
    <n v="508088"/>
    <s v="Empreiteira"/>
    <s v="ATIVO"/>
    <m/>
    <m/>
    <m/>
    <m/>
    <m/>
    <m/>
    <s v="N/A"/>
    <x v="2"/>
    <x v="2"/>
    <s v="-"/>
    <m/>
    <x v="1"/>
  </r>
  <r>
    <s v="MGCCW"/>
    <s v="M2024EST_MGCCW_01"/>
    <x v="3"/>
    <s v="SIM"/>
    <x v="0"/>
    <x v="3"/>
    <x v="5"/>
    <x v="75"/>
    <s v="NA"/>
    <s v="NA"/>
    <s v="MGBLO-MGCCW-MGBPM-MGFTB-MGBLO"/>
    <s v="3 - HL5G"/>
    <x v="3"/>
    <s v="MGBLO"/>
    <s v="Ativo HL4 / Ativo HL5D"/>
    <s v="BELO HORIZONTE"/>
    <x v="1"/>
    <s v="REDE ENTREGUE CONFORME TOPOLOGIA ESTRUTURANTE"/>
    <m/>
    <s v="NÃO"/>
    <s v="ATIVO"/>
    <s v="REDE OK"/>
    <d v="1899-12-30T00:00:00"/>
    <x v="0"/>
    <s v="-"/>
    <s v="W0"/>
    <n v="2024"/>
    <n v="512295"/>
    <s v="Aprovado HQ"/>
    <s v="ATIVO"/>
    <m/>
    <m/>
    <m/>
    <m/>
    <m/>
    <m/>
    <s v="N/A"/>
    <x v="2"/>
    <x v="2"/>
    <s v="-"/>
    <m/>
    <x v="1"/>
  </r>
  <r>
    <s v="MGCDA"/>
    <s v="M2024EST_MGCDA_01"/>
    <x v="3"/>
    <s v="SIM"/>
    <x v="0"/>
    <x v="3"/>
    <x v="100"/>
    <x v="93"/>
    <s v="NA"/>
    <s v="NA"/>
    <s v="MGATR-MGNOS-MGCDA-MGTCE-MGATR"/>
    <s v="3 - HL5G"/>
    <x v="3"/>
    <s v="MGATR"/>
    <s v="Ativo HL4 / Falta HL5D"/>
    <s v="BELO HORIZONTE"/>
    <x v="1"/>
    <s v="REDE ENTREGUE COM  PROTEÇÃO TOPOLOGIA ESTRUT - CFO + ROLLOUT"/>
    <m/>
    <s v="NÃO"/>
    <s v="ATIVO"/>
    <s v="REDE OK"/>
    <d v="1899-12-30T00:00:00"/>
    <x v="0"/>
    <s v="-"/>
    <s v="W0"/>
    <n v="2024"/>
    <n v="503374"/>
    <s v="Aprovado HQ"/>
    <s v="ATIVO"/>
    <m/>
    <m/>
    <m/>
    <m/>
    <m/>
    <m/>
    <s v="N/A"/>
    <x v="2"/>
    <x v="2"/>
    <s v="-"/>
    <m/>
    <x v="1"/>
  </r>
  <r>
    <s v="MGCDN"/>
    <s v="M2023EST_MGCDN_01"/>
    <x v="3"/>
    <s v="SIM"/>
    <x v="0"/>
    <x v="3"/>
    <x v="72"/>
    <x v="60"/>
    <s v="NA"/>
    <s v="NA"/>
    <s v="MGRPM-MGCPR-MGCDN-MGBLP-MGRPM"/>
    <s v="3 - HL5G"/>
    <x v="3"/>
    <s v="MGRPM"/>
    <s v="Ativo"/>
    <s v="BELO HORIZONTE"/>
    <x v="1"/>
    <s v="ATIVO COM  PROTEÇÃO TOPOLOGIA ESTRUT - LANÇAMENTO"/>
    <m/>
    <s v="NÃO"/>
    <s v="ATIVO"/>
    <s v="REDE OK"/>
    <d v="1899-12-30T00:00:00"/>
    <x v="0"/>
    <s v="-"/>
    <s v="W0"/>
    <n v="2024"/>
    <n v="486545"/>
    <s v="MAO OBRA A DISPOSICAO"/>
    <s v="ATIVO"/>
    <m/>
    <m/>
    <m/>
    <m/>
    <m/>
    <m/>
    <s v="N/A"/>
    <x v="2"/>
    <x v="2"/>
    <s v="-"/>
    <m/>
    <x v="1"/>
  </r>
  <r>
    <s v="MGCDZ"/>
    <s v="M2023EST_MGCDZ_01"/>
    <x v="3"/>
    <s v="SIM"/>
    <x v="0"/>
    <x v="3"/>
    <x v="110"/>
    <x v="103"/>
    <s v="NA"/>
    <s v="NA"/>
    <s v="MGPFD-MGCDZ-MGPFD"/>
    <s v="3 - HL5G"/>
    <x v="7"/>
    <s v="MGCJM"/>
    <s v="Ativo"/>
    <s v="CONTAGEM"/>
    <x v="1"/>
    <s v="REDE ENTREGUE(VALIDAÇÃO TELEMONT 15/10) VALIDAR RELATÓRIO"/>
    <m/>
    <s v="NÃO"/>
    <s v="ATIVO"/>
    <s v="REDE OK"/>
    <d v="1899-12-30T00:00:00"/>
    <x v="0"/>
    <s v="-"/>
    <s v="W0"/>
    <n v="2024"/>
    <n v="517422"/>
    <s v="Aprovado HQ"/>
    <s v="ATIVO"/>
    <m/>
    <m/>
    <m/>
    <m/>
    <m/>
    <m/>
    <s v="N/A"/>
    <x v="23"/>
    <x v="25"/>
    <s v="-"/>
    <s v="REDE ENTREGUE, VALIDAÇÃO E-MAIL TELEMONT 15/10"/>
    <x v="1"/>
  </r>
  <r>
    <s v="MGCCF"/>
    <s v="M2023_MGCCF_01"/>
    <x v="0"/>
    <s v="FLAT"/>
    <x v="0"/>
    <x v="0"/>
    <x v="42"/>
    <x v="54"/>
    <s v="NA"/>
    <s v="NA"/>
    <s v="MGPNP-MGCSS-MGCCF-MGPNP"/>
    <s v="3 - HL5G"/>
    <x v="12"/>
    <s v="MGPNP"/>
    <s v="Ativo"/>
    <s v="BELO HORIZONTE"/>
    <x v="1"/>
    <s v="ATIVO COM  PROTEÇÃO TOPOLOGIA ESTRUT - LANÇAMENTO"/>
    <s v="Não construído trecho CSS &lt;&gt; CCF"/>
    <s v="SIM"/>
    <s v="ATIVO"/>
    <s v="REDE OK"/>
    <s v="ATIVO"/>
    <x v="0"/>
    <s v="-"/>
    <s v="-"/>
    <n v="2024"/>
    <n v="577909"/>
    <s v="Empreiteira"/>
    <s v="ATIVO"/>
    <s v="X"/>
    <m/>
    <m/>
    <s v="VALIDAR IMPLANTAÇÃO/ COSTRUÇÃO REDUNDÂNCIA BR"/>
    <m/>
    <m/>
    <s v="N/A"/>
    <x v="2"/>
    <x v="2"/>
    <s v="-"/>
    <m/>
    <x v="1"/>
  </r>
  <r>
    <s v="MGCCQ"/>
    <s v="M2023EST_MGCCQ_01"/>
    <x v="3"/>
    <s v="SIM"/>
    <x v="0"/>
    <x v="3"/>
    <x v="98"/>
    <x v="20"/>
    <s v="NA"/>
    <s v="NA"/>
    <s v="MGPNP-MGCCQ-MGPNP"/>
    <s v="3 - HL5G"/>
    <x v="12"/>
    <s v="MGPNP"/>
    <s v="Ativo"/>
    <s v="BELO HORIZONTE"/>
    <x v="1"/>
    <s v="REDE ENTREGUE CONFORME TOPOLOGIA ESTRUTURANTE"/>
    <m/>
    <s v="SIM"/>
    <s v="ATIVO"/>
    <s v="REDE OK"/>
    <d v="1899-12-30T00:00:00"/>
    <x v="11"/>
    <s v="-"/>
    <s v="W0"/>
    <n v="2024"/>
    <n v="508084"/>
    <s v="Empreiteira"/>
    <s v="ATIVO"/>
    <m/>
    <m/>
    <m/>
    <m/>
    <m/>
    <m/>
    <s v="N/A"/>
    <x v="2"/>
    <x v="2"/>
    <s v="-"/>
    <m/>
    <x v="1"/>
  </r>
  <r>
    <s v="MGBSE"/>
    <s v="M2024EST_MGBSE_01"/>
    <x v="3"/>
    <s v="SIM"/>
    <x v="0"/>
    <x v="3"/>
    <x v="17"/>
    <x v="14"/>
    <s v="NA"/>
    <s v="NA"/>
    <s v="MGBHF-MGACM-MGBSE-MGBHF"/>
    <s v="3 - HL5G"/>
    <x v="4"/>
    <s v="MGBHF"/>
    <s v="Ativo"/>
    <s v="BELO HORIZONTE"/>
    <x v="1"/>
    <s v="REDE ENTREGUE CONFORME TOPOLOGIA ESTRUTURANTE"/>
    <m/>
    <s v="SIM"/>
    <s v="ATIVO"/>
    <s v="REDE OK"/>
    <d v="1899-12-30T00:00:00"/>
    <x v="3"/>
    <s v="-"/>
    <s v="W0"/>
    <n v="2024"/>
    <s v="NA"/>
    <s v="NA"/>
    <s v="ATIVO"/>
    <m/>
    <m/>
    <m/>
    <m/>
    <m/>
    <m/>
    <s v="N/A"/>
    <x v="2"/>
    <x v="2"/>
    <s v="-"/>
    <m/>
    <x v="1"/>
  </r>
  <r>
    <s v="MGCET"/>
    <s v="M2024EST_MGCET_01"/>
    <x v="3"/>
    <s v="SIM"/>
    <x v="0"/>
    <x v="3"/>
    <x v="71"/>
    <x v="61"/>
    <s v="NA"/>
    <s v="NA"/>
    <s v="MGCJM-MGCET-MGCJM FLAT"/>
    <s v="3 - HL5G"/>
    <x v="7"/>
    <s v="MGCJM"/>
    <s v="Ativo"/>
    <s v="CONTAGEM"/>
    <x v="1"/>
    <s v="REDE ENTREGUE CONFORME TOPOLOGIA ESTRUTURANTE"/>
    <m/>
    <s v="NÃO"/>
    <s v="ATIVO"/>
    <s v="REDE OK"/>
    <d v="1899-12-30T00:00:00"/>
    <x v="0"/>
    <s v="-"/>
    <s v="W0"/>
    <n v="2024"/>
    <n v="517425"/>
    <s v="Regional"/>
    <s v="ATIVO"/>
    <m/>
    <m/>
    <m/>
    <m/>
    <m/>
    <m/>
    <s v="N/A"/>
    <x v="6"/>
    <x v="6"/>
    <s v="-"/>
    <s v="FUSÃO EM ANDAMENTO"/>
    <x v="1"/>
  </r>
  <r>
    <s v="MGCEU"/>
    <s v="M2023_MGCEU_01"/>
    <x v="3"/>
    <s v="SIM"/>
    <x v="0"/>
    <x v="3"/>
    <x v="9"/>
    <x v="59"/>
    <s v="NA"/>
    <s v="NA"/>
    <s v="MGCIC-MGCEU-MGCIC"/>
    <s v="3 - HL5G"/>
    <x v="7"/>
    <s v="MGCIC"/>
    <s v="Ativo"/>
    <s v="CONTAGEM"/>
    <x v="1"/>
    <s v="REDE ENTREGUE CONFORME TOPOLOGIA ESTRUTURANTE/MOP"/>
    <m/>
    <s v="NÃO"/>
    <s v="ATIVO"/>
    <s v="REDE OK"/>
    <d v="1899-12-30T00:00:00"/>
    <x v="0"/>
    <s v="-"/>
    <s v="W0"/>
    <n v="2024"/>
    <n v="538611"/>
    <s v="Aprovado HQ"/>
    <s v="ATIVO"/>
    <m/>
    <m/>
    <m/>
    <m/>
    <m/>
    <m/>
    <s v="N/A"/>
    <x v="3"/>
    <x v="7"/>
    <s v="PENDENTE ACESSO"/>
    <s v="REDE ENTREGUE, VALIDAÇÃO E-MAIL TELEMONT 15/10"/>
    <x v="1"/>
  </r>
  <r>
    <s v="MGCEZ"/>
    <s v="M2024EST_MGCEZ_01"/>
    <x v="3"/>
    <s v="SIM"/>
    <x v="0"/>
    <x v="3"/>
    <x v="88"/>
    <x v="77"/>
    <s v="NA"/>
    <s v="NA"/>
    <s v="MGCND-MGCEZ-MGBQI-MGLEB-MGCND"/>
    <s v="3 - HL5G"/>
    <x v="16"/>
    <s v="MGCND"/>
    <s v="Ativo"/>
    <s v="BELO HORIZONTE"/>
    <x v="1"/>
    <s v="ATIVO COM  PROTEÇÃO TOPOLOGIA ESTRUT - CFO + ROLLOUT"/>
    <m/>
    <s v="SIM"/>
    <s v="ATIVO"/>
    <s v="REDE OK"/>
    <d v="1899-12-30T00:00:00"/>
    <x v="0"/>
    <s v="-"/>
    <s v="W0"/>
    <n v="2024"/>
    <s v="MOIN"/>
    <s v="NA"/>
    <s v="ATIVO"/>
    <m/>
    <m/>
    <m/>
    <m/>
    <m/>
    <m/>
    <s v="N/A"/>
    <x v="2"/>
    <x v="2"/>
    <s v="-"/>
    <m/>
    <x v="1"/>
  </r>
  <r>
    <s v="MGCFF"/>
    <s v="M2024EST_MGCFF_01"/>
    <x v="3"/>
    <s v="SIM"/>
    <x v="0"/>
    <x v="3"/>
    <x v="111"/>
    <x v="61"/>
    <s v="NA"/>
    <s v="NA"/>
    <s v="MGCIC-MGCFF-MGSPE-MGCIC"/>
    <s v="3 - HL5G"/>
    <x v="7"/>
    <s v="MGCIC"/>
    <s v="Ativo"/>
    <s v="CONTAGEM"/>
    <x v="1"/>
    <s v="REDE ENTREGUE CONFORME TOPOLOGIA ESTRUTURANTE"/>
    <m/>
    <s v="NÃO"/>
    <s v="ATIVO"/>
    <s v="REDE OK"/>
    <d v="1899-12-30T00:00:00"/>
    <x v="0"/>
    <s v="-"/>
    <s v="W0"/>
    <n v="2024"/>
    <n v="517426"/>
    <s v="Regional"/>
    <s v="ATIVO"/>
    <m/>
    <m/>
    <m/>
    <m/>
    <m/>
    <m/>
    <s v="N/A"/>
    <x v="2"/>
    <x v="22"/>
    <s v="-"/>
    <s v="ROMPIMENTO DE CIC X CFF PREVISAO PARA 18/10"/>
    <x v="1"/>
  </r>
  <r>
    <s v="MGCFK"/>
    <s v="M2024EST_MGCFK_01"/>
    <x v="0"/>
    <s v="FLAT"/>
    <x v="0"/>
    <x v="0"/>
    <x v="112"/>
    <x v="39"/>
    <s v="NA"/>
    <s v="NA"/>
    <s v="MGBHP-MGJTQ-MGCFK-MGBST-MGFLR"/>
    <s v="3 - HL5G"/>
    <x v="17"/>
    <s v="MGBHP"/>
    <s v="Ativo HL4 / Falta HL5D"/>
    <s v="BELO HORIZONTE"/>
    <x v="1"/>
    <s v="SITE JTQ E CFK ENTREGUES FLAT POIS O RETORNO DO ANEL DE CFK PARA BHP DEPENDE DA IMPL. DE POSTES / SEM POSSIBILIDADES"/>
    <s v="Não tem postes na rota da redundância"/>
    <s v="SIM"/>
    <s v="ATIVO"/>
    <s v="REDE OK"/>
    <s v="ATIVO"/>
    <x v="6"/>
    <s v="-"/>
    <s v="-"/>
    <n v="2024"/>
    <n v="518997"/>
    <s v="Aprovado HQ"/>
    <s v="ATIVO"/>
    <s v="X"/>
    <m/>
    <m/>
    <s v="VALIDAR CAMPO RODRIGO/EVERTON"/>
    <m/>
    <m/>
    <s v="N/A"/>
    <x v="11"/>
    <x v="23"/>
    <s v="-"/>
    <s v="VALIDAR A POSSIBILIDADE DE SEGUIR COM ATIVAÇÃO EM FLAT, POIS DEPENDE DE IMPLT POSTES EM UMA DAS VIAS"/>
    <x v="1"/>
  </r>
  <r>
    <s v="MGBSS"/>
    <s v="M2024EST_MGBSS_01"/>
    <x v="3"/>
    <s v="SIM"/>
    <x v="0"/>
    <x v="3"/>
    <x v="75"/>
    <x v="19"/>
    <s v="NA"/>
    <s v="NA"/>
    <s v="MGBGL-MGBAV-MGJRA-MGBSS-MGBGL"/>
    <s v="3 - HL5G"/>
    <x v="10"/>
    <s v="MGBET"/>
    <s v="Ativo"/>
    <s v="BETIM"/>
    <x v="1"/>
    <s v="REDE ENTREGUE CONFORME TOPOLOGIA ESTRUTURANTE"/>
    <m/>
    <s v="NÃO"/>
    <s v="ATIVO"/>
    <s v="REDE OK"/>
    <d v="1899-12-30T00:00:00"/>
    <x v="0"/>
    <s v="-"/>
    <s v="W0"/>
    <n v="2024"/>
    <n v="519474"/>
    <s v="Aprovado HQ"/>
    <s v="ATIVO"/>
    <m/>
    <m/>
    <m/>
    <m/>
    <m/>
    <m/>
    <s v="N/A"/>
    <x v="17"/>
    <x v="21"/>
    <s v="-"/>
    <s v="REDE ENTREGUE, VALIDAÇÃO E-MAIL TELEMONT 15/10"/>
    <x v="1"/>
  </r>
  <r>
    <s v="MGCFT"/>
    <s v="M2024_MGCFT_01"/>
    <x v="3"/>
    <s v="SIM"/>
    <x v="0"/>
    <x v="3"/>
    <x v="113"/>
    <x v="104"/>
    <s v="NA"/>
    <s v="NA"/>
    <s v="MGCJM-MGCFT-MGCJM"/>
    <s v="3 - HL5G"/>
    <x v="7"/>
    <s v="MGCJM"/>
    <s v="Ativo"/>
    <s v="CONTAGEM"/>
    <x v="1"/>
    <s v="ATIVO COM  PROTEÇÃO TOPOLOGIA ESTRUT - CFO + ROLLOUT"/>
    <m/>
    <s v="NÃO"/>
    <s v="ATIVO"/>
    <s v="REDE OK"/>
    <d v="1899-12-30T00:00:00"/>
    <x v="2"/>
    <s v="-"/>
    <s v="W0"/>
    <n v="2024"/>
    <s v="NA"/>
    <s v="NA"/>
    <s v="ATIVO"/>
    <m/>
    <m/>
    <m/>
    <m/>
    <m/>
    <m/>
    <s v="N/A"/>
    <x v="2"/>
    <x v="2"/>
    <s v="-"/>
    <m/>
    <x v="1"/>
  </r>
  <r>
    <s v="MGELI"/>
    <s v="M2023EST_MGELI_01"/>
    <x v="3"/>
    <s v="SIM"/>
    <x v="0"/>
    <x v="3"/>
    <x v="44"/>
    <x v="85"/>
    <s v="SIM"/>
    <s v="REDE OK"/>
    <s v="MGSLA-MGELI-MGSLA / MGSLA-MGELI"/>
    <s v="2 - HL5D"/>
    <x v="24"/>
    <s v="-"/>
    <s v="Ativo"/>
    <s v="SANTA LUZIA"/>
    <x v="1"/>
    <s v="ATIVO COM  PROTEÇÃO TOPOLOGIA ESTRUT - CFO + ROLLOUT"/>
    <m/>
    <s v="NÃO"/>
    <s v="ATIVO"/>
    <s v="REDE OK"/>
    <d v="1899-12-30T00:00:00"/>
    <x v="0"/>
    <s v="-"/>
    <s v="W0"/>
    <n v="2024"/>
    <n v="503549"/>
    <s v="MAO OBRA A DISPOSICAO"/>
    <s v="ATIVO"/>
    <m/>
    <m/>
    <m/>
    <m/>
    <m/>
    <m/>
    <s v="N/A"/>
    <x v="2"/>
    <x v="2"/>
    <s v="-"/>
    <m/>
    <x v="1"/>
  </r>
  <r>
    <s v="MGCGF"/>
    <s v="M2024EST_MGCGF_01"/>
    <x v="3"/>
    <s v="SIM"/>
    <x v="0"/>
    <x v="3"/>
    <x v="89"/>
    <x v="80"/>
    <s v="NA"/>
    <s v="NA"/>
    <s v="MGTRO-MGCGF-MGTRO"/>
    <s v="3 - HL5G"/>
    <x v="7"/>
    <s v="MGTRO"/>
    <s v="Ativo"/>
    <s v="CONTAGEM"/>
    <x v="1"/>
    <s v="ATIVO COM  PROTEÇÃO TOPOLOGIA ESTRUT - CFO + ROLLOUT"/>
    <m/>
    <s v="NÃO"/>
    <s v="ATIVO"/>
    <s v="REDE OK"/>
    <d v="1899-12-30T00:00:00"/>
    <x v="2"/>
    <s v="-"/>
    <s v="W0"/>
    <n v="2024"/>
    <s v="NA"/>
    <s v="NA"/>
    <s v="ATIVO"/>
    <m/>
    <m/>
    <m/>
    <m/>
    <m/>
    <m/>
    <s v="N/A"/>
    <x v="2"/>
    <x v="2"/>
    <s v="-"/>
    <m/>
    <x v="1"/>
  </r>
  <r>
    <s v="MGCGL"/>
    <s v="M2024EST_MGCGL_01"/>
    <x v="3"/>
    <s v="SIM"/>
    <x v="0"/>
    <x v="3"/>
    <x v="26"/>
    <x v="91"/>
    <s v="NA"/>
    <s v="NA"/>
    <s v="MGRPM-MGCGL-MGRPM"/>
    <s v="3 - HL5G"/>
    <x v="3"/>
    <s v="MGRPM"/>
    <s v="Ativo"/>
    <s v="BELO HORIZONTE"/>
    <x v="1"/>
    <s v="REDE ENTREGUE CONFORME TOPOLOGIA ESTRUTURANTE"/>
    <m/>
    <s v="NÃO"/>
    <s v="ATIVO"/>
    <s v="REDE OK"/>
    <d v="1899-12-30T00:00:00"/>
    <x v="0"/>
    <s v="-"/>
    <s v="W0"/>
    <n v="2024"/>
    <n v="512354"/>
    <s v="Aprovado HQ"/>
    <s v="ATIVO"/>
    <m/>
    <m/>
    <m/>
    <m/>
    <m/>
    <m/>
    <s v="N/A"/>
    <x v="2"/>
    <x v="2"/>
    <s v="-"/>
    <m/>
    <x v="1"/>
  </r>
  <r>
    <s v="MGCGP"/>
    <s v="M2023EST_MGCGP_01"/>
    <x v="3"/>
    <s v="SIM"/>
    <x v="0"/>
    <x v="3"/>
    <x v="57"/>
    <x v="48"/>
    <s v="NA"/>
    <s v="NA"/>
    <s v="MGFLR-MGBHC-MGLAG-MGCGP-MGFLR"/>
    <s v="3 - HL5G"/>
    <x v="17"/>
    <s v="MGFLR"/>
    <s v="Ativo"/>
    <s v="BELO HORIZONTE"/>
    <x v="1"/>
    <s v="ATIVO COM  PROTEÇÃO TOPOLOGIA ESTRUT - CFO + ROLLOUT"/>
    <m/>
    <s v="SIM"/>
    <s v="ATIVO"/>
    <s v="REDE OK"/>
    <d v="1899-12-30T00:00:00"/>
    <x v="11"/>
    <s v="-"/>
    <s v="W0"/>
    <n v="2024"/>
    <n v="508012"/>
    <s v="Aprovado HQ"/>
    <s v="ATIVO"/>
    <m/>
    <m/>
    <m/>
    <m/>
    <m/>
    <m/>
    <s v="N/A"/>
    <x v="2"/>
    <x v="2"/>
    <s v="-"/>
    <m/>
    <x v="1"/>
  </r>
  <r>
    <s v="MGCHH"/>
    <s v="M2024EST_MGCHH_01"/>
    <x v="3"/>
    <s v="SIM"/>
    <x v="0"/>
    <x v="3"/>
    <x v="114"/>
    <x v="87"/>
    <s v="NA"/>
    <s v="NA"/>
    <s v="MGCIC-MGCHH-MGCME-MGCIC"/>
    <s v="3 - HL5G"/>
    <x v="7"/>
    <s v="MGCIC"/>
    <s v="Ativo"/>
    <s v="CONTAGEM"/>
    <x v="1"/>
    <s v="REDE ENTREGUE CONFORME TOPOLOGIA ESTRUTURANTE"/>
    <m/>
    <s v="NÃO"/>
    <s v="ATIVO"/>
    <s v="REDE OK"/>
    <d v="1899-12-30T00:00:00"/>
    <x v="0"/>
    <s v="-"/>
    <s v="W0"/>
    <n v="2024"/>
    <n v="517428"/>
    <s v="Aprovado HQ"/>
    <s v="ATIVO"/>
    <m/>
    <m/>
    <m/>
    <m/>
    <m/>
    <m/>
    <s v="N/A"/>
    <x v="6"/>
    <x v="6"/>
    <s v="-"/>
    <s v="REDE ENTREGUE, VALIDAÇÃO E-MAIL TELEMONT 15/10"/>
    <x v="1"/>
  </r>
  <r>
    <s v="MGCIC"/>
    <s v="M2023EST_MGCIC_01"/>
    <x v="3"/>
    <s v="SIM"/>
    <x v="0"/>
    <x v="3"/>
    <x v="115"/>
    <x v="105"/>
    <s v="SIM"/>
    <s v="REDE OK"/>
    <s v="MGG37-MGCIC-MGG37 / MGG37-MGCIC"/>
    <s v="2 - HL5D"/>
    <x v="7"/>
    <s v="-"/>
    <s v="Ativo"/>
    <s v="CONTAGEM"/>
    <x v="1"/>
    <s v="ATIVO COM  PROTEÇÃO TOPOLOGIA ESTRUT - CFO + ROLLOUT"/>
    <m/>
    <s v="NÃO"/>
    <s v="ATIVO"/>
    <s v="REDE OK"/>
    <d v="1899-12-30T00:00:00"/>
    <x v="8"/>
    <s v="-"/>
    <s v="W0"/>
    <n v="2024"/>
    <n v="481483"/>
    <s v="Aprovado HQ"/>
    <s v="ATIVO"/>
    <m/>
    <m/>
    <m/>
    <m/>
    <m/>
    <m/>
    <s v="N/A"/>
    <x v="2"/>
    <x v="2"/>
    <s v="-"/>
    <m/>
    <x v="1"/>
  </r>
  <r>
    <s v="MGBZO"/>
    <s v="M2024EST_MGBZO_01"/>
    <x v="3"/>
    <s v="SIM"/>
    <x v="0"/>
    <x v="3"/>
    <x v="11"/>
    <x v="86"/>
    <s v="NA"/>
    <s v="NA"/>
    <s v="MGCII-MGBJY-MGJTB-MGBZO-MGCII"/>
    <s v="3 - HL5G"/>
    <x v="18"/>
    <s v="MGCII"/>
    <s v="Ativo"/>
    <s v="BETIM"/>
    <x v="1"/>
    <s v="ATIVO COM  PROTEÇÃO TOPOLOGIA ESTRUT - LANÇAMENTO"/>
    <m/>
    <s v="NÃO"/>
    <s v="ATIVO"/>
    <s v="REDE OK"/>
    <d v="1899-12-30T00:00:00"/>
    <x v="10"/>
    <s v="-"/>
    <s v="W0"/>
    <n v="2024"/>
    <n v="507569"/>
    <s v="Aprovado HQ"/>
    <s v="ATIVO"/>
    <m/>
    <m/>
    <m/>
    <m/>
    <m/>
    <m/>
    <s v="N/A"/>
    <x v="2"/>
    <x v="2"/>
    <s v="-"/>
    <m/>
    <x v="1"/>
  </r>
  <r>
    <s v="MGCIP"/>
    <s v="M2024EST_MGCIP_01"/>
    <x v="3"/>
    <s v="SIM"/>
    <x v="0"/>
    <x v="3"/>
    <x v="116"/>
    <x v="106"/>
    <s v="NA"/>
    <s v="NA"/>
    <s v="MGCIC-MGIPS-MGCIP-MGCIC"/>
    <s v="3 - HL5G"/>
    <x v="7"/>
    <s v="MGCIC"/>
    <s v="Ativo"/>
    <s v="CONTAGEM"/>
    <x v="1"/>
    <s v="Pedido Rodrigo enviar p/ Telemont"/>
    <m/>
    <s v="NÃO"/>
    <s v="ATIVO"/>
    <s v="REDE OK"/>
    <d v="1899-12-30T00:00:00"/>
    <x v="0"/>
    <s v="-"/>
    <s v="W0"/>
    <n v="2024"/>
    <n v="522464"/>
    <s v="Empreiteira"/>
    <s v="ATIVO"/>
    <m/>
    <m/>
    <m/>
    <m/>
    <m/>
    <m/>
    <s v="N/A"/>
    <x v="4"/>
    <x v="19"/>
    <s v="PENDENTE ANALISE"/>
    <s v="OBRA NÃO DEMANDA PARA A TELEMONT, SERA NECESSARIO AVALIAR PROJETO E DRAFT"/>
    <x v="1"/>
  </r>
  <r>
    <s v="MGCJD"/>
    <s v="M2024EST_MGCJD_01"/>
    <x v="3"/>
    <s v="SIM"/>
    <x v="0"/>
    <x v="3"/>
    <x v="117"/>
    <x v="83"/>
    <s v="NA"/>
    <s v="NA"/>
    <s v="MGBLO-MGCJD-MGBLO"/>
    <s v="3 - HL5G"/>
    <x v="3"/>
    <s v="MGBLO"/>
    <s v="Ativo HL4 / Falta HL5D"/>
    <s v="BELO HORIZONTE"/>
    <x v="1"/>
    <s v="ATIVO SEM PROTEÇÃO TOPOLOGIA ESTRUT - CFO + ROLLOUT"/>
    <m/>
    <s v="NÃO"/>
    <s v="ATIVO"/>
    <s v="REDE OK"/>
    <d v="1899-12-30T00:00:00"/>
    <x v="2"/>
    <s v="-"/>
    <s v="W0"/>
    <n v="2024"/>
    <n v="512302"/>
    <s v="Empreiteira"/>
    <s v="ATIVO"/>
    <m/>
    <m/>
    <m/>
    <m/>
    <m/>
    <m/>
    <s v="N/A"/>
    <x v="2"/>
    <x v="2"/>
    <s v="-"/>
    <m/>
    <x v="1"/>
  </r>
  <r>
    <s v="MGCJE"/>
    <s v="M2024EST_MGCJE_01"/>
    <x v="3"/>
    <s v="SIM"/>
    <x v="0"/>
    <x v="3"/>
    <x v="51"/>
    <x v="50"/>
    <s v="NA"/>
    <s v="NA"/>
    <s v="MGG37-MGCJE-MGG37"/>
    <s v="3 - HL5G"/>
    <x v="7"/>
    <s v="MGG37"/>
    <s v="Ativo"/>
    <s v="CONTAGEM"/>
    <x v="1"/>
    <s v="REDE ENTREGUE CONFORME TOPOLOGIA ESTRUTURANTE"/>
    <m/>
    <s v="NÃO"/>
    <s v="ATIVO"/>
    <s v="REDE OK"/>
    <d v="1899-12-30T00:00:00"/>
    <x v="2"/>
    <s v="-"/>
    <s v="W0"/>
    <n v="2024"/>
    <s v="NA"/>
    <s v="NA"/>
    <s v="ATIVO"/>
    <m/>
    <m/>
    <m/>
    <m/>
    <m/>
    <m/>
    <s v="N/A"/>
    <x v="2"/>
    <x v="2"/>
    <s v="-"/>
    <m/>
    <x v="1"/>
  </r>
  <r>
    <s v="MGCJH"/>
    <s v="M2023EST_MGCJH_01"/>
    <x v="3"/>
    <s v="SIM"/>
    <x v="0"/>
    <x v="3"/>
    <x v="72"/>
    <x v="107"/>
    <s v="NA"/>
    <s v="NA"/>
    <s v="MGG37-MGCJH-MGG37"/>
    <s v="3 - HL5G"/>
    <x v="7"/>
    <s v="MGG37"/>
    <s v="Ativo"/>
    <s v="CONTAGEM"/>
    <x v="1"/>
    <s v="ATIVO COM  PROTEÇÃO TOPOLOGIA ESTRUT - CFO + ROLLOUT"/>
    <m/>
    <s v="NÃO"/>
    <s v="ATIVO"/>
    <s v="REDE OK"/>
    <d v="1899-12-30T00:00:00"/>
    <x v="0"/>
    <s v="-"/>
    <s v="W0"/>
    <n v="2024"/>
    <n v="508079"/>
    <s v="Aprovado HQ"/>
    <s v="ATIVO"/>
    <m/>
    <m/>
    <m/>
    <m/>
    <m/>
    <m/>
    <s v="N/A"/>
    <x v="2"/>
    <x v="2"/>
    <s v="-"/>
    <m/>
    <x v="1"/>
  </r>
  <r>
    <s v="MGCJI"/>
    <s v="M2024EST_MGCJI_01"/>
    <x v="3"/>
    <s v="SIM"/>
    <x v="0"/>
    <x v="3"/>
    <x v="67"/>
    <x v="55"/>
    <s v="NA"/>
    <s v="NA"/>
    <s v="MGCIC-MGCJI-MGCIC"/>
    <s v="3 - HL5G"/>
    <x v="7"/>
    <s v="MGCIC"/>
    <s v="Ativo"/>
    <s v="CONTAGEM"/>
    <x v="1"/>
    <s v="ter 26/08/2025 16:18 - Arthur: @Thiago Vitaczik Campanucci_x000a__x000a_+1 esqueleto desenterrado, tenho em histórico: site construído por MOIN, c/ observação dos 2 LADOS PELA MESMA ROTA - LADO B DEPENDE DE DESOBSTRUÇÃ DE CANALIZAÇÃO_x000a__x000a_Sugiro: levantar com o Ricardo o qual é o ponto que depende de construção/desobstrução da canalização e alça que faltou a ser construída. Destacar esse trecho a construir em 1 dwg para que possamos enviar para a Telmont quantificar._x000a__x000a_REDE ENTREGUE CONFORME TOPOLOGIA ESTRUTURANTE"/>
    <m/>
    <s v="NÃO"/>
    <s v="ATIVO"/>
    <s v="REDE OK"/>
    <d v="1899-12-30T00:00:00"/>
    <x v="2"/>
    <s v="-"/>
    <s v="W0"/>
    <n v="2024"/>
    <s v="NA"/>
    <s v="NA"/>
    <s v="ATIVO"/>
    <s v="X"/>
    <m/>
    <m/>
    <s v="VALIDAR CAMPO RODRIGO/DIEGO"/>
    <m/>
    <m/>
    <s v="N/A"/>
    <x v="4"/>
    <x v="15"/>
    <s v="-"/>
    <s v="ENTREGUE OS 2 LADOS PELA MESMA ROTA - LADO B DEPENDE DE DESOBSTRUÇÃ DE CANALIZAÇÃO"/>
    <x v="1"/>
  </r>
  <r>
    <s v="MGCJK"/>
    <s v="M2024EST_MGCJK_01"/>
    <x v="3"/>
    <s v="SIM"/>
    <x v="0"/>
    <x v="3"/>
    <x v="89"/>
    <x v="80"/>
    <s v="NA"/>
    <s v="NA"/>
    <s v="MGCIC-MGCJK-MGCIC"/>
    <s v="3 - HL5G"/>
    <x v="7"/>
    <s v="MGCIC"/>
    <s v="Ativo"/>
    <s v="CONTAGEM"/>
    <x v="1"/>
    <s v="ATIVO COM  PROTEÇÃO TOPOLOGIA ESTRUT - CFO + ROLLOUT"/>
    <m/>
    <s v="NÃO"/>
    <s v="ATIVO"/>
    <s v="REDE OK"/>
    <d v="1899-12-30T00:00:00"/>
    <x v="2"/>
    <s v="-"/>
    <s v="W0"/>
    <n v="2024"/>
    <s v="NA"/>
    <s v="NA"/>
    <s v="ATIVO"/>
    <m/>
    <m/>
    <m/>
    <m/>
    <m/>
    <m/>
    <s v="N/A"/>
    <x v="2"/>
    <x v="2"/>
    <s v="-"/>
    <m/>
    <x v="1"/>
  </r>
  <r>
    <s v="MGCJM"/>
    <s v="M2024EST_MGCJM_01"/>
    <x v="3"/>
    <s v="SIM"/>
    <x v="0"/>
    <x v="3"/>
    <x v="79"/>
    <x v="68"/>
    <s v="NÃO"/>
    <s v="PENDENTE"/>
    <s v="MGG37-MGCJM-MGG37 / MGG37-MGCJM"/>
    <s v="2 - HL5D"/>
    <x v="7"/>
    <s v="-"/>
    <s v="Ativo"/>
    <s v="CONTAGEM"/>
    <x v="1"/>
    <s v="ATIVO COM  PROTEÇÃO TOPOLOGIA ESTRUT - CFO + ROLLOUT"/>
    <m/>
    <s v="NÃO"/>
    <s v="ATIVO"/>
    <s v="REDE OK"/>
    <d v="1899-12-30T00:00:00"/>
    <x v="8"/>
    <s v="-"/>
    <s v="W0"/>
    <n v="2024"/>
    <n v="508085"/>
    <s v="Regional"/>
    <s v="ATIVO"/>
    <m/>
    <m/>
    <m/>
    <m/>
    <m/>
    <m/>
    <s v="N/A"/>
    <x v="2"/>
    <x v="2"/>
    <s v="-"/>
    <m/>
    <x v="1"/>
  </r>
  <r>
    <s v="MGCJQ"/>
    <s v="M2023_MGCJQ_01"/>
    <x v="3"/>
    <s v="SIM"/>
    <x v="0"/>
    <x v="3"/>
    <x v="118"/>
    <x v="108"/>
    <s v="NA"/>
    <s v="NA"/>
    <s v="MGTRO-MGOCJ-MGCJQ-MGTBS-MGTRO"/>
    <s v="3 - HL5G"/>
    <x v="7"/>
    <s v="MGTRO"/>
    <s v="Ativo"/>
    <s v="CONTAGEM"/>
    <x v="1"/>
    <s v="ATIVO COM  PROTEÇÃO TOPOLOGIA ESTRUT - CFO + ROLLOUT"/>
    <m/>
    <s v="NÃO"/>
    <s v="ATIVO"/>
    <s v="REDE OK"/>
    <d v="1899-12-30T00:00:00"/>
    <x v="2"/>
    <s v="-"/>
    <s v="W0"/>
    <n v="2024"/>
    <s v="NA"/>
    <s v="NA"/>
    <s v="ATIVO"/>
    <m/>
    <m/>
    <m/>
    <m/>
    <m/>
    <m/>
    <s v="N/A"/>
    <x v="2"/>
    <x v="2"/>
    <s v="-"/>
    <m/>
    <x v="1"/>
  </r>
  <r>
    <s v="MGCJT"/>
    <s v="M2023EST_MGCJT_01"/>
    <x v="3"/>
    <s v="SIM"/>
    <x v="0"/>
    <x v="3"/>
    <x v="119"/>
    <x v="109"/>
    <s v="NA"/>
    <s v="NA"/>
    <s v="MGG37-MGSCI-MGMCA-MGCJT-MGG37"/>
    <s v="3 - HL5G"/>
    <x v="7"/>
    <s v="MGG37"/>
    <s v="Ativo"/>
    <s v="CONTAGEM"/>
    <x v="1"/>
    <s v="08/01/2025 - Formatação do lado B concluída - Lado A lançamento de 550m para abordar o site CJT. - 06/01/2025 - Leonardo: finalizando o lançamento do trecho 700m + 2 emendas com MOP._x000a_qui 26/12/2024 17:22 - Joseff: Alinhamos a atividade para ser realizada dias 02 e 03._x000a_ter 17/12/2024 17:19 - Thiago Marques: @Arthur Monteiro Da Silva,_x000a__x000a_Ficando dentro dos 33k pode seguir, caso contrario a troca de rede degrada deve ser feita via O&amp;M._x000a_seg 16/12/2024 10:09 - Matheus: Realizando a formatação de CJT&gt;MCA, identificamos um trecho de aproximadamente 700mts, que está muito degradado com emendas e rompimento parcial. Nossa fibra está parada nesse trecho. Será necessário realizar o lançamento desse cabo e inserir duas emendas. _x000a__x000a_•_x0009_Lançar cabo em vermelho. Rota existente correta fisicamente em verde._x000a__x000a_09/12/2024 - Matheus: mantem o prazo, fusão em andamento._x000a_ter 03/12/2024 11:21 - Felipe: depende de licença_x000a_01/08/2024 - Arthur: id cancelado, será executado pela MOIN_x000a_qua 03/07/2024 10:48 - Sites: Entrega do projeto executivo_x000a_ter 02/07/2024 15:24 - Telemont enviou o projeto executivo"/>
    <s v="-"/>
    <s v="NÃO"/>
    <s v="ATIVO"/>
    <s v="REDE OK"/>
    <d v="1899-12-30T00:00:00"/>
    <x v="0"/>
    <s v="-"/>
    <s v="W0"/>
    <n v="2024"/>
    <n v="517431"/>
    <s v="Aprovado HQ"/>
    <s v="ATIVO"/>
    <m/>
    <m/>
    <m/>
    <m/>
    <m/>
    <m/>
    <s v="N/A"/>
    <x v="24"/>
    <x v="26"/>
    <s v="-"/>
    <s v="-"/>
    <x v="1"/>
  </r>
  <r>
    <s v="MGCJV"/>
    <s v="M2024_MGCJV_01"/>
    <x v="3"/>
    <s v="SIM"/>
    <x v="0"/>
    <x v="3"/>
    <x v="120"/>
    <x v="1"/>
    <s v="NA"/>
    <s v="NA"/>
    <s v="MGG37-MGCJV-MGG37"/>
    <s v="3 - HL5G"/>
    <x v="7"/>
    <s v="MGG37"/>
    <s v="Ativo"/>
    <s v="CONTAGEM"/>
    <x v="1"/>
    <s v="13/12/2024 - Matheus: 1 lado consegue entregar, 2 alça que vai para o CSZ depende de definição de rota (projeto) - Enviar proposta de nova rota para o time de Projetos avaliar aprovação.( Nova rota com 18Km de lançamento) - Acesso Bluetoh"/>
    <m/>
    <s v="NÃO"/>
    <s v="ATIVO"/>
    <s v="REDE OK"/>
    <d v="1899-12-30T00:00:00"/>
    <x v="0"/>
    <s v="-"/>
    <s v="W0"/>
    <n v="2024"/>
    <n v="522466"/>
    <s v="Aprovado HQ"/>
    <s v="ATIVO"/>
    <m/>
    <m/>
    <m/>
    <m/>
    <m/>
    <m/>
    <s v="N/A"/>
    <x v="5"/>
    <x v="14"/>
    <s v="ALTO CUSTO"/>
    <s v="VERIFICAR COM MOP SE FOI CONSTRUIDO POIS ELE NÃO VEIO NO ESTRUTURANTE DO G37"/>
    <x v="1"/>
  </r>
  <r>
    <s v="MGCKN"/>
    <s v="M2023EST_MGCKN_01"/>
    <x v="3"/>
    <s v="SIM"/>
    <x v="0"/>
    <x v="3"/>
    <x v="92"/>
    <x v="110"/>
    <s v="NA"/>
    <s v="NA"/>
    <s v="MGCII-MGCKN-MGCII"/>
    <s v="3 - HL5G"/>
    <x v="18"/>
    <s v="MGCII"/>
    <s v="Ativo"/>
    <s v="BETIM"/>
    <x v="1"/>
    <s v="REDE ENTREGUE CONFORME TOPOLOGIA ESTRUTURANTE"/>
    <m/>
    <s v="NÃO"/>
    <s v="ATIVO"/>
    <s v="REDE OK"/>
    <d v="1899-12-30T00:00:00"/>
    <x v="0"/>
    <s v="-"/>
    <s v="W0"/>
    <n v="2024"/>
    <n v="512344"/>
    <s v="Aprovado HQ"/>
    <s v="ATIVO"/>
    <m/>
    <m/>
    <m/>
    <m/>
    <m/>
    <m/>
    <s v="N/A"/>
    <x v="2"/>
    <x v="27"/>
    <s v="-"/>
    <m/>
    <x v="1"/>
  </r>
  <r>
    <s v="MGCLO"/>
    <s v="M2024EST_MGCLO_01"/>
    <x v="3"/>
    <s v="SIM"/>
    <x v="0"/>
    <x v="3"/>
    <x v="83"/>
    <x v="111"/>
    <s v="NA"/>
    <s v="NA"/>
    <s v="MGVNZ-MGCLO-MGVNZ"/>
    <s v="3 - HL5G"/>
    <x v="24"/>
    <s v="MGVNZ"/>
    <s v="Ativo"/>
    <s v="BELO HORIZONTE"/>
    <x v="1"/>
    <s v="REDE ENTREGUE CONFORME TOPOLOGIA ESTRUTURANTE"/>
    <m/>
    <s v="NÃO"/>
    <s v="ATIVO"/>
    <s v="REDE OK"/>
    <d v="1899-12-30T00:00:00"/>
    <x v="0"/>
    <s v="-"/>
    <s v="W0"/>
    <n v="2024"/>
    <n v="506535"/>
    <s v="Aprovado HQ"/>
    <s v="ATIVO"/>
    <m/>
    <m/>
    <m/>
    <m/>
    <m/>
    <m/>
    <s v="N/A"/>
    <x v="2"/>
    <x v="2"/>
    <s v="-"/>
    <m/>
    <x v="1"/>
  </r>
  <r>
    <s v="MGCMC"/>
    <s v="M2024EST_MGCMC_01"/>
    <x v="2"/>
    <s v="RÁDIO"/>
    <x v="2"/>
    <x v="3"/>
    <x v="2"/>
    <x v="2"/>
    <s v="NA"/>
    <s v="NA"/>
    <s v="RADIO"/>
    <s v="3 - HL5G"/>
    <x v="2"/>
    <s v="MGJCA"/>
    <s v="Ativo"/>
    <s v="NOVA LIMA"/>
    <x v="1"/>
    <s v="SEM AÇÃO RE"/>
    <m/>
    <s v="NÃO"/>
    <s v="RÁDIO"/>
    <s v="RÁDIO"/>
    <d v="1899-12-30T00:00:00"/>
    <x v="1"/>
    <s v="-"/>
    <s v="W0"/>
    <n v="2024"/>
    <s v="NA"/>
    <s v="NA"/>
    <s v="RÁDIO ATIVO"/>
    <m/>
    <m/>
    <m/>
    <s v="VALIDAR PREDECESSOR ELISANGÊLA"/>
    <m/>
    <m/>
    <s v="N/A"/>
    <x v="2"/>
    <x v="2"/>
    <s v="-"/>
    <m/>
    <x v="1"/>
  </r>
  <r>
    <s v="MGCME"/>
    <s v="M2024EST_MGCME_01"/>
    <x v="3"/>
    <s v="SIM"/>
    <x v="0"/>
    <x v="3"/>
    <x v="114"/>
    <x v="87"/>
    <s v="NA"/>
    <s v="NA"/>
    <s v="MGCIC-MGCHH-MGCME-MGCIC"/>
    <s v="3 - HL5G"/>
    <x v="7"/>
    <s v="MGCIC"/>
    <s v="Ativo"/>
    <s v="CONTAGEM"/>
    <x v="1"/>
    <s v="REDE ENTREGUE CONFORME TOPOLOGIA ESTRUTURANTE"/>
    <m/>
    <s v="NÃO"/>
    <s v="ATIVO"/>
    <s v="REDE OK"/>
    <d v="1899-12-30T00:00:00"/>
    <x v="0"/>
    <s v="-"/>
    <s v="W0"/>
    <n v="2024"/>
    <n v="517434"/>
    <s v="Empreiteira"/>
    <s v="ATIVO"/>
    <m/>
    <m/>
    <m/>
    <m/>
    <m/>
    <m/>
    <s v="N/A"/>
    <x v="6"/>
    <x v="25"/>
    <s v="-"/>
    <s v="REDE ENTREGUE, VALIDAÇÃO E-MAIL TELEMONT 15/10"/>
    <x v="1"/>
  </r>
  <r>
    <s v="MGCMG"/>
    <s v="M2024EST_MGCMG_01"/>
    <x v="3"/>
    <s v="SIM"/>
    <x v="0"/>
    <x v="3"/>
    <x v="97"/>
    <x v="1"/>
    <s v="NA"/>
    <s v="NA"/>
    <s v="MGSAG-MGCMG-MGSAG"/>
    <s v="3 - HL5G"/>
    <x v="3"/>
    <s v="MGSAG"/>
    <s v="Ativo"/>
    <s v="BELO HORIZONTE"/>
    <x v="1"/>
    <s v="REDE ENTREGUE CONFORME TOPOLOGIA ESTRUTURANTE"/>
    <m/>
    <s v="NÃO"/>
    <s v="ATIVO"/>
    <s v="REDE OK"/>
    <d v="1899-12-30T00:00:00"/>
    <x v="0"/>
    <s v="-"/>
    <s v="W0"/>
    <n v="2024"/>
    <n v="512367"/>
    <s v="Aprovado HQ"/>
    <s v="ATIVO"/>
    <m/>
    <m/>
    <m/>
    <m/>
    <m/>
    <m/>
    <s v="N/A"/>
    <x v="14"/>
    <x v="17"/>
    <s v="-"/>
    <s v="REDE ENTREGUE, VALIDAÇÃO E-MAIL TELEMONT 15/10"/>
    <x v="1"/>
  </r>
  <r>
    <s v="MGBTH"/>
    <s v="M2024EST_MGBTH_01"/>
    <x v="3"/>
    <s v="SIM"/>
    <x v="0"/>
    <x v="3"/>
    <x v="121"/>
    <x v="112"/>
    <s v="NA"/>
    <s v="NA"/>
    <s v="MGBET-MGBTH-MGICA"/>
    <s v="3 - HL5G"/>
    <x v="10"/>
    <s v="MGBET"/>
    <s v="Ativo"/>
    <s v="BETIM"/>
    <x v="1"/>
    <s v="seg 06/01/2025 15:54 - Matheus: Conforme solicitado, fizemos um vistoria in loco, e a pendencia para lançamento no site BTH é uma parte de aproximadamente 1400mts na saída do site, onde o cabo passa em terreno de terceiro. Emenda projetada proxima de presídio --- área de risco._x000a_03/01/2025 - Felipe: será necessário vistoriar em campo se alterou a questão de postes existentes p/ viabilizar o lançamento._x000a_ter 24/09/2024 11:21 - Rodrigo Soares: Atualização estruturante Ramon: alto custo_x000a_seg 19/08/2024 17:37 - Felipe Bernardo: Para esse projeto será necessário nova emissão local não possui rede Vivo existente ._x000a_seg 17/06/2024 10:08 - Felipe Casimiro: metro pendentes 2024"/>
    <m/>
    <s v="NÃO"/>
    <s v="ATIVO"/>
    <s v="REDE OK"/>
    <d v="1899-12-30T00:00:00"/>
    <x v="0"/>
    <s v="-"/>
    <s v="W0"/>
    <n v="2024"/>
    <n v="512268"/>
    <s v="Regional"/>
    <s v="ATIVO"/>
    <m/>
    <m/>
    <m/>
    <m/>
    <m/>
    <m/>
    <s v="N/A"/>
    <x v="25"/>
    <x v="26"/>
    <s v="-"/>
    <s v="-"/>
    <x v="1"/>
  </r>
  <r>
    <s v="MGCND"/>
    <s v="M2023EST_MGCND_01"/>
    <x v="3"/>
    <s v="SIM"/>
    <x v="0"/>
    <x v="3"/>
    <x v="33"/>
    <x v="20"/>
    <s v="NÃO"/>
    <s v="PENDENTE"/>
    <s v="MGESL-MGCND-MGESL / MGESL-MGCND"/>
    <s v="2 - HL5D"/>
    <x v="16"/>
    <s v="-"/>
    <s v="Ativo"/>
    <s v="BELO HORIZONTE"/>
    <x v="1"/>
    <s v="ATIVO COM  PROTEÇÃO TOPOLOGIA ESTRUT - CFO + ROLLOUT"/>
    <m/>
    <s v="SIM"/>
    <s v="ATIVO"/>
    <s v="REDE OK"/>
    <d v="1899-12-30T00:00:00"/>
    <x v="11"/>
    <s v="-"/>
    <s v="W0"/>
    <n v="2024"/>
    <n v="504178"/>
    <s v="Empreiteira"/>
    <s v="ATIVO"/>
    <m/>
    <m/>
    <m/>
    <m/>
    <m/>
    <m/>
    <s v="N/A"/>
    <x v="2"/>
    <x v="2"/>
    <s v="-"/>
    <m/>
    <x v="1"/>
  </r>
  <r>
    <s v="MGCNI"/>
    <s v="M2024EST_MGCNI_01"/>
    <x v="3"/>
    <s v="SIM"/>
    <x v="0"/>
    <x v="3"/>
    <x v="122"/>
    <x v="113"/>
    <s v="NA"/>
    <s v="NA"/>
    <s v="MGCIC-MGCNI-MGCIC"/>
    <s v="3 - HL5G"/>
    <x v="7"/>
    <s v="MGCIC"/>
    <s v="Ativo"/>
    <s v="CONTAGEM"/>
    <x v="1"/>
    <s v="ATIVO COM  PROTEÇÃO TOPOLOGIA ESTRUT - CFO + ROLLOUT"/>
    <m/>
    <s v="NÃO"/>
    <s v="ATIVO"/>
    <s v="REDE OK"/>
    <d v="1899-12-30T00:00:00"/>
    <x v="2"/>
    <s v="-"/>
    <s v="W0"/>
    <n v="2024"/>
    <s v="NA"/>
    <s v="NA"/>
    <s v="ATIVO"/>
    <m/>
    <m/>
    <m/>
    <m/>
    <m/>
    <m/>
    <s v="N/A"/>
    <x v="2"/>
    <x v="2"/>
    <s v="-"/>
    <m/>
    <x v="1"/>
  </r>
  <r>
    <s v="MGCNK"/>
    <s v="M2024EST_MGCNK_01"/>
    <x v="3"/>
    <s v="SIM"/>
    <x v="0"/>
    <x v="3"/>
    <x v="87"/>
    <x v="18"/>
    <s v="NA"/>
    <s v="NA"/>
    <s v="MGCBR-MGCNK-MGCPA-MGCBR"/>
    <s v="3 - HL5G"/>
    <x v="16"/>
    <s v="MGCBR"/>
    <s v="Ativo"/>
    <s v="CONTAGEM"/>
    <x v="1"/>
    <s v="ATIVO COM  PROTEÇÃO TOPOLOGIA ESTRUT - CFO + ROLLOUT"/>
    <m/>
    <s v="SIM"/>
    <s v="ATIVO"/>
    <s v="REDE OK"/>
    <d v="1899-12-30T00:00:00"/>
    <x v="8"/>
    <s v="-"/>
    <s v="W0"/>
    <n v="2024"/>
    <n v="481260"/>
    <s v="Aprovado HQ"/>
    <s v="ATIVO"/>
    <m/>
    <m/>
    <m/>
    <m/>
    <m/>
    <m/>
    <s v="N/A"/>
    <x v="2"/>
    <x v="2"/>
    <s v="-"/>
    <m/>
    <x v="1"/>
  </r>
  <r>
    <s v="MGCNM"/>
    <s v="M2023_MGCNM_01"/>
    <x v="3"/>
    <s v="SIM"/>
    <x v="0"/>
    <x v="3"/>
    <x v="61"/>
    <x v="107"/>
    <s v="NA"/>
    <s v="NA"/>
    <s v="MGTRO-MGCNM-MGTRO"/>
    <s v="3 - HL5G"/>
    <x v="7"/>
    <s v="MGTRO"/>
    <s v="Ativo"/>
    <s v="CONTAGEM"/>
    <x v="1"/>
    <s v="ATIVO COM  PROTEÇÃO TOPOLOGIA ESTRUT - CFO + ROLLOUT"/>
    <m/>
    <s v="NÃO"/>
    <s v="ATIVO"/>
    <s v="REDE OK"/>
    <d v="1899-12-30T00:00:00"/>
    <x v="10"/>
    <s v="-"/>
    <s v="W0"/>
    <n v="2024"/>
    <n v="510074"/>
    <s v="Aprovado HQ"/>
    <s v="ATIVO"/>
    <m/>
    <m/>
    <m/>
    <m/>
    <m/>
    <m/>
    <s v="N/A"/>
    <x v="2"/>
    <x v="2"/>
    <s v="-"/>
    <m/>
    <x v="1"/>
  </r>
  <r>
    <s v="MGIIE"/>
    <s v="M2024EST_MGIIE_01"/>
    <x v="3"/>
    <s v="SIM"/>
    <x v="0"/>
    <x v="3"/>
    <x v="6"/>
    <x v="5"/>
    <s v="NÃO"/>
    <s v="PENDENTE"/>
    <s v="3 Vias - BHF"/>
    <s v="1 - HL4"/>
    <x v="19"/>
    <s v="-"/>
    <s v="Ativo"/>
    <s v="IBIRITÉ"/>
    <x v="1"/>
    <s v="ATIVO COM  PROTEÇÃO TOPOLOGIA ESTRUT - CFO + ROLLOUT"/>
    <m/>
    <s v="NÃO"/>
    <s v="ATIVO"/>
    <s v="REDE OK"/>
    <d v="1899-12-30T00:00:00"/>
    <x v="10"/>
    <s v="-"/>
    <s v="W0"/>
    <n v="2024"/>
    <s v="CHECAR ID"/>
    <s v="Empreiteira"/>
    <s v="ATIVO"/>
    <m/>
    <m/>
    <m/>
    <m/>
    <m/>
    <m/>
    <s v="N/A"/>
    <x v="2"/>
    <x v="2"/>
    <s v="-"/>
    <m/>
    <x v="1"/>
  </r>
  <r>
    <s v="MGCNO"/>
    <s v="M2023EST_MGCNO_01"/>
    <x v="3"/>
    <s v="SIM"/>
    <x v="0"/>
    <x v="3"/>
    <x v="11"/>
    <x v="114"/>
    <s v="NÃO"/>
    <s v="PENDENTE"/>
    <s v="MGJCT-MGCNO-MGJCT / MGJCT-MGCNO"/>
    <s v="2 - HL5D"/>
    <x v="5"/>
    <s v="-"/>
    <s v="Ativo"/>
    <s v="BELO HORIZONTE"/>
    <x v="1"/>
    <s v="REDE OK"/>
    <m/>
    <s v="SIM"/>
    <s v="ATIVO"/>
    <s v="REDE OK"/>
    <d v="1899-12-30T00:00:00"/>
    <x v="4"/>
    <s v="-"/>
    <s v="W0"/>
    <n v="2024"/>
    <n v="508048"/>
    <s v="Empreiteira"/>
    <s v="ATIVO"/>
    <m/>
    <m/>
    <m/>
    <m/>
    <m/>
    <m/>
    <s v="N/A"/>
    <x v="2"/>
    <x v="2"/>
    <s v="-"/>
    <m/>
    <x v="1"/>
  </r>
  <r>
    <s v="MGCNP"/>
    <s v="M2023EST_MGCNP_01"/>
    <x v="3"/>
    <s v="SIM"/>
    <x v="0"/>
    <x v="3"/>
    <x v="123"/>
    <x v="11"/>
    <s v="NÃO"/>
    <s v="PENDENTE"/>
    <s v="MGESL-MGCNP-MGESL / MGESL-MGCNP"/>
    <s v="2 - HL5D"/>
    <x v="16"/>
    <s v="-"/>
    <s v="Ativo"/>
    <s v="BELO HORIZONTE"/>
    <x v="1"/>
    <s v="REDE ENTREGUE COM  PROTEÇÃO TOPOLOGIA ESTRUT - CFO + ROLLOUT"/>
    <m/>
    <s v="SIM"/>
    <s v="ATIVO"/>
    <s v="REDE OK"/>
    <d v="1899-12-30T00:00:00"/>
    <x v="0"/>
    <s v="-"/>
    <s v="W0"/>
    <n v="2024"/>
    <n v="504179"/>
    <s v="Empreiteira"/>
    <s v="ATIVO"/>
    <m/>
    <m/>
    <m/>
    <m/>
    <m/>
    <m/>
    <s v="N/A"/>
    <x v="2"/>
    <x v="2"/>
    <s v="-"/>
    <m/>
    <x v="1"/>
  </r>
  <r>
    <s v="MGCNR"/>
    <s v="M2023EST_MGCNR_01"/>
    <x v="3"/>
    <s v="SIM"/>
    <x v="0"/>
    <x v="3"/>
    <x v="67"/>
    <x v="103"/>
    <s v="NA"/>
    <s v="NA"/>
    <s v="MGG37-MGCNR-MGBJP-MGG37"/>
    <s v="3 - HL5G"/>
    <x v="7"/>
    <s v="MGG37"/>
    <s v="Ativo"/>
    <s v="CONTAGEM"/>
    <x v="1"/>
    <s v="REDE ENTREGUE CONFORME TOPOLOGIA ESTRUTURANTE"/>
    <m/>
    <s v="NÃO"/>
    <s v="ATIVO"/>
    <s v="REDE OK"/>
    <d v="1899-12-30T00:00:00"/>
    <x v="0"/>
    <s v="-"/>
    <s v="W0"/>
    <n v="2024"/>
    <n v="517421"/>
    <s v="Aprovado HQ"/>
    <s v="ATIVO"/>
    <m/>
    <m/>
    <m/>
    <m/>
    <m/>
    <m/>
    <s v="N/A"/>
    <x v="3"/>
    <x v="3"/>
    <s v="PENDENTE REVISAO DE PROJETO"/>
    <s v="REDE ENTREGUE, VALIDAÇÃO E-MAIL TELEMONT 15/10"/>
    <x v="1"/>
  </r>
  <r>
    <s v="MGCEA"/>
    <s v="M2024EST_MGCEA_01"/>
    <x v="0"/>
    <s v="SIM"/>
    <x v="0"/>
    <x v="0"/>
    <x v="42"/>
    <x v="54"/>
    <s v="NA"/>
    <s v="NA"/>
    <s v="MGPNP-MGCEA- (FLAT) -MGPNP"/>
    <s v="3 - HL5G"/>
    <x v="12"/>
    <s v="MGPNP"/>
    <s v="Ativo"/>
    <s v="BELO HORIZONTE"/>
    <x v="1"/>
    <s v="ATIVO COM  PROTEÇÃO TOPOLOGIA ESTRUT - LANÇAMENTO"/>
    <s v="Não construído trecho CEA&lt;&gt;CEB - dentro do Ceasa || ATIVO: MGPNP-MGCEA-MGPNP - PROTEÇÃO NÃO CONSTRUÍDA DENTRO DO CEASA DEVIDO PENDÊNCIA INFRA"/>
    <s v="SIM"/>
    <s v="ATIVO"/>
    <s v="REDE OK"/>
    <s v="ATIVO"/>
    <x v="0"/>
    <s v="-"/>
    <s v="-"/>
    <n v="2024"/>
    <n v="577908"/>
    <s v="Empreiteira"/>
    <s v="ATIVO"/>
    <s v="X"/>
    <m/>
    <m/>
    <s v="VALIDAR CAMPO RODRIGO/RÔMULO"/>
    <m/>
    <m/>
    <s v="N/A"/>
    <x v="2"/>
    <x v="2"/>
    <s v="-"/>
    <m/>
    <x v="1"/>
  </r>
  <r>
    <s v="MGCOL"/>
    <s v="M2024EST_MGCOL_01"/>
    <x v="3"/>
    <s v="SIM"/>
    <x v="0"/>
    <x v="3"/>
    <x v="9"/>
    <x v="42"/>
    <s v="NA"/>
    <s v="NA"/>
    <s v="MGTRO-MGCOL-MGTRO"/>
    <s v="3 - HL5G"/>
    <x v="7"/>
    <s v="MGTRO"/>
    <s v="Ativo"/>
    <s v="CONTAGEM"/>
    <x v="1"/>
    <s v="REDE ENTREGUE CONFORME TOPOLOGIA ESTRUTURANTE"/>
    <m/>
    <s v="NÃO"/>
    <s v="ATIVO"/>
    <s v="REDE OK"/>
    <d v="1899-12-30T00:00:00"/>
    <x v="0"/>
    <s v="-"/>
    <s v="W0"/>
    <n v="2024"/>
    <n v="517436"/>
    <s v="Regional"/>
    <s v="ATIVO"/>
    <m/>
    <m/>
    <m/>
    <m/>
    <m/>
    <m/>
    <s v="N/A"/>
    <x v="6"/>
    <x v="25"/>
    <s v="-"/>
    <s v="REDE ENTREGUE, VALIDAÇÃO E-MAIL TELEMONT 15/10"/>
    <x v="1"/>
  </r>
  <r>
    <s v="MGCOR"/>
    <s v="M2023EST_MGCOR_01"/>
    <x v="3"/>
    <s v="SIM"/>
    <x v="0"/>
    <x v="3"/>
    <x v="124"/>
    <x v="115"/>
    <s v="NA"/>
    <s v="NA"/>
    <s v="MGBMR-MGBJL-MGCOR-MGBMR"/>
    <s v="3 - HL5G"/>
    <x v="19"/>
    <s v="MGBMR"/>
    <s v="Ativo"/>
    <s v="CONTAGEM"/>
    <x v="1"/>
    <s v="ATIVO COM  PROTEÇÃO TOPOLOGIA ESTRUT - CFO + ROLLOUT"/>
    <m/>
    <s v="NÃO"/>
    <s v="ATIVO"/>
    <s v="REDE OK"/>
    <d v="1899-12-30T00:00:00"/>
    <x v="10"/>
    <s v="-"/>
    <s v="W0"/>
    <n v="2024"/>
    <s v="MOIN"/>
    <s v="NA"/>
    <s v="ATIVO"/>
    <m/>
    <m/>
    <m/>
    <m/>
    <m/>
    <m/>
    <s v="N/A"/>
    <x v="2"/>
    <x v="2"/>
    <s v="-"/>
    <m/>
    <x v="1"/>
  </r>
  <r>
    <s v="MGCEB"/>
    <s v="M2024EST_MGCEB_01"/>
    <x v="0"/>
    <s v="SIM"/>
    <x v="0"/>
    <x v="0"/>
    <x v="42"/>
    <x v="68"/>
    <s v="NA"/>
    <s v="NA"/>
    <s v="MGPNP-MGCEA-MGCEB-MGPNP"/>
    <s v="3 - HL5G"/>
    <x v="12"/>
    <s v="MGPNP"/>
    <s v="Ativo"/>
    <s v="BELO HORIZONTE"/>
    <x v="1"/>
    <s v="ATIVO COM  PROTEÇÃO TOPOLOGIA ESTRUT - LANÇAMENTO"/>
    <s v="Não construído trecho CEA&lt;&gt;CEB - dentro do Ceasa || ATIVO: MGPNP-MGCEB-MGPNP - PROTEÇÃO NÃO CONSTRUÍDA DENTRO DO CEASA DEVIDO PENDÊNCIA INFRA"/>
    <s v="SIM"/>
    <s v="ATIVO"/>
    <s v="REDE OK"/>
    <s v="ATIVO"/>
    <x v="0"/>
    <s v="-"/>
    <s v="-"/>
    <n v="2024"/>
    <n v="577908"/>
    <s v="Empreiteira"/>
    <s v="ATIVO"/>
    <s v="X"/>
    <m/>
    <m/>
    <s v="VALIDAR CAMPO RODRIGO/RÔMULO"/>
    <m/>
    <m/>
    <s v="N/A"/>
    <x v="2"/>
    <x v="2"/>
    <s v="-"/>
    <m/>
    <x v="1"/>
  </r>
  <r>
    <s v="MGCPA"/>
    <s v="M2023EST_MGCPA_01"/>
    <x v="3"/>
    <s v="SIM"/>
    <x v="0"/>
    <x v="3"/>
    <x v="87"/>
    <x v="116"/>
    <s v="NA"/>
    <s v="NA"/>
    <s v="MGCBR-MGCNK-MGCPA-MGCBR"/>
    <s v="3 - HL5G"/>
    <x v="16"/>
    <s v="MGCBR"/>
    <s v="Ativo"/>
    <s v="CONTAGEM"/>
    <x v="1"/>
    <s v="ATIVO COM  PROTEÇÃO TOPOLOGIA ESTRUT - CFO + ROLLOUT"/>
    <m/>
    <s v="SIM"/>
    <s v="ATIVO"/>
    <s v="REDE OK"/>
    <d v="1899-12-30T00:00:00"/>
    <x v="8"/>
    <s v="-"/>
    <s v="W0"/>
    <n v="2024"/>
    <n v="481260"/>
    <s v="Aprovado HQ"/>
    <s v="ATIVO"/>
    <m/>
    <m/>
    <m/>
    <m/>
    <m/>
    <m/>
    <s v="N/A"/>
    <x v="2"/>
    <x v="2"/>
    <s v="-"/>
    <m/>
    <x v="1"/>
  </r>
  <r>
    <s v="MGCPD"/>
    <s v="M2024EST_MGCPD_01"/>
    <x v="3"/>
    <s v="SIM"/>
    <x v="0"/>
    <x v="3"/>
    <x v="21"/>
    <x v="96"/>
    <s v="NA"/>
    <s v="NA"/>
    <s v="MGSAG-MGCPD-MGSAG"/>
    <s v="3 - HL5G"/>
    <x v="3"/>
    <s v="MGSAG"/>
    <s v="Ativo"/>
    <s v="BELO HORIZONTE"/>
    <x v="1"/>
    <s v="REDE ENTREGUE CONFORME TOPOLOGIA ESTRUTURANTE"/>
    <m/>
    <s v="NÃO"/>
    <s v="ATIVO"/>
    <s v="REDE OK"/>
    <d v="1899-12-30T00:00:00"/>
    <x v="0"/>
    <s v="-"/>
    <s v="W0"/>
    <n v="2024"/>
    <n v="512369"/>
    <s v="Aprovado HQ"/>
    <s v="ATIVO"/>
    <m/>
    <m/>
    <m/>
    <m/>
    <m/>
    <m/>
    <s v="N/A"/>
    <x v="2"/>
    <x v="2"/>
    <s v="-"/>
    <m/>
    <x v="1"/>
  </r>
  <r>
    <s v="MGCPR"/>
    <s v="M2024EST_MGCPR_01"/>
    <x v="3"/>
    <s v="SIM"/>
    <x v="0"/>
    <x v="3"/>
    <x v="72"/>
    <x v="60"/>
    <s v="NA"/>
    <s v="NA"/>
    <s v="MGRPM-MGCPR-MGCDN-MGBLP-MGRPM"/>
    <s v="3 - HL5G"/>
    <x v="3"/>
    <s v="MGRPM"/>
    <s v="Ativo"/>
    <s v="BELO HORIZONTE"/>
    <x v="1"/>
    <s v="ATIVO COM  PROTEÇÃO TOPOLOGIA ESTRUT - LANÇAMENTO"/>
    <m/>
    <s v="NÃO"/>
    <s v="ATIVO"/>
    <s v="REDE OK"/>
    <d v="1899-12-30T00:00:00"/>
    <x v="0"/>
    <s v="-"/>
    <s v="W0"/>
    <n v="2024"/>
    <n v="486545"/>
    <s v="MAO OBRA A DISPOSICAO"/>
    <s v="ATIVO"/>
    <m/>
    <m/>
    <m/>
    <m/>
    <m/>
    <m/>
    <s v="N/A"/>
    <x v="2"/>
    <x v="2"/>
    <s v="-"/>
    <m/>
    <x v="1"/>
  </r>
  <r>
    <s v="MGCPS"/>
    <s v="M2023EST_MGCPS_01"/>
    <x v="3"/>
    <s v="SIM"/>
    <x v="0"/>
    <x v="3"/>
    <x v="50"/>
    <x v="89"/>
    <s v="NA"/>
    <s v="NA"/>
    <s v="MGG37-MGCPS-MGG37"/>
    <s v="3 - HL5G"/>
    <x v="7"/>
    <s v="MGG37"/>
    <s v="Ativo"/>
    <s v="CONTAGEM"/>
    <x v="1"/>
    <s v="REDE ENTREGUE CONFORME TOPOLOGIA ESTRUTURANTE"/>
    <m/>
    <s v="NÃO"/>
    <s v="ATIVO"/>
    <s v="REDE OK"/>
    <d v="1899-12-30T00:00:00"/>
    <x v="2"/>
    <s v="-"/>
    <s v="W0"/>
    <n v="2024"/>
    <s v="NA"/>
    <s v="NA"/>
    <s v="ATIVO"/>
    <m/>
    <m/>
    <m/>
    <m/>
    <m/>
    <m/>
    <s v="N/A"/>
    <x v="2"/>
    <x v="2"/>
    <s v="-"/>
    <m/>
    <x v="1"/>
  </r>
  <r>
    <s v="MGBVD"/>
    <s v="M2023_MGBVD_01"/>
    <x v="3"/>
    <s v="SIM"/>
    <x v="0"/>
    <x v="3"/>
    <x v="10"/>
    <x v="65"/>
    <s v="NA"/>
    <s v="NA"/>
    <s v="MGASO-MGBVD-MGASO"/>
    <s v="3 - HL5G"/>
    <x v="4"/>
    <s v="MGASO"/>
    <s v="Ativo"/>
    <s v="BELO HORIZONTE"/>
    <x v="1"/>
    <s v="REDE ENTREGUE COM  PROTEÇÃO TOPOLOGIA ESTRUT - LANÇAMENTO "/>
    <s v="BVD SUBSTITUÍDO POR BQM"/>
    <s v="SIM"/>
    <s v="ATIVO"/>
    <s v="REDE OK"/>
    <d v="1899-12-30T00:00:00"/>
    <x v="3"/>
    <s v="-"/>
    <s v="W0"/>
    <n v="2024"/>
    <s v="NA"/>
    <s v="NA"/>
    <s v="ATIVO"/>
    <m/>
    <m/>
    <m/>
    <m/>
    <m/>
    <m/>
    <s v="N/A"/>
    <x v="2"/>
    <x v="2"/>
    <s v="-"/>
    <m/>
    <x v="1"/>
  </r>
  <r>
    <s v="MGCQN"/>
    <s v="M2023EST_MGCQN_01"/>
    <x v="3"/>
    <s v="SIM"/>
    <x v="0"/>
    <x v="3"/>
    <x v="97"/>
    <x v="55"/>
    <s v="NÃO"/>
    <s v="PENDENTE"/>
    <s v="MGSAG-MGCQN-MGSAG / MGSAG-MGCQN"/>
    <s v="2 - HL5D"/>
    <x v="3"/>
    <s v="-"/>
    <s v="Ativo"/>
    <s v="BELO HORIZONTE"/>
    <x v="1"/>
    <s v="REDE ENTREGUE CONFORME TOPOLOGIA ESTRUTURANTE"/>
    <m/>
    <s v="NÃO"/>
    <s v="ATIVO"/>
    <s v="REDE OK"/>
    <d v="1899-12-30T00:00:00"/>
    <x v="0"/>
    <s v="-"/>
    <s v="W0"/>
    <n v="2024"/>
    <n v="522444"/>
    <s v="Empreiteira"/>
    <s v="ATIVO"/>
    <m/>
    <m/>
    <m/>
    <m/>
    <m/>
    <m/>
    <s v="N/A"/>
    <x v="16"/>
    <x v="7"/>
    <s v="-"/>
    <s v="REDE ENTREGUE, VALIDAÇÃO E-MAIL TELEMONT 15/10"/>
    <x v="1"/>
  </r>
  <r>
    <s v="MGCRS"/>
    <s v="M2023EST_MGCRS_01"/>
    <x v="3"/>
    <s v="SIM"/>
    <x v="0"/>
    <x v="3"/>
    <x v="76"/>
    <x v="76"/>
    <s v="NÃO"/>
    <s v="PENDENTE"/>
    <s v="MGLUE-MGCRS-MGLUE / MGLUE-MGCRS"/>
    <s v="2 - HL5D"/>
    <x v="1"/>
    <s v="-"/>
    <s v="Ativo"/>
    <s v="BELO HORIZONTE"/>
    <x v="1"/>
    <s v="REDE ENTREGUE COM  PROTEÇÃO TOPOLOGIA ESTRUT - CFO + ROLLOUT"/>
    <s v="REDE OK 30/10"/>
    <s v="NÃO"/>
    <s v="ATIVO"/>
    <s v="REDE OK"/>
    <d v="1899-12-30T00:00:00"/>
    <x v="0"/>
    <s v="-"/>
    <s v="W0"/>
    <n v="2024"/>
    <n v="513672"/>
    <s v="Aprovado HQ"/>
    <s v="ATIVO"/>
    <m/>
    <m/>
    <m/>
    <m/>
    <m/>
    <m/>
    <s v="N/A"/>
    <x v="4"/>
    <x v="10"/>
    <s v="-"/>
    <m/>
    <x v="1"/>
  </r>
  <r>
    <s v="MGCOS"/>
    <s v="M2023_MGCOS_01"/>
    <x v="3"/>
    <s v="SIM"/>
    <x v="0"/>
    <x v="3"/>
    <x v="42"/>
    <x v="29"/>
    <s v="NA"/>
    <s v="NA"/>
    <s v="MGPNP-MGGCA-MGCOS-MGPNP"/>
    <s v="3 - HL5G"/>
    <x v="12"/>
    <s v="MGPNP"/>
    <s v="Ativo"/>
    <s v="BELO HORIZONTE"/>
    <x v="1"/>
    <s v="REDE COM  PROTEÇÃO TOPOLOGIA ESTRUT - LANÇAMENTO"/>
    <m/>
    <s v="SIM"/>
    <s v="ATIVO"/>
    <s v="REDE OK"/>
    <d v="1899-12-30T00:00:00"/>
    <x v="11"/>
    <s v="-"/>
    <s v="W0"/>
    <n v="2024"/>
    <s v="MOIN"/>
    <s v="NA"/>
    <s v="ATIVO"/>
    <m/>
    <m/>
    <m/>
    <m/>
    <m/>
    <m/>
    <s v="N/A"/>
    <x v="2"/>
    <x v="2"/>
    <s v="-"/>
    <m/>
    <x v="1"/>
  </r>
  <r>
    <s v="MGKEN"/>
    <s v="M2024EST_MGKEN_01"/>
    <x v="3"/>
    <s v="SIM"/>
    <x v="0"/>
    <x v="3"/>
    <x v="48"/>
    <x v="40"/>
    <s v="NA"/>
    <s v="NA"/>
    <s v="MGSLU-MGSZA-MGKEN-MGSLD-MGSLU"/>
    <s v="3 - HL5G"/>
    <x v="14"/>
    <s v="MGSLU"/>
    <s v="Não Ativo"/>
    <s v="SANTA LUZIA"/>
    <x v="1"/>
    <s v="REDE ENTREGUE CONFORME TOPOLOGIA ESTRUTURANTE"/>
    <m/>
    <s v="NÃO"/>
    <s v="ATIVO"/>
    <s v="REDE OK"/>
    <d v="1899-12-30T00:00:00"/>
    <x v="0"/>
    <s v="-"/>
    <s v="W0"/>
    <n v="2024"/>
    <n v="506523"/>
    <s v="Aprovado HQ"/>
    <s v="ATIVO"/>
    <m/>
    <m/>
    <m/>
    <m/>
    <m/>
    <m/>
    <s v="N/A"/>
    <x v="2"/>
    <x v="20"/>
    <s v="-"/>
    <m/>
    <x v="1"/>
  </r>
  <r>
    <s v="MGCSZ"/>
    <s v="M2023_MGCSZ_01"/>
    <x v="3"/>
    <s v="SIM"/>
    <x v="0"/>
    <x v="3"/>
    <x v="29"/>
    <x v="117"/>
    <s v="NA"/>
    <s v="NA"/>
    <s v="MGCIC-MGCSZ-MGCIC"/>
    <s v="3 - HL5G"/>
    <x v="7"/>
    <s v="MGCIC"/>
    <s v="Ativo"/>
    <s v="CONTAGEM"/>
    <x v="1"/>
    <s v="ATIVO COM  PROTEÇÃO TOPOLOGIA ESTRUT - CFO + ROLLOUT"/>
    <m/>
    <s v="NÃO"/>
    <s v="ATIVO"/>
    <s v="REDE OK"/>
    <d v="1899-12-30T00:00:00"/>
    <x v="8"/>
    <s v="-"/>
    <s v="W0"/>
    <n v="2024"/>
    <n v="508086"/>
    <s v="Empreiteira"/>
    <s v="ATIVO"/>
    <m/>
    <m/>
    <m/>
    <m/>
    <m/>
    <m/>
    <s v="N/A"/>
    <x v="2"/>
    <x v="2"/>
    <s v="-"/>
    <m/>
    <x v="1"/>
  </r>
  <r>
    <s v="MGCTJ"/>
    <s v="M2024EST_MGCTJ_01"/>
    <x v="3"/>
    <s v="SIM"/>
    <x v="0"/>
    <x v="3"/>
    <x v="122"/>
    <x v="113"/>
    <s v="NA"/>
    <s v="NA"/>
    <s v="MGCIC-MGCTJ-MGCIC"/>
    <s v="3 - HL5G"/>
    <x v="7"/>
    <s v="MGCIC"/>
    <s v="Ativo"/>
    <s v="CONTAGEM"/>
    <x v="1"/>
    <s v="ATIVO COM  PROTEÇÃO TOPOLOGIA ESTRUT - CFO + ROLLOUT"/>
    <m/>
    <s v="NÃO"/>
    <s v="ATIVO"/>
    <s v="REDE OK"/>
    <d v="1899-12-30T00:00:00"/>
    <x v="2"/>
    <s v="-"/>
    <s v="W0"/>
    <n v="2024"/>
    <s v="NA"/>
    <s v="NA"/>
    <s v="ATIVO"/>
    <m/>
    <m/>
    <m/>
    <m/>
    <m/>
    <m/>
    <s v="N/A"/>
    <x v="2"/>
    <x v="2"/>
    <s v="-"/>
    <m/>
    <x v="1"/>
  </r>
  <r>
    <s v="MGCEG"/>
    <s v="M2024EST_MGCEG_01"/>
    <x v="3"/>
    <s v="SIM"/>
    <x v="0"/>
    <x v="3"/>
    <x v="18"/>
    <x v="15"/>
    <s v="NA"/>
    <s v="NA"/>
    <s v="MGBHF-MGAFG-MGCEG-MGBHF"/>
    <s v="3 - HL5G"/>
    <x v="4"/>
    <s v="MGBHF"/>
    <s v="Ativo"/>
    <s v="BELO HORIZONTE"/>
    <x v="1"/>
    <s v="REDE ENTREGUE COM  PROTEÇÃO TOPOLOGIA ESTRUT - LANÇAMENTO "/>
    <m/>
    <s v="SIM"/>
    <s v="ATIVO"/>
    <s v="REDE OK"/>
    <d v="1899-12-30T00:00:00"/>
    <x v="3"/>
    <s v="-"/>
    <s v="W0"/>
    <n v="2024"/>
    <s v="NA"/>
    <s v="NA"/>
    <s v="ATIVO"/>
    <m/>
    <m/>
    <m/>
    <m/>
    <m/>
    <m/>
    <s v="N/A"/>
    <x v="2"/>
    <x v="2"/>
    <s v="-"/>
    <m/>
    <x v="1"/>
  </r>
  <r>
    <s v="MGCUH"/>
    <s v="M2024_MGCUH_01"/>
    <x v="3"/>
    <s v="SIM"/>
    <x v="0"/>
    <x v="3"/>
    <x v="87"/>
    <x v="18"/>
    <s v="NA"/>
    <s v="NA"/>
    <s v="MGCBR-MGCXG-MGCUH-MGCBR"/>
    <s v="3 - HL5G"/>
    <x v="16"/>
    <s v="MGCBR"/>
    <s v="Ativo"/>
    <s v="CONTAGEM"/>
    <x v="1"/>
    <s v="ATIVO COM  PROTEÇÃO TOPOLOGIA ESTRUT - CFO + ROLLOUT"/>
    <m/>
    <s v="SIM"/>
    <s v="ATIVO"/>
    <s v="REDE OK"/>
    <d v="1899-12-30T00:00:00"/>
    <x v="8"/>
    <s v="-"/>
    <s v="W0"/>
    <n v="2024"/>
    <n v="481261"/>
    <s v="Aprovado HQ"/>
    <s v="ATIVO"/>
    <m/>
    <m/>
    <m/>
    <m/>
    <m/>
    <m/>
    <s v="N/A"/>
    <x v="2"/>
    <x v="2"/>
    <s v="-"/>
    <m/>
    <x v="1"/>
  </r>
  <r>
    <s v="MGCUI"/>
    <s v="M2023_MGCUI_01"/>
    <x v="3"/>
    <s v="SIM"/>
    <x v="0"/>
    <x v="3"/>
    <x v="125"/>
    <x v="83"/>
    <s v="NA"/>
    <s v="NA"/>
    <s v="MGCII-MGTRP-MGCUI-MGCII"/>
    <s v="3 - HL5G"/>
    <x v="18"/>
    <s v="MGCII"/>
    <s v="Ativo"/>
    <s v="BETIM"/>
    <x v="1"/>
    <s v="ATIVO COM  PROTEÇÃO TOPOLOGIA ESTRUT - CFO + ROLLOUT"/>
    <m/>
    <s v="NÃO"/>
    <s v="ATIVO"/>
    <s v="REDE OK"/>
    <d v="1899-12-30T00:00:00"/>
    <x v="10"/>
    <s v="-"/>
    <s v="W0"/>
    <n v="2024"/>
    <n v="481266"/>
    <s v="Aprovado HQ"/>
    <s v="ATIVO"/>
    <m/>
    <m/>
    <m/>
    <m/>
    <m/>
    <m/>
    <s v="N/A"/>
    <x v="2"/>
    <x v="2"/>
    <s v="-"/>
    <m/>
    <x v="1"/>
  </r>
  <r>
    <s v="MGCUR"/>
    <s v="M2024EST_MGCUR_01"/>
    <x v="3"/>
    <s v="SIM"/>
    <x v="0"/>
    <x v="3"/>
    <x v="51"/>
    <x v="83"/>
    <s v="NA"/>
    <s v="NA"/>
    <s v="MGG37-MGCUR-MGG37"/>
    <s v="3 - HL5G"/>
    <x v="7"/>
    <s v="MGG37"/>
    <s v="Ativo"/>
    <s v="CONTAGEM"/>
    <x v="1"/>
    <s v="REDE ENTREGUE CONFORME TOPOLOGIA ESTRUTURANTE"/>
    <m/>
    <s v="NÃO"/>
    <s v="ATIVO"/>
    <s v="REDE OK"/>
    <d v="1899-12-30T00:00:00"/>
    <x v="2"/>
    <s v="-"/>
    <s v="W0"/>
    <n v="2024"/>
    <s v="NA"/>
    <s v="NA"/>
    <s v="ATIVO"/>
    <m/>
    <m/>
    <m/>
    <m/>
    <m/>
    <m/>
    <s v="N/A"/>
    <x v="2"/>
    <x v="2"/>
    <s v="-"/>
    <m/>
    <x v="1"/>
  </r>
  <r>
    <s v="MGI04"/>
    <s v="M2024EST_MGI04_01"/>
    <x v="3"/>
    <s v="SIM"/>
    <x v="0"/>
    <x v="3"/>
    <x v="3"/>
    <x v="1"/>
    <s v="NA"/>
    <s v="NA"/>
    <s v="MGI04-MGI04-MGI04"/>
    <s v="HL5D (500K)"/>
    <x v="23"/>
    <s v="-"/>
    <s v="Ativo"/>
    <s v="JUIZ DE FORA"/>
    <x v="6"/>
    <s v="COLOCALIZADO"/>
    <m/>
    <s v="NÃO"/>
    <s v="ATIVO"/>
    <s v="REDE OK"/>
    <d v="1899-12-30T00:00:00"/>
    <x v="9"/>
    <s v="-"/>
    <s v="W0"/>
    <n v="2024"/>
    <s v="NA"/>
    <s v="NA"/>
    <s v="ATIVO"/>
    <m/>
    <m/>
    <m/>
    <e v="#REF!"/>
    <m/>
    <m/>
    <s v="N/A"/>
    <x v="2"/>
    <x v="2"/>
    <s v="-"/>
    <m/>
    <x v="1"/>
  </r>
  <r>
    <s v="MGCVA"/>
    <s v="M2024EST_MGCVA_01"/>
    <x v="3"/>
    <s v="SIM"/>
    <x v="0"/>
    <x v="3"/>
    <x v="35"/>
    <x v="30"/>
    <s v="NA"/>
    <s v="NA"/>
    <s v="MGBPC-MGCVA-MGBPC"/>
    <s v="3 - HL5G"/>
    <x v="21"/>
    <s v="MGBPC"/>
    <s v="Ativo"/>
    <s v="BELO HORIZONTE"/>
    <x v="1"/>
    <s v="ATIVO COM  PROTEÇÃO TOPOLOGIA ESTRUT (WSP)"/>
    <m/>
    <s v="SIM"/>
    <s v="ATIVO"/>
    <s v="REDE OK"/>
    <d v="1899-12-30T00:00:00"/>
    <x v="2"/>
    <s v="-"/>
    <s v="W0"/>
    <n v="2024"/>
    <s v="MOIN"/>
    <s v="NA"/>
    <s v="ATIVO"/>
    <m/>
    <m/>
    <m/>
    <m/>
    <m/>
    <m/>
    <s v="N/A"/>
    <x v="2"/>
    <x v="2"/>
    <s v="-"/>
    <m/>
    <x v="1"/>
  </r>
  <r>
    <s v="MGCVU"/>
    <s v="M2023_MGCVU_01"/>
    <x v="3"/>
    <s v="SIM"/>
    <x v="0"/>
    <x v="3"/>
    <x v="115"/>
    <x v="105"/>
    <s v="NA"/>
    <s v="NA"/>
    <s v="MGG37-MGCVU-MGG37"/>
    <s v="3 - HL5G"/>
    <x v="7"/>
    <s v="MGG37"/>
    <s v="Ativo"/>
    <s v="CONTAGEM"/>
    <x v="1"/>
    <s v="ATIVO COM  PROTEÇÃO TOPOLOGIA ESTRUT - CFO + ROLLOUT"/>
    <m/>
    <s v="NÃO"/>
    <s v="ATIVO"/>
    <s v="REDE OK"/>
    <d v="1899-12-30T00:00:00"/>
    <x v="2"/>
    <s v="-"/>
    <s v="W0"/>
    <n v="2024"/>
    <s v="NA"/>
    <s v="NA"/>
    <s v="ATIVO"/>
    <m/>
    <m/>
    <m/>
    <m/>
    <m/>
    <m/>
    <s v="N/A"/>
    <x v="2"/>
    <x v="2"/>
    <s v="-"/>
    <m/>
    <x v="1"/>
  </r>
  <r>
    <s v="MGCXG"/>
    <s v="M2023_MGCXG_01"/>
    <x v="3"/>
    <s v="SIM"/>
    <x v="0"/>
    <x v="3"/>
    <x v="87"/>
    <x v="18"/>
    <s v="NA"/>
    <s v="NA"/>
    <s v="MGCBR-MGCXG-MGCUH-MGCBR"/>
    <s v="3 - HL5G"/>
    <x v="16"/>
    <s v="MGCBR"/>
    <s v="Ativo"/>
    <s v="CONTAGEM"/>
    <x v="1"/>
    <s v="ATIVO COM  PROTEÇÃO TOPOLOGIA ESTRUT - CFO + ROLLOUT"/>
    <m/>
    <s v="SIM"/>
    <s v="ATIVO"/>
    <s v="REDE OK"/>
    <d v="1899-12-30T00:00:00"/>
    <x v="8"/>
    <s v="-"/>
    <s v="W0"/>
    <n v="2024"/>
    <n v="481261"/>
    <s v="Aprovado HQ"/>
    <s v="ATIVO"/>
    <m/>
    <m/>
    <m/>
    <m/>
    <m/>
    <m/>
    <s v="N/A"/>
    <x v="2"/>
    <x v="2"/>
    <s v="-"/>
    <m/>
    <x v="1"/>
  </r>
  <r>
    <s v="MGCXU"/>
    <s v="M2023EST_MGCXU_01"/>
    <x v="3"/>
    <s v="SIM"/>
    <x v="0"/>
    <x v="3"/>
    <x v="4"/>
    <x v="3"/>
    <s v="NÃO"/>
    <s v="PENDENTE"/>
    <s v="MGLUE-MGCXU-MGLUE / MGLUE-MGCXU"/>
    <s v="2 - HL5D"/>
    <x v="1"/>
    <s v="-"/>
    <s v="Ativo"/>
    <s v="BELO HORIZONTE"/>
    <x v="1"/>
    <s v="REDE ENTREGUE CONFORME TOPOLOGIA ESTRUTURANTE"/>
    <m/>
    <s v="NÃO"/>
    <s v="ATIVO"/>
    <s v="REDE OK"/>
    <d v="1899-12-30T00:00:00"/>
    <x v="0"/>
    <s v="-"/>
    <s v="W0"/>
    <n v="2024"/>
    <n v="523195"/>
    <s v="Regional"/>
    <s v="ATIVO"/>
    <m/>
    <m/>
    <m/>
    <m/>
    <m/>
    <m/>
    <s v="N/A"/>
    <x v="4"/>
    <x v="13"/>
    <s v="PENDENTE ANALISE"/>
    <s v="REDE OK"/>
    <x v="1"/>
  </r>
  <r>
    <s v="MGCSS"/>
    <s v="M2023EST_MGCSS_01"/>
    <x v="0"/>
    <s v="FLAT"/>
    <x v="0"/>
    <x v="0"/>
    <x v="42"/>
    <x v="54"/>
    <s v="NA"/>
    <s v="NA"/>
    <s v="MGPNP-MGCSS-MGCCF-MGPNP"/>
    <s v="3 - HL5G"/>
    <x v="12"/>
    <s v="MGPNP"/>
    <s v="Ativo"/>
    <s v="BELO HORIZONTE"/>
    <x v="1"/>
    <s v="ATIVO COM  PROTEÇÃO TOPOLOGIA ESTRUT - LANÇAMENTO"/>
    <s v="Não construído trecho CSS &lt;&gt; CCF"/>
    <s v="SIM"/>
    <s v="ATIVO"/>
    <s v="REDE OK"/>
    <s v="ATIVO"/>
    <x v="0"/>
    <s v="-"/>
    <s v="-"/>
    <n v="2024"/>
    <n v="577909"/>
    <s v="Empreiteira"/>
    <s v="ATIVO"/>
    <s v="X"/>
    <m/>
    <m/>
    <s v="VALIDAR IMPLANTAÇÃO/ COSTRUÇÃO REDUNDÂNCIA BR"/>
    <m/>
    <m/>
    <s v="N/A"/>
    <x v="2"/>
    <x v="2"/>
    <s v="-"/>
    <m/>
    <x v="1"/>
  </r>
  <r>
    <s v="MGDBO"/>
    <s v="M2024EST_MGDBO_01"/>
    <x v="3"/>
    <s v="SIM"/>
    <x v="0"/>
    <x v="3"/>
    <x v="69"/>
    <x v="1"/>
    <s v="NA"/>
    <s v="NA"/>
    <s v="MGBCZ-MGDBO-MGBCZ"/>
    <s v="3 - HL5G"/>
    <x v="18"/>
    <s v="MGBCZ"/>
    <s v="Ativo"/>
    <s v="BETIM"/>
    <x v="1"/>
    <s v="REDE ENTREGUE COM  PROTEÇÃO TOPOLOGIA ESTRUT"/>
    <m/>
    <s v="NÃO"/>
    <s v="ATIVO"/>
    <s v="REDE OK"/>
    <d v="1899-12-30T00:00:00"/>
    <x v="0"/>
    <s v="-"/>
    <s v="W0"/>
    <n v="2024"/>
    <n v="512251"/>
    <s v="Aprovado HQ"/>
    <s v="ATIVO"/>
    <m/>
    <m/>
    <m/>
    <m/>
    <m/>
    <m/>
    <s v="N/A"/>
    <x v="5"/>
    <x v="14"/>
    <s v="ALTO CUSTO"/>
    <s v="NECESSARIO CONSTRUÇÃO DE MND PARA ATRAVESSAR A RODOVIA BR-381"/>
    <x v="1"/>
  </r>
  <r>
    <s v="MGDOS"/>
    <s v="M2024EST_MGDOS_01"/>
    <x v="3"/>
    <s v="SIM"/>
    <x v="0"/>
    <x v="3"/>
    <x v="87"/>
    <x v="118"/>
    <s v="NA"/>
    <s v="NA"/>
    <s v="MGVSO-MGDOS-MGVSO"/>
    <s v="3 - HL5G"/>
    <x v="22"/>
    <s v="MGVSO"/>
    <s v="Ativo"/>
    <s v="BELO HORIZONTE"/>
    <x v="1"/>
    <s v="REDE OK"/>
    <m/>
    <s v="NÃO"/>
    <s v="ATIVO"/>
    <s v="REDE OK"/>
    <d v="1899-12-30T00:00:00"/>
    <x v="10"/>
    <s v="-"/>
    <s v="W0"/>
    <n v="2024"/>
    <n v="504973"/>
    <s v="Aprovado HQ"/>
    <s v="ATIVO"/>
    <m/>
    <m/>
    <m/>
    <m/>
    <m/>
    <m/>
    <s v="N/A"/>
    <x v="2"/>
    <x v="2"/>
    <s v="-"/>
    <m/>
    <x v="1"/>
  </r>
  <r>
    <s v="MGDRY"/>
    <s v="M2023EST_MGDRY_01"/>
    <x v="3"/>
    <s v="SIM"/>
    <x v="0"/>
    <x v="3"/>
    <x v="87"/>
    <x v="20"/>
    <s v="NA"/>
    <s v="NA"/>
    <s v="MGBBJ-MGDRY-MGBBJ"/>
    <s v="3 - HL5G"/>
    <x v="5"/>
    <s v="MGBBJ"/>
    <s v="Ativo"/>
    <s v="BELO HORIZONTE"/>
    <x v="1"/>
    <s v="ATIVO COM  PROTEÇÃO TOPOLOGIA ESTRUT - LANÇAMENTO"/>
    <m/>
    <s v="SIM"/>
    <s v="ATIVO"/>
    <s v="REDE OK"/>
    <d v="1899-12-30T00:00:00"/>
    <x v="4"/>
    <s v="-"/>
    <s v="W0"/>
    <n v="2024"/>
    <n v="451939"/>
    <s v="Aprovado HQ"/>
    <s v="ATIVO"/>
    <m/>
    <m/>
    <m/>
    <m/>
    <m/>
    <m/>
    <s v="N/A"/>
    <x v="2"/>
    <x v="2"/>
    <s v="-"/>
    <m/>
    <x v="1"/>
  </r>
  <r>
    <s v="MGEAP"/>
    <s v="M2024EST_MGEAP_01"/>
    <x v="3"/>
    <s v="SIM"/>
    <x v="0"/>
    <x v="3"/>
    <x v="122"/>
    <x v="113"/>
    <s v="NA"/>
    <s v="NA"/>
    <s v="MGFEN-MGEAP-MGFEN"/>
    <s v="3 - HL5G"/>
    <x v="3"/>
    <s v="MGFEN"/>
    <s v="Ativo HL4 / Falta HL5D"/>
    <s v="BELO HORIZONTE"/>
    <x v="1"/>
    <s v="ATIVO COM  PROTEÇÃO TOPOLOGIA ESTRUT - CFO + ROLLOUT"/>
    <m/>
    <s v="NÃO"/>
    <s v="ATIVO"/>
    <s v="REDE OK"/>
    <d v="1899-12-30T00:00:00"/>
    <x v="0"/>
    <s v="-"/>
    <s v="W0"/>
    <n v="2024"/>
    <s v="MOIN"/>
    <s v="NA"/>
    <s v="ATIVO"/>
    <m/>
    <m/>
    <m/>
    <m/>
    <m/>
    <m/>
    <s v="N/A"/>
    <x v="2"/>
    <x v="2"/>
    <s v="-"/>
    <m/>
    <x v="1"/>
  </r>
  <r>
    <s v="MGUPB"/>
    <s v="M2024_MGUPB_01"/>
    <x v="3"/>
    <s v="SIM"/>
    <x v="0"/>
    <x v="3"/>
    <x v="65"/>
    <x v="38"/>
    <s v="NÃO"/>
    <s v="PENDENTE"/>
    <s v="MGUBR-MGUPB-MGUBR/MGUBR"/>
    <s v="HL5D (500K)"/>
    <x v="25"/>
    <s v="-"/>
    <s v="-"/>
    <s v="UBERLÂNDIA"/>
    <x v="4"/>
    <s v="REDE ENTREGUE CONFORME TOPOLOGIA ESTRUTURANTE"/>
    <m/>
    <s v="NÃO"/>
    <s v="ATIVO"/>
    <s v="REDE OK"/>
    <d v="1899-12-30T00:00:00"/>
    <x v="10"/>
    <s v="-"/>
    <s v="W0"/>
    <n v="2024"/>
    <n v="508189"/>
    <s v="Aprovado HQ"/>
    <s v="ATIVO"/>
    <m/>
    <m/>
    <m/>
    <s v="VALIDAR IMPLANTAÇÃO/ VALIDAR COSNTRUÇÃO 3ª VIA"/>
    <m/>
    <m/>
    <s v="N/A"/>
    <x v="2"/>
    <x v="2"/>
    <s v="-"/>
    <m/>
    <x v="1"/>
  </r>
  <r>
    <s v="MGEDM"/>
    <s v="M2023EST_MGEDM_01"/>
    <x v="3"/>
    <s v="SIM"/>
    <x v="0"/>
    <x v="3"/>
    <x v="8"/>
    <x v="20"/>
    <s v="NÃO"/>
    <s v="PENDENTE"/>
    <s v="MGBWE-MGEDM-MGBWE / MGBWE-MGEDM"/>
    <s v="2 - HL5D"/>
    <x v="15"/>
    <s v="-"/>
    <s v="Ativo"/>
    <s v="BELO HORIZONTE"/>
    <x v="1"/>
    <s v="ATIVO COM  PROTEÇÃO TOPOLOGIA ESTRUT - LANÇAMENTO"/>
    <m/>
    <s v="SIM"/>
    <s v="ATIVO"/>
    <s v="REDE OK"/>
    <d v="1899-12-30T00:00:00"/>
    <x v="0"/>
    <s v="-"/>
    <s v="W0"/>
    <n v="2024"/>
    <n v="508010"/>
    <s v="Regional"/>
    <s v="ATIVO"/>
    <m/>
    <m/>
    <m/>
    <m/>
    <m/>
    <m/>
    <s v="N/A"/>
    <x v="2"/>
    <x v="2"/>
    <s v="-"/>
    <m/>
    <x v="1"/>
  </r>
  <r>
    <s v="MGEGM"/>
    <s v="M2024EST_MGEGM_01"/>
    <x v="3"/>
    <s v="SIM"/>
    <x v="0"/>
    <x v="3"/>
    <x v="50"/>
    <x v="42"/>
    <s v="NA"/>
    <s v="NA"/>
    <s v="MGNGA-MGBEX-MGEGM-MGNGA"/>
    <s v="3 - HL5G"/>
    <x v="3"/>
    <s v="MGNGA"/>
    <s v="Ativo HL4 / Falta HL5D"/>
    <s v="BELO HORIZONTE"/>
    <x v="1"/>
    <s v="REDE ENTREGUE CONFORME TOPOLOGIA ESTRUTURANTE"/>
    <s v="REPARO CONCLUÍDO EM 08/10"/>
    <s v="NÃO"/>
    <s v="ATIVO"/>
    <s v="REDE OK"/>
    <d v="1899-12-30T00:00:00"/>
    <x v="0"/>
    <s v="-"/>
    <s v="W0"/>
    <n v="2024"/>
    <n v="512290"/>
    <s v="Aprovado HQ"/>
    <s v="ATIVO"/>
    <m/>
    <m/>
    <m/>
    <m/>
    <m/>
    <m/>
    <s v="N/A"/>
    <x v="4"/>
    <x v="10"/>
    <s v="-"/>
    <s v="REPARO TRATADO PELO TELEMONT"/>
    <x v="1"/>
  </r>
  <r>
    <s v="MGCPU"/>
    <s v="M2024EST_MGCPU_01"/>
    <x v="3"/>
    <s v="SIM"/>
    <x v="0"/>
    <x v="3"/>
    <x v="35"/>
    <x v="101"/>
    <s v="NA"/>
    <s v="NA"/>
    <s v="MGASO-MGCPU-MGASO"/>
    <s v="3 - HL5G"/>
    <x v="4"/>
    <s v="MGASO"/>
    <s v="Ativo"/>
    <s v="BELO HORIZONTE"/>
    <x v="1"/>
    <s v="REDE ENTREGUE COM  PROTEÇÃO TOPOLOGIA ESTRUT - LANÇAMENTO "/>
    <m/>
    <s v="SIM"/>
    <s v="ATIVO"/>
    <s v="REDE OK"/>
    <d v="1899-12-30T00:00:00"/>
    <x v="3"/>
    <s v="-"/>
    <s v="W0"/>
    <n v="2024"/>
    <s v="NA"/>
    <s v="NA"/>
    <s v="ATIVO"/>
    <m/>
    <m/>
    <m/>
    <m/>
    <m/>
    <m/>
    <s v="N/A"/>
    <x v="2"/>
    <x v="2"/>
    <s v="-"/>
    <m/>
    <x v="1"/>
  </r>
  <r>
    <s v="MGENG"/>
    <s v="M2024EST_MGENG_01"/>
    <x v="3"/>
    <s v="SIM"/>
    <x v="0"/>
    <x v="3"/>
    <x v="76"/>
    <x v="65"/>
    <s v="NA"/>
    <s v="NA"/>
    <s v="MGCRS-MGENG-MGBNB-MGCRS"/>
    <s v="3 - HL5G"/>
    <x v="1"/>
    <s v="MGCRS"/>
    <s v="Ativo HL4 / Falta HL5D"/>
    <s v="BELO HORIZONTE"/>
    <x v="1"/>
    <s v="ATIVO COM  PROTEÇÃO TOPOLOGIA ESTRUT - CFO + ROLLOUT"/>
    <m/>
    <s v="NÃO"/>
    <s v="ATIVO"/>
    <s v="REDE OK"/>
    <d v="1899-12-30T00:00:00"/>
    <x v="11"/>
    <s v="-"/>
    <s v="W0"/>
    <n v="2024"/>
    <n v="486475"/>
    <s v="Aprovado HQ"/>
    <s v="ATIVO"/>
    <m/>
    <m/>
    <m/>
    <m/>
    <m/>
    <m/>
    <s v="N/A"/>
    <x v="2"/>
    <x v="2"/>
    <s v="-"/>
    <m/>
    <x v="1"/>
  </r>
  <r>
    <s v="MGEPB"/>
    <s v="M2024_MGEPB_01"/>
    <x v="3"/>
    <s v="SIM"/>
    <x v="0"/>
    <x v="3"/>
    <x v="75"/>
    <x v="119"/>
    <s v="NA"/>
    <s v="NA"/>
    <s v="MGBPC-MGBRT-MGPGE-MGEPB-MGBPC"/>
    <s v="3 - HL5G"/>
    <x v="21"/>
    <s v="MGBPC"/>
    <s v="Ativo"/>
    <s v="BELO HORIZONTE"/>
    <x v="1"/>
    <s v="SITE ESTÁ ATIVO (SEGUIR COM BAIXA)"/>
    <s v="Aguardando confirmação se o site é da vivo"/>
    <s v="SIM"/>
    <s v="ATIVO"/>
    <s v="REDE OK"/>
    <d v="1899-12-30T00:00:00"/>
    <x v="2"/>
    <s v="-"/>
    <s v="W0"/>
    <n v="2024"/>
    <s v="NA"/>
    <s v="NA"/>
    <s v="ATIVO"/>
    <m/>
    <m/>
    <m/>
    <m/>
    <m/>
    <m/>
    <s v="N/A"/>
    <x v="3"/>
    <x v="3"/>
    <s v="EM AVALIAÇÃO DE ACEITE DE RF"/>
    <s v="PENDENTE SITE EPB MGBPC-MGBRT-MGPGE-(MGEPB)-MGBPC"/>
    <x v="1"/>
  </r>
  <r>
    <s v="MGEPP"/>
    <s v="M2024EST_MGEPP_01"/>
    <x v="3"/>
    <s v="SIM"/>
    <x v="0"/>
    <x v="3"/>
    <x v="52"/>
    <x v="59"/>
    <s v="NA"/>
    <s v="NA"/>
    <s v="MGBHP-MGEPP-MGTAA-MGBHP"/>
    <s v="3 - HL5G"/>
    <x v="17"/>
    <s v="MGBHP"/>
    <s v="Ativo HL4 / Ativo HL5D"/>
    <s v="BELO HORIZONTE"/>
    <x v="1"/>
    <s v="REDE ENTREGUE COM  PROTEÇÃO TOPOLOGIA ESTRUT - LANÇAMENTO "/>
    <s v="REPARO CONCLUÍDO EM 09/10"/>
    <s v="SIM"/>
    <s v="ATIVO"/>
    <s v="REDE OK"/>
    <d v="1899-12-30T00:00:00"/>
    <x v="11"/>
    <s v="-"/>
    <s v="W0"/>
    <n v="2024"/>
    <s v="NA"/>
    <s v="NA"/>
    <s v="ATIVO"/>
    <m/>
    <m/>
    <m/>
    <m/>
    <m/>
    <m/>
    <s v="N/A"/>
    <x v="4"/>
    <x v="15"/>
    <s v="-"/>
    <m/>
    <x v="1"/>
  </r>
  <r>
    <s v="MGDBM"/>
    <s v="M2023_MGDBM_01"/>
    <x v="3"/>
    <s v="SIM"/>
    <x v="0"/>
    <x v="3"/>
    <x v="126"/>
    <x v="20"/>
    <s v="NA"/>
    <s v="NA"/>
    <s v="MGBAM-MGDBM-MGBAM"/>
    <s v="3 - HL5G"/>
    <x v="12"/>
    <s v="MGBAM"/>
    <s v="Ativo"/>
    <s v="BELO HORIZONTE"/>
    <x v="1"/>
    <s v="ATIVO COM  PROTEÇÃO TOPOLOGIA ESTRUT - LANÇAMENTO"/>
    <m/>
    <s v="SIM"/>
    <s v="ATIVO"/>
    <s v="REDE OK"/>
    <d v="1899-12-30T00:00:00"/>
    <x v="11"/>
    <s v="-"/>
    <s v="W0"/>
    <n v="2024"/>
    <n v="478416"/>
    <s v="CANCELADO"/>
    <s v="ATIVO"/>
    <m/>
    <m/>
    <m/>
    <m/>
    <m/>
    <m/>
    <s v="N/A"/>
    <x v="2"/>
    <x v="2"/>
    <s v="-"/>
    <m/>
    <x v="1"/>
  </r>
  <r>
    <s v="MGUBR"/>
    <s v="MGUBR"/>
    <x v="3"/>
    <s v="SIM"/>
    <x v="0"/>
    <x v="3"/>
    <x v="3"/>
    <x v="1"/>
    <s v="SIM"/>
    <s v="REDE OK"/>
    <s v="MGUTP-MGUBR-MGUTP/MGUTP"/>
    <s v="HL5D (500K)"/>
    <x v="25"/>
    <s v="-"/>
    <s v="-"/>
    <s v="UBERLÂNDIA"/>
    <x v="4"/>
    <s v="COLOCALIZADO"/>
    <m/>
    <s v="NÃO"/>
    <s v="ATIVO"/>
    <s v="REDE OK"/>
    <d v="1899-12-30T00:00:00"/>
    <x v="9"/>
    <s v="-"/>
    <s v="W0"/>
    <n v="2024"/>
    <n v="510422"/>
    <s v="Aprovado HQ"/>
    <s v="ATIVO"/>
    <m/>
    <m/>
    <m/>
    <e v="#REF!"/>
    <m/>
    <m/>
    <s v="N/A"/>
    <x v="2"/>
    <x v="2"/>
    <s v="-"/>
    <m/>
    <x v="1"/>
  </r>
  <r>
    <s v="MGESC"/>
    <s v="M2023EST_MGESC_01"/>
    <x v="3"/>
    <s v="SIM"/>
    <x v="0"/>
    <x v="3"/>
    <x v="77"/>
    <x v="35"/>
    <s v="NA"/>
    <s v="NA"/>
    <s v="MGATR-MGESC-MGBNG-MGATR"/>
    <s v="3 - HL5G"/>
    <x v="3"/>
    <s v="MGATR"/>
    <s v="Ativo HL4 / Ativo HL5D"/>
    <s v="BELO HORIZONTE"/>
    <x v="1"/>
    <s v="REDE ENTREGUE COM  PROTEÇÃO TOPOLOGIA ESTRUT - CFO + ROLLOUT"/>
    <m/>
    <s v="NÃO"/>
    <s v="ATIVO"/>
    <s v="REDE OK"/>
    <d v="1899-12-30T00:00:00"/>
    <x v="0"/>
    <s v="-"/>
    <s v="W0"/>
    <n v="2024"/>
    <n v="486546"/>
    <s v="MAO OBRA A DISPOSICAO"/>
    <s v="ATIVO"/>
    <m/>
    <m/>
    <m/>
    <m/>
    <m/>
    <m/>
    <s v="N/A"/>
    <x v="2"/>
    <x v="2"/>
    <s v="-"/>
    <m/>
    <x v="1"/>
  </r>
  <r>
    <s v="MGESF"/>
    <s v="M2024EST_MGESF_01"/>
    <x v="3"/>
    <s v="SIM"/>
    <x v="0"/>
    <x v="3"/>
    <x v="85"/>
    <x v="96"/>
    <s v="NA"/>
    <s v="NA"/>
    <s v="MGBLO-MGPBA-MGESF-MGBLO"/>
    <s v="3 - HL5G"/>
    <x v="3"/>
    <s v="MGBLO"/>
    <s v="Ativo HL4 / Ativo HL5D"/>
    <s v="BELO HORIZONTE"/>
    <x v="1"/>
    <s v="REDE ENTREGUE CONFORME TOPOLOGIA ESTRUTURANTE"/>
    <m/>
    <s v="NÃO"/>
    <s v="ATIVO"/>
    <s v="REDE OK"/>
    <d v="1899-12-30T00:00:00"/>
    <x v="0"/>
    <s v="-"/>
    <s v="W0"/>
    <n v="2024"/>
    <n v="512305"/>
    <s v="Aprovado HQ"/>
    <s v="ATIVO"/>
    <m/>
    <m/>
    <m/>
    <m/>
    <m/>
    <m/>
    <s v="N/A"/>
    <x v="2"/>
    <x v="2"/>
    <s v="-"/>
    <m/>
    <x v="1"/>
  </r>
  <r>
    <s v="MGMSC"/>
    <s v="M2023EST_MGMSC_01"/>
    <x v="3"/>
    <s v="SIM"/>
    <x v="0"/>
    <x v="3"/>
    <x v="127"/>
    <x v="120"/>
    <s v="NA"/>
    <s v="NA"/>
    <s v="MGSCN-MGMSC-MGSCN"/>
    <s v="3 - HL5G"/>
    <x v="26"/>
    <s v="MGSCN"/>
    <s v="Ativo"/>
    <s v="SABARÁ"/>
    <x v="1"/>
    <s v="ATIVO COM  PROTEÇÃO TOPOLOGIA ESTRUT - CFO + ROLLOUT"/>
    <m/>
    <s v="NÃO"/>
    <s v="ATIVO"/>
    <s v="REDE OK"/>
    <d v="1899-12-30T00:00:00"/>
    <x v="0"/>
    <s v="-"/>
    <s v="W0"/>
    <n v="2024"/>
    <s v="MOIN"/>
    <s v="NA"/>
    <s v="ATIVO"/>
    <m/>
    <m/>
    <m/>
    <m/>
    <m/>
    <m/>
    <s v="N/A"/>
    <x v="2"/>
    <x v="2"/>
    <s v="-"/>
    <m/>
    <x v="1"/>
  </r>
  <r>
    <s v="MGESJ"/>
    <s v="M2024EST_MGESJ_01"/>
    <x v="3"/>
    <s v="SIM"/>
    <x v="0"/>
    <x v="3"/>
    <x v="3"/>
    <x v="1"/>
    <s v="NA"/>
    <s v="NA"/>
    <s v="MGFEN-MGESJ-MGFEN"/>
    <s v="3 - HL5G"/>
    <x v="3"/>
    <s v="MGFEN"/>
    <s v="Ativo HL4 / Falta HL5D"/>
    <s v="BELO HORIZONTE"/>
    <x v="1"/>
    <s v="ATIVO COM PROTEÇÃO TOPOLOGIA ESTRUT (VALIDAÇÃO ARTHUR 09/10)"/>
    <m/>
    <s v="NÃO"/>
    <s v="ATIVO"/>
    <s v="REDE OK"/>
    <d v="1899-12-30T00:00:00"/>
    <x v="2"/>
    <s v="-"/>
    <s v="W0"/>
    <n v="2024"/>
    <n v="512321"/>
    <s v="Empreiteira"/>
    <s v="ATIVO"/>
    <m/>
    <m/>
    <m/>
    <m/>
    <m/>
    <m/>
    <s v="N/A"/>
    <x v="2"/>
    <x v="2"/>
    <s v="-"/>
    <m/>
    <x v="1"/>
  </r>
  <r>
    <s v="MGESL"/>
    <s v="M2024EST_MGESL_01"/>
    <x v="3"/>
    <s v="SIM"/>
    <x v="0"/>
    <x v="3"/>
    <x v="108"/>
    <x v="100"/>
    <s v="NA"/>
    <s v="NA"/>
    <s v="2 Vias - LUE"/>
    <s v="1 - HL4"/>
    <x v="16"/>
    <s v="-"/>
    <s v="Ativo"/>
    <s v="BELO HORIZONTE"/>
    <x v="1"/>
    <s v="ATIVO COM  PROTEÇÃO TOPOLOGIA ESTRUT - CFO + ROLLOUT"/>
    <m/>
    <s v="SIM"/>
    <s v="ATIVO"/>
    <s v="REDE OK"/>
    <d v="1899-12-30T00:00:00"/>
    <x v="0"/>
    <s v="-"/>
    <s v="W0"/>
    <n v="2024"/>
    <s v="NA"/>
    <s v="NA"/>
    <s v="ATIVO"/>
    <m/>
    <m/>
    <m/>
    <m/>
    <m/>
    <m/>
    <s v="N/A"/>
    <x v="2"/>
    <x v="2"/>
    <s v="-"/>
    <m/>
    <x v="1"/>
  </r>
  <r>
    <s v="MGFAC"/>
    <s v="M2023EST_MGFAC_01"/>
    <x v="3"/>
    <s v="SIM"/>
    <x v="0"/>
    <x v="3"/>
    <x v="52"/>
    <x v="99"/>
    <s v="NA"/>
    <s v="NA"/>
    <s v="MGBSJ-MGTNL-MGFAC-MGBSJ"/>
    <s v="3 - HL5G"/>
    <x v="17"/>
    <s v="MGBSJ"/>
    <s v="Ativo HL4 / Falta HL5D"/>
    <s v="BELO HORIZONTE"/>
    <x v="1"/>
    <s v="ATIVO COM  PROTEÇÃO TOPOLOGIA ESTRUT - LANÇAMENTO"/>
    <m/>
    <s v="SIM"/>
    <s v="ATIVO"/>
    <s v="REDE OK"/>
    <d v="1899-12-30T00:00:00"/>
    <x v="11"/>
    <s v="-"/>
    <s v="W0"/>
    <n v="2024"/>
    <n v="458465"/>
    <s v="Aprovado HQ"/>
    <s v="ATIVO"/>
    <m/>
    <m/>
    <m/>
    <m/>
    <m/>
    <m/>
    <s v="N/A"/>
    <x v="2"/>
    <x v="2"/>
    <s v="-"/>
    <m/>
    <x v="1"/>
  </r>
  <r>
    <s v="MGESK"/>
    <s v="M2024EST_MGESK_01"/>
    <x v="3"/>
    <s v="SIM"/>
    <x v="0"/>
    <x v="3"/>
    <x v="92"/>
    <x v="38"/>
    <s v="NA"/>
    <s v="NA"/>
    <s v="MGRNS-MGESK-MGGEN-MGRNS"/>
    <s v="3 - HL5G"/>
    <x v="8"/>
    <s v="MGRNS"/>
    <s v="Não Ativo"/>
    <s v="ESMERALDAS"/>
    <x v="1"/>
    <s v="REDE ENTREGUE CONFORME TOPOLOGIA ESTRUTURANTE"/>
    <m/>
    <s v="NÃO"/>
    <s v="ATIVO"/>
    <s v="REDE OK"/>
    <d v="1899-12-30T00:00:00"/>
    <x v="0"/>
    <s v="-"/>
    <s v="W0"/>
    <n v="2024"/>
    <n v="513575"/>
    <s v="Aprovado HQ"/>
    <s v="ATIVO"/>
    <m/>
    <m/>
    <m/>
    <m/>
    <m/>
    <m/>
    <s v="N/A"/>
    <x v="2"/>
    <x v="2"/>
    <s v="-"/>
    <m/>
    <x v="1"/>
  </r>
  <r>
    <s v="MGFCU"/>
    <s v="M2024EST_MGFCU_01"/>
    <x v="3"/>
    <s v="SIM"/>
    <x v="0"/>
    <x v="3"/>
    <x v="34"/>
    <x v="97"/>
    <s v="NA"/>
    <s v="NA"/>
    <s v="MGBSJ-MGFCU-MGBSJ"/>
    <s v="3 - HL5G"/>
    <x v="17"/>
    <s v="MGBSJ"/>
    <s v="Ativo HL4 / Falta HL5D"/>
    <s v="BELO HORIZONTE"/>
    <x v="1"/>
    <s v="ATIVO COM  PROTEÇÃO TOPOLOGIA ESTRUT - LANÇAMENTO"/>
    <m/>
    <s v="SIM"/>
    <s v="ATIVO"/>
    <s v="REDE OK"/>
    <d v="1899-12-30T00:00:00"/>
    <x v="11"/>
    <s v="-"/>
    <s v="W0"/>
    <n v="2024"/>
    <s v="MOIN"/>
    <s v="NA"/>
    <s v="ATIVO"/>
    <m/>
    <m/>
    <m/>
    <m/>
    <m/>
    <m/>
    <s v="N/A"/>
    <x v="2"/>
    <x v="2"/>
    <s v="-"/>
    <m/>
    <x v="1"/>
  </r>
  <r>
    <s v="MGFEN"/>
    <s v="M2023EST_MGFEN_01"/>
    <x v="3"/>
    <s v="SIM"/>
    <x v="0"/>
    <x v="3"/>
    <x v="128"/>
    <x v="101"/>
    <s v="SIM"/>
    <s v="REDE OK"/>
    <s v="MGSAG-MGFEN-MGSAG / MGSAG-MGFEN"/>
    <s v="2 - HL5D"/>
    <x v="3"/>
    <s v="-"/>
    <s v="Ativo"/>
    <s v="BELO HORIZONTE"/>
    <x v="1"/>
    <s v="REDE ENTREGUE CONFORME TOPOLOGIA ESTRUTURANTE"/>
    <m/>
    <s v="NÃO"/>
    <s v="ATIVO"/>
    <s v="REDE OK"/>
    <d v="1899-12-30T00:00:00"/>
    <x v="0"/>
    <s v="-"/>
    <s v="W0"/>
    <n v="2024"/>
    <n v="517389"/>
    <s v="Regional"/>
    <s v="ATIVO"/>
    <m/>
    <m/>
    <m/>
    <m/>
    <m/>
    <m/>
    <s v="N/A"/>
    <x v="2"/>
    <x v="2"/>
    <s v="-"/>
    <m/>
    <x v="1"/>
  </r>
  <r>
    <s v="MGFLA"/>
    <s v="M2023EST_MGFLA_01"/>
    <x v="3"/>
    <s v="SIM"/>
    <x v="0"/>
    <x v="3"/>
    <x v="11"/>
    <x v="61"/>
    <s v="NA"/>
    <s v="NA"/>
    <s v="MGG37-MGFLA-MGG37"/>
    <s v="3 - HL5G"/>
    <x v="7"/>
    <s v="MGG37"/>
    <s v="Ativo"/>
    <s v="CONTAGEM"/>
    <x v="1"/>
    <s v="REDE ENTREGUE COM  PROTEÇÃO TOPOLOGIA ESTRUT - CFO + ROLLOUT"/>
    <m/>
    <s v="NÃO"/>
    <s v="ATIVO"/>
    <s v="REDE OK"/>
    <d v="1899-12-30T00:00:00"/>
    <x v="10"/>
    <s v="-"/>
    <s v="W0"/>
    <n v="2024"/>
    <n v="508237"/>
    <s v="Regional"/>
    <s v="ATIVO"/>
    <m/>
    <m/>
    <m/>
    <m/>
    <m/>
    <m/>
    <s v="N/A"/>
    <x v="11"/>
    <x v="15"/>
    <s v="-"/>
    <s v="AGENDADO PARA 19/10"/>
    <x v="1"/>
  </r>
  <r>
    <s v="MGFLE"/>
    <s v="M2024EST_MGFLE_01"/>
    <x v="3"/>
    <s v="SIM"/>
    <x v="0"/>
    <x v="3"/>
    <x v="34"/>
    <x v="121"/>
    <s v="NA"/>
    <s v="NA"/>
    <s v="MGBSJ-MGFLE-MGBSJ"/>
    <s v="3 - HL5G"/>
    <x v="17"/>
    <s v="MGBSJ"/>
    <s v="Ativo HL4 / Ativo HL5D"/>
    <s v="BELO HORIZONTE"/>
    <x v="1"/>
    <s v="REDE ENTREGUE COM  PROTEÇÃO TOPOLOGIA ESTRUT - LANÇAMENTO "/>
    <m/>
    <s v="SIM"/>
    <s v="ATIVO"/>
    <s v="REDE OK"/>
    <d v="1899-12-30T00:00:00"/>
    <x v="11"/>
    <s v="-"/>
    <s v="W0"/>
    <n v="2024"/>
    <s v="NA"/>
    <s v="NA"/>
    <s v="ATIVO"/>
    <m/>
    <m/>
    <m/>
    <m/>
    <m/>
    <m/>
    <s v="N/A"/>
    <x v="2"/>
    <x v="2"/>
    <s v="-"/>
    <m/>
    <x v="1"/>
  </r>
  <r>
    <s v="MGFLO"/>
    <s v="M2023EST_MGFLO_01"/>
    <x v="3"/>
    <s v="SIM"/>
    <x v="0"/>
    <x v="3"/>
    <x v="52"/>
    <x v="1"/>
    <s v="NÃO"/>
    <s v="PENDENTE"/>
    <s v="MGJCT-MGFLO-MGJCT / MGJCT-MGFLO"/>
    <s v="2 - HL5D"/>
    <x v="5"/>
    <s v="-"/>
    <s v="Ativo"/>
    <s v="BELO HORIZONTE"/>
    <x v="1"/>
    <m/>
    <m/>
    <s v="SIM"/>
    <s v="ATIVO"/>
    <s v="REDE OK"/>
    <d v="1899-12-30T00:00:00"/>
    <x v="4"/>
    <s v="-"/>
    <s v="W0"/>
    <n v="2024"/>
    <s v="NA"/>
    <s v="NA"/>
    <s v="ATIVO"/>
    <m/>
    <m/>
    <m/>
    <m/>
    <m/>
    <m/>
    <s v="N/A"/>
    <x v="2"/>
    <x v="2"/>
    <s v="-"/>
    <m/>
    <x v="1"/>
  </r>
  <r>
    <s v="MGGEN"/>
    <s v="M2024EST_MGGEN_01"/>
    <x v="3"/>
    <s v="SIM"/>
    <x v="0"/>
    <x v="3"/>
    <x v="92"/>
    <x v="38"/>
    <s v="NA"/>
    <s v="NA"/>
    <s v="MGRNS-MGESK-MGGEN-MGRNS"/>
    <s v="3 - HL5G"/>
    <x v="8"/>
    <s v="MGRNS"/>
    <s v="Não Ativo"/>
    <s v="RIBEIRÃO DAS NEVES"/>
    <x v="1"/>
    <s v="REDE ENTREGUE CONFORME TOPOLOGIA ESTRUTURANTE"/>
    <m/>
    <s v="NÃO"/>
    <s v="ATIVO"/>
    <s v="REDE OK"/>
    <d v="1899-12-30T00:00:00"/>
    <x v="0"/>
    <s v="-"/>
    <s v="W0"/>
    <n v="2024"/>
    <n v="513575"/>
    <s v="Aprovado HQ"/>
    <s v="ATIVO"/>
    <m/>
    <m/>
    <m/>
    <m/>
    <m/>
    <m/>
    <s v="N/A"/>
    <x v="2"/>
    <x v="2"/>
    <s v="-"/>
    <m/>
    <x v="1"/>
  </r>
  <r>
    <s v="MGACD"/>
    <s v="M2024EST_MGACD_01"/>
    <x v="2"/>
    <s v="RÁDIO"/>
    <x v="2"/>
    <x v="3"/>
    <x v="2"/>
    <x v="2"/>
    <s v="NA"/>
    <s v="NA"/>
    <s v="RADIO"/>
    <s v="3 - HL5G"/>
    <x v="8"/>
    <s v="MGRNJ"/>
    <s v="Não Ativo"/>
    <s v="ESMERALDAS"/>
    <x v="1"/>
    <s v="SEM AÇÃO RE"/>
    <m/>
    <s v="NÃO"/>
    <s v="RÁDIO"/>
    <s v="RÁDIO"/>
    <d v="1899-12-30T00:00:00"/>
    <x v="1"/>
    <s v="-"/>
    <s v="W0"/>
    <n v="2024"/>
    <s v="NA"/>
    <s v="NA"/>
    <s v="RÁDIO ATIVO"/>
    <m/>
    <m/>
    <m/>
    <s v="VALIDAR PREDECESSOR ELISANGÊLA"/>
    <m/>
    <m/>
    <s v="N/A"/>
    <x v="2"/>
    <x v="2"/>
    <s v="-"/>
    <m/>
    <x v="1"/>
  </r>
  <r>
    <s v="MGFLR"/>
    <s v="-"/>
    <x v="3"/>
    <s v="SIM"/>
    <x v="0"/>
    <x v="3"/>
    <x v="52"/>
    <x v="122"/>
    <s v="NA"/>
    <s v="NA"/>
    <s v="2 Vias - BHF"/>
    <s v="1 - HL4"/>
    <x v="17"/>
    <s v="-"/>
    <s v="Ativo"/>
    <s v="BELO HORIZONTE"/>
    <x v="1"/>
    <s v="ATIVO COM  PROTEÇÃO TOPOLOGIA ESTRUT - LANÇAMENTO"/>
    <m/>
    <s v="SIM"/>
    <s v="ATIVO"/>
    <s v="REDE OK"/>
    <d v="1899-12-30T00:00:00"/>
    <x v="11"/>
    <s v="-"/>
    <s v="W0"/>
    <n v="2024"/>
    <n v="519728"/>
    <s v="Empreiteira"/>
    <s v="ATIVO"/>
    <m/>
    <m/>
    <m/>
    <m/>
    <m/>
    <m/>
    <s v="N/A"/>
    <x v="2"/>
    <x v="2"/>
    <s v="-"/>
    <m/>
    <x v="1"/>
  </r>
  <r>
    <s v="MGFTB"/>
    <s v="M2024EST_MGFTB_01"/>
    <x v="3"/>
    <s v="SIM"/>
    <x v="0"/>
    <x v="3"/>
    <x v="5"/>
    <x v="75"/>
    <s v="NA"/>
    <s v="NA"/>
    <s v="MGBLO-MGCCW-MGBPM-MGFTB-MGBLO"/>
    <s v="3 - HL5G"/>
    <x v="3"/>
    <s v="MGBLO"/>
    <s v="Ativo HL4 / Ativo HL5D"/>
    <s v="BELO HORIZONTE"/>
    <x v="1"/>
    <s v="REDE ENTREGUE CONFORME TOPOLOGIA ESTRUTURANTE"/>
    <m/>
    <s v="NÃO"/>
    <s v="ATIVO"/>
    <s v="REDE OK"/>
    <d v="1899-12-30T00:00:00"/>
    <x v="0"/>
    <s v="-"/>
    <s v="W0"/>
    <n v="2024"/>
    <n v="512295"/>
    <s v="Aprovado HQ"/>
    <s v="ATIVO"/>
    <m/>
    <m/>
    <m/>
    <m/>
    <m/>
    <m/>
    <s v="N/A"/>
    <x v="2"/>
    <x v="2"/>
    <s v="-"/>
    <m/>
    <x v="1"/>
  </r>
  <r>
    <s v="MGJJL"/>
    <s v="M2024EST_MGJJL_01"/>
    <x v="3"/>
    <s v="SIM"/>
    <x v="0"/>
    <x v="3"/>
    <x v="129"/>
    <x v="1"/>
    <s v="NA"/>
    <s v="NA"/>
    <s v="MGI04-MGJJL(FLAT)-MGI04"/>
    <s v="HL5G (500K)"/>
    <x v="23"/>
    <s v="MGI04"/>
    <s v="Ativo"/>
    <s v="JUIZ DE FORA"/>
    <x v="6"/>
    <s v="REDE ENTREGUE CONFORME TOPOLOGIA ESTRUTURANTE"/>
    <m/>
    <s v="NÃO"/>
    <s v="ATIVO"/>
    <s v="REDE OK"/>
    <d v="1899-12-30T00:00:00"/>
    <x v="0"/>
    <s v="-"/>
    <s v="W0"/>
    <n v="2024"/>
    <n v="509220"/>
    <s v="Aprovado HQ"/>
    <s v="ATIVO"/>
    <m/>
    <m/>
    <m/>
    <e v="#REF!"/>
    <m/>
    <m/>
    <s v="N/A"/>
    <x v="2"/>
    <x v="2"/>
    <s v="-"/>
    <m/>
    <x v="1"/>
  </r>
  <r>
    <s v="MGFTG"/>
    <s v="M2023EST_MGFTG_01"/>
    <x v="3"/>
    <s v="SIM"/>
    <x v="0"/>
    <x v="3"/>
    <x v="52"/>
    <x v="123"/>
    <s v="NA"/>
    <s v="NA"/>
    <s v="MGFLR-MGFTG-MGHOR-MGFLR"/>
    <s v="3 - HL5G"/>
    <x v="17"/>
    <s v="MGFLR"/>
    <s v="Ativo"/>
    <s v="BELO HORIZONTE"/>
    <x v="1"/>
    <s v="REDE ENTREGUE COM  PROTEÇÃO TOPOLOGIA ESTRUT - LANÇAMENTO "/>
    <m/>
    <s v="SIM"/>
    <s v="ATIVO"/>
    <s v="REDE OK"/>
    <d v="1899-12-30T00:00:00"/>
    <x v="11"/>
    <s v="-"/>
    <s v="W0"/>
    <n v="2024"/>
    <n v="507985"/>
    <s v="Empreiteira"/>
    <s v="ATIVO"/>
    <m/>
    <m/>
    <m/>
    <m/>
    <m/>
    <m/>
    <s v="N/A"/>
    <x v="2"/>
    <x v="28"/>
    <s v="-"/>
    <m/>
    <x v="1"/>
  </r>
  <r>
    <s v="MGG37"/>
    <s v="M2023_MGG37_01"/>
    <x v="3"/>
    <s v="SIM"/>
    <x v="0"/>
    <x v="3"/>
    <x v="6"/>
    <x v="5"/>
    <s v="NÃO"/>
    <s v="PENDENTE"/>
    <s v="3 Vias - BHF"/>
    <s v="1 - HL4"/>
    <x v="7"/>
    <s v="-"/>
    <s v="Ativo"/>
    <s v="CONTAGEM"/>
    <x v="1"/>
    <s v="ATIVO COM  PROTEÇÃO TOPOLOGIA ESTRUT - CFO + ROLLOUT"/>
    <m/>
    <s v="NÃO"/>
    <s v="ATIVO"/>
    <s v="REDE OK"/>
    <d v="1899-12-30T00:00:00"/>
    <x v="2"/>
    <s v="-"/>
    <s v="W0"/>
    <n v="2024"/>
    <s v="NA"/>
    <s v="NA"/>
    <s v="ATIVO"/>
    <m/>
    <m/>
    <m/>
    <m/>
    <m/>
    <m/>
    <s v="N/A"/>
    <x v="2"/>
    <x v="2"/>
    <s v="-"/>
    <m/>
    <x v="1"/>
  </r>
  <r>
    <s v="MGGBE"/>
    <s v="M2023_MGGBE_01"/>
    <x v="3"/>
    <s v="SIM"/>
    <x v="0"/>
    <x v="3"/>
    <x v="67"/>
    <x v="119"/>
    <s v="NA"/>
    <s v="NA"/>
    <s v="MGG37-MGGBE-MGG37"/>
    <s v="3 - HL5G"/>
    <x v="7"/>
    <s v="MGG37"/>
    <s v="Ativo"/>
    <s v="CONTAGEM"/>
    <x v="1"/>
    <s v="REDE ENTREGUE CONFORME TOPOLOGIA ESTRUTURANTE"/>
    <m/>
    <s v="NÃO"/>
    <s v="ATIVO"/>
    <s v="REDE OK"/>
    <d v="1899-12-30T00:00:00"/>
    <x v="0"/>
    <s v="-"/>
    <s v="W0"/>
    <n v="2024"/>
    <n v="522440"/>
    <s v="IMPL - Cadastro"/>
    <s v="ATIVO"/>
    <m/>
    <m/>
    <m/>
    <m/>
    <m/>
    <m/>
    <s v="N/A"/>
    <x v="3"/>
    <x v="2"/>
    <s v="PENDENTE ACESSO"/>
    <s v="REDE ENTREGUE, VALIDAÇÃO E-MAIL TELEMONT 15/10"/>
    <x v="1"/>
  </r>
  <r>
    <s v="MGGC2"/>
    <s v="M2024EST_MGGC2_01"/>
    <x v="7"/>
    <s v="FLAT - SMALLCELL"/>
    <x v="0"/>
    <x v="3"/>
    <x v="117"/>
    <x v="83"/>
    <s v="NA"/>
    <s v="NA"/>
    <s v="MGCJH-MGGC2"/>
    <s v="3 - HL5G"/>
    <x v="7"/>
    <s v="MGCJH"/>
    <s v="Ativo HL4 / Falta HL5D"/>
    <s v="CONTAGEM"/>
    <x v="1"/>
    <s v="ATIVO TOPOLOGIA ESTRUT - CFO + ROLLOUT"/>
    <m/>
    <s v="NÃO"/>
    <s v="ATIVO"/>
    <s v="REDE OK"/>
    <d v="1899-12-30T00:00:00"/>
    <x v="2"/>
    <s v="-"/>
    <s v="W0"/>
    <n v="2024"/>
    <s v="NA"/>
    <s v="NA"/>
    <s v="ATIVO"/>
    <m/>
    <m/>
    <m/>
    <s v="SMALLCELL"/>
    <m/>
    <m/>
    <s v="N/A"/>
    <x v="2"/>
    <x v="2"/>
    <s v="-"/>
    <m/>
    <x v="1"/>
  </r>
  <r>
    <s v="MGIBW"/>
    <s v="M2024EST_MGIBW_01"/>
    <x v="3"/>
    <s v="SIM"/>
    <x v="0"/>
    <x v="3"/>
    <x v="130"/>
    <x v="124"/>
    <s v="NA"/>
    <s v="NA"/>
    <s v="MGIIE-MGIVC-MGIBW-MGISD-MGIIE"/>
    <s v="3 - HL5G"/>
    <x v="19"/>
    <s v="MGIIE"/>
    <s v="Ativo"/>
    <s v="IBIRITÉ"/>
    <x v="1"/>
    <s v="REDE ENTREGUE CONFORME TOPOLOGIA ESTRUTURANTE"/>
    <m/>
    <s v="NÃO"/>
    <s v="ATIVO"/>
    <s v="REDE OK"/>
    <d v="1899-12-30T00:00:00"/>
    <x v="0"/>
    <s v="-"/>
    <s v="W0"/>
    <n v="2024"/>
    <n v="517386"/>
    <s v="Regional"/>
    <s v="ATIVO"/>
    <m/>
    <m/>
    <m/>
    <m/>
    <m/>
    <m/>
    <s v="N/A"/>
    <x v="2"/>
    <x v="2"/>
    <s v="-"/>
    <m/>
    <x v="1"/>
  </r>
  <r>
    <s v="MGANG"/>
    <s v="M2024EST_MGANG_01"/>
    <x v="2"/>
    <s v="RÁDIO"/>
    <x v="2"/>
    <x v="3"/>
    <x v="2"/>
    <x v="2"/>
    <s v="NA"/>
    <s v="NA"/>
    <s v="RADIO"/>
    <s v="3 - HL5G"/>
    <x v="26"/>
    <s v="MGSCN"/>
    <s v="Ativo"/>
    <s v="SABARÁ"/>
    <x v="1"/>
    <s v="SEM AÇÃO RE"/>
    <m/>
    <s v="NÃO"/>
    <s v="RÁDIO"/>
    <s v="RÁDIO"/>
    <d v="1899-12-30T00:00:00"/>
    <x v="1"/>
    <s v="-"/>
    <s v="W0"/>
    <n v="2024"/>
    <s v="NA"/>
    <s v="NA"/>
    <s v="RÁDIO ATIVO"/>
    <m/>
    <m/>
    <m/>
    <s v="VALIDAR PREDECESSOR ELISANGÊLA"/>
    <m/>
    <m/>
    <s v="N/A"/>
    <x v="2"/>
    <x v="2"/>
    <s v="-"/>
    <m/>
    <x v="1"/>
  </r>
  <r>
    <s v="MGERR"/>
    <s v="M2024EST_MGERR_01"/>
    <x v="3"/>
    <s v="SIM"/>
    <x v="0"/>
    <x v="3"/>
    <x v="8"/>
    <x v="20"/>
    <s v="NA"/>
    <s v="NA"/>
    <s v="MGBCQ-MGERR-MGSSB-MGBCQ"/>
    <s v="3 - HL5G"/>
    <x v="12"/>
    <s v="MGBCQ"/>
    <s v="Ativo"/>
    <s v="BELO HORIZONTE"/>
    <x v="1"/>
    <s v="ATIVO COM  PROTEÇÃO TOPOLOGIA ESTRUT - LANÇAMENTO"/>
    <m/>
    <s v="SIM"/>
    <s v="ATIVO"/>
    <s v="REDE OK"/>
    <d v="1899-12-30T00:00:00"/>
    <x v="11"/>
    <s v="-"/>
    <s v="W0"/>
    <n v="2024"/>
    <s v="MOIN"/>
    <s v="NA"/>
    <s v="ATIVO"/>
    <m/>
    <m/>
    <m/>
    <m/>
    <m/>
    <m/>
    <s v="N/A"/>
    <x v="2"/>
    <x v="2"/>
    <s v="-"/>
    <m/>
    <x v="1"/>
  </r>
  <r>
    <s v="MGGCF"/>
    <s v="M2024SMALL_MGGCF_01"/>
    <x v="7"/>
    <s v="FLAT - SMALLCELL"/>
    <x v="0"/>
    <x v="3"/>
    <x v="117"/>
    <x v="83"/>
    <s v="NA"/>
    <s v="NA"/>
    <s v="MGCJH-MGGCF"/>
    <s v="3 - HL5G"/>
    <x v="7"/>
    <s v="MGCJH"/>
    <s v="Ativo HL4 / Falta HL5D"/>
    <s v="CONTAGEM"/>
    <x v="1"/>
    <s v="ATIVO TOPOLOGIA ESTRUT - CFO + ROLLOUT"/>
    <m/>
    <s v="NÃO"/>
    <s v="ATIVO"/>
    <s v="REDE OK"/>
    <d v="1899-12-30T00:00:00"/>
    <x v="10"/>
    <s v="-"/>
    <s v="W0"/>
    <n v="2024"/>
    <n v="508082"/>
    <s v="Regional"/>
    <s v="ATIVO"/>
    <m/>
    <m/>
    <m/>
    <s v="SMALLCELL"/>
    <m/>
    <m/>
    <s v="N/A"/>
    <x v="2"/>
    <x v="2"/>
    <s v="-"/>
    <m/>
    <x v="1"/>
  </r>
  <r>
    <s v="MGGE2"/>
    <s v="M2024SMALL_MGGE2_01"/>
    <x v="7"/>
    <s v="FLAT - SMALLCELL"/>
    <x v="0"/>
    <x v="3"/>
    <x v="131"/>
    <x v="1"/>
    <s v="NA"/>
    <s v="NA"/>
    <s v="MGCCA-MGGE2"/>
    <s v="3 - HL5G"/>
    <x v="7"/>
    <s v="MGCCA"/>
    <s v="Ativo"/>
    <s v="CONTAGEM"/>
    <x v="1"/>
    <s v="REDE ENTREGUE (SMALL CELL)"/>
    <s v="SMALLCELL"/>
    <s v="NÃO"/>
    <s v="ATIVO"/>
    <s v="REDE OK"/>
    <d v="1899-12-30T00:00:00"/>
    <x v="10"/>
    <s v="-"/>
    <s v="W0"/>
    <n v="2024"/>
    <n v="502806"/>
    <s v="Aprovado HQ"/>
    <s v="ATIVO"/>
    <m/>
    <m/>
    <m/>
    <s v="SMALLCELL"/>
    <m/>
    <m/>
    <s v="N/A"/>
    <x v="2"/>
    <x v="2"/>
    <s v="-"/>
    <m/>
    <x v="1"/>
  </r>
  <r>
    <s v="MGBUM"/>
    <s v="M2023_MGBUM_01"/>
    <x v="3"/>
    <s v="SIM"/>
    <x v="0"/>
    <x v="3"/>
    <x v="72"/>
    <x v="125"/>
    <s v="NA"/>
    <s v="NA"/>
    <s v="MGBET-MGBUM-MGBET"/>
    <s v="3 - HL5G"/>
    <x v="10"/>
    <s v="MGBET"/>
    <s v="Ativo"/>
    <s v="BETIM"/>
    <x v="1"/>
    <s v="ATIVO COM  PROTEÇÃO TOPOLOGIA ESTRUT - CFO + ROLLOUT"/>
    <m/>
    <s v="NÃO"/>
    <s v="ATIVO"/>
    <s v="REDE OK"/>
    <d v="1899-12-30T00:00:00"/>
    <x v="0"/>
    <s v="-"/>
    <s v="W0"/>
    <n v="2024"/>
    <n v="501433"/>
    <s v="MAO OBRA A DISPOSICAO"/>
    <s v="ATIVO"/>
    <m/>
    <m/>
    <m/>
    <m/>
    <m/>
    <m/>
    <s v="N/A"/>
    <x v="2"/>
    <x v="2"/>
    <s v="-"/>
    <m/>
    <x v="1"/>
  </r>
  <r>
    <s v="MGGEE"/>
    <s v="M2024SMALL_MGGEE_01"/>
    <x v="7"/>
    <s v="FLAT - SMALLCELL"/>
    <x v="0"/>
    <x v="3"/>
    <x v="131"/>
    <x v="1"/>
    <s v="NA"/>
    <s v="NA"/>
    <s v="MGCCA-MGGEE"/>
    <s v="3 - HL5G"/>
    <x v="7"/>
    <s v="MGCCA"/>
    <s v="Ativo"/>
    <s v="CONTAGEM"/>
    <x v="1"/>
    <s v="REDE ENTREGUE (SMALL CELL)"/>
    <s v="SMALLCELL"/>
    <s v="NÃO"/>
    <s v="ATIVO"/>
    <s v="REDE OK"/>
    <d v="1899-12-30T00:00:00"/>
    <x v="10"/>
    <s v="-"/>
    <s v="W0"/>
    <n v="2024"/>
    <n v="510620"/>
    <s v="Aprovado HQ"/>
    <s v="ATIVO"/>
    <m/>
    <m/>
    <m/>
    <s v="SMALLCELL"/>
    <m/>
    <m/>
    <s v="N/A"/>
    <x v="2"/>
    <x v="2"/>
    <s v="-"/>
    <m/>
    <x v="1"/>
  </r>
  <r>
    <s v="MGAVE"/>
    <s v="M2024EST_MGAVE_01"/>
    <x v="2"/>
    <s v="RÁDIO"/>
    <x v="2"/>
    <x v="3"/>
    <x v="2"/>
    <x v="2"/>
    <s v="NA"/>
    <s v="NA"/>
    <s v="RADIO"/>
    <s v="3 - HL5G"/>
    <x v="14"/>
    <s v="MGSLU"/>
    <s v="Não Ativo"/>
    <s v="SABARÁ"/>
    <x v="1"/>
    <s v="SEM AÇÃO RE"/>
    <s v="AGUARDAR HL4 SLU"/>
    <s v="NÃO"/>
    <s v="RÁDIO"/>
    <s v="RÁDIO"/>
    <d v="1899-12-30T00:00:00"/>
    <x v="1"/>
    <s v="-"/>
    <s v="W0"/>
    <n v="2024"/>
    <s v="NA"/>
    <s v="NA"/>
    <s v="RÁDIO ATIVO"/>
    <m/>
    <m/>
    <m/>
    <s v="VALIDAR PREDECESSOR ELISANGÊLA"/>
    <m/>
    <m/>
    <s v="N/A"/>
    <x v="2"/>
    <x v="2"/>
    <s v="-"/>
    <m/>
    <x v="1"/>
  </r>
  <r>
    <s v="MGGEP"/>
    <s v="M2024EST_MGGEP_01"/>
    <x v="3"/>
    <s v="SIM"/>
    <x v="0"/>
    <x v="3"/>
    <x v="73"/>
    <x v="124"/>
    <s v="NA"/>
    <s v="NA"/>
    <s v="MGBLO-MGGEP-MGBLO"/>
    <s v="3 - HL5G"/>
    <x v="3"/>
    <s v="MGBLO"/>
    <s v="Ativo HL4 / Ativo HL5D"/>
    <s v="BELO HORIZONTE"/>
    <x v="1"/>
    <s v="REDE ENTREGUE CONFORME TOPOLOGIA ESTRUTURANTE"/>
    <m/>
    <s v="NÃO"/>
    <s v="ATIVO"/>
    <s v="REDE OK"/>
    <d v="1899-12-30T00:00:00"/>
    <x v="0"/>
    <s v="-"/>
    <s v="W0"/>
    <n v="2024"/>
    <n v="512304"/>
    <s v="Aprovado HQ"/>
    <s v="ATIVO"/>
    <m/>
    <m/>
    <m/>
    <m/>
    <m/>
    <m/>
    <s v="N/A"/>
    <x v="2"/>
    <x v="2"/>
    <s v="-"/>
    <m/>
    <x v="1"/>
  </r>
  <r>
    <s v="MGLOR"/>
    <s v="M2025EST_MGLOR_01"/>
    <x v="3"/>
    <s v="SIM"/>
    <x v="0"/>
    <x v="0"/>
    <x v="132"/>
    <x v="126"/>
    <s v="NA"/>
    <s v="NA"/>
    <s v="MGSDE-MGLOR-MGSDE"/>
    <s v="HL5D_2025"/>
    <x v="27"/>
    <s v="MGLOR"/>
    <s v="-"/>
    <s v="JUIZ DE FORA_2025"/>
    <x v="0"/>
    <m/>
    <s v="17/09/2025 - Liberado ativar proteção; 16/09/2025 - Ajustar sinotico conforme email Gustavo Rosa dia 16/09/25"/>
    <s v="NÃO"/>
    <s v="ATIVO"/>
    <s v="REDE OK"/>
    <s v="ATIVO"/>
    <x v="13"/>
    <s v="-"/>
    <s v="-"/>
    <n v="2025"/>
    <n v="567863"/>
    <s v="Aprovado HQ"/>
    <s v="ATIVO"/>
    <m/>
    <m/>
    <m/>
    <m/>
    <m/>
    <m/>
    <s v="N/A"/>
    <x v="2"/>
    <x v="2"/>
    <m/>
    <m/>
    <x v="5"/>
  </r>
  <r>
    <s v="MGISD"/>
    <s v="M2023_MGISD_01"/>
    <x v="3"/>
    <s v="SIM"/>
    <x v="0"/>
    <x v="3"/>
    <x v="130"/>
    <x v="124"/>
    <s v="NA"/>
    <s v="NA"/>
    <s v="MGIIE-MGIVC-MGIBW-MGISD-MGIIE"/>
    <s v="3 - HL5G"/>
    <x v="19"/>
    <s v="MGIIE"/>
    <s v="Ativo"/>
    <s v="IBIRITÉ"/>
    <x v="1"/>
    <s v="REDE ENTREGUE CONFORME TOPOLOGIA ESTRUTURANTE"/>
    <m/>
    <s v="NÃO"/>
    <s v="ATIVO"/>
    <s v="REDE OK"/>
    <d v="1899-12-30T00:00:00"/>
    <x v="0"/>
    <s v="-"/>
    <s v="W0"/>
    <n v="2024"/>
    <n v="517386"/>
    <s v="Regional"/>
    <s v="ATIVO"/>
    <m/>
    <m/>
    <m/>
    <m/>
    <m/>
    <m/>
    <s v="N/A"/>
    <x v="2"/>
    <x v="2"/>
    <s v="-"/>
    <m/>
    <x v="1"/>
  </r>
  <r>
    <s v="MGGCA"/>
    <s v="M2022_MGGCA_01"/>
    <x v="3"/>
    <s v="SIM"/>
    <x v="0"/>
    <x v="3"/>
    <x v="42"/>
    <x v="29"/>
    <s v="NA"/>
    <s v="NA"/>
    <s v="MGPNP-MGGCA-MGCOS-MGPNP"/>
    <s v="3 - HL5G"/>
    <x v="12"/>
    <s v="MGPNP"/>
    <s v="Ativo"/>
    <s v="BELO HORIZONTE"/>
    <x v="1"/>
    <s v="REDE COM  PROTEÇÃO TOPOLOGIA ESTRUT - LANÇAMENTO"/>
    <m/>
    <s v="SIM"/>
    <s v="ATIVO"/>
    <s v="REDE OK"/>
    <d v="1899-12-30T00:00:00"/>
    <x v="11"/>
    <s v="-"/>
    <s v="W0"/>
    <n v="2024"/>
    <s v="MOIN"/>
    <s v="NA"/>
    <s v="ATIVO"/>
    <m/>
    <m/>
    <m/>
    <m/>
    <m/>
    <m/>
    <s v="N/A"/>
    <x v="2"/>
    <x v="2"/>
    <s v="-"/>
    <m/>
    <x v="1"/>
  </r>
  <r>
    <s v="MGIVC"/>
    <s v="M2023_MGIVC_01"/>
    <x v="3"/>
    <s v="SIM"/>
    <x v="0"/>
    <x v="3"/>
    <x v="130"/>
    <x v="124"/>
    <s v="NA"/>
    <s v="NA"/>
    <s v="MGIIE-MGIVC-MGIBW-MGISD-MGIIE"/>
    <s v="3 - HL5G"/>
    <x v="19"/>
    <s v="MGIIE"/>
    <s v="Ativo"/>
    <s v="IBIRITÉ"/>
    <x v="1"/>
    <s v="REDE ENTREGUE CONFORME TOPOLOGIA ESTRUTURANTE"/>
    <m/>
    <s v="NÃO"/>
    <s v="ATIVO"/>
    <s v="REDE OK"/>
    <d v="1899-12-30T00:00:00"/>
    <x v="0"/>
    <s v="-"/>
    <s v="W0"/>
    <n v="2024"/>
    <n v="517386"/>
    <s v="Regional"/>
    <s v="ATIVO"/>
    <m/>
    <m/>
    <m/>
    <m/>
    <m/>
    <m/>
    <s v="N/A"/>
    <x v="2"/>
    <x v="2"/>
    <s v="-"/>
    <m/>
    <x v="1"/>
  </r>
  <r>
    <s v="MGOSD"/>
    <s v="M2023_MGOSD_01"/>
    <x v="3"/>
    <s v="SIM"/>
    <x v="0"/>
    <x v="3"/>
    <x v="72"/>
    <x v="38"/>
    <s v="NA"/>
    <s v="NA"/>
    <s v="MGUBR-MGOSD-MGUBR"/>
    <s v="HL5G (500K)"/>
    <x v="25"/>
    <s v="MGUBR"/>
    <m/>
    <s v="UBERLÂNDIA"/>
    <x v="4"/>
    <s v="REDE ENTREGUE CONFORME TOPOLOGIA ESTRUTURANTE"/>
    <m/>
    <s v="NÃO"/>
    <s v="ATIVO"/>
    <s v="REDE OK"/>
    <d v="1899-12-30T00:00:00"/>
    <x v="10"/>
    <s v="-"/>
    <s v="W0"/>
    <n v="2024"/>
    <n v="508193"/>
    <s v="Aprovado HQ"/>
    <s v="ATIVO"/>
    <m/>
    <m/>
    <m/>
    <e v="#REF!"/>
    <m/>
    <m/>
    <s v="N/A"/>
    <x v="2"/>
    <x v="2"/>
    <s v="-"/>
    <m/>
    <x v="1"/>
  </r>
  <r>
    <s v="MGGJL"/>
    <s v="M2023_MGGJL_01"/>
    <x v="3"/>
    <s v="SIM"/>
    <x v="0"/>
    <x v="3"/>
    <x v="133"/>
    <x v="24"/>
    <s v="NA"/>
    <s v="NA"/>
    <s v="MGPNP-MGGJL-MGAYS-MGPNP"/>
    <s v="3 - HL5G"/>
    <x v="12"/>
    <s v="MGPNP"/>
    <s v="Ativo"/>
    <s v="BELO HORIZONTE"/>
    <x v="1"/>
    <s v="ATIVO COM  PROTEÇÃO TOPOLOGIA ESTRUT - LANÇAMENTO"/>
    <m/>
    <s v="SIM"/>
    <s v="ATIVO"/>
    <s v="REDE OK"/>
    <d v="1899-12-30T00:00:00"/>
    <x v="11"/>
    <s v="-"/>
    <s v="W0"/>
    <n v="2024"/>
    <s v="MOIN"/>
    <s v="NA"/>
    <s v="ATIVO"/>
    <m/>
    <m/>
    <m/>
    <m/>
    <m/>
    <m/>
    <s v="N/A"/>
    <x v="2"/>
    <x v="2"/>
    <s v="-"/>
    <m/>
    <x v="1"/>
  </r>
  <r>
    <s v="MGCTS"/>
    <s v="M2024EST_MGCTS_01"/>
    <x v="3"/>
    <s v="SIM"/>
    <x v="0"/>
    <x v="3"/>
    <x v="17"/>
    <x v="81"/>
    <s v="NA"/>
    <s v="NA"/>
    <s v="MGBHF-MGCTS-MGTSZ-MGSRP-MGBHF"/>
    <s v="3 - HL5G"/>
    <x v="4"/>
    <s v="MGBHF"/>
    <s v="Ativo"/>
    <s v="BELO HORIZONTE"/>
    <x v="1"/>
    <s v="REDE ENTREGUE CONFORME TOPOLOGIA ESTRUTURANTE"/>
    <m/>
    <s v="SIM"/>
    <s v="ATIVO"/>
    <s v="REDE OK"/>
    <d v="1899-12-30T00:00:00"/>
    <x v="3"/>
    <s v="-"/>
    <s v="W0"/>
    <n v="2024"/>
    <s v="NA"/>
    <s v="NA"/>
    <s v="ATIVO"/>
    <m/>
    <m/>
    <m/>
    <m/>
    <m/>
    <m/>
    <s v="N/A"/>
    <x v="2"/>
    <x v="2"/>
    <s v="-"/>
    <m/>
    <x v="1"/>
  </r>
  <r>
    <s v="MGGLO"/>
    <s v="M2024EST_MGGLO_01"/>
    <x v="3"/>
    <s v="SIM"/>
    <x v="0"/>
    <x v="3"/>
    <x v="105"/>
    <x v="20"/>
    <s v="NA"/>
    <s v="NA"/>
    <s v="MGPNP-MGBXX-MGGLO-MGPNP"/>
    <s v="3 - HL5G"/>
    <x v="12"/>
    <s v="MGPNP"/>
    <s v="Ativo"/>
    <s v="BELO HORIZONTE"/>
    <x v="1"/>
    <s v="ATIVO COM  PROTEÇÃO TOPOLOGIA ESTRUT - LANÇAMENTO"/>
    <m/>
    <s v="SIM"/>
    <s v="ATIVO"/>
    <s v="REDE OK"/>
    <d v="1899-12-30T00:00:00"/>
    <x v="11"/>
    <s v="-"/>
    <s v="W0"/>
    <n v="2024"/>
    <s v="MOIN"/>
    <s v="NA"/>
    <s v="ATIVO"/>
    <m/>
    <m/>
    <m/>
    <m/>
    <m/>
    <m/>
    <s v="N/A"/>
    <x v="2"/>
    <x v="2"/>
    <s v="-"/>
    <m/>
    <x v="1"/>
  </r>
  <r>
    <s v="MGGRU"/>
    <s v="M2023EST_MGGRU_01"/>
    <x v="3"/>
    <s v="SIM"/>
    <x v="0"/>
    <x v="3"/>
    <x v="53"/>
    <x v="44"/>
    <s v="NA"/>
    <s v="NA"/>
    <s v="MGATR-MGBGD-MGGRU-MGATR"/>
    <s v="3 - HL5G"/>
    <x v="3"/>
    <s v="MGATR"/>
    <s v="Ativo HL4 / Falta HL5D"/>
    <s v="BELO HORIZONTE"/>
    <x v="1"/>
    <s v="ATIVO COM  PROTEÇÃO TOPOLOGIA ESTRUT - CFO + ROLLOUT"/>
    <m/>
    <s v="NÃO"/>
    <s v="ATIVO"/>
    <s v="REDE OK"/>
    <d v="1899-12-30T00:00:00"/>
    <x v="0"/>
    <s v="-"/>
    <s v="W0"/>
    <n v="2024"/>
    <n v="486543"/>
    <s v="MAO OBRA A DISPOSICAO"/>
    <s v="ATIVO"/>
    <m/>
    <m/>
    <m/>
    <m/>
    <m/>
    <m/>
    <s v="N/A"/>
    <x v="2"/>
    <x v="2"/>
    <s v="-"/>
    <m/>
    <x v="1"/>
  </r>
  <r>
    <s v="MGGSL"/>
    <s v="M2023_MGGSL_01"/>
    <x v="3"/>
    <s v="SIM"/>
    <x v="0"/>
    <x v="3"/>
    <x v="124"/>
    <x v="1"/>
    <s v="NA"/>
    <s v="NA"/>
    <s v="MGCII-MGGSL-MGCII"/>
    <s v="3 - HL5G"/>
    <x v="18"/>
    <s v="MGCII"/>
    <s v="Ativo"/>
    <s v="BETIM"/>
    <x v="1"/>
    <s v="ATIVO SEM PROTEÇÃO TOPOLOGIA ESTRUT - CFO + ROLLOUT"/>
    <m/>
    <s v="NÃO"/>
    <s v="ATIVO"/>
    <s v="REDE OK"/>
    <d v="1899-12-30T00:00:00"/>
    <x v="10"/>
    <s v="-"/>
    <s v="W0"/>
    <n v="2024"/>
    <n v="508044"/>
    <s v="Empreiteira"/>
    <s v="ATIVO"/>
    <m/>
    <m/>
    <m/>
    <m/>
    <m/>
    <m/>
    <s v="N/A"/>
    <x v="2"/>
    <x v="2"/>
    <s v="-"/>
    <m/>
    <x v="1"/>
  </r>
  <r>
    <s v="MGGSZ"/>
    <s v="M2023_MGGSZ_01"/>
    <x v="3"/>
    <s v="SIM"/>
    <x v="0"/>
    <x v="3"/>
    <x v="134"/>
    <x v="127"/>
    <s v="NA"/>
    <s v="NA"/>
    <s v="MGTRO-MGGSZ-MGTRO"/>
    <s v="3 - HL5G"/>
    <x v="7"/>
    <s v="MGTRO"/>
    <s v="Ativo"/>
    <s v="CONTAGEM"/>
    <x v="1"/>
    <s v="ATIVO COM  PROTEÇÃO TOPOLOGIA ESTRUT - CFO + ROLLOUT"/>
    <m/>
    <s v="NÃO"/>
    <s v="ATIVO"/>
    <s v="REDE OK"/>
    <d v="1899-12-30T00:00:00"/>
    <x v="2"/>
    <s v="-"/>
    <s v="W0"/>
    <n v="2024"/>
    <s v="NA"/>
    <s v="NA"/>
    <s v="ATIVO"/>
    <m/>
    <m/>
    <m/>
    <m/>
    <m/>
    <m/>
    <s v="N/A"/>
    <x v="2"/>
    <x v="2"/>
    <s v="-"/>
    <m/>
    <x v="1"/>
  </r>
  <r>
    <s v="MGGUD"/>
    <s v="M2023EST_MGGUD_01"/>
    <x v="3"/>
    <s v="SIM"/>
    <x v="0"/>
    <x v="3"/>
    <x v="46"/>
    <x v="83"/>
    <s v="NA"/>
    <s v="NA"/>
    <s v="MGATR-MGMAI-MGGUD-MGATR"/>
    <s v="3 - HL5G"/>
    <x v="3"/>
    <s v="MGATR"/>
    <s v="Ativo HL4 / Ativo HL5D"/>
    <s v="BELO HORIZONTE"/>
    <x v="1"/>
    <s v="REDE ENTREGUE CONFORME TOPOLOGIA ESTRUTURANTE"/>
    <m/>
    <s v="NÃO"/>
    <s v="ATIVO"/>
    <s v="REDE OK"/>
    <d v="1899-12-30T00:00:00"/>
    <x v="0"/>
    <s v="-"/>
    <s v="W0"/>
    <n v="2024"/>
    <n v="513541"/>
    <s v="Aprovado HQ"/>
    <s v="ATIVO"/>
    <m/>
    <m/>
    <m/>
    <m/>
    <m/>
    <m/>
    <s v="N/A"/>
    <x v="2"/>
    <x v="2"/>
    <s v="-"/>
    <m/>
    <x v="1"/>
  </r>
  <r>
    <s v="MGGUI"/>
    <s v="M2024EST_MGGUI_01"/>
    <x v="3"/>
    <s v="SIM"/>
    <x v="0"/>
    <x v="3"/>
    <x v="100"/>
    <x v="55"/>
    <s v="NA"/>
    <s v="NA"/>
    <s v="MGFLO-MGGUI-MGFLO"/>
    <s v="3 - HL5G"/>
    <x v="5"/>
    <s v="MGFLO"/>
    <s v="Ativo HL4 / Falta HL5D"/>
    <s v="BELO HORIZONTE"/>
    <x v="1"/>
    <s v="REDE ENTREGUE CONFORME TOPOLOGIA ESTRUTURANTE"/>
    <s v="REPARO CONCLUÍDO EM 09/10 (ATENUAÇÃO)"/>
    <s v="SIM"/>
    <s v="ATIVO"/>
    <s v="REDE OK"/>
    <d v="1899-12-30T00:00:00"/>
    <x v="4"/>
    <s v="-"/>
    <s v="W0"/>
    <n v="2024"/>
    <s v="MOIN"/>
    <s v="NA"/>
    <s v="ATIVO"/>
    <m/>
    <m/>
    <m/>
    <m/>
    <m/>
    <m/>
    <s v="N/A"/>
    <x v="4"/>
    <x v="15"/>
    <s v="-"/>
    <m/>
    <x v="1"/>
  </r>
  <r>
    <s v="MGGVA"/>
    <s v="M2024EST_MGGVA_01"/>
    <x v="3"/>
    <s v="SIM"/>
    <x v="0"/>
    <x v="3"/>
    <x v="122"/>
    <x v="113"/>
    <s v="NA"/>
    <s v="NA"/>
    <s v="MGBLO-MGGVA-MGBLO"/>
    <s v="3 - HL5G"/>
    <x v="3"/>
    <s v="MGBLO"/>
    <s v="Ativo HL4 / Falta HL5D"/>
    <s v="BELO HORIZONTE"/>
    <x v="1"/>
    <s v="ATIVO COM  PROTEÇÃO TOPOLOGIA ESTRUT - CFO + ROLLOUT"/>
    <m/>
    <s v="NÃO"/>
    <s v="ATIVO"/>
    <s v="REDE OK"/>
    <d v="1899-12-30T00:00:00"/>
    <x v="0"/>
    <s v="-"/>
    <s v="W0"/>
    <n v="2024"/>
    <s v="MOIN"/>
    <s v="NA"/>
    <s v="ATIVO"/>
    <m/>
    <m/>
    <m/>
    <m/>
    <m/>
    <m/>
    <s v="N/A"/>
    <x v="2"/>
    <x v="2"/>
    <s v="-"/>
    <m/>
    <x v="1"/>
  </r>
  <r>
    <s v="MGGVL"/>
    <s v="M2024_MGGVL_01"/>
    <x v="3"/>
    <s v="SIM"/>
    <x v="0"/>
    <x v="3"/>
    <x v="110"/>
    <x v="34"/>
    <s v="NA"/>
    <s v="NA"/>
    <s v="MGCJM-MGGVL-MGCJM"/>
    <s v="3 - HL5G"/>
    <x v="7"/>
    <s v="MGCJM"/>
    <s v="Ativo"/>
    <s v="CONTAGEM"/>
    <x v="1"/>
    <s v="REDE ENTREGUE CONFORME TOPOLOGIA ESTRUTURANTE"/>
    <s v="INCLUIR ALÇA 2 NO SINÓTICO"/>
    <s v="NÃO"/>
    <s v="ATIVO"/>
    <s v="REDE OK"/>
    <d v="1899-12-30T00:00:00"/>
    <x v="0"/>
    <s v="-"/>
    <s v="W0"/>
    <n v="2024"/>
    <n v="517438"/>
    <s v="Aprovado HQ"/>
    <s v="ATIVO"/>
    <m/>
    <m/>
    <m/>
    <m/>
    <m/>
    <m/>
    <s v="N/A"/>
    <x v="2"/>
    <x v="16"/>
    <s v="-"/>
    <s v="REDE ENTREGUE, VALIDAÇÃO E-MAIL TELEMONT 15/10"/>
    <x v="1"/>
  </r>
  <r>
    <s v="MGHAA"/>
    <s v="M2023EST_MGHAA_01"/>
    <x v="3"/>
    <s v="SIM"/>
    <x v="0"/>
    <x v="3"/>
    <x v="52"/>
    <x v="81"/>
    <s v="NA"/>
    <s v="NA"/>
    <s v="MGFLR-MGBID-MGHAA-MGFLR"/>
    <s v="3 - HL5G"/>
    <x v="17"/>
    <s v="MGFLR"/>
    <s v="Ativo"/>
    <s v="BELO HORIZONTE"/>
    <x v="1"/>
    <s v="REDE ENTREGUE COM  PROTEÇÃO TOPOLOGIA ESTRUT - LANÇAMENTO "/>
    <m/>
    <s v="SIM"/>
    <s v="ATIVO"/>
    <s v="REDE OK"/>
    <d v="1899-12-30T00:00:00"/>
    <x v="11"/>
    <s v="-"/>
    <s v="W0"/>
    <n v="2024"/>
    <s v="NA"/>
    <s v="NA"/>
    <s v="ATIVO"/>
    <m/>
    <m/>
    <m/>
    <m/>
    <m/>
    <m/>
    <s v="N/A"/>
    <x v="2"/>
    <x v="2"/>
    <s v="-"/>
    <m/>
    <x v="1"/>
  </r>
  <r>
    <s v="MGEMI"/>
    <s v="M2024EST_MGEMI_01"/>
    <x v="3"/>
    <s v="SIM"/>
    <x v="0"/>
    <x v="3"/>
    <x v="37"/>
    <x v="29"/>
    <s v="NA"/>
    <s v="NA"/>
    <s v="MGASO-MGAHP-MGOCE-MGEMI-MGASO"/>
    <s v="3 - HL5G"/>
    <x v="4"/>
    <s v="MGASO"/>
    <s v="Ativo"/>
    <s v="BELO HORIZONTE"/>
    <x v="1"/>
    <s v="REDE ENTREGUE CONFORME TOPOLOGIA ESTRUTURANTE"/>
    <m/>
    <s v="SIM"/>
    <s v="ATIVO"/>
    <s v="REDE OK"/>
    <d v="1899-12-30T00:00:00"/>
    <x v="3"/>
    <s v="-"/>
    <s v="W0"/>
    <n v="2024"/>
    <s v="NA"/>
    <s v="NA"/>
    <s v="ATIVO"/>
    <m/>
    <m/>
    <m/>
    <m/>
    <m/>
    <m/>
    <s v="N/A"/>
    <x v="2"/>
    <x v="2"/>
    <s v="-"/>
    <m/>
    <x v="1"/>
  </r>
  <r>
    <s v="MGFSO"/>
    <s v="M2024EST_MGFSO_01"/>
    <x v="3"/>
    <s v="FLAT"/>
    <x v="0"/>
    <x v="0"/>
    <x v="51"/>
    <x v="1"/>
    <s v="NA"/>
    <s v="NA"/>
    <s v="MGICA-MGFSO-RD"/>
    <s v="3 - HL5G"/>
    <x v="10"/>
    <s v="MGICA"/>
    <s v="Ativo HL4 / Falta HL5D"/>
    <s v="IGARAPÉ"/>
    <x v="1"/>
    <s v="10/11/2025 - Arthur: sem retorno se reparo foi executado. Cobrar manutenção ou retirar com MOIN._x000a__x000a_02/07/2025 - Segue TA 345656382, conforme solicitado_x000a_ter 01/07/2025 16:59 - William: @Lucas De Souza Barcelos boa tarde!_x000a__x000a_Pode por favor criar um TA para manutenção de rede externa recuperar as fibras com defeito?_x000a_REDE ENTREGUE CONFORME TOPOLOGIA ESTRUTURANTE"/>
    <s v="30/06 - Trocar porta em ICA-HL5D, trocar BGP para BHF e emitir OE do WFSO "/>
    <s v="NÃO"/>
    <s v="ATIVAÇÃO"/>
    <s v="REDE OK"/>
    <s v="ATIVO"/>
    <x v="0"/>
    <s v="-"/>
    <s v="-"/>
    <n v="2024"/>
    <n v="512240"/>
    <s v="Regional"/>
    <s v="REPARO FO"/>
    <d v="2025-11-14T00:00:00"/>
    <m/>
    <m/>
    <s v="VALIDAR RÁDIO BRUNO"/>
    <m/>
    <m/>
    <s v="N/A"/>
    <x v="2"/>
    <x v="22"/>
    <s v="-"/>
    <m/>
    <x v="1"/>
  </r>
  <r>
    <s v="MGJUN"/>
    <s v="M2024EST_MGJUN_01"/>
    <x v="1"/>
    <s v="SIM"/>
    <x v="0"/>
    <x v="3"/>
    <x v="135"/>
    <x v="1"/>
    <s v="NA"/>
    <s v="NA"/>
    <s v="MGJFQ-MGJUN-MGJFQ"/>
    <s v="HL5G (500K)"/>
    <x v="23"/>
    <s v="MGJFQ"/>
    <s v="Ativo"/>
    <s v="JUIZ DE FORA"/>
    <x v="6"/>
    <s v="16/06/2025 - Arthur: status até entação era PREDECESSOR_x000a_REDE ENTREGUE CONFORME TOPOLOGIA ESTRUTURANTE"/>
    <s v="PREDECESSOR MGJFQ REDE PREVISTA"/>
    <s v="NÃO"/>
    <s v="CANCELADO"/>
    <s v="REDE OK"/>
    <d v="1899-12-30T00:00:00"/>
    <x v="0"/>
    <s v="-"/>
    <s v="W0"/>
    <n v="2024"/>
    <n v="509283"/>
    <s v="Aprovado HQ"/>
    <s v="SITE FORA DO ESCOPO"/>
    <m/>
    <m/>
    <m/>
    <e v="#REF!"/>
    <m/>
    <m/>
    <s v="N/A"/>
    <x v="24"/>
    <x v="29"/>
    <s v="-"/>
    <m/>
    <x v="1"/>
  </r>
  <r>
    <s v="MGHBT"/>
    <s v="M2023_MGHBT_01"/>
    <x v="3"/>
    <s v="SIM"/>
    <x v="0"/>
    <x v="3"/>
    <x v="123"/>
    <x v="11"/>
    <s v="NA"/>
    <s v="NA"/>
    <s v="MGNGA-MGHBT-MGNGA"/>
    <s v="3 - HL5G"/>
    <x v="3"/>
    <s v="MGNGA"/>
    <s v="Ativo HL4 / Falta HL5D"/>
    <s v="BELO HORIZONTE"/>
    <x v="1"/>
    <s v="ATIVO COM  PROTEÇÃO TOPOLOGIA ESTRUT - CFO + ROLLOUT"/>
    <m/>
    <s v="NÃO"/>
    <s v="ATIVO"/>
    <s v="REDE OK"/>
    <d v="1899-12-30T00:00:00"/>
    <x v="0"/>
    <s v="-"/>
    <s v="W0"/>
    <n v="2024"/>
    <s v="MOIN"/>
    <s v="NA"/>
    <s v="ATIVO"/>
    <m/>
    <m/>
    <m/>
    <m/>
    <m/>
    <m/>
    <s v="N/A"/>
    <x v="2"/>
    <x v="2"/>
    <s v="-"/>
    <m/>
    <x v="1"/>
  </r>
  <r>
    <s v="MGGPM"/>
    <s v="M2024EST_MGGPM_01"/>
    <x v="3"/>
    <s v="SIM"/>
    <x v="0"/>
    <x v="3"/>
    <x v="17"/>
    <x v="128"/>
    <s v="NA"/>
    <s v="NA"/>
    <s v="MGBHF-MGGPM-MGBHF"/>
    <s v="3 - HL5G"/>
    <x v="4"/>
    <s v="MGBHF"/>
    <s v="Ativo"/>
    <s v="BELO HORIZONTE"/>
    <x v="1"/>
    <s v="ATIVO COM  PROTEÇÃO TOPOLOGIA ESTRUT - LANÇAMENTO"/>
    <m/>
    <s v="SIM"/>
    <s v="ATIVO"/>
    <s v="REDE OK"/>
    <d v="1899-12-30T00:00:00"/>
    <x v="3"/>
    <s v="-"/>
    <s v="W0"/>
    <n v="2024"/>
    <s v="MOIN"/>
    <s v="NA"/>
    <s v="ATIVO"/>
    <m/>
    <m/>
    <m/>
    <m/>
    <m/>
    <m/>
    <s v="N/A"/>
    <x v="2"/>
    <x v="2"/>
    <s v="-"/>
    <m/>
    <x v="1"/>
  </r>
  <r>
    <s v="MGHCS"/>
    <s v="M2023_MGHCS_01"/>
    <x v="3"/>
    <s v="SIM"/>
    <x v="0"/>
    <x v="3"/>
    <x v="136"/>
    <x v="129"/>
    <s v="NA"/>
    <s v="NA"/>
    <s v="MGCCA-MGHCS-MGCCA"/>
    <s v="3 - HL5G"/>
    <x v="7"/>
    <s v="MGCCA"/>
    <s v="Ativo"/>
    <s v="BELO HORIZONTE"/>
    <x v="1"/>
    <s v="ATIVO COM  PROTEÇÃO TOPOLOGIA ESTRUT - CFO + ROLLOUT"/>
    <m/>
    <s v="NÃO"/>
    <s v="ATIVO"/>
    <s v="REDE OK"/>
    <d v="1899-12-30T00:00:00"/>
    <x v="0"/>
    <s v="-"/>
    <s v="W0"/>
    <n v="2024"/>
    <n v="476821"/>
    <s v="Aprovado HQ"/>
    <s v="ATIVO"/>
    <m/>
    <m/>
    <m/>
    <m/>
    <m/>
    <m/>
    <s v="N/A"/>
    <x v="2"/>
    <x v="2"/>
    <s v="-"/>
    <m/>
    <x v="1"/>
  </r>
  <r>
    <s v="MGHED"/>
    <s v="M2024EST_MGHED_01"/>
    <x v="3"/>
    <s v="SIM"/>
    <x v="0"/>
    <x v="3"/>
    <x v="36"/>
    <x v="61"/>
    <s v="NA"/>
    <s v="NA"/>
    <s v="MGFLO-MGHED-MGFLO"/>
    <s v="3 - HL5G"/>
    <x v="5"/>
    <s v="MGFLO"/>
    <s v="Ativo HL4 / Falta HL5D"/>
    <s v="BELO HORIZONTE"/>
    <x v="1"/>
    <s v="REDE ENTREGUE CONFORME TOPOLOGIA ESTRUTURANTE"/>
    <m/>
    <s v="SIM"/>
    <s v="ATIVO"/>
    <s v="REDE OK"/>
    <d v="1899-12-30T00:00:00"/>
    <x v="4"/>
    <s v="-"/>
    <s v="W0"/>
    <n v="2024"/>
    <s v="NA"/>
    <s v="NA"/>
    <s v="ATIVO"/>
    <m/>
    <m/>
    <m/>
    <m/>
    <m/>
    <m/>
    <s v="N/A"/>
    <x v="4"/>
    <x v="13"/>
    <s v="PENDENTE ANALISE"/>
    <s v="LADO A OK, EQUIPE FINALIZANDO LADO B."/>
    <x v="1"/>
  </r>
  <r>
    <s v="MGHIS"/>
    <s v="M2023_MGHIS_01"/>
    <x v="3"/>
    <s v="SIM"/>
    <x v="0"/>
    <x v="3"/>
    <x v="21"/>
    <x v="53"/>
    <s v="NA"/>
    <s v="NA"/>
    <s v="MGNGA-MGHIS-MGNGA"/>
    <s v="3 - HL5G"/>
    <x v="3"/>
    <s v="MGNGA"/>
    <s v="Ativo HL4 / Falta HL5D"/>
    <s v="BELO HORIZONTE"/>
    <x v="1"/>
    <s v="REDE ENTREGUE CONFORME TOPOLOGIA ESTRUTURANTE"/>
    <m/>
    <s v="NÃO"/>
    <s v="ATIVO"/>
    <s v="REDE OK"/>
    <d v="1899-12-30T00:00:00"/>
    <x v="0"/>
    <s v="-"/>
    <s v="W0"/>
    <n v="2024"/>
    <n v="512298"/>
    <s v="Aprovado HQ"/>
    <s v="ATIVO"/>
    <m/>
    <m/>
    <m/>
    <m/>
    <m/>
    <m/>
    <s v="N/A"/>
    <x v="2"/>
    <x v="17"/>
    <s v="-"/>
    <m/>
    <x v="1"/>
  </r>
  <r>
    <s v="MGHMC"/>
    <s v="M2024EST_MGHMC_01"/>
    <x v="3"/>
    <s v="SIM"/>
    <x v="0"/>
    <x v="3"/>
    <x v="98"/>
    <x v="67"/>
    <s v="NA"/>
    <s v="NA"/>
    <s v="MGSAG-MGHMC-MGSAG"/>
    <s v="3 - HL5G"/>
    <x v="3"/>
    <s v="MGSAG"/>
    <s v="Ativo"/>
    <s v="BELO HORIZONTE"/>
    <x v="1"/>
    <s v="REDE ENTREGUE CONFORME TOPOLOGIA ESTRUTURANTE"/>
    <s v="REPARO CONCLUÍDO"/>
    <s v="NÃO"/>
    <s v="ATIVO"/>
    <s v="REDE OK"/>
    <d v="1899-12-30T00:00:00"/>
    <x v="0"/>
    <s v="-"/>
    <s v="W0"/>
    <n v="2024"/>
    <n v="512378"/>
    <s v="Aprovado HQ"/>
    <s v="ATIVO"/>
    <m/>
    <m/>
    <m/>
    <m/>
    <m/>
    <m/>
    <s v="N/A"/>
    <x v="4"/>
    <x v="9"/>
    <s v="-"/>
    <s v="REPARO TRATADO PELO TELEMONT"/>
    <x v="1"/>
  </r>
  <r>
    <s v="MGHMD"/>
    <s v="M2024EST_MGHMD_01"/>
    <x v="3"/>
    <s v="SIM"/>
    <x v="0"/>
    <x v="3"/>
    <x v="45"/>
    <x v="36"/>
    <s v="NA"/>
    <s v="NA"/>
    <s v="MGSAG-MGMGB-MGBEF-MGHMD-MGSAG"/>
    <s v="3 - HL5G"/>
    <x v="3"/>
    <s v="MGSAG"/>
    <s v="Ativo"/>
    <s v="BELO HORIZONTE"/>
    <x v="1"/>
    <s v="REDE ENTREGUE CONFORME TOPOLOGIA ESTRUTURANTE"/>
    <m/>
    <s v="NÃO"/>
    <s v="ATIVO"/>
    <s v="REDE OK"/>
    <d v="1899-12-30T00:00:00"/>
    <x v="0"/>
    <s v="-"/>
    <s v="W0"/>
    <n v="2024"/>
    <n v="512385"/>
    <s v="Aprovado HQ"/>
    <s v="ATIVO"/>
    <m/>
    <m/>
    <m/>
    <m/>
    <m/>
    <m/>
    <s v="N/A"/>
    <x v="3"/>
    <x v="3"/>
    <s v="REDE OK"/>
    <s v="REDE CONCLUÍDA EM 10/23/2024"/>
    <x v="1"/>
  </r>
  <r>
    <s v="MGHOR"/>
    <s v="M2023EST_MGHOR_01"/>
    <x v="3"/>
    <s v="SIM"/>
    <x v="0"/>
    <x v="3"/>
    <x v="52"/>
    <x v="123"/>
    <s v="NA"/>
    <s v="NA"/>
    <s v="MGFLR-MGFTG-MGHOR-MGFLR"/>
    <s v="3 - HL5G"/>
    <x v="17"/>
    <s v="MGFLR"/>
    <s v="Ativo"/>
    <s v="BELO HORIZONTE"/>
    <x v="1"/>
    <s v="REDE ENTREGUE COM  PROTEÇÃO TOPOLOGIA ESTRUT - LANÇAMENTO "/>
    <m/>
    <s v="SIM"/>
    <s v="ATIVO"/>
    <s v="REDE OK"/>
    <d v="1899-12-30T00:00:00"/>
    <x v="11"/>
    <s v="-"/>
    <s v="W0"/>
    <n v="2024"/>
    <n v="507985"/>
    <s v="Empreiteira"/>
    <s v="ATIVO"/>
    <m/>
    <m/>
    <m/>
    <m/>
    <m/>
    <m/>
    <s v="N/A"/>
    <x v="2"/>
    <x v="28"/>
    <s v="-"/>
    <m/>
    <x v="1"/>
  </r>
  <r>
    <s v="MGHAG"/>
    <s v="M2023_MGHAG_01"/>
    <x v="3"/>
    <s v="SIM"/>
    <x v="0"/>
    <x v="3"/>
    <x v="137"/>
    <x v="130"/>
    <s v="NA"/>
    <s v="NA"/>
    <s v="MGBHF-MGHAG-MGBHF"/>
    <s v="3 - HL5G"/>
    <x v="4"/>
    <s v="MGBHF"/>
    <s v="Ativo"/>
    <s v="BELO HORIZONTE"/>
    <x v="1"/>
    <s v="REDE ENTREGUE COM  PROTEÇÃO TOPOLOGIA ESTRUT - CFO + ROLLOUT"/>
    <m/>
    <s v="SIM"/>
    <s v="ATIVO"/>
    <s v="REDE OK"/>
    <d v="1899-12-30T00:00:00"/>
    <x v="3"/>
    <s v="-"/>
    <s v="W0"/>
    <n v="2024"/>
    <s v="MOIN"/>
    <s v="NA"/>
    <s v="ATIVO"/>
    <m/>
    <m/>
    <m/>
    <m/>
    <m/>
    <m/>
    <s v="N/A"/>
    <x v="2"/>
    <x v="2"/>
    <s v="-"/>
    <m/>
    <x v="1"/>
  </r>
  <r>
    <s v="MGUVM"/>
    <s v="M2024EST_MGUVM_01"/>
    <x v="3"/>
    <s v="SIM"/>
    <x v="0"/>
    <x v="3"/>
    <x v="3"/>
    <x v="1"/>
    <s v="NA"/>
    <s v="NA"/>
    <s v="MGUBR-MGUVM-MGUBR"/>
    <s v="HL5G (500K)"/>
    <x v="25"/>
    <s v="MGUBR"/>
    <m/>
    <s v="UBERLÂNDIA"/>
    <x v="4"/>
    <s v="qui 02/01/2025 08:57 - Thiago Marques: Por favor remover a obra referente ao ID M2024EST_MGUVM_01, pois o investimento de rede já ocorreu no outro ID._x000a__x000a_Em termos de topologia não temos ganho nas distancias."/>
    <m/>
    <s v="NÃO"/>
    <s v="ATIVO"/>
    <s v="REDE OK"/>
    <d v="1899-12-30T00:00:00"/>
    <x v="10"/>
    <s v="-"/>
    <s v="W0"/>
    <n v="2024"/>
    <n v="508185"/>
    <s v="Empreiteira"/>
    <s v="ATIVO"/>
    <m/>
    <m/>
    <m/>
    <e v="#REF!"/>
    <m/>
    <m/>
    <s v="N/A"/>
    <x v="26"/>
    <x v="30"/>
    <s v="-"/>
    <s v="-"/>
    <x v="1"/>
  </r>
  <r>
    <s v="MGHSF"/>
    <s v="M2023_MGHSF_01"/>
    <x v="3"/>
    <s v="SIM"/>
    <x v="0"/>
    <x v="3"/>
    <x v="100"/>
    <x v="131"/>
    <s v="NA"/>
    <s v="NA"/>
    <s v="MGBBJ-MGHSF-MGBBJ "/>
    <s v="3 - HL5G"/>
    <x v="5"/>
    <s v="MGBBJ"/>
    <s v="Ativo"/>
    <s v="BELO HORIZONTE"/>
    <x v="1"/>
    <s v="REDE ENTREGUE COM  PROTEÇÃO TOPOLOGIA ESTRUT - LANÇAMENTO "/>
    <m/>
    <s v="SIM"/>
    <s v="ATIVO"/>
    <s v="REDE OK"/>
    <d v="1899-12-30T00:00:00"/>
    <x v="10"/>
    <s v="-"/>
    <s v="W0"/>
    <n v="2024"/>
    <n v="502749"/>
    <s v="Regional"/>
    <s v="ATIVO"/>
    <m/>
    <m/>
    <m/>
    <m/>
    <m/>
    <m/>
    <s v="N/A"/>
    <x v="11"/>
    <x v="15"/>
    <s v="-"/>
    <s v="AGENDADO PARA 19/10"/>
    <x v="1"/>
  </r>
  <r>
    <s v="MGHSG"/>
    <s v="M2023EST_MGHSG_01"/>
    <x v="3"/>
    <s v="SIM"/>
    <x v="0"/>
    <x v="3"/>
    <x v="138"/>
    <x v="132"/>
    <s v="NA"/>
    <s v="NA"/>
    <s v="MGNLV-MGHSG-MGNLV"/>
    <s v="2 - HL5D"/>
    <x v="2"/>
    <s v="-"/>
    <s v="Ativo"/>
    <s v="NOVA LIMA"/>
    <x v="1"/>
    <s v="REDE ENTREGUE(VALIDAÇÃO TELEMONT 15/10) VALIDAR RELATÓRIO"/>
    <m/>
    <s v="NÃO"/>
    <s v="ATIVO"/>
    <s v="REDE OK"/>
    <d v="1899-12-30T00:00:00"/>
    <x v="0"/>
    <s v="-"/>
    <s v="W0"/>
    <n v="2024"/>
    <n v="512320"/>
    <s v="Aprovado HQ"/>
    <s v="ATIVO"/>
    <m/>
    <m/>
    <m/>
    <m/>
    <m/>
    <m/>
    <s v="N/A"/>
    <x v="2"/>
    <x v="18"/>
    <s v="-"/>
    <s v="31/10/2024 - Plan James: concluído_x000a_ACIONADO 17/10, PREVISAO PARA 18/10"/>
    <x v="1"/>
  </r>
  <r>
    <s v="MGAMG"/>
    <s v="M2023_MGAMG_01"/>
    <x v="3"/>
    <s v="SIM"/>
    <x v="0"/>
    <x v="3"/>
    <x v="139"/>
    <x v="42"/>
    <s v="NA"/>
    <s v="NA"/>
    <s v="MGIIE-MGAMG-MGIIE"/>
    <s v="3 - HL5G"/>
    <x v="19"/>
    <s v="MGIIE"/>
    <s v="Ativo"/>
    <s v="IBIRITÉ"/>
    <x v="1"/>
    <s v="REDE ENTREGUE CONFORME TOPOLOGIA ESTRUTURANTE"/>
    <s v="O&amp;M"/>
    <s v="NÃO"/>
    <s v="ATIVO"/>
    <s v="REDE OK"/>
    <d v="1899-12-30T00:00:00"/>
    <x v="0"/>
    <s v="-"/>
    <s v="W0"/>
    <n v="2024"/>
    <n v="512261"/>
    <s v="Regional"/>
    <s v="ATIVO"/>
    <m/>
    <m/>
    <m/>
    <m/>
    <m/>
    <m/>
    <s v="N/A"/>
    <x v="17"/>
    <x v="31"/>
    <s v="-"/>
    <s v="REPARO TRATADO PELO TELEMONT"/>
    <x v="1"/>
  </r>
  <r>
    <s v="MGHTF"/>
    <s v="M2024EST_MGHTF_01"/>
    <x v="3"/>
    <s v="SIM"/>
    <x v="0"/>
    <x v="3"/>
    <x v="140"/>
    <x v="133"/>
    <s v="NA"/>
    <s v="NA"/>
    <s v="MGBLO-MGHTF-MGBLO"/>
    <s v="3 - HL5G"/>
    <x v="3"/>
    <s v="MGBLO"/>
    <s v="Ativo HL4 / Falta HL5D"/>
    <s v="BELO HORIZONTE"/>
    <x v="1"/>
    <s v="ATIVO COM  PROTEÇÃO TOPOLOGIA ESTRUT - CFO + ROLLOUT"/>
    <m/>
    <s v="NÃO"/>
    <s v="ATIVO"/>
    <s v="REDE OK"/>
    <d v="1899-12-30T00:00:00"/>
    <x v="0"/>
    <s v="-"/>
    <s v="W0"/>
    <n v="2024"/>
    <s v="MOIN"/>
    <s v="NA"/>
    <s v="ATIVO"/>
    <m/>
    <m/>
    <m/>
    <m/>
    <m/>
    <m/>
    <s v="N/A"/>
    <x v="2"/>
    <x v="2"/>
    <s v="-"/>
    <m/>
    <x v="1"/>
  </r>
  <r>
    <s v="MGHTP"/>
    <s v="M2023EST_MGHTP_01"/>
    <x v="3"/>
    <s v="SIM"/>
    <x v="0"/>
    <x v="3"/>
    <x v="52"/>
    <x v="43"/>
    <s v="NA"/>
    <s v="NA"/>
    <s v="MGFLR-MGHTP-MGFLR"/>
    <s v="3 - HL5G"/>
    <x v="17"/>
    <s v="MGFLR"/>
    <s v="Ativo"/>
    <s v="BELO HORIZONTE"/>
    <x v="1"/>
    <s v="REDE OK"/>
    <m/>
    <s v="SIM"/>
    <s v="ATIVO"/>
    <s v="REDE OK"/>
    <d v="1899-12-30T00:00:00"/>
    <x v="11"/>
    <s v="-"/>
    <s v="W0"/>
    <n v="2024"/>
    <n v="484151"/>
    <s v="CANCELADO"/>
    <s v="ATIVO"/>
    <m/>
    <m/>
    <m/>
    <m/>
    <m/>
    <m/>
    <s v="N/A"/>
    <x v="2"/>
    <x v="2"/>
    <s v="-"/>
    <m/>
    <x v="1"/>
  </r>
  <r>
    <s v="MGIRX"/>
    <s v="M2024EST_MGIRX_01"/>
    <x v="3"/>
    <s v="SIM"/>
    <x v="0"/>
    <x v="3"/>
    <x v="92"/>
    <x v="134"/>
    <s v="NA"/>
    <s v="NA"/>
    <s v="MGICA-MGIRX-MGTPD-MGIVT-MGICA"/>
    <s v="3 - HL5G"/>
    <x v="10"/>
    <s v="MGICA"/>
    <s v="Ativo HL4 / Falta HL5D"/>
    <s v="IGARAPÉ"/>
    <x v="1"/>
    <s v="REDE ENTREGUE CONFORME TOPOLOGIA ESTRUTURANTE"/>
    <m/>
    <s v="NÃO"/>
    <s v="ATIVO"/>
    <s v="REDE OK"/>
    <s v="ATIVO"/>
    <x v="0"/>
    <s v="-"/>
    <s v="-"/>
    <n v="2024"/>
    <n v="512242"/>
    <s v="Aprovado HQ"/>
    <s v="ATIVO"/>
    <m/>
    <m/>
    <m/>
    <m/>
    <m/>
    <m/>
    <s v="N/A"/>
    <x v="2"/>
    <x v="22"/>
    <s v="-"/>
    <m/>
    <x v="1"/>
  </r>
  <r>
    <s v="MGIVT"/>
    <s v="M2024EST_MGIVT_01"/>
    <x v="3"/>
    <s v="SIM"/>
    <x v="0"/>
    <x v="3"/>
    <x v="92"/>
    <x v="134"/>
    <s v="NA"/>
    <s v="NA"/>
    <s v="MGICA-MGIRX-MGTPD-MGIVT-MGICA"/>
    <s v="3 - HL5G"/>
    <x v="10"/>
    <s v="MGICA"/>
    <s v="Ativo HL4 / Falta HL5D"/>
    <s v="IGARAPÉ"/>
    <x v="1"/>
    <s v="seg 30/06/2025 10:00 - William Cruz: Favor acionar EPS para recuperar fibras com defeito._x000a__x000a_OBS: Em IVT podem por gentileza descer o DGO para o gabinete no solo? Foi Instalado no gabinete mais alto do poste, dificultando ativação e manutenção._x000a_seg 30/06/2025 18:16 - Lucas: Segue TA 345581613 _x000a_REDE ENTREGUE CONFORME TOPOLOGIA ESTRUTURANTE"/>
    <m/>
    <s v="NÃO"/>
    <s v="ATIVO"/>
    <s v="REDE OK"/>
    <s v="ATIVO"/>
    <x v="0"/>
    <s v="-"/>
    <s v="-"/>
    <n v="2024"/>
    <n v="512242"/>
    <s v="Aprovado HQ"/>
    <s v="ATIVO"/>
    <m/>
    <m/>
    <m/>
    <m/>
    <m/>
    <m/>
    <s v="N/A"/>
    <x v="2"/>
    <x v="22"/>
    <s v="-"/>
    <m/>
    <x v="1"/>
  </r>
  <r>
    <s v="MGHVA"/>
    <s v="M2023_MGHVA_01"/>
    <x v="3"/>
    <s v="SIM"/>
    <x v="0"/>
    <x v="3"/>
    <x v="141"/>
    <x v="97"/>
    <s v="NA"/>
    <s v="NA"/>
    <s v="MGBNS-MGHVA-MGBNS"/>
    <s v="3 - HL5G"/>
    <x v="3"/>
    <s v="MGBNS"/>
    <s v="Ativo"/>
    <s v="BELO HORIZONTE"/>
    <x v="1"/>
    <s v="ATIVO COM  PROTEÇÃO TOPOLOGIA ESTRUT - CFO + ROLLOUT"/>
    <m/>
    <s v="NÃO"/>
    <s v="ATIVO"/>
    <s v="REDE OK"/>
    <d v="1899-12-30T00:00:00"/>
    <x v="0"/>
    <s v="-"/>
    <s v="W0"/>
    <n v="2024"/>
    <s v="MOIN"/>
    <s v="NA"/>
    <s v="ATIVO"/>
    <m/>
    <m/>
    <m/>
    <m/>
    <m/>
    <m/>
    <s v="N/A"/>
    <x v="2"/>
    <x v="2"/>
    <s v="-"/>
    <m/>
    <x v="1"/>
  </r>
  <r>
    <s v="MGIBV"/>
    <s v="M2024EST_MGIBV_01"/>
    <x v="3"/>
    <s v="SIM"/>
    <x v="0"/>
    <x v="3"/>
    <x v="117"/>
    <x v="102"/>
    <s v="NA"/>
    <s v="NA"/>
    <s v="MGFEN-MGIBV-MGJPB-MGFEN"/>
    <s v="3 - HL5G"/>
    <x v="3"/>
    <s v="MGFEN"/>
    <s v="Ativo HL4 / Falta HL5D"/>
    <s v="BELO HORIZONTE"/>
    <x v="1"/>
    <s v="REDE ENTREGUE CONFORME TOPOLOGIA ESTRUTURANTE"/>
    <m/>
    <s v="NÃO"/>
    <s v="ATIVO"/>
    <s v="REDE OK"/>
    <d v="1899-12-30T00:00:00"/>
    <x v="0"/>
    <s v="-"/>
    <s v="W0"/>
    <n v="2024"/>
    <n v="512318"/>
    <s v="Aprovado HQ"/>
    <s v="ATIVO"/>
    <m/>
    <m/>
    <m/>
    <m/>
    <m/>
    <m/>
    <s v="N/A"/>
    <x v="2"/>
    <x v="17"/>
    <s v="-"/>
    <m/>
    <x v="1"/>
  </r>
  <r>
    <s v="MGIFC"/>
    <s v="M2024EST_MGIFC_01"/>
    <x v="3"/>
    <s v="SIM"/>
    <x v="0"/>
    <x v="3"/>
    <x v="117"/>
    <x v="83"/>
    <s v="NA"/>
    <s v="NA"/>
    <s v="MGCIC-MGIFC-MGCIC"/>
    <s v="3 - HL5G"/>
    <x v="7"/>
    <s v="MGCIC"/>
    <s v="Ativo"/>
    <s v="CONTAGEM"/>
    <x v="1"/>
    <s v="ATIVO COM PROTEÇÃO TOPOLOGIA ESTRUT (VALIDAÇÃO ARTHUR 09/10)"/>
    <m/>
    <s v="NÃO"/>
    <s v="ATIVO"/>
    <s v="REDE OK"/>
    <d v="1899-12-30T00:00:00"/>
    <x v="2"/>
    <s v="-"/>
    <s v="W0"/>
    <n v="2024"/>
    <s v="NA"/>
    <s v="NA"/>
    <s v="ATIVO"/>
    <m/>
    <m/>
    <m/>
    <m/>
    <m/>
    <m/>
    <s v="N/A"/>
    <x v="2"/>
    <x v="2"/>
    <s v="-"/>
    <m/>
    <x v="1"/>
  </r>
  <r>
    <s v="MGIPS"/>
    <s v="M2024EST_MGIPS_01"/>
    <x v="3"/>
    <s v="SIM"/>
    <x v="0"/>
    <x v="3"/>
    <x v="116"/>
    <x v="135"/>
    <s v="NA"/>
    <s v="NA"/>
    <s v="MGCIC-MGIPS-MGCIP-MGCIC"/>
    <s v="3 - HL5G"/>
    <x v="7"/>
    <s v="MGCIC"/>
    <s v="Ativo"/>
    <s v="CONTAGEM"/>
    <x v="1"/>
    <s v="Pedido Rodrigo enviar p/ Telemont"/>
    <m/>
    <s v="NÃO"/>
    <s v="ATIVO"/>
    <s v="REDE OK"/>
    <d v="1899-12-30T00:00:00"/>
    <x v="0"/>
    <s v="-"/>
    <s v="W0"/>
    <n v="2024"/>
    <n v="522464"/>
    <s v="Cidade"/>
    <s v="ATIVO"/>
    <m/>
    <m/>
    <m/>
    <m/>
    <m/>
    <m/>
    <s v="N/A"/>
    <x v="4"/>
    <x v="19"/>
    <s v="PENDENTE ANALISE"/>
    <s v="OBRA NÃO DEMANDA PARA A TELEMONT, SERA NECESSARIO AVALIAR PROJETO E DRAFT"/>
    <x v="1"/>
  </r>
  <r>
    <s v="MGIRN"/>
    <s v="M2023_MGIRN_01"/>
    <x v="3"/>
    <s v="SIM"/>
    <x v="0"/>
    <x v="3"/>
    <x v="52"/>
    <x v="121"/>
    <s v="NA"/>
    <s v="NA"/>
    <s v="MGFLR-MGTZB-MBBZQ-MGIRN-MGFLR"/>
    <s v="3 - HL5G"/>
    <x v="17"/>
    <s v="MGFLR"/>
    <s v="Ativo"/>
    <s v="BELO HORIZONTE"/>
    <x v="1"/>
    <s v="REDE ENTREGUE COM  PROTEÇÃO TOPOLOGIA ESTRUT - LANÇAMENTO "/>
    <m/>
    <s v="SIM"/>
    <s v="ATIVO"/>
    <s v="REDE OK"/>
    <d v="1899-12-30T00:00:00"/>
    <x v="11"/>
    <s v="-"/>
    <s v="W0"/>
    <n v="2024"/>
    <s v="NA"/>
    <s v="NA"/>
    <s v="ATIVO"/>
    <m/>
    <m/>
    <m/>
    <m/>
    <m/>
    <m/>
    <s v="N/A"/>
    <x v="2"/>
    <x v="2"/>
    <s v="-"/>
    <m/>
    <x v="1"/>
  </r>
  <r>
    <s v="MGISI"/>
    <s v="M2024EST_MGISI_01"/>
    <x v="3"/>
    <s v="SIM"/>
    <x v="0"/>
    <x v="3"/>
    <x v="17"/>
    <x v="29"/>
    <s v="NA"/>
    <s v="NA"/>
    <s v="MGCNO-MGISI-MGBBV-MGPOT-MGCNO"/>
    <s v="3 - HL5G"/>
    <x v="5"/>
    <s v="MGCNO"/>
    <s v="Ativo"/>
    <s v="BELO HORIZONTE"/>
    <x v="1"/>
    <s v="RELATÓRIO ENVIADO"/>
    <m/>
    <s v="SIM"/>
    <s v="ATIVO"/>
    <s v="REDE OK"/>
    <d v="1899-12-30T00:00:00"/>
    <x v="4"/>
    <s v="-"/>
    <s v="W0"/>
    <n v="2024"/>
    <s v="MOIN"/>
    <s v="NA"/>
    <s v="ATIVO"/>
    <m/>
    <m/>
    <m/>
    <m/>
    <m/>
    <m/>
    <s v="N/A"/>
    <x v="2"/>
    <x v="2"/>
    <s v="-"/>
    <m/>
    <x v="1"/>
  </r>
  <r>
    <s v="MGITP"/>
    <s v="M2024EST_MGITP_01"/>
    <x v="3"/>
    <s v="SIM"/>
    <x v="0"/>
    <x v="3"/>
    <x v="88"/>
    <x v="136"/>
    <s v="NA"/>
    <s v="NA"/>
    <s v="MGBSB-MGITP-MGBSB"/>
    <s v="3 - HL5G"/>
    <x v="16"/>
    <s v="MGBSB"/>
    <s v="Ativo"/>
    <s v="BELO HORIZONTE"/>
    <x v="1"/>
    <s v="RELATÓRIO ENVIADO"/>
    <m/>
    <s v="SIM"/>
    <s v="ATIVO"/>
    <s v="REDE OK"/>
    <d v="1899-12-30T00:00:00"/>
    <x v="0"/>
    <s v="-"/>
    <s v="W0"/>
    <n v="2024"/>
    <n v="504187"/>
    <s v="Aprovado HQ"/>
    <s v="ATIVO"/>
    <m/>
    <m/>
    <m/>
    <m/>
    <m/>
    <m/>
    <s v="N/A"/>
    <x v="2"/>
    <x v="2"/>
    <s v="-"/>
    <m/>
    <x v="1"/>
  </r>
  <r>
    <s v="MGBOG"/>
    <s v="M2024EST_MGBOG_01"/>
    <x v="2"/>
    <s v="RÁDIO"/>
    <x v="2"/>
    <x v="3"/>
    <x v="2"/>
    <x v="2"/>
    <s v="NA"/>
    <s v="NA"/>
    <s v="RADIO"/>
    <s v="3 - HL5G"/>
    <x v="22"/>
    <s v="MGVSO"/>
    <s v="Ativo"/>
    <s v="SABARÁ"/>
    <x v="1"/>
    <s v="SEM AÇÃO RE"/>
    <m/>
    <s v="NÃO"/>
    <s v="RÁDIO"/>
    <s v="RÁDIO"/>
    <d v="1899-12-30T00:00:00"/>
    <x v="1"/>
    <s v="-"/>
    <s v="W0"/>
    <n v="2024"/>
    <s v="NA"/>
    <s v="NA"/>
    <s v="RÁDIO ATIVO"/>
    <m/>
    <m/>
    <m/>
    <s v="VALIDAR PREDECESSOR ELISANGÊLA"/>
    <m/>
    <m/>
    <s v="N/A"/>
    <x v="2"/>
    <x v="2"/>
    <s v="-"/>
    <m/>
    <x v="1"/>
  </r>
  <r>
    <s v="MGJAA"/>
    <s v="M2023EST_MGJAA_01"/>
    <x v="3"/>
    <s v="SIM"/>
    <x v="0"/>
    <x v="3"/>
    <x v="91"/>
    <x v="18"/>
    <s v="NÃO"/>
    <s v="PENDENTE"/>
    <s v="MGJCT-MGJAA-MGJCT / MGJCT-MGJAA"/>
    <s v="2 - HL5D"/>
    <x v="5"/>
    <s v="-"/>
    <s v="Ativo"/>
    <s v="BELO HORIZONTE"/>
    <x v="1"/>
    <s v="REDE OK"/>
    <m/>
    <s v="SIM"/>
    <s v="ATIVO"/>
    <s v="REDE OK"/>
    <d v="1899-12-30T00:00:00"/>
    <x v="4"/>
    <s v="-"/>
    <s v="W0"/>
    <n v="2024"/>
    <n v="508054"/>
    <s v="Empreiteira"/>
    <s v="ATIVO"/>
    <m/>
    <m/>
    <m/>
    <m/>
    <m/>
    <m/>
    <s v="N/A"/>
    <x v="2"/>
    <x v="2"/>
    <s v="-"/>
    <m/>
    <x v="1"/>
  </r>
  <r>
    <s v="MGHBK"/>
    <s v="M2024EST_MGHBK_01"/>
    <x v="3"/>
    <s v="SIM"/>
    <x v="0"/>
    <x v="3"/>
    <x v="112"/>
    <x v="137"/>
    <s v="NA"/>
    <s v="NA"/>
    <s v="MGJAS-MGHBK-MGJAS"/>
    <s v="3 - HL5G"/>
    <x v="10"/>
    <s v="MGJAS"/>
    <s v="Ativo HL4 / Falta HL5D"/>
    <s v="BETIM"/>
    <x v="1"/>
    <s v="RELATÓRIO ENVIADO EM 31/10"/>
    <m/>
    <s v="NÃO"/>
    <s v="ATIVO"/>
    <s v="REDE OK"/>
    <d v="1899-12-30T00:00:00"/>
    <x v="0"/>
    <s v="-"/>
    <s v="W0"/>
    <n v="2024"/>
    <n v="512272"/>
    <s v="Aprovado HQ"/>
    <s v="ATIVO"/>
    <m/>
    <m/>
    <m/>
    <m/>
    <m/>
    <m/>
    <s v="N/A"/>
    <x v="3"/>
    <x v="3"/>
    <s v="PENDENTE ACESSO"/>
    <s v="31/10/2024 - Plan James: concluído _x000a_REDE ENTREGUE, VALIDAÇÃO E-MAIL TELEMONT 15/10"/>
    <x v="1"/>
  </r>
  <r>
    <s v="MGSBA"/>
    <s v="M2024EST_MGSBA_01"/>
    <x v="3"/>
    <s v="SIM"/>
    <x v="0"/>
    <x v="3"/>
    <x v="142"/>
    <x v="89"/>
    <s v="NA"/>
    <s v="NA"/>
    <s v="MGSLA-MGSBA-MGSLA"/>
    <s v="3 - HL5G"/>
    <x v="24"/>
    <s v="MGSLA"/>
    <s v="Ativo"/>
    <s v="SANTA LUZIA"/>
    <x v="1"/>
    <s v="REDE ENTREGUE CONFORME TOPOLOGIA ESTRUTURANTE"/>
    <m/>
    <s v="NÃO"/>
    <s v="ATIVO"/>
    <s v="REDE OK"/>
    <d v="1899-12-30T00:00:00"/>
    <x v="0"/>
    <s v="-"/>
    <s v="W0"/>
    <n v="2024"/>
    <n v="506530"/>
    <s v="Aprovado HQ"/>
    <s v="ATIVO"/>
    <m/>
    <m/>
    <m/>
    <m/>
    <m/>
    <m/>
    <s v="N/A"/>
    <x v="2"/>
    <x v="2"/>
    <s v="-"/>
    <m/>
    <x v="1"/>
  </r>
  <r>
    <s v="MGJAD"/>
    <s v="M2023EST_MGJAD_01"/>
    <x v="3"/>
    <s v="SIM"/>
    <x v="0"/>
    <x v="3"/>
    <x v="41"/>
    <x v="45"/>
    <s v="NA"/>
    <s v="NA"/>
    <s v="MGBNS-MGJAD-MGBNS"/>
    <s v="3 - HL5G"/>
    <x v="3"/>
    <s v="MGBNS"/>
    <s v="Ativo"/>
    <s v="BELO HORIZONTE"/>
    <x v="1"/>
    <s v="REDE ENTREGUE CONFORME TOPOLOGIA ESTRUTURANTE"/>
    <m/>
    <s v="NÃO"/>
    <s v="ATIVO"/>
    <s v="REDE OK"/>
    <d v="1899-12-30T00:00:00"/>
    <x v="0"/>
    <s v="-"/>
    <s v="W0"/>
    <n v="2024"/>
    <n v="512333"/>
    <s v="Aprovado HQ"/>
    <s v="ATIVO"/>
    <m/>
    <m/>
    <m/>
    <m/>
    <m/>
    <m/>
    <s v="N/A"/>
    <x v="2"/>
    <x v="2"/>
    <s v="-"/>
    <m/>
    <x v="1"/>
  </r>
  <r>
    <s v="MGBVS"/>
    <s v="M2024EST_MGBVS_01"/>
    <x v="3"/>
    <s v="SIM"/>
    <x v="0"/>
    <x v="3"/>
    <x v="48"/>
    <x v="59"/>
    <s v="NA"/>
    <s v="NA"/>
    <s v="MGQBV-MGBVP-MGBVS-MGQBV"/>
    <s v="3 - HL5G"/>
    <x v="20"/>
    <s v="MGQBV"/>
    <s v="Não Ativo"/>
    <s v="BELO HORIZONTE"/>
    <x v="1"/>
    <s v="REDE ENTREGUE CONFORME TOPOLOGIA ESTRUTURANTE"/>
    <m/>
    <s v="NÃO"/>
    <s v="ATIVO"/>
    <s v="REDE OK"/>
    <d v="1899-12-30T00:00:00"/>
    <x v="0"/>
    <s v="-"/>
    <s v="W0"/>
    <n v="2024"/>
    <n v="506518"/>
    <s v="Aprovado HQ"/>
    <s v="ATIVO"/>
    <m/>
    <m/>
    <m/>
    <m/>
    <m/>
    <m/>
    <s v="N/A"/>
    <x v="2"/>
    <x v="20"/>
    <s v="-"/>
    <m/>
    <x v="1"/>
  </r>
  <r>
    <s v="MGHUB"/>
    <s v="M2024EST_MGHUB_01"/>
    <x v="3"/>
    <s v="SIM"/>
    <x v="0"/>
    <x v="3"/>
    <x v="46"/>
    <x v="124"/>
    <s v="NA"/>
    <s v="NA"/>
    <s v="MGJAS-MGHUB-MGJTS-MGJAS"/>
    <s v="3 - HL5G"/>
    <x v="10"/>
    <s v="MGJAS"/>
    <s v="Ativo HL4 / Ativo HL5D"/>
    <s v="BETIM"/>
    <x v="1"/>
    <s v="REDE ENTREGUE CONFORME TOPOLOGIA ESTRUTURANTE"/>
    <m/>
    <s v="NÃO"/>
    <s v="ATIVO"/>
    <s v="REDE OK"/>
    <d v="1899-12-30T00:00:00"/>
    <x v="0"/>
    <s v="-"/>
    <s v="W0"/>
    <n v="2024"/>
    <n v="512275"/>
    <s v="Aprovado HQ"/>
    <s v="ATIVO"/>
    <m/>
    <m/>
    <m/>
    <m/>
    <m/>
    <m/>
    <s v="N/A"/>
    <x v="2"/>
    <x v="2"/>
    <s v="-"/>
    <m/>
    <x v="1"/>
  </r>
  <r>
    <s v="MGJAT"/>
    <s v="M2024EST_MGJAT_01"/>
    <x v="3"/>
    <s v="SIM"/>
    <x v="0"/>
    <x v="3"/>
    <x v="88"/>
    <x v="88"/>
    <s v="NA"/>
    <s v="NA"/>
    <s v="MGBSB-MGJAT-MGBSB"/>
    <s v="3 - HL5G"/>
    <x v="16"/>
    <s v="MGBSB"/>
    <s v="Ativo"/>
    <s v="BELO HORIZONTE"/>
    <x v="1"/>
    <s v="ATIVO COM  PROTEÇÃO TOPOLOGIA ESTRUT - CFO + ROLLOUT"/>
    <m/>
    <s v="SIM"/>
    <s v="ATIVO"/>
    <s v="REDE OK"/>
    <d v="1899-12-30T00:00:00"/>
    <x v="0"/>
    <s v="-"/>
    <s v="W0"/>
    <n v="2024"/>
    <n v="504188"/>
    <s v="Aprovado HQ"/>
    <s v="ATIVO"/>
    <m/>
    <m/>
    <m/>
    <m/>
    <m/>
    <m/>
    <s v="N/A"/>
    <x v="2"/>
    <x v="2"/>
    <s v="-"/>
    <m/>
    <x v="1"/>
  </r>
  <r>
    <s v="MGJCT"/>
    <s v="M2023EST_MGJCT_01"/>
    <x v="3"/>
    <s v="SIM"/>
    <x v="0"/>
    <x v="3"/>
    <x v="87"/>
    <x v="138"/>
    <s v="NA"/>
    <s v="NA"/>
    <s v="2 Vias - LUE"/>
    <s v="1 - HL4"/>
    <x v="5"/>
    <s v="-"/>
    <s v="Ativo"/>
    <s v="BELO HORIZONTE"/>
    <x v="1"/>
    <s v="ATIVO COM  PROTEÇÃO TOPOLOGIA ESTRUT - LANÇAMENTO"/>
    <m/>
    <s v="SIM"/>
    <s v="ATIVO"/>
    <s v="REDE OK"/>
    <d v="1899-12-30T00:00:00"/>
    <x v="4"/>
    <s v="-"/>
    <s v="W0"/>
    <n v="2024"/>
    <s v="NA"/>
    <s v="NA"/>
    <s v="ATIVO"/>
    <m/>
    <m/>
    <m/>
    <m/>
    <m/>
    <m/>
    <s v="N/A"/>
    <x v="2"/>
    <x v="2"/>
    <s v="-"/>
    <m/>
    <x v="1"/>
  </r>
  <r>
    <s v="MGJCA"/>
    <s v="M2023EST_MGJCA_01"/>
    <x v="2"/>
    <s v="RÁDIO"/>
    <x v="2"/>
    <x v="3"/>
    <x v="2"/>
    <x v="139"/>
    <s v="NA"/>
    <s v="NA"/>
    <s v="PROJETO VALE"/>
    <s v="2 - HL5D"/>
    <x v="2"/>
    <s v="-"/>
    <s v="Ativo"/>
    <s v="NOVA LIMA"/>
    <x v="1"/>
    <s v="SEM AÇÃO RE"/>
    <m/>
    <s v="NÃO"/>
    <s v="RÁDIO"/>
    <s v="RÁDIO"/>
    <d v="1899-12-30T00:00:00"/>
    <x v="1"/>
    <s v="-"/>
    <s v="W0"/>
    <n v="2024"/>
    <n v="507094"/>
    <s v="Empreiteira"/>
    <s v="ATIVO"/>
    <m/>
    <m/>
    <m/>
    <s v="VALIDAR PREDECESSOR ELISANGÊLA"/>
    <m/>
    <m/>
    <s v="N/A"/>
    <x v="2"/>
    <x v="2"/>
    <s v="-"/>
    <m/>
    <x v="1"/>
  </r>
  <r>
    <s v="MGRNK"/>
    <s v="M2023_MGRNK_01"/>
    <x v="3"/>
    <s v="SIM"/>
    <x v="0"/>
    <x v="3"/>
    <x v="88"/>
    <x v="17"/>
    <s v="NA"/>
    <s v="NA"/>
    <s v="MGQBV-MGRNK-MGJDA-MGRNU-MGQBV"/>
    <s v="3 - HL5G"/>
    <x v="20"/>
    <s v="MGQBV"/>
    <s v="Não Ativo"/>
    <s v="RIBEIRÃO DAS NEVES"/>
    <x v="1"/>
    <s v="REDE ENTREGUE CONFORME TOPOLOGIA ESTRUTURANTE"/>
    <m/>
    <s v="NÃO"/>
    <s v="ATIVO"/>
    <s v="REDE OK"/>
    <d v="1899-12-30T00:00:00"/>
    <x v="0"/>
    <s v="-"/>
    <s v="W0"/>
    <n v="2024"/>
    <n v="538659"/>
    <s v="Aprovado HQ"/>
    <s v="ATIVO"/>
    <m/>
    <m/>
    <m/>
    <m/>
    <m/>
    <m/>
    <s v="N/A"/>
    <x v="2"/>
    <x v="20"/>
    <s v="-"/>
    <s v="Enviado e-mail para o Adriano em 17/10 Realizar a Ativação. Reparo Tratato"/>
    <x v="1"/>
  </r>
  <r>
    <s v="MGJGD"/>
    <s v="M2023EST_MGJGD_01"/>
    <x v="3"/>
    <s v="SIM"/>
    <x v="0"/>
    <x v="3"/>
    <x v="87"/>
    <x v="127"/>
    <s v="NA"/>
    <s v="NA"/>
    <s v="MGJAA-MGJGD-MGJAA"/>
    <s v="3 - HL5G"/>
    <x v="5"/>
    <s v="MGJAA"/>
    <s v="Ativo"/>
    <s v="BELO HORIZONTE"/>
    <x v="1"/>
    <s v="ATIVO COM  PROTEÇÃO TOPOLOGIA ESTRUT - LANÇAMENTO"/>
    <m/>
    <s v="SIM"/>
    <s v="ATIVO"/>
    <s v="REDE OK"/>
    <d v="1899-12-30T00:00:00"/>
    <x v="4"/>
    <s v="-"/>
    <s v="W0"/>
    <n v="2024"/>
    <n v="508055"/>
    <s v="Empreiteira"/>
    <s v="ATIVO"/>
    <m/>
    <m/>
    <m/>
    <m/>
    <m/>
    <m/>
    <s v="N/A"/>
    <x v="2"/>
    <x v="2"/>
    <s v="-"/>
    <m/>
    <x v="1"/>
  </r>
  <r>
    <s v="MGGQR"/>
    <s v="M2023_MGGQR_01"/>
    <x v="3"/>
    <s v="SIM"/>
    <x v="0"/>
    <x v="3"/>
    <x v="133"/>
    <x v="140"/>
    <s v="NA"/>
    <s v="NA"/>
    <s v="MGPNP-MGGQR-MGPNP"/>
    <s v="3 - HL5G"/>
    <x v="12"/>
    <s v="MGPNP"/>
    <s v="Ativo"/>
    <s v="BELO HORIZONTE"/>
    <x v="1"/>
    <s v="ATIVO COM  PROTEÇÃO TOPOLOGIA ESTRUT - LANÇAMENTO"/>
    <m/>
    <s v="SIM"/>
    <s v="ATIVO"/>
    <s v="REDE OK"/>
    <d v="1899-12-30T00:00:00"/>
    <x v="11"/>
    <s v="-"/>
    <s v="W0"/>
    <n v="2024"/>
    <s v="MOIN"/>
    <s v="NA"/>
    <s v="ATIVO"/>
    <m/>
    <m/>
    <m/>
    <m/>
    <m/>
    <m/>
    <s v="N/A"/>
    <x v="2"/>
    <x v="2"/>
    <s v="-"/>
    <m/>
    <x v="1"/>
  </r>
  <r>
    <s v="MGIFO"/>
    <s v="M2024EST_MGIFO_01"/>
    <x v="3"/>
    <s v="SIM"/>
    <x v="0"/>
    <x v="3"/>
    <x v="90"/>
    <x v="74"/>
    <s v="NA"/>
    <s v="NA"/>
    <s v="MGIIE-MGIFO-MGINZ-MGIIE"/>
    <s v="3 - HL5G"/>
    <x v="19"/>
    <s v="MGIIE"/>
    <s v="Ativo"/>
    <s v="IBIRITÉ"/>
    <x v="1"/>
    <s v="REDE ENTREGUE CONFORME TOPOLOGIA ESTRUTURANTE"/>
    <m/>
    <s v="NÃO"/>
    <s v="ATIVO"/>
    <s v="REDE OK"/>
    <d v="1899-12-30T00:00:00"/>
    <x v="0"/>
    <s v="-"/>
    <s v="W0"/>
    <n v="2024"/>
    <n v="512267"/>
    <s v="Aprovado HQ"/>
    <s v="ATIVO"/>
    <m/>
    <m/>
    <m/>
    <m/>
    <m/>
    <m/>
    <s v="N/A"/>
    <x v="2"/>
    <x v="2"/>
    <s v="-"/>
    <m/>
    <x v="1"/>
  </r>
  <r>
    <s v="MGJPB"/>
    <s v="M2024EST_MGJPB_01"/>
    <x v="3"/>
    <s v="SIM"/>
    <x v="0"/>
    <x v="3"/>
    <x v="117"/>
    <x v="102"/>
    <s v="NA"/>
    <s v="NA"/>
    <s v="MGFEN-MGIBV-MGJPB-MGFEN"/>
    <s v="3 - HL5G"/>
    <x v="3"/>
    <s v="MGFEN"/>
    <s v="Ativo HL4 / Falta HL5D"/>
    <s v="BELO HORIZONTE"/>
    <x v="1"/>
    <s v="REDE ENTREGUE CONFORME TOPOLOGIA ESTRUTURANTE"/>
    <m/>
    <s v="NÃO"/>
    <s v="ATIVO"/>
    <s v="REDE OK"/>
    <d v="1899-12-30T00:00:00"/>
    <x v="0"/>
    <s v="-"/>
    <s v="W0"/>
    <n v="2024"/>
    <n v="512318"/>
    <s v="Aprovado HQ"/>
    <s v="ATIVO"/>
    <m/>
    <m/>
    <m/>
    <m/>
    <m/>
    <m/>
    <s v="N/A"/>
    <x v="2"/>
    <x v="17"/>
    <s v="-"/>
    <m/>
    <x v="1"/>
  </r>
  <r>
    <s v="MGJMO"/>
    <s v="M2023EST_MGJMO_01"/>
    <x v="3"/>
    <s v="SIM"/>
    <x v="0"/>
    <x v="3"/>
    <x v="107"/>
    <x v="20"/>
    <s v="NA"/>
    <s v="NA"/>
    <s v="MGBAM-MGJMO-MGBAM"/>
    <s v="3 - HL5G"/>
    <x v="12"/>
    <s v="MGBAM"/>
    <s v="Ativo"/>
    <s v="BELO HORIZONTE"/>
    <x v="1"/>
    <s v="ATIVO COM  PROTEÇÃO TOPOLOGIA ESTRUT - LANÇAMENTO"/>
    <m/>
    <s v="SIM"/>
    <s v="ATIVO"/>
    <s v="REDE OK"/>
    <d v="1899-12-30T00:00:00"/>
    <x v="11"/>
    <s v="-"/>
    <s v="W0"/>
    <n v="2024"/>
    <n v="481233"/>
    <s v="CANCELADO"/>
    <s v="ATIVO"/>
    <m/>
    <m/>
    <m/>
    <m/>
    <m/>
    <m/>
    <s v="N/A"/>
    <x v="2"/>
    <x v="2"/>
    <s v="-"/>
    <m/>
    <x v="1"/>
  </r>
  <r>
    <s v="MGINZ"/>
    <s v="M2024EST_MGINZ_01"/>
    <x v="3"/>
    <s v="SIM"/>
    <x v="0"/>
    <x v="3"/>
    <x v="90"/>
    <x v="74"/>
    <s v="NA"/>
    <s v="NA"/>
    <s v="MGIIE-MGIFO-MGINZ-MGIIE"/>
    <s v="3 - HL5G"/>
    <x v="19"/>
    <s v="MGIIE"/>
    <s v="Ativo"/>
    <s v="IBIRITÉ"/>
    <x v="1"/>
    <s v="REDE ENTREGUE CONFORME TOPOLOGIA ESTRUTURANTE"/>
    <m/>
    <s v="NÃO"/>
    <s v="ATIVO"/>
    <s v="REDE OK"/>
    <d v="1899-12-30T00:00:00"/>
    <x v="0"/>
    <s v="-"/>
    <s v="W0"/>
    <n v="2024"/>
    <n v="512267"/>
    <s v="Aprovado HQ"/>
    <s v="ATIVO"/>
    <m/>
    <m/>
    <m/>
    <m/>
    <m/>
    <m/>
    <s v="N/A"/>
    <x v="2"/>
    <x v="2"/>
    <s v="-"/>
    <m/>
    <x v="1"/>
  </r>
  <r>
    <s v="MGTPD"/>
    <s v="M2024EST_MGTPD_01"/>
    <x v="3"/>
    <s v="SIM"/>
    <x v="0"/>
    <x v="3"/>
    <x v="92"/>
    <x v="134"/>
    <s v="NA"/>
    <s v="NA"/>
    <s v="MGICA-MGIRX-MGTPD-MGIVT-MGICA"/>
    <s v="3 - HL5G"/>
    <x v="10"/>
    <s v="MGICA"/>
    <s v="Ativo HL4 / Falta HL5D"/>
    <s v="IGARAPÉ"/>
    <x v="1"/>
    <s v="seg 30/06/2025 10:00 - William Cruz: Favor acionar EPS para recuperar fibras com defeito._x000a__x000a_OBS: Em IVT podem por gentileza descer o DGO para o gabinete no solo? Foi Instalado no gabinete mais alto do poste, dificultando ativação e manutenção._x000a_seg 30/06/2025 18:16 - Lucas: Segue TA 345581613 _x000a_REDE ENTREGUE CONFORME TOPOLOGIA ESTRUTURANTE"/>
    <m/>
    <s v="NÃO"/>
    <s v="ATIVO"/>
    <s v="REDE OK"/>
    <s v="ATIVO"/>
    <x v="0"/>
    <s v="-"/>
    <s v="-"/>
    <n v="2024"/>
    <n v="512242"/>
    <s v="Aprovado HQ"/>
    <s v="ATIVO"/>
    <m/>
    <m/>
    <m/>
    <m/>
    <m/>
    <m/>
    <s v="N/A"/>
    <x v="2"/>
    <x v="31"/>
    <s v="-"/>
    <m/>
    <x v="1"/>
  </r>
  <r>
    <s v="MGJTB"/>
    <s v="M2024EST_MGJTB_01"/>
    <x v="3"/>
    <s v="SIM"/>
    <x v="0"/>
    <x v="3"/>
    <x v="11"/>
    <x v="86"/>
    <s v="NA"/>
    <s v="NA"/>
    <s v="MGCII-MGBJY-MGJTB-MGBZO-MGCII"/>
    <s v="3 - HL5G"/>
    <x v="18"/>
    <s v="MGCII"/>
    <s v="Ativo"/>
    <s v="BETIM"/>
    <x v="1"/>
    <s v="ATIVO COM  PROTEÇÃO TOPOLOGIA ESTRUT - LANÇAMENTO"/>
    <m/>
    <s v="NÃO"/>
    <s v="ATIVO"/>
    <s v="REDE OK"/>
    <d v="1899-12-30T00:00:00"/>
    <x v="10"/>
    <s v="-"/>
    <s v="W0"/>
    <n v="2024"/>
    <n v="507569"/>
    <s v="Aprovado HQ"/>
    <s v="ATIVO"/>
    <m/>
    <m/>
    <m/>
    <m/>
    <m/>
    <m/>
    <s v="N/A"/>
    <x v="2"/>
    <x v="2"/>
    <s v="-"/>
    <m/>
    <x v="1"/>
  </r>
  <r>
    <s v="MGJAC"/>
    <s v="M2023_MGJAC_01"/>
    <x v="3"/>
    <s v="SIM"/>
    <x v="0"/>
    <x v="3"/>
    <x v="94"/>
    <x v="85"/>
    <s v="NA"/>
    <s v="NA"/>
    <s v="MGBET-MGBMK-MGJAC-MGBET"/>
    <s v="3 - HL5G"/>
    <x v="10"/>
    <s v="MGBET"/>
    <s v="Ativo"/>
    <s v="BETIM"/>
    <x v="1"/>
    <s v="ATIVO COM  PROTEÇÃO TOPOLOGIA ESTRUT - CFO + ROLLOUT"/>
    <m/>
    <s v="NÃO"/>
    <s v="ATIVO"/>
    <s v="REDE OK"/>
    <d v="1899-12-30T00:00:00"/>
    <x v="0"/>
    <s v="-"/>
    <s v="W0"/>
    <n v="2024"/>
    <n v="504712"/>
    <s v="MAO OBRA A DISPOSICAO"/>
    <s v="ATIVO"/>
    <m/>
    <m/>
    <m/>
    <m/>
    <m/>
    <m/>
    <s v="N/A"/>
    <x v="2"/>
    <x v="2"/>
    <s v="-"/>
    <m/>
    <x v="1"/>
  </r>
  <r>
    <s v="MGJTQ"/>
    <s v="M2024EST_MGJTQ_01"/>
    <x v="0"/>
    <s v="FLAT"/>
    <x v="0"/>
    <x v="0"/>
    <x v="112"/>
    <x v="57"/>
    <s v="NA"/>
    <s v="NA"/>
    <s v="MGBHP-MGJTQ-MGCFK-MGBST-MGFLR"/>
    <s v="3 - HL5G"/>
    <x v="17"/>
    <s v="MGBHP"/>
    <s v="Ativo HL4 / Falta HL5D"/>
    <s v="BELO HORIZONTE"/>
    <x v="1"/>
    <s v="SITE JTQ E CFK ENTREGUES FLAT POIS O RETORNO DO ANEL DE CFK PARA BHP DEPENDE DA IMPL. DE POSTES / SEM POSSIBILIDADES"/>
    <s v="Não tem postes na rota da redundância"/>
    <s v="SIM"/>
    <s v="ATIVO"/>
    <s v="REDE OK"/>
    <s v="ATIVO"/>
    <x v="6"/>
    <s v="-"/>
    <s v="-"/>
    <n v="2024"/>
    <n v="518997"/>
    <s v="Aprovado HQ"/>
    <s v="ATIVO"/>
    <s v="X"/>
    <m/>
    <m/>
    <s v="VALIDAR CAMPO RODRIGO/EVERTON"/>
    <m/>
    <m/>
    <s v="N/A"/>
    <x v="11"/>
    <x v="23"/>
    <s v="-"/>
    <s v="VALIDAR A POSSIBILIDADE DE SEGUIR COM ATIVAÇÃO EM FLAT, POIS DEPENDE DE IMPLT POSTES EM UMA DAS VIAS"/>
    <x v="1"/>
  </r>
  <r>
    <s v="MGJUL"/>
    <s v="M2024EST_MGJUL_01"/>
    <x v="3"/>
    <s v="SIM"/>
    <x v="0"/>
    <x v="3"/>
    <x v="95"/>
    <x v="19"/>
    <s v="NA"/>
    <s v="NA"/>
    <s v="MGSLA-MGJUL-MGSLA"/>
    <s v="3 - HL5G"/>
    <x v="24"/>
    <s v="MGSLA"/>
    <s v="Ativo"/>
    <s v="BELO HORIZONTE"/>
    <x v="1"/>
    <s v="REDE ENTREGUE CONFORME TOPOLOGIA ESTRUTURANTE"/>
    <m/>
    <s v="NÃO"/>
    <s v="ATIVO"/>
    <s v="REDE OK"/>
    <d v="1899-12-30T00:00:00"/>
    <x v="0"/>
    <s v="-"/>
    <s v="W0"/>
    <n v="2024"/>
    <n v="538684"/>
    <s v="Aprovado HQ"/>
    <s v="ATIVO"/>
    <m/>
    <m/>
    <m/>
    <m/>
    <m/>
    <m/>
    <s v="N/A"/>
    <x v="18"/>
    <x v="18"/>
    <s v="-"/>
    <s v="qui 10/10/2024 17:19 - Email Matheus Telemont rede ok"/>
    <x v="1"/>
  </r>
  <r>
    <s v="MGJVT"/>
    <s v="M2023EST_MGJVT_01"/>
    <x v="3"/>
    <s v="SIM"/>
    <x v="0"/>
    <x v="3"/>
    <x v="139"/>
    <x v="34"/>
    <s v="NÃO"/>
    <s v="PENDENTE"/>
    <s v="MGVSO-MGJVT-MGVSO / MGVSO-MGJVT"/>
    <s v="2 - HL5D"/>
    <x v="22"/>
    <s v="-"/>
    <s v="Ativo"/>
    <s v="BELO HORIZONTE"/>
    <x v="1"/>
    <s v="REDE ENTREGUE CONFORME TOPOLOGIA ESTRUTURANTE"/>
    <m/>
    <s v="NÃO"/>
    <s v="ATIVO"/>
    <s v="REDE OK"/>
    <d v="1899-12-30T00:00:00"/>
    <x v="0"/>
    <s v="-"/>
    <s v="W0"/>
    <n v="2024"/>
    <n v="512391"/>
    <s v="Regional"/>
    <s v="ATIVO"/>
    <m/>
    <m/>
    <m/>
    <m/>
    <m/>
    <m/>
    <s v="N/A"/>
    <x v="2"/>
    <x v="16"/>
    <s v="-"/>
    <m/>
    <x v="1"/>
  </r>
  <r>
    <s v="MGLAG"/>
    <s v="M2023EST_MGLAG_01"/>
    <x v="3"/>
    <s v="SIM"/>
    <x v="0"/>
    <x v="3"/>
    <x v="57"/>
    <x v="48"/>
    <s v="NA"/>
    <s v="NA"/>
    <s v="MGFLR-MGBHC-MGLAG-MGCGP-MGFLR"/>
    <s v="3 - HL5G"/>
    <x v="17"/>
    <s v="MGFLR"/>
    <s v="Ativo"/>
    <s v="BELO HORIZONTE"/>
    <x v="1"/>
    <s v="ATIVO COM  PROTEÇÃO TOPOLOGIA ESTRUT - CFO + ROLLOUT"/>
    <m/>
    <s v="SIM"/>
    <s v="ATIVO"/>
    <s v="REDE OK"/>
    <d v="1899-12-30T00:00:00"/>
    <x v="11"/>
    <s v="-"/>
    <s v="W0"/>
    <n v="2024"/>
    <n v="508012"/>
    <s v="Aprovado HQ"/>
    <s v="ATIVO"/>
    <m/>
    <m/>
    <m/>
    <m/>
    <m/>
    <m/>
    <s v="N/A"/>
    <x v="2"/>
    <x v="2"/>
    <s v="-"/>
    <m/>
    <x v="1"/>
  </r>
  <r>
    <s v="MGLBV"/>
    <s v="M2024EST_MGLBV_01"/>
    <x v="3"/>
    <s v="SIM"/>
    <x v="0"/>
    <x v="3"/>
    <x v="11"/>
    <x v="55"/>
    <s v="NA"/>
    <s v="NA"/>
    <s v="MGJCT-MGBIP-MGLBV-MGJCT"/>
    <s v="3 - HL5G"/>
    <x v="5"/>
    <s v="MGJCT"/>
    <s v="Ativo"/>
    <s v="BELO HORIZONTE"/>
    <x v="1"/>
    <s v="REDE ENTREGUE COM  PROTEÇÃO TOPOLOGIA ESTRUT - LANÇAMENTO "/>
    <m/>
    <s v="SIM"/>
    <s v="ATIVO"/>
    <s v="REDE OK"/>
    <d v="1899-12-30T00:00:00"/>
    <x v="4"/>
    <s v="-"/>
    <s v="W0"/>
    <n v="2024"/>
    <s v="NA"/>
    <s v="NA"/>
    <s v="ATIVO"/>
    <m/>
    <m/>
    <m/>
    <m/>
    <m/>
    <m/>
    <s v="N/A"/>
    <x v="4"/>
    <x v="15"/>
    <s v="-"/>
    <m/>
    <x v="1"/>
  </r>
  <r>
    <s v="MGRIL"/>
    <s v="M2023_MGRIL_01"/>
    <x v="3"/>
    <s v="SIM"/>
    <x v="0"/>
    <x v="3"/>
    <x v="44"/>
    <x v="9"/>
    <s v="NA"/>
    <s v="NA"/>
    <s v="MGRNC-MGRNX-MGRIL-MGBAR-MGRNC"/>
    <s v="3 - HL5G"/>
    <x v="8"/>
    <s v="MGRNC"/>
    <s v="Não Ativo"/>
    <s v="RIBEIRÃO DAS NEVES"/>
    <x v="1"/>
    <s v="ATIVO COM  PROTEÇÃO TOPOLOGIA ESTRUT - CFO + ROLLOUT"/>
    <s v="SERÁ NECESSÁRIO REFAZER REDE PARA RNJ"/>
    <s v="NÃO"/>
    <s v="ATIVO"/>
    <s v="REDE OK"/>
    <d v="1899-12-30T00:00:00"/>
    <x v="6"/>
    <s v="-"/>
    <s v="W0"/>
    <n v="2024"/>
    <n v="508202"/>
    <s v="Regional"/>
    <s v="ATIVO"/>
    <m/>
    <m/>
    <m/>
    <m/>
    <m/>
    <m/>
    <s v="N/A"/>
    <x v="2"/>
    <x v="2"/>
    <s v="-"/>
    <m/>
    <x v="1"/>
  </r>
  <r>
    <s v="MGRNC"/>
    <s v="M2023EST_MGRNC_01"/>
    <x v="3"/>
    <s v="SIM"/>
    <x v="0"/>
    <x v="3"/>
    <x v="84"/>
    <x v="71"/>
    <s v="NA"/>
    <s v="NA"/>
    <s v="MGRNS-MGRNC-MGRNS"/>
    <s v="2 - HL5D"/>
    <x v="8"/>
    <s v="-"/>
    <s v="Não Ativo"/>
    <s v="RIBEIRÃO DAS NEVES"/>
    <x v="1"/>
    <s v="ATIVO COM  PROTEÇÃO TOPOLOGIA ESTRUT - CFO + ROLLOUT"/>
    <s v="SERÁ NECESSÁRIO REFAZER REDE PARA RNJ"/>
    <s v="NÃO"/>
    <s v="ATIVO"/>
    <s v="REDE OK"/>
    <d v="1899-12-30T00:00:00"/>
    <x v="6"/>
    <s v="-"/>
    <s v="W0"/>
    <n v="2024"/>
    <n v="502635"/>
    <s v="MAO OBRA A DISPOSICAO"/>
    <s v="ATIVO"/>
    <m/>
    <m/>
    <m/>
    <m/>
    <m/>
    <m/>
    <s v="N/A"/>
    <x v="2"/>
    <x v="2"/>
    <s v="-"/>
    <m/>
    <x v="1"/>
  </r>
  <r>
    <s v="MGJFR"/>
    <s v="M2024EST_MGJFR_01"/>
    <x v="3"/>
    <s v="SIM"/>
    <x v="0"/>
    <x v="3"/>
    <x v="143"/>
    <x v="141"/>
    <s v="NA"/>
    <s v="NA"/>
    <s v="MGI04-MGJFR(FLAT)-MGI04"/>
    <s v="HL5G (500K)"/>
    <x v="23"/>
    <s v="MGI04"/>
    <s v="Ativo"/>
    <s v="JUIZ DE FORA"/>
    <x v="6"/>
    <m/>
    <m/>
    <s v="NÃO"/>
    <s v="ATIVO"/>
    <s v="REDE OK"/>
    <d v="1899-12-30T00:00:00"/>
    <x v="0"/>
    <s v="-"/>
    <s v="W0"/>
    <n v="2024"/>
    <n v="529278"/>
    <s v="Aprovado HQ"/>
    <s v="ATIVO"/>
    <m/>
    <m/>
    <m/>
    <e v="#REF!"/>
    <m/>
    <m/>
    <s v="N/A"/>
    <x v="6"/>
    <x v="32"/>
    <s v="-"/>
    <m/>
    <x v="1"/>
  </r>
  <r>
    <s v="MGLEB"/>
    <s v="M2024EST_MGLEB_01"/>
    <x v="3"/>
    <s v="SIM"/>
    <x v="0"/>
    <x v="3"/>
    <x v="88"/>
    <x v="77"/>
    <s v="NA"/>
    <s v="NA"/>
    <s v="MGCND-MGCEZ-MGBQI-MGLEB-MGCND"/>
    <s v="3 - HL5G"/>
    <x v="16"/>
    <s v="MGCND"/>
    <s v="Ativo"/>
    <s v="BELO HORIZONTE"/>
    <x v="1"/>
    <s v="ATIVO COM  PROTEÇÃO TOPOLOGIA ESTRUT - CFO + ROLLOUT"/>
    <m/>
    <s v="SIM"/>
    <s v="ATIVO"/>
    <s v="REDE OK"/>
    <d v="1899-12-30T00:00:00"/>
    <x v="0"/>
    <s v="-"/>
    <s v="W0"/>
    <n v="2024"/>
    <s v="MOIN"/>
    <s v="NA"/>
    <s v="ATIVO"/>
    <m/>
    <m/>
    <m/>
    <m/>
    <m/>
    <m/>
    <s v="N/A"/>
    <x v="2"/>
    <x v="2"/>
    <s v="-"/>
    <m/>
    <x v="1"/>
  </r>
  <r>
    <s v="MGLFS"/>
    <s v="M2024EST_MGLFS_01"/>
    <x v="3"/>
    <s v="SIM"/>
    <x v="0"/>
    <x v="3"/>
    <x v="95"/>
    <x v="132"/>
    <s v="NA"/>
    <s v="NA"/>
    <s v="MGBMR-MGLND-MGLFS-MGBMR"/>
    <s v="3 - HL5G"/>
    <x v="19"/>
    <s v="MGBMR"/>
    <s v="Ativo"/>
    <s v="BELO HORIZONTE"/>
    <x v="1"/>
    <s v="REDE ENTREGUE CONFORME TOPOLOGIA ESTRUTURANTE"/>
    <m/>
    <s v="NÃO"/>
    <s v="ATIVO"/>
    <s v="REDE OK"/>
    <d v="1899-12-30T00:00:00"/>
    <x v="0"/>
    <s v="-"/>
    <s v="W0"/>
    <n v="2024"/>
    <n v="512319"/>
    <s v="Aprovado HQ"/>
    <s v="ATIVO"/>
    <m/>
    <m/>
    <m/>
    <m/>
    <m/>
    <m/>
    <s v="N/A"/>
    <x v="17"/>
    <x v="4"/>
    <s v="-"/>
    <s v="qui 10/10/2024 17:19 - Email Matheus Telemont rede ok"/>
    <x v="1"/>
  </r>
  <r>
    <s v="MGRNS"/>
    <s v="M2023_MGRNS_01"/>
    <x v="3"/>
    <s v="SIM"/>
    <x v="0"/>
    <x v="3"/>
    <x v="6"/>
    <x v="5"/>
    <s v="NA"/>
    <s v="NA"/>
    <s v="2 Vias - BHF"/>
    <s v="1 - HL4"/>
    <x v="8"/>
    <s v="-"/>
    <s v="Não Ativo"/>
    <s v="RIBEIRÃO DAS NEVES"/>
    <x v="1"/>
    <s v="ATIVO COM  PROTEÇÃO TOPOLOGIA ESTRUT - CFO + ROLLOUT"/>
    <s v="SERÁ NECESSÁRIO REFAZER REDE PARA RNJ"/>
    <s v="NÃO"/>
    <s v="ATIVO"/>
    <s v="REDE OK"/>
    <d v="1899-12-30T00:00:00"/>
    <x v="0"/>
    <s v="-"/>
    <s v="W0"/>
    <n v="2024"/>
    <n v="513688"/>
    <s v="Aprovado HQ"/>
    <s v="ATIVO"/>
    <m/>
    <m/>
    <m/>
    <m/>
    <m/>
    <m/>
    <s v="N/A"/>
    <x v="2"/>
    <x v="2"/>
    <s v="-"/>
    <m/>
    <x v="1"/>
  </r>
  <r>
    <s v="MGNHN"/>
    <s v="M2024EST_MGNHN_01"/>
    <x v="3"/>
    <s v="SIM"/>
    <x v="0"/>
    <x v="3"/>
    <x v="144"/>
    <x v="141"/>
    <s v="NA"/>
    <s v="NA"/>
    <s v="MGI04-MGNHN-MGI04"/>
    <s v="HL5G (500K)"/>
    <x v="23"/>
    <s v="MGI04"/>
    <s v="Ativo"/>
    <s v="JUIZ DE FORA"/>
    <x v="6"/>
    <s v="REDE ENTREGUE CONFORME TOPOLOGIA ESTRUTURANTE"/>
    <m/>
    <s v="NÃO"/>
    <s v="ATIVO"/>
    <s v="REDE OK"/>
    <d v="1899-12-30T00:00:00"/>
    <x v="0"/>
    <s v="-"/>
    <s v="W0"/>
    <n v="2024"/>
    <n v="509223"/>
    <s v="Aprovado HQ"/>
    <s v="ATIVO"/>
    <m/>
    <m/>
    <m/>
    <e v="#REF!"/>
    <m/>
    <m/>
    <s v="N/A"/>
    <x v="6"/>
    <x v="32"/>
    <s v="-"/>
    <m/>
    <x v="1"/>
  </r>
  <r>
    <s v="MGJXX"/>
    <s v="M2024EST_MGJXX_01"/>
    <x v="3"/>
    <s v="FLAT"/>
    <x v="0"/>
    <x v="3"/>
    <x v="144"/>
    <x v="141"/>
    <s v="NA"/>
    <s v="NA"/>
    <s v="MGI04-MGJXX"/>
    <s v="HL5G (500K)"/>
    <x v="23"/>
    <s v="MGI04"/>
    <s v="Ativo"/>
    <s v="JUIZ DE FORA"/>
    <x v="6"/>
    <s v="REDE ENTREGUE CONFORME TOPOLOGIA ESTRUTURANTE"/>
    <m/>
    <s v="NÃO"/>
    <s v="ATIVO"/>
    <s v="REDE OK"/>
    <d v="1899-12-30T00:00:00"/>
    <x v="0"/>
    <s v="-"/>
    <s v="W0"/>
    <n v="2024"/>
    <n v="509224"/>
    <s v="Aprovado HQ"/>
    <s v="ATIVO"/>
    <m/>
    <m/>
    <m/>
    <e v="#REF!"/>
    <m/>
    <m/>
    <s v="N/A"/>
    <x v="23"/>
    <x v="33"/>
    <s v="-"/>
    <m/>
    <x v="1"/>
  </r>
  <r>
    <s v="MGJEP"/>
    <s v="M2024EST_MGJEP_01"/>
    <x v="3"/>
    <s v="RÁDIO"/>
    <x v="2"/>
    <x v="3"/>
    <x v="2"/>
    <x v="2"/>
    <s v="NA"/>
    <s v="NA"/>
    <s v="MGI04-MGJEP"/>
    <s v="HL5G (500K)"/>
    <x v="23"/>
    <s v="MGI04"/>
    <s v="Ativo"/>
    <s v="JUIZ DE FORA"/>
    <x v="6"/>
    <s v="seg 10/02/2025 16:18 - Carlos Eduardo Pereira (Mexicano) - Seguir rádio_x000a__x000a_sex 06/12/2024 09:27 - Leonardo: Rodolfo, bom dia! Venho indicar a necessidade de licenciamento para construção da travessia subterrânea na rodovia BR-040 no local indicado abaixo. Trata-se da implantação do site MGJEP ID_528270, alça flat da topologia MGI04-MGJEP._x000a_Anexo o KMZ da rota para auxiliar na avaliação e elaboração do projeto._x000a__x000a_ter 12/11/2024 16:04 - Edinho: Conforme falamos segue abaixo as informação para elaboração de projeto. _x000a__x000a_11/11/2024 - Edinho: necessita de travessia na BR-040 + implantação postes._x000a__x000a_08/11/2024 - Plan Eder: alterou para Novembro Oportunidade._x000a__x000a_seg 04/11/2024 01:10 - Arthur: enviei email para revisão._x000a__x000a_qui 31/10/2024 14:35 - Edson: Sobre o ID 509221 JEP x I04_x000a_Conforme falamos e validado com Gestor Vivo Argemiro e Gestor Wagner N1 Vivo_x000a_Site JEP é atendido via Rádio, não é fibrado._x000a_Fibra que consta como existente não existe._x000a_Necessário lançamento de 4.900 metros para formatação."/>
    <s v="-"/>
    <s v="NÃO"/>
    <s v="RÁDIO"/>
    <s v="RÁDIO"/>
    <d v="1899-12-30T00:00:00"/>
    <x v="0"/>
    <s v="-"/>
    <s v="W0"/>
    <n v="2024"/>
    <n v="528270"/>
    <s v="Regional"/>
    <s v="RÁDIO ATIVO"/>
    <m/>
    <m/>
    <m/>
    <e v="#REF!"/>
    <m/>
    <m/>
    <s v="N/A"/>
    <x v="6"/>
    <x v="32"/>
    <s v="-"/>
    <m/>
    <x v="1"/>
  </r>
  <r>
    <s v="MGRNX"/>
    <s v="M2023_MGRNX_01"/>
    <x v="3"/>
    <s v="SIM"/>
    <x v="0"/>
    <x v="3"/>
    <x v="44"/>
    <x v="142"/>
    <s v="NA"/>
    <s v="NA"/>
    <s v="MGRNC-MGRNX-MGRIL-MGBAR-MGRNC"/>
    <s v="3 - HL5G"/>
    <x v="8"/>
    <s v="MGRNC"/>
    <s v="Não Ativo"/>
    <s v="RIBEIRÃO DAS NEVES"/>
    <x v="1"/>
    <s v="ATIVO COM  PROTEÇÃO TOPOLOGIA ESTRUT - CFO + ROLLOUT"/>
    <s v="SERÁ NECESSÁRIO REFAZER REDE PARA RNJ"/>
    <s v="NÃO"/>
    <s v="ATIVO"/>
    <s v="REDE OK"/>
    <d v="1899-12-30T00:00:00"/>
    <x v="6"/>
    <s v="-"/>
    <s v="W0"/>
    <n v="2024"/>
    <n v="508202"/>
    <s v="Regional"/>
    <s v="ATIVO"/>
    <m/>
    <m/>
    <m/>
    <m/>
    <m/>
    <m/>
    <s v="N/A"/>
    <x v="2"/>
    <x v="2"/>
    <s v="-"/>
    <m/>
    <x v="1"/>
  </r>
  <r>
    <s v="MGLGU"/>
    <s v="M2024EST_MGLGU_01"/>
    <x v="3"/>
    <s v="SIM"/>
    <x v="0"/>
    <x v="3"/>
    <x v="145"/>
    <x v="1"/>
    <s v="NA"/>
    <s v="NA"/>
    <s v="MGLUE-MGLGU-MGLUE"/>
    <s v="3 - HL5G"/>
    <x v="1"/>
    <s v="MGLUE"/>
    <s v="Ativo"/>
    <s v="BELO HORIZONTE"/>
    <x v="1"/>
    <s v="REPARO CONCLUÍDO EM 11/11/24"/>
    <m/>
    <s v="NÃO"/>
    <s v="ATIVO"/>
    <s v="REDE OK"/>
    <d v="1899-12-30T00:00:00"/>
    <x v="0"/>
    <s v="-"/>
    <s v="W0"/>
    <n v="2024"/>
    <n v="523201"/>
    <s v="Aprovado HQ"/>
    <s v="ATIVO"/>
    <m/>
    <m/>
    <m/>
    <m/>
    <m/>
    <m/>
    <s v="N/A"/>
    <x v="4"/>
    <x v="13"/>
    <s v="PENDENTE ANALISE"/>
    <s v="OBRA CONCLUÍDA"/>
    <x v="1"/>
  </r>
  <r>
    <s v="MGHCP"/>
    <s v="M2024EST_MGHCP_01"/>
    <x v="3"/>
    <s v="SIM"/>
    <x v="0"/>
    <x v="3"/>
    <x v="146"/>
    <x v="72"/>
    <s v="NA"/>
    <s v="NA"/>
    <s v="MGPOM-MGHCP-MGAAP-MGPOM"/>
    <s v="3 - HL5G"/>
    <x v="4"/>
    <s v="MGPOM"/>
    <s v="Ativo HL4 / Falta HL5D"/>
    <s v="BELO HORIZONTE"/>
    <x v="1"/>
    <s v="REDE ENTREGUE CONFORME TOPOLOGIA ESTRUTURANTE"/>
    <m/>
    <s v="SIM"/>
    <s v="ATIVO"/>
    <s v="REDE OK"/>
    <d v="1899-12-30T00:00:00"/>
    <x v="3"/>
    <s v="-"/>
    <s v="W0"/>
    <n v="2024"/>
    <s v="NA"/>
    <s v="NA"/>
    <s v="ATIVO"/>
    <m/>
    <m/>
    <m/>
    <m/>
    <m/>
    <m/>
    <s v="N/A"/>
    <x v="8"/>
    <x v="7"/>
    <s v="VISTORIA EM ANDAMENTO AG 04/10. RICARDO OSP"/>
    <s v="OBRA CONSTUIDA PELA ICOMON/SP JUNTAMENTE COM MOP VIVO(LEONARDO), OBRA ENTREGUE PARA ACEITE EM 17/07/2024, E-MAIL DAVID STUART, POREM FOI INFORMADO QUE O SITE HCP NÃO FOI LOCALIZADO"/>
    <x v="1"/>
  </r>
  <r>
    <s v="MGLIN"/>
    <s v="M2023EST_MGLIN_01"/>
    <x v="3"/>
    <s v="SIM"/>
    <x v="0"/>
    <x v="3"/>
    <x v="72"/>
    <x v="143"/>
    <s v="NA"/>
    <s v="NA"/>
    <s v="MGCIC-MGLIN-MGCIC"/>
    <s v="3 - HL5G"/>
    <x v="7"/>
    <s v="MGCIC"/>
    <s v="Ativo"/>
    <s v="CONTAGEM"/>
    <x v="1"/>
    <s v="ATIVO COM  PROTEÇÃO TOPOLOGIA ESTRUT - CFO + ROLLOUT"/>
    <m/>
    <s v="NÃO"/>
    <s v="ATIVO"/>
    <s v="REDE OK"/>
    <d v="1899-12-30T00:00:00"/>
    <x v="0"/>
    <s v="-"/>
    <s v="W0"/>
    <n v="2024"/>
    <n v="484416"/>
    <s v="Aprovado HQ"/>
    <s v="ATIVO"/>
    <m/>
    <m/>
    <m/>
    <m/>
    <m/>
    <m/>
    <s v="N/A"/>
    <x v="2"/>
    <x v="2"/>
    <s v="-"/>
    <m/>
    <x v="1"/>
  </r>
  <r>
    <s v="MGLND"/>
    <s v="M2024EST_MGLND_01"/>
    <x v="3"/>
    <s v="SIM"/>
    <x v="0"/>
    <x v="3"/>
    <x v="75"/>
    <x v="119"/>
    <s v="NA"/>
    <s v="NA"/>
    <s v="MGBMR-MGLND-MGLFS-MGBMR"/>
    <s v="3 - HL5G"/>
    <x v="19"/>
    <s v="MGBMR"/>
    <s v="Ativo"/>
    <s v="BELO HORIZONTE"/>
    <x v="1"/>
    <s v="REDE ENTREGUE CONFORME TOPOLOGIA ESTRUTURANTE"/>
    <s v="O&amp;M"/>
    <s v="NÃO"/>
    <s v="ATIVO"/>
    <s v="REDE OK"/>
    <d v="1899-12-30T00:00:00"/>
    <x v="0"/>
    <s v="-"/>
    <s v="W0"/>
    <n v="2024"/>
    <n v="512319"/>
    <s v="Aprovado HQ"/>
    <s v="ATIVO"/>
    <m/>
    <m/>
    <m/>
    <m/>
    <m/>
    <m/>
    <s v="N/A"/>
    <x v="17"/>
    <x v="2"/>
    <s v="-"/>
    <s v="qui 10/10/2024 17:19 - Email Matheus Telemont rede ok"/>
    <x v="1"/>
  </r>
  <r>
    <s v="MGLOS"/>
    <s v="M2023EST_MGLOS_01"/>
    <x v="3"/>
    <s v="SIM"/>
    <x v="0"/>
    <x v="3"/>
    <x v="80"/>
    <x v="66"/>
    <s v="NA"/>
    <s v="NA"/>
    <s v="MGJAA-MGLOS-MGJAA"/>
    <s v="3 - HL5G"/>
    <x v="5"/>
    <s v="MGJAA"/>
    <s v="Ativo"/>
    <s v="BELO HORIZONTE"/>
    <x v="1"/>
    <s v="ATIVO COM  PROTEÇÃO TOPOLOGIA ESTRUT - LANÇAMENTO"/>
    <m/>
    <s v="SIM"/>
    <s v="ATIVO"/>
    <s v="REDE OK"/>
    <d v="1899-12-30T00:00:00"/>
    <x v="4"/>
    <s v="-"/>
    <s v="W0"/>
    <n v="2024"/>
    <n v="510070"/>
    <s v="Aprovado HQ"/>
    <s v="ATIVO"/>
    <m/>
    <m/>
    <m/>
    <m/>
    <m/>
    <m/>
    <s v="N/A"/>
    <x v="2"/>
    <x v="2"/>
    <s v="-"/>
    <m/>
    <x v="1"/>
  </r>
  <r>
    <s v="MGLPB"/>
    <s v="M2023EST_MGLPB_01"/>
    <x v="3"/>
    <s v="SIM"/>
    <x v="0"/>
    <x v="3"/>
    <x v="72"/>
    <x v="144"/>
    <s v="NA"/>
    <s v="NA"/>
    <s v="MGTOU-MGPEC-MGLPB-MGTOU"/>
    <s v="3 - HL5G"/>
    <x v="3"/>
    <s v="MGTOU"/>
    <s v="Ativo"/>
    <s v="BELO HORIZONTE"/>
    <x v="1"/>
    <s v="ATIVO COM  PROTEÇÃO TOPOLOGIA ESTRUT - CFO + ROLLOUT"/>
    <m/>
    <s v="NÃO"/>
    <s v="ATIVO"/>
    <s v="REDE OK"/>
    <d v="1899-12-30T00:00:00"/>
    <x v="0"/>
    <s v="-"/>
    <s v="W0"/>
    <n v="2024"/>
    <n v="482900"/>
    <s v="MAO OBRA A DISPOSICAO"/>
    <s v="ATIVO"/>
    <m/>
    <m/>
    <m/>
    <m/>
    <m/>
    <m/>
    <s v="N/A"/>
    <x v="2"/>
    <x v="2"/>
    <s v="-"/>
    <m/>
    <x v="1"/>
  </r>
  <r>
    <s v="MGLUE"/>
    <s v="-"/>
    <x v="3"/>
    <s v="SIM"/>
    <x v="0"/>
    <x v="3"/>
    <x v="6"/>
    <x v="5"/>
    <s v="NA"/>
    <s v="NA"/>
    <s v="COLOCALIZADO"/>
    <s v="1 - HL4"/>
    <x v="1"/>
    <s v="-"/>
    <s v="Ativo"/>
    <s v="BELO HORIZONTE"/>
    <x v="1"/>
    <s v="ATIVO COM  PROTEÇÃO TOPOLOGIA ESTRUT - CFO + ROLLOUT"/>
    <m/>
    <s v="NÃO"/>
    <s v="ATIVO"/>
    <s v="REDE OK"/>
    <d v="1899-12-30T00:00:00"/>
    <x v="11"/>
    <s v="-"/>
    <s v="W0"/>
    <n v="2024"/>
    <n v="519728"/>
    <s v="Empreiteira"/>
    <s v="ATIVO"/>
    <m/>
    <m/>
    <m/>
    <m/>
    <m/>
    <m/>
    <s v="N/A"/>
    <x v="2"/>
    <x v="2"/>
    <s v="-"/>
    <m/>
    <x v="1"/>
  </r>
  <r>
    <s v="MGJRA"/>
    <s v="M2024EST_MGJRA_01"/>
    <x v="3"/>
    <s v="SIM"/>
    <x v="0"/>
    <x v="3"/>
    <x v="75"/>
    <x v="4"/>
    <s v="NA"/>
    <s v="NA"/>
    <s v="MGBGL-MGBAV-MGJRA-MGBSS-MGBGL"/>
    <s v="3 - HL5G"/>
    <x v="10"/>
    <s v="MGBET"/>
    <s v="Ativo"/>
    <s v="BETIM"/>
    <x v="1"/>
    <s v="REDE ENTREGUE CONFORME TOPOLOGIA ESTRUTURANTE"/>
    <m/>
    <s v="NÃO"/>
    <s v="ATIVO"/>
    <s v="REDE OK"/>
    <d v="1899-12-30T00:00:00"/>
    <x v="0"/>
    <s v="-"/>
    <s v="W0"/>
    <n v="2024"/>
    <n v="519474"/>
    <s v="Aprovado HQ"/>
    <s v="ATIVO"/>
    <m/>
    <m/>
    <m/>
    <m/>
    <m/>
    <m/>
    <s v="N/A"/>
    <x v="17"/>
    <x v="21"/>
    <s v="-"/>
    <s v="REDE ENTREGUE, VALIDAÇÃO E-MAIL TELEMONT 15/10"/>
    <x v="1"/>
  </r>
  <r>
    <s v="MGMAI"/>
    <s v="M2024EST_MGMAI_01"/>
    <x v="3"/>
    <s v="SIM"/>
    <x v="0"/>
    <x v="3"/>
    <x v="46"/>
    <x v="83"/>
    <s v="NA"/>
    <s v="NA"/>
    <s v="MGATR-MGMAI-MGGUD-MGATR"/>
    <s v="3 - HL5G"/>
    <x v="3"/>
    <s v="MGATR"/>
    <s v="Ativo HL4 / Ativo HL5D"/>
    <s v="BELO HORIZONTE"/>
    <x v="1"/>
    <s v="REDE ENTREGUE CONFORME TOPOLOGIA ESTRUTURANTE"/>
    <m/>
    <s v="NÃO"/>
    <s v="ATIVO"/>
    <s v="REDE OK"/>
    <d v="1899-12-30T00:00:00"/>
    <x v="0"/>
    <s v="-"/>
    <s v="W0"/>
    <n v="2024"/>
    <n v="513541"/>
    <s v="Aprovado HQ"/>
    <s v="ATIVO"/>
    <m/>
    <m/>
    <m/>
    <m/>
    <m/>
    <m/>
    <s v="N/A"/>
    <x v="2"/>
    <x v="2"/>
    <s v="-"/>
    <m/>
    <x v="1"/>
  </r>
  <r>
    <s v="MGVJI"/>
    <s v="M2024EST_MGVJI_01"/>
    <x v="3"/>
    <s v="SIM"/>
    <x v="0"/>
    <x v="3"/>
    <x v="111"/>
    <x v="22"/>
    <s v="NA"/>
    <s v="NA"/>
    <s v="MGVWL-MGVJI-MGVWL"/>
    <s v="3 - HL5G"/>
    <x v="28"/>
    <s v="MGVWL"/>
    <s v="Ativo"/>
    <s v="VESPASIANO"/>
    <x v="1"/>
    <s v="REDE ENTREGUE CONFORME TOPOLOGIA ESTRUTURANTE"/>
    <m/>
    <s v="NÃO"/>
    <s v="ATIVO"/>
    <s v="REDE OK"/>
    <d v="1899-12-30T00:00:00"/>
    <x v="0"/>
    <s v="-"/>
    <s v="W0"/>
    <n v="2024"/>
    <n v="513545"/>
    <s v="Aprovado HQ"/>
    <s v="ATIVO"/>
    <m/>
    <m/>
    <m/>
    <m/>
    <m/>
    <m/>
    <s v="N/A"/>
    <x v="2"/>
    <x v="7"/>
    <s v="-"/>
    <m/>
    <x v="1"/>
  </r>
  <r>
    <s v="MGMCA"/>
    <s v="M2024EST_MGMCA_01"/>
    <x v="3"/>
    <s v="SIM"/>
    <x v="0"/>
    <x v="3"/>
    <x v="119"/>
    <x v="109"/>
    <s v="NA"/>
    <s v="NA"/>
    <s v="MGG37-MGSCI-MGMCA-MGCJT-MGG37"/>
    <s v="3 - HL5G"/>
    <x v="7"/>
    <s v="MGG37"/>
    <s v="Ativo"/>
    <s v="CONTAGEM"/>
    <x v="1"/>
    <s v="06/01/2025 - Leonardo: finalizando o lançamento do trecho 700m + 2 emendas com MOP._x000a_qui 26/12/2024 17:22 - Joseff: Alinhamos a atividade para ser realizada dias 02 e 03._x000a_ter 17/12/2024 17:19 - Thiago Marques: @Arthur Monteiro Da Silva,_x000a__x000a_Ficando dentro dos 33k pode seguir, caso contrario a troca de rede degrada deve ser feita via O&amp;M._x000a_seg 16/12/2024 10:09 - Matheus: Realizando a formatação de CJT&gt;MCA, identificamos um trecho de aproximadamente 700mts, que está muito degradado com emendas e rompimento parcial. Nossa fibra está parada nesse trecho. Será necessário realizar o lançamento desse cabo e inserir duas emendas. _x000a__x000a_•_x0009_Lançar cabo em vermelho. Rota existente correta fisicamente em verde._x000a__x000a_09/12/2024 - Matheus: mantem o prazo, fusão em andamento._x000a_ter 03/12/2024 11:21 - Felipe: depende de licença_x000a_01/08/2024 - Arthur: id cancelado, será executado pela MOIN_x000a_qua 03/07/2024 10:48 - Sites: Entrega do projeto executivo_x000a_ter 02/07/2024 15:24 - Telemont enviou o projeto executivo"/>
    <m/>
    <s v="NÃO"/>
    <s v="ATIVO"/>
    <s v="REDE OK"/>
    <d v="1899-12-30T00:00:00"/>
    <x v="0"/>
    <s v="-"/>
    <s v="W0"/>
    <n v="2024"/>
    <n v="517431"/>
    <s v="Aprovado HQ"/>
    <s v="ATIVO"/>
    <m/>
    <m/>
    <m/>
    <m/>
    <m/>
    <m/>
    <s v="N/A"/>
    <x v="24"/>
    <x v="26"/>
    <s v="-"/>
    <s v="-"/>
    <x v="1"/>
  </r>
  <r>
    <s v="MGMCC"/>
    <s v="M2024EST_MGMCC_01"/>
    <x v="3"/>
    <s v="SIM"/>
    <x v="0"/>
    <x v="3"/>
    <x v="147"/>
    <x v="145"/>
    <s v="NA"/>
    <s v="NA"/>
    <s v="MGBHP-MGMCC-BHP"/>
    <s v="3 - HL5G"/>
    <x v="17"/>
    <s v="MGBHP"/>
    <s v="Ativo HL4 / Falta HL5D"/>
    <s v="BELO HORIZONTE"/>
    <x v="1"/>
    <s v="REDE ENTREGUE CONFORME TOPOLOGIA ESTRUTURANTE"/>
    <s v="TELEMONT VAI AVALIAR SITUAÇÃO PARA ABSOVER A DEMANDA"/>
    <s v="SIM"/>
    <s v="ATIVO"/>
    <s v="REDE OK"/>
    <d v="1899-12-30T00:00:00"/>
    <x v="0"/>
    <s v="-"/>
    <s v="W0"/>
    <n v="2024"/>
    <n v="523944"/>
    <s v="Empreiteira"/>
    <s v="ATIVO"/>
    <m/>
    <m/>
    <m/>
    <m/>
    <m/>
    <m/>
    <s v="N/A"/>
    <x v="4"/>
    <x v="19"/>
    <s v="PENDENTE ANALISE"/>
    <s v="OBRA NÃO DEMANDADA PARA TELEMONT, NECESSARIO VERIFICAR COM MOP SE OBRA FOI INICIADA // AVALIAR PROJETO"/>
    <x v="1"/>
  </r>
  <r>
    <s v="MGMCJ"/>
    <s v="M2024EST_MGMCJ_01"/>
    <x v="3"/>
    <s v="SIM"/>
    <x v="0"/>
    <x v="3"/>
    <x v="3"/>
    <x v="1"/>
    <s v="NA"/>
    <s v="NA"/>
    <s v="MGSAG-MGMCJ-MGAAC-MGSAG"/>
    <s v="3 - HL5G"/>
    <x v="3"/>
    <s v="MGSAG"/>
    <s v="Ativo"/>
    <s v="BELO HORIZONTE"/>
    <x v="1"/>
    <s v="ATIVO COM PROTEÇÃO TOPOLOGIA ESTRUT (VALIDAÇÃO ARTHUR 09/10)"/>
    <m/>
    <s v="NÃO"/>
    <s v="ATIVO"/>
    <s v="REDE OK"/>
    <d v="1899-12-30T00:00:00"/>
    <x v="2"/>
    <s v="-"/>
    <s v="W0"/>
    <n v="2024"/>
    <n v="512382"/>
    <s v="Empreiteira"/>
    <s v="ATIVO"/>
    <m/>
    <m/>
    <m/>
    <m/>
    <m/>
    <m/>
    <s v="N/A"/>
    <x v="2"/>
    <x v="2"/>
    <s v="-"/>
    <m/>
    <x v="1"/>
  </r>
  <r>
    <s v="MGUSO"/>
    <s v="MGUSO"/>
    <x v="3"/>
    <s v="SIM"/>
    <x v="0"/>
    <x v="0"/>
    <x v="3"/>
    <x v="146"/>
    <s v="SIM"/>
    <s v="REDE OK"/>
    <s v="MGUTP-MGUSO-MGUTP/MGUTP"/>
    <s v="HL5D_2025"/>
    <x v="29"/>
    <s v="-"/>
    <s v="-"/>
    <s v="UBERLÂNDIA"/>
    <x v="2"/>
    <s v="COLOCALIZADO"/>
    <m/>
    <s v="NÃO"/>
    <s v="ATIVO"/>
    <s v="REDE OK"/>
    <s v="ATIVO"/>
    <x v="9"/>
    <s v="-"/>
    <s v="-"/>
    <n v="2025"/>
    <n v="510421"/>
    <s v="Aprovado HQ"/>
    <s v="ATIVO"/>
    <m/>
    <m/>
    <m/>
    <e v="#REF!"/>
    <m/>
    <m/>
    <s v="N/A"/>
    <x v="2"/>
    <x v="2"/>
    <s v="-"/>
    <m/>
    <x v="1"/>
  </r>
  <r>
    <s v="MGMEY"/>
    <s v="M2023EST_MGMEY_01"/>
    <x v="3"/>
    <s v="SIM"/>
    <x v="0"/>
    <x v="3"/>
    <x v="84"/>
    <x v="58"/>
    <s v="NA"/>
    <s v="NA"/>
    <s v="MGBBJ-MGMEY-MGBBJ"/>
    <s v="3 - HL5G"/>
    <x v="5"/>
    <s v="MGBBJ"/>
    <s v="Ativo"/>
    <s v="BELO HORIZONTE"/>
    <x v="1"/>
    <s v="ATIVO COM  PROTEÇÃO TOPOLOGIA ESTRUT - LANÇAMENTO"/>
    <m/>
    <s v="SIM"/>
    <s v="ATIVO"/>
    <s v="REDE OK"/>
    <d v="1899-12-30T00:00:00"/>
    <x v="4"/>
    <s v="-"/>
    <s v="W0"/>
    <n v="2024"/>
    <n v="511952"/>
    <s v="MAO OBRA A DISPOSICAO"/>
    <s v="ATIVO"/>
    <m/>
    <m/>
    <m/>
    <m/>
    <m/>
    <m/>
    <s v="N/A"/>
    <x v="2"/>
    <x v="2"/>
    <s v="-"/>
    <m/>
    <x v="1"/>
  </r>
  <r>
    <s v="MGMGB"/>
    <s v="M2024EST_MGMGB_01"/>
    <x v="3"/>
    <s v="SIM"/>
    <x v="0"/>
    <x v="3"/>
    <x v="45"/>
    <x v="36"/>
    <s v="NA"/>
    <s v="NA"/>
    <s v="MGSAG-MGMGB-MGBEF-MGHMD-MGSAG"/>
    <s v="3 - HL5G"/>
    <x v="3"/>
    <s v="MGSAG"/>
    <s v="Ativo"/>
    <s v="BELO HORIZONTE"/>
    <x v="1"/>
    <s v="REDE ENTREGUE CONFORME TOPOLOGIA ESTRUTURANTE"/>
    <m/>
    <s v="NÃO"/>
    <s v="ATIVO"/>
    <s v="REDE OK"/>
    <d v="1899-12-30T00:00:00"/>
    <x v="0"/>
    <s v="-"/>
    <s v="W0"/>
    <n v="2024"/>
    <n v="512385"/>
    <s v="Aprovado HQ"/>
    <s v="ATIVO"/>
    <m/>
    <m/>
    <m/>
    <m/>
    <m/>
    <m/>
    <s v="N/A"/>
    <x v="3"/>
    <x v="3"/>
    <s v="REDE OK"/>
    <s v="REDE CONCLUÍDA EM 10/23/2024"/>
    <x v="1"/>
  </r>
  <r>
    <s v="MGMGU"/>
    <s v="M2024EST_MGMGU_01"/>
    <x v="3"/>
    <s v="SIM"/>
    <x v="0"/>
    <x v="3"/>
    <x v="111"/>
    <x v="147"/>
    <s v="NA"/>
    <s v="NA"/>
    <s v="MGSCN-MGMGU-MGSCN"/>
    <s v="3 - HL5G"/>
    <x v="26"/>
    <s v="MGSCN"/>
    <s v="Ativo"/>
    <s v="SABARÁ"/>
    <x v="1"/>
    <s v="REDE ENTREGUE CONFORME TOPOLOGIA ESTRUTURANTE"/>
    <m/>
    <s v="NÃO"/>
    <s v="ATIVO"/>
    <s v="REDE OK"/>
    <d v="1899-12-30T00:00:00"/>
    <x v="0"/>
    <s v="-"/>
    <s v="W0"/>
    <n v="2024"/>
    <n v="512384"/>
    <s v="Aprovado HQ"/>
    <s v="ATIVO"/>
    <m/>
    <m/>
    <m/>
    <m/>
    <m/>
    <m/>
    <s v="N/A"/>
    <x v="2"/>
    <x v="31"/>
    <s v="-"/>
    <s v="GERAR OE´S DE SERVIÇOS"/>
    <x v="1"/>
  </r>
  <r>
    <s v="MGMGD"/>
    <s v="M2024EST_MGMGD_01"/>
    <x v="3"/>
    <s v="SIM"/>
    <x v="0"/>
    <x v="3"/>
    <x v="68"/>
    <x v="1"/>
    <s v="NA"/>
    <s v="NA"/>
    <s v="MGBCZ-MGBCE-MGBVA-MGMGD-MGBCZ"/>
    <s v="3 - HL5G"/>
    <x v="18"/>
    <s v="MGBCZ"/>
    <s v="Ativo"/>
    <s v="BETIM"/>
    <x v="1"/>
    <s v="REDE ENTREGUE CONFORME TOPOLOGIA ESTRUTURANTE"/>
    <m/>
    <s v="NÃO"/>
    <s v="ATIVO"/>
    <s v="REDE OK"/>
    <d v="1899-12-30T00:00:00"/>
    <x v="0"/>
    <s v="-"/>
    <s v="W0"/>
    <n v="2024"/>
    <n v="512246"/>
    <s v="Aprovado HQ"/>
    <s v="ATIVO"/>
    <m/>
    <m/>
    <m/>
    <m/>
    <m/>
    <m/>
    <s v="N/A"/>
    <x v="4"/>
    <x v="2"/>
    <s v="-"/>
    <s v="AGUARDANDO LIBERAÇÃO DE LICENÇA PARA REALIZAR MND NA 381"/>
    <x v="1"/>
  </r>
  <r>
    <s v="MGHPM"/>
    <s v="M2024EST_MGHPM_01"/>
    <x v="3"/>
    <s v="SIM"/>
    <x v="0"/>
    <x v="3"/>
    <x v="39"/>
    <x v="91"/>
    <s v="NA"/>
    <s v="NA"/>
    <s v="MGASO-MGHPM-MGNCO-MGASO"/>
    <s v="3 - HL5G"/>
    <x v="4"/>
    <s v="MGASO"/>
    <s v="Ativo"/>
    <s v="BELO HORIZONTE"/>
    <x v="1"/>
    <s v="ATIVO COM  PROTEÇÃO TOPOLOGIA ESTRUT - LANÇAMENTO"/>
    <m/>
    <s v="SIM"/>
    <s v="ATIVO"/>
    <s v="REDE OK"/>
    <d v="1899-12-30T00:00:00"/>
    <x v="3"/>
    <s v="-"/>
    <s v="W0"/>
    <n v="2024"/>
    <n v="486477"/>
    <s v="CANCELADO"/>
    <s v="ATIVO"/>
    <m/>
    <m/>
    <m/>
    <m/>
    <m/>
    <m/>
    <s v="N/A"/>
    <x v="2"/>
    <x v="2"/>
    <s v="-"/>
    <m/>
    <x v="1"/>
  </r>
  <r>
    <s v="MGMIN"/>
    <s v="M2024EST_MGMIN_01"/>
    <x v="3"/>
    <s v="SIM"/>
    <x v="0"/>
    <x v="3"/>
    <x v="73"/>
    <x v="110"/>
    <s v="NA"/>
    <s v="NA"/>
    <s v="MGNMM-MGMIN-MGVSJ"/>
    <s v="3 - HL5G"/>
    <x v="2"/>
    <s v="MGNMM"/>
    <s v="Ativo HL4 / Ativo HL5D"/>
    <s v="NOVA LIMA"/>
    <x v="1"/>
    <s v="REDE ENTREGUE CONFORME TOPOLOGIA ESTRUTURANTE"/>
    <m/>
    <s v="NÃO"/>
    <s v="ATIVO"/>
    <s v="REDE OK"/>
    <d v="1899-12-30T00:00:00"/>
    <x v="0"/>
    <s v="-"/>
    <s v="W0"/>
    <n v="2024"/>
    <n v="512339"/>
    <s v="Regional"/>
    <s v="ATIVO"/>
    <m/>
    <m/>
    <m/>
    <m/>
    <m/>
    <m/>
    <s v="N/A"/>
    <x v="2"/>
    <x v="27"/>
    <s v="-"/>
    <m/>
    <x v="1"/>
  </r>
  <r>
    <s v="MGLIF"/>
    <s v="M2024EST_MGLIF_01"/>
    <x v="3"/>
    <s v="SIM"/>
    <x v="0"/>
    <x v="3"/>
    <x v="37"/>
    <x v="69"/>
    <s v="NA"/>
    <s v="NA"/>
    <s v="MGBHF-MGLIF-MGOMS-MGBHF"/>
    <s v="3 - HL5G"/>
    <x v="4"/>
    <s v="MGBHF"/>
    <s v="Ativo"/>
    <s v="BELO HORIZONTE"/>
    <x v="1"/>
    <s v="ATIVO COM  PROTEÇÃO TOPOLOGIA ESTRUT (WSP)"/>
    <m/>
    <s v="SIM"/>
    <s v="ATIVO"/>
    <s v="REDE OK"/>
    <d v="1899-12-30T00:00:00"/>
    <x v="3"/>
    <s v="-"/>
    <s v="W0"/>
    <n v="2024"/>
    <s v="MOIN"/>
    <s v="NA"/>
    <s v="ATIVO"/>
    <m/>
    <m/>
    <m/>
    <m/>
    <m/>
    <m/>
    <s v="N/A"/>
    <x v="2"/>
    <x v="2"/>
    <s v="-"/>
    <m/>
    <x v="1"/>
  </r>
  <r>
    <s v="MGJPQ"/>
    <s v="M2024EST_MGJPQ_01"/>
    <x v="3"/>
    <s v="SIM"/>
    <x v="0"/>
    <x v="3"/>
    <x v="42"/>
    <x v="148"/>
    <s v="NA"/>
    <s v="NA"/>
    <s v="MGBCQ-MGJPQ-MGBOP-MGOPH-MGBCQ"/>
    <s v="3 - HL5G"/>
    <x v="12"/>
    <s v="MGBCQ"/>
    <s v="Ativo"/>
    <s v="BELO HORIZONTE"/>
    <x v="1"/>
    <s v="ATIVO COM  PROTEÇÃO TOPOLOGIA ESTRUT - LANÇAMENTO"/>
    <m/>
    <s v="SIM"/>
    <s v="ATIVO"/>
    <s v="REDE OK"/>
    <d v="1899-12-30T00:00:00"/>
    <x v="11"/>
    <s v="-"/>
    <s v="W0"/>
    <n v="2024"/>
    <n v="481235"/>
    <s v="Aprovado HQ"/>
    <s v="ATIVO"/>
    <m/>
    <m/>
    <m/>
    <m/>
    <m/>
    <m/>
    <s v="N/A"/>
    <x v="2"/>
    <x v="2"/>
    <s v="-"/>
    <m/>
    <x v="1"/>
  </r>
  <r>
    <s v="MGUMO"/>
    <s v="M2024_MGUMO_01"/>
    <x v="3"/>
    <s v="SIM"/>
    <x v="0"/>
    <x v="3"/>
    <x v="54"/>
    <x v="38"/>
    <s v="NA"/>
    <s v="NA"/>
    <s v="MGRAL-MGUMO-MGRAL"/>
    <s v="HL5G (500K)"/>
    <x v="29"/>
    <s v="MGRAL"/>
    <m/>
    <s v="UBERLÂNDIA"/>
    <x v="4"/>
    <s v="REDE ENTREGUE CONFORME TOPOLOGIA ESTRUTURANTE"/>
    <m/>
    <s v="NÃO"/>
    <s v="ATIVO"/>
    <s v="REDE OK"/>
    <d v="1899-12-30T00:00:00"/>
    <x v="10"/>
    <s v="-"/>
    <s v="W0"/>
    <n v="2024"/>
    <n v="505070"/>
    <s v="Aprovado HQ"/>
    <s v="ATIVO"/>
    <m/>
    <m/>
    <m/>
    <e v="#REF!"/>
    <m/>
    <m/>
    <s v="N/A"/>
    <x v="2"/>
    <x v="2"/>
    <s v="-"/>
    <m/>
    <x v="1"/>
  </r>
  <r>
    <s v="MGSCL"/>
    <s v="M2023EST_MGSCL_01"/>
    <x v="3"/>
    <s v="SIM"/>
    <x v="0"/>
    <x v="3"/>
    <x v="76"/>
    <x v="148"/>
    <s v="NÃO"/>
    <s v="PENDENTE"/>
    <s v="MGSLA-MGSCL-MGSLA / MGSLA-MGSCL"/>
    <s v="2 - HL5D"/>
    <x v="24"/>
    <s v="-"/>
    <s v="Ativo"/>
    <s v="VESPASIANO"/>
    <x v="1"/>
    <s v="ATIVO COM  PROTEÇÃO TOPOLOGIA ESTRUT - CFO + ROLLOUT"/>
    <m/>
    <s v="NÃO"/>
    <s v="ATIVO"/>
    <s v="REDE OK"/>
    <d v="1899-12-30T00:00:00"/>
    <x v="0"/>
    <s v="-"/>
    <s v="W0"/>
    <n v="2024"/>
    <n v="482588"/>
    <s v="Aprovado HQ"/>
    <s v="ATIVO"/>
    <m/>
    <m/>
    <m/>
    <m/>
    <m/>
    <m/>
    <s v="N/A"/>
    <x v="2"/>
    <x v="2"/>
    <s v="-"/>
    <m/>
    <x v="1"/>
  </r>
  <r>
    <s v="MGMNR"/>
    <s v="M2024EST_MGMNR_01"/>
    <x v="3"/>
    <s v="SIM"/>
    <x v="0"/>
    <x v="3"/>
    <x v="91"/>
    <x v="7"/>
    <s v="NA"/>
    <s v="NA"/>
    <s v="MGJAA-MGMNR-MGUFV-MGJAA"/>
    <s v="3 - HL5G"/>
    <x v="5"/>
    <s v="MGJAA"/>
    <s v="Ativo"/>
    <s v="BELO HORIZONTE"/>
    <x v="1"/>
    <s v="REDE ENTREGUE COM  PROTEÇÃO TOPOLOGIA ESTRUT - LANÇAMENTO "/>
    <m/>
    <s v="SIM"/>
    <s v="ATIVO"/>
    <s v="REDE OK"/>
    <d v="1899-12-30T00:00:00"/>
    <x v="4"/>
    <s v="-"/>
    <s v="W0"/>
    <n v="2024"/>
    <n v="505022"/>
    <s v="Empreiteira"/>
    <s v="ATIVO"/>
    <m/>
    <m/>
    <m/>
    <m/>
    <m/>
    <m/>
    <s v="N/A"/>
    <x v="2"/>
    <x v="2"/>
    <s v="-"/>
    <m/>
    <x v="1"/>
  </r>
  <r>
    <s v="MGMGN"/>
    <s v="M2024EST_MGMGN_01"/>
    <x v="3"/>
    <s v="SIM"/>
    <x v="0"/>
    <x v="3"/>
    <x v="36"/>
    <x v="4"/>
    <s v="NA"/>
    <s v="NA"/>
    <s v="MGPOM-MGMGN-MGPOM"/>
    <s v="3 - HL5G"/>
    <x v="4"/>
    <s v="MGPOM"/>
    <s v="Ativo HL4 / Ativo HL5D"/>
    <s v="BELO HORIZONTE"/>
    <x v="1"/>
    <s v="REDE ENTREGUE COM  PROTEÇÃO TOPOLOGIA ESTRUT - LANÇAMENTO "/>
    <m/>
    <s v="SIM"/>
    <s v="ATIVO"/>
    <s v="REDE OK"/>
    <d v="1899-12-30T00:00:00"/>
    <x v="3"/>
    <s v="-"/>
    <s v="W0"/>
    <n v="2024"/>
    <s v="NA"/>
    <s v="NA"/>
    <s v="ATIVO"/>
    <m/>
    <m/>
    <m/>
    <m/>
    <m/>
    <m/>
    <s v="N/A"/>
    <x v="4"/>
    <x v="23"/>
    <s v="-"/>
    <m/>
    <x v="1"/>
  </r>
  <r>
    <s v="MGSCN"/>
    <s v="M2024EST_MGSCN_01"/>
    <x v="3"/>
    <s v="SIM"/>
    <x v="0"/>
    <x v="3"/>
    <x v="6"/>
    <x v="5"/>
    <s v="NA"/>
    <s v="NA"/>
    <s v="2 Vias - BHF"/>
    <s v="1 - HL4"/>
    <x v="26"/>
    <s v="-"/>
    <s v="Ativo"/>
    <s v="SABARÁ"/>
    <x v="1"/>
    <s v="ATIVO COM  PROTEÇÃO TOPOLOGIA ESTRUT - CFO + ROLLOUT"/>
    <m/>
    <s v="NÃO"/>
    <s v="ATIVO"/>
    <s v="REDE OK"/>
    <d v="1899-12-30T00:00:00"/>
    <x v="0"/>
    <s v="-"/>
    <s v="W0"/>
    <n v="2024"/>
    <s v="MOIN"/>
    <s v="NA"/>
    <s v="ATIVO"/>
    <m/>
    <m/>
    <m/>
    <m/>
    <m/>
    <m/>
    <s v="N/A"/>
    <x v="2"/>
    <x v="2"/>
    <s v="-"/>
    <m/>
    <x v="1"/>
  </r>
  <r>
    <s v="MGMRG"/>
    <s v="M2023EST_MGMRG_01"/>
    <x v="3"/>
    <s v="SIM"/>
    <x v="0"/>
    <x v="3"/>
    <x v="56"/>
    <x v="47"/>
    <s v="NA"/>
    <s v="NA"/>
    <s v="MGRAP-MGMRG-MGBGT-MGRAP"/>
    <s v="3 - HL5G"/>
    <x v="1"/>
    <s v="MGRAP"/>
    <s v="Ativo HL4 / Falta HL5D"/>
    <s v="BELO HORIZONTE"/>
    <x v="1"/>
    <s v="ATIVO COM  PROTEÇÃO TOPOLOGIA ESTRUT - CFO + ROLLOUT"/>
    <m/>
    <s v="NÃO"/>
    <s v="ATIVO"/>
    <s v="REDE OK"/>
    <d v="1899-12-30T00:00:00"/>
    <x v="11"/>
    <s v="-"/>
    <s v="W0"/>
    <n v="2024"/>
    <n v="486329"/>
    <s v="Aprovado HQ"/>
    <s v="ATIVO"/>
    <m/>
    <m/>
    <m/>
    <m/>
    <m/>
    <m/>
    <s v="N/A"/>
    <x v="2"/>
    <x v="2"/>
    <s v="-"/>
    <m/>
    <x v="1"/>
  </r>
  <r>
    <s v="MGMMC"/>
    <s v="M2023_MGMMC_01"/>
    <x v="3"/>
    <s v="SIM"/>
    <x v="0"/>
    <x v="3"/>
    <x v="35"/>
    <x v="56"/>
    <s v="NA"/>
    <s v="NA"/>
    <s v="MGBHF-MGMMC-MGBHF"/>
    <s v="3 - HL5G"/>
    <x v="4"/>
    <s v="MGBHF"/>
    <s v="Ativo"/>
    <s v="BELO HORIZONTE"/>
    <x v="1"/>
    <s v="ATIVO COM  PROTEÇÃO TOPOLOGIA ESTRUT - LANÇAMENTO"/>
    <m/>
    <s v="SIM"/>
    <s v="ATIVO"/>
    <s v="REDE OK"/>
    <d v="1899-12-30T00:00:00"/>
    <x v="3"/>
    <s v="-"/>
    <s v="W0"/>
    <n v="2024"/>
    <n v="475620"/>
    <s v="MAO OBRA A DISPOSICAO"/>
    <s v="ATIVO"/>
    <m/>
    <m/>
    <m/>
    <m/>
    <m/>
    <m/>
    <s v="N/A"/>
    <x v="2"/>
    <x v="2"/>
    <s v="-"/>
    <m/>
    <x v="1"/>
  </r>
  <r>
    <s v="MGMSP"/>
    <s v="M2024EST_MGMSP_01"/>
    <x v="3"/>
    <s v="SIM"/>
    <x v="0"/>
    <x v="3"/>
    <x v="148"/>
    <x v="112"/>
    <s v="NA"/>
    <s v="NA"/>
    <s v="MGBOL-MGMSP-BOL"/>
    <s v="3 - HL5G"/>
    <x v="5"/>
    <s v="MGBOL"/>
    <s v="Ativo"/>
    <s v="BELO HORIZONTE"/>
    <x v="1"/>
    <m/>
    <m/>
    <s v="SIM"/>
    <s v="ATIVO"/>
    <s v="REDE OK"/>
    <d v="1899-12-30T00:00:00"/>
    <x v="10"/>
    <s v="-"/>
    <s v="W0"/>
    <n v="2024"/>
    <n v="527733"/>
    <s v="Aprovado HQ"/>
    <s v="ATIVO"/>
    <m/>
    <m/>
    <m/>
    <m/>
    <m/>
    <m/>
    <s v="N/A"/>
    <x v="27"/>
    <x v="34"/>
    <s v="PENDENCIA ACESSO"/>
    <s v="essa obra ficou inviável nas duas tentativas de execução pela rede externa._x000a_Inclusive o GPON hoje no local é atendido pela ATC, pois, é a única operadora que conseguiu construir o acesso durante a implantação do shopping"/>
    <x v="1"/>
  </r>
  <r>
    <s v="MGJDS"/>
    <s v="M2024EST_MGJDS_01"/>
    <x v="3"/>
    <s v="SIM"/>
    <x v="0"/>
    <x v="3"/>
    <x v="70"/>
    <x v="149"/>
    <s v="NA"/>
    <s v="NA"/>
    <s v="MGBHN-MGJDS-MGVSE-MGBHN"/>
    <s v="3 - HL5G"/>
    <x v="20"/>
    <s v="MGBHN"/>
    <s v="Não Ativo"/>
    <s v="BELO HORIZONTE"/>
    <x v="1"/>
    <s v="REDE ENTREGUE CONFORME TOPOLOGIA ESTRUTURANTE"/>
    <m/>
    <s v="NÃO"/>
    <s v="ATIVO"/>
    <s v="REDE OK"/>
    <d v="1899-12-30T00:00:00"/>
    <x v="0"/>
    <s v="-"/>
    <s v="W0"/>
    <n v="2024"/>
    <n v="506503"/>
    <s v="Aprovado HQ"/>
    <s v="ATIVO"/>
    <m/>
    <m/>
    <m/>
    <m/>
    <m/>
    <m/>
    <s v="N/A"/>
    <x v="2"/>
    <x v="2"/>
    <s v="-"/>
    <m/>
    <x v="1"/>
  </r>
  <r>
    <s v="MGSLA"/>
    <s v="M2024EST_MGSLA_01"/>
    <x v="3"/>
    <s v="SIM"/>
    <x v="0"/>
    <x v="3"/>
    <x v="6"/>
    <x v="5"/>
    <s v="NÃO"/>
    <s v="PENDENTE"/>
    <s v="3 Vias - LUE"/>
    <s v="1 - HL4"/>
    <x v="24"/>
    <s v="-"/>
    <s v="Ativo"/>
    <s v="SANTA LUZIA"/>
    <x v="1"/>
    <s v="ATIVO COM  PROTEÇÃO TOPOLOGIA ESTRUT - CFO + ROLLOUT"/>
    <m/>
    <s v="NÃO"/>
    <s v="ATIVO"/>
    <s v="REDE OK"/>
    <d v="1899-12-30T00:00:00"/>
    <x v="0"/>
    <s v="-"/>
    <s v="W0"/>
    <n v="2024"/>
    <s v="CHECAR ID"/>
    <s v="Empreiteira"/>
    <s v="ATIVO"/>
    <m/>
    <m/>
    <m/>
    <m/>
    <m/>
    <m/>
    <s v="N/A"/>
    <x v="2"/>
    <x v="2"/>
    <s v="-"/>
    <m/>
    <x v="1"/>
  </r>
  <r>
    <s v="MGMVA"/>
    <s v="M2024_MGMVA_01"/>
    <x v="3"/>
    <s v="SIM"/>
    <x v="0"/>
    <x v="3"/>
    <x v="149"/>
    <x v="150"/>
    <s v="NA"/>
    <s v="NA"/>
    <s v="MGTRO-MGMVA-MGTRO"/>
    <s v="3 - HL5G"/>
    <x v="7"/>
    <s v="MGTRO"/>
    <s v="Ativo"/>
    <s v="CONTAGEM"/>
    <x v="1"/>
    <s v="REDE ENTREGUE COM  PROTEÇÃO TOPOLOGIA ESTRUT - CFO + ROLLOUT"/>
    <s v="SWAP FIBRA - GWS FLAT  TA 316403528 - NECESSÁRIO RECUPERAR 1 ALÇA DE TRO-MVA"/>
    <s v="NÃO"/>
    <s v="ATIVO"/>
    <s v="REDE OK"/>
    <d v="1899-12-30T00:00:00"/>
    <x v="8"/>
    <s v="-"/>
    <s v="W0"/>
    <n v="2024"/>
    <n v="510470"/>
    <s v="Empreiteira"/>
    <s v="ATIVO"/>
    <m/>
    <m/>
    <m/>
    <m/>
    <m/>
    <m/>
    <s v="N/A"/>
    <x v="2"/>
    <x v="18"/>
    <s v="-"/>
    <m/>
    <x v="1"/>
  </r>
  <r>
    <s v="MGSLY"/>
    <s v="M2024EST_MGSLY_01"/>
    <x v="3"/>
    <s v="SIM"/>
    <x v="0"/>
    <x v="3"/>
    <x v="99"/>
    <x v="65"/>
    <s v="NA"/>
    <s v="NA"/>
    <s v="MGELI-MGSLY-MGELI"/>
    <s v="3 - HL5G"/>
    <x v="24"/>
    <s v="MGELI"/>
    <s v="Ativo"/>
    <s v="SANTA LUZIA"/>
    <x v="1"/>
    <s v="ATIVO COM  PROTEÇÃO TOPOLOGIA ESTRUT - CFO + ROLLOUT"/>
    <m/>
    <s v="NÃO"/>
    <s v="ATIVO"/>
    <s v="REDE OK"/>
    <d v="1899-12-30T00:00:00"/>
    <x v="6"/>
    <s v="-"/>
    <s v="W0"/>
    <n v="2024"/>
    <n v="503158"/>
    <s v="MAO OBRA A DISPOSICAO"/>
    <s v="ATIVO"/>
    <m/>
    <m/>
    <m/>
    <m/>
    <m/>
    <m/>
    <s v="N/A"/>
    <x v="2"/>
    <x v="2"/>
    <s v="-"/>
    <m/>
    <x v="1"/>
  </r>
  <r>
    <s v="MGJFK"/>
    <s v="M2024EST_MGJFK_01"/>
    <x v="1"/>
    <s v="NÃO"/>
    <x v="4"/>
    <x v="3"/>
    <x v="1"/>
    <x v="1"/>
    <s v="NA"/>
    <s v="NA"/>
    <s v="MGJFQ-MGJFK-MGJFQ"/>
    <s v="HL5G (500K)"/>
    <x v="23"/>
    <s v="MGJFQ"/>
    <s v="Ativo"/>
    <s v="JUIZ DE FORA"/>
    <x v="6"/>
    <s v="qua 18/12/2024 08:48 - Thiago Moraes: @Arthur Monteiro Da Silva, bom dia!_x000a__x000a_Por favor nos enviar a listagem com ocupação do cabo e foto do DGO para que assim possamos justificar o alivio deste trecho._x000a__x000a_ter 17/12/2024 17:59 - Rafael, concluído flat. segue relatório de certificação._x000a__x000a_seg 16/12/2024 15:14 - Edinho: Arthur,_x000a__x000a_                Para finalizamos os ID 509285 e ID 509284 será necessário laçar cabo nas duas alças._x000a__x000a_Alça 01, precisamos lançar 500 metros de cabo para interdigamos as redes."/>
    <s v="-"/>
    <s v="NÃO"/>
    <s v="CANCELADO"/>
    <s v="CANCELADO"/>
    <d v="1899-12-30T00:00:00"/>
    <x v="0"/>
    <s v="-"/>
    <s v="W0"/>
    <n v="2024"/>
    <n v="543517"/>
    <s v="Regional"/>
    <s v="SITE FORA DO ESCOPO"/>
    <m/>
    <m/>
    <m/>
    <e v="#REF!"/>
    <m/>
    <m/>
    <s v="N/A"/>
    <x v="28"/>
    <x v="35"/>
    <s v="-"/>
    <m/>
    <x v="6"/>
  </r>
  <r>
    <s v="MGJFT"/>
    <s v="M2024EST_MGJFT_01"/>
    <x v="1"/>
    <s v="NÃO"/>
    <x v="4"/>
    <x v="3"/>
    <x v="1"/>
    <x v="1"/>
    <s v="NA"/>
    <s v="NA"/>
    <s v="MGJFQ-MGJFT(FLAT)-MGJFQ"/>
    <s v="HL5G (500K)"/>
    <x v="23"/>
    <s v="MGJFQ"/>
    <s v="Ativo"/>
    <s v="JUIZ DE FORA"/>
    <x v="6"/>
    <s v="seg 16/12/2024 15:14 - Edinho: Arthur,_x000a__x000a_                Para finalizamos os ID 509285 e ID 509284 será necessário laçar cabo nas duas alças._x000a__x000a_Alça 01, precisamos lançar 500 metros de cabo para interdigamos as redes._x000a__x000a__x000a_seg 16/12/2024 08:07 - eDSOn: Segue as informações abaixo :_x000a__x000a_Da torre JFK até a Armário 35 temos dois cabos nesse sentido._x000a__x000a_CA 12 F – Sem facilidades (NHF)_x000a_CA 36F – vai até a rua Euclides Pezarini onde temos o rolo de fibra parado _x000a__x000a_Soluções :_x000a__x000a_Lançar um DROP da JFK até A35  (2000 MTS )_x000a_Lançar da rua Euclides Pezarini até A35 (1700 MTS)_x000a_"/>
    <s v="-"/>
    <s v="NÃO"/>
    <s v="CANCELADO"/>
    <s v="CANCELADO"/>
    <d v="1899-12-30T00:00:00"/>
    <x v="0"/>
    <s v="-"/>
    <s v="W0"/>
    <n v="2024"/>
    <n v="543518"/>
    <s v="Regional"/>
    <s v="SITE FORA DO ESCOPO"/>
    <m/>
    <m/>
    <m/>
    <e v="#REF!"/>
    <m/>
    <m/>
    <s v="N/A"/>
    <x v="28"/>
    <x v="35"/>
    <s v="-"/>
    <m/>
    <x v="6"/>
  </r>
  <r>
    <s v="MGMZA"/>
    <s v="M2024EST_MGMZA_01"/>
    <x v="3"/>
    <s v="SIM"/>
    <x v="0"/>
    <x v="3"/>
    <x v="46"/>
    <x v="52"/>
    <s v="NA"/>
    <s v="NA"/>
    <s v="MGCIC-MGMZA-MGCIC"/>
    <s v="3 - HL5G"/>
    <x v="7"/>
    <s v="MGCIC"/>
    <s v="Ativo"/>
    <s v="CONTAGEM"/>
    <x v="1"/>
    <s v="ATIVO COM PROTEÇÃO TOPOLOGIA ESTRUT - CFO + ROLLOUT"/>
    <s v="RELÁTORIO ENTREGUE - ATIVO COM 2 VIAS"/>
    <s v="NÃO"/>
    <s v="ATIVO"/>
    <s v="REDE OK"/>
    <d v="1899-12-30T00:00:00"/>
    <x v="2"/>
    <s v="-"/>
    <s v="W0"/>
    <n v="2024"/>
    <s v="NA"/>
    <s v="NA"/>
    <s v="ATIVO"/>
    <m/>
    <m/>
    <m/>
    <m/>
    <m/>
    <m/>
    <s v="N/A"/>
    <x v="2"/>
    <x v="2"/>
    <s v="-"/>
    <m/>
    <x v="1"/>
  </r>
  <r>
    <s v="MGJTS"/>
    <s v="M2024EST_MGJTS_01"/>
    <x v="3"/>
    <s v="SIM"/>
    <x v="0"/>
    <x v="3"/>
    <x v="46"/>
    <x v="124"/>
    <s v="NA"/>
    <s v="NA"/>
    <s v="MGJAS-MGHUB-MGJTS-MGJAS"/>
    <s v="3 - HL5G"/>
    <x v="10"/>
    <s v="MGJAS"/>
    <s v="Ativo HL4 / Ativo HL5D"/>
    <s v="BETIM"/>
    <x v="1"/>
    <s v="REDE ENTREGUE CONFORME TOPOLOGIA ESTRUTURANTE"/>
    <m/>
    <s v="NÃO"/>
    <s v="ATIVO"/>
    <s v="REDE OK"/>
    <d v="1899-12-30T00:00:00"/>
    <x v="0"/>
    <s v="-"/>
    <s v="W0"/>
    <n v="2024"/>
    <n v="512275"/>
    <s v="Aprovado HQ"/>
    <s v="ATIVO"/>
    <m/>
    <m/>
    <m/>
    <m/>
    <m/>
    <m/>
    <s v="N/A"/>
    <x v="2"/>
    <x v="2"/>
    <s v="-"/>
    <m/>
    <x v="1"/>
  </r>
  <r>
    <s v="MGRNR"/>
    <s v="M2024EST_MGRNR_01"/>
    <x v="3"/>
    <s v="SIM"/>
    <x v="0"/>
    <x v="3"/>
    <x v="17"/>
    <x v="32"/>
    <s v="NA"/>
    <s v="NA"/>
    <s v="MGBHN-MGRNR-MGNAN-MGBHN"/>
    <s v="3 - HL5G"/>
    <x v="20"/>
    <s v="MGBHN"/>
    <s v="Não Ativo"/>
    <s v="RIBEIRÃO DAS NEVES"/>
    <x v="1"/>
    <s v="REDE ENTREGUE COM  PROTEÇÃO TOPOLOGIA ESTRUT - CFO + ROLLOUT"/>
    <m/>
    <s v="NÃO"/>
    <s v="ATIVO"/>
    <s v="REDE OK"/>
    <d v="1899-12-30T00:00:00"/>
    <x v="0"/>
    <s v="-"/>
    <s v="W0"/>
    <n v="2024"/>
    <n v="503973"/>
    <s v="Aprovado HQ"/>
    <s v="ATIVO"/>
    <m/>
    <m/>
    <m/>
    <m/>
    <m/>
    <m/>
    <s v="N/A"/>
    <x v="16"/>
    <x v="17"/>
    <s v="-"/>
    <s v="Enviado e-mail para o Adriano em 17/10 Realizar a Ativação. Reparo Tratato"/>
    <x v="1"/>
  </r>
  <r>
    <s v="MGMPI"/>
    <s v="M2024EST_MGMPI_01"/>
    <x v="3"/>
    <s v="SIM"/>
    <x v="0"/>
    <x v="3"/>
    <x v="16"/>
    <x v="91"/>
    <s v="NA"/>
    <s v="NA"/>
    <s v="MGPQN-MGMPI-MGSBC-MGPQN"/>
    <s v="3 - HL5G"/>
    <x v="4"/>
    <s v="MGPQN"/>
    <s v="Ativo"/>
    <s v="BELO HORIZONTE"/>
    <x v="1"/>
    <s v="REDE OK"/>
    <m/>
    <s v="SIM"/>
    <s v="ATIVO"/>
    <s v="REDE OK"/>
    <d v="1899-12-30T00:00:00"/>
    <x v="3"/>
    <s v="-"/>
    <s v="W0"/>
    <n v="2024"/>
    <s v="NA"/>
    <s v="NA"/>
    <s v="ATIVO"/>
    <m/>
    <m/>
    <m/>
    <m/>
    <m/>
    <m/>
    <s v="N/A"/>
    <x v="2"/>
    <x v="2"/>
    <s v="-"/>
    <m/>
    <x v="1"/>
  </r>
  <r>
    <s v="MGNEC"/>
    <s v="M2024EST_MGNEC_01"/>
    <x v="3"/>
    <s v="SIM"/>
    <x v="0"/>
    <x v="3"/>
    <x v="149"/>
    <x v="151"/>
    <s v="NA"/>
    <s v="NA"/>
    <s v="MGNLV-MGNEC-MGNLV"/>
    <s v="3 - HL5G"/>
    <x v="2"/>
    <s v="MGNLV"/>
    <s v="Ativo"/>
    <s v="NOVA LIMA"/>
    <x v="1"/>
    <s v="07/01/2025 - William: depende de acesso site administrativo prédio da VALE._x000a_REDE ENTREGUE COM  PROTEÇÃO TOPOLOGIA ESTRUT - CFO + ROLLOUT"/>
    <s v="AGUARDANDO LIBERAÇÃO DE ACESSO PRÉDIO ADMIN DA VALE"/>
    <s v="NÃO"/>
    <s v="ATIVO"/>
    <s v="REDE OK"/>
    <d v="1899-12-30T00:00:00"/>
    <x v="8"/>
    <s v="-"/>
    <s v="W0"/>
    <n v="2024"/>
    <n v="455943"/>
    <s v="Aprovado HQ"/>
    <s v="ATIVO"/>
    <m/>
    <m/>
    <m/>
    <m/>
    <m/>
    <m/>
    <s v="N/A"/>
    <x v="2"/>
    <x v="7"/>
    <s v="-"/>
    <s v="31/10/2024 - Plan James: concluído"/>
    <x v="1"/>
  </r>
  <r>
    <s v="MGAVN"/>
    <s v="M2024EST_MGAVN_01"/>
    <x v="3"/>
    <s v="SIM"/>
    <x v="0"/>
    <x v="3"/>
    <x v="150"/>
    <x v="152"/>
    <s v="NA"/>
    <s v="NA"/>
    <s v="MGRAL-MGAVN-MGRAL"/>
    <s v="HL5G (500K)"/>
    <x v="29"/>
    <s v="MGRAL"/>
    <m/>
    <s v="UBERLÂNDIA"/>
    <x v="4"/>
    <s v="REDE ENTREGUE CONFORME TOPOLOGIA ESTRUTURANTE"/>
    <m/>
    <s v="NÃO"/>
    <s v="ATIVO"/>
    <s v="REDE OK"/>
    <s v="ATIVO"/>
    <x v="10"/>
    <s v="-"/>
    <s v="-"/>
    <n v="2024"/>
    <n v="514177"/>
    <s v="Aprovado HQ"/>
    <s v="ATIVO"/>
    <m/>
    <m/>
    <m/>
    <e v="#REF!"/>
    <m/>
    <m/>
    <s v="N/A"/>
    <x v="29"/>
    <x v="36"/>
    <s v="-"/>
    <m/>
    <x v="1"/>
  </r>
  <r>
    <s v="MGIGW"/>
    <s v="M2024EST_MGIGW_01"/>
    <x v="3"/>
    <s v="SIM"/>
    <x v="0"/>
    <x v="3"/>
    <x v="67"/>
    <x v="134"/>
    <s v="NA"/>
    <s v="NA"/>
    <s v="MGICA-MGSJS-MGIGW-MGICA"/>
    <s v="3 - HL5G"/>
    <x v="10"/>
    <s v="MGICA"/>
    <s v="Ativo HL4 / Falta HL5D"/>
    <s v="IGARAPÉ"/>
    <x v="1"/>
    <s v="seg 30/06/2025 18:27 - Lucas: Segue TA 345581942 para reparo._x000a_REDE ENTREGUE CONFORME TOPOLOGIA ESTRUTURANTE"/>
    <m/>
    <s v="NÃO"/>
    <s v="ATIVO"/>
    <s v="REDE OK"/>
    <s v="ATIVO"/>
    <x v="0"/>
    <s v="-"/>
    <s v="-"/>
    <n v="2024"/>
    <n v="512257"/>
    <s v="Regional"/>
    <s v="ATIVO"/>
    <m/>
    <m/>
    <m/>
    <m/>
    <m/>
    <m/>
    <s v="N/A"/>
    <x v="3"/>
    <x v="3"/>
    <s v="PENDENTE REVISAO DE PROJETO"/>
    <s v="REDE ENTREGUE, VALIDAÇÃO E-MAIL TELEMONT 15/10"/>
    <x v="1"/>
  </r>
  <r>
    <s v="MGIVA"/>
    <s v="HL4_IVA_24"/>
    <x v="3"/>
    <s v="SIM"/>
    <x v="0"/>
    <x v="3"/>
    <x v="116"/>
    <x v="135"/>
    <s v="NÃO"/>
    <s v="PENDENTE"/>
    <s v="MGJFG-MGIVA-MGJFG/MGJFG"/>
    <s v="HL4 (500K)"/>
    <x v="0"/>
    <s v="-"/>
    <m/>
    <s v="JUIZ DE FORA"/>
    <x v="6"/>
    <s v="ENTREGA DE 2 ALÇAS | 3° ALÇA EM REVISÃO DE PROJETO"/>
    <m/>
    <s v="SIM"/>
    <s v="ATIVO"/>
    <s v="REDE OK"/>
    <d v="1899-12-30T00:00:00"/>
    <x v="0"/>
    <s v="-"/>
    <s v="W0"/>
    <n v="2024"/>
    <n v="509182"/>
    <s v="Empreiteira"/>
    <s v="ATIVO"/>
    <m/>
    <m/>
    <m/>
    <s v="VALIDAR IMPLANTAÇÃO/ VALIDAR COSNTRUÇÃO 3ª VIA"/>
    <m/>
    <m/>
    <s v="N/A"/>
    <x v="21"/>
    <x v="2"/>
    <s v="-"/>
    <m/>
    <x v="1"/>
  </r>
  <r>
    <s v="MGNED"/>
    <s v="M2023EST_MGNED_01"/>
    <x v="3"/>
    <s v="SIM"/>
    <x v="0"/>
    <x v="3"/>
    <x v="35"/>
    <x v="65"/>
    <s v="NA"/>
    <s v="NA"/>
    <s v="MGAGB-MGNED-MGAGB"/>
    <s v="3 - HL5G"/>
    <x v="7"/>
    <s v="MGAGB"/>
    <s v="Ativo"/>
    <s v="CONTAGEM"/>
    <x v="1"/>
    <s v="ATIVO COM  PROTEÇÃO TOPOLOGIA ESTRUT - CFO + ROLLOUT"/>
    <m/>
    <s v="NÃO"/>
    <s v="ATIVO"/>
    <s v="REDE OK"/>
    <d v="1899-12-30T00:00:00"/>
    <x v="8"/>
    <s v="-"/>
    <s v="W0"/>
    <n v="2024"/>
    <n v="508077"/>
    <s v="Empreiteira"/>
    <s v="ATIVO"/>
    <m/>
    <m/>
    <m/>
    <m/>
    <m/>
    <m/>
    <s v="N/A"/>
    <x v="2"/>
    <x v="2"/>
    <s v="-"/>
    <m/>
    <x v="1"/>
  </r>
  <r>
    <s v="MGEIA"/>
    <s v="M2024EST_MGEIA_01"/>
    <x v="2"/>
    <s v="RÁDIO"/>
    <x v="2"/>
    <x v="3"/>
    <x v="2"/>
    <x v="2"/>
    <s v="NA"/>
    <s v="NA"/>
    <s v="RADIO"/>
    <s v="3 - HL5G"/>
    <x v="8"/>
    <s v="MGRNJ"/>
    <s v="Não Ativo"/>
    <s v="ESMERALDAS"/>
    <x v="1"/>
    <s v="SEM AÇÃO RE"/>
    <m/>
    <s v="NÃO"/>
    <s v="RÁDIO"/>
    <s v="RÁDIO"/>
    <d v="1899-12-30T00:00:00"/>
    <x v="1"/>
    <s v="-"/>
    <s v="W0"/>
    <n v="2024"/>
    <s v="NA"/>
    <s v="NA"/>
    <s v="RÁDIO ATIVO"/>
    <m/>
    <m/>
    <m/>
    <s v="VALIDAR PREDECESSOR ELISANGÊLA"/>
    <m/>
    <m/>
    <s v="N/A"/>
    <x v="2"/>
    <x v="2"/>
    <s v="-"/>
    <m/>
    <x v="1"/>
  </r>
  <r>
    <s v="MGNEJ"/>
    <s v="M2024EST_MGNEJ_01"/>
    <x v="3"/>
    <s v="SIM"/>
    <x v="0"/>
    <x v="3"/>
    <x v="151"/>
    <x v="131"/>
    <s v="NA"/>
    <s v="NA"/>
    <s v="MGNLV-MGNEJ-MGVSJ"/>
    <s v="3 - HL5G"/>
    <x v="2"/>
    <s v="MGNLV"/>
    <s v="Ativo"/>
    <s v="NOVA LIMA"/>
    <x v="1"/>
    <s v="Relatório ok de certificação referente ao ID 513936, trecho MGNLV-MGNEJ-MGVSJ."/>
    <m/>
    <s v="NÃO"/>
    <s v="ATIVO"/>
    <s v="REDE OK"/>
    <d v="1899-12-30T00:00:00"/>
    <x v="0"/>
    <s v="-"/>
    <s v="W0"/>
    <n v="2024"/>
    <n v="513936"/>
    <s v="Aprovado HQ"/>
    <s v="ATIVO"/>
    <m/>
    <m/>
    <m/>
    <m/>
    <m/>
    <m/>
    <s v="N/A"/>
    <x v="6"/>
    <x v="6"/>
    <s v="-"/>
    <s v="FUSÃO EM ANDAMENTO"/>
    <x v="1"/>
  </r>
  <r>
    <s v="MGNGA"/>
    <s v="M2023EST_MGNGA_01"/>
    <x v="3"/>
    <s v="SIM"/>
    <x v="0"/>
    <x v="3"/>
    <x v="73"/>
    <x v="34"/>
    <s v="NÃO"/>
    <s v="PENDENTE"/>
    <s v="MGSAG-MGNGA-MGSAG / MGSAG-MGNGA"/>
    <s v="2 - HL5D"/>
    <x v="3"/>
    <s v="-"/>
    <s v="Ativo"/>
    <s v="BELO HORIZONTE"/>
    <x v="1"/>
    <s v="REDE ENTREGUE CONFORME TOPOLOGIA ESTRUTURANTE"/>
    <m/>
    <s v="NÃO"/>
    <s v="ATIVO"/>
    <s v="REDE OK"/>
    <d v="1899-12-30T00:00:00"/>
    <x v="0"/>
    <s v="-"/>
    <s v="W0"/>
    <n v="2024"/>
    <n v="482898"/>
    <s v="Aprovado HQ"/>
    <s v="ATIVO"/>
    <m/>
    <m/>
    <m/>
    <m/>
    <m/>
    <m/>
    <s v="N/A"/>
    <x v="2"/>
    <x v="16"/>
    <s v="-"/>
    <m/>
    <x v="1"/>
  </r>
  <r>
    <s v="MGNBR"/>
    <s v="M2024EST_MGNBR_01"/>
    <x v="2"/>
    <s v="RÁDIO"/>
    <x v="2"/>
    <x v="3"/>
    <x v="2"/>
    <x v="2"/>
    <s v="NA"/>
    <s v="NA"/>
    <s v="RADIO"/>
    <s v="3 - HL5G"/>
    <x v="10"/>
    <s v="MGICA"/>
    <s v="Ativo HL4 / Falta HL5D"/>
    <s v="NOVA LIMA"/>
    <x v="1"/>
    <s v="SEM AÇÃO RE"/>
    <m/>
    <s v="NÃO"/>
    <s v="RÁDIO"/>
    <s v="RÁDIO"/>
    <d v="1899-12-30T00:00:00"/>
    <x v="1"/>
    <s v="-"/>
    <s v="W0"/>
    <n v="2024"/>
    <s v="NA"/>
    <s v="NA"/>
    <s v="RÁDIO ATIVO"/>
    <m/>
    <m/>
    <m/>
    <s v="VALIDAR PREDECESSOR ELISANGÊLA"/>
    <m/>
    <m/>
    <s v="N/A"/>
    <x v="2"/>
    <x v="2"/>
    <s v="-"/>
    <m/>
    <x v="1"/>
  </r>
  <r>
    <s v="MGNIS"/>
    <s v="M2024EST_MGNIS_01"/>
    <x v="3"/>
    <s v="SIM"/>
    <x v="0"/>
    <x v="3"/>
    <x v="85"/>
    <x v="57"/>
    <s v="NA"/>
    <s v="NA"/>
    <s v="MGNLV-MGNIS-MGVSJ"/>
    <s v="3 - HL5G"/>
    <x v="2"/>
    <s v="MGNLV"/>
    <s v="Ativo"/>
    <s v="NOVA LIMA"/>
    <x v="1"/>
    <s v="REDE ENTREGUE CONFORME TOPOLOGIA ESTRUTURANTE"/>
    <m/>
    <s v="NÃO"/>
    <s v="ATIVO"/>
    <s v="REDE OK"/>
    <d v="1899-12-30T00:00:00"/>
    <x v="0"/>
    <s v="-"/>
    <s v="W0"/>
    <n v="2024"/>
    <n v="512326"/>
    <s v="Aprovado HQ"/>
    <s v="ATIVO"/>
    <m/>
    <m/>
    <m/>
    <m/>
    <m/>
    <m/>
    <s v="N/A"/>
    <x v="2"/>
    <x v="12"/>
    <s v="-"/>
    <s v="31/10/2024 - Plan James: concluído_x000a_CORRIGIR SINÓPTICO - VERIFICAR, POIS ESTÁ FECHANDO EM HL4 E HL5D"/>
    <x v="1"/>
  </r>
  <r>
    <s v="MGECT"/>
    <s v="M2024EST_MGECT_01"/>
    <x v="2"/>
    <s v="RÁDIO"/>
    <x v="2"/>
    <x v="3"/>
    <x v="2"/>
    <x v="2"/>
    <s v="NA"/>
    <s v="NA"/>
    <s v="RADIO"/>
    <s v="3 - HL5G"/>
    <x v="10"/>
    <s v="MGJRC"/>
    <s v="Ativo HL4 / Falta HL5D"/>
    <s v="ESMERALDAS"/>
    <x v="1"/>
    <s v="SEM AÇÃO RE"/>
    <m/>
    <s v="NÃO"/>
    <s v="RÁDIO"/>
    <s v="RÁDIO"/>
    <d v="1899-12-30T00:00:00"/>
    <x v="1"/>
    <s v="-"/>
    <s v="W0"/>
    <n v="2024"/>
    <s v="NA"/>
    <s v="NA"/>
    <s v="RÁDIO ATIVO"/>
    <m/>
    <m/>
    <m/>
    <s v="VALIDAR PREDECESSOR ELISANGÊLA"/>
    <m/>
    <m/>
    <s v="N/A"/>
    <x v="2"/>
    <x v="2"/>
    <s v="-"/>
    <m/>
    <x v="1"/>
  </r>
  <r>
    <s v="MGNLQ"/>
    <s v="M2024EST_MGNLQ_01"/>
    <x v="3"/>
    <s v="SIM"/>
    <x v="0"/>
    <x v="3"/>
    <x v="85"/>
    <x v="61"/>
    <s v="NA"/>
    <s v="NA"/>
    <s v="MGNMM-MGNLQ-MGNMM"/>
    <s v="3 - HL5G"/>
    <x v="2"/>
    <s v="MGNMM"/>
    <s v="Ativo HL4 / Falta HL5D"/>
    <s v="NOVA LIMA"/>
    <x v="1"/>
    <s v="REDE ENTREGUE CONFORME TOPOLOGIA ESTRUTURANTE"/>
    <m/>
    <s v="NÃO"/>
    <s v="ATIVO"/>
    <s v="REDE OK"/>
    <d v="1899-12-30T00:00:00"/>
    <x v="0"/>
    <s v="-"/>
    <s v="W0"/>
    <n v="2024"/>
    <n v="512345"/>
    <s v="Aprovado HQ"/>
    <s v="ATIVO"/>
    <m/>
    <m/>
    <m/>
    <m/>
    <m/>
    <m/>
    <s v="N/A"/>
    <x v="20"/>
    <x v="22"/>
    <s v="-"/>
    <s v="SEM ACESSO, REAGENDADO PARA 21/10"/>
    <x v="1"/>
  </r>
  <r>
    <s v="MGESX"/>
    <s v="M2024EST_MGESX_01"/>
    <x v="2"/>
    <s v="RÁDIO"/>
    <x v="2"/>
    <x v="3"/>
    <x v="2"/>
    <x v="2"/>
    <s v="NA"/>
    <s v="NA"/>
    <s v="RADIO"/>
    <s v="3 - HL5G"/>
    <x v="8"/>
    <s v="MGRNJ"/>
    <s v="Não Ativo"/>
    <s v="ESMERALDAS"/>
    <x v="1"/>
    <s v="SEM AÇÃO RE"/>
    <m/>
    <s v="NÃO"/>
    <s v="RÁDIO"/>
    <s v="RÁDIO"/>
    <d v="1899-12-30T00:00:00"/>
    <x v="1"/>
    <s v="-"/>
    <s v="W0"/>
    <n v="2024"/>
    <s v="NA"/>
    <s v="NA"/>
    <s v="RÁDIO ATIVO"/>
    <m/>
    <m/>
    <m/>
    <s v="VALIDAR PREDECESSOR ELISANGÊLA"/>
    <m/>
    <m/>
    <s v="N/A"/>
    <x v="2"/>
    <x v="2"/>
    <s v="-"/>
    <m/>
    <x v="1"/>
  </r>
  <r>
    <s v="MGFAR"/>
    <s v="M2024EST_MGFAR_01"/>
    <x v="2"/>
    <s v="RÁDIO"/>
    <x v="2"/>
    <x v="3"/>
    <x v="2"/>
    <x v="2"/>
    <s v="NA"/>
    <s v="NA"/>
    <s v="RADIO"/>
    <s v="3 - HL5G"/>
    <x v="14"/>
    <s v="MGSLU"/>
    <s v="Não Ativo"/>
    <s v="SABARÁ"/>
    <x v="1"/>
    <s v="SEM AÇÃO RE"/>
    <s v="AGUARDAR HL4 SLU"/>
    <s v="NÃO"/>
    <s v="RÁDIO"/>
    <s v="RÁDIO"/>
    <d v="1899-12-30T00:00:00"/>
    <x v="1"/>
    <s v="-"/>
    <s v="W0"/>
    <n v="2024"/>
    <s v="NA"/>
    <s v="NA"/>
    <s v="RÁDIO ATIVO"/>
    <m/>
    <m/>
    <m/>
    <s v="VALIDAR PREDECESSOR ELISANGÊLA"/>
    <m/>
    <m/>
    <s v="N/A"/>
    <x v="2"/>
    <x v="2"/>
    <s v="-"/>
    <m/>
    <x v="1"/>
  </r>
  <r>
    <s v="MGNLA"/>
    <s v="M2023EST_MGNLA_01"/>
    <x v="2"/>
    <s v="RÁDIO"/>
    <x v="2"/>
    <x v="3"/>
    <x v="2"/>
    <x v="139"/>
    <s v="NA"/>
    <s v="NA"/>
    <s v="PROJETO VALE"/>
    <s v="2 - HL5D"/>
    <x v="2"/>
    <s v="-"/>
    <s v="Ativo"/>
    <s v="NOVA LIMA"/>
    <x v="1"/>
    <s v="SEM AÇÃO RE"/>
    <m/>
    <s v="NÃO"/>
    <s v="RÁDIO"/>
    <s v="RÁDIO"/>
    <d v="1899-12-30T00:00:00"/>
    <x v="1"/>
    <s v="-"/>
    <s v="W0"/>
    <n v="2024"/>
    <s v="NA"/>
    <s v="NA"/>
    <s v="ATIVO"/>
    <m/>
    <m/>
    <m/>
    <s v="VALIDAR PREDECESSOR ELISANGÊLA"/>
    <m/>
    <m/>
    <s v="N/A"/>
    <x v="2"/>
    <x v="2"/>
    <s v="-"/>
    <m/>
    <x v="1"/>
  </r>
  <r>
    <s v="MGNLH"/>
    <s v="M2024EST_MGNLH_01"/>
    <x v="2"/>
    <s v="RÁDIO"/>
    <x v="2"/>
    <x v="3"/>
    <x v="2"/>
    <x v="2"/>
    <s v="NA"/>
    <s v="NA"/>
    <s v="MGNMM-MGNLH"/>
    <s v="3 - HL5G"/>
    <x v="2"/>
    <s v="MGNMM"/>
    <s v="Ativo HL4 / Falta HL5D"/>
    <s v="NOVA LIMA"/>
    <x v="1"/>
    <s v="20/12/2024 - Arthur: na PVCO do dia 20/12, foi cancelado como ATENDIMENTO VIA RÁDIO._x000a_AGUARDA RE - PENDENTE APROVAÇÃO DE LANÇAMENTO ADICIONAL, SITE NLH ATENDIDO VIA RÁDIO ATUALMENTE. "/>
    <s v="-"/>
    <s v="NÃO"/>
    <s v="RÁDIO"/>
    <s v="RÁDIO"/>
    <d v="1899-12-30T00:00:00"/>
    <x v="1"/>
    <s v="-"/>
    <s v="W0"/>
    <n v="2024"/>
    <n v="512343"/>
    <s v="Regional"/>
    <s v="RÁDIO ATIVO"/>
    <m/>
    <m/>
    <m/>
    <s v="VALIDAR PREDECESSOR ELISANGÊLA"/>
    <m/>
    <m/>
    <s v="N/A"/>
    <x v="5"/>
    <x v="14"/>
    <s v="ALTO CUSTO"/>
    <s v="NECESSARIO REVISAO PARA ADICIONAL DE 2KM DE REDE"/>
    <x v="1"/>
  </r>
  <r>
    <s v="MGNLI"/>
    <s v="M2024EST_MGNLI_01"/>
    <x v="2"/>
    <s v="RÁDIO"/>
    <x v="2"/>
    <x v="3"/>
    <x v="2"/>
    <x v="2"/>
    <s v="NA"/>
    <s v="NA"/>
    <s v="RADIO"/>
    <s v="3 - HL5G"/>
    <x v="2"/>
    <s v="MGNLA"/>
    <s v="Ativo"/>
    <s v="NOVA LIMA"/>
    <x v="1"/>
    <s v="SEM AÇÃO RE"/>
    <m/>
    <s v="NÃO"/>
    <s v="RÁDIO"/>
    <s v="RÁDIO"/>
    <d v="1899-12-30T00:00:00"/>
    <x v="1"/>
    <s v="-"/>
    <s v="W0"/>
    <n v="2024"/>
    <s v="NA"/>
    <s v="NA"/>
    <s v="RÁDIO ATIVO"/>
    <m/>
    <m/>
    <m/>
    <s v="VALIDAR PREDECESSOR ELISANGÊLA"/>
    <m/>
    <m/>
    <s v="N/A"/>
    <x v="2"/>
    <x v="2"/>
    <s v="-"/>
    <m/>
    <x v="1"/>
  </r>
  <r>
    <s v="MGNLM"/>
    <s v="M2024EST_MGNLM_01"/>
    <x v="2"/>
    <s v="RÁDIO"/>
    <x v="2"/>
    <x v="3"/>
    <x v="2"/>
    <x v="2"/>
    <s v="NA"/>
    <s v="NA"/>
    <s v="RADIO"/>
    <s v="3 - HL5G"/>
    <x v="2"/>
    <s v="MGJCA"/>
    <s v="Ativo"/>
    <s v="NOVA LIMA"/>
    <x v="1"/>
    <s v="SEM AÇÃO RE"/>
    <m/>
    <s v="NÃO"/>
    <s v="RÁDIO"/>
    <s v="RÁDIO"/>
    <d v="1899-12-30T00:00:00"/>
    <x v="1"/>
    <s v="-"/>
    <s v="W0"/>
    <n v="2024"/>
    <s v="NA"/>
    <s v="NA"/>
    <s v="RÁDIO ATIVO"/>
    <m/>
    <m/>
    <m/>
    <s v="VALIDAR PREDECESSOR ELISANGÊLA"/>
    <m/>
    <m/>
    <s v="N/A"/>
    <x v="2"/>
    <x v="2"/>
    <s v="-"/>
    <m/>
    <x v="1"/>
  </r>
  <r>
    <s v="MGNLP"/>
    <s v="M2024EST_MGNLP_01"/>
    <x v="2"/>
    <s v="RÁDIO"/>
    <x v="2"/>
    <x v="3"/>
    <x v="2"/>
    <x v="2"/>
    <s v="NA"/>
    <s v="NA"/>
    <s v="RADIO"/>
    <s v="3 - HL5G"/>
    <x v="2"/>
    <s v="MGJCA"/>
    <s v="Ativo"/>
    <s v="NOVA LIMA"/>
    <x v="1"/>
    <s v="SEM AÇÃO RE"/>
    <m/>
    <s v="NÃO"/>
    <s v="RÁDIO"/>
    <s v="RÁDIO"/>
    <d v="1899-12-30T00:00:00"/>
    <x v="1"/>
    <s v="-"/>
    <s v="W0"/>
    <n v="2024"/>
    <s v="NA"/>
    <s v="NA"/>
    <s v="RÁDIO ATIVO"/>
    <m/>
    <m/>
    <m/>
    <s v="VALIDAR PREDECESSOR ELISANGÊLA"/>
    <m/>
    <m/>
    <s v="N/A"/>
    <x v="2"/>
    <x v="2"/>
    <s v="-"/>
    <m/>
    <x v="1"/>
  </r>
  <r>
    <s v="MGNUC"/>
    <s v="M2024EST_MGNUC_01"/>
    <x v="2"/>
    <s v="FLAT - 2° ALÇA INVIAVEL FIBRA"/>
    <x v="0"/>
    <x v="3"/>
    <x v="152"/>
    <x v="1"/>
    <s v="NA"/>
    <s v="NA"/>
    <s v="MGSCN-MGNUC-RD"/>
    <s v="3 - HL5G"/>
    <x v="26"/>
    <s v="MGSCN"/>
    <s v="Ativo"/>
    <s v="SABARÁ"/>
    <x v="1"/>
    <s v="10/11/2025 - Arthur: solicitei a Tatiana que providenciasse o boletim de ocorrencia para reforça a área de risco. Tb solicitei ao Gustavo para que confirme o atendimento via rádio. O reparo estava programado para ser feito pela MOIN._x000a__x000a_ter 07/10/2025 11:18 - gUSTAVO: @Atlas Carvalho Junior @Renata Luciana Sales Ferreira @Gustavo Luiz Leal, bom dia._x000a_A rede óptica de MGNUC tornou-se inviável por vandalismo/área de risco, por favor, migrem a solução do 5G para o RD NEC existente._x000a__x000a_Segue a interface ativada na rede metro._x000a__x000a_qua 01/10/2025 14:23 - aRTHUR: @Gustavo De Carvalho Rosa_x000a_@Atlas Carvalho Junior_x000a_Bom dia._x000a__x000a_Favor avaliar atendimento para esse id metro com o radio existente._x000a__x000a_Não estamos conseguindo reparar a fibra, site localizado em área de risco (área de comunidade)._x000a__x000a_qua 06/08/2025 16:15 - Victor: Inviável / Visada apenas para MGSVC que está Flat para MGSCN | Não existe caminho físico para proteção_x000a__x000a__x000a_sexta-feira, 1 de novembro de 2024  - Rodrigo Soares: já temos a solução para essa rota de MGSCN-MGNUC? Trecho de mais de 12kms que hoje é local de invasão, e que nossa fibra existente na qual o projeto propôs utilizar saindo de SVC sentido SCN, está degradada e passando dentro dos terrenos de invasão com barracos, e os postes de madeira estão sendo utilizados por “gatos” de energia. Os moradores locais não deixam o time se quer colocar escada para tentar resolver os problemas de atenuação ou troca de cabos por rompimentos/vandalismos._x000a_Entendo que esse caso deveria ser cancelado a ativação por fibra e avaliar a proposta de rádio. _x000a__x000a_REDE ENTREGUE CONFORME TOPOLOGIA ESTRUTURANTE"/>
    <s v="ter 07/10/2025 11:18 - gUSTAVO: @Atlas Carvalho Junior @Renata Luciana Sales Ferreira @Gustavo Luiz Leal, bom dia._x000a_A rede óptica de MGNUC tornou-se inviável por vandalismo/área de risco, por favor, migrem a solução do 5G para o RD NEC existente._x000a__x000a_Segue a interface ativada na rede metro._x000a__x000a_10/03 - Conforme alinhamento, projeto devolvido para revisão,  projeto não contempla proteção."/>
    <s v="NÃO"/>
    <s v="ATIVO"/>
    <s v="REDE OK"/>
    <d v="1899-12-30T00:00:00"/>
    <x v="0"/>
    <s v="-"/>
    <s v="W0"/>
    <n v="2024"/>
    <n v="561146"/>
    <s v="Aprovado"/>
    <s v="ATIVO"/>
    <d v="2025-10-31T00:00:00"/>
    <m/>
    <m/>
    <s v="VALIDAR RÁDIO BRUNO"/>
    <m/>
    <m/>
    <s v="N/A"/>
    <x v="17"/>
    <x v="31"/>
    <s v="-"/>
    <s v="NECESSARIO TROCA DE 3 KM DE CABO LEGADO PARA REMOVER ATENUACAO"/>
    <x v="1"/>
  </r>
  <r>
    <s v="MGNLV"/>
    <s v="M2024EST_MGNLV_01"/>
    <x v="3"/>
    <s v="SIM"/>
    <x v="0"/>
    <x v="3"/>
    <x v="90"/>
    <x v="5"/>
    <s v="NÃO"/>
    <s v="PENDENTE"/>
    <s v="3 Vias - BHF"/>
    <s v="1 - HL4"/>
    <x v="2"/>
    <s v="-"/>
    <s v="Ativo"/>
    <s v="NOVA LIMA"/>
    <x v="1"/>
    <s v="REDE ENTREGUE CONFORME TOPOLOGIA ESTRUTURANTE"/>
    <m/>
    <s v="NÃO"/>
    <s v="ATIVO"/>
    <s v="REDE OK"/>
    <d v="1899-12-30T00:00:00"/>
    <x v="0"/>
    <s v="-"/>
    <s v="W0"/>
    <n v="2024"/>
    <s v="CHECAR ID"/>
    <s v="Empreiteira"/>
    <s v="ATIVO"/>
    <m/>
    <m/>
    <m/>
    <m/>
    <m/>
    <m/>
    <s v="N/A"/>
    <x v="2"/>
    <x v="2"/>
    <s v="-"/>
    <m/>
    <x v="1"/>
  </r>
  <r>
    <s v="MGJFR"/>
    <s v="M2025EST_MGJFR_01"/>
    <x v="0"/>
    <s v="FLAT"/>
    <x v="0"/>
    <x v="0"/>
    <x v="1"/>
    <x v="1"/>
    <s v="NA"/>
    <s v="NA"/>
    <s v="MGI04-MGJXX-(RD I04)-MGJFR-MGI04"/>
    <s v="HL5G_2025"/>
    <x v="23"/>
    <s v="MGI04"/>
    <s v="-"/>
    <s v="JUIZ DE FORA_2025"/>
    <x v="0"/>
    <s v="FLAT - GEOGRAFIA+CONDOMINIO_x000a_CONSTRUÍDO EM 2024 NA MESMA TOPOLOGIA E HIERARQUIA 2025"/>
    <m/>
    <s v="NÃO"/>
    <s v="ATIVO"/>
    <s v="REDE OK"/>
    <s v="ATIVO"/>
    <x v="13"/>
    <s v="-"/>
    <s v="-"/>
    <n v="2025"/>
    <n v="597384"/>
    <s v="Empreiteira"/>
    <s v="ATIVO"/>
    <d v="2025-09-18T00:00:00"/>
    <n v="0"/>
    <m/>
    <s v="VALIDAR RÁDIO BRUNO"/>
    <m/>
    <m/>
    <s v="N/A"/>
    <x v="0"/>
    <x v="0"/>
    <m/>
    <m/>
    <x v="0"/>
  </r>
  <r>
    <s v="MGJFO"/>
    <s v="M2024EST_MGJFO_01"/>
    <x v="3"/>
    <s v="SIM"/>
    <x v="0"/>
    <x v="3"/>
    <x v="153"/>
    <x v="153"/>
    <s v="NA"/>
    <s v="NA"/>
    <s v="MGIVA-MGJFO-MGIVA"/>
    <s v="HL5D (500K)"/>
    <x v="0"/>
    <s v="-"/>
    <s v="Ativo"/>
    <s v="JUIZ DE FORA"/>
    <x v="6"/>
    <m/>
    <m/>
    <s v="NÃO"/>
    <s v="ATIVO"/>
    <s v="REDE OK"/>
    <d v="1899-12-30T00:00:00"/>
    <x v="0"/>
    <s v="-"/>
    <s v="W0"/>
    <n v="2024"/>
    <n v="509192"/>
    <s v="Aprovado HQ"/>
    <s v="ATIVO"/>
    <m/>
    <m/>
    <m/>
    <e v="#REF!"/>
    <m/>
    <m/>
    <s v="N/A"/>
    <x v="17"/>
    <x v="18"/>
    <s v="-"/>
    <m/>
    <x v="1"/>
  </r>
  <r>
    <s v="MGNMA"/>
    <s v="M2024EST_MGNMA_01"/>
    <x v="2"/>
    <s v="RÁDIO"/>
    <x v="2"/>
    <x v="3"/>
    <x v="2"/>
    <x v="2"/>
    <s v="NA"/>
    <s v="NA"/>
    <s v="RADIO"/>
    <s v="3 - HL5G"/>
    <x v="2"/>
    <s v="MGJCA"/>
    <s v="Ativo"/>
    <s v="NOVA LIMA"/>
    <x v="1"/>
    <s v="SEM AÇÃO RE"/>
    <m/>
    <s v="NÃO"/>
    <s v="RÁDIO"/>
    <s v="RÁDIO"/>
    <d v="1899-12-30T00:00:00"/>
    <x v="1"/>
    <s v="-"/>
    <s v="W0"/>
    <n v="2024"/>
    <s v="NA"/>
    <s v="NA"/>
    <s v="RÁDIO ATIVO"/>
    <m/>
    <m/>
    <m/>
    <s v="VALIDAR PREDECESSOR ELISANGÊLA"/>
    <m/>
    <m/>
    <s v="N/A"/>
    <x v="2"/>
    <x v="2"/>
    <s v="-"/>
    <m/>
    <x v="1"/>
  </r>
  <r>
    <s v="MGASN"/>
    <s v="M2024EST_MGASN_01"/>
    <x v="3"/>
    <s v="RÁDIO"/>
    <x v="2"/>
    <x v="2"/>
    <x v="2"/>
    <x v="2"/>
    <s v="NA"/>
    <s v="NA"/>
    <s v="MGGDN-MGASN"/>
    <s v="HL5G_2025"/>
    <x v="29"/>
    <s v="MGGDN"/>
    <m/>
    <s v="UBERLÂNDIA"/>
    <x v="2"/>
    <s v="seg 10/02/2025 16:18 - Carlos Eduardo Pereira (Mexicano) - Seguir rádio_x000a__x000a_sex 06/12/2024 09:27 - Leonardo: Rodolfo, bom dia! Venho indicar a necessidade de licenciamento para construção da travessia subterrânea na rodovia BR-040 no local indicado abaixo. Trata-se da implantação do site MGJEP ID_528270, alça flat da topologia MGI04-MGJEP._x000a_Anexo o KMZ da rota para auxiliar na avaliação e elaboração do projeto._x000a__x000a_ter 12/11/2024 16:04 - Edinho: Conforme falamos segue abaixo as informação para elaboração de projeto. _x000a__x000a_11/11/2024 - Edinho: necessita de travessia na BR-040 + implantação postes._x000a__x000a_08/11/2024 - Plan Eder: alterou para Novembro Oportunidade._x000a__x000a_seg 04/11/2024 01:10 - Arthur: enviei email para revisão._x000a__x000a_qui 31/10/2024 14:35 - Edson: Sobre o ID 509221 JEP x I04_x000a_Conforme falamos e validado com Gestor Vivo Argemiro e Gestor Wagner N1 Vivo_x000a_Site JEP é atendido via Rádio, não é fibrado._x000a_Fibra que consta como existente não existe._x000a_Necessário lançamento de 4.900 metros para formatação."/>
    <s v="-"/>
    <s v="NÃO"/>
    <s v="RÁDIO"/>
    <s v="RÁDIO"/>
    <s v="RÁDIO"/>
    <x v="10"/>
    <s v="-"/>
    <s v="-"/>
    <n v="2025"/>
    <n v="514173"/>
    <s v="Regional"/>
    <s v="RÁDIO ATIVO"/>
    <m/>
    <m/>
    <m/>
    <e v="#REF!"/>
    <m/>
    <m/>
    <s v="N/A"/>
    <x v="30"/>
    <x v="37"/>
    <s v="-"/>
    <m/>
    <x v="1"/>
  </r>
  <r>
    <s v="MGNMB"/>
    <s v="M2024EST_MGNMB_01"/>
    <x v="2"/>
    <s v="RÁDIO"/>
    <x v="2"/>
    <x v="3"/>
    <x v="2"/>
    <x v="2"/>
    <s v="NA"/>
    <s v="NA"/>
    <s v="RADIO"/>
    <s v="3 - HL5G"/>
    <x v="2"/>
    <s v="MGJCA"/>
    <s v="Ativo"/>
    <s v="NOVA LIMA"/>
    <x v="1"/>
    <s v="SEM AÇÃO RE"/>
    <m/>
    <s v="NÃO"/>
    <s v="RÁDIO"/>
    <s v="RÁDIO"/>
    <d v="1899-12-30T00:00:00"/>
    <x v="1"/>
    <s v="-"/>
    <s v="W0"/>
    <n v="2024"/>
    <s v="NA"/>
    <s v="NA"/>
    <s v="RÁDIO ATIVO"/>
    <m/>
    <m/>
    <m/>
    <s v="VALIDAR PREDECESSOR ELISANGÊLA"/>
    <m/>
    <m/>
    <s v="N/A"/>
    <x v="2"/>
    <x v="2"/>
    <s v="-"/>
    <m/>
    <x v="1"/>
  </r>
  <r>
    <s v="MGNMM"/>
    <s v="M2023EST_MGNMM_01"/>
    <x v="3"/>
    <s v="SIM"/>
    <x v="0"/>
    <x v="3"/>
    <x v="83"/>
    <x v="149"/>
    <s v="NA"/>
    <s v="NA"/>
    <s v="MGNLV-MGNMM-MGNLV"/>
    <s v="2 - HL5D"/>
    <x v="2"/>
    <s v="MGVSJ"/>
    <s v="Ativo"/>
    <s v="NOVA LIMA"/>
    <x v="1"/>
    <s v="REDE ENTREGUE CONFORME TOPOLOGIA ESTRUTURANTE"/>
    <m/>
    <s v="SIM"/>
    <s v="ATIVO"/>
    <s v="REDE OK"/>
    <d v="1899-12-30T00:00:00"/>
    <x v="0"/>
    <s v="-"/>
    <s v="W0"/>
    <n v="2024"/>
    <n v="509872"/>
    <s v="IMPL - Cadastro"/>
    <s v="ATIVO"/>
    <m/>
    <m/>
    <m/>
    <m/>
    <m/>
    <m/>
    <s v="N/A"/>
    <x v="2"/>
    <x v="2"/>
    <s v="-"/>
    <m/>
    <x v="1"/>
  </r>
  <r>
    <s v="MGNMC"/>
    <s v="M2024EST_MGNMC_01"/>
    <x v="2"/>
    <s v="RÁDIO"/>
    <x v="2"/>
    <x v="3"/>
    <x v="154"/>
    <x v="1"/>
    <s v="NA"/>
    <s v="NA"/>
    <s v="RADIO"/>
    <s v="3 - HL5G"/>
    <x v="21"/>
    <s v="MGBPC"/>
    <s v="Ativo"/>
    <s v="NOVA LIMA"/>
    <x v="1"/>
    <s v="REDE OK"/>
    <s v="RÁDIO"/>
    <s v="SIM"/>
    <s v="RÁDIO"/>
    <s v="RÁDIO"/>
    <d v="1899-12-30T00:00:00"/>
    <x v="1"/>
    <s v="-"/>
    <s v="W0"/>
    <n v="2024"/>
    <s v="NA"/>
    <s v="NA"/>
    <s v="RÁDIO ATIVO"/>
    <m/>
    <m/>
    <m/>
    <s v="VALIDAR PREDECESSOR ELISANGÊLA"/>
    <m/>
    <m/>
    <s v="N/A"/>
    <x v="2"/>
    <x v="2"/>
    <s v="-"/>
    <m/>
    <x v="1"/>
  </r>
  <r>
    <s v="MGNMG"/>
    <s v="M2024EST_MGNMG_01"/>
    <x v="0"/>
    <s v="FLAT"/>
    <x v="0"/>
    <x v="0"/>
    <x v="143"/>
    <x v="154"/>
    <s v="NA"/>
    <s v="NA"/>
    <s v="MGNLV-MGNMG-MGNLV"/>
    <s v="3 - HL5G"/>
    <x v="2"/>
    <s v="MGNLV"/>
    <s v="Ativo"/>
    <s v="NOVA LIMA"/>
    <x v="1"/>
    <s v="ENTREGUE 4FO's em UMA ALÇA || 2° ALÇA OBSTRUÍDA"/>
    <m/>
    <s v="NÃO"/>
    <s v="ATIVO"/>
    <s v="REDE OK"/>
    <s v="ATIVO"/>
    <x v="0"/>
    <s v="-"/>
    <s v="-"/>
    <n v="2024"/>
    <n v="529359"/>
    <s v="Aprovado HQ"/>
    <s v="ATIVO"/>
    <s v="X"/>
    <m/>
    <m/>
    <s v="VALIDAR IMPLANTAÇÃO"/>
    <m/>
    <m/>
    <s v="N/A"/>
    <x v="3"/>
    <x v="3"/>
    <s v="PENDENTE REVISAO DE PROJETO"/>
    <s v="CANALIZAÇÃO DENTRO DO CONDOMINIO NÃO EXISTE, ONDE SERA NECESSARIO A REVISAO DO PROJETO.10/10 NECESSÁRIO REVISÃO DE PROJETO."/>
    <x v="1"/>
  </r>
  <r>
    <s v="MGUTP"/>
    <s v="HL4_UTP"/>
    <x v="3"/>
    <s v="SIM"/>
    <x v="0"/>
    <x v="3"/>
    <x v="3"/>
    <x v="1"/>
    <s v="NA"/>
    <s v="NA"/>
    <s v="MGUTP-MGUTP-MGUTP"/>
    <s v="HL4 (500K)"/>
    <x v="6"/>
    <s v="-"/>
    <m/>
    <s v="UBERLÂNDIA"/>
    <x v="4"/>
    <m/>
    <m/>
    <s v="SIM"/>
    <s v="ATIVO"/>
    <s v="REDE OK"/>
    <d v="1899-12-30T00:00:00"/>
    <x v="10"/>
    <s v="-"/>
    <s v="W0"/>
    <n v="2024"/>
    <s v="COLOCALIZADO"/>
    <s v="NA"/>
    <s v="ATIVO"/>
    <m/>
    <m/>
    <m/>
    <e v="#REF!"/>
    <m/>
    <m/>
    <s v="N/A"/>
    <x v="2"/>
    <x v="2"/>
    <s v="-"/>
    <m/>
    <x v="1"/>
  </r>
  <r>
    <s v="MGNFZ"/>
    <s v="M2023_MGNFZ_01"/>
    <x v="2"/>
    <s v="FLAT"/>
    <x v="0"/>
    <x v="3"/>
    <x v="110"/>
    <x v="1"/>
    <s v="NA"/>
    <s v="NA"/>
    <s v="MGRNS-MGNFZ-RD"/>
    <s v="3 - HL5G"/>
    <x v="8"/>
    <s v="MGRNS"/>
    <s v="Não Ativo"/>
    <s v="ESMERALDAS"/>
    <x v="1"/>
    <s v="sex 01/08/2025 16:51 - Gustavo Rosa: @William Carvalho Da Cruz, boa tarde._x000a_Segue abaixo a tabela com os Id’s que devemos seguir com proteção assimétrica | RD Existente, qq dúvida entre em contato."/>
    <s v="sex 01/08/2025 16:51 - Gustavo Rosa: @William Carvalho Da Cruz, boa tarde._x000a_Segue abaixo a tabela com os Id’s que devemos seguir com proteção assimétrica | RD Existente, qq dúvida entre em contato._x000a__x000a_10/03 - Conforme alinhamento, projeto devolvido para revisão,  projeto não contempla proteção."/>
    <s v="NÃO"/>
    <s v="ATIVO"/>
    <s v="REDE OK"/>
    <d v="1899-12-30T00:00:00"/>
    <x v="0"/>
    <s v="-"/>
    <s v="W0"/>
    <n v="2024"/>
    <n v="561086"/>
    <s v="Aprovado"/>
    <s v="ATIVO"/>
    <d v="2025-10-31T00:00:00"/>
    <m/>
    <m/>
    <s v="VALIDAR RÁDIO BRUNO"/>
    <m/>
    <m/>
    <s v="N/A"/>
    <x v="23"/>
    <x v="25"/>
    <s v="-"/>
    <s v="GERAR SINÓPTICO e OE´S SERVIÇOS"/>
    <x v="1"/>
  </r>
  <r>
    <s v="MGNOA"/>
    <s v="M2023_MGNOA_01"/>
    <x v="3"/>
    <s v="SIM"/>
    <x v="0"/>
    <x v="3"/>
    <x v="155"/>
    <x v="155"/>
    <s v="NA"/>
    <s v="NA"/>
    <s v="MGNLV-MGNOA-MGNLV"/>
    <s v="3 - HL5G"/>
    <x v="2"/>
    <s v="MGNLV"/>
    <s v="Ativo"/>
    <s v="BELO HORIZONTE"/>
    <x v="1"/>
    <s v="DRAFT ALTO CUSTO"/>
    <m/>
    <s v="NÃO"/>
    <s v="ATIVO"/>
    <s v="REDE OK"/>
    <d v="1899-12-30T00:00:00"/>
    <x v="0"/>
    <s v="-"/>
    <s v="W0"/>
    <n v="2024"/>
    <n v="508035"/>
    <s v="Aprovado HQ"/>
    <s v="ATIVO"/>
    <m/>
    <m/>
    <m/>
    <m/>
    <m/>
    <m/>
    <s v="N/A"/>
    <x v="3"/>
    <x v="3"/>
    <s v="PENDENTE ACESSO"/>
    <s v="Acesso autorizado 24/10. No local será ncessário aprovação de custo para utilização de equipamento de guindaste de altura para acesso a esteira."/>
    <x v="1"/>
  </r>
  <r>
    <s v="MGNOS"/>
    <s v="M2023EST_MGNOS_01"/>
    <x v="3"/>
    <s v="SIM"/>
    <x v="0"/>
    <x v="3"/>
    <x v="100"/>
    <x v="59"/>
    <s v="NA"/>
    <s v="NA"/>
    <s v="MGATR-MGNOS-MGCDA-MGTCE-MGATR"/>
    <s v="3 - HL5G"/>
    <x v="3"/>
    <s v="MGATR"/>
    <s v="Ativo HL4 / Falta HL5D"/>
    <s v="BELO HORIZONTE"/>
    <x v="1"/>
    <s v="REDE ENTREGUE (VALIDAÇÃO TELEMONT)"/>
    <s v="O&amp;M"/>
    <s v="NÃO"/>
    <s v="ATIVO"/>
    <s v="REDE OK"/>
    <d v="1899-12-30T00:00:00"/>
    <x v="0"/>
    <s v="-"/>
    <s v="W0"/>
    <n v="2024"/>
    <n v="503374"/>
    <s v="Aprovado HQ"/>
    <s v="ATIVO"/>
    <m/>
    <m/>
    <m/>
    <m/>
    <m/>
    <m/>
    <s v="N/A"/>
    <x v="8"/>
    <x v="20"/>
    <s v="-"/>
    <s v="TRATATIVA REPARO OK"/>
    <x v="1"/>
  </r>
  <r>
    <s v="MGNOY"/>
    <s v="M2024EST_MGNOY_01"/>
    <x v="3"/>
    <s v="SIM"/>
    <x v="0"/>
    <x v="3"/>
    <x v="26"/>
    <x v="36"/>
    <s v="NA"/>
    <s v="NA"/>
    <s v="MGNLV-MGNOY-MGNLV"/>
    <s v="3 - HL5G"/>
    <x v="2"/>
    <s v="MGNLV"/>
    <s v="Ativo"/>
    <s v="NOVA LIMA"/>
    <x v="1"/>
    <s v="REDE ENTREGUE CONFORME TOPOLOGIA ESTRUTURANTE"/>
    <m/>
    <s v="NÃO"/>
    <s v="ATIVO"/>
    <s v="REDE OK"/>
    <d v="1899-12-30T00:00:00"/>
    <x v="0"/>
    <s v="-"/>
    <s v="W0"/>
    <n v="2024"/>
    <n v="512332"/>
    <s v="Aprovado HQ"/>
    <s v="ATIVO"/>
    <m/>
    <m/>
    <m/>
    <m/>
    <m/>
    <m/>
    <s v="N/A"/>
    <x v="2"/>
    <x v="31"/>
    <s v="-"/>
    <m/>
    <x v="1"/>
  </r>
  <r>
    <s v="MGNSJ"/>
    <s v="M2024EST_MGNSJ_01"/>
    <x v="3"/>
    <s v="SIM"/>
    <x v="0"/>
    <x v="3"/>
    <x v="65"/>
    <x v="102"/>
    <s v="NA"/>
    <s v="NA"/>
    <s v="MGCQN-MGCCT-MGNSJ-MGCQN"/>
    <s v="3 - HL5G"/>
    <x v="3"/>
    <s v="MGCQN"/>
    <s v="Ativo HL4 / Falta HL5D"/>
    <s v="BELO HORIZONTE"/>
    <x v="1"/>
    <s v="REDE ENTREGUE CONFORME TOPOLOGIA ESTRUTURANTE"/>
    <m/>
    <s v="NÃO"/>
    <s v="ATIVO"/>
    <s v="REDE OK"/>
    <d v="1899-12-30T00:00:00"/>
    <x v="0"/>
    <s v="-"/>
    <s v="W0"/>
    <n v="2024"/>
    <n v="512356"/>
    <s v="Aprovado HQ"/>
    <s v="ATIVO"/>
    <m/>
    <m/>
    <m/>
    <m/>
    <m/>
    <m/>
    <s v="N/A"/>
    <x v="2"/>
    <x v="9"/>
    <s v="-"/>
    <m/>
    <x v="1"/>
  </r>
  <r>
    <s v="MGUTP"/>
    <s v="HL5D_UTP"/>
    <x v="3"/>
    <s v="SIM"/>
    <x v="0"/>
    <x v="3"/>
    <x v="3"/>
    <x v="1"/>
    <s v="SIM"/>
    <s v="REDE OK"/>
    <s v="MGUTP-MGUTP-MGUTP"/>
    <s v="HL5D (500K)"/>
    <x v="6"/>
    <s v="-"/>
    <s v="-"/>
    <s v="UBERLÂNDIA"/>
    <x v="4"/>
    <s v="COLOCALIZADO"/>
    <m/>
    <s v="NÃO"/>
    <s v="ATIVO"/>
    <s v="REDE OK"/>
    <d v="1899-12-30T00:00:00"/>
    <x v="9"/>
    <s v="-"/>
    <s v="W0"/>
    <n v="2024"/>
    <s v="NA"/>
    <s v="NA"/>
    <s v="ATIVO"/>
    <m/>
    <m/>
    <m/>
    <e v="#REF!"/>
    <m/>
    <m/>
    <s v="N/A"/>
    <x v="2"/>
    <x v="2"/>
    <s v="-"/>
    <m/>
    <x v="1"/>
  </r>
  <r>
    <s v="MGNRS"/>
    <s v="M2024EST_MGNRS_01"/>
    <x v="2"/>
    <s v="RÁDIO"/>
    <x v="2"/>
    <x v="3"/>
    <x v="2"/>
    <x v="2"/>
    <s v="NA"/>
    <s v="NA"/>
    <s v="RADIO"/>
    <s v="3 - HL5G"/>
    <x v="2"/>
    <s v="MGNLA"/>
    <s v="Ativo"/>
    <s v="NOVA LIMA"/>
    <x v="1"/>
    <s v="SEM AÇÃO RE"/>
    <m/>
    <s v="NÃO"/>
    <s v="RÁDIO"/>
    <s v="RÁDIO"/>
    <d v="1899-12-30T00:00:00"/>
    <x v="1"/>
    <s v="-"/>
    <s v="W0"/>
    <n v="2024"/>
    <s v="NA"/>
    <s v="NA"/>
    <s v="RÁDIO ATIVO"/>
    <m/>
    <m/>
    <m/>
    <s v="VALIDAR PREDECESSOR ELISANGÊLA"/>
    <m/>
    <m/>
    <s v="N/A"/>
    <x v="2"/>
    <x v="2"/>
    <s v="-"/>
    <m/>
    <x v="1"/>
  </r>
  <r>
    <s v="MGJJL"/>
    <s v="M2025EST_MGJJL_01"/>
    <x v="0"/>
    <s v="FLAT"/>
    <x v="0"/>
    <x v="0"/>
    <x v="156"/>
    <x v="1"/>
    <s v="NA"/>
    <s v="NA"/>
    <s v="MGI04-MGJJL-&lt;RD&gt;-MGNHN-MGI04"/>
    <s v="HL5G_2025"/>
    <x v="23"/>
    <s v="MGI04"/>
    <s v="-"/>
    <s v="JUIZ DE FORA_2025"/>
    <x v="0"/>
    <m/>
    <s v="19/11/2025 - A fibra da porta 19 foi trocada pelo Marcelo. Aguarda o rádio direção MGNHN (ENGENHARIA)"/>
    <s v="NÃO"/>
    <s v="ATIVO"/>
    <s v="REDE OK"/>
    <s v="ATIVO"/>
    <x v="13"/>
    <s v="-"/>
    <s v="-"/>
    <n v="2025"/>
    <n v="593307"/>
    <s v="Empreiteira"/>
    <s v="ATIVO"/>
    <d v="2025-09-18T00:00:00"/>
    <m/>
    <n v="0"/>
    <s v="VALIDAR RÁDIO BRUNO"/>
    <m/>
    <m/>
    <s v="N/A"/>
    <x v="2"/>
    <x v="2"/>
    <m/>
    <m/>
    <x v="0"/>
  </r>
  <r>
    <s v="MGNSL"/>
    <s v="M2023_MGNSL_01"/>
    <x v="3"/>
    <s v="SIM"/>
    <x v="0"/>
    <x v="3"/>
    <x v="52"/>
    <x v="99"/>
    <s v="NA"/>
    <s v="NA"/>
    <s v="MGBHP-MGNSL-MGBHP"/>
    <s v="3 - HL5G"/>
    <x v="17"/>
    <s v="MGBHP"/>
    <s v="Ativo HL4 / Falta HL5D"/>
    <s v="BELO HORIZONTE"/>
    <x v="1"/>
    <s v="ATIVO COM  PROTEÇÃO TOPOLOGIA ESTRUT - LANÇAMENTO"/>
    <m/>
    <s v="SIM"/>
    <s v="ATIVO"/>
    <s v="REDE OK"/>
    <d v="1899-12-30T00:00:00"/>
    <x v="11"/>
    <s v="-"/>
    <s v="W0"/>
    <n v="2024"/>
    <n v="487105"/>
    <s v="CANCELADO"/>
    <s v="ATIVO"/>
    <m/>
    <m/>
    <m/>
    <m/>
    <m/>
    <m/>
    <s v="N/A"/>
    <x v="2"/>
    <x v="2"/>
    <s v="-"/>
    <m/>
    <x v="1"/>
  </r>
  <r>
    <s v="MGNSK"/>
    <s v="M2024EST_MGNSK_01"/>
    <x v="2"/>
    <s v="RÁDIO"/>
    <x v="2"/>
    <x v="3"/>
    <x v="2"/>
    <x v="2"/>
    <s v="NA"/>
    <s v="NA"/>
    <s v="RADIO"/>
    <s v="3 - HL5G"/>
    <x v="2"/>
    <s v="MGJCA"/>
    <s v="Ativo"/>
    <s v="NOVA LIMA"/>
    <x v="1"/>
    <s v="SEM AÇÃO RE"/>
    <m/>
    <s v="NÃO"/>
    <s v="RÁDIO"/>
    <s v="RÁDIO"/>
    <d v="1899-12-30T00:00:00"/>
    <x v="1"/>
    <s v="-"/>
    <s v="W0"/>
    <n v="2024"/>
    <s v="NA"/>
    <s v="NA"/>
    <s v="RÁDIO ATIVO"/>
    <m/>
    <m/>
    <m/>
    <s v="VALIDAR PREDECESSOR ELISANGÊLA"/>
    <m/>
    <m/>
    <s v="N/A"/>
    <x v="2"/>
    <x v="2"/>
    <s v="-"/>
    <m/>
    <x v="1"/>
  </r>
  <r>
    <s v="MGIVY"/>
    <s v="M2023_MGIVY_01"/>
    <x v="3"/>
    <s v="SIM"/>
    <x v="0"/>
    <x v="3"/>
    <x v="152"/>
    <x v="53"/>
    <s v="NA"/>
    <s v="NA"/>
    <s v="MGBMR-MGIVY-MGIWP-MGIDB-MGBMR"/>
    <s v="3 - HL5G"/>
    <x v="19"/>
    <s v="MGBMR"/>
    <s v="Ativo"/>
    <s v="IBIRITÉ"/>
    <x v="1"/>
    <s v="REDE ENTREGUE CONFORME TOPOLOGIA ESTRUTURANTE"/>
    <m/>
    <s v="NÃO"/>
    <s v="ATIVO"/>
    <s v="REDE OK"/>
    <d v="1899-12-30T00:00:00"/>
    <x v="0"/>
    <s v="-"/>
    <s v="W0"/>
    <n v="2024"/>
    <n v="513584"/>
    <s v="Aprovado HQ"/>
    <s v="ATIVO"/>
    <m/>
    <m/>
    <m/>
    <m/>
    <m/>
    <m/>
    <s v="N/A"/>
    <x v="2"/>
    <x v="31"/>
    <s v="-"/>
    <m/>
    <x v="1"/>
  </r>
  <r>
    <s v="MGNVA"/>
    <s v="M2024EST_MGNVA_01"/>
    <x v="3"/>
    <s v="SIM"/>
    <x v="0"/>
    <x v="3"/>
    <x v="26"/>
    <x v="87"/>
    <s v="NA"/>
    <s v="NA"/>
    <s v="MGNLV-MGNVA-MGNLV"/>
    <s v="3 - HL5G"/>
    <x v="2"/>
    <s v="MGNLV"/>
    <s v="Ativo"/>
    <s v="NOVA LIMA"/>
    <x v="1"/>
    <s v="REDE ENTREGUE CONFORME TOPOLOGIA ESTRUTURANTE"/>
    <s v="O&amp;M"/>
    <s v="NÃO"/>
    <s v="ATIVO"/>
    <s v="REDE OK"/>
    <d v="1899-12-30T00:00:00"/>
    <x v="0"/>
    <s v="-"/>
    <s v="W0"/>
    <n v="2024"/>
    <n v="512334"/>
    <s v="Aprovado HQ"/>
    <s v="ATIVO"/>
    <m/>
    <m/>
    <m/>
    <m/>
    <m/>
    <m/>
    <s v="N/A"/>
    <x v="20"/>
    <x v="22"/>
    <s v="-"/>
    <s v="REPARO TRATADO PELO TELEMONT"/>
    <x v="1"/>
  </r>
  <r>
    <s v="MGNVC"/>
    <s v="M2023_MGNVC_01"/>
    <x v="3"/>
    <s v="SIM"/>
    <x v="0"/>
    <x v="3"/>
    <x v="147"/>
    <x v="156"/>
    <s v="NA"/>
    <s v="NA"/>
    <s v="MGNLV-MGNVC-MGNLV"/>
    <s v="3 - HL5G"/>
    <x v="2"/>
    <s v="MGNLV"/>
    <s v="Ativo"/>
    <s v="NOVA LIMA"/>
    <x v="1"/>
    <s v="REDE ENTREGUE CONFORME TOPOLOGIA ESTRUTURANTE"/>
    <m/>
    <s v="NÃO"/>
    <s v="ATIVO"/>
    <s v="REDE OK"/>
    <d v="1899-12-30T00:00:00"/>
    <x v="0"/>
    <s v="-"/>
    <s v="W0"/>
    <n v="2024"/>
    <n v="529357"/>
    <s v="Aprovado HQ"/>
    <s v="ATIVO"/>
    <m/>
    <m/>
    <m/>
    <m/>
    <m/>
    <m/>
    <s v="N/A"/>
    <x v="3"/>
    <x v="3"/>
    <s v="PENDENTE REVISAO DE PROJETO"/>
    <s v="PRIMEIRA EMISSAO DE PROJETO É INVIAVEL DE SER EXECUTADO DEVIDO A  FALTA DE INFORMACAO DA LOCALIZAÇAÕ DO SITE NVC. DEVOLVIDO PARA A EQUIPE DE PROJETOS REVISAR."/>
    <x v="1"/>
  </r>
  <r>
    <s v="MGMRU"/>
    <s v="M2023EST_MGMRU_01"/>
    <x v="3"/>
    <s v="SIM"/>
    <x v="0"/>
    <x v="3"/>
    <x v="16"/>
    <x v="13"/>
    <s v="NA"/>
    <s v="NA"/>
    <s v="MGPQN-MGMRU-MGPQN"/>
    <s v="3 - HL5G"/>
    <x v="4"/>
    <s v="MGPQN"/>
    <s v="Ativo"/>
    <s v="BELO HORIZONTE"/>
    <x v="1"/>
    <s v="ATIVO COM  PROTEÇÃO TOPOLOGIA ESTRUT (WSP)"/>
    <m/>
    <s v="SIM"/>
    <s v="ATIVO"/>
    <s v="REDE OK"/>
    <d v="1899-12-30T00:00:00"/>
    <x v="3"/>
    <s v="-"/>
    <s v="W0"/>
    <n v="2024"/>
    <n v="477625"/>
    <s v="CANCELADO"/>
    <s v="ATIVO"/>
    <m/>
    <m/>
    <m/>
    <m/>
    <m/>
    <m/>
    <s v="N/A"/>
    <x v="2"/>
    <x v="2"/>
    <s v="-"/>
    <m/>
    <x v="1"/>
  </r>
  <r>
    <s v="MGNCO"/>
    <s v="M2023EST_MGNCO_01"/>
    <x v="3"/>
    <s v="SIM"/>
    <x v="0"/>
    <x v="3"/>
    <x v="154"/>
    <x v="157"/>
    <s v="NA"/>
    <s v="NA"/>
    <s v="MGASO-MGHPM-MGNCO-MGASO"/>
    <s v="3 - HL5G"/>
    <x v="4"/>
    <s v="MGASO"/>
    <s v="Ativo"/>
    <s v="BELO HORIZONTE"/>
    <x v="1"/>
    <s v="REDE ENTREGUE CONFORME TOPOLOGIA ESTRUTURANTE"/>
    <m/>
    <s v="SIM"/>
    <s v="ATIVO"/>
    <s v="REDE OK"/>
    <d v="1899-12-30T00:00:00"/>
    <x v="3"/>
    <s v="-"/>
    <s v="W0"/>
    <n v="2024"/>
    <s v="MOIN"/>
    <s v="NA"/>
    <s v="ATIVO"/>
    <m/>
    <m/>
    <m/>
    <m/>
    <m/>
    <m/>
    <s v="N/A"/>
    <x v="2"/>
    <x v="2"/>
    <s v="-"/>
    <m/>
    <x v="1"/>
  </r>
  <r>
    <s v="MGOCJ"/>
    <s v="M2023_MGOCJ_01"/>
    <x v="3"/>
    <s v="SIM"/>
    <x v="0"/>
    <x v="3"/>
    <x v="118"/>
    <x v="108"/>
    <s v="NA"/>
    <s v="NA"/>
    <s v="MGTRO-MGOCJ-MGCJQ-MGTBS-MGTRO"/>
    <s v="3 - HL5G"/>
    <x v="7"/>
    <s v="MGTRO"/>
    <s v="Ativo"/>
    <s v="CONTAGEM"/>
    <x v="1"/>
    <s v="ATIVO COM  PROTEÇÃO TOPOLOGIA ESTRUT - CFO + ROLLOUT"/>
    <m/>
    <s v="NÃO"/>
    <s v="ATIVO"/>
    <s v="REDE OK"/>
    <d v="1899-12-30T00:00:00"/>
    <x v="2"/>
    <s v="-"/>
    <s v="W0"/>
    <n v="2024"/>
    <s v="NA"/>
    <s v="NA"/>
    <s v="ATIVO"/>
    <m/>
    <m/>
    <m/>
    <m/>
    <m/>
    <m/>
    <s v="N/A"/>
    <x v="2"/>
    <x v="2"/>
    <s v="-"/>
    <m/>
    <x v="1"/>
  </r>
  <r>
    <s v="MGIWP"/>
    <s v="M2023_MGIWP_01"/>
    <x v="3"/>
    <s v="SIM"/>
    <x v="0"/>
    <x v="3"/>
    <x v="152"/>
    <x v="53"/>
    <s v="NA"/>
    <s v="NA"/>
    <s v="MGBMR-MGIVY-MGIWP-MGIDB-MGBMR"/>
    <s v="3 - HL5G"/>
    <x v="19"/>
    <s v="MGBMR"/>
    <s v="Ativo"/>
    <s v="IBIRITÉ"/>
    <x v="1"/>
    <s v="REDE ENTREGUE CONFORME TOPOLOGIA ESTRUTURANTE"/>
    <m/>
    <s v="NÃO"/>
    <s v="ATIVO"/>
    <s v="REDE OK"/>
    <d v="1899-12-30T00:00:00"/>
    <x v="0"/>
    <s v="-"/>
    <s v="W0"/>
    <n v="2024"/>
    <n v="513584"/>
    <s v="Aprovado HQ"/>
    <s v="ATIVO"/>
    <m/>
    <m/>
    <m/>
    <m/>
    <m/>
    <m/>
    <s v="N/A"/>
    <x v="2"/>
    <x v="31"/>
    <s v="-"/>
    <m/>
    <x v="1"/>
  </r>
  <r>
    <s v="MGOGO"/>
    <s v="M2023_MGOGO_01"/>
    <x v="3"/>
    <s v="SIM"/>
    <x v="0"/>
    <x v="3"/>
    <x v="75"/>
    <x v="4"/>
    <s v="NA"/>
    <s v="NA"/>
    <s v="MGG37-MGOGO-MGG37"/>
    <s v="3 - HL5G"/>
    <x v="7"/>
    <s v="MGG37"/>
    <s v="Ativo"/>
    <s v="CONTAGEM"/>
    <x v="1"/>
    <s v="REDE ENTREGUE CONFORME TOPOLOGIA ESTRUTURANTE"/>
    <m/>
    <s v="NÃO"/>
    <s v="ATIVO"/>
    <s v="REDE OK"/>
    <d v="1899-12-30T00:00:00"/>
    <x v="0"/>
    <s v="-"/>
    <s v="W0"/>
    <n v="2024"/>
    <n v="517441"/>
    <s v="Regional"/>
    <s v="ATIVO"/>
    <m/>
    <m/>
    <m/>
    <m/>
    <m/>
    <m/>
    <s v="N/A"/>
    <x v="23"/>
    <x v="6"/>
    <s v="-"/>
    <s v="REDE ENTREGUE, VALIDAÇÃO E-MAIL TELEMONT 15/10"/>
    <x v="1"/>
  </r>
  <r>
    <s v="MGODG"/>
    <s v="M2023EST_MGODG_01"/>
    <x v="0"/>
    <s v="FLAT"/>
    <x v="0"/>
    <x v="0"/>
    <x v="101"/>
    <x v="158"/>
    <s v="NA"/>
    <s v="NA"/>
    <s v="MGBPC-MGODG-RD"/>
    <s v="3 - HL5G"/>
    <x v="21"/>
    <s v="MGBPC"/>
    <s v="Ativo"/>
    <s v="BELO HORIZONTE"/>
    <x v="1"/>
    <s v="24/07/2025 - Arthur: Projeto recebido FLAT - dupla abordagem inviável - a previsão era PROTEÇÃO RÁDIO._x000a_De acordo com o relatório de certificação MOIN em anexo foi entregue em dupla abordagem. _x000a_Está ativo flat."/>
    <s v="ATIVO COM  PROTEÇÃO TOPOLOGIA ESTRUT - LANÇAMENTO  - 24/07/2025 - ARTHUR: EM UMA ALÇA SÓ"/>
    <s v="SIM"/>
    <s v="ATIVO"/>
    <s v="REDE OK"/>
    <s v="ATIVO"/>
    <x v="2"/>
    <s v="-"/>
    <s v="-"/>
    <n v="2024"/>
    <n v="510619"/>
    <s v="Regional"/>
    <s v="ATIVO"/>
    <s v="?"/>
    <m/>
    <n v="0"/>
    <s v="VALIDAR RÁDIO BRUNO"/>
    <m/>
    <m/>
    <s v="N/A"/>
    <x v="2"/>
    <x v="2"/>
    <s v="-"/>
    <m/>
    <x v="1"/>
  </r>
  <r>
    <s v="MGOCA"/>
    <s v="M2023EST_MGOCA_01"/>
    <x v="3"/>
    <s v="SIM"/>
    <x v="0"/>
    <x v="3"/>
    <x v="149"/>
    <x v="32"/>
    <s v="NA"/>
    <s v="NA"/>
    <s v="MGPOM-MGOCA-MGPOM"/>
    <s v="3 - HL5G"/>
    <x v="4"/>
    <s v="MGPOM"/>
    <s v="Ativo HL4 / Falta HL5D"/>
    <s v="BELO HORIZONTE"/>
    <x v="1"/>
    <s v="REDE ENTREGUE COM  PROTEÇÃO TOPOLOGIA ESTRUT - LANÇAMENTO "/>
    <m/>
    <s v="SIM"/>
    <s v="ATIVO"/>
    <s v="REDE OK"/>
    <d v="1899-12-30T00:00:00"/>
    <x v="3"/>
    <s v="-"/>
    <s v="W0"/>
    <n v="2024"/>
    <s v="NA"/>
    <s v="NA"/>
    <s v="ATIVO"/>
    <m/>
    <m/>
    <m/>
    <m/>
    <m/>
    <m/>
    <s v="N/A"/>
    <x v="2"/>
    <x v="12"/>
    <s v="-"/>
    <m/>
    <x v="1"/>
  </r>
  <r>
    <s v="MGOOE"/>
    <s v="M2023_MGOOE_01"/>
    <x v="3"/>
    <s v="SIM"/>
    <x v="0"/>
    <x v="3"/>
    <x v="138"/>
    <x v="137"/>
    <s v="NA"/>
    <s v="NA"/>
    <s v="MGCIC-MGOOE-MGCIC"/>
    <s v="3 - HL5G"/>
    <x v="7"/>
    <s v="MGCIC"/>
    <s v="Ativo"/>
    <s v="CONTAGEM"/>
    <x v="1"/>
    <s v="ATIVO COM  PROTEÇÃO TOPOLOGIA ESTRUT - CFO + ROLLOUT"/>
    <m/>
    <s v="NÃO"/>
    <s v="ATIVO"/>
    <s v="REDE OK"/>
    <d v="1899-12-30T00:00:00"/>
    <x v="2"/>
    <s v="-"/>
    <s v="W0"/>
    <n v="2024"/>
    <s v="NA"/>
    <s v="NA"/>
    <s v="ATIVO"/>
    <m/>
    <m/>
    <m/>
    <m/>
    <m/>
    <m/>
    <s v="N/A"/>
    <x v="2"/>
    <x v="2"/>
    <s v="-"/>
    <m/>
    <x v="1"/>
  </r>
  <r>
    <s v="MGMNK"/>
    <s v="M2023EST_MGMNK_01"/>
    <x v="3"/>
    <s v="SIM"/>
    <x v="0"/>
    <x v="3"/>
    <x v="42"/>
    <x v="159"/>
    <s v="NA"/>
    <s v="NA"/>
    <s v="MGBCQ-MGMNK-MGUCL-MGBCQ"/>
    <s v="3 - HL5G"/>
    <x v="12"/>
    <s v="MGBCQ"/>
    <s v="Ativo"/>
    <s v="BELO HORIZONTE"/>
    <x v="1"/>
    <s v="ATIVO COM  PROTEÇÃO TOPOLOGIA ESTRUT - LANÇAMENTO"/>
    <m/>
    <s v="SIM"/>
    <s v="ATIVO"/>
    <s v="REDE OK"/>
    <d v="1899-12-30T00:00:00"/>
    <x v="11"/>
    <s v="-"/>
    <s v="W0"/>
    <n v="2024"/>
    <n v="490178"/>
    <s v="CANCELADO"/>
    <s v="ATIVO"/>
    <m/>
    <m/>
    <m/>
    <m/>
    <m/>
    <m/>
    <s v="N/A"/>
    <x v="2"/>
    <x v="2"/>
    <s v="-"/>
    <m/>
    <x v="1"/>
  </r>
  <r>
    <s v="MGOPE"/>
    <s v="M2023EST_MGOPE_01"/>
    <x v="3"/>
    <s v="SIM"/>
    <x v="0"/>
    <x v="3"/>
    <x v="124"/>
    <x v="20"/>
    <s v="NA"/>
    <s v="NA"/>
    <s v="MGBCQ-MGOPE-MGBCQ"/>
    <s v="3 - HL5G"/>
    <x v="12"/>
    <s v="MGBCQ"/>
    <s v="Ativo"/>
    <s v="BELO HORIZONTE"/>
    <x v="1"/>
    <s v="ATIVO COM  PROTEÇÃO TOPOLOGIA ESTRUT - LANÇAMENTO"/>
    <m/>
    <s v="SIM"/>
    <s v="ATIVO"/>
    <s v="REDE OK"/>
    <d v="1899-12-30T00:00:00"/>
    <x v="11"/>
    <s v="-"/>
    <s v="W0"/>
    <n v="2024"/>
    <n v="508043"/>
    <s v="Aprovado HQ"/>
    <s v="ATIVO"/>
    <m/>
    <m/>
    <m/>
    <m/>
    <m/>
    <m/>
    <s v="N/A"/>
    <x v="2"/>
    <x v="2"/>
    <s v="-"/>
    <m/>
    <x v="1"/>
  </r>
  <r>
    <s v="MGORM"/>
    <s v="M2024EST_MGORM_01"/>
    <x v="3"/>
    <s v="SIM"/>
    <x v="0"/>
    <x v="3"/>
    <x v="83"/>
    <x v="81"/>
    <s v="NA"/>
    <s v="NA"/>
    <s v="MGVSO-MGORM-MGVSO"/>
    <s v="3 - HL5G"/>
    <x v="22"/>
    <s v="MGVSO"/>
    <s v="Ativo"/>
    <s v="BELO HORIZONTE"/>
    <x v="1"/>
    <s v="REDE ENTREGUE COM  PROTEÇÃO TOPOLOGIA ESTRUT - CFO + ROLLOUT"/>
    <m/>
    <s v="NÃO"/>
    <s v="ATIVO"/>
    <s v="REDE OK"/>
    <d v="1899-12-30T00:00:00"/>
    <x v="10"/>
    <s v="-"/>
    <s v="W0"/>
    <n v="2024"/>
    <n v="505034"/>
    <s v="Aprovado HQ"/>
    <s v="ATIVO"/>
    <m/>
    <m/>
    <m/>
    <m/>
    <m/>
    <m/>
    <s v="N/A"/>
    <x v="2"/>
    <x v="2"/>
    <s v="-"/>
    <m/>
    <x v="1"/>
  </r>
  <r>
    <s v="MGPAB"/>
    <s v="M2024EST_MGPAB_01"/>
    <x v="3"/>
    <s v="SIM"/>
    <x v="0"/>
    <x v="3"/>
    <x v="100"/>
    <x v="90"/>
    <s v="NA"/>
    <s v="NA"/>
    <s v="MGBPU-MGPAB-MGSOM-MGBPU"/>
    <s v="3 - HL5G"/>
    <x v="22"/>
    <s v="MGBPU"/>
    <s v="Ativo HL4 / Falta HL5D"/>
    <s v="BELO HORIZONTE"/>
    <x v="1"/>
    <s v="ATIVO COM PROTEÇÃO TOPOLOGIA ESTRUT - CFO + ROLLOUT"/>
    <m/>
    <s v="NÃO"/>
    <s v="ATIVO"/>
    <s v="REDE OK"/>
    <d v="1899-12-30T00:00:00"/>
    <x v="0"/>
    <s v="-"/>
    <s v="W0"/>
    <n v="2024"/>
    <n v="504046"/>
    <s v="Aprovado HQ"/>
    <s v="ATIVO"/>
    <m/>
    <m/>
    <m/>
    <m/>
    <m/>
    <m/>
    <s v="N/A"/>
    <x v="2"/>
    <x v="2"/>
    <s v="-"/>
    <m/>
    <x v="1"/>
  </r>
  <r>
    <s v="MGPAS"/>
    <s v="M2023_MGPAS_01"/>
    <x v="3"/>
    <s v="SIM"/>
    <x v="0"/>
    <x v="3"/>
    <x v="157"/>
    <x v="41"/>
    <s v="NA"/>
    <s v="NA"/>
    <s v="MGABR-MGUGO-MGPAS-MGABR"/>
    <s v="3 - HL5G"/>
    <x v="3"/>
    <s v="MGABR"/>
    <s v="Ativo HL4 / Falta HL5D"/>
    <s v="BELO HORIZONTE"/>
    <x v="1"/>
    <s v="REDE ENTREGUE COM  PROTEÇÃO TOPOLOGIA ESTRUT - CFO + ROLLOUT"/>
    <m/>
    <s v="NÃO"/>
    <s v="ATIVO"/>
    <s v="REDE OK"/>
    <d v="1899-12-30T00:00:00"/>
    <x v="2"/>
    <s v="-"/>
    <s v="W0"/>
    <n v="2024"/>
    <s v="NA"/>
    <s v="NA"/>
    <s v="ATIVO"/>
    <m/>
    <m/>
    <m/>
    <m/>
    <m/>
    <m/>
    <s v="N/A"/>
    <x v="2"/>
    <x v="2"/>
    <s v="-"/>
    <m/>
    <x v="1"/>
  </r>
  <r>
    <s v="MGJXX"/>
    <s v="M2025EST_MGJXX_01"/>
    <x v="0"/>
    <s v="FLAT"/>
    <x v="0"/>
    <x v="0"/>
    <x v="1"/>
    <x v="1"/>
    <s v="NA"/>
    <s v="NA"/>
    <s v="MGI04-MGJXX-(RD I04)-MGJFR-MGI04"/>
    <s v="HL5G_2025"/>
    <x v="23"/>
    <s v="MGI04"/>
    <s v="-"/>
    <s v="JUIZ DE FORA_2025"/>
    <x v="0"/>
    <s v="5KM+25 POSTES;DIVIDIR CUSTO ENTRE MGJEP-MGJXX; PONTA DE REDE"/>
    <m/>
    <s v="NÃO"/>
    <s v="ATIVO"/>
    <s v="REDE OK"/>
    <s v="ATIVO"/>
    <x v="13"/>
    <s v="-"/>
    <s v="-"/>
    <n v="2025"/>
    <n v="597384"/>
    <s v="Empreiteira"/>
    <s v="ATIVO"/>
    <d v="2025-09-18T00:00:00"/>
    <n v="0"/>
    <n v="0"/>
    <s v="VALIDAR RÁDIO BRUNO"/>
    <m/>
    <m/>
    <s v="N/A"/>
    <x v="0"/>
    <x v="0"/>
    <m/>
    <m/>
    <x v="0"/>
  </r>
  <r>
    <s v="MGPBA"/>
    <s v="M2024EST_MGPBA_01"/>
    <x v="3"/>
    <s v="SIM"/>
    <x v="0"/>
    <x v="3"/>
    <x v="85"/>
    <x v="96"/>
    <s v="NA"/>
    <s v="NA"/>
    <s v="MGBLO-MGPBA-MGESF-MGBLO"/>
    <s v="3 - HL5G"/>
    <x v="3"/>
    <s v="MGBLO"/>
    <s v="Ativo HL4 / Ativo HL5D"/>
    <s v="BELO HORIZONTE"/>
    <x v="1"/>
    <s v="REDE ENTREGUE CONFORME TOPOLOGIA ESTRUTURANTE"/>
    <m/>
    <s v="NÃO"/>
    <s v="ATIVO"/>
    <s v="REDE OK"/>
    <d v="1899-12-30T00:00:00"/>
    <x v="0"/>
    <s v="-"/>
    <s v="W0"/>
    <n v="2024"/>
    <n v="512305"/>
    <s v="Aprovado HQ"/>
    <s v="ATIVO"/>
    <m/>
    <m/>
    <m/>
    <m/>
    <m/>
    <m/>
    <s v="N/A"/>
    <x v="2"/>
    <x v="2"/>
    <s v="-"/>
    <m/>
    <x v="1"/>
  </r>
  <r>
    <s v="MGPCC"/>
    <s v="M2024EST_MGPCC_01"/>
    <x v="3"/>
    <s v="SIM"/>
    <x v="0"/>
    <x v="3"/>
    <x v="21"/>
    <x v="17"/>
    <s v="NA"/>
    <s v="NA"/>
    <s v="MGSAG-MGPCC-MGASC-MGSAG"/>
    <s v="3 - HL5G"/>
    <x v="3"/>
    <s v="MGSAG"/>
    <s v="Ativo"/>
    <s v="BELO HORIZONTE"/>
    <x v="1"/>
    <s v="REDE ENTREGUE CONFORME TOPOLOGIA ESTRUTURANTE"/>
    <m/>
    <s v="NÃO"/>
    <s v="ATIVO"/>
    <s v="REDE OK"/>
    <d v="1899-12-30T00:00:00"/>
    <x v="0"/>
    <s v="-"/>
    <s v="W0"/>
    <n v="2024"/>
    <n v="512395"/>
    <s v="Aprovado HQ"/>
    <s v="ATIVO"/>
    <m/>
    <m/>
    <m/>
    <m/>
    <m/>
    <m/>
    <s v="N/A"/>
    <x v="4"/>
    <x v="9"/>
    <s v="-"/>
    <s v="Enviado e-mail para o Adriano em 17/10 Realizar a Ativação. Reparo Tratato"/>
    <x v="1"/>
  </r>
  <r>
    <s v="MGNHN"/>
    <s v="M2025EST_MGNHN_01"/>
    <x v="0"/>
    <s v="FLAT"/>
    <x v="0"/>
    <x v="0"/>
    <x v="156"/>
    <x v="160"/>
    <s v="NA"/>
    <s v="NA"/>
    <s v="MGI04-MGJJL-&lt;RD&gt;-MGNHN-MGI04"/>
    <s v="HL5G_2025"/>
    <x v="23"/>
    <s v="MGI04"/>
    <s v="-"/>
    <s v="JUIZ DE FORA_2025"/>
    <x v="0"/>
    <s v="S/ SOLUÇÃO - JJL RUA SEM SAÍDA"/>
    <s v="19/11/2025 - A fibra da porta 19 foi trocada pelo Marcelo. Aguarda o rádio direção MGJJL (ENGENHARIA)"/>
    <s v="NÃO"/>
    <s v="ATIVO"/>
    <s v="REDE OK"/>
    <s v="ATIVO"/>
    <x v="13"/>
    <s v="-"/>
    <s v="-"/>
    <n v="2025"/>
    <n v="593307"/>
    <s v="Empreiteira"/>
    <s v="ATIVO"/>
    <d v="2025-09-18T00:00:00"/>
    <m/>
    <m/>
    <s v="VALIDAR RÁDIO BRUNO"/>
    <m/>
    <m/>
    <s v="N/A"/>
    <x v="2"/>
    <x v="2"/>
    <m/>
    <m/>
    <x v="0"/>
  </r>
  <r>
    <s v="MGSLU"/>
    <s v="M2023EST_MGSLU_01"/>
    <x v="3"/>
    <s v="SIM"/>
    <x v="0"/>
    <x v="3"/>
    <x v="20"/>
    <x v="53"/>
    <s v="NA"/>
    <s v="NA"/>
    <s v="2 Vias - LUE"/>
    <s v="1 - HL4"/>
    <x v="14"/>
    <s v="-"/>
    <s v="Não Ativo"/>
    <s v="SANTA LUZIA"/>
    <x v="1"/>
    <s v="04/09: Necessidade de correção de Projeto de Equipamento + configuração por parte de BBTX &lt;&lt;&gt;&gt; DEPENDE DE SITE MGSLA VANDALIZADO"/>
    <s v="REPARO"/>
    <s v="NÃO"/>
    <s v="ATIVO"/>
    <s v="REDE OK"/>
    <d v="1899-12-30T00:00:00"/>
    <x v="0"/>
    <s v="-"/>
    <s v="W0"/>
    <n v="2024"/>
    <n v="506541"/>
    <s v="Aprovado HQ"/>
    <s v="ATIVO"/>
    <m/>
    <m/>
    <m/>
    <m/>
    <m/>
    <m/>
    <s v="N/A"/>
    <x v="2"/>
    <x v="20"/>
    <s v="-"/>
    <m/>
    <x v="1"/>
  </r>
  <r>
    <s v="MGCTA"/>
    <s v="M2024EST_MGCTA_01"/>
    <x v="3"/>
    <s v="SIM"/>
    <x v="0"/>
    <x v="3"/>
    <x v="158"/>
    <x v="67"/>
    <s v="NA"/>
    <s v="NA"/>
    <s v="MGVWL-MGSJK-MGVJE-MGCTA-MGVWL"/>
    <s v="3 - HL5G"/>
    <x v="28"/>
    <s v="MGVWL"/>
    <s v="Ativo"/>
    <s v="VESPASIANO"/>
    <x v="1"/>
    <s v="REDE ENTREGUE COM  PROTEÇÃO TOPOLOGIA ESTRUT - CFO + ROLLOUT"/>
    <m/>
    <s v="NÃO"/>
    <s v="ATIVO"/>
    <s v="REDE OK"/>
    <d v="1899-12-30T00:00:00"/>
    <x v="0"/>
    <s v="-"/>
    <s v="W0"/>
    <n v="2024"/>
    <n v="513537"/>
    <s v="Regional"/>
    <s v="ATIVO"/>
    <m/>
    <m/>
    <m/>
    <m/>
    <m/>
    <m/>
    <s v="N/A"/>
    <x v="31"/>
    <x v="9"/>
    <s v="-"/>
    <s v="REDE ENTREGUE, VALIDAÇÃO E-MAIL TELEMONT 15/10"/>
    <x v="1"/>
  </r>
  <r>
    <s v="MGMJF"/>
    <s v="M2025EST_MGMJF_01"/>
    <x v="0"/>
    <s v="FLAT"/>
    <x v="0"/>
    <x v="0"/>
    <x v="159"/>
    <x v="161"/>
    <s v="NA"/>
    <s v="NA"/>
    <s v="MGJFO-MGMJF-RD JFO"/>
    <s v="HL5G_2025"/>
    <x v="0"/>
    <s v="MGJFO"/>
    <s v="-"/>
    <s v="JUIZ DE FORA_2025"/>
    <x v="0"/>
    <s v="3KM + AVALIAR REDE SUBT; PONTA DE REDE"/>
    <s v="24/09/25 - Ativo sem proteção usando a FO contruída, proteção aguardando obra do rádio."/>
    <s v="NÃO"/>
    <s v="ATIVO"/>
    <s v="REDE OK"/>
    <s v="ATIVO"/>
    <x v="13"/>
    <s v="-"/>
    <s v="-"/>
    <n v="2025"/>
    <n v="567895"/>
    <s v="Aprovado HQ"/>
    <s v="ATIVO"/>
    <d v="2025-09-18T00:00:00"/>
    <m/>
    <m/>
    <s v="VALIDAR RÁDIO BRUNO"/>
    <m/>
    <m/>
    <s v="N/A"/>
    <x v="0"/>
    <x v="0"/>
    <m/>
    <m/>
    <x v="5"/>
  </r>
  <r>
    <s v="MGLDN"/>
    <s v="M2024EST_MGLDN_01"/>
    <x v="3"/>
    <s v="SIM"/>
    <x v="0"/>
    <x v="3"/>
    <x v="147"/>
    <x v="162"/>
    <s v="NA"/>
    <s v="NA"/>
    <s v="MGUTP-MGLDN-MGUTP"/>
    <s v="HL5G (500K)"/>
    <x v="6"/>
    <s v="MGUTP"/>
    <m/>
    <s v="UBERLÂNDIA"/>
    <x v="4"/>
    <s v="REDE ENTREGUE CONFORME TOPOLOGIA ESTRUTURANTE"/>
    <m/>
    <s v="NÃO"/>
    <s v="ATIVO"/>
    <s v="REDE OK"/>
    <s v="ATIVO"/>
    <x v="10"/>
    <s v="-"/>
    <s v="-"/>
    <n v="2024"/>
    <n v="514017"/>
    <s v="Aprovado HQ"/>
    <s v="ATIVO"/>
    <m/>
    <m/>
    <m/>
    <e v="#REF!"/>
    <m/>
    <m/>
    <s v="N/A"/>
    <x v="32"/>
    <x v="38"/>
    <s v="-"/>
    <m/>
    <x v="1"/>
  </r>
  <r>
    <s v="MGDMN"/>
    <s v="M2024EST_MGDMN_01"/>
    <x v="3"/>
    <s v="SIM"/>
    <x v="0"/>
    <x v="3"/>
    <x v="160"/>
    <x v="163"/>
    <s v="NA"/>
    <s v="NA"/>
    <s v="MGUAP-MGDMN-MGUAP"/>
    <s v="HL5G (500K)"/>
    <x v="6"/>
    <s v="MGUAP"/>
    <m/>
    <s v="UBERLÂNDIA"/>
    <x v="4"/>
    <m/>
    <m/>
    <s v="NÃO"/>
    <s v="ATIVO"/>
    <s v="REDE OK"/>
    <s v="ATIVO"/>
    <x v="10"/>
    <s v="-"/>
    <s v="-"/>
    <n v="2024"/>
    <n v="514013"/>
    <s v="Aprovado HQ"/>
    <s v="ATIVO"/>
    <m/>
    <m/>
    <m/>
    <e v="#REF!"/>
    <m/>
    <m/>
    <s v="N/A"/>
    <x v="2"/>
    <x v="39"/>
    <s v="-"/>
    <m/>
    <x v="1"/>
  </r>
  <r>
    <s v="MGUJI"/>
    <s v="M2023_MGUJI_01"/>
    <x v="3"/>
    <s v="SIM"/>
    <x v="0"/>
    <x v="3"/>
    <x v="38"/>
    <x v="38"/>
    <s v="NA"/>
    <s v="NA"/>
    <s v="MGFIN-MGUJI-MGFIN"/>
    <s v="HL5G (500K)"/>
    <x v="6"/>
    <s v="MGFIN"/>
    <m/>
    <s v="UBERLÂNDIA"/>
    <x v="4"/>
    <s v="REDE ENTREGUE CONFORME TOPOLOGIA ESTRUTURANTE"/>
    <m/>
    <s v="NÃO"/>
    <s v="ATIVO"/>
    <s v="REDE OK"/>
    <d v="1899-12-30T00:00:00"/>
    <x v="10"/>
    <s v="-"/>
    <s v="W0"/>
    <n v="2024"/>
    <n v="510075"/>
    <s v="Regional"/>
    <s v="ATIVO"/>
    <m/>
    <m/>
    <m/>
    <e v="#REF!"/>
    <m/>
    <m/>
    <s v="N/A"/>
    <x v="2"/>
    <x v="2"/>
    <s v="-"/>
    <m/>
    <x v="1"/>
  </r>
  <r>
    <s v="MGOCE"/>
    <s v="M2024EST_MGOCE_01"/>
    <x v="3"/>
    <s v="SIM"/>
    <x v="0"/>
    <x v="3"/>
    <x v="37"/>
    <x v="29"/>
    <s v="NA"/>
    <s v="NA"/>
    <s v="MGASO-MGAHP-MGOCE-MGEMI-MGASO"/>
    <s v="3 - HL5G"/>
    <x v="4"/>
    <s v="MGASO"/>
    <s v="Ativo"/>
    <s v="BELO HORIZONTE"/>
    <x v="1"/>
    <s v="REDE ENTREGUE CONFORME TOPOLOGIA ESTRUTURANTE"/>
    <m/>
    <s v="SIM"/>
    <s v="ATIVO"/>
    <s v="REDE OK"/>
    <d v="1899-12-30T00:00:00"/>
    <x v="3"/>
    <s v="-"/>
    <s v="W0"/>
    <n v="2024"/>
    <s v="MOIN"/>
    <s v="NA"/>
    <s v="ATIVO"/>
    <m/>
    <m/>
    <m/>
    <m/>
    <m/>
    <m/>
    <s v="N/A"/>
    <x v="2"/>
    <x v="2"/>
    <s v="-"/>
    <m/>
    <x v="1"/>
  </r>
  <r>
    <s v="MGPEC"/>
    <s v="M2023EST_MGPEC_01"/>
    <x v="3"/>
    <s v="SIM"/>
    <x v="0"/>
    <x v="3"/>
    <x v="72"/>
    <x v="144"/>
    <s v="NA"/>
    <s v="NA"/>
    <s v="MGTOU-MGPEC-MGLPB-MGTOU"/>
    <s v="3 - HL5G"/>
    <x v="3"/>
    <s v="MGTOU"/>
    <s v="Ativo"/>
    <s v="BELO HORIZONTE"/>
    <x v="1"/>
    <s v="ATIVO COM  PROTEÇÃO TOPOLOGIA ESTRUT - CFO + ROLLOUT"/>
    <m/>
    <s v="NÃO"/>
    <s v="ATIVO"/>
    <s v="REDE OK"/>
    <d v="1899-12-30T00:00:00"/>
    <x v="0"/>
    <s v="-"/>
    <s v="W0"/>
    <n v="2024"/>
    <n v="482900"/>
    <s v="MAO OBRA A DISPOSICAO"/>
    <s v="ATIVO"/>
    <m/>
    <m/>
    <m/>
    <m/>
    <m/>
    <m/>
    <s v="N/A"/>
    <x v="2"/>
    <x v="2"/>
    <s v="-"/>
    <m/>
    <x v="1"/>
  </r>
  <r>
    <s v="MGPFD"/>
    <s v="M2023EST_MGPFD_01"/>
    <x v="3"/>
    <s v="SIM"/>
    <x v="0"/>
    <x v="3"/>
    <x v="110"/>
    <x v="103"/>
    <s v="NA"/>
    <s v="NA"/>
    <s v="MGG37-MGPFD-MGG37"/>
    <s v="3 - HL5G"/>
    <x v="7"/>
    <s v="MGCJM"/>
    <s v="Ativo"/>
    <s v="CONTAGEM"/>
    <x v="1"/>
    <s v="REDE ENTREGUE(VALIDAÇÃO TELEMONT 15/10) VALIDAR RELATÓRIO"/>
    <m/>
    <s v="NÃO"/>
    <s v="ATIVO"/>
    <s v="REDE OK"/>
    <d v="1899-12-30T00:00:00"/>
    <x v="0"/>
    <s v="-"/>
    <s v="W0"/>
    <n v="2024"/>
    <n v="517442"/>
    <s v="Empreiteira"/>
    <s v="ATIVO"/>
    <m/>
    <m/>
    <m/>
    <m/>
    <m/>
    <m/>
    <s v="N/A"/>
    <x v="23"/>
    <x v="21"/>
    <s v="-"/>
    <s v="REDE ENTREGUE, VALIDAÇÃO E-MAIL TELEMONT 15/10"/>
    <x v="1"/>
  </r>
  <r>
    <s v="MGPGE"/>
    <s v="M2024EST_MGPGE_01"/>
    <x v="3"/>
    <s v="SIM"/>
    <x v="0"/>
    <x v="3"/>
    <x v="154"/>
    <x v="79"/>
    <s v="NA"/>
    <s v="NA"/>
    <s v="MGBPC-MGBRT-MGPGE-MGBPC"/>
    <s v="3 - HL5G"/>
    <x v="21"/>
    <s v="MGBPC"/>
    <s v="Ativo"/>
    <s v="BELO HORIZONTE"/>
    <x v="1"/>
    <s v="RE ENTREGUE COM  PROTEÇÃO TOPOLOGIA ESTRUT (WSP)"/>
    <m/>
    <s v="SIM"/>
    <s v="ATIVO"/>
    <s v="REDE OK"/>
    <d v="1899-12-30T00:00:00"/>
    <x v="2"/>
    <s v="-"/>
    <s v="W0"/>
    <n v="2024"/>
    <s v="NA"/>
    <s v="NA"/>
    <s v="ATIVO"/>
    <m/>
    <m/>
    <m/>
    <m/>
    <m/>
    <m/>
    <s v="N/A"/>
    <x v="2"/>
    <x v="2"/>
    <s v="-"/>
    <m/>
    <x v="1"/>
  </r>
  <r>
    <s v="MGOMS"/>
    <s v="M2024EST_MGOMS_01"/>
    <x v="3"/>
    <s v="SIM"/>
    <x v="0"/>
    <x v="3"/>
    <x v="37"/>
    <x v="69"/>
    <s v="NA"/>
    <s v="NA"/>
    <s v="MGBHF-MGLIF-MGOMS-MGBHF"/>
    <s v="3 - HL5G"/>
    <x v="4"/>
    <s v="MGBHF"/>
    <s v="Ativo"/>
    <s v="BELO HORIZONTE"/>
    <x v="1"/>
    <s v="ATIVO COM  PROTEÇÃO TOPOLOGIA ESTRUT (WSP)"/>
    <m/>
    <s v="SIM"/>
    <s v="ATIVO"/>
    <s v="REDE OK"/>
    <d v="1899-12-30T00:00:00"/>
    <x v="3"/>
    <s v="-"/>
    <s v="W0"/>
    <n v="2024"/>
    <s v="MOIN"/>
    <s v="NA"/>
    <s v="ATIVO"/>
    <m/>
    <m/>
    <m/>
    <m/>
    <m/>
    <m/>
    <s v="N/A"/>
    <x v="2"/>
    <x v="2"/>
    <s v="-"/>
    <m/>
    <x v="1"/>
  </r>
  <r>
    <s v="MGPHA"/>
    <s v="M2024EST_MGPHA_01"/>
    <x v="3"/>
    <s v="SIM"/>
    <x v="0"/>
    <x v="3"/>
    <x v="46"/>
    <x v="37"/>
    <s v="NA"/>
    <s v="NA"/>
    <s v="MGCXU-MGBEL-MGPHA-MGCXU"/>
    <s v="3 - HL5G"/>
    <x v="1"/>
    <s v="MGCXU"/>
    <s v="Ativo HL4 / Ativo HL5D"/>
    <s v="BELO HORIZONTE"/>
    <x v="1"/>
    <s v="REDE ENTREGUE CONFORME TOPOLOGIA ESTRUTURANTE"/>
    <m/>
    <s v="NÃO"/>
    <s v="ATIVO"/>
    <s v="REDE OK"/>
    <d v="1899-12-30T00:00:00"/>
    <x v="11"/>
    <s v="-"/>
    <s v="W0"/>
    <n v="2024"/>
    <s v="NA"/>
    <s v="NA"/>
    <s v="ATIVO"/>
    <m/>
    <m/>
    <m/>
    <m/>
    <m/>
    <m/>
    <s v="N/A"/>
    <x v="2"/>
    <x v="2"/>
    <s v="-"/>
    <m/>
    <x v="1"/>
  </r>
  <r>
    <s v="MGCDR"/>
    <s v="M2024EST_MGCDR_01"/>
    <x v="3"/>
    <s v="SIM"/>
    <x v="0"/>
    <x v="3"/>
    <x v="161"/>
    <x v="164"/>
    <s v="NA"/>
    <s v="NA"/>
    <s v="MGCOX-MGCTZ-MGCDR-MGCOX"/>
    <s v="3 - HL5G"/>
    <x v="8"/>
    <s v="MGELT"/>
    <s v="Não Ativo"/>
    <s v="RIBEIRÃO DAS NEVES"/>
    <x v="1"/>
    <m/>
    <s v="PREDECESSO RNJ-HL4 + ELT-HL5D "/>
    <s v="NÃO"/>
    <s v="ATIVO"/>
    <s v="REDE OK"/>
    <d v="1899-12-30T00:00:00"/>
    <x v="0"/>
    <s v="-"/>
    <s v="W0"/>
    <n v="2024"/>
    <n v="536415"/>
    <s v="Aprovado HQ"/>
    <s v="ATIVO"/>
    <m/>
    <m/>
    <m/>
    <m/>
    <m/>
    <m/>
    <s v="N/A"/>
    <x v="25"/>
    <x v="26"/>
    <s v="-"/>
    <s v="-"/>
    <x v="1"/>
  </r>
  <r>
    <s v="MGPIL"/>
    <s v="M2023EST_MGPIL_01"/>
    <x v="3"/>
    <s v="SIM"/>
    <x v="0"/>
    <x v="3"/>
    <x v="96"/>
    <x v="98"/>
    <s v="NA"/>
    <s v="NA"/>
    <s v="MGBWE-MGPIL-MGBWE"/>
    <s v="3 - HL5G"/>
    <x v="15"/>
    <s v="-"/>
    <s v="Ativo"/>
    <s v="BELO HORIZONTE"/>
    <x v="1"/>
    <s v="ATIVO COM  PROTEÇÃO TOPOLOGIA ESTRUT - LANÇAMENTO"/>
    <m/>
    <s v="SIM"/>
    <s v="ATIVO"/>
    <s v="REDE OK"/>
    <d v="1899-12-30T00:00:00"/>
    <x v="0"/>
    <s v="-"/>
    <s v="W0"/>
    <n v="2024"/>
    <n v="481254"/>
    <s v="CANCELADO"/>
    <s v="ATIVO"/>
    <m/>
    <m/>
    <m/>
    <m/>
    <m/>
    <m/>
    <s v="N/A"/>
    <x v="2"/>
    <x v="2"/>
    <s v="-"/>
    <m/>
    <x v="1"/>
  </r>
  <r>
    <s v="MGPDM"/>
    <s v="M2023_MGPDM_01"/>
    <x v="3"/>
    <s v="SIM"/>
    <x v="0"/>
    <x v="3"/>
    <x v="111"/>
    <x v="1"/>
    <s v="NA"/>
    <s v="NA"/>
    <s v="MGPOM-MGPDM-MGPOM"/>
    <s v="3 - HL5G"/>
    <x v="4"/>
    <s v="MGPOM"/>
    <s v="Ativo HL4 / Ativo HL5D"/>
    <s v="BELO HORIZONTE"/>
    <x v="1"/>
    <s v="REDE ENTREGUE COM  PROTEÇÃO TOPOLOGIA ESTRUT - LANÇAMENTO "/>
    <m/>
    <s v="SIM"/>
    <s v="ATIVO"/>
    <s v="REDE OK"/>
    <d v="1899-12-30T00:00:00"/>
    <x v="3"/>
    <s v="-"/>
    <s v="W0"/>
    <n v="2024"/>
    <s v="NA"/>
    <s v="NA"/>
    <s v="ATIVO"/>
    <m/>
    <m/>
    <m/>
    <m/>
    <m/>
    <m/>
    <s v="N/A"/>
    <x v="2"/>
    <x v="2"/>
    <s v="-"/>
    <m/>
    <x v="1"/>
  </r>
  <r>
    <s v="MGPIP"/>
    <s v="M2024EST_MGPIP_01"/>
    <x v="3"/>
    <s v="SIM"/>
    <x v="0"/>
    <x v="3"/>
    <x v="46"/>
    <x v="93"/>
    <s v="NA"/>
    <s v="NA"/>
    <s v="MGCXU-MGBXV-MGPIP-MGSUN-MGCXU"/>
    <s v="3 - HL5G"/>
    <x v="1"/>
    <s v="MGCXU"/>
    <s v="Ativo HL4 / Falta HL5D"/>
    <s v="BELO HORIZONTE"/>
    <x v="1"/>
    <s v="REDE ENTREGUE CONFORME TOPOLOGIA ESTRUTURANTE"/>
    <m/>
    <s v="NÃO"/>
    <s v="ATIVO"/>
    <s v="REDE OK"/>
    <d v="1899-12-30T00:00:00"/>
    <x v="11"/>
    <s v="-"/>
    <s v="W0"/>
    <n v="2024"/>
    <s v="NA"/>
    <s v="NA"/>
    <s v="ATIVO"/>
    <m/>
    <m/>
    <m/>
    <m/>
    <m/>
    <m/>
    <s v="N/A"/>
    <x v="2"/>
    <x v="2"/>
    <s v="-"/>
    <m/>
    <x v="1"/>
  </r>
  <r>
    <s v="MGPIR"/>
    <s v="M2023EST_MGPIR_01"/>
    <x v="3"/>
    <s v="SIM"/>
    <x v="0"/>
    <x v="3"/>
    <x v="88"/>
    <x v="165"/>
    <s v="NÃO"/>
    <s v="PENDENTE"/>
    <s v="MGJCT-MGPIR-MGJCT / MGJCT-MGPIR"/>
    <s v="2 - HL5D"/>
    <x v="5"/>
    <s v="-"/>
    <s v="Ativo"/>
    <s v="BELO HORIZONTE"/>
    <x v="1"/>
    <s v="REDE OK"/>
    <m/>
    <s v="SIM"/>
    <s v="ATIVO"/>
    <s v="REDE OK"/>
    <d v="1899-12-30T00:00:00"/>
    <x v="4"/>
    <s v="-"/>
    <s v="W0"/>
    <n v="2024"/>
    <n v="508015"/>
    <s v="Empreiteira"/>
    <s v="ATIVO"/>
    <m/>
    <m/>
    <m/>
    <m/>
    <m/>
    <m/>
    <s v="N/A"/>
    <x v="2"/>
    <x v="2"/>
    <s v="-"/>
    <m/>
    <x v="1"/>
  </r>
  <r>
    <s v="MGIVA"/>
    <s v="M2024EST_MGIVA_01"/>
    <x v="3"/>
    <s v="SIM"/>
    <x v="0"/>
    <x v="3"/>
    <x v="3"/>
    <x v="1"/>
    <s v="NA"/>
    <s v="NA"/>
    <s v="MGIVA-MGIVA-MGIVA"/>
    <s v="HL5D (500K)"/>
    <x v="0"/>
    <s v="-"/>
    <s v="Ativo"/>
    <s v="JUIZ DE FORA"/>
    <x v="6"/>
    <s v="COLOCALIZADO"/>
    <m/>
    <s v="NÃO"/>
    <s v="ATIVO"/>
    <s v="REDE OK"/>
    <d v="1899-12-30T00:00:00"/>
    <x v="9"/>
    <s v="-"/>
    <s v="W0"/>
    <n v="2024"/>
    <s v="NA"/>
    <s v="NA"/>
    <s v="ATIVO"/>
    <m/>
    <m/>
    <m/>
    <e v="#REF!"/>
    <m/>
    <m/>
    <s v="N/A"/>
    <x v="2"/>
    <x v="2"/>
    <s v="-"/>
    <m/>
    <x v="1"/>
  </r>
  <r>
    <s v="MGPLA"/>
    <s v="M2024EST_MGPLA_01"/>
    <x v="3"/>
    <s v="SIM"/>
    <x v="0"/>
    <x v="3"/>
    <x v="88"/>
    <x v="97"/>
    <s v="NA"/>
    <s v="NA"/>
    <s v="MGBSB-MGPLA-MGBSB"/>
    <s v="3 - HL5G"/>
    <x v="16"/>
    <s v="MGBSB"/>
    <s v="Ativo"/>
    <s v="BELO HORIZONTE"/>
    <x v="1"/>
    <s v="ATIVO COM  PROTEÇÃO TOPOLOGIA ESTRUT - CFO + ROLLOUT"/>
    <m/>
    <s v="SIM"/>
    <s v="ATIVO"/>
    <s v="REDE OK"/>
    <d v="1899-12-30T00:00:00"/>
    <x v="0"/>
    <s v="-"/>
    <s v="W0"/>
    <n v="2024"/>
    <n v="504190"/>
    <s v="Empreiteira"/>
    <s v="ATIVO"/>
    <m/>
    <m/>
    <m/>
    <m/>
    <m/>
    <m/>
    <s v="N/A"/>
    <x v="2"/>
    <x v="2"/>
    <s v="-"/>
    <m/>
    <x v="1"/>
  </r>
  <r>
    <s v="MGOPH"/>
    <s v="M2023EST_MGOPH_01"/>
    <x v="3"/>
    <s v="SIM"/>
    <x v="0"/>
    <x v="3"/>
    <x v="24"/>
    <x v="148"/>
    <s v="NA"/>
    <s v="NA"/>
    <s v="MGBCQ-MGJPQ-MGBOP-MGOPH-MGBCQ"/>
    <s v="3 - HL5G"/>
    <x v="12"/>
    <s v="MGBCQ"/>
    <s v="Ativo"/>
    <s v="BELO HORIZONTE"/>
    <x v="1"/>
    <s v="ATIVO COM  PROTEÇÃO TOPOLOGIA ESTRUT - LANÇAMENTO"/>
    <m/>
    <s v="SIM"/>
    <s v="ATIVO"/>
    <s v="REDE OK"/>
    <d v="1899-12-30T00:00:00"/>
    <x v="11"/>
    <s v="-"/>
    <s v="W0"/>
    <n v="2024"/>
    <n v="481235"/>
    <s v="Aprovado HQ"/>
    <s v="ATIVO"/>
    <m/>
    <m/>
    <m/>
    <m/>
    <m/>
    <m/>
    <s v="N/A"/>
    <x v="2"/>
    <x v="2"/>
    <s v="-"/>
    <m/>
    <x v="1"/>
  </r>
  <r>
    <s v="MGPGV"/>
    <s v="M2024EST_MGPGV_01"/>
    <x v="3"/>
    <s v="SIM"/>
    <x v="0"/>
    <x v="3"/>
    <x v="12"/>
    <x v="15"/>
    <s v="NA"/>
    <s v="NA"/>
    <s v="MGBHF-MGPGV-MGBHF"/>
    <s v="3 - HL5G"/>
    <x v="4"/>
    <s v="MGBHF"/>
    <s v="Ativo"/>
    <s v="BELO HORIZONTE"/>
    <x v="1"/>
    <s v="REDE ENTREGUE CONFORME TOPOLOGIA ESTRUTURANTE"/>
    <m/>
    <s v="SIM"/>
    <s v="ATIVO"/>
    <s v="REDE OK"/>
    <d v="1899-12-30T00:00:00"/>
    <x v="3"/>
    <s v="-"/>
    <s v="W0"/>
    <n v="2024"/>
    <s v="NA"/>
    <s v="NA"/>
    <s v="ATIVO"/>
    <m/>
    <m/>
    <m/>
    <m/>
    <m/>
    <m/>
    <s v="N/A"/>
    <x v="2"/>
    <x v="2"/>
    <s v="-"/>
    <m/>
    <x v="1"/>
  </r>
  <r>
    <s v="MGSAE"/>
    <s v="M2025EST_MGSAE_01"/>
    <x v="0"/>
    <s v="FLAT"/>
    <x v="0"/>
    <x v="0"/>
    <x v="159"/>
    <x v="166"/>
    <s v="NA"/>
    <s v="NA"/>
    <s v="MGJFO-MGSAE-RD JFO"/>
    <s v="HL5G_2025"/>
    <x v="0"/>
    <s v="MGJFO"/>
    <s v="-"/>
    <s v="JUIZ DE FORA_2025"/>
    <x v="0"/>
    <s v="MORRO"/>
    <s v="25/09/25 - Ativo sem proteção usando a FO contruída, proteção aguardando obra do rádio. 21/09/25 - Precisa ajustar sinótico uma alça F.O outra RD M2025EST_MGSAE_01 (JFO-SAE-JFO RD)"/>
    <s v="NÃO"/>
    <s v="ATIVO"/>
    <s v="REDE OK"/>
    <s v="ATIVO"/>
    <x v="13"/>
    <s v="-"/>
    <s v="-"/>
    <n v="2025"/>
    <n v="567896"/>
    <s v="Aprovado HQ"/>
    <s v="ATIVO"/>
    <d v="2025-09-18T00:00:00"/>
    <m/>
    <m/>
    <s v="VALIDAR RÁDIO BRUNO"/>
    <m/>
    <m/>
    <s v="N/A"/>
    <x v="0"/>
    <x v="0"/>
    <m/>
    <m/>
    <x v="5"/>
  </r>
  <r>
    <s v="MGPOT"/>
    <s v="M2024EST_MGPOT_01"/>
    <x v="3"/>
    <s v="SIM"/>
    <x v="0"/>
    <x v="3"/>
    <x v="17"/>
    <x v="167"/>
    <s v="NA"/>
    <s v="NA"/>
    <s v="MGCNO-MGISI-MGBBV-MGPOT-MGCNO"/>
    <s v="3 - HL5G"/>
    <x v="5"/>
    <s v="MGCNO"/>
    <s v="Ativo"/>
    <s v="BELO HORIZONTE"/>
    <x v="1"/>
    <m/>
    <m/>
    <s v="SIM"/>
    <s v="ATIVO"/>
    <s v="REDE OK"/>
    <d v="1899-12-30T00:00:00"/>
    <x v="4"/>
    <s v="-"/>
    <s v="W0"/>
    <n v="2024"/>
    <s v="NA"/>
    <s v="NA"/>
    <s v="ATIVO"/>
    <m/>
    <m/>
    <m/>
    <m/>
    <m/>
    <m/>
    <s v="N/A"/>
    <x v="2"/>
    <x v="2"/>
    <s v="-"/>
    <m/>
    <x v="1"/>
  </r>
  <r>
    <s v="MGJOQ"/>
    <s v="M2024EST_MGJOQ_01"/>
    <x v="3"/>
    <s v="SIM"/>
    <x v="0"/>
    <x v="3"/>
    <x v="162"/>
    <x v="1"/>
    <s v="NA"/>
    <s v="NA"/>
    <s v="MGIVA-MGJOQ-MGIVA"/>
    <s v="HL5G (500K)"/>
    <x v="0"/>
    <s v="MGIVA"/>
    <s v="Ativo"/>
    <s v="JUIZ DE FORA"/>
    <x v="6"/>
    <s v="REDE ENTREGUE CONFORME TOPOLOGIA ESTRUTURANTE"/>
    <m/>
    <s v="NÃO"/>
    <s v="ATIVO"/>
    <s v="REDE OK"/>
    <d v="1899-12-30T00:00:00"/>
    <x v="0"/>
    <s v="-"/>
    <s v="W0"/>
    <n v="2024"/>
    <n v="509269"/>
    <s v="Aprovado HQ"/>
    <s v="ATIVO"/>
    <m/>
    <m/>
    <m/>
    <e v="#REF!"/>
    <m/>
    <m/>
    <s v="N/A"/>
    <x v="33"/>
    <x v="21"/>
    <s v="-"/>
    <s v="Draft - aprovado "/>
    <x v="1"/>
  </r>
  <r>
    <s v="MGPIM"/>
    <s v="M2024EST_MGPIM_01"/>
    <x v="3"/>
    <s v="SIM"/>
    <x v="0"/>
    <x v="3"/>
    <x v="16"/>
    <x v="13"/>
    <s v="NA"/>
    <s v="NA"/>
    <s v="MGPQN-MGACH-MGPIM-MGBCB-MGPQN"/>
    <s v="3 - HL5G"/>
    <x v="4"/>
    <s v="MGPQN"/>
    <s v="Ativo"/>
    <s v="BELO HORIZONTE"/>
    <x v="1"/>
    <s v="ATIVO COM  PROTEÇÃO TOPOLOGIA ESTRUT (WSP)"/>
    <m/>
    <s v="SIM"/>
    <s v="ATIVO"/>
    <s v="REDE OK"/>
    <d v="1899-12-30T00:00:00"/>
    <x v="3"/>
    <s v="-"/>
    <s v="W0"/>
    <n v="2024"/>
    <s v="MOIN"/>
    <s v="NA"/>
    <s v="ATIVO"/>
    <m/>
    <m/>
    <m/>
    <m/>
    <m/>
    <m/>
    <s v="N/A"/>
    <x v="2"/>
    <x v="2"/>
    <s v="-"/>
    <m/>
    <x v="1"/>
  </r>
  <r>
    <s v="MGJMB"/>
    <s v="M2024EST_MGJMB_01"/>
    <x v="3"/>
    <s v="SIM"/>
    <x v="0"/>
    <x v="3"/>
    <x v="162"/>
    <x v="154"/>
    <s v="NA"/>
    <s v="NA"/>
    <s v="MGIVA-MGJMB(FLAT)-MGIVA"/>
    <s v="HL5G (500K)"/>
    <x v="0"/>
    <s v="MGIVA"/>
    <s v="Ativo"/>
    <s v="JUIZ DE FORA"/>
    <x v="6"/>
    <s v="REDE ENTREGUE CONFORME TOPOLOGIA ESTRUTURANTE"/>
    <m/>
    <s v="NÃO"/>
    <s v="ATIVO"/>
    <s v="REDE OK"/>
    <d v="1899-12-30T00:00:00"/>
    <x v="0"/>
    <s v="-"/>
    <s v="W0"/>
    <n v="2024"/>
    <n v="509271"/>
    <s v="Aprovado HQ"/>
    <s v="ATIVO"/>
    <m/>
    <m/>
    <m/>
    <e v="#REF!"/>
    <m/>
    <m/>
    <s v="N/A"/>
    <x v="33"/>
    <x v="21"/>
    <s v="-"/>
    <m/>
    <x v="1"/>
  </r>
  <r>
    <s v="MGTAN"/>
    <s v="M2024EST_MGTAN_01"/>
    <x v="3"/>
    <s v="SIM"/>
    <x v="0"/>
    <x v="3"/>
    <x v="25"/>
    <x v="72"/>
    <s v="NA"/>
    <s v="NA"/>
    <s v="MGSLU-MGTAN-MGSLU"/>
    <s v="2 - HL5D"/>
    <x v="14"/>
    <s v="-"/>
    <s v="Não Ativo"/>
    <s v="SANTA LUZIA"/>
    <x v="1"/>
    <s v="REDE CONSTRUÍDA FLAT/NCESSÁRIO +4KM DE CABO PARA ROTA B"/>
    <m/>
    <s v="NÃO"/>
    <s v="ATIVO"/>
    <s v="REDE OK"/>
    <d v="1899-12-30T00:00:00"/>
    <x v="0"/>
    <s v="-"/>
    <s v="W0"/>
    <n v="2024"/>
    <n v="506542"/>
    <s v="Aprovado HQ"/>
    <s v="ATIVO"/>
    <m/>
    <m/>
    <m/>
    <m/>
    <m/>
    <m/>
    <s v="N/A"/>
    <x v="12"/>
    <x v="11"/>
    <s v="PARALISADO"/>
    <s v="SITE MGTAN VANDALIZADO, SEM DGO E INFRA PARA EXECUÇÃO DA ATIVIDADE. SITUACAO ENVIADA A VIVO PARA ANALISE"/>
    <x v="1"/>
  </r>
  <r>
    <s v="MGPRP"/>
    <s v="M2023EST_MGPRP_01"/>
    <x v="3"/>
    <s v="SIM"/>
    <x v="0"/>
    <x v="3"/>
    <x v="52"/>
    <x v="50"/>
    <s v="NA"/>
    <s v="NA"/>
    <s v="MGG37-MGPRP-MGG37"/>
    <s v="3 - HL5G"/>
    <x v="7"/>
    <s v="MGG37"/>
    <s v="Ativo"/>
    <s v="CONTAGEM"/>
    <x v="1"/>
    <s v="REDE ENTREGUE COM  PROTEÇÃO TOPOLOGIA ESTRUT - CFO + ROLLOUT"/>
    <m/>
    <s v="NÃO"/>
    <s v="ATIVO"/>
    <s v="REDE OK"/>
    <d v="1899-12-30T00:00:00"/>
    <x v="10"/>
    <s v="-"/>
    <s v="W0"/>
    <n v="2024"/>
    <n v="508090"/>
    <s v="Aprovado HQ"/>
    <s v="ATIVO"/>
    <m/>
    <m/>
    <m/>
    <m/>
    <m/>
    <m/>
    <s v="N/A"/>
    <x v="2"/>
    <x v="2"/>
    <s v="-"/>
    <m/>
    <x v="1"/>
  </r>
  <r>
    <s v="MGPRB"/>
    <s v="M2024EST_MGPRB_01"/>
    <x v="2"/>
    <s v="RÁDIO"/>
    <x v="2"/>
    <x v="3"/>
    <x v="77"/>
    <x v="51"/>
    <s v="NA"/>
    <s v="NA"/>
    <s v="RADIO"/>
    <s v="3 - HL5G"/>
    <x v="17"/>
    <s v="MGBSJ"/>
    <s v="Ativo HL4 / Falta HL5D"/>
    <s v="BELO HORIZONTE"/>
    <x v="1"/>
    <s v="RÁDIO"/>
    <m/>
    <s v="SIM"/>
    <s v="RÁDIO"/>
    <s v="RÁDIO"/>
    <d v="1899-12-30T00:00:00"/>
    <x v="1"/>
    <s v="-"/>
    <s v="W0"/>
    <n v="2024"/>
    <s v="MOIN"/>
    <s v="NA"/>
    <s v="ATIVO"/>
    <m/>
    <m/>
    <m/>
    <s v="VALIDAR PREDECESSOR ELISANGÊLA"/>
    <m/>
    <m/>
    <s v="N/A"/>
    <x v="2"/>
    <x v="2"/>
    <s v="-"/>
    <m/>
    <x v="1"/>
  </r>
  <r>
    <s v="MGJJN"/>
    <s v="M2024EST_MGJJN_01"/>
    <x v="3"/>
    <s v="SIM"/>
    <x v="0"/>
    <x v="3"/>
    <x v="163"/>
    <x v="155"/>
    <s v="NA"/>
    <s v="NA"/>
    <s v="MGIVA-MGJJN-MGIVA"/>
    <s v="HL5G (500K)"/>
    <x v="0"/>
    <s v="MGIVA"/>
    <s v="Ativo"/>
    <s v="JUIZ DE FORA"/>
    <x v="6"/>
    <s v="REDE ENTREGUE EM DUPLA ABORDAGEM"/>
    <m/>
    <s v="NÃO"/>
    <s v="ATIVO"/>
    <s v="REDE OK"/>
    <d v="1899-12-30T00:00:00"/>
    <x v="0"/>
    <s v="-"/>
    <s v="W0"/>
    <n v="2024"/>
    <n v="509270"/>
    <s v="Aprovado HQ"/>
    <s v="ATIVO"/>
    <m/>
    <m/>
    <m/>
    <e v="#REF!"/>
    <m/>
    <m/>
    <s v="N/A"/>
    <x v="33"/>
    <x v="21"/>
    <s v="-"/>
    <m/>
    <x v="1"/>
  </r>
  <r>
    <s v="MGJOC"/>
    <s v="M2025EST_MGJOC_01"/>
    <x v="0"/>
    <s v="FLAT"/>
    <x v="0"/>
    <x v="0"/>
    <x v="164"/>
    <x v="168"/>
    <s v="NA"/>
    <s v="NA"/>
    <s v="MGUVR-MGJOC+RD"/>
    <s v="HL5G_2025"/>
    <x v="30"/>
    <s v="MGUVR"/>
    <s v="-"/>
    <s v="UBERABA_2025"/>
    <x v="3"/>
    <s v="seg 09/06/2025 09:55 - Thiago MoRaes:@Gustavo De Carvalho Rosa, bom dia!_x000a__x000a_Precisamos dar seguimento na analise do email em anexo apontando as dificuldades._x000a__x000a_seg 09/06/2025 09:47 - Gustavo: @William Carvalho Da Cruz, bom dia._x000a_Não podemos seguir sem proteção, segue a topologia aprovada pelo VP._x000a__x000a_03/06/2025 - Arthur: ; 30/05/2025 - Israel: previsão pra amanhã, em vias de entrega."/>
    <s v="10/02/2026 - Atualizado prazo de proteção rádio conforme coluna &quot;RÁDIO/PRAZO&quot;;_x000a_19/09/25 - Ativo sem proteção usando a FO contruída, proteção aguardando obra do rádio."/>
    <s v="NÃO"/>
    <s v="ATIVO"/>
    <s v="REDE OK"/>
    <s v="ATIVO"/>
    <x v="7"/>
    <s v="-"/>
    <s v="-"/>
    <n v="2025"/>
    <n v="577668"/>
    <s v="Aprovado HQ"/>
    <s v="ATIVO"/>
    <d v="2026-05-25T00:00:00"/>
    <m/>
    <m/>
    <s v="VALIDAR RÁDIO BRUNO"/>
    <m/>
    <m/>
    <s v="CONSTRUÍDO"/>
    <x v="2"/>
    <x v="2"/>
    <m/>
    <m/>
    <x v="7"/>
  </r>
  <r>
    <s v="MGIDB"/>
    <s v="M2023_MGIDB_01"/>
    <x v="3"/>
    <s v="SIM"/>
    <x v="0"/>
    <x v="3"/>
    <x v="152"/>
    <x v="55"/>
    <s v="NA"/>
    <s v="NA"/>
    <s v="MGBMR-MGIVY-MGIWP-MGIDB-MGBMR"/>
    <s v="3 - HL5G"/>
    <x v="19"/>
    <s v="MGBMR"/>
    <s v="Ativo"/>
    <s v="IBIRITÉ"/>
    <x v="1"/>
    <s v="REDE ENTREGUE CONFORME TOPOLOGIA ESTRUTURANTE"/>
    <s v="REPARO CONCLUÍDO EM 08/10"/>
    <s v="NÃO"/>
    <s v="ATIVO"/>
    <s v="REDE OK"/>
    <d v="1899-12-30T00:00:00"/>
    <x v="0"/>
    <s v="-"/>
    <s v="W0"/>
    <n v="2024"/>
    <n v="513584"/>
    <s v="Aprovado HQ"/>
    <s v="ATIVO"/>
    <m/>
    <m/>
    <m/>
    <m/>
    <m/>
    <m/>
    <s v="N/A"/>
    <x v="2"/>
    <x v="12"/>
    <s v="-"/>
    <s v="REPARO TRATADO PELO TELEMONT"/>
    <x v="1"/>
  </r>
  <r>
    <s v="MGPSA"/>
    <s v="M2024EST_MGPSA_01"/>
    <x v="3"/>
    <s v="SIM"/>
    <x v="0"/>
    <x v="3"/>
    <x v="21"/>
    <x v="74"/>
    <s v="NA"/>
    <s v="NA"/>
    <s v="MGPQN-MGBGM-MGPSA-MGPQN"/>
    <s v="3 - HL5G"/>
    <x v="4"/>
    <s v="MGPQN"/>
    <s v="Ativo"/>
    <s v="BELO HORIZONTE"/>
    <x v="1"/>
    <s v="RE ENTREGUE COM  PROTEÇÃO TOPOLOGIA ESTRUT (WSP)"/>
    <m/>
    <s v="SIM"/>
    <s v="ATIVO"/>
    <s v="REDE OK"/>
    <d v="1899-12-30T00:00:00"/>
    <x v="3"/>
    <s v="-"/>
    <s v="W0"/>
    <n v="2024"/>
    <s v="NA"/>
    <s v="NA"/>
    <s v="ATIVO"/>
    <m/>
    <m/>
    <m/>
    <m/>
    <m/>
    <m/>
    <s v="N/A"/>
    <x v="2"/>
    <x v="2"/>
    <s v="-"/>
    <m/>
    <x v="1"/>
  </r>
  <r>
    <s v="MGPTG"/>
    <s v="M2024EST_MGPTG_01"/>
    <x v="3"/>
    <s v="SIM"/>
    <x v="0"/>
    <x v="3"/>
    <x v="43"/>
    <x v="34"/>
    <s v="NA"/>
    <s v="NA"/>
    <s v="MGFEN-MGBDG-MGPTG-MGFEN"/>
    <s v="3 - HL5G"/>
    <x v="3"/>
    <s v="MGFEN"/>
    <s v="Ativo HL4 / Falta HL5D"/>
    <s v="BELO HORIZONTE"/>
    <x v="1"/>
    <s v="REDE ENTREGUE CONFORME TOPOLOGIA ESTRUTURANTE"/>
    <m/>
    <s v="NÃO"/>
    <s v="ATIVO"/>
    <s v="REDE OK"/>
    <d v="1899-12-30T00:00:00"/>
    <x v="0"/>
    <s v="-"/>
    <s v="W0"/>
    <n v="2024"/>
    <n v="512368"/>
    <s v="Regional"/>
    <s v="ATIVO"/>
    <m/>
    <m/>
    <m/>
    <m/>
    <m/>
    <m/>
    <s v="N/A"/>
    <x v="2"/>
    <x v="16"/>
    <s v="-"/>
    <m/>
    <x v="1"/>
  </r>
  <r>
    <s v="MGMJF"/>
    <s v="M2024EST_MGMJF_01"/>
    <x v="1"/>
    <s v="FLAT"/>
    <x v="4"/>
    <x v="3"/>
    <x v="1"/>
    <x v="1"/>
    <s v="NA"/>
    <s v="NA"/>
    <s v="MGJFO-MGMJF"/>
    <s v="HL5G (500K)"/>
    <x v="0"/>
    <s v="MGJFO"/>
    <s v="Ativo"/>
    <s v="JUIZ DE FORA"/>
    <x v="6"/>
    <s v="sex 15/11/2024 17:27 - Edson:                 Fizemos uma vistoria no local indicado pelo Marcelo. AS duas caixas que existem na entrada do terreno das torres interligam os dois postes da travessia, fotos. Abrimos as caixas e não identificamos canalização que vai em direção ao site. O cabo da Vivo que chega ao site é aéreo pelo pasto com lances de 120 metros com cabo autossustentável. A canalização indica no projeto nao existe/nao localizada._x000a_seg 11/11/2024 14:27 - Marcelo Eduardo: O acesso ao MGMJF é subterrâneo. Antes de instalar os 11 postes, seria interessante verificar a situação destes dutos._x000a_Em anexo,  versão revisada com a alça-2 subterrânea. Segue anexo_x000a__x000a_qui 07/11/2024 11:29 - Edson:                 Segue abaixo._x000a__x000a_Resumo;_x000a_Implantar 11 postes 10-150._x000a_Lançar 5500 metros de FO._x000a__x000a_Nesse trecho passa o BACKBONE e na chagado no site não tem pontes. Para executarmos esse ID iremos precisar de implantar 11 postes e lançar mias 5500 metros de cabo._x000a__x000a_11 postes 10-150."/>
    <s v="-"/>
    <s v="NÃO"/>
    <s v="CANCELADO"/>
    <s v="CANCELADO"/>
    <d v="1899-12-30T00:00:00"/>
    <x v="0"/>
    <s v="-"/>
    <s v="W0"/>
    <n v="2024"/>
    <n v="509275"/>
    <s v="Regional"/>
    <s v="SITE FORA DO ESCOPO"/>
    <m/>
    <m/>
    <m/>
    <e v="#REF!"/>
    <m/>
    <m/>
    <s v="N/A"/>
    <x v="34"/>
    <x v="40"/>
    <s v="-"/>
    <s v="VALOR 87K"/>
    <x v="2"/>
  </r>
  <r>
    <s v="MGJFT"/>
    <s v="M2024EST_MGJFT_01"/>
    <x v="0"/>
    <s v="FLAT"/>
    <x v="0"/>
    <x v="0"/>
    <x v="74"/>
    <x v="168"/>
    <s v="NA"/>
    <s v="NA"/>
    <s v="MGJFQ-MGJFT(RD JFQ)"/>
    <s v="HL5G_2025"/>
    <x v="23"/>
    <s v="MGJFQ"/>
    <s v="-"/>
    <s v="JUIZ DE FORA_2025"/>
    <x v="0"/>
    <s v="FLAT - GEOGRAFIA"/>
    <s v="10/02/2026 - Atualizado prazo de proteção rádio conforme coluna &quot;RÁDIO/PRAZO&quot;;_x000a_17/09/25 - Ativo sem proteção usando a FO contruída, proteção aguardando obra do rádio. "/>
    <s v="NÃO"/>
    <s v="ATIVO"/>
    <s v="REDE OK"/>
    <s v="ATIVO"/>
    <x v="13"/>
    <s v="-"/>
    <s v="-"/>
    <n v="2025"/>
    <n v="567897"/>
    <s v="Aprovado HQ"/>
    <s v="ATIVO"/>
    <d v="2026-05-25T00:00:00"/>
    <m/>
    <n v="0"/>
    <s v="VALIDAR RÁDIO BRUNO"/>
    <m/>
    <m/>
    <s v="N/A"/>
    <x v="0"/>
    <x v="0"/>
    <m/>
    <m/>
    <x v="5"/>
  </r>
  <r>
    <s v="MGPUC"/>
    <s v="M2023EST_MGPUC_01"/>
    <x v="3"/>
    <s v="SIM"/>
    <x v="0"/>
    <x v="3"/>
    <x v="60"/>
    <x v="42"/>
    <s v="NA"/>
    <s v="NA"/>
    <s v="MGCOE-MGPUC-MGCOE"/>
    <s v="3 - HL5G"/>
    <x v="12"/>
    <s v="MGCOE"/>
    <s v="Ativo"/>
    <s v="BELO HORIZONTE"/>
    <x v="1"/>
    <s v="REDE ENTREGUE COM  PROTEÇÃO TOPOLOGIA ESTRUT - LANÇAMENTO "/>
    <m/>
    <s v="SIM"/>
    <s v="ATIVO"/>
    <s v="REDE OK"/>
    <d v="1899-12-30T00:00:00"/>
    <x v="11"/>
    <s v="-"/>
    <s v="W0"/>
    <n v="2024"/>
    <s v="NA"/>
    <s v="NA"/>
    <s v="ATIVO"/>
    <m/>
    <m/>
    <m/>
    <m/>
    <m/>
    <m/>
    <s v="N/A"/>
    <x v="4"/>
    <x v="23"/>
    <s v="-"/>
    <m/>
    <x v="1"/>
  </r>
  <r>
    <s v="MGNAN"/>
    <s v="M2024EST_MGNAN_01"/>
    <x v="3"/>
    <s v="SIM"/>
    <x v="0"/>
    <x v="3"/>
    <x v="17"/>
    <x v="59"/>
    <s v="NA"/>
    <s v="NA"/>
    <s v="MGBHN-MGRNR-MGNAN-MGBHN"/>
    <s v="3 - HL5G"/>
    <x v="20"/>
    <s v="MGBHN"/>
    <s v="Ativo"/>
    <s v="RIBEIRÃO DAS NEVES"/>
    <x v="1"/>
    <s v="REDE ENTREGUE COM  PROTEÇÃO TOPOLOGIA ESTRUT - CFO + ROLLOUT"/>
    <s v="O&amp;M"/>
    <s v="NÃO"/>
    <s v="ATIVO"/>
    <s v="REDE OK"/>
    <d v="1899-12-30T00:00:00"/>
    <x v="0"/>
    <s v="-"/>
    <s v="W0"/>
    <n v="2024"/>
    <n v="503973"/>
    <s v="Aprovado HQ"/>
    <s v="ATIVO"/>
    <m/>
    <m/>
    <m/>
    <m/>
    <m/>
    <m/>
    <s v="N/A"/>
    <x v="16"/>
    <x v="17"/>
    <s v="-"/>
    <s v="REPARO TRATADO PELO TELEMONT"/>
    <x v="1"/>
  </r>
  <r>
    <s v="MGRAC"/>
    <s v="M2024EST_MGRAC_01"/>
    <x v="3"/>
    <s v="SIM"/>
    <x v="0"/>
    <x v="3"/>
    <x v="73"/>
    <x v="62"/>
    <s v="NA"/>
    <s v="NA"/>
    <s v="MGNGA-MGRAC-MGBMA-MGNGA"/>
    <s v="3 - HL5G"/>
    <x v="3"/>
    <s v="MGNGA"/>
    <s v="Ativo HL4 / Falta HL5D"/>
    <s v="BELO HORIZONTE"/>
    <x v="1"/>
    <s v="REDE ENTREGUE COM  PROTEÇÃO TOPOLOGIA ESTRUT - CFO + ROLLOUT"/>
    <m/>
    <s v="NÃO"/>
    <s v="ATIVO"/>
    <s v="REDE OK"/>
    <d v="1899-12-30T00:00:00"/>
    <x v="0"/>
    <s v="-"/>
    <s v="W0"/>
    <n v="2024"/>
    <n v="512301"/>
    <s v="Aprovado HQ"/>
    <s v="ATIVO"/>
    <m/>
    <m/>
    <m/>
    <m/>
    <m/>
    <m/>
    <s v="N/A"/>
    <x v="2"/>
    <x v="2"/>
    <s v="-"/>
    <m/>
    <x v="1"/>
  </r>
  <r>
    <s v="MGRAP"/>
    <s v="M2023EST_MGRAP_01"/>
    <x v="3"/>
    <s v="SIM"/>
    <x v="0"/>
    <x v="3"/>
    <x v="165"/>
    <x v="169"/>
    <s v="NÃO"/>
    <s v="PENDENTE"/>
    <s v="MGLUE-MGRAP-MGLUE / MGLUE-MGRAP"/>
    <s v="2 - HL5D"/>
    <x v="1"/>
    <s v="-"/>
    <s v="Ativo"/>
    <s v="BELO HORIZONTE"/>
    <x v="1"/>
    <s v="REDE ENTREGUE COM  PROTEÇÃO TOPOLOGIA ESTRUT - CFO + ROLLOUT"/>
    <s v="REPARO CONCLUÍDO EM 05/11"/>
    <s v="NÃO"/>
    <s v="ATIVO"/>
    <s v="REDE OK"/>
    <d v="1899-12-30T00:00:00"/>
    <x v="14"/>
    <s v="-"/>
    <s v="W0"/>
    <n v="2024"/>
    <s v="CHECAR ID"/>
    <s v="Empreiteira"/>
    <s v="ATIVO"/>
    <m/>
    <m/>
    <m/>
    <m/>
    <m/>
    <m/>
    <s v="N/A"/>
    <x v="11"/>
    <x v="12"/>
    <s v="-"/>
    <s v="AGENDADO PARA 19/10"/>
    <x v="1"/>
  </r>
  <r>
    <s v="MGJFW"/>
    <s v="M2025EST_MGJFW_01"/>
    <x v="0"/>
    <s v="FLAT"/>
    <x v="0"/>
    <x v="0"/>
    <x v="1"/>
    <x v="1"/>
    <s v="NA"/>
    <s v="NA"/>
    <s v="MGJIR-MGJFW-RD JIR"/>
    <s v="HL5G_2025"/>
    <x v="31"/>
    <s v="MGJIR"/>
    <s v="-"/>
    <s v="JUIZ DE FORA_2025"/>
    <x v="0"/>
    <s v="5KM+ 3 POSTES+ ENTRADA ÚNICA 1km; PONTA DE REDE"/>
    <s v="10/02/2026 - Atualizado prazo de proteção rádio conforme coluna &quot;RÁDIO/PRAZO&quot;;"/>
    <s v="NÃO"/>
    <s v="CANCELADO"/>
    <s v="REDE OK"/>
    <s v="ATIVO"/>
    <x v="15"/>
    <s v="-"/>
    <s v="-"/>
    <n v="2025"/>
    <s v="NA"/>
    <s v="NA"/>
    <s v="ATIVO"/>
    <d v="2026-04-25T00:00:00"/>
    <m/>
    <n v="0"/>
    <s v="VALIDAR RÁDIO BRUNO"/>
    <m/>
    <m/>
    <s v="N/A"/>
    <x v="0"/>
    <x v="0"/>
    <m/>
    <m/>
    <x v="0"/>
  </r>
  <r>
    <s v="MGRGA"/>
    <s v="M2024EST_MGRGA_01"/>
    <x v="3"/>
    <s v="SIM"/>
    <x v="0"/>
    <x v="3"/>
    <x v="30"/>
    <x v="32"/>
    <s v="NA"/>
    <s v="NA"/>
    <s v="MGSAG-MGSDM-MGRGA-MGSAG"/>
    <s v="3 - HL5G"/>
    <x v="3"/>
    <s v="MGSAG"/>
    <s v="Ativo"/>
    <s v="BELO HORIZONTE"/>
    <x v="1"/>
    <s v="REDE ENTREGUE CONFORME TOPOLOGIA ESTRUTURANTE"/>
    <m/>
    <s v="NÃO"/>
    <s v="ATIVO"/>
    <s v="REDE OK"/>
    <d v="1899-12-30T00:00:00"/>
    <x v="0"/>
    <s v="-"/>
    <s v="W0"/>
    <n v="2024"/>
    <n v="512397"/>
    <s v="Aprovado HQ"/>
    <s v="ATIVO"/>
    <m/>
    <m/>
    <m/>
    <m/>
    <m/>
    <m/>
    <s v="N/A"/>
    <x v="14"/>
    <x v="18"/>
    <s v="-"/>
    <s v="AGENDADO PARA 18/10 08:00"/>
    <x v="1"/>
  </r>
  <r>
    <s v="MGJIG"/>
    <s v="M2024EST_MGJIG_01"/>
    <x v="3"/>
    <s v="SIM"/>
    <x v="0"/>
    <x v="3"/>
    <x v="129"/>
    <x v="32"/>
    <s v="NA"/>
    <s v="PENDENTE"/>
    <s v="MGJFO-MGJIG-MGJJD-MGJFO"/>
    <s v="HL5G (500K)"/>
    <x v="0"/>
    <s v="MGJFO"/>
    <s v="Ativo"/>
    <s v="JUIZ DE FORA"/>
    <x v="6"/>
    <s v="REDE ENTREGUE CONFORME TOPOLOGIA ESTRUTURANTE"/>
    <m/>
    <s v="NÃO"/>
    <s v="ATIVO"/>
    <s v="REDE OK"/>
    <d v="1899-12-30T00:00:00"/>
    <x v="0"/>
    <s v="-"/>
    <s v="W0"/>
    <n v="2024"/>
    <n v="509272"/>
    <s v="Aprovado HQ"/>
    <s v="ATIVO"/>
    <m/>
    <m/>
    <m/>
    <e v="#REF!"/>
    <m/>
    <m/>
    <s v="N/A"/>
    <x v="2"/>
    <x v="21"/>
    <s v="-"/>
    <m/>
    <x v="1"/>
  </r>
  <r>
    <s v="MGSAE"/>
    <s v="M2024EST_MGSAE_01"/>
    <x v="1"/>
    <s v="NÃO"/>
    <x v="4"/>
    <x v="3"/>
    <x v="1"/>
    <x v="1"/>
    <s v="NA"/>
    <s v="NA"/>
    <s v="MGJFO-MGSAE(FLAT)-MGJFO"/>
    <s v="HL5G (500K)"/>
    <x v="0"/>
    <s v="MGJFO"/>
    <s v="Ativo"/>
    <s v="JUIZ DE FORA"/>
    <x v="6"/>
    <s v="23/12/2024 - Arthur: para a entrega do Dezembro Compromisso, deram &quot;REUSO FO&quot;_x000a_sex 29/11/2024 10:40 - Sites: Entrega do projeto executivo_x000a__x000a_qua 13/11/2024 15:18 - Katiuscia: @Gustavo De Carvalho Rosa e @Atlas Carvalho Junior,_x000a__x000a_Boa tarde!_x000a__x000a_Até a defesa de verba para a construção FO para a segunda alça ou implantação rádio, podemos ter a documentação atualizada para ativar flat?_x000a__x000a_seg 11/11/2024 15:04 - Atlas: Não temos enlace existente no site MGSAE. Temos visada para o HL5D de origem; MGJFO._x000a_Baixa ocupação de tráfego; entorno de 300 Mbps_x000a_Segue proposta de enlace MGSAE-MGJFO para proteção assimétrica da fibra._x000a__x000a_Slide já inserido no sharepoint._x000a__x000a_11/11/2024 - Edinho: verificará com o supervisor o Wiliam se consegue entregar flat._x000a__x000a_seg 11/11/2024 13:50 - Albino: @Gustavo De Carvalho Rosa e @Atlas Carvalho Junior, boa tarde._x000a_A 2ª alça do SITES MGSAE em alto custo._x000a_Poderia por favor, avaliar a proteção via rádio desse caso?_x000a__x000a_seg 11/11/2024 13:43 - @Albino Rodrigues Neto Segue o custo atualizado após 2° emissão do projeto: alça 1 + alça 2 + itens da cartilha. || @Alexandre Cordeiro Vaz Solicitei revalidação do custo, o draft anterior – 509277 será substituído pelo id 528069. || @Katiuscia Dos Santos Pedra Robert_x000a_Diante da revisão do projeto/alto custo, solicito apoio para aprovação de pelo menos 1 alça --- MGJFO-MGSAE(FLAT)-MGJFO_x000a__x000a_06/11/2024 - Arthur: pedi para dar andamento para garantimos a alça flat._x000a__x000a_sex 01/11/2024 18:05 - Edson: Conforme falamos segue abaixo as soluções encontradas em capo para atender a topologia MGJFO-MGSAE-MGJFO._x000a_Alça A, vamos usar o cabo que lançamos para atender o site MGJFO, cabo indicado no projeto é BACKBONE._x000a_Alça B, vamos precisar laçar 6500 de cabo devido o não ter cabo no trajeto indicado._x000a__x000a_31/10/2024 - Plan Eder: alterou de &quot;Nov. Oportunidade&quot; para &quot;Nov. Compromisso&quot;_x000a_06/08/2024 - Plan Eder: mudou para &quot;AGOSTO OPORTUNIDADE&quot;, era &quot;AGOSTO ESTRUTURANTE&quot;."/>
    <s v="-"/>
    <s v="NÃO"/>
    <s v="CANCELADO"/>
    <s v="CANCELADO"/>
    <d v="1899-12-30T00:00:00"/>
    <x v="0"/>
    <s v="-"/>
    <s v="W0"/>
    <n v="2024"/>
    <n v="509277"/>
    <s v="Aprovado HQ"/>
    <s v="SITE FORA DO ESCOPO"/>
    <m/>
    <m/>
    <m/>
    <e v="#REF!"/>
    <m/>
    <m/>
    <s v="N/A"/>
    <x v="34"/>
    <x v="40"/>
    <s v="-"/>
    <s v="VALIDAÇÃO DE DRAFT - CUSTO ALTO"/>
    <x v="2"/>
  </r>
  <r>
    <s v="MGRGG"/>
    <s v="M2023EST_MGRGG_01"/>
    <x v="3"/>
    <s v="SIM"/>
    <x v="0"/>
    <x v="3"/>
    <x v="4"/>
    <x v="3"/>
    <s v="NA"/>
    <s v="NA"/>
    <s v="MGRAP-MGRGG-MGRAP"/>
    <s v="3 - HL5G"/>
    <x v="1"/>
    <s v="MGRAP"/>
    <s v="Ativo HL4 / Falta HL5D"/>
    <s v="BELO HORIZONTE"/>
    <x v="1"/>
    <s v="REDE ENTREGUE CONFORME TOPOLOGIA ESTRUTURANTE"/>
    <m/>
    <s v="NÃO"/>
    <s v="ATIVO"/>
    <s v="REDE OK"/>
    <d v="1899-12-30T00:00:00"/>
    <x v="0"/>
    <s v="-"/>
    <s v="W0"/>
    <n v="2024"/>
    <n v="523203"/>
    <s v="Aprovado HQ"/>
    <s v="ATIVO"/>
    <m/>
    <m/>
    <m/>
    <m/>
    <m/>
    <m/>
    <s v="N/A"/>
    <x v="4"/>
    <x v="13"/>
    <s v="PENDENTE ANALISE"/>
    <s v="OBRA EM ANDAMENTO CLUSTER LUE"/>
    <x v="1"/>
  </r>
  <r>
    <s v="MGRGL"/>
    <s v="M2024EST_MGRGL_01"/>
    <x v="3"/>
    <s v="SIM"/>
    <x v="0"/>
    <x v="3"/>
    <x v="146"/>
    <x v="76"/>
    <s v="NA"/>
    <s v="NA"/>
    <s v="MGCRS-MGRGL-MGCRS"/>
    <s v="3 - HL5G"/>
    <x v="1"/>
    <s v="MGCRS"/>
    <s v="Ativo HL4 / Falta HL5D"/>
    <s v="BELO HORIZONTE"/>
    <x v="1"/>
    <s v="REDE ENTREGUE CONFORME TOPOLOGIA ESTRUTURANTE"/>
    <m/>
    <s v="NÃO"/>
    <s v="ATIVO"/>
    <s v="REDE OK"/>
    <d v="1899-12-30T00:00:00"/>
    <x v="0"/>
    <s v="-"/>
    <s v="W0"/>
    <n v="2024"/>
    <n v="523205"/>
    <s v="Aprovado HQ"/>
    <s v="ATIVO"/>
    <m/>
    <m/>
    <m/>
    <m/>
    <m/>
    <m/>
    <s v="N/A"/>
    <x v="4"/>
    <x v="13"/>
    <s v="PENDENTE ANALISE"/>
    <s v="OBRA EM ANDAMENTO CLUSTER LUE"/>
    <x v="1"/>
  </r>
  <r>
    <s v="MGCTP"/>
    <s v="HL4_CTP"/>
    <x v="4"/>
    <s v="SIM"/>
    <x v="0"/>
    <x v="0"/>
    <x v="166"/>
    <x v="170"/>
    <s v="NÃO"/>
    <s v="PENDENTE"/>
    <s v="MGJFG-MGCTP-MGJFG/MGJFG"/>
    <s v="HL4_2025"/>
    <x v="31"/>
    <s v="MGJFG"/>
    <s v="-"/>
    <s v="JUIZ DE FORA_2025"/>
    <x v="0"/>
    <s v="Pronto! Depende de MGSSP."/>
    <s v="13/11/25 - Ativo com duas alças; 29/10/25 - Jose Adonias precisa enviar os QSF's de 100G para instalar nos HL3 sem esse modulos é impossivel ativar o CTP-HL4"/>
    <s v="NÃO"/>
    <s v="ATIVO"/>
    <s v="REDE OK"/>
    <s v="ATIVO"/>
    <x v="13"/>
    <s v="-"/>
    <s v="-"/>
    <n v="2025"/>
    <n v="591978"/>
    <s v="Empreiteira"/>
    <s v="ATIVO"/>
    <m/>
    <m/>
    <m/>
    <m/>
    <m/>
    <m/>
    <s v="N/A"/>
    <x v="2"/>
    <x v="2"/>
    <m/>
    <m/>
    <x v="5"/>
  </r>
  <r>
    <s v="MGRME"/>
    <s v="M2024EST_MGRME_01"/>
    <x v="3"/>
    <s v="SIM"/>
    <x v="0"/>
    <x v="3"/>
    <x v="50"/>
    <x v="19"/>
    <s v="NA"/>
    <s v="NA"/>
    <s v="MGBLO-MGSPV-MGCCR-MGRME-MGBLO"/>
    <s v="3 - HL5G"/>
    <x v="3"/>
    <s v="MGBLO"/>
    <s v="Ativo HL4 / Falta HL5D"/>
    <s v="BELO HORIZONTE"/>
    <x v="1"/>
    <s v="REDE ENTREGUE CONFORME TOPOLOGIA ESTRUTURANTE"/>
    <m/>
    <s v="NÃO"/>
    <s v="ATIVO"/>
    <s v="REDE OK"/>
    <d v="1899-12-30T00:00:00"/>
    <x v="0"/>
    <s v="-"/>
    <s v="W0"/>
    <n v="2024"/>
    <n v="512313"/>
    <s v="Aprovado HQ"/>
    <s v="ATIVO"/>
    <m/>
    <m/>
    <m/>
    <m/>
    <m/>
    <m/>
    <s v="N/A"/>
    <x v="4"/>
    <x v="10"/>
    <s v="-"/>
    <s v="Enviado e-mail para o Adriano em 17/10 Realizar a Ativação. Reparo Tratato"/>
    <x v="1"/>
  </r>
  <r>
    <s v="MGRPM"/>
    <s v="M2023EST_MGRPM_01"/>
    <x v="3"/>
    <s v="SIM"/>
    <x v="0"/>
    <x v="3"/>
    <x v="167"/>
    <x v="171"/>
    <s v="NÃO"/>
    <s v="PENDENTE"/>
    <s v="MGSAG-MGRPM-MGSAG / MGSAG-MGRPM"/>
    <s v="2 - HL5D"/>
    <x v="3"/>
    <s v="-"/>
    <s v="Ativo"/>
    <s v="BELO HORIZONTE"/>
    <x v="1"/>
    <s v="ATIVO COM  PROTEÇÃO TOPOLOGIA ESTRUT - CFO + ROLLOUT"/>
    <m/>
    <s v="NÃO"/>
    <s v="ATIVO"/>
    <s v="REDE OK"/>
    <d v="1899-12-30T00:00:00"/>
    <x v="0"/>
    <s v="-"/>
    <s v="W0"/>
    <n v="2024"/>
    <n v="507979"/>
    <s v="Regional"/>
    <s v="ATIVO"/>
    <m/>
    <m/>
    <m/>
    <m/>
    <m/>
    <m/>
    <s v="N/A"/>
    <x v="2"/>
    <x v="2"/>
    <s v="-"/>
    <m/>
    <x v="1"/>
  </r>
  <r>
    <s v="MGRJS"/>
    <s v="M2024EST_MGRJS_01"/>
    <x v="2"/>
    <s v="RÁDIO"/>
    <x v="2"/>
    <x v="3"/>
    <x v="77"/>
    <x v="51"/>
    <s v="NA"/>
    <s v="NA"/>
    <s v="RADIO"/>
    <s v="3 - HL5G"/>
    <x v="17"/>
    <s v="MGBSJ"/>
    <s v="Ativo HL4 / Falta HL5D"/>
    <s v="BELO HORIZONTE"/>
    <x v="1"/>
    <s v="RÁDIO"/>
    <m/>
    <s v="SIM"/>
    <s v="RÁDIO"/>
    <s v="RÁDIO"/>
    <d v="1899-12-30T00:00:00"/>
    <x v="1"/>
    <s v="-"/>
    <s v="W0"/>
    <n v="2024"/>
    <s v="MOIN"/>
    <s v="NA"/>
    <s v="ATIVO"/>
    <m/>
    <m/>
    <m/>
    <s v="VALIDAR PREDECESSOR ELISANGÊLA"/>
    <m/>
    <m/>
    <s v="N/A"/>
    <x v="2"/>
    <x v="2"/>
    <s v="-"/>
    <m/>
    <x v="1"/>
  </r>
  <r>
    <s v="MGSJS"/>
    <s v="M2024EST_MGSJS_01"/>
    <x v="3"/>
    <s v="SIM"/>
    <x v="0"/>
    <x v="3"/>
    <x v="67"/>
    <x v="134"/>
    <s v="NA"/>
    <s v="NA"/>
    <s v="MGICA-MGSJS-MGIGW-MGICA"/>
    <s v="3 - HL5G"/>
    <x v="10"/>
    <s v="MGICA"/>
    <s v="Ativo HL4 / Falta HL5D"/>
    <s v="SÃO JOAQUIM DE BICAS"/>
    <x v="1"/>
    <s v="seg 30/06/2025 18:27 - Lucas: Segue TA 345581942 para reparo.REDE ENTREGUE CONFORME TOPOLOGIA ESTRUTURANTE"/>
    <m/>
    <s v="NÃO"/>
    <s v="ATIVO"/>
    <s v="REDE OK"/>
    <s v="ATIVO"/>
    <x v="0"/>
    <s v="-"/>
    <s v="-"/>
    <n v="2024"/>
    <n v="512257"/>
    <s v="Regional"/>
    <s v="ATIVO"/>
    <m/>
    <m/>
    <m/>
    <m/>
    <m/>
    <m/>
    <s v="N/A"/>
    <x v="3"/>
    <x v="3"/>
    <s v="PENDENTE REVISAO DE PROJETO"/>
    <s v="NECESSARIO A EMISSAO DE NOVO PROJETO CONTEMPLANDO LANÇAMENTO ADICIONAL DE 1,5KM DE CABO"/>
    <x v="1"/>
  </r>
  <r>
    <s v="MGSAG"/>
    <s v="M_MGSAG_01"/>
    <x v="3"/>
    <s v="SIM"/>
    <x v="0"/>
    <x v="3"/>
    <x v="6"/>
    <x v="5"/>
    <s v="SIM"/>
    <s v="REDE OK"/>
    <s v="3 Vias - LUE"/>
    <s v="1 - HL4"/>
    <x v="3"/>
    <s v="-"/>
    <s v="Ativo"/>
    <s v="BELO HORIZONTE"/>
    <x v="1"/>
    <s v="ATIVO COM  PROTEÇÃO TOPOLOGIA ESTRUT - CFO + ROLLOUT"/>
    <m/>
    <s v="NÃO"/>
    <s v="ATIVO"/>
    <s v="REDE OK"/>
    <d v="1899-12-30T00:00:00"/>
    <x v="2"/>
    <s v="-"/>
    <s v="W0"/>
    <n v="2024"/>
    <s v="NA"/>
    <s v="NA"/>
    <s v="ATIVO"/>
    <m/>
    <m/>
    <m/>
    <m/>
    <m/>
    <m/>
    <s v="N/A"/>
    <x v="2"/>
    <x v="2"/>
    <s v="-"/>
    <m/>
    <x v="1"/>
  </r>
  <r>
    <s v="MGSAK"/>
    <s v="M2024EST_MGSAK_01"/>
    <x v="3"/>
    <s v="SIM"/>
    <x v="0"/>
    <x v="3"/>
    <x v="168"/>
    <x v="83"/>
    <s v="NA"/>
    <s v="NA"/>
    <s v="MGBLO-MGSAK-MGBLO"/>
    <s v="3 - HL5G"/>
    <x v="3"/>
    <s v="MGBLO"/>
    <s v="Ativo HL4 / Ativo HL5D"/>
    <s v="BELO HORIZONTE"/>
    <x v="1"/>
    <s v="REDE ENTREGUE CONFORME TOPOLOGIA ESTRUTURANTE"/>
    <m/>
    <s v="NÃO"/>
    <s v="ATIVO"/>
    <s v="REDE OK"/>
    <d v="1899-12-30T00:00:00"/>
    <x v="0"/>
    <s v="-"/>
    <s v="W0"/>
    <n v="2024"/>
    <n v="512307"/>
    <s v="Aprovado HQ"/>
    <s v="ATIVO"/>
    <m/>
    <m/>
    <m/>
    <m/>
    <m/>
    <m/>
    <s v="N/A"/>
    <x v="2"/>
    <x v="2"/>
    <s v="-"/>
    <m/>
    <x v="1"/>
  </r>
  <r>
    <s v="MGULI"/>
    <s v="M2023_MGULI_01"/>
    <x v="3"/>
    <s v="SIM"/>
    <x v="0"/>
    <x v="3"/>
    <x v="72"/>
    <x v="38"/>
    <s v="NA"/>
    <s v="NA"/>
    <s v="MGUTP-MGULI-MGUTP"/>
    <s v="HL5G (500K)"/>
    <x v="6"/>
    <s v="MGUTP"/>
    <m/>
    <s v="UBERLÂNDIA"/>
    <x v="4"/>
    <s v="REDE ENTREGUE CONFORME TOPOLOGIA ESTRUTURANTE"/>
    <m/>
    <s v="NÃO"/>
    <s v="ATIVO"/>
    <s v="REDE OK"/>
    <d v="1899-12-30T00:00:00"/>
    <x v="10"/>
    <s v="-"/>
    <s v="W0"/>
    <n v="2024"/>
    <n v="508203"/>
    <s v="Aprovado HQ"/>
    <s v="ATIVO"/>
    <m/>
    <m/>
    <m/>
    <e v="#REF!"/>
    <m/>
    <m/>
    <s v="N/A"/>
    <x v="2"/>
    <x v="2"/>
    <s v="-"/>
    <m/>
    <x v="1"/>
  </r>
  <r>
    <s v="MGVCD"/>
    <s v="M2024EST_MGVCD_01"/>
    <x v="3"/>
    <s v="SIM"/>
    <x v="0"/>
    <x v="3"/>
    <x v="169"/>
    <x v="32"/>
    <s v="NA"/>
    <s v="NA"/>
    <s v="MGSCL-MGVCD-MGSCL"/>
    <s v="3 - HL5G"/>
    <x v="24"/>
    <s v="MGSCL"/>
    <s v="Ativo"/>
    <s v="VESPASIANO"/>
    <x v="1"/>
    <s v="REDE ENTREGUE CONFORME TOPOLOGIA ESTRUTURANTE"/>
    <m/>
    <s v="NÃO"/>
    <s v="ATIVO"/>
    <s v="REDE OK"/>
    <d v="1899-12-30T00:00:00"/>
    <x v="0"/>
    <s v="-"/>
    <s v="W0"/>
    <n v="2024"/>
    <n v="506524"/>
    <s v="Aprovado HQ"/>
    <s v="ATIVO"/>
    <m/>
    <m/>
    <m/>
    <m/>
    <m/>
    <m/>
    <s v="N/A"/>
    <x v="2"/>
    <x v="7"/>
    <s v="-"/>
    <s v="ACIONADO 17/10, PREVISAO PARA 18/10"/>
    <x v="1"/>
  </r>
  <r>
    <s v="MGSAR"/>
    <s v="M2024EST_MGSAR_01"/>
    <x v="3"/>
    <s v="SIM"/>
    <x v="0"/>
    <x v="3"/>
    <x v="59"/>
    <x v="88"/>
    <s v="NA"/>
    <s v="NA"/>
    <s v="MGCBR-MGBUK-MGSAR-MGCBR"/>
    <s v="3 - HL5G"/>
    <x v="16"/>
    <s v="MGCBR"/>
    <s v="Ativo"/>
    <s v="BELO HORIZONTE"/>
    <x v="1"/>
    <s v="ATIVO COM  PROTEÇÃO TOPOLOGIA ESTRUT - LANÇAMENTO"/>
    <m/>
    <s v="SIM"/>
    <s v="ATIVO"/>
    <s v="REDE OK"/>
    <d v="1899-12-30T00:00:00"/>
    <x v="0"/>
    <s v="-"/>
    <s v="W0"/>
    <n v="2024"/>
    <s v="MOIN"/>
    <s v="NA"/>
    <s v="ATIVO"/>
    <m/>
    <m/>
    <m/>
    <m/>
    <m/>
    <m/>
    <s v="N/A"/>
    <x v="2"/>
    <x v="2"/>
    <s v="-"/>
    <m/>
    <x v="1"/>
  </r>
  <r>
    <s v="MGSBC"/>
    <s v="M2024EST_MGSBC_01"/>
    <x v="3"/>
    <s v="SIM"/>
    <x v="0"/>
    <x v="3"/>
    <x v="16"/>
    <x v="7"/>
    <s v="NA"/>
    <s v="NA"/>
    <s v="MGPQN-MGMPI-MGSBC-MGPQN"/>
    <s v="3 - HL5G"/>
    <x v="4"/>
    <s v="MGPQN"/>
    <s v="Ativo"/>
    <s v="BELO HORIZONTE"/>
    <x v="1"/>
    <s v="REDE ENTREGUE COM  PROTEÇÃO TOPOLOGIA ESTRUT - LANÇAMENTO "/>
    <s v="NÃO"/>
    <s v="SIM"/>
    <s v="ATIVO"/>
    <s v="REDE OK"/>
    <d v="1899-12-30T00:00:00"/>
    <x v="3"/>
    <s v="-"/>
    <s v="W0"/>
    <n v="2024"/>
    <s v="NA"/>
    <s v="NA"/>
    <s v="ATIVO"/>
    <m/>
    <m/>
    <m/>
    <m/>
    <m/>
    <m/>
    <s v="N/A"/>
    <x v="2"/>
    <x v="2"/>
    <s v="-"/>
    <m/>
    <x v="1"/>
  </r>
  <r>
    <s v="MGSBN"/>
    <s v="M2024EST_MGSBN_01"/>
    <x v="3"/>
    <s v="SIM"/>
    <x v="0"/>
    <x v="3"/>
    <x v="45"/>
    <x v="102"/>
    <s v="NA"/>
    <s v="NA"/>
    <s v="MGLUE-MGSBN-MGLUE"/>
    <s v="3 - HL5G"/>
    <x v="1"/>
    <s v="MGLUE"/>
    <s v="Ativo"/>
    <s v="BELO HORIZONTE"/>
    <x v="1"/>
    <s v="REDE ENTREGUE CONFORME TOPOLOGIA ESTRUTURANTE"/>
    <m/>
    <s v="NÃO"/>
    <s v="ATIVO"/>
    <s v="REDE OK"/>
    <d v="1899-12-30T00:00:00"/>
    <x v="0"/>
    <s v="-"/>
    <s v="W0"/>
    <n v="2024"/>
    <n v="523206"/>
    <s v="Aprovado HQ"/>
    <s v="ATIVO"/>
    <m/>
    <m/>
    <m/>
    <m/>
    <m/>
    <m/>
    <s v="N/A"/>
    <x v="4"/>
    <x v="6"/>
    <s v="PENDENTE ANALISE"/>
    <s v="REDE OK"/>
    <x v="1"/>
  </r>
  <r>
    <s v="MGSCI"/>
    <s v="M2024EST_MGSCI_01"/>
    <x v="3"/>
    <s v="SIM"/>
    <x v="0"/>
    <x v="3"/>
    <x v="119"/>
    <x v="109"/>
    <s v="NA"/>
    <s v="NA"/>
    <s v="MGG37-MGSCI-MGMCA-MGCJT-MGG37"/>
    <s v="3 - HL5G"/>
    <x v="7"/>
    <s v="MGG37"/>
    <s v="Ativo"/>
    <s v="CONTAGEM"/>
    <x v="1"/>
    <s v="06/01/2025 - Leonardo: finalizando o lançamento do trecho 700m + 2 emendas com MOP._x000a_qui 26/12/2024 17:22 - Joseff: Alinhamos a atividade para ser realizada dias 02 e 03._x000a_ter 17/12/2024 17:19 - Thiago Marques: @Arthur Monteiro Da Silva,_x000a__x000a_Ficando dentro dos 33k pode seguir, caso contrario a troca de rede degrada deve ser feita via O&amp;M._x000a_seg 16/12/2024 10:09 - Matheus: Realizando a formatação de CJT&gt;MCA, identificamos um trecho de aproximadamente 700mts, que está muito degradado com emendas e rompimento parcial. Nossa fibra está parada nesse trecho. Será necessário realizar o lançamento desse cabo e inserir duas emendas. _x000a__x000a_•_x0009_Lançar cabo em vermelho. Rota existente correta fisicamente em verde._x000a__x000a_09/12/2024 - Matheus: mantem o prazo, fusão em andamento._x000a_ter 03/12/2024 11:21 - Felipe: depende de licença_x000a_01/08/2024 - Arthur: id cancelado, será executado pela MOIN_x000a_qua 03/07/2024 10:48 - Sites: Entrega do projeto executivo_x000a_ter 02/07/2024 15:24 - Telemont enviou o projeto executivo"/>
    <m/>
    <s v="NÃO"/>
    <s v="ATIVO"/>
    <s v="REDE OK"/>
    <d v="1899-12-30T00:00:00"/>
    <x v="0"/>
    <s v="-"/>
    <s v="W0"/>
    <n v="2024"/>
    <n v="517431"/>
    <s v="Aprovado HQ"/>
    <s v="ATIVO"/>
    <m/>
    <m/>
    <m/>
    <m/>
    <m/>
    <m/>
    <s v="N/A"/>
    <x v="24"/>
    <x v="26"/>
    <s v="-"/>
    <s v="-"/>
    <x v="1"/>
  </r>
  <r>
    <s v="MGSCP"/>
    <s v="M2023EST_MGSCP_01"/>
    <x v="3"/>
    <s v="SIM"/>
    <x v="0"/>
    <x v="3"/>
    <x v="52"/>
    <x v="172"/>
    <s v="NA"/>
    <s v="NA"/>
    <s v="MGBHP-MGSCP-MGBHP"/>
    <s v="3 - HL5G"/>
    <x v="17"/>
    <s v="MGBHP"/>
    <s v="Ativo HL4 / Ativo HL5D"/>
    <s v="BELO HORIZONTE"/>
    <x v="1"/>
    <s v="REDE ENTREGUE COM  PROTEÇÃO TOPOLOGIA ESTRUT - LANÇAMENTO "/>
    <m/>
    <s v="SIM"/>
    <s v="ATIVO"/>
    <s v="REDE OK"/>
    <d v="1899-12-30T00:00:00"/>
    <x v="11"/>
    <s v="-"/>
    <s v="W0"/>
    <n v="2024"/>
    <s v="NA"/>
    <s v="NA"/>
    <s v="ATIVO"/>
    <m/>
    <m/>
    <m/>
    <m/>
    <m/>
    <m/>
    <s v="N/A"/>
    <x v="2"/>
    <x v="2"/>
    <s v="-"/>
    <m/>
    <x v="1"/>
  </r>
  <r>
    <s v="MGJFD"/>
    <s v="M2024EST_MGJFD_01"/>
    <x v="1"/>
    <s v="SIM"/>
    <x v="0"/>
    <x v="3"/>
    <x v="0"/>
    <x v="1"/>
    <s v="NA"/>
    <s v="NA"/>
    <s v="MGIVA-MGJFD(FLAT)-MGIVA"/>
    <s v="HL5G (500K)"/>
    <x v="0"/>
    <s v="MGIVA"/>
    <s v="Ativo"/>
    <s v="JUIZ DE FORA"/>
    <x v="6"/>
    <s v="16/06/2025 - Arthur: status até entação era REPARO FO_x000a_REDE ENTREGUE CONFORME TOPOLOGIA ESTRUTURANTE"/>
    <s v="27/02 - Ativo no estruturante com defeito na segunda alça; "/>
    <s v="NÃO"/>
    <s v="CANCELADO"/>
    <s v="REDE OK"/>
    <d v="1899-12-30T00:00:00"/>
    <x v="0"/>
    <s v="-"/>
    <s v="W0"/>
    <n v="2024"/>
    <n v="509268"/>
    <s v="Aprovado HQ"/>
    <s v="SITE FORA DO ESCOPO"/>
    <m/>
    <m/>
    <m/>
    <e v="#REF!"/>
    <m/>
    <m/>
    <s v="N/A"/>
    <x v="35"/>
    <x v="41"/>
    <s v="-"/>
    <m/>
    <x v="1"/>
  </r>
  <r>
    <s v="MGSDM"/>
    <s v="M2024EST_MGSDM_01"/>
    <x v="3"/>
    <s v="SIM"/>
    <x v="0"/>
    <x v="3"/>
    <x v="30"/>
    <x v="32"/>
    <s v="NA"/>
    <s v="NA"/>
    <s v="MGSAG-MGSDM-MGRGA-MGSAG"/>
    <s v="3 - HL5G"/>
    <x v="3"/>
    <s v="MGSAG"/>
    <s v="Ativo"/>
    <s v="BELO HORIZONTE"/>
    <x v="1"/>
    <s v="REDE ENTREGUE CONFORME TOPOLOGIA ESTRUTURANTE"/>
    <m/>
    <s v="NÃO"/>
    <s v="ATIVO"/>
    <s v="REDE OK"/>
    <d v="1899-12-30T00:00:00"/>
    <x v="0"/>
    <s v="-"/>
    <s v="W0"/>
    <n v="2024"/>
    <n v="512397"/>
    <s v="Aprovado HQ"/>
    <s v="ATIVO"/>
    <m/>
    <m/>
    <m/>
    <m/>
    <m/>
    <m/>
    <s v="N/A"/>
    <x v="14"/>
    <x v="22"/>
    <s v="-"/>
    <s v="AGENDADO PARA 18/10 08:00"/>
    <x v="1"/>
  </r>
  <r>
    <s v="MGSHE"/>
    <s v="M2024EST_MGSHE_01"/>
    <x v="3"/>
    <s v="SIM"/>
    <x v="0"/>
    <x v="3"/>
    <x v="142"/>
    <x v="45"/>
    <s v="NA"/>
    <s v="NA"/>
    <s v="MGVNZ-MGSHE-MGVNZ"/>
    <s v="3 - HL5G"/>
    <x v="24"/>
    <s v="MGVNZ"/>
    <s v="Ativo"/>
    <s v="BELO HORIZONTE"/>
    <x v="1"/>
    <s v="REDE ENTREGUE CONFORME TOPOLOGIA ESTRUTURANTE"/>
    <m/>
    <s v="NÃO"/>
    <s v="ATIVO"/>
    <s v="REDE OK"/>
    <d v="1899-12-30T00:00:00"/>
    <x v="0"/>
    <s v="-"/>
    <s v="W0"/>
    <n v="2024"/>
    <n v="538690"/>
    <s v="Aprovado HQ"/>
    <s v="ATIVO"/>
    <m/>
    <m/>
    <m/>
    <m/>
    <m/>
    <m/>
    <s v="N/A"/>
    <x v="2"/>
    <x v="2"/>
    <s v="-"/>
    <m/>
    <x v="1"/>
  </r>
  <r>
    <s v="MGSIL"/>
    <s v="M2023EST_MGSIL_01"/>
    <x v="3"/>
    <s v="SIM"/>
    <x v="0"/>
    <x v="3"/>
    <x v="11"/>
    <x v="79"/>
    <s v="NA"/>
    <s v="NA"/>
    <s v="MGCNO-MGSIL-MGBRE-MGCNO"/>
    <s v="3 - HL5G"/>
    <x v="5"/>
    <s v="MGCNO"/>
    <s v="Ativo"/>
    <s v="BELO HORIZONTE"/>
    <x v="1"/>
    <s v="REDE ENTREGUE COM  PROTEÇÃO TOPOLOGIA ESTRUT - LANÇAMENTO "/>
    <m/>
    <s v="SIM"/>
    <s v="ATIVO"/>
    <s v="REDE OK"/>
    <d v="1899-12-30T00:00:00"/>
    <x v="4"/>
    <s v="-"/>
    <s v="W0"/>
    <n v="2024"/>
    <n v="508004"/>
    <s v="Empreiteira"/>
    <s v="ATIVO"/>
    <m/>
    <m/>
    <m/>
    <m/>
    <m/>
    <m/>
    <s v="N/A"/>
    <x v="2"/>
    <x v="2"/>
    <s v="-"/>
    <m/>
    <x v="1"/>
  </r>
  <r>
    <s v="MGPIH"/>
    <s v="M2024EST_MGPIH_01"/>
    <x v="2"/>
    <s v="RÁDIO"/>
    <x v="2"/>
    <x v="3"/>
    <x v="2"/>
    <x v="2"/>
    <s v="NA"/>
    <s v="NA"/>
    <s v="RADIO"/>
    <s v="3 - HL5G"/>
    <x v="14"/>
    <s v="MGSLU"/>
    <s v="Não Ativo"/>
    <s v="SANTA LUZIA"/>
    <x v="1"/>
    <s v="REDE ENTREGUE CONFORME TOPOLOGIA ESTRUTURANTE"/>
    <s v="AGUARDAR HL4 SLU"/>
    <s v="NÃO"/>
    <s v="RÁDIO"/>
    <s v="RÁDIO"/>
    <d v="1899-12-30T00:00:00"/>
    <x v="1"/>
    <s v="-"/>
    <s v="W0"/>
    <n v="2024"/>
    <s v="NA"/>
    <s v="NA"/>
    <s v="RÁDIO ATIVO"/>
    <m/>
    <m/>
    <m/>
    <s v="VALIDAR PREDECESSOR ELISANGÊLA"/>
    <m/>
    <m/>
    <s v="N/A"/>
    <x v="2"/>
    <x v="2"/>
    <s v="-"/>
    <m/>
    <x v="1"/>
  </r>
  <r>
    <s v="MGSIO"/>
    <s v="M2024EST_MGSIO_01"/>
    <x v="3"/>
    <s v="SIM"/>
    <x v="0"/>
    <x v="3"/>
    <x v="41"/>
    <x v="37"/>
    <s v="NA"/>
    <s v="NA"/>
    <s v="MGCXU-MGSIO-MGCXU"/>
    <s v="3 - HL5G"/>
    <x v="1"/>
    <s v="MGCXU"/>
    <s v="Ativo HL4 / Ativo HL5D"/>
    <s v="BELO HORIZONTE"/>
    <x v="1"/>
    <s v="REDE ENTREGUE CONFORME TOPOLOGIA ESTRUTURANTE"/>
    <m/>
    <s v="NÃO"/>
    <s v="ATIVO"/>
    <s v="REDE OK"/>
    <d v="1899-12-30T00:00:00"/>
    <x v="11"/>
    <s v="-"/>
    <s v="W0"/>
    <n v="2024"/>
    <s v="NA"/>
    <s v="NA"/>
    <s v="ATIVO"/>
    <m/>
    <m/>
    <m/>
    <m/>
    <m/>
    <m/>
    <s v="N/A"/>
    <x v="2"/>
    <x v="2"/>
    <s v="-"/>
    <m/>
    <x v="1"/>
  </r>
  <r>
    <s v="MGUAD"/>
    <s v="M2024EST_MGUAD_01"/>
    <x v="3"/>
    <s v="SIM"/>
    <x v="0"/>
    <x v="3"/>
    <x v="69"/>
    <x v="173"/>
    <s v="NA"/>
    <s v="NA"/>
    <s v="MGUTP-MGUAD-MGUTP"/>
    <s v="HL5G (500K)"/>
    <x v="6"/>
    <s v="MGUTP"/>
    <m/>
    <s v="UBERLÂNDIA"/>
    <x v="4"/>
    <s v="REDE ENTREGUE CONFORME TOPOLOGIA ESTRUTURANTE"/>
    <m/>
    <s v="NÃO"/>
    <s v="ATIVO"/>
    <s v="REDE OK"/>
    <d v="1899-12-30T00:00:00"/>
    <x v="0"/>
    <s v="-"/>
    <s v="W0"/>
    <n v="2024"/>
    <n v="523463"/>
    <s v="Aprovado HQ"/>
    <s v="ATIVO"/>
    <m/>
    <m/>
    <m/>
    <e v="#REF!"/>
    <m/>
    <m/>
    <s v="N/A"/>
    <x v="36"/>
    <x v="42"/>
    <s v="-"/>
    <m/>
    <x v="1"/>
  </r>
  <r>
    <s v="MGSJQ"/>
    <s v="M2023EST_MGSJQ_01"/>
    <x v="3"/>
    <s v="SIM"/>
    <x v="0"/>
    <x v="3"/>
    <x v="170"/>
    <x v="174"/>
    <s v="NA"/>
    <s v="NA"/>
    <s v="MGPNP-MGSJQ-MGPNP"/>
    <s v="3 - HL5G"/>
    <x v="12"/>
    <s v="MGPNP"/>
    <s v="Ativo"/>
    <s v="BELO HORIZONTE"/>
    <x v="1"/>
    <s v="ATIVO COM  PROTEÇÃO TOPOLOGIA ESTRUT - CFO + ROLLOUT"/>
    <m/>
    <s v="SIM"/>
    <s v="ATIVO"/>
    <s v="REDE OK"/>
    <d v="1899-12-30T00:00:00"/>
    <x v="11"/>
    <s v="-"/>
    <s v="W0"/>
    <n v="2024"/>
    <s v="MOIN"/>
    <s v="NA"/>
    <s v="ATIVO"/>
    <m/>
    <m/>
    <m/>
    <m/>
    <m/>
    <m/>
    <s v="N/A"/>
    <x v="2"/>
    <x v="2"/>
    <s v="-"/>
    <m/>
    <x v="1"/>
  </r>
  <r>
    <s v="MGKBN"/>
    <s v="M2024EST_MGKBN_01"/>
    <x v="3"/>
    <s v="SIM"/>
    <x v="0"/>
    <x v="3"/>
    <x v="162"/>
    <x v="175"/>
    <s v="NA"/>
    <s v="NA"/>
    <s v="MGUFU-MGKBN-MGUFU"/>
    <s v="HL5G (500K)"/>
    <x v="6"/>
    <s v="MGUFU"/>
    <m/>
    <s v="UBERLÂNDIA"/>
    <x v="4"/>
    <s v="REDE ENTREGUE CONFORME TOPOLOGIA ESTRUTURANTE"/>
    <s v="13/03 - Uma alça com defeito nas fibras, acionado rede externa"/>
    <s v="NÃO"/>
    <s v="ATIVO"/>
    <s v="REDE OK"/>
    <d v="1899-12-30T00:00:00"/>
    <x v="0"/>
    <s v="-"/>
    <s v="W0"/>
    <n v="2024"/>
    <n v="523466"/>
    <s v="Regional"/>
    <s v="ATIVO"/>
    <m/>
    <m/>
    <m/>
    <e v="#REF!"/>
    <m/>
    <m/>
    <s v="N/A"/>
    <x v="36"/>
    <x v="42"/>
    <s v="-"/>
    <m/>
    <x v="1"/>
  </r>
  <r>
    <s v="MGSMA"/>
    <s v="M2023EST_MGSMA_01"/>
    <x v="3"/>
    <s v="SIM"/>
    <x v="0"/>
    <x v="3"/>
    <x v="82"/>
    <x v="1"/>
    <s v="NA"/>
    <s v="NA"/>
    <s v="MGCCA-MGSMA-MGCCA"/>
    <s v="3 - HL5G"/>
    <x v="7"/>
    <s v="MGCCA"/>
    <s v="Ativo"/>
    <s v="BELO HORIZONTE"/>
    <x v="1"/>
    <s v="REDE ENTREGUE COM PROTEÇÃO TOPOLOGIA ESTRUT - CFO + ROLLOUT"/>
    <m/>
    <s v="NÃO"/>
    <s v="ATIVO"/>
    <s v="REDE OK"/>
    <d v="1899-12-30T00:00:00"/>
    <x v="0"/>
    <s v="-"/>
    <s v="W0"/>
    <n v="2024"/>
    <n v="508016"/>
    <s v="Empreiteira"/>
    <s v="ATIVO"/>
    <m/>
    <m/>
    <m/>
    <m/>
    <m/>
    <m/>
    <s v="N/A"/>
    <x v="2"/>
    <x v="2"/>
    <s v="-"/>
    <m/>
    <x v="1"/>
  </r>
  <r>
    <s v="MGSMI"/>
    <s v="M2024EST_MGSMI_01"/>
    <x v="3"/>
    <s v="SIM"/>
    <x v="0"/>
    <x v="3"/>
    <x v="37"/>
    <x v="69"/>
    <s v="NA"/>
    <s v="NA"/>
    <s v="MGPQN-MGBEV-MGSMI-MGPQN"/>
    <s v="3 - HL5G"/>
    <x v="4"/>
    <s v="MGPQN"/>
    <s v="Ativo"/>
    <s v="BELO HORIZONTE"/>
    <x v="1"/>
    <s v="ATIVO COM  PROTEÇÃO TOPOLOGIA ESTRUT (WSP)"/>
    <m/>
    <s v="SIM"/>
    <s v="ATIVO"/>
    <s v="REDE OK"/>
    <d v="1899-12-30T00:00:00"/>
    <x v="3"/>
    <s v="-"/>
    <s v="W0"/>
    <n v="2024"/>
    <s v="MOIN"/>
    <s v="NA"/>
    <s v="ATIVO"/>
    <m/>
    <m/>
    <m/>
    <m/>
    <m/>
    <m/>
    <s v="N/A"/>
    <x v="2"/>
    <x v="2"/>
    <s v="-"/>
    <m/>
    <x v="1"/>
  </r>
  <r>
    <s v="MGSOM"/>
    <s v="M2024EST_MGSOM_01"/>
    <x v="3"/>
    <s v="SIM"/>
    <x v="0"/>
    <x v="3"/>
    <x v="100"/>
    <x v="90"/>
    <s v="NA"/>
    <s v="NA"/>
    <s v="MGBPU-MGPAB-MGSOM-MGBPU"/>
    <s v="3 - HL5G"/>
    <x v="22"/>
    <s v="MGBPU"/>
    <s v="Ativo HL4 / Falta HL5D"/>
    <s v="BELO HORIZONTE"/>
    <x v="1"/>
    <s v="ATIVO COM PROTEÇÃO TOPOLOGIA ESTRUT - CFO + ROLLOUT"/>
    <m/>
    <s v="NÃO"/>
    <s v="ATIVO"/>
    <s v="REDE OK"/>
    <d v="1899-12-30T00:00:00"/>
    <x v="0"/>
    <s v="-"/>
    <s v="W0"/>
    <n v="2024"/>
    <n v="504046"/>
    <s v="Aprovado HQ"/>
    <s v="ATIVO"/>
    <m/>
    <m/>
    <m/>
    <m/>
    <m/>
    <m/>
    <s v="N/A"/>
    <x v="2"/>
    <x v="2"/>
    <s v="-"/>
    <m/>
    <x v="1"/>
  </r>
  <r>
    <s v="MGSPE"/>
    <s v="M2024EST_MGSPE_01"/>
    <x v="3"/>
    <s v="SIM"/>
    <x v="0"/>
    <x v="3"/>
    <x v="111"/>
    <x v="61"/>
    <s v="NA"/>
    <s v="NA"/>
    <s v="MGCIC-MGCFF-MGSPE-MGCIC"/>
    <s v="3 - HL5G"/>
    <x v="7"/>
    <s v="MGCIC"/>
    <s v="Ativo"/>
    <s v="CONTAGEM"/>
    <x v="1"/>
    <s v="REDE ENTREGUE CONFORME TOPOLOGIA ESTRUTURANTE"/>
    <m/>
    <s v="NÃO"/>
    <s v="ATIVO"/>
    <s v="REDE OK"/>
    <d v="1899-12-30T00:00:00"/>
    <x v="0"/>
    <s v="-"/>
    <s v="W0"/>
    <n v="2024"/>
    <n v="517444"/>
    <s v="Empreiteira"/>
    <s v="ATIVO"/>
    <m/>
    <m/>
    <m/>
    <m/>
    <m/>
    <m/>
    <s v="N/A"/>
    <x v="2"/>
    <x v="7"/>
    <s v="-"/>
    <s v="AGENDADO PARA 18/10 08:00"/>
    <x v="1"/>
  </r>
  <r>
    <s v="MGJLR"/>
    <s v="M2024EST_MGJLR_01"/>
    <x v="0"/>
    <s v="FLAT"/>
    <x v="0"/>
    <x v="0"/>
    <x v="1"/>
    <x v="1"/>
    <s v="NA"/>
    <s v="NA"/>
    <s v="MGJSM-MGJLR- RD JSM"/>
    <s v="HL5G_2025"/>
    <x v="31"/>
    <s v="MGJSM"/>
    <s v="-"/>
    <s v="JUIZ DE FORA_2025"/>
    <x v="0"/>
    <s v="18/07/2025 - Arthur: ativo no estruturante de 2024, não recebemos ID metro 2025, então não teremos como revalidar Ids._x000a_ACESSO ÚNICO"/>
    <s v="-"/>
    <s v="NÃO"/>
    <s v="CANCELADO"/>
    <s v="REDE OK"/>
    <s v="ATIVO"/>
    <x v="12"/>
    <s v="-"/>
    <s v="-"/>
    <n v="2025"/>
    <s v="CRIAR ID"/>
    <s v="Empreiteira"/>
    <s v="ATIVO"/>
    <d v="2025-09-18T00:00:00"/>
    <n v="0"/>
    <m/>
    <s v="VALIDAR RÁDIO BRUNO"/>
    <m/>
    <m/>
    <s v="N/A"/>
    <x v="0"/>
    <x v="0"/>
    <m/>
    <m/>
    <x v="0"/>
  </r>
  <r>
    <s v="MGRAV"/>
    <s v="M2024EST_MGRAV_01"/>
    <x v="2"/>
    <s v="RÁDIO"/>
    <x v="2"/>
    <x v="3"/>
    <x v="2"/>
    <x v="2"/>
    <s v="NA"/>
    <s v="NA"/>
    <s v="RADIO"/>
    <s v="3 - HL5G"/>
    <x v="14"/>
    <s v="MGSLU"/>
    <s v="Não Ativo"/>
    <s v="SABARÁ"/>
    <x v="1"/>
    <s v="SEM AÇÃO RE"/>
    <s v="AGUARDAR HL4 SLU"/>
    <s v="NÃO"/>
    <s v="RÁDIO"/>
    <s v="RÁDIO"/>
    <d v="1899-12-30T00:00:00"/>
    <x v="1"/>
    <s v="-"/>
    <s v="W0"/>
    <n v="2024"/>
    <s v="NA"/>
    <s v="NA"/>
    <s v="RÁDIO ATIVO"/>
    <m/>
    <m/>
    <m/>
    <s v="VALIDAR PREDECESSOR ELISANGÊLA"/>
    <m/>
    <m/>
    <s v="N/A"/>
    <x v="2"/>
    <x v="2"/>
    <s v="-"/>
    <m/>
    <x v="1"/>
  </r>
  <r>
    <s v="MGRBA"/>
    <s v="M2024EST_MGRBA_01"/>
    <x v="2"/>
    <s v="RÁDIO"/>
    <x v="2"/>
    <x v="3"/>
    <x v="2"/>
    <x v="2"/>
    <s v="NA"/>
    <s v="NA"/>
    <s v="RADIO"/>
    <s v="3 - HL5G"/>
    <x v="8"/>
    <s v="MGRNJ"/>
    <s v="Não Ativo"/>
    <s v="ESMERALDAS"/>
    <x v="1"/>
    <s v="SEM AÇÃO RE"/>
    <m/>
    <s v="NÃO"/>
    <s v="RÁDIO"/>
    <s v="RÁDIO"/>
    <d v="1899-12-30T00:00:00"/>
    <x v="1"/>
    <s v="-"/>
    <s v="W0"/>
    <n v="2024"/>
    <s v="NA"/>
    <s v="NA"/>
    <s v="RÁDIO ATIVO"/>
    <m/>
    <m/>
    <m/>
    <s v="VALIDAR PREDECESSOR ELISANGÊLA"/>
    <m/>
    <m/>
    <s v="N/A"/>
    <x v="2"/>
    <x v="2"/>
    <s v="-"/>
    <m/>
    <x v="1"/>
  </r>
  <r>
    <s v="MGUJR"/>
    <s v="M2024EST_MGUJR_01"/>
    <x v="3"/>
    <s v="SIM"/>
    <x v="0"/>
    <x v="3"/>
    <x v="171"/>
    <x v="1"/>
    <s v="NA"/>
    <s v="NA"/>
    <s v="MGCJN-MGUJR-MGCJN"/>
    <s v="HL5G (500K)"/>
    <x v="6"/>
    <s v="MGJAR"/>
    <m/>
    <s v="UBERLÂNDIA"/>
    <x v="4"/>
    <s v="ter 01/07/2025 09:50 - Daniel Pacheco: Como falamos, os casos em amarelo iremos tramitar novamente o id de aprovação._x000a_30 de junho de 2025 11:23 - Gustavo Rosa: Ativo para MGJAR-MGUJR-MGJAR_x000a_REDE ENTREGUE CONFORME TOPOLOGIA ESTRUTURANTE"/>
    <s v="MGCJN REDE PREVISTA"/>
    <s v="NÃO"/>
    <s v="ATIVO"/>
    <s v="REDE OK"/>
    <d v="1899-12-30T00:00:00"/>
    <x v="0"/>
    <s v="-"/>
    <s v="W0"/>
    <n v="2024"/>
    <n v="523467"/>
    <s v="Empreiteira"/>
    <s v="ATIVO"/>
    <m/>
    <m/>
    <m/>
    <e v="#REF!"/>
    <m/>
    <m/>
    <s v="N/A"/>
    <x v="36"/>
    <x v="42"/>
    <s v="-"/>
    <m/>
    <x v="1"/>
  </r>
  <r>
    <s v="MGSPN"/>
    <s v="M2024EST_MGSPN_01"/>
    <x v="3"/>
    <s v="SIM"/>
    <x v="0"/>
    <x v="3"/>
    <x v="46"/>
    <x v="167"/>
    <s v="NA"/>
    <s v="NA"/>
    <s v="MGCXU-MGSPN-MGCXU"/>
    <s v="3 - HL5G"/>
    <x v="1"/>
    <s v="MGCXU"/>
    <s v="Ativo HL4 / Falta HL5D"/>
    <s v="BELO HORIZONTE"/>
    <x v="1"/>
    <s v="ATIVO SEM PROTEÇÃO || PROTEÇÃO ENTREGUE EM 30/08"/>
    <m/>
    <s v="NÃO"/>
    <s v="ATIVO"/>
    <s v="REDE OK"/>
    <d v="1899-12-30T00:00:00"/>
    <x v="11"/>
    <s v="-"/>
    <s v="W0"/>
    <n v="2024"/>
    <s v="NA"/>
    <s v="NA"/>
    <s v="ATIVO"/>
    <m/>
    <m/>
    <m/>
    <m/>
    <m/>
    <m/>
    <s v="N/A"/>
    <x v="2"/>
    <x v="2"/>
    <s v="-"/>
    <m/>
    <x v="1"/>
  </r>
  <r>
    <s v="MGSPV"/>
    <s v="M2024EST_MGSPV_01"/>
    <x v="3"/>
    <s v="SIM"/>
    <x v="0"/>
    <x v="3"/>
    <x v="50"/>
    <x v="19"/>
    <s v="NA"/>
    <s v="NA"/>
    <s v="MGBLO-MGSPV-MGCCR-MGRME-MGBLO"/>
    <s v="3 - HL5G"/>
    <x v="3"/>
    <s v="MGBLO"/>
    <s v="Ativo HL4 / Falta HL5D"/>
    <s v="BELO HORIZONTE"/>
    <x v="1"/>
    <s v="REDE ENTREGUE CONFORME TOPOLOGIA ESTRUTURANTE"/>
    <m/>
    <s v="NÃO"/>
    <s v="ATIVO"/>
    <s v="REDE OK"/>
    <d v="1899-12-30T00:00:00"/>
    <x v="0"/>
    <s v="-"/>
    <s v="W0"/>
    <n v="2024"/>
    <n v="512313"/>
    <s v="Aprovado HQ"/>
    <s v="ATIVO"/>
    <m/>
    <m/>
    <m/>
    <m/>
    <m/>
    <m/>
    <s v="N/A"/>
    <x v="4"/>
    <x v="10"/>
    <s v="-"/>
    <s v="Enviado e-mail para o Adriano em 17/10 Realizar a Ativação. Reparo Tratato"/>
    <x v="1"/>
  </r>
  <r>
    <s v="MGSRM"/>
    <s v="M2024EST_MGSRM_01"/>
    <x v="3"/>
    <s v="SIM"/>
    <x v="0"/>
    <x v="3"/>
    <x v="61"/>
    <x v="176"/>
    <s v="NA"/>
    <s v="NA"/>
    <s v="MGBHF-MGSRM-MGBHF"/>
    <s v="3 - HL5G"/>
    <x v="4"/>
    <s v="MGBHF"/>
    <s v="Ativo"/>
    <s v="BELO HORIZONTE"/>
    <x v="1"/>
    <s v="REDE ENTREGUE COM  PROTEÇÃO TOPOLOGIA ESTRUT - CFO + ROLLOUT"/>
    <m/>
    <s v="SIM"/>
    <s v="ATIVO"/>
    <s v="REDE OK"/>
    <d v="1899-12-30T00:00:00"/>
    <x v="3"/>
    <s v="-"/>
    <s v="W0"/>
    <n v="2024"/>
    <s v="MOIN"/>
    <s v="NA"/>
    <s v="ATIVO"/>
    <m/>
    <m/>
    <m/>
    <m/>
    <m/>
    <m/>
    <s v="N/A"/>
    <x v="2"/>
    <x v="2"/>
    <s v="-"/>
    <m/>
    <x v="1"/>
  </r>
  <r>
    <s v="MGSRP"/>
    <s v="M2024EST_MGSRP_01"/>
    <x v="3"/>
    <s v="SIM"/>
    <x v="0"/>
    <x v="3"/>
    <x v="17"/>
    <x v="81"/>
    <s v="NA"/>
    <s v="NA"/>
    <s v="MGBHF-MGCTS-MGTSZ-MGSRP-MGBHF"/>
    <s v="3 - HL5G"/>
    <x v="4"/>
    <s v="MGBHF"/>
    <s v="Ativo"/>
    <s v="BELO HORIZONTE"/>
    <x v="1"/>
    <s v="REDE ENTREGUE COM  PROTEÇÃO TOPOLOGIA ESTRUT - LANÇAMENTO "/>
    <m/>
    <s v="SIM"/>
    <s v="ATIVO"/>
    <s v="REDE OK"/>
    <d v="1899-12-30T00:00:00"/>
    <x v="3"/>
    <s v="-"/>
    <s v="W0"/>
    <n v="2024"/>
    <s v="NA"/>
    <s v="NA"/>
    <s v="ATIVO"/>
    <m/>
    <m/>
    <m/>
    <m/>
    <m/>
    <m/>
    <s v="N/A"/>
    <x v="2"/>
    <x v="2"/>
    <s v="-"/>
    <m/>
    <x v="1"/>
  </r>
  <r>
    <s v="MGJDA"/>
    <s v="M2024EST_MGJDA_01"/>
    <x v="3"/>
    <s v="SIM"/>
    <x v="0"/>
    <x v="3"/>
    <x v="88"/>
    <x v="150"/>
    <s v="NA"/>
    <s v="NA"/>
    <s v="MGQBV-MGRNK-MGJDA-MGRNU-MGQBV"/>
    <s v="3 - HL5G"/>
    <x v="20"/>
    <s v="MGQBV"/>
    <s v="Não Ativo"/>
    <s v="RIBEIRÃO DAS NEVES"/>
    <x v="1"/>
    <s v="REDE ENTREGUE CONFORME TOPOLOGIA ESTRUTURANTE"/>
    <m/>
    <s v="NÃO"/>
    <s v="ATIVO"/>
    <s v="REDE OK"/>
    <d v="1899-12-30T00:00:00"/>
    <x v="0"/>
    <s v="-"/>
    <s v="W0"/>
    <n v="2024"/>
    <n v="538659"/>
    <s v="Aprovado HQ"/>
    <s v="ATIVO"/>
    <m/>
    <m/>
    <m/>
    <m/>
    <m/>
    <m/>
    <s v="N/A"/>
    <x v="2"/>
    <x v="20"/>
    <s v="-"/>
    <s v="31/10/2024 - Plan James: concluído_x000a_Enviado e-mail para o Adriano em 17/10 Realizar a Ativação. Reparo Tratato"/>
    <x v="1"/>
  </r>
  <r>
    <s v="MGSSB"/>
    <s v="M2024EST_MGSSB_01"/>
    <x v="3"/>
    <s v="SIM"/>
    <x v="0"/>
    <x v="3"/>
    <x v="8"/>
    <x v="20"/>
    <s v="NA"/>
    <s v="NA"/>
    <s v="MGBCQ-MGERR-MGSSB-MGBCQ"/>
    <s v="3 - HL5G"/>
    <x v="12"/>
    <s v="MGBCQ"/>
    <s v="Ativo"/>
    <s v="BELO HORIZONTE"/>
    <x v="1"/>
    <s v="ATIVO COM  PROTEÇÃO TOPOLOGIA ESTRUT - LANÇAMENTO"/>
    <m/>
    <s v="SIM"/>
    <s v="ATIVO"/>
    <s v="REDE OK"/>
    <d v="1899-12-30T00:00:00"/>
    <x v="11"/>
    <s v="-"/>
    <s v="W0"/>
    <n v="2024"/>
    <s v="MOIN"/>
    <s v="NA"/>
    <s v="ATIVO"/>
    <m/>
    <m/>
    <m/>
    <m/>
    <m/>
    <m/>
    <s v="N/A"/>
    <x v="2"/>
    <x v="2"/>
    <s v="-"/>
    <m/>
    <x v="1"/>
  </r>
  <r>
    <s v="MGSTA"/>
    <s v="M2023EST_MGSTA_01"/>
    <x v="3"/>
    <s v="SIM"/>
    <x v="0"/>
    <x v="3"/>
    <x v="59"/>
    <x v="157"/>
    <s v="NA"/>
    <s v="NA"/>
    <s v="MGBBJ-MGTCA-MGSTA-MGBBJ"/>
    <s v="3 - HL5G"/>
    <x v="5"/>
    <s v="MGBBJ"/>
    <s v="Ativo"/>
    <s v="BELO HORIZONTE"/>
    <x v="1"/>
    <s v="REDE ENTREGUE COM  PROTEÇÃO TOPOLOGIA ESTRUT - LANÇAMENTO "/>
    <m/>
    <s v="SIM"/>
    <s v="ATIVO"/>
    <s v="REDE OK"/>
    <d v="1899-12-30T00:00:00"/>
    <x v="4"/>
    <s v="-"/>
    <s v="W0"/>
    <n v="2024"/>
    <n v="508018"/>
    <s v="Aprovado HQ"/>
    <s v="ATIVO"/>
    <m/>
    <m/>
    <m/>
    <m/>
    <m/>
    <m/>
    <s v="N/A"/>
    <x v="2"/>
    <x v="2"/>
    <s v="-"/>
    <m/>
    <x v="1"/>
  </r>
  <r>
    <s v="MGSTG"/>
    <s v="M2024EST_MGSTG_01"/>
    <x v="3"/>
    <s v="SIM"/>
    <x v="0"/>
    <x v="3"/>
    <x v="18"/>
    <x v="15"/>
    <s v="NA"/>
    <s v="NA"/>
    <s v="MGASO-MGBCC-MGSTG-MGASO"/>
    <s v="3 - HL5G"/>
    <x v="4"/>
    <s v="MGASO"/>
    <s v="Ativo"/>
    <s v="BELO HORIZONTE"/>
    <x v="1"/>
    <s v="REDE ENTREGUE CONFORME TOPOLOGIA ESTRUTURANTE"/>
    <m/>
    <s v="SIM"/>
    <s v="ATIVO"/>
    <s v="REDE OK"/>
    <d v="1899-12-30T00:00:00"/>
    <x v="3"/>
    <s v="-"/>
    <s v="W0"/>
    <n v="2024"/>
    <s v="NA"/>
    <s v="NA"/>
    <s v="ATIVO"/>
    <m/>
    <m/>
    <m/>
    <m/>
    <m/>
    <m/>
    <s v="N/A"/>
    <x v="2"/>
    <x v="2"/>
    <s v="-"/>
    <m/>
    <x v="1"/>
  </r>
  <r>
    <s v="MGJFN"/>
    <s v="M2024EST_MGJFN_01"/>
    <x v="1"/>
    <s v="NÃO"/>
    <x v="4"/>
    <x v="3"/>
    <x v="1"/>
    <x v="1"/>
    <s v="NA"/>
    <s v="NA"/>
    <s v="MGJFO-MGJFN-MGJFO"/>
    <s v="HL5G (500K)"/>
    <x v="0"/>
    <s v="MGJFO"/>
    <s v="Ativo"/>
    <s v="JUIZ DE FORA"/>
    <x v="6"/>
    <s v="Seg 20/01/2025 09:00 - Edson: A fibra existente foi vandalizada, precisaremos lançar 350 metros para continuarmos com a formatação.  "/>
    <m/>
    <s v="NÃO"/>
    <s v="CANCELADO"/>
    <s v="CANCELADO"/>
    <d v="1899-12-30T00:00:00"/>
    <x v="0"/>
    <s v="-"/>
    <s v="W0"/>
    <n v="2024"/>
    <n v="512162"/>
    <s v="Regional"/>
    <s v="SITE FORA DO ESCOPO"/>
    <m/>
    <m/>
    <m/>
    <e v="#REF!"/>
    <m/>
    <m/>
    <s v="N/A"/>
    <x v="21"/>
    <x v="43"/>
    <s v="-"/>
    <m/>
    <x v="6"/>
  </r>
  <r>
    <s v="MGSTR"/>
    <s v="M2023EST_MGSTR_01"/>
    <x v="3"/>
    <s v="SIM"/>
    <x v="0"/>
    <x v="3"/>
    <x v="64"/>
    <x v="49"/>
    <s v="NA"/>
    <s v="NA"/>
    <s v="MGJAA-MGSTR-MGBHL-MGJAA"/>
    <s v="3 - HL5G"/>
    <x v="5"/>
    <s v="MGJAA"/>
    <s v="Ativo"/>
    <s v="BELO HORIZONTE"/>
    <x v="1"/>
    <s v="ATIVO COM  PROTEÇÃO TOPOLOGIA ESTRUT - LANÇAMENTO"/>
    <m/>
    <s v="SIM"/>
    <s v="ATIVO"/>
    <s v="REDE OK"/>
    <d v="1899-12-30T00:00:00"/>
    <x v="4"/>
    <s v="-"/>
    <s v="W0"/>
    <n v="2024"/>
    <s v="MOIN"/>
    <s v="NA"/>
    <s v="ATIVO"/>
    <m/>
    <m/>
    <m/>
    <m/>
    <m/>
    <m/>
    <s v="N/A"/>
    <x v="2"/>
    <x v="2"/>
    <s v="-"/>
    <m/>
    <x v="1"/>
  </r>
  <r>
    <s v="MGSTU"/>
    <s v="M2024EST_MGSTU_01"/>
    <x v="3"/>
    <s v="SIM"/>
    <x v="0"/>
    <x v="3"/>
    <x v="35"/>
    <x v="177"/>
    <s v="NA"/>
    <s v="NA"/>
    <s v="MGBHF-MGSTU-MGBHF"/>
    <s v="3 - HL5G"/>
    <x v="4"/>
    <s v="MGBHF"/>
    <s v="Ativo"/>
    <s v="BELO HORIZONTE"/>
    <x v="1"/>
    <s v="ATIVO COM  PROTEÇÃO TOPOLOGIA ESTRUT - CFO + ROLLOUT"/>
    <m/>
    <s v="SIM"/>
    <s v="ATIVO"/>
    <s v="REDE OK"/>
    <d v="1899-12-30T00:00:00"/>
    <x v="3"/>
    <s v="-"/>
    <s v="W0"/>
    <n v="2024"/>
    <s v="MOIN"/>
    <s v="NA"/>
    <s v="ATIVO"/>
    <m/>
    <m/>
    <m/>
    <m/>
    <m/>
    <m/>
    <s v="N/A"/>
    <x v="2"/>
    <x v="2"/>
    <s v="-"/>
    <m/>
    <x v="1"/>
  </r>
  <r>
    <s v="MGJJD"/>
    <s v="M2024EST_MGJJD_01"/>
    <x v="3"/>
    <s v="SIM"/>
    <x v="0"/>
    <x v="3"/>
    <x v="129"/>
    <x v="32"/>
    <s v="NA"/>
    <s v="PENDENTE"/>
    <s v="MGJFO-MGJIG-MGJJD-MGJFO"/>
    <s v="HL5G (500K)"/>
    <x v="0"/>
    <s v="MGJFO"/>
    <s v="Ativo"/>
    <s v="JUIZ DE FORA"/>
    <x v="6"/>
    <s v="REDE ENTREGUE CONFORME TOPOLOGIA ESTRUTURANTE"/>
    <m/>
    <s v="NÃO"/>
    <s v="ATIVO"/>
    <s v="REDE OK"/>
    <d v="1899-12-30T00:00:00"/>
    <x v="0"/>
    <s v="-"/>
    <s v="W0"/>
    <n v="2024"/>
    <n v="509272"/>
    <s v="Aprovado HQ"/>
    <s v="ATIVO"/>
    <m/>
    <m/>
    <m/>
    <e v="#REF!"/>
    <m/>
    <m/>
    <s v="N/A"/>
    <x v="2"/>
    <x v="21"/>
    <s v="-"/>
    <m/>
    <x v="1"/>
  </r>
  <r>
    <s v="MGSUD"/>
    <s v="M2024EST_MGSUD_01"/>
    <x v="3"/>
    <s v="SIM"/>
    <x v="0"/>
    <x v="3"/>
    <x v="65"/>
    <x v="50"/>
    <s v="NA"/>
    <s v="NA"/>
    <s v="MGSLA-MGSUD-MGSLA"/>
    <s v="3 - HL5G"/>
    <x v="24"/>
    <s v="MGSLA"/>
    <s v="Ativo"/>
    <s v="BELO HORIZONTE"/>
    <x v="1"/>
    <s v="REDE ENTREGUE CONFORME TOPOLOGIA ESTRUTURANTE"/>
    <m/>
    <s v="NÃO"/>
    <s v="ATIVO"/>
    <s v="REDE OK"/>
    <d v="1899-12-30T00:00:00"/>
    <x v="0"/>
    <s v="-"/>
    <s v="W0"/>
    <n v="2024"/>
    <n v="506534"/>
    <s v="Aprovado HQ"/>
    <s v="ATIVO"/>
    <m/>
    <m/>
    <m/>
    <m/>
    <m/>
    <m/>
    <s v="N/A"/>
    <x v="2"/>
    <x v="2"/>
    <s v="-"/>
    <m/>
    <x v="1"/>
  </r>
  <r>
    <s v="MGSUN"/>
    <s v="M2024EST_MGSUN_01"/>
    <x v="3"/>
    <s v="SIM"/>
    <x v="0"/>
    <x v="3"/>
    <x v="46"/>
    <x v="93"/>
    <s v="NA"/>
    <s v="NA"/>
    <s v="MGCXU-MGBXV-MGPIP-MGSUN-MGCXU"/>
    <s v="3 - HL5G"/>
    <x v="1"/>
    <s v="MGCXU"/>
    <s v="Ativo HL4 / Falta HL5D"/>
    <s v="BELO HORIZONTE"/>
    <x v="1"/>
    <s v="REDE ENTREGUE CONFORME TOPOLOGIA ESTRUTURANTE"/>
    <m/>
    <s v="NÃO"/>
    <s v="ATIVO"/>
    <s v="REDE OK"/>
    <d v="1899-12-30T00:00:00"/>
    <x v="11"/>
    <s v="-"/>
    <s v="W0"/>
    <n v="2024"/>
    <s v="NA"/>
    <s v="NA"/>
    <s v="ATIVO"/>
    <m/>
    <m/>
    <m/>
    <m/>
    <m/>
    <m/>
    <s v="N/A"/>
    <x v="2"/>
    <x v="2"/>
    <s v="-"/>
    <m/>
    <x v="1"/>
  </r>
  <r>
    <s v="MGCTZ"/>
    <s v="M2024EST_MGCTZ_01"/>
    <x v="3"/>
    <s v="SIM"/>
    <x v="0"/>
    <x v="3"/>
    <x v="161"/>
    <x v="164"/>
    <s v="NA"/>
    <s v="NA"/>
    <s v="MGCOX-MGCTZ-MGCDR-MGCOX"/>
    <s v="3 - HL5G"/>
    <x v="8"/>
    <s v="MGELT"/>
    <s v="Não Ativo"/>
    <s v="RIBEIRÃO DAS NEVES"/>
    <x v="1"/>
    <m/>
    <s v="PREDECESSO RNJ-HL4 + ELT-HL5D "/>
    <s v="NÃO"/>
    <s v="ATIVO"/>
    <s v="REDE OK"/>
    <d v="1899-12-30T00:00:00"/>
    <x v="0"/>
    <s v="-"/>
    <s v="W0"/>
    <n v="2024"/>
    <n v="536415"/>
    <s v="Aprovado HQ"/>
    <s v="ATIVO"/>
    <m/>
    <m/>
    <m/>
    <m/>
    <m/>
    <m/>
    <s v="N/A"/>
    <x v="25"/>
    <x v="26"/>
    <s v="-"/>
    <s v="-"/>
    <x v="1"/>
  </r>
  <r>
    <s v="MGTAA"/>
    <s v="M2024EST_MGTAA_01"/>
    <x v="3"/>
    <s v="SIM"/>
    <x v="0"/>
    <x v="3"/>
    <x v="52"/>
    <x v="59"/>
    <s v="NA"/>
    <s v="NA"/>
    <s v="MGBHP-MGEPP-MGTAA-MGBHP"/>
    <s v="3 - HL5G"/>
    <x v="17"/>
    <s v="MGBHP"/>
    <s v="Ativo HL4 / Ativo HL5D"/>
    <s v="BELO HORIZONTE"/>
    <x v="1"/>
    <s v="REDE ENTREGUE COM  PROTEÇÃO TOPOLOGIA ESTRUT - CFO + ROLLOUT"/>
    <m/>
    <s v="SIM"/>
    <s v="ATIVO"/>
    <s v="REDE OK"/>
    <d v="1899-12-30T00:00:00"/>
    <x v="11"/>
    <s v="-"/>
    <s v="W0"/>
    <n v="2024"/>
    <s v="NA"/>
    <s v="NA"/>
    <s v="ATIVO"/>
    <m/>
    <m/>
    <m/>
    <m/>
    <m/>
    <m/>
    <s v="N/A"/>
    <x v="4"/>
    <x v="23"/>
    <s v="-"/>
    <m/>
    <x v="1"/>
  </r>
  <r>
    <s v="MGCDP"/>
    <s v="RADIOMGCDP"/>
    <x v="3"/>
    <s v="RÁDIO"/>
    <x v="2"/>
    <x v="3"/>
    <x v="2"/>
    <x v="2"/>
    <s v="NA"/>
    <s v="NA"/>
    <s v="RADIO"/>
    <s v="HL5G (500K)"/>
    <x v="32"/>
    <s v="RADIO"/>
    <m/>
    <s v="UBERLÂNDIA"/>
    <x v="4"/>
    <s v="SEM AÇÃO RE"/>
    <m/>
    <s v="NÃO"/>
    <s v="RÁDIO"/>
    <s v="RÁDIO"/>
    <d v="1899-12-30T00:00:00"/>
    <x v="1"/>
    <s v="-"/>
    <s v="W0"/>
    <n v="2024"/>
    <s v="NA"/>
    <s v="NA"/>
    <s v="RÁDIO ATIVO"/>
    <m/>
    <m/>
    <m/>
    <e v="#REF!"/>
    <m/>
    <m/>
    <s v="N/A"/>
    <x v="37"/>
    <x v="44"/>
    <s v="-"/>
    <m/>
    <x v="1"/>
  </r>
  <r>
    <s v="MGTBC"/>
    <s v="M2023EST_MGTBC_01"/>
    <x v="3"/>
    <s v="SIM"/>
    <x v="0"/>
    <x v="3"/>
    <x v="29"/>
    <x v="63"/>
    <s v="NA"/>
    <s v="NA"/>
    <s v="MGBWE-MGBMD-MGTBC-MGBWE"/>
    <s v="3 - HL5G"/>
    <x v="15"/>
    <s v="-"/>
    <s v="Ativo"/>
    <s v="BELO HORIZONTE"/>
    <x v="1"/>
    <s v="ATIVO COM  PROTEÇÃO TOPOLOGIA ESTRUT (WSP)"/>
    <m/>
    <s v="SIM"/>
    <s v="ATIVO"/>
    <s v="REDE OK"/>
    <d v="1899-12-30T00:00:00"/>
    <x v="0"/>
    <s v="-"/>
    <s v="W0"/>
    <n v="2024"/>
    <n v="511957"/>
    <s v="Empreiteira"/>
    <s v="ATIVO"/>
    <m/>
    <m/>
    <m/>
    <m/>
    <m/>
    <m/>
    <s v="N/A"/>
    <x v="2"/>
    <x v="2"/>
    <s v="-"/>
    <m/>
    <x v="1"/>
  </r>
  <r>
    <s v="MGTBS"/>
    <s v="M2023EST_MGTBS_01"/>
    <x v="3"/>
    <s v="SIM"/>
    <x v="0"/>
    <x v="3"/>
    <x v="90"/>
    <x v="91"/>
    <s v="NA"/>
    <s v="NA"/>
    <s v="MGTRO-MGOCJ-MGCJQ-MGTBS-MGTRO"/>
    <s v="3 - HL5G"/>
    <x v="7"/>
    <s v="MGTRO"/>
    <s v="Ativo"/>
    <s v="CONTAGEM"/>
    <x v="1"/>
    <s v="ATIVO SEM PROTEÇÃO TOPOLOGIA ESTRUT - CFO + ROLLOUT"/>
    <m/>
    <s v="NÃO"/>
    <s v="ATIVO"/>
    <s v="REDE OK"/>
    <d v="1899-12-30T00:00:00"/>
    <x v="2"/>
    <s v="-"/>
    <s v="W0"/>
    <n v="2024"/>
    <s v="NA"/>
    <s v="NA"/>
    <s v="ATIVO"/>
    <m/>
    <m/>
    <m/>
    <m/>
    <m/>
    <m/>
    <s v="N/A"/>
    <x v="2"/>
    <x v="2"/>
    <s v="-"/>
    <m/>
    <x v="1"/>
  </r>
  <r>
    <s v="MGTCA"/>
    <s v="M2023EST_MGTCA_01"/>
    <x v="3"/>
    <s v="SIM"/>
    <x v="0"/>
    <x v="3"/>
    <x v="59"/>
    <x v="178"/>
    <s v="NA"/>
    <s v="NA"/>
    <s v="MGBBJ-MGTCA-MGSTA-MGBBJ"/>
    <s v="3 - HL5G"/>
    <x v="5"/>
    <s v="MGBBJ"/>
    <s v="Ativo"/>
    <s v="BELO HORIZONTE"/>
    <x v="1"/>
    <s v="ATIVO COM  PROTEÇÃO TOPOLOGIA ESTRUT - LANÇAMENTO"/>
    <m/>
    <s v="SIM"/>
    <s v="ATIVO"/>
    <s v="REDE OK"/>
    <d v="1899-12-30T00:00:00"/>
    <x v="4"/>
    <s v="-"/>
    <s v="W0"/>
    <n v="2024"/>
    <n v="508018"/>
    <s v="Aprovado HQ"/>
    <s v="ATIVO"/>
    <m/>
    <m/>
    <m/>
    <m/>
    <m/>
    <m/>
    <s v="N/A"/>
    <x v="2"/>
    <x v="2"/>
    <s v="-"/>
    <m/>
    <x v="1"/>
  </r>
  <r>
    <s v="MGJFG"/>
    <s v="HL4_JFG"/>
    <x v="3"/>
    <s v="SIM"/>
    <x v="0"/>
    <x v="3"/>
    <x v="3"/>
    <x v="1"/>
    <s v="NA"/>
    <s v="NA"/>
    <s v="MGJFG-MGJFG-MSJFG"/>
    <s v="HL4 (500K)"/>
    <x v="31"/>
    <s v="-"/>
    <m/>
    <s v="JUIZ DE FORA"/>
    <x v="6"/>
    <m/>
    <m/>
    <s v="SIM"/>
    <s v="ATIVO"/>
    <s v="REDE OK"/>
    <d v="1899-12-30T00:00:00"/>
    <x v="0"/>
    <s v="-"/>
    <s v="W0"/>
    <n v="2024"/>
    <s v="COLOCALIZADO"/>
    <s v="NA"/>
    <s v="ATIVO"/>
    <m/>
    <m/>
    <m/>
    <e v="#REF!"/>
    <m/>
    <m/>
    <s v="N/A"/>
    <x v="2"/>
    <x v="2"/>
    <s v="-"/>
    <m/>
    <x v="1"/>
  </r>
  <r>
    <s v="MGTCE"/>
    <s v="M2024EST_MGTCE_01"/>
    <x v="3"/>
    <s v="SIM"/>
    <x v="0"/>
    <x v="3"/>
    <x v="100"/>
    <x v="93"/>
    <s v="NA"/>
    <s v="NA"/>
    <s v="MGATR-MGNOS-MGCDA-MGTCE-MGATR"/>
    <s v="3 - HL5G"/>
    <x v="3"/>
    <s v="MGATR"/>
    <s v="Ativo HL4 / Falta HL5D"/>
    <s v="BELO HORIZONTE"/>
    <x v="1"/>
    <s v="REDE OK"/>
    <m/>
    <s v="NÃO"/>
    <s v="ATIVO"/>
    <s v="REDE OK"/>
    <d v="1899-12-30T00:00:00"/>
    <x v="0"/>
    <s v="-"/>
    <s v="W0"/>
    <n v="2024"/>
    <n v="503374"/>
    <s v="Aprovado HQ"/>
    <s v="ATIVO"/>
    <m/>
    <m/>
    <m/>
    <m/>
    <m/>
    <m/>
    <s v="N/A"/>
    <x v="2"/>
    <x v="2"/>
    <s v="-"/>
    <m/>
    <x v="1"/>
  </r>
  <r>
    <s v="MGTNL"/>
    <s v="M2023EST_MGTNL_01"/>
    <x v="3"/>
    <s v="SIM"/>
    <x v="0"/>
    <x v="3"/>
    <x v="100"/>
    <x v="90"/>
    <s v="NA"/>
    <s v="NA"/>
    <s v="MGBSJ-MGTNL-MGFAC-MGBSJ"/>
    <s v="3 - HL5G"/>
    <x v="17"/>
    <s v="MGBSJ"/>
    <s v="Ativo HL4 / Falta HL5D"/>
    <s v="BELO HORIZONTE"/>
    <x v="1"/>
    <s v="ATIVO COM  PROTEÇÃO TOPOLOGIA ESTRUT - LANÇAMENTO"/>
    <m/>
    <s v="SIM"/>
    <s v="ATIVO"/>
    <s v="REDE OK"/>
    <d v="1899-12-30T00:00:00"/>
    <x v="11"/>
    <s v="-"/>
    <s v="W0"/>
    <n v="2024"/>
    <n v="458465"/>
    <s v="Aprovado HQ"/>
    <s v="ATIVO"/>
    <m/>
    <m/>
    <m/>
    <m/>
    <m/>
    <m/>
    <s v="N/A"/>
    <x v="2"/>
    <x v="2"/>
    <s v="-"/>
    <m/>
    <x v="1"/>
  </r>
  <r>
    <s v="MGJFG"/>
    <s v="HL5D (500K)MGJFG"/>
    <x v="3"/>
    <s v="SIM"/>
    <x v="0"/>
    <x v="3"/>
    <x v="172"/>
    <x v="179"/>
    <s v="NA"/>
    <s v="NA"/>
    <s v="MGJFG-MGJFG-MGJFG"/>
    <s v="HL5D (500K)"/>
    <x v="31"/>
    <s v="-"/>
    <s v="Ativo"/>
    <s v="JUIZ DE FORA"/>
    <x v="6"/>
    <s v="COLOCALIZADO"/>
    <m/>
    <s v="NÃO"/>
    <s v="ATIVO"/>
    <s v="REDE OK"/>
    <d v="1899-12-30T00:00:00"/>
    <x v="9"/>
    <s v="-"/>
    <s v="W0"/>
    <n v="2024"/>
    <s v="NA"/>
    <s v="NA"/>
    <s v="ATIVO"/>
    <m/>
    <m/>
    <m/>
    <e v="#REF!"/>
    <m/>
    <m/>
    <s v="N/A"/>
    <x v="2"/>
    <x v="2"/>
    <s v="-"/>
    <m/>
    <x v="1"/>
  </r>
  <r>
    <s v="MGJIR"/>
    <s v="M2024EST_MGJIR_01"/>
    <x v="3"/>
    <s v="SIM"/>
    <x v="0"/>
    <x v="3"/>
    <x v="173"/>
    <x v="106"/>
    <s v="SIM"/>
    <s v="REDE OK"/>
    <s v="MGJFG-MGJIR-MGJFG/MGJFG"/>
    <s v="HL5D (500K)"/>
    <x v="31"/>
    <s v="-"/>
    <s v="Ativo"/>
    <s v="JUIZ DE FORA"/>
    <x v="6"/>
    <s v="REDE ENTREGUE CONFORME TOPOLOGIA ESTRUTURANTE"/>
    <m/>
    <s v="NÃO"/>
    <s v="ATIVO"/>
    <s v="REDE OK"/>
    <d v="1899-12-30T00:00:00"/>
    <x v="0"/>
    <s v="-"/>
    <s v="W0"/>
    <n v="2024"/>
    <n v="509187"/>
    <s v="Regional"/>
    <s v="ATIVO"/>
    <m/>
    <m/>
    <m/>
    <e v="#REF!"/>
    <m/>
    <m/>
    <s v="N/A"/>
    <x v="22"/>
    <x v="24"/>
    <s v="-"/>
    <m/>
    <x v="1"/>
  </r>
  <r>
    <s v="MGTOU"/>
    <s v="M2023EST_MGTOU_01"/>
    <x v="3"/>
    <s v="3 VIAS"/>
    <x v="0"/>
    <x v="3"/>
    <x v="174"/>
    <x v="33"/>
    <s v="SIM"/>
    <s v="REDE OK"/>
    <s v="MGSAG-MGTOU-MGSAG / MGSAG-MGTOU"/>
    <s v="2 - HL5D"/>
    <x v="3"/>
    <s v="-"/>
    <s v="Ativo"/>
    <s v="BELO HORIZONTE"/>
    <x v="1"/>
    <s v="ATIVO COM  PROTEÇÃO TOPOLOGIA ESTRUT - CFO + ROLLOUT"/>
    <m/>
    <s v="NÃO"/>
    <s v="ATIVO"/>
    <s v="REDE OK"/>
    <d v="1899-12-30T00:00:00"/>
    <x v="0"/>
    <s v="-"/>
    <s v="W0"/>
    <n v="2024"/>
    <n v="508041"/>
    <s v="Aprovado HQ"/>
    <s v="ATIVO"/>
    <m/>
    <m/>
    <m/>
    <m/>
    <m/>
    <m/>
    <s v="N/A"/>
    <x v="2"/>
    <x v="2"/>
    <s v="-"/>
    <m/>
    <x v="1"/>
  </r>
  <r>
    <s v="MGSJK"/>
    <s v="M2024EST_MGSJK_01"/>
    <x v="3"/>
    <s v="SIM"/>
    <x v="0"/>
    <x v="3"/>
    <x v="158"/>
    <x v="19"/>
    <s v="NA"/>
    <s v="NA"/>
    <s v="MGVWL-MGSJK-MGVJE-MGCTA-MGVWL"/>
    <s v="3 - HL5G"/>
    <x v="28"/>
    <s v="MGVWL"/>
    <s v="Ativo"/>
    <s v="SÃO JOSÉ DA LAPA"/>
    <x v="1"/>
    <s v="REDE ENTREGUE COM  PROTEÇÃO TOPOLOGIA ESTRUT - CFO + ROLLOUT"/>
    <m/>
    <s v="NÃO"/>
    <s v="ATIVO"/>
    <s v="REDE OK"/>
    <d v="1899-12-30T00:00:00"/>
    <x v="0"/>
    <s v="-"/>
    <s v="W0"/>
    <n v="2024"/>
    <n v="513537"/>
    <s v="Regional"/>
    <s v="ATIVO"/>
    <m/>
    <m/>
    <m/>
    <m/>
    <m/>
    <m/>
    <s v="N/A"/>
    <x v="31"/>
    <x v="23"/>
    <s v="-"/>
    <s v="REDE ENTREGUE, VALIDAÇÃO E-MAIL TELEMONT 15/10"/>
    <x v="1"/>
  </r>
  <r>
    <s v="MGVJE"/>
    <s v="M2024EST_MGVJE_01"/>
    <x v="3"/>
    <s v="SIM"/>
    <x v="0"/>
    <x v="3"/>
    <x v="158"/>
    <x v="67"/>
    <s v="NA"/>
    <s v="NA"/>
    <s v="MGVWL-MGSJK-MGVJE-MGCTA-MGVWL"/>
    <s v="3 - HL5G"/>
    <x v="28"/>
    <s v="MGVWL"/>
    <s v="Ativo"/>
    <s v="VESPASIANO"/>
    <x v="1"/>
    <s v="REDE ENTREGUE COM  PROTEÇÃO TOPOLOGIA ESTRUT - CFO + ROLLOUT"/>
    <m/>
    <s v="NÃO"/>
    <s v="ATIVO"/>
    <s v="REDE OK"/>
    <d v="1899-12-30T00:00:00"/>
    <x v="0"/>
    <s v="-"/>
    <s v="W0"/>
    <n v="2024"/>
    <n v="513537"/>
    <s v="Regional"/>
    <s v="ATIVO"/>
    <m/>
    <m/>
    <m/>
    <m/>
    <m/>
    <m/>
    <s v="N/A"/>
    <x v="31"/>
    <x v="23"/>
    <s v="-"/>
    <s v="REDE ENTREGUE, VALIDAÇÃO E-MAIL TELEMONT 15/10"/>
    <x v="1"/>
  </r>
  <r>
    <s v="MGTRO"/>
    <s v="M2023EST_MGTRO_01"/>
    <x v="3"/>
    <s v="SIM"/>
    <x v="0"/>
    <x v="3"/>
    <x v="15"/>
    <x v="12"/>
    <s v="SIM"/>
    <s v="REDE OK"/>
    <s v="MGG37-MGTRO-MGG37 / MGG37-MGTRO"/>
    <s v="2 - HL5D"/>
    <x v="7"/>
    <s v="-"/>
    <s v="Ativo"/>
    <s v="CONTAGEM"/>
    <x v="1"/>
    <s v="ATIVO COM  PROTEÇÃO TOPOLOGIA ESTRUT - CFO + ROLLOUT"/>
    <m/>
    <s v="NÃO"/>
    <s v="ATIVO"/>
    <s v="REDE OK"/>
    <d v="1899-12-30T00:00:00"/>
    <x v="8"/>
    <s v="-"/>
    <s v="W0"/>
    <n v="2024"/>
    <n v="481934"/>
    <s v="Aprovado HQ"/>
    <s v="ATIVO"/>
    <m/>
    <m/>
    <m/>
    <m/>
    <m/>
    <m/>
    <s v="N/A"/>
    <x v="2"/>
    <x v="2"/>
    <s v="-"/>
    <m/>
    <x v="1"/>
  </r>
  <r>
    <s v="MGTPU"/>
    <s v="M2024_MGTPU_01"/>
    <x v="2"/>
    <s v="RÁDIO"/>
    <x v="2"/>
    <x v="3"/>
    <x v="2"/>
    <x v="2"/>
    <s v="NA"/>
    <s v="NA"/>
    <s v="MGCII-MGTPU-MGCII"/>
    <s v="3 - HL5G"/>
    <x v="18"/>
    <s v="MGCII"/>
    <s v="Ativo"/>
    <s v="BETIM"/>
    <x v="1"/>
    <s v="seg 10/02/2025 16:18 - Carlos Eduardo Pereira (Mexicano) - Seguir rádio_x000a__x000a_ter 24/09/2024 11:21 - Rodrigo Soares: Atualização estruturante Ramon: alto custo_x000a_04/09/2024 - Plan Eder: alterou de &quot;Setembro Compromisso&quot; para &quot;Setembro Oportunidade&quot;_x000a_seg 17/06/2024 10:08 - Felipe Casimiro: metro pendentes 2024"/>
    <s v="-"/>
    <s v="NÃO"/>
    <s v="RÁDIO"/>
    <s v="RÁDIO"/>
    <d v="1899-12-30T00:00:00"/>
    <x v="0"/>
    <s v="-"/>
    <s v="W0"/>
    <n v="2024"/>
    <n v="510613"/>
    <s v="Regional"/>
    <s v="RÁDIO ATIVO"/>
    <m/>
    <m/>
    <m/>
    <s v="VALIDAR PREDECESSOR ELISANGÊLA"/>
    <m/>
    <m/>
    <s v="N/A"/>
    <x v="5"/>
    <x v="14"/>
    <s v="ALTO CUSTO"/>
    <m/>
    <x v="1"/>
  </r>
  <r>
    <s v="MGTRP"/>
    <s v="M2024EST_MGTRP_01"/>
    <x v="3"/>
    <s v="SIM"/>
    <x v="0"/>
    <x v="3"/>
    <x v="125"/>
    <x v="180"/>
    <s v="NA"/>
    <s v="NA"/>
    <s v="MGCII-MGTRP-MGCUI-MGCII"/>
    <s v="3 - HL5G"/>
    <x v="18"/>
    <s v="MGCII"/>
    <s v="Ativo"/>
    <s v="BETIM"/>
    <x v="1"/>
    <s v="ATIVO COM  PROTEÇÃO TOPOLOGIA ESTRUT - CFO + ROLLOUT"/>
    <m/>
    <s v="NÃO"/>
    <s v="ATIVO"/>
    <s v="REDE OK"/>
    <d v="1899-12-30T00:00:00"/>
    <x v="10"/>
    <s v="-"/>
    <s v="W0"/>
    <n v="2024"/>
    <n v="481266"/>
    <s v="Aprovado HQ"/>
    <s v="ATIVO"/>
    <m/>
    <m/>
    <m/>
    <m/>
    <m/>
    <m/>
    <s v="N/A"/>
    <x v="2"/>
    <x v="2"/>
    <s v="-"/>
    <m/>
    <x v="1"/>
  </r>
  <r>
    <s v="MGTSZ"/>
    <s v="M2024EST_MGTSZ_01"/>
    <x v="3"/>
    <s v="SIM"/>
    <x v="0"/>
    <x v="3"/>
    <x v="17"/>
    <x v="81"/>
    <s v="NA"/>
    <s v="NA"/>
    <s v="MGBHF-MGCTS-MGTSZ-MGSRP-MGBHF"/>
    <s v="3 - HL5G"/>
    <x v="4"/>
    <s v="MGBHF"/>
    <s v="Ativo"/>
    <s v="BELO HORIZONTE"/>
    <x v="1"/>
    <s v="ATIVO COM  PROTEÇÃO TOPOLOGIA ESTRUT - LANÇAMENTO"/>
    <m/>
    <s v="SIM"/>
    <s v="ATIVO"/>
    <s v="REDE OK"/>
    <d v="1899-12-30T00:00:00"/>
    <x v="3"/>
    <s v="-"/>
    <s v="W0"/>
    <n v="2024"/>
    <s v="NA"/>
    <s v="NA"/>
    <s v="ATIVO"/>
    <m/>
    <m/>
    <m/>
    <m/>
    <m/>
    <m/>
    <s v="N/A"/>
    <x v="2"/>
    <x v="2"/>
    <s v="-"/>
    <m/>
    <x v="1"/>
  </r>
  <r>
    <s v="MGTZB"/>
    <s v="M2024EST_MGTZB_01"/>
    <x v="3"/>
    <s v="SIM"/>
    <x v="0"/>
    <x v="3"/>
    <x v="52"/>
    <x v="121"/>
    <s v="NA"/>
    <s v="NA"/>
    <s v="MGFLR-MGTZB-MBBZQ-MGIRN-MGFLR"/>
    <s v="3 - HL5G"/>
    <x v="17"/>
    <s v="MGFLR"/>
    <s v="Ativo"/>
    <s v="BELO HORIZONTE"/>
    <x v="1"/>
    <s v="REDE ENTREGUE COM  PROTEÇÃO TOPOLOGIA ESTRUT - LANÇAMENTO "/>
    <m/>
    <s v="SIM"/>
    <s v="ATIVO"/>
    <s v="REDE OK"/>
    <d v="1899-12-30T00:00:00"/>
    <x v="11"/>
    <s v="-"/>
    <s v="W0"/>
    <n v="2024"/>
    <s v="NA"/>
    <s v="NA"/>
    <s v="ATIVO"/>
    <m/>
    <m/>
    <m/>
    <m/>
    <m/>
    <m/>
    <s v="N/A"/>
    <x v="2"/>
    <x v="2"/>
    <s v="-"/>
    <m/>
    <x v="1"/>
  </r>
  <r>
    <s v="MGSLL"/>
    <s v="M2024EST_MGSLL_01"/>
    <x v="3"/>
    <s v="SIM"/>
    <x v="0"/>
    <x v="3"/>
    <x v="75"/>
    <x v="119"/>
    <s v="NA"/>
    <s v="NA"/>
    <s v="MGSLA-MGSLL-MGSLA"/>
    <s v="3 - HL5G"/>
    <x v="24"/>
    <s v="MGSLA"/>
    <s v="Ativo"/>
    <s v="SANTA LUZIA"/>
    <x v="1"/>
    <s v="REDE ENTREGUE CONFORME TOPOLOGIA ESTRUTURANTE"/>
    <s v="O&amp;M"/>
    <s v="NÃO"/>
    <s v="ATIVO"/>
    <s v="REDE OK"/>
    <d v="1899-12-30T00:00:00"/>
    <x v="0"/>
    <s v="-"/>
    <s v="W0"/>
    <n v="2024"/>
    <n v="506533"/>
    <s v="Aprovado HQ"/>
    <s v="ATIVO"/>
    <m/>
    <m/>
    <m/>
    <m/>
    <m/>
    <m/>
    <s v="N/A"/>
    <x v="18"/>
    <x v="2"/>
    <s v="-"/>
    <s v="qui 10/10/2024 17:19 - Email Matheus Telemont rede ok"/>
    <x v="1"/>
  </r>
  <r>
    <s v="MGTZH"/>
    <s v="M2024EST_MGTZH_01"/>
    <x v="3"/>
    <s v="SIM"/>
    <x v="0"/>
    <x v="3"/>
    <x v="34"/>
    <x v="15"/>
    <s v="NA"/>
    <s v="NA"/>
    <s v="MGBSJ-MGTZH-MGBSJ"/>
    <s v="3 - HL5G"/>
    <x v="17"/>
    <s v="MGBSJ"/>
    <s v="Ativo HL4 / Ativo HL5D"/>
    <s v="BELO HORIZONTE"/>
    <x v="1"/>
    <s v="REDE ENTREGUE COM  PROTEÇÃO TOPOLOGIA ESTRUT - LANÇAMENTO "/>
    <m/>
    <s v="SIM"/>
    <s v="ATIVO"/>
    <s v="REDE OK"/>
    <d v="1899-12-30T00:00:00"/>
    <x v="11"/>
    <s v="-"/>
    <s v="W0"/>
    <n v="2024"/>
    <s v="NA"/>
    <s v="NA"/>
    <s v="ATIVO"/>
    <m/>
    <m/>
    <m/>
    <m/>
    <m/>
    <m/>
    <s v="N/A"/>
    <x v="2"/>
    <x v="2"/>
    <s v="-"/>
    <m/>
    <x v="1"/>
  </r>
  <r>
    <s v="MGVNZ"/>
    <s v="M2023EST_MGVNZ_01"/>
    <x v="3"/>
    <s v="SIM"/>
    <x v="0"/>
    <x v="3"/>
    <x v="52"/>
    <x v="99"/>
    <s v="NÃO"/>
    <s v="PENDENTE"/>
    <s v="MGSLA-MGVNZ-MGSLA / MGSLA-MGVNZ"/>
    <s v="2 - HL5D"/>
    <x v="24"/>
    <s v="-"/>
    <s v="Ativo"/>
    <s v="SANTA LUZIA"/>
    <x v="1"/>
    <s v="REDE ENTREGUE COM  PROTEÇÃO TOPOLOGIA ESTRUT - CFO + ROLLOUT"/>
    <m/>
    <s v="NÃO"/>
    <s v="ATIVO"/>
    <s v="REDE OK"/>
    <d v="1899-12-30T00:00:00"/>
    <x v="0"/>
    <s v="-"/>
    <s v="W0"/>
    <n v="2024"/>
    <n v="538691"/>
    <s v="Aprovado HQ"/>
    <s v="ATIVO"/>
    <m/>
    <m/>
    <m/>
    <m/>
    <m/>
    <m/>
    <s v="N/A"/>
    <x v="2"/>
    <x v="2"/>
    <s v="-"/>
    <m/>
    <x v="1"/>
  </r>
  <r>
    <s v="MGJSA"/>
    <s v="M2024EST_MGJSA_01"/>
    <x v="2"/>
    <s v="RÁDIO"/>
    <x v="2"/>
    <x v="3"/>
    <x v="2"/>
    <x v="2"/>
    <s v="NA"/>
    <s v="NA"/>
    <s v="RADIO"/>
    <s v="3 - HL5G"/>
    <x v="10"/>
    <s v="MGJRC"/>
    <s v="Ativo HL4 / Falta HL5D"/>
    <s v="JUATUBA"/>
    <x v="1"/>
    <s v="SEM AÇÃO RE"/>
    <m/>
    <s v="NÃO"/>
    <s v="RÁDIO"/>
    <s v="RÁDIO"/>
    <d v="1899-12-30T00:00:00"/>
    <x v="1"/>
    <s v="-"/>
    <s v="W0"/>
    <n v="2024"/>
    <s v="NA"/>
    <s v="NA"/>
    <s v="RÁDIO ATIVO"/>
    <m/>
    <m/>
    <m/>
    <s v="VALIDAR PREDECESSOR ELISANGÊLA"/>
    <m/>
    <m/>
    <s v="N/A"/>
    <x v="2"/>
    <x v="2"/>
    <s v="-"/>
    <m/>
    <x v="1"/>
  </r>
  <r>
    <s v="MGUCL"/>
    <s v="M2023EST_MGUCL_01"/>
    <x v="3"/>
    <s v="SIM"/>
    <x v="0"/>
    <x v="3"/>
    <x v="109"/>
    <x v="181"/>
    <s v="NA"/>
    <s v="NA"/>
    <s v="MGBCQ-MGMNK-MGUCL-MGBCQ"/>
    <s v="3 - HL5G"/>
    <x v="12"/>
    <s v="MGBCQ"/>
    <s v="Ativo"/>
    <s v="BELO HORIZONTE"/>
    <x v="1"/>
    <s v="ATIVO COM  PROTEÇÃO TOPOLOGIA ESTRUT - LANÇAMENTO"/>
    <m/>
    <s v="SIM"/>
    <s v="ATIVO"/>
    <s v="REDE OK"/>
    <d v="1899-12-30T00:00:00"/>
    <x v="11"/>
    <s v="-"/>
    <s v="W0"/>
    <n v="2024"/>
    <n v="490178"/>
    <s v="CANCELADO"/>
    <s v="ATIVO"/>
    <m/>
    <m/>
    <m/>
    <m/>
    <m/>
    <m/>
    <s v="N/A"/>
    <x v="2"/>
    <x v="2"/>
    <s v="-"/>
    <m/>
    <x v="1"/>
  </r>
  <r>
    <s v="MGRRO"/>
    <s v="M2024EST_MGRRO_01"/>
    <x v="3"/>
    <s v="SIM"/>
    <x v="0"/>
    <x v="3"/>
    <x v="85"/>
    <x v="89"/>
    <s v="NA"/>
    <s v="NA"/>
    <s v="MGJAS-MGRRO-MGBSL-MGJAS"/>
    <s v="3 - HL5G"/>
    <x v="10"/>
    <s v="MGJAS"/>
    <s v="Ativo HL4 / Ativo HL5D"/>
    <s v="BETIM"/>
    <x v="1"/>
    <s v="REDE ENTREGUE CONFORME TOPOLOGIA ESTRUTURANTE"/>
    <m/>
    <s v="NÃO"/>
    <s v="ATIVO"/>
    <s v="REDE OK"/>
    <d v="1899-12-30T00:00:00"/>
    <x v="0"/>
    <s v="-"/>
    <s v="W0"/>
    <n v="2024"/>
    <n v="512277"/>
    <s v="Regional"/>
    <s v="ATIVO"/>
    <m/>
    <m/>
    <m/>
    <m/>
    <m/>
    <m/>
    <s v="N/A"/>
    <x v="2"/>
    <x v="2"/>
    <s v="-"/>
    <m/>
    <x v="1"/>
  </r>
  <r>
    <s v="MGUDO"/>
    <s v="M2023_MGUDO_01"/>
    <x v="3"/>
    <s v="SIM"/>
    <x v="0"/>
    <x v="3"/>
    <x v="91"/>
    <x v="182"/>
    <s v="NA"/>
    <s v="NA"/>
    <s v="MGJAA-MGUDO-MGABC-MGJAA"/>
    <s v="3 - HL5G"/>
    <x v="5"/>
    <s v="MGJAA"/>
    <s v="Ativo"/>
    <s v="BELO HORIZONTE"/>
    <x v="1"/>
    <s v="ATIVO COM  PROTEÇÃO TOPOLOGIA ESTRUT - LANÇAMENTO"/>
    <m/>
    <s v="SIM"/>
    <s v="ATIVO"/>
    <s v="REDE OK"/>
    <d v="1899-12-30T00:00:00"/>
    <x v="4"/>
    <s v="-"/>
    <s v="W0"/>
    <n v="2024"/>
    <n v="501052"/>
    <s v="CANCELADO"/>
    <s v="ATIVO"/>
    <m/>
    <m/>
    <m/>
    <m/>
    <m/>
    <m/>
    <s v="N/A"/>
    <x v="2"/>
    <x v="2"/>
    <s v="-"/>
    <m/>
    <x v="1"/>
  </r>
  <r>
    <s v="MGUFV"/>
    <s v="M2023EST_MGUFV_01"/>
    <x v="3"/>
    <s v="SIM"/>
    <x v="0"/>
    <x v="3"/>
    <x v="54"/>
    <x v="97"/>
    <s v="NA"/>
    <s v="NA"/>
    <s v="MGJAA-MGMNR-MGUFV-MGJAA"/>
    <s v="3 - HL5G"/>
    <x v="5"/>
    <s v="MGJAA"/>
    <s v="Ativo"/>
    <s v="BELO HORIZONTE"/>
    <x v="1"/>
    <s v="ATIVO COM  PROTEÇÃO TOPOLOGIA ESTRUT - LANÇAMENTO"/>
    <m/>
    <s v="SIM"/>
    <s v="ATIVO"/>
    <s v="REDE OK"/>
    <d v="1899-12-30T00:00:00"/>
    <x v="4"/>
    <s v="-"/>
    <s v="W0"/>
    <n v="2024"/>
    <n v="508019"/>
    <s v="Empreiteira"/>
    <s v="ATIVO"/>
    <m/>
    <m/>
    <m/>
    <m/>
    <m/>
    <m/>
    <s v="N/A"/>
    <x v="2"/>
    <x v="2"/>
    <s v="-"/>
    <m/>
    <x v="1"/>
  </r>
  <r>
    <s v="MGUND"/>
    <s v="M2024EST_MGUND_01"/>
    <x v="3"/>
    <s v="SIM"/>
    <x v="0"/>
    <x v="3"/>
    <x v="175"/>
    <x v="183"/>
    <s v="NA"/>
    <s v="NA"/>
    <s v="MGPIR-MGBFD-MGUND-MGPIR"/>
    <s v="3 - HL5G"/>
    <x v="5"/>
    <s v="MGPIR"/>
    <s v="Ativo"/>
    <s v="BELO HORIZONTE"/>
    <x v="1"/>
    <m/>
    <m/>
    <s v="SIM"/>
    <s v="ATIVO"/>
    <s v="REDE OK"/>
    <d v="1899-12-30T00:00:00"/>
    <x v="4"/>
    <s v="-"/>
    <s v="W0"/>
    <n v="2024"/>
    <n v="508021"/>
    <s v="Aprovado HQ"/>
    <s v="ATIVO"/>
    <m/>
    <m/>
    <m/>
    <m/>
    <m/>
    <m/>
    <s v="N/A"/>
    <x v="2"/>
    <x v="2"/>
    <s v="-"/>
    <m/>
    <x v="1"/>
  </r>
  <r>
    <s v="MGUFE"/>
    <s v="M2023EST_MGUFE_01"/>
    <x v="0"/>
    <s v="FLAT"/>
    <x v="0"/>
    <x v="0"/>
    <x v="3"/>
    <x v="1"/>
    <s v="NA"/>
    <s v="NA"/>
    <s v="MGJAA-MGUFE-MGJAA"/>
    <s v="3 - HL5G"/>
    <x v="5"/>
    <s v="MGJAA"/>
    <s v="Ativo"/>
    <s v="BELO HORIZONTE"/>
    <x v="1"/>
    <m/>
    <m/>
    <s v="SIM"/>
    <s v="ATIVO"/>
    <s v="REDE OK"/>
    <s v="ATIVO"/>
    <x v="4"/>
    <s v="-"/>
    <s v="-"/>
    <n v="2024"/>
    <n v="510674"/>
    <s v="Aprovado HQ"/>
    <s v="ATIVO"/>
    <s v="X"/>
    <m/>
    <m/>
    <s v="VALIDAR IMPLANTAÇÃO"/>
    <m/>
    <m/>
    <s v="N/A"/>
    <x v="2"/>
    <x v="2"/>
    <s v="-"/>
    <m/>
    <x v="1"/>
  </r>
  <r>
    <s v="MGURC"/>
    <s v="M2024EST_MGURC_01"/>
    <x v="3"/>
    <s v="SIM"/>
    <x v="0"/>
    <x v="3"/>
    <x v="33"/>
    <x v="33"/>
    <s v="NA"/>
    <s v="NA"/>
    <s v="MGEDM-MGURC-MGEDM"/>
    <s v="3 - HL5G"/>
    <x v="15"/>
    <s v="MGEDM"/>
    <s v="Ativo"/>
    <s v="BELO HORIZONTE"/>
    <x v="1"/>
    <s v="ATIVO COM  PROTEÇÃO TOPOLOGIA ESTRUT - LANÇAMENTO"/>
    <m/>
    <s v="SIM"/>
    <s v="ATIVO"/>
    <s v="REDE OK"/>
    <d v="1899-12-30T00:00:00"/>
    <x v="0"/>
    <s v="-"/>
    <s v="W0"/>
    <n v="2024"/>
    <n v="517859"/>
    <s v="Empreiteira"/>
    <s v="ATIVO"/>
    <m/>
    <m/>
    <m/>
    <m/>
    <m/>
    <m/>
    <s v="N/A"/>
    <x v="2"/>
    <x v="2"/>
    <s v="-"/>
    <m/>
    <x v="1"/>
  </r>
  <r>
    <s v="MGSJI"/>
    <s v="M2024EST_MGSJI_01"/>
    <x v="8"/>
    <s v="FLAT"/>
    <x v="0"/>
    <x v="3"/>
    <x v="149"/>
    <x v="1"/>
    <s v="NA"/>
    <s v="NA"/>
    <s v="MGICA-MGSJI-RD"/>
    <s v="3 - HL5G"/>
    <x v="10"/>
    <s v="MGICA"/>
    <s v="Ativo HL4 / Falta HL5D"/>
    <s v="SÃO JOAQUIM DE BICAS"/>
    <x v="1"/>
    <s v="10/11/2025 - Arthur: ativo via rádio, fibra em REPARO || Tratar reparo com O&amp;M ou MOIN_x000a__x000a_sex 01/08/2025 16:51 - Gustavo Rosa: @William Carvalho Da Cruz, boa tarde._x000a_Segue abaixo a tabela com os Id’s que devemos seguir com proteção assimétrica | RD Existente, qq dúvida entre em contato._x000a__x000a_02/07/2025 - Segue TA 345657616 conforme solicitado_x000a_ter 01/07/2025 15:52 - William Cruz: @Lucas De Souza Barcelos boa tarde!_x000a__x000a_Pode por favor criar um TA para manutenção de rede externa recuperar as fibras com defeito?_x000a_ENTREGA DE REDE(VALIDAÇÃO TELEMONT - VALIDAR RELATORIO)_x000a_06/03/2026 - REPARO EM ANDAMENTO/ROTA EM POSTES DE PROVEDOR, BUSCANDO OUTRA ROTA POIS ESTÁ SENDO VANDALIZADO DIARIAMENTE."/>
    <s v="30/06 - Ajustar sinotico, precisa trocar BGP e emitir OE WSJI"/>
    <s v="NÃO"/>
    <s v="ATIVAÇÃO"/>
    <s v="REDE OK"/>
    <d v="1899-12-30T00:00:00"/>
    <x v="0"/>
    <s v="-"/>
    <s v="W0"/>
    <n v="2024"/>
    <n v="560605"/>
    <s v="Aprovado HQ"/>
    <s v="REPARO FO"/>
    <d v="2025-10-24T00:00:00"/>
    <m/>
    <m/>
    <s v="VALIDAR RÁDIO BRUNO"/>
    <m/>
    <m/>
    <s v="N/A"/>
    <x v="14"/>
    <x v="17"/>
    <s v="-"/>
    <s v="REDE ENTREGUE, VALIDAÇÃO E-MAIL TELEMONT 15/10"/>
    <x v="1"/>
  </r>
  <r>
    <s v="MGVWL"/>
    <s v="M2024EST_MGVWL_01"/>
    <x v="3"/>
    <s v="SIM"/>
    <x v="0"/>
    <x v="3"/>
    <x v="176"/>
    <x v="184"/>
    <s v="NA"/>
    <s v="NA"/>
    <s v="2 Vias - LUE"/>
    <s v="1 - HL4"/>
    <x v="28"/>
    <s v="-"/>
    <s v="Ativo"/>
    <s v="VESPASIANO"/>
    <x v="1"/>
    <s v="ATIVO COM  PROTEÇÃO TOPOLOGIA ESTRUT - CFO + ROLLOUT"/>
    <m/>
    <s v="NÃO"/>
    <s v="ATIVO"/>
    <s v="REDE OK"/>
    <d v="1899-12-30T00:00:00"/>
    <x v="6"/>
    <s v="-"/>
    <s v="W0"/>
    <n v="2024"/>
    <s v="NA"/>
    <s v="NA"/>
    <s v="ATIVO"/>
    <m/>
    <m/>
    <m/>
    <m/>
    <m/>
    <m/>
    <s v="N/A"/>
    <x v="2"/>
    <x v="2"/>
    <s v="-"/>
    <m/>
    <x v="1"/>
  </r>
  <r>
    <s v="MGVDM"/>
    <s v="M2023EST_MGVDM_01"/>
    <x v="3"/>
    <s v="SIM"/>
    <x v="0"/>
    <x v="3"/>
    <x v="96"/>
    <x v="143"/>
    <s v="NA"/>
    <s v="NA"/>
    <s v="MGBWE-MGVDM-MGBWE"/>
    <s v="3 - HL5G"/>
    <x v="15"/>
    <s v="-"/>
    <s v="Ativo"/>
    <s v="BELO HORIZONTE"/>
    <x v="1"/>
    <s v="ATIVO COM  PROTEÇÃO TOPOLOGIA ESTRUT - LANÇAMENTO"/>
    <m/>
    <s v="SIM"/>
    <s v="ATIVO"/>
    <s v="REDE OK"/>
    <d v="1899-12-30T00:00:00"/>
    <x v="0"/>
    <s v="-"/>
    <s v="W0"/>
    <n v="2024"/>
    <n v="511951"/>
    <s v="Aprovado HQ"/>
    <s v="ATIVO"/>
    <m/>
    <m/>
    <m/>
    <m/>
    <m/>
    <m/>
    <s v="N/A"/>
    <x v="2"/>
    <x v="2"/>
    <s v="-"/>
    <m/>
    <x v="1"/>
  </r>
  <r>
    <s v="MGMOA"/>
    <s v="M2024EST_MGMOA_01"/>
    <x v="3"/>
    <s v="SIM"/>
    <x v="0"/>
    <x v="3"/>
    <x v="81"/>
    <x v="28"/>
    <s v="NA"/>
    <s v="NA"/>
    <s v="MGSCL-MGMOA-MGSCL"/>
    <s v="3 - HL5G"/>
    <x v="24"/>
    <s v="MGSCL"/>
    <s v="Ativo"/>
    <s v="VESPASIANO"/>
    <x v="1"/>
    <s v="REDE ENTREGUE COM  PROTEÇÃO TOPOLOGIA ESTRUT - CFO + ROLLOUT"/>
    <m/>
    <s v="NÃO"/>
    <s v="ATIVO"/>
    <s v="REDE OK"/>
    <d v="1899-12-30T00:00:00"/>
    <x v="0"/>
    <s v="-"/>
    <s v="W0"/>
    <n v="2024"/>
    <n v="507382"/>
    <s v="Aprovado HQ"/>
    <s v="ATIVO"/>
    <m/>
    <m/>
    <m/>
    <m/>
    <m/>
    <m/>
    <s v="N/A"/>
    <x v="2"/>
    <x v="2"/>
    <s v="-"/>
    <m/>
    <x v="1"/>
  </r>
  <r>
    <s v="MGFCA"/>
    <s v="RADIOMGFCA"/>
    <x v="3"/>
    <s v="RÁDIO"/>
    <x v="2"/>
    <x v="3"/>
    <x v="2"/>
    <x v="2"/>
    <s v="NA"/>
    <s v="NA"/>
    <s v="RADIO"/>
    <s v="HL5G (500K)"/>
    <x v="32"/>
    <s v="RADIO"/>
    <m/>
    <s v="UBERLÂNDIA"/>
    <x v="4"/>
    <s v="SEM AÇÃO RE"/>
    <m/>
    <s v="NÃO"/>
    <s v="RÁDIO"/>
    <s v="RÁDIO"/>
    <d v="1899-12-30T00:00:00"/>
    <x v="1"/>
    <s v="-"/>
    <s v="W0"/>
    <n v="2024"/>
    <s v="NA"/>
    <s v="NA"/>
    <s v="RÁDIO ATIVO"/>
    <m/>
    <m/>
    <m/>
    <e v="#REF!"/>
    <m/>
    <m/>
    <s v="N/A"/>
    <x v="37"/>
    <x v="44"/>
    <s v="-"/>
    <m/>
    <x v="1"/>
  </r>
  <r>
    <s v="MGVIS"/>
    <s v="M2024EST_MGVIS_01"/>
    <x v="3"/>
    <s v="SIM"/>
    <x v="0"/>
    <x v="3"/>
    <x v="29"/>
    <x v="98"/>
    <s v="NA"/>
    <s v="NA"/>
    <s v="MGBWE-MGBBB-MGVIS-MGBWE"/>
    <s v="3 - HL5G"/>
    <x v="15"/>
    <s v="-"/>
    <s v="Ativo"/>
    <s v="BELO HORIZONTE"/>
    <x v="1"/>
    <s v="ATIVO COM  PROTEÇÃO TOPOLOGIA ESTRUT - LANÇAMENTO"/>
    <m/>
    <s v="SIM"/>
    <s v="ATIVO"/>
    <s v="REDE OK"/>
    <d v="1899-12-30T00:00:00"/>
    <x v="0"/>
    <s v="-"/>
    <s v="W0"/>
    <n v="2024"/>
    <n v="517857"/>
    <s v="Empreiteira"/>
    <s v="ATIVO"/>
    <m/>
    <m/>
    <m/>
    <m/>
    <m/>
    <m/>
    <s v="N/A"/>
    <x v="2"/>
    <x v="2"/>
    <s v="-"/>
    <m/>
    <x v="1"/>
  </r>
  <r>
    <s v="MGVEE"/>
    <s v="M2024EST_MGVEE_01"/>
    <x v="2"/>
    <s v="RÁDIO"/>
    <x v="2"/>
    <x v="3"/>
    <x v="2"/>
    <x v="2"/>
    <s v="NA"/>
    <s v="NA"/>
    <s v="MGRNJ-MGVEE"/>
    <s v="3 - HL5G"/>
    <x v="8"/>
    <s v="MGRNJ"/>
    <s v="Não Ativo"/>
    <s v="CONTAGEM"/>
    <x v="1"/>
    <s v="seg 10/02/2025 16:18 - Carlos Eduardo Pereira (Mexicano) - Seguir rádio_x000a__x000a_sex 04/10/2024 07:54 - Thiago Moraes: @Arthur Monteiro Da Silva, bom dia!_x000a__x000a_O atendimento deste site é preciso aguardar uma solução com relação a rede prevista da 040._x000a__x000a_qua 02/10/2024 09:53 - Fernanda Carla: Felipe Bernardo / Arthur: Como a equipe Telemont esteve no local e não identificou a rede existente, a solução seria projetar toda a rede. Porém, não vejo outro acesso ao site MGVEE sem ser por esta rota em “terreno particular”._x000a__x000a_Esta foi a localização do site MGVEE fornecida pela Vivo em KMZ, que coincide também com as coordenadas fornecidas._x000a_ter 01/10/2024 08:53 - Felipe Bernardo: Conforme alinhado na reunião gentileza rever projeto, sem rede existente VIVO._x000a_Equipe Telemont esteve no local e não identificou a rede existente._x000a__x000a_Segue fotos:_x000a__x000a_Obs.:_x000a__x000a_1° Site MGVEE está instalado em um terreno particular e fomos informados que a vivo não tem autorização para acessar somente a TIM e CLARO._x000a_2° Projeto mostra uma rota existente seguimos  a rota mas não foi localizado a rede vivo onde está marcado no projeto._x000a_30/09/2024 - Matheus: cabo indicado como existente não localizado. Site fica na BR-040._x000a_24/09/2024 - Matheus: whatsapp conclui dia 30/09._x000a__x000a_seg 17/06/2024 10:08 - Felipe Casimiro: metro pendentes 2024"/>
    <s v="-"/>
    <s v="NÃO"/>
    <s v="RÁDIO"/>
    <s v="RÁDIO"/>
    <d v="1899-12-30T00:00:00"/>
    <x v="0"/>
    <s v="-"/>
    <s v="W0"/>
    <n v="2024"/>
    <n v="512349"/>
    <s v="Regional"/>
    <s v="RÁDIO ATIVO"/>
    <m/>
    <m/>
    <m/>
    <s v="VALIDAR PREDECESSOR ELISANGÊLA"/>
    <m/>
    <m/>
    <s v="N/A"/>
    <x v="28"/>
    <x v="3"/>
    <s v="REVISÃO DE PROJETO"/>
    <m/>
    <x v="1"/>
  </r>
  <r>
    <s v="MGVJB"/>
    <s v="M2024EST_MGVJB_01"/>
    <x v="3"/>
    <s v="SIM"/>
    <x v="0"/>
    <x v="3"/>
    <x v="177"/>
    <x v="185"/>
    <s v="NA"/>
    <s v="NA"/>
    <s v="MGEDM-MGBYY-MGVJB-MGEDM"/>
    <s v="3 - HL5G"/>
    <x v="15"/>
    <s v="MGEDM"/>
    <s v="Ativo"/>
    <s v="BELO HORIZONTE"/>
    <x v="1"/>
    <s v="ATIVO COM  PROTEÇÃO TOPOLOGIA ESTRUT (WSP)"/>
    <m/>
    <s v="SIM"/>
    <s v="ATIVO"/>
    <s v="REDE OK"/>
    <d v="1899-12-30T00:00:00"/>
    <x v="11"/>
    <s v="-"/>
    <s v="W0"/>
    <n v="2024"/>
    <s v="NA"/>
    <s v="NA"/>
    <s v="ATIVO"/>
    <m/>
    <m/>
    <m/>
    <m/>
    <m/>
    <m/>
    <s v="N/A"/>
    <x v="2"/>
    <x v="2"/>
    <s v="-"/>
    <m/>
    <x v="1"/>
  </r>
  <r>
    <s v="MGUJA"/>
    <s v="M2023_MGUJA_01"/>
    <x v="3"/>
    <s v="SIM"/>
    <x v="0"/>
    <x v="3"/>
    <x v="72"/>
    <x v="143"/>
    <s v="NA"/>
    <s v="NA"/>
    <s v="MGBET-MGUJA-MGBET"/>
    <s v="3 - HL5G"/>
    <x v="10"/>
    <s v="MGBET"/>
    <s v="Ativo"/>
    <s v="BETIM"/>
    <x v="1"/>
    <s v="ATIVO COM  PROTEÇÃO TOPOLOGIA ESTRUT - CFO + ROLLOUT"/>
    <m/>
    <s v="NÃO"/>
    <s v="ATIVO"/>
    <s v="REDE OK"/>
    <d v="1899-12-30T00:00:00"/>
    <x v="0"/>
    <s v="-"/>
    <s v="W0"/>
    <n v="2024"/>
    <n v="502779"/>
    <s v="MAO OBRA A DISPOSICAO"/>
    <s v="ATIVO"/>
    <m/>
    <m/>
    <m/>
    <m/>
    <m/>
    <m/>
    <s v="N/A"/>
    <x v="2"/>
    <x v="2"/>
    <s v="-"/>
    <m/>
    <x v="1"/>
  </r>
  <r>
    <s v="MGTCR"/>
    <s v="M2024EST_MGTCR_01"/>
    <x v="3"/>
    <s v="SIM"/>
    <x v="0"/>
    <x v="3"/>
    <x v="39"/>
    <x v="37"/>
    <s v="NA"/>
    <s v="NA"/>
    <s v="MGVWL-MGTCR-MGVWL"/>
    <s v="3 - HL5G"/>
    <x v="28"/>
    <s v="MGVWL"/>
    <s v="Ativo"/>
    <s v="VESPASIANO"/>
    <x v="1"/>
    <s v="REDE ENTREGUE COM  PROTEÇÃO TOPOLOGIA ESTRUT - CFO + ROLLOUT"/>
    <m/>
    <s v="NÃO"/>
    <s v="ATIVO"/>
    <s v="REDE OK"/>
    <d v="1899-12-30T00:00:00"/>
    <x v="6"/>
    <s v="-"/>
    <s v="W0"/>
    <n v="2024"/>
    <n v="511745"/>
    <s v="MAO OBRA A DISPOSICAO"/>
    <s v="ATIVO"/>
    <m/>
    <m/>
    <m/>
    <m/>
    <m/>
    <m/>
    <s v="N/A"/>
    <x v="2"/>
    <x v="2"/>
    <s v="-"/>
    <m/>
    <x v="1"/>
  </r>
  <r>
    <s v="MGJOO"/>
    <s v="M2024EST_MGJOO_01"/>
    <x v="0"/>
    <s v="FLAT"/>
    <x v="0"/>
    <x v="0"/>
    <x v="1"/>
    <x v="1"/>
    <s v="NA"/>
    <s v="NA"/>
    <s v="MGJSM-MGJOO- RD "/>
    <s v="HL5G_2025"/>
    <x v="31"/>
    <s v="MGJSM"/>
    <s v="-"/>
    <s v="JUIZ DE FORA_2025"/>
    <x v="0"/>
    <s v="18/07/2025 - Arthur: ativo no estruturante de 2024, não recebemos ID metro 2025, então não teremos como revalidar Ids._x000a_ACESSO ÚNICO"/>
    <s v="-"/>
    <s v="NÃO"/>
    <s v="CANCELADO"/>
    <s v="REDE OK"/>
    <s v="ATIVO"/>
    <x v="12"/>
    <s v="-"/>
    <s v="-"/>
    <n v="2025"/>
    <s v="CRIAR ID"/>
    <s v="Empreiteira"/>
    <s v="ATIVO"/>
    <s v="?"/>
    <m/>
    <m/>
    <s v="VALIDAR RÁDIO BRUNO"/>
    <m/>
    <m/>
    <s v="N/A"/>
    <x v="0"/>
    <x v="0"/>
    <m/>
    <m/>
    <x v="0"/>
  </r>
  <r>
    <s v="MGJRB"/>
    <s v="M2024EST_MGJRB_01"/>
    <x v="1"/>
    <s v="SIM"/>
    <x v="0"/>
    <x v="3"/>
    <x v="121"/>
    <x v="1"/>
    <s v="SIM"/>
    <s v="CONCLUÍDO"/>
    <s v="MGJFG-MGJRB-MGJFG/MGJFG"/>
    <s v="HL5D (500K)"/>
    <x v="31"/>
    <s v="-"/>
    <s v="-"/>
    <s v="JUIZ DE FORA"/>
    <x v="6"/>
    <s v="REDE ENTREGUE CONFORME TOPOLOGIA ESTRUTURANTE"/>
    <s v="10/03 - Site não comporta ser um concentrador HL5D, O&amp;M plentiando trocar para BRB, pediram para aguardar"/>
    <s v="NÃO"/>
    <s v="CANCELADO"/>
    <s v="REDE OK"/>
    <d v="1899-12-30T00:00:00"/>
    <x v="0"/>
    <s v="-"/>
    <s v="W0"/>
    <n v="2024"/>
    <n v="509188"/>
    <s v="Aprovado HQ"/>
    <s v="SITE FORA DO ESCOPO"/>
    <m/>
    <m/>
    <m/>
    <e v="#REF!"/>
    <m/>
    <m/>
    <s v="N/A"/>
    <x v="24"/>
    <x v="45"/>
    <s v="-"/>
    <m/>
    <x v="1"/>
  </r>
  <r>
    <s v="MGVPC"/>
    <s v="M2024EST_MGVPC_01"/>
    <x v="3"/>
    <s v="SIM"/>
    <x v="0"/>
    <x v="3"/>
    <x v="95"/>
    <x v="62"/>
    <s v="NA"/>
    <s v="NA"/>
    <s v="MGAGB-MGVPC-MGAGB"/>
    <s v="3 - HL5G"/>
    <x v="7"/>
    <s v="MGAGB"/>
    <s v="Ativo"/>
    <s v="CONTAGEM"/>
    <x v="1"/>
    <s v="REDE ENTREGUE CONFORME TOPOLOGIA ESTRUTURANTE"/>
    <m/>
    <s v="NÃO"/>
    <s v="ATIVO"/>
    <s v="REDE OK"/>
    <d v="1899-12-30T00:00:00"/>
    <x v="2"/>
    <s v="-"/>
    <s v="W0"/>
    <n v="2024"/>
    <s v="NA"/>
    <s v="NA"/>
    <s v="ATIVO"/>
    <m/>
    <m/>
    <m/>
    <m/>
    <m/>
    <m/>
    <s v="N/A"/>
    <x v="2"/>
    <x v="2"/>
    <s v="-"/>
    <m/>
    <x v="1"/>
  </r>
  <r>
    <s v="MGVSJ"/>
    <s v="M2023EST_MGVSJ_01"/>
    <x v="3"/>
    <s v="SIM"/>
    <x v="0"/>
    <x v="3"/>
    <x v="178"/>
    <x v="186"/>
    <s v="NA"/>
    <s v="NA"/>
    <s v="MGNLV-MGVSJ-MGNLV"/>
    <s v="2 - HL5D"/>
    <x v="2"/>
    <s v="-"/>
    <s v="Ativo"/>
    <s v="NOVA LIMA"/>
    <x v="1"/>
    <s v="ATIVO COM  PROTEÇÃO TOPOLOGIA ESTRUT - CFO + ROLLOUT"/>
    <m/>
    <s v="NÃO"/>
    <s v="ATIVO"/>
    <s v="REDE OK"/>
    <d v="1899-12-30T00:00:00"/>
    <x v="0"/>
    <s v="-"/>
    <s v="W0"/>
    <n v="2024"/>
    <s v="MOIN"/>
    <s v="NA"/>
    <s v="ATIVO"/>
    <m/>
    <m/>
    <m/>
    <m/>
    <m/>
    <m/>
    <s v="N/A"/>
    <x v="2"/>
    <x v="2"/>
    <s v="-"/>
    <m/>
    <x v="1"/>
  </r>
  <r>
    <s v="MGVSO"/>
    <s v="M2023_MGVSO_01"/>
    <x v="3"/>
    <s v="SIM"/>
    <x v="0"/>
    <x v="3"/>
    <x v="179"/>
    <x v="43"/>
    <s v="NA"/>
    <s v="NA"/>
    <s v="2 Vias - LUE"/>
    <s v="1 - HL4"/>
    <x v="22"/>
    <s v="-"/>
    <s v="Ativo"/>
    <s v="BELO HORIZONTE"/>
    <x v="1"/>
    <s v="ATIVO COM  PROTEÇÃO TOPOLOGIA ESTRUT - LANÇAMENTO"/>
    <m/>
    <s v="NÃO"/>
    <s v="ATIVO"/>
    <s v="REDE OK"/>
    <d v="1899-12-30T00:00:00"/>
    <x v="0"/>
    <s v="-"/>
    <s v="W0"/>
    <n v="2024"/>
    <s v="NA"/>
    <s v="NA"/>
    <s v="ATIVO"/>
    <m/>
    <m/>
    <m/>
    <m/>
    <m/>
    <m/>
    <s v="N/A"/>
    <x v="2"/>
    <x v="2"/>
    <s v="-"/>
    <m/>
    <x v="1"/>
  </r>
  <r>
    <s v="MGVZZ"/>
    <s v="M2024EST_MGVZZ_01"/>
    <x v="3"/>
    <s v="SIM"/>
    <x v="0"/>
    <x v="3"/>
    <x v="65"/>
    <x v="40"/>
    <s v="NA"/>
    <s v="NA"/>
    <s v="MGVNZ-MGVZZ-MGVNZ"/>
    <s v="3 - HL5G"/>
    <x v="24"/>
    <s v="MGVNZ"/>
    <s v="Ativo"/>
    <s v="BELO HORIZONTE"/>
    <x v="1"/>
    <s v="REDE ENTREGUE CONFORME TOPOLOGIA ESTRUTURANTE"/>
    <s v="O&amp;M"/>
    <s v="NÃO"/>
    <s v="ATIVO"/>
    <s v="REDE OK"/>
    <d v="1899-12-30T00:00:00"/>
    <x v="0"/>
    <s v="-"/>
    <s v="W0"/>
    <n v="2024"/>
    <n v="506537"/>
    <s v="Aprovado HQ"/>
    <s v="ATIVO"/>
    <m/>
    <m/>
    <m/>
    <m/>
    <m/>
    <m/>
    <s v="N/A"/>
    <x v="18"/>
    <x v="18"/>
    <s v="-"/>
    <s v="REPARO TRATADO PELO TELEMONT"/>
    <x v="1"/>
  </r>
  <r>
    <s v="MGJSM"/>
    <s v="M2024EST_MGJSM_01"/>
    <x v="3"/>
    <s v="SIM"/>
    <x v="0"/>
    <x v="3"/>
    <x v="114"/>
    <x v="1"/>
    <s v="SIM"/>
    <s v="REDE OK"/>
    <s v="MGJFG-MGJSM-MGJFG/MGJFG"/>
    <s v="HL5D (500K)"/>
    <x v="31"/>
    <s v="-"/>
    <s v="Ativo"/>
    <s v="JUIZ DE FORA"/>
    <x v="6"/>
    <s v="REDE ENTREGUE CONFORME TOPOLOGIA ESTRUTURANTE"/>
    <s v="-"/>
    <s v="NÃO"/>
    <s v="ATIVO"/>
    <s v="REDE OK"/>
    <d v="1899-12-30T00:00:00"/>
    <x v="0"/>
    <s v="-"/>
    <s v="W0"/>
    <n v="2024"/>
    <n v="509189"/>
    <s v="Aprovado HQ"/>
    <s v="ATIVO"/>
    <m/>
    <m/>
    <m/>
    <s v="VALIDAR IMPLANTAÇÃO/ VALIDAR COSNTRUÇÃO 3ª VIA"/>
    <m/>
    <m/>
    <s v="N/A"/>
    <x v="20"/>
    <x v="2"/>
    <s v="-"/>
    <m/>
    <x v="1"/>
  </r>
  <r>
    <s v="MGWMC"/>
    <s v="M2024EST_MGWMC_01"/>
    <x v="3"/>
    <s v="SIM"/>
    <x v="0"/>
    <x v="3"/>
    <x v="140"/>
    <x v="133"/>
    <s v="NA"/>
    <s v="NA"/>
    <s v="MGFEN-MGWMC-MGFEN"/>
    <s v="3 - HL5G"/>
    <x v="3"/>
    <s v="MGFEN"/>
    <s v="Ativo HL4 / Falta HL5D"/>
    <s v="BELO HORIZONTE"/>
    <x v="1"/>
    <s v="ATIVO COM  PROTEÇÃO TOPOLOGIA ESTRUT - CFO + ROLLOUT"/>
    <m/>
    <s v="NÃO"/>
    <s v="ATIVO"/>
    <s v="REDE OK"/>
    <d v="1899-12-30T00:00:00"/>
    <x v="0"/>
    <s v="-"/>
    <s v="W0"/>
    <n v="2024"/>
    <s v="MOIN"/>
    <s v="NA"/>
    <s v="ATIVO"/>
    <m/>
    <m/>
    <m/>
    <m/>
    <m/>
    <m/>
    <s v="N/A"/>
    <x v="2"/>
    <x v="2"/>
    <s v="-"/>
    <m/>
    <x v="1"/>
  </r>
  <r>
    <s v="MGJIP"/>
    <s v="M2024EST_MGJIP_01"/>
    <x v="3"/>
    <s v="SIM"/>
    <x v="0"/>
    <x v="3"/>
    <x v="180"/>
    <x v="187"/>
    <s v="NA"/>
    <s v="NA"/>
    <s v="MGJIR-MGJIP-MGJIR"/>
    <s v="HL5G (500K)"/>
    <x v="31"/>
    <s v="MGJIR"/>
    <s v="Ativo"/>
    <s v="JUIZ DE FORA"/>
    <x v="6"/>
    <s v="REDE ENTREGUE COM  PROTEÇÃO TOPOLOGIA ESTRUT"/>
    <m/>
    <s v="NÃO"/>
    <s v="ATIVO"/>
    <s v="REDE OK"/>
    <d v="1899-12-30T00:00:00"/>
    <x v="0"/>
    <s v="-"/>
    <s v="W0"/>
    <n v="2024"/>
    <n v="509214"/>
    <s v="Aprovado HQ"/>
    <s v="ATIVO"/>
    <m/>
    <m/>
    <m/>
    <e v="#REF!"/>
    <m/>
    <m/>
    <s v="N/A"/>
    <x v="23"/>
    <x v="10"/>
    <s v="-"/>
    <m/>
    <x v="1"/>
  </r>
  <r>
    <s v="MGJJS"/>
    <s v="M2024EST_MGJJS_01"/>
    <x v="3"/>
    <s v="SIM"/>
    <x v="0"/>
    <x v="3"/>
    <x v="148"/>
    <x v="187"/>
    <s v="NA"/>
    <s v="NA"/>
    <s v="MGJIR-MGJJS-MGJIR"/>
    <s v="HL5G (500K)"/>
    <x v="31"/>
    <s v="MGJIR"/>
    <s v="Ativo"/>
    <s v="JUIZ DE FORA"/>
    <x v="6"/>
    <m/>
    <m/>
    <s v="NÃO"/>
    <s v="ATIVO"/>
    <s v="REDE OK"/>
    <d v="1899-12-30T00:00:00"/>
    <x v="0"/>
    <s v="-"/>
    <s v="W0"/>
    <n v="2024"/>
    <n v="509217"/>
    <s v="Aprovado HQ"/>
    <s v="ATIVO"/>
    <m/>
    <m/>
    <m/>
    <e v="#REF!"/>
    <m/>
    <m/>
    <s v="N/A"/>
    <x v="23"/>
    <x v="10"/>
    <s v="-"/>
    <m/>
    <x v="1"/>
  </r>
  <r>
    <s v="MGJVO"/>
    <s v="M2024EST_MGJVO_01"/>
    <x v="3"/>
    <s v="SIM"/>
    <x v="0"/>
    <x v="3"/>
    <x v="144"/>
    <x v="152"/>
    <s v="NA"/>
    <s v="NA"/>
    <s v="MGJFG-MGJVO-MGJFG"/>
    <s v="HL5G (500K)"/>
    <x v="31"/>
    <s v="MGJFG"/>
    <s v="Ativo"/>
    <s v="JUIZ DE FORA"/>
    <x v="6"/>
    <s v="REDE ENTREGUE CONFORME TOPOLOGIA ESTRUTURANTE"/>
    <m/>
    <s v="NÃO"/>
    <s v="ATIVO"/>
    <s v="REDE OK"/>
    <s v="ATIVO"/>
    <x v="0"/>
    <s v="-"/>
    <s v="-"/>
    <n v="2024"/>
    <n v="509203"/>
    <s v="Aprovado HQ"/>
    <s v="ATIVO"/>
    <m/>
    <m/>
    <m/>
    <e v="#REF!"/>
    <m/>
    <m/>
    <s v="N/A"/>
    <x v="11"/>
    <x v="4"/>
    <s v="-"/>
    <m/>
    <x v="1"/>
  </r>
  <r>
    <s v="MGUMI"/>
    <s v="RADIOMGUMI"/>
    <x v="3"/>
    <s v="RÁDIO"/>
    <x v="2"/>
    <x v="3"/>
    <x v="2"/>
    <x v="2"/>
    <s v="NA"/>
    <s v="NA"/>
    <s v="RADIO"/>
    <s v="HL5G (500K)"/>
    <x v="32"/>
    <s v="RADIO"/>
    <m/>
    <s v="UBERLÂNDIA"/>
    <x v="4"/>
    <s v="SEM AÇÃO RE"/>
    <m/>
    <s v="NÃO"/>
    <s v="RÁDIO"/>
    <s v="RÁDIO"/>
    <d v="1899-12-30T00:00:00"/>
    <x v="1"/>
    <s v="-"/>
    <s v="W0"/>
    <n v="2024"/>
    <s v="NA"/>
    <s v="NA"/>
    <s v="RÁDIO ATIVO"/>
    <m/>
    <m/>
    <m/>
    <e v="#REF!"/>
    <m/>
    <m/>
    <s v="N/A"/>
    <x v="37"/>
    <x v="44"/>
    <s v="-"/>
    <m/>
    <x v="1"/>
  </r>
  <r>
    <s v="MGJFW"/>
    <s v="M2024EST_MGJFW_01"/>
    <x v="3"/>
    <s v="FLAT"/>
    <x v="0"/>
    <x v="3"/>
    <x v="181"/>
    <x v="173"/>
    <s v="NA"/>
    <s v="NA"/>
    <s v="MGJIR-MGJFW"/>
    <s v="HL5G (500K)"/>
    <x v="31"/>
    <s v="MGJIR"/>
    <s v="Ativo"/>
    <s v="JUIZ DE FORA"/>
    <x v="6"/>
    <s v="13/01/2025 - Rodrigo Mancini: Preciso de liberação Bluetooth para acesso ao site D 509219 - ESTRUTURANTE - MGJIR-MGJFW - JUIZ DE FORA_x000a__x000a_Detentor de Infra: HIGHLINE"/>
    <m/>
    <s v="NÃO"/>
    <s v="ATIVO"/>
    <s v="REDE OK"/>
    <d v="1899-12-30T00:00:00"/>
    <x v="0"/>
    <s v="-"/>
    <s v="W0"/>
    <n v="2024"/>
    <n v="509219"/>
    <s v="Aprovado HQ"/>
    <s v="ATIVO"/>
    <m/>
    <m/>
    <m/>
    <e v="#REF!"/>
    <m/>
    <m/>
    <s v="N/A"/>
    <x v="25"/>
    <x v="32"/>
    <s v="-"/>
    <m/>
    <x v="1"/>
  </r>
  <r>
    <s v="MGJOM"/>
    <s v="M2024EST_MGJOM_01"/>
    <x v="3"/>
    <s v="SIM"/>
    <x v="0"/>
    <x v="3"/>
    <x v="120"/>
    <x v="156"/>
    <s v="NA"/>
    <s v="NA"/>
    <s v="MGJSM-MGJOM-MGJSM"/>
    <s v="HL5G (500K)"/>
    <x v="31"/>
    <s v="MGJSM"/>
    <s v="Ativo"/>
    <s v="JUIZ DE FORA"/>
    <x v="6"/>
    <s v="REDE ENTREGUE CONFORME TOPOLOGIA ESTRUTURANTE"/>
    <m/>
    <s v="NÃO"/>
    <s v="ATIVO"/>
    <s v="REDE OK"/>
    <d v="1899-12-30T00:00:00"/>
    <x v="0"/>
    <s v="-"/>
    <s v="W0"/>
    <n v="2024"/>
    <n v="509225"/>
    <s v="IMPL - Cadastro"/>
    <s v="ATIVO"/>
    <m/>
    <m/>
    <m/>
    <e v="#REF!"/>
    <m/>
    <m/>
    <s v="N/A"/>
    <x v="23"/>
    <x v="33"/>
    <s v="-"/>
    <m/>
    <x v="1"/>
  </r>
  <r>
    <s v="MGPIN"/>
    <s v="RADIOMGPIN"/>
    <x v="3"/>
    <s v="RÁDIO"/>
    <x v="2"/>
    <x v="3"/>
    <x v="2"/>
    <x v="2"/>
    <s v="NA"/>
    <s v="NA"/>
    <s v="RADIO"/>
    <s v="HL5G (500K)"/>
    <x v="32"/>
    <s v="RADIO"/>
    <m/>
    <s v="UBERLÂNDIA"/>
    <x v="4"/>
    <s v="SEM AÇÃO RE"/>
    <m/>
    <s v="NÃO"/>
    <s v="RÁDIO"/>
    <s v="RÁDIO"/>
    <d v="1899-12-30T00:00:00"/>
    <x v="1"/>
    <s v="-"/>
    <s v="W0"/>
    <n v="2024"/>
    <s v="NA"/>
    <s v="NA"/>
    <s v="RÁDIO ATIVO"/>
    <m/>
    <m/>
    <m/>
    <e v="#REF!"/>
    <m/>
    <m/>
    <s v="N/A"/>
    <x v="37"/>
    <x v="44"/>
    <s v="-"/>
    <m/>
    <x v="1"/>
  </r>
  <r>
    <s v="MGJLR"/>
    <s v="M2024EST_MGJLR_01"/>
    <x v="3"/>
    <s v="SIM"/>
    <x v="0"/>
    <x v="3"/>
    <x v="182"/>
    <x v="188"/>
    <s v="NA"/>
    <s v="PENDENTE"/>
    <s v="MGJSM-MGJLR(FLAT)-MGJSM"/>
    <s v="HL5G (500K)"/>
    <x v="31"/>
    <s v="MGJSM"/>
    <s v="Ativo"/>
    <s v="JUIZ DE FORA"/>
    <x v="6"/>
    <m/>
    <m/>
    <s v="NÃO"/>
    <s v="ATIVO"/>
    <s v="REDE OK"/>
    <s v="ATIVO"/>
    <x v="0"/>
    <s v="-"/>
    <s v="-"/>
    <n v="2024"/>
    <n v="509208"/>
    <s v="Aprovado HQ"/>
    <s v="ATIVO"/>
    <m/>
    <m/>
    <m/>
    <e v="#REF!"/>
    <m/>
    <m/>
    <s v="N/A"/>
    <x v="14"/>
    <x v="22"/>
    <s v="-"/>
    <m/>
    <x v="1"/>
  </r>
  <r>
    <s v="MGPBU"/>
    <s v="RADIOMGPBU"/>
    <x v="3"/>
    <s v="RÁDIO"/>
    <x v="2"/>
    <x v="3"/>
    <x v="2"/>
    <x v="2"/>
    <s v="NA"/>
    <s v="NA"/>
    <s v="RADIO"/>
    <s v="HL5G (500K)"/>
    <x v="32"/>
    <s v="RADIO"/>
    <s v="-"/>
    <s v="UBERLÂNDIA"/>
    <x v="4"/>
    <s v="SEM AÇÃO RE"/>
    <m/>
    <s v="NÃO"/>
    <s v="RÁDIO"/>
    <s v="RÁDIO"/>
    <d v="1899-12-30T00:00:00"/>
    <x v="1"/>
    <s v="-"/>
    <s v="W0"/>
    <n v="2024"/>
    <s v="NA"/>
    <s v="NA"/>
    <s v="RÁDIO ATIVO"/>
    <m/>
    <m/>
    <m/>
    <e v="#REF!"/>
    <m/>
    <m/>
    <s v="N/A"/>
    <x v="37"/>
    <x v="44"/>
    <s v="-"/>
    <m/>
    <x v="1"/>
  </r>
  <r>
    <s v="MGJFI"/>
    <s v="M2024EST_MGJFI_01"/>
    <x v="3"/>
    <s v="SIM"/>
    <x v="0"/>
    <x v="3"/>
    <x v="183"/>
    <x v="189"/>
    <s v="NA"/>
    <s v="NA"/>
    <s v="MGJSM-MGJFI-MGJSM"/>
    <s v="HL5G (500K)"/>
    <x v="31"/>
    <s v="MGJSM"/>
    <s v="Ativo"/>
    <s v="JUIZ DE FORA"/>
    <x v="6"/>
    <s v="qua 13/11/2024 16:17 - Arthur: Para revalidação do custo da obra preciso de uma nova emissão do projeto, estava projetado o lançamento de 1000m, + houve a necessidade de lançarmos o total de 4600 metros de fibra no trecho indicado abaixo. _x000a__x000a_seg 04/11/2024 23:47 - Leonardo Assis: Site JFI - ID 509209 aprovado, diferença de 3600 m de cabo não quantificado no draft._x000a_Gerando um acréscimo aproximado de R$ 5.508,00 de serviço._x000a__x000a_seg 04/11/2024 15:15 - Edson: Para esse ID 509209 estava projetado o lançamento de 4600 metros de fibra, sendo quantificados 1000. Favor dar o de acordo para correção de cadastro/faturamento."/>
    <m/>
    <s v="NÃO"/>
    <s v="ATIVO"/>
    <s v="REDE OK"/>
    <d v="1899-12-30T00:00:00"/>
    <x v="0"/>
    <s v="-"/>
    <s v="W0"/>
    <n v="2024"/>
    <n v="528825"/>
    <s v="Aprovado HQ"/>
    <s v="ATIVO"/>
    <m/>
    <m/>
    <m/>
    <e v="#REF!"/>
    <m/>
    <m/>
    <s v="N/A"/>
    <x v="28"/>
    <x v="21"/>
    <s v="-"/>
    <m/>
    <x v="1"/>
  </r>
  <r>
    <s v="MGJEN"/>
    <s v="M2024EST_MGJEN_01"/>
    <x v="1"/>
    <s v="SIM"/>
    <x v="0"/>
    <x v="3"/>
    <x v="181"/>
    <x v="1"/>
    <s v="NA"/>
    <s v="NA"/>
    <s v="MGJRB-MGJEN(FLAT)-MGJRB"/>
    <s v="HL5G (500K)"/>
    <x v="31"/>
    <s v="MGJRB"/>
    <s v="Ativo"/>
    <s v="JUIZ DE FORA"/>
    <x v="6"/>
    <s v="16/06/2025 - Arthur: status até entação era PREDECESSOR_x000a_REDE ENTREGUE CONFORME TOPOLOGIA ESTRUTURANTE"/>
    <s v="11/03 - Depende ativar JRB-HL5D, ativação bloqueada site JRB sem condições de ser concentrador problemas de acesso e infra, aguardando parecer de Robson Cavagnari"/>
    <s v="NÃO"/>
    <s v="CANCELADO"/>
    <s v="REDE OK"/>
    <d v="1899-12-30T00:00:00"/>
    <x v="0"/>
    <s v="-"/>
    <s v="W0"/>
    <n v="2024"/>
    <n v="509227"/>
    <s v="Aprovado HQ"/>
    <s v="SITE FORA DO ESCOPO"/>
    <m/>
    <m/>
    <m/>
    <e v="#REF!"/>
    <m/>
    <m/>
    <s v="N/A"/>
    <x v="25"/>
    <x v="33"/>
    <s v="-"/>
    <m/>
    <x v="1"/>
  </r>
  <r>
    <s v="MGJBP"/>
    <s v="M2024EST_MGJBP_01"/>
    <x v="3"/>
    <s v="SIM"/>
    <x v="0"/>
    <x v="3"/>
    <x v="144"/>
    <x v="189"/>
    <s v="NA"/>
    <s v="NA"/>
    <s v="MGJFG-MGJBP-MGOVS-MGJFG"/>
    <s v="HL5G (500K)"/>
    <x v="31"/>
    <s v="MGJFG"/>
    <s v="Ativo"/>
    <s v="JUIZ DE FORA"/>
    <x v="6"/>
    <s v="REDE ENTREGUE CONFORME TOPOLOGIA ESTRUTURANTE"/>
    <m/>
    <s v="NÃO"/>
    <s v="ATIVO"/>
    <s v="REDE OK"/>
    <d v="1899-12-30T00:00:00"/>
    <x v="0"/>
    <s v="-"/>
    <s v="W0"/>
    <n v="2024"/>
    <n v="509204"/>
    <s v="Aprovado HQ"/>
    <s v="ATIVO"/>
    <m/>
    <m/>
    <m/>
    <e v="#REF!"/>
    <m/>
    <m/>
    <s v="N/A"/>
    <x v="11"/>
    <x v="4"/>
    <s v="-"/>
    <m/>
    <x v="1"/>
  </r>
  <r>
    <s v="MGOVS"/>
    <s v="M2024EST_MGJOVS_01"/>
    <x v="3"/>
    <s v="SIM"/>
    <x v="0"/>
    <x v="3"/>
    <x v="144"/>
    <x v="141"/>
    <s v="NA"/>
    <s v="NA"/>
    <s v="MGJFG-MGJBP-MGOVS-MGJFG"/>
    <s v="HL5G (500K)"/>
    <x v="31"/>
    <s v="MGJFG"/>
    <s v="Ativo"/>
    <s v="JUIZ DE FORA"/>
    <x v="6"/>
    <s v="REDE ENTREGUE CONFORME TOPOLOGIA ESTRUTURANTE"/>
    <m/>
    <s v="NÃO"/>
    <s v="ATIVO"/>
    <s v="REDE OK"/>
    <d v="1899-12-30T00:00:00"/>
    <x v="0"/>
    <s v="-"/>
    <s v="W0"/>
    <n v="2024"/>
    <n v="509204"/>
    <s v="Aprovado HQ"/>
    <s v="ATIVO"/>
    <m/>
    <m/>
    <m/>
    <s v="VALIDAR IMPLANTAÇÃO"/>
    <m/>
    <m/>
    <s v="N/A"/>
    <x v="11"/>
    <x v="4"/>
    <s v="-"/>
    <s v="CORRIGIR SINÓPTICO CONFORME TOPOLOGIA ESTRUTURANTE"/>
    <x v="1"/>
  </r>
  <r>
    <s v="MGUBT"/>
    <s v="RADIOMGUBT"/>
    <x v="3"/>
    <s v="RÁDIO"/>
    <x v="2"/>
    <x v="3"/>
    <x v="2"/>
    <x v="2"/>
    <s v="NA"/>
    <s v="NA"/>
    <s v="RADIO"/>
    <s v="HL5G (500K)"/>
    <x v="32"/>
    <s v="RADIO"/>
    <s v="-"/>
    <s v="UBERLÂNDIA"/>
    <x v="4"/>
    <s v="SEM AÇÃO RE"/>
    <m/>
    <s v="NÃO"/>
    <s v="RÁDIO"/>
    <s v="RÁDIO"/>
    <d v="1899-12-30T00:00:00"/>
    <x v="1"/>
    <s v="-"/>
    <s v="W0"/>
    <n v="2024"/>
    <s v="NA"/>
    <s v="NA"/>
    <s v="RÁDIO ATIVO"/>
    <m/>
    <m/>
    <m/>
    <e v="#REF!"/>
    <m/>
    <m/>
    <s v="N/A"/>
    <x v="37"/>
    <x v="44"/>
    <s v="-"/>
    <m/>
    <x v="1"/>
  </r>
  <r>
    <s v="MGBFT"/>
    <s v="M2024EST_MGBFT_01"/>
    <x v="3"/>
    <s v="NÃO"/>
    <x v="5"/>
    <x v="0"/>
    <x v="1"/>
    <x v="190"/>
    <s v="NA"/>
    <s v="NA"/>
    <s v="MGBCZ-MGFIA-MGBFT-MGREG-MGBCZ"/>
    <s v="3 - HL5G"/>
    <x v="18"/>
    <s v="MGBCZ"/>
    <s v="Ativo"/>
    <s v="BETIM"/>
    <x v="1"/>
    <s v="10/11/2025 - Arthur: sem acesso na Fiat._x000a_01/07/2025 - Ricardo, reparo OK_x000a_seg 16/06/2025 10:32 - Felipe Bernardo: Joseff,_x000a_Bom dia!_x000a__x000a_Equipe de manutenção atuou na recuperação do rota porem foi identificado vários pontos de rompimento devido troca de poste._x000a_Para recuperação da rede será necessário aproximadamente uns 1500 metros de cabo._x000a__x000a__x000a_Segue fotos:_x000a__x000a_07/01/2025 - William Cruz: depende de acesso FIAT_x000a_REDE ENTREGUE CONFORME TOPOLOGIA ESTRUTURANTE - Teste em BFT utilizamos o relatório enviado pelo Cleber Amaral da 28/10."/>
    <m/>
    <s v="NÃO"/>
    <s v="ATIVO"/>
    <d v="2026-01-30T00:00:00"/>
    <s v="ATIVO"/>
    <x v="2"/>
    <s v="W5"/>
    <s v="-"/>
    <n v="2024"/>
    <n v="597003"/>
    <s v="Aprovado HQ"/>
    <s v="ATIVO"/>
    <m/>
    <m/>
    <m/>
    <m/>
    <m/>
    <m/>
    <s v="N/A"/>
    <x v="3"/>
    <x v="3"/>
    <s v="PENDENTE ACESSO"/>
    <s v="Pendente predecessor MGBFT, sem autorização de acesso para fazer lançamento. Necessário área de contratos intervir."/>
    <x v="1"/>
  </r>
  <r>
    <s v="MGUTA"/>
    <s v="RADIOMGUTA"/>
    <x v="3"/>
    <s v="RÁDIO"/>
    <x v="2"/>
    <x v="3"/>
    <x v="2"/>
    <x v="2"/>
    <s v="NA"/>
    <s v="NA"/>
    <s v="RADIO"/>
    <s v="HL5G (500K)"/>
    <x v="32"/>
    <s v="RADIO"/>
    <s v="-"/>
    <s v="UBERLÂNDIA"/>
    <x v="4"/>
    <s v="SEM AÇÃO RE"/>
    <m/>
    <s v="NÃO"/>
    <s v="RÁDIO"/>
    <s v="RÁDIO"/>
    <d v="1899-12-30T00:00:00"/>
    <x v="1"/>
    <s v="-"/>
    <s v="W0"/>
    <n v="2024"/>
    <s v="NA"/>
    <s v="NA"/>
    <s v="RÁDIO ATIVO"/>
    <m/>
    <m/>
    <m/>
    <e v="#REF!"/>
    <m/>
    <m/>
    <s v="N/A"/>
    <x v="37"/>
    <x v="44"/>
    <s v="-"/>
    <m/>
    <x v="1"/>
  </r>
  <r>
    <s v="MGJZE"/>
    <s v="M2024EST_MGJZE_01"/>
    <x v="3"/>
    <s v="SIM"/>
    <x v="0"/>
    <x v="3"/>
    <x v="144"/>
    <x v="191"/>
    <s v="NA"/>
    <s v="NA"/>
    <s v="MGJFG-MGJZE-MGJFG"/>
    <s v="HL5G (500K)"/>
    <x v="31"/>
    <s v="MGJFG"/>
    <s v="Ativo"/>
    <s v="JUIZ DE FORA"/>
    <x v="6"/>
    <s v="REDE ENTREGUE CONFORME TOPOLOGIA ESTRUTURANTE"/>
    <m/>
    <s v="NÃO"/>
    <s v="ATIVO"/>
    <s v="REDE OK"/>
    <s v="ATIVO"/>
    <x v="0"/>
    <s v="-"/>
    <s v="-"/>
    <n v="2024"/>
    <n v="509207"/>
    <s v="Aprovado HQ"/>
    <s v="ATIVO"/>
    <m/>
    <m/>
    <m/>
    <e v="#REF!"/>
    <m/>
    <m/>
    <s v="N/A"/>
    <x v="14"/>
    <x v="22"/>
    <s v="-"/>
    <m/>
    <x v="1"/>
  </r>
  <r>
    <s v="MGFIA"/>
    <s v="M2024EST_MGFIA_01"/>
    <x v="3"/>
    <s v="SIM"/>
    <x v="0"/>
    <x v="3"/>
    <x v="145"/>
    <x v="192"/>
    <s v="NA"/>
    <s v="NA"/>
    <s v="MGBCZ-MGFIA-MGBFT-MGREG-MGBCZ"/>
    <s v="3 - HL5G"/>
    <x v="18"/>
    <s v="MGBCZ"/>
    <s v="Ativo"/>
    <s v="BETIM"/>
    <x v="1"/>
    <s v="01/07/2025 - Ricardo, reparo OK_x000a_seg 16/06/2025 10:32 - Felipe Bernardo: Joseff,_x000a_Bom dia!_x000a__x000a_Equipe de manutenção atuou na recuperação do rota porem foi identificado vários pontos de rompimento devido troca de poste._x000a_Para recuperação da rede será necessário aproximadamente uns 1500 metros de cabo._x000a__x000a__x000a_Segue fotos:_x000a__x000a_07/01/2025 - William Cruz: depende de acesso FIAT_x000a_REDE ENTREGUE CONFORME TOPOLOGIA ESTRUTURANTE"/>
    <m/>
    <s v="NÃO"/>
    <s v="ATIVO"/>
    <s v="REDE OK"/>
    <d v="1899-12-30T00:00:00"/>
    <x v="0"/>
    <s v="-"/>
    <s v="W0"/>
    <n v="2024"/>
    <n v="508069"/>
    <s v="Regional"/>
    <s v="ATIVO"/>
    <m/>
    <m/>
    <m/>
    <m/>
    <m/>
    <m/>
    <s v="N/A"/>
    <x v="3"/>
    <x v="3"/>
    <s v="PENDENTE ACESSO"/>
    <s v="Pendente predecessor MGBFT, sem autorização de acesso para fazer lançamento. Necessário área de contratos intervir."/>
    <x v="1"/>
  </r>
  <r>
    <s v="MGBRB"/>
    <s v="M2024EST_MGBRB_01"/>
    <x v="3"/>
    <s v="SIM"/>
    <x v="0"/>
    <x v="3"/>
    <x v="144"/>
    <x v="141"/>
    <s v="NA"/>
    <s v="NA"/>
    <s v="MGJFG-MGBRB-MGJFG"/>
    <s v="HL5G (500K)"/>
    <x v="31"/>
    <s v="MGJFG"/>
    <s v="Ativo"/>
    <s v="JUIZ DE FORA"/>
    <x v="6"/>
    <s v="REDE ENTREGUE CONFORME TOPOLOGIA ESTRUTURANTE"/>
    <m/>
    <s v="NÃO"/>
    <s v="ATIVO"/>
    <s v="REDE OK"/>
    <d v="1899-12-30T00:00:00"/>
    <x v="0"/>
    <s v="-"/>
    <s v="W0"/>
    <n v="2024"/>
    <n v="509236"/>
    <s v="Aprovado HQ"/>
    <s v="ATIVO"/>
    <m/>
    <m/>
    <m/>
    <e v="#REF!"/>
    <m/>
    <m/>
    <s v="N/A"/>
    <x v="38"/>
    <x v="19"/>
    <s v="-"/>
    <s v="CORRIGIR SINÓPTICO CONFORME TOPOLOGIA ESTRUTURANTE"/>
    <x v="1"/>
  </r>
  <r>
    <s v="MGJOO"/>
    <s v="M2024EST_MGJOO_01"/>
    <x v="3"/>
    <s v="SIM"/>
    <x v="0"/>
    <x v="3"/>
    <x v="184"/>
    <x v="173"/>
    <s v="NA"/>
    <s v="NA"/>
    <s v="MGJSM-MGJOO(FLAT)-MGJSM"/>
    <s v="HL5G (500K)"/>
    <x v="31"/>
    <s v="MGJSM"/>
    <s v="Ativo"/>
    <s v="JUIZ DE FORA"/>
    <x v="6"/>
    <m/>
    <m/>
    <s v="NÃO"/>
    <s v="ATIVO"/>
    <s v="REDE OK"/>
    <d v="1899-12-30T00:00:00"/>
    <x v="0"/>
    <s v="-"/>
    <s v="W0"/>
    <n v="2024"/>
    <n v="509210"/>
    <s v="Aprovado HQ"/>
    <s v="ATIVO"/>
    <m/>
    <m/>
    <m/>
    <e v="#REF!"/>
    <m/>
    <m/>
    <s v="N/A"/>
    <x v="4"/>
    <x v="25"/>
    <s v="-"/>
    <m/>
    <x v="1"/>
  </r>
  <r>
    <s v="MGJTL"/>
    <s v="M2024EST_MGJTL_01"/>
    <x v="3"/>
    <s v="SIM"/>
    <x v="0"/>
    <x v="3"/>
    <x v="144"/>
    <x v="193"/>
    <s v="NA"/>
    <s v="NA"/>
    <s v="MGJFG-MGJTL-MGJFG"/>
    <s v="HL5G (500K)"/>
    <x v="31"/>
    <s v="MGJFG"/>
    <s v="Ativo"/>
    <s v="JUIZ DE FORA"/>
    <x v="6"/>
    <s v="REDE ENTREGUE CONFORME TOPOLOGIA ESTRUTURANTE"/>
    <m/>
    <s v="NÃO"/>
    <s v="ATIVO"/>
    <s v="REDE OK"/>
    <s v="ATIVO"/>
    <x v="0"/>
    <s v="-"/>
    <s v="-"/>
    <n v="2024"/>
    <n v="509211"/>
    <s v="Aprovado HQ"/>
    <s v="ATIVO"/>
    <m/>
    <m/>
    <m/>
    <e v="#REF!"/>
    <m/>
    <m/>
    <s v="N/A"/>
    <x v="6"/>
    <x v="10"/>
    <s v="-"/>
    <m/>
    <x v="1"/>
  </r>
  <r>
    <s v="MGSGH"/>
    <s v="M2024EST_MGSGH_01"/>
    <x v="1"/>
    <s v="NÃO"/>
    <x v="4"/>
    <x v="3"/>
    <x v="1"/>
    <x v="1"/>
    <s v="NA"/>
    <s v="NA"/>
    <s v="MGJIR-MGSGH-MGJIR"/>
    <s v="HL5G (500K)"/>
    <x v="31"/>
    <s v="MGJIR"/>
    <s v="Ativo"/>
    <s v="JUIZ DE FORA"/>
    <x v="6"/>
    <s v="-"/>
    <s v="-"/>
    <s v="NÃO"/>
    <s v="CANCELADO"/>
    <s v="CANCELADO"/>
    <d v="1899-12-30T00:00:00"/>
    <x v="0"/>
    <s v="-"/>
    <s v="W0"/>
    <n v="2024"/>
    <n v="509213"/>
    <s v="Regional"/>
    <s v="SITE FORA DO ESCOPO"/>
    <m/>
    <m/>
    <m/>
    <e v="#REF!"/>
    <m/>
    <m/>
    <s v="N/A"/>
    <x v="6"/>
    <x v="10"/>
    <s v="-"/>
    <m/>
    <x v="8"/>
  </r>
  <r>
    <s v="MGGRN"/>
    <s v="M2024EST_MGGRN_01"/>
    <x v="1"/>
    <s v="NÃO"/>
    <x v="4"/>
    <x v="3"/>
    <x v="1"/>
    <x v="1"/>
    <s v="NA"/>
    <s v="NA"/>
    <s v="MGJRB-MGGRN-MGJRB"/>
    <s v="HL5G (500K)"/>
    <x v="31"/>
    <s v="MGJRB"/>
    <s v="Ativo"/>
    <s v="JUIZ DE FORA"/>
    <x v="6"/>
    <s v="-"/>
    <s v="-"/>
    <s v="NÃO"/>
    <s v="CANCELADO"/>
    <s v="CANCELADO"/>
    <d v="1899-12-30T00:00:00"/>
    <x v="0"/>
    <s v="-"/>
    <s v="W0"/>
    <n v="2024"/>
    <n v="509237"/>
    <s v="Aprovado HQ"/>
    <s v="SITE FORA DO ESCOPO"/>
    <m/>
    <m/>
    <m/>
    <e v="#REF!"/>
    <m/>
    <m/>
    <s v="N/A"/>
    <x v="38"/>
    <x v="19"/>
    <s v="-"/>
    <m/>
    <x v="8"/>
  </r>
  <r>
    <s v="MGSDE"/>
    <s v="HL4_SDE"/>
    <x v="3"/>
    <s v="SIM"/>
    <x v="0"/>
    <x v="3"/>
    <x v="97"/>
    <x v="1"/>
    <s v="SIM"/>
    <s v="REDE OK"/>
    <s v="MGJFG-MGSDE-MSJFG/MGJFG"/>
    <s v="HL4 (500K)"/>
    <x v="27"/>
    <s v="-"/>
    <m/>
    <s v="JUIZ DE FORA"/>
    <x v="6"/>
    <s v="REDE ENTREGUE CONFORME TOPOLOGIA ESTRUTURANTE"/>
    <s v="Faltam ajsute do sinóptico e OE´s"/>
    <s v="SIM"/>
    <s v="ATIVO"/>
    <s v="REDE OK"/>
    <d v="1899-12-30T00:00:00"/>
    <x v="0"/>
    <s v="-"/>
    <s v="W0"/>
    <n v="2024"/>
    <n v="509178"/>
    <s v="Aprovado HQ"/>
    <s v="ATIVO"/>
    <m/>
    <m/>
    <m/>
    <e v="#REF!"/>
    <m/>
    <m/>
    <s v="N/A"/>
    <x v="2"/>
    <x v="2"/>
    <s v="-"/>
    <m/>
    <x v="1"/>
  </r>
  <r>
    <s v="MGJFP"/>
    <s v="M2024EST_MGJFP_01"/>
    <x v="1"/>
    <s v="NÃO"/>
    <x v="4"/>
    <x v="3"/>
    <x v="1"/>
    <x v="1"/>
    <s v="NA"/>
    <s v="NA"/>
    <s v="MGJSM-MGJFP-MGJSM"/>
    <s v="HL5G (500K)"/>
    <x v="31"/>
    <s v="MGJSM"/>
    <s v="Ativo"/>
    <s v="JUIZ DE FORA"/>
    <x v="6"/>
    <m/>
    <m/>
    <s v="NÃO"/>
    <s v="CANCELADO"/>
    <s v="CANCELADO"/>
    <d v="1899-12-30T00:00:00"/>
    <x v="0"/>
    <s v="-"/>
    <s v="W0"/>
    <n v="2024"/>
    <n v="509228"/>
    <s v="Aprovado HQ"/>
    <s v="SITE FORA DO ESCOPO"/>
    <m/>
    <m/>
    <m/>
    <e v="#REF!"/>
    <m/>
    <m/>
    <s v="N/A"/>
    <x v="39"/>
    <x v="21"/>
    <s v="-"/>
    <m/>
    <x v="8"/>
  </r>
  <r>
    <s v="MGV01"/>
    <s v="M2024EST_MGV01_01"/>
    <x v="3"/>
    <s v="SIM"/>
    <x v="0"/>
    <x v="3"/>
    <x v="25"/>
    <x v="145"/>
    <s v="NÃO"/>
    <s v="NA"/>
    <s v="MGSDE-MGV01-MGSDE/MGSDE"/>
    <s v="HL5D (500K)"/>
    <x v="27"/>
    <s v="-"/>
    <s v="Ativo"/>
    <s v="JUIZ DE FORA"/>
    <x v="6"/>
    <s v="27/12/2024 - Edson Reparo OK"/>
    <m/>
    <s v="NÃO"/>
    <s v="ATIVO"/>
    <s v="REDE OK"/>
    <d v="1899-12-30T00:00:00"/>
    <x v="0"/>
    <s v="-"/>
    <s v="W0"/>
    <n v="2024"/>
    <n v="509190"/>
    <s v="Aprovado HQ"/>
    <s v="ATIVO"/>
    <m/>
    <m/>
    <m/>
    <s v="VALIDAR IMPLANTAÇÃO"/>
    <m/>
    <m/>
    <s v="N/A"/>
    <x v="40"/>
    <x v="17"/>
    <s v="-"/>
    <m/>
    <x v="1"/>
  </r>
  <r>
    <s v="MGJTC"/>
    <s v="M2024EST_MGJTC_01"/>
    <x v="3"/>
    <s v="SIM"/>
    <x v="0"/>
    <x v="3"/>
    <x v="180"/>
    <x v="194"/>
    <s v="NA"/>
    <s v="NA"/>
    <s v="MGSDE-MGJTC-MGSDE/MGSDE"/>
    <s v="HL5D (500K)"/>
    <x v="27"/>
    <s v="-"/>
    <s v="Ativo"/>
    <s v="JUIZ DE FORA"/>
    <x v="6"/>
    <s v="ENTREGUE 2° ALÇAS / 3° alça em execução"/>
    <m/>
    <s v="NÃO"/>
    <s v="ATIVO"/>
    <s v="REDE OK"/>
    <s v="ATIVO"/>
    <x v="0"/>
    <s v="-"/>
    <s v="-"/>
    <n v="2024"/>
    <n v="509201"/>
    <s v="Aprovado HQ"/>
    <s v="ATIVO"/>
    <m/>
    <m/>
    <m/>
    <s v="VALIDAR IMPLANTAÇÃO/ VALIDAR COSNTRUÇÃO 3ª VIA"/>
    <m/>
    <m/>
    <s v="N/A"/>
    <x v="8"/>
    <x v="7"/>
    <s v="-"/>
    <m/>
    <x v="1"/>
  </r>
  <r>
    <s v="MGSDE"/>
    <s v="M2023_MGSDE_01"/>
    <x v="3"/>
    <s v="SIM"/>
    <x v="0"/>
    <x v="3"/>
    <x v="3"/>
    <x v="1"/>
    <s v="NA"/>
    <s v="NA"/>
    <s v="MGSDE-MGSDE-MGSDE"/>
    <s v="HL5D (500K)"/>
    <x v="27"/>
    <s v="-"/>
    <s v="Ativo"/>
    <s v="JUIZ DE FORA"/>
    <x v="6"/>
    <s v="COLOCALIZADO"/>
    <m/>
    <s v="NÃO"/>
    <s v="ATIVO"/>
    <s v="REDE OK"/>
    <d v="1899-12-30T00:00:00"/>
    <x v="9"/>
    <s v="-"/>
    <s v="W0"/>
    <n v="2024"/>
    <s v="NA"/>
    <s v="NA"/>
    <s v="ATIVO"/>
    <m/>
    <m/>
    <m/>
    <e v="#REF!"/>
    <m/>
    <m/>
    <s v="N/A"/>
    <x v="2"/>
    <x v="2"/>
    <s v="-"/>
    <m/>
    <x v="1"/>
  </r>
  <r>
    <s v="MGCTP"/>
    <s v="M2024EST_MGCTP_01"/>
    <x v="1"/>
    <s v="NÃO"/>
    <x v="4"/>
    <x v="3"/>
    <x v="1"/>
    <x v="1"/>
    <s v="NA"/>
    <s v="NA"/>
    <s v="MGSDE-MGCTP-MGSDE/MGSDE"/>
    <s v="HL5D (500K)"/>
    <x v="27"/>
    <s v="-"/>
    <s v="Ativo"/>
    <s v="JUIZ DE FORA"/>
    <x v="6"/>
    <s v="-"/>
    <s v="-"/>
    <s v="NÃO"/>
    <s v="CANCELADO"/>
    <s v="CANCELADO"/>
    <d v="1899-12-30T00:00:00"/>
    <x v="0"/>
    <s v="-"/>
    <s v="W0"/>
    <n v="2024"/>
    <n v="509202"/>
    <s v="Regional"/>
    <s v="SITE FORA DO ESCOPO"/>
    <m/>
    <m/>
    <m/>
    <e v="#REF!"/>
    <m/>
    <m/>
    <s v="N/A"/>
    <x v="8"/>
    <x v="7"/>
    <s v="-"/>
    <s v="7,5KM DE LANÇAMENTO + 39M de canalização (vala estreita) + 11km de formatação"/>
    <x v="2"/>
  </r>
  <r>
    <s v="MGLOR"/>
    <s v="M2024EST_MGLOR_01"/>
    <x v="1"/>
    <s v="NÃO"/>
    <x v="4"/>
    <x v="3"/>
    <x v="1"/>
    <x v="1"/>
    <s v="NA"/>
    <s v="NA"/>
    <s v="MGSDE-MGLOR-MGSDE"/>
    <s v="HL5D (500K)"/>
    <x v="27"/>
    <s v="-"/>
    <s v="Ativo"/>
    <s v="JUIZ DE FORA"/>
    <x v="6"/>
    <s v="Revisão de projeto - Projeto da alça 02 em elaboração de draft - Alça 01 entregue "/>
    <s v="ALÇA 02 "/>
    <s v="NÃO"/>
    <s v="CANCELADO"/>
    <s v="CANCELADO"/>
    <d v="1899-12-30T00:00:00"/>
    <x v="0"/>
    <s v="-"/>
    <s v="W0"/>
    <n v="2024"/>
    <n v="509191"/>
    <s v="Aprovado HQ"/>
    <s v="SITE FORA DO ESCOPO"/>
    <m/>
    <m/>
    <m/>
    <e v="#REF!"/>
    <m/>
    <m/>
    <s v="N/A"/>
    <x v="40"/>
    <x v="17"/>
    <s v="-"/>
    <s v="2KM DE LANÇAMENTO"/>
    <x v="9"/>
  </r>
  <r>
    <s v="MGUGR"/>
    <s v="M2024EST_MGUGR_01"/>
    <x v="3"/>
    <s v="SIM"/>
    <x v="0"/>
    <x v="3"/>
    <x v="185"/>
    <x v="39"/>
    <s v="NA"/>
    <s v="NA"/>
    <s v="MGCTP-MGUGR+RADIO"/>
    <s v="HL5G (500K)"/>
    <x v="27"/>
    <s v="MGCTP"/>
    <s v="Ativo"/>
    <s v="JUIZ DE FORA"/>
    <x v="6"/>
    <s v="sex 01/08/2025 16:51 - Gustavo Rosa: @William Carvalho Da Cruz, boa tarde._x000a_Segue abaixo a tabela com os Id’s que devemos seguir com proteção assimétrica | RD Existente, qq dúvida entre em contato."/>
    <m/>
    <s v="NÃO"/>
    <s v="ATIVO"/>
    <s v="REDE OK"/>
    <d v="1899-12-30T00:00:00"/>
    <x v="0"/>
    <s v="-"/>
    <s v="W0"/>
    <n v="2024"/>
    <n v="509266"/>
    <s v="Aprovado HQ"/>
    <s v="ATIVO"/>
    <m/>
    <m/>
    <m/>
    <e v="#REF!"/>
    <m/>
    <m/>
    <s v="N/A"/>
    <x v="35"/>
    <x v="41"/>
    <s v="-"/>
    <m/>
    <x v="1"/>
  </r>
  <r>
    <s v="MGJAU"/>
    <s v="M2024EST_MGJAU_01"/>
    <x v="1"/>
    <s v="SIM"/>
    <x v="0"/>
    <x v="3"/>
    <x v="186"/>
    <x v="1"/>
    <s v="NA"/>
    <s v="NA"/>
    <s v="MGSDE-MGJAU-MGSDE"/>
    <s v="HL5D (500K)"/>
    <x v="27"/>
    <s v="-"/>
    <s v="Ativo"/>
    <s v="JUIZ DE FORA"/>
    <x v="6"/>
    <s v="qui 02/01/2025 16:21 - Edson Ribeiro: Segue o trecho onde será necessário o lançamento. O cabo projetado 2300 metros não foi suficiente, faltando 300 metros para chegar no site MGJAU."/>
    <s v="19/03 - Telemont informa reparo, gabinete sem espaço para instalar HL5D, O&amp;M precisar migrar 3G, 4G e 5G para outro gabinete; 11/03 - Reparo nas duas alças, acionado equipe de rede externa"/>
    <s v="NÃO"/>
    <s v="CANCELADO"/>
    <s v="REDE OK"/>
    <d v="1899-12-30T00:00:00"/>
    <x v="0"/>
    <s v="-"/>
    <s v="W0"/>
    <n v="2024"/>
    <n v="540113"/>
    <s v="Regional"/>
    <s v="SITE FORA DO ESCOPO"/>
    <m/>
    <m/>
    <m/>
    <e v="#REF!"/>
    <m/>
    <m/>
    <s v="N/A"/>
    <x v="28"/>
    <x v="18"/>
    <s v="-"/>
    <m/>
    <x v="1"/>
  </r>
  <r>
    <s v="MGJBB"/>
    <s v="M2024EST_MGJBB_01"/>
    <x v="3"/>
    <s v="SIM"/>
    <x v="0"/>
    <x v="3"/>
    <x v="162"/>
    <x v="1"/>
    <s v="NA"/>
    <s v="NA"/>
    <s v="MGCTP-MGJBB-MGCTP"/>
    <s v="HL5G (500K)"/>
    <x v="27"/>
    <s v="MGCTP"/>
    <s v="Ativo"/>
    <s v="JUIZ DE FORA"/>
    <x v="6"/>
    <s v="REDE ENTREGUE CONFORME TOPOLOGIA ESTRUTURANTE"/>
    <m/>
    <s v="NÃO"/>
    <s v="ATIVO"/>
    <s v="REDE OK"/>
    <d v="1899-12-30T00:00:00"/>
    <x v="0"/>
    <s v="-"/>
    <s v="W0"/>
    <n v="2024"/>
    <n v="509257"/>
    <s v="Aprovado HQ"/>
    <s v="ATIVO"/>
    <m/>
    <m/>
    <m/>
    <e v="#REF!"/>
    <m/>
    <m/>
    <s v="N/A"/>
    <x v="35"/>
    <x v="41"/>
    <s v="-"/>
    <m/>
    <x v="1"/>
  </r>
  <r>
    <s v="MGAPD"/>
    <s v="M2024EST_MGAPD_01"/>
    <x v="3"/>
    <s v="SIM"/>
    <x v="0"/>
    <x v="3"/>
    <x v="187"/>
    <x v="195"/>
    <s v="NA"/>
    <s v="NA"/>
    <s v="MGSDE-MGAPD-MGSDE"/>
    <s v="HL5G (500K)"/>
    <x v="27"/>
    <s v="MGSDE"/>
    <s v="Ativo"/>
    <s v="JUIZ DE FORA"/>
    <x v="6"/>
    <s v="REDE ENTREGUE COM  PROTEÇÃO TOPOLOGIA ESTRUT"/>
    <m/>
    <s v="NÃO"/>
    <s v="ATIVO"/>
    <s v="REDE OK"/>
    <d v="1899-12-30T00:00:00"/>
    <x v="0"/>
    <s v="-"/>
    <s v="W0"/>
    <n v="2024"/>
    <n v="509281"/>
    <s v="Aprovado HQ"/>
    <s v="ATIVO"/>
    <m/>
    <m/>
    <m/>
    <e v="#REF!"/>
    <m/>
    <m/>
    <s v="N/A"/>
    <x v="25"/>
    <x v="29"/>
    <s v="-"/>
    <m/>
    <x v="1"/>
  </r>
  <r>
    <s v="MGWCV"/>
    <s v="M2024EST_MGWCV_01"/>
    <x v="3"/>
    <s v="FLAT"/>
    <x v="0"/>
    <x v="3"/>
    <x v="120"/>
    <x v="196"/>
    <s v="NA"/>
    <s v="NA"/>
    <s v="MGV01-MGWCV"/>
    <s v="HL5G (500K)"/>
    <x v="27"/>
    <s v="MGV01"/>
    <s v="Ativo"/>
    <s v="JUIZ DE FORA"/>
    <x v="6"/>
    <s v="EXECUTADO POR MOP LOCAL"/>
    <s v="SMALLCELL"/>
    <s v="NÃO"/>
    <s v="ATIVO"/>
    <s v="REDE OK"/>
    <d v="1899-12-30T00:00:00"/>
    <x v="2"/>
    <s v="-"/>
    <s v="W0"/>
    <n v="2024"/>
    <n v="509233"/>
    <s v="Aprovado HQ"/>
    <s v="ATIVO"/>
    <m/>
    <m/>
    <m/>
    <e v="#REF!"/>
    <m/>
    <m/>
    <s v="N/A"/>
    <x v="39"/>
    <x v="21"/>
    <s v="-"/>
    <m/>
    <x v="1"/>
  </r>
  <r>
    <s v="MGMCP"/>
    <s v="M2024EST_MGMCP_01"/>
    <x v="1"/>
    <s v="NÃO"/>
    <x v="4"/>
    <x v="3"/>
    <x v="1"/>
    <x v="1"/>
    <s v="NA"/>
    <s v="NA"/>
    <s v="MGJTC-MGMCP-MGJTC"/>
    <s v="HL5G (500K)"/>
    <x v="27"/>
    <s v="MGJTC"/>
    <s v="Ativo"/>
    <s v="JUIZ DE FORA"/>
    <x v="6"/>
    <s v="qua 10/09/2025 15:26 - Eliane: @Arthur Monteiro Da Silva BOA TARDE!_x000a_Venho através deste informar que a obra ID 509286-ESTRUTURANTE-MGJTC-MGMCP-MGJTC-JUIZ DE FORA, tinha sido paralisada, o motivo foi,  prédio estava em reforma._x000a_Segundo informação do supervisor Willian a equipe irá realizar uma vistoria na rota ( verificação da continuidade das fibras de torre a torre). Devido ao tempo de paralização, a data para vistoria será no dia 15/09/2025._x000a_O supervisor Willian informou que a conclusão desta atividade será no dia 20/09/2025._x000a_Com isso, preciso saber se temos o seu diacordo para finalização desta obra._x000a__x000a_PENDENCIA DE INFRA/SINDICO NÃO PERMITE A ENTRADA POIS QUER MUDAR OS DUTOS DA FAIXADA "/>
    <s v="-"/>
    <s v="NÃO"/>
    <s v="CANCELADO"/>
    <s v="CANCELADO"/>
    <d v="1899-12-30T00:00:00"/>
    <x v="0"/>
    <s v="-"/>
    <s v="W0"/>
    <n v="2024"/>
    <n v="509286"/>
    <s v="Aprovado HQ"/>
    <s v="SITE FORA DO ESCOPO"/>
    <m/>
    <m/>
    <m/>
    <e v="#REF!"/>
    <m/>
    <m/>
    <s v="N/A"/>
    <x v="41"/>
    <x v="35"/>
    <s v="-"/>
    <m/>
    <x v="10"/>
  </r>
  <r>
    <s v="MGFIL"/>
    <s v="M2024EST_MGFIL_01"/>
    <x v="1"/>
    <s v="FLAT - 2° ALÇA INVIAVEL FIBRA"/>
    <x v="0"/>
    <x v="3"/>
    <x v="182"/>
    <x v="1"/>
    <s v="NA"/>
    <s v="NA"/>
    <s v="MGCTP-MGFIL"/>
    <s v="HL5G (500K)"/>
    <x v="27"/>
    <s v="MGCTP"/>
    <s v="Ativo"/>
    <s v="JUIZ DE FORA"/>
    <x v="6"/>
    <s v="qua 06/08/2025 16:15 - Victor: proteção inviavel pra fibra, Inviável  sem visada para MGCTP ou outros do anel / MGFIL é um poste sencilo de 15m.Solução Radio Estruturante"/>
    <s v="31/10/2025 - William informou gabinete no solo OK._x000a_Site Sencillo e O&amp;M não atorizou instalar no gabinete suspenso, esperar instalar gabinete no solo"/>
    <s v="NÃO"/>
    <s v="CANCELADO"/>
    <s v="REDE OK"/>
    <d v="1899-12-30T00:00:00"/>
    <x v="0"/>
    <s v="-"/>
    <s v="W0"/>
    <n v="2024"/>
    <n v="509287"/>
    <s v="Regional"/>
    <s v="SITE FORA DO ESCOPO"/>
    <m/>
    <m/>
    <m/>
    <e v="#REF!"/>
    <m/>
    <m/>
    <s v="N/A"/>
    <x v="24"/>
    <x v="35"/>
    <s v="-"/>
    <m/>
    <x v="1"/>
  </r>
  <r>
    <s v="MGFLG"/>
    <s v="M2024EST_MGFLG_01"/>
    <x v="1"/>
    <s v="FLAT"/>
    <x v="0"/>
    <x v="3"/>
    <x v="182"/>
    <x v="1"/>
    <s v="NA"/>
    <s v="NA"/>
    <s v="MGCTP-MGFLG"/>
    <s v="HL5G (500K)"/>
    <x v="27"/>
    <s v="MGCTP"/>
    <s v="Ativo"/>
    <s v="JUIZ DE FORA"/>
    <x v="6"/>
    <s v="16/06/2025 - Arthur: status até entação era VALID. LIB_x000a_REDE ENTREGUE CONFORME TOPOLOGIA ESTRUTURANTE"/>
    <s v="11/03 - Conforme alinhamento, projeto devolvido para revisão,  projeto não contempla proteção."/>
    <s v="NÃO"/>
    <s v="CANCELADO"/>
    <s v="REDE OK"/>
    <d v="1899-12-30T00:00:00"/>
    <x v="0"/>
    <s v="-"/>
    <s v="W0"/>
    <n v="2024"/>
    <n v="509288"/>
    <s v="Regional"/>
    <s v="SITE FORA DO ESCOPO"/>
    <m/>
    <m/>
    <m/>
    <e v="#REF!"/>
    <m/>
    <m/>
    <s v="N/A"/>
    <x v="41"/>
    <x v="35"/>
    <s v="-"/>
    <s v="VALIDAÇÃO DE DRAFT - CUSTO ALTO"/>
    <x v="1"/>
  </r>
  <r>
    <s v="MGALT"/>
    <s v="M2025EST_MGALT_01"/>
    <x v="3"/>
    <s v="SIM"/>
    <x v="0"/>
    <x v="0"/>
    <x v="55"/>
    <x v="197"/>
    <s v="NA"/>
    <s v="NA"/>
    <s v="MGJKB-MGALT-MGJKB / MGJKB-MGALT"/>
    <s v="HL5D_2025"/>
    <x v="33"/>
    <s v="MGALT"/>
    <s v="-"/>
    <s v="GOVERNADOR VALADARES_2025"/>
    <x v="7"/>
    <s v="28/08/2025 - Arthur: 3° alça caíu para alto custo, o projeto e DPTX foram revisados para 2 alças apenas._x000a_ALTERAÇÃO DE DATA, MOTIVO: DEVIDO MATERIAL CLASSE G"/>
    <s v="28/08/2025 - Conforme email do Pacheco em 4/6/2025 08:36 esse site não foi aprovado 3ª via, manobramos as duas alças existente para as fibras novas contruidas no estruurante."/>
    <s v="NÃO"/>
    <s v="ATIVO"/>
    <s v="REDE OK"/>
    <s v="ATIVO"/>
    <x v="7"/>
    <s v="-"/>
    <s v="-"/>
    <n v="2025"/>
    <n v="549043"/>
    <s v="Aprovado HQ"/>
    <s v="ATIVO"/>
    <m/>
    <m/>
    <m/>
    <s v="VALIDAR 3ª VIA RÁDIO"/>
    <m/>
    <m/>
    <s v="N/A"/>
    <x v="42"/>
    <x v="1"/>
    <m/>
    <m/>
    <x v="7"/>
  </r>
  <r>
    <s v="MGJQA"/>
    <s v="M2024EST_MGJQA_01"/>
    <x v="3"/>
    <s v="SIM"/>
    <x v="0"/>
    <x v="3"/>
    <x v="121"/>
    <x v="1"/>
    <s v="NA"/>
    <s v="NA"/>
    <s v="MGCTP-MGJQA(FLAT)-MGCTP"/>
    <s v="HL5G (500K)"/>
    <x v="27"/>
    <s v="MGCTP"/>
    <s v="Ativo"/>
    <s v="JUIZ DE FORA"/>
    <x v="6"/>
    <s v="REDE ENTREGUE CONFORME TOPOLOGIA ESTRUTURANTE"/>
    <m/>
    <s v="NÃO"/>
    <s v="ATIVO"/>
    <s v="REDE OK"/>
    <d v="1899-12-30T00:00:00"/>
    <x v="0"/>
    <s v="-"/>
    <s v="W0"/>
    <n v="2024"/>
    <n v="509265"/>
    <s v="Aprovado HQ"/>
    <s v="ATIVO"/>
    <s v="?"/>
    <m/>
    <m/>
    <s v="AVALIAR RÁDIO"/>
    <m/>
    <m/>
    <s v="N/A"/>
    <x v="24"/>
    <x v="41"/>
    <s v="-"/>
    <m/>
    <x v="1"/>
  </r>
  <r>
    <s v="MGHFD"/>
    <s v="M2024EST_MGHFD_01"/>
    <x v="3"/>
    <s v="SIM"/>
    <x v="0"/>
    <x v="3"/>
    <x v="188"/>
    <x v="162"/>
    <s v="NA"/>
    <s v="NA"/>
    <s v="MGV01-MGHFD-MGV01"/>
    <s v="HL5G (500K)"/>
    <x v="27"/>
    <s v="MGV01"/>
    <s v="Ativo"/>
    <s v="JUIZ DE FORA"/>
    <x v="6"/>
    <s v="REDE ENTTREGUE TOPOLOGIA ESTRUTURANTE"/>
    <m/>
    <s v="NÃO"/>
    <s v="ATIVO"/>
    <s v="REDE OK"/>
    <s v="ATIVO"/>
    <x v="0"/>
    <s v="-"/>
    <s v="-"/>
    <n v="2024"/>
    <n v="509231"/>
    <s v="Aprovado HQ"/>
    <s v="ATIVO"/>
    <m/>
    <m/>
    <m/>
    <e v="#REF!"/>
    <m/>
    <m/>
    <s v="N/A"/>
    <x v="2"/>
    <x v="21"/>
    <s v="-"/>
    <m/>
    <x v="1"/>
  </r>
  <r>
    <s v="MGHHF"/>
    <s v="M2024EST_MGHHF_01"/>
    <x v="1"/>
    <s v="SIM"/>
    <x v="0"/>
    <x v="3"/>
    <x v="189"/>
    <x v="1"/>
    <s v="NA"/>
    <s v="NA"/>
    <s v="MGJTC-MGHHF-MGJTC"/>
    <s v="HL5G (500K)"/>
    <x v="27"/>
    <s v="MGJTC"/>
    <s v="Ativo"/>
    <s v="JUIZ DE FORA"/>
    <x v="6"/>
    <s v="16/06/2025 - Arthur: status até entação era PROJETO METRO_x000a_ACRÉSCIMO DE LANÇAMENTO"/>
    <s v="21/05 - Precisa ajustar sinótico e OEs conforme topologia estruturante"/>
    <s v="NÃO"/>
    <s v="CANCELADO"/>
    <s v="REDE OK"/>
    <d v="1899-12-30T00:00:00"/>
    <x v="0"/>
    <s v="-"/>
    <s v="W0"/>
    <n v="2024"/>
    <n v="529456"/>
    <s v="Aprovado HQ"/>
    <s v="SITE FORA DO ESCOPO"/>
    <m/>
    <m/>
    <m/>
    <e v="#REF!"/>
    <m/>
    <m/>
    <s v="N/A"/>
    <x v="19"/>
    <x v="6"/>
    <s v="-"/>
    <m/>
    <x v="1"/>
  </r>
  <r>
    <s v="MGJXN"/>
    <s v="M2024_MGJXN_01"/>
    <x v="3"/>
    <s v="SIM"/>
    <x v="0"/>
    <x v="3"/>
    <x v="190"/>
    <x v="198"/>
    <s v="NA"/>
    <s v="NA"/>
    <s v="MGCTP-MGJXN-MGCTP"/>
    <s v="HL5G (500K)"/>
    <x v="27"/>
    <s v="MGCTP"/>
    <s v="Ativo"/>
    <s v="JUIZ DE FORA"/>
    <x v="6"/>
    <s v="REDE ENTREGUE CONFORME TOPOLOGIA ESTRUTURANTE"/>
    <m/>
    <s v="NÃO"/>
    <s v="ATIVO"/>
    <s v="REDE OK"/>
    <d v="1899-12-30T00:00:00"/>
    <x v="0"/>
    <s v="-"/>
    <s v="W0"/>
    <n v="2024"/>
    <n v="509255"/>
    <s v="Aprovado HQ"/>
    <s v="ATIVO"/>
    <m/>
    <m/>
    <m/>
    <e v="#REF!"/>
    <m/>
    <m/>
    <s v="N/A"/>
    <x v="43"/>
    <x v="11"/>
    <s v="-"/>
    <m/>
    <x v="1"/>
  </r>
  <r>
    <s v="MGWSJ"/>
    <s v="M2024EST_MGWSJ_01"/>
    <x v="3"/>
    <s v="FLAT"/>
    <x v="0"/>
    <x v="3"/>
    <x v="144"/>
    <x v="1"/>
    <s v="NA"/>
    <s v="NA"/>
    <s v="MGV01-MGWSJ"/>
    <s v="HL5G (500K)"/>
    <x v="27"/>
    <s v="MGV01"/>
    <s v="Ativo"/>
    <s v="JUIZ DE FORA"/>
    <x v="6"/>
    <s v="REDE ENTREGUE CONFORME TOPOLOGIA ESTRUTURANTE"/>
    <m/>
    <s v="NÃO"/>
    <s v="ATIVO"/>
    <s v="REDE OK"/>
    <d v="1899-12-30T00:00:00"/>
    <x v="0"/>
    <s v="-"/>
    <s v="W0"/>
    <n v="2024"/>
    <n v="509232"/>
    <s v="Aprovado HQ"/>
    <s v="ATIVO"/>
    <m/>
    <m/>
    <m/>
    <e v="#REF!"/>
    <m/>
    <m/>
    <s v="N/A"/>
    <x v="39"/>
    <x v="21"/>
    <s v="-"/>
    <m/>
    <x v="1"/>
  </r>
  <r>
    <s v="MGJMP"/>
    <s v="M2024EST_MGJMP_01"/>
    <x v="3"/>
    <s v="SIM"/>
    <x v="0"/>
    <x v="3"/>
    <x v="162"/>
    <x v="199"/>
    <s v="NA"/>
    <s v="NA"/>
    <s v="MGCTP-MGJMP(FLAT)-MGCTP"/>
    <s v="HL5G (500K)"/>
    <x v="27"/>
    <s v="MGCTP"/>
    <s v="Ativo"/>
    <s v="JUIZ DE FORA"/>
    <x v="6"/>
    <m/>
    <m/>
    <s v="NÃO"/>
    <s v="ATIVO"/>
    <s v="REDE OK"/>
    <s v="ATIVO"/>
    <x v="0"/>
    <s v="-"/>
    <s v="-"/>
    <n v="2024"/>
    <n v="509256"/>
    <s v="Aprovado HQ"/>
    <s v="ATIVO"/>
    <m/>
    <m/>
    <m/>
    <e v="#REF!"/>
    <m/>
    <m/>
    <s v="N/A"/>
    <x v="43"/>
    <x v="11"/>
    <s v="-"/>
    <m/>
    <x v="1"/>
  </r>
  <r>
    <s v="MGJFX"/>
    <s v="M2024EST_MGJFX_01"/>
    <x v="1"/>
    <s v="FLAT"/>
    <x v="0"/>
    <x v="3"/>
    <x v="191"/>
    <x v="1"/>
    <s v="NA"/>
    <s v="NA"/>
    <s v="MGLOR-MGJFX"/>
    <s v="HL5G (500K)"/>
    <x v="27"/>
    <s v="MGLOR"/>
    <s v="Ativo"/>
    <s v="JUIZ DE FORA"/>
    <x v="6"/>
    <s v="16/06/2025 - Arthur: status até entação era REVISÃO PROJETO_x000a_REDE ENTREGUE CONFORME TOPOLOGIA ESTRUTURANTE"/>
    <s v="11/03 - Conforme alinhamento, projeto devolvido para revisão,  projeto não contempla proteção."/>
    <s v="NÃO"/>
    <s v="CANCELADO"/>
    <s v="REDE OK"/>
    <d v="1899-12-30T00:00:00"/>
    <x v="0"/>
    <s v="-"/>
    <s v="W0"/>
    <n v="2024"/>
    <n v="509279"/>
    <s v="Aprovado HQ"/>
    <s v="SITE FORA DO ESCOPO"/>
    <m/>
    <m/>
    <m/>
    <e v="#REF!"/>
    <m/>
    <m/>
    <s v="N/A"/>
    <x v="44"/>
    <x v="29"/>
    <s v="-"/>
    <m/>
    <x v="1"/>
  </r>
  <r>
    <s v="MGRMI"/>
    <s v="RADIOMGRMI"/>
    <x v="3"/>
    <s v="RÁDIO"/>
    <x v="2"/>
    <x v="3"/>
    <x v="2"/>
    <x v="2"/>
    <s v="NA"/>
    <s v="NA"/>
    <s v="RADIO"/>
    <s v="HL5G (500K)"/>
    <x v="32"/>
    <s v="RADIO"/>
    <s v="-"/>
    <s v="UBERLÂNDIA"/>
    <x v="4"/>
    <s v="SEM AÇÃO RE"/>
    <m/>
    <s v="NÃO"/>
    <s v="RÁDIO"/>
    <s v="RÁDIO"/>
    <d v="1899-12-30T00:00:00"/>
    <x v="1"/>
    <s v="-"/>
    <s v="W0"/>
    <n v="2024"/>
    <s v="NA"/>
    <s v="NA"/>
    <s v="RÁDIO ATIVO"/>
    <m/>
    <m/>
    <m/>
    <e v="#REF!"/>
    <m/>
    <m/>
    <s v="N/A"/>
    <x v="37"/>
    <x v="44"/>
    <s v="-"/>
    <m/>
    <x v="1"/>
  </r>
  <r>
    <s v="MGJLV"/>
    <s v="M2024EST_MGJLV_01"/>
    <x v="3"/>
    <s v="SIM"/>
    <x v="0"/>
    <x v="3"/>
    <x v="1"/>
    <x v="199"/>
    <s v="NA"/>
    <s v="NA"/>
    <s v="MGV01-MGJLV-MGV01"/>
    <s v="HL5G (500K)"/>
    <x v="27"/>
    <s v="MGV01"/>
    <s v="Ativo"/>
    <s v="JUIZ DE FORA"/>
    <x v="6"/>
    <s v="18/12/2024 - Arthur: Substituíção id 509230 pelo id 538008"/>
    <s v="SMALCELL"/>
    <s v="NÃO"/>
    <s v="ATIVO"/>
    <s v="REDE OK"/>
    <s v="ATIVO"/>
    <x v="0"/>
    <s v="-"/>
    <s v="-"/>
    <n v="2024"/>
    <n v="538008"/>
    <s v="Regional"/>
    <s v="ATIVO"/>
    <m/>
    <m/>
    <m/>
    <e v="#REF!"/>
    <m/>
    <m/>
    <s v="N/A"/>
    <x v="39"/>
    <x v="21"/>
    <s v="-"/>
    <m/>
    <x v="1"/>
  </r>
  <r>
    <s v="MGBJN"/>
    <s v="M2024EST_MGBJN_01"/>
    <x v="3"/>
    <s v="SIM"/>
    <x v="0"/>
    <x v="3"/>
    <x v="192"/>
    <x v="200"/>
    <s v="NA"/>
    <s v="NA"/>
    <s v="MGEDO-MGBJN-MGADP-MGEDO"/>
    <s v="3 - HL5G"/>
    <x v="19"/>
    <s v="MGEDO"/>
    <s v="Ativo HL4 / Falta HL5D"/>
    <s v="IBIRITÉ"/>
    <x v="1"/>
    <s v="ter 05/08/2025 17:02 - Thiago: Boa tarde @SIDNEY MARTINS RUFINO e @EVANDRO LUIZ DOS REIS PEREIRA, já finalizamos os lançamentos adicionais aguardando somente os encontramentos que estão sob responsabilidade da Telemont._x000a_Preciso, dessas entregas ate ao meio dia 06/08._x000a__x000a_Conto com a compreensão de vocês. _x000a__x000a_ter 22/10/2024 15:46 - Sites: Entrega do projeto executivo --&gt;  MGBJN Regional : SE. _x000a__x000a_qui 17/10/2024 10:43 - Albino: @FERNANDA CARLA SANTOS PEREIRA, bom dia._x000a_O projeto do site MGBJN-MGADP foi devolvido para revisão._x000a_Por favor, verificar a solicitação e atualizar o projeto._x000a__x000a_Antes de entregar para a implantação precisamos validar o projeto._x000a__x000a_qui 10/10/2024 13:47 - Felipe Telemont: Gentileza realizar novo estudo de projeto, cabo existente não localizado no trecho informado abaixo._x000a_Equipes realizarão vistoria no local._x000a__x000a_Aproximadamente 4000 metros._x000a__x000a_Necessário lançamento adicional._x000a_20/07/2024 - Plan Estruturante PH 17/07 - &quot;TBD&quot;"/>
    <m/>
    <s v="NÃO"/>
    <s v="ATIVO"/>
    <s v="REDE OK"/>
    <d v="1899-12-30T00:00:00"/>
    <x v="0"/>
    <s v="-"/>
    <s v="W0"/>
    <n v="2024"/>
    <n v="512360"/>
    <s v="Regional"/>
    <s v="ATIVO"/>
    <m/>
    <m/>
    <m/>
    <m/>
    <m/>
    <m/>
    <s v="N/A"/>
    <x v="28"/>
    <x v="3"/>
    <s v="REVISÃO DE PROJETO"/>
    <s v="TRECHO SEM REDE EXISTENTE, PENDENTE REVISÃO DE PROJETO."/>
    <x v="9"/>
  </r>
  <r>
    <s v="MGBAZ"/>
    <s v="M2024EST_MGBAZ_01"/>
    <x v="3"/>
    <s v="SIM"/>
    <x v="0"/>
    <x v="3"/>
    <x v="187"/>
    <x v="201"/>
    <s v="NA"/>
    <s v="NA"/>
    <s v="MGTAN-MGBAZ-MGTAN"/>
    <s v="3 - HL5G"/>
    <x v="14"/>
    <s v="MGTAN"/>
    <s v="Não Ativo"/>
    <s v="SANTA LUZIA"/>
    <x v="1"/>
    <s v="REDE ENTREGUE CONFORME TOPOLOGIA ESTRUTURANTE"/>
    <m/>
    <s v="NÃO"/>
    <s v="ATIVO"/>
    <s v="REDE OK"/>
    <d v="1899-12-30T00:00:00"/>
    <x v="0"/>
    <s v="-"/>
    <s v="W0"/>
    <n v="2024"/>
    <n v="506545"/>
    <s v="Aprovado HQ"/>
    <s v="ATIVO"/>
    <m/>
    <m/>
    <m/>
    <m/>
    <m/>
    <m/>
    <s v="N/A"/>
    <x v="28"/>
    <x v="3"/>
    <s v="REVISÃO DE PROJETO"/>
    <m/>
    <x v="1"/>
  </r>
  <r>
    <s v="MGALN"/>
    <s v="M2025EST_MGALN_01"/>
    <x v="3"/>
    <s v="SIM"/>
    <x v="0"/>
    <x v="0"/>
    <x v="193"/>
    <x v="1"/>
    <s v="NA"/>
    <s v="NA"/>
    <s v="MGUMH-MGALN-MGUMH"/>
    <s v="HL5G_2025"/>
    <x v="25"/>
    <s v="MGUMH"/>
    <s v="-"/>
    <s v="UBERLÂNDIA_2025"/>
    <x v="2"/>
    <m/>
    <s v="11/13/2025 - Site ativo testado com o Vitor.    22/07 - Depende de ativar UMH-HL5D fibras em reparo"/>
    <s v="NÃO"/>
    <s v="ATIVO"/>
    <s v="REDE OK"/>
    <s v="ATIVO"/>
    <x v="13"/>
    <s v="-"/>
    <s v="-"/>
    <n v="2025"/>
    <n v="566305"/>
    <s v="Aprovado HQ"/>
    <s v="ATIVO"/>
    <m/>
    <m/>
    <m/>
    <m/>
    <m/>
    <m/>
    <s v="CONSTRUÍDO"/>
    <x v="2"/>
    <x v="2"/>
    <m/>
    <m/>
    <x v="11"/>
  </r>
  <r>
    <s v="MGGBD"/>
    <s v="M2024EST_MGGBD_01"/>
    <x v="1"/>
    <s v="CANCELADO"/>
    <x v="4"/>
    <x v="3"/>
    <x v="1"/>
    <x v="1"/>
    <s v="NA"/>
    <s v="NA"/>
    <s v="MGV01-MGGBD-MGV01"/>
    <s v="HL5G (500K)"/>
    <x v="27"/>
    <s v="MGV01"/>
    <s v="Ativo"/>
    <s v="JUIZ DE FORA"/>
    <x v="6"/>
    <s v="20/02/2025 - Gabriel Teams: o Site GBD está como cancelado no Science e não tem nada na PMTS sobre ele, falei com o Mattheus: o Mattheus disse que realmente está cancelado e provavelmente foi remanejado."/>
    <s v="-"/>
    <s v="NÃO"/>
    <s v="CANCELADO"/>
    <s v="CANCELADO"/>
    <d v="1899-12-30T00:00:00"/>
    <x v="0"/>
    <s v="-"/>
    <s v="W0"/>
    <n v="2024"/>
    <n v="509234"/>
    <s v="Aprovado HQ"/>
    <s v="SITE DESMOBILIZADO"/>
    <m/>
    <m/>
    <m/>
    <e v="#REF!"/>
    <m/>
    <m/>
    <s v="N/A"/>
    <x v="39"/>
    <x v="21"/>
    <s v="-"/>
    <m/>
    <x v="8"/>
  </r>
  <r>
    <s v="MGGBB"/>
    <s v="M2024EST_MGGBB_01"/>
    <x v="1"/>
    <s v="SIM"/>
    <x v="0"/>
    <x v="3"/>
    <x v="194"/>
    <x v="1"/>
    <s v="NA"/>
    <s v="NA"/>
    <s v="MGV01-MGGBB-MGV01"/>
    <s v="HL5G (500K)"/>
    <x v="27"/>
    <s v="MGV01"/>
    <s v="Ativo"/>
    <s v="JUIZ DE FORA"/>
    <x v="6"/>
    <s v="CANCELADO / DESMOBILIZADO VIROU GBU_x000a_"/>
    <m/>
    <s v="NÃO"/>
    <s v="ATIVAÇÃO"/>
    <s v="REDE OK"/>
    <d v="1899-12-30T00:00:00"/>
    <x v="0"/>
    <s v="-"/>
    <s v="W0"/>
    <n v="2024"/>
    <n v="509235"/>
    <s v="Aprovado HQ"/>
    <s v="SITE DESMOBILIZADO"/>
    <m/>
    <m/>
    <m/>
    <e v="#REF!"/>
    <m/>
    <m/>
    <s v="N/A"/>
    <x v="38"/>
    <x v="19"/>
    <s v="-"/>
    <m/>
    <x v="1"/>
  </r>
  <r>
    <s v="MGJMC"/>
    <s v="M2024EST_MGJMC_01"/>
    <x v="1"/>
    <s v="NÃO"/>
    <x v="4"/>
    <x v="3"/>
    <x v="1"/>
    <x v="1"/>
    <s v="NA"/>
    <s v="NA"/>
    <s v="MGV01-MGJMC(FLAT)-MGV01"/>
    <s v="HL5G (500K)"/>
    <x v="27"/>
    <s v="MGV01"/>
    <s v="Ativo"/>
    <s v="JUIZ DE FORA"/>
    <x v="6"/>
    <s v="-"/>
    <s v="-"/>
    <s v="NÃO"/>
    <s v="CANCELADO"/>
    <s v="CANCELADO"/>
    <d v="1899-12-30T00:00:00"/>
    <x v="0"/>
    <s v="-"/>
    <s v="W0"/>
    <n v="2024"/>
    <n v="509238"/>
    <s v="Regional"/>
    <s v="SITE FORA DO ESCOPO"/>
    <m/>
    <m/>
    <m/>
    <e v="#REF!"/>
    <m/>
    <m/>
    <s v="N/A"/>
    <x v="38"/>
    <x v="19"/>
    <s v="-"/>
    <m/>
    <x v="8"/>
  </r>
  <r>
    <s v="MGMHL"/>
    <s v="M2024EST_MGMHL_01"/>
    <x v="1"/>
    <s v="NÃO"/>
    <x v="4"/>
    <x v="3"/>
    <x v="1"/>
    <x v="1"/>
    <s v="NÃO"/>
    <s v="PENDENTE"/>
    <s v="MGV01-MGMHL-MGRBR-MGV01"/>
    <s v="HL5G (500K)"/>
    <x v="27"/>
    <s v="MGV01"/>
    <s v="Ativo"/>
    <s v="JUIZ DE FORA"/>
    <x v="6"/>
    <s v="-"/>
    <s v="-"/>
    <s v="NÃO"/>
    <s v="CANCELADO"/>
    <s v="CANCELADO"/>
    <d v="1899-12-30T00:00:00"/>
    <x v="0"/>
    <s v="-"/>
    <s v="W0"/>
    <n v="2024"/>
    <n v="509239"/>
    <s v="Regional"/>
    <s v="SITE FORA DO ESCOPO"/>
    <m/>
    <m/>
    <m/>
    <e v="#REF!"/>
    <m/>
    <m/>
    <s v="N/A"/>
    <x v="38"/>
    <x v="19"/>
    <s v="-"/>
    <m/>
    <x v="8"/>
  </r>
  <r>
    <s v="MGJSC"/>
    <s v="M2024EST_MGJSC_01"/>
    <x v="3"/>
    <s v="SIM"/>
    <x v="0"/>
    <x v="0"/>
    <x v="195"/>
    <x v="1"/>
    <s v="NA"/>
    <s v="NA"/>
    <s v="MGJFO-MGJSC-MGJFO"/>
    <s v="HL5G_2025"/>
    <x v="0"/>
    <s v="MGJFO"/>
    <s v="Ativo"/>
    <s v="JUIZ DE FORA_2025"/>
    <x v="0"/>
    <s v="18/11/2025 - Ricardo: solicitei atuação da MOIN e informaram que o cabo foi estendido até a porta, só falta realizar os testes._x000a__x000a_16/06/2025 - Arthur: status até entação era PREDECESSOR_x000a_REDE ENTREGUE CONFORME TOPOLOGIA ESTRUTURANTE"/>
    <s v="02/12/2025 - Vander virou o link que faltava hoje.   28/11/25 - A alça 1 funcionou, alça 2 não achamos as posições; 21/11/2025 - O Marcelo foi no site e as fibras não estavam termiandas no DGO   - 16/09/25 - Reparo nas duas alças, uma alça rompida outra usaram uma fibra para B2B"/>
    <s v="NÃO"/>
    <s v="ATIVO"/>
    <s v="REDE OK"/>
    <s v="ATIVO"/>
    <x v="0"/>
    <s v="-"/>
    <s v="-"/>
    <n v="2025"/>
    <n v="509276"/>
    <s v="Aprovado HQ"/>
    <s v="ATIVO"/>
    <m/>
    <m/>
    <m/>
    <e v="#REF!"/>
    <m/>
    <m/>
    <s v="N/A"/>
    <x v="2"/>
    <x v="21"/>
    <s v="-"/>
    <m/>
    <x v="1"/>
  </r>
  <r>
    <s v="MGRBR"/>
    <s v="M2024EST_MGRBR_01"/>
    <x v="1"/>
    <s v="NÃO"/>
    <x v="4"/>
    <x v="3"/>
    <x v="1"/>
    <x v="1"/>
    <s v="NÃO"/>
    <s v="PENDENTE"/>
    <s v="MGV01-MGMHL-MGRBR-MGV01"/>
    <s v="HL5G (500K)"/>
    <x v="27"/>
    <s v="MGV01"/>
    <s v="Ativo"/>
    <s v="JUIZ DE FORA"/>
    <x v="6"/>
    <s v="-"/>
    <s v="-"/>
    <s v="NÃO"/>
    <s v="CANCELADO"/>
    <s v="CANCELADO"/>
    <d v="1899-12-30T00:00:00"/>
    <x v="0"/>
    <s v="-"/>
    <s v="W0"/>
    <n v="2024"/>
    <n v="509239"/>
    <s v="Regional"/>
    <s v="SITE FORA DO ESCOPO"/>
    <m/>
    <m/>
    <m/>
    <e v="#REF!"/>
    <m/>
    <m/>
    <s v="N/A"/>
    <x v="45"/>
    <x v="13"/>
    <s v="-"/>
    <m/>
    <x v="8"/>
  </r>
  <r>
    <s v="MGMEO"/>
    <s v="M2024EST_MGMEO_01"/>
    <x v="1"/>
    <s v="NÃO"/>
    <x v="4"/>
    <x v="3"/>
    <x v="1"/>
    <x v="1"/>
    <s v="NÃO"/>
    <s v="PENDENTE"/>
    <s v="MGV01-MGMEO-MGJRE-MGV01"/>
    <s v="HL5G (500K)"/>
    <x v="27"/>
    <s v="MGV01"/>
    <s v="Ativo"/>
    <s v="JUIZ DE FORA"/>
    <x v="6"/>
    <s v="-"/>
    <s v="-"/>
    <s v="NÃO"/>
    <s v="CANCELADO"/>
    <s v="CANCELADO"/>
    <d v="1899-12-30T00:00:00"/>
    <x v="0"/>
    <s v="-"/>
    <s v="W0"/>
    <n v="2024"/>
    <n v="509242"/>
    <s v="Regional"/>
    <s v="SITE FORA DO ESCOPO"/>
    <m/>
    <m/>
    <m/>
    <e v="#REF!"/>
    <m/>
    <m/>
    <s v="N/A"/>
    <x v="45"/>
    <x v="13"/>
    <s v="-"/>
    <m/>
    <x v="6"/>
  </r>
  <r>
    <s v="MGJRE"/>
    <s v="M2024EST_MGJRE_01"/>
    <x v="1"/>
    <s v="NÃO"/>
    <x v="4"/>
    <x v="3"/>
    <x v="1"/>
    <x v="1"/>
    <s v="NÃO"/>
    <s v="PENDENTE"/>
    <s v="MGV01-MGMEO-MGJRE-MGV01"/>
    <s v="HL5G (500K)"/>
    <x v="27"/>
    <s v="MGV01"/>
    <s v="Ativo"/>
    <s v="JUIZ DE FORA"/>
    <x v="6"/>
    <s v="-"/>
    <s v="-"/>
    <s v="NÃO"/>
    <s v="CANCELADO"/>
    <s v="CANCELADO"/>
    <d v="1899-12-30T00:00:00"/>
    <x v="0"/>
    <s v="-"/>
    <s v="W0"/>
    <n v="2024"/>
    <n v="509242"/>
    <s v="Regional"/>
    <s v="SITE FORA DO ESCOPO"/>
    <m/>
    <m/>
    <m/>
    <e v="#REF!"/>
    <m/>
    <m/>
    <s v="N/A"/>
    <x v="45"/>
    <x v="13"/>
    <s v="-"/>
    <m/>
    <x v="6"/>
  </r>
  <r>
    <s v="MGJUA"/>
    <s v="M2024EST_MGJUA_01"/>
    <x v="1"/>
    <s v="NÃO"/>
    <x v="4"/>
    <x v="3"/>
    <x v="1"/>
    <x v="1"/>
    <s v="NÃO"/>
    <s v="PENDENTE"/>
    <s v="MGV01-MGJUA-MGMRF-MGV01"/>
    <s v="HL5G (500K)"/>
    <x v="27"/>
    <s v="MGV01"/>
    <s v="Ativo"/>
    <s v="JUIZ DE FORA"/>
    <x v="6"/>
    <s v="-"/>
    <s v="-"/>
    <s v="NÃO"/>
    <s v="CANCELADO"/>
    <s v="CANCELADO"/>
    <d v="1899-12-30T00:00:00"/>
    <x v="0"/>
    <s v="-"/>
    <s v="W0"/>
    <n v="2024"/>
    <n v="509244"/>
    <s v="Regional"/>
    <s v="SITE FORA DO ESCOPO"/>
    <m/>
    <m/>
    <m/>
    <e v="#REF!"/>
    <m/>
    <m/>
    <s v="N/A"/>
    <x v="45"/>
    <x v="13"/>
    <s v="-"/>
    <m/>
    <x v="8"/>
  </r>
  <r>
    <s v="MGJAR"/>
    <s v="M2025EST_MGJAR_01"/>
    <x v="3"/>
    <s v="SIM"/>
    <x v="0"/>
    <x v="0"/>
    <x v="193"/>
    <x v="1"/>
    <s v="NA"/>
    <s v="NA"/>
    <s v="MGACI-MGJAR-MGACI"/>
    <s v="HL5G_2025"/>
    <x v="6"/>
    <s v="MGACI"/>
    <s v="-"/>
    <s v="UBERLÂNDIA_2025"/>
    <x v="2"/>
    <m/>
    <s v="27/11/2025 - Vander ativou a metro . 22/07 - Depende de ativar ACI-HL5D fibras ainda em contrução"/>
    <s v="NÃO"/>
    <s v="ATIVO"/>
    <s v="REDE OK"/>
    <s v="ATIVO"/>
    <x v="13"/>
    <s v="-"/>
    <s v="-"/>
    <n v="2025"/>
    <n v="564940"/>
    <s v="Aprovado HQ"/>
    <s v="ATIVO"/>
    <m/>
    <m/>
    <m/>
    <m/>
    <m/>
    <m/>
    <s v="CONSTRUÍDO"/>
    <x v="2"/>
    <x v="2"/>
    <m/>
    <m/>
    <x v="11"/>
  </r>
  <r>
    <s v="MGBRN"/>
    <s v="M2025EST_MGBRN_01"/>
    <x v="3"/>
    <s v="NÃO"/>
    <x v="0"/>
    <x v="0"/>
    <x v="1"/>
    <x v="1"/>
    <s v="NA"/>
    <s v="NA"/>
    <s v="MGUBR-MGBRN-MGUBR"/>
    <s v="HL5G_2025"/>
    <x v="25"/>
    <s v="MGUBR"/>
    <s v="-"/>
    <s v="UBERLÂNDIA_2025"/>
    <x v="2"/>
    <s v="ter 11/11/2025 08:51 - Israel: sem acesso ao site MGBRN_x000a__x000a_seg 06/10/2025 09:12 - Jose geraldo: licença liberada_x000a_"/>
    <s v="-"/>
    <s v="NÃO"/>
    <s v="ATIVO"/>
    <s v="REDE OK"/>
    <s v="ATIVO"/>
    <x v="7"/>
    <s v="-"/>
    <s v="-"/>
    <n v="2025"/>
    <n v="523454"/>
    <s v="Aprovado HQ"/>
    <s v="ATIVO"/>
    <m/>
    <m/>
    <m/>
    <m/>
    <m/>
    <m/>
    <s v="N/A"/>
    <x v="46"/>
    <x v="46"/>
    <m/>
    <m/>
    <x v="12"/>
  </r>
  <r>
    <s v="MGMRF"/>
    <s v="M2024EST_MGMRF_01"/>
    <x v="1"/>
    <s v="NÃO"/>
    <x v="4"/>
    <x v="3"/>
    <x v="1"/>
    <x v="1"/>
    <s v="NÃO"/>
    <s v="PENDENTE"/>
    <s v="MGV01-MGJUA-MGMRF-MGV01"/>
    <s v="HL5G (500K)"/>
    <x v="27"/>
    <s v="MGV01"/>
    <s v="Ativo"/>
    <s v="JUIZ DE FORA"/>
    <x v="6"/>
    <s v="-"/>
    <s v="-"/>
    <s v="NÃO"/>
    <s v="CANCELADO"/>
    <s v="CANCELADO"/>
    <d v="1899-12-30T00:00:00"/>
    <x v="0"/>
    <s v="-"/>
    <s v="W0"/>
    <n v="2024"/>
    <n v="509244"/>
    <s v="Regional"/>
    <s v="SITE FORA DO ESCOPO"/>
    <m/>
    <m/>
    <m/>
    <e v="#REF!"/>
    <m/>
    <m/>
    <s v="N/A"/>
    <x v="45"/>
    <x v="13"/>
    <s v="-"/>
    <m/>
    <x v="8"/>
  </r>
  <r>
    <s v="MGCCN"/>
    <s v="M2025EST_MGCCN_01"/>
    <x v="6"/>
    <s v="FLAT"/>
    <x v="0"/>
    <x v="0"/>
    <x v="193"/>
    <x v="1"/>
    <s v="NA"/>
    <s v="NA"/>
    <s v="MGUMH-MGCCN-RD UMH"/>
    <s v="HL5G_2025"/>
    <x v="25"/>
    <s v="MGUMH"/>
    <s v="-"/>
    <s v="UBERLÂNDIA_2025"/>
    <x v="2"/>
    <m/>
    <s v="10/02/2026 - Denner Dos Santos Silva &lt;denner.ssilva@telefonica.com&gt; Proteção de rádio - ativo no dia 31/01 (MGCCN-MGUMH)_x000a_11/13/2025 - Link ativo e aguarda Rádio (não tem rádio instalado no site)  22/07 - Depende de ativar UMH-HL5D fibras em reparo"/>
    <s v="NÃO"/>
    <s v="ATIVO"/>
    <s v="REDE OK"/>
    <s v="ATIVO"/>
    <x v="13"/>
    <s v="-"/>
    <s v="-"/>
    <n v="2025"/>
    <n v="566297"/>
    <s v="Aprovado HQ"/>
    <s v="ATIVO"/>
    <d v="2026-01-31T00:00:00"/>
    <m/>
    <n v="0"/>
    <s v="PROTEÇÃO RÁDIO OK"/>
    <d v="2026-01-31T00:00:00"/>
    <m/>
    <s v="CONSTRUÍDO"/>
    <x v="46"/>
    <x v="1"/>
    <m/>
    <m/>
    <x v="11"/>
  </r>
  <r>
    <s v="MGIPE"/>
    <s v="M2023_MGIPE_01"/>
    <x v="5"/>
    <s v="NÃO"/>
    <x v="5"/>
    <x v="5"/>
    <x v="1"/>
    <x v="1"/>
    <s v="NA"/>
    <s v="NA"/>
    <s v="MGIIE-MGIPE-MGIIE"/>
    <s v="3 - HL5G"/>
    <x v="19"/>
    <s v="MGIIE"/>
    <s v="Ativo"/>
    <s v="IBIRITÉ"/>
    <x v="1"/>
    <s v="10/11/2025 - Arthur: aberto novo id para EPS devido alteração de contrato - em alto custo._x000a__x000a_ter 22/10/2024 16:52 - Sites: Entrega do projeto executivo --&gt;  MGIPE Regional_x000a__x000a_28/08/2024 - Arthur: alterei de Comfica para Telemont._x000a_sex 05/07/2024 09:39 - Rodrigo Soares: Previa Reunião com Juan"/>
    <s v="-"/>
    <s v="NÃO"/>
    <s v="PENDENTE REDE"/>
    <d v="2026-01-30T00:00:00"/>
    <d v="2026-02-01T00:00:00"/>
    <x v="13"/>
    <s v="W5"/>
    <s v="W6"/>
    <n v="2024"/>
    <n v="589244"/>
    <s v="Regional"/>
    <s v="VALIDAÇÃO DE DRAFT"/>
    <m/>
    <m/>
    <m/>
    <m/>
    <m/>
    <m/>
    <s v="N/A"/>
    <x v="5"/>
    <x v="14"/>
    <s v="PENDENTE REVISAO DE PROJETO"/>
    <s v="-"/>
    <x v="2"/>
  </r>
  <r>
    <s v="MGJXT"/>
    <s v="M2023_MGJXT_01"/>
    <x v="1"/>
    <s v="NÃO"/>
    <x v="4"/>
    <x v="6"/>
    <x v="1"/>
    <x v="1"/>
    <s v="NA"/>
    <s v="NA"/>
    <s v="MGCTP-MGJXT-MGCTP"/>
    <s v="HL5G (500K)"/>
    <x v="27"/>
    <s v="MGCTP"/>
    <s v="Ativo"/>
    <s v="JUIZ DE FORA"/>
    <x v="6"/>
    <s v="-"/>
    <s v="-"/>
    <s v="NÃO"/>
    <s v="CANCELADO"/>
    <s v="CANCELADO"/>
    <s v="CANCELADO"/>
    <x v="0"/>
    <s v="-"/>
    <s v="-"/>
    <n v="2024"/>
    <n v="509252"/>
    <s v="Aprovado HQ"/>
    <s v="SITE FORA DO ESCOPO"/>
    <m/>
    <m/>
    <m/>
    <e v="#REF!"/>
    <m/>
    <m/>
    <s v="N/A"/>
    <x v="43"/>
    <x v="11"/>
    <s v="-"/>
    <m/>
    <x v="8"/>
  </r>
  <r>
    <s v="MGADP"/>
    <s v="M2024EST_MGADP_01"/>
    <x v="3"/>
    <s v="SIM"/>
    <x v="0"/>
    <x v="0"/>
    <x v="192"/>
    <x v="200"/>
    <s v="NA"/>
    <s v="NA"/>
    <s v="MGEDO-MGBJN-MGADP-MGEDO"/>
    <s v="3 - HL5G"/>
    <x v="19"/>
    <s v="MGEDO"/>
    <s v="Ativo HL4 / Falta HL5D"/>
    <s v="IBIRITÉ"/>
    <x v="1"/>
    <s v="ter 05/08/2025 17:02 - Thiago: Boa tarde @SIDNEY MARTINS RUFINO e @EVANDRO LUIZ DOS REIS PEREIRA, já finalizamos os lançamentos adicionais aguardando somente os encontramentos que estão sob responsabilidade da Telemont._x000a_Preciso, dessas entregas ate ao meio dia 06/08._x000a__x000a_Conto com a compreensão de vocês. _x000a__x000a_ter 22/10/2024 15:46 - Sites: Entrega do projeto executivo --&gt;  MGBJN Regional : SE. _x000a__x000a_qui 17/10/2024 10:43 - Albino: @FERNANDA CARLA SANTOS PEREIRA, bom dia._x000a_O projeto do site MGBJN-MGADP foi devolvido para revisão._x000a_Por favor, verificar a solicitação e atualizar o projeto._x000a__x000a_Antes de entregar para a implantação precisamos validar o projeto._x000a__x000a_qui 10/10/2024 13:47 - Felipe Telemont: Gentileza realizar novo estudo de projeto, cabo existente não localizado no trecho informado abaixo._x000a_Equipes realizarão vistoria no local._x000a__x000a_Aproximadamente 4000 metros._x000a__x000a_Necessário lançamento adicional._x000a_20/07/2024 - Plan Estruturante PH 17/07 - &quot;TBD&quot;"/>
    <m/>
    <s v="NÃO"/>
    <s v="ATIVO"/>
    <s v="REDE OK"/>
    <s v="ATIVO"/>
    <x v="0"/>
    <s v="-"/>
    <s v="-"/>
    <n v="2024"/>
    <n v="512360"/>
    <s v="Regional"/>
    <s v="ATIVO"/>
    <m/>
    <m/>
    <m/>
    <m/>
    <m/>
    <m/>
    <s v="N/A"/>
    <x v="28"/>
    <x v="3"/>
    <s v="REVISÃO DE PROJETO"/>
    <s v="AGUARDANDO DETALHAMENTO TELEMONT"/>
    <x v="9"/>
  </r>
  <r>
    <s v="MGELT"/>
    <s v="M2023EST_MGELT_01"/>
    <x v="3"/>
    <s v="SIM"/>
    <x v="0"/>
    <x v="0"/>
    <x v="196"/>
    <x v="202"/>
    <s v="NA"/>
    <s v="NA"/>
    <s v="MGCOX-MGELT-MGRNS"/>
    <s v="3 - HL5G"/>
    <x v="8"/>
    <s v="-"/>
    <s v="Não Ativo"/>
    <s v="RIBEIRÃO DAS NEVES"/>
    <x v="1"/>
    <s v="ENTREGUE 2 ALÇAS"/>
    <s v="-"/>
    <s v="NÃO"/>
    <s v="ATIVO"/>
    <s v="REDE OK"/>
    <s v="ATIVO"/>
    <x v="0"/>
    <s v="-"/>
    <s v="-"/>
    <n v="2024"/>
    <n v="513686"/>
    <s v="Aprovado HQ"/>
    <s v="ATIVO"/>
    <m/>
    <m/>
    <m/>
    <m/>
    <m/>
    <m/>
    <s v="N/A"/>
    <x v="28"/>
    <x v="3"/>
    <s v="REVISÃO DE PROJETO"/>
    <s v="PARA CONSTRUCAO DESTE ANEL SE FAZ NECESSARIO LICENCA E AUTORIZACAO PARA LANCAMENTO DO CABO NA BR040. 10/10  NECESSARIO LICENCA E AUTORIZACAO PARA LANCAMENTO DO CABO NA BR040."/>
    <x v="1"/>
  </r>
  <r>
    <s v="MGRPR"/>
    <s v="M2025EST_MGRPR_01"/>
    <x v="0"/>
    <s v="FLAT"/>
    <x v="0"/>
    <x v="0"/>
    <x v="1"/>
    <x v="1"/>
    <s v="NA"/>
    <s v="NA"/>
    <s v="MGLOR-MGRPR-RD LOR"/>
    <s v="HL5G_2025"/>
    <x v="27"/>
    <s v="MGLOR"/>
    <s v="-"/>
    <s v="JUIZ DE FORA_2025"/>
    <x v="0"/>
    <s v="20KM; DIVIDIR CUSTRO ENTRE MGJFX-MGRPR; PONTA DE REDE"/>
    <m/>
    <s v="NÃO"/>
    <s v="CANCELADO"/>
    <s v="REDE OK"/>
    <s v="ATIVO"/>
    <x v="15"/>
    <s v="-"/>
    <s v="-"/>
    <n v="2025"/>
    <s v="NA"/>
    <s v="NA"/>
    <s v="ATIVO"/>
    <d v="2025-09-29T00:00:00"/>
    <n v="0"/>
    <n v="0"/>
    <s v="VALIDAR RÁDIO BRUNO"/>
    <m/>
    <m/>
    <s v="N/A"/>
    <x v="0"/>
    <x v="0"/>
    <m/>
    <m/>
    <x v="0"/>
  </r>
  <r>
    <s v="MGJHM"/>
    <s v="M2024EST_MGJHM_01"/>
    <x v="0"/>
    <s v="FLAT"/>
    <x v="0"/>
    <x v="0"/>
    <x v="197"/>
    <x v="166"/>
    <s v="NA"/>
    <s v="NA"/>
    <s v="MGV01-MGJHM- RD V01"/>
    <s v="HL5G_2025"/>
    <x v="27"/>
    <s v="MGV01"/>
    <s v="-"/>
    <s v="JUIZ DE FORA_2025"/>
    <x v="0"/>
    <s v="ACESSO ÚNICO"/>
    <s v="25/09/25 - Ativo sem proteção usando a FO contruída, proteção aguardando obra do rádio. 18/09/25 - Aguardando liberação de acesso ATC"/>
    <s v="NÃO"/>
    <s v="ATIVO"/>
    <s v="REDE OK"/>
    <s v="ATIVO"/>
    <x v="0"/>
    <s v="-"/>
    <s v="-"/>
    <n v="2025"/>
    <n v="509247"/>
    <s v="Empreiteira"/>
    <s v="ATIVO"/>
    <d v="2025-09-29T00:00:00"/>
    <m/>
    <m/>
    <s v="VALIDAR RÁDIO BRUNO"/>
    <m/>
    <m/>
    <s v="N/A"/>
    <x v="0"/>
    <x v="0"/>
    <m/>
    <m/>
    <x v="0"/>
  </r>
  <r>
    <s v="MGVSS"/>
    <s v="M2024EST_MGVSS_01"/>
    <x v="2"/>
    <s v="RÁDIO"/>
    <x v="2"/>
    <x v="2"/>
    <x v="2"/>
    <x v="2"/>
    <s v="NA"/>
    <s v="NA"/>
    <s v="RADIO"/>
    <s v="3 - HL5G"/>
    <x v="10"/>
    <s v="MGJRC"/>
    <s v="Ativo HL4 / Falta HL5D"/>
    <s v="JUATUBA"/>
    <x v="1"/>
    <s v="SEM AÇÃO RE"/>
    <m/>
    <s v="NÃO"/>
    <s v="RÁDIO"/>
    <s v="RÁDIO"/>
    <s v="RÁDIO"/>
    <x v="1"/>
    <s v="-"/>
    <s v="-"/>
    <n v="2024"/>
    <s v="NA"/>
    <s v="NA"/>
    <s v="RÁDIO ATIVO"/>
    <m/>
    <m/>
    <m/>
    <s v="VALIDAR PREDECESSOR ELISANGÊLA"/>
    <m/>
    <m/>
    <s v="N/A"/>
    <x v="2"/>
    <x v="2"/>
    <s v="-"/>
    <m/>
    <x v="1"/>
  </r>
  <r>
    <s v="MGJJC"/>
    <s v="M2024EST_MGJJC_01"/>
    <x v="9"/>
    <s v="NÃO"/>
    <x v="3"/>
    <x v="3"/>
    <x v="1"/>
    <x v="1"/>
    <s v="NA"/>
    <s v="NA"/>
    <s v="MGJRC-MGJJC-MGJRC"/>
    <s v="3 - HL5G"/>
    <x v="10"/>
    <s v="MGJRC"/>
    <s v="Ativo HL4 / Falta HL5D"/>
    <s v="JUATUBA"/>
    <x v="1"/>
    <s v="10/11/2025 - aRTHUR: NOrt, favor postar draft com urgencia._x000a__x000a_qua 11/06/2025 17:28 - Email Gabriel: Alterou para MOP | Após realizarmos vistorias em conjunto com a EPS, identificamos que alguns trechos deverão ser alterados conforme KMZ em anexo._x000a_Peço apoio para a elaboração dos projetos dos sites abaixo com a distinção das frentes de trabalho que executará cada trecho da obra._x000a_Conforme expliquei ao @Valentim Rogerio Ayres, as obras para os circuitos serão realizadas com Mão de obra própria (MOP) e com a EPS Telemont._x000a_11/10/2024 - Plan estruturante: PROJETO CONTEMPLA FORMATACAO EM REDE EXISTENTE DESCONHECIDA PELA OPERACAO_x000a_20/07/2024 - Plan Estruturante PH 17/07 - &quot;TBD&quot;"/>
    <s v="Depente de ativar concentrador predecessor MGJRC rede prevista"/>
    <s v="NÃO"/>
    <s v="PENDENTE REDE"/>
    <d v="1899-12-30T00:00:00"/>
    <d v="1899-12-30T00:00:00"/>
    <x v="13"/>
    <s v="W0"/>
    <s v="W0"/>
    <n v="2024"/>
    <n v="589241"/>
    <s v="Empreiteira"/>
    <s v="ELABORAÇÃO DE DRAFT"/>
    <m/>
    <m/>
    <m/>
    <m/>
    <m/>
    <m/>
    <s v="N/A"/>
    <x v="47"/>
    <x v="3"/>
    <s v="REVISÃO DE PROJETO"/>
    <s v="PROJETO CONTEMPLA FORMATACAO EM REDE EXISTENTE DESCONHECIDA PELA OPERACAO"/>
    <x v="9"/>
  </r>
  <r>
    <s v="MGJMB"/>
    <s v="M2024EST_MGJMB_01"/>
    <x v="0"/>
    <s v="FLAT"/>
    <x v="0"/>
    <x v="0"/>
    <x v="1"/>
    <x v="1"/>
    <s v="NA"/>
    <s v="NA"/>
    <s v="MGIVA-MGJMB(- RD IVA "/>
    <s v="HL5G_2025"/>
    <x v="0"/>
    <s v="MGIVA"/>
    <s v="-"/>
    <s v="JUIZ DE FORA_2025"/>
    <x v="0"/>
    <s v="18/07/2025 - Arthur: ativo no estruturante de 2024, não recebemos ID metro 2025, então não teremos como revalidar Ids._x000a_ACESSO ÚNICO"/>
    <s v="10/02/2026 - Atualizado prazo de proteção rádio conforme coluna &quot;RÁDIO/PRAZO&quot;;"/>
    <s v="NÃO"/>
    <s v="CANCELADO"/>
    <s v="REDE OK"/>
    <s v="ATIVO"/>
    <x v="12"/>
    <s v="-"/>
    <s v="-"/>
    <n v="2025"/>
    <s v="CRIAR ID"/>
    <s v="Empreiteira"/>
    <s v="ATIVO"/>
    <d v="2026-05-25T00:00:00"/>
    <n v="0"/>
    <m/>
    <s v="VALIDAR RÁDIO BRUNO"/>
    <m/>
    <m/>
    <s v="N/A"/>
    <x v="0"/>
    <x v="0"/>
    <m/>
    <m/>
    <x v="0"/>
  </r>
  <r>
    <s v="MGJXB"/>
    <s v="M2024EST_MGJXB_01"/>
    <x v="3"/>
    <s v="NÃO"/>
    <x v="0"/>
    <x v="0"/>
    <x v="161"/>
    <x v="34"/>
    <s v="NA"/>
    <s v="NA"/>
    <s v="MGSDE-MGJXB-MGSDE"/>
    <s v="HL5G (500K)"/>
    <x v="27"/>
    <s v="MGSDE"/>
    <s v="Ativo"/>
    <s v="JUIZ DE FORA"/>
    <x v="6"/>
    <s v="REDE ENTREGUE CONFORME TOPOLOGIA ESTRUTURANTE"/>
    <s v="-"/>
    <s v="NÃO"/>
    <s v="ATIVO"/>
    <s v="REDE OK"/>
    <s v="ATIVO"/>
    <x v="0"/>
    <s v="-"/>
    <s v="-"/>
    <n v="2024"/>
    <n v="509280"/>
    <s v="Aprovado HQ"/>
    <s v="ATIVO"/>
    <m/>
    <m/>
    <m/>
    <e v="#REF!"/>
    <m/>
    <m/>
    <s v="N/A"/>
    <x v="44"/>
    <x v="2"/>
    <s v="-"/>
    <m/>
    <x v="1"/>
  </r>
  <r>
    <s v="MGJVE"/>
    <s v="M2024EST_MGJVE_01"/>
    <x v="9"/>
    <s v="NÃO"/>
    <x v="3"/>
    <x v="3"/>
    <x v="1"/>
    <x v="1"/>
    <s v="NA"/>
    <s v="NA"/>
    <s v="MGJRC-MGJVE-MGJRC"/>
    <s v="3 - HL5G"/>
    <x v="10"/>
    <s v="MGJRC"/>
    <s v="Ativo HL4 / Falta HL5D"/>
    <s v="JUATUBA"/>
    <x v="1"/>
    <s v="10/11/2025 - aRTHUR: NOrt, favor postar draft com urgencia._x000a__x000a_qua 11/06/2025 17:28 - Gabriel: Após realizarmos vistorias em conjunto com a EPS, identificamos que alguns trechos deverão ser alterados conforme KMZ em anexo._x000a_Peço apoio para a elaboração dos projetos dos sites abaixo com a distinção das frentes de trabalho que executará cada trecho da obra._x000a_Conforme expliquei ao @Valentim Rogerio Ayres, as obras para os circuitos serão realizadas com Mão de obra própria (MOP) e com a EPS Telemont._x000a_qui 24/10/2024 07:36 - Fernanda Carla: Ok Rodolfo._x000a__x000a_@NATANAEL FILIPE TOMAS PEDRA_x000a_Gentileza providenciar projeto e início de processo de licença._x000a__x000a_Referente a projeto Sites Vivo topologia MGJRC-MGJVE-MGJRC_x000a_JUATUBA/MG_x000a__x000a_Qualquer dúvida estou a disposição._x000a__x000a_ter 24/09/2024 11:21 - Rodrigo Soares: Atualização estruturante Ramon: necessário licença junto aos órgãos competentes para execução de MND na rodovia 262._x000a_20/07/2024 - Plan Estruturante PH 17/07 - &quot;TBD&quot;"/>
    <s v="Depente de ativar concentrador predecessor MGJRC rede prevista"/>
    <s v="NÃO"/>
    <s v="PENDENTE REDE"/>
    <d v="1899-12-30T00:00:00"/>
    <d v="1899-12-30T00:00:00"/>
    <x v="13"/>
    <s v="W0"/>
    <s v="W0"/>
    <n v="2024"/>
    <n v="589242"/>
    <s v="Empreiteira"/>
    <s v="ELABORAÇÃO DE DRAFT"/>
    <m/>
    <m/>
    <m/>
    <m/>
    <m/>
    <m/>
    <d v="1899-12-30T00:00:00"/>
    <x v="5"/>
    <x v="14"/>
    <s v="PENDENTE REVISAO DE PROJETO"/>
    <s v="-"/>
    <x v="2"/>
  </r>
  <r>
    <s v="MGJDI"/>
    <s v="M2023EST_MGJDI_01"/>
    <x v="9"/>
    <s v="NÃO"/>
    <x v="3"/>
    <x v="3"/>
    <x v="1"/>
    <x v="1"/>
    <s v="NA"/>
    <s v="NA"/>
    <s v="MGJRC-MGJDI-MGJRC"/>
    <s v="3 - HL5G"/>
    <x v="10"/>
    <s v="MGJRC"/>
    <s v="Ativo HL4 / Falta HL5D"/>
    <s v="JUATUBA"/>
    <x v="1"/>
    <s v="10/11/2025 - aRTHUR: ID repostado por outra EPS (NORT) em alto custo: 589157 | | 40m de canalização + 29 postes_x000a__x000a_qua 11/06/2025 17:28 - gABRIEL: obra será executada MISTA - MOIN + EPS_x000a__x000a_seg 09/06/2025 17:25 - Joseff: Ramon,_x000a__x000a_Como falamos em reunião, vamos realizar amanhã uma conjunta no trecho alternativo sugerido pelo Rodrigo Soares, para verificar condições de lançamento junto com o técnico do time dele que já foi na área._x000a__x000a_@Cristyanno Alberto Pereira De Jesus gostaria que você acompanhasse a vistoria também, representando a implantação. Informando as necessidades identificadas de ajustes no projeto. Gabriel peço que acompanhe e direcione para o time de Projetos avaliar os possíveis ajustes._x000a__x000a_@Rodrigo Soares Da Silva quem do seu time vai conosco?  favor enviar o contato._x000a__x000a_Alinhado com o time da Telemont do encontro ser as 09:30 no site MGJDI._x000a__x000a_qui 24/10/2024 16:02 - Fernanda Carla: Boa tarde,_x000a_Segue 2ª emissão indicando a instalação de poste e canalização._x000a__x000a_Gentileza validar para revisão de draft e processo de licença junto a concessionária._x000a__x000a_qua 23/10/2024 11:45 - aLBINO: @FERNANDA CARLA SANTOS PEREIRA, bom dia._x000a_Pode favor, atualizar o projeto indicando a instalação de poste e canalização._x000a__x000a_seg 30/09/2024 08:01 - Fernanda Carla: Albino: Para este atendimento, a rede foi projetada em rota sobrepondo a rede existente. _x000a_Há registro de canalização no trecho? Caso não exista, gentileza informar onde passa rede existente nessa região pois 90% do projeto contempla a formatação das fibra existentes._x000a_ter 24/09/2024 11:21 - Rodrigo Soares: Atualização estruturante Ramon: SEM TRAVESSIA RODOVIA_x000a_20/07/2024 - Plan Estruturante PH 17/07 - &quot;TBD&quot;"/>
    <s v="Depente de ativar concentrador predecessor MGJRC rede prevista"/>
    <s v="NÃO"/>
    <s v="PENDENTE REDE"/>
    <d v="1899-12-30T00:00:00"/>
    <d v="1899-12-30T00:00:00"/>
    <x v="13"/>
    <s v="W0"/>
    <s v="W0"/>
    <n v="2024"/>
    <n v="589157"/>
    <s v="Regional"/>
    <s v="LICENÇA"/>
    <m/>
    <m/>
    <m/>
    <m/>
    <m/>
    <m/>
    <s v="N/A"/>
    <x v="28"/>
    <x v="3"/>
    <s v="REVISÃO DE PROJETO"/>
    <s v="REVISAR PROJETO POIS UM TRECHO NÃO POSSUI POSTEACAO.10/10 EQUPIE PROJETO ACIONADA PARA REVISÃO DO PROJETO NECESSARIO IMPLANTAÇÃO DE POSTES APROXIMADAMENTE 40."/>
    <x v="9"/>
  </r>
  <r>
    <s v="MGLMN"/>
    <s v="M2025EST_MGLMN_01"/>
    <x v="3"/>
    <s v="SIM"/>
    <x v="0"/>
    <x v="0"/>
    <x v="198"/>
    <x v="197"/>
    <s v="SIM"/>
    <s v="REDE OK"/>
    <s v="MGJKB-MGLMN-MGJKB / MGJKB-MGLMN"/>
    <s v="HL5D_2025"/>
    <x v="33"/>
    <s v="MGLMN"/>
    <s v="-"/>
    <s v="GOVERNADOR VALADARES_2025"/>
    <x v="7"/>
    <s v="23/05/2025 - REDE ENTREGUE CONFORME TOPOLOGIA DO ESTRUTURANTE._x000a_ALTERAÇÃO DE DATA, MOTIVO: SEM OS"/>
    <m/>
    <s v="NÃO"/>
    <s v="ATIVO"/>
    <s v="REDE OK"/>
    <s v="ATIVO"/>
    <x v="7"/>
    <s v="-"/>
    <s v="-"/>
    <n v="2025"/>
    <n v="549045"/>
    <s v="Empreiteira"/>
    <s v="ATIVO"/>
    <m/>
    <m/>
    <m/>
    <m/>
    <m/>
    <m/>
    <s v="N/A"/>
    <x v="2"/>
    <x v="2"/>
    <m/>
    <m/>
    <x v="1"/>
  </r>
  <r>
    <s v="MGJFU"/>
    <s v="M2024EST_MGJFU_01"/>
    <x v="1"/>
    <s v="NÃO"/>
    <x v="4"/>
    <x v="6"/>
    <x v="1"/>
    <x v="1"/>
    <s v="NA"/>
    <s v="NA"/>
    <s v="MGJAU-MGJFU-MGJAU"/>
    <s v="HL5G (500K)"/>
    <x v="27"/>
    <s v="MGJAU"/>
    <s v="Ativo"/>
    <s v="JUIZ DE FORA"/>
    <x v="6"/>
    <s v="-"/>
    <s v="-"/>
    <s v="NÃO"/>
    <s v="CANCELADO"/>
    <s v="CANCELADO"/>
    <s v="CANCELADO"/>
    <x v="0"/>
    <s v="-"/>
    <s v="-"/>
    <n v="2024"/>
    <n v="509263"/>
    <s v="Regional"/>
    <s v="SITE FORA DO ESCOPO"/>
    <m/>
    <m/>
    <m/>
    <e v="#REF!"/>
    <m/>
    <m/>
    <s v="N/A"/>
    <x v="35"/>
    <x v="41"/>
    <s v="-"/>
    <s v="VALIDAÇÃO DE DRAFT - CUSTO ALTO"/>
    <x v="2"/>
  </r>
  <r>
    <s v="MGJBD"/>
    <s v="M2024EST_MGJBD_01"/>
    <x v="1"/>
    <s v="NÃO"/>
    <x v="0"/>
    <x v="7"/>
    <x v="199"/>
    <x v="1"/>
    <s v="NA"/>
    <s v="NA"/>
    <s v="MGJAU-MGJBD-MGJAU"/>
    <s v="HL5G (500K)"/>
    <x v="27"/>
    <s v="MGJAU"/>
    <s v="Ativo"/>
    <s v="JUIZ DE FORA"/>
    <x v="6"/>
    <s v="16/06/2025 - Arthur: status até entação era PREDECESSOR_x000a_REDE ENTREGUE CONFORME TOPOLOGIA ESTRUTURANTE"/>
    <s v="11/03 - Depende de ativar JAU-HL5D que deu defeito nas fibras, acionado rede externa; 10/03 - Ajustar sinótico para topologia do estruturante"/>
    <s v="NÃO"/>
    <s v="CANCELADO"/>
    <s v="REDE OK"/>
    <s v="NÃO ATIVADO"/>
    <x v="0"/>
    <s v="-"/>
    <s v="-"/>
    <n v="2024"/>
    <n v="509264"/>
    <s v="Regional"/>
    <s v="SITE FORA DO ESCOPO"/>
    <m/>
    <m/>
    <m/>
    <e v="#REF!"/>
    <m/>
    <m/>
    <s v="N/A"/>
    <x v="35"/>
    <x v="41"/>
    <s v="-"/>
    <m/>
    <x v="1"/>
  </r>
  <r>
    <s v="MGRPR"/>
    <s v="M2024EST_MGRPR_01"/>
    <x v="3"/>
    <s v="FLAT"/>
    <x v="0"/>
    <x v="0"/>
    <x v="0"/>
    <x v="106"/>
    <s v="NA"/>
    <s v="NA"/>
    <s v="MGLOR-MGRPR"/>
    <s v="HL5G (500K)"/>
    <x v="27"/>
    <s v="MGLOR"/>
    <s v="Ativo"/>
    <s v="JUIZ DE FORA"/>
    <x v="6"/>
    <s v="REDE ENTREGUE CONFORME TOPOLOGIA ESTRUTURANTE"/>
    <m/>
    <s v="NÃO"/>
    <s v="ATIVO"/>
    <s v="REDE OK"/>
    <s v="ATIVO"/>
    <x v="0"/>
    <s v="-"/>
    <s v="-"/>
    <n v="2024"/>
    <n v="509278"/>
    <s v="Aprovado HQ"/>
    <s v="ATIVO"/>
    <m/>
    <m/>
    <m/>
    <e v="#REF!"/>
    <m/>
    <m/>
    <s v="N/A"/>
    <x v="34"/>
    <x v="40"/>
    <s v="-"/>
    <m/>
    <x v="1"/>
  </r>
  <r>
    <s v="MGJFM"/>
    <s v="M2024EST_MGJFM_01"/>
    <x v="1"/>
    <s v="CANCELADO"/>
    <x v="4"/>
    <x v="6"/>
    <x v="1"/>
    <x v="1"/>
    <s v="NA"/>
    <s v="NA"/>
    <s v="MGJAU-MGJFM"/>
    <s v="HL5G (500K)"/>
    <x v="27"/>
    <s v="MGJAU"/>
    <s v="Ativo"/>
    <s v="JUIZ DE FORA"/>
    <x v="6"/>
    <s v="qui 02/10/2025 13:38 - Garrido: Caros, boa tarde._x000a__x000a_O site MGJFM no estruturante aprovado virou Rádio e necessitamos da correção na dptx e retirada da fila de pendência de projetos, pois ajustamos na planilha no sharepoint._x000a__x000a_@Gustavo De Carvalho Rosa e @Felipe Coutinho Xavier, peço corrigir a dptx_x000a__x000a_@Loversi Soares Junior, peço retirada da fila de projetos._x000a__x000a_qua 19/02/2025 12:46 - Aretha: site desmobilizado_x000a_qua 06/11/2024 17:02 - Marcelo Eduardo: Croqui MGJFM atualizado_x000a_seg 04/11/2024 08:21 - Edson: Precisamos de novo projeto contemplando a instalação dos 12 postes para anexa-lo ao OSP Control e revisão do Draft._x000a_Os Drafts não tem sido aprovados pela Vivo caso o projeto não esteja de acordo com o orçamento."/>
    <s v="-"/>
    <s v="NÃO"/>
    <s v="CANCELADO"/>
    <s v="CANCELADO"/>
    <s v="CANCELADO"/>
    <x v="0"/>
    <s v="-"/>
    <s v="-"/>
    <n v="2024"/>
    <n v="509248"/>
    <s v="Regional"/>
    <s v="SITE DESMOBILIZADO"/>
    <m/>
    <m/>
    <m/>
    <e v="#REF!"/>
    <m/>
    <m/>
    <s v="N/A"/>
    <x v="28"/>
    <x v="6"/>
    <s v="-"/>
    <m/>
    <x v="8"/>
  </r>
  <r>
    <s v="MGJFB"/>
    <s v="M2024EST_MGJFB_01"/>
    <x v="1"/>
    <s v="SIM"/>
    <x v="0"/>
    <x v="7"/>
    <x v="200"/>
    <x v="1"/>
    <s v="NA"/>
    <s v="NA"/>
    <s v="MGCTP-MGJFB-MGCTP"/>
    <s v="HL5G (500K)"/>
    <x v="27"/>
    <s v="MGCTP"/>
    <s v="Ativo"/>
    <s v="JUIZ DE FORA"/>
    <x v="6"/>
    <s v="16/06/2025 - Arthur: status até entação era VALID. LIB_x000a_ter 29/10/2024 08:42 - Leo Assis: Albino,_x000a__x000a_Identificada inexistência de cabo informado como existente no trecho sinalizado na figura abaixo, sendo necessário lançamento de 1.500 m aproximado para conclusão da formatação. _x000a_Topologia: MGCTP-MGJFB-MGCTP_x000a_Site: MGJFB_x000a__x000a_Tal situação está impactado também no ID 509250_x000a_Topologia: MGCTP-MGJPA(FLAT)-MGCTP_x000a_Site: MGJPA"/>
    <s v="21/05 - Precisa ajustar sinótico e OEs conforme topologia estruturante"/>
    <s v="NÃO"/>
    <s v="CANCELADO"/>
    <s v="REDE OK"/>
    <s v="NÃO ATIVADO"/>
    <x v="0"/>
    <s v="-"/>
    <s v="-"/>
    <n v="2024"/>
    <n v="543520"/>
    <s v="Aprovado HQ"/>
    <s v="SITE FORA DO ESCOPO"/>
    <m/>
    <m/>
    <m/>
    <e v="#REF!"/>
    <m/>
    <m/>
    <s v="N/A"/>
    <x v="2"/>
    <x v="6"/>
    <s v="-"/>
    <m/>
    <x v="1"/>
  </r>
  <r>
    <s v="MGJUS"/>
    <s v="M2024EST_MGJUS_01"/>
    <x v="3"/>
    <s v="SIM"/>
    <x v="0"/>
    <x v="0"/>
    <x v="187"/>
    <x v="202"/>
    <s v="NA"/>
    <s v="NA"/>
    <s v="MGSDE-MGJUS-MGSDE"/>
    <s v="HL5G (500K)"/>
    <x v="27"/>
    <s v="MGSDE"/>
    <s v="Ativo"/>
    <s v="JUIZ DE FORA"/>
    <x v="6"/>
    <s v="REDE ENTREGUE COM TOPOLOGIA ESTRUTURANTE"/>
    <m/>
    <s v="NÃO"/>
    <s v="ATIVO"/>
    <s v="REDE OK"/>
    <s v="ATIVO"/>
    <x v="0"/>
    <s v="-"/>
    <s v="-"/>
    <n v="2024"/>
    <n v="509282"/>
    <s v="Aprovado HQ"/>
    <s v="ATIVO"/>
    <m/>
    <m/>
    <m/>
    <e v="#REF!"/>
    <m/>
    <m/>
    <s v="N/A"/>
    <x v="44"/>
    <x v="29"/>
    <s v="-"/>
    <m/>
    <x v="1"/>
  </r>
  <r>
    <s v="MGIRS"/>
    <s v="RÁDIOMGIRS"/>
    <x v="3"/>
    <s v="RÁDIO"/>
    <x v="2"/>
    <x v="2"/>
    <x v="2"/>
    <x v="2"/>
    <s v="NA"/>
    <s v="NA"/>
    <s v="RÁDIO"/>
    <s v="HL5G (500K)"/>
    <x v="32"/>
    <s v="-"/>
    <s v="-"/>
    <s v="JUIZ DE FORA"/>
    <x v="6"/>
    <s v="SEM AÇÃO RE"/>
    <m/>
    <s v="NÃO"/>
    <s v="RÁDIO"/>
    <s v="RÁDIO"/>
    <s v="RÁDIO"/>
    <x v="1"/>
    <s v="-"/>
    <s v="-"/>
    <n v="2024"/>
    <s v="NA"/>
    <s v="NA"/>
    <s v="RÁDIO ATIVO"/>
    <m/>
    <m/>
    <m/>
    <e v="#REF!"/>
    <m/>
    <m/>
    <s v="N/A"/>
    <x v="37"/>
    <x v="44"/>
    <s v="-"/>
    <m/>
    <x v="1"/>
  </r>
  <r>
    <s v="MGJFV"/>
    <s v="RÁDIOMGJFV"/>
    <x v="3"/>
    <s v="RÁDIO"/>
    <x v="2"/>
    <x v="2"/>
    <x v="2"/>
    <x v="2"/>
    <s v="NA"/>
    <s v="NA"/>
    <s v="RÁDIO"/>
    <s v="HL5G (500K)"/>
    <x v="32"/>
    <s v="-"/>
    <s v="-"/>
    <s v="JUIZ DE FORA"/>
    <x v="6"/>
    <s v="SEM AÇÃO RE"/>
    <m/>
    <s v="NÃO"/>
    <s v="RÁDIO"/>
    <s v="RÁDIO"/>
    <s v="RÁDIO"/>
    <x v="1"/>
    <s v="-"/>
    <s v="-"/>
    <n v="2024"/>
    <s v="NA"/>
    <s v="NA"/>
    <s v="RÁDIO ATIVO"/>
    <m/>
    <m/>
    <m/>
    <e v="#REF!"/>
    <m/>
    <m/>
    <s v="N/A"/>
    <x v="37"/>
    <x v="44"/>
    <s v="-"/>
    <m/>
    <x v="1"/>
  </r>
  <r>
    <s v="MGEDO"/>
    <s v="M2024EST_MGEDO_01"/>
    <x v="3"/>
    <s v="SIM"/>
    <x v="0"/>
    <x v="0"/>
    <x v="1"/>
    <x v="203"/>
    <s v="NA"/>
    <s v="NA"/>
    <s v="MGIIE-MGEDO-MGBET"/>
    <s v="2 - HL5D"/>
    <x v="19"/>
    <s v="-"/>
    <s v="Ativo"/>
    <s v="SARZEDO"/>
    <x v="1"/>
    <s v="29/05/2025 - Arthur: faltou entregar na rede estruturante._x000a__x000a_02/12/2024 - Alex Gonini: vai subir flat no 5G para MGBET._x000a__x000a_ter 24/09/2024 11:21 - Rodrigo Soares: Atualização estruturante Ramon: ALTO CUSTO / SEM ACESSO AO CONDOMINIO PARA PASSAGEM DE FIBRA_x000a__x000a_seg 02/09/2024 08:31 - Felipe: Bom dia! Peço apoio na liberação de acesso junto ao responsáveis do condomínio equipe não autorizada a acessar para executar lançamento._x000a__x000a_sex 05/07/2024 09:39 - Rodrigo Soares: Previa Reunião com Juan"/>
    <s v="-"/>
    <s v="NÃO"/>
    <s v="ATIVO"/>
    <s v="REDE OK"/>
    <s v="ATIVO"/>
    <x v="0"/>
    <s v="-"/>
    <s v="-"/>
    <n v="2024"/>
    <n v="514681"/>
    <s v="Regional"/>
    <s v="ATIVO"/>
    <m/>
    <m/>
    <m/>
    <m/>
    <m/>
    <m/>
    <s v="N/A"/>
    <x v="5"/>
    <x v="14"/>
    <s v="ALTO CUSTO"/>
    <s v="-"/>
    <x v="2"/>
  </r>
  <r>
    <s v="MGREG"/>
    <s v="M2024EST_MGREG_01"/>
    <x v="3"/>
    <s v="SIM"/>
    <x v="0"/>
    <x v="0"/>
    <x v="145"/>
    <x v="192"/>
    <s v="NA"/>
    <s v="NA"/>
    <s v="MGBCZ-MGFIA-MGBFT-MGREG-MGBCZ"/>
    <s v="3 - HL5G"/>
    <x v="18"/>
    <s v="MGBCZ"/>
    <s v="Ativo"/>
    <s v="BETIM"/>
    <x v="1"/>
    <s v="seg 16/06/2025 10:32 - Felipe Bernardo: Joseff,_x000a_Bom dia!_x000a__x000a_Equipe de manutenção atuou na recuperação do rota porem foi identificado vários pontos de rompimento devido troca de poste._x000a_Para recuperação da rede será necessário aproximadamente uns 1500 metros de cabo._x000a__x000a__x000a_Segue fotos:_x000a__x000a_07/01/2025 - William Cruz: depende de acesso FIAT_x000a_REDE ENTREGUE CONFORME TOPOLOGIA ESTRUTURANTE"/>
    <m/>
    <s v="NÃO"/>
    <s v="ATIVO"/>
    <s v="REDE OK"/>
    <s v="ATIVO"/>
    <x v="0"/>
    <s v="-"/>
    <s v="-"/>
    <n v="2024"/>
    <n v="508069"/>
    <s v="Regional"/>
    <s v="ATIVO"/>
    <m/>
    <m/>
    <m/>
    <m/>
    <m/>
    <m/>
    <s v="N/A"/>
    <x v="3"/>
    <x v="3"/>
    <s v="PENDENTE ACESSO"/>
    <s v="Pendente predecessor MGBFT, sem autorização de acesso para fazer lançamento. Necessário área de contratos intervir. Sugiro revisão do projeto, pois é muito burocrático acesso a Fiat, inclusive para realizar Manutenção. Temos que desconsiderar esse site na topologia. Para tentativa de acesso na Fiat falar com Kenia Atacado 031 99718-1757"/>
    <x v="1"/>
  </r>
  <r>
    <s v="MGCOX"/>
    <s v="M2024EST_MGCOX_01"/>
    <x v="3"/>
    <s v="SIM"/>
    <x v="0"/>
    <x v="0"/>
    <x v="201"/>
    <x v="187"/>
    <s v="NA"/>
    <s v="NA"/>
    <s v="MGRNS-MGCOX-MGG37"/>
    <s v="2 - HL5D"/>
    <x v="8"/>
    <s v="MGELT"/>
    <s v="Não Ativo"/>
    <s v="CONTAGEM"/>
    <x v="1"/>
    <m/>
    <m/>
    <s v="NÃO"/>
    <s v="ATIVO"/>
    <s v="REDE OK"/>
    <s v="ATIVO"/>
    <x v="0"/>
    <s v="-"/>
    <s v="-"/>
    <n v="2024"/>
    <n v="536415"/>
    <s v="Aprovado HQ"/>
    <s v="ATIVO"/>
    <m/>
    <m/>
    <m/>
    <m/>
    <m/>
    <m/>
    <s v="N/A"/>
    <x v="25"/>
    <x v="2"/>
    <s v="-"/>
    <s v="-"/>
    <x v="1"/>
  </r>
  <r>
    <s v="MGJMC"/>
    <s v="M2024EST_MGJMC_01"/>
    <x v="0"/>
    <s v="FLAT"/>
    <x v="0"/>
    <x v="0"/>
    <x v="202"/>
    <x v="204"/>
    <s v="NA"/>
    <s v="NA"/>
    <s v="MGV01-MGJMC- RD MGMCP"/>
    <s v="HL5G_2025"/>
    <x v="27"/>
    <s v="MGV01"/>
    <s v="-"/>
    <s v="JUIZ DE FORA_2025"/>
    <x v="0"/>
    <s v="Falta migrar!"/>
    <m/>
    <s v="NÃO"/>
    <s v="ATIVO"/>
    <s v="REDE OK"/>
    <s v="ATIVO"/>
    <x v="13"/>
    <s v="-"/>
    <s v="-"/>
    <n v="2025"/>
    <n v="593310"/>
    <s v="Empreiteira"/>
    <s v="ATIVO"/>
    <d v="2025-09-30T00:00:00"/>
    <m/>
    <n v="0"/>
    <s v="VALIDAR RÁDIO BRUNO"/>
    <m/>
    <m/>
    <s v="N/A"/>
    <x v="2"/>
    <x v="2"/>
    <m/>
    <m/>
    <x v="0"/>
  </r>
  <r>
    <s v="MGRFA"/>
    <s v="M2024EST_MGRFA_01"/>
    <x v="5"/>
    <s v="NÃO"/>
    <x v="3"/>
    <x v="8"/>
    <x v="1"/>
    <x v="1"/>
    <s v="NA"/>
    <s v="NA"/>
    <s v="MGRNJ-MGRFA-MGRVL-MGRNJ"/>
    <s v="3 - HL5G"/>
    <x v="8"/>
    <s v="MGRNJ"/>
    <s v="Não Ativo"/>
    <s v="RIBEIRÃO DAS NEVES"/>
    <x v="1"/>
    <s v="seg 10/11/2025 15:26 - aRTHUR: Boa tarde._x000a__x000a_O site MGRFA ( metro M2024EST_MGRFA_01 ) está no controle do Estruturante para atendimento._x000a__x000a_Qual será a solução tx para esse site?_x000a__x000a_05/11/2025 - mATHEUS: Seria apenas predecessor do RAA e RVL_x000a_qua 05/11/2025 15:12 - Matheus: Boa tarde a todos!_x000a__x000a_@Gustavo De Carvalho e @Atlas Carvalho, por favor, atualizar DPTX conforme solução alinhada em áudio do dia 24/10 para podemos tirar as Metros do Escopo, pois estando ainda na DPTX somos cobrados pra ativar._x000a__x000a_Solução MGRAA | POSTERGADO P/ 2026 REFORÇO ESTRUTURAL_x000a_MGRAA -&gt; MGELT-MGRVL-MGRAA_x000a_  MGELT-MGRVL -&gt; RD NOVO_x000a_  MGRAA-MGRVL -&gt; RD NOVO_x000a_MGRVL (META NOV/25) -&gt; MGELT-MGRVL-MGRAA_x000a_  MGELT-MGRVL -&gt; RD NOVO_x000a__x000a__x000a_qui 23/10/2025 15:29 - Gustavo: @Carlos Gustavo Rosner, boa tarde._x000a_Precisamos de uma solução via FO na localidade, por favor, reavalie com urgência._x000a_Obras de RF_x000a__x000a_•_x0009_MGRAA (Candidato_HIGHLINE_01) -&gt; Não há viabilidade para atendimento via Rádio, o relevo da região e EV (H=24m | Faixa disponível 0-17m) impedem a ativação da solução Rádio._x000a_1-_x0009_MGRAA x MGRFA (Viável);_x000a_Obs.: @Carlos Gustavo Rosner, necessário fibrar o site MGRFA._x000a_2-_x0009_MGRAA x MGNCT (Obstruído);_x000a_3-_x0009_MGRAA x MGELT (Obstruído);_x000a_4-_x0009_MGRVL (Viável);_x000a_Ponto de Atenção -&gt; Disponibilidade de enlace Rádio. _x000a__x000a_qui 02/10/2025 14:51 - Rosner: @Gustavo De Carvalho Rosa, boa tarde._x000a__x000a_Para fibrar o site MGVEE (opção apresentada abaixo), teremos que lançar fibra na rodovia BR040, e pelo que foi avaliado pela engenharia só existe poste em um lado da rodovia, a distância fica &gt; 12 km &quot;flat&quot;, ficando fora de premissa de distância e custo... _x000a__x000a_seg 29/09/2025 11:08 - Garrido: Baran, segue resultado da vistoria em campo pelo time implantação, iremos seguir com esta solução em dupla com implantação de 40 postes + licença na rodovia ou flat + licença em rodovia?_x000a__x000a_sex 26/09/2025 10:22 - Jessica: Garrido, segue situação de campo após vistoria:_x000a_MGRNJ-MGRFA - cabo existente, já lançado._x000a_MGRFA-MGRVL - lançar 5,3km_x000a_MGRVL-MGRAA - lançar 2,98km, ponto de atenção na travessia JUNTO AO DNIT - BR040_x000a_MGRAA-MGRNJ - trecho de implantação de aprox. 40 postes - 15,1km_x000a__x000a__x000a_12/09/2025 - Matheus: fora da premissa_x000a_09/09/2025 - Matheus: vou pedir para o Gustavor estudar nova solução._x000a_qua 16/07/2025 16:01 - Victor Honorio: projeto em elaboração_x000a_08/07/2025 - Arthur: Anel MGRNJ-MGRFA-MGRVL-MGRNJ fora da premissa: 17,740m de lançamento + 15 postes_x000a_ter 24/09/2024 11:21 - Rodrigo Soares: Atualização estruturante Ramon: alto custo_x000a_seg 17/06/2024 10:08 - Felipe Casimiro: metro pendentes 2024_x000a_Ter, 08/10/2024 - Considerando o relatório de RFI (gabinete) do site BR56558-A (SBA) MGRVL (VIVO) está aceitável com observações não impeditivas_x000a_06/03/2026 - AGUARDANDO SOLUÇÃO DA ENGENHARIA - E-MAIL GARRIDO 29/09/2025"/>
    <s v="-"/>
    <s v="NÃO"/>
    <s v="PENDENTE REDE"/>
    <d v="1899-12-30T00:00:00"/>
    <d v="1900-01-01T00:00:00"/>
    <x v="0"/>
    <s v="W0"/>
    <s v="W1"/>
    <n v="2024"/>
    <n v="513572"/>
    <s v="Regional"/>
    <s v="ENGENHARIA TX"/>
    <m/>
    <m/>
    <m/>
    <m/>
    <m/>
    <m/>
    <s v="N/A"/>
    <x v="5"/>
    <x v="14"/>
    <s v="ALTO CUSTO"/>
    <s v="-"/>
    <x v="2"/>
  </r>
  <r>
    <s v="MGRVL"/>
    <s v="M2024EST_MGRVL_01"/>
    <x v="10"/>
    <s v="NÃO"/>
    <x v="2"/>
    <x v="3"/>
    <x v="1"/>
    <x v="1"/>
    <s v="NA"/>
    <s v="NA"/>
    <s v="MGRNJ-MGRFA-MGRVL-MGRNJ"/>
    <s v="3 - HL5G"/>
    <x v="8"/>
    <s v="MGRNJ"/>
    <s v="Não Ativo"/>
    <s v="RIBEIRÃO DAS NEVES"/>
    <x v="1"/>
    <s v="qui 06/11/2025 12:26 - Atlas:RD015842_x000a__x000a_qua 05/11/2025 15:12 - Matheus: Boa tarde a todos!_x000a__x000a_@Gustavo De Carvalho e @Atlas Carvalho, por favor, atualizar DPTX conforme solução alinhada em áudio do dia 24/10 para podemos tirar as Metros do Escopo, pois estando ainda na DPTX somos cobrados pra ativar._x000a__x000a_Solução MGRAA | POSTERGADO P/ 2026 REFORÇO ESTRUTURAL_x000a_MGRAA -&gt; MGELT-MGRVL-MGRAA_x000a_  MGELT-MGRVL -&gt; RD NOVO_x000a_  MGRAA-MGRVL -&gt; RD NOVO_x000a_MGRVL (META NOV/25) -&gt; MGELT-MGRVL-MGRAA_x000a_  MGELT-MGRVL -&gt; RD NOVO_x000a__x000a__x000a_qui 23/10/2025 15:29 - Gustavo: @Carlos Gustavo Rosner, boa tarde._x000a_Precisamos de uma solução via FO na localidade, por favor, reavalie com urgência._x000a_Obras de RF_x000a__x000a_•_x0009_MGRAA (Candidato_HIGHLINE_01) -&gt; Não há viabilidade para atendimento via Rádio, o relevo da região e EV (H=24m | Faixa disponível 0-17m) impedem a ativação da solução Rádio._x000a_1-_x0009_MGRAA x MGRFA (Viável);_x000a_Obs.: @Carlos Gustavo Rosner, necessário fibrar o site MGRFA._x000a_2-_x0009_MGRAA x MGNCT (Obstruído);_x000a_3-_x0009_MGRAA x MGELT (Obstruído);_x000a_4-_x0009_MGRVL (Viável);_x000a_Ponto de Atenção -&gt; Disponibilidade de enlace Rádio. _x000a__x000a__x000a_seg 06/10/2025 14:54 - mATHEUS: Boa tarde a todos!_x000a__x000a_@Gustavo De Carvalho, é viável usar os 2 enlaces existente MGRVL-MGVEE-MGCPA ?_x000a__x000a_qui 02/10/2025 14:51 - Rosner: @Gustavo De Carvalho Rosa, boa tarde._x000a__x000a_Para fibrar o site MGVEE (opção apresentada abaixo), teremos que lançar fibra na rodovia BR040, e pelo que foi avaliado pela engenharia só existe poste em um lado da rodovia, a distância fica &gt; 12 km &quot;flat&quot;, ficando fora de premissa de distância e custo... _x000a__x000a_ter 30/09/2025 16:20 - Gustavo Rosa: Proposta Engª de Transporte_x000a_MGRVL -&gt; REUSO DO ENLACE MGRVL-MGVEE + Obra Predecessora no site MGVEE._x000a_(RD EXISTENTE MRRVL-MGVEE -&gt; iPaso 200 18GHz - 1+0 - 56MHz - 128 QAM - 388Mbps) _x000a_MGVEE _x000a_Opção 1 -&gt; MGCBR-(REUSO FO)-MGCPA-(FO CONSTRUÇÃO)-MGVEE-(FO CONSTRUÇÃO)-MGCNK-(REUSO FO)-MGCBR_x000a_i-br-mg-cem-cnk-hl5g-01 N540X-6Z18G-SYS-D_x000a_Te0/0/0/18         up          up          IP_ULK#10G#i-br-mg-bhe-cbr-hl5d-01#Te0/4/2#FIBRA_x000a_Te0/0/0/19         up          up          IP_ULK#10G#i-br-mg-cem-cpa-hl5g-01#Te0/0/0/18#FIBRA_x000a_i-br-mg-cem-cpa-hl5g-01 N540X-6Z18G-SYS-D_x000a_Te0/0/0/18         up          up          IP_ULK#10G#i-br-mg-cem-cnk-hl5g-01#Te0/0/0/19#FIBRA_x000a_Te0/0/0/19         up          up          IP_TRS#10G#i-br-mg-bhe-cbr-hl5d-01#Gi0/3/2#FIBRA_x000a__x000a_Opção 2 -&gt; MGPNP-(REUSO FO)-MGGCA-(FO CONSTRUÇÃO)-MGVEE-(FO CONSTRUÇÃO)-MGCOS-(REUSO FO)-MGPNP_x000a_i-br-mg-cem-gca-hl5g-01 N540X-6Z18G-SYS-D_x000a_Te0/0/0/18         up          up          IP_ULK#10G#i-br-mg-cem-pnp-hl5d-01#Te0/3/2#FIBRA_x000a_Te0/0/0/19         up          up          IP_ULK#10G#i-br-mg-cem-cos-hl5g-01#Te0/0/0/18#FIBRA_x000a_i-br-mg-cem-cos-hl5g-01 N540X-6Z18G-SYS-D_x000a_Te0/0/0/19         up          up          IP_ULK#10G#i-br-mg-cem-pnp-hl5d-01#Te0/3/4#FIBRA_x000a_Te0/0/0/18         up          up          IP_ULK#10G#i-br-mg-cem-gca-hl5g-01#Te0/0/0/19#FIBRA_x000a__x000a__x000a_seg 29/09/2025 11:08 - Garrido: Baran, segue resultado da vistoria em campo pelo time implantação, iremos seguir com esta solução em dupla com implantação de 40 postes + licença na rodovia ou flat + licença em rodovia?_x000a__x000a_sex 26/09/2025 10:22 - Jessica: Garrido, segue situação de campo após vistoria:_x000a_MGRNJ-MGRFA - cabo existente, já lançado._x000a_MGRFA-MGRVL - lançar 5,3km_x000a_MGRVL-MGRAA - lançar 2,98km, ponto de atenção na travessia JUNTO AO DNIT - BR040_x000a_MGRAA-MGRNJ - trecho de implantação de aprox. 40 postes - 15,1km_x000a__x000a__x000a_12/09/2025 - Matheus: fora da premissa_x000a_09/09/2025 - Matheus: vou pedir para o Gustavor estudar nova solução._x000a_qua 16/07/2025 16:01 - Victor Honorio: projeto em elaboração_x000a_08/07/2025 - Arthur: Anel MGRNJ-MGRFA-MGRVL-MGRNJ fora da premissa: 17,740m de lançamento + 15 postes_x000a_ter 24/09/2024 11:21 - Rodrigo Soares: Atualização estruturante Ramon: alto custo_x000a_seg 17/06/2024 10:08 - Felipe Casimiro: metro pendentes 2024_x000a_Ter, 08/10/2024 - Considerando o relatório de RFI (gabinete) do site BR56558-A (SBA) MGRVL (VIVO) está aceitável com observações não impeditivas_x000a_06/03/2026 - AGUARDANDO SOLUÇÃO DA ENGENHARIA - E-MAIL GARRIDO 29/09/2025"/>
    <s v="-"/>
    <s v="NÃO"/>
    <s v="ATIVAÇÃO"/>
    <s v="RÁDIO"/>
    <d v="1899-12-30T00:00:00"/>
    <x v="0"/>
    <s v="-"/>
    <s v="W0"/>
    <n v="2024"/>
    <n v="513572"/>
    <s v="Regional"/>
    <s v="RÁDIO PREVISTO"/>
    <m/>
    <m/>
    <m/>
    <m/>
    <m/>
    <m/>
    <s v="N/A"/>
    <x v="5"/>
    <x v="14"/>
    <s v="ALTO CUSTO"/>
    <s v="-"/>
    <x v="2"/>
  </r>
  <r>
    <s v="MGNCT"/>
    <s v="M2024EST_MGNCT_01"/>
    <x v="3"/>
    <s v="SIM"/>
    <x v="0"/>
    <x v="0"/>
    <x v="161"/>
    <x v="164"/>
    <s v="NA"/>
    <s v="NA"/>
    <s v="MGCOX-MGRAM-MGNCT-MGCOX"/>
    <s v="3 - HL5G"/>
    <x v="8"/>
    <s v="MGELT"/>
    <s v="Não Ativo"/>
    <s v="CONTAGEM"/>
    <x v="1"/>
    <m/>
    <s v="PREDECESSO RNJ-HL4 + ELT-HL5D "/>
    <s v="NÃO"/>
    <s v="ATIVO"/>
    <s v="REDE OK"/>
    <s v="ATIVO"/>
    <x v="0"/>
    <s v="-"/>
    <s v="-"/>
    <n v="2024"/>
    <n v="536415"/>
    <s v="Aprovado HQ"/>
    <s v="ATIVO"/>
    <m/>
    <m/>
    <m/>
    <m/>
    <m/>
    <m/>
    <s v="N/A"/>
    <x v="25"/>
    <x v="2"/>
    <s v="-"/>
    <s v="-"/>
    <x v="1"/>
  </r>
  <r>
    <s v="MGRAM"/>
    <s v="M2024EST_MGRAM_01"/>
    <x v="3"/>
    <s v="SIM"/>
    <x v="0"/>
    <x v="0"/>
    <x v="161"/>
    <x v="164"/>
    <s v="NA"/>
    <s v="NA"/>
    <s v="MGCOX-MGRAM-MGNCT-MGCOX"/>
    <s v="3 - HL5G"/>
    <x v="8"/>
    <s v="MGELT"/>
    <s v="Não Ativo"/>
    <s v="CONTAGEM"/>
    <x v="1"/>
    <m/>
    <s v="PREDECESSO RNJ-HL4 + ELT-HL5D "/>
    <s v="NÃO"/>
    <s v="ATIVO"/>
    <s v="REDE OK"/>
    <s v="ATIVO"/>
    <x v="0"/>
    <s v="-"/>
    <s v="-"/>
    <n v="2024"/>
    <n v="536415"/>
    <s v="Aprovado HQ"/>
    <s v="ATIVO"/>
    <m/>
    <m/>
    <m/>
    <m/>
    <m/>
    <m/>
    <s v="N/A"/>
    <x v="25"/>
    <x v="2"/>
    <s v="-"/>
    <s v="-"/>
    <x v="1"/>
  </r>
  <r>
    <s v="MGUCR"/>
    <s v="M2025EST_MGUCR_01"/>
    <x v="3"/>
    <s v="SIM"/>
    <x v="0"/>
    <x v="0"/>
    <x v="203"/>
    <x v="168"/>
    <s v="NA"/>
    <s v="NA"/>
    <s v="MGUEU-MGUCR-MGUEU"/>
    <s v="HL5G_2025"/>
    <x v="9"/>
    <s v="MGUEU"/>
    <s v="-"/>
    <s v="UBERABA_2025"/>
    <x v="3"/>
    <s v="23/05/2025 - Israel: depende do site MGUEU"/>
    <m/>
    <s v="NÃO"/>
    <s v="ATIVO"/>
    <s v="REDE OK"/>
    <s v="ATIVO"/>
    <x v="7"/>
    <s v="-"/>
    <s v="-"/>
    <n v="2025"/>
    <n v="548971"/>
    <s v="Aprovado HQ"/>
    <s v="ATIVO"/>
    <m/>
    <m/>
    <m/>
    <m/>
    <m/>
    <m/>
    <s v="CONSTRUÍDO"/>
    <x v="48"/>
    <x v="1"/>
    <m/>
    <m/>
    <x v="7"/>
  </r>
  <r>
    <s v="MGCGB"/>
    <s v="M2025EST_MGCGB_01"/>
    <x v="3"/>
    <s v="NÃO"/>
    <x v="0"/>
    <x v="0"/>
    <x v="1"/>
    <x v="1"/>
    <s v="NA"/>
    <s v="NA"/>
    <s v="MGGML-MGCGB-MGGML"/>
    <s v="HL5G_2025"/>
    <x v="25"/>
    <s v="MGGML"/>
    <s v="-"/>
    <s v="UBERLÂNDIA_2025"/>
    <x v="2"/>
    <s v="  seg 06/10/2025 09:12 - Jose geraldo: licença liberada_x000a__x000a_05/11/2025 - Jhonathan: apresentamos a questão de convergencia de rede. Um trecho lançado._x000a_566285 - aprovado em 26,600mil."/>
    <s v="1/14/2026 - Site ativo e mgirado pelo Elder.  - 20/12/2025 - O Elder não conseguiu acessar no site sábado."/>
    <s v="NÃO"/>
    <s v="ATIVO"/>
    <s v="REDE OK"/>
    <s v="ATIVO"/>
    <x v="5"/>
    <s v="-"/>
    <s v="-"/>
    <n v="2025"/>
    <n v="602044"/>
    <s v="Empreiteira"/>
    <s v="ATIVO"/>
    <m/>
    <m/>
    <m/>
    <m/>
    <m/>
    <m/>
    <s v="N/A"/>
    <x v="2"/>
    <x v="2"/>
    <m/>
    <m/>
    <x v="5"/>
  </r>
  <r>
    <s v="MGCIN"/>
    <s v="M2025EST_MGCIN_01"/>
    <x v="3"/>
    <s v="SIM"/>
    <x v="0"/>
    <x v="0"/>
    <x v="204"/>
    <x v="205"/>
    <s v="NA"/>
    <s v="NA"/>
    <s v="MGUBR-MGCIN-MGUBR"/>
    <s v="HL5D_2025"/>
    <x v="25"/>
    <s v="MGCIN"/>
    <s v="-"/>
    <s v="UBERLÂNDIA_2025"/>
    <x v="2"/>
    <s v="sex 08/08/2025 14:58 - Jose geraldo: Thiago,_x000a__x000a_Boa tarde._x000a__x000a_Em anexo 4 alvarás (Sites HL5D) emitidos pela Prefeitura de  Uberlândia."/>
    <m/>
    <s v="NÃO"/>
    <s v="ATIVO"/>
    <s v="REDE OK"/>
    <s v="ATIVO"/>
    <x v="13"/>
    <s v="-"/>
    <s v="-"/>
    <n v="2025"/>
    <n v="566321"/>
    <s v="Aprovado HQ"/>
    <s v="ATIVO"/>
    <m/>
    <m/>
    <m/>
    <m/>
    <m/>
    <m/>
    <s v="CONSTRUÍDO"/>
    <x v="49"/>
    <x v="1"/>
    <m/>
    <m/>
    <x v="11"/>
  </r>
  <r>
    <s v="MGCJN"/>
    <s v="HL4_CJN_25"/>
    <x v="3"/>
    <s v="SIM"/>
    <x v="0"/>
    <x v="0"/>
    <x v="205"/>
    <x v="206"/>
    <s v="NÃO"/>
    <s v="PENDENTE"/>
    <s v="MGUTP-MGCJN-MGUTP/MGUTP"/>
    <s v="HL4_2025"/>
    <x v="34"/>
    <s v="-"/>
    <s v="-"/>
    <s v="UBERLÂNDIA_2025"/>
    <x v="2"/>
    <s v="qua 17/09/2025 11:57 - Bruna: Thiago_x000a_Bom dia!_x000a_Conforme solicitado segue conclusão parcial da obra ID 565294 de Uberlândia , estando pendente 2 km de formatação e 300 metros de lançamento subterrâneo. Assim que tivermos a conclusão final será enviado novo relatório._x000a_Previsão conclusão total: 22/09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_x000a_sex 08/08/2025 14:58 - Jose geraldo: Thiago,_x000a__x000a_Boa tarde._x000a__x000a_Em anexo 4 alvarás (Sites HL5D) emitidos pela Prefeitura de  Uberlândia.                                                                                                      Sexta-feira, 31/10/2025; Tatiana da Costa: minuta entregue! Aguardando ativação."/>
    <s v="01/10/2025 - Ativo com duas vias, pendente construção da terceira"/>
    <s v="NÃO"/>
    <s v="ATIVO"/>
    <s v="REDE OK"/>
    <s v="ATIVO"/>
    <x v="7"/>
    <s v="-"/>
    <s v="-"/>
    <n v="2025"/>
    <n v="565294"/>
    <s v="Aprovado HQ"/>
    <s v="ATIVO"/>
    <m/>
    <m/>
    <m/>
    <m/>
    <m/>
    <m/>
    <s v="N/A"/>
    <x v="2"/>
    <x v="46"/>
    <m/>
    <m/>
    <x v="12"/>
  </r>
  <r>
    <s v="MGAES"/>
    <s v="M2024EST_MGAES_01"/>
    <x v="3"/>
    <s v="NÃO"/>
    <x v="5"/>
    <x v="5"/>
    <x v="1"/>
    <x v="1"/>
    <s v="NA"/>
    <s v="NA"/>
    <s v="MGFEN-MGAES-MGFEN"/>
    <s v="3 - HL5G"/>
    <x v="3"/>
    <s v="MGFEN"/>
    <s v="Ativo HL4 / Falta HL5D"/>
    <s v="BELO HORIZONTE"/>
    <x v="1"/>
    <s v="seg 10/11/2025 11:01 - Arthur: Rodolfo, favor atualizar sobre as licenças desses sites._x000a__x000a_PENDENTE REDE - PENDENTE PROJETO(INTERLIGAÇÃO DE CAIXAS NO CENTRO - ABERTO ID MANUTENÇÃO DESOBSTRUÇÃO_x000a_"/>
    <m/>
    <s v="NÃO"/>
    <s v="PENDENTE REDE"/>
    <d v="2026-01-30T00:00:00"/>
    <d v="2026-02-01T00:00:00"/>
    <x v="0"/>
    <s v="W5"/>
    <s v="W6"/>
    <n v="2024"/>
    <n v="600167"/>
    <s v="Empreiteira"/>
    <s v="LICENÇA"/>
    <m/>
    <m/>
    <m/>
    <m/>
    <m/>
    <m/>
    <s v="N/A"/>
    <x v="50"/>
    <x v="3"/>
    <s v="-"/>
    <s v="REVISAO PROJETO POIS NÃO POSSUI CANALIZAÇAO NO LOCAL INFORMADO . ABERTO ID PARA DESOBSTRUÇÃO PELA MANUTENÇÃO"/>
    <x v="13"/>
  </r>
  <r>
    <s v="MGAPS"/>
    <s v="M2024EST_MGAPS_01"/>
    <x v="3"/>
    <s v="NÃO"/>
    <x v="5"/>
    <x v="5"/>
    <x v="1"/>
    <x v="1"/>
    <s v="NA"/>
    <s v="NA"/>
    <s v="MGFEN-MGCUC-MGAPS-MGFEN"/>
    <s v="3 - HL5G"/>
    <x v="3"/>
    <s v="MGFEN"/>
    <s v="Ativo HL4 / Falta HL5D"/>
    <s v="BELO HORIZONTE"/>
    <x v="1"/>
    <s v="seg 10/11/2025 11:01 - Arthur: Rodolfo, favor informar status do licenciamento || criado id novo devido alteração de contrato._x000a__x000a_seg 10/11/2025 11:01 - Arthur: Rodolfo, favor informar status do licenciamento || criado id novo devido alteração de contrato._x000a__x000a_sex 22/11/2024 10:38 - Fernanda Carla: Necessário:_x000a_127m de construção de canalização (MD / MND)_x000a_1 CS projetada_x000a_4 CS para efetuar limpeza_x000a_ter 24/09/2024 11:21 - Rodrigo Soares: Atualização estruturante Ramon: PENDENCIA PROJETO SEM REDE SUBTERRÂNEA_x000a_20/07/2024 - Plan Estruturante PH 17/07 - &quot;TBD&quot;"/>
    <s v="-"/>
    <s v="NÃO"/>
    <s v="PENDENTE REDE"/>
    <d v="2026-01-30T00:00:00"/>
    <d v="2026-02-01T00:00:00"/>
    <x v="0"/>
    <s v="W5"/>
    <s v="W6"/>
    <n v="2024"/>
    <n v="600097"/>
    <s v="Regional"/>
    <s v="LICENÇA"/>
    <m/>
    <m/>
    <m/>
    <m/>
    <m/>
    <m/>
    <s v="N/A"/>
    <x v="50"/>
    <x v="14"/>
    <s v="PENDENTE REVISAO DE PROJETO"/>
    <m/>
    <x v="13"/>
  </r>
  <r>
    <s v="MGCLN"/>
    <s v="M2025EST_MGCLN_01"/>
    <x v="3"/>
    <s v="SIM"/>
    <x v="0"/>
    <x v="0"/>
    <x v="206"/>
    <x v="192"/>
    <s v="NA"/>
    <s v="NA"/>
    <s v="MGUBR-MGCLN-MGUBR"/>
    <s v="HL5G_2025"/>
    <x v="25"/>
    <s v="MGUBR"/>
    <s v="-"/>
    <s v="UBERLÂNDIA_2025"/>
    <x v="2"/>
    <s v="19/08/2025 - Jhonathan: equipe atuando junto a manutenção - Edmar acompanhando._x000a_26/07/2025 - Fernando Whats: concluído parcial"/>
    <m/>
    <s v="NÃO"/>
    <s v="ATIVO"/>
    <s v="REDE OK"/>
    <s v="ATIVO"/>
    <x v="13"/>
    <s v="-"/>
    <s v="-"/>
    <n v="2025"/>
    <n v="566274"/>
    <s v="Aprovado HQ"/>
    <s v="ATIVO"/>
    <m/>
    <m/>
    <m/>
    <m/>
    <m/>
    <m/>
    <s v="N/A"/>
    <x v="46"/>
    <x v="5"/>
    <m/>
    <m/>
    <x v="11"/>
  </r>
  <r>
    <s v="MGBBR"/>
    <s v="M2024EST_MGBBR_01"/>
    <x v="3"/>
    <s v="NÃO"/>
    <x v="5"/>
    <x v="5"/>
    <x v="1"/>
    <x v="1"/>
    <s v="NA"/>
    <s v="NA"/>
    <s v="MGJAS-MGBBR-MGJAS"/>
    <s v="3 - HL5G"/>
    <x v="10"/>
    <s v="MGJAS"/>
    <s v="Ativo HL4 / Falta HL5D"/>
    <s v="BETIM"/>
    <x v="1"/>
    <s v="10/11/2025 - Arthur: draft em alto custo, aguarda aprovação._x000a__x000a_ter 24/09/2024 11:21 - Rodrigo Soares: Atualização estruturante Ramon: alto custo_x000a_20/07/2024 - Plan Estruturante PH 17/07 - &quot;TBD&quot;"/>
    <s v="-"/>
    <s v="NÃO"/>
    <s v="PENDENTE REDE"/>
    <d v="2026-01-30T00:00:00"/>
    <d v="2026-02-01T00:00:00"/>
    <x v="13"/>
    <s v="W5"/>
    <s v="W6"/>
    <n v="2024"/>
    <n v="589245"/>
    <s v="Regional"/>
    <s v="VALIDAÇÃO DE DRAFT"/>
    <m/>
    <m/>
    <m/>
    <m/>
    <m/>
    <m/>
    <s v="N/A"/>
    <x v="5"/>
    <x v="14"/>
    <s v="ALTO CUSTO"/>
    <s v="-"/>
    <x v="2"/>
  </r>
  <r>
    <s v="MGDMN"/>
    <s v="M2025EST_MGDMN_01"/>
    <x v="3"/>
    <s v="SIM"/>
    <x v="0"/>
    <x v="0"/>
    <x v="193"/>
    <x v="207"/>
    <s v="NA"/>
    <s v="NA"/>
    <s v="MGUAP-MGDMN-MGUAP"/>
    <s v="HL5G_2025"/>
    <x v="6"/>
    <s v="MGUAP"/>
    <s v="-"/>
    <s v="UBERLÂNDIA_2025"/>
    <x v="2"/>
    <m/>
    <m/>
    <s v="NÃO"/>
    <s v="ATIVO"/>
    <s v="REDE OK"/>
    <s v="ATIVO"/>
    <x v="13"/>
    <s v="-"/>
    <s v="-"/>
    <n v="2025"/>
    <n v="566279"/>
    <s v="Aprovado HQ"/>
    <s v="ATIVO"/>
    <m/>
    <m/>
    <m/>
    <m/>
    <m/>
    <m/>
    <s v="CONSTRUÍDO"/>
    <x v="2"/>
    <x v="2"/>
    <m/>
    <m/>
    <x v="11"/>
  </r>
  <r>
    <s v="MGUCN"/>
    <s v="M2025EST_MGUCN_01"/>
    <x v="0"/>
    <s v="FLAT"/>
    <x v="0"/>
    <x v="0"/>
    <x v="207"/>
    <x v="208"/>
    <s v="NA"/>
    <s v="NA"/>
    <s v="MGCJN-MGUCN-RD CJN"/>
    <s v="HL5G_2025"/>
    <x v="34"/>
    <s v="MGCJN"/>
    <s v="-"/>
    <s v="UBERLÂNDIA_2025"/>
    <x v="2"/>
    <m/>
    <m/>
    <s v="NÃO"/>
    <s v="ATIVO"/>
    <s v="REDE OK"/>
    <s v="ATIVO"/>
    <x v="0"/>
    <s v="-"/>
    <s v="-"/>
    <n v="2025"/>
    <n v="523473"/>
    <s v="Aprovado HQ"/>
    <s v="ATIVO"/>
    <d v="2025-08-31T00:00:00"/>
    <m/>
    <m/>
    <s v="VALIDAR RÁDIO BRUNO"/>
    <m/>
    <m/>
    <s v="N/A"/>
    <x v="46"/>
    <x v="47"/>
    <m/>
    <m/>
    <x v="5"/>
  </r>
  <r>
    <s v="MGUVU"/>
    <s v="M2025EST_MGUVU_01"/>
    <x v="0"/>
    <s v="FLAT"/>
    <x v="0"/>
    <x v="0"/>
    <x v="1"/>
    <x v="1"/>
    <s v="NA"/>
    <s v="NA"/>
    <s v="MGCJN-MGUVU-RD"/>
    <s v="HL5G_2025"/>
    <x v="34"/>
    <s v="MGCJN"/>
    <s v="-"/>
    <s v="UBERLÂNDIA_2025"/>
    <x v="2"/>
    <s v="06/10/2025 - Jose Geraldo: licenca entregue._x000a__x000a_30/09/2025 - Recebido projeto novo com topologia flat + rádio._x000a_sex 12/09/2025 10:15 - Jeison: – Aprovado fibra + rádio reuso. – Resp.: (@Daniel Pacheco De Andrade e @Felipe Tozetto Taveiro) favor dar as tratativas na DPTX e projetos para implantação_x000a_                            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1/26/2025 - O Vitor fez a alteração da topologia. Não tem rádio instalado no site direção MGCJN."/>
    <s v="NÃO"/>
    <s v="ATIVO"/>
    <s v="REDE OK"/>
    <s v="ATIVO"/>
    <x v="5"/>
    <s v="-"/>
    <s v="-"/>
    <n v="2025"/>
    <n v="593947"/>
    <s v="Cidade"/>
    <s v="ATIVO"/>
    <m/>
    <m/>
    <m/>
    <m/>
    <m/>
    <m/>
    <s v="N/A"/>
    <x v="2"/>
    <x v="2"/>
    <m/>
    <m/>
    <x v="2"/>
  </r>
  <r>
    <s v="MGGML"/>
    <s v="M2025EST_MGGML_01"/>
    <x v="3"/>
    <s v="SIM"/>
    <x v="0"/>
    <x v="0"/>
    <x v="208"/>
    <x v="209"/>
    <s v="NA"/>
    <s v="NA"/>
    <s v="MGUBR-MGGML-MGUBR"/>
    <s v="HL5D_2025"/>
    <x v="25"/>
    <s v="MGGML"/>
    <s v="-"/>
    <s v="UBERLÂNDIA_2025"/>
    <x v="2"/>
    <s v="sex 08/08/2025 14:58 - Jose geraldo: Thiago,_x000a__x000a_Boa tarde._x000a__x000a_Em anexo 4 alvarás (Sites HL5D) emitidos pela Prefeitura de  Uberlândia._x000a_REDE ENTREGUE CONFORME TOPOLOGIA ESTRUTURANTE"/>
    <m/>
    <s v="NÃO"/>
    <s v="ATIVO"/>
    <s v="REDE OK"/>
    <s v="ATIVO"/>
    <x v="13"/>
    <s v="-"/>
    <s v="-"/>
    <n v="2025"/>
    <n v="591966"/>
    <s v="Empreiteira"/>
    <s v="ATIVO"/>
    <m/>
    <m/>
    <m/>
    <m/>
    <m/>
    <m/>
    <s v="N/A"/>
    <x v="2"/>
    <x v="2"/>
    <m/>
    <m/>
    <x v="1"/>
  </r>
  <r>
    <s v="MGBGO"/>
    <s v="M2024EST_MGBGO_01"/>
    <x v="3"/>
    <s v="NÃO"/>
    <x v="5"/>
    <x v="5"/>
    <x v="1"/>
    <x v="1"/>
    <s v="NA"/>
    <s v="NA"/>
    <s v="MGFEN-MGBTM-MGBGO-MGHGA-MGFEN"/>
    <s v="3 - HL5G"/>
    <x v="3"/>
    <s v="MGFEN"/>
    <s v="Ativo HL4 / Falta HL5D"/>
    <s v="BELO HORIZONTE"/>
    <x v="1"/>
    <s v="seg 10/11/2025 11:01 - Arthur: Rodolfo, favor atualizar sobre as licenças desses sites._x000a__x000a_10/11/2025 - aRTHUR: NOrt, favor postar draft com urgencia._x000a__x000a_TELEMONT INFORMA NECESSIDADE REVISAO E APOIO NO PROJETO EM 15/10 - REVISAO PROJETO POIS NÃO POSSUI CANALIZAÇAO NO LOCAL INFORMADO . ABERTO ID PARA DESOBSTRUÇÃO PELA MANUTENÇÃO_x000a__x000a_ter 03/12/2024 11:08 - Felipe: Necessario licenciamento._x000a_sex 22/11/2024 10:38 - Fernanda: Necessário: Depende da conclusão de MGFEN-MGCUC-MGAPS-MGFEN_x000a__x000a_ter 08/10/2024 09:53 - Priscila Stefany: Conforme informado em reunião, gentileza rever projeto._x000a_A equipe de lançamento esteve no local e informou que a tubulação está obstruída, dificultando a entrega da obra._x000a_ter 24/09/2024 11:21 - Rodrigo Soares: Atualização estruturante Ramon: PENDENCIA PROJETO / ROTA SUBTERRÂNEA NÃO IDENTIFICADA_x000a_20/07/2024 - Plan Estruturante PH 17/07 - &quot;TBD&quot;"/>
    <m/>
    <s v="NÃO"/>
    <s v="PENDENTE REDE"/>
    <d v="2026-01-30T00:00:00"/>
    <d v="2026-02-01T00:00:00"/>
    <x v="13"/>
    <s v="W5"/>
    <s v="W6"/>
    <n v="2024"/>
    <n v="600142"/>
    <s v="Empreiteira"/>
    <s v="LICENÇA"/>
    <m/>
    <m/>
    <m/>
    <m/>
    <m/>
    <m/>
    <s v="N/A"/>
    <x v="50"/>
    <x v="6"/>
    <s v="-"/>
    <s v="CAIXAS SEM INTERLIGAÇÃO"/>
    <x v="13"/>
  </r>
  <r>
    <s v="MGBSH"/>
    <s v="M2023_MGBSH_01"/>
    <x v="3"/>
    <s v="NÃO"/>
    <x v="5"/>
    <x v="5"/>
    <x v="1"/>
    <x v="1"/>
    <s v="NA"/>
    <s v="NA"/>
    <s v="MGFEN-MGSPA-MGBSH-MGFEN"/>
    <s v="3 - HL5G"/>
    <x v="3"/>
    <s v="MGFEN"/>
    <s v="Ativo HL4 / Falta HL5D"/>
    <s v="BELO HORIZONTE"/>
    <x v="1"/>
    <s v="10/11/2025 - Arthur: aberto novo id para EPS devido alteração de contrato - em alto custo._x000a__x000a_sex 22/11/2024 10:38 - Fernanda Carla: Necessário:_x000a_3 CS para efetuar limpeza_x000a_Depende da conclusão de MGFEN-MGCUC-MGAPS-MGFEN e MGFEN-MGAES-MGFEN_x000a__x000a_20/07/2024 - Plan Estruturante PH 17/07 - &quot;TBD&quot;"/>
    <s v="-"/>
    <s v="NÃO"/>
    <s v="PENDENTE REDE"/>
    <d v="2026-01-30T00:00:00"/>
    <d v="2026-02-01T00:00:00"/>
    <x v="0"/>
    <s v="W5"/>
    <s v="W6"/>
    <n v="2024"/>
    <n v="600202"/>
    <s v="Empreiteira"/>
    <s v="VALIDAÇÃO DE DRAFT"/>
    <m/>
    <m/>
    <m/>
    <m/>
    <m/>
    <m/>
    <s v="N/A"/>
    <x v="5"/>
    <x v="14"/>
    <s v="-"/>
    <s v="-"/>
    <x v="2"/>
  </r>
  <r>
    <s v="MGINN"/>
    <s v="M2025EST_MGINN_01"/>
    <x v="3"/>
    <s v="NÃO"/>
    <x v="0"/>
    <x v="0"/>
    <x v="1"/>
    <x v="1"/>
    <s v="NA"/>
    <s v="NA"/>
    <s v="MGUTP-MGINN-MGUTP"/>
    <s v="HL5G_2025"/>
    <x v="6"/>
    <s v="MGUTP"/>
    <s v="-"/>
    <s v="UBERLÂNDIA_2025"/>
    <x v="2"/>
    <s v="ter 11/11/2025 08:51 - Israel: depende de acesso no site MGINN, VIVO ciente._x000a__x000a_qui 09/10/2025 15:37 - Jose geraldo: segue alvará.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_x000a_sex 21/02/2025 11:59 - 34 99796-4407 Mara. Wenderson: Ao chegar ao local a sindica Sra. Siomara não autorizou nosso acesso devido a uma obra realizada pela detentora (ATC) do site, que por sua vez ocasionou um dano estrutural no edifício. Com a falta de resposta da detentora (ATC), a sindica não autoriza nenhuma atividade no prédio enquanto a não houver solução da pendencia."/>
    <s v="1/14/2026 - Topologia migrada para o site UTP pelo Elder"/>
    <s v="NÃO"/>
    <s v="ATIVO"/>
    <s v="REDE OK"/>
    <s v="ATIVO"/>
    <x v="7"/>
    <s v="-"/>
    <s v="-"/>
    <n v="2025"/>
    <n v="566393"/>
    <s v="Aprovado HQ"/>
    <s v="ATIVO"/>
    <m/>
    <m/>
    <m/>
    <m/>
    <m/>
    <m/>
    <s v="N/A"/>
    <x v="2"/>
    <x v="2"/>
    <m/>
    <m/>
    <x v="11"/>
  </r>
  <r>
    <s v="MGBTM"/>
    <s v="M2024EST_MGBTM_01"/>
    <x v="3"/>
    <s v="NÃO"/>
    <x v="6"/>
    <x v="9"/>
    <x v="1"/>
    <x v="1"/>
    <s v="NA"/>
    <s v="NA"/>
    <s v="MGFEN-MGBTM-MGBGO-MGHGA-MGFEN"/>
    <s v="3 - HL5G"/>
    <x v="3"/>
    <s v="MGFEN"/>
    <s v="Ativo HL4 / Falta HL5D"/>
    <s v="BELO HORIZONTE"/>
    <x v="1"/>
    <s v="seg 10/11/2025 11:01 - Arthur: Rodolfo, favor atualizar sobre as licenças desses sites._x000a__x000a_10/11/2025 - aRTHUR: NOrt, favor postar draft com urgencia._x000a__x000a_TELEMONT INFORMA NECESSIDADE REVISAO E APOIO NO PROJETO EM 15/10 - REVISAO PROJETO POIS NÃO POSSUI CANALIZAÇAO NO LOCAL INFORMADO . ABERTO ID PARA DESOBSTRUÇÃO PELA MANUTENÇÃO_x000a__x000a_ter 03/12/2024 11:08 - Felipe: Necessario licenciamento._x000a_sex 22/11/2024 10:38 - Fernanda: Necessário: Depende da conclusão de MGFEN-MGCUC-MGAPS-MGFEN_x000a__x000a_ter 08/10/2024 09:53 - Priscila Stefany: Conforme informado em reunião, gentileza rever projeto._x000a_A equipe de lançamento esteve no local e informou que a tubulação está obstruída, dificultando a entrega da obra._x000a_ter 24/09/2024 11:21 - Rodrigo Soares: Atualização estruturante Ramon: PENDENCIA PROJETO / ROTA SUBTERRÂNEA NÃO IDENTIFICADA_x000a_20/07/2024 - Plan Estruturante PH 17/07 - &quot;TBD&quot;"/>
    <m/>
    <s v="NÃO"/>
    <s v="PENDENTE REDE"/>
    <d v="2026-02-06T00:00:00"/>
    <d v="2026-02-08T00:00:00"/>
    <x v="13"/>
    <s v="W6"/>
    <s v="W7"/>
    <n v="2024"/>
    <n v="600142"/>
    <s v="Empreiteira"/>
    <s v="LICENÇA"/>
    <m/>
    <m/>
    <m/>
    <m/>
    <m/>
    <m/>
    <s v="N/A"/>
    <x v="50"/>
    <x v="3"/>
    <s v="-"/>
    <s v="PRIMEIRA EMISSAO DE PROJETO NÃO POSSUI INTERLIGACAO DA  REDE SUBTERRENEA CONFORME PROJETO ( RUA TIMBIRAS COM RUA SERGIPE).10/10/2024 REDE SUBTERRÂNEA OBSTRUIDA PROJETO ACIONADO PARA TRATATIVAS COM A PBH. "/>
    <x v="13"/>
  </r>
  <r>
    <s v="MGGVU"/>
    <s v="M2025EST_MGGVU_01"/>
    <x v="6"/>
    <s v="SIM"/>
    <x v="0"/>
    <x v="0"/>
    <x v="209"/>
    <x v="210"/>
    <s v="NA"/>
    <s v="NA"/>
    <s v="MGOCP-MGGVU-RD OCP"/>
    <s v="HL5G_2025"/>
    <x v="33"/>
    <s v="MGOCP"/>
    <s v="-"/>
    <s v="GOVERNADOR VALADARES_2025"/>
    <x v="7"/>
    <s v="29/12/2025 - Conforme retorno plan (Acompanhamento MW - MG) Rodrigo Soares: &quot;Proteção rádio concluido&quot;._x000a_04/06/2025 - Israel: concluído"/>
    <s v="21/07 - Aguardando proteção via rádio sem previsão"/>
    <s v="NÃO"/>
    <s v="ATIVO"/>
    <s v="REDE OK"/>
    <s v="ATIVO"/>
    <x v="7"/>
    <s v="-"/>
    <s v="-"/>
    <n v="2025"/>
    <n v="549076"/>
    <s v="Aprovado HQ"/>
    <s v="ATIVO"/>
    <d v="2025-10-30T00:00:00"/>
    <n v="0"/>
    <n v="0"/>
    <s v="VALIDAR RÁDIO BRUNO"/>
    <m/>
    <m/>
    <s v="N/A"/>
    <x v="51"/>
    <x v="1"/>
    <m/>
    <m/>
    <x v="7"/>
  </r>
  <r>
    <s v="MGCUC"/>
    <s v="M2024EST_MGCUC_01"/>
    <x v="3"/>
    <s v="NÃO"/>
    <x v="6"/>
    <x v="9"/>
    <x v="1"/>
    <x v="1"/>
    <s v="NA"/>
    <s v="NA"/>
    <s v="MGFEN-MGCUC-MGAPS-MGFEN"/>
    <s v="3 - HL5G"/>
    <x v="3"/>
    <s v="MGFEN"/>
    <s v="Ativo HL4 / Falta HL5D"/>
    <s v="BELO HORIZONTE"/>
    <x v="1"/>
    <s v="seg 10/11/2025 11:01 - Arthur: Rodolfo, favor informar status do licenciamento || criado id novo devido alteração de contrato._x000a__x000a_sex 22/11/2024 10:38 - Fernanda Carla: Necessário:_x000a_127m de construção de canalização (MD / MND)_x000a_1 CS projetada_x000a_4 CS para efetuar limpeza_x000a__x000a_ter 24/09/2024 11:21 - Rodrigo Soares: Atualização estruturante Ramon: PENDENCIA PROJETO SEM REDE SUBTERRÂNEA_x000a_20/07/2024 - Plan Estruturante PH 17/07 - &quot;TBD&quot;"/>
    <s v="-"/>
    <s v="NÃO"/>
    <s v="PENDENTE REDE"/>
    <d v="2026-02-06T00:00:00"/>
    <d v="2026-02-08T00:00:00"/>
    <x v="0"/>
    <s v="W6"/>
    <s v="W7"/>
    <n v="2024"/>
    <n v="600097"/>
    <s v="Regional"/>
    <s v="LICENÇA"/>
    <m/>
    <m/>
    <m/>
    <m/>
    <m/>
    <m/>
    <s v="N/A"/>
    <x v="50"/>
    <x v="14"/>
    <s v="PENDENTE REVISAO DE PROJETO"/>
    <m/>
    <x v="13"/>
  </r>
  <r>
    <s v="MGHGA"/>
    <s v="M2024EST_MGHGA_01"/>
    <x v="3"/>
    <s v="NÃO"/>
    <x v="6"/>
    <x v="9"/>
    <x v="1"/>
    <x v="1"/>
    <s v="NA"/>
    <s v="NA"/>
    <s v="MGFEN-MGBTM-MGBGO-MGHGA-MGFEN"/>
    <s v="3 - HL5G"/>
    <x v="3"/>
    <s v="MGFEN"/>
    <s v="Ativo HL4 / Falta HL5D"/>
    <s v="BELO HORIZONTE"/>
    <x v="1"/>
    <s v="seg 10/11/2025 11:01 - Arthur: Rodolfo, favor atualizar sobre as licenças desses sites._x000a__x000a_10/11/2025 - aRTHUR: NOrt, favor postar draft com urgencia._x000a__x000a_TELEMONT INFORMA NECESSIDADE REVISAO E APOIO NO PROJETO EM 15/10 - REVISAO PROJETO POIS NÃO POSSUI CANALIZAÇAO NO LOCAL INFORMADO . ABERTO ID PARA DESOBSTRUÇÃO PELA MANUTENÇÃO_x000a__x000a_ter 03/12/2024 11:08 - Felipe: Necessario licenciamento._x000a_sex 22/11/2024 10:38 - Fernanda: Necessário: Depende da conclusão de MGFEN-MGCUC-MGAPS-MGFEN_x000a__x000a_ter 08/10/2024 09:53 - Priscila Stefany: Conforme informado em reunião, gentileza rever projeto._x000a_A equipe de lançamento esteve no local e informou que a tubulação está obstruída, dificultando a entrega da obra._x000a_ter 24/09/2024 11:21 - Rodrigo Soares: Atualização estruturante Ramon: PENDENCIA PROJETO / ROTA SUBTERRÂNEA NÃO IDENTIFICADA_x000a_20/07/2024 - Plan Estruturante PH 17/07 - &quot;TBD&quot;"/>
    <m/>
    <s v="NÃO"/>
    <s v="PENDENTE REDE"/>
    <d v="2026-02-06T00:00:00"/>
    <d v="2026-02-08T00:00:00"/>
    <x v="13"/>
    <s v="W6"/>
    <s v="W7"/>
    <n v="2024"/>
    <n v="600142"/>
    <s v="Empreiteira"/>
    <s v="LICENÇA"/>
    <m/>
    <m/>
    <m/>
    <m/>
    <m/>
    <m/>
    <s v="N/A"/>
    <x v="50"/>
    <x v="3"/>
    <s v="-"/>
    <s v="PROJETO REVISAO, EQUIPE EM CAMPO VALIDANDO A VIABILIDADE DA REDE SUBTERRANEA .10/10 REDE SUBTERRÂNEA SEM INTERLIGAÇÃO E COM OBSTRUÇÃO EQUIPE PROJETO ACIONADA."/>
    <x v="13"/>
  </r>
  <r>
    <s v="MGFIN"/>
    <s v="M2025EST_MGFIN_01"/>
    <x v="4"/>
    <s v="SIM"/>
    <x v="0"/>
    <x v="0"/>
    <x v="1"/>
    <x v="190"/>
    <s v="NÃO"/>
    <s v="PENDENTE"/>
    <s v="MGUTP-MGFIN-MGUTP/MGUTP"/>
    <s v="HL5D_2025"/>
    <x v="6"/>
    <s v="MGFIN"/>
    <s v="-"/>
    <s v="UBERLÂNDIA_2025"/>
    <x v="2"/>
    <s v="seg 24/11/2025 10:51 - Alaender: Bom dia ! @Thiago,Para conclusão da obra será necessário um adicional de 700 metros de cabo de 24-FO , 35 metros de cordoalha e 01 raquete . Conforme print abaixo rede existente está com cabo de 12 –FO porém sem fibra disponível neste trecho marcado de amarelo. Gentileza analisar e sinalizar concordância._x000a__x000a_05/11/2025 - Arthur: 3° alça em alto custo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_x000a_sex 08/08/2025 14:58 - Jose geraldo: Thiago,_x000a__x000a_Boa tarde._x000a__x000a_Em anexo 4 alvarás (Sites HL5D) emitidos pela Prefeitura de  Uberlândia._x000a_02/12/2025 - Reparo OK."/>
    <m/>
    <s v="NÃO"/>
    <s v="ATIVO"/>
    <s v="REDE OK"/>
    <s v="ATIVO"/>
    <x v="7"/>
    <s v="-"/>
    <s v="-"/>
    <n v="2025"/>
    <n v="593309"/>
    <s v="Empreiteira"/>
    <s v="ATIVO"/>
    <m/>
    <m/>
    <m/>
    <m/>
    <m/>
    <m/>
    <s v="N/A"/>
    <x v="2"/>
    <x v="2"/>
    <m/>
    <m/>
    <x v="2"/>
  </r>
  <r>
    <s v="MGNCC"/>
    <s v="M2023_MGNCC_01"/>
    <x v="3"/>
    <s v="NÃO"/>
    <x v="6"/>
    <x v="9"/>
    <x v="1"/>
    <x v="1"/>
    <s v="NA"/>
    <s v="NA"/>
    <s v="MGNLV-MGNCC-MGNLV"/>
    <s v="3 - HL5G"/>
    <x v="2"/>
    <s v="MGNLV"/>
    <s v="Ativo"/>
    <s v="NOVA LIMA"/>
    <x v="1"/>
    <s v="seg 10/11/2025 11:01 - Arthur: Thiago, qual a previsao de envio do projeto._x000a__x000a__x000a_&lt;-- 13/02/2025 08:52:14 -- &gt; G0058018-ARTHUR MONTEIRO DA SILVA -TELEFONICA_x000a__x000a_Solicito revisão do projeto: nele há 2 trechos de galeria (existente) obstruída e que precisamos do projeto de canalização para construímos. Também será necessário licenca da prefeitura de Nova Lima e a autorização do condominio._x000a__x000a__x000a_26/11/2024 - Fernanda: tem que rever junto_x000a_qua 09/10/2024 14:40 - Fernanda: 2 pontos importantes:_x000a__x000a_1º Essa região não possui rede aérea._x000a_2º Não há no manual de atividades do contrato o serviço para Desobstrução do duto, esta atividade está envolvida no lançamento do cabo. Podem avaliar essa possibilidade?_x000a__x000a_Caso o duto esteja condenado/sem possibilidade de desobstrução, a solução seria a construção de nova canalização. Neste caso, precisamos entender qual o intervalo onde há a obstrução, para revisar projeto e orçamento com a quantidade correta de canalização a ser construída. _x000a_Também será necessário licença na Prefeitura de Nova Lima._x000a__x000a_@SILVIA RAQUEL ALVES_x000a_Gentileza atualizar número de ID OBRA no nosso controle, para a topologia MGNLV-MGNCC-MGNLV._x000a__x000a_DE: 512323_x000a_PARA: 517390_x000a_ter 08/10/2024 09:55 - Priscila Stefany: Conforme informado em reunião, gentileza rever projeto._x000a_A equipe de lançamento esteve no local e informou que a tubulação está obstruída, dificultando a entrega da obra._x000a_20/07/2024 - Plan Estruturante PH 17/07 - &quot;TBD&quot;"/>
    <s v="-"/>
    <s v="NÃO"/>
    <s v="PENDENTE REDE"/>
    <d v="2026-02-06T00:00:00"/>
    <d v="2026-02-08T00:00:00"/>
    <x v="0"/>
    <s v="W6"/>
    <s v="W7"/>
    <n v="2024"/>
    <n v="517390"/>
    <s v="Empreiteira"/>
    <s v="REVISÃO PROJETO RE"/>
    <m/>
    <m/>
    <m/>
    <m/>
    <m/>
    <m/>
    <s v="N/A"/>
    <x v="28"/>
    <x v="3"/>
    <s v="REVISÃO DE PROJETO"/>
    <s v="DUTO OBSTRUÍDO"/>
    <x v="9"/>
  </r>
  <r>
    <s v="MGNLF"/>
    <s v="M2024EST_MGNLF_01"/>
    <x v="1"/>
    <s v="NÃO"/>
    <x v="6"/>
    <x v="9"/>
    <x v="1"/>
    <x v="1"/>
    <s v="NA"/>
    <s v="NA"/>
    <s v="MGNLV-MGNLF-MGNLV"/>
    <s v="3 - HL5G"/>
    <x v="2"/>
    <s v="MGNLV"/>
    <s v="Ativo"/>
    <s v="NOVA LIMA"/>
    <x v="1"/>
    <s v="10/11/2025 - Arthur: aberto novo id para EPS devido alteração de contrato - em alto custo + necessidade licença._x000a__x000a_ter 24/09/2024 11:21 - Rodrigo Soares: Atualização estruturante Ramon: ALTO CUSTO Alto Custo. Necessário licença na prefeitura após aprovação do orçamento._x000a_20/07/2024 - Plan Estruturante PH 17/07 - &quot;TBD&quot;_x000a_06/03/2026 - SITE DESATIVADO NA SMTX"/>
    <s v="-"/>
    <s v="NÃO"/>
    <s v="PENDENTE REDE"/>
    <d v="2026-02-06T00:00:00"/>
    <d v="2026-02-08T00:00:00"/>
    <x v="13"/>
    <s v="W6"/>
    <s v="W7"/>
    <n v="2024"/>
    <n v="512328"/>
    <s v="Empreiteira"/>
    <s v="VALIDAÇÃO DE DRAFT"/>
    <m/>
    <m/>
    <m/>
    <m/>
    <m/>
    <m/>
    <s v="N/A"/>
    <x v="5"/>
    <x v="14"/>
    <s v="ALTO CUSTO"/>
    <s v="-"/>
    <x v="2"/>
  </r>
  <r>
    <s v="MGGDI"/>
    <s v="M2025EST_MGGDI_01"/>
    <x v="6"/>
    <s v="SIM"/>
    <x v="0"/>
    <x v="0"/>
    <x v="202"/>
    <x v="211"/>
    <s v="NA"/>
    <s v="NA"/>
    <s v="MGGSR-MGGDI+RDGSR "/>
    <s v="HL5G_2025"/>
    <x v="35"/>
    <s v="MGGSR"/>
    <s v="-"/>
    <s v="GOVERNADOR VALADARES_2025"/>
    <x v="7"/>
    <s v="29/12/2025 - Conforme retorno plan (Acompanhamento MW - MG) Rodrigo Soares: &quot;Proteção rádio concluido&quot;._x000a_07/10/2025 - Thiago: pend. relatório._x000a__x000a_11/09/2025 - OS gerada._x000a_10/09/2025 - Foi enviado para o HQ_x000a__x000a_05/09/2025 - Ocorreu a revalidação do draft na PVCO (id anterior 505050 cancelado, id novo validado o custo)_x000a__x000a_27/08/2025 - Projeto revisado_x000a__x000a_seg 25/08/2025 15:12 - Marcio Telemont: Arthur,_x000a_ _x000a_Para continuar precisaremos de FO no trecho que marquei de amarelo, este cabo ficou saturado, não tem fibras vagas_x000a__x000a_04/07/2025 - Arthur: OS aprovada._x000a_26/05/2025 - Arthur: draft alto custo, não validado"/>
    <s v="-"/>
    <s v="NÃO"/>
    <s v="ATIVAÇÃO"/>
    <s v="REDE OK"/>
    <s v="ATIVO"/>
    <x v="7"/>
    <s v="-"/>
    <s v="-"/>
    <n v="2025"/>
    <n v="581584"/>
    <s v="Aprovado HQ"/>
    <s v="ATIVO"/>
    <d v="2025-10-17T00:00:00"/>
    <m/>
    <n v="0"/>
    <s v="VALIDAR RÁDIO BRUNO"/>
    <m/>
    <m/>
    <s v="N/A"/>
    <x v="2"/>
    <x v="1"/>
    <m/>
    <m/>
    <x v="2"/>
  </r>
  <r>
    <s v="MGSPA"/>
    <s v="M2024EST_MGSPA_01"/>
    <x v="3"/>
    <s v="NÃO"/>
    <x v="6"/>
    <x v="9"/>
    <x v="1"/>
    <x v="1"/>
    <s v="NA"/>
    <s v="NA"/>
    <s v="MGFEN-MGSPA-MGBSH-MGFEN"/>
    <s v="3 - HL5G"/>
    <x v="3"/>
    <s v="MGFEN"/>
    <s v="Ativo HL4 / Falta HL5D"/>
    <s v="BELO HORIZONTE"/>
    <x v="1"/>
    <s v="10/11/2025 - Arthur: aberto novo id para EPS devido alteração de contrato - em alto custo._x000a__x000a_sex 22/11/2024 10:38 - Fernanda Carla: Necessário:_x000a_3 CS para efetuar limpeza_x000a_Depende da conclusão de MGFEN-MGCUC-MGAPS-MGFEN e MGFEN-MGAES-MGFEN_x000a__x000a_20/07/2024 - Plan Estruturante PH 17/07 - &quot;TBD&quot;"/>
    <s v="-"/>
    <s v="NÃO"/>
    <s v="PENDENTE REDE"/>
    <d v="2026-02-06T00:00:00"/>
    <d v="2026-02-08T00:00:00"/>
    <x v="0"/>
    <s v="W6"/>
    <s v="W7"/>
    <n v="2024"/>
    <n v="600202"/>
    <s v="Empreiteira"/>
    <s v="VALIDAÇÃO DE DRAFT"/>
    <m/>
    <m/>
    <m/>
    <m/>
    <m/>
    <m/>
    <s v="N/A"/>
    <x v="5"/>
    <x v="14"/>
    <s v="-"/>
    <s v="-"/>
    <x v="2"/>
  </r>
  <r>
    <s v="MGUDP"/>
    <s v="M2025EST_MGUDP_01"/>
    <x v="3"/>
    <s v="SIM"/>
    <x v="0"/>
    <x v="0"/>
    <x v="193"/>
    <x v="1"/>
    <s v="NA"/>
    <s v="NA"/>
    <s v="MGACI-MGUDP-MGACI"/>
    <s v="HL5G_2025"/>
    <x v="6"/>
    <s v="MGACI"/>
    <s v="-"/>
    <s v="UBERLÂNDIA_2025"/>
    <x v="2"/>
    <m/>
    <s v="11/21/2025 - Topologia migrada pelo Vander.   22/07 - Depende de ativar ACI-HL5D fibras ainda em contrução; Ajustar sinotico conforme topologia; "/>
    <s v="NÃO"/>
    <s v="ATIVO"/>
    <s v="REDE OK"/>
    <s v="ATIVO"/>
    <x v="13"/>
    <s v="-"/>
    <s v="-"/>
    <n v="2025"/>
    <n v="566266"/>
    <s v="Aprovado HQ"/>
    <s v="ATIVO"/>
    <m/>
    <m/>
    <m/>
    <m/>
    <m/>
    <m/>
    <s v="CONSTRUÍDO"/>
    <x v="2"/>
    <x v="2"/>
    <m/>
    <m/>
    <x v="11"/>
  </r>
  <r>
    <s v="MGJBN"/>
    <s v="M2025EST_MGJBN_01"/>
    <x v="3"/>
    <s v="SIM"/>
    <x v="0"/>
    <x v="0"/>
    <x v="210"/>
    <x v="209"/>
    <s v="NA"/>
    <s v="NA"/>
    <s v="MGUPB-MGJBN-MGUPB"/>
    <s v="HL5G_2025"/>
    <x v="25"/>
    <s v="MGUPB"/>
    <s v="-"/>
    <s v="UBERLÂNDIA_2025"/>
    <x v="2"/>
    <m/>
    <m/>
    <s v="NÃO"/>
    <s v="ATIVO"/>
    <s v="REDE OK"/>
    <s v="ATIVO"/>
    <x v="13"/>
    <s v="-"/>
    <s v="-"/>
    <n v="2025"/>
    <n v="566295"/>
    <s v="Aprovado HQ"/>
    <s v="ATIVO"/>
    <m/>
    <m/>
    <m/>
    <m/>
    <m/>
    <m/>
    <s v="CONSTRUÍDO"/>
    <x v="46"/>
    <x v="1"/>
    <m/>
    <m/>
    <x v="2"/>
  </r>
  <r>
    <s v="MGSLF"/>
    <s v="M2024EST_MGSLF_01"/>
    <x v="0"/>
    <s v="FLAT"/>
    <x v="0"/>
    <x v="0"/>
    <x v="30"/>
    <x v="57"/>
    <s v="NA"/>
    <s v="NA"/>
    <s v="MGTAN-MGSLF-RD"/>
    <s v="3 - HL5G"/>
    <x v="14"/>
    <s v="MGTAN"/>
    <s v="Não Ativo"/>
    <s v="SANTA LUZIA"/>
    <x v="1"/>
    <s v="REDE ENTREGUE CONFORME TOPOLOGIA ESTRUTURANTE"/>
    <m/>
    <s v="NÃO"/>
    <s v="ATIVO"/>
    <s v="REDE OK"/>
    <s v="ATIVO"/>
    <x v="0"/>
    <s v="-"/>
    <s v="-"/>
    <n v="2024"/>
    <n v="506544"/>
    <s v="Aprovado HQ"/>
    <s v="ATIVO"/>
    <d v="2025-10-24T00:00:00"/>
    <n v="0"/>
    <m/>
    <s v="VALIDAR RÁDIO BRUNO"/>
    <m/>
    <m/>
    <s v="N/A"/>
    <x v="12"/>
    <x v="11"/>
    <s v="PARALISADO"/>
    <s v="SITE MGTAN VANDALIZADO, SEM DGO E INFRA PARA EXECUÇÃO DA ATIVIDADE. SITUACAO ENVIADA A VIVO PARA ANALISE"/>
    <x v="1"/>
  </r>
  <r>
    <s v="MGKBN"/>
    <s v="M2025EST_MGKBN_01"/>
    <x v="3"/>
    <s v="SIM"/>
    <x v="0"/>
    <x v="0"/>
    <x v="203"/>
    <x v="175"/>
    <s v="NA"/>
    <s v="NA"/>
    <s v="MGUFU-MGKBN-MGUFU"/>
    <s v="HL5G_2025"/>
    <x v="6"/>
    <s v="MGUFU"/>
    <s v="-"/>
    <s v="UBERLÂNDIA_2025"/>
    <x v="2"/>
    <m/>
    <m/>
    <s v="NÃO"/>
    <s v="ATIVO"/>
    <s v="REDE OK"/>
    <s v="ATIVO"/>
    <x v="13"/>
    <s v="-"/>
    <s v="-"/>
    <n v="2025"/>
    <n v="564957"/>
    <s v="Aprovado HQ"/>
    <s v="ATIVO"/>
    <m/>
    <m/>
    <m/>
    <m/>
    <m/>
    <m/>
    <s v="CONSTRUÍDO"/>
    <x v="46"/>
    <x v="1"/>
    <m/>
    <m/>
    <x v="2"/>
  </r>
  <r>
    <s v="MGLDN"/>
    <s v="M2025EST_MGLDN_01"/>
    <x v="1"/>
    <s v="CANCELADO"/>
    <x v="4"/>
    <x v="6"/>
    <x v="1"/>
    <x v="1"/>
    <s v="NA"/>
    <s v="NA"/>
    <s v="MGUTP-MGLDN-MGUTP"/>
    <s v="HL5G_2025"/>
    <x v="6"/>
    <s v="MGUTP"/>
    <s v="-"/>
    <s v="UBERLÂNDIA_2025"/>
    <x v="2"/>
    <s v="ter 19/08/2025 12:04 - Glaiton: Vocês poderiam responder o questionamento do O&amp;M Nacional e local (abaixo), para o site MGLDN, que está em processo de desmobilização._x000a__x000a_- Verificar com a rede externa se há alguma passagem no DGO existente com circuito ativo, que impeça à finalização do processo de desmobilização do site ?_x000a__x000a_Histórico nos e-mails abaixo._x000a__x000a_quinta-feira, 14 de agosto de 2025 18:00 - Marcio Martins: @Carlos Renato Montanholi site LDN desligado Djuntor Geral de AC. Site em Quarentena._x000a_Favor verificar com rede externa, se não temos mais nenhum circuito de passagem por lá no DGO que impeça de desativar o mesmo._x000a_Segue abaixo fotos de como ficaram o cenário atual._x000a_@Luiz Ronaldo Bernardini De Freitas e @Leone Gomes De Souza PSC!_x000a_"/>
    <m/>
    <s v="NÃO"/>
    <s v="CANCELADO"/>
    <s v="CANCELADO"/>
    <s v="CANCELADO"/>
    <x v="7"/>
    <s v="-"/>
    <s v="-"/>
    <n v="2025"/>
    <n v="566388"/>
    <s v="Aprovado HQ"/>
    <s v="SITE DESMOBILIZADO"/>
    <m/>
    <m/>
    <m/>
    <m/>
    <m/>
    <m/>
    <s v="N/A"/>
    <x v="52"/>
    <x v="48"/>
    <m/>
    <m/>
    <x v="11"/>
  </r>
  <r>
    <s v="MGIPN"/>
    <s v="M2025EST_MGIPN_01"/>
    <x v="3"/>
    <s v="SIM"/>
    <x v="0"/>
    <x v="0"/>
    <x v="211"/>
    <x v="1"/>
    <s v="NA"/>
    <s v="NA"/>
    <s v="MGUAC-MGIPN-MGUAC"/>
    <s v="HL5G_2025"/>
    <x v="25"/>
    <s v="MGUAC"/>
    <s v="-"/>
    <s v="UBERLÂNDIA_2025"/>
    <x v="2"/>
    <m/>
    <s v="26/11/2025 - Link foi ativo com o Vitor. Não tem rádio no site.   22/07 - Depende de ativar UAC-HL5D fibras ainda em contrução"/>
    <s v="NÃO"/>
    <s v="ATIVO"/>
    <s v="REDE OK"/>
    <s v="ATIVO"/>
    <x v="13"/>
    <s v="-"/>
    <s v="-"/>
    <n v="2025"/>
    <n v="564953"/>
    <s v="Aprovado HQ"/>
    <s v="ATIVO"/>
    <m/>
    <m/>
    <m/>
    <m/>
    <m/>
    <m/>
    <s v="CONSTRUÍDO"/>
    <x v="2"/>
    <x v="2"/>
    <m/>
    <m/>
    <x v="11"/>
  </r>
  <r>
    <s v="MGMTN"/>
    <s v="M2025EST_MGMTN_01"/>
    <x v="3"/>
    <s v="SIM"/>
    <x v="0"/>
    <x v="0"/>
    <x v="193"/>
    <x v="212"/>
    <s v="NA"/>
    <s v="NA"/>
    <s v="MGUAP-MGUBJ-MGMTN-MGUAP"/>
    <s v="HL5G_2025"/>
    <x v="6"/>
    <s v="MGUAP"/>
    <s v="-"/>
    <s v="UBERLÂNDIA_2025"/>
    <x v="2"/>
    <m/>
    <m/>
    <s v="NÃO"/>
    <s v="ATIVO"/>
    <s v="REDE OK"/>
    <s v="ATIVO"/>
    <x v="13"/>
    <s v="-"/>
    <s v="-"/>
    <n v="2025"/>
    <n v="597367"/>
    <s v="Empreiteira"/>
    <s v="ATIVO"/>
    <m/>
    <m/>
    <m/>
    <m/>
    <m/>
    <m/>
    <s v="CONSTRUÍDO"/>
    <x v="2"/>
    <x v="2"/>
    <m/>
    <m/>
    <x v="11"/>
  </r>
  <r>
    <s v="MGUOB"/>
    <s v="M2025EST_MGUOB_01"/>
    <x v="3"/>
    <s v="NÃO"/>
    <x v="0"/>
    <x v="0"/>
    <x v="212"/>
    <x v="190"/>
    <s v="NA"/>
    <s v="NA"/>
    <s v="MGFIN-MGUOB-MGFIN"/>
    <s v="HL5G_2025"/>
    <x v="6"/>
    <s v="MGFIN"/>
    <s v="-"/>
    <s v="UBERLÂNDIA_2025"/>
    <x v="2"/>
    <s v="ter 11/11/2025 08:51 - Israel: previsto para 20/nov._x000a__x000a_qua 29/10/2025 09:47 - Elaine: segue em anexo o alvará de construção."/>
    <s v="-"/>
    <s v="NÃO"/>
    <s v="ATIVO"/>
    <s v="REDE OK"/>
    <s v="ATIVO"/>
    <x v="7"/>
    <s v="-"/>
    <s v="-"/>
    <n v="2025"/>
    <n v="566362"/>
    <s v="Aprovado HQ"/>
    <s v="ATIVO"/>
    <m/>
    <m/>
    <m/>
    <m/>
    <m/>
    <m/>
    <s v="N/A"/>
    <x v="2"/>
    <x v="2"/>
    <m/>
    <m/>
    <x v="11"/>
  </r>
  <r>
    <s v="MGOSD"/>
    <s v="M2025EST_MGOSD_01"/>
    <x v="3"/>
    <s v="SIM"/>
    <x v="0"/>
    <x v="0"/>
    <x v="213"/>
    <x v="213"/>
    <s v="NA"/>
    <s v="NA"/>
    <s v="MGUBR-MGOSD-MGUBR"/>
    <s v="HL5G_2025"/>
    <x v="25"/>
    <s v="MGUBR"/>
    <s v="-"/>
    <s v="UBERLÂNDIA_2025"/>
    <x v="2"/>
    <m/>
    <m/>
    <s v="NÃO"/>
    <s v="ATIVO"/>
    <s v="REDE OK"/>
    <s v="ATIVO"/>
    <x v="13"/>
    <s v="-"/>
    <s v="-"/>
    <n v="2025"/>
    <n v="564965"/>
    <s v="Aprovado HQ"/>
    <s v="ATIVO"/>
    <m/>
    <m/>
    <m/>
    <m/>
    <m/>
    <m/>
    <s v="CONSTRUÍDO"/>
    <x v="2"/>
    <x v="2"/>
    <m/>
    <m/>
    <x v="11"/>
  </r>
  <r>
    <s v="MGPLN"/>
    <s v="M2025EST_MGPLN_01"/>
    <x v="3"/>
    <s v="SIM"/>
    <x v="0"/>
    <x v="0"/>
    <x v="214"/>
    <x v="214"/>
    <s v="NA"/>
    <s v="NA"/>
    <s v="MGCJN-MGPLN-MGCJN"/>
    <s v="HL5G_2025"/>
    <x v="34"/>
    <s v="MGCJN"/>
    <s v="-"/>
    <s v="UBERLÂNDIA_2025"/>
    <x v="2"/>
    <s v="2° versao do projeto não tem canalizaçao."/>
    <s v="-"/>
    <s v="NÃO"/>
    <s v="ATIVO"/>
    <s v="REDE OK"/>
    <s v="ATIVO"/>
    <x v="7"/>
    <s v="-"/>
    <s v="-"/>
    <n v="2025"/>
    <n v="566366"/>
    <s v="Aprovado HQ"/>
    <s v="ATIVO"/>
    <m/>
    <m/>
    <m/>
    <m/>
    <m/>
    <m/>
    <s v="N/A"/>
    <x v="2"/>
    <x v="2"/>
    <m/>
    <m/>
    <x v="11"/>
  </r>
  <r>
    <s v="MGRAL"/>
    <s v="M2025EST_MGRAL_01"/>
    <x v="3"/>
    <s v="SIM"/>
    <x v="0"/>
    <x v="0"/>
    <x v="215"/>
    <x v="215"/>
    <s v="NA"/>
    <s v="NA"/>
    <s v="MGAVN-MGRAL-MGAVN"/>
    <s v="HL5G_2025"/>
    <x v="29"/>
    <s v="MGAVN"/>
    <s v="-"/>
    <s v="UBERLÂNDIA_2025"/>
    <x v="2"/>
    <m/>
    <s v="19/12/2025 - Ativo e migrado por Elder 28/11/25 - Depende de reparar as fibras para ativar o concentrador AVN-HL5D; 09/07 - Depende de ativar USO-HL4 e AVN-HL5D"/>
    <s v="NÃO"/>
    <s v="ATIVO"/>
    <s v="REDE OK"/>
    <s v="ATIVO"/>
    <x v="13"/>
    <s v="-"/>
    <s v="-"/>
    <n v="2025"/>
    <n v="566270"/>
    <s v="Aprovado HQ"/>
    <s v="ATIVO"/>
    <m/>
    <m/>
    <m/>
    <m/>
    <m/>
    <m/>
    <s v="CONSTRUÍDO"/>
    <x v="46"/>
    <x v="1"/>
    <m/>
    <m/>
    <x v="2"/>
  </r>
  <r>
    <s v="MGRBN"/>
    <s v="M2025EST_MGRBN_01"/>
    <x v="3"/>
    <s v="SIM"/>
    <x v="0"/>
    <x v="0"/>
    <x v="214"/>
    <x v="216"/>
    <s v="NA"/>
    <s v="NA"/>
    <s v="MGUTP-MGRBN-MGUTP"/>
    <s v="HL5G_2025"/>
    <x v="6"/>
    <s v="MGUTP"/>
    <s v="-"/>
    <s v="UBERLÂNDIA_2025"/>
    <x v="2"/>
    <s v="qui 09/10/2025 15:37 - Jose geraldo: segue alvará._x000a__x000a_07/10/2025 - Israel: em construção. Depende de acesso. 90% de formatação / 100% lançado || Cinthia: novo sindico e equipe de segurança. Equipe no local"/>
    <s v="30/10/2025 - Site ok e-mail enviado e OE´s de links concluídas."/>
    <s v="NÃO"/>
    <s v="ATIVO"/>
    <s v="REDE OK"/>
    <s v="ATIVO"/>
    <x v="7"/>
    <s v="-"/>
    <s v="-"/>
    <n v="2025"/>
    <n v="566384"/>
    <s v="Aprovado HQ"/>
    <s v="ATIVO"/>
    <m/>
    <m/>
    <m/>
    <m/>
    <m/>
    <m/>
    <s v="N/A"/>
    <x v="2"/>
    <x v="5"/>
    <m/>
    <m/>
    <x v="11"/>
  </r>
  <r>
    <s v="MGRON"/>
    <s v="M2025EST_MGRON_01"/>
    <x v="3"/>
    <s v="SIM"/>
    <x v="0"/>
    <x v="0"/>
    <x v="216"/>
    <x v="217"/>
    <s v="NA"/>
    <s v="NA"/>
    <s v="MGUPB-MGRON-MGUPB"/>
    <s v="HL5G_2025"/>
    <x v="25"/>
    <s v="MGUPB"/>
    <s v="-"/>
    <s v="UBERLÂNDIA_2025"/>
    <x v="2"/>
    <s v="REDE ENTREGUE CONFORME TOPOLOGIA ESTRUTURANTE"/>
    <m/>
    <s v="NÃO"/>
    <s v="ATIVO"/>
    <s v="REDE OK"/>
    <s v="ATIVO"/>
    <x v="13"/>
    <s v="-"/>
    <s v="-"/>
    <n v="2025"/>
    <n v="566286"/>
    <s v="Aprovado HQ"/>
    <s v="ATIVO"/>
    <m/>
    <m/>
    <m/>
    <m/>
    <m/>
    <m/>
    <s v="CONSTRUÍDO"/>
    <x v="46"/>
    <x v="1"/>
    <m/>
    <m/>
    <x v="11"/>
  </r>
  <r>
    <s v="MGSCZ"/>
    <s v="M2025EST_MGSCZ_01"/>
    <x v="3"/>
    <s v="SIM"/>
    <x v="0"/>
    <x v="0"/>
    <x v="217"/>
    <x v="1"/>
    <s v="NA"/>
    <s v="NA"/>
    <s v="MGCIN-MGSCZ-MGCIN"/>
    <s v="HL5G_2025"/>
    <x v="25"/>
    <s v="MGCIN"/>
    <s v="-"/>
    <s v="UBERLÂNDIA_2025"/>
    <x v="2"/>
    <s v="07/10/2025 - Jhonathan: quando voltamos com a documentação enviada, a Nort não estava + em Uberlandia. Re-solicitar_x000a__x000a__x000a_19/08/2025 - Arthur: aguarda o acesso Souza Cruz._x000a_26/07/2025 - Fernando Whats: concluído parcial"/>
    <s v="27/11/2025 - Link virado para fibra nova com o Vitor e a equipe da Nort no site MGSCZ. - 19/11/2025 - O Vander esteve no site e não foi formatada e fibra até o DGO dentro do site. A empresa de RE não tem acesso ao site.    07/10/25 - Enviado documentação para Souza Cruz aguardando retorno da liberação de acesso; 30/10 - Aguardando atualização ASO fonecedor"/>
    <s v="NÃO"/>
    <s v="ATIVO"/>
    <s v="REDE OK"/>
    <s v="ATIVO"/>
    <x v="13"/>
    <s v="-"/>
    <s v="-"/>
    <n v="2025"/>
    <n v="566283"/>
    <s v="Aprovado HQ"/>
    <s v="ATIVO"/>
    <m/>
    <m/>
    <m/>
    <m/>
    <m/>
    <m/>
    <s v="N/A"/>
    <x v="46"/>
    <x v="47"/>
    <m/>
    <m/>
    <x v="5"/>
  </r>
  <r>
    <s v="MGSHN"/>
    <s v="M2025EST_MGSHN_01"/>
    <x v="3"/>
    <s v="SIM"/>
    <x v="0"/>
    <x v="0"/>
    <x v="218"/>
    <x v="218"/>
    <s v="NA"/>
    <s v="NA"/>
    <s v="MGTYN-MGSHN-MGTYN"/>
    <s v="HL5G_2025"/>
    <x v="25"/>
    <s v="MGTYN"/>
    <s v="-"/>
    <s v="UBERLÂNDIA_2025"/>
    <x v="2"/>
    <m/>
    <s v="11/8/2025 - Site ok e e-mail envido. 25/09/25 - As duas alças apresentou defeito, acionado reparo por email; 24/06 - Depende ativar TYN-HL5D, os  HL4 de UBR estão sem portas vagas e sem previsão de ampliação"/>
    <s v="NÃO"/>
    <s v="ATIVO"/>
    <s v="REDE OK"/>
    <s v="ATIVO"/>
    <x v="13"/>
    <s v="-"/>
    <s v="-"/>
    <n v="2025"/>
    <n v="591974"/>
    <s v="Empreiteira"/>
    <s v="ATIVO"/>
    <m/>
    <m/>
    <m/>
    <m/>
    <m/>
    <m/>
    <s v="CONSTRUÍDO"/>
    <x v="2"/>
    <x v="2"/>
    <m/>
    <m/>
    <x v="11"/>
  </r>
  <r>
    <s v="MGSUL"/>
    <s v="M2025EST_MGSUL_01"/>
    <x v="3"/>
    <s v="SIM"/>
    <x v="0"/>
    <x v="0"/>
    <x v="210"/>
    <x v="219"/>
    <s v="NA"/>
    <s v="NA"/>
    <s v="MGTYN-MGSUL-MGTYN"/>
    <s v="HL5G_2025"/>
    <x v="25"/>
    <s v="MGTYN"/>
    <s v="-"/>
    <s v="UBERLÂNDIA_2025"/>
    <x v="2"/>
    <s v="Qui 04/09/2025 11:51 - Gustavo Rosa: @Gustavo Luiz Leal, bom dia._x000a_Favor gerar sinóptico/OE. Obs.: ESTE SITE VAI SUBSTITUIR MGSUL (ATIVADO VIA RÁDIO) NO CENTER SHOPPING UBERLÂNDIA._x000a__x000a_@Atlas Carvalho Junior @Renata Luciana Sales Ferreira @Denner Dos Santos Silva, bom dia._x000a_A ativação da obra M2025_MGUCQ_01 libera o enlace MGSUL-MGSHN para reuso."/>
    <s v="06/11/2025 - Thiago Vitackzi: ativo/migrado._x000a__x000a_26/09/25 - Ativo sem proteção a primeira alça apresentou defeito, acionado reparo por email; 24/06 - Depende ativar TYN-HL5D, os  HL4 de UBR estão sem portas vagas e sem previsão de ampliação"/>
    <s v="NÃO"/>
    <s v="ATIVO"/>
    <s v="REDE OK"/>
    <s v="ATIVO"/>
    <x v="13"/>
    <s v="-"/>
    <s v="-"/>
    <n v="2025"/>
    <n v="566293"/>
    <s v="Aprovado HQ"/>
    <s v="ATIVO"/>
    <m/>
    <m/>
    <m/>
    <m/>
    <m/>
    <m/>
    <s v="CONSTRUÍDO"/>
    <x v="2"/>
    <x v="2"/>
    <m/>
    <m/>
    <x v="11"/>
  </r>
  <r>
    <s v="MGUCP"/>
    <s v="M2025EST_MGUCP_01"/>
    <x v="3"/>
    <s v="SIM"/>
    <x v="0"/>
    <x v="0"/>
    <x v="215"/>
    <x v="1"/>
    <s v="NA"/>
    <s v="NA"/>
    <s v="MGUAC-MGUCP-MGUAC"/>
    <s v="HL5G_2025"/>
    <x v="25"/>
    <s v="MGUAC"/>
    <s v="-"/>
    <s v="UBERLÂNDIA_2025"/>
    <x v="2"/>
    <m/>
    <s v="22/07 - Depende de ativar UAC-HL5D fibras ainda em contrução"/>
    <s v="NÃO"/>
    <s v="ATIVO"/>
    <s v="REDE OK"/>
    <s v="ATIVO"/>
    <x v="13"/>
    <s v="-"/>
    <s v="-"/>
    <n v="2025"/>
    <n v="566267"/>
    <s v="Aprovado HQ"/>
    <s v="ATIVO"/>
    <m/>
    <m/>
    <m/>
    <m/>
    <m/>
    <m/>
    <s v="CONSTRUÍDO"/>
    <x v="2"/>
    <x v="2"/>
    <m/>
    <m/>
    <x v="11"/>
  </r>
  <r>
    <s v="MGTCN"/>
    <s v="M2025EST_MGTCN_01"/>
    <x v="0"/>
    <s v="FLAT"/>
    <x v="0"/>
    <x v="0"/>
    <x v="219"/>
    <x v="1"/>
    <s v="NA"/>
    <s v="NA"/>
    <s v="MGUMS-MGTCN-RD UMS"/>
    <s v="HL5G_2025"/>
    <x v="34"/>
    <s v="MGUMS"/>
    <s v="-"/>
    <s v="UBERLÂNDIA_2025"/>
    <x v="2"/>
    <s v="REDE ENTREGUE CONFORME TOPOLOGIA ESTRUTURANTE"/>
    <s v="11/13/2025 - Pigtail com problema nosite MGTCN (fibra 02)   - 02/10/2025 - Depende ativar UMS-HL5D ( Fibras em construção)"/>
    <s v="NÃO"/>
    <s v="ATIVO"/>
    <s v="REDE OK"/>
    <s v="ATIVO"/>
    <x v="7"/>
    <s v="-"/>
    <s v="-"/>
    <n v="2025"/>
    <n v="566402"/>
    <s v="Aprovado HQ"/>
    <s v="ATIVO"/>
    <d v="2025-09-23T00:00:00"/>
    <m/>
    <m/>
    <s v="ATRASADO"/>
    <m/>
    <m/>
    <s v="N/A"/>
    <x v="46"/>
    <x v="47"/>
    <m/>
    <m/>
    <x v="5"/>
  </r>
  <r>
    <s v="MGUMS"/>
    <s v="M2024EST_MGUMS_01"/>
    <x v="1"/>
    <s v="SIM"/>
    <x v="0"/>
    <x v="10"/>
    <x v="220"/>
    <x v="1"/>
    <s v="NA"/>
    <s v="NA"/>
    <s v="MGLUN-MGUMS-MGLUN"/>
    <s v="HL5D (500K)"/>
    <x v="11"/>
    <s v="-"/>
    <s v="-"/>
    <s v="UBERLÂNDIA"/>
    <x v="4"/>
    <s v="seg 30/12/2024 16:25 - Thais: OK RF. Confirmar se é possível manter na META. Embora Rede Externa indique que não consegue entregar a chave metro, site possui Fusion Ativo, sendo possível seguir com a liberação da transmissão na topologia existente.. "/>
    <s v="Depende de ativar LUN-HL4"/>
    <s v="NÃO"/>
    <s v="CANCELADO"/>
    <s v="REDE OK"/>
    <s v="BLOQUEADO"/>
    <x v="10"/>
    <s v="-"/>
    <s v="-"/>
    <n v="2024"/>
    <n v="514002"/>
    <s v="Aprovado HQ"/>
    <s v="SITE FORA DO ESCOPO"/>
    <m/>
    <m/>
    <m/>
    <e v="#REF!"/>
    <m/>
    <m/>
    <s v="N/A"/>
    <x v="53"/>
    <x v="49"/>
    <s v="-"/>
    <m/>
    <x v="1"/>
  </r>
  <r>
    <s v="MGOCP"/>
    <s v="M2025EST_MGOCP_01"/>
    <x v="3"/>
    <s v="SIM"/>
    <x v="0"/>
    <x v="0"/>
    <x v="221"/>
    <x v="220"/>
    <s v="SIM"/>
    <s v="REDE OK"/>
    <s v="MGJKB-MGOCP-MGJKB / MGJKB-MGOCP"/>
    <s v="HL5D_2025"/>
    <x v="33"/>
    <s v="MGOCP"/>
    <s v="-"/>
    <s v="GOVERNADOR VALADARES_2025"/>
    <x v="7"/>
    <s v="17/06/2025 - Protocolaram as licenças_x000a_09/06/2025 - William: subimos em 3 alças_x000a__x000a_Sáb 31/05/2025 10:25 - Marcio: Site atendido conforme desenho e entra pelo site LMN ( não ocasião sugerimos a equipe que veio levantar o site se fazer um jumper na LMN)_x000a__x000a_30/05/2025 - Marcio: problema na identificação de fibra."/>
    <m/>
    <s v="NÃO"/>
    <s v="ATIVO"/>
    <s v="REDE OK"/>
    <s v="ATIVO"/>
    <x v="7"/>
    <s v="-"/>
    <s v="-"/>
    <n v="2025"/>
    <n v="592252"/>
    <s v="Empreiteira"/>
    <s v="ATIVO"/>
    <m/>
    <m/>
    <m/>
    <m/>
    <m/>
    <m/>
    <s v="N/A"/>
    <x v="5"/>
    <x v="1"/>
    <m/>
    <m/>
    <x v="1"/>
  </r>
  <r>
    <s v="MGUPN"/>
    <s v="M2024EST_MGUPN_01"/>
    <x v="1"/>
    <s v="SIM"/>
    <x v="0"/>
    <x v="10"/>
    <x v="222"/>
    <x v="1"/>
    <s v="NA"/>
    <s v="NA"/>
    <s v="MGUMS-MGUPN-MGUMS"/>
    <s v="HL5G (500K)"/>
    <x v="11"/>
    <s v="MGUMS"/>
    <m/>
    <s v="UBERLÂNDIA"/>
    <x v="4"/>
    <s v="REDE ENTREGUE CONFORME TOPOLOGIA ESTRUTURANTE"/>
    <s v="Depende de ativar LUN-HL4"/>
    <s v="NÃO"/>
    <s v="CANCELADO"/>
    <s v="REDE OK"/>
    <s v="BLOQUEADO"/>
    <x v="10"/>
    <s v="-"/>
    <s v="-"/>
    <n v="2024"/>
    <n v="514096"/>
    <s v="Aprovado HQ"/>
    <s v="SITE FORA DO ESCOPO"/>
    <m/>
    <m/>
    <m/>
    <e v="#REF!"/>
    <m/>
    <m/>
    <s v="N/A"/>
    <x v="54"/>
    <x v="50"/>
    <s v="-"/>
    <m/>
    <x v="1"/>
  </r>
  <r>
    <s v="MGUOM"/>
    <s v="M2024EST_MGUOM_01"/>
    <x v="1"/>
    <s v="SIM"/>
    <x v="0"/>
    <x v="10"/>
    <x v="223"/>
    <x v="1"/>
    <s v="NA"/>
    <s v="NA"/>
    <s v="MGLUN-MGUOM-MGLUN"/>
    <s v="HL5G (500K)"/>
    <x v="11"/>
    <s v="MGLUN"/>
    <m/>
    <s v="UBERLÂNDIA"/>
    <x v="4"/>
    <s v="REDE ENTREGUE CONFORME TOPOLOGIA ESTRUTURANTE"/>
    <s v="Depende de ativar LUN-HL4"/>
    <s v="NÃO"/>
    <s v="CANCELADO"/>
    <s v="REDE OK"/>
    <s v="BLOQUEADO"/>
    <x v="10"/>
    <s v="-"/>
    <s v="-"/>
    <n v="2024"/>
    <n v="514128"/>
    <s v="Aprovado HQ"/>
    <s v="SITE FORA DO ESCOPO"/>
    <m/>
    <m/>
    <m/>
    <e v="#REF!"/>
    <m/>
    <m/>
    <s v="N/A"/>
    <x v="54"/>
    <x v="50"/>
    <s v="-"/>
    <m/>
    <x v="1"/>
  </r>
  <r>
    <s v="MGUTM"/>
    <s v="M2024EST_MGUTM_01"/>
    <x v="1"/>
    <s v="SIM"/>
    <x v="0"/>
    <x v="10"/>
    <x v="0"/>
    <x v="1"/>
    <s v="NA"/>
    <s v="NA"/>
    <s v="MGLUN-MGUTM"/>
    <s v="HL5G (500K)"/>
    <x v="11"/>
    <s v="MGLUN"/>
    <m/>
    <s v="UBERLÂNDIA"/>
    <x v="4"/>
    <s v="REDE ENTREGUE CONFORME TOPOLOGIA ESTRUTURANTE"/>
    <s v="Depende de ativar LUN-HL4"/>
    <s v="NÃO"/>
    <s v="CANCELADO"/>
    <s v="REDE OK"/>
    <s v="BLOQUEADO"/>
    <x v="10"/>
    <s v="-"/>
    <s v="-"/>
    <n v="2024"/>
    <n v="514132"/>
    <s v="Regional"/>
    <s v="SITE FORA DO ESCOPO"/>
    <m/>
    <m/>
    <m/>
    <e v="#REF!"/>
    <m/>
    <m/>
    <s v="N/A"/>
    <x v="9"/>
    <x v="8"/>
    <s v="-"/>
    <s v="CORREÇÃO DE SINÓPTICO E POSSIBILIDAD DE INSTALAÇÃO DE HL5D EM MGLUN"/>
    <x v="1"/>
  </r>
  <r>
    <s v="MGUMN"/>
    <s v="M2024EST_MGUMN_01"/>
    <x v="1"/>
    <s v="NÃO"/>
    <x v="4"/>
    <x v="6"/>
    <x v="1"/>
    <x v="1"/>
    <s v="NA"/>
    <s v="NA"/>
    <s v="MGUMS-MGUMN-MGUMS"/>
    <s v="HL5G (500K)"/>
    <x v="11"/>
    <s v="MGUMS"/>
    <m/>
    <s v="UBERLÂNDIA"/>
    <x v="4"/>
    <m/>
    <m/>
    <s v="NÃO"/>
    <s v="CANCELADO"/>
    <s v="CANCELADO"/>
    <s v="CANCELADO"/>
    <x v="10"/>
    <s v="-"/>
    <s v="-"/>
    <n v="2024"/>
    <n v="514093"/>
    <s v="Aprovado HQ"/>
    <s v="SITE FORA DO ESCOPO"/>
    <m/>
    <m/>
    <m/>
    <e v="#REF!"/>
    <m/>
    <m/>
    <s v="N/A"/>
    <x v="52"/>
    <x v="50"/>
    <s v="-"/>
    <m/>
    <x v="8"/>
  </r>
  <r>
    <s v="MGTCN"/>
    <s v="M2024EST_MGTCN_01"/>
    <x v="1"/>
    <s v="NÃO"/>
    <x v="4"/>
    <x v="6"/>
    <x v="1"/>
    <x v="1"/>
    <s v="NA"/>
    <s v="NA"/>
    <s v="MGLUN-MGTCN-MGLUN"/>
    <s v="HL5G (500K)"/>
    <x v="11"/>
    <s v="MGLUN"/>
    <m/>
    <s v="UBERLÂNDIA"/>
    <x v="4"/>
    <s v="seg 21/10/2024 16:43 - Albino: Devido ao alto custo, tivemos uma 2ª EMISSÃO de projeto para o SITE MGTCN | MGLUN-MGTCN-MGLUN_x000a_Projeto em anexado inserido no PPI."/>
    <s v="-"/>
    <s v="NÃO"/>
    <s v="CANCELADO"/>
    <s v="CANCELADO"/>
    <s v="CANCELADO"/>
    <x v="10"/>
    <s v="-"/>
    <s v="-"/>
    <n v="2024"/>
    <n v="514129"/>
    <s v="Aprovado HQ"/>
    <s v="SITE FORA DO ESCOPO"/>
    <m/>
    <m/>
    <m/>
    <e v="#REF!"/>
    <m/>
    <m/>
    <s v="N/A"/>
    <x v="54"/>
    <x v="50"/>
    <s v="-"/>
    <m/>
    <x v="8"/>
  </r>
  <r>
    <s v="MGURS"/>
    <s v="M2024EST_MGURS_01"/>
    <x v="1"/>
    <s v="NÃO"/>
    <x v="4"/>
    <x v="6"/>
    <x v="1"/>
    <x v="1"/>
    <s v="NA"/>
    <s v="NA"/>
    <s v="MGLUN-MGURS-MGLUN"/>
    <s v="HL5G (500K)"/>
    <x v="11"/>
    <s v="MGLUN"/>
    <m/>
    <s v="UBERLÂNDIA"/>
    <x v="4"/>
    <s v="-"/>
    <s v="-"/>
    <s v="NÃO"/>
    <s v="CANCELADO"/>
    <s v="CANCELADO"/>
    <s v="CANCELADO"/>
    <x v="10"/>
    <s v="-"/>
    <s v="-"/>
    <n v="2024"/>
    <n v="514131"/>
    <s v="Aprovado HQ"/>
    <s v="SITE FORA DO ESCOPO"/>
    <m/>
    <m/>
    <m/>
    <e v="#REF!"/>
    <m/>
    <m/>
    <s v="N/A"/>
    <x v="9"/>
    <x v="8"/>
    <s v="-"/>
    <m/>
    <x v="8"/>
  </r>
  <r>
    <s v="MGUBR"/>
    <s v="HL4_UBR"/>
    <x v="1"/>
    <s v="NÃO"/>
    <x v="4"/>
    <x v="6"/>
    <x v="1"/>
    <x v="1"/>
    <s v="NA"/>
    <s v="NA"/>
    <s v="MGUTP-MGUBR-MGUTP"/>
    <s v="HL4 (500K)"/>
    <x v="25"/>
    <s v="-"/>
    <m/>
    <s v="UBERLÂNDIA"/>
    <x v="4"/>
    <s v="Sex 24/05/2024 11:58 - Albino: segue projetos"/>
    <s v="-"/>
    <s v="SIM"/>
    <s v="CANCELADO"/>
    <s v="CANCELADO"/>
    <s v="CANCELADO"/>
    <x v="10"/>
    <s v="-"/>
    <s v="-"/>
    <n v="2024"/>
    <n v="510422"/>
    <s v="Aprovado HQ"/>
    <s v="SITE FORA DO ESCOPO"/>
    <m/>
    <m/>
    <m/>
    <e v="#REF!"/>
    <m/>
    <m/>
    <s v="N/A"/>
    <x v="55"/>
    <x v="2"/>
    <s v="-"/>
    <m/>
    <x v="8"/>
  </r>
  <r>
    <s v="MGRNU"/>
    <s v="M2023_MGRNU_01"/>
    <x v="3"/>
    <s v="SIM"/>
    <x v="0"/>
    <x v="0"/>
    <x v="88"/>
    <x v="61"/>
    <s v="NA"/>
    <s v="NA"/>
    <s v="MGQBV-MGRNK-MGJDA-MGRNU-MGQBV"/>
    <s v="3 - HL5G"/>
    <x v="20"/>
    <s v="MGQBV"/>
    <s v="Não Ativo"/>
    <s v="RIBEIRÃO DAS NEVES"/>
    <x v="1"/>
    <s v="REDE ENTREGUE CONFORME TOPOLOGIA ESTRUTURANTE"/>
    <m/>
    <s v="NÃO"/>
    <s v="ATIVO"/>
    <s v="REDE OK"/>
    <s v="ATIVO"/>
    <x v="0"/>
    <s v="-"/>
    <s v="-"/>
    <n v="2024"/>
    <n v="538659"/>
    <s v="Aprovado HQ"/>
    <s v="ATIVO"/>
    <m/>
    <m/>
    <m/>
    <m/>
    <m/>
    <m/>
    <s v="N/A"/>
    <x v="2"/>
    <x v="17"/>
    <s v="-"/>
    <s v="Enviado e-mail para o Adriano em 17/10 Realizar a Ativação. Reparo Tratato"/>
    <x v="1"/>
  </r>
  <r>
    <s v="MGUAC"/>
    <s v="M2024EST_MGUAC_01"/>
    <x v="1"/>
    <s v="SIM"/>
    <x v="0"/>
    <x v="7"/>
    <x v="196"/>
    <x v="1"/>
    <s v="NA"/>
    <s v="NA"/>
    <s v="MGUBR-MGUAC-MGUBR"/>
    <s v="HL5D (500K)"/>
    <x v="25"/>
    <s v="-"/>
    <s v="-"/>
    <s v="UBERLÂNDIA"/>
    <x v="4"/>
    <s v="16/06/2025 - Arthur: status até entação era REPARO FO_x000a_06/01/2025 - Israel: desconhecia essa obra, está analisando para execução."/>
    <s v="02/04  - Uma alça com defeito nas fibras, acionado rede externa;"/>
    <s v="NÃO"/>
    <s v="CANCELADO"/>
    <s v="REDE OK"/>
    <s v="NÃO ATIVADO"/>
    <x v="0"/>
    <s v="-"/>
    <s v="-"/>
    <n v="2024"/>
    <n v="563502"/>
    <s v="Aprovado HQ"/>
    <s v="SITE FORA DO ESCOPO"/>
    <m/>
    <m/>
    <m/>
    <e v="#REF!"/>
    <m/>
    <m/>
    <s v="N/A"/>
    <x v="2"/>
    <x v="51"/>
    <s v="-"/>
    <m/>
    <x v="1"/>
  </r>
  <r>
    <s v="MGGSR"/>
    <s v="M2025EST_MGGSR_01"/>
    <x v="4"/>
    <s v="SIM"/>
    <x v="0"/>
    <x v="0"/>
    <x v="216"/>
    <x v="221"/>
    <s v="NÃO"/>
    <s v="REDE OK"/>
    <s v="MGQ31-MGGSR-MGQ31 / MGQ31-MGGSR"/>
    <s v="HL5D_2025"/>
    <x v="35"/>
    <s v="MGGSR"/>
    <s v="-"/>
    <s v="GOVERNADOR VALADARES_2025"/>
    <x v="7"/>
    <s v="seg 30/06/2025 17:24 - Geraldo CabraL: Boa tarde Breda, Conforme vistoria em campo, verificamos que a rede estruturante implantada para atender o SITE GSR, utilizou de trecho que estão com os postes comprometidos na OBRA DE DUPLICAÇÃO DA 116 EM Gov. Valadares, não poderá ser ativa nestas condições, o cabo deverá utilizar outro percurso.O projeto que me refiro é o que fizemos juntamente com a equipe de projeto de BH, procure o Rodolfo para melhor entendimento, REMANEJAMENTO DE REDE NA REGIÃO DA PONTE DO VILA ISA BR 116, travessia do RIO DOCE.A linha vermelha é a rede implantada esse mês para atender o GSR, utilizando POSTEAÇÃO que serão retirados neste mês de julho devido a duplicação da ponte. Sugiro lançar a rede na travessia subterrânea existente na AVENIDA JK._x000a_Fico à disposição para qualquer suporte._x000a__x000a_Conto com a compreensão de todos._x000a__x000a__x000a_17/06/2025 - Protocolaram as licenças._x000a_sáb 31/05/2025 10:25 - Marcio: Reparo devido 15 trocas de postes ( construção na ROD BR 116) não temos acessos aos novos postes devido a CEMIG está atuando no local ( com rede viva)_x000a__x000a_30/05/2025 - Marcio: a CEMIG está atuando na área. Sem previsão de reparo._x000a_21/05/2025 - Marcio: troca de 15 postes, tem que lançar 900m de cabo._x000a_19/05 - Uma alça com defeito nas fibras, acionado rede externa por email"/>
    <s v="06/07/2025 - Ativo com duas alças conforme autorização do Albert Kurata + Jeison gerente SR por emil"/>
    <s v="NÃO"/>
    <s v="ATIVO"/>
    <s v="REDE OK"/>
    <s v="ATIVO"/>
    <x v="7"/>
    <s v="-"/>
    <s v="-"/>
    <n v="2025"/>
    <n v="549051"/>
    <s v="Aprovado HQ"/>
    <s v="ATIVO"/>
    <m/>
    <m/>
    <m/>
    <s v="VALIDAR IMPLANTAÇÃO/ VALIDAR COSNTRUÇÃO 3ª VIA"/>
    <m/>
    <m/>
    <s v="N/A"/>
    <x v="42"/>
    <x v="1"/>
    <m/>
    <m/>
    <x v="1"/>
  </r>
  <r>
    <s v="MGTYN"/>
    <s v="M2024EST_MGTYN_01"/>
    <x v="1"/>
    <s v="SIM"/>
    <x v="0"/>
    <x v="10"/>
    <x v="69"/>
    <x v="1"/>
    <s v="NA"/>
    <s v="NA"/>
    <s v="MGUBR-MGTYN-MGUBR"/>
    <s v="HL5D (500K)"/>
    <x v="25"/>
    <s v="-"/>
    <s v="-"/>
    <s v="UBERLÂNDIA"/>
    <x v="4"/>
    <s v="REDE ENTREGUE COM PROTEÇÃO TOPOLOGIA ESTRUT - CFO + ROLLOUT"/>
    <s v="22/02 - Depende ativar TYN-HL5D, HL4 de UBR sem portas;  20/02 - No sinóptico não foi indicado as portas direção UBR. Faltam as OE´s de link. "/>
    <s v="NÃO"/>
    <s v="CANCELADO"/>
    <s v="REDE OK"/>
    <s v="BLOQUEADO"/>
    <x v="0"/>
    <s v="-"/>
    <s v="-"/>
    <n v="2024"/>
    <n v="523425"/>
    <s v="Aprovado HQ"/>
    <s v="SITE FORA DO ESCOPO"/>
    <m/>
    <m/>
    <m/>
    <e v="#REF!"/>
    <m/>
    <m/>
    <s v="N/A"/>
    <x v="56"/>
    <x v="52"/>
    <s v="-"/>
    <m/>
    <x v="1"/>
  </r>
  <r>
    <s v="MGALN"/>
    <s v="M2024EST_MGALN_01"/>
    <x v="1"/>
    <s v="SIM"/>
    <x v="0"/>
    <x v="10"/>
    <x v="120"/>
    <x v="1"/>
    <s v="NA"/>
    <s v="NA"/>
    <s v="MGUBR-MGALN-MGUBR"/>
    <s v="HL5D (500K)"/>
    <x v="25"/>
    <s v="-"/>
    <s v="-"/>
    <s v="UBERLÂNDIA"/>
    <x v="4"/>
    <s v="REDE ENTREGUE COM  PROTEÇÃO TOPOLOGIA ESTRUT - CFO + ROLLOUT"/>
    <s v="22/02 - Depende ativar ALN-HL5D, HL4 de UBR sem portas;  22/02- As 2 portas indicadas no sinótico em UBR-HL4 são de 1G, precisa trocar para portas de 10G"/>
    <s v="NÃO"/>
    <s v="CANCELADO"/>
    <s v="REDE OK"/>
    <s v="BLOQUEADO"/>
    <x v="0"/>
    <s v="-"/>
    <s v="-"/>
    <n v="2024"/>
    <n v="523426"/>
    <s v="Aprovado HQ"/>
    <s v="SITE FORA DO ESCOPO"/>
    <m/>
    <m/>
    <m/>
    <e v="#REF!"/>
    <m/>
    <m/>
    <s v="N/A"/>
    <x v="57"/>
    <x v="51"/>
    <s v="-"/>
    <m/>
    <x v="1"/>
  </r>
  <r>
    <s v="MGCIN"/>
    <s v="M2024EST_MGCIN_01"/>
    <x v="1"/>
    <s v="NÃO"/>
    <x v="4"/>
    <x v="6"/>
    <x v="1"/>
    <x v="1"/>
    <s v="NA"/>
    <s v="NA"/>
    <s v="MGUBR-MGCIN-MGUBR"/>
    <s v="HL5D (500K)"/>
    <x v="25"/>
    <s v="-"/>
    <s v="-"/>
    <s v="UBERLÂNDIA"/>
    <x v="4"/>
    <s v="seg 02/12/2024 11:31 - Leo Assis: Informar o trecho que será necessário realizar travessia em rodovia para analisarmos nova rota de atendimento."/>
    <s v="-"/>
    <s v="NÃO"/>
    <s v="CANCELADO"/>
    <s v="CANCELADO"/>
    <s v="CANCELADO"/>
    <x v="10"/>
    <s v="-"/>
    <s v="-"/>
    <n v="2024"/>
    <n v="523424"/>
    <s v="Regional"/>
    <s v="SITE FORA DO ESCOPO"/>
    <m/>
    <m/>
    <m/>
    <e v="#REF!"/>
    <m/>
    <m/>
    <s v="N/A"/>
    <x v="56"/>
    <x v="52"/>
    <s v="-"/>
    <m/>
    <x v="8"/>
  </r>
  <r>
    <s v="MGIPN"/>
    <s v="M2024EST_MGIPN_01"/>
    <x v="1"/>
    <s v="SIM"/>
    <x v="0"/>
    <x v="10"/>
    <x v="224"/>
    <x v="1"/>
    <s v="NA"/>
    <s v="NA"/>
    <s v="MGUAC-MGIPN-MGUAC"/>
    <s v="HL5G (500K)"/>
    <x v="25"/>
    <s v="MGUAC"/>
    <m/>
    <s v="UBERLÂNDIA"/>
    <x v="4"/>
    <s v="06/01/2025 - Rede entregue._x000a_27/12/2024 - Marcio acesso vencido."/>
    <s v="22/02 - Depende ativar UAC-HL5D, HL4 de UBR sem portas ;2/20/2025 - Portas definidas em MGUAC iguais para as metro IPN e UCO. / Faltam ajsute do sinóptico e OE´s"/>
    <s v="NÃO"/>
    <s v="CANCELADO"/>
    <s v="REDE OK"/>
    <s v="BLOQUEADO"/>
    <x v="0"/>
    <s v="-"/>
    <s v="-"/>
    <n v="2024"/>
    <n v="523461"/>
    <s v="Regional"/>
    <s v="SITE FORA DO ESCOPO"/>
    <m/>
    <m/>
    <m/>
    <e v="#REF!"/>
    <m/>
    <m/>
    <s v="N/A"/>
    <x v="2"/>
    <x v="36"/>
    <s v="-"/>
    <m/>
    <x v="1"/>
  </r>
  <r>
    <s v="MGULZ"/>
    <s v="M2024EST_MGULZ_01"/>
    <x v="1"/>
    <s v="SIM"/>
    <x v="0"/>
    <x v="7"/>
    <x v="69"/>
    <x v="1"/>
    <s v="NA"/>
    <s v="NA"/>
    <s v="MGUBR-MGULZ-MGUBR"/>
    <s v="HL5G (500K)"/>
    <x v="25"/>
    <s v="MGUBR"/>
    <m/>
    <s v="UBERLÂNDIA"/>
    <x v="4"/>
    <s v="16/06/2025 - Arthur: status até entação era REPARO FO_x000a_REDE ENTREGUE COM PROTEÇÃO TOPOLOGIA ESTRUT - CFO + ROLLOUT"/>
    <s v="14/03 - As duas alça com defeito nas fibras, acionado rede externa"/>
    <s v="NÃO"/>
    <s v="CANCELADO"/>
    <s v="REDE OK"/>
    <s v="NÃO ATIVADO"/>
    <x v="0"/>
    <s v="-"/>
    <s v="-"/>
    <n v="2024"/>
    <n v="523444"/>
    <s v="Aprovado HQ"/>
    <s v="SITE FORA DO ESCOPO"/>
    <m/>
    <m/>
    <m/>
    <e v="#REF!"/>
    <m/>
    <m/>
    <s v="N/A"/>
    <x v="58"/>
    <x v="53"/>
    <s v="-"/>
    <m/>
    <x v="1"/>
  </r>
  <r>
    <s v="MGCCN"/>
    <s v="M2024EST_MGCCN_01"/>
    <x v="1"/>
    <s v="FLAT"/>
    <x v="0"/>
    <x v="10"/>
    <x v="183"/>
    <x v="1"/>
    <s v="NA"/>
    <s v="NA"/>
    <s v="MGALN-MGCCN"/>
    <s v="HL5G (500K)"/>
    <x v="25"/>
    <s v="MGALN"/>
    <m/>
    <s v="UBERLÂNDIA"/>
    <x v="4"/>
    <m/>
    <s v="22/02 - Depende ativar ALN-HL5D, HL4 de UBR sem portas; 2/20/2025 - O sinóptico foi feito para HL5 de UAP e o estruturante tem a topologia para MGALN"/>
    <s v="NÃO"/>
    <s v="CANCELADO"/>
    <s v="REDE OK"/>
    <s v="BLOQUEADO"/>
    <x v="0"/>
    <s v="-"/>
    <s v="-"/>
    <n v="2024"/>
    <n v="525528"/>
    <s v="Aprovado HQ"/>
    <s v="SITE FORA DO ESCOPO"/>
    <m/>
    <m/>
    <m/>
    <e v="#REF!"/>
    <m/>
    <m/>
    <s v="N/A"/>
    <x v="2"/>
    <x v="53"/>
    <s v="-"/>
    <m/>
    <x v="1"/>
  </r>
  <r>
    <s v="MGOSC"/>
    <s v="M2024EST_MGOSC_01"/>
    <x v="1"/>
    <s v="NÃO"/>
    <x v="4"/>
    <x v="6"/>
    <x v="1"/>
    <x v="1"/>
    <s v="NA"/>
    <s v="NA"/>
    <s v="MGUBR-MGOSC-MGUBR"/>
    <s v="HL5G (500K)"/>
    <x v="25"/>
    <s v="MGUBR"/>
    <m/>
    <s v="UBERLÂNDIA"/>
    <x v="4"/>
    <m/>
    <m/>
    <s v="NÃO"/>
    <s v="CANCELADO"/>
    <s v="CANCELADO"/>
    <s v="CANCELADO"/>
    <x v="0"/>
    <s v="-"/>
    <s v="-"/>
    <n v="2024"/>
    <n v="525530"/>
    <s v="Aprovado HQ"/>
    <s v="SITE FORA DO ESCOPO"/>
    <m/>
    <m/>
    <m/>
    <e v="#REF!"/>
    <m/>
    <m/>
    <s v="N/A"/>
    <x v="52"/>
    <x v="53"/>
    <s v="-"/>
    <m/>
    <x v="8"/>
  </r>
  <r>
    <s v="MGUBN"/>
    <s v="M2024EST_MGUBN_01"/>
    <x v="1"/>
    <s v="NÃO"/>
    <x v="4"/>
    <x v="6"/>
    <x v="1"/>
    <x v="1"/>
    <s v="NA"/>
    <s v="NA"/>
    <s v="MGCIN-MGUBN-MGCIN"/>
    <s v="HL5G (500K)"/>
    <x v="25"/>
    <s v="MGCIN"/>
    <m/>
    <s v="UBERLÂNDIA"/>
    <x v="4"/>
    <s v="-"/>
    <s v="-"/>
    <s v="NÃO"/>
    <s v="CANCELADO"/>
    <s v="CANCELADO"/>
    <s v="CANCELADO"/>
    <x v="0"/>
    <s v="-"/>
    <s v="-"/>
    <n v="2024"/>
    <n v="523441"/>
    <s v="Regional"/>
    <s v="SITE FORA DO ESCOPO"/>
    <m/>
    <m/>
    <m/>
    <e v="#REF!"/>
    <m/>
    <m/>
    <s v="N/A"/>
    <x v="26"/>
    <x v="30"/>
    <s v="-"/>
    <s v="Valor total R$36.729,35, tem 40m de canalização"/>
    <x v="2"/>
  </r>
  <r>
    <s v="MGUES"/>
    <s v="M2024EST_MGUES_01"/>
    <x v="1"/>
    <s v="NÃO"/>
    <x v="4"/>
    <x v="6"/>
    <x v="1"/>
    <x v="1"/>
    <s v="NA"/>
    <s v="NA"/>
    <s v="MGUPB-MGUES-MGUPB"/>
    <s v="HL5G (500K)"/>
    <x v="25"/>
    <s v="MGUPB"/>
    <m/>
    <s v="UBERLÂNDIA"/>
    <x v="4"/>
    <s v="-"/>
    <s v="-"/>
    <s v="NÃO"/>
    <s v="CANCELADO"/>
    <s v="CANCELADO"/>
    <s v="CANCELADO"/>
    <x v="0"/>
    <s v="-"/>
    <s v="-"/>
    <n v="2024"/>
    <n v="523453"/>
    <s v="Regional"/>
    <s v="SITE FORA DO ESCOPO"/>
    <m/>
    <m/>
    <m/>
    <e v="#REF!"/>
    <m/>
    <m/>
    <s v="N/A"/>
    <x v="59"/>
    <x v="54"/>
    <s v="-"/>
    <s v="Valor total R$ 51.528,86 , "/>
    <x v="2"/>
  </r>
  <r>
    <s v="MGUQU"/>
    <s v="M2024EST_MGUQU_01"/>
    <x v="1"/>
    <s v="SIM"/>
    <x v="0"/>
    <x v="10"/>
    <x v="201"/>
    <x v="1"/>
    <s v="NA"/>
    <s v="NA"/>
    <s v="MGUAC-MGUQU-MGUAC"/>
    <s v="HL5G (500K)"/>
    <x v="25"/>
    <s v="MGUAC"/>
    <m/>
    <s v="UBERLÂNDIA"/>
    <x v="4"/>
    <s v="sex 27/12/2024 10:39 - Marcio: Estamos com dificuldades de acessa os sites abaixo"/>
    <s v="22/02 - Depende ativar UAC-HL5D, HL4 de UBR sem portas"/>
    <s v="NÃO"/>
    <s v="CANCELADO"/>
    <s v="REDE OK"/>
    <s v="BLOQUEADO"/>
    <x v="0"/>
    <s v="-"/>
    <s v="-"/>
    <n v="2024"/>
    <n v="523460"/>
    <s v="Regional"/>
    <s v="SITE FORA DO ESCOPO"/>
    <m/>
    <m/>
    <m/>
    <e v="#REF!"/>
    <m/>
    <m/>
    <s v="N/A"/>
    <x v="30"/>
    <x v="37"/>
    <s v="-"/>
    <m/>
    <x v="1"/>
  </r>
  <r>
    <s v="MGRON"/>
    <s v="M2024EST_MGRON_01"/>
    <x v="1"/>
    <s v="SIM"/>
    <x v="0"/>
    <x v="6"/>
    <x v="225"/>
    <x v="1"/>
    <s v="NA"/>
    <s v="NA"/>
    <s v="MGUPB-MGJBN-MGRON-MGUPB"/>
    <s v="HL5G (500K)"/>
    <x v="25"/>
    <s v="MGUPB"/>
    <m/>
    <s v="UBERLÂNDIA"/>
    <x v="4"/>
    <s v="-"/>
    <s v="-"/>
    <s v="NÃO"/>
    <s v="CANCELADO"/>
    <s v="REDE OK"/>
    <s v="CANCELADO"/>
    <x v="0"/>
    <s v="-"/>
    <s v="-"/>
    <n v="2024"/>
    <n v="523430"/>
    <s v="Aprovado HQ"/>
    <s v="SITE FORA DO ESCOPO"/>
    <m/>
    <m/>
    <m/>
    <e v="#REF!"/>
    <m/>
    <m/>
    <s v="N/A"/>
    <x v="26"/>
    <x v="30"/>
    <s v="-"/>
    <m/>
    <x v="7"/>
  </r>
  <r>
    <s v="MGJBN"/>
    <s v="M2024EST_MGJBN_01"/>
    <x v="1"/>
    <s v="SIM"/>
    <x v="0"/>
    <x v="6"/>
    <x v="225"/>
    <x v="1"/>
    <s v="NA"/>
    <s v="NA"/>
    <s v="MGUPB-MGJBN-MGRON-MGUPB"/>
    <s v="HL5G (500K)"/>
    <x v="25"/>
    <s v="MGUPB"/>
    <m/>
    <s v="UBERLÂNDIA"/>
    <x v="4"/>
    <s v="-"/>
    <s v="-"/>
    <s v="NÃO"/>
    <s v="CANCELADO"/>
    <s v="REDE OK"/>
    <s v="CANCELADO"/>
    <x v="0"/>
    <s v="-"/>
    <s v="-"/>
    <n v="2024"/>
    <n v="523430"/>
    <s v="Aprovado HQ"/>
    <s v="SITE FORA DO ESCOPO"/>
    <m/>
    <m/>
    <m/>
    <e v="#REF!"/>
    <m/>
    <m/>
    <s v="N/A"/>
    <x v="26"/>
    <x v="30"/>
    <s v="-"/>
    <m/>
    <x v="7"/>
  </r>
  <r>
    <s v="MGSUL"/>
    <s v="M2024EST_MGSUL_01"/>
    <x v="1"/>
    <s v="SIM"/>
    <x v="0"/>
    <x v="10"/>
    <x v="226"/>
    <x v="1"/>
    <s v="NA"/>
    <s v="NA"/>
    <s v="MGTYN-MGSUL-MGTYN"/>
    <s v="HL5G (500K)"/>
    <x v="25"/>
    <s v="MGTYN"/>
    <m/>
    <s v="UBERLÂNDIA"/>
    <x v="4"/>
    <s v="REDE ENTREGUE CONFORME TOPOLOGIA ESTRUTURANTE"/>
    <s v="22/02 - Depende ativar TYN-HL5D, HL4 de UBR sem portas;  Faltam OE´s de ativação dos links"/>
    <s v="NÃO"/>
    <s v="CANCELADO"/>
    <s v="REDE OK"/>
    <s v="BLOQUEADO"/>
    <x v="0"/>
    <s v="-"/>
    <s v="-"/>
    <n v="2024"/>
    <n v="523456"/>
    <s v="Aprovado HQ"/>
    <s v="SITE FORA DO ESCOPO"/>
    <m/>
    <m/>
    <m/>
    <e v="#REF!"/>
    <m/>
    <m/>
    <s v="N/A"/>
    <x v="55"/>
    <x v="55"/>
    <s v="-"/>
    <m/>
    <x v="1"/>
  </r>
  <r>
    <s v="MGCLN"/>
    <s v="M2024EST_MGCLN_01"/>
    <x v="1"/>
    <s v="NÃO"/>
    <x v="4"/>
    <x v="6"/>
    <x v="1"/>
    <x v="1"/>
    <s v="NA"/>
    <s v="NA"/>
    <s v="MGUBR-MGCLN-MGUMU-MGUBR"/>
    <s v="HL5G (500K)"/>
    <x v="25"/>
    <s v="MGUBR"/>
    <m/>
    <s v="UBERLÂNDIA"/>
    <x v="4"/>
    <s v="-"/>
    <s v="-"/>
    <s v="NÃO"/>
    <s v="CANCELADO"/>
    <s v="CANCELADO"/>
    <s v="CANCELADO"/>
    <x v="0"/>
    <s v="-"/>
    <s v="-"/>
    <n v="2024"/>
    <n v="523446"/>
    <s v="Regional"/>
    <s v="SITE FORA DO ESCOPO"/>
    <m/>
    <m/>
    <m/>
    <e v="#REF!"/>
    <m/>
    <m/>
    <s v="N/A"/>
    <x v="59"/>
    <x v="54"/>
    <s v="-"/>
    <m/>
    <x v="8"/>
  </r>
  <r>
    <s v="MGUMU"/>
    <s v="M2024EST_MGUMU_01"/>
    <x v="1"/>
    <s v="NÃO"/>
    <x v="4"/>
    <x v="6"/>
    <x v="1"/>
    <x v="1"/>
    <s v="NA"/>
    <s v="NA"/>
    <s v="MGUBR-MGCLN-MGUMU-MGUBR"/>
    <s v="HL5G (500K)"/>
    <x v="25"/>
    <s v="MGUBR"/>
    <m/>
    <s v="UBERLÂNDIA"/>
    <x v="4"/>
    <s v="-"/>
    <s v="-"/>
    <s v="NÃO"/>
    <s v="CANCELADO"/>
    <s v="CANCELADO"/>
    <s v="CANCELADO"/>
    <x v="0"/>
    <s v="-"/>
    <s v="-"/>
    <n v="2024"/>
    <n v="523446"/>
    <s v="Empreiteira"/>
    <s v="SITE FORA DO ESCOPO"/>
    <m/>
    <m/>
    <m/>
    <e v="#REF!"/>
    <m/>
    <m/>
    <s v="N/A"/>
    <x v="59"/>
    <x v="54"/>
    <s v="-"/>
    <m/>
    <x v="8"/>
  </r>
  <r>
    <s v="MGBRN"/>
    <s v="M2024EST_MGBRN_01"/>
    <x v="1"/>
    <s v="NÃO"/>
    <x v="4"/>
    <x v="6"/>
    <x v="1"/>
    <x v="1"/>
    <s v="NA"/>
    <s v="NA"/>
    <s v="MGUBR-MGBRN-MGUBR"/>
    <s v="HL5G (500K)"/>
    <x v="25"/>
    <s v="MGUBR"/>
    <m/>
    <s v="UBERLÂNDIA"/>
    <x v="4"/>
    <s v="seg 09/12/2024 10:50 - Gabriel: "/>
    <s v="-"/>
    <s v="NÃO"/>
    <s v="CANCELADO"/>
    <s v="CANCELADO"/>
    <s v="CANCELADO"/>
    <x v="0"/>
    <s v="-"/>
    <s v="-"/>
    <n v="2024"/>
    <n v="523454"/>
    <s v="Aprovado HQ"/>
    <s v="SITE FORA DO ESCOPO"/>
    <m/>
    <m/>
    <m/>
    <e v="#REF!"/>
    <m/>
    <m/>
    <s v="N/A"/>
    <x v="59"/>
    <x v="54"/>
    <s v="-"/>
    <m/>
    <x v="8"/>
  </r>
  <r>
    <s v="MGSCZ"/>
    <s v="M2024EST_MGSCZ_01"/>
    <x v="1"/>
    <s v="SIM"/>
    <x v="0"/>
    <x v="0"/>
    <x v="1"/>
    <x v="222"/>
    <s v="NA"/>
    <s v="NA"/>
    <s v="MGCIN-MGSCZ-MGCIN"/>
    <s v="HL5G (500K)"/>
    <x v="25"/>
    <s v="MGCIN"/>
    <m/>
    <s v="UBERLÂNDIA"/>
    <x v="4"/>
    <s v="seg 21/10/2024 18:40 - Albino: Devido ao alto custo, tivemos uma 2ª EMISSÃO de projeto para o SITE MGSCZ | MGCIN-MGSCZ-MGCIN, projeto conforme estruturante._x000a_Projeto em anexado inserido no PPI."/>
    <s v="22/04 - Depende ativar o concentrador CIN-HL5D que ainda não foi construído"/>
    <s v="NÃO"/>
    <s v="CANCELADO"/>
    <s v="REDE OK"/>
    <s v="ATIVO"/>
    <x v="0"/>
    <s v="-"/>
    <s v="-"/>
    <n v="2024"/>
    <n v="523439"/>
    <s v="Aprovado HQ"/>
    <s v="ATIVO"/>
    <m/>
    <m/>
    <m/>
    <e v="#REF!"/>
    <m/>
    <m/>
    <s v="N/A"/>
    <x v="26"/>
    <x v="30"/>
    <s v="-"/>
    <m/>
    <x v="1"/>
  </r>
  <r>
    <s v="MGVSE"/>
    <s v="M2024EST_MGVSE_01"/>
    <x v="3"/>
    <s v="SIM"/>
    <x v="0"/>
    <x v="0"/>
    <x v="70"/>
    <x v="149"/>
    <s v="NA"/>
    <s v="NA"/>
    <s v="MGBHN-MGJDS-MGVSE-MGBHN"/>
    <s v="3 - HL5G"/>
    <x v="20"/>
    <s v="MGBHN"/>
    <s v="ATIVO HL4"/>
    <s v="VESPASIANO"/>
    <x v="1"/>
    <s v="REDE ENTREGUE CONFORME TOPOLOGIA ESTRUTURANTE"/>
    <m/>
    <s v="NÃO"/>
    <s v="ATIVO"/>
    <s v="REDE OK"/>
    <s v="ATIVO"/>
    <x v="0"/>
    <s v="-"/>
    <s v="-"/>
    <n v="2024"/>
    <n v="506503"/>
    <s v="Aprovado HQ"/>
    <s v="ATIVO"/>
    <m/>
    <m/>
    <m/>
    <m/>
    <m/>
    <m/>
    <s v="N/A"/>
    <x v="2"/>
    <x v="2"/>
    <s v="-"/>
    <m/>
    <x v="1"/>
  </r>
  <r>
    <s v="MGGML"/>
    <s v="M2024EST_MGGML_01"/>
    <x v="1"/>
    <s v="NÃO"/>
    <x v="4"/>
    <x v="6"/>
    <x v="1"/>
    <x v="1"/>
    <s v="NA"/>
    <s v="NA"/>
    <s v="MGUAC-MGGML-MGCGB-MGUAC"/>
    <s v="HL5G (500K)"/>
    <x v="25"/>
    <s v="MGUAC"/>
    <m/>
    <s v="UBERLÂNDIA"/>
    <x v="4"/>
    <s v="-"/>
    <s v="-"/>
    <s v="NÃO"/>
    <s v="CANCELADO"/>
    <s v="CANCELADO"/>
    <s v="CANCELADO"/>
    <x v="0"/>
    <s v="-"/>
    <s v="-"/>
    <n v="2024"/>
    <n v="523457"/>
    <s v="Regional"/>
    <s v="SITE FORA DO ESCOPO"/>
    <m/>
    <m/>
    <m/>
    <e v="#REF!"/>
    <m/>
    <m/>
    <s v="N/A"/>
    <x v="55"/>
    <x v="55"/>
    <s v="-"/>
    <m/>
    <x v="6"/>
  </r>
  <r>
    <s v="MGCGB"/>
    <s v="M2024EST_MGCGB_01"/>
    <x v="1"/>
    <s v="NÃO"/>
    <x v="4"/>
    <x v="6"/>
    <x v="1"/>
    <x v="1"/>
    <s v="NA"/>
    <s v="NA"/>
    <s v="MGUAC-MGGML-MGCGB-MGUAC"/>
    <s v="HL5G (500K)"/>
    <x v="25"/>
    <s v="MGUAC"/>
    <m/>
    <s v="UBERLÂNDIA"/>
    <x v="4"/>
    <s v="-"/>
    <s v="-"/>
    <s v="NÃO"/>
    <s v="CANCELADO"/>
    <s v="CANCELADO"/>
    <s v="CANCELADO"/>
    <x v="0"/>
    <s v="-"/>
    <s v="-"/>
    <n v="2024"/>
    <n v="523457"/>
    <s v="Empreiteira"/>
    <s v="SITE FORA DO ESCOPO"/>
    <m/>
    <m/>
    <m/>
    <e v="#REF!"/>
    <m/>
    <m/>
    <s v="N/A"/>
    <x v="55"/>
    <x v="55"/>
    <s v="-"/>
    <m/>
    <x v="6"/>
  </r>
  <r>
    <s v="MGGCU"/>
    <s v="M2023_MGGCU_01"/>
    <x v="3"/>
    <s v="SIM"/>
    <x v="0"/>
    <x v="0"/>
    <x v="227"/>
    <x v="223"/>
    <s v="NA"/>
    <s v="NA"/>
    <s v="MGG37-MGGCU-MGG37"/>
    <s v="3 - HL5G"/>
    <x v="7"/>
    <s v="MGG37"/>
    <s v="Ativo"/>
    <s v="CONTAGEM"/>
    <x v="1"/>
    <s v="11/02 - REUNIÃO DO 500K - Solicitado avaliação para atendimento via rádio"/>
    <m/>
    <s v="NÃO"/>
    <s v="ATIVO"/>
    <s v="REDE OK"/>
    <s v="ATIVO"/>
    <x v="0"/>
    <s v="-"/>
    <s v="-"/>
    <n v="2024"/>
    <n v="508076"/>
    <s v="Aprovado HQ"/>
    <s v="ATIVO"/>
    <m/>
    <m/>
    <m/>
    <m/>
    <m/>
    <m/>
    <s v="N/A"/>
    <x v="50"/>
    <x v="3"/>
    <s v="-"/>
    <s v="REVISAR PROJETO PARA TRAVESSIA NA BR381.10/10 REVISAR PROJETO PARA TRAVESSIA NA BR381."/>
    <x v="7"/>
  </r>
  <r>
    <s v="MGUCP"/>
    <s v="M2024EST_MGUCP_01"/>
    <x v="1"/>
    <s v="SIM"/>
    <x v="0"/>
    <x v="7"/>
    <x v="162"/>
    <x v="1"/>
    <s v="NA"/>
    <s v="NA"/>
    <s v="MGUAC-MGUCP-MGUAC"/>
    <s v="HL5G (500K)"/>
    <x v="25"/>
    <s v="MGUAC"/>
    <m/>
    <s v="UBERLÂNDIA"/>
    <x v="4"/>
    <s v="16/06/2025 - Arthur: status até entação era PROJETO METRO_x000a_REDE ENTREGUE CONFORME TOPOLOGIA ESTRUTURANTE"/>
    <s v="22/02 - Depende ativar UAC-HL5D, HL4 de UBR sem portas; 2/20/2025 - Portas definidas em MGUAC iguais para as metro IPN e UCO. / Faltam ajsute do sinóptico e OE´s"/>
    <s v="NÃO"/>
    <s v="CANCELADO"/>
    <s v="REDE OK"/>
    <s v="NÃO ATIVADO"/>
    <x v="0"/>
    <s v="-"/>
    <s v="-"/>
    <n v="2024"/>
    <n v="523459"/>
    <s v="Aprovado HQ"/>
    <s v="SITE FORA DO ESCOPO"/>
    <m/>
    <m/>
    <m/>
    <e v="#REF!"/>
    <m/>
    <m/>
    <s v="N/A"/>
    <x v="55"/>
    <x v="55"/>
    <s v="-"/>
    <m/>
    <x v="1"/>
  </r>
  <r>
    <s v="MGSHN"/>
    <s v="M2024EST_MGSHN_01"/>
    <x v="1"/>
    <s v="SIM"/>
    <x v="0"/>
    <x v="7"/>
    <x v="171"/>
    <x v="1"/>
    <s v="NA"/>
    <s v="NA"/>
    <s v="MGTYN-MGSHN-MGTYN"/>
    <s v="HL5G (500K)"/>
    <x v="25"/>
    <s v="MGTYN"/>
    <m/>
    <s v="UBERLÂNDIA"/>
    <x v="4"/>
    <s v="16/06/2025 - Arthur: status até entação era PROJETO METRO_x000a_REDE ENTREGUE CONFORME TOPOLOGIA ESTRUTURANTE"/>
    <s v="22/02 - Depende ativar TYN-HL5D, HL4 de UBR sem portas;  2/20/2025 - Falta correção do sinóptico do site MGTYN. / Faltam OE´s de ativação dos links"/>
    <s v="NÃO"/>
    <s v="CANCELADO"/>
    <s v="REDE OK"/>
    <s v="NÃO ATIVADO"/>
    <x v="0"/>
    <s v="-"/>
    <s v="-"/>
    <n v="2024"/>
    <n v="523455"/>
    <s v="Aprovado HQ"/>
    <s v="SITE FORA DO ESCOPO"/>
    <m/>
    <m/>
    <m/>
    <e v="#REF!"/>
    <m/>
    <m/>
    <s v="N/A"/>
    <x v="55"/>
    <x v="55"/>
    <s v="-"/>
    <m/>
    <x v="1"/>
  </r>
  <r>
    <s v="MGUMH"/>
    <s v="M2024EST_MGUMH_01"/>
    <x v="1"/>
    <s v="SIM"/>
    <x v="0"/>
    <x v="7"/>
    <x v="171"/>
    <x v="1"/>
    <s v="NA"/>
    <s v="NA"/>
    <s v="MGALN-MGUMH-MGALN"/>
    <s v="HL5G (500K)"/>
    <x v="25"/>
    <s v="MGALN"/>
    <m/>
    <s v="UBERLÂNDIA"/>
    <x v="4"/>
    <s v="16/06/2025 - Arthur: status até entação era PROJETO METRO_x000a_REDE ENTREGUE CONFORME TOPOLOGIA ESTRUTURANTE"/>
    <s v="22/02 - Depende ativar ALN-HL5D, HL4 de UBR sem portas; Faltam ajsute do sinóptico e OE´s"/>
    <s v="NÃO"/>
    <s v="CANCELADO"/>
    <s v="REDE OK"/>
    <s v="NÃO ATIVADO"/>
    <x v="0"/>
    <s v="-"/>
    <s v="-"/>
    <n v="2024"/>
    <n v="523443"/>
    <s v="Aprovado HQ"/>
    <s v="SITE FORA DO ESCOPO"/>
    <m/>
    <m/>
    <m/>
    <e v="#REF!"/>
    <m/>
    <m/>
    <s v="N/A"/>
    <x v="26"/>
    <x v="30"/>
    <s v="-"/>
    <m/>
    <x v="1"/>
  </r>
  <r>
    <s v="MGUPD"/>
    <s v="M2024EST_MGUPD_01"/>
    <x v="1"/>
    <s v="NÃO"/>
    <x v="4"/>
    <x v="6"/>
    <x v="1"/>
    <x v="1"/>
    <s v="NA"/>
    <s v="NA"/>
    <s v="MGUBR-MGUPD-MGUBR"/>
    <s v="HL5G (500K)"/>
    <x v="25"/>
    <s v="MGUBR"/>
    <m/>
    <s v="UBERLÂNDIA"/>
    <x v="4"/>
    <s v="ter 05/11/2024 18:16 - Leonardo: Das topologias listadas para construção de rede externa, haverá necessidade de revisão ou alteração de projeto?_x000a__x000a_Segue cenário para avaliar as topologias criadas para construção de rede externa._x000a__x000a_Os sites MGUDD e MGUPD pelo informado tiveram alteração na sigla, site MGUPD alterado para MGOSD e o site MGUDD modificado para MGULI._x000a__x000a_TOPOLOGIAS - SITES UBERLÂNDIA //// MGUTP-MGUPD-MGUTP////MGUTP-MGUDD-MGUTP"/>
    <s v="-"/>
    <s v="NÃO"/>
    <s v="CANCELADO"/>
    <s v="CANCELADO"/>
    <s v="CANCELADO"/>
    <x v="0"/>
    <s v="-"/>
    <s v="-"/>
    <n v="2024"/>
    <n v="525531"/>
    <s v="Aprovado HQ"/>
    <s v="SITE FORA DO ESCOPO"/>
    <m/>
    <m/>
    <m/>
    <e v="#REF!"/>
    <m/>
    <m/>
    <s v="N/A"/>
    <x v="58"/>
    <x v="53"/>
    <s v="-"/>
    <m/>
    <x v="8"/>
  </r>
  <r>
    <s v="MGUSO"/>
    <s v="HL4_USO"/>
    <x v="1"/>
    <s v="NÃO"/>
    <x v="4"/>
    <x v="6"/>
    <x v="1"/>
    <x v="1"/>
    <s v="NA"/>
    <s v="NA"/>
    <s v="MGUTP-MGUSO-MGUTP"/>
    <s v="HL4 (500K)"/>
    <x v="29"/>
    <s v="-"/>
    <m/>
    <s v="UBERLÂNDIA"/>
    <x v="4"/>
    <s v="Sex 24/05/2024 11:58 - Albino: segue projetos"/>
    <s v="-"/>
    <s v="SIM"/>
    <s v="CANCELADO"/>
    <s v="CANCELADO"/>
    <s v="CANCELADO"/>
    <x v="10"/>
    <s v="-"/>
    <s v="-"/>
    <n v="2024"/>
    <n v="510421"/>
    <s v="Aprovado HQ"/>
    <s v="SITE FORA DO ESCOPO"/>
    <m/>
    <m/>
    <m/>
    <e v="#REF!"/>
    <m/>
    <m/>
    <s v="N/A"/>
    <x v="55"/>
    <x v="2"/>
    <s v="-"/>
    <m/>
    <x v="8"/>
  </r>
  <r>
    <s v="MGRAL"/>
    <s v="M2024EST_MGRAL_01"/>
    <x v="1"/>
    <s v="NÃO"/>
    <x v="4"/>
    <x v="6"/>
    <x v="1"/>
    <x v="1"/>
    <s v="NÃO"/>
    <s v="PENDENTE"/>
    <s v="MGUSO-MGRAL-MGUSO/MGUSO"/>
    <s v="HL5D (500K)"/>
    <x v="29"/>
    <s v="-"/>
    <s v="-"/>
    <s v="UBERLÂNDIA"/>
    <x v="4"/>
    <m/>
    <m/>
    <s v="NÃO"/>
    <s v="CANCELADO"/>
    <s v="CANCELADO"/>
    <s v="CANCELADO"/>
    <x v="10"/>
    <s v="-"/>
    <s v="-"/>
    <n v="2024"/>
    <n v="514005"/>
    <s v="Regional"/>
    <s v="SITE FORA DO ESCOPO"/>
    <m/>
    <m/>
    <m/>
    <e v="#REF!"/>
    <m/>
    <m/>
    <s v="N/A"/>
    <x v="52"/>
    <x v="56"/>
    <s v="-"/>
    <m/>
    <x v="8"/>
  </r>
  <r>
    <s v="MGGDN"/>
    <s v="M2024EST_MGGDN_01"/>
    <x v="1"/>
    <s v="NÃO"/>
    <x v="4"/>
    <x v="6"/>
    <x v="1"/>
    <x v="1"/>
    <s v="NA"/>
    <s v="NA"/>
    <s v="MGUSO-MGGDN-MGUSO"/>
    <s v="HL5D (500K)"/>
    <x v="29"/>
    <s v="-"/>
    <s v="-"/>
    <s v="UBERLÂNDIA"/>
    <x v="4"/>
    <s v="-"/>
    <s v="-"/>
    <s v="NÃO"/>
    <s v="CANCELADO"/>
    <s v="CANCELADO"/>
    <s v="CANCELADO"/>
    <x v="10"/>
    <s v="-"/>
    <s v="-"/>
    <n v="2024"/>
    <n v="514003"/>
    <s v="Regional"/>
    <s v="SITE FORA DO ESCOPO"/>
    <m/>
    <m/>
    <m/>
    <e v="#REF!"/>
    <m/>
    <m/>
    <s v="N/A"/>
    <x v="53"/>
    <x v="49"/>
    <s v="-"/>
    <m/>
    <x v="8"/>
  </r>
  <r>
    <s v="MGUSE"/>
    <s v="M2024EST_MGUSE_01"/>
    <x v="1"/>
    <s v="SIM"/>
    <x v="0"/>
    <x v="10"/>
    <x v="150"/>
    <x v="1"/>
    <s v="NA"/>
    <s v="NA"/>
    <s v="MGUSO-MGUSE-MGUSO"/>
    <s v="HL5G (500K)"/>
    <x v="29"/>
    <s v="MGUSO"/>
    <m/>
    <s v="UBERLÂNDIA"/>
    <x v="4"/>
    <s v="REDE ENTREGUE CONFORME TOPOLOGIA ESTRUTURANTE"/>
    <s v="MGUSO - HL4"/>
    <s v="NÃO"/>
    <s v="CANCELADO"/>
    <s v="REDE OK"/>
    <s v="BLOQUEADO"/>
    <x v="10"/>
    <s v="-"/>
    <s v="-"/>
    <n v="2024"/>
    <n v="514181"/>
    <s v="Aprovado HQ"/>
    <s v="SITE FORA DO ESCOPO"/>
    <m/>
    <m/>
    <m/>
    <e v="#REF!"/>
    <m/>
    <m/>
    <s v="N/A"/>
    <x v="58"/>
    <x v="53"/>
    <s v="-"/>
    <m/>
    <x v="1"/>
  </r>
  <r>
    <s v="MGUSZ"/>
    <s v="M2024EST_MGUSZ_01"/>
    <x v="1"/>
    <s v="SIM"/>
    <x v="0"/>
    <x v="10"/>
    <x v="150"/>
    <x v="1"/>
    <s v="NA"/>
    <s v="NA"/>
    <s v="MGUSO-MGUSZ-MGUSO"/>
    <s v="HL5G (500K)"/>
    <x v="29"/>
    <s v="MGUSO"/>
    <m/>
    <s v="UBERLÂNDIA"/>
    <x v="4"/>
    <s v="REDE ENTREGUE CONFORME TOPOLOGIA ESTRUTURANTE"/>
    <s v="MGUSO - HL4"/>
    <s v="NÃO"/>
    <s v="CANCELADO"/>
    <s v="REDE OK"/>
    <s v="BLOQUEADO"/>
    <x v="10"/>
    <s v="-"/>
    <s v="-"/>
    <n v="2024"/>
    <n v="514183"/>
    <s v="Aprovado HQ"/>
    <s v="SITE FORA DO ESCOPO"/>
    <m/>
    <m/>
    <m/>
    <e v="#REF!"/>
    <m/>
    <m/>
    <s v="N/A"/>
    <x v="58"/>
    <x v="53"/>
    <s v="-"/>
    <m/>
    <x v="1"/>
  </r>
  <r>
    <s v="MGULB"/>
    <s v="M2024EST_MGULB_01"/>
    <x v="1"/>
    <s v="SIM"/>
    <x v="0"/>
    <x v="10"/>
    <x v="228"/>
    <x v="1"/>
    <s v="NA"/>
    <s v="NA"/>
    <s v="MGUSO-MGULB-MGUSO"/>
    <s v="HL5G (500K)"/>
    <x v="29"/>
    <s v="MGUSO"/>
    <m/>
    <s v="UBERLÂNDIA"/>
    <x v="4"/>
    <s v="REDE ENTREGUE CONFORME TOPOLOGIA ESTRUTURANTE"/>
    <m/>
    <s v="NÃO"/>
    <s v="CANCELADO"/>
    <s v="REDE OK"/>
    <s v="BLOQUEADO"/>
    <x v="10"/>
    <s v="-"/>
    <s v="-"/>
    <n v="2024"/>
    <n v="514185"/>
    <s v="Aprovado HQ"/>
    <s v="SITE FORA DO ESCOPO"/>
    <m/>
    <m/>
    <m/>
    <e v="#REF!"/>
    <m/>
    <m/>
    <s v="N/A"/>
    <x v="55"/>
    <x v="55"/>
    <s v="-"/>
    <m/>
    <x v="1"/>
  </r>
  <r>
    <s v="MGUMT"/>
    <s v="MGUMT"/>
    <x v="1"/>
    <s v="FLAT"/>
    <x v="4"/>
    <x v="6"/>
    <x v="1"/>
    <x v="1"/>
    <s v="NA"/>
    <s v="NA"/>
    <s v="MGRAL-MGUMT"/>
    <s v="HL5G (500K)"/>
    <x v="29"/>
    <s v="MGRAL"/>
    <m/>
    <s v="UBERLÂNDIA"/>
    <x v="4"/>
    <m/>
    <m/>
    <s v="NÃO"/>
    <s v="CANCELADO"/>
    <s v="CANCELADO"/>
    <s v="CANCELADO"/>
    <x v="10"/>
    <s v="-"/>
    <s v="-"/>
    <n v="2024"/>
    <n v="527741"/>
    <s v="Regional"/>
    <s v="SITE FORA DO ESCOPO"/>
    <m/>
    <m/>
    <m/>
    <e v="#REF!"/>
    <m/>
    <m/>
    <s v="N/A"/>
    <x v="52"/>
    <x v="55"/>
    <s v="-"/>
    <m/>
    <x v="6"/>
  </r>
  <r>
    <s v="MGUXJ"/>
    <s v="M2024EST_MGUXJ_01"/>
    <x v="1"/>
    <s v="NÃO"/>
    <x v="4"/>
    <x v="6"/>
    <x v="1"/>
    <x v="1"/>
    <s v="NA"/>
    <s v="NA"/>
    <s v="MGGDN-MGUXJ-MGUJS-MGGDN"/>
    <s v="HL5G (500K)"/>
    <x v="29"/>
    <s v="MGGDN"/>
    <m/>
    <s v="UBERLÂNDIA"/>
    <x v="4"/>
    <s v="-"/>
    <s v="-"/>
    <s v="NÃO"/>
    <s v="CANCELADO"/>
    <s v="CANCELADO"/>
    <s v="CANCELADO"/>
    <x v="10"/>
    <s v="-"/>
    <s v="-"/>
    <n v="2024"/>
    <n v="514167"/>
    <s v="Aprovado HQ"/>
    <s v="SITE FORA DO ESCOPO"/>
    <m/>
    <m/>
    <m/>
    <e v="#REF!"/>
    <m/>
    <m/>
    <s v="N/A"/>
    <x v="30"/>
    <x v="37"/>
    <s v="-"/>
    <m/>
    <x v="6"/>
  </r>
  <r>
    <s v="MGUJS"/>
    <s v="M2024EST_MGUJS_01"/>
    <x v="1"/>
    <s v="NÃO"/>
    <x v="4"/>
    <x v="6"/>
    <x v="1"/>
    <x v="1"/>
    <s v="NA"/>
    <s v="NA"/>
    <s v="MGGDN-MGUXJ-MGUJS-MGGDN"/>
    <s v="HL5G (500K)"/>
    <x v="29"/>
    <s v="MGGDN"/>
    <m/>
    <s v="UBERLÂNDIA"/>
    <x v="4"/>
    <s v="-"/>
    <s v="-"/>
    <s v="NÃO"/>
    <s v="CANCELADO"/>
    <s v="CANCELADO"/>
    <s v="CANCELADO"/>
    <x v="10"/>
    <s v="-"/>
    <s v="-"/>
    <n v="2024"/>
    <n v="514167"/>
    <s v="Aprovado HQ"/>
    <s v="SITE FORA DO ESCOPO"/>
    <m/>
    <m/>
    <m/>
    <e v="#REF!"/>
    <m/>
    <m/>
    <s v="N/A"/>
    <x v="30"/>
    <x v="37"/>
    <s v="-"/>
    <m/>
    <x v="6"/>
  </r>
  <r>
    <s v="MGUJK"/>
    <s v="M2024EST_MGUJK_01"/>
    <x v="1"/>
    <s v="NÃO"/>
    <x v="4"/>
    <x v="6"/>
    <x v="1"/>
    <x v="1"/>
    <s v="NA"/>
    <s v="NA"/>
    <s v="MGGDN-MGUJK-MGGDN"/>
    <s v="HL5G (500K)"/>
    <x v="29"/>
    <s v="MGGDN"/>
    <m/>
    <s v="UBERLÂNDIA"/>
    <x v="4"/>
    <s v="-"/>
    <s v="-"/>
    <s v="NÃO"/>
    <s v="CANCELADO"/>
    <s v="CANCELADO"/>
    <s v="CANCELADO"/>
    <x v="10"/>
    <s v="-"/>
    <s v="-"/>
    <n v="2024"/>
    <n v="514175"/>
    <s v="Aprovado HQ"/>
    <s v="SITE FORA DO ESCOPO"/>
    <m/>
    <m/>
    <m/>
    <e v="#REF!"/>
    <m/>
    <m/>
    <s v="N/A"/>
    <x v="30"/>
    <x v="37"/>
    <s v="-"/>
    <s v="VALIDAÇÃO DE DRAFT - CUSTO ALTO"/>
    <x v="8"/>
  </r>
  <r>
    <s v="MGUDA"/>
    <s v="M2024EST_MGUDA_01"/>
    <x v="1"/>
    <s v="NÃO"/>
    <x v="4"/>
    <x v="6"/>
    <x v="1"/>
    <x v="1"/>
    <s v="NA"/>
    <s v="NA"/>
    <s v="MGRAL-MGUDA-MGRAL"/>
    <s v="HL5G (500K)"/>
    <x v="29"/>
    <s v="MGRAL"/>
    <m/>
    <s v="UBERLÂNDIA"/>
    <x v="4"/>
    <s v="-"/>
    <s v="-"/>
    <s v="NÃO"/>
    <s v="CANCELADO"/>
    <s v="CANCELADO"/>
    <s v="CANCELADO"/>
    <x v="10"/>
    <s v="-"/>
    <s v="-"/>
    <n v="2024"/>
    <n v="514176"/>
    <s v="Aprovado HQ"/>
    <s v="SITE FORA DO ESCOPO"/>
    <m/>
    <m/>
    <m/>
    <e v="#REF!"/>
    <m/>
    <m/>
    <s v="N/A"/>
    <x v="29"/>
    <x v="36"/>
    <s v="-"/>
    <m/>
    <x v="8"/>
  </r>
  <r>
    <s v="MGUOR"/>
    <s v="M2024EST_MGUOR_01"/>
    <x v="1"/>
    <s v="SIM"/>
    <x v="0"/>
    <x v="10"/>
    <x v="229"/>
    <x v="1"/>
    <s v="NA"/>
    <s v="NA"/>
    <s v="MGUSO-MGUOR-MGUSM-MGUSO"/>
    <s v="HL5G (500K)"/>
    <x v="29"/>
    <s v="MGUSO"/>
    <m/>
    <s v="UBERLÂNDIA"/>
    <x v="4"/>
    <s v="REDE ENTREGUE CONFORME TOPOLOGIA ESTRUTURANTE"/>
    <s v="MGUSO - HL4"/>
    <s v="NÃO"/>
    <s v="CANCELADO"/>
    <s v="REDE OK"/>
    <s v="BLOQUEADO"/>
    <x v="10"/>
    <s v="-"/>
    <s v="-"/>
    <n v="2024"/>
    <n v="514179"/>
    <s v="Aprovado HQ"/>
    <s v="SITE FORA DO ESCOPO"/>
    <m/>
    <m/>
    <m/>
    <e v="#REF!"/>
    <m/>
    <m/>
    <s v="N/A"/>
    <x v="60"/>
    <x v="57"/>
    <s v="-"/>
    <m/>
    <x v="1"/>
  </r>
  <r>
    <s v="MGJTR"/>
    <s v="RÁDIOMGJTR"/>
    <x v="3"/>
    <s v="RÁDIO"/>
    <x v="2"/>
    <x v="2"/>
    <x v="2"/>
    <x v="2"/>
    <s v="NA"/>
    <s v="NA"/>
    <s v="RÁDIO"/>
    <s v="HL5G (500K)"/>
    <x v="32"/>
    <s v="-"/>
    <s v="-"/>
    <s v="JUIZ DE FORA"/>
    <x v="6"/>
    <s v="SEM AÇÃO RE"/>
    <m/>
    <s v="NÃO"/>
    <s v="RÁDIO"/>
    <s v="RÁDIO"/>
    <s v="RÁDIO"/>
    <x v="1"/>
    <s v="-"/>
    <s v="-"/>
    <n v="2024"/>
    <s v="NA"/>
    <s v="NA"/>
    <s v="RÁDIO ATIVO"/>
    <m/>
    <m/>
    <m/>
    <e v="#REF!"/>
    <m/>
    <m/>
    <s v="N/A"/>
    <x v="37"/>
    <x v="44"/>
    <s v="-"/>
    <m/>
    <x v="1"/>
  </r>
  <r>
    <s v="MGJRM"/>
    <s v="RÁDIOMGJRM"/>
    <x v="3"/>
    <s v="RÁDIO"/>
    <x v="2"/>
    <x v="2"/>
    <x v="2"/>
    <x v="2"/>
    <s v="NA"/>
    <s v="NA"/>
    <s v="RÁDIO"/>
    <s v="HL5G (500K)"/>
    <x v="32"/>
    <s v="-"/>
    <s v="-"/>
    <s v="JUIZ DE FORA"/>
    <x v="6"/>
    <s v="SEM AÇÃO RE"/>
    <m/>
    <s v="NÃO"/>
    <s v="RÁDIO"/>
    <s v="RÁDIO"/>
    <s v="RÁDIO"/>
    <x v="1"/>
    <s v="-"/>
    <s v="-"/>
    <n v="2024"/>
    <s v="NA"/>
    <s v="NA"/>
    <s v="RÁDIO ATIVO"/>
    <m/>
    <m/>
    <m/>
    <e v="#REF!"/>
    <m/>
    <m/>
    <s v="N/A"/>
    <x v="37"/>
    <x v="44"/>
    <s v="-"/>
    <m/>
    <x v="1"/>
  </r>
  <r>
    <s v="MGLOG"/>
    <s v="RÁDIOMGLOG"/>
    <x v="3"/>
    <s v="RÁDIO"/>
    <x v="2"/>
    <x v="2"/>
    <x v="2"/>
    <x v="2"/>
    <s v="NA"/>
    <s v="NA"/>
    <s v="RÁDIO"/>
    <s v="HL5G (500K)"/>
    <x v="32"/>
    <s v="-"/>
    <s v="-"/>
    <s v="JUIZ DE FORA"/>
    <x v="6"/>
    <s v="SEM AÇÃO RE"/>
    <m/>
    <s v="NÃO"/>
    <s v="RÁDIO"/>
    <s v="RÁDIO"/>
    <s v="RÁDIO"/>
    <x v="1"/>
    <s v="-"/>
    <s v="-"/>
    <n v="2024"/>
    <s v="NA"/>
    <s v="NA"/>
    <s v="RÁDIO ATIVO"/>
    <m/>
    <m/>
    <m/>
    <e v="#REF!"/>
    <m/>
    <m/>
    <s v="N/A"/>
    <x v="37"/>
    <x v="44"/>
    <s v="-"/>
    <m/>
    <x v="1"/>
  </r>
  <r>
    <s v="MGSMJ"/>
    <s v="RÁDIOMGSMJ"/>
    <x v="3"/>
    <s v="RÁDIO"/>
    <x v="2"/>
    <x v="2"/>
    <x v="2"/>
    <x v="2"/>
    <s v="NA"/>
    <s v="NA"/>
    <s v="RÁDIO"/>
    <s v="HL5G (500K)"/>
    <x v="32"/>
    <s v="-"/>
    <s v="-"/>
    <s v="JUIZ DE FORA"/>
    <x v="6"/>
    <s v="SEM AÇÃO RE"/>
    <m/>
    <s v="NÃO"/>
    <s v="RÁDIO"/>
    <s v="RÁDIO"/>
    <s v="RÁDIO"/>
    <x v="1"/>
    <s v="-"/>
    <s v="-"/>
    <n v="2024"/>
    <s v="NA"/>
    <s v="NA"/>
    <s v="RÁDIO ATIVO"/>
    <m/>
    <m/>
    <m/>
    <e v="#REF!"/>
    <m/>
    <m/>
    <s v="N/A"/>
    <x v="37"/>
    <x v="44"/>
    <s v="-"/>
    <m/>
    <x v="1"/>
  </r>
  <r>
    <s v="MGUSM"/>
    <s v="M2024EST_MGUSM_01"/>
    <x v="1"/>
    <s v="SIM"/>
    <x v="0"/>
    <x v="10"/>
    <x v="229"/>
    <x v="1"/>
    <s v="NA"/>
    <s v="NA"/>
    <s v="MGUSO-MGUOR-MGUSM-MGUSO"/>
    <s v="HL5G (500K)"/>
    <x v="29"/>
    <s v="MGUSO"/>
    <m/>
    <s v="UBERLÂNDIA"/>
    <x v="4"/>
    <s v="REDE ENTREGUE CONFORME TOPOLOGIA ESTRUTURANTE"/>
    <s v="MGUSO - HL4"/>
    <s v="NÃO"/>
    <s v="CANCELADO"/>
    <s v="REDE OK"/>
    <s v="BLOQUEADO"/>
    <x v="10"/>
    <s v="-"/>
    <s v="-"/>
    <n v="2024"/>
    <n v="514179"/>
    <s v="Aprovado HQ"/>
    <s v="SITE FORA DO ESCOPO"/>
    <m/>
    <m/>
    <m/>
    <e v="#REF!"/>
    <m/>
    <m/>
    <s v="N/A"/>
    <x v="58"/>
    <x v="53"/>
    <s v="-"/>
    <m/>
    <x v="1"/>
  </r>
  <r>
    <s v="MGFIN"/>
    <s v="M2024EST_MGFIN_01"/>
    <x v="1"/>
    <s v="SIM"/>
    <x v="4"/>
    <x v="6"/>
    <x v="1"/>
    <x v="1"/>
    <s v="NA"/>
    <s v="NA"/>
    <s v="MGUTP-MGFIN-MGUTP"/>
    <s v="HL5D (500K)"/>
    <x v="6"/>
    <s v="-"/>
    <s v="-"/>
    <s v="UBERLÂNDIA"/>
    <x v="4"/>
    <m/>
    <m/>
    <s v="NÃO"/>
    <s v="CANCELADO"/>
    <s v="CANCELADO"/>
    <s v="CANCELADO"/>
    <x v="10"/>
    <s v="-"/>
    <s v="-"/>
    <n v="2024"/>
    <n v="513997"/>
    <s v="Aprovado HQ"/>
    <s v="SITE FORA DO ESCOPO"/>
    <m/>
    <m/>
    <m/>
    <e v="#REF!"/>
    <m/>
    <m/>
    <s v="N/A"/>
    <x v="52"/>
    <x v="57"/>
    <s v="-"/>
    <m/>
    <x v="8"/>
  </r>
  <r>
    <s v="MGCJN"/>
    <s v="M2024EST_MGCJN_01"/>
    <x v="1"/>
    <s v="SIM"/>
    <x v="0"/>
    <x v="6"/>
    <x v="199"/>
    <x v="1"/>
    <s v="NÃO"/>
    <s v="PENDENTE"/>
    <s v="MGUTP-MGCJN-MGUTP/MGUTP"/>
    <s v="HL5D (500K)"/>
    <x v="6"/>
    <s v="-"/>
    <s v="-"/>
    <s v="UBERLÂNDIA"/>
    <x v="4"/>
    <s v="CONSTRUÍRAM DUPLA: MGUTP-MGCJN-MGUTP"/>
    <m/>
    <s v="NÃO"/>
    <s v="CANCELADO"/>
    <s v="REDE OK"/>
    <s v="CANCELADO"/>
    <x v="10"/>
    <s v="-"/>
    <s v="-"/>
    <n v="2024"/>
    <n v="513996"/>
    <s v="Aprovado HQ"/>
    <s v="SITE FORA DO ESCOPO"/>
    <m/>
    <m/>
    <m/>
    <e v="#REF!"/>
    <m/>
    <m/>
    <s v="N/A"/>
    <x v="52"/>
    <x v="58"/>
    <s v="-"/>
    <m/>
    <x v="7"/>
  </r>
  <r>
    <s v="MGUNM"/>
    <s v="M2024EST_MGUNM_01"/>
    <x v="1"/>
    <s v="NÃO"/>
    <x v="4"/>
    <x v="6"/>
    <x v="1"/>
    <x v="1"/>
    <s v="NÃO"/>
    <s v="PENDENTE"/>
    <s v="MGUTP-MGUNM-MGUTP/MGUTP"/>
    <s v="HL5D (500K)"/>
    <x v="6"/>
    <s v="-"/>
    <s v="-"/>
    <s v="UBERLÂNDIA"/>
    <x v="4"/>
    <m/>
    <m/>
    <s v="NÃO"/>
    <s v="CANCELADO"/>
    <s v="CANCELADO"/>
    <s v="CANCELADO"/>
    <x v="10"/>
    <s v="-"/>
    <s v="-"/>
    <n v="2024"/>
    <n v="513999"/>
    <s v="Aprovado HQ"/>
    <s v="SITE FORA DO ESCOPO"/>
    <m/>
    <m/>
    <m/>
    <e v="#REF!"/>
    <m/>
    <m/>
    <s v="N/A"/>
    <x v="52"/>
    <x v="57"/>
    <s v="-"/>
    <m/>
    <x v="8"/>
  </r>
  <r>
    <s v="MGSLX"/>
    <s v="M2025EST_MGSLX_01"/>
    <x v="3"/>
    <s v="SIM"/>
    <x v="0"/>
    <x v="0"/>
    <x v="218"/>
    <x v="224"/>
    <s v="NA"/>
    <s v="NA"/>
    <s v="MGOBO-MGSLX-MGOBO"/>
    <s v="HL5G_2025"/>
    <x v="13"/>
    <s v="MGOBO"/>
    <s v="-"/>
    <s v="SETE LAGOAS_2025"/>
    <x v="5"/>
    <s v="10/06/2025 - Arthur: rede entregue conforme topologia estruturante._x000a_05/06/2025 - Cristiano VIVO: equipe em campo atuando, o SLM. Reprogramação de data de 05/06 para 06/06_x000a_04/06/2025 - 1ª ALÇA - formatação 75% em andamento e finaliza hoje._x000a_03/06/2025 - Jefferson: não iniciado mantém a data._x000a_29/05/2025 - Jefferson: a iniciar. Previsao de entrega 06/06"/>
    <s v="24/09/25 - Migrado uma alça e a outra apresentou defeito acionado por email; 16/06 - Pendente ativar OBO-HL5D fibras em construção"/>
    <s v="NÃO"/>
    <s v="ATIVO"/>
    <s v="REDE OK"/>
    <s v="ATIVO"/>
    <x v="7"/>
    <s v="-"/>
    <s v="-"/>
    <n v="2025"/>
    <n v="549015"/>
    <s v="Aprovado HQ"/>
    <s v="ATIVO"/>
    <m/>
    <m/>
    <m/>
    <m/>
    <m/>
    <m/>
    <s v="N/A"/>
    <x v="61"/>
    <x v="1"/>
    <m/>
    <m/>
    <x v="7"/>
  </r>
  <r>
    <s v="MGAJC"/>
    <s v="M2025EST_MGAJC_01"/>
    <x v="3"/>
    <s v="SIM"/>
    <x v="0"/>
    <x v="0"/>
    <x v="230"/>
    <x v="206"/>
    <s v="NA"/>
    <s v="NA"/>
    <s v="MGIDL-MGAJC-MGIDL"/>
    <s v="HL5G_2025"/>
    <x v="13"/>
    <s v="MGIDL"/>
    <s v="-"/>
    <s v="SETE LAGOAS_2025"/>
    <x v="5"/>
    <s v="2 meses tentanto aprovar a obra, diversas devoluçoes do HQ_x000a__x000a_27/06/2025 - Custo validado na PVCO_x000a__x000a_13/06/2025 - pROJETO REVISADO_x000a__x000a_ter 27/05/2025 16:17 - Jefferson: Informo que não identificamos a rota do cabo de AJC - IDL pela rua Dom Pedro I, impossibilitando a construção dessa alça conforme projeto._x000a_Solicitamos revisão dessa rota para darmos continuidade na execução._x000a__x000a_A alça prevista pela rua Kátia Guedes está ok._x000a_27/05/2025 - Jefferson: conseguimos acessar, não tem o cabo indicado como existente. Vou mandar email existente._x000a_26/05/2025 - Jefferson: estamos atuando nesse site."/>
    <s v="-"/>
    <s v="NÃO"/>
    <s v="ATIVO"/>
    <s v="REDE OK"/>
    <s v="ATIVO"/>
    <x v="7"/>
    <s v="-"/>
    <s v="-"/>
    <n v="2025"/>
    <n v="565823"/>
    <s v="Aprovado HQ"/>
    <s v="ATIVO"/>
    <m/>
    <m/>
    <m/>
    <m/>
    <m/>
    <m/>
    <s v="N/A"/>
    <x v="62"/>
    <x v="1"/>
    <m/>
    <m/>
    <x v="7"/>
  </r>
  <r>
    <m/>
    <s v="NA"/>
    <x v="11"/>
    <s v="NA"/>
    <x v="7"/>
    <x v="11"/>
    <x v="231"/>
    <x v="225"/>
    <s v="NA"/>
    <s v="NA"/>
    <s v="NA"/>
    <s v="1 - HL4"/>
    <x v="36"/>
    <m/>
    <s v="-"/>
    <m/>
    <x v="1"/>
    <s v="NÃO EXCLUIR ESSA LINHA"/>
    <m/>
    <d v="1899-12-30T00:00:00"/>
    <s v="-"/>
    <m/>
    <m/>
    <x v="16"/>
    <m/>
    <s v="W0"/>
    <n v="2024"/>
    <m/>
    <s v="Empreiteira"/>
    <m/>
    <m/>
    <m/>
    <m/>
    <m/>
    <m/>
    <m/>
    <s v="N/A"/>
    <x v="1"/>
    <x v="1"/>
    <s v="-"/>
    <s v="-"/>
    <x v="0"/>
  </r>
  <r>
    <m/>
    <s v="NA"/>
    <x v="11"/>
    <s v="NA"/>
    <x v="7"/>
    <x v="11"/>
    <x v="231"/>
    <x v="225"/>
    <s v="NA"/>
    <s v="NA"/>
    <s v="NA"/>
    <s v="2 - HL5D"/>
    <x v="36"/>
    <m/>
    <s v="-"/>
    <m/>
    <x v="1"/>
    <s v="NÃO EXCLUIR ESSA LINHA"/>
    <m/>
    <d v="1899-12-30T00:00:00"/>
    <s v="-"/>
    <m/>
    <m/>
    <x v="16"/>
    <m/>
    <s v="W0"/>
    <n v="2024"/>
    <m/>
    <s v="Empreiteira"/>
    <m/>
    <m/>
    <m/>
    <m/>
    <m/>
    <m/>
    <m/>
    <s v="N/A"/>
    <x v="1"/>
    <x v="1"/>
    <s v="-"/>
    <s v="-"/>
    <x v="0"/>
  </r>
  <r>
    <m/>
    <s v="NA"/>
    <x v="11"/>
    <s v="NA"/>
    <x v="7"/>
    <x v="11"/>
    <x v="231"/>
    <x v="225"/>
    <s v="NA"/>
    <s v="NA"/>
    <s v="NA"/>
    <s v="3 - HL5G"/>
    <x v="36"/>
    <m/>
    <s v="-"/>
    <m/>
    <x v="1"/>
    <s v="NÃO EXCLUIR ESSA LINHA"/>
    <m/>
    <d v="1899-12-30T00:00:00"/>
    <s v="-"/>
    <m/>
    <m/>
    <x v="16"/>
    <m/>
    <s v="W0"/>
    <n v="2024"/>
    <m/>
    <s v="Empreiteira"/>
    <m/>
    <m/>
    <m/>
    <m/>
    <m/>
    <m/>
    <m/>
    <s v="N/A"/>
    <x v="1"/>
    <x v="1"/>
    <s v="-"/>
    <s v="-"/>
    <x v="0"/>
  </r>
  <r>
    <m/>
    <s v="NA"/>
    <x v="11"/>
    <s v="NA"/>
    <x v="7"/>
    <x v="11"/>
    <x v="231"/>
    <x v="225"/>
    <s v="NA"/>
    <s v="NA"/>
    <s v="NA"/>
    <s v="HL4 (500K)"/>
    <x v="36"/>
    <m/>
    <s v="-"/>
    <m/>
    <x v="6"/>
    <s v="NÃO EXCLUIR ESSA LINHA"/>
    <m/>
    <d v="1899-12-30T00:00:00"/>
    <s v="-"/>
    <m/>
    <m/>
    <x v="16"/>
    <m/>
    <s v="W0"/>
    <n v="2024"/>
    <m/>
    <s v="Empreiteira"/>
    <m/>
    <m/>
    <m/>
    <m/>
    <e v="#REF!"/>
    <m/>
    <m/>
    <s v="N/A"/>
    <x v="1"/>
    <x v="1"/>
    <s v="-"/>
    <s v="-"/>
    <x v="0"/>
  </r>
  <r>
    <m/>
    <s v="NA"/>
    <x v="11"/>
    <s v="NA"/>
    <x v="7"/>
    <x v="11"/>
    <x v="231"/>
    <x v="225"/>
    <s v="NA"/>
    <s v="NA"/>
    <s v="NA"/>
    <s v="HL5D (500K)"/>
    <x v="36"/>
    <m/>
    <s v="-"/>
    <m/>
    <x v="6"/>
    <s v="NÃO EXCLUIR ESSA LINHA"/>
    <m/>
    <d v="1899-12-30T00:00:00"/>
    <s v="-"/>
    <m/>
    <m/>
    <x v="16"/>
    <m/>
    <s v="W0"/>
    <n v="2024"/>
    <m/>
    <s v="Empreiteira"/>
    <m/>
    <m/>
    <m/>
    <m/>
    <e v="#REF!"/>
    <m/>
    <m/>
    <s v="N/A"/>
    <x v="1"/>
    <x v="1"/>
    <s v="-"/>
    <s v="-"/>
    <x v="0"/>
  </r>
  <r>
    <m/>
    <s v="NA"/>
    <x v="11"/>
    <s v="NA"/>
    <x v="7"/>
    <x v="11"/>
    <x v="231"/>
    <x v="225"/>
    <s v="NA"/>
    <s v="NA"/>
    <s v="NA"/>
    <s v="HL5G (500K)"/>
    <x v="36"/>
    <m/>
    <s v="-"/>
    <m/>
    <x v="6"/>
    <s v="NÃO EXCLUIR ESSA LINHA"/>
    <m/>
    <d v="1899-12-30T00:00:00"/>
    <s v="-"/>
    <m/>
    <m/>
    <x v="16"/>
    <m/>
    <s v="W0"/>
    <n v="2024"/>
    <m/>
    <s v="Empreiteira"/>
    <m/>
    <m/>
    <m/>
    <m/>
    <e v="#REF!"/>
    <m/>
    <m/>
    <s v="N/A"/>
    <x v="1"/>
    <x v="1"/>
    <s v="-"/>
    <s v="-"/>
    <x v="0"/>
  </r>
  <r>
    <m/>
    <s v="NA"/>
    <x v="11"/>
    <s v="NA"/>
    <x v="7"/>
    <x v="11"/>
    <x v="231"/>
    <x v="225"/>
    <s v="NA"/>
    <s v="NA"/>
    <s v="NA"/>
    <s v="HL4_2025"/>
    <x v="36"/>
    <m/>
    <s v="-"/>
    <m/>
    <x v="7"/>
    <s v="x'"/>
    <m/>
    <d v="1899-12-30T00:00:00"/>
    <s v="-"/>
    <m/>
    <m/>
    <x v="16"/>
    <m/>
    <s v="W0"/>
    <n v="2025"/>
    <s v="NA"/>
    <s v="NA"/>
    <m/>
    <m/>
    <m/>
    <m/>
    <m/>
    <m/>
    <m/>
    <s v="N/A"/>
    <x v="1"/>
    <x v="1"/>
    <s v="-"/>
    <m/>
    <x v="0"/>
  </r>
  <r>
    <m/>
    <s v="NA"/>
    <x v="11"/>
    <s v="NA"/>
    <x v="7"/>
    <x v="11"/>
    <x v="231"/>
    <x v="225"/>
    <s v="NA"/>
    <s v="NA"/>
    <s v="NA"/>
    <s v="HL5D_2025"/>
    <x v="36"/>
    <m/>
    <s v="-"/>
    <m/>
    <x v="7"/>
    <s v="NÃO EXCLUIR ESSA LINHA"/>
    <m/>
    <d v="1899-12-30T00:00:00"/>
    <s v="-"/>
    <m/>
    <m/>
    <x v="16"/>
    <m/>
    <s v="W0"/>
    <n v="2025"/>
    <s v="NA"/>
    <s v="NA"/>
    <m/>
    <m/>
    <m/>
    <m/>
    <m/>
    <m/>
    <m/>
    <s v="N/A"/>
    <x v="1"/>
    <x v="1"/>
    <s v="-"/>
    <m/>
    <x v="0"/>
  </r>
  <r>
    <m/>
    <s v="NA"/>
    <x v="11"/>
    <s v="NA"/>
    <x v="7"/>
    <x v="11"/>
    <x v="231"/>
    <x v="225"/>
    <s v="NA"/>
    <s v="NA"/>
    <s v="NA"/>
    <s v="HL5G_2025"/>
    <x v="36"/>
    <m/>
    <s v="-"/>
    <m/>
    <x v="7"/>
    <s v="NÃO EXCLUIR ESSA LINHA"/>
    <m/>
    <d v="1899-12-30T00:00:00"/>
    <s v="-"/>
    <m/>
    <m/>
    <x v="16"/>
    <m/>
    <s v="W0"/>
    <n v="2025"/>
    <s v="NA"/>
    <s v="NA"/>
    <m/>
    <m/>
    <m/>
    <m/>
    <m/>
    <m/>
    <m/>
    <s v="N/A"/>
    <x v="1"/>
    <x v="1"/>
    <s v="-"/>
    <m/>
    <x v="0"/>
  </r>
  <r>
    <m/>
    <s v="NA"/>
    <x v="11"/>
    <s v="NA"/>
    <x v="7"/>
    <x v="11"/>
    <x v="231"/>
    <x v="225"/>
    <s v="NA"/>
    <s v="NA"/>
    <s v="NA"/>
    <s v="HL4_2025"/>
    <x v="36"/>
    <m/>
    <s v="-"/>
    <m/>
    <x v="3"/>
    <s v="NÃO EXCLUIR ESSA LINHA"/>
    <m/>
    <d v="1899-12-30T00:00:00"/>
    <s v="-"/>
    <m/>
    <m/>
    <x v="16"/>
    <m/>
    <s v="W0"/>
    <n v="2025"/>
    <s v="NA"/>
    <s v="NA"/>
    <m/>
    <m/>
    <m/>
    <m/>
    <m/>
    <m/>
    <m/>
    <s v="N/A"/>
    <x v="1"/>
    <x v="1"/>
    <s v="-"/>
    <m/>
    <x v="0"/>
  </r>
  <r>
    <m/>
    <s v="NA"/>
    <x v="11"/>
    <s v="NA"/>
    <x v="7"/>
    <x v="11"/>
    <x v="231"/>
    <x v="225"/>
    <s v="NA"/>
    <s v="NA"/>
    <s v="NA"/>
    <s v="HL5D_2025"/>
    <x v="36"/>
    <m/>
    <s v="-"/>
    <m/>
    <x v="3"/>
    <s v="NÃO EXCLUIR ESSA LINHA"/>
    <m/>
    <d v="1899-12-30T00:00:00"/>
    <s v="-"/>
    <m/>
    <m/>
    <x v="16"/>
    <m/>
    <s v="W0"/>
    <n v="2025"/>
    <s v="NA"/>
    <s v="NA"/>
    <m/>
    <m/>
    <m/>
    <m/>
    <m/>
    <m/>
    <m/>
    <s v="N/A"/>
    <x v="1"/>
    <x v="1"/>
    <s v="-"/>
    <m/>
    <x v="0"/>
  </r>
  <r>
    <m/>
    <s v="NA"/>
    <x v="11"/>
    <s v="NA"/>
    <x v="7"/>
    <x v="11"/>
    <x v="231"/>
    <x v="225"/>
    <s v="NA"/>
    <s v="NA"/>
    <s v="NA"/>
    <s v="HL5G_2025"/>
    <x v="36"/>
    <m/>
    <s v="-"/>
    <m/>
    <x v="3"/>
    <s v="NÃO EXCLUIR ESSA LINHA"/>
    <m/>
    <d v="1899-12-30T00:00:00"/>
    <s v="-"/>
    <m/>
    <m/>
    <x v="16"/>
    <m/>
    <s v="W0"/>
    <n v="2025"/>
    <s v="NA"/>
    <s v="NA"/>
    <m/>
    <m/>
    <m/>
    <m/>
    <m/>
    <m/>
    <m/>
    <s v="N/A"/>
    <x v="1"/>
    <x v="1"/>
    <s v="-"/>
    <m/>
    <x v="0"/>
  </r>
  <r>
    <m/>
    <s v="NA"/>
    <x v="11"/>
    <s v="NA"/>
    <x v="7"/>
    <x v="11"/>
    <x v="231"/>
    <x v="225"/>
    <s v="NA"/>
    <s v="NA"/>
    <s v="NA"/>
    <s v="HL4_2025"/>
    <x v="36"/>
    <m/>
    <s v="-"/>
    <m/>
    <x v="5"/>
    <s v="NÃO EXCLUIR ESSA LINHA"/>
    <m/>
    <d v="1899-12-30T00:00:00"/>
    <s v="-"/>
    <m/>
    <m/>
    <x v="16"/>
    <m/>
    <s v="W0"/>
    <n v="2025"/>
    <s v="NA"/>
    <s v="NA"/>
    <m/>
    <m/>
    <m/>
    <m/>
    <m/>
    <m/>
    <m/>
    <s v="N/A"/>
    <x v="1"/>
    <x v="1"/>
    <s v="-"/>
    <m/>
    <x v="0"/>
  </r>
  <r>
    <m/>
    <s v="NA"/>
    <x v="11"/>
    <s v="NA"/>
    <x v="7"/>
    <x v="11"/>
    <x v="231"/>
    <x v="225"/>
    <s v="NA"/>
    <s v="NA"/>
    <s v="NA"/>
    <s v="HL5D_2025"/>
    <x v="36"/>
    <m/>
    <s v="-"/>
    <m/>
    <x v="5"/>
    <s v="NÃO EXCLUIR ESSA LINHA"/>
    <m/>
    <d v="1899-12-30T00:00:00"/>
    <s v="-"/>
    <m/>
    <m/>
    <x v="16"/>
    <m/>
    <s v="W0"/>
    <n v="2025"/>
    <s v="NA"/>
    <s v="NA"/>
    <m/>
    <m/>
    <m/>
    <m/>
    <m/>
    <m/>
    <m/>
    <s v="N/A"/>
    <x v="1"/>
    <x v="1"/>
    <s v="-"/>
    <m/>
    <x v="0"/>
  </r>
  <r>
    <m/>
    <s v="NA"/>
    <x v="11"/>
    <s v="NA"/>
    <x v="7"/>
    <x v="11"/>
    <x v="231"/>
    <x v="225"/>
    <s v="NA"/>
    <s v="NA"/>
    <s v="NA"/>
    <s v="HL5G_2025"/>
    <x v="36"/>
    <m/>
    <s v="-"/>
    <m/>
    <x v="5"/>
    <s v="NÃO EXCLUIR ESSA LINHA"/>
    <m/>
    <d v="1899-12-30T00:00:00"/>
    <s v="-"/>
    <m/>
    <m/>
    <x v="16"/>
    <m/>
    <s v="W0"/>
    <n v="2025"/>
    <s v="NA"/>
    <s v="NA"/>
    <m/>
    <m/>
    <m/>
    <m/>
    <m/>
    <m/>
    <m/>
    <s v="N/A"/>
    <x v="1"/>
    <x v="1"/>
    <s v="-"/>
    <m/>
    <x v="0"/>
  </r>
  <r>
    <s v="MGUBJ"/>
    <s v="M2024EST_MGUBJ_01"/>
    <x v="1"/>
    <s v="SIM"/>
    <x v="0"/>
    <x v="7"/>
    <x v="232"/>
    <x v="1"/>
    <s v="NA"/>
    <s v="NA"/>
    <s v="MGUAP-MGUBJ-MGMTN-MGUAP"/>
    <s v="HL5G (500K)"/>
    <x v="6"/>
    <s v="MGUAP"/>
    <m/>
    <s v="UBERLÂNDIA"/>
    <x v="4"/>
    <s v="16/06/2025 - Arthur: status até entação era REPARO FO_x000a_REDE ENTREGUE CONFORME TOPOLOGIA ESTRUTURANTE"/>
    <s v="26/02- Sites construidos em topologia diferente do estruturante, confirmado com Cleber da Ondacom; Faltam OE´s de ativação dos links"/>
    <s v="NÃO"/>
    <s v="CANCELADO"/>
    <s v="REDE OK"/>
    <s v="NÃO ATIVADO"/>
    <x v="10"/>
    <s v="-"/>
    <s v="-"/>
    <n v="2024"/>
    <n v="514010"/>
    <s v="Aprovado HQ"/>
    <s v="SITE FORA DO ESCOPO"/>
    <m/>
    <m/>
    <m/>
    <e v="#REF!"/>
    <m/>
    <m/>
    <s v="N/A"/>
    <x v="2"/>
    <x v="39"/>
    <s v="-"/>
    <m/>
    <x v="1"/>
  </r>
  <r>
    <s v="MGMTN"/>
    <s v="M2024EST_MGMTN_01"/>
    <x v="1"/>
    <s v="SIM"/>
    <x v="0"/>
    <x v="7"/>
    <x v="232"/>
    <x v="1"/>
    <s v="NA"/>
    <s v="NA"/>
    <s v="MGUAP-MGUBJ-MGMTN-MGUAP"/>
    <s v="HL5G (500K)"/>
    <x v="6"/>
    <s v="MGUAP"/>
    <m/>
    <s v="UBERLÂNDIA"/>
    <x v="4"/>
    <s v="16/06/2025 - Arthur: status até entação era REPARO FO_x000a_REDE ENTREGUE CONFORME TOPOLOGIA ESTRUTURANTE"/>
    <s v="26/02- Sites construidos em topologia diferente do estruturante, confirmado com Cleber da Ondacom; Faltam OE´s de ativação dos links"/>
    <s v="NÃO"/>
    <s v="CANCELADO"/>
    <s v="REDE OK"/>
    <s v="NÃO ATIVADO"/>
    <x v="10"/>
    <s v="-"/>
    <s v="-"/>
    <n v="2024"/>
    <n v="514010"/>
    <s v="Aprovado HQ"/>
    <s v="SITE FORA DO ESCOPO"/>
    <m/>
    <m/>
    <m/>
    <e v="#REF!"/>
    <m/>
    <m/>
    <s v="N/A"/>
    <x v="2"/>
    <x v="39"/>
    <s v="-"/>
    <m/>
    <x v="1"/>
  </r>
  <r>
    <s v="MGUSA"/>
    <s v="M2024EST_MGUSA_01"/>
    <x v="1"/>
    <s v="SIM"/>
    <x v="0"/>
    <x v="7"/>
    <x v="147"/>
    <x v="1"/>
    <s v="NA"/>
    <s v="NA"/>
    <s v="MGUTP-MGUSA-MGUTP"/>
    <s v="HL5G (500K)"/>
    <x v="6"/>
    <s v="MGUTP"/>
    <m/>
    <s v="UBERLÂNDIA"/>
    <x v="4"/>
    <s v="16/06/2025 - Arthur: status até entação era REPARO FO_x000a_REDE ENTREGUE CONFORME TOPOLOGIA ESTRUTURANTE"/>
    <s v="12/03 - Uma alça com defeito nas fibras, acionado rede externa"/>
    <s v="NÃO"/>
    <s v="CANCELADO"/>
    <s v="REDE OK"/>
    <s v="NÃO ATIVADO"/>
    <x v="10"/>
    <s v="-"/>
    <s v="-"/>
    <n v="2024"/>
    <n v="514015"/>
    <s v="Aprovado HQ"/>
    <s v="SITE FORA DO ESCOPO"/>
    <m/>
    <m/>
    <m/>
    <e v="#REF!"/>
    <m/>
    <m/>
    <s v="N/A"/>
    <x v="32"/>
    <x v="38"/>
    <s v="-"/>
    <m/>
    <x v="1"/>
  </r>
  <r>
    <s v="MGJAR"/>
    <s v="M2024EST_MGJAR_01"/>
    <x v="1"/>
    <s v="SIM"/>
    <x v="0"/>
    <x v="7"/>
    <x v="233"/>
    <x v="1"/>
    <s v="NA"/>
    <s v="NA"/>
    <s v="MGACI-MGJAR-MGACI"/>
    <s v="HL5G (500K)"/>
    <x v="6"/>
    <s v="MGACI"/>
    <m/>
    <s v="UBERLÂNDIA"/>
    <x v="4"/>
    <s v="16/06/2025 - Arthur: status até entação era PROJETO METRO_x000a_06/01/2025 - Marcio: Telemont: ACI ok, falta solicitar acesso em MGJAR. Que foi solicitado para ONDACOM (?)._x000a_seg 06/01/2025 09:21 - Controle de acesso: Prezados, bom dia!_x000a_Acesso liberado ._x000a_Formulário enviado ao site._x000a_Chave disponível para retirada na CCC Uberlândia._x000a__x000a_27/12/2024 - Marcio: depende de acesso ALGAR (MGJAR) // MGACI - só renovar acesso"/>
    <s v="22/02 - Depende ativar ACI-HL5D, HL4 de UBR sem portas; 2/20/2025 - Foi utilizada a porta 10/2/5 de UBR-02 para o HL5G. Essa porta já está em uso. / Faltam ajsute do sinóptico e OE´s"/>
    <s v="NÃO"/>
    <s v="CANCELADO"/>
    <s v="REDE OK"/>
    <s v="NÃO ATIVADO"/>
    <x v="0"/>
    <s v="-"/>
    <s v="-"/>
    <n v="2024"/>
    <n v="523465"/>
    <s v="Aprovado HQ"/>
    <s v="SITE FORA DO ESCOPO"/>
    <m/>
    <m/>
    <m/>
    <e v="#REF!"/>
    <m/>
    <m/>
    <s v="N/A"/>
    <x v="63"/>
    <x v="42"/>
    <s v="-"/>
    <m/>
    <x v="1"/>
  </r>
  <r>
    <s v="MGRBN"/>
    <s v="M2024EST_MGRBN_01"/>
    <x v="1"/>
    <s v="SIM"/>
    <x v="0"/>
    <x v="7"/>
    <x v="160"/>
    <x v="1"/>
    <s v="NA"/>
    <s v="NA"/>
    <s v="MGUTP-MGRBN-MGUTP"/>
    <s v="HL5G (500K)"/>
    <x v="6"/>
    <s v="MGUTP"/>
    <m/>
    <s v="UBERLÂNDIA"/>
    <x v="4"/>
    <s v="16/06/2025 - Arthur: status até entação era REPARO FO_x000a_REDE ENTREGUE CONFORME TOPOLOGIA ESTRUTURANTE"/>
    <s v="12/03 - As duas alça com defeito nas fibras, acionado rede externa"/>
    <s v="NÃO"/>
    <s v="CANCELADO"/>
    <s v="REDE OK"/>
    <s v="NÃO ATIVADO"/>
    <x v="10"/>
    <s v="-"/>
    <s v="-"/>
    <n v="2024"/>
    <n v="514014"/>
    <s v="Aprovado HQ"/>
    <s v="SITE FORA DO ESCOPO"/>
    <m/>
    <m/>
    <m/>
    <e v="#REF!"/>
    <m/>
    <m/>
    <s v="N/A"/>
    <x v="2"/>
    <x v="38"/>
    <s v="-"/>
    <m/>
    <x v="1"/>
  </r>
  <r>
    <s v="MGULA"/>
    <s v="M2024EST_MGULA_01"/>
    <x v="1"/>
    <s v="NÃO"/>
    <x v="4"/>
    <x v="6"/>
    <x v="1"/>
    <x v="1"/>
    <s v="NA"/>
    <s v="NA"/>
    <s v="MGUTP-MGULA-MGUTP"/>
    <s v="HL5G (500K)"/>
    <x v="6"/>
    <s v="MGUTP"/>
    <m/>
    <s v="UBERLÂNDIA"/>
    <x v="4"/>
    <m/>
    <m/>
    <s v="NÃO"/>
    <s v="CANCELADO"/>
    <s v="CANCELADO"/>
    <s v="CANCELADO"/>
    <x v="10"/>
    <s v="-"/>
    <s v="-"/>
    <n v="2024"/>
    <n v="514020"/>
    <s v="Aprovado HQ"/>
    <s v="SITE FORA DO ESCOPO"/>
    <m/>
    <m/>
    <m/>
    <e v="#REF!"/>
    <m/>
    <m/>
    <s v="N/A"/>
    <x v="52"/>
    <x v="59"/>
    <s v="-"/>
    <m/>
    <x v="8"/>
  </r>
  <r>
    <s v="MGJKB"/>
    <s v="HL4_JKB"/>
    <x v="12"/>
    <s v="COLOCALIZADO"/>
    <x v="0"/>
    <x v="0"/>
    <x v="234"/>
    <x v="226"/>
    <s v="NA"/>
    <s v="NA"/>
    <s v="COLOCALIZADO"/>
    <s v="HL4_2025"/>
    <x v="33"/>
    <s v="*"/>
    <s v="-"/>
    <s v="GOVERNADOR VALADARES_2025"/>
    <x v="7"/>
    <m/>
    <m/>
    <s v="NÃO"/>
    <s v="ATIVO"/>
    <s v="REDE OK"/>
    <s v="ATIVO"/>
    <x v="12"/>
    <s v="-"/>
    <s v="-"/>
    <n v="2025"/>
    <s v="NA"/>
    <m/>
    <s v="ATIVO"/>
    <m/>
    <m/>
    <m/>
    <m/>
    <m/>
    <m/>
    <s v="N/A"/>
    <x v="10"/>
    <x v="1"/>
    <m/>
    <m/>
    <x v="1"/>
  </r>
  <r>
    <s v="MGQ31"/>
    <s v="HL4_Q31"/>
    <x v="12"/>
    <s v="COLOCALIZADO"/>
    <x v="0"/>
    <x v="0"/>
    <x v="234"/>
    <x v="226"/>
    <s v="NA"/>
    <s v="NA"/>
    <s v="COLOCALIZADO"/>
    <s v="HL4_2025"/>
    <x v="35"/>
    <s v="*"/>
    <s v="-"/>
    <s v="GOVERNADOR VALADARES_2025"/>
    <x v="7"/>
    <m/>
    <m/>
    <s v="NÃO"/>
    <s v="ATIVO"/>
    <s v="REDE OK"/>
    <s v="ATIVO"/>
    <x v="12"/>
    <s v="-"/>
    <s v="-"/>
    <n v="2025"/>
    <s v="NA"/>
    <m/>
    <s v="ATIVO"/>
    <m/>
    <m/>
    <m/>
    <m/>
    <m/>
    <m/>
    <s v="N/A"/>
    <x v="10"/>
    <x v="1"/>
    <m/>
    <m/>
    <x v="1"/>
  </r>
  <r>
    <s v="MGABN"/>
    <s v="M2025EST_MGABN_01"/>
    <x v="3"/>
    <s v="SIM"/>
    <x v="0"/>
    <x v="0"/>
    <x v="235"/>
    <x v="168"/>
    <s v="NA"/>
    <s v="NA"/>
    <s v="MGVSV-MGABN-MGVSV"/>
    <s v="HL5G_2025"/>
    <x v="9"/>
    <s v="MGVSV"/>
    <s v="-"/>
    <s v="UBERABA_2025"/>
    <x v="3"/>
    <s v="qua 17/09/2025 10:05 - William Cruz: @Thiago Vitaczik Campanucci e @Arthur Monteiro Da Silva_x000a__x000a_Favor acionar EPS para recuperar fibras com defeito._x000a__x000a_Favor orientar EPS para não usar esse modelo de DGO SC-PC, não é padrão em MG e esse modelo de cordão é difícil de conseguir."/>
    <m/>
    <s v="NÃO"/>
    <s v="ATIVO"/>
    <s v="REDE OK"/>
    <s v="ATIVO"/>
    <x v="7"/>
    <s v="-"/>
    <s v="-"/>
    <n v="2025"/>
    <n v="548963"/>
    <s v="Aprovado HQ"/>
    <s v="ATIVO"/>
    <m/>
    <m/>
    <m/>
    <m/>
    <m/>
    <m/>
    <s v="CONSTRUÍDO"/>
    <x v="64"/>
    <x v="1"/>
    <m/>
    <m/>
    <x v="1"/>
  </r>
  <r>
    <s v="MGJUN"/>
    <s v="M2024EST_MGJUN_01"/>
    <x v="3"/>
    <s v="SIM"/>
    <x v="0"/>
    <x v="0"/>
    <x v="135"/>
    <x v="168"/>
    <s v="NA"/>
    <s v="NA"/>
    <s v="MGJFQ-MGJUN-MGJFQ"/>
    <s v="HL5G_2025"/>
    <x v="23"/>
    <s v="MGJFQ"/>
    <s v="-"/>
    <s v="JUIZ DE FORA_2025"/>
    <x v="0"/>
    <s v="CONSTRUÍDO EM 2024 NA MESMA TOPOLOGIA E HIERARQUIA 2025"/>
    <m/>
    <s v="NÃO"/>
    <s v="ATIVO"/>
    <s v="REDE OK"/>
    <s v="ATIVO"/>
    <x v="0"/>
    <s v="-"/>
    <s v="-"/>
    <n v="2025"/>
    <n v="509283"/>
    <s v="Aprovado HQ"/>
    <s v="ATIVO"/>
    <m/>
    <m/>
    <m/>
    <m/>
    <m/>
    <m/>
    <s v="CONSTRUÍDO"/>
    <x v="0"/>
    <x v="0"/>
    <m/>
    <m/>
    <x v="0"/>
  </r>
  <r>
    <s v="MGGBV"/>
    <s v="M2025EST_MGGBV_01"/>
    <x v="3"/>
    <s v="SIM"/>
    <x v="0"/>
    <x v="0"/>
    <x v="236"/>
    <x v="227"/>
    <s v="NA"/>
    <s v="NA"/>
    <s v="MGALT-MGGBV-MGALT"/>
    <s v="HL5G_2025"/>
    <x v="33"/>
    <s v="MGALT"/>
    <s v="-"/>
    <s v="GOVERNADOR VALADARES_2025"/>
    <x v="7"/>
    <s v="02/06/2025 - Arthur: solicitado revisão de projeto._x000a_sex 30/05/2025 16:04 - Marcio: não foi possível finalizar a formatação devido cabo de 12 FO esta com 100% de ocupação ( não tem fibras vagas)_x000a_ADC DE 2950 METROS DE CABO 24 FIBRAS_x000a__x000a_30/05/2025 - Israel: previsão de entrega para 01/06. Vencida a barreira do acesso._x000a__x000a_27/05/2025 - Marcio TELEMONT: 100% lançado, iniciou a formatação hoje. O controle de acesso informou não tem a chave padrão do interior, alguém retirou a chave e nao entregou. Equipe ta  formando da emenda 0 sem acessar o site. Precisa de ajuda no acesso._x000a__x000a_seg 26/05/2025 15:26 - Arthur: Seguir com a obra, adicional dentro do custo._x000a__x000a_sáb 24/05/2025 15:43 - Marcio: Solicito de acordo para ADC abaixo_x000a__x000a_Motivo = emenda existente não esta no local indicado no desenho_x000a__x000a_•_x0009_570 metros de cabo_x000a_•_x0009_01 raquete_x000a_•_x0009_01 caixa de emenda_x000a_21/05/2025 - Israel: data 27/05_x000a_20/05/2025 - Israel: depende do fim do MGALT"/>
    <m/>
    <s v="NÃO"/>
    <s v="ATIVO"/>
    <s v="REDE OK"/>
    <s v="ATIVO"/>
    <x v="7"/>
    <s v="-"/>
    <s v="-"/>
    <n v="2025"/>
    <n v="561590"/>
    <s v="Aprovado HQ"/>
    <s v="ATIVO"/>
    <m/>
    <m/>
    <m/>
    <m/>
    <m/>
    <m/>
    <s v="CONSTRUÍDO"/>
    <x v="51"/>
    <x v="1"/>
    <m/>
    <m/>
    <x v="7"/>
  </r>
  <r>
    <s v="MGGVG"/>
    <s v="M2025EST_MGGVG_01"/>
    <x v="3"/>
    <s v="SIM"/>
    <x v="0"/>
    <x v="0"/>
    <x v="237"/>
    <x v="228"/>
    <s v="NA"/>
    <s v="NA"/>
    <s v="MGLMN-MGGVG-MGLMN"/>
    <s v="HL5G_2025"/>
    <x v="33"/>
    <s v="MGLMN"/>
    <s v="-"/>
    <s v="GOVERNADOR VALADARES_2025"/>
    <x v="7"/>
    <m/>
    <m/>
    <s v="NÃO"/>
    <s v="ATIVO"/>
    <s v="REDE OK"/>
    <s v="ATIVO"/>
    <x v="7"/>
    <s v="-"/>
    <s v="-"/>
    <n v="2025"/>
    <n v="549080"/>
    <s v="Aprovado HQ"/>
    <s v="ATIVO"/>
    <m/>
    <m/>
    <m/>
    <m/>
    <m/>
    <m/>
    <s v="N/A"/>
    <x v="51"/>
    <x v="1"/>
    <m/>
    <m/>
    <x v="1"/>
  </r>
  <r>
    <s v="MGGVI"/>
    <s v="M2025EST_MGGVI_01"/>
    <x v="6"/>
    <s v="FLAT"/>
    <x v="0"/>
    <x v="0"/>
    <x v="230"/>
    <x v="229"/>
    <s v="NA"/>
    <s v="NA"/>
    <s v="MGQ31-MGGVI-RD (JKB : REUSO DE RADIO ENLACE MGGDI-MGJVC)"/>
    <s v="HL5D_2025"/>
    <x v="35"/>
    <s v="MGGVI"/>
    <s v="-"/>
    <s v="GOVERNADOR VALADARES_2025"/>
    <x v="7"/>
    <s v="ter 30/09/2025 11:35 - Thiago: Ok márcio Autorizado_x000a__x000a__x000a_ter 30/09/2025 11:30 - Marcio: Thiago,_x000a__x000a_Bom dia!!_x000a__x000a_Conforme alinhado favor da de acordo para ADC abaixo_x000a__x000a_ID -SITE-VIVO 585063_x000a__x000a_CAIXA DE EMENDA = 01_x000a_CABO DROP 12 FO = 220_x000a__x000a__x000a__x000a_qui 25/09/2025 11:32 - Thiago: Bom dia Marcio,_x000a__x000a_Para quantificar não sera necessário uma vez que o draft já esta aprovado e temos um valor que contempla essa atividade a ser executada._x000a_Posteriormente é so anexar Asbuilt na medição._x000a__x000a_qui 25/09/2025 11:28 - Marcio: Thiago,_x000a__x000a_Bom dia!!_x000a__x000a_Segue abaixo sugestão do Geraldo Magela para a OBRA 585063 , solicito que reenvie para área de projeto para novo desenho contemplado nova rota_x000a__x000a_Equipe deverá contactar o SR MAGELA para mais esclarecimento de como iremos atender a Topologia MGQ31-MGGVI-MGQ31_x000a__x000a_Trecho sugerido em campo_x000a__x000a_ter 23/09/2025 17:57 - tHIAGO: Boa tarde Márcio,_x000a_De acordo o total lançado ficará dentro do que está orçado e precisamos não ter emendas adicionais nesse trajeto._x000a__x000a_ter 23/09/2025 17:53 - mARCIO: Thiago,_x000a__x000a_Boa Tarde!!_x000a__x000a__x000a_Conforme falamos a rota que contempla no projeto 800 metros na verdade são no mínimo 1500 metros,  vide print abaixo_x000a__x000a_Solicito liberação de mais 1200 metros ( ou seja uma bobina cheia para estes lançamento)_x000a__x000a_SITE-VIVO 585063 MGQ31-MGGVI-MGQ31 GOVERNADOR VALADARES_x000a__x000a_seg 22/09/2025 16:08 - Gustavo Rosa: Prezados, boa tarde._x000a_Segue a topologia resultante do alinhamento feito hj entre a Engª de Transporte, Imp. de RE O&amp;M._x000a_DPTX: FO APAGADA + RD_x000a__x000a_sex 19/09/2025 18:09 - Thiago: De acordo Márcio._x000a__x000a_sex 19/09/2025 16:41 - Thiago: Márcio boa tarde,_x000a__x000a_Conforme orientação do magela, fiz a correção do cabo a ser lançado._x000a_Favor iniciarmos urgente esse lançamento, desde já agradeço._x000a__x000a_@Michael Roberto Alves Segue alteração conforme conversamos._x000a_10/09/2025 - Alexandro: draft elaborado, dentro do custo e cadastrado na PVCO para validação._x000a__x000a_sex 19/09/2025 16:58 - mARCIO: Thiago,_x000a__x000a_Bom dia!!_x000a__x000a_Conforme falamos estivemos no local eu o fiscal da VVIVO Geraldo Magela ( que nos lê em copia) contato 33999769651 e constatamos algumas divergências do projetado x campo_x000a__x000a_Solicito reenviar para a equipe de projeto e se possível solicitar que entre em contato com o Sr Geraldo magela 33999769651_x000a__x000a_1° situação – não existe cabo nessa travessia do rio _x000a_2° situação – sabemos que existe travessia neste ponto abaixo ( se faz necessário informar qual SWAP/EMPRESA deverá ser usado)_x000a__x000a_09/09/2025 - Arthur: Thiago solicitou enviar o projeto para Telemont elaborar o draft._x000a__x000a_qui 04/09/2025 09:30 - Marcio: Thiago,_x000a__x000a_Bom dia!!_x000a__x000a_Não fizemos nada nesse ID, essa topologia foi atendida pelo 549079 e enviado a certificação enviada dia 28/05 ( vide e-mail em anexo)_x000a__x000a_qua 03/09/2025 15:35 - Marcio: Thiago, Boa Tarde!!Estamos com a  obra 579202 que contempla a topologia MGJKB-MGGVI-MGPIB_x000a_Favor conferir se topologia do ID 579202 esta correta? No desenho mostra apenas 2 SITES  ( vide em anexo)     _x000a_Outro ponto pertinente é que no atendimento do ID 549079 usamos as ultimas 2 fibras que interliga os SITES GVI/PIB ( vide print abaixo) não temos fibras no trajeto PIB/GVI_x000a__x000a_DGO NO PIB – TODAS FIBRAS USADAS_x000a__x000a_ter 02/09/2025 19:56 - Tozetto: @Albert Yassunari Kurata,@Elisangela Santos Leal,@Jeison Batista Dos Santos,@Brunno Librelon Fernandes,@Ricardo Domingues Ferreira,_x000a_Hoje o site de MGPIB esta com 3 vias fechando em MGJKB. Precisamos de uma vistoria para garantirmos se há ou não convergencia diante destes 3 links._x000a__x000a_1 via sobre a KONNET_x000a_1 via sobre DWDM EILD 99036976_x000a_1 via sobre Fibra Vivo_x000a__x000a_seg 14/04/2025 12:00 - Victor: O site MGGDI do Estruturante de Governador Valadares se encontra fora de premissa para atendimento de duas alças._x000a_A rota da segunda alça possui um longo trecho sem postes e próximo ao aeroporto.10.07  Bruno, pontuou que não está ativo no rádio - _x000a__x000a_Solicito avaliação de proteção via Rádio para o mesmo."/>
    <s v="02/10/2025 - Ativo uma alça com FO e proteção aguarda obra do rádio"/>
    <s v="NÃO"/>
    <s v="ATIVO"/>
    <s v="REDE OK"/>
    <s v="ATIVO"/>
    <x v="7"/>
    <s v="-"/>
    <s v="-"/>
    <n v="2025"/>
    <n v="585063"/>
    <s v="Aprovado HQ"/>
    <s v="ATIVO"/>
    <m/>
    <m/>
    <m/>
    <m/>
    <m/>
    <m/>
    <s v="N/A"/>
    <x v="42"/>
    <x v="1"/>
    <m/>
    <m/>
    <x v="4"/>
  </r>
  <r>
    <s v="MGGCI"/>
    <s v="M2025EST_MGGCI_01"/>
    <x v="3"/>
    <s v="SIM"/>
    <x v="0"/>
    <x v="0"/>
    <x v="238"/>
    <x v="230"/>
    <s v="NA"/>
    <s v="NA"/>
    <s v="MGOCP-MGGCI-MGOCP"/>
    <s v="HL5G_2025"/>
    <x v="33"/>
    <s v="MGOCP"/>
    <s v="-"/>
    <s v="GOVERNADOR VALADARES_2025"/>
    <x v="7"/>
    <s v="ter 15/07/2025 08:55 - Joseff: Bom dia seu Marcio,_x000a__x000a_Como falamos ontem, favor seguir conforme orientação a passagem dos cabos seguindo a rotatória, paralelo a rede que já está seguindo a travessia na mesma rotatória._x000a_seg 14/07/2025 10:28 - Evandro: DEPENDE DE ATRAVESSAR A RODOVIA BR 259 E NÃO FICAR OK POIS DEPENDE DO DNIT _x000a_seg 14/07/2025 10:11 -  James, Este caso só com autorização do DNIT e precisamos do seu apoio _x000a_qui 10/07/2025 14:38 - Marcio Telemont: Time do DNIT,_x000a__x000a_Boa Tarde!!_x000a__x000a_Solicitamos liberação para realizar travessia de cabo optico no trecho que contempla BR 259 -18.835648, -41.963082 ( próximo a poma – goval)_x000a__x000a_Arthur,_x000a__x000a_Trata-se do ID 562445 _x000a_16/06/2025 - Arthur: recebida revisão de projeto na sexta dia 14/06,o o draft foi respotado e ficou dentro do custo._x000a__x000a_ter 10/06/2025 09:52 - Daniel Pacheco: James, _x000a__x000a_              Por projeto não temos como reduzir, pedi pra avaliarem e já foi alterado o projeto devido a solicitação do time de campo , por não ter fibra vaga no anel existente. _x000a__x000a_              Única opção é avaliarem novamente o cabo e buscar a redução ou mescla de moin com eps._x000a__x000a_02/06/2025 - Arthur: draft em alto custo._x000a__x000a_30/05/2025 - PPI: Revisão de projeto recebido._x000a__x000a__x000a_seg 26/05/2025 18:09 - Arthur: @Hugo Felipe Santos Martins boa tarde._x000a__x000a_Consegue nos apoiar validando essas informações da TELEMONT será necessário:_x000a__x000a_1)_x0009_Adicional de lançamento por não ter fibra vaga:  (CASO NÃO TER FIBRA VAGA MESMO, CONSEGUE AJUDAR INFORMANDO A OCUPAÇÃO DO TRECHO – PLAN MODELO EM ANEXO)_x000a_“ADC 1° CABO EXISTE É UM CFOA DE 12 E NÃO TEM MAIS FIBRA VAGA E SERÁ NECESSARIO 550 METROS ATE NO SITE”_x000a__x000a__x000a__x000a__x000a__x000a_seg 26/05/2025 14:48 - Arthur: Marcio, Vi aqui que o ambos os projetos de fato indicam o lançamento no trechos indicado e os drafts foram aprovados considerando esse lançamento._x000a__x000a_O que vc pode fazer é lançar o trecho no 549070 e formatar o mesmo trecho no 549075, caso não queira lança-lo 2 x."/>
    <m/>
    <s v="NÃO"/>
    <s v="ATIVO"/>
    <s v="REDE OK"/>
    <s v="ATIVO"/>
    <x v="7"/>
    <s v="-"/>
    <s v="-"/>
    <n v="2025"/>
    <n v="562445"/>
    <s v="Aprovado HQ"/>
    <s v="ATIVO"/>
    <m/>
    <m/>
    <m/>
    <m/>
    <m/>
    <m/>
    <s v="N/A"/>
    <x v="2"/>
    <x v="1"/>
    <m/>
    <m/>
    <x v="7"/>
  </r>
  <r>
    <s v="MGMDV"/>
    <s v="M2025EST_MGMDV_01"/>
    <x v="3"/>
    <s v="SIM"/>
    <x v="0"/>
    <x v="0"/>
    <x v="239"/>
    <x v="221"/>
    <s v="NA"/>
    <s v="NA"/>
    <s v="MGOCP-MGMDV-MGOCP"/>
    <s v="HL5G_2025"/>
    <x v="33"/>
    <s v="MGOCP"/>
    <s v="-"/>
    <s v="GOVERNADOR VALADARES_2025"/>
    <x v="7"/>
    <s v="sex 13/06/2025 15:33 - Israel: Favor reelaborar draft._x000a_Segunda emissão de projeto -&gt;  - Alteração de projeto conforme solicitado e anexo nova emissão (v2)._x000a_                            - Topologia se manteve MGOCP-MGMDV-MGOCP;_x000a_                            - Adição de lançamento de cabo;_x000a__x000a_11/06/2025 - Israel: em trabalho para entregar no dia 12/jun._x000a__x000a_05/06/2025 - Israel: mantem o prazo._x000a_seg 26/05/2025 14:48 - Arthur: Marcio, Vi aqui que o ambos os projetos de fato indicam o lançamento no trechos indicado e os drafts foram aprovados considerando esse lançamento._x000a__x000a_O que vc pode fazer é lançar o trecho no 549070 e formatar o mesmo trecho no 549075, caso não queira lança-lo 2 x."/>
    <m/>
    <s v="NÃO"/>
    <s v="ATIVO"/>
    <s v="REDE OK"/>
    <s v="ATIVO"/>
    <x v="7"/>
    <s v="-"/>
    <s v="-"/>
    <n v="2025"/>
    <n v="565763"/>
    <s v="Aprovado HQ"/>
    <s v="ATIVO"/>
    <m/>
    <m/>
    <m/>
    <m/>
    <m/>
    <m/>
    <s v="CONSTRUÍDO"/>
    <x v="51"/>
    <x v="1"/>
    <m/>
    <m/>
    <x v="7"/>
  </r>
  <r>
    <s v="MGGPD"/>
    <s v="M2025EST_MGGPD_01"/>
    <x v="3"/>
    <s v="SIM"/>
    <x v="0"/>
    <x v="0"/>
    <x v="192"/>
    <x v="210"/>
    <s v="NA"/>
    <s v="NA"/>
    <s v="MGOCP-MGGPD-MGOCP"/>
    <s v="HL5G_2025"/>
    <x v="33"/>
    <s v="MGOCP"/>
    <s v="-"/>
    <s v="GOVERNADOR VALADARES_2025"/>
    <x v="7"/>
    <s v="seg 18/08/2025 17:47 - Geraldo Cabral: Boa tarde Márcio,_x000a__x000a_conforme verificado, as fibras 3,4,5,6 que foram entregues na implantação do estruturante, estão paradas a 144 metros conforme testes que fizemos hoje, estão paradas na CS da GARAGEM do prédio, conforme falamos._x000a_solicitamos a corretiva já que as mesmas ainda não foram ativas._x000a__x000a_qua 30/07/2025 15:41 - Marcio: EM EXECUÇAO – DIFICULDADES PARA FORMATAÇAO MUITAS EMENDA RUIM- NOVO PRAZO 31-07_x000a__x000a_qua 28/05/2025 15:45 - Marcio Telemont: Estamos formatando o ID 549061 e constatamos que o trecho marcado de vermelho não tem o cabo existente, será necessário uma ADC abaixo._x000a__x000a__x000a__x000a__x000a_•_x0009_600 metros de cabo 24 fibras"/>
    <m/>
    <s v="NÃO"/>
    <s v="ATIVO"/>
    <s v="REDE OK"/>
    <s v="ATIVO"/>
    <x v="7"/>
    <s v="-"/>
    <s v="-"/>
    <n v="2025"/>
    <n v="565503"/>
    <s v="Aprovado HQ"/>
    <s v="ATIVO"/>
    <m/>
    <m/>
    <m/>
    <m/>
    <m/>
    <m/>
    <s v="N/A"/>
    <x v="51"/>
    <x v="1"/>
    <m/>
    <m/>
    <x v="7"/>
  </r>
  <r>
    <s v="MGAMP"/>
    <s v="M2025EST_MGAMP_01"/>
    <x v="3"/>
    <s v="SIM"/>
    <x v="0"/>
    <x v="0"/>
    <x v="213"/>
    <x v="221"/>
    <s v="NA"/>
    <s v="NA"/>
    <s v="MGOCP-MGAMP-MGOCP"/>
    <s v="HL5G_2025"/>
    <x v="33"/>
    <s v="MGOCP"/>
    <s v="-"/>
    <s v="GOVERNADOR VALADARES_2025"/>
    <x v="7"/>
    <s v="04/06/2025 - Israel: aguarda a geração de OS para seguir com a OBRA._x000a_27/05/2025 - Marcio: falta lançar o adicional 1.750metros, formatação iniciará amanhã. Atrasou devido ao adicional._x000a__x000a_qui 22/05/2025 07:41 - Arthur: Na formatação do site MGOCP (alça 1 ) detectamos que o trecho abaixo (marcado de vermelho) não tem fibra disponíveis para formatação. Só temos fibras disponíveis no ponto circulado (chega um cabo de 36 FO)_x000a__x000a_Necessário lançamento de uma FO em todo trajeto._x000a__x000a_Abri um novo id para quantificação com a EPS e para revalidação de custos, continuaremos dentro do custo."/>
    <m/>
    <s v="NÃO"/>
    <s v="ATIVO"/>
    <s v="REDE OK"/>
    <s v="ATIVO"/>
    <x v="7"/>
    <s v="-"/>
    <s v="-"/>
    <n v="2025"/>
    <n v="560780"/>
    <s v="Aprovado HQ"/>
    <s v="ATIVO"/>
    <m/>
    <m/>
    <m/>
    <m/>
    <m/>
    <m/>
    <s v="N/A"/>
    <x v="51"/>
    <x v="1"/>
    <m/>
    <m/>
    <x v="1"/>
  </r>
  <r>
    <s v="MGSBU"/>
    <s v="M2025EST_MGSBU_01"/>
    <x v="3"/>
    <s v="SIM"/>
    <x v="0"/>
    <x v="0"/>
    <x v="240"/>
    <x v="231"/>
    <s v="NA"/>
    <s v="NA"/>
    <s v="MGK79-MGSBU-MGK79"/>
    <s v="HL5G_2025"/>
    <x v="13"/>
    <s v="MGK79"/>
    <s v="-"/>
    <s v="SETE LAGOAS_2025"/>
    <x v="5"/>
    <s v="10/09/2025 - Thiago: EPS solicitou adicional de fibra (lançamento), que será executado por MOIN até 11/set._x000a_ter 09/09/2025 14:10 - Felipe: Thiago,_x000a_Boa tarde!_x000a__x000a_Para execução dessa atividade será necessário adicional do material descrito abaixo cabo existente está saturado sem fibra disponível entre os trechos MGSEE ao site MGSLW aproximadamente 600 metros de cabo._x000a_08/09/2025 - Draft respostado pela Telemont_x000a_02/09/2025 - PPI: PROJETO revisado em anexo_x000a__x000a_&lt;-- 18/08/2025 14:52:54 -- &gt; G0058018-ARTHUR MONTEIRO DA SILVA -TELEFONICA Informamos que não foi encontrado rede na rota de SSD para SLW entre as ruas Ovidio Joaquim de Sousa e rua Margarida Cortona, impossibilitando a construção da referida alça, solicito apoio / revisão do projeto para darmos sequência na execução..... _x000a__x000a__x000a_11/06/2025 - Arthur: depende do lançamento do site MGSSD , que recebemos a 2° emissão e está em revalidação de custo._x000a_sex 06/06/2025 11:34 - Jefferson: Informamos que não foi encontrado rede na rota de SSD para SLW entre as ruas Ovidio Joaquim de Sousa e rua Margarida Cortona, impossibilitando a construção da referida alça, solicito apoio / revisão do projeto para darmos sequência na execução._x000a_05/06/2025 - Jefferson: a iniciar._x000a_04/06/2025 - Jefferson: Não iniciou obra._x000a_02/06/2025 - Jefferson: a maquina de mnd quebrou e estamos buscando o conserto._x000a_29/05/2025 - Jefferson: avaliando a questão de locomoção da maquina de mnd._x000a_qui 29/05/2025 14:35 - Arthur: segue em anexo protocolos e arquivos referente ao licenciamento."/>
    <s v="-"/>
    <s v="NÃO"/>
    <s v="ATIVO"/>
    <s v="REDE OK"/>
    <s v="ATIVO"/>
    <x v="7"/>
    <s v="-"/>
    <s v="-"/>
    <n v="2025"/>
    <n v="583787"/>
    <s v="Aprovado HQ"/>
    <s v="ATIVO"/>
    <m/>
    <m/>
    <m/>
    <m/>
    <m/>
    <m/>
    <s v="N/A"/>
    <x v="65"/>
    <x v="1"/>
    <m/>
    <m/>
    <x v="7"/>
  </r>
  <r>
    <s v="MGARN"/>
    <s v="M2025EST_MGARN_01"/>
    <x v="3"/>
    <s v="SIM"/>
    <x v="0"/>
    <x v="0"/>
    <x v="241"/>
    <x v="231"/>
    <s v="SIM"/>
    <s v="REDE OK"/>
    <s v="MGFEU-MGARN-MGFEU- /MGFEU--MGARN"/>
    <s v="HL5D_2025"/>
    <x v="9"/>
    <s v="MGARN"/>
    <s v="-"/>
    <s v="UBERABA_2025"/>
    <x v="3"/>
    <s v="30/05/2025 - Israel: site pronto._x000a__x000a_20/05/2025 - Dependia da aprovação do MGVSV"/>
    <m/>
    <s v="NÃO"/>
    <s v="ATIVO"/>
    <s v="REDE OK"/>
    <s v="ATIVO"/>
    <x v="7"/>
    <s v="-"/>
    <s v="-"/>
    <n v="2025"/>
    <n v="548948"/>
    <s v="Aprovado HQ"/>
    <s v="ATIVO"/>
    <m/>
    <m/>
    <m/>
    <m/>
    <m/>
    <m/>
    <s v="CONSTRUÍDO"/>
    <x v="66"/>
    <x v="1"/>
    <m/>
    <m/>
    <x v="1"/>
  </r>
  <r>
    <s v="MGVBT"/>
    <s v="M2025EST_MGVBT_01"/>
    <x v="3"/>
    <s v="SIM"/>
    <x v="0"/>
    <x v="0"/>
    <x v="242"/>
    <x v="213"/>
    <s v="NA"/>
    <s v="NA"/>
    <s v="MGJKB-MGVBT-MGJKB"/>
    <s v="HL5G_2025"/>
    <x v="33"/>
    <s v="N/A"/>
    <s v="-"/>
    <s v="GOVERNADOR VALADARES_2025"/>
    <x v="7"/>
    <s v="ter 01/07/2025 09:34 - Marcio: Arthur,_x000a_ _x000a_Bom dia!!_x000a_ _x000a_Para finalizarmos a obra ID 560602 é necessário acessar o ambiente da CLARO que existe no local._x000a_ _x000a_Foi nos solicitado o projeto PPI conforme informado pelo colega Jose Geraldo abaixo_x000a_ _x000a_Consegue nos ajudar??_x000a__x000a_qui 05/06/2025 11:32 - mARCIO: Estamos formatando a rede do ID 560602  e deparamos com divergência na rede projetada,_x000a__x000a_Segue abaixo a divergência e uma sugestão para resolver esse caso e prováveis IDS futuros_x000a__x000a_400  - METROS DE FO 36_x000a_01  - DGO 36_x000a__x000a_DIVERGENCIA _x000a_CABO EXISTENTE NÃO EXISTE NO PONTO GRIFADO DE VERMELHO – TEM UMA EMENDA NO PONTO AZUL_x000a__x000a_04/06/2025 -  Marcio: Estivemos em conjunta ( EU e o supervisor Geraldo Magela) e constatamos que a chegada do cabo existente no site VBT e feita pelo aéreo e não encontramos necessidade de construção de classe G._x000a_ _x000a_Solicitamos de acordo para executar cabo via aereo_x000a_ _x000a_@Geraldo Magela Do Bonfim Cabral, favor validar a informaçao_x000a__x000a_30/05/2025 - Israel: adicional já lançado, previsão de entrega 31/05._x000a__x000a_19/05/2025 - Israel: necessário de 500m de cabo + alças"/>
    <m/>
    <s v="NÃO"/>
    <s v="ATIVO"/>
    <s v="REDE OK"/>
    <s v="ATIVO"/>
    <x v="7"/>
    <s v="-"/>
    <s v="-"/>
    <n v="2025"/>
    <n v="560602"/>
    <s v="Aprovado HQ"/>
    <s v="ATIVO"/>
    <m/>
    <m/>
    <m/>
    <m/>
    <m/>
    <m/>
    <s v="N/A"/>
    <x v="51"/>
    <x v="1"/>
    <m/>
    <m/>
    <x v="7"/>
  </r>
  <r>
    <s v="MGPAJ"/>
    <s v="M2025EST_MGPAJ_01"/>
    <x v="3"/>
    <s v="SIM"/>
    <x v="0"/>
    <x v="0"/>
    <x v="243"/>
    <x v="232"/>
    <s v="NA"/>
    <s v="NA"/>
    <s v="MGJKB-MGPAJ-MGJKB"/>
    <s v="HL5G_2025"/>
    <x v="33"/>
    <s v="MGJKB"/>
    <s v="-"/>
    <s v="GOVERNADOR VALADARES_2025"/>
    <x v="7"/>
    <s v="27/05/2025 - Marcio: quase finalizando, inclusive com o adicional._x000a__x000a_seg 26/05/2025 17:44 - Arthur: Para esse id vc solicitou adicional no dia 20/05, corremos para atende-lo, agora no dia 23/05 você pede outro adicional...._x000a__x000a_Qual é a dificuldade de correr a rota inteira para prever esse tipo de situação?_x000a__x000a_Não podemos (não é viável pra ngm) ter 1, 2, 3, 4, adicionais numa mesma rota._x000a__x000a__x000a_@Livia Lopes De Souza_x000a_Consegue rever esse ponto aqui, projeto em anexo..._x000a__x000a_+320m de drop +1 raquete"/>
    <m/>
    <s v="NÃO"/>
    <s v="ATIVO"/>
    <s v="REDE OK"/>
    <s v="ATIVO"/>
    <x v="7"/>
    <s v="-"/>
    <s v="-"/>
    <n v="2025"/>
    <n v="560606"/>
    <s v="Aprovado HQ"/>
    <s v="ATIVO"/>
    <m/>
    <m/>
    <m/>
    <m/>
    <m/>
    <m/>
    <s v="CONSTRUÍDO"/>
    <x v="67"/>
    <x v="1"/>
    <m/>
    <m/>
    <x v="7"/>
  </r>
  <r>
    <s v="MGGRI"/>
    <s v="M2025EST_MGGRI_01"/>
    <x v="3"/>
    <s v="SIM"/>
    <x v="0"/>
    <x v="0"/>
    <x v="244"/>
    <x v="230"/>
    <s v="NA"/>
    <s v="NA"/>
    <s v="MGQ31-MGGRI-MGQ31"/>
    <s v="HL5G_2025"/>
    <x v="35"/>
    <s v="MGQ31"/>
    <s v="-"/>
    <s v="GOVERNADOR VALADARES_2025"/>
    <x v="7"/>
    <s v="15/07/2025 - Rede estruturante Entregue_x000a_sex 30/05/2025 14:58 - Marcio: Ao vistoriamos em campo a rota do ID 549054 constatamos divergências entre desenho x rota in loco e será necessário acréscimo de ADC_x000a_Outro ponto a considerar é que em visita com o fiscal Geraldo magela ( que no lê em copia) ficou evidenciado que não será necessário a construção da classe G haja visto que o cabo que alimenta o cabo chega no aéreo_x000a__x000a_30/05/2025 - Geraldo Cabral: o cabo em verde não tem fibra vaga. Marcio: não tem necessidade de canalização."/>
    <m/>
    <s v="NÃO"/>
    <s v="ATIVO"/>
    <s v="REDE OK"/>
    <s v="ATIVO"/>
    <x v="7"/>
    <s v="-"/>
    <s v="-"/>
    <n v="2025"/>
    <n v="565334"/>
    <s v="Aprovado HQ"/>
    <s v="ATIVO"/>
    <m/>
    <m/>
    <m/>
    <m/>
    <m/>
    <m/>
    <s v="CONSTRUÍDO"/>
    <x v="51"/>
    <x v="1"/>
    <m/>
    <m/>
    <x v="7"/>
  </r>
  <r>
    <s v="MGUDE"/>
    <s v="M2024EST_MGUDE_01"/>
    <x v="0"/>
    <s v="FLAT - 2° ALÇA INVIAVEL FIBRA"/>
    <x v="0"/>
    <x v="0"/>
    <x v="5"/>
    <x v="67"/>
    <s v="NA"/>
    <s v="NA"/>
    <s v="MGBET-MGUDE-RD"/>
    <s v="3 - HL5G"/>
    <x v="10"/>
    <s v="MGBET"/>
    <s v="Ativo"/>
    <s v="BETIM"/>
    <x v="1"/>
    <s v="qua 06/08/2025 16:15 - Victor: proteção inviavel pra fibra, Canalização 1,3 MD + 0,1 MND + Implantação 12 Postes - valor estimado: R$ 196.316,50"/>
    <m/>
    <s v="NÃO"/>
    <s v="ATIVO"/>
    <s v="REDE OK"/>
    <s v="ATIVO"/>
    <x v="0"/>
    <s v="-"/>
    <s v="-"/>
    <n v="2024"/>
    <n v="512281"/>
    <s v="Regional"/>
    <s v="ATIVO"/>
    <d v="2025-10-24T00:00:00"/>
    <n v="0"/>
    <m/>
    <s v="VALIDAR RÁDIO BRUNO"/>
    <m/>
    <m/>
    <s v="N/A"/>
    <x v="8"/>
    <x v="20"/>
    <s v="-"/>
    <s v="qui 10/10/2024 17:19 - Email Matheus Telemont rede ok"/>
    <x v="1"/>
  </r>
  <r>
    <s v="MGJVC"/>
    <s v="M2025EST_MGJVC_01"/>
    <x v="3"/>
    <s v="SIM"/>
    <x v="0"/>
    <x v="0"/>
    <x v="210"/>
    <x v="233"/>
    <s v="NA"/>
    <s v="NA"/>
    <s v="MGGVI-MGJVC-MGGVI"/>
    <s v="HL5G_2025"/>
    <x v="35"/>
    <s v="MGGVI"/>
    <s v="-"/>
    <s v="GOVERNADOR VALADARES_2025"/>
    <x v="7"/>
    <s v="Seg 30/06/2025 10:04 - Marcio: reparo OK, seguem testes_x000a_11/06/2025 - Israel: em execução._x000a_04/06/2025 - Israel: nova data 10/06, em andamento._x000a_27/05/2025 - Marcio: 100% lançado, falta formatação, não iniciada._x000a_04/02/2026 - REAPARO OK._x000a_05/02/2026 - ATIVO."/>
    <m/>
    <s v="NÃO"/>
    <s v="ATIVO"/>
    <s v="REDE OK"/>
    <s v="ATIVO"/>
    <x v="7"/>
    <s v="-"/>
    <s v="-"/>
    <n v="2025"/>
    <n v="549077"/>
    <s v="Aprovado HQ"/>
    <s v="ATIVO"/>
    <m/>
    <m/>
    <m/>
    <m/>
    <m/>
    <m/>
    <s v="CONSTRUÍDO"/>
    <x v="51"/>
    <x v="1"/>
    <m/>
    <m/>
    <x v="7"/>
  </r>
  <r>
    <s v="MGGVS"/>
    <s v="M2025EST_MGGVS_01"/>
    <x v="3"/>
    <s v="SIM"/>
    <x v="0"/>
    <x v="0"/>
    <x v="208"/>
    <x v="234"/>
    <s v="NA"/>
    <s v="NA"/>
    <s v="MGLMN-MGGVS-MGLMN"/>
    <s v="HL5G_2025"/>
    <x v="33"/>
    <s v="MGLMN"/>
    <s v="-"/>
    <s v="GOVERNADOR VALADARES_2025"/>
    <x v="7"/>
    <s v="11/06/2025 - Israel: equipe atuando, dificuldade com a rede formatação._x000a_05/06/2025 - Israel: equipe atuando._x000a_04/06/2025 - Israel: data de entrega 05/06"/>
    <m/>
    <s v="NÃO"/>
    <s v="ATIVO"/>
    <s v="REDE OK"/>
    <s v="ATIVO"/>
    <x v="7"/>
    <s v="-"/>
    <s v="-"/>
    <n v="2025"/>
    <n v="549082"/>
    <s v="Aprovado HQ"/>
    <s v="ATIVO"/>
    <m/>
    <m/>
    <m/>
    <m/>
    <m/>
    <m/>
    <s v="N/A"/>
    <x v="61"/>
    <x v="1"/>
    <m/>
    <m/>
    <x v="7"/>
  </r>
  <r>
    <s v="MGGST"/>
    <s v="M2025EST_MGGST_01"/>
    <x v="3"/>
    <s v="SIM"/>
    <x v="0"/>
    <x v="0"/>
    <x v="239"/>
    <x v="221"/>
    <s v="NA"/>
    <s v="NA"/>
    <s v="MGOCP-MGGST-MGOCP"/>
    <s v="HL5G_2025"/>
    <x v="33"/>
    <s v="MGOCP"/>
    <s v="-"/>
    <s v="GOVERNADOR VALADARES_2025"/>
    <x v="7"/>
    <s v="seg 09/06/2025 10:51 - Marcio Telemont: Emenda existente não esta no local projetado, será necessário ADC Para conclusão da obra._x000a_ _x000a_750 =  METROS - CABO 12 FO_x000a_01 = CAIXA DE EMENDA_x000a_05/06/2025 - Israel: mantem o prazo._x000a_04/06/2025 - Israel: encontramos 2 pontos de rompimento na rede. Será necessário recuperar a rede."/>
    <m/>
    <s v="NÃO"/>
    <s v="ATIVO"/>
    <s v="REDE OK"/>
    <s v="ATIVO"/>
    <x v="7"/>
    <s v="-"/>
    <s v="-"/>
    <n v="2025"/>
    <n v="565983"/>
    <s v="Aprovado HQ"/>
    <s v="ATIVO"/>
    <m/>
    <m/>
    <m/>
    <m/>
    <m/>
    <m/>
    <s v="CONSTRUÍDO"/>
    <x v="51"/>
    <x v="1"/>
    <m/>
    <m/>
    <x v="7"/>
  </r>
  <r>
    <s v="MGPIB"/>
    <s v="M2025EST_MGPIB_01"/>
    <x v="3"/>
    <s v="SIM"/>
    <x v="0"/>
    <x v="0"/>
    <x v="203"/>
    <x v="1"/>
    <s v="NA"/>
    <s v="NA"/>
    <s v="MGGVI-MGPIB - MGELV (REUSO FO)"/>
    <s v="HL5G_2025"/>
    <x v="35"/>
    <s v="MGGVI"/>
    <s v="-"/>
    <s v="GOVERNADOR VALADARES_2025"/>
    <x v="7"/>
    <s v="ter 03/06/2025 12:48 - Tozetto: Pessoal precisamos saber de fato qual fibras existentes e por onde estão passando, isto afeta 4 sites MGPIB, MGJVC, MGELV e MGGVI, entendo que podemos resolver estes 4 sites sem necessidade de Rádio visto quem temos em:_x000a__x000a_MGPIB - 2 pares de fibra para MGJKB - 1 SWAP e outro Fibra Vivo, porem não se sabe o encaminhamento de ambas as fibras._x000a_O mesmo sobrecai para os sites MGJVC, MGELV e MGGVI, precisamos do cadastro de fibra correto e saber onde este SWAP passa._x000a__x000a_@Daniel Pacheco De Andrade e @Arthur Monteiro Da Silva, favor conseguirem estas informações, do meu time  o @Gustavo De Carvalho Rosa estará em conjunto fazendo a solução do Fusion._x000a__x000a_qui 29/05/2025 11:21 - Geraldo Magela: Favor atualizar a rota PIBconforme abaixo, a verde que está na apresentação “não existe”, a TELEMONT formatou na rota em AZUL, ROTA PRÓPRIA, para informação, existe uma proteção via swap com a KONNET, rede subterrânea que sobe para PIB._x000a_Já alinhado com o Márcio o supervisor da EPS que é responsável pela construção de entregar atualizado._x000a__x000a_27/05/2025 - Marcio: mantem o prazo, conseguiu acesso junto com o time da Manutneção, o site fica no alto do morro, só a manutenção consegue fazer. O Marcio informou ainda que o projeto está errado, até o momento a quantificação atende os serviços executados._x000a__x000a_04/02/2026 - REAPARO OK."/>
    <s v="03/10/2025 - Fibra de uma das alças com defeito acionado reapro por email; 09/07 - Depende de ativar GVI-HL5D, que não esta previsto obra no estruturante"/>
    <s v="NÃO"/>
    <s v="ATIVO"/>
    <s v="REDE OK"/>
    <s v="ATIVO"/>
    <x v="7"/>
    <s v="-"/>
    <s v="-"/>
    <n v="2025"/>
    <n v="549079"/>
    <s v="Aprovado HQ"/>
    <s v="ATIVO"/>
    <s v="?"/>
    <m/>
    <m/>
    <s v="VALIDAR PRAZO SWAP KONNECT(VALENET)"/>
    <m/>
    <m/>
    <s v="CONSTRUÍDO"/>
    <x v="51"/>
    <x v="1"/>
    <m/>
    <m/>
    <x v="7"/>
  </r>
  <r>
    <s v="MGMRP"/>
    <s v="M2024EST_MGMRP_01"/>
    <x v="0"/>
    <s v="FLAT"/>
    <x v="0"/>
    <x v="0"/>
    <x v="51"/>
    <x v="1"/>
    <s v="NA"/>
    <s v="NA"/>
    <s v="MGEDO-MGMRP-RD"/>
    <s v="3 - HL5G"/>
    <x v="19"/>
    <s v="MGEDO"/>
    <s v="Ativo HL4 / Falta HL5D"/>
    <s v="MÁRIO CAMPOS"/>
    <x v="1"/>
    <s v="sex 01/08/2025 16:51 - Gustavo Rosa: @William Carvalho Da Cruz, boa tarde._x000a_Segue abaixo a tabela com os Id’s que devemos seguir com proteção assimétrica | RD Existente, qq dúvida entre em contato."/>
    <m/>
    <s v="NÃO"/>
    <s v="ATIVO"/>
    <s v="REDE OK"/>
    <s v="ATIVO"/>
    <x v="0"/>
    <s v="-"/>
    <s v="-"/>
    <n v="2024"/>
    <n v="512379"/>
    <s v="Empreiteira"/>
    <s v="ATIVO"/>
    <d v="2025-10-24T00:00:00"/>
    <n v="0"/>
    <m/>
    <s v="VALIDAR RÁDIO BRUNO"/>
    <m/>
    <m/>
    <s v="N/A"/>
    <x v="2"/>
    <x v="12"/>
    <s v="-"/>
    <s v="NECESSÁRIO GERAR OE´S DE SERVIÇOS PARA MIGRAÇÃO REDE FUSION"/>
    <x v="1"/>
  </r>
  <r>
    <s v="MGELV"/>
    <s v="M2025EST_MGELV_01"/>
    <x v="3"/>
    <s v="SIM"/>
    <x v="0"/>
    <x v="0"/>
    <x v="245"/>
    <x v="235"/>
    <s v="NA"/>
    <s v="NA"/>
    <s v="MGGVI-MGELV-MGPIB (REUSO FO)"/>
    <s v="HL5G_2025"/>
    <x v="35"/>
    <s v="MGGVI"/>
    <s v="-"/>
    <s v="GOVERNADOR VALADARES_2025"/>
    <x v="7"/>
    <s v="REDE ENTREGUE CONFORME TOPOLOGIA ESTRUTURANTE_x000a_04/02/2026 - REAPARO OK."/>
    <s v="10/02/2026 - Ativo com PIB-HL5D"/>
    <s v="NÃO"/>
    <s v="ATIVO"/>
    <s v="REDE OK"/>
    <s v="ATIVO"/>
    <x v="7"/>
    <s v="-"/>
    <s v="-"/>
    <n v="2025"/>
    <n v="549078"/>
    <s v="Aprovado HQ"/>
    <s v="ATIVO"/>
    <s v="?"/>
    <m/>
    <m/>
    <s v="VALIDAR PRAZO SWAP KONNECT(VALENET)"/>
    <m/>
    <m/>
    <s v="N/A"/>
    <x v="48"/>
    <x v="1"/>
    <m/>
    <m/>
    <x v="1"/>
  </r>
  <r>
    <s v="MGUEU"/>
    <s v="M2025EST_MGEUA_01"/>
    <x v="3"/>
    <s v="SIM"/>
    <x v="0"/>
    <x v="0"/>
    <x v="245"/>
    <x v="231"/>
    <s v="SIM"/>
    <s v="REDE OK"/>
    <s v="MGFEU-MGUEU-MGFEU | MGFEU-MGUEU"/>
    <s v="HL5D_2025"/>
    <x v="9"/>
    <s v="MGUEU"/>
    <s v="-"/>
    <s v="UBERABA_2025"/>
    <x v="3"/>
    <s v="20/05/2025 - Dependia da aprovação do MGVSV"/>
    <m/>
    <s v="NÃO"/>
    <s v="ATIVO"/>
    <s v="REDE OK"/>
    <s v="ATIVO"/>
    <x v="7"/>
    <s v="-"/>
    <s v="-"/>
    <n v="2025"/>
    <n v="548947"/>
    <s v="Aprovado HQ"/>
    <s v="ATIVO"/>
    <m/>
    <m/>
    <m/>
    <m/>
    <m/>
    <m/>
    <s v="CONSTRUÍDO"/>
    <x v="51"/>
    <x v="1"/>
    <m/>
    <m/>
    <x v="7"/>
  </r>
  <r>
    <s v="MGJFQ"/>
    <s v="M2025EST_MGJFQ_01"/>
    <x v="3"/>
    <s v="SIM"/>
    <x v="0"/>
    <x v="0"/>
    <x v="246"/>
    <x v="231"/>
    <s v="NA"/>
    <s v="NA"/>
    <s v="MGI04-MGJFQ-MGI04"/>
    <s v="HL5D_2025"/>
    <x v="23"/>
    <s v="MGJFQ"/>
    <s v="-"/>
    <s v="JUIZ DE FORA_2025"/>
    <x v="0"/>
    <s v="CONSTRUÍDO EM 2024 NA MESMA TOPOLOGIA E HIERARQUIA 2025"/>
    <m/>
    <s v="NÃO"/>
    <s v="ATIVO"/>
    <s v="REDE OK"/>
    <s v="ATIVO"/>
    <x v="15"/>
    <s v="-"/>
    <s v="-"/>
    <n v="2025"/>
    <n v="509183"/>
    <s v="Regional"/>
    <s v="ATIVO"/>
    <m/>
    <m/>
    <m/>
    <m/>
    <m/>
    <m/>
    <s v="CONSTRUÍDO"/>
    <x v="0"/>
    <x v="0"/>
    <m/>
    <m/>
    <x v="0"/>
  </r>
  <r>
    <s v="MGSAG"/>
    <s v="HL4_SAG"/>
    <x v="3"/>
    <s v="RÁDIO"/>
    <x v="2"/>
    <x v="2"/>
    <x v="2"/>
    <x v="2"/>
    <s v="NA"/>
    <s v="NA"/>
    <s v="ATENDIMENTO VIA RÁDIO"/>
    <s v="1 - HL4"/>
    <x v="3"/>
    <s v="*"/>
    <s v="-"/>
    <s v="BELO HORIZONTE"/>
    <x v="1"/>
    <m/>
    <m/>
    <s v="NÃO"/>
    <s v="NA"/>
    <s v="RÁDIO"/>
    <s v="RÁDIO"/>
    <x v="12"/>
    <s v="-"/>
    <s v="-"/>
    <n v="2024"/>
    <n v="548983"/>
    <s v="NA"/>
    <s v="RÁDIO ATIVO"/>
    <m/>
    <m/>
    <m/>
    <s v="VALIDAR PREDECESSOR ELISANGÊLA"/>
    <m/>
    <m/>
    <s v="N/A"/>
    <x v="10"/>
    <x v="1"/>
    <m/>
    <m/>
    <x v="4"/>
  </r>
  <r>
    <s v="MGVNP"/>
    <s v="M2024EST_MGVNP_01"/>
    <x v="6"/>
    <s v="FLAT"/>
    <x v="0"/>
    <x v="0"/>
    <x v="129"/>
    <x v="137"/>
    <s v="NA"/>
    <s v="NA"/>
    <s v="MGBET-MGVNP+RDBAF(MGBET)"/>
    <s v="3 - HL5G"/>
    <x v="10"/>
    <s v="MGBET"/>
    <s v="Ativo"/>
    <s v="BETIM"/>
    <x v="1"/>
    <s v="sex 01/08/2025 16:51 - Gustavo Rosa: @William Carvalho Da Cruz, boa tarde._x000a_Segue abaixo a tabela com os Id’s que devemos seguir com proteção assimétrica | RD Existente, qq dúvida entre em contato._x000a__x000a_qua 11/06/2025 17:28 - Gabriel: para proteção da 2° alça será necessário: IMPLANTAR 10 POSTES + ROÇADA _x000a__x000a_REDE ENTREGUE CONFORME TOPOLOGIA ESTRUTURANTE"/>
    <m/>
    <s v="NÃO"/>
    <s v="ATIVO"/>
    <s v="REDE OK"/>
    <s v="ATIVO"/>
    <x v="0"/>
    <s v="-"/>
    <s v="-"/>
    <n v="2024"/>
    <n v="512283"/>
    <s v="Regional"/>
    <s v="ATIVO"/>
    <d v="2025-10-24T00:00:00"/>
    <n v="0"/>
    <n v="0"/>
    <s v="VALIDAR RÁDIO BRUNO"/>
    <m/>
    <m/>
    <s v="N/A"/>
    <x v="4"/>
    <x v="15"/>
    <s v="-"/>
    <s v="31/10/2024 - Plan James: concluído_x000a_REPARO TRATADO PELO TELEMONT"/>
    <x v="1"/>
  </r>
  <r>
    <s v="MGGGB"/>
    <s v="RADIO_2"/>
    <x v="2"/>
    <s v="RÁDIO"/>
    <x v="2"/>
    <x v="2"/>
    <x v="2"/>
    <x v="2"/>
    <s v="NA"/>
    <s v="NA"/>
    <s v="ATENDIMENTO VIA RÁDIO"/>
    <s v="HL5G_2025"/>
    <x v="37"/>
    <s v="*"/>
    <s v="-"/>
    <s v="GOVERNADOR VALADARES_2025"/>
    <x v="7"/>
    <m/>
    <m/>
    <s v="NÃO"/>
    <s v="NA"/>
    <s v="RÁDIO"/>
    <s v="RÁDIO"/>
    <x v="12"/>
    <s v="-"/>
    <s v="-"/>
    <n v="2025"/>
    <s v="NA"/>
    <m/>
    <s v="RÁDIO ATIVO"/>
    <m/>
    <m/>
    <m/>
    <s v="VALIDAR PREDECESSOR ELISANGÊLA"/>
    <m/>
    <m/>
    <s v="N/A"/>
    <x v="10"/>
    <x v="1"/>
    <m/>
    <m/>
    <x v="4"/>
  </r>
  <r>
    <s v="MGGSJ"/>
    <s v="RADIO_8"/>
    <x v="2"/>
    <s v="RÁDIO"/>
    <x v="2"/>
    <x v="2"/>
    <x v="2"/>
    <x v="2"/>
    <s v="NA"/>
    <s v="NA"/>
    <s v="ATENDIMENTO VIA RÁDIO"/>
    <s v="HL5G_2025"/>
    <x v="37"/>
    <s v="*"/>
    <s v="-"/>
    <s v="GOVERNADOR VALADARES_2025"/>
    <x v="7"/>
    <m/>
    <m/>
    <s v="NÃO"/>
    <s v="NA"/>
    <s v="RÁDIO"/>
    <s v="RÁDIO"/>
    <x v="12"/>
    <s v="-"/>
    <s v="-"/>
    <n v="2025"/>
    <s v="NA"/>
    <m/>
    <s v="RÁDIO ATIVO"/>
    <m/>
    <m/>
    <m/>
    <s v="VALIDAR PREDECESSOR ELISANGÊLA"/>
    <m/>
    <m/>
    <s v="N/A"/>
    <x v="10"/>
    <x v="1"/>
    <m/>
    <m/>
    <x v="4"/>
  </r>
  <r>
    <s v="MGGCN"/>
    <s v="RADIO_13"/>
    <x v="2"/>
    <s v="RÁDIO"/>
    <x v="2"/>
    <x v="2"/>
    <x v="2"/>
    <x v="2"/>
    <s v="NA"/>
    <s v="NA"/>
    <s v="ATENDIMENTO VIA RÁDIO"/>
    <s v="HL5G_2025"/>
    <x v="37"/>
    <s v="*"/>
    <s v="-"/>
    <s v="GOVERNADOR VALADARES_2025"/>
    <x v="7"/>
    <m/>
    <m/>
    <s v="NÃO"/>
    <s v="NA"/>
    <s v="RÁDIO"/>
    <s v="RÁDIO"/>
    <x v="12"/>
    <s v="-"/>
    <s v="-"/>
    <n v="2025"/>
    <s v="NA"/>
    <m/>
    <s v="RÁDIO ATIVO"/>
    <m/>
    <m/>
    <m/>
    <s v="VALIDAR PREDECESSOR ELISANGÊLA"/>
    <m/>
    <m/>
    <s v="N/A"/>
    <x v="10"/>
    <x v="1"/>
    <m/>
    <m/>
    <x v="4"/>
  </r>
  <r>
    <s v="MGGCX"/>
    <s v="RADIO_15"/>
    <x v="2"/>
    <s v="RÁDIO"/>
    <x v="2"/>
    <x v="2"/>
    <x v="2"/>
    <x v="2"/>
    <s v="NA"/>
    <s v="NA"/>
    <s v="ATENDIMENTO VIA RÁDIO"/>
    <s v="HL5G_2025"/>
    <x v="37"/>
    <s v="*"/>
    <s v="-"/>
    <s v="GOVERNADOR VALADARES_2025"/>
    <x v="7"/>
    <m/>
    <m/>
    <s v="NÃO"/>
    <s v="NA"/>
    <s v="RÁDIO"/>
    <s v="RÁDIO"/>
    <x v="12"/>
    <s v="-"/>
    <s v="-"/>
    <n v="2025"/>
    <s v="NA"/>
    <m/>
    <s v="RÁDIO ATIVO"/>
    <m/>
    <m/>
    <m/>
    <s v="VALIDAR PREDECESSOR ELISANGÊLA"/>
    <m/>
    <m/>
    <s v="N/A"/>
    <x v="10"/>
    <x v="1"/>
    <m/>
    <m/>
    <x v="4"/>
  </r>
  <r>
    <s v="MGGSV"/>
    <s v="RADIO_1"/>
    <x v="2"/>
    <s v="RÁDIO"/>
    <x v="2"/>
    <x v="2"/>
    <x v="2"/>
    <x v="2"/>
    <s v="NA"/>
    <s v="NA"/>
    <s v="ATENDIMENTO VIA RÁDIO"/>
    <s v="HL5G_2025"/>
    <x v="37"/>
    <s v="*"/>
    <s v="-"/>
    <s v="GOVERNADOR VALADARES_2025"/>
    <x v="7"/>
    <m/>
    <m/>
    <s v="NÃO"/>
    <s v="NA"/>
    <s v="RÁDIO"/>
    <s v="RÁDIO"/>
    <x v="12"/>
    <s v="-"/>
    <s v="-"/>
    <n v="2025"/>
    <s v="NA"/>
    <m/>
    <s v="RÁDIO ATIVO"/>
    <m/>
    <m/>
    <m/>
    <s v="VALIDAR PREDECESSOR ELISANGÊLA"/>
    <m/>
    <m/>
    <s v="N/A"/>
    <x v="10"/>
    <x v="1"/>
    <m/>
    <m/>
    <x v="4"/>
  </r>
  <r>
    <s v="MGCAB"/>
    <s v="RADIO_3"/>
    <x v="2"/>
    <s v="RÁDIO"/>
    <x v="2"/>
    <x v="2"/>
    <x v="2"/>
    <x v="2"/>
    <s v="NA"/>
    <s v="NA"/>
    <s v="ATENDIMENTO VIA RÁDIO"/>
    <s v="HL5G_2025"/>
    <x v="37"/>
    <s v="*"/>
    <s v="-"/>
    <s v="GOVERNADOR VALADARES_2025"/>
    <x v="7"/>
    <m/>
    <m/>
    <s v="NÃO"/>
    <s v="NA"/>
    <s v="RÁDIO"/>
    <s v="RÁDIO"/>
    <x v="12"/>
    <s v="-"/>
    <s v="-"/>
    <n v="2025"/>
    <s v="NA"/>
    <m/>
    <s v="RÁDIO ATIVO"/>
    <m/>
    <m/>
    <m/>
    <s v="VALIDAR PREDECESSOR ELISANGÊLA"/>
    <m/>
    <m/>
    <s v="N/A"/>
    <x v="10"/>
    <x v="1"/>
    <m/>
    <m/>
    <x v="4"/>
  </r>
  <r>
    <s v="MGJTV"/>
    <s v="RADIO_4"/>
    <x v="2"/>
    <s v="RÁDIO"/>
    <x v="2"/>
    <x v="2"/>
    <x v="2"/>
    <x v="2"/>
    <s v="NA"/>
    <s v="NA"/>
    <s v="ATENDIMENTO VIA RÁDIO"/>
    <s v="HL5G_2025"/>
    <x v="37"/>
    <s v="*"/>
    <s v="-"/>
    <s v="GOVERNADOR VALADARES_2025"/>
    <x v="7"/>
    <m/>
    <m/>
    <s v="NÃO"/>
    <s v="NA"/>
    <s v="RÁDIO"/>
    <s v="RÁDIO"/>
    <x v="12"/>
    <s v="-"/>
    <s v="-"/>
    <n v="2025"/>
    <s v="NA"/>
    <m/>
    <s v="RÁDIO ATIVO"/>
    <m/>
    <m/>
    <m/>
    <s v="VALIDAR PREDECESSOR ELISANGÊLA"/>
    <m/>
    <m/>
    <s v="N/A"/>
    <x v="10"/>
    <x v="1"/>
    <m/>
    <m/>
    <x v="4"/>
  </r>
  <r>
    <s v="MGLSH"/>
    <s v="RADIO_5"/>
    <x v="2"/>
    <s v="RÁDIO"/>
    <x v="2"/>
    <x v="2"/>
    <x v="2"/>
    <x v="2"/>
    <s v="NA"/>
    <s v="NA"/>
    <s v="ATENDIMENTO VIA RÁDIO"/>
    <s v="HL5G_2025"/>
    <x v="37"/>
    <s v="*"/>
    <s v="-"/>
    <s v="GOVERNADOR VALADARES_2025"/>
    <x v="7"/>
    <m/>
    <m/>
    <s v="NÃO"/>
    <s v="NA"/>
    <s v="RÁDIO"/>
    <s v="RÁDIO"/>
    <x v="12"/>
    <s v="-"/>
    <s v="-"/>
    <n v="2025"/>
    <s v="NA"/>
    <m/>
    <s v="RÁDIO ATIVO"/>
    <m/>
    <m/>
    <m/>
    <s v="VALIDAR PREDECESSOR ELISANGÊLA"/>
    <m/>
    <m/>
    <s v="N/A"/>
    <x v="10"/>
    <x v="1"/>
    <m/>
    <m/>
    <x v="4"/>
  </r>
  <r>
    <s v="MGGVZ"/>
    <s v="RADIO_6"/>
    <x v="2"/>
    <s v="RÁDIO"/>
    <x v="2"/>
    <x v="2"/>
    <x v="2"/>
    <x v="2"/>
    <s v="NA"/>
    <s v="NA"/>
    <s v="ATENDIMENTO VIA RÁDIO"/>
    <s v="HL5G_2025"/>
    <x v="37"/>
    <s v="*"/>
    <s v="-"/>
    <s v="GOVERNADOR VALADARES_2025"/>
    <x v="7"/>
    <m/>
    <m/>
    <s v="NÃO"/>
    <s v="NA"/>
    <s v="RÁDIO"/>
    <s v="RÁDIO"/>
    <x v="12"/>
    <s v="-"/>
    <s v="-"/>
    <n v="2025"/>
    <s v="NA"/>
    <m/>
    <s v="RÁDIO ATIVO"/>
    <m/>
    <m/>
    <m/>
    <s v="VALIDAR PREDECESSOR ELISANGÊLA"/>
    <m/>
    <m/>
    <s v="N/A"/>
    <x v="10"/>
    <x v="1"/>
    <m/>
    <m/>
    <x v="4"/>
  </r>
  <r>
    <s v="MGACR"/>
    <s v="RADIO_10"/>
    <x v="2"/>
    <s v="RÁDIO"/>
    <x v="2"/>
    <x v="2"/>
    <x v="2"/>
    <x v="2"/>
    <s v="NA"/>
    <s v="NA"/>
    <s v="ATENDIMENTO VIA RÁDIO"/>
    <s v="3 - HL5G"/>
    <x v="37"/>
    <s v="*"/>
    <s v="-"/>
    <s v="BELO HORIZONTE"/>
    <x v="1"/>
    <m/>
    <m/>
    <s v="NÃO"/>
    <s v="NA"/>
    <s v="RÁDIO"/>
    <s v="RÁDIO"/>
    <x v="12"/>
    <s v="-"/>
    <s v="-"/>
    <n v="2024"/>
    <s v="NA"/>
    <s v="NA"/>
    <s v="RÁDIO ATIVO"/>
    <m/>
    <m/>
    <m/>
    <s v="VALIDAR PREDECESSOR ELISANGÊLA"/>
    <m/>
    <m/>
    <s v="N/A"/>
    <x v="10"/>
    <x v="1"/>
    <m/>
    <m/>
    <x v="4"/>
  </r>
  <r>
    <s v="MGNFL"/>
    <s v="RADIO_7"/>
    <x v="2"/>
    <s v="RÁDIO"/>
    <x v="2"/>
    <x v="2"/>
    <x v="2"/>
    <x v="2"/>
    <s v="NA"/>
    <s v="NA"/>
    <s v="ATENDIMENTO VIA RÁDIO"/>
    <s v="HL5G_2025"/>
    <x v="37"/>
    <s v="*"/>
    <s v="-"/>
    <s v="GOVERNADOR VALADARES_2025"/>
    <x v="7"/>
    <m/>
    <m/>
    <s v="NÃO"/>
    <s v="NA"/>
    <s v="RÁDIO"/>
    <s v="RÁDIO"/>
    <x v="12"/>
    <s v="-"/>
    <s v="-"/>
    <n v="2025"/>
    <s v="NA"/>
    <m/>
    <s v="RÁDIO ATIVO"/>
    <m/>
    <m/>
    <m/>
    <s v="VALIDAR PREDECESSOR ELISANGÊLA"/>
    <m/>
    <m/>
    <s v="N/A"/>
    <x v="10"/>
    <x v="1"/>
    <m/>
    <m/>
    <x v="4"/>
  </r>
  <r>
    <s v="MGGVD"/>
    <s v="RADIO_9"/>
    <x v="2"/>
    <s v="RÁDIO"/>
    <x v="2"/>
    <x v="2"/>
    <x v="2"/>
    <x v="2"/>
    <s v="NA"/>
    <s v="NA"/>
    <s v="ATENDIMENTO VIA RÁDIO"/>
    <s v="HL5G_2025"/>
    <x v="37"/>
    <s v="*"/>
    <s v="-"/>
    <s v="GOVERNADOR VALADARES_2025"/>
    <x v="7"/>
    <m/>
    <m/>
    <s v="NÃO"/>
    <s v="NA"/>
    <s v="RÁDIO"/>
    <s v="RÁDIO"/>
    <x v="12"/>
    <s v="-"/>
    <s v="-"/>
    <n v="2025"/>
    <s v="NA"/>
    <m/>
    <s v="RÁDIO ATIVO"/>
    <m/>
    <m/>
    <m/>
    <s v="VALIDAR PREDECESSOR ELISANGÊLA"/>
    <m/>
    <m/>
    <s v="N/A"/>
    <x v="10"/>
    <x v="1"/>
    <m/>
    <m/>
    <x v="4"/>
  </r>
  <r>
    <s v="MGGSP"/>
    <s v="RADIO_11"/>
    <x v="2"/>
    <s v="RÁDIO"/>
    <x v="2"/>
    <x v="2"/>
    <x v="2"/>
    <x v="2"/>
    <s v="NA"/>
    <s v="NA"/>
    <s v="ATENDIMENTO VIA RÁDIO"/>
    <s v="HL5G_2025"/>
    <x v="37"/>
    <s v="*"/>
    <s v="-"/>
    <s v="GOVERNADOR VALADARES_2025"/>
    <x v="7"/>
    <m/>
    <m/>
    <s v="NÃO"/>
    <s v="NA"/>
    <s v="RÁDIO"/>
    <s v="RÁDIO"/>
    <x v="12"/>
    <s v="-"/>
    <s v="-"/>
    <n v="2025"/>
    <s v="NA"/>
    <m/>
    <s v="RÁDIO ATIVO"/>
    <m/>
    <m/>
    <m/>
    <s v="VALIDAR PREDECESSOR ELISANGÊLA"/>
    <m/>
    <m/>
    <s v="N/A"/>
    <x v="10"/>
    <x v="1"/>
    <m/>
    <m/>
    <x v="4"/>
  </r>
  <r>
    <s v="MGGBJ"/>
    <s v="RADIO_12"/>
    <x v="2"/>
    <s v="RÁDIO"/>
    <x v="2"/>
    <x v="2"/>
    <x v="2"/>
    <x v="2"/>
    <s v="NA"/>
    <s v="NA"/>
    <s v="ATENDIMENTO VIA RÁDIO"/>
    <s v="HL5G_2025"/>
    <x v="37"/>
    <s v="*"/>
    <s v="-"/>
    <s v="GOVERNADOR VALADARES_2025"/>
    <x v="7"/>
    <m/>
    <m/>
    <s v="NÃO"/>
    <s v="NA"/>
    <s v="RÁDIO"/>
    <s v="RÁDIO"/>
    <x v="12"/>
    <s v="-"/>
    <s v="-"/>
    <n v="2025"/>
    <s v="NA"/>
    <m/>
    <s v="RÁDIO ATIVO"/>
    <m/>
    <m/>
    <m/>
    <s v="VALIDAR PREDECESSOR ELISANGÊLA"/>
    <m/>
    <m/>
    <s v="N/A"/>
    <x v="10"/>
    <x v="1"/>
    <m/>
    <m/>
    <x v="4"/>
  </r>
  <r>
    <s v="MGECS"/>
    <s v="RADIO_14"/>
    <x v="2"/>
    <s v="RÁDIO"/>
    <x v="2"/>
    <x v="2"/>
    <x v="2"/>
    <x v="2"/>
    <s v="NA"/>
    <s v="NA"/>
    <s v="ATENDIMENTO VIA RÁDIO"/>
    <s v="HL5G_2025"/>
    <x v="37"/>
    <s v="*"/>
    <s v="-"/>
    <s v="GOVERNADOR VALADARES_2025"/>
    <x v="7"/>
    <m/>
    <m/>
    <s v="NÃO"/>
    <s v="NA"/>
    <s v="RÁDIO"/>
    <s v="RÁDIO"/>
    <x v="12"/>
    <s v="-"/>
    <s v="-"/>
    <n v="2025"/>
    <s v="NA"/>
    <m/>
    <s v="RÁDIO ATIVO"/>
    <m/>
    <m/>
    <m/>
    <s v="VALIDAR PREDECESSOR ELISANGÊLA"/>
    <m/>
    <m/>
    <s v="N/A"/>
    <x v="10"/>
    <x v="1"/>
    <m/>
    <m/>
    <x v="4"/>
  </r>
  <r>
    <s v="MGSGH"/>
    <s v="M2024EST_MGSGH_01"/>
    <x v="3"/>
    <s v="SIM"/>
    <x v="0"/>
    <x v="0"/>
    <x v="74"/>
    <x v="231"/>
    <s v="NA"/>
    <s v="NA"/>
    <s v="MGJIR-MGSGH-MGJIR"/>
    <s v="HL5G_2025"/>
    <x v="31"/>
    <s v="MGJIR"/>
    <s v="-"/>
    <s v="JUIZ DE FORA_2025"/>
    <x v="0"/>
    <m/>
    <s v="17/09/2025 - Liberado ativação; 16/09/25 - Emitir sinotico topologia estruturante M2024EST_MGSGH_01"/>
    <s v="NÃO"/>
    <s v="ATIVO"/>
    <s v="REDE OK"/>
    <s v="ATIVO"/>
    <x v="13"/>
    <s v="-"/>
    <s v="-"/>
    <n v="2025"/>
    <n v="597385"/>
    <s v="Empreiteira"/>
    <s v="ATIVO"/>
    <m/>
    <m/>
    <m/>
    <m/>
    <m/>
    <m/>
    <s v="N/A"/>
    <x v="2"/>
    <x v="2"/>
    <m/>
    <m/>
    <x v="11"/>
  </r>
  <r>
    <s v="MGUNN"/>
    <s v="M2025EST_MGUNN_01"/>
    <x v="3"/>
    <s v="SIM"/>
    <x v="0"/>
    <x v="0"/>
    <x v="247"/>
    <x v="236"/>
    <s v="NA"/>
    <s v="NA"/>
    <s v="MGUSB-MGUNN-MGUSB"/>
    <s v="HL5G_2025"/>
    <x v="30"/>
    <s v="MGUSB"/>
    <s v="-"/>
    <s v="UBERABA_2025"/>
    <x v="3"/>
    <s v="04/06/2025 - Israel: vou enviar equipe lá amanha; 19/05 - Uma alça com defeito nas fibras, acionado rede externa por email"/>
    <s v="-"/>
    <s v="NÃO"/>
    <s v="ATIVO"/>
    <s v="REDE OK"/>
    <s v="ATIVO"/>
    <x v="7"/>
    <s v="-"/>
    <s v="-"/>
    <n v="2025"/>
    <n v="548957"/>
    <s v="Aprovado HQ"/>
    <s v="ATIVO"/>
    <m/>
    <m/>
    <m/>
    <m/>
    <m/>
    <m/>
    <s v="CONSTRUÍDO"/>
    <x v="68"/>
    <x v="1"/>
    <m/>
    <m/>
    <x v="1"/>
  </r>
  <r>
    <s v="MGPPS"/>
    <s v="M2022_MGPPS_01"/>
    <x v="5"/>
    <s v="FLAT"/>
    <x v="3"/>
    <x v="8"/>
    <x v="1"/>
    <x v="1"/>
    <s v="NA"/>
    <s v="NA"/>
    <s v="MGSCN-MGPPS-RD"/>
    <s v="3 - HL5G"/>
    <x v="26"/>
    <s v="MGSCN"/>
    <s v="Ativo"/>
    <s v="SABARÁ"/>
    <x v="1"/>
    <s v="10/11/2025 - Arthur: criado id em novo contrato: 600090 - alto custo._x000a__x000a_ter 24/09/2024 11:21 - Rodrigo Soares: Atualização estruturante Ramon: Necessario Adicional mde 3000 mts e adequação de rota._x000a_20/07/2024 - Plan Estruturante PH 17/07 - &quot;TBD&quot;_x000a_06/03/2026 - AGUARDANDO VALIDAÇÃO DE DRAFT"/>
    <s v="-"/>
    <s v="NÃO"/>
    <s v="PENDENTE REDE"/>
    <d v="1899-12-30T00:00:00"/>
    <d v="1900-01-01T00:00:00"/>
    <x v="0"/>
    <s v="W0"/>
    <s v="W1"/>
    <n v="2024"/>
    <n v="600090"/>
    <s v="Regional"/>
    <s v="VALIDAÇÃO DE DRAFT"/>
    <d v="2025-10-24T00:00:00"/>
    <m/>
    <m/>
    <s v="VALIDAR RÁDIO BRUNO"/>
    <m/>
    <m/>
    <s v="N/A"/>
    <x v="28"/>
    <x v="3"/>
    <s v="REVISÃO DE PROJETO"/>
    <s v="REVISAR PROJETO POIS UM TRECHO NÃO POSSUI POSTEACAO E ACESSO AO AMBIENTE DA MINERADORA VALE.10/10 NECESSÁRIO REVISÃO DE PROJETO."/>
    <x v="9"/>
  </r>
  <r>
    <s v="MGOBO"/>
    <s v="M2025EST_MGOBO_01"/>
    <x v="3"/>
    <s v="SIM"/>
    <x v="0"/>
    <x v="0"/>
    <x v="248"/>
    <x v="161"/>
    <s v="SIM"/>
    <s v="REDE OK"/>
    <s v="MGK79-MGOBO-MGK79 / MGK79-MGOBO"/>
    <s v="HL5D_2025"/>
    <x v="13"/>
    <s v="-"/>
    <s v="-"/>
    <s v="SETE LAGOAS_2025"/>
    <x v="5"/>
    <s v="04/09/2025 - Thiago: nao evoluíu com a Telemont, passar para Nort Solution._x000a__x000a_sex 29/08/2025 10:14 - Jose Geraldo: Thiago,_x000a__x000a_Bom dia. _x000a__x000a_Segue anexo o Alvará emitido pela Prefeitura de Sete Lagoas, referente ao Site MGK79_MGOBO_MGK79_HL5D_SETE LAGOAS / endereços :_x000a_R BARCELONA, S/N; RUA SUISSA, S/N; RUA LUIZ LOPES SOBRINHO, S/N; RUA GOV. MILTON CAMPOS, 293; AVENIDA JAIME RODRIGUES BRANCO, S/N; RUA NITEROI, 49; RUA ROBERTO PREISSER MARÇAL, 200; RUA ATAULFO ALVES, S/N; RUA DOS ROSEDAS e RUA ISOLINA CAMPOS, S/N)._x000a__x000a_OBS: ainda não recebi as ART´s de construção referentes aos endereços: _x000a__x0009_Avenida Antonio Olinto s/n – ETP / Site 0000-0301-09_x000a__x0009_Rua Avelar, 293 – ETP / Site 0000-0301-10_x000a__x0009_Rua Camilo Cristelli s/n Centro – Site Site MGSLC_x000a__x000a__x000a_22/08/2025 - ALTO CUSTO APROVDO NA PVCO --- R$ 86.603,00_x000a__x000a_seg 18/08/2025 15:29 - Felipe Bernardo: Sim já houve lançamento dessa topologia conforme projeto pendente os pontos de canalização (Alvara). 8km._x000a__x000a_sex 15/08/2025 15:33 - Arthur: jeison seguem drafts pendentes validação de custo_x000a__x000a_qua 25/06/2025 10:03 - Jeison, fazer ppt de alto custo_x000a__x000a_seg 23/06/2025 18:19 - Arthur: Jeison,_x000a__x000a_Seguem os custos em drafts dos sites do Estruturante 300k._x000a__x000a_Seria bom se conseguíssemos a (re)validação dos custos dos 28 sites (19+5+4) que faltam para seguirmos com as construções._x000a__x000a__x000a_qui 29/05/2025 14:35 - Arthur: segue em anexo protocolos e arquivos referente ao licenciamento._x000a__x000a_qua 28/05/2025 17:44 - William Cruz: Instalaram o DGO em um gabinete inadequado no site OBO, como esse site será um concentrador precisamos colocalizar o DGO com equipamento HL5D. Favor solicitar essa mudança.   "/>
    <m/>
    <s v="NÃO"/>
    <s v="ATIVO"/>
    <s v="REDE OK"/>
    <s v="ATIVO"/>
    <x v="13"/>
    <s v="-"/>
    <s v="-"/>
    <n v="2025"/>
    <n v="591964"/>
    <s v="Empreiteira"/>
    <s v="ATIVO"/>
    <m/>
    <m/>
    <m/>
    <m/>
    <m/>
    <m/>
    <s v="N/A"/>
    <x v="2"/>
    <x v="2"/>
    <m/>
    <m/>
    <x v="2"/>
  </r>
  <r>
    <s v="MGGCH"/>
    <s v="RADIO_17"/>
    <x v="2"/>
    <s v="RÁDIO"/>
    <x v="2"/>
    <x v="2"/>
    <x v="2"/>
    <x v="2"/>
    <s v="NA"/>
    <s v="NA"/>
    <s v="MGGCH-MGDIGRD"/>
    <s v="HL5G_2025"/>
    <x v="13"/>
    <s v="OBO"/>
    <s v="-"/>
    <s v="SETE LAGOAS_2025"/>
    <x v="5"/>
    <m/>
    <m/>
    <s v="NÃO"/>
    <s v="NA"/>
    <s v="RÁDIO"/>
    <s v="RÁDIO"/>
    <x v="12"/>
    <s v="-"/>
    <s v="-"/>
    <n v="2025"/>
    <s v="NA"/>
    <s v="NA"/>
    <s v="RÁDIO ATIVO"/>
    <m/>
    <m/>
    <m/>
    <s v="VALIDAR PREDECESSOR ELISANGÊLA"/>
    <m/>
    <m/>
    <s v="N/A"/>
    <x v="10"/>
    <x v="1"/>
    <m/>
    <m/>
    <x v="4"/>
  </r>
  <r>
    <s v="MGOEN"/>
    <s v="M2025EST_MGOEN_01"/>
    <x v="3"/>
    <s v="SIM"/>
    <x v="0"/>
    <x v="0"/>
    <x v="235"/>
    <x v="1"/>
    <s v="NÃO"/>
    <s v="NA"/>
    <s v="MGFEU-MGOEN-MGFEU | MGFEU-MGOEN"/>
    <s v="HL5D_2025"/>
    <x v="9"/>
    <s v="MGOEN"/>
    <s v="-"/>
    <s v="UBERABA_2025"/>
    <x v="3"/>
    <s v="26/05/2025 - Arthur: rede entregue conforme 2° emissao do projeto | Em dupla abordagem_x000a_20/05/2025 - Dependia da aprovação do MGVSV"/>
    <s v="18/09/25 - Migrado uma alça a outra esta com defeito acionado por email"/>
    <m/>
    <s v="ATIVO"/>
    <s v="REDE OK"/>
    <s v="ATIVO"/>
    <x v="7"/>
    <s v="-"/>
    <s v="-"/>
    <n v="2025"/>
    <n v="548949"/>
    <s v="Aprovado HQ"/>
    <s v="ATIVO"/>
    <m/>
    <m/>
    <m/>
    <m/>
    <m/>
    <m/>
    <s v="CONSTRUÍDO"/>
    <x v="69"/>
    <x v="1"/>
    <m/>
    <m/>
    <x v="7"/>
  </r>
  <r>
    <s v="MGJFX"/>
    <s v="M2025EST_MGJFX_01"/>
    <x v="0"/>
    <s v="FLAT"/>
    <x v="0"/>
    <x v="0"/>
    <x v="191"/>
    <x v="237"/>
    <s v="NA"/>
    <s v="NA"/>
    <s v="MGLOR-MGJFX-RD LOR"/>
    <s v="HL5G_2025"/>
    <x v="27"/>
    <s v="MGLOR"/>
    <s v="-"/>
    <s v="JUIZ DE FORA_2025"/>
    <x v="0"/>
    <s v="20KM; DIVIDIR CUSTRO ENTRE MGJFX-MGRPR; PONTA DE REDE"/>
    <s v="17/09/25 - Ativo sem proteção usando a FO contruída, proteção aguardando obra do rádio. "/>
    <s v="NÃO"/>
    <s v="ATIVO"/>
    <s v="REDE OK"/>
    <s v="ATIVO"/>
    <x v="0"/>
    <s v="-"/>
    <s v="-"/>
    <n v="2025"/>
    <n v="509279"/>
    <s v="Aprovado HQ"/>
    <s v="ATIVO"/>
    <d v="2025-10-15T00:00:00"/>
    <m/>
    <m/>
    <s v="VALIDAR RÁDIO BRUNO"/>
    <m/>
    <m/>
    <s v="N/A"/>
    <x v="0"/>
    <x v="0"/>
    <m/>
    <m/>
    <x v="0"/>
  </r>
  <r>
    <s v="MGSLM"/>
    <s v="M2025EST_MGSLM_01"/>
    <x v="3"/>
    <s v="SIM"/>
    <x v="0"/>
    <x v="0"/>
    <x v="208"/>
    <x v="238"/>
    <s v="NA"/>
    <s v="NA"/>
    <s v="MGSLN-MGSLM-MGSLN"/>
    <s v="HL5G_2025"/>
    <x v="13"/>
    <s v="MGSLN"/>
    <s v="-"/>
    <s v="SETE LAGOAS_2025"/>
    <x v="5"/>
    <s v="23/06/2025 - Jefferson: reparo OK._x000a__x000a_11/06/2025 - Jefferson: será entregue hoje, relatório amanha._x000a__x000a_05/06/2025 - Cristiano VIVO: equipe em campo atuando, o SLM. Reprogramação de data - de 05/06 para 06/06_x000a_04/06/2025 - Welbert: 1ª alça: falta interligar 500 metros cabo projetado em emenda existente do cabo existente. 2ª alça: Formatação ok. (SLM - DGO 01 - F7 F8 | SLN - DGO 05 - F11 F12_x000a_03/06/2025 - Jefferson: conseguimos pegar a chave com o Cleber, acessamos o site. Não estamos localizando a travessia._x000a_02/06/2025 - gABRIEl: O Cleber Amaral vai abrir o site pra gente. Vamos _x000a_29/05/2025 - Joseff: consegui com a Icomon uma promessa do cara ir no dia 30/05. chave PADRÃO CR-50 | Arthur: ficamos de solicitar novamente o acesso._x000a_26/05/2025 - Jefferson: cabo parado na porta, aguarda a chave da Claro (chave PADRÃO CR-50 )_x000a_20/05/2025 - Jefferson: não conseguiram entrar, trocaram o cadeado, pegaram a chave com a O&amp;M  e não abriu - chave da Claro._x000a_19/05/2025 - Jefferson: Mantem o prazo._x000a_12/05/2025 - Arthur: são 9km de formatação. Solicitado antecipação da formatação."/>
    <m/>
    <s v="NÃO"/>
    <s v="ATIVO"/>
    <s v="REDE OK"/>
    <s v="ATIVO"/>
    <x v="7"/>
    <s v="-"/>
    <s v="-"/>
    <n v="2025"/>
    <n v="549032"/>
    <s v="Aprovado HQ"/>
    <s v="ATIVO"/>
    <m/>
    <m/>
    <m/>
    <m/>
    <m/>
    <m/>
    <s v="CONSTRUÍDO"/>
    <x v="62"/>
    <x v="1"/>
    <m/>
    <m/>
    <x v="7"/>
  </r>
  <r>
    <s v="MGMSH"/>
    <s v="M2025EST_MGMSH_01"/>
    <x v="6"/>
    <s v="SIM"/>
    <x v="0"/>
    <x v="0"/>
    <x v="249"/>
    <x v="236"/>
    <s v="NA"/>
    <s v="NA"/>
    <s v="MGK79-MGMSH-RD SSD"/>
    <s v="HL5G_2025"/>
    <x v="13"/>
    <s v="MGK79"/>
    <s v="-"/>
    <s v="SETE LAGOAS_2025"/>
    <x v="5"/>
    <m/>
    <m/>
    <s v="NÃO"/>
    <s v="ATIVO"/>
    <s v="REDE OK"/>
    <s v="ATIVO"/>
    <x v="12"/>
    <s v="-"/>
    <s v="-"/>
    <n v="2025"/>
    <n v="458476"/>
    <s v="Aprovado HQ"/>
    <s v="ATIVO"/>
    <d v="2025-10-15T00:00:00"/>
    <n v="0"/>
    <n v="0"/>
    <s v="VALIDAR RÁDIO BRUNO"/>
    <m/>
    <m/>
    <s v="N/A"/>
    <x v="70"/>
    <x v="1"/>
    <m/>
    <m/>
    <x v="1"/>
  </r>
  <r>
    <s v="MGOVI"/>
    <s v="M2025EST_MGOVI_01"/>
    <x v="3"/>
    <s v="SIM"/>
    <x v="0"/>
    <x v="0"/>
    <x v="209"/>
    <x v="239"/>
    <s v="NA"/>
    <s v="NA"/>
    <s v="MGK79-MGOVI-MGK79"/>
    <s v="HL5G_2025"/>
    <x v="13"/>
    <s v="MGK79"/>
    <s v="-"/>
    <s v="SETE LAGOAS_2025"/>
    <x v="5"/>
    <s v="11/06/2025 - Jefferson: vou verificar prazo para retorno._x000a__x000a_04/06/2025 - aRTHUR: rede entregue conforme topologia estruturante._x000a_ter 03/06/2025 16:47 - Valentim: segue 2° emissão._x000a__x000a_ter 03/06/2025 15:15 - Gabriel: Após vistoria da EPS em campo junto ao supervisor Vivo Cristyanno, não encontraram em campo a rede existente conforme projeto._x000a_Segue informação de campo: _x000a_ALÇA.2 Rota que passa pela rua CEL RANDOLFO SIMÕES não existe fisicamente será necessário realizar lançamento de ponta a ponta de aproximadamente 1.500 metros de cabo e instalação de 2 dgo._x000a__x000a_Gentileza elaborar nova rota para que possamos dar seguimento no processo de construção._x000a__x000a__x000a_02/06/2025 - Jefferson: não conseguiu terminar, entrega relatório para 03/06. Uma alça 100%, finalizando a 2°. Total de 2 recalendarização._x000a__x000a_29/05/2025 - Jefferson: 50% de formatação, expectativa de entrega em 30/05."/>
    <m/>
    <s v="NÃO"/>
    <s v="ATIVO"/>
    <s v="REDE OK"/>
    <s v="ATIVO"/>
    <x v="7"/>
    <s v="-"/>
    <s v="-"/>
    <n v="2025"/>
    <n v="562989"/>
    <s v="Aprovado HQ"/>
    <s v="ATIVO"/>
    <m/>
    <m/>
    <m/>
    <m/>
    <m/>
    <m/>
    <s v="CONSTRUÍDO"/>
    <x v="71"/>
    <x v="1"/>
    <m/>
    <m/>
    <x v="7"/>
  </r>
  <r>
    <s v="MGIDL"/>
    <s v="M2025EST_MGIDL_01"/>
    <x v="4"/>
    <s v="SIM"/>
    <x v="0"/>
    <x v="0"/>
    <x v="250"/>
    <x v="240"/>
    <s v="NÃO"/>
    <s v="PENDENTE"/>
    <s v="MGK79-MGIDL-MGK79 / MGK79-MGIDL"/>
    <s v="HL5D_2025"/>
    <x v="13"/>
    <s v="-"/>
    <s v="-"/>
    <s v="SETE LAGOAS_2025"/>
    <x v="5"/>
    <s v="sex 27/06/2025 18:14 - Arthur: @JEFFERSON DA SILVA SOUSA o @Ricardo De Paula Grilo Breda realizará o lançamento do adicional solicitado, com isso vocês conseguirão entregar a 3° alça._x000a_18/06/2025 - Arthur: estava previsto 18/jun, mudei para 30/jun._x000a_11/06/2025 - Arthur: recebemos o projeto revisado dia 09/06, aguardando o draft._x000a__x000a_seg 02/06/2025 16:18 - Priscylla:  Para finalizarmos a 3ª alça e concluirmos a obra 100%, será necessário o adicional dos itens abaixo. Lançamento de 600m._x000a__x000a_21/05/2025 - Valentim: 2° emissao de projeto sem canalização_x000a_16/05/2025 - Construído 2 alças - a 3° alça depende de licenciamento"/>
    <s v="05/06 - Ativo com duas alças a terceira falta construir"/>
    <s v="NÃO"/>
    <s v="ATIVO"/>
    <s v="REDE OK"/>
    <s v="ATIVO"/>
    <x v="7"/>
    <s v="-"/>
    <s v="-"/>
    <n v="2025"/>
    <n v="564463"/>
    <s v="Aprovado HQ"/>
    <s v="ATIVO"/>
    <m/>
    <m/>
    <m/>
    <s v="VALIDAR IMPLANTAÇÃO/ VALIDAR COSNTRUÇÃO 3ª VIA"/>
    <m/>
    <m/>
    <s v="N/A"/>
    <x v="5"/>
    <x v="60"/>
    <m/>
    <m/>
    <x v="1"/>
  </r>
  <r>
    <s v="MGSML"/>
    <s v="M2025EST_MGSML_01"/>
    <x v="4"/>
    <s v="SIM"/>
    <x v="0"/>
    <x v="0"/>
    <x v="221"/>
    <x v="220"/>
    <s v="NÃO"/>
    <s v="PENDENTE"/>
    <s v="MGK79-MGSML-MGK79 / MGK79-MGSML"/>
    <s v="HL5D_2025"/>
    <x v="13"/>
    <s v="-"/>
    <s v="-"/>
    <s v="SETE LAGOAS_2025"/>
    <x v="5"/>
    <s v="02/06/2025 - Jefferson: reparo ok. Já iniciada a construção da 3° alça, depende da travessia do K79. Foi solicitado adicional de cabo - Email pendente._x000a__x000a_29/05/2025 - Jefferson: a manutenção utilizou as nossas fibras, estamos buscando novas fibras para subir o site. Reparo completo previsto para 30/05. _x000a_A canalização da 3° alça ainda está sem previsão, aguarda o envio da maquina do Sul de MG para Sete Lagoas._x000a__x000a_qui 29/05/2025 14:14 - Arhur: Srs, boa tarde. Segue em anexo a documentação referente ao protocolo de canalização do site MGSML, aquele canalização em frente ao HL4 – K79._x000a__x000a_16/05/2025 - Construído 2 alças - a 3° alça depende de licenciamento"/>
    <s v="05/06 - Ativo com duas alças a terceira falta construir"/>
    <s v="NÃO"/>
    <s v="ATIVO"/>
    <s v="REDE OK"/>
    <s v="ATIVO"/>
    <x v="7"/>
    <s v="-"/>
    <s v="-"/>
    <n v="2025"/>
    <n v="548986"/>
    <s v="Aprovado HQ"/>
    <s v="ATIVO"/>
    <m/>
    <m/>
    <m/>
    <s v="VALIDAR IMPLANTAÇÃO/ VALIDAR COSNTRUÇÃO 3ª VIA"/>
    <m/>
    <m/>
    <s v="N/A"/>
    <x v="2"/>
    <x v="2"/>
    <m/>
    <m/>
    <x v="1"/>
  </r>
  <r>
    <s v="MGSLN"/>
    <s v="M2025EST_MGSLN_01"/>
    <x v="4"/>
    <s v="SIM"/>
    <x v="0"/>
    <x v="0"/>
    <x v="250"/>
    <x v="240"/>
    <s v="NÃO"/>
    <s v="PENDENTE"/>
    <s v="MGK79-MGSLN-MGK79 / MGK79-MGSLN"/>
    <s v="HL5D_2025"/>
    <x v="13"/>
    <s v="-"/>
    <s v="-"/>
    <s v="SETE LAGOAS_2025"/>
    <x v="5"/>
    <s v="18/06/2025 - Arthur: estava previsto 18/jun, mudei para 30/jun._x000a_11/06/2025 - Jefferson: aguarda definição da revisão do projeto. Gabriel: a alça em questão está prevista no projeto do MGIDL._x000a__x000a_seg 02/06/2025 16:18 - Priscylla:  Para finalizarmos a 3ª alça e concluirmos a obra 100%, será necessário o adicional dos itens abaixo. Lançamento de 600m._x000a__x000a_21/05/2025 - Valentim: 2° emissao de projeto sem canalização_x000a_16/05/2025 - Construído 2 alças - a 3° alça depende de licenciamento"/>
    <s v="05/06 - Ativo com duas alças a terceira falta construir"/>
    <s v="NÃO"/>
    <s v="ATIVO"/>
    <s v="REDE OK"/>
    <s v="ATIVO"/>
    <x v="7"/>
    <s v="-"/>
    <s v="-"/>
    <n v="2025"/>
    <n v="548985"/>
    <s v="Aprovado HQ"/>
    <s v="ATIVO"/>
    <m/>
    <m/>
    <m/>
    <s v="VALIDAR IMPLANTAÇÃO/ VALIDAR COSNTRUÇÃO 3ª VIA"/>
    <m/>
    <m/>
    <s v="N/A"/>
    <x v="5"/>
    <x v="1"/>
    <m/>
    <m/>
    <x v="1"/>
  </r>
  <r>
    <s v="MGK79"/>
    <s v="HL4_K79"/>
    <x v="12"/>
    <s v="COLOCALIZADO"/>
    <x v="0"/>
    <x v="0"/>
    <x v="249"/>
    <x v="191"/>
    <s v="NA"/>
    <s v="NA"/>
    <s v="COLOCALIZADO"/>
    <s v="HL4_2025"/>
    <x v="13"/>
    <s v="*"/>
    <s v="-"/>
    <s v="SETE LAGOAS_2025"/>
    <x v="5"/>
    <m/>
    <m/>
    <s v="NÃO"/>
    <s v="ATIVO"/>
    <s v="REDE OK"/>
    <s v="ATIVO"/>
    <x v="12"/>
    <s v="-"/>
    <s v="-"/>
    <n v="2025"/>
    <n v="548982"/>
    <s v="NA"/>
    <s v="ATIVO"/>
    <m/>
    <m/>
    <m/>
    <m/>
    <m/>
    <m/>
    <s v="N/A"/>
    <x v="10"/>
    <x v="1"/>
    <m/>
    <m/>
    <x v="1"/>
  </r>
  <r>
    <s v="MGSCT"/>
    <s v="M2025EST_MGSCT_01"/>
    <x v="3"/>
    <s v="SIM"/>
    <x v="0"/>
    <x v="0"/>
    <x v="251"/>
    <x v="224"/>
    <s v="NA"/>
    <s v="NA"/>
    <s v="MGOBO-MGSCT-MGOBO"/>
    <s v="HL5G_2025"/>
    <x v="13"/>
    <s v="MGOBO"/>
    <s v="-"/>
    <s v="SETE LAGOAS_2025"/>
    <x v="5"/>
    <s v="10/09/2025 - Thiago: vamos avaliar fazer a construção lançamento MOIN e seguir com a formatação dos 10km aprovado no id com a Telemont._x000a_10/09/2025 - ppi: projeto revisado anexado. _x000a_sex 27/06/2025 11:12 - Jefferson: Informamos que não foi possível concluir a formatação de OBO-SCT sentido o K79, pois a rota prevista no projeto para o atendimento não existe em campo. Favor verificar revisão do projeto para possibilitar a continuidade da construção do enlace óptico._x000a_23/06/2025 - Jefferson: expectativa de entrega em 23/jun, mantém o prazo._x000a_18/06/2025 - Arthur: estava prevista entrega para 17/06, mudei para 24/06_x000a_11/06/2025 - Cristiano: 10km de formatação não iniciado. Jefferson:  17/06 --- reprogramação pq as equipes ficaram agarradas em outros sites que consumiram + tempo do que deveriam._x000a_05/06/2025 - Jefferson: mantem a data, &quot;tá tranquilo&quot;._x000a_04/06/2025 - Jefferson: Mantem a data._x000a_29/05/2025 - Jefferson: não iniciado, previsão de entrega para: 09/06"/>
    <s v="-"/>
    <s v="NÃO"/>
    <s v="ATIVO"/>
    <s v="REDE OK"/>
    <s v="ATIVO"/>
    <x v="7"/>
    <s v="-"/>
    <s v="-"/>
    <n v="2025"/>
    <n v="549003"/>
    <s v="Aprovado HQ"/>
    <s v="ATIVO"/>
    <m/>
    <m/>
    <m/>
    <m/>
    <m/>
    <m/>
    <s v="N/A"/>
    <x v="65"/>
    <x v="1"/>
    <m/>
    <m/>
    <x v="7"/>
  </r>
  <r>
    <s v="MGEPT"/>
    <s v="M2025EST_MGEPT_01"/>
    <x v="3"/>
    <s v="SIM"/>
    <x v="0"/>
    <x v="0"/>
    <x v="251"/>
    <x v="224"/>
    <s v="NA"/>
    <s v="NA"/>
    <s v="MGK79-MGEPT-MGK79"/>
    <s v="HL5G_2025"/>
    <x v="13"/>
    <s v="MGK79"/>
    <s v="-"/>
    <s v="SETE LAGOAS_2025"/>
    <x v="5"/>
    <s v="seg 15/09/2025 13:34 - Felipe: Prezados,Boa tarde!Para conclusão da atividade será necessário adicional do material descrito abaixo cabo orçado insuficiente para chegar até o site MGSLW para o site MGEPT._x000a_150 metros de cabo drop 12 fo_x000a_1 CEO _x000a__x000a_09/09/2025 - OS GERADA_x000a_04/09/2025 - EM ANALISE HQ_x000a_31/08/2025 - CUSTO REVALIDADO NA PVCO_x000a_26/08/2025 - ENTROU NA PLANILHA DE VALIDAÇÃO_x000a_20/08/2025 - ENVIADO PARA REVALIDAÇÃO DO VP_x000a_13/08/2025 - PROJETO REVISADO_x000a_sex 06/06/2025 10:13 - Jefferson: Para viabilidade de EPT - K79 existem as seguintes pendências impossibilitando a construção das alças._x000a__x000a_1._x0009_Alça 01, necessário aprovação do adicional já indicado no trecho K79-IDL (ID 548987)._x000a_2._x0009_ Alça 02, não encontrado fisicamente o cabo de EPT sentido SLW, necessário revisão de projeto._x000a__x000a_03/06/2025 - Jefferson: de EPT para SLW , cabo não localizado. vamos enviar projeto._x000a__x000a_02/06/2025 - Jefferson: não foi possivel entregar esse site hoje, vamos pedir a troca pelo MGSED._x000a__x000a_29/05/2025 - Jefferson: obra não iniciada, com previsão de inicio e término 02/06. Arthur: 5km"/>
    <s v="-"/>
    <s v="NÃO"/>
    <s v="ATIVO"/>
    <s v="REDE OK"/>
    <s v="ATIVO"/>
    <x v="7"/>
    <s v="-"/>
    <s v="-"/>
    <n v="2025"/>
    <n v="577892"/>
    <s v="Aprovado HQ"/>
    <s v="ATIVO"/>
    <m/>
    <m/>
    <m/>
    <m/>
    <m/>
    <m/>
    <s v="N/A"/>
    <x v="62"/>
    <x v="1"/>
    <m/>
    <m/>
    <x v="7"/>
  </r>
  <r>
    <s v="MGSCA"/>
    <s v="M2025EST_MGSCA_01"/>
    <x v="3"/>
    <s v="SIM"/>
    <x v="0"/>
    <x v="0"/>
    <x v="240"/>
    <x v="237"/>
    <s v="NA"/>
    <s v="NA"/>
    <s v="MGK79-MGSCA-MGK79"/>
    <s v="HL5G_2025"/>
    <x v="13"/>
    <s v="MGK79"/>
    <s v="-"/>
    <s v="SETE LAGOAS_2025"/>
    <x v="5"/>
    <s v="10/09/2025 - Thiago: EPS solicitou adicional de fibra (lançamento), que será executado por MOIN até 11/set._x000a_seg 08/09/2025 08:41 - Felipe: Thiago,_x000a_Bom dia!_x000a__x000a_Para execução dessa atividade será necessário adicional do material descrito abaixo não existe o cabo da emenda até o site MGK79 aproximadamente 2000 mts de cabo._x000a_Cabo magenta._x000a_19/08/2025 - Felipe: Acesso ok, a construir._x000a_ter 03/06/2025 15:51 - Jefferson: Informamos que não foi encontrado rede na rota de SCA para K79 entre as ruas Ovidio Joaquim de Sousa e rua Margarida Cortona, impossibilitando a construção da referida alça, solicito apoio / revisão do projeto para darmos sequência na execução._x000a_02/06/2025 - Jefferson: ainda nao desistiram de tentar conseguir alternativa para atender o site. Se não resolver hoje, te envio. + 2 recalendarização_x000a_29/05/2025 - Arthur: aguarda o email de alça._x000a_27/05/2025 - Jefferson: a 2° alça de formatação não foi localizada em campo, sendo necessário adicional de lançamento._x000a_26/05/2025 - Jefferson: expectativa de entrega-lo ainda hoje._x000a_21/05/2025 - Valentim: 2° emissao de projeto sem canalização"/>
    <s v="-"/>
    <s v="NÃO"/>
    <s v="ATIVO"/>
    <s v="REDE OK"/>
    <s v="ATIVO"/>
    <x v="7"/>
    <s v="-"/>
    <s v="-"/>
    <n v="2025"/>
    <n v="565387"/>
    <s v="Aprovado HQ"/>
    <s v="ATIVO"/>
    <m/>
    <m/>
    <m/>
    <m/>
    <m/>
    <m/>
    <s v="N/A"/>
    <x v="72"/>
    <x v="1"/>
    <m/>
    <m/>
    <x v="7"/>
  </r>
  <r>
    <s v="MGSLC"/>
    <s v="M2025EST_MGSLC_01"/>
    <x v="3"/>
    <s v="SIM"/>
    <x v="0"/>
    <x v="0"/>
    <x v="252"/>
    <x v="241"/>
    <s v="NA"/>
    <s v="NA"/>
    <s v="MGK79-MGSLC-MGK79"/>
    <s v="HL5G_2025"/>
    <x v="13"/>
    <s v="MGK79"/>
    <s v="-"/>
    <s v="SETE LAGOAS_2025"/>
    <x v="5"/>
    <s v="seg 02/06/2025 11:55 - Cris: Esse cabo verde no projeto que seria um cabo existente na rota com entrada no K79 não entra na SWIT K79, foi realizado vistoria é o mesmo passa direto na porta do K79 sentido site OVI. Dessa forma precisamos de outra alternativa para fechar o anel._x000a_Obs:Sugerimos lançar aproximadamente 600 metros de cabo de ponta a ponta entre os sites._x000a__x000a_29/05/2025 - Arthur: Cris, no local pedi para correr._x000a_27/05/2025 - Jefferson: conseguimos acessar, não tem o cabo indicado como existente, aprox. de 600. Vou mandar email existente._x000a_26/05/2025 - Jefferson: cabo parado na porta, acesso liberado dia 27/05._x000a_22/05/2025 - Jefferson: 100% lançado, previsão de entrega de formatação."/>
    <s v="-"/>
    <s v="NÃO"/>
    <s v="ATIVO"/>
    <s v="REDE OK"/>
    <s v="ATIVO"/>
    <x v="7"/>
    <s v="-"/>
    <s v="-"/>
    <n v="2025"/>
    <n v="565461"/>
    <s v="Aprovado HQ"/>
    <s v="ATIVO"/>
    <m/>
    <m/>
    <m/>
    <m/>
    <m/>
    <m/>
    <s v="N/A"/>
    <x v="62"/>
    <x v="1"/>
    <m/>
    <m/>
    <x v="7"/>
  </r>
  <r>
    <s v="MGSJL"/>
    <s v="M2024EST_MGSJL_01"/>
    <x v="3"/>
    <s v="FLAT"/>
    <x v="6"/>
    <x v="9"/>
    <x v="1"/>
    <x v="1"/>
    <s v="NA"/>
    <s v="NA"/>
    <s v="MGVWL-MGSJL-RD"/>
    <s v="3 - HL5G"/>
    <x v="28"/>
    <s v="MGVWL"/>
    <s v="Ativo"/>
    <s v="SÃO JOSÉ DA LAPA"/>
    <x v="1"/>
    <s v="seg 10/11/2025 09:52 - Jessica: Boa tarde,Rodolfo,Segue anexo projeto para Licenciamento de postes projetados._x000a__x000a_07/11 - Arthur: id novo Telemont: 591890 em alto custo._x000a__x000a__x000a_sex 25/10/2024 16:57 - Fernanda Carla: @Albino Rodrigues Neto_x000a_@FELIPE BERNARDO DA SILVA_x000a_Segue versão revisada + DWG._x000a__x000a_@NATANAEL FILIPE TOMAS PEDRA_x000a_Gentileza providenciar projeto e início de processo de licença para travessia aérea em 2 pontos da MG-424._x000a__x000a_Referente a projeto Sites Vivo topologia MGVWL-MGSJL_x000a_SÃO JOAQUIM DE BICAS/MG_x000a__x000a_20/07/2024 - Plan Estruturante PH 17/07 - &quot;TBD&quot;"/>
    <s v="-"/>
    <s v="NÃO"/>
    <s v="PENDENTE REDE"/>
    <d v="2026-02-06T00:00:00"/>
    <d v="2026-02-08T00:00:00"/>
    <x v="0"/>
    <s v="W6"/>
    <s v="W7"/>
    <n v="2024"/>
    <n v="591890"/>
    <s v="Regional"/>
    <s v="REVISÃO PROJETO RE"/>
    <d v="2025-10-24T00:00:00"/>
    <m/>
    <m/>
    <s v="VALIDAR RÁDIO BRUNO"/>
    <m/>
    <m/>
    <s v="N/A"/>
    <x v="28"/>
    <x v="3"/>
    <s v="REVISÃO DE PROJETO"/>
    <s v="NECESSARIO REVISAR PROJETO POIS SERA NECESSARIO ADIONAL DE LANÇAMENTO E TRAVESSIA DA RODOVIA MG424 (2,5KM DE ADICIONAL).10/10 NECESSARIO ADIONAL DE LANÇAMENTO E TRAVESSIA DA RODOVIA MG424 (2,5KM DE ADICIONAL)."/>
    <x v="9"/>
  </r>
  <r>
    <s v="MGIZA"/>
    <s v="M2024EST_MGIZA_01"/>
    <x v="3"/>
    <s v="FLAT"/>
    <x v="6"/>
    <x v="9"/>
    <x v="1"/>
    <x v="1"/>
    <s v="NA"/>
    <s v="NA"/>
    <s v="MGICA-MGIZA-RD"/>
    <s v="3 - HL5G"/>
    <x v="10"/>
    <s v="MGICA"/>
    <s v="Ativo HL4 / Falta HL5D"/>
    <s v="SÃO JOAQUIM DE BICAS"/>
    <x v="1"/>
    <s v="10/11/2025 - Arthur: draft em alto custo - 589246_x000a__x000a_qua 11/06/2025 17:28 - Gabriel: pendente retorno implantação_x000a__x000a_ter 24/09/2024 11:21 - Rodrigo Soares: Atualização estruturante Ramon: alto custo_x000a__x000a_20/07/2024 - Plan Estruturante PH 17/07 - &quot;TBD&quot;"/>
    <s v="-"/>
    <s v="NÃO"/>
    <s v="PENDENTE REDE"/>
    <d v="2026-02-06T00:00:00"/>
    <d v="2026-02-08T00:00:00"/>
    <x v="13"/>
    <s v="W6"/>
    <s v="W7"/>
    <n v="2024"/>
    <n v="589246"/>
    <s v="Regional"/>
    <s v="VALIDAÇÃO DE DRAFT"/>
    <d v="2025-10-24T00:00:00"/>
    <m/>
    <m/>
    <s v="VALIDAR RÁDIO BRUNO"/>
    <m/>
    <m/>
    <s v="N/A"/>
    <x v="5"/>
    <x v="14"/>
    <s v="ALTO CUSTO"/>
    <s v="-"/>
    <x v="2"/>
  </r>
  <r>
    <s v="MGSMS"/>
    <s v="M2025EST_MGSMS_01"/>
    <x v="3"/>
    <s v="SIM"/>
    <x v="0"/>
    <x v="0"/>
    <x v="198"/>
    <x v="242"/>
    <s v="NA"/>
    <s v="NA"/>
    <s v="MGSML-MGSMS-MGSML"/>
    <s v="HL5G_2025"/>
    <x v="13"/>
    <s v="MGSML"/>
    <s v="-"/>
    <s v="SETE LAGOAS_2025"/>
    <x v="5"/>
    <s v="11/06/2025 - Lucas: uma alça continua fora. Jefferson: verificar prazo._x000a_29/05/2025 - Jefferson: reparo ok."/>
    <s v="06/06 - Informaram reparo ok, mais continua com defeito; 27/05 - Uma alça com defeito acionado reparo por email; "/>
    <s v="NÃO"/>
    <s v="ATIVO"/>
    <s v="REDE OK"/>
    <s v="ATIVO"/>
    <x v="7"/>
    <s v="-"/>
    <s v="-"/>
    <n v="2025"/>
    <n v="549029"/>
    <s v="Aprovado HQ"/>
    <s v="ATIVO"/>
    <m/>
    <m/>
    <m/>
    <m/>
    <m/>
    <m/>
    <s v="N/A"/>
    <x v="73"/>
    <x v="1"/>
    <m/>
    <m/>
    <x v="7"/>
  </r>
  <r>
    <s v="MGSBL"/>
    <s v="M2025EST_MGSBL_01"/>
    <x v="3"/>
    <s v="SIM"/>
    <x v="0"/>
    <x v="0"/>
    <x v="253"/>
    <x v="243"/>
    <s v="NA"/>
    <s v="NA"/>
    <s v="MGSML-MGSBL-MGSML"/>
    <s v="HL5G_2025"/>
    <x v="13"/>
    <s v="MGSML"/>
    <s v="-"/>
    <s v="SETE LAGOAS_2025"/>
    <x v="5"/>
    <s v="ter 15/07/2025 10:39 - Jefferson: Arthur,_x000a__x000a_Bom dia!_x000a__x000a_Atividade executada conforme rota indicada no projeto, sabemos que na maioria dos casos o KM óptico projetado não confere com a distância após a construção._x000a__x000a_Para alteração da rota, será necessário revisão do projeto com o novo percurso para utilização._x000a__x000a_ter 15/07/2025 09:25 - Arthur: @SIDNEY MARTINS RUFINO_x000a__x000a_Favor verificar essas fibras, distancias não aceitáveis._x000a__x000a_Veja no projeto a distancia da alça é inferior 10km_x000a__x000a__x000a_•_x0009_Rota 2 - SBL - DGO1 -   F 21 - 13996 m &gt; F22 - 10583 m _x000a__x000a_01/07/2025 - Gabriel: Está com as 2 alças atenuadas e a Telemont ja está em tratativa._x000a_lembrando que SBL tem uma alça que tem 14km formatado! Saindo completamente da premissa de 3km para site 5G_x000a_ _x000a_16/06/2025 - Arthur: estava programado para o dia 18/06, reprogramei para 25/06_x000a_16/06/2025 - Arthur: estava programado para o dia 16/06, reprogramei para 18/06_x000a_11/06/2025 - Cristiano: não iniciado; Jefferson:  nova previsão para 16/06, reprogramação pq as equipes ficaram agarradas em outros sites que consumiram + tempo do que deveriam._x000a_05/06/2025 - Jefferson: a iniciar, mantém as datas._x000a_04/06/2025 - Jefferson: a iniciar, mantém as datas. _x000a_03/06/2025 - Jefferson: a iniciar, mantém as datas._x000a_29/05/2025 - Jefferson: a iniciar. Previsao de entrega 06/06"/>
    <m/>
    <s v="NÃO"/>
    <s v="ATIVO"/>
    <s v="REDE OK"/>
    <s v="ATIVO"/>
    <x v="7"/>
    <s v="-"/>
    <s v="-"/>
    <n v="2025"/>
    <n v="549031"/>
    <s v="Aprovado HQ"/>
    <s v="ATIVO"/>
    <m/>
    <m/>
    <m/>
    <m/>
    <m/>
    <m/>
    <s v="CONSTRUÍDO"/>
    <x v="71"/>
    <x v="1"/>
    <m/>
    <m/>
    <x v="7"/>
  </r>
  <r>
    <s v="MGSLW"/>
    <s v="M2025EST_MGSLW_01"/>
    <x v="3"/>
    <s v="SIM"/>
    <x v="0"/>
    <x v="0"/>
    <x v="254"/>
    <x v="244"/>
    <s v="NA"/>
    <s v="NA"/>
    <s v="MGK79-MGSLW-MGK79"/>
    <s v="HL5G_2025"/>
    <x v="13"/>
    <s v="MGK79"/>
    <s v="-"/>
    <s v="SETE LAGOAS_2025"/>
    <x v="5"/>
    <s v="23/06/2025 - Jefferson: expectativa de entrega em 23/jun, mantém o prazo._x000a_16/06/2025 - Arthur: estava programado para o dia 18/06, reprogramei para 25/06_x000a_11/06/2025 - Jefferson: previsão de inicia-lo no dia 12/06, reprogramar para 18/06._x000a_05/06/2025 - Jefferson: mantém o prazo de 12/06._x000a_29/05/2025 - Jefferson: avaliando a questão de locomoção da maquina de mnd._x000a_qui 29/05/2025 14:35 - Arthur: segue em anexo protocolos e arquivos referente ao licenciamento."/>
    <s v="-"/>
    <s v="NÃO"/>
    <s v="ATIVO"/>
    <s v="REDE OK"/>
    <s v="ATIVO"/>
    <x v="7"/>
    <s v="-"/>
    <s v="-"/>
    <n v="2025"/>
    <n v="548994"/>
    <s v="Aprovado HQ"/>
    <s v="ATIVO"/>
    <m/>
    <m/>
    <m/>
    <m/>
    <m/>
    <m/>
    <s v="CONSTRUÍDO"/>
    <x v="65"/>
    <x v="1"/>
    <m/>
    <m/>
    <x v="7"/>
  </r>
  <r>
    <s v="MGSXX"/>
    <s v="M2025EST_MGSXX_01"/>
    <x v="3"/>
    <s v="SIM"/>
    <x v="0"/>
    <x v="0"/>
    <x v="208"/>
    <x v="206"/>
    <s v="NA"/>
    <s v="NA"/>
    <s v="MGOBO-MGSXX-MGOBO"/>
    <s v="HL5G_2025"/>
    <x v="13"/>
    <s v="MGOBO"/>
    <s v="-"/>
    <s v="SETE LAGOAS_2025"/>
    <x v="5"/>
    <s v="11/06/2025 - Jefferson: relatorio para amanhã._x000a_05/06/2025 - Jefferson: expectativa de entrega  --- recalendarizado para o dia 10/06_x000a_05/06/2025 - Cristiano: a obra tá parada, sem atuação da Telemont. Tem que verificar o cabo que tá parado._x000a_04/06/2025 - Jefferson: Não iniciado. _x000a_03/06/2025 - Jefferson: vamos pontuar um caso com o Cristiano, a principio pode manter o prazo._x000a_29/05/2025 - Jefferson: a iniciar. Previsao de entrega 05/06 - 1 recalendarização. Depende da canalização do MGOBO."/>
    <m/>
    <s v="NÃO"/>
    <s v="ATIVO"/>
    <s v="REDE OK"/>
    <s v="ATIVO"/>
    <x v="7"/>
    <s v="-"/>
    <s v="-"/>
    <n v="2025"/>
    <n v="549002"/>
    <s v="Aprovado HQ"/>
    <s v="ATIVO"/>
    <m/>
    <m/>
    <m/>
    <m/>
    <m/>
    <m/>
    <s v="CONSTRUÍDO"/>
    <x v="74"/>
    <x v="1"/>
    <m/>
    <m/>
    <x v="7"/>
  </r>
  <r>
    <s v="MGSLV"/>
    <s v="M2025EST_MGSLV_01"/>
    <x v="3"/>
    <s v="SIM"/>
    <x v="0"/>
    <x v="0"/>
    <x v="253"/>
    <x v="238"/>
    <s v="NA"/>
    <s v="NA"/>
    <s v="MGK79-MGSLV-MGK79"/>
    <s v="HL5G_2025"/>
    <x v="13"/>
    <s v="MGK79"/>
    <s v="-"/>
    <s v="SETE LAGOAS_2025"/>
    <x v="5"/>
    <s v="16/06/2025 - Arthur: estava programado para o dia 18/06, reprogramei para 25/06_x000a_17/06/2025 - Cristianno: só estamos com uma equipe atuando, nessa rota. Atuando na segunda alça._x000a_16/06/2025 - Arthur: estava programado para o dia 13/jun, eu reprogramei para 19/06._x000a_11/06/2025 - Jefferson: em execução, uma das alças conseguimos finalizar. Nova previsão para 13/06. 3° reprogramação._x000a_05/06/2025 - Jefferson: trocado com o SLT de 06/06 para 11/06._x000a_04/06/2025 - Jefferson: equipe não iniciou._x000a_03/06/2025 - Jefferson: equipe não iniciou._x000a_02/06/2025 - Jefferson: equipe não conseguiu finalização, favor programar para o dia 06/06._x000a__x000a_26/05/2025 - Jefferson: estão atuando no MGAJC."/>
    <s v="26/06 - Ativo uma alça, SLV é uma Small Cell que não é possivel ativar duas alças, fica dentro da loja da vivo."/>
    <s v="NÃO"/>
    <s v="ATIVO"/>
    <s v="REDE OK"/>
    <s v="ATIVO"/>
    <x v="7"/>
    <s v="-"/>
    <s v="-"/>
    <n v="2025"/>
    <n v="548991"/>
    <s v="Aprovado HQ"/>
    <s v="ATIVO"/>
    <m/>
    <m/>
    <m/>
    <m/>
    <m/>
    <m/>
    <s v="CONSTRUÍDO"/>
    <x v="75"/>
    <x v="1"/>
    <m/>
    <m/>
    <x v="7"/>
  </r>
  <r>
    <s v="MGSLT"/>
    <s v="M2025EST_MGSLT_01"/>
    <x v="3"/>
    <s v="SIM"/>
    <x v="0"/>
    <x v="0"/>
    <x v="255"/>
    <x v="245"/>
    <s v="NA"/>
    <s v="NA"/>
    <s v="MGIDL-MGSLT-MGIDL"/>
    <s v="HL5G_2025"/>
    <x v="13"/>
    <s v="MGIDL"/>
    <s v="-"/>
    <s v="SETE LAGOAS_2025"/>
    <x v="5"/>
    <s v="ter 05/08/2025 17:02 - Thiago: Boa tarde @SIDNEY MARTINS RUFINO e @EVANDRO LUIZ DOS REIS PEREIRA, já finalizamos os lançamentos adicionais aguardando somente os encontramentos que estão sob responsabilidade da Telemont._x000a_Preciso, dessas entregas ate ao meio dia 06/08._x000a__x000a_Conto com a compreensão de vocês. _x000a__x000a__x000a_qua 02/07/2025 11:04 - Arthur: @Ricardo De Paula Grilo Breda_x000a_Peço alinhar com o Felipe o lançamento MOIN, uma vez que já faremos o lançamento de MGIDL..._x000a__x000a_qua 02/07/2025 08:31 - Felipe: Arthur, Bom dia! Para execução do ID 564531 será necessário adicional de 500 metros de cabo. Obs.: O ID 549019 anterior cancelado 549019 estava orçado no DRAFT 1840 metros de cabo e no atual 564531 está orçado apenas 1950 metros sendo insuficiente para lançamento no  trecho necessário._x000a__x000a_sex 06/06/2025 09:51 - Ramon: Reforçando o e-mail abaixo, devido ao erro identificado no projeto, será necessário abrir um novo ID. Solicitamos, por gentileza, que este novo ID seja aprovado nas filas o quanto antes, para que possamos dar continuidade à obra._x000a__x000a_Atualmente, a execução está com aproximadamente 70% concluída, e esta etapa é essencial para finalizarmos o processo._x000a__x000a_Agradeço desde já pela atenção e agilidade._x000a__x000a_sex 06/06/2025 09:44 - Jefferson: Informo que para construção da alça (1) prevista no projeto, serão necessários 500 metros de cabo e uma caixa de emenda adicional, pois no ponto previsto para encaixe do cabo não existe caixa de emenda existente ._x000a__x000a_04/06/2025 - Emenda existente encontrada á 2 quarteiroes do ponto do projeto. Dada a solução para correção do lançamento até a emenda existente da Rua Vespasiano. Equipe no local atuando. Previsão conclusão 05/06. _x000a__x000a_03/06/2025 - Cristiano: o site fica 2 abaixo do local onde está indicando a localização.Cabo passa na porta do site e já passei o site, canalização toda existente. Jefferson: solicitou alteraçou de data para 11/06._x000a_29/05/2025 - Jefferson: sindico não tá autorizando a entrada (Rooftop)_x000a_26/05/2025 - Jefferson: cabo parado na porta, sem liberação de acesso."/>
    <s v="-"/>
    <s v="NÃO"/>
    <s v="ATIVO"/>
    <s v="REDE OK"/>
    <s v="ATIVO"/>
    <x v="7"/>
    <s v="-"/>
    <s v="-"/>
    <n v="2025"/>
    <n v="564531"/>
    <s v="Aprovado HQ"/>
    <s v="ATIVO"/>
    <m/>
    <m/>
    <m/>
    <m/>
    <m/>
    <m/>
    <s v="N/A"/>
    <x v="65"/>
    <x v="1"/>
    <m/>
    <m/>
    <x v="7"/>
  </r>
  <r>
    <s v="MGSED"/>
    <s v="M2025EST_MGSED_01"/>
    <x v="3"/>
    <s v="SIM"/>
    <x v="0"/>
    <x v="0"/>
    <x v="164"/>
    <x v="229"/>
    <s v="NA"/>
    <s v="NA"/>
    <s v="MGOBO-MGSED-MGOBO"/>
    <s v="HL5G_2025"/>
    <x v="13"/>
    <s v="MGOBO"/>
    <s v="-"/>
    <s v="SETE LAGOAS_2025"/>
    <x v="5"/>
    <s v="ter 09/09/2025 09:59 - Felipe: Prezados,_x000a_Bom dia!_x000a__x000a_O motivo do material fornecido pela VIVO foi devido a metragem ser insuficiente para chegada na emenda existente conforme foto._x000a_Em conferencia com o campo o adicional não foi na abordagem do site MGSED e sim no entroncamento com a emenda existente._x000a__x000a_Em anexo projeto e folha de ocorrência com a correção ciente Sup. Cristiano VIVO._x000a__x000a_OBS.: Preciso da folha de ocorrência assinada._x000a__x000a_Atenciosamente,_x000a__x000a_29/05/2025 - Jefferson: A canalização da 3° alça ainda está sem previsão, aguarda o envio da maquina do Sul de MG para Sete Lagoas._x000a_qui 29/05/2025 14:35 - Arthur: segue em anexo protocolos e arquivos referente ao licenciamento._x000a__x000a_qui 29/05/2025 09:34 - Arthur: Simulei os custos adicionais e a obra fica em alto custo._x000a__x000a_Essa classe G é mesmo imprescindível? R$ 6.838,48 _x000a__x000a_Vão precisar mesmo de 2 dgos? _x000a__x000a_qui 29/05/2025 08:46 - Felipe: Para conclusão da implantação do site será necessário adicional do material descrito abaixo para acesso a site ROOFTOP MGSED._x000a_Aguardado retorno. 400M cabo drop + 12 alça + 1 conj. emenda + 1 kit_x000a__x000a_Material necessário:_x000a__x000a_26/05/2025 - Jefferson: cabo parado na porta, sem liberação de acesso. Falta licença da 2° alça._x000a_22/05/2025 - Jefferson de Acesso no prédio"/>
    <m/>
    <s v="NÃO"/>
    <s v="ATIVO"/>
    <s v="REDE OK"/>
    <s v="ATIVO"/>
    <x v="7"/>
    <s v="-"/>
    <s v="-"/>
    <n v="2025"/>
    <n v="549013"/>
    <s v="Aprovado HQ"/>
    <s v="ATIVO"/>
    <m/>
    <m/>
    <m/>
    <m/>
    <m/>
    <m/>
    <s v="CONSTRUÍDO"/>
    <x v="76"/>
    <x v="1"/>
    <m/>
    <m/>
    <x v="7"/>
  </r>
  <r>
    <s v="MGSDZ"/>
    <s v="M2025EST_MGSDZ_01"/>
    <x v="3"/>
    <s v="SIM"/>
    <x v="0"/>
    <x v="0"/>
    <x v="256"/>
    <x v="230"/>
    <s v="NA"/>
    <s v="NA"/>
    <s v="MGIDL-MGSDZ-MGIDL"/>
    <s v="HL5G_2025"/>
    <x v="13"/>
    <s v="MGIDL"/>
    <s v="-"/>
    <s v="SETE LAGOAS_2025"/>
    <x v="5"/>
    <s v="Ter 15/07/2025 10:21 - William: @Arthur Monteiro Da Silva e @Joseff Luiz Nascimento Barbalho_x000a__x000a_Favor acionar ESP para recuperar fibras com defeito._x000a_23/06/2025 - Jefferson: 100% lançado, formatação para 27/jun._x000a_11/06/2025 - Arthur: OS gerada no dia 10/06, solicitamos canlendarização das atividades. São 1km de cabo + 10km de formatação._x000a_29/05/2025 -Jefferson: sem OS não posso atuar."/>
    <m/>
    <s v="NÃO"/>
    <s v="ATIVO"/>
    <s v="REDE OK"/>
    <s v="ATIVO"/>
    <x v="7"/>
    <s v="-"/>
    <s v="-"/>
    <n v="2025"/>
    <n v="553879"/>
    <s v="Aprovado HQ"/>
    <s v="ATIVO"/>
    <m/>
    <m/>
    <m/>
    <m/>
    <m/>
    <m/>
    <s v="CONSTRUÍDO"/>
    <x v="65"/>
    <x v="1"/>
    <m/>
    <m/>
    <x v="3"/>
  </r>
  <r>
    <s v="MGSOB"/>
    <s v="M2025EST_MGSOB_01"/>
    <x v="3"/>
    <s v="SIM"/>
    <x v="0"/>
    <x v="0"/>
    <x v="257"/>
    <x v="246"/>
    <s v="NA"/>
    <s v="NA"/>
    <s v="MGSML-MGSOB-MGSML"/>
    <s v="HL5G_2025"/>
    <x v="13"/>
    <s v="MGSML"/>
    <s v="-"/>
    <s v="SETE LAGOAS_2025"/>
    <x v="5"/>
    <s v="10/09/2025 - Thiago: EPS solicitou adicional de fibra (lançamento), que será executado por MOIN até 11/set._x000a_19/08/2025 - Sidiney: 50% formatação._x000a_27/05/2025 - Arthur: constatei que no PPI o projeto está errado."/>
    <s v="-"/>
    <s v="NÃO"/>
    <s v="ATIVO"/>
    <s v="REDE OK"/>
    <s v="ATIVO"/>
    <x v="7"/>
    <s v="-"/>
    <s v="-"/>
    <n v="2025"/>
    <n v="564150"/>
    <s v="Aprovado HQ"/>
    <s v="ATIVO"/>
    <m/>
    <m/>
    <m/>
    <m/>
    <m/>
    <m/>
    <s v="N/A"/>
    <x v="62"/>
    <x v="1"/>
    <m/>
    <m/>
    <x v="7"/>
  </r>
  <r>
    <s v="MGSPL"/>
    <s v="M2025EST_MGSPL_01"/>
    <x v="3"/>
    <s v="SIM"/>
    <x v="0"/>
    <x v="0"/>
    <x v="250"/>
    <x v="240"/>
    <s v="NA"/>
    <s v="NA"/>
    <s v="MGSLN-MGSPL-MGSLN"/>
    <s v="HL5G_2025"/>
    <x v="13"/>
    <s v="MGSLN"/>
    <s v="-"/>
    <s v="SETE LAGOAS_2025"/>
    <x v="5"/>
    <m/>
    <m/>
    <s v="NÃO"/>
    <s v="ATIVO"/>
    <s v="REDE OK"/>
    <s v="ATIVO"/>
    <x v="7"/>
    <s v="-"/>
    <s v="-"/>
    <n v="2025"/>
    <n v="549034"/>
    <s v="Aprovado HQ"/>
    <s v="ATIVO"/>
    <m/>
    <m/>
    <m/>
    <m/>
    <m/>
    <m/>
    <s v="CONSTRUÍDO"/>
    <x v="77"/>
    <x v="1"/>
    <m/>
    <m/>
    <x v="1"/>
  </r>
  <r>
    <s v="MGSLI"/>
    <s v="M2025EST_MGSLI_01"/>
    <x v="1"/>
    <s v="CANCELADO"/>
    <x v="4"/>
    <x v="6"/>
    <x v="1"/>
    <x v="1"/>
    <s v="NA"/>
    <s v="NA"/>
    <s v="CANCELADO"/>
    <s v="CANCELADO"/>
    <x v="38"/>
    <s v="CANCELADO"/>
    <s v="-"/>
    <s v="SETE LAGOAS_2025"/>
    <x v="5"/>
    <s v="sex 04/04/2025 11:34 - Garrido: Indoor no shopping / Não contratado prev. Ago.25"/>
    <m/>
    <s v="NÃO"/>
    <s v="NA"/>
    <s v="CANCELADO"/>
    <s v="CANCELADO"/>
    <x v="12"/>
    <s v="-"/>
    <s v="-"/>
    <n v="2025"/>
    <s v="NA"/>
    <s v="NA"/>
    <s v="SITE DESMOBILIZADO"/>
    <m/>
    <m/>
    <m/>
    <m/>
    <m/>
    <m/>
    <s v="N/A"/>
    <x v="10"/>
    <x v="1"/>
    <m/>
    <m/>
    <x v="8"/>
  </r>
  <r>
    <s v="MGSVL"/>
    <s v="M2025EST_MGSVL_01"/>
    <x v="3"/>
    <s v="SIM"/>
    <x v="0"/>
    <x v="0"/>
    <x v="250"/>
    <x v="240"/>
    <s v="NA"/>
    <s v="NA"/>
    <s v="MGSLN-MGSVL-MGSLN"/>
    <s v="HL5G_2025"/>
    <x v="13"/>
    <s v="MGSLN"/>
    <s v="-"/>
    <s v="SETE LAGOAS_2025"/>
    <x v="5"/>
    <s v="23/05/2025 - Arthur: rede entregue conforme topologia estruturante"/>
    <m/>
    <s v="NÃO"/>
    <s v="ATIVO"/>
    <s v="REDE OK"/>
    <s v="ATIVO"/>
    <x v="7"/>
    <s v="-"/>
    <s v="-"/>
    <n v="2025"/>
    <n v="549036"/>
    <s v="Aprovado HQ"/>
    <s v="ATIVO"/>
    <m/>
    <m/>
    <m/>
    <m/>
    <m/>
    <m/>
    <s v="N/A"/>
    <x v="67"/>
    <x v="1"/>
    <m/>
    <m/>
    <x v="1"/>
  </r>
  <r>
    <s v="MGIAP"/>
    <s v="M2025EST_MGIAP_01"/>
    <x v="3"/>
    <s v="SIM"/>
    <x v="0"/>
    <x v="0"/>
    <x v="258"/>
    <x v="247"/>
    <s v="NA"/>
    <s v="NA"/>
    <s v="MGSML-MGIAP-MGSML"/>
    <s v="HL5G_2025"/>
    <x v="13"/>
    <s v="MGSML"/>
    <s v="-"/>
    <s v="SETE LAGOAS_2025"/>
    <x v="5"/>
    <m/>
    <m/>
    <s v="NÃO"/>
    <s v="ATIVO"/>
    <s v="REDE OK"/>
    <s v="ATIVO"/>
    <x v="7"/>
    <s v="-"/>
    <s v="-"/>
    <n v="2025"/>
    <n v="549028"/>
    <s v="Aprovado HQ"/>
    <s v="ATIVO"/>
    <m/>
    <m/>
    <m/>
    <m/>
    <m/>
    <m/>
    <s v="CONSTRUÍDO"/>
    <x v="78"/>
    <x v="1"/>
    <m/>
    <m/>
    <x v="1"/>
  </r>
  <r>
    <s v="MGBTI"/>
    <s v="M2025EST_MGBTI_01"/>
    <x v="3"/>
    <s v="SIM"/>
    <x v="0"/>
    <x v="0"/>
    <x v="259"/>
    <x v="248"/>
    <s v="NA"/>
    <s v="NA"/>
    <s v="MGIDL-MGBTI-MGIDL"/>
    <s v="HL5G_2025"/>
    <x v="13"/>
    <s v="MGIDL"/>
    <s v="-"/>
    <s v="SETE LAGOAS_2025"/>
    <x v="5"/>
    <s v="sex 06/06/2025 10:57 - Jefferson: Informo que para construção da alça 2 prevista no projeto, será necessário aprovação e execução do adicional solicitado para o ID 549019 (IDL-SLT), _x000a__x000a_Aguardamos retorno para seguirmos com a formatação da rede._x000a_05/06/2025 - Jefferson: mantem entrega no dia 11/06._x000a_04/06/2025 - Jefferson: 1ª alça: Formatação finalizada. 2ª alça: Depende da solução do lançamento de 500M de cabo para o site SLT. _x000a_29/05/2025 - Jefferson: avaliando a questão de locomoção da maquina de mnd._x000a_qui 29/05/2025 14:35 - Arthur: segue em anexo protocolos e arquivos referente ao licenciamento."/>
    <m/>
    <s v="NÃO"/>
    <s v="ATIVO"/>
    <s v="REDE OK"/>
    <s v="ATIVO"/>
    <x v="7"/>
    <s v="-"/>
    <s v="-"/>
    <n v="2025"/>
    <n v="549018"/>
    <s v="Aprovado HQ"/>
    <s v="ATIVO"/>
    <m/>
    <m/>
    <m/>
    <m/>
    <m/>
    <m/>
    <s v="N/A"/>
    <x v="65"/>
    <x v="1"/>
    <m/>
    <m/>
    <x v="7"/>
  </r>
  <r>
    <s v="MGLJO"/>
    <s v="M2025EST_MGLJO_01"/>
    <x v="3"/>
    <s v="SIM"/>
    <x v="0"/>
    <x v="0"/>
    <x v="258"/>
    <x v="242"/>
    <s v="NA"/>
    <s v="NA"/>
    <s v="MGSML-MGLJO-MGSML"/>
    <s v="HL5G_2025"/>
    <x v="13"/>
    <s v="MGSML"/>
    <s v="-"/>
    <s v="SETE LAGOAS_2025"/>
    <x v="5"/>
    <s v="12/06/2025 - Arthur: reparo ok, Lucas confirmou 2° alça ok_x000a__x000a_11/06/2025 - Jefferson: não foi acionado, vou verificar para quando vou reparar. Cristiano: situação está com o Webert."/>
    <m/>
    <s v="NÃO"/>
    <s v="ATIVO"/>
    <s v="REDE OK"/>
    <s v="ATIVO"/>
    <x v="7"/>
    <s v="-"/>
    <s v="-"/>
    <n v="2025"/>
    <n v="549027"/>
    <s v="Aprovado HQ"/>
    <s v="ATIVO"/>
    <m/>
    <m/>
    <m/>
    <m/>
    <m/>
    <m/>
    <s v="N/A"/>
    <x v="48"/>
    <x v="1"/>
    <m/>
    <m/>
    <x v="1"/>
  </r>
  <r>
    <s v="MGSEE"/>
    <s v="M2025EST_MGSEE_01"/>
    <x v="3"/>
    <s v="SIM"/>
    <x v="0"/>
    <x v="0"/>
    <x v="260"/>
    <x v="249"/>
    <s v="NA"/>
    <s v="NA"/>
    <s v="MGK79-MGSEE-MGK79"/>
    <s v="HL5G_2025"/>
    <x v="13"/>
    <s v="MGK79"/>
    <s v="-"/>
    <s v="SETE LAGOAS_2025"/>
    <x v="5"/>
    <s v="24/07/2025 - Telemont: enviado relatório de certificação Flat._x000a_05/06/2025 - Jefferson: caso reavalidado, depende do lançamento do IDL._x000a_02/06/2025 - Jefferson: a principio mantem a data._x000a_qui 29/05/2025 14:35 - Arthur: segue em anexo protocolos e arquivos referente ao licenciamento._x000a_22/05/2025 - Arthur: foi entregue flat, a 2° alça depende da liberaçaõ da licença do K79._x000a_22/05/2025 - Jefferson da liberação da canalização do K79._x000a_20/05/2025 - Jefferson: cabo na porta, aguarda liberação de acesso._x000a_19/05/2025 - Jefferson: proximo a canalização do K79"/>
    <m/>
    <s v="NÃO"/>
    <s v="ATIVO"/>
    <s v="REDE OK"/>
    <s v="ATIVO"/>
    <x v="7"/>
    <s v="-"/>
    <s v="-"/>
    <n v="2025"/>
    <n v="548993"/>
    <s v="Aprovado HQ"/>
    <s v="ATIVO"/>
    <m/>
    <m/>
    <m/>
    <m/>
    <m/>
    <m/>
    <s v="N/A"/>
    <x v="79"/>
    <x v="1"/>
    <m/>
    <m/>
    <x v="7"/>
  </r>
  <r>
    <s v="MGUVR"/>
    <s v="M2025EST_MGUVR_01"/>
    <x v="3"/>
    <s v="SIM"/>
    <x v="0"/>
    <x v="0"/>
    <x v="261"/>
    <x v="228"/>
    <s v="SIM"/>
    <s v="REDE OK"/>
    <s v="MGUSB-MGUVR-MGUSB / MGUSB-MGUVR"/>
    <s v="HL5D_2025"/>
    <x v="30"/>
    <s v="-"/>
    <s v="-"/>
    <s v="UBERABA_2025"/>
    <x v="3"/>
    <m/>
    <m/>
    <s v="NÃO"/>
    <s v="ATIVO"/>
    <s v="REDE OK"/>
    <s v="ATIVO"/>
    <x v="7"/>
    <s v="-"/>
    <s v="-"/>
    <n v="2025"/>
    <n v="548946"/>
    <s v="Aprovado HQ"/>
    <s v="ATIVO"/>
    <m/>
    <m/>
    <m/>
    <m/>
    <m/>
    <m/>
    <s v="CONSTRUÍDO"/>
    <x v="80"/>
    <x v="1"/>
    <m/>
    <m/>
    <x v="1"/>
  </r>
  <r>
    <s v="MGABA"/>
    <s v="M2025EST_MGABA_01"/>
    <x v="3"/>
    <s v="SIM"/>
    <x v="0"/>
    <x v="0"/>
    <x v="235"/>
    <x v="237"/>
    <s v="NA"/>
    <s v="NA"/>
    <s v="MGVSV-MGABA-MGVSV"/>
    <s v="HL5G_2025"/>
    <x v="9"/>
    <s v="MGVSV"/>
    <s v="-"/>
    <s v="UBERABA_2025"/>
    <x v="3"/>
    <m/>
    <m/>
    <s v="NÃO"/>
    <s v="ATIVO"/>
    <s v="REDE OK"/>
    <s v="ATIVO"/>
    <x v="7"/>
    <s v="-"/>
    <s v="-"/>
    <n v="2025"/>
    <n v="548965"/>
    <s v="Aprovado HQ"/>
    <s v="ATIVO"/>
    <m/>
    <m/>
    <m/>
    <m/>
    <m/>
    <m/>
    <s v="CONSTRUÍDO"/>
    <x v="81"/>
    <x v="1"/>
    <m/>
    <m/>
    <x v="1"/>
  </r>
  <r>
    <s v="MGIXA"/>
    <s v="RADIO_18"/>
    <x v="2"/>
    <s v="RÁDIO"/>
    <x v="2"/>
    <x v="2"/>
    <x v="2"/>
    <x v="2"/>
    <s v="NA"/>
    <s v="NA"/>
    <s v="MGIXA-MGMSHRD"/>
    <s v="HL5G_2025"/>
    <x v="13"/>
    <s v="K79"/>
    <s v="-"/>
    <s v="SETE LAGOAS_2025"/>
    <x v="5"/>
    <m/>
    <m/>
    <s v="NÃO"/>
    <s v="NA"/>
    <s v="RÁDIO"/>
    <s v="RÁDIO"/>
    <x v="12"/>
    <s v="-"/>
    <s v="-"/>
    <n v="2025"/>
    <s v="NA"/>
    <s v="NA"/>
    <s v="RÁDIO ATIVO"/>
    <m/>
    <m/>
    <m/>
    <s v="VALIDAR PREDECESSOR ELISANGÊLA"/>
    <m/>
    <m/>
    <s v="N/A"/>
    <x v="10"/>
    <x v="1"/>
    <m/>
    <m/>
    <x v="4"/>
  </r>
  <r>
    <s v="MGFMV"/>
    <s v="RADIO_19"/>
    <x v="2"/>
    <s v="RÁDIO"/>
    <x v="2"/>
    <x v="2"/>
    <x v="2"/>
    <x v="2"/>
    <s v="NA"/>
    <s v="NA"/>
    <s v="MGFMV-MGRNSRD"/>
    <s v="HL5G_2025"/>
    <x v="32"/>
    <s v="RNS"/>
    <s v="-"/>
    <s v="SETE LAGOAS_2025"/>
    <x v="5"/>
    <m/>
    <m/>
    <s v="NÃO"/>
    <s v="NA"/>
    <s v="RÁDIO"/>
    <s v="RÁDIO"/>
    <x v="12"/>
    <s v="-"/>
    <s v="-"/>
    <n v="2025"/>
    <s v="NA"/>
    <s v="NA"/>
    <s v="RÁDIO ATIVO"/>
    <m/>
    <m/>
    <m/>
    <s v="VALIDAR PREDECESSOR ELISANGÊLA"/>
    <m/>
    <m/>
    <s v="N/A"/>
    <x v="10"/>
    <x v="1"/>
    <m/>
    <m/>
    <x v="4"/>
  </r>
  <r>
    <s v="MGSVN"/>
    <s v="RADIO_20"/>
    <x v="2"/>
    <s v="RÁDIO"/>
    <x v="2"/>
    <x v="2"/>
    <x v="2"/>
    <x v="2"/>
    <s v="NA"/>
    <s v="NA"/>
    <s v="MGSVN-MGISERD"/>
    <s v="HL5G_2025"/>
    <x v="13"/>
    <s v="SLN"/>
    <s v="-"/>
    <s v="SETE LAGOAS_2025"/>
    <x v="5"/>
    <m/>
    <m/>
    <s v="NÃO"/>
    <s v="NA"/>
    <s v="RÁDIO"/>
    <s v="RÁDIO"/>
    <x v="12"/>
    <s v="-"/>
    <s v="-"/>
    <n v="2025"/>
    <s v="NA"/>
    <s v="NA"/>
    <s v="RÁDIO ATIVO"/>
    <m/>
    <m/>
    <m/>
    <s v="VALIDAR PREDECESSOR ELISANGÊLA"/>
    <m/>
    <m/>
    <s v="N/A"/>
    <x v="10"/>
    <x v="1"/>
    <m/>
    <m/>
    <x v="4"/>
  </r>
  <r>
    <s v="MGUSB"/>
    <s v="HL4_USB"/>
    <x v="12"/>
    <s v="COLOCALIZADO"/>
    <x v="0"/>
    <x v="0"/>
    <x v="262"/>
    <x v="250"/>
    <s v="NA"/>
    <s v="NA"/>
    <s v="COLOCALIZADO"/>
    <s v="HL4_2025"/>
    <x v="39"/>
    <s v="-"/>
    <s v="-"/>
    <s v="UBERABA_2025"/>
    <x v="3"/>
    <m/>
    <m/>
    <s v="NÃO"/>
    <s v="ATIVO"/>
    <s v="REDE OK"/>
    <s v="ATIVO"/>
    <x v="12"/>
    <s v="-"/>
    <s v="-"/>
    <n v="2025"/>
    <s v="NA"/>
    <s v="NA"/>
    <s v="ATIVO"/>
    <m/>
    <m/>
    <m/>
    <m/>
    <m/>
    <m/>
    <s v="N/A"/>
    <x v="10"/>
    <x v="1"/>
    <m/>
    <m/>
    <x v="1"/>
  </r>
  <r>
    <s v="MGFEU"/>
    <s v="HL4_FEU"/>
    <x v="4"/>
    <s v="SIM"/>
    <x v="0"/>
    <x v="0"/>
    <x v="262"/>
    <x v="1"/>
    <s v="SIM"/>
    <s v="REDE OK"/>
    <s v="MGUSB-MGFEU-MGUSB/MGUSB"/>
    <s v="HL4_2025"/>
    <x v="39"/>
    <s v="-"/>
    <s v="-"/>
    <s v="UBERABA_2025"/>
    <x v="3"/>
    <s v="sex 25/07/2025 10:52 - Arthur: @MARCIO RODRIGUES DOS SANTOS_x000a_Bom dia._x000a__x000a_Poderia por favor verificar em campo do que se trata._x000a__x000a_sex 25/07/2025 10:45 - Rodrigo Soares: @Arthur Monteiro Da Silva avaliar esse caso de entrega de rede em FEU? Não podemos deixar essa fibra exposta e caso precise de suporte do time de infra nos sinalize!_x000a_@Edmar Ferreira Costa vamos nos atentar para essas vistorias !_x000a__x000a__x000a_sex 25/07/2025 10:25 - wILLIam Cruz: @Jose Adonias Alves Teodozio bom dia!_x000a__x000a_Conforme falamos, preciso do HL4 e dos materiais de instalação para dar inicio as instalações. Pode fornecer por favor? Outro ponto, já tem o projeto? Precisamos colocar a caixa em bancada para comissionamento._x000a__x000a_qui 12/06/2025 11:21 - Edmar: Alça 01 e 03 USB/FEU ok , Alça 02 medindo 4.629 de USB rede NOK - rede entregue gabinete antigo"/>
    <s v="29/08/2025 - Ativo com dua alças, pedente finalizar ativação rota DWDM para São Paulo"/>
    <s v="NÃO"/>
    <s v="ATIVO"/>
    <s v="REDE OK"/>
    <s v="ATIVO"/>
    <x v="7"/>
    <s v="-"/>
    <s v="-"/>
    <n v="2025"/>
    <n v="548942"/>
    <s v="Aprovado HQ"/>
    <s v="ATIVO"/>
    <m/>
    <m/>
    <m/>
    <m/>
    <m/>
    <m/>
    <s v="CONSTRUÍDO"/>
    <x v="80"/>
    <x v="1"/>
    <m/>
    <m/>
    <x v="1"/>
  </r>
  <r>
    <s v="MGUSB"/>
    <s v="M2025_MGUSB_01"/>
    <x v="12"/>
    <s v="COLOCALIZADO"/>
    <x v="0"/>
    <x v="0"/>
    <x v="231"/>
    <x v="251"/>
    <s v="NA"/>
    <s v="NA"/>
    <s v="MGUSB-MGUSB-MGUSB"/>
    <s v="HL5D_2025"/>
    <x v="30"/>
    <s v="MGUSB"/>
    <s v="-"/>
    <s v="UBERABA_2025"/>
    <x v="3"/>
    <m/>
    <m/>
    <s v="NÃO"/>
    <s v="NA"/>
    <s v="REDE OK"/>
    <s v="ATIVO"/>
    <x v="12"/>
    <s v="-"/>
    <s v="-"/>
    <n v="2025"/>
    <s v="NA"/>
    <s v="NA"/>
    <s v="ATIVO"/>
    <m/>
    <m/>
    <m/>
    <s v="NÃO EXISTE RÁDIO "/>
    <m/>
    <m/>
    <s v="N/A"/>
    <x v="10"/>
    <x v="1"/>
    <m/>
    <m/>
    <x v="4"/>
  </r>
  <r>
    <s v="MGISE"/>
    <s v="RADIO_21"/>
    <x v="2"/>
    <s v="RÁDIO"/>
    <x v="2"/>
    <x v="2"/>
    <x v="2"/>
    <x v="2"/>
    <s v="NA"/>
    <s v="NA"/>
    <s v="MGMISE-MGSPLRD"/>
    <s v="HL5G_2025"/>
    <x v="13"/>
    <s v="SLN"/>
    <s v="-"/>
    <s v="SETE LAGOAS_2025"/>
    <x v="5"/>
    <m/>
    <m/>
    <s v="NÃO"/>
    <s v="NA"/>
    <s v="RÁDIO"/>
    <s v="RÁDIO"/>
    <x v="12"/>
    <s v="-"/>
    <s v="-"/>
    <n v="2025"/>
    <s v="NA"/>
    <s v="NA"/>
    <s v="RÁDIO ATIVO"/>
    <m/>
    <m/>
    <m/>
    <s v="VALIDAR PREDECESSOR ELISANGÊLA"/>
    <m/>
    <m/>
    <s v="N/A"/>
    <x v="10"/>
    <x v="1"/>
    <m/>
    <m/>
    <x v="4"/>
  </r>
  <r>
    <s v="MGUOB"/>
    <s v="M2024EST_MGUOB_01"/>
    <x v="1"/>
    <s v="SIM"/>
    <x v="0"/>
    <x v="7"/>
    <x v="68"/>
    <x v="1"/>
    <s v="NA"/>
    <s v="NA"/>
    <s v="MGFIN-MGUOB-MGFIN"/>
    <s v="HL5G (500K)"/>
    <x v="6"/>
    <s v="MGFIN"/>
    <m/>
    <s v="UBERLÂNDIA"/>
    <x v="4"/>
    <s v="16/06/2025 - Arthur: status até entação era REPARO FO_x000a_REDE ENTREGUE CONFORME TOPOLOGIA ESTRUTURANTE"/>
    <s v="13/03 - As duas alça com defeito nas fibras, acionado rede externa"/>
    <s v="NÃO"/>
    <s v="CANCELADO"/>
    <s v="REDE OK"/>
    <s v="NÃO ATIVADO"/>
    <x v="0"/>
    <s v="-"/>
    <s v="-"/>
    <n v="2024"/>
    <n v="523423"/>
    <s v="Aprovado HQ"/>
    <s v="SITE FORA DO ESCOPO"/>
    <m/>
    <m/>
    <m/>
    <e v="#REF!"/>
    <m/>
    <m/>
    <s v="N/A"/>
    <x v="55"/>
    <x v="55"/>
    <s v="-"/>
    <m/>
    <x v="1"/>
  </r>
  <r>
    <s v="MGINN"/>
    <s v="M2024EST_MGINN_01"/>
    <x v="1"/>
    <s v="NÃO"/>
    <x v="4"/>
    <x v="6"/>
    <x v="1"/>
    <x v="1"/>
    <s v="NA"/>
    <s v="NA"/>
    <s v="MGUTP-MGINN-MGUTP"/>
    <s v="HL5G (500K)"/>
    <x v="6"/>
    <s v="MGUTP"/>
    <m/>
    <s v="UBERLÂNDIA"/>
    <x v="4"/>
    <s v="06/01/2025 - Israel: informado no ínicio de Dezembro que a síndica onde se encontra o site MGINN - Ciomar - o time do Algar esteve no local, danificou o telhado e a síndica não quer deixar entrar._x000a_27/12/2024 - Marcio acesso vencido."/>
    <m/>
    <s v="NÃO"/>
    <s v="CANCELADO"/>
    <s v="CANCELADO"/>
    <s v="CANCELADO"/>
    <x v="0"/>
    <s v="-"/>
    <s v="-"/>
    <n v="2024"/>
    <n v="523462"/>
    <s v="Aprovado HQ"/>
    <s v="SITE FORA DO ESCOPO"/>
    <m/>
    <m/>
    <m/>
    <e v="#REF!"/>
    <m/>
    <m/>
    <s v="N/A"/>
    <x v="52"/>
    <x v="42"/>
    <s v="-"/>
    <s v="CONTRATO ACESSO"/>
    <x v="14"/>
  </r>
  <r>
    <s v="MGUAV"/>
    <s v="M2024EST_MGUAV_01"/>
    <x v="1"/>
    <s v="SIM"/>
    <x v="0"/>
    <x v="10"/>
    <x v="1"/>
    <x v="1"/>
    <s v="NA"/>
    <s v="NA"/>
    <s v="MGUNM-MGUAV-MGUNM"/>
    <s v="HL5G (500K)"/>
    <x v="6"/>
    <s v="MGUNM"/>
    <m/>
    <s v="UBERLÂNDIA"/>
    <x v="4"/>
    <s v="06/01/2025 - Israel: será necessário do lançamento da fibra do site MGUSU - que está em alto custo_x000a_sex 27/12/2024 10:51 - Marcio: Será necessário contratação de uma adc de 1500 metros de cabos para conclusão da obra ID 523420 "/>
    <s v="22/04 - Depende ativar o concentrador UNM-HL5D que foi Informado reparo"/>
    <s v="NÃO"/>
    <s v="CANCELADO"/>
    <s v="REDE OK"/>
    <s v="BLOQUEADO"/>
    <x v="0"/>
    <s v="-"/>
    <s v="-"/>
    <n v="2024"/>
    <n v="540107"/>
    <s v="Empreiteira"/>
    <s v="SITE FORA DO ESCOPO"/>
    <m/>
    <m/>
    <m/>
    <e v="#REF!"/>
    <m/>
    <m/>
    <s v="N/A"/>
    <x v="2"/>
    <x v="61"/>
    <s v="-"/>
    <m/>
    <x v="1"/>
  </r>
  <r>
    <s v="MGUSD"/>
    <s v="M2025EST_MGUSD_01"/>
    <x v="3"/>
    <s v="SIM"/>
    <x v="0"/>
    <x v="0"/>
    <x v="221"/>
    <x v="252"/>
    <s v="NA"/>
    <s v="NA"/>
    <s v="MGUBE-MGUSD-MGUBE"/>
    <s v="HL5G_2025"/>
    <x v="9"/>
    <s v="MGUBE"/>
    <s v="-"/>
    <s v="UBERABA_2025"/>
    <x v="3"/>
    <m/>
    <m/>
    <s v="NÃO"/>
    <s v="ATIVO"/>
    <s v="REDE OK"/>
    <s v="ATIVO"/>
    <x v="7"/>
    <s v="-"/>
    <s v="-"/>
    <n v="2025"/>
    <n v="548961"/>
    <s v="Aprovado HQ"/>
    <s v="ATIVO"/>
    <m/>
    <m/>
    <m/>
    <m/>
    <m/>
    <m/>
    <s v="CONSTRUÍDO"/>
    <x v="82"/>
    <x v="1"/>
    <m/>
    <m/>
    <x v="1"/>
  </r>
  <r>
    <s v="MGSMN"/>
    <s v="M2025EST_MGSMN_01"/>
    <x v="3"/>
    <s v="SIM"/>
    <x v="0"/>
    <x v="0"/>
    <x v="209"/>
    <x v="253"/>
    <s v="NA"/>
    <s v="NA"/>
    <s v="MGUBE- MGSMN- MGUBE"/>
    <s v="HL5G_2025"/>
    <x v="9"/>
    <s v="MGUBE"/>
    <s v="-"/>
    <s v="UBERABA_2025"/>
    <x v="3"/>
    <s v="04/06/2025 - Arthur: rede entregue conforme topologia estruturante; 30/05/2025 - Israel: projeçaõ de entrega para 02/06"/>
    <m/>
    <s v="NÃO"/>
    <s v="ATIVO"/>
    <s v="REDE OK"/>
    <s v="ATIVO"/>
    <x v="7"/>
    <s v="-"/>
    <s v="-"/>
    <n v="2025"/>
    <n v="548962"/>
    <s v="Aprovado HQ"/>
    <s v="ATIVO"/>
    <m/>
    <m/>
    <m/>
    <m/>
    <m/>
    <m/>
    <s v="CONSTRUÍDO"/>
    <x v="7"/>
    <x v="1"/>
    <m/>
    <m/>
    <x v="7"/>
  </r>
  <r>
    <s v="MGUDP"/>
    <s v="M2024EST_MGUDP_01"/>
    <x v="1"/>
    <s v="SIM"/>
    <x v="0"/>
    <x v="10"/>
    <x v="1"/>
    <x v="1"/>
    <s v="NA"/>
    <s v="NA"/>
    <s v="MGACI-MGUDP-MGACI"/>
    <s v="HL5G (500K)"/>
    <x v="6"/>
    <s v="MGACI"/>
    <m/>
    <s v="UBERLÂNDIA"/>
    <x v="4"/>
    <s v="-"/>
    <s v="22/04 - Depende ativar o concentrador ACI-HL5D que Foi Informado reparo em 31/03"/>
    <s v="NÃO"/>
    <s v="CANCELADO"/>
    <s v="REDE OK"/>
    <s v="BLOQUEADO"/>
    <x v="0"/>
    <s v="-"/>
    <s v="-"/>
    <n v="2024"/>
    <n v="523464"/>
    <s v="Regional"/>
    <s v="SITE FORA DO ESCOPO"/>
    <m/>
    <m/>
    <m/>
    <e v="#REF!"/>
    <m/>
    <m/>
    <s v="N/A"/>
    <x v="36"/>
    <x v="42"/>
    <s v="-"/>
    <s v="Valor total R$ 34.724, tem 45m de canalização"/>
    <x v="1"/>
  </r>
  <r>
    <s v="MGUDN"/>
    <s v="M2025EST_MGUDN_01"/>
    <x v="3"/>
    <s v="SIM"/>
    <x v="0"/>
    <x v="0"/>
    <x v="247"/>
    <x v="252"/>
    <s v="NA"/>
    <s v="NA"/>
    <s v="MGUBE-MGUDN-MGUBE"/>
    <s v="HL5G_2025"/>
    <x v="9"/>
    <s v="MGUBE"/>
    <s v="-"/>
    <s v="UBERABA_2025"/>
    <x v="3"/>
    <m/>
    <m/>
    <s v="NÃO"/>
    <s v="ATIVO"/>
    <s v="REDE OK"/>
    <s v="ATIVO"/>
    <x v="7"/>
    <s v="-"/>
    <s v="-"/>
    <n v="2025"/>
    <n v="548959"/>
    <s v="Aprovado HQ"/>
    <s v="ATIVO"/>
    <m/>
    <m/>
    <m/>
    <m/>
    <m/>
    <m/>
    <s v="CONSTRUÍDO"/>
    <x v="76"/>
    <x v="1"/>
    <m/>
    <m/>
    <x v="1"/>
  </r>
  <r>
    <s v="MGSBT"/>
    <s v="M2025EST_MGSBT_01"/>
    <x v="3"/>
    <s v="SIM"/>
    <x v="0"/>
    <x v="0"/>
    <x v="263"/>
    <x v="253"/>
    <s v="NA"/>
    <s v="NA"/>
    <s v="MGUSB-MGSBT-MGUSB"/>
    <s v="HL5G_2025"/>
    <x v="9"/>
    <s v="MGUSB"/>
    <s v="-"/>
    <s v="UBERABA_2025"/>
    <x v="3"/>
    <s v="05/06/2025 - Israel: relatório em andamento.; 04/06/2025 - Israel: acesso acesso. Gabriel: Prezados, boa tarde!; Gentileza alinhar empréstimo da chave PADRÃO CTBC Roney da ICOMON (rdsantos@icomontecnologia.com.br)."/>
    <m/>
    <s v="NÃO"/>
    <s v="ATIVO"/>
    <s v="REDE OK"/>
    <s v="ATIVO"/>
    <x v="7"/>
    <s v="-"/>
    <s v="-"/>
    <n v="2025"/>
    <n v="548955"/>
    <s v="Aprovado HQ"/>
    <s v="ATIVO"/>
    <m/>
    <m/>
    <m/>
    <m/>
    <m/>
    <m/>
    <s v="CONSTRUÍDO"/>
    <x v="7"/>
    <x v="1"/>
    <m/>
    <m/>
    <x v="7"/>
  </r>
  <r>
    <s v="MGUDV"/>
    <s v="M2025EST_MGUDV_01"/>
    <x v="3"/>
    <s v="SIM"/>
    <x v="0"/>
    <x v="0"/>
    <x v="264"/>
    <x v="222"/>
    <s v="NA"/>
    <s v="NA"/>
    <s v="MGUSB-MGUDV-MGUSB"/>
    <s v="HL5G_2025"/>
    <x v="9"/>
    <s v="MGUSB"/>
    <s v="-"/>
    <s v="UBERABA_2025"/>
    <x v="3"/>
    <m/>
    <m/>
    <s v="NÃO"/>
    <s v="ATIVO"/>
    <s v="REDE OK"/>
    <s v="ATIVO"/>
    <x v="7"/>
    <s v="-"/>
    <s v="-"/>
    <n v="2025"/>
    <n v="548953"/>
    <s v="Aprovado HQ"/>
    <s v="ATIVO"/>
    <m/>
    <m/>
    <m/>
    <m/>
    <m/>
    <m/>
    <s v="CONSTRUÍDO"/>
    <x v="67"/>
    <x v="1"/>
    <m/>
    <m/>
    <x v="1"/>
  </r>
  <r>
    <s v="MGPLN"/>
    <s v="M2024EST_MGPLN_01"/>
    <x v="1"/>
    <s v="SIM"/>
    <x v="0"/>
    <x v="10"/>
    <x v="116"/>
    <x v="1"/>
    <s v="NA"/>
    <s v="NA"/>
    <s v="MGCJN-MGPNL-MGCJN"/>
    <s v="HL5G (500K)"/>
    <x v="6"/>
    <s v="MGCJN"/>
    <m/>
    <s v="UBERLÂNDIA"/>
    <x v="4"/>
    <s v="REDE ENTREGUE CONFORME TOPOLOGIA ESTRUTURANTE"/>
    <s v="MGCJN REDE PREVISTA"/>
    <s v="NÃO"/>
    <s v="CANCELADO"/>
    <s v="REDE OK"/>
    <s v="BLOQUEADO"/>
    <x v="10"/>
    <s v="-"/>
    <s v="-"/>
    <n v="2024"/>
    <n v="532208"/>
    <s v="Aprovado HQ"/>
    <s v="SITE FORA DO ESCOPO"/>
    <m/>
    <m/>
    <m/>
    <e v="#REF!"/>
    <m/>
    <m/>
    <s v="N/A"/>
    <x v="83"/>
    <x v="62"/>
    <s v="-"/>
    <m/>
    <x v="1"/>
  </r>
  <r>
    <s v="MGAEN"/>
    <s v="M2025EST_MGAEN_01"/>
    <x v="3"/>
    <s v="SIM"/>
    <x v="0"/>
    <x v="0"/>
    <x v="235"/>
    <x v="254"/>
    <s v="NA"/>
    <s v="NA"/>
    <s v="MGUSB-MGAEN-MGUSB"/>
    <s v="HL5G_2025"/>
    <x v="30"/>
    <s v="MGUSB"/>
    <s v="-"/>
    <s v="UBERABA_2025"/>
    <x v="3"/>
    <s v="14/05 - Aguardando retorno da eng se vai ser HL5G ou HL5D"/>
    <m/>
    <s v="NÃO"/>
    <s v="ATIVO"/>
    <s v="REDE OK"/>
    <s v="ATIVO"/>
    <x v="7"/>
    <s v="-"/>
    <s v="-"/>
    <n v="2025"/>
    <n v="548958"/>
    <s v="Aprovado HQ"/>
    <s v="ATIVO"/>
    <m/>
    <m/>
    <m/>
    <m/>
    <m/>
    <m/>
    <s v="CONSTRUÍDO"/>
    <x v="84"/>
    <x v="1"/>
    <m/>
    <m/>
    <x v="1"/>
  </r>
  <r>
    <s v="MGURB"/>
    <s v="M2025EST_MGURB_01"/>
    <x v="3"/>
    <s v="SIM"/>
    <x v="0"/>
    <x v="0"/>
    <x v="265"/>
    <x v="1"/>
    <s v="NA"/>
    <s v="NA"/>
    <s v="MGUVR-MGURB-MGUVR"/>
    <s v="HL5G_2025"/>
    <x v="30"/>
    <s v="MGUVR"/>
    <s v="-"/>
    <s v="UBERABA_2025"/>
    <x v="3"/>
    <s v="qui 16/10/2025 16:38 - Bruna: Prezados_x000a_Boa tarde!_x000a_Segue relatório completo contendo alça 1 e 2._x000a__x000a_qui 09/10/2025 12:30 - Ricardo: OK seguir_x000a__x000a__x000a_qui 09/10/2025 12:01 - Israel: _x000a_Bom dia !! _x000a__x000a_Ricardo, _x000a__x000a_Realizamos na data de hoje a vistoria em loco._x000a_Identificamos que a possibilidade de atender em Flat na travessia como projetado temos um par de FO vaga para nos atender, porém será necessário um adicional de material conforme a seguir; _x000a__x000a_400 MTS  Cabo 12FO _x000a_1 Caixa de emenda _x000a_35 MTS de cordoalha_x000a_1 Par de reserva técnica !raquete&quot;_x000a__x000a_qua 08/10/2025 09:29 - Ricardo: @ISRAEL ROBERTO DA CRUZ_x000a__x000a_Segue conforme conversamos, alternativa travessia MGURB._x000a__x000a_07/10/2025 - Israel: checará com a area de SESMT da Telemont se, pararmos o transito e rede de energia, autorização pra fazer a travessia ou não._x000a__x000a_seg 29/09/2025 15:15 - Edmar: Edmar,_x000a__x000a_Boa tarde._x000a__x000a_Conforme falamos:_x000a__x0009_o comprovante de pagamento da taxa de protocolo (anexo) foi disponibilizado somente na última sexta feira à tarde;_x000a__x0009_hoje falei novamente com o Sr. João Victor (Prefeitura de Uberaba), confirmou que a única forma de realizar o protocolo é presencial, entregando as vias físicas dos documentos anexos;_x000a__x0009_dessa forma, peço a sua ajuda para designar um Funcionário que possa imprimir os documentos anexos (Requerimento em 2 vias) e fazer o protocolo dos 3 projetos anexos, nos enviar o respectivo número de protocolo e o nome e dados de contato do(a) Funcionário (a) da Prefeitura que receberá esses documentos._x000a__x000a_Muito obrigado pela ajuda e consideração._x000a__x000a_01/10/2025 - Elaine Teams: sera protocolo na data de hoje _x000a_10/09/2025 - Jose Geraldo: aguarda projeto para apresentaçao junto a DNIT_x000a_ter 09/09/2025 13:59 - Jose Geraldo: Prezado Engº Ulisses Lamas,_x000a__x000a_Boa tarde._x000a__x000a_Por favor, podemos agendar para esta semana a reunião para a apresentação dos projetos ?_x000a__x000a_Muito obrigado pela ajuda e consideração._x000a__x000a_ter 02/09/2025 16:13 - Arthur: Pessoal, licença pendente_x000a__x000a__x000a_sex 08/08/2025 15:51 - Arthur: inserido no PPI, Andresa,_x000a__x000a_Segue:_x000a__x000a_quarta-feira, 6 de agosto de 2025 15:24 - Jose Geraldo: Arthur,_x000a__x000a_Boa tarde._x000a__x000a_Após a conversa que o Victor teve com você hoje, verificamos a necessidade de protocolo tanto na Cemig quanto na Concessionária da Rodovia._x000a_Dessa forma, peço internalizar a solicitação dos 2 projetos para realização desses protocolos._x000a__x000a_Grato,_x000a__x000a_ter 05/08/2025 18:37 - Arthur: @Jose Geraldo Felix De Andrade boa noite._x000a__x000a_Solicitamos apoio junto a CEMIG / PF para realização da travessia._x000a__x000a_ter 05/08/2025 11:28 - Arthur: @Felipe Tozetto Taveiro_x000a_@Jeison Batista Dos Santos_x000a__x000a_Solicito autorização para ativarmos esse site flat, visto que constamos que para a entrega da 2ª alça é necessário realizar a travessia da rodovia 050 do qual a rede existente passa bem próximo a alta tensão._x000a_ _x000a_ No email abaixo o time de projetos informa que não há outra rota viável para construir._x000a__x000a_qua 23/07/2025 10:10 - Arthur: @Felipe Tozetto Taveiro_x000a_@Jeison Batista Dos Santos_x000a__x000a_Solicito autorização para ativarmos esse site flat, visto que constamos que para a entrega da 2ª alça é necessário realizar a travessia da rodovia 050 do qual a rede existente passa bem próximo a alta tensão._x000a_ _x000a_ No email abaixo o time de projetos informa que não há outra rota viável para construir._x000a__x000a__x000a_qua 23/07/2025 10:04 - Victor: Bom dia Arthur,_x000a__x000a_Esse caso o projeto está com a única solução viável. Se não pode ser construído desta forma, temos que ver outro tipo de solução._x000a__x000a_seg 19/05/2025 15:00 - Israel: entrega flat, 2° alça. Em atendimento ao SITE MGURB constamos que para a entrega da 2ª alça é necessário realizar a travessia da rodovia 050 do qual a rede existente passa bem próximo a alta tensão e conforme as normas de se segurança não podemos passar a rede desta forma. Será necessário rever o projeto. _x000a__x000a__x000a_SITE-VIVO  548978 MGUVR-MGURB-MGUVR UBERABA"/>
    <s v="21/05 -  Aguardando retorno da eng TX ( Gustavo Rosa) se vamos seguir com a  ativação flat"/>
    <s v="NÃO"/>
    <s v="ATIVO"/>
    <s v="REDE OK"/>
    <s v="ATIVO"/>
    <x v="7"/>
    <s v="-"/>
    <s v="-"/>
    <n v="2025"/>
    <n v="548978"/>
    <s v="Aprovado HQ"/>
    <s v="ATIVO"/>
    <m/>
    <m/>
    <m/>
    <m/>
    <m/>
    <m/>
    <s v="N/A"/>
    <x v="68"/>
    <x v="1"/>
    <m/>
    <m/>
    <x v="9"/>
  </r>
  <r>
    <s v="MGSUR"/>
    <s v="M2025EST_MGSUR_01"/>
    <x v="1"/>
    <s v="CANCELADO"/>
    <x v="4"/>
    <x v="6"/>
    <x v="1"/>
    <x v="1"/>
    <s v="NA"/>
    <s v="NA"/>
    <s v="MGUSB-MGSUR-MGUSB"/>
    <s v="HL5G_2025"/>
    <x v="30"/>
    <s v="N/A"/>
    <s v="-"/>
    <s v="UBERABA_2025"/>
    <x v="3"/>
    <s v="qui 12/06/2025 15:55 - Arthur: _x000a_Srs, boa tarde._x000a__x000a_Conforme falamos, estamos bloqueando o site MGSUR, não há obra de RF prevista para o mesmo._x000a__x000a_Segue email da Aretha, coordenadora da área em MG:_x000a_sex 16/05/2025 18:04 - Israel: Não tem tubulação existente para lançamento do cabo ate no cliente, estivemos no local e fomos atendidos pelo SR NETO (supervisor da manutenção local) o mesmo informou que a vivo tem que entrar com pedido direto com shopping para execução da rede interna, para aprovação do projeto da tubulação._x000a_ _x000a_A administração do Shopping quer que a VIVO crie 900 metros de eletrocalha em torno do Shopping, sem essa infra eles não vão permitir o lançamento do cabo!_x000a_ _x000a_Contato dos responsáveis do shopping _x000a_ _x000a_Elias.loila@shoppinguberaba.com.br_x000a_Heraclio.neto@shoppinguberaba.com.br_x000a_ _x000a_Tubulação inexistente _x000a_15/05/2025 - Israel: projeto indicada rede existente de acesso ao shopping, não tem bastidor, não tem VIVO.  100% lançado, cabo na porta._x000a_12/05/2025 - Israel: mantém a data._x000a_"/>
    <s v="-"/>
    <s v="NÃO"/>
    <s v="PENDENTE REDE"/>
    <s v="CANCELADO"/>
    <s v="CANCELADO"/>
    <x v="12"/>
    <s v="-"/>
    <s v="-"/>
    <n v="2025"/>
    <n v="548956"/>
    <s v="Aprovado HQ"/>
    <s v="SITE FORA DO ESCOPO"/>
    <m/>
    <m/>
    <m/>
    <m/>
    <m/>
    <m/>
    <s v="N/A"/>
    <x v="73"/>
    <x v="1"/>
    <m/>
    <m/>
    <x v="8"/>
  </r>
  <r>
    <s v="MGJPN"/>
    <s v="M2025EST_MGJPN_01"/>
    <x v="3"/>
    <s v="SIM"/>
    <x v="0"/>
    <x v="0"/>
    <x v="218"/>
    <x v="253"/>
    <s v="NA"/>
    <s v="NA"/>
    <s v="MGUVR-MGJPN-MGUVR"/>
    <s v="HL5G_2025"/>
    <x v="9"/>
    <s v="MGUVR"/>
    <s v="-"/>
    <s v="UBERABA_2025"/>
    <x v="3"/>
    <s v="05/06/2025 - Israel: acesso liberado , equipe atuando no local._x000a_04/06/2025 - IsraeL: ainda aguarda acesso da Algar. Gabriel: previsão de retorno._x000a__x000a_30/05/2025 - Israel: 100% lançado, 60% formatado. Falta acesso ao prédio da Algar"/>
    <m/>
    <s v="NÃO"/>
    <s v="ATIVO"/>
    <s v="REDE OK"/>
    <s v="ATIVO"/>
    <x v="7"/>
    <s v="-"/>
    <s v="-"/>
    <n v="2025"/>
    <n v="548977"/>
    <s v="Aprovado HQ"/>
    <s v="ATIVO"/>
    <m/>
    <m/>
    <m/>
    <m/>
    <m/>
    <m/>
    <s v="CONSTRUÍDO"/>
    <x v="7"/>
    <x v="1"/>
    <m/>
    <m/>
    <x v="7"/>
  </r>
  <r>
    <s v="MGBGV"/>
    <s v="M2025EST_MGBGV_01"/>
    <x v="3"/>
    <s v="SIM"/>
    <x v="0"/>
    <x v="0"/>
    <x v="266"/>
    <x v="255"/>
    <s v="NA"/>
    <s v="NA"/>
    <s v="MGJKB-MGBGV-MGJKB"/>
    <s v="HL5G_2025"/>
    <x v="33"/>
    <s v="N/A"/>
    <s v="-"/>
    <s v="GOVERNADOR VALADARES_2025"/>
    <x v="7"/>
    <s v="qui 10/07/2025 17:03 - Douglas: Boa tarde, Srs, Adequação de infra concluída._x000a_ _x000a_ter 24/06/2025 14:55 - Douglas: Boa tarde, Vistoria realizada, será necessário instalar novo trecho de tubulação. Prazo estimado para conclusão até 07/07. _x000a__x000a_ter 27/05/2025 18:21 - Marcio: Não foi possível concluir lançamento da OBRA ID 549059 MGBGV  devido rede interna obstruída e saturada. _x000a_BTS fica no decimo sexto andar e cabo está parado no térreo _x000a__x000a_ter 27/05/2025 18:21 - Marcio: Não foi possível concluir lançamento da OBRA ID 549059 MGBGV  devido rede interna obstruída e saturada. _x000a__x000a_BTS fica no decimo sexto andar e cabo está parado no térreo _x000a__x000a_27/05/2025 - Marcio 100% lançado, 100% formatado. Parte interna obstruída (dificuldade no lançamento e falta distribuir o dgo."/>
    <m/>
    <s v="NÃO"/>
    <s v="ATIVO"/>
    <s v="REDE OK"/>
    <s v="ATIVO"/>
    <x v="7"/>
    <s v="-"/>
    <s v="-"/>
    <n v="2025"/>
    <n v="549059"/>
    <s v="Aprovado HQ"/>
    <s v="ATIVO"/>
    <m/>
    <m/>
    <m/>
    <m/>
    <m/>
    <m/>
    <s v="CONSTRUÍDO"/>
    <x v="48"/>
    <x v="1"/>
    <m/>
    <m/>
    <x v="7"/>
  </r>
  <r>
    <s v="MGVIM"/>
    <s v="M2025EST_MGVIN_01 "/>
    <x v="3"/>
    <s v="SIM"/>
    <x v="0"/>
    <x v="0"/>
    <x v="251"/>
    <x v="256"/>
    <s v="NA"/>
    <s v="NA"/>
    <s v="MGUEU-MGVIM-MGUEU"/>
    <s v="HL5G_2025"/>
    <x v="9"/>
    <s v="MGEUA"/>
    <s v="-"/>
    <s v="UBERABA_2025"/>
    <x v="3"/>
    <s v="10/09/2025 - Devolvido pelo HQ_x000a_09/09/2025 - ID foi para HQ_x000a_ter 09/09/2025 13:59 - Jose Geraldo: Prezado Engº Ulisses Lamas,_x000a__x000a_Boa tarde._x000a__x000a_Por favor, podemos agendar para esta semana a reunião para a apresentação dos projetos ?_x000a__x000a_Muito obrigado pela ajuda e consideração._x000a_03/09/2025 - Passou a refletir na PVCO como APROVADO_x000a_02/09/2025 - Arthur: Pacheco, o custo não tá refletindo na PVCO _x000a_22/08/2025 - pvco - alto custo validado na PVCO_x000a__x000a_ter 10/06/2025 14:46 - PROTOCOLO DA PREFEITURA_x000a_26/05/2025 - Arthur: draft alto custo, não validado"/>
    <m/>
    <s v="NÃO"/>
    <s v="ATIVO"/>
    <s v="REDE OK"/>
    <s v="ATIVO"/>
    <x v="7"/>
    <s v="-"/>
    <s v="-"/>
    <n v="2025"/>
    <n v="569802"/>
    <s v="Aprovado HQ"/>
    <s v="ATIVO"/>
    <m/>
    <m/>
    <m/>
    <m/>
    <m/>
    <m/>
    <s v="N/A"/>
    <x v="2"/>
    <x v="2"/>
    <m/>
    <m/>
    <x v="2"/>
  </r>
  <r>
    <s v="MG02M"/>
    <s v="M2024EST_MG02M_01"/>
    <x v="5"/>
    <s v="FLAT"/>
    <x v="3"/>
    <x v="8"/>
    <x v="1"/>
    <x v="1"/>
    <s v="NA"/>
    <s v="NA"/>
    <s v="MGHSG-MG02M-MGVAC RD"/>
    <s v="3 - HL5G"/>
    <x v="2"/>
    <s v="MGHSG"/>
    <s v="Ativo HL4 / Falta HL5D"/>
    <s v="NOVA LIMA"/>
    <x v="1"/>
    <s v="sex 10/10/2025 08:52 - Luciana Cyrino: Prezados, bom dia!_x000a__x000a_@Arthur Monteiro Da Silva o site MG02M não tem nem WR, a engenharia de infra ainda não recebeu nenhuma demanda desse site._x000a__x000a_qui 09/10/2025 09:52 - @Alysson Cristiano Vimieiro_x000a_@Rodolfo Alves Rocha_x000a_Bom dia._x000a__x000a_Informo que obtemos a aprovação do custo para construção dessa obra no id – 544054 (Bucle Telemont)_x000a__x000a_Poderia nos informar sobre os próximos passos para construção , questão do acesso, aprovação do projeto em anexo pela Vale / autorização do mesmo para iniciarmos as atividades._x000a__x000a_@Danilo Figueiredo Nery poderia confirmar o RFI desses sites MG02M e MGVAC._x000a__x000a_sex 28/02/2025 13:06 - Rodolfo: Boa tarde...prezados, segue projeto com a mudança da rota._x000a_Qualquer duvida estou a disposição._x000a_20/07/2024 - Plan Estruturante PH 17/07 - &quot;TBD&quot;_x000a_06/03/2026 - SEM ACESSO - SITE DENTRO DA VALE"/>
    <s v="-"/>
    <s v="NÃO"/>
    <s v="PENDENTE REDE"/>
    <d v="1899-12-30T00:00:00"/>
    <d v="1900-01-01T00:00:00"/>
    <x v="0"/>
    <s v="W0"/>
    <s v="W1"/>
    <n v="2024"/>
    <n v="591899"/>
    <s v="Regional"/>
    <s v="CONTRATO/ACESSO"/>
    <d v="2025-10-24T00:00:00"/>
    <m/>
    <m/>
    <s v="VALIDAR RÁDIO BRUNO"/>
    <m/>
    <m/>
    <s v="N/A"/>
    <x v="5"/>
    <x v="3"/>
    <s v="PENDENTE REVISAO DE PROJETO"/>
    <s v="-"/>
    <x v="14"/>
  </r>
  <r>
    <s v="MGSSD"/>
    <s v="M2025EST_MGSSD_01"/>
    <x v="3"/>
    <s v="SIM"/>
    <x v="0"/>
    <x v="0"/>
    <x v="240"/>
    <x v="257"/>
    <s v="NA"/>
    <s v="NA"/>
    <s v="MGK79-MGSSD-MGK79"/>
    <s v="HL5G_2025"/>
    <x v="13"/>
    <s v="MGK79"/>
    <s v="-"/>
    <s v="SETE LAGOAS_2025"/>
    <x v="5"/>
    <s v="10/09/2025 - Thiago: EPS solicitou adicional de fibra (lançamento), que será executado por MOIN até 11/set._x000a__x000a_19/08/2025 - aRTHUR: Acesso liberado até o dia 22/08, porém devido a demais entregas, precisamos prorrogar o acesso para +1 semana._x000a__x000a_qui 07/08/2025 14:49 - Prezados, boa tarde!_x000a_Acesso liberado._x000a_Carta enviada ao site._x000a_Sr. Lucas Leonardo Mendes Mariz da empresa Eficiência Condominial é o novo síndico do condomínio._x000a__x000a_qui 07/08/2025 09:26 - Felipe: Gabriel,_x000a_Bom dia!_x000a_Peço apoio no acesso  ao site MGSSD preciso da carta de acesso Site ROOFTOP._x000a_Carta de acesso._x000a__x000a__x000a_SSD -SSD -CEMIG - 3013320717 - SETE LAGOAS SANTA HELENA 2 - RUA CORONEL JOSÉ PEREIRA DA ROCHA, 466 - -19.453889° - -44.256028° - CARLOS FASANE (31) 8654-0700 carlosfasane@yahoo.com.br - 9 99026153 - NÃO - N/A - N/A_x000a__x000a_📍 Acesso: CARLOS FASANE (31) 8654-0700 carlosfasane@yahoo.com.br - 9 99026153_x000a_🚇 Metro: MGK79-MGSSD-MGK79_x000a_📻 Rádio: Thu May 29 2025 00:00:00 GMT-0300 (Brasilia Standard_x000a__x000a_02/06/2025 - Jefferson: equipe teve dificuldades na rede, recuperação de fibra. Expectativa de entrega para hoje. Total de 2 recalendarização._x000a__x000a_29/05/2025 - Jefferson: 100% lançado, 30% já formatado. Arthur: são 11km de formatação."/>
    <s v="-"/>
    <s v="NÃO"/>
    <s v="ATIVO"/>
    <s v="REDE OK"/>
    <s v="ATIVO"/>
    <x v="7"/>
    <s v="-"/>
    <s v="-"/>
    <n v="2025"/>
    <n v="564578"/>
    <s v="Aprovado HQ"/>
    <s v="ATIVO"/>
    <m/>
    <m/>
    <m/>
    <m/>
    <m/>
    <m/>
    <s v="N/A"/>
    <x v="74"/>
    <x v="1"/>
    <m/>
    <m/>
    <x v="7"/>
  </r>
  <r>
    <s v="MGPXU"/>
    <s v="cancelado2"/>
    <x v="1"/>
    <s v="CANCELADO"/>
    <x v="4"/>
    <x v="6"/>
    <x v="1"/>
    <x v="1"/>
    <s v="NA"/>
    <s v="NA"/>
    <s v="CANCELADO"/>
    <s v="HL5G_2025"/>
    <x v="9"/>
    <s v="MGEUA"/>
    <s v="-"/>
    <s v="UBERABA_2025"/>
    <x v="3"/>
    <s v="sex 04/04/2025 11:34 - Garrido: Indoor no shopping / Não contratado"/>
    <m/>
    <s v="NÃO"/>
    <s v="NA"/>
    <s v="CANCELADO"/>
    <s v="CANCELADO"/>
    <x v="12"/>
    <s v="-"/>
    <s v="-"/>
    <n v="2025"/>
    <s v="NA"/>
    <s v="NA"/>
    <s v="SITE DESMOBILIZADO"/>
    <m/>
    <m/>
    <m/>
    <m/>
    <m/>
    <m/>
    <s v="N/A"/>
    <x v="10"/>
    <x v="1"/>
    <m/>
    <m/>
    <x v="8"/>
  </r>
  <r>
    <s v="MGURA"/>
    <s v="M2025EST_MGURA_01 "/>
    <x v="3"/>
    <s v="SIM"/>
    <x v="0"/>
    <x v="0"/>
    <x v="267"/>
    <x v="258"/>
    <s v="NA"/>
    <s v="NA"/>
    <s v="MGUEU-MGURA-MGUEU"/>
    <s v="HL5G_2025"/>
    <x v="9"/>
    <s v="MGUEU"/>
    <s v="-"/>
    <s v="UBERABA_2025"/>
    <x v="3"/>
    <s v="05/06/2025 - Livia: acesso algar._x000a_04/06/2025- Israel: 100% lançado, 80% formatado. Deu problema de acesso. Arthur: reenviar a planilha da Algar._x000a_ter 03/06/2025 09:35 - Central de acessos: Prezados, bom dia!_x000a_Solicitamos autorização de acesso para os prestadores de serviço TELEFÔNICA | VIVO MG, para a realização de atividades no site conforme carta anexa._x000a_OBSERVAÇÃO: o CPF foi retirado da carta por motivo de segurança da informação da telefônica_x000a__x000a_Cartas apresentadas pelos técnicos devem conter o carimbo: “TELEFONICA| VIVO ACESSO AUTORIZADO”._x000a_Favor confirmar recebimento e responder este e-mail com parecer._x000a_30/05/2025 - Israel: previsão pra hoje, em vias de entrega."/>
    <s v="10/10/25 - Reparo nas duas alças acionado por email; 19/09/2025 - Aguardando liberação acesso Algar"/>
    <s v="NÃO"/>
    <s v="ATIVO"/>
    <s v="REDE OK"/>
    <s v="ATIVO"/>
    <x v="7"/>
    <s v="-"/>
    <s v="-"/>
    <n v="2025"/>
    <n v="548970"/>
    <s v="Aprovado HQ"/>
    <s v="ATIVO"/>
    <m/>
    <m/>
    <m/>
    <m/>
    <m/>
    <m/>
    <s v="N/A"/>
    <x v="61"/>
    <x v="1"/>
    <m/>
    <m/>
    <x v="7"/>
  </r>
  <r>
    <s v="MGVON"/>
    <s v="M2025EST_MGVON_01 "/>
    <x v="3"/>
    <s v="SIM"/>
    <x v="0"/>
    <x v="0"/>
    <x v="268"/>
    <x v="256"/>
    <s v="NA"/>
    <s v="NA"/>
    <s v="MGEUA-MGVON-MGEUA"/>
    <s v="HL5G_2025"/>
    <x v="9"/>
    <s v="MGEUA"/>
    <s v="-"/>
    <s v="UBERABA_2025"/>
    <x v="3"/>
    <s v="07/10/2025 - Israel: 100% lançado + 80% formatação. Depende de acesso, solicitado para Cinthia._x000a__x000a_ter 09/09/2025 13:59 - Jose Geraldo: Prezado Engº Ulisses Lamas,_x000a__x000a_Boa tarde._x000a__x000a_Por favor, podemos agendar para esta semana a reunião para a apresentação dos projetos ?_x000a__x000a_Muito obrigado pela ajuda e consideração._x000a__x000a_04/06/2025 - Israel: depende do site que tá em alto custo: do MGVIM"/>
    <s v="-"/>
    <s v="NÃO"/>
    <s v="ATIVO"/>
    <s v="REDE OK"/>
    <s v="ATIVO"/>
    <x v="7"/>
    <s v="-"/>
    <s v="-"/>
    <n v="2025"/>
    <n v="548968"/>
    <s v="Aprovado HQ"/>
    <s v="ATIVO"/>
    <m/>
    <m/>
    <m/>
    <m/>
    <m/>
    <m/>
    <s v="N/A"/>
    <x v="85"/>
    <x v="1"/>
    <m/>
    <m/>
    <x v="7"/>
  </r>
  <r>
    <s v="MGBVN"/>
    <s v="M2025EST_MGBVN_01"/>
    <x v="3"/>
    <s v="SIM"/>
    <x v="0"/>
    <x v="0"/>
    <x v="247"/>
    <x v="259"/>
    <s v="NA"/>
    <s v="NA"/>
    <s v="MGARN-MGBVN-MGARN"/>
    <s v="HL5G_2025"/>
    <x v="9"/>
    <s v="MGARN"/>
    <s v="-"/>
    <s v="UBERABA_2025"/>
    <x v="3"/>
    <m/>
    <m/>
    <s v="NÃO"/>
    <s v="ATIVO"/>
    <s v="REDE OK"/>
    <s v="ATIVO"/>
    <x v="7"/>
    <s v="-"/>
    <s v="-"/>
    <n v="2025"/>
    <n v="548973"/>
    <s v="Aprovado HQ"/>
    <s v="ATIVO"/>
    <m/>
    <m/>
    <m/>
    <m/>
    <m/>
    <m/>
    <s v="CONSTRUÍDO"/>
    <x v="86"/>
    <x v="1"/>
    <m/>
    <m/>
    <x v="1"/>
  </r>
  <r>
    <s v="MGIPG"/>
    <s v="M2025EST_MGIPG_01"/>
    <x v="3"/>
    <s v="SIM"/>
    <x v="0"/>
    <x v="0"/>
    <x v="269"/>
    <x v="257"/>
    <s v="NA"/>
    <s v="NA"/>
    <s v="MGIDL-MGIPG-MGIDL"/>
    <s v="HL5G_2025"/>
    <x v="13"/>
    <s v="MGIDL"/>
    <s v="-"/>
    <s v="SETE LAGOAS_2025"/>
    <x v="5"/>
    <s v="seg 25/08/2025 13:56 - Felipe: _x000a_Thiago,_x000a_Boa tarde!_x000a__x000a_Conforme conversamos não existe rede óptica interligando os sites MGSCT para MGIDL._x000a_Cabo verde aproximadamente 3058 mts._x000a__x000a_19/08/2025 - Batimento com a Telemont: entrega em 22/ago_x000a__x000a_ter 05/08/2025 17:02 - Thiago: Boa tarde @SIDNEY MARTINS RUFINO e @EVANDRO LUIZ DOS REIS PEREIRA, já finalizamos os lançamentos adicionais aguardando somente os encontramentos que estão sob responsabilidade da Telemont._x000a_Preciso, dessas entregas ate ao meio dia 06/08._x000a__x000a_Conto com a compreensão de vocês. _x000a__x000a__x000a_ter 03/06/2025 10:33 - Jefferson: Informamos que não localizamos a rota do cabo de IPG sentido AJC, impossibilitando a construção dessa alça._x000a_Solicito revisão do projeto, para prosseguimento das atividades._x000a__x000a_02/06/2025 - Arthur: aguarda o email para checar._x000a_29/05/2025 - Arthur: aguarda o email para checar._x000a_27/05/2025 - Jefferson: 2° alça de AJC para IDL, indicada nos 2 projetos AJC e IPG como formatação, não existe!_x000a_21/05/2025 - Valentim: 2° emissao de projeto sem canalização"/>
    <m/>
    <s v="NÃO"/>
    <s v="ATIVO"/>
    <s v="REDE OK"/>
    <s v="ATIVO"/>
    <x v="7"/>
    <s v="-"/>
    <s v="-"/>
    <n v="2025"/>
    <n v="566687"/>
    <s v="Aprovado HQ"/>
    <s v="ATIVO"/>
    <m/>
    <m/>
    <m/>
    <m/>
    <m/>
    <m/>
    <s v="N/A"/>
    <x v="51"/>
    <x v="1"/>
    <m/>
    <m/>
    <x v="7"/>
  </r>
  <r>
    <s v="MGUJM"/>
    <s v="M2025EST_MGUJM_01"/>
    <x v="3"/>
    <s v="SIM"/>
    <x v="0"/>
    <x v="0"/>
    <x v="270"/>
    <x v="257"/>
    <s v="NA"/>
    <s v="NA"/>
    <s v="MGLOU-MGUJM-MGLOU"/>
    <s v="HL5G_2025"/>
    <x v="9"/>
    <s v="MGLOU"/>
    <s v="-"/>
    <s v="UBERABA_2025"/>
    <x v="3"/>
    <s v="sex 05/09/2025 15:55 - Israel: _x000a_Boa tarde!!_x000a__x000a_@ISRAEL ROBERTO DA CRUZ segundo informações do Luciano a obra de Uberaba 571961 será necessário um adicional 600 metros de drop, 1 caixa de emenda e um conjunto de raquete pois o material quantificado não foi o suficiente para o término da obra segue desenho da rota que falta _x000a_26/05/2025 - Arthur: draft alto custo, não validado"/>
    <m/>
    <s v="NÃO"/>
    <s v="ATIVO"/>
    <s v="REDE OK"/>
    <s v="ATIVO"/>
    <x v="7"/>
    <s v="-"/>
    <s v="-"/>
    <n v="2025"/>
    <n v="571961"/>
    <s v="Aprovado HQ"/>
    <s v="ATIVO"/>
    <m/>
    <m/>
    <m/>
    <m/>
    <m/>
    <m/>
    <s v="N/A"/>
    <x v="5"/>
    <x v="1"/>
    <m/>
    <m/>
    <x v="2"/>
  </r>
  <r>
    <s v="MGGVV"/>
    <s v="M2025EST_MGGVV_01"/>
    <x v="3"/>
    <s v="SIM"/>
    <x v="0"/>
    <x v="0"/>
    <x v="271"/>
    <x v="260"/>
    <s v="NA"/>
    <s v="NA"/>
    <s v="MGOCP-MGGVV-MGOCP"/>
    <s v="HL5G_2025"/>
    <x v="33"/>
    <s v="MGOCP"/>
    <s v="-"/>
    <s v="GOVERNADOR VALADARES_2025"/>
    <x v="7"/>
    <s v="04/07/2025 - Arthur: aprovado_x000a_seg 02/06/2025 17:01 - Marcio: Cabo projetado não entra no site GVV ( Segue abaixo rota do cabo e alternativa para atendimento da OBRA)_x000a__x000a_Sera necessário ADC de materiais abaixo_x000a__x000a_CABO 24 FO = 620 METROS_x000a_DGO = 01"/>
    <m/>
    <s v="NÃO"/>
    <s v="ATIVO"/>
    <s v="REDE OK"/>
    <s v="ATIVO"/>
    <x v="7"/>
    <s v="-"/>
    <s v="-"/>
    <n v="2025"/>
    <n v="565817"/>
    <s v="Aprovado HQ"/>
    <s v="ATIVO"/>
    <m/>
    <m/>
    <m/>
    <m/>
    <m/>
    <m/>
    <s v="N/A"/>
    <x v="51"/>
    <x v="1"/>
    <m/>
    <m/>
    <x v="7"/>
  </r>
  <r>
    <s v="MGGSD"/>
    <s v="M2025EST_MGGSD_01"/>
    <x v="3"/>
    <s v="SIM"/>
    <x v="0"/>
    <x v="0"/>
    <x v="272"/>
    <x v="260"/>
    <s v="NA"/>
    <s v="NA"/>
    <s v="MGOCP-MGGSD-MGOCP"/>
    <s v="HL5G_2025"/>
    <x v="33"/>
    <s v="MGOCP"/>
    <s v="-"/>
    <s v="GOVERNADOR VALADARES_2025"/>
    <x v="7"/>
    <m/>
    <m/>
    <s v="NÃO"/>
    <s v="ATIVO"/>
    <s v="REDE OK"/>
    <s v="ATIVO"/>
    <x v="7"/>
    <s v="-"/>
    <s v="-"/>
    <n v="2025"/>
    <n v="561682"/>
    <s v="Aprovado HQ"/>
    <s v="ATIVO"/>
    <m/>
    <m/>
    <m/>
    <m/>
    <m/>
    <m/>
    <s v="N/A"/>
    <x v="51"/>
    <x v="1"/>
    <m/>
    <s v="qua 21/05/2025 15:57 - Marcio: Foi contratado para o site ID 549074 400 metros de cabo, porem emenda (existente) não esta no ponto projetado, será necessário ADC dos matérias abaixo e suas respectivas MO._x000a__x000a_•_x0009_Cabo quantificado lançado ate ponto P ( 400 METROS DO SITE GSD) _x000a_•_x0009_Emenda esta  a 860 metros ponto E ( Emenda existente mais próximo)_x000a__x000a__x000a_Materiais necessário para a ADC_x000a__x000a_860 -   METROS DE METROS DE CABOS_x000a_01 -  RAQUETE _x000a_01  - CAIXA DE EMENDA"/>
    <x v="15"/>
  </r>
  <r>
    <s v="MGUJB"/>
    <s v="M2025EST_MGUJB_01"/>
    <x v="3"/>
    <s v="SIM"/>
    <x v="0"/>
    <x v="0"/>
    <x v="273"/>
    <x v="236"/>
    <s v="NA"/>
    <s v="NA"/>
    <s v="MGOEN-MGUJB-MGOEN"/>
    <s v="HL5G_2025"/>
    <x v="9"/>
    <s v="MGOEN"/>
    <s v="-"/>
    <s v="UBERABA_2025"/>
    <x v="3"/>
    <s v="qui 05/06/2025 08:48 - Israel: Para que este projeto absolva será necessário quantificar 2 emendas, para anexar a rede lançada no ID antigo. _x000a__x000a_04/06/2025 - Arthur: recebemos e enviamos a 2° emissao do projeto, necessário avaliar se os custos atuais do id antigo comportam as atividades do projeto novo._x000a__x000a_seg 26/05/2025 10:01 - Israel: O site UJB para ser entregue contempla uma das alças do site OEN porém no projeto do OEN não tem o lançamento. Preciso que verifique pra que possamos dar continuidade. _x000a_SITE-VIVO 548974 MGOEN-MGUJB-MGOEN UBERABA_x000a__x000a__x000a__x000a_2ª VERSÃO DO SITE OEN _x000a__x000a_ "/>
    <s v="-"/>
    <s v="NÃO"/>
    <s v="ATIVO"/>
    <s v="REDE OK"/>
    <s v="ATIVO"/>
    <x v="7"/>
    <s v="-"/>
    <s v="-"/>
    <n v="2025"/>
    <n v="563629"/>
    <s v="Aprovado HQ"/>
    <s v="ATIVO"/>
    <m/>
    <m/>
    <m/>
    <m/>
    <m/>
    <m/>
    <s v="CONSTRUÍDO"/>
    <x v="64"/>
    <x v="1"/>
    <m/>
    <m/>
    <x v="7"/>
  </r>
  <r>
    <s v="MGUJC"/>
    <s v="M2024EST_MGUJC_01"/>
    <x v="1"/>
    <s v="SIM"/>
    <x v="0"/>
    <x v="10"/>
    <x v="171"/>
    <x v="1"/>
    <s v="NA"/>
    <s v="NA"/>
    <s v="MGCJN-MGUJC-MGCJN"/>
    <s v="HL5G (500K)"/>
    <x v="6"/>
    <s v="MGCJN"/>
    <m/>
    <s v="UBERLÂNDIA"/>
    <x v="4"/>
    <s v="REDE ENTREGUE CONFORME TOPOLOGIA ESTRUTURANTE"/>
    <s v="MGCJN REDE PREVISTA"/>
    <s v="NÃO"/>
    <s v="CANCELADO"/>
    <s v="REDE OK"/>
    <s v="BLOQUEADO"/>
    <x v="0"/>
    <s v="-"/>
    <s v="-"/>
    <n v="2024"/>
    <n v="523471"/>
    <s v="Empreiteira"/>
    <s v="SITE FORA DO ESCOPO"/>
    <m/>
    <m/>
    <m/>
    <e v="#REF!"/>
    <m/>
    <m/>
    <s v="N/A"/>
    <x v="83"/>
    <x v="62"/>
    <s v="-"/>
    <m/>
    <x v="1"/>
  </r>
  <r>
    <s v="MGUMR"/>
    <s v="M2024EST_MGUMR_01"/>
    <x v="1"/>
    <s v="SIM"/>
    <x v="0"/>
    <x v="10"/>
    <x v="171"/>
    <x v="1"/>
    <s v="NA"/>
    <s v="NA"/>
    <s v="MGCJN-MGUMR-MGCJN"/>
    <s v="HL5G (500K)"/>
    <x v="6"/>
    <s v="MGCJN"/>
    <m/>
    <s v="UBERLÂNDIA"/>
    <x v="4"/>
    <s v="REDE ENTREGUE CONFORME TOPOLOGIA ESTRUTURANTE"/>
    <s v="MGCJN REDE PREVISTA"/>
    <s v="NÃO"/>
    <s v="CANCELADO"/>
    <s v="REDE OK"/>
    <s v="BLOQUEADO"/>
    <x v="0"/>
    <s v="-"/>
    <s v="-"/>
    <n v="2024"/>
    <n v="523472"/>
    <s v="Aprovado HQ"/>
    <s v="SITE FORA DO ESCOPO"/>
    <m/>
    <m/>
    <m/>
    <e v="#REF!"/>
    <m/>
    <m/>
    <s v="N/A"/>
    <x v="83"/>
    <x v="62"/>
    <s v="-"/>
    <m/>
    <x v="1"/>
  </r>
  <r>
    <s v="MGUCN"/>
    <s v="M2024EST_MGUCN_01"/>
    <x v="1"/>
    <s v="SIM"/>
    <x v="0"/>
    <x v="10"/>
    <x v="171"/>
    <x v="1"/>
    <s v="NA"/>
    <s v="NA"/>
    <s v="MGCJN-MGUCN-MGCJN"/>
    <s v="HL5G (500K)"/>
    <x v="6"/>
    <s v="MGCJN"/>
    <m/>
    <s v="UBERLÂNDIA"/>
    <x v="4"/>
    <s v="REDE ENTREGUE CONFORME TOPOLOGIA ESTRUTURANTE"/>
    <s v="MGCJN REDE PREVISTA"/>
    <s v="NÃO"/>
    <s v="CANCELADO"/>
    <s v="REDE OK"/>
    <s v="BLOQUEADO"/>
    <x v="0"/>
    <s v="-"/>
    <s v="-"/>
    <n v="2024"/>
    <n v="514088"/>
    <s v="Aprovado HQ"/>
    <s v="SITE FORA DO ESCOPO"/>
    <m/>
    <m/>
    <m/>
    <e v="#REF!"/>
    <m/>
    <m/>
    <s v="N/A"/>
    <x v="87"/>
    <x v="61"/>
    <s v="-"/>
    <m/>
    <x v="1"/>
  </r>
  <r>
    <s v="MGUIO"/>
    <s v="M2024EST_MGUIO_01"/>
    <x v="1"/>
    <s v="CANCELADO"/>
    <x v="4"/>
    <x v="6"/>
    <x v="1"/>
    <x v="1"/>
    <s v="NA"/>
    <s v="NA"/>
    <s v="MGUTP-MGUIO-MGUTP"/>
    <s v="HL5G (500K)"/>
    <x v="6"/>
    <s v="MGUTP"/>
    <m/>
    <s v="UBERLÂNDIA"/>
    <x v="4"/>
    <s v="qui 20/02/2025 10:25 - aRETHA: Não achei o histórico, mas esta obra foi cancelada, não está na PMTS e na Master o site está com status de cancelado._x000a_fui recebido pela zeladora (Franciele) e ela me informou que a síndica proibiu o acesso de técnicos das operadoras TIM/VIVO, enquanto não for feito a correção de infiltração que está ocorrendo para dentro do apartamento da cobertura, portanto acesso NEGADO sem previsão para atuação de abordagem._x000a__x000a_Síndica; Siomara Almeida  (21) 98844-3504 ( siomarj@gmail.com)"/>
    <m/>
    <s v="NÃO"/>
    <s v="CANCELADO"/>
    <s v="CANCELADO"/>
    <s v="CANCELADO"/>
    <x v="10"/>
    <s v="-"/>
    <s v="-"/>
    <n v="2024"/>
    <n v="514034"/>
    <s v="Aprovado HQ"/>
    <s v="SITE DESMOBILIZADO"/>
    <m/>
    <m/>
    <m/>
    <e v="#REF!"/>
    <m/>
    <m/>
    <s v="N/A"/>
    <x v="88"/>
    <x v="59"/>
    <s v="-"/>
    <m/>
    <x v="8"/>
  </r>
  <r>
    <s v="MGUVU"/>
    <s v="M2024EST_MGUVU_01"/>
    <x v="1"/>
    <s v="NÃO"/>
    <x v="4"/>
    <x v="6"/>
    <x v="1"/>
    <x v="1"/>
    <s v="NA"/>
    <s v="NA"/>
    <s v="MGCJN-MGUVU-MGCJN"/>
    <s v="HL5G (500K)"/>
    <x v="6"/>
    <s v="MGCJN"/>
    <m/>
    <s v="UBERLÂNDIA"/>
    <x v="4"/>
    <s v="ter 11/02/2025 13:49 - Arthur: @Gustavo De Carvalho Rosa_x000a_Poderia por favor avaliar se podemos cancelar o id metro do M2024EST_MGUVU_01 e seguirmos com a construção/ativação que entregamos na metro M2024_MGUVU_01  , ambos HL5-G."/>
    <s v="-"/>
    <s v="NÃO"/>
    <s v="CANCELADO"/>
    <s v="CANCELADO"/>
    <s v="CANCELADO"/>
    <x v="0"/>
    <s v="-"/>
    <s v="-"/>
    <n v="2024"/>
    <n v="523470"/>
    <s v="Regional"/>
    <s v="SITE FORA DO ESCOPO"/>
    <m/>
    <m/>
    <m/>
    <e v="#REF!"/>
    <m/>
    <m/>
    <s v="N/A"/>
    <x v="83"/>
    <x v="62"/>
    <s v="-"/>
    <m/>
    <x v="16"/>
  </r>
  <r>
    <s v="MGUTB"/>
    <s v="M2024EST_MGUTB_01"/>
    <x v="1"/>
    <s v="SIM"/>
    <x v="0"/>
    <x v="10"/>
    <x v="162"/>
    <x v="1"/>
    <s v="NA"/>
    <s v="NA"/>
    <s v="MGCJN-MGUTB-MGCJN"/>
    <s v="HL5G (500K)"/>
    <x v="6"/>
    <s v="MGCJN"/>
    <m/>
    <s v="UBERLÂNDIA"/>
    <x v="4"/>
    <s v="REDE ENTREGUE CONFORME TOPOLOGIA ESTRUTURANTE"/>
    <s v="MGCJN REDE PREVISTA"/>
    <s v="NÃO"/>
    <s v="CANCELADO"/>
    <s v="REDE OK"/>
    <s v="BLOQUEADO"/>
    <x v="0"/>
    <s v="-"/>
    <s v="-"/>
    <n v="2024"/>
    <n v="523468"/>
    <s v="Aprovado HQ"/>
    <s v="SITE FORA DO ESCOPO"/>
    <m/>
    <m/>
    <m/>
    <e v="#REF!"/>
    <m/>
    <m/>
    <s v="N/A"/>
    <x v="83"/>
    <x v="62"/>
    <s v="-"/>
    <m/>
    <x v="1"/>
  </r>
  <r>
    <s v="MGUSU"/>
    <s v="M2024EST_MGUSU_01"/>
    <x v="1"/>
    <s v="NÃO"/>
    <x v="4"/>
    <x v="6"/>
    <x v="1"/>
    <x v="1"/>
    <s v="NA"/>
    <s v="NA"/>
    <s v="MGUNM-MGUSU-MGUSP-MGUNM"/>
    <s v="HL5G (500K)"/>
    <x v="6"/>
    <s v="MGUNM"/>
    <m/>
    <s v="UBERLÂNDIA"/>
    <x v="4"/>
    <s v="seg 30/12/2024 16:25 - Thais: OK RF. Confirmar se é possível manter na META. Embora Rede Externa indique que não consegue entregar a chave metro, site possui Fusion Ativo, sendo possível seguir com a liberação da transmissão na topologia existente.. "/>
    <s v="-"/>
    <s v="NÃO"/>
    <s v="CANCELADO"/>
    <s v="CANCELADO"/>
    <s v="CANCELADO"/>
    <x v="0"/>
    <s v="-"/>
    <s v="-"/>
    <n v="2024"/>
    <n v="523418"/>
    <s v="Aprovado HQ"/>
    <s v="SITE FORA DO ESCOPO"/>
    <m/>
    <m/>
    <m/>
    <e v="#REF!"/>
    <m/>
    <m/>
    <s v="N/A"/>
    <x v="87"/>
    <x v="61"/>
    <s v="-"/>
    <m/>
    <x v="8"/>
  </r>
  <r>
    <s v="MGUSP"/>
    <s v="M2024EST_MGUSP_01"/>
    <x v="1"/>
    <s v="NÃO"/>
    <x v="4"/>
    <x v="6"/>
    <x v="1"/>
    <x v="1"/>
    <s v="NA"/>
    <s v="NA"/>
    <s v="MGUNM-MGUSU-MGUSP-MGUNM"/>
    <s v="HL5G (500K)"/>
    <x v="6"/>
    <s v="MGUNM"/>
    <m/>
    <s v="UBERLÂNDIA"/>
    <x v="4"/>
    <s v="-"/>
    <s v="-"/>
    <s v="NÃO"/>
    <s v="CANCELADO"/>
    <s v="CANCELADO"/>
    <s v="CANCELADO"/>
    <x v="10"/>
    <s v="-"/>
    <s v="-"/>
    <n v="2024"/>
    <n v="523418"/>
    <s v="Aprovado HQ"/>
    <s v="SITE FORA DO ESCOPO"/>
    <m/>
    <m/>
    <m/>
    <e v="#REF!"/>
    <m/>
    <m/>
    <s v="N/A"/>
    <x v="87"/>
    <x v="61"/>
    <s v="-"/>
    <m/>
    <x v="8"/>
  </r>
  <r>
    <s v="MGUIP"/>
    <s v="M2024EST_MGUIP_01"/>
    <x v="1"/>
    <s v="SIM"/>
    <x v="0"/>
    <x v="10"/>
    <x v="186"/>
    <x v="1"/>
    <s v="NA"/>
    <s v="NA"/>
    <s v="MGUNM-MGUIP-MGUNM"/>
    <s v="HL5G (500K)"/>
    <x v="6"/>
    <s v="MGUNM"/>
    <m/>
    <s v="UBERLÂNDIA"/>
    <x v="4"/>
    <s v="-"/>
    <s v="10/03 - Depende de transformar UNM em HL5D, as fibras de UNM-HL5D ainda não foram construídas"/>
    <s v="NÃO"/>
    <s v="CANCELADO"/>
    <s v="REDE OK"/>
    <s v="BLOQUEADO"/>
    <x v="0"/>
    <s v="-"/>
    <s v="-"/>
    <n v="2024"/>
    <n v="523422"/>
    <s v="Regional"/>
    <s v="SITE FORA DO ESCOPO"/>
    <m/>
    <m/>
    <m/>
    <e v="#REF!"/>
    <m/>
    <m/>
    <s v="N/A"/>
    <x v="87"/>
    <x v="61"/>
    <s v="-"/>
    <m/>
    <x v="1"/>
  </r>
  <r>
    <s v="MGUBE"/>
    <s v="M2025EST_MGUBE_01"/>
    <x v="3"/>
    <s v="SIM"/>
    <x v="0"/>
    <x v="0"/>
    <x v="261"/>
    <x v="228"/>
    <s v="SIM"/>
    <s v="REDE OK"/>
    <s v="MGUSB-MGUBE- MGUSBE/MGUSB-MGUBE"/>
    <s v="HL5D_2025"/>
    <x v="30"/>
    <s v="-"/>
    <s v="-"/>
    <s v="UBERABA_2025"/>
    <x v="3"/>
    <m/>
    <m/>
    <s v="NÃO"/>
    <s v="ATIVO"/>
    <s v="REDE OK"/>
    <s v="ATIVO"/>
    <x v="7"/>
    <s v="-"/>
    <s v="-"/>
    <n v="2025"/>
    <n v="548945"/>
    <s v="Aprovado HQ"/>
    <s v="ATIVO"/>
    <m/>
    <m/>
    <m/>
    <m/>
    <m/>
    <m/>
    <s v="CONSTRUÍDO"/>
    <x v="89"/>
    <x v="1"/>
    <m/>
    <m/>
    <x v="1"/>
  </r>
  <r>
    <s v="MGJPA"/>
    <s v="M2024EST_MGJPA_01"/>
    <x v="1"/>
    <s v="SIM"/>
    <x v="0"/>
    <x v="7"/>
    <x v="274"/>
    <x v="1"/>
    <s v="NÃO"/>
    <s v="PENDENTE"/>
    <s v="MGCTP-MGJPA(FLAT)-MGCTP"/>
    <s v="HL5G (500K)"/>
    <x v="27"/>
    <s v="MGCTP"/>
    <s v="Ativo"/>
    <s v="JUIZ DE FORA"/>
    <x v="6"/>
    <s v="16/06/2025 - Arthur: status até entação era VALID. LIB_x000a_ACRÉSCIMO DE LANÇAMENTO"/>
    <s v="21/05 - Precisa ajustar sinótico e OEs conforme topologia estruturante"/>
    <s v="NÃO"/>
    <s v="CANCELADO"/>
    <s v="REDE OK"/>
    <s v="NÃO ATIVADO"/>
    <x v="0"/>
    <s v="-"/>
    <s v="-"/>
    <n v="2024"/>
    <n v="509250"/>
    <s v="Aprovado HQ"/>
    <s v="SITE FORA DO ESCOPO"/>
    <m/>
    <m/>
    <m/>
    <m/>
    <m/>
    <m/>
    <s v="N/A"/>
    <x v="25"/>
    <x v="6"/>
    <s v="-"/>
    <m/>
    <x v="1"/>
  </r>
  <r>
    <s v="MGJHM"/>
    <s v="M2024EST_MGJHM_01"/>
    <x v="1"/>
    <s v="SIM"/>
    <x v="0"/>
    <x v="6"/>
    <x v="197"/>
    <x v="1"/>
    <s v="NÃO"/>
    <s v="PENDENTE"/>
    <s v="MGV01-MGJHM(FLAT)-MGV01"/>
    <s v="HL5G (500K)"/>
    <x v="27"/>
    <s v="MGV01"/>
    <s v="Ativo"/>
    <s v="JUIZ DE FORA"/>
    <x v="6"/>
    <s v="16/06/2025 - Arthur: status até entação era VALID. LIB_x000a_seg 04/11/2024 16:34 - Edson:                 Nesse ID 509247 estava quantificado 700 metros de fibra e no físico lançamos 800 metros, favor dar o de acordo."/>
    <s v="21/05 - Precisa ajustar sinótico e OEs conforme topologia estruturante"/>
    <s v="NÃO"/>
    <s v="CANCELADO"/>
    <s v="REDE OK"/>
    <s v="CANCELADO"/>
    <x v="0"/>
    <s v="-"/>
    <s v="-"/>
    <n v="2024"/>
    <n v="509247"/>
    <s v="Regional"/>
    <s v="SITE FORA DO ESCOPO"/>
    <m/>
    <m/>
    <m/>
    <m/>
    <m/>
    <m/>
    <s v="N/A"/>
    <x v="28"/>
    <x v="6"/>
    <s v="-"/>
    <m/>
    <x v="1"/>
  </r>
  <r>
    <s v="MGUBM"/>
    <s v="M2024EST_MGUBM_01"/>
    <x v="1"/>
    <s v="NÃO"/>
    <x v="4"/>
    <x v="6"/>
    <x v="1"/>
    <x v="1"/>
    <s v="NA"/>
    <s v="NA"/>
    <s v="MGUTP-MGUBM-MGTBN-MGUTP"/>
    <s v="HL5G (500K)"/>
    <x v="6"/>
    <s v="MGUTP"/>
    <m/>
    <s v="UBERLÂNDIA"/>
    <x v="4"/>
    <s v="-"/>
    <s v="-"/>
    <s v="NÃO"/>
    <s v="CANCELADO"/>
    <s v="CANCELADO"/>
    <s v="CANCELADO"/>
    <x v="10"/>
    <s v="-"/>
    <s v="-"/>
    <n v="2024"/>
    <n v="514042"/>
    <s v="Empreiteira"/>
    <s v="SITE FORA DO ESCOPO"/>
    <m/>
    <m/>
    <m/>
    <e v="#REF!"/>
    <m/>
    <m/>
    <s v="N/A"/>
    <x v="88"/>
    <x v="59"/>
    <s v="-"/>
    <m/>
    <x v="6"/>
  </r>
  <r>
    <s v="MGTBN"/>
    <s v="M2024EST_MGTBN_01"/>
    <x v="1"/>
    <s v="NÃO"/>
    <x v="4"/>
    <x v="6"/>
    <x v="1"/>
    <x v="1"/>
    <s v="NA"/>
    <s v="NA"/>
    <s v="MGUTP-MGUBM-MGTBN-MGUTP"/>
    <s v="HL5G (500K)"/>
    <x v="6"/>
    <s v="MGUTP"/>
    <m/>
    <s v="UBERLÂNDIA"/>
    <x v="4"/>
    <s v="-"/>
    <s v="-"/>
    <s v="NÃO"/>
    <s v="CANCELADO"/>
    <s v="CANCELADO"/>
    <s v="CANCELADO"/>
    <x v="10"/>
    <s v="-"/>
    <s v="-"/>
    <n v="2024"/>
    <n v="514042"/>
    <s v="Empreiteira"/>
    <s v="SITE FORA DO ESCOPO"/>
    <m/>
    <m/>
    <m/>
    <e v="#REF!"/>
    <m/>
    <m/>
    <s v="N/A"/>
    <x v="88"/>
    <x v="59"/>
    <s v="-"/>
    <m/>
    <x v="6"/>
  </r>
  <r>
    <s v="MGUDD"/>
    <s v="M2024EST_MGUDD_01"/>
    <x v="1"/>
    <s v="NÃO"/>
    <x v="4"/>
    <x v="6"/>
    <x v="1"/>
    <x v="1"/>
    <s v="NA"/>
    <s v="NA"/>
    <s v="MGUTP-MGUDD-MGUTP"/>
    <s v="HL5G (500K)"/>
    <x v="6"/>
    <s v="MGUTP"/>
    <m/>
    <s v="UBERLÂNDIA"/>
    <x v="4"/>
    <s v="ter 05/11/2024 18:16 - Leonardo: Das topologias listadas para construção de rede externa, haverá necessidade de revisão ou alteração de projeto?_x000a__x000a_Segue cenário para avaliar as topologias criadas para construção de rede externa._x000a__x000a_Os sites MGUDD e MGUPD pelo informado tiveram alteração na sigla, site MGUPD alterado para MGOSD e o site MGUDD modificado para MGULI._x000a__x000a_TOPOLOGIAS - SITES UBERLÂNDIA //// MGUTP-MGUPD-MGUTP////MGUTP-MGUDD-MGUTP"/>
    <s v="-"/>
    <s v="NÃO"/>
    <s v="CANCELADO"/>
    <s v="CANCELADO"/>
    <s v="CANCELADO"/>
    <x v="10"/>
    <s v="-"/>
    <s v="-"/>
    <n v="2024"/>
    <n v="514016"/>
    <s v="Regional"/>
    <s v="SITE FORA DO ESCOPO"/>
    <m/>
    <m/>
    <m/>
    <e v="#REF!"/>
    <m/>
    <m/>
    <s v="N/A"/>
    <x v="32"/>
    <x v="38"/>
    <s v="-"/>
    <m/>
    <x v="8"/>
  </r>
  <r>
    <s v="MGUAP"/>
    <s v="M2024EST_MGUAP_01"/>
    <x v="1"/>
    <s v="SIM"/>
    <x v="0"/>
    <x v="10"/>
    <x v="275"/>
    <x v="1"/>
    <s v="NÃO"/>
    <s v="PENDENTE"/>
    <s v="MGUTP-MGUAP-MGUTP/MGUTP"/>
    <s v="HL5D (500K)"/>
    <x v="6"/>
    <s v="MGUAP"/>
    <s v="-"/>
    <s v="UBERLÂNDIA"/>
    <x v="4"/>
    <m/>
    <m/>
    <s v="NÃO"/>
    <s v="CANCELADO"/>
    <s v="REDE OK"/>
    <s v="BLOQUEADO"/>
    <x v="10"/>
    <s v="-"/>
    <s v="-"/>
    <n v="2024"/>
    <n v="513989"/>
    <s v="Aprovado HQ"/>
    <s v="SITE FORA DO ESCOPO"/>
    <m/>
    <m/>
    <m/>
    <m/>
    <m/>
    <m/>
    <s v="N/A"/>
    <x v="2"/>
    <x v="63"/>
    <s v="-"/>
    <s v="29/04/2025 - relatório não foi enviado para ativação da metro Fusion. "/>
    <x v="7"/>
  </r>
  <r>
    <s v="MGUFU"/>
    <s v="M2024EST_MGUFU_01"/>
    <x v="1"/>
    <s v="SIM"/>
    <x v="0"/>
    <x v="10"/>
    <x v="276"/>
    <x v="1"/>
    <s v="NÃO"/>
    <s v="PENDENTE"/>
    <s v="MGUTP-MGUFU-MGUTP/MGUTP"/>
    <s v="HL5D (500K)"/>
    <x v="6"/>
    <s v="MGUFU"/>
    <s v="-"/>
    <s v="UBERLÂNDIA"/>
    <x v="4"/>
    <m/>
    <m/>
    <s v="NÃO"/>
    <s v="CANCELADO"/>
    <s v="REDE OK"/>
    <s v="BLOQUEADO"/>
    <x v="10"/>
    <s v="-"/>
    <s v="-"/>
    <n v="2024"/>
    <n v="513994"/>
    <s v="Aprovado HQ"/>
    <s v="SITE FORA DO ESCOPO"/>
    <m/>
    <m/>
    <m/>
    <m/>
    <m/>
    <m/>
    <s v="N/A"/>
    <x v="2"/>
    <x v="63"/>
    <s v="-"/>
    <s v="29/04/2025 - relatório não foi enviado para ativação da metro Fusion. "/>
    <x v="7"/>
  </r>
  <r>
    <s v="MGTYN"/>
    <s v="M2025EST_MGTYN_01"/>
    <x v="3"/>
    <s v="SIM"/>
    <x v="0"/>
    <x v="0"/>
    <x v="215"/>
    <x v="166"/>
    <s v="NÃO"/>
    <s v="PENDENTE"/>
    <s v="MGUBR-MGTYN-MGUBR/MGUBR"/>
    <s v="HL5D_2025"/>
    <x v="25"/>
    <s v="MGTYN"/>
    <s v="-"/>
    <s v="UBERLÂNDIA_2025"/>
    <x v="2"/>
    <m/>
    <s v="11/8/2025 - A terceira  alça subiu mas no lado de MGTYN esta atenuado(e-mail enviado).  /   25/09/25 - Ativo com duas alças, a terceira alça apresentou defeito nas fibras acionado equipe de rede externa por email para realizar o reparo."/>
    <s v="NÃO"/>
    <s v="ATIVO"/>
    <s v="REDE OK"/>
    <s v="ATIVO"/>
    <x v="13"/>
    <s v="-"/>
    <s v="-"/>
    <n v="2025"/>
    <n v="564926"/>
    <s v="Aprovado HQ"/>
    <s v="ATIVO"/>
    <m/>
    <m/>
    <m/>
    <m/>
    <m/>
    <m/>
    <s v="CONSTRUÍDO"/>
    <x v="49"/>
    <x v="1"/>
    <m/>
    <m/>
    <x v="11"/>
  </r>
  <r>
    <s v="MGUMU"/>
    <s v="M2025EST_MGUMU_01"/>
    <x v="3"/>
    <s v="SIM"/>
    <x v="0"/>
    <x v="0"/>
    <x v="193"/>
    <x v="1"/>
    <s v="NA"/>
    <s v="NA"/>
    <s v="MGUAC-MGUMU-MGUAC"/>
    <s v="HL5G_2025"/>
    <x v="25"/>
    <s v="MGUAC"/>
    <s v="-"/>
    <s v="UBERLÂNDIA_2025"/>
    <x v="2"/>
    <m/>
    <s v="11/26/2025 - Site ativo com o Vitor e feito o teste com os dois links.   22/07 - Depende de ativar UAC-HL5D fibras ainda em contrução"/>
    <s v="NÃO"/>
    <s v="ATIVO"/>
    <s v="REDE OK"/>
    <s v="ATIVO"/>
    <x v="13"/>
    <s v="-"/>
    <s v="-"/>
    <n v="2025"/>
    <n v="566290"/>
    <s v="Aprovado HQ"/>
    <s v="ATIVO"/>
    <m/>
    <m/>
    <m/>
    <m/>
    <m/>
    <m/>
    <s v="CONSTRUÍDO"/>
    <x v="46"/>
    <x v="1"/>
    <m/>
    <m/>
    <x v="2"/>
  </r>
  <r>
    <s v="MGUAD"/>
    <s v="M2025EST_MGUAD_01"/>
    <x v="1"/>
    <s v="CANCELADO"/>
    <x v="4"/>
    <x v="6"/>
    <x v="1"/>
    <x v="1"/>
    <s v="NA"/>
    <s v="NA"/>
    <s v="MGUTP-MGUAD-MGUTP"/>
    <s v="HL5G_2025"/>
    <x v="6"/>
    <s v="MGUTP"/>
    <s v="-"/>
    <s v="UBERLÂNDIA_2025"/>
    <x v="2"/>
    <s v="ter 01/07/2025 09:50 - Daniel Pacheco: Como falamos, os casos em amarelo iremos tramitar novamente o id de aprovação._x000a__x000a_              Os casos em verde, podem cancelar a obra , pois já esta ativo na topologia correta."/>
    <m/>
    <s v="NÃO"/>
    <s v="CANCELADO"/>
    <s v="CANCELADO"/>
    <s v="CANCELADO"/>
    <x v="12"/>
    <s v="-"/>
    <s v="-"/>
    <n v="2025"/>
    <s v="NA"/>
    <s v="NA"/>
    <s v="SITE FORA DO ESCOPO"/>
    <m/>
    <m/>
    <m/>
    <m/>
    <m/>
    <m/>
    <s v="N/A"/>
    <x v="46"/>
    <x v="1"/>
    <m/>
    <m/>
    <x v="11"/>
  </r>
  <r>
    <s v="MGCDD"/>
    <s v="M2024EST_MGCDD_01"/>
    <x v="5"/>
    <s v="FLAT"/>
    <x v="3"/>
    <x v="8"/>
    <x v="1"/>
    <x v="1"/>
    <s v="NA"/>
    <s v="NA"/>
    <s v="MGICA-MGCDD-RD"/>
    <s v="3 - HL5G"/>
    <x v="10"/>
    <s v="MGICA"/>
    <s v="Ativo HL4 / Falta HL5D"/>
    <s v="BETIM"/>
    <x v="1"/>
    <s v="10/11/2025 - Arthur: necessario que repostem o draft, solicitar defesa de alto custo e licença._x000a__x000a_qua 11/06/2025 17:28 - Gabriel: pendente retorno implantação_x000a_ter 24/09/2024 11:21 - Rodrigo Soares: Atualização estruturante Ramon: ALTO CUSTO / CONSTRUÇÃO MND_x000a_20/07/2024 - Plan Estruturante PH 17/07 - &quot;TBD&quot;_x000a_06/03/2026 - AGUARDANDO VALIDAÇÃO DE DRAFT ID600191"/>
    <s v="-"/>
    <s v="NÃO"/>
    <s v="PENDENTE REDE"/>
    <d v="1899-12-30T00:00:00"/>
    <d v="1900-01-01T00:00:00"/>
    <x v="13"/>
    <s v="W0"/>
    <s v="W1"/>
    <n v="2024"/>
    <n v="600191"/>
    <s v="Empreiteira"/>
    <s v="LICENÇA"/>
    <d v="2025-10-24T00:00:00"/>
    <m/>
    <m/>
    <s v="VALIDAR RÁDIO BRUNO"/>
    <m/>
    <m/>
    <s v="N/A"/>
    <x v="5"/>
    <x v="14"/>
    <s v="ALTO CUSTO"/>
    <s v="-"/>
    <x v="2"/>
  </r>
  <r>
    <s v="MGOMB"/>
    <s v="M2024EST_MGOMB_01"/>
    <x v="3"/>
    <s v="FLAT"/>
    <x v="6"/>
    <x v="9"/>
    <x v="1"/>
    <x v="1"/>
    <s v="NA"/>
    <s v="NA"/>
    <s v="MGFEN-MGOMB-RD"/>
    <s v="3 - HL5G"/>
    <x v="3"/>
    <s v="MGFEN"/>
    <s v="Ativo HL4 / Falta HL5D"/>
    <s v="BELO HORIZONTE"/>
    <x v="1"/>
    <s v="10/11/2025 - Arthur: necessario que repostem o draft, solicitar defesa de alto custo e licença._x000a__x000a_sex 22/11/2024 10:38 - Fernanda: Necessário:_x000a_435m de construção de canalização (MD / MND)_x000a_3 CS projetada_x000a_Depende da conclusão de MGFEN-MGCUC-MGAPS-MGFEN_x000a__x000a_sex 18/10/2024 10:09 - Felipe: Segue pontos de obstrução. Com a nova emissão a rota foi alterada saindo do site MGFEN porem na chegada do MGOMB tem obstrução conforme foto._x000a_Vamos verificar se na nova rota tem mais algum ponto de obstrução._x000a__x000a_ter 24/09/2024 11:21 - Rodrigo Soares: Atualização estruturante Ramon: PENDENCIA PROJETO / ROTA SUBTERRÂNEA NÃO IDENTIFICADA_x000a_20/07/2024 - Plan Estruturante PH 17/07 - &quot;TBD&quot;"/>
    <s v="-"/>
    <s v="NÃO"/>
    <s v="PENDENTE REDE"/>
    <d v="2026-02-06T00:00:00"/>
    <d v="2026-02-08T00:00:00"/>
    <x v="13"/>
    <s v="W6"/>
    <s v="W7"/>
    <n v="2024"/>
    <n v="600188"/>
    <s v="Empreiteira"/>
    <s v="LICENÇA"/>
    <d v="2025-10-24T00:00:00"/>
    <m/>
    <m/>
    <s v="VALIDAR RÁDIO BRUNO"/>
    <m/>
    <m/>
    <s v="N/A"/>
    <x v="5"/>
    <x v="14"/>
    <s v="PENDENTE REVISAO DE PROJETO"/>
    <s v="-"/>
    <x v="2"/>
  </r>
  <r>
    <s v="MGUAC"/>
    <s v="M2025EST_MGUAC_01"/>
    <x v="3"/>
    <s v="SIM"/>
    <x v="0"/>
    <x v="0"/>
    <x v="277"/>
    <x v="1"/>
    <s v="NA"/>
    <s v="NA"/>
    <s v="MGUBR-MGUAC-MGUBR"/>
    <s v="HL5D_2025"/>
    <x v="25"/>
    <s v="MGUAC"/>
    <s v="-"/>
    <s v="UBERLÂNDIA_2025"/>
    <x v="2"/>
    <s v="29/09 - Draft aprovado pelo VP: em 32,675k_x000a__x000a_sex 12/09/2025 10:15 - Email Jeison: aprovações de Sites com VP - 11/09/25 - Aprovado com 2 alças (eliminar a alça com 5,1KM) – Resp.: @Daniel Pacheco De Andrade, revisitar projetos e enviar para implantação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sex 08/08/2025 14:58 - Jose geraldo: Thiago,_x000a__x000a_Boa tarde._x000a__x000a_Em anexo 4 alvarás (Sites HL5D) emitidos pela Prefeitura de  Uberlândia."/>
    <s v="-"/>
    <s v="NÃO"/>
    <s v="ATIVO"/>
    <s v="REDE OK"/>
    <s v="ATIVO"/>
    <x v="13"/>
    <s v="-"/>
    <s v="-"/>
    <n v="2025"/>
    <n v="591968"/>
    <s v="Empreiteira"/>
    <s v="ATIVO"/>
    <m/>
    <m/>
    <m/>
    <m/>
    <m/>
    <m/>
    <s v="N/A"/>
    <x v="5"/>
    <x v="64"/>
    <m/>
    <m/>
    <x v="2"/>
  </r>
  <r>
    <s v="MGUAV"/>
    <s v="M2025EST_MGUAV_01"/>
    <x v="3"/>
    <s v="SIM"/>
    <x v="0"/>
    <x v="0"/>
    <x v="265"/>
    <x v="261"/>
    <s v="NA"/>
    <s v="NA"/>
    <s v="MGUNM-MGUAV-MGUNM"/>
    <s v="HL5G_2025"/>
    <x v="34"/>
    <s v="MGUNM"/>
    <s v="-"/>
    <s v="UBERLÂNDIA_2025"/>
    <x v="2"/>
    <m/>
    <s v="17/11/2025 - E-mail enviado29/10/25 - Depende de ativar UNM-HL5D que as fibras estão em reparo"/>
    <s v="NÃO"/>
    <s v="ATIVO"/>
    <s v="REDE OK"/>
    <s v="ATIVO"/>
    <x v="0"/>
    <s v="-"/>
    <s v="-"/>
    <n v="2025"/>
    <n v="578420"/>
    <s v="IMPL-CADastro"/>
    <s v="ATIVO"/>
    <m/>
    <m/>
    <m/>
    <m/>
    <m/>
    <m/>
    <s v="N/A"/>
    <x v="2"/>
    <x v="2"/>
    <m/>
    <m/>
    <x v="17"/>
  </r>
  <r>
    <m/>
    <s v="NA"/>
    <x v="11"/>
    <s v="NA"/>
    <x v="7"/>
    <x v="11"/>
    <x v="231"/>
    <x v="225"/>
    <s v="NA"/>
    <s v="NA"/>
    <s v="NA"/>
    <s v="HL4 (500K)"/>
    <x v="36"/>
    <m/>
    <s v="-"/>
    <m/>
    <x v="4"/>
    <s v="NÃO EXCLUIR ESSA LINHA"/>
    <m/>
    <d v="1899-12-30T00:00:00"/>
    <s v="-"/>
    <m/>
    <m/>
    <x v="16"/>
    <m/>
    <s v="W0"/>
    <n v="2024"/>
    <m/>
    <s v="Empreiteira"/>
    <m/>
    <m/>
    <m/>
    <m/>
    <e v="#REF!"/>
    <m/>
    <m/>
    <s v="N/A"/>
    <x v="1"/>
    <x v="1"/>
    <s v="-"/>
    <s v="-"/>
    <x v="0"/>
  </r>
  <r>
    <m/>
    <s v="NA"/>
    <x v="11"/>
    <s v="NA"/>
    <x v="7"/>
    <x v="11"/>
    <x v="231"/>
    <x v="225"/>
    <s v="NA"/>
    <s v="NA"/>
    <s v="NA"/>
    <s v="HL5D (500K)"/>
    <x v="36"/>
    <m/>
    <s v="-"/>
    <m/>
    <x v="4"/>
    <s v="NÃO EXCLUIR ESSA LINHA"/>
    <m/>
    <d v="1899-12-30T00:00:00"/>
    <s v="-"/>
    <m/>
    <m/>
    <x v="16"/>
    <m/>
    <s v="W0"/>
    <n v="2024"/>
    <m/>
    <s v="Empreiteira"/>
    <m/>
    <m/>
    <m/>
    <m/>
    <e v="#REF!"/>
    <m/>
    <m/>
    <s v="N/A"/>
    <x v="1"/>
    <x v="1"/>
    <s v="-"/>
    <s v="-"/>
    <x v="0"/>
  </r>
  <r>
    <m/>
    <s v="NA"/>
    <x v="11"/>
    <s v="NA"/>
    <x v="7"/>
    <x v="11"/>
    <x v="231"/>
    <x v="225"/>
    <s v="NA"/>
    <s v="NA"/>
    <s v="NA"/>
    <s v="HL5G (500K)"/>
    <x v="36"/>
    <m/>
    <s v="-"/>
    <m/>
    <x v="4"/>
    <s v="NÃO EXCLUIR ESSA LINHA"/>
    <m/>
    <d v="1899-12-30T00:00:00"/>
    <s v="-"/>
    <m/>
    <m/>
    <x v="16"/>
    <m/>
    <s v="W0"/>
    <n v="2024"/>
    <m/>
    <s v="Empreiteira"/>
    <m/>
    <m/>
    <m/>
    <m/>
    <e v="#REF!"/>
    <m/>
    <m/>
    <s v="N/A"/>
    <x v="1"/>
    <x v="1"/>
    <s v="-"/>
    <s v="-"/>
    <x v="0"/>
  </r>
  <r>
    <m/>
    <s v="NA"/>
    <x v="11"/>
    <s v="NA"/>
    <x v="7"/>
    <x v="11"/>
    <x v="231"/>
    <x v="225"/>
    <s v="NA"/>
    <s v="NA"/>
    <s v="NA"/>
    <s v="HL4_2025"/>
    <x v="36"/>
    <m/>
    <s v="-"/>
    <m/>
    <x v="2"/>
    <s v="NÃO EXCLUIR ESSA LINHA"/>
    <m/>
    <d v="1899-12-30T00:00:00"/>
    <s v="-"/>
    <m/>
    <m/>
    <x v="16"/>
    <m/>
    <s v="W0"/>
    <n v="2025"/>
    <s v="NA"/>
    <s v="NA"/>
    <m/>
    <m/>
    <m/>
    <m/>
    <m/>
    <m/>
    <m/>
    <s v="N/A"/>
    <x v="1"/>
    <x v="1"/>
    <s v="-"/>
    <s v="-"/>
    <x v="0"/>
  </r>
  <r>
    <m/>
    <s v="NA"/>
    <x v="11"/>
    <s v="NA"/>
    <x v="7"/>
    <x v="11"/>
    <x v="231"/>
    <x v="225"/>
    <s v="NA"/>
    <s v="NA"/>
    <s v="NA"/>
    <s v="HL5D_2025"/>
    <x v="36"/>
    <m/>
    <s v="-"/>
    <m/>
    <x v="2"/>
    <s v="NÃO EXCLUIR ESSA LINHA"/>
    <m/>
    <d v="1899-12-30T00:00:00"/>
    <s v="-"/>
    <m/>
    <m/>
    <x v="16"/>
    <m/>
    <s v="W0"/>
    <n v="2025"/>
    <s v="NA"/>
    <s v="NA"/>
    <m/>
    <m/>
    <m/>
    <m/>
    <m/>
    <m/>
    <m/>
    <s v="N/A"/>
    <x v="1"/>
    <x v="1"/>
    <s v="-"/>
    <s v="-"/>
    <x v="0"/>
  </r>
  <r>
    <m/>
    <s v="NA"/>
    <x v="11"/>
    <s v="NA"/>
    <x v="7"/>
    <x v="11"/>
    <x v="231"/>
    <x v="225"/>
    <s v="NA"/>
    <s v="NA"/>
    <s v="NA"/>
    <s v="HL5G_2025"/>
    <x v="36"/>
    <m/>
    <s v="-"/>
    <m/>
    <x v="2"/>
    <s v="NÃO EXCLUIR ESSA LINHA"/>
    <m/>
    <d v="1899-12-30T00:00:00"/>
    <s v="-"/>
    <m/>
    <m/>
    <x v="16"/>
    <m/>
    <s v="W0"/>
    <n v="2025"/>
    <s v="NA"/>
    <s v="NA"/>
    <m/>
    <m/>
    <m/>
    <m/>
    <m/>
    <m/>
    <m/>
    <s v="N/A"/>
    <x v="1"/>
    <x v="1"/>
    <s v="-"/>
    <s v="-"/>
    <x v="0"/>
  </r>
  <r>
    <s v="MGUPR"/>
    <s v="M2024EST_MGUPR_01"/>
    <x v="3"/>
    <s v="SIM"/>
    <x v="0"/>
    <x v="0"/>
    <x v="1"/>
    <x v="1"/>
    <s v="NA"/>
    <s v="NA"/>
    <s v="MGUMS-MGUPR-MGUMS"/>
    <s v="HL5G_2025"/>
    <x v="34"/>
    <s v="MGUMS"/>
    <m/>
    <s v="UBERLÂNDIA"/>
    <x v="2"/>
    <m/>
    <s v="13/01/2026 - Conforme informação Ricardo Breda : &quot;Reparo concluído&quot; - ALTERADO STATUS PARA ATIVO_x000a_02/12/25 - As duas alças apresentaram defeito, acionado reparo por email; 14/10/2025 -  Depende ativar UMS-HL5D ( Fibras em construção)"/>
    <s v="NÃO"/>
    <s v="REPARO FO"/>
    <s v="REDE OK"/>
    <s v="ATIVO"/>
    <x v="10"/>
    <s v="-"/>
    <s v="-"/>
    <n v="2025"/>
    <n v="514094"/>
    <s v="Regional"/>
    <s v="ATIVO"/>
    <m/>
    <m/>
    <m/>
    <e v="#REF!"/>
    <m/>
    <m/>
    <s v="N/A"/>
    <x v="2"/>
    <x v="50"/>
    <s v="-"/>
    <m/>
    <x v="7"/>
  </r>
  <r>
    <s v="MGUBJ"/>
    <s v="M2025EST_MGUBJ_01"/>
    <x v="3"/>
    <s v="SIM"/>
    <x v="0"/>
    <x v="0"/>
    <x v="193"/>
    <x v="212"/>
    <s v="NA"/>
    <s v="NA"/>
    <s v="MGUAP-MGUBJ-MGMTN-MGUAP"/>
    <s v="HL5G_2025"/>
    <x v="6"/>
    <s v="MGUAP"/>
    <s v="-"/>
    <s v="UBERLÂNDIA_2025"/>
    <x v="2"/>
    <m/>
    <m/>
    <s v="NÃO"/>
    <s v="ATIVO"/>
    <s v="REDE OK"/>
    <s v="ATIVO"/>
    <x v="13"/>
    <s v="-"/>
    <s v="-"/>
    <n v="2025"/>
    <n v="597367"/>
    <s v="Empreiteira"/>
    <s v="ATIVO"/>
    <m/>
    <m/>
    <m/>
    <m/>
    <m/>
    <m/>
    <s v="CONSTRUÍDO"/>
    <x v="2"/>
    <x v="2"/>
    <m/>
    <m/>
    <x v="11"/>
  </r>
  <r>
    <s v="MGLUN"/>
    <s v="M2025EST_MGLUN_01"/>
    <x v="3"/>
    <s v="NÃO"/>
    <x v="0"/>
    <x v="0"/>
    <x v="1"/>
    <x v="262"/>
    <s v="NA"/>
    <s v="NA"/>
    <s v="MGUMS-MGLUN-MGUMS"/>
    <s v="HL5G_2025"/>
    <x v="34"/>
    <s v="MGUMS"/>
    <s v="-"/>
    <s v="UBERLÂNDIA_2025"/>
    <x v="2"/>
    <m/>
    <s v="16/12/2025 - Site ok topologia ajsutada com o Elder   / 03/12/25 - Equipe informa conclusão das fibras da segunda alça, mais não localizamos; 11/26/2025 - Foi entregue uma via de fibra mas precisa de duas porque o anel tem 3 elementos HL5G´s. "/>
    <s v="NÃO"/>
    <s v="ATIVO"/>
    <s v="REDE OK"/>
    <s v="ATIVO"/>
    <x v="5"/>
    <s v="-"/>
    <s v="-"/>
    <n v="2025"/>
    <n v="593944"/>
    <s v="Regional"/>
    <s v="ATIVO"/>
    <m/>
    <m/>
    <m/>
    <m/>
    <m/>
    <m/>
    <s v="N/A"/>
    <x v="2"/>
    <x v="5"/>
    <m/>
    <m/>
    <x v="17"/>
  </r>
  <r>
    <s v="MGUBN"/>
    <s v="M2025EST_MGUBN_01"/>
    <x v="0"/>
    <s v="FLAT"/>
    <x v="0"/>
    <x v="0"/>
    <x v="278"/>
    <x v="1"/>
    <s v="NA"/>
    <s v="NA"/>
    <s v="MGCIN-MGUBN-RD"/>
    <s v="HL5G_2025"/>
    <x v="25"/>
    <s v="MGCIN"/>
    <s v="-"/>
    <s v="UBERLÂNDIA_2025"/>
    <x v="2"/>
    <s v="05/11/2025 - Arthur: Obra era da Ondacom, foi cancelado o id pq a Ondacom falou que não tinha equipe no local pra atender, na correria passou a obra para a Linko."/>
    <s v="10/02/2026 - Atualizado prazo de proteção rádio conforme coluna &quot;RÁDIO/PRAZO&quot;;_x000a_sex 14/11/2025 15:01 - GONINI: Ativo | sex 14/11/2025 15:06 - Alex Gonini: Boa Tarde Ricardo, _x000a_A fibra foi ativa e coloquei na planilha do estruturante que está flat. Esse site consta na DPTX da Engenharia como dupla abordagem. Na planilha do estruturante constava a informação de proteção via rádio. "/>
    <s v="NÃO"/>
    <s v="ATIVO"/>
    <s v="REDE OK"/>
    <s v="ATIVO"/>
    <x v="5"/>
    <s v="-"/>
    <s v="-"/>
    <n v="2025"/>
    <n v="593934"/>
    <s v="Cidade"/>
    <s v="ATIVO"/>
    <d v="2026-04-25T00:00:00"/>
    <m/>
    <m/>
    <s v="VALIDAR TESTE RÁDIO RODRIGO"/>
    <s v="21/08"/>
    <m/>
    <s v="N/A"/>
    <x v="2"/>
    <x v="2"/>
    <m/>
    <m/>
    <x v="17"/>
  </r>
  <r>
    <s v="MGUBR"/>
    <s v="HL4_UBR_25"/>
    <x v="3"/>
    <s v="SIM"/>
    <x v="0"/>
    <x v="0"/>
    <x v="240"/>
    <x v="214"/>
    <s v="SIM"/>
    <s v="REDE OK"/>
    <s v="MGUTP-MGUBR-MGUTP/MGUTP"/>
    <s v="HL4_2025"/>
    <x v="25"/>
    <s v="-"/>
    <s v="-"/>
    <s v="UBERLÂNDIA_2025"/>
    <x v="2"/>
    <s v="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0/17/2025 - O time de HL4 i(Adonias informou que vai ser um hot swap. Não tem ação de migração. / 16/09/2025 - Encaminhado o relátorio de conclusão das fibras para os responsáveis pelo HL4 avaliar o que sera feito"/>
    <s v="NÃO"/>
    <s v="ATIVO"/>
    <s v="REDE OK"/>
    <s v="ATIVO"/>
    <x v="7"/>
    <s v="-"/>
    <s v="-"/>
    <n v="2025"/>
    <n v="565291"/>
    <s v="Aprovado HQ"/>
    <s v="ATIVO"/>
    <m/>
    <m/>
    <m/>
    <m/>
    <m/>
    <m/>
    <s v="N/A"/>
    <x v="2"/>
    <x v="46"/>
    <m/>
    <m/>
    <x v="12"/>
  </r>
  <r>
    <s v="MGUQU"/>
    <s v="M2025EST_MGUQU_01"/>
    <x v="0"/>
    <s v="FLAT"/>
    <x v="0"/>
    <x v="0"/>
    <x v="1"/>
    <x v="208"/>
    <s v="NA"/>
    <s v="NA"/>
    <s v="MGGML-MGUQU-RD GML"/>
    <s v="HL5G_2025"/>
    <x v="25"/>
    <s v="MGGML"/>
    <s v="-"/>
    <s v="UBERLÂNDIA_2025"/>
    <x v="2"/>
    <m/>
    <m/>
    <s v="NÃO"/>
    <s v="ATIVO"/>
    <s v="REDE OK"/>
    <s v="ATIVO"/>
    <x v="5"/>
    <s v="-"/>
    <s v="-"/>
    <n v="2025"/>
    <n v="593936"/>
    <s v="Aprovado HQ"/>
    <s v="ATIVO"/>
    <d v="2025-09-12T00:00:00"/>
    <m/>
    <m/>
    <s v="VALIDAR RÁDIO BRUNO"/>
    <m/>
    <m/>
    <s v="N/A"/>
    <x v="2"/>
    <x v="2"/>
    <m/>
    <m/>
    <x v="17"/>
  </r>
  <r>
    <s v="MGUDA"/>
    <s v="M2025EST_MGUDA_01"/>
    <x v="3"/>
    <s v="SIM"/>
    <x v="0"/>
    <x v="0"/>
    <x v="215"/>
    <x v="263"/>
    <s v="NA"/>
    <s v="NA"/>
    <s v="MGAVN-MGUDA-MGAVN"/>
    <s v="HL5G_2025"/>
    <x v="29"/>
    <s v="MGAVN"/>
    <s v="-"/>
    <s v="UBERLÂNDIA_2025"/>
    <x v="2"/>
    <m/>
    <m/>
    <s v="NÃO"/>
    <s v="ATIVO"/>
    <s v="REDE OK"/>
    <s v="ATIVO"/>
    <x v="13"/>
    <s v="-"/>
    <s v="-"/>
    <n v="2025"/>
    <n v="565359"/>
    <s v="Aprovado HQ"/>
    <s v="ATIVO"/>
    <m/>
    <m/>
    <m/>
    <m/>
    <m/>
    <m/>
    <s v="CONSTRUÍDO"/>
    <x v="46"/>
    <x v="1"/>
    <m/>
    <m/>
    <x v="11"/>
  </r>
  <r>
    <s v="MGUMO"/>
    <s v="M2025EST_MGUMO_01"/>
    <x v="3"/>
    <s v="SIM"/>
    <x v="0"/>
    <x v="0"/>
    <x v="215"/>
    <x v="263"/>
    <s v="NA"/>
    <s v="NA"/>
    <s v="MGAVN-MGUMO-MGAVN"/>
    <s v="HL5G_2025"/>
    <x v="29"/>
    <s v="MGAVN"/>
    <s v="-"/>
    <s v="UBERLÂNDIA_2025"/>
    <x v="2"/>
    <m/>
    <m/>
    <s v="NÃO"/>
    <s v="ATIVO"/>
    <s v="REDE OK"/>
    <s v="ATIVO"/>
    <x v="13"/>
    <s v="-"/>
    <s v="-"/>
    <n v="2025"/>
    <n v="565363"/>
    <s v="Aprovado HQ"/>
    <s v="ATIVO"/>
    <m/>
    <m/>
    <m/>
    <m/>
    <m/>
    <m/>
    <s v="CONSTRUÍDO"/>
    <x v="46"/>
    <x v="1"/>
    <m/>
    <m/>
    <x v="11"/>
  </r>
  <r>
    <s v="MGVAC"/>
    <s v="M2024EST_MGVAC_01"/>
    <x v="9"/>
    <s v="FLAT"/>
    <x v="3"/>
    <x v="8"/>
    <x v="1"/>
    <x v="1"/>
    <s v="NA"/>
    <s v="NA"/>
    <s v="MGHSG-MG02M-MGVAC RD"/>
    <s v="3 - HL5G"/>
    <x v="2"/>
    <s v="MGHSG"/>
    <s v="Ativo HL4 / Falta HL5D"/>
    <s v="NOVA LIMA"/>
    <x v="1"/>
    <s v="sex 10/10/2025 08:52 - Luciana Cyrino: Prezados, bom dia!_x000a__x000a_@Arthur Monteiro Da Silva o site MG02M não tem nem WR, a engenharia de infra ainda não recebeu nenhuma demanda desse site._x000a__x000a_qui 09/10/2025 09:52 - @Alysson Cristiano Vimieiro_x000a_@Rodolfo Alves Rocha_x000a_Bom dia._x000a__x000a_Informo que obtemos a aprovação do custo para construção dessa obra no id – 544054 (Bucle Telemont)_x000a__x000a_Poderia nos informar sobre os próximos passos para construção , questão do acesso, aprovação do projeto em anexo pela Vale / autorização do mesmo para iniciarmos as atividades._x000a__x000a_@Danilo Figueiredo Nery poderia confirmar o RFI desses sites MG02M e MGVAC._x000a__x000a_sex 28/02/2025 13:06 - Rodolfo: Boa tarde...prezados, segue projeto com a mudança da rota._x000a_Qualquer duvida estou a disposição._x000a_20/07/2024 - Plan Estruturante PH 17/07 - &quot;TBD&quot;_x000a_06/03/2026 - PREDECESSOR MG02M, SITE DENTRO DA VALE - SEM ACESSO"/>
    <s v="-"/>
    <s v="NÃO"/>
    <s v="PENDENTE REDE"/>
    <d v="1899-12-30T00:00:00"/>
    <d v="1900-01-01T00:00:00"/>
    <x v="0"/>
    <s v="W0"/>
    <s v="W1"/>
    <n v="2024"/>
    <n v="591899"/>
    <s v="Regional"/>
    <s v="CONTRATO/ACESSO"/>
    <d v="2025-10-24T00:00:00"/>
    <m/>
    <m/>
    <s v="VALIDAR RÁDIO BRUNO"/>
    <m/>
    <m/>
    <s v="N/A"/>
    <x v="5"/>
    <x v="3"/>
    <s v="PENDENTE REVISAO DE PROJETO"/>
    <s v="-"/>
    <x v="14"/>
  </r>
  <r>
    <s v="MGUDD"/>
    <s v="M2025EST_MGUDD_01"/>
    <x v="1"/>
    <s v="NÃO"/>
    <x v="4"/>
    <x v="6"/>
    <x v="1"/>
    <x v="1"/>
    <s v="NA"/>
    <s v="NA"/>
    <s v="MGUTP-MGUDD-MGUTP"/>
    <s v="HL5G_2025"/>
    <x v="6"/>
    <s v="MGUTP"/>
    <s v="-"/>
    <s v="UBERLÂNDIA_2025"/>
    <x v="2"/>
    <s v="26/11/2025 - CANCELADO, SEM CONTRATO FECHADO ENTRE DETENTORA E VIVO ATÉ A DATA DE HOJE 26/11."/>
    <m/>
    <s v="NÃO"/>
    <s v="CANCELADO"/>
    <s v="CANCELADO"/>
    <s v="CANCELADO"/>
    <x v="5"/>
    <s v="-"/>
    <s v="-"/>
    <n v="2025"/>
    <n v="593938"/>
    <s v="Cidade"/>
    <s v="SITE DESMOBILIZADO"/>
    <m/>
    <m/>
    <m/>
    <m/>
    <m/>
    <m/>
    <s v="N/A"/>
    <x v="52"/>
    <x v="48"/>
    <m/>
    <m/>
    <x v="17"/>
  </r>
  <r>
    <s v="MGUXJ"/>
    <s v="M2025EST_MGUXJ_01"/>
    <x v="3"/>
    <s v="SIM"/>
    <x v="0"/>
    <x v="0"/>
    <x v="267"/>
    <x v="146"/>
    <s v="NA"/>
    <s v="NA"/>
    <s v="MGGDN-MGUXJ-MGGDN"/>
    <s v="HL5G_2025"/>
    <x v="29"/>
    <s v="MGGDN"/>
    <s v="-"/>
    <s v="UBERLÂNDIA_2025"/>
    <x v="2"/>
    <s v="REDE ENTREGUE CONFORME TOPOLOGIA ESTRUTURANTE"/>
    <m/>
    <s v="NÃO"/>
    <s v="ATIVO"/>
    <s v="REDE OK"/>
    <s v="ATIVO"/>
    <x v="13"/>
    <s v="-"/>
    <s v="-"/>
    <n v="2025"/>
    <n v="564952"/>
    <s v="Aprovado HQ"/>
    <s v="ATIVO"/>
    <m/>
    <m/>
    <m/>
    <m/>
    <m/>
    <m/>
    <s v="CONSTRUÍDO"/>
    <x v="46"/>
    <x v="1"/>
    <m/>
    <m/>
    <x v="1"/>
  </r>
  <r>
    <s v="MGUES"/>
    <s v="M2025EST_MGUES_01"/>
    <x v="3"/>
    <s v="SIM"/>
    <x v="0"/>
    <x v="0"/>
    <x v="210"/>
    <x v="1"/>
    <s v="NA"/>
    <s v="NA"/>
    <s v="MGUPB-MGUES-MGUPB"/>
    <s v="HL5G_2025"/>
    <x v="25"/>
    <s v="MGUPB"/>
    <s v="-"/>
    <s v="UBERLÂNDIA_2025"/>
    <x v="2"/>
    <m/>
    <m/>
    <s v="NÃO"/>
    <s v="ATIVO"/>
    <s v="REDE OK"/>
    <s v="ATIVO"/>
    <x v="13"/>
    <s v="-"/>
    <s v="-"/>
    <n v="2025"/>
    <n v="566271"/>
    <s v="Aprovado HQ"/>
    <s v="ATIVO"/>
    <m/>
    <m/>
    <m/>
    <m/>
    <m/>
    <m/>
    <s v="CONSTRUÍDO"/>
    <x v="46"/>
    <x v="1"/>
    <m/>
    <m/>
    <x v="17"/>
  </r>
  <r>
    <s v="MGUAP"/>
    <s v="M2025EST_MGUAP_01"/>
    <x v="4"/>
    <s v="NÃO"/>
    <x v="0"/>
    <x v="0"/>
    <x v="1"/>
    <x v="264"/>
    <s v="NÃO"/>
    <s v="NA"/>
    <s v="MGUTP-MGUAP-MGUTP/MGUTP"/>
    <s v="HL5D_2025"/>
    <x v="6"/>
    <s v="MGUAP"/>
    <s v="-"/>
    <s v="UBERLÂNDIA_2025"/>
    <x v="2"/>
    <s v="sex 12/09/2025 10:15 - Email Jeison: Aprovações de Sites com VP - 11/09/25 - Aprovado com 2 alças ( eliminar a alça de 3,7KM) – Resp.: @Daniel Pacheco De Andrade, revisitar projetos e enviar para implantação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sex 08/08/2025 14:58 - Jose geraldo: Thiago,_x000a__x000a_Boa tarde._x000a__x000a_Em anexo 4 alvarás (Sites HL5D) emitidos pela Prefeitura de  Uberlândia._x000a_13/05 - Necessário ajustar sinótico e OE conforme topologia do estruturante_x000a_13/11/2025 - Entregue FLAT, construção da proteção em construção, previsto 25/11/2025."/>
    <s v="29/11/25 - Ativo com duas alças falta construir a 3ª"/>
    <s v="NÃO"/>
    <s v="ATIVO"/>
    <s v="REDE OK"/>
    <s v="ATIVO"/>
    <x v="17"/>
    <s v="-"/>
    <s v="-"/>
    <n v="2025"/>
    <n v="593949"/>
    <s v="Cidade"/>
    <s v="ATIVO"/>
    <m/>
    <m/>
    <m/>
    <m/>
    <m/>
    <m/>
    <s v="N/A"/>
    <x v="2"/>
    <x v="2"/>
    <m/>
    <s v="29/04/2025 - relatório não foi enviado para ativação da metro Fusion. "/>
    <x v="2"/>
  </r>
  <r>
    <s v="MGUIO"/>
    <s v="M2025EST_MGUIO_01"/>
    <x v="1"/>
    <s v="NÃO"/>
    <x v="0"/>
    <x v="12"/>
    <x v="1"/>
    <x v="1"/>
    <s v="NA"/>
    <s v="NA"/>
    <s v="MGUTP-MGUIO-MGUTP"/>
    <s v="HL5G_2025"/>
    <x v="6"/>
    <s v="MGUTP"/>
    <s v="-"/>
    <s v="UBERLÂNDIA_2025"/>
    <x v="2"/>
    <s v="09/12/2025 - Não tem nenhuma FCU de gabinete, sem projeto e não consta na PMTS da Engenharia."/>
    <m/>
    <s v="NÃO"/>
    <s v="CANCELADO"/>
    <s v="REDE OK"/>
    <d v="2026-02-20T00:00:00"/>
    <x v="5"/>
    <s v="-"/>
    <s v="W8"/>
    <n v="2025"/>
    <n v="593939"/>
    <s v="Empreiteira"/>
    <s v="CONST/FRMT FO"/>
    <m/>
    <m/>
    <m/>
    <m/>
    <m/>
    <m/>
    <s v="N/A"/>
    <x v="2"/>
    <x v="65"/>
    <m/>
    <m/>
    <x v="17"/>
  </r>
  <r>
    <s v="MGUIP"/>
    <s v="M2025EST_MGUIP_01"/>
    <x v="3"/>
    <s v="NÃO"/>
    <x v="0"/>
    <x v="0"/>
    <x v="1"/>
    <x v="1"/>
    <s v="NA"/>
    <s v="NA"/>
    <s v="MGUNM-MGUIP-MGUNM"/>
    <s v="HL5G_2025"/>
    <x v="34"/>
    <s v="MGUNM"/>
    <s v="-"/>
    <s v="UBERLÂNDIA_2025"/>
    <x v="2"/>
    <s v="ter 14/10/2025 16:30 - Jose Geraldo: licença liberada.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8/12/252 - As duas alças apresentou defeito acionado reparo por e-mail;"/>
    <s v="NÃO"/>
    <s v="ATIVO"/>
    <s v="REDE OK"/>
    <s v="ATIVO"/>
    <x v="7"/>
    <s v="-"/>
    <s v="-"/>
    <n v="2025"/>
    <n v="523422"/>
    <s v="Aprovado HQ"/>
    <s v="ATIVO"/>
    <m/>
    <m/>
    <m/>
    <m/>
    <m/>
    <m/>
    <s v="N/A"/>
    <x v="2"/>
    <x v="2"/>
    <m/>
    <m/>
    <x v="17"/>
  </r>
  <r>
    <s v="MGUJC"/>
    <s v="M2025EST_MGUJC_01"/>
    <x v="3"/>
    <s v="SIM"/>
    <x v="0"/>
    <x v="0"/>
    <x v="207"/>
    <x v="265"/>
    <s v="NA"/>
    <s v="NA"/>
    <s v="MGCJN-MGUJC-MGCJN"/>
    <s v="HL5G_2025"/>
    <x v="34"/>
    <s v="MGCJN"/>
    <s v="-"/>
    <s v="UBERLÂNDIA_2025"/>
    <x v="2"/>
    <s v="REDE ENTREGUE CONFORME TOPOLOGIA ESTRUTURANTE"/>
    <s v="11/11/2025 - Rede OK Teste realizado com o Vitor /  15/10/25 - Defeito nas fibras acionado reparo por email; 04/06 - Depende ativar CJN-HL4 ( Fibras em construção) e CJN-HL5D ( Colocalizado)"/>
    <s v="NÃO"/>
    <s v="ATIVO"/>
    <s v="REDE OK"/>
    <s v="ATIVO"/>
    <x v="13"/>
    <s v="-"/>
    <s v="-"/>
    <n v="2025"/>
    <n v="565333"/>
    <s v="Aprovado HQ"/>
    <s v="ATIVO"/>
    <m/>
    <m/>
    <m/>
    <m/>
    <m/>
    <m/>
    <s v="CONSTRUÍDO"/>
    <x v="46"/>
    <x v="1"/>
    <m/>
    <m/>
    <x v="11"/>
  </r>
  <r>
    <s v="MGUJI"/>
    <s v="M2025EST_MGUJI_01"/>
    <x v="1"/>
    <s v="CANCELADO"/>
    <x v="4"/>
    <x v="6"/>
    <x v="1"/>
    <x v="1"/>
    <s v="NA"/>
    <s v="NA"/>
    <s v="MGFIN-MGUJI-MGFIN"/>
    <s v="HL5G_2025"/>
    <x v="6"/>
    <s v="MGFIN"/>
    <s v="-"/>
    <s v="UBERLÂNDIA_2025"/>
    <x v="2"/>
    <s v="ter 01/07/2025 09:50 - Daniel Pacheco: Como falamos, os casos em amarelo iremos tramitar novamente o id de aprovação._x000a__x000a_              Os casos em verde, podem cancelar a obra , pois já esta ativo na topologia correta."/>
    <m/>
    <s v="NÃO"/>
    <s v="CANCELADO"/>
    <s v="CANCELADO"/>
    <s v="CANCELADO"/>
    <x v="12"/>
    <s v="-"/>
    <s v="-"/>
    <n v="2025"/>
    <s v="NA"/>
    <s v="NA"/>
    <s v="SITE FORA DO ESCOPO"/>
    <m/>
    <m/>
    <m/>
    <m/>
    <m/>
    <m/>
    <s v="N/A"/>
    <x v="5"/>
    <x v="1"/>
    <m/>
    <m/>
    <x v="2"/>
  </r>
  <r>
    <s v="MGUJK"/>
    <s v="M2025EST_MGUJK_01"/>
    <x v="3"/>
    <s v="NÃO"/>
    <x v="0"/>
    <x v="0"/>
    <x v="1"/>
    <x v="1"/>
    <s v="NA"/>
    <s v="NA"/>
    <s v="MGGDN-MGUJK-MGGDN"/>
    <s v="HL5G_2025"/>
    <x v="29"/>
    <s v="MGGDN"/>
    <s v="-"/>
    <s v="UBERLÂNDIA_2025"/>
    <x v="2"/>
    <m/>
    <s v="19/12/2025 - topologia alterada com o Elder  links ok -   16/12/2025 - Elder esteva no site e verficou que as duas fibras estão abertas.   - 01/12/25 - Única alça contruída com defeito, acionado reparo por email"/>
    <s v="NÃO"/>
    <s v="ATIVO"/>
    <s v="REDE OK"/>
    <s v="ATIVO"/>
    <x v="5"/>
    <s v="-"/>
    <s v="-"/>
    <n v="2025"/>
    <n v="593943"/>
    <s v="Regional"/>
    <s v="ATIVO"/>
    <m/>
    <m/>
    <m/>
    <m/>
    <m/>
    <m/>
    <s v="N/A"/>
    <x v="2"/>
    <x v="2"/>
    <m/>
    <m/>
    <x v="17"/>
  </r>
  <r>
    <s v="MGUJR"/>
    <s v="M2025EST_MGUJR_01"/>
    <x v="1"/>
    <s v="CANCELADO"/>
    <x v="4"/>
    <x v="6"/>
    <x v="1"/>
    <x v="1"/>
    <s v="NA"/>
    <s v="NA"/>
    <s v="MGCJN-MGUJR-MGCJN"/>
    <s v="HL5G_2025"/>
    <x v="34"/>
    <s v="MGCJN"/>
    <s v="-"/>
    <s v="UBERLÂNDIA_2025"/>
    <x v="2"/>
    <s v="ter 01/07/2025 09:50 - Daniel Pacheco: Como falamos, os casos em amarelo iremos tramitar novamente o id de aprovação._x000a__x000a_              Os casos em verde, podem cancelar a obra , pois já esta ativo na topologia correta."/>
    <m/>
    <s v="NÃO"/>
    <s v="CANCELADO"/>
    <s v="CANCELADO"/>
    <s v="CANCELADO"/>
    <x v="12"/>
    <s v="-"/>
    <s v="-"/>
    <n v="2025"/>
    <s v="NA"/>
    <s v="NA"/>
    <s v="SITE FORA DO ESCOPO"/>
    <m/>
    <m/>
    <m/>
    <m/>
    <m/>
    <m/>
    <s v="N/A"/>
    <x v="46"/>
    <x v="1"/>
    <m/>
    <m/>
    <x v="11"/>
  </r>
  <r>
    <s v="MGUJS"/>
    <s v="M2025EST_MGUJS_01"/>
    <x v="0"/>
    <s v="FLAT"/>
    <x v="0"/>
    <x v="0"/>
    <x v="277"/>
    <x v="146"/>
    <s v="NA"/>
    <s v="NA"/>
    <s v="MGGDN-MGUJS-RD"/>
    <s v="HL5G_2025"/>
    <x v="29"/>
    <s v="MGGDN"/>
    <s v="-"/>
    <s v="UBERLÂNDIA_2025"/>
    <x v="2"/>
    <s v="17/11/2025 - Arthur: entregue pela Nort Solution._x000a_qua 29/10/2025 09:47 - Elaine: segue em anexo o alvará de construção._x000a_sex 12/09/2025 10:15 - Email: ENC: Aprovações de Sites com VP - 11/09/25 -- Aprovado Fibra + rádio reuso – Resp.: @Daniel Pacheco De Andrade, acertar projeto e enviar para implantação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01/12/25- Ativo usando a fibra construida, proteção aguarda implantação do rádio"/>
    <s v="NÃO"/>
    <s v="ATIVO"/>
    <s v="REDE OK"/>
    <s v="ATIVO"/>
    <x v="17"/>
    <s v="-"/>
    <s v="-"/>
    <n v="2025"/>
    <n v="593948"/>
    <s v="Aprovado HQ"/>
    <s v="ATIVO"/>
    <m/>
    <m/>
    <m/>
    <m/>
    <m/>
    <m/>
    <s v="N/A"/>
    <x v="2"/>
    <x v="2"/>
    <m/>
    <m/>
    <x v="2"/>
  </r>
  <r>
    <s v="MGULA"/>
    <s v="M2025EST_MGULA_01"/>
    <x v="3"/>
    <s v="NÃO"/>
    <x v="0"/>
    <x v="0"/>
    <x v="1"/>
    <x v="1"/>
    <s v="NA"/>
    <s v="NA"/>
    <s v="MGUTP-MGULA-MGUTP"/>
    <s v="HL5G_2025"/>
    <x v="6"/>
    <s v="MGUTP"/>
    <s v="-"/>
    <s v="UBERLÂNDIA_2025"/>
    <x v="2"/>
    <s v="ter 11/11/2025 08:51 - Israel: em execução._x000a__x000a_07/10/2025 - Israel: a iniciar._x000a_06/10/2025 - Jose Geraldo: licença liberada.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
    <s v="NÃO"/>
    <s v="ATIVO"/>
    <s v="REDE OK"/>
    <s v="ATIVO"/>
    <x v="7"/>
    <s v="-"/>
    <s v="-"/>
    <n v="2025"/>
    <n v="566377"/>
    <s v="Aprovado HQ"/>
    <s v="ATIVO"/>
    <m/>
    <m/>
    <m/>
    <m/>
    <m/>
    <m/>
    <s v="N/A"/>
    <x v="2"/>
    <x v="5"/>
    <m/>
    <m/>
    <x v="11"/>
  </r>
  <r>
    <s v="MGMIJ"/>
    <s v="M2024EST_MGMIJ_01"/>
    <x v="0"/>
    <s v="FLAT"/>
    <x v="0"/>
    <x v="0"/>
    <x v="50"/>
    <x v="67"/>
    <s v="NA"/>
    <s v="NA"/>
    <s v="MGEDO-MGMIJ-RD"/>
    <s v="3 - HL5G"/>
    <x v="19"/>
    <s v="MGEDO"/>
    <s v="Ativo HL4 / Falta HL5D"/>
    <s v="MÁRIO CAMPOS"/>
    <x v="1"/>
    <s v="REDE ENTREGUE CONFORME TOPOLOGIA ESTRUTURANTE"/>
    <s v="REPARO CONCLUÍDO"/>
    <s v="NÃO"/>
    <s v="ATIVO"/>
    <s v="REDE OK"/>
    <s v="ATIVO"/>
    <x v="0"/>
    <s v="-"/>
    <s v="-"/>
    <n v="2024"/>
    <n v="512366"/>
    <s v="Aprovado HQ"/>
    <s v="ATIVO"/>
    <d v="2025-10-31T00:00:00"/>
    <n v="0"/>
    <m/>
    <s v="VALIDAR RÁDIO BRUNO"/>
    <m/>
    <m/>
    <s v="N/A"/>
    <x v="17"/>
    <x v="12"/>
    <s v="-"/>
    <s v="qui 10/10/2024 17:19 - Email Matheus Telemont rede ok"/>
    <x v="1"/>
  </r>
  <r>
    <s v="MGROS"/>
    <s v="M2024EST_MGROS_01"/>
    <x v="0"/>
    <s v="FLAT"/>
    <x v="0"/>
    <x v="0"/>
    <x v="90"/>
    <x v="19"/>
    <s v="NA"/>
    <s v="NA"/>
    <s v="MGSCN-MGROS+RD"/>
    <s v="3 - HL5G"/>
    <x v="26"/>
    <s v="MGSCN"/>
    <s v="Ativo"/>
    <s v="SABARÁ"/>
    <x v="1"/>
    <s v="sex 01/08/2025 16:51 - Gustavo Rosa: @William Carvalho Da Cruz, boa tarde._x000a_Segue abaixo a tabela com os Id’s que devemos seguir com proteção assimétrica | RD Existente, qq dúvida entre em contato."/>
    <m/>
    <s v="NÃO"/>
    <s v="ATIVO"/>
    <s v="REDE OK"/>
    <s v="ATIVO"/>
    <x v="0"/>
    <s v="-"/>
    <s v="-"/>
    <n v="2024"/>
    <n v="512389"/>
    <s v="Regional"/>
    <s v="ATIVO"/>
    <d v="2025-10-31T00:00:00"/>
    <n v="0"/>
    <m/>
    <s v="VALIDAR RÁDIO BRUNO"/>
    <m/>
    <m/>
    <s v="N/A"/>
    <x v="17"/>
    <x v="31"/>
    <s v="-"/>
    <s v="REPARO TRATADO PELO TELEMONT"/>
    <x v="1"/>
  </r>
  <r>
    <s v="MGNLR"/>
    <s v="M2024EST_MGNLR_01"/>
    <x v="0"/>
    <s v="FLAT"/>
    <x v="0"/>
    <x v="0"/>
    <x v="59"/>
    <x v="88"/>
    <s v="NA"/>
    <s v="NA"/>
    <s v="MGVSJ-MGNLR-RD"/>
    <s v="3 - HL5G"/>
    <x v="2"/>
    <s v="MGVSJ"/>
    <s v="Ativo"/>
    <s v="NOVA LIMA"/>
    <x v="1"/>
    <s v="REDE ENTREGUE SEM PROTEÇÃO TOPOLOGIA ESTRUT - CFO + ROLLOUT"/>
    <m/>
    <s v="NÃO"/>
    <s v="ATIVO"/>
    <s v="REDE OK"/>
    <s v="ATIVO"/>
    <x v="0"/>
    <s v="-"/>
    <s v="-"/>
    <n v="2024"/>
    <n v="504974"/>
    <s v="Aprovado HQ"/>
    <s v="ATIVO"/>
    <d v="2025-10-31T00:00:00"/>
    <n v="0"/>
    <m/>
    <s v="VALIDAR RÁDIO BRUNO"/>
    <m/>
    <m/>
    <s v="N/A"/>
    <x v="2"/>
    <x v="2"/>
    <s v="-"/>
    <m/>
    <x v="1"/>
  </r>
  <r>
    <s v="MGULB"/>
    <s v="M2025EST_MGULB_01"/>
    <x v="3"/>
    <s v="SIM"/>
    <x v="0"/>
    <x v="0"/>
    <x v="207"/>
    <x v="1"/>
    <s v="NA"/>
    <s v="NA"/>
    <s v="MGUSO-MGULB-MGUSO"/>
    <s v="HL5G_2025"/>
    <x v="29"/>
    <s v="MGUSO"/>
    <s v="-"/>
    <s v="UBERLÂNDIA_2025"/>
    <x v="2"/>
    <m/>
    <s v="11/11/2025 - Rede ok testado com o Vitor . / 17/10/2025 - Uma alça com defeito nas fibras acionado reparo por email; 15/10/25 - Ajustar sinótico precisa definiar as portas que usar em USO-HL4. Conforme email do Gustavo Rosa USO não vai ter HL5D, fazer a conexões direto com USO-HL4"/>
    <s v="NÃO"/>
    <s v="ATIVO"/>
    <s v="REDE OK"/>
    <s v="ATIVO"/>
    <x v="13"/>
    <s v="-"/>
    <s v="-"/>
    <n v="2025"/>
    <n v="591977"/>
    <s v="Empreiteira"/>
    <s v="ATIVO"/>
    <m/>
    <m/>
    <m/>
    <m/>
    <m/>
    <m/>
    <s v="CONSTRUÍDO"/>
    <x v="2"/>
    <x v="2"/>
    <m/>
    <m/>
    <x v="17"/>
  </r>
  <r>
    <s v="MGAVN"/>
    <s v="M2025EST_MGAVN_01"/>
    <x v="3"/>
    <s v="FLAT"/>
    <x v="0"/>
    <x v="0"/>
    <x v="1"/>
    <x v="263"/>
    <s v="NA"/>
    <s v="NA"/>
    <s v="MGUSO-MGAVN-MGUBR"/>
    <s v="HL5D_2025"/>
    <x v="29"/>
    <s v="MGAVN"/>
    <s v="-"/>
    <s v="UBERLÂNDIA_2025"/>
    <x v="2"/>
    <s v="05/11/2025 - Draft aprovado pelo VP em 589998 - em R$ 29.411,79_x000a__x000a__x000a_sex 12/09/2025 10:15 - Jeison: Aprovado Fibra + rádio reuso: Resp.: (@Daniel Pacheco De Andrade e @Felipe Tozetto Taveiro) favor dar as tratativas na DPTX e projetos para implantação_x000a__x000a_sex 08/08/2025 14:58 - Jose Geraldo: Thiago, Boa tarde._x000a_Em anexo 4 alvarás (Sites HL5D) emitidos pela Prefeitura de  Uberlândia._x000a__x000a__x000a_ter 15/07/2025 14:19 - Jose Geraldo: Arthur,_x000a__x000a_Boa tarde._x000a__x000a_Conforme descrito no e-mail abaixo, a Prefeitura de Uberlândia solicitou informar o início dos serviços referentes ao site MGAVN._x000a_Dessa forma, peço enviar e-mail para o Engº Marcos (com cópia para os envolvidos), contendo a ART de Obras e cronograma, com isso o Engº Marcos seguirá com o processo de aprovação do projeto e emissão da autorização de obras."/>
    <m/>
    <s v="NÃO"/>
    <s v="ATIVO"/>
    <s v="REDE OK"/>
    <s v="ATIVO"/>
    <x v="13"/>
    <s v="-"/>
    <s v="-"/>
    <n v="2025"/>
    <n v="591970"/>
    <s v="Empreiteira"/>
    <s v="ATIVO"/>
    <m/>
    <m/>
    <m/>
    <m/>
    <m/>
    <m/>
    <s v="N/A"/>
    <x v="5"/>
    <x v="64"/>
    <m/>
    <m/>
    <x v="2"/>
  </r>
  <r>
    <s v="MGULZ"/>
    <s v="M2025EST_MGULZ_01"/>
    <x v="3"/>
    <s v="SIM"/>
    <x v="0"/>
    <x v="0"/>
    <x v="31"/>
    <x v="211"/>
    <s v="NA"/>
    <s v="NA"/>
    <s v="MGUBR-MGULZ-MGUBR"/>
    <s v="HL5G_2025"/>
    <x v="25"/>
    <s v="MGUBR"/>
    <s v="-"/>
    <s v="UBERLÂNDIA_2025"/>
    <x v="2"/>
    <m/>
    <m/>
    <s v="NÃO"/>
    <s v="ATIVO"/>
    <s v="REDE OK"/>
    <s v="ATIVO"/>
    <x v="13"/>
    <s v="-"/>
    <s v="-"/>
    <n v="2025"/>
    <n v="591972"/>
    <s v="Empreiteira"/>
    <s v="ATIVO"/>
    <m/>
    <m/>
    <m/>
    <m/>
    <m/>
    <m/>
    <s v="CONSTRUÍDO"/>
    <x v="2"/>
    <x v="2"/>
    <m/>
    <m/>
    <x v="11"/>
  </r>
  <r>
    <s v="MGUMH"/>
    <s v="M2025EST_MGUMH_01"/>
    <x v="3"/>
    <s v="SIM"/>
    <x v="0"/>
    <x v="0"/>
    <x v="279"/>
    <x v="266"/>
    <s v="NA"/>
    <s v="NA"/>
    <s v="MGUBR-MGUMH-MGUBR"/>
    <s v="HL5D_2025"/>
    <x v="25"/>
    <s v="MGUMH"/>
    <s v="-"/>
    <s v="UBERLÂNDIA_2025"/>
    <x v="2"/>
    <s v="sex 08/08/2025 14:58 - Jose geraldo: Thiago,_x000a__x000a_Boa tarde._x000a__x000a_Em anexo 4 alvarás (Sites HL5D) emitidos pela Prefeitura de  Uberlândia._x000a_26/07/2025 - Fernando Whats: concluído"/>
    <s v="seg 10/11/2025 18:01 - Alex: ativo | topologia: MGUBR (HL4-01) --MGUMH—MGUBR (Hl4-02)_x000a_07/10/25 - As duas alças apresentou defeito, acionado reparo por email; "/>
    <s v="NÃO"/>
    <s v="ATIVO"/>
    <s v="REDE OK"/>
    <s v="ATIVO"/>
    <x v="13"/>
    <s v="-"/>
    <s v="-"/>
    <n v="2025"/>
    <n v="566317"/>
    <s v="Aprovado HQ"/>
    <s v="ATIVO"/>
    <m/>
    <m/>
    <m/>
    <m/>
    <m/>
    <m/>
    <s v="N/A"/>
    <x v="61"/>
    <x v="1"/>
    <m/>
    <m/>
    <x v="11"/>
  </r>
  <r>
    <s v="MGNSD"/>
    <s v="M2024EST_MGNSD_01"/>
    <x v="0"/>
    <s v="FLAT - 2° ALÇA INVIAVEL FIBRA"/>
    <x v="0"/>
    <x v="0"/>
    <x v="47"/>
    <x v="102"/>
    <s v="NA"/>
    <s v="NA"/>
    <s v="MGNLV-MGNSD-RD"/>
    <s v="3 - HL5G"/>
    <x v="2"/>
    <s v="MGNLV"/>
    <s v="Ativo"/>
    <s v="NOVA LIMA"/>
    <x v="1"/>
    <s v="qua 06/08/2025 16:15 - Victor: proteção inviavel pra fibra, Canalização 3,6km - R$ 330MIL"/>
    <m/>
    <s v="NÃO"/>
    <s v="ATIVO"/>
    <s v="REDE OK"/>
    <s v="ATIVO"/>
    <x v="0"/>
    <s v="-"/>
    <s v="-"/>
    <n v="2024"/>
    <n v="519477"/>
    <s v="Regional"/>
    <s v="ATIVO"/>
    <d v="2025-10-31T00:00:00"/>
    <n v="0"/>
    <m/>
    <s v="VALIDAR RÁDIO BRUNO"/>
    <m/>
    <m/>
    <s v="N/A"/>
    <x v="40"/>
    <x v="9"/>
    <s v="-"/>
    <s v="REDE ENTREGUE, VALIDAÇÃO E-MAIL TELEMONT 15/10"/>
    <x v="1"/>
  </r>
  <r>
    <s v="MGUMN"/>
    <s v="M2025EST_MGUMN_01"/>
    <x v="6"/>
    <s v="SIM"/>
    <x v="0"/>
    <x v="0"/>
    <x v="164"/>
    <x v="204"/>
    <s v="NA"/>
    <s v="NA"/>
    <s v="MGCJN-MGUMN-RD UCN"/>
    <s v="HL5G_2025"/>
    <x v="34"/>
    <s v="MGCJN"/>
    <s v="-"/>
    <s v="UBERLÂNDIA_2025"/>
    <x v="2"/>
    <s v="03/06 - ARTHUR: REDE ENTREGUE CONFORME TOPOLOGIA ESTRUTURANTE"/>
    <s v="04/06 - Depende ativar CJN-HL4 ( Fibras em construção) e CJN-HL5D ( Colocalizado)"/>
    <s v="NÃO"/>
    <s v="ATIVO"/>
    <s v="REDE OK"/>
    <s v="ATIVO"/>
    <x v="13"/>
    <s v="-"/>
    <s v="-"/>
    <n v="2025"/>
    <n v="564942"/>
    <s v="Aprovado HQ"/>
    <s v="ATIVO"/>
    <d v="2025-09-23T00:00:00"/>
    <m/>
    <m/>
    <s v="ATRASADO"/>
    <m/>
    <m/>
    <s v="CONSTRUÍDO"/>
    <x v="2"/>
    <x v="2"/>
    <m/>
    <m/>
    <x v="11"/>
  </r>
  <r>
    <s v="MGSVC"/>
    <s v="M2024EST_MGSVC_01"/>
    <x v="0"/>
    <s v="FLAT"/>
    <x v="0"/>
    <x v="0"/>
    <x v="119"/>
    <x v="1"/>
    <s v="NA"/>
    <s v="NA"/>
    <s v="MGSCN-MGSVC-RD"/>
    <s v="3 - HL5G"/>
    <x v="26"/>
    <s v="MGSCN"/>
    <s v="Ativo"/>
    <s v="SABARÁ"/>
    <x v="1"/>
    <s v="06/01/2025 - Matheus: será realizado a vistoria no dia 07/01._x000a_16/12/2024 - Arthur: recebido projeto revisado"/>
    <m/>
    <s v="NÃO"/>
    <s v="ATIVO"/>
    <s v="REDE OK"/>
    <s v="ATIVO"/>
    <x v="0"/>
    <s v="-"/>
    <s v="-"/>
    <n v="2024"/>
    <n v="512390"/>
    <s v="Aprovado HQ"/>
    <s v="ATIVO"/>
    <d v="2025-10-31T00:00:00"/>
    <n v="0"/>
    <m/>
    <s v="VALIDAR RÁDIO BRUNO"/>
    <m/>
    <m/>
    <s v="N/A"/>
    <x v="25"/>
    <x v="2"/>
    <s v="-"/>
    <s v="-"/>
    <x v="1"/>
  </r>
  <r>
    <s v="MGGDN"/>
    <s v="M2025EST_MGGDN_01"/>
    <x v="3"/>
    <s v="NÃO"/>
    <x v="0"/>
    <x v="0"/>
    <x v="280"/>
    <x v="146"/>
    <s v="NA"/>
    <s v="NA"/>
    <s v="MGUSO-MGGDN-MGUSO"/>
    <s v="HL5D_2025"/>
    <x v="29"/>
    <s v="MGGDN"/>
    <s v="-"/>
    <s v="UBERLÂNDIA_2025"/>
    <x v="2"/>
    <s v="05/11/2025 - Arthur: em batimento vimos que na PVCO nao refletiu o custo aprovado em 2 alças, EPS tb nao tinha postado o draft atual com 2 alças. Nao sabemos o valor que está para construir._x000a__x000a_sex 12/09/2025 10:15 - Email: ENC: Aprovações de Sites com VP - 11/09/25 | Aprovado com 2 alças (elimina a 3ª alça de 4,5KM e reduzir o traçado da 1ª alça  e mantém a 2ª alça – Resp.: @Daniel Pacheco De Andrade, revisitar projetos e enviar para implantação_x000a__x000a_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_x000a_sex 08/08/2025 14:58 - Jose geraldo: Thiago,_x000a__x000a_Boa tarde._x000a__x000a_Em anexo 4 alvarás (Sites HL5D) emitidos pela Prefeitura de  Uberlândia."/>
    <s v="-"/>
    <s v="NÃO"/>
    <s v="ATIVO"/>
    <s v="REDE OK"/>
    <s v="ATIVO"/>
    <x v="13"/>
    <s v="-"/>
    <s v="-"/>
    <n v="2025"/>
    <n v="593313"/>
    <s v="Empreiteira"/>
    <s v="ATIVO"/>
    <m/>
    <m/>
    <m/>
    <m/>
    <m/>
    <m/>
    <s v="N/A"/>
    <x v="5"/>
    <x v="64"/>
    <m/>
    <m/>
    <x v="2"/>
  </r>
  <r>
    <s v="MGUMR"/>
    <s v="M2025EST_MGUMR_01"/>
    <x v="3"/>
    <s v="SIM"/>
    <x v="0"/>
    <x v="0"/>
    <x v="203"/>
    <x v="267"/>
    <s v="NA"/>
    <s v="NA"/>
    <s v="MGCJN-MGUMR-MGCJN"/>
    <s v="HL5G_2025"/>
    <x v="34"/>
    <s v="MGCJN"/>
    <s v="-"/>
    <s v="UBERLÂNDIA_2025"/>
    <x v="2"/>
    <m/>
    <m/>
    <s v="NÃO"/>
    <s v="ATIVO"/>
    <s v="REDE OK"/>
    <s v="ATIVO"/>
    <x v="13"/>
    <s v="-"/>
    <s v="-"/>
    <n v="2025"/>
    <n v="564944"/>
    <s v="Aprovado HQ"/>
    <s v="ATIVO"/>
    <m/>
    <m/>
    <m/>
    <m/>
    <m/>
    <m/>
    <s v="CONSTRUÍDO"/>
    <x v="46"/>
    <x v="1"/>
    <m/>
    <m/>
    <x v="17"/>
  </r>
  <r>
    <s v="MGUMS"/>
    <s v="M2025EST_MGUMS_01"/>
    <x v="3"/>
    <s v="SIM"/>
    <x v="0"/>
    <x v="0"/>
    <x v="281"/>
    <x v="268"/>
    <s v="NA"/>
    <s v="NA"/>
    <s v="MGCJN-MGUMS-MGCJN"/>
    <s v="HL5D_2025"/>
    <x v="34"/>
    <s v="-"/>
    <s v="-"/>
    <s v="UBERLÂNDIA_2025"/>
    <x v="2"/>
    <s v="sex 19/09/2025 12:30 - lUIZ nORT: @ thiago.campanucci@telefonica.com,_x000a_ em analisar de campo, vimos que os postes do site MGUMS se encontra do mesmo lado da calcada, _x000a_então não consideramos o MD solicitado no projeto iniciar._x000a_ Estamos considerando o lançamento no aéreo das duas alças ate a frente do site._x000a__x000a_sex 12/09/2025 10:15 - Email:  Aprovações de Sites com VP - 11/09/25 --- Aprovado com 2 alças ( eliminar a alça de 9KM) – Resp.: @Daniel Pacheco De Andrade, revisitar projetos e enviar para implantação_x000a__x000a_sex 08/08/2025 14:58  - Jose Geraldo: Thiago,_x000a__x000a_Boa tarde._x000a__x000a_Em anexo 4 alvarás (Sites HL5D) emitidos pela Prefeitura de  Uberlândia. Site entregue. Minuta em 31/10/2025"/>
    <s v="10/11/2025 - Site ativo no dia 09/11/25 e migrado hoje. "/>
    <s v="NÃO"/>
    <s v="ATIVO"/>
    <s v="REDE OK"/>
    <s v="ATIVO"/>
    <x v="13"/>
    <s v="-"/>
    <s v="-"/>
    <n v="2025"/>
    <n v="592259"/>
    <s v="Empreiteira"/>
    <s v="ATIVO"/>
    <m/>
    <m/>
    <m/>
    <m/>
    <m/>
    <m/>
    <s v="N/A"/>
    <x v="5"/>
    <x v="64"/>
    <m/>
    <m/>
    <x v="2"/>
  </r>
  <r>
    <s v="MGSDE"/>
    <s v="HL4_SDE"/>
    <x v="3"/>
    <s v="SIM"/>
    <x v="0"/>
    <x v="0"/>
    <x v="1"/>
    <x v="1"/>
    <s v="SIM"/>
    <s v="REDE OK"/>
    <s v="MGJFG-MGSDE-MSJFG/MGJFG"/>
    <s v="HL4_2025"/>
    <x v="27"/>
    <s v="MGJFG"/>
    <s v="-"/>
    <s v="JUIZ DE FORA_2025"/>
    <x v="0"/>
    <s v="18/07/2025 - Arthur: CONSTRUÍDO EM 2024 NA MESMA TOPOLOGIA E HIERARQUIA 2025"/>
    <s v="-"/>
    <s v="NÃO"/>
    <s v="CANCELADO"/>
    <s v="REDE OK"/>
    <s v="ATIVO"/>
    <x v="13"/>
    <s v="-"/>
    <s v="-"/>
    <n v="2025"/>
    <n v="573453"/>
    <s v="Aprovado HQ"/>
    <s v="ATIVO"/>
    <m/>
    <m/>
    <m/>
    <m/>
    <m/>
    <m/>
    <s v="N/A"/>
    <x v="0"/>
    <x v="0"/>
    <m/>
    <m/>
    <x v="0"/>
  </r>
  <r>
    <s v="MGGTC"/>
    <s v="M2025EST_MGGTC_01"/>
    <x v="3"/>
    <s v="SIM"/>
    <x v="0"/>
    <x v="0"/>
    <x v="270"/>
    <x v="269"/>
    <s v="NA"/>
    <s v="NA"/>
    <s v="MGOCP-MGGTC-MGOCP"/>
    <s v="HL5G_2025"/>
    <x v="33"/>
    <s v="MGOCP"/>
    <s v="-"/>
    <s v="GOVERNADOR VALADARES_2025"/>
    <x v="7"/>
    <s v="seg 01/09/2025 11:15 - Marcio: Thiago, Bom dia!!_x000a__x000a_Ao acessar o site BGV para lançamento do cabo conforme previsto no ID 549060 a sindica Sra Geogerte solicitou retirada de alguns equipamentos (desativados) da vivo que estão no local ._x000a__x000a_Informa que já acionou a vivo e não teve resposta, liberou nossa entrada para lançamento do cabo e só permitirá novo acesso depois que tiver o retorno do chamado dela._x000a__x000a_Contato da sindica – 033999216055 _x000a__x000a_Dependemos desse retorno para da seguimento na obra_x000a__x000a_ter 24/06/2025 16:37 - Arthur: @Felipe Tozetto Taveiro_x000a_@Jose Luiz Alves Da Maia Junior_x000a__x000a_Srs, boa tarde._x000a__x000a_Diante do exposto abaixo, por motivo de TX, estou alterando o status desse site no controle do estruturante para: FORA DO ESCOPO, uma vez que RF está com nova previsão para Setembro._x000a__x000a_ter 24/06/2025 13:52 - Luciana: O RFI foi alterado para Setembro._x000a_Site ainda em processo de licenciamento com previsão de finalizar somente em Agosto._x000a__x000a_ter 20/05/2025 18:20 - Luciana: @Arthur Monteiro Da Silva site em processo de licenciamento._x000a__x000a_Previsto RFI com gabinete para 17/07/25_x000a_ter 20/05/2025 10:50 - Marcio: Jossef,Conforme falamos esse site não existe no local . Site sem infra programado para julho, favor reprogramar data de entrega_x000a_20/05/2025 - Joseff: SN, problema com infra/gabinete. De acordo com a Thais, a sharing está prevista somente pra Julho."/>
    <m/>
    <s v="NÃO"/>
    <s v="ATIVO"/>
    <s v="REDE OK"/>
    <s v="ATIVO"/>
    <x v="12"/>
    <s v="-"/>
    <s v="-"/>
    <n v="2025"/>
    <n v="549060"/>
    <s v="Aprovado HQ"/>
    <s v="ATIVO"/>
    <m/>
    <m/>
    <m/>
    <m/>
    <m/>
    <m/>
    <s v="N/A"/>
    <x v="51"/>
    <x v="1"/>
    <m/>
    <m/>
    <x v="7"/>
  </r>
  <r>
    <s v="MGOSC"/>
    <s v="M2025EST_MGOSC_01"/>
    <x v="13"/>
    <s v="NÃO"/>
    <x v="0"/>
    <x v="6"/>
    <x v="212"/>
    <x v="270"/>
    <s v="NA"/>
    <s v="NA"/>
    <s v="MGUBR-MGOSC-MGUBR"/>
    <s v="HL5G_2025"/>
    <x v="25"/>
    <s v="MGUBR"/>
    <s v="-"/>
    <s v="UBERLÂNDIA_2025"/>
    <x v="2"/>
    <s v="ter 11/11/2025 08:51 - Israel: FORMATAÇÃO CONCLUIDA - SEM ACESSO AO SITE MGOSC_x000a__x000a_sex 13/06/2025 11:26 - Victor Baptista: Na verdade não há emenda neste local, foi um equívoco na hora de repintar os cabos._x000a_Se trata de utilização de cabo previsto no projeto do site MGOSD._x000a__x000a_O projeto do MGOSC foi arrumado e anexado como 2ª Emissão no PPI."/>
    <s v="01/12/2025 - Site desativado no science"/>
    <s v="NÃO"/>
    <s v="DESATIVADO"/>
    <s v="REDE OK"/>
    <s v="CANCELADO"/>
    <x v="7"/>
    <s v="-"/>
    <s v="-"/>
    <n v="2025"/>
    <n v="565348"/>
    <s v="Aprovado HQ"/>
    <s v="SITE DESMOBILIZADO"/>
    <m/>
    <m/>
    <m/>
    <m/>
    <m/>
    <m/>
    <s v="N/A"/>
    <x v="2"/>
    <x v="48"/>
    <m/>
    <m/>
    <x v="17"/>
  </r>
  <r>
    <s v="MGJIR"/>
    <s v="M2025EST_MGJIR_01"/>
    <x v="3"/>
    <s v="SIM"/>
    <x v="0"/>
    <x v="0"/>
    <x v="1"/>
    <x v="1"/>
    <s v="SIM"/>
    <s v="REDE OK"/>
    <s v="MGJFG-MGJIR-MGJFG/MGJFG"/>
    <s v="HL5D_2025"/>
    <x v="31"/>
    <s v="MGJIR"/>
    <s v="-"/>
    <s v="JUIZ DE FORA_2025"/>
    <x v="0"/>
    <s v="18/07/2025 - Arthur: CONSTRUÍDO EM 2024 NA MESMA TOPOLOGIA E HIERARQUIA 2025"/>
    <s v="-"/>
    <s v="NÃO"/>
    <s v="CANCELADO"/>
    <s v="REDE OK"/>
    <s v="ATIVO"/>
    <x v="15"/>
    <s v="-"/>
    <s v="-"/>
    <n v="2025"/>
    <s v="NA"/>
    <s v="NA"/>
    <s v="ATIVO"/>
    <m/>
    <m/>
    <m/>
    <m/>
    <m/>
    <m/>
    <s v="N/A"/>
    <x v="0"/>
    <x v="0"/>
    <m/>
    <m/>
    <x v="0"/>
  </r>
  <r>
    <s v="MGUNM"/>
    <s v="M2025EST_MGUNM_01"/>
    <x v="3"/>
    <s v="SIM"/>
    <x v="0"/>
    <x v="0"/>
    <x v="282"/>
    <x v="265"/>
    <s v="NA"/>
    <s v="NA"/>
    <s v="MGCJN-MGUNM-MGCJN"/>
    <s v="HL5D_2025"/>
    <x v="34"/>
    <s v="MGUNM"/>
    <s v="-"/>
    <s v="UBERLÂNDIA_2025"/>
    <x v="2"/>
    <s v="sex 08/08/2025 14:58 - Jose geraldo: Thiago,_x000a__x000a_Boa tarde._x000a__x000a_Em anexo 4 alvarás (Sites HL5D) emitidos pela Prefeitura de  Uberlândia._x000a_16/07/2025 - Arthur: 2 alças entregue no id da Ondacom, a Telemont construirá a 3° alça."/>
    <s v="11/11/2025 - Site ok testado com o Vitor. Não gerou TA. / 17/10/25 - Duas alças com defeito acionado reparo por email"/>
    <s v="NÃO"/>
    <s v="ATIVO"/>
    <s v="REDE OK"/>
    <s v="ATIVO"/>
    <x v="13"/>
    <s v="-"/>
    <s v="-"/>
    <n v="2025"/>
    <n v="564924"/>
    <s v="Aprovado HQ"/>
    <s v="ATIVO"/>
    <m/>
    <m/>
    <m/>
    <m/>
    <m/>
    <m/>
    <s v="CONSTRUÍDO"/>
    <x v="49"/>
    <x v="1"/>
    <m/>
    <m/>
    <x v="2"/>
  </r>
  <r>
    <s v="MGUFU"/>
    <s v="M2025EST_MGUFU_01"/>
    <x v="3"/>
    <s v="SIM"/>
    <x v="0"/>
    <x v="0"/>
    <x v="280"/>
    <x v="264"/>
    <s v="NÃO"/>
    <s v="REDE OK"/>
    <s v="MGUTP-MGUFU-MGUTP/MGUTP"/>
    <s v="HL5D_2025"/>
    <x v="6"/>
    <s v="MGUFU"/>
    <s v="-"/>
    <s v="UBERLÂNDIA_2025"/>
    <x v="2"/>
    <s v="sex 08/08/2025 14:58 - Jose geraldo: Thiago,_x000a__x000a_Boa tarde._x000a__x000a_Em anexo 4 alvarás (Sites HL5D) emitidos pela Prefeitura de  Uberlândia."/>
    <s v="29/11/25 - Ativo com três alças"/>
    <s v="NÃO"/>
    <s v="ATIVO"/>
    <s v="REDE OK"/>
    <s v="ATIVO"/>
    <x v="7"/>
    <s v="-"/>
    <s v="-"/>
    <n v="2025"/>
    <n v="592255"/>
    <s v="Empreiteira"/>
    <s v="ATIVO"/>
    <m/>
    <m/>
    <m/>
    <m/>
    <m/>
    <m/>
    <s v="N/A"/>
    <x v="5"/>
    <x v="47"/>
    <m/>
    <s v="29/04/2025 - relatório não foi enviado para ativação da metro Fusion. "/>
    <x v="5"/>
  </r>
  <r>
    <s v="MGUOM"/>
    <s v="M2025EST_MGUOM_01"/>
    <x v="0"/>
    <s v="FLAT"/>
    <x v="0"/>
    <x v="0"/>
    <x v="283"/>
    <x v="190"/>
    <s v="NA"/>
    <s v="NA"/>
    <s v="MGUMS-MUOM-RD UMS"/>
    <s v="HL5G_2025"/>
    <x v="34"/>
    <s v="MGUMS"/>
    <s v="-"/>
    <s v="UBERLÂNDIA_2025"/>
    <x v="2"/>
    <m/>
    <s v="10/02/2026 - Atualizado prazo de proteção rádio conforme coluna &quot;RÁDIO/PRAZO&quot;;"/>
    <s v="NÃO"/>
    <s v="ATIVO"/>
    <s v="REDE OK"/>
    <s v="ATIVO"/>
    <x v="5"/>
    <s v="-"/>
    <s v="-"/>
    <n v="2025"/>
    <n v="593933"/>
    <s v="IMPL - Cadastro"/>
    <s v="ATIVO"/>
    <d v="2026-03-25T00:00:00"/>
    <m/>
    <m/>
    <s v="VALIDAR RÁDIO BRUNO"/>
    <m/>
    <m/>
    <s v="N/A"/>
    <x v="2"/>
    <x v="2"/>
    <m/>
    <m/>
    <x v="5"/>
  </r>
  <r>
    <s v="MGUOR"/>
    <s v="M2025EST_MGUOR_01"/>
    <x v="3"/>
    <s v="SIM"/>
    <x v="0"/>
    <x v="0"/>
    <x v="207"/>
    <x v="1"/>
    <s v="NA"/>
    <s v="NA"/>
    <s v="MGUSO-MGUOR--MGUSO"/>
    <s v="HL5G_2025"/>
    <x v="29"/>
    <s v="MGUSO"/>
    <s v="-"/>
    <s v="UBERLÂNDIA_2025"/>
    <x v="2"/>
    <m/>
    <s v="11/11/2025 - A fibra  está ok (testado com o Vitor) - Uma alça com defeito nas fibras acionado reparo por email;15/10/25 - Ajustar sinótico conforme topologia do estruturante M2025EST_MGUOR_01 (USO-UOR-USO). Conforme email do Gustavo Rosa USO não vai ter HL5D, fazer a conexões direto com USO-HL4"/>
    <s v="NÃO"/>
    <s v="ATIVO"/>
    <s v="REDE OK"/>
    <s v="ATIVO"/>
    <x v="13"/>
    <s v="-"/>
    <s v="-"/>
    <n v="2025"/>
    <n v="566275"/>
    <s v="Aprovado HQ"/>
    <s v="ATIVO"/>
    <m/>
    <m/>
    <m/>
    <m/>
    <m/>
    <m/>
    <s v="CONSTRUÍDO"/>
    <x v="46"/>
    <x v="1"/>
    <m/>
    <m/>
    <x v="2"/>
  </r>
  <r>
    <s v="MGJSM"/>
    <s v="M2025EST_MGJSM_01"/>
    <x v="3"/>
    <s v="SIM"/>
    <x v="0"/>
    <x v="0"/>
    <x v="1"/>
    <x v="1"/>
    <s v="SIM"/>
    <s v="REDE OK"/>
    <s v="MGJFG-MGJSM-MGJFG/MGJFG"/>
    <s v="HL5D_2025"/>
    <x v="31"/>
    <s v="MGJSM"/>
    <s v="-"/>
    <s v="JUIZ DE FORA_2025"/>
    <x v="0"/>
    <s v="18/07/2025 - Arthur: CONSTRUÍDO EM 2024 NA MESMA TOPOLOGIA E HIERARQUIA 2025"/>
    <s v="-"/>
    <s v="NÃO"/>
    <s v="CANCELADO"/>
    <s v="REDE OK"/>
    <s v="ATIVO"/>
    <x v="15"/>
    <s v="-"/>
    <s v="-"/>
    <n v="2025"/>
    <s v="NA"/>
    <s v="NA"/>
    <s v="ATIVO"/>
    <m/>
    <m/>
    <m/>
    <m/>
    <m/>
    <m/>
    <s v="N/A"/>
    <x v="0"/>
    <x v="0"/>
    <m/>
    <m/>
    <x v="0"/>
  </r>
  <r>
    <s v="MGUPB"/>
    <s v="M2025EST_MGUPB_01"/>
    <x v="3"/>
    <s v="SIM"/>
    <x v="0"/>
    <x v="0"/>
    <x v="206"/>
    <x v="192"/>
    <s v="NA"/>
    <s v="NA"/>
    <s v="MGUBR-MGUPB-MGUBR"/>
    <s v="HL5D_2025"/>
    <x v="25"/>
    <s v="MGUPB"/>
    <s v="-"/>
    <s v="UBERLÂNDIA_2025"/>
    <x v="2"/>
    <s v="26/07/2025 - Fernando Whats: concluído parcial"/>
    <s v="21/08/25 - Fibras manobradas"/>
    <s v="NÃO"/>
    <s v="ATIVO"/>
    <s v="REDE OK"/>
    <s v="ATIVO"/>
    <x v="13"/>
    <s v="-"/>
    <s v="-"/>
    <n v="2025"/>
    <n v="566324"/>
    <s v="Aprovado HQ"/>
    <s v="ATIVO"/>
    <m/>
    <m/>
    <m/>
    <m/>
    <m/>
    <m/>
    <s v="CONSTRUÍDO"/>
    <x v="49"/>
    <x v="1"/>
    <m/>
    <m/>
    <x v="11"/>
  </r>
  <r>
    <s v="MGUPD"/>
    <s v="M2025EST_MGUPD_01"/>
    <x v="1"/>
    <s v="CANCELADO"/>
    <x v="4"/>
    <x v="6"/>
    <x v="1"/>
    <x v="1"/>
    <s v="NA"/>
    <s v="NA"/>
    <s v="MGUBR-MGUPD-MGUBR"/>
    <s v="HL5G_2025"/>
    <x v="25"/>
    <s v="MGUBR"/>
    <s v="-"/>
    <s v="UBERLÂNDIA_2025"/>
    <x v="2"/>
    <s v="16/06/2025  - Arthur: site foi remanejado para MGOSD"/>
    <m/>
    <s v="NÃO"/>
    <s v="CANCELADO"/>
    <s v="CANCELADO"/>
    <s v="CANCELADO"/>
    <x v="12"/>
    <s v="-"/>
    <s v="-"/>
    <n v="2025"/>
    <n v="566302"/>
    <s v="CANCELADO"/>
    <s v="SITE DESMOBILIZADO"/>
    <m/>
    <m/>
    <m/>
    <m/>
    <m/>
    <m/>
    <s v="N/A"/>
    <x v="10"/>
    <x v="1"/>
    <m/>
    <m/>
    <x v="11"/>
  </r>
  <r>
    <s v="MGUPN"/>
    <s v="M2025EST_MGUPN_01"/>
    <x v="3"/>
    <s v="SIM"/>
    <x v="0"/>
    <x v="0"/>
    <x v="284"/>
    <x v="1"/>
    <s v="NA"/>
    <s v="NA"/>
    <s v="MGUMS-MGUPN-MGUMS"/>
    <s v="HL5G_2025"/>
    <x v="34"/>
    <s v="MGUMS"/>
    <s v="-"/>
    <s v="UBERLÂNDIA_2025"/>
    <x v="2"/>
    <s v="qua 15/10/2025 11:48 - Alaender: _x000a_Bom dia !_x000a__x000a_Ratificando , Campo enviou informações no grupo errado. Adicional é no ID566400 conforme obra descrita abaixo _x000a__x000a_SITE-VIVO 566400 MGUMS-MGUPN-MGUMS UBERLÂNDIA_x000a__x000a_sex 10/10/2025 10:57 - Alaender: Prezados,_x000a__x000a_Na construção do site UPN nos deparamos com cabo do DGO cortado de baixo do gabinete. Precisamos do de acordo para refazer as 24 terminações._x000a_"/>
    <s v="11/13/2025 - Fibra ok testado com o Vitor . 29/10/2025 - Depende ativar UMS-HL5D ( Fibras em construção)"/>
    <s v="NÃO"/>
    <s v="ATIVO"/>
    <s v="REDE OK"/>
    <s v="ATIVO"/>
    <x v="7"/>
    <s v="-"/>
    <s v="-"/>
    <n v="2025"/>
    <n v="566400"/>
    <s v="Aprovado HQ"/>
    <s v="ATIVO"/>
    <m/>
    <m/>
    <m/>
    <m/>
    <m/>
    <m/>
    <s v="N/A"/>
    <x v="2"/>
    <x v="2"/>
    <m/>
    <m/>
    <x v="11"/>
  </r>
  <r>
    <s v="MGTBN"/>
    <s v="M2025EST_MGTBN_01"/>
    <x v="3"/>
    <s v="SIM"/>
    <x v="0"/>
    <x v="0"/>
    <x v="285"/>
    <x v="1"/>
    <s v="NA"/>
    <s v="NA"/>
    <s v="MGUTP-MGUBM-MGTBN-MGUTP"/>
    <s v="HL5G_2025"/>
    <x v="6"/>
    <s v="MGUTP"/>
    <s v="-"/>
    <s v="UBERLÂNDIA_2025"/>
    <x v="2"/>
    <s v="06/10/2025 - JOse Geraldo: licença liberada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6/12/25 - Defeito nas duas alça UTP x TBN e TBN x UBM; 03/12/25 - Alça UTP-TBN com defeito acionado reparo por email; 02/12/25 - Aguardando liberação de acesso ATC prev. 05/12"/>
    <s v="NÃO"/>
    <s v="REPARO FO"/>
    <s v="REDE OK"/>
    <s v="ATIVO"/>
    <x v="7"/>
    <s v="-"/>
    <s v="-"/>
    <n v="2025"/>
    <n v="566390"/>
    <s v="Aprovado HQ"/>
    <s v="ATIVO"/>
    <m/>
    <m/>
    <m/>
    <m/>
    <m/>
    <m/>
    <s v="N/A"/>
    <x v="2"/>
    <x v="2"/>
    <m/>
    <m/>
    <x v="2"/>
  </r>
  <r>
    <s v="MGUSA"/>
    <s v="M2025EST_MGUSA_01"/>
    <x v="3"/>
    <s v="SIM"/>
    <x v="0"/>
    <x v="0"/>
    <x v="286"/>
    <x v="216"/>
    <s v="NA"/>
    <s v="NA"/>
    <s v="MGUTP-MGUSA-MGUTP"/>
    <s v="HL5G_2025"/>
    <x v="6"/>
    <s v="MGUTP"/>
    <s v="-"/>
    <s v="UBERLÂNDIA_2025"/>
    <x v="2"/>
    <s v="qua 15/10/2025 11:06 - Alaender: Bom dia !_x000a__x000a_@Thiago,_x000a__x000a_Conforme evidencia abaixo houve poda de árvore da companhia de energia na data de ontem 15/10 rompendo a fibra. Será necessário mais um adicional de 2 caixa de emenda 24FO e  150 metros de cabo 24FO._x000a__x000a_qua 08/10/2025 17:43 - Alaender: Thiago,_x000a__x000a_Conforme conversado rota 100% percorrida. Identificamos mais um ponto de rompimento sendo necessário adicional de mais duas caixas de emenda a ser agregada a primeira solicitação . Gentileza sinalizar concordância ._x000a__x000a_qua 08/10/2025 14:33 - Alaender: Boa tarde !_x000a__x000a_@Thiago,_x000a__x000a_Peço autorização para adicional de duas caixas de emendas para construção do MGUTP-MGUSA-MGUTP ID 566395-555409. Durante formatação nos deparamos com dois rompimentos próximos ao site USA conforme evidencias abaixo._x000a__x000a_07/10/2025 - Israel: inicio previsto para 08/10."/>
    <s v="30/10/2025 - Site ok e-mail enviado e OE´s de links concluídas."/>
    <s v="NÃO"/>
    <s v="ATIVO"/>
    <s v="REDE OK"/>
    <s v="ATIVO"/>
    <x v="7"/>
    <s v="-"/>
    <s v="-"/>
    <n v="2025"/>
    <n v="566395"/>
    <s v="Aprovado HQ"/>
    <s v="ATIVO"/>
    <m/>
    <m/>
    <m/>
    <m/>
    <m/>
    <m/>
    <s v="N/A"/>
    <x v="2"/>
    <x v="2"/>
    <m/>
    <m/>
    <x v="11"/>
  </r>
  <r>
    <s v="MGUSE"/>
    <s v="M2025EST_MGUSE_01"/>
    <x v="3"/>
    <s v="SIM"/>
    <x v="0"/>
    <x v="0"/>
    <x v="211"/>
    <x v="214"/>
    <s v="NA"/>
    <s v="NA"/>
    <s v="MGUSO-MGUSE-MGUSO"/>
    <s v="HL5G_2025"/>
    <x v="29"/>
    <s v="MGUSO"/>
    <s v="-"/>
    <s v="UBERLÂNDIA_2025"/>
    <x v="2"/>
    <m/>
    <s v="15/10/25 - Ajustar sinótico conforme topologia do estruturante M2025EST_MGUSE_01 (USO-USE-USO). Conforme email do Gustavo Rosa USO não vai ter HL5D, fazer a conexões direto com USO-HL4"/>
    <s v="NÃO"/>
    <s v="ATIVO"/>
    <s v="REDE OK"/>
    <s v="ATIVO"/>
    <x v="13"/>
    <s v="-"/>
    <s v="-"/>
    <n v="2025"/>
    <n v="565404"/>
    <s v="Aprovado HQ"/>
    <s v="ATIVO"/>
    <m/>
    <m/>
    <m/>
    <m/>
    <m/>
    <m/>
    <s v="CONSTRUÍDO"/>
    <x v="2"/>
    <x v="2"/>
    <m/>
    <m/>
    <x v="11"/>
  </r>
  <r>
    <s v="MGUSM"/>
    <s v="M2025EST_MGUSM_01"/>
    <x v="3"/>
    <s v="SIM"/>
    <x v="0"/>
    <x v="0"/>
    <x v="278"/>
    <x v="265"/>
    <s v="NA"/>
    <s v="NA"/>
    <s v="MGUSO-MGUSM-MGUSO"/>
    <s v="HL5G_2025"/>
    <x v="29"/>
    <s v="MGUSO"/>
    <s v="-"/>
    <s v="UBERLÂNDIA_2025"/>
    <x v="2"/>
    <m/>
    <s v="ter 11/11/2025 09:51 - Alex Gonini: PARA: MGUSO-MGUSM-MGUSO_x000a__x000a_17/10/2025 - Duas alças com defeito acionado reparo por email; 15/10/25 - Ajustar sinótico conforme topologia do estruturante M2025EST_MGUSM_01 (USO-USM-USO). Conforme email do Gustavo Rosa USO não vai ter HL5D, fazer a conexões direto com USO-HL4"/>
    <s v="NÃO"/>
    <s v="ATIVO"/>
    <s v="REDE OK"/>
    <s v="ATIVO"/>
    <x v="13"/>
    <s v="-"/>
    <s v="-"/>
    <n v="2025"/>
    <n v="565403"/>
    <s v="Aprovado HQ"/>
    <s v="ATIVO"/>
    <m/>
    <m/>
    <m/>
    <m/>
    <m/>
    <m/>
    <s v="CONSTRUÍDO"/>
    <x v="46"/>
    <x v="1"/>
    <m/>
    <m/>
    <x v="17"/>
  </r>
  <r>
    <s v="MGUSO"/>
    <s v="HL4_USO_25"/>
    <x v="4"/>
    <s v="SIM"/>
    <x v="0"/>
    <x v="0"/>
    <x v="1"/>
    <x v="267"/>
    <s v="SIM"/>
    <s v="REDE OK"/>
    <s v="MGUTP-MGUSO-MGUTP/MGUTP"/>
    <s v="HL4_2025"/>
    <x v="29"/>
    <s v="-"/>
    <s v="-"/>
    <s v="UBERLÂNDIA_2025"/>
    <x v="2"/>
    <s v="qua 03/09/2025 08:49 - Jose Geraldo: Segue conforme solicitado._x000a__x0009_15 alvarás emitidos foram enviados por e-mail para Implantação em 08/08/25;_x000a_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_x000a__x000a_sex 08/08/2025 14:58 - Jose geraldo: Thiago,_x000a__x000a_Boa tarde._x000a__x000a_Em anexo 4 alvarás (Sites HL5D) emitidos pela Prefeitura de  Uberlândia."/>
    <s v="15/10/25 - Ativo com duas alças a terceira apresentou defeito, acionado reparo por email"/>
    <s v="NÃO"/>
    <s v="ATIVO"/>
    <s v="REDE OK"/>
    <s v="ATIVO"/>
    <x v="7"/>
    <s v="-"/>
    <s v="-"/>
    <n v="2025"/>
    <n v="565290"/>
    <s v="Aprovado HQ"/>
    <s v="ATIVO"/>
    <m/>
    <m/>
    <m/>
    <m/>
    <m/>
    <m/>
    <s v="N/A"/>
    <x v="2"/>
    <x v="46"/>
    <m/>
    <m/>
    <x v="12"/>
  </r>
  <r>
    <s v="MGACI"/>
    <s v="M2024EST_MGACI_01"/>
    <x v="1"/>
    <s v="SIM"/>
    <x v="0"/>
    <x v="6"/>
    <x v="182"/>
    <x v="1"/>
    <s v="NÃO"/>
    <s v="PENDENTE"/>
    <s v="MGUTP-MGACI-MGUTP"/>
    <s v="HL5D (500K)"/>
    <x v="6"/>
    <s v="-"/>
    <s v="-"/>
    <s v="UBERLÂNDIA"/>
    <x v="4"/>
    <s v="16/06/2025 - Arthur: status até entação era REPARO FO"/>
    <s v="31/03  - Uma alça com defeito nas fibras, acionado rede externa; 22/02- Porta 9/2/4  em UBR-HL4-01 é 1G e porta  10/2/5 em UBR-HL4-01 esta ocupada"/>
    <s v="NÃO"/>
    <s v="CANCELADO"/>
    <s v="REDE OK"/>
    <s v="CANCELADO"/>
    <x v="10"/>
    <s v="-"/>
    <s v="-"/>
    <n v="2024"/>
    <n v="513995"/>
    <s v="Aprovado HQ"/>
    <s v="REPARO FO"/>
    <m/>
    <m/>
    <m/>
    <e v="#REF!"/>
    <m/>
    <m/>
    <s v="N/A"/>
    <x v="2"/>
    <x v="58"/>
    <s v="-"/>
    <m/>
    <x v="1"/>
  </r>
  <r>
    <s v="MGV01"/>
    <s v="M2025EST_MGV01_01"/>
    <x v="3"/>
    <s v="SIM"/>
    <x v="0"/>
    <x v="0"/>
    <x v="1"/>
    <x v="1"/>
    <s v="SIM"/>
    <s v="REDE OK"/>
    <s v="MGSDE-MGV01-MGSDE/MGSDE"/>
    <s v="HL5D_2025"/>
    <x v="27"/>
    <s v="MGV01"/>
    <s v="-"/>
    <s v="JUIZ DE FORA_2025"/>
    <x v="0"/>
    <s v="18/07/2025 - Arthur: CONSTRUÍDO EM 2024 NA MESMA TOPOLOGIA E HIERARQUIA 2025"/>
    <s v="-"/>
    <s v="NÃO"/>
    <s v="CANCELADO"/>
    <s v="REDE OK"/>
    <s v="ATIVO"/>
    <x v="15"/>
    <s v="-"/>
    <s v="-"/>
    <n v="2025"/>
    <s v="NA"/>
    <s v="NA"/>
    <s v="ATIVO"/>
    <m/>
    <m/>
    <m/>
    <m/>
    <m/>
    <m/>
    <s v="N/A"/>
    <x v="0"/>
    <x v="0"/>
    <m/>
    <m/>
    <x v="0"/>
  </r>
  <r>
    <s v="MGJFO"/>
    <s v="M2025EST_MGJFO_01"/>
    <x v="3"/>
    <s v="SIM"/>
    <x v="0"/>
    <x v="0"/>
    <x v="1"/>
    <x v="1"/>
    <s v="NA"/>
    <s v="NA"/>
    <s v="MGIVA-MGJFO-MGIVA"/>
    <s v="HL5D_2025"/>
    <x v="0"/>
    <s v="MGJFO"/>
    <s v="-"/>
    <s v="JUIZ DE FORA_2025"/>
    <x v="0"/>
    <s v="18/07/2025 - Arthur: CONSTRUÍDO EM 2024 NA MESMA TOPOLOGIA E HIERARQUIA 2025"/>
    <s v="-"/>
    <s v="NÃO"/>
    <s v="CANCELADO"/>
    <s v="REDE OK"/>
    <s v="ATIVO"/>
    <x v="15"/>
    <s v="-"/>
    <s v="-"/>
    <n v="2025"/>
    <s v="NA"/>
    <s v="NA"/>
    <s v="ATIVO"/>
    <m/>
    <m/>
    <m/>
    <m/>
    <m/>
    <m/>
    <s v="N/A"/>
    <x v="0"/>
    <x v="0"/>
    <m/>
    <m/>
    <x v="0"/>
  </r>
  <r>
    <s v="MGUSP"/>
    <s v="M2025EST_MGUSP_01"/>
    <x v="3"/>
    <s v="SIM"/>
    <x v="0"/>
    <x v="0"/>
    <x v="259"/>
    <x v="271"/>
    <s v="NA"/>
    <s v="NA"/>
    <s v="MGUNM-MGUSP-MGUNM"/>
    <s v="HL5G_2025"/>
    <x v="34"/>
    <s v="MGUNM"/>
    <s v="-"/>
    <s v="UBERLÂNDIA_2025"/>
    <x v="2"/>
    <s v="26/07/2025 - Fernando Whats: concluído parcial"/>
    <m/>
    <s v="NÃO"/>
    <s v="ATIVO"/>
    <s v="REDE OK"/>
    <s v="ATIVO"/>
    <x v="13"/>
    <s v="-"/>
    <s v="-"/>
    <n v="2025"/>
    <n v="564962"/>
    <s v="Aprovado HQ"/>
    <s v="ATIVO"/>
    <m/>
    <m/>
    <m/>
    <m/>
    <m/>
    <m/>
    <s v="N/A"/>
    <x v="46"/>
    <x v="46"/>
    <m/>
    <m/>
    <x v="11"/>
  </r>
  <r>
    <s v="MGUSU"/>
    <s v="M2025EST_MGUSU_01"/>
    <x v="3"/>
    <s v="SIM"/>
    <x v="0"/>
    <x v="0"/>
    <x v="206"/>
    <x v="248"/>
    <s v="NA"/>
    <s v="NA"/>
    <s v="MGUNM-MGUSU-MGUNM"/>
    <s v="HL5G_2025"/>
    <x v="34"/>
    <s v="MGUNM"/>
    <s v="-"/>
    <s v="UBERLÂNDIA_2025"/>
    <x v="2"/>
    <s v="26/07/2025 - Fernando Whats: concluído parcial"/>
    <m/>
    <s v="NÃO"/>
    <s v="ATIVO"/>
    <s v="REDE OK"/>
    <s v="ATIVO"/>
    <x v="13"/>
    <s v="-"/>
    <s v="-"/>
    <n v="2025"/>
    <n v="564960"/>
    <s v="Aprovado HQ"/>
    <s v="ATIVO"/>
    <m/>
    <m/>
    <m/>
    <m/>
    <m/>
    <m/>
    <s v="CONSTRUÍDO"/>
    <x v="46"/>
    <x v="1"/>
    <m/>
    <m/>
    <x v="11"/>
  </r>
  <r>
    <s v="MGUSZ"/>
    <s v="M2025EST_MGUSZ_01"/>
    <x v="3"/>
    <s v="SIM"/>
    <x v="0"/>
    <x v="0"/>
    <x v="211"/>
    <x v="214"/>
    <s v="NA"/>
    <s v="NA"/>
    <s v="MGUSO-MGUSZ-MGUSO"/>
    <s v="HL5G_2025"/>
    <x v="29"/>
    <s v="MGUSO"/>
    <s v="-"/>
    <s v="UBERLÂNDIA_2025"/>
    <x v="2"/>
    <m/>
    <s v="15/10/25 - Ajustar sinótico conforme topologia do estruturante M2025EST_MGUSZ_01 (USO-USZ-USO). Conforme email do Gustavo Rosa USO não vai ter HL5D, fazer a conexões direto com USO-HL4"/>
    <s v="NÃO"/>
    <s v="ATIVO"/>
    <s v="REDE OK"/>
    <s v="ATIVO"/>
    <x v="13"/>
    <s v="-"/>
    <s v="-"/>
    <n v="2025"/>
    <n v="565405"/>
    <s v="Aprovado HQ"/>
    <s v="ATIVO"/>
    <m/>
    <m/>
    <m/>
    <m/>
    <m/>
    <m/>
    <s v="CONSTRUÍDO"/>
    <x v="2"/>
    <x v="2"/>
    <m/>
    <m/>
    <x v="2"/>
  </r>
  <r>
    <s v="MGUTB"/>
    <s v="M2025EST_MGUTB_01"/>
    <x v="3"/>
    <s v="SIM"/>
    <x v="0"/>
    <x v="0"/>
    <x v="193"/>
    <x v="267"/>
    <s v="NA"/>
    <s v="NA"/>
    <s v="MGCJN-MGUTB-MGCJN"/>
    <s v="HL5G_2025"/>
    <x v="34"/>
    <s v="MGCJN"/>
    <s v="-"/>
    <s v="UBERLÂNDIA_2025"/>
    <x v="2"/>
    <m/>
    <m/>
    <s v="NÃO"/>
    <s v="ATIVO"/>
    <s v="REDE OK"/>
    <s v="ATIVO"/>
    <x v="13"/>
    <s v="-"/>
    <s v="-"/>
    <n v="2025"/>
    <n v="597369"/>
    <s v="Empreiteira"/>
    <s v="ATIVO"/>
    <m/>
    <m/>
    <m/>
    <m/>
    <m/>
    <m/>
    <s v="CONSTRUÍDO"/>
    <x v="2"/>
    <x v="2"/>
    <m/>
    <m/>
    <x v="11"/>
  </r>
  <r>
    <m/>
    <s v="NA"/>
    <x v="11"/>
    <s v="NA"/>
    <x v="7"/>
    <x v="11"/>
    <x v="231"/>
    <x v="225"/>
    <s v="NA"/>
    <s v="NA"/>
    <s v="NA"/>
    <s v="HL4_2025"/>
    <x v="36"/>
    <m/>
    <s v="-"/>
    <s v="JUIZ DE FORA_2025"/>
    <x v="0"/>
    <s v="NÃO EXCLUIR ESSA LINHA"/>
    <m/>
    <d v="1899-12-30T00:00:00"/>
    <s v="-"/>
    <m/>
    <m/>
    <x v="16"/>
    <m/>
    <s v="W0"/>
    <n v="2025"/>
    <s v="NA"/>
    <s v="NA"/>
    <m/>
    <m/>
    <m/>
    <m/>
    <m/>
    <m/>
    <m/>
    <s v="N/A"/>
    <x v="1"/>
    <x v="1"/>
    <s v="-"/>
    <s v="-"/>
    <x v="0"/>
  </r>
  <r>
    <m/>
    <s v="NA"/>
    <x v="11"/>
    <s v="NA"/>
    <x v="7"/>
    <x v="11"/>
    <x v="231"/>
    <x v="225"/>
    <s v="NA"/>
    <s v="NA"/>
    <s v="NA"/>
    <s v="HL5D_2025"/>
    <x v="36"/>
    <m/>
    <s v="-"/>
    <s v="JUIZ DE FORA_2025"/>
    <x v="0"/>
    <s v="NÃO EXCLUIR ESSA LINHA"/>
    <m/>
    <d v="1899-12-30T00:00:00"/>
    <s v="-"/>
    <m/>
    <m/>
    <x v="16"/>
    <m/>
    <s v="W0"/>
    <n v="2025"/>
    <s v="NA"/>
    <s v="NA"/>
    <m/>
    <m/>
    <m/>
    <m/>
    <m/>
    <m/>
    <m/>
    <s v="N/A"/>
    <x v="1"/>
    <x v="1"/>
    <s v="-"/>
    <s v="-"/>
    <x v="0"/>
  </r>
  <r>
    <m/>
    <s v="NA"/>
    <x v="11"/>
    <s v="NA"/>
    <x v="7"/>
    <x v="11"/>
    <x v="231"/>
    <x v="225"/>
    <s v="NA"/>
    <s v="NA"/>
    <s v="NA"/>
    <s v="HL5G_2025"/>
    <x v="36"/>
    <m/>
    <s v="-"/>
    <s v="JUIZ DE FORA_2025"/>
    <x v="0"/>
    <s v="NÃO EXCLUIR ESSA LINHA"/>
    <m/>
    <d v="1899-12-30T00:00:00"/>
    <s v="-"/>
    <m/>
    <m/>
    <x v="16"/>
    <m/>
    <s v="W0"/>
    <n v="2025"/>
    <s v="NA"/>
    <s v="NA"/>
    <m/>
    <m/>
    <m/>
    <m/>
    <m/>
    <m/>
    <m/>
    <s v="N/A"/>
    <x v="1"/>
    <x v="1"/>
    <s v="-"/>
    <s v="-"/>
    <x v="0"/>
  </r>
  <r>
    <s v="MGJFG"/>
    <s v="HL4_MGJFG"/>
    <x v="12"/>
    <s v="COLOCALIZADO"/>
    <x v="0"/>
    <x v="0"/>
    <x v="210"/>
    <x v="247"/>
    <s v="NA"/>
    <s v="NA"/>
    <s v="COLOCALIZADO"/>
    <s v="HL4_2025"/>
    <x v="31"/>
    <s v="-"/>
    <s v="-"/>
    <s v="JUIZ DE FORA_2025"/>
    <x v="0"/>
    <s v="COLOCALIZADO"/>
    <m/>
    <s v="NÃO"/>
    <s v="ATIVO"/>
    <s v="REDE OK"/>
    <s v="ATIVO"/>
    <x v="12"/>
    <s v="-"/>
    <s v="-"/>
    <n v="2025"/>
    <s v="NA"/>
    <s v="NA"/>
    <s v="ATIVO"/>
    <m/>
    <m/>
    <m/>
    <m/>
    <m/>
    <m/>
    <s v="N/A"/>
    <x v="10"/>
    <x v="1"/>
    <m/>
    <m/>
    <x v="1"/>
  </r>
  <r>
    <s v="MGJEN"/>
    <s v="M2024EST_MGJEN_01"/>
    <x v="0"/>
    <s v="FLAT"/>
    <x v="0"/>
    <x v="0"/>
    <x v="181"/>
    <x v="272"/>
    <s v="NA"/>
    <s v="NA"/>
    <s v="MGJRB-MGJEN-RD JRB"/>
    <s v="HL5G_2025"/>
    <x v="31"/>
    <s v="MGJRB"/>
    <s v=" "/>
    <s v="JUIZ DE FORA_2025"/>
    <x v="0"/>
    <s v="CONDOMINIO"/>
    <s v="11/12/25 - Ativo usando a alça de FO construida pedente radio da proteção"/>
    <s v="NÃO"/>
    <s v="ATIVO"/>
    <s v="REDE OK"/>
    <s v="ATIVO"/>
    <x v="0"/>
    <s v="-"/>
    <s v="-"/>
    <n v="2025"/>
    <n v="509227"/>
    <s v="Aprovado HQ"/>
    <s v="ATIVO"/>
    <s v="?"/>
    <m/>
    <m/>
    <s v="VALIDAR RÁDIO BRUNO"/>
    <m/>
    <m/>
    <s v="N/A"/>
    <x v="0"/>
    <x v="0"/>
    <m/>
    <m/>
    <x v="0"/>
  </r>
  <r>
    <s v="MGJBB"/>
    <s v="NA"/>
    <x v="3"/>
    <s v="SIM"/>
    <x v="0"/>
    <x v="0"/>
    <x v="1"/>
    <x v="1"/>
    <s v="NA"/>
    <s v="NA"/>
    <s v="MGCTP-MGJBB-MGCTP"/>
    <s v="HL5G_2025"/>
    <x v="40"/>
    <s v="MGCTP"/>
    <s v="-"/>
    <s v="JUIZ DE FORA_2025"/>
    <x v="0"/>
    <s v="ENTREGUE NO ID METRO 2024"/>
    <m/>
    <s v="NÃO"/>
    <s v="CANCELADO"/>
    <s v="REDE OK"/>
    <s v="ATIVO"/>
    <x v="13"/>
    <s v="-"/>
    <s v="-"/>
    <n v="2025"/>
    <n v="567867"/>
    <s v="NA"/>
    <s v="ATIVO"/>
    <m/>
    <m/>
    <m/>
    <m/>
    <m/>
    <m/>
    <s v="N/A"/>
    <x v="0"/>
    <x v="0"/>
    <m/>
    <m/>
    <x v="0"/>
  </r>
  <r>
    <s v="MGUGR"/>
    <s v="M2025EST_MGUGR_01"/>
    <x v="0"/>
    <s v="FLAT"/>
    <x v="0"/>
    <x v="0"/>
    <x v="132"/>
    <x v="264"/>
    <s v="NA"/>
    <s v="NA"/>
    <s v="MGJFB-MGUGR-RD JFB"/>
    <s v="HL5G_2025"/>
    <x v="40"/>
    <s v="MGJFB"/>
    <s v="-"/>
    <s v="JUIZ DE FORA_2025"/>
    <x v="0"/>
    <s v="20KM + 80 POSTES DIVIDIR CUSTRO ENTRE MGFIL-MGFLG-MGUGR; PONTA DE REDE"/>
    <s v="29/11/25 - Ativo, a proteção dependete de ativar o enlace de radio UGR-JFB"/>
    <s v="NÃO"/>
    <s v="ATIVO"/>
    <s v="REDE OK"/>
    <s v="ATIVO"/>
    <x v="13"/>
    <s v="-"/>
    <s v="-"/>
    <n v="2025"/>
    <n v="567884"/>
    <s v="Aprovado HQ"/>
    <s v="ATIVO"/>
    <d v="2025-09-29T00:00:00"/>
    <m/>
    <n v="0"/>
    <s v="VALIDAR RÁDIO BRUNO"/>
    <m/>
    <m/>
    <s v="N/A"/>
    <x v="0"/>
    <x v="0"/>
    <m/>
    <m/>
    <x v="5"/>
  </r>
  <r>
    <s v="MGIVA"/>
    <s v="HL4_IVA"/>
    <x v="11"/>
    <s v="SIM"/>
    <x v="0"/>
    <x v="0"/>
    <x v="1"/>
    <x v="1"/>
    <s v="NA"/>
    <s v="NA"/>
    <s v="MGJFG-MGIVA-MGJFG"/>
    <s v="HL4_2025"/>
    <x v="0"/>
    <s v="MGJFG"/>
    <s v="-"/>
    <s v="JUIZ DE FORA_2025"/>
    <x v="0"/>
    <s v="05/11/2025 - Draft somente da 3° alça em alto custo | 100% CANALIZADO."/>
    <m/>
    <s v="NÃO"/>
    <s v="ATIVAÇÃO"/>
    <s v="REDE OK"/>
    <s v="ATIVO"/>
    <x v="13"/>
    <s v="-"/>
    <s v="-"/>
    <n v="2025"/>
    <n v="597398"/>
    <s v="Regional"/>
    <s v="ATIVO"/>
    <m/>
    <m/>
    <m/>
    <m/>
    <m/>
    <m/>
    <s v="N/A"/>
    <x v="5"/>
    <x v="0"/>
    <m/>
    <m/>
    <x v="0"/>
  </r>
  <r>
    <s v="MGBRB"/>
    <s v="NA"/>
    <x v="3"/>
    <s v="SIM"/>
    <x v="0"/>
    <x v="0"/>
    <x v="1"/>
    <x v="1"/>
    <s v="NA"/>
    <s v="NA"/>
    <s v="MGJFG-MGBRB-MGJFG"/>
    <s v="HL5G_2025"/>
    <x v="31"/>
    <s v="MGJFG"/>
    <s v="-"/>
    <s v="JUIZ DE FORA_2025"/>
    <x v="0"/>
    <s v="ENTREGUE NO ID METRO 2024"/>
    <m/>
    <s v="NÃO"/>
    <s v="CANCELADO"/>
    <s v="REDE OK"/>
    <s v="ATIVO"/>
    <x v="13"/>
    <s v="-"/>
    <s v="-"/>
    <n v="2025"/>
    <n v="567885"/>
    <s v="NA"/>
    <s v="ATIVO"/>
    <m/>
    <m/>
    <m/>
    <m/>
    <m/>
    <m/>
    <s v="N/A"/>
    <x v="0"/>
    <x v="0"/>
    <m/>
    <m/>
    <x v="0"/>
  </r>
  <r>
    <s v="MGJBP"/>
    <s v="NA"/>
    <x v="3"/>
    <s v="SIM"/>
    <x v="0"/>
    <x v="0"/>
    <x v="1"/>
    <x v="1"/>
    <s v="NA"/>
    <s v="NA"/>
    <s v="MGJFG-MGJBP-MGOVS-MGJFG"/>
    <s v="HL5G_2025"/>
    <x v="31"/>
    <s v="MGJFG"/>
    <s v="-"/>
    <s v="JUIZ DE FORA_2025"/>
    <x v="0"/>
    <s v="ENTREGUE NO ID METRO 2024"/>
    <m/>
    <s v="NÃO"/>
    <s v="CANCELADO"/>
    <s v="REDE OK"/>
    <s v="ATIVO"/>
    <x v="13"/>
    <s v="-"/>
    <s v="-"/>
    <n v="2025"/>
    <n v="567886"/>
    <s v="NA"/>
    <s v="ATIVO"/>
    <m/>
    <m/>
    <m/>
    <m/>
    <m/>
    <m/>
    <s v="N/A"/>
    <x v="0"/>
    <x v="0"/>
    <m/>
    <m/>
    <x v="0"/>
  </r>
  <r>
    <s v="MGJAU"/>
    <s v="M2025EST_MGJAU_01"/>
    <x v="3"/>
    <s v="SIM"/>
    <x v="0"/>
    <x v="0"/>
    <x v="132"/>
    <x v="273"/>
    <s v="NA"/>
    <s v="NA"/>
    <s v="MGCTP-MGJAU-MGCTP"/>
    <s v="HL5D_2025"/>
    <x v="40"/>
    <s v="MGJAU"/>
    <s v="-"/>
    <s v="JUIZ DE FORA_2025"/>
    <x v="0"/>
    <m/>
    <s v="11/21/2025 - Site ativo com o Marcelo.  14/11/25 - As duas alças apresentou defeito, acionado reparo por emai; 12/09/25 - Depende de ativar CTP-HL4"/>
    <s v="NÃO"/>
    <s v="ATIVO"/>
    <s v="REDE OK"/>
    <s v="ATIVO"/>
    <x v="13"/>
    <s v="-"/>
    <s v="-"/>
    <n v="2025"/>
    <n v="567865"/>
    <s v="Aprovado HQ"/>
    <s v="ATIVO"/>
    <m/>
    <m/>
    <m/>
    <m/>
    <m/>
    <m/>
    <s v="N/A"/>
    <x v="0"/>
    <x v="0"/>
    <m/>
    <m/>
    <x v="5"/>
  </r>
  <r>
    <s v="MGOVS"/>
    <s v="M2024EST_MGJOVS_01"/>
    <x v="3"/>
    <s v="SIM"/>
    <x v="0"/>
    <x v="0"/>
    <x v="1"/>
    <x v="1"/>
    <s v="NA"/>
    <s v="NA"/>
    <s v="MGJFG-MGJBP-MGOVS-MGJFG"/>
    <s v="HL5G_2025"/>
    <x v="31"/>
    <s v="MGJFG"/>
    <s v="-"/>
    <s v="JUIZ DE FORA_2025"/>
    <x v="0"/>
    <s v="18/07/2025 - Arthur: ativo no estruturante de 2024, não recebemos ID metro 2025, então não teremos como revalidar Ids."/>
    <s v="-"/>
    <s v="NÃO"/>
    <s v="CANCELADO"/>
    <s v="REDE OK"/>
    <s v="ATIVO"/>
    <x v="12"/>
    <s v="-"/>
    <s v="-"/>
    <n v="2025"/>
    <s v="CRIAR ID"/>
    <s v="Empreiteira"/>
    <s v="ATIVO"/>
    <m/>
    <m/>
    <m/>
    <m/>
    <m/>
    <m/>
    <s v="N/A"/>
    <x v="0"/>
    <x v="0"/>
    <m/>
    <m/>
    <x v="0"/>
  </r>
  <r>
    <s v="MGJVO"/>
    <s v="M2024EST_MGJVO_01"/>
    <x v="3"/>
    <s v="SIM"/>
    <x v="0"/>
    <x v="0"/>
    <x v="1"/>
    <x v="1"/>
    <s v="NA"/>
    <s v="NA"/>
    <s v="MGJFG-MGJVO-MGJFG"/>
    <s v="HL5G_2025"/>
    <x v="31"/>
    <s v="MGJFG"/>
    <s v="-"/>
    <s v="JUIZ DE FORA_2025"/>
    <x v="0"/>
    <s v="18/07/2025 - Arthur: ativo no estruturante de 2024, não recebemos ID metro 2025, então não teremos como revalidar Ids."/>
    <s v="-"/>
    <s v="NÃO"/>
    <s v="CANCELADO"/>
    <s v="REDE OK"/>
    <s v="ATIVO"/>
    <x v="12"/>
    <s v="-"/>
    <s v="-"/>
    <n v="2025"/>
    <s v="CRIAR ID"/>
    <s v="Empreiteira"/>
    <s v="ATIVO"/>
    <m/>
    <m/>
    <m/>
    <m/>
    <m/>
    <m/>
    <s v="N/A"/>
    <x v="0"/>
    <x v="0"/>
    <m/>
    <m/>
    <x v="0"/>
  </r>
  <r>
    <s v="MGVMN"/>
    <s v="M2025EST_MGVMN_01"/>
    <x v="0"/>
    <s v="FLAT"/>
    <x v="0"/>
    <x v="0"/>
    <x v="287"/>
    <x v="274"/>
    <s v="NA"/>
    <s v="NA"/>
    <s v="MGVSV-MGVMN-RD"/>
    <s v="HL5G_2025"/>
    <x v="9"/>
    <s v="MGVSV"/>
    <s v="-"/>
    <s v="UBERABA_2025"/>
    <x v="3"/>
    <s v="seg 25/08/2025 12:17 - Atlas: Boa tarde,_x000a__x000a_É viável a proteção assimétrica do site MGVMN._x000a__x000a_Topologia : MGVSV-MGVMN-MGVSV ( RD )._x000a__x000a_LD já disparado para execução ; Solução já alterada na DPTX._x000a__x000a_sex 22/08/2025 15:55 - Tozetto: Jeison, este caso não foi solicitado estudo para validar se haveria visada._x000a__x000a_@Atlas Carvalho Junior, verifique se ha possibilidade de realizar proteção via rádio entre MGVMN - MGAEN e se há possibilidade de reuso com este enlace abaixo._x000a_Sendo viável, favor realizar a troca em DPTX, Sinóptico e OE's e realizar o disparo para execução desta obra e aprovação do VP mediante T2 carregada._x000a_Prazo para retorno: 25/08/25_x000a__x000a__x000a_sex 22/08/2025 15:11 - Jeison: Tozetto, Boa tarde!_x000a_ O site abaixo o Juan pediu para colocar rádio:_x000a_James,_x000a_ _x000a_Favor verificar qual a melhor rota, para seguir com a alça de fibra (colocar dentro do custo); e enviar para aprovação da PVCO._x000a__x000a__x000a_qui 21/08/2025 17:13 - Felipe Carneiro: _x000a_Arthur, Boa Tarde!_x000a__x000a_Segue em anexo a ART de execução referente à obra em questão, já assinada pelo responsável técnico da Telemont._x000a_Necessário assinatura por parte do responsável técnico da VIVO para continuidade do processo._x000a__x000a_sex 01/08/2025 14:45 - Thiago: &lt;-- 01/08/2025 14:44:37 -- &gt; G0058018-ARTHUR MONTEIRO DA SILVA -TELEFONICA ), a travessia na rodovia 262, o cabo que esta atravessando hoje esta colado na alta tensão(relato do Israel Telemont). Diante ao exposto teríamos que prever uma canalização MND para travessia desse ponto. @ISRAEL ROBERTO DA CRUZ inserir as evidencias o impeditivo dessa travessia. ________________________________________________________________________________ &lt;-- 09/06/2025 10:57:17 -- &gt; G0058018-ARTHUR MONTEIRO DA SILVA -TELEFONICA Anexado email &quot;OUTROS&quot; indicando a a dificuldade decorrente da travessia na BR262 de forma que será necessário solicitar junto aos órgãos competente a autorização e paralização da via durante a travessia. Ou será necessário mudança do projeto. ________________________________________________________________________________ &lt;-- 13/02/2025 15:59:47 -- &gt; G0058018-ARTHUR MONTEIRO DA SILVA -TELEFONICA PROJETO NAO LOCALIZADO NO PPI ________________________________________________________________________________ _x000a__x000a_ter 10/06/2025 14:46 - PROTOCOLO DA PREFEITURA_x000a__x000a_qui 05/06/2025 14:24 - Israel: Arthur e Joseff, _x000a__x000a_Ao realizar a construção do Site MGVMN nos deparamos com a dificuldade decorrente da travessia na BR262 de forma que será necessário solicitar junto aos órgãos competente a autorização e paralização da via durante a travessia. Ou será necessário mudança do projeto._x000a__x000a_SITE-VIVO 548966 MGVSV-MGVMN-MGVSV UBERABA"/>
    <s v="05/09/25 - Ativo sem proteção usando a FO contruída, proteção aguardando obra do rádio. A ativação sem a proteção foi autorizado pelo Albert Kurata por email."/>
    <s v="NÃO"/>
    <s v="ATIVO"/>
    <s v="REDE OK"/>
    <s v="ATIVO"/>
    <x v="7"/>
    <s v="-"/>
    <s v="-"/>
    <n v="2025"/>
    <n v="548966"/>
    <s v="Aprovado HQ"/>
    <s v="ATIVO"/>
    <d v="2025-10-17T00:00:00"/>
    <m/>
    <m/>
    <s v="VALIDAR PRAZO RÁDIO"/>
    <m/>
    <m/>
    <s v="N/A"/>
    <x v="5"/>
    <x v="1"/>
    <m/>
    <m/>
    <x v="7"/>
  </r>
  <r>
    <s v="MGJZE"/>
    <s v="M2024EST_MGJZE_01"/>
    <x v="3"/>
    <s v="SIM"/>
    <x v="0"/>
    <x v="0"/>
    <x v="1"/>
    <x v="1"/>
    <s v="NA"/>
    <s v="NA"/>
    <s v="MGJFG-MGJZE-MGJFG"/>
    <s v="HL5G_2025"/>
    <x v="31"/>
    <s v="MGJFG"/>
    <s v="-"/>
    <s v="JUIZ DE FORA_2025"/>
    <x v="0"/>
    <s v="18/07/2025 - Arthur: ativo no estruturante de 2024, não recebemos ID metro 2025, então não teremos como revalidar Ids."/>
    <s v="-"/>
    <s v="NÃO"/>
    <s v="CANCELADO"/>
    <s v="REDE OK"/>
    <s v="ATIVO"/>
    <x v="12"/>
    <s v="-"/>
    <s v="-"/>
    <n v="2025"/>
    <s v="CRIAR ID"/>
    <s v="Empreiteira"/>
    <s v="ATIVO"/>
    <m/>
    <m/>
    <m/>
    <m/>
    <m/>
    <m/>
    <s v="N/A"/>
    <x v="0"/>
    <x v="0"/>
    <m/>
    <m/>
    <x v="0"/>
  </r>
  <r>
    <s v="MGVSV"/>
    <s v="M2025EST_MGVSV_01"/>
    <x v="3"/>
    <s v="SIM"/>
    <x v="0"/>
    <x v="0"/>
    <x v="55"/>
    <x v="275"/>
    <s v="SIM"/>
    <s v="REDE OK"/>
    <s v="MGFEU-MGVSV-MGFEU / MGVSV-MGFEU"/>
    <s v="HL5D_2025"/>
    <x v="9"/>
    <s v="MGVSV"/>
    <s v="-"/>
    <s v="UBERABA_2025"/>
    <x v="3"/>
    <s v="26/05/2025 - Rede entregue conforme topologia estruturante_x000a_20/05/2025 - Dependia da aprovação do MGVSV"/>
    <m/>
    <s v="NÃO"/>
    <s v="ATIVO"/>
    <s v="REDE OK"/>
    <s v="ATIVO"/>
    <x v="7"/>
    <s v="-"/>
    <s v="-"/>
    <n v="2025"/>
    <n v="548952"/>
    <s v="Aprovado HQ"/>
    <s v="ATIVO"/>
    <m/>
    <m/>
    <m/>
    <m/>
    <m/>
    <m/>
    <s v="CONSTRUÍDO"/>
    <x v="90"/>
    <x v="1"/>
    <m/>
    <m/>
    <x v="3"/>
  </r>
  <r>
    <s v="MGJJA"/>
    <s v="M2025EST_MGJJA_01"/>
    <x v="3"/>
    <s v="SIM"/>
    <x v="0"/>
    <x v="0"/>
    <x v="159"/>
    <x v="161"/>
    <s v="NA"/>
    <s v="NA"/>
    <s v="MGJIR-MGJJA-MGJIR"/>
    <s v="HL5G_2025"/>
    <x v="31"/>
    <s v="MGJIR"/>
    <s v="-"/>
    <s v="JUIZ DE FORA_2025"/>
    <x v="0"/>
    <m/>
    <m/>
    <s v="NÃO"/>
    <s v="ATIVO"/>
    <s v="REDE OK"/>
    <s v="ATIVO"/>
    <x v="13"/>
    <s v="-"/>
    <s v="-"/>
    <n v="2025"/>
    <n v="567906"/>
    <s v="Aprovado HQ"/>
    <s v="ATIVO"/>
    <m/>
    <m/>
    <m/>
    <m/>
    <m/>
    <m/>
    <s v="N/A"/>
    <x v="2"/>
    <x v="2"/>
    <m/>
    <m/>
    <x v="5"/>
  </r>
  <r>
    <s v="MGLOU"/>
    <s v="M2025EST_MGLOU_01"/>
    <x v="3"/>
    <s v="SIM"/>
    <x v="0"/>
    <x v="0"/>
    <x v="243"/>
    <x v="276"/>
    <s v="NA"/>
    <s v="NA"/>
    <s v="MGFEU-MGLOU-MGFEU "/>
    <s v="HL5D_2025"/>
    <x v="9"/>
    <s v="MGLOU"/>
    <s v="-"/>
    <s v="UBERABA_2025"/>
    <x v="3"/>
    <s v="seg 09/06/2025 08:51 - Thiago Moraes (time Projetos): @Gustavo De Carvalho Rosa, bom dia!_x000a__x000a_Não acompanhei o processo, mas pelo que sei a terceira via foi removida do projeto devido alto custo da obra assim como a terceira via do MGOEN onde os 2 compartilhariam da mesma rota._x000a_20/05/2025 - Dependia da aprovação do MGVSV"/>
    <s v="29/05 - Depende de ativar FEU-HL4 ( Pendente material e projeto)"/>
    <s v="NÃO"/>
    <s v="ATIVO"/>
    <s v="REDE OK"/>
    <s v="ATIVO"/>
    <x v="7"/>
    <s v="-"/>
    <s v="-"/>
    <n v="2025"/>
    <n v="548950"/>
    <s v="Aprovado HQ"/>
    <s v="ATIVO"/>
    <m/>
    <m/>
    <m/>
    <m/>
    <m/>
    <m/>
    <s v="CONSTRUÍDO"/>
    <x v="91"/>
    <x v="1"/>
    <m/>
    <m/>
    <x v="7"/>
  </r>
  <r>
    <s v="MGJRB"/>
    <s v="M2025EST_MGJRB_01"/>
    <x v="3"/>
    <s v="SIM"/>
    <x v="0"/>
    <x v="0"/>
    <x v="121"/>
    <x v="272"/>
    <s v="SIM"/>
    <s v="CONCLUÍDO"/>
    <s v="MGJFG-MGJRB-MGJFG/MGJFG"/>
    <s v="HL5D_2025"/>
    <x v="31"/>
    <s v="MGJRB"/>
    <s v="Ativo"/>
    <s v="JUIZ DE FORA_2025"/>
    <x v="0"/>
    <s v="REDE ENTREGUE CONFORME TOPOLOGIA ESTRUTURANTE"/>
    <s v="11/12/25 - Ativo com tres alças"/>
    <s v="NÃO"/>
    <s v="ATIVO"/>
    <s v="REDE OK"/>
    <s v="ATIVO"/>
    <x v="0"/>
    <s v="-"/>
    <s v="-"/>
    <n v="2025"/>
    <n v="509188"/>
    <s v="Aprovado HQ"/>
    <s v="ATIVO"/>
    <m/>
    <m/>
    <m/>
    <m/>
    <m/>
    <m/>
    <s v="N/A"/>
    <x v="0"/>
    <x v="0"/>
    <m/>
    <m/>
    <x v="1"/>
  </r>
  <r>
    <s v="MGJXT"/>
    <s v="NA"/>
    <x v="1"/>
    <s v="CANCELADO"/>
    <x v="4"/>
    <x v="6"/>
    <x v="288"/>
    <x v="225"/>
    <s v="NA"/>
    <s v="NA"/>
    <s v="MGCTP-MGJXT-MGCTP"/>
    <s v="HL5G_2025"/>
    <x v="40"/>
    <s v="MGCTP"/>
    <s v="-"/>
    <s v="JUIZ DE FORA_2025"/>
    <x v="0"/>
    <s v="Gustavo Rosa: Vou retirar o site MGJXT, consta como cancelado no Sciense e não há obra na PMTS RAN. Já falei com o Thiago Marques."/>
    <s v="-"/>
    <s v="NÃO"/>
    <s v="CANCELADO"/>
    <s v="CANCELADO"/>
    <s v="CANCELADO"/>
    <x v="15"/>
    <s v="-"/>
    <s v="-"/>
    <n v="2025"/>
    <s v="NA"/>
    <s v="NA"/>
    <s v="SITE DESMOBILIZADO"/>
    <m/>
    <m/>
    <m/>
    <m/>
    <m/>
    <m/>
    <s v="N/A"/>
    <x v="0"/>
    <x v="0"/>
    <m/>
    <m/>
    <x v="0"/>
  </r>
  <r>
    <s v="MGJTT"/>
    <s v="M2024EST_MGJTT_01"/>
    <x v="9"/>
    <s v="FLAT"/>
    <x v="0"/>
    <x v="3"/>
    <x v="151"/>
    <x v="1"/>
    <s v="NA"/>
    <s v="NA"/>
    <s v="MGJRC-MGJTT-RD"/>
    <s v="3 - HL5G"/>
    <x v="10"/>
    <s v="MGJRC"/>
    <s v="Ativo HL4 / Falta HL5D"/>
    <s v="JUATUBA"/>
    <x v="1"/>
    <s v="REDE ENTREGUE CONFORME TOPOLOGIA ESTRUTURANTE"/>
    <s v="Depente de ativar concentrador predecessor MGJRC rede prevista"/>
    <s v="NÃO"/>
    <s v="ATIVAÇÃO"/>
    <s v="REDE OK"/>
    <d v="1899-12-30T00:00:00"/>
    <x v="0"/>
    <s v="-"/>
    <s v="W0"/>
    <n v="2024"/>
    <n v="512284"/>
    <s v="Aprovado HQ"/>
    <s v="PREDECESSORA RE"/>
    <d v="2025-10-31T00:00:00"/>
    <m/>
    <m/>
    <s v="VALIDAR RÁDIO BRUNO"/>
    <m/>
    <m/>
    <s v="N/A"/>
    <x v="31"/>
    <x v="9"/>
    <s v="-"/>
    <s v="GERAR SINÓPTICO"/>
    <x v="1"/>
  </r>
  <r>
    <s v="MGSMV"/>
    <s v="M2024EST_MGSMV_01"/>
    <x v="0"/>
    <s v="FLAT - 2° ALÇA INVIAVEL FIBRA"/>
    <x v="0"/>
    <x v="0"/>
    <x v="92"/>
    <x v="38"/>
    <s v="NA"/>
    <s v="NA"/>
    <s v="MGEDO-MGSMV-RD"/>
    <s v="3 - HL5G"/>
    <x v="19"/>
    <s v="MGEDO"/>
    <s v="Ativo HL4 / Ativo HL5D"/>
    <s v="SARZEDO"/>
    <x v="1"/>
    <s v="qua 06/08/2025 16:15 - Victor: proteção inviavel pra fibra, ALÇA A 6,4KM  e ALÇA B 8,6KM valor estimado R$65MIL"/>
    <m/>
    <s v="NÃO"/>
    <s v="ATIVO"/>
    <s v="REDE OK"/>
    <s v="ATIVO"/>
    <x v="0"/>
    <s v="-"/>
    <s v="-"/>
    <n v="2024"/>
    <n v="512377"/>
    <s v="Regional"/>
    <s v="ATIVO"/>
    <d v="2025-10-31T00:00:00"/>
    <n v="0"/>
    <m/>
    <s v="VALIDAR RÁDIO BRUNO"/>
    <m/>
    <m/>
    <s v="N/A"/>
    <x v="2"/>
    <x v="2"/>
    <s v="-"/>
    <m/>
    <x v="1"/>
  </r>
  <r>
    <s v="MGSRQ"/>
    <s v="M2023EST_MGSRQ_01"/>
    <x v="0"/>
    <s v="FLAT"/>
    <x v="0"/>
    <x v="0"/>
    <x v="51"/>
    <x v="38"/>
    <s v="NA"/>
    <s v="NA"/>
    <s v="MGEDO-MGSRQ+RD"/>
    <s v="3 - HL5G"/>
    <x v="19"/>
    <s v="MGEDO"/>
    <s v="Ativo HL4 / Ativo HL5D"/>
    <s v="SARZEDO"/>
    <x v="1"/>
    <s v="sex 01/08/2025 16:51 - Gustavo Rosa: @William Carvalho Da Cruz, boa tarde._x000a_Segue abaixo a tabela com os Id’s que devemos seguir com proteção assimétrica | RD Existente, qq dúvida entre em contato."/>
    <m/>
    <s v="NÃO"/>
    <s v="ATIVO"/>
    <s v="REDE OK"/>
    <s v="ATIVO"/>
    <x v="0"/>
    <s v="-"/>
    <s v="-"/>
    <n v="2024"/>
    <n v="512375"/>
    <s v="Regional"/>
    <s v="ATIVO"/>
    <d v="2025-10-31T00:00:00"/>
    <n v="0"/>
    <m/>
    <s v="VALIDAR RÁDIO BRUNO"/>
    <m/>
    <m/>
    <s v="N/A"/>
    <x v="2"/>
    <x v="2"/>
    <s v="-"/>
    <m/>
    <x v="1"/>
  </r>
  <r>
    <s v="MGPRS"/>
    <s v="M2024EST_MGPRS_01"/>
    <x v="0"/>
    <s v="FLAT"/>
    <x v="0"/>
    <x v="0"/>
    <x v="182"/>
    <x v="277"/>
    <s v="NA"/>
    <s v="NA"/>
    <s v="MGFEN-MGPRS-RD"/>
    <s v="3 - HL5G"/>
    <x v="3"/>
    <s v="MGFEN"/>
    <s v="Ativo HL4 / Falta HL5D"/>
    <s v="BELO HORIZONTE"/>
    <x v="1"/>
    <s v="REDE ENTREGUE CONFORME TOPOLOGIA ESTRUTURANTE"/>
    <m/>
    <s v="NÃO"/>
    <s v="ATIVO"/>
    <s v="REDE OK"/>
    <s v="ATIVO"/>
    <x v="0"/>
    <s v="-"/>
    <s v="-"/>
    <n v="2024"/>
    <n v="513935"/>
    <s v="Aprovado HQ"/>
    <s v="ATIVO"/>
    <d v="2025-10-31T00:00:00"/>
    <n v="0"/>
    <m/>
    <s v="VALIDAR RÁDIO BRUNO"/>
    <m/>
    <m/>
    <s v="N/A"/>
    <x v="92"/>
    <x v="66"/>
    <s v="-"/>
    <s v="-"/>
    <x v="1"/>
  </r>
  <r>
    <s v="MGPTA"/>
    <s v="M2024EST_MGPTA_01"/>
    <x v="0"/>
    <s v="FLAT - 2° ALÇA INVIAVEL FIBRA"/>
    <x v="0"/>
    <x v="0"/>
    <x v="139"/>
    <x v="74"/>
    <s v="NA"/>
    <s v="NA"/>
    <s v="MGFEN-MGPTA-RD"/>
    <s v="3 - HL5G"/>
    <x v="3"/>
    <s v="MGFEN"/>
    <s v="Ativo HL4 / Ativo HL5D"/>
    <s v="BELO HORIZONTE"/>
    <x v="1"/>
    <s v="qua 06/08/2025 16:15 - Victor: proteção inviavel pra fibra, Canalização MD 0,6km + 0,2 MND / Area de Sombra - r$ 162mil"/>
    <m/>
    <s v="NÃO"/>
    <s v="ATIVO"/>
    <s v="REDE OK"/>
    <s v="ATIVO"/>
    <x v="0"/>
    <s v="-"/>
    <s v="-"/>
    <n v="2024"/>
    <n v="512308"/>
    <s v="Regional"/>
    <s v="ATIVO"/>
    <d v="2025-10-31T00:00:00"/>
    <n v="0"/>
    <m/>
    <s v="VALIDAR RÁDIO BRUNO"/>
    <m/>
    <m/>
    <s v="N/A"/>
    <x v="2"/>
    <x v="2"/>
    <s v="-"/>
    <m/>
    <x v="1"/>
  </r>
  <r>
    <s v="MGSPG"/>
    <s v="M2023_MGSPG_01"/>
    <x v="0"/>
    <s v="FLAT"/>
    <x v="0"/>
    <x v="0"/>
    <x v="30"/>
    <x v="76"/>
    <s v="NA"/>
    <s v="NA"/>
    <s v="MGTAN-MGSPG-RD"/>
    <s v="3 - HL5G"/>
    <x v="14"/>
    <s v="MGTAN"/>
    <s v="Não Ativo"/>
    <s v="SANTA LUZIA"/>
    <x v="1"/>
    <s v="REDE ENTREGUE CONFORME TOPOLOGIA ESTRUTURANTE"/>
    <m/>
    <s v="NÃO"/>
    <s v="ATIVO"/>
    <s v="REDE OK"/>
    <s v="ATIVO"/>
    <x v="0"/>
    <s v="-"/>
    <s v="-"/>
    <n v="2024"/>
    <n v="506543"/>
    <s v="Aprovado HQ"/>
    <s v="ATIVO"/>
    <d v="2025-10-31T00:00:00"/>
    <n v="0"/>
    <m/>
    <s v="VALIDAR RÁDIO BRUNO"/>
    <m/>
    <m/>
    <s v="N/A"/>
    <x v="12"/>
    <x v="11"/>
    <s v="PARALISADO"/>
    <s v="SITE MGTAN VANDALIZADO, SEM DGO E INFRA PARA EXECUÇÃO DA ATIVIDADE. SITUACAO ENVIADA A VIVO PARA ANALISE"/>
    <x v="1"/>
  </r>
  <r>
    <s v="MGRGT"/>
    <s v="M2024EST_MGRGT_01"/>
    <x v="0"/>
    <s v="FLAT"/>
    <x v="0"/>
    <x v="0"/>
    <x v="123"/>
    <x v="11"/>
    <s v="NA"/>
    <s v="NA"/>
    <s v="MGFEN-MGRGT-RD"/>
    <s v="3 - HL5G"/>
    <x v="3"/>
    <s v="MGFEN"/>
    <s v="Ativo HL4 / Falta HL5D"/>
    <s v="BELO HORIZONTE"/>
    <x v="1"/>
    <s v="ATIVO TOPOLOGIA ESTRUT - CFO + ROLLOUT"/>
    <m/>
    <s v="NÃO"/>
    <s v="ATIVO"/>
    <s v="REDE OK"/>
    <s v="ATIVO"/>
    <x v="10"/>
    <s v="-"/>
    <s v="-"/>
    <n v="2024"/>
    <n v="434519"/>
    <s v="Aprovado HQ"/>
    <s v="ATIVO"/>
    <d v="2025-10-31T00:00:00"/>
    <n v="0"/>
    <m/>
    <s v="VALIDAR RÁDIO BRUNO"/>
    <m/>
    <m/>
    <s v="N/A"/>
    <x v="2"/>
    <x v="2"/>
    <s v="-"/>
    <m/>
    <x v="1"/>
  </r>
  <r>
    <s v="MGJFI"/>
    <s v="M2025EST_MGJFI_01"/>
    <x v="3"/>
    <s v="SIM"/>
    <x v="0"/>
    <x v="0"/>
    <x v="1"/>
    <x v="1"/>
    <s v="NA"/>
    <s v="NA"/>
    <s v="MGJSM-MGJFI-MGJSM"/>
    <s v="HL5G_2025"/>
    <x v="31"/>
    <s v="MGJSM"/>
    <s v="-"/>
    <s v="JUIZ DE FORA_2025"/>
    <x v="0"/>
    <s v="18/07/2025 - Arthur: CONSTRUÍDO EM 2024 NA MESMA TOPOLOGIA E HIERARQUIA 2025"/>
    <s v="-"/>
    <s v="NÃO"/>
    <s v="CANCELADO"/>
    <s v="REDE OK"/>
    <s v="ATIVO"/>
    <x v="15"/>
    <s v="-"/>
    <s v="-"/>
    <n v="2025"/>
    <s v="NA"/>
    <s v="NA"/>
    <s v="ATIVO"/>
    <m/>
    <m/>
    <m/>
    <m/>
    <m/>
    <m/>
    <s v="N/A"/>
    <x v="0"/>
    <x v="0"/>
    <m/>
    <m/>
    <x v="0"/>
  </r>
  <r>
    <s v="MGJFP"/>
    <s v="M2024EST_MGJFP_01"/>
    <x v="3"/>
    <s v="SIM"/>
    <x v="0"/>
    <x v="0"/>
    <x v="289"/>
    <x v="0"/>
    <s v="NA"/>
    <s v="NA"/>
    <s v="MGJSM-MGJFP-MGJSM"/>
    <s v="HL5G_2025"/>
    <x v="31"/>
    <s v="MGJSM"/>
    <s v="-"/>
    <s v="JUIZ DE FORA_2025"/>
    <x v="0"/>
    <m/>
    <m/>
    <s v="NÃO"/>
    <s v="ATIVO"/>
    <s v="REDE OK"/>
    <s v="ATIVO"/>
    <x v="13"/>
    <s v="-"/>
    <s v="-"/>
    <n v="2025"/>
    <n v="597390"/>
    <s v="Empreiteira"/>
    <s v="ATIVO"/>
    <m/>
    <m/>
    <m/>
    <m/>
    <m/>
    <m/>
    <s v="N/A"/>
    <x v="2"/>
    <x v="2"/>
    <m/>
    <m/>
    <x v="11"/>
  </r>
  <r>
    <s v="MGJOM"/>
    <s v="M2025EST_MGJOM_01"/>
    <x v="3"/>
    <s v="SIM"/>
    <x v="0"/>
    <x v="0"/>
    <x v="1"/>
    <x v="1"/>
    <s v="NA"/>
    <s v="NA"/>
    <s v="MGJSM-MGJOM-MGJSM"/>
    <s v="HL5G_2025"/>
    <x v="31"/>
    <s v="MGJSM"/>
    <s v="-"/>
    <s v="JUIZ DE FORA_2025"/>
    <x v="0"/>
    <s v="18/07/2025 - Arthur: CONSTRUÍDO EM 2024 NA MESMA TOPOLOGIA E HIERARQUIA 2025"/>
    <s v="-"/>
    <s v="NÃO"/>
    <s v="CANCELADO"/>
    <s v="REDE OK"/>
    <s v="ATIVO"/>
    <x v="15"/>
    <s v="-"/>
    <s v="-"/>
    <n v="2025"/>
    <s v="NA"/>
    <s v="NA"/>
    <s v="ATIVO"/>
    <m/>
    <m/>
    <m/>
    <m/>
    <m/>
    <m/>
    <s v="N/A"/>
    <x v="0"/>
    <x v="0"/>
    <m/>
    <m/>
    <x v="0"/>
  </r>
  <r>
    <s v="MGAPD"/>
    <s v="NA"/>
    <x v="3"/>
    <s v="SIM"/>
    <x v="0"/>
    <x v="0"/>
    <x v="1"/>
    <x v="1"/>
    <s v="NA"/>
    <s v="NA"/>
    <s v="MGSDE-MGAPD-MGSDE"/>
    <s v="HL5G_2025"/>
    <x v="27"/>
    <s v="MGSDE"/>
    <s v="-"/>
    <s v="JUIZ DE FORA_2025"/>
    <x v="0"/>
    <s v="ENTREGUE NO ID METRO 2024"/>
    <m/>
    <s v="NÃO"/>
    <s v="CANCELADO"/>
    <s v="REDE OK"/>
    <s v="ATIVO"/>
    <x v="13"/>
    <s v="-"/>
    <s v="-"/>
    <n v="2025"/>
    <n v="567926"/>
    <s v="NA"/>
    <s v="ATIVO"/>
    <m/>
    <m/>
    <m/>
    <m/>
    <m/>
    <m/>
    <s v="N/A"/>
    <x v="0"/>
    <x v="0"/>
    <m/>
    <m/>
    <x v="0"/>
  </r>
  <r>
    <s v="MGJXB"/>
    <s v="M2024EST_MGJXB_01"/>
    <x v="3"/>
    <s v="SIM"/>
    <x v="0"/>
    <x v="0"/>
    <x v="1"/>
    <x v="1"/>
    <s v="NA"/>
    <s v="NA"/>
    <s v="MGSDE-MGJXB-MGSDE"/>
    <s v="HL5G_2025"/>
    <x v="27"/>
    <s v="MGSDE"/>
    <s v="-"/>
    <s v="JUIZ DE FORA_2025"/>
    <x v="0"/>
    <s v="18/07/2025 - Arthur: ativo no estruturante de 2024, não recebemos ID metro 2025, então não teremos como revalidar Ids."/>
    <s v="-"/>
    <s v="NÃO"/>
    <s v="CANCELADO"/>
    <s v="REDE OK"/>
    <s v="ATIVO"/>
    <x v="12"/>
    <s v="-"/>
    <s v="-"/>
    <n v="2025"/>
    <s v="CRIAR ID"/>
    <s v="Empreiteira"/>
    <s v="ATIVO"/>
    <m/>
    <m/>
    <m/>
    <m/>
    <m/>
    <m/>
    <s v="N/A"/>
    <x v="0"/>
    <x v="0"/>
    <m/>
    <m/>
    <x v="0"/>
  </r>
  <r>
    <s v="MG24M"/>
    <s v="-"/>
    <x v="0"/>
    <s v="FLAT"/>
    <x v="0"/>
    <x v="0"/>
    <x v="77"/>
    <x v="182"/>
    <s v="NA"/>
    <s v="NA"/>
    <s v="MG24M-MGBSJ-RD"/>
    <s v="3 - HL5G"/>
    <x v="17"/>
    <s v="-"/>
    <s v="Ativo HL4 / Falta HL5D"/>
    <s v="BELO HORIZONTE"/>
    <x v="1"/>
    <s v="RÁDIO"/>
    <m/>
    <s v="SIM"/>
    <s v="ATIVO"/>
    <s v="REDE OK"/>
    <s v="ATIVO"/>
    <x v="11"/>
    <s v="-"/>
    <s v="-"/>
    <n v="2024"/>
    <n v="519728"/>
    <s v="Empreiteira"/>
    <s v="ATIVO"/>
    <d v="2025-11-14T00:00:00"/>
    <n v="0"/>
    <m/>
    <s v="VALIDAR RÁDIO BRUNO"/>
    <m/>
    <m/>
    <s v="N/A"/>
    <x v="2"/>
    <x v="2"/>
    <s v="-"/>
    <m/>
    <x v="1"/>
  </r>
  <r>
    <s v="MGAVO"/>
    <s v="M2024_MGAVO_01"/>
    <x v="0"/>
    <s v="FLAT"/>
    <x v="0"/>
    <x v="0"/>
    <x v="290"/>
    <x v="278"/>
    <s v="NA"/>
    <s v="NA"/>
    <s v="MGSCN-MGAVO-RD"/>
    <s v="3 - HL5G"/>
    <x v="26"/>
    <s v="MGSCN"/>
    <s v="Ativo"/>
    <s v="SABARÁ"/>
    <x v="1"/>
    <s v="ATIVO COM  PROTEÇÃO TOPOLOGIA ESTRUT - LANÇAMENTO"/>
    <m/>
    <s v="NÃO"/>
    <s v="ATIVO"/>
    <s v="REDE OK"/>
    <s v="ATIVO"/>
    <x v="0"/>
    <s v="-"/>
    <s v="-"/>
    <n v="2024"/>
    <n v="508155"/>
    <s v="Empreiteira"/>
    <s v="ATIVO"/>
    <d v="2025-11-14T00:00:00"/>
    <n v="0"/>
    <m/>
    <s v="VALIDAR RÁDIO BRUNO"/>
    <m/>
    <m/>
    <s v="N/A"/>
    <x v="2"/>
    <x v="2"/>
    <s v="-"/>
    <m/>
    <x v="1"/>
  </r>
  <r>
    <s v="MGADA"/>
    <s v="M2024EST_MGADA_01"/>
    <x v="0"/>
    <s v="FLAT"/>
    <x v="0"/>
    <x v="0"/>
    <x v="152"/>
    <x v="3"/>
    <s v="NA"/>
    <s v="NA"/>
    <s v="MGSLA-MGADA-RD"/>
    <s v="3 - HL5G"/>
    <x v="24"/>
    <s v="MGSLA"/>
    <s v="Ativo"/>
    <s v="BELO HORIZONTE"/>
    <x v="1"/>
    <s v="REDE ENTREGUE CONFORME TOPOLOGIA ESTRUTURANTE"/>
    <m/>
    <s v="NÃO"/>
    <s v="ATIVO"/>
    <s v="REDE OK"/>
    <s v="ATIVO"/>
    <x v="0"/>
    <s v="-"/>
    <s v="-"/>
    <n v="2024"/>
    <n v="506525"/>
    <s v="Aprovado HQ"/>
    <s v="ATIVO"/>
    <d v="2025-11-14T00:00:00"/>
    <n v="0"/>
    <n v="0"/>
    <s v="VALIDAR RÁDIO BRUNO"/>
    <m/>
    <m/>
    <s v="N/A"/>
    <x v="18"/>
    <x v="18"/>
    <s v="-"/>
    <s v="SEM ACESSO CIDADE ADM, REAGENDADO PARA 21/10"/>
    <x v="1"/>
  </r>
  <r>
    <s v="MGHFD"/>
    <s v="NA"/>
    <x v="3"/>
    <s v="SIM"/>
    <x v="0"/>
    <x v="0"/>
    <x v="1"/>
    <x v="1"/>
    <s v="NA"/>
    <s v="NA"/>
    <s v="MGV01-MGHFD-MGV01"/>
    <s v="HL5G_2025"/>
    <x v="27"/>
    <s v="MGV01"/>
    <s v="-"/>
    <s v="JUIZ DE FORA_2025"/>
    <x v="0"/>
    <s v="ENTREGUE NO ID METRO 2024"/>
    <m/>
    <s v="NÃO"/>
    <s v="CANCELADO"/>
    <s v="REDE OK"/>
    <s v="ATIVO"/>
    <x v="13"/>
    <s v="-"/>
    <s v="-"/>
    <n v="2025"/>
    <n v="567933"/>
    <s v="NA"/>
    <s v="ATIVO"/>
    <m/>
    <m/>
    <m/>
    <m/>
    <m/>
    <m/>
    <s v="N/A"/>
    <x v="0"/>
    <x v="0"/>
    <m/>
    <m/>
    <x v="0"/>
  </r>
  <r>
    <s v="MGAGT"/>
    <s v="M2024EST_MGAGT_01"/>
    <x v="0"/>
    <s v="FLAT"/>
    <x v="0"/>
    <x v="0"/>
    <x v="45"/>
    <x v="102"/>
    <s v="NA"/>
    <s v="NA"/>
    <s v="MGCRS-MGAGT-RD"/>
    <s v="3 - HL5G"/>
    <x v="1"/>
    <s v="MGCRS"/>
    <s v="Ativo HL4 / Falta HL5D"/>
    <s v="BELO HORIZONTE"/>
    <x v="1"/>
    <s v="REDE ENTREGUE CONFORME TOPOLOGIA ESTRUTURANTE"/>
    <m/>
    <s v="NÃO"/>
    <s v="ATIVO"/>
    <s v="REDE OK"/>
    <s v="ATIVO"/>
    <x v="0"/>
    <s v="-"/>
    <s v="-"/>
    <n v="2024"/>
    <n v="523197"/>
    <s v="Aprovado HQ"/>
    <s v="ATIVO"/>
    <d v="2025-11-14T00:00:00"/>
    <n v="0"/>
    <m/>
    <s v="VALIDAR RÁDIO BRUNO"/>
    <m/>
    <m/>
    <s v="N/A"/>
    <x v="4"/>
    <x v="13"/>
    <s v="PENDENTE ANALISE"/>
    <s v="OBRA EM ANDAMENTO CLUSTER LUE"/>
    <x v="1"/>
  </r>
  <r>
    <s v="MGAPB"/>
    <s v="M2024EST_MGAPB_01"/>
    <x v="14"/>
    <s v="FLAT"/>
    <x v="0"/>
    <x v="0"/>
    <x v="123"/>
    <x v="11"/>
    <s v="NA"/>
    <s v="NA"/>
    <s v="MGFEN-MGAPB-RD"/>
    <s v="3 - HL5G"/>
    <x v="3"/>
    <s v="MGFEN"/>
    <s v="Ativo HL4 / Falta HL5D"/>
    <s v="BELO HORIZONTE"/>
    <x v="1"/>
    <s v="ATIVO TOPOLOGIA ESTRUT - CFO + ROLLOUT"/>
    <m/>
    <s v="NÃO"/>
    <s v="ATIVO"/>
    <s v="REDE OK"/>
    <s v="ATIVO"/>
    <x v="0"/>
    <s v="-"/>
    <s v="-"/>
    <n v="2024"/>
    <n v="512370"/>
    <s v="Empreiteira"/>
    <s v="ATIVO"/>
    <d v="2025-11-14T00:00:00"/>
    <n v="0"/>
    <n v="0"/>
    <s v="VALIDAR RÁDIO BRUNO"/>
    <m/>
    <m/>
    <s v="N/A"/>
    <x v="2"/>
    <x v="2"/>
    <s v="-"/>
    <m/>
    <x v="1"/>
  </r>
  <r>
    <s v="MGJIP"/>
    <s v="NA"/>
    <x v="13"/>
    <s v="SIM"/>
    <x v="0"/>
    <x v="0"/>
    <x v="231"/>
    <x v="170"/>
    <s v="NA"/>
    <s v="NA"/>
    <s v="MGJIR-MGJIP-MGJIR"/>
    <s v="HL5G_2025"/>
    <x v="31"/>
    <s v="MGJIR"/>
    <s v="-"/>
    <s v="JUIZ DE FORA_2025"/>
    <x v="0"/>
    <s v="Gustavo Rosa: MGJIP foi substituído pelo MGJIR"/>
    <s v="-"/>
    <s v="NÃO"/>
    <s v="ATIVAÇÃO"/>
    <s v="REDE OK"/>
    <s v="ATIVO"/>
    <x v="15"/>
    <s v="-"/>
    <s v="-"/>
    <n v="2025"/>
    <s v="NA"/>
    <s v="NA"/>
    <s v="ATIVO"/>
    <m/>
    <m/>
    <m/>
    <m/>
    <m/>
    <m/>
    <s v="N/A"/>
    <x v="0"/>
    <x v="0"/>
    <m/>
    <m/>
    <x v="0"/>
  </r>
  <r>
    <s v="MGJLV"/>
    <s v="M2024EST_MGJLV_01"/>
    <x v="3"/>
    <s v="SIM"/>
    <x v="0"/>
    <x v="0"/>
    <x v="1"/>
    <x v="1"/>
    <s v="NA"/>
    <s v="NA"/>
    <s v="MGV01-MGJLV-MGV01"/>
    <s v="HL5G_2025"/>
    <x v="27"/>
    <s v="MGV01"/>
    <s v="-"/>
    <s v="JUIZ DE FORA_2025"/>
    <x v="0"/>
    <s v="18/07/2025 - Arthur: ativo no estruturante de 2024, não recebemos ID metro 2025, então não teremos como revalidar Ids."/>
    <s v="-"/>
    <s v="NÃO"/>
    <s v="CANCELADO"/>
    <s v="REDE OK"/>
    <s v="ATIVO"/>
    <x v="12"/>
    <s v="-"/>
    <s v="-"/>
    <n v="2025"/>
    <s v="CRIAR ID"/>
    <s v="Empreiteira"/>
    <s v="ATIVO"/>
    <m/>
    <m/>
    <m/>
    <m/>
    <m/>
    <m/>
    <s v="N/A"/>
    <x v="0"/>
    <x v="0"/>
    <m/>
    <m/>
    <x v="0"/>
  </r>
  <r>
    <s v="MGJRE"/>
    <s v="M2024EST_MGJRE_01"/>
    <x v="3"/>
    <s v="SIM"/>
    <x v="0"/>
    <x v="0"/>
    <x v="291"/>
    <x v="10"/>
    <s v="NA"/>
    <s v="NA"/>
    <s v="MGV01-MGJRE-MGV01"/>
    <s v="HL5G_2025"/>
    <x v="27"/>
    <s v="MGV01"/>
    <s v="-"/>
    <s v="JUIZ DE FORA_2025"/>
    <x v="0"/>
    <s v="07/10/2025 - Luiz: em andamento, previsao de entrega 11/out. Acesso a checar."/>
    <m/>
    <s v="NÃO"/>
    <s v="ATIVO"/>
    <s v="REDE OK"/>
    <s v="ATIVO"/>
    <x v="13"/>
    <s v="-"/>
    <s v="-"/>
    <n v="2025"/>
    <n v="567941"/>
    <s v="Aprovado HQ"/>
    <s v="ATIVO"/>
    <m/>
    <m/>
    <m/>
    <m/>
    <m/>
    <m/>
    <s v="N/A"/>
    <x v="2"/>
    <x v="2"/>
    <m/>
    <m/>
    <x v="5"/>
  </r>
  <r>
    <s v="MGGRN"/>
    <s v="M2024EST_MGGRN_01"/>
    <x v="3"/>
    <s v="NÃO"/>
    <x v="0"/>
    <x v="0"/>
    <x v="282"/>
    <x v="272"/>
    <s v="NA"/>
    <s v="NA"/>
    <s v="MGJRB-MGGRN-MGJRB"/>
    <s v="HL5G_2025"/>
    <x v="31"/>
    <s v="MGJRB"/>
    <s v="-"/>
    <s v="JUIZ DE FORA_2025"/>
    <x v="0"/>
    <s v="05/11/2025 - Jonathan: problema de acesso no MGJRB. Ver com o Wagner a questão."/>
    <m/>
    <s v="NÃO"/>
    <s v="ATIVO"/>
    <s v="REDE OK"/>
    <s v="ATIVO"/>
    <x v="13"/>
    <s v="-"/>
    <s v="-"/>
    <n v="2025"/>
    <n v="593308"/>
    <s v="Empreiteira"/>
    <s v="ATIVO"/>
    <m/>
    <m/>
    <m/>
    <m/>
    <m/>
    <m/>
    <s v="N/A"/>
    <x v="2"/>
    <x v="2"/>
    <m/>
    <m/>
    <x v="11"/>
  </r>
  <r>
    <s v="MGAFP"/>
    <s v="M2024EST_MGAFP_01"/>
    <x v="0"/>
    <s v="FLAT"/>
    <x v="0"/>
    <x v="0"/>
    <x v="17"/>
    <x v="102"/>
    <s v="NA"/>
    <s v="NA"/>
    <s v="MGASO-MGAFP-RD"/>
    <s v="3 - HL5G"/>
    <x v="4"/>
    <s v="MGASO"/>
    <s v="Ativo"/>
    <s v="BELO HORIZONTE"/>
    <x v="1"/>
    <s v="REDE ENTREGUE COM  PROTEÇÃO TOPOLOGIA ESTRUT - LANÇAMENTO "/>
    <m/>
    <s v="SIM"/>
    <s v="ATIVO"/>
    <s v="REDE OK"/>
    <s v="ATIVO"/>
    <x v="3"/>
    <s v="-"/>
    <s v="-"/>
    <n v="2024"/>
    <s v="NA"/>
    <s v="NA"/>
    <s v="ATIVO"/>
    <d v="2025-11-14T00:00:00"/>
    <n v="0"/>
    <m/>
    <s v="VALIDAR RÁDIO BRUNO"/>
    <m/>
    <m/>
    <s v="N/A"/>
    <x v="4"/>
    <x v="10"/>
    <s v="-"/>
    <s v="AGENDADO PARA 18/10 08:00"/>
    <x v="1"/>
  </r>
  <r>
    <s v="MGRBC"/>
    <s v="NA"/>
    <x v="1"/>
    <s v="CANCELADO"/>
    <x v="4"/>
    <x v="6"/>
    <x v="288"/>
    <x v="225"/>
    <s v="NA"/>
    <s v="NA"/>
    <s v="MGJRB-MGRBC-MGJRB"/>
    <s v="HL5G_2025"/>
    <x v="31"/>
    <s v="MGJRB"/>
    <s v="-"/>
    <s v="JUIZ DE FORA_2025"/>
    <x v="0"/>
    <s v="13/JUN - Gustavo Rosa: Estes sites de Juiz de Fora estão na esteira do L&amp;O (Desmobilização). "/>
    <s v="-"/>
    <s v="NÃO"/>
    <s v="CANCELADO"/>
    <s v="CANCELADO"/>
    <s v="CANCELADO"/>
    <x v="15"/>
    <s v="-"/>
    <s v="-"/>
    <n v="2025"/>
    <s v="NA"/>
    <s v="NA"/>
    <s v="SITE DESMOBILIZADO"/>
    <m/>
    <m/>
    <m/>
    <m/>
    <m/>
    <m/>
    <s v="N/A"/>
    <x v="0"/>
    <x v="0"/>
    <m/>
    <m/>
    <x v="0"/>
  </r>
  <r>
    <s v="MGHHF"/>
    <s v="M2025EST_MGHHF_01"/>
    <x v="3"/>
    <s v="SIM"/>
    <x v="0"/>
    <x v="0"/>
    <x v="268"/>
    <x v="204"/>
    <s v="NA"/>
    <s v="NA"/>
    <s v="MGCTP-MGHHF-MGCTP"/>
    <s v="HL5G_2025"/>
    <x v="40"/>
    <s v="MGCTP"/>
    <s v="-"/>
    <s v="JUIZ DE FORA_2025"/>
    <x v="0"/>
    <s v="OK! Falta migrar! Depende de MGCTP"/>
    <m/>
    <s v="NÃO"/>
    <s v="ATIVO"/>
    <s v="REDE OK"/>
    <s v="ATIVO"/>
    <x v="13"/>
    <s v="-"/>
    <s v="-"/>
    <n v="2025"/>
    <n v="591982"/>
    <s v="Empreiteira"/>
    <s v="ATIVO"/>
    <m/>
    <m/>
    <m/>
    <m/>
    <m/>
    <m/>
    <s v="N/A"/>
    <x v="2"/>
    <x v="2"/>
    <m/>
    <m/>
    <x v="0"/>
  </r>
  <r>
    <s v="MGJXN"/>
    <s v="M2024_MGJXN_01"/>
    <x v="3"/>
    <s v="SIM"/>
    <x v="0"/>
    <x v="0"/>
    <x v="1"/>
    <x v="1"/>
    <s v="NA"/>
    <s v="NA"/>
    <s v="MGCTP-MGJXN-MGCTP"/>
    <s v="HL5G_2025"/>
    <x v="40"/>
    <s v="MGCTP"/>
    <s v="-"/>
    <s v="JUIZ DE FORA_2025"/>
    <x v="0"/>
    <s v="18/07/2025 - Arthur: ativo no estruturante de 2024, não recebemos ID metro 2025, então não teremos como revalidar Ids."/>
    <s v="-"/>
    <s v="NÃO"/>
    <s v="CANCELADO"/>
    <s v="REDE OK"/>
    <s v="ATIVO"/>
    <x v="12"/>
    <s v="-"/>
    <s v="-"/>
    <n v="2025"/>
    <s v="CRIAR ID"/>
    <s v="Empreiteira"/>
    <s v="ATIVO"/>
    <m/>
    <m/>
    <m/>
    <m/>
    <m/>
    <m/>
    <s v="N/A"/>
    <x v="0"/>
    <x v="0"/>
    <m/>
    <m/>
    <x v="0"/>
  </r>
  <r>
    <s v="MGBAF"/>
    <s v="M2024EST_MGBAF_01"/>
    <x v="6"/>
    <s v="FLAT"/>
    <x v="0"/>
    <x v="0"/>
    <x v="292"/>
    <x v="53"/>
    <s v="NA"/>
    <s v="NA"/>
    <s v="MGBET-MGBAF-RDBET"/>
    <s v="3 - HL5G"/>
    <x v="10"/>
    <s v="MGBET"/>
    <s v="Ativo"/>
    <s v="BETIM"/>
    <x v="1"/>
    <s v="qua 11/06/2025 17:28 - Gabriel: para proteção da 2° alça será necessário: IMPLANTAR 10 POSTES + ROÇADA _x000a__x000a_REDE ENTREGUE CONFORME TOPOLOGIA ESTRUTURANTE"/>
    <m/>
    <s v="NÃO"/>
    <s v="ATIVO"/>
    <s v="REDE OK"/>
    <s v="ATIVO"/>
    <x v="0"/>
    <s v="-"/>
    <s v="-"/>
    <n v="2024"/>
    <n v="512252"/>
    <s v="Regional"/>
    <s v="ATIVO"/>
    <d v="2025-11-14T00:00:00"/>
    <n v="0"/>
    <n v="0"/>
    <s v="VALIDAR RÁDIO BRUNO"/>
    <m/>
    <m/>
    <s v="N/A"/>
    <x v="2"/>
    <x v="20"/>
    <s v="-"/>
    <m/>
    <x v="1"/>
  </r>
  <r>
    <s v="MGJOQ"/>
    <s v="M2024EST_MGJOQ_01"/>
    <x v="3"/>
    <s v="SIM"/>
    <x v="0"/>
    <x v="0"/>
    <x v="1"/>
    <x v="1"/>
    <s v="NA"/>
    <s v="NA"/>
    <s v="MGIVA-MGJOQ-MGIVA"/>
    <s v="HL5G_2025"/>
    <x v="0"/>
    <s v="MGIVA"/>
    <s v="-"/>
    <s v="JUIZ DE FORA_2025"/>
    <x v="0"/>
    <s v="18/07/2025 - Arthur: ativo no estruturante de 2024, não recebemos ID metro 2025, então não teremos como revalidar Ids."/>
    <s v="-"/>
    <s v="NÃO"/>
    <s v="CANCELADO"/>
    <s v="REDE OK"/>
    <s v="ATIVO"/>
    <x v="12"/>
    <s v="-"/>
    <s v="-"/>
    <n v="2025"/>
    <s v="CRIAR ID"/>
    <s v="Empreiteira"/>
    <s v="ATIVO"/>
    <m/>
    <m/>
    <m/>
    <m/>
    <m/>
    <m/>
    <s v="N/A"/>
    <x v="0"/>
    <x v="0"/>
    <m/>
    <m/>
    <x v="0"/>
  </r>
  <r>
    <s v="MGBLH"/>
    <s v="M2023_MGBLH_01"/>
    <x v="0"/>
    <s v="FLAT"/>
    <x v="0"/>
    <x v="0"/>
    <x v="101"/>
    <x v="158"/>
    <s v="NA"/>
    <s v="NA"/>
    <s v="MGBPC-MGBLH-RD"/>
    <s v="3 - HL5G"/>
    <x v="21"/>
    <s v="MGBPC"/>
    <s v="Ativo"/>
    <s v="BELO HORIZONTE"/>
    <x v="1"/>
    <s v="ATIVO COM  PROTEÇÃO TOPOLOGIA ESTRUT - LANÇAMENTO"/>
    <m/>
    <s v="SIM"/>
    <s v="ATIVO"/>
    <s v="REDE OK"/>
    <s v="ATIVO"/>
    <x v="2"/>
    <s v="-"/>
    <s v="-"/>
    <n v="2024"/>
    <s v="MOIN"/>
    <s v="NA"/>
    <s v="ATIVO"/>
    <d v="2025-11-14T00:00:00"/>
    <n v="0"/>
    <n v="0"/>
    <s v="VALIDAR RÁDIO BRUNO"/>
    <m/>
    <m/>
    <s v="N/A"/>
    <x v="2"/>
    <x v="2"/>
    <s v="-"/>
    <m/>
    <x v="1"/>
  </r>
  <r>
    <s v="MGJTL"/>
    <s v="M2024EST_MGJTL_01"/>
    <x v="3"/>
    <s v="SIM"/>
    <x v="0"/>
    <x v="0"/>
    <x v="1"/>
    <x v="1"/>
    <s v="NA"/>
    <s v="NA"/>
    <s v="MGJFG-MGJTL-MGJFG"/>
    <s v="HL5G_2025"/>
    <x v="31"/>
    <s v="MGJFG"/>
    <s v="-"/>
    <s v="JUIZ DE FORA_2025"/>
    <x v="0"/>
    <s v="18/07/2025 - Arthur: ativo no estruturante de 2024, não recebemos ID metro 2025, então não teremos como revalidar Ids."/>
    <s v="-"/>
    <s v="NÃO"/>
    <s v="CANCELADO"/>
    <s v="REDE OK"/>
    <s v="ATIVO"/>
    <x v="12"/>
    <s v="-"/>
    <s v="-"/>
    <n v="2025"/>
    <s v="CRIAR ID"/>
    <s v="Empreiteira"/>
    <s v="ATIVO"/>
    <m/>
    <m/>
    <m/>
    <m/>
    <m/>
    <m/>
    <s v="N/A"/>
    <x v="0"/>
    <x v="0"/>
    <m/>
    <m/>
    <x v="0"/>
  </r>
  <r>
    <s v="MGDQS"/>
    <s v="M2023_MGDQS_01"/>
    <x v="0"/>
    <s v="FLAT"/>
    <x v="0"/>
    <x v="0"/>
    <x v="48"/>
    <x v="50"/>
    <s v="NA"/>
    <s v="NA"/>
    <s v="MGELI-MGDQS--RD"/>
    <s v="3 - HL5G"/>
    <x v="24"/>
    <s v="MGELI"/>
    <s v="Ativo"/>
    <s v="SANTA LUZIA"/>
    <x v="1"/>
    <s v="REDE ENTREGUE CONFORME TOPOLOGIA ESTRUTURANTE"/>
    <m/>
    <s v="NÃO"/>
    <s v="ATIVO"/>
    <s v="REDE OK"/>
    <s v="ATIVO"/>
    <x v="0"/>
    <s v="-"/>
    <s v="-"/>
    <n v="2024"/>
    <n v="538643"/>
    <s v="Aprovado HQ"/>
    <s v="ATIVO"/>
    <d v="2025-11-14T00:00:00"/>
    <n v="0"/>
    <m/>
    <s v="VALIDAR RÁDIO BRUNO"/>
    <m/>
    <m/>
    <s v="N/A"/>
    <x v="2"/>
    <x v="2"/>
    <s v="-"/>
    <m/>
    <x v="1"/>
  </r>
  <r>
    <s v="MGJIG"/>
    <s v="M2025EST_MGJIG_01"/>
    <x v="3"/>
    <s v="SIM"/>
    <x v="0"/>
    <x v="0"/>
    <x v="1"/>
    <x v="1"/>
    <s v="NA"/>
    <s v="NA"/>
    <s v="MGJFO-MGJIG-MGJJD-MGJFO"/>
    <s v="HL5G_2025"/>
    <x v="0"/>
    <s v="MGJFO"/>
    <s v="-"/>
    <s v="JUIZ DE FORA_2025"/>
    <x v="0"/>
    <s v="ENTREGUE NO ID METRO 2024"/>
    <m/>
    <s v="NÃO"/>
    <s v="CANCELADO"/>
    <s v="REDE OK"/>
    <s v="ATIVO"/>
    <x v="15"/>
    <s v="-"/>
    <s v="-"/>
    <n v="2025"/>
    <s v="NA"/>
    <s v="NA"/>
    <s v="ATIVO"/>
    <m/>
    <m/>
    <m/>
    <m/>
    <m/>
    <m/>
    <s v="N/A"/>
    <x v="0"/>
    <x v="0"/>
    <m/>
    <m/>
    <x v="0"/>
  </r>
  <r>
    <s v="MGESA"/>
    <s v="M2024EST_MGESA_01"/>
    <x v="14"/>
    <s v="FLAT"/>
    <x v="0"/>
    <x v="0"/>
    <x v="123"/>
    <x v="11"/>
    <s v="NA"/>
    <s v="NA"/>
    <s v="MGFEN-MGESA-RD"/>
    <s v="3 - HL5G"/>
    <x v="3"/>
    <s v="MGFEN"/>
    <s v="Ativo HL4 / Falta HL5D"/>
    <s v="BELO HORIZONTE"/>
    <x v="1"/>
    <s v="ATIVO TOPOLOGIA ESTRUT - CFO + ROLLOUT"/>
    <m/>
    <s v="NÃO"/>
    <s v="ATIVO"/>
    <s v="REDE OK"/>
    <s v="ATIVO"/>
    <x v="0"/>
    <s v="-"/>
    <s v="-"/>
    <n v="2024"/>
    <n v="512324"/>
    <s v="Empreiteira"/>
    <s v="ATIVO"/>
    <d v="2025-11-14T00:00:00"/>
    <n v="0"/>
    <m/>
    <s v="VALIDAR RÁDIO BRUNO"/>
    <m/>
    <m/>
    <s v="N/A"/>
    <x v="2"/>
    <x v="2"/>
    <s v="-"/>
    <m/>
    <x v="1"/>
  </r>
  <r>
    <s v="MGGBB"/>
    <s v="NA"/>
    <x v="1"/>
    <s v="SIM"/>
    <x v="4"/>
    <x v="6"/>
    <x v="288"/>
    <x v="225"/>
    <s v="NA"/>
    <s v="NA"/>
    <s v="MGV01-MGGBB-MGV01"/>
    <s v="HL5G_2025"/>
    <x v="27"/>
    <s v="MGV01"/>
    <s v="-"/>
    <s v="JUIZ DE FORA_2025"/>
    <x v="0"/>
    <s v="Gustavo Rosa: MGGBB foi substituído pelo MGGBU"/>
    <s v="-"/>
    <s v="NÃO"/>
    <s v="CANCELADO"/>
    <s v="CANCELADO"/>
    <s v="CANCELADO"/>
    <x v="15"/>
    <s v="-"/>
    <s v="-"/>
    <n v="2025"/>
    <s v="NA"/>
    <s v="NA"/>
    <s v="SITE DESMOBILIZADO"/>
    <m/>
    <m/>
    <m/>
    <m/>
    <m/>
    <m/>
    <s v="N/A"/>
    <x v="0"/>
    <x v="0"/>
    <m/>
    <m/>
    <x v="0"/>
  </r>
  <r>
    <s v="MGGBD"/>
    <s v="M2024EST_MGGBD_01"/>
    <x v="1"/>
    <s v="CANCELADO"/>
    <x v="4"/>
    <x v="6"/>
    <x v="288"/>
    <x v="1"/>
    <s v="NA"/>
    <s v="NA"/>
    <s v="MGV01-MGGBD-MGV01"/>
    <s v="HL5G_2025"/>
    <x v="27"/>
    <s v="MGV01"/>
    <s v="-"/>
    <s v="JUIZ DE FORA_2025"/>
    <x v="0"/>
    <s v="20/02/2025 - Gabriel Teams: o Site GBD está como cancelado no Science e não tem nada na PMTS sobre ele, falei com o Mattheus: o Mattheus disse que realmente está cancelado e provavelmente foi remanejado."/>
    <s v="-"/>
    <s v="NÃO"/>
    <s v="CANCELADO"/>
    <s v="CANCELADO"/>
    <s v="CANCELADO"/>
    <x v="15"/>
    <s v="-"/>
    <s v="-"/>
    <n v="2025"/>
    <s v="CRIAR ID"/>
    <s v="Empreiteira"/>
    <s v="SITE DESMOBILIZADO"/>
    <m/>
    <m/>
    <m/>
    <m/>
    <m/>
    <m/>
    <s v="N/A"/>
    <x v="0"/>
    <x v="0"/>
    <m/>
    <m/>
    <x v="8"/>
  </r>
  <r>
    <s v="MGJJD"/>
    <s v="M2025EST_MGJJD_01"/>
    <x v="3"/>
    <s v="SIM"/>
    <x v="0"/>
    <x v="0"/>
    <x v="1"/>
    <x v="1"/>
    <s v="NA"/>
    <s v="NA"/>
    <s v="MGJFO-MGJIG-MGJJD-MGJFO"/>
    <s v="HL5G_2025"/>
    <x v="0"/>
    <s v="MGJFO"/>
    <s v="-"/>
    <s v="JUIZ DE FORA_2025"/>
    <x v="0"/>
    <s v="18/07/2025 - Arthur: CONSTRUÍDO EM 2024 NA MESMA TOPOLOGIA E HIERARQUIA 2025_x000a_SEM SOLUÇÃO OU RD"/>
    <s v="-"/>
    <s v="NÃO"/>
    <s v="CANCELADO"/>
    <s v="REDE OK"/>
    <s v="ATIVO"/>
    <x v="15"/>
    <s v="-"/>
    <s v="-"/>
    <n v="2025"/>
    <s v="NA"/>
    <s v="NA"/>
    <s v="ATIVO"/>
    <m/>
    <m/>
    <m/>
    <m/>
    <m/>
    <m/>
    <s v="N/A"/>
    <x v="0"/>
    <x v="0"/>
    <m/>
    <m/>
    <x v="0"/>
  </r>
  <r>
    <s v="MGCFS"/>
    <s v="M2024EST_MGCFS_01"/>
    <x v="0"/>
    <s v="FLAT"/>
    <x v="0"/>
    <x v="0"/>
    <x v="129"/>
    <x v="110"/>
    <s v="NA"/>
    <s v="NA"/>
    <s v="MGBET-MGCFS+RD"/>
    <s v="3 - HL5G"/>
    <x v="10"/>
    <s v="MGBET"/>
    <s v="Ativo"/>
    <s v="BETIM"/>
    <x v="1"/>
    <s v="sex 01/08/2025 16:51 - Gustavo Rosa: @William Carvalho Da Cruz, boa tarde._x000a_Segue abaixo a tabela com os Id’s que devemos seguir com proteção assimétrica | RD Existente, qq dúvida entre em contato."/>
    <m/>
    <s v="NÃO"/>
    <s v="ATIVO"/>
    <s v="REDE OK"/>
    <s v="ATIVO"/>
    <x v="0"/>
    <s v="-"/>
    <s v="-"/>
    <n v="2024"/>
    <n v="512269"/>
    <s v="Regional"/>
    <s v="ATIVO"/>
    <d v="2025-11-14T00:00:00"/>
    <n v="0"/>
    <n v="0"/>
    <s v="VALIDAR RÁDIO BRUNO"/>
    <m/>
    <m/>
    <s v="N/A"/>
    <x v="2"/>
    <x v="27"/>
    <s v="-"/>
    <m/>
    <x v="1"/>
  </r>
  <r>
    <s v="MGJSC"/>
    <s v="M2025EST_MGJSC_01"/>
    <x v="3"/>
    <s v="SIM"/>
    <x v="0"/>
    <x v="0"/>
    <x v="1"/>
    <x v="1"/>
    <s v="NA"/>
    <s v="NA"/>
    <s v="MGJFO-MGJSC-MGJFO"/>
    <s v="HL5G_2025"/>
    <x v="0"/>
    <s v="MGJFO"/>
    <s v="-"/>
    <s v="JUIZ DE FORA"/>
    <x v="6"/>
    <s v="18/07/2025 - Arthur: CONSTRUÍDO EM 2024 NA MESMA TOPOLOGIA E HIERARQUIA 2025_x000a_SEM SOLUÇÃO OU RD"/>
    <s v="-"/>
    <s v="NÃO"/>
    <s v="CANCELADO"/>
    <s v="REDE OK"/>
    <s v="ATIVO"/>
    <x v="15"/>
    <s v="-"/>
    <s v="-"/>
    <n v="2024"/>
    <s v="NA"/>
    <s v="NA"/>
    <s v="SITE FORA DO ESCOPO"/>
    <m/>
    <m/>
    <m/>
    <m/>
    <m/>
    <m/>
    <s v="N/A"/>
    <x v="0"/>
    <x v="0"/>
    <m/>
    <m/>
    <x v="0"/>
  </r>
  <r>
    <s v="MGCMS"/>
    <s v="M2024EST_MGCMS_01"/>
    <x v="6"/>
    <s v="FLAT"/>
    <x v="0"/>
    <x v="0"/>
    <x v="51"/>
    <x v="279"/>
    <s v="NA"/>
    <s v="NA"/>
    <s v="MGBET-MGCMS+RDBAF(RDBET)"/>
    <s v="3 - HL5G"/>
    <x v="10"/>
    <s v="MGBET"/>
    <s v="Ativo"/>
    <s v="BETIM"/>
    <x v="1"/>
    <s v="sex 01/08/2025 16:51 - Gustavo Rosa: @William Carvalho Da Cruz, boa tarde._x000a_Segue abaixo a tabela com os Id’s que devemos seguir com proteção assimétrica | RD Existente, qq dúvida entre em contato._x000a__x000a_qua 11/06/2025 17:28 - Gabriel: para proteção da 2° alça será necessário: IMPLANTAR 10 POSTES + ROÇADA _x000a__x000a_REDE ENTREGUE CONFORME TOPOLOGIA ESTRUTURANTE"/>
    <m/>
    <s v="NÃO"/>
    <s v="ATIVO"/>
    <s v="REDE OK"/>
    <s v="ATIVO"/>
    <x v="0"/>
    <s v="-"/>
    <s v="-"/>
    <n v="2024"/>
    <n v="512273"/>
    <s v="Regional"/>
    <s v="ATIVO"/>
    <d v="2025-11-14T00:00:00"/>
    <n v="0"/>
    <n v="0"/>
    <s v="VALIDAR RÁDIO BRUNO"/>
    <m/>
    <m/>
    <s v="N/A"/>
    <x v="2"/>
    <x v="2"/>
    <s v="-"/>
    <m/>
    <x v="1"/>
  </r>
  <r>
    <s v="MGJFB"/>
    <s v="M2025EST_MGJFB_01"/>
    <x v="3"/>
    <s v="SIM"/>
    <x v="0"/>
    <x v="0"/>
    <x v="132"/>
    <x v="1"/>
    <s v="NA"/>
    <s v="NA"/>
    <s v="MGCTP-MGJFB-MGCTP-RD"/>
    <s v="HL5D_2025"/>
    <x v="40"/>
    <s v="MGJFB"/>
    <s v="-"/>
    <s v="JUIZ DE FORA_2025"/>
    <x v="0"/>
    <m/>
    <s v="02/12/2025 - site migrado com o Vander.  14/11/25 - As duas alças apresentou defeito, acionado reparo por emai; 12/09/25 - Depende de ativar CTP-HL4"/>
    <s v="NÃO"/>
    <s v="ATIVAÇÃO"/>
    <s v="REDE OK"/>
    <s v="ATIVO"/>
    <x v="13"/>
    <s v="-"/>
    <s v="-"/>
    <n v="2025"/>
    <n v="597377"/>
    <s v="Regional"/>
    <s v="ATIVO"/>
    <m/>
    <m/>
    <m/>
    <m/>
    <m/>
    <m/>
    <s v="N/A"/>
    <x v="2"/>
    <x v="2"/>
    <m/>
    <m/>
    <x v="11"/>
  </r>
  <r>
    <s v="MGJBD"/>
    <s v="M2025EST_MGJBD_01"/>
    <x v="3"/>
    <s v="SIM"/>
    <x v="0"/>
    <x v="0"/>
    <x v="199"/>
    <x v="1"/>
    <s v="NA"/>
    <s v="NA"/>
    <s v="MGJAU-MGJBD-MGJAU"/>
    <s v="HL5G_2025"/>
    <x v="40"/>
    <s v="MGJAU"/>
    <s v="-"/>
    <s v="JUIZ DE FORA_2025"/>
    <x v="0"/>
    <s v="CONSTRUÍDO EM 2024 NA MESMA TOPOLOGIA E HIERARQUIA 2025"/>
    <s v="13/01/2026 - Conforme informação Ricardo Breda : &quot;Reparo concluído&quot; - ALTERADO STATUS PARA ATIVO_x000a_26/11/25 - Usaram as posições de fibras que estavam reservadas em JAU, acionado reparo por email; 14/11/25 - Depende repar as fibras para ativar o concentrador JAU; 21/07/25 - Depende de ativar CTP-HL4  e JAU-HL5D"/>
    <s v="NÃO"/>
    <s v="REPARO FO"/>
    <s v="REDE OK"/>
    <s v="ATIVO"/>
    <x v="0"/>
    <s v="-"/>
    <s v="-"/>
    <n v="2025"/>
    <n v="509264"/>
    <s v="Regional"/>
    <s v="ATIVO"/>
    <m/>
    <m/>
    <m/>
    <m/>
    <m/>
    <m/>
    <s v="CONSTRUÍDO"/>
    <x v="0"/>
    <x v="0"/>
    <m/>
    <m/>
    <x v="0"/>
  </r>
  <r>
    <s v="MGJPA"/>
    <s v="M2025EST_MGJPA_01"/>
    <x v="3"/>
    <s v="SIM"/>
    <x v="0"/>
    <x v="0"/>
    <x v="202"/>
    <x v="264"/>
    <s v="NA"/>
    <s v="NA"/>
    <s v="MGJFB-MGJPA-MGJFB"/>
    <s v="HL5G_2025"/>
    <x v="40"/>
    <s v="MGJFB"/>
    <s v="-"/>
    <s v="JUIZ DE FORA_2025"/>
    <x v="0"/>
    <s v="sex 14/11/2025 14:39 - William: reparo"/>
    <m/>
    <s v="NÃO"/>
    <s v="ATIVO"/>
    <s v="REDE OK"/>
    <s v="ATIVO"/>
    <x v="13"/>
    <s v="-"/>
    <s v="-"/>
    <n v="2025"/>
    <n v="591983"/>
    <s v="Empreiteira"/>
    <s v="ATIVO"/>
    <m/>
    <m/>
    <m/>
    <m/>
    <m/>
    <m/>
    <s v="N/A"/>
    <x v="2"/>
    <x v="2"/>
    <m/>
    <m/>
    <x v="5"/>
  </r>
  <r>
    <s v="MGMEO"/>
    <s v="NA"/>
    <x v="1"/>
    <s v="CANCELADO"/>
    <x v="4"/>
    <x v="6"/>
    <x v="288"/>
    <x v="225"/>
    <s v="NA"/>
    <s v="NA"/>
    <s v="MGV01-MGMEO-MGJRE-MGV01"/>
    <s v="HL5G_2025"/>
    <x v="27"/>
    <s v="MGV01"/>
    <s v="-"/>
    <s v="JUIZ DE FORA_2025"/>
    <x v="0"/>
    <s v="Gustavo Rosa: MGMEO foi substituído pelo MGJZM."/>
    <s v="-"/>
    <s v="NÃO"/>
    <s v="CANCELADO"/>
    <s v="CANCELADO"/>
    <s v="CANCELADO"/>
    <x v="15"/>
    <s v="-"/>
    <s v="-"/>
    <n v="2025"/>
    <s v="NA"/>
    <s v="NA"/>
    <s v="SITE DESMOBILIZADO"/>
    <m/>
    <m/>
    <m/>
    <m/>
    <m/>
    <m/>
    <s v="N/A"/>
    <x v="0"/>
    <x v="0"/>
    <m/>
    <m/>
    <x v="0"/>
  </r>
  <r>
    <s v="MGJFK"/>
    <s v="M2025EST_MGJFK_01"/>
    <x v="3"/>
    <s v="SIM"/>
    <x v="0"/>
    <x v="0"/>
    <x v="205"/>
    <x v="10"/>
    <s v="NA"/>
    <s v="NA"/>
    <s v="MGJFQ-MGJFK-MGJFQ"/>
    <s v="HL5G_2025"/>
    <x v="23"/>
    <s v="MGJFQ"/>
    <s v="-"/>
    <s v="JUIZ DE FORA_2025"/>
    <x v="0"/>
    <m/>
    <m/>
    <s v="NÃO"/>
    <s v="ATIVO"/>
    <s v="REDE OK"/>
    <s v="ATIVO"/>
    <x v="13"/>
    <s v="-"/>
    <s v="-"/>
    <n v="2025"/>
    <n v="591984"/>
    <s v="Empreiteira"/>
    <s v="ATIVO"/>
    <m/>
    <m/>
    <m/>
    <m/>
    <m/>
    <m/>
    <s v="N/A"/>
    <x v="2"/>
    <x v="2"/>
    <m/>
    <m/>
    <x v="0"/>
  </r>
  <r>
    <s v="MGMHL"/>
    <s v="M2024EST_MGMHL_01"/>
    <x v="3"/>
    <s v="NÃO"/>
    <x v="0"/>
    <x v="0"/>
    <x v="280"/>
    <x v="1"/>
    <s v="NA"/>
    <s v="NA"/>
    <s v="MGV01-MGMHL-MGRBR-MGV01"/>
    <s v="HL5G_2025"/>
    <x v="27"/>
    <s v="MGV01"/>
    <s v="-"/>
    <s v="JUIZ DE FORA_2025"/>
    <x v="0"/>
    <s v="05/11/2025 - Jonathan: estou sem material para executar essa obra. Principalmente cx de emenda."/>
    <s v="12/1/2025 - Site virada a topologia com o Vander"/>
    <s v="NÃO"/>
    <s v="ATIVO"/>
    <s v="REDE OK"/>
    <s v="ATIVO"/>
    <x v="13"/>
    <s v="-"/>
    <s v="-"/>
    <n v="2025"/>
    <n v="591979"/>
    <s v="Empreiteira"/>
    <s v="ATIVO"/>
    <m/>
    <m/>
    <m/>
    <m/>
    <m/>
    <m/>
    <s v="N/A"/>
    <x v="2"/>
    <x v="2"/>
    <m/>
    <m/>
    <x v="0"/>
  </r>
  <r>
    <s v="MGRBR"/>
    <s v="M2024EST_MGRBR_01"/>
    <x v="3"/>
    <s v="NÃO"/>
    <x v="0"/>
    <x v="0"/>
    <x v="280"/>
    <x v="1"/>
    <s v="NA"/>
    <s v="NA"/>
    <s v="MGV01-MGMHL-MGRBR-MGV01"/>
    <s v="HL5G_2025"/>
    <x v="27"/>
    <s v="MGV01"/>
    <s v="-"/>
    <s v="JUIZ DE FORA_2025"/>
    <x v="0"/>
    <s v="05/11/2025 - Jonathan: estou sem material para executar essa obra. Principalmente cx de emenda."/>
    <s v="12/1/2025 - Site virada a topologia com o Vander"/>
    <s v="NÃO"/>
    <s v="ATIVO"/>
    <s v="REDE OK"/>
    <s v="ATIVO"/>
    <x v="13"/>
    <s v="-"/>
    <s v="-"/>
    <n v="2025"/>
    <n v="591979"/>
    <s v="Empreiteira"/>
    <s v="ATIVO"/>
    <m/>
    <m/>
    <m/>
    <m/>
    <m/>
    <m/>
    <s v="N/A"/>
    <x v="2"/>
    <x v="2"/>
    <m/>
    <m/>
    <x v="0"/>
  </r>
  <r>
    <s v="MGWCV"/>
    <s v="NA"/>
    <x v="7"/>
    <s v="FLAT - SMALLCELL"/>
    <x v="0"/>
    <x v="0"/>
    <x v="1"/>
    <x v="1"/>
    <s v="NA"/>
    <s v="NA"/>
    <s v="MGV01-MGWCV (SMALL)"/>
    <s v="HL5G_2025"/>
    <x v="27"/>
    <s v="MGV01"/>
    <s v="-"/>
    <s v="JUIZ DE FORA_2025"/>
    <x v="0"/>
    <s v="Gustavo Rosa: Ainda no estruturante de Juiz de Fora. Vou cancelar estas small's. Já existe obra de 2024 com a mesma solução."/>
    <s v="-"/>
    <s v="NÃO"/>
    <s v="ATIVO"/>
    <s v="REDE OK"/>
    <s v="ATIVO"/>
    <x v="15"/>
    <s v="-"/>
    <s v="-"/>
    <n v="2025"/>
    <s v="NA"/>
    <s v="NA"/>
    <s v="ATIVO"/>
    <s v="NA"/>
    <m/>
    <m/>
    <s v="SMALLCELL"/>
    <m/>
    <m/>
    <s v="CONSTRUÍDO"/>
    <x v="0"/>
    <x v="0"/>
    <m/>
    <m/>
    <x v="0"/>
  </r>
  <r>
    <s v="MGWSJ"/>
    <s v="NA"/>
    <x v="7"/>
    <s v="FLAT - SMALLCELL"/>
    <x v="0"/>
    <x v="0"/>
    <x v="1"/>
    <x v="1"/>
    <s v="NA"/>
    <s v="NA"/>
    <s v="MGV01-MGWSJ (SMALL)"/>
    <s v="HL5G_2025"/>
    <x v="27"/>
    <s v="MGV01"/>
    <s v="-"/>
    <s v="JUIZ DE FORA_2025"/>
    <x v="0"/>
    <s v="Gustavo Rosa: Ainda no estruturante de Juiz de Fora. Vou cancelar estas small's. Já existe obra de 2024 com a mesma solução."/>
    <s v="-"/>
    <s v="NÃO"/>
    <s v="ATIVO"/>
    <s v="REDE OK"/>
    <s v="ATIVO"/>
    <x v="15"/>
    <s v="-"/>
    <s v="-"/>
    <n v="2025"/>
    <s v="NA"/>
    <s v="NA"/>
    <s v="ATIVO"/>
    <s v="NA"/>
    <m/>
    <m/>
    <s v="SMALLCELL"/>
    <m/>
    <m/>
    <s v="CONSTRUÍDO"/>
    <x v="0"/>
    <x v="0"/>
    <m/>
    <m/>
    <x v="0"/>
  </r>
  <r>
    <s v="MGJEP"/>
    <s v="RADIO_23"/>
    <x v="15"/>
    <s v="RÁDIO"/>
    <x v="2"/>
    <x v="2"/>
    <x v="2"/>
    <x v="2"/>
    <s v="NA"/>
    <s v="RADIO"/>
    <s v="ATENDIMENTO VIA RÁDIO"/>
    <s v="HL5G_2025"/>
    <x v="32"/>
    <s v="RADIO"/>
    <s v="-"/>
    <s v="JUIZ DE FORA_2025"/>
    <x v="0"/>
    <s v="5KM+25 POSTES;DIVIDIR CUSTO ENTRE MGJEP-MGJXX; PONTA DE REDE"/>
    <m/>
    <s v="NÃO"/>
    <s v="NA"/>
    <s v="RÁDIO"/>
    <s v="RÁDIO"/>
    <x v="12"/>
    <s v="-"/>
    <s v="-"/>
    <n v="2025"/>
    <s v="NA"/>
    <s v="NA"/>
    <s v="RÁDIO ATIVO"/>
    <m/>
    <m/>
    <m/>
    <s v="VALIDAR PREDECESSOR ELISANGÊLA"/>
    <m/>
    <m/>
    <s v="N/A"/>
    <x v="10"/>
    <x v="1"/>
    <m/>
    <m/>
    <x v="4"/>
  </r>
  <r>
    <s v="MGJFM"/>
    <s v="RADIO_24"/>
    <x v="15"/>
    <s v="RÁDIO"/>
    <x v="2"/>
    <x v="2"/>
    <x v="2"/>
    <x v="2"/>
    <s v="NA"/>
    <s v="RADIO"/>
    <s v="ATENDIMENTO VIA RÁDIO"/>
    <s v="HL5G_2025"/>
    <x v="32"/>
    <s v="RADIO"/>
    <s v="-"/>
    <s v="JUIZ DE FORA_2025"/>
    <x v="0"/>
    <s v="qui 02/10/2025 13:38 - Garrido: Caros, boa tarde._x000a__x000a_O site MGJFM no estruturante aprovado virou Rádio e necessitamos da correção na dptx e retirada da fila de pendência de projetos, pois ajustamos na planilha no sharepoint._x000a__x000a_@Gustavo De Carvalho Rosa e @Felipe Coutinho Xavier, peço corrigir a dptx_x000a__x000a_@Loversi Soares Junior, peço retirada da fila de projetos._x000a__x000a_8KM+20 POSTES; PONTA DE REDE"/>
    <m/>
    <s v="NÃO"/>
    <s v="NA"/>
    <s v="RÁDIO"/>
    <s v="RÁDIO"/>
    <x v="12"/>
    <s v="-"/>
    <s v="-"/>
    <n v="2025"/>
    <s v="NA"/>
    <s v="NA"/>
    <s v="RÁDIO ATIVO"/>
    <m/>
    <m/>
    <m/>
    <s v="VALIDAR PREDECESSOR ELISANGÊLA"/>
    <m/>
    <m/>
    <s v="N/A"/>
    <x v="10"/>
    <x v="1"/>
    <m/>
    <m/>
    <x v="4"/>
  </r>
  <r>
    <s v="MGFIL"/>
    <s v="RADIO_25"/>
    <x v="0"/>
    <s v="RÁDIO"/>
    <x v="2"/>
    <x v="2"/>
    <x v="2"/>
    <x v="2"/>
    <s v="NA"/>
    <s v="RADIO"/>
    <s v="MGCTP-MGFIL- RDCTP"/>
    <s v="HL5G_2025"/>
    <x v="32"/>
    <s v="RADIO"/>
    <s v="-"/>
    <s v="JUIZ DE FORA_2025"/>
    <x v="0"/>
    <s v="20KM + 80 POSTES DIVIDIR CUSTRO ENTRE MGFIL-MGFLG-MGUGR; PONTA DE REDE = REDE CONSTRUÍDA"/>
    <m/>
    <s v="NÃO"/>
    <s v="NA"/>
    <s v="RÁDIO"/>
    <s v="RÁDIO"/>
    <x v="12"/>
    <s v="-"/>
    <s v="-"/>
    <n v="2025"/>
    <s v="NA"/>
    <s v="NA"/>
    <s v="RÁDIO ATIVO"/>
    <m/>
    <m/>
    <m/>
    <s v="VALIDAR PREDECESSOR ELISANGÊLA"/>
    <m/>
    <m/>
    <s v="N/A"/>
    <x v="10"/>
    <x v="1"/>
    <m/>
    <m/>
    <x v="4"/>
  </r>
  <r>
    <s v="MGFLG"/>
    <s v="RADIO_26"/>
    <x v="15"/>
    <s v="RÁDIO"/>
    <x v="2"/>
    <x v="2"/>
    <x v="2"/>
    <x v="2"/>
    <s v="NA"/>
    <s v="RADIO"/>
    <s v="ATENDIMENTO VIA RÁDIO"/>
    <s v="HL5G_2025"/>
    <x v="32"/>
    <s v="RADIO"/>
    <s v="-"/>
    <s v="JUIZ DE FORA_2025"/>
    <x v="0"/>
    <s v="20KM + 80 POSTES DIVIDIR CUSTRO ENTRE MGFIL-MGFLG-MGUGR; PONTA DE REDE"/>
    <m/>
    <s v="NÃO"/>
    <s v="NA"/>
    <s v="RÁDIO"/>
    <s v="RÁDIO"/>
    <x v="12"/>
    <s v="-"/>
    <s v="-"/>
    <n v="2025"/>
    <s v="NA"/>
    <s v="NA"/>
    <s v="RÁDIO ATIVO"/>
    <m/>
    <m/>
    <m/>
    <s v="VALIDAR PREDECESSOR ELISANGÊLA"/>
    <m/>
    <m/>
    <s v="N/A"/>
    <x v="10"/>
    <x v="1"/>
    <m/>
    <m/>
    <x v="4"/>
  </r>
  <r>
    <s v="MGJPE"/>
    <s v="RADIO_27"/>
    <x v="15"/>
    <s v="RÁDIO"/>
    <x v="2"/>
    <x v="2"/>
    <x v="2"/>
    <x v="2"/>
    <s v="NA"/>
    <s v="RADIO"/>
    <s v="ATENDIMENTO VIA RÁDIO"/>
    <s v="HL5G_2025"/>
    <x v="32"/>
    <s v="RÁDIO"/>
    <s v="-"/>
    <s v="JUIZ DE FORA_2025"/>
    <x v="0"/>
    <m/>
    <m/>
    <s v="NÃO"/>
    <s v="NA"/>
    <s v="RÁDIO"/>
    <s v="RÁDIO"/>
    <x v="12"/>
    <s v="-"/>
    <s v="-"/>
    <n v="2025"/>
    <s v="NA"/>
    <s v="NA"/>
    <s v="RÁDIO ATIVO"/>
    <m/>
    <m/>
    <m/>
    <s v="VALIDAR PREDECESSOR ELISANGÊLA"/>
    <m/>
    <m/>
    <s v="N/A"/>
    <x v="10"/>
    <x v="1"/>
    <m/>
    <m/>
    <x v="4"/>
  </r>
  <r>
    <s v="MGIRS"/>
    <s v="RADIO_28"/>
    <x v="15"/>
    <s v="RÁDIO"/>
    <x v="2"/>
    <x v="2"/>
    <x v="2"/>
    <x v="2"/>
    <s v="NA"/>
    <s v="RADIO"/>
    <s v="ATENDIMENTO VIA RÁDIO"/>
    <s v="HL5G_2025"/>
    <x v="32"/>
    <s v="RÁDIO"/>
    <s v="-"/>
    <s v="JUIZ DE FORA_2025"/>
    <x v="0"/>
    <m/>
    <m/>
    <s v="NÃO"/>
    <s v="NA"/>
    <s v="RÁDIO"/>
    <s v="RÁDIO"/>
    <x v="12"/>
    <s v="-"/>
    <s v="-"/>
    <n v="2025"/>
    <s v="NA"/>
    <s v="NA"/>
    <s v="RÁDIO ATIVO"/>
    <m/>
    <m/>
    <m/>
    <s v="VALIDAR PREDECESSOR ELISANGÊLA"/>
    <m/>
    <m/>
    <s v="N/A"/>
    <x v="10"/>
    <x v="1"/>
    <m/>
    <m/>
    <x v="4"/>
  </r>
  <r>
    <s v="MGJFV"/>
    <s v="RADIO_29"/>
    <x v="15"/>
    <s v="RÁDIO"/>
    <x v="2"/>
    <x v="2"/>
    <x v="2"/>
    <x v="2"/>
    <s v="NA"/>
    <s v="RADIO"/>
    <s v="ATENDIMENTO VIA RÁDIO"/>
    <s v="HL5G_2025"/>
    <x v="32"/>
    <s v="RÁDIO"/>
    <s v="-"/>
    <s v="JUIZ DE FORA_2025"/>
    <x v="0"/>
    <m/>
    <m/>
    <s v="NÃO"/>
    <s v="NA"/>
    <s v="RÁDIO"/>
    <s v="RÁDIO"/>
    <x v="12"/>
    <s v="-"/>
    <s v="-"/>
    <n v="2025"/>
    <s v="NA"/>
    <s v="NA"/>
    <s v="RÁDIO ATIVO"/>
    <m/>
    <m/>
    <m/>
    <s v="VALIDAR PREDECESSOR ELISANGÊLA"/>
    <m/>
    <m/>
    <s v="N/A"/>
    <x v="10"/>
    <x v="1"/>
    <m/>
    <m/>
    <x v="4"/>
  </r>
  <r>
    <s v="MGJTR"/>
    <s v="RADIO_30"/>
    <x v="15"/>
    <s v="RÁDIO"/>
    <x v="2"/>
    <x v="2"/>
    <x v="2"/>
    <x v="2"/>
    <s v="NA"/>
    <s v="RADIO"/>
    <s v="ATENDIMENTO VIA RÁDIO"/>
    <s v="HL5G_2025"/>
    <x v="32"/>
    <s v="RÁDIO"/>
    <s v="-"/>
    <s v="JUIZ DE FORA_2025"/>
    <x v="0"/>
    <m/>
    <m/>
    <s v="NÃO"/>
    <s v="NA"/>
    <s v="RÁDIO"/>
    <s v="RÁDIO"/>
    <x v="12"/>
    <s v="-"/>
    <s v="-"/>
    <n v="2025"/>
    <s v="NA"/>
    <s v="NA"/>
    <s v="RÁDIO ATIVO"/>
    <m/>
    <m/>
    <m/>
    <s v="VALIDAR PREDECESSOR ELISANGÊLA"/>
    <m/>
    <m/>
    <s v="N/A"/>
    <x v="10"/>
    <x v="1"/>
    <m/>
    <m/>
    <x v="4"/>
  </r>
  <r>
    <s v="MGJRM"/>
    <s v="RADIO_31"/>
    <x v="15"/>
    <s v="RÁDIO"/>
    <x v="2"/>
    <x v="2"/>
    <x v="2"/>
    <x v="2"/>
    <s v="NA"/>
    <s v="RADIO"/>
    <s v="ATENDIMENTO VIA RÁDIO"/>
    <s v="HL5G_2025"/>
    <x v="32"/>
    <s v="RÁDIO"/>
    <s v="-"/>
    <s v="JUIZ DE FORA_2025"/>
    <x v="0"/>
    <m/>
    <m/>
    <s v="NÃO"/>
    <s v="NA"/>
    <s v="RÁDIO"/>
    <s v="RÁDIO"/>
    <x v="12"/>
    <s v="-"/>
    <s v="-"/>
    <n v="2025"/>
    <s v="NA"/>
    <s v="NA"/>
    <s v="RÁDIO ATIVO"/>
    <m/>
    <m/>
    <m/>
    <s v="VALIDAR PREDECESSOR ELISANGÊLA"/>
    <m/>
    <m/>
    <s v="N/A"/>
    <x v="10"/>
    <x v="1"/>
    <m/>
    <m/>
    <x v="4"/>
  </r>
  <r>
    <s v="MGLOG"/>
    <s v="RADIO_32"/>
    <x v="15"/>
    <s v="RÁDIO"/>
    <x v="2"/>
    <x v="2"/>
    <x v="2"/>
    <x v="2"/>
    <s v="NA"/>
    <s v="RADIO"/>
    <s v="ATENDIMENTO VIA RÁDIO"/>
    <s v="HL5G_2025"/>
    <x v="32"/>
    <s v="RÁDIO"/>
    <s v="-"/>
    <s v="JUIZ DE FORA_2025"/>
    <x v="0"/>
    <s v="DEPENDE DE VISTORIA NA RODOVIA PARA VERIFICAR POSTES EM MORRO"/>
    <m/>
    <s v="NÃO"/>
    <s v="NA"/>
    <s v="RÁDIO"/>
    <s v="RÁDIO"/>
    <x v="12"/>
    <s v="-"/>
    <s v="-"/>
    <n v="2025"/>
    <s v="NA"/>
    <s v="NA"/>
    <s v="RÁDIO ATIVO"/>
    <m/>
    <m/>
    <m/>
    <s v="VALIDAR PREDECESSOR ELISANGÊLA"/>
    <m/>
    <m/>
    <s v="N/A"/>
    <x v="10"/>
    <x v="1"/>
    <m/>
    <m/>
    <x v="4"/>
  </r>
  <r>
    <s v="MGSMJ"/>
    <s v="RADIO_33"/>
    <x v="15"/>
    <s v="RÁDIO"/>
    <x v="2"/>
    <x v="2"/>
    <x v="2"/>
    <x v="2"/>
    <s v="NA"/>
    <s v="RADIO"/>
    <s v="ATENDIMENTO VIA RÁDIO"/>
    <s v="HL5G_2025"/>
    <x v="32"/>
    <s v="RÁDIO"/>
    <s v="-"/>
    <s v="JUIZ DE FORA_2025"/>
    <x v="0"/>
    <m/>
    <m/>
    <s v="NÃO"/>
    <s v="NA"/>
    <s v="RÁDIO"/>
    <s v="RÁDIO"/>
    <x v="12"/>
    <s v="-"/>
    <s v="-"/>
    <n v="2025"/>
    <s v="NA"/>
    <s v="NA"/>
    <s v="RÁDIO ATIVO"/>
    <m/>
    <m/>
    <m/>
    <s v="VALIDAR PREDECESSOR ELISANGÊLA"/>
    <m/>
    <m/>
    <s v="N/A"/>
    <x v="10"/>
    <x v="1"/>
    <m/>
    <m/>
    <x v="4"/>
  </r>
  <r>
    <s v="MGJJS"/>
    <s v="M2024EST_MGJJS_01"/>
    <x v="3"/>
    <s v="SIM"/>
    <x v="0"/>
    <x v="0"/>
    <x v="1"/>
    <x v="1"/>
    <s v="NA"/>
    <s v="NA"/>
    <s v="MGJIR-MGJJS-MGJIR"/>
    <s v="HL5G_2025"/>
    <x v="31"/>
    <s v="MGJIR"/>
    <s v="-"/>
    <s v="JUIZ DE FORA_2025"/>
    <x v="0"/>
    <s v="18/07/2025 - Arthur: ativo no estruturante de 2024, não recebemos ID metro 2025, então não teremos como revalidar Ids._x000a_TRANSFORMAR JJA EM HL5D"/>
    <s v="-"/>
    <s v="NÃO"/>
    <s v="CANCELADO"/>
    <s v="REDE OK"/>
    <s v="ATIVO"/>
    <x v="12"/>
    <s v="-"/>
    <s v="-"/>
    <n v="2025"/>
    <s v="CRIAR ID"/>
    <s v="Empreiteira"/>
    <s v="ATIVO"/>
    <m/>
    <m/>
    <m/>
    <m/>
    <m/>
    <m/>
    <s v="N/A"/>
    <x v="0"/>
    <x v="0"/>
    <m/>
    <m/>
    <x v="0"/>
  </r>
  <r>
    <s v="MGI04"/>
    <s v="MGI04_DWDM"/>
    <x v="1"/>
    <s v="SIM"/>
    <x v="4"/>
    <x v="6"/>
    <x v="288"/>
    <x v="1"/>
    <s v="NÃO"/>
    <s v="NA"/>
    <s v="MGJFK-MGI04-MGJFK"/>
    <s v="HL4_2025"/>
    <x v="23"/>
    <s v="MGJFG"/>
    <s v="-"/>
    <s v="JUIZ DE FORA_2025"/>
    <x v="0"/>
    <s v="18/11/2025 - Arthur: entregue em 3 alças o HL4 I04 em 2024. O site também está conectado no MGJFK por 3 alças._x000a_18/11/2025 - Arthur: entregue em 3 alças o HL4 I04 em 2024. O site também está conectado no MGJFK por 3 alças.No estruturante 2025, recebemos"/>
    <s v="14/10/25 - Ninguem sabe para que vai usar essas fibras; Sem informação desse projeto"/>
    <s v="NÃO"/>
    <s v="ATIVAÇÃO"/>
    <s v="CANCELADO"/>
    <s v="CANCELADO"/>
    <x v="13"/>
    <s v="-"/>
    <s v="-"/>
    <n v="2025"/>
    <n v="597375"/>
    <s v="Empreiteira"/>
    <s v="SITE DESMOBILIZADO"/>
    <m/>
    <m/>
    <m/>
    <m/>
    <m/>
    <m/>
    <s v="N/A"/>
    <x v="5"/>
    <x v="0"/>
    <m/>
    <m/>
    <x v="11"/>
  </r>
  <r>
    <s v="MGJMP"/>
    <s v="M2025EST_MGJMP_01"/>
    <x v="0"/>
    <s v="FLAT"/>
    <x v="0"/>
    <x v="0"/>
    <x v="1"/>
    <x v="1"/>
    <s v="NA"/>
    <s v="NA"/>
    <s v="MGCTP-MGJMP- RD CTP"/>
    <s v="HL5G_2025"/>
    <x v="40"/>
    <s v="MGCTP"/>
    <s v="-"/>
    <s v="JUIZ DE FORA_2025"/>
    <x v="0"/>
    <s v="18/07/2025 - Arthur: CONSTRUÍDO EM 2024 NA MESMA TOPOLOGIA E HIERARQUIA 2025"/>
    <s v="-"/>
    <s v="NÃO"/>
    <s v="CANCELADO"/>
    <s v="REDE OK"/>
    <s v="ATIVO"/>
    <x v="15"/>
    <s v="-"/>
    <s v="-"/>
    <n v="2025"/>
    <s v="NA"/>
    <s v="NA"/>
    <s v="ATIVO"/>
    <d v="2025-10-17T00:00:00"/>
    <n v="0"/>
    <m/>
    <s v="VALIDAR RÁDIO BRUNO"/>
    <m/>
    <m/>
    <s v="N/A"/>
    <x v="0"/>
    <x v="0"/>
    <m/>
    <m/>
    <x v="0"/>
  </r>
  <r>
    <s v="MGJQA"/>
    <s v="M2025EST_MGJQA_01"/>
    <x v="0"/>
    <s v="FLAT"/>
    <x v="0"/>
    <x v="0"/>
    <x v="1"/>
    <x v="1"/>
    <s v="NA"/>
    <s v="NA"/>
    <s v="MGCTP-MGJQA -RD CTP"/>
    <s v="HL5G_2025"/>
    <x v="40"/>
    <s v="MGCTP"/>
    <s v="-"/>
    <s v="JUIZ DE FORA_2025"/>
    <x v="0"/>
    <s v="18/07/2025 - Arthur: CONSTRUÍDO EM 2024 NA MESMA TOPOLOGIA E HIERARQUIA 2025"/>
    <s v="10/02/2026 - Atualizado prazo de proteção rádio conforme coluna &quot;RÁDIO/PRAZO&quot;;"/>
    <s v="NÃO"/>
    <s v="CANCELADO"/>
    <s v="REDE OK"/>
    <s v="ATIVO"/>
    <x v="15"/>
    <s v="-"/>
    <s v="-"/>
    <n v="2025"/>
    <s v="NA"/>
    <s v="NA"/>
    <s v="ATIVO"/>
    <d v="2026-04-25T00:00:00"/>
    <n v="0"/>
    <n v="0"/>
    <s v="VALIDAR RÁDIO BRUNO"/>
    <m/>
    <m/>
    <s v="N/A"/>
    <x v="0"/>
    <x v="0"/>
    <m/>
    <m/>
    <x v="0"/>
  </r>
  <r>
    <s v="MGJUS"/>
    <s v="M2025EST_MGJUS_01"/>
    <x v="3"/>
    <s v="SIM"/>
    <x v="0"/>
    <x v="0"/>
    <x v="1"/>
    <x v="1"/>
    <s v="NA"/>
    <s v="NA"/>
    <s v="MGSDE-MGJUS-MGSDE"/>
    <s v="HL5G_2025"/>
    <x v="27"/>
    <s v="MGSDE"/>
    <s v="-"/>
    <s v="JUIZ DE FORA_2025"/>
    <x v="0"/>
    <s v="18/07/2025 - Arthur: CONSTRUÍDO EM 2024 NA MESMA TOPOLOGIA E HIERARQUIA 2025"/>
    <s v="-"/>
    <s v="NÃO"/>
    <s v="CANCELADO"/>
    <s v="REDE OK"/>
    <s v="ATIVO"/>
    <x v="13"/>
    <s v="-"/>
    <s v="-"/>
    <n v="2025"/>
    <n v="597372"/>
    <s v="Empreiteira"/>
    <s v="ATIVO"/>
    <m/>
    <m/>
    <m/>
    <m/>
    <m/>
    <m/>
    <s v="N/A"/>
    <x v="0"/>
    <x v="0"/>
    <m/>
    <m/>
    <x v="0"/>
  </r>
  <r>
    <s v="MGJJN"/>
    <s v="M2024EST_MGJJN_01"/>
    <x v="0"/>
    <s v="FLAT"/>
    <x v="0"/>
    <x v="0"/>
    <x v="1"/>
    <x v="1"/>
    <s v="NA"/>
    <s v="NA"/>
    <s v="MGIVA-MGJJN- RD IVA"/>
    <s v="HL5G_2025"/>
    <x v="0"/>
    <s v="MGIVA"/>
    <s v="-"/>
    <s v="JUIZ DE FORA_2025"/>
    <x v="0"/>
    <s v="18/07/2025 - Arthur: ativo no estruturante de 2024, não recebemos ID metro 2025, então não teremos como revalidar Ids."/>
    <s v="-"/>
    <s v="NÃO"/>
    <s v="CANCELADO"/>
    <s v="REDE OK"/>
    <s v="ATIVO"/>
    <x v="12"/>
    <s v="-"/>
    <s v="-"/>
    <n v="2025"/>
    <s v="CRIAR ID"/>
    <s v="Empreiteira"/>
    <s v="ATIVO"/>
    <d v="2025-10-30T00:00:00"/>
    <n v="0"/>
    <m/>
    <s v="VALIDAR RÁDIO BRUNO"/>
    <m/>
    <m/>
    <s v="N/A"/>
    <x v="0"/>
    <x v="0"/>
    <m/>
    <m/>
    <x v="0"/>
  </r>
  <r>
    <s v="MGUTM"/>
    <s v="M2025EST_MGUTM_01"/>
    <x v="0"/>
    <s v="FLAT"/>
    <x v="0"/>
    <x v="0"/>
    <x v="291"/>
    <x v="1"/>
    <s v="NA"/>
    <s v="NA"/>
    <s v="MGUMS-MGUTM-RD UMS"/>
    <s v="HL5G_2025"/>
    <x v="34"/>
    <s v="MGUMS"/>
    <s v="-"/>
    <s v="UBERLÂNDIA_2025"/>
    <x v="2"/>
    <s v="qui 09/10/2025 15:37 - Jose geraldo: segue alvará._x000a__x000a_07/10/2025 - Israel: checar calendarizar, 29m de canalização.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1/13/2025 - Fibra ok testado com o Vitor . Não tem rádio instalado no site . 29/10/2025 - Depende ativar UMS-HL5D ( Fibras em construção)"/>
    <s v="NÃO"/>
    <s v="ATIVO"/>
    <s v="REDE OK"/>
    <s v="ATIVO"/>
    <x v="7"/>
    <s v="-"/>
    <s v="-"/>
    <n v="2025"/>
    <n v="566396"/>
    <s v="Aprovado HQ"/>
    <s v="ATIVO"/>
    <d v="2025-09-12T00:00:00"/>
    <m/>
    <m/>
    <s v="VALIDAR RÁDIO BRUNO"/>
    <m/>
    <m/>
    <s v="N/A"/>
    <x v="46"/>
    <x v="47"/>
    <m/>
    <m/>
    <x v="5"/>
  </r>
  <r>
    <s v="MGJFU"/>
    <s v="M2024EST_MGJFU_01"/>
    <x v="3"/>
    <s v="SIM"/>
    <x v="0"/>
    <x v="0"/>
    <x v="293"/>
    <x v="280"/>
    <s v="NA"/>
    <s v="NA"/>
    <s v="MGJAU-MGJFU-MGJAU"/>
    <s v="HL5G_2025"/>
    <x v="40"/>
    <s v="MGJAU"/>
    <s v="-"/>
    <s v="JUIZ DE FORA_2025"/>
    <x v="0"/>
    <s v="05/11/2025 - Jhonanthan: Minuta previsto para entrega 05/nov. Posições enviadas pelo whats_x000a_Previsão: 31/10/2025"/>
    <s v="21/11/2025 - Ativo com o Marcelo. 14/11/25 - Depende repar as fibras para ativar o concentrador JAU; 05/10/25 - Depende de ativar CTP-HL4  e JAU-HL5D"/>
    <s v="NÃO"/>
    <s v="ATIVO"/>
    <s v="REDE OK"/>
    <s v="ATIVO"/>
    <x v="13"/>
    <s v="-"/>
    <s v="-"/>
    <n v="2025"/>
    <n v="567945"/>
    <s v="Aprovado HQ"/>
    <s v="ATIVO"/>
    <m/>
    <m/>
    <m/>
    <m/>
    <m/>
    <m/>
    <s v="N/A"/>
    <x v="0"/>
    <x v="0"/>
    <m/>
    <m/>
    <x v="5"/>
  </r>
  <r>
    <s v="MGJTC"/>
    <s v="M2025EST_MGJTC_01"/>
    <x v="3"/>
    <s v="SIM"/>
    <x v="0"/>
    <x v="0"/>
    <x v="293"/>
    <x v="170"/>
    <s v="NA"/>
    <s v="NA"/>
    <s v="MGV01-MGJTC-MGV01"/>
    <s v="HL5G_2025"/>
    <x v="27"/>
    <s v="MGV01"/>
    <s v="-"/>
    <s v="JUIZ DE FORA_2025"/>
    <x v="0"/>
    <s v="05/11/2025 - Jhonanthan: Minuta previsto para entrega 05/nov. Posições enviadas pelo whats_x000a__x000a_30/10/2025 - Tatiana: NORT prometeu 31/out"/>
    <m/>
    <s v="NÃO"/>
    <s v="ATIVO"/>
    <s v="REDE OK"/>
    <s v="ATIVO"/>
    <x v="13"/>
    <s v="-"/>
    <s v="-"/>
    <n v="2025"/>
    <n v="593311"/>
    <s v="Empreiteira"/>
    <s v="ATIVO"/>
    <m/>
    <m/>
    <m/>
    <m/>
    <m/>
    <m/>
    <s v="N/A"/>
    <x v="2"/>
    <x v="2"/>
    <m/>
    <m/>
    <x v="0"/>
  </r>
  <r>
    <s v="MGJFN"/>
    <s v="M2025EST_MGJFN_01"/>
    <x v="0"/>
    <s v="FLAT"/>
    <x v="0"/>
    <x v="0"/>
    <x v="159"/>
    <x v="166"/>
    <s v="NA"/>
    <s v="NA"/>
    <s v="MGJFO-MGJFN-RD JFO"/>
    <s v="HL5G_2025"/>
    <x v="0"/>
    <s v="MGJFO"/>
    <s v="-"/>
    <s v="JUIZ DE FORA_2025"/>
    <x v="0"/>
    <s v="SEM SOLUÇÃO OU RD"/>
    <s v="10/02/2026 - Atualizado prazo de proteção rádio conforme coluna &quot;RÁDIO/PRAZO&quot;;_x000a_25/09/25 - Ativo sem proteção usando a FO contruída, proteção aguardando obra do rádio. 21/09/25 - Precisa ajustar sinótico  uma alça F.O outra RD M2025EST_MGJFN_01 (JFO-JFN-JFO RD)"/>
    <s v="NÃO"/>
    <s v="ATIVO"/>
    <s v="REDE OK"/>
    <s v="ATIVO"/>
    <x v="13"/>
    <s v="-"/>
    <s v="-"/>
    <n v="2025"/>
    <n v="597391"/>
    <s v="Empreiteira"/>
    <s v="ATIVO"/>
    <d v="2026-05-25T00:00:00"/>
    <m/>
    <m/>
    <s v="VALIDAR RÁDIO BRUNO"/>
    <m/>
    <m/>
    <s v="N/A"/>
    <x v="2"/>
    <x v="2"/>
    <m/>
    <m/>
    <x v="0"/>
  </r>
  <r>
    <s v="MGUTP"/>
    <s v="HL4_UTP_25"/>
    <x v="12"/>
    <s v="COLOCALIZADO"/>
    <x v="0"/>
    <x v="0"/>
    <x v="3"/>
    <x v="1"/>
    <s v="NA"/>
    <s v="NA"/>
    <s v="COLOCALIZADO"/>
    <s v="HL4_2025"/>
    <x v="6"/>
    <s v="-"/>
    <s v="-"/>
    <s v="UBERLÂNDIA_2025"/>
    <x v="2"/>
    <m/>
    <m/>
    <s v="NÃO"/>
    <s v="ATIVO"/>
    <s v="REDE OK"/>
    <s v="ATIVO"/>
    <x v="12"/>
    <s v="-"/>
    <s v="-"/>
    <n v="2025"/>
    <s v="NA"/>
    <s v="NA"/>
    <s v="ATIVO"/>
    <m/>
    <m/>
    <m/>
    <m/>
    <m/>
    <m/>
    <s v="N/A"/>
    <x v="10"/>
    <x v="1"/>
    <m/>
    <m/>
    <x v="1"/>
  </r>
  <r>
    <s v="MGUVM"/>
    <s v="M2025EST_MGUVM_01"/>
    <x v="3"/>
    <s v="SIM"/>
    <x v="0"/>
    <x v="0"/>
    <x v="279"/>
    <x v="192"/>
    <s v="NA"/>
    <s v="NA"/>
    <s v="MGCIN-MGUVM-MGCIN"/>
    <s v="HL5G_2025"/>
    <x v="25"/>
    <s v="MGCIN"/>
    <s v="-"/>
    <s v="UBERLÂNDIA_2025"/>
    <x v="2"/>
    <s v="26/07/2025 - Fernando Whats: concluído"/>
    <m/>
    <s v="NÃO"/>
    <s v="ATIVO"/>
    <s v="REDE OK"/>
    <s v="ATIVO"/>
    <x v="13"/>
    <s v="-"/>
    <s v="-"/>
    <n v="2025"/>
    <n v="566320"/>
    <s v="Aprovado HQ"/>
    <s v="ATIVO"/>
    <m/>
    <m/>
    <m/>
    <m/>
    <m/>
    <m/>
    <s v="N/A"/>
    <x v="61"/>
    <x v="1"/>
    <m/>
    <m/>
    <x v="2"/>
  </r>
  <r>
    <s v="MGUBM"/>
    <s v="M2025EST_MGUBM_01"/>
    <x v="3"/>
    <s v="SIM"/>
    <x v="0"/>
    <x v="0"/>
    <x v="285"/>
    <x v="1"/>
    <s v="NA"/>
    <s v="NA"/>
    <s v="MGUTP-MGUBM-MGTBN-MGUTP"/>
    <s v="HL5G_2025"/>
    <x v="6"/>
    <s v="MGUTP"/>
    <s v="-"/>
    <s v="UBERLÂNDIA_2025"/>
    <x v="2"/>
    <s v="07/10/2025 - Israel: a iniciar_x000a__x000a_ 06/10/2025 - JOse Geraldo: licença liberada_x000a__x000a_02/10/2025 - Elaine Teams: licença prevista pra ser liberada 15/10/2025_x000a__x000a_qua 03/09/2025 08:49 - Jose Geraldo: _x0009_12 sites HL5G o pagamento da taxa da Prefeitura será feito em 04/09/25, por favor, peço enviar o + breve possível ART de construção, cronograma e Crea do Engº responsável pela construção, previsão de emissão dos alvarás em até 15 dias úteis do envio desses 3 documentos."/>
    <s v="16/12/2025 - A fibra UTP-UBM está ok. A fibra direção TBN está com falha. - 02/12/25 - As duas alças apresentaram defeito, acionado reparo por email; "/>
    <s v="NÃO"/>
    <s v="REPARO FO"/>
    <s v="REDE OK"/>
    <s v="ATIVO"/>
    <x v="7"/>
    <s v="-"/>
    <s v="-"/>
    <n v="2025"/>
    <n v="566390"/>
    <s v="Aprovado HQ"/>
    <s v="ATIVO"/>
    <m/>
    <m/>
    <m/>
    <m/>
    <m/>
    <m/>
    <s v="N/A"/>
    <x v="2"/>
    <x v="2"/>
    <m/>
    <m/>
    <x v="17"/>
  </r>
  <r>
    <s v="MGULI"/>
    <s v="M2025EST_MGULI_01"/>
    <x v="3"/>
    <s v="NÃO"/>
    <x v="0"/>
    <x v="0"/>
    <x v="1"/>
    <x v="1"/>
    <s v="NA"/>
    <s v="NA"/>
    <s v="MGUTP-MGULI-MGUTP"/>
    <s v="HL5G_2025"/>
    <x v="6"/>
    <s v="MGUTP"/>
    <s v="-"/>
    <s v="UBERLÂNDIA_2025"/>
    <x v="2"/>
    <s v="18/11/2025 - RicardO: cabo na porta, depende de acesso para fechar a 2° alça. Alinhado com o Gonini para 19/11, fazer conjunta para entrar com o acesso da ativação."/>
    <s v="12/19/2025 - Trocada a topologia com Elder 03/12/25 - Única alça construída esta com defeito, acionado reparo por email; 29/11/25 - Já é ativo com duas alças em UTP-HL5D precisa trocar as fibras"/>
    <s v="NÃO"/>
    <s v="ATIVO"/>
    <s v="REDE OK"/>
    <s v="ATIVO"/>
    <x v="5"/>
    <s v="-"/>
    <s v="-"/>
    <n v="2025"/>
    <n v="593941"/>
    <s v="Regional"/>
    <s v="ATIVO"/>
    <m/>
    <m/>
    <m/>
    <m/>
    <m/>
    <m/>
    <s v="N/A"/>
    <x v="2"/>
    <x v="2"/>
    <m/>
    <m/>
    <x v="17"/>
  </r>
  <r>
    <s v="MGJUA"/>
    <s v="M2024EST_MGJUA_01"/>
    <x v="3"/>
    <s v="SIM"/>
    <x v="0"/>
    <x v="0"/>
    <x v="293"/>
    <x v="281"/>
    <s v="NA"/>
    <s v="NA"/>
    <s v="MGV01-MGJUA-MGMRF-MGV01"/>
    <s v="HL5G_2025"/>
    <x v="27"/>
    <s v="MGV01"/>
    <s v="-"/>
    <s v="JUIZ DE FORA_2025"/>
    <x v="0"/>
    <s v="05/11/2025 - Jhonanthan: Minuta previsto para entrega 05/nov. Posições enviadas pelo whats_x000a_Previsão de entrega: 31/10/2025"/>
    <m/>
    <s v="NÃO"/>
    <s v="ATIVO"/>
    <s v="REDE OK"/>
    <s v="ATIVO"/>
    <x v="13"/>
    <s v="-"/>
    <s v="-"/>
    <n v="2025"/>
    <n v="593312"/>
    <s v="Empreiteira"/>
    <s v="ATIVO"/>
    <m/>
    <m/>
    <m/>
    <m/>
    <m/>
    <m/>
    <s v="N/A"/>
    <x v="2"/>
    <x v="2"/>
    <m/>
    <m/>
    <x v="0"/>
  </r>
  <r>
    <m/>
    <s v="NA"/>
    <x v="11"/>
    <s v="NA"/>
    <x v="7"/>
    <x v="11"/>
    <x v="231"/>
    <x v="225"/>
    <s v="NA"/>
    <s v="NA"/>
    <s v="NA"/>
    <s v="HL4_2025"/>
    <x v="36"/>
    <m/>
    <s v="-"/>
    <s v="PATOS DE MINAS_2025"/>
    <x v="8"/>
    <s v="NÃO EXCLUIR ESSA LINHA"/>
    <m/>
    <d v="1899-12-30T00:00:00"/>
    <s v="-"/>
    <m/>
    <m/>
    <x v="16"/>
    <m/>
    <s v="W0"/>
    <n v="2025"/>
    <s v="NA"/>
    <s v="NA"/>
    <m/>
    <m/>
    <m/>
    <m/>
    <m/>
    <m/>
    <m/>
    <s v="N/A"/>
    <x v="1"/>
    <x v="1"/>
    <s v="-"/>
    <s v="-"/>
    <x v="0"/>
  </r>
  <r>
    <m/>
    <s v="NA"/>
    <x v="11"/>
    <s v="NA"/>
    <x v="7"/>
    <x v="11"/>
    <x v="231"/>
    <x v="225"/>
    <s v="NA"/>
    <s v="NA"/>
    <s v="NA"/>
    <s v="HL5D_2025"/>
    <x v="36"/>
    <m/>
    <s v="-"/>
    <s v="PATOS DE MINAS_2025"/>
    <x v="8"/>
    <s v="NÃO EXCLUIR ESSA LINHA"/>
    <m/>
    <d v="1899-12-30T00:00:00"/>
    <s v="-"/>
    <m/>
    <m/>
    <x v="16"/>
    <m/>
    <s v="W0"/>
    <n v="2025"/>
    <s v="NA"/>
    <s v="NA"/>
    <m/>
    <m/>
    <m/>
    <m/>
    <m/>
    <m/>
    <m/>
    <s v="N/A"/>
    <x v="1"/>
    <x v="1"/>
    <s v="-"/>
    <s v="-"/>
    <x v="0"/>
  </r>
  <r>
    <m/>
    <s v="NA"/>
    <x v="11"/>
    <s v="NA"/>
    <x v="7"/>
    <x v="11"/>
    <x v="231"/>
    <x v="225"/>
    <s v="NA"/>
    <s v="NA"/>
    <s v="NA"/>
    <s v="HL5G_2025"/>
    <x v="36"/>
    <m/>
    <s v="-"/>
    <s v="PATOS DE MINAS_2025"/>
    <x v="8"/>
    <s v="NÃO EXCLUIR ESSA LINHA"/>
    <m/>
    <d v="1899-12-30T00:00:00"/>
    <s v="-"/>
    <m/>
    <m/>
    <x v="16"/>
    <m/>
    <s v="W0"/>
    <n v="2025"/>
    <s v="NA"/>
    <s v="NA"/>
    <m/>
    <m/>
    <m/>
    <m/>
    <m/>
    <m/>
    <m/>
    <s v="N/A"/>
    <x v="1"/>
    <x v="1"/>
    <s v="-"/>
    <s v="-"/>
    <x v="0"/>
  </r>
  <r>
    <s v="MGPJR"/>
    <s v="HL4_MGPJR"/>
    <x v="16"/>
    <s v="NÃO"/>
    <x v="1"/>
    <x v="1"/>
    <x v="1"/>
    <x v="1"/>
    <s v="NA"/>
    <s v="NA"/>
    <s v="MGPGT-MGPJR-MGPGT"/>
    <s v="HL4_2025"/>
    <x v="41"/>
    <s v="-"/>
    <s v="-"/>
    <s v="PATOS DE MINAS_2025"/>
    <x v="8"/>
    <s v="seg 24/11/2025 08:17 - Thiago Vita: Bom dia Jeison,_x000a_Atualmente o site não possui infraestrutura para receber o equipamento HL4, em anexo esta o PPI do site._x000a_O site possui somente uma APM30, no qual já esta lotado precisamos de um novo gabinete._x000a_Já alinhei com a Nort eles iram construir as redes , porem não irá subir nenhuma rede sem essa instalação do HL4._x000a_27/01/2026 - Conforme informação do Jose Adonias, sera prospectado novo site para HL4. _x000a__x000a_sex 21/11/2025 15:55 - Jeison: Arthur,_x000a__x000a_Já vi sim, e já estou falando com o Albert._x000a_O que ocorre e que eles irão ativar como esta e posteriormente acertam as centrais._x000a__x000a_Sds_x000a_Jeison_x000a__x000a_21 de novembro de 2025 15:20 - Adonis: Matheus, boa tarde.Complementando o tema que o Thiago apontou, a solução para Patos de Minas/MG em 2025 não contemplaria um HL4 novo. _x000a__x000a_19 de novembro de 2025 15:52 - ThiagO Vitac: Boa tarde Matheus,_x000a__x000a_Temos um impactante pois o @Jose Adonias Alves Teodozio, nos informou que o local não é climatizado, a informação que temos teremos uma melhoria da engenharia em 2026._x000a_Com isso temos esse tema a ser tratado antes de construirmos as rotas._x000a__x000a_04/11/2025 - Jessica: projeto duplicado"/>
    <m/>
    <s v="NÃO"/>
    <s v="PENDENTE REDE"/>
    <d v="2026-02-25T00:00:00"/>
    <d v="2026-02-27T00:00:00"/>
    <x v="13"/>
    <s v="W9"/>
    <s v="W9"/>
    <n v="2025"/>
    <n v="598147"/>
    <s v="IMPL-CADastro"/>
    <s v="INFRA/GABINETE"/>
    <m/>
    <m/>
    <m/>
    <m/>
    <m/>
    <m/>
    <s v="N/A"/>
    <x v="1"/>
    <x v="1"/>
    <m/>
    <s v="ALTO CUSTO"/>
    <x v="0"/>
  </r>
  <r>
    <s v="MGPJR"/>
    <s v="M2025EST_MGPJR_02"/>
    <x v="9"/>
    <s v="COLOCALIZADO"/>
    <x v="0"/>
    <x v="13"/>
    <x v="3"/>
    <x v="1"/>
    <s v="NA"/>
    <s v="NA"/>
    <s v="MGPJR-MGPJR-MGPJR"/>
    <s v="HL5G_2025"/>
    <x v="41"/>
    <s v="-"/>
    <s v="-"/>
    <s v="PATOS DE MINAS_2025"/>
    <x v="8"/>
    <s v="COLOCALIZADO"/>
    <s v="29/10/25 - Aguarda ativação do PJR-HL4 fibras em contrução"/>
    <s v="NÃO"/>
    <s v="ATIVAÇÃO"/>
    <s v="REDE OK"/>
    <d v="2026-02-06T00:00:00"/>
    <x v="12"/>
    <s v="-"/>
    <s v="W6"/>
    <n v="2025"/>
    <s v="NA"/>
    <s v="NA"/>
    <s v="PREDECESSORA RE"/>
    <m/>
    <m/>
    <m/>
    <m/>
    <m/>
    <m/>
    <s v="N/A"/>
    <x v="1"/>
    <x v="1"/>
    <m/>
    <m/>
    <x v="0"/>
  </r>
  <r>
    <s v="MGPNG"/>
    <s v="M2025EST_MGPNG_02"/>
    <x v="9"/>
    <s v="COLOCALIZADO"/>
    <x v="0"/>
    <x v="13"/>
    <x v="3"/>
    <x v="1"/>
    <s v="NA"/>
    <s v="NA"/>
    <s v="MGPNG-MGPNG-MGPNG"/>
    <s v="HL5G_2025"/>
    <x v="41"/>
    <s v="MGPNG"/>
    <s v="-"/>
    <s v="PATOS DE MINAS_2025"/>
    <x v="8"/>
    <m/>
    <m/>
    <s v="NÃO"/>
    <s v="ATIVAÇÃO"/>
    <s v="REDE OK"/>
    <d v="2026-02-06T00:00:00"/>
    <x v="12"/>
    <s v="-"/>
    <s v="W6"/>
    <n v="2025"/>
    <s v="NA"/>
    <s v="NA"/>
    <s v="PREDECESSORA RE"/>
    <m/>
    <m/>
    <m/>
    <m/>
    <m/>
    <m/>
    <s v="N/A"/>
    <x v="1"/>
    <x v="1"/>
    <m/>
    <m/>
    <x v="0"/>
  </r>
  <r>
    <s v="MGCGG"/>
    <s v="M2025EST_MGCGG_01"/>
    <x v="5"/>
    <s v="NÃO"/>
    <x v="6"/>
    <x v="14"/>
    <x v="1"/>
    <x v="1"/>
    <s v="NA"/>
    <s v="NA"/>
    <s v="MGPJR-MGCGG-MGPJR"/>
    <s v="HL5D_2025"/>
    <x v="41"/>
    <s v="-"/>
    <s v="-"/>
    <s v="PATOS DE MINAS_2025"/>
    <x v="8"/>
    <m/>
    <m/>
    <s v="NÃO"/>
    <s v="PENDENTE REDE"/>
    <d v="2026-02-06T00:00:00"/>
    <d v="2026-02-12T00:00:00"/>
    <x v="13"/>
    <s v="W6"/>
    <s v="W7"/>
    <n v="2025"/>
    <n v="596804"/>
    <s v="Regional"/>
    <s v="VALIDAÇÃO DE DRAFT"/>
    <m/>
    <m/>
    <m/>
    <m/>
    <m/>
    <m/>
    <s v="ATRASADO"/>
    <x v="1"/>
    <x v="1"/>
    <m/>
    <m/>
    <x v="0"/>
  </r>
  <r>
    <s v="MGPGT"/>
    <s v="M2025EST_MGPGT_01"/>
    <x v="5"/>
    <s v="NÃO"/>
    <x v="6"/>
    <x v="14"/>
    <x v="1"/>
    <x v="1"/>
    <s v="NA"/>
    <s v="NA"/>
    <s v="MGPJR-MGPGT-MGPJR"/>
    <s v="HL5D_2025"/>
    <x v="41"/>
    <s v="-"/>
    <s v="-"/>
    <s v="PATOS DE MINAS_2025"/>
    <x v="8"/>
    <s v="04/11/2025 - Jessica: devolvido ppi, projeto duplicado."/>
    <m/>
    <s v="NÃO"/>
    <s v="PENDENTE REDE"/>
    <d v="2026-02-06T00:00:00"/>
    <d v="2026-02-12T00:00:00"/>
    <x v="13"/>
    <s v="W6"/>
    <s v="W7"/>
    <n v="2025"/>
    <n v="598547"/>
    <s v="Regional"/>
    <s v="VALIDAÇÃO DE DRAFT"/>
    <m/>
    <m/>
    <m/>
    <m/>
    <m/>
    <m/>
    <s v="ATRASADO"/>
    <x v="1"/>
    <x v="1"/>
    <m/>
    <m/>
    <x v="0"/>
  </r>
  <r>
    <s v="MGPNG"/>
    <s v="M2025EST_MGPNG_01"/>
    <x v="5"/>
    <s v="NÃO"/>
    <x v="6"/>
    <x v="14"/>
    <x v="1"/>
    <x v="1"/>
    <s v="NA"/>
    <s v="NA"/>
    <s v="MGPJR-MGPNG-MGPJR"/>
    <s v="HL5D_2025"/>
    <x v="41"/>
    <s v="-"/>
    <s v="-"/>
    <s v="PATOS DE MINAS_2025"/>
    <x v="8"/>
    <s v="05/11/2025 - Jessica: solicitado licença"/>
    <m/>
    <s v="NÃO"/>
    <s v="PENDENTE REDE"/>
    <d v="2026-02-06T00:00:00"/>
    <d v="2026-02-12T00:00:00"/>
    <x v="13"/>
    <s v="W6"/>
    <s v="W7"/>
    <n v="2025"/>
    <n v="598551"/>
    <s v="Regional"/>
    <s v="LICENÇA"/>
    <m/>
    <m/>
    <m/>
    <m/>
    <m/>
    <m/>
    <s v="ATRASADO"/>
    <x v="1"/>
    <x v="1"/>
    <m/>
    <m/>
    <x v="0"/>
  </r>
  <r>
    <s v="MGACA"/>
    <s v="M2025EST_MGACA_01"/>
    <x v="5"/>
    <s v="NÃO"/>
    <x v="6"/>
    <x v="14"/>
    <x v="1"/>
    <x v="1"/>
    <s v="NA"/>
    <s v="NA"/>
    <s v="MGPNG-MGACA-MGPNG"/>
    <s v="HL5G_2025"/>
    <x v="41"/>
    <s v="MGPNG"/>
    <s v="-"/>
    <s v="PATOS DE MINAS_2025"/>
    <x v="8"/>
    <m/>
    <m/>
    <s v="NÃO"/>
    <s v="PENDENTE REDE"/>
    <d v="2026-02-06T00:00:00"/>
    <d v="2026-02-12T00:00:00"/>
    <x v="13"/>
    <s v="W6"/>
    <s v="W7"/>
    <n v="2025"/>
    <n v="598151"/>
    <s v="Regional"/>
    <s v="VALIDAÇÃO DE DRAFT"/>
    <m/>
    <m/>
    <m/>
    <m/>
    <m/>
    <m/>
    <s v="ATRASADO"/>
    <x v="1"/>
    <x v="1"/>
    <m/>
    <m/>
    <x v="0"/>
  </r>
  <r>
    <s v="MGATO"/>
    <s v="M2025EST_MGATO_01"/>
    <x v="5"/>
    <s v="NÃO"/>
    <x v="6"/>
    <x v="14"/>
    <x v="1"/>
    <x v="1"/>
    <s v="NA"/>
    <s v="NA"/>
    <s v="MGCGG-MGATO-MGCGG"/>
    <s v="HL5G_2025"/>
    <x v="41"/>
    <s v="MGCGG"/>
    <s v="-"/>
    <s v="PATOS DE MINAS_2025"/>
    <x v="8"/>
    <s v="05/11/2025 - Jessica: solicitado licença"/>
    <m/>
    <s v="NÃO"/>
    <s v="PENDENTE REDE"/>
    <d v="2026-02-06T00:00:00"/>
    <d v="2026-02-12T00:00:00"/>
    <x v="13"/>
    <s v="W6"/>
    <s v="W7"/>
    <n v="2025"/>
    <n v="598155"/>
    <s v="Regional"/>
    <s v="LICENÇA"/>
    <m/>
    <m/>
    <m/>
    <m/>
    <m/>
    <m/>
    <s v="ATRASADO"/>
    <x v="1"/>
    <x v="1"/>
    <m/>
    <m/>
    <x v="0"/>
  </r>
  <r>
    <s v="MGHWH"/>
    <s v="M2025EST_MGHWH_01"/>
    <x v="5"/>
    <s v="NÃO"/>
    <x v="6"/>
    <x v="14"/>
    <x v="1"/>
    <x v="1"/>
    <s v="NA"/>
    <s v="NA"/>
    <s v="MGCGG-MGHWH-MGCGG"/>
    <s v="HL5G_2025"/>
    <x v="41"/>
    <s v="MGCGG"/>
    <s v="-"/>
    <s v="PATOS DE MINAS_2025"/>
    <x v="8"/>
    <m/>
    <m/>
    <s v="NÃO"/>
    <s v="PENDENTE REDE"/>
    <d v="2026-02-06T00:00:00"/>
    <d v="2026-02-12T00:00:00"/>
    <x v="13"/>
    <s v="W6"/>
    <s v="W7"/>
    <n v="2025"/>
    <n v="598162"/>
    <s v="Regional"/>
    <s v="VALIDAÇÃO DE DRAFT"/>
    <m/>
    <m/>
    <m/>
    <m/>
    <m/>
    <m/>
    <s v="ATRASADO"/>
    <x v="1"/>
    <x v="1"/>
    <m/>
    <m/>
    <x v="0"/>
  </r>
  <r>
    <s v="MGJKN"/>
    <s v="M2025EST_MGJKN_01"/>
    <x v="5"/>
    <s v="NÃO"/>
    <x v="6"/>
    <x v="14"/>
    <x v="1"/>
    <x v="1"/>
    <s v="NA"/>
    <s v="NA"/>
    <s v="MGCGG-MGJKN-MGCGG"/>
    <s v="HL5G_2025"/>
    <x v="41"/>
    <s v="MGCGG"/>
    <s v="-"/>
    <s v="PATOS DE MINAS_2025"/>
    <x v="8"/>
    <m/>
    <m/>
    <s v="NÃO"/>
    <s v="PENDENTE REDE"/>
    <d v="2026-02-06T00:00:00"/>
    <d v="2026-02-12T00:00:00"/>
    <x v="13"/>
    <s v="W6"/>
    <s v="W7"/>
    <n v="2025"/>
    <n v="598539"/>
    <s v="Regional"/>
    <s v="VALIDAÇÃO DE DRAFT"/>
    <m/>
    <m/>
    <m/>
    <m/>
    <m/>
    <m/>
    <s v="ATRASADO"/>
    <x v="1"/>
    <x v="1"/>
    <m/>
    <m/>
    <x v="0"/>
  </r>
  <r>
    <s v="MGJRS"/>
    <s v="M2025EST_MGJRS_01"/>
    <x v="5"/>
    <s v="NÃO"/>
    <x v="6"/>
    <x v="14"/>
    <x v="1"/>
    <x v="1"/>
    <s v="NA"/>
    <s v="NA"/>
    <s v="MGPJR-MGJRS-MGPJR"/>
    <s v="HL5G_2025"/>
    <x v="41"/>
    <s v="MGPJR"/>
    <s v="-"/>
    <s v="PATOS DE MINAS_2025"/>
    <x v="8"/>
    <s v="05/11/2025 - Jessica: solicitado licença"/>
    <m/>
    <s v="NÃO"/>
    <s v="PENDENTE REDE"/>
    <d v="2026-02-06T00:00:00"/>
    <d v="2026-02-12T00:00:00"/>
    <x v="13"/>
    <s v="W6"/>
    <s v="W7"/>
    <n v="2025"/>
    <n v="598541"/>
    <s v="Regional"/>
    <s v="LICENÇA"/>
    <m/>
    <m/>
    <m/>
    <m/>
    <m/>
    <m/>
    <s v="ATRASADO"/>
    <x v="1"/>
    <x v="1"/>
    <m/>
    <m/>
    <x v="0"/>
  </r>
  <r>
    <s v="MGPCR"/>
    <s v="M2025EST_MGPCR_01"/>
    <x v="5"/>
    <s v="NÃO"/>
    <x v="6"/>
    <x v="14"/>
    <x v="1"/>
    <x v="1"/>
    <s v="NA"/>
    <s v="NA"/>
    <s v="MGCGG-MGPCR-MGCGG"/>
    <s v="HL5G_2025"/>
    <x v="41"/>
    <s v="MGCGG"/>
    <s v="-"/>
    <s v="PATOS DE MINAS_2025"/>
    <x v="8"/>
    <m/>
    <m/>
    <s v="NÃO"/>
    <s v="PENDENTE REDE"/>
    <d v="2026-02-06T00:00:00"/>
    <d v="2026-02-12T00:00:00"/>
    <x v="13"/>
    <s v="W6"/>
    <s v="W7"/>
    <n v="2025"/>
    <n v="598544"/>
    <s v="Regional"/>
    <s v="VALIDAÇÃO DE DRAFT"/>
    <m/>
    <m/>
    <m/>
    <m/>
    <m/>
    <m/>
    <s v="ATRASADO"/>
    <x v="1"/>
    <x v="1"/>
    <m/>
    <m/>
    <x v="0"/>
  </r>
  <r>
    <s v="MGPFU"/>
    <s v="M2025EST_MGPFU_01"/>
    <x v="5"/>
    <s v="NÃO"/>
    <x v="6"/>
    <x v="14"/>
    <x v="1"/>
    <x v="1"/>
    <s v="NA"/>
    <s v="NA"/>
    <s v="MGPJR-MGPFU-MGPJR"/>
    <s v="HL5G_2025"/>
    <x v="41"/>
    <s v="MGPJR"/>
    <s v="-"/>
    <s v="PATOS DE MINAS_2025"/>
    <x v="8"/>
    <m/>
    <m/>
    <s v="NÃO"/>
    <s v="PENDENTE REDE"/>
    <d v="2026-02-06T00:00:00"/>
    <d v="2026-02-12T00:00:00"/>
    <x v="13"/>
    <s v="W6"/>
    <s v="W7"/>
    <n v="2025"/>
    <n v="598546"/>
    <s v="Regional"/>
    <s v="VALIDAÇÃO DE DRAFT"/>
    <m/>
    <m/>
    <m/>
    <m/>
    <m/>
    <m/>
    <s v="ATRASADO"/>
    <x v="1"/>
    <x v="1"/>
    <m/>
    <m/>
    <x v="0"/>
  </r>
  <r>
    <s v="MGPJR"/>
    <s v="M2025EST_MGPJR_01"/>
    <x v="9"/>
    <s v="COLOCALIZADO"/>
    <x v="0"/>
    <x v="13"/>
    <x v="3"/>
    <x v="1"/>
    <s v="NA"/>
    <s v="NA"/>
    <s v="MGPJR-MGPJR-MGPJR"/>
    <s v="HL5D_2025"/>
    <x v="41"/>
    <s v="-"/>
    <s v="-"/>
    <s v="PATOS DE MINAS_2025"/>
    <x v="8"/>
    <s v="COLOCALIZADO"/>
    <s v="29/10/25 - Aguarda ativação do PJR-HL4 fibras em contrução"/>
    <s v="NÃO"/>
    <s v="ATIVAÇÃO"/>
    <s v="REDE OK"/>
    <d v="2026-02-06T00:00:00"/>
    <x v="12"/>
    <s v="-"/>
    <s v="W6"/>
    <n v="2025"/>
    <s v="NA"/>
    <s v="NA"/>
    <s v="PREDECESSORA RE"/>
    <m/>
    <m/>
    <m/>
    <m/>
    <m/>
    <m/>
    <s v="N/A"/>
    <x v="1"/>
    <x v="1"/>
    <m/>
    <m/>
    <x v="0"/>
  </r>
  <r>
    <s v="MGPHO"/>
    <s v="M2025EST_MGPHO_01"/>
    <x v="5"/>
    <s v="NÃO"/>
    <x v="6"/>
    <x v="14"/>
    <x v="1"/>
    <x v="1"/>
    <s v="NA"/>
    <s v="NA"/>
    <s v="MGPJR-MGPHO-MGPJR"/>
    <s v="HL5G_2025"/>
    <x v="41"/>
    <s v="MGPJR"/>
    <s v="-"/>
    <s v="PATOS DE MINAS_2025"/>
    <x v="8"/>
    <m/>
    <m/>
    <s v="NÃO"/>
    <s v="PENDENTE REDE"/>
    <d v="2026-02-06T00:00:00"/>
    <d v="2026-02-12T00:00:00"/>
    <x v="13"/>
    <s v="W6"/>
    <s v="W7"/>
    <n v="2025"/>
    <n v="598548"/>
    <s v="IMPL-CADastro"/>
    <s v="APROVAÇÃO DE DRAFT"/>
    <m/>
    <m/>
    <m/>
    <m/>
    <m/>
    <m/>
    <s v="ATRASADO"/>
    <x v="1"/>
    <x v="1"/>
    <m/>
    <m/>
    <x v="0"/>
  </r>
  <r>
    <s v="MGPMS"/>
    <s v="M2025EST_MGPMS_01"/>
    <x v="5"/>
    <s v="NÃO"/>
    <x v="6"/>
    <x v="14"/>
    <x v="1"/>
    <x v="1"/>
    <s v="NA"/>
    <s v="NA"/>
    <s v="MGCGG-MGPMS-MGCGG"/>
    <s v="HL5G_2025"/>
    <x v="41"/>
    <s v="MGCGG"/>
    <s v="-"/>
    <s v="PATOS DE MINAS_2025"/>
    <x v="8"/>
    <m/>
    <m/>
    <s v="NÃO"/>
    <s v="PENDENTE REDE"/>
    <d v="2026-02-06T00:00:00"/>
    <d v="2026-02-12T00:00:00"/>
    <x v="13"/>
    <s v="W6"/>
    <s v="W7"/>
    <n v="2025"/>
    <n v="598549"/>
    <s v="Regional"/>
    <s v="VALIDAÇÃO DE DRAFT"/>
    <m/>
    <m/>
    <m/>
    <m/>
    <m/>
    <m/>
    <s v="ATRASADO"/>
    <x v="1"/>
    <x v="1"/>
    <m/>
    <m/>
    <x v="0"/>
  </r>
  <r>
    <s v="MGPNF"/>
    <s v="M2025EST_MGPNF_01"/>
    <x v="5"/>
    <s v="NÃO"/>
    <x v="6"/>
    <x v="14"/>
    <x v="1"/>
    <x v="1"/>
    <s v="NA"/>
    <s v="NA"/>
    <s v="MGPNG-MGPNF-MGPNG"/>
    <s v="HL5G_2025"/>
    <x v="41"/>
    <s v="MGPNG"/>
    <s v="-"/>
    <s v="PATOS DE MINAS_2025"/>
    <x v="8"/>
    <m/>
    <m/>
    <s v="NÃO"/>
    <s v="PENDENTE REDE"/>
    <d v="2026-02-06T00:00:00"/>
    <d v="2026-02-12T00:00:00"/>
    <x v="13"/>
    <s v="W6"/>
    <s v="W7"/>
    <n v="2025"/>
    <n v="598550"/>
    <s v="IMPL-CADastro"/>
    <s v="APROVAÇÃO DE DRAFT"/>
    <m/>
    <m/>
    <m/>
    <m/>
    <m/>
    <m/>
    <s v="ATRASADO"/>
    <x v="1"/>
    <x v="1"/>
    <m/>
    <m/>
    <x v="0"/>
  </r>
  <r>
    <s v="MGPRA"/>
    <s v="M2025EST_MGPRA_01"/>
    <x v="5"/>
    <s v="NÃO"/>
    <x v="6"/>
    <x v="14"/>
    <x v="1"/>
    <x v="1"/>
    <s v="NA"/>
    <s v="NA"/>
    <s v="MGPGT-MGPRA-MGPGT"/>
    <s v="HL5G_2025"/>
    <x v="41"/>
    <s v="MGPGT"/>
    <s v="-"/>
    <s v="PATOS DE MINAS_2025"/>
    <x v="8"/>
    <m/>
    <m/>
    <s v="NÃO"/>
    <s v="PENDENTE REDE"/>
    <d v="2026-02-06T00:00:00"/>
    <d v="2026-02-12T00:00:00"/>
    <x v="13"/>
    <s v="W6"/>
    <s v="W7"/>
    <n v="2025"/>
    <n v="598552"/>
    <s v="Regional"/>
    <s v="VALIDAÇÃO DE DRAFT"/>
    <m/>
    <m/>
    <m/>
    <m/>
    <m/>
    <m/>
    <s v="ATRASADO"/>
    <x v="1"/>
    <x v="1"/>
    <m/>
    <m/>
    <x v="0"/>
  </r>
  <r>
    <s v="MGRPS"/>
    <s v="M2025EST_MGRPS_01"/>
    <x v="5"/>
    <s v="FLAT"/>
    <x v="6"/>
    <x v="14"/>
    <x v="1"/>
    <x v="1"/>
    <s v="NA"/>
    <s v="NA"/>
    <s v="MGPGT-MGRPS--RD"/>
    <s v="HL5G_2025"/>
    <x v="41"/>
    <s v="MGPGT"/>
    <s v="-"/>
    <s v="PATOS DE MINAS_2025"/>
    <x v="8"/>
    <m/>
    <m/>
    <s v="NÃO"/>
    <s v="PENDENTE REDE"/>
    <d v="2026-02-06T00:00:00"/>
    <d v="2026-02-12T00:00:00"/>
    <x v="13"/>
    <s v="W6"/>
    <s v="W7"/>
    <n v="2025"/>
    <n v="598553"/>
    <s v="Regional"/>
    <s v="VALIDAÇÃO DE DRAFT"/>
    <m/>
    <m/>
    <m/>
    <m/>
    <m/>
    <m/>
    <s v="ATRASADO"/>
    <x v="1"/>
    <x v="1"/>
    <m/>
    <m/>
    <x v="0"/>
  </r>
  <r>
    <s v="MGVRS"/>
    <s v="M2025EST_MGVRS_01"/>
    <x v="5"/>
    <s v="NÃO"/>
    <x v="6"/>
    <x v="14"/>
    <x v="1"/>
    <x v="1"/>
    <s v="NA"/>
    <s v="NA"/>
    <s v="MGCGG-MGVRS-MGCGG"/>
    <s v="HL5G_2025"/>
    <x v="41"/>
    <s v="MGCGG"/>
    <s v="-"/>
    <s v="PATOS DE MINAS_2025"/>
    <x v="8"/>
    <s v="19/11/2025 - Arthur: projeto revisado | retiraram a canalização!_x000a__x000a_05/11/2025 - Jessica: solicitado licença"/>
    <m/>
    <s v="NÃO"/>
    <s v="PENDENTE REDE"/>
    <d v="2026-02-06T00:00:00"/>
    <d v="2026-02-12T00:00:00"/>
    <x v="13"/>
    <s v="W6"/>
    <s v="W7"/>
    <n v="2025"/>
    <n v="598555"/>
    <s v="IMPL-CADastro"/>
    <s v="APROVAÇÃO DE DRAFT"/>
    <m/>
    <m/>
    <m/>
    <m/>
    <m/>
    <m/>
    <s v="ATRASADO"/>
    <x v="1"/>
    <x v="1"/>
    <m/>
    <m/>
    <x v="0"/>
  </r>
  <r>
    <s v="MGPDD"/>
    <s v="RADIOMGPDD"/>
    <x v="10"/>
    <s v="RÁDIO"/>
    <x v="2"/>
    <x v="2"/>
    <x v="2"/>
    <x v="2"/>
    <s v="NA"/>
    <s v="NA"/>
    <s v="ATENDIMENTO VIA RÁDIO"/>
    <s v="HL5G_2025"/>
    <x v="32"/>
    <s v="RÁDIO"/>
    <s v="-"/>
    <s v="PATOS DE MINAS_2025"/>
    <x v="8"/>
    <m/>
    <m/>
    <s v="NÃO"/>
    <s v="NA"/>
    <s v="RÁDIO"/>
    <s v="RÁDIO"/>
    <x v="12"/>
    <s v="-"/>
    <s v="-"/>
    <n v="2025"/>
    <s v="NA"/>
    <s v="NA"/>
    <s v="RÁDIO PREVISTO"/>
    <m/>
    <m/>
    <m/>
    <s v="VALIDAR PREDECESSOR ELISANGÊLA"/>
    <m/>
    <m/>
    <s v="N/A"/>
    <x v="1"/>
    <x v="1"/>
    <m/>
    <m/>
    <x v="0"/>
  </r>
  <r>
    <s v="MGBAS"/>
    <s v="RADIOMGBAS"/>
    <x v="10"/>
    <s v="RÁDIO"/>
    <x v="2"/>
    <x v="2"/>
    <x v="2"/>
    <x v="2"/>
    <s v="NA"/>
    <s v="NA"/>
    <s v="ATENDIMENTO VIA RÁDIO"/>
    <s v="HL5G_2025"/>
    <x v="32"/>
    <s v="RÁDIO"/>
    <s v="-"/>
    <s v="PATOS DE MINAS_2025"/>
    <x v="8"/>
    <m/>
    <m/>
    <s v="NÃO"/>
    <s v="NA"/>
    <s v="RÁDIO"/>
    <s v="RÁDIO"/>
    <x v="12"/>
    <s v="-"/>
    <s v="-"/>
    <n v="2025"/>
    <s v="NA"/>
    <s v="NA"/>
    <s v="RÁDIO PREVISTO"/>
    <m/>
    <m/>
    <m/>
    <s v="VALIDAR PREDECESSOR ELISANGÊLA"/>
    <m/>
    <m/>
    <s v="N/A"/>
    <x v="1"/>
    <x v="1"/>
    <m/>
    <m/>
    <x v="0"/>
  </r>
  <r>
    <s v="MGORR"/>
    <s v="RADIOMGORR"/>
    <x v="10"/>
    <s v="RÁDIO"/>
    <x v="2"/>
    <x v="2"/>
    <x v="2"/>
    <x v="2"/>
    <s v="NA"/>
    <s v="NA"/>
    <s v="ATENDIMENTO VIA RÁDIO"/>
    <s v="HL5G_2025"/>
    <x v="32"/>
    <s v="RÁDIO"/>
    <s v="-"/>
    <s v="PATOS DE MINAS_2025"/>
    <x v="8"/>
    <m/>
    <m/>
    <s v="NÃO"/>
    <s v="NA"/>
    <s v="RÁDIO"/>
    <s v="RÁDIO"/>
    <x v="12"/>
    <s v="-"/>
    <s v="-"/>
    <n v="2025"/>
    <s v="NA"/>
    <s v="NA"/>
    <s v="RÁDIO PREVISTO"/>
    <m/>
    <m/>
    <m/>
    <s v="VALIDAR PREDECESSOR ELISANGÊLA"/>
    <m/>
    <m/>
    <s v="N/A"/>
    <x v="1"/>
    <x v="1"/>
    <m/>
    <m/>
    <x v="0"/>
  </r>
  <r>
    <s v="MGH30"/>
    <s v="RADIOMGH30"/>
    <x v="10"/>
    <s v="RÁDIO"/>
    <x v="2"/>
    <x v="2"/>
    <x v="2"/>
    <x v="2"/>
    <s v="NA"/>
    <s v="NA"/>
    <s v="ATENDIMENTO VIA RÁDIO"/>
    <s v="HL5G_2025"/>
    <x v="32"/>
    <s v="RÁDIO"/>
    <s v="-"/>
    <s v="PATOS DE MINAS_2025"/>
    <x v="8"/>
    <m/>
    <m/>
    <s v="NÃO"/>
    <s v="NA"/>
    <s v="RÁDIO"/>
    <s v="RÁDIO"/>
    <x v="12"/>
    <s v="-"/>
    <s v="-"/>
    <n v="2025"/>
    <s v="NA"/>
    <s v="NA"/>
    <s v="RÁDIO PREVISTO"/>
    <m/>
    <m/>
    <m/>
    <s v="VALIDAR PREDECESSOR ELISANGÊLA"/>
    <m/>
    <m/>
    <s v="N/A"/>
    <x v="1"/>
    <x v="1"/>
    <m/>
    <m/>
    <x v="0"/>
  </r>
  <r>
    <s v="MGPLR"/>
    <s v="RADIOMGPLR"/>
    <x v="10"/>
    <s v="RÁDIO"/>
    <x v="2"/>
    <x v="2"/>
    <x v="2"/>
    <x v="2"/>
    <s v="NA"/>
    <s v="NA"/>
    <s v="ATENDIMENTO VIA RÁDIO"/>
    <s v="HL5G_2025"/>
    <x v="32"/>
    <s v="RÁDIO"/>
    <s v="-"/>
    <s v="PATOS DE MINAS_2025"/>
    <x v="8"/>
    <m/>
    <m/>
    <s v="NÃO"/>
    <s v="NA"/>
    <s v="RÁDIO"/>
    <s v="RÁDIO"/>
    <x v="12"/>
    <s v="-"/>
    <s v="-"/>
    <n v="2025"/>
    <s v="NA"/>
    <s v="NA"/>
    <s v="RÁDIO PREVISTO"/>
    <m/>
    <m/>
    <m/>
    <s v="VALIDAR PREDECESSOR ELISANGÊLA"/>
    <m/>
    <m/>
    <s v="N/A"/>
    <x v="1"/>
    <x v="1"/>
    <m/>
    <m/>
    <x v="0"/>
  </r>
  <r>
    <s v="MGPRO"/>
    <s v="RADIOMGPRO"/>
    <x v="10"/>
    <s v="RÁDIO"/>
    <x v="2"/>
    <x v="2"/>
    <x v="2"/>
    <x v="2"/>
    <s v="NA"/>
    <s v="NA"/>
    <s v="ATENDIMENTO VIA RÁDIO"/>
    <s v="HL5G_2025"/>
    <x v="32"/>
    <s v="RÁDIO"/>
    <s v="-"/>
    <s v="PATOS DE MINAS_2025"/>
    <x v="8"/>
    <m/>
    <m/>
    <s v="NÃO"/>
    <s v="NA"/>
    <s v="RÁDIO"/>
    <s v="RÁDIO"/>
    <x v="12"/>
    <s v="-"/>
    <s v="-"/>
    <n v="2025"/>
    <s v="NA"/>
    <s v="NA"/>
    <s v="RÁDIO PREVISTO"/>
    <m/>
    <m/>
    <m/>
    <s v="VALIDAR PREDECESSOR ELISANGÊLA"/>
    <m/>
    <m/>
    <s v="N/A"/>
    <x v="1"/>
    <x v="1"/>
    <m/>
    <m/>
    <x v="0"/>
  </r>
  <r>
    <s v="MGJVI"/>
    <s v="RADIOMGJVI"/>
    <x v="10"/>
    <s v="RÁDIO"/>
    <x v="2"/>
    <x v="2"/>
    <x v="2"/>
    <x v="2"/>
    <s v="NA"/>
    <s v="NA"/>
    <s v="ATENDIMENTO VIA RÁDIO"/>
    <s v="HL5G_2025"/>
    <x v="32"/>
    <s v="RÁDIO"/>
    <s v="-"/>
    <s v="PATOS DE MINAS_2025"/>
    <x v="8"/>
    <m/>
    <m/>
    <s v="NÃO"/>
    <s v="NA"/>
    <s v="RÁDIO"/>
    <s v="RÁDIO"/>
    <x v="12"/>
    <s v="-"/>
    <s v="-"/>
    <n v="2025"/>
    <s v="NA"/>
    <s v="NA"/>
    <s v="RÁDIO PREVISTO"/>
    <m/>
    <m/>
    <m/>
    <s v="VALIDAR PREDECESSOR ELISANGÊLA"/>
    <m/>
    <m/>
    <s v="N/A"/>
    <x v="1"/>
    <x v="1"/>
    <m/>
    <m/>
    <x v="0"/>
  </r>
  <r>
    <s v="MGZIN"/>
    <s v="RADIOMGZIN"/>
    <x v="10"/>
    <s v="RÁDIO"/>
    <x v="2"/>
    <x v="2"/>
    <x v="2"/>
    <x v="2"/>
    <s v="NA"/>
    <s v="NA"/>
    <s v="ATENDIMENTO VIA RÁDIO"/>
    <s v="HL5G_2025"/>
    <x v="32"/>
    <s v="RÁDIO"/>
    <s v="-"/>
    <s v="PATOS DE MINAS_2025"/>
    <x v="8"/>
    <m/>
    <m/>
    <s v="NÃO"/>
    <s v="NA"/>
    <s v="RÁDIO"/>
    <s v="RÁDIO"/>
    <x v="12"/>
    <s v="-"/>
    <s v="-"/>
    <n v="2025"/>
    <s v="NA"/>
    <s v="NA"/>
    <s v="RÁDIO PREVISTO"/>
    <m/>
    <m/>
    <m/>
    <s v="VALIDAR PREDECESSOR ELISANGÊLA"/>
    <m/>
    <m/>
    <s v="N/A"/>
    <x v="1"/>
    <x v="1"/>
    <m/>
    <m/>
    <x v="0"/>
  </r>
  <r>
    <s v="MGPBN"/>
    <s v="RADIOMGPBN"/>
    <x v="10"/>
    <s v="RÁDIO"/>
    <x v="2"/>
    <x v="2"/>
    <x v="2"/>
    <x v="2"/>
    <s v="NA"/>
    <s v="NA"/>
    <s v="ATENDIMENTO VIA RÁDIO"/>
    <s v="HL5G_2025"/>
    <x v="32"/>
    <s v="RÁDIO"/>
    <s v="-"/>
    <s v="PATOS DE MINAS_2025"/>
    <x v="8"/>
    <m/>
    <m/>
    <s v="NÃO"/>
    <s v="NA"/>
    <s v="RÁDIO"/>
    <s v="RÁDIO"/>
    <x v="12"/>
    <s v="-"/>
    <s v="-"/>
    <n v="2025"/>
    <s v="NA"/>
    <s v="NA"/>
    <s v="RÁDIO PREVISTO"/>
    <m/>
    <m/>
    <m/>
    <s v="VALIDAR PREDECESSOR ELISANGÊLA"/>
    <m/>
    <m/>
    <s v="N/A"/>
    <x v="1"/>
    <x v="1"/>
    <m/>
    <m/>
    <x v="0"/>
  </r>
  <r>
    <s v="MGHUM"/>
    <s v="RADIOMGHUM"/>
    <x v="10"/>
    <s v="RÁDIO"/>
    <x v="2"/>
    <x v="2"/>
    <x v="2"/>
    <x v="2"/>
    <s v="NA"/>
    <s v="NA"/>
    <s v="ATENDIMENTO VIA RÁDIO"/>
    <s v="HL5G_2025"/>
    <x v="32"/>
    <s v="RÁDIO"/>
    <s v="-"/>
    <s v="PATOS DE MINAS_2025"/>
    <x v="8"/>
    <m/>
    <m/>
    <s v="NÃO"/>
    <s v="NA"/>
    <s v="RÁDIO"/>
    <s v="RÁDIO"/>
    <x v="12"/>
    <s v="-"/>
    <s v="-"/>
    <n v="2025"/>
    <s v="NA"/>
    <s v="NA"/>
    <s v="RÁDIO PREVISTO"/>
    <m/>
    <m/>
    <m/>
    <s v="VALIDAR PREDECESSOR ELISANGÊLA"/>
    <m/>
    <m/>
    <s v="N/A"/>
    <x v="1"/>
    <x v="1"/>
    <m/>
    <m/>
    <x v="0"/>
  </r>
  <r>
    <s v="MGMJP"/>
    <s v="RADIOMGMJP"/>
    <x v="10"/>
    <s v="RÁDIO"/>
    <x v="2"/>
    <x v="2"/>
    <x v="2"/>
    <x v="2"/>
    <s v="NA"/>
    <s v="NA"/>
    <s v="ATENDIMENTO VIA RÁDIO"/>
    <s v="HL5G_2025"/>
    <x v="32"/>
    <s v="RÁDIO"/>
    <s v="-"/>
    <s v="PATOS DE MINAS_2025"/>
    <x v="8"/>
    <m/>
    <m/>
    <s v="NÃO"/>
    <s v="NA"/>
    <s v="RÁDIO"/>
    <s v="RÁDIO"/>
    <x v="12"/>
    <s v="-"/>
    <s v="-"/>
    <n v="2025"/>
    <s v="NA"/>
    <s v="NA"/>
    <s v="RÁDIO PREVISTO"/>
    <m/>
    <m/>
    <m/>
    <s v="VALIDAR PREDECESSOR ELISANGÊLA"/>
    <m/>
    <m/>
    <s v="N/A"/>
    <x v="1"/>
    <x v="1"/>
    <m/>
    <m/>
    <x v="0"/>
  </r>
  <r>
    <s v="MGMJR"/>
    <s v="RADIOMGMJR"/>
    <x v="10"/>
    <s v="RÁDIO"/>
    <x v="2"/>
    <x v="2"/>
    <x v="2"/>
    <x v="2"/>
    <s v="NA"/>
    <s v="NA"/>
    <s v="ATENDIMENTO VIA RÁDIO"/>
    <s v="HL5G_2025"/>
    <x v="32"/>
    <s v="RÁDIO"/>
    <s v="-"/>
    <s v="PATOS DE MINAS_2025"/>
    <x v="8"/>
    <m/>
    <m/>
    <s v="NÃO"/>
    <s v="NA"/>
    <s v="RÁDIO"/>
    <s v="RÁDIO"/>
    <x v="12"/>
    <s v="-"/>
    <s v="-"/>
    <n v="2025"/>
    <s v="NA"/>
    <s v="NA"/>
    <s v="RÁDIO PREVISTO"/>
    <m/>
    <m/>
    <m/>
    <s v="VALIDAR PREDECESSOR ELISANGÊLA"/>
    <m/>
    <m/>
    <s v="N/A"/>
    <x v="1"/>
    <x v="1"/>
    <m/>
    <m/>
    <x v="0"/>
  </r>
  <r>
    <s v="MGOSP"/>
    <s v="RADIOMGOSP"/>
    <x v="10"/>
    <s v="RÁDIO"/>
    <x v="2"/>
    <x v="2"/>
    <x v="2"/>
    <x v="2"/>
    <s v="NA"/>
    <s v="NA"/>
    <s v="ATENDIMENTO VIA RÁDIO"/>
    <s v="HL5G_2025"/>
    <x v="32"/>
    <s v="RÁDIO"/>
    <s v="-"/>
    <s v="PATOS DE MINAS_2025"/>
    <x v="8"/>
    <m/>
    <m/>
    <s v="NÃO"/>
    <s v="NA"/>
    <s v="RÁDIO"/>
    <s v="RÁDIO"/>
    <x v="12"/>
    <s v="-"/>
    <s v="-"/>
    <n v="2025"/>
    <s v="NA"/>
    <s v="NA"/>
    <s v="RÁDIO PREVISTO"/>
    <m/>
    <m/>
    <m/>
    <s v="VALIDAR PREDECESSOR ELISANGÊLA"/>
    <m/>
    <m/>
    <s v="N/A"/>
    <x v="1"/>
    <x v="1"/>
    <m/>
    <m/>
    <x v="0"/>
  </r>
  <r>
    <m/>
    <s v="NA"/>
    <x v="11"/>
    <s v="NA"/>
    <x v="7"/>
    <x v="11"/>
    <x v="231"/>
    <x v="225"/>
    <s v="NA"/>
    <s v="NA"/>
    <s v="NA"/>
    <s v="HL4_2025"/>
    <x v="36"/>
    <m/>
    <s v="-"/>
    <s v="PATROCÍNIO_2025"/>
    <x v="9"/>
    <s v="NÃO EXCLUIR ESSA LINHA"/>
    <m/>
    <d v="1899-12-30T00:00:00"/>
    <s v="-"/>
    <m/>
    <m/>
    <x v="16"/>
    <m/>
    <s v="W0"/>
    <n v="2025"/>
    <s v="NA"/>
    <s v="NA"/>
    <m/>
    <m/>
    <m/>
    <m/>
    <m/>
    <m/>
    <m/>
    <s v="N/A"/>
    <x v="1"/>
    <x v="1"/>
    <s v="-"/>
    <s v="-"/>
    <x v="0"/>
  </r>
  <r>
    <m/>
    <s v="NA"/>
    <x v="11"/>
    <s v="NA"/>
    <x v="7"/>
    <x v="11"/>
    <x v="231"/>
    <x v="225"/>
    <s v="NA"/>
    <s v="NA"/>
    <s v="NA"/>
    <s v="HL5D_2025"/>
    <x v="36"/>
    <m/>
    <s v="-"/>
    <s v="PATROCÍNIO_2025"/>
    <x v="9"/>
    <s v="NÃO EXCLUIR ESSA LINHA"/>
    <m/>
    <d v="1899-12-30T00:00:00"/>
    <s v="-"/>
    <m/>
    <m/>
    <x v="16"/>
    <m/>
    <s v="W0"/>
    <n v="2025"/>
    <s v="NA"/>
    <s v="NA"/>
    <m/>
    <m/>
    <m/>
    <m/>
    <m/>
    <m/>
    <m/>
    <s v="N/A"/>
    <x v="1"/>
    <x v="1"/>
    <s v="-"/>
    <s v="-"/>
    <x v="0"/>
  </r>
  <r>
    <m/>
    <s v="NA"/>
    <x v="11"/>
    <s v="NA"/>
    <x v="7"/>
    <x v="11"/>
    <x v="231"/>
    <x v="225"/>
    <s v="NA"/>
    <s v="NA"/>
    <s v="NA"/>
    <s v="HL5G_2025"/>
    <x v="36"/>
    <m/>
    <s v="-"/>
    <s v="PATROCÍNIO_2025"/>
    <x v="9"/>
    <s v="NÃO EXCLUIR ESSA LINHA"/>
    <m/>
    <d v="1899-12-30T00:00:00"/>
    <s v="-"/>
    <m/>
    <m/>
    <x v="16"/>
    <m/>
    <s v="W0"/>
    <n v="2025"/>
    <s v="NA"/>
    <s v="NA"/>
    <m/>
    <m/>
    <m/>
    <m/>
    <m/>
    <m/>
    <m/>
    <s v="N/A"/>
    <x v="1"/>
    <x v="1"/>
    <s v="-"/>
    <s v="-"/>
    <x v="0"/>
  </r>
  <r>
    <s v="MGNMS"/>
    <s v="M2025EST_MGNMS_01"/>
    <x v="17"/>
    <s v="SIM"/>
    <x v="0"/>
    <x v="15"/>
    <x v="294"/>
    <x v="1"/>
    <s v="NA"/>
    <s v="NA"/>
    <s v="MGIJA-MGNMS-MGIJA"/>
    <s v="HL5D_2025"/>
    <x v="42"/>
    <s v="MGNMS"/>
    <s v="-"/>
    <s v="PATROCÍNIO_2025"/>
    <x v="9"/>
    <s v="qua 26/11/2025 17:06 - Jose Geraldo: Andreza,_x000a__x000a_Boa tarde._x000a__x000a_Ainda não recebi os projetos e demais documentos para protocolar, por favor, peço informar a previsão de disponibilização._x000a__x000a__x000a_qua 19/11/2025 18:12 - Leandro Prada: Eliminar 1ª alça que tem o maior trecho de construção - @Daniel Pacheco De Andrade , favor refazer projeto_x000a__x000a_04/11/2025 - Jessica: solicito licença | Arthur: Nort, solicito arts_x000a__x000a_10/02/2026 - RE OK.PENDENTE CANALIZAÇÃO."/>
    <m/>
    <s v="NÃO"/>
    <s v="PENDENTE REDE"/>
    <s v="REDE OK"/>
    <d v="2026-03-31T00:00:00"/>
    <x v="13"/>
    <s v="-"/>
    <s v="W14"/>
    <n v="2025"/>
    <n v="598083"/>
    <s v="Regional"/>
    <s v="LICENÇA"/>
    <m/>
    <m/>
    <m/>
    <m/>
    <m/>
    <m/>
    <s v="N/A"/>
    <x v="1"/>
    <x v="1"/>
    <m/>
    <s v="ALTO CUSTO"/>
    <x v="0"/>
  </r>
  <r>
    <s v="MGPSN"/>
    <s v="M2025EST_MGPSN_01"/>
    <x v="5"/>
    <s v="NÃO"/>
    <x v="8"/>
    <x v="16"/>
    <x v="1"/>
    <x v="1"/>
    <s v="NA"/>
    <s v="NA"/>
    <s v="MGIJA-MGPSN-MGIJA"/>
    <s v="HL5D_2025"/>
    <x v="42"/>
    <s v="MGPSN"/>
    <s v="-"/>
    <s v="PATROCÍNIO_2025"/>
    <x v="9"/>
    <s v="qua 26/11/2025 17:06 - Jose Geraldo: Andreza,_x000a__x000a_Boa tarde._x000a__x000a_Ainda não recebi os projetos e demais documentos para protocolar, por favor, peço informar a previsão de disponibilização._x000a_04/11/2025 - Jessica: solicito licença | Arthur: Nort, solicito arts"/>
    <m/>
    <s v="NÃO"/>
    <s v="PENDENTE REDE"/>
    <d v="2026-03-31T00:00:00"/>
    <d v="2026-04-02T00:00:00"/>
    <x v="13"/>
    <s v="W14"/>
    <s v="W14"/>
    <n v="2025"/>
    <n v="598086"/>
    <s v="IMPL-CADastro"/>
    <s v="LICENÇA"/>
    <m/>
    <m/>
    <m/>
    <m/>
    <m/>
    <m/>
    <s v="ATRASADO"/>
    <x v="1"/>
    <x v="1"/>
    <m/>
    <m/>
    <x v="0"/>
  </r>
  <r>
    <s v="MGPTC"/>
    <s v="M2025EST_MGPTC_01"/>
    <x v="5"/>
    <s v="NÃO"/>
    <x v="8"/>
    <x v="16"/>
    <x v="1"/>
    <x v="1"/>
    <s v="NA"/>
    <s v="NA"/>
    <s v="MGIJA-MGPTC-MGIJA"/>
    <s v="HL5D_2025"/>
    <x v="42"/>
    <s v="MGPTC"/>
    <s v="-"/>
    <s v="PATROCÍNIO_2025"/>
    <x v="9"/>
    <s v="qua 26/11/2025 17:06 - Jose Geraldo: Andreza,_x000a__x000a_Boa tarde._x000a__x000a_Ainda não recebi os projetos e demais documentos para protocolar, por favor, peço informar a previsão de disponibilização._x000a_04/11/2025 - Jessica: solicito licença | Arthur: Nort, solicito arts"/>
    <m/>
    <s v="NÃO"/>
    <s v="PENDENTE REDE"/>
    <d v="2026-03-31T00:00:00"/>
    <d v="2026-04-02T00:00:00"/>
    <x v="13"/>
    <s v="W14"/>
    <s v="W14"/>
    <n v="2025"/>
    <n v="598087"/>
    <s v="IMPL-CADastro"/>
    <s v="LICENÇA"/>
    <m/>
    <m/>
    <m/>
    <m/>
    <m/>
    <m/>
    <s v="ATRASADO"/>
    <x v="1"/>
    <x v="1"/>
    <m/>
    <m/>
    <x v="0"/>
  </r>
  <r>
    <s v="MGNAF"/>
    <s v="M2025EST_MGNAF_01"/>
    <x v="17"/>
    <s v="SIM"/>
    <x v="0"/>
    <x v="15"/>
    <x v="294"/>
    <x v="1"/>
    <s v="NA"/>
    <s v="NA"/>
    <s v="MGNMS-MGNAF-MGNMS"/>
    <s v="HL5G_2025"/>
    <x v="42"/>
    <s v="MGNMS"/>
    <s v="-"/>
    <s v="PATROCÍNIO_2025"/>
    <x v="9"/>
    <s v="qua 26/11/2025 17:06 - Jose Geraldo: Andreza,_x000a__x000a_Boa tarde._x000a__x000a_Ainda não recebi os projetos e demais documentos para protocolar, por favor, peço informar a previsão de disponibilização._x000a__x000a_04/11/2025 - Jessica: solicito licença | Arthur: Nort, solicito arts_x000a__x000a_10/02/2026 - RE OK, PENDENTE CANALIZAÇÃO."/>
    <m/>
    <s v="NÃO"/>
    <s v="PENDENTE REDE"/>
    <s v="REDE OK"/>
    <d v="2026-03-31T00:00:00"/>
    <x v="13"/>
    <s v="-"/>
    <s v="W14"/>
    <n v="2025"/>
    <n v="598089"/>
    <s v="Regional"/>
    <s v="LICENÇA"/>
    <m/>
    <m/>
    <m/>
    <m/>
    <m/>
    <m/>
    <s v="N/A"/>
    <x v="1"/>
    <x v="1"/>
    <m/>
    <m/>
    <x v="0"/>
  </r>
  <r>
    <s v="MGPSC"/>
    <s v="M2025EST_MGPSC_01"/>
    <x v="5"/>
    <s v="NÃO"/>
    <x v="8"/>
    <x v="16"/>
    <x v="1"/>
    <x v="1"/>
    <s v="NA"/>
    <s v="NA"/>
    <s v="MGNMS-MGPSC-MGNMS"/>
    <s v="HL5G_2025"/>
    <x v="42"/>
    <s v="MGNMS"/>
    <s v="-"/>
    <s v="PATROCÍNIO_2025"/>
    <x v="9"/>
    <m/>
    <m/>
    <s v="NÃO"/>
    <s v="PENDENTE REDE"/>
    <d v="2026-03-31T00:00:00"/>
    <d v="2026-04-02T00:00:00"/>
    <x v="13"/>
    <s v="W14"/>
    <s v="W14"/>
    <n v="2025"/>
    <n v="598093"/>
    <s v="Regional"/>
    <s v="VALIDAÇÃO DE DRAFT"/>
    <m/>
    <m/>
    <m/>
    <m/>
    <m/>
    <m/>
    <s v="ATRASADO"/>
    <x v="1"/>
    <x v="1"/>
    <m/>
    <m/>
    <x v="0"/>
  </r>
  <r>
    <s v="MGPCO"/>
    <s v="M2025EST_MGPCO_01"/>
    <x v="5"/>
    <s v="NÃO"/>
    <x v="8"/>
    <x v="16"/>
    <x v="1"/>
    <x v="1"/>
    <s v="NA"/>
    <s v="NA"/>
    <s v="MGPSN-MGPCO-MGPSN"/>
    <s v="HL5G_2025"/>
    <x v="42"/>
    <s v="MGPSN"/>
    <s v="-"/>
    <s v="PATROCÍNIO_2025"/>
    <x v="9"/>
    <m/>
    <m/>
    <s v="NÃO"/>
    <s v="PENDENTE REDE"/>
    <d v="2026-03-31T00:00:00"/>
    <d v="2026-04-02T00:00:00"/>
    <x v="13"/>
    <s v="W14"/>
    <s v="W14"/>
    <n v="2025"/>
    <n v="598098"/>
    <s v="IMPL-CADastro"/>
    <s v="APROVAÇÃO DE DRAFT"/>
    <m/>
    <m/>
    <m/>
    <m/>
    <m/>
    <m/>
    <s v="ATRASADO"/>
    <x v="1"/>
    <x v="1"/>
    <m/>
    <m/>
    <x v="0"/>
  </r>
  <r>
    <s v="MGPFG"/>
    <s v="M2025EST_MGPFG_01"/>
    <x v="17"/>
    <s v="SIM"/>
    <x v="0"/>
    <x v="17"/>
    <x v="295"/>
    <x v="1"/>
    <s v="NA"/>
    <s v="NA"/>
    <s v="MGNMS-MGPFG-MGNMS"/>
    <s v="HL5G_2025"/>
    <x v="42"/>
    <s v="MGNMS"/>
    <s v="-"/>
    <s v="PATROCÍNIO_2025"/>
    <x v="9"/>
    <m/>
    <s v="29/10/25 - Aguarda ativação do IJA-HL4 fibras em contrução"/>
    <s v="NÃO"/>
    <s v="PREDECESSOR"/>
    <s v="REDE OK"/>
    <d v="2026-04-01T00:00:00"/>
    <x v="13"/>
    <s v="-"/>
    <s v="W14"/>
    <n v="2025"/>
    <n v="596800"/>
    <s v="Regional"/>
    <s v="PREDECESSORA RE"/>
    <m/>
    <m/>
    <m/>
    <m/>
    <m/>
    <m/>
    <s v="N/A"/>
    <x v="1"/>
    <x v="1"/>
    <m/>
    <m/>
    <x v="0"/>
  </r>
  <r>
    <s v="MGSCU"/>
    <s v="M2025EST_MGSCU_01"/>
    <x v="5"/>
    <s v="NÃO"/>
    <x v="8"/>
    <x v="16"/>
    <x v="1"/>
    <x v="1"/>
    <s v="NA"/>
    <s v="NA"/>
    <s v="MGPTC-MGSCU-MGPTC"/>
    <s v="HL5G_2025"/>
    <x v="42"/>
    <s v="MGPTC"/>
    <s v="-"/>
    <s v="PATROCÍNIO_2025"/>
    <x v="9"/>
    <m/>
    <m/>
    <s v="NÃO"/>
    <s v="PENDENTE REDE"/>
    <d v="2026-03-31T00:00:00"/>
    <d v="2026-04-02T00:00:00"/>
    <x v="13"/>
    <s v="W14"/>
    <s v="W14"/>
    <n v="2025"/>
    <n v="598106"/>
    <s v="Regional"/>
    <s v="VALIDAÇÃO DE DRAFT"/>
    <m/>
    <m/>
    <m/>
    <m/>
    <m/>
    <m/>
    <s v="ATRASADO"/>
    <x v="1"/>
    <x v="1"/>
    <m/>
    <m/>
    <x v="0"/>
  </r>
  <r>
    <s v="MGIJA"/>
    <s v="M2025EST_MGIJA_01"/>
    <x v="17"/>
    <s v="COLOCALIZADO"/>
    <x v="0"/>
    <x v="17"/>
    <x v="3"/>
    <x v="1"/>
    <s v="NA"/>
    <s v="NA"/>
    <s v="MGIJA-MGIJA-MGIJA"/>
    <s v="HL5G_2025"/>
    <x v="42"/>
    <s v="-"/>
    <s v="-"/>
    <s v="PATROCÍNIO_2025"/>
    <x v="9"/>
    <s v="COLOCALIZADO"/>
    <s v="29/10/25 - Aguarda ativação do IJA-HL4 fibras em contrução"/>
    <s v="NÃO"/>
    <s v="PREDECESSOR"/>
    <s v="REDE OK"/>
    <d v="2026-04-01T00:00:00"/>
    <x v="9"/>
    <s v="-"/>
    <s v="W14"/>
    <n v="2025"/>
    <s v="NA"/>
    <s v="NA"/>
    <s v="PREDECESSORA RE"/>
    <m/>
    <m/>
    <m/>
    <m/>
    <m/>
    <m/>
    <s v="N/A"/>
    <x v="1"/>
    <x v="1"/>
    <m/>
    <m/>
    <x v="0"/>
  </r>
  <r>
    <s v="MGIJA"/>
    <s v="HL4_MGIJA"/>
    <x v="3"/>
    <s v="NÃO"/>
    <x v="0"/>
    <x v="0"/>
    <x v="296"/>
    <x v="1"/>
    <s v="NA"/>
    <s v="NA"/>
    <s v="MGPJT-MGIJA-MGPJT"/>
    <s v="HL4_2025"/>
    <x v="42"/>
    <s v="-"/>
    <s v="-"/>
    <s v="PATROCÍNIO_2025"/>
    <x v="9"/>
    <s v="09/01/2026 - Aguardando obra de melhoria do arcondicionado para validação do equipamento._x000a_27/01/2026 - Conforme informação do Jose Adonias, foi solicitado a compra dos equipamentos de ar condicionado com previsão de entrega para segunda quinzena de Fev/26._x000a_Em relação as baterias é necessário verificar o prazo com o time de infra._x000a_10/02/2026 - Pendente canalização."/>
    <s v="20/03/26 - Ativo com duas alças; 22/12/25 - Equipamento em fase de aceite pela operação"/>
    <s v="NÃO"/>
    <s v="ATIVO"/>
    <s v="REDE OK"/>
    <s v="ATIVO"/>
    <x v="13"/>
    <s v="-"/>
    <s v="-"/>
    <n v="2025"/>
    <n v="599094"/>
    <s v="Regional"/>
    <s v="ATIVO"/>
    <m/>
    <m/>
    <m/>
    <m/>
    <m/>
    <m/>
    <s v="N/A"/>
    <x v="1"/>
    <x v="1"/>
    <m/>
    <s v="ALTO CUSTO"/>
    <x v="0"/>
  </r>
  <r>
    <s v="MGPTC"/>
    <s v="M2025EST_MGPTC_02"/>
    <x v="9"/>
    <s v="COLOCALIZADO"/>
    <x v="9"/>
    <x v="1"/>
    <x v="3"/>
    <x v="1"/>
    <s v="NA"/>
    <s v="NA"/>
    <s v="MGPTC-MGPTC-MGPTC"/>
    <s v="HL5G_2025"/>
    <x v="42"/>
    <s v="-"/>
    <s v="-"/>
    <s v="PATROCÍNIO_2025"/>
    <x v="9"/>
    <m/>
    <m/>
    <s v="NÃO"/>
    <s v="ATIVAÇÃO"/>
    <s v="COLOCALIZADO"/>
    <d v="2026-02-27T00:00:00"/>
    <x v="9"/>
    <s v="-"/>
    <s v="W9"/>
    <n v="2025"/>
    <s v="NA"/>
    <s v="NA"/>
    <s v="PREDECESSORA RE"/>
    <m/>
    <m/>
    <m/>
    <m/>
    <m/>
    <m/>
    <s v="N/A"/>
    <x v="1"/>
    <x v="1"/>
    <m/>
    <m/>
    <x v="0"/>
  </r>
  <r>
    <s v="MGLMI"/>
    <s v="RADIOMGLMI"/>
    <x v="10"/>
    <s v="RÁDIO"/>
    <x v="2"/>
    <x v="2"/>
    <x v="2"/>
    <x v="2"/>
    <s v="NA"/>
    <s v="NA"/>
    <s v="ATENDIMENTO VIA RÁDIO"/>
    <s v="HL5G_2025"/>
    <x v="32"/>
    <s v="RÁDIO"/>
    <s v="-"/>
    <s v="PATROCÍNIO_2025"/>
    <x v="9"/>
    <m/>
    <m/>
    <s v="NÃO"/>
    <s v="NA"/>
    <s v="RÁDIO"/>
    <s v="RÁDIO"/>
    <x v="12"/>
    <s v="-"/>
    <s v="-"/>
    <n v="2025"/>
    <s v="NA"/>
    <s v="NA"/>
    <s v="RÁDIO PREVISTO"/>
    <m/>
    <m/>
    <m/>
    <s v="VALIDAR PREDECESSOR ELISANGÊLA"/>
    <m/>
    <m/>
    <s v="N/A"/>
    <x v="1"/>
    <x v="1"/>
    <m/>
    <m/>
    <x v="0"/>
  </r>
  <r>
    <s v="MGPTJ"/>
    <s v="RADIOMGPTJ"/>
    <x v="10"/>
    <s v="RÁDIO"/>
    <x v="2"/>
    <x v="2"/>
    <x v="2"/>
    <x v="2"/>
    <s v="NA"/>
    <s v="NA"/>
    <s v="ATENDIMENTO VIA RÁDIO"/>
    <s v="HL5G_2025"/>
    <x v="32"/>
    <s v="RÁDIO"/>
    <s v="-"/>
    <s v="PATROCÍNIO_2025"/>
    <x v="9"/>
    <m/>
    <m/>
    <s v="NÃO"/>
    <s v="NA"/>
    <s v="RÁDIO"/>
    <s v="RÁDIO"/>
    <x v="12"/>
    <s v="-"/>
    <s v="-"/>
    <n v="2025"/>
    <s v="NA"/>
    <s v="NA"/>
    <s v="RÁDIO PREVISTO"/>
    <m/>
    <m/>
    <m/>
    <s v="VALIDAR PREDECESSOR ELISANGÊLA"/>
    <m/>
    <m/>
    <s v="N/A"/>
    <x v="1"/>
    <x v="1"/>
    <m/>
    <m/>
    <x v="0"/>
  </r>
  <r>
    <s v="MGPSY"/>
    <s v="RADIOMGPSY"/>
    <x v="10"/>
    <s v="RÁDIO"/>
    <x v="2"/>
    <x v="2"/>
    <x v="2"/>
    <x v="2"/>
    <s v="NA"/>
    <s v="NA"/>
    <s v="ATENDIMENTO VIA RÁDIO"/>
    <s v="HL5G_2025"/>
    <x v="32"/>
    <s v="RÁDIO"/>
    <s v="-"/>
    <s v="PATROCÍNIO_2025"/>
    <x v="9"/>
    <m/>
    <m/>
    <s v="NÃO"/>
    <s v="NA"/>
    <s v="RÁDIO"/>
    <s v="RÁDIO"/>
    <x v="12"/>
    <s v="-"/>
    <s v="-"/>
    <n v="2025"/>
    <s v="NA"/>
    <s v="NA"/>
    <s v="RÁDIO PREVISTO"/>
    <m/>
    <m/>
    <m/>
    <s v="VALIDAR PREDECESSOR ELISANGÊLA"/>
    <m/>
    <m/>
    <s v="N/A"/>
    <x v="1"/>
    <x v="1"/>
    <m/>
    <m/>
    <x v="0"/>
  </r>
  <r>
    <s v="MGJSN"/>
    <s v="RADIOMGJSN"/>
    <x v="10"/>
    <s v="RÁDIO"/>
    <x v="2"/>
    <x v="2"/>
    <x v="2"/>
    <x v="2"/>
    <s v="NA"/>
    <s v="NA"/>
    <s v="ATENDIMENTO VIA RÁDIO"/>
    <s v="HL5G_2025"/>
    <x v="32"/>
    <s v="RÁDIO"/>
    <s v="-"/>
    <s v="PATROCÍNIO_2025"/>
    <x v="9"/>
    <m/>
    <m/>
    <s v="NÃO"/>
    <s v="NA"/>
    <s v="RÁDIO"/>
    <s v="RÁDIO"/>
    <x v="12"/>
    <s v="-"/>
    <s v="-"/>
    <n v="2025"/>
    <s v="NA"/>
    <s v="NA"/>
    <s v="RÁDIO PREVISTO"/>
    <m/>
    <m/>
    <m/>
    <s v="VALIDAR PREDECESSOR ELISANGÊLA"/>
    <m/>
    <m/>
    <s v="N/A"/>
    <x v="1"/>
    <x v="1"/>
    <m/>
    <m/>
    <x v="0"/>
  </r>
  <r>
    <s v="MGLZP"/>
    <s v="RADIOMGLZP"/>
    <x v="10"/>
    <s v="RÁDIO"/>
    <x v="2"/>
    <x v="2"/>
    <x v="2"/>
    <x v="2"/>
    <s v="NA"/>
    <s v="NA"/>
    <s v="ATENDIMENTO VIA RÁDIO"/>
    <s v="HL5G_2025"/>
    <x v="32"/>
    <s v="RÁDIO"/>
    <s v="-"/>
    <s v="PATROCÍNIO_2025"/>
    <x v="9"/>
    <m/>
    <m/>
    <s v="NÃO"/>
    <s v="NA"/>
    <s v="RÁDIO"/>
    <s v="RÁDIO"/>
    <x v="12"/>
    <s v="-"/>
    <s v="-"/>
    <n v="2025"/>
    <s v="NA"/>
    <s v="NA"/>
    <s v="RÁDIO PREVISTO"/>
    <m/>
    <m/>
    <m/>
    <s v="VALIDAR PREDECESSOR ELISANGÊLA"/>
    <m/>
    <m/>
    <s v="N/A"/>
    <x v="1"/>
    <x v="1"/>
    <m/>
    <m/>
    <x v="0"/>
  </r>
  <r>
    <s v="MGPDO"/>
    <s v="RADIOMGPDO"/>
    <x v="10"/>
    <s v="RÁDIO"/>
    <x v="2"/>
    <x v="2"/>
    <x v="2"/>
    <x v="2"/>
    <s v="NA"/>
    <s v="NA"/>
    <s v="ATENDIMENTO VIA RÁDIO"/>
    <s v="HL5G_2025"/>
    <x v="32"/>
    <s v="RÁDIO"/>
    <s v="-"/>
    <s v="PATROCÍNIO_2025"/>
    <x v="9"/>
    <m/>
    <m/>
    <s v="NÃO"/>
    <s v="NA"/>
    <s v="RÁDIO"/>
    <s v="RÁDIO"/>
    <x v="12"/>
    <s v="-"/>
    <s v="-"/>
    <n v="2025"/>
    <s v="NA"/>
    <s v="NA"/>
    <s v="RÁDIO PREVISTO"/>
    <m/>
    <m/>
    <m/>
    <s v="VALIDAR PREDECESSOR ELISANGÊLA"/>
    <m/>
    <m/>
    <s v="N/A"/>
    <x v="1"/>
    <x v="1"/>
    <m/>
    <m/>
    <x v="0"/>
  </r>
  <r>
    <s v="MGPTY"/>
    <s v="RADIOMGPTY"/>
    <x v="10"/>
    <s v="RÁDIO"/>
    <x v="2"/>
    <x v="2"/>
    <x v="2"/>
    <x v="2"/>
    <s v="NA"/>
    <s v="NA"/>
    <s v="ATENDIMENTO VIA RÁDIO"/>
    <s v="HL5G_2025"/>
    <x v="32"/>
    <s v="RÁDIO"/>
    <s v="-"/>
    <s v="PATROCÍNIO_2025"/>
    <x v="9"/>
    <m/>
    <m/>
    <s v="NÃO"/>
    <s v="NA"/>
    <s v="RÁDIO"/>
    <s v="RÁDIO"/>
    <x v="12"/>
    <s v="-"/>
    <s v="-"/>
    <n v="2025"/>
    <s v="NA"/>
    <s v="NA"/>
    <s v="RÁDIO PREVISTO"/>
    <m/>
    <m/>
    <m/>
    <s v="VALIDAR PREDECESSOR ELISANGÊLA"/>
    <m/>
    <m/>
    <s v="N/A"/>
    <x v="1"/>
    <x v="1"/>
    <m/>
    <m/>
    <x v="0"/>
  </r>
  <r>
    <s v="MGPXQ"/>
    <s v="RADIOMGPXQ"/>
    <x v="10"/>
    <s v="RÁDIO"/>
    <x v="2"/>
    <x v="2"/>
    <x v="2"/>
    <x v="2"/>
    <s v="NA"/>
    <s v="NA"/>
    <s v="ATENDIMENTO VIA RÁDIO"/>
    <s v="HL5G_2025"/>
    <x v="32"/>
    <s v="RÁDIO"/>
    <s v="-"/>
    <s v="PATROCÍNIO_2025"/>
    <x v="9"/>
    <m/>
    <m/>
    <s v="NÃO"/>
    <s v="NA"/>
    <s v="RÁDIO"/>
    <s v="RÁDIO"/>
    <x v="12"/>
    <s v="-"/>
    <s v="-"/>
    <n v="2025"/>
    <s v="NA"/>
    <s v="NA"/>
    <s v="RÁDIO PREVISTO"/>
    <m/>
    <m/>
    <m/>
    <s v="VALIDAR PREDECESSOR ELISANGÊLA"/>
    <m/>
    <m/>
    <s v="N/A"/>
    <x v="1"/>
    <x v="1"/>
    <m/>
    <m/>
    <x v="0"/>
  </r>
  <r>
    <s v="MGPMC"/>
    <s v="RADIOMGPMC"/>
    <x v="10"/>
    <s v="RÁDIO"/>
    <x v="2"/>
    <x v="2"/>
    <x v="2"/>
    <x v="2"/>
    <s v="NA"/>
    <s v="NA"/>
    <s v="ATENDIMENTO VIA RÁDIO"/>
    <s v="HL5G_2025"/>
    <x v="32"/>
    <s v="RÁDIO"/>
    <s v="-"/>
    <s v="PATROCÍNIO_2025"/>
    <x v="9"/>
    <m/>
    <m/>
    <s v="NÃO"/>
    <s v="NA"/>
    <s v="RÁDIO"/>
    <s v="RÁDIO"/>
    <x v="12"/>
    <s v="-"/>
    <s v="-"/>
    <n v="2025"/>
    <s v="NA"/>
    <s v="NA"/>
    <s v="RÁDIO PREVISTO"/>
    <m/>
    <m/>
    <m/>
    <s v="VALIDAR PREDECESSOR ELISANGÊLA"/>
    <m/>
    <m/>
    <s v="N/A"/>
    <x v="1"/>
    <x v="1"/>
    <m/>
    <m/>
    <x v="0"/>
  </r>
  <r>
    <s v="MGMRF"/>
    <s v="M2024EST_MGMRF_01"/>
    <x v="3"/>
    <s v="SIM"/>
    <x v="0"/>
    <x v="0"/>
    <x v="293"/>
    <x v="281"/>
    <s v="NA"/>
    <s v="NA"/>
    <s v="MGV01-MGJUA-MGMRF-MGV01"/>
    <s v="HL5G_2025"/>
    <x v="27"/>
    <s v="MGV01"/>
    <s v="-"/>
    <s v="JUIZ DE FORA_2025"/>
    <x v="0"/>
    <s v="05/11/2025 - Jhonanthan: Minuta previsto para entrega 05/nov. Posições enviadas pelo whats"/>
    <m/>
    <s v="NÃO"/>
    <s v="ATIVO"/>
    <s v="REDE OK"/>
    <s v="ATIVO"/>
    <x v="13"/>
    <s v="-"/>
    <s v="-"/>
    <n v="2025"/>
    <n v="593312"/>
    <s v="Empreiteira"/>
    <s v="ATIVO"/>
    <m/>
    <m/>
    <m/>
    <m/>
    <m/>
    <m/>
    <s v="N/A"/>
    <x v="2"/>
    <x v="2"/>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517BCF-E288-42E4-9F61-D2BB3031F0FB}" name="Tabela dinâmica1" cacheId="428" applyNumberFormats="0" applyBorderFormats="0" applyFontFormats="0" applyPatternFormats="0" applyAlignmentFormats="0" applyWidthHeightFormats="1" dataCaption="Valores" updatedVersion="8" minRefreshableVersion="3" itemPrintTitles="1" createdVersion="8" indent="0" multipleFieldFilters="0" rowHeaderCaption="CONSTRUÇÃO">
  <location ref="F13:G16" firstHeaderRow="1" firstDataRow="1" firstDataCol="1"/>
  <pivotFields count="58">
    <pivotField showAll="0"/>
    <pivotField showAll="0"/>
    <pivotField showAll="0"/>
    <pivotField showAll="0"/>
    <pivotField axis="axisRow" dataField="1" showAll="0" sortType="ascending">
      <items count="359">
        <item m="1" x="148"/>
        <item m="1" x="347"/>
        <item m="1" x="300"/>
        <item m="1" x="288"/>
        <item m="1" x="180"/>
        <item m="1" x="303"/>
        <item m="1" x="308"/>
        <item m="1" x="270"/>
        <item m="1" x="324"/>
        <item m="1" x="248"/>
        <item x="4"/>
        <item h="1" x="9"/>
        <item m="1" x="292"/>
        <item m="1" x="309"/>
        <item m="1" x="293"/>
        <item m="1" x="267"/>
        <item m="1" x="268"/>
        <item h="1" x="7"/>
        <item m="1" x="249"/>
        <item m="1" x="269"/>
        <item m="1" x="179"/>
        <item x="2"/>
        <item m="1" x="296"/>
        <item m="1" x="87"/>
        <item x="0"/>
        <item m="1" x="290"/>
        <item m="1" x="250"/>
        <item m="1" x="295"/>
        <item m="1" x="294"/>
        <item m="1" x="323"/>
        <item m="1" x="225"/>
        <item m="1" x="231"/>
        <item m="1" x="348"/>
        <item m="1" x="349"/>
        <item m="1" x="345"/>
        <item m="1" x="237"/>
        <item m="1" x="357"/>
        <item m="1" x="350"/>
        <item m="1" x="351"/>
        <item m="1" x="356"/>
        <item m="1" x="354"/>
        <item m="1" x="344"/>
        <item m="1" x="355"/>
        <item m="1" x="353"/>
        <item m="1" x="229"/>
        <item m="1" x="352"/>
        <item m="1" x="339"/>
        <item m="1" x="346"/>
        <item m="1" x="340"/>
        <item m="1" x="325"/>
        <item m="1" x="326"/>
        <item m="1" x="342"/>
        <item m="1" x="327"/>
        <item m="1" x="328"/>
        <item m="1" x="329"/>
        <item m="1" x="330"/>
        <item m="1" x="331"/>
        <item m="1" x="332"/>
        <item m="1" x="343"/>
        <item m="1" x="333"/>
        <item m="1" x="334"/>
        <item m="1" x="335"/>
        <item m="1" x="336"/>
        <item m="1" x="337"/>
        <item m="1" x="338"/>
        <item m="1" x="341"/>
        <item m="1" x="322"/>
        <item m="1" x="310"/>
        <item m="1" x="311"/>
        <item m="1" x="299"/>
        <item m="1" x="304"/>
        <item m="1" x="298"/>
        <item m="1" x="280"/>
        <item m="1" x="302"/>
        <item m="1" x="241"/>
        <item m="1" x="234"/>
        <item m="1" x="291"/>
        <item m="1" x="297"/>
        <item m="1" x="305"/>
        <item m="1" x="321"/>
        <item m="1" x="306"/>
        <item m="1" x="301"/>
        <item m="1" x="312"/>
        <item m="1" x="273"/>
        <item m="1" x="313"/>
        <item m="1" x="314"/>
        <item m="1" x="281"/>
        <item m="1" x="315"/>
        <item m="1" x="278"/>
        <item m="1" x="283"/>
        <item m="1" x="316"/>
        <item m="1" x="286"/>
        <item m="1" x="317"/>
        <item m="1" x="282"/>
        <item m="1" x="279"/>
        <item m="1" x="235"/>
        <item m="1" x="252"/>
        <item m="1" x="289"/>
        <item m="1" x="285"/>
        <item m="1" x="277"/>
        <item m="1" x="233"/>
        <item m="1" x="287"/>
        <item m="1" x="263"/>
        <item m="1" x="275"/>
        <item m="1" x="274"/>
        <item m="1" x="284"/>
        <item m="1" x="238"/>
        <item m="1" x="253"/>
        <item m="1" x="260"/>
        <item m="1" x="265"/>
        <item m="1" x="318"/>
        <item m="1" x="266"/>
        <item m="1" x="276"/>
        <item m="1" x="256"/>
        <item m="1" x="319"/>
        <item m="1" x="264"/>
        <item m="1" x="307"/>
        <item m="1" x="255"/>
        <item m="1" x="320"/>
        <item m="1" x="272"/>
        <item m="1" x="262"/>
        <item m="1" x="271"/>
        <item m="1" x="254"/>
        <item m="1" x="257"/>
        <item m="1" x="258"/>
        <item m="1" x="259"/>
        <item m="1" x="261"/>
        <item m="1" x="224"/>
        <item m="1" x="251"/>
        <item m="1" x="240"/>
        <item m="1" x="239"/>
        <item m="1" x="230"/>
        <item m="1" x="245"/>
        <item m="1" x="242"/>
        <item m="1" x="246"/>
        <item m="1" x="232"/>
        <item m="1" x="247"/>
        <item m="1" x="243"/>
        <item m="1" x="228"/>
        <item m="1" x="222"/>
        <item m="1" x="223"/>
        <item m="1" x="236"/>
        <item m="1" x="211"/>
        <item m="1" x="226"/>
        <item m="1" x="227"/>
        <item m="1" x="215"/>
        <item m="1" x="213"/>
        <item m="1" x="219"/>
        <item m="1" x="214"/>
        <item m="1" x="217"/>
        <item m="1" x="212"/>
        <item m="1" x="218"/>
        <item m="1" x="221"/>
        <item m="1" x="220"/>
        <item m="1" x="216"/>
        <item m="1" x="206"/>
        <item m="1" x="204"/>
        <item m="1" x="205"/>
        <item m="1" x="208"/>
        <item m="1" x="207"/>
        <item m="1" x="209"/>
        <item m="1" x="210"/>
        <item m="1" x="202"/>
        <item m="1" x="200"/>
        <item m="1" x="203"/>
        <item m="1" x="197"/>
        <item m="1" x="201"/>
        <item m="1" x="198"/>
        <item m="1" x="199"/>
        <item m="1" x="196"/>
        <item m="1" x="195"/>
        <item m="1" x="193"/>
        <item m="1" x="194"/>
        <item m="1" x="192"/>
        <item m="1" x="190"/>
        <item m="1" x="183"/>
        <item m="1" x="182"/>
        <item m="1" x="188"/>
        <item m="1" x="184"/>
        <item m="1" x="185"/>
        <item m="1" x="181"/>
        <item m="1" x="186"/>
        <item m="1" x="169"/>
        <item m="1" x="165"/>
        <item m="1" x="168"/>
        <item m="1" x="173"/>
        <item m="1" x="174"/>
        <item m="1" x="167"/>
        <item m="1" x="175"/>
        <item m="1" x="166"/>
        <item m="1" x="176"/>
        <item m="1" x="171"/>
        <item m="1" x="172"/>
        <item m="1" x="170"/>
        <item m="1" x="187"/>
        <item m="1" x="177"/>
        <item m="1" x="189"/>
        <item m="1" x="164"/>
        <item m="1" x="191"/>
        <item m="1" x="178"/>
        <item m="1" x="156"/>
        <item m="1" x="162"/>
        <item m="1" x="155"/>
        <item m="1" x="163"/>
        <item m="1" x="159"/>
        <item m="1" x="157"/>
        <item m="1" x="160"/>
        <item m="1" x="158"/>
        <item m="1" x="154"/>
        <item m="1" x="161"/>
        <item m="1" x="149"/>
        <item m="1" x="151"/>
        <item m="1" x="152"/>
        <item m="1" x="150"/>
        <item m="1" x="153"/>
        <item m="1" x="144"/>
        <item m="1" x="145"/>
        <item m="1" x="146"/>
        <item m="1" x="147"/>
        <item m="1" x="143"/>
        <item m="1" x="142"/>
        <item m="1" x="139"/>
        <item m="1" x="138"/>
        <item m="1" x="137"/>
        <item m="1" x="136"/>
        <item m="1" x="140"/>
        <item m="1" x="135"/>
        <item m="1" x="134"/>
        <item m="1" x="132"/>
        <item m="1" x="129"/>
        <item m="1" x="130"/>
        <item m="1" x="131"/>
        <item m="1" x="133"/>
        <item m="1" x="128"/>
        <item m="1" x="127"/>
        <item m="1" x="126"/>
        <item m="1" x="125"/>
        <item m="1" x="123"/>
        <item m="1" x="124"/>
        <item m="1" x="122"/>
        <item m="1" x="121"/>
        <item m="1" x="120"/>
        <item m="1" x="115"/>
        <item m="1" x="113"/>
        <item m="1" x="118"/>
        <item m="1" x="119"/>
        <item m="1" x="117"/>
        <item m="1" x="112"/>
        <item m="1" x="110"/>
        <item m="1" x="116"/>
        <item m="1" x="108"/>
        <item m="1" x="114"/>
        <item m="1" x="141"/>
        <item m="1" x="109"/>
        <item m="1" x="106"/>
        <item m="1" x="105"/>
        <item m="1" x="107"/>
        <item m="1" x="104"/>
        <item m="1" x="103"/>
        <item m="1" x="102"/>
        <item m="1" x="101"/>
        <item m="1" x="100"/>
        <item m="1" x="86"/>
        <item m="1" x="111"/>
        <item m="1" x="99"/>
        <item m="1" x="98"/>
        <item m="1" x="85"/>
        <item m="1" x="94"/>
        <item m="1" x="95"/>
        <item m="1" x="96"/>
        <item m="1" x="97"/>
        <item m="1" x="92"/>
        <item m="1" x="93"/>
        <item m="1" x="91"/>
        <item m="1" x="88"/>
        <item m="1" x="90"/>
        <item h="1" m="1" x="89"/>
        <item m="1" x="82"/>
        <item m="1" x="78"/>
        <item m="1" x="81"/>
        <item h="1" m="1" x="84"/>
        <item h="1" m="1" x="83"/>
        <item h="1" m="1" x="79"/>
        <item h="1" m="1" x="74"/>
        <item h="1" m="1" x="80"/>
        <item m="1" x="75"/>
        <item m="1" x="76"/>
        <item h="1" m="1" x="72"/>
        <item h="1" m="1" x="71"/>
        <item h="1" m="1" x="73"/>
        <item h="1" m="1" x="77"/>
        <item h="1" m="1" x="66"/>
        <item h="1" m="1" x="69"/>
        <item h="1" m="1" x="68"/>
        <item h="1" m="1" x="67"/>
        <item h="1" m="1" x="65"/>
        <item m="1" x="64"/>
        <item h="1" m="1" x="62"/>
        <item h="1" m="1" x="61"/>
        <item h="1" m="1" x="70"/>
        <item h="1" m="1" x="63"/>
        <item h="1" m="1" x="60"/>
        <item m="1" x="58"/>
        <item h="1" m="1" x="59"/>
        <item h="1" m="1" x="54"/>
        <item h="1" m="1" x="56"/>
        <item h="1" m="1" x="57"/>
        <item h="1" m="1" x="53"/>
        <item h="1" m="1" x="49"/>
        <item h="1" m="1" x="50"/>
        <item h="1" m="1" x="51"/>
        <item h="1" m="1" x="52"/>
        <item h="1" m="1" x="55"/>
        <item h="1" m="1" x="45"/>
        <item h="1" m="1" x="39"/>
        <item h="1" m="1" x="42"/>
        <item h="1" m="1" x="46"/>
        <item h="1" m="1" x="43"/>
        <item h="1" m="1" x="48"/>
        <item h="1" m="1" x="44"/>
        <item m="1" x="41"/>
        <item h="1" m="1" x="47"/>
        <item h="1" m="1" x="40"/>
        <item h="1" m="1" x="38"/>
        <item h="1" m="1" x="35"/>
        <item h="1" m="1" x="37"/>
        <item h="1" m="1" x="36"/>
        <item h="1" m="1" x="33"/>
        <item h="1" m="1" x="34"/>
        <item h="1" m="1" x="32"/>
        <item h="1" m="1" x="31"/>
        <item h="1" m="1" x="28"/>
        <item h="1" m="1" x="29"/>
        <item h="1" m="1" x="30"/>
        <item h="1" m="1" x="24"/>
        <item h="1" m="1" x="25"/>
        <item h="1" m="1" x="27"/>
        <item h="1" m="1" x="26"/>
        <item h="1" m="1" x="22"/>
        <item h="1" m="1" x="20"/>
        <item h="1" m="1" x="23"/>
        <item h="1" m="1" x="21"/>
        <item h="1" m="1" x="19"/>
        <item h="1" m="1" x="14"/>
        <item h="1" m="1" x="13"/>
        <item h="1" m="1" x="12"/>
        <item h="1" m="1" x="16"/>
        <item m="1" x="244"/>
        <item h="1" m="1" x="17"/>
        <item h="1" m="1" x="18"/>
        <item h="1" m="1" x="15"/>
        <item h="1" m="1" x="10"/>
        <item h="1" m="1" x="11"/>
        <item h="1" x="5"/>
        <item h="1" x="6"/>
        <item h="1" x="1"/>
        <item h="1" x="8"/>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h="1" x="1"/>
        <item h="1" m="1" x="11"/>
        <item h="1" x="7"/>
        <item h="1" x="6"/>
        <item h="1" x="0"/>
        <item h="1" x="8"/>
        <item x="9"/>
        <item h="1" m="1" x="13"/>
        <item h="1" x="5"/>
        <item h="1" m="1" x="12"/>
        <item h="1" x="3"/>
        <item h="1" x="4"/>
        <item h="1" x="2"/>
        <item h="1" m="1" x="10"/>
        <item t="default"/>
      </items>
    </pivotField>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v="21"/>
    </i>
    <i>
      <x v="24"/>
    </i>
    <i t="grand">
      <x/>
    </i>
  </rowItems>
  <colItems count="1">
    <i/>
  </colItems>
  <dataFields count="1">
    <dataField name="QTD SITES" fld="4" subtotal="count" baseField="0" baseItem="0"/>
  </dataFields>
  <formats count="7">
    <format dxfId="1271">
      <pivotArea type="all" dataOnly="0" outline="0" fieldPosition="0"/>
    </format>
    <format dxfId="1272">
      <pivotArea outline="0" collapsedLevelsAreSubtotals="1" fieldPosition="0"/>
    </format>
    <format dxfId="1273">
      <pivotArea dataOnly="0" labelOnly="1" outline="0" axis="axisValues" fieldPosition="0"/>
    </format>
    <format dxfId="1274">
      <pivotArea collapsedLevelsAreSubtotals="1" fieldPosition="0">
        <references count="1">
          <reference field="4" count="1">
            <x v="24"/>
          </reference>
        </references>
      </pivotArea>
    </format>
    <format dxfId="1275">
      <pivotArea dataOnly="0" labelOnly="1" fieldPosition="0">
        <references count="1">
          <reference field="4" count="1">
            <x v="24"/>
          </reference>
        </references>
      </pivotArea>
    </format>
    <format dxfId="1276">
      <pivotArea collapsedLevelsAreSubtotals="1" fieldPosition="0">
        <references count="1">
          <reference field="4" count="3">
            <x v="17"/>
            <x v="21"/>
            <x v="23"/>
          </reference>
        </references>
      </pivotArea>
    </format>
    <format dxfId="1277">
      <pivotArea dataOnly="0" labelOnly="1" fieldPosition="0">
        <references count="1">
          <reference field="4" count="3">
            <x v="17"/>
            <x v="21"/>
            <x v="2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4853AD-51BD-4746-967B-E5B4C8AA48C7}" name="Tabela dinâmica2" cacheId="428" applyNumberFormats="0" applyBorderFormats="0" applyFontFormats="0" applyPatternFormats="0" applyAlignmentFormats="0" applyWidthHeightFormats="1" dataCaption="Valores" updatedVersion="8" minRefreshableVersion="3" itemPrintTitles="1" createdVersion="8" indent="0" multipleFieldFilters="0" rowHeaderCaption="ATIVAÇÃO">
  <location ref="I13:J21" firstHeaderRow="1" firstDataRow="1" firstDataCol="1"/>
  <pivotFields count="58">
    <pivotField showAll="0"/>
    <pivotField showAll="0"/>
    <pivotField showAll="0"/>
    <pivotField showAll="0"/>
    <pivotField dataField="1" showAll="0"/>
    <pivotField axis="axisRow" showAll="0" sortType="ascending">
      <items count="420">
        <item m="1" x="120"/>
        <item m="1" x="224"/>
        <item m="1" x="369"/>
        <item m="1" x="246"/>
        <item m="1" x="237"/>
        <item m="1" x="241"/>
        <item m="1" x="200"/>
        <item m="1" x="392"/>
        <item m="1" x="390"/>
        <item m="1" x="377"/>
        <item m="1" x="69"/>
        <item m="1" x="374"/>
        <item m="1" x="376"/>
        <item m="1" x="375"/>
        <item m="1" x="370"/>
        <item m="1" x="388"/>
        <item m="1" x="316"/>
        <item m="1" x="380"/>
        <item m="1" x="317"/>
        <item x="0"/>
        <item x="10"/>
        <item x="6"/>
        <item m="1" x="395"/>
        <item x="11"/>
        <item x="7"/>
        <item m="1" x="313"/>
        <item m="1" x="373"/>
        <item m="1" x="347"/>
        <item m="1" x="371"/>
        <item x="2"/>
        <item m="1" x="389"/>
        <item m="1" x="314"/>
        <item m="1" x="406"/>
        <item m="1" x="278"/>
        <item m="1" x="396"/>
        <item m="1" x="92"/>
        <item x="8"/>
        <item m="1" x="386"/>
        <item m="1" x="296"/>
        <item m="1" x="318"/>
        <item m="1" x="385"/>
        <item m="1" x="384"/>
        <item m="1" x="387"/>
        <item m="1" x="378"/>
        <item m="1" x="416"/>
        <item m="1" x="415"/>
        <item m="1" x="417"/>
        <item m="1" x="414"/>
        <item m="1" x="418"/>
        <item m="1" x="410"/>
        <item m="1" x="402"/>
        <item m="1" x="413"/>
        <item m="1" x="408"/>
        <item m="1" x="407"/>
        <item m="1" x="400"/>
        <item m="1" x="403"/>
        <item m="1" x="401"/>
        <item m="1" x="404"/>
        <item m="1" x="409"/>
        <item m="1" x="399"/>
        <item m="1" x="405"/>
        <item m="1" x="398"/>
        <item m="1" x="397"/>
        <item m="1" x="394"/>
        <item m="1" x="411"/>
        <item m="1" x="356"/>
        <item m="1" x="365"/>
        <item m="1" x="349"/>
        <item m="1" x="350"/>
        <item m="1" x="382"/>
        <item m="1" x="381"/>
        <item m="1" x="412"/>
        <item m="1" x="358"/>
        <item m="1" x="348"/>
        <item m="1" x="379"/>
        <item m="1" x="391"/>
        <item m="1" x="351"/>
        <item m="1" x="383"/>
        <item m="1" x="352"/>
        <item m="1" x="353"/>
        <item m="1" x="393"/>
        <item m="1" x="360"/>
        <item m="1" x="361"/>
        <item m="1" x="354"/>
        <item m="1" x="359"/>
        <item m="1" x="355"/>
        <item m="1" x="345"/>
        <item m="1" x="339"/>
        <item m="1" x="362"/>
        <item m="1" x="363"/>
        <item m="1" x="364"/>
        <item m="1" x="324"/>
        <item m="1" x="292"/>
        <item m="1" x="367"/>
        <item m="1" x="372"/>
        <item m="1" x="368"/>
        <item m="1" x="327"/>
        <item m="1" x="366"/>
        <item m="1" x="333"/>
        <item m="1" x="334"/>
        <item m="1" x="335"/>
        <item m="1" x="341"/>
        <item m="1" x="357"/>
        <item m="1" x="266"/>
        <item m="1" x="302"/>
        <item m="1" x="337"/>
        <item m="1" x="331"/>
        <item m="1" x="299"/>
        <item m="1" x="346"/>
        <item m="1" x="342"/>
        <item m="1" x="343"/>
        <item m="1" x="267"/>
        <item m="1" x="328"/>
        <item m="1" x="344"/>
        <item m="1" x="336"/>
        <item m="1" x="270"/>
        <item m="1" x="319"/>
        <item m="1" x="291"/>
        <item m="1" x="268"/>
        <item m="1" x="338"/>
        <item m="1" x="320"/>
        <item m="1" x="340"/>
        <item m="1" x="321"/>
        <item m="1" x="326"/>
        <item m="1" x="322"/>
        <item m="1" x="329"/>
        <item m="1" x="330"/>
        <item m="1" x="332"/>
        <item m="1" x="277"/>
        <item m="1" x="325"/>
        <item m="1" x="323"/>
        <item m="1" x="312"/>
        <item m="1" x="307"/>
        <item m="1" x="308"/>
        <item m="1" x="311"/>
        <item m="1" x="309"/>
        <item m="1" x="305"/>
        <item m="1" x="306"/>
        <item m="1" x="304"/>
        <item m="1" x="310"/>
        <item m="1" x="301"/>
        <item m="1" x="289"/>
        <item m="1" x="315"/>
        <item m="1" x="290"/>
        <item m="1" x="300"/>
        <item m="1" x="303"/>
        <item m="1" x="276"/>
        <item m="1" x="297"/>
        <item m="1" x="298"/>
        <item m="1" x="294"/>
        <item m="1" x="293"/>
        <item m="1" x="288"/>
        <item m="1" x="287"/>
        <item m="1" x="280"/>
        <item m="1" x="283"/>
        <item m="1" x="284"/>
        <item m="1" x="295"/>
        <item m="1" x="286"/>
        <item m="1" x="281"/>
        <item m="1" x="285"/>
        <item m="1" x="282"/>
        <item m="1" x="279"/>
        <item m="1" x="269"/>
        <item m="1" x="274"/>
        <item m="1" x="275"/>
        <item m="1" x="264"/>
        <item m="1" x="265"/>
        <item m="1" x="272"/>
        <item m="1" x="26"/>
        <item m="1" x="262"/>
        <item m="1" x="271"/>
        <item m="1" x="273"/>
        <item m="1" x="263"/>
        <item m="1" x="261"/>
        <item m="1" x="260"/>
        <item m="1" x="258"/>
        <item m="1" x="256"/>
        <item m="1" x="255"/>
        <item m="1" x="257"/>
        <item m="1" x="253"/>
        <item m="1" x="254"/>
        <item m="1" x="215"/>
        <item m="1" x="252"/>
        <item m="1" x="259"/>
        <item m="1" x="220"/>
        <item m="1" x="219"/>
        <item m="1" x="248"/>
        <item m="1" x="233"/>
        <item m="1" x="249"/>
        <item m="1" x="247"/>
        <item m="1" x="218"/>
        <item m="1" x="222"/>
        <item m="1" x="223"/>
        <item m="1" x="245"/>
        <item m="1" x="238"/>
        <item m="1" x="250"/>
        <item m="1" x="251"/>
        <item m="1" x="227"/>
        <item m="1" x="228"/>
        <item m="1" x="217"/>
        <item m="1" x="225"/>
        <item m="1" x="221"/>
        <item m="1" x="214"/>
        <item m="1" x="226"/>
        <item m="1" x="236"/>
        <item m="1" x="229"/>
        <item m="1" x="230"/>
        <item m="1" x="232"/>
        <item m="1" x="234"/>
        <item m="1" x="235"/>
        <item m="1" x="239"/>
        <item m="1" x="244"/>
        <item m="1" x="231"/>
        <item m="1" x="242"/>
        <item m="1" x="243"/>
        <item m="1" x="216"/>
        <item m="1" x="205"/>
        <item m="1" x="212"/>
        <item m="1" x="207"/>
        <item m="1" x="206"/>
        <item m="1" x="203"/>
        <item m="1" x="210"/>
        <item m="1" x="204"/>
        <item m="1" x="202"/>
        <item m="1" x="201"/>
        <item m="1" x="211"/>
        <item m="1" x="209"/>
        <item m="1" x="198"/>
        <item m="1" x="197"/>
        <item m="1" x="213"/>
        <item m="1" x="194"/>
        <item m="1" x="195"/>
        <item m="1" x="196"/>
        <item m="1" x="188"/>
        <item m="1" x="183"/>
        <item m="1" x="182"/>
        <item m="1" x="191"/>
        <item m="1" x="192"/>
        <item m="1" x="181"/>
        <item m="1" x="208"/>
        <item m="1" x="193"/>
        <item m="1" x="190"/>
        <item m="1" x="187"/>
        <item m="1" x="186"/>
        <item m="1" x="189"/>
        <item m="1" x="185"/>
        <item m="1" x="184"/>
        <item m="1" x="180"/>
        <item m="1" x="178"/>
        <item m="1" x="177"/>
        <item m="1" x="179"/>
        <item m="1" x="176"/>
        <item m="1" x="174"/>
        <item m="1" x="171"/>
        <item m="1" x="169"/>
        <item m="1" x="170"/>
        <item m="1" x="175"/>
        <item m="1" x="173"/>
        <item m="1" x="172"/>
        <item m="1" x="158"/>
        <item m="1" x="159"/>
        <item m="1" x="155"/>
        <item m="1" x="160"/>
        <item m="1" x="167"/>
        <item m="1" x="157"/>
        <item m="1" x="161"/>
        <item m="1" x="156"/>
        <item m="1" x="166"/>
        <item m="1" x="162"/>
        <item m="1" x="153"/>
        <item m="1" x="164"/>
        <item m="1" x="165"/>
        <item m="1" x="154"/>
        <item m="1" x="150"/>
        <item m="1" x="152"/>
        <item m="1" x="168"/>
        <item m="1" x="148"/>
        <item m="1" x="163"/>
        <item m="1" x="149"/>
        <item m="1" x="151"/>
        <item m="1" x="134"/>
        <item m="1" x="146"/>
        <item m="1" x="135"/>
        <item m="1" x="125"/>
        <item m="1" x="138"/>
        <item m="1" x="136"/>
        <item m="1" x="140"/>
        <item m="1" x="142"/>
        <item m="1" x="147"/>
        <item m="1" x="143"/>
        <item m="1" x="139"/>
        <item m="1" x="129"/>
        <item m="1" x="144"/>
        <item m="1" x="141"/>
        <item m="1" x="145"/>
        <item m="1" x="126"/>
        <item m="1" x="137"/>
        <item m="1" x="131"/>
        <item m="1" x="128"/>
        <item m="1" x="127"/>
        <item m="1" x="130"/>
        <item m="1" x="133"/>
        <item m="1" x="199"/>
        <item m="1" x="132"/>
        <item m="1" x="121"/>
        <item m="1" x="124"/>
        <item m="1" x="118"/>
        <item m="1" x="122"/>
        <item m="1" x="123"/>
        <item m="1" x="119"/>
        <item m="1" x="105"/>
        <item m="1" x="115"/>
        <item m="1" x="117"/>
        <item m="1" x="112"/>
        <item m="1" x="113"/>
        <item m="1" x="111"/>
        <item m="1" x="116"/>
        <item m="1" x="114"/>
        <item m="1" x="107"/>
        <item m="1" x="106"/>
        <item m="1" x="108"/>
        <item m="1" x="109"/>
        <item m="1" x="104"/>
        <item m="1" x="101"/>
        <item m="1" x="96"/>
        <item m="1" x="102"/>
        <item m="1" x="86"/>
        <item m="1" x="100"/>
        <item m="1" x="110"/>
        <item m="1" x="95"/>
        <item m="1" x="99"/>
        <item m="1" x="93"/>
        <item m="1" x="97"/>
        <item m="1" x="94"/>
        <item m="1" x="91"/>
        <item m="1" x="35"/>
        <item m="1" x="88"/>
        <item m="1" x="89"/>
        <item m="1" x="90"/>
        <item m="1" x="103"/>
        <item m="1" x="74"/>
        <item m="1" x="73"/>
        <item m="1" x="83"/>
        <item m="1" x="84"/>
        <item m="1" x="82"/>
        <item m="1" x="81"/>
        <item m="1" x="75"/>
        <item m="1" x="76"/>
        <item m="1" x="87"/>
        <item m="1" x="80"/>
        <item m="1" x="42"/>
        <item m="1" x="85"/>
        <item m="1" x="78"/>
        <item m="1" x="77"/>
        <item m="1" x="79"/>
        <item m="1" x="70"/>
        <item m="1" x="71"/>
        <item m="1" x="98"/>
        <item m="1" x="59"/>
        <item m="1" x="72"/>
        <item m="1" x="66"/>
        <item m="1" x="27"/>
        <item m="1" x="34"/>
        <item m="1" x="240"/>
        <item m="1" x="68"/>
        <item m="1" x="67"/>
        <item m="1" x="44"/>
        <item m="1" x="64"/>
        <item m="1" x="61"/>
        <item m="1" x="63"/>
        <item m="1" x="65"/>
        <item m="1" x="60"/>
        <item m="1" x="57"/>
        <item m="1" x="62"/>
        <item m="1" x="53"/>
        <item m="1" x="54"/>
        <item m="1" x="51"/>
        <item m="1" x="56"/>
        <item m="1" x="55"/>
        <item m="1" x="28"/>
        <item m="1" x="50"/>
        <item m="1" x="31"/>
        <item m="1" x="52"/>
        <item m="1" x="43"/>
        <item m="1" x="45"/>
        <item m="1" x="46"/>
        <item m="1" x="32"/>
        <item m="1" x="41"/>
        <item m="1" x="48"/>
        <item m="1" x="29"/>
        <item m="1" x="49"/>
        <item m="1" x="47"/>
        <item m="1" x="58"/>
        <item m="1" x="38"/>
        <item m="1" x="37"/>
        <item m="1" x="30"/>
        <item m="1" x="33"/>
        <item m="1" x="40"/>
        <item m="1" x="36"/>
        <item m="1" x="39"/>
        <item m="1" x="19"/>
        <item m="1" x="24"/>
        <item m="1" x="20"/>
        <item m="1" x="22"/>
        <item m="1" x="21"/>
        <item m="1" x="25"/>
        <item m="1" x="23"/>
        <item m="1" x="18"/>
        <item x="5"/>
        <item x="13"/>
        <item x="9"/>
        <item x="4"/>
        <item x="14"/>
        <item x="12"/>
        <item x="1"/>
        <item x="15"/>
        <item x="17"/>
        <item x="16"/>
        <item x="3"/>
        <item t="default"/>
      </items>
    </pivotField>
    <pivotField showAll="0"/>
    <pivotField showAll="0"/>
    <pivotField showAll="0"/>
    <pivotField showAll="0"/>
    <pivotField showAll="0"/>
    <pivotField showAll="0"/>
    <pivotField showAll="0"/>
    <pivotField showAll="0"/>
    <pivotField showAll="0"/>
    <pivotField showAll="0"/>
    <pivotField showAll="0">
      <items count="15">
        <item h="1" x="1"/>
        <item h="1" m="1" x="11"/>
        <item h="1" x="7"/>
        <item h="1" x="6"/>
        <item h="1" x="0"/>
        <item h="1" x="8"/>
        <item x="9"/>
        <item h="1" m="1" x="13"/>
        <item h="1" x="5"/>
        <item h="1" m="1" x="12"/>
        <item h="1" x="3"/>
        <item h="1" x="4"/>
        <item h="1" x="2"/>
        <item h="1" m="1" x="10"/>
        <item t="default"/>
      </items>
    </pivotField>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8">
    <i>
      <x v="19"/>
    </i>
    <i>
      <x v="23"/>
    </i>
    <i>
      <x v="29"/>
    </i>
    <i>
      <x v="414"/>
    </i>
    <i>
      <x v="415"/>
    </i>
    <i>
      <x v="416"/>
    </i>
    <i>
      <x v="417"/>
    </i>
    <i t="grand">
      <x/>
    </i>
  </rowItems>
  <colItems count="1">
    <i/>
  </colItems>
  <dataFields count="1">
    <dataField name="QTD SITES" fld="4" subtotal="count" baseField="0" baseItem="0"/>
  </dataFields>
  <formats count="6">
    <format dxfId="1265">
      <pivotArea type="all" dataOnly="0" outline="0" fieldPosition="0"/>
    </format>
    <format dxfId="1266">
      <pivotArea outline="0" collapsedLevelsAreSubtotals="1" fieldPosition="0"/>
    </format>
    <format dxfId="1267">
      <pivotArea dataOnly="0" labelOnly="1" outline="0" axis="axisValues" fieldPosition="0"/>
    </format>
    <format dxfId="1268">
      <pivotArea dataOnly="0" fieldPosition="0">
        <references count="1">
          <reference field="5" count="1">
            <x v="19"/>
          </reference>
        </references>
      </pivotArea>
    </format>
    <format dxfId="1269">
      <pivotArea collapsedLevelsAreSubtotals="1" fieldPosition="0">
        <references count="1">
          <reference field="5" count="2">
            <x v="23"/>
            <x v="29"/>
          </reference>
        </references>
      </pivotArea>
    </format>
    <format dxfId="1270">
      <pivotArea dataOnly="0" labelOnly="1" fieldPosition="0">
        <references count="1">
          <reference field="5" count="2">
            <x v="23"/>
            <x v="2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303621-52F0-464E-A15A-BB9100BD076B}" name="Tabela dinâmica4" cacheId="428" applyNumberFormats="0" applyBorderFormats="0" applyFontFormats="0" applyPatternFormats="0" applyAlignmentFormats="0" applyWidthHeightFormats="1" dataCaption="Valores" updatedVersion="8" minRefreshableVersion="3" itemPrintTitles="1" createdVersion="8" indent="0" multipleFieldFilters="0" rowHeaderCaption="ATIVAÇÃO">
  <location ref="L13:M15" firstHeaderRow="1" firstDataRow="1" firstDataCol="1" rowPageCount="1" colPageCount="1"/>
  <pivotFields count="58">
    <pivotField showAll="0"/>
    <pivotField showAll="0"/>
    <pivotField showAll="0"/>
    <pivotField showAll="0"/>
    <pivotField dataField="1" showAll="0"/>
    <pivotField axis="axisPage" multipleItemSelectionAllowed="1" showAll="0" sortType="ascending">
      <items count="420">
        <item m="1" x="120"/>
        <item m="1" x="224"/>
        <item m="1" x="369"/>
        <item m="1" x="246"/>
        <item m="1" x="237"/>
        <item m="1" x="241"/>
        <item m="1" x="200"/>
        <item m="1" x="392"/>
        <item m="1" x="390"/>
        <item m="1" x="377"/>
        <item h="1" m="1" x="69"/>
        <item m="1" x="374"/>
        <item m="1" x="376"/>
        <item m="1" x="375"/>
        <item m="1" x="370"/>
        <item m="1" x="388"/>
        <item m="1" x="316"/>
        <item m="1" x="380"/>
        <item m="1" x="317"/>
        <item x="0"/>
        <item x="10"/>
        <item x="6"/>
        <item m="1" x="395"/>
        <item h="1" x="11"/>
        <item h="1" x="7"/>
        <item m="1" x="313"/>
        <item m="1" x="373"/>
        <item m="1" x="347"/>
        <item h="1" m="1" x="371"/>
        <item h="1" x="2"/>
        <item m="1" x="389"/>
        <item m="1" x="314"/>
        <item m="1" x="406"/>
        <item m="1" x="278"/>
        <item m="1" x="396"/>
        <item h="1" m="1" x="92"/>
        <item h="1" x="8"/>
        <item m="1" x="386"/>
        <item m="1" x="296"/>
        <item m="1" x="318"/>
        <item m="1" x="385"/>
        <item m="1" x="384"/>
        <item m="1" x="387"/>
        <item m="1" x="378"/>
        <item m="1" x="416"/>
        <item m="1" x="415"/>
        <item m="1" x="417"/>
        <item m="1" x="414"/>
        <item m="1" x="418"/>
        <item m="1" x="410"/>
        <item m="1" x="402"/>
        <item m="1" x="413"/>
        <item m="1" x="408"/>
        <item m="1" x="407"/>
        <item m="1" x="400"/>
        <item m="1" x="403"/>
        <item m="1" x="401"/>
        <item m="1" x="404"/>
        <item m="1" x="409"/>
        <item m="1" x="399"/>
        <item m="1" x="405"/>
        <item m="1" x="398"/>
        <item m="1" x="397"/>
        <item m="1" x="394"/>
        <item m="1" x="411"/>
        <item m="1" x="356"/>
        <item m="1" x="365"/>
        <item m="1" x="349"/>
        <item m="1" x="350"/>
        <item m="1" x="382"/>
        <item m="1" x="381"/>
        <item m="1" x="412"/>
        <item m="1" x="358"/>
        <item m="1" x="348"/>
        <item m="1" x="379"/>
        <item m="1" x="391"/>
        <item m="1" x="351"/>
        <item m="1" x="383"/>
        <item m="1" x="352"/>
        <item m="1" x="353"/>
        <item m="1" x="393"/>
        <item m="1" x="360"/>
        <item m="1" x="361"/>
        <item m="1" x="354"/>
        <item m="1" x="359"/>
        <item m="1" x="355"/>
        <item m="1" x="345"/>
        <item m="1" x="339"/>
        <item m="1" x="362"/>
        <item m="1" x="363"/>
        <item m="1" x="364"/>
        <item m="1" x="324"/>
        <item m="1" x="292"/>
        <item m="1" x="367"/>
        <item m="1" x="372"/>
        <item m="1" x="368"/>
        <item m="1" x="327"/>
        <item m="1" x="366"/>
        <item m="1" x="333"/>
        <item m="1" x="334"/>
        <item m="1" x="335"/>
        <item m="1" x="341"/>
        <item m="1" x="357"/>
        <item m="1" x="266"/>
        <item m="1" x="302"/>
        <item m="1" x="337"/>
        <item m="1" x="331"/>
        <item m="1" x="299"/>
        <item m="1" x="346"/>
        <item m="1" x="342"/>
        <item m="1" x="343"/>
        <item m="1" x="267"/>
        <item m="1" x="328"/>
        <item m="1" x="344"/>
        <item m="1" x="336"/>
        <item m="1" x="270"/>
        <item m="1" x="319"/>
        <item m="1" x="291"/>
        <item m="1" x="268"/>
        <item m="1" x="338"/>
        <item m="1" x="320"/>
        <item m="1" x="340"/>
        <item m="1" x="321"/>
        <item m="1" x="326"/>
        <item m="1" x="322"/>
        <item m="1" x="329"/>
        <item m="1" x="330"/>
        <item m="1" x="332"/>
        <item m="1" x="277"/>
        <item m="1" x="325"/>
        <item m="1" x="323"/>
        <item m="1" x="312"/>
        <item m="1" x="307"/>
        <item m="1" x="308"/>
        <item m="1" x="311"/>
        <item m="1" x="309"/>
        <item m="1" x="305"/>
        <item m="1" x="306"/>
        <item m="1" x="304"/>
        <item m="1" x="310"/>
        <item m="1" x="301"/>
        <item m="1" x="289"/>
        <item m="1" x="315"/>
        <item m="1" x="290"/>
        <item m="1" x="300"/>
        <item m="1" x="303"/>
        <item m="1" x="276"/>
        <item m="1" x="297"/>
        <item m="1" x="298"/>
        <item m="1" x="294"/>
        <item m="1" x="293"/>
        <item m="1" x="288"/>
        <item m="1" x="287"/>
        <item m="1" x="280"/>
        <item m="1" x="283"/>
        <item m="1" x="284"/>
        <item m="1" x="295"/>
        <item m="1" x="286"/>
        <item m="1" x="281"/>
        <item m="1" x="285"/>
        <item m="1" x="282"/>
        <item m="1" x="279"/>
        <item m="1" x="269"/>
        <item m="1" x="274"/>
        <item m="1" x="275"/>
        <item m="1" x="264"/>
        <item m="1" x="265"/>
        <item m="1" x="272"/>
        <item m="1" x="26"/>
        <item m="1" x="262"/>
        <item m="1" x="271"/>
        <item m="1" x="273"/>
        <item m="1" x="263"/>
        <item m="1" x="261"/>
        <item m="1" x="260"/>
        <item m="1" x="258"/>
        <item m="1" x="256"/>
        <item m="1" x="255"/>
        <item m="1" x="257"/>
        <item m="1" x="253"/>
        <item m="1" x="254"/>
        <item m="1" x="215"/>
        <item m="1" x="252"/>
        <item m="1" x="259"/>
        <item m="1" x="220"/>
        <item m="1" x="219"/>
        <item m="1" x="248"/>
        <item m="1" x="233"/>
        <item m="1" x="249"/>
        <item m="1" x="247"/>
        <item m="1" x="218"/>
        <item m="1" x="222"/>
        <item m="1" x="223"/>
        <item m="1" x="245"/>
        <item m="1" x="238"/>
        <item m="1" x="250"/>
        <item m="1" x="251"/>
        <item m="1" x="227"/>
        <item m="1" x="228"/>
        <item m="1" x="217"/>
        <item m="1" x="225"/>
        <item m="1" x="221"/>
        <item m="1" x="214"/>
        <item m="1" x="226"/>
        <item m="1" x="236"/>
        <item m="1" x="229"/>
        <item m="1" x="230"/>
        <item m="1" x="232"/>
        <item m="1" x="234"/>
        <item m="1" x="235"/>
        <item m="1" x="239"/>
        <item m="1" x="244"/>
        <item m="1" x="231"/>
        <item m="1" x="242"/>
        <item m="1" x="243"/>
        <item m="1" x="216"/>
        <item m="1" x="205"/>
        <item m="1" x="212"/>
        <item m="1" x="207"/>
        <item m="1" x="206"/>
        <item m="1" x="203"/>
        <item m="1" x="210"/>
        <item m="1" x="204"/>
        <item m="1" x="202"/>
        <item m="1" x="201"/>
        <item m="1" x="211"/>
        <item m="1" x="209"/>
        <item m="1" x="198"/>
        <item m="1" x="197"/>
        <item m="1" x="213"/>
        <item m="1" x="194"/>
        <item m="1" x="195"/>
        <item m="1" x="196"/>
        <item m="1" x="188"/>
        <item m="1" x="183"/>
        <item m="1" x="182"/>
        <item m="1" x="191"/>
        <item m="1" x="192"/>
        <item m="1" x="181"/>
        <item m="1" x="208"/>
        <item m="1" x="193"/>
        <item m="1" x="190"/>
        <item m="1" x="187"/>
        <item m="1" x="186"/>
        <item m="1" x="189"/>
        <item m="1" x="185"/>
        <item m="1" x="184"/>
        <item m="1" x="180"/>
        <item m="1" x="178"/>
        <item m="1" x="177"/>
        <item m="1" x="179"/>
        <item m="1" x="176"/>
        <item m="1" x="174"/>
        <item m="1" x="171"/>
        <item m="1" x="169"/>
        <item m="1" x="170"/>
        <item m="1" x="175"/>
        <item m="1" x="173"/>
        <item m="1" x="172"/>
        <item m="1" x="158"/>
        <item m="1" x="159"/>
        <item m="1" x="155"/>
        <item m="1" x="160"/>
        <item m="1" x="167"/>
        <item m="1" x="157"/>
        <item m="1" x="161"/>
        <item m="1" x="156"/>
        <item m="1" x="166"/>
        <item m="1" x="162"/>
        <item m="1" x="153"/>
        <item m="1" x="164"/>
        <item m="1" x="165"/>
        <item m="1" x="154"/>
        <item m="1" x="150"/>
        <item m="1" x="152"/>
        <item m="1" x="168"/>
        <item m="1" x="148"/>
        <item m="1" x="163"/>
        <item m="1" x="149"/>
        <item m="1" x="151"/>
        <item m="1" x="134"/>
        <item m="1" x="146"/>
        <item m="1" x="135"/>
        <item m="1" x="125"/>
        <item h="1" m="1" x="138"/>
        <item m="1" x="136"/>
        <item m="1" x="140"/>
        <item m="1" x="142"/>
        <item h="1" m="1" x="147"/>
        <item m="1" x="143"/>
        <item m="1" x="139"/>
        <item h="1" m="1" x="129"/>
        <item h="1" m="1" x="144"/>
        <item m="1" x="141"/>
        <item m="1" x="145"/>
        <item m="1" x="126"/>
        <item m="1" x="137"/>
        <item h="1" m="1" x="131"/>
        <item m="1" x="128"/>
        <item m="1" x="127"/>
        <item h="1" m="1" x="130"/>
        <item h="1" m="1" x="133"/>
        <item m="1" x="199"/>
        <item h="1" m="1" x="132"/>
        <item h="1" m="1" x="121"/>
        <item h="1" m="1" x="124"/>
        <item h="1" m="1" x="118"/>
        <item h="1" m="1" x="122"/>
        <item h="1" m="1" x="123"/>
        <item h="1" m="1" x="119"/>
        <item h="1" m="1" x="105"/>
        <item h="1" m="1" x="115"/>
        <item h="1" m="1" x="117"/>
        <item h="1" m="1" x="112"/>
        <item h="1" m="1" x="113"/>
        <item h="1" m="1" x="111"/>
        <item h="1" m="1" x="116"/>
        <item m="1" x="114"/>
        <item h="1" m="1" x="107"/>
        <item h="1" m="1" x="106"/>
        <item m="1" x="108"/>
        <item h="1" m="1" x="109"/>
        <item h="1" m="1" x="104"/>
        <item h="1" m="1" x="101"/>
        <item h="1" m="1" x="96"/>
        <item h="1" m="1" x="102"/>
        <item h="1" m="1" x="86"/>
        <item m="1" x="100"/>
        <item h="1" m="1" x="110"/>
        <item h="1" m="1" x="95"/>
        <item h="1" m="1" x="99"/>
        <item h="1" m="1" x="93"/>
        <item h="1" m="1" x="97"/>
        <item h="1" m="1" x="94"/>
        <item h="1" m="1" x="91"/>
        <item m="1" x="35"/>
        <item h="1" m="1" x="88"/>
        <item h="1" m="1" x="89"/>
        <item m="1" x="90"/>
        <item h="1" m="1" x="103"/>
        <item h="1" m="1" x="74"/>
        <item h="1" m="1" x="73"/>
        <item h="1" m="1" x="83"/>
        <item h="1" m="1" x="84"/>
        <item h="1" m="1" x="82"/>
        <item h="1" m="1" x="81"/>
        <item h="1" m="1" x="75"/>
        <item h="1" m="1" x="76"/>
        <item h="1" m="1" x="87"/>
        <item h="1" m="1" x="80"/>
        <item h="1" m="1" x="42"/>
        <item h="1" m="1" x="85"/>
        <item h="1" m="1" x="78"/>
        <item h="1" m="1" x="77"/>
        <item h="1" m="1" x="79"/>
        <item h="1" m="1" x="70"/>
        <item h="1" m="1" x="71"/>
        <item h="1" m="1" x="98"/>
        <item h="1" m="1" x="59"/>
        <item h="1" m="1" x="72"/>
        <item h="1" m="1" x="66"/>
        <item h="1" m="1" x="27"/>
        <item h="1" m="1" x="34"/>
        <item m="1" x="240"/>
        <item h="1" m="1" x="68"/>
        <item h="1" m="1" x="67"/>
        <item h="1" m="1" x="44"/>
        <item h="1" m="1" x="64"/>
        <item h="1" m="1" x="61"/>
        <item h="1" m="1" x="63"/>
        <item h="1" m="1" x="65"/>
        <item h="1" m="1" x="60"/>
        <item h="1" m="1" x="57"/>
        <item h="1" m="1" x="62"/>
        <item h="1" m="1" x="53"/>
        <item h="1" m="1" x="54"/>
        <item h="1" m="1" x="51"/>
        <item h="1" m="1" x="56"/>
        <item h="1" m="1" x="55"/>
        <item h="1" m="1" x="28"/>
        <item h="1" m="1" x="50"/>
        <item h="1" m="1" x="31"/>
        <item h="1" m="1" x="52"/>
        <item h="1" m="1" x="43"/>
        <item m="1" x="45"/>
        <item h="1" m="1" x="46"/>
        <item h="1" m="1" x="32"/>
        <item m="1" x="41"/>
        <item h="1" m="1" x="48"/>
        <item h="1" m="1" x="29"/>
        <item h="1" m="1" x="49"/>
        <item h="1" m="1" x="47"/>
        <item h="1" m="1" x="58"/>
        <item h="1" m="1" x="38"/>
        <item h="1" m="1" x="37"/>
        <item h="1" m="1" x="30"/>
        <item h="1" m="1" x="33"/>
        <item h="1" m="1" x="40"/>
        <item m="1" x="36"/>
        <item h="1" m="1" x="39"/>
        <item h="1" m="1" x="19"/>
        <item h="1" m="1" x="24"/>
        <item h="1" m="1" x="20"/>
        <item h="1" m="1" x="22"/>
        <item h="1" m="1" x="21"/>
        <item h="1" m="1" x="25"/>
        <item h="1" m="1" x="23"/>
        <item h="1" m="1" x="18"/>
        <item h="1" x="5"/>
        <item h="1" x="13"/>
        <item h="1" x="9"/>
        <item h="1" x="4"/>
        <item h="1" x="14"/>
        <item h="1" x="12"/>
        <item h="1" x="1"/>
        <item h="1" x="15"/>
        <item h="1" x="17"/>
        <item h="1" x="16"/>
        <item x="3"/>
        <item t="default"/>
      </items>
    </pivotField>
    <pivotField showAll="0"/>
    <pivotField showAll="0"/>
    <pivotField showAll="0"/>
    <pivotField showAll="0"/>
    <pivotField showAll="0"/>
    <pivotField showAll="0"/>
    <pivotField showAll="0"/>
    <pivotField showAll="0"/>
    <pivotField showAll="0"/>
    <pivotField showAll="0"/>
    <pivotField showAll="0">
      <items count="15">
        <item h="1" x="1"/>
        <item h="1" m="1" x="11"/>
        <item h="1" x="7"/>
        <item h="1" x="6"/>
        <item h="1" x="0"/>
        <item h="1" x="8"/>
        <item x="9"/>
        <item h="1" m="1" x="13"/>
        <item h="1" x="5"/>
        <item h="1" m="1" x="12"/>
        <item h="1" x="3"/>
        <item h="1" x="4"/>
        <item h="1" x="2"/>
        <item h="1" m="1" x="10"/>
        <item t="default"/>
      </items>
    </pivotField>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axis="axisRow" showAll="0" sortType="descending">
      <items count="38">
        <item x="16"/>
        <item m="1" x="29"/>
        <item m="1" x="19"/>
        <item x="0"/>
        <item x="13"/>
        <item m="1" x="34"/>
        <item x="12"/>
        <item m="1" x="27"/>
        <item x="6"/>
        <item m="1" x="23"/>
        <item m="1" x="33"/>
        <item x="8"/>
        <item x="15"/>
        <item m="1" x="22"/>
        <item x="7"/>
        <item m="1" x="35"/>
        <item m="1" x="32"/>
        <item m="1" x="26"/>
        <item x="14"/>
        <item m="1" x="28"/>
        <item m="1" x="17"/>
        <item m="1" x="21"/>
        <item m="1" x="30"/>
        <item x="2"/>
        <item m="1" x="31"/>
        <item x="4"/>
        <item m="1" x="36"/>
        <item m="1" x="25"/>
        <item x="10"/>
        <item x="5"/>
        <item x="3"/>
        <item x="1"/>
        <item m="1" x="20"/>
        <item m="1" x="24"/>
        <item x="11"/>
        <item m="1" x="18"/>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9"/>
  </rowFields>
  <rowItems count="2">
    <i>
      <x v="3"/>
    </i>
    <i t="grand">
      <x/>
    </i>
  </rowItems>
  <colItems count="1">
    <i/>
  </colItems>
  <pageFields count="1">
    <pageField fld="5" hier="-1"/>
  </pageFields>
  <dataFields count="1">
    <dataField name="QTD SITES" fld="4" subtotal="count" baseField="0" baseItem="0"/>
  </dataFields>
  <formats count="6">
    <format dxfId="1259">
      <pivotArea type="all" dataOnly="0" outline="0" fieldPosition="0"/>
    </format>
    <format dxfId="1260">
      <pivotArea outline="0" collapsedLevelsAreSubtotals="1" fieldPosition="0"/>
    </format>
    <format dxfId="1261">
      <pivotArea dataOnly="0" labelOnly="1" outline="0" axis="axisValues" fieldPosition="0"/>
    </format>
    <format dxfId="1262">
      <pivotArea dataOnly="0" fieldPosition="0">
        <references count="1">
          <reference field="5" count="1">
            <x v="19"/>
          </reference>
        </references>
      </pivotArea>
    </format>
    <format dxfId="1263">
      <pivotArea collapsedLevelsAreSubtotals="1" fieldPosition="0">
        <references count="1">
          <reference field="29" count="1">
            <x v="3"/>
          </reference>
        </references>
      </pivotArea>
    </format>
    <format dxfId="1264">
      <pivotArea dataOnly="0" labelOnly="1" fieldPosition="0">
        <references count="1">
          <reference field="29"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4D6354-68F8-4E3C-A5CE-7A3D77E35B3D}" name="Tabela dinâmica1" cacheId="42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9" firstHeaderRow="1" firstDataRow="2" firstDataCol="1"/>
  <pivotFields count="58">
    <pivotField showAll="0"/>
    <pivotField showAll="0"/>
    <pivotField axis="axisRow" dataField="1" showAll="0">
      <items count="59">
        <item m="1" x="22"/>
        <item m="1" x="31"/>
        <item m="1" x="50"/>
        <item m="1" x="38"/>
        <item m="1" x="51"/>
        <item x="3"/>
        <item m="1" x="55"/>
        <item x="12"/>
        <item m="1" x="23"/>
        <item m="1" x="26"/>
        <item x="7"/>
        <item x="2"/>
        <item m="1" x="25"/>
        <item m="1" x="30"/>
        <item x="4"/>
        <item x="14"/>
        <item x="0"/>
        <item x="6"/>
        <item x="15"/>
        <item m="1" x="34"/>
        <item h="1" x="1"/>
        <item m="1" x="48"/>
        <item h="1" x="13"/>
        <item m="1" x="24"/>
        <item m="1" x="49"/>
        <item m="1" x="47"/>
        <item m="1" x="52"/>
        <item m="1" x="35"/>
        <item x="16"/>
        <item m="1" x="37"/>
        <item m="1" x="28"/>
        <item m="1" x="41"/>
        <item h="1" x="11"/>
        <item m="1" x="36"/>
        <item x="9"/>
        <item x="5"/>
        <item m="1" x="20"/>
        <item m="1" x="43"/>
        <item m="1" x="54"/>
        <item m="1" x="56"/>
        <item m="1" x="53"/>
        <item x="10"/>
        <item m="1" x="39"/>
        <item m="1" x="57"/>
        <item x="8"/>
        <item m="1" x="27"/>
        <item m="1" x="46"/>
        <item m="1" x="45"/>
        <item m="1" x="29"/>
        <item m="1" x="44"/>
        <item m="1" x="32"/>
        <item m="1" x="40"/>
        <item m="1" x="21"/>
        <item m="1" x="42"/>
        <item m="1" x="33"/>
        <item m="1" x="19"/>
        <item m="1" x="18"/>
        <item h="1"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5">
        <item h="1" x="1"/>
        <item h="1" m="1" x="11"/>
        <item h="1" x="7"/>
        <item h="1" x="6"/>
        <item h="1" x="0"/>
        <item h="1" x="8"/>
        <item x="9"/>
        <item h="1" m="1" x="13"/>
        <item h="1" x="5"/>
        <item h="1" m="1" x="12"/>
        <item h="1" x="3"/>
        <item h="1" x="4"/>
        <item h="1" x="2"/>
        <item h="1" m="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v="5"/>
    </i>
    <i>
      <x v="34"/>
    </i>
    <i>
      <x v="35"/>
    </i>
    <i>
      <x v="41"/>
    </i>
    <i t="grand">
      <x/>
    </i>
  </rowItems>
  <colFields count="1">
    <field x="16"/>
  </colFields>
  <colItems count="2">
    <i>
      <x v="6"/>
    </i>
    <i t="grand">
      <x/>
    </i>
  </colItems>
  <dataFields count="1">
    <dataField name="Contagem de STATUS" fld="2" subtotal="count" baseField="0" baseItem="0"/>
  </dataFields>
  <formats count="5">
    <format dxfId="1254">
      <pivotArea outline="0" collapsedLevelsAreSubtotals="1" fieldPosition="0"/>
    </format>
    <format dxfId="1255">
      <pivotArea dataOnly="0" labelOnly="1" fieldPosition="0">
        <references count="1">
          <reference field="16" count="0"/>
        </references>
      </pivotArea>
    </format>
    <format dxfId="1256">
      <pivotArea dataOnly="0" labelOnly="1" grandCol="1" outline="0" fieldPosition="0"/>
    </format>
    <format dxfId="1257">
      <pivotArea collapsedLevelsAreSubtotals="1" fieldPosition="0">
        <references count="1">
          <reference field="2" count="3">
            <x v="34"/>
            <x v="35"/>
            <x v="44"/>
          </reference>
        </references>
      </pivotArea>
    </format>
    <format dxfId="1258">
      <pivotArea collapsedLevelsAreSubtotals="1" fieldPosition="0">
        <references count="2">
          <reference field="2" count="1">
            <x v="55"/>
          </reference>
          <reference field="16"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1062FA-9C00-4D41-83B2-69650FCEA246}" name="Tabela dinâmica1" cacheId="42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ONSTRUÇÃO">
  <location ref="CK4:CL6" firstHeaderRow="1" firstDataRow="2" firstDataCol="1" rowPageCount="2" colPageCount="1"/>
  <pivotFields count="58">
    <pivotField showAll="0"/>
    <pivotField showAll="0"/>
    <pivotField axis="axisCol" multipleItemSelectionAllowed="1" showAll="0">
      <items count="59">
        <item m="1" x="50"/>
        <item x="3"/>
        <item m="1" x="38"/>
        <item m="1" x="51"/>
        <item m="1" x="55"/>
        <item m="1" x="26"/>
        <item m="1" x="48"/>
        <item m="1" x="49"/>
        <item m="1" x="47"/>
        <item m="1" x="52"/>
        <item x="5"/>
        <item x="9"/>
        <item m="1" x="20"/>
        <item m="1" x="54"/>
        <item m="1" x="56"/>
        <item m="1" x="53"/>
        <item m="1" x="57"/>
        <item x="8"/>
        <item m="1" x="46"/>
        <item h="1" m="1" x="33"/>
        <item m="1" x="28"/>
        <item m="1" x="44"/>
        <item x="1"/>
        <item m="1" x="45"/>
        <item h="1" m="1" x="42"/>
        <item h="1" m="1" x="43"/>
        <item h="1" m="1" x="41"/>
        <item h="1" m="1" x="40"/>
        <item h="1" m="1" x="39"/>
        <item h="1" m="1" x="34"/>
        <item h="1" m="1" x="35"/>
        <item h="1" m="1" x="27"/>
        <item h="1" m="1" x="29"/>
        <item h="1" x="11"/>
        <item h="1" m="1" x="36"/>
        <item h="1" m="1" x="37"/>
        <item h="1" x="4"/>
        <item h="1" x="16"/>
        <item h="1" m="1" x="32"/>
        <item h="1" x="2"/>
        <item h="1" x="7"/>
        <item h="1" x="12"/>
        <item h="1" m="1" x="24"/>
        <item h="1" x="0"/>
        <item h="1" m="1" x="31"/>
        <item h="1" m="1" x="30"/>
        <item h="1" m="1" x="21"/>
        <item h="1" x="10"/>
        <item h="1" x="14"/>
        <item h="1" m="1" x="25"/>
        <item h="1" m="1" x="23"/>
        <item h="1" x="6"/>
        <item h="1" m="1" x="22"/>
        <item h="1" x="13"/>
        <item h="1" x="15"/>
        <item h="1" m="1" x="19"/>
        <item h="1" m="1" x="18"/>
        <item h="1" x="17"/>
        <item t="default"/>
      </items>
    </pivotField>
    <pivotField showAll="0"/>
    <pivotField showAll="0" sortType="ascending">
      <items count="359">
        <item m="1" x="148"/>
        <item m="1" x="347"/>
        <item m="1" x="300"/>
        <item m="1" x="288"/>
        <item m="1" x="180"/>
        <item m="1" x="303"/>
        <item m="1" x="308"/>
        <item m="1" x="270"/>
        <item m="1" x="324"/>
        <item m="1" x="248"/>
        <item x="4"/>
        <item x="9"/>
        <item m="1" x="292"/>
        <item m="1" x="309"/>
        <item m="1" x="293"/>
        <item m="1" x="267"/>
        <item m="1" x="268"/>
        <item x="7"/>
        <item m="1" x="249"/>
        <item m="1" x="269"/>
        <item m="1" x="179"/>
        <item x="2"/>
        <item m="1" x="296"/>
        <item m="1" x="87"/>
        <item x="0"/>
        <item m="1" x="290"/>
        <item m="1" x="250"/>
        <item m="1" x="295"/>
        <item m="1" x="294"/>
        <item m="1" x="323"/>
        <item m="1" x="225"/>
        <item m="1" x="231"/>
        <item m="1" x="348"/>
        <item m="1" x="349"/>
        <item m="1" x="345"/>
        <item m="1" x="237"/>
        <item m="1" x="357"/>
        <item m="1" x="350"/>
        <item m="1" x="351"/>
        <item m="1" x="356"/>
        <item m="1" x="354"/>
        <item m="1" x="344"/>
        <item m="1" x="355"/>
        <item m="1" x="353"/>
        <item m="1" x="229"/>
        <item m="1" x="352"/>
        <item m="1" x="339"/>
        <item m="1" x="346"/>
        <item m="1" x="340"/>
        <item m="1" x="325"/>
        <item m="1" x="326"/>
        <item m="1" x="342"/>
        <item m="1" x="327"/>
        <item m="1" x="328"/>
        <item m="1" x="329"/>
        <item m="1" x="330"/>
        <item m="1" x="331"/>
        <item m="1" x="332"/>
        <item m="1" x="343"/>
        <item m="1" x="333"/>
        <item m="1" x="334"/>
        <item m="1" x="335"/>
        <item m="1" x="336"/>
        <item m="1" x="337"/>
        <item m="1" x="338"/>
        <item m="1" x="341"/>
        <item m="1" x="322"/>
        <item m="1" x="310"/>
        <item m="1" x="311"/>
        <item m="1" x="299"/>
        <item m="1" x="304"/>
        <item m="1" x="298"/>
        <item m="1" x="280"/>
        <item m="1" x="302"/>
        <item m="1" x="241"/>
        <item m="1" x="234"/>
        <item m="1" x="291"/>
        <item m="1" x="297"/>
        <item m="1" x="305"/>
        <item m="1" x="321"/>
        <item m="1" x="306"/>
        <item m="1" x="301"/>
        <item m="1" x="312"/>
        <item m="1" x="273"/>
        <item m="1" x="313"/>
        <item m="1" x="314"/>
        <item m="1" x="281"/>
        <item m="1" x="315"/>
        <item m="1" x="278"/>
        <item m="1" x="283"/>
        <item m="1" x="316"/>
        <item m="1" x="286"/>
        <item m="1" x="317"/>
        <item m="1" x="282"/>
        <item m="1" x="279"/>
        <item m="1" x="235"/>
        <item m="1" x="252"/>
        <item m="1" x="289"/>
        <item m="1" x="285"/>
        <item m="1" x="277"/>
        <item m="1" x="233"/>
        <item m="1" x="287"/>
        <item m="1" x="263"/>
        <item m="1" x="275"/>
        <item m="1" x="274"/>
        <item m="1" x="284"/>
        <item m="1" x="238"/>
        <item m="1" x="253"/>
        <item m="1" x="260"/>
        <item m="1" x="265"/>
        <item m="1" x="318"/>
        <item m="1" x="266"/>
        <item m="1" x="276"/>
        <item m="1" x="256"/>
        <item m="1" x="319"/>
        <item m="1" x="264"/>
        <item m="1" x="307"/>
        <item m="1" x="255"/>
        <item m="1" x="320"/>
        <item m="1" x="272"/>
        <item m="1" x="262"/>
        <item m="1" x="271"/>
        <item m="1" x="254"/>
        <item m="1" x="257"/>
        <item m="1" x="258"/>
        <item m="1" x="259"/>
        <item m="1" x="261"/>
        <item m="1" x="224"/>
        <item m="1" x="251"/>
        <item m="1" x="240"/>
        <item m="1" x="239"/>
        <item m="1" x="230"/>
        <item m="1" x="245"/>
        <item m="1" x="242"/>
        <item m="1" x="246"/>
        <item m="1" x="232"/>
        <item m="1" x="247"/>
        <item m="1" x="243"/>
        <item m="1" x="228"/>
        <item m="1" x="222"/>
        <item m="1" x="223"/>
        <item m="1" x="236"/>
        <item m="1" x="211"/>
        <item m="1" x="226"/>
        <item m="1" x="227"/>
        <item m="1" x="215"/>
        <item m="1" x="213"/>
        <item m="1" x="219"/>
        <item m="1" x="214"/>
        <item m="1" x="217"/>
        <item m="1" x="212"/>
        <item m="1" x="218"/>
        <item m="1" x="221"/>
        <item m="1" x="220"/>
        <item m="1" x="216"/>
        <item m="1" x="206"/>
        <item m="1" x="204"/>
        <item m="1" x="205"/>
        <item m="1" x="208"/>
        <item m="1" x="207"/>
        <item m="1" x="209"/>
        <item m="1" x="210"/>
        <item m="1" x="202"/>
        <item m="1" x="200"/>
        <item m="1" x="203"/>
        <item m="1" x="197"/>
        <item m="1" x="201"/>
        <item m="1" x="198"/>
        <item m="1" x="199"/>
        <item m="1" x="196"/>
        <item m="1" x="195"/>
        <item m="1" x="193"/>
        <item m="1" x="194"/>
        <item m="1" x="192"/>
        <item m="1" x="190"/>
        <item m="1" x="183"/>
        <item m="1" x="182"/>
        <item m="1" x="188"/>
        <item m="1" x="184"/>
        <item m="1" x="185"/>
        <item m="1" x="181"/>
        <item m="1" x="186"/>
        <item m="1" x="169"/>
        <item m="1" x="165"/>
        <item m="1" x="168"/>
        <item m="1" x="173"/>
        <item m="1" x="174"/>
        <item m="1" x="167"/>
        <item m="1" x="175"/>
        <item m="1" x="166"/>
        <item m="1" x="176"/>
        <item m="1" x="171"/>
        <item m="1" x="172"/>
        <item m="1" x="170"/>
        <item m="1" x="187"/>
        <item m="1" x="177"/>
        <item m="1" x="189"/>
        <item m="1" x="164"/>
        <item m="1" x="191"/>
        <item m="1" x="178"/>
        <item m="1" x="156"/>
        <item m="1" x="162"/>
        <item m="1" x="155"/>
        <item m="1" x="163"/>
        <item m="1" x="159"/>
        <item m="1" x="157"/>
        <item m="1" x="160"/>
        <item m="1" x="158"/>
        <item m="1" x="154"/>
        <item m="1" x="161"/>
        <item m="1" x="149"/>
        <item m="1" x="151"/>
        <item m="1" x="152"/>
        <item m="1" x="150"/>
        <item m="1" x="153"/>
        <item m="1" x="144"/>
        <item m="1" x="145"/>
        <item m="1" x="146"/>
        <item m="1" x="147"/>
        <item m="1" x="143"/>
        <item m="1" x="142"/>
        <item m="1" x="139"/>
        <item m="1" x="138"/>
        <item m="1" x="137"/>
        <item m="1" x="136"/>
        <item m="1" x="140"/>
        <item m="1" x="135"/>
        <item m="1" x="134"/>
        <item m="1" x="132"/>
        <item m="1" x="129"/>
        <item m="1" x="130"/>
        <item m="1" x="131"/>
        <item m="1" x="133"/>
        <item m="1" x="128"/>
        <item m="1" x="127"/>
        <item m="1" x="126"/>
        <item m="1" x="125"/>
        <item m="1" x="123"/>
        <item m="1" x="124"/>
        <item m="1" x="122"/>
        <item m="1" x="121"/>
        <item m="1" x="120"/>
        <item m="1" x="115"/>
        <item m="1" x="113"/>
        <item m="1" x="118"/>
        <item m="1" x="119"/>
        <item m="1" x="117"/>
        <item m="1" x="112"/>
        <item m="1" x="110"/>
        <item m="1" x="116"/>
        <item m="1" x="108"/>
        <item m="1" x="114"/>
        <item m="1" x="141"/>
        <item m="1" x="109"/>
        <item m="1" x="106"/>
        <item m="1" x="105"/>
        <item m="1" x="107"/>
        <item m="1" x="104"/>
        <item m="1" x="103"/>
        <item m="1" x="102"/>
        <item m="1" x="101"/>
        <item m="1" x="100"/>
        <item m="1" x="86"/>
        <item m="1" x="111"/>
        <item m="1" x="99"/>
        <item m="1" x="98"/>
        <item m="1" x="85"/>
        <item m="1" x="94"/>
        <item m="1" x="95"/>
        <item m="1" x="96"/>
        <item m="1" x="97"/>
        <item m="1" x="92"/>
        <item m="1" x="93"/>
        <item m="1" x="91"/>
        <item m="1" x="88"/>
        <item m="1" x="90"/>
        <item m="1" x="89"/>
        <item m="1" x="82"/>
        <item m="1" x="78"/>
        <item m="1" x="81"/>
        <item m="1" x="84"/>
        <item m="1" x="83"/>
        <item m="1" x="79"/>
        <item m="1" x="74"/>
        <item m="1" x="80"/>
        <item m="1" x="75"/>
        <item m="1" x="76"/>
        <item m="1" x="72"/>
        <item m="1" x="71"/>
        <item m="1" x="73"/>
        <item m="1" x="77"/>
        <item m="1" x="66"/>
        <item m="1" x="69"/>
        <item m="1" x="68"/>
        <item m="1" x="67"/>
        <item m="1" x="65"/>
        <item m="1" x="64"/>
        <item m="1" x="62"/>
        <item m="1" x="61"/>
        <item m="1" x="70"/>
        <item m="1" x="63"/>
        <item m="1" x="60"/>
        <item m="1" x="58"/>
        <item m="1" x="59"/>
        <item m="1" x="54"/>
        <item m="1" x="56"/>
        <item m="1" x="57"/>
        <item m="1" x="53"/>
        <item m="1" x="49"/>
        <item m="1" x="50"/>
        <item m="1" x="51"/>
        <item m="1" x="52"/>
        <item m="1" x="55"/>
        <item m="1" x="45"/>
        <item m="1" x="39"/>
        <item m="1" x="42"/>
        <item m="1" x="46"/>
        <item m="1" x="43"/>
        <item m="1" x="48"/>
        <item m="1" x="44"/>
        <item m="1" x="41"/>
        <item m="1" x="47"/>
        <item m="1" x="40"/>
        <item m="1" x="38"/>
        <item m="1" x="35"/>
        <item m="1" x="37"/>
        <item m="1" x="36"/>
        <item m="1" x="33"/>
        <item m="1" x="34"/>
        <item m="1" x="32"/>
        <item m="1" x="31"/>
        <item m="1" x="28"/>
        <item m="1" x="29"/>
        <item m="1" x="30"/>
        <item m="1" x="24"/>
        <item m="1" x="25"/>
        <item m="1" x="27"/>
        <item m="1" x="26"/>
        <item m="1" x="22"/>
        <item m="1" x="20"/>
        <item m="1" x="23"/>
        <item m="1" x="21"/>
        <item m="1" x="19"/>
        <item m="1" x="14"/>
        <item m="1" x="13"/>
        <item m="1" x="12"/>
        <item m="1" x="16"/>
        <item m="1" x="244"/>
        <item m="1" x="17"/>
        <item m="1" x="18"/>
        <item m="1" x="15"/>
        <item m="1" x="10"/>
        <item m="1" x="11"/>
        <item x="5"/>
        <item x="6"/>
        <item x="1"/>
        <item x="8"/>
        <item x="3"/>
        <item t="default"/>
      </items>
    </pivotField>
    <pivotField showAll="0"/>
    <pivotField showAll="0"/>
    <pivotField showAll="0"/>
    <pivotField showAll="0"/>
    <pivotField showAll="0"/>
    <pivotField showAll="0"/>
    <pivotField axis="axisRow" showAll="0">
      <items count="20">
        <item x="2"/>
        <item x="3"/>
        <item m="1" x="16"/>
        <item x="1"/>
        <item x="6"/>
        <item x="7"/>
        <item m="1" x="17"/>
        <item x="5"/>
        <item m="1" x="18"/>
        <item m="1" x="10"/>
        <item m="1" x="12"/>
        <item m="1" x="14"/>
        <item m="1" x="15"/>
        <item m="1" x="13"/>
        <item m="1" x="11"/>
        <item x="8"/>
        <item x="4"/>
        <item x="0"/>
        <item x="9"/>
        <item t="default"/>
      </items>
    </pivotField>
    <pivotField showAll="0"/>
    <pivotField showAll="0"/>
    <pivotField showAll="0"/>
    <pivotField axis="axisPage" multipleItemSelectionAllowed="1" showAll="0">
      <items count="31">
        <item x="1"/>
        <item x="7"/>
        <item x="4"/>
        <item x="16"/>
        <item x="13"/>
        <item x="10"/>
        <item x="11"/>
        <item x="14"/>
        <item x="23"/>
        <item x="2"/>
        <item x="5"/>
        <item x="15"/>
        <item x="12"/>
        <item x="18"/>
        <item x="19"/>
        <item x="21"/>
        <item x="8"/>
        <item x="17"/>
        <item x="22"/>
        <item m="1" x="28"/>
        <item m="1" x="26"/>
        <item m="1" x="27"/>
        <item m="1" x="29"/>
        <item x="20"/>
        <item x="9"/>
        <item x="6"/>
        <item x="3"/>
        <item x="0"/>
        <item x="24"/>
        <item x="25"/>
        <item t="default"/>
      </items>
    </pivotField>
    <pivotField axis="axisPage" showAll="0">
      <items count="15">
        <item h="1" x="1"/>
        <item h="1" x="6"/>
        <item h="1" x="4"/>
        <item m="1" x="10"/>
        <item m="1" x="12"/>
        <item h="1" m="1" x="11"/>
        <item h="1" m="1" x="13"/>
        <item h="1" x="7"/>
        <item h="1" x="3"/>
        <item h="1" x="5"/>
        <item h="1" x="2"/>
        <item h="1" x="0"/>
        <item h="1" x="8"/>
        <item h="1" x="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1">
    <i t="grand">
      <x/>
    </i>
  </rowItems>
  <colFields count="1">
    <field x="2"/>
  </colFields>
  <colItems count="1">
    <i t="grand">
      <x/>
    </i>
  </colItems>
  <pageFields count="2">
    <pageField fld="16" hier="-1"/>
    <pageField fld="15" hier="-1"/>
  </pageFields>
  <dataFields count="1">
    <dataField name="QTD" fld="21" subtotal="count" baseField="0" baseItem="0"/>
  </dataFields>
  <formats count="5">
    <format dxfId="1249">
      <pivotArea type="all" dataOnly="0" outline="0" fieldPosition="0"/>
    </format>
    <format dxfId="1250">
      <pivotArea outline="0" collapsedLevelsAreSubtotals="1" fieldPosition="0"/>
    </format>
    <format dxfId="1251">
      <pivotArea field="4" type="button" dataOnly="0" labelOnly="1" outline="0"/>
    </format>
    <format dxfId="1252">
      <pivotArea dataOnly="0" labelOnly="1" grandRow="1" outline="0" fieldPosition="0"/>
    </format>
    <format dxfId="12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7F508B-29BC-4B07-91D9-9AC48382D8C3}" name="Tabela dinâmica3" cacheId="428" applyNumberFormats="0" applyBorderFormats="0" applyFontFormats="0" applyPatternFormats="0" applyAlignmentFormats="0" applyWidthHeightFormats="1" dataCaption="Valores" grandTotalCaption="TOTAL" updatedVersion="8" minRefreshableVersion="3" itemPrintTitles="1" createdVersion="8" indent="0" outline="1" outlineData="1" multipleFieldFilters="0" rowHeaderCaption="STATUS" colHeaderCaption="Hierarquia">
  <location ref="W16:AD55" firstHeaderRow="1" firstDataRow="2" firstDataCol="1"/>
  <pivotFields count="58">
    <pivotField showAll="0"/>
    <pivotField showAll="0"/>
    <pivotField showAll="0"/>
    <pivotField showAll="0"/>
    <pivotField showAll="0"/>
    <pivotField showAll="0"/>
    <pivotField showAll="0"/>
    <pivotField showAll="0"/>
    <pivotField showAll="0"/>
    <pivotField showAll="0"/>
    <pivotField showAll="0"/>
    <pivotField showAll="0">
      <items count="20">
        <item n="HL4" x="2"/>
        <item n="HL5D" x="3"/>
        <item n="HL5G" x="1"/>
        <item m="1" x="17"/>
        <item m="1" x="18"/>
        <item x="6"/>
        <item x="7"/>
        <item x="5"/>
        <item m="1" x="10"/>
        <item m="1" x="16"/>
        <item m="1" x="12"/>
        <item m="1" x="14"/>
        <item m="1" x="15"/>
        <item m="1" x="13"/>
        <item m="1" x="11"/>
        <item x="8"/>
        <item x="4"/>
        <item x="0"/>
        <item x="9"/>
        <item t="default"/>
      </items>
    </pivotField>
    <pivotField axis="axisRow" showAll="0">
      <items count="50">
        <item x="39"/>
        <item x="12"/>
        <item x="18"/>
        <item x="10"/>
        <item x="4"/>
        <item x="20"/>
        <item x="21"/>
        <item x="15"/>
        <item x="16"/>
        <item x="17"/>
        <item x="7"/>
        <item x="23"/>
        <item x="19"/>
        <item x="0"/>
        <item x="5"/>
        <item x="31"/>
        <item x="1"/>
        <item x="11"/>
        <item x="2"/>
        <item m="1" x="48"/>
        <item x="8"/>
        <item m="1" x="47"/>
        <item x="3"/>
        <item x="26"/>
        <item x="27"/>
        <item x="24"/>
        <item x="14"/>
        <item x="25"/>
        <item x="29"/>
        <item x="6"/>
        <item x="22"/>
        <item x="28"/>
        <item x="32"/>
        <item m="1" x="46"/>
        <item x="36"/>
        <item x="30"/>
        <item x="9"/>
        <item x="33"/>
        <item x="13"/>
        <item x="35"/>
        <item x="37"/>
        <item x="34"/>
        <item x="40"/>
        <item x="41"/>
        <item x="42"/>
        <item m="1" x="43"/>
        <item m="1" x="44"/>
        <item m="1" x="45"/>
        <item x="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5"/>
        <item m="1" x="32"/>
        <item m="1" x="30"/>
        <item m="1" x="21"/>
        <item m="1" x="36"/>
        <item m="1" x="25"/>
        <item x="6"/>
        <item x="1"/>
        <item x="16"/>
        <item x="7"/>
        <item x="15"/>
        <item m="1" x="35"/>
        <item m="1" x="34"/>
        <item m="1" x="33"/>
        <item x="13"/>
        <item x="12"/>
        <item x="4"/>
        <item m="1" x="17"/>
        <item m="1" x="19"/>
        <item x="0"/>
        <item m="1" x="31"/>
        <item h="1" x="11"/>
        <item x="8"/>
        <item x="2"/>
        <item h="1" m="1" x="28"/>
        <item h="1" x="14"/>
        <item h="1" m="1" x="29"/>
        <item h="1" m="1" x="27"/>
        <item h="1" m="1" x="26"/>
        <item h="1" x="10"/>
        <item h="1" m="1" x="20"/>
        <item h="1" m="1" x="24"/>
        <item h="1" m="1" x="23"/>
        <item h="1" x="3"/>
        <item h="1" m="1" x="22"/>
        <item h="1" m="1" x="18"/>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21">
        <item x="10"/>
        <item x="2"/>
        <item m="1" x="17"/>
        <item m="1" x="15"/>
        <item m="1" x="18"/>
        <item x="4"/>
        <item x="5"/>
        <item x="6"/>
        <item m="1" x="19"/>
        <item h="1" m="1" x="11"/>
        <item m="1" x="14"/>
        <item m="1" x="13"/>
        <item m="1" x="12"/>
        <item x="0"/>
        <item m="1" x="16"/>
        <item x="7"/>
        <item h="1" x="8"/>
        <item h="1" x="1"/>
        <item h="1" x="3"/>
        <item h="1" x="9"/>
        <item t="default"/>
      </items>
    </pivotField>
    <pivotField axis="axisRow" showAll="0">
      <items count="33">
        <item h="1" x="0"/>
        <item m="1" x="29"/>
        <item x="4"/>
        <item h="1" x="2"/>
        <item x="5"/>
        <item x="11"/>
        <item x="9"/>
        <item m="1" x="17"/>
        <item m="1" x="20"/>
        <item x="8"/>
        <item x="1"/>
        <item m="1" x="19"/>
        <item m="1" x="22"/>
        <item m="1" x="26"/>
        <item m="1" x="30"/>
        <item x="10"/>
        <item h="1" m="1" x="24"/>
        <item m="1" x="23"/>
        <item m="1" x="31"/>
        <item m="1" x="28"/>
        <item m="1" x="27"/>
        <item x="6"/>
        <item m="1" x="21"/>
        <item m="1" x="25"/>
        <item m="1" x="16"/>
        <item m="1" x="18"/>
        <item h="1" x="7"/>
        <item h="1" m="1" x="13"/>
        <item h="1" m="1" x="15"/>
        <item h="1" m="1" x="14"/>
        <item h="1" m="1" x="1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3"/>
    <field x="12"/>
  </rowFields>
  <rowItems count="38">
    <i>
      <x v="2"/>
    </i>
    <i r="1">
      <x v="3"/>
    </i>
    <i r="1">
      <x v="12"/>
    </i>
    <i r="1">
      <x v="18"/>
    </i>
    <i r="1">
      <x v="20"/>
    </i>
    <i r="1">
      <x v="22"/>
    </i>
    <i>
      <x v="4"/>
    </i>
    <i r="1">
      <x v="2"/>
    </i>
    <i r="1">
      <x v="3"/>
    </i>
    <i r="1">
      <x v="10"/>
    </i>
    <i r="1">
      <x v="18"/>
    </i>
    <i r="1">
      <x v="20"/>
    </i>
    <i r="1">
      <x v="23"/>
    </i>
    <i>
      <x v="5"/>
    </i>
    <i r="1">
      <x v="22"/>
    </i>
    <i>
      <x v="6"/>
    </i>
    <i r="1">
      <x v="10"/>
    </i>
    <i r="1">
      <x v="22"/>
    </i>
    <i>
      <x v="9"/>
    </i>
    <i r="1">
      <x v="3"/>
    </i>
    <i r="1">
      <x v="12"/>
    </i>
    <i r="1">
      <x v="18"/>
    </i>
    <i r="1">
      <x v="20"/>
    </i>
    <i r="1">
      <x v="23"/>
    </i>
    <i r="1">
      <x v="26"/>
    </i>
    <i r="1">
      <x v="31"/>
    </i>
    <i>
      <x v="10"/>
    </i>
    <i r="1">
      <x v="16"/>
    </i>
    <i r="1">
      <x v="32"/>
    </i>
    <i r="1">
      <x v="34"/>
    </i>
    <i r="1">
      <x v="43"/>
    </i>
    <i r="1">
      <x v="44"/>
    </i>
    <i>
      <x v="15"/>
    </i>
    <i r="1">
      <x v="18"/>
    </i>
    <i>
      <x v="21"/>
    </i>
    <i r="1">
      <x v="9"/>
    </i>
    <i r="1">
      <x v="10"/>
    </i>
    <i t="grand">
      <x/>
    </i>
  </rowItems>
  <colFields count="1">
    <field x="42"/>
  </colFields>
  <colItems count="7">
    <i>
      <x/>
    </i>
    <i>
      <x v="5"/>
    </i>
    <i>
      <x v="6"/>
    </i>
    <i>
      <x v="7"/>
    </i>
    <i>
      <x v="13"/>
    </i>
    <i>
      <x v="15"/>
    </i>
    <i t="grand">
      <x/>
    </i>
  </colItems>
  <formats count="31">
    <format dxfId="1218">
      <pivotArea type="origin" dataOnly="0" labelOnly="1" outline="0" fieldPosition="0"/>
    </format>
    <format dxfId="1219">
      <pivotArea field="11" type="button" dataOnly="0" labelOnly="1" outline="0"/>
    </format>
    <format dxfId="1220">
      <pivotArea type="topRight" dataOnly="0" labelOnly="1" outline="0" fieldPosition="0"/>
    </format>
    <format dxfId="1221">
      <pivotArea field="29" type="button" dataOnly="0" labelOnly="1" outline="0"/>
    </format>
    <format dxfId="1222">
      <pivotArea dataOnly="0" labelOnly="1" grandCol="1" outline="0" fieldPosition="0"/>
    </format>
    <format dxfId="1223">
      <pivotArea grandRow="1" outline="0" collapsedLevelsAreSubtotals="1" fieldPosition="0"/>
    </format>
    <format dxfId="1224">
      <pivotArea dataOnly="0" labelOnly="1" grandRow="1" outline="0" fieldPosition="0"/>
    </format>
    <format dxfId="1225">
      <pivotArea field="11" type="button" dataOnly="0" labelOnly="1" outline="0"/>
    </format>
    <format dxfId="1226">
      <pivotArea dataOnly="0" labelOnly="1" fieldPosition="0">
        <references count="1">
          <reference field="42" count="9">
            <x v="0"/>
            <x v="1"/>
            <x v="2"/>
            <x v="3"/>
            <x v="4"/>
            <x v="6"/>
            <x v="7"/>
            <x v="10"/>
            <x v="11"/>
          </reference>
        </references>
      </pivotArea>
    </format>
    <format dxfId="1227">
      <pivotArea dataOnly="0" labelOnly="1" grandCol="1" outline="0" fieldPosition="0"/>
    </format>
    <format dxfId="1228">
      <pivotArea dataOnly="0" labelOnly="1" fieldPosition="0">
        <references count="1">
          <reference field="42" count="9">
            <x v="0"/>
            <x v="1"/>
            <x v="2"/>
            <x v="3"/>
            <x v="4"/>
            <x v="6"/>
            <x v="7"/>
            <x v="10"/>
            <x v="11"/>
          </reference>
        </references>
      </pivotArea>
    </format>
    <format dxfId="1229">
      <pivotArea dataOnly="0" labelOnly="1" grandCol="1" outline="0" fieldPosition="0"/>
    </format>
    <format dxfId="1230">
      <pivotArea field="43" type="button" dataOnly="0" labelOnly="1" outline="0" axis="axisRow" fieldPosition="0"/>
    </format>
    <format dxfId="1231">
      <pivotArea field="42" type="button" dataOnly="0" labelOnly="1" outline="0" axis="axisCol" fieldPosition="0"/>
    </format>
    <format dxfId="1232">
      <pivotArea type="topRight" dataOnly="0" labelOnly="1" outline="0" fieldPosition="0"/>
    </format>
    <format dxfId="1233">
      <pivotArea dataOnly="0" labelOnly="1" fieldPosition="0">
        <references count="1">
          <reference field="42" count="9">
            <x v="0"/>
            <x v="1"/>
            <x v="2"/>
            <x v="3"/>
            <x v="4"/>
            <x v="6"/>
            <x v="7"/>
            <x v="10"/>
            <x v="11"/>
          </reference>
        </references>
      </pivotArea>
    </format>
    <format dxfId="1234">
      <pivotArea outline="0" collapsedLevelsAreSubtotals="1" fieldPosition="0"/>
    </format>
    <format dxfId="1235">
      <pivotArea field="42" type="button" dataOnly="0" labelOnly="1" outline="0" axis="axisCol" fieldPosition="0"/>
    </format>
    <format dxfId="1236">
      <pivotArea type="topRight" dataOnly="0" labelOnly="1" outline="0" fieldPosition="0"/>
    </format>
    <format dxfId="1237">
      <pivotArea dataOnly="0" labelOnly="1" fieldPosition="0">
        <references count="1">
          <reference field="42" count="9">
            <x v="0"/>
            <x v="1"/>
            <x v="2"/>
            <x v="3"/>
            <x v="4"/>
            <x v="6"/>
            <x v="7"/>
            <x v="10"/>
            <x v="11"/>
          </reference>
        </references>
      </pivotArea>
    </format>
    <format dxfId="1238">
      <pivotArea dataOnly="0" labelOnly="1" grandCol="1" outline="0" fieldPosition="0"/>
    </format>
    <format dxfId="1239">
      <pivotArea outline="0" collapsedLevelsAreSubtotals="1" fieldPosition="0"/>
    </format>
    <format dxfId="1240">
      <pivotArea field="42" type="button" dataOnly="0" labelOnly="1" outline="0" axis="axisCol" fieldPosition="0"/>
    </format>
    <format dxfId="1241">
      <pivotArea type="topRight" dataOnly="0" labelOnly="1" outline="0" fieldPosition="0"/>
    </format>
    <format dxfId="1242">
      <pivotArea dataOnly="0" labelOnly="1" fieldPosition="0">
        <references count="1">
          <reference field="42" count="9">
            <x v="0"/>
            <x v="1"/>
            <x v="2"/>
            <x v="3"/>
            <x v="4"/>
            <x v="6"/>
            <x v="7"/>
            <x v="10"/>
            <x v="11"/>
          </reference>
        </references>
      </pivotArea>
    </format>
    <format dxfId="1243">
      <pivotArea dataOnly="0" labelOnly="1" fieldPosition="0">
        <references count="1">
          <reference field="42" count="3">
            <x v="7"/>
            <x v="10"/>
            <x v="11"/>
          </reference>
        </references>
      </pivotArea>
    </format>
    <format dxfId="1244">
      <pivotArea outline="0" collapsedLevelsAreSubtotals="1" fieldPosition="0"/>
    </format>
    <format dxfId="1245">
      <pivotArea dataOnly="0" labelOnly="1" fieldPosition="0">
        <references count="1">
          <reference field="42" count="4">
            <x v="0"/>
            <x v="6"/>
            <x v="7"/>
            <x v="15"/>
          </reference>
        </references>
      </pivotArea>
    </format>
    <format dxfId="1246">
      <pivotArea dataOnly="0" labelOnly="1" grandCol="1" outline="0" fieldPosition="0"/>
    </format>
    <format dxfId="1247">
      <pivotArea dataOnly="0" labelOnly="1" fieldPosition="0">
        <references count="1">
          <reference field="42" count="4">
            <x v="0"/>
            <x v="6"/>
            <x v="7"/>
            <x v="15"/>
          </reference>
        </references>
      </pivotArea>
    </format>
    <format dxfId="124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D081A0-AB69-44AE-AAE1-8958DE91E697}" name="Tabela dinâmica1" cacheId="428"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STATUS" colHeaderCaption="Hierarquia">
  <location ref="B3:M21" firstHeaderRow="1" firstDataRow="2" firstDataCol="1" rowPageCount="1" colPageCount="1"/>
  <pivotFields count="58">
    <pivotField dataField="1" showAll="0"/>
    <pivotField showAll="0"/>
    <pivotField showAll="0"/>
    <pivotField showAll="0"/>
    <pivotField showAll="0"/>
    <pivotField showAll="0"/>
    <pivotField showAll="0"/>
    <pivotField showAll="0"/>
    <pivotField showAll="0"/>
    <pivotField showAll="0"/>
    <pivotField showAll="0"/>
    <pivotField axis="axisCol" showAll="0">
      <items count="20">
        <item n="HL4" x="2"/>
        <item n="HL5D" x="3"/>
        <item n="HL5G" x="1"/>
        <item m="1" x="17"/>
        <item m="1" x="18"/>
        <item x="6"/>
        <item x="7"/>
        <item x="5"/>
        <item m="1" x="10"/>
        <item m="1" x="16"/>
        <item m="1" x="12"/>
        <item m="1" x="14"/>
        <item m="1" x="15"/>
        <item m="1" x="13"/>
        <item m="1" x="11"/>
        <item x="8"/>
        <item x="4"/>
        <item x="0"/>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1"/>
        <item x="0"/>
        <item t="default"/>
      </items>
    </pivotField>
    <pivotField showAll="0"/>
    <pivotField showAll="0"/>
    <pivotField axis="axisRow" showAll="0">
      <items count="38">
        <item x="3"/>
        <item x="5"/>
        <item m="1" x="32"/>
        <item m="1" x="30"/>
        <item m="1" x="21"/>
        <item m="1" x="36"/>
        <item m="1" x="25"/>
        <item x="8"/>
        <item x="10"/>
        <item x="6"/>
        <item x="1"/>
        <item x="16"/>
        <item x="7"/>
        <item x="15"/>
        <item m="1" x="35"/>
        <item m="1" x="34"/>
        <item m="1" x="33"/>
        <item x="12"/>
        <item m="1" x="20"/>
        <item m="1" x="19"/>
        <item m="1" x="31"/>
        <item h="1" x="11"/>
        <item m="1" x="28"/>
        <item m="1" x="29"/>
        <item m="1" x="27"/>
        <item m="1" x="26"/>
        <item h="1" m="1" x="24"/>
        <item m="1" x="23"/>
        <item m="1" x="22"/>
        <item x="13"/>
        <item m="1" x="18"/>
        <item x="14"/>
        <item m="1" x="17"/>
        <item x="4"/>
        <item x="9"/>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9"/>
  </rowFields>
  <rowItems count="17">
    <i>
      <x/>
    </i>
    <i>
      <x v="1"/>
    </i>
    <i>
      <x v="7"/>
    </i>
    <i>
      <x v="8"/>
    </i>
    <i>
      <x v="9"/>
    </i>
    <i>
      <x v="10"/>
    </i>
    <i>
      <x v="11"/>
    </i>
    <i>
      <x v="12"/>
    </i>
    <i>
      <x v="13"/>
    </i>
    <i>
      <x v="17"/>
    </i>
    <i>
      <x v="29"/>
    </i>
    <i>
      <x v="31"/>
    </i>
    <i>
      <x v="33"/>
    </i>
    <i>
      <x v="34"/>
    </i>
    <i>
      <x v="35"/>
    </i>
    <i>
      <x v="36"/>
    </i>
    <i t="grand">
      <x/>
    </i>
  </rowItems>
  <colFields count="1">
    <field x="11"/>
  </colFields>
  <colItems count="11">
    <i>
      <x/>
    </i>
    <i>
      <x v="1"/>
    </i>
    <i>
      <x v="2"/>
    </i>
    <i>
      <x v="5"/>
    </i>
    <i>
      <x v="6"/>
    </i>
    <i>
      <x v="7"/>
    </i>
    <i>
      <x v="15"/>
    </i>
    <i>
      <x v="16"/>
    </i>
    <i>
      <x v="17"/>
    </i>
    <i>
      <x v="18"/>
    </i>
    <i t="grand">
      <x/>
    </i>
  </colItems>
  <pageFields count="1">
    <pageField fld="26" hier="-1"/>
  </pageFields>
  <dataFields count="1">
    <dataField name="Contagem de SITE" fld="0" subtotal="count" baseField="0" baseItem="0"/>
  </dataFields>
  <formats count="71">
    <format dxfId="1147">
      <pivotArea type="origin" dataOnly="0" labelOnly="1" outline="0" fieldPosition="0"/>
    </format>
    <format dxfId="1148">
      <pivotArea field="11" type="button" dataOnly="0" labelOnly="1" outline="0" axis="axisCol" fieldPosition="0"/>
    </format>
    <format dxfId="1149">
      <pivotArea type="topRight" dataOnly="0" labelOnly="1" outline="0" fieldPosition="0"/>
    </format>
    <format dxfId="1150">
      <pivotArea field="29" type="button" dataOnly="0" labelOnly="1" outline="0" axis="axisRow" fieldPosition="0"/>
    </format>
    <format dxfId="1151">
      <pivotArea dataOnly="0" labelOnly="1" fieldPosition="0">
        <references count="1">
          <reference field="11" count="0"/>
        </references>
      </pivotArea>
    </format>
    <format dxfId="1152">
      <pivotArea dataOnly="0" labelOnly="1" grandCol="1" outline="0" fieldPosition="0"/>
    </format>
    <format dxfId="1153">
      <pivotArea grandRow="1" outline="0" collapsedLevelsAreSubtotals="1" fieldPosition="0"/>
    </format>
    <format dxfId="1154">
      <pivotArea dataOnly="0" labelOnly="1" grandRow="1" outline="0" fieldPosition="0"/>
    </format>
    <format dxfId="1155">
      <pivotArea outline="0" collapsedLevelsAreSubtotals="1" fieldPosition="0">
        <references count="1">
          <reference field="11" count="2" selected="0">
            <x v="6"/>
            <x v="7"/>
          </reference>
        </references>
      </pivotArea>
    </format>
    <format dxfId="1156">
      <pivotArea dataOnly="0" labelOnly="1" fieldPosition="0">
        <references count="1">
          <reference field="11" count="2">
            <x v="6"/>
            <x v="7"/>
          </reference>
        </references>
      </pivotArea>
    </format>
    <format dxfId="1157">
      <pivotArea outline="0" collapsedLevelsAreSubtotals="1" fieldPosition="0">
        <references count="1">
          <reference field="11" count="0" selected="0"/>
        </references>
      </pivotArea>
    </format>
    <format dxfId="1158">
      <pivotArea dataOnly="0" labelOnly="1" fieldPosition="0">
        <references count="1">
          <reference field="11" count="0"/>
        </references>
      </pivotArea>
    </format>
    <format dxfId="1159">
      <pivotArea outline="0" collapsedLevelsAreSubtotals="1" fieldPosition="0">
        <references count="1">
          <reference field="11" count="1" selected="0">
            <x v="5"/>
          </reference>
        </references>
      </pivotArea>
    </format>
    <format dxfId="1160">
      <pivotArea dataOnly="0" labelOnly="1" fieldPosition="0">
        <references count="1">
          <reference field="11" count="1">
            <x v="5"/>
          </reference>
        </references>
      </pivotArea>
    </format>
    <format dxfId="1161">
      <pivotArea collapsedLevelsAreSubtotals="1" fieldPosition="0">
        <references count="1">
          <reference field="29" count="1">
            <x v="19"/>
          </reference>
        </references>
      </pivotArea>
    </format>
    <format dxfId="1162">
      <pivotArea dataOnly="0" labelOnly="1" fieldPosition="0">
        <references count="1">
          <reference field="29" count="1">
            <x v="19"/>
          </reference>
        </references>
      </pivotArea>
    </format>
    <format dxfId="1163">
      <pivotArea outline="0" collapsedLevelsAreSubtotals="1" fieldPosition="0"/>
    </format>
    <format dxfId="1164">
      <pivotArea field="11" type="button" dataOnly="0" labelOnly="1" outline="0" axis="axisCol" fieldPosition="0"/>
    </format>
    <format dxfId="1165">
      <pivotArea type="topRight" dataOnly="0" labelOnly="1" outline="0" fieldPosition="0"/>
    </format>
    <format dxfId="1166">
      <pivotArea dataOnly="0" labelOnly="1" fieldPosition="0">
        <references count="1">
          <reference field="11" count="0"/>
        </references>
      </pivotArea>
    </format>
    <format dxfId="1167">
      <pivotArea dataOnly="0" labelOnly="1" grandCol="1" outline="0" fieldPosition="0"/>
    </format>
    <format dxfId="1168">
      <pivotArea collapsedLevelsAreSubtotals="1" fieldPosition="0">
        <references count="1">
          <reference field="29" count="7">
            <x v="9"/>
            <x v="10"/>
            <x v="11"/>
            <x v="13"/>
            <x v="17"/>
            <x v="29"/>
            <x v="33"/>
          </reference>
        </references>
      </pivotArea>
    </format>
    <format dxfId="1169">
      <pivotArea dataOnly="0" labelOnly="1" fieldPosition="0">
        <references count="1">
          <reference field="29" count="7">
            <x v="9"/>
            <x v="10"/>
            <x v="11"/>
            <x v="13"/>
            <x v="17"/>
            <x v="29"/>
            <x v="33"/>
          </reference>
        </references>
      </pivotArea>
    </format>
    <format dxfId="1170">
      <pivotArea dataOnly="0" fieldPosition="0">
        <references count="1">
          <reference field="29" count="1">
            <x v="36"/>
          </reference>
        </references>
      </pivotArea>
    </format>
    <format dxfId="1171">
      <pivotArea dataOnly="0" labelOnly="1" fieldPosition="0">
        <references count="1">
          <reference field="29" count="1">
            <x v="35"/>
          </reference>
        </references>
      </pivotArea>
    </format>
    <format dxfId="1172">
      <pivotArea collapsedLevelsAreSubtotals="1" fieldPosition="0">
        <references count="1">
          <reference field="29" count="2">
            <x v="35"/>
            <x v="36"/>
          </reference>
        </references>
      </pivotArea>
    </format>
    <format dxfId="1173">
      <pivotArea dataOnly="0" labelOnly="1" fieldPosition="0">
        <references count="1">
          <reference field="29" count="2">
            <x v="35"/>
            <x v="36"/>
          </reference>
        </references>
      </pivotArea>
    </format>
    <format dxfId="1174">
      <pivotArea collapsedLevelsAreSubtotals="1" fieldPosition="0">
        <references count="2">
          <reference field="11" count="4" selected="0">
            <x v="2"/>
            <x v="5"/>
            <x v="6"/>
            <x v="7"/>
          </reference>
          <reference field="29" count="1">
            <x v="9"/>
          </reference>
        </references>
      </pivotArea>
    </format>
    <format dxfId="1175">
      <pivotArea field="29" grandCol="1" collapsedLevelsAreSubtotals="1" axis="axisRow" fieldPosition="0">
        <references count="1">
          <reference field="29" count="1">
            <x v="9"/>
          </reference>
        </references>
      </pivotArea>
    </format>
    <format dxfId="1176">
      <pivotArea collapsedLevelsAreSubtotals="1" fieldPosition="0">
        <references count="2">
          <reference field="11" count="4" selected="0">
            <x v="2"/>
            <x v="5"/>
            <x v="6"/>
            <x v="7"/>
          </reference>
          <reference field="29" count="1">
            <x v="29"/>
          </reference>
        </references>
      </pivotArea>
    </format>
    <format dxfId="1177">
      <pivotArea field="29" grandCol="1" collapsedLevelsAreSubtotals="1" axis="axisRow" fieldPosition="0">
        <references count="1">
          <reference field="29" count="3">
            <x v="19"/>
            <x v="32"/>
            <x v="33"/>
          </reference>
        </references>
      </pivotArea>
    </format>
    <format dxfId="1178">
      <pivotArea collapsedLevelsAreSubtotals="1" fieldPosition="0">
        <references count="2">
          <reference field="11" count="5" selected="0">
            <x v="1"/>
            <x v="2"/>
            <x v="5"/>
            <x v="6"/>
            <x v="7"/>
          </reference>
          <reference field="29" count="1">
            <x v="33"/>
          </reference>
        </references>
      </pivotArea>
    </format>
    <format dxfId="1179">
      <pivotArea collapsedLevelsAreSubtotals="1" fieldPosition="0">
        <references count="2">
          <reference field="11" count="2" selected="0">
            <x v="2"/>
            <x v="5"/>
          </reference>
          <reference field="29" count="1">
            <x v="9"/>
          </reference>
        </references>
      </pivotArea>
    </format>
    <format dxfId="1180">
      <pivotArea collapsedLevelsAreSubtotals="1" fieldPosition="0">
        <references count="2">
          <reference field="11" count="2" selected="0">
            <x v="6"/>
            <x v="7"/>
          </reference>
          <reference field="29" count="1">
            <x v="33"/>
          </reference>
        </references>
      </pivotArea>
    </format>
    <format dxfId="1181">
      <pivotArea collapsedLevelsAreSubtotals="1" fieldPosition="0">
        <references count="2">
          <reference field="11" count="1" selected="0">
            <x v="1"/>
          </reference>
          <reference field="29" count="1">
            <x v="33"/>
          </reference>
        </references>
      </pivotArea>
    </format>
    <format dxfId="1182">
      <pivotArea collapsedLevelsAreSubtotals="1" fieldPosition="0">
        <references count="1">
          <reference field="29" count="1">
            <x v="1"/>
          </reference>
        </references>
      </pivotArea>
    </format>
    <format dxfId="1183">
      <pivotArea dataOnly="0" labelOnly="1" fieldPosition="0">
        <references count="1">
          <reference field="29" count="1">
            <x v="1"/>
          </reference>
        </references>
      </pivotArea>
    </format>
    <format dxfId="1184">
      <pivotArea collapsedLevelsAreSubtotals="1" fieldPosition="0">
        <references count="2">
          <reference field="11" count="3" selected="0">
            <x v="5"/>
            <x v="6"/>
            <x v="7"/>
          </reference>
          <reference field="29" count="1">
            <x v="33"/>
          </reference>
        </references>
      </pivotArea>
    </format>
    <format dxfId="1185">
      <pivotArea collapsedLevelsAreSubtotals="1" fieldPosition="0">
        <references count="2">
          <reference field="11" count="1" selected="0">
            <x v="5"/>
          </reference>
          <reference field="29" count="1">
            <x v="29"/>
          </reference>
        </references>
      </pivotArea>
    </format>
    <format dxfId="1186">
      <pivotArea collapsedLevelsAreSubtotals="1" fieldPosition="0">
        <references count="2">
          <reference field="11" count="2" selected="0">
            <x v="5"/>
            <x v="6"/>
          </reference>
          <reference field="29" count="2">
            <x v="17"/>
            <x v="33"/>
          </reference>
        </references>
      </pivotArea>
    </format>
    <format dxfId="1187">
      <pivotArea collapsedLevelsAreSubtotals="1" fieldPosition="0">
        <references count="2">
          <reference field="11" count="1" selected="0">
            <x v="6"/>
          </reference>
          <reference field="29" count="1">
            <x v="29"/>
          </reference>
        </references>
      </pivotArea>
    </format>
    <format dxfId="1188">
      <pivotArea field="29" grandCol="1" collapsedLevelsAreSubtotals="1" axis="axisRow" fieldPosition="0">
        <references count="1">
          <reference field="29" count="1">
            <x v="29"/>
          </reference>
        </references>
      </pivotArea>
    </format>
    <format dxfId="1189">
      <pivotArea collapsedLevelsAreSubtotals="1" fieldPosition="0">
        <references count="2">
          <reference field="11" count="1" selected="0">
            <x v="2"/>
          </reference>
          <reference field="29" count="1">
            <x v="33"/>
          </reference>
        </references>
      </pivotArea>
    </format>
    <format dxfId="1190">
      <pivotArea field="29" grandCol="1" collapsedLevelsAreSubtotals="1" axis="axisRow" fieldPosition="0">
        <references count="1">
          <reference field="29" count="1">
            <x v="33"/>
          </reference>
        </references>
      </pivotArea>
    </format>
    <format dxfId="1191">
      <pivotArea collapsedLevelsAreSubtotals="1" fieldPosition="0">
        <references count="2">
          <reference field="11" count="1" selected="0">
            <x v="5"/>
          </reference>
          <reference field="29" count="1">
            <x v="9"/>
          </reference>
        </references>
      </pivotArea>
    </format>
    <format dxfId="1192">
      <pivotArea collapsedLevelsAreSubtotals="1" fieldPosition="0">
        <references count="2">
          <reference field="11" count="2" selected="0">
            <x v="13"/>
            <x v="14"/>
          </reference>
          <reference field="29" count="1">
            <x v="9"/>
          </reference>
        </references>
      </pivotArea>
    </format>
    <format dxfId="1193">
      <pivotArea collapsedLevelsAreSubtotals="1" fieldPosition="0">
        <references count="2">
          <reference field="11" count="2" selected="0">
            <x v="13"/>
            <x v="14"/>
          </reference>
          <reference field="29" count="1">
            <x v="29"/>
          </reference>
        </references>
      </pivotArea>
    </format>
    <format dxfId="1194">
      <pivotArea field="29" grandCol="1" collapsedLevelsAreSubtotals="1" axis="axisRow" fieldPosition="0">
        <references count="1">
          <reference field="29" count="1">
            <x v="29"/>
          </reference>
        </references>
      </pivotArea>
    </format>
    <format dxfId="1195">
      <pivotArea collapsedLevelsAreSubtotals="1" fieldPosition="0">
        <references count="2">
          <reference field="11" count="3" selected="0">
            <x v="5"/>
            <x v="6"/>
            <x v="7"/>
          </reference>
          <reference field="29" count="1">
            <x v="9"/>
          </reference>
        </references>
      </pivotArea>
    </format>
    <format dxfId="1196">
      <pivotArea collapsedLevelsAreSubtotals="1" fieldPosition="0">
        <references count="2">
          <reference field="11" count="1" selected="0">
            <x v="17"/>
          </reference>
          <reference field="29" count="1">
            <x v="9"/>
          </reference>
        </references>
      </pivotArea>
    </format>
    <format dxfId="1197">
      <pivotArea collapsedLevelsAreSubtotals="1" fieldPosition="0">
        <references count="2">
          <reference field="11" count="2" selected="0">
            <x v="16"/>
            <x v="17"/>
          </reference>
          <reference field="29" count="1">
            <x v="29"/>
          </reference>
        </references>
      </pivotArea>
    </format>
    <format dxfId="1198">
      <pivotArea collapsedLevelsAreSubtotals="1" fieldPosition="0">
        <references count="2">
          <reference field="11" count="3" selected="0">
            <x v="5"/>
            <x v="6"/>
            <x v="7"/>
          </reference>
          <reference field="29" count="1">
            <x v="9"/>
          </reference>
        </references>
      </pivotArea>
    </format>
    <format dxfId="1199">
      <pivotArea collapsedLevelsAreSubtotals="1" fieldPosition="0">
        <references count="2">
          <reference field="11" count="1" selected="0">
            <x v="6"/>
          </reference>
          <reference field="29" count="1">
            <x v="29"/>
          </reference>
        </references>
      </pivotArea>
    </format>
    <format dxfId="1200">
      <pivotArea collapsedLevelsAreSubtotals="1" fieldPosition="0">
        <references count="1">
          <reference field="29" count="1">
            <x v="0"/>
          </reference>
        </references>
      </pivotArea>
    </format>
    <format dxfId="1201">
      <pivotArea dataOnly="0" labelOnly="1" fieldPosition="0">
        <references count="1">
          <reference field="29" count="1">
            <x v="0"/>
          </reference>
        </references>
      </pivotArea>
    </format>
    <format dxfId="1202">
      <pivotArea collapsedLevelsAreSubtotals="1" fieldPosition="0">
        <references count="2">
          <reference field="11" count="1" selected="0">
            <x v="7"/>
          </reference>
          <reference field="29" count="1">
            <x v="29"/>
          </reference>
        </references>
      </pivotArea>
    </format>
    <format dxfId="1203">
      <pivotArea collapsedLevelsAreSubtotals="1" fieldPosition="0">
        <references count="2">
          <reference field="11" count="1" selected="0">
            <x v="16"/>
          </reference>
          <reference field="29" count="1">
            <x v="29"/>
          </reference>
        </references>
      </pivotArea>
    </format>
    <format dxfId="1204">
      <pivotArea collapsedLevelsAreSubtotals="1" fieldPosition="0">
        <references count="2">
          <reference field="11" count="1" selected="0">
            <x v="6"/>
          </reference>
          <reference field="29" count="1">
            <x v="33"/>
          </reference>
        </references>
      </pivotArea>
    </format>
    <format dxfId="1205">
      <pivotArea collapsedLevelsAreSubtotals="1" fieldPosition="0">
        <references count="2">
          <reference field="11" count="1" selected="0">
            <x v="2"/>
          </reference>
          <reference field="29" count="1">
            <x v="29"/>
          </reference>
        </references>
      </pivotArea>
    </format>
    <format dxfId="1206">
      <pivotArea collapsedLevelsAreSubtotals="1" fieldPosition="0">
        <references count="2">
          <reference field="11" count="1" selected="0">
            <x v="7"/>
          </reference>
          <reference field="29" count="1">
            <x v="33"/>
          </reference>
        </references>
      </pivotArea>
    </format>
    <format dxfId="1207">
      <pivotArea collapsedLevelsAreSubtotals="1" fieldPosition="0">
        <references count="2">
          <reference field="11" count="2" selected="0">
            <x v="15"/>
            <x v="16"/>
          </reference>
          <reference field="29" count="1">
            <x v="9"/>
          </reference>
        </references>
      </pivotArea>
    </format>
    <format dxfId="1208">
      <pivotArea collapsedLevelsAreSubtotals="1" fieldPosition="0">
        <references count="2">
          <reference field="11" count="2" selected="0">
            <x v="15"/>
            <x v="16"/>
          </reference>
          <reference field="29" count="1">
            <x v="29"/>
          </reference>
        </references>
      </pivotArea>
    </format>
    <format dxfId="1209">
      <pivotArea collapsedLevelsAreSubtotals="1" fieldPosition="0">
        <references count="2">
          <reference field="11" count="1" selected="0">
            <x v="2"/>
          </reference>
          <reference field="29" count="1">
            <x v="29"/>
          </reference>
        </references>
      </pivotArea>
    </format>
    <format dxfId="1210">
      <pivotArea collapsedLevelsAreSubtotals="1" fieldPosition="0">
        <references count="2">
          <reference field="11" count="6" selected="0">
            <x v="6"/>
            <x v="7"/>
            <x v="15"/>
            <x v="16"/>
            <x v="17"/>
            <x v="18"/>
          </reference>
          <reference field="29" count="10">
            <x v="9"/>
            <x v="10"/>
            <x v="11"/>
            <x v="12"/>
            <x v="17"/>
            <x v="29"/>
            <x v="30"/>
            <x v="31"/>
            <x v="32"/>
            <x v="33"/>
          </reference>
        </references>
      </pivotArea>
    </format>
    <format dxfId="1211">
      <pivotArea field="29" grandCol="1" collapsedLevelsAreSubtotals="1" axis="axisRow" fieldPosition="0">
        <references count="1">
          <reference field="29" count="10">
            <x v="9"/>
            <x v="10"/>
            <x v="11"/>
            <x v="12"/>
            <x v="17"/>
            <x v="29"/>
            <x v="30"/>
            <x v="31"/>
            <x v="32"/>
            <x v="33"/>
          </reference>
        </references>
      </pivotArea>
    </format>
    <format dxfId="1212">
      <pivotArea collapsedLevelsAreSubtotals="1" fieldPosition="0">
        <references count="2">
          <reference field="11" count="1" selected="0">
            <x v="6"/>
          </reference>
          <reference field="29" count="1">
            <x v="33"/>
          </reference>
        </references>
      </pivotArea>
    </format>
    <format dxfId="1213">
      <pivotArea collapsedLevelsAreSubtotals="1" fieldPosition="0">
        <references count="2">
          <reference field="11" count="1" selected="0">
            <x v="7"/>
          </reference>
          <reference field="29" count="1">
            <x v="35"/>
          </reference>
        </references>
      </pivotArea>
    </format>
    <format dxfId="1214">
      <pivotArea collapsedLevelsAreSubtotals="1" fieldPosition="0">
        <references count="2">
          <reference field="11" count="1" selected="0">
            <x v="5"/>
          </reference>
          <reference field="29" count="1">
            <x v="36"/>
          </reference>
        </references>
      </pivotArea>
    </format>
    <format dxfId="1215">
      <pivotArea collapsedLevelsAreSubtotals="1" fieldPosition="0">
        <references count="2">
          <reference field="11" count="1" selected="0">
            <x v="6"/>
          </reference>
          <reference field="29" count="1">
            <x v="36"/>
          </reference>
        </references>
      </pivotArea>
    </format>
    <format dxfId="1216">
      <pivotArea collapsedLevelsAreSubtotals="1" fieldPosition="0">
        <references count="2">
          <reference field="11" count="1" selected="0">
            <x v="7"/>
          </reference>
          <reference field="29" count="1">
            <x v="36"/>
          </reference>
        </references>
      </pivotArea>
    </format>
    <format dxfId="1217">
      <pivotArea field="11" grandRow="1" outline="0" collapsedLevelsAreSubtotals="1" axis="axisCol" fieldPosition="0">
        <references count="1">
          <reference field="11" count="3" selected="0">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7749F8-B08A-42A0-9365-9630DA1B467B}" name="Tabela dinâmica2" cacheId="428" applyNumberFormats="0" applyBorderFormats="0" applyFontFormats="0" applyPatternFormats="0" applyAlignmentFormats="0" applyWidthHeightFormats="1" dataCaption="Valores" grandTotalCaption="TOTAL" updatedVersion="8" minRefreshableVersion="3" itemPrintTitles="1" createdVersion="8" indent="0" outline="1" outlineData="1" multipleFieldFilters="0" rowHeaderCaption="STATUS" colHeaderCaption="Hierarquia">
  <location ref="W2:AD12" firstHeaderRow="1" firstDataRow="2" firstDataCol="1"/>
  <pivotFields count="58">
    <pivotField showAll="0"/>
    <pivotField showAll="0"/>
    <pivotField showAll="0"/>
    <pivotField showAll="0"/>
    <pivotField showAll="0"/>
    <pivotField showAll="0"/>
    <pivotField showAll="0"/>
    <pivotField showAll="0"/>
    <pivotField showAll="0"/>
    <pivotField showAll="0"/>
    <pivotField showAll="0"/>
    <pivotField showAll="0">
      <items count="20">
        <item n="HL4" x="2"/>
        <item n="HL5D" x="3"/>
        <item n="HL5G" x="1"/>
        <item m="1" x="17"/>
        <item m="1" x="18"/>
        <item x="6"/>
        <item x="7"/>
        <item x="5"/>
        <item m="1" x="10"/>
        <item m="1" x="16"/>
        <item m="1" x="12"/>
        <item m="1" x="14"/>
        <item m="1" x="15"/>
        <item m="1" x="13"/>
        <item m="1" x="11"/>
        <item x="8"/>
        <item x="4"/>
        <item x="0"/>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5"/>
        <item m="1" x="32"/>
        <item m="1" x="30"/>
        <item m="1" x="21"/>
        <item m="1" x="36"/>
        <item m="1" x="25"/>
        <item x="6"/>
        <item x="1"/>
        <item x="16"/>
        <item x="7"/>
        <item x="15"/>
        <item m="1" x="35"/>
        <item m="1" x="34"/>
        <item m="1" x="33"/>
        <item x="13"/>
        <item x="12"/>
        <item x="4"/>
        <item m="1" x="17"/>
        <item m="1" x="19"/>
        <item x="0"/>
        <item m="1" x="31"/>
        <item h="1" x="11"/>
        <item x="8"/>
        <item x="2"/>
        <item h="1" m="1" x="28"/>
        <item h="1" x="14"/>
        <item h="1" m="1" x="29"/>
        <item h="1" m="1" x="27"/>
        <item h="1" m="1" x="26"/>
        <item h="1" x="10"/>
        <item h="1" m="1" x="20"/>
        <item h="1" m="1" x="24"/>
        <item h="1" m="1" x="23"/>
        <item h="1" x="3"/>
        <item h="1" m="1" x="22"/>
        <item h="1" m="1" x="18"/>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21">
        <item x="10"/>
        <item x="2"/>
        <item m="1" x="17"/>
        <item m="1" x="15"/>
        <item m="1" x="18"/>
        <item x="4"/>
        <item x="5"/>
        <item x="6"/>
        <item m="1" x="19"/>
        <item h="1" m="1" x="11"/>
        <item m="1" x="14"/>
        <item m="1" x="13"/>
        <item m="1" x="12"/>
        <item x="0"/>
        <item m="1" x="16"/>
        <item x="7"/>
        <item h="1" x="8"/>
        <item h="1" x="1"/>
        <item h="1" x="3"/>
        <item h="1" x="9"/>
        <item t="default"/>
      </items>
    </pivotField>
    <pivotField axis="axisRow" showAll="0">
      <items count="33">
        <item h="1" x="0"/>
        <item m="1" x="29"/>
        <item x="4"/>
        <item h="1" x="2"/>
        <item x="5"/>
        <item x="11"/>
        <item x="9"/>
        <item m="1" x="17"/>
        <item m="1" x="20"/>
        <item x="8"/>
        <item x="1"/>
        <item m="1" x="19"/>
        <item m="1" x="22"/>
        <item m="1" x="26"/>
        <item m="1" x="30"/>
        <item x="10"/>
        <item h="1" m="1" x="24"/>
        <item m="1" x="23"/>
        <item m="1" x="31"/>
        <item m="1" x="28"/>
        <item m="1" x="27"/>
        <item x="6"/>
        <item m="1" x="21"/>
        <item m="1" x="25"/>
        <item m="1" x="16"/>
        <item m="1" x="18"/>
        <item h="1" x="7"/>
        <item h="1" m="1" x="13"/>
        <item h="1" m="1" x="15"/>
        <item h="1" m="1" x="14"/>
        <item h="1" m="1" x="1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3"/>
  </rowFields>
  <rowItems count="9">
    <i>
      <x v="2"/>
    </i>
    <i>
      <x v="4"/>
    </i>
    <i>
      <x v="5"/>
    </i>
    <i>
      <x v="6"/>
    </i>
    <i>
      <x v="9"/>
    </i>
    <i>
      <x v="10"/>
    </i>
    <i>
      <x v="15"/>
    </i>
    <i>
      <x v="21"/>
    </i>
    <i t="grand">
      <x/>
    </i>
  </rowItems>
  <colFields count="1">
    <field x="42"/>
  </colFields>
  <colItems count="7">
    <i>
      <x/>
    </i>
    <i>
      <x v="5"/>
    </i>
    <i>
      <x v="6"/>
    </i>
    <i>
      <x v="7"/>
    </i>
    <i>
      <x v="13"/>
    </i>
    <i>
      <x v="15"/>
    </i>
    <i t="grand">
      <x/>
    </i>
  </colItems>
  <formats count="31">
    <format dxfId="1116">
      <pivotArea type="origin" dataOnly="0" labelOnly="1" outline="0" fieldPosition="0"/>
    </format>
    <format dxfId="1117">
      <pivotArea field="11" type="button" dataOnly="0" labelOnly="1" outline="0"/>
    </format>
    <format dxfId="1118">
      <pivotArea type="topRight" dataOnly="0" labelOnly="1" outline="0" fieldPosition="0"/>
    </format>
    <format dxfId="1119">
      <pivotArea field="29" type="button" dataOnly="0" labelOnly="1" outline="0"/>
    </format>
    <format dxfId="1120">
      <pivotArea dataOnly="0" labelOnly="1" grandCol="1" outline="0" fieldPosition="0"/>
    </format>
    <format dxfId="1121">
      <pivotArea grandRow="1" outline="0" collapsedLevelsAreSubtotals="1" fieldPosition="0"/>
    </format>
    <format dxfId="1122">
      <pivotArea dataOnly="0" labelOnly="1" grandRow="1" outline="0" fieldPosition="0"/>
    </format>
    <format dxfId="1123">
      <pivotArea field="11" type="button" dataOnly="0" labelOnly="1" outline="0"/>
    </format>
    <format dxfId="1124">
      <pivotArea dataOnly="0" labelOnly="1" fieldPosition="0">
        <references count="1">
          <reference field="42" count="9">
            <x v="0"/>
            <x v="1"/>
            <x v="2"/>
            <x v="3"/>
            <x v="4"/>
            <x v="6"/>
            <x v="7"/>
            <x v="10"/>
            <x v="11"/>
          </reference>
        </references>
      </pivotArea>
    </format>
    <format dxfId="1125">
      <pivotArea dataOnly="0" labelOnly="1" grandCol="1" outline="0" fieldPosition="0"/>
    </format>
    <format dxfId="1126">
      <pivotArea dataOnly="0" labelOnly="1" fieldPosition="0">
        <references count="1">
          <reference field="42" count="9">
            <x v="0"/>
            <x v="1"/>
            <x v="2"/>
            <x v="3"/>
            <x v="4"/>
            <x v="6"/>
            <x v="7"/>
            <x v="10"/>
            <x v="11"/>
          </reference>
        </references>
      </pivotArea>
    </format>
    <format dxfId="1127">
      <pivotArea dataOnly="0" labelOnly="1" grandCol="1" outline="0" fieldPosition="0"/>
    </format>
    <format dxfId="1128">
      <pivotArea field="43" type="button" dataOnly="0" labelOnly="1" outline="0" axis="axisRow" fieldPosition="0"/>
    </format>
    <format dxfId="1129">
      <pivotArea field="42" type="button" dataOnly="0" labelOnly="1" outline="0" axis="axisCol" fieldPosition="0"/>
    </format>
    <format dxfId="1130">
      <pivotArea type="topRight" dataOnly="0" labelOnly="1" outline="0" fieldPosition="0"/>
    </format>
    <format dxfId="1131">
      <pivotArea dataOnly="0" labelOnly="1" fieldPosition="0">
        <references count="1">
          <reference field="42" count="9">
            <x v="0"/>
            <x v="1"/>
            <x v="2"/>
            <x v="3"/>
            <x v="4"/>
            <x v="6"/>
            <x v="7"/>
            <x v="10"/>
            <x v="11"/>
          </reference>
        </references>
      </pivotArea>
    </format>
    <format dxfId="1132">
      <pivotArea outline="0" collapsedLevelsAreSubtotals="1" fieldPosition="0"/>
    </format>
    <format dxfId="1133">
      <pivotArea field="42" type="button" dataOnly="0" labelOnly="1" outline="0" axis="axisCol" fieldPosition="0"/>
    </format>
    <format dxfId="1134">
      <pivotArea type="topRight" dataOnly="0" labelOnly="1" outline="0" fieldPosition="0"/>
    </format>
    <format dxfId="1135">
      <pivotArea dataOnly="0" labelOnly="1" fieldPosition="0">
        <references count="1">
          <reference field="42" count="9">
            <x v="0"/>
            <x v="1"/>
            <x v="2"/>
            <x v="3"/>
            <x v="4"/>
            <x v="6"/>
            <x v="7"/>
            <x v="10"/>
            <x v="11"/>
          </reference>
        </references>
      </pivotArea>
    </format>
    <format dxfId="1136">
      <pivotArea dataOnly="0" labelOnly="1" grandCol="1" outline="0" fieldPosition="0"/>
    </format>
    <format dxfId="1137">
      <pivotArea outline="0" collapsedLevelsAreSubtotals="1" fieldPosition="0"/>
    </format>
    <format dxfId="1138">
      <pivotArea field="42" type="button" dataOnly="0" labelOnly="1" outline="0" axis="axisCol" fieldPosition="0"/>
    </format>
    <format dxfId="1139">
      <pivotArea type="topRight" dataOnly="0" labelOnly="1" outline="0" fieldPosition="0"/>
    </format>
    <format dxfId="1140">
      <pivotArea dataOnly="0" labelOnly="1" fieldPosition="0">
        <references count="1">
          <reference field="42" count="9">
            <x v="0"/>
            <x v="1"/>
            <x v="2"/>
            <x v="3"/>
            <x v="4"/>
            <x v="6"/>
            <x v="7"/>
            <x v="10"/>
            <x v="11"/>
          </reference>
        </references>
      </pivotArea>
    </format>
    <format dxfId="1141">
      <pivotArea dataOnly="0" labelOnly="1" fieldPosition="0">
        <references count="1">
          <reference field="42" count="3">
            <x v="7"/>
            <x v="10"/>
            <x v="11"/>
          </reference>
        </references>
      </pivotArea>
    </format>
    <format dxfId="1142">
      <pivotArea outline="0" collapsedLevelsAreSubtotals="1" fieldPosition="0"/>
    </format>
    <format dxfId="1143">
      <pivotArea dataOnly="0" labelOnly="1" fieldPosition="0">
        <references count="1">
          <reference field="42" count="4">
            <x v="0"/>
            <x v="6"/>
            <x v="7"/>
            <x v="15"/>
          </reference>
        </references>
      </pivotArea>
    </format>
    <format dxfId="1144">
      <pivotArea dataOnly="0" labelOnly="1" grandCol="1" outline="0" fieldPosition="0"/>
    </format>
    <format dxfId="1145">
      <pivotArea dataOnly="0" labelOnly="1" fieldPosition="0">
        <references count="1">
          <reference field="42" count="4">
            <x v="0"/>
            <x v="6"/>
            <x v="7"/>
            <x v="15"/>
          </reference>
        </references>
      </pivotArea>
    </format>
    <format dxfId="114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7A4EE5-8967-45C9-AC37-E27F2DCC6856}" name="Tabela dinâmica3" cacheId="428"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H5:AK34" firstHeaderRow="2" firstDataRow="2" firstDataCol="3" rowPageCount="1" colPageCount="1"/>
  <pivotFields count="58">
    <pivotField dataField="1" compact="0" outline="0" showAll="0"/>
    <pivotField compact="0" outline="0" showAll="0"/>
    <pivotField compact="0" outline="0" multipleItemSelectionAllowed="1"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0">
        <item n="HL4" x="2"/>
        <item n="HL5D" x="3"/>
        <item n="HL5G" x="1"/>
        <item x="6"/>
        <item x="7"/>
        <item x="5"/>
        <item x="8"/>
        <item x="4"/>
        <item x="0"/>
        <item m="1" x="11"/>
        <item m="1" x="12"/>
        <item m="1" x="13"/>
        <item m="1" x="14"/>
        <item m="1" x="15"/>
        <item m="1" x="10"/>
        <item m="1" x="16"/>
        <item m="1" x="17"/>
        <item m="1" x="18"/>
        <item x="9"/>
        <item t="default"/>
      </items>
    </pivotField>
    <pivotField compact="0" outline="0" showAll="0"/>
    <pivotField compact="0" outline="0" showAll="0"/>
    <pivotField compact="0" outline="0" showAll="0"/>
    <pivotField compact="0" outline="0" showAll="0"/>
    <pivotField axis="axisRow" compact="0" outline="0" showAll="0" defaultSubtotal="0">
      <items count="14">
        <item x="1"/>
        <item x="6"/>
        <item x="4"/>
        <item x="7"/>
        <item x="3"/>
        <item x="5"/>
        <item x="2"/>
        <item m="1" x="11"/>
        <item m="1" x="12"/>
        <item m="1" x="13"/>
        <item m="1" x="10"/>
        <item x="0"/>
        <item x="8"/>
        <item x="9"/>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multipleItemSelectionAllowed="1" showAll="0">
      <items count="3">
        <item x="1"/>
        <item x="0"/>
        <item t="default"/>
      </items>
    </pivotField>
    <pivotField compact="0" outline="0" showAll="0"/>
    <pivotField compact="0" outline="0" showAll="0"/>
    <pivotField axis="axisPage" compact="0" outline="0" multipleItemSelectionAllowed="1" showAll="0">
      <items count="38">
        <item h="1" x="16"/>
        <item x="0"/>
        <item h="1" x="13"/>
        <item h="1" x="12"/>
        <item h="1" x="15"/>
        <item h="1" x="7"/>
        <item h="1" x="1"/>
        <item h="1" x="4"/>
        <item h="1" x="5"/>
        <item h="1" x="11"/>
        <item h="1" m="1" x="17"/>
        <item x="2"/>
        <item h="1" x="14"/>
        <item h="1" x="10"/>
        <item h="1" m="1" x="20"/>
        <item h="1" x="3"/>
        <item h="1" x="6"/>
        <item h="1" m="1" x="19"/>
        <item h="1" m="1" x="23"/>
        <item h="1" m="1" x="21"/>
        <item h="1" m="1" x="24"/>
        <item h="1" m="1" x="25"/>
        <item h="1" m="1" x="26"/>
        <item h="1" m="1" x="27"/>
        <item h="1" m="1" x="28"/>
        <item h="1" m="1" x="29"/>
        <item h="1" m="1" x="30"/>
        <item h="1" x="8"/>
        <item h="1" m="1" x="31"/>
        <item h="1" m="1" x="32"/>
        <item h="1" m="1" x="33"/>
        <item h="1" m="1" x="34"/>
        <item h="1" m="1" x="35"/>
        <item h="1" m="1" x="36"/>
        <item h="1" m="1" x="22"/>
        <item h="1" m="1" x="18"/>
        <item h="1"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26"/>
    <field x="16"/>
    <field x="11"/>
  </rowFields>
  <rowItems count="28">
    <i>
      <x/>
      <x/>
      <x/>
    </i>
    <i r="2">
      <x v="1"/>
    </i>
    <i r="2">
      <x v="2"/>
    </i>
    <i r="1">
      <x v="1"/>
      <x v="3"/>
    </i>
    <i r="2">
      <x v="4"/>
    </i>
    <i r="2">
      <x v="5"/>
    </i>
    <i r="1">
      <x v="2"/>
      <x v="3"/>
    </i>
    <i r="2">
      <x v="4"/>
    </i>
    <i r="2">
      <x v="5"/>
    </i>
    <i t="default">
      <x/>
    </i>
    <i>
      <x v="1"/>
      <x v="3"/>
      <x v="6"/>
    </i>
    <i r="2">
      <x v="7"/>
    </i>
    <i r="2">
      <x v="8"/>
    </i>
    <i r="1">
      <x v="4"/>
      <x v="6"/>
    </i>
    <i r="2">
      <x v="7"/>
    </i>
    <i r="2">
      <x v="8"/>
    </i>
    <i r="1">
      <x v="5"/>
      <x v="6"/>
    </i>
    <i r="2">
      <x v="7"/>
    </i>
    <i r="2">
      <x v="8"/>
    </i>
    <i r="1">
      <x v="6"/>
      <x v="6"/>
    </i>
    <i r="2">
      <x v="7"/>
    </i>
    <i r="2">
      <x v="8"/>
    </i>
    <i r="1">
      <x v="11"/>
      <x v="6"/>
    </i>
    <i r="2">
      <x v="7"/>
    </i>
    <i r="2">
      <x v="8"/>
    </i>
    <i r="1">
      <x v="13"/>
      <x v="6"/>
    </i>
    <i t="default">
      <x v="1"/>
    </i>
    <i t="grand">
      <x/>
    </i>
  </rowItems>
  <colItems count="1">
    <i/>
  </colItems>
  <pageFields count="1">
    <pageField fld="29" hier="-1"/>
  </pageFields>
  <dataFields count="1">
    <dataField name="Contagem de SITE" fld="0" subtotal="count" baseField="0" baseItem="0"/>
  </dataFields>
  <formats count="22">
    <format dxfId="1094">
      <pivotArea type="all" dataOnly="0" outline="0" fieldPosition="0"/>
    </format>
    <format dxfId="1095">
      <pivotArea outline="0" collapsedLevelsAreSubtotals="1" fieldPosition="0"/>
    </format>
    <format dxfId="1096">
      <pivotArea type="origin" dataOnly="0" labelOnly="1" outline="0" fieldPosition="0"/>
    </format>
    <format dxfId="1097">
      <pivotArea field="16" type="button" dataOnly="0" labelOnly="1" outline="0" axis="axisRow" fieldPosition="1"/>
    </format>
    <format dxfId="1098">
      <pivotArea field="11" type="button" dataOnly="0" labelOnly="1" outline="0" axis="axisRow" fieldPosition="2"/>
    </format>
    <format dxfId="1099">
      <pivotArea dataOnly="0" labelOnly="1" outline="0" fieldPosition="0">
        <references count="1">
          <reference field="16" count="0"/>
        </references>
      </pivotArea>
    </format>
    <format dxfId="1100">
      <pivotArea dataOnly="0" labelOnly="1" grandRow="1" outline="0" fieldPosition="0"/>
    </format>
    <format dxfId="1101">
      <pivotArea dataOnly="0" labelOnly="1" outline="0" fieldPosition="0">
        <references count="2">
          <reference field="11" count="0"/>
          <reference field="16" count="0" selected="0"/>
        </references>
      </pivotArea>
    </format>
    <format dxfId="1102">
      <pivotArea type="topRight" dataOnly="0" labelOnly="1" outline="0" fieldPosition="0"/>
    </format>
    <format dxfId="1103">
      <pivotArea outline="0" collapsedLevelsAreSubtotals="1" fieldPosition="0"/>
    </format>
    <format dxfId="1104">
      <pivotArea type="topRight" dataOnly="0" labelOnly="1" outline="0" fieldPosition="0"/>
    </format>
    <format dxfId="1105">
      <pivotArea type="all" dataOnly="0" outline="0" fieldPosition="0"/>
    </format>
    <format dxfId="1106">
      <pivotArea outline="0" collapsedLevelsAreSubtotals="1" fieldPosition="0"/>
    </format>
    <format dxfId="1107">
      <pivotArea type="origin" dataOnly="0" labelOnly="1" outline="0" fieldPosition="0"/>
    </format>
    <format dxfId="1108">
      <pivotArea field="16" type="button" dataOnly="0" labelOnly="1" outline="0" axis="axisRow" fieldPosition="1"/>
    </format>
    <format dxfId="1109">
      <pivotArea field="11" type="button" dataOnly="0" labelOnly="1" outline="0" axis="axisRow" fieldPosition="2"/>
    </format>
    <format dxfId="1110">
      <pivotArea dataOnly="0" labelOnly="1" outline="0" fieldPosition="0">
        <references count="1">
          <reference field="16" count="0"/>
        </references>
      </pivotArea>
    </format>
    <format dxfId="1111">
      <pivotArea dataOnly="0" labelOnly="1" grandRow="1" outline="0" fieldPosition="0"/>
    </format>
    <format dxfId="1112">
      <pivotArea dataOnly="0" labelOnly="1" outline="0" fieldPosition="0">
        <references count="2">
          <reference field="11" count="3">
            <x v="0"/>
            <x v="1"/>
            <x v="2"/>
          </reference>
          <reference field="16" count="1" selected="0">
            <x v="0"/>
          </reference>
        </references>
      </pivotArea>
    </format>
    <format dxfId="1113">
      <pivotArea dataOnly="0" labelOnly="1" outline="0" fieldPosition="0">
        <references count="2">
          <reference field="11" count="3">
            <x v="3"/>
            <x v="4"/>
            <x v="5"/>
          </reference>
          <reference field="16" count="1" selected="0">
            <x v="1"/>
          </reference>
        </references>
      </pivotArea>
    </format>
    <format dxfId="1114">
      <pivotArea dataOnly="0" labelOnly="1" outline="0" fieldPosition="0">
        <references count="2">
          <reference field="11" count="3">
            <x v="3"/>
            <x v="4"/>
            <x v="5"/>
          </reference>
          <reference field="16" count="1" selected="0">
            <x v="2"/>
          </reference>
        </references>
      </pivotArea>
    </format>
    <format dxfId="1115">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83A4EE-ECE8-4B98-969D-F2713663822B}" name="Tabela dinâmica2" cacheId="428" applyNumberFormats="0" applyBorderFormats="0" applyFontFormats="0" applyPatternFormats="0" applyAlignmentFormats="0" applyWidthHeightFormats="1" dataCaption="Valores" grandTotalCaption="Total" updatedVersion="8" minRefreshableVersion="3" itemPrintTitles="1" createdVersion="8" indent="0" showHeaders="0" compact="0" compactData="0" gridDropZones="1" multipleFieldFilters="0">
  <location ref="A5:L39" firstHeaderRow="1" firstDataRow="2" firstDataCol="3" rowPageCount="1" colPageCount="1"/>
  <pivotFields count="58">
    <pivotField dataField="1" compact="0" outline="0" showAll="0"/>
    <pivotField compact="0" outline="0" showAll="0"/>
    <pivotField compact="0" outline="0" multipleItemSelectionAllowed="1"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0">
        <item n="HL4" x="2"/>
        <item n="HL5D" x="3"/>
        <item n="HL5G" x="1"/>
        <item m="1" x="17"/>
        <item m="1" x="18"/>
        <item x="6"/>
        <item x="7"/>
        <item x="5"/>
        <item m="1" x="10"/>
        <item m="1" x="16"/>
        <item m="1" x="12"/>
        <item m="1" x="14"/>
        <item m="1" x="15"/>
        <item m="1" x="13"/>
        <item m="1" x="11"/>
        <item x="8"/>
        <item x="4"/>
        <item x="0"/>
        <item x="9"/>
        <item t="default"/>
      </items>
    </pivotField>
    <pivotField compact="0" outline="0" showAll="0"/>
    <pivotField compact="0" outline="0" showAll="0"/>
    <pivotField compact="0" outline="0" showAll="0"/>
    <pivotField compact="0" outline="0" showAll="0"/>
    <pivotField axis="axisRow" compact="0" outline="0" showAll="0" defaultSubtotal="0">
      <items count="14">
        <item x="1"/>
        <item x="6"/>
        <item x="4"/>
        <item m="1" x="10"/>
        <item m="1" x="12"/>
        <item m="1" x="11"/>
        <item m="1" x="13"/>
        <item x="7"/>
        <item x="3"/>
        <item x="5"/>
        <item x="2"/>
        <item x="0"/>
        <item x="8"/>
        <item x="9"/>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8">
        <item m="1" x="16"/>
        <item m="1" x="12"/>
        <item m="1" x="8"/>
        <item m="1" x="11"/>
        <item m="1" x="10"/>
        <item m="1" x="13"/>
        <item m="1" x="14"/>
        <item m="1" x="15"/>
        <item m="1" x="9"/>
        <item n="SEM PREVISÃO" x="0"/>
        <item x="2"/>
        <item x="4"/>
        <item x="3"/>
        <item x="6"/>
        <item x="1"/>
        <item x="5"/>
        <item x="7"/>
        <item t="default"/>
      </items>
    </pivotField>
    <pivotField axis="axisRow" compact="0" outline="0" multipleItemSelectionAllowed="1" showAll="0">
      <items count="3">
        <item x="1"/>
        <item x="0"/>
        <item t="default"/>
      </items>
    </pivotField>
    <pivotField compact="0" outline="0" showAll="0"/>
    <pivotField compact="0" outline="0" showAll="0"/>
    <pivotField axis="axisPage" compact="0" outline="0" multipleItemSelectionAllowed="1" showAll="0">
      <items count="38">
        <item x="16"/>
        <item m="1" x="19"/>
        <item h="1" x="0"/>
        <item x="13"/>
        <item m="1" x="34"/>
        <item x="12"/>
        <item x="6"/>
        <item m="1" x="33"/>
        <item x="15"/>
        <item x="7"/>
        <item m="1" x="35"/>
        <item m="1" x="21"/>
        <item m="1" x="30"/>
        <item m="1" x="36"/>
        <item m="1" x="25"/>
        <item x="1"/>
        <item x="4"/>
        <item h="1" x="5"/>
        <item m="1" x="32"/>
        <item m="1" x="31"/>
        <item x="11"/>
        <item m="1" x="17"/>
        <item x="8"/>
        <item h="1" x="2"/>
        <item m="1" x="28"/>
        <item x="14"/>
        <item h="1" m="1" x="29"/>
        <item h="1" m="1" x="27"/>
        <item h="1" m="1" x="26"/>
        <item x="10"/>
        <item m="1" x="20"/>
        <item h="1" m="1" x="24"/>
        <item h="1" m="1" x="23"/>
        <item h="1" x="3"/>
        <item h="1" m="1" x="22"/>
        <item h="1" m="1" x="18"/>
        <item h="1"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26"/>
    <field x="16"/>
    <field x="11"/>
  </rowFields>
  <rowItems count="33">
    <i>
      <x/>
      <x/>
      <x/>
    </i>
    <i r="2">
      <x v="1"/>
    </i>
    <i r="2">
      <x v="2"/>
    </i>
    <i r="1">
      <x v="1"/>
      <x v="5"/>
    </i>
    <i r="2">
      <x v="6"/>
    </i>
    <i r="2">
      <x v="7"/>
    </i>
    <i r="1">
      <x v="2"/>
      <x v="5"/>
    </i>
    <i r="2">
      <x v="6"/>
    </i>
    <i r="2">
      <x v="7"/>
    </i>
    <i t="default">
      <x/>
    </i>
    <i>
      <x v="1"/>
      <x v="7"/>
      <x v="15"/>
    </i>
    <i r="2">
      <x v="16"/>
    </i>
    <i r="2">
      <x v="17"/>
    </i>
    <i r="1">
      <x v="8"/>
      <x v="15"/>
    </i>
    <i r="2">
      <x v="16"/>
    </i>
    <i r="2">
      <x v="17"/>
    </i>
    <i r="1">
      <x v="9"/>
      <x v="15"/>
    </i>
    <i r="2">
      <x v="16"/>
    </i>
    <i r="2">
      <x v="17"/>
    </i>
    <i r="1">
      <x v="10"/>
      <x v="15"/>
    </i>
    <i r="2">
      <x v="16"/>
    </i>
    <i r="2">
      <x v="17"/>
    </i>
    <i r="1">
      <x v="11"/>
      <x v="15"/>
    </i>
    <i r="2">
      <x v="16"/>
    </i>
    <i r="2">
      <x v="17"/>
    </i>
    <i r="1">
      <x v="12"/>
      <x v="15"/>
    </i>
    <i r="2">
      <x v="16"/>
    </i>
    <i r="2">
      <x v="17"/>
    </i>
    <i r="1">
      <x v="13"/>
      <x v="15"/>
    </i>
    <i r="2">
      <x v="16"/>
    </i>
    <i r="2">
      <x v="17"/>
    </i>
    <i t="default">
      <x v="1"/>
    </i>
    <i t="grand">
      <x/>
    </i>
  </rowItems>
  <colFields count="1">
    <field x="25"/>
  </colFields>
  <colItems count="9">
    <i>
      <x v="9"/>
    </i>
    <i>
      <x v="10"/>
    </i>
    <i>
      <x v="11"/>
    </i>
    <i>
      <x v="12"/>
    </i>
    <i>
      <x v="13"/>
    </i>
    <i>
      <x v="14"/>
    </i>
    <i>
      <x v="15"/>
    </i>
    <i>
      <x v="16"/>
    </i>
    <i t="grand">
      <x/>
    </i>
  </colItems>
  <pageFields count="1">
    <pageField fld="29" hier="-1"/>
  </pageFields>
  <dataFields count="1">
    <dataField name="Contagem de SITE" fld="0" subtotal="count" baseField="0" baseItem="0"/>
  </dataFields>
  <formats count="67">
    <format dxfId="1027">
      <pivotArea outline="0" fieldPosition="0">
        <references count="1">
          <reference field="25" count="1" selected="0">
            <x v="9"/>
          </reference>
        </references>
      </pivotArea>
    </format>
    <format dxfId="1028">
      <pivotArea dataOnly="0" labelOnly="1" outline="0" fieldPosition="0">
        <references count="1">
          <reference field="25" count="1">
            <x v="9"/>
          </reference>
        </references>
      </pivotArea>
    </format>
    <format dxfId="1029">
      <pivotArea outline="0" fieldPosition="0">
        <references count="2">
          <reference field="11" count="0" selected="0"/>
          <reference field="16" count="0" selected="0"/>
        </references>
      </pivotArea>
    </format>
    <format dxfId="1030">
      <pivotArea dataOnly="0" labelOnly="1" outline="0" fieldPosition="0">
        <references count="1">
          <reference field="16" count="0"/>
        </references>
      </pivotArea>
    </format>
    <format dxfId="1031">
      <pivotArea dataOnly="0" labelOnly="1" outline="0" fieldPosition="0">
        <references count="2">
          <reference field="11" count="0"/>
          <reference field="16" count="0" selected="0"/>
        </references>
      </pivotArea>
    </format>
    <format dxfId="1032">
      <pivotArea outline="0" fieldPosition="0">
        <references count="3">
          <reference field="11" count="2" selected="0">
            <x v="0"/>
            <x v="1"/>
          </reference>
          <reference field="16" count="0" selected="0"/>
          <reference field="25" count="1" selected="0">
            <x v="9"/>
          </reference>
        </references>
      </pivotArea>
    </format>
    <format dxfId="1033">
      <pivotArea type="all" dataOnly="0" outline="0" fieldPosition="0"/>
    </format>
    <format dxfId="1034">
      <pivotArea outline="0" collapsedLevelsAreSubtotals="1" fieldPosition="0"/>
    </format>
    <format dxfId="1035">
      <pivotArea type="origin" dataOnly="0" labelOnly="1" outline="0" fieldPosition="0"/>
    </format>
    <format dxfId="1036">
      <pivotArea type="topRight" dataOnly="0" labelOnly="1" outline="0" fieldPosition="0"/>
    </format>
    <format dxfId="1037">
      <pivotArea dataOnly="0" labelOnly="1" outline="0" fieldPosition="0">
        <references count="1">
          <reference field="16" count="0"/>
        </references>
      </pivotArea>
    </format>
    <format dxfId="1038">
      <pivotArea dataOnly="0" labelOnly="1" grandRow="1" outline="0" fieldPosition="0"/>
    </format>
    <format dxfId="1039">
      <pivotArea dataOnly="0" labelOnly="1" outline="0" fieldPosition="0">
        <references count="2">
          <reference field="11" count="0"/>
          <reference field="16" count="0" selected="0"/>
        </references>
      </pivotArea>
    </format>
    <format dxfId="1040">
      <pivotArea dataOnly="0" labelOnly="1" grandCol="1" outline="0" fieldPosition="0"/>
    </format>
    <format dxfId="1041">
      <pivotArea outline="0" fieldPosition="0">
        <references count="2">
          <reference field="11" count="0" selected="0"/>
          <reference field="16" count="0" selected="0"/>
        </references>
      </pivotArea>
    </format>
    <format dxfId="1042">
      <pivotArea dataOnly="0" labelOnly="1" outline="0" fieldPosition="0">
        <references count="1">
          <reference field="16" count="0"/>
        </references>
      </pivotArea>
    </format>
    <format dxfId="1043">
      <pivotArea dataOnly="0" labelOnly="1" outline="0" fieldPosition="0">
        <references count="2">
          <reference field="11" count="0"/>
          <reference field="16" count="0" selected="0"/>
        </references>
      </pivotArea>
    </format>
    <format dxfId="1044">
      <pivotArea grandCol="1" outline="0" collapsedLevelsAreSubtotals="1" fieldPosition="0"/>
    </format>
    <format dxfId="1045">
      <pivotArea grandCol="1" outline="0" collapsedLevelsAreSubtotals="1" fieldPosition="0"/>
    </format>
    <format dxfId="1046">
      <pivotArea dataOnly="0" labelOnly="1" grandCol="1" outline="0" fieldPosition="0"/>
    </format>
    <format dxfId="1047">
      <pivotArea outline="0" fieldPosition="0">
        <references count="3">
          <reference field="11" count="3" selected="0">
            <x v="0"/>
            <x v="1"/>
            <x v="2"/>
          </reference>
          <reference field="16" count="1" selected="0">
            <x v="0"/>
          </reference>
          <reference field="25" count="1" selected="0">
            <x v="9"/>
          </reference>
        </references>
      </pivotArea>
    </format>
    <format dxfId="1048">
      <pivotArea type="origin" dataOnly="0" labelOnly="1" outline="0" fieldPosition="0"/>
    </format>
    <format dxfId="1049">
      <pivotArea dataOnly="0" labelOnly="1" outline="0" fieldPosition="0">
        <references count="1">
          <reference field="25" count="1">
            <x v="9"/>
          </reference>
        </references>
      </pivotArea>
    </format>
    <format dxfId="1050">
      <pivotArea grandRow="1" outline="0" collapsedLevelsAreSubtotals="1" fieldPosition="0"/>
    </format>
    <format dxfId="1051">
      <pivotArea dataOnly="0" labelOnly="1" grandRow="1" outline="0" fieldPosition="0"/>
    </format>
    <format dxfId="1052">
      <pivotArea dataOnly="0" labelOnly="1" grandCol="1" outline="0" fieldPosition="0"/>
    </format>
    <format dxfId="1053">
      <pivotArea type="origin" dataOnly="0" labelOnly="1" outline="0" fieldPosition="0"/>
    </format>
    <format dxfId="1054">
      <pivotArea outline="0" fieldPosition="0">
        <references count="3">
          <reference field="11" count="1" selected="0">
            <x v="6"/>
          </reference>
          <reference field="16" count="1" selected="0">
            <x v="2"/>
          </reference>
          <reference field="25" count="1" selected="0">
            <x v="9"/>
          </reference>
        </references>
      </pivotArea>
    </format>
    <format dxfId="1055">
      <pivotArea outline="0" collapsedLevelsAreSubtotals="1" fieldPosition="0"/>
    </format>
    <format dxfId="1056">
      <pivotArea type="topRight" dataOnly="0" labelOnly="1" outline="0" fieldPosition="0"/>
    </format>
    <format dxfId="1057">
      <pivotArea dataOnly="0" labelOnly="1" outline="0" fieldPosition="0">
        <references count="1">
          <reference field="25" count="0"/>
        </references>
      </pivotArea>
    </format>
    <format dxfId="1058">
      <pivotArea dataOnly="0" labelOnly="1" grandCol="1" outline="0" fieldPosition="0"/>
    </format>
    <format dxfId="1059">
      <pivotArea type="all" dataOnly="0" outline="0" fieldPosition="0"/>
    </format>
    <format dxfId="1060">
      <pivotArea outline="0" collapsedLevelsAreSubtotals="1" fieldPosition="0"/>
    </format>
    <format dxfId="1061">
      <pivotArea type="origin" dataOnly="0" labelOnly="1" outline="0" fieldPosition="0"/>
    </format>
    <format dxfId="1062">
      <pivotArea type="topRight" dataOnly="0" labelOnly="1" outline="0" fieldPosition="0"/>
    </format>
    <format dxfId="1063">
      <pivotArea dataOnly="0" labelOnly="1" outline="0" fieldPosition="0">
        <references count="1">
          <reference field="16" count="0"/>
        </references>
      </pivotArea>
    </format>
    <format dxfId="1064">
      <pivotArea dataOnly="0" labelOnly="1" grandRow="1" outline="0" fieldPosition="0"/>
    </format>
    <format dxfId="1065">
      <pivotArea dataOnly="0" labelOnly="1" outline="0" fieldPosition="0">
        <references count="2">
          <reference field="11" count="3">
            <x v="0"/>
            <x v="1"/>
            <x v="2"/>
          </reference>
          <reference field="16" count="1" selected="0">
            <x v="0"/>
          </reference>
        </references>
      </pivotArea>
    </format>
    <format dxfId="1066">
      <pivotArea dataOnly="0" labelOnly="1" outline="0" fieldPosition="0">
        <references count="2">
          <reference field="11" count="3">
            <x v="5"/>
            <x v="6"/>
            <x v="7"/>
          </reference>
          <reference field="16" count="1" selected="0">
            <x v="1"/>
          </reference>
        </references>
      </pivotArea>
    </format>
    <format dxfId="1067">
      <pivotArea dataOnly="0" labelOnly="1" outline="0" fieldPosition="0">
        <references count="2">
          <reference field="11" count="3">
            <x v="5"/>
            <x v="6"/>
            <x v="7"/>
          </reference>
          <reference field="16" count="1" selected="0">
            <x v="2"/>
          </reference>
        </references>
      </pivotArea>
    </format>
    <format dxfId="1068">
      <pivotArea dataOnly="0" labelOnly="1" grandCol="1" outline="0" fieldPosition="0"/>
    </format>
    <format dxfId="1069">
      <pivotArea outline="0" fieldPosition="0">
        <references count="1">
          <reference field="25" count="1" selected="0">
            <x v="9"/>
          </reference>
        </references>
      </pivotArea>
    </format>
    <format dxfId="1070">
      <pivotArea outline="0" fieldPosition="0">
        <references count="1">
          <reference field="25" count="1" selected="0">
            <x v="9"/>
          </reference>
        </references>
      </pivotArea>
    </format>
    <format dxfId="1071">
      <pivotArea outline="0" fieldPosition="0">
        <references count="1">
          <reference field="25" count="1" selected="0">
            <x v="10"/>
          </reference>
        </references>
      </pivotArea>
    </format>
    <format dxfId="1072">
      <pivotArea grandCol="1" outline="0" collapsedLevelsAreSubtotals="1" fieldPosition="0"/>
    </format>
    <format dxfId="1073">
      <pivotArea field="25" grandRow="1" outline="0" axis="axisCol" fieldPosition="0">
        <references count="1">
          <reference field="25" count="1" selected="0">
            <x v="10"/>
          </reference>
        </references>
      </pivotArea>
    </format>
    <format dxfId="1074">
      <pivotArea grandRow="1" grandCol="1" outline="0" collapsedLevelsAreSubtotals="1" fieldPosition="0"/>
    </format>
    <format dxfId="1075">
      <pivotArea type="topRight" dataOnly="0" labelOnly="1" outline="0" offset="A1:E1" fieldPosition="0"/>
    </format>
    <format dxfId="1076">
      <pivotArea dataOnly="0" labelOnly="1" outline="0" fieldPosition="0">
        <references count="1">
          <reference field="25" count="1">
            <x v="9"/>
          </reference>
        </references>
      </pivotArea>
    </format>
    <format dxfId="1077">
      <pivotArea dataOnly="0" labelOnly="1" outline="0" fieldPosition="0">
        <references count="1">
          <reference field="25" count="2">
            <x v="9"/>
            <x v="10"/>
          </reference>
        </references>
      </pivotArea>
    </format>
    <format dxfId="1078">
      <pivotArea dataOnly="0" labelOnly="1" outline="0" fieldPosition="0">
        <references count="1">
          <reference field="25" count="1">
            <x v="9"/>
          </reference>
        </references>
      </pivotArea>
    </format>
    <format dxfId="1079">
      <pivotArea dataOnly="0" labelOnly="1" outline="0" fieldPosition="0">
        <references count="1">
          <reference field="25" count="1">
            <x v="10"/>
          </reference>
        </references>
      </pivotArea>
    </format>
    <format dxfId="1080">
      <pivotArea dataOnly="0" labelOnly="1" outline="0" fieldPosition="0">
        <references count="3">
          <reference field="11" count="3">
            <x v="0"/>
            <x v="1"/>
            <x v="2"/>
          </reference>
          <reference field="16" count="1" selected="0">
            <x v="0"/>
          </reference>
          <reference field="26" count="1" selected="0">
            <x v="0"/>
          </reference>
        </references>
      </pivotArea>
    </format>
    <format dxfId="1081">
      <pivotArea dataOnly="0" labelOnly="1" outline="0" fieldPosition="0">
        <references count="3">
          <reference field="11" count="3">
            <x v="5"/>
            <x v="6"/>
            <x v="7"/>
          </reference>
          <reference field="16" count="1" selected="0">
            <x v="1"/>
          </reference>
          <reference field="26" count="1" selected="0">
            <x v="0"/>
          </reference>
        </references>
      </pivotArea>
    </format>
    <format dxfId="1082">
      <pivotArea dataOnly="0" labelOnly="1" outline="0" fieldPosition="0">
        <references count="3">
          <reference field="11" count="3">
            <x v="0"/>
            <x v="1"/>
            <x v="2"/>
          </reference>
          <reference field="16" count="1" selected="0">
            <x v="0"/>
          </reference>
          <reference field="26" count="1" selected="0">
            <x v="0"/>
          </reference>
        </references>
      </pivotArea>
    </format>
    <format dxfId="1083">
      <pivotArea dataOnly="0" labelOnly="1" outline="0" fieldPosition="0">
        <references count="3">
          <reference field="11" count="3">
            <x v="5"/>
            <x v="6"/>
            <x v="7"/>
          </reference>
          <reference field="16" count="1" selected="0">
            <x v="1"/>
          </reference>
          <reference field="26" count="1" selected="0">
            <x v="0"/>
          </reference>
        </references>
      </pivotArea>
    </format>
    <format dxfId="1084">
      <pivotArea dataOnly="0" labelOnly="1" outline="0" fieldPosition="0">
        <references count="3">
          <reference field="11" count="3">
            <x v="5"/>
            <x v="6"/>
            <x v="7"/>
          </reference>
          <reference field="16" count="1" selected="0">
            <x v="2"/>
          </reference>
          <reference field="26" count="1" selected="0">
            <x v="0"/>
          </reference>
        </references>
      </pivotArea>
    </format>
    <format dxfId="1085">
      <pivotArea dataOnly="0" labelOnly="1" outline="0" fieldPosition="0">
        <references count="3">
          <reference field="11" count="3">
            <x v="0"/>
            <x v="1"/>
            <x v="2"/>
          </reference>
          <reference field="16" count="1" selected="0">
            <x v="0"/>
          </reference>
          <reference field="26" count="1" selected="0">
            <x v="0"/>
          </reference>
        </references>
      </pivotArea>
    </format>
    <format dxfId="1086">
      <pivotArea dataOnly="0" labelOnly="1" outline="0" fieldPosition="0">
        <references count="3">
          <reference field="11" count="3">
            <x v="5"/>
            <x v="6"/>
            <x v="7"/>
          </reference>
          <reference field="16" count="1" selected="0">
            <x v="1"/>
          </reference>
          <reference field="26" count="1" selected="0">
            <x v="0"/>
          </reference>
        </references>
      </pivotArea>
    </format>
    <format dxfId="1087">
      <pivotArea field="26" grandCol="1" outline="0" axis="axisRow" fieldPosition="0">
        <references count="3">
          <reference field="11" count="3" selected="0">
            <x v="15"/>
            <x v="16"/>
            <x v="17"/>
          </reference>
          <reference field="16" count="4" selected="0">
            <x v="7"/>
            <x v="8"/>
            <x v="9"/>
            <x v="10"/>
          </reference>
          <reference field="26" count="1" selected="0">
            <x v="1"/>
          </reference>
        </references>
      </pivotArea>
    </format>
    <format dxfId="1088">
      <pivotArea field="26" grandCol="1" outline="0" axis="axisRow" fieldPosition="0">
        <references count="3">
          <reference field="11" count="1" selected="0">
            <x v="17"/>
          </reference>
          <reference field="16" count="1" selected="0">
            <x v="7"/>
          </reference>
          <reference field="26" count="1" selected="0">
            <x v="1"/>
          </reference>
        </references>
      </pivotArea>
    </format>
    <format dxfId="1089">
      <pivotArea field="26" grandCol="1" outline="0" axis="axisRow" fieldPosition="0">
        <references count="3">
          <reference field="11" count="3" selected="0">
            <x v="15"/>
            <x v="16"/>
            <x v="17"/>
          </reference>
          <reference field="16" count="5" selected="0">
            <x v="8"/>
            <x v="9"/>
            <x v="10"/>
            <x v="11"/>
            <x v="12"/>
          </reference>
          <reference field="26" count="1" selected="0">
            <x v="1"/>
          </reference>
        </references>
      </pivotArea>
    </format>
    <format dxfId="1090">
      <pivotArea field="26" grandCol="1" outline="0" axis="axisRow" fieldPosition="0">
        <references count="3">
          <reference field="11" count="2" selected="0">
            <x v="15"/>
            <x v="16"/>
          </reference>
          <reference field="16" count="1" selected="0">
            <x v="13"/>
          </reference>
          <reference field="26" count="1" selected="0">
            <x v="1"/>
          </reference>
        </references>
      </pivotArea>
    </format>
    <format dxfId="1091">
      <pivotArea dataOnly="0" labelOnly="1" outline="0" fieldPosition="0">
        <references count="1">
          <reference field="25" count="1">
            <x v="12"/>
          </reference>
        </references>
      </pivotArea>
    </format>
    <format dxfId="1092">
      <pivotArea dataOnly="0" labelOnly="1" outline="0" fieldPosition="0">
        <references count="1">
          <reference field="25" count="1">
            <x v="11"/>
          </reference>
        </references>
      </pivotArea>
    </format>
    <format dxfId="1093">
      <pivotArea dataOnly="0" labelOnly="1" outline="0" fieldPosition="0">
        <references count="1">
          <reference field="25" count="2">
            <x v="13"/>
            <x v="14"/>
          </reference>
        </references>
      </pivotArea>
    </format>
  </formats>
  <conditionalFormats count="28">
    <conditionalFormat priority="29">
      <pivotAreas count="1">
        <pivotArea type="data" outline="0" collapsedLevelsAreSubtotals="1" fieldPosition="0">
          <references count="5">
            <reference field="4294967294" count="1" selected="0">
              <x v="0"/>
            </reference>
            <reference field="11" count="1" selected="0">
              <x v="17"/>
            </reference>
            <reference field="16" count="1" selected="0">
              <x v="12"/>
            </reference>
            <reference field="25" count="1" selected="0">
              <x v="12"/>
            </reference>
            <reference field="26" count="1" selected="0">
              <x v="1"/>
            </reference>
          </references>
        </pivotArea>
      </pivotAreas>
    </conditionalFormat>
    <conditionalFormat priority="30">
      <pivotAreas count="1">
        <pivotArea type="data" outline="0" collapsedLevelsAreSubtotals="1" fieldPosition="0">
          <references count="5">
            <reference field="4294967294" count="1" selected="0">
              <x v="0"/>
            </reference>
            <reference field="11" count="1" selected="0">
              <x v="17"/>
            </reference>
            <reference field="16" count="1" selected="0">
              <x v="12"/>
            </reference>
            <reference field="25" count="1" selected="0">
              <x v="12"/>
            </reference>
            <reference field="26" count="1" selected="0">
              <x v="1"/>
            </reference>
          </references>
        </pivotArea>
      </pivotAreas>
    </conditionalFormat>
    <conditionalFormat priority="31">
      <pivotAreas count="1">
        <pivotArea type="data" outline="0" collapsedLevelsAreSubtotals="1" fieldPosition="0">
          <references count="5">
            <reference field="4294967294" count="1" selected="0">
              <x v="0"/>
            </reference>
            <reference field="11" count="1" selected="0">
              <x v="16"/>
            </reference>
            <reference field="16" count="1" selected="0">
              <x v="12"/>
            </reference>
            <reference field="25" count="1" selected="0">
              <x v="12"/>
            </reference>
            <reference field="26" count="1" selected="0">
              <x v="1"/>
            </reference>
          </references>
        </pivotArea>
      </pivotAreas>
    </conditionalFormat>
    <conditionalFormat priority="32">
      <pivotAreas count="1">
        <pivotArea type="data" outline="0" collapsedLevelsAreSubtotals="1" fieldPosition="0">
          <references count="5">
            <reference field="4294967294" count="1" selected="0">
              <x v="0"/>
            </reference>
            <reference field="11" count="1" selected="0">
              <x v="16"/>
            </reference>
            <reference field="16" count="1" selected="0">
              <x v="12"/>
            </reference>
            <reference field="25" count="1" selected="0">
              <x v="12"/>
            </reference>
            <reference field="26" count="1" selected="0">
              <x v="1"/>
            </reference>
          </references>
        </pivotArea>
      </pivotAreas>
    </conditionalFormat>
    <conditionalFormat priority="51">
      <pivotAreas count="1">
        <pivotArea type="data" outline="0" collapsedLevelsAreSubtotals="1" fieldPosition="0">
          <references count="5">
            <reference field="4294967294" count="1" selected="0">
              <x v="0"/>
            </reference>
            <reference field="11" count="2" selected="0">
              <x v="1"/>
              <x v="2"/>
            </reference>
            <reference field="16" count="1" selected="0">
              <x v="0"/>
            </reference>
            <reference field="25" count="1" selected="0">
              <x v="12"/>
            </reference>
            <reference field="26" count="1" selected="0">
              <x v="0"/>
            </reference>
          </references>
        </pivotArea>
      </pivotAreas>
    </conditionalFormat>
    <conditionalFormat priority="52">
      <pivotAreas count="1">
        <pivotArea type="data" outline="0" collapsedLevelsAreSubtotals="1" fieldPosition="0">
          <references count="5">
            <reference field="4294967294" count="1" selected="0">
              <x v="0"/>
            </reference>
            <reference field="11" count="2" selected="0">
              <x v="1"/>
              <x v="2"/>
            </reference>
            <reference field="16" count="1" selected="0">
              <x v="0"/>
            </reference>
            <reference field="25" count="1" selected="0">
              <x v="12"/>
            </reference>
            <reference field="26" count="1" selected="0">
              <x v="0"/>
            </reference>
          </references>
        </pivotArea>
      </pivotAreas>
    </conditionalFormat>
    <conditionalFormat priority="84">
      <pivotAreas count="1">
        <pivotArea type="data" outline="0" collapsedLevelsAreSubtotals="1" fieldPosition="0">
          <references count="5">
            <reference field="4294967294" count="1" selected="0">
              <x v="0"/>
            </reference>
            <reference field="11" count="1" selected="0">
              <x v="16"/>
            </reference>
            <reference field="16" count="1" selected="0">
              <x v="11"/>
            </reference>
            <reference field="25" count="1" selected="0">
              <x v="10"/>
            </reference>
            <reference field="26" count="1" selected="0">
              <x v="1"/>
            </reference>
          </references>
        </pivotArea>
      </pivotAreas>
    </conditionalFormat>
    <conditionalFormat priority="83">
      <pivotAreas count="1">
        <pivotArea type="data" outline="0" collapsedLevelsAreSubtotals="1" fieldPosition="0">
          <references count="5">
            <reference field="4294967294" count="1" selected="0">
              <x v="0"/>
            </reference>
            <reference field="11" count="1" selected="0">
              <x v="16"/>
            </reference>
            <reference field="16" count="1" selected="0">
              <x v="11"/>
            </reference>
            <reference field="25" count="1" selected="0">
              <x v="10"/>
            </reference>
            <reference field="26" count="1" selected="0">
              <x v="1"/>
            </reference>
          </references>
        </pivotArea>
      </pivotAreas>
    </conditionalFormat>
    <conditionalFormat priority="66">
      <pivotAreas count="1">
        <pivotArea type="data" outline="0" collapsedLevelsAreSubtotals="1" fieldPosition="0">
          <references count="5">
            <reference field="4294967294" count="1" selected="0">
              <x v="0"/>
            </reference>
            <reference field="11" count="2" selected="0">
              <x v="15"/>
              <x v="16"/>
            </reference>
            <reference field="16" count="1" selected="0">
              <x v="10"/>
            </reference>
            <reference field="25" count="1" selected="0">
              <x v="9"/>
            </reference>
            <reference field="26" count="1" selected="0">
              <x v="1"/>
            </reference>
          </references>
        </pivotArea>
      </pivotAreas>
    </conditionalFormat>
    <conditionalFormat priority="65">
      <pivotAreas count="1">
        <pivotArea type="data" outline="0" collapsedLevelsAreSubtotals="1" fieldPosition="0">
          <references count="5">
            <reference field="4294967294" count="1" selected="0">
              <x v="0"/>
            </reference>
            <reference field="11" count="2" selected="0">
              <x v="15"/>
              <x v="16"/>
            </reference>
            <reference field="16" count="1" selected="0">
              <x v="10"/>
            </reference>
            <reference field="25" count="1" selected="0">
              <x v="9"/>
            </reference>
            <reference field="26" count="1" selected="0">
              <x v="1"/>
            </reference>
          </references>
        </pivotArea>
      </pivotAreas>
    </conditionalFormat>
    <conditionalFormat priority="18">
      <pivotAreas count="1">
        <pivotArea type="data" outline="0" collapsedLevelsAreSubtotals="1" fieldPosition="0">
          <references count="5">
            <reference field="4294967294" count="1" selected="0">
              <x v="0"/>
            </reference>
            <reference field="11" count="1" selected="0">
              <x v="15"/>
            </reference>
            <reference field="16" count="1" selected="0">
              <x v="12"/>
            </reference>
            <reference field="25" count="1" selected="0">
              <x v="14"/>
            </reference>
            <reference field="26" count="1" selected="0">
              <x v="1"/>
            </reference>
          </references>
        </pivotArea>
      </pivotAreas>
    </conditionalFormat>
    <conditionalFormat priority="17">
      <pivotAreas count="1">
        <pivotArea type="data" outline="0" collapsedLevelsAreSubtotals="1" fieldPosition="0">
          <references count="5">
            <reference field="4294967294" count="1" selected="0">
              <x v="0"/>
            </reference>
            <reference field="11" count="1" selected="0">
              <x v="15"/>
            </reference>
            <reference field="16" count="1" selected="0">
              <x v="12"/>
            </reference>
            <reference field="25" count="1" selected="0">
              <x v="14"/>
            </reference>
            <reference field="26" count="1" selected="0">
              <x v="1"/>
            </reference>
          </references>
        </pivotArea>
      </pivotAreas>
    </conditionalFormat>
    <conditionalFormat priority="16">
      <pivotAreas count="1">
        <pivotArea type="data" outline="0" collapsedLevelsAreSubtotals="1" fieldPosition="0">
          <references count="5">
            <reference field="4294967294" count="1" selected="0">
              <x v="0"/>
            </reference>
            <reference field="11" count="1" selected="0">
              <x v="15"/>
            </reference>
            <reference field="16" count="1" selected="0">
              <x v="12"/>
            </reference>
            <reference field="25" count="1" selected="0">
              <x v="14"/>
            </reference>
            <reference field="26" count="1" selected="0">
              <x v="1"/>
            </reference>
          </references>
        </pivotArea>
      </pivotAreas>
    </conditionalFormat>
    <conditionalFormat priority="15">
      <pivotAreas count="1">
        <pivotArea type="data" outline="0" collapsedLevelsAreSubtotals="1" fieldPosition="0">
          <references count="5">
            <reference field="4294967294" count="1" selected="0">
              <x v="0"/>
            </reference>
            <reference field="11" count="1" selected="0">
              <x v="15"/>
            </reference>
            <reference field="16" count="1" selected="0">
              <x v="12"/>
            </reference>
            <reference field="25" count="1" selected="0">
              <x v="14"/>
            </reference>
            <reference field="26" count="1" selected="0">
              <x v="1"/>
            </reference>
          </references>
        </pivotArea>
      </pivotAreas>
    </conditionalFormat>
    <conditionalFormat priority="14">
      <pivotAreas count="1">
        <pivotArea type="data" outline="0" collapsedLevelsAreSubtotals="1" fieldPosition="0">
          <references count="5">
            <reference field="4294967294" count="1" selected="0">
              <x v="0"/>
            </reference>
            <reference field="11" count="1" selected="0">
              <x v="15"/>
            </reference>
            <reference field="16" count="1" selected="0">
              <x v="13"/>
            </reference>
            <reference field="25" count="1" selected="0">
              <x v="14"/>
            </reference>
            <reference field="26" count="1" selected="0">
              <x v="1"/>
            </reference>
          </references>
        </pivotArea>
      </pivotAreas>
    </conditionalFormat>
    <conditionalFormat priority="13">
      <pivotAreas count="1">
        <pivotArea type="data" outline="0" collapsedLevelsAreSubtotals="1" fieldPosition="0">
          <references count="5">
            <reference field="4294967294" count="1" selected="0">
              <x v="0"/>
            </reference>
            <reference field="11" count="1" selected="0">
              <x v="15"/>
            </reference>
            <reference field="16" count="1" selected="0">
              <x v="13"/>
            </reference>
            <reference field="25" count="1" selected="0">
              <x v="14"/>
            </reference>
            <reference field="26" count="1" selected="0">
              <x v="1"/>
            </reference>
          </references>
        </pivotArea>
      </pivotAreas>
    </conditionalFormat>
    <conditionalFormat priority="12">
      <pivotAreas count="1">
        <pivotArea type="data" outline="0" collapsedLevelsAreSubtotals="1" fieldPosition="0">
          <references count="5">
            <reference field="4294967294" count="1" selected="0">
              <x v="0"/>
            </reference>
            <reference field="11" count="1" selected="0">
              <x v="15"/>
            </reference>
            <reference field="16" count="1" selected="0">
              <x v="13"/>
            </reference>
            <reference field="25" count="1" selected="0">
              <x v="14"/>
            </reference>
            <reference field="26" count="1" selected="0">
              <x v="1"/>
            </reference>
          </references>
        </pivotArea>
      </pivotAreas>
    </conditionalFormat>
    <conditionalFormat priority="11">
      <pivotAreas count="1">
        <pivotArea type="data" outline="0" collapsedLevelsAreSubtotals="1" fieldPosition="0">
          <references count="5">
            <reference field="4294967294" count="1" selected="0">
              <x v="0"/>
            </reference>
            <reference field="11" count="1" selected="0">
              <x v="15"/>
            </reference>
            <reference field="16" count="1" selected="0">
              <x v="13"/>
            </reference>
            <reference field="25" count="1" selected="0">
              <x v="14"/>
            </reference>
            <reference field="26" count="1" selected="0">
              <x v="1"/>
            </reference>
          </references>
        </pivotArea>
      </pivotAreas>
    </conditionalFormat>
    <conditionalFormat priority="10">
      <pivotAreas count="1">
        <pivotArea type="data" outline="0" collapsedLevelsAreSubtotals="1" fieldPosition="0">
          <references count="5">
            <reference field="4294967294" count="1" selected="0">
              <x v="0"/>
            </reference>
            <reference field="11" count="1" selected="0">
              <x v="16"/>
            </reference>
            <reference field="16" count="1" selected="0">
              <x v="13"/>
            </reference>
            <reference field="25" count="1" selected="0">
              <x v="14"/>
            </reference>
            <reference field="26" count="1" selected="0">
              <x v="1"/>
            </reference>
          </references>
        </pivotArea>
      </pivotAreas>
    </conditionalFormat>
    <conditionalFormat priority="9">
      <pivotAreas count="1">
        <pivotArea type="data" outline="0" collapsedLevelsAreSubtotals="1" fieldPosition="0">
          <references count="5">
            <reference field="4294967294" count="1" selected="0">
              <x v="0"/>
            </reference>
            <reference field="11" count="1" selected="0">
              <x v="16"/>
            </reference>
            <reference field="16" count="1" selected="0">
              <x v="13"/>
            </reference>
            <reference field="25" count="1" selected="0">
              <x v="14"/>
            </reference>
            <reference field="26" count="1" selected="0">
              <x v="1"/>
            </reference>
          </references>
        </pivotArea>
      </pivotAreas>
    </conditionalFormat>
    <conditionalFormat priority="8">
      <pivotAreas count="1">
        <pivotArea type="data" outline="0" collapsedLevelsAreSubtotals="1" fieldPosition="0">
          <references count="5">
            <reference field="4294967294" count="1" selected="0">
              <x v="0"/>
            </reference>
            <reference field="11" count="1" selected="0">
              <x v="16"/>
            </reference>
            <reference field="16" count="1" selected="0">
              <x v="13"/>
            </reference>
            <reference field="25" count="1" selected="0">
              <x v="14"/>
            </reference>
            <reference field="26" count="1" selected="0">
              <x v="1"/>
            </reference>
          </references>
        </pivotArea>
      </pivotAreas>
    </conditionalFormat>
    <conditionalFormat priority="7">
      <pivotAreas count="1">
        <pivotArea type="data" outline="0" collapsedLevelsAreSubtotals="1" fieldPosition="0">
          <references count="5">
            <reference field="4294967294" count="1" selected="0">
              <x v="0"/>
            </reference>
            <reference field="11" count="1" selected="0">
              <x v="16"/>
            </reference>
            <reference field="16" count="1" selected="0">
              <x v="13"/>
            </reference>
            <reference field="25" count="1" selected="0">
              <x v="14"/>
            </reference>
            <reference field="26" count="1" selected="0">
              <x v="1"/>
            </reference>
          </references>
        </pivotArea>
      </pivotAreas>
    </conditionalFormat>
    <conditionalFormat priority="6">
      <pivotAreas count="1">
        <pivotArea type="data" outline="0" collapsedLevelsAreSubtotals="1" fieldPosition="0">
          <references count="5">
            <reference field="4294967294" count="1" selected="0">
              <x v="0"/>
            </reference>
            <reference field="11" count="1" selected="0">
              <x v="16"/>
            </reference>
            <reference field="16" count="1" selected="0">
              <x v="12"/>
            </reference>
            <reference field="25" count="1" selected="0">
              <x v="11"/>
            </reference>
            <reference field="26" count="1" selected="0">
              <x v="1"/>
            </reference>
          </references>
        </pivotArea>
      </pivotAreas>
    </conditionalFormat>
    <conditionalFormat priority="5">
      <pivotAreas count="1">
        <pivotArea type="data" outline="0" collapsedLevelsAreSubtotals="1" fieldPosition="0">
          <references count="5">
            <reference field="4294967294" count="1" selected="0">
              <x v="0"/>
            </reference>
            <reference field="11" count="1" selected="0">
              <x v="16"/>
            </reference>
            <reference field="16" count="1" selected="0">
              <x v="12"/>
            </reference>
            <reference field="25" count="1" selected="0">
              <x v="11"/>
            </reference>
            <reference field="26" count="1" selected="0">
              <x v="1"/>
            </reference>
          </references>
        </pivotArea>
      </pivotAreas>
    </conditionalFormat>
    <conditionalFormat priority="4">
      <pivotAreas count="1">
        <pivotArea type="data" outline="0" collapsedLevelsAreSubtotals="1" fieldPosition="0">
          <references count="5">
            <reference field="4294967294" count="1" selected="0">
              <x v="0"/>
            </reference>
            <reference field="11" count="1" selected="0">
              <x v="17"/>
            </reference>
            <reference field="16" count="1" selected="0">
              <x v="12"/>
            </reference>
            <reference field="25" count="1" selected="0">
              <x v="11"/>
            </reference>
            <reference field="26" count="1" selected="0">
              <x v="1"/>
            </reference>
          </references>
        </pivotArea>
      </pivotAreas>
    </conditionalFormat>
    <conditionalFormat priority="3">
      <pivotAreas count="1">
        <pivotArea type="data" outline="0" collapsedLevelsAreSubtotals="1" fieldPosition="0">
          <references count="5">
            <reference field="4294967294" count="1" selected="0">
              <x v="0"/>
            </reference>
            <reference field="11" count="1" selected="0">
              <x v="17"/>
            </reference>
            <reference field="16" count="1" selected="0">
              <x v="12"/>
            </reference>
            <reference field="25" count="1" selected="0">
              <x v="11"/>
            </reference>
            <reference field="26" count="1" selected="0">
              <x v="1"/>
            </reference>
          </references>
        </pivotArea>
      </pivotAreas>
    </conditionalFormat>
    <conditionalFormat priority="2">
      <pivotAreas count="1">
        <pivotArea type="data" outline="0" collapsedLevelsAreSubtotals="1" fieldPosition="0">
          <references count="5">
            <reference field="4294967294" count="1" selected="0">
              <x v="0"/>
            </reference>
            <reference field="11" count="1" selected="0">
              <x v="17"/>
            </reference>
            <reference field="16" count="1" selected="0">
              <x v="12"/>
            </reference>
            <reference field="25" count="1" selected="0">
              <x v="11"/>
            </reference>
            <reference field="26" count="1" selected="0">
              <x v="1"/>
            </reference>
          </references>
        </pivotArea>
      </pivotAreas>
    </conditionalFormat>
    <conditionalFormat priority="1">
      <pivotAreas count="1">
        <pivotArea type="data" outline="0" collapsedLevelsAreSubtotals="1" fieldPosition="0">
          <references count="5">
            <reference field="4294967294" count="1" selected="0">
              <x v="0"/>
            </reference>
            <reference field="11" count="1" selected="0">
              <x v="17"/>
            </reference>
            <reference field="16" count="1" selected="0">
              <x v="12"/>
            </reference>
            <reference field="25" count="1" selected="0">
              <x v="11"/>
            </reference>
            <reference field="26"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88A7F8-7D8B-4311-A74E-BC8A0A67FBB7}" name="Tabela dinâmica1" cacheId="42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L63" firstHeaderRow="1" firstDataRow="2" firstDataCol="1" rowPageCount="1" colPageCount="1"/>
  <pivotFields count="46">
    <pivotField dataField="1" showAll="0"/>
    <pivotField showAll="0"/>
    <pivotField showAll="0"/>
    <pivotField showAll="0"/>
    <pivotField showAll="0"/>
    <pivotField showAll="0"/>
    <pivotField showAll="0"/>
    <pivotField showAll="0"/>
    <pivotField showAll="0"/>
    <pivotField showAll="0"/>
    <pivotField showAll="0"/>
    <pivotField axis="axisCol" showAll="0">
      <items count="17">
        <item x="2"/>
        <item x="3"/>
        <item x="1"/>
        <item x="6"/>
        <item x="7"/>
        <item x="5"/>
        <item m="1" x="12"/>
        <item m="1" x="14"/>
        <item m="1" x="15"/>
        <item m="1" x="13"/>
        <item m="1" x="11"/>
        <item x="8"/>
        <item x="4"/>
        <item x="0"/>
        <item m="1" x="10"/>
        <item x="9"/>
        <item t="default"/>
      </items>
    </pivotField>
    <pivotField showAll="0"/>
    <pivotField showAll="0"/>
    <pivotField showAll="0"/>
    <pivotField showAll="0"/>
    <pivotField axis="axisRow" showAll="0">
      <items count="15">
        <item x="1"/>
        <item x="6"/>
        <item x="4"/>
        <item m="1" x="12"/>
        <item m="1" x="11"/>
        <item m="1" x="13"/>
        <item x="7"/>
        <item x="3"/>
        <item x="5"/>
        <item x="2"/>
        <item x="0"/>
        <item m="1" x="10"/>
        <item x="8"/>
        <item x="9"/>
        <item t="default"/>
      </items>
    </pivotField>
    <pivotField showAll="0"/>
    <pivotField showAll="0"/>
    <pivotField showAll="0"/>
    <pivotField showAll="0"/>
    <pivotField showAll="0"/>
    <pivotField showAll="0"/>
    <pivotField showAll="0"/>
    <pivotField showAll="0"/>
    <pivotField showAll="0"/>
    <pivotField axis="axisPage" multipleItemSelectionAllowed="1" showAll="0">
      <items count="3">
        <item x="1"/>
        <item x="0"/>
        <item t="default"/>
      </items>
    </pivotField>
    <pivotField showAll="0"/>
    <pivotField showAll="0"/>
    <pivotField axis="axisRow" showAll="0">
      <items count="25">
        <item x="3"/>
        <item x="5"/>
        <item x="10"/>
        <item x="7"/>
        <item m="1" x="21"/>
        <item x="6"/>
        <item x="1"/>
        <item x="16"/>
        <item x="15"/>
        <item x="13"/>
        <item x="12"/>
        <item x="14"/>
        <item x="4"/>
        <item m="1" x="17"/>
        <item m="1" x="20"/>
        <item m="1" x="19"/>
        <item x="2"/>
        <item h="1" x="11"/>
        <item n="ATIVO" x="0"/>
        <item m="1" x="23"/>
        <item m="1" x="22"/>
        <item x="8"/>
        <item m="1" x="1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6"/>
    <field x="29"/>
  </rowFields>
  <rowItems count="59">
    <i>
      <x/>
    </i>
    <i r="1">
      <x v="2"/>
    </i>
    <i r="1">
      <x v="3"/>
    </i>
    <i r="1">
      <x v="5"/>
    </i>
    <i r="1">
      <x v="6"/>
    </i>
    <i r="1">
      <x v="10"/>
    </i>
    <i r="1">
      <x v="11"/>
    </i>
    <i r="1">
      <x v="12"/>
    </i>
    <i r="1">
      <x v="16"/>
    </i>
    <i r="1">
      <x v="18"/>
    </i>
    <i r="1">
      <x v="21"/>
    </i>
    <i r="1">
      <x v="23"/>
    </i>
    <i>
      <x v="1"/>
    </i>
    <i r="1">
      <x/>
    </i>
    <i r="1">
      <x v="1"/>
    </i>
    <i r="1">
      <x v="16"/>
    </i>
    <i r="1">
      <x v="18"/>
    </i>
    <i>
      <x v="2"/>
    </i>
    <i r="1">
      <x/>
    </i>
    <i r="1">
      <x v="1"/>
    </i>
    <i r="1">
      <x v="12"/>
    </i>
    <i r="1">
      <x v="16"/>
    </i>
    <i r="1">
      <x v="18"/>
    </i>
    <i>
      <x v="6"/>
    </i>
    <i r="1">
      <x v="16"/>
    </i>
    <i r="1">
      <x v="18"/>
    </i>
    <i>
      <x v="7"/>
    </i>
    <i r="1">
      <x/>
    </i>
    <i r="1">
      <x v="1"/>
    </i>
    <i r="1">
      <x v="18"/>
    </i>
    <i>
      <x v="8"/>
    </i>
    <i r="1">
      <x v="1"/>
    </i>
    <i r="1">
      <x v="16"/>
    </i>
    <i r="1">
      <x v="18"/>
    </i>
    <i>
      <x v="9"/>
    </i>
    <i r="1">
      <x/>
    </i>
    <i r="1">
      <x v="1"/>
    </i>
    <i r="1">
      <x v="9"/>
    </i>
    <i r="1">
      <x v="16"/>
    </i>
    <i r="1">
      <x v="18"/>
    </i>
    <i>
      <x v="10"/>
    </i>
    <i r="1">
      <x v="1"/>
    </i>
    <i r="1">
      <x v="16"/>
    </i>
    <i r="1">
      <x v="18"/>
    </i>
    <i>
      <x v="12"/>
    </i>
    <i r="1">
      <x v="3"/>
    </i>
    <i r="1">
      <x v="6"/>
    </i>
    <i r="1">
      <x v="7"/>
    </i>
    <i r="1">
      <x v="8"/>
    </i>
    <i r="1">
      <x v="11"/>
    </i>
    <i r="1">
      <x v="23"/>
    </i>
    <i>
      <x v="13"/>
    </i>
    <i r="1">
      <x v="3"/>
    </i>
    <i r="1">
      <x v="6"/>
    </i>
    <i r="1">
      <x v="7"/>
    </i>
    <i r="1">
      <x v="11"/>
    </i>
    <i r="1">
      <x v="18"/>
    </i>
    <i r="1">
      <x v="23"/>
    </i>
    <i t="grand">
      <x/>
    </i>
  </rowItems>
  <colFields count="1">
    <field x="11"/>
  </colFields>
  <colItems count="11">
    <i>
      <x/>
    </i>
    <i>
      <x v="1"/>
    </i>
    <i>
      <x v="2"/>
    </i>
    <i>
      <x v="3"/>
    </i>
    <i>
      <x v="4"/>
    </i>
    <i>
      <x v="5"/>
    </i>
    <i>
      <x v="11"/>
    </i>
    <i>
      <x v="12"/>
    </i>
    <i>
      <x v="13"/>
    </i>
    <i>
      <x v="15"/>
    </i>
    <i t="grand">
      <x/>
    </i>
  </colItems>
  <pageFields count="1">
    <pageField fld="26" hier="-1"/>
  </pageFields>
  <dataFields count="1">
    <dataField name="Contagem de SITE" fld="0" subtotal="count" baseField="0" baseItem="0"/>
  </dataFields>
  <formats count="71">
    <format dxfId="956">
      <pivotArea collapsedLevelsAreSubtotals="1" fieldPosition="0">
        <references count="2">
          <reference field="16" count="1" selected="0">
            <x v="0"/>
          </reference>
          <reference field="29" count="2">
            <x v="16"/>
            <x v="18"/>
          </reference>
        </references>
      </pivotArea>
    </format>
    <format dxfId="957">
      <pivotArea dataOnly="0" labelOnly="1" fieldPosition="0">
        <references count="2">
          <reference field="16" count="1" selected="0">
            <x v="0"/>
          </reference>
          <reference field="29" count="2">
            <x v="16"/>
            <x v="18"/>
          </reference>
        </references>
      </pivotArea>
    </format>
    <format dxfId="958">
      <pivotArea collapsedLevelsAreSubtotals="1" fieldPosition="0">
        <references count="2">
          <reference field="16" count="1" selected="0">
            <x v="1"/>
          </reference>
          <reference field="29" count="2">
            <x v="16"/>
            <x v="18"/>
          </reference>
        </references>
      </pivotArea>
    </format>
    <format dxfId="959">
      <pivotArea dataOnly="0" labelOnly="1" fieldPosition="0">
        <references count="2">
          <reference field="16" count="1" selected="0">
            <x v="1"/>
          </reference>
          <reference field="29" count="2">
            <x v="16"/>
            <x v="18"/>
          </reference>
        </references>
      </pivotArea>
    </format>
    <format dxfId="960">
      <pivotArea outline="0" collapsedLevelsAreSubtotals="1" fieldPosition="0">
        <references count="1">
          <reference field="11" count="3" selected="0">
            <x v="0"/>
            <x v="1"/>
            <x v="2"/>
          </reference>
        </references>
      </pivotArea>
    </format>
    <format dxfId="961">
      <pivotArea outline="0" collapsedLevelsAreSubtotals="1" fieldPosition="0"/>
    </format>
    <format dxfId="962">
      <pivotArea dataOnly="0" labelOnly="1" fieldPosition="0">
        <references count="2">
          <reference field="16" count="1" selected="0">
            <x v="0"/>
          </reference>
          <reference field="29" count="9">
            <x v="2"/>
            <x v="3"/>
            <x v="6"/>
            <x v="9"/>
            <x v="11"/>
            <x v="13"/>
            <x v="15"/>
            <x v="16"/>
            <x v="18"/>
          </reference>
        </references>
      </pivotArea>
    </format>
    <format dxfId="963">
      <pivotArea dataOnly="0" labelOnly="1" fieldPosition="0">
        <references count="2">
          <reference field="16" count="1" selected="0">
            <x v="2"/>
          </reference>
          <reference field="29" count="8">
            <x v="6"/>
            <x v="9"/>
            <x v="10"/>
            <x v="11"/>
            <x v="13"/>
            <x v="15"/>
            <x v="16"/>
            <x v="18"/>
          </reference>
        </references>
      </pivotArea>
    </format>
    <format dxfId="964">
      <pivotArea dataOnly="0" labelOnly="1" fieldPosition="0">
        <references count="1">
          <reference field="11" count="0"/>
        </references>
      </pivotArea>
    </format>
    <format dxfId="965">
      <pivotArea dataOnly="0" labelOnly="1" grandCol="1" outline="0" fieldPosition="0"/>
    </format>
    <format dxfId="966">
      <pivotArea dataOnly="0" labelOnly="1" fieldPosition="0">
        <references count="2">
          <reference field="16" count="1" selected="0">
            <x v="0"/>
          </reference>
          <reference field="29" count="9">
            <x v="2"/>
            <x v="3"/>
            <x v="6"/>
            <x v="9"/>
            <x v="11"/>
            <x v="13"/>
            <x v="15"/>
            <x v="16"/>
            <x v="18"/>
          </reference>
        </references>
      </pivotArea>
    </format>
    <format dxfId="967">
      <pivotArea dataOnly="0" labelOnly="1" fieldPosition="0">
        <references count="2">
          <reference field="16" count="1" selected="0">
            <x v="2"/>
          </reference>
          <reference field="29" count="8">
            <x v="6"/>
            <x v="9"/>
            <x v="10"/>
            <x v="11"/>
            <x v="13"/>
            <x v="15"/>
            <x v="16"/>
            <x v="18"/>
          </reference>
        </references>
      </pivotArea>
    </format>
    <format dxfId="968">
      <pivotArea collapsedLevelsAreSubtotals="1" fieldPosition="0">
        <references count="2">
          <reference field="16" count="1" selected="0">
            <x v="2"/>
          </reference>
          <reference field="29" count="2">
            <x v="16"/>
            <x v="18"/>
          </reference>
        </references>
      </pivotArea>
    </format>
    <format dxfId="969">
      <pivotArea dataOnly="0" labelOnly="1" fieldPosition="0">
        <references count="2">
          <reference field="16" count="1" selected="0">
            <x v="2"/>
          </reference>
          <reference field="29" count="2">
            <x v="16"/>
            <x v="18"/>
          </reference>
        </references>
      </pivotArea>
    </format>
    <format dxfId="970">
      <pivotArea dataOnly="0" labelOnly="1" fieldPosition="0">
        <references count="1">
          <reference field="16" count="0"/>
        </references>
      </pivotArea>
    </format>
    <format dxfId="971">
      <pivotArea dataOnly="0" labelOnly="1" fieldPosition="0">
        <references count="2">
          <reference field="16" count="1" selected="0">
            <x v="0"/>
          </reference>
          <reference field="29" count="11">
            <x v="2"/>
            <x v="3"/>
            <x v="6"/>
            <x v="7"/>
            <x v="10"/>
            <x v="11"/>
            <x v="13"/>
            <x v="14"/>
            <x v="15"/>
            <x v="16"/>
            <x v="18"/>
          </reference>
        </references>
      </pivotArea>
    </format>
    <format dxfId="972">
      <pivotArea dataOnly="0" labelOnly="1" fieldPosition="0">
        <references count="2">
          <reference field="16" count="1" selected="0">
            <x v="1"/>
          </reference>
          <reference field="29" count="12">
            <x v="1"/>
            <x v="2"/>
            <x v="6"/>
            <x v="7"/>
            <x v="9"/>
            <x v="10"/>
            <x v="11"/>
            <x v="13"/>
            <x v="14"/>
            <x v="15"/>
            <x v="16"/>
            <x v="18"/>
          </reference>
        </references>
      </pivotArea>
    </format>
    <format dxfId="973">
      <pivotArea dataOnly="0" labelOnly="1" fieldPosition="0">
        <references count="2">
          <reference field="16" count="1" selected="0">
            <x v="0"/>
          </reference>
          <reference field="29" count="10">
            <x v="2"/>
            <x v="3"/>
            <x v="6"/>
            <x v="10"/>
            <x v="11"/>
            <x v="13"/>
            <x v="14"/>
            <x v="15"/>
            <x v="16"/>
            <x v="18"/>
          </reference>
        </references>
      </pivotArea>
    </format>
    <format dxfId="974">
      <pivotArea dataOnly="0" labelOnly="1" fieldPosition="0">
        <references count="2">
          <reference field="16" count="1" selected="0">
            <x v="1"/>
          </reference>
          <reference field="29" count="13">
            <x v="1"/>
            <x v="2"/>
            <x v="6"/>
            <x v="7"/>
            <x v="8"/>
            <x v="9"/>
            <x v="10"/>
            <x v="11"/>
            <x v="12"/>
            <x v="13"/>
            <x v="15"/>
            <x v="16"/>
            <x v="18"/>
          </reference>
        </references>
      </pivotArea>
    </format>
    <format dxfId="975">
      <pivotArea type="origin" dataOnly="0" labelOnly="1" outline="0" fieldPosition="0"/>
    </format>
    <format dxfId="976">
      <pivotArea field="16" type="button" dataOnly="0" labelOnly="1" outline="0" axis="axisRow" fieldPosition="0"/>
    </format>
    <format dxfId="977">
      <pivotArea dataOnly="0" labelOnly="1" fieldPosition="0">
        <references count="1">
          <reference field="16" count="3">
            <x v="0"/>
            <x v="1"/>
            <x v="2"/>
          </reference>
        </references>
      </pivotArea>
    </format>
    <format dxfId="978">
      <pivotArea dataOnly="0" labelOnly="1" grandRow="1" outline="0" fieldPosition="0"/>
    </format>
    <format dxfId="979">
      <pivotArea dataOnly="0" labelOnly="1" fieldPosition="0">
        <references count="2">
          <reference field="16" count="1" selected="0">
            <x v="0"/>
          </reference>
          <reference field="29" count="8">
            <x v="2"/>
            <x v="3"/>
            <x v="6"/>
            <x v="10"/>
            <x v="11"/>
            <x v="12"/>
            <x v="16"/>
            <x v="18"/>
          </reference>
        </references>
      </pivotArea>
    </format>
    <format dxfId="980">
      <pivotArea dataOnly="0" labelOnly="1" fieldPosition="0">
        <references count="2">
          <reference field="16" count="1" selected="0">
            <x v="1"/>
          </reference>
          <reference field="29" count="12">
            <x v="1"/>
            <x v="2"/>
            <x v="6"/>
            <x v="7"/>
            <x v="8"/>
            <x v="9"/>
            <x v="10"/>
            <x v="11"/>
            <x v="12"/>
            <x v="14"/>
            <x v="16"/>
            <x v="18"/>
          </reference>
        </references>
      </pivotArea>
    </format>
    <format dxfId="981">
      <pivotArea dataOnly="0" labelOnly="1" fieldPosition="0">
        <references count="2">
          <reference field="16" count="1" selected="0">
            <x v="2"/>
          </reference>
          <reference field="29" count="12">
            <x v="1"/>
            <x v="6"/>
            <x v="7"/>
            <x v="9"/>
            <x v="10"/>
            <x v="11"/>
            <x v="12"/>
            <x v="13"/>
            <x v="14"/>
            <x v="15"/>
            <x v="16"/>
            <x v="18"/>
          </reference>
        </references>
      </pivotArea>
    </format>
    <format dxfId="982">
      <pivotArea collapsedLevelsAreSubtotals="1" fieldPosition="0">
        <references count="2">
          <reference field="16" count="1" selected="0">
            <x v="6"/>
          </reference>
          <reference field="29" count="2">
            <x v="16"/>
            <x v="18"/>
          </reference>
        </references>
      </pivotArea>
    </format>
    <format dxfId="983">
      <pivotArea dataOnly="0" labelOnly="1" fieldPosition="0">
        <references count="2">
          <reference field="16" count="1" selected="0">
            <x v="6"/>
          </reference>
          <reference field="29" count="2">
            <x v="16"/>
            <x v="18"/>
          </reference>
        </references>
      </pivotArea>
    </format>
    <format dxfId="984">
      <pivotArea collapsedLevelsAreSubtotals="1" fieldPosition="0">
        <references count="2">
          <reference field="16" count="1" selected="0">
            <x v="7"/>
          </reference>
          <reference field="29" count="2">
            <x v="16"/>
            <x v="18"/>
          </reference>
        </references>
      </pivotArea>
    </format>
    <format dxfId="985">
      <pivotArea dataOnly="0" labelOnly="1" fieldPosition="0">
        <references count="2">
          <reference field="16" count="1" selected="0">
            <x v="7"/>
          </reference>
          <reference field="29" count="2">
            <x v="16"/>
            <x v="18"/>
          </reference>
        </references>
      </pivotArea>
    </format>
    <format dxfId="986">
      <pivotArea collapsedLevelsAreSubtotals="1" fieldPosition="0">
        <references count="2">
          <reference field="16" count="1" selected="0">
            <x v="8"/>
          </reference>
          <reference field="29" count="2">
            <x v="16"/>
            <x v="18"/>
          </reference>
        </references>
      </pivotArea>
    </format>
    <format dxfId="987">
      <pivotArea dataOnly="0" labelOnly="1" fieldPosition="0">
        <references count="2">
          <reference field="16" count="1" selected="0">
            <x v="8"/>
          </reference>
          <reference field="29" count="2">
            <x v="16"/>
            <x v="18"/>
          </reference>
        </references>
      </pivotArea>
    </format>
    <format dxfId="988">
      <pivotArea collapsedLevelsAreSubtotals="1" fieldPosition="0">
        <references count="2">
          <reference field="16" count="1" selected="0">
            <x v="9"/>
          </reference>
          <reference field="29" count="1">
            <x v="18"/>
          </reference>
        </references>
      </pivotArea>
    </format>
    <format dxfId="989">
      <pivotArea dataOnly="0" labelOnly="1" fieldPosition="0">
        <references count="2">
          <reference field="16" count="1" selected="0">
            <x v="9"/>
          </reference>
          <reference field="29" count="1">
            <x v="18"/>
          </reference>
        </references>
      </pivotArea>
    </format>
    <format dxfId="990">
      <pivotArea field="26" type="button" dataOnly="0" labelOnly="1" outline="0" axis="axisPage" fieldPosition="0"/>
    </format>
    <format dxfId="991">
      <pivotArea type="origin" dataOnly="0" labelOnly="1" outline="0" fieldPosition="0"/>
    </format>
    <format dxfId="992">
      <pivotArea field="16" type="button" dataOnly="0" labelOnly="1" outline="0" axis="axisRow" fieldPosition="0"/>
    </format>
    <format dxfId="993">
      <pivotArea dataOnly="0" labelOnly="1" fieldPosition="0">
        <references count="1">
          <reference field="16" count="0"/>
        </references>
      </pivotArea>
    </format>
    <format dxfId="994">
      <pivotArea dataOnly="0" labelOnly="1" grandRow="1" outline="0" fieldPosition="0"/>
    </format>
    <format dxfId="995">
      <pivotArea dataOnly="0" labelOnly="1" fieldPosition="0">
        <references count="2">
          <reference field="16" count="1" selected="0">
            <x v="0"/>
          </reference>
          <reference field="29" count="9">
            <x v="2"/>
            <x v="3"/>
            <x v="6"/>
            <x v="9"/>
            <x v="10"/>
            <x v="11"/>
            <x v="12"/>
            <x v="16"/>
            <x v="18"/>
          </reference>
        </references>
      </pivotArea>
    </format>
    <format dxfId="996">
      <pivotArea dataOnly="0" labelOnly="1" fieldPosition="0">
        <references count="2">
          <reference field="16" count="1" selected="0">
            <x v="1"/>
          </reference>
          <reference field="29" count="8">
            <x v="0"/>
            <x v="1"/>
            <x v="2"/>
            <x v="11"/>
            <x v="12"/>
            <x v="14"/>
            <x v="16"/>
            <x v="18"/>
          </reference>
        </references>
      </pivotArea>
    </format>
    <format dxfId="997">
      <pivotArea dataOnly="0" labelOnly="1" fieldPosition="0">
        <references count="2">
          <reference field="16" count="1" selected="0">
            <x v="2"/>
          </reference>
          <reference field="29" count="7">
            <x v="0"/>
            <x v="1"/>
            <x v="11"/>
            <x v="12"/>
            <x v="13"/>
            <x v="16"/>
            <x v="18"/>
          </reference>
        </references>
      </pivotArea>
    </format>
    <format dxfId="998">
      <pivotArea dataOnly="0" labelOnly="1" fieldPosition="0">
        <references count="2">
          <reference field="16" count="1" selected="0">
            <x v="6"/>
          </reference>
          <reference field="29" count="5">
            <x v="6"/>
            <x v="7"/>
            <x v="9"/>
            <x v="16"/>
            <x v="18"/>
          </reference>
        </references>
      </pivotArea>
    </format>
    <format dxfId="999">
      <pivotArea dataOnly="0" labelOnly="1" fieldPosition="0">
        <references count="2">
          <reference field="16" count="1" selected="0">
            <x v="7"/>
          </reference>
          <reference field="29" count="9">
            <x v="1"/>
            <x v="5"/>
            <x v="6"/>
            <x v="7"/>
            <x v="9"/>
            <x v="13"/>
            <x v="14"/>
            <x v="16"/>
            <x v="18"/>
          </reference>
        </references>
      </pivotArea>
    </format>
    <format dxfId="1000">
      <pivotArea dataOnly="0" labelOnly="1" fieldPosition="0">
        <references count="2">
          <reference field="16" count="1" selected="0">
            <x v="8"/>
          </reference>
          <reference field="29" count="6">
            <x v="1"/>
            <x v="3"/>
            <x v="6"/>
            <x v="9"/>
            <x v="16"/>
            <x v="18"/>
          </reference>
        </references>
      </pivotArea>
    </format>
    <format dxfId="1001">
      <pivotArea dataOnly="0" labelOnly="1" fieldPosition="0">
        <references count="2">
          <reference field="16" count="1" selected="0">
            <x v="9"/>
          </reference>
          <reference field="29" count="4">
            <x v="5"/>
            <x v="6"/>
            <x v="14"/>
            <x v="18"/>
          </reference>
        </references>
      </pivotArea>
    </format>
    <format dxfId="1002">
      <pivotArea dataOnly="0" labelOnly="1" fieldPosition="0">
        <references count="2">
          <reference field="16" count="1" selected="0">
            <x v="2"/>
          </reference>
          <reference field="29" count="1">
            <x v="0"/>
          </reference>
        </references>
      </pivotArea>
    </format>
    <format dxfId="1003">
      <pivotArea dataOnly="0" labelOnly="1" fieldPosition="0">
        <references count="2">
          <reference field="16" count="1" selected="0">
            <x v="1"/>
          </reference>
          <reference field="29" count="1">
            <x v="0"/>
          </reference>
        </references>
      </pivotArea>
    </format>
    <format dxfId="1004">
      <pivotArea dataOnly="0" labelOnly="1" fieldPosition="0">
        <references count="2">
          <reference field="16" count="1" selected="0">
            <x v="0"/>
          </reference>
          <reference field="29" count="1">
            <x v="5"/>
          </reference>
        </references>
      </pivotArea>
    </format>
    <format dxfId="1005">
      <pivotArea collapsedLevelsAreSubtotals="1" fieldPosition="0">
        <references count="2">
          <reference field="16" count="1" selected="0">
            <x v="10"/>
          </reference>
          <reference field="29" count="1">
            <x v="18"/>
          </reference>
        </references>
      </pivotArea>
    </format>
    <format dxfId="1006">
      <pivotArea dataOnly="0" labelOnly="1" fieldPosition="0">
        <references count="2">
          <reference field="16" count="1" selected="0">
            <x v="10"/>
          </reference>
          <reference field="29" count="1">
            <x v="18"/>
          </reference>
        </references>
      </pivotArea>
    </format>
    <format dxfId="1007">
      <pivotArea collapsedLevelsAreSubtotals="1" fieldPosition="0">
        <references count="2">
          <reference field="16" count="1" selected="0">
            <x v="10"/>
          </reference>
          <reference field="29" count="1">
            <x v="16"/>
          </reference>
        </references>
      </pivotArea>
    </format>
    <format dxfId="1008">
      <pivotArea dataOnly="0" labelOnly="1" fieldPosition="0">
        <references count="2">
          <reference field="16" count="1" selected="0">
            <x v="10"/>
          </reference>
          <reference field="29" count="1">
            <x v="16"/>
          </reference>
        </references>
      </pivotArea>
    </format>
    <format dxfId="1009">
      <pivotArea collapsedLevelsAreSubtotals="1" fieldPosition="0">
        <references count="2">
          <reference field="16" count="1" selected="0">
            <x v="9"/>
          </reference>
          <reference field="29" count="2">
            <x v="0"/>
            <x v="1"/>
          </reference>
        </references>
      </pivotArea>
    </format>
    <format dxfId="1010">
      <pivotArea dataOnly="0" labelOnly="1" fieldPosition="0">
        <references count="2">
          <reference field="16" count="1" selected="0">
            <x v="9"/>
          </reference>
          <reference field="29" count="2">
            <x v="0"/>
            <x v="1"/>
          </reference>
        </references>
      </pivotArea>
    </format>
    <format dxfId="1011">
      <pivotArea collapsedLevelsAreSubtotals="1" fieldPosition="0">
        <references count="2">
          <reference field="16" count="1" selected="0">
            <x v="10"/>
          </reference>
          <reference field="29" count="2">
            <x v="0"/>
            <x v="1"/>
          </reference>
        </references>
      </pivotArea>
    </format>
    <format dxfId="1012">
      <pivotArea dataOnly="0" labelOnly="1" fieldPosition="0">
        <references count="2">
          <reference field="16" count="1" selected="0">
            <x v="10"/>
          </reference>
          <reference field="29" count="2">
            <x v="0"/>
            <x v="1"/>
          </reference>
        </references>
      </pivotArea>
    </format>
    <format dxfId="1013">
      <pivotArea collapsedLevelsAreSubtotals="1" fieldPosition="0">
        <references count="2">
          <reference field="16" count="1" selected="0">
            <x v="8"/>
          </reference>
          <reference field="29" count="1">
            <x v="1"/>
          </reference>
        </references>
      </pivotArea>
    </format>
    <format dxfId="1014">
      <pivotArea dataOnly="0" labelOnly="1" fieldPosition="0">
        <references count="2">
          <reference field="16" count="1" selected="0">
            <x v="8"/>
          </reference>
          <reference field="29" count="1">
            <x v="1"/>
          </reference>
        </references>
      </pivotArea>
    </format>
    <format dxfId="1015">
      <pivotArea collapsedLevelsAreSubtotals="1" fieldPosition="0">
        <references count="2">
          <reference field="16" count="1" selected="0">
            <x v="7"/>
          </reference>
          <reference field="29" count="2">
            <x v="0"/>
            <x v="1"/>
          </reference>
        </references>
      </pivotArea>
    </format>
    <format dxfId="1016">
      <pivotArea dataOnly="0" labelOnly="1" fieldPosition="0">
        <references count="2">
          <reference field="16" count="1" selected="0">
            <x v="7"/>
          </reference>
          <reference field="29" count="2">
            <x v="0"/>
            <x v="1"/>
          </reference>
        </references>
      </pivotArea>
    </format>
    <format dxfId="1017">
      <pivotArea collapsedLevelsAreSubtotals="1" fieldPosition="0">
        <references count="2">
          <reference field="16" count="1" selected="0">
            <x v="6"/>
          </reference>
          <reference field="29" count="1">
            <x v="0"/>
          </reference>
        </references>
      </pivotArea>
    </format>
    <format dxfId="1018">
      <pivotArea dataOnly="0" labelOnly="1" fieldPosition="0">
        <references count="2">
          <reference field="16" count="1" selected="0">
            <x v="6"/>
          </reference>
          <reference field="29" count="1">
            <x v="0"/>
          </reference>
        </references>
      </pivotArea>
    </format>
    <format dxfId="1019">
      <pivotArea collapsedLevelsAreSubtotals="1" fieldPosition="0">
        <references count="2">
          <reference field="16" count="1" selected="0">
            <x v="2"/>
          </reference>
          <reference field="29" count="2">
            <x v="0"/>
            <x v="1"/>
          </reference>
        </references>
      </pivotArea>
    </format>
    <format dxfId="1020">
      <pivotArea dataOnly="0" labelOnly="1" fieldPosition="0">
        <references count="2">
          <reference field="16" count="1" selected="0">
            <x v="2"/>
          </reference>
          <reference field="29" count="2">
            <x v="0"/>
            <x v="1"/>
          </reference>
        </references>
      </pivotArea>
    </format>
    <format dxfId="1021">
      <pivotArea collapsedLevelsAreSubtotals="1" fieldPosition="0">
        <references count="2">
          <reference field="16" count="1" selected="0">
            <x v="1"/>
          </reference>
          <reference field="29" count="2">
            <x v="0"/>
            <x v="1"/>
          </reference>
        </references>
      </pivotArea>
    </format>
    <format dxfId="1022">
      <pivotArea dataOnly="0" labelOnly="1" fieldPosition="0">
        <references count="2">
          <reference field="16" count="1" selected="0">
            <x v="1"/>
          </reference>
          <reference field="29" count="2">
            <x v="0"/>
            <x v="1"/>
          </reference>
        </references>
      </pivotArea>
    </format>
    <format dxfId="1023">
      <pivotArea collapsedLevelsAreSubtotals="1" fieldPosition="0">
        <references count="2">
          <reference field="16" count="1" selected="0">
            <x v="12"/>
          </reference>
          <reference field="29" count="1">
            <x v="16"/>
          </reference>
        </references>
      </pivotArea>
    </format>
    <format dxfId="1024">
      <pivotArea dataOnly="0" labelOnly="1" fieldPosition="0">
        <references count="2">
          <reference field="16" count="1" selected="0">
            <x v="12"/>
          </reference>
          <reference field="29" count="1">
            <x v="16"/>
          </reference>
        </references>
      </pivotArea>
    </format>
    <format dxfId="1025">
      <pivotArea collapsedLevelsAreSubtotals="1" fieldPosition="0">
        <references count="2">
          <reference field="16" count="1" selected="0">
            <x v="13"/>
          </reference>
          <reference field="29" count="1">
            <x v="16"/>
          </reference>
        </references>
      </pivotArea>
    </format>
    <format dxfId="1026">
      <pivotArea dataOnly="0" labelOnly="1" fieldPosition="0">
        <references count="2">
          <reference field="16" count="1" selected="0">
            <x v="13"/>
          </reference>
          <reference field="29" count="1">
            <x v="1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26DCBD-DE6F-44CD-B2F5-4E846881CE63}" name="Tabela dinâmica12" cacheId="428" applyNumberFormats="0" applyBorderFormats="0" applyFontFormats="0" applyPatternFormats="0" applyAlignmentFormats="0" applyWidthHeightFormats="1" dataCaption="Valores" grandTotalCaption="TOTAL" updatedVersion="8" minRefreshableVersion="3" useAutoFormatting="1" itemPrintTitles="1" createdVersion="8" indent="0" outline="1" outlineData="1" multipleFieldFilters="0" rowHeaderCaption="DATA" colHeaderCaption=" ">
  <location ref="AN9:AO10" firstHeaderRow="1" firstDataRow="1" firstDataCol="1" rowPageCount="6" colPageCount="1"/>
  <pivotFields count="58">
    <pivotField showAll="0"/>
    <pivotField showAll="0"/>
    <pivotField axis="axisPage" multipleItemSelectionAllowed="1" showAll="0">
      <items count="59">
        <item h="1" m="1" x="38"/>
        <item h="1" x="3"/>
        <item h="1" m="1" x="26"/>
        <item h="1" m="1" x="52"/>
        <item x="5"/>
        <item m="1" x="57"/>
        <item m="1" x="33"/>
        <item m="1" x="56"/>
        <item h="1" m="1" x="53"/>
        <item m="1" x="55"/>
        <item m="1" x="54"/>
        <item h="1" x="8"/>
        <item h="1" m="1" x="20"/>
        <item h="1" m="1" x="50"/>
        <item h="1" m="1" x="51"/>
        <item h="1" m="1" x="49"/>
        <item h="1" m="1" x="48"/>
        <item h="1" x="9"/>
        <item h="1" m="1" x="47"/>
        <item h="1" m="1" x="46"/>
        <item h="1" m="1" x="28"/>
        <item h="1" m="1" x="44"/>
        <item h="1" x="1"/>
        <item h="1" m="1" x="45"/>
        <item h="1" m="1" x="42"/>
        <item h="1" m="1" x="43"/>
        <item h="1" m="1" x="41"/>
        <item h="1" m="1" x="40"/>
        <item h="1" m="1" x="39"/>
        <item h="1" m="1" x="34"/>
        <item h="1" m="1" x="35"/>
        <item h="1" m="1" x="27"/>
        <item h="1" m="1" x="29"/>
        <item h="1" x="11"/>
        <item h="1" m="1" x="36"/>
        <item h="1" m="1" x="37"/>
        <item h="1" x="4"/>
        <item h="1" x="16"/>
        <item h="1" m="1" x="32"/>
        <item h="1" x="2"/>
        <item h="1" x="7"/>
        <item h="1" x="12"/>
        <item h="1" m="1" x="24"/>
        <item h="1" x="0"/>
        <item h="1" m="1" x="31"/>
        <item h="1" m="1" x="30"/>
        <item h="1" m="1" x="21"/>
        <item h="1" x="10"/>
        <item h="1" x="14"/>
        <item h="1" m="1" x="25"/>
        <item h="1" m="1" x="23"/>
        <item h="1" x="6"/>
        <item h="1" m="1" x="22"/>
        <item h="1" x="13"/>
        <item h="1" x="15"/>
        <item h="1" m="1" x="19"/>
        <item h="1" m="1" x="18"/>
        <item h="1" x="17"/>
        <item t="default"/>
      </items>
    </pivotField>
    <pivotField showAll="0"/>
    <pivotField axis="axisRow" dataField="1" showAll="0">
      <items count="359">
        <item m="1" x="148"/>
        <item m="1" x="347"/>
        <item m="1" x="324"/>
        <item m="1" x="248"/>
        <item m="1" x="179"/>
        <item x="0"/>
        <item m="1" x="348"/>
        <item m="1" x="349"/>
        <item m="1" x="345"/>
        <item m="1" x="237"/>
        <item m="1" x="357"/>
        <item m="1" x="350"/>
        <item m="1" x="351"/>
        <item m="1" x="356"/>
        <item m="1" x="354"/>
        <item m="1" x="344"/>
        <item m="1" x="355"/>
        <item m="1" x="353"/>
        <item m="1" x="229"/>
        <item m="1" x="352"/>
        <item m="1" x="339"/>
        <item m="1" x="346"/>
        <item m="1" x="340"/>
        <item m="1" x="325"/>
        <item m="1" x="326"/>
        <item m="1" x="342"/>
        <item m="1" x="327"/>
        <item m="1" x="328"/>
        <item m="1" x="329"/>
        <item m="1" x="330"/>
        <item m="1" x="331"/>
        <item m="1" x="332"/>
        <item m="1" x="343"/>
        <item m="1" x="333"/>
        <item m="1" x="334"/>
        <item m="1" x="335"/>
        <item m="1" x="336"/>
        <item m="1" x="337"/>
        <item m="1" x="338"/>
        <item m="1" x="341"/>
        <item m="1" x="322"/>
        <item m="1" x="310"/>
        <item m="1" x="311"/>
        <item m="1" x="299"/>
        <item m="1" x="304"/>
        <item m="1" x="298"/>
        <item m="1" x="302"/>
        <item m="1" x="241"/>
        <item m="1" x="234"/>
        <item m="1" x="291"/>
        <item m="1" x="297"/>
        <item m="1" x="305"/>
        <item m="1" x="321"/>
        <item m="1" x="306"/>
        <item m="1" x="301"/>
        <item m="1" x="312"/>
        <item m="1" x="273"/>
        <item m="1" x="313"/>
        <item m="1" x="314"/>
        <item m="1" x="281"/>
        <item m="1" x="278"/>
        <item m="1" x="283"/>
        <item m="1" x="316"/>
        <item m="1" x="286"/>
        <item m="1" x="317"/>
        <item m="1" x="282"/>
        <item m="1" x="233"/>
        <item m="1" x="287"/>
        <item m="1" x="263"/>
        <item m="1" x="275"/>
        <item m="1" x="284"/>
        <item m="1" x="238"/>
        <item m="1" x="253"/>
        <item m="1" x="265"/>
        <item m="1" x="318"/>
        <item m="1" x="266"/>
        <item m="1" x="276"/>
        <item m="1" x="256"/>
        <item m="1" x="319"/>
        <item m="1" x="264"/>
        <item m="1" x="307"/>
        <item m="1" x="255"/>
        <item m="1" x="320"/>
        <item m="1" x="272"/>
        <item m="1" x="262"/>
        <item m="1" x="271"/>
        <item m="1" x="254"/>
        <item m="1" x="315"/>
        <item m="1" x="279"/>
        <item x="3"/>
        <item m="1" x="274"/>
        <item m="1" x="252"/>
        <item m="1" x="232"/>
        <item m="1" x="257"/>
        <item m="1" x="213"/>
        <item m="1" x="209"/>
        <item m="1" x="323"/>
        <item m="1" x="249"/>
        <item m="1" x="270"/>
        <item m="1" x="280"/>
        <item m="1" x="227"/>
        <item m="1" x="277"/>
        <item m="1" x="235"/>
        <item m="1" x="308"/>
        <item m="1" x="309"/>
        <item m="1" x="288"/>
        <item m="1" x="300"/>
        <item m="1" x="303"/>
        <item m="1" x="296"/>
        <item m="1" x="292"/>
        <item m="1" x="250"/>
        <item m="1" x="293"/>
        <item m="1" x="294"/>
        <item m="1" x="267"/>
        <item m="1" x="295"/>
        <item m="1" x="285"/>
        <item m="1" x="268"/>
        <item m="1" x="289"/>
        <item m="1" x="269"/>
        <item m="1" x="290"/>
        <item m="1" x="260"/>
        <item m="1" x="211"/>
        <item m="1" x="251"/>
        <item m="1" x="258"/>
        <item m="1" x="259"/>
        <item m="1" x="261"/>
        <item m="1" x="224"/>
        <item m="1" x="240"/>
        <item m="1" x="239"/>
        <item m="1" x="230"/>
        <item m="1" x="222"/>
        <item m="1" x="223"/>
        <item m="1" x="212"/>
        <item m="1" x="247"/>
        <item m="1" x="245"/>
        <item m="1" x="226"/>
        <item m="1" x="236"/>
        <item m="1" x="228"/>
        <item m="1" x="246"/>
        <item m="1" x="243"/>
        <item m="1" x="221"/>
        <item m="1" x="208"/>
        <item m="1" x="217"/>
        <item m="1" x="203"/>
        <item m="1" x="199"/>
        <item m="1" x="194"/>
        <item m="1" x="182"/>
        <item m="1" x="214"/>
        <item m="1" x="225"/>
        <item m="1" x="202"/>
        <item m="1" x="218"/>
        <item m="1" x="204"/>
        <item m="1" x="205"/>
        <item m="1" x="210"/>
        <item m="1" x="200"/>
        <item m="1" x="188"/>
        <item m="1" x="242"/>
        <item m="1" x="244"/>
        <item m="1" x="216"/>
        <item m="1" x="215"/>
        <item m="1" x="231"/>
        <item m="1" x="206"/>
        <item m="1" x="183"/>
        <item m="1" x="192"/>
        <item m="1" x="207"/>
        <item m="1" x="220"/>
        <item m="1" x="219"/>
        <item m="1" x="197"/>
        <item m="1" x="198"/>
        <item m="1" x="201"/>
        <item m="1" x="193"/>
        <item m="1" x="195"/>
        <item m="1" x="196"/>
        <item m="1" x="184"/>
        <item m="1" x="186"/>
        <item m="1" x="164"/>
        <item m="1" x="190"/>
        <item m="1" x="168"/>
        <item m="1" x="174"/>
        <item m="1" x="167"/>
        <item m="1" x="175"/>
        <item m="1" x="166"/>
        <item m="1" x="171"/>
        <item m="1" x="176"/>
        <item m="1" x="172"/>
        <item m="1" x="170"/>
        <item m="1" x="187"/>
        <item m="1" x="177"/>
        <item m="1" x="189"/>
        <item m="1" x="181"/>
        <item m="1" x="165"/>
        <item m="1" x="191"/>
        <item m="1" x="185"/>
        <item m="1" x="169"/>
        <item m="1" x="173"/>
        <item x="4"/>
        <item m="1" x="178"/>
        <item x="2"/>
        <item m="1" x="153"/>
        <item m="1" x="180"/>
        <item m="1" x="154"/>
        <item m="1" x="144"/>
        <item x="7"/>
        <item m="1" x="155"/>
        <item m="1" x="156"/>
        <item m="1" x="150"/>
        <item m="1" x="157"/>
        <item m="1" x="146"/>
        <item m="1" x="158"/>
        <item m="1" x="159"/>
        <item m="1" x="160"/>
        <item m="1" x="161"/>
        <item m="1" x="162"/>
        <item m="1" x="163"/>
        <item m="1" x="152"/>
        <item m="1" x="129"/>
        <item m="1" x="130"/>
        <item m="1" x="128"/>
        <item m="1" x="126"/>
        <item m="1" x="127"/>
        <item m="1" x="125"/>
        <item m="1" x="145"/>
        <item m="1" x="149"/>
        <item m="1" x="151"/>
        <item m="1" x="132"/>
        <item m="1" x="137"/>
        <item m="1" x="136"/>
        <item m="1" x="108"/>
        <item m="1" x="101"/>
        <item m="1" x="147"/>
        <item m="1" x="135"/>
        <item m="1" x="134"/>
        <item m="1" x="138"/>
        <item m="1" x="131"/>
        <item m="1" x="143"/>
        <item m="1" x="142"/>
        <item m="1" x="139"/>
        <item m="1" x="116"/>
        <item m="1" x="141"/>
        <item m="1" x="123"/>
        <item m="1" x="133"/>
        <item m="1" x="140"/>
        <item m="1" x="109"/>
        <item m="1" x="104"/>
        <item m="1" x="111"/>
        <item m="1" x="95"/>
        <item m="1" x="115"/>
        <item m="1" x="118"/>
        <item m="1" x="119"/>
        <item m="1" x="121"/>
        <item m="1" x="120"/>
        <item m="1" x="113"/>
        <item m="1" x="112"/>
        <item m="1" x="86"/>
        <item m="1" x="106"/>
        <item m="1" x="105"/>
        <item m="1" x="110"/>
        <item m="1" x="103"/>
        <item m="1" x="122"/>
        <item m="1" x="117"/>
        <item m="1" x="114"/>
        <item m="1" x="124"/>
        <item m="1" x="85"/>
        <item m="1" x="107"/>
        <item m="1" x="97"/>
        <item m="1" x="91"/>
        <item m="1" x="76"/>
        <item m="1" x="64"/>
        <item m="1" x="58"/>
        <item m="1" x="75"/>
        <item m="1" x="41"/>
        <item m="1" x="102"/>
        <item m="1" x="100"/>
        <item m="1" x="87"/>
        <item m="1" x="96"/>
        <item m="1" x="94"/>
        <item m="1" x="99"/>
        <item m="1" x="98"/>
        <item m="1" x="92"/>
        <item m="1" x="88"/>
        <item m="1" x="78"/>
        <item m="1" x="81"/>
        <item m="1" x="93"/>
        <item m="1" x="82"/>
        <item m="1" x="90"/>
        <item m="1" x="74"/>
        <item m="1" x="89"/>
        <item m="1" x="77"/>
        <item m="1" x="66"/>
        <item m="1" x="49"/>
        <item m="1" x="79"/>
        <item m="1" x="83"/>
        <item m="1" x="84"/>
        <item m="1" x="80"/>
        <item m="1" x="70"/>
        <item m="1" x="73"/>
        <item m="1" x="71"/>
        <item m="1" x="67"/>
        <item m="1" x="72"/>
        <item m="1" x="65"/>
        <item x="9"/>
        <item m="1" x="61"/>
        <item m="1" x="69"/>
        <item m="1" x="68"/>
        <item m="1" x="59"/>
        <item m="1" x="54"/>
        <item m="1" x="60"/>
        <item m="1" x="42"/>
        <item m="1" x="47"/>
        <item m="1" x="51"/>
        <item m="1" x="37"/>
        <item m="1" x="56"/>
        <item m="1" x="53"/>
        <item m="1" x="63"/>
        <item m="1" x="62"/>
        <item m="1" x="24"/>
        <item m="1" x="43"/>
        <item m="1" x="44"/>
        <item m="1" x="39"/>
        <item m="1" x="48"/>
        <item m="1" x="57"/>
        <item m="1" x="55"/>
        <item m="1" x="45"/>
        <item m="1" x="50"/>
        <item m="1" x="52"/>
        <item m="1" x="46"/>
        <item m="1" x="40"/>
        <item m="1" x="35"/>
        <item m="1" x="38"/>
        <item m="1" x="32"/>
        <item m="1" x="33"/>
        <item m="1" x="34"/>
        <item m="1" x="36"/>
        <item m="1" x="13"/>
        <item m="1" x="28"/>
        <item m="1" x="29"/>
        <item m="1" x="30"/>
        <item m="1" x="31"/>
        <item m="1" x="12"/>
        <item m="1" x="27"/>
        <item m="1" x="22"/>
        <item m="1" x="21"/>
        <item m="1" x="25"/>
        <item m="1" x="23"/>
        <item m="1" x="26"/>
        <item m="1" x="20"/>
        <item m="1" x="17"/>
        <item m="1" x="14"/>
        <item m="1" x="18"/>
        <item m="1" x="15"/>
        <item m="1" x="16"/>
        <item m="1" x="19"/>
        <item x="5"/>
        <item m="1" x="10"/>
        <item m="1" x="11"/>
        <item x="6"/>
        <item x="1"/>
        <item x="8"/>
        <item t="default"/>
      </items>
    </pivotField>
    <pivotField showAll="0"/>
    <pivotField name="REDE ENTREGUE" showAll="0">
      <items count="340">
        <item x="1"/>
        <item m="1" x="321"/>
        <item m="1" x="320"/>
        <item x="6"/>
        <item m="1" x="336"/>
        <item x="108"/>
        <item m="1" x="335"/>
        <item m="1" x="334"/>
        <item x="137"/>
        <item x="61"/>
        <item x="23"/>
        <item x="62"/>
        <item x="19"/>
        <item x="103"/>
        <item m="1" x="332"/>
        <item x="22"/>
        <item x="28"/>
        <item x="79"/>
        <item m="1" x="325"/>
        <item m="1" x="331"/>
        <item x="38"/>
        <item x="32"/>
        <item x="134"/>
        <item x="78"/>
        <item m="1" x="329"/>
        <item x="123"/>
        <item x="170"/>
        <item x="290"/>
        <item m="1" x="328"/>
        <item m="1" x="330"/>
        <item x="107"/>
        <item x="177"/>
        <item x="82"/>
        <item x="126"/>
        <item x="105"/>
        <item x="8"/>
        <item x="124"/>
        <item x="33"/>
        <item x="109"/>
        <item x="57"/>
        <item m="1" x="326"/>
        <item m="1" x="338"/>
        <item x="141"/>
        <item m="1" x="327"/>
        <item x="131"/>
        <item x="133"/>
        <item x="42"/>
        <item x="29"/>
        <item m="1" x="337"/>
        <item x="94"/>
        <item x="106"/>
        <item x="16"/>
        <item x="96"/>
        <item x="53"/>
        <item x="175"/>
        <item x="72"/>
        <item x="157"/>
        <item x="44"/>
        <item x="104"/>
        <item x="167"/>
        <item x="76"/>
        <item x="99"/>
        <item x="35"/>
        <item x="10"/>
        <item x="101"/>
        <item x="24"/>
        <item x="14"/>
        <item x="80"/>
        <item m="1" x="333"/>
        <item x="64"/>
        <item x="49"/>
        <item x="87"/>
        <item x="84"/>
        <item x="77"/>
        <item x="59"/>
        <item x="20"/>
        <item x="91"/>
        <item x="7"/>
        <item x="54"/>
        <item x="100"/>
        <item x="39"/>
        <item x="11"/>
        <item x="52"/>
        <item x="81"/>
        <item x="40"/>
        <item x="34"/>
        <item x="154"/>
        <item x="17"/>
        <item x="179"/>
        <item x="102"/>
        <item x="88"/>
        <item x="37"/>
        <item x="60"/>
        <item x="142"/>
        <item x="43"/>
        <item x="9"/>
        <item x="63"/>
        <item m="1" x="324"/>
        <item m="1" x="305"/>
        <item x="169"/>
        <item x="70"/>
        <item m="1" x="323"/>
        <item x="48"/>
        <item x="83"/>
        <item m="1" x="322"/>
        <item x="195"/>
        <item x="65"/>
        <item x="95"/>
        <item x="41"/>
        <item x="46"/>
        <item x="73"/>
        <item x="85"/>
        <item x="26"/>
        <item x="129"/>
        <item x="168"/>
        <item x="51"/>
        <item x="50"/>
        <item x="27"/>
        <item x="90"/>
        <item m="1" x="317"/>
        <item x="139"/>
        <item x="152"/>
        <item x="98"/>
        <item m="1" x="316"/>
        <item x="21"/>
        <item m="1" x="318"/>
        <item m="1" x="319"/>
        <item x="5"/>
        <item x="92"/>
        <item x="130"/>
        <item x="12"/>
        <item x="128"/>
        <item x="117"/>
        <item x="111"/>
        <item m="1" x="314"/>
        <item x="292"/>
        <item x="18"/>
        <item x="47"/>
        <item x="149"/>
        <item m="1" x="313"/>
        <item m="1" x="315"/>
        <item x="97"/>
        <item x="114"/>
        <item x="67"/>
        <item x="158"/>
        <item x="75"/>
        <item x="110"/>
        <item x="151"/>
        <item x="71"/>
        <item x="36"/>
        <item x="45"/>
        <item x="4"/>
        <item x="30"/>
        <item x="25"/>
        <item x="146"/>
        <item x="112"/>
        <item x="185"/>
        <item x="163"/>
        <item x="138"/>
        <item x="144"/>
        <item x="165"/>
        <item x="145"/>
        <item x="0"/>
        <item x="222"/>
        <item x="173"/>
        <item x="223"/>
        <item x="172"/>
        <item x="116"/>
        <item x="155"/>
        <item x="150"/>
        <item x="153"/>
        <item x="171"/>
        <item x="93"/>
        <item x="226"/>
        <item x="162"/>
        <item x="68"/>
        <item x="69"/>
        <item x="147"/>
        <item x="120"/>
        <item x="143"/>
        <item x="191"/>
        <item m="1" x="312"/>
        <item x="224"/>
        <item x="229"/>
        <item x="228"/>
        <item x="135"/>
        <item x="180"/>
        <item x="119"/>
        <item x="148"/>
        <item x="232"/>
        <item x="121"/>
        <item x="181"/>
        <item x="187"/>
        <item x="233"/>
        <item x="190"/>
        <item x="160"/>
        <item x="184"/>
        <item x="182"/>
        <item x="188"/>
        <item x="194"/>
        <item x="186"/>
        <item x="15"/>
        <item x="86"/>
        <item x="3"/>
        <item x="56"/>
        <item x="66"/>
        <item x="58"/>
        <item x="89"/>
        <item x="113"/>
        <item x="115"/>
        <item x="118"/>
        <item x="122"/>
        <item x="125"/>
        <item x="2"/>
        <item x="136"/>
        <item x="140"/>
        <item x="127"/>
        <item x="196"/>
        <item x="174"/>
        <item x="178"/>
        <item x="176"/>
        <item x="183"/>
        <item x="201"/>
        <item x="161"/>
        <item m="1" x="311"/>
        <item x="199"/>
        <item x="231"/>
        <item x="274"/>
        <item x="189"/>
        <item x="200"/>
        <item x="197"/>
        <item x="275"/>
        <item x="276"/>
        <item x="249"/>
        <item x="262"/>
        <item x="261"/>
        <item x="234"/>
        <item x="235"/>
        <item x="237"/>
        <item x="247"/>
        <item x="221"/>
        <item x="258"/>
        <item m="1" x="310"/>
        <item x="264"/>
        <item x="55"/>
        <item x="198"/>
        <item m="1" x="309"/>
        <item x="245"/>
        <item x="203"/>
        <item x="243"/>
        <item x="241"/>
        <item x="164"/>
        <item m="1" x="302"/>
        <item x="209"/>
        <item x="263"/>
        <item x="218"/>
        <item x="267"/>
        <item x="208"/>
        <item x="210"/>
        <item x="216"/>
        <item x="213"/>
        <item x="13"/>
        <item m="1" x="308"/>
        <item x="236"/>
        <item x="253"/>
        <item x="31"/>
        <item m="1" x="301"/>
        <item m="1" x="306"/>
        <item m="1" x="307"/>
        <item x="273"/>
        <item x="256"/>
        <item x="215"/>
        <item x="244"/>
        <item x="211"/>
        <item x="220"/>
        <item x="227"/>
        <item x="246"/>
        <item x="238"/>
        <item x="193"/>
        <item x="254"/>
        <item x="204"/>
        <item x="239"/>
        <item m="1" x="304"/>
        <item x="242"/>
        <item x="260"/>
        <item x="192"/>
        <item x="288"/>
        <item x="255"/>
        <item x="266"/>
        <item m="1" x="303"/>
        <item x="259"/>
        <item x="279"/>
        <item x="252"/>
        <item x="206"/>
        <item x="271"/>
        <item x="287"/>
        <item x="272"/>
        <item x="269"/>
        <item x="270"/>
        <item x="132"/>
        <item x="240"/>
        <item x="74"/>
        <item m="1" x="300"/>
        <item x="159"/>
        <item x="205"/>
        <item x="248"/>
        <item x="289"/>
        <item x="250"/>
        <item x="257"/>
        <item x="219"/>
        <item x="230"/>
        <item x="251"/>
        <item x="202"/>
        <item x="268"/>
        <item x="265"/>
        <item x="214"/>
        <item x="286"/>
        <item x="166"/>
        <item x="291"/>
        <item x="217"/>
        <item m="1" x="299"/>
        <item x="225"/>
        <item x="284"/>
        <item m="1" x="297"/>
        <item x="293"/>
        <item x="281"/>
        <item m="1" x="298"/>
        <item x="207"/>
        <item x="282"/>
        <item x="278"/>
        <item x="285"/>
        <item x="295"/>
        <item x="156"/>
        <item x="277"/>
        <item x="212"/>
        <item x="280"/>
        <item x="283"/>
        <item x="296"/>
        <item x="294"/>
        <item t="default"/>
      </items>
    </pivotField>
    <pivotField showAll="0"/>
    <pivotField showAll="0"/>
    <pivotField showAll="0"/>
    <pivotField showAll="0"/>
    <pivotField showAll="0"/>
    <pivotField axis="axisPage" outline="0" multipleItemSelectionAllowed="1" showAll="0" defaultSubtotal="0">
      <items count="49">
        <item x="39"/>
        <item x="12"/>
        <item x="18"/>
        <item x="10"/>
        <item x="4"/>
        <item x="20"/>
        <item x="21"/>
        <item x="15"/>
        <item x="16"/>
        <item x="17"/>
        <item x="7"/>
        <item x="19"/>
        <item x="5"/>
        <item x="1"/>
        <item x="2"/>
        <item m="1" x="48"/>
        <item m="1" x="47"/>
        <item x="3"/>
        <item x="26"/>
        <item x="24"/>
        <item x="14"/>
        <item x="22"/>
        <item x="28"/>
        <item x="36"/>
        <item x="8"/>
        <item x="23"/>
        <item x="31"/>
        <item x="27"/>
        <item x="0"/>
        <item m="1" x="46"/>
        <item x="6"/>
        <item x="11"/>
        <item x="29"/>
        <item x="25"/>
        <item x="32"/>
        <item x="30"/>
        <item x="9"/>
        <item x="33"/>
        <item x="13"/>
        <item x="35"/>
        <item x="37"/>
        <item x="34"/>
        <item x="40"/>
        <item x="41"/>
        <item x="42"/>
        <item m="1" x="43"/>
        <item m="1" x="44"/>
        <item m="1" x="45"/>
        <item x="38"/>
      </items>
      <extLst>
        <ext xmlns:x14="http://schemas.microsoft.com/office/spreadsheetml/2009/9/main" uri="{2946ED86-A175-432a-8AC1-64E0C546D7DE}">
          <x14:pivotField fillDownLabels="1"/>
        </ext>
      </extLst>
    </pivotField>
    <pivotField showAll="0"/>
    <pivotField showAll="0"/>
    <pivotField showAll="0"/>
    <pivotField axis="axisPage" showAll="0">
      <items count="15">
        <item x="1"/>
        <item x="6"/>
        <item x="4"/>
        <item m="1" x="10"/>
        <item m="1" x="12"/>
        <item m="1" x="11"/>
        <item m="1" x="13"/>
        <item x="7"/>
        <item x="3"/>
        <item x="5"/>
        <item x="2"/>
        <item x="0"/>
        <item x="8"/>
        <item x="9"/>
        <item t="default"/>
      </items>
    </pivotField>
    <pivotField showAll="0"/>
    <pivotField showAll="0"/>
    <pivotField showAll="0"/>
    <pivotField showAll="0"/>
    <pivotField name="REDE PREVISTA" outline="0" showAll="0" sortType="ascending" defaultSubtotal="0">
      <items count="395">
        <item m="1" x="150"/>
        <item m="1" x="342"/>
        <item m="1" x="182"/>
        <item m="1" x="314"/>
        <item m="1" x="226"/>
        <item m="1" x="270"/>
        <item m="1" x="327"/>
        <item m="1" x="227"/>
        <item m="1" x="310"/>
        <item m="1" x="12"/>
        <item x="4"/>
        <item x="9"/>
        <item m="1" x="250"/>
        <item m="1" x="228"/>
        <item m="1" x="267"/>
        <item m="1" x="76"/>
        <item m="1" x="290"/>
        <item m="1" x="229"/>
        <item m="1" x="269"/>
        <item m="1" x="181"/>
        <item x="2"/>
        <item m="1" x="309"/>
        <item m="1" x="89"/>
        <item x="0"/>
        <item m="1" x="251"/>
        <item m="1" x="220"/>
        <item x="3"/>
        <item m="1" x="223"/>
        <item m="1" x="231"/>
        <item m="1" x="367"/>
        <item m="1" x="379"/>
        <item m="1" x="380"/>
        <item m="1" x="369"/>
        <item m="1" x="381"/>
        <item m="1" x="378"/>
        <item m="1" x="368"/>
        <item m="1" x="370"/>
        <item m="1" x="371"/>
        <item m="1" x="372"/>
        <item m="1" x="373"/>
        <item m="1" x="374"/>
        <item m="1" x="376"/>
        <item m="1" x="377"/>
        <item m="1" x="375"/>
        <item m="1" x="385"/>
        <item m="1" x="382"/>
        <item m="1" x="386"/>
        <item m="1" x="387"/>
        <item m="1" x="388"/>
        <item m="1" x="389"/>
        <item m="1" x="390"/>
        <item m="1" x="391"/>
        <item m="1" x="392"/>
        <item m="1" x="384"/>
        <item m="1" x="393"/>
        <item m="1" x="394"/>
        <item m="1" x="383"/>
        <item m="1" x="366"/>
        <item m="1" x="365"/>
        <item m="1" x="364"/>
        <item m="1" x="363"/>
        <item m="1" x="361"/>
        <item m="1" x="359"/>
        <item m="1" x="362"/>
        <item m="1" x="357"/>
        <item m="1" x="358"/>
        <item m="1" x="360"/>
        <item m="1" x="356"/>
        <item m="1" x="351"/>
        <item m="1" x="352"/>
        <item m="1" x="323"/>
        <item m="1" x="350"/>
        <item m="1" x="353"/>
        <item m="1" x="235"/>
        <item m="1" x="348"/>
        <item m="1" x="349"/>
        <item m="1" x="354"/>
        <item m="1" x="345"/>
        <item m="1" x="346"/>
        <item m="1" x="319"/>
        <item m="1" x="347"/>
        <item m="1" x="344"/>
        <item m="1" x="230"/>
        <item m="1" x="343"/>
        <item m="1" x="324"/>
        <item m="1" x="341"/>
        <item m="1" x="326"/>
        <item m="1" x="328"/>
        <item m="1" x="329"/>
        <item m="1" x="355"/>
        <item m="1" x="330"/>
        <item m="1" x="321"/>
        <item m="1" x="331"/>
        <item m="1" x="332"/>
        <item m="1" x="333"/>
        <item m="1" x="334"/>
        <item m="1" x="335"/>
        <item m="1" x="336"/>
        <item m="1" x="337"/>
        <item m="1" x="325"/>
        <item m="1" x="338"/>
        <item m="1" x="322"/>
        <item m="1" x="339"/>
        <item m="1" x="340"/>
        <item m="1" x="320"/>
        <item m="1" x="318"/>
        <item m="1" x="288"/>
        <item m="1" x="305"/>
        <item m="1" x="291"/>
        <item m="1" x="292"/>
        <item m="1" x="313"/>
        <item m="1" x="283"/>
        <item m="1" x="315"/>
        <item m="1" x="237"/>
        <item m="1" x="233"/>
        <item m="1" x="311"/>
        <item m="1" x="293"/>
        <item m="1" x="316"/>
        <item m="1" x="317"/>
        <item m="1" x="294"/>
        <item m="1" x="295"/>
        <item m="1" x="296"/>
        <item m="1" x="276"/>
        <item m="1" x="297"/>
        <item m="1" x="298"/>
        <item m="1" x="284"/>
        <item m="1" x="299"/>
        <item m="1" x="281"/>
        <item m="1" x="286"/>
        <item m="1" x="300"/>
        <item m="1" x="287"/>
        <item m="1" x="301"/>
        <item m="1" x="285"/>
        <item m="1" x="282"/>
        <item m="1" x="234"/>
        <item m="1" x="268"/>
        <item m="1" x="312"/>
        <item m="1" x="280"/>
        <item m="1" x="232"/>
        <item m="1" x="302"/>
        <item m="1" x="266"/>
        <item m="1" x="278"/>
        <item m="1" x="277"/>
        <item m="1" x="303"/>
        <item m="1" x="236"/>
        <item m="1" x="256"/>
        <item m="1" x="263"/>
        <item m="1" x="272"/>
        <item m="1" x="304"/>
        <item m="1" x="273"/>
        <item m="1" x="279"/>
        <item m="1" x="259"/>
        <item m="1" x="306"/>
        <item m="1" x="274"/>
        <item m="1" x="307"/>
        <item m="1" x="258"/>
        <item m="1" x="289"/>
        <item m="1" x="271"/>
        <item m="1" x="265"/>
        <item m="1" x="275"/>
        <item m="1" x="257"/>
        <item m="1" x="260"/>
        <item m="1" x="261"/>
        <item m="1" x="262"/>
        <item m="1" x="264"/>
        <item m="1" x="254"/>
        <item m="1" x="255"/>
        <item m="1" x="253"/>
        <item m="1" x="252"/>
        <item m="1" x="247"/>
        <item m="1" x="248"/>
        <item m="1" x="244"/>
        <item m="1" x="308"/>
        <item m="1" x="243"/>
        <item m="1" x="249"/>
        <item m="1" x="245"/>
        <item m="1" x="242"/>
        <item m="1" x="240"/>
        <item m="1" x="241"/>
        <item m="1" x="238"/>
        <item m="1" x="216"/>
        <item m="1" x="224"/>
        <item m="1" x="225"/>
        <item m="1" x="239"/>
        <item m="1" x="212"/>
        <item m="1" x="213"/>
        <item m="1" x="221"/>
        <item m="1" x="222"/>
        <item m="1" x="214"/>
        <item m="1" x="219"/>
        <item m="1" x="218"/>
        <item m="1" x="217"/>
        <item m="1" x="207"/>
        <item m="1" x="205"/>
        <item m="1" x="206"/>
        <item m="1" x="209"/>
        <item m="1" x="208"/>
        <item m="1" x="210"/>
        <item m="1" x="211"/>
        <item m="1" x="215"/>
        <item m="1" x="204"/>
        <item m="1" x="203"/>
        <item m="1" x="201"/>
        <item m="1" x="202"/>
        <item m="1" x="199"/>
        <item m="1" x="200"/>
        <item m="1" x="198"/>
        <item m="1" x="197"/>
        <item m="1" x="195"/>
        <item m="1" x="196"/>
        <item m="1" x="194"/>
        <item m="1" x="192"/>
        <item m="1" x="185"/>
        <item m="1" x="184"/>
        <item m="1" x="190"/>
        <item m="1" x="186"/>
        <item m="1" x="187"/>
        <item m="1" x="183"/>
        <item m="1" x="188"/>
        <item m="1" x="171"/>
        <item m="1" x="167"/>
        <item m="1" x="170"/>
        <item m="1" x="175"/>
        <item m="1" x="176"/>
        <item m="1" x="169"/>
        <item m="1" x="177"/>
        <item m="1" x="168"/>
        <item m="1" x="178"/>
        <item m="1" x="173"/>
        <item m="1" x="174"/>
        <item m="1" x="172"/>
        <item m="1" x="189"/>
        <item m="1" x="179"/>
        <item m="1" x="191"/>
        <item m="1" x="166"/>
        <item m="1" x="193"/>
        <item m="1" x="180"/>
        <item m="1" x="158"/>
        <item m="1" x="164"/>
        <item m="1" x="157"/>
        <item m="1" x="165"/>
        <item m="1" x="161"/>
        <item m="1" x="159"/>
        <item m="1" x="162"/>
        <item m="1" x="160"/>
        <item m="1" x="156"/>
        <item m="1" x="163"/>
        <item m="1" x="151"/>
        <item m="1" x="153"/>
        <item m="1" x="154"/>
        <item m="1" x="152"/>
        <item m="1" x="155"/>
        <item m="1" x="146"/>
        <item m="1" x="147"/>
        <item m="1" x="148"/>
        <item m="1" x="149"/>
        <item m="1" x="145"/>
        <item m="1" x="144"/>
        <item m="1" x="141"/>
        <item m="1" x="140"/>
        <item m="1" x="139"/>
        <item m="1" x="138"/>
        <item m="1" x="142"/>
        <item m="1" x="137"/>
        <item m="1" x="136"/>
        <item m="1" x="134"/>
        <item m="1" x="131"/>
        <item m="1" x="132"/>
        <item m="1" x="133"/>
        <item m="1" x="135"/>
        <item m="1" x="130"/>
        <item m="1" x="129"/>
        <item m="1" x="128"/>
        <item m="1" x="127"/>
        <item m="1" x="125"/>
        <item m="1" x="126"/>
        <item m="1" x="124"/>
        <item m="1" x="123"/>
        <item m="1" x="122"/>
        <item m="1" x="117"/>
        <item m="1" x="115"/>
        <item m="1" x="120"/>
        <item m="1" x="121"/>
        <item m="1" x="119"/>
        <item m="1" x="114"/>
        <item m="1" x="112"/>
        <item m="1" x="118"/>
        <item m="1" x="110"/>
        <item m="1" x="116"/>
        <item m="1" x="143"/>
        <item m="1" x="111"/>
        <item m="1" x="108"/>
        <item m="1" x="107"/>
        <item m="1" x="109"/>
        <item m="1" x="106"/>
        <item m="1" x="105"/>
        <item m="1" x="104"/>
        <item m="1" x="103"/>
        <item m="1" x="102"/>
        <item m="1" x="88"/>
        <item m="1" x="113"/>
        <item m="1" x="101"/>
        <item m="1" x="100"/>
        <item m="1" x="87"/>
        <item m="1" x="96"/>
        <item m="1" x="97"/>
        <item m="1" x="98"/>
        <item m="1" x="99"/>
        <item m="1" x="94"/>
        <item m="1" x="95"/>
        <item m="1" x="93"/>
        <item m="1" x="90"/>
        <item m="1" x="92"/>
        <item m="1" x="91"/>
        <item m="1" x="84"/>
        <item m="1" x="80"/>
        <item m="1" x="83"/>
        <item m="1" x="86"/>
        <item m="1" x="85"/>
        <item m="1" x="81"/>
        <item m="1" x="75"/>
        <item m="1" x="82"/>
        <item m="1" x="77"/>
        <item m="1" x="78"/>
        <item m="1" x="73"/>
        <item m="1" x="72"/>
        <item m="1" x="74"/>
        <item m="1" x="79"/>
        <item m="1" x="67"/>
        <item m="1" x="70"/>
        <item m="1" x="69"/>
        <item m="1" x="68"/>
        <item m="1" x="66"/>
        <item m="1" x="65"/>
        <item m="1" x="63"/>
        <item m="1" x="62"/>
        <item m="1" x="71"/>
        <item m="1" x="64"/>
        <item m="1" x="61"/>
        <item m="1" x="59"/>
        <item m="1" x="60"/>
        <item m="1" x="55"/>
        <item m="1" x="57"/>
        <item m="1" x="58"/>
        <item m="1" x="54"/>
        <item m="1" x="50"/>
        <item m="1" x="51"/>
        <item m="1" x="52"/>
        <item m="1" x="53"/>
        <item m="1" x="56"/>
        <item m="1" x="46"/>
        <item m="1" x="40"/>
        <item m="1" x="43"/>
        <item m="1" x="47"/>
        <item m="1" x="44"/>
        <item m="1" x="49"/>
        <item m="1" x="45"/>
        <item m="1" x="42"/>
        <item m="1" x="48"/>
        <item m="1" x="41"/>
        <item m="1" x="39"/>
        <item m="1" x="36"/>
        <item m="1" x="38"/>
        <item m="1" x="37"/>
        <item m="1" x="34"/>
        <item m="1" x="35"/>
        <item m="1" x="33"/>
        <item m="1" x="32"/>
        <item m="1" x="29"/>
        <item m="1" x="30"/>
        <item m="1" x="31"/>
        <item m="1" x="25"/>
        <item m="1" x="26"/>
        <item m="1" x="28"/>
        <item m="1" x="27"/>
        <item m="1" x="23"/>
        <item m="1" x="21"/>
        <item m="1" x="24"/>
        <item m="1" x="22"/>
        <item m="1" x="20"/>
        <item m="1" x="15"/>
        <item m="1" x="14"/>
        <item m="1" x="13"/>
        <item m="1" x="17"/>
        <item m="1" x="246"/>
        <item m="1" x="18"/>
        <item m="1" x="19"/>
        <item m="1" x="16"/>
        <item m="1" x="10"/>
        <item m="1" x="11"/>
        <item x="5"/>
        <item x="6"/>
        <item x="1"/>
        <item x="8"/>
        <item x="7"/>
      </items>
      <extLst>
        <ext xmlns:x14="http://schemas.microsoft.com/office/spreadsheetml/2009/9/main" uri="{2946ED86-A175-432a-8AC1-64E0C546D7DE}">
          <x14:pivotField fillDownLabels="1"/>
        </ext>
      </extLst>
    </pivotField>
    <pivotField showAll="0" sortType="ascending">
      <items count="430">
        <item h="1" m="1" x="121"/>
        <item h="1" m="1" x="368"/>
        <item h="1" m="1" x="242"/>
        <item h="1" m="1" x="391"/>
        <item h="1" m="1" x="389"/>
        <item h="1" m="1" x="386"/>
        <item h="1" m="1" x="374"/>
        <item h="1" m="1" x="70"/>
        <item h="1" m="1" x="373"/>
        <item h="1" m="1" x="372"/>
        <item h="1" m="1" x="375"/>
        <item h="1" m="1" x="371"/>
        <item h="1" m="1" x="382"/>
        <item h="1" m="1" x="312"/>
        <item h="1" m="1" x="385"/>
        <item h="1" m="1" x="313"/>
        <item h="1" m="1" x="361"/>
        <item h="1" x="0"/>
        <item h="1" x="10"/>
        <item h="1" x="6"/>
        <item h="1" m="1" x="104"/>
        <item h="1" x="7"/>
        <item h="1" m="1" x="309"/>
        <item h="1" m="1" x="370"/>
        <item h="1" m="1" x="343"/>
        <item h="1" m="1" x="366"/>
        <item h="1" x="2"/>
        <item h="1" m="1" x="364"/>
        <item h="1" m="1" x="310"/>
        <item h="1" m="1" x="282"/>
        <item h="1" m="1" x="308"/>
        <item h="1" x="3"/>
        <item h="1" m="1" x="93"/>
        <item h="1" x="8"/>
        <item m="1" x="428"/>
        <item h="1" m="1" x="380"/>
        <item h="1" m="1" x="292"/>
        <item h="1" m="1" x="314"/>
        <item h="1" m="1" x="376"/>
        <item h="1" m="1" x="377"/>
        <item h="1" m="1" x="379"/>
        <item m="1" x="424"/>
        <item m="1" x="427"/>
        <item m="1" x="421"/>
        <item m="1" x="420"/>
        <item m="1" x="425"/>
        <item m="1" x="426"/>
        <item m="1" x="414"/>
        <item m="1" x="415"/>
        <item m="1" x="416"/>
        <item m="1" x="417"/>
        <item m="1" x="418"/>
        <item m="1" x="419"/>
        <item m="1" x="413"/>
        <item m="1" x="408"/>
        <item m="1" x="398"/>
        <item m="1" x="396"/>
        <item m="1" x="405"/>
        <item m="1" x="402"/>
        <item m="1" x="401"/>
        <item m="1" x="409"/>
        <item m="1" x="410"/>
        <item m="1" x="407"/>
        <item h="1" m="1" x="422"/>
        <item m="1" x="397"/>
        <item m="1" x="399"/>
        <item m="1" x="400"/>
        <item m="1" x="406"/>
        <item m="1" x="395"/>
        <item h="1" m="1" x="423"/>
        <item h="1" m="1" x="403"/>
        <item m="1" x="394"/>
        <item m="1" x="404"/>
        <item h="1" m="1" x="393"/>
        <item h="1" m="1" x="392"/>
        <item h="1" m="1" x="390"/>
        <item h="1" m="1" x="411"/>
        <item h="1" m="1" x="352"/>
        <item h="1" m="1" x="363"/>
        <item h="1" m="1" x="345"/>
        <item h="1" m="1" x="346"/>
        <item h="1" m="1" x="383"/>
        <item h="1" m="1" x="381"/>
        <item h="1" m="1" x="412"/>
        <item h="1" m="1" x="354"/>
        <item h="1" m="1" x="344"/>
        <item h="1" m="1" x="369"/>
        <item h="1" m="1" x="387"/>
        <item h="1" m="1" x="347"/>
        <item h="1" m="1" x="384"/>
        <item h="1" m="1" x="348"/>
        <item h="1" m="1" x="349"/>
        <item h="1" m="1" x="388"/>
        <item h="1" m="1" x="356"/>
        <item h="1" m="1" x="357"/>
        <item h="1" m="1" x="350"/>
        <item h="1" m="1" x="355"/>
        <item h="1" m="1" x="351"/>
        <item h="1" m="1" x="341"/>
        <item h="1" m="1" x="335"/>
        <item h="1" m="1" x="358"/>
        <item m="1" x="359"/>
        <item h="1" m="1" x="360"/>
        <item h="1" m="1" x="320"/>
        <item h="1" m="1" x="288"/>
        <item h="1" m="1" x="365"/>
        <item h="1" m="1" x="378"/>
        <item h="1" m="1" x="367"/>
        <item h="1" m="1" x="323"/>
        <item h="1" m="1" x="362"/>
        <item h="1" m="1" x="329"/>
        <item h="1" m="1" x="330"/>
        <item h="1" m="1" x="331"/>
        <item h="1" m="1" x="337"/>
        <item h="1" m="1" x="353"/>
        <item h="1" m="1" x="261"/>
        <item h="1" m="1" x="298"/>
        <item h="1" m="1" x="333"/>
        <item h="1" m="1" x="327"/>
        <item h="1" m="1" x="295"/>
        <item h="1" m="1" x="342"/>
        <item h="1" m="1" x="338"/>
        <item h="1" m="1" x="339"/>
        <item h="1" m="1" x="262"/>
        <item h="1" m="1" x="324"/>
        <item h="1" m="1" x="340"/>
        <item h="1" m="1" x="332"/>
        <item h="1" m="1" x="266"/>
        <item h="1" m="1" x="287"/>
        <item h="1" m="1" x="315"/>
        <item h="1" m="1" x="263"/>
        <item h="1" m="1" x="334"/>
        <item h="1" m="1" x="316"/>
        <item h="1" m="1" x="336"/>
        <item h="1" m="1" x="317"/>
        <item h="1" m="1" x="322"/>
        <item h="1" m="1" x="318"/>
        <item h="1" m="1" x="325"/>
        <item h="1" m="1" x="326"/>
        <item h="1" m="1" x="328"/>
        <item h="1" m="1" x="274"/>
        <item h="1" m="1" x="321"/>
        <item h="1" m="1" x="319"/>
        <item h="1" m="1" x="307"/>
        <item h="1" m="1" x="302"/>
        <item h="1" m="1" x="303"/>
        <item h="1" m="1" x="306"/>
        <item h="1" m="1" x="304"/>
        <item h="1" m="1" x="300"/>
        <item h="1" m="1" x="301"/>
        <item h="1" m="1" x="268"/>
        <item h="1" m="1" x="305"/>
        <item h="1" m="1" x="297"/>
        <item h="1" m="1" x="267"/>
        <item h="1" m="1" x="311"/>
        <item h="1" m="1" x="296"/>
        <item h="1" m="1" x="286"/>
        <item h="1" m="1" x="299"/>
        <item h="1" m="1" x="273"/>
        <item h="1" m="1" x="293"/>
        <item h="1" m="1" x="294"/>
        <item h="1" m="1" x="290"/>
        <item h="1" m="1" x="289"/>
        <item h="1" m="1" x="285"/>
        <item h="1" m="1" x="284"/>
        <item h="1" m="1" x="283"/>
        <item h="1" m="1" x="278"/>
        <item h="1" m="1" x="279"/>
        <item h="1" m="1" x="291"/>
        <item h="1" m="1" x="281"/>
        <item h="1" m="1" x="276"/>
        <item h="1" m="1" x="280"/>
        <item h="1" m="1" x="277"/>
        <item h="1" m="1" x="275"/>
        <item h="1" m="1" x="265"/>
        <item h="1" m="1" x="271"/>
        <item h="1" m="1" x="272"/>
        <item h="1" m="1" x="259"/>
        <item h="1" m="1" x="260"/>
        <item h="1" m="1" x="264"/>
        <item h="1" m="1" x="27"/>
        <item h="1" m="1" x="258"/>
        <item h="1" m="1" x="269"/>
        <item h="1" m="1" x="270"/>
        <item h="1" m="1" x="212"/>
        <item h="1" m="1" x="257"/>
        <item h="1" m="1" x="256"/>
        <item h="1" m="1" x="254"/>
        <item h="1" m="1" x="252"/>
        <item h="1" m="1" x="251"/>
        <item h="1" m="1" x="253"/>
        <item h="1" m="1" x="249"/>
        <item h="1" m="1" x="250"/>
        <item h="1" m="1" x="215"/>
        <item h="1" m="1" x="248"/>
        <item h="1" m="1" x="255"/>
        <item h="1" m="1" x="220"/>
        <item h="1" m="1" x="219"/>
        <item h="1" m="1" x="244"/>
        <item h="1" m="1" x="231"/>
        <item h="1" m="1" x="245"/>
        <item h="1" m="1" x="243"/>
        <item h="1" m="1" x="218"/>
        <item h="1" m="1" x="222"/>
        <item h="1" m="1" x="223"/>
        <item h="1" m="1" x="240"/>
        <item h="1" m="1" x="235"/>
        <item h="1" m="1" x="246"/>
        <item h="1" m="1" x="247"/>
        <item h="1" m="1" x="226"/>
        <item h="1" m="1" x="241"/>
        <item h="1" m="1" x="217"/>
        <item h="1" m="1" x="224"/>
        <item h="1" m="1" x="221"/>
        <item h="1" m="1" x="214"/>
        <item h="1" m="1" x="225"/>
        <item h="1" m="1" x="234"/>
        <item h="1" m="1" x="227"/>
        <item h="1" m="1" x="228"/>
        <item h="1" m="1" x="230"/>
        <item h="1" m="1" x="232"/>
        <item h="1" m="1" x="233"/>
        <item h="1" m="1" x="236"/>
        <item h="1" m="1" x="239"/>
        <item h="1" m="1" x="229"/>
        <item h="1" m="1" x="237"/>
        <item h="1" m="1" x="238"/>
        <item h="1" m="1" x="216"/>
        <item h="1" m="1" x="213"/>
        <item h="1" m="1" x="210"/>
        <item h="1" m="1" x="205"/>
        <item h="1" m="1" x="204"/>
        <item h="1" m="1" x="190"/>
        <item h="1" m="1" x="208"/>
        <item h="1" m="1" x="203"/>
        <item h="1" m="1" x="202"/>
        <item h="1" m="1" x="201"/>
        <item h="1" m="1" x="209"/>
        <item h="1" m="1" x="207"/>
        <item h="1" m="1" x="200"/>
        <item h="1" m="1" x="199"/>
        <item h="1" m="1" x="211"/>
        <item h="1" m="1" x="196"/>
        <item h="1" m="1" x="197"/>
        <item h="1" m="1" x="198"/>
        <item h="1" m="1" x="189"/>
        <item h="1" m="1" x="184"/>
        <item h="1" m="1" x="183"/>
        <item h="1" m="1" x="193"/>
        <item h="1" m="1" x="194"/>
        <item h="1" m="1" x="182"/>
        <item h="1" m="1" x="206"/>
        <item h="1" m="1" x="195"/>
        <item h="1" m="1" x="192"/>
        <item h="1" m="1" x="188"/>
        <item h="1" m="1" x="187"/>
        <item h="1" m="1" x="191"/>
        <item h="1" m="1" x="186"/>
        <item h="1" m="1" x="185"/>
        <item h="1" m="1" x="181"/>
        <item h="1" m="1" x="179"/>
        <item h="1" m="1" x="178"/>
        <item h="1" m="1" x="180"/>
        <item h="1" m="1" x="177"/>
        <item h="1" m="1" x="175"/>
        <item h="1" m="1" x="172"/>
        <item h="1" m="1" x="170"/>
        <item h="1" m="1" x="171"/>
        <item h="1" m="1" x="176"/>
        <item h="1" m="1" x="174"/>
        <item h="1" m="1" x="173"/>
        <item h="1" m="1" x="159"/>
        <item h="1" m="1" x="160"/>
        <item h="1" m="1" x="156"/>
        <item h="1" m="1" x="161"/>
        <item h="1" m="1" x="168"/>
        <item h="1" m="1" x="158"/>
        <item h="1" m="1" x="162"/>
        <item h="1" m="1" x="157"/>
        <item h="1" m="1" x="167"/>
        <item h="1" m="1" x="163"/>
        <item h="1" m="1" x="154"/>
        <item h="1" m="1" x="165"/>
        <item h="1" m="1" x="166"/>
        <item h="1" m="1" x="155"/>
        <item h="1" m="1" x="151"/>
        <item h="1" m="1" x="153"/>
        <item h="1" m="1" x="169"/>
        <item h="1" m="1" x="149"/>
        <item h="1" m="1" x="164"/>
        <item h="1" m="1" x="150"/>
        <item h="1" m="1" x="152"/>
        <item h="1" m="1" x="135"/>
        <item h="1" m="1" x="146"/>
        <item h="1" m="1" x="136"/>
        <item h="1" m="1" x="129"/>
        <item h="1" m="1" x="148"/>
        <item h="1" m="1" x="137"/>
        <item h="1" m="1" x="140"/>
        <item h="1" m="1" x="142"/>
        <item h="1" m="1" x="147"/>
        <item h="1" m="1" x="143"/>
        <item h="1" m="1" x="139"/>
        <item h="1" m="1" x="130"/>
        <item h="1" m="1" x="144"/>
        <item h="1" m="1" x="141"/>
        <item h="1" m="1" x="145"/>
        <item h="1" m="1" x="126"/>
        <item h="1" m="1" x="138"/>
        <item h="1" m="1" x="132"/>
        <item h="1" m="1" x="128"/>
        <item h="1" m="1" x="127"/>
        <item h="1" m="1" x="131"/>
        <item h="1" m="1" x="134"/>
        <item h="1" m="1" x="133"/>
        <item h="1" m="1" x="122"/>
        <item h="1" m="1" x="125"/>
        <item h="1" m="1" x="119"/>
        <item h="1" m="1" x="123"/>
        <item h="1" m="1" x="124"/>
        <item h="1" m="1" x="120"/>
        <item h="1" m="1" x="106"/>
        <item h="1" m="1" x="116"/>
        <item h="1" m="1" x="118"/>
        <item h="1" m="1" x="113"/>
        <item h="1" m="1" x="114"/>
        <item h="1" m="1" x="112"/>
        <item h="1" m="1" x="117"/>
        <item h="1" m="1" x="115"/>
        <item h="1" m="1" x="108"/>
        <item h="1" m="1" x="107"/>
        <item h="1" m="1" x="109"/>
        <item h="1" m="1" x="110"/>
        <item h="1" m="1" x="105"/>
        <item h="1" m="1" x="102"/>
        <item h="1" m="1" x="97"/>
        <item h="1" m="1" x="103"/>
        <item h="1" m="1" x="87"/>
        <item h="1" m="1" x="101"/>
        <item h="1" m="1" x="111"/>
        <item h="1" m="1" x="96"/>
        <item h="1" m="1" x="100"/>
        <item h="1" m="1" x="94"/>
        <item h="1" m="1" x="98"/>
        <item h="1" m="1" x="95"/>
        <item h="1" m="1" x="92"/>
        <item h="1" m="1" x="37"/>
        <item h="1" m="1" x="89"/>
        <item h="1" m="1" x="90"/>
        <item h="1" m="1" x="91"/>
        <item h="1" m="1" x="75"/>
        <item h="1" m="1" x="74"/>
        <item h="1" m="1" x="84"/>
        <item h="1" m="1" x="85"/>
        <item h="1" m="1" x="83"/>
        <item h="1" m="1" x="82"/>
        <item h="1" m="1" x="76"/>
        <item h="1" m="1" x="77"/>
        <item h="1" m="1" x="88"/>
        <item h="1" m="1" x="81"/>
        <item h="1" m="1" x="43"/>
        <item h="1" m="1" x="86"/>
        <item h="1" m="1" x="79"/>
        <item h="1" m="1" x="78"/>
        <item h="1" m="1" x="80"/>
        <item h="1" m="1" x="71"/>
        <item h="1" m="1" x="72"/>
        <item h="1" m="1" x="99"/>
        <item h="1" m="1" x="60"/>
        <item h="1" m="1" x="73"/>
        <item h="1" m="1" x="67"/>
        <item h="1" m="1" x="28"/>
        <item h="1" m="1" x="36"/>
        <item h="1" m="1" x="69"/>
        <item h="1" m="1" x="68"/>
        <item h="1" m="1" x="45"/>
        <item h="1" m="1" x="65"/>
        <item h="1" m="1" x="62"/>
        <item h="1" m="1" x="64"/>
        <item h="1" m="1" x="66"/>
        <item h="1" m="1" x="61"/>
        <item h="1" m="1" x="58"/>
        <item h="1" m="1" x="63"/>
        <item h="1" m="1" x="54"/>
        <item h="1" m="1" x="55"/>
        <item h="1" m="1" x="52"/>
        <item h="1" m="1" x="57"/>
        <item h="1" m="1" x="56"/>
        <item h="1" m="1" x="29"/>
        <item h="1" m="1" x="51"/>
        <item h="1" m="1" x="33"/>
        <item h="1" m="1" x="53"/>
        <item h="1" m="1" x="44"/>
        <item h="1" m="1" x="46"/>
        <item h="1" m="1" x="47"/>
        <item h="1" m="1" x="34"/>
        <item h="1" m="1" x="42"/>
        <item h="1" m="1" x="49"/>
        <item h="1" m="1" x="30"/>
        <item h="1" m="1" x="50"/>
        <item h="1" m="1" x="48"/>
        <item h="1" m="1" x="59"/>
        <item h="1" m="1" x="32"/>
        <item h="1" m="1" x="39"/>
        <item h="1" m="1" x="31"/>
        <item h="1" m="1" x="35"/>
        <item h="1" m="1" x="41"/>
        <item h="1" m="1" x="38"/>
        <item h="1" m="1" x="40"/>
        <item h="1" m="1" x="20"/>
        <item h="1" m="1" x="25"/>
        <item h="1" m="1" x="21"/>
        <item h="1" m="1" x="23"/>
        <item h="1" m="1" x="22"/>
        <item h="1" m="1" x="26"/>
        <item h="1" m="1" x="24"/>
        <item h="1" m="1" x="19"/>
        <item h="1" x="5"/>
        <item h="1" x="14"/>
        <item h="1" x="9"/>
        <item h="1" x="4"/>
        <item h="1" x="15"/>
        <item h="1" x="12"/>
        <item h="1" x="1"/>
        <item h="1" x="13"/>
        <item h="1" x="16"/>
        <item h="1" x="18"/>
        <item h="1" x="17"/>
        <item h="1" x="11"/>
        <item t="default"/>
      </items>
    </pivotField>
    <pivotField axis="axisPage" showAll="0">
      <items count="25">
        <item x="1"/>
        <item x="11"/>
        <item x="3"/>
        <item x="4"/>
        <item x="2"/>
        <item x="10"/>
        <item m="1" x="23"/>
        <item m="1" x="22"/>
        <item x="0"/>
        <item x="8"/>
        <item x="9"/>
        <item x="6"/>
        <item x="7"/>
        <item x="16"/>
        <item m="1" x="21"/>
        <item x="14"/>
        <item m="1" x="20"/>
        <item x="12"/>
        <item m="1" x="19"/>
        <item x="13"/>
        <item x="15"/>
        <item m="1" x="18"/>
        <item x="5"/>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5">
        <item x="3"/>
        <item x="1"/>
        <item m="1" x="6"/>
        <item m="1" x="5"/>
        <item m="1" x="8"/>
        <item m="1" x="12"/>
        <item m="1" x="13"/>
        <item x="0"/>
        <item m="1" x="11"/>
        <item m="1" x="10"/>
        <item m="1" x="9"/>
        <item m="1" x="7"/>
        <item m="1" x="4"/>
        <item x="2"/>
        <item t="default"/>
      </items>
    </pivotField>
    <pivotField showAll="0"/>
    <pivotField showAll="0"/>
    <pivotField axis="axisPage" multipleItemSelectionAllowed="1" showAll="0">
      <items count="171">
        <item x="1"/>
        <item m="1" x="42"/>
        <item m="1" x="121"/>
        <item m="1" x="44"/>
        <item m="1" x="123"/>
        <item m="1" x="46"/>
        <item m="1" x="53"/>
        <item m="1" x="38"/>
        <item m="1" x="54"/>
        <item m="1" x="55"/>
        <item m="1" x="122"/>
        <item m="1" x="39"/>
        <item m="1" x="124"/>
        <item m="1" x="51"/>
        <item m="1" x="126"/>
        <item m="1" x="93"/>
        <item m="1" x="139"/>
        <item m="1" x="40"/>
        <item m="1" x="47"/>
        <item m="1" x="129"/>
        <item m="1" x="43"/>
        <item m="1" x="21"/>
        <item m="1" x="59"/>
        <item m="1" x="95"/>
        <item m="1" x="130"/>
        <item m="1" x="131"/>
        <item m="1" x="166"/>
        <item m="1" x="17"/>
        <item m="1" x="132"/>
        <item m="1" x="62"/>
        <item m="1" x="149"/>
        <item m="1" x="72"/>
        <item m="1" x="96"/>
        <item m="1" x="133"/>
        <item m="1" x="150"/>
        <item m="1" x="41"/>
        <item m="1" x="108"/>
        <item m="1" x="118"/>
        <item m="1" x="135"/>
        <item m="1" x="22"/>
        <item m="1" x="56"/>
        <item m="1" x="136"/>
        <item m="1" x="138"/>
        <item m="1" x="97"/>
        <item m="1" x="57"/>
        <item m="1" x="60"/>
        <item m="1" x="71"/>
        <item m="1" x="23"/>
        <item m="1" x="140"/>
        <item m="1" x="98"/>
        <item m="1" x="73"/>
        <item m="1" x="74"/>
        <item m="1" x="151"/>
        <item m="1" x="75"/>
        <item m="1" x="77"/>
        <item m="1" x="99"/>
        <item m="1" x="141"/>
        <item m="1" x="142"/>
        <item m="1" x="143"/>
        <item m="1" x="61"/>
        <item m="1" x="37"/>
        <item m="1" x="167"/>
        <item m="1" x="82"/>
        <item m="1" x="81"/>
        <item m="1" x="125"/>
        <item m="1" x="20"/>
        <item m="1" x="85"/>
        <item m="1" x="50"/>
        <item m="1" x="24"/>
        <item m="1" x="33"/>
        <item m="1" x="31"/>
        <item m="1" x="32"/>
        <item m="1" x="111"/>
        <item m="1" x="145"/>
        <item m="1" x="64"/>
        <item m="1" x="146"/>
        <item m="1" x="30"/>
        <item m="1" x="112"/>
        <item m="1" x="147"/>
        <item m="1" x="58"/>
        <item m="1" x="65"/>
        <item m="1" x="66"/>
        <item m="1" x="52"/>
        <item m="1" x="19"/>
        <item m="1" x="148"/>
        <item m="1" x="144"/>
        <item m="1" x="45"/>
        <item m="1" x="29"/>
        <item m="1" x="34"/>
        <item m="1" x="91"/>
        <item m="1" x="84"/>
        <item m="1" x="152"/>
        <item m="1" x="25"/>
        <item m="1" x="102"/>
        <item m="1" x="76"/>
        <item m="1" x="153"/>
        <item m="1" x="154"/>
        <item m="1" x="100"/>
        <item m="1" x="35"/>
        <item m="1" x="127"/>
        <item m="1" x="101"/>
        <item m="1" x="78"/>
        <item m="1" x="104"/>
        <item m="1" x="79"/>
        <item m="1" x="80"/>
        <item m="1" x="169"/>
        <item m="1" x="67"/>
        <item m="1" x="63"/>
        <item m="1" x="68"/>
        <item m="1" x="115"/>
        <item m="1" x="103"/>
        <item m="1" x="70"/>
        <item m="1" x="18"/>
        <item m="1" x="128"/>
        <item m="1" x="155"/>
        <item m="1" x="156"/>
        <item m="1" x="162"/>
        <item m="1" x="157"/>
        <item m="1" x="109"/>
        <item m="1" x="158"/>
        <item m="1" x="159"/>
        <item m="1" x="110"/>
        <item m="1" x="16"/>
        <item m="1" x="116"/>
        <item m="1" x="113"/>
        <item m="1" x="92"/>
        <item m="1" x="137"/>
        <item m="1" x="69"/>
        <item m="1" x="114"/>
        <item m="1" x="105"/>
        <item m="1" x="160"/>
        <item m="1" x="134"/>
        <item m="1" x="86"/>
        <item m="1" x="48"/>
        <item m="1" x="83"/>
        <item m="1" x="36"/>
        <item m="1" x="161"/>
        <item m="1" x="87"/>
        <item m="1" x="49"/>
        <item m="1" x="117"/>
        <item m="1" x="88"/>
        <item m="1" x="106"/>
        <item m="1" x="94"/>
        <item m="1" x="26"/>
        <item m="1" x="163"/>
        <item m="1" x="120"/>
        <item m="1" x="27"/>
        <item m="1" x="89"/>
        <item m="1" x="28"/>
        <item m="1" x="90"/>
        <item m="1" x="164"/>
        <item m="1" x="107"/>
        <item m="1" x="119"/>
        <item m="1" x="165"/>
        <item m="1" x="168"/>
        <item h="1" x="0"/>
        <item h="1" m="1" x="15"/>
        <item h="1" x="9"/>
        <item h="1" x="6"/>
        <item h="1" m="1" x="13"/>
        <item h="1" x="8"/>
        <item h="1" x="2"/>
        <item h="1" x="4"/>
        <item h="1" x="5"/>
        <item h="1" x="3"/>
        <item h="1" m="1" x="14"/>
        <item h="1" m="1" x="12"/>
        <item h="1" x="7"/>
        <item h="1"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
    <i t="grand">
      <x/>
    </i>
  </rowItems>
  <colItems count="1">
    <i/>
  </colItems>
  <pageFields count="6">
    <pageField fld="16" item="0" hier="-1"/>
    <pageField fld="39" hier="-1"/>
    <pageField fld="23" hier="-1"/>
    <pageField fld="36" hier="-1"/>
    <pageField fld="12" hier="-1"/>
    <pageField fld="2" hier="-1"/>
  </pageFields>
  <dataFields count="1">
    <dataField name="QTDE" fld="4" subtotal="count" baseField="0" baseItem="0"/>
  </dataFields>
  <formats count="35">
    <format dxfId="921">
      <pivotArea outline="0" collapsedLevelsAreSubtotals="1" fieldPosition="0"/>
    </format>
    <format dxfId="922">
      <pivotArea field="21" type="button" dataOnly="0" labelOnly="1" outline="0"/>
    </format>
    <format dxfId="923">
      <pivotArea type="topRight" dataOnly="0" labelOnly="1" outline="0" fieldPosition="0"/>
    </format>
    <format dxfId="924">
      <pivotArea dataOnly="0" labelOnly="1" grandCol="1" outline="0" fieldPosition="0"/>
    </format>
    <format dxfId="925">
      <pivotArea outline="0" collapsedLevelsAreSubtotals="1" fieldPosition="0"/>
    </format>
    <format dxfId="926">
      <pivotArea type="topRight" dataOnly="0" labelOnly="1" outline="0" fieldPosition="0"/>
    </format>
    <format dxfId="927">
      <pivotArea dataOnly="0" labelOnly="1" grandCol="1" outline="0" fieldPosition="0"/>
    </format>
    <format dxfId="928">
      <pivotArea field="21" type="button" dataOnly="0" labelOnly="1" outline="0"/>
    </format>
    <format dxfId="929">
      <pivotArea field="6" type="button" dataOnly="0" labelOnly="1" outline="0"/>
    </format>
    <format dxfId="930">
      <pivotArea field="12" type="button" dataOnly="0" labelOnly="1" outline="0" axis="axisPage" fieldPosition="4"/>
    </format>
    <format dxfId="931">
      <pivotArea field="12" type="button" dataOnly="0" labelOnly="1" outline="0" axis="axisPage" fieldPosition="4"/>
    </format>
    <format dxfId="932">
      <pivotArea field="21" type="button" dataOnly="0" labelOnly="1" outline="0"/>
    </format>
    <format dxfId="933">
      <pivotArea field="6" type="button" dataOnly="0" labelOnly="1" outline="0"/>
    </format>
    <format dxfId="934">
      <pivotArea field="12" type="button" dataOnly="0" labelOnly="1" outline="0" axis="axisPage" fieldPosition="4"/>
    </format>
    <format dxfId="935">
      <pivotArea field="21" type="button" dataOnly="0" labelOnly="1" outline="0"/>
    </format>
    <format dxfId="936">
      <pivotArea field="6" type="button" dataOnly="0" labelOnly="1" outline="0"/>
    </format>
    <format dxfId="937">
      <pivotArea type="all" dataOnly="0" outline="0" fieldPosition="0"/>
    </format>
    <format dxfId="938">
      <pivotArea outline="0" collapsedLevelsAreSubtotals="1" fieldPosition="0"/>
    </format>
    <format dxfId="939">
      <pivotArea type="origin" dataOnly="0" labelOnly="1" outline="0" fieldPosition="0"/>
    </format>
    <format dxfId="940">
      <pivotArea field="12" type="button" dataOnly="0" labelOnly="1" outline="0" axis="axisPage" fieldPosition="4"/>
    </format>
    <format dxfId="941">
      <pivotArea type="topRight" dataOnly="0" labelOnly="1" outline="0" fieldPosition="0"/>
    </format>
    <format dxfId="942">
      <pivotArea field="22" type="button" dataOnly="0" labelOnly="1" outline="0"/>
    </format>
    <format dxfId="943">
      <pivotArea dataOnly="0" labelOnly="1" fieldPosition="0">
        <references count="1">
          <reference field="12" count="21">
            <x v="1"/>
            <x v="2"/>
            <x v="3"/>
            <x v="4"/>
            <x v="5"/>
            <x v="6"/>
            <x v="7"/>
            <x v="8"/>
            <x v="9"/>
            <x v="10"/>
            <x v="11"/>
            <x v="12"/>
            <x v="13"/>
            <x v="14"/>
            <x v="17"/>
            <x v="18"/>
            <x v="19"/>
            <x v="20"/>
            <x v="21"/>
            <x v="22"/>
            <x v="24"/>
          </reference>
        </references>
      </pivotArea>
    </format>
    <format dxfId="944">
      <pivotArea dataOnly="0" labelOnly="1" grandCol="1" outline="0" fieldPosition="0"/>
    </format>
    <format dxfId="945">
      <pivotArea type="topRight" dataOnly="0" labelOnly="1" outline="0" fieldPosition="0"/>
    </format>
    <format dxfId="946">
      <pivotArea dataOnly="0" labelOnly="1" fieldPosition="0">
        <references count="1">
          <reference field="12" count="19">
            <x v="1"/>
            <x v="2"/>
            <x v="3"/>
            <x v="4"/>
            <x v="5"/>
            <x v="6"/>
            <x v="9"/>
            <x v="10"/>
            <x v="11"/>
            <x v="12"/>
            <x v="13"/>
            <x v="14"/>
            <x v="17"/>
            <x v="18"/>
            <x v="19"/>
            <x v="20"/>
            <x v="21"/>
            <x v="22"/>
            <x v="24"/>
          </reference>
        </references>
      </pivotArea>
    </format>
    <format dxfId="947">
      <pivotArea dataOnly="0" labelOnly="1" grandCol="1" outline="0" fieldPosition="0"/>
    </format>
    <format dxfId="948">
      <pivotArea field="4" type="button" dataOnly="0" labelOnly="1" outline="0" axis="axisRow" fieldPosition="0"/>
    </format>
    <format dxfId="949">
      <pivotArea dataOnly="0" labelOnly="1" outline="0" axis="axisValues" fieldPosition="0"/>
    </format>
    <format dxfId="950">
      <pivotArea type="all" dataOnly="0" outline="0" fieldPosition="0"/>
    </format>
    <format dxfId="951">
      <pivotArea outline="0" collapsedLevelsAreSubtotals="1" fieldPosition="0"/>
    </format>
    <format dxfId="952">
      <pivotArea field="4" type="button" dataOnly="0" labelOnly="1" outline="0" axis="axisRow" fieldPosition="0"/>
    </format>
    <format dxfId="953">
      <pivotArea dataOnly="0" labelOnly="1" fieldPosition="0">
        <references count="1">
          <reference field="4" count="30">
            <x v="20"/>
            <x v="22"/>
            <x v="23"/>
            <x v="24"/>
            <x v="26"/>
            <x v="27"/>
            <x v="28"/>
            <x v="29"/>
            <x v="30"/>
            <x v="31"/>
            <x v="33"/>
            <x v="34"/>
            <x v="35"/>
            <x v="36"/>
            <x v="37"/>
            <x v="38"/>
            <x v="40"/>
            <x v="41"/>
            <x v="42"/>
            <x v="43"/>
            <x v="44"/>
            <x v="45"/>
            <x v="46"/>
            <x v="47"/>
            <x v="48"/>
            <x v="49"/>
            <x v="50"/>
            <x v="51"/>
            <x v="53"/>
            <x v="55"/>
          </reference>
        </references>
      </pivotArea>
    </format>
    <format dxfId="954">
      <pivotArea dataOnly="0" labelOnly="1" grandRow="1" outline="0" fieldPosition="0"/>
    </format>
    <format dxfId="9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A4720E9-4C75-4955-8A07-374D72961B51}" name="Tabela dinâmica11" cacheId="428" applyNumberFormats="0" applyBorderFormats="0" applyFontFormats="0" applyPatternFormats="0" applyAlignmentFormats="0" applyWidthHeightFormats="1" dataCaption="Valores" grandTotalCaption="TOTAL" updatedVersion="8" minRefreshableVersion="3" useAutoFormatting="1" itemPrintTitles="1" createdVersion="8" indent="0" outline="1" outlineData="1" multipleFieldFilters="0" rowHeaderCaption="DATA" colHeaderCaption=" ">
  <location ref="AZ42:BB79" firstHeaderRow="1" firstDataRow="1" firstDataCol="2" rowPageCount="5" colPageCount="1"/>
  <pivotFields count="58">
    <pivotField showAll="0"/>
    <pivotField showAll="0"/>
    <pivotField axis="axisPage" multipleItemSelectionAllowed="1" showAll="0">
      <items count="59">
        <item m="1" x="38"/>
        <item x="3"/>
        <item m="1" x="26"/>
        <item h="1" m="1" x="52"/>
        <item x="5"/>
        <item m="1" x="57"/>
        <item m="1" x="33"/>
        <item m="1" x="56"/>
        <item h="1" m="1" x="53"/>
        <item m="1" x="55"/>
        <item m="1" x="54"/>
        <item x="8"/>
        <item h="1" m="1" x="20"/>
        <item h="1" m="1" x="50"/>
        <item h="1" m="1" x="51"/>
        <item h="1" m="1" x="49"/>
        <item h="1" m="1" x="48"/>
        <item h="1" x="9"/>
        <item h="1" m="1" x="47"/>
        <item h="1" m="1" x="46"/>
        <item h="1" m="1" x="28"/>
        <item h="1" m="1" x="44"/>
        <item h="1" x="1"/>
        <item h="1" m="1" x="45"/>
        <item h="1" m="1" x="42"/>
        <item h="1" m="1" x="43"/>
        <item h="1" m="1" x="41"/>
        <item h="1" m="1" x="40"/>
        <item h="1" m="1" x="39"/>
        <item h="1" m="1" x="34"/>
        <item h="1" m="1" x="35"/>
        <item h="1" m="1" x="27"/>
        <item h="1" m="1" x="29"/>
        <item h="1" x="11"/>
        <item h="1" m="1" x="36"/>
        <item h="1" m="1" x="37"/>
        <item h="1" x="4"/>
        <item h="1" x="16"/>
        <item h="1" m="1" x="32"/>
        <item h="1" x="2"/>
        <item h="1" x="7"/>
        <item h="1" x="12"/>
        <item h="1" m="1" x="24"/>
        <item h="1" x="0"/>
        <item h="1" m="1" x="31"/>
        <item h="1" m="1" x="30"/>
        <item h="1" m="1" x="21"/>
        <item h="1" x="10"/>
        <item h="1" x="14"/>
        <item h="1" m="1" x="25"/>
        <item h="1" m="1" x="23"/>
        <item h="1" x="6"/>
        <item h="1" m="1" x="22"/>
        <item h="1" x="13"/>
        <item h="1" x="15"/>
        <item h="1" m="1" x="19"/>
        <item h="1" m="1" x="18"/>
        <item h="1" x="17"/>
        <item t="default"/>
      </items>
    </pivotField>
    <pivotField showAll="0"/>
    <pivotField showAll="0" sortType="ascending"/>
    <pivotField showAll="0"/>
    <pivotField name="REDE ENTREGUE" showAll="0">
      <items count="340">
        <item x="1"/>
        <item m="1" x="321"/>
        <item m="1" x="320"/>
        <item x="6"/>
        <item m="1" x="336"/>
        <item x="108"/>
        <item m="1" x="335"/>
        <item m="1" x="334"/>
        <item x="137"/>
        <item x="61"/>
        <item x="23"/>
        <item x="62"/>
        <item x="19"/>
        <item x="103"/>
        <item m="1" x="332"/>
        <item x="22"/>
        <item x="28"/>
        <item x="79"/>
        <item m="1" x="325"/>
        <item m="1" x="331"/>
        <item x="38"/>
        <item x="32"/>
        <item x="134"/>
        <item x="78"/>
        <item m="1" x="329"/>
        <item x="123"/>
        <item x="170"/>
        <item x="290"/>
        <item m="1" x="328"/>
        <item m="1" x="330"/>
        <item x="107"/>
        <item x="177"/>
        <item x="82"/>
        <item x="126"/>
        <item x="105"/>
        <item x="8"/>
        <item x="124"/>
        <item x="33"/>
        <item x="109"/>
        <item x="57"/>
        <item m="1" x="326"/>
        <item m="1" x="338"/>
        <item x="141"/>
        <item m="1" x="327"/>
        <item x="131"/>
        <item x="133"/>
        <item x="42"/>
        <item x="29"/>
        <item m="1" x="337"/>
        <item x="94"/>
        <item x="106"/>
        <item x="16"/>
        <item x="96"/>
        <item x="53"/>
        <item x="175"/>
        <item x="72"/>
        <item x="157"/>
        <item x="44"/>
        <item x="104"/>
        <item x="167"/>
        <item x="76"/>
        <item x="99"/>
        <item x="35"/>
        <item x="10"/>
        <item x="101"/>
        <item x="24"/>
        <item x="14"/>
        <item x="80"/>
        <item m="1" x="333"/>
        <item x="64"/>
        <item x="49"/>
        <item x="87"/>
        <item x="84"/>
        <item x="77"/>
        <item x="59"/>
        <item x="20"/>
        <item x="91"/>
        <item x="7"/>
        <item x="54"/>
        <item x="100"/>
        <item x="39"/>
        <item x="11"/>
        <item x="52"/>
        <item x="81"/>
        <item x="40"/>
        <item x="34"/>
        <item x="154"/>
        <item x="17"/>
        <item x="179"/>
        <item x="102"/>
        <item x="88"/>
        <item x="37"/>
        <item x="60"/>
        <item x="142"/>
        <item x="43"/>
        <item x="9"/>
        <item x="63"/>
        <item m="1" x="324"/>
        <item m="1" x="305"/>
        <item x="169"/>
        <item x="70"/>
        <item m="1" x="323"/>
        <item x="48"/>
        <item x="83"/>
        <item m="1" x="322"/>
        <item x="195"/>
        <item x="65"/>
        <item x="95"/>
        <item x="41"/>
        <item x="46"/>
        <item x="73"/>
        <item x="85"/>
        <item x="26"/>
        <item x="129"/>
        <item x="168"/>
        <item x="51"/>
        <item x="50"/>
        <item x="27"/>
        <item x="90"/>
        <item m="1" x="317"/>
        <item x="139"/>
        <item x="152"/>
        <item x="98"/>
        <item m="1" x="316"/>
        <item x="21"/>
        <item m="1" x="318"/>
        <item m="1" x="319"/>
        <item x="5"/>
        <item x="92"/>
        <item x="130"/>
        <item x="12"/>
        <item x="128"/>
        <item x="117"/>
        <item x="111"/>
        <item m="1" x="314"/>
        <item x="292"/>
        <item x="18"/>
        <item x="47"/>
        <item x="149"/>
        <item m="1" x="313"/>
        <item m="1" x="315"/>
        <item x="97"/>
        <item x="114"/>
        <item x="67"/>
        <item x="158"/>
        <item x="75"/>
        <item x="110"/>
        <item x="151"/>
        <item x="71"/>
        <item x="36"/>
        <item x="45"/>
        <item x="4"/>
        <item x="30"/>
        <item x="25"/>
        <item x="146"/>
        <item x="112"/>
        <item x="185"/>
        <item x="163"/>
        <item x="138"/>
        <item x="144"/>
        <item x="165"/>
        <item x="145"/>
        <item x="0"/>
        <item x="222"/>
        <item x="173"/>
        <item x="223"/>
        <item x="172"/>
        <item x="116"/>
        <item x="155"/>
        <item x="150"/>
        <item x="153"/>
        <item x="171"/>
        <item x="93"/>
        <item x="226"/>
        <item x="162"/>
        <item x="68"/>
        <item x="69"/>
        <item x="147"/>
        <item x="120"/>
        <item x="143"/>
        <item x="191"/>
        <item m="1" x="312"/>
        <item x="224"/>
        <item x="229"/>
        <item x="228"/>
        <item x="135"/>
        <item x="180"/>
        <item x="119"/>
        <item x="148"/>
        <item x="232"/>
        <item x="121"/>
        <item x="181"/>
        <item x="187"/>
        <item x="233"/>
        <item x="190"/>
        <item x="160"/>
        <item x="184"/>
        <item x="182"/>
        <item x="188"/>
        <item x="194"/>
        <item x="186"/>
        <item x="15"/>
        <item x="86"/>
        <item x="3"/>
        <item x="56"/>
        <item x="66"/>
        <item x="58"/>
        <item x="89"/>
        <item x="113"/>
        <item x="115"/>
        <item x="118"/>
        <item x="122"/>
        <item x="125"/>
        <item x="2"/>
        <item x="136"/>
        <item x="140"/>
        <item x="127"/>
        <item x="196"/>
        <item x="174"/>
        <item x="178"/>
        <item x="176"/>
        <item x="183"/>
        <item x="201"/>
        <item x="161"/>
        <item m="1" x="311"/>
        <item x="199"/>
        <item x="231"/>
        <item x="274"/>
        <item x="189"/>
        <item x="200"/>
        <item x="197"/>
        <item x="275"/>
        <item x="276"/>
        <item x="249"/>
        <item x="262"/>
        <item x="261"/>
        <item x="234"/>
        <item x="235"/>
        <item x="237"/>
        <item x="247"/>
        <item x="221"/>
        <item x="258"/>
        <item m="1" x="310"/>
        <item x="264"/>
        <item x="55"/>
        <item x="198"/>
        <item m="1" x="309"/>
        <item x="245"/>
        <item x="203"/>
        <item x="243"/>
        <item x="241"/>
        <item x="164"/>
        <item m="1" x="302"/>
        <item x="209"/>
        <item x="263"/>
        <item x="218"/>
        <item x="267"/>
        <item x="208"/>
        <item x="210"/>
        <item x="216"/>
        <item x="213"/>
        <item x="13"/>
        <item m="1" x="308"/>
        <item x="236"/>
        <item x="253"/>
        <item x="31"/>
        <item m="1" x="301"/>
        <item m="1" x="306"/>
        <item m="1" x="307"/>
        <item x="273"/>
        <item x="256"/>
        <item x="215"/>
        <item x="244"/>
        <item x="211"/>
        <item x="220"/>
        <item x="227"/>
        <item x="246"/>
        <item x="238"/>
        <item x="193"/>
        <item x="254"/>
        <item x="204"/>
        <item x="239"/>
        <item m="1" x="304"/>
        <item x="242"/>
        <item x="260"/>
        <item x="192"/>
        <item x="288"/>
        <item x="255"/>
        <item x="266"/>
        <item m="1" x="303"/>
        <item x="259"/>
        <item x="279"/>
        <item x="252"/>
        <item x="206"/>
        <item x="271"/>
        <item x="287"/>
        <item x="272"/>
        <item x="269"/>
        <item x="270"/>
        <item x="132"/>
        <item x="240"/>
        <item x="74"/>
        <item m="1" x="300"/>
        <item x="159"/>
        <item x="205"/>
        <item x="248"/>
        <item x="289"/>
        <item x="250"/>
        <item x="257"/>
        <item x="219"/>
        <item x="230"/>
        <item x="251"/>
        <item x="202"/>
        <item x="268"/>
        <item x="265"/>
        <item x="214"/>
        <item x="286"/>
        <item x="166"/>
        <item x="291"/>
        <item x="217"/>
        <item m="1" x="299"/>
        <item x="225"/>
        <item x="284"/>
        <item m="1" x="297"/>
        <item x="293"/>
        <item x="281"/>
        <item m="1" x="298"/>
        <item x="207"/>
        <item x="282"/>
        <item x="278"/>
        <item x="285"/>
        <item x="295"/>
        <item x="156"/>
        <item x="277"/>
        <item x="212"/>
        <item x="280"/>
        <item x="283"/>
        <item x="296"/>
        <item x="294"/>
        <item t="default"/>
      </items>
    </pivotField>
    <pivotField showAll="0"/>
    <pivotField showAll="0"/>
    <pivotField showAll="0"/>
    <pivotField showAll="0"/>
    <pivotField showAll="0"/>
    <pivotField axis="axisRow" dataField="1" outline="0" showAll="0" defaultSubtotal="0">
      <items count="49">
        <item x="39"/>
        <item x="12"/>
        <item x="18"/>
        <item x="10"/>
        <item x="4"/>
        <item x="20"/>
        <item x="21"/>
        <item x="15"/>
        <item x="16"/>
        <item x="17"/>
        <item x="7"/>
        <item x="19"/>
        <item x="5"/>
        <item x="1"/>
        <item x="2"/>
        <item m="1" x="48"/>
        <item m="1" x="47"/>
        <item x="3"/>
        <item x="26"/>
        <item x="24"/>
        <item x="14"/>
        <item x="22"/>
        <item x="28"/>
        <item x="36"/>
        <item x="8"/>
        <item x="23"/>
        <item x="31"/>
        <item x="27"/>
        <item x="0"/>
        <item m="1" x="46"/>
        <item x="6"/>
        <item x="11"/>
        <item x="29"/>
        <item x="25"/>
        <item x="32"/>
        <item x="30"/>
        <item x="9"/>
        <item x="33"/>
        <item x="13"/>
        <item x="35"/>
        <item x="37"/>
        <item x="34"/>
        <item x="40"/>
        <item x="41"/>
        <item x="42"/>
        <item m="1" x="43"/>
        <item m="1" x="44"/>
        <item m="1" x="45"/>
        <item x="38"/>
      </items>
      <extLst>
        <ext xmlns:x14="http://schemas.microsoft.com/office/spreadsheetml/2009/9/main" uri="{2946ED86-A175-432a-8AC1-64E0C546D7DE}">
          <x14:pivotField fillDownLabels="1"/>
        </ext>
      </extLst>
    </pivotField>
    <pivotField showAll="0"/>
    <pivotField showAll="0"/>
    <pivotField axis="axisRow" showAll="0">
      <items count="31">
        <item x="1"/>
        <item x="7"/>
        <item x="4"/>
        <item x="16"/>
        <item x="13"/>
        <item x="10"/>
        <item x="11"/>
        <item x="14"/>
        <item x="23"/>
        <item x="2"/>
        <item x="5"/>
        <item x="15"/>
        <item x="12"/>
        <item x="18"/>
        <item x="19"/>
        <item x="21"/>
        <item x="8"/>
        <item x="17"/>
        <item x="22"/>
        <item m="1" x="28"/>
        <item m="1" x="26"/>
        <item m="1" x="27"/>
        <item m="1" x="29"/>
        <item x="20"/>
        <item x="9"/>
        <item x="6"/>
        <item x="3"/>
        <item x="0"/>
        <item x="24"/>
        <item x="25"/>
        <item t="default"/>
      </items>
    </pivotField>
    <pivotField axis="axisPage" showAll="0">
      <items count="15">
        <item x="1"/>
        <item x="6"/>
        <item x="4"/>
        <item m="1" x="10"/>
        <item m="1" x="12"/>
        <item m="1" x="11"/>
        <item m="1" x="13"/>
        <item x="7"/>
        <item x="3"/>
        <item x="5"/>
        <item x="2"/>
        <item x="0"/>
        <item x="8"/>
        <item x="9"/>
        <item t="default"/>
      </items>
    </pivotField>
    <pivotField showAll="0"/>
    <pivotField showAll="0"/>
    <pivotField showAll="0"/>
    <pivotField showAll="0"/>
    <pivotField name="REDE PREVISTA" outline="0" showAll="0" sortType="ascending" defaultSubtotal="0">
      <items count="395">
        <item m="1" x="150"/>
        <item m="1" x="342"/>
        <item m="1" x="182"/>
        <item m="1" x="314"/>
        <item m="1" x="226"/>
        <item m="1" x="270"/>
        <item m="1" x="327"/>
        <item m="1" x="227"/>
        <item m="1" x="310"/>
        <item m="1" x="12"/>
        <item x="4"/>
        <item x="9"/>
        <item m="1" x="250"/>
        <item m="1" x="228"/>
        <item m="1" x="267"/>
        <item m="1" x="76"/>
        <item m="1" x="290"/>
        <item m="1" x="229"/>
        <item m="1" x="269"/>
        <item m="1" x="181"/>
        <item x="2"/>
        <item m="1" x="309"/>
        <item m="1" x="89"/>
        <item x="0"/>
        <item m="1" x="251"/>
        <item m="1" x="220"/>
        <item x="3"/>
        <item m="1" x="223"/>
        <item m="1" x="231"/>
        <item m="1" x="367"/>
        <item m="1" x="379"/>
        <item m="1" x="380"/>
        <item m="1" x="369"/>
        <item m="1" x="381"/>
        <item m="1" x="378"/>
        <item m="1" x="368"/>
        <item m="1" x="370"/>
        <item m="1" x="371"/>
        <item m="1" x="372"/>
        <item m="1" x="373"/>
        <item m="1" x="374"/>
        <item m="1" x="376"/>
        <item m="1" x="377"/>
        <item m="1" x="375"/>
        <item m="1" x="385"/>
        <item m="1" x="382"/>
        <item m="1" x="386"/>
        <item m="1" x="387"/>
        <item m="1" x="388"/>
        <item m="1" x="389"/>
        <item m="1" x="390"/>
        <item m="1" x="391"/>
        <item m="1" x="392"/>
        <item m="1" x="384"/>
        <item m="1" x="393"/>
        <item m="1" x="394"/>
        <item m="1" x="383"/>
        <item m="1" x="366"/>
        <item m="1" x="365"/>
        <item m="1" x="364"/>
        <item m="1" x="363"/>
        <item m="1" x="361"/>
        <item m="1" x="359"/>
        <item m="1" x="362"/>
        <item m="1" x="357"/>
        <item m="1" x="358"/>
        <item m="1" x="360"/>
        <item m="1" x="356"/>
        <item m="1" x="351"/>
        <item m="1" x="352"/>
        <item m="1" x="323"/>
        <item m="1" x="350"/>
        <item m="1" x="353"/>
        <item m="1" x="235"/>
        <item m="1" x="348"/>
        <item m="1" x="349"/>
        <item m="1" x="354"/>
        <item m="1" x="345"/>
        <item m="1" x="346"/>
        <item m="1" x="319"/>
        <item m="1" x="347"/>
        <item m="1" x="344"/>
        <item m="1" x="230"/>
        <item m="1" x="343"/>
        <item m="1" x="324"/>
        <item m="1" x="341"/>
        <item m="1" x="326"/>
        <item m="1" x="328"/>
        <item m="1" x="329"/>
        <item m="1" x="355"/>
        <item m="1" x="330"/>
        <item m="1" x="321"/>
        <item m="1" x="331"/>
        <item m="1" x="332"/>
        <item m="1" x="333"/>
        <item m="1" x="334"/>
        <item m="1" x="335"/>
        <item m="1" x="336"/>
        <item m="1" x="337"/>
        <item m="1" x="325"/>
        <item m="1" x="338"/>
        <item m="1" x="322"/>
        <item m="1" x="339"/>
        <item m="1" x="340"/>
        <item m="1" x="320"/>
        <item m="1" x="318"/>
        <item m="1" x="288"/>
        <item m="1" x="305"/>
        <item m="1" x="291"/>
        <item m="1" x="292"/>
        <item m="1" x="313"/>
        <item m="1" x="283"/>
        <item m="1" x="315"/>
        <item m="1" x="237"/>
        <item m="1" x="233"/>
        <item m="1" x="311"/>
        <item m="1" x="293"/>
        <item m="1" x="316"/>
        <item m="1" x="317"/>
        <item m="1" x="294"/>
        <item m="1" x="295"/>
        <item m="1" x="296"/>
        <item m="1" x="276"/>
        <item m="1" x="297"/>
        <item m="1" x="298"/>
        <item m="1" x="284"/>
        <item m="1" x="299"/>
        <item m="1" x="281"/>
        <item m="1" x="286"/>
        <item m="1" x="300"/>
        <item m="1" x="287"/>
        <item m="1" x="301"/>
        <item m="1" x="285"/>
        <item m="1" x="282"/>
        <item m="1" x="234"/>
        <item m="1" x="268"/>
        <item m="1" x="312"/>
        <item m="1" x="280"/>
        <item m="1" x="232"/>
        <item m="1" x="302"/>
        <item m="1" x="266"/>
        <item m="1" x="278"/>
        <item m="1" x="277"/>
        <item m="1" x="303"/>
        <item m="1" x="236"/>
        <item m="1" x="256"/>
        <item m="1" x="263"/>
        <item m="1" x="272"/>
        <item m="1" x="304"/>
        <item m="1" x="273"/>
        <item m="1" x="279"/>
        <item m="1" x="259"/>
        <item m="1" x="306"/>
        <item m="1" x="274"/>
        <item m="1" x="307"/>
        <item m="1" x="258"/>
        <item m="1" x="289"/>
        <item m="1" x="271"/>
        <item m="1" x="265"/>
        <item m="1" x="275"/>
        <item m="1" x="257"/>
        <item m="1" x="260"/>
        <item m="1" x="261"/>
        <item m="1" x="262"/>
        <item m="1" x="264"/>
        <item m="1" x="254"/>
        <item m="1" x="255"/>
        <item m="1" x="253"/>
        <item m="1" x="252"/>
        <item m="1" x="247"/>
        <item m="1" x="248"/>
        <item m="1" x="244"/>
        <item m="1" x="308"/>
        <item m="1" x="243"/>
        <item m="1" x="249"/>
        <item m="1" x="245"/>
        <item m="1" x="242"/>
        <item m="1" x="240"/>
        <item m="1" x="241"/>
        <item m="1" x="238"/>
        <item m="1" x="216"/>
        <item m="1" x="224"/>
        <item m="1" x="225"/>
        <item m="1" x="239"/>
        <item m="1" x="212"/>
        <item m="1" x="213"/>
        <item m="1" x="221"/>
        <item m="1" x="222"/>
        <item m="1" x="214"/>
        <item m="1" x="219"/>
        <item m="1" x="218"/>
        <item m="1" x="217"/>
        <item m="1" x="207"/>
        <item m="1" x="205"/>
        <item m="1" x="206"/>
        <item m="1" x="209"/>
        <item m="1" x="208"/>
        <item m="1" x="210"/>
        <item m="1" x="211"/>
        <item m="1" x="215"/>
        <item m="1" x="204"/>
        <item m="1" x="203"/>
        <item m="1" x="201"/>
        <item m="1" x="202"/>
        <item m="1" x="199"/>
        <item m="1" x="200"/>
        <item m="1" x="198"/>
        <item m="1" x="197"/>
        <item m="1" x="195"/>
        <item m="1" x="196"/>
        <item m="1" x="194"/>
        <item m="1" x="192"/>
        <item m="1" x="185"/>
        <item m="1" x="184"/>
        <item m="1" x="190"/>
        <item m="1" x="186"/>
        <item m="1" x="187"/>
        <item m="1" x="183"/>
        <item m="1" x="188"/>
        <item m="1" x="171"/>
        <item m="1" x="167"/>
        <item m="1" x="170"/>
        <item m="1" x="175"/>
        <item m="1" x="176"/>
        <item m="1" x="169"/>
        <item m="1" x="177"/>
        <item m="1" x="168"/>
        <item m="1" x="178"/>
        <item m="1" x="173"/>
        <item m="1" x="174"/>
        <item m="1" x="172"/>
        <item m="1" x="189"/>
        <item m="1" x="179"/>
        <item m="1" x="191"/>
        <item m="1" x="166"/>
        <item m="1" x="193"/>
        <item m="1" x="180"/>
        <item m="1" x="158"/>
        <item m="1" x="164"/>
        <item m="1" x="157"/>
        <item m="1" x="165"/>
        <item m="1" x="161"/>
        <item m="1" x="159"/>
        <item m="1" x="162"/>
        <item m="1" x="160"/>
        <item m="1" x="156"/>
        <item m="1" x="163"/>
        <item m="1" x="151"/>
        <item m="1" x="153"/>
        <item m="1" x="154"/>
        <item m="1" x="152"/>
        <item m="1" x="155"/>
        <item m="1" x="146"/>
        <item m="1" x="147"/>
        <item m="1" x="148"/>
        <item m="1" x="149"/>
        <item m="1" x="145"/>
        <item m="1" x="144"/>
        <item m="1" x="141"/>
        <item m="1" x="140"/>
        <item m="1" x="139"/>
        <item m="1" x="138"/>
        <item m="1" x="142"/>
        <item m="1" x="137"/>
        <item m="1" x="136"/>
        <item m="1" x="134"/>
        <item m="1" x="131"/>
        <item m="1" x="132"/>
        <item m="1" x="133"/>
        <item m="1" x="135"/>
        <item m="1" x="130"/>
        <item m="1" x="129"/>
        <item m="1" x="128"/>
        <item m="1" x="127"/>
        <item m="1" x="125"/>
        <item m="1" x="126"/>
        <item m="1" x="124"/>
        <item m="1" x="123"/>
        <item m="1" x="122"/>
        <item m="1" x="117"/>
        <item m="1" x="115"/>
        <item m="1" x="120"/>
        <item m="1" x="121"/>
        <item m="1" x="119"/>
        <item m="1" x="114"/>
        <item m="1" x="112"/>
        <item m="1" x="118"/>
        <item m="1" x="110"/>
        <item m="1" x="116"/>
        <item m="1" x="143"/>
        <item m="1" x="111"/>
        <item m="1" x="108"/>
        <item m="1" x="107"/>
        <item m="1" x="109"/>
        <item m="1" x="106"/>
        <item m="1" x="105"/>
        <item m="1" x="104"/>
        <item m="1" x="103"/>
        <item m="1" x="102"/>
        <item m="1" x="88"/>
        <item m="1" x="113"/>
        <item m="1" x="101"/>
        <item m="1" x="100"/>
        <item m="1" x="87"/>
        <item m="1" x="96"/>
        <item m="1" x="97"/>
        <item m="1" x="98"/>
        <item m="1" x="99"/>
        <item m="1" x="94"/>
        <item m="1" x="95"/>
        <item m="1" x="93"/>
        <item m="1" x="90"/>
        <item m="1" x="92"/>
        <item m="1" x="91"/>
        <item m="1" x="84"/>
        <item m="1" x="80"/>
        <item m="1" x="83"/>
        <item m="1" x="86"/>
        <item m="1" x="85"/>
        <item m="1" x="81"/>
        <item m="1" x="75"/>
        <item m="1" x="82"/>
        <item m="1" x="77"/>
        <item m="1" x="78"/>
        <item m="1" x="73"/>
        <item m="1" x="72"/>
        <item m="1" x="74"/>
        <item m="1" x="79"/>
        <item m="1" x="67"/>
        <item m="1" x="70"/>
        <item m="1" x="69"/>
        <item m="1" x="68"/>
        <item m="1" x="66"/>
        <item m="1" x="65"/>
        <item m="1" x="63"/>
        <item m="1" x="62"/>
        <item m="1" x="71"/>
        <item m="1" x="64"/>
        <item m="1" x="61"/>
        <item m="1" x="59"/>
        <item m="1" x="60"/>
        <item m="1" x="55"/>
        <item m="1" x="57"/>
        <item m="1" x="58"/>
        <item m="1" x="54"/>
        <item m="1" x="50"/>
        <item m="1" x="51"/>
        <item m="1" x="52"/>
        <item m="1" x="53"/>
        <item m="1" x="56"/>
        <item m="1" x="46"/>
        <item m="1" x="40"/>
        <item m="1" x="43"/>
        <item m="1" x="47"/>
        <item m="1" x="44"/>
        <item m="1" x="49"/>
        <item m="1" x="45"/>
        <item m="1" x="42"/>
        <item m="1" x="48"/>
        <item m="1" x="41"/>
        <item m="1" x="39"/>
        <item m="1" x="36"/>
        <item m="1" x="38"/>
        <item m="1" x="37"/>
        <item m="1" x="34"/>
        <item m="1" x="35"/>
        <item m="1" x="33"/>
        <item m="1" x="32"/>
        <item m="1" x="29"/>
        <item m="1" x="30"/>
        <item m="1" x="31"/>
        <item m="1" x="25"/>
        <item m="1" x="26"/>
        <item m="1" x="28"/>
        <item m="1" x="27"/>
        <item m="1" x="23"/>
        <item m="1" x="21"/>
        <item m="1" x="24"/>
        <item m="1" x="22"/>
        <item m="1" x="20"/>
        <item m="1" x="15"/>
        <item m="1" x="14"/>
        <item m="1" x="13"/>
        <item m="1" x="17"/>
        <item m="1" x="246"/>
        <item m="1" x="18"/>
        <item m="1" x="19"/>
        <item m="1" x="16"/>
        <item m="1" x="10"/>
        <item m="1" x="11"/>
        <item x="5"/>
        <item x="6"/>
        <item x="1"/>
        <item x="8"/>
        <item x="7"/>
      </items>
      <extLst>
        <ext xmlns:x14="http://schemas.microsoft.com/office/spreadsheetml/2009/9/main" uri="{2946ED86-A175-432a-8AC1-64E0C546D7DE}">
          <x14:pivotField fillDownLabels="1"/>
        </ext>
      </extLst>
    </pivotField>
    <pivotField showAll="0" sortType="ascending">
      <items count="430">
        <item h="1" m="1" x="121"/>
        <item h="1" m="1" x="368"/>
        <item h="1" m="1" x="242"/>
        <item h="1" m="1" x="391"/>
        <item h="1" m="1" x="389"/>
        <item h="1" m="1" x="386"/>
        <item h="1" m="1" x="374"/>
        <item h="1" m="1" x="70"/>
        <item h="1" m="1" x="373"/>
        <item h="1" m="1" x="372"/>
        <item h="1" m="1" x="375"/>
        <item h="1" m="1" x="371"/>
        <item h="1" m="1" x="382"/>
        <item h="1" m="1" x="312"/>
        <item h="1" m="1" x="385"/>
        <item h="1" m="1" x="313"/>
        <item h="1" m="1" x="361"/>
        <item h="1" x="0"/>
        <item h="1" x="10"/>
        <item h="1" x="6"/>
        <item h="1" m="1" x="104"/>
        <item h="1" x="7"/>
        <item h="1" m="1" x="309"/>
        <item h="1" m="1" x="370"/>
        <item h="1" m="1" x="343"/>
        <item h="1" m="1" x="366"/>
        <item h="1" x="2"/>
        <item h="1" m="1" x="364"/>
        <item h="1" m="1" x="310"/>
        <item h="1" m="1" x="282"/>
        <item h="1" m="1" x="308"/>
        <item h="1" x="3"/>
        <item h="1" m="1" x="93"/>
        <item h="1" x="8"/>
        <item m="1" x="428"/>
        <item h="1" m="1" x="380"/>
        <item h="1" m="1" x="292"/>
        <item h="1" m="1" x="314"/>
        <item h="1" m="1" x="376"/>
        <item h="1" m="1" x="377"/>
        <item h="1" m="1" x="379"/>
        <item m="1" x="424"/>
        <item m="1" x="427"/>
        <item m="1" x="421"/>
        <item m="1" x="420"/>
        <item m="1" x="425"/>
        <item m="1" x="426"/>
        <item m="1" x="414"/>
        <item m="1" x="415"/>
        <item m="1" x="416"/>
        <item m="1" x="417"/>
        <item m="1" x="418"/>
        <item m="1" x="419"/>
        <item m="1" x="413"/>
        <item m="1" x="408"/>
        <item m="1" x="398"/>
        <item m="1" x="396"/>
        <item m="1" x="405"/>
        <item m="1" x="402"/>
        <item m="1" x="401"/>
        <item m="1" x="409"/>
        <item m="1" x="410"/>
        <item m="1" x="407"/>
        <item h="1" m="1" x="422"/>
        <item m="1" x="397"/>
        <item m="1" x="399"/>
        <item m="1" x="400"/>
        <item m="1" x="406"/>
        <item m="1" x="395"/>
        <item h="1" m="1" x="423"/>
        <item h="1" m="1" x="403"/>
        <item m="1" x="394"/>
        <item m="1" x="404"/>
        <item h="1" m="1" x="393"/>
        <item h="1" m="1" x="392"/>
        <item h="1" m="1" x="390"/>
        <item h="1" m="1" x="411"/>
        <item h="1" m="1" x="352"/>
        <item h="1" m="1" x="363"/>
        <item h="1" m="1" x="345"/>
        <item h="1" m="1" x="346"/>
        <item h="1" m="1" x="383"/>
        <item h="1" m="1" x="381"/>
        <item h="1" m="1" x="412"/>
        <item h="1" m="1" x="354"/>
        <item h="1" m="1" x="344"/>
        <item h="1" m="1" x="369"/>
        <item h="1" m="1" x="387"/>
        <item h="1" m="1" x="347"/>
        <item h="1" m="1" x="384"/>
        <item h="1" m="1" x="348"/>
        <item h="1" m="1" x="349"/>
        <item h="1" m="1" x="388"/>
        <item h="1" m="1" x="356"/>
        <item h="1" m="1" x="357"/>
        <item h="1" m="1" x="350"/>
        <item h="1" m="1" x="355"/>
        <item h="1" m="1" x="351"/>
        <item h="1" m="1" x="341"/>
        <item h="1" m="1" x="335"/>
        <item h="1" m="1" x="358"/>
        <item m="1" x="359"/>
        <item h="1" m="1" x="360"/>
        <item h="1" m="1" x="320"/>
        <item h="1" m="1" x="288"/>
        <item h="1" m="1" x="365"/>
        <item h="1" m="1" x="378"/>
        <item h="1" m="1" x="367"/>
        <item h="1" m="1" x="323"/>
        <item h="1" m="1" x="362"/>
        <item h="1" m="1" x="329"/>
        <item h="1" m="1" x="330"/>
        <item h="1" m="1" x="331"/>
        <item h="1" m="1" x="337"/>
        <item h="1" m="1" x="353"/>
        <item h="1" m="1" x="261"/>
        <item h="1" m="1" x="298"/>
        <item h="1" m="1" x="333"/>
        <item h="1" m="1" x="327"/>
        <item h="1" m="1" x="295"/>
        <item h="1" m="1" x="342"/>
        <item h="1" m="1" x="338"/>
        <item h="1" m="1" x="339"/>
        <item h="1" m="1" x="262"/>
        <item h="1" m="1" x="324"/>
        <item h="1" m="1" x="340"/>
        <item h="1" m="1" x="332"/>
        <item h="1" m="1" x="266"/>
        <item h="1" m="1" x="287"/>
        <item h="1" m="1" x="315"/>
        <item h="1" m="1" x="263"/>
        <item h="1" m="1" x="334"/>
        <item h="1" m="1" x="316"/>
        <item h="1" m="1" x="336"/>
        <item h="1" m="1" x="317"/>
        <item h="1" m="1" x="322"/>
        <item h="1" m="1" x="318"/>
        <item h="1" m="1" x="325"/>
        <item h="1" m="1" x="326"/>
        <item h="1" m="1" x="328"/>
        <item h="1" m="1" x="274"/>
        <item h="1" m="1" x="321"/>
        <item h="1" m="1" x="319"/>
        <item h="1" m="1" x="307"/>
        <item h="1" m="1" x="302"/>
        <item h="1" m="1" x="303"/>
        <item h="1" m="1" x="306"/>
        <item h="1" m="1" x="304"/>
        <item h="1" m="1" x="300"/>
        <item h="1" m="1" x="301"/>
        <item h="1" m="1" x="268"/>
        <item h="1" m="1" x="305"/>
        <item h="1" m="1" x="297"/>
        <item h="1" m="1" x="267"/>
        <item h="1" m="1" x="311"/>
        <item h="1" m="1" x="296"/>
        <item h="1" m="1" x="286"/>
        <item h="1" m="1" x="299"/>
        <item h="1" m="1" x="273"/>
        <item h="1" m="1" x="293"/>
        <item h="1" m="1" x="294"/>
        <item h="1" m="1" x="290"/>
        <item h="1" m="1" x="289"/>
        <item h="1" m="1" x="285"/>
        <item h="1" m="1" x="284"/>
        <item h="1" m="1" x="283"/>
        <item h="1" m="1" x="278"/>
        <item h="1" m="1" x="279"/>
        <item h="1" m="1" x="291"/>
        <item h="1" m="1" x="281"/>
        <item h="1" m="1" x="276"/>
        <item h="1" m="1" x="280"/>
        <item h="1" m="1" x="277"/>
        <item h="1" m="1" x="275"/>
        <item h="1" m="1" x="265"/>
        <item h="1" m="1" x="271"/>
        <item h="1" m="1" x="272"/>
        <item h="1" m="1" x="259"/>
        <item h="1" m="1" x="260"/>
        <item h="1" m="1" x="264"/>
        <item h="1" m="1" x="27"/>
        <item h="1" m="1" x="258"/>
        <item h="1" m="1" x="269"/>
        <item h="1" m="1" x="270"/>
        <item h="1" m="1" x="212"/>
        <item h="1" m="1" x="257"/>
        <item h="1" m="1" x="256"/>
        <item h="1" m="1" x="254"/>
        <item h="1" m="1" x="252"/>
        <item h="1" m="1" x="251"/>
        <item h="1" m="1" x="253"/>
        <item h="1" m="1" x="249"/>
        <item h="1" m="1" x="250"/>
        <item h="1" m="1" x="215"/>
        <item h="1" m="1" x="248"/>
        <item h="1" m="1" x="255"/>
        <item h="1" m="1" x="220"/>
        <item h="1" m="1" x="219"/>
        <item h="1" m="1" x="244"/>
        <item h="1" m="1" x="231"/>
        <item h="1" m="1" x="245"/>
        <item h="1" m="1" x="243"/>
        <item h="1" m="1" x="218"/>
        <item h="1" m="1" x="222"/>
        <item h="1" m="1" x="223"/>
        <item h="1" m="1" x="240"/>
        <item h="1" m="1" x="235"/>
        <item h="1" m="1" x="246"/>
        <item h="1" m="1" x="247"/>
        <item h="1" m="1" x="226"/>
        <item h="1" m="1" x="241"/>
        <item h="1" m="1" x="217"/>
        <item h="1" m="1" x="224"/>
        <item h="1" m="1" x="221"/>
        <item h="1" m="1" x="214"/>
        <item h="1" m="1" x="225"/>
        <item h="1" m="1" x="234"/>
        <item h="1" m="1" x="227"/>
        <item h="1" m="1" x="228"/>
        <item h="1" m="1" x="230"/>
        <item h="1" m="1" x="232"/>
        <item h="1" m="1" x="233"/>
        <item h="1" m="1" x="236"/>
        <item h="1" m="1" x="239"/>
        <item h="1" m="1" x="229"/>
        <item h="1" m="1" x="237"/>
        <item h="1" m="1" x="238"/>
        <item h="1" m="1" x="216"/>
        <item h="1" m="1" x="213"/>
        <item h="1" m="1" x="210"/>
        <item h="1" m="1" x="205"/>
        <item h="1" m="1" x="204"/>
        <item h="1" m="1" x="190"/>
        <item h="1" m="1" x="208"/>
        <item h="1" m="1" x="203"/>
        <item h="1" m="1" x="202"/>
        <item h="1" m="1" x="201"/>
        <item h="1" m="1" x="209"/>
        <item h="1" m="1" x="207"/>
        <item h="1" m="1" x="200"/>
        <item h="1" m="1" x="199"/>
        <item h="1" m="1" x="211"/>
        <item h="1" m="1" x="196"/>
        <item h="1" m="1" x="197"/>
        <item h="1" m="1" x="198"/>
        <item h="1" m="1" x="189"/>
        <item h="1" m="1" x="184"/>
        <item h="1" m="1" x="183"/>
        <item h="1" m="1" x="193"/>
        <item h="1" m="1" x="194"/>
        <item h="1" m="1" x="182"/>
        <item h="1" m="1" x="206"/>
        <item h="1" m="1" x="195"/>
        <item h="1" m="1" x="192"/>
        <item h="1" m="1" x="188"/>
        <item h="1" m="1" x="187"/>
        <item h="1" m="1" x="191"/>
        <item h="1" m="1" x="186"/>
        <item h="1" m="1" x="185"/>
        <item h="1" m="1" x="181"/>
        <item h="1" m="1" x="179"/>
        <item h="1" m="1" x="178"/>
        <item h="1" m="1" x="180"/>
        <item h="1" m="1" x="177"/>
        <item h="1" m="1" x="175"/>
        <item h="1" m="1" x="172"/>
        <item h="1" m="1" x="170"/>
        <item h="1" m="1" x="171"/>
        <item h="1" m="1" x="176"/>
        <item h="1" m="1" x="174"/>
        <item h="1" m="1" x="173"/>
        <item h="1" m="1" x="159"/>
        <item h="1" m="1" x="160"/>
        <item h="1" m="1" x="156"/>
        <item h="1" m="1" x="161"/>
        <item h="1" m="1" x="168"/>
        <item h="1" m="1" x="158"/>
        <item h="1" m="1" x="162"/>
        <item h="1" m="1" x="157"/>
        <item h="1" m="1" x="167"/>
        <item h="1" m="1" x="163"/>
        <item h="1" m="1" x="154"/>
        <item h="1" m="1" x="165"/>
        <item h="1" m="1" x="166"/>
        <item h="1" m="1" x="155"/>
        <item h="1" m="1" x="151"/>
        <item h="1" m="1" x="153"/>
        <item h="1" m="1" x="169"/>
        <item h="1" m="1" x="149"/>
        <item h="1" m="1" x="164"/>
        <item h="1" m="1" x="150"/>
        <item h="1" m="1" x="152"/>
        <item h="1" m="1" x="135"/>
        <item h="1" m="1" x="146"/>
        <item h="1" m="1" x="136"/>
        <item h="1" m="1" x="129"/>
        <item h="1" m="1" x="148"/>
        <item h="1" m="1" x="137"/>
        <item h="1" m="1" x="140"/>
        <item h="1" m="1" x="142"/>
        <item h="1" m="1" x="147"/>
        <item h="1" m="1" x="143"/>
        <item h="1" m="1" x="139"/>
        <item h="1" m="1" x="130"/>
        <item h="1" m="1" x="144"/>
        <item h="1" m="1" x="141"/>
        <item h="1" m="1" x="145"/>
        <item h="1" m="1" x="126"/>
        <item h="1" m="1" x="138"/>
        <item h="1" m="1" x="132"/>
        <item h="1" m="1" x="128"/>
        <item h="1" m="1" x="127"/>
        <item h="1" m="1" x="131"/>
        <item h="1" m="1" x="134"/>
        <item h="1" m="1" x="133"/>
        <item h="1" m="1" x="122"/>
        <item h="1" m="1" x="125"/>
        <item h="1" m="1" x="119"/>
        <item h="1" m="1" x="123"/>
        <item h="1" m="1" x="124"/>
        <item h="1" m="1" x="120"/>
        <item h="1" m="1" x="106"/>
        <item h="1" m="1" x="116"/>
        <item h="1" m="1" x="118"/>
        <item h="1" m="1" x="113"/>
        <item h="1" m="1" x="114"/>
        <item h="1" m="1" x="112"/>
        <item h="1" m="1" x="117"/>
        <item h="1" m="1" x="115"/>
        <item h="1" m="1" x="108"/>
        <item h="1" m="1" x="107"/>
        <item h="1" m="1" x="109"/>
        <item h="1" m="1" x="110"/>
        <item h="1" m="1" x="105"/>
        <item h="1" m="1" x="102"/>
        <item h="1" m="1" x="97"/>
        <item h="1" m="1" x="103"/>
        <item h="1" m="1" x="87"/>
        <item h="1" m="1" x="101"/>
        <item h="1" m="1" x="111"/>
        <item h="1" m="1" x="96"/>
        <item h="1" m="1" x="100"/>
        <item h="1" m="1" x="94"/>
        <item h="1" m="1" x="98"/>
        <item h="1" m="1" x="95"/>
        <item h="1" m="1" x="92"/>
        <item h="1" m="1" x="37"/>
        <item h="1" m="1" x="89"/>
        <item h="1" m="1" x="90"/>
        <item h="1" m="1" x="91"/>
        <item h="1" m="1" x="75"/>
        <item h="1" m="1" x="74"/>
        <item h="1" m="1" x="84"/>
        <item h="1" m="1" x="85"/>
        <item h="1" m="1" x="83"/>
        <item h="1" m="1" x="82"/>
        <item h="1" m="1" x="76"/>
        <item h="1" m="1" x="77"/>
        <item h="1" m="1" x="88"/>
        <item h="1" m="1" x="81"/>
        <item h="1" m="1" x="43"/>
        <item h="1" m="1" x="86"/>
        <item h="1" m="1" x="79"/>
        <item h="1" m="1" x="78"/>
        <item h="1" m="1" x="80"/>
        <item h="1" m="1" x="71"/>
        <item h="1" m="1" x="72"/>
        <item h="1" m="1" x="99"/>
        <item h="1" m="1" x="60"/>
        <item h="1" m="1" x="73"/>
        <item h="1" m="1" x="67"/>
        <item h="1" m="1" x="28"/>
        <item h="1" m="1" x="36"/>
        <item h="1" m="1" x="69"/>
        <item h="1" m="1" x="68"/>
        <item h="1" m="1" x="45"/>
        <item h="1" m="1" x="65"/>
        <item h="1" m="1" x="62"/>
        <item h="1" m="1" x="64"/>
        <item h="1" m="1" x="66"/>
        <item h="1" m="1" x="61"/>
        <item h="1" m="1" x="58"/>
        <item h="1" m="1" x="63"/>
        <item h="1" m="1" x="54"/>
        <item h="1" m="1" x="55"/>
        <item h="1" m="1" x="52"/>
        <item h="1" m="1" x="57"/>
        <item h="1" m="1" x="56"/>
        <item h="1" m="1" x="29"/>
        <item h="1" m="1" x="51"/>
        <item h="1" m="1" x="33"/>
        <item h="1" m="1" x="53"/>
        <item h="1" m="1" x="44"/>
        <item h="1" m="1" x="46"/>
        <item h="1" m="1" x="47"/>
        <item h="1" m="1" x="34"/>
        <item h="1" m="1" x="42"/>
        <item h="1" m="1" x="49"/>
        <item h="1" m="1" x="30"/>
        <item h="1" m="1" x="50"/>
        <item h="1" m="1" x="48"/>
        <item h="1" m="1" x="59"/>
        <item h="1" m="1" x="32"/>
        <item h="1" m="1" x="39"/>
        <item h="1" m="1" x="31"/>
        <item h="1" m="1" x="35"/>
        <item h="1" m="1" x="41"/>
        <item h="1" m="1" x="38"/>
        <item h="1" m="1" x="40"/>
        <item h="1" m="1" x="20"/>
        <item h="1" m="1" x="25"/>
        <item h="1" m="1" x="21"/>
        <item h="1" m="1" x="23"/>
        <item h="1" m="1" x="22"/>
        <item h="1" m="1" x="26"/>
        <item h="1" m="1" x="24"/>
        <item h="1" m="1" x="19"/>
        <item h="1" x="5"/>
        <item h="1" x="14"/>
        <item h="1" x="9"/>
        <item h="1" x="4"/>
        <item h="1" x="15"/>
        <item h="1" x="12"/>
        <item h="1" x="1"/>
        <item h="1" x="13"/>
        <item h="1" x="16"/>
        <item h="1" x="18"/>
        <item h="1" x="17"/>
        <item h="1" x="11"/>
        <item t="default"/>
      </items>
    </pivotField>
    <pivotField axis="axisPage" showAll="0">
      <items count="25">
        <item x="1"/>
        <item x="11"/>
        <item x="3"/>
        <item x="4"/>
        <item x="2"/>
        <item x="10"/>
        <item m="1" x="23"/>
        <item m="1" x="22"/>
        <item x="0"/>
        <item x="8"/>
        <item x="9"/>
        <item x="6"/>
        <item x="7"/>
        <item x="16"/>
        <item m="1" x="21"/>
        <item x="14"/>
        <item m="1" x="20"/>
        <item x="12"/>
        <item m="1" x="19"/>
        <item x="13"/>
        <item x="15"/>
        <item m="1" x="18"/>
        <item x="5"/>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5">
        <item x="3"/>
        <item x="1"/>
        <item m="1" x="6"/>
        <item m="1" x="5"/>
        <item m="1" x="8"/>
        <item m="1" x="12"/>
        <item m="1" x="13"/>
        <item x="0"/>
        <item m="1" x="11"/>
        <item m="1" x="10"/>
        <item m="1" x="9"/>
        <item m="1" x="7"/>
        <item m="1" x="4"/>
        <item x="2"/>
        <item t="default"/>
      </items>
    </pivotField>
    <pivotField showAll="0"/>
    <pivotField showAll="0"/>
    <pivotField axis="axisPage" multipleItemSelectionAllowed="1" showAll="0">
      <items count="171">
        <item x="1"/>
        <item m="1" x="42"/>
        <item m="1" x="121"/>
        <item m="1" x="44"/>
        <item m="1" x="123"/>
        <item m="1" x="46"/>
        <item m="1" x="53"/>
        <item m="1" x="38"/>
        <item m="1" x="54"/>
        <item m="1" x="55"/>
        <item m="1" x="122"/>
        <item m="1" x="39"/>
        <item m="1" x="124"/>
        <item m="1" x="51"/>
        <item m="1" x="126"/>
        <item m="1" x="93"/>
        <item m="1" x="139"/>
        <item m="1" x="40"/>
        <item m="1" x="47"/>
        <item m="1" x="129"/>
        <item m="1" x="43"/>
        <item m="1" x="21"/>
        <item m="1" x="59"/>
        <item m="1" x="95"/>
        <item m="1" x="130"/>
        <item m="1" x="131"/>
        <item m="1" x="166"/>
        <item m="1" x="17"/>
        <item m="1" x="132"/>
        <item m="1" x="62"/>
        <item m="1" x="149"/>
        <item m="1" x="72"/>
        <item m="1" x="96"/>
        <item m="1" x="133"/>
        <item m="1" x="150"/>
        <item m="1" x="41"/>
        <item m="1" x="108"/>
        <item m="1" x="118"/>
        <item m="1" x="135"/>
        <item m="1" x="22"/>
        <item m="1" x="56"/>
        <item m="1" x="136"/>
        <item m="1" x="138"/>
        <item m="1" x="97"/>
        <item m="1" x="57"/>
        <item m="1" x="60"/>
        <item m="1" x="71"/>
        <item m="1" x="23"/>
        <item m="1" x="140"/>
        <item m="1" x="98"/>
        <item m="1" x="73"/>
        <item m="1" x="74"/>
        <item m="1" x="151"/>
        <item m="1" x="75"/>
        <item m="1" x="77"/>
        <item m="1" x="99"/>
        <item m="1" x="141"/>
        <item m="1" x="142"/>
        <item m="1" x="143"/>
        <item m="1" x="61"/>
        <item m="1" x="37"/>
        <item m="1" x="167"/>
        <item m="1" x="82"/>
        <item m="1" x="81"/>
        <item m="1" x="125"/>
        <item m="1" x="20"/>
        <item m="1" x="85"/>
        <item m="1" x="50"/>
        <item m="1" x="24"/>
        <item m="1" x="33"/>
        <item m="1" x="31"/>
        <item m="1" x="32"/>
        <item m="1" x="111"/>
        <item m="1" x="145"/>
        <item m="1" x="64"/>
        <item m="1" x="146"/>
        <item m="1" x="30"/>
        <item m="1" x="112"/>
        <item m="1" x="147"/>
        <item m="1" x="58"/>
        <item m="1" x="65"/>
        <item m="1" x="66"/>
        <item m="1" x="52"/>
        <item m="1" x="19"/>
        <item m="1" x="148"/>
        <item m="1" x="144"/>
        <item m="1" x="45"/>
        <item m="1" x="29"/>
        <item m="1" x="34"/>
        <item m="1" x="91"/>
        <item m="1" x="84"/>
        <item m="1" x="152"/>
        <item m="1" x="25"/>
        <item m="1" x="102"/>
        <item m="1" x="76"/>
        <item m="1" x="153"/>
        <item m="1" x="154"/>
        <item m="1" x="100"/>
        <item m="1" x="35"/>
        <item m="1" x="127"/>
        <item m="1" x="101"/>
        <item m="1" x="78"/>
        <item m="1" x="104"/>
        <item m="1" x="79"/>
        <item m="1" x="80"/>
        <item m="1" x="169"/>
        <item m="1" x="67"/>
        <item m="1" x="63"/>
        <item m="1" x="68"/>
        <item m="1" x="115"/>
        <item m="1" x="103"/>
        <item m="1" x="70"/>
        <item m="1" x="18"/>
        <item m="1" x="128"/>
        <item m="1" x="155"/>
        <item m="1" x="156"/>
        <item m="1" x="162"/>
        <item m="1" x="157"/>
        <item m="1" x="109"/>
        <item m="1" x="158"/>
        <item m="1" x="159"/>
        <item m="1" x="110"/>
        <item m="1" x="16"/>
        <item m="1" x="116"/>
        <item m="1" x="113"/>
        <item m="1" x="92"/>
        <item m="1" x="137"/>
        <item m="1" x="69"/>
        <item m="1" x="114"/>
        <item m="1" x="105"/>
        <item m="1" x="160"/>
        <item m="1" x="134"/>
        <item m="1" x="86"/>
        <item m="1" x="48"/>
        <item m="1" x="83"/>
        <item m="1" x="36"/>
        <item m="1" x="161"/>
        <item m="1" x="87"/>
        <item m="1" x="49"/>
        <item m="1" x="117"/>
        <item m="1" x="88"/>
        <item m="1" x="106"/>
        <item m="1" x="94"/>
        <item m="1" x="26"/>
        <item m="1" x="163"/>
        <item m="1" x="120"/>
        <item m="1" x="27"/>
        <item m="1" x="89"/>
        <item m="1" x="28"/>
        <item m="1" x="90"/>
        <item m="1" x="164"/>
        <item m="1" x="107"/>
        <item m="1" x="119"/>
        <item m="1" x="165"/>
        <item m="1" x="168"/>
        <item h="1" x="0"/>
        <item h="1" m="1" x="15"/>
        <item h="1" x="9"/>
        <item h="1" x="6"/>
        <item h="1" m="1" x="13"/>
        <item h="1" x="8"/>
        <item h="1" x="2"/>
        <item h="1" x="4"/>
        <item h="1" x="5"/>
        <item h="1" x="3"/>
        <item h="1" m="1" x="14"/>
        <item h="1" m="1" x="12"/>
        <item h="1" x="7"/>
        <item h="1"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2"/>
    <field x="15"/>
  </rowFields>
  <rowItems count="37">
    <i>
      <x v="1"/>
      <x/>
    </i>
    <i>
      <x v="2"/>
      <x v="1"/>
    </i>
    <i>
      <x v="3"/>
      <x v="1"/>
    </i>
    <i r="1">
      <x v="5"/>
    </i>
    <i r="1">
      <x v="13"/>
    </i>
    <i>
      <x v="4"/>
      <x/>
    </i>
    <i>
      <x v="5"/>
      <x/>
    </i>
    <i r="1">
      <x v="10"/>
    </i>
    <i r="1">
      <x v="17"/>
    </i>
    <i>
      <x v="6"/>
      <x/>
    </i>
    <i>
      <x v="7"/>
      <x/>
    </i>
    <i>
      <x v="8"/>
      <x/>
    </i>
    <i r="1">
      <x v="2"/>
    </i>
    <i r="1">
      <x v="10"/>
    </i>
    <i>
      <x v="9"/>
      <x/>
    </i>
    <i>
      <x v="10"/>
      <x/>
    </i>
    <i r="1">
      <x v="2"/>
    </i>
    <i>
      <x v="11"/>
      <x/>
    </i>
    <i r="1">
      <x v="2"/>
    </i>
    <i r="1">
      <x v="4"/>
    </i>
    <i>
      <x v="12"/>
      <x/>
    </i>
    <i>
      <x v="13"/>
      <x/>
    </i>
    <i>
      <x v="14"/>
      <x/>
    </i>
    <i r="1">
      <x v="9"/>
    </i>
    <i>
      <x v="17"/>
      <x/>
    </i>
    <i>
      <x v="18"/>
      <x v="11"/>
    </i>
    <i>
      <x v="19"/>
      <x/>
    </i>
    <i r="1">
      <x v="12"/>
    </i>
    <i r="1">
      <x v="17"/>
    </i>
    <i>
      <x v="20"/>
      <x v="12"/>
    </i>
    <i>
      <x v="21"/>
      <x/>
    </i>
    <i>
      <x v="22"/>
      <x v="14"/>
    </i>
    <i r="1">
      <x v="17"/>
    </i>
    <i>
      <x v="24"/>
      <x v="2"/>
    </i>
    <i r="1">
      <x v="3"/>
    </i>
    <i r="1">
      <x v="10"/>
    </i>
    <i t="grand">
      <x/>
    </i>
  </rowItems>
  <colItems count="1">
    <i/>
  </colItems>
  <pageFields count="5">
    <pageField fld="16" item="0" hier="-1"/>
    <pageField fld="39" hier="-1"/>
    <pageField fld="23" hier="-1"/>
    <pageField fld="36" hier="-1"/>
    <pageField fld="2" hier="-1"/>
  </pageFields>
  <dataFields count="1">
    <dataField name="QTDE" fld="12" subtotal="count" baseField="5" baseItem="13"/>
  </dataFields>
  <formats count="79">
    <format dxfId="842">
      <pivotArea outline="0" collapsedLevelsAreSubtotals="1" fieldPosition="0"/>
    </format>
    <format dxfId="843">
      <pivotArea field="21" type="button" dataOnly="0" labelOnly="1" outline="0"/>
    </format>
    <format dxfId="844">
      <pivotArea type="topRight" dataOnly="0" labelOnly="1" outline="0" fieldPosition="0"/>
    </format>
    <format dxfId="845">
      <pivotArea dataOnly="0" labelOnly="1" grandCol="1" outline="0" fieldPosition="0"/>
    </format>
    <format dxfId="846">
      <pivotArea outline="0" collapsedLevelsAreSubtotals="1" fieldPosition="0"/>
    </format>
    <format dxfId="847">
      <pivotArea type="topRight" dataOnly="0" labelOnly="1" outline="0" fieldPosition="0"/>
    </format>
    <format dxfId="848">
      <pivotArea dataOnly="0" labelOnly="1" grandCol="1" outline="0" fieldPosition="0"/>
    </format>
    <format dxfId="849">
      <pivotArea field="21" type="button" dataOnly="0" labelOnly="1" outline="0"/>
    </format>
    <format dxfId="850">
      <pivotArea field="6" type="button" dataOnly="0" labelOnly="1" outline="0"/>
    </format>
    <format dxfId="851">
      <pivotArea field="12" type="button" dataOnly="0" labelOnly="1" outline="0" axis="axisRow" fieldPosition="0"/>
    </format>
    <format dxfId="852">
      <pivotArea field="12" type="button" dataOnly="0" labelOnly="1" outline="0" axis="axisRow" fieldPosition="0"/>
    </format>
    <format dxfId="853">
      <pivotArea field="21" type="button" dataOnly="0" labelOnly="1" outline="0"/>
    </format>
    <format dxfId="854">
      <pivotArea field="6" type="button" dataOnly="0" labelOnly="1" outline="0"/>
    </format>
    <format dxfId="855">
      <pivotArea field="12" type="button" dataOnly="0" labelOnly="1" outline="0" axis="axisRow" fieldPosition="0"/>
    </format>
    <format dxfId="856">
      <pivotArea field="21" type="button" dataOnly="0" labelOnly="1" outline="0"/>
    </format>
    <format dxfId="857">
      <pivotArea field="6" type="button" dataOnly="0" labelOnly="1" outline="0"/>
    </format>
    <format dxfId="858">
      <pivotArea type="all" dataOnly="0" outline="0" fieldPosition="0"/>
    </format>
    <format dxfId="859">
      <pivotArea outline="0" collapsedLevelsAreSubtotals="1" fieldPosition="0"/>
    </format>
    <format dxfId="860">
      <pivotArea type="origin" dataOnly="0" labelOnly="1" outline="0" fieldPosition="0"/>
    </format>
    <format dxfId="861">
      <pivotArea field="12" type="button" dataOnly="0" labelOnly="1" outline="0" axis="axisRow" fieldPosition="0"/>
    </format>
    <format dxfId="862">
      <pivotArea type="topRight" dataOnly="0" labelOnly="1" outline="0" fieldPosition="0"/>
    </format>
    <format dxfId="863">
      <pivotArea field="22" type="button" dataOnly="0" labelOnly="1" outline="0"/>
    </format>
    <format dxfId="864">
      <pivotArea dataOnly="0" labelOnly="1" fieldPosition="0">
        <references count="1">
          <reference field="12" count="21">
            <x v="1"/>
            <x v="2"/>
            <x v="3"/>
            <x v="4"/>
            <x v="5"/>
            <x v="6"/>
            <x v="7"/>
            <x v="8"/>
            <x v="9"/>
            <x v="10"/>
            <x v="11"/>
            <x v="12"/>
            <x v="13"/>
            <x v="14"/>
            <x v="17"/>
            <x v="18"/>
            <x v="19"/>
            <x v="20"/>
            <x v="21"/>
            <x v="22"/>
            <x v="24"/>
          </reference>
        </references>
      </pivotArea>
    </format>
    <format dxfId="865">
      <pivotArea dataOnly="0" labelOnly="1" grandCol="1" outline="0" fieldPosition="0"/>
    </format>
    <format dxfId="866">
      <pivotArea type="topRight" dataOnly="0" labelOnly="1" outline="0" fieldPosition="0"/>
    </format>
    <format dxfId="867">
      <pivotArea dataOnly="0" labelOnly="1" grandCol="1" outline="0" fieldPosition="0"/>
    </format>
    <format dxfId="868">
      <pivotArea dataOnly="0" labelOnly="1" outline="0" axis="axisValues" fieldPosition="0"/>
    </format>
    <format dxfId="869">
      <pivotArea outline="0" collapsedLevelsAreSubtotals="1" fieldPosition="0"/>
    </format>
    <format dxfId="870">
      <pivotArea dataOnly="0" labelOnly="1" outline="0" axis="axisValues" fieldPosition="0"/>
    </format>
    <format dxfId="871">
      <pivotArea outline="0" collapsedLevelsAreSubtotals="1" fieldPosition="0"/>
    </format>
    <format dxfId="872">
      <pivotArea dataOnly="0" labelOnly="1" fieldPosition="0">
        <references count="1">
          <reference field="12" count="21">
            <x v="1"/>
            <x v="2"/>
            <x v="3"/>
            <x v="4"/>
            <x v="5"/>
            <x v="6"/>
            <x v="7"/>
            <x v="8"/>
            <x v="9"/>
            <x v="10"/>
            <x v="11"/>
            <x v="12"/>
            <x v="13"/>
            <x v="14"/>
            <x v="17"/>
            <x v="18"/>
            <x v="19"/>
            <x v="20"/>
            <x v="21"/>
            <x v="22"/>
            <x v="24"/>
          </reference>
        </references>
      </pivotArea>
    </format>
    <format dxfId="873">
      <pivotArea field="12" type="button" dataOnly="0" labelOnly="1" outline="0" axis="axisRow" fieldPosition="0"/>
    </format>
    <format dxfId="874">
      <pivotArea dataOnly="0" labelOnly="1" outline="0" axis="axisValues" fieldPosition="0"/>
    </format>
    <format dxfId="875">
      <pivotArea field="15" type="button" dataOnly="0" labelOnly="1" outline="0" axis="axisRow" fieldPosition="1"/>
    </format>
    <format dxfId="876">
      <pivotArea dataOnly="0" labelOnly="1" grandRow="1" outline="0" fieldPosition="0"/>
    </format>
    <format dxfId="877">
      <pivotArea dataOnly="0" labelOnly="1" fieldPosition="0">
        <references count="2">
          <reference field="12" count="1" selected="0">
            <x v="1"/>
          </reference>
          <reference field="15" count="2">
            <x v="0"/>
            <x v="2"/>
          </reference>
        </references>
      </pivotArea>
    </format>
    <format dxfId="878">
      <pivotArea dataOnly="0" labelOnly="1" fieldPosition="0">
        <references count="2">
          <reference field="12" count="1" selected="0">
            <x v="2"/>
          </reference>
          <reference field="15" count="2">
            <x v="1"/>
            <x v="2"/>
          </reference>
        </references>
      </pivotArea>
    </format>
    <format dxfId="879">
      <pivotArea dataOnly="0" labelOnly="1" fieldPosition="0">
        <references count="2">
          <reference field="12" count="1" selected="0">
            <x v="3"/>
          </reference>
          <reference field="15" count="6">
            <x v="1"/>
            <x v="3"/>
            <x v="5"/>
            <x v="6"/>
            <x v="9"/>
            <x v="13"/>
          </reference>
        </references>
      </pivotArea>
    </format>
    <format dxfId="880">
      <pivotArea dataOnly="0" labelOnly="1" fieldPosition="0">
        <references count="2">
          <reference field="12" count="1" selected="0">
            <x v="4"/>
          </reference>
          <reference field="15" count="1">
            <x v="0"/>
          </reference>
        </references>
      </pivotArea>
    </format>
    <format dxfId="881">
      <pivotArea dataOnly="0" labelOnly="1" fieldPosition="0">
        <references count="2">
          <reference field="12" count="1" selected="0">
            <x v="5"/>
          </reference>
          <reference field="15" count="4">
            <x v="0"/>
            <x v="2"/>
            <x v="10"/>
            <x v="17"/>
          </reference>
        </references>
      </pivotArea>
    </format>
    <format dxfId="882">
      <pivotArea dataOnly="0" labelOnly="1" fieldPosition="0">
        <references count="2">
          <reference field="12" count="1" selected="0">
            <x v="6"/>
          </reference>
          <reference field="15" count="2">
            <x v="0"/>
            <x v="9"/>
          </reference>
        </references>
      </pivotArea>
    </format>
    <format dxfId="883">
      <pivotArea dataOnly="0" labelOnly="1" fieldPosition="0">
        <references count="2">
          <reference field="12" count="1" selected="0">
            <x v="7"/>
          </reference>
          <reference field="15" count="1">
            <x v="0"/>
          </reference>
        </references>
      </pivotArea>
    </format>
    <format dxfId="884">
      <pivotArea dataOnly="0" labelOnly="1" fieldPosition="0">
        <references count="2">
          <reference field="12" count="1" selected="0">
            <x v="8"/>
          </reference>
          <reference field="15" count="3">
            <x v="0"/>
            <x v="2"/>
            <x v="10"/>
          </reference>
        </references>
      </pivotArea>
    </format>
    <format dxfId="885">
      <pivotArea dataOnly="0" labelOnly="1" fieldPosition="0">
        <references count="2">
          <reference field="12" count="1" selected="0">
            <x v="9"/>
          </reference>
          <reference field="15" count="1">
            <x v="0"/>
          </reference>
        </references>
      </pivotArea>
    </format>
    <format dxfId="886">
      <pivotArea dataOnly="0" labelOnly="1" fieldPosition="0">
        <references count="2">
          <reference field="12" count="1" selected="0">
            <x v="10"/>
          </reference>
          <reference field="15" count="3">
            <x v="0"/>
            <x v="1"/>
            <x v="2"/>
          </reference>
        </references>
      </pivotArea>
    </format>
    <format dxfId="887">
      <pivotArea dataOnly="0" labelOnly="1" fieldPosition="0">
        <references count="2">
          <reference field="12" count="1" selected="0">
            <x v="11"/>
          </reference>
          <reference field="15" count="6">
            <x v="0"/>
            <x v="1"/>
            <x v="2"/>
            <x v="4"/>
            <x v="8"/>
            <x v="15"/>
          </reference>
        </references>
      </pivotArea>
    </format>
    <format dxfId="888">
      <pivotArea dataOnly="0" labelOnly="1" fieldPosition="0">
        <references count="2">
          <reference field="12" count="1" selected="0">
            <x v="12"/>
          </reference>
          <reference field="15" count="1">
            <x v="0"/>
          </reference>
        </references>
      </pivotArea>
    </format>
    <format dxfId="889">
      <pivotArea dataOnly="0" labelOnly="1" fieldPosition="0">
        <references count="2">
          <reference field="12" count="1" selected="0">
            <x v="13"/>
          </reference>
          <reference field="15" count="1">
            <x v="0"/>
          </reference>
        </references>
      </pivotArea>
    </format>
    <format dxfId="890">
      <pivotArea dataOnly="0" labelOnly="1" fieldPosition="0">
        <references count="2">
          <reference field="12" count="1" selected="0">
            <x v="14"/>
          </reference>
          <reference field="15" count="2">
            <x v="0"/>
            <x v="9"/>
          </reference>
        </references>
      </pivotArea>
    </format>
    <format dxfId="891">
      <pivotArea dataOnly="0" labelOnly="1" fieldPosition="0">
        <references count="2">
          <reference field="12" count="1" selected="0">
            <x v="17"/>
          </reference>
          <reference field="15" count="1">
            <x v="0"/>
          </reference>
        </references>
      </pivotArea>
    </format>
    <format dxfId="892">
      <pivotArea dataOnly="0" labelOnly="1" fieldPosition="0">
        <references count="2">
          <reference field="12" count="1" selected="0">
            <x v="18"/>
          </reference>
          <reference field="15" count="1">
            <x v="11"/>
          </reference>
        </references>
      </pivotArea>
    </format>
    <format dxfId="893">
      <pivotArea dataOnly="0" labelOnly="1" fieldPosition="0">
        <references count="2">
          <reference field="12" count="1" selected="0">
            <x v="19"/>
          </reference>
          <reference field="15" count="3">
            <x v="0"/>
            <x v="12"/>
            <x v="17"/>
          </reference>
        </references>
      </pivotArea>
    </format>
    <format dxfId="894">
      <pivotArea dataOnly="0" labelOnly="1" fieldPosition="0">
        <references count="2">
          <reference field="12" count="1" selected="0">
            <x v="20"/>
          </reference>
          <reference field="15" count="3">
            <x v="0"/>
            <x v="11"/>
            <x v="12"/>
          </reference>
        </references>
      </pivotArea>
    </format>
    <format dxfId="895">
      <pivotArea dataOnly="0" labelOnly="1" fieldPosition="0">
        <references count="2">
          <reference field="12" count="1" selected="0">
            <x v="21"/>
          </reference>
          <reference field="15" count="2">
            <x v="0"/>
            <x v="11"/>
          </reference>
        </references>
      </pivotArea>
    </format>
    <format dxfId="896">
      <pivotArea dataOnly="0" labelOnly="1" fieldPosition="0">
        <references count="2">
          <reference field="12" count="1" selected="0">
            <x v="22"/>
          </reference>
          <reference field="15" count="2">
            <x v="14"/>
            <x v="17"/>
          </reference>
        </references>
      </pivotArea>
    </format>
    <format dxfId="897">
      <pivotArea dataOnly="0" labelOnly="1" fieldPosition="0">
        <references count="2">
          <reference field="12" count="1" selected="0">
            <x v="24"/>
          </reference>
          <reference field="15" count="4">
            <x v="1"/>
            <x v="2"/>
            <x v="3"/>
            <x v="10"/>
          </reference>
        </references>
      </pivotArea>
    </format>
    <format dxfId="898">
      <pivotArea field="15" type="button" dataOnly="0" labelOnly="1" outline="0" axis="axisRow" fieldPosition="1"/>
    </format>
    <format dxfId="899">
      <pivotArea dataOnly="0" labelOnly="1" grandRow="1" outline="0" fieldPosition="0"/>
    </format>
    <format dxfId="900">
      <pivotArea dataOnly="0" labelOnly="1" fieldPosition="0">
        <references count="2">
          <reference field="12" count="1" selected="0">
            <x v="1"/>
          </reference>
          <reference field="15" count="2">
            <x v="0"/>
            <x v="2"/>
          </reference>
        </references>
      </pivotArea>
    </format>
    <format dxfId="901">
      <pivotArea dataOnly="0" labelOnly="1" fieldPosition="0">
        <references count="2">
          <reference field="12" count="1" selected="0">
            <x v="2"/>
          </reference>
          <reference field="15" count="2">
            <x v="1"/>
            <x v="2"/>
          </reference>
        </references>
      </pivotArea>
    </format>
    <format dxfId="902">
      <pivotArea dataOnly="0" labelOnly="1" fieldPosition="0">
        <references count="2">
          <reference field="12" count="1" selected="0">
            <x v="3"/>
          </reference>
          <reference field="15" count="6">
            <x v="1"/>
            <x v="3"/>
            <x v="5"/>
            <x v="6"/>
            <x v="9"/>
            <x v="13"/>
          </reference>
        </references>
      </pivotArea>
    </format>
    <format dxfId="903">
      <pivotArea dataOnly="0" labelOnly="1" fieldPosition="0">
        <references count="2">
          <reference field="12" count="1" selected="0">
            <x v="4"/>
          </reference>
          <reference field="15" count="1">
            <x v="0"/>
          </reference>
        </references>
      </pivotArea>
    </format>
    <format dxfId="904">
      <pivotArea dataOnly="0" labelOnly="1" fieldPosition="0">
        <references count="2">
          <reference field="12" count="1" selected="0">
            <x v="5"/>
          </reference>
          <reference field="15" count="4">
            <x v="0"/>
            <x v="2"/>
            <x v="10"/>
            <x v="17"/>
          </reference>
        </references>
      </pivotArea>
    </format>
    <format dxfId="905">
      <pivotArea dataOnly="0" labelOnly="1" fieldPosition="0">
        <references count="2">
          <reference field="12" count="1" selected="0">
            <x v="6"/>
          </reference>
          <reference field="15" count="2">
            <x v="0"/>
            <x v="9"/>
          </reference>
        </references>
      </pivotArea>
    </format>
    <format dxfId="906">
      <pivotArea dataOnly="0" labelOnly="1" fieldPosition="0">
        <references count="2">
          <reference field="12" count="1" selected="0">
            <x v="7"/>
          </reference>
          <reference field="15" count="1">
            <x v="0"/>
          </reference>
        </references>
      </pivotArea>
    </format>
    <format dxfId="907">
      <pivotArea dataOnly="0" labelOnly="1" fieldPosition="0">
        <references count="2">
          <reference field="12" count="1" selected="0">
            <x v="8"/>
          </reference>
          <reference field="15" count="3">
            <x v="0"/>
            <x v="2"/>
            <x v="10"/>
          </reference>
        </references>
      </pivotArea>
    </format>
    <format dxfId="908">
      <pivotArea dataOnly="0" labelOnly="1" fieldPosition="0">
        <references count="2">
          <reference field="12" count="1" selected="0">
            <x v="9"/>
          </reference>
          <reference field="15" count="1">
            <x v="0"/>
          </reference>
        </references>
      </pivotArea>
    </format>
    <format dxfId="909">
      <pivotArea dataOnly="0" labelOnly="1" fieldPosition="0">
        <references count="2">
          <reference field="12" count="1" selected="0">
            <x v="10"/>
          </reference>
          <reference field="15" count="3">
            <x v="0"/>
            <x v="1"/>
            <x v="2"/>
          </reference>
        </references>
      </pivotArea>
    </format>
    <format dxfId="910">
      <pivotArea dataOnly="0" labelOnly="1" fieldPosition="0">
        <references count="2">
          <reference field="12" count="1" selected="0">
            <x v="11"/>
          </reference>
          <reference field="15" count="6">
            <x v="0"/>
            <x v="1"/>
            <x v="2"/>
            <x v="4"/>
            <x v="8"/>
            <x v="15"/>
          </reference>
        </references>
      </pivotArea>
    </format>
    <format dxfId="911">
      <pivotArea dataOnly="0" labelOnly="1" fieldPosition="0">
        <references count="2">
          <reference field="12" count="1" selected="0">
            <x v="12"/>
          </reference>
          <reference field="15" count="1">
            <x v="0"/>
          </reference>
        </references>
      </pivotArea>
    </format>
    <format dxfId="912">
      <pivotArea dataOnly="0" labelOnly="1" fieldPosition="0">
        <references count="2">
          <reference field="12" count="1" selected="0">
            <x v="13"/>
          </reference>
          <reference field="15" count="1">
            <x v="0"/>
          </reference>
        </references>
      </pivotArea>
    </format>
    <format dxfId="913">
      <pivotArea dataOnly="0" labelOnly="1" fieldPosition="0">
        <references count="2">
          <reference field="12" count="1" selected="0">
            <x v="14"/>
          </reference>
          <reference field="15" count="2">
            <x v="0"/>
            <x v="9"/>
          </reference>
        </references>
      </pivotArea>
    </format>
    <format dxfId="914">
      <pivotArea dataOnly="0" labelOnly="1" fieldPosition="0">
        <references count="2">
          <reference field="12" count="1" selected="0">
            <x v="17"/>
          </reference>
          <reference field="15" count="1">
            <x v="0"/>
          </reference>
        </references>
      </pivotArea>
    </format>
    <format dxfId="915">
      <pivotArea dataOnly="0" labelOnly="1" fieldPosition="0">
        <references count="2">
          <reference field="12" count="1" selected="0">
            <x v="18"/>
          </reference>
          <reference field="15" count="1">
            <x v="11"/>
          </reference>
        </references>
      </pivotArea>
    </format>
    <format dxfId="916">
      <pivotArea dataOnly="0" labelOnly="1" fieldPosition="0">
        <references count="2">
          <reference field="12" count="1" selected="0">
            <x v="19"/>
          </reference>
          <reference field="15" count="3">
            <x v="0"/>
            <x v="12"/>
            <x v="17"/>
          </reference>
        </references>
      </pivotArea>
    </format>
    <format dxfId="917">
      <pivotArea dataOnly="0" labelOnly="1" fieldPosition="0">
        <references count="2">
          <reference field="12" count="1" selected="0">
            <x v="20"/>
          </reference>
          <reference field="15" count="3">
            <x v="0"/>
            <x v="11"/>
            <x v="12"/>
          </reference>
        </references>
      </pivotArea>
    </format>
    <format dxfId="918">
      <pivotArea dataOnly="0" labelOnly="1" fieldPosition="0">
        <references count="2">
          <reference field="12" count="1" selected="0">
            <x v="21"/>
          </reference>
          <reference field="15" count="2">
            <x v="0"/>
            <x v="11"/>
          </reference>
        </references>
      </pivotArea>
    </format>
    <format dxfId="919">
      <pivotArea dataOnly="0" labelOnly="1" fieldPosition="0">
        <references count="2">
          <reference field="12" count="1" selected="0">
            <x v="22"/>
          </reference>
          <reference field="15" count="2">
            <x v="14"/>
            <x v="17"/>
          </reference>
        </references>
      </pivotArea>
    </format>
    <format dxfId="920">
      <pivotArea dataOnly="0" labelOnly="1" fieldPosition="0">
        <references count="2">
          <reference field="12" count="1" selected="0">
            <x v="24"/>
          </reference>
          <reference field="15" count="4">
            <x v="1"/>
            <x v="2"/>
            <x v="3"/>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B7CDB4-9361-4086-A06F-1F7190A9436A}" name="Tabela dinâmica2" cacheId="42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rowHeaderCaption="HL4" colHeaderCaption=" ">
  <location ref="J7:L7" firstHeaderRow="1" firstDataRow="1" firstDataCol="3" rowPageCount="4" colPageCount="1"/>
  <pivotFields count="58">
    <pivotField showAll="0"/>
    <pivotField showAll="0"/>
    <pivotField axis="axisPage" multipleItemSelectionAllowed="1" showAll="0">
      <items count="59">
        <item h="1" m="1" x="38"/>
        <item h="1" x="3"/>
        <item h="1" m="1" x="26"/>
        <item h="1" m="1" x="52"/>
        <item x="5"/>
        <item m="1" x="57"/>
        <item m="1" x="33"/>
        <item h="1" m="1" x="56"/>
        <item h="1" m="1" x="53"/>
        <item h="1" m="1" x="55"/>
        <item h="1" m="1" x="54"/>
        <item h="1" x="8"/>
        <item h="1" m="1" x="20"/>
        <item h="1" m="1" x="50"/>
        <item h="1" m="1" x="51"/>
        <item h="1" m="1" x="49"/>
        <item h="1" m="1" x="48"/>
        <item h="1" x="9"/>
        <item h="1" m="1" x="47"/>
        <item h="1" m="1" x="46"/>
        <item h="1" m="1" x="28"/>
        <item h="1" m="1" x="44"/>
        <item h="1" x="1"/>
        <item h="1" m="1" x="45"/>
        <item h="1" m="1" x="42"/>
        <item h="1" m="1" x="43"/>
        <item h="1" m="1" x="41"/>
        <item h="1" m="1" x="40"/>
        <item h="1" m="1" x="39"/>
        <item h="1" m="1" x="34"/>
        <item h="1" m="1" x="35"/>
        <item h="1" m="1" x="27"/>
        <item h="1" m="1" x="29"/>
        <item h="1" x="11"/>
        <item h="1" m="1" x="36"/>
        <item h="1" m="1" x="37"/>
        <item h="1" x="4"/>
        <item h="1" x="16"/>
        <item h="1" m="1" x="32"/>
        <item h="1" x="2"/>
        <item h="1" x="7"/>
        <item h="1" x="12"/>
        <item h="1" m="1" x="24"/>
        <item h="1" x="0"/>
        <item h="1" m="1" x="31"/>
        <item h="1" m="1" x="30"/>
        <item h="1" m="1" x="21"/>
        <item h="1" x="10"/>
        <item h="1" x="14"/>
        <item h="1" m="1" x="25"/>
        <item h="1" m="1" x="23"/>
        <item h="1" x="6"/>
        <item h="1" m="1" x="22"/>
        <item h="1" x="13"/>
        <item h="1" x="15"/>
        <item h="1" m="1" x="19"/>
        <item h="1" m="1" x="18"/>
        <item h="1" x="17"/>
        <item t="default"/>
      </items>
    </pivotField>
    <pivotField showAll="0"/>
    <pivotField showAll="0"/>
    <pivotField showAll="0"/>
    <pivotField name="REDE ENTREGUE" showAll="0">
      <items count="340">
        <item x="1"/>
        <item m="1" x="321"/>
        <item m="1" x="320"/>
        <item x="6"/>
        <item m="1" x="336"/>
        <item x="108"/>
        <item m="1" x="335"/>
        <item m="1" x="334"/>
        <item x="137"/>
        <item x="61"/>
        <item x="23"/>
        <item x="62"/>
        <item x="19"/>
        <item x="103"/>
        <item m="1" x="332"/>
        <item x="22"/>
        <item x="28"/>
        <item x="79"/>
        <item m="1" x="325"/>
        <item m="1" x="331"/>
        <item x="38"/>
        <item x="32"/>
        <item x="134"/>
        <item x="78"/>
        <item m="1" x="329"/>
        <item x="123"/>
        <item x="170"/>
        <item x="290"/>
        <item m="1" x="328"/>
        <item m="1" x="330"/>
        <item x="107"/>
        <item x="177"/>
        <item x="82"/>
        <item x="126"/>
        <item x="105"/>
        <item x="8"/>
        <item x="124"/>
        <item x="33"/>
        <item x="109"/>
        <item x="57"/>
        <item m="1" x="326"/>
        <item m="1" x="338"/>
        <item x="141"/>
        <item m="1" x="327"/>
        <item x="131"/>
        <item x="133"/>
        <item x="42"/>
        <item x="29"/>
        <item m="1" x="337"/>
        <item x="94"/>
        <item x="106"/>
        <item x="16"/>
        <item x="96"/>
        <item x="53"/>
        <item x="175"/>
        <item x="72"/>
        <item x="157"/>
        <item x="44"/>
        <item x="104"/>
        <item x="167"/>
        <item x="76"/>
        <item x="99"/>
        <item x="35"/>
        <item x="10"/>
        <item x="101"/>
        <item x="24"/>
        <item x="14"/>
        <item x="80"/>
        <item m="1" x="333"/>
        <item x="64"/>
        <item x="49"/>
        <item x="87"/>
        <item x="84"/>
        <item x="77"/>
        <item x="59"/>
        <item x="20"/>
        <item x="91"/>
        <item x="7"/>
        <item x="54"/>
        <item x="100"/>
        <item x="39"/>
        <item x="11"/>
        <item x="52"/>
        <item x="81"/>
        <item x="40"/>
        <item x="34"/>
        <item x="154"/>
        <item x="17"/>
        <item x="179"/>
        <item x="102"/>
        <item x="88"/>
        <item x="37"/>
        <item x="60"/>
        <item x="142"/>
        <item x="43"/>
        <item x="9"/>
        <item x="63"/>
        <item m="1" x="324"/>
        <item m="1" x="305"/>
        <item x="169"/>
        <item x="70"/>
        <item m="1" x="323"/>
        <item x="48"/>
        <item x="83"/>
        <item m="1" x="322"/>
        <item x="195"/>
        <item x="65"/>
        <item x="95"/>
        <item x="41"/>
        <item x="46"/>
        <item x="73"/>
        <item x="85"/>
        <item x="26"/>
        <item x="129"/>
        <item x="168"/>
        <item x="51"/>
        <item x="50"/>
        <item x="27"/>
        <item x="90"/>
        <item m="1" x="317"/>
        <item x="139"/>
        <item x="152"/>
        <item x="98"/>
        <item m="1" x="316"/>
        <item x="21"/>
        <item m="1" x="318"/>
        <item m="1" x="319"/>
        <item x="5"/>
        <item x="92"/>
        <item x="130"/>
        <item x="12"/>
        <item x="128"/>
        <item x="117"/>
        <item x="111"/>
        <item m="1" x="314"/>
        <item x="292"/>
        <item x="18"/>
        <item x="47"/>
        <item x="149"/>
        <item m="1" x="313"/>
        <item m="1" x="315"/>
        <item x="97"/>
        <item x="114"/>
        <item x="67"/>
        <item x="158"/>
        <item x="75"/>
        <item x="110"/>
        <item x="151"/>
        <item x="71"/>
        <item x="36"/>
        <item x="45"/>
        <item x="4"/>
        <item x="30"/>
        <item x="25"/>
        <item x="146"/>
        <item x="112"/>
        <item x="185"/>
        <item x="163"/>
        <item x="138"/>
        <item x="144"/>
        <item x="165"/>
        <item x="145"/>
        <item x="0"/>
        <item x="222"/>
        <item x="173"/>
        <item x="223"/>
        <item x="172"/>
        <item x="116"/>
        <item x="155"/>
        <item x="150"/>
        <item x="153"/>
        <item x="171"/>
        <item x="93"/>
        <item x="226"/>
        <item x="162"/>
        <item x="68"/>
        <item x="69"/>
        <item x="147"/>
        <item x="120"/>
        <item x="143"/>
        <item x="191"/>
        <item m="1" x="312"/>
        <item x="224"/>
        <item x="229"/>
        <item x="228"/>
        <item x="135"/>
        <item x="180"/>
        <item x="119"/>
        <item x="148"/>
        <item x="232"/>
        <item x="121"/>
        <item x="181"/>
        <item x="187"/>
        <item x="233"/>
        <item x="190"/>
        <item x="160"/>
        <item x="184"/>
        <item x="182"/>
        <item x="188"/>
        <item x="194"/>
        <item x="186"/>
        <item x="15"/>
        <item x="86"/>
        <item x="3"/>
        <item x="56"/>
        <item x="66"/>
        <item x="58"/>
        <item x="89"/>
        <item x="113"/>
        <item x="115"/>
        <item x="118"/>
        <item x="122"/>
        <item x="125"/>
        <item x="2"/>
        <item x="136"/>
        <item x="140"/>
        <item x="127"/>
        <item x="196"/>
        <item x="174"/>
        <item x="178"/>
        <item x="176"/>
        <item x="183"/>
        <item x="201"/>
        <item x="161"/>
        <item m="1" x="311"/>
        <item x="199"/>
        <item x="231"/>
        <item x="274"/>
        <item x="189"/>
        <item x="200"/>
        <item x="197"/>
        <item x="275"/>
        <item x="276"/>
        <item x="249"/>
        <item x="262"/>
        <item x="261"/>
        <item x="234"/>
        <item x="235"/>
        <item x="237"/>
        <item x="247"/>
        <item x="221"/>
        <item x="258"/>
        <item m="1" x="310"/>
        <item x="264"/>
        <item x="55"/>
        <item x="198"/>
        <item m="1" x="309"/>
        <item x="245"/>
        <item x="203"/>
        <item x="243"/>
        <item x="241"/>
        <item x="164"/>
        <item m="1" x="302"/>
        <item x="209"/>
        <item x="263"/>
        <item x="218"/>
        <item x="267"/>
        <item x="208"/>
        <item x="210"/>
        <item x="216"/>
        <item x="213"/>
        <item x="13"/>
        <item m="1" x="308"/>
        <item x="236"/>
        <item x="253"/>
        <item x="31"/>
        <item m="1" x="301"/>
        <item m="1" x="306"/>
        <item m="1" x="307"/>
        <item x="273"/>
        <item x="256"/>
        <item x="215"/>
        <item x="244"/>
        <item x="211"/>
        <item x="220"/>
        <item x="227"/>
        <item x="246"/>
        <item x="238"/>
        <item x="193"/>
        <item x="254"/>
        <item x="204"/>
        <item x="239"/>
        <item m="1" x="304"/>
        <item x="242"/>
        <item x="260"/>
        <item x="192"/>
        <item x="288"/>
        <item x="255"/>
        <item x="266"/>
        <item m="1" x="303"/>
        <item x="259"/>
        <item x="279"/>
        <item x="252"/>
        <item x="206"/>
        <item x="271"/>
        <item x="287"/>
        <item x="272"/>
        <item x="269"/>
        <item x="270"/>
        <item x="132"/>
        <item x="240"/>
        <item x="74"/>
        <item m="1" x="300"/>
        <item x="159"/>
        <item x="205"/>
        <item x="248"/>
        <item x="289"/>
        <item x="250"/>
        <item x="257"/>
        <item x="219"/>
        <item x="230"/>
        <item x="251"/>
        <item x="202"/>
        <item x="268"/>
        <item x="265"/>
        <item x="214"/>
        <item x="286"/>
        <item x="166"/>
        <item x="291"/>
        <item x="217"/>
        <item m="1" x="299"/>
        <item x="225"/>
        <item x="284"/>
        <item m="1" x="297"/>
        <item x="293"/>
        <item x="281"/>
        <item m="1" x="298"/>
        <item x="207"/>
        <item x="282"/>
        <item x="278"/>
        <item x="285"/>
        <item x="295"/>
        <item x="156"/>
        <item x="277"/>
        <item x="212"/>
        <item x="280"/>
        <item x="283"/>
        <item x="296"/>
        <item x="294"/>
        <item t="default"/>
      </items>
    </pivotField>
    <pivotField showAll="0"/>
    <pivotField showAll="0"/>
    <pivotField showAll="0"/>
    <pivotField axis="axisRow" showAll="0">
      <items count="994">
        <item x="49"/>
        <item x="25"/>
        <item x="18"/>
        <item x="333"/>
        <item x="6"/>
        <item m="1" x="910"/>
        <item x="71"/>
        <item x="88"/>
        <item m="1" x="986"/>
        <item x="375"/>
        <item x="181"/>
        <item x="345"/>
        <item x="448"/>
        <item m="1" x="915"/>
        <item x="48"/>
        <item x="63"/>
        <item x="75"/>
        <item x="220"/>
        <item x="239"/>
        <item x="323"/>
        <item x="68"/>
        <item x="105"/>
        <item x="270"/>
        <item x="182"/>
        <item x="31"/>
        <item x="159"/>
        <item x="171"/>
        <item x="177"/>
        <item x="35"/>
        <item x="242"/>
        <item x="305"/>
        <item x="37"/>
        <item x="110"/>
        <item x="131"/>
        <item x="156"/>
        <item x="164"/>
        <item x="166"/>
        <item x="235"/>
        <item x="284"/>
        <item x="321"/>
        <item x="424"/>
        <item x="113"/>
        <item x="176"/>
        <item x="259"/>
        <item x="165"/>
        <item x="371"/>
        <item x="372"/>
        <item x="91"/>
        <item x="92"/>
        <item x="54"/>
        <item x="233"/>
        <item x="462"/>
        <item m="1" x="916"/>
        <item m="1" x="958"/>
        <item x="119"/>
        <item x="137"/>
        <item m="1" x="982"/>
        <item x="140"/>
        <item x="144"/>
        <item m="1" x="934"/>
        <item x="262"/>
        <item m="1" x="925"/>
        <item m="1" x="926"/>
        <item x="40"/>
        <item x="36"/>
        <item x="41"/>
        <item m="1" x="889"/>
        <item x="444"/>
        <item m="1" x="933"/>
        <item x="22"/>
        <item x="23"/>
        <item x="11"/>
        <item x="267"/>
        <item x="277"/>
        <item x="282"/>
        <item x="325"/>
        <item x="330"/>
        <item x="388"/>
        <item x="13"/>
        <item x="16"/>
        <item x="423"/>
        <item x="426"/>
        <item x="154"/>
        <item x="332"/>
        <item x="93"/>
        <item x="98"/>
        <item x="339"/>
        <item x="80"/>
        <item x="241"/>
        <item m="1" x="984"/>
        <item m="1" x="974"/>
        <item x="362"/>
        <item x="412"/>
        <item x="5"/>
        <item x="14"/>
        <item x="116"/>
        <item x="118"/>
        <item x="120"/>
        <item x="196"/>
        <item x="264"/>
        <item x="272"/>
        <item x="287"/>
        <item x="244"/>
        <item x="408"/>
        <item x="178"/>
        <item x="89"/>
        <item x="363"/>
        <item x="310"/>
        <item x="138"/>
        <item x="290"/>
        <item x="297"/>
        <item x="122"/>
        <item x="129"/>
        <item m="1" x="975"/>
        <item x="94"/>
        <item x="95"/>
        <item m="1" x="917"/>
        <item x="115"/>
        <item x="240"/>
        <item x="145"/>
        <item x="150"/>
        <item x="230"/>
        <item m="1" x="949"/>
        <item x="143"/>
        <item x="374"/>
        <item x="106"/>
        <item x="161"/>
        <item x="293"/>
        <item x="299"/>
        <item x="387"/>
        <item x="44"/>
        <item x="67"/>
        <item x="249"/>
        <item x="252"/>
        <item x="247"/>
        <item x="435"/>
        <item x="38"/>
        <item x="84"/>
        <item x="101"/>
        <item x="112"/>
        <item x="238"/>
        <item x="383"/>
        <item x="441"/>
        <item x="147"/>
        <item x="211"/>
        <item x="226"/>
        <item x="69"/>
        <item x="81"/>
        <item x="261"/>
        <item x="263"/>
        <item x="278"/>
        <item x="419"/>
        <item x="187"/>
        <item x="188"/>
        <item x="193"/>
        <item x="199"/>
        <item x="200"/>
        <item x="210"/>
        <item x="224"/>
        <item x="225"/>
        <item x="292"/>
        <item x="195"/>
        <item x="315"/>
        <item x="338"/>
        <item x="370"/>
        <item x="142"/>
        <item x="152"/>
        <item x="205"/>
        <item x="268"/>
        <item x="433"/>
        <item x="227"/>
        <item x="257"/>
        <item x="260"/>
        <item m="1" x="832"/>
        <item x="189"/>
        <item x="273"/>
        <item m="1" x="987"/>
        <item x="123"/>
        <item x="50"/>
        <item x="151"/>
        <item x="45"/>
        <item m="1" x="988"/>
        <item x="125"/>
        <item x="42"/>
        <item x="170"/>
        <item x="133"/>
        <item x="52"/>
        <item x="398"/>
        <item x="180"/>
        <item m="1" x="913"/>
        <item x="39"/>
        <item x="104"/>
        <item x="405"/>
        <item x="53"/>
        <item x="59"/>
        <item x="158"/>
        <item x="415"/>
        <item x="422"/>
        <item x="160"/>
        <item x="439"/>
        <item x="492"/>
        <item m="1" x="898"/>
        <item m="1" x="932"/>
        <item m="1" x="904"/>
        <item m="1" x="929"/>
        <item m="1" x="918"/>
        <item x="335"/>
        <item m="1" x="976"/>
        <item m="1" x="977"/>
        <item x="77"/>
        <item x="130"/>
        <item x="173"/>
        <item x="209"/>
        <item x="214"/>
        <item x="532"/>
        <item m="1" x="914"/>
        <item x="56"/>
        <item x="65"/>
        <item x="99"/>
        <item x="539"/>
        <item x="533"/>
        <item x="236"/>
        <item m="1" x="919"/>
        <item x="246"/>
        <item x="291"/>
        <item m="1" x="897"/>
        <item m="1" x="906"/>
        <item m="1" x="907"/>
        <item m="1" x="909"/>
        <item x="540"/>
        <item x="452"/>
        <item x="168"/>
        <item x="271"/>
        <item x="279"/>
        <item x="73"/>
        <item x="79"/>
        <item x="82"/>
        <item x="135"/>
        <item x="136"/>
        <item m="1" x="983"/>
        <item x="174"/>
        <item x="255"/>
        <item x="288"/>
        <item x="163"/>
        <item x="19"/>
        <item x="83"/>
        <item x="124"/>
        <item x="175"/>
        <item x="194"/>
        <item x="197"/>
        <item x="198"/>
        <item x="201"/>
        <item x="204"/>
        <item x="90"/>
        <item x="219"/>
        <item x="228"/>
        <item x="231"/>
        <item x="251"/>
        <item x="256"/>
        <item x="584"/>
        <item x="367"/>
        <item x="393"/>
        <item x="203"/>
        <item x="432"/>
        <item m="1" x="979"/>
        <item m="1" x="980"/>
        <item m="1" x="896"/>
        <item m="1" x="865"/>
        <item x="289"/>
        <item m="1" x="893"/>
        <item m="1" x="930"/>
        <item x="343"/>
        <item x="286"/>
        <item x="74"/>
        <item x="523"/>
        <item x="304"/>
        <item x="505"/>
        <item x="258"/>
        <item x="86"/>
        <item x="162"/>
        <item x="302"/>
        <item x="316"/>
        <item x="328"/>
        <item x="76"/>
        <item x="7"/>
        <item x="438"/>
        <item x="535"/>
        <item x="295"/>
        <item x="298"/>
        <item x="437"/>
        <item x="43"/>
        <item x="85"/>
        <item x="111"/>
        <item x="134"/>
        <item x="146"/>
        <item x="157"/>
        <item x="213"/>
        <item x="253"/>
        <item x="294"/>
        <item x="385"/>
        <item x="514"/>
        <item x="510"/>
        <item m="1" x="903"/>
        <item x="513"/>
        <item x="87"/>
        <item x="222"/>
        <item x="232"/>
        <item x="314"/>
        <item x="399"/>
        <item x="411"/>
        <item x="64"/>
        <item x="276"/>
        <item x="280"/>
        <item x="100"/>
        <item x="127"/>
        <item x="285"/>
        <item x="544"/>
        <item x="341"/>
        <item x="346"/>
        <item x="348"/>
        <item x="545"/>
        <item x="356"/>
        <item x="355"/>
        <item x="359"/>
        <item x="360"/>
        <item m="1" x="901"/>
        <item x="364"/>
        <item x="365"/>
        <item x="449"/>
        <item m="1" x="972"/>
        <item x="350"/>
        <item x="349"/>
        <item m="1" x="991"/>
        <item x="34"/>
        <item x="66"/>
        <item x="169"/>
        <item x="185"/>
        <item x="217"/>
        <item x="184"/>
        <item x="223"/>
        <item x="55"/>
        <item x="303"/>
        <item x="417"/>
        <item x="47"/>
        <item x="17"/>
        <item x="329"/>
        <item x="369"/>
        <item x="384"/>
        <item x="21"/>
        <item x="109"/>
        <item x="132"/>
        <item x="340"/>
        <item x="366"/>
        <item x="107"/>
        <item x="155"/>
        <item x="301"/>
        <item x="126"/>
        <item x="72"/>
        <item x="404"/>
        <item x="12"/>
        <item m="1" x="978"/>
        <item x="526"/>
        <item m="1" x="985"/>
        <item m="1" x="990"/>
        <item x="443"/>
        <item x="248"/>
        <item m="1" x="928"/>
        <item x="308"/>
        <item m="1" x="992"/>
        <item x="46"/>
        <item x="117"/>
        <item x="192"/>
        <item x="97"/>
        <item x="8"/>
        <item x="26"/>
        <item x="30"/>
        <item x="51"/>
        <item x="96"/>
        <item x="108"/>
        <item x="148"/>
        <item x="179"/>
        <item x="207"/>
        <item x="218"/>
        <item x="221"/>
        <item x="250"/>
        <item x="281"/>
        <item x="3"/>
        <item x="58"/>
        <item x="347"/>
        <item x="27"/>
        <item x="407"/>
        <item x="401"/>
        <item x="431"/>
        <item x="442"/>
        <item x="153"/>
        <item x="410"/>
        <item m="1" x="911"/>
        <item x="322"/>
        <item x="245"/>
        <item m="1" x="868"/>
        <item m="1" x="891"/>
        <item m="1" x="927"/>
        <item m="1" x="902"/>
        <item m="1" x="912"/>
        <item x="190"/>
        <item x="306"/>
        <item x="296"/>
        <item x="327"/>
        <item x="434"/>
        <item x="427"/>
        <item x="436"/>
        <item x="62"/>
        <item x="392"/>
        <item m="1" x="860"/>
        <item x="493"/>
        <item m="1" x="888"/>
        <item m="1" x="908"/>
        <item x="29"/>
        <item x="57"/>
        <item x="172"/>
        <item x="317"/>
        <item x="10"/>
        <item x="191"/>
        <item x="212"/>
        <item x="216"/>
        <item x="269"/>
        <item x="334"/>
        <item x="202"/>
        <item x="206"/>
        <item x="414"/>
        <item x="450"/>
        <item m="1" x="900"/>
        <item x="121"/>
        <item x="114"/>
        <item x="234"/>
        <item x="307"/>
        <item x="373"/>
        <item x="376"/>
        <item m="1" x="892"/>
        <item x="445"/>
        <item x="318"/>
        <item x="300"/>
        <item x="2"/>
        <item x="78"/>
        <item x="128"/>
        <item x="167"/>
        <item x="430"/>
        <item x="447"/>
        <item x="451"/>
        <item x="471"/>
        <item x="265"/>
        <item x="353"/>
        <item x="476"/>
        <item x="472"/>
        <item x="474"/>
        <item x="455"/>
        <item x="461"/>
        <item x="463"/>
        <item x="458"/>
        <item x="459"/>
        <item x="465"/>
        <item x="466"/>
        <item x="467"/>
        <item x="453"/>
        <item x="454"/>
        <item x="456"/>
        <item x="254"/>
        <item x="313"/>
        <item x="309"/>
        <item x="311"/>
        <item x="312"/>
        <item x="457"/>
        <item x="760"/>
        <item x="460"/>
        <item x="470"/>
        <item x="491"/>
        <item x="485"/>
        <item x="488"/>
        <item x="479"/>
        <item x="495"/>
        <item x="496"/>
        <item x="464"/>
        <item x="468"/>
        <item x="497"/>
        <item x="498"/>
        <item x="500"/>
        <item x="501"/>
        <item x="703"/>
        <item x="519"/>
        <item x="520"/>
        <item x="702"/>
        <item x="486"/>
        <item x="506"/>
        <item x="487"/>
        <item x="489"/>
        <item x="477"/>
        <item x="516"/>
        <item x="517"/>
        <item x="484"/>
        <item m="1" x="931"/>
        <item x="413"/>
        <item x="390"/>
        <item m="1" x="922"/>
        <item x="391"/>
        <item x="402"/>
        <item x="396"/>
        <item x="499"/>
        <item x="403"/>
        <item x="518"/>
        <item x="490"/>
        <item x="512"/>
        <item x="478"/>
        <item x="521"/>
        <item x="275"/>
        <item x="336"/>
        <item x="337"/>
        <item x="480"/>
        <item x="481"/>
        <item x="482"/>
        <item x="425"/>
        <item x="386"/>
        <item x="229"/>
        <item x="429"/>
        <item x="473"/>
        <item x="522"/>
        <item x="706"/>
        <item x="707"/>
        <item x="9"/>
        <item x="531"/>
        <item x="598"/>
        <item x="599"/>
        <item x="562"/>
        <item x="589"/>
        <item x="588"/>
        <item x="237"/>
        <item x="530"/>
        <item x="573"/>
        <item x="574"/>
        <item x="357"/>
        <item x="320"/>
        <item x="243"/>
        <item m="1" x="967"/>
        <item x="551"/>
        <item x="379"/>
        <item x="555"/>
        <item x="603"/>
        <item x="409"/>
        <item x="705"/>
        <item x="378"/>
        <item x="604"/>
        <item x="696"/>
        <item x="704"/>
        <item x="541"/>
        <item x="416"/>
        <item x="547"/>
        <item x="502"/>
        <item x="418"/>
        <item x="421"/>
        <item x="698"/>
        <item x="676"/>
        <item x="697"/>
        <item x="693"/>
        <item x="694"/>
        <item x="695"/>
        <item x="699"/>
        <item x="670"/>
        <item x="700"/>
        <item x="567"/>
        <item x="712"/>
        <item x="564"/>
        <item x="565"/>
        <item x="568"/>
        <item m="1" x="973"/>
        <item m="1" x="938"/>
        <item x="24"/>
        <item x="581"/>
        <item m="1" x="981"/>
        <item x="557"/>
        <item x="578"/>
        <item x="585"/>
        <item x="576"/>
        <item x="266"/>
        <item x="577"/>
        <item x="586"/>
        <item x="575"/>
        <item x="582"/>
        <item x="579"/>
        <item x="503"/>
        <item x="558"/>
        <item x="559"/>
        <item x="583"/>
        <item x="560"/>
        <item x="580"/>
        <item x="594"/>
        <item x="354"/>
        <item x="595"/>
        <item x="596"/>
        <item x="326"/>
        <item x="342"/>
        <item x="550"/>
        <item x="597"/>
        <item x="590"/>
        <item x="591"/>
        <item x="592"/>
        <item x="552"/>
        <item x="380"/>
        <item x="593"/>
        <item x="469"/>
        <item x="139"/>
        <item m="1" x="844"/>
        <item x="428"/>
        <item m="1" x="940"/>
        <item m="1" x="989"/>
        <item x="60"/>
        <item x="183"/>
        <item x="381"/>
        <item x="4"/>
        <item x="61"/>
        <item x="33"/>
        <item x="141"/>
        <item x="394"/>
        <item x="571"/>
        <item x="283"/>
        <item m="1" x="894"/>
        <item x="527"/>
        <item x="382"/>
        <item x="524"/>
        <item x="507"/>
        <item x="587"/>
        <item x="570"/>
        <item m="1" x="966"/>
        <item x="319"/>
        <item x="331"/>
        <item x="668"/>
        <item x="667"/>
        <item x="701"/>
        <item x="662"/>
        <item m="1" x="969"/>
        <item m="1" x="961"/>
        <item m="1" x="959"/>
        <item m="1" x="962"/>
        <item x="743"/>
        <item m="1" x="970"/>
        <item x="483"/>
        <item x="515"/>
        <item x="563"/>
        <item m="1" x="971"/>
        <item x="572"/>
        <item m="1" x="829"/>
        <item x="639"/>
        <item x="638"/>
        <item x="637"/>
        <item x="630"/>
        <item x="324"/>
        <item x="569"/>
        <item x="602"/>
        <item m="1" x="968"/>
        <item x="661"/>
        <item x="671"/>
        <item x="673"/>
        <item x="628"/>
        <item x="674"/>
        <item x="675"/>
        <item x="679"/>
        <item x="677"/>
        <item x="687"/>
        <item x="689"/>
        <item x="605"/>
        <item x="663"/>
        <item m="1" x="895"/>
        <item x="606"/>
        <item x="607"/>
        <item x="609"/>
        <item m="1" x="960"/>
        <item x="611"/>
        <item x="612"/>
        <item x="729"/>
        <item x="615"/>
        <item m="1" x="950"/>
        <item x="619"/>
        <item m="1" x="955"/>
        <item x="617"/>
        <item m="1" x="954"/>
        <item x="616"/>
        <item x="681"/>
        <item x="620"/>
        <item x="621"/>
        <item x="691"/>
        <item m="1" x="941"/>
        <item x="28"/>
        <item x="684"/>
        <item x="636"/>
        <item x="648"/>
        <item x="641"/>
        <item x="642"/>
        <item x="643"/>
        <item x="640"/>
        <item x="646"/>
        <item x="650"/>
        <item x="613"/>
        <item m="1" x="952"/>
        <item m="1" x="953"/>
        <item x="659"/>
        <item x="653"/>
        <item x="651"/>
        <item x="601"/>
        <item x="652"/>
        <item x="649"/>
        <item x="656"/>
        <item x="600"/>
        <item x="654"/>
        <item x="655"/>
        <item x="657"/>
        <item x="658"/>
        <item x="634"/>
        <item x="660"/>
        <item x="688"/>
        <item x="647"/>
        <item m="1" x="837"/>
        <item x="672"/>
        <item x="678"/>
        <item x="680"/>
        <item x="395"/>
        <item x="15"/>
        <item m="1" x="825"/>
        <item m="1" x="851"/>
        <item m="1" x="852"/>
        <item x="686"/>
        <item x="692"/>
        <item x="730"/>
        <item x="728"/>
        <item x="538"/>
        <item x="708"/>
        <item m="1" x="839"/>
        <item x="724"/>
        <item x="733"/>
        <item m="1" x="842"/>
        <item m="1" x="840"/>
        <item x="543"/>
        <item m="1" x="942"/>
        <item m="1" x="943"/>
        <item m="1" x="963"/>
        <item m="1" x="944"/>
        <item x="553"/>
        <item x="737"/>
        <item x="736"/>
        <item m="1" x="945"/>
        <item m="1" x="946"/>
        <item x="566"/>
        <item x="556"/>
        <item x="548"/>
        <item x="780"/>
        <item m="1" x="948"/>
        <item x="494"/>
        <item m="1" x="965"/>
        <item x="534"/>
        <item x="709"/>
        <item x="529"/>
        <item x="718"/>
        <item m="1" x="843"/>
        <item x="716"/>
        <item x="717"/>
        <item x="554"/>
        <item m="1" x="964"/>
        <item x="732"/>
        <item x="734"/>
        <item x="713"/>
        <item x="20"/>
        <item m="1" x="957"/>
        <item m="1" x="951"/>
        <item m="1" x="947"/>
        <item x="614"/>
        <item m="1" x="956"/>
        <item x="610"/>
        <item x="690"/>
        <item m="1" x="836"/>
        <item x="103"/>
        <item m="1" x="850"/>
        <item x="745"/>
        <item m="1" x="855"/>
        <item m="1" x="856"/>
        <item m="1" x="861"/>
        <item x="70"/>
        <item x="406"/>
        <item m="1" x="826"/>
        <item m="1" x="846"/>
        <item x="626"/>
        <item x="741"/>
        <item m="1" x="937"/>
        <item m="1" x="869"/>
        <item m="1" x="872"/>
        <item m="1" x="857"/>
        <item m="1" x="885"/>
        <item m="1" x="882"/>
        <item m="1" x="873"/>
        <item m="1" x="874"/>
        <item m="1" x="875"/>
        <item m="1" x="876"/>
        <item m="1" x="877"/>
        <item x="744"/>
        <item m="1" x="878"/>
        <item m="1" x="879"/>
        <item m="1" x="881"/>
        <item m="1" x="887"/>
        <item m="1" x="883"/>
        <item m="1" x="884"/>
        <item m="1" x="886"/>
        <item x="778"/>
        <item x="770"/>
        <item x="771"/>
        <item x="761"/>
        <item m="1" x="935"/>
        <item m="1" x="828"/>
        <item m="1" x="863"/>
        <item m="1" x="936"/>
        <item x="149"/>
        <item m="1" x="939"/>
        <item m="1" x="819"/>
        <item m="1" x="862"/>
        <item m="1" x="864"/>
        <item m="1" x="858"/>
        <item m="1" x="866"/>
        <item m="1" x="859"/>
        <item m="1" x="867"/>
        <item x="714"/>
        <item x="735"/>
        <item m="1" x="841"/>
        <item x="768"/>
        <item m="1" x="923"/>
        <item x="368"/>
        <item x="208"/>
        <item m="1" x="871"/>
        <item x="769"/>
        <item m="1" x="920"/>
        <item m="1" x="921"/>
        <item m="1" x="899"/>
        <item m="1" x="870"/>
        <item m="1" x="905"/>
        <item m="1" x="880"/>
        <item x="475"/>
        <item m="1" x="890"/>
        <item m="1" x="924"/>
        <item m="1" x="845"/>
        <item x="0"/>
        <item m="1" x="816"/>
        <item m="1" x="834"/>
        <item x="561"/>
        <item x="32"/>
        <item x="635"/>
        <item x="536"/>
        <item m="1" x="811"/>
        <item x="715"/>
        <item x="274"/>
        <item x="731"/>
        <item x="777"/>
        <item x="351"/>
        <item x="352"/>
        <item x="358"/>
        <item m="1" x="853"/>
        <item m="1" x="824"/>
        <item m="1" x="854"/>
        <item x="377"/>
        <item x="389"/>
        <item x="397"/>
        <item x="102"/>
        <item x="400"/>
        <item x="738"/>
        <item x="420"/>
        <item x="440"/>
        <item x="446"/>
        <item x="739"/>
        <item x="508"/>
        <item x="509"/>
        <item x="511"/>
        <item m="1" x="838"/>
        <item x="633"/>
        <item x="549"/>
        <item x="618"/>
        <item x="623"/>
        <item x="629"/>
        <item x="644"/>
        <item x="645"/>
        <item x="683"/>
        <item x="742"/>
        <item x="710"/>
        <item x="711"/>
        <item x="720"/>
        <item x="721"/>
        <item x="722"/>
        <item x="725"/>
        <item x="727"/>
        <item x="746"/>
        <item x="747"/>
        <item x="748"/>
        <item x="749"/>
        <item x="750"/>
        <item x="751"/>
        <item x="752"/>
        <item x="753"/>
        <item x="754"/>
        <item x="755"/>
        <item x="756"/>
        <item x="757"/>
        <item x="759"/>
        <item m="1" x="847"/>
        <item x="763"/>
        <item x="764"/>
        <item x="765"/>
        <item x="766"/>
        <item m="1" x="848"/>
        <item x="774"/>
        <item x="775"/>
        <item x="776"/>
        <item x="779"/>
        <item m="1" x="835"/>
        <item x="1"/>
        <item x="361"/>
        <item m="1" x="830"/>
        <item m="1" x="849"/>
        <item m="1" x="833"/>
        <item x="528"/>
        <item x="685"/>
        <item x="344"/>
        <item x="627"/>
        <item x="762"/>
        <item x="767"/>
        <item x="631"/>
        <item m="1" x="812"/>
        <item x="719"/>
        <item x="525"/>
        <item m="1" x="817"/>
        <item x="632"/>
        <item x="625"/>
        <item x="726"/>
        <item x="186"/>
        <item m="1" x="831"/>
        <item x="608"/>
        <item m="1" x="827"/>
        <item x="624"/>
        <item m="1" x="820"/>
        <item x="537"/>
        <item m="1" x="814"/>
        <item x="664"/>
        <item x="665"/>
        <item m="1" x="821"/>
        <item m="1" x="822"/>
        <item x="682"/>
        <item x="773"/>
        <item x="758"/>
        <item x="787"/>
        <item x="788"/>
        <item x="784"/>
        <item x="789"/>
        <item x="790"/>
        <item x="791"/>
        <item x="792"/>
        <item x="793"/>
        <item x="785"/>
        <item x="794"/>
        <item x="782"/>
        <item x="795"/>
        <item x="796"/>
        <item x="786"/>
        <item x="797"/>
        <item x="798"/>
        <item x="799"/>
        <item x="800"/>
        <item x="801"/>
        <item x="802"/>
        <item x="803"/>
        <item x="804"/>
        <item x="805"/>
        <item x="806"/>
        <item x="807"/>
        <item x="808"/>
        <item x="781"/>
        <item x="783"/>
        <item m="1" x="823"/>
        <item x="810"/>
        <item x="542"/>
        <item m="1" x="813"/>
        <item x="666"/>
        <item x="669"/>
        <item m="1" x="818"/>
        <item m="1" x="815"/>
        <item x="740"/>
        <item x="215"/>
        <item x="622"/>
        <item x="809"/>
        <item x="546"/>
        <item x="772"/>
        <item x="723"/>
        <item x="504"/>
        <item t="default"/>
      </items>
    </pivotField>
    <pivotField showAll="0"/>
    <pivotField axis="axisRow" outline="0" showAll="0" defaultSubtotal="0">
      <items count="49">
        <item x="39"/>
        <item x="12"/>
        <item x="18"/>
        <item x="10"/>
        <item x="4"/>
        <item x="20"/>
        <item x="21"/>
        <item x="15"/>
        <item x="16"/>
        <item x="17"/>
        <item x="7"/>
        <item x="19"/>
        <item x="5"/>
        <item x="1"/>
        <item x="2"/>
        <item m="1" x="48"/>
        <item m="1" x="47"/>
        <item x="3"/>
        <item x="26"/>
        <item x="24"/>
        <item x="14"/>
        <item x="22"/>
        <item x="28"/>
        <item x="36"/>
        <item x="8"/>
        <item x="23"/>
        <item x="31"/>
        <item x="27"/>
        <item x="0"/>
        <item m="1" x="46"/>
        <item x="6"/>
        <item x="11"/>
        <item x="29"/>
        <item x="25"/>
        <item x="32"/>
        <item x="30"/>
        <item x="9"/>
        <item x="33"/>
        <item x="13"/>
        <item x="35"/>
        <item x="37"/>
        <item x="34"/>
        <item x="40"/>
        <item x="41"/>
        <item x="42"/>
        <item m="1" x="43"/>
        <item m="1" x="44"/>
        <item m="1" x="45"/>
        <item x="38"/>
      </items>
      <extLst>
        <ext xmlns:x14="http://schemas.microsoft.com/office/spreadsheetml/2009/9/main" uri="{2946ED86-A175-432a-8AC1-64E0C546D7DE}">
          <x14:pivotField fillDownLabels="1"/>
        </ext>
      </extLst>
    </pivotField>
    <pivotField showAll="0"/>
    <pivotField showAll="0"/>
    <pivotField showAll="0"/>
    <pivotField axis="axisPage" showAll="0">
      <items count="15">
        <item x="1"/>
        <item x="6"/>
        <item x="4"/>
        <item m="1" x="10"/>
        <item m="1" x="12"/>
        <item m="1" x="11"/>
        <item m="1" x="13"/>
        <item x="7"/>
        <item x="3"/>
        <item x="5"/>
        <item x="2"/>
        <item x="0"/>
        <item x="8"/>
        <item x="9"/>
        <item t="default"/>
      </items>
    </pivotField>
    <pivotField showAll="0"/>
    <pivotField showAll="0"/>
    <pivotField showAll="0"/>
    <pivotField showAll="0"/>
    <pivotField name="REDE PREVISTA" axis="axisRow" outline="0" showAll="0" sortType="ascending" defaultSubtotal="0">
      <items count="395">
        <item m="1" x="150"/>
        <item m="1" x="342"/>
        <item m="1" x="182"/>
        <item m="1" x="314"/>
        <item m="1" x="226"/>
        <item m="1" x="270"/>
        <item m="1" x="327"/>
        <item m="1" x="227"/>
        <item m="1" x="310"/>
        <item m="1" x="12"/>
        <item x="4"/>
        <item x="9"/>
        <item m="1" x="250"/>
        <item m="1" x="228"/>
        <item m="1" x="267"/>
        <item m="1" x="76"/>
        <item m="1" x="290"/>
        <item m="1" x="229"/>
        <item m="1" x="269"/>
        <item m="1" x="181"/>
        <item x="2"/>
        <item m="1" x="309"/>
        <item m="1" x="89"/>
        <item x="0"/>
        <item m="1" x="251"/>
        <item m="1" x="220"/>
        <item x="3"/>
        <item m="1" x="223"/>
        <item m="1" x="231"/>
        <item m="1" x="367"/>
        <item m="1" x="379"/>
        <item m="1" x="380"/>
        <item m="1" x="369"/>
        <item m="1" x="381"/>
        <item m="1" x="378"/>
        <item m="1" x="368"/>
        <item m="1" x="370"/>
        <item m="1" x="371"/>
        <item m="1" x="372"/>
        <item m="1" x="373"/>
        <item m="1" x="374"/>
        <item m="1" x="376"/>
        <item m="1" x="377"/>
        <item m="1" x="375"/>
        <item m="1" x="385"/>
        <item m="1" x="382"/>
        <item m="1" x="386"/>
        <item m="1" x="387"/>
        <item m="1" x="388"/>
        <item m="1" x="389"/>
        <item m="1" x="390"/>
        <item m="1" x="391"/>
        <item m="1" x="392"/>
        <item m="1" x="384"/>
        <item m="1" x="393"/>
        <item m="1" x="394"/>
        <item m="1" x="383"/>
        <item m="1" x="366"/>
        <item m="1" x="365"/>
        <item m="1" x="364"/>
        <item m="1" x="363"/>
        <item m="1" x="361"/>
        <item m="1" x="359"/>
        <item m="1" x="362"/>
        <item m="1" x="357"/>
        <item m="1" x="358"/>
        <item m="1" x="360"/>
        <item m="1" x="356"/>
        <item m="1" x="351"/>
        <item m="1" x="352"/>
        <item m="1" x="323"/>
        <item m="1" x="350"/>
        <item m="1" x="353"/>
        <item m="1" x="235"/>
        <item m="1" x="348"/>
        <item m="1" x="349"/>
        <item m="1" x="354"/>
        <item m="1" x="345"/>
        <item m="1" x="346"/>
        <item m="1" x="319"/>
        <item m="1" x="347"/>
        <item m="1" x="344"/>
        <item m="1" x="230"/>
        <item m="1" x="343"/>
        <item m="1" x="324"/>
        <item m="1" x="341"/>
        <item m="1" x="326"/>
        <item m="1" x="328"/>
        <item m="1" x="329"/>
        <item m="1" x="355"/>
        <item m="1" x="330"/>
        <item m="1" x="321"/>
        <item m="1" x="331"/>
        <item m="1" x="332"/>
        <item m="1" x="333"/>
        <item m="1" x="334"/>
        <item m="1" x="335"/>
        <item m="1" x="336"/>
        <item m="1" x="337"/>
        <item m="1" x="325"/>
        <item m="1" x="338"/>
        <item m="1" x="322"/>
        <item m="1" x="339"/>
        <item m="1" x="340"/>
        <item m="1" x="320"/>
        <item m="1" x="318"/>
        <item m="1" x="288"/>
        <item m="1" x="305"/>
        <item m="1" x="291"/>
        <item m="1" x="292"/>
        <item m="1" x="313"/>
        <item m="1" x="283"/>
        <item m="1" x="315"/>
        <item m="1" x="237"/>
        <item m="1" x="233"/>
        <item m="1" x="311"/>
        <item m="1" x="293"/>
        <item m="1" x="316"/>
        <item m="1" x="317"/>
        <item m="1" x="294"/>
        <item m="1" x="295"/>
        <item m="1" x="296"/>
        <item m="1" x="276"/>
        <item m="1" x="297"/>
        <item m="1" x="298"/>
        <item m="1" x="284"/>
        <item m="1" x="299"/>
        <item m="1" x="281"/>
        <item m="1" x="286"/>
        <item m="1" x="300"/>
        <item m="1" x="287"/>
        <item m="1" x="301"/>
        <item m="1" x="285"/>
        <item m="1" x="282"/>
        <item m="1" x="234"/>
        <item m="1" x="268"/>
        <item m="1" x="312"/>
        <item m="1" x="280"/>
        <item m="1" x="232"/>
        <item m="1" x="302"/>
        <item m="1" x="266"/>
        <item m="1" x="278"/>
        <item m="1" x="277"/>
        <item m="1" x="303"/>
        <item m="1" x="236"/>
        <item m="1" x="256"/>
        <item m="1" x="263"/>
        <item m="1" x="272"/>
        <item m="1" x="304"/>
        <item m="1" x="273"/>
        <item m="1" x="279"/>
        <item m="1" x="259"/>
        <item m="1" x="306"/>
        <item m="1" x="274"/>
        <item m="1" x="307"/>
        <item m="1" x="258"/>
        <item m="1" x="289"/>
        <item m="1" x="271"/>
        <item m="1" x="265"/>
        <item m="1" x="275"/>
        <item m="1" x="257"/>
        <item m="1" x="260"/>
        <item m="1" x="261"/>
        <item m="1" x="262"/>
        <item m="1" x="264"/>
        <item m="1" x="254"/>
        <item m="1" x="255"/>
        <item m="1" x="253"/>
        <item m="1" x="252"/>
        <item m="1" x="247"/>
        <item m="1" x="248"/>
        <item m="1" x="244"/>
        <item m="1" x="308"/>
        <item m="1" x="243"/>
        <item m="1" x="249"/>
        <item m="1" x="245"/>
        <item m="1" x="242"/>
        <item m="1" x="240"/>
        <item m="1" x="241"/>
        <item m="1" x="238"/>
        <item m="1" x="216"/>
        <item m="1" x="224"/>
        <item m="1" x="225"/>
        <item m="1" x="239"/>
        <item m="1" x="212"/>
        <item m="1" x="213"/>
        <item m="1" x="221"/>
        <item m="1" x="222"/>
        <item m="1" x="214"/>
        <item m="1" x="219"/>
        <item m="1" x="218"/>
        <item m="1" x="217"/>
        <item m="1" x="207"/>
        <item m="1" x="205"/>
        <item m="1" x="206"/>
        <item m="1" x="209"/>
        <item m="1" x="208"/>
        <item m="1" x="210"/>
        <item m="1" x="211"/>
        <item m="1" x="215"/>
        <item m="1" x="204"/>
        <item m="1" x="203"/>
        <item m="1" x="201"/>
        <item m="1" x="202"/>
        <item m="1" x="199"/>
        <item m="1" x="200"/>
        <item m="1" x="198"/>
        <item m="1" x="197"/>
        <item m="1" x="195"/>
        <item m="1" x="196"/>
        <item m="1" x="194"/>
        <item m="1" x="192"/>
        <item m="1" x="185"/>
        <item m="1" x="184"/>
        <item m="1" x="190"/>
        <item m="1" x="186"/>
        <item m="1" x="187"/>
        <item m="1" x="183"/>
        <item m="1" x="188"/>
        <item m="1" x="171"/>
        <item m="1" x="167"/>
        <item m="1" x="170"/>
        <item m="1" x="175"/>
        <item m="1" x="176"/>
        <item m="1" x="169"/>
        <item m="1" x="177"/>
        <item m="1" x="168"/>
        <item m="1" x="178"/>
        <item m="1" x="173"/>
        <item m="1" x="174"/>
        <item m="1" x="172"/>
        <item m="1" x="189"/>
        <item m="1" x="179"/>
        <item m="1" x="191"/>
        <item m="1" x="166"/>
        <item m="1" x="193"/>
        <item m="1" x="180"/>
        <item m="1" x="158"/>
        <item m="1" x="164"/>
        <item m="1" x="157"/>
        <item m="1" x="165"/>
        <item m="1" x="161"/>
        <item m="1" x="159"/>
        <item m="1" x="162"/>
        <item m="1" x="160"/>
        <item m="1" x="156"/>
        <item m="1" x="163"/>
        <item m="1" x="151"/>
        <item m="1" x="153"/>
        <item m="1" x="154"/>
        <item m="1" x="152"/>
        <item m="1" x="155"/>
        <item m="1" x="146"/>
        <item m="1" x="147"/>
        <item m="1" x="148"/>
        <item m="1" x="149"/>
        <item m="1" x="145"/>
        <item m="1" x="144"/>
        <item m="1" x="141"/>
        <item m="1" x="140"/>
        <item m="1" x="139"/>
        <item m="1" x="138"/>
        <item m="1" x="142"/>
        <item m="1" x="137"/>
        <item m="1" x="136"/>
        <item m="1" x="134"/>
        <item m="1" x="131"/>
        <item m="1" x="132"/>
        <item m="1" x="133"/>
        <item m="1" x="135"/>
        <item m="1" x="130"/>
        <item m="1" x="129"/>
        <item m="1" x="128"/>
        <item m="1" x="127"/>
        <item m="1" x="125"/>
        <item m="1" x="126"/>
        <item m="1" x="124"/>
        <item m="1" x="123"/>
        <item m="1" x="122"/>
        <item m="1" x="117"/>
        <item m="1" x="115"/>
        <item m="1" x="120"/>
        <item m="1" x="121"/>
        <item m="1" x="119"/>
        <item m="1" x="114"/>
        <item m="1" x="112"/>
        <item m="1" x="118"/>
        <item m="1" x="110"/>
        <item m="1" x="116"/>
        <item m="1" x="143"/>
        <item m="1" x="111"/>
        <item m="1" x="108"/>
        <item m="1" x="107"/>
        <item m="1" x="109"/>
        <item m="1" x="106"/>
        <item m="1" x="105"/>
        <item m="1" x="104"/>
        <item m="1" x="103"/>
        <item m="1" x="102"/>
        <item m="1" x="88"/>
        <item m="1" x="113"/>
        <item m="1" x="101"/>
        <item m="1" x="100"/>
        <item m="1" x="87"/>
        <item m="1" x="96"/>
        <item m="1" x="97"/>
        <item m="1" x="98"/>
        <item m="1" x="99"/>
        <item m="1" x="94"/>
        <item m="1" x="95"/>
        <item m="1" x="93"/>
        <item m="1" x="90"/>
        <item m="1" x="92"/>
        <item m="1" x="91"/>
        <item m="1" x="84"/>
        <item m="1" x="80"/>
        <item m="1" x="83"/>
        <item m="1" x="86"/>
        <item m="1" x="85"/>
        <item m="1" x="81"/>
        <item m="1" x="75"/>
        <item m="1" x="82"/>
        <item m="1" x="77"/>
        <item m="1" x="78"/>
        <item m="1" x="73"/>
        <item m="1" x="72"/>
        <item m="1" x="74"/>
        <item m="1" x="79"/>
        <item m="1" x="67"/>
        <item m="1" x="70"/>
        <item m="1" x="69"/>
        <item m="1" x="68"/>
        <item m="1" x="66"/>
        <item m="1" x="65"/>
        <item m="1" x="63"/>
        <item m="1" x="62"/>
        <item m="1" x="71"/>
        <item m="1" x="64"/>
        <item m="1" x="61"/>
        <item m="1" x="59"/>
        <item m="1" x="60"/>
        <item m="1" x="55"/>
        <item m="1" x="57"/>
        <item m="1" x="58"/>
        <item m="1" x="54"/>
        <item m="1" x="50"/>
        <item m="1" x="51"/>
        <item m="1" x="52"/>
        <item m="1" x="53"/>
        <item m="1" x="56"/>
        <item m="1" x="46"/>
        <item m="1" x="40"/>
        <item m="1" x="43"/>
        <item m="1" x="47"/>
        <item m="1" x="44"/>
        <item m="1" x="49"/>
        <item m="1" x="45"/>
        <item m="1" x="42"/>
        <item m="1" x="48"/>
        <item m="1" x="41"/>
        <item m="1" x="39"/>
        <item m="1" x="36"/>
        <item m="1" x="38"/>
        <item m="1" x="37"/>
        <item m="1" x="34"/>
        <item m="1" x="35"/>
        <item m="1" x="33"/>
        <item m="1" x="32"/>
        <item m="1" x="29"/>
        <item m="1" x="30"/>
        <item m="1" x="31"/>
        <item m="1" x="25"/>
        <item m="1" x="26"/>
        <item m="1" x="28"/>
        <item m="1" x="27"/>
        <item m="1" x="23"/>
        <item m="1" x="21"/>
        <item m="1" x="24"/>
        <item m="1" x="22"/>
        <item m="1" x="20"/>
        <item m="1" x="15"/>
        <item m="1" x="14"/>
        <item m="1" x="13"/>
        <item m="1" x="17"/>
        <item m="1" x="246"/>
        <item m="1" x="18"/>
        <item m="1" x="19"/>
        <item m="1" x="16"/>
        <item m="1" x="10"/>
        <item m="1" x="11"/>
        <item x="5"/>
        <item x="6"/>
        <item x="1"/>
        <item x="8"/>
        <item x="7"/>
      </items>
      <extLst>
        <ext xmlns:x14="http://schemas.microsoft.com/office/spreadsheetml/2009/9/main" uri="{2946ED86-A175-432a-8AC1-64E0C546D7DE}">
          <x14:pivotField fillDownLabels="1"/>
        </ext>
      </extLst>
    </pivotField>
    <pivotField showAll="0"/>
    <pivotField axis="axisPage" showAll="0">
      <items count="25">
        <item x="1"/>
        <item x="11"/>
        <item x="3"/>
        <item x="4"/>
        <item x="2"/>
        <item x="10"/>
        <item m="1" x="23"/>
        <item m="1" x="22"/>
        <item x="0"/>
        <item x="8"/>
        <item x="9"/>
        <item x="6"/>
        <item x="7"/>
        <item x="16"/>
        <item m="1" x="21"/>
        <item x="14"/>
        <item m="1" x="20"/>
        <item x="12"/>
        <item m="1" x="19"/>
        <item x="13"/>
        <item x="15"/>
        <item m="1" x="18"/>
        <item x="5"/>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5">
        <item x="3"/>
        <item h="1" x="1"/>
        <item h="1" m="1" x="6"/>
        <item h="1" m="1" x="5"/>
        <item h="1" m="1" x="8"/>
        <item h="1" m="1" x="12"/>
        <item h="1" m="1" x="13"/>
        <item h="1" x="0"/>
        <item h="1" m="1" x="11"/>
        <item h="1" m="1" x="10"/>
        <item h="1" m="1" x="9"/>
        <item h="1" m="1" x="7"/>
        <item h="1" m="1" x="4"/>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2"/>
    <field x="21"/>
    <field x="10"/>
  </rowFields>
  <colItems count="1">
    <i/>
  </colItems>
  <pageFields count="4">
    <pageField fld="16" item="0" hier="-1"/>
    <pageField fld="2" hier="-1"/>
    <pageField fld="23" item="8" hier="-1"/>
    <pageField fld="36" hier="-1"/>
  </pageFields>
  <formats count="19">
    <format dxfId="823">
      <pivotArea outline="0" collapsedLevelsAreSubtotals="1" fieldPosition="0"/>
    </format>
    <format dxfId="824">
      <pivotArea field="21" type="button" dataOnly="0" labelOnly="1" outline="0" axis="axisRow" fieldPosition="1"/>
    </format>
    <format dxfId="825">
      <pivotArea type="topRight" dataOnly="0" labelOnly="1" outline="0" fieldPosition="0"/>
    </format>
    <format dxfId="826">
      <pivotArea dataOnly="0" labelOnly="1" fieldPosition="0">
        <references count="1">
          <reference field="21" count="22">
            <x v="64"/>
            <x v="67"/>
            <x v="68"/>
            <x v="69"/>
            <x v="70"/>
            <x v="71"/>
            <x v="72"/>
            <x v="73"/>
            <x v="74"/>
            <x v="75"/>
            <x v="76"/>
            <x v="77"/>
            <x v="78"/>
            <x v="97"/>
            <x v="98"/>
            <x v="99"/>
            <x v="100"/>
            <x v="101"/>
            <x v="102"/>
            <x v="103"/>
            <x v="104"/>
            <x v="105"/>
          </reference>
        </references>
      </pivotArea>
    </format>
    <format dxfId="827">
      <pivotArea dataOnly="0" labelOnly="1" grandCol="1" outline="0" fieldPosition="0"/>
    </format>
    <format dxfId="828">
      <pivotArea outline="0" collapsedLevelsAreSubtotals="1" fieldPosition="0"/>
    </format>
    <format dxfId="829">
      <pivotArea type="topRight" dataOnly="0" labelOnly="1" outline="0" fieldPosition="0"/>
    </format>
    <format dxfId="830">
      <pivotArea dataOnly="0" labelOnly="1" fieldPosition="0">
        <references count="1">
          <reference field="21" count="22">
            <x v="64"/>
            <x v="67"/>
            <x v="68"/>
            <x v="69"/>
            <x v="70"/>
            <x v="71"/>
            <x v="72"/>
            <x v="73"/>
            <x v="74"/>
            <x v="75"/>
            <x v="76"/>
            <x v="77"/>
            <x v="78"/>
            <x v="97"/>
            <x v="98"/>
            <x v="99"/>
            <x v="100"/>
            <x v="101"/>
            <x v="102"/>
            <x v="103"/>
            <x v="104"/>
            <x v="105"/>
          </reference>
        </references>
      </pivotArea>
    </format>
    <format dxfId="831">
      <pivotArea dataOnly="0" labelOnly="1" grandCol="1" outline="0" fieldPosition="0"/>
    </format>
    <format dxfId="832">
      <pivotArea field="21" type="button" dataOnly="0" labelOnly="1" outline="0" axis="axisRow" fieldPosition="1"/>
    </format>
    <format dxfId="833">
      <pivotArea field="6" type="button" dataOnly="0" labelOnly="1" outline="0"/>
    </format>
    <format dxfId="834">
      <pivotArea field="12" type="button" dataOnly="0" labelOnly="1" outline="0" axis="axisRow" fieldPosition="0"/>
    </format>
    <format dxfId="835">
      <pivotArea dataOnly="0" labelOnly="1" grandRow="1" outline="0" fieldPosition="0"/>
    </format>
    <format dxfId="836">
      <pivotArea field="12" type="button" dataOnly="0" labelOnly="1" outline="0" axis="axisRow" fieldPosition="0"/>
    </format>
    <format dxfId="837">
      <pivotArea field="21" type="button" dataOnly="0" labelOnly="1" outline="0" axis="axisRow" fieldPosition="1"/>
    </format>
    <format dxfId="838">
      <pivotArea field="6" type="button" dataOnly="0" labelOnly="1" outline="0"/>
    </format>
    <format dxfId="839">
      <pivotArea field="12" type="button" dataOnly="0" labelOnly="1" outline="0" axis="axisRow" fieldPosition="0"/>
    </format>
    <format dxfId="840">
      <pivotArea field="21" type="button" dataOnly="0" labelOnly="1" outline="0" axis="axisRow" fieldPosition="1"/>
    </format>
    <format dxfId="841">
      <pivotArea field="6"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A543095-3561-440D-BF83-761E74D40401}" name="Tabela dinâmica6" cacheId="428" applyNumberFormats="0" applyBorderFormats="0" applyFontFormats="0" applyPatternFormats="0" applyAlignmentFormats="0" applyWidthHeightFormats="1" dataCaption="Valores" grandTotalCaption="TOTAL" updatedVersion="8" minRefreshableVersion="3" useAutoFormatting="1" itemPrintTitles="1" createdVersion="8" indent="0" outline="1" outlineData="1" multipleFieldFilters="0" rowHeaderCaption="DATA" colHeaderCaption=" ">
  <location ref="AT9:AU19" firstHeaderRow="1" firstDataRow="1" firstDataCol="1" rowPageCount="6" colPageCount="1"/>
  <pivotFields count="58">
    <pivotField showAll="0"/>
    <pivotField showAll="0"/>
    <pivotField axis="axisPage" dataField="1" multipleItemSelectionAllowed="1" showAll="0">
      <items count="59">
        <item h="1" m="1" x="38"/>
        <item x="3"/>
        <item m="1" x="26"/>
        <item h="1" m="1" x="52"/>
        <item h="1" x="5"/>
        <item m="1" x="57"/>
        <item m="1" x="33"/>
        <item m="1" x="56"/>
        <item h="1" m="1" x="53"/>
        <item m="1" x="55"/>
        <item m="1" x="54"/>
        <item h="1" x="8"/>
        <item h="1" m="1" x="20"/>
        <item h="1" m="1" x="50"/>
        <item h="1" m="1" x="51"/>
        <item h="1" m="1" x="49"/>
        <item h="1" m="1" x="48"/>
        <item h="1" x="9"/>
        <item h="1" m="1" x="47"/>
        <item h="1" m="1" x="46"/>
        <item h="1" m="1" x="28"/>
        <item h="1" m="1" x="44"/>
        <item h="1" x="1"/>
        <item h="1" m="1" x="45"/>
        <item h="1" m="1" x="42"/>
        <item h="1" m="1" x="43"/>
        <item h="1" m="1" x="41"/>
        <item h="1" m="1" x="40"/>
        <item h="1" m="1" x="39"/>
        <item h="1" m="1" x="34"/>
        <item h="1" m="1" x="35"/>
        <item h="1" m="1" x="27"/>
        <item h="1" m="1" x="29"/>
        <item h="1" x="11"/>
        <item h="1" m="1" x="36"/>
        <item h="1" m="1" x="37"/>
        <item h="1" x="4"/>
        <item h="1" x="16"/>
        <item h="1" m="1" x="32"/>
        <item h="1" x="2"/>
        <item h="1" x="7"/>
        <item h="1" x="12"/>
        <item h="1" m="1" x="24"/>
        <item h="1" x="0"/>
        <item h="1" m="1" x="31"/>
        <item h="1" m="1" x="30"/>
        <item h="1" m="1" x="21"/>
        <item h="1" x="10"/>
        <item h="1" x="14"/>
        <item h="1" m="1" x="25"/>
        <item h="1" m="1" x="23"/>
        <item h="1" x="6"/>
        <item h="1" m="1" x="22"/>
        <item h="1" x="13"/>
        <item h="1" x="15"/>
        <item h="1" m="1" x="19"/>
        <item h="1" m="1" x="18"/>
        <item h="1" x="17"/>
        <item t="default"/>
      </items>
    </pivotField>
    <pivotField showAll="0"/>
    <pivotField showAll="0" sortType="ascending"/>
    <pivotField showAll="0"/>
    <pivotField name="REDE ENTREGUE" showAll="0">
      <items count="340">
        <item h="1" x="1"/>
        <item h="1" m="1" x="321"/>
        <item h="1" m="1" x="320"/>
        <item h="1" x="6"/>
        <item h="1" m="1" x="336"/>
        <item h="1" x="108"/>
        <item h="1" m="1" x="335"/>
        <item h="1" m="1" x="334"/>
        <item h="1" x="137"/>
        <item h="1" x="61"/>
        <item h="1" x="23"/>
        <item h="1" x="62"/>
        <item h="1" x="19"/>
        <item h="1" x="103"/>
        <item h="1" m="1" x="332"/>
        <item h="1" x="22"/>
        <item h="1" x="28"/>
        <item h="1" x="79"/>
        <item h="1" m="1" x="325"/>
        <item h="1" m="1" x="331"/>
        <item h="1" x="38"/>
        <item h="1" x="32"/>
        <item h="1" x="134"/>
        <item h="1" x="78"/>
        <item h="1" m="1" x="329"/>
        <item h="1" x="123"/>
        <item h="1" x="170"/>
        <item h="1" x="290"/>
        <item h="1" m="1" x="328"/>
        <item h="1" m="1" x="330"/>
        <item h="1" x="107"/>
        <item h="1" x="177"/>
        <item h="1" x="82"/>
        <item h="1" x="126"/>
        <item h="1" x="105"/>
        <item h="1" x="8"/>
        <item h="1" x="124"/>
        <item h="1" x="33"/>
        <item h="1" x="109"/>
        <item h="1" x="57"/>
        <item h="1" m="1" x="326"/>
        <item h="1" m="1" x="338"/>
        <item h="1" x="141"/>
        <item h="1" m="1" x="327"/>
        <item h="1" x="131"/>
        <item h="1" x="133"/>
        <item h="1" x="42"/>
        <item h="1" x="29"/>
        <item h="1" m="1" x="337"/>
        <item h="1" x="94"/>
        <item h="1" x="106"/>
        <item h="1" x="16"/>
        <item h="1" x="96"/>
        <item h="1" x="53"/>
        <item h="1" x="175"/>
        <item h="1" x="72"/>
        <item h="1" x="157"/>
        <item h="1" x="44"/>
        <item h="1" x="104"/>
        <item h="1" x="167"/>
        <item h="1" x="76"/>
        <item h="1" x="99"/>
        <item h="1" x="35"/>
        <item h="1" x="10"/>
        <item h="1" x="101"/>
        <item h="1" x="24"/>
        <item h="1" x="14"/>
        <item h="1" x="80"/>
        <item h="1" m="1" x="333"/>
        <item h="1" x="64"/>
        <item h="1" x="49"/>
        <item h="1" x="87"/>
        <item h="1" x="84"/>
        <item h="1" x="77"/>
        <item h="1" x="59"/>
        <item h="1" x="20"/>
        <item h="1" x="91"/>
        <item h="1" x="7"/>
        <item h="1" x="54"/>
        <item h="1" x="100"/>
        <item h="1" x="39"/>
        <item h="1" x="11"/>
        <item h="1" x="52"/>
        <item h="1" x="81"/>
        <item h="1" x="40"/>
        <item h="1" x="34"/>
        <item h="1" x="154"/>
        <item h="1" x="17"/>
        <item h="1" x="179"/>
        <item h="1" x="102"/>
        <item h="1" x="88"/>
        <item h="1" x="37"/>
        <item h="1" x="60"/>
        <item h="1" x="142"/>
        <item x="43"/>
        <item h="1" x="9"/>
        <item h="1" x="63"/>
        <item h="1" m="1" x="324"/>
        <item h="1" m="1" x="305"/>
        <item h="1" x="169"/>
        <item h="1" x="70"/>
        <item h="1" m="1" x="323"/>
        <item h="1" x="48"/>
        <item h="1" x="83"/>
        <item h="1" m="1" x="322"/>
        <item h="1" x="195"/>
        <item h="1" x="65"/>
        <item h="1" x="95"/>
        <item h="1" x="41"/>
        <item h="1" x="46"/>
        <item x="73"/>
        <item x="85"/>
        <item x="26"/>
        <item x="129"/>
        <item h="1" x="168"/>
        <item x="51"/>
        <item x="50"/>
        <item x="27"/>
        <item x="90"/>
        <item h="1" m="1" x="317"/>
        <item h="1" x="139"/>
        <item h="1" x="152"/>
        <item h="1" x="98"/>
        <item h="1" m="1" x="316"/>
        <item h="1" x="21"/>
        <item h="1" m="1" x="318"/>
        <item h="1" m="1" x="319"/>
        <item h="1" x="5"/>
        <item h="1" x="92"/>
        <item h="1" x="130"/>
        <item h="1" x="12"/>
        <item h="1" x="128"/>
        <item h="1" x="117"/>
        <item h="1" x="111"/>
        <item h="1" m="1" x="314"/>
        <item h="1" x="292"/>
        <item h="1" x="18"/>
        <item h="1" x="47"/>
        <item h="1" x="149"/>
        <item h="1" m="1" x="313"/>
        <item h="1" m="1" x="315"/>
        <item h="1" x="97"/>
        <item h="1" x="114"/>
        <item h="1" x="67"/>
        <item h="1" x="158"/>
        <item h="1" x="75"/>
        <item h="1" x="110"/>
        <item h="1" x="151"/>
        <item h="1" x="71"/>
        <item h="1" x="36"/>
        <item h="1" x="45"/>
        <item h="1" x="4"/>
        <item h="1" x="30"/>
        <item h="1" x="25"/>
        <item h="1" x="146"/>
        <item h="1" x="112"/>
        <item h="1" x="185"/>
        <item h="1" x="163"/>
        <item h="1" x="138"/>
        <item h="1" x="144"/>
        <item h="1" x="165"/>
        <item h="1" x="145"/>
        <item h="1" x="0"/>
        <item h="1" x="222"/>
        <item h="1" x="173"/>
        <item h="1" x="223"/>
        <item h="1" x="172"/>
        <item h="1" x="116"/>
        <item h="1" x="155"/>
        <item h="1" x="150"/>
        <item h="1" x="153"/>
        <item h="1" x="171"/>
        <item h="1" x="93"/>
        <item h="1" x="226"/>
        <item h="1" x="162"/>
        <item h="1" x="68"/>
        <item h="1" x="69"/>
        <item h="1" x="147"/>
        <item h="1" x="120"/>
        <item h="1" x="143"/>
        <item h="1" x="191"/>
        <item h="1" m="1" x="312"/>
        <item h="1" x="224"/>
        <item h="1" x="229"/>
        <item h="1" x="228"/>
        <item h="1" x="135"/>
        <item h="1" x="180"/>
        <item h="1" x="119"/>
        <item h="1" x="148"/>
        <item h="1" x="232"/>
        <item h="1" x="121"/>
        <item h="1" x="181"/>
        <item h="1" x="187"/>
        <item h="1" x="233"/>
        <item h="1" x="190"/>
        <item h="1" x="160"/>
        <item h="1" x="184"/>
        <item h="1" x="182"/>
        <item h="1" x="188"/>
        <item h="1" x="194"/>
        <item h="1" x="186"/>
        <item h="1" x="15"/>
        <item h="1" x="86"/>
        <item h="1" x="3"/>
        <item h="1" x="56"/>
        <item h="1" x="66"/>
        <item h="1" x="58"/>
        <item h="1" x="89"/>
        <item h="1" x="113"/>
        <item h="1" x="115"/>
        <item h="1" x="118"/>
        <item h="1" x="122"/>
        <item h="1" x="125"/>
        <item h="1" x="2"/>
        <item h="1" x="136"/>
        <item h="1" x="140"/>
        <item h="1" x="127"/>
        <item h="1" x="196"/>
        <item h="1" x="174"/>
        <item h="1" x="178"/>
        <item h="1" x="176"/>
        <item h="1" x="183"/>
        <item h="1" x="201"/>
        <item h="1" x="161"/>
        <item h="1" m="1" x="311"/>
        <item h="1" x="199"/>
        <item h="1" x="231"/>
        <item h="1" x="274"/>
        <item h="1" x="189"/>
        <item h="1" x="200"/>
        <item h="1" x="197"/>
        <item h="1" x="275"/>
        <item h="1" x="276"/>
        <item h="1" x="249"/>
        <item h="1" x="262"/>
        <item h="1" x="261"/>
        <item h="1" x="234"/>
        <item h="1" x="235"/>
        <item h="1" x="237"/>
        <item h="1" x="247"/>
        <item h="1" x="221"/>
        <item h="1" x="258"/>
        <item h="1" m="1" x="310"/>
        <item h="1" x="264"/>
        <item h="1" x="55"/>
        <item h="1" x="198"/>
        <item h="1" m="1" x="309"/>
        <item h="1" x="245"/>
        <item h="1" x="203"/>
        <item h="1" x="243"/>
        <item h="1" x="241"/>
        <item h="1" x="164"/>
        <item h="1" m="1" x="302"/>
        <item h="1" x="209"/>
        <item h="1" x="263"/>
        <item h="1" x="218"/>
        <item h="1" x="267"/>
        <item h="1" x="208"/>
        <item h="1" x="210"/>
        <item h="1" x="216"/>
        <item h="1" x="213"/>
        <item h="1" x="13"/>
        <item h="1" m="1" x="308"/>
        <item h="1" x="236"/>
        <item h="1" x="253"/>
        <item h="1" x="31"/>
        <item h="1" m="1" x="301"/>
        <item h="1" m="1" x="306"/>
        <item h="1" m="1" x="307"/>
        <item h="1" x="273"/>
        <item h="1" x="256"/>
        <item h="1" x="215"/>
        <item h="1" x="244"/>
        <item h="1" x="211"/>
        <item h="1" x="220"/>
        <item h="1" x="227"/>
        <item h="1" x="246"/>
        <item h="1" x="238"/>
        <item h="1" x="193"/>
        <item h="1" x="254"/>
        <item h="1" x="204"/>
        <item h="1" x="239"/>
        <item h="1" m="1" x="304"/>
        <item h="1" x="242"/>
        <item h="1" x="260"/>
        <item h="1" x="192"/>
        <item h="1" x="288"/>
        <item h="1" x="255"/>
        <item h="1" x="266"/>
        <item h="1" m="1" x="303"/>
        <item h="1" x="259"/>
        <item h="1" x="279"/>
        <item h="1" x="252"/>
        <item h="1" x="206"/>
        <item h="1" x="271"/>
        <item h="1" x="287"/>
        <item h="1" x="272"/>
        <item h="1" x="269"/>
        <item h="1" x="270"/>
        <item h="1" x="132"/>
        <item h="1" x="240"/>
        <item h="1" x="74"/>
        <item h="1" m="1" x="300"/>
        <item h="1" x="159"/>
        <item h="1" x="205"/>
        <item h="1" x="248"/>
        <item h="1" x="289"/>
        <item h="1" x="250"/>
        <item h="1" x="257"/>
        <item h="1" x="219"/>
        <item h="1" x="230"/>
        <item h="1" x="251"/>
        <item h="1" x="202"/>
        <item h="1" x="268"/>
        <item h="1" x="265"/>
        <item h="1" x="214"/>
        <item h="1" x="286"/>
        <item h="1" x="166"/>
        <item h="1" x="291"/>
        <item h="1" x="217"/>
        <item h="1" m="1" x="299"/>
        <item h="1" x="225"/>
        <item h="1" x="284"/>
        <item h="1" m="1" x="297"/>
        <item h="1" x="293"/>
        <item h="1" x="281"/>
        <item h="1" m="1" x="298"/>
        <item h="1" x="207"/>
        <item h="1" x="282"/>
        <item h="1" x="278"/>
        <item h="1" x="285"/>
        <item h="1" x="295"/>
        <item h="1" x="156"/>
        <item h="1" x="277"/>
        <item h="1" x="212"/>
        <item h="1" x="280"/>
        <item h="1" x="283"/>
        <item h="1" x="296"/>
        <item h="1" x="294"/>
        <item t="default"/>
      </items>
    </pivotField>
    <pivotField axis="axisRow" showAll="0">
      <items count="327">
        <item h="1" x="1"/>
        <item h="1" x="2"/>
        <item h="1" x="5"/>
        <item h="1" x="144"/>
        <item h="1" x="80"/>
        <item h="1" x="184"/>
        <item h="1" x="113"/>
        <item h="1" x="133"/>
        <item h="1" x="139"/>
        <item h="1" x="186"/>
        <item h="1" x="105"/>
        <item h="1" x="73"/>
        <item h="1" x="177"/>
        <item h="1" x="108"/>
        <item h="1" x="129"/>
        <item h="1" x="120"/>
        <item h="1" x="100"/>
        <item h="1" x="138"/>
        <item h="1" x="128"/>
        <item h="1" x="130"/>
        <item h="1" x="176"/>
        <item h="1" x="54"/>
        <item h="1" x="16"/>
        <item h="1" x="92"/>
        <item h="1" x="116"/>
        <item h="1" x="18"/>
        <item h="1" x="24"/>
        <item h="1" x="68"/>
        <item h="1" x="25"/>
        <item h="1" x="104"/>
        <item h="1" x="122"/>
        <item h="1" x="114"/>
        <item h="1" x="31"/>
        <item h="1" x="12"/>
        <item h="1" x="27"/>
        <item h="1" x="127"/>
        <item h="1" x="66"/>
        <item h="1" x="47"/>
        <item h="1" x="11"/>
        <item h="1" x="174"/>
        <item h="1" x="278"/>
        <item h="1" x="77"/>
        <item h="1" x="88"/>
        <item h="1" x="185"/>
        <item h="1" x="178"/>
        <item h="1" x="115"/>
        <item h="1" x="20"/>
        <item h="1" x="58"/>
        <item h="1" x="181"/>
        <item h="1" x="48"/>
        <item h="1" x="165"/>
        <item h="1" x="97"/>
        <item h="1" x="49"/>
        <item h="1" x="140"/>
        <item h="1" x="159"/>
        <item h="1" x="117"/>
        <item h="1" x="63"/>
        <item h="1" x="94"/>
        <item h="1" x="180"/>
        <item h="1" x="98"/>
        <item h="1" x="183"/>
        <item h="1" x="143"/>
        <item h="1" x="125"/>
        <item h="1" x="60"/>
        <item h="1" x="44"/>
        <item h="1" x="142"/>
        <item h="1" x="171"/>
        <item h="1" x="148"/>
        <item h="1" x="85"/>
        <item h="1" x="65"/>
        <item h="1" x="30"/>
        <item h="1" x="8"/>
        <item h="1" x="158"/>
        <item h="1" x="56"/>
        <item h="1" x="107"/>
        <item h="1" x="33"/>
        <item h="1" x="41"/>
        <item h="1" x="51"/>
        <item h="1" x="71"/>
        <item h="1" x="13"/>
        <item h="1" x="182"/>
        <item h="1" x="6"/>
        <item h="1" x="90"/>
        <item h="1" x="9"/>
        <item h="1" x="86"/>
        <item h="1" m="1" x="324"/>
        <item h="1" x="28"/>
        <item h="1" x="157"/>
        <item h="1" x="43"/>
        <item h="1" x="99"/>
        <item h="1" x="69"/>
        <item h="1" x="29"/>
        <item h="1" x="118"/>
        <item h="1" x="35"/>
        <item h="1" x="95"/>
        <item h="1" x="136"/>
        <item h="1" x="70"/>
        <item h="1" x="172"/>
        <item h="1" x="111"/>
        <item h="1" x="81"/>
        <item h="1" x="14"/>
        <item h="1" x="82"/>
        <item h="1" x="79"/>
        <item h="1" x="7"/>
        <item h="1" x="62"/>
        <item h="1" m="1" x="325"/>
        <item h="1" x="52"/>
        <item x="121"/>
        <item x="93"/>
        <item x="167"/>
        <item x="37"/>
        <item x="45"/>
        <item x="50"/>
        <item x="75"/>
        <item x="91"/>
        <item x="83"/>
        <item h="1" x="38"/>
        <item h="1" x="279"/>
        <item h="1" x="124"/>
        <item h="1" x="74"/>
        <item h="1" x="89"/>
        <item h="1" m="1" x="283"/>
        <item h="1" x="23"/>
        <item h="1" x="101"/>
        <item h="1" x="96"/>
        <item h="1" x="149"/>
        <item h="1" x="15"/>
        <item h="1" x="123"/>
        <item h="1" x="110"/>
        <item h="1" x="34"/>
        <item h="1" x="53"/>
        <item h="1" x="40"/>
        <item h="1" x="59"/>
        <item h="1" x="42"/>
        <item h="1" x="55"/>
        <item h="1" x="87"/>
        <item h="1" x="119"/>
        <item h="1" m="1" x="323"/>
        <item h="1" x="67"/>
        <item h="1" x="103"/>
        <item h="1" x="4"/>
        <item h="1" x="19"/>
        <item h="1" x="17"/>
        <item h="1" m="1" x="315"/>
        <item h="1" x="61"/>
        <item h="1" m="1" x="320"/>
        <item h="1" m="1" x="321"/>
        <item h="1" m="1" x="322"/>
        <item h="1" m="1" x="316"/>
        <item h="1" m="1" x="319"/>
        <item h="1" m="1" x="317"/>
        <item h="1" m="1" x="318"/>
        <item h="1" x="137"/>
        <item h="1" x="21"/>
        <item h="1" x="150"/>
        <item h="1" x="169"/>
        <item h="1" x="132"/>
        <item h="1" x="57"/>
        <item h="1" x="22"/>
        <item h="1" x="39"/>
        <item h="1" x="179"/>
        <item h="1" x="147"/>
        <item h="1" x="106"/>
        <item h="1" x="135"/>
        <item h="1" x="155"/>
        <item h="1" x="102"/>
        <item h="1" x="32"/>
        <item h="1" x="72"/>
        <item h="1" x="76"/>
        <item h="1" x="131"/>
        <item h="1" x="36"/>
        <item h="1" x="3"/>
        <item h="1" x="153"/>
        <item h="1" x="84"/>
        <item h="1" x="156"/>
        <item h="1" x="196"/>
        <item h="1" x="154"/>
        <item h="1" x="145"/>
        <item h="1" x="78"/>
        <item h="1" x="109"/>
        <item h="1" x="112"/>
        <item h="1" m="1" x="314"/>
        <item h="1" x="195"/>
        <item h="1" x="151"/>
        <item h="1" x="277"/>
        <item h="1" m="1" x="309"/>
        <item h="1" m="1" x="310"/>
        <item h="1" m="1" x="312"/>
        <item h="1" m="1" x="308"/>
        <item h="1" m="1" x="311"/>
        <item h="1" m="1" x="306"/>
        <item h="1" m="1" x="313"/>
        <item h="1" x="141"/>
        <item h="1" x="187"/>
        <item h="1" m="1" x="307"/>
        <item h="1" x="173"/>
        <item h="1" x="198"/>
        <item h="1" x="189"/>
        <item h="1" x="164"/>
        <item h="1" x="162"/>
        <item h="1" x="152"/>
        <item h="1" x="188"/>
        <item h="1" x="194"/>
        <item h="1" x="202"/>
        <item h="1" x="225"/>
        <item h="1" x="199"/>
        <item h="1" x="163"/>
        <item h="1" x="236"/>
        <item h="1" x="191"/>
        <item h="1" m="1" x="302"/>
        <item h="1" m="1" x="301"/>
        <item h="1" x="228"/>
        <item h="1" m="1" x="303"/>
        <item h="1" m="1" x="304"/>
        <item h="1" m="1" x="305"/>
        <item h="1" x="193"/>
        <item h="1" x="252"/>
        <item h="1" x="222"/>
        <item h="1" x="254"/>
        <item h="1" x="259"/>
        <item h="1" x="250"/>
        <item h="1" x="226"/>
        <item h="1" m="1" x="298"/>
        <item h="1" x="203"/>
        <item h="1" x="175"/>
        <item h="1" x="197"/>
        <item h="1" x="220"/>
        <item h="1" x="240"/>
        <item h="1" x="232"/>
        <item h="1" m="1" x="297"/>
        <item h="1" x="247"/>
        <item h="1" m="1" x="294"/>
        <item h="1" x="242"/>
        <item h="1" m="1" x="296"/>
        <item h="1" m="1" x="290"/>
        <item h="1" x="227"/>
        <item h="1" m="1" x="289"/>
        <item h="1" m="1" x="292"/>
        <item h="1" m="1" x="285"/>
        <item h="1" x="213"/>
        <item h="1" m="1" x="286"/>
        <item h="1" x="209"/>
        <item h="1" x="211"/>
        <item h="1" x="217"/>
        <item h="1" x="230"/>
        <item h="1" m="1" x="300"/>
        <item h="1" x="207"/>
        <item h="1" x="205"/>
        <item h="1" x="212"/>
        <item h="1" x="201"/>
        <item h="1" x="221"/>
        <item h="1" m="1" x="288"/>
        <item h="1" x="234"/>
        <item h="1" x="249"/>
        <item h="1" x="200"/>
        <item h="1" x="210"/>
        <item h="1" x="270"/>
        <item h="1" x="243"/>
        <item h="1" m="1" x="293"/>
        <item h="1" x="255"/>
        <item h="1" m="1" x="295"/>
        <item h="1" m="1" x="299"/>
        <item h="1" m="1" x="287"/>
        <item h="1" m="1" x="291"/>
        <item h="1" x="26"/>
        <item h="1" x="134"/>
        <item h="1" x="192"/>
        <item h="1" x="223"/>
        <item h="1" x="276"/>
        <item h="1" x="238"/>
        <item h="1" x="275"/>
        <item h="1" x="239"/>
        <item h="1" x="241"/>
        <item h="1" x="244"/>
        <item h="1" x="245"/>
        <item h="1" x="248"/>
        <item h="1" x="251"/>
        <item h="1" x="253"/>
        <item h="1" x="271"/>
        <item h="1" x="274"/>
        <item h="1" x="260"/>
        <item h="1" x="269"/>
        <item h="1" x="257"/>
        <item h="1" x="237"/>
        <item h="1" x="231"/>
        <item h="1" x="168"/>
        <item h="1" x="64"/>
        <item h="1" x="126"/>
        <item h="1" x="161"/>
        <item h="1" m="1" x="284"/>
        <item h="1" x="166"/>
        <item h="1" x="0"/>
        <item h="1" x="246"/>
        <item h="1" x="206"/>
        <item h="1" x="229"/>
        <item h="1" x="224"/>
        <item h="1" x="46"/>
        <item h="1" x="256"/>
        <item h="1" x="204"/>
        <item h="1" x="267"/>
        <item h="1" x="214"/>
        <item h="1" x="258"/>
        <item h="1" x="10"/>
        <item h="1" x="216"/>
        <item h="1" x="219"/>
        <item h="1" x="218"/>
        <item h="1" x="268"/>
        <item h="1" x="265"/>
        <item h="1" x="266"/>
        <item h="1" m="1" x="282"/>
        <item h="1" x="170"/>
        <item h="1" x="281"/>
        <item h="1" x="261"/>
        <item h="1" x="160"/>
        <item h="1" x="264"/>
        <item h="1" x="273"/>
        <item h="1" x="280"/>
        <item h="1" x="146"/>
        <item h="1" x="190"/>
        <item h="1" x="208"/>
        <item h="1" x="262"/>
        <item h="1" x="272"/>
        <item h="1" x="263"/>
        <item h="1" x="215"/>
        <item h="1" x="233"/>
        <item h="1" x="235"/>
        <item t="default"/>
      </items>
    </pivotField>
    <pivotField showAll="0"/>
    <pivotField showAll="0"/>
    <pivotField showAll="0"/>
    <pivotField showAll="0"/>
    <pivotField axis="axisPage" outline="0" showAll="0" defaultSubtotal="0">
      <items count="49">
        <item x="39"/>
        <item x="12"/>
        <item x="18"/>
        <item x="10"/>
        <item x="4"/>
        <item x="20"/>
        <item x="21"/>
        <item x="15"/>
        <item x="16"/>
        <item x="17"/>
        <item x="7"/>
        <item x="19"/>
        <item x="5"/>
        <item x="1"/>
        <item x="2"/>
        <item m="1" x="48"/>
        <item m="1" x="47"/>
        <item x="3"/>
        <item x="26"/>
        <item x="24"/>
        <item x="14"/>
        <item x="22"/>
        <item x="28"/>
        <item x="36"/>
        <item x="8"/>
        <item x="23"/>
        <item x="31"/>
        <item x="27"/>
        <item x="0"/>
        <item m="1" x="46"/>
        <item x="6"/>
        <item x="11"/>
        <item x="29"/>
        <item x="25"/>
        <item x="32"/>
        <item x="30"/>
        <item x="9"/>
        <item x="33"/>
        <item x="13"/>
        <item x="35"/>
        <item x="37"/>
        <item x="34"/>
        <item x="40"/>
        <item x="41"/>
        <item x="42"/>
        <item m="1" x="43"/>
        <item m="1" x="44"/>
        <item m="1" x="45"/>
        <item x="38"/>
      </items>
      <extLst>
        <ext xmlns:x14="http://schemas.microsoft.com/office/spreadsheetml/2009/9/main" uri="{2946ED86-A175-432a-8AC1-64E0C546D7DE}">
          <x14:pivotField fillDownLabels="1"/>
        </ext>
      </extLst>
    </pivotField>
    <pivotField showAll="0"/>
    <pivotField showAll="0"/>
    <pivotField showAll="0"/>
    <pivotField axis="axisPage" showAll="0">
      <items count="15">
        <item x="1"/>
        <item x="6"/>
        <item x="4"/>
        <item m="1" x="10"/>
        <item m="1" x="12"/>
        <item m="1" x="11"/>
        <item m="1" x="13"/>
        <item x="7"/>
        <item x="3"/>
        <item x="5"/>
        <item x="2"/>
        <item x="0"/>
        <item x="8"/>
        <item x="9"/>
        <item t="default"/>
      </items>
    </pivotField>
    <pivotField showAll="0"/>
    <pivotField showAll="0"/>
    <pivotField showAll="0"/>
    <pivotField showAll="0"/>
    <pivotField name="REDE PREVISTA" outline="0" showAll="0" sortType="ascending" defaultSubtotal="0">
      <items count="395">
        <item m="1" x="150"/>
        <item m="1" x="342"/>
        <item m="1" x="182"/>
        <item m="1" x="314"/>
        <item m="1" x="226"/>
        <item m="1" x="270"/>
        <item m="1" x="327"/>
        <item m="1" x="227"/>
        <item m="1" x="310"/>
        <item m="1" x="12"/>
        <item x="4"/>
        <item x="9"/>
        <item m="1" x="250"/>
        <item m="1" x="228"/>
        <item m="1" x="267"/>
        <item m="1" x="76"/>
        <item m="1" x="290"/>
        <item m="1" x="229"/>
        <item m="1" x="269"/>
        <item m="1" x="181"/>
        <item x="2"/>
        <item m="1" x="309"/>
        <item m="1" x="89"/>
        <item x="0"/>
        <item m="1" x="251"/>
        <item m="1" x="220"/>
        <item x="3"/>
        <item m="1" x="223"/>
        <item m="1" x="231"/>
        <item m="1" x="367"/>
        <item m="1" x="379"/>
        <item m="1" x="380"/>
        <item m="1" x="369"/>
        <item m="1" x="381"/>
        <item m="1" x="378"/>
        <item m="1" x="368"/>
        <item m="1" x="370"/>
        <item m="1" x="371"/>
        <item m="1" x="372"/>
        <item m="1" x="373"/>
        <item m="1" x="374"/>
        <item m="1" x="376"/>
        <item m="1" x="377"/>
        <item m="1" x="375"/>
        <item m="1" x="385"/>
        <item m="1" x="382"/>
        <item m="1" x="386"/>
        <item m="1" x="387"/>
        <item m="1" x="388"/>
        <item m="1" x="389"/>
        <item m="1" x="390"/>
        <item m="1" x="391"/>
        <item m="1" x="392"/>
        <item m="1" x="384"/>
        <item m="1" x="393"/>
        <item m="1" x="394"/>
        <item m="1" x="383"/>
        <item m="1" x="366"/>
        <item m="1" x="365"/>
        <item m="1" x="364"/>
        <item m="1" x="363"/>
        <item m="1" x="361"/>
        <item m="1" x="359"/>
        <item m="1" x="362"/>
        <item m="1" x="357"/>
        <item m="1" x="358"/>
        <item m="1" x="360"/>
        <item m="1" x="356"/>
        <item m="1" x="351"/>
        <item m="1" x="352"/>
        <item m="1" x="323"/>
        <item m="1" x="350"/>
        <item m="1" x="353"/>
        <item m="1" x="235"/>
        <item m="1" x="348"/>
        <item m="1" x="349"/>
        <item m="1" x="354"/>
        <item m="1" x="345"/>
        <item m="1" x="346"/>
        <item m="1" x="319"/>
        <item m="1" x="347"/>
        <item m="1" x="344"/>
        <item m="1" x="230"/>
        <item m="1" x="343"/>
        <item m="1" x="324"/>
        <item m="1" x="341"/>
        <item m="1" x="326"/>
        <item m="1" x="328"/>
        <item m="1" x="329"/>
        <item m="1" x="355"/>
        <item m="1" x="330"/>
        <item m="1" x="321"/>
        <item m="1" x="331"/>
        <item m="1" x="332"/>
        <item m="1" x="333"/>
        <item m="1" x="334"/>
        <item m="1" x="335"/>
        <item m="1" x="336"/>
        <item m="1" x="337"/>
        <item m="1" x="325"/>
        <item m="1" x="338"/>
        <item m="1" x="322"/>
        <item m="1" x="339"/>
        <item m="1" x="340"/>
        <item m="1" x="320"/>
        <item m="1" x="318"/>
        <item m="1" x="288"/>
        <item m="1" x="305"/>
        <item m="1" x="291"/>
        <item m="1" x="292"/>
        <item m="1" x="313"/>
        <item m="1" x="283"/>
        <item m="1" x="315"/>
        <item m="1" x="237"/>
        <item m="1" x="233"/>
        <item m="1" x="311"/>
        <item m="1" x="293"/>
        <item m="1" x="316"/>
        <item m="1" x="317"/>
        <item m="1" x="294"/>
        <item m="1" x="295"/>
        <item m="1" x="296"/>
        <item m="1" x="276"/>
        <item m="1" x="297"/>
        <item m="1" x="298"/>
        <item m="1" x="284"/>
        <item m="1" x="299"/>
        <item m="1" x="281"/>
        <item m="1" x="286"/>
        <item m="1" x="300"/>
        <item m="1" x="287"/>
        <item m="1" x="301"/>
        <item m="1" x="285"/>
        <item m="1" x="282"/>
        <item m="1" x="234"/>
        <item m="1" x="268"/>
        <item m="1" x="312"/>
        <item m="1" x="280"/>
        <item m="1" x="232"/>
        <item m="1" x="302"/>
        <item m="1" x="266"/>
        <item m="1" x="278"/>
        <item m="1" x="277"/>
        <item m="1" x="303"/>
        <item m="1" x="236"/>
        <item m="1" x="256"/>
        <item m="1" x="263"/>
        <item m="1" x="272"/>
        <item m="1" x="304"/>
        <item m="1" x="273"/>
        <item m="1" x="279"/>
        <item m="1" x="259"/>
        <item m="1" x="306"/>
        <item m="1" x="274"/>
        <item m="1" x="307"/>
        <item m="1" x="258"/>
        <item m="1" x="289"/>
        <item m="1" x="271"/>
        <item m="1" x="265"/>
        <item m="1" x="275"/>
        <item m="1" x="257"/>
        <item m="1" x="260"/>
        <item m="1" x="261"/>
        <item m="1" x="262"/>
        <item m="1" x="264"/>
        <item m="1" x="254"/>
        <item m="1" x="255"/>
        <item m="1" x="253"/>
        <item m="1" x="252"/>
        <item m="1" x="247"/>
        <item m="1" x="248"/>
        <item m="1" x="244"/>
        <item m="1" x="308"/>
        <item m="1" x="243"/>
        <item m="1" x="249"/>
        <item m="1" x="245"/>
        <item m="1" x="242"/>
        <item m="1" x="240"/>
        <item m="1" x="241"/>
        <item m="1" x="238"/>
        <item m="1" x="216"/>
        <item m="1" x="224"/>
        <item m="1" x="225"/>
        <item m="1" x="239"/>
        <item m="1" x="212"/>
        <item m="1" x="213"/>
        <item m="1" x="221"/>
        <item m="1" x="222"/>
        <item m="1" x="214"/>
        <item m="1" x="219"/>
        <item m="1" x="218"/>
        <item m="1" x="217"/>
        <item m="1" x="207"/>
        <item m="1" x="205"/>
        <item m="1" x="206"/>
        <item m="1" x="209"/>
        <item m="1" x="208"/>
        <item m="1" x="210"/>
        <item m="1" x="211"/>
        <item m="1" x="215"/>
        <item m="1" x="204"/>
        <item m="1" x="203"/>
        <item m="1" x="201"/>
        <item m="1" x="202"/>
        <item m="1" x="199"/>
        <item m="1" x="200"/>
        <item m="1" x="198"/>
        <item m="1" x="197"/>
        <item m="1" x="195"/>
        <item m="1" x="196"/>
        <item m="1" x="194"/>
        <item m="1" x="192"/>
        <item m="1" x="185"/>
        <item m="1" x="184"/>
        <item m="1" x="190"/>
        <item m="1" x="186"/>
        <item m="1" x="187"/>
        <item m="1" x="183"/>
        <item m="1" x="188"/>
        <item m="1" x="171"/>
        <item m="1" x="167"/>
        <item m="1" x="170"/>
        <item m="1" x="175"/>
        <item m="1" x="176"/>
        <item m="1" x="169"/>
        <item m="1" x="177"/>
        <item m="1" x="168"/>
        <item m="1" x="178"/>
        <item m="1" x="173"/>
        <item m="1" x="174"/>
        <item m="1" x="172"/>
        <item m="1" x="189"/>
        <item m="1" x="179"/>
        <item m="1" x="191"/>
        <item m="1" x="166"/>
        <item m="1" x="193"/>
        <item m="1" x="180"/>
        <item m="1" x="158"/>
        <item m="1" x="164"/>
        <item m="1" x="157"/>
        <item m="1" x="165"/>
        <item m="1" x="161"/>
        <item m="1" x="159"/>
        <item m="1" x="162"/>
        <item m="1" x="160"/>
        <item m="1" x="156"/>
        <item m="1" x="163"/>
        <item m="1" x="151"/>
        <item m="1" x="153"/>
        <item m="1" x="154"/>
        <item m="1" x="152"/>
        <item m="1" x="155"/>
        <item m="1" x="146"/>
        <item m="1" x="147"/>
        <item m="1" x="148"/>
        <item m="1" x="149"/>
        <item m="1" x="145"/>
        <item m="1" x="144"/>
        <item m="1" x="141"/>
        <item m="1" x="140"/>
        <item m="1" x="139"/>
        <item m="1" x="138"/>
        <item m="1" x="142"/>
        <item m="1" x="137"/>
        <item m="1" x="136"/>
        <item m="1" x="134"/>
        <item m="1" x="131"/>
        <item m="1" x="132"/>
        <item m="1" x="133"/>
        <item m="1" x="135"/>
        <item m="1" x="130"/>
        <item m="1" x="129"/>
        <item m="1" x="128"/>
        <item m="1" x="127"/>
        <item m="1" x="125"/>
        <item m="1" x="126"/>
        <item m="1" x="124"/>
        <item m="1" x="123"/>
        <item m="1" x="122"/>
        <item m="1" x="117"/>
        <item m="1" x="115"/>
        <item m="1" x="120"/>
        <item m="1" x="121"/>
        <item m="1" x="119"/>
        <item m="1" x="114"/>
        <item m="1" x="112"/>
        <item m="1" x="118"/>
        <item m="1" x="110"/>
        <item m="1" x="116"/>
        <item m="1" x="143"/>
        <item m="1" x="111"/>
        <item m="1" x="108"/>
        <item m="1" x="107"/>
        <item m="1" x="109"/>
        <item m="1" x="106"/>
        <item m="1" x="105"/>
        <item m="1" x="104"/>
        <item m="1" x="103"/>
        <item m="1" x="102"/>
        <item m="1" x="88"/>
        <item m="1" x="113"/>
        <item m="1" x="101"/>
        <item m="1" x="100"/>
        <item m="1" x="87"/>
        <item m="1" x="96"/>
        <item m="1" x="97"/>
        <item m="1" x="98"/>
        <item m="1" x="99"/>
        <item m="1" x="94"/>
        <item m="1" x="95"/>
        <item m="1" x="93"/>
        <item m="1" x="90"/>
        <item m="1" x="92"/>
        <item m="1" x="91"/>
        <item m="1" x="84"/>
        <item m="1" x="80"/>
        <item m="1" x="83"/>
        <item m="1" x="86"/>
        <item m="1" x="85"/>
        <item m="1" x="81"/>
        <item m="1" x="75"/>
        <item m="1" x="82"/>
        <item m="1" x="77"/>
        <item m="1" x="78"/>
        <item m="1" x="73"/>
        <item m="1" x="72"/>
        <item m="1" x="74"/>
        <item m="1" x="79"/>
        <item m="1" x="67"/>
        <item m="1" x="70"/>
        <item m="1" x="69"/>
        <item m="1" x="68"/>
        <item m="1" x="66"/>
        <item m="1" x="65"/>
        <item m="1" x="63"/>
        <item m="1" x="62"/>
        <item m="1" x="71"/>
        <item m="1" x="64"/>
        <item m="1" x="61"/>
        <item m="1" x="59"/>
        <item m="1" x="60"/>
        <item m="1" x="55"/>
        <item m="1" x="57"/>
        <item m="1" x="58"/>
        <item m="1" x="54"/>
        <item m="1" x="50"/>
        <item m="1" x="51"/>
        <item m="1" x="52"/>
        <item m="1" x="53"/>
        <item m="1" x="56"/>
        <item m="1" x="46"/>
        <item m="1" x="40"/>
        <item m="1" x="43"/>
        <item m="1" x="47"/>
        <item m="1" x="44"/>
        <item m="1" x="49"/>
        <item m="1" x="45"/>
        <item m="1" x="42"/>
        <item m="1" x="48"/>
        <item m="1" x="41"/>
        <item m="1" x="39"/>
        <item m="1" x="36"/>
        <item m="1" x="38"/>
        <item m="1" x="37"/>
        <item m="1" x="34"/>
        <item m="1" x="35"/>
        <item m="1" x="33"/>
        <item m="1" x="32"/>
        <item m="1" x="29"/>
        <item m="1" x="30"/>
        <item m="1" x="31"/>
        <item m="1" x="25"/>
        <item m="1" x="26"/>
        <item m="1" x="28"/>
        <item m="1" x="27"/>
        <item m="1" x="23"/>
        <item m="1" x="21"/>
        <item m="1" x="24"/>
        <item m="1" x="22"/>
        <item m="1" x="20"/>
        <item m="1" x="15"/>
        <item m="1" x="14"/>
        <item m="1" x="13"/>
        <item m="1" x="17"/>
        <item m="1" x="246"/>
        <item m="1" x="18"/>
        <item m="1" x="19"/>
        <item m="1" x="16"/>
        <item m="1" x="10"/>
        <item m="1" x="11"/>
        <item x="5"/>
        <item x="6"/>
        <item x="1"/>
        <item x="8"/>
        <item x="7"/>
      </items>
      <extLst>
        <ext xmlns:x14="http://schemas.microsoft.com/office/spreadsheetml/2009/9/main" uri="{2946ED86-A175-432a-8AC1-64E0C546D7DE}">
          <x14:pivotField fillDownLabels="1"/>
        </ext>
      </extLst>
    </pivotField>
    <pivotField showAll="0" sortType="ascending">
      <items count="430">
        <item h="1" m="1" x="121"/>
        <item h="1" m="1" x="368"/>
        <item h="1" m="1" x="242"/>
        <item h="1" m="1" x="391"/>
        <item h="1" m="1" x="389"/>
        <item h="1" m="1" x="386"/>
        <item h="1" m="1" x="374"/>
        <item h="1" m="1" x="70"/>
        <item h="1" m="1" x="373"/>
        <item h="1" m="1" x="372"/>
        <item h="1" m="1" x="375"/>
        <item h="1" m="1" x="371"/>
        <item h="1" m="1" x="382"/>
        <item h="1" m="1" x="312"/>
        <item h="1" m="1" x="385"/>
        <item h="1" m="1" x="313"/>
        <item h="1" m="1" x="361"/>
        <item h="1" x="0"/>
        <item h="1" x="10"/>
        <item h="1" x="6"/>
        <item h="1" m="1" x="104"/>
        <item h="1" x="7"/>
        <item h="1" m="1" x="309"/>
        <item h="1" m="1" x="370"/>
        <item h="1" m="1" x="343"/>
        <item h="1" m="1" x="366"/>
        <item h="1" x="2"/>
        <item h="1" m="1" x="364"/>
        <item h="1" m="1" x="310"/>
        <item h="1" m="1" x="282"/>
        <item h="1" m="1" x="308"/>
        <item h="1" x="3"/>
        <item h="1" m="1" x="93"/>
        <item h="1" x="8"/>
        <item m="1" x="428"/>
        <item h="1" m="1" x="380"/>
        <item h="1" m="1" x="292"/>
        <item h="1" m="1" x="314"/>
        <item h="1" m="1" x="376"/>
        <item h="1" m="1" x="377"/>
        <item h="1" m="1" x="379"/>
        <item m="1" x="424"/>
        <item m="1" x="427"/>
        <item m="1" x="421"/>
        <item m="1" x="420"/>
        <item m="1" x="425"/>
        <item m="1" x="426"/>
        <item m="1" x="414"/>
        <item m="1" x="415"/>
        <item m="1" x="416"/>
        <item m="1" x="417"/>
        <item m="1" x="418"/>
        <item m="1" x="419"/>
        <item m="1" x="413"/>
        <item m="1" x="408"/>
        <item m="1" x="398"/>
        <item m="1" x="396"/>
        <item m="1" x="405"/>
        <item m="1" x="402"/>
        <item m="1" x="401"/>
        <item m="1" x="409"/>
        <item m="1" x="410"/>
        <item m="1" x="407"/>
        <item h="1" m="1" x="422"/>
        <item m="1" x="397"/>
        <item m="1" x="399"/>
        <item m="1" x="400"/>
        <item m="1" x="406"/>
        <item m="1" x="395"/>
        <item h="1" m="1" x="423"/>
        <item h="1" m="1" x="403"/>
        <item m="1" x="394"/>
        <item m="1" x="404"/>
        <item h="1" m="1" x="393"/>
        <item h="1" m="1" x="392"/>
        <item h="1" m="1" x="390"/>
        <item h="1" m="1" x="411"/>
        <item h="1" m="1" x="352"/>
        <item h="1" m="1" x="363"/>
        <item h="1" m="1" x="345"/>
        <item h="1" m="1" x="346"/>
        <item h="1" m="1" x="383"/>
        <item h="1" m="1" x="381"/>
        <item h="1" m="1" x="412"/>
        <item h="1" m="1" x="354"/>
        <item h="1" m="1" x="344"/>
        <item h="1" m="1" x="369"/>
        <item h="1" m="1" x="387"/>
        <item h="1" m="1" x="347"/>
        <item h="1" m="1" x="384"/>
        <item h="1" m="1" x="348"/>
        <item h="1" m="1" x="349"/>
        <item h="1" m="1" x="388"/>
        <item h="1" m="1" x="356"/>
        <item h="1" m="1" x="357"/>
        <item h="1" m="1" x="350"/>
        <item h="1" m="1" x="355"/>
        <item h="1" m="1" x="351"/>
        <item h="1" m="1" x="341"/>
        <item h="1" m="1" x="335"/>
        <item h="1" m="1" x="358"/>
        <item m="1" x="359"/>
        <item h="1" m="1" x="360"/>
        <item h="1" m="1" x="320"/>
        <item h="1" m="1" x="288"/>
        <item h="1" m="1" x="365"/>
        <item h="1" m="1" x="378"/>
        <item h="1" m="1" x="367"/>
        <item h="1" m="1" x="323"/>
        <item h="1" m="1" x="362"/>
        <item h="1" m="1" x="329"/>
        <item h="1" m="1" x="330"/>
        <item h="1" m="1" x="331"/>
        <item h="1" m="1" x="337"/>
        <item h="1" m="1" x="353"/>
        <item h="1" m="1" x="261"/>
        <item h="1" m="1" x="298"/>
        <item h="1" m="1" x="333"/>
        <item h="1" m="1" x="327"/>
        <item h="1" m="1" x="295"/>
        <item h="1" m="1" x="342"/>
        <item h="1" m="1" x="338"/>
        <item h="1" m="1" x="339"/>
        <item h="1" m="1" x="262"/>
        <item h="1" m="1" x="324"/>
        <item h="1" m="1" x="340"/>
        <item h="1" m="1" x="332"/>
        <item h="1" m="1" x="266"/>
        <item h="1" m="1" x="287"/>
        <item h="1" m="1" x="315"/>
        <item h="1" m="1" x="263"/>
        <item h="1" m="1" x="334"/>
        <item h="1" m="1" x="316"/>
        <item h="1" m="1" x="336"/>
        <item h="1" m="1" x="317"/>
        <item h="1" m="1" x="322"/>
        <item h="1" m="1" x="318"/>
        <item h="1" m="1" x="325"/>
        <item h="1" m="1" x="326"/>
        <item h="1" m="1" x="328"/>
        <item h="1" m="1" x="274"/>
        <item h="1" m="1" x="321"/>
        <item h="1" m="1" x="319"/>
        <item h="1" m="1" x="307"/>
        <item h="1" m="1" x="302"/>
        <item h="1" m="1" x="303"/>
        <item h="1" m="1" x="306"/>
        <item h="1" m="1" x="304"/>
        <item h="1" m="1" x="300"/>
        <item h="1" m="1" x="301"/>
        <item h="1" m="1" x="268"/>
        <item h="1" m="1" x="305"/>
        <item h="1" m="1" x="297"/>
        <item h="1" m="1" x="267"/>
        <item h="1" m="1" x="311"/>
        <item h="1" m="1" x="296"/>
        <item h="1" m="1" x="286"/>
        <item h="1" m="1" x="299"/>
        <item h="1" m="1" x="273"/>
        <item h="1" m="1" x="293"/>
        <item h="1" m="1" x="294"/>
        <item h="1" m="1" x="290"/>
        <item h="1" m="1" x="289"/>
        <item h="1" m="1" x="285"/>
        <item h="1" m="1" x="284"/>
        <item h="1" m="1" x="283"/>
        <item h="1" m="1" x="278"/>
        <item h="1" m="1" x="279"/>
        <item h="1" m="1" x="291"/>
        <item h="1" m="1" x="281"/>
        <item h="1" m="1" x="276"/>
        <item h="1" m="1" x="280"/>
        <item h="1" m="1" x="277"/>
        <item h="1" m="1" x="275"/>
        <item h="1" m="1" x="265"/>
        <item h="1" m="1" x="271"/>
        <item h="1" m="1" x="272"/>
        <item h="1" m="1" x="259"/>
        <item h="1" m="1" x="260"/>
        <item h="1" m="1" x="264"/>
        <item h="1" m="1" x="27"/>
        <item h="1" m="1" x="258"/>
        <item h="1" m="1" x="269"/>
        <item h="1" m="1" x="270"/>
        <item h="1" m="1" x="212"/>
        <item h="1" m="1" x="257"/>
        <item h="1" m="1" x="256"/>
        <item h="1" m="1" x="254"/>
        <item h="1" m="1" x="252"/>
        <item h="1" m="1" x="251"/>
        <item h="1" m="1" x="253"/>
        <item h="1" m="1" x="249"/>
        <item h="1" m="1" x="250"/>
        <item h="1" m="1" x="215"/>
        <item h="1" m="1" x="248"/>
        <item h="1" m="1" x="255"/>
        <item h="1" m="1" x="220"/>
        <item h="1" m="1" x="219"/>
        <item h="1" m="1" x="244"/>
        <item h="1" m="1" x="231"/>
        <item h="1" m="1" x="245"/>
        <item h="1" m="1" x="243"/>
        <item h="1" m="1" x="218"/>
        <item h="1" m="1" x="222"/>
        <item h="1" m="1" x="223"/>
        <item h="1" m="1" x="240"/>
        <item h="1" m="1" x="235"/>
        <item h="1" m="1" x="246"/>
        <item h="1" m="1" x="247"/>
        <item h="1" m="1" x="226"/>
        <item h="1" m="1" x="241"/>
        <item h="1" m="1" x="217"/>
        <item h="1" m="1" x="224"/>
        <item h="1" m="1" x="221"/>
        <item h="1" m="1" x="214"/>
        <item h="1" m="1" x="225"/>
        <item h="1" m="1" x="234"/>
        <item h="1" m="1" x="227"/>
        <item h="1" m="1" x="228"/>
        <item h="1" m="1" x="230"/>
        <item h="1" m="1" x="232"/>
        <item h="1" m="1" x="233"/>
        <item h="1" m="1" x="236"/>
        <item h="1" m="1" x="239"/>
        <item h="1" m="1" x="229"/>
        <item h="1" m="1" x="237"/>
        <item h="1" m="1" x="238"/>
        <item h="1" m="1" x="216"/>
        <item h="1" m="1" x="213"/>
        <item h="1" m="1" x="210"/>
        <item h="1" m="1" x="205"/>
        <item h="1" m="1" x="204"/>
        <item h="1" m="1" x="190"/>
        <item h="1" m="1" x="208"/>
        <item h="1" m="1" x="203"/>
        <item h="1" m="1" x="202"/>
        <item h="1" m="1" x="201"/>
        <item h="1" m="1" x="209"/>
        <item h="1" m="1" x="207"/>
        <item h="1" m="1" x="200"/>
        <item h="1" m="1" x="199"/>
        <item h="1" m="1" x="211"/>
        <item h="1" m="1" x="196"/>
        <item h="1" m="1" x="197"/>
        <item h="1" m="1" x="198"/>
        <item h="1" m="1" x="189"/>
        <item h="1" m="1" x="184"/>
        <item h="1" m="1" x="183"/>
        <item h="1" m="1" x="193"/>
        <item h="1" m="1" x="194"/>
        <item h="1" m="1" x="182"/>
        <item h="1" m="1" x="206"/>
        <item h="1" m="1" x="195"/>
        <item h="1" m="1" x="192"/>
        <item h="1" m="1" x="188"/>
        <item h="1" m="1" x="187"/>
        <item h="1" m="1" x="191"/>
        <item h="1" m="1" x="186"/>
        <item h="1" m="1" x="185"/>
        <item h="1" m="1" x="181"/>
        <item h="1" m="1" x="179"/>
        <item h="1" m="1" x="178"/>
        <item h="1" m="1" x="180"/>
        <item h="1" m="1" x="177"/>
        <item h="1" m="1" x="175"/>
        <item h="1" m="1" x="172"/>
        <item h="1" m="1" x="170"/>
        <item h="1" m="1" x="171"/>
        <item h="1" m="1" x="176"/>
        <item h="1" m="1" x="174"/>
        <item h="1" m="1" x="173"/>
        <item h="1" m="1" x="159"/>
        <item h="1" m="1" x="160"/>
        <item h="1" m="1" x="156"/>
        <item h="1" m="1" x="161"/>
        <item h="1" m="1" x="168"/>
        <item h="1" m="1" x="158"/>
        <item h="1" m="1" x="162"/>
        <item h="1" m="1" x="157"/>
        <item h="1" m="1" x="167"/>
        <item h="1" m="1" x="163"/>
        <item h="1" m="1" x="154"/>
        <item h="1" m="1" x="165"/>
        <item h="1" m="1" x="166"/>
        <item h="1" m="1" x="155"/>
        <item h="1" m="1" x="151"/>
        <item h="1" m="1" x="153"/>
        <item h="1" m="1" x="169"/>
        <item h="1" m="1" x="149"/>
        <item h="1" m="1" x="164"/>
        <item h="1" m="1" x="150"/>
        <item h="1" m="1" x="152"/>
        <item h="1" m="1" x="135"/>
        <item h="1" m="1" x="146"/>
        <item h="1" m="1" x="136"/>
        <item h="1" m="1" x="129"/>
        <item h="1" m="1" x="148"/>
        <item h="1" m="1" x="137"/>
        <item h="1" m="1" x="140"/>
        <item h="1" m="1" x="142"/>
        <item h="1" m="1" x="147"/>
        <item h="1" m="1" x="143"/>
        <item h="1" m="1" x="139"/>
        <item h="1" m="1" x="130"/>
        <item h="1" m="1" x="144"/>
        <item h="1" m="1" x="141"/>
        <item h="1" m="1" x="145"/>
        <item h="1" m="1" x="126"/>
        <item h="1" m="1" x="138"/>
        <item h="1" m="1" x="132"/>
        <item h="1" m="1" x="128"/>
        <item h="1" m="1" x="127"/>
        <item h="1" m="1" x="131"/>
        <item h="1" m="1" x="134"/>
        <item h="1" m="1" x="133"/>
        <item h="1" m="1" x="122"/>
        <item h="1" m="1" x="125"/>
        <item h="1" m="1" x="119"/>
        <item h="1" m="1" x="123"/>
        <item h="1" m="1" x="124"/>
        <item h="1" m="1" x="120"/>
        <item h="1" m="1" x="106"/>
        <item h="1" m="1" x="116"/>
        <item h="1" m="1" x="118"/>
        <item h="1" m="1" x="113"/>
        <item h="1" m="1" x="114"/>
        <item h="1" m="1" x="112"/>
        <item h="1" m="1" x="117"/>
        <item h="1" m="1" x="115"/>
        <item h="1" m="1" x="108"/>
        <item h="1" m="1" x="107"/>
        <item h="1" m="1" x="109"/>
        <item h="1" m="1" x="110"/>
        <item h="1" m="1" x="105"/>
        <item h="1" m="1" x="102"/>
        <item h="1" m="1" x="97"/>
        <item h="1" m="1" x="103"/>
        <item h="1" m="1" x="87"/>
        <item h="1" m="1" x="101"/>
        <item h="1" m="1" x="111"/>
        <item h="1" m="1" x="96"/>
        <item h="1" m="1" x="100"/>
        <item h="1" m="1" x="94"/>
        <item h="1" m="1" x="98"/>
        <item h="1" m="1" x="95"/>
        <item h="1" m="1" x="92"/>
        <item h="1" m="1" x="37"/>
        <item h="1" m="1" x="89"/>
        <item h="1" m="1" x="90"/>
        <item h="1" m="1" x="91"/>
        <item h="1" m="1" x="75"/>
        <item h="1" m="1" x="74"/>
        <item h="1" m="1" x="84"/>
        <item h="1" m="1" x="85"/>
        <item h="1" m="1" x="83"/>
        <item h="1" m="1" x="82"/>
        <item h="1" m="1" x="76"/>
        <item h="1" m="1" x="77"/>
        <item h="1" m="1" x="88"/>
        <item h="1" m="1" x="81"/>
        <item h="1" m="1" x="43"/>
        <item h="1" m="1" x="86"/>
        <item h="1" m="1" x="79"/>
        <item h="1" m="1" x="78"/>
        <item h="1" m="1" x="80"/>
        <item h="1" m="1" x="71"/>
        <item h="1" m="1" x="72"/>
        <item h="1" m="1" x="99"/>
        <item h="1" m="1" x="60"/>
        <item h="1" m="1" x="73"/>
        <item h="1" m="1" x="67"/>
        <item h="1" m="1" x="28"/>
        <item h="1" m="1" x="36"/>
        <item h="1" m="1" x="69"/>
        <item h="1" m="1" x="68"/>
        <item h="1" m="1" x="45"/>
        <item h="1" m="1" x="65"/>
        <item h="1" m="1" x="62"/>
        <item h="1" m="1" x="64"/>
        <item h="1" m="1" x="66"/>
        <item h="1" m="1" x="61"/>
        <item h="1" m="1" x="58"/>
        <item h="1" m="1" x="63"/>
        <item h="1" m="1" x="54"/>
        <item h="1" m="1" x="55"/>
        <item h="1" m="1" x="52"/>
        <item h="1" m="1" x="57"/>
        <item h="1" m="1" x="56"/>
        <item h="1" m="1" x="29"/>
        <item h="1" m="1" x="51"/>
        <item h="1" m="1" x="33"/>
        <item h="1" m="1" x="53"/>
        <item h="1" m="1" x="44"/>
        <item h="1" m="1" x="46"/>
        <item h="1" m="1" x="47"/>
        <item h="1" m="1" x="34"/>
        <item h="1" m="1" x="42"/>
        <item h="1" m="1" x="49"/>
        <item h="1" m="1" x="30"/>
        <item h="1" m="1" x="50"/>
        <item h="1" m="1" x="48"/>
        <item h="1" m="1" x="59"/>
        <item h="1" m="1" x="32"/>
        <item h="1" m="1" x="39"/>
        <item h="1" m="1" x="31"/>
        <item h="1" m="1" x="35"/>
        <item h="1" m="1" x="41"/>
        <item h="1" m="1" x="38"/>
        <item h="1" m="1" x="40"/>
        <item h="1" m="1" x="20"/>
        <item h="1" m="1" x="25"/>
        <item h="1" m="1" x="21"/>
        <item h="1" m="1" x="23"/>
        <item h="1" m="1" x="22"/>
        <item h="1" m="1" x="26"/>
        <item h="1" m="1" x="24"/>
        <item h="1" m="1" x="19"/>
        <item h="1" x="5"/>
        <item h="1" x="14"/>
        <item h="1" x="9"/>
        <item h="1" x="4"/>
        <item h="1" x="15"/>
        <item h="1" x="12"/>
        <item h="1" x="1"/>
        <item h="1" x="13"/>
        <item h="1" x="16"/>
        <item h="1" x="18"/>
        <item h="1" x="17"/>
        <item h="1" x="11"/>
        <item t="default"/>
      </items>
    </pivotField>
    <pivotField axis="axisPage" showAll="0">
      <items count="25">
        <item x="1"/>
        <item x="11"/>
        <item x="3"/>
        <item x="4"/>
        <item x="2"/>
        <item x="10"/>
        <item m="1" x="23"/>
        <item m="1" x="22"/>
        <item x="0"/>
        <item x="8"/>
        <item x="9"/>
        <item x="6"/>
        <item x="7"/>
        <item x="16"/>
        <item m="1" x="21"/>
        <item x="14"/>
        <item m="1" x="20"/>
        <item x="12"/>
        <item m="1" x="19"/>
        <item x="13"/>
        <item x="15"/>
        <item m="1" x="18"/>
        <item x="5"/>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5">
        <item x="3"/>
        <item x="1"/>
        <item m="1" x="6"/>
        <item m="1" x="5"/>
        <item m="1" x="8"/>
        <item m="1" x="12"/>
        <item m="1" x="13"/>
        <item x="0"/>
        <item m="1" x="11"/>
        <item m="1" x="10"/>
        <item m="1" x="9"/>
        <item m="1" x="7"/>
        <item m="1" x="4"/>
        <item x="2"/>
        <item t="default"/>
      </items>
    </pivotField>
    <pivotField showAll="0"/>
    <pivotField showAll="0"/>
    <pivotField axis="axisPage" multipleItemSelectionAllowed="1" showAll="0">
      <items count="171">
        <item x="1"/>
        <item m="1" x="42"/>
        <item m="1" x="121"/>
        <item m="1" x="44"/>
        <item m="1" x="123"/>
        <item m="1" x="46"/>
        <item m="1" x="53"/>
        <item m="1" x="38"/>
        <item m="1" x="54"/>
        <item m="1" x="55"/>
        <item m="1" x="122"/>
        <item m="1" x="39"/>
        <item m="1" x="124"/>
        <item m="1" x="51"/>
        <item m="1" x="126"/>
        <item m="1" x="93"/>
        <item m="1" x="139"/>
        <item m="1" x="40"/>
        <item m="1" x="47"/>
        <item m="1" x="129"/>
        <item m="1" x="43"/>
        <item m="1" x="21"/>
        <item m="1" x="59"/>
        <item m="1" x="95"/>
        <item m="1" x="130"/>
        <item m="1" x="131"/>
        <item m="1" x="166"/>
        <item m="1" x="17"/>
        <item m="1" x="132"/>
        <item m="1" x="62"/>
        <item m="1" x="149"/>
        <item m="1" x="72"/>
        <item m="1" x="96"/>
        <item m="1" x="133"/>
        <item m="1" x="150"/>
        <item m="1" x="41"/>
        <item m="1" x="108"/>
        <item m="1" x="118"/>
        <item m="1" x="135"/>
        <item m="1" x="22"/>
        <item m="1" x="56"/>
        <item m="1" x="136"/>
        <item m="1" x="138"/>
        <item m="1" x="97"/>
        <item m="1" x="57"/>
        <item m="1" x="60"/>
        <item m="1" x="71"/>
        <item m="1" x="23"/>
        <item m="1" x="140"/>
        <item m="1" x="98"/>
        <item m="1" x="73"/>
        <item m="1" x="74"/>
        <item m="1" x="151"/>
        <item m="1" x="75"/>
        <item m="1" x="77"/>
        <item m="1" x="99"/>
        <item m="1" x="141"/>
        <item m="1" x="142"/>
        <item m="1" x="143"/>
        <item m="1" x="61"/>
        <item m="1" x="37"/>
        <item m="1" x="167"/>
        <item m="1" x="82"/>
        <item m="1" x="81"/>
        <item m="1" x="125"/>
        <item m="1" x="20"/>
        <item m="1" x="85"/>
        <item m="1" x="50"/>
        <item m="1" x="24"/>
        <item m="1" x="33"/>
        <item m="1" x="31"/>
        <item m="1" x="32"/>
        <item m="1" x="111"/>
        <item m="1" x="145"/>
        <item m="1" x="64"/>
        <item m="1" x="146"/>
        <item m="1" x="30"/>
        <item m="1" x="112"/>
        <item m="1" x="147"/>
        <item m="1" x="58"/>
        <item m="1" x="65"/>
        <item m="1" x="66"/>
        <item m="1" x="52"/>
        <item m="1" x="19"/>
        <item m="1" x="148"/>
        <item m="1" x="144"/>
        <item m="1" x="45"/>
        <item m="1" x="29"/>
        <item m="1" x="34"/>
        <item m="1" x="91"/>
        <item m="1" x="84"/>
        <item m="1" x="152"/>
        <item m="1" x="25"/>
        <item m="1" x="102"/>
        <item m="1" x="76"/>
        <item m="1" x="153"/>
        <item m="1" x="154"/>
        <item m="1" x="100"/>
        <item m="1" x="35"/>
        <item m="1" x="127"/>
        <item m="1" x="101"/>
        <item m="1" x="78"/>
        <item m="1" x="104"/>
        <item m="1" x="79"/>
        <item m="1" x="80"/>
        <item m="1" x="169"/>
        <item m="1" x="67"/>
        <item m="1" x="63"/>
        <item m="1" x="68"/>
        <item m="1" x="115"/>
        <item m="1" x="103"/>
        <item m="1" x="70"/>
        <item m="1" x="18"/>
        <item m="1" x="128"/>
        <item m="1" x="155"/>
        <item m="1" x="156"/>
        <item m="1" x="162"/>
        <item m="1" x="157"/>
        <item m="1" x="109"/>
        <item m="1" x="158"/>
        <item m="1" x="159"/>
        <item m="1" x="110"/>
        <item m="1" x="16"/>
        <item m="1" x="116"/>
        <item m="1" x="113"/>
        <item m="1" x="92"/>
        <item m="1" x="137"/>
        <item m="1" x="69"/>
        <item m="1" x="114"/>
        <item m="1" x="105"/>
        <item m="1" x="160"/>
        <item m="1" x="134"/>
        <item m="1" x="86"/>
        <item m="1" x="48"/>
        <item m="1" x="83"/>
        <item m="1" x="36"/>
        <item m="1" x="161"/>
        <item m="1" x="87"/>
        <item m="1" x="49"/>
        <item m="1" x="117"/>
        <item m="1" x="88"/>
        <item m="1" x="106"/>
        <item m="1" x="94"/>
        <item m="1" x="26"/>
        <item m="1" x="163"/>
        <item m="1" x="120"/>
        <item m="1" x="27"/>
        <item m="1" x="89"/>
        <item m="1" x="28"/>
        <item m="1" x="90"/>
        <item m="1" x="164"/>
        <item m="1" x="107"/>
        <item m="1" x="119"/>
        <item m="1" x="165"/>
        <item m="1" x="168"/>
        <item h="1" x="0"/>
        <item h="1" m="1" x="15"/>
        <item h="1" x="9"/>
        <item h="1" x="6"/>
        <item h="1" m="1" x="13"/>
        <item h="1" x="8"/>
        <item h="1" x="2"/>
        <item h="1" x="4"/>
        <item h="1" x="5"/>
        <item h="1" x="3"/>
        <item h="1" m="1" x="14"/>
        <item h="1" m="1" x="12"/>
        <item h="1" x="7"/>
        <item h="1"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0">
    <i>
      <x v="107"/>
    </i>
    <i>
      <x v="108"/>
    </i>
    <i>
      <x v="109"/>
    </i>
    <i>
      <x v="110"/>
    </i>
    <i>
      <x v="111"/>
    </i>
    <i>
      <x v="112"/>
    </i>
    <i>
      <x v="113"/>
    </i>
    <i>
      <x v="114"/>
    </i>
    <i>
      <x v="115"/>
    </i>
    <i t="grand">
      <x/>
    </i>
  </rowItems>
  <colItems count="1">
    <i/>
  </colItems>
  <pageFields count="6">
    <pageField fld="16" hier="-1"/>
    <pageField fld="39" hier="-1"/>
    <pageField fld="23" hier="-1"/>
    <pageField fld="36" hier="-1"/>
    <pageField fld="12" hier="-1"/>
    <pageField fld="2" hier="-1"/>
  </pageFields>
  <dataFields count="1">
    <dataField name="QTDE" fld="2" subtotal="count" baseField="0" baseItem="0"/>
  </dataFields>
  <formats count="33">
    <format dxfId="790">
      <pivotArea outline="0" collapsedLevelsAreSubtotals="1" fieldPosition="0"/>
    </format>
    <format dxfId="791">
      <pivotArea field="21" type="button" dataOnly="0" labelOnly="1" outline="0"/>
    </format>
    <format dxfId="792">
      <pivotArea type="topRight" dataOnly="0" labelOnly="1" outline="0" fieldPosition="0"/>
    </format>
    <format dxfId="793">
      <pivotArea dataOnly="0" labelOnly="1" grandCol="1" outline="0" fieldPosition="0"/>
    </format>
    <format dxfId="794">
      <pivotArea outline="0" collapsedLevelsAreSubtotals="1" fieldPosition="0"/>
    </format>
    <format dxfId="795">
      <pivotArea type="topRight" dataOnly="0" labelOnly="1" outline="0" fieldPosition="0"/>
    </format>
    <format dxfId="796">
      <pivotArea dataOnly="0" labelOnly="1" grandCol="1" outline="0" fieldPosition="0"/>
    </format>
    <format dxfId="797">
      <pivotArea field="21" type="button" dataOnly="0" labelOnly="1" outline="0"/>
    </format>
    <format dxfId="798">
      <pivotArea field="6" type="button" dataOnly="0" labelOnly="1" outline="0"/>
    </format>
    <format dxfId="799">
      <pivotArea field="12" type="button" dataOnly="0" labelOnly="1" outline="0" axis="axisPage" fieldPosition="4"/>
    </format>
    <format dxfId="800">
      <pivotArea field="12" type="button" dataOnly="0" labelOnly="1" outline="0" axis="axisPage" fieldPosition="4"/>
    </format>
    <format dxfId="801">
      <pivotArea field="21" type="button" dataOnly="0" labelOnly="1" outline="0"/>
    </format>
    <format dxfId="802">
      <pivotArea field="6" type="button" dataOnly="0" labelOnly="1" outline="0"/>
    </format>
    <format dxfId="803">
      <pivotArea field="12" type="button" dataOnly="0" labelOnly="1" outline="0" axis="axisPage" fieldPosition="4"/>
    </format>
    <format dxfId="804">
      <pivotArea field="21" type="button" dataOnly="0" labelOnly="1" outline="0"/>
    </format>
    <format dxfId="805">
      <pivotArea field="6" type="button" dataOnly="0" labelOnly="1" outline="0"/>
    </format>
    <format dxfId="806">
      <pivotArea type="all" dataOnly="0" outline="0" fieldPosition="0"/>
    </format>
    <format dxfId="807">
      <pivotArea outline="0" collapsedLevelsAreSubtotals="1" fieldPosition="0"/>
    </format>
    <format dxfId="808">
      <pivotArea type="origin" dataOnly="0" labelOnly="1" outline="0" fieldPosition="0"/>
    </format>
    <format dxfId="809">
      <pivotArea field="12" type="button" dataOnly="0" labelOnly="1" outline="0" axis="axisPage" fieldPosition="4"/>
    </format>
    <format dxfId="810">
      <pivotArea type="topRight" dataOnly="0" labelOnly="1" outline="0" fieldPosition="0"/>
    </format>
    <format dxfId="811">
      <pivotArea field="22" type="button" dataOnly="0" labelOnly="1" outline="0"/>
    </format>
    <format dxfId="812">
      <pivotArea dataOnly="0" labelOnly="1" fieldPosition="0">
        <references count="1">
          <reference field="12" count="21">
            <x v="1"/>
            <x v="2"/>
            <x v="3"/>
            <x v="4"/>
            <x v="5"/>
            <x v="6"/>
            <x v="7"/>
            <x v="8"/>
            <x v="9"/>
            <x v="10"/>
            <x v="11"/>
            <x v="12"/>
            <x v="13"/>
            <x v="14"/>
            <x v="17"/>
            <x v="18"/>
            <x v="19"/>
            <x v="20"/>
            <x v="21"/>
            <x v="22"/>
            <x v="24"/>
          </reference>
        </references>
      </pivotArea>
    </format>
    <format dxfId="813">
      <pivotArea dataOnly="0" labelOnly="1" grandCol="1" outline="0" fieldPosition="0"/>
    </format>
    <format dxfId="814">
      <pivotArea outline="0" collapsedLevelsAreSubtotals="1" fieldPosition="0"/>
    </format>
    <format dxfId="815">
      <pivotArea type="topRight" dataOnly="0" labelOnly="1" outline="0" fieldPosition="0"/>
    </format>
    <format dxfId="816">
      <pivotArea dataOnly="0" labelOnly="1" fieldPosition="0">
        <references count="1">
          <reference field="12" count="19">
            <x v="1"/>
            <x v="2"/>
            <x v="3"/>
            <x v="4"/>
            <x v="5"/>
            <x v="6"/>
            <x v="9"/>
            <x v="10"/>
            <x v="11"/>
            <x v="12"/>
            <x v="13"/>
            <x v="14"/>
            <x v="17"/>
            <x v="18"/>
            <x v="19"/>
            <x v="20"/>
            <x v="21"/>
            <x v="22"/>
            <x v="24"/>
          </reference>
        </references>
      </pivotArea>
    </format>
    <format dxfId="817">
      <pivotArea dataOnly="0" labelOnly="1" grandCol="1" outline="0" fieldPosition="0"/>
    </format>
    <format dxfId="818">
      <pivotArea dataOnly="0" labelOnly="1" grandRow="1" outline="0" fieldPosition="0"/>
    </format>
    <format dxfId="819">
      <pivotArea dataOnly="0" labelOnly="1" outline="0" axis="axisValues" fieldPosition="0"/>
    </format>
    <format dxfId="820">
      <pivotArea field="12" type="button" dataOnly="0" labelOnly="1" outline="0" axis="axisPage" fieldPosition="4"/>
    </format>
    <format dxfId="821">
      <pivotArea dataOnly="0" labelOnly="1" outline="0" axis="axisValues" fieldPosition="0"/>
    </format>
    <format dxfId="8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2AAD965-66FB-4D9F-A1F4-993742173216}" name="Tabela dinâmica1" cacheId="42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HL4" colHeaderCaption=" ">
  <location ref="A6:C10" firstHeaderRow="1" firstDataRow="1" firstDataCol="3" rowPageCount="3" colPageCount="1"/>
  <pivotFields count="58">
    <pivotField showAll="0"/>
    <pivotField showAll="0"/>
    <pivotField axis="axisPage" multipleItemSelectionAllowed="1" showAll="0">
      <items count="59">
        <item h="1" m="1" x="38"/>
        <item h="1" x="3"/>
        <item h="1" m="1" x="26"/>
        <item h="1" m="1" x="52"/>
        <item x="5"/>
        <item m="1" x="57"/>
        <item m="1" x="33"/>
        <item h="1" m="1" x="56"/>
        <item h="1" m="1" x="53"/>
        <item h="1" m="1" x="55"/>
        <item h="1" m="1" x="54"/>
        <item h="1" x="8"/>
        <item h="1" m="1" x="20"/>
        <item h="1" m="1" x="50"/>
        <item h="1" m="1" x="51"/>
        <item h="1" m="1" x="49"/>
        <item h="1" m="1" x="48"/>
        <item h="1" x="9"/>
        <item h="1" m="1" x="47"/>
        <item h="1" m="1" x="46"/>
        <item h="1" m="1" x="28"/>
        <item h="1" m="1" x="44"/>
        <item h="1" x="1"/>
        <item h="1" m="1" x="45"/>
        <item h="1" m="1" x="42"/>
        <item h="1" m="1" x="43"/>
        <item h="1" m="1" x="41"/>
        <item h="1" m="1" x="40"/>
        <item h="1" m="1" x="39"/>
        <item h="1" m="1" x="34"/>
        <item h="1" m="1" x="35"/>
        <item h="1" m="1" x="27"/>
        <item h="1" m="1" x="29"/>
        <item h="1" x="11"/>
        <item h="1" m="1" x="36"/>
        <item h="1" m="1" x="37"/>
        <item h="1" x="4"/>
        <item h="1" x="16"/>
        <item h="1" m="1" x="32"/>
        <item h="1" x="2"/>
        <item h="1" x="7"/>
        <item h="1" x="12"/>
        <item h="1" m="1" x="24"/>
        <item h="1" x="0"/>
        <item h="1" m="1" x="31"/>
        <item h="1" m="1" x="30"/>
        <item h="1" m="1" x="21"/>
        <item h="1" x="10"/>
        <item h="1" x="14"/>
        <item h="1" m="1" x="25"/>
        <item h="1" m="1" x="23"/>
        <item h="1" x="6"/>
        <item h="1" m="1" x="22"/>
        <item h="1" x="13"/>
        <item h="1" x="15"/>
        <item h="1" m="1" x="19"/>
        <item h="1" m="1" x="18"/>
        <item h="1" x="17"/>
        <item t="default"/>
      </items>
    </pivotField>
    <pivotField showAll="0"/>
    <pivotField showAll="0"/>
    <pivotField showAll="0"/>
    <pivotField name="REDE ENTREGUE" axis="axisRow" showAll="0">
      <items count="340">
        <item x="1"/>
        <item m="1" x="321"/>
        <item m="1" x="320"/>
        <item x="6"/>
        <item m="1" x="336"/>
        <item x="108"/>
        <item m="1" x="335"/>
        <item m="1" x="334"/>
        <item x="137"/>
        <item x="61"/>
        <item x="23"/>
        <item x="62"/>
        <item x="19"/>
        <item x="103"/>
        <item m="1" x="332"/>
        <item x="22"/>
        <item x="28"/>
        <item x="79"/>
        <item m="1" x="325"/>
        <item m="1" x="331"/>
        <item x="38"/>
        <item x="32"/>
        <item x="134"/>
        <item x="78"/>
        <item m="1" x="329"/>
        <item x="123"/>
        <item x="170"/>
        <item x="290"/>
        <item m="1" x="328"/>
        <item m="1" x="330"/>
        <item x="107"/>
        <item x="177"/>
        <item x="82"/>
        <item x="126"/>
        <item x="105"/>
        <item x="8"/>
        <item x="124"/>
        <item x="33"/>
        <item x="109"/>
        <item x="57"/>
        <item m="1" x="326"/>
        <item m="1" x="338"/>
        <item x="141"/>
        <item m="1" x="327"/>
        <item x="131"/>
        <item x="133"/>
        <item x="42"/>
        <item x="29"/>
        <item m="1" x="337"/>
        <item x="94"/>
        <item x="106"/>
        <item x="16"/>
        <item x="96"/>
        <item x="53"/>
        <item x="175"/>
        <item x="72"/>
        <item x="157"/>
        <item x="44"/>
        <item x="104"/>
        <item x="167"/>
        <item x="76"/>
        <item x="99"/>
        <item x="35"/>
        <item x="10"/>
        <item x="101"/>
        <item x="24"/>
        <item x="14"/>
        <item x="80"/>
        <item m="1" x="333"/>
        <item x="64"/>
        <item x="49"/>
        <item x="87"/>
        <item x="84"/>
        <item x="77"/>
        <item x="59"/>
        <item x="20"/>
        <item x="91"/>
        <item x="7"/>
        <item x="54"/>
        <item x="100"/>
        <item x="39"/>
        <item x="11"/>
        <item x="52"/>
        <item x="81"/>
        <item x="40"/>
        <item x="34"/>
        <item x="154"/>
        <item x="17"/>
        <item x="179"/>
        <item x="102"/>
        <item x="88"/>
        <item x="37"/>
        <item x="60"/>
        <item x="142"/>
        <item x="43"/>
        <item x="9"/>
        <item x="63"/>
        <item m="1" x="324"/>
        <item m="1" x="305"/>
        <item x="169"/>
        <item x="70"/>
        <item m="1" x="323"/>
        <item x="48"/>
        <item x="83"/>
        <item m="1" x="322"/>
        <item x="195"/>
        <item x="65"/>
        <item x="95"/>
        <item x="41"/>
        <item x="46"/>
        <item x="73"/>
        <item x="85"/>
        <item x="26"/>
        <item x="129"/>
        <item x="168"/>
        <item x="51"/>
        <item x="50"/>
        <item x="27"/>
        <item x="90"/>
        <item m="1" x="317"/>
        <item x="139"/>
        <item x="152"/>
        <item x="98"/>
        <item m="1" x="316"/>
        <item x="21"/>
        <item m="1" x="318"/>
        <item m="1" x="319"/>
        <item x="5"/>
        <item x="92"/>
        <item x="130"/>
        <item x="12"/>
        <item x="128"/>
        <item x="117"/>
        <item x="111"/>
        <item m="1" x="314"/>
        <item x="292"/>
        <item x="18"/>
        <item x="47"/>
        <item x="149"/>
        <item m="1" x="313"/>
        <item m="1" x="315"/>
        <item x="97"/>
        <item x="114"/>
        <item x="67"/>
        <item x="158"/>
        <item x="75"/>
        <item x="110"/>
        <item x="151"/>
        <item x="71"/>
        <item x="36"/>
        <item x="45"/>
        <item x="4"/>
        <item x="30"/>
        <item x="25"/>
        <item x="146"/>
        <item x="112"/>
        <item x="185"/>
        <item x="163"/>
        <item x="138"/>
        <item x="144"/>
        <item x="165"/>
        <item x="145"/>
        <item x="0"/>
        <item x="222"/>
        <item x="173"/>
        <item x="223"/>
        <item x="172"/>
        <item x="116"/>
        <item x="155"/>
        <item x="150"/>
        <item x="153"/>
        <item x="171"/>
        <item x="93"/>
        <item x="226"/>
        <item x="162"/>
        <item x="68"/>
        <item x="69"/>
        <item x="147"/>
        <item x="120"/>
        <item x="143"/>
        <item x="191"/>
        <item m="1" x="312"/>
        <item x="224"/>
        <item x="229"/>
        <item x="228"/>
        <item x="135"/>
        <item x="180"/>
        <item x="119"/>
        <item x="148"/>
        <item x="232"/>
        <item x="121"/>
        <item x="181"/>
        <item x="187"/>
        <item x="233"/>
        <item x="190"/>
        <item x="160"/>
        <item x="184"/>
        <item x="182"/>
        <item x="188"/>
        <item x="194"/>
        <item x="186"/>
        <item x="15"/>
        <item x="86"/>
        <item x="3"/>
        <item x="56"/>
        <item x="66"/>
        <item x="58"/>
        <item x="89"/>
        <item x="113"/>
        <item x="115"/>
        <item x="118"/>
        <item x="122"/>
        <item x="125"/>
        <item x="2"/>
        <item x="136"/>
        <item x="140"/>
        <item x="127"/>
        <item x="196"/>
        <item x="174"/>
        <item x="178"/>
        <item x="176"/>
        <item x="183"/>
        <item x="201"/>
        <item x="161"/>
        <item m="1" x="311"/>
        <item x="199"/>
        <item x="231"/>
        <item x="274"/>
        <item x="189"/>
        <item x="200"/>
        <item x="197"/>
        <item x="275"/>
        <item x="276"/>
        <item x="249"/>
        <item x="262"/>
        <item x="261"/>
        <item x="234"/>
        <item x="235"/>
        <item x="237"/>
        <item x="247"/>
        <item x="221"/>
        <item x="258"/>
        <item m="1" x="310"/>
        <item x="264"/>
        <item x="55"/>
        <item x="198"/>
        <item m="1" x="309"/>
        <item x="245"/>
        <item x="203"/>
        <item x="243"/>
        <item x="241"/>
        <item x="164"/>
        <item m="1" x="302"/>
        <item x="209"/>
        <item x="263"/>
        <item x="218"/>
        <item x="267"/>
        <item x="208"/>
        <item x="210"/>
        <item x="216"/>
        <item x="213"/>
        <item x="13"/>
        <item m="1" x="308"/>
        <item x="236"/>
        <item x="253"/>
        <item x="31"/>
        <item m="1" x="301"/>
        <item m="1" x="306"/>
        <item m="1" x="307"/>
        <item x="273"/>
        <item x="256"/>
        <item x="215"/>
        <item x="244"/>
        <item x="211"/>
        <item x="220"/>
        <item x="227"/>
        <item x="246"/>
        <item x="238"/>
        <item x="193"/>
        <item x="254"/>
        <item x="204"/>
        <item x="239"/>
        <item m="1" x="304"/>
        <item x="242"/>
        <item x="260"/>
        <item x="192"/>
        <item x="288"/>
        <item x="255"/>
        <item x="266"/>
        <item m="1" x="303"/>
        <item x="259"/>
        <item x="279"/>
        <item x="252"/>
        <item x="206"/>
        <item x="271"/>
        <item x="287"/>
        <item x="272"/>
        <item x="269"/>
        <item x="270"/>
        <item x="132"/>
        <item x="240"/>
        <item x="74"/>
        <item m="1" x="300"/>
        <item x="159"/>
        <item x="205"/>
        <item x="248"/>
        <item x="289"/>
        <item x="250"/>
        <item x="257"/>
        <item x="219"/>
        <item x="230"/>
        <item x="251"/>
        <item x="202"/>
        <item x="268"/>
        <item x="265"/>
        <item x="214"/>
        <item x="286"/>
        <item x="166"/>
        <item x="291"/>
        <item x="217"/>
        <item m="1" x="299"/>
        <item x="225"/>
        <item x="284"/>
        <item m="1" x="297"/>
        <item x="293"/>
        <item x="281"/>
        <item m="1" x="298"/>
        <item x="207"/>
        <item x="282"/>
        <item x="278"/>
        <item x="285"/>
        <item x="295"/>
        <item x="156"/>
        <item x="277"/>
        <item x="212"/>
        <item x="280"/>
        <item x="283"/>
        <item x="296"/>
        <item x="294"/>
        <item t="default"/>
      </items>
    </pivotField>
    <pivotField showAll="0"/>
    <pivotField showAll="0"/>
    <pivotField showAll="0"/>
    <pivotField showAll="0"/>
    <pivotField showAll="0"/>
    <pivotField axis="axisRow" outline="0" showAll="0" defaultSubtotal="0">
      <items count="49">
        <item x="39"/>
        <item x="12"/>
        <item x="18"/>
        <item x="10"/>
        <item x="4"/>
        <item x="20"/>
        <item x="21"/>
        <item x="15"/>
        <item x="16"/>
        <item x="17"/>
        <item x="7"/>
        <item x="19"/>
        <item x="5"/>
        <item x="1"/>
        <item x="2"/>
        <item m="1" x="48"/>
        <item m="1" x="47"/>
        <item x="3"/>
        <item x="26"/>
        <item x="24"/>
        <item x="14"/>
        <item x="22"/>
        <item x="28"/>
        <item x="36"/>
        <item x="8"/>
        <item x="23"/>
        <item x="31"/>
        <item x="27"/>
        <item x="0"/>
        <item m="1" x="46"/>
        <item x="6"/>
        <item x="11"/>
        <item x="29"/>
        <item x="25"/>
        <item x="32"/>
        <item x="30"/>
        <item x="9"/>
        <item x="33"/>
        <item x="13"/>
        <item x="35"/>
        <item x="37"/>
        <item x="34"/>
        <item x="40"/>
        <item x="41"/>
        <item x="42"/>
        <item m="1" x="43"/>
        <item m="1" x="44"/>
        <item m="1" x="45"/>
        <item x="38"/>
      </items>
      <extLst>
        <ext xmlns:x14="http://schemas.microsoft.com/office/spreadsheetml/2009/9/main" uri="{2946ED86-A175-432a-8AC1-64E0C546D7DE}">
          <x14:pivotField fillDownLabels="1"/>
        </ext>
      </extLst>
    </pivotField>
    <pivotField showAll="0"/>
    <pivotField showAll="0"/>
    <pivotField showAll="0"/>
    <pivotField axis="axisPage" showAll="0">
      <items count="15">
        <item x="1"/>
        <item x="6"/>
        <item x="4"/>
        <item m="1" x="10"/>
        <item m="1" x="12"/>
        <item m="1" x="11"/>
        <item m="1" x="13"/>
        <item x="7"/>
        <item x="3"/>
        <item x="5"/>
        <item x="2"/>
        <item x="0"/>
        <item x="8"/>
        <item x="9"/>
        <item t="default"/>
      </items>
    </pivotField>
    <pivotField showAll="0"/>
    <pivotField showAll="0"/>
    <pivotField showAll="0"/>
    <pivotField showAll="0"/>
    <pivotField name="REDE PREVISTA" axis="axisRow" outline="0" showAll="0" sortType="ascending" defaultSubtotal="0">
      <items count="395">
        <item m="1" x="150"/>
        <item m="1" x="342"/>
        <item m="1" x="182"/>
        <item m="1" x="314"/>
        <item m="1" x="226"/>
        <item m="1" x="270"/>
        <item m="1" x="327"/>
        <item m="1" x="227"/>
        <item m="1" x="310"/>
        <item m="1" x="12"/>
        <item x="4"/>
        <item x="9"/>
        <item m="1" x="250"/>
        <item m="1" x="228"/>
        <item m="1" x="267"/>
        <item m="1" x="76"/>
        <item m="1" x="290"/>
        <item m="1" x="229"/>
        <item m="1" x="269"/>
        <item m="1" x="181"/>
        <item x="2"/>
        <item m="1" x="309"/>
        <item m="1" x="89"/>
        <item x="0"/>
        <item m="1" x="251"/>
        <item m="1" x="220"/>
        <item x="3"/>
        <item m="1" x="223"/>
        <item m="1" x="231"/>
        <item m="1" x="367"/>
        <item m="1" x="379"/>
        <item m="1" x="380"/>
        <item m="1" x="369"/>
        <item m="1" x="381"/>
        <item m="1" x="378"/>
        <item m="1" x="368"/>
        <item m="1" x="370"/>
        <item m="1" x="371"/>
        <item m="1" x="372"/>
        <item m="1" x="373"/>
        <item m="1" x="374"/>
        <item m="1" x="376"/>
        <item m="1" x="377"/>
        <item m="1" x="375"/>
        <item m="1" x="385"/>
        <item m="1" x="382"/>
        <item m="1" x="386"/>
        <item m="1" x="387"/>
        <item m="1" x="388"/>
        <item m="1" x="389"/>
        <item m="1" x="390"/>
        <item m="1" x="391"/>
        <item m="1" x="392"/>
        <item m="1" x="384"/>
        <item m="1" x="393"/>
        <item m="1" x="394"/>
        <item m="1" x="383"/>
        <item m="1" x="366"/>
        <item m="1" x="365"/>
        <item m="1" x="364"/>
        <item m="1" x="363"/>
        <item m="1" x="361"/>
        <item m="1" x="359"/>
        <item m="1" x="362"/>
        <item m="1" x="357"/>
        <item m="1" x="358"/>
        <item m="1" x="360"/>
        <item m="1" x="356"/>
        <item m="1" x="351"/>
        <item m="1" x="352"/>
        <item m="1" x="323"/>
        <item m="1" x="350"/>
        <item m="1" x="353"/>
        <item m="1" x="235"/>
        <item m="1" x="348"/>
        <item m="1" x="349"/>
        <item m="1" x="354"/>
        <item m="1" x="345"/>
        <item m="1" x="346"/>
        <item m="1" x="319"/>
        <item m="1" x="347"/>
        <item m="1" x="344"/>
        <item m="1" x="230"/>
        <item m="1" x="343"/>
        <item m="1" x="324"/>
        <item m="1" x="341"/>
        <item m="1" x="326"/>
        <item m="1" x="328"/>
        <item m="1" x="329"/>
        <item m="1" x="355"/>
        <item m="1" x="330"/>
        <item m="1" x="321"/>
        <item m="1" x="331"/>
        <item m="1" x="332"/>
        <item m="1" x="333"/>
        <item m="1" x="334"/>
        <item m="1" x="335"/>
        <item m="1" x="336"/>
        <item m="1" x="337"/>
        <item m="1" x="325"/>
        <item m="1" x="338"/>
        <item m="1" x="322"/>
        <item m="1" x="339"/>
        <item m="1" x="340"/>
        <item m="1" x="320"/>
        <item m="1" x="318"/>
        <item m="1" x="288"/>
        <item m="1" x="305"/>
        <item m="1" x="291"/>
        <item m="1" x="292"/>
        <item m="1" x="313"/>
        <item m="1" x="283"/>
        <item m="1" x="315"/>
        <item m="1" x="237"/>
        <item m="1" x="233"/>
        <item m="1" x="311"/>
        <item m="1" x="293"/>
        <item m="1" x="316"/>
        <item m="1" x="317"/>
        <item m="1" x="294"/>
        <item m="1" x="295"/>
        <item m="1" x="296"/>
        <item m="1" x="276"/>
        <item m="1" x="297"/>
        <item m="1" x="298"/>
        <item m="1" x="284"/>
        <item m="1" x="299"/>
        <item m="1" x="281"/>
        <item m="1" x="286"/>
        <item m="1" x="300"/>
        <item m="1" x="287"/>
        <item m="1" x="301"/>
        <item m="1" x="285"/>
        <item m="1" x="282"/>
        <item m="1" x="234"/>
        <item m="1" x="268"/>
        <item m="1" x="312"/>
        <item m="1" x="280"/>
        <item m="1" x="232"/>
        <item m="1" x="302"/>
        <item m="1" x="266"/>
        <item m="1" x="278"/>
        <item m="1" x="277"/>
        <item m="1" x="303"/>
        <item m="1" x="236"/>
        <item m="1" x="256"/>
        <item m="1" x="263"/>
        <item m="1" x="272"/>
        <item m="1" x="304"/>
        <item m="1" x="273"/>
        <item m="1" x="279"/>
        <item m="1" x="259"/>
        <item m="1" x="306"/>
        <item m="1" x="274"/>
        <item m="1" x="307"/>
        <item m="1" x="258"/>
        <item m="1" x="289"/>
        <item m="1" x="271"/>
        <item m="1" x="265"/>
        <item m="1" x="275"/>
        <item m="1" x="257"/>
        <item m="1" x="260"/>
        <item m="1" x="261"/>
        <item m="1" x="262"/>
        <item m="1" x="264"/>
        <item m="1" x="254"/>
        <item m="1" x="255"/>
        <item m="1" x="253"/>
        <item m="1" x="252"/>
        <item m="1" x="247"/>
        <item m="1" x="248"/>
        <item m="1" x="244"/>
        <item m="1" x="308"/>
        <item m="1" x="243"/>
        <item m="1" x="249"/>
        <item m="1" x="245"/>
        <item m="1" x="242"/>
        <item m="1" x="240"/>
        <item m="1" x="241"/>
        <item m="1" x="238"/>
        <item m="1" x="216"/>
        <item m="1" x="224"/>
        <item m="1" x="225"/>
        <item m="1" x="239"/>
        <item m="1" x="212"/>
        <item m="1" x="213"/>
        <item m="1" x="221"/>
        <item m="1" x="222"/>
        <item m="1" x="214"/>
        <item m="1" x="219"/>
        <item m="1" x="218"/>
        <item m="1" x="217"/>
        <item m="1" x="207"/>
        <item m="1" x="205"/>
        <item m="1" x="206"/>
        <item m="1" x="209"/>
        <item m="1" x="208"/>
        <item m="1" x="210"/>
        <item m="1" x="211"/>
        <item m="1" x="215"/>
        <item m="1" x="204"/>
        <item m="1" x="203"/>
        <item m="1" x="201"/>
        <item m="1" x="202"/>
        <item m="1" x="199"/>
        <item m="1" x="200"/>
        <item m="1" x="198"/>
        <item m="1" x="197"/>
        <item m="1" x="195"/>
        <item m="1" x="196"/>
        <item m="1" x="194"/>
        <item m="1" x="192"/>
        <item m="1" x="185"/>
        <item m="1" x="184"/>
        <item m="1" x="190"/>
        <item m="1" x="186"/>
        <item m="1" x="187"/>
        <item m="1" x="183"/>
        <item m="1" x="188"/>
        <item m="1" x="171"/>
        <item m="1" x="167"/>
        <item m="1" x="170"/>
        <item m="1" x="175"/>
        <item m="1" x="176"/>
        <item m="1" x="169"/>
        <item m="1" x="177"/>
        <item m="1" x="168"/>
        <item m="1" x="178"/>
        <item m="1" x="173"/>
        <item m="1" x="174"/>
        <item m="1" x="172"/>
        <item m="1" x="189"/>
        <item m="1" x="179"/>
        <item m="1" x="191"/>
        <item m="1" x="166"/>
        <item m="1" x="193"/>
        <item m="1" x="180"/>
        <item m="1" x="158"/>
        <item m="1" x="164"/>
        <item m="1" x="157"/>
        <item m="1" x="165"/>
        <item m="1" x="161"/>
        <item m="1" x="159"/>
        <item m="1" x="162"/>
        <item m="1" x="160"/>
        <item m="1" x="156"/>
        <item m="1" x="163"/>
        <item m="1" x="151"/>
        <item m="1" x="153"/>
        <item m="1" x="154"/>
        <item m="1" x="152"/>
        <item m="1" x="155"/>
        <item m="1" x="146"/>
        <item m="1" x="147"/>
        <item m="1" x="148"/>
        <item m="1" x="149"/>
        <item m="1" x="145"/>
        <item m="1" x="144"/>
        <item m="1" x="141"/>
        <item m="1" x="140"/>
        <item m="1" x="139"/>
        <item m="1" x="138"/>
        <item m="1" x="142"/>
        <item m="1" x="137"/>
        <item m="1" x="136"/>
        <item m="1" x="134"/>
        <item m="1" x="131"/>
        <item m="1" x="132"/>
        <item m="1" x="133"/>
        <item m="1" x="135"/>
        <item m="1" x="130"/>
        <item m="1" x="129"/>
        <item m="1" x="128"/>
        <item m="1" x="127"/>
        <item m="1" x="125"/>
        <item m="1" x="126"/>
        <item m="1" x="124"/>
        <item m="1" x="123"/>
        <item m="1" x="122"/>
        <item m="1" x="117"/>
        <item m="1" x="115"/>
        <item m="1" x="120"/>
        <item m="1" x="121"/>
        <item m="1" x="119"/>
        <item m="1" x="114"/>
        <item m="1" x="112"/>
        <item m="1" x="118"/>
        <item m="1" x="110"/>
        <item m="1" x="116"/>
        <item m="1" x="143"/>
        <item m="1" x="111"/>
        <item m="1" x="108"/>
        <item m="1" x="107"/>
        <item m="1" x="109"/>
        <item m="1" x="106"/>
        <item m="1" x="105"/>
        <item m="1" x="104"/>
        <item m="1" x="103"/>
        <item m="1" x="102"/>
        <item m="1" x="88"/>
        <item m="1" x="113"/>
        <item m="1" x="101"/>
        <item m="1" x="100"/>
        <item m="1" x="87"/>
        <item m="1" x="96"/>
        <item m="1" x="97"/>
        <item m="1" x="98"/>
        <item m="1" x="99"/>
        <item m="1" x="94"/>
        <item m="1" x="95"/>
        <item m="1" x="93"/>
        <item m="1" x="90"/>
        <item m="1" x="92"/>
        <item m="1" x="91"/>
        <item m="1" x="84"/>
        <item m="1" x="80"/>
        <item m="1" x="83"/>
        <item m="1" x="86"/>
        <item m="1" x="85"/>
        <item m="1" x="81"/>
        <item m="1" x="75"/>
        <item m="1" x="82"/>
        <item m="1" x="77"/>
        <item m="1" x="78"/>
        <item m="1" x="73"/>
        <item m="1" x="72"/>
        <item m="1" x="74"/>
        <item m="1" x="79"/>
        <item m="1" x="67"/>
        <item m="1" x="70"/>
        <item m="1" x="69"/>
        <item m="1" x="68"/>
        <item m="1" x="66"/>
        <item m="1" x="65"/>
        <item m="1" x="63"/>
        <item m="1" x="62"/>
        <item m="1" x="71"/>
        <item m="1" x="64"/>
        <item m="1" x="61"/>
        <item m="1" x="59"/>
        <item m="1" x="60"/>
        <item m="1" x="55"/>
        <item m="1" x="57"/>
        <item m="1" x="58"/>
        <item m="1" x="54"/>
        <item m="1" x="50"/>
        <item m="1" x="51"/>
        <item m="1" x="52"/>
        <item m="1" x="53"/>
        <item m="1" x="56"/>
        <item m="1" x="46"/>
        <item m="1" x="40"/>
        <item m="1" x="43"/>
        <item m="1" x="47"/>
        <item m="1" x="44"/>
        <item m="1" x="49"/>
        <item m="1" x="45"/>
        <item m="1" x="42"/>
        <item m="1" x="48"/>
        <item m="1" x="41"/>
        <item m="1" x="39"/>
        <item m="1" x="36"/>
        <item m="1" x="38"/>
        <item m="1" x="37"/>
        <item m="1" x="34"/>
        <item m="1" x="35"/>
        <item m="1" x="33"/>
        <item m="1" x="32"/>
        <item m="1" x="29"/>
        <item m="1" x="30"/>
        <item m="1" x="31"/>
        <item m="1" x="25"/>
        <item m="1" x="26"/>
        <item m="1" x="28"/>
        <item m="1" x="27"/>
        <item m="1" x="23"/>
        <item m="1" x="21"/>
        <item m="1" x="24"/>
        <item m="1" x="22"/>
        <item m="1" x="20"/>
        <item m="1" x="15"/>
        <item m="1" x="14"/>
        <item m="1" x="13"/>
        <item m="1" x="17"/>
        <item m="1" x="246"/>
        <item m="1" x="18"/>
        <item m="1" x="19"/>
        <item m="1" x="16"/>
        <item m="1" x="10"/>
        <item m="1" x="11"/>
        <item x="5"/>
        <item x="6"/>
        <item x="1"/>
        <item x="8"/>
        <item x="7"/>
      </items>
      <extLst>
        <ext xmlns:x14="http://schemas.microsoft.com/office/spreadsheetml/2009/9/main" uri="{2946ED86-A175-432a-8AC1-64E0C546D7DE}">
          <x14:pivotField fillDownLabels="1"/>
        </ext>
      </extLst>
    </pivotField>
    <pivotField showAll="0"/>
    <pivotField axis="axisPage" showAll="0">
      <items count="25">
        <item x="1"/>
        <item x="11"/>
        <item x="3"/>
        <item x="4"/>
        <item x="2"/>
        <item x="10"/>
        <item m="1" x="23"/>
        <item m="1" x="22"/>
        <item x="0"/>
        <item x="8"/>
        <item x="9"/>
        <item x="6"/>
        <item x="7"/>
        <item x="16"/>
        <item m="1" x="21"/>
        <item x="14"/>
        <item m="1" x="20"/>
        <item x="12"/>
        <item m="1" x="19"/>
        <item x="13"/>
        <item x="15"/>
        <item m="1" x="18"/>
        <item x="5"/>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2"/>
    <field x="21"/>
    <field x="6"/>
  </rowFields>
  <rowItems count="4">
    <i>
      <x v="14"/>
      <x v="26"/>
      <x/>
    </i>
    <i>
      <x v="18"/>
      <x v="26"/>
      <x/>
    </i>
    <i>
      <x v="24"/>
      <x v="26"/>
      <x/>
    </i>
    <i t="grand">
      <x/>
    </i>
  </rowItems>
  <colItems count="1">
    <i/>
  </colItems>
  <pageFields count="3">
    <pageField fld="16" item="0" hier="-1"/>
    <pageField fld="2" hier="-1"/>
    <pageField fld="23" item="8" hier="-1"/>
  </pageFields>
  <formats count="19">
    <format dxfId="771">
      <pivotArea outline="0" collapsedLevelsAreSubtotals="1" fieldPosition="0"/>
    </format>
    <format dxfId="772">
      <pivotArea field="21" type="button" dataOnly="0" labelOnly="1" outline="0" axis="axisRow" fieldPosition="1"/>
    </format>
    <format dxfId="773">
      <pivotArea type="topRight" dataOnly="0" labelOnly="1" outline="0" fieldPosition="0"/>
    </format>
    <format dxfId="774">
      <pivotArea dataOnly="0" labelOnly="1" fieldPosition="0">
        <references count="1">
          <reference field="21" count="22">
            <x v="64"/>
            <x v="67"/>
            <x v="68"/>
            <x v="69"/>
            <x v="70"/>
            <x v="71"/>
            <x v="72"/>
            <x v="73"/>
            <x v="74"/>
            <x v="75"/>
            <x v="76"/>
            <x v="77"/>
            <x v="78"/>
            <x v="97"/>
            <x v="98"/>
            <x v="99"/>
            <x v="100"/>
            <x v="101"/>
            <x v="102"/>
            <x v="103"/>
            <x v="104"/>
            <x v="105"/>
          </reference>
        </references>
      </pivotArea>
    </format>
    <format dxfId="775">
      <pivotArea dataOnly="0" labelOnly="1" grandCol="1" outline="0" fieldPosition="0"/>
    </format>
    <format dxfId="776">
      <pivotArea outline="0" collapsedLevelsAreSubtotals="1" fieldPosition="0"/>
    </format>
    <format dxfId="777">
      <pivotArea type="topRight" dataOnly="0" labelOnly="1" outline="0" fieldPosition="0"/>
    </format>
    <format dxfId="778">
      <pivotArea dataOnly="0" labelOnly="1" fieldPosition="0">
        <references count="1">
          <reference field="21" count="22">
            <x v="64"/>
            <x v="67"/>
            <x v="68"/>
            <x v="69"/>
            <x v="70"/>
            <x v="71"/>
            <x v="72"/>
            <x v="73"/>
            <x v="74"/>
            <x v="75"/>
            <x v="76"/>
            <x v="77"/>
            <x v="78"/>
            <x v="97"/>
            <x v="98"/>
            <x v="99"/>
            <x v="100"/>
            <x v="101"/>
            <x v="102"/>
            <x v="103"/>
            <x v="104"/>
            <x v="105"/>
          </reference>
        </references>
      </pivotArea>
    </format>
    <format dxfId="779">
      <pivotArea dataOnly="0" labelOnly="1" grandCol="1" outline="0" fieldPosition="0"/>
    </format>
    <format dxfId="780">
      <pivotArea field="21" type="button" dataOnly="0" labelOnly="1" outline="0" axis="axisRow" fieldPosition="1"/>
    </format>
    <format dxfId="781">
      <pivotArea field="6" type="button" dataOnly="0" labelOnly="1" outline="0" axis="axisRow" fieldPosition="2"/>
    </format>
    <format dxfId="782">
      <pivotArea field="12" type="button" dataOnly="0" labelOnly="1" outline="0" axis="axisRow" fieldPosition="0"/>
    </format>
    <format dxfId="783">
      <pivotArea dataOnly="0" labelOnly="1" grandRow="1" outline="0" fieldPosition="0"/>
    </format>
    <format dxfId="784">
      <pivotArea field="12" type="button" dataOnly="0" labelOnly="1" outline="0" axis="axisRow" fieldPosition="0"/>
    </format>
    <format dxfId="785">
      <pivotArea field="21" type="button" dataOnly="0" labelOnly="1" outline="0" axis="axisRow" fieldPosition="1"/>
    </format>
    <format dxfId="786">
      <pivotArea field="6" type="button" dataOnly="0" labelOnly="1" outline="0" axis="axisRow" fieldPosition="2"/>
    </format>
    <format dxfId="787">
      <pivotArea field="12" type="button" dataOnly="0" labelOnly="1" outline="0" axis="axisRow" fieldPosition="0"/>
    </format>
    <format dxfId="788">
      <pivotArea field="21" type="button" dataOnly="0" labelOnly="1" outline="0" axis="axisRow" fieldPosition="1"/>
    </format>
    <format dxfId="789">
      <pivotArea field="6" type="button" dataOnly="0" labelOnly="1" outline="0" axis="axisRow" fieldPosition="2"/>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C54D7EB-B1CC-4D0D-917E-BDC733B10F75}" name="Tabela dinâmica7" cacheId="42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rowHeaderCaption="HL4" colHeaderCaption=" ">
  <location ref="W7:Y10" firstHeaderRow="1" firstDataRow="1" firstDataCol="3" rowPageCount="2" colPageCount="1"/>
  <pivotFields count="58">
    <pivotField showAll="0"/>
    <pivotField showAll="0"/>
    <pivotField axis="axisPage" multipleItemSelectionAllowed="1" showAll="0">
      <items count="59">
        <item h="1" m="1" x="38"/>
        <item h="1" x="3"/>
        <item h="1" m="1" x="26"/>
        <item m="1" x="52"/>
        <item x="5"/>
        <item m="1" x="57"/>
        <item m="1" x="33"/>
        <item h="1" m="1" x="56"/>
        <item h="1" m="1" x="53"/>
        <item h="1" m="1" x="55"/>
        <item h="1" m="1" x="54"/>
        <item h="1" x="8"/>
        <item h="1" m="1" x="20"/>
        <item h="1" m="1" x="50"/>
        <item h="1" m="1" x="51"/>
        <item h="1" m="1" x="49"/>
        <item h="1" m="1" x="48"/>
        <item h="1" x="9"/>
        <item h="1" m="1" x="47"/>
        <item h="1" m="1" x="46"/>
        <item h="1" m="1" x="28"/>
        <item h="1" m="1" x="44"/>
        <item h="1" x="1"/>
        <item h="1" m="1" x="45"/>
        <item h="1" m="1" x="42"/>
        <item h="1" m="1" x="43"/>
        <item h="1" m="1" x="41"/>
        <item h="1" m="1" x="40"/>
        <item h="1" m="1" x="39"/>
        <item h="1" m="1" x="34"/>
        <item h="1" m="1" x="35"/>
        <item h="1" m="1" x="27"/>
        <item h="1" m="1" x="29"/>
        <item h="1" x="11"/>
        <item h="1" m="1" x="36"/>
        <item h="1" m="1" x="37"/>
        <item h="1" x="4"/>
        <item h="1" x="16"/>
        <item h="1" m="1" x="32"/>
        <item h="1" x="2"/>
        <item h="1" x="7"/>
        <item h="1" x="12"/>
        <item h="1" m="1" x="24"/>
        <item h="1" x="0"/>
        <item h="1" m="1" x="31"/>
        <item h="1" m="1" x="30"/>
        <item h="1" m="1" x="21"/>
        <item h="1" x="10"/>
        <item h="1" x="14"/>
        <item h="1" m="1" x="25"/>
        <item h="1" m="1" x="23"/>
        <item h="1" x="6"/>
        <item h="1" m="1" x="22"/>
        <item h="1" x="13"/>
        <item h="1" x="15"/>
        <item h="1" m="1" x="19"/>
        <item h="1" m="1" x="18"/>
        <item h="1" x="17"/>
        <item t="default"/>
      </items>
    </pivotField>
    <pivotField showAll="0"/>
    <pivotField showAll="0"/>
    <pivotField showAll="0"/>
    <pivotField name="REDE ENTREGUE" showAll="0">
      <items count="340">
        <item x="1"/>
        <item m="1" x="321"/>
        <item m="1" x="320"/>
        <item x="6"/>
        <item m="1" x="336"/>
        <item x="108"/>
        <item m="1" x="335"/>
        <item m="1" x="334"/>
        <item x="137"/>
        <item x="61"/>
        <item x="23"/>
        <item x="62"/>
        <item x="19"/>
        <item x="103"/>
        <item m="1" x="332"/>
        <item x="22"/>
        <item x="28"/>
        <item x="79"/>
        <item m="1" x="325"/>
        <item m="1" x="331"/>
        <item x="38"/>
        <item x="32"/>
        <item x="134"/>
        <item x="78"/>
        <item m="1" x="329"/>
        <item x="123"/>
        <item x="170"/>
        <item x="290"/>
        <item m="1" x="328"/>
        <item m="1" x="330"/>
        <item x="107"/>
        <item x="177"/>
        <item x="82"/>
        <item x="126"/>
        <item x="105"/>
        <item x="8"/>
        <item x="124"/>
        <item x="33"/>
        <item x="109"/>
        <item x="57"/>
        <item m="1" x="326"/>
        <item m="1" x="338"/>
        <item x="141"/>
        <item m="1" x="327"/>
        <item x="131"/>
        <item x="133"/>
        <item x="42"/>
        <item x="29"/>
        <item m="1" x="337"/>
        <item x="94"/>
        <item x="106"/>
        <item x="16"/>
        <item x="96"/>
        <item x="53"/>
        <item x="175"/>
        <item x="72"/>
        <item x="157"/>
        <item x="44"/>
        <item x="104"/>
        <item x="167"/>
        <item x="76"/>
        <item x="99"/>
        <item x="35"/>
        <item x="10"/>
        <item x="101"/>
        <item x="24"/>
        <item x="14"/>
        <item x="80"/>
        <item m="1" x="333"/>
        <item x="64"/>
        <item x="49"/>
        <item x="87"/>
        <item x="84"/>
        <item x="77"/>
        <item x="59"/>
        <item x="20"/>
        <item x="91"/>
        <item x="7"/>
        <item x="54"/>
        <item x="100"/>
        <item x="39"/>
        <item x="11"/>
        <item x="52"/>
        <item x="81"/>
        <item x="40"/>
        <item x="34"/>
        <item x="154"/>
        <item x="17"/>
        <item x="179"/>
        <item x="102"/>
        <item x="88"/>
        <item x="37"/>
        <item x="60"/>
        <item x="142"/>
        <item x="43"/>
        <item x="9"/>
        <item x="63"/>
        <item m="1" x="324"/>
        <item m="1" x="305"/>
        <item x="169"/>
        <item x="70"/>
        <item m="1" x="323"/>
        <item x="48"/>
        <item x="83"/>
        <item m="1" x="322"/>
        <item x="195"/>
        <item x="65"/>
        <item x="95"/>
        <item x="41"/>
        <item x="46"/>
        <item x="73"/>
        <item x="85"/>
        <item x="26"/>
        <item x="129"/>
        <item x="168"/>
        <item x="51"/>
        <item x="50"/>
        <item x="27"/>
        <item x="90"/>
        <item m="1" x="317"/>
        <item x="139"/>
        <item x="152"/>
        <item x="98"/>
        <item m="1" x="316"/>
        <item x="21"/>
        <item m="1" x="318"/>
        <item m="1" x="319"/>
        <item x="5"/>
        <item x="92"/>
        <item x="130"/>
        <item x="12"/>
        <item x="128"/>
        <item x="117"/>
        <item x="111"/>
        <item m="1" x="314"/>
        <item x="292"/>
        <item x="18"/>
        <item x="47"/>
        <item x="149"/>
        <item m="1" x="313"/>
        <item m="1" x="315"/>
        <item x="97"/>
        <item x="114"/>
        <item x="67"/>
        <item x="158"/>
        <item x="75"/>
        <item x="110"/>
        <item x="151"/>
        <item x="71"/>
        <item x="36"/>
        <item x="45"/>
        <item x="4"/>
        <item x="30"/>
        <item x="25"/>
        <item x="146"/>
        <item x="112"/>
        <item x="185"/>
        <item x="163"/>
        <item x="138"/>
        <item x="144"/>
        <item x="165"/>
        <item x="145"/>
        <item x="0"/>
        <item x="222"/>
        <item x="173"/>
        <item x="223"/>
        <item x="172"/>
        <item x="116"/>
        <item x="155"/>
        <item x="150"/>
        <item x="153"/>
        <item x="171"/>
        <item x="93"/>
        <item x="226"/>
        <item x="162"/>
        <item x="68"/>
        <item x="69"/>
        <item x="147"/>
        <item x="120"/>
        <item x="143"/>
        <item x="191"/>
        <item m="1" x="312"/>
        <item x="224"/>
        <item x="229"/>
        <item x="228"/>
        <item x="135"/>
        <item x="180"/>
        <item x="119"/>
        <item x="148"/>
        <item x="232"/>
        <item x="121"/>
        <item x="181"/>
        <item x="187"/>
        <item x="233"/>
        <item x="190"/>
        <item x="160"/>
        <item x="184"/>
        <item x="182"/>
        <item x="188"/>
        <item x="194"/>
        <item x="186"/>
        <item x="15"/>
        <item x="86"/>
        <item x="3"/>
        <item x="56"/>
        <item x="66"/>
        <item x="58"/>
        <item x="89"/>
        <item x="113"/>
        <item x="115"/>
        <item x="118"/>
        <item x="122"/>
        <item x="125"/>
        <item x="2"/>
        <item x="136"/>
        <item x="140"/>
        <item x="127"/>
        <item x="196"/>
        <item x="174"/>
        <item x="178"/>
        <item x="176"/>
        <item x="183"/>
        <item x="201"/>
        <item x="161"/>
        <item m="1" x="311"/>
        <item x="199"/>
        <item x="231"/>
        <item x="274"/>
        <item x="189"/>
        <item x="200"/>
        <item x="197"/>
        <item x="275"/>
        <item x="276"/>
        <item x="249"/>
        <item x="262"/>
        <item x="261"/>
        <item x="234"/>
        <item x="235"/>
        <item x="237"/>
        <item x="247"/>
        <item x="221"/>
        <item x="258"/>
        <item m="1" x="310"/>
        <item x="264"/>
        <item x="55"/>
        <item x="198"/>
        <item m="1" x="309"/>
        <item x="245"/>
        <item x="203"/>
        <item x="243"/>
        <item x="241"/>
        <item x="164"/>
        <item m="1" x="302"/>
        <item x="209"/>
        <item x="263"/>
        <item x="218"/>
        <item x="267"/>
        <item x="208"/>
        <item x="210"/>
        <item x="216"/>
        <item x="213"/>
        <item x="13"/>
        <item m="1" x="308"/>
        <item x="236"/>
        <item x="253"/>
        <item x="31"/>
        <item m="1" x="301"/>
        <item m="1" x="306"/>
        <item m="1" x="307"/>
        <item x="273"/>
        <item x="256"/>
        <item x="215"/>
        <item x="244"/>
        <item x="211"/>
        <item x="220"/>
        <item x="227"/>
        <item x="246"/>
        <item x="238"/>
        <item x="193"/>
        <item x="254"/>
        <item x="204"/>
        <item x="239"/>
        <item m="1" x="304"/>
        <item x="242"/>
        <item x="260"/>
        <item x="192"/>
        <item x="288"/>
        <item x="255"/>
        <item x="266"/>
        <item m="1" x="303"/>
        <item x="259"/>
        <item x="279"/>
        <item x="252"/>
        <item x="206"/>
        <item x="271"/>
        <item x="287"/>
        <item x="272"/>
        <item x="269"/>
        <item x="270"/>
        <item x="132"/>
        <item x="240"/>
        <item x="74"/>
        <item m="1" x="300"/>
        <item x="159"/>
        <item x="205"/>
        <item x="248"/>
        <item x="289"/>
        <item x="250"/>
        <item x="257"/>
        <item x="219"/>
        <item x="230"/>
        <item x="251"/>
        <item x="202"/>
        <item x="268"/>
        <item x="265"/>
        <item x="214"/>
        <item x="286"/>
        <item x="166"/>
        <item x="291"/>
        <item x="217"/>
        <item m="1" x="299"/>
        <item x="225"/>
        <item x="284"/>
        <item m="1" x="297"/>
        <item x="293"/>
        <item x="281"/>
        <item m="1" x="298"/>
        <item x="207"/>
        <item x="282"/>
        <item x="278"/>
        <item x="285"/>
        <item x="295"/>
        <item x="156"/>
        <item x="277"/>
        <item x="212"/>
        <item x="280"/>
        <item x="283"/>
        <item x="296"/>
        <item x="294"/>
        <item t="default"/>
      </items>
    </pivotField>
    <pivotField showAll="0"/>
    <pivotField showAll="0"/>
    <pivotField showAll="0"/>
    <pivotField name="TOPOLOGIA" axis="axisRow" outline="0" showAll="0" defaultSubtotal="0">
      <items count="993">
        <item x="49"/>
        <item x="25"/>
        <item x="18"/>
        <item x="333"/>
        <item x="6"/>
        <item m="1" x="910"/>
        <item x="71"/>
        <item x="88"/>
        <item m="1" x="986"/>
        <item x="375"/>
        <item x="181"/>
        <item x="345"/>
        <item x="448"/>
        <item m="1" x="915"/>
        <item x="48"/>
        <item x="63"/>
        <item x="75"/>
        <item x="220"/>
        <item x="239"/>
        <item x="323"/>
        <item x="68"/>
        <item x="105"/>
        <item x="270"/>
        <item x="182"/>
        <item x="31"/>
        <item x="159"/>
        <item x="171"/>
        <item x="177"/>
        <item x="35"/>
        <item x="242"/>
        <item x="305"/>
        <item x="37"/>
        <item x="110"/>
        <item x="131"/>
        <item x="156"/>
        <item x="164"/>
        <item x="166"/>
        <item x="235"/>
        <item x="284"/>
        <item x="321"/>
        <item x="424"/>
        <item x="113"/>
        <item x="176"/>
        <item x="259"/>
        <item x="165"/>
        <item x="371"/>
        <item x="372"/>
        <item x="91"/>
        <item x="92"/>
        <item x="54"/>
        <item x="233"/>
        <item x="462"/>
        <item m="1" x="916"/>
        <item m="1" x="958"/>
        <item x="119"/>
        <item x="137"/>
        <item m="1" x="982"/>
        <item x="140"/>
        <item x="144"/>
        <item m="1" x="934"/>
        <item x="262"/>
        <item m="1" x="925"/>
        <item m="1" x="926"/>
        <item x="40"/>
        <item x="36"/>
        <item x="41"/>
        <item m="1" x="889"/>
        <item x="444"/>
        <item m="1" x="933"/>
        <item x="22"/>
        <item x="23"/>
        <item x="11"/>
        <item x="267"/>
        <item x="277"/>
        <item x="282"/>
        <item x="325"/>
        <item x="330"/>
        <item x="388"/>
        <item x="13"/>
        <item x="16"/>
        <item x="423"/>
        <item x="426"/>
        <item x="154"/>
        <item x="332"/>
        <item x="93"/>
        <item x="98"/>
        <item x="339"/>
        <item x="80"/>
        <item x="241"/>
        <item m="1" x="984"/>
        <item m="1" x="974"/>
        <item x="362"/>
        <item x="412"/>
        <item x="5"/>
        <item x="14"/>
        <item x="116"/>
        <item x="118"/>
        <item x="120"/>
        <item x="196"/>
        <item x="264"/>
        <item x="272"/>
        <item x="287"/>
        <item x="244"/>
        <item x="408"/>
        <item x="178"/>
        <item x="89"/>
        <item x="363"/>
        <item x="310"/>
        <item x="138"/>
        <item x="290"/>
        <item x="297"/>
        <item x="122"/>
        <item x="129"/>
        <item m="1" x="975"/>
        <item x="94"/>
        <item x="95"/>
        <item m="1" x="917"/>
        <item x="115"/>
        <item x="240"/>
        <item x="145"/>
        <item x="150"/>
        <item x="230"/>
        <item m="1" x="949"/>
        <item x="143"/>
        <item x="374"/>
        <item x="106"/>
        <item x="161"/>
        <item x="293"/>
        <item x="299"/>
        <item x="387"/>
        <item x="44"/>
        <item x="67"/>
        <item x="249"/>
        <item x="252"/>
        <item x="247"/>
        <item x="435"/>
        <item x="38"/>
        <item x="84"/>
        <item x="101"/>
        <item x="112"/>
        <item x="238"/>
        <item x="383"/>
        <item x="441"/>
        <item x="147"/>
        <item x="211"/>
        <item x="226"/>
        <item x="69"/>
        <item x="81"/>
        <item x="261"/>
        <item x="263"/>
        <item x="278"/>
        <item x="419"/>
        <item x="187"/>
        <item x="188"/>
        <item x="193"/>
        <item x="199"/>
        <item x="200"/>
        <item x="210"/>
        <item x="224"/>
        <item x="225"/>
        <item x="292"/>
        <item x="195"/>
        <item x="315"/>
        <item x="338"/>
        <item x="370"/>
        <item x="142"/>
        <item x="152"/>
        <item x="205"/>
        <item x="268"/>
        <item x="433"/>
        <item x="227"/>
        <item x="257"/>
        <item x="260"/>
        <item m="1" x="832"/>
        <item x="189"/>
        <item x="273"/>
        <item m="1" x="987"/>
        <item x="123"/>
        <item x="50"/>
        <item x="151"/>
        <item x="45"/>
        <item m="1" x="988"/>
        <item x="125"/>
        <item x="42"/>
        <item x="170"/>
        <item x="133"/>
        <item x="52"/>
        <item x="398"/>
        <item x="180"/>
        <item m="1" x="913"/>
        <item x="39"/>
        <item x="104"/>
        <item x="405"/>
        <item x="53"/>
        <item x="59"/>
        <item x="158"/>
        <item x="415"/>
        <item x="422"/>
        <item x="160"/>
        <item x="439"/>
        <item x="492"/>
        <item m="1" x="898"/>
        <item m="1" x="932"/>
        <item m="1" x="904"/>
        <item m="1" x="929"/>
        <item m="1" x="918"/>
        <item x="335"/>
        <item m="1" x="976"/>
        <item m="1" x="977"/>
        <item x="77"/>
        <item x="130"/>
        <item x="173"/>
        <item x="209"/>
        <item x="214"/>
        <item x="532"/>
        <item m="1" x="914"/>
        <item x="56"/>
        <item x="65"/>
        <item x="99"/>
        <item x="539"/>
        <item x="533"/>
        <item x="236"/>
        <item m="1" x="919"/>
        <item x="246"/>
        <item x="291"/>
        <item m="1" x="897"/>
        <item m="1" x="906"/>
        <item m="1" x="907"/>
        <item m="1" x="909"/>
        <item x="540"/>
        <item x="452"/>
        <item x="168"/>
        <item x="271"/>
        <item x="279"/>
        <item x="73"/>
        <item x="79"/>
        <item x="82"/>
        <item x="135"/>
        <item x="136"/>
        <item m="1" x="983"/>
        <item x="174"/>
        <item x="255"/>
        <item x="288"/>
        <item x="163"/>
        <item x="19"/>
        <item x="83"/>
        <item x="124"/>
        <item x="175"/>
        <item x="194"/>
        <item x="197"/>
        <item x="198"/>
        <item x="201"/>
        <item x="204"/>
        <item x="90"/>
        <item x="219"/>
        <item x="228"/>
        <item x="231"/>
        <item x="251"/>
        <item x="256"/>
        <item x="584"/>
        <item x="367"/>
        <item x="393"/>
        <item x="203"/>
        <item x="432"/>
        <item m="1" x="979"/>
        <item m="1" x="980"/>
        <item m="1" x="896"/>
        <item m="1" x="865"/>
        <item x="289"/>
        <item m="1" x="893"/>
        <item m="1" x="930"/>
        <item x="343"/>
        <item x="286"/>
        <item x="74"/>
        <item x="523"/>
        <item x="304"/>
        <item x="505"/>
        <item x="258"/>
        <item x="86"/>
        <item x="162"/>
        <item x="302"/>
        <item x="316"/>
        <item x="328"/>
        <item x="76"/>
        <item x="7"/>
        <item x="438"/>
        <item x="535"/>
        <item x="295"/>
        <item x="298"/>
        <item x="437"/>
        <item x="43"/>
        <item x="85"/>
        <item x="111"/>
        <item x="134"/>
        <item x="146"/>
        <item x="157"/>
        <item x="213"/>
        <item x="253"/>
        <item x="294"/>
        <item x="385"/>
        <item x="514"/>
        <item x="510"/>
        <item m="1" x="903"/>
        <item x="513"/>
        <item x="87"/>
        <item x="222"/>
        <item x="232"/>
        <item x="314"/>
        <item x="399"/>
        <item x="411"/>
        <item x="64"/>
        <item x="276"/>
        <item x="280"/>
        <item x="100"/>
        <item x="127"/>
        <item x="285"/>
        <item x="544"/>
        <item x="341"/>
        <item x="346"/>
        <item x="348"/>
        <item x="545"/>
        <item x="356"/>
        <item x="355"/>
        <item x="359"/>
        <item x="360"/>
        <item m="1" x="901"/>
        <item x="364"/>
        <item x="365"/>
        <item x="449"/>
        <item m="1" x="972"/>
        <item x="350"/>
        <item x="349"/>
        <item m="1" x="991"/>
        <item x="34"/>
        <item x="66"/>
        <item x="169"/>
        <item x="185"/>
        <item x="217"/>
        <item x="184"/>
        <item x="223"/>
        <item x="55"/>
        <item x="303"/>
        <item x="417"/>
        <item x="47"/>
        <item x="17"/>
        <item x="329"/>
        <item x="369"/>
        <item x="384"/>
        <item x="21"/>
        <item x="109"/>
        <item x="132"/>
        <item x="340"/>
        <item x="366"/>
        <item x="107"/>
        <item x="155"/>
        <item x="301"/>
        <item x="126"/>
        <item x="72"/>
        <item x="404"/>
        <item x="12"/>
        <item m="1" x="978"/>
        <item x="526"/>
        <item x="443"/>
        <item x="248"/>
        <item m="1" x="928"/>
        <item x="308"/>
        <item m="1" x="992"/>
        <item x="46"/>
        <item x="117"/>
        <item x="192"/>
        <item x="97"/>
        <item x="8"/>
        <item x="26"/>
        <item x="30"/>
        <item x="51"/>
        <item x="96"/>
        <item x="108"/>
        <item x="148"/>
        <item x="179"/>
        <item x="207"/>
        <item x="218"/>
        <item x="221"/>
        <item x="250"/>
        <item x="281"/>
        <item x="3"/>
        <item x="58"/>
        <item x="347"/>
        <item x="27"/>
        <item x="407"/>
        <item x="401"/>
        <item x="431"/>
        <item x="442"/>
        <item x="153"/>
        <item x="410"/>
        <item m="1" x="911"/>
        <item x="322"/>
        <item x="245"/>
        <item m="1" x="868"/>
        <item m="1" x="891"/>
        <item m="1" x="927"/>
        <item m="1" x="902"/>
        <item m="1" x="912"/>
        <item x="190"/>
        <item x="306"/>
        <item x="296"/>
        <item x="327"/>
        <item x="434"/>
        <item x="427"/>
        <item x="436"/>
        <item x="62"/>
        <item x="392"/>
        <item m="1" x="860"/>
        <item x="493"/>
        <item m="1" x="888"/>
        <item m="1" x="908"/>
        <item x="29"/>
        <item x="57"/>
        <item x="172"/>
        <item x="317"/>
        <item x="10"/>
        <item x="191"/>
        <item x="212"/>
        <item x="216"/>
        <item x="269"/>
        <item x="334"/>
        <item x="202"/>
        <item x="206"/>
        <item x="414"/>
        <item x="450"/>
        <item m="1" x="900"/>
        <item x="121"/>
        <item x="114"/>
        <item x="234"/>
        <item x="307"/>
        <item x="373"/>
        <item x="376"/>
        <item m="1" x="892"/>
        <item x="445"/>
        <item x="318"/>
        <item x="300"/>
        <item x="2"/>
        <item x="78"/>
        <item m="1" x="985"/>
        <item m="1" x="990"/>
        <item x="128"/>
        <item x="167"/>
        <item x="430"/>
        <item x="447"/>
        <item x="451"/>
        <item x="471"/>
        <item x="265"/>
        <item x="353"/>
        <item x="476"/>
        <item x="472"/>
        <item x="474"/>
        <item x="455"/>
        <item x="461"/>
        <item x="463"/>
        <item x="458"/>
        <item x="459"/>
        <item x="465"/>
        <item x="466"/>
        <item x="467"/>
        <item x="453"/>
        <item x="454"/>
        <item x="456"/>
        <item x="254"/>
        <item x="313"/>
        <item x="309"/>
        <item x="311"/>
        <item x="312"/>
        <item x="457"/>
        <item x="760"/>
        <item x="460"/>
        <item x="470"/>
        <item x="491"/>
        <item x="485"/>
        <item x="488"/>
        <item x="479"/>
        <item x="495"/>
        <item x="496"/>
        <item x="464"/>
        <item x="468"/>
        <item x="497"/>
        <item x="498"/>
        <item x="500"/>
        <item x="501"/>
        <item x="703"/>
        <item x="519"/>
        <item x="520"/>
        <item x="702"/>
        <item x="486"/>
        <item x="506"/>
        <item x="487"/>
        <item x="489"/>
        <item x="477"/>
        <item x="516"/>
        <item x="517"/>
        <item x="484"/>
        <item m="1" x="931"/>
        <item x="413"/>
        <item x="390"/>
        <item m="1" x="922"/>
        <item x="391"/>
        <item x="402"/>
        <item x="396"/>
        <item x="499"/>
        <item x="403"/>
        <item x="518"/>
        <item x="490"/>
        <item x="512"/>
        <item x="478"/>
        <item x="521"/>
        <item x="275"/>
        <item x="336"/>
        <item x="337"/>
        <item x="480"/>
        <item x="481"/>
        <item x="482"/>
        <item x="425"/>
        <item x="386"/>
        <item x="229"/>
        <item x="429"/>
        <item x="473"/>
        <item x="522"/>
        <item x="706"/>
        <item x="707"/>
        <item x="9"/>
        <item x="531"/>
        <item x="598"/>
        <item x="599"/>
        <item x="562"/>
        <item x="589"/>
        <item x="588"/>
        <item x="237"/>
        <item x="530"/>
        <item x="573"/>
        <item x="574"/>
        <item x="357"/>
        <item x="320"/>
        <item x="243"/>
        <item m="1" x="967"/>
        <item x="551"/>
        <item x="379"/>
        <item x="555"/>
        <item x="603"/>
        <item x="409"/>
        <item x="705"/>
        <item x="378"/>
        <item x="604"/>
        <item x="696"/>
        <item x="704"/>
        <item x="541"/>
        <item x="416"/>
        <item x="547"/>
        <item x="502"/>
        <item x="418"/>
        <item x="421"/>
        <item x="698"/>
        <item x="676"/>
        <item x="697"/>
        <item x="693"/>
        <item x="694"/>
        <item x="695"/>
        <item x="699"/>
        <item x="670"/>
        <item x="700"/>
        <item x="567"/>
        <item x="712"/>
        <item x="564"/>
        <item x="565"/>
        <item x="568"/>
        <item m="1" x="973"/>
        <item m="1" x="938"/>
        <item x="24"/>
        <item x="581"/>
        <item m="1" x="981"/>
        <item x="557"/>
        <item x="578"/>
        <item x="585"/>
        <item x="576"/>
        <item x="266"/>
        <item x="577"/>
        <item x="586"/>
        <item x="575"/>
        <item x="582"/>
        <item x="579"/>
        <item x="503"/>
        <item x="558"/>
        <item x="559"/>
        <item x="583"/>
        <item x="560"/>
        <item x="580"/>
        <item x="594"/>
        <item x="354"/>
        <item x="595"/>
        <item x="596"/>
        <item x="326"/>
        <item x="342"/>
        <item x="550"/>
        <item x="597"/>
        <item x="590"/>
        <item x="591"/>
        <item x="592"/>
        <item x="552"/>
        <item x="380"/>
        <item x="593"/>
        <item x="469"/>
        <item x="139"/>
        <item m="1" x="844"/>
        <item x="428"/>
        <item m="1" x="940"/>
        <item m="1" x="989"/>
        <item x="60"/>
        <item x="183"/>
        <item x="381"/>
        <item x="4"/>
        <item x="61"/>
        <item x="33"/>
        <item x="141"/>
        <item x="394"/>
        <item x="571"/>
        <item x="283"/>
        <item m="1" x="894"/>
        <item x="527"/>
        <item x="382"/>
        <item x="524"/>
        <item x="507"/>
        <item x="587"/>
        <item x="570"/>
        <item m="1" x="966"/>
        <item x="319"/>
        <item x="331"/>
        <item x="668"/>
        <item x="667"/>
        <item x="701"/>
        <item x="662"/>
        <item m="1" x="969"/>
        <item m="1" x="961"/>
        <item m="1" x="959"/>
        <item m="1" x="962"/>
        <item x="743"/>
        <item m="1" x="970"/>
        <item x="483"/>
        <item x="515"/>
        <item x="563"/>
        <item m="1" x="971"/>
        <item x="572"/>
        <item m="1" x="829"/>
        <item x="639"/>
        <item x="638"/>
        <item x="637"/>
        <item x="630"/>
        <item x="324"/>
        <item x="569"/>
        <item x="602"/>
        <item m="1" x="968"/>
        <item x="661"/>
        <item x="671"/>
        <item x="673"/>
        <item x="628"/>
        <item x="674"/>
        <item x="675"/>
        <item x="679"/>
        <item x="677"/>
        <item x="687"/>
        <item x="689"/>
        <item x="605"/>
        <item x="663"/>
        <item m="1" x="895"/>
        <item x="606"/>
        <item x="607"/>
        <item x="609"/>
        <item m="1" x="960"/>
        <item x="611"/>
        <item x="612"/>
        <item x="729"/>
        <item x="615"/>
        <item m="1" x="950"/>
        <item x="619"/>
        <item m="1" x="955"/>
        <item x="617"/>
        <item m="1" x="954"/>
        <item x="616"/>
        <item x="681"/>
        <item x="620"/>
        <item x="621"/>
        <item x="691"/>
        <item m="1" x="941"/>
        <item x="28"/>
        <item x="684"/>
        <item x="636"/>
        <item x="648"/>
        <item x="641"/>
        <item x="642"/>
        <item x="643"/>
        <item x="640"/>
        <item x="646"/>
        <item x="650"/>
        <item x="613"/>
        <item m="1" x="952"/>
        <item m="1" x="953"/>
        <item x="659"/>
        <item x="653"/>
        <item x="651"/>
        <item x="601"/>
        <item x="652"/>
        <item x="649"/>
        <item x="656"/>
        <item x="600"/>
        <item x="654"/>
        <item x="655"/>
        <item x="657"/>
        <item x="658"/>
        <item x="634"/>
        <item x="660"/>
        <item x="688"/>
        <item x="647"/>
        <item m="1" x="837"/>
        <item x="672"/>
        <item x="678"/>
        <item x="680"/>
        <item x="395"/>
        <item x="15"/>
        <item m="1" x="825"/>
        <item m="1" x="851"/>
        <item m="1" x="852"/>
        <item x="686"/>
        <item x="692"/>
        <item x="730"/>
        <item x="728"/>
        <item x="538"/>
        <item x="708"/>
        <item m="1" x="839"/>
        <item x="724"/>
        <item x="733"/>
        <item m="1" x="842"/>
        <item m="1" x="840"/>
        <item x="543"/>
        <item m="1" x="942"/>
        <item m="1" x="943"/>
        <item m="1" x="963"/>
        <item m="1" x="944"/>
        <item x="553"/>
        <item x="737"/>
        <item x="736"/>
        <item m="1" x="945"/>
        <item m="1" x="946"/>
        <item x="566"/>
        <item x="556"/>
        <item x="548"/>
        <item x="780"/>
        <item m="1" x="948"/>
        <item x="494"/>
        <item m="1" x="965"/>
        <item x="534"/>
        <item x="709"/>
        <item x="529"/>
        <item x="718"/>
        <item m="1" x="843"/>
        <item x="716"/>
        <item x="717"/>
        <item x="554"/>
        <item m="1" x="964"/>
        <item x="732"/>
        <item x="734"/>
        <item x="713"/>
        <item x="20"/>
        <item m="1" x="957"/>
        <item m="1" x="951"/>
        <item m="1" x="947"/>
        <item x="614"/>
        <item m="1" x="956"/>
        <item x="610"/>
        <item x="690"/>
        <item m="1" x="836"/>
        <item x="103"/>
        <item m="1" x="850"/>
        <item x="745"/>
        <item m="1" x="855"/>
        <item m="1" x="856"/>
        <item m="1" x="861"/>
        <item x="70"/>
        <item x="406"/>
        <item m="1" x="826"/>
        <item m="1" x="846"/>
        <item x="626"/>
        <item x="741"/>
        <item m="1" x="937"/>
        <item m="1" x="869"/>
        <item m="1" x="872"/>
        <item m="1" x="857"/>
        <item m="1" x="885"/>
        <item m="1" x="882"/>
        <item m="1" x="873"/>
        <item m="1" x="874"/>
        <item m="1" x="875"/>
        <item m="1" x="876"/>
        <item m="1" x="877"/>
        <item x="744"/>
        <item m="1" x="878"/>
        <item m="1" x="879"/>
        <item m="1" x="881"/>
        <item m="1" x="887"/>
        <item m="1" x="883"/>
        <item m="1" x="884"/>
        <item m="1" x="886"/>
        <item x="778"/>
        <item x="770"/>
        <item x="771"/>
        <item x="761"/>
        <item m="1" x="935"/>
        <item m="1" x="828"/>
        <item m="1" x="863"/>
        <item m="1" x="936"/>
        <item x="149"/>
        <item m="1" x="939"/>
        <item m="1" x="819"/>
        <item m="1" x="862"/>
        <item m="1" x="864"/>
        <item m="1" x="858"/>
        <item m="1" x="866"/>
        <item m="1" x="859"/>
        <item m="1" x="867"/>
        <item x="714"/>
        <item x="735"/>
        <item m="1" x="841"/>
        <item x="768"/>
        <item m="1" x="923"/>
        <item x="368"/>
        <item x="208"/>
        <item m="1" x="871"/>
        <item x="769"/>
        <item m="1" x="920"/>
        <item m="1" x="921"/>
        <item m="1" x="899"/>
        <item m="1" x="870"/>
        <item m="1" x="905"/>
        <item m="1" x="880"/>
        <item x="475"/>
        <item m="1" x="890"/>
        <item m="1" x="924"/>
        <item m="1" x="845"/>
        <item x="0"/>
        <item m="1" x="816"/>
        <item m="1" x="834"/>
        <item x="561"/>
        <item x="32"/>
        <item x="635"/>
        <item x="536"/>
        <item m="1" x="811"/>
        <item x="715"/>
        <item x="274"/>
        <item x="731"/>
        <item x="777"/>
        <item x="351"/>
        <item x="352"/>
        <item x="358"/>
        <item m="1" x="853"/>
        <item m="1" x="824"/>
        <item m="1" x="854"/>
        <item x="377"/>
        <item x="389"/>
        <item x="397"/>
        <item x="102"/>
        <item x="400"/>
        <item x="738"/>
        <item x="420"/>
        <item x="440"/>
        <item x="446"/>
        <item x="739"/>
        <item x="508"/>
        <item x="509"/>
        <item x="511"/>
        <item m="1" x="838"/>
        <item x="633"/>
        <item x="549"/>
        <item x="618"/>
        <item x="623"/>
        <item x="629"/>
        <item x="644"/>
        <item x="645"/>
        <item x="683"/>
        <item x="742"/>
        <item x="710"/>
        <item x="711"/>
        <item x="720"/>
        <item x="721"/>
        <item x="722"/>
        <item x="725"/>
        <item x="727"/>
        <item x="746"/>
        <item x="747"/>
        <item x="748"/>
        <item x="749"/>
        <item x="750"/>
        <item x="751"/>
        <item x="752"/>
        <item x="753"/>
        <item x="754"/>
        <item x="755"/>
        <item x="756"/>
        <item x="757"/>
        <item x="759"/>
        <item m="1" x="847"/>
        <item x="763"/>
        <item x="764"/>
        <item x="765"/>
        <item x="766"/>
        <item m="1" x="848"/>
        <item x="774"/>
        <item x="775"/>
        <item x="776"/>
        <item x="779"/>
        <item m="1" x="835"/>
        <item x="1"/>
        <item x="361"/>
        <item m="1" x="830"/>
        <item m="1" x="849"/>
        <item m="1" x="833"/>
        <item x="528"/>
        <item x="685"/>
        <item x="344"/>
        <item x="627"/>
        <item x="762"/>
        <item x="767"/>
        <item x="631"/>
        <item m="1" x="812"/>
        <item x="719"/>
        <item x="525"/>
        <item m="1" x="817"/>
        <item x="632"/>
        <item x="625"/>
        <item x="726"/>
        <item x="186"/>
        <item m="1" x="831"/>
        <item x="608"/>
        <item m="1" x="827"/>
        <item x="624"/>
        <item m="1" x="820"/>
        <item x="537"/>
        <item m="1" x="814"/>
        <item x="664"/>
        <item x="665"/>
        <item m="1" x="821"/>
        <item m="1" x="822"/>
        <item x="682"/>
        <item x="773"/>
        <item x="758"/>
        <item x="787"/>
        <item x="788"/>
        <item x="784"/>
        <item x="789"/>
        <item x="790"/>
        <item x="791"/>
        <item x="792"/>
        <item x="793"/>
        <item x="785"/>
        <item x="794"/>
        <item x="782"/>
        <item x="795"/>
        <item x="796"/>
        <item x="786"/>
        <item x="797"/>
        <item x="798"/>
        <item x="799"/>
        <item x="800"/>
        <item x="801"/>
        <item x="802"/>
        <item x="803"/>
        <item x="804"/>
        <item x="805"/>
        <item x="806"/>
        <item x="807"/>
        <item x="808"/>
        <item x="781"/>
        <item x="783"/>
        <item m="1" x="823"/>
        <item x="810"/>
        <item x="542"/>
        <item m="1" x="813"/>
        <item x="666"/>
        <item x="669"/>
        <item m="1" x="818"/>
        <item m="1" x="815"/>
        <item x="740"/>
        <item x="215"/>
        <item x="622"/>
        <item x="809"/>
        <item x="546"/>
        <item x="772"/>
        <item x="723"/>
        <item x="504"/>
      </items>
      <extLst>
        <ext xmlns:x14="http://schemas.microsoft.com/office/spreadsheetml/2009/9/main" uri="{2946ED86-A175-432a-8AC1-64E0C546D7DE}">
          <x14:pivotField fillDownLabels="1"/>
        </ext>
      </extLst>
    </pivotField>
    <pivotField showAll="0"/>
    <pivotField axis="axisRow" outline="0" showAll="0" defaultSubtotal="0">
      <items count="49">
        <item x="39"/>
        <item x="12"/>
        <item x="18"/>
        <item x="10"/>
        <item x="4"/>
        <item x="20"/>
        <item x="21"/>
        <item x="15"/>
        <item x="16"/>
        <item x="17"/>
        <item x="7"/>
        <item x="19"/>
        <item x="5"/>
        <item x="1"/>
        <item x="2"/>
        <item m="1" x="48"/>
        <item m="1" x="47"/>
        <item x="3"/>
        <item x="26"/>
        <item x="24"/>
        <item x="14"/>
        <item x="22"/>
        <item x="28"/>
        <item x="36"/>
        <item x="8"/>
        <item x="23"/>
        <item x="31"/>
        <item x="27"/>
        <item x="0"/>
        <item m="1" x="46"/>
        <item x="6"/>
        <item x="11"/>
        <item x="29"/>
        <item x="25"/>
        <item x="32"/>
        <item x="30"/>
        <item x="9"/>
        <item x="33"/>
        <item x="13"/>
        <item x="35"/>
        <item x="37"/>
        <item x="34"/>
        <item x="40"/>
        <item x="41"/>
        <item x="42"/>
        <item m="1" x="43"/>
        <item m="1" x="44"/>
        <item m="1" x="45"/>
        <item x="38"/>
      </items>
      <extLst>
        <ext xmlns:x14="http://schemas.microsoft.com/office/spreadsheetml/2009/9/main" uri="{2946ED86-A175-432a-8AC1-64E0C546D7DE}">
          <x14:pivotField fillDownLabels="1"/>
        </ext>
      </extLst>
    </pivotField>
    <pivotField showAll="0"/>
    <pivotField showAll="0"/>
    <pivotField showAll="0"/>
    <pivotField showAll="0"/>
    <pivotField showAll="0"/>
    <pivotField showAll="0"/>
    <pivotField showAll="0"/>
    <pivotField showAll="0"/>
    <pivotField name="REDE PREVISTA" axis="axisRow" outline="0" showAll="0" sortType="ascending" defaultSubtotal="0">
      <items count="395">
        <item m="1" x="150"/>
        <item m="1" x="342"/>
        <item m="1" x="182"/>
        <item m="1" x="314"/>
        <item m="1" x="226"/>
        <item m="1" x="270"/>
        <item m="1" x="327"/>
        <item m="1" x="227"/>
        <item m="1" x="310"/>
        <item m="1" x="12"/>
        <item x="4"/>
        <item x="9"/>
        <item m="1" x="250"/>
        <item m="1" x="228"/>
        <item m="1" x="267"/>
        <item m="1" x="76"/>
        <item m="1" x="290"/>
        <item m="1" x="229"/>
        <item m="1" x="269"/>
        <item m="1" x="181"/>
        <item x="2"/>
        <item m="1" x="309"/>
        <item m="1" x="89"/>
        <item x="0"/>
        <item m="1" x="251"/>
        <item m="1" x="220"/>
        <item x="3"/>
        <item m="1" x="223"/>
        <item m="1" x="231"/>
        <item m="1" x="367"/>
        <item m="1" x="379"/>
        <item m="1" x="380"/>
        <item m="1" x="369"/>
        <item m="1" x="381"/>
        <item m="1" x="378"/>
        <item m="1" x="368"/>
        <item m="1" x="370"/>
        <item m="1" x="371"/>
        <item m="1" x="372"/>
        <item m="1" x="373"/>
        <item m="1" x="374"/>
        <item m="1" x="376"/>
        <item m="1" x="377"/>
        <item m="1" x="375"/>
        <item m="1" x="385"/>
        <item m="1" x="382"/>
        <item m="1" x="386"/>
        <item m="1" x="387"/>
        <item m="1" x="388"/>
        <item m="1" x="389"/>
        <item m="1" x="390"/>
        <item m="1" x="391"/>
        <item m="1" x="392"/>
        <item m="1" x="384"/>
        <item m="1" x="393"/>
        <item m="1" x="394"/>
        <item m="1" x="383"/>
        <item m="1" x="366"/>
        <item m="1" x="365"/>
        <item m="1" x="364"/>
        <item m="1" x="363"/>
        <item m="1" x="361"/>
        <item m="1" x="359"/>
        <item m="1" x="362"/>
        <item m="1" x="357"/>
        <item m="1" x="358"/>
        <item m="1" x="360"/>
        <item m="1" x="356"/>
        <item m="1" x="351"/>
        <item m="1" x="352"/>
        <item m="1" x="323"/>
        <item m="1" x="350"/>
        <item m="1" x="353"/>
        <item m="1" x="235"/>
        <item m="1" x="348"/>
        <item m="1" x="349"/>
        <item m="1" x="354"/>
        <item m="1" x="345"/>
        <item m="1" x="346"/>
        <item m="1" x="319"/>
        <item m="1" x="347"/>
        <item m="1" x="344"/>
        <item m="1" x="230"/>
        <item m="1" x="343"/>
        <item m="1" x="324"/>
        <item m="1" x="341"/>
        <item m="1" x="326"/>
        <item m="1" x="328"/>
        <item m="1" x="329"/>
        <item m="1" x="355"/>
        <item m="1" x="330"/>
        <item m="1" x="321"/>
        <item m="1" x="331"/>
        <item m="1" x="332"/>
        <item m="1" x="333"/>
        <item m="1" x="334"/>
        <item m="1" x="335"/>
        <item m="1" x="336"/>
        <item m="1" x="337"/>
        <item m="1" x="325"/>
        <item m="1" x="338"/>
        <item m="1" x="322"/>
        <item m="1" x="339"/>
        <item m="1" x="340"/>
        <item m="1" x="320"/>
        <item m="1" x="318"/>
        <item m="1" x="288"/>
        <item m="1" x="305"/>
        <item m="1" x="291"/>
        <item m="1" x="292"/>
        <item m="1" x="313"/>
        <item m="1" x="283"/>
        <item m="1" x="315"/>
        <item m="1" x="237"/>
        <item m="1" x="233"/>
        <item m="1" x="311"/>
        <item m="1" x="293"/>
        <item m="1" x="316"/>
        <item m="1" x="317"/>
        <item m="1" x="294"/>
        <item m="1" x="295"/>
        <item m="1" x="296"/>
        <item m="1" x="276"/>
        <item m="1" x="297"/>
        <item m="1" x="298"/>
        <item m="1" x="284"/>
        <item m="1" x="299"/>
        <item m="1" x="281"/>
        <item m="1" x="286"/>
        <item m="1" x="300"/>
        <item m="1" x="287"/>
        <item m="1" x="301"/>
        <item m="1" x="285"/>
        <item m="1" x="282"/>
        <item m="1" x="234"/>
        <item m="1" x="268"/>
        <item m="1" x="312"/>
        <item m="1" x="280"/>
        <item m="1" x="232"/>
        <item m="1" x="302"/>
        <item m="1" x="266"/>
        <item m="1" x="278"/>
        <item m="1" x="277"/>
        <item m="1" x="303"/>
        <item m="1" x="236"/>
        <item m="1" x="256"/>
        <item m="1" x="263"/>
        <item m="1" x="272"/>
        <item m="1" x="304"/>
        <item m="1" x="273"/>
        <item m="1" x="279"/>
        <item m="1" x="259"/>
        <item m="1" x="306"/>
        <item m="1" x="274"/>
        <item m="1" x="307"/>
        <item m="1" x="258"/>
        <item m="1" x="289"/>
        <item m="1" x="271"/>
        <item m="1" x="265"/>
        <item m="1" x="275"/>
        <item m="1" x="257"/>
        <item m="1" x="260"/>
        <item m="1" x="261"/>
        <item m="1" x="262"/>
        <item m="1" x="264"/>
        <item m="1" x="254"/>
        <item m="1" x="255"/>
        <item m="1" x="253"/>
        <item m="1" x="252"/>
        <item m="1" x="247"/>
        <item m="1" x="248"/>
        <item m="1" x="244"/>
        <item m="1" x="308"/>
        <item m="1" x="243"/>
        <item m="1" x="249"/>
        <item m="1" x="245"/>
        <item m="1" x="242"/>
        <item m="1" x="240"/>
        <item m="1" x="241"/>
        <item m="1" x="238"/>
        <item m="1" x="216"/>
        <item m="1" x="224"/>
        <item m="1" x="225"/>
        <item m="1" x="239"/>
        <item m="1" x="212"/>
        <item m="1" x="213"/>
        <item m="1" x="221"/>
        <item m="1" x="222"/>
        <item m="1" x="214"/>
        <item m="1" x="219"/>
        <item m="1" x="218"/>
        <item m="1" x="217"/>
        <item m="1" x="207"/>
        <item m="1" x="205"/>
        <item m="1" x="206"/>
        <item m="1" x="209"/>
        <item m="1" x="208"/>
        <item m="1" x="210"/>
        <item m="1" x="211"/>
        <item m="1" x="215"/>
        <item m="1" x="204"/>
        <item m="1" x="203"/>
        <item m="1" x="201"/>
        <item m="1" x="202"/>
        <item m="1" x="199"/>
        <item m="1" x="200"/>
        <item m="1" x="198"/>
        <item m="1" x="197"/>
        <item m="1" x="195"/>
        <item m="1" x="196"/>
        <item m="1" x="194"/>
        <item m="1" x="192"/>
        <item m="1" x="185"/>
        <item m="1" x="184"/>
        <item m="1" x="190"/>
        <item m="1" x="186"/>
        <item m="1" x="187"/>
        <item m="1" x="183"/>
        <item m="1" x="188"/>
        <item m="1" x="171"/>
        <item m="1" x="167"/>
        <item m="1" x="170"/>
        <item m="1" x="175"/>
        <item m="1" x="176"/>
        <item m="1" x="169"/>
        <item m="1" x="177"/>
        <item m="1" x="168"/>
        <item m="1" x="178"/>
        <item m="1" x="173"/>
        <item m="1" x="174"/>
        <item m="1" x="172"/>
        <item m="1" x="189"/>
        <item m="1" x="179"/>
        <item m="1" x="191"/>
        <item m="1" x="166"/>
        <item m="1" x="193"/>
        <item m="1" x="180"/>
        <item m="1" x="158"/>
        <item m="1" x="164"/>
        <item m="1" x="157"/>
        <item m="1" x="165"/>
        <item m="1" x="161"/>
        <item m="1" x="159"/>
        <item m="1" x="162"/>
        <item m="1" x="160"/>
        <item m="1" x="156"/>
        <item m="1" x="163"/>
        <item m="1" x="151"/>
        <item m="1" x="153"/>
        <item m="1" x="154"/>
        <item m="1" x="152"/>
        <item m="1" x="155"/>
        <item m="1" x="146"/>
        <item m="1" x="147"/>
        <item m="1" x="148"/>
        <item m="1" x="149"/>
        <item m="1" x="145"/>
        <item m="1" x="144"/>
        <item m="1" x="141"/>
        <item m="1" x="140"/>
        <item m="1" x="139"/>
        <item m="1" x="138"/>
        <item m="1" x="142"/>
        <item m="1" x="137"/>
        <item m="1" x="136"/>
        <item m="1" x="134"/>
        <item m="1" x="131"/>
        <item m="1" x="132"/>
        <item m="1" x="133"/>
        <item m="1" x="135"/>
        <item m="1" x="130"/>
        <item m="1" x="129"/>
        <item m="1" x="128"/>
        <item m="1" x="127"/>
        <item m="1" x="125"/>
        <item m="1" x="126"/>
        <item m="1" x="124"/>
        <item m="1" x="123"/>
        <item m="1" x="122"/>
        <item m="1" x="117"/>
        <item m="1" x="115"/>
        <item m="1" x="120"/>
        <item m="1" x="121"/>
        <item m="1" x="119"/>
        <item m="1" x="114"/>
        <item m="1" x="112"/>
        <item m="1" x="118"/>
        <item m="1" x="110"/>
        <item m="1" x="116"/>
        <item m="1" x="143"/>
        <item m="1" x="111"/>
        <item m="1" x="108"/>
        <item m="1" x="107"/>
        <item m="1" x="109"/>
        <item m="1" x="106"/>
        <item m="1" x="105"/>
        <item m="1" x="104"/>
        <item m="1" x="103"/>
        <item m="1" x="102"/>
        <item m="1" x="88"/>
        <item m="1" x="113"/>
        <item m="1" x="101"/>
        <item m="1" x="100"/>
        <item m="1" x="87"/>
        <item m="1" x="96"/>
        <item m="1" x="97"/>
        <item m="1" x="98"/>
        <item m="1" x="99"/>
        <item m="1" x="94"/>
        <item m="1" x="95"/>
        <item m="1" x="93"/>
        <item m="1" x="90"/>
        <item m="1" x="92"/>
        <item m="1" x="91"/>
        <item m="1" x="84"/>
        <item m="1" x="80"/>
        <item m="1" x="83"/>
        <item m="1" x="86"/>
        <item m="1" x="85"/>
        <item m="1" x="81"/>
        <item m="1" x="75"/>
        <item m="1" x="82"/>
        <item m="1" x="77"/>
        <item m="1" x="78"/>
        <item m="1" x="73"/>
        <item m="1" x="72"/>
        <item m="1" x="74"/>
        <item m="1" x="79"/>
        <item m="1" x="67"/>
        <item m="1" x="70"/>
        <item m="1" x="69"/>
        <item m="1" x="68"/>
        <item m="1" x="66"/>
        <item m="1" x="65"/>
        <item m="1" x="63"/>
        <item m="1" x="62"/>
        <item m="1" x="71"/>
        <item m="1" x="64"/>
        <item m="1" x="61"/>
        <item m="1" x="59"/>
        <item m="1" x="60"/>
        <item m="1" x="55"/>
        <item m="1" x="57"/>
        <item m="1" x="58"/>
        <item m="1" x="54"/>
        <item m="1" x="50"/>
        <item m="1" x="51"/>
        <item m="1" x="52"/>
        <item m="1" x="53"/>
        <item m="1" x="56"/>
        <item m="1" x="46"/>
        <item m="1" x="40"/>
        <item m="1" x="43"/>
        <item m="1" x="47"/>
        <item m="1" x="44"/>
        <item m="1" x="49"/>
        <item m="1" x="45"/>
        <item m="1" x="42"/>
        <item m="1" x="48"/>
        <item m="1" x="41"/>
        <item m="1" x="39"/>
        <item m="1" x="36"/>
        <item m="1" x="38"/>
        <item m="1" x="37"/>
        <item m="1" x="34"/>
        <item m="1" x="35"/>
        <item m="1" x="33"/>
        <item m="1" x="32"/>
        <item m="1" x="29"/>
        <item m="1" x="30"/>
        <item m="1" x="31"/>
        <item m="1" x="25"/>
        <item m="1" x="26"/>
        <item m="1" x="28"/>
        <item m="1" x="27"/>
        <item m="1" x="23"/>
        <item m="1" x="21"/>
        <item m="1" x="24"/>
        <item m="1" x="22"/>
        <item m="1" x="20"/>
        <item m="1" x="15"/>
        <item m="1" x="14"/>
        <item m="1" x="13"/>
        <item m="1" x="17"/>
        <item m="1" x="246"/>
        <item m="1" x="18"/>
        <item m="1" x="19"/>
        <item m="1" x="16"/>
        <item m="1" x="10"/>
        <item m="1" x="11"/>
        <item x="5"/>
        <item x="6"/>
        <item x="1"/>
        <item x="8"/>
        <item x="7"/>
      </items>
      <extLst>
        <ext xmlns:x14="http://schemas.microsoft.com/office/spreadsheetml/2009/9/main" uri="{2946ED86-A175-432a-8AC1-64E0C546D7DE}">
          <x14:pivotField fillDownLabels="1"/>
        </ext>
      </extLst>
    </pivotField>
    <pivotField showAll="0"/>
    <pivotField axis="axisPage" showAll="0">
      <items count="25">
        <item x="1"/>
        <item x="11"/>
        <item x="3"/>
        <item x="4"/>
        <item x="2"/>
        <item x="10"/>
        <item m="1" x="23"/>
        <item m="1" x="22"/>
        <item x="0"/>
        <item x="8"/>
        <item x="9"/>
        <item x="6"/>
        <item x="7"/>
        <item x="16"/>
        <item m="1" x="21"/>
        <item x="14"/>
        <item m="1" x="20"/>
        <item x="12"/>
        <item m="1" x="19"/>
        <item x="13"/>
        <item x="15"/>
        <item m="1" x="18"/>
        <item x="5"/>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2"/>
    <field x="21"/>
    <field x="10"/>
  </rowFields>
  <rowItems count="3">
    <i>
      <x v="14"/>
      <x v="26"/>
      <x v="882"/>
    </i>
    <i>
      <x v="18"/>
      <x v="26"/>
      <x v="879"/>
    </i>
    <i>
      <x v="24"/>
      <x v="26"/>
      <x v="361"/>
    </i>
  </rowItems>
  <colItems count="1">
    <i/>
  </colItems>
  <pageFields count="2">
    <pageField fld="2" hier="-1"/>
    <pageField fld="23" item="8" hier="-1"/>
  </pageFields>
  <formats count="24">
    <format dxfId="747">
      <pivotArea outline="0" collapsedLevelsAreSubtotals="1" fieldPosition="0"/>
    </format>
    <format dxfId="748">
      <pivotArea field="21" type="button" dataOnly="0" labelOnly="1" outline="0" axis="axisRow" fieldPosition="1"/>
    </format>
    <format dxfId="749">
      <pivotArea type="topRight" dataOnly="0" labelOnly="1" outline="0" fieldPosition="0"/>
    </format>
    <format dxfId="750">
      <pivotArea dataOnly="0" labelOnly="1" fieldPosition="0">
        <references count="1">
          <reference field="21" count="22">
            <x v="64"/>
            <x v="67"/>
            <x v="68"/>
            <x v="69"/>
            <x v="70"/>
            <x v="71"/>
            <x v="72"/>
            <x v="73"/>
            <x v="74"/>
            <x v="75"/>
            <x v="76"/>
            <x v="77"/>
            <x v="78"/>
            <x v="97"/>
            <x v="98"/>
            <x v="99"/>
            <x v="100"/>
            <x v="101"/>
            <x v="102"/>
            <x v="103"/>
            <x v="104"/>
            <x v="105"/>
          </reference>
        </references>
      </pivotArea>
    </format>
    <format dxfId="751">
      <pivotArea dataOnly="0" labelOnly="1" grandCol="1" outline="0" fieldPosition="0"/>
    </format>
    <format dxfId="752">
      <pivotArea outline="0" collapsedLevelsAreSubtotals="1" fieldPosition="0"/>
    </format>
    <format dxfId="753">
      <pivotArea type="topRight" dataOnly="0" labelOnly="1" outline="0" fieldPosition="0"/>
    </format>
    <format dxfId="754">
      <pivotArea dataOnly="0" labelOnly="1" fieldPosition="0">
        <references count="1">
          <reference field="21" count="22">
            <x v="64"/>
            <x v="67"/>
            <x v="68"/>
            <x v="69"/>
            <x v="70"/>
            <x v="71"/>
            <x v="72"/>
            <x v="73"/>
            <x v="74"/>
            <x v="75"/>
            <x v="76"/>
            <x v="77"/>
            <x v="78"/>
            <x v="97"/>
            <x v="98"/>
            <x v="99"/>
            <x v="100"/>
            <x v="101"/>
            <x v="102"/>
            <x v="103"/>
            <x v="104"/>
            <x v="105"/>
          </reference>
        </references>
      </pivotArea>
    </format>
    <format dxfId="755">
      <pivotArea dataOnly="0" labelOnly="1" grandCol="1" outline="0" fieldPosition="0"/>
    </format>
    <format dxfId="756">
      <pivotArea field="21" type="button" dataOnly="0" labelOnly="1" outline="0" axis="axisRow" fieldPosition="1"/>
    </format>
    <format dxfId="757">
      <pivotArea field="6" type="button" dataOnly="0" labelOnly="1" outline="0"/>
    </format>
    <format dxfId="758">
      <pivotArea field="12" type="button" dataOnly="0" labelOnly="1" outline="0" axis="axisRow" fieldPosition="0"/>
    </format>
    <format dxfId="759">
      <pivotArea dataOnly="0" labelOnly="1" grandRow="1" outline="0" fieldPosition="0"/>
    </format>
    <format dxfId="760">
      <pivotArea field="12" type="button" dataOnly="0" labelOnly="1" outline="0" axis="axisRow" fieldPosition="0"/>
    </format>
    <format dxfId="761">
      <pivotArea field="21" type="button" dataOnly="0" labelOnly="1" outline="0" axis="axisRow" fieldPosition="1"/>
    </format>
    <format dxfId="762">
      <pivotArea field="6" type="button" dataOnly="0" labelOnly="1" outline="0"/>
    </format>
    <format dxfId="763">
      <pivotArea field="12" type="button" dataOnly="0" labelOnly="1" outline="0" axis="axisRow" fieldPosition="0"/>
    </format>
    <format dxfId="764">
      <pivotArea field="21" type="button" dataOnly="0" labelOnly="1" outline="0" axis="axisRow" fieldPosition="1"/>
    </format>
    <format dxfId="765">
      <pivotArea field="6" type="button" dataOnly="0" labelOnly="1" outline="0"/>
    </format>
    <format dxfId="766">
      <pivotArea type="all" dataOnly="0" outline="0" fieldPosition="0"/>
    </format>
    <format dxfId="767">
      <pivotArea field="21" type="button" dataOnly="0" labelOnly="1" outline="0" axis="axisRow" fieldPosition="1"/>
    </format>
    <format dxfId="768">
      <pivotArea field="10" type="button" dataOnly="0" labelOnly="1" outline="0" axis="axisRow" fieldPosition="2"/>
    </format>
    <format dxfId="769">
      <pivotArea field="12" type="button" dataOnly="0" labelOnly="1" outline="0" axis="axisRow" fieldPosition="0"/>
    </format>
    <format dxfId="770">
      <pivotArea dataOnly="0" labelOnly="1" fieldPosition="0">
        <references count="1">
          <reference field="12" count="2">
            <x v="5"/>
            <x v="1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2153443-1F41-475C-96B4-9541A517903F}" name="Tabela dinâmica4" cacheId="42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rowHeaderCaption="HL4" colHeaderCaption=" ">
  <location ref="T7:T25" firstHeaderRow="1" firstDataRow="1" firstDataCol="1" rowPageCount="4" colPageCount="1"/>
  <pivotFields count="58">
    <pivotField showAll="0"/>
    <pivotField showAll="0"/>
    <pivotField axis="axisPage" multipleItemSelectionAllowed="1" showAll="0">
      <items count="59">
        <item m="1" x="38"/>
        <item x="3"/>
        <item m="1" x="26"/>
        <item m="1" x="52"/>
        <item x="5"/>
        <item m="1" x="57"/>
        <item m="1" x="33"/>
        <item m="1" x="56"/>
        <item m="1" x="53"/>
        <item m="1" x="55"/>
        <item m="1" x="54"/>
        <item x="8"/>
        <item m="1" x="20"/>
        <item m="1" x="50"/>
        <item m="1" x="51"/>
        <item m="1" x="49"/>
        <item m="1" x="48"/>
        <item x="9"/>
        <item m="1" x="47"/>
        <item m="1" x="46"/>
        <item m="1" x="28"/>
        <item m="1" x="44"/>
        <item x="1"/>
        <item m="1" x="45"/>
        <item m="1" x="42"/>
        <item m="1" x="43"/>
        <item m="1" x="41"/>
        <item m="1" x="40"/>
        <item m="1" x="39"/>
        <item m="1" x="34"/>
        <item m="1" x="35"/>
        <item m="1" x="27"/>
        <item m="1" x="29"/>
        <item x="11"/>
        <item m="1" x="36"/>
        <item m="1" x="37"/>
        <item x="4"/>
        <item x="16"/>
        <item m="1" x="32"/>
        <item x="2"/>
        <item x="7"/>
        <item x="12"/>
        <item m="1" x="24"/>
        <item x="0"/>
        <item m="1" x="31"/>
        <item m="1" x="30"/>
        <item m="1" x="21"/>
        <item x="10"/>
        <item x="14"/>
        <item m="1" x="25"/>
        <item m="1" x="23"/>
        <item x="6"/>
        <item m="1" x="22"/>
        <item x="13"/>
        <item x="15"/>
        <item m="1" x="19"/>
        <item m="1" x="18"/>
        <item x="17"/>
        <item t="default"/>
      </items>
    </pivotField>
    <pivotField showAll="0"/>
    <pivotField showAll="0"/>
    <pivotField showAll="0"/>
    <pivotField name="REDE ENTREGUE" showAll="0">
      <items count="340">
        <item x="1"/>
        <item m="1" x="321"/>
        <item m="1" x="320"/>
        <item x="6"/>
        <item m="1" x="336"/>
        <item x="108"/>
        <item m="1" x="335"/>
        <item m="1" x="334"/>
        <item x="137"/>
        <item x="61"/>
        <item x="23"/>
        <item x="62"/>
        <item x="19"/>
        <item x="103"/>
        <item m="1" x="332"/>
        <item x="22"/>
        <item x="28"/>
        <item x="79"/>
        <item m="1" x="325"/>
        <item m="1" x="331"/>
        <item x="38"/>
        <item x="32"/>
        <item x="134"/>
        <item x="78"/>
        <item m="1" x="329"/>
        <item x="123"/>
        <item x="170"/>
        <item x="290"/>
        <item m="1" x="328"/>
        <item m="1" x="330"/>
        <item x="107"/>
        <item x="177"/>
        <item x="82"/>
        <item x="126"/>
        <item x="105"/>
        <item x="8"/>
        <item x="124"/>
        <item x="33"/>
        <item x="109"/>
        <item x="57"/>
        <item m="1" x="326"/>
        <item m="1" x="338"/>
        <item x="141"/>
        <item m="1" x="327"/>
        <item x="131"/>
        <item x="133"/>
        <item x="42"/>
        <item x="29"/>
        <item m="1" x="337"/>
        <item x="94"/>
        <item x="106"/>
        <item x="16"/>
        <item x="96"/>
        <item x="53"/>
        <item x="175"/>
        <item x="72"/>
        <item x="157"/>
        <item x="44"/>
        <item x="104"/>
        <item x="167"/>
        <item x="76"/>
        <item x="99"/>
        <item x="35"/>
        <item x="10"/>
        <item x="101"/>
        <item x="24"/>
        <item x="14"/>
        <item x="80"/>
        <item m="1" x="333"/>
        <item x="64"/>
        <item x="49"/>
        <item x="87"/>
        <item x="84"/>
        <item x="77"/>
        <item x="59"/>
        <item x="20"/>
        <item x="91"/>
        <item x="7"/>
        <item x="54"/>
        <item x="100"/>
        <item x="39"/>
        <item x="11"/>
        <item x="52"/>
        <item x="81"/>
        <item x="40"/>
        <item x="34"/>
        <item x="154"/>
        <item x="17"/>
        <item x="179"/>
        <item x="102"/>
        <item x="88"/>
        <item x="37"/>
        <item x="60"/>
        <item x="142"/>
        <item x="43"/>
        <item x="9"/>
        <item x="63"/>
        <item m="1" x="324"/>
        <item m="1" x="305"/>
        <item x="169"/>
        <item x="70"/>
        <item m="1" x="323"/>
        <item x="48"/>
        <item x="83"/>
        <item m="1" x="322"/>
        <item x="195"/>
        <item x="65"/>
        <item x="95"/>
        <item x="41"/>
        <item x="46"/>
        <item x="73"/>
        <item x="85"/>
        <item x="26"/>
        <item x="129"/>
        <item x="168"/>
        <item x="51"/>
        <item x="50"/>
        <item x="27"/>
        <item x="90"/>
        <item m="1" x="317"/>
        <item x="139"/>
        <item x="152"/>
        <item x="98"/>
        <item m="1" x="316"/>
        <item x="21"/>
        <item m="1" x="318"/>
        <item m="1" x="319"/>
        <item x="5"/>
        <item x="92"/>
        <item x="130"/>
        <item x="12"/>
        <item x="128"/>
        <item x="117"/>
        <item x="111"/>
        <item m="1" x="314"/>
        <item x="292"/>
        <item x="18"/>
        <item x="47"/>
        <item x="149"/>
        <item m="1" x="313"/>
        <item m="1" x="315"/>
        <item x="97"/>
        <item x="114"/>
        <item x="67"/>
        <item x="158"/>
        <item x="75"/>
        <item x="110"/>
        <item x="151"/>
        <item x="71"/>
        <item x="36"/>
        <item x="45"/>
        <item x="4"/>
        <item x="30"/>
        <item x="25"/>
        <item x="146"/>
        <item x="112"/>
        <item x="185"/>
        <item x="163"/>
        <item x="138"/>
        <item x="144"/>
        <item x="165"/>
        <item x="145"/>
        <item x="0"/>
        <item x="222"/>
        <item x="173"/>
        <item x="223"/>
        <item x="172"/>
        <item x="116"/>
        <item x="155"/>
        <item x="150"/>
        <item x="153"/>
        <item x="171"/>
        <item x="93"/>
        <item x="226"/>
        <item x="162"/>
        <item x="68"/>
        <item x="69"/>
        <item x="147"/>
        <item x="120"/>
        <item x="143"/>
        <item x="191"/>
        <item m="1" x="312"/>
        <item x="224"/>
        <item x="229"/>
        <item x="228"/>
        <item x="135"/>
        <item x="180"/>
        <item x="119"/>
        <item x="148"/>
        <item x="232"/>
        <item x="121"/>
        <item x="181"/>
        <item x="187"/>
        <item x="233"/>
        <item x="190"/>
        <item x="160"/>
        <item x="184"/>
        <item x="182"/>
        <item x="188"/>
        <item x="194"/>
        <item x="186"/>
        <item x="15"/>
        <item x="86"/>
        <item x="3"/>
        <item x="56"/>
        <item x="66"/>
        <item x="58"/>
        <item x="89"/>
        <item x="113"/>
        <item x="115"/>
        <item x="118"/>
        <item x="122"/>
        <item x="125"/>
        <item x="2"/>
        <item x="136"/>
        <item x="140"/>
        <item x="127"/>
        <item x="196"/>
        <item x="174"/>
        <item x="178"/>
        <item x="176"/>
        <item x="183"/>
        <item x="201"/>
        <item x="161"/>
        <item m="1" x="311"/>
        <item x="199"/>
        <item x="231"/>
        <item x="274"/>
        <item x="189"/>
        <item x="200"/>
        <item x="197"/>
        <item x="275"/>
        <item x="276"/>
        <item x="249"/>
        <item x="262"/>
        <item x="261"/>
        <item x="234"/>
        <item x="235"/>
        <item x="237"/>
        <item x="247"/>
        <item x="221"/>
        <item x="258"/>
        <item m="1" x="310"/>
        <item x="264"/>
        <item x="55"/>
        <item x="198"/>
        <item m="1" x="309"/>
        <item x="245"/>
        <item x="203"/>
        <item x="243"/>
        <item x="241"/>
        <item x="164"/>
        <item m="1" x="302"/>
        <item x="209"/>
        <item x="263"/>
        <item x="218"/>
        <item x="267"/>
        <item x="208"/>
        <item x="210"/>
        <item x="216"/>
        <item x="213"/>
        <item x="13"/>
        <item m="1" x="308"/>
        <item x="236"/>
        <item x="253"/>
        <item x="31"/>
        <item m="1" x="301"/>
        <item m="1" x="306"/>
        <item m="1" x="307"/>
        <item x="273"/>
        <item x="256"/>
        <item x="215"/>
        <item x="244"/>
        <item x="211"/>
        <item x="220"/>
        <item x="227"/>
        <item x="246"/>
        <item x="238"/>
        <item x="193"/>
        <item x="254"/>
        <item x="204"/>
        <item x="239"/>
        <item m="1" x="304"/>
        <item x="242"/>
        <item x="260"/>
        <item x="192"/>
        <item x="288"/>
        <item x="255"/>
        <item x="266"/>
        <item m="1" x="303"/>
        <item x="259"/>
        <item x="279"/>
        <item x="252"/>
        <item x="206"/>
        <item x="271"/>
        <item x="287"/>
        <item x="272"/>
        <item x="269"/>
        <item x="270"/>
        <item x="132"/>
        <item x="240"/>
        <item x="74"/>
        <item m="1" x="300"/>
        <item x="159"/>
        <item x="205"/>
        <item x="248"/>
        <item x="289"/>
        <item x="250"/>
        <item x="257"/>
        <item x="219"/>
        <item x="230"/>
        <item x="251"/>
        <item x="202"/>
        <item x="268"/>
        <item x="265"/>
        <item x="214"/>
        <item x="286"/>
        <item x="166"/>
        <item x="291"/>
        <item x="217"/>
        <item m="1" x="299"/>
        <item x="225"/>
        <item x="284"/>
        <item m="1" x="297"/>
        <item x="293"/>
        <item x="281"/>
        <item m="1" x="298"/>
        <item x="207"/>
        <item x="282"/>
        <item x="278"/>
        <item x="285"/>
        <item x="295"/>
        <item x="156"/>
        <item x="277"/>
        <item x="212"/>
        <item x="280"/>
        <item x="283"/>
        <item x="296"/>
        <item x="294"/>
        <item t="default"/>
      </items>
    </pivotField>
    <pivotField showAll="0"/>
    <pivotField showAll="0"/>
    <pivotField showAll="0"/>
    <pivotField showAll="0"/>
    <pivotField showAll="0"/>
    <pivotField axis="axisRow" outline="0" showAll="0" defaultSubtotal="0">
      <items count="49">
        <item x="39"/>
        <item x="12"/>
        <item x="18"/>
        <item x="10"/>
        <item x="4"/>
        <item x="20"/>
        <item x="21"/>
        <item x="15"/>
        <item x="16"/>
        <item x="17"/>
        <item x="7"/>
        <item x="19"/>
        <item x="5"/>
        <item x="1"/>
        <item x="2"/>
        <item m="1" x="48"/>
        <item m="1" x="47"/>
        <item x="3"/>
        <item x="26"/>
        <item x="24"/>
        <item x="14"/>
        <item x="22"/>
        <item x="28"/>
        <item x="36"/>
        <item x="8"/>
        <item x="23"/>
        <item x="31"/>
        <item x="27"/>
        <item x="0"/>
        <item m="1" x="46"/>
        <item x="6"/>
        <item x="11"/>
        <item x="29"/>
        <item x="25"/>
        <item x="32"/>
        <item x="30"/>
        <item x="9"/>
        <item x="33"/>
        <item x="13"/>
        <item x="35"/>
        <item x="37"/>
        <item x="34"/>
        <item x="40"/>
        <item x="41"/>
        <item x="42"/>
        <item m="1" x="43"/>
        <item m="1" x="44"/>
        <item m="1" x="45"/>
        <item x="38"/>
      </items>
      <extLst>
        <ext xmlns:x14="http://schemas.microsoft.com/office/spreadsheetml/2009/9/main" uri="{2946ED86-A175-432a-8AC1-64E0C546D7DE}">
          <x14:pivotField fillDownLabels="1"/>
        </ext>
      </extLst>
    </pivotField>
    <pivotField showAll="0"/>
    <pivotField showAll="0"/>
    <pivotField showAll="0"/>
    <pivotField axis="axisPage" showAll="0">
      <items count="15">
        <item x="1"/>
        <item x="6"/>
        <item x="4"/>
        <item m="1" x="10"/>
        <item m="1" x="12"/>
        <item m="1" x="11"/>
        <item m="1" x="13"/>
        <item x="7"/>
        <item x="3"/>
        <item x="5"/>
        <item x="2"/>
        <item x="0"/>
        <item x="8"/>
        <item x="9"/>
        <item t="default"/>
      </items>
    </pivotField>
    <pivotField showAll="0"/>
    <pivotField showAll="0"/>
    <pivotField showAll="0"/>
    <pivotField showAll="0"/>
    <pivotField name="REDE PREVISTA" outline="0" showAll="0" sortType="ascending" defaultSubtotal="0">
      <items count="395">
        <item m="1" x="150"/>
        <item m="1" x="342"/>
        <item m="1" x="182"/>
        <item m="1" x="314"/>
        <item m="1" x="226"/>
        <item m="1" x="270"/>
        <item m="1" x="327"/>
        <item m="1" x="227"/>
        <item m="1" x="310"/>
        <item m="1" x="12"/>
        <item x="4"/>
        <item x="9"/>
        <item m="1" x="250"/>
        <item m="1" x="228"/>
        <item m="1" x="267"/>
        <item m="1" x="76"/>
        <item m="1" x="290"/>
        <item m="1" x="229"/>
        <item m="1" x="269"/>
        <item m="1" x="181"/>
        <item x="2"/>
        <item m="1" x="309"/>
        <item m="1" x="89"/>
        <item x="0"/>
        <item m="1" x="251"/>
        <item m="1" x="220"/>
        <item x="3"/>
        <item m="1" x="223"/>
        <item m="1" x="231"/>
        <item m="1" x="367"/>
        <item m="1" x="379"/>
        <item m="1" x="380"/>
        <item m="1" x="369"/>
        <item m="1" x="381"/>
        <item m="1" x="378"/>
        <item m="1" x="368"/>
        <item m="1" x="370"/>
        <item m="1" x="371"/>
        <item m="1" x="372"/>
        <item m="1" x="373"/>
        <item m="1" x="374"/>
        <item m="1" x="376"/>
        <item m="1" x="377"/>
        <item m="1" x="375"/>
        <item m="1" x="385"/>
        <item m="1" x="382"/>
        <item m="1" x="386"/>
        <item m="1" x="387"/>
        <item m="1" x="388"/>
        <item m="1" x="389"/>
        <item m="1" x="390"/>
        <item m="1" x="391"/>
        <item m="1" x="392"/>
        <item m="1" x="384"/>
        <item m="1" x="393"/>
        <item m="1" x="394"/>
        <item m="1" x="383"/>
        <item m="1" x="366"/>
        <item m="1" x="365"/>
        <item m="1" x="364"/>
        <item m="1" x="363"/>
        <item m="1" x="361"/>
        <item m="1" x="359"/>
        <item m="1" x="362"/>
        <item m="1" x="357"/>
        <item m="1" x="358"/>
        <item m="1" x="360"/>
        <item m="1" x="356"/>
        <item m="1" x="351"/>
        <item m="1" x="352"/>
        <item m="1" x="323"/>
        <item m="1" x="350"/>
        <item m="1" x="353"/>
        <item m="1" x="235"/>
        <item m="1" x="348"/>
        <item m="1" x="349"/>
        <item m="1" x="354"/>
        <item m="1" x="345"/>
        <item m="1" x="346"/>
        <item m="1" x="319"/>
        <item m="1" x="347"/>
        <item m="1" x="344"/>
        <item m="1" x="230"/>
        <item m="1" x="343"/>
        <item m="1" x="324"/>
        <item m="1" x="341"/>
        <item m="1" x="326"/>
        <item m="1" x="328"/>
        <item m="1" x="329"/>
        <item m="1" x="355"/>
        <item m="1" x="330"/>
        <item m="1" x="321"/>
        <item m="1" x="331"/>
        <item m="1" x="332"/>
        <item m="1" x="333"/>
        <item m="1" x="334"/>
        <item m="1" x="335"/>
        <item m="1" x="336"/>
        <item m="1" x="337"/>
        <item m="1" x="325"/>
        <item m="1" x="338"/>
        <item m="1" x="322"/>
        <item m="1" x="339"/>
        <item m="1" x="340"/>
        <item m="1" x="320"/>
        <item m="1" x="318"/>
        <item m="1" x="288"/>
        <item m="1" x="305"/>
        <item m="1" x="291"/>
        <item m="1" x="292"/>
        <item m="1" x="313"/>
        <item m="1" x="283"/>
        <item m="1" x="315"/>
        <item m="1" x="237"/>
        <item m="1" x="233"/>
        <item m="1" x="311"/>
        <item m="1" x="293"/>
        <item m="1" x="316"/>
        <item m="1" x="317"/>
        <item m="1" x="294"/>
        <item m="1" x="295"/>
        <item m="1" x="296"/>
        <item m="1" x="276"/>
        <item m="1" x="297"/>
        <item m="1" x="298"/>
        <item m="1" x="284"/>
        <item m="1" x="299"/>
        <item m="1" x="281"/>
        <item m="1" x="286"/>
        <item m="1" x="300"/>
        <item m="1" x="287"/>
        <item m="1" x="301"/>
        <item m="1" x="285"/>
        <item m="1" x="282"/>
        <item m="1" x="234"/>
        <item m="1" x="268"/>
        <item m="1" x="312"/>
        <item m="1" x="280"/>
        <item m="1" x="232"/>
        <item m="1" x="302"/>
        <item m="1" x="266"/>
        <item m="1" x="278"/>
        <item m="1" x="277"/>
        <item m="1" x="303"/>
        <item m="1" x="236"/>
        <item m="1" x="256"/>
        <item m="1" x="263"/>
        <item m="1" x="272"/>
        <item m="1" x="304"/>
        <item m="1" x="273"/>
        <item m="1" x="279"/>
        <item m="1" x="259"/>
        <item m="1" x="306"/>
        <item m="1" x="274"/>
        <item m="1" x="307"/>
        <item m="1" x="258"/>
        <item m="1" x="289"/>
        <item m="1" x="271"/>
        <item m="1" x="265"/>
        <item m="1" x="275"/>
        <item m="1" x="257"/>
        <item m="1" x="260"/>
        <item m="1" x="261"/>
        <item m="1" x="262"/>
        <item m="1" x="264"/>
        <item m="1" x="254"/>
        <item m="1" x="255"/>
        <item m="1" x="253"/>
        <item m="1" x="252"/>
        <item m="1" x="247"/>
        <item m="1" x="248"/>
        <item m="1" x="244"/>
        <item m="1" x="308"/>
        <item m="1" x="243"/>
        <item m="1" x="249"/>
        <item m="1" x="245"/>
        <item m="1" x="242"/>
        <item m="1" x="240"/>
        <item m="1" x="241"/>
        <item m="1" x="238"/>
        <item m="1" x="216"/>
        <item m="1" x="224"/>
        <item m="1" x="225"/>
        <item m="1" x="239"/>
        <item m="1" x="212"/>
        <item m="1" x="213"/>
        <item m="1" x="221"/>
        <item m="1" x="222"/>
        <item m="1" x="214"/>
        <item m="1" x="219"/>
        <item m="1" x="218"/>
        <item m="1" x="217"/>
        <item m="1" x="207"/>
        <item m="1" x="205"/>
        <item m="1" x="206"/>
        <item m="1" x="209"/>
        <item m="1" x="208"/>
        <item m="1" x="210"/>
        <item m="1" x="211"/>
        <item m="1" x="215"/>
        <item m="1" x="204"/>
        <item m="1" x="203"/>
        <item m="1" x="201"/>
        <item m="1" x="202"/>
        <item m="1" x="199"/>
        <item m="1" x="200"/>
        <item m="1" x="198"/>
        <item m="1" x="197"/>
        <item m="1" x="195"/>
        <item m="1" x="196"/>
        <item m="1" x="194"/>
        <item m="1" x="192"/>
        <item m="1" x="185"/>
        <item m="1" x="184"/>
        <item m="1" x="190"/>
        <item m="1" x="186"/>
        <item m="1" x="187"/>
        <item m="1" x="183"/>
        <item m="1" x="188"/>
        <item m="1" x="171"/>
        <item m="1" x="167"/>
        <item m="1" x="170"/>
        <item m="1" x="175"/>
        <item m="1" x="176"/>
        <item m="1" x="169"/>
        <item m="1" x="177"/>
        <item m="1" x="168"/>
        <item m="1" x="178"/>
        <item m="1" x="173"/>
        <item m="1" x="174"/>
        <item m="1" x="172"/>
        <item m="1" x="189"/>
        <item m="1" x="179"/>
        <item m="1" x="191"/>
        <item m="1" x="166"/>
        <item m="1" x="193"/>
        <item m="1" x="180"/>
        <item m="1" x="158"/>
        <item m="1" x="164"/>
        <item m="1" x="157"/>
        <item m="1" x="165"/>
        <item m="1" x="161"/>
        <item m="1" x="159"/>
        <item m="1" x="162"/>
        <item m="1" x="160"/>
        <item m="1" x="156"/>
        <item m="1" x="163"/>
        <item m="1" x="151"/>
        <item m="1" x="153"/>
        <item m="1" x="154"/>
        <item m="1" x="152"/>
        <item m="1" x="155"/>
        <item m="1" x="146"/>
        <item m="1" x="147"/>
        <item m="1" x="148"/>
        <item m="1" x="149"/>
        <item m="1" x="145"/>
        <item m="1" x="144"/>
        <item m="1" x="141"/>
        <item m="1" x="140"/>
        <item m="1" x="139"/>
        <item m="1" x="138"/>
        <item m="1" x="142"/>
        <item m="1" x="137"/>
        <item m="1" x="136"/>
        <item m="1" x="134"/>
        <item m="1" x="131"/>
        <item m="1" x="132"/>
        <item m="1" x="133"/>
        <item m="1" x="135"/>
        <item m="1" x="130"/>
        <item m="1" x="129"/>
        <item m="1" x="128"/>
        <item m="1" x="127"/>
        <item m="1" x="125"/>
        <item m="1" x="126"/>
        <item m="1" x="124"/>
        <item m="1" x="123"/>
        <item m="1" x="122"/>
        <item m="1" x="117"/>
        <item m="1" x="115"/>
        <item m="1" x="120"/>
        <item m="1" x="121"/>
        <item m="1" x="119"/>
        <item m="1" x="114"/>
        <item m="1" x="112"/>
        <item m="1" x="118"/>
        <item m="1" x="110"/>
        <item m="1" x="116"/>
        <item m="1" x="143"/>
        <item m="1" x="111"/>
        <item m="1" x="108"/>
        <item m="1" x="107"/>
        <item m="1" x="109"/>
        <item m="1" x="106"/>
        <item m="1" x="105"/>
        <item m="1" x="104"/>
        <item m="1" x="103"/>
        <item m="1" x="102"/>
        <item m="1" x="88"/>
        <item m="1" x="113"/>
        <item m="1" x="101"/>
        <item m="1" x="100"/>
        <item m="1" x="87"/>
        <item m="1" x="96"/>
        <item m="1" x="97"/>
        <item m="1" x="98"/>
        <item m="1" x="99"/>
        <item m="1" x="94"/>
        <item m="1" x="95"/>
        <item m="1" x="93"/>
        <item m="1" x="90"/>
        <item m="1" x="92"/>
        <item m="1" x="91"/>
        <item m="1" x="84"/>
        <item m="1" x="80"/>
        <item m="1" x="83"/>
        <item m="1" x="86"/>
        <item m="1" x="85"/>
        <item m="1" x="81"/>
        <item m="1" x="75"/>
        <item m="1" x="82"/>
        <item m="1" x="77"/>
        <item m="1" x="78"/>
        <item m="1" x="73"/>
        <item m="1" x="72"/>
        <item m="1" x="74"/>
        <item m="1" x="79"/>
        <item m="1" x="67"/>
        <item m="1" x="70"/>
        <item m="1" x="69"/>
        <item m="1" x="68"/>
        <item m="1" x="66"/>
        <item m="1" x="65"/>
        <item m="1" x="63"/>
        <item m="1" x="62"/>
        <item m="1" x="71"/>
        <item m="1" x="64"/>
        <item m="1" x="61"/>
        <item m="1" x="59"/>
        <item m="1" x="60"/>
        <item m="1" x="55"/>
        <item m="1" x="57"/>
        <item m="1" x="58"/>
        <item m="1" x="54"/>
        <item m="1" x="50"/>
        <item m="1" x="51"/>
        <item m="1" x="52"/>
        <item m="1" x="53"/>
        <item m="1" x="56"/>
        <item m="1" x="46"/>
        <item m="1" x="40"/>
        <item m="1" x="43"/>
        <item m="1" x="47"/>
        <item m="1" x="44"/>
        <item m="1" x="49"/>
        <item m="1" x="45"/>
        <item m="1" x="42"/>
        <item m="1" x="48"/>
        <item m="1" x="41"/>
        <item m="1" x="39"/>
        <item m="1" x="36"/>
        <item m="1" x="38"/>
        <item m="1" x="37"/>
        <item m="1" x="34"/>
        <item m="1" x="35"/>
        <item m="1" x="33"/>
        <item m="1" x="32"/>
        <item m="1" x="29"/>
        <item m="1" x="30"/>
        <item m="1" x="31"/>
        <item m="1" x="25"/>
        <item m="1" x="26"/>
        <item m="1" x="28"/>
        <item m="1" x="27"/>
        <item m="1" x="23"/>
        <item m="1" x="21"/>
        <item m="1" x="24"/>
        <item m="1" x="22"/>
        <item m="1" x="20"/>
        <item m="1" x="15"/>
        <item m="1" x="14"/>
        <item m="1" x="13"/>
        <item m="1" x="17"/>
        <item m="1" x="246"/>
        <item m="1" x="18"/>
        <item m="1" x="19"/>
        <item m="1" x="16"/>
        <item m="1" x="10"/>
        <item m="1" x="11"/>
        <item x="5"/>
        <item x="6"/>
        <item x="1"/>
        <item x="8"/>
        <item x="7"/>
      </items>
      <extLst>
        <ext xmlns:x14="http://schemas.microsoft.com/office/spreadsheetml/2009/9/main" uri="{2946ED86-A175-432a-8AC1-64E0C546D7DE}">
          <x14:pivotField fillDownLabels="1"/>
        </ext>
      </extLst>
    </pivotField>
    <pivotField showAll="0"/>
    <pivotField axis="axisPage" showAll="0">
      <items count="25">
        <item x="1"/>
        <item x="11"/>
        <item x="3"/>
        <item x="4"/>
        <item x="2"/>
        <item x="10"/>
        <item m="1" x="23"/>
        <item m="1" x="22"/>
        <item x="0"/>
        <item x="8"/>
        <item x="9"/>
        <item x="6"/>
        <item x="7"/>
        <item x="16"/>
        <item m="1" x="21"/>
        <item x="14"/>
        <item m="1" x="20"/>
        <item x="12"/>
        <item m="1" x="19"/>
        <item x="13"/>
        <item x="15"/>
        <item m="1" x="18"/>
        <item x="5"/>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5">
        <item x="3"/>
        <item x="1"/>
        <item m="1" x="6"/>
        <item m="1" x="5"/>
        <item m="1" x="8"/>
        <item m="1" x="12"/>
        <item m="1" x="13"/>
        <item x="0"/>
        <item m="1" x="11"/>
        <item m="1" x="10"/>
        <item m="1" x="9"/>
        <item m="1" x="7"/>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18">
    <i>
      <x v="1"/>
    </i>
    <i>
      <x v="2"/>
    </i>
    <i>
      <x v="3"/>
    </i>
    <i>
      <x v="5"/>
    </i>
    <i>
      <x v="7"/>
    </i>
    <i>
      <x v="8"/>
    </i>
    <i>
      <x v="9"/>
    </i>
    <i>
      <x v="10"/>
    </i>
    <i>
      <x v="11"/>
    </i>
    <i>
      <x v="13"/>
    </i>
    <i>
      <x v="14"/>
    </i>
    <i>
      <x v="17"/>
    </i>
    <i>
      <x v="18"/>
    </i>
    <i>
      <x v="19"/>
    </i>
    <i>
      <x v="20"/>
    </i>
    <i>
      <x v="21"/>
    </i>
    <i>
      <x v="22"/>
    </i>
    <i>
      <x v="24"/>
    </i>
  </rowItems>
  <colItems count="1">
    <i/>
  </colItems>
  <pageFields count="4">
    <pageField fld="16" item="0" hier="-1"/>
    <pageField fld="2" hier="-1"/>
    <pageField fld="23" item="8" hier="-1"/>
    <pageField fld="36" hier="-1"/>
  </pageFields>
  <formats count="17">
    <format dxfId="730">
      <pivotArea outline="0" collapsedLevelsAreSubtotals="1" fieldPosition="0"/>
    </format>
    <format dxfId="731">
      <pivotArea field="21" type="button" dataOnly="0" labelOnly="1" outline="0"/>
    </format>
    <format dxfId="732">
      <pivotArea type="topRight" dataOnly="0" labelOnly="1" outline="0" fieldPosition="0"/>
    </format>
    <format dxfId="733">
      <pivotArea dataOnly="0" labelOnly="1" grandCol="1" outline="0" fieldPosition="0"/>
    </format>
    <format dxfId="734">
      <pivotArea outline="0" collapsedLevelsAreSubtotals="1" fieldPosition="0"/>
    </format>
    <format dxfId="735">
      <pivotArea type="topRight" dataOnly="0" labelOnly="1" outline="0" fieldPosition="0"/>
    </format>
    <format dxfId="736">
      <pivotArea dataOnly="0" labelOnly="1" grandCol="1" outline="0" fieldPosition="0"/>
    </format>
    <format dxfId="737">
      <pivotArea field="21" type="button" dataOnly="0" labelOnly="1" outline="0"/>
    </format>
    <format dxfId="738">
      <pivotArea field="6" type="button" dataOnly="0" labelOnly="1" outline="0"/>
    </format>
    <format dxfId="739">
      <pivotArea field="12" type="button" dataOnly="0" labelOnly="1" outline="0" axis="axisRow" fieldPosition="0"/>
    </format>
    <format dxfId="740">
      <pivotArea dataOnly="0" labelOnly="1" grandRow="1" outline="0" fieldPosition="0"/>
    </format>
    <format dxfId="741">
      <pivotArea field="12" type="button" dataOnly="0" labelOnly="1" outline="0" axis="axisRow" fieldPosition="0"/>
    </format>
    <format dxfId="742">
      <pivotArea field="21" type="button" dataOnly="0" labelOnly="1" outline="0"/>
    </format>
    <format dxfId="743">
      <pivotArea field="6" type="button" dataOnly="0" labelOnly="1" outline="0"/>
    </format>
    <format dxfId="744">
      <pivotArea field="12" type="button" dataOnly="0" labelOnly="1" outline="0" axis="axisRow" fieldPosition="0"/>
    </format>
    <format dxfId="745">
      <pivotArea field="21" type="button" dataOnly="0" labelOnly="1" outline="0"/>
    </format>
    <format dxfId="746">
      <pivotArea field="6"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F92BE87-08A0-49A5-8844-93935D799B0E}" name="Tabela dinâmica5" cacheId="428" applyNumberFormats="0" applyBorderFormats="0" applyFontFormats="0" applyPatternFormats="0" applyAlignmentFormats="0" applyWidthHeightFormats="1" dataCaption="Valores" grandTotalCaption="TOTAL" updatedVersion="8" minRefreshableVersion="3" useAutoFormatting="1" itemPrintTitles="1" createdVersion="8" indent="0" outline="1" outlineData="1" multipleFieldFilters="0" rowHeaderCaption="DATA" colHeaderCaption=" ">
  <location ref="AZ9:AZ10" firstHeaderRow="1" firstDataRow="1" firstDataCol="0" rowPageCount="6" colPageCount="1"/>
  <pivotFields count="58">
    <pivotField showAll="0"/>
    <pivotField showAll="0"/>
    <pivotField axis="axisPage" multipleItemSelectionAllowed="1" showAll="0">
      <items count="59">
        <item m="1" x="38"/>
        <item h="1" x="3"/>
        <item m="1" x="26"/>
        <item h="1" m="1" x="52"/>
        <item h="1" x="5"/>
        <item m="1" x="57"/>
        <item m="1" x="33"/>
        <item m="1" x="56"/>
        <item h="1" m="1" x="53"/>
        <item m="1" x="55"/>
        <item m="1" x="54"/>
        <item x="8"/>
        <item m="1" x="20"/>
        <item h="1" m="1" x="50"/>
        <item h="1" m="1" x="51"/>
        <item h="1" m="1" x="49"/>
        <item h="1" m="1" x="48"/>
        <item x="9"/>
        <item h="1" m="1" x="47"/>
        <item h="1" m="1" x="46"/>
        <item h="1" m="1" x="28"/>
        <item h="1" m="1" x="44"/>
        <item h="1" x="1"/>
        <item h="1" m="1" x="45"/>
        <item h="1" m="1" x="42"/>
        <item h="1" m="1" x="43"/>
        <item h="1" m="1" x="41"/>
        <item h="1" m="1" x="40"/>
        <item h="1" m="1" x="39"/>
        <item h="1" m="1" x="34"/>
        <item h="1" m="1" x="35"/>
        <item h="1" m="1" x="27"/>
        <item h="1" m="1" x="29"/>
        <item h="1" x="11"/>
        <item h="1" m="1" x="36"/>
        <item h="1" m="1" x="37"/>
        <item h="1" x="4"/>
        <item h="1" x="16"/>
        <item h="1" m="1" x="32"/>
        <item h="1" x="2"/>
        <item h="1" x="7"/>
        <item h="1" x="12"/>
        <item h="1" m="1" x="24"/>
        <item h="1" x="0"/>
        <item h="1" m="1" x="31"/>
        <item h="1" m="1" x="30"/>
        <item h="1" m="1" x="21"/>
        <item h="1" x="10"/>
        <item h="1" x="14"/>
        <item h="1" m="1" x="25"/>
        <item h="1" m="1" x="23"/>
        <item h="1" x="6"/>
        <item h="1" m="1" x="22"/>
        <item h="1" x="13"/>
        <item h="1" x="15"/>
        <item h="1" m="1" x="19"/>
        <item h="1" m="1" x="18"/>
        <item h="1" x="17"/>
        <item t="default"/>
      </items>
    </pivotField>
    <pivotField showAll="0"/>
    <pivotField showAll="0" sortType="ascending"/>
    <pivotField showAll="0"/>
    <pivotField name="REDE ENTREGUE" showAll="0">
      <items count="340">
        <item x="1"/>
        <item m="1" x="321"/>
        <item m="1" x="320"/>
        <item x="6"/>
        <item m="1" x="336"/>
        <item x="108"/>
        <item m="1" x="335"/>
        <item m="1" x="334"/>
        <item x="137"/>
        <item x="61"/>
        <item x="23"/>
        <item x="62"/>
        <item x="19"/>
        <item x="103"/>
        <item m="1" x="332"/>
        <item x="22"/>
        <item x="28"/>
        <item x="79"/>
        <item m="1" x="325"/>
        <item m="1" x="331"/>
        <item x="38"/>
        <item x="32"/>
        <item x="134"/>
        <item x="78"/>
        <item m="1" x="329"/>
        <item x="123"/>
        <item x="170"/>
        <item x="290"/>
        <item m="1" x="328"/>
        <item m="1" x="330"/>
        <item x="107"/>
        <item x="177"/>
        <item x="82"/>
        <item x="126"/>
        <item x="105"/>
        <item x="8"/>
        <item x="124"/>
        <item x="33"/>
        <item x="109"/>
        <item x="57"/>
        <item m="1" x="326"/>
        <item m="1" x="338"/>
        <item x="141"/>
        <item m="1" x="327"/>
        <item x="131"/>
        <item x="133"/>
        <item x="42"/>
        <item x="29"/>
        <item m="1" x="337"/>
        <item x="94"/>
        <item x="106"/>
        <item x="16"/>
        <item x="96"/>
        <item x="53"/>
        <item x="175"/>
        <item x="72"/>
        <item x="157"/>
        <item x="44"/>
        <item x="104"/>
        <item x="167"/>
        <item x="76"/>
        <item x="99"/>
        <item x="35"/>
        <item x="10"/>
        <item x="101"/>
        <item x="24"/>
        <item x="14"/>
        <item x="80"/>
        <item m="1" x="333"/>
        <item x="64"/>
        <item x="49"/>
        <item x="87"/>
        <item x="84"/>
        <item x="77"/>
        <item x="59"/>
        <item x="20"/>
        <item x="91"/>
        <item x="7"/>
        <item x="54"/>
        <item x="100"/>
        <item x="39"/>
        <item x="11"/>
        <item x="52"/>
        <item x="81"/>
        <item x="40"/>
        <item x="34"/>
        <item x="154"/>
        <item x="17"/>
        <item x="179"/>
        <item x="102"/>
        <item x="88"/>
        <item x="37"/>
        <item x="60"/>
        <item x="142"/>
        <item x="43"/>
        <item x="9"/>
        <item x="63"/>
        <item m="1" x="324"/>
        <item m="1" x="305"/>
        <item x="169"/>
        <item x="70"/>
        <item m="1" x="323"/>
        <item x="48"/>
        <item x="83"/>
        <item m="1" x="322"/>
        <item x="195"/>
        <item x="65"/>
        <item x="95"/>
        <item x="41"/>
        <item x="46"/>
        <item x="73"/>
        <item x="85"/>
        <item x="26"/>
        <item x="129"/>
        <item x="168"/>
        <item x="51"/>
        <item x="50"/>
        <item x="27"/>
        <item x="90"/>
        <item m="1" x="317"/>
        <item x="139"/>
        <item x="152"/>
        <item x="98"/>
        <item m="1" x="316"/>
        <item x="21"/>
        <item m="1" x="318"/>
        <item m="1" x="319"/>
        <item x="5"/>
        <item x="92"/>
        <item x="130"/>
        <item x="12"/>
        <item x="128"/>
        <item x="117"/>
        <item x="111"/>
        <item m="1" x="314"/>
        <item x="292"/>
        <item x="18"/>
        <item x="47"/>
        <item x="149"/>
        <item m="1" x="313"/>
        <item m="1" x="315"/>
        <item x="97"/>
        <item x="114"/>
        <item x="67"/>
        <item x="158"/>
        <item x="75"/>
        <item x="110"/>
        <item x="151"/>
        <item x="71"/>
        <item x="36"/>
        <item x="45"/>
        <item x="4"/>
        <item x="30"/>
        <item x="25"/>
        <item x="146"/>
        <item x="112"/>
        <item x="185"/>
        <item x="163"/>
        <item x="138"/>
        <item x="144"/>
        <item x="165"/>
        <item x="145"/>
        <item x="0"/>
        <item x="222"/>
        <item x="173"/>
        <item x="223"/>
        <item x="172"/>
        <item x="116"/>
        <item x="155"/>
        <item x="150"/>
        <item x="153"/>
        <item x="171"/>
        <item x="93"/>
        <item x="226"/>
        <item x="162"/>
        <item x="68"/>
        <item x="69"/>
        <item x="147"/>
        <item x="120"/>
        <item x="143"/>
        <item x="191"/>
        <item m="1" x="312"/>
        <item x="224"/>
        <item x="229"/>
        <item x="228"/>
        <item x="135"/>
        <item x="180"/>
        <item x="119"/>
        <item x="148"/>
        <item x="232"/>
        <item x="121"/>
        <item x="181"/>
        <item x="187"/>
        <item x="233"/>
        <item x="190"/>
        <item x="160"/>
        <item x="184"/>
        <item x="182"/>
        <item x="188"/>
        <item x="194"/>
        <item x="186"/>
        <item x="15"/>
        <item x="86"/>
        <item x="3"/>
        <item x="56"/>
        <item x="66"/>
        <item x="58"/>
        <item x="89"/>
        <item x="113"/>
        <item x="115"/>
        <item x="118"/>
        <item x="122"/>
        <item x="125"/>
        <item x="2"/>
        <item x="136"/>
        <item x="140"/>
        <item x="127"/>
        <item x="196"/>
        <item x="174"/>
        <item x="178"/>
        <item x="176"/>
        <item x="183"/>
        <item x="201"/>
        <item x="161"/>
        <item m="1" x="311"/>
        <item x="199"/>
        <item x="231"/>
        <item x="274"/>
        <item x="189"/>
        <item x="200"/>
        <item x="197"/>
        <item x="275"/>
        <item x="276"/>
        <item x="249"/>
        <item x="262"/>
        <item x="261"/>
        <item x="234"/>
        <item x="235"/>
        <item x="237"/>
        <item x="247"/>
        <item x="221"/>
        <item x="258"/>
        <item m="1" x="310"/>
        <item x="264"/>
        <item x="55"/>
        <item x="198"/>
        <item m="1" x="309"/>
        <item x="245"/>
        <item x="203"/>
        <item x="243"/>
        <item x="241"/>
        <item x="164"/>
        <item m="1" x="302"/>
        <item x="209"/>
        <item x="263"/>
        <item x="218"/>
        <item x="267"/>
        <item x="208"/>
        <item x="210"/>
        <item x="216"/>
        <item x="213"/>
        <item x="13"/>
        <item m="1" x="308"/>
        <item x="236"/>
        <item x="253"/>
        <item x="31"/>
        <item m="1" x="301"/>
        <item m="1" x="306"/>
        <item m="1" x="307"/>
        <item x="273"/>
        <item x="256"/>
        <item x="215"/>
        <item x="244"/>
        <item x="211"/>
        <item x="220"/>
        <item x="227"/>
        <item x="246"/>
        <item x="238"/>
        <item x="193"/>
        <item x="254"/>
        <item x="204"/>
        <item x="239"/>
        <item m="1" x="304"/>
        <item x="242"/>
        <item x="260"/>
        <item x="192"/>
        <item x="288"/>
        <item x="255"/>
        <item x="266"/>
        <item m="1" x="303"/>
        <item x="259"/>
        <item x="279"/>
        <item x="252"/>
        <item x="206"/>
        <item x="271"/>
        <item x="287"/>
        <item x="272"/>
        <item x="269"/>
        <item x="270"/>
        <item x="132"/>
        <item x="240"/>
        <item x="74"/>
        <item m="1" x="300"/>
        <item x="159"/>
        <item x="205"/>
        <item x="248"/>
        <item x="289"/>
        <item x="250"/>
        <item x="257"/>
        <item x="219"/>
        <item x="230"/>
        <item x="251"/>
        <item x="202"/>
        <item x="268"/>
        <item x="265"/>
        <item x="214"/>
        <item x="286"/>
        <item x="166"/>
        <item x="291"/>
        <item x="217"/>
        <item m="1" x="299"/>
        <item x="225"/>
        <item x="284"/>
        <item m="1" x="297"/>
        <item x="293"/>
        <item x="281"/>
        <item m="1" x="298"/>
        <item x="207"/>
        <item x="282"/>
        <item x="278"/>
        <item x="285"/>
        <item x="295"/>
        <item x="156"/>
        <item x="277"/>
        <item x="212"/>
        <item x="280"/>
        <item x="283"/>
        <item x="296"/>
        <item x="294"/>
        <item t="default"/>
      </items>
    </pivotField>
    <pivotField showAll="0"/>
    <pivotField showAll="0"/>
    <pivotField showAll="0"/>
    <pivotField showAll="0"/>
    <pivotField showAll="0"/>
    <pivotField axis="axisPage" dataField="1" outline="0" showAll="0" defaultSubtotal="0">
      <items count="49">
        <item x="39"/>
        <item x="12"/>
        <item x="18"/>
        <item x="10"/>
        <item x="4"/>
        <item x="20"/>
        <item x="21"/>
        <item x="15"/>
        <item x="16"/>
        <item x="17"/>
        <item x="7"/>
        <item x="19"/>
        <item x="5"/>
        <item x="1"/>
        <item x="2"/>
        <item m="1" x="48"/>
        <item m="1" x="47"/>
        <item x="3"/>
        <item x="26"/>
        <item x="24"/>
        <item x="14"/>
        <item x="22"/>
        <item x="28"/>
        <item x="36"/>
        <item x="8"/>
        <item x="23"/>
        <item x="31"/>
        <item x="27"/>
        <item x="0"/>
        <item m="1" x="46"/>
        <item x="6"/>
        <item x="11"/>
        <item x="29"/>
        <item x="25"/>
        <item x="32"/>
        <item x="30"/>
        <item x="9"/>
        <item x="33"/>
        <item x="13"/>
        <item x="35"/>
        <item x="37"/>
        <item x="34"/>
        <item x="40"/>
        <item x="41"/>
        <item x="42"/>
        <item m="1" x="43"/>
        <item m="1" x="44"/>
        <item m="1" x="45"/>
        <item x="38"/>
      </items>
      <extLst>
        <ext xmlns:x14="http://schemas.microsoft.com/office/spreadsheetml/2009/9/main" uri="{2946ED86-A175-432a-8AC1-64E0C546D7DE}">
          <x14:pivotField fillDownLabels="1"/>
        </ext>
      </extLst>
    </pivotField>
    <pivotField showAll="0"/>
    <pivotField showAll="0"/>
    <pivotField showAll="0"/>
    <pivotField axis="axisPage" showAll="0">
      <items count="15">
        <item x="1"/>
        <item x="6"/>
        <item x="4"/>
        <item m="1" x="10"/>
        <item m="1" x="12"/>
        <item m="1" x="11"/>
        <item m="1" x="13"/>
        <item x="7"/>
        <item x="3"/>
        <item x="5"/>
        <item x="2"/>
        <item x="0"/>
        <item x="8"/>
        <item x="9"/>
        <item t="default"/>
      </items>
    </pivotField>
    <pivotField showAll="0"/>
    <pivotField showAll="0"/>
    <pivotField showAll="0"/>
    <pivotField showAll="0"/>
    <pivotField name="REDE PREVISTA" outline="0" showAll="0" sortType="ascending" defaultSubtotal="0">
      <items count="395">
        <item m="1" x="150"/>
        <item m="1" x="342"/>
        <item m="1" x="182"/>
        <item m="1" x="314"/>
        <item m="1" x="226"/>
        <item m="1" x="270"/>
        <item m="1" x="327"/>
        <item m="1" x="227"/>
        <item m="1" x="310"/>
        <item m="1" x="12"/>
        <item x="4"/>
        <item x="9"/>
        <item m="1" x="250"/>
        <item m="1" x="228"/>
        <item m="1" x="267"/>
        <item m="1" x="76"/>
        <item m="1" x="290"/>
        <item m="1" x="229"/>
        <item m="1" x="269"/>
        <item m="1" x="181"/>
        <item x="2"/>
        <item m="1" x="309"/>
        <item m="1" x="89"/>
        <item x="0"/>
        <item m="1" x="251"/>
        <item m="1" x="220"/>
        <item x="3"/>
        <item m="1" x="223"/>
        <item m="1" x="231"/>
        <item m="1" x="367"/>
        <item m="1" x="379"/>
        <item m="1" x="380"/>
        <item m="1" x="369"/>
        <item m="1" x="381"/>
        <item m="1" x="378"/>
        <item m="1" x="368"/>
        <item m="1" x="370"/>
        <item m="1" x="371"/>
        <item m="1" x="372"/>
        <item m="1" x="373"/>
        <item m="1" x="374"/>
        <item m="1" x="376"/>
        <item m="1" x="377"/>
        <item m="1" x="375"/>
        <item m="1" x="385"/>
        <item m="1" x="382"/>
        <item m="1" x="386"/>
        <item m="1" x="387"/>
        <item m="1" x="388"/>
        <item m="1" x="389"/>
        <item m="1" x="390"/>
        <item m="1" x="391"/>
        <item m="1" x="392"/>
        <item m="1" x="384"/>
        <item m="1" x="393"/>
        <item m="1" x="394"/>
        <item m="1" x="383"/>
        <item m="1" x="366"/>
        <item m="1" x="365"/>
        <item m="1" x="364"/>
        <item m="1" x="363"/>
        <item m="1" x="361"/>
        <item m="1" x="359"/>
        <item m="1" x="362"/>
        <item m="1" x="357"/>
        <item m="1" x="358"/>
        <item m="1" x="360"/>
        <item m="1" x="356"/>
        <item m="1" x="351"/>
        <item m="1" x="352"/>
        <item m="1" x="323"/>
        <item m="1" x="350"/>
        <item m="1" x="353"/>
        <item m="1" x="235"/>
        <item m="1" x="348"/>
        <item m="1" x="349"/>
        <item m="1" x="354"/>
        <item m="1" x="345"/>
        <item m="1" x="346"/>
        <item m="1" x="319"/>
        <item m="1" x="347"/>
        <item m="1" x="344"/>
        <item m="1" x="230"/>
        <item m="1" x="343"/>
        <item m="1" x="324"/>
        <item m="1" x="341"/>
        <item m="1" x="326"/>
        <item m="1" x="328"/>
        <item m="1" x="329"/>
        <item m="1" x="355"/>
        <item m="1" x="330"/>
        <item m="1" x="321"/>
        <item m="1" x="331"/>
        <item m="1" x="332"/>
        <item m="1" x="333"/>
        <item m="1" x="334"/>
        <item m="1" x="335"/>
        <item m="1" x="336"/>
        <item m="1" x="337"/>
        <item m="1" x="325"/>
        <item m="1" x="338"/>
        <item m="1" x="322"/>
        <item m="1" x="339"/>
        <item m="1" x="340"/>
        <item m="1" x="320"/>
        <item m="1" x="318"/>
        <item m="1" x="288"/>
        <item m="1" x="305"/>
        <item m="1" x="291"/>
        <item m="1" x="292"/>
        <item m="1" x="313"/>
        <item m="1" x="283"/>
        <item m="1" x="315"/>
        <item m="1" x="237"/>
        <item m="1" x="233"/>
        <item m="1" x="311"/>
        <item m="1" x="293"/>
        <item m="1" x="316"/>
        <item m="1" x="317"/>
        <item m="1" x="294"/>
        <item m="1" x="295"/>
        <item m="1" x="296"/>
        <item m="1" x="276"/>
        <item m="1" x="297"/>
        <item m="1" x="298"/>
        <item m="1" x="284"/>
        <item m="1" x="299"/>
        <item m="1" x="281"/>
        <item m="1" x="286"/>
        <item m="1" x="300"/>
        <item m="1" x="287"/>
        <item m="1" x="301"/>
        <item m="1" x="285"/>
        <item m="1" x="282"/>
        <item m="1" x="234"/>
        <item m="1" x="268"/>
        <item m="1" x="312"/>
        <item m="1" x="280"/>
        <item m="1" x="232"/>
        <item m="1" x="302"/>
        <item m="1" x="266"/>
        <item m="1" x="278"/>
        <item m="1" x="277"/>
        <item m="1" x="303"/>
        <item m="1" x="236"/>
        <item m="1" x="256"/>
        <item m="1" x="263"/>
        <item m="1" x="272"/>
        <item m="1" x="304"/>
        <item m="1" x="273"/>
        <item m="1" x="279"/>
        <item m="1" x="259"/>
        <item m="1" x="306"/>
        <item m="1" x="274"/>
        <item m="1" x="307"/>
        <item m="1" x="258"/>
        <item m="1" x="289"/>
        <item m="1" x="271"/>
        <item m="1" x="265"/>
        <item m="1" x="275"/>
        <item m="1" x="257"/>
        <item m="1" x="260"/>
        <item m="1" x="261"/>
        <item m="1" x="262"/>
        <item m="1" x="264"/>
        <item m="1" x="254"/>
        <item m="1" x="255"/>
        <item m="1" x="253"/>
        <item m="1" x="252"/>
        <item m="1" x="247"/>
        <item m="1" x="248"/>
        <item m="1" x="244"/>
        <item m="1" x="308"/>
        <item m="1" x="243"/>
        <item m="1" x="249"/>
        <item m="1" x="245"/>
        <item m="1" x="242"/>
        <item m="1" x="240"/>
        <item m="1" x="241"/>
        <item m="1" x="238"/>
        <item m="1" x="216"/>
        <item m="1" x="224"/>
        <item m="1" x="225"/>
        <item m="1" x="239"/>
        <item m="1" x="212"/>
        <item m="1" x="213"/>
        <item m="1" x="221"/>
        <item m="1" x="222"/>
        <item m="1" x="214"/>
        <item m="1" x="219"/>
        <item m="1" x="218"/>
        <item m="1" x="217"/>
        <item m="1" x="207"/>
        <item m="1" x="205"/>
        <item m="1" x="206"/>
        <item m="1" x="209"/>
        <item m="1" x="208"/>
        <item m="1" x="210"/>
        <item m="1" x="211"/>
        <item m="1" x="215"/>
        <item m="1" x="204"/>
        <item m="1" x="203"/>
        <item m="1" x="201"/>
        <item m="1" x="202"/>
        <item m="1" x="199"/>
        <item m="1" x="200"/>
        <item m="1" x="198"/>
        <item m="1" x="197"/>
        <item m="1" x="195"/>
        <item m="1" x="196"/>
        <item m="1" x="194"/>
        <item m="1" x="192"/>
        <item m="1" x="185"/>
        <item m="1" x="184"/>
        <item m="1" x="190"/>
        <item m="1" x="186"/>
        <item m="1" x="187"/>
        <item m="1" x="183"/>
        <item m="1" x="188"/>
        <item m="1" x="171"/>
        <item m="1" x="167"/>
        <item m="1" x="170"/>
        <item m="1" x="175"/>
        <item m="1" x="176"/>
        <item m="1" x="169"/>
        <item m="1" x="177"/>
        <item m="1" x="168"/>
        <item m="1" x="178"/>
        <item m="1" x="173"/>
        <item m="1" x="174"/>
        <item m="1" x="172"/>
        <item m="1" x="189"/>
        <item m="1" x="179"/>
        <item m="1" x="191"/>
        <item m="1" x="166"/>
        <item m="1" x="193"/>
        <item m="1" x="180"/>
        <item m="1" x="158"/>
        <item m="1" x="164"/>
        <item m="1" x="157"/>
        <item m="1" x="165"/>
        <item m="1" x="161"/>
        <item m="1" x="159"/>
        <item m="1" x="162"/>
        <item m="1" x="160"/>
        <item m="1" x="156"/>
        <item m="1" x="163"/>
        <item m="1" x="151"/>
        <item m="1" x="153"/>
        <item m="1" x="154"/>
        <item m="1" x="152"/>
        <item m="1" x="155"/>
        <item m="1" x="146"/>
        <item m="1" x="147"/>
        <item m="1" x="148"/>
        <item m="1" x="149"/>
        <item m="1" x="145"/>
        <item m="1" x="144"/>
        <item m="1" x="141"/>
        <item m="1" x="140"/>
        <item m="1" x="139"/>
        <item m="1" x="138"/>
        <item m="1" x="142"/>
        <item m="1" x="137"/>
        <item m="1" x="136"/>
        <item m="1" x="134"/>
        <item m="1" x="131"/>
        <item m="1" x="132"/>
        <item m="1" x="133"/>
        <item m="1" x="135"/>
        <item m="1" x="130"/>
        <item m="1" x="129"/>
        <item m="1" x="128"/>
        <item m="1" x="127"/>
        <item m="1" x="125"/>
        <item m="1" x="126"/>
        <item m="1" x="124"/>
        <item m="1" x="123"/>
        <item m="1" x="122"/>
        <item m="1" x="117"/>
        <item m="1" x="115"/>
        <item m="1" x="120"/>
        <item m="1" x="121"/>
        <item m="1" x="119"/>
        <item m="1" x="114"/>
        <item m="1" x="112"/>
        <item m="1" x="118"/>
        <item m="1" x="110"/>
        <item m="1" x="116"/>
        <item m="1" x="143"/>
        <item m="1" x="111"/>
        <item m="1" x="108"/>
        <item m="1" x="107"/>
        <item m="1" x="109"/>
        <item m="1" x="106"/>
        <item m="1" x="105"/>
        <item m="1" x="104"/>
        <item m="1" x="103"/>
        <item m="1" x="102"/>
        <item m="1" x="88"/>
        <item m="1" x="113"/>
        <item m="1" x="101"/>
        <item m="1" x="100"/>
        <item m="1" x="87"/>
        <item m="1" x="96"/>
        <item m="1" x="97"/>
        <item m="1" x="98"/>
        <item m="1" x="99"/>
        <item m="1" x="94"/>
        <item m="1" x="95"/>
        <item m="1" x="93"/>
        <item m="1" x="90"/>
        <item m="1" x="92"/>
        <item m="1" x="91"/>
        <item m="1" x="84"/>
        <item m="1" x="80"/>
        <item m="1" x="83"/>
        <item m="1" x="86"/>
        <item m="1" x="85"/>
        <item m="1" x="81"/>
        <item m="1" x="75"/>
        <item m="1" x="82"/>
        <item m="1" x="77"/>
        <item m="1" x="78"/>
        <item m="1" x="73"/>
        <item m="1" x="72"/>
        <item m="1" x="74"/>
        <item m="1" x="79"/>
        <item m="1" x="67"/>
        <item m="1" x="70"/>
        <item m="1" x="69"/>
        <item m="1" x="68"/>
        <item m="1" x="66"/>
        <item m="1" x="65"/>
        <item m="1" x="63"/>
        <item m="1" x="62"/>
        <item m="1" x="71"/>
        <item m="1" x="64"/>
        <item m="1" x="61"/>
        <item m="1" x="59"/>
        <item m="1" x="60"/>
        <item m="1" x="55"/>
        <item m="1" x="57"/>
        <item m="1" x="58"/>
        <item m="1" x="54"/>
        <item m="1" x="50"/>
        <item m="1" x="51"/>
        <item m="1" x="52"/>
        <item m="1" x="53"/>
        <item m="1" x="56"/>
        <item m="1" x="46"/>
        <item m="1" x="40"/>
        <item m="1" x="43"/>
        <item m="1" x="47"/>
        <item m="1" x="44"/>
        <item m="1" x="49"/>
        <item m="1" x="45"/>
        <item m="1" x="42"/>
        <item m="1" x="48"/>
        <item m="1" x="41"/>
        <item m="1" x="39"/>
        <item m="1" x="36"/>
        <item m="1" x="38"/>
        <item m="1" x="37"/>
        <item m="1" x="34"/>
        <item m="1" x="35"/>
        <item m="1" x="33"/>
        <item m="1" x="32"/>
        <item m="1" x="29"/>
        <item m="1" x="30"/>
        <item m="1" x="31"/>
        <item m="1" x="25"/>
        <item m="1" x="26"/>
        <item m="1" x="28"/>
        <item m="1" x="27"/>
        <item m="1" x="23"/>
        <item m="1" x="21"/>
        <item m="1" x="24"/>
        <item m="1" x="22"/>
        <item m="1" x="20"/>
        <item m="1" x="15"/>
        <item m="1" x="14"/>
        <item m="1" x="13"/>
        <item m="1" x="17"/>
        <item m="1" x="246"/>
        <item m="1" x="18"/>
        <item m="1" x="19"/>
        <item m="1" x="16"/>
        <item m="1" x="10"/>
        <item m="1" x="11"/>
        <item x="5"/>
        <item x="6"/>
        <item x="1"/>
        <item x="8"/>
        <item x="7"/>
      </items>
      <extLst>
        <ext xmlns:x14="http://schemas.microsoft.com/office/spreadsheetml/2009/9/main" uri="{2946ED86-A175-432a-8AC1-64E0C546D7DE}">
          <x14:pivotField fillDownLabels="1"/>
        </ext>
      </extLst>
    </pivotField>
    <pivotField showAll="0" sortType="ascending">
      <items count="430">
        <item h="1" m="1" x="121"/>
        <item h="1" m="1" x="368"/>
        <item h="1" m="1" x="242"/>
        <item h="1" m="1" x="391"/>
        <item h="1" m="1" x="389"/>
        <item h="1" m="1" x="386"/>
        <item h="1" m="1" x="374"/>
        <item h="1" m="1" x="70"/>
        <item h="1" m="1" x="373"/>
        <item h="1" m="1" x="372"/>
        <item h="1" m="1" x="375"/>
        <item h="1" m="1" x="371"/>
        <item h="1" m="1" x="382"/>
        <item h="1" m="1" x="312"/>
        <item h="1" m="1" x="385"/>
        <item h="1" m="1" x="313"/>
        <item h="1" m="1" x="361"/>
        <item h="1" x="0"/>
        <item h="1" x="10"/>
        <item h="1" x="6"/>
        <item h="1" m="1" x="104"/>
        <item h="1" x="7"/>
        <item h="1" m="1" x="309"/>
        <item h="1" m="1" x="370"/>
        <item h="1" m="1" x="343"/>
        <item h="1" m="1" x="366"/>
        <item h="1" x="2"/>
        <item h="1" m="1" x="364"/>
        <item h="1" m="1" x="310"/>
        <item h="1" m="1" x="282"/>
        <item h="1" m="1" x="308"/>
        <item h="1" x="3"/>
        <item h="1" m="1" x="93"/>
        <item h="1" x="8"/>
        <item m="1" x="428"/>
        <item h="1" m="1" x="380"/>
        <item h="1" m="1" x="292"/>
        <item h="1" m="1" x="314"/>
        <item h="1" m="1" x="376"/>
        <item h="1" m="1" x="377"/>
        <item h="1" m="1" x="379"/>
        <item m="1" x="424"/>
        <item m="1" x="427"/>
        <item m="1" x="421"/>
        <item m="1" x="420"/>
        <item m="1" x="425"/>
        <item m="1" x="426"/>
        <item m="1" x="414"/>
        <item m="1" x="415"/>
        <item m="1" x="416"/>
        <item m="1" x="417"/>
        <item m="1" x="418"/>
        <item m="1" x="419"/>
        <item m="1" x="413"/>
        <item m="1" x="408"/>
        <item m="1" x="398"/>
        <item m="1" x="396"/>
        <item m="1" x="405"/>
        <item m="1" x="402"/>
        <item m="1" x="401"/>
        <item m="1" x="409"/>
        <item m="1" x="410"/>
        <item m="1" x="407"/>
        <item h="1" m="1" x="422"/>
        <item m="1" x="397"/>
        <item m="1" x="399"/>
        <item m="1" x="400"/>
        <item m="1" x="406"/>
        <item m="1" x="395"/>
        <item h="1" m="1" x="423"/>
        <item h="1" m="1" x="403"/>
        <item m="1" x="394"/>
        <item m="1" x="404"/>
        <item h="1" m="1" x="393"/>
        <item h="1" m="1" x="392"/>
        <item h="1" m="1" x="390"/>
        <item h="1" m="1" x="411"/>
        <item h="1" m="1" x="352"/>
        <item h="1" m="1" x="363"/>
        <item h="1" m="1" x="345"/>
        <item h="1" m="1" x="346"/>
        <item h="1" m="1" x="383"/>
        <item h="1" m="1" x="381"/>
        <item h="1" m="1" x="412"/>
        <item h="1" m="1" x="354"/>
        <item h="1" m="1" x="344"/>
        <item h="1" m="1" x="369"/>
        <item h="1" m="1" x="387"/>
        <item h="1" m="1" x="347"/>
        <item h="1" m="1" x="384"/>
        <item h="1" m="1" x="348"/>
        <item h="1" m="1" x="349"/>
        <item h="1" m="1" x="388"/>
        <item h="1" m="1" x="356"/>
        <item h="1" m="1" x="357"/>
        <item h="1" m="1" x="350"/>
        <item h="1" m="1" x="355"/>
        <item h="1" m="1" x="351"/>
        <item h="1" m="1" x="341"/>
        <item h="1" m="1" x="335"/>
        <item h="1" m="1" x="358"/>
        <item m="1" x="359"/>
        <item h="1" m="1" x="360"/>
        <item h="1" m="1" x="320"/>
        <item h="1" m="1" x="288"/>
        <item h="1" m="1" x="365"/>
        <item h="1" m="1" x="378"/>
        <item h="1" m="1" x="367"/>
        <item h="1" m="1" x="323"/>
        <item h="1" m="1" x="362"/>
        <item h="1" m="1" x="329"/>
        <item h="1" m="1" x="330"/>
        <item h="1" m="1" x="331"/>
        <item h="1" m="1" x="337"/>
        <item h="1" m="1" x="353"/>
        <item h="1" m="1" x="261"/>
        <item h="1" m="1" x="298"/>
        <item h="1" m="1" x="333"/>
        <item h="1" m="1" x="327"/>
        <item h="1" m="1" x="295"/>
        <item h="1" m="1" x="342"/>
        <item h="1" m="1" x="338"/>
        <item h="1" m="1" x="339"/>
        <item h="1" m="1" x="262"/>
        <item h="1" m="1" x="324"/>
        <item h="1" m="1" x="340"/>
        <item h="1" m="1" x="332"/>
        <item h="1" m="1" x="266"/>
        <item h="1" m="1" x="287"/>
        <item h="1" m="1" x="315"/>
        <item h="1" m="1" x="263"/>
        <item h="1" m="1" x="334"/>
        <item h="1" m="1" x="316"/>
        <item h="1" m="1" x="336"/>
        <item h="1" m="1" x="317"/>
        <item h="1" m="1" x="322"/>
        <item h="1" m="1" x="318"/>
        <item h="1" m="1" x="325"/>
        <item h="1" m="1" x="326"/>
        <item h="1" m="1" x="328"/>
        <item h="1" m="1" x="274"/>
        <item h="1" m="1" x="321"/>
        <item h="1" m="1" x="319"/>
        <item h="1" m="1" x="307"/>
        <item h="1" m="1" x="302"/>
        <item h="1" m="1" x="303"/>
        <item h="1" m="1" x="306"/>
        <item h="1" m="1" x="304"/>
        <item h="1" m="1" x="300"/>
        <item h="1" m="1" x="301"/>
        <item h="1" m="1" x="268"/>
        <item h="1" m="1" x="305"/>
        <item h="1" m="1" x="297"/>
        <item h="1" m="1" x="267"/>
        <item h="1" m="1" x="311"/>
        <item h="1" m="1" x="296"/>
        <item h="1" m="1" x="286"/>
        <item h="1" m="1" x="299"/>
        <item h="1" m="1" x="273"/>
        <item h="1" m="1" x="293"/>
        <item h="1" m="1" x="294"/>
        <item h="1" m="1" x="290"/>
        <item h="1" m="1" x="289"/>
        <item h="1" m="1" x="285"/>
        <item h="1" m="1" x="284"/>
        <item h="1" m="1" x="283"/>
        <item h="1" m="1" x="278"/>
        <item h="1" m="1" x="279"/>
        <item h="1" m="1" x="291"/>
        <item h="1" m="1" x="281"/>
        <item h="1" m="1" x="276"/>
        <item h="1" m="1" x="280"/>
        <item h="1" m="1" x="277"/>
        <item h="1" m="1" x="275"/>
        <item h="1" m="1" x="265"/>
        <item h="1" m="1" x="271"/>
        <item h="1" m="1" x="272"/>
        <item h="1" m="1" x="259"/>
        <item h="1" m="1" x="260"/>
        <item h="1" m="1" x="264"/>
        <item h="1" m="1" x="27"/>
        <item h="1" m="1" x="258"/>
        <item h="1" m="1" x="269"/>
        <item h="1" m="1" x="270"/>
        <item h="1" m="1" x="212"/>
        <item h="1" m="1" x="257"/>
        <item h="1" m="1" x="256"/>
        <item h="1" m="1" x="254"/>
        <item h="1" m="1" x="252"/>
        <item h="1" m="1" x="251"/>
        <item h="1" m="1" x="253"/>
        <item h="1" m="1" x="249"/>
        <item h="1" m="1" x="250"/>
        <item h="1" m="1" x="215"/>
        <item h="1" m="1" x="248"/>
        <item h="1" m="1" x="255"/>
        <item h="1" m="1" x="220"/>
        <item h="1" m="1" x="219"/>
        <item h="1" m="1" x="244"/>
        <item h="1" m="1" x="231"/>
        <item h="1" m="1" x="245"/>
        <item h="1" m="1" x="243"/>
        <item h="1" m="1" x="218"/>
        <item h="1" m="1" x="222"/>
        <item h="1" m="1" x="223"/>
        <item h="1" m="1" x="240"/>
        <item h="1" m="1" x="235"/>
        <item h="1" m="1" x="246"/>
        <item h="1" m="1" x="247"/>
        <item h="1" m="1" x="226"/>
        <item h="1" m="1" x="241"/>
        <item h="1" m="1" x="217"/>
        <item h="1" m="1" x="224"/>
        <item h="1" m="1" x="221"/>
        <item h="1" m="1" x="214"/>
        <item h="1" m="1" x="225"/>
        <item h="1" m="1" x="234"/>
        <item h="1" m="1" x="227"/>
        <item h="1" m="1" x="228"/>
        <item h="1" m="1" x="230"/>
        <item h="1" m="1" x="232"/>
        <item h="1" m="1" x="233"/>
        <item h="1" m="1" x="236"/>
        <item h="1" m="1" x="239"/>
        <item h="1" m="1" x="229"/>
        <item h="1" m="1" x="237"/>
        <item h="1" m="1" x="238"/>
        <item h="1" m="1" x="216"/>
        <item h="1" m="1" x="213"/>
        <item h="1" m="1" x="210"/>
        <item h="1" m="1" x="205"/>
        <item h="1" m="1" x="204"/>
        <item h="1" m="1" x="190"/>
        <item h="1" m="1" x="208"/>
        <item h="1" m="1" x="203"/>
        <item h="1" m="1" x="202"/>
        <item h="1" m="1" x="201"/>
        <item h="1" m="1" x="209"/>
        <item h="1" m="1" x="207"/>
        <item h="1" m="1" x="200"/>
        <item h="1" m="1" x="199"/>
        <item h="1" m="1" x="211"/>
        <item h="1" m="1" x="196"/>
        <item h="1" m="1" x="197"/>
        <item h="1" m="1" x="198"/>
        <item h="1" m="1" x="189"/>
        <item h="1" m="1" x="184"/>
        <item h="1" m="1" x="183"/>
        <item h="1" m="1" x="193"/>
        <item h="1" m="1" x="194"/>
        <item h="1" m="1" x="182"/>
        <item h="1" m="1" x="206"/>
        <item h="1" m="1" x="195"/>
        <item h="1" m="1" x="192"/>
        <item h="1" m="1" x="188"/>
        <item h="1" m="1" x="187"/>
        <item h="1" m="1" x="191"/>
        <item h="1" m="1" x="186"/>
        <item h="1" m="1" x="185"/>
        <item h="1" m="1" x="181"/>
        <item h="1" m="1" x="179"/>
        <item h="1" m="1" x="178"/>
        <item h="1" m="1" x="180"/>
        <item h="1" m="1" x="177"/>
        <item h="1" m="1" x="175"/>
        <item h="1" m="1" x="172"/>
        <item h="1" m="1" x="170"/>
        <item h="1" m="1" x="171"/>
        <item h="1" m="1" x="176"/>
        <item h="1" m="1" x="174"/>
        <item h="1" m="1" x="173"/>
        <item h="1" m="1" x="159"/>
        <item h="1" m="1" x="160"/>
        <item h="1" m="1" x="156"/>
        <item h="1" m="1" x="161"/>
        <item h="1" m="1" x="168"/>
        <item h="1" m="1" x="158"/>
        <item h="1" m="1" x="162"/>
        <item h="1" m="1" x="157"/>
        <item h="1" m="1" x="167"/>
        <item h="1" m="1" x="163"/>
        <item h="1" m="1" x="154"/>
        <item h="1" m="1" x="165"/>
        <item h="1" m="1" x="166"/>
        <item h="1" m="1" x="155"/>
        <item h="1" m="1" x="151"/>
        <item h="1" m="1" x="153"/>
        <item h="1" m="1" x="169"/>
        <item h="1" m="1" x="149"/>
        <item h="1" m="1" x="164"/>
        <item h="1" m="1" x="150"/>
        <item h="1" m="1" x="152"/>
        <item h="1" m="1" x="135"/>
        <item h="1" m="1" x="146"/>
        <item h="1" m="1" x="136"/>
        <item h="1" m="1" x="129"/>
        <item h="1" m="1" x="148"/>
        <item h="1" m="1" x="137"/>
        <item h="1" m="1" x="140"/>
        <item h="1" m="1" x="142"/>
        <item h="1" m="1" x="147"/>
        <item h="1" m="1" x="143"/>
        <item h="1" m="1" x="139"/>
        <item h="1" m="1" x="130"/>
        <item h="1" m="1" x="144"/>
        <item h="1" m="1" x="141"/>
        <item h="1" m="1" x="145"/>
        <item h="1" m="1" x="126"/>
        <item h="1" m="1" x="138"/>
        <item h="1" m="1" x="132"/>
        <item h="1" m="1" x="128"/>
        <item h="1" m="1" x="127"/>
        <item h="1" m="1" x="131"/>
        <item h="1" m="1" x="134"/>
        <item h="1" m="1" x="133"/>
        <item h="1" m="1" x="122"/>
        <item h="1" m="1" x="125"/>
        <item h="1" m="1" x="119"/>
        <item h="1" m="1" x="123"/>
        <item h="1" m="1" x="124"/>
        <item h="1" m="1" x="120"/>
        <item h="1" m="1" x="106"/>
        <item h="1" m="1" x="116"/>
        <item h="1" m="1" x="118"/>
        <item h="1" m="1" x="113"/>
        <item h="1" m="1" x="114"/>
        <item h="1" m="1" x="112"/>
        <item h="1" m="1" x="117"/>
        <item h="1" m="1" x="115"/>
        <item h="1" m="1" x="108"/>
        <item h="1" m="1" x="107"/>
        <item h="1" m="1" x="109"/>
        <item h="1" m="1" x="110"/>
        <item h="1" m="1" x="105"/>
        <item h="1" m="1" x="102"/>
        <item h="1" m="1" x="97"/>
        <item h="1" m="1" x="103"/>
        <item h="1" m="1" x="87"/>
        <item h="1" m="1" x="101"/>
        <item h="1" m="1" x="111"/>
        <item h="1" m="1" x="96"/>
        <item h="1" m="1" x="100"/>
        <item h="1" m="1" x="94"/>
        <item h="1" m="1" x="98"/>
        <item h="1" m="1" x="95"/>
        <item h="1" m="1" x="92"/>
        <item h="1" m="1" x="37"/>
        <item h="1" m="1" x="89"/>
        <item h="1" m="1" x="90"/>
        <item h="1" m="1" x="91"/>
        <item h="1" m="1" x="75"/>
        <item h="1" m="1" x="74"/>
        <item h="1" m="1" x="84"/>
        <item h="1" m="1" x="85"/>
        <item h="1" m="1" x="83"/>
        <item h="1" m="1" x="82"/>
        <item h="1" m="1" x="76"/>
        <item h="1" m="1" x="77"/>
        <item h="1" m="1" x="88"/>
        <item h="1" m="1" x="81"/>
        <item h="1" m="1" x="43"/>
        <item h="1" m="1" x="86"/>
        <item h="1" m="1" x="79"/>
        <item h="1" m="1" x="78"/>
        <item h="1" m="1" x="80"/>
        <item h="1" m="1" x="71"/>
        <item h="1" m="1" x="72"/>
        <item h="1" m="1" x="99"/>
        <item h="1" m="1" x="60"/>
        <item h="1" m="1" x="73"/>
        <item h="1" m="1" x="67"/>
        <item h="1" m="1" x="28"/>
        <item h="1" m="1" x="36"/>
        <item h="1" m="1" x="69"/>
        <item h="1" m="1" x="68"/>
        <item h="1" m="1" x="45"/>
        <item h="1" m="1" x="65"/>
        <item h="1" m="1" x="62"/>
        <item h="1" m="1" x="64"/>
        <item h="1" m="1" x="66"/>
        <item h="1" m="1" x="61"/>
        <item h="1" m="1" x="58"/>
        <item h="1" m="1" x="63"/>
        <item h="1" m="1" x="54"/>
        <item h="1" m="1" x="55"/>
        <item h="1" m="1" x="52"/>
        <item h="1" m="1" x="57"/>
        <item h="1" m="1" x="56"/>
        <item h="1" m="1" x="29"/>
        <item h="1" m="1" x="51"/>
        <item h="1" m="1" x="33"/>
        <item h="1" m="1" x="53"/>
        <item h="1" m="1" x="44"/>
        <item h="1" m="1" x="46"/>
        <item h="1" m="1" x="47"/>
        <item h="1" m="1" x="34"/>
        <item h="1" m="1" x="42"/>
        <item h="1" m="1" x="49"/>
        <item h="1" m="1" x="30"/>
        <item h="1" m="1" x="50"/>
        <item h="1" m="1" x="48"/>
        <item h="1" m="1" x="59"/>
        <item h="1" m="1" x="32"/>
        <item h="1" m="1" x="39"/>
        <item h="1" m="1" x="31"/>
        <item h="1" m="1" x="35"/>
        <item h="1" m="1" x="41"/>
        <item h="1" m="1" x="38"/>
        <item h="1" m="1" x="40"/>
        <item h="1" m="1" x="20"/>
        <item h="1" m="1" x="25"/>
        <item h="1" m="1" x="21"/>
        <item h="1" m="1" x="23"/>
        <item h="1" m="1" x="22"/>
        <item h="1" m="1" x="26"/>
        <item h="1" m="1" x="24"/>
        <item h="1" m="1" x="19"/>
        <item h="1" x="5"/>
        <item h="1" x="14"/>
        <item h="1" x="9"/>
        <item h="1" x="4"/>
        <item h="1" x="15"/>
        <item h="1" x="12"/>
        <item h="1" x="1"/>
        <item h="1" x="13"/>
        <item h="1" x="16"/>
        <item h="1" x="18"/>
        <item h="1" x="17"/>
        <item h="1" x="11"/>
        <item t="default"/>
      </items>
    </pivotField>
    <pivotField axis="axisPage" showAll="0">
      <items count="25">
        <item x="1"/>
        <item x="11"/>
        <item x="3"/>
        <item x="4"/>
        <item x="2"/>
        <item x="10"/>
        <item m="1" x="23"/>
        <item m="1" x="22"/>
        <item x="0"/>
        <item x="8"/>
        <item x="9"/>
        <item x="6"/>
        <item x="7"/>
        <item x="16"/>
        <item m="1" x="21"/>
        <item x="14"/>
        <item m="1" x="20"/>
        <item x="12"/>
        <item m="1" x="19"/>
        <item x="13"/>
        <item x="15"/>
        <item m="1" x="18"/>
        <item x="5"/>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5">
        <item x="3"/>
        <item x="1"/>
        <item m="1" x="6"/>
        <item m="1" x="5"/>
        <item m="1" x="8"/>
        <item m="1" x="12"/>
        <item m="1" x="13"/>
        <item x="0"/>
        <item m="1" x="11"/>
        <item m="1" x="10"/>
        <item m="1" x="9"/>
        <item m="1" x="7"/>
        <item m="1" x="4"/>
        <item x="2"/>
        <item t="default"/>
      </items>
    </pivotField>
    <pivotField showAll="0"/>
    <pivotField showAll="0"/>
    <pivotField axis="axisPage" multipleItemSelectionAllowed="1" showAll="0">
      <items count="171">
        <item x="1"/>
        <item m="1" x="42"/>
        <item m="1" x="121"/>
        <item m="1" x="44"/>
        <item m="1" x="123"/>
        <item m="1" x="46"/>
        <item m="1" x="53"/>
        <item m="1" x="38"/>
        <item m="1" x="54"/>
        <item m="1" x="55"/>
        <item m="1" x="122"/>
        <item m="1" x="39"/>
        <item m="1" x="124"/>
        <item m="1" x="51"/>
        <item m="1" x="126"/>
        <item m="1" x="93"/>
        <item m="1" x="139"/>
        <item m="1" x="40"/>
        <item m="1" x="47"/>
        <item m="1" x="129"/>
        <item m="1" x="43"/>
        <item m="1" x="21"/>
        <item m="1" x="59"/>
        <item m="1" x="95"/>
        <item m="1" x="130"/>
        <item m="1" x="131"/>
        <item m="1" x="166"/>
        <item m="1" x="17"/>
        <item m="1" x="132"/>
        <item m="1" x="62"/>
        <item m="1" x="149"/>
        <item m="1" x="72"/>
        <item m="1" x="96"/>
        <item m="1" x="133"/>
        <item m="1" x="150"/>
        <item m="1" x="41"/>
        <item m="1" x="108"/>
        <item m="1" x="118"/>
        <item m="1" x="135"/>
        <item m="1" x="22"/>
        <item m="1" x="56"/>
        <item m="1" x="136"/>
        <item m="1" x="138"/>
        <item m="1" x="97"/>
        <item m="1" x="57"/>
        <item m="1" x="60"/>
        <item m="1" x="71"/>
        <item m="1" x="23"/>
        <item m="1" x="140"/>
        <item m="1" x="98"/>
        <item m="1" x="73"/>
        <item m="1" x="74"/>
        <item m="1" x="151"/>
        <item m="1" x="75"/>
        <item m="1" x="77"/>
        <item m="1" x="99"/>
        <item m="1" x="141"/>
        <item m="1" x="142"/>
        <item m="1" x="143"/>
        <item m="1" x="61"/>
        <item m="1" x="37"/>
        <item m="1" x="167"/>
        <item m="1" x="82"/>
        <item m="1" x="81"/>
        <item m="1" x="125"/>
        <item m="1" x="20"/>
        <item m="1" x="85"/>
        <item m="1" x="50"/>
        <item m="1" x="24"/>
        <item m="1" x="33"/>
        <item m="1" x="31"/>
        <item m="1" x="32"/>
        <item m="1" x="111"/>
        <item m="1" x="145"/>
        <item m="1" x="64"/>
        <item m="1" x="146"/>
        <item m="1" x="30"/>
        <item m="1" x="112"/>
        <item m="1" x="147"/>
        <item m="1" x="58"/>
        <item m="1" x="65"/>
        <item m="1" x="66"/>
        <item m="1" x="52"/>
        <item m="1" x="19"/>
        <item m="1" x="148"/>
        <item m="1" x="144"/>
        <item m="1" x="45"/>
        <item m="1" x="29"/>
        <item m="1" x="34"/>
        <item m="1" x="91"/>
        <item m="1" x="84"/>
        <item m="1" x="152"/>
        <item m="1" x="25"/>
        <item m="1" x="102"/>
        <item m="1" x="76"/>
        <item m="1" x="153"/>
        <item m="1" x="154"/>
        <item m="1" x="100"/>
        <item m="1" x="35"/>
        <item m="1" x="127"/>
        <item m="1" x="101"/>
        <item m="1" x="78"/>
        <item m="1" x="104"/>
        <item m="1" x="79"/>
        <item m="1" x="80"/>
        <item m="1" x="169"/>
        <item m="1" x="67"/>
        <item m="1" x="63"/>
        <item m="1" x="68"/>
        <item m="1" x="115"/>
        <item m="1" x="103"/>
        <item m="1" x="70"/>
        <item m="1" x="18"/>
        <item m="1" x="128"/>
        <item m="1" x="155"/>
        <item m="1" x="156"/>
        <item m="1" x="162"/>
        <item m="1" x="157"/>
        <item m="1" x="109"/>
        <item m="1" x="158"/>
        <item m="1" x="159"/>
        <item m="1" x="110"/>
        <item m="1" x="16"/>
        <item m="1" x="116"/>
        <item m="1" x="113"/>
        <item m="1" x="92"/>
        <item m="1" x="137"/>
        <item m="1" x="69"/>
        <item m="1" x="114"/>
        <item m="1" x="105"/>
        <item m="1" x="160"/>
        <item m="1" x="134"/>
        <item m="1" x="86"/>
        <item m="1" x="48"/>
        <item m="1" x="83"/>
        <item m="1" x="36"/>
        <item m="1" x="161"/>
        <item m="1" x="87"/>
        <item m="1" x="49"/>
        <item m="1" x="117"/>
        <item m="1" x="88"/>
        <item m="1" x="106"/>
        <item m="1" x="94"/>
        <item m="1" x="26"/>
        <item m="1" x="163"/>
        <item m="1" x="120"/>
        <item m="1" x="27"/>
        <item m="1" x="89"/>
        <item m="1" x="28"/>
        <item m="1" x="90"/>
        <item m="1" x="164"/>
        <item m="1" x="107"/>
        <item m="1" x="119"/>
        <item m="1" x="165"/>
        <item m="1" x="168"/>
        <item x="0"/>
        <item h="1" m="1" x="15"/>
        <item x="9"/>
        <item x="6"/>
        <item m="1" x="13"/>
        <item x="8"/>
        <item x="2"/>
        <item x="4"/>
        <item x="5"/>
        <item x="3"/>
        <item m="1" x="14"/>
        <item h="1" m="1" x="12"/>
        <item h="1" x="7"/>
        <item h="1"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6">
    <pageField fld="16" item="0" hier="-1"/>
    <pageField fld="39" hier="-1"/>
    <pageField fld="23" hier="-1"/>
    <pageField fld="36" hier="-1"/>
    <pageField fld="12" hier="-1"/>
    <pageField fld="2" hier="-1"/>
  </pageFields>
  <dataFields count="1">
    <dataField name="QTDE" fld="12" subtotal="count" baseField="5" baseItem="13"/>
  </dataFields>
  <formats count="34">
    <format dxfId="696">
      <pivotArea outline="0" collapsedLevelsAreSubtotals="1" fieldPosition="0"/>
    </format>
    <format dxfId="697">
      <pivotArea field="21" type="button" dataOnly="0" labelOnly="1" outline="0"/>
    </format>
    <format dxfId="698">
      <pivotArea type="topRight" dataOnly="0" labelOnly="1" outline="0" fieldPosition="0"/>
    </format>
    <format dxfId="699">
      <pivotArea dataOnly="0" labelOnly="1" grandCol="1" outline="0" fieldPosition="0"/>
    </format>
    <format dxfId="700">
      <pivotArea outline="0" collapsedLevelsAreSubtotals="1" fieldPosition="0"/>
    </format>
    <format dxfId="701">
      <pivotArea type="topRight" dataOnly="0" labelOnly="1" outline="0" fieldPosition="0"/>
    </format>
    <format dxfId="702">
      <pivotArea dataOnly="0" labelOnly="1" grandCol="1" outline="0" fieldPosition="0"/>
    </format>
    <format dxfId="703">
      <pivotArea field="21" type="button" dataOnly="0" labelOnly="1" outline="0"/>
    </format>
    <format dxfId="704">
      <pivotArea field="6" type="button" dataOnly="0" labelOnly="1" outline="0"/>
    </format>
    <format dxfId="705">
      <pivotArea field="12" type="button" dataOnly="0" labelOnly="1" outline="0" axis="axisPage" fieldPosition="4"/>
    </format>
    <format dxfId="706">
      <pivotArea field="12" type="button" dataOnly="0" labelOnly="1" outline="0" axis="axisPage" fieldPosition="4"/>
    </format>
    <format dxfId="707">
      <pivotArea field="21" type="button" dataOnly="0" labelOnly="1" outline="0"/>
    </format>
    <format dxfId="708">
      <pivotArea field="6" type="button" dataOnly="0" labelOnly="1" outline="0"/>
    </format>
    <format dxfId="709">
      <pivotArea field="12" type="button" dataOnly="0" labelOnly="1" outline="0" axis="axisPage" fieldPosition="4"/>
    </format>
    <format dxfId="710">
      <pivotArea field="21" type="button" dataOnly="0" labelOnly="1" outline="0"/>
    </format>
    <format dxfId="711">
      <pivotArea field="6" type="button" dataOnly="0" labelOnly="1" outline="0"/>
    </format>
    <format dxfId="712">
      <pivotArea type="all" dataOnly="0" outline="0" fieldPosition="0"/>
    </format>
    <format dxfId="713">
      <pivotArea outline="0" collapsedLevelsAreSubtotals="1" fieldPosition="0"/>
    </format>
    <format dxfId="714">
      <pivotArea type="origin" dataOnly="0" labelOnly="1" outline="0" fieldPosition="0"/>
    </format>
    <format dxfId="715">
      <pivotArea field="12" type="button" dataOnly="0" labelOnly="1" outline="0" axis="axisPage" fieldPosition="4"/>
    </format>
    <format dxfId="716">
      <pivotArea type="topRight" dataOnly="0" labelOnly="1" outline="0" fieldPosition="0"/>
    </format>
    <format dxfId="717">
      <pivotArea field="22" type="button" dataOnly="0" labelOnly="1" outline="0"/>
    </format>
    <format dxfId="718">
      <pivotArea dataOnly="0" labelOnly="1" fieldPosition="0">
        <references count="1">
          <reference field="12" count="21">
            <x v="1"/>
            <x v="2"/>
            <x v="3"/>
            <x v="4"/>
            <x v="5"/>
            <x v="6"/>
            <x v="7"/>
            <x v="8"/>
            <x v="9"/>
            <x v="10"/>
            <x v="11"/>
            <x v="12"/>
            <x v="13"/>
            <x v="14"/>
            <x v="17"/>
            <x v="18"/>
            <x v="19"/>
            <x v="20"/>
            <x v="21"/>
            <x v="22"/>
            <x v="24"/>
          </reference>
        </references>
      </pivotArea>
    </format>
    <format dxfId="719">
      <pivotArea dataOnly="0" labelOnly="1" grandCol="1" outline="0" fieldPosition="0"/>
    </format>
    <format dxfId="720">
      <pivotArea type="topRight" dataOnly="0" labelOnly="1" outline="0" fieldPosition="0"/>
    </format>
    <format dxfId="721">
      <pivotArea dataOnly="0" labelOnly="1" fieldPosition="0">
        <references count="1">
          <reference field="12" count="19">
            <x v="1"/>
            <x v="2"/>
            <x v="3"/>
            <x v="4"/>
            <x v="5"/>
            <x v="6"/>
            <x v="9"/>
            <x v="10"/>
            <x v="11"/>
            <x v="12"/>
            <x v="13"/>
            <x v="14"/>
            <x v="17"/>
            <x v="18"/>
            <x v="19"/>
            <x v="20"/>
            <x v="21"/>
            <x v="22"/>
            <x v="24"/>
          </reference>
        </references>
      </pivotArea>
    </format>
    <format dxfId="722">
      <pivotArea dataOnly="0" labelOnly="1" grandCol="1" outline="0" fieldPosition="0"/>
    </format>
    <format dxfId="723">
      <pivotArea dataOnly="0" labelOnly="1" outline="0" axis="axisValues" fieldPosition="0"/>
    </format>
    <format dxfId="724">
      <pivotArea field="12" type="button" dataOnly="0" labelOnly="1" outline="0" axis="axisPage" fieldPosition="4"/>
    </format>
    <format dxfId="725">
      <pivotArea dataOnly="0" labelOnly="1" grandRow="1" outline="0" fieldPosition="0"/>
    </format>
    <format dxfId="726">
      <pivotArea outline="0" collapsedLevelsAreSubtotals="1" fieldPosition="0"/>
    </format>
    <format dxfId="727">
      <pivotArea dataOnly="0" labelOnly="1" outline="0" axis="axisValues" fieldPosition="0"/>
    </format>
    <format dxfId="728">
      <pivotArea outline="0" collapsedLevelsAreSubtotals="1" fieldPosition="0"/>
    </format>
    <format dxfId="7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901D90F-FD7D-42D3-95D5-DB1201DC777F}" name="Tabela dinâmica8" cacheId="428" applyNumberFormats="0" applyBorderFormats="0" applyFontFormats="0" applyPatternFormats="0" applyAlignmentFormats="0" applyWidthHeightFormats="1" dataCaption="Valores" grandTotalCaption="TOTAL" updatedVersion="8" minRefreshableVersion="3" useAutoFormatting="1" itemPrintTitles="1" createdVersion="8" indent="0" outline="1" outlineData="1" multipleFieldFilters="0" rowHeaderCaption="DATA" colHeaderCaption=" ">
  <location ref="AQ9:AR10" firstHeaderRow="1" firstDataRow="1" firstDataCol="1" rowPageCount="6" colPageCount="1"/>
  <pivotFields count="58">
    <pivotField showAll="0"/>
    <pivotField showAll="0"/>
    <pivotField axis="axisPage" multipleItemSelectionAllowed="1" showAll="0">
      <items count="59">
        <item m="1" x="38"/>
        <item h="1" x="3"/>
        <item m="1" x="26"/>
        <item m="1" x="52"/>
        <item x="5"/>
        <item m="1" x="57"/>
        <item m="1" x="33"/>
        <item m="1" x="56"/>
        <item h="1" m="1" x="53"/>
        <item m="1" x="55"/>
        <item m="1" x="54"/>
        <item h="1" x="8"/>
        <item h="1" m="1" x="20"/>
        <item h="1" m="1" x="50"/>
        <item h="1" m="1" x="51"/>
        <item h="1" m="1" x="49"/>
        <item h="1" m="1" x="48"/>
        <item h="1" x="9"/>
        <item h="1" m="1" x="47"/>
        <item h="1" m="1" x="46"/>
        <item h="1" m="1" x="28"/>
        <item h="1" m="1" x="44"/>
        <item h="1" x="1"/>
        <item h="1" m="1" x="45"/>
        <item h="1" m="1" x="42"/>
        <item h="1" m="1" x="43"/>
        <item h="1" m="1" x="41"/>
        <item h="1" m="1" x="40"/>
        <item h="1" m="1" x="39"/>
        <item h="1" m="1" x="34"/>
        <item h="1" m="1" x="35"/>
        <item h="1" m="1" x="27"/>
        <item h="1" m="1" x="29"/>
        <item h="1" x="11"/>
        <item h="1" m="1" x="36"/>
        <item h="1" m="1" x="37"/>
        <item h="1" x="4"/>
        <item h="1" x="16"/>
        <item h="1" m="1" x="32"/>
        <item h="1" x="2"/>
        <item h="1" x="7"/>
        <item h="1" x="12"/>
        <item h="1" m="1" x="24"/>
        <item h="1" x="0"/>
        <item h="1" m="1" x="31"/>
        <item h="1" m="1" x="30"/>
        <item h="1" m="1" x="21"/>
        <item h="1" x="10"/>
        <item h="1" x="14"/>
        <item h="1" m="1" x="25"/>
        <item h="1" m="1" x="23"/>
        <item h="1" x="6"/>
        <item h="1" m="1" x="22"/>
        <item h="1" x="13"/>
        <item h="1" x="15"/>
        <item h="1" m="1" x="19"/>
        <item h="1" m="1" x="18"/>
        <item h="1" x="17"/>
        <item t="default"/>
      </items>
    </pivotField>
    <pivotField showAll="0"/>
    <pivotField showAll="0" sortType="ascending"/>
    <pivotField axis="axisRow" dataField="1" showAll="0" sortType="ascending">
      <items count="420">
        <item m="1" x="120"/>
        <item m="1" x="224"/>
        <item m="1" x="369"/>
        <item m="1" x="246"/>
        <item m="1" x="237"/>
        <item m="1" x="241"/>
        <item m="1" x="200"/>
        <item m="1" x="392"/>
        <item m="1" x="390"/>
        <item m="1" x="377"/>
        <item m="1" x="69"/>
        <item m="1" x="374"/>
        <item m="1" x="376"/>
        <item m="1" x="375"/>
        <item m="1" x="370"/>
        <item m="1" x="388"/>
        <item m="1" x="316"/>
        <item m="1" x="380"/>
        <item m="1" x="317"/>
        <item x="0"/>
        <item x="10"/>
        <item x="6"/>
        <item m="1" x="395"/>
        <item x="11"/>
        <item x="7"/>
        <item m="1" x="313"/>
        <item m="1" x="373"/>
        <item m="1" x="347"/>
        <item m="1" x="371"/>
        <item x="2"/>
        <item m="1" x="389"/>
        <item m="1" x="314"/>
        <item m="1" x="406"/>
        <item m="1" x="278"/>
        <item m="1" x="396"/>
        <item m="1" x="92"/>
        <item x="8"/>
        <item m="1" x="386"/>
        <item m="1" x="296"/>
        <item m="1" x="318"/>
        <item m="1" x="385"/>
        <item m="1" x="384"/>
        <item m="1" x="387"/>
        <item m="1" x="378"/>
        <item m="1" x="416"/>
        <item m="1" x="415"/>
        <item m="1" x="417"/>
        <item m="1" x="414"/>
        <item m="1" x="418"/>
        <item m="1" x="410"/>
        <item m="1" x="402"/>
        <item m="1" x="413"/>
        <item m="1" x="408"/>
        <item m="1" x="407"/>
        <item m="1" x="400"/>
        <item m="1" x="403"/>
        <item m="1" x="401"/>
        <item m="1" x="404"/>
        <item m="1" x="409"/>
        <item m="1" x="399"/>
        <item m="1" x="405"/>
        <item m="1" x="398"/>
        <item m="1" x="397"/>
        <item m="1" x="394"/>
        <item m="1" x="411"/>
        <item m="1" x="356"/>
        <item m="1" x="365"/>
        <item m="1" x="349"/>
        <item m="1" x="350"/>
        <item m="1" x="382"/>
        <item m="1" x="381"/>
        <item m="1" x="412"/>
        <item m="1" x="358"/>
        <item m="1" x="348"/>
        <item m="1" x="379"/>
        <item m="1" x="391"/>
        <item m="1" x="351"/>
        <item m="1" x="383"/>
        <item m="1" x="352"/>
        <item m="1" x="353"/>
        <item m="1" x="393"/>
        <item m="1" x="360"/>
        <item m="1" x="361"/>
        <item m="1" x="354"/>
        <item m="1" x="359"/>
        <item m="1" x="355"/>
        <item m="1" x="345"/>
        <item m="1" x="339"/>
        <item m="1" x="362"/>
        <item m="1" x="363"/>
        <item m="1" x="364"/>
        <item m="1" x="324"/>
        <item m="1" x="292"/>
        <item m="1" x="367"/>
        <item m="1" x="372"/>
        <item m="1" x="368"/>
        <item m="1" x="327"/>
        <item m="1" x="366"/>
        <item m="1" x="333"/>
        <item m="1" x="334"/>
        <item m="1" x="335"/>
        <item m="1" x="341"/>
        <item m="1" x="357"/>
        <item m="1" x="266"/>
        <item m="1" x="302"/>
        <item m="1" x="337"/>
        <item m="1" x="331"/>
        <item m="1" x="299"/>
        <item m="1" x="346"/>
        <item m="1" x="342"/>
        <item m="1" x="343"/>
        <item m="1" x="267"/>
        <item m="1" x="328"/>
        <item m="1" x="344"/>
        <item m="1" x="336"/>
        <item m="1" x="270"/>
        <item m="1" x="319"/>
        <item m="1" x="291"/>
        <item m="1" x="268"/>
        <item m="1" x="338"/>
        <item m="1" x="320"/>
        <item m="1" x="340"/>
        <item m="1" x="321"/>
        <item m="1" x="326"/>
        <item m="1" x="322"/>
        <item m="1" x="329"/>
        <item m="1" x="330"/>
        <item m="1" x="332"/>
        <item m="1" x="277"/>
        <item m="1" x="325"/>
        <item m="1" x="323"/>
        <item m="1" x="312"/>
        <item m="1" x="307"/>
        <item m="1" x="308"/>
        <item m="1" x="311"/>
        <item m="1" x="309"/>
        <item m="1" x="305"/>
        <item m="1" x="306"/>
        <item m="1" x="304"/>
        <item m="1" x="310"/>
        <item m="1" x="301"/>
        <item m="1" x="289"/>
        <item m="1" x="315"/>
        <item m="1" x="290"/>
        <item m="1" x="300"/>
        <item m="1" x="303"/>
        <item m="1" x="276"/>
        <item m="1" x="297"/>
        <item m="1" x="298"/>
        <item m="1" x="294"/>
        <item m="1" x="293"/>
        <item m="1" x="288"/>
        <item m="1" x="287"/>
        <item m="1" x="280"/>
        <item m="1" x="283"/>
        <item m="1" x="284"/>
        <item m="1" x="295"/>
        <item m="1" x="286"/>
        <item m="1" x="281"/>
        <item m="1" x="285"/>
        <item m="1" x="282"/>
        <item m="1" x="279"/>
        <item m="1" x="269"/>
        <item m="1" x="274"/>
        <item m="1" x="275"/>
        <item m="1" x="264"/>
        <item m="1" x="265"/>
        <item m="1" x="272"/>
        <item m="1" x="26"/>
        <item m="1" x="262"/>
        <item m="1" x="271"/>
        <item m="1" x="273"/>
        <item m="1" x="263"/>
        <item m="1" x="261"/>
        <item m="1" x="260"/>
        <item m="1" x="258"/>
        <item m="1" x="256"/>
        <item m="1" x="255"/>
        <item m="1" x="257"/>
        <item m="1" x="253"/>
        <item m="1" x="254"/>
        <item m="1" x="215"/>
        <item m="1" x="252"/>
        <item m="1" x="259"/>
        <item m="1" x="220"/>
        <item m="1" x="219"/>
        <item m="1" x="248"/>
        <item m="1" x="233"/>
        <item m="1" x="249"/>
        <item m="1" x="247"/>
        <item m="1" x="218"/>
        <item m="1" x="222"/>
        <item m="1" x="223"/>
        <item m="1" x="245"/>
        <item m="1" x="238"/>
        <item m="1" x="250"/>
        <item m="1" x="251"/>
        <item m="1" x="227"/>
        <item m="1" x="228"/>
        <item m="1" x="217"/>
        <item m="1" x="225"/>
        <item m="1" x="221"/>
        <item m="1" x="214"/>
        <item m="1" x="226"/>
        <item m="1" x="236"/>
        <item m="1" x="229"/>
        <item m="1" x="230"/>
        <item m="1" x="232"/>
        <item m="1" x="234"/>
        <item m="1" x="235"/>
        <item m="1" x="239"/>
        <item m="1" x="244"/>
        <item m="1" x="231"/>
        <item m="1" x="242"/>
        <item m="1" x="243"/>
        <item m="1" x="216"/>
        <item m="1" x="205"/>
        <item m="1" x="212"/>
        <item m="1" x="207"/>
        <item m="1" x="206"/>
        <item m="1" x="203"/>
        <item m="1" x="210"/>
        <item m="1" x="204"/>
        <item m="1" x="202"/>
        <item m="1" x="201"/>
        <item m="1" x="211"/>
        <item m="1" x="209"/>
        <item m="1" x="198"/>
        <item m="1" x="197"/>
        <item m="1" x="213"/>
        <item m="1" x="194"/>
        <item m="1" x="195"/>
        <item m="1" x="196"/>
        <item m="1" x="188"/>
        <item m="1" x="183"/>
        <item m="1" x="182"/>
        <item m="1" x="191"/>
        <item m="1" x="192"/>
        <item m="1" x="181"/>
        <item m="1" x="208"/>
        <item m="1" x="193"/>
        <item m="1" x="190"/>
        <item m="1" x="187"/>
        <item m="1" x="186"/>
        <item m="1" x="189"/>
        <item m="1" x="185"/>
        <item m="1" x="184"/>
        <item m="1" x="180"/>
        <item m="1" x="178"/>
        <item m="1" x="177"/>
        <item m="1" x="179"/>
        <item m="1" x="176"/>
        <item m="1" x="174"/>
        <item m="1" x="171"/>
        <item m="1" x="169"/>
        <item m="1" x="170"/>
        <item m="1" x="175"/>
        <item m="1" x="173"/>
        <item m="1" x="172"/>
        <item m="1" x="158"/>
        <item m="1" x="159"/>
        <item m="1" x="155"/>
        <item m="1" x="160"/>
        <item m="1" x="167"/>
        <item m="1" x="157"/>
        <item m="1" x="161"/>
        <item m="1" x="156"/>
        <item m="1" x="166"/>
        <item m="1" x="162"/>
        <item m="1" x="153"/>
        <item m="1" x="164"/>
        <item m="1" x="165"/>
        <item m="1" x="154"/>
        <item m="1" x="150"/>
        <item m="1" x="152"/>
        <item m="1" x="168"/>
        <item m="1" x="148"/>
        <item m="1" x="163"/>
        <item m="1" x="149"/>
        <item m="1" x="151"/>
        <item m="1" x="134"/>
        <item m="1" x="146"/>
        <item m="1" x="135"/>
        <item m="1" x="125"/>
        <item m="1" x="138"/>
        <item m="1" x="136"/>
        <item m="1" x="140"/>
        <item m="1" x="142"/>
        <item m="1" x="147"/>
        <item m="1" x="143"/>
        <item m="1" x="139"/>
        <item m="1" x="129"/>
        <item m="1" x="144"/>
        <item m="1" x="141"/>
        <item m="1" x="145"/>
        <item m="1" x="126"/>
        <item m="1" x="137"/>
        <item m="1" x="131"/>
        <item m="1" x="128"/>
        <item m="1" x="127"/>
        <item m="1" x="130"/>
        <item m="1" x="133"/>
        <item m="1" x="199"/>
        <item m="1" x="132"/>
        <item m="1" x="121"/>
        <item m="1" x="124"/>
        <item m="1" x="118"/>
        <item m="1" x="122"/>
        <item m="1" x="123"/>
        <item m="1" x="119"/>
        <item m="1" x="105"/>
        <item m="1" x="115"/>
        <item m="1" x="117"/>
        <item m="1" x="112"/>
        <item m="1" x="113"/>
        <item m="1" x="111"/>
        <item m="1" x="116"/>
        <item m="1" x="114"/>
        <item m="1" x="107"/>
        <item m="1" x="106"/>
        <item m="1" x="108"/>
        <item m="1" x="109"/>
        <item m="1" x="104"/>
        <item m="1" x="101"/>
        <item m="1" x="96"/>
        <item m="1" x="102"/>
        <item m="1" x="86"/>
        <item m="1" x="100"/>
        <item m="1" x="110"/>
        <item m="1" x="95"/>
        <item m="1" x="99"/>
        <item m="1" x="93"/>
        <item m="1" x="97"/>
        <item m="1" x="94"/>
        <item m="1" x="91"/>
        <item m="1" x="35"/>
        <item m="1" x="88"/>
        <item m="1" x="89"/>
        <item m="1" x="90"/>
        <item m="1" x="103"/>
        <item m="1" x="74"/>
        <item m="1" x="73"/>
        <item m="1" x="83"/>
        <item m="1" x="84"/>
        <item m="1" x="82"/>
        <item m="1" x="81"/>
        <item m="1" x="75"/>
        <item m="1" x="76"/>
        <item m="1" x="87"/>
        <item m="1" x="80"/>
        <item m="1" x="42"/>
        <item m="1" x="85"/>
        <item m="1" x="78"/>
        <item m="1" x="77"/>
        <item m="1" x="79"/>
        <item m="1" x="70"/>
        <item m="1" x="71"/>
        <item m="1" x="98"/>
        <item m="1" x="59"/>
        <item m="1" x="72"/>
        <item m="1" x="66"/>
        <item m="1" x="27"/>
        <item m="1" x="34"/>
        <item m="1" x="240"/>
        <item m="1" x="68"/>
        <item m="1" x="67"/>
        <item m="1" x="44"/>
        <item m="1" x="64"/>
        <item m="1" x="61"/>
        <item m="1" x="63"/>
        <item m="1" x="65"/>
        <item m="1" x="60"/>
        <item m="1" x="57"/>
        <item m="1" x="62"/>
        <item m="1" x="53"/>
        <item m="1" x="54"/>
        <item m="1" x="51"/>
        <item m="1" x="56"/>
        <item m="1" x="55"/>
        <item m="1" x="28"/>
        <item m="1" x="50"/>
        <item m="1" x="31"/>
        <item m="1" x="52"/>
        <item m="1" x="43"/>
        <item m="1" x="45"/>
        <item m="1" x="46"/>
        <item m="1" x="32"/>
        <item m="1" x="41"/>
        <item m="1" x="48"/>
        <item m="1" x="29"/>
        <item m="1" x="49"/>
        <item m="1" x="47"/>
        <item m="1" x="58"/>
        <item m="1" x="38"/>
        <item m="1" x="37"/>
        <item m="1" x="30"/>
        <item m="1" x="33"/>
        <item m="1" x="40"/>
        <item m="1" x="36"/>
        <item m="1" x="39"/>
        <item m="1" x="19"/>
        <item m="1" x="24"/>
        <item m="1" x="20"/>
        <item m="1" x="22"/>
        <item m="1" x="21"/>
        <item m="1" x="25"/>
        <item m="1" x="23"/>
        <item m="1" x="18"/>
        <item x="5"/>
        <item x="13"/>
        <item x="9"/>
        <item x="4"/>
        <item x="14"/>
        <item x="12"/>
        <item x="1"/>
        <item x="15"/>
        <item x="17"/>
        <item x="16"/>
        <item x="3"/>
        <item t="default"/>
      </items>
    </pivotField>
    <pivotField name="REDE ENTREGUE" showAll="0">
      <items count="340">
        <item x="1"/>
        <item m="1" x="321"/>
        <item m="1" x="320"/>
        <item x="6"/>
        <item m="1" x="336"/>
        <item x="108"/>
        <item m="1" x="335"/>
        <item m="1" x="334"/>
        <item x="137"/>
        <item x="61"/>
        <item x="23"/>
        <item x="62"/>
        <item x="19"/>
        <item x="103"/>
        <item m="1" x="332"/>
        <item x="22"/>
        <item x="28"/>
        <item x="79"/>
        <item m="1" x="325"/>
        <item m="1" x="331"/>
        <item x="38"/>
        <item x="32"/>
        <item x="134"/>
        <item x="78"/>
        <item m="1" x="329"/>
        <item x="123"/>
        <item x="170"/>
        <item x="290"/>
        <item m="1" x="328"/>
        <item m="1" x="330"/>
        <item x="107"/>
        <item x="177"/>
        <item x="82"/>
        <item x="126"/>
        <item x="105"/>
        <item x="8"/>
        <item x="124"/>
        <item x="33"/>
        <item x="109"/>
        <item x="57"/>
        <item m="1" x="326"/>
        <item m="1" x="338"/>
        <item x="141"/>
        <item m="1" x="327"/>
        <item x="131"/>
        <item x="133"/>
        <item x="42"/>
        <item x="29"/>
        <item m="1" x="337"/>
        <item x="94"/>
        <item x="106"/>
        <item x="16"/>
        <item x="96"/>
        <item x="53"/>
        <item x="175"/>
        <item x="72"/>
        <item x="157"/>
        <item x="44"/>
        <item x="104"/>
        <item x="167"/>
        <item x="76"/>
        <item x="99"/>
        <item x="35"/>
        <item x="10"/>
        <item x="101"/>
        <item x="24"/>
        <item x="14"/>
        <item x="80"/>
        <item m="1" x="333"/>
        <item x="64"/>
        <item x="49"/>
        <item x="87"/>
        <item x="84"/>
        <item x="77"/>
        <item x="59"/>
        <item x="20"/>
        <item x="91"/>
        <item x="7"/>
        <item x="54"/>
        <item x="100"/>
        <item x="39"/>
        <item x="11"/>
        <item x="52"/>
        <item x="81"/>
        <item x="40"/>
        <item x="34"/>
        <item x="154"/>
        <item x="17"/>
        <item x="179"/>
        <item x="102"/>
        <item x="88"/>
        <item x="37"/>
        <item x="60"/>
        <item x="142"/>
        <item x="43"/>
        <item x="9"/>
        <item x="63"/>
        <item m="1" x="324"/>
        <item m="1" x="305"/>
        <item x="169"/>
        <item x="70"/>
        <item m="1" x="323"/>
        <item x="48"/>
        <item x="83"/>
        <item m="1" x="322"/>
        <item x="195"/>
        <item x="65"/>
        <item x="95"/>
        <item x="41"/>
        <item x="46"/>
        <item x="73"/>
        <item x="85"/>
        <item x="26"/>
        <item x="129"/>
        <item x="168"/>
        <item x="51"/>
        <item x="50"/>
        <item x="27"/>
        <item x="90"/>
        <item m="1" x="317"/>
        <item x="139"/>
        <item x="152"/>
        <item x="98"/>
        <item m="1" x="316"/>
        <item x="21"/>
        <item m="1" x="318"/>
        <item m="1" x="319"/>
        <item x="5"/>
        <item x="92"/>
        <item x="130"/>
        <item x="12"/>
        <item x="128"/>
        <item x="117"/>
        <item x="111"/>
        <item m="1" x="314"/>
        <item x="292"/>
        <item x="18"/>
        <item x="47"/>
        <item x="149"/>
        <item m="1" x="313"/>
        <item m="1" x="315"/>
        <item x="97"/>
        <item x="114"/>
        <item x="67"/>
        <item x="158"/>
        <item x="75"/>
        <item x="110"/>
        <item x="151"/>
        <item x="71"/>
        <item x="36"/>
        <item x="45"/>
        <item x="4"/>
        <item x="30"/>
        <item x="25"/>
        <item x="146"/>
        <item x="112"/>
        <item x="185"/>
        <item x="163"/>
        <item x="138"/>
        <item x="144"/>
        <item x="165"/>
        <item x="145"/>
        <item x="0"/>
        <item x="222"/>
        <item x="173"/>
        <item x="223"/>
        <item x="172"/>
        <item x="116"/>
        <item x="155"/>
        <item x="150"/>
        <item x="153"/>
        <item x="171"/>
        <item x="93"/>
        <item x="226"/>
        <item x="162"/>
        <item x="68"/>
        <item x="69"/>
        <item x="147"/>
        <item x="120"/>
        <item x="143"/>
        <item x="191"/>
        <item m="1" x="312"/>
        <item x="224"/>
        <item x="229"/>
        <item x="228"/>
        <item x="135"/>
        <item x="180"/>
        <item x="119"/>
        <item x="148"/>
        <item x="232"/>
        <item x="121"/>
        <item x="181"/>
        <item x="187"/>
        <item x="233"/>
        <item x="190"/>
        <item x="160"/>
        <item x="184"/>
        <item x="182"/>
        <item x="188"/>
        <item x="194"/>
        <item x="186"/>
        <item x="15"/>
        <item x="86"/>
        <item x="3"/>
        <item x="56"/>
        <item x="66"/>
        <item x="58"/>
        <item x="89"/>
        <item x="113"/>
        <item x="115"/>
        <item x="118"/>
        <item x="122"/>
        <item x="125"/>
        <item x="2"/>
        <item x="136"/>
        <item x="140"/>
        <item x="127"/>
        <item x="196"/>
        <item x="174"/>
        <item x="178"/>
        <item x="176"/>
        <item x="183"/>
        <item x="201"/>
        <item x="161"/>
        <item m="1" x="311"/>
        <item x="199"/>
        <item x="231"/>
        <item x="274"/>
        <item x="189"/>
        <item x="200"/>
        <item x="197"/>
        <item x="275"/>
        <item x="276"/>
        <item x="249"/>
        <item x="262"/>
        <item x="261"/>
        <item x="234"/>
        <item x="235"/>
        <item x="237"/>
        <item x="247"/>
        <item x="221"/>
        <item x="258"/>
        <item m="1" x="310"/>
        <item x="264"/>
        <item x="55"/>
        <item x="198"/>
        <item m="1" x="309"/>
        <item x="245"/>
        <item x="203"/>
        <item x="243"/>
        <item x="241"/>
        <item x="164"/>
        <item m="1" x="302"/>
        <item x="209"/>
        <item x="263"/>
        <item x="218"/>
        <item x="267"/>
        <item x="208"/>
        <item x="210"/>
        <item x="216"/>
        <item x="213"/>
        <item x="13"/>
        <item m="1" x="308"/>
        <item x="236"/>
        <item x="253"/>
        <item x="31"/>
        <item m="1" x="301"/>
        <item m="1" x="306"/>
        <item m="1" x="307"/>
        <item x="273"/>
        <item x="256"/>
        <item x="215"/>
        <item x="244"/>
        <item x="211"/>
        <item x="220"/>
        <item x="227"/>
        <item x="246"/>
        <item x="238"/>
        <item x="193"/>
        <item x="254"/>
        <item x="204"/>
        <item x="239"/>
        <item m="1" x="304"/>
        <item x="242"/>
        <item x="260"/>
        <item x="192"/>
        <item x="288"/>
        <item x="255"/>
        <item x="266"/>
        <item m="1" x="303"/>
        <item x="259"/>
        <item x="279"/>
        <item x="252"/>
        <item x="206"/>
        <item x="271"/>
        <item x="287"/>
        <item x="272"/>
        <item x="269"/>
        <item x="270"/>
        <item x="132"/>
        <item x="240"/>
        <item x="74"/>
        <item m="1" x="300"/>
        <item x="159"/>
        <item x="205"/>
        <item x="248"/>
        <item x="289"/>
        <item x="250"/>
        <item x="257"/>
        <item x="219"/>
        <item x="230"/>
        <item x="251"/>
        <item x="202"/>
        <item x="268"/>
        <item x="265"/>
        <item x="214"/>
        <item x="286"/>
        <item x="166"/>
        <item x="291"/>
        <item x="217"/>
        <item m="1" x="299"/>
        <item x="225"/>
        <item x="284"/>
        <item m="1" x="297"/>
        <item x="293"/>
        <item x="281"/>
        <item m="1" x="298"/>
        <item x="207"/>
        <item x="282"/>
        <item x="278"/>
        <item x="285"/>
        <item x="295"/>
        <item x="156"/>
        <item x="277"/>
        <item x="212"/>
        <item x="280"/>
        <item x="283"/>
        <item x="296"/>
        <item x="294"/>
        <item t="default"/>
      </items>
    </pivotField>
    <pivotField showAll="0"/>
    <pivotField showAll="0"/>
    <pivotField showAll="0"/>
    <pivotField showAll="0"/>
    <pivotField showAll="0"/>
    <pivotField axis="axisPage" outline="0" showAll="0" defaultSubtotal="0">
      <items count="49">
        <item x="39"/>
        <item x="12"/>
        <item x="18"/>
        <item x="10"/>
        <item x="4"/>
        <item x="20"/>
        <item x="21"/>
        <item x="15"/>
        <item x="16"/>
        <item x="17"/>
        <item x="7"/>
        <item x="19"/>
        <item x="5"/>
        <item x="1"/>
        <item x="2"/>
        <item m="1" x="48"/>
        <item m="1" x="47"/>
        <item x="3"/>
        <item x="26"/>
        <item x="24"/>
        <item x="14"/>
        <item x="22"/>
        <item x="28"/>
        <item x="36"/>
        <item x="8"/>
        <item x="23"/>
        <item x="31"/>
        <item x="27"/>
        <item x="0"/>
        <item m="1" x="46"/>
        <item x="6"/>
        <item x="11"/>
        <item x="29"/>
        <item x="25"/>
        <item x="32"/>
        <item x="30"/>
        <item x="9"/>
        <item x="33"/>
        <item x="13"/>
        <item x="35"/>
        <item x="37"/>
        <item x="34"/>
        <item x="40"/>
        <item x="41"/>
        <item x="42"/>
        <item m="1" x="43"/>
        <item m="1" x="44"/>
        <item m="1" x="45"/>
        <item x="38"/>
      </items>
      <extLst>
        <ext xmlns:x14="http://schemas.microsoft.com/office/spreadsheetml/2009/9/main" uri="{2946ED86-A175-432a-8AC1-64E0C546D7DE}">
          <x14:pivotField fillDownLabels="1"/>
        </ext>
      </extLst>
    </pivotField>
    <pivotField showAll="0"/>
    <pivotField showAll="0"/>
    <pivotField showAll="0"/>
    <pivotField axis="axisPage" showAll="0">
      <items count="15">
        <item x="1"/>
        <item x="6"/>
        <item x="4"/>
        <item m="1" x="10"/>
        <item m="1" x="12"/>
        <item m="1" x="11"/>
        <item m="1" x="13"/>
        <item x="7"/>
        <item x="3"/>
        <item x="5"/>
        <item x="2"/>
        <item x="0"/>
        <item x="8"/>
        <item x="9"/>
        <item t="default"/>
      </items>
    </pivotField>
    <pivotField showAll="0"/>
    <pivotField showAll="0"/>
    <pivotField showAll="0"/>
    <pivotField showAll="0"/>
    <pivotField name="REDE PREVISTA" outline="0" showAll="0" sortType="ascending" defaultSubtotal="0">
      <items count="395">
        <item m="1" x="150"/>
        <item m="1" x="342"/>
        <item m="1" x="182"/>
        <item m="1" x="314"/>
        <item m="1" x="226"/>
        <item m="1" x="270"/>
        <item m="1" x="327"/>
        <item m="1" x="227"/>
        <item m="1" x="310"/>
        <item m="1" x="12"/>
        <item x="4"/>
        <item x="9"/>
        <item m="1" x="250"/>
        <item m="1" x="228"/>
        <item m="1" x="267"/>
        <item m="1" x="76"/>
        <item m="1" x="290"/>
        <item m="1" x="229"/>
        <item m="1" x="269"/>
        <item m="1" x="181"/>
        <item x="2"/>
        <item m="1" x="309"/>
        <item m="1" x="89"/>
        <item x="0"/>
        <item m="1" x="251"/>
        <item m="1" x="220"/>
        <item x="3"/>
        <item m="1" x="223"/>
        <item m="1" x="231"/>
        <item m="1" x="367"/>
        <item m="1" x="379"/>
        <item m="1" x="380"/>
        <item m="1" x="369"/>
        <item m="1" x="381"/>
        <item m="1" x="378"/>
        <item m="1" x="368"/>
        <item m="1" x="370"/>
        <item m="1" x="371"/>
        <item m="1" x="372"/>
        <item m="1" x="373"/>
        <item m="1" x="374"/>
        <item m="1" x="376"/>
        <item m="1" x="377"/>
        <item m="1" x="375"/>
        <item m="1" x="385"/>
        <item m="1" x="382"/>
        <item m="1" x="386"/>
        <item m="1" x="387"/>
        <item m="1" x="388"/>
        <item m="1" x="389"/>
        <item m="1" x="390"/>
        <item m="1" x="391"/>
        <item m="1" x="392"/>
        <item m="1" x="384"/>
        <item m="1" x="393"/>
        <item m="1" x="394"/>
        <item m="1" x="383"/>
        <item m="1" x="366"/>
        <item m="1" x="365"/>
        <item m="1" x="364"/>
        <item m="1" x="363"/>
        <item m="1" x="361"/>
        <item m="1" x="359"/>
        <item m="1" x="362"/>
        <item m="1" x="357"/>
        <item m="1" x="358"/>
        <item m="1" x="360"/>
        <item m="1" x="356"/>
        <item m="1" x="351"/>
        <item m="1" x="352"/>
        <item m="1" x="323"/>
        <item m="1" x="350"/>
        <item m="1" x="353"/>
        <item m="1" x="235"/>
        <item m="1" x="348"/>
        <item m="1" x="349"/>
        <item m="1" x="354"/>
        <item m="1" x="345"/>
        <item m="1" x="346"/>
        <item m="1" x="319"/>
        <item m="1" x="347"/>
        <item m="1" x="344"/>
        <item m="1" x="230"/>
        <item m="1" x="343"/>
        <item m="1" x="324"/>
        <item m="1" x="341"/>
        <item m="1" x="326"/>
        <item m="1" x="328"/>
        <item m="1" x="329"/>
        <item m="1" x="355"/>
        <item m="1" x="330"/>
        <item m="1" x="321"/>
        <item m="1" x="331"/>
        <item m="1" x="332"/>
        <item m="1" x="333"/>
        <item m="1" x="334"/>
        <item m="1" x="335"/>
        <item m="1" x="336"/>
        <item m="1" x="337"/>
        <item m="1" x="325"/>
        <item m="1" x="338"/>
        <item m="1" x="322"/>
        <item m="1" x="339"/>
        <item m="1" x="340"/>
        <item m="1" x="320"/>
        <item m="1" x="318"/>
        <item m="1" x="288"/>
        <item m="1" x="305"/>
        <item m="1" x="291"/>
        <item m="1" x="292"/>
        <item m="1" x="313"/>
        <item m="1" x="283"/>
        <item m="1" x="315"/>
        <item m="1" x="237"/>
        <item m="1" x="233"/>
        <item m="1" x="311"/>
        <item m="1" x="293"/>
        <item m="1" x="316"/>
        <item m="1" x="317"/>
        <item m="1" x="294"/>
        <item m="1" x="295"/>
        <item m="1" x="296"/>
        <item m="1" x="276"/>
        <item m="1" x="297"/>
        <item m="1" x="298"/>
        <item m="1" x="284"/>
        <item m="1" x="299"/>
        <item m="1" x="281"/>
        <item m="1" x="286"/>
        <item m="1" x="300"/>
        <item m="1" x="287"/>
        <item m="1" x="301"/>
        <item m="1" x="285"/>
        <item m="1" x="282"/>
        <item m="1" x="234"/>
        <item m="1" x="268"/>
        <item m="1" x="312"/>
        <item m="1" x="280"/>
        <item m="1" x="232"/>
        <item m="1" x="302"/>
        <item m="1" x="266"/>
        <item m="1" x="278"/>
        <item m="1" x="277"/>
        <item m="1" x="303"/>
        <item m="1" x="236"/>
        <item m="1" x="256"/>
        <item m="1" x="263"/>
        <item m="1" x="272"/>
        <item m="1" x="304"/>
        <item m="1" x="273"/>
        <item m="1" x="279"/>
        <item m="1" x="259"/>
        <item m="1" x="306"/>
        <item m="1" x="274"/>
        <item m="1" x="307"/>
        <item m="1" x="258"/>
        <item m="1" x="289"/>
        <item m="1" x="271"/>
        <item m="1" x="265"/>
        <item m="1" x="275"/>
        <item m="1" x="257"/>
        <item m="1" x="260"/>
        <item m="1" x="261"/>
        <item m="1" x="262"/>
        <item m="1" x="264"/>
        <item m="1" x="254"/>
        <item m="1" x="255"/>
        <item m="1" x="253"/>
        <item m="1" x="252"/>
        <item m="1" x="247"/>
        <item m="1" x="248"/>
        <item m="1" x="244"/>
        <item m="1" x="308"/>
        <item m="1" x="243"/>
        <item m="1" x="249"/>
        <item m="1" x="245"/>
        <item m="1" x="242"/>
        <item m="1" x="240"/>
        <item m="1" x="241"/>
        <item m="1" x="238"/>
        <item m="1" x="216"/>
        <item m="1" x="224"/>
        <item m="1" x="225"/>
        <item m="1" x="239"/>
        <item m="1" x="212"/>
        <item m="1" x="213"/>
        <item m="1" x="221"/>
        <item m="1" x="222"/>
        <item m="1" x="214"/>
        <item m="1" x="219"/>
        <item m="1" x="218"/>
        <item m="1" x="217"/>
        <item m="1" x="207"/>
        <item m="1" x="205"/>
        <item m="1" x="206"/>
        <item m="1" x="209"/>
        <item m="1" x="208"/>
        <item m="1" x="210"/>
        <item m="1" x="211"/>
        <item m="1" x="215"/>
        <item m="1" x="204"/>
        <item m="1" x="203"/>
        <item m="1" x="201"/>
        <item m="1" x="202"/>
        <item m="1" x="199"/>
        <item m="1" x="200"/>
        <item m="1" x="198"/>
        <item m="1" x="197"/>
        <item m="1" x="195"/>
        <item m="1" x="196"/>
        <item m="1" x="194"/>
        <item m="1" x="192"/>
        <item m="1" x="185"/>
        <item m="1" x="184"/>
        <item m="1" x="190"/>
        <item m="1" x="186"/>
        <item m="1" x="187"/>
        <item m="1" x="183"/>
        <item m="1" x="188"/>
        <item m="1" x="171"/>
        <item m="1" x="167"/>
        <item m="1" x="170"/>
        <item m="1" x="175"/>
        <item m="1" x="176"/>
        <item m="1" x="169"/>
        <item m="1" x="177"/>
        <item m="1" x="168"/>
        <item m="1" x="178"/>
        <item m="1" x="173"/>
        <item m="1" x="174"/>
        <item m="1" x="172"/>
        <item m="1" x="189"/>
        <item m="1" x="179"/>
        <item m="1" x="191"/>
        <item m="1" x="166"/>
        <item m="1" x="193"/>
        <item m="1" x="180"/>
        <item m="1" x="158"/>
        <item m="1" x="164"/>
        <item m="1" x="157"/>
        <item m="1" x="165"/>
        <item m="1" x="161"/>
        <item m="1" x="159"/>
        <item m="1" x="162"/>
        <item m="1" x="160"/>
        <item m="1" x="156"/>
        <item m="1" x="163"/>
        <item m="1" x="151"/>
        <item m="1" x="153"/>
        <item m="1" x="154"/>
        <item m="1" x="152"/>
        <item m="1" x="155"/>
        <item m="1" x="146"/>
        <item m="1" x="147"/>
        <item m="1" x="148"/>
        <item m="1" x="149"/>
        <item m="1" x="145"/>
        <item m="1" x="144"/>
        <item m="1" x="141"/>
        <item m="1" x="140"/>
        <item m="1" x="139"/>
        <item m="1" x="138"/>
        <item m="1" x="142"/>
        <item m="1" x="137"/>
        <item m="1" x="136"/>
        <item m="1" x="134"/>
        <item m="1" x="131"/>
        <item m="1" x="132"/>
        <item m="1" x="133"/>
        <item m="1" x="135"/>
        <item m="1" x="130"/>
        <item m="1" x="129"/>
        <item m="1" x="128"/>
        <item m="1" x="127"/>
        <item m="1" x="125"/>
        <item m="1" x="126"/>
        <item m="1" x="124"/>
        <item m="1" x="123"/>
        <item m="1" x="122"/>
        <item m="1" x="117"/>
        <item m="1" x="115"/>
        <item m="1" x="120"/>
        <item m="1" x="121"/>
        <item m="1" x="119"/>
        <item m="1" x="114"/>
        <item m="1" x="112"/>
        <item m="1" x="118"/>
        <item m="1" x="110"/>
        <item m="1" x="116"/>
        <item m="1" x="143"/>
        <item m="1" x="111"/>
        <item m="1" x="108"/>
        <item m="1" x="107"/>
        <item m="1" x="109"/>
        <item m="1" x="106"/>
        <item m="1" x="105"/>
        <item m="1" x="104"/>
        <item m="1" x="103"/>
        <item m="1" x="102"/>
        <item m="1" x="88"/>
        <item m="1" x="113"/>
        <item m="1" x="101"/>
        <item m="1" x="100"/>
        <item m="1" x="87"/>
        <item m="1" x="96"/>
        <item m="1" x="97"/>
        <item m="1" x="98"/>
        <item m="1" x="99"/>
        <item m="1" x="94"/>
        <item m="1" x="95"/>
        <item m="1" x="93"/>
        <item m="1" x="90"/>
        <item m="1" x="92"/>
        <item m="1" x="91"/>
        <item m="1" x="84"/>
        <item m="1" x="80"/>
        <item m="1" x="83"/>
        <item m="1" x="86"/>
        <item m="1" x="85"/>
        <item m="1" x="81"/>
        <item m="1" x="75"/>
        <item m="1" x="82"/>
        <item m="1" x="77"/>
        <item m="1" x="78"/>
        <item m="1" x="73"/>
        <item m="1" x="72"/>
        <item m="1" x="74"/>
        <item m="1" x="79"/>
        <item m="1" x="67"/>
        <item m="1" x="70"/>
        <item m="1" x="69"/>
        <item m="1" x="68"/>
        <item m="1" x="66"/>
        <item m="1" x="65"/>
        <item m="1" x="63"/>
        <item m="1" x="62"/>
        <item m="1" x="71"/>
        <item m="1" x="64"/>
        <item m="1" x="61"/>
        <item m="1" x="59"/>
        <item m="1" x="60"/>
        <item m="1" x="55"/>
        <item m="1" x="57"/>
        <item m="1" x="58"/>
        <item m="1" x="54"/>
        <item m="1" x="50"/>
        <item m="1" x="51"/>
        <item m="1" x="52"/>
        <item m="1" x="53"/>
        <item m="1" x="56"/>
        <item m="1" x="46"/>
        <item m="1" x="40"/>
        <item m="1" x="43"/>
        <item m="1" x="47"/>
        <item m="1" x="44"/>
        <item m="1" x="49"/>
        <item m="1" x="45"/>
        <item m="1" x="42"/>
        <item m="1" x="48"/>
        <item m="1" x="41"/>
        <item m="1" x="39"/>
        <item m="1" x="36"/>
        <item m="1" x="38"/>
        <item m="1" x="37"/>
        <item m="1" x="34"/>
        <item m="1" x="35"/>
        <item m="1" x="33"/>
        <item m="1" x="32"/>
        <item m="1" x="29"/>
        <item m="1" x="30"/>
        <item m="1" x="31"/>
        <item m="1" x="25"/>
        <item m="1" x="26"/>
        <item m="1" x="28"/>
        <item m="1" x="27"/>
        <item m="1" x="23"/>
        <item m="1" x="21"/>
        <item m="1" x="24"/>
        <item m="1" x="22"/>
        <item m="1" x="20"/>
        <item m="1" x="15"/>
        <item m="1" x="14"/>
        <item m="1" x="13"/>
        <item m="1" x="17"/>
        <item m="1" x="246"/>
        <item m="1" x="18"/>
        <item m="1" x="19"/>
        <item m="1" x="16"/>
        <item m="1" x="10"/>
        <item m="1" x="11"/>
        <item x="5"/>
        <item x="6"/>
        <item x="1"/>
        <item x="8"/>
        <item x="7"/>
      </items>
      <extLst>
        <ext xmlns:x14="http://schemas.microsoft.com/office/spreadsheetml/2009/9/main" uri="{2946ED86-A175-432a-8AC1-64E0C546D7DE}">
          <x14:pivotField fillDownLabels="1"/>
        </ext>
      </extLst>
    </pivotField>
    <pivotField showAll="0" sortType="ascending">
      <items count="430">
        <item h="1" m="1" x="121"/>
        <item h="1" m="1" x="368"/>
        <item h="1" m="1" x="242"/>
        <item h="1" m="1" x="391"/>
        <item h="1" m="1" x="389"/>
        <item h="1" m="1" x="386"/>
        <item h="1" m="1" x="374"/>
        <item h="1" m="1" x="70"/>
        <item h="1" m="1" x="373"/>
        <item h="1" m="1" x="372"/>
        <item h="1" m="1" x="375"/>
        <item h="1" m="1" x="371"/>
        <item h="1" m="1" x="382"/>
        <item h="1" m="1" x="312"/>
        <item h="1" m="1" x="385"/>
        <item h="1" m="1" x="313"/>
        <item h="1" m="1" x="361"/>
        <item h="1" x="0"/>
        <item h="1" x="10"/>
        <item h="1" x="6"/>
        <item h="1" m="1" x="104"/>
        <item h="1" x="7"/>
        <item h="1" m="1" x="309"/>
        <item h="1" m="1" x="370"/>
        <item h="1" m="1" x="343"/>
        <item h="1" m="1" x="366"/>
        <item h="1" x="2"/>
        <item h="1" m="1" x="364"/>
        <item h="1" m="1" x="310"/>
        <item h="1" m="1" x="282"/>
        <item h="1" m="1" x="308"/>
        <item h="1" x="3"/>
        <item h="1" m="1" x="93"/>
        <item h="1" x="8"/>
        <item m="1" x="428"/>
        <item h="1" m="1" x="380"/>
        <item h="1" m="1" x="292"/>
        <item h="1" m="1" x="314"/>
        <item h="1" m="1" x="376"/>
        <item h="1" m="1" x="377"/>
        <item h="1" m="1" x="379"/>
        <item m="1" x="424"/>
        <item m="1" x="427"/>
        <item m="1" x="421"/>
        <item m="1" x="420"/>
        <item m="1" x="425"/>
        <item m="1" x="426"/>
        <item m="1" x="414"/>
        <item m="1" x="415"/>
        <item m="1" x="416"/>
        <item m="1" x="417"/>
        <item m="1" x="418"/>
        <item m="1" x="419"/>
        <item m="1" x="413"/>
        <item m="1" x="408"/>
        <item m="1" x="398"/>
        <item m="1" x="396"/>
        <item m="1" x="405"/>
        <item m="1" x="402"/>
        <item m="1" x="401"/>
        <item m="1" x="409"/>
        <item m="1" x="410"/>
        <item m="1" x="407"/>
        <item h="1" m="1" x="422"/>
        <item m="1" x="397"/>
        <item m="1" x="399"/>
        <item m="1" x="400"/>
        <item m="1" x="406"/>
        <item m="1" x="395"/>
        <item h="1" m="1" x="423"/>
        <item h="1" m="1" x="403"/>
        <item m="1" x="394"/>
        <item m="1" x="404"/>
        <item h="1" m="1" x="393"/>
        <item h="1" m="1" x="392"/>
        <item h="1" m="1" x="390"/>
        <item h="1" m="1" x="411"/>
        <item h="1" m="1" x="352"/>
        <item h="1" m="1" x="363"/>
        <item h="1" m="1" x="345"/>
        <item h="1" m="1" x="346"/>
        <item h="1" m="1" x="383"/>
        <item h="1" m="1" x="381"/>
        <item h="1" m="1" x="412"/>
        <item h="1" m="1" x="354"/>
        <item h="1" m="1" x="344"/>
        <item h="1" m="1" x="369"/>
        <item h="1" m="1" x="387"/>
        <item h="1" m="1" x="347"/>
        <item h="1" m="1" x="384"/>
        <item h="1" m="1" x="348"/>
        <item h="1" m="1" x="349"/>
        <item h="1" m="1" x="388"/>
        <item h="1" m="1" x="356"/>
        <item h="1" m="1" x="357"/>
        <item h="1" m="1" x="350"/>
        <item h="1" m="1" x="355"/>
        <item h="1" m="1" x="351"/>
        <item h="1" m="1" x="341"/>
        <item h="1" m="1" x="335"/>
        <item h="1" m="1" x="358"/>
        <item m="1" x="359"/>
        <item h="1" m="1" x="360"/>
        <item h="1" m="1" x="320"/>
        <item h="1" m="1" x="288"/>
        <item h="1" m="1" x="365"/>
        <item h="1" m="1" x="378"/>
        <item h="1" m="1" x="367"/>
        <item h="1" m="1" x="323"/>
        <item h="1" m="1" x="362"/>
        <item h="1" m="1" x="329"/>
        <item h="1" m="1" x="330"/>
        <item h="1" m="1" x="331"/>
        <item h="1" m="1" x="337"/>
        <item h="1" m="1" x="353"/>
        <item h="1" m="1" x="261"/>
        <item h="1" m="1" x="298"/>
        <item h="1" m="1" x="333"/>
        <item h="1" m="1" x="327"/>
        <item h="1" m="1" x="295"/>
        <item h="1" m="1" x="342"/>
        <item h="1" m="1" x="338"/>
        <item h="1" m="1" x="339"/>
        <item h="1" m="1" x="262"/>
        <item h="1" m="1" x="324"/>
        <item h="1" m="1" x="340"/>
        <item h="1" m="1" x="332"/>
        <item h="1" m="1" x="266"/>
        <item h="1" m="1" x="287"/>
        <item h="1" m="1" x="315"/>
        <item h="1" m="1" x="263"/>
        <item h="1" m="1" x="334"/>
        <item h="1" m="1" x="316"/>
        <item h="1" m="1" x="336"/>
        <item h="1" m="1" x="317"/>
        <item h="1" m="1" x="322"/>
        <item h="1" m="1" x="318"/>
        <item h="1" m="1" x="325"/>
        <item h="1" m="1" x="326"/>
        <item h="1" m="1" x="328"/>
        <item h="1" m="1" x="274"/>
        <item h="1" m="1" x="321"/>
        <item h="1" m="1" x="319"/>
        <item h="1" m="1" x="307"/>
        <item h="1" m="1" x="302"/>
        <item h="1" m="1" x="303"/>
        <item h="1" m="1" x="306"/>
        <item h="1" m="1" x="304"/>
        <item h="1" m="1" x="300"/>
        <item h="1" m="1" x="301"/>
        <item h="1" m="1" x="268"/>
        <item h="1" m="1" x="305"/>
        <item h="1" m="1" x="297"/>
        <item h="1" m="1" x="267"/>
        <item h="1" m="1" x="311"/>
        <item h="1" m="1" x="296"/>
        <item h="1" m="1" x="286"/>
        <item h="1" m="1" x="299"/>
        <item h="1" m="1" x="273"/>
        <item h="1" m="1" x="293"/>
        <item h="1" m="1" x="294"/>
        <item h="1" m="1" x="290"/>
        <item h="1" m="1" x="289"/>
        <item h="1" m="1" x="285"/>
        <item h="1" m="1" x="284"/>
        <item h="1" m="1" x="283"/>
        <item h="1" m="1" x="278"/>
        <item h="1" m="1" x="279"/>
        <item h="1" m="1" x="291"/>
        <item h="1" m="1" x="281"/>
        <item h="1" m="1" x="276"/>
        <item h="1" m="1" x="280"/>
        <item h="1" m="1" x="277"/>
        <item h="1" m="1" x="275"/>
        <item h="1" m="1" x="265"/>
        <item h="1" m="1" x="271"/>
        <item h="1" m="1" x="272"/>
        <item h="1" m="1" x="259"/>
        <item h="1" m="1" x="260"/>
        <item h="1" m="1" x="264"/>
        <item h="1" m="1" x="27"/>
        <item h="1" m="1" x="258"/>
        <item h="1" m="1" x="269"/>
        <item h="1" m="1" x="270"/>
        <item h="1" m="1" x="212"/>
        <item h="1" m="1" x="257"/>
        <item h="1" m="1" x="256"/>
        <item h="1" m="1" x="254"/>
        <item h="1" m="1" x="252"/>
        <item h="1" m="1" x="251"/>
        <item h="1" m="1" x="253"/>
        <item h="1" m="1" x="249"/>
        <item h="1" m="1" x="250"/>
        <item h="1" m="1" x="215"/>
        <item h="1" m="1" x="248"/>
        <item h="1" m="1" x="255"/>
        <item h="1" m="1" x="220"/>
        <item h="1" m="1" x="219"/>
        <item h="1" m="1" x="244"/>
        <item h="1" m="1" x="231"/>
        <item h="1" m="1" x="245"/>
        <item h="1" m="1" x="243"/>
        <item h="1" m="1" x="218"/>
        <item h="1" m="1" x="222"/>
        <item h="1" m="1" x="223"/>
        <item h="1" m="1" x="240"/>
        <item h="1" m="1" x="235"/>
        <item h="1" m="1" x="246"/>
        <item h="1" m="1" x="247"/>
        <item h="1" m="1" x="226"/>
        <item h="1" m="1" x="241"/>
        <item h="1" m="1" x="217"/>
        <item h="1" m="1" x="224"/>
        <item h="1" m="1" x="221"/>
        <item h="1" m="1" x="214"/>
        <item h="1" m="1" x="225"/>
        <item h="1" m="1" x="234"/>
        <item h="1" m="1" x="227"/>
        <item h="1" m="1" x="228"/>
        <item h="1" m="1" x="230"/>
        <item h="1" m="1" x="232"/>
        <item h="1" m="1" x="233"/>
        <item h="1" m="1" x="236"/>
        <item h="1" m="1" x="239"/>
        <item h="1" m="1" x="229"/>
        <item h="1" m="1" x="237"/>
        <item h="1" m="1" x="238"/>
        <item h="1" m="1" x="216"/>
        <item h="1" m="1" x="213"/>
        <item h="1" m="1" x="210"/>
        <item h="1" m="1" x="205"/>
        <item h="1" m="1" x="204"/>
        <item h="1" m="1" x="190"/>
        <item h="1" m="1" x="208"/>
        <item h="1" m="1" x="203"/>
        <item h="1" m="1" x="202"/>
        <item h="1" m="1" x="201"/>
        <item h="1" m="1" x="209"/>
        <item h="1" m="1" x="207"/>
        <item h="1" m="1" x="200"/>
        <item h="1" m="1" x="199"/>
        <item h="1" m="1" x="211"/>
        <item h="1" m="1" x="196"/>
        <item h="1" m="1" x="197"/>
        <item h="1" m="1" x="198"/>
        <item h="1" m="1" x="189"/>
        <item h="1" m="1" x="184"/>
        <item h="1" m="1" x="183"/>
        <item h="1" m="1" x="193"/>
        <item h="1" m="1" x="194"/>
        <item h="1" m="1" x="182"/>
        <item h="1" m="1" x="206"/>
        <item h="1" m="1" x="195"/>
        <item h="1" m="1" x="192"/>
        <item h="1" m="1" x="188"/>
        <item h="1" m="1" x="187"/>
        <item h="1" m="1" x="191"/>
        <item h="1" m="1" x="186"/>
        <item h="1" m="1" x="185"/>
        <item h="1" m="1" x="181"/>
        <item h="1" m="1" x="179"/>
        <item h="1" m="1" x="178"/>
        <item h="1" m="1" x="180"/>
        <item h="1" m="1" x="177"/>
        <item h="1" m="1" x="175"/>
        <item h="1" m="1" x="172"/>
        <item h="1" m="1" x="170"/>
        <item h="1" m="1" x="171"/>
        <item h="1" m="1" x="176"/>
        <item h="1" m="1" x="174"/>
        <item h="1" m="1" x="173"/>
        <item h="1" m="1" x="159"/>
        <item h="1" m="1" x="160"/>
        <item h="1" m="1" x="156"/>
        <item h="1" m="1" x="161"/>
        <item h="1" m="1" x="168"/>
        <item h="1" m="1" x="158"/>
        <item h="1" m="1" x="162"/>
        <item h="1" m="1" x="157"/>
        <item h="1" m="1" x="167"/>
        <item h="1" m="1" x="163"/>
        <item h="1" m="1" x="154"/>
        <item h="1" m="1" x="165"/>
        <item h="1" m="1" x="166"/>
        <item h="1" m="1" x="155"/>
        <item h="1" m="1" x="151"/>
        <item h="1" m="1" x="153"/>
        <item h="1" m="1" x="169"/>
        <item h="1" m="1" x="149"/>
        <item h="1" m="1" x="164"/>
        <item h="1" m="1" x="150"/>
        <item h="1" m="1" x="152"/>
        <item h="1" m="1" x="135"/>
        <item h="1" m="1" x="146"/>
        <item h="1" m="1" x="136"/>
        <item h="1" m="1" x="129"/>
        <item h="1" m="1" x="148"/>
        <item h="1" m="1" x="137"/>
        <item h="1" m="1" x="140"/>
        <item h="1" m="1" x="142"/>
        <item h="1" m="1" x="147"/>
        <item h="1" m="1" x="143"/>
        <item h="1" m="1" x="139"/>
        <item h="1" m="1" x="130"/>
        <item h="1" m="1" x="144"/>
        <item h="1" m="1" x="141"/>
        <item h="1" m="1" x="145"/>
        <item h="1" m="1" x="126"/>
        <item h="1" m="1" x="138"/>
        <item h="1" m="1" x="132"/>
        <item h="1" m="1" x="128"/>
        <item h="1" m="1" x="127"/>
        <item h="1" m="1" x="131"/>
        <item h="1" m="1" x="134"/>
        <item h="1" m="1" x="133"/>
        <item h="1" m="1" x="122"/>
        <item h="1" m="1" x="125"/>
        <item h="1" m="1" x="119"/>
        <item h="1" m="1" x="123"/>
        <item h="1" m="1" x="124"/>
        <item h="1" m="1" x="120"/>
        <item h="1" m="1" x="106"/>
        <item h="1" m="1" x="116"/>
        <item h="1" m="1" x="118"/>
        <item h="1" m="1" x="113"/>
        <item h="1" m="1" x="114"/>
        <item h="1" m="1" x="112"/>
        <item h="1" m="1" x="117"/>
        <item h="1" m="1" x="115"/>
        <item h="1" m="1" x="108"/>
        <item h="1" m="1" x="107"/>
        <item h="1" m="1" x="109"/>
        <item h="1" m="1" x="110"/>
        <item h="1" m="1" x="105"/>
        <item h="1" m="1" x="102"/>
        <item h="1" m="1" x="97"/>
        <item h="1" m="1" x="103"/>
        <item h="1" m="1" x="87"/>
        <item h="1" m="1" x="101"/>
        <item h="1" m="1" x="111"/>
        <item h="1" m="1" x="96"/>
        <item h="1" m="1" x="100"/>
        <item h="1" m="1" x="94"/>
        <item h="1" m="1" x="98"/>
        <item h="1" m="1" x="95"/>
        <item h="1" m="1" x="92"/>
        <item h="1" m="1" x="37"/>
        <item h="1" m="1" x="89"/>
        <item h="1" m="1" x="90"/>
        <item h="1" m="1" x="91"/>
        <item h="1" m="1" x="75"/>
        <item h="1" m="1" x="74"/>
        <item h="1" m="1" x="84"/>
        <item h="1" m="1" x="85"/>
        <item h="1" m="1" x="83"/>
        <item h="1" m="1" x="82"/>
        <item h="1" m="1" x="76"/>
        <item h="1" m="1" x="77"/>
        <item h="1" m="1" x="88"/>
        <item h="1" m="1" x="81"/>
        <item h="1" m="1" x="43"/>
        <item h="1" m="1" x="86"/>
        <item h="1" m="1" x="79"/>
        <item h="1" m="1" x="78"/>
        <item h="1" m="1" x="80"/>
        <item h="1" m="1" x="71"/>
        <item h="1" m="1" x="72"/>
        <item h="1" m="1" x="99"/>
        <item h="1" m="1" x="60"/>
        <item h="1" m="1" x="73"/>
        <item h="1" m="1" x="67"/>
        <item h="1" m="1" x="28"/>
        <item h="1" m="1" x="36"/>
        <item h="1" m="1" x="69"/>
        <item h="1" m="1" x="68"/>
        <item h="1" m="1" x="45"/>
        <item h="1" m="1" x="65"/>
        <item h="1" m="1" x="62"/>
        <item h="1" m="1" x="64"/>
        <item h="1" m="1" x="66"/>
        <item h="1" m="1" x="61"/>
        <item h="1" m="1" x="58"/>
        <item h="1" m="1" x="63"/>
        <item h="1" m="1" x="54"/>
        <item h="1" m="1" x="55"/>
        <item h="1" m="1" x="52"/>
        <item h="1" m="1" x="57"/>
        <item h="1" m="1" x="56"/>
        <item h="1" m="1" x="29"/>
        <item h="1" m="1" x="51"/>
        <item h="1" m="1" x="33"/>
        <item h="1" m="1" x="53"/>
        <item h="1" m="1" x="44"/>
        <item h="1" m="1" x="46"/>
        <item h="1" m="1" x="47"/>
        <item h="1" m="1" x="34"/>
        <item h="1" m="1" x="42"/>
        <item h="1" m="1" x="49"/>
        <item h="1" m="1" x="30"/>
        <item h="1" m="1" x="50"/>
        <item h="1" m="1" x="48"/>
        <item h="1" m="1" x="59"/>
        <item h="1" m="1" x="32"/>
        <item h="1" m="1" x="39"/>
        <item h="1" m="1" x="31"/>
        <item h="1" m="1" x="35"/>
        <item h="1" m="1" x="41"/>
        <item h="1" m="1" x="38"/>
        <item h="1" m="1" x="40"/>
        <item h="1" m="1" x="20"/>
        <item h="1" m="1" x="25"/>
        <item h="1" m="1" x="21"/>
        <item h="1" m="1" x="23"/>
        <item h="1" m="1" x="22"/>
        <item h="1" m="1" x="26"/>
        <item h="1" m="1" x="24"/>
        <item h="1" m="1" x="19"/>
        <item h="1" x="5"/>
        <item h="1" x="14"/>
        <item h="1" x="9"/>
        <item h="1" x="4"/>
        <item h="1" x="15"/>
        <item h="1" x="12"/>
        <item h="1" x="1"/>
        <item h="1" x="13"/>
        <item h="1" x="16"/>
        <item h="1" x="18"/>
        <item h="1" x="17"/>
        <item h="1" x="11"/>
        <item t="default"/>
      </items>
    </pivotField>
    <pivotField axis="axisPage" showAll="0">
      <items count="25">
        <item x="1"/>
        <item x="11"/>
        <item x="3"/>
        <item x="4"/>
        <item x="2"/>
        <item x="10"/>
        <item m="1" x="23"/>
        <item m="1" x="22"/>
        <item x="0"/>
        <item x="8"/>
        <item x="9"/>
        <item x="6"/>
        <item x="7"/>
        <item x="16"/>
        <item m="1" x="21"/>
        <item x="14"/>
        <item m="1" x="20"/>
        <item x="12"/>
        <item m="1" x="19"/>
        <item x="13"/>
        <item x="15"/>
        <item m="1" x="18"/>
        <item x="5"/>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5">
        <item x="3"/>
        <item x="1"/>
        <item m="1" x="6"/>
        <item m="1" x="5"/>
        <item m="1" x="8"/>
        <item m="1" x="12"/>
        <item m="1" x="13"/>
        <item x="0"/>
        <item m="1" x="11"/>
        <item m="1" x="10"/>
        <item m="1" x="9"/>
        <item m="1" x="7"/>
        <item m="1" x="4"/>
        <item x="2"/>
        <item t="default"/>
      </items>
    </pivotField>
    <pivotField showAll="0"/>
    <pivotField showAll="0"/>
    <pivotField axis="axisPage" multipleItemSelectionAllowed="1" showAll="0">
      <items count="171">
        <item x="1"/>
        <item m="1" x="42"/>
        <item m="1" x="121"/>
        <item m="1" x="44"/>
        <item m="1" x="123"/>
        <item m="1" x="46"/>
        <item m="1" x="53"/>
        <item m="1" x="38"/>
        <item m="1" x="54"/>
        <item m="1" x="55"/>
        <item m="1" x="122"/>
        <item m="1" x="39"/>
        <item m="1" x="124"/>
        <item m="1" x="51"/>
        <item m="1" x="126"/>
        <item m="1" x="93"/>
        <item m="1" x="139"/>
        <item m="1" x="40"/>
        <item m="1" x="47"/>
        <item m="1" x="129"/>
        <item m="1" x="43"/>
        <item m="1" x="21"/>
        <item m="1" x="59"/>
        <item m="1" x="95"/>
        <item m="1" x="130"/>
        <item m="1" x="131"/>
        <item m="1" x="166"/>
        <item m="1" x="17"/>
        <item m="1" x="132"/>
        <item m="1" x="62"/>
        <item m="1" x="149"/>
        <item m="1" x="72"/>
        <item m="1" x="96"/>
        <item m="1" x="133"/>
        <item m="1" x="150"/>
        <item m="1" x="41"/>
        <item m="1" x="108"/>
        <item m="1" x="118"/>
        <item m="1" x="135"/>
        <item m="1" x="22"/>
        <item m="1" x="56"/>
        <item m="1" x="136"/>
        <item m="1" x="138"/>
        <item m="1" x="97"/>
        <item m="1" x="57"/>
        <item m="1" x="60"/>
        <item m="1" x="71"/>
        <item m="1" x="23"/>
        <item m="1" x="140"/>
        <item m="1" x="98"/>
        <item m="1" x="73"/>
        <item m="1" x="74"/>
        <item m="1" x="151"/>
        <item m="1" x="75"/>
        <item m="1" x="77"/>
        <item m="1" x="99"/>
        <item m="1" x="141"/>
        <item m="1" x="142"/>
        <item m="1" x="143"/>
        <item m="1" x="61"/>
        <item m="1" x="37"/>
        <item m="1" x="167"/>
        <item m="1" x="82"/>
        <item m="1" x="81"/>
        <item m="1" x="125"/>
        <item m="1" x="20"/>
        <item m="1" x="85"/>
        <item m="1" x="50"/>
        <item m="1" x="24"/>
        <item m="1" x="33"/>
        <item m="1" x="31"/>
        <item m="1" x="32"/>
        <item m="1" x="111"/>
        <item m="1" x="145"/>
        <item m="1" x="64"/>
        <item m="1" x="146"/>
        <item m="1" x="30"/>
        <item m="1" x="112"/>
        <item m="1" x="147"/>
        <item m="1" x="58"/>
        <item m="1" x="65"/>
        <item m="1" x="66"/>
        <item m="1" x="52"/>
        <item m="1" x="19"/>
        <item m="1" x="148"/>
        <item m="1" x="144"/>
        <item m="1" x="45"/>
        <item m="1" x="29"/>
        <item m="1" x="34"/>
        <item m="1" x="91"/>
        <item m="1" x="84"/>
        <item m="1" x="152"/>
        <item m="1" x="25"/>
        <item m="1" x="102"/>
        <item m="1" x="76"/>
        <item m="1" x="153"/>
        <item m="1" x="154"/>
        <item m="1" x="100"/>
        <item m="1" x="35"/>
        <item m="1" x="127"/>
        <item m="1" x="101"/>
        <item m="1" x="78"/>
        <item m="1" x="104"/>
        <item m="1" x="79"/>
        <item m="1" x="80"/>
        <item m="1" x="169"/>
        <item m="1" x="67"/>
        <item m="1" x="63"/>
        <item m="1" x="68"/>
        <item m="1" x="115"/>
        <item m="1" x="103"/>
        <item m="1" x="70"/>
        <item m="1" x="18"/>
        <item m="1" x="128"/>
        <item m="1" x="155"/>
        <item m="1" x="156"/>
        <item m="1" x="162"/>
        <item m="1" x="157"/>
        <item m="1" x="109"/>
        <item m="1" x="158"/>
        <item m="1" x="159"/>
        <item m="1" x="110"/>
        <item m="1" x="16"/>
        <item m="1" x="116"/>
        <item m="1" x="113"/>
        <item m="1" x="92"/>
        <item m="1" x="137"/>
        <item m="1" x="69"/>
        <item m="1" x="114"/>
        <item m="1" x="105"/>
        <item m="1" x="160"/>
        <item m="1" x="134"/>
        <item m="1" x="86"/>
        <item m="1" x="48"/>
        <item m="1" x="83"/>
        <item m="1" x="36"/>
        <item m="1" x="161"/>
        <item m="1" x="87"/>
        <item m="1" x="49"/>
        <item m="1" x="117"/>
        <item m="1" x="88"/>
        <item m="1" x="106"/>
        <item m="1" x="94"/>
        <item m="1" x="26"/>
        <item m="1" x="163"/>
        <item m="1" x="120"/>
        <item m="1" x="27"/>
        <item m="1" x="89"/>
        <item m="1" x="28"/>
        <item m="1" x="90"/>
        <item m="1" x="164"/>
        <item m="1" x="107"/>
        <item m="1" x="119"/>
        <item m="1" x="165"/>
        <item m="1" x="168"/>
        <item h="1" x="0"/>
        <item h="1" m="1" x="15"/>
        <item h="1" x="9"/>
        <item h="1" x="6"/>
        <item h="1" m="1" x="13"/>
        <item h="1" x="8"/>
        <item h="1" x="2"/>
        <item h="1" x="4"/>
        <item h="1" x="5"/>
        <item h="1" x="3"/>
        <item h="1" m="1" x="14"/>
        <item h="1" m="1" x="12"/>
        <item h="1" x="7"/>
        <item h="1"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
    <i t="grand">
      <x/>
    </i>
  </rowItems>
  <colItems count="1">
    <i/>
  </colItems>
  <pageFields count="6">
    <pageField fld="16" item="0" hier="-1"/>
    <pageField fld="39" hier="-1"/>
    <pageField fld="23" hier="-1"/>
    <pageField fld="36" hier="-1"/>
    <pageField fld="12" hier="-1"/>
    <pageField fld="2" hier="-1"/>
  </pageFields>
  <dataFields count="1">
    <dataField name="QTDE" fld="5" subtotal="count" baseField="0" baseItem="0"/>
  </dataFields>
  <formats count="31">
    <format dxfId="665">
      <pivotArea outline="0" collapsedLevelsAreSubtotals="1" fieldPosition="0"/>
    </format>
    <format dxfId="666">
      <pivotArea field="21" type="button" dataOnly="0" labelOnly="1" outline="0"/>
    </format>
    <format dxfId="667">
      <pivotArea type="topRight" dataOnly="0" labelOnly="1" outline="0" fieldPosition="0"/>
    </format>
    <format dxfId="668">
      <pivotArea dataOnly="0" labelOnly="1" grandCol="1" outline="0" fieldPosition="0"/>
    </format>
    <format dxfId="669">
      <pivotArea outline="0" collapsedLevelsAreSubtotals="1" fieldPosition="0"/>
    </format>
    <format dxfId="670">
      <pivotArea type="topRight" dataOnly="0" labelOnly="1" outline="0" fieldPosition="0"/>
    </format>
    <format dxfId="671">
      <pivotArea dataOnly="0" labelOnly="1" grandCol="1" outline="0" fieldPosition="0"/>
    </format>
    <format dxfId="672">
      <pivotArea field="21" type="button" dataOnly="0" labelOnly="1" outline="0"/>
    </format>
    <format dxfId="673">
      <pivotArea field="6" type="button" dataOnly="0" labelOnly="1" outline="0"/>
    </format>
    <format dxfId="674">
      <pivotArea field="12" type="button" dataOnly="0" labelOnly="1" outline="0" axis="axisPage" fieldPosition="4"/>
    </format>
    <format dxfId="675">
      <pivotArea field="12" type="button" dataOnly="0" labelOnly="1" outline="0" axis="axisPage" fieldPosition="4"/>
    </format>
    <format dxfId="676">
      <pivotArea field="21" type="button" dataOnly="0" labelOnly="1" outline="0"/>
    </format>
    <format dxfId="677">
      <pivotArea field="6" type="button" dataOnly="0" labelOnly="1" outline="0"/>
    </format>
    <format dxfId="678">
      <pivotArea field="12" type="button" dataOnly="0" labelOnly="1" outline="0" axis="axisPage" fieldPosition="4"/>
    </format>
    <format dxfId="679">
      <pivotArea field="21" type="button" dataOnly="0" labelOnly="1" outline="0"/>
    </format>
    <format dxfId="680">
      <pivotArea field="6" type="button" dataOnly="0" labelOnly="1" outline="0"/>
    </format>
    <format dxfId="681">
      <pivotArea type="all" dataOnly="0" outline="0" fieldPosition="0"/>
    </format>
    <format dxfId="682">
      <pivotArea outline="0" collapsedLevelsAreSubtotals="1" fieldPosition="0"/>
    </format>
    <format dxfId="683">
      <pivotArea type="origin" dataOnly="0" labelOnly="1" outline="0" fieldPosition="0"/>
    </format>
    <format dxfId="684">
      <pivotArea field="12" type="button" dataOnly="0" labelOnly="1" outline="0" axis="axisPage" fieldPosition="4"/>
    </format>
    <format dxfId="685">
      <pivotArea type="topRight" dataOnly="0" labelOnly="1" outline="0" fieldPosition="0"/>
    </format>
    <format dxfId="686">
      <pivotArea field="22" type="button" dataOnly="0" labelOnly="1" outline="0"/>
    </format>
    <format dxfId="687">
      <pivotArea dataOnly="0" labelOnly="1" fieldPosition="0">
        <references count="1">
          <reference field="12" count="21">
            <x v="1"/>
            <x v="2"/>
            <x v="3"/>
            <x v="4"/>
            <x v="5"/>
            <x v="6"/>
            <x v="7"/>
            <x v="8"/>
            <x v="9"/>
            <x v="10"/>
            <x v="11"/>
            <x v="12"/>
            <x v="13"/>
            <x v="14"/>
            <x v="17"/>
            <x v="18"/>
            <x v="19"/>
            <x v="20"/>
            <x v="21"/>
            <x v="22"/>
            <x v="24"/>
          </reference>
        </references>
      </pivotArea>
    </format>
    <format dxfId="688">
      <pivotArea dataOnly="0" labelOnly="1" grandCol="1" outline="0" fieldPosition="0"/>
    </format>
    <format dxfId="689">
      <pivotArea outline="0" collapsedLevelsAreSubtotals="1" fieldPosition="0"/>
    </format>
    <format dxfId="690">
      <pivotArea type="topRight" dataOnly="0" labelOnly="1" outline="0" fieldPosition="0"/>
    </format>
    <format dxfId="691">
      <pivotArea dataOnly="0" labelOnly="1" fieldPosition="0">
        <references count="1">
          <reference field="12" count="19">
            <x v="1"/>
            <x v="2"/>
            <x v="3"/>
            <x v="4"/>
            <x v="5"/>
            <x v="6"/>
            <x v="9"/>
            <x v="10"/>
            <x v="11"/>
            <x v="12"/>
            <x v="13"/>
            <x v="14"/>
            <x v="17"/>
            <x v="18"/>
            <x v="19"/>
            <x v="20"/>
            <x v="21"/>
            <x v="22"/>
            <x v="24"/>
          </reference>
        </references>
      </pivotArea>
    </format>
    <format dxfId="692">
      <pivotArea dataOnly="0" labelOnly="1" grandCol="1" outline="0" fieldPosition="0"/>
    </format>
    <format dxfId="693">
      <pivotArea dataOnly="0" labelOnly="1" grandRow="1" outline="0" fieldPosition="0"/>
    </format>
    <format dxfId="694">
      <pivotArea dataOnly="0" labelOnly="1" outline="0" axis="axisValues" fieldPosition="0"/>
    </format>
    <format dxfId="695">
      <pivotArea field="12" type="button" dataOnly="0" labelOnly="1" outline="0" axis="axisPage" fieldPosition="4"/>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B85E069-6E1F-4E8B-B910-435925A67E53}" name="Tabela dinâmica9" cacheId="428" applyNumberFormats="0" applyBorderFormats="0" applyFontFormats="0" applyPatternFormats="0" applyAlignmentFormats="0" applyWidthHeightFormats="1" dataCaption="Valores" grandTotalCaption="TOTAL" updatedVersion="8" minRefreshableVersion="3" useAutoFormatting="1" itemPrintTitles="1" createdVersion="8" indent="0" outline="1" outlineData="1" multipleFieldFilters="0" rowHeaderCaption="DATA" colHeaderCaption=" ">
  <location ref="AW9:AX155" firstHeaderRow="1" firstDataRow="1" firstDataCol="1" rowPageCount="6" colPageCount="1"/>
  <pivotFields count="58">
    <pivotField showAll="0"/>
    <pivotField showAll="0"/>
    <pivotField axis="axisPage" dataField="1" multipleItemSelectionAllowed="1" showAll="0">
      <items count="59">
        <item m="1" x="38"/>
        <item x="3"/>
        <item m="1" x="26"/>
        <item h="1" m="1" x="52"/>
        <item h="1" x="5"/>
        <item m="1" x="57"/>
        <item m="1" x="33"/>
        <item m="1" x="56"/>
        <item h="1" m="1" x="53"/>
        <item m="1" x="55"/>
        <item m="1" x="54"/>
        <item h="1" x="8"/>
        <item h="1" m="1" x="20"/>
        <item h="1" m="1" x="50"/>
        <item h="1" m="1" x="51"/>
        <item h="1" m="1" x="49"/>
        <item h="1" m="1" x="48"/>
        <item h="1" x="9"/>
        <item h="1" m="1" x="47"/>
        <item h="1" m="1" x="46"/>
        <item h="1" m="1" x="28"/>
        <item h="1" m="1" x="44"/>
        <item h="1" x="1"/>
        <item h="1" m="1" x="45"/>
        <item h="1" m="1" x="42"/>
        <item h="1" m="1" x="43"/>
        <item h="1" m="1" x="41"/>
        <item h="1" m="1" x="40"/>
        <item h="1" m="1" x="39"/>
        <item h="1" m="1" x="34"/>
        <item h="1" m="1" x="35"/>
        <item h="1" m="1" x="27"/>
        <item h="1" m="1" x="29"/>
        <item h="1" x="11"/>
        <item h="1" m="1" x="36"/>
        <item h="1" m="1" x="37"/>
        <item h="1" x="4"/>
        <item h="1" x="16"/>
        <item h="1" m="1" x="32"/>
        <item h="1" x="2"/>
        <item h="1" x="7"/>
        <item h="1" x="12"/>
        <item h="1" m="1" x="24"/>
        <item h="1" x="0"/>
        <item h="1" m="1" x="31"/>
        <item h="1" m="1" x="30"/>
        <item h="1" m="1" x="21"/>
        <item h="1" x="10"/>
        <item h="1" x="14"/>
        <item h="1" m="1" x="25"/>
        <item h="1" m="1" x="23"/>
        <item h="1" x="6"/>
        <item h="1" m="1" x="22"/>
        <item h="1" x="13"/>
        <item h="1" x="15"/>
        <item h="1" m="1" x="19"/>
        <item h="1" m="1" x="18"/>
        <item h="1" x="17"/>
        <item t="default"/>
      </items>
    </pivotField>
    <pivotField showAll="0"/>
    <pivotField showAll="0" sortType="ascending"/>
    <pivotField showAll="0"/>
    <pivotField name="REDE ENTREGUE" axis="axisRow" showAll="0" sortType="ascending">
      <items count="340">
        <item x="1"/>
        <item m="1" x="301"/>
        <item m="1" x="303"/>
        <item m="1" x="316"/>
        <item m="1" x="321"/>
        <item m="1" x="319"/>
        <item m="1" x="318"/>
        <item m="1" x="314"/>
        <item m="1" x="302"/>
        <item x="288"/>
        <item x="3"/>
        <item m="1" x="300"/>
        <item x="231"/>
        <item m="1" x="304"/>
        <item m="1" x="320"/>
        <item x="2"/>
        <item m="1" x="311"/>
        <item m="1" x="317"/>
        <item x="6"/>
        <item x="89"/>
        <item x="176"/>
        <item x="122"/>
        <item x="140"/>
        <item x="246"/>
        <item x="178"/>
        <item x="115"/>
        <item x="86"/>
        <item x="118"/>
        <item x="136"/>
        <item m="1" x="336"/>
        <item x="127"/>
        <item x="108"/>
        <item m="1" x="335"/>
        <item m="1" x="334"/>
        <item x="174"/>
        <item x="137"/>
        <item x="61"/>
        <item x="23"/>
        <item x="62"/>
        <item x="19"/>
        <item x="103"/>
        <item m="1" x="332"/>
        <item x="22"/>
        <item x="28"/>
        <item x="79"/>
        <item m="1" x="325"/>
        <item m="1" x="331"/>
        <item x="113"/>
        <item x="38"/>
        <item x="15"/>
        <item x="32"/>
        <item x="134"/>
        <item x="78"/>
        <item m="1" x="329"/>
        <item x="56"/>
        <item x="123"/>
        <item x="170"/>
        <item x="290"/>
        <item m="1" x="328"/>
        <item m="1" x="330"/>
        <item x="107"/>
        <item x="177"/>
        <item x="82"/>
        <item x="58"/>
        <item x="126"/>
        <item x="105"/>
        <item x="8"/>
        <item x="66"/>
        <item x="124"/>
        <item x="33"/>
        <item x="125"/>
        <item x="109"/>
        <item x="57"/>
        <item m="1" x="326"/>
        <item m="1" x="338"/>
        <item x="141"/>
        <item m="1" x="327"/>
        <item x="131"/>
        <item x="133"/>
        <item x="42"/>
        <item x="29"/>
        <item m="1" x="337"/>
        <item x="94"/>
        <item x="106"/>
        <item x="16"/>
        <item x="96"/>
        <item x="53"/>
        <item x="175"/>
        <item x="72"/>
        <item x="157"/>
        <item x="44"/>
        <item x="104"/>
        <item x="167"/>
        <item x="76"/>
        <item x="99"/>
        <item x="35"/>
        <item x="10"/>
        <item x="101"/>
        <item x="24"/>
        <item x="14"/>
        <item x="80"/>
        <item m="1" x="333"/>
        <item x="64"/>
        <item x="49"/>
        <item x="87"/>
        <item x="84"/>
        <item x="77"/>
        <item x="59"/>
        <item x="20"/>
        <item x="91"/>
        <item x="7"/>
        <item x="54"/>
        <item x="100"/>
        <item x="39"/>
        <item x="11"/>
        <item x="52"/>
        <item x="81"/>
        <item x="40"/>
        <item x="34"/>
        <item x="154"/>
        <item x="17"/>
        <item x="179"/>
        <item x="102"/>
        <item x="88"/>
        <item x="37"/>
        <item x="60"/>
        <item x="169"/>
        <item x="70"/>
        <item m="1" x="323"/>
        <item x="48"/>
        <item x="83"/>
        <item m="1" x="322"/>
        <item x="142"/>
        <item x="195"/>
        <item x="65"/>
        <item x="95"/>
        <item x="41"/>
        <item x="46"/>
        <item x="168"/>
        <item x="73"/>
        <item x="85"/>
        <item x="26"/>
        <item x="5"/>
        <item x="129"/>
        <item x="43"/>
        <item x="51"/>
        <item x="50"/>
        <item x="92"/>
        <item x="27"/>
        <item x="90"/>
        <item x="130"/>
        <item x="117"/>
        <item x="152"/>
        <item x="139"/>
        <item x="98"/>
        <item x="21"/>
        <item x="128"/>
        <item x="12"/>
        <item x="111"/>
        <item x="292"/>
        <item x="18"/>
        <item x="47"/>
        <item x="149"/>
        <item m="1" x="313"/>
        <item m="1" x="315"/>
        <item x="9"/>
        <item x="97"/>
        <item x="114"/>
        <item x="67"/>
        <item x="158"/>
        <item x="75"/>
        <item x="110"/>
        <item x="151"/>
        <item x="36"/>
        <item x="71"/>
        <item x="163"/>
        <item x="45"/>
        <item x="4"/>
        <item x="30"/>
        <item x="25"/>
        <item x="146"/>
        <item x="112"/>
        <item x="138"/>
        <item x="185"/>
        <item x="144"/>
        <item x="165"/>
        <item x="63"/>
        <item x="145"/>
        <item x="0"/>
        <item x="222"/>
        <item x="223"/>
        <item x="233"/>
        <item x="173"/>
        <item x="172"/>
        <item x="116"/>
        <item x="155"/>
        <item x="150"/>
        <item x="153"/>
        <item x="93"/>
        <item m="1" x="324"/>
        <item x="171"/>
        <item x="226"/>
        <item x="162"/>
        <item x="68"/>
        <item x="69"/>
        <item x="147"/>
        <item x="120"/>
        <item x="191"/>
        <item x="143"/>
        <item x="224"/>
        <item m="1" x="312"/>
        <item x="228"/>
        <item x="135"/>
        <item x="119"/>
        <item x="180"/>
        <item x="148"/>
        <item x="275"/>
        <item x="232"/>
        <item x="121"/>
        <item x="181"/>
        <item x="187"/>
        <item x="190"/>
        <item x="160"/>
        <item x="184"/>
        <item x="182"/>
        <item x="188"/>
        <item x="186"/>
        <item x="194"/>
        <item x="196"/>
        <item x="183"/>
        <item x="201"/>
        <item x="229"/>
        <item x="161"/>
        <item x="199"/>
        <item x="189"/>
        <item x="200"/>
        <item x="274"/>
        <item x="197"/>
        <item x="276"/>
        <item x="227"/>
        <item x="220"/>
        <item x="249"/>
        <item x="250"/>
        <item x="262"/>
        <item x="261"/>
        <item x="204"/>
        <item x="234"/>
        <item x="235"/>
        <item x="237"/>
        <item x="247"/>
        <item x="221"/>
        <item x="258"/>
        <item m="1" x="309"/>
        <item m="1" x="310"/>
        <item x="264"/>
        <item x="198"/>
        <item x="55"/>
        <item x="245"/>
        <item x="203"/>
        <item x="243"/>
        <item x="241"/>
        <item x="164"/>
        <item x="209"/>
        <item x="263"/>
        <item x="267"/>
        <item x="218"/>
        <item x="208"/>
        <item x="210"/>
        <item x="13"/>
        <item x="236"/>
        <item m="1" x="308"/>
        <item x="253"/>
        <item x="213"/>
        <item x="31"/>
        <item x="273"/>
        <item m="1" x="307"/>
        <item m="1" x="306"/>
        <item x="216"/>
        <item x="215"/>
        <item x="256"/>
        <item x="244"/>
        <item x="211"/>
        <item x="238"/>
        <item x="193"/>
        <item x="254"/>
        <item x="239"/>
        <item x="260"/>
        <item x="266"/>
        <item x="242"/>
        <item x="192"/>
        <item x="255"/>
        <item x="272"/>
        <item x="259"/>
        <item x="279"/>
        <item x="252"/>
        <item x="206"/>
        <item x="271"/>
        <item x="287"/>
        <item x="269"/>
        <item x="270"/>
        <item x="132"/>
        <item x="74"/>
        <item x="240"/>
        <item x="205"/>
        <item x="159"/>
        <item x="248"/>
        <item x="289"/>
        <item x="257"/>
        <item x="230"/>
        <item x="219"/>
        <item x="251"/>
        <item m="1" x="297"/>
        <item x="202"/>
        <item x="268"/>
        <item x="214"/>
        <item x="166"/>
        <item x="265"/>
        <item x="225"/>
        <item x="286"/>
        <item x="217"/>
        <item x="291"/>
        <item x="284"/>
        <item m="1" x="299"/>
        <item x="281"/>
        <item x="293"/>
        <item m="1" x="298"/>
        <item x="295"/>
        <item x="207"/>
        <item x="282"/>
        <item x="278"/>
        <item x="285"/>
        <item x="277"/>
        <item x="156"/>
        <item x="280"/>
        <item x="212"/>
        <item x="283"/>
        <item x="296"/>
        <item x="294"/>
        <item m="1" x="305"/>
        <item t="default"/>
      </items>
    </pivotField>
    <pivotField showAll="0"/>
    <pivotField showAll="0"/>
    <pivotField showAll="0"/>
    <pivotField showAll="0"/>
    <pivotField showAll="0"/>
    <pivotField axis="axisPage" outline="0" showAll="0" defaultSubtotal="0">
      <items count="49">
        <item x="39"/>
        <item x="12"/>
        <item x="18"/>
        <item x="10"/>
        <item x="4"/>
        <item x="20"/>
        <item x="21"/>
        <item x="15"/>
        <item x="16"/>
        <item x="17"/>
        <item x="7"/>
        <item x="19"/>
        <item x="5"/>
        <item x="1"/>
        <item x="2"/>
        <item m="1" x="48"/>
        <item m="1" x="47"/>
        <item x="3"/>
        <item x="26"/>
        <item x="24"/>
        <item x="14"/>
        <item x="22"/>
        <item x="28"/>
        <item x="36"/>
        <item x="8"/>
        <item x="23"/>
        <item x="31"/>
        <item x="27"/>
        <item x="0"/>
        <item m="1" x="46"/>
        <item x="6"/>
        <item x="11"/>
        <item x="29"/>
        <item x="25"/>
        <item x="32"/>
        <item x="30"/>
        <item x="9"/>
        <item x="33"/>
        <item x="13"/>
        <item x="35"/>
        <item x="37"/>
        <item x="34"/>
        <item x="40"/>
        <item x="41"/>
        <item x="42"/>
        <item m="1" x="43"/>
        <item m="1" x="44"/>
        <item m="1" x="45"/>
        <item x="38"/>
      </items>
      <extLst>
        <ext xmlns:x14="http://schemas.microsoft.com/office/spreadsheetml/2009/9/main" uri="{2946ED86-A175-432a-8AC1-64E0C546D7DE}">
          <x14:pivotField fillDownLabels="1"/>
        </ext>
      </extLst>
    </pivotField>
    <pivotField showAll="0"/>
    <pivotField showAll="0"/>
    <pivotField showAll="0"/>
    <pivotField axis="axisPage" showAll="0">
      <items count="15">
        <item x="1"/>
        <item x="6"/>
        <item x="4"/>
        <item m="1" x="10"/>
        <item m="1" x="12"/>
        <item m="1" x="11"/>
        <item m="1" x="13"/>
        <item x="7"/>
        <item x="3"/>
        <item x="5"/>
        <item x="2"/>
        <item x="0"/>
        <item x="8"/>
        <item x="9"/>
        <item t="default"/>
      </items>
    </pivotField>
    <pivotField showAll="0"/>
    <pivotField showAll="0"/>
    <pivotField showAll="0"/>
    <pivotField showAll="0"/>
    <pivotField name="REDE PREVISTA" outline="0" showAll="0" sortType="ascending" defaultSubtotal="0">
      <items count="395">
        <item m="1" x="150"/>
        <item m="1" x="342"/>
        <item m="1" x="182"/>
        <item m="1" x="314"/>
        <item m="1" x="226"/>
        <item m="1" x="270"/>
        <item m="1" x="327"/>
        <item m="1" x="227"/>
        <item m="1" x="310"/>
        <item m="1" x="12"/>
        <item x="4"/>
        <item x="9"/>
        <item m="1" x="250"/>
        <item m="1" x="228"/>
        <item m="1" x="267"/>
        <item m="1" x="76"/>
        <item m="1" x="290"/>
        <item m="1" x="229"/>
        <item m="1" x="269"/>
        <item m="1" x="181"/>
        <item x="2"/>
        <item m="1" x="309"/>
        <item m="1" x="89"/>
        <item x="0"/>
        <item m="1" x="251"/>
        <item m="1" x="220"/>
        <item x="3"/>
        <item m="1" x="223"/>
        <item m="1" x="231"/>
        <item m="1" x="367"/>
        <item m="1" x="379"/>
        <item m="1" x="380"/>
        <item m="1" x="369"/>
        <item m="1" x="381"/>
        <item m="1" x="378"/>
        <item m="1" x="368"/>
        <item m="1" x="370"/>
        <item m="1" x="371"/>
        <item m="1" x="372"/>
        <item m="1" x="373"/>
        <item m="1" x="374"/>
        <item m="1" x="376"/>
        <item m="1" x="377"/>
        <item m="1" x="375"/>
        <item m="1" x="385"/>
        <item m="1" x="382"/>
        <item m="1" x="386"/>
        <item m="1" x="387"/>
        <item m="1" x="388"/>
        <item m="1" x="389"/>
        <item m="1" x="390"/>
        <item m="1" x="391"/>
        <item m="1" x="392"/>
        <item m="1" x="384"/>
        <item m="1" x="393"/>
        <item m="1" x="394"/>
        <item m="1" x="383"/>
        <item m="1" x="366"/>
        <item m="1" x="365"/>
        <item m="1" x="364"/>
        <item m="1" x="363"/>
        <item m="1" x="361"/>
        <item m="1" x="359"/>
        <item m="1" x="362"/>
        <item m="1" x="357"/>
        <item m="1" x="358"/>
        <item m="1" x="360"/>
        <item m="1" x="356"/>
        <item m="1" x="351"/>
        <item m="1" x="352"/>
        <item m="1" x="323"/>
        <item m="1" x="350"/>
        <item m="1" x="353"/>
        <item m="1" x="235"/>
        <item m="1" x="348"/>
        <item m="1" x="349"/>
        <item m="1" x="354"/>
        <item m="1" x="345"/>
        <item m="1" x="346"/>
        <item m="1" x="319"/>
        <item m="1" x="347"/>
        <item m="1" x="344"/>
        <item m="1" x="230"/>
        <item m="1" x="343"/>
        <item m="1" x="324"/>
        <item m="1" x="341"/>
        <item m="1" x="326"/>
        <item m="1" x="328"/>
        <item m="1" x="329"/>
        <item m="1" x="355"/>
        <item m="1" x="330"/>
        <item m="1" x="321"/>
        <item m="1" x="331"/>
        <item m="1" x="332"/>
        <item m="1" x="333"/>
        <item m="1" x="334"/>
        <item m="1" x="335"/>
        <item m="1" x="336"/>
        <item m="1" x="337"/>
        <item m="1" x="325"/>
        <item m="1" x="338"/>
        <item m="1" x="322"/>
        <item m="1" x="339"/>
        <item m="1" x="340"/>
        <item m="1" x="320"/>
        <item m="1" x="318"/>
        <item m="1" x="288"/>
        <item m="1" x="305"/>
        <item m="1" x="291"/>
        <item m="1" x="292"/>
        <item m="1" x="313"/>
        <item m="1" x="283"/>
        <item m="1" x="315"/>
        <item m="1" x="237"/>
        <item m="1" x="233"/>
        <item m="1" x="311"/>
        <item m="1" x="293"/>
        <item m="1" x="316"/>
        <item m="1" x="317"/>
        <item m="1" x="294"/>
        <item m="1" x="295"/>
        <item m="1" x="296"/>
        <item m="1" x="276"/>
        <item m="1" x="297"/>
        <item m="1" x="298"/>
        <item m="1" x="284"/>
        <item m="1" x="299"/>
        <item m="1" x="281"/>
        <item m="1" x="286"/>
        <item m="1" x="300"/>
        <item m="1" x="287"/>
        <item m="1" x="301"/>
        <item m="1" x="285"/>
        <item m="1" x="282"/>
        <item m="1" x="234"/>
        <item m="1" x="268"/>
        <item m="1" x="312"/>
        <item m="1" x="280"/>
        <item m="1" x="232"/>
        <item m="1" x="302"/>
        <item m="1" x="266"/>
        <item m="1" x="278"/>
        <item m="1" x="277"/>
        <item m="1" x="303"/>
        <item m="1" x="236"/>
        <item m="1" x="256"/>
        <item m="1" x="263"/>
        <item m="1" x="272"/>
        <item m="1" x="304"/>
        <item m="1" x="273"/>
        <item m="1" x="279"/>
        <item m="1" x="259"/>
        <item m="1" x="306"/>
        <item m="1" x="274"/>
        <item m="1" x="307"/>
        <item m="1" x="258"/>
        <item m="1" x="289"/>
        <item m="1" x="271"/>
        <item m="1" x="265"/>
        <item m="1" x="275"/>
        <item m="1" x="257"/>
        <item m="1" x="260"/>
        <item m="1" x="261"/>
        <item m="1" x="262"/>
        <item m="1" x="264"/>
        <item m="1" x="254"/>
        <item m="1" x="255"/>
        <item m="1" x="253"/>
        <item m="1" x="252"/>
        <item m="1" x="247"/>
        <item m="1" x="248"/>
        <item m="1" x="244"/>
        <item m="1" x="308"/>
        <item m="1" x="243"/>
        <item m="1" x="249"/>
        <item m="1" x="245"/>
        <item m="1" x="242"/>
        <item m="1" x="240"/>
        <item m="1" x="241"/>
        <item m="1" x="238"/>
        <item m="1" x="216"/>
        <item m="1" x="224"/>
        <item m="1" x="225"/>
        <item m="1" x="239"/>
        <item m="1" x="212"/>
        <item m="1" x="213"/>
        <item m="1" x="221"/>
        <item m="1" x="222"/>
        <item m="1" x="214"/>
        <item m="1" x="219"/>
        <item m="1" x="218"/>
        <item m="1" x="217"/>
        <item m="1" x="207"/>
        <item m="1" x="205"/>
        <item m="1" x="206"/>
        <item m="1" x="209"/>
        <item m="1" x="208"/>
        <item m="1" x="210"/>
        <item m="1" x="211"/>
        <item m="1" x="215"/>
        <item m="1" x="204"/>
        <item m="1" x="203"/>
        <item m="1" x="201"/>
        <item m="1" x="202"/>
        <item m="1" x="199"/>
        <item m="1" x="200"/>
        <item m="1" x="198"/>
        <item m="1" x="197"/>
        <item m="1" x="195"/>
        <item m="1" x="196"/>
        <item m="1" x="194"/>
        <item m="1" x="192"/>
        <item m="1" x="185"/>
        <item m="1" x="184"/>
        <item m="1" x="190"/>
        <item m="1" x="186"/>
        <item m="1" x="187"/>
        <item m="1" x="183"/>
        <item m="1" x="188"/>
        <item m="1" x="171"/>
        <item m="1" x="167"/>
        <item m="1" x="170"/>
        <item m="1" x="175"/>
        <item m="1" x="176"/>
        <item m="1" x="169"/>
        <item m="1" x="177"/>
        <item m="1" x="168"/>
        <item m="1" x="178"/>
        <item m="1" x="173"/>
        <item m="1" x="174"/>
        <item m="1" x="172"/>
        <item m="1" x="189"/>
        <item m="1" x="179"/>
        <item m="1" x="191"/>
        <item m="1" x="166"/>
        <item m="1" x="193"/>
        <item m="1" x="180"/>
        <item m="1" x="158"/>
        <item m="1" x="164"/>
        <item m="1" x="157"/>
        <item m="1" x="165"/>
        <item m="1" x="161"/>
        <item m="1" x="159"/>
        <item m="1" x="162"/>
        <item m="1" x="160"/>
        <item m="1" x="156"/>
        <item m="1" x="163"/>
        <item m="1" x="151"/>
        <item m="1" x="153"/>
        <item m="1" x="154"/>
        <item m="1" x="152"/>
        <item m="1" x="155"/>
        <item m="1" x="146"/>
        <item m="1" x="147"/>
        <item m="1" x="148"/>
        <item m="1" x="149"/>
        <item m="1" x="145"/>
        <item m="1" x="144"/>
        <item m="1" x="141"/>
        <item m="1" x="140"/>
        <item m="1" x="139"/>
        <item m="1" x="138"/>
        <item m="1" x="142"/>
        <item m="1" x="137"/>
        <item m="1" x="136"/>
        <item m="1" x="134"/>
        <item m="1" x="131"/>
        <item m="1" x="132"/>
        <item m="1" x="133"/>
        <item m="1" x="135"/>
        <item m="1" x="130"/>
        <item m="1" x="129"/>
        <item m="1" x="128"/>
        <item m="1" x="127"/>
        <item m="1" x="125"/>
        <item m="1" x="126"/>
        <item m="1" x="124"/>
        <item m="1" x="123"/>
        <item m="1" x="122"/>
        <item m="1" x="117"/>
        <item m="1" x="115"/>
        <item m="1" x="120"/>
        <item m="1" x="121"/>
        <item m="1" x="119"/>
        <item m="1" x="114"/>
        <item m="1" x="112"/>
        <item m="1" x="118"/>
        <item m="1" x="110"/>
        <item m="1" x="116"/>
        <item m="1" x="143"/>
        <item m="1" x="111"/>
        <item m="1" x="108"/>
        <item m="1" x="107"/>
        <item m="1" x="109"/>
        <item m="1" x="106"/>
        <item m="1" x="105"/>
        <item m="1" x="104"/>
        <item m="1" x="103"/>
        <item m="1" x="102"/>
        <item m="1" x="88"/>
        <item m="1" x="113"/>
        <item m="1" x="101"/>
        <item m="1" x="100"/>
        <item m="1" x="87"/>
        <item m="1" x="96"/>
        <item m="1" x="97"/>
        <item m="1" x="98"/>
        <item m="1" x="99"/>
        <item m="1" x="94"/>
        <item m="1" x="95"/>
        <item m="1" x="93"/>
        <item m="1" x="90"/>
        <item m="1" x="92"/>
        <item m="1" x="91"/>
        <item m="1" x="84"/>
        <item m="1" x="80"/>
        <item m="1" x="83"/>
        <item m="1" x="86"/>
        <item m="1" x="85"/>
        <item m="1" x="81"/>
        <item m="1" x="75"/>
        <item m="1" x="82"/>
        <item m="1" x="77"/>
        <item m="1" x="78"/>
        <item m="1" x="73"/>
        <item m="1" x="72"/>
        <item m="1" x="74"/>
        <item m="1" x="79"/>
        <item m="1" x="67"/>
        <item m="1" x="70"/>
        <item m="1" x="69"/>
        <item m="1" x="68"/>
        <item m="1" x="66"/>
        <item m="1" x="65"/>
        <item m="1" x="63"/>
        <item m="1" x="62"/>
        <item m="1" x="71"/>
        <item m="1" x="64"/>
        <item m="1" x="61"/>
        <item m="1" x="59"/>
        <item m="1" x="60"/>
        <item m="1" x="55"/>
        <item m="1" x="57"/>
        <item m="1" x="58"/>
        <item m="1" x="54"/>
        <item m="1" x="50"/>
        <item m="1" x="51"/>
        <item m="1" x="52"/>
        <item m="1" x="53"/>
        <item m="1" x="56"/>
        <item m="1" x="46"/>
        <item m="1" x="40"/>
        <item m="1" x="43"/>
        <item m="1" x="47"/>
        <item m="1" x="44"/>
        <item m="1" x="49"/>
        <item m="1" x="45"/>
        <item m="1" x="42"/>
        <item m="1" x="48"/>
        <item m="1" x="41"/>
        <item m="1" x="39"/>
        <item m="1" x="36"/>
        <item m="1" x="38"/>
        <item m="1" x="37"/>
        <item m="1" x="34"/>
        <item m="1" x="35"/>
        <item m="1" x="33"/>
        <item m="1" x="32"/>
        <item m="1" x="29"/>
        <item m="1" x="30"/>
        <item m="1" x="31"/>
        <item m="1" x="25"/>
        <item m="1" x="26"/>
        <item m="1" x="28"/>
        <item m="1" x="27"/>
        <item m="1" x="23"/>
        <item m="1" x="21"/>
        <item m="1" x="24"/>
        <item m="1" x="22"/>
        <item m="1" x="20"/>
        <item m="1" x="15"/>
        <item m="1" x="14"/>
        <item m="1" x="13"/>
        <item m="1" x="17"/>
        <item m="1" x="246"/>
        <item m="1" x="18"/>
        <item m="1" x="19"/>
        <item m="1" x="16"/>
        <item m="1" x="10"/>
        <item m="1" x="11"/>
        <item x="5"/>
        <item x="6"/>
        <item x="1"/>
        <item x="8"/>
        <item x="7"/>
      </items>
      <extLst>
        <ext xmlns:x14="http://schemas.microsoft.com/office/spreadsheetml/2009/9/main" uri="{2946ED86-A175-432a-8AC1-64E0C546D7DE}">
          <x14:pivotField fillDownLabels="1"/>
        </ext>
      </extLst>
    </pivotField>
    <pivotField showAll="0" sortType="ascending">
      <items count="430">
        <item h="1" m="1" x="121"/>
        <item h="1" m="1" x="368"/>
        <item h="1" m="1" x="242"/>
        <item h="1" m="1" x="391"/>
        <item h="1" m="1" x="389"/>
        <item h="1" m="1" x="386"/>
        <item h="1" m="1" x="374"/>
        <item h="1" m="1" x="70"/>
        <item h="1" m="1" x="373"/>
        <item h="1" m="1" x="372"/>
        <item h="1" m="1" x="375"/>
        <item h="1" m="1" x="371"/>
        <item h="1" m="1" x="382"/>
        <item h="1" m="1" x="312"/>
        <item h="1" m="1" x="385"/>
        <item h="1" m="1" x="313"/>
        <item h="1" m="1" x="361"/>
        <item h="1" x="0"/>
        <item h="1" x="10"/>
        <item h="1" x="6"/>
        <item h="1" m="1" x="104"/>
        <item h="1" x="7"/>
        <item h="1" m="1" x="309"/>
        <item h="1" m="1" x="370"/>
        <item h="1" m="1" x="343"/>
        <item h="1" m="1" x="366"/>
        <item h="1" x="2"/>
        <item h="1" m="1" x="364"/>
        <item h="1" m="1" x="310"/>
        <item h="1" m="1" x="282"/>
        <item h="1" m="1" x="308"/>
        <item h="1" x="3"/>
        <item h="1" m="1" x="93"/>
        <item h="1" x="8"/>
        <item m="1" x="428"/>
        <item h="1" m="1" x="380"/>
        <item h="1" m="1" x="292"/>
        <item h="1" m="1" x="314"/>
        <item h="1" m="1" x="376"/>
        <item h="1" m="1" x="377"/>
        <item h="1" m="1" x="379"/>
        <item m="1" x="424"/>
        <item m="1" x="427"/>
        <item m="1" x="421"/>
        <item m="1" x="420"/>
        <item m="1" x="425"/>
        <item m="1" x="426"/>
        <item m="1" x="414"/>
        <item m="1" x="415"/>
        <item m="1" x="416"/>
        <item m="1" x="417"/>
        <item m="1" x="418"/>
        <item m="1" x="419"/>
        <item m="1" x="413"/>
        <item m="1" x="408"/>
        <item m="1" x="398"/>
        <item m="1" x="396"/>
        <item m="1" x="405"/>
        <item m="1" x="402"/>
        <item m="1" x="401"/>
        <item m="1" x="409"/>
        <item m="1" x="410"/>
        <item m="1" x="407"/>
        <item h="1" m="1" x="422"/>
        <item m="1" x="397"/>
        <item m="1" x="399"/>
        <item m="1" x="400"/>
        <item m="1" x="406"/>
        <item m="1" x="395"/>
        <item h="1" m="1" x="423"/>
        <item h="1" m="1" x="403"/>
        <item m="1" x="394"/>
        <item m="1" x="404"/>
        <item h="1" m="1" x="393"/>
        <item h="1" m="1" x="392"/>
        <item h="1" m="1" x="390"/>
        <item h="1" m="1" x="411"/>
        <item h="1" m="1" x="352"/>
        <item h="1" m="1" x="363"/>
        <item h="1" m="1" x="345"/>
        <item h="1" m="1" x="346"/>
        <item h="1" m="1" x="383"/>
        <item h="1" m="1" x="381"/>
        <item h="1" m="1" x="412"/>
        <item h="1" m="1" x="354"/>
        <item h="1" m="1" x="344"/>
        <item h="1" m="1" x="369"/>
        <item h="1" m="1" x="387"/>
        <item h="1" m="1" x="347"/>
        <item h="1" m="1" x="384"/>
        <item h="1" m="1" x="348"/>
        <item h="1" m="1" x="349"/>
        <item h="1" m="1" x="388"/>
        <item h="1" m="1" x="356"/>
        <item h="1" m="1" x="357"/>
        <item h="1" m="1" x="350"/>
        <item h="1" m="1" x="355"/>
        <item h="1" m="1" x="351"/>
        <item h="1" m="1" x="341"/>
        <item h="1" m="1" x="335"/>
        <item h="1" m="1" x="358"/>
        <item m="1" x="359"/>
        <item h="1" m="1" x="360"/>
        <item h="1" m="1" x="320"/>
        <item h="1" m="1" x="288"/>
        <item h="1" m="1" x="365"/>
        <item h="1" m="1" x="378"/>
        <item h="1" m="1" x="367"/>
        <item h="1" m="1" x="323"/>
        <item h="1" m="1" x="362"/>
        <item h="1" m="1" x="329"/>
        <item h="1" m="1" x="330"/>
        <item h="1" m="1" x="331"/>
        <item h="1" m="1" x="337"/>
        <item h="1" m="1" x="353"/>
        <item h="1" m="1" x="261"/>
        <item h="1" m="1" x="298"/>
        <item h="1" m="1" x="333"/>
        <item h="1" m="1" x="327"/>
        <item h="1" m="1" x="295"/>
        <item h="1" m="1" x="342"/>
        <item h="1" m="1" x="338"/>
        <item h="1" m="1" x="339"/>
        <item h="1" m="1" x="262"/>
        <item h="1" m="1" x="324"/>
        <item h="1" m="1" x="340"/>
        <item h="1" m="1" x="332"/>
        <item h="1" m="1" x="266"/>
        <item h="1" m="1" x="287"/>
        <item h="1" m="1" x="315"/>
        <item h="1" m="1" x="263"/>
        <item h="1" m="1" x="334"/>
        <item h="1" m="1" x="316"/>
        <item h="1" m="1" x="336"/>
        <item h="1" m="1" x="317"/>
        <item h="1" m="1" x="322"/>
        <item h="1" m="1" x="318"/>
        <item h="1" m="1" x="325"/>
        <item h="1" m="1" x="326"/>
        <item h="1" m="1" x="328"/>
        <item h="1" m="1" x="274"/>
        <item h="1" m="1" x="321"/>
        <item h="1" m="1" x="319"/>
        <item h="1" m="1" x="307"/>
        <item h="1" m="1" x="302"/>
        <item h="1" m="1" x="303"/>
        <item h="1" m="1" x="306"/>
        <item h="1" m="1" x="304"/>
        <item h="1" m="1" x="300"/>
        <item h="1" m="1" x="301"/>
        <item h="1" m="1" x="268"/>
        <item h="1" m="1" x="305"/>
        <item h="1" m="1" x="297"/>
        <item h="1" m="1" x="267"/>
        <item h="1" m="1" x="311"/>
        <item h="1" m="1" x="296"/>
        <item h="1" m="1" x="286"/>
        <item h="1" m="1" x="299"/>
        <item h="1" m="1" x="273"/>
        <item h="1" m="1" x="293"/>
        <item h="1" m="1" x="294"/>
        <item h="1" m="1" x="290"/>
        <item h="1" m="1" x="289"/>
        <item h="1" m="1" x="285"/>
        <item h="1" m="1" x="284"/>
        <item h="1" m="1" x="283"/>
        <item h="1" m="1" x="278"/>
        <item h="1" m="1" x="279"/>
        <item h="1" m="1" x="291"/>
        <item h="1" m="1" x="281"/>
        <item h="1" m="1" x="276"/>
        <item h="1" m="1" x="280"/>
        <item h="1" m="1" x="277"/>
        <item h="1" m="1" x="275"/>
        <item h="1" m="1" x="265"/>
        <item h="1" m="1" x="271"/>
        <item h="1" m="1" x="272"/>
        <item h="1" m="1" x="259"/>
        <item h="1" m="1" x="260"/>
        <item h="1" m="1" x="264"/>
        <item h="1" m="1" x="27"/>
        <item h="1" m="1" x="258"/>
        <item h="1" m="1" x="269"/>
        <item h="1" m="1" x="270"/>
        <item h="1" m="1" x="212"/>
        <item h="1" m="1" x="257"/>
        <item h="1" m="1" x="256"/>
        <item h="1" m="1" x="254"/>
        <item h="1" m="1" x="252"/>
        <item h="1" m="1" x="251"/>
        <item h="1" m="1" x="253"/>
        <item h="1" m="1" x="249"/>
        <item h="1" m="1" x="250"/>
        <item h="1" m="1" x="215"/>
        <item h="1" m="1" x="248"/>
        <item h="1" m="1" x="255"/>
        <item h="1" m="1" x="220"/>
        <item h="1" m="1" x="219"/>
        <item h="1" m="1" x="244"/>
        <item h="1" m="1" x="231"/>
        <item h="1" m="1" x="245"/>
        <item h="1" m="1" x="243"/>
        <item h="1" m="1" x="218"/>
        <item h="1" m="1" x="222"/>
        <item h="1" m="1" x="223"/>
        <item h="1" m="1" x="240"/>
        <item h="1" m="1" x="235"/>
        <item h="1" m="1" x="246"/>
        <item h="1" m="1" x="247"/>
        <item h="1" m="1" x="226"/>
        <item h="1" m="1" x="241"/>
        <item h="1" m="1" x="217"/>
        <item h="1" m="1" x="224"/>
        <item h="1" m="1" x="221"/>
        <item h="1" m="1" x="214"/>
        <item h="1" m="1" x="225"/>
        <item h="1" m="1" x="234"/>
        <item h="1" m="1" x="227"/>
        <item h="1" m="1" x="228"/>
        <item h="1" m="1" x="230"/>
        <item h="1" m="1" x="232"/>
        <item h="1" m="1" x="233"/>
        <item h="1" m="1" x="236"/>
        <item h="1" m="1" x="239"/>
        <item h="1" m="1" x="229"/>
        <item h="1" m="1" x="237"/>
        <item h="1" m="1" x="238"/>
        <item h="1" m="1" x="216"/>
        <item h="1" m="1" x="213"/>
        <item h="1" m="1" x="210"/>
        <item h="1" m="1" x="205"/>
        <item h="1" m="1" x="204"/>
        <item h="1" m="1" x="190"/>
        <item h="1" m="1" x="208"/>
        <item h="1" m="1" x="203"/>
        <item h="1" m="1" x="202"/>
        <item h="1" m="1" x="201"/>
        <item h="1" m="1" x="209"/>
        <item h="1" m="1" x="207"/>
        <item h="1" m="1" x="200"/>
        <item h="1" m="1" x="199"/>
        <item h="1" m="1" x="211"/>
        <item h="1" m="1" x="196"/>
        <item h="1" m="1" x="197"/>
        <item h="1" m="1" x="198"/>
        <item h="1" m="1" x="189"/>
        <item h="1" m="1" x="184"/>
        <item h="1" m="1" x="183"/>
        <item h="1" m="1" x="193"/>
        <item h="1" m="1" x="194"/>
        <item h="1" m="1" x="182"/>
        <item h="1" m="1" x="206"/>
        <item h="1" m="1" x="195"/>
        <item h="1" m="1" x="192"/>
        <item h="1" m="1" x="188"/>
        <item h="1" m="1" x="187"/>
        <item h="1" m="1" x="191"/>
        <item h="1" m="1" x="186"/>
        <item h="1" m="1" x="185"/>
        <item h="1" m="1" x="181"/>
        <item h="1" m="1" x="179"/>
        <item h="1" m="1" x="178"/>
        <item h="1" m="1" x="180"/>
        <item h="1" m="1" x="177"/>
        <item h="1" m="1" x="175"/>
        <item h="1" m="1" x="172"/>
        <item h="1" m="1" x="170"/>
        <item h="1" m="1" x="171"/>
        <item h="1" m="1" x="176"/>
        <item h="1" m="1" x="174"/>
        <item h="1" m="1" x="173"/>
        <item h="1" m="1" x="159"/>
        <item h="1" m="1" x="160"/>
        <item h="1" m="1" x="156"/>
        <item h="1" m="1" x="161"/>
        <item h="1" m="1" x="168"/>
        <item h="1" m="1" x="158"/>
        <item h="1" m="1" x="162"/>
        <item h="1" m="1" x="157"/>
        <item h="1" m="1" x="167"/>
        <item h="1" m="1" x="163"/>
        <item h="1" m="1" x="154"/>
        <item h="1" m="1" x="165"/>
        <item h="1" m="1" x="166"/>
        <item h="1" m="1" x="155"/>
        <item h="1" m="1" x="151"/>
        <item h="1" m="1" x="153"/>
        <item h="1" m="1" x="169"/>
        <item h="1" m="1" x="149"/>
        <item h="1" m="1" x="164"/>
        <item h="1" m="1" x="150"/>
        <item h="1" m="1" x="152"/>
        <item h="1" m="1" x="135"/>
        <item h="1" m="1" x="146"/>
        <item h="1" m="1" x="136"/>
        <item h="1" m="1" x="129"/>
        <item h="1" m="1" x="148"/>
        <item h="1" m="1" x="137"/>
        <item h="1" m="1" x="140"/>
        <item h="1" m="1" x="142"/>
        <item h="1" m="1" x="147"/>
        <item h="1" m="1" x="143"/>
        <item h="1" m="1" x="139"/>
        <item h="1" m="1" x="130"/>
        <item h="1" m="1" x="144"/>
        <item h="1" m="1" x="141"/>
        <item h="1" m="1" x="145"/>
        <item h="1" m="1" x="126"/>
        <item h="1" m="1" x="138"/>
        <item h="1" m="1" x="132"/>
        <item h="1" m="1" x="128"/>
        <item h="1" m="1" x="127"/>
        <item h="1" m="1" x="131"/>
        <item h="1" m="1" x="134"/>
        <item h="1" m="1" x="133"/>
        <item h="1" m="1" x="122"/>
        <item h="1" m="1" x="125"/>
        <item h="1" m="1" x="119"/>
        <item h="1" m="1" x="123"/>
        <item h="1" m="1" x="124"/>
        <item h="1" m="1" x="120"/>
        <item h="1" m="1" x="106"/>
        <item h="1" m="1" x="116"/>
        <item h="1" m="1" x="118"/>
        <item h="1" m="1" x="113"/>
        <item h="1" m="1" x="114"/>
        <item h="1" m="1" x="112"/>
        <item h="1" m="1" x="117"/>
        <item h="1" m="1" x="115"/>
        <item h="1" m="1" x="108"/>
        <item h="1" m="1" x="107"/>
        <item h="1" m="1" x="109"/>
        <item h="1" m="1" x="110"/>
        <item h="1" m="1" x="105"/>
        <item h="1" m="1" x="102"/>
        <item h="1" m="1" x="97"/>
        <item h="1" m="1" x="103"/>
        <item h="1" m="1" x="87"/>
        <item h="1" m="1" x="101"/>
        <item h="1" m="1" x="111"/>
        <item h="1" m="1" x="96"/>
        <item h="1" m="1" x="100"/>
        <item h="1" m="1" x="94"/>
        <item h="1" m="1" x="98"/>
        <item h="1" m="1" x="95"/>
        <item h="1" m="1" x="92"/>
        <item h="1" m="1" x="37"/>
        <item h="1" m="1" x="89"/>
        <item h="1" m="1" x="90"/>
        <item h="1" m="1" x="91"/>
        <item h="1" m="1" x="75"/>
        <item h="1" m="1" x="74"/>
        <item h="1" m="1" x="84"/>
        <item h="1" m="1" x="85"/>
        <item h="1" m="1" x="83"/>
        <item h="1" m="1" x="82"/>
        <item h="1" m="1" x="76"/>
        <item h="1" m="1" x="77"/>
        <item h="1" m="1" x="88"/>
        <item h="1" m="1" x="81"/>
        <item h="1" m="1" x="43"/>
        <item h="1" m="1" x="86"/>
        <item h="1" m="1" x="79"/>
        <item h="1" m="1" x="78"/>
        <item h="1" m="1" x="80"/>
        <item h="1" m="1" x="71"/>
        <item h="1" m="1" x="72"/>
        <item h="1" m="1" x="99"/>
        <item h="1" m="1" x="60"/>
        <item h="1" m="1" x="73"/>
        <item h="1" m="1" x="67"/>
        <item h="1" m="1" x="28"/>
        <item h="1" m="1" x="36"/>
        <item h="1" m="1" x="69"/>
        <item h="1" m="1" x="68"/>
        <item h="1" m="1" x="45"/>
        <item h="1" m="1" x="65"/>
        <item h="1" m="1" x="62"/>
        <item h="1" m="1" x="64"/>
        <item h="1" m="1" x="66"/>
        <item h="1" m="1" x="61"/>
        <item h="1" m="1" x="58"/>
        <item h="1" m="1" x="63"/>
        <item h="1" m="1" x="54"/>
        <item h="1" m="1" x="55"/>
        <item h="1" m="1" x="52"/>
        <item h="1" m="1" x="57"/>
        <item h="1" m="1" x="56"/>
        <item h="1" m="1" x="29"/>
        <item h="1" m="1" x="51"/>
        <item h="1" m="1" x="33"/>
        <item h="1" m="1" x="53"/>
        <item h="1" m="1" x="44"/>
        <item h="1" m="1" x="46"/>
        <item h="1" m="1" x="47"/>
        <item h="1" m="1" x="34"/>
        <item h="1" m="1" x="42"/>
        <item h="1" m="1" x="49"/>
        <item h="1" m="1" x="30"/>
        <item h="1" m="1" x="50"/>
        <item h="1" m="1" x="48"/>
        <item h="1" m="1" x="59"/>
        <item h="1" m="1" x="32"/>
        <item h="1" m="1" x="39"/>
        <item h="1" m="1" x="31"/>
        <item h="1" m="1" x="35"/>
        <item h="1" m="1" x="41"/>
        <item h="1" m="1" x="38"/>
        <item h="1" m="1" x="40"/>
        <item h="1" m="1" x="20"/>
        <item h="1" m="1" x="25"/>
        <item h="1" m="1" x="21"/>
        <item h="1" m="1" x="23"/>
        <item h="1" m="1" x="22"/>
        <item h="1" m="1" x="26"/>
        <item h="1" m="1" x="24"/>
        <item h="1" m="1" x="19"/>
        <item h="1" x="5"/>
        <item h="1" x="14"/>
        <item h="1" x="9"/>
        <item h="1" x="4"/>
        <item h="1" x="15"/>
        <item h="1" x="12"/>
        <item h="1" x="1"/>
        <item h="1" x="13"/>
        <item h="1" x="16"/>
        <item h="1" x="18"/>
        <item h="1" x="17"/>
        <item h="1" x="11"/>
        <item t="default"/>
      </items>
    </pivotField>
    <pivotField axis="axisPage" showAll="0">
      <items count="25">
        <item x="1"/>
        <item x="11"/>
        <item x="3"/>
        <item x="4"/>
        <item x="2"/>
        <item x="10"/>
        <item m="1" x="23"/>
        <item m="1" x="22"/>
        <item x="0"/>
        <item x="8"/>
        <item x="9"/>
        <item x="6"/>
        <item x="7"/>
        <item x="16"/>
        <item m="1" x="21"/>
        <item x="14"/>
        <item m="1" x="20"/>
        <item x="12"/>
        <item m="1" x="19"/>
        <item x="13"/>
        <item x="15"/>
        <item m="1" x="18"/>
        <item x="5"/>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5">
        <item x="3"/>
        <item x="1"/>
        <item m="1" x="6"/>
        <item m="1" x="5"/>
        <item m="1" x="8"/>
        <item m="1" x="12"/>
        <item m="1" x="13"/>
        <item x="0"/>
        <item m="1" x="11"/>
        <item m="1" x="10"/>
        <item m="1" x="9"/>
        <item m="1" x="7"/>
        <item m="1" x="4"/>
        <item x="2"/>
        <item t="default"/>
      </items>
    </pivotField>
    <pivotField showAll="0"/>
    <pivotField showAll="0"/>
    <pivotField axis="axisPage" multipleItemSelectionAllowed="1" showAll="0">
      <items count="171">
        <item x="1"/>
        <item m="1" x="42"/>
        <item m="1" x="121"/>
        <item m="1" x="44"/>
        <item m="1" x="123"/>
        <item m="1" x="46"/>
        <item m="1" x="53"/>
        <item m="1" x="38"/>
        <item m="1" x="54"/>
        <item m="1" x="55"/>
        <item m="1" x="122"/>
        <item m="1" x="39"/>
        <item m="1" x="124"/>
        <item m="1" x="51"/>
        <item m="1" x="126"/>
        <item m="1" x="93"/>
        <item m="1" x="139"/>
        <item m="1" x="40"/>
        <item m="1" x="47"/>
        <item m="1" x="129"/>
        <item m="1" x="43"/>
        <item m="1" x="21"/>
        <item m="1" x="59"/>
        <item m="1" x="95"/>
        <item m="1" x="130"/>
        <item m="1" x="131"/>
        <item m="1" x="166"/>
        <item m="1" x="17"/>
        <item m="1" x="132"/>
        <item m="1" x="62"/>
        <item m="1" x="149"/>
        <item m="1" x="72"/>
        <item m="1" x="96"/>
        <item m="1" x="133"/>
        <item m="1" x="150"/>
        <item m="1" x="41"/>
        <item m="1" x="108"/>
        <item m="1" x="118"/>
        <item m="1" x="135"/>
        <item m="1" x="22"/>
        <item m="1" x="56"/>
        <item m="1" x="136"/>
        <item m="1" x="138"/>
        <item m="1" x="97"/>
        <item m="1" x="57"/>
        <item m="1" x="60"/>
        <item m="1" x="71"/>
        <item m="1" x="23"/>
        <item m="1" x="140"/>
        <item m="1" x="98"/>
        <item m="1" x="73"/>
        <item m="1" x="74"/>
        <item m="1" x="151"/>
        <item m="1" x="75"/>
        <item m="1" x="77"/>
        <item m="1" x="99"/>
        <item m="1" x="141"/>
        <item m="1" x="142"/>
        <item m="1" x="143"/>
        <item m="1" x="61"/>
        <item m="1" x="37"/>
        <item m="1" x="167"/>
        <item m="1" x="82"/>
        <item m="1" x="81"/>
        <item m="1" x="125"/>
        <item m="1" x="20"/>
        <item m="1" x="85"/>
        <item m="1" x="50"/>
        <item m="1" x="24"/>
        <item m="1" x="33"/>
        <item m="1" x="31"/>
        <item m="1" x="32"/>
        <item m="1" x="111"/>
        <item m="1" x="145"/>
        <item m="1" x="64"/>
        <item m="1" x="146"/>
        <item m="1" x="30"/>
        <item m="1" x="112"/>
        <item m="1" x="147"/>
        <item m="1" x="58"/>
        <item m="1" x="65"/>
        <item m="1" x="66"/>
        <item m="1" x="52"/>
        <item m="1" x="19"/>
        <item m="1" x="148"/>
        <item m="1" x="144"/>
        <item m="1" x="45"/>
        <item m="1" x="29"/>
        <item m="1" x="34"/>
        <item m="1" x="91"/>
        <item m="1" x="84"/>
        <item m="1" x="152"/>
        <item m="1" x="25"/>
        <item m="1" x="102"/>
        <item m="1" x="76"/>
        <item m="1" x="153"/>
        <item m="1" x="154"/>
        <item m="1" x="100"/>
        <item m="1" x="35"/>
        <item m="1" x="127"/>
        <item m="1" x="101"/>
        <item m="1" x="78"/>
        <item m="1" x="104"/>
        <item m="1" x="79"/>
        <item m="1" x="80"/>
        <item m="1" x="169"/>
        <item m="1" x="67"/>
        <item m="1" x="63"/>
        <item m="1" x="68"/>
        <item m="1" x="115"/>
        <item m="1" x="103"/>
        <item m="1" x="70"/>
        <item m="1" x="18"/>
        <item m="1" x="128"/>
        <item m="1" x="155"/>
        <item m="1" x="156"/>
        <item m="1" x="162"/>
        <item m="1" x="157"/>
        <item m="1" x="109"/>
        <item m="1" x="158"/>
        <item m="1" x="159"/>
        <item m="1" x="110"/>
        <item m="1" x="16"/>
        <item m="1" x="116"/>
        <item m="1" x="113"/>
        <item m="1" x="92"/>
        <item m="1" x="137"/>
        <item m="1" x="69"/>
        <item m="1" x="114"/>
        <item m="1" x="105"/>
        <item m="1" x="160"/>
        <item m="1" x="134"/>
        <item m="1" x="86"/>
        <item m="1" x="48"/>
        <item m="1" x="83"/>
        <item m="1" x="36"/>
        <item m="1" x="161"/>
        <item m="1" x="87"/>
        <item m="1" x="49"/>
        <item m="1" x="117"/>
        <item m="1" x="88"/>
        <item m="1" x="106"/>
        <item m="1" x="94"/>
        <item m="1" x="26"/>
        <item m="1" x="163"/>
        <item m="1" x="120"/>
        <item m="1" x="27"/>
        <item m="1" x="89"/>
        <item m="1" x="28"/>
        <item m="1" x="90"/>
        <item m="1" x="164"/>
        <item m="1" x="107"/>
        <item m="1" x="119"/>
        <item m="1" x="165"/>
        <item m="1" x="168"/>
        <item h="1" x="0"/>
        <item h="1" m="1" x="15"/>
        <item h="1" x="9"/>
        <item h="1" x="6"/>
        <item h="1" m="1" x="13"/>
        <item h="1" x="8"/>
        <item h="1" x="2"/>
        <item h="1" x="4"/>
        <item h="1" x="5"/>
        <item h="1" x="3"/>
        <item h="1" m="1" x="14"/>
        <item h="1" m="1" x="12"/>
        <item h="1" x="7"/>
        <item h="1"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46">
    <i>
      <x/>
    </i>
    <i>
      <x v="10"/>
    </i>
    <i>
      <x v="18"/>
    </i>
    <i>
      <x v="19"/>
    </i>
    <i>
      <x v="20"/>
    </i>
    <i>
      <x v="21"/>
    </i>
    <i>
      <x v="22"/>
    </i>
    <i>
      <x v="24"/>
    </i>
    <i>
      <x v="25"/>
    </i>
    <i>
      <x v="26"/>
    </i>
    <i>
      <x v="27"/>
    </i>
    <i>
      <x v="28"/>
    </i>
    <i>
      <x v="30"/>
    </i>
    <i>
      <x v="31"/>
    </i>
    <i>
      <x v="34"/>
    </i>
    <i>
      <x v="35"/>
    </i>
    <i>
      <x v="36"/>
    </i>
    <i>
      <x v="37"/>
    </i>
    <i>
      <x v="38"/>
    </i>
    <i>
      <x v="39"/>
    </i>
    <i>
      <x v="40"/>
    </i>
    <i>
      <x v="42"/>
    </i>
    <i>
      <x v="43"/>
    </i>
    <i>
      <x v="44"/>
    </i>
    <i>
      <x v="47"/>
    </i>
    <i>
      <x v="48"/>
    </i>
    <i>
      <x v="49"/>
    </i>
    <i>
      <x v="50"/>
    </i>
    <i>
      <x v="51"/>
    </i>
    <i>
      <x v="52"/>
    </i>
    <i>
      <x v="54"/>
    </i>
    <i>
      <x v="55"/>
    </i>
    <i>
      <x v="56"/>
    </i>
    <i>
      <x v="60"/>
    </i>
    <i>
      <x v="61"/>
    </i>
    <i>
      <x v="62"/>
    </i>
    <i>
      <x v="63"/>
    </i>
    <i>
      <x v="64"/>
    </i>
    <i>
      <x v="65"/>
    </i>
    <i>
      <x v="66"/>
    </i>
    <i>
      <x v="67"/>
    </i>
    <i>
      <x v="68"/>
    </i>
    <i>
      <x v="69"/>
    </i>
    <i>
      <x v="70"/>
    </i>
    <i>
      <x v="71"/>
    </i>
    <i>
      <x v="72"/>
    </i>
    <i>
      <x v="75"/>
    </i>
    <i>
      <x v="78"/>
    </i>
    <i>
      <x v="79"/>
    </i>
    <i>
      <x v="80"/>
    </i>
    <i>
      <x v="82"/>
    </i>
    <i>
      <x v="83"/>
    </i>
    <i>
      <x v="84"/>
    </i>
    <i>
      <x v="85"/>
    </i>
    <i>
      <x v="86"/>
    </i>
    <i>
      <x v="87"/>
    </i>
    <i>
      <x v="88"/>
    </i>
    <i>
      <x v="89"/>
    </i>
    <i>
      <x v="90"/>
    </i>
    <i>
      <x v="91"/>
    </i>
    <i>
      <x v="92"/>
    </i>
    <i>
      <x v="93"/>
    </i>
    <i>
      <x v="94"/>
    </i>
    <i>
      <x v="95"/>
    </i>
    <i>
      <x v="96"/>
    </i>
    <i>
      <x v="97"/>
    </i>
    <i>
      <x v="98"/>
    </i>
    <i>
      <x v="99"/>
    </i>
    <i>
      <x v="100"/>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9"/>
    </i>
    <i>
      <x v="130"/>
    </i>
    <i>
      <x v="132"/>
    </i>
    <i>
      <x v="134"/>
    </i>
    <i>
      <x v="135"/>
    </i>
    <i>
      <x v="136"/>
    </i>
    <i>
      <x v="137"/>
    </i>
    <i>
      <x v="138"/>
    </i>
    <i>
      <x v="139"/>
    </i>
    <i>
      <x v="140"/>
    </i>
    <i>
      <x v="141"/>
    </i>
    <i>
      <x v="142"/>
    </i>
    <i>
      <x v="144"/>
    </i>
    <i>
      <x v="145"/>
    </i>
    <i>
      <x v="146"/>
    </i>
    <i>
      <x v="147"/>
    </i>
    <i>
      <x v="148"/>
    </i>
    <i>
      <x v="149"/>
    </i>
    <i>
      <x v="150"/>
    </i>
    <i>
      <x v="151"/>
    </i>
    <i>
      <x v="152"/>
    </i>
    <i>
      <x v="153"/>
    </i>
    <i>
      <x v="154"/>
    </i>
    <i>
      <x v="155"/>
    </i>
    <i>
      <x v="156"/>
    </i>
    <i>
      <x v="157"/>
    </i>
    <i>
      <x v="158"/>
    </i>
    <i>
      <x v="160"/>
    </i>
    <i>
      <x v="161"/>
    </i>
    <i>
      <x v="162"/>
    </i>
    <i>
      <x v="165"/>
    </i>
    <i>
      <x v="166"/>
    </i>
    <i>
      <x v="167"/>
    </i>
    <i>
      <x v="168"/>
    </i>
    <i>
      <x v="169"/>
    </i>
    <i>
      <x v="170"/>
    </i>
    <i>
      <x v="171"/>
    </i>
    <i>
      <x v="172"/>
    </i>
    <i>
      <x v="173"/>
    </i>
    <i>
      <x v="174"/>
    </i>
    <i>
      <x v="178"/>
    </i>
    <i>
      <x v="179"/>
    </i>
    <i>
      <x v="182"/>
    </i>
    <i>
      <x v="185"/>
    </i>
    <i>
      <x v="203"/>
    </i>
    <i>
      <x v="213"/>
    </i>
    <i>
      <x v="218"/>
    </i>
    <i>
      <x v="230"/>
    </i>
    <i>
      <x v="232"/>
    </i>
    <i>
      <x v="239"/>
    </i>
    <i t="grand">
      <x/>
    </i>
  </rowItems>
  <colItems count="1">
    <i/>
  </colItems>
  <pageFields count="6">
    <pageField fld="16" item="0" hier="-1"/>
    <pageField fld="39" hier="-1"/>
    <pageField fld="23" hier="-1"/>
    <pageField fld="36" hier="-1"/>
    <pageField fld="12" hier="-1"/>
    <pageField fld="2" hier="-1"/>
  </pageFields>
  <dataFields count="1">
    <dataField name="QTDE" fld="2" subtotal="count" baseField="0" baseItem="0"/>
  </dataFields>
  <formats count="34">
    <format dxfId="631">
      <pivotArea outline="0" collapsedLevelsAreSubtotals="1" fieldPosition="0"/>
    </format>
    <format dxfId="632">
      <pivotArea field="21" type="button" dataOnly="0" labelOnly="1" outline="0"/>
    </format>
    <format dxfId="633">
      <pivotArea type="topRight" dataOnly="0" labelOnly="1" outline="0" fieldPosition="0"/>
    </format>
    <format dxfId="634">
      <pivotArea dataOnly="0" labelOnly="1" grandCol="1" outline="0" fieldPosition="0"/>
    </format>
    <format dxfId="635">
      <pivotArea outline="0" collapsedLevelsAreSubtotals="1" fieldPosition="0"/>
    </format>
    <format dxfId="636">
      <pivotArea type="topRight" dataOnly="0" labelOnly="1" outline="0" fieldPosition="0"/>
    </format>
    <format dxfId="637">
      <pivotArea dataOnly="0" labelOnly="1" grandCol="1" outline="0" fieldPosition="0"/>
    </format>
    <format dxfId="638">
      <pivotArea field="21" type="button" dataOnly="0" labelOnly="1" outline="0"/>
    </format>
    <format dxfId="639">
      <pivotArea field="6" type="button" dataOnly="0" labelOnly="1" outline="0" axis="axisRow" fieldPosition="0"/>
    </format>
    <format dxfId="640">
      <pivotArea field="12" type="button" dataOnly="0" labelOnly="1" outline="0" axis="axisPage" fieldPosition="4"/>
    </format>
    <format dxfId="641">
      <pivotArea field="12" type="button" dataOnly="0" labelOnly="1" outline="0" axis="axisPage" fieldPosition="4"/>
    </format>
    <format dxfId="642">
      <pivotArea field="21" type="button" dataOnly="0" labelOnly="1" outline="0"/>
    </format>
    <format dxfId="643">
      <pivotArea field="6" type="button" dataOnly="0" labelOnly="1" outline="0" axis="axisRow" fieldPosition="0"/>
    </format>
    <format dxfId="644">
      <pivotArea field="12" type="button" dataOnly="0" labelOnly="1" outline="0" axis="axisPage" fieldPosition="4"/>
    </format>
    <format dxfId="645">
      <pivotArea field="21" type="button" dataOnly="0" labelOnly="1" outline="0"/>
    </format>
    <format dxfId="646">
      <pivotArea field="6" type="button" dataOnly="0" labelOnly="1" outline="0" axis="axisRow" fieldPosition="0"/>
    </format>
    <format dxfId="647">
      <pivotArea type="all" dataOnly="0" outline="0" fieldPosition="0"/>
    </format>
    <format dxfId="648">
      <pivotArea outline="0" collapsedLevelsAreSubtotals="1" fieldPosition="0"/>
    </format>
    <format dxfId="649">
      <pivotArea type="origin" dataOnly="0" labelOnly="1" outline="0" fieldPosition="0"/>
    </format>
    <format dxfId="650">
      <pivotArea field="12" type="button" dataOnly="0" labelOnly="1" outline="0" axis="axisPage" fieldPosition="4"/>
    </format>
    <format dxfId="651">
      <pivotArea type="topRight" dataOnly="0" labelOnly="1" outline="0" fieldPosition="0"/>
    </format>
    <format dxfId="652">
      <pivotArea field="22" type="button" dataOnly="0" labelOnly="1" outline="0"/>
    </format>
    <format dxfId="653">
      <pivotArea dataOnly="0" labelOnly="1" fieldPosition="0">
        <references count="1">
          <reference field="12" count="21">
            <x v="1"/>
            <x v="2"/>
            <x v="3"/>
            <x v="4"/>
            <x v="5"/>
            <x v="6"/>
            <x v="7"/>
            <x v="8"/>
            <x v="9"/>
            <x v="10"/>
            <x v="11"/>
            <x v="12"/>
            <x v="13"/>
            <x v="14"/>
            <x v="17"/>
            <x v="18"/>
            <x v="19"/>
            <x v="20"/>
            <x v="21"/>
            <x v="22"/>
            <x v="24"/>
          </reference>
        </references>
      </pivotArea>
    </format>
    <format dxfId="654">
      <pivotArea dataOnly="0" labelOnly="1" grandCol="1" outline="0" fieldPosition="0"/>
    </format>
    <format dxfId="655">
      <pivotArea type="topRight" dataOnly="0" labelOnly="1" outline="0" fieldPosition="0"/>
    </format>
    <format dxfId="656">
      <pivotArea dataOnly="0" labelOnly="1" fieldPosition="0">
        <references count="1">
          <reference field="12" count="19">
            <x v="1"/>
            <x v="2"/>
            <x v="3"/>
            <x v="4"/>
            <x v="5"/>
            <x v="6"/>
            <x v="9"/>
            <x v="10"/>
            <x v="11"/>
            <x v="12"/>
            <x v="13"/>
            <x v="14"/>
            <x v="17"/>
            <x v="18"/>
            <x v="19"/>
            <x v="20"/>
            <x v="21"/>
            <x v="22"/>
            <x v="24"/>
          </reference>
        </references>
      </pivotArea>
    </format>
    <format dxfId="657">
      <pivotArea dataOnly="0" labelOnly="1" grandCol="1" outline="0" fieldPosition="0"/>
    </format>
    <format dxfId="658">
      <pivotArea dataOnly="0" labelOnly="1" grandRow="1" outline="0" fieldPosition="0"/>
    </format>
    <format dxfId="659">
      <pivotArea dataOnly="0" labelOnly="1" outline="0" axis="axisValues" fieldPosition="0"/>
    </format>
    <format dxfId="660">
      <pivotArea field="12" type="button" dataOnly="0" labelOnly="1" outline="0" axis="axisPage" fieldPosition="4"/>
    </format>
    <format dxfId="661">
      <pivotArea dataOnly="0" labelOnly="1" outline="0" axis="axisValues" fieldPosition="0"/>
    </format>
    <format dxfId="662">
      <pivotArea dataOnly="0" labelOnly="1" outline="0" axis="axisValues" fieldPosition="0"/>
    </format>
    <format dxfId="663">
      <pivotArea outline="0" collapsedLevelsAreSubtotals="1" fieldPosition="0"/>
    </format>
    <format dxfId="6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B31E2CA-11E0-49A9-91FE-6DD8C15B5789}" name="Tabela dinâmica3" cacheId="42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rowHeaderCaption="HL4" colHeaderCaption=" ">
  <location ref="O7:Q7" firstHeaderRow="1" firstDataRow="1" firstDataCol="3" rowPageCount="4" colPageCount="1"/>
  <pivotFields count="58">
    <pivotField showAll="0"/>
    <pivotField showAll="0"/>
    <pivotField axis="axisPage" multipleItemSelectionAllowed="1" showAll="0">
      <items count="59">
        <item h="1" m="1" x="38"/>
        <item h="1" x="3"/>
        <item h="1" m="1" x="26"/>
        <item h="1" m="1" x="52"/>
        <item x="5"/>
        <item h="1" m="1" x="57"/>
        <item m="1" x="33"/>
        <item h="1" m="1" x="56"/>
        <item h="1" m="1" x="53"/>
        <item h="1" m="1" x="55"/>
        <item h="1" m="1" x="54"/>
        <item h="1" x="8"/>
        <item h="1" m="1" x="20"/>
        <item h="1" m="1" x="50"/>
        <item h="1" m="1" x="51"/>
        <item h="1" m="1" x="49"/>
        <item h="1" m="1" x="48"/>
        <item h="1" x="9"/>
        <item h="1" m="1" x="47"/>
        <item h="1" m="1" x="46"/>
        <item h="1" m="1" x="28"/>
        <item h="1" m="1" x="44"/>
        <item h="1" x="1"/>
        <item h="1" m="1" x="45"/>
        <item h="1" m="1" x="42"/>
        <item h="1" m="1" x="43"/>
        <item h="1" m="1" x="41"/>
        <item h="1" m="1" x="40"/>
        <item h="1" m="1" x="39"/>
        <item h="1" m="1" x="34"/>
        <item h="1" m="1" x="35"/>
        <item h="1" m="1" x="27"/>
        <item h="1" m="1" x="29"/>
        <item h="1" x="11"/>
        <item h="1" m="1" x="36"/>
        <item h="1" m="1" x="37"/>
        <item h="1" x="4"/>
        <item h="1" x="16"/>
        <item h="1" m="1" x="32"/>
        <item h="1" x="2"/>
        <item h="1" x="7"/>
        <item h="1" x="12"/>
        <item h="1" m="1" x="24"/>
        <item h="1" x="0"/>
        <item h="1" m="1" x="31"/>
        <item h="1" m="1" x="30"/>
        <item h="1" m="1" x="21"/>
        <item h="1" x="10"/>
        <item h="1" x="14"/>
        <item h="1" m="1" x="25"/>
        <item h="1" m="1" x="23"/>
        <item h="1" x="6"/>
        <item h="1" m="1" x="22"/>
        <item h="1" x="13"/>
        <item h="1" x="15"/>
        <item h="1" m="1" x="19"/>
        <item h="1" m="1" x="18"/>
        <item h="1" x="17"/>
        <item t="default"/>
      </items>
    </pivotField>
    <pivotField showAll="0"/>
    <pivotField showAll="0"/>
    <pivotField showAll="0"/>
    <pivotField name="REDE ENTREGUE" showAll="0">
      <items count="340">
        <item x="1"/>
        <item m="1" x="321"/>
        <item m="1" x="320"/>
        <item x="6"/>
        <item m="1" x="336"/>
        <item x="108"/>
        <item m="1" x="335"/>
        <item m="1" x="334"/>
        <item x="137"/>
        <item x="61"/>
        <item x="23"/>
        <item x="62"/>
        <item x="19"/>
        <item x="103"/>
        <item m="1" x="332"/>
        <item x="22"/>
        <item x="28"/>
        <item x="79"/>
        <item m="1" x="325"/>
        <item m="1" x="331"/>
        <item x="38"/>
        <item x="32"/>
        <item x="134"/>
        <item x="78"/>
        <item m="1" x="329"/>
        <item x="123"/>
        <item x="170"/>
        <item x="290"/>
        <item m="1" x="328"/>
        <item m="1" x="330"/>
        <item x="107"/>
        <item x="177"/>
        <item x="82"/>
        <item x="126"/>
        <item x="105"/>
        <item x="8"/>
        <item x="124"/>
        <item x="33"/>
        <item x="109"/>
        <item x="57"/>
        <item m="1" x="326"/>
        <item m="1" x="338"/>
        <item x="141"/>
        <item m="1" x="327"/>
        <item x="131"/>
        <item x="133"/>
        <item x="42"/>
        <item x="29"/>
        <item m="1" x="337"/>
        <item x="94"/>
        <item x="106"/>
        <item x="16"/>
        <item x="96"/>
        <item x="53"/>
        <item x="175"/>
        <item x="72"/>
        <item x="157"/>
        <item x="44"/>
        <item x="104"/>
        <item x="167"/>
        <item x="76"/>
        <item x="99"/>
        <item x="35"/>
        <item x="10"/>
        <item x="101"/>
        <item x="24"/>
        <item x="14"/>
        <item x="80"/>
        <item m="1" x="333"/>
        <item x="64"/>
        <item x="49"/>
        <item x="87"/>
        <item x="84"/>
        <item x="77"/>
        <item x="59"/>
        <item x="20"/>
        <item x="91"/>
        <item x="7"/>
        <item x="54"/>
        <item x="100"/>
        <item x="39"/>
        <item x="11"/>
        <item x="52"/>
        <item x="81"/>
        <item x="40"/>
        <item x="34"/>
        <item x="154"/>
        <item x="17"/>
        <item x="179"/>
        <item x="102"/>
        <item x="88"/>
        <item x="37"/>
        <item x="60"/>
        <item x="142"/>
        <item x="43"/>
        <item x="9"/>
        <item x="63"/>
        <item m="1" x="324"/>
        <item m="1" x="305"/>
        <item x="169"/>
        <item x="70"/>
        <item m="1" x="323"/>
        <item x="48"/>
        <item x="83"/>
        <item m="1" x="322"/>
        <item x="195"/>
        <item x="65"/>
        <item x="95"/>
        <item x="41"/>
        <item x="46"/>
        <item x="73"/>
        <item x="85"/>
        <item x="26"/>
        <item x="129"/>
        <item x="168"/>
        <item x="51"/>
        <item x="50"/>
        <item x="27"/>
        <item x="90"/>
        <item m="1" x="317"/>
        <item x="139"/>
        <item x="152"/>
        <item x="98"/>
        <item m="1" x="316"/>
        <item x="21"/>
        <item m="1" x="318"/>
        <item m="1" x="319"/>
        <item x="5"/>
        <item x="92"/>
        <item x="130"/>
        <item x="12"/>
        <item x="128"/>
        <item x="117"/>
        <item x="111"/>
        <item m="1" x="314"/>
        <item x="292"/>
        <item x="18"/>
        <item x="47"/>
        <item x="149"/>
        <item m="1" x="313"/>
        <item m="1" x="315"/>
        <item x="97"/>
        <item x="114"/>
        <item x="67"/>
        <item x="158"/>
        <item x="75"/>
        <item x="110"/>
        <item x="151"/>
        <item x="71"/>
        <item x="36"/>
        <item x="45"/>
        <item x="4"/>
        <item x="30"/>
        <item x="25"/>
        <item x="146"/>
        <item x="112"/>
        <item x="185"/>
        <item x="163"/>
        <item x="138"/>
        <item x="144"/>
        <item x="165"/>
        <item x="145"/>
        <item x="0"/>
        <item x="222"/>
        <item x="173"/>
        <item x="223"/>
        <item x="172"/>
        <item x="116"/>
        <item x="155"/>
        <item x="150"/>
        <item x="153"/>
        <item x="171"/>
        <item x="93"/>
        <item x="226"/>
        <item x="162"/>
        <item x="68"/>
        <item x="69"/>
        <item x="147"/>
        <item x="120"/>
        <item x="143"/>
        <item x="191"/>
        <item m="1" x="312"/>
        <item x="224"/>
        <item x="229"/>
        <item x="228"/>
        <item x="135"/>
        <item x="180"/>
        <item x="119"/>
        <item x="148"/>
        <item x="232"/>
        <item x="121"/>
        <item x="181"/>
        <item x="187"/>
        <item x="233"/>
        <item x="190"/>
        <item x="160"/>
        <item x="184"/>
        <item x="182"/>
        <item x="188"/>
        <item x="194"/>
        <item x="186"/>
        <item x="15"/>
        <item x="86"/>
        <item x="3"/>
        <item x="56"/>
        <item x="66"/>
        <item x="58"/>
        <item x="89"/>
        <item x="113"/>
        <item x="115"/>
        <item x="118"/>
        <item x="122"/>
        <item x="125"/>
        <item x="2"/>
        <item x="136"/>
        <item x="140"/>
        <item x="127"/>
        <item x="196"/>
        <item x="174"/>
        <item x="178"/>
        <item x="176"/>
        <item x="183"/>
        <item x="201"/>
        <item x="161"/>
        <item m="1" x="311"/>
        <item x="199"/>
        <item x="231"/>
        <item x="274"/>
        <item x="189"/>
        <item x="200"/>
        <item x="197"/>
        <item x="275"/>
        <item x="276"/>
        <item x="249"/>
        <item x="262"/>
        <item x="261"/>
        <item x="234"/>
        <item x="235"/>
        <item x="237"/>
        <item x="247"/>
        <item x="221"/>
        <item x="258"/>
        <item m="1" x="310"/>
        <item x="264"/>
        <item x="55"/>
        <item x="198"/>
        <item m="1" x="309"/>
        <item x="245"/>
        <item x="203"/>
        <item x="243"/>
        <item x="241"/>
        <item x="164"/>
        <item m="1" x="302"/>
        <item x="209"/>
        <item x="263"/>
        <item x="218"/>
        <item x="267"/>
        <item x="208"/>
        <item x="210"/>
        <item x="216"/>
        <item x="213"/>
        <item x="13"/>
        <item m="1" x="308"/>
        <item x="236"/>
        <item x="253"/>
        <item x="31"/>
        <item m="1" x="301"/>
        <item m="1" x="306"/>
        <item m="1" x="307"/>
        <item x="273"/>
        <item x="256"/>
        <item x="215"/>
        <item x="244"/>
        <item x="211"/>
        <item x="220"/>
        <item x="227"/>
        <item x="246"/>
        <item x="238"/>
        <item x="193"/>
        <item x="254"/>
        <item x="204"/>
        <item x="239"/>
        <item m="1" x="304"/>
        <item x="242"/>
        <item x="260"/>
        <item x="192"/>
        <item x="288"/>
        <item x="255"/>
        <item x="266"/>
        <item m="1" x="303"/>
        <item x="259"/>
        <item x="279"/>
        <item x="252"/>
        <item x="206"/>
        <item x="271"/>
        <item x="287"/>
        <item x="272"/>
        <item x="269"/>
        <item x="270"/>
        <item x="132"/>
        <item x="240"/>
        <item x="74"/>
        <item m="1" x="300"/>
        <item x="159"/>
        <item x="205"/>
        <item x="248"/>
        <item x="289"/>
        <item x="250"/>
        <item x="257"/>
        <item x="219"/>
        <item x="230"/>
        <item x="251"/>
        <item x="202"/>
        <item x="268"/>
        <item x="265"/>
        <item x="214"/>
        <item x="286"/>
        <item x="166"/>
        <item x="291"/>
        <item x="217"/>
        <item m="1" x="299"/>
        <item x="225"/>
        <item x="284"/>
        <item m="1" x="297"/>
        <item x="293"/>
        <item x="281"/>
        <item m="1" x="298"/>
        <item x="207"/>
        <item x="282"/>
        <item x="278"/>
        <item x="285"/>
        <item x="295"/>
        <item x="156"/>
        <item x="277"/>
        <item x="212"/>
        <item x="280"/>
        <item x="283"/>
        <item x="296"/>
        <item x="294"/>
        <item t="default"/>
      </items>
    </pivotField>
    <pivotField showAll="0"/>
    <pivotField showAll="0"/>
    <pivotField showAll="0"/>
    <pivotField axis="axisRow" showAll="0">
      <items count="994">
        <item x="49"/>
        <item x="25"/>
        <item x="18"/>
        <item x="333"/>
        <item x="6"/>
        <item m="1" x="910"/>
        <item x="71"/>
        <item x="88"/>
        <item m="1" x="986"/>
        <item x="375"/>
        <item x="181"/>
        <item x="345"/>
        <item x="448"/>
        <item m="1" x="915"/>
        <item x="48"/>
        <item x="63"/>
        <item x="75"/>
        <item x="220"/>
        <item x="239"/>
        <item x="323"/>
        <item x="68"/>
        <item x="105"/>
        <item x="270"/>
        <item x="182"/>
        <item x="31"/>
        <item x="159"/>
        <item x="171"/>
        <item x="177"/>
        <item x="35"/>
        <item x="242"/>
        <item x="305"/>
        <item x="37"/>
        <item x="110"/>
        <item x="131"/>
        <item x="156"/>
        <item x="164"/>
        <item x="166"/>
        <item x="235"/>
        <item x="284"/>
        <item x="321"/>
        <item x="424"/>
        <item x="113"/>
        <item x="176"/>
        <item x="259"/>
        <item x="165"/>
        <item x="371"/>
        <item x="372"/>
        <item x="91"/>
        <item x="92"/>
        <item x="54"/>
        <item x="233"/>
        <item x="462"/>
        <item m="1" x="916"/>
        <item m="1" x="958"/>
        <item x="119"/>
        <item x="137"/>
        <item m="1" x="982"/>
        <item x="140"/>
        <item x="144"/>
        <item m="1" x="934"/>
        <item x="262"/>
        <item m="1" x="925"/>
        <item m="1" x="926"/>
        <item x="40"/>
        <item x="36"/>
        <item x="41"/>
        <item m="1" x="889"/>
        <item x="444"/>
        <item m="1" x="933"/>
        <item x="22"/>
        <item x="23"/>
        <item x="11"/>
        <item x="267"/>
        <item x="277"/>
        <item x="282"/>
        <item x="325"/>
        <item x="330"/>
        <item x="388"/>
        <item x="13"/>
        <item x="16"/>
        <item x="423"/>
        <item x="426"/>
        <item x="154"/>
        <item x="332"/>
        <item x="93"/>
        <item x="98"/>
        <item x="339"/>
        <item x="80"/>
        <item x="241"/>
        <item m="1" x="984"/>
        <item m="1" x="974"/>
        <item x="362"/>
        <item x="412"/>
        <item x="5"/>
        <item x="14"/>
        <item x="116"/>
        <item x="118"/>
        <item x="120"/>
        <item x="196"/>
        <item x="264"/>
        <item x="272"/>
        <item x="287"/>
        <item x="244"/>
        <item x="408"/>
        <item x="178"/>
        <item x="89"/>
        <item x="363"/>
        <item x="310"/>
        <item x="138"/>
        <item x="290"/>
        <item x="297"/>
        <item x="122"/>
        <item x="129"/>
        <item m="1" x="975"/>
        <item x="94"/>
        <item x="95"/>
        <item m="1" x="917"/>
        <item x="115"/>
        <item x="240"/>
        <item x="145"/>
        <item x="150"/>
        <item x="230"/>
        <item m="1" x="949"/>
        <item x="143"/>
        <item x="374"/>
        <item x="106"/>
        <item x="161"/>
        <item x="293"/>
        <item x="299"/>
        <item x="387"/>
        <item x="44"/>
        <item x="67"/>
        <item x="249"/>
        <item x="252"/>
        <item x="247"/>
        <item x="435"/>
        <item x="38"/>
        <item x="84"/>
        <item x="101"/>
        <item x="112"/>
        <item x="238"/>
        <item x="383"/>
        <item x="441"/>
        <item x="147"/>
        <item x="211"/>
        <item x="226"/>
        <item x="69"/>
        <item x="81"/>
        <item x="261"/>
        <item x="263"/>
        <item x="278"/>
        <item x="419"/>
        <item x="187"/>
        <item x="188"/>
        <item x="193"/>
        <item x="199"/>
        <item x="200"/>
        <item x="210"/>
        <item x="224"/>
        <item x="225"/>
        <item x="292"/>
        <item x="195"/>
        <item x="315"/>
        <item x="338"/>
        <item x="370"/>
        <item x="142"/>
        <item x="152"/>
        <item x="205"/>
        <item x="268"/>
        <item x="433"/>
        <item x="227"/>
        <item x="257"/>
        <item x="260"/>
        <item m="1" x="832"/>
        <item x="189"/>
        <item x="273"/>
        <item m="1" x="987"/>
        <item x="123"/>
        <item x="50"/>
        <item x="151"/>
        <item x="45"/>
        <item m="1" x="988"/>
        <item x="125"/>
        <item x="42"/>
        <item x="170"/>
        <item x="133"/>
        <item x="52"/>
        <item x="398"/>
        <item x="180"/>
        <item m="1" x="913"/>
        <item x="39"/>
        <item x="104"/>
        <item x="405"/>
        <item x="53"/>
        <item x="59"/>
        <item x="158"/>
        <item x="415"/>
        <item x="422"/>
        <item x="160"/>
        <item x="439"/>
        <item x="492"/>
        <item m="1" x="898"/>
        <item m="1" x="932"/>
        <item m="1" x="904"/>
        <item m="1" x="929"/>
        <item m="1" x="918"/>
        <item x="335"/>
        <item m="1" x="976"/>
        <item m="1" x="977"/>
        <item x="77"/>
        <item x="130"/>
        <item x="173"/>
        <item x="209"/>
        <item x="214"/>
        <item x="532"/>
        <item m="1" x="914"/>
        <item x="56"/>
        <item x="65"/>
        <item x="99"/>
        <item x="539"/>
        <item x="533"/>
        <item x="236"/>
        <item m="1" x="919"/>
        <item x="246"/>
        <item x="291"/>
        <item m="1" x="897"/>
        <item m="1" x="906"/>
        <item m="1" x="907"/>
        <item m="1" x="909"/>
        <item x="540"/>
        <item x="452"/>
        <item x="168"/>
        <item x="271"/>
        <item x="279"/>
        <item x="73"/>
        <item x="79"/>
        <item x="82"/>
        <item x="135"/>
        <item x="136"/>
        <item m="1" x="983"/>
        <item x="174"/>
        <item x="255"/>
        <item x="288"/>
        <item x="163"/>
        <item x="19"/>
        <item x="83"/>
        <item x="124"/>
        <item x="175"/>
        <item x="194"/>
        <item x="197"/>
        <item x="198"/>
        <item x="201"/>
        <item x="204"/>
        <item x="90"/>
        <item x="219"/>
        <item x="228"/>
        <item x="231"/>
        <item x="251"/>
        <item x="256"/>
        <item x="584"/>
        <item x="367"/>
        <item x="393"/>
        <item x="203"/>
        <item x="432"/>
        <item m="1" x="979"/>
        <item m="1" x="980"/>
        <item m="1" x="896"/>
        <item m="1" x="865"/>
        <item x="289"/>
        <item m="1" x="893"/>
        <item m="1" x="930"/>
        <item x="343"/>
        <item x="286"/>
        <item x="74"/>
        <item x="523"/>
        <item x="304"/>
        <item x="505"/>
        <item x="258"/>
        <item x="86"/>
        <item x="162"/>
        <item x="302"/>
        <item x="316"/>
        <item x="328"/>
        <item x="76"/>
        <item x="7"/>
        <item x="438"/>
        <item x="535"/>
        <item x="295"/>
        <item x="298"/>
        <item x="437"/>
        <item x="43"/>
        <item x="85"/>
        <item x="111"/>
        <item x="134"/>
        <item x="146"/>
        <item x="157"/>
        <item x="213"/>
        <item x="253"/>
        <item x="294"/>
        <item x="385"/>
        <item x="514"/>
        <item x="510"/>
        <item m="1" x="903"/>
        <item x="513"/>
        <item x="87"/>
        <item x="222"/>
        <item x="232"/>
        <item x="314"/>
        <item x="399"/>
        <item x="411"/>
        <item x="64"/>
        <item x="276"/>
        <item x="280"/>
        <item x="100"/>
        <item x="127"/>
        <item x="285"/>
        <item x="544"/>
        <item x="341"/>
        <item x="346"/>
        <item x="348"/>
        <item x="545"/>
        <item x="356"/>
        <item x="355"/>
        <item x="359"/>
        <item x="360"/>
        <item m="1" x="901"/>
        <item x="364"/>
        <item x="365"/>
        <item x="449"/>
        <item m="1" x="972"/>
        <item x="350"/>
        <item x="349"/>
        <item m="1" x="991"/>
        <item x="34"/>
        <item x="66"/>
        <item x="169"/>
        <item x="185"/>
        <item x="217"/>
        <item x="184"/>
        <item x="223"/>
        <item x="55"/>
        <item x="303"/>
        <item x="417"/>
        <item x="47"/>
        <item x="17"/>
        <item x="329"/>
        <item x="369"/>
        <item x="384"/>
        <item x="21"/>
        <item x="109"/>
        <item x="132"/>
        <item x="340"/>
        <item x="366"/>
        <item x="107"/>
        <item x="155"/>
        <item x="301"/>
        <item x="126"/>
        <item x="72"/>
        <item x="404"/>
        <item x="12"/>
        <item m="1" x="978"/>
        <item x="526"/>
        <item x="443"/>
        <item x="248"/>
        <item m="1" x="928"/>
        <item x="308"/>
        <item m="1" x="992"/>
        <item x="46"/>
        <item x="117"/>
        <item x="192"/>
        <item x="97"/>
        <item x="8"/>
        <item x="26"/>
        <item x="30"/>
        <item x="51"/>
        <item x="96"/>
        <item x="108"/>
        <item x="148"/>
        <item x="179"/>
        <item x="207"/>
        <item x="218"/>
        <item x="221"/>
        <item x="250"/>
        <item x="281"/>
        <item x="3"/>
        <item x="58"/>
        <item x="347"/>
        <item x="27"/>
        <item x="407"/>
        <item x="401"/>
        <item x="431"/>
        <item x="442"/>
        <item x="153"/>
        <item x="410"/>
        <item m="1" x="911"/>
        <item x="322"/>
        <item x="245"/>
        <item m="1" x="868"/>
        <item m="1" x="891"/>
        <item m="1" x="927"/>
        <item m="1" x="902"/>
        <item m="1" x="912"/>
        <item x="190"/>
        <item x="306"/>
        <item x="296"/>
        <item x="327"/>
        <item x="434"/>
        <item x="427"/>
        <item x="436"/>
        <item x="62"/>
        <item x="392"/>
        <item m="1" x="860"/>
        <item x="493"/>
        <item m="1" x="888"/>
        <item m="1" x="908"/>
        <item x="29"/>
        <item x="57"/>
        <item x="172"/>
        <item x="317"/>
        <item x="10"/>
        <item x="191"/>
        <item x="212"/>
        <item x="216"/>
        <item x="269"/>
        <item x="334"/>
        <item x="202"/>
        <item x="206"/>
        <item x="414"/>
        <item x="450"/>
        <item m="1" x="900"/>
        <item x="121"/>
        <item x="114"/>
        <item x="234"/>
        <item x="307"/>
        <item x="373"/>
        <item x="376"/>
        <item m="1" x="892"/>
        <item x="445"/>
        <item x="318"/>
        <item x="300"/>
        <item x="2"/>
        <item x="78"/>
        <item m="1" x="985"/>
        <item m="1" x="990"/>
        <item x="128"/>
        <item x="167"/>
        <item x="430"/>
        <item x="447"/>
        <item x="451"/>
        <item x="471"/>
        <item x="265"/>
        <item x="353"/>
        <item x="476"/>
        <item x="472"/>
        <item x="474"/>
        <item x="455"/>
        <item x="461"/>
        <item x="463"/>
        <item x="458"/>
        <item x="459"/>
        <item x="465"/>
        <item x="466"/>
        <item x="467"/>
        <item x="453"/>
        <item x="454"/>
        <item x="456"/>
        <item x="254"/>
        <item x="313"/>
        <item x="309"/>
        <item x="311"/>
        <item x="312"/>
        <item x="457"/>
        <item x="760"/>
        <item x="460"/>
        <item x="470"/>
        <item x="491"/>
        <item x="485"/>
        <item x="488"/>
        <item x="479"/>
        <item x="495"/>
        <item x="496"/>
        <item x="464"/>
        <item x="468"/>
        <item x="497"/>
        <item x="498"/>
        <item x="500"/>
        <item x="501"/>
        <item x="703"/>
        <item x="519"/>
        <item x="520"/>
        <item x="702"/>
        <item x="486"/>
        <item x="506"/>
        <item x="487"/>
        <item x="489"/>
        <item x="477"/>
        <item x="516"/>
        <item x="517"/>
        <item x="484"/>
        <item m="1" x="931"/>
        <item x="413"/>
        <item x="390"/>
        <item m="1" x="922"/>
        <item x="391"/>
        <item x="402"/>
        <item x="396"/>
        <item x="499"/>
        <item x="403"/>
        <item x="518"/>
        <item x="490"/>
        <item x="512"/>
        <item x="478"/>
        <item x="521"/>
        <item x="275"/>
        <item x="336"/>
        <item x="337"/>
        <item x="480"/>
        <item x="481"/>
        <item x="482"/>
        <item x="425"/>
        <item x="386"/>
        <item x="229"/>
        <item x="429"/>
        <item x="473"/>
        <item x="522"/>
        <item x="706"/>
        <item x="707"/>
        <item x="9"/>
        <item x="531"/>
        <item x="598"/>
        <item x="599"/>
        <item x="562"/>
        <item x="589"/>
        <item x="588"/>
        <item x="237"/>
        <item x="530"/>
        <item x="573"/>
        <item x="574"/>
        <item x="357"/>
        <item x="320"/>
        <item x="243"/>
        <item m="1" x="967"/>
        <item x="551"/>
        <item x="379"/>
        <item x="555"/>
        <item x="603"/>
        <item x="409"/>
        <item x="705"/>
        <item x="378"/>
        <item x="604"/>
        <item x="696"/>
        <item x="704"/>
        <item x="541"/>
        <item x="416"/>
        <item x="547"/>
        <item x="502"/>
        <item x="418"/>
        <item x="421"/>
        <item x="698"/>
        <item x="676"/>
        <item x="697"/>
        <item x="693"/>
        <item x="694"/>
        <item x="695"/>
        <item x="699"/>
        <item x="670"/>
        <item x="700"/>
        <item x="567"/>
        <item x="712"/>
        <item x="564"/>
        <item x="565"/>
        <item x="568"/>
        <item m="1" x="973"/>
        <item m="1" x="938"/>
        <item x="24"/>
        <item x="581"/>
        <item m="1" x="981"/>
        <item x="557"/>
        <item x="578"/>
        <item x="585"/>
        <item x="576"/>
        <item x="266"/>
        <item x="577"/>
        <item x="586"/>
        <item x="575"/>
        <item x="582"/>
        <item x="579"/>
        <item x="503"/>
        <item x="558"/>
        <item x="559"/>
        <item x="583"/>
        <item x="560"/>
        <item x="580"/>
        <item x="594"/>
        <item x="354"/>
        <item x="595"/>
        <item x="596"/>
        <item x="326"/>
        <item x="342"/>
        <item x="550"/>
        <item x="597"/>
        <item x="590"/>
        <item x="591"/>
        <item x="592"/>
        <item x="552"/>
        <item x="380"/>
        <item x="593"/>
        <item x="469"/>
        <item x="139"/>
        <item m="1" x="844"/>
        <item x="428"/>
        <item m="1" x="940"/>
        <item m="1" x="989"/>
        <item x="60"/>
        <item x="183"/>
        <item x="381"/>
        <item x="4"/>
        <item x="61"/>
        <item x="33"/>
        <item x="141"/>
        <item x="394"/>
        <item x="571"/>
        <item x="283"/>
        <item m="1" x="894"/>
        <item x="527"/>
        <item x="382"/>
        <item x="524"/>
        <item x="507"/>
        <item x="587"/>
        <item x="570"/>
        <item m="1" x="966"/>
        <item x="319"/>
        <item x="331"/>
        <item x="668"/>
        <item x="667"/>
        <item x="701"/>
        <item x="662"/>
        <item m="1" x="969"/>
        <item m="1" x="961"/>
        <item m="1" x="959"/>
        <item m="1" x="962"/>
        <item x="743"/>
        <item m="1" x="970"/>
        <item x="483"/>
        <item x="515"/>
        <item x="563"/>
        <item m="1" x="971"/>
        <item x="572"/>
        <item m="1" x="829"/>
        <item x="639"/>
        <item x="638"/>
        <item x="637"/>
        <item x="630"/>
        <item x="324"/>
        <item x="569"/>
        <item x="602"/>
        <item m="1" x="968"/>
        <item x="661"/>
        <item x="671"/>
        <item x="673"/>
        <item x="628"/>
        <item x="674"/>
        <item x="675"/>
        <item x="679"/>
        <item x="677"/>
        <item x="687"/>
        <item x="689"/>
        <item x="605"/>
        <item x="663"/>
        <item m="1" x="895"/>
        <item x="606"/>
        <item x="607"/>
        <item x="609"/>
        <item m="1" x="960"/>
        <item x="611"/>
        <item x="612"/>
        <item x="729"/>
        <item x="615"/>
        <item m="1" x="950"/>
        <item x="619"/>
        <item m="1" x="955"/>
        <item x="617"/>
        <item m="1" x="954"/>
        <item x="616"/>
        <item x="681"/>
        <item x="620"/>
        <item x="621"/>
        <item x="691"/>
        <item m="1" x="941"/>
        <item x="28"/>
        <item x="684"/>
        <item x="636"/>
        <item x="648"/>
        <item x="641"/>
        <item x="642"/>
        <item x="643"/>
        <item x="640"/>
        <item x="646"/>
        <item x="650"/>
        <item x="613"/>
        <item m="1" x="952"/>
        <item m="1" x="953"/>
        <item x="659"/>
        <item x="653"/>
        <item x="651"/>
        <item x="601"/>
        <item x="652"/>
        <item x="649"/>
        <item x="656"/>
        <item x="600"/>
        <item x="654"/>
        <item x="655"/>
        <item x="657"/>
        <item x="658"/>
        <item x="634"/>
        <item x="660"/>
        <item x="688"/>
        <item x="647"/>
        <item m="1" x="837"/>
        <item x="672"/>
        <item x="678"/>
        <item x="680"/>
        <item x="395"/>
        <item x="15"/>
        <item m="1" x="825"/>
        <item m="1" x="851"/>
        <item m="1" x="852"/>
        <item x="686"/>
        <item x="692"/>
        <item x="730"/>
        <item x="728"/>
        <item x="538"/>
        <item x="708"/>
        <item m="1" x="839"/>
        <item x="724"/>
        <item x="733"/>
        <item m="1" x="842"/>
        <item m="1" x="840"/>
        <item x="543"/>
        <item m="1" x="942"/>
        <item m="1" x="943"/>
        <item m="1" x="963"/>
        <item m="1" x="944"/>
        <item x="553"/>
        <item x="737"/>
        <item x="736"/>
        <item m="1" x="945"/>
        <item m="1" x="946"/>
        <item x="566"/>
        <item x="556"/>
        <item x="548"/>
        <item x="780"/>
        <item m="1" x="948"/>
        <item x="494"/>
        <item m="1" x="965"/>
        <item x="534"/>
        <item x="709"/>
        <item x="529"/>
        <item x="718"/>
        <item m="1" x="843"/>
        <item x="716"/>
        <item x="717"/>
        <item x="554"/>
        <item m="1" x="964"/>
        <item x="732"/>
        <item x="734"/>
        <item x="713"/>
        <item x="20"/>
        <item m="1" x="957"/>
        <item m="1" x="951"/>
        <item m="1" x="947"/>
        <item x="614"/>
        <item m="1" x="956"/>
        <item x="610"/>
        <item x="690"/>
        <item m="1" x="836"/>
        <item x="103"/>
        <item m="1" x="850"/>
        <item x="745"/>
        <item m="1" x="855"/>
        <item m="1" x="856"/>
        <item m="1" x="861"/>
        <item x="70"/>
        <item x="406"/>
        <item m="1" x="826"/>
        <item m="1" x="846"/>
        <item x="626"/>
        <item x="741"/>
        <item m="1" x="937"/>
        <item m="1" x="869"/>
        <item m="1" x="872"/>
        <item m="1" x="857"/>
        <item m="1" x="885"/>
        <item m="1" x="882"/>
        <item m="1" x="873"/>
        <item m="1" x="874"/>
        <item m="1" x="875"/>
        <item m="1" x="876"/>
        <item m="1" x="877"/>
        <item x="744"/>
        <item m="1" x="878"/>
        <item m="1" x="879"/>
        <item m="1" x="881"/>
        <item m="1" x="887"/>
        <item m="1" x="883"/>
        <item m="1" x="884"/>
        <item m="1" x="886"/>
        <item x="778"/>
        <item x="770"/>
        <item x="771"/>
        <item x="761"/>
        <item m="1" x="935"/>
        <item m="1" x="828"/>
        <item m="1" x="863"/>
        <item m="1" x="936"/>
        <item x="149"/>
        <item m="1" x="939"/>
        <item m="1" x="819"/>
        <item m="1" x="862"/>
        <item m="1" x="864"/>
        <item m="1" x="858"/>
        <item m="1" x="866"/>
        <item m="1" x="859"/>
        <item m="1" x="867"/>
        <item x="714"/>
        <item x="735"/>
        <item m="1" x="841"/>
        <item x="768"/>
        <item m="1" x="923"/>
        <item x="368"/>
        <item x="208"/>
        <item m="1" x="871"/>
        <item x="769"/>
        <item m="1" x="920"/>
        <item m="1" x="921"/>
        <item m="1" x="899"/>
        <item m="1" x="870"/>
        <item m="1" x="905"/>
        <item m="1" x="880"/>
        <item x="475"/>
        <item m="1" x="890"/>
        <item m="1" x="924"/>
        <item m="1" x="845"/>
        <item x="0"/>
        <item m="1" x="816"/>
        <item m="1" x="834"/>
        <item x="561"/>
        <item x="32"/>
        <item x="635"/>
        <item x="536"/>
        <item m="1" x="811"/>
        <item x="715"/>
        <item x="274"/>
        <item x="731"/>
        <item x="777"/>
        <item x="351"/>
        <item x="352"/>
        <item x="358"/>
        <item m="1" x="853"/>
        <item m="1" x="824"/>
        <item m="1" x="854"/>
        <item x="377"/>
        <item x="389"/>
        <item x="397"/>
        <item x="102"/>
        <item x="400"/>
        <item x="738"/>
        <item x="420"/>
        <item x="440"/>
        <item x="446"/>
        <item x="739"/>
        <item x="508"/>
        <item x="509"/>
        <item x="511"/>
        <item m="1" x="838"/>
        <item x="633"/>
        <item x="549"/>
        <item x="618"/>
        <item x="623"/>
        <item x="629"/>
        <item x="644"/>
        <item x="645"/>
        <item x="683"/>
        <item x="742"/>
        <item x="710"/>
        <item x="711"/>
        <item x="720"/>
        <item x="721"/>
        <item x="722"/>
        <item x="725"/>
        <item x="727"/>
        <item x="746"/>
        <item x="747"/>
        <item x="748"/>
        <item x="749"/>
        <item x="750"/>
        <item x="751"/>
        <item x="752"/>
        <item x="753"/>
        <item x="754"/>
        <item x="755"/>
        <item x="756"/>
        <item x="757"/>
        <item x="759"/>
        <item m="1" x="847"/>
        <item x="763"/>
        <item x="764"/>
        <item x="765"/>
        <item x="766"/>
        <item m="1" x="848"/>
        <item x="774"/>
        <item x="775"/>
        <item x="776"/>
        <item x="779"/>
        <item m="1" x="835"/>
        <item x="1"/>
        <item x="361"/>
        <item m="1" x="830"/>
        <item m="1" x="849"/>
        <item m="1" x="833"/>
        <item x="528"/>
        <item x="685"/>
        <item x="344"/>
        <item x="627"/>
        <item x="762"/>
        <item x="767"/>
        <item x="631"/>
        <item m="1" x="812"/>
        <item x="719"/>
        <item x="525"/>
        <item m="1" x="817"/>
        <item x="632"/>
        <item x="625"/>
        <item x="726"/>
        <item x="186"/>
        <item m="1" x="831"/>
        <item x="608"/>
        <item m="1" x="827"/>
        <item x="624"/>
        <item m="1" x="820"/>
        <item x="537"/>
        <item m="1" x="814"/>
        <item x="664"/>
        <item x="665"/>
        <item m="1" x="821"/>
        <item m="1" x="822"/>
        <item x="682"/>
        <item x="773"/>
        <item x="758"/>
        <item x="787"/>
        <item x="788"/>
        <item x="784"/>
        <item x="789"/>
        <item x="790"/>
        <item x="791"/>
        <item x="792"/>
        <item x="793"/>
        <item x="785"/>
        <item x="794"/>
        <item x="782"/>
        <item x="795"/>
        <item x="796"/>
        <item x="786"/>
        <item x="797"/>
        <item x="798"/>
        <item x="799"/>
        <item x="800"/>
        <item x="801"/>
        <item x="802"/>
        <item x="803"/>
        <item x="804"/>
        <item x="805"/>
        <item x="806"/>
        <item x="807"/>
        <item x="808"/>
        <item x="781"/>
        <item x="783"/>
        <item m="1" x="823"/>
        <item x="810"/>
        <item x="542"/>
        <item m="1" x="813"/>
        <item x="666"/>
        <item x="669"/>
        <item m="1" x="818"/>
        <item m="1" x="815"/>
        <item x="740"/>
        <item x="215"/>
        <item x="622"/>
        <item x="809"/>
        <item x="546"/>
        <item x="772"/>
        <item x="723"/>
        <item x="504"/>
        <item t="default"/>
      </items>
    </pivotField>
    <pivotField showAll="0"/>
    <pivotField axis="axisRow" outline="0" showAll="0" defaultSubtotal="0">
      <items count="49">
        <item x="39"/>
        <item x="12"/>
        <item x="18"/>
        <item x="10"/>
        <item x="4"/>
        <item x="20"/>
        <item x="21"/>
        <item x="15"/>
        <item x="16"/>
        <item x="17"/>
        <item x="7"/>
        <item x="19"/>
        <item x="5"/>
        <item x="1"/>
        <item x="2"/>
        <item m="1" x="48"/>
        <item m="1" x="47"/>
        <item x="3"/>
        <item x="26"/>
        <item x="24"/>
        <item x="14"/>
        <item x="22"/>
        <item x="28"/>
        <item x="36"/>
        <item x="8"/>
        <item x="23"/>
        <item x="31"/>
        <item x="27"/>
        <item x="0"/>
        <item m="1" x="46"/>
        <item x="6"/>
        <item x="11"/>
        <item x="29"/>
        <item x="25"/>
        <item x="32"/>
        <item x="30"/>
        <item x="9"/>
        <item x="33"/>
        <item x="13"/>
        <item x="35"/>
        <item x="37"/>
        <item x="34"/>
        <item x="40"/>
        <item x="41"/>
        <item x="42"/>
        <item m="1" x="43"/>
        <item m="1" x="44"/>
        <item m="1" x="45"/>
        <item x="38"/>
      </items>
      <extLst>
        <ext xmlns:x14="http://schemas.microsoft.com/office/spreadsheetml/2009/9/main" uri="{2946ED86-A175-432a-8AC1-64E0C546D7DE}">
          <x14:pivotField fillDownLabels="1"/>
        </ext>
      </extLst>
    </pivotField>
    <pivotField showAll="0"/>
    <pivotField showAll="0"/>
    <pivotField showAll="0"/>
    <pivotField axis="axisPage" showAll="0">
      <items count="15">
        <item x="1"/>
        <item x="6"/>
        <item x="4"/>
        <item m="1" x="10"/>
        <item m="1" x="12"/>
        <item m="1" x="11"/>
        <item m="1" x="13"/>
        <item x="7"/>
        <item x="3"/>
        <item x="5"/>
        <item x="2"/>
        <item x="0"/>
        <item x="8"/>
        <item x="9"/>
        <item t="default"/>
      </items>
    </pivotField>
    <pivotField showAll="0"/>
    <pivotField showAll="0"/>
    <pivotField showAll="0"/>
    <pivotField showAll="0"/>
    <pivotField name="REDE PREVISTA" outline="0" showAll="0" sortType="ascending" defaultSubtotal="0">
      <items count="395">
        <item m="1" x="150"/>
        <item m="1" x="342"/>
        <item m="1" x="182"/>
        <item m="1" x="314"/>
        <item m="1" x="226"/>
        <item m="1" x="270"/>
        <item m="1" x="327"/>
        <item m="1" x="227"/>
        <item m="1" x="310"/>
        <item m="1" x="12"/>
        <item x="4"/>
        <item x="9"/>
        <item m="1" x="250"/>
        <item m="1" x="228"/>
        <item m="1" x="267"/>
        <item m="1" x="76"/>
        <item m="1" x="290"/>
        <item m="1" x="229"/>
        <item m="1" x="269"/>
        <item m="1" x="181"/>
        <item x="2"/>
        <item m="1" x="309"/>
        <item m="1" x="89"/>
        <item x="0"/>
        <item m="1" x="251"/>
        <item m="1" x="220"/>
        <item x="3"/>
        <item m="1" x="223"/>
        <item m="1" x="231"/>
        <item m="1" x="367"/>
        <item m="1" x="379"/>
        <item m="1" x="380"/>
        <item m="1" x="369"/>
        <item m="1" x="381"/>
        <item m="1" x="378"/>
        <item m="1" x="368"/>
        <item m="1" x="370"/>
        <item m="1" x="371"/>
        <item m="1" x="372"/>
        <item m="1" x="373"/>
        <item m="1" x="374"/>
        <item m="1" x="376"/>
        <item m="1" x="377"/>
        <item m="1" x="375"/>
        <item m="1" x="385"/>
        <item m="1" x="382"/>
        <item m="1" x="386"/>
        <item m="1" x="387"/>
        <item m="1" x="388"/>
        <item m="1" x="389"/>
        <item m="1" x="390"/>
        <item m="1" x="391"/>
        <item m="1" x="392"/>
        <item m="1" x="384"/>
        <item m="1" x="393"/>
        <item m="1" x="394"/>
        <item m="1" x="383"/>
        <item m="1" x="366"/>
        <item m="1" x="365"/>
        <item m="1" x="364"/>
        <item m="1" x="363"/>
        <item m="1" x="361"/>
        <item m="1" x="359"/>
        <item m="1" x="362"/>
        <item m="1" x="357"/>
        <item m="1" x="358"/>
        <item m="1" x="360"/>
        <item m="1" x="356"/>
        <item m="1" x="351"/>
        <item m="1" x="352"/>
        <item m="1" x="323"/>
        <item m="1" x="350"/>
        <item m="1" x="353"/>
        <item m="1" x="235"/>
        <item m="1" x="348"/>
        <item m="1" x="349"/>
        <item m="1" x="354"/>
        <item m="1" x="345"/>
        <item m="1" x="346"/>
        <item m="1" x="319"/>
        <item m="1" x="347"/>
        <item m="1" x="344"/>
        <item m="1" x="230"/>
        <item m="1" x="343"/>
        <item m="1" x="324"/>
        <item m="1" x="341"/>
        <item m="1" x="326"/>
        <item m="1" x="328"/>
        <item m="1" x="329"/>
        <item m="1" x="355"/>
        <item m="1" x="330"/>
        <item m="1" x="321"/>
        <item m="1" x="331"/>
        <item m="1" x="332"/>
        <item m="1" x="333"/>
        <item m="1" x="334"/>
        <item m="1" x="335"/>
        <item m="1" x="336"/>
        <item m="1" x="337"/>
        <item m="1" x="325"/>
        <item m="1" x="338"/>
        <item m="1" x="322"/>
        <item m="1" x="339"/>
        <item m="1" x="340"/>
        <item m="1" x="320"/>
        <item m="1" x="318"/>
        <item m="1" x="288"/>
        <item m="1" x="305"/>
        <item m="1" x="291"/>
        <item m="1" x="292"/>
        <item m="1" x="313"/>
        <item m="1" x="283"/>
        <item m="1" x="315"/>
        <item m="1" x="237"/>
        <item m="1" x="233"/>
        <item m="1" x="311"/>
        <item m="1" x="293"/>
        <item m="1" x="316"/>
        <item m="1" x="317"/>
        <item m="1" x="294"/>
        <item m="1" x="295"/>
        <item m="1" x="296"/>
        <item m="1" x="276"/>
        <item m="1" x="297"/>
        <item m="1" x="298"/>
        <item m="1" x="284"/>
        <item m="1" x="299"/>
        <item m="1" x="281"/>
        <item m="1" x="286"/>
        <item m="1" x="300"/>
        <item m="1" x="287"/>
        <item m="1" x="301"/>
        <item m="1" x="285"/>
        <item m="1" x="282"/>
        <item m="1" x="234"/>
        <item m="1" x="268"/>
        <item m="1" x="312"/>
        <item m="1" x="280"/>
        <item m="1" x="232"/>
        <item m="1" x="302"/>
        <item m="1" x="266"/>
        <item m="1" x="278"/>
        <item m="1" x="277"/>
        <item m="1" x="303"/>
        <item m="1" x="236"/>
        <item m="1" x="256"/>
        <item m="1" x="263"/>
        <item m="1" x="272"/>
        <item m="1" x="304"/>
        <item m="1" x="273"/>
        <item m="1" x="279"/>
        <item m="1" x="259"/>
        <item m="1" x="306"/>
        <item m="1" x="274"/>
        <item m="1" x="307"/>
        <item m="1" x="258"/>
        <item m="1" x="289"/>
        <item m="1" x="271"/>
        <item m="1" x="265"/>
        <item m="1" x="275"/>
        <item m="1" x="257"/>
        <item m="1" x="260"/>
        <item m="1" x="261"/>
        <item m="1" x="262"/>
        <item m="1" x="264"/>
        <item m="1" x="254"/>
        <item m="1" x="255"/>
        <item m="1" x="253"/>
        <item m="1" x="252"/>
        <item m="1" x="247"/>
        <item m="1" x="248"/>
        <item m="1" x="244"/>
        <item m="1" x="308"/>
        <item m="1" x="243"/>
        <item m="1" x="249"/>
        <item m="1" x="245"/>
        <item m="1" x="242"/>
        <item m="1" x="240"/>
        <item m="1" x="241"/>
        <item m="1" x="238"/>
        <item m="1" x="216"/>
        <item m="1" x="224"/>
        <item m="1" x="225"/>
        <item m="1" x="239"/>
        <item m="1" x="212"/>
        <item m="1" x="213"/>
        <item m="1" x="221"/>
        <item m="1" x="222"/>
        <item m="1" x="214"/>
        <item m="1" x="219"/>
        <item m="1" x="218"/>
        <item m="1" x="217"/>
        <item m="1" x="207"/>
        <item m="1" x="205"/>
        <item m="1" x="206"/>
        <item m="1" x="209"/>
        <item m="1" x="208"/>
        <item m="1" x="210"/>
        <item m="1" x="211"/>
        <item m="1" x="215"/>
        <item m="1" x="204"/>
        <item m="1" x="203"/>
        <item m="1" x="201"/>
        <item m="1" x="202"/>
        <item m="1" x="199"/>
        <item m="1" x="200"/>
        <item m="1" x="198"/>
        <item m="1" x="197"/>
        <item m="1" x="195"/>
        <item m="1" x="196"/>
        <item m="1" x="194"/>
        <item m="1" x="192"/>
        <item m="1" x="185"/>
        <item m="1" x="184"/>
        <item m="1" x="190"/>
        <item m="1" x="186"/>
        <item m="1" x="187"/>
        <item m="1" x="183"/>
        <item m="1" x="188"/>
        <item m="1" x="171"/>
        <item m="1" x="167"/>
        <item m="1" x="170"/>
        <item m="1" x="175"/>
        <item m="1" x="176"/>
        <item m="1" x="169"/>
        <item m="1" x="177"/>
        <item m="1" x="168"/>
        <item m="1" x="178"/>
        <item m="1" x="173"/>
        <item m="1" x="174"/>
        <item m="1" x="172"/>
        <item m="1" x="189"/>
        <item m="1" x="179"/>
        <item m="1" x="191"/>
        <item m="1" x="166"/>
        <item m="1" x="193"/>
        <item m="1" x="180"/>
        <item m="1" x="158"/>
        <item m="1" x="164"/>
        <item m="1" x="157"/>
        <item m="1" x="165"/>
        <item m="1" x="161"/>
        <item m="1" x="159"/>
        <item m="1" x="162"/>
        <item m="1" x="160"/>
        <item m="1" x="156"/>
        <item m="1" x="163"/>
        <item m="1" x="151"/>
        <item m="1" x="153"/>
        <item m="1" x="154"/>
        <item m="1" x="152"/>
        <item m="1" x="155"/>
        <item m="1" x="146"/>
        <item m="1" x="147"/>
        <item m="1" x="148"/>
        <item m="1" x="149"/>
        <item m="1" x="145"/>
        <item m="1" x="144"/>
        <item m="1" x="141"/>
        <item m="1" x="140"/>
        <item m="1" x="139"/>
        <item m="1" x="138"/>
        <item m="1" x="142"/>
        <item m="1" x="137"/>
        <item m="1" x="136"/>
        <item m="1" x="134"/>
        <item m="1" x="131"/>
        <item m="1" x="132"/>
        <item m="1" x="133"/>
        <item m="1" x="135"/>
        <item m="1" x="130"/>
        <item m="1" x="129"/>
        <item m="1" x="128"/>
        <item m="1" x="127"/>
        <item m="1" x="125"/>
        <item m="1" x="126"/>
        <item m="1" x="124"/>
        <item m="1" x="123"/>
        <item m="1" x="122"/>
        <item m="1" x="117"/>
        <item m="1" x="115"/>
        <item m="1" x="120"/>
        <item m="1" x="121"/>
        <item m="1" x="119"/>
        <item m="1" x="114"/>
        <item m="1" x="112"/>
        <item m="1" x="118"/>
        <item m="1" x="110"/>
        <item m="1" x="116"/>
        <item m="1" x="143"/>
        <item m="1" x="111"/>
        <item m="1" x="108"/>
        <item m="1" x="107"/>
        <item m="1" x="109"/>
        <item m="1" x="106"/>
        <item m="1" x="105"/>
        <item m="1" x="104"/>
        <item m="1" x="103"/>
        <item m="1" x="102"/>
        <item m="1" x="88"/>
        <item m="1" x="113"/>
        <item m="1" x="101"/>
        <item m="1" x="100"/>
        <item m="1" x="87"/>
        <item m="1" x="96"/>
        <item m="1" x="97"/>
        <item m="1" x="98"/>
        <item m="1" x="99"/>
        <item m="1" x="94"/>
        <item m="1" x="95"/>
        <item m="1" x="93"/>
        <item m="1" x="90"/>
        <item m="1" x="92"/>
        <item m="1" x="91"/>
        <item m="1" x="84"/>
        <item m="1" x="80"/>
        <item m="1" x="83"/>
        <item m="1" x="86"/>
        <item m="1" x="85"/>
        <item m="1" x="81"/>
        <item m="1" x="75"/>
        <item m="1" x="82"/>
        <item m="1" x="77"/>
        <item m="1" x="78"/>
        <item m="1" x="73"/>
        <item m="1" x="72"/>
        <item m="1" x="74"/>
        <item m="1" x="79"/>
        <item m="1" x="67"/>
        <item m="1" x="70"/>
        <item m="1" x="69"/>
        <item m="1" x="68"/>
        <item m="1" x="66"/>
        <item m="1" x="65"/>
        <item m="1" x="63"/>
        <item m="1" x="62"/>
        <item m="1" x="71"/>
        <item m="1" x="64"/>
        <item m="1" x="61"/>
        <item m="1" x="59"/>
        <item m="1" x="60"/>
        <item m="1" x="55"/>
        <item m="1" x="57"/>
        <item m="1" x="58"/>
        <item m="1" x="54"/>
        <item m="1" x="50"/>
        <item m="1" x="51"/>
        <item m="1" x="52"/>
        <item m="1" x="53"/>
        <item m="1" x="56"/>
        <item m="1" x="46"/>
        <item m="1" x="40"/>
        <item m="1" x="43"/>
        <item m="1" x="47"/>
        <item m="1" x="44"/>
        <item m="1" x="49"/>
        <item m="1" x="45"/>
        <item m="1" x="42"/>
        <item m="1" x="48"/>
        <item m="1" x="41"/>
        <item m="1" x="39"/>
        <item m="1" x="36"/>
        <item m="1" x="38"/>
        <item m="1" x="37"/>
        <item m="1" x="34"/>
        <item m="1" x="35"/>
        <item m="1" x="33"/>
        <item m="1" x="32"/>
        <item m="1" x="29"/>
        <item m="1" x="30"/>
        <item m="1" x="31"/>
        <item m="1" x="25"/>
        <item m="1" x="26"/>
        <item m="1" x="28"/>
        <item m="1" x="27"/>
        <item m="1" x="23"/>
        <item m="1" x="21"/>
        <item m="1" x="24"/>
        <item m="1" x="22"/>
        <item m="1" x="20"/>
        <item m="1" x="15"/>
        <item m="1" x="14"/>
        <item m="1" x="13"/>
        <item m="1" x="17"/>
        <item m="1" x="246"/>
        <item m="1" x="18"/>
        <item m="1" x="19"/>
        <item m="1" x="16"/>
        <item m="1" x="10"/>
        <item m="1" x="11"/>
        <item x="5"/>
        <item x="6"/>
        <item x="1"/>
        <item x="8"/>
        <item x="7"/>
      </items>
      <extLst>
        <ext xmlns:x14="http://schemas.microsoft.com/office/spreadsheetml/2009/9/main" uri="{2946ED86-A175-432a-8AC1-64E0C546D7DE}">
          <x14:pivotField fillDownLabels="1"/>
        </ext>
      </extLst>
    </pivotField>
    <pivotField showAll="0"/>
    <pivotField axis="axisPage" showAll="0">
      <items count="25">
        <item x="1"/>
        <item x="11"/>
        <item x="3"/>
        <item x="4"/>
        <item x="2"/>
        <item x="10"/>
        <item m="1" x="23"/>
        <item m="1" x="22"/>
        <item x="0"/>
        <item x="8"/>
        <item x="9"/>
        <item x="6"/>
        <item x="7"/>
        <item x="16"/>
        <item m="1" x="21"/>
        <item x="14"/>
        <item m="1" x="20"/>
        <item x="12"/>
        <item m="1" x="19"/>
        <item x="13"/>
        <item x="15"/>
        <item m="1" x="18"/>
        <item x="5"/>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5">
        <item h="1" x="3"/>
        <item h="1" x="1"/>
        <item h="1" m="1" x="6"/>
        <item m="1" x="5"/>
        <item h="1" m="1" x="8"/>
        <item h="1" m="1" x="12"/>
        <item h="1" m="1" x="13"/>
        <item h="1" x="0"/>
        <item h="1" m="1" x="11"/>
        <item h="1" m="1" x="10"/>
        <item h="1" m="1" x="9"/>
        <item h="1" m="1" x="7"/>
        <item h="1" m="1" x="4"/>
        <item h="1" x="2"/>
        <item t="default"/>
      </items>
    </pivotField>
    <pivotField axis="axisRow" outline="0" showAll="0" defaultSubtotal="0">
      <items count="236">
        <item x="37"/>
        <item x="2"/>
        <item m="1" x="223"/>
        <item m="1" x="222"/>
        <item m="1" x="224"/>
        <item m="1" x="225"/>
        <item m="1" x="234"/>
        <item m="1" x="228"/>
        <item m="1" x="227"/>
        <item m="1" x="230"/>
        <item m="1" x="221"/>
        <item m="1" x="226"/>
        <item m="1" x="232"/>
        <item m="1" x="231"/>
        <item m="1" x="235"/>
        <item m="1" x="233"/>
        <item m="1" x="192"/>
        <item m="1" x="191"/>
        <item m="1" x="205"/>
        <item m="1" x="190"/>
        <item m="1" x="206"/>
        <item m="1" x="195"/>
        <item m="1" x="218"/>
        <item m="1" x="200"/>
        <item m="1" x="214"/>
        <item m="1" x="202"/>
        <item m="1" x="197"/>
        <item m="1" x="213"/>
        <item m="1" x="209"/>
        <item m="1" x="216"/>
        <item m="1" x="189"/>
        <item x="1"/>
        <item m="1" x="208"/>
        <item x="35"/>
        <item x="23"/>
        <item m="1" x="217"/>
        <item x="39"/>
        <item x="20"/>
        <item x="38"/>
        <item x="17"/>
        <item m="1" x="212"/>
        <item m="1" x="229"/>
        <item x="4"/>
        <item x="31"/>
        <item m="1" x="199"/>
        <item x="11"/>
        <item x="6"/>
        <item m="1" x="198"/>
        <item x="14"/>
        <item m="1" x="211"/>
        <item m="1" x="194"/>
        <item x="45"/>
        <item m="1" x="196"/>
        <item m="1" x="193"/>
        <item m="1" x="203"/>
        <item m="1" x="201"/>
        <item m="1" x="187"/>
        <item m="1" x="219"/>
        <item m="1" x="204"/>
        <item m="1" x="207"/>
        <item x="5"/>
        <item m="1" x="210"/>
        <item x="22"/>
        <item x="40"/>
        <item x="8"/>
        <item x="18"/>
        <item m="1" x="188"/>
        <item x="33"/>
        <item x="34"/>
        <item x="44"/>
        <item x="41"/>
        <item m="1" x="220"/>
        <item m="1" x="185"/>
        <item m="1" x="184"/>
        <item x="60"/>
        <item x="53"/>
        <item m="1" x="186"/>
        <item x="56"/>
        <item x="57"/>
        <item m="1" x="183"/>
        <item x="32"/>
        <item x="88"/>
        <item x="36"/>
        <item x="83"/>
        <item x="87"/>
        <item x="54"/>
        <item x="9"/>
        <item x="26"/>
        <item x="58"/>
        <item x="59"/>
        <item x="55"/>
        <item x="30"/>
        <item x="29"/>
        <item x="16"/>
        <item x="43"/>
        <item x="21"/>
        <item m="1" x="215"/>
        <item x="3"/>
        <item x="12"/>
        <item x="24"/>
        <item x="25"/>
        <item x="28"/>
        <item x="27"/>
        <item x="50"/>
        <item m="1" x="175"/>
        <item m="1" x="156"/>
        <item x="63"/>
        <item x="19"/>
        <item m="1" x="182"/>
        <item m="1" x="180"/>
        <item m="1" x="178"/>
        <item m="1" x="179"/>
        <item m="1" x="176"/>
        <item m="1" x="170"/>
        <item m="1" x="181"/>
        <item m="1" x="177"/>
        <item m="1" x="173"/>
        <item m="1" x="174"/>
        <item m="1" x="171"/>
        <item m="1" x="172"/>
        <item m="1" x="163"/>
        <item m="1" x="167"/>
        <item x="92"/>
        <item m="1" x="164"/>
        <item m="1" x="166"/>
        <item m="1" x="162"/>
        <item m="1" x="168"/>
        <item m="1" x="160"/>
        <item m="1" x="161"/>
        <item m="1" x="159"/>
        <item m="1" x="169"/>
        <item m="1" x="157"/>
        <item m="1" x="165"/>
        <item m="1" x="158"/>
        <item m="1" x="130"/>
        <item x="52"/>
        <item x="42"/>
        <item m="1" x="143"/>
        <item x="10"/>
        <item x="65"/>
        <item x="74"/>
        <item x="48"/>
        <item x="66"/>
        <item x="51"/>
        <item x="91"/>
        <item x="79"/>
        <item x="68"/>
        <item x="90"/>
        <item m="1" x="145"/>
        <item m="1" x="146"/>
        <item x="69"/>
        <item m="1" x="147"/>
        <item m="1" x="144"/>
        <item x="72"/>
        <item m="1" x="148"/>
        <item m="1" x="149"/>
        <item x="73"/>
        <item x="75"/>
        <item m="1" x="150"/>
        <item x="70"/>
        <item x="15"/>
        <item x="7"/>
        <item x="86"/>
        <item x="49"/>
        <item x="76"/>
        <item m="1" x="151"/>
        <item m="1" x="152"/>
        <item x="13"/>
        <item x="77"/>
        <item x="67"/>
        <item x="78"/>
        <item m="1" x="153"/>
        <item x="62"/>
        <item x="80"/>
        <item m="1" x="154"/>
        <item x="82"/>
        <item x="84"/>
        <item x="85"/>
        <item x="64"/>
        <item x="81"/>
        <item x="89"/>
        <item x="46"/>
        <item m="1" x="155"/>
        <item x="71"/>
        <item x="61"/>
        <item m="1" x="139"/>
        <item x="0"/>
        <item m="1" x="142"/>
        <item m="1" x="140"/>
        <item m="1" x="141"/>
        <item m="1" x="138"/>
        <item m="1" x="134"/>
        <item m="1" x="132"/>
        <item m="1" x="137"/>
        <item m="1" x="136"/>
        <item m="1" x="128"/>
        <item m="1" x="129"/>
        <item m="1" x="135"/>
        <item m="1" x="133"/>
        <item m="1" x="115"/>
        <item m="1" x="126"/>
        <item m="1" x="131"/>
        <item m="1" x="120"/>
        <item m="1" x="99"/>
        <item m="1" x="123"/>
        <item m="1" x="111"/>
        <item m="1" x="117"/>
        <item m="1" x="118"/>
        <item m="1" x="127"/>
        <item m="1" x="116"/>
        <item m="1" x="121"/>
        <item m="1" x="114"/>
        <item m="1" x="125"/>
        <item m="1" x="124"/>
        <item m="1" x="122"/>
        <item m="1" x="119"/>
        <item m="1" x="113"/>
        <item m="1" x="109"/>
        <item m="1" x="106"/>
        <item m="1" x="107"/>
        <item m="1" x="108"/>
        <item m="1" x="112"/>
        <item m="1" x="110"/>
        <item m="1" x="103"/>
        <item m="1" x="104"/>
        <item m="1" x="105"/>
        <item m="1" x="94"/>
        <item m="1" x="102"/>
        <item m="1" x="97"/>
        <item m="1" x="95"/>
        <item m="1" x="98"/>
        <item m="1" x="100"/>
        <item m="1" x="101"/>
        <item m="1" x="96"/>
        <item m="1" x="93"/>
        <item x="47"/>
      </items>
      <extLst>
        <ext xmlns:x14="http://schemas.microsoft.com/office/spreadsheetml/2009/9/main" uri="{2946ED86-A175-432a-8AC1-64E0C546D7DE}">
          <x14:pivotField fillDownLabels="1"/>
        </ext>
      </extLst>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37"/>
    <field x="12"/>
    <field x="10"/>
  </rowFields>
  <colItems count="1">
    <i/>
  </colItems>
  <pageFields count="4">
    <pageField fld="16" item="0" hier="-1"/>
    <pageField fld="2" hier="-1"/>
    <pageField fld="23" item="8" hier="-1"/>
    <pageField fld="36" hier="-1"/>
  </pageFields>
  <formats count="19">
    <format dxfId="612">
      <pivotArea outline="0" collapsedLevelsAreSubtotals="1" fieldPosition="0"/>
    </format>
    <format dxfId="613">
      <pivotArea field="21" type="button" dataOnly="0" labelOnly="1" outline="0"/>
    </format>
    <format dxfId="614">
      <pivotArea type="topRight" dataOnly="0" labelOnly="1" outline="0" fieldPosition="0"/>
    </format>
    <format dxfId="615">
      <pivotArea dataOnly="0" labelOnly="1" grandCol="1" outline="0" fieldPosition="0"/>
    </format>
    <format dxfId="616">
      <pivotArea outline="0" collapsedLevelsAreSubtotals="1" fieldPosition="0"/>
    </format>
    <format dxfId="617">
      <pivotArea type="topRight" dataOnly="0" labelOnly="1" outline="0" fieldPosition="0"/>
    </format>
    <format dxfId="618">
      <pivotArea dataOnly="0" labelOnly="1" grandCol="1" outline="0" fieldPosition="0"/>
    </format>
    <format dxfId="619">
      <pivotArea field="21" type="button" dataOnly="0" labelOnly="1" outline="0"/>
    </format>
    <format dxfId="620">
      <pivotArea field="6" type="button" dataOnly="0" labelOnly="1" outline="0"/>
    </format>
    <format dxfId="621">
      <pivotArea field="12" type="button" dataOnly="0" labelOnly="1" outline="0" axis="axisRow" fieldPosition="1"/>
    </format>
    <format dxfId="622">
      <pivotArea dataOnly="0" labelOnly="1" grandRow="1" outline="0" fieldPosition="0"/>
    </format>
    <format dxfId="623">
      <pivotArea field="12" type="button" dataOnly="0" labelOnly="1" outline="0" axis="axisRow" fieldPosition="1"/>
    </format>
    <format dxfId="624">
      <pivotArea field="21" type="button" dataOnly="0" labelOnly="1" outline="0"/>
    </format>
    <format dxfId="625">
      <pivotArea field="6" type="button" dataOnly="0" labelOnly="1" outline="0"/>
    </format>
    <format dxfId="626">
      <pivotArea field="12" type="button" dataOnly="0" labelOnly="1" outline="0" axis="axisRow" fieldPosition="1"/>
    </format>
    <format dxfId="627">
      <pivotArea field="21" type="button" dataOnly="0" labelOnly="1" outline="0"/>
    </format>
    <format dxfId="628">
      <pivotArea field="6" type="button" dataOnly="0" labelOnly="1" outline="0"/>
    </format>
    <format dxfId="629">
      <pivotArea field="12" type="button" dataOnly="0" labelOnly="1" outline="0" axis="axisRow" fieldPosition="1"/>
    </format>
    <format dxfId="630">
      <pivotArea field="10" type="button" dataOnly="0" labelOnly="1" outline="0" axis="axisRow" fieldPosition="2"/>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2C06FB1-7880-4933-A244-44BDADE39B93}" name="Tabela dinâmica6" cacheId="430" applyNumberFormats="0" applyBorderFormats="0" applyFontFormats="0" applyPatternFormats="0" applyAlignmentFormats="0" applyWidthHeightFormats="1" dataCaption="Valores" grandTotalCaption="TOTAL" updatedVersion="8" minRefreshableVersion="3" itemPrintTitles="1" createdVersion="8" indent="0" outline="1" outlineData="1" multipleFieldFilters="0" rowHeaderCaption="REPARO FO" colHeaderCaption=" ">
  <location ref="I35:J37" firstHeaderRow="1" firstDataRow="2" firstDataCol="1" rowPageCount="3" colPageCount="1"/>
  <pivotFields count="42">
    <pivotField showAll="0"/>
    <pivotField showAll="0"/>
    <pivotField multipleItemSelectionAllowed="1" showAll="0">
      <items count="38">
        <item h="1" m="1" x="31"/>
        <item h="1" x="3"/>
        <item h="1" x="5"/>
        <item h="1" m="1" x="24"/>
        <item x="8"/>
        <item h="1" m="1" x="35"/>
        <item h="1" m="1" x="36"/>
        <item h="1" m="1" x="34"/>
        <item h="1" m="1" x="33"/>
        <item h="1" x="9"/>
        <item h="1" m="1" x="29"/>
        <item h="1" m="1" x="32"/>
        <item h="1" m="1" x="30"/>
        <item h="1" m="1" x="27"/>
        <item h="1" m="1" x="28"/>
        <item h="1" x="2"/>
        <item h="1" x="11"/>
        <item h="1" m="1" x="22"/>
        <item h="1" x="1"/>
        <item h="1" x="7"/>
        <item h="1" m="1" x="23"/>
        <item h="1" m="1" x="25"/>
        <item h="1" x="4"/>
        <item h="1" x="12"/>
        <item h="1" x="0"/>
        <item h="1" x="16"/>
        <item h="1" m="1" x="21"/>
        <item h="1" m="1" x="26"/>
        <item h="1" m="1" x="20"/>
        <item h="1" x="14"/>
        <item h="1" m="1" x="18"/>
        <item h="1" x="10"/>
        <item h="1" x="6"/>
        <item h="1" m="1" x="19"/>
        <item h="1" x="13"/>
        <item h="1" x="15"/>
        <item h="1" x="17"/>
        <item t="default"/>
      </items>
    </pivotField>
    <pivotField showAll="0"/>
    <pivotField showAll="0">
      <items count="175">
        <item m="1" x="52"/>
        <item x="0"/>
        <item m="1" x="161"/>
        <item m="1" x="162"/>
        <item m="1" x="149"/>
        <item m="1" x="155"/>
        <item m="1" x="147"/>
        <item m="1" x="153"/>
        <item m="1" x="148"/>
        <item m="1" x="150"/>
        <item m="1" x="144"/>
        <item m="1" x="146"/>
        <item m="1" x="156"/>
        <item m="1" x="173"/>
        <item m="1" x="157"/>
        <item m="1" x="152"/>
        <item m="1" x="163"/>
        <item m="1" x="123"/>
        <item m="1" x="164"/>
        <item m="1" x="165"/>
        <item m="1" x="166"/>
        <item m="1" x="129"/>
        <item m="1" x="136"/>
        <item m="1" x="167"/>
        <item m="1" x="138"/>
        <item m="1" x="168"/>
        <item m="1" x="130"/>
        <item m="1" x="169"/>
        <item m="1" x="139"/>
        <item m="1" x="111"/>
        <item m="1" x="125"/>
        <item m="1" x="132"/>
        <item m="1" x="131"/>
        <item m="1" x="94"/>
        <item m="1" x="112"/>
        <item m="1" x="170"/>
        <item m="1" x="113"/>
        <item m="1" x="126"/>
        <item m="1" x="102"/>
        <item m="1" x="171"/>
        <item m="1" x="116"/>
        <item m="1" x="158"/>
        <item m="1" x="99"/>
        <item m="1" x="172"/>
        <item m="1" x="122"/>
        <item m="1" x="110"/>
        <item m="1" x="121"/>
        <item m="1" x="97"/>
        <item m="1" x="120"/>
        <item m="1" x="98"/>
        <item m="1" x="95"/>
        <item m="1" x="133"/>
        <item m="1" x="134"/>
        <item m="1" x="135"/>
        <item m="1" x="90"/>
        <item m="1" x="124"/>
        <item m="1" x="101"/>
        <item m="1" x="105"/>
        <item m="1" x="137"/>
        <item m="1" x="127"/>
        <item m="1" x="128"/>
        <item m="1" x="159"/>
        <item m="1" x="160"/>
        <item m="1" x="141"/>
        <item m="1" x="151"/>
        <item m="1" x="154"/>
        <item m="1" x="145"/>
        <item x="3"/>
        <item m="1" x="119"/>
        <item m="1" x="96"/>
        <item m="1" x="117"/>
        <item m="1" x="143"/>
        <item m="1" x="140"/>
        <item m="1" x="118"/>
        <item m="1" x="142"/>
        <item m="1" x="108"/>
        <item m="1" x="66"/>
        <item m="1" x="93"/>
        <item m="1" x="106"/>
        <item m="1" x="107"/>
        <item m="1" x="109"/>
        <item m="1" x="88"/>
        <item m="1" x="89"/>
        <item m="1" x="114"/>
        <item m="1" x="115"/>
        <item m="1" x="91"/>
        <item m="1" x="92"/>
        <item m="1" x="67"/>
        <item m="1" x="100"/>
        <item m="1" x="103"/>
        <item m="1" x="104"/>
        <item m="1" x="68"/>
        <item m="1" x="69"/>
        <item m="1" x="70"/>
        <item m="1" x="71"/>
        <item m="1" x="72"/>
        <item m="1" x="73"/>
        <item m="1" x="74"/>
        <item m="1" x="75"/>
        <item m="1" x="76"/>
        <item m="1" x="77"/>
        <item m="1" x="78"/>
        <item m="1" x="79"/>
        <item m="1" x="80"/>
        <item m="1" x="81"/>
        <item m="1" x="82"/>
        <item m="1" x="83"/>
        <item m="1" x="55"/>
        <item m="1" x="84"/>
        <item m="1" x="85"/>
        <item m="1" x="86"/>
        <item m="1" x="87"/>
        <item m="1" x="57"/>
        <item m="1" x="53"/>
        <item m="1" x="54"/>
        <item m="1" x="56"/>
        <item m="1" x="58"/>
        <item m="1" x="59"/>
        <item m="1" x="60"/>
        <item m="1" x="61"/>
        <item m="1" x="62"/>
        <item m="1" x="63"/>
        <item m="1" x="64"/>
        <item m="1" x="65"/>
        <item m="1" x="36"/>
        <item x="2"/>
        <item m="1" x="23"/>
        <item m="1" x="43"/>
        <item m="1" x="50"/>
        <item x="4"/>
        <item m="1" x="31"/>
        <item m="1" x="37"/>
        <item m="1" x="33"/>
        <item m="1" x="41"/>
        <item x="7"/>
        <item m="1" x="44"/>
        <item m="1" x="51"/>
        <item m="1" x="38"/>
        <item m="1" x="39"/>
        <item m="1" x="46"/>
        <item m="1" x="48"/>
        <item m="1" x="49"/>
        <item m="1" x="47"/>
        <item m="1" x="34"/>
        <item m="1" x="22"/>
        <item m="1" x="45"/>
        <item m="1" x="25"/>
        <item m="1" x="26"/>
        <item m="1" x="24"/>
        <item m="1" x="32"/>
        <item m="1" x="42"/>
        <item m="1" x="40"/>
        <item m="1" x="27"/>
        <item m="1" x="28"/>
        <item m="1" x="29"/>
        <item m="1" x="30"/>
        <item m="1" x="35"/>
        <item m="1" x="10"/>
        <item m="1" x="18"/>
        <item m="1" x="19"/>
        <item m="1" x="20"/>
        <item m="1" x="21"/>
        <item m="1" x="11"/>
        <item x="9"/>
        <item m="1" x="12"/>
        <item m="1" x="13"/>
        <item m="1" x="14"/>
        <item m="1" x="15"/>
        <item m="1" x="16"/>
        <item m="1" x="17"/>
        <item x="1"/>
        <item x="5"/>
        <item x="6"/>
        <item x="8"/>
        <item t="default"/>
      </items>
    </pivotField>
    <pivotField showAll="0">
      <items count="224">
        <item x="0"/>
        <item m="1" x="194"/>
        <item m="1" x="222"/>
        <item m="1" x="220"/>
        <item m="1" x="219"/>
        <item m="1" x="217"/>
        <item m="1" x="174"/>
        <item m="1" x="175"/>
        <item m="1" x="204"/>
        <item m="1" x="203"/>
        <item m="1" x="173"/>
        <item m="1" x="202"/>
        <item m="1" x="214"/>
        <item m="1" x="185"/>
        <item m="1" x="159"/>
        <item m="1" x="221"/>
        <item m="1" x="188"/>
        <item m="1" x="177"/>
        <item m="1" x="205"/>
        <item m="1" x="216"/>
        <item m="1" x="180"/>
        <item m="1" x="182"/>
        <item m="1" x="176"/>
        <item m="1" x="183"/>
        <item m="1" x="181"/>
        <item m="1" x="160"/>
        <item m="1" x="137"/>
        <item m="1" x="133"/>
        <item m="1" x="170"/>
        <item m="1" x="172"/>
        <item m="1" x="178"/>
        <item m="1" x="179"/>
        <item m="1" x="184"/>
        <item m="1" x="186"/>
        <item m="1" x="187"/>
        <item m="1" x="155"/>
        <item x="2"/>
        <item m="1" x="148"/>
        <item m="1" x="149"/>
        <item m="1" x="150"/>
        <item m="1" x="163"/>
        <item m="1" x="158"/>
        <item m="1" x="145"/>
        <item m="1" x="130"/>
        <item m="1" x="164"/>
        <item m="1" x="165"/>
        <item m="1" x="166"/>
        <item m="1" x="167"/>
        <item m="1" x="152"/>
        <item m="1" x="111"/>
        <item m="1" x="153"/>
        <item m="1" x="140"/>
        <item m="1" x="147"/>
        <item m="1" x="162"/>
        <item m="1" x="135"/>
        <item m="1" x="154"/>
        <item m="1" x="141"/>
        <item m="1" x="218"/>
        <item m="1" x="212"/>
        <item m="1" x="196"/>
        <item m="1" x="213"/>
        <item m="1" x="211"/>
        <item m="1" x="215"/>
        <item m="1" x="200"/>
        <item m="1" x="207"/>
        <item m="1" x="197"/>
        <item m="1" x="199"/>
        <item m="1" x="198"/>
        <item m="1" x="191"/>
        <item m="1" x="190"/>
        <item m="1" x="208"/>
        <item m="1" x="209"/>
        <item m="1" x="192"/>
        <item m="1" x="142"/>
        <item m="1" x="201"/>
        <item m="1" x="206"/>
        <item m="1" x="210"/>
        <item x="3"/>
        <item m="1" x="195"/>
        <item m="1" x="193"/>
        <item m="1" x="161"/>
        <item m="1" x="189"/>
        <item m="1" x="168"/>
        <item m="1" x="126"/>
        <item m="1" x="169"/>
        <item m="1" x="98"/>
        <item m="1" x="171"/>
        <item m="1" x="104"/>
        <item m="1" x="105"/>
        <item m="1" x="151"/>
        <item m="1" x="112"/>
        <item m="1" x="132"/>
        <item m="1" x="143"/>
        <item m="1" x="144"/>
        <item m="1" x="146"/>
        <item m="1" x="116"/>
        <item m="1" x="156"/>
        <item m="1" x="157"/>
        <item m="1" x="131"/>
        <item m="1" x="134"/>
        <item m="1" x="127"/>
        <item m="1" x="128"/>
        <item m="1" x="129"/>
        <item m="1" x="136"/>
        <item m="1" x="138"/>
        <item m="1" x="139"/>
        <item m="1" x="108"/>
        <item m="1" x="99"/>
        <item m="1" x="100"/>
        <item m="1" x="101"/>
        <item m="1" x="102"/>
        <item m="1" x="103"/>
        <item m="1" x="106"/>
        <item m="1" x="107"/>
        <item m="1" x="109"/>
        <item m="1" x="110"/>
        <item m="1" x="91"/>
        <item m="1" x="113"/>
        <item m="1" x="114"/>
        <item m="1" x="115"/>
        <item m="1" x="117"/>
        <item m="1" x="118"/>
        <item m="1" x="119"/>
        <item m="1" x="120"/>
        <item m="1" x="121"/>
        <item m="1" x="122"/>
        <item m="1" x="123"/>
        <item m="1" x="97"/>
        <item m="1" x="124"/>
        <item m="1" x="125"/>
        <item m="1" x="84"/>
        <item m="1" x="85"/>
        <item m="1" x="86"/>
        <item m="1" x="87"/>
        <item m="1" x="88"/>
        <item m="1" x="89"/>
        <item m="1" x="90"/>
        <item m="1" x="92"/>
        <item m="1" x="93"/>
        <item m="1" x="94"/>
        <item m="1" x="95"/>
        <item m="1" x="96"/>
        <item m="1" x="22"/>
        <item m="1" x="80"/>
        <item m="1" x="48"/>
        <item m="1" x="78"/>
        <item m="1" x="73"/>
        <item m="1" x="25"/>
        <item x="11"/>
        <item m="1" x="81"/>
        <item x="6"/>
        <item m="1" x="82"/>
        <item x="7"/>
        <item x="10"/>
        <item m="1" x="83"/>
        <item m="1" x="69"/>
        <item m="1" x="68"/>
        <item m="1" x="77"/>
        <item m="1" x="79"/>
        <item m="1" x="52"/>
        <item m="1" x="19"/>
        <item m="1" x="74"/>
        <item m="1" x="65"/>
        <item m="1" x="76"/>
        <item m="1" x="72"/>
        <item m="1" x="75"/>
        <item m="1" x="58"/>
        <item m="1" x="66"/>
        <item m="1" x="67"/>
        <item m="1" x="49"/>
        <item m="1" x="51"/>
        <item m="1" x="71"/>
        <item m="1" x="53"/>
        <item m="1" x="54"/>
        <item m="1" x="56"/>
        <item m="1" x="59"/>
        <item m="1" x="60"/>
        <item m="1" x="55"/>
        <item m="1" x="61"/>
        <item m="1" x="62"/>
        <item m="1" x="70"/>
        <item m="1" x="64"/>
        <item m="1" x="50"/>
        <item m="1" x="33"/>
        <item m="1" x="57"/>
        <item m="1" x="63"/>
        <item m="1" x="18"/>
        <item m="1" x="45"/>
        <item m="1" x="43"/>
        <item m="1" x="39"/>
        <item m="1" x="41"/>
        <item m="1" x="36"/>
        <item m="1" x="40"/>
        <item m="1" x="46"/>
        <item m="1" x="24"/>
        <item m="1" x="26"/>
        <item m="1" x="44"/>
        <item m="1" x="21"/>
        <item m="1" x="42"/>
        <item m="1" x="37"/>
        <item m="1" x="47"/>
        <item m="1" x="27"/>
        <item m="1" x="28"/>
        <item m="1" x="20"/>
        <item m="1" x="29"/>
        <item m="1" x="30"/>
        <item m="1" x="31"/>
        <item m="1" x="38"/>
        <item m="1" x="23"/>
        <item m="1" x="32"/>
        <item m="1" x="34"/>
        <item m="1" x="35"/>
        <item x="1"/>
        <item x="4"/>
        <item x="5"/>
        <item x="8"/>
        <item x="9"/>
        <item x="12"/>
        <item x="13"/>
        <item x="14"/>
        <item x="15"/>
        <item x="16"/>
        <item x="17"/>
        <item t="default"/>
      </items>
    </pivotField>
    <pivotField showAll="0"/>
    <pivotField showAll="0"/>
    <pivotField showAll="0"/>
    <pivotField showAll="0"/>
    <pivotField showAll="0"/>
    <pivotField showAll="0"/>
    <pivotField axis="axisPage" showAll="0">
      <items count="45">
        <item x="12"/>
        <item x="18"/>
        <item x="10"/>
        <item x="4"/>
        <item x="20"/>
        <item x="21"/>
        <item x="15"/>
        <item x="16"/>
        <item x="17"/>
        <item x="7"/>
        <item x="23"/>
        <item x="19"/>
        <item x="0"/>
        <item x="5"/>
        <item x="31"/>
        <item x="1"/>
        <item x="11"/>
        <item x="2"/>
        <item x="8"/>
        <item x="3"/>
        <item x="26"/>
        <item x="27"/>
        <item x="24"/>
        <item x="14"/>
        <item x="25"/>
        <item x="29"/>
        <item x="6"/>
        <item x="22"/>
        <item x="28"/>
        <item x="32"/>
        <item m="1" x="43"/>
        <item x="36"/>
        <item x="9"/>
        <item x="34"/>
        <item x="13"/>
        <item x="30"/>
        <item x="33"/>
        <item x="40"/>
        <item x="35"/>
        <item x="37"/>
        <item x="39"/>
        <item x="38"/>
        <item x="41"/>
        <item x="42"/>
        <item t="default"/>
      </items>
    </pivotField>
    <pivotField showAll="0"/>
    <pivotField showAll="0"/>
    <pivotField showAll="0"/>
    <pivotField axis="axisPage" showAll="0">
      <items count="12">
        <item x="1"/>
        <item x="6"/>
        <item x="4"/>
        <item m="1" x="10"/>
        <item x="0"/>
        <item x="2"/>
        <item x="3"/>
        <item x="5"/>
        <item x="7"/>
        <item x="8"/>
        <item x="9"/>
        <item t="default"/>
      </items>
    </pivotField>
    <pivotField showAll="0"/>
    <pivotField showAll="0"/>
    <pivotField showAll="0"/>
    <pivotField showAll="0"/>
    <pivotField showAll="0"/>
    <pivotField showAll="0"/>
    <pivotField axis="axisPage" multipleItemSelectionAllowed="1" showAll="0">
      <items count="20">
        <item x="1"/>
        <item x="11"/>
        <item x="3"/>
        <item x="4"/>
        <item x="9"/>
        <item x="2"/>
        <item x="10"/>
        <item x="6"/>
        <item x="0"/>
        <item x="8"/>
        <item m="1" x="18"/>
        <item x="7"/>
        <item x="14"/>
        <item x="16"/>
        <item x="13"/>
        <item x="12"/>
        <item x="15"/>
        <item x="5"/>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6">
        <item x="12"/>
        <item x="5"/>
        <item x="3"/>
        <item x="37"/>
        <item x="2"/>
        <item x="22"/>
        <item x="40"/>
        <item x="8"/>
        <item x="14"/>
        <item x="16"/>
        <item x="31"/>
        <item x="20"/>
        <item x="17"/>
        <item x="11"/>
        <item x="4"/>
        <item x="18"/>
        <item x="6"/>
        <item x="23"/>
        <item x="39"/>
        <item x="38"/>
        <item x="45"/>
        <item m="1" x="140"/>
        <item x="43"/>
        <item x="35"/>
        <item x="33"/>
        <item x="34"/>
        <item x="44"/>
        <item x="41"/>
        <item x="21"/>
        <item m="1" x="141"/>
        <item m="1" x="142"/>
        <item x="60"/>
        <item x="53"/>
        <item m="1" x="143"/>
        <item x="56"/>
        <item x="57"/>
        <item m="1" x="144"/>
        <item x="32"/>
        <item x="88"/>
        <item x="36"/>
        <item x="83"/>
        <item x="87"/>
        <item x="54"/>
        <item x="9"/>
        <item x="26"/>
        <item x="58"/>
        <item x="59"/>
        <item x="55"/>
        <item x="30"/>
        <item x="29"/>
        <item x="1"/>
        <item x="24"/>
        <item m="1" x="132"/>
        <item x="63"/>
        <item x="27"/>
        <item x="25"/>
        <item x="19"/>
        <item m="1" x="133"/>
        <item m="1" x="134"/>
        <item m="1" x="135"/>
        <item m="1" x="136"/>
        <item m="1" x="137"/>
        <item x="28"/>
        <item x="50"/>
        <item m="1" x="138"/>
        <item m="1" x="139"/>
        <item m="1" x="122"/>
        <item m="1" x="123"/>
        <item m="1" x="124"/>
        <item m="1" x="125"/>
        <item m="1" x="126"/>
        <item m="1" x="127"/>
        <item x="92"/>
        <item m="1" x="128"/>
        <item m="1" x="129"/>
        <item m="1" x="130"/>
        <item m="1" x="131"/>
        <item x="0"/>
        <item m="1" x="98"/>
        <item x="7"/>
        <item x="46"/>
        <item x="10"/>
        <item x="13"/>
        <item x="70"/>
        <item x="15"/>
        <item x="52"/>
        <item x="42"/>
        <item m="1" x="120"/>
        <item m="1" x="117"/>
        <item x="51"/>
        <item m="1" x="113"/>
        <item x="66"/>
        <item x="67"/>
        <item x="48"/>
        <item x="61"/>
        <item x="91"/>
        <item x="62"/>
        <item x="68"/>
        <item x="90"/>
        <item x="74"/>
        <item x="71"/>
        <item x="69"/>
        <item x="65"/>
        <item x="72"/>
        <item x="73"/>
        <item x="75"/>
        <item x="76"/>
        <item x="77"/>
        <item x="78"/>
        <item x="79"/>
        <item x="80"/>
        <item m="1" x="118"/>
        <item m="1" x="121"/>
        <item x="49"/>
        <item x="82"/>
        <item x="84"/>
        <item x="85"/>
        <item x="86"/>
        <item x="64"/>
        <item x="81"/>
        <item m="1" x="119"/>
        <item x="89"/>
        <item m="1" x="106"/>
        <item m="1" x="101"/>
        <item m="1" x="116"/>
        <item m="1" x="110"/>
        <item m="1" x="108"/>
        <item m="1" x="115"/>
        <item m="1" x="100"/>
        <item m="1" x="102"/>
        <item m="1" x="114"/>
        <item m="1" x="99"/>
        <item m="1" x="107"/>
        <item m="1" x="109"/>
        <item m="1" x="112"/>
        <item m="1" x="111"/>
        <item m="1" x="103"/>
        <item m="1" x="104"/>
        <item m="1" x="105"/>
        <item m="1" x="93"/>
        <item m="1" x="94"/>
        <item m="1" x="95"/>
        <item m="1" x="96"/>
        <item m="1" x="97"/>
        <item x="47"/>
        <item t="default"/>
      </items>
    </pivotField>
    <pivotField showAll="0"/>
    <pivotField showAll="0"/>
    <pivotField showAll="0"/>
    <pivotField axis="axisCol" showAll="0">
      <items count="64">
        <item h="1" x="10"/>
        <item h="1" x="2"/>
        <item h="1" m="1" x="56"/>
        <item h="1" m="1" x="55"/>
        <item h="1" m="1" x="53"/>
        <item h="1" m="1" x="57"/>
        <item h="1" m="1" x="59"/>
        <item m="1" x="58"/>
        <item h="1" m="1" x="62"/>
        <item h="1" m="1" x="54"/>
        <item h="1" x="0"/>
        <item h="1" x="7"/>
        <item h="1" m="1" x="60"/>
        <item h="1" m="1" x="40"/>
        <item h="1" m="1" x="61"/>
        <item h="1" x="1"/>
        <item h="1" m="1" x="41"/>
        <item h="1" m="1" x="42"/>
        <item h="1" m="1" x="43"/>
        <item h="1" m="1" x="44"/>
        <item h="1" m="1" x="45"/>
        <item h="1" x="9"/>
        <item h="1" m="1" x="46"/>
        <item h="1" m="1" x="47"/>
        <item h="1" m="1" x="48"/>
        <item h="1" m="1" x="49"/>
        <item h="1" m="1" x="50"/>
        <item h="1" m="1" x="51"/>
        <item h="1" m="1" x="29"/>
        <item h="1" m="1" x="52"/>
        <item h="1" x="13"/>
        <item h="1" x="14"/>
        <item h="1" m="1" x="28"/>
        <item h="1" m="1" x="30"/>
        <item h="1" m="1" x="31"/>
        <item h="1" m="1" x="32"/>
        <item h="1" m="1" x="33"/>
        <item h="1" x="6"/>
        <item h="1" m="1" x="34"/>
        <item h="1" x="16"/>
        <item h="1" m="1" x="35"/>
        <item h="1" m="1" x="36"/>
        <item h="1" m="1" x="37"/>
        <item h="1" m="1" x="38"/>
        <item h="1" m="1" x="39"/>
        <item h="1" x="17"/>
        <item h="1" x="3"/>
        <item h="1" x="11"/>
        <item h="1" x="5"/>
        <item h="1" x="4"/>
        <item h="1" x="8"/>
        <item h="1" x="15"/>
        <item h="1" m="1" x="26"/>
        <item h="1" m="1" x="27"/>
        <item h="1" m="1" x="20"/>
        <item h="1" m="1" x="22"/>
        <item h="1" m="1" x="24"/>
        <item h="1" x="12"/>
        <item h="1" m="1" x="21"/>
        <item h="1" m="1" x="25"/>
        <item h="1" m="1" x="23"/>
        <item h="1" m="1" x="19"/>
        <item h="1" m="1" x="18"/>
        <item t="default"/>
      </items>
    </pivotField>
  </pivotFields>
  <rowFields count="1">
    <field x="37"/>
  </rowFields>
  <rowItems count="1">
    <i t="grand">
      <x/>
    </i>
  </rowItems>
  <colFields count="1">
    <field x="41"/>
  </colFields>
  <colItems count="1">
    <i t="grand">
      <x/>
    </i>
  </colItems>
  <pageFields count="3">
    <pageField fld="16" item="0" hier="-1"/>
    <pageField fld="23" hier="-1"/>
    <pageField fld="12" hier="-1"/>
  </pageFields>
  <formats count="50">
    <format dxfId="562">
      <pivotArea dataOnly="0" labelOnly="1" grandCol="1" outline="0" fieldPosition="0"/>
    </format>
    <format dxfId="563">
      <pivotArea field="2" type="button" dataOnly="0" labelOnly="1" outline="0"/>
    </format>
    <format dxfId="564">
      <pivotArea dataOnly="0" labelOnly="1" grandCol="1" outline="0" fieldPosition="0"/>
    </format>
    <format dxfId="565">
      <pivotArea grandRow="1" outline="0" collapsedLevelsAreSubtotals="1" fieldPosition="0"/>
    </format>
    <format dxfId="566">
      <pivotArea field="2" type="button" dataOnly="0" labelOnly="1" outline="0"/>
    </format>
    <format dxfId="567">
      <pivotArea dataOnly="0" labelOnly="1" grandCol="1" outline="0" fieldPosition="0"/>
    </format>
    <format dxfId="568">
      <pivotArea field="2" type="button" dataOnly="0" labelOnly="1" outline="0"/>
    </format>
    <format dxfId="569">
      <pivotArea dataOnly="0" labelOnly="1" grandCol="1" outline="0" fieldPosition="0"/>
    </format>
    <format dxfId="570">
      <pivotArea dataOnly="0" labelOnly="1" outline="0" fieldPosition="0">
        <references count="1">
          <reference field="16" count="1">
            <x v="0"/>
          </reference>
        </references>
      </pivotArea>
    </format>
    <format dxfId="571">
      <pivotArea field="5" type="button" dataOnly="0" labelOnly="1" outline="0"/>
    </format>
    <format dxfId="572">
      <pivotArea dataOnly="0" labelOnly="1" outline="0" fieldPosition="0">
        <references count="1">
          <reference field="16" count="1">
            <x v="0"/>
          </reference>
        </references>
      </pivotArea>
    </format>
    <format dxfId="573">
      <pivotArea field="5" type="button" dataOnly="0" labelOnly="1" outline="0"/>
    </format>
    <format dxfId="574">
      <pivotArea field="2" type="button" dataOnly="0" labelOnly="1" outline="0"/>
    </format>
    <format dxfId="575">
      <pivotArea field="2" type="button" dataOnly="0" labelOnly="1" outline="0"/>
    </format>
    <format dxfId="576">
      <pivotArea dataOnly="0" labelOnly="1" grandRow="1" outline="0" fieldPosition="0"/>
    </format>
    <format dxfId="577">
      <pivotArea type="origin" dataOnly="0" labelOnly="1" outline="0" fieldPosition="0"/>
    </format>
    <format dxfId="578">
      <pivotArea field="4" type="button" dataOnly="0" labelOnly="1" outline="0"/>
    </format>
    <format dxfId="579">
      <pivotArea type="topRight" dataOnly="0" labelOnly="1" outline="0" fieldPosition="0"/>
    </format>
    <format dxfId="580">
      <pivotArea field="12" type="button" dataOnly="0" labelOnly="1" outline="0" axis="axisPage" fieldPosition="2"/>
    </format>
    <format dxfId="581">
      <pivotArea dataOnly="0" labelOnly="1" grandCol="1" outline="0" fieldPosition="0"/>
    </format>
    <format dxfId="582">
      <pivotArea dataOnly="0" labelOnly="1" fieldPosition="0">
        <references count="1">
          <reference field="12" count="19">
            <x v="0"/>
            <x v="1"/>
            <x v="2"/>
            <x v="3"/>
            <x v="4"/>
            <x v="5"/>
            <x v="8"/>
            <x v="9"/>
            <x v="11"/>
            <x v="13"/>
            <x v="15"/>
            <x v="17"/>
            <x v="18"/>
            <x v="19"/>
            <x v="20"/>
            <x v="22"/>
            <x v="23"/>
            <x v="27"/>
            <x v="28"/>
          </reference>
        </references>
      </pivotArea>
    </format>
    <format dxfId="583">
      <pivotArea grandRow="1" outline="0" collapsedLevelsAreSubtotals="1" fieldPosition="0"/>
    </format>
    <format dxfId="584">
      <pivotArea dataOnly="0" labelOnly="1" grandRow="1" outline="0" fieldPosition="0"/>
    </format>
    <format dxfId="585">
      <pivotArea collapsedLevelsAreSubtotals="1" fieldPosition="0">
        <references count="1">
          <reference field="12" count="19">
            <x v="0"/>
            <x v="1"/>
            <x v="2"/>
            <x v="3"/>
            <x v="4"/>
            <x v="5"/>
            <x v="8"/>
            <x v="9"/>
            <x v="11"/>
            <x v="13"/>
            <x v="15"/>
            <x v="17"/>
            <x v="18"/>
            <x v="19"/>
            <x v="20"/>
            <x v="22"/>
            <x v="23"/>
            <x v="27"/>
            <x v="28"/>
          </reference>
        </references>
      </pivotArea>
    </format>
    <format dxfId="586">
      <pivotArea grandRow="1" outline="0" collapsedLevelsAreSubtotals="1" fieldPosition="0"/>
    </format>
    <format dxfId="587">
      <pivotArea field="12" type="button" dataOnly="0" labelOnly="1" outline="0" axis="axisPage" fieldPosition="2"/>
    </format>
    <format dxfId="588">
      <pivotArea dataOnly="0" labelOnly="1" fieldPosition="0">
        <references count="1">
          <reference field="37" count="13">
            <x v="0"/>
            <x v="1"/>
            <x v="2"/>
            <x v="4"/>
            <x v="7"/>
            <x v="8"/>
            <x v="9"/>
            <x v="10"/>
            <x v="12"/>
            <x v="13"/>
            <x v="14"/>
            <x v="16"/>
            <x v="17"/>
          </reference>
        </references>
      </pivotArea>
    </format>
    <format dxfId="589">
      <pivotArea dataOnly="0" labelOnly="1" grandCol="1" outline="0" fieldPosition="0"/>
    </format>
    <format dxfId="590">
      <pivotArea field="12" type="button" dataOnly="0" labelOnly="1" outline="0" axis="axisPage" fieldPosition="2"/>
    </format>
    <format dxfId="591">
      <pivotArea dataOnly="0" labelOnly="1" fieldPosition="0">
        <references count="1">
          <reference field="37" count="13">
            <x v="0"/>
            <x v="1"/>
            <x v="2"/>
            <x v="4"/>
            <x v="7"/>
            <x v="8"/>
            <x v="9"/>
            <x v="10"/>
            <x v="12"/>
            <x v="13"/>
            <x v="14"/>
            <x v="16"/>
            <x v="17"/>
          </reference>
        </references>
      </pivotArea>
    </format>
    <format dxfId="592">
      <pivotArea dataOnly="0" labelOnly="1" grandCol="1" outline="0" fieldPosition="0"/>
    </format>
    <format dxfId="593">
      <pivotArea field="37" dataOnly="0" grandRow="1" outline="0" axis="axisRow" fieldPosition="0">
        <references count="2">
          <reference field="16" count="1" selected="0">
            <x v="0"/>
          </reference>
          <reference field="37" count="13" selected="0">
            <x v="0"/>
            <x v="1"/>
            <x v="2"/>
            <x v="4"/>
            <x v="7"/>
            <x v="8"/>
            <x v="9"/>
            <x v="10"/>
            <x v="12"/>
            <x v="13"/>
            <x v="14"/>
            <x v="16"/>
            <x v="17"/>
          </reference>
        </references>
      </pivotArea>
    </format>
    <format dxfId="594">
      <pivotArea outline="0" collapsedLevelsAreSubtotals="1" fieldPosition="0"/>
    </format>
    <format dxfId="595">
      <pivotArea field="37" type="button" dataOnly="0" labelOnly="1" outline="0" axis="axisRow" fieldPosition="0"/>
    </format>
    <format dxfId="596">
      <pivotArea dataOnly="0" labelOnly="1" fieldPosition="0">
        <references count="1">
          <reference field="37" count="7">
            <x v="7"/>
            <x v="9"/>
            <x v="11"/>
            <x v="12"/>
            <x v="13"/>
            <x v="14"/>
            <x v="15"/>
          </reference>
        </references>
      </pivotArea>
    </format>
    <format dxfId="597">
      <pivotArea dataOnly="0" labelOnly="1" grandRow="1" outline="0" fieldPosition="0"/>
    </format>
    <format dxfId="598">
      <pivotArea dataOnly="0" labelOnly="1" fieldPosition="0">
        <references count="1">
          <reference field="41" count="0"/>
        </references>
      </pivotArea>
    </format>
    <format dxfId="599">
      <pivotArea dataOnly="0" labelOnly="1" grandCol="1" outline="0" fieldPosition="0"/>
    </format>
    <format dxfId="600">
      <pivotArea dataOnly="0" labelOnly="1" fieldPosition="0">
        <references count="1">
          <reference field="37" count="0"/>
        </references>
      </pivotArea>
    </format>
    <format dxfId="601">
      <pivotArea dataOnly="0" labelOnly="1" fieldPosition="0">
        <references count="1">
          <reference field="37" count="0"/>
        </references>
      </pivotArea>
    </format>
    <format dxfId="602">
      <pivotArea type="all" dataOnly="0" outline="0" fieldPosition="0"/>
    </format>
    <format dxfId="603">
      <pivotArea outline="0" collapsedLevelsAreSubtotals="1" fieldPosition="0"/>
    </format>
    <format dxfId="604">
      <pivotArea type="origin" dataOnly="0" labelOnly="1" outline="0" fieldPosition="0"/>
    </format>
    <format dxfId="605">
      <pivotArea field="41" type="button" dataOnly="0" labelOnly="1" outline="0" axis="axisCol" fieldPosition="0"/>
    </format>
    <format dxfId="606">
      <pivotArea type="topRight" dataOnly="0" labelOnly="1" outline="0" fieldPosition="0"/>
    </format>
    <format dxfId="607">
      <pivotArea field="37" type="button" dataOnly="0" labelOnly="1" outline="0" axis="axisRow" fieldPosition="0"/>
    </format>
    <format dxfId="608">
      <pivotArea dataOnly="0" labelOnly="1" fieldPosition="0">
        <references count="1">
          <reference field="37" count="7">
            <x v="7"/>
            <x v="9"/>
            <x v="11"/>
            <x v="12"/>
            <x v="13"/>
            <x v="14"/>
            <x v="15"/>
          </reference>
        </references>
      </pivotArea>
    </format>
    <format dxfId="609">
      <pivotArea dataOnly="0" labelOnly="1" grandRow="1" outline="0" fieldPosition="0"/>
    </format>
    <format dxfId="610">
      <pivotArea dataOnly="0" labelOnly="1" fieldPosition="0">
        <references count="1">
          <reference field="41" count="0"/>
        </references>
      </pivotArea>
    </format>
    <format dxfId="61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C98783D-CE82-4B18-B4C4-78F978D9C1F8}" name="Tabela dinâmica7" cacheId="430" applyNumberFormats="0" applyBorderFormats="0" applyFontFormats="0" applyPatternFormats="0" applyAlignmentFormats="0" applyWidthHeightFormats="1" dataCaption="Valores" grandTotalCaption="TOTAL" updatedVersion="8" minRefreshableVersion="3" itemPrintTitles="1" createdVersion="8" indent="0" outline="1" outlineData="1" multipleFieldFilters="0" rowHeaderCaption="DATA PREVISTA" colHeaderCaption=" ">
  <location ref="E35:F42" firstHeaderRow="1" firstDataRow="1" firstDataCol="2" rowPageCount="3" colPageCount="1"/>
  <pivotFields count="42">
    <pivotField showAll="0"/>
    <pivotField showAll="0"/>
    <pivotField multipleItemSelectionAllowed="1" showAll="0">
      <items count="38">
        <item m="1" x="31"/>
        <item x="3"/>
        <item x="5"/>
        <item m="1" x="24"/>
        <item x="8"/>
        <item m="1" x="35"/>
        <item m="1" x="36"/>
        <item m="1" x="34"/>
        <item m="1" x="33"/>
        <item x="9"/>
        <item m="1" x="29"/>
        <item m="1" x="32"/>
        <item m="1" x="30"/>
        <item m="1" x="27"/>
        <item m="1" x="28"/>
        <item x="2"/>
        <item x="11"/>
        <item m="1" x="22"/>
        <item x="1"/>
        <item x="7"/>
        <item m="1" x="23"/>
        <item m="1" x="25"/>
        <item x="4"/>
        <item x="12"/>
        <item x="0"/>
        <item x="16"/>
        <item m="1" x="21"/>
        <item m="1" x="26"/>
        <item m="1" x="20"/>
        <item x="14"/>
        <item m="1" x="18"/>
        <item x="10"/>
        <item x="6"/>
        <item m="1" x="19"/>
        <item x="13"/>
        <item x="15"/>
        <item x="17"/>
        <item t="default"/>
      </items>
    </pivotField>
    <pivotField showAll="0"/>
    <pivotField showAll="0">
      <items count="175">
        <item m="1" x="52"/>
        <item x="0"/>
        <item m="1" x="161"/>
        <item m="1" x="162"/>
        <item m="1" x="149"/>
        <item m="1" x="155"/>
        <item m="1" x="147"/>
        <item m="1" x="153"/>
        <item m="1" x="148"/>
        <item m="1" x="150"/>
        <item m="1" x="144"/>
        <item m="1" x="146"/>
        <item m="1" x="156"/>
        <item m="1" x="173"/>
        <item m="1" x="157"/>
        <item m="1" x="152"/>
        <item m="1" x="163"/>
        <item m="1" x="123"/>
        <item m="1" x="164"/>
        <item m="1" x="165"/>
        <item m="1" x="166"/>
        <item m="1" x="129"/>
        <item m="1" x="136"/>
        <item m="1" x="167"/>
        <item m="1" x="138"/>
        <item m="1" x="168"/>
        <item m="1" x="130"/>
        <item m="1" x="169"/>
        <item m="1" x="139"/>
        <item m="1" x="111"/>
        <item m="1" x="125"/>
        <item m="1" x="132"/>
        <item m="1" x="131"/>
        <item m="1" x="94"/>
        <item m="1" x="112"/>
        <item m="1" x="170"/>
        <item m="1" x="113"/>
        <item m="1" x="126"/>
        <item m="1" x="102"/>
        <item m="1" x="171"/>
        <item m="1" x="116"/>
        <item m="1" x="158"/>
        <item m="1" x="99"/>
        <item m="1" x="172"/>
        <item m="1" x="122"/>
        <item m="1" x="110"/>
        <item m="1" x="121"/>
        <item m="1" x="97"/>
        <item m="1" x="120"/>
        <item m="1" x="98"/>
        <item m="1" x="95"/>
        <item m="1" x="133"/>
        <item m="1" x="134"/>
        <item m="1" x="135"/>
        <item m="1" x="90"/>
        <item m="1" x="124"/>
        <item m="1" x="101"/>
        <item m="1" x="105"/>
        <item m="1" x="137"/>
        <item m="1" x="127"/>
        <item m="1" x="128"/>
        <item m="1" x="159"/>
        <item m="1" x="160"/>
        <item m="1" x="141"/>
        <item m="1" x="151"/>
        <item m="1" x="154"/>
        <item m="1" x="145"/>
        <item x="3"/>
        <item m="1" x="119"/>
        <item m="1" x="96"/>
        <item m="1" x="117"/>
        <item m="1" x="143"/>
        <item m="1" x="140"/>
        <item m="1" x="118"/>
        <item m="1" x="142"/>
        <item m="1" x="108"/>
        <item m="1" x="66"/>
        <item m="1" x="93"/>
        <item m="1" x="106"/>
        <item m="1" x="107"/>
        <item m="1" x="109"/>
        <item m="1" x="88"/>
        <item m="1" x="89"/>
        <item m="1" x="114"/>
        <item m="1" x="115"/>
        <item m="1" x="91"/>
        <item m="1" x="92"/>
        <item m="1" x="67"/>
        <item m="1" x="100"/>
        <item m="1" x="103"/>
        <item m="1" x="104"/>
        <item m="1" x="68"/>
        <item m="1" x="69"/>
        <item m="1" x="70"/>
        <item m="1" x="71"/>
        <item m="1" x="72"/>
        <item m="1" x="73"/>
        <item m="1" x="74"/>
        <item m="1" x="75"/>
        <item m="1" x="76"/>
        <item m="1" x="77"/>
        <item m="1" x="78"/>
        <item m="1" x="79"/>
        <item m="1" x="80"/>
        <item m="1" x="81"/>
        <item m="1" x="82"/>
        <item m="1" x="83"/>
        <item m="1" x="55"/>
        <item m="1" x="84"/>
        <item m="1" x="85"/>
        <item m="1" x="86"/>
        <item m="1" x="87"/>
        <item m="1" x="57"/>
        <item m="1" x="53"/>
        <item m="1" x="54"/>
        <item m="1" x="56"/>
        <item m="1" x="58"/>
        <item m="1" x="59"/>
        <item m="1" x="60"/>
        <item m="1" x="61"/>
        <item m="1" x="62"/>
        <item m="1" x="63"/>
        <item m="1" x="64"/>
        <item m="1" x="65"/>
        <item m="1" x="36"/>
        <item x="2"/>
        <item m="1" x="23"/>
        <item m="1" x="43"/>
        <item m="1" x="50"/>
        <item x="4"/>
        <item m="1" x="31"/>
        <item m="1" x="37"/>
        <item m="1" x="33"/>
        <item m="1" x="41"/>
        <item x="7"/>
        <item m="1" x="44"/>
        <item m="1" x="51"/>
        <item m="1" x="38"/>
        <item m="1" x="39"/>
        <item m="1" x="46"/>
        <item m="1" x="48"/>
        <item m="1" x="49"/>
        <item m="1" x="47"/>
        <item m="1" x="34"/>
        <item m="1" x="22"/>
        <item m="1" x="45"/>
        <item m="1" x="25"/>
        <item m="1" x="26"/>
        <item m="1" x="24"/>
        <item m="1" x="32"/>
        <item m="1" x="42"/>
        <item m="1" x="40"/>
        <item m="1" x="27"/>
        <item m="1" x="28"/>
        <item m="1" x="29"/>
        <item m="1" x="30"/>
        <item m="1" x="35"/>
        <item m="1" x="10"/>
        <item m="1" x="18"/>
        <item m="1" x="19"/>
        <item m="1" x="20"/>
        <item m="1" x="21"/>
        <item m="1" x="11"/>
        <item x="9"/>
        <item m="1" x="12"/>
        <item m="1" x="13"/>
        <item m="1" x="14"/>
        <item m="1" x="15"/>
        <item m="1" x="16"/>
        <item m="1" x="17"/>
        <item x="1"/>
        <item x="5"/>
        <item x="6"/>
        <item x="8"/>
        <item t="default"/>
      </items>
    </pivotField>
    <pivotField showAll="0">
      <items count="224">
        <item x="0"/>
        <item m="1" x="194"/>
        <item m="1" x="222"/>
        <item m="1" x="220"/>
        <item m="1" x="219"/>
        <item m="1" x="217"/>
        <item m="1" x="174"/>
        <item m="1" x="175"/>
        <item m="1" x="204"/>
        <item m="1" x="203"/>
        <item m="1" x="173"/>
        <item m="1" x="202"/>
        <item m="1" x="214"/>
        <item m="1" x="185"/>
        <item m="1" x="159"/>
        <item m="1" x="221"/>
        <item m="1" x="188"/>
        <item m="1" x="177"/>
        <item m="1" x="205"/>
        <item m="1" x="216"/>
        <item m="1" x="180"/>
        <item m="1" x="182"/>
        <item m="1" x="176"/>
        <item m="1" x="183"/>
        <item m="1" x="181"/>
        <item m="1" x="160"/>
        <item m="1" x="137"/>
        <item m="1" x="133"/>
        <item m="1" x="170"/>
        <item m="1" x="172"/>
        <item m="1" x="178"/>
        <item m="1" x="179"/>
        <item m="1" x="184"/>
        <item m="1" x="186"/>
        <item m="1" x="187"/>
        <item m="1" x="155"/>
        <item x="2"/>
        <item m="1" x="148"/>
        <item m="1" x="149"/>
        <item m="1" x="150"/>
        <item m="1" x="163"/>
        <item m="1" x="158"/>
        <item m="1" x="145"/>
        <item m="1" x="130"/>
        <item m="1" x="164"/>
        <item m="1" x="165"/>
        <item m="1" x="166"/>
        <item m="1" x="167"/>
        <item m="1" x="152"/>
        <item m="1" x="111"/>
        <item m="1" x="153"/>
        <item m="1" x="140"/>
        <item m="1" x="147"/>
        <item m="1" x="162"/>
        <item m="1" x="135"/>
        <item m="1" x="154"/>
        <item m="1" x="141"/>
        <item m="1" x="218"/>
        <item m="1" x="212"/>
        <item m="1" x="196"/>
        <item m="1" x="213"/>
        <item m="1" x="211"/>
        <item m="1" x="215"/>
        <item m="1" x="200"/>
        <item m="1" x="207"/>
        <item m="1" x="197"/>
        <item m="1" x="199"/>
        <item m="1" x="198"/>
        <item m="1" x="191"/>
        <item m="1" x="190"/>
        <item m="1" x="208"/>
        <item m="1" x="209"/>
        <item m="1" x="192"/>
        <item m="1" x="142"/>
        <item m="1" x="201"/>
        <item m="1" x="206"/>
        <item m="1" x="210"/>
        <item x="3"/>
        <item m="1" x="195"/>
        <item m="1" x="193"/>
        <item m="1" x="161"/>
        <item m="1" x="189"/>
        <item m="1" x="168"/>
        <item m="1" x="126"/>
        <item m="1" x="169"/>
        <item m="1" x="98"/>
        <item m="1" x="171"/>
        <item m="1" x="104"/>
        <item m="1" x="105"/>
        <item m="1" x="151"/>
        <item m="1" x="112"/>
        <item m="1" x="132"/>
        <item m="1" x="143"/>
        <item m="1" x="144"/>
        <item m="1" x="146"/>
        <item m="1" x="116"/>
        <item m="1" x="156"/>
        <item m="1" x="157"/>
        <item m="1" x="131"/>
        <item m="1" x="134"/>
        <item m="1" x="127"/>
        <item m="1" x="128"/>
        <item m="1" x="129"/>
        <item m="1" x="136"/>
        <item m="1" x="138"/>
        <item m="1" x="139"/>
        <item m="1" x="108"/>
        <item m="1" x="99"/>
        <item m="1" x="100"/>
        <item m="1" x="101"/>
        <item m="1" x="102"/>
        <item m="1" x="103"/>
        <item m="1" x="106"/>
        <item m="1" x="107"/>
        <item m="1" x="109"/>
        <item m="1" x="110"/>
        <item m="1" x="91"/>
        <item m="1" x="113"/>
        <item m="1" x="114"/>
        <item m="1" x="115"/>
        <item m="1" x="117"/>
        <item m="1" x="118"/>
        <item m="1" x="119"/>
        <item m="1" x="120"/>
        <item m="1" x="121"/>
        <item m="1" x="122"/>
        <item m="1" x="123"/>
        <item m="1" x="97"/>
        <item m="1" x="124"/>
        <item m="1" x="125"/>
        <item m="1" x="84"/>
        <item m="1" x="85"/>
        <item m="1" x="86"/>
        <item m="1" x="87"/>
        <item m="1" x="88"/>
        <item m="1" x="89"/>
        <item m="1" x="90"/>
        <item m="1" x="92"/>
        <item m="1" x="93"/>
        <item m="1" x="94"/>
        <item m="1" x="95"/>
        <item m="1" x="96"/>
        <item m="1" x="22"/>
        <item m="1" x="80"/>
        <item m="1" x="48"/>
        <item m="1" x="78"/>
        <item m="1" x="73"/>
        <item m="1" x="25"/>
        <item x="11"/>
        <item m="1" x="81"/>
        <item x="6"/>
        <item m="1" x="82"/>
        <item x="7"/>
        <item x="10"/>
        <item m="1" x="83"/>
        <item m="1" x="69"/>
        <item m="1" x="68"/>
        <item m="1" x="77"/>
        <item m="1" x="79"/>
        <item m="1" x="52"/>
        <item m="1" x="19"/>
        <item m="1" x="74"/>
        <item m="1" x="65"/>
        <item m="1" x="76"/>
        <item m="1" x="72"/>
        <item m="1" x="75"/>
        <item m="1" x="58"/>
        <item m="1" x="66"/>
        <item m="1" x="67"/>
        <item m="1" x="49"/>
        <item m="1" x="51"/>
        <item m="1" x="71"/>
        <item m="1" x="53"/>
        <item m="1" x="54"/>
        <item m="1" x="56"/>
        <item m="1" x="59"/>
        <item m="1" x="60"/>
        <item m="1" x="55"/>
        <item m="1" x="61"/>
        <item m="1" x="62"/>
        <item m="1" x="70"/>
        <item m="1" x="64"/>
        <item m="1" x="50"/>
        <item m="1" x="33"/>
        <item m="1" x="57"/>
        <item m="1" x="63"/>
        <item m="1" x="18"/>
        <item m="1" x="45"/>
        <item m="1" x="43"/>
        <item m="1" x="39"/>
        <item m="1" x="41"/>
        <item m="1" x="36"/>
        <item m="1" x="40"/>
        <item m="1" x="46"/>
        <item m="1" x="24"/>
        <item m="1" x="26"/>
        <item m="1" x="44"/>
        <item m="1" x="21"/>
        <item m="1" x="42"/>
        <item m="1" x="37"/>
        <item m="1" x="47"/>
        <item m="1" x="27"/>
        <item m="1" x="28"/>
        <item m="1" x="20"/>
        <item m="1" x="29"/>
        <item m="1" x="30"/>
        <item m="1" x="31"/>
        <item m="1" x="38"/>
        <item m="1" x="23"/>
        <item m="1" x="32"/>
        <item m="1" x="34"/>
        <item m="1" x="35"/>
        <item x="1"/>
        <item x="4"/>
        <item x="5"/>
        <item x="8"/>
        <item x="9"/>
        <item x="12"/>
        <item x="13"/>
        <item x="14"/>
        <item x="15"/>
        <item x="16"/>
        <item x="17"/>
        <item t="default"/>
      </items>
    </pivotField>
    <pivotField showAll="0" sortType="descending"/>
    <pivotField axis="axisRow" showAll="0" sortType="descending">
      <items count="297">
        <item m="1" x="283"/>
        <item x="233"/>
        <item x="235"/>
        <item x="215"/>
        <item x="263"/>
        <item x="262"/>
        <item x="272"/>
        <item x="200"/>
        <item x="217"/>
        <item x="208"/>
        <item x="190"/>
        <item x="146"/>
        <item x="264"/>
        <item x="280"/>
        <item x="273"/>
        <item x="160"/>
        <item x="261"/>
        <item x="170"/>
        <item x="281"/>
        <item x="265"/>
        <item x="266"/>
        <item x="268"/>
        <item x="218"/>
        <item x="209"/>
        <item x="219"/>
        <item x="216"/>
        <item x="10"/>
        <item x="258"/>
        <item x="214"/>
        <item x="267"/>
        <item x="204"/>
        <item x="256"/>
        <item x="211"/>
        <item x="46"/>
        <item x="224"/>
        <item x="229"/>
        <item x="206"/>
        <item x="246"/>
        <item x="0"/>
        <item x="166"/>
        <item x="161"/>
        <item x="64"/>
        <item x="126"/>
        <item x="168"/>
        <item x="231"/>
        <item x="237"/>
        <item x="257"/>
        <item x="260"/>
        <item x="269"/>
        <item x="274"/>
        <item x="275"/>
        <item x="276"/>
        <item x="241"/>
        <item x="192"/>
        <item x="248"/>
        <item x="271"/>
        <item x="245"/>
        <item x="210"/>
        <item x="255"/>
        <item x="213"/>
        <item x="221"/>
        <item x="249"/>
        <item x="244"/>
        <item x="212"/>
        <item x="207"/>
        <item x="230"/>
        <item x="134"/>
        <item x="234"/>
        <item x="26"/>
        <item x="238"/>
        <item x="227"/>
        <item x="239"/>
        <item x="242"/>
        <item x="247"/>
        <item x="253"/>
        <item x="243"/>
        <item x="232"/>
        <item x="197"/>
        <item x="175"/>
        <item x="222"/>
        <item x="259"/>
        <item x="254"/>
        <item x="252"/>
        <item x="228"/>
        <item x="205"/>
        <item x="201"/>
        <item x="220"/>
        <item x="226"/>
        <item x="251"/>
        <item x="250"/>
        <item x="193"/>
        <item x="236"/>
        <item x="240"/>
        <item x="191"/>
        <item x="223"/>
        <item x="194"/>
        <item x="152"/>
        <item x="188"/>
        <item x="203"/>
        <item x="164"/>
        <item x="198"/>
        <item x="141"/>
        <item x="189"/>
        <item x="173"/>
        <item x="187"/>
        <item x="277"/>
        <item x="199"/>
        <item x="151"/>
        <item x="195"/>
        <item x="112"/>
        <item x="109"/>
        <item x="78"/>
        <item x="163"/>
        <item x="154"/>
        <item x="196"/>
        <item x="156"/>
        <item x="145"/>
        <item x="84"/>
        <item x="153"/>
        <item x="162"/>
        <item x="155"/>
        <item x="135"/>
        <item x="106"/>
        <item x="147"/>
        <item x="179"/>
        <item x="39"/>
        <item x="22"/>
        <item x="57"/>
        <item x="132"/>
        <item x="169"/>
        <item x="150"/>
        <item x="21"/>
        <item x="202"/>
        <item x="137"/>
        <item x="76"/>
        <item x="72"/>
        <item x="131"/>
        <item x="32"/>
        <item x="3"/>
        <item x="102"/>
        <item x="36"/>
        <item x="61"/>
        <item x="17"/>
        <item x="19"/>
        <item x="4"/>
        <item x="67"/>
        <item x="103"/>
        <item x="119"/>
        <item x="87"/>
        <item x="55"/>
        <item x="42"/>
        <item x="59"/>
        <item x="40"/>
        <item x="53"/>
        <item x="34"/>
        <item x="110"/>
        <item x="123"/>
        <item x="15"/>
        <item x="149"/>
        <item x="96"/>
        <item x="101"/>
        <item x="23"/>
        <item x="89"/>
        <item x="74"/>
        <item x="124"/>
        <item x="38"/>
        <item x="279"/>
        <item x="83"/>
        <item x="91"/>
        <item x="75"/>
        <item x="50"/>
        <item x="45"/>
        <item x="37"/>
        <item x="167"/>
        <item x="93"/>
        <item x="121"/>
        <item x="52"/>
        <item m="1" x="295"/>
        <item x="62"/>
        <item x="7"/>
        <item x="79"/>
        <item x="82"/>
        <item x="14"/>
        <item x="81"/>
        <item x="111"/>
        <item x="172"/>
        <item x="70"/>
        <item x="136"/>
        <item x="95"/>
        <item x="35"/>
        <item x="118"/>
        <item x="29"/>
        <item x="69"/>
        <item x="99"/>
        <item x="43"/>
        <item x="157"/>
        <item x="28"/>
        <item m="1" x="294"/>
        <item x="86"/>
        <item x="9"/>
        <item x="90"/>
        <item x="6"/>
        <item x="182"/>
        <item x="13"/>
        <item x="71"/>
        <item x="51"/>
        <item x="41"/>
        <item x="33"/>
        <item x="107"/>
        <item x="56"/>
        <item x="158"/>
        <item x="8"/>
        <item x="30"/>
        <item x="65"/>
        <item x="85"/>
        <item x="148"/>
        <item x="171"/>
        <item x="142"/>
        <item x="44"/>
        <item x="60"/>
        <item x="125"/>
        <item x="143"/>
        <item x="183"/>
        <item x="98"/>
        <item x="180"/>
        <item x="94"/>
        <item x="63"/>
        <item x="117"/>
        <item x="159"/>
        <item x="140"/>
        <item x="49"/>
        <item x="97"/>
        <item x="165"/>
        <item x="48"/>
        <item x="181"/>
        <item x="58"/>
        <item x="20"/>
        <item x="115"/>
        <item x="178"/>
        <item x="185"/>
        <item x="88"/>
        <item x="77"/>
        <item x="278"/>
        <item x="174"/>
        <item x="11"/>
        <item x="47"/>
        <item x="66"/>
        <item x="127"/>
        <item x="27"/>
        <item x="12"/>
        <item x="31"/>
        <item x="114"/>
        <item x="122"/>
        <item x="104"/>
        <item x="25"/>
        <item x="68"/>
        <item x="24"/>
        <item x="18"/>
        <item x="116"/>
        <item x="92"/>
        <item x="16"/>
        <item x="54"/>
        <item x="176"/>
        <item x="130"/>
        <item x="128"/>
        <item x="138"/>
        <item x="100"/>
        <item x="120"/>
        <item x="129"/>
        <item x="108"/>
        <item x="177"/>
        <item x="73"/>
        <item x="105"/>
        <item x="186"/>
        <item x="139"/>
        <item x="133"/>
        <item x="113"/>
        <item x="184"/>
        <item x="80"/>
        <item x="144"/>
        <item x="5"/>
        <item m="1" x="284"/>
        <item x="2"/>
        <item x="225"/>
        <item m="1" x="282"/>
        <item x="270"/>
        <item m="1" x="288"/>
        <item m="1" x="287"/>
        <item m="1" x="289"/>
        <item m="1" x="286"/>
        <item m="1" x="292"/>
        <item m="1" x="285"/>
        <item m="1" x="290"/>
        <item m="1" x="291"/>
        <item m="1" x="293"/>
        <item x="1"/>
        <item t="default"/>
      </items>
    </pivotField>
    <pivotField showAll="0"/>
    <pivotField showAll="0"/>
    <pivotField showAll="0"/>
    <pivotField showAll="0"/>
    <pivotField axis="axisPage" showAll="0">
      <items count="45">
        <item x="12"/>
        <item x="18"/>
        <item x="10"/>
        <item x="4"/>
        <item x="20"/>
        <item x="21"/>
        <item x="15"/>
        <item x="16"/>
        <item x="17"/>
        <item x="7"/>
        <item x="23"/>
        <item x="19"/>
        <item x="0"/>
        <item x="5"/>
        <item x="31"/>
        <item x="1"/>
        <item x="11"/>
        <item x="2"/>
        <item x="8"/>
        <item x="3"/>
        <item x="26"/>
        <item x="27"/>
        <item x="24"/>
        <item x="14"/>
        <item x="25"/>
        <item x="29"/>
        <item x="6"/>
        <item x="22"/>
        <item x="28"/>
        <item x="32"/>
        <item m="1" x="43"/>
        <item x="36"/>
        <item x="9"/>
        <item x="34"/>
        <item x="13"/>
        <item x="30"/>
        <item x="33"/>
        <item x="40"/>
        <item x="35"/>
        <item x="37"/>
        <item x="39"/>
        <item x="38"/>
        <item x="41"/>
        <item x="42"/>
        <item t="default"/>
      </items>
    </pivotField>
    <pivotField showAll="0"/>
    <pivotField showAll="0"/>
    <pivotField showAll="0"/>
    <pivotField axis="axisPage" showAll="0">
      <items count="12">
        <item x="1"/>
        <item x="6"/>
        <item x="4"/>
        <item m="1" x="10"/>
        <item x="0"/>
        <item x="2"/>
        <item x="3"/>
        <item x="5"/>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outline="0" showAll="0" defaultSubtotal="0">
      <items count="109">
        <item x="14"/>
        <item x="2"/>
        <item x="3"/>
        <item m="1" x="108"/>
        <item x="44"/>
        <item x="28"/>
        <item x="27"/>
        <item x="16"/>
        <item x="20"/>
        <item x="24"/>
        <item x="17"/>
        <item x="7"/>
        <item x="22"/>
        <item x="31"/>
        <item x="12"/>
        <item x="45"/>
        <item x="18"/>
        <item x="4"/>
        <item x="9"/>
        <item x="10"/>
        <item x="15"/>
        <item x="32"/>
        <item x="33"/>
        <item x="23"/>
        <item x="19"/>
        <item x="13"/>
        <item x="6"/>
        <item x="25"/>
        <item x="11"/>
        <item x="41"/>
        <item x="21"/>
        <item x="40"/>
        <item x="29"/>
        <item x="35"/>
        <item x="43"/>
        <item x="63"/>
        <item x="58"/>
        <item x="57"/>
        <item x="49"/>
        <item x="56"/>
        <item x="52"/>
        <item x="51"/>
        <item x="39"/>
        <item x="38"/>
        <item x="59"/>
        <item x="42"/>
        <item x="62"/>
        <item x="61"/>
        <item x="50"/>
        <item x="8"/>
        <item x="30"/>
        <item x="53"/>
        <item x="54"/>
        <item x="55"/>
        <item x="37"/>
        <item x="36"/>
        <item x="66"/>
        <item x="1"/>
        <item m="1" x="105"/>
        <item x="34"/>
        <item m="1" x="104"/>
        <item m="1" x="106"/>
        <item m="1" x="107"/>
        <item m="1" x="103"/>
        <item x="0"/>
        <item x="5"/>
        <item x="47"/>
        <item x="60"/>
        <item x="46"/>
        <item x="64"/>
        <item m="1" x="90"/>
        <item m="1" x="84"/>
        <item m="1" x="98"/>
        <item m="1" x="99"/>
        <item m="1" x="87"/>
        <item m="1" x="88"/>
        <item m="1" x="101"/>
        <item x="48"/>
        <item m="1" x="91"/>
        <item m="1" x="92"/>
        <item m="1" x="100"/>
        <item m="1" x="93"/>
        <item m="1" x="94"/>
        <item m="1" x="95"/>
        <item m="1" x="96"/>
        <item m="1" x="97"/>
        <item m="1" x="89"/>
        <item m="1" x="102"/>
        <item m="1" x="86"/>
        <item m="1" x="85"/>
        <item x="26"/>
        <item m="1" x="74"/>
        <item m="1" x="76"/>
        <item m="1" x="75"/>
        <item m="1" x="82"/>
        <item m="1" x="72"/>
        <item m="1" x="80"/>
        <item m="1" x="78"/>
        <item m="1" x="71"/>
        <item m="1" x="81"/>
        <item m="1" x="83"/>
        <item m="1" x="77"/>
        <item m="1" x="79"/>
        <item m="1" x="67"/>
        <item m="1" x="68"/>
        <item m="1" x="70"/>
        <item m="1" x="73"/>
        <item m="1" x="69"/>
        <item x="65"/>
      </items>
      <extLst>
        <ext xmlns:x14="http://schemas.microsoft.com/office/spreadsheetml/2009/9/main" uri="{2946ED86-A175-432a-8AC1-64E0C546D7DE}">
          <x14:pivotField fillDownLabels="1"/>
        </ext>
      </extLst>
    </pivotField>
    <pivotField showAll="0"/>
    <pivotField showAll="0"/>
    <pivotField axis="axisPage" multipleItemSelectionAllowed="1" showAll="0">
      <items count="64">
        <item x="10"/>
        <item x="2"/>
        <item m="1" x="56"/>
        <item h="1" m="1" x="55"/>
        <item m="1" x="53"/>
        <item m="1" x="57"/>
        <item m="1" x="59"/>
        <item m="1" x="58"/>
        <item m="1" x="62"/>
        <item m="1" x="54"/>
        <item x="0"/>
        <item x="7"/>
        <item h="1" m="1" x="60"/>
        <item h="1" m="1" x="40"/>
        <item h="1" m="1" x="61"/>
        <item h="1" x="1"/>
        <item h="1" m="1" x="41"/>
        <item h="1" m="1" x="42"/>
        <item h="1" m="1" x="43"/>
        <item h="1" m="1" x="44"/>
        <item h="1" m="1" x="45"/>
        <item h="1" x="9"/>
        <item h="1" m="1" x="46"/>
        <item h="1" m="1" x="47"/>
        <item h="1" m="1" x="48"/>
        <item h="1" m="1" x="49"/>
        <item h="1" m="1" x="50"/>
        <item h="1" m="1" x="51"/>
        <item h="1" m="1" x="29"/>
        <item h="1" m="1" x="52"/>
        <item h="1" x="13"/>
        <item h="1" x="14"/>
        <item h="1" m="1" x="28"/>
        <item h="1" m="1" x="30"/>
        <item h="1" m="1" x="31"/>
        <item h="1" m="1" x="32"/>
        <item h="1" m="1" x="33"/>
        <item h="1" x="6"/>
        <item h="1" m="1" x="34"/>
        <item h="1" x="16"/>
        <item h="1" m="1" x="35"/>
        <item h="1" m="1" x="36"/>
        <item h="1" m="1" x="37"/>
        <item h="1" m="1" x="38"/>
        <item h="1" m="1" x="39"/>
        <item h="1" x="17"/>
        <item h="1" x="3"/>
        <item h="1" x="11"/>
        <item h="1" x="5"/>
        <item h="1" x="4"/>
        <item h="1" x="8"/>
        <item h="1" x="15"/>
        <item h="1" m="1" x="26"/>
        <item h="1" m="1" x="27"/>
        <item h="1" m="1" x="20"/>
        <item h="1" m="1" x="22"/>
        <item h="1" m="1" x="24"/>
        <item h="1" x="12"/>
        <item h="1" m="1" x="21"/>
        <item h="1" m="1" x="25"/>
        <item h="1" m="1" x="23"/>
        <item h="1" m="1" x="19"/>
        <item h="1" m="1" x="18"/>
        <item t="default"/>
      </items>
    </pivotField>
  </pivotFields>
  <rowFields count="2">
    <field x="38"/>
    <field x="7"/>
  </rowFields>
  <rowItems count="7">
    <i>
      <x/>
      <x v="68"/>
    </i>
    <i r="1">
      <x v="98"/>
    </i>
    <i r="1">
      <x v="295"/>
    </i>
    <i>
      <x v="2"/>
      <x v="94"/>
    </i>
    <i>
      <x v="57"/>
      <x v="283"/>
    </i>
    <i r="1">
      <x v="295"/>
    </i>
    <i t="grand">
      <x/>
    </i>
  </rowItems>
  <colItems count="1">
    <i/>
  </colItems>
  <pageFields count="3">
    <pageField fld="16" item="0" hier="-1"/>
    <pageField fld="12" hier="-1"/>
    <pageField fld="41" hier="-1"/>
  </pageFields>
  <formats count="42">
    <format dxfId="520">
      <pivotArea dataOnly="0" labelOnly="1" grandCol="1" outline="0" fieldPosition="0"/>
    </format>
    <format dxfId="521">
      <pivotArea field="2" type="button" dataOnly="0" labelOnly="1" outline="0"/>
    </format>
    <format dxfId="522">
      <pivotArea dataOnly="0" labelOnly="1" grandCol="1" outline="0" fieldPosition="0"/>
    </format>
    <format dxfId="523">
      <pivotArea grandRow="1" outline="0" collapsedLevelsAreSubtotals="1" fieldPosition="0"/>
    </format>
    <format dxfId="524">
      <pivotArea field="2" type="button" dataOnly="0" labelOnly="1" outline="0"/>
    </format>
    <format dxfId="525">
      <pivotArea dataOnly="0" labelOnly="1" grandCol="1" outline="0" fieldPosition="0"/>
    </format>
    <format dxfId="526">
      <pivotArea field="2" type="button" dataOnly="0" labelOnly="1" outline="0"/>
    </format>
    <format dxfId="527">
      <pivotArea dataOnly="0" labelOnly="1" grandCol="1" outline="0" fieldPosition="0"/>
    </format>
    <format dxfId="528">
      <pivotArea dataOnly="0" labelOnly="1" outline="0" fieldPosition="0">
        <references count="1">
          <reference field="16" count="1">
            <x v="0"/>
          </reference>
        </references>
      </pivotArea>
    </format>
    <format dxfId="529">
      <pivotArea field="5" type="button" dataOnly="0" labelOnly="1" outline="0"/>
    </format>
    <format dxfId="530">
      <pivotArea dataOnly="0" labelOnly="1" outline="0" fieldPosition="0">
        <references count="1">
          <reference field="16" count="1">
            <x v="0"/>
          </reference>
        </references>
      </pivotArea>
    </format>
    <format dxfId="531">
      <pivotArea field="5" type="button" dataOnly="0" labelOnly="1" outline="0"/>
    </format>
    <format dxfId="532">
      <pivotArea field="2" type="button" dataOnly="0" labelOnly="1" outline="0"/>
    </format>
    <format dxfId="533">
      <pivotArea field="2" type="button" dataOnly="0" labelOnly="1" outline="0"/>
    </format>
    <format dxfId="534">
      <pivotArea dataOnly="0" labelOnly="1" grandRow="1" outline="0" fieldPosition="0"/>
    </format>
    <format dxfId="535">
      <pivotArea type="origin" dataOnly="0" labelOnly="1" outline="0" fieldPosition="0"/>
    </format>
    <format dxfId="536">
      <pivotArea field="4" type="button" dataOnly="0" labelOnly="1" outline="0"/>
    </format>
    <format dxfId="537">
      <pivotArea type="topRight" dataOnly="0" labelOnly="1" outline="0" fieldPosition="0"/>
    </format>
    <format dxfId="538">
      <pivotArea field="12" type="button" dataOnly="0" labelOnly="1" outline="0" axis="axisPage" fieldPosition="1"/>
    </format>
    <format dxfId="539">
      <pivotArea dataOnly="0" labelOnly="1" grandCol="1" outline="0" fieldPosition="0"/>
    </format>
    <format dxfId="540">
      <pivotArea dataOnly="0" labelOnly="1" fieldPosition="0">
        <references count="1">
          <reference field="12" count="19">
            <x v="0"/>
            <x v="1"/>
            <x v="2"/>
            <x v="3"/>
            <x v="4"/>
            <x v="5"/>
            <x v="8"/>
            <x v="9"/>
            <x v="11"/>
            <x v="13"/>
            <x v="15"/>
            <x v="17"/>
            <x v="18"/>
            <x v="19"/>
            <x v="20"/>
            <x v="22"/>
            <x v="23"/>
            <x v="27"/>
            <x v="28"/>
          </reference>
        </references>
      </pivotArea>
    </format>
    <format dxfId="541">
      <pivotArea grandRow="1" outline="0" collapsedLevelsAreSubtotals="1" fieldPosition="0"/>
    </format>
    <format dxfId="542">
      <pivotArea dataOnly="0" labelOnly="1" grandRow="1" outline="0" fieldPosition="0"/>
    </format>
    <format dxfId="543">
      <pivotArea collapsedLevelsAreSubtotals="1" fieldPosition="0">
        <references count="1">
          <reference field="12" count="19">
            <x v="0"/>
            <x v="1"/>
            <x v="2"/>
            <x v="3"/>
            <x v="4"/>
            <x v="5"/>
            <x v="8"/>
            <x v="9"/>
            <x v="11"/>
            <x v="13"/>
            <x v="15"/>
            <x v="17"/>
            <x v="18"/>
            <x v="19"/>
            <x v="20"/>
            <x v="22"/>
            <x v="23"/>
            <x v="27"/>
            <x v="28"/>
          </reference>
        </references>
      </pivotArea>
    </format>
    <format dxfId="544">
      <pivotArea grandRow="1" outline="0" collapsedLevelsAreSubtotals="1" fieldPosition="0"/>
    </format>
    <format dxfId="545">
      <pivotArea dataOnly="0" labelOnly="1" grandRow="1" outline="0" fieldPosition="0"/>
    </format>
    <format dxfId="546">
      <pivotArea field="12" type="button" dataOnly="0" labelOnly="1" outline="0" axis="axisPage" fieldPosition="1"/>
    </format>
    <format dxfId="547">
      <pivotArea dataOnly="0" labelOnly="1" grandCol="1" outline="0" fieldPosition="0"/>
    </format>
    <format dxfId="548">
      <pivotArea field="12" type="button" dataOnly="0" labelOnly="1" outline="0" axis="axisPage" fieldPosition="1"/>
    </format>
    <format dxfId="549">
      <pivotArea dataOnly="0" labelOnly="1" grandCol="1" outline="0" fieldPosition="0"/>
    </format>
    <format dxfId="550">
      <pivotArea type="all" dataOnly="0" outline="0" fieldPosition="0"/>
    </format>
    <format dxfId="551">
      <pivotArea outline="0" collapsedLevelsAreSubtotals="1" fieldPosition="0"/>
    </format>
    <format dxfId="552">
      <pivotArea field="38" type="button" dataOnly="0" labelOnly="1" outline="0" axis="axisRow" fieldPosition="0"/>
    </format>
    <format dxfId="553">
      <pivotArea field="7" type="button" dataOnly="0" labelOnly="1" outline="0" axis="axisRow" fieldPosition="1"/>
    </format>
    <format dxfId="554">
      <pivotArea dataOnly="0" labelOnly="1" fieldPosition="0">
        <references count="1">
          <reference field="38" count="5">
            <x v="1"/>
            <x v="7"/>
            <x v="8"/>
            <x v="10"/>
            <x v="18"/>
          </reference>
        </references>
      </pivotArea>
    </format>
    <format dxfId="555">
      <pivotArea dataOnly="0" labelOnly="1" grandRow="1" outline="0" fieldPosition="0"/>
    </format>
    <format dxfId="556">
      <pivotArea dataOnly="0" labelOnly="1" fieldPosition="0">
        <references count="2">
          <reference field="7" count="3">
            <x v="153"/>
            <x v="155"/>
            <x v="156"/>
          </reference>
          <reference field="38" count="1" selected="0">
            <x v="1"/>
          </reference>
        </references>
      </pivotArea>
    </format>
    <format dxfId="557">
      <pivotArea dataOnly="0" labelOnly="1" fieldPosition="0">
        <references count="2">
          <reference field="7" count="1">
            <x v="154"/>
          </reference>
          <reference field="38" count="1" selected="0">
            <x v="7"/>
          </reference>
        </references>
      </pivotArea>
    </format>
    <format dxfId="558">
      <pivotArea dataOnly="0" labelOnly="1" fieldPosition="0">
        <references count="2">
          <reference field="7" count="1">
            <x v="153"/>
          </reference>
          <reference field="38" count="1" selected="0">
            <x v="8"/>
          </reference>
        </references>
      </pivotArea>
    </format>
    <format dxfId="559">
      <pivotArea dataOnly="0" labelOnly="1" fieldPosition="0">
        <references count="2">
          <reference field="7" count="1">
            <x v="153"/>
          </reference>
          <reference field="38" count="1" selected="0">
            <x v="10"/>
          </reference>
        </references>
      </pivotArea>
    </format>
    <format dxfId="560">
      <pivotArea dataOnly="0" labelOnly="1" fieldPosition="0">
        <references count="2">
          <reference field="7" count="1">
            <x v="153"/>
          </reference>
          <reference field="38" count="1" selected="0">
            <x v="18"/>
          </reference>
        </references>
      </pivotArea>
    </format>
    <format dxfId="5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5EA4734-B117-4264-8C2B-C89ABEDA59AE}" name="Tabela dinâmica5" cacheId="430" applyNumberFormats="0" applyBorderFormats="0" applyFontFormats="0" applyPatternFormats="0" applyAlignmentFormats="0" applyWidthHeightFormats="1" dataCaption="Valores" grandTotalCaption="TOTAL" updatedVersion="8" minRefreshableVersion="3" itemPrintTitles="1" createdVersion="8" indent="0" outline="1" outlineData="1" multipleFieldFilters="0" rowHeaderCaption="REALIZADO REDE" colHeaderCaption=" ">
  <location ref="A35:B38" firstHeaderRow="1" firstDataRow="1" firstDataCol="2" rowPageCount="3" colPageCount="1"/>
  <pivotFields count="42">
    <pivotField showAll="0"/>
    <pivotField showAll="0"/>
    <pivotField multipleItemSelectionAllowed="1" showAll="0">
      <items count="38">
        <item m="1" x="31"/>
        <item x="3"/>
        <item x="5"/>
        <item m="1" x="24"/>
        <item x="8"/>
        <item m="1" x="35"/>
        <item m="1" x="36"/>
        <item m="1" x="34"/>
        <item m="1" x="33"/>
        <item x="9"/>
        <item m="1" x="29"/>
        <item m="1" x="32"/>
        <item m="1" x="30"/>
        <item m="1" x="27"/>
        <item m="1" x="28"/>
        <item x="2"/>
        <item x="11"/>
        <item m="1" x="22"/>
        <item x="1"/>
        <item x="7"/>
        <item m="1" x="23"/>
        <item m="1" x="25"/>
        <item x="4"/>
        <item x="12"/>
        <item x="0"/>
        <item x="16"/>
        <item m="1" x="21"/>
        <item m="1" x="26"/>
        <item m="1" x="20"/>
        <item x="14"/>
        <item m="1" x="18"/>
        <item x="10"/>
        <item x="6"/>
        <item m="1" x="19"/>
        <item x="13"/>
        <item x="15"/>
        <item x="17"/>
        <item t="default"/>
      </items>
    </pivotField>
    <pivotField showAll="0"/>
    <pivotField showAll="0">
      <items count="175">
        <item m="1" x="52"/>
        <item x="0"/>
        <item m="1" x="161"/>
        <item m="1" x="162"/>
        <item m="1" x="149"/>
        <item m="1" x="155"/>
        <item m="1" x="147"/>
        <item m="1" x="153"/>
        <item m="1" x="148"/>
        <item m="1" x="150"/>
        <item m="1" x="144"/>
        <item m="1" x="146"/>
        <item m="1" x="156"/>
        <item m="1" x="173"/>
        <item m="1" x="157"/>
        <item m="1" x="152"/>
        <item m="1" x="163"/>
        <item m="1" x="123"/>
        <item m="1" x="164"/>
        <item m="1" x="165"/>
        <item m="1" x="166"/>
        <item m="1" x="129"/>
        <item m="1" x="136"/>
        <item m="1" x="167"/>
        <item m="1" x="138"/>
        <item m="1" x="168"/>
        <item m="1" x="130"/>
        <item m="1" x="169"/>
        <item m="1" x="139"/>
        <item m="1" x="111"/>
        <item m="1" x="125"/>
        <item m="1" x="132"/>
        <item m="1" x="131"/>
        <item m="1" x="94"/>
        <item m="1" x="112"/>
        <item m="1" x="170"/>
        <item m="1" x="113"/>
        <item m="1" x="126"/>
        <item m="1" x="102"/>
        <item m="1" x="171"/>
        <item m="1" x="116"/>
        <item m="1" x="158"/>
        <item m="1" x="99"/>
        <item m="1" x="172"/>
        <item m="1" x="122"/>
        <item m="1" x="110"/>
        <item m="1" x="121"/>
        <item m="1" x="97"/>
        <item m="1" x="120"/>
        <item m="1" x="98"/>
        <item m="1" x="95"/>
        <item m="1" x="133"/>
        <item m="1" x="134"/>
        <item m="1" x="135"/>
        <item m="1" x="90"/>
        <item m="1" x="124"/>
        <item m="1" x="101"/>
        <item m="1" x="105"/>
        <item m="1" x="137"/>
        <item m="1" x="127"/>
        <item m="1" x="128"/>
        <item m="1" x="159"/>
        <item m="1" x="160"/>
        <item m="1" x="141"/>
        <item m="1" x="151"/>
        <item m="1" x="154"/>
        <item m="1" x="145"/>
        <item x="3"/>
        <item m="1" x="119"/>
        <item m="1" x="96"/>
        <item m="1" x="117"/>
        <item m="1" x="143"/>
        <item m="1" x="140"/>
        <item m="1" x="118"/>
        <item m="1" x="142"/>
        <item m="1" x="108"/>
        <item m="1" x="66"/>
        <item m="1" x="93"/>
        <item m="1" x="106"/>
        <item m="1" x="107"/>
        <item m="1" x="109"/>
        <item m="1" x="88"/>
        <item m="1" x="89"/>
        <item m="1" x="114"/>
        <item m="1" x="115"/>
        <item m="1" x="91"/>
        <item m="1" x="92"/>
        <item m="1" x="67"/>
        <item m="1" x="100"/>
        <item m="1" x="103"/>
        <item m="1" x="104"/>
        <item m="1" x="68"/>
        <item m="1" x="69"/>
        <item m="1" x="70"/>
        <item m="1" x="71"/>
        <item m="1" x="72"/>
        <item m="1" x="73"/>
        <item m="1" x="74"/>
        <item m="1" x="75"/>
        <item m="1" x="76"/>
        <item m="1" x="77"/>
        <item m="1" x="78"/>
        <item m="1" x="79"/>
        <item m="1" x="80"/>
        <item m="1" x="81"/>
        <item m="1" x="82"/>
        <item m="1" x="83"/>
        <item m="1" x="55"/>
        <item m="1" x="84"/>
        <item m="1" x="85"/>
        <item m="1" x="86"/>
        <item m="1" x="87"/>
        <item m="1" x="57"/>
        <item m="1" x="53"/>
        <item m="1" x="54"/>
        <item m="1" x="56"/>
        <item m="1" x="58"/>
        <item m="1" x="59"/>
        <item m="1" x="60"/>
        <item m="1" x="61"/>
        <item m="1" x="62"/>
        <item m="1" x="63"/>
        <item m="1" x="64"/>
        <item m="1" x="65"/>
        <item m="1" x="36"/>
        <item x="2"/>
        <item m="1" x="23"/>
        <item m="1" x="43"/>
        <item m="1" x="50"/>
        <item x="4"/>
        <item m="1" x="31"/>
        <item m="1" x="37"/>
        <item m="1" x="33"/>
        <item m="1" x="41"/>
        <item x="7"/>
        <item m="1" x="44"/>
        <item m="1" x="51"/>
        <item m="1" x="38"/>
        <item m="1" x="39"/>
        <item m="1" x="46"/>
        <item m="1" x="48"/>
        <item m="1" x="49"/>
        <item m="1" x="47"/>
        <item m="1" x="34"/>
        <item m="1" x="22"/>
        <item m="1" x="45"/>
        <item m="1" x="25"/>
        <item m="1" x="26"/>
        <item m="1" x="24"/>
        <item m="1" x="32"/>
        <item m="1" x="42"/>
        <item m="1" x="40"/>
        <item m="1" x="27"/>
        <item m="1" x="28"/>
        <item m="1" x="29"/>
        <item m="1" x="30"/>
        <item m="1" x="35"/>
        <item m="1" x="10"/>
        <item m="1" x="18"/>
        <item m="1" x="19"/>
        <item m="1" x="20"/>
        <item m="1" x="21"/>
        <item m="1" x="11"/>
        <item x="9"/>
        <item m="1" x="12"/>
        <item m="1" x="13"/>
        <item m="1" x="14"/>
        <item m="1" x="15"/>
        <item m="1" x="16"/>
        <item m="1" x="17"/>
        <item x="1"/>
        <item x="5"/>
        <item x="6"/>
        <item x="8"/>
        <item t="default"/>
      </items>
    </pivotField>
    <pivotField showAll="0">
      <items count="224">
        <item x="0"/>
        <item m="1" x="194"/>
        <item m="1" x="222"/>
        <item m="1" x="220"/>
        <item m="1" x="219"/>
        <item m="1" x="217"/>
        <item m="1" x="174"/>
        <item m="1" x="175"/>
        <item m="1" x="204"/>
        <item m="1" x="203"/>
        <item m="1" x="173"/>
        <item m="1" x="202"/>
        <item m="1" x="214"/>
        <item m="1" x="185"/>
        <item m="1" x="159"/>
        <item m="1" x="221"/>
        <item m="1" x="188"/>
        <item m="1" x="177"/>
        <item m="1" x="205"/>
        <item m="1" x="216"/>
        <item m="1" x="180"/>
        <item m="1" x="182"/>
        <item m="1" x="176"/>
        <item m="1" x="183"/>
        <item m="1" x="181"/>
        <item m="1" x="160"/>
        <item m="1" x="137"/>
        <item m="1" x="133"/>
        <item m="1" x="170"/>
        <item m="1" x="172"/>
        <item m="1" x="178"/>
        <item m="1" x="179"/>
        <item m="1" x="184"/>
        <item m="1" x="186"/>
        <item m="1" x="187"/>
        <item m="1" x="155"/>
        <item x="2"/>
        <item m="1" x="148"/>
        <item m="1" x="149"/>
        <item m="1" x="150"/>
        <item m="1" x="163"/>
        <item m="1" x="158"/>
        <item m="1" x="145"/>
        <item m="1" x="130"/>
        <item m="1" x="164"/>
        <item m="1" x="165"/>
        <item m="1" x="166"/>
        <item m="1" x="167"/>
        <item m="1" x="152"/>
        <item m="1" x="111"/>
        <item m="1" x="153"/>
        <item m="1" x="140"/>
        <item m="1" x="147"/>
        <item m="1" x="162"/>
        <item m="1" x="135"/>
        <item m="1" x="154"/>
        <item m="1" x="141"/>
        <item m="1" x="218"/>
        <item m="1" x="212"/>
        <item m="1" x="196"/>
        <item m="1" x="213"/>
        <item m="1" x="211"/>
        <item m="1" x="215"/>
        <item m="1" x="200"/>
        <item m="1" x="207"/>
        <item m="1" x="197"/>
        <item m="1" x="199"/>
        <item m="1" x="198"/>
        <item m="1" x="191"/>
        <item m="1" x="190"/>
        <item m="1" x="208"/>
        <item m="1" x="209"/>
        <item m="1" x="192"/>
        <item m="1" x="142"/>
        <item m="1" x="201"/>
        <item m="1" x="206"/>
        <item m="1" x="210"/>
        <item x="3"/>
        <item m="1" x="195"/>
        <item m="1" x="193"/>
        <item m="1" x="161"/>
        <item m="1" x="189"/>
        <item m="1" x="168"/>
        <item m="1" x="126"/>
        <item m="1" x="169"/>
        <item m="1" x="98"/>
        <item m="1" x="171"/>
        <item m="1" x="104"/>
        <item m="1" x="105"/>
        <item m="1" x="151"/>
        <item m="1" x="112"/>
        <item m="1" x="132"/>
        <item m="1" x="143"/>
        <item m="1" x="144"/>
        <item m="1" x="146"/>
        <item m="1" x="116"/>
        <item m="1" x="156"/>
        <item m="1" x="157"/>
        <item m="1" x="131"/>
        <item m="1" x="134"/>
        <item m="1" x="127"/>
        <item m="1" x="128"/>
        <item m="1" x="129"/>
        <item m="1" x="136"/>
        <item m="1" x="138"/>
        <item m="1" x="139"/>
        <item m="1" x="108"/>
        <item m="1" x="99"/>
        <item m="1" x="100"/>
        <item m="1" x="101"/>
        <item m="1" x="102"/>
        <item m="1" x="103"/>
        <item m="1" x="106"/>
        <item m="1" x="107"/>
        <item m="1" x="109"/>
        <item m="1" x="110"/>
        <item m="1" x="91"/>
        <item m="1" x="113"/>
        <item m="1" x="114"/>
        <item m="1" x="115"/>
        <item m="1" x="117"/>
        <item m="1" x="118"/>
        <item m="1" x="119"/>
        <item m="1" x="120"/>
        <item m="1" x="121"/>
        <item m="1" x="122"/>
        <item m="1" x="123"/>
        <item m="1" x="97"/>
        <item m="1" x="124"/>
        <item m="1" x="125"/>
        <item m="1" x="84"/>
        <item m="1" x="85"/>
        <item m="1" x="86"/>
        <item m="1" x="87"/>
        <item m="1" x="88"/>
        <item m="1" x="89"/>
        <item m="1" x="90"/>
        <item m="1" x="92"/>
        <item m="1" x="93"/>
        <item m="1" x="94"/>
        <item m="1" x="95"/>
        <item m="1" x="96"/>
        <item m="1" x="22"/>
        <item m="1" x="80"/>
        <item m="1" x="48"/>
        <item m="1" x="78"/>
        <item m="1" x="73"/>
        <item m="1" x="25"/>
        <item x="11"/>
        <item m="1" x="81"/>
        <item x="6"/>
        <item m="1" x="82"/>
        <item x="7"/>
        <item x="10"/>
        <item m="1" x="83"/>
        <item m="1" x="69"/>
        <item m="1" x="68"/>
        <item m="1" x="77"/>
        <item m="1" x="79"/>
        <item m="1" x="52"/>
        <item m="1" x="19"/>
        <item m="1" x="74"/>
        <item m="1" x="65"/>
        <item m="1" x="76"/>
        <item m="1" x="72"/>
        <item m="1" x="75"/>
        <item m="1" x="58"/>
        <item m="1" x="66"/>
        <item m="1" x="67"/>
        <item m="1" x="49"/>
        <item m="1" x="51"/>
        <item m="1" x="71"/>
        <item m="1" x="53"/>
        <item m="1" x="54"/>
        <item m="1" x="56"/>
        <item m="1" x="59"/>
        <item m="1" x="60"/>
        <item m="1" x="55"/>
        <item m="1" x="61"/>
        <item m="1" x="62"/>
        <item m="1" x="70"/>
        <item m="1" x="64"/>
        <item m="1" x="50"/>
        <item m="1" x="33"/>
        <item m="1" x="57"/>
        <item m="1" x="63"/>
        <item m="1" x="18"/>
        <item m="1" x="45"/>
        <item m="1" x="43"/>
        <item m="1" x="39"/>
        <item m="1" x="41"/>
        <item m="1" x="36"/>
        <item m="1" x="40"/>
        <item m="1" x="46"/>
        <item m="1" x="24"/>
        <item m="1" x="26"/>
        <item m="1" x="44"/>
        <item m="1" x="21"/>
        <item m="1" x="42"/>
        <item m="1" x="37"/>
        <item m="1" x="47"/>
        <item m="1" x="27"/>
        <item m="1" x="28"/>
        <item m="1" x="20"/>
        <item m="1" x="29"/>
        <item m="1" x="30"/>
        <item m="1" x="31"/>
        <item m="1" x="38"/>
        <item m="1" x="23"/>
        <item m="1" x="32"/>
        <item m="1" x="34"/>
        <item m="1" x="35"/>
        <item x="1"/>
        <item x="4"/>
        <item x="5"/>
        <item x="8"/>
        <item x="9"/>
        <item x="12"/>
        <item x="13"/>
        <item x="14"/>
        <item x="15"/>
        <item x="16"/>
        <item x="17"/>
        <item t="default"/>
      </items>
    </pivotField>
    <pivotField axis="axisRow" showAll="0">
      <items count="305">
        <item x="149"/>
        <item x="47"/>
        <item x="18"/>
        <item x="292"/>
        <item x="111"/>
        <item x="12"/>
        <item x="128"/>
        <item x="21"/>
        <item x="98"/>
        <item x="139"/>
        <item x="152"/>
        <item x="117"/>
        <item x="130"/>
        <item x="90"/>
        <item x="27"/>
        <item x="92"/>
        <item x="50"/>
        <item x="51"/>
        <item x="43"/>
        <item x="129"/>
        <item x="5"/>
        <item x="26"/>
        <item x="85"/>
        <item x="73"/>
        <item x="168"/>
        <item x="46"/>
        <item x="41"/>
        <item x="95"/>
        <item x="65"/>
        <item x="195"/>
        <item x="142"/>
        <item x="83"/>
        <item x="48"/>
        <item x="70"/>
        <item x="169"/>
        <item x="60"/>
        <item x="37"/>
        <item x="88"/>
        <item x="102"/>
        <item x="179"/>
        <item x="17"/>
        <item x="154"/>
        <item x="34"/>
        <item x="40"/>
        <item x="81"/>
        <item x="52"/>
        <item x="11"/>
        <item x="39"/>
        <item x="100"/>
        <item x="54"/>
        <item x="7"/>
        <item x="91"/>
        <item x="20"/>
        <item x="59"/>
        <item x="77"/>
        <item x="84"/>
        <item x="87"/>
        <item x="49"/>
        <item x="64"/>
        <item x="80"/>
        <item x="14"/>
        <item x="24"/>
        <item x="101"/>
        <item x="10"/>
        <item x="35"/>
        <item x="99"/>
        <item x="76"/>
        <item x="167"/>
        <item x="104"/>
        <item x="44"/>
        <item x="72"/>
        <item x="175"/>
        <item x="53"/>
        <item x="96"/>
        <item x="16"/>
        <item x="106"/>
        <item x="94"/>
        <item x="29"/>
        <item x="42"/>
        <item x="133"/>
        <item x="131"/>
        <item x="57"/>
        <item x="109"/>
        <item x="33"/>
        <item x="124"/>
        <item x="8"/>
        <item x="105"/>
        <item x="126"/>
        <item x="82"/>
        <item x="177"/>
        <item x="107"/>
        <item x="290"/>
        <item x="170"/>
        <item x="123"/>
        <item x="78"/>
        <item x="32"/>
        <item x="38"/>
        <item x="28"/>
        <item x="22"/>
        <item x="103"/>
        <item x="19"/>
        <item x="62"/>
        <item x="23"/>
        <item x="61"/>
        <item x="137"/>
        <item x="108"/>
        <item x="6"/>
        <item m="1" x="302"/>
        <item x="1"/>
        <item m="1" x="301"/>
        <item m="1" x="303"/>
        <item x="9"/>
        <item x="67"/>
        <item x="97"/>
        <item x="114"/>
        <item x="75"/>
        <item x="158"/>
        <item x="110"/>
        <item x="151"/>
        <item x="71"/>
        <item x="36"/>
        <item x="45"/>
        <item x="4"/>
        <item x="30"/>
        <item x="25"/>
        <item x="146"/>
        <item m="1" x="300"/>
        <item x="185"/>
        <item x="163"/>
        <item x="138"/>
        <item x="112"/>
        <item x="165"/>
        <item x="144"/>
        <item x="63"/>
        <item x="145"/>
        <item x="0"/>
        <item x="222"/>
        <item x="173"/>
        <item x="223"/>
        <item x="172"/>
        <item x="116"/>
        <item x="155"/>
        <item x="150"/>
        <item x="120"/>
        <item x="68"/>
        <item x="162"/>
        <item x="135"/>
        <item x="69"/>
        <item x="119"/>
        <item x="143"/>
        <item x="224"/>
        <item x="180"/>
        <item x="147"/>
        <item x="148"/>
        <item x="153"/>
        <item x="191"/>
        <item x="171"/>
        <item x="228"/>
        <item x="226"/>
        <item x="93"/>
        <item x="229"/>
        <item x="15"/>
        <item x="86"/>
        <item x="3"/>
        <item x="56"/>
        <item x="66"/>
        <item x="58"/>
        <item x="79"/>
        <item x="89"/>
        <item x="113"/>
        <item x="115"/>
        <item x="118"/>
        <item x="122"/>
        <item x="125"/>
        <item x="2"/>
        <item x="134"/>
        <item x="136"/>
        <item x="140"/>
        <item x="141"/>
        <item x="127"/>
        <item x="157"/>
        <item x="232"/>
        <item x="182"/>
        <item x="187"/>
        <item x="233"/>
        <item x="196"/>
        <item x="174"/>
        <item x="181"/>
        <item x="160"/>
        <item x="121"/>
        <item x="190"/>
        <item x="178"/>
        <item x="176"/>
        <item x="184"/>
        <item x="188"/>
        <item x="194"/>
        <item x="186"/>
        <item x="13"/>
        <item x="164"/>
        <item x="31"/>
        <item x="249"/>
        <item x="193"/>
        <item x="55"/>
        <item x="220"/>
        <item x="161"/>
        <item x="183"/>
        <item x="189"/>
        <item x="201"/>
        <item x="192"/>
        <item x="197"/>
        <item x="199"/>
        <item x="200"/>
        <item x="198"/>
        <item x="209"/>
        <item x="227"/>
        <item x="221"/>
        <item x="216"/>
        <item x="231"/>
        <item x="234"/>
        <item m="1" x="298"/>
        <item x="241"/>
        <item x="236"/>
        <item x="237"/>
        <item x="238"/>
        <item x="239"/>
        <item x="213"/>
        <item x="271"/>
        <item x="270"/>
        <item x="242"/>
        <item x="210"/>
        <item x="243"/>
        <item x="244"/>
        <item x="203"/>
        <item x="245"/>
        <item x="208"/>
        <item x="272"/>
        <item x="247"/>
        <item x="252"/>
        <item x="218"/>
        <item x="253"/>
        <item x="254"/>
        <item x="255"/>
        <item x="256"/>
        <item m="1" x="299"/>
        <item x="258"/>
        <item x="259"/>
        <item x="269"/>
        <item x="260"/>
        <item x="262"/>
        <item x="261"/>
        <item x="215"/>
        <item x="263"/>
        <item x="264"/>
        <item x="235"/>
        <item x="266"/>
        <item x="267"/>
        <item x="287"/>
        <item x="273"/>
        <item x="204"/>
        <item x="274"/>
        <item x="279"/>
        <item x="206"/>
        <item x="275"/>
        <item x="276"/>
        <item x="211"/>
        <item x="246"/>
        <item x="240"/>
        <item x="74"/>
        <item x="132"/>
        <item m="1" x="297"/>
        <item x="159"/>
        <item x="205"/>
        <item x="248"/>
        <item x="289"/>
        <item x="250"/>
        <item x="257"/>
        <item x="219"/>
        <item x="202"/>
        <item x="230"/>
        <item x="251"/>
        <item x="268"/>
        <item x="156"/>
        <item x="166"/>
        <item x="214"/>
        <item x="217"/>
        <item x="285"/>
        <item x="225"/>
        <item x="265"/>
        <item x="277"/>
        <item x="278"/>
        <item x="207"/>
        <item x="281"/>
        <item x="282"/>
        <item x="284"/>
        <item x="286"/>
        <item x="288"/>
        <item x="291"/>
        <item x="293"/>
        <item x="295"/>
        <item x="212"/>
        <item x="280"/>
        <item x="283"/>
        <item x="296"/>
        <item x="294"/>
        <item t="default"/>
      </items>
    </pivotField>
    <pivotField showAll="0"/>
    <pivotField showAll="0"/>
    <pivotField showAll="0"/>
    <pivotField showAll="0"/>
    <pivotField showAll="0"/>
    <pivotField axis="axisPage" showAll="0">
      <items count="45">
        <item x="12"/>
        <item x="18"/>
        <item x="10"/>
        <item x="4"/>
        <item x="20"/>
        <item x="21"/>
        <item x="15"/>
        <item x="16"/>
        <item x="17"/>
        <item x="7"/>
        <item x="23"/>
        <item x="19"/>
        <item x="0"/>
        <item x="5"/>
        <item x="31"/>
        <item x="1"/>
        <item x="11"/>
        <item x="2"/>
        <item x="8"/>
        <item x="3"/>
        <item x="26"/>
        <item x="27"/>
        <item x="24"/>
        <item x="14"/>
        <item x="25"/>
        <item x="29"/>
        <item x="6"/>
        <item x="22"/>
        <item x="28"/>
        <item x="32"/>
        <item m="1" x="43"/>
        <item x="36"/>
        <item x="9"/>
        <item x="34"/>
        <item x="13"/>
        <item x="30"/>
        <item x="33"/>
        <item x="40"/>
        <item x="35"/>
        <item x="37"/>
        <item x="39"/>
        <item x="38"/>
        <item x="41"/>
        <item x="42"/>
        <item t="default"/>
      </items>
    </pivotField>
    <pivotField showAll="0"/>
    <pivotField showAll="0"/>
    <pivotField showAll="0"/>
    <pivotField axis="axisPage" showAll="0">
      <items count="12">
        <item x="1"/>
        <item x="6"/>
        <item x="4"/>
        <item m="1" x="10"/>
        <item x="0"/>
        <item x="2"/>
        <item x="3"/>
        <item x="5"/>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outline="0" showAll="0" defaultSubtotal="0">
      <items count="145">
        <item x="12"/>
        <item x="5"/>
        <item x="3"/>
        <item x="37"/>
        <item x="2"/>
        <item x="22"/>
        <item x="40"/>
        <item x="8"/>
        <item x="14"/>
        <item x="16"/>
        <item x="31"/>
        <item x="20"/>
        <item x="17"/>
        <item x="11"/>
        <item x="4"/>
        <item x="18"/>
        <item x="6"/>
        <item x="23"/>
        <item x="39"/>
        <item x="38"/>
        <item x="45"/>
        <item m="1" x="140"/>
        <item x="43"/>
        <item x="35"/>
        <item x="33"/>
        <item x="34"/>
        <item x="44"/>
        <item x="41"/>
        <item x="21"/>
        <item m="1" x="141"/>
        <item m="1" x="142"/>
        <item x="60"/>
        <item x="53"/>
        <item m="1" x="143"/>
        <item x="56"/>
        <item x="57"/>
        <item m="1" x="144"/>
        <item x="32"/>
        <item x="88"/>
        <item x="36"/>
        <item x="83"/>
        <item x="87"/>
        <item x="54"/>
        <item x="9"/>
        <item x="26"/>
        <item x="58"/>
        <item x="59"/>
        <item x="55"/>
        <item x="30"/>
        <item x="29"/>
        <item x="1"/>
        <item x="24"/>
        <item m="1" x="132"/>
        <item x="63"/>
        <item x="27"/>
        <item x="25"/>
        <item x="19"/>
        <item m="1" x="133"/>
        <item m="1" x="134"/>
        <item m="1" x="135"/>
        <item m="1" x="136"/>
        <item m="1" x="137"/>
        <item x="28"/>
        <item x="50"/>
        <item m="1" x="138"/>
        <item m="1" x="139"/>
        <item m="1" x="122"/>
        <item m="1" x="123"/>
        <item m="1" x="124"/>
        <item m="1" x="125"/>
        <item m="1" x="126"/>
        <item m="1" x="127"/>
        <item x="92"/>
        <item m="1" x="128"/>
        <item m="1" x="129"/>
        <item m="1" x="130"/>
        <item m="1" x="131"/>
        <item x="0"/>
        <item m="1" x="98"/>
        <item x="7"/>
        <item x="46"/>
        <item x="10"/>
        <item x="13"/>
        <item x="70"/>
        <item x="15"/>
        <item x="52"/>
        <item x="42"/>
        <item m="1" x="120"/>
        <item m="1" x="117"/>
        <item x="51"/>
        <item m="1" x="113"/>
        <item x="66"/>
        <item x="67"/>
        <item x="48"/>
        <item x="61"/>
        <item x="91"/>
        <item x="62"/>
        <item x="68"/>
        <item x="90"/>
        <item x="74"/>
        <item x="71"/>
        <item x="69"/>
        <item x="65"/>
        <item x="72"/>
        <item x="73"/>
        <item x="75"/>
        <item x="76"/>
        <item x="77"/>
        <item x="78"/>
        <item x="79"/>
        <item x="80"/>
        <item m="1" x="118"/>
        <item m="1" x="121"/>
        <item x="49"/>
        <item x="82"/>
        <item x="84"/>
        <item x="85"/>
        <item x="86"/>
        <item x="64"/>
        <item x="81"/>
        <item m="1" x="119"/>
        <item x="89"/>
        <item m="1" x="106"/>
        <item m="1" x="101"/>
        <item m="1" x="116"/>
        <item m="1" x="110"/>
        <item m="1" x="108"/>
        <item m="1" x="115"/>
        <item m="1" x="100"/>
        <item m="1" x="102"/>
        <item m="1" x="114"/>
        <item m="1" x="99"/>
        <item m="1" x="107"/>
        <item m="1" x="109"/>
        <item m="1" x="112"/>
        <item m="1" x="111"/>
        <item m="1" x="103"/>
        <item m="1" x="104"/>
        <item m="1" x="105"/>
        <item m="1" x="93"/>
        <item m="1" x="94"/>
        <item m="1" x="95"/>
        <item m="1" x="96"/>
        <item m="1" x="97"/>
        <item x="47"/>
      </items>
      <extLst>
        <ext xmlns:x14="http://schemas.microsoft.com/office/spreadsheetml/2009/9/main" uri="{2946ED86-A175-432a-8AC1-64E0C546D7DE}">
          <x14:pivotField fillDownLabels="1"/>
        </ext>
      </extLst>
    </pivotField>
    <pivotField showAll="0"/>
    <pivotField showAll="0"/>
    <pivotField showAll="0"/>
    <pivotField axis="axisPage" multipleItemSelectionAllowed="1" showAll="0">
      <items count="64">
        <item x="10"/>
        <item x="2"/>
        <item h="1" m="1" x="56"/>
        <item h="1" m="1" x="55"/>
        <item m="1" x="53"/>
        <item m="1" x="57"/>
        <item m="1" x="59"/>
        <item h="1" m="1" x="58"/>
        <item h="1" m="1" x="62"/>
        <item h="1" m="1" x="54"/>
        <item h="1" x="0"/>
        <item h="1" x="7"/>
        <item h="1" m="1" x="60"/>
        <item h="1" m="1" x="40"/>
        <item h="1" m="1" x="61"/>
        <item h="1" x="1"/>
        <item h="1" m="1" x="41"/>
        <item h="1" m="1" x="42"/>
        <item h="1" m="1" x="43"/>
        <item h="1" m="1" x="44"/>
        <item h="1" m="1" x="45"/>
        <item h="1" x="9"/>
        <item h="1" m="1" x="46"/>
        <item h="1" m="1" x="47"/>
        <item h="1" m="1" x="48"/>
        <item h="1" m="1" x="49"/>
        <item h="1" m="1" x="50"/>
        <item h="1" m="1" x="51"/>
        <item h="1" m="1" x="29"/>
        <item h="1" m="1" x="52"/>
        <item h="1" x="13"/>
        <item h="1" x="14"/>
        <item h="1" m="1" x="28"/>
        <item h="1" m="1" x="30"/>
        <item h="1" m="1" x="31"/>
        <item h="1" m="1" x="32"/>
        <item h="1" m="1" x="33"/>
        <item h="1" x="6"/>
        <item h="1" m="1" x="34"/>
        <item h="1" x="16"/>
        <item h="1" m="1" x="35"/>
        <item h="1" m="1" x="36"/>
        <item h="1" m="1" x="37"/>
        <item h="1" m="1" x="38"/>
        <item h="1" m="1" x="39"/>
        <item h="1" x="17"/>
        <item h="1" x="3"/>
        <item h="1" x="11"/>
        <item h="1" x="5"/>
        <item h="1" x="4"/>
        <item h="1" x="8"/>
        <item h="1" x="15"/>
        <item h="1" m="1" x="26"/>
        <item h="1" m="1" x="27"/>
        <item h="1" m="1" x="20"/>
        <item h="1" m="1" x="22"/>
        <item h="1" m="1" x="24"/>
        <item h="1" x="12"/>
        <item h="1" m="1" x="21"/>
        <item h="1" m="1" x="25"/>
        <item h="1" m="1" x="23"/>
        <item h="1" m="1" x="19"/>
        <item h="1" m="1" x="18"/>
        <item t="default"/>
      </items>
    </pivotField>
  </pivotFields>
  <rowFields count="2">
    <field x="37"/>
    <field x="6"/>
  </rowFields>
  <rowItems count="3">
    <i>
      <x v="1"/>
      <x v="108"/>
    </i>
    <i>
      <x v="82"/>
      <x v="199"/>
    </i>
    <i t="grand">
      <x/>
    </i>
  </rowItems>
  <colItems count="1">
    <i/>
  </colItems>
  <pageFields count="3">
    <pageField fld="16" item="0" hier="-1"/>
    <pageField fld="12" hier="-1"/>
    <pageField fld="41" hier="-1"/>
  </pageFields>
  <formats count="56">
    <format dxfId="464">
      <pivotArea dataOnly="0" labelOnly="1" grandCol="1" outline="0" fieldPosition="0"/>
    </format>
    <format dxfId="465">
      <pivotArea field="2" type="button" dataOnly="0" labelOnly="1" outline="0"/>
    </format>
    <format dxfId="466">
      <pivotArea dataOnly="0" labelOnly="1" grandCol="1" outline="0" fieldPosition="0"/>
    </format>
    <format dxfId="467">
      <pivotArea grandRow="1" outline="0" collapsedLevelsAreSubtotals="1" fieldPosition="0"/>
    </format>
    <format dxfId="468">
      <pivotArea field="2" type="button" dataOnly="0" labelOnly="1" outline="0"/>
    </format>
    <format dxfId="469">
      <pivotArea dataOnly="0" labelOnly="1" grandCol="1" outline="0" fieldPosition="0"/>
    </format>
    <format dxfId="470">
      <pivotArea field="2" type="button" dataOnly="0" labelOnly="1" outline="0"/>
    </format>
    <format dxfId="471">
      <pivotArea dataOnly="0" labelOnly="1" grandCol="1" outline="0" fieldPosition="0"/>
    </format>
    <format dxfId="472">
      <pivotArea dataOnly="0" labelOnly="1" outline="0" fieldPosition="0">
        <references count="1">
          <reference field="16" count="1">
            <x v="0"/>
          </reference>
        </references>
      </pivotArea>
    </format>
    <format dxfId="473">
      <pivotArea field="5" type="button" dataOnly="0" labelOnly="1" outline="0"/>
    </format>
    <format dxfId="474">
      <pivotArea dataOnly="0" labelOnly="1" outline="0" fieldPosition="0">
        <references count="1">
          <reference field="16" count="1">
            <x v="0"/>
          </reference>
        </references>
      </pivotArea>
    </format>
    <format dxfId="475">
      <pivotArea field="5" type="button" dataOnly="0" labelOnly="1" outline="0"/>
    </format>
    <format dxfId="476">
      <pivotArea field="2" type="button" dataOnly="0" labelOnly="1" outline="0"/>
    </format>
    <format dxfId="477">
      <pivotArea field="2" type="button" dataOnly="0" labelOnly="1" outline="0"/>
    </format>
    <format dxfId="478">
      <pivotArea dataOnly="0" labelOnly="1" grandRow="1" outline="0" fieldPosition="0"/>
    </format>
    <format dxfId="479">
      <pivotArea type="origin" dataOnly="0" labelOnly="1" outline="0" fieldPosition="0"/>
    </format>
    <format dxfId="480">
      <pivotArea field="4" type="button" dataOnly="0" labelOnly="1" outline="0"/>
    </format>
    <format dxfId="481">
      <pivotArea type="topRight" dataOnly="0" labelOnly="1" outline="0" fieldPosition="0"/>
    </format>
    <format dxfId="482">
      <pivotArea field="12" type="button" dataOnly="0" labelOnly="1" outline="0" axis="axisPage" fieldPosition="1"/>
    </format>
    <format dxfId="483">
      <pivotArea dataOnly="0" labelOnly="1" grandCol="1" outline="0" fieldPosition="0"/>
    </format>
    <format dxfId="484">
      <pivotArea dataOnly="0" labelOnly="1" fieldPosition="0">
        <references count="1">
          <reference field="12" count="19">
            <x v="0"/>
            <x v="1"/>
            <x v="2"/>
            <x v="3"/>
            <x v="4"/>
            <x v="5"/>
            <x v="8"/>
            <x v="9"/>
            <x v="11"/>
            <x v="13"/>
            <x v="15"/>
            <x v="17"/>
            <x v="18"/>
            <x v="19"/>
            <x v="20"/>
            <x v="22"/>
            <x v="23"/>
            <x v="27"/>
            <x v="28"/>
          </reference>
        </references>
      </pivotArea>
    </format>
    <format dxfId="485">
      <pivotArea grandRow="1" outline="0" collapsedLevelsAreSubtotals="1" fieldPosition="0"/>
    </format>
    <format dxfId="486">
      <pivotArea dataOnly="0" labelOnly="1" grandRow="1" outline="0" fieldPosition="0"/>
    </format>
    <format dxfId="487">
      <pivotArea collapsedLevelsAreSubtotals="1" fieldPosition="0">
        <references count="1">
          <reference field="12" count="19">
            <x v="0"/>
            <x v="1"/>
            <x v="2"/>
            <x v="3"/>
            <x v="4"/>
            <x v="5"/>
            <x v="8"/>
            <x v="9"/>
            <x v="11"/>
            <x v="13"/>
            <x v="15"/>
            <x v="17"/>
            <x v="18"/>
            <x v="19"/>
            <x v="20"/>
            <x v="22"/>
            <x v="23"/>
            <x v="27"/>
            <x v="28"/>
          </reference>
        </references>
      </pivotArea>
    </format>
    <format dxfId="488">
      <pivotArea grandRow="1" outline="0" collapsedLevelsAreSubtotals="1" fieldPosition="0"/>
    </format>
    <format dxfId="489">
      <pivotArea field="12" type="button" dataOnly="0" labelOnly="1" outline="0" axis="axisPage" fieldPosition="1"/>
    </format>
    <format dxfId="490">
      <pivotArea dataOnly="0" labelOnly="1" grandCol="1" outline="0" fieldPosition="0"/>
    </format>
    <format dxfId="491">
      <pivotArea field="12" type="button" dataOnly="0" labelOnly="1" outline="0" axis="axisPage" fieldPosition="1"/>
    </format>
    <format dxfId="492">
      <pivotArea dataOnly="0" labelOnly="1" grandCol="1" outline="0" fieldPosition="0"/>
    </format>
    <format dxfId="493">
      <pivotArea type="all" dataOnly="0" outline="0" fieldPosition="0"/>
    </format>
    <format dxfId="494">
      <pivotArea dataOnly="0" labelOnly="1" fieldPosition="0">
        <references count="1">
          <reference field="6" count="50">
            <x v="0"/>
            <x v="1"/>
            <x v="2"/>
            <x v="3"/>
            <x v="4"/>
            <x v="5"/>
            <x v="6"/>
            <x v="7"/>
            <x v="8"/>
            <x v="9"/>
            <x v="10"/>
            <x v="12"/>
            <x v="13"/>
            <x v="14"/>
            <x v="15"/>
            <x v="16"/>
            <x v="17"/>
            <x v="18"/>
            <x v="19"/>
            <x v="20"/>
            <x v="21"/>
            <x v="22"/>
            <x v="23"/>
            <x v="24"/>
            <x v="25"/>
            <x v="26"/>
            <x v="27"/>
            <x v="28"/>
            <x v="30"/>
            <x v="31"/>
            <x v="32"/>
            <x v="33"/>
            <x v="34"/>
            <x v="35"/>
            <x v="36"/>
            <x v="37"/>
            <x v="38"/>
            <x v="39"/>
            <x v="40"/>
            <x v="41"/>
            <x v="42"/>
            <x v="43"/>
            <x v="44"/>
            <x v="45"/>
            <x v="46"/>
            <x v="47"/>
            <x v="48"/>
            <x v="49"/>
            <x v="50"/>
            <x v="51"/>
          </reference>
        </references>
      </pivotArea>
    </format>
    <format dxfId="495">
      <pivotArea dataOnly="0" labelOnly="1" fieldPosition="0">
        <references count="1">
          <reference field="6" count="50">
            <x v="52"/>
            <x v="53"/>
            <x v="54"/>
            <x v="55"/>
            <x v="56"/>
            <x v="57"/>
            <x v="58"/>
            <x v="59"/>
            <x v="60"/>
            <x v="61"/>
            <x v="62"/>
            <x v="63"/>
            <x v="64"/>
            <x v="65"/>
            <x v="66"/>
            <x v="67"/>
            <x v="68"/>
            <x v="69"/>
            <x v="70"/>
            <x v="71"/>
            <x v="72"/>
            <x v="73"/>
            <x v="74"/>
            <x v="75"/>
            <x v="76"/>
            <x v="77"/>
            <x v="78"/>
            <x v="79"/>
            <x v="80"/>
            <x v="81"/>
            <x v="82"/>
            <x v="83"/>
            <x v="84"/>
            <x v="85"/>
            <x v="86"/>
            <x v="87"/>
            <x v="88"/>
            <x v="89"/>
            <x v="90"/>
            <x v="91"/>
            <x v="92"/>
            <x v="93"/>
            <x v="94"/>
            <x v="95"/>
            <x v="97"/>
            <x v="98"/>
            <x v="99"/>
            <x v="100"/>
            <x v="101"/>
            <x v="103"/>
          </reference>
        </references>
      </pivotArea>
    </format>
    <format dxfId="496">
      <pivotArea dataOnly="0" labelOnly="1" fieldPosition="0">
        <references count="1">
          <reference field="6" count="5">
            <x v="104"/>
            <x v="105"/>
            <x v="106"/>
            <x v="107"/>
            <x v="108"/>
          </reference>
        </references>
      </pivotArea>
    </format>
    <format dxfId="497">
      <pivotArea type="all" dataOnly="0" outline="0" fieldPosition="0"/>
    </format>
    <format dxfId="498">
      <pivotArea outline="0" collapsedLevelsAreSubtotals="1" fieldPosition="0"/>
    </format>
    <format dxfId="499">
      <pivotArea field="6" type="button" dataOnly="0" labelOnly="1" outline="0" axis="axisRow" fieldPosition="1"/>
    </format>
    <format dxfId="500">
      <pivotArea dataOnly="0" labelOnly="1" fieldPosition="0">
        <references count="1">
          <reference field="6" count="10">
            <x v="0"/>
            <x v="1"/>
            <x v="4"/>
            <x v="8"/>
            <x v="11"/>
            <x v="17"/>
            <x v="21"/>
            <x v="22"/>
            <x v="34"/>
            <x v="108"/>
          </reference>
        </references>
      </pivotArea>
    </format>
    <format dxfId="501">
      <pivotArea dataOnly="0" labelOnly="1" grandRow="1" outline="0" fieldPosition="0"/>
    </format>
    <format dxfId="502">
      <pivotArea dataOnly="0" labelOnly="1" outline="0" axis="axisValues" fieldPosition="0"/>
    </format>
    <format dxfId="503">
      <pivotArea outline="0" collapsedLevelsAreSubtotals="1" fieldPosition="0"/>
    </format>
    <format dxfId="504">
      <pivotArea field="6" type="button" dataOnly="0" labelOnly="1" outline="0" axis="axisRow" fieldPosition="1"/>
    </format>
    <format dxfId="505">
      <pivotArea dataOnly="0" labelOnly="1" grandRow="1" outline="0" fieldPosition="0"/>
    </format>
    <format dxfId="506">
      <pivotArea dataOnly="0" labelOnly="1" fieldPosition="0">
        <references count="2">
          <reference field="6" count="1">
            <x v="108"/>
          </reference>
          <reference field="37" count="1" selected="0">
            <x v="0"/>
          </reference>
        </references>
      </pivotArea>
    </format>
    <format dxfId="507">
      <pivotArea dataOnly="0" labelOnly="1" fieldPosition="0">
        <references count="2">
          <reference field="6" count="1">
            <x v="108"/>
          </reference>
          <reference field="37" count="1" selected="0">
            <x v="1"/>
          </reference>
        </references>
      </pivotArea>
    </format>
    <format dxfId="508">
      <pivotArea dataOnly="0" labelOnly="1" fieldPosition="0">
        <references count="2">
          <reference field="6" count="2">
            <x v="108"/>
            <x v="109"/>
          </reference>
          <reference field="37" count="1" selected="0">
            <x v="2"/>
          </reference>
        </references>
      </pivotArea>
    </format>
    <format dxfId="509">
      <pivotArea dataOnly="0" labelOnly="1" fieldPosition="0">
        <references count="2">
          <reference field="6" count="1">
            <x v="1"/>
          </reference>
          <reference field="37" count="1" selected="0">
            <x v="4"/>
          </reference>
        </references>
      </pivotArea>
    </format>
    <format dxfId="510">
      <pivotArea dataOnly="0" labelOnly="1" fieldPosition="0">
        <references count="2">
          <reference field="6" count="1">
            <x v="108"/>
          </reference>
          <reference field="37" count="1" selected="0">
            <x v="7"/>
          </reference>
        </references>
      </pivotArea>
    </format>
    <format dxfId="511">
      <pivotArea dataOnly="0" labelOnly="1" fieldPosition="0">
        <references count="2">
          <reference field="6" count="2">
            <x v="0"/>
            <x v="108"/>
          </reference>
          <reference field="37" count="1" selected="0">
            <x v="8"/>
          </reference>
        </references>
      </pivotArea>
    </format>
    <format dxfId="512">
      <pivotArea dataOnly="0" labelOnly="1" fieldPosition="0">
        <references count="2">
          <reference field="6" count="1">
            <x v="108"/>
          </reference>
          <reference field="37" count="1" selected="0">
            <x v="9"/>
          </reference>
        </references>
      </pivotArea>
    </format>
    <format dxfId="513">
      <pivotArea dataOnly="0" labelOnly="1" fieldPosition="0">
        <references count="2">
          <reference field="6" count="1">
            <x v="108"/>
          </reference>
          <reference field="37" count="1" selected="0">
            <x v="10"/>
          </reference>
        </references>
      </pivotArea>
    </format>
    <format dxfId="514">
      <pivotArea dataOnly="0" labelOnly="1" fieldPosition="0">
        <references count="2">
          <reference field="6" count="1">
            <x v="108"/>
          </reference>
          <reference field="37" count="1" selected="0">
            <x v="12"/>
          </reference>
        </references>
      </pivotArea>
    </format>
    <format dxfId="515">
      <pivotArea dataOnly="0" labelOnly="1" fieldPosition="0">
        <references count="2">
          <reference field="6" count="1">
            <x v="108"/>
          </reference>
          <reference field="37" count="1" selected="0">
            <x v="13"/>
          </reference>
        </references>
      </pivotArea>
    </format>
    <format dxfId="516">
      <pivotArea dataOnly="0" labelOnly="1" fieldPosition="0">
        <references count="2">
          <reference field="6" count="1">
            <x v="108"/>
          </reference>
          <reference field="37" count="1" selected="0">
            <x v="14"/>
          </reference>
        </references>
      </pivotArea>
    </format>
    <format dxfId="517">
      <pivotArea dataOnly="0" labelOnly="1" fieldPosition="0">
        <references count="2">
          <reference field="6" count="1">
            <x v="108"/>
          </reference>
          <reference field="37" count="1" selected="0">
            <x v="16"/>
          </reference>
        </references>
      </pivotArea>
    </format>
    <format dxfId="518">
      <pivotArea dataOnly="0" labelOnly="1" fieldPosition="0">
        <references count="2">
          <reference field="6" count="1">
            <x v="108"/>
          </reference>
          <reference field="37" count="1" selected="0">
            <x v="17"/>
          </reference>
        </references>
      </pivotArea>
    </format>
    <format dxfId="5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50E5B7A-5AF6-433B-BD8B-48BD835C8C15}" name="Tabela dinâmica1" cacheId="430" applyNumberFormats="0" applyBorderFormats="0" applyFontFormats="0" applyPatternFormats="0" applyAlignmentFormats="0" applyWidthHeightFormats="1" dataCaption="Valores" grandTotalCaption="TOTAL" updatedVersion="8" minRefreshableVersion="3" itemPrintTitles="1" createdVersion="8" indent="0" outline="1" outlineData="1" multipleFieldFilters="0" rowHeaderCaption="REDE" colHeaderCaption=" ">
  <location ref="A192:A195" firstHeaderRow="1" firstDataRow="1" firstDataCol="1" rowPageCount="3" colPageCount="1"/>
  <pivotFields count="42">
    <pivotField showAll="0"/>
    <pivotField showAll="0"/>
    <pivotField multipleItemSelectionAllowed="1" showAll="0">
      <items count="38">
        <item m="1" x="31"/>
        <item x="3"/>
        <item x="5"/>
        <item m="1" x="24"/>
        <item x="8"/>
        <item m="1" x="35"/>
        <item m="1" x="36"/>
        <item m="1" x="34"/>
        <item m="1" x="33"/>
        <item x="9"/>
        <item m="1" x="29"/>
        <item m="1" x="32"/>
        <item m="1" x="30"/>
        <item m="1" x="27"/>
        <item m="1" x="28"/>
        <item x="2"/>
        <item x="11"/>
        <item m="1" x="22"/>
        <item x="1"/>
        <item x="7"/>
        <item m="1" x="23"/>
        <item m="1" x="25"/>
        <item x="4"/>
        <item x="12"/>
        <item x="0"/>
        <item x="16"/>
        <item m="1" x="21"/>
        <item m="1" x="26"/>
        <item m="1" x="20"/>
        <item x="14"/>
        <item m="1" x="18"/>
        <item x="10"/>
        <item x="6"/>
        <item m="1" x="19"/>
        <item x="13"/>
        <item x="15"/>
        <item x="17"/>
        <item t="default"/>
      </items>
    </pivotField>
    <pivotField showAll="0"/>
    <pivotField showAll="0">
      <items count="175">
        <item m="1" x="52"/>
        <item x="0"/>
        <item m="1" x="161"/>
        <item m="1" x="162"/>
        <item m="1" x="149"/>
        <item m="1" x="155"/>
        <item m="1" x="147"/>
        <item m="1" x="153"/>
        <item m="1" x="148"/>
        <item m="1" x="150"/>
        <item m="1" x="144"/>
        <item m="1" x="146"/>
        <item m="1" x="156"/>
        <item m="1" x="173"/>
        <item m="1" x="157"/>
        <item m="1" x="152"/>
        <item m="1" x="163"/>
        <item m="1" x="123"/>
        <item m="1" x="164"/>
        <item m="1" x="165"/>
        <item m="1" x="166"/>
        <item m="1" x="129"/>
        <item m="1" x="136"/>
        <item m="1" x="167"/>
        <item m="1" x="138"/>
        <item m="1" x="168"/>
        <item m="1" x="130"/>
        <item m="1" x="169"/>
        <item m="1" x="139"/>
        <item m="1" x="111"/>
        <item m="1" x="125"/>
        <item m="1" x="132"/>
        <item m="1" x="131"/>
        <item m="1" x="94"/>
        <item m="1" x="112"/>
        <item m="1" x="170"/>
        <item m="1" x="113"/>
        <item m="1" x="126"/>
        <item m="1" x="102"/>
        <item m="1" x="171"/>
        <item m="1" x="116"/>
        <item m="1" x="158"/>
        <item m="1" x="99"/>
        <item m="1" x="172"/>
        <item m="1" x="122"/>
        <item m="1" x="110"/>
        <item m="1" x="121"/>
        <item m="1" x="97"/>
        <item m="1" x="120"/>
        <item m="1" x="98"/>
        <item m="1" x="95"/>
        <item m="1" x="133"/>
        <item m="1" x="134"/>
        <item m="1" x="135"/>
        <item m="1" x="90"/>
        <item m="1" x="124"/>
        <item m="1" x="101"/>
        <item m="1" x="105"/>
        <item m="1" x="137"/>
        <item m="1" x="127"/>
        <item m="1" x="128"/>
        <item m="1" x="159"/>
        <item m="1" x="160"/>
        <item m="1" x="141"/>
        <item m="1" x="151"/>
        <item m="1" x="154"/>
        <item m="1" x="145"/>
        <item x="3"/>
        <item m="1" x="119"/>
        <item m="1" x="96"/>
        <item m="1" x="117"/>
        <item m="1" x="143"/>
        <item m="1" x="140"/>
        <item m="1" x="118"/>
        <item m="1" x="142"/>
        <item m="1" x="108"/>
        <item m="1" x="66"/>
        <item m="1" x="93"/>
        <item m="1" x="106"/>
        <item m="1" x="107"/>
        <item m="1" x="109"/>
        <item m="1" x="88"/>
        <item m="1" x="89"/>
        <item m="1" x="114"/>
        <item m="1" x="115"/>
        <item m="1" x="91"/>
        <item m="1" x="92"/>
        <item m="1" x="67"/>
        <item m="1" x="100"/>
        <item m="1" x="103"/>
        <item m="1" x="104"/>
        <item m="1" x="68"/>
        <item m="1" x="69"/>
        <item m="1" x="70"/>
        <item m="1" x="71"/>
        <item m="1" x="72"/>
        <item m="1" x="73"/>
        <item m="1" x="74"/>
        <item m="1" x="75"/>
        <item m="1" x="76"/>
        <item m="1" x="77"/>
        <item m="1" x="78"/>
        <item m="1" x="79"/>
        <item m="1" x="80"/>
        <item m="1" x="81"/>
        <item m="1" x="82"/>
        <item m="1" x="83"/>
        <item m="1" x="55"/>
        <item m="1" x="84"/>
        <item m="1" x="85"/>
        <item m="1" x="86"/>
        <item m="1" x="87"/>
        <item m="1" x="57"/>
        <item m="1" x="53"/>
        <item m="1" x="54"/>
        <item m="1" x="56"/>
        <item m="1" x="58"/>
        <item m="1" x="59"/>
        <item m="1" x="60"/>
        <item m="1" x="61"/>
        <item m="1" x="62"/>
        <item m="1" x="63"/>
        <item m="1" x="64"/>
        <item m="1" x="65"/>
        <item m="1" x="36"/>
        <item x="2"/>
        <item m="1" x="23"/>
        <item m="1" x="43"/>
        <item m="1" x="50"/>
        <item x="4"/>
        <item m="1" x="31"/>
        <item m="1" x="37"/>
        <item m="1" x="33"/>
        <item m="1" x="41"/>
        <item x="7"/>
        <item m="1" x="44"/>
        <item m="1" x="51"/>
        <item m="1" x="38"/>
        <item m="1" x="39"/>
        <item m="1" x="46"/>
        <item m="1" x="48"/>
        <item m="1" x="49"/>
        <item m="1" x="47"/>
        <item m="1" x="34"/>
        <item m="1" x="22"/>
        <item m="1" x="45"/>
        <item m="1" x="25"/>
        <item m="1" x="26"/>
        <item m="1" x="24"/>
        <item m="1" x="32"/>
        <item m="1" x="42"/>
        <item m="1" x="40"/>
        <item m="1" x="27"/>
        <item m="1" x="28"/>
        <item m="1" x="29"/>
        <item m="1" x="30"/>
        <item m="1" x="35"/>
        <item m="1" x="10"/>
        <item m="1" x="18"/>
        <item m="1" x="19"/>
        <item m="1" x="20"/>
        <item m="1" x="21"/>
        <item m="1" x="11"/>
        <item x="9"/>
        <item m="1" x="12"/>
        <item m="1" x="13"/>
        <item m="1" x="14"/>
        <item m="1" x="15"/>
        <item m="1" x="16"/>
        <item m="1" x="17"/>
        <item x="1"/>
        <item x="5"/>
        <item x="6"/>
        <item x="8"/>
        <item t="default"/>
      </items>
    </pivotField>
    <pivotField showAll="0">
      <items count="224">
        <item x="0"/>
        <item m="1" x="194"/>
        <item m="1" x="222"/>
        <item m="1" x="220"/>
        <item m="1" x="219"/>
        <item m="1" x="217"/>
        <item m="1" x="174"/>
        <item m="1" x="175"/>
        <item m="1" x="204"/>
        <item m="1" x="203"/>
        <item m="1" x="173"/>
        <item m="1" x="202"/>
        <item m="1" x="214"/>
        <item m="1" x="185"/>
        <item m="1" x="159"/>
        <item m="1" x="221"/>
        <item m="1" x="188"/>
        <item m="1" x="177"/>
        <item m="1" x="205"/>
        <item m="1" x="216"/>
        <item m="1" x="180"/>
        <item m="1" x="182"/>
        <item m="1" x="176"/>
        <item m="1" x="183"/>
        <item m="1" x="181"/>
        <item m="1" x="160"/>
        <item m="1" x="137"/>
        <item m="1" x="133"/>
        <item m="1" x="170"/>
        <item m="1" x="172"/>
        <item m="1" x="178"/>
        <item m="1" x="179"/>
        <item m="1" x="184"/>
        <item m="1" x="186"/>
        <item m="1" x="187"/>
        <item m="1" x="155"/>
        <item x="2"/>
        <item m="1" x="148"/>
        <item m="1" x="149"/>
        <item m="1" x="150"/>
        <item m="1" x="163"/>
        <item m="1" x="158"/>
        <item m="1" x="145"/>
        <item m="1" x="130"/>
        <item m="1" x="164"/>
        <item m="1" x="165"/>
        <item m="1" x="166"/>
        <item m="1" x="167"/>
        <item m="1" x="152"/>
        <item m="1" x="111"/>
        <item m="1" x="153"/>
        <item m="1" x="140"/>
        <item m="1" x="147"/>
        <item m="1" x="162"/>
        <item m="1" x="135"/>
        <item m="1" x="154"/>
        <item m="1" x="141"/>
        <item m="1" x="218"/>
        <item m="1" x="212"/>
        <item m="1" x="196"/>
        <item m="1" x="213"/>
        <item m="1" x="211"/>
        <item m="1" x="215"/>
        <item m="1" x="200"/>
        <item m="1" x="207"/>
        <item m="1" x="197"/>
        <item m="1" x="199"/>
        <item m="1" x="198"/>
        <item m="1" x="191"/>
        <item m="1" x="190"/>
        <item m="1" x="208"/>
        <item m="1" x="209"/>
        <item m="1" x="192"/>
        <item m="1" x="142"/>
        <item m="1" x="201"/>
        <item m="1" x="206"/>
        <item m="1" x="210"/>
        <item x="3"/>
        <item m="1" x="195"/>
        <item m="1" x="193"/>
        <item m="1" x="161"/>
        <item m="1" x="189"/>
        <item m="1" x="168"/>
        <item m="1" x="126"/>
        <item m="1" x="169"/>
        <item m="1" x="98"/>
        <item m="1" x="171"/>
        <item m="1" x="104"/>
        <item m="1" x="105"/>
        <item m="1" x="151"/>
        <item m="1" x="112"/>
        <item m="1" x="132"/>
        <item m="1" x="143"/>
        <item m="1" x="144"/>
        <item m="1" x="146"/>
        <item m="1" x="116"/>
        <item m="1" x="156"/>
        <item m="1" x="157"/>
        <item m="1" x="131"/>
        <item m="1" x="134"/>
        <item m="1" x="127"/>
        <item m="1" x="128"/>
        <item m="1" x="129"/>
        <item m="1" x="136"/>
        <item m="1" x="138"/>
        <item m="1" x="139"/>
        <item m="1" x="108"/>
        <item m="1" x="99"/>
        <item m="1" x="100"/>
        <item m="1" x="101"/>
        <item m="1" x="102"/>
        <item m="1" x="103"/>
        <item m="1" x="106"/>
        <item m="1" x="107"/>
        <item m="1" x="109"/>
        <item m="1" x="110"/>
        <item m="1" x="91"/>
        <item m="1" x="113"/>
        <item m="1" x="114"/>
        <item m="1" x="115"/>
        <item m="1" x="117"/>
        <item m="1" x="118"/>
        <item m="1" x="119"/>
        <item m="1" x="120"/>
        <item m="1" x="121"/>
        <item m="1" x="122"/>
        <item m="1" x="123"/>
        <item m="1" x="97"/>
        <item m="1" x="124"/>
        <item m="1" x="125"/>
        <item m="1" x="84"/>
        <item m="1" x="85"/>
        <item m="1" x="86"/>
        <item m="1" x="87"/>
        <item m="1" x="88"/>
        <item m="1" x="89"/>
        <item m="1" x="90"/>
        <item m="1" x="92"/>
        <item m="1" x="93"/>
        <item m="1" x="94"/>
        <item m="1" x="95"/>
        <item m="1" x="96"/>
        <item m="1" x="22"/>
        <item m="1" x="80"/>
        <item m="1" x="48"/>
        <item m="1" x="78"/>
        <item m="1" x="73"/>
        <item m="1" x="25"/>
        <item x="11"/>
        <item m="1" x="81"/>
        <item x="6"/>
        <item m="1" x="82"/>
        <item x="7"/>
        <item x="10"/>
        <item m="1" x="83"/>
        <item m="1" x="69"/>
        <item m="1" x="68"/>
        <item m="1" x="77"/>
        <item m="1" x="79"/>
        <item m="1" x="52"/>
        <item m="1" x="19"/>
        <item m="1" x="74"/>
        <item m="1" x="65"/>
        <item m="1" x="76"/>
        <item m="1" x="72"/>
        <item m="1" x="75"/>
        <item m="1" x="58"/>
        <item m="1" x="66"/>
        <item m="1" x="67"/>
        <item m="1" x="49"/>
        <item m="1" x="51"/>
        <item m="1" x="71"/>
        <item m="1" x="53"/>
        <item m="1" x="54"/>
        <item m="1" x="56"/>
        <item m="1" x="59"/>
        <item m="1" x="60"/>
        <item m="1" x="55"/>
        <item m="1" x="61"/>
        <item m="1" x="62"/>
        <item m="1" x="70"/>
        <item m="1" x="64"/>
        <item m="1" x="50"/>
        <item m="1" x="33"/>
        <item m="1" x="57"/>
        <item m="1" x="63"/>
        <item m="1" x="18"/>
        <item m="1" x="45"/>
        <item m="1" x="43"/>
        <item m="1" x="39"/>
        <item m="1" x="41"/>
        <item m="1" x="36"/>
        <item m="1" x="40"/>
        <item m="1" x="46"/>
        <item m="1" x="24"/>
        <item m="1" x="26"/>
        <item m="1" x="44"/>
        <item m="1" x="21"/>
        <item m="1" x="42"/>
        <item m="1" x="37"/>
        <item m="1" x="47"/>
        <item m="1" x="27"/>
        <item m="1" x="28"/>
        <item m="1" x="20"/>
        <item m="1" x="29"/>
        <item m="1" x="30"/>
        <item m="1" x="31"/>
        <item m="1" x="38"/>
        <item m="1" x="23"/>
        <item m="1" x="32"/>
        <item m="1" x="34"/>
        <item m="1" x="35"/>
        <item x="1"/>
        <item x="4"/>
        <item x="5"/>
        <item x="8"/>
        <item x="9"/>
        <item x="12"/>
        <item x="13"/>
        <item x="14"/>
        <item x="15"/>
        <item x="16"/>
        <item x="17"/>
        <item t="default"/>
      </items>
    </pivotField>
    <pivotField axis="axisRow" showAll="0">
      <items count="305">
        <item x="149"/>
        <item x="47"/>
        <item x="18"/>
        <item x="292"/>
        <item x="111"/>
        <item x="12"/>
        <item x="128"/>
        <item x="21"/>
        <item x="98"/>
        <item x="139"/>
        <item x="152"/>
        <item x="117"/>
        <item x="130"/>
        <item x="90"/>
        <item x="27"/>
        <item x="92"/>
        <item x="50"/>
        <item x="51"/>
        <item x="43"/>
        <item x="129"/>
        <item x="5"/>
        <item x="26"/>
        <item x="85"/>
        <item x="73"/>
        <item x="168"/>
        <item x="46"/>
        <item x="41"/>
        <item x="95"/>
        <item x="65"/>
        <item x="195"/>
        <item x="142"/>
        <item x="83"/>
        <item x="48"/>
        <item x="70"/>
        <item x="169"/>
        <item x="60"/>
        <item x="37"/>
        <item x="88"/>
        <item x="102"/>
        <item x="179"/>
        <item x="17"/>
        <item x="154"/>
        <item x="34"/>
        <item x="40"/>
        <item x="81"/>
        <item x="52"/>
        <item x="11"/>
        <item x="39"/>
        <item x="100"/>
        <item x="54"/>
        <item x="7"/>
        <item x="91"/>
        <item x="20"/>
        <item x="59"/>
        <item x="77"/>
        <item x="84"/>
        <item x="87"/>
        <item x="49"/>
        <item x="64"/>
        <item x="80"/>
        <item x="14"/>
        <item x="24"/>
        <item x="101"/>
        <item x="10"/>
        <item x="35"/>
        <item x="99"/>
        <item x="76"/>
        <item x="167"/>
        <item x="104"/>
        <item x="44"/>
        <item x="72"/>
        <item x="175"/>
        <item x="53"/>
        <item x="96"/>
        <item x="16"/>
        <item x="106"/>
        <item x="94"/>
        <item x="29"/>
        <item x="42"/>
        <item x="133"/>
        <item x="131"/>
        <item x="57"/>
        <item x="109"/>
        <item x="33"/>
        <item x="124"/>
        <item x="8"/>
        <item x="105"/>
        <item x="126"/>
        <item x="82"/>
        <item x="177"/>
        <item x="107"/>
        <item x="290"/>
        <item x="170"/>
        <item x="123"/>
        <item x="78"/>
        <item x="32"/>
        <item x="38"/>
        <item x="28"/>
        <item x="22"/>
        <item x="103"/>
        <item x="19"/>
        <item x="62"/>
        <item x="23"/>
        <item x="61"/>
        <item x="137"/>
        <item x="108"/>
        <item x="6"/>
        <item m="1" x="302"/>
        <item x="1"/>
        <item m="1" x="301"/>
        <item m="1" x="303"/>
        <item x="9"/>
        <item x="67"/>
        <item x="97"/>
        <item x="114"/>
        <item x="75"/>
        <item x="158"/>
        <item x="110"/>
        <item x="151"/>
        <item x="71"/>
        <item x="36"/>
        <item x="45"/>
        <item x="4"/>
        <item x="30"/>
        <item x="25"/>
        <item x="146"/>
        <item m="1" x="300"/>
        <item x="185"/>
        <item x="163"/>
        <item x="138"/>
        <item x="112"/>
        <item x="165"/>
        <item x="144"/>
        <item x="63"/>
        <item x="145"/>
        <item x="0"/>
        <item x="222"/>
        <item x="173"/>
        <item x="223"/>
        <item x="172"/>
        <item x="116"/>
        <item x="155"/>
        <item x="150"/>
        <item x="120"/>
        <item x="68"/>
        <item x="162"/>
        <item x="135"/>
        <item x="69"/>
        <item x="119"/>
        <item x="143"/>
        <item x="224"/>
        <item x="180"/>
        <item x="147"/>
        <item x="148"/>
        <item x="153"/>
        <item x="191"/>
        <item x="171"/>
        <item x="228"/>
        <item x="226"/>
        <item x="93"/>
        <item x="229"/>
        <item x="15"/>
        <item x="86"/>
        <item x="3"/>
        <item x="56"/>
        <item x="66"/>
        <item x="58"/>
        <item x="79"/>
        <item x="89"/>
        <item x="113"/>
        <item x="115"/>
        <item x="118"/>
        <item x="122"/>
        <item x="125"/>
        <item x="2"/>
        <item x="134"/>
        <item x="136"/>
        <item x="140"/>
        <item x="141"/>
        <item x="127"/>
        <item x="157"/>
        <item x="232"/>
        <item x="182"/>
        <item x="187"/>
        <item x="233"/>
        <item x="196"/>
        <item x="174"/>
        <item x="181"/>
        <item x="160"/>
        <item x="121"/>
        <item x="190"/>
        <item x="178"/>
        <item x="176"/>
        <item x="184"/>
        <item x="188"/>
        <item x="194"/>
        <item x="186"/>
        <item x="13"/>
        <item x="164"/>
        <item x="31"/>
        <item x="249"/>
        <item x="193"/>
        <item x="55"/>
        <item x="220"/>
        <item x="161"/>
        <item x="183"/>
        <item x="189"/>
        <item x="201"/>
        <item x="192"/>
        <item x="197"/>
        <item x="199"/>
        <item x="200"/>
        <item x="198"/>
        <item x="209"/>
        <item x="227"/>
        <item x="221"/>
        <item x="216"/>
        <item x="231"/>
        <item x="234"/>
        <item m="1" x="298"/>
        <item x="241"/>
        <item x="236"/>
        <item x="237"/>
        <item x="238"/>
        <item x="239"/>
        <item x="213"/>
        <item x="271"/>
        <item x="270"/>
        <item x="242"/>
        <item x="210"/>
        <item x="243"/>
        <item x="244"/>
        <item x="203"/>
        <item x="245"/>
        <item x="208"/>
        <item x="272"/>
        <item x="247"/>
        <item x="252"/>
        <item x="218"/>
        <item x="253"/>
        <item x="254"/>
        <item x="255"/>
        <item x="256"/>
        <item m="1" x="299"/>
        <item x="258"/>
        <item x="259"/>
        <item x="269"/>
        <item x="260"/>
        <item x="262"/>
        <item x="261"/>
        <item x="215"/>
        <item x="263"/>
        <item x="264"/>
        <item x="235"/>
        <item x="266"/>
        <item x="267"/>
        <item x="287"/>
        <item x="273"/>
        <item x="204"/>
        <item x="274"/>
        <item x="279"/>
        <item x="206"/>
        <item x="275"/>
        <item x="276"/>
        <item x="211"/>
        <item x="246"/>
        <item x="240"/>
        <item x="74"/>
        <item x="132"/>
        <item m="1" x="297"/>
        <item x="159"/>
        <item x="205"/>
        <item x="248"/>
        <item x="289"/>
        <item x="250"/>
        <item x="257"/>
        <item x="219"/>
        <item x="202"/>
        <item x="230"/>
        <item x="251"/>
        <item x="268"/>
        <item x="156"/>
        <item x="166"/>
        <item x="214"/>
        <item x="217"/>
        <item x="285"/>
        <item x="225"/>
        <item x="265"/>
        <item x="277"/>
        <item x="278"/>
        <item x="207"/>
        <item x="281"/>
        <item x="282"/>
        <item x="284"/>
        <item x="286"/>
        <item x="288"/>
        <item x="291"/>
        <item x="293"/>
        <item x="295"/>
        <item x="212"/>
        <item x="280"/>
        <item x="283"/>
        <item x="296"/>
        <item x="294"/>
        <item t="default"/>
      </items>
    </pivotField>
    <pivotField showAll="0"/>
    <pivotField showAll="0"/>
    <pivotField showAll="0"/>
    <pivotField showAll="0"/>
    <pivotField showAll="0"/>
    <pivotField axis="axisPage" showAll="0">
      <items count="45">
        <item x="12"/>
        <item x="18"/>
        <item x="10"/>
        <item x="4"/>
        <item x="20"/>
        <item x="21"/>
        <item x="15"/>
        <item x="16"/>
        <item x="17"/>
        <item x="7"/>
        <item x="23"/>
        <item x="19"/>
        <item x="0"/>
        <item x="5"/>
        <item x="31"/>
        <item x="1"/>
        <item x="11"/>
        <item x="2"/>
        <item x="8"/>
        <item x="3"/>
        <item x="26"/>
        <item x="27"/>
        <item x="24"/>
        <item x="14"/>
        <item x="25"/>
        <item x="29"/>
        <item x="6"/>
        <item x="22"/>
        <item x="28"/>
        <item x="32"/>
        <item m="1" x="43"/>
        <item x="36"/>
        <item x="9"/>
        <item x="34"/>
        <item x="13"/>
        <item x="30"/>
        <item x="33"/>
        <item x="40"/>
        <item x="35"/>
        <item x="37"/>
        <item x="39"/>
        <item x="38"/>
        <item x="41"/>
        <item x="42"/>
        <item t="default"/>
      </items>
    </pivotField>
    <pivotField showAll="0"/>
    <pivotField showAll="0"/>
    <pivotField showAll="0"/>
    <pivotField axis="axisPage" showAll="0">
      <items count="12">
        <item x="1"/>
        <item x="6"/>
        <item x="4"/>
        <item m="1" x="10"/>
        <item x="0"/>
        <item x="2"/>
        <item x="3"/>
        <item x="5"/>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outline="0" showAll="0" defaultSubtotal="0">
      <extLst>
        <ext xmlns:x14="http://schemas.microsoft.com/office/spreadsheetml/2009/9/main" uri="{2946ED86-A175-432a-8AC1-64E0C546D7DE}">
          <x14:pivotField fillDownLabels="1"/>
        </ext>
      </extLst>
    </pivotField>
    <pivotField showAll="0"/>
    <pivotField showAll="0"/>
    <pivotField showAll="0"/>
    <pivotField axis="axisPage" multipleItemSelectionAllowed="1" showAll="0">
      <items count="64">
        <item x="10"/>
        <item x="2"/>
        <item h="1" m="1" x="56"/>
        <item h="1" m="1" x="55"/>
        <item m="1" x="53"/>
        <item m="1" x="57"/>
        <item m="1" x="59"/>
        <item h="1" m="1" x="58"/>
        <item h="1" m="1" x="62"/>
        <item m="1" x="54"/>
        <item h="1" x="0"/>
        <item h="1" x="7"/>
        <item h="1" m="1" x="60"/>
        <item h="1" m="1" x="40"/>
        <item h="1" m="1" x="61"/>
        <item h="1" x="1"/>
        <item h="1" m="1" x="41"/>
        <item h="1" m="1" x="42"/>
        <item h="1" m="1" x="43"/>
        <item h="1" m="1" x="44"/>
        <item h="1" m="1" x="45"/>
        <item h="1" x="9"/>
        <item h="1" m="1" x="46"/>
        <item h="1" m="1" x="47"/>
        <item h="1" m="1" x="48"/>
        <item h="1" m="1" x="49"/>
        <item h="1" m="1" x="50"/>
        <item h="1" m="1" x="51"/>
        <item h="1" m="1" x="29"/>
        <item h="1" m="1" x="52"/>
        <item h="1" x="13"/>
        <item h="1" x="14"/>
        <item h="1" m="1" x="28"/>
        <item h="1" m="1" x="30"/>
        <item h="1" m="1" x="31"/>
        <item h="1" m="1" x="32"/>
        <item h="1" m="1" x="33"/>
        <item h="1" x="6"/>
        <item h="1" m="1" x="34"/>
        <item h="1" x="16"/>
        <item h="1" m="1" x="35"/>
        <item h="1" m="1" x="36"/>
        <item h="1" m="1" x="37"/>
        <item h="1" m="1" x="38"/>
        <item h="1" m="1" x="39"/>
        <item h="1" x="17"/>
        <item h="1" x="3"/>
        <item h="1" x="11"/>
        <item h="1" x="5"/>
        <item h="1" x="4"/>
        <item h="1" x="8"/>
        <item h="1" x="15"/>
        <item h="1" m="1" x="26"/>
        <item h="1" m="1" x="27"/>
        <item h="1" m="1" x="20"/>
        <item h="1" m="1" x="22"/>
        <item h="1" m="1" x="24"/>
        <item h="1" x="12"/>
        <item h="1" m="1" x="21"/>
        <item h="1" m="1" x="25"/>
        <item h="1" m="1" x="23"/>
        <item h="1" m="1" x="19"/>
        <item h="1" m="1" x="18"/>
        <item t="default"/>
      </items>
    </pivotField>
  </pivotFields>
  <rowFields count="1">
    <field x="6"/>
  </rowFields>
  <rowItems count="3">
    <i>
      <x v="108"/>
    </i>
    <i>
      <x v="199"/>
    </i>
    <i t="grand">
      <x/>
    </i>
  </rowItems>
  <colItems count="1">
    <i/>
  </colItems>
  <pageFields count="3">
    <pageField fld="16" item="0" hier="-1"/>
    <pageField fld="12" hier="-1"/>
    <pageField fld="41" hier="-1"/>
  </pageFields>
  <formats count="43">
    <format dxfId="421">
      <pivotArea dataOnly="0" labelOnly="1" grandCol="1" outline="0" fieldPosition="0"/>
    </format>
    <format dxfId="422">
      <pivotArea field="2" type="button" dataOnly="0" labelOnly="1" outline="0"/>
    </format>
    <format dxfId="423">
      <pivotArea dataOnly="0" labelOnly="1" grandCol="1" outline="0" fieldPosition="0"/>
    </format>
    <format dxfId="424">
      <pivotArea grandRow="1" outline="0" collapsedLevelsAreSubtotals="1" fieldPosition="0"/>
    </format>
    <format dxfId="425">
      <pivotArea field="2" type="button" dataOnly="0" labelOnly="1" outline="0"/>
    </format>
    <format dxfId="426">
      <pivotArea dataOnly="0" labelOnly="1" grandCol="1" outline="0" fieldPosition="0"/>
    </format>
    <format dxfId="427">
      <pivotArea field="2" type="button" dataOnly="0" labelOnly="1" outline="0"/>
    </format>
    <format dxfId="428">
      <pivotArea dataOnly="0" labelOnly="1" grandCol="1" outline="0" fieldPosition="0"/>
    </format>
    <format dxfId="429">
      <pivotArea dataOnly="0" labelOnly="1" outline="0" fieldPosition="0">
        <references count="1">
          <reference field="16" count="1">
            <x v="0"/>
          </reference>
        </references>
      </pivotArea>
    </format>
    <format dxfId="430">
      <pivotArea field="5" type="button" dataOnly="0" labelOnly="1" outline="0"/>
    </format>
    <format dxfId="431">
      <pivotArea dataOnly="0" labelOnly="1" outline="0" fieldPosition="0">
        <references count="1">
          <reference field="16" count="1">
            <x v="0"/>
          </reference>
        </references>
      </pivotArea>
    </format>
    <format dxfId="432">
      <pivotArea field="5" type="button" dataOnly="0" labelOnly="1" outline="0"/>
    </format>
    <format dxfId="433">
      <pivotArea field="2" type="button" dataOnly="0" labelOnly="1" outline="0"/>
    </format>
    <format dxfId="434">
      <pivotArea field="2" type="button" dataOnly="0" labelOnly="1" outline="0"/>
    </format>
    <format dxfId="435">
      <pivotArea dataOnly="0" labelOnly="1" grandRow="1" outline="0" fieldPosition="0"/>
    </format>
    <format dxfId="436">
      <pivotArea type="origin" dataOnly="0" labelOnly="1" outline="0" fieldPosition="0"/>
    </format>
    <format dxfId="437">
      <pivotArea field="4" type="button" dataOnly="0" labelOnly="1" outline="0"/>
    </format>
    <format dxfId="438">
      <pivotArea type="topRight" dataOnly="0" labelOnly="1" outline="0" fieldPosition="0"/>
    </format>
    <format dxfId="439">
      <pivotArea field="12" type="button" dataOnly="0" labelOnly="1" outline="0" axis="axisPage" fieldPosition="1"/>
    </format>
    <format dxfId="440">
      <pivotArea dataOnly="0" labelOnly="1" grandCol="1" outline="0" fieldPosition="0"/>
    </format>
    <format dxfId="441">
      <pivotArea dataOnly="0" labelOnly="1" fieldPosition="0">
        <references count="1">
          <reference field="12" count="19">
            <x v="0"/>
            <x v="1"/>
            <x v="2"/>
            <x v="3"/>
            <x v="4"/>
            <x v="5"/>
            <x v="8"/>
            <x v="9"/>
            <x v="11"/>
            <x v="13"/>
            <x v="15"/>
            <x v="17"/>
            <x v="18"/>
            <x v="19"/>
            <x v="20"/>
            <x v="22"/>
            <x v="23"/>
            <x v="27"/>
            <x v="28"/>
          </reference>
        </references>
      </pivotArea>
    </format>
    <format dxfId="442">
      <pivotArea grandRow="1" outline="0" collapsedLevelsAreSubtotals="1" fieldPosition="0"/>
    </format>
    <format dxfId="443">
      <pivotArea dataOnly="0" labelOnly="1" grandRow="1" outline="0" fieldPosition="0"/>
    </format>
    <format dxfId="444">
      <pivotArea collapsedLevelsAreSubtotals="1" fieldPosition="0">
        <references count="1">
          <reference field="12" count="19">
            <x v="0"/>
            <x v="1"/>
            <x v="2"/>
            <x v="3"/>
            <x v="4"/>
            <x v="5"/>
            <x v="8"/>
            <x v="9"/>
            <x v="11"/>
            <x v="13"/>
            <x v="15"/>
            <x v="17"/>
            <x v="18"/>
            <x v="19"/>
            <x v="20"/>
            <x v="22"/>
            <x v="23"/>
            <x v="27"/>
            <x v="28"/>
          </reference>
        </references>
      </pivotArea>
    </format>
    <format dxfId="445">
      <pivotArea grandRow="1" outline="0" collapsedLevelsAreSubtotals="1" fieldPosition="0"/>
    </format>
    <format dxfId="446">
      <pivotArea field="12" type="button" dataOnly="0" labelOnly="1" outline="0" axis="axisPage" fieldPosition="1"/>
    </format>
    <format dxfId="447">
      <pivotArea dataOnly="0" labelOnly="1" grandCol="1" outline="0" fieldPosition="0"/>
    </format>
    <format dxfId="448">
      <pivotArea field="12" type="button" dataOnly="0" labelOnly="1" outline="0" axis="axisPage" fieldPosition="1"/>
    </format>
    <format dxfId="449">
      <pivotArea dataOnly="0" labelOnly="1" grandCol="1" outline="0" fieldPosition="0"/>
    </format>
    <format dxfId="450">
      <pivotArea type="all" dataOnly="0" outline="0" fieldPosition="0"/>
    </format>
    <format dxfId="451">
      <pivotArea dataOnly="0" labelOnly="1" fieldPosition="0">
        <references count="1">
          <reference field="6" count="50">
            <x v="0"/>
            <x v="1"/>
            <x v="2"/>
            <x v="3"/>
            <x v="4"/>
            <x v="5"/>
            <x v="6"/>
            <x v="7"/>
            <x v="8"/>
            <x v="9"/>
            <x v="10"/>
            <x v="12"/>
            <x v="13"/>
            <x v="14"/>
            <x v="15"/>
            <x v="16"/>
            <x v="17"/>
            <x v="18"/>
            <x v="19"/>
            <x v="20"/>
            <x v="21"/>
            <x v="22"/>
            <x v="23"/>
            <x v="24"/>
            <x v="25"/>
            <x v="26"/>
            <x v="27"/>
            <x v="28"/>
            <x v="30"/>
            <x v="31"/>
            <x v="32"/>
            <x v="33"/>
            <x v="34"/>
            <x v="35"/>
            <x v="36"/>
            <x v="37"/>
            <x v="38"/>
            <x v="39"/>
            <x v="40"/>
            <x v="41"/>
            <x v="42"/>
            <x v="43"/>
            <x v="44"/>
            <x v="45"/>
            <x v="46"/>
            <x v="47"/>
            <x v="48"/>
            <x v="49"/>
            <x v="50"/>
            <x v="51"/>
          </reference>
        </references>
      </pivotArea>
    </format>
    <format dxfId="452">
      <pivotArea dataOnly="0" labelOnly="1" fieldPosition="0">
        <references count="1">
          <reference field="6" count="50">
            <x v="52"/>
            <x v="53"/>
            <x v="54"/>
            <x v="55"/>
            <x v="56"/>
            <x v="57"/>
            <x v="58"/>
            <x v="59"/>
            <x v="60"/>
            <x v="61"/>
            <x v="62"/>
            <x v="63"/>
            <x v="64"/>
            <x v="65"/>
            <x v="66"/>
            <x v="67"/>
            <x v="68"/>
            <x v="69"/>
            <x v="70"/>
            <x v="71"/>
            <x v="72"/>
            <x v="73"/>
            <x v="74"/>
            <x v="75"/>
            <x v="76"/>
            <x v="77"/>
            <x v="78"/>
            <x v="79"/>
            <x v="80"/>
            <x v="81"/>
            <x v="82"/>
            <x v="83"/>
            <x v="84"/>
            <x v="85"/>
            <x v="86"/>
            <x v="87"/>
            <x v="88"/>
            <x v="89"/>
            <x v="90"/>
            <x v="91"/>
            <x v="92"/>
            <x v="93"/>
            <x v="94"/>
            <x v="95"/>
            <x v="97"/>
            <x v="98"/>
            <x v="99"/>
            <x v="100"/>
            <x v="101"/>
            <x v="103"/>
          </reference>
        </references>
      </pivotArea>
    </format>
    <format dxfId="453">
      <pivotArea dataOnly="0" labelOnly="1" fieldPosition="0">
        <references count="1">
          <reference field="6" count="5">
            <x v="104"/>
            <x v="105"/>
            <x v="106"/>
            <x v="107"/>
            <x v="108"/>
          </reference>
        </references>
      </pivotArea>
    </format>
    <format dxfId="454">
      <pivotArea type="all" dataOnly="0" outline="0" fieldPosition="0"/>
    </format>
    <format dxfId="455">
      <pivotArea outline="0" collapsedLevelsAreSubtotals="1" fieldPosition="0"/>
    </format>
    <format dxfId="456">
      <pivotArea field="6" type="button" dataOnly="0" labelOnly="1" outline="0" axis="axisRow" fieldPosition="0"/>
    </format>
    <format dxfId="457">
      <pivotArea dataOnly="0" labelOnly="1" fieldPosition="0">
        <references count="1">
          <reference field="6" count="10">
            <x v="0"/>
            <x v="1"/>
            <x v="4"/>
            <x v="8"/>
            <x v="11"/>
            <x v="17"/>
            <x v="21"/>
            <x v="22"/>
            <x v="34"/>
            <x v="108"/>
          </reference>
        </references>
      </pivotArea>
    </format>
    <format dxfId="458">
      <pivotArea dataOnly="0" labelOnly="1" grandRow="1" outline="0" fieldPosition="0"/>
    </format>
    <format dxfId="459">
      <pivotArea dataOnly="0" labelOnly="1" outline="0" axis="axisValues" fieldPosition="0"/>
    </format>
    <format dxfId="460">
      <pivotArea outline="0" collapsedLevelsAreSubtotals="1" fieldPosition="0"/>
    </format>
    <format dxfId="461">
      <pivotArea field="6" type="button" dataOnly="0" labelOnly="1" outline="0" axis="axisRow" fieldPosition="0"/>
    </format>
    <format dxfId="462">
      <pivotArea dataOnly="0" labelOnly="1" grandRow="1" outline="0" fieldPosition="0"/>
    </format>
    <format dxfId="4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6EB1174-2507-4314-888E-281558C7A31C}" name="Tabela dinâmica12" cacheId="430" applyNumberFormats="0" applyBorderFormats="0" applyFontFormats="0" applyPatternFormats="0" applyAlignmentFormats="0" applyWidthHeightFormats="1" dataCaption="Valores" grandTotalCaption="TOTAL" updatedVersion="8" minRefreshableVersion="3" itemPrintTitles="1" createdVersion="8" indent="0" outline="1" outlineData="1" multipleFieldFilters="0" rowHeaderCaption="STATUS ORIGEM" colHeaderCaption=" ">
  <location ref="A176:D179" firstHeaderRow="1" firstDataRow="2" firstDataCol="1" rowPageCount="2" colPageCount="1"/>
  <pivotFields count="42">
    <pivotField showAll="0"/>
    <pivotField showAll="0"/>
    <pivotField axis="axisCol" multipleItemSelectionAllowed="1" showAll="0">
      <items count="38">
        <item m="1" x="31"/>
        <item x="3"/>
        <item x="5"/>
        <item m="1" x="24"/>
        <item x="8"/>
        <item m="1" x="35"/>
        <item m="1" x="36"/>
        <item h="1" m="1" x="34"/>
        <item h="1" m="1" x="33"/>
        <item h="1" x="9"/>
        <item h="1" m="1" x="29"/>
        <item h="1" m="1" x="32"/>
        <item h="1" m="1" x="30"/>
        <item h="1" m="1" x="27"/>
        <item h="1" m="1" x="28"/>
        <item h="1" x="2"/>
        <item h="1" x="11"/>
        <item h="1" m="1" x="22"/>
        <item h="1" x="1"/>
        <item h="1" x="7"/>
        <item h="1" m="1" x="23"/>
        <item h="1" m="1" x="25"/>
        <item h="1" x="4"/>
        <item h="1" x="12"/>
        <item h="1" x="0"/>
        <item h="1" x="16"/>
        <item h="1" m="1" x="21"/>
        <item h="1" m="1" x="26"/>
        <item h="1" m="1" x="20"/>
        <item h="1" x="14"/>
        <item h="1" m="1" x="18"/>
        <item h="1" x="10"/>
        <item h="1" x="6"/>
        <item h="1" m="1" x="19"/>
        <item h="1" x="13"/>
        <item h="1" x="15"/>
        <item h="1" x="17"/>
        <item t="default"/>
      </items>
    </pivotField>
    <pivotField showAll="0"/>
    <pivotField showAll="0">
      <items count="175">
        <item m="1" x="52"/>
        <item x="0"/>
        <item m="1" x="161"/>
        <item m="1" x="162"/>
        <item m="1" x="149"/>
        <item m="1" x="155"/>
        <item m="1" x="147"/>
        <item m="1" x="153"/>
        <item m="1" x="148"/>
        <item m="1" x="150"/>
        <item m="1" x="144"/>
        <item m="1" x="146"/>
        <item m="1" x="156"/>
        <item m="1" x="173"/>
        <item m="1" x="157"/>
        <item m="1" x="152"/>
        <item m="1" x="163"/>
        <item m="1" x="123"/>
        <item m="1" x="164"/>
        <item m="1" x="165"/>
        <item m="1" x="166"/>
        <item m="1" x="129"/>
        <item m="1" x="136"/>
        <item m="1" x="167"/>
        <item m="1" x="138"/>
        <item m="1" x="168"/>
        <item m="1" x="130"/>
        <item m="1" x="169"/>
        <item m="1" x="139"/>
        <item m="1" x="111"/>
        <item m="1" x="125"/>
        <item m="1" x="132"/>
        <item m="1" x="131"/>
        <item m="1" x="94"/>
        <item m="1" x="112"/>
        <item m="1" x="170"/>
        <item m="1" x="113"/>
        <item m="1" x="126"/>
        <item m="1" x="102"/>
        <item m="1" x="171"/>
        <item m="1" x="116"/>
        <item m="1" x="158"/>
        <item m="1" x="99"/>
        <item m="1" x="172"/>
        <item m="1" x="122"/>
        <item m="1" x="110"/>
        <item m="1" x="121"/>
        <item m="1" x="97"/>
        <item m="1" x="120"/>
        <item m="1" x="98"/>
        <item m="1" x="95"/>
        <item m="1" x="133"/>
        <item m="1" x="134"/>
        <item m="1" x="135"/>
        <item m="1" x="90"/>
        <item m="1" x="124"/>
        <item m="1" x="101"/>
        <item m="1" x="105"/>
        <item m="1" x="137"/>
        <item m="1" x="127"/>
        <item m="1" x="128"/>
        <item m="1" x="159"/>
        <item m="1" x="160"/>
        <item m="1" x="141"/>
        <item m="1" x="151"/>
        <item m="1" x="154"/>
        <item m="1" x="145"/>
        <item x="3"/>
        <item m="1" x="119"/>
        <item m="1" x="96"/>
        <item m="1" x="117"/>
        <item m="1" x="143"/>
        <item m="1" x="140"/>
        <item m="1" x="118"/>
        <item m="1" x="142"/>
        <item m="1" x="108"/>
        <item m="1" x="66"/>
        <item m="1" x="93"/>
        <item m="1" x="106"/>
        <item m="1" x="107"/>
        <item m="1" x="109"/>
        <item m="1" x="88"/>
        <item m="1" x="89"/>
        <item m="1" x="114"/>
        <item m="1" x="115"/>
        <item m="1" x="91"/>
        <item m="1" x="92"/>
        <item m="1" x="67"/>
        <item m="1" x="100"/>
        <item m="1" x="103"/>
        <item m="1" x="104"/>
        <item m="1" x="68"/>
        <item m="1" x="69"/>
        <item m="1" x="70"/>
        <item m="1" x="71"/>
        <item m="1" x="72"/>
        <item m="1" x="73"/>
        <item m="1" x="74"/>
        <item m="1" x="75"/>
        <item m="1" x="76"/>
        <item m="1" x="77"/>
        <item m="1" x="78"/>
        <item m="1" x="79"/>
        <item m="1" x="80"/>
        <item m="1" x="81"/>
        <item m="1" x="82"/>
        <item m="1" x="83"/>
        <item m="1" x="55"/>
        <item m="1" x="84"/>
        <item m="1" x="85"/>
        <item m="1" x="86"/>
        <item m="1" x="87"/>
        <item m="1" x="57"/>
        <item m="1" x="53"/>
        <item m="1" x="54"/>
        <item m="1" x="56"/>
        <item m="1" x="58"/>
        <item m="1" x="59"/>
        <item m="1" x="60"/>
        <item m="1" x="61"/>
        <item m="1" x="62"/>
        <item m="1" x="63"/>
        <item m="1" x="64"/>
        <item m="1" x="65"/>
        <item m="1" x="36"/>
        <item x="2"/>
        <item m="1" x="23"/>
        <item m="1" x="43"/>
        <item m="1" x="50"/>
        <item x="4"/>
        <item m="1" x="31"/>
        <item m="1" x="37"/>
        <item m="1" x="33"/>
        <item m="1" x="41"/>
        <item x="7"/>
        <item m="1" x="44"/>
        <item m="1" x="51"/>
        <item m="1" x="38"/>
        <item m="1" x="39"/>
        <item m="1" x="46"/>
        <item m="1" x="48"/>
        <item m="1" x="49"/>
        <item m="1" x="47"/>
        <item m="1" x="34"/>
        <item m="1" x="22"/>
        <item m="1" x="45"/>
        <item m="1" x="25"/>
        <item m="1" x="26"/>
        <item m="1" x="24"/>
        <item m="1" x="32"/>
        <item m="1" x="42"/>
        <item m="1" x="40"/>
        <item m="1" x="27"/>
        <item m="1" x="28"/>
        <item m="1" x="29"/>
        <item m="1" x="30"/>
        <item m="1" x="35"/>
        <item m="1" x="10"/>
        <item m="1" x="18"/>
        <item m="1" x="19"/>
        <item m="1" x="20"/>
        <item m="1" x="21"/>
        <item m="1" x="11"/>
        <item x="9"/>
        <item m="1" x="12"/>
        <item m="1" x="13"/>
        <item m="1" x="14"/>
        <item m="1" x="15"/>
        <item m="1" x="16"/>
        <item m="1" x="17"/>
        <item x="1"/>
        <item x="5"/>
        <item x="6"/>
        <item x="8"/>
        <item t="default"/>
      </items>
    </pivotField>
    <pivotField showAll="0">
      <items count="224">
        <item x="0"/>
        <item m="1" x="194"/>
        <item m="1" x="222"/>
        <item m="1" x="220"/>
        <item m="1" x="219"/>
        <item m="1" x="217"/>
        <item m="1" x="174"/>
        <item m="1" x="175"/>
        <item m="1" x="204"/>
        <item m="1" x="203"/>
        <item m="1" x="173"/>
        <item m="1" x="202"/>
        <item m="1" x="214"/>
        <item m="1" x="185"/>
        <item m="1" x="159"/>
        <item m="1" x="221"/>
        <item m="1" x="188"/>
        <item m="1" x="177"/>
        <item m="1" x="205"/>
        <item m="1" x="216"/>
        <item m="1" x="180"/>
        <item m="1" x="182"/>
        <item m="1" x="176"/>
        <item m="1" x="183"/>
        <item m="1" x="181"/>
        <item m="1" x="160"/>
        <item m="1" x="137"/>
        <item m="1" x="133"/>
        <item m="1" x="170"/>
        <item m="1" x="172"/>
        <item m="1" x="178"/>
        <item m="1" x="179"/>
        <item m="1" x="184"/>
        <item m="1" x="186"/>
        <item m="1" x="187"/>
        <item m="1" x="155"/>
        <item x="2"/>
        <item m="1" x="148"/>
        <item m="1" x="149"/>
        <item m="1" x="150"/>
        <item m="1" x="163"/>
        <item m="1" x="158"/>
        <item m="1" x="145"/>
        <item m="1" x="130"/>
        <item m="1" x="164"/>
        <item m="1" x="165"/>
        <item m="1" x="166"/>
        <item m="1" x="167"/>
        <item m="1" x="152"/>
        <item m="1" x="111"/>
        <item m="1" x="153"/>
        <item m="1" x="140"/>
        <item m="1" x="147"/>
        <item m="1" x="162"/>
        <item m="1" x="135"/>
        <item m="1" x="154"/>
        <item m="1" x="141"/>
        <item m="1" x="218"/>
        <item m="1" x="212"/>
        <item m="1" x="196"/>
        <item m="1" x="213"/>
        <item m="1" x="211"/>
        <item m="1" x="215"/>
        <item m="1" x="200"/>
        <item m="1" x="207"/>
        <item m="1" x="197"/>
        <item m="1" x="199"/>
        <item m="1" x="198"/>
        <item m="1" x="191"/>
        <item m="1" x="190"/>
        <item m="1" x="208"/>
        <item m="1" x="209"/>
        <item m="1" x="192"/>
        <item m="1" x="142"/>
        <item m="1" x="201"/>
        <item m="1" x="206"/>
        <item m="1" x="210"/>
        <item x="3"/>
        <item m="1" x="195"/>
        <item m="1" x="193"/>
        <item m="1" x="161"/>
        <item m="1" x="189"/>
        <item m="1" x="168"/>
        <item m="1" x="126"/>
        <item m="1" x="169"/>
        <item m="1" x="98"/>
        <item m="1" x="171"/>
        <item m="1" x="104"/>
        <item m="1" x="105"/>
        <item m="1" x="151"/>
        <item m="1" x="112"/>
        <item m="1" x="132"/>
        <item m="1" x="143"/>
        <item m="1" x="144"/>
        <item m="1" x="146"/>
        <item m="1" x="116"/>
        <item m="1" x="156"/>
        <item m="1" x="157"/>
        <item m="1" x="131"/>
        <item m="1" x="134"/>
        <item m="1" x="127"/>
        <item m="1" x="128"/>
        <item m="1" x="129"/>
        <item m="1" x="136"/>
        <item m="1" x="138"/>
        <item m="1" x="139"/>
        <item m="1" x="108"/>
        <item m="1" x="99"/>
        <item m="1" x="100"/>
        <item m="1" x="101"/>
        <item m="1" x="102"/>
        <item m="1" x="103"/>
        <item m="1" x="106"/>
        <item m="1" x="107"/>
        <item m="1" x="109"/>
        <item m="1" x="110"/>
        <item m="1" x="91"/>
        <item m="1" x="113"/>
        <item m="1" x="114"/>
        <item m="1" x="115"/>
        <item m="1" x="117"/>
        <item m="1" x="118"/>
        <item m="1" x="119"/>
        <item m="1" x="120"/>
        <item m="1" x="121"/>
        <item m="1" x="122"/>
        <item m="1" x="123"/>
        <item m="1" x="97"/>
        <item m="1" x="124"/>
        <item m="1" x="125"/>
        <item m="1" x="84"/>
        <item m="1" x="85"/>
        <item m="1" x="86"/>
        <item m="1" x="87"/>
        <item m="1" x="88"/>
        <item m="1" x="89"/>
        <item m="1" x="90"/>
        <item m="1" x="92"/>
        <item m="1" x="93"/>
        <item m="1" x="94"/>
        <item m="1" x="95"/>
        <item m="1" x="96"/>
        <item m="1" x="22"/>
        <item m="1" x="80"/>
        <item m="1" x="48"/>
        <item m="1" x="78"/>
        <item m="1" x="73"/>
        <item m="1" x="25"/>
        <item x="11"/>
        <item m="1" x="81"/>
        <item x="6"/>
        <item m="1" x="82"/>
        <item x="7"/>
        <item x="10"/>
        <item m="1" x="83"/>
        <item m="1" x="69"/>
        <item m="1" x="68"/>
        <item m="1" x="77"/>
        <item m="1" x="79"/>
        <item m="1" x="52"/>
        <item m="1" x="19"/>
        <item m="1" x="74"/>
        <item m="1" x="65"/>
        <item m="1" x="76"/>
        <item m="1" x="72"/>
        <item m="1" x="75"/>
        <item m="1" x="58"/>
        <item m="1" x="66"/>
        <item m="1" x="67"/>
        <item m="1" x="49"/>
        <item m="1" x="51"/>
        <item m="1" x="71"/>
        <item m="1" x="53"/>
        <item m="1" x="54"/>
        <item m="1" x="56"/>
        <item m="1" x="59"/>
        <item m="1" x="60"/>
        <item m="1" x="55"/>
        <item m="1" x="61"/>
        <item m="1" x="62"/>
        <item m="1" x="70"/>
        <item m="1" x="64"/>
        <item m="1" x="50"/>
        <item m="1" x="33"/>
        <item m="1" x="57"/>
        <item m="1" x="63"/>
        <item m="1" x="18"/>
        <item m="1" x="45"/>
        <item m="1" x="43"/>
        <item m="1" x="39"/>
        <item m="1" x="41"/>
        <item m="1" x="36"/>
        <item m="1" x="40"/>
        <item m="1" x="46"/>
        <item m="1" x="24"/>
        <item m="1" x="26"/>
        <item m="1" x="44"/>
        <item m="1" x="21"/>
        <item m="1" x="42"/>
        <item m="1" x="37"/>
        <item m="1" x="47"/>
        <item m="1" x="27"/>
        <item m="1" x="28"/>
        <item m="1" x="20"/>
        <item m="1" x="29"/>
        <item m="1" x="30"/>
        <item m="1" x="31"/>
        <item m="1" x="38"/>
        <item m="1" x="23"/>
        <item m="1" x="32"/>
        <item m="1" x="34"/>
        <item m="1" x="35"/>
        <item x="1"/>
        <item x="4"/>
        <item x="5"/>
        <item x="8"/>
        <item x="9"/>
        <item x="12"/>
        <item x="13"/>
        <item x="14"/>
        <item x="15"/>
        <item x="16"/>
        <item x="17"/>
        <item t="default"/>
      </items>
    </pivotField>
    <pivotField showAll="0">
      <items count="305">
        <item x="149"/>
        <item x="47"/>
        <item x="18"/>
        <item x="292"/>
        <item x="111"/>
        <item x="12"/>
        <item x="128"/>
        <item x="21"/>
        <item x="98"/>
        <item x="139"/>
        <item x="152"/>
        <item x="117"/>
        <item x="130"/>
        <item x="90"/>
        <item x="27"/>
        <item x="92"/>
        <item x="50"/>
        <item x="51"/>
        <item x="43"/>
        <item x="129"/>
        <item x="5"/>
        <item x="26"/>
        <item x="85"/>
        <item x="73"/>
        <item x="168"/>
        <item x="46"/>
        <item x="41"/>
        <item x="95"/>
        <item x="65"/>
        <item x="195"/>
        <item x="142"/>
        <item x="83"/>
        <item x="48"/>
        <item x="70"/>
        <item x="169"/>
        <item x="60"/>
        <item x="37"/>
        <item x="88"/>
        <item x="102"/>
        <item x="179"/>
        <item x="17"/>
        <item x="154"/>
        <item x="34"/>
        <item x="40"/>
        <item x="81"/>
        <item x="52"/>
        <item x="11"/>
        <item x="39"/>
        <item x="100"/>
        <item x="54"/>
        <item x="7"/>
        <item x="91"/>
        <item x="20"/>
        <item x="59"/>
        <item x="77"/>
        <item x="84"/>
        <item x="87"/>
        <item x="49"/>
        <item x="64"/>
        <item x="80"/>
        <item x="14"/>
        <item x="24"/>
        <item x="101"/>
        <item x="10"/>
        <item x="35"/>
        <item x="99"/>
        <item x="76"/>
        <item x="167"/>
        <item x="104"/>
        <item x="44"/>
        <item x="72"/>
        <item x="175"/>
        <item x="53"/>
        <item x="96"/>
        <item x="16"/>
        <item x="106"/>
        <item x="94"/>
        <item x="29"/>
        <item x="42"/>
        <item x="133"/>
        <item x="131"/>
        <item x="57"/>
        <item x="109"/>
        <item x="33"/>
        <item x="124"/>
        <item x="8"/>
        <item x="105"/>
        <item x="126"/>
        <item x="82"/>
        <item x="177"/>
        <item x="107"/>
        <item x="290"/>
        <item x="170"/>
        <item x="123"/>
        <item x="78"/>
        <item x="32"/>
        <item x="38"/>
        <item x="28"/>
        <item x="22"/>
        <item x="103"/>
        <item x="19"/>
        <item x="62"/>
        <item x="23"/>
        <item x="61"/>
        <item x="137"/>
        <item x="108"/>
        <item x="6"/>
        <item m="1" x="302"/>
        <item x="1"/>
        <item m="1" x="301"/>
        <item m="1" x="303"/>
        <item x="9"/>
        <item x="67"/>
        <item x="97"/>
        <item x="114"/>
        <item x="75"/>
        <item x="158"/>
        <item x="110"/>
        <item x="151"/>
        <item x="71"/>
        <item x="36"/>
        <item x="45"/>
        <item x="4"/>
        <item x="30"/>
        <item x="25"/>
        <item x="146"/>
        <item m="1" x="300"/>
        <item x="185"/>
        <item x="163"/>
        <item x="138"/>
        <item x="112"/>
        <item x="165"/>
        <item x="144"/>
        <item x="63"/>
        <item x="145"/>
        <item x="0"/>
        <item x="222"/>
        <item x="173"/>
        <item x="223"/>
        <item x="172"/>
        <item x="116"/>
        <item x="155"/>
        <item x="150"/>
        <item x="120"/>
        <item x="68"/>
        <item x="162"/>
        <item x="135"/>
        <item x="69"/>
        <item x="119"/>
        <item x="143"/>
        <item x="224"/>
        <item x="180"/>
        <item x="147"/>
        <item x="148"/>
        <item x="153"/>
        <item x="191"/>
        <item x="171"/>
        <item x="228"/>
        <item x="226"/>
        <item x="93"/>
        <item x="229"/>
        <item x="15"/>
        <item x="86"/>
        <item x="3"/>
        <item x="56"/>
        <item x="66"/>
        <item x="58"/>
        <item x="79"/>
        <item x="89"/>
        <item x="113"/>
        <item x="115"/>
        <item x="118"/>
        <item x="122"/>
        <item x="125"/>
        <item x="2"/>
        <item x="134"/>
        <item x="136"/>
        <item x="140"/>
        <item x="141"/>
        <item x="127"/>
        <item x="157"/>
        <item x="232"/>
        <item x="182"/>
        <item x="187"/>
        <item x="233"/>
        <item x="196"/>
        <item x="174"/>
        <item x="181"/>
        <item x="160"/>
        <item x="121"/>
        <item x="190"/>
        <item x="178"/>
        <item x="176"/>
        <item x="184"/>
        <item x="188"/>
        <item x="194"/>
        <item x="186"/>
        <item x="13"/>
        <item x="164"/>
        <item x="31"/>
        <item x="249"/>
        <item x="193"/>
        <item x="55"/>
        <item x="220"/>
        <item x="161"/>
        <item x="183"/>
        <item x="189"/>
        <item x="201"/>
        <item x="192"/>
        <item x="197"/>
        <item x="199"/>
        <item x="200"/>
        <item x="198"/>
        <item x="209"/>
        <item x="227"/>
        <item x="221"/>
        <item x="216"/>
        <item x="231"/>
        <item x="234"/>
        <item m="1" x="298"/>
        <item x="241"/>
        <item x="236"/>
        <item x="237"/>
        <item x="238"/>
        <item x="239"/>
        <item x="213"/>
        <item x="271"/>
        <item x="270"/>
        <item x="242"/>
        <item x="210"/>
        <item x="243"/>
        <item x="244"/>
        <item x="203"/>
        <item x="245"/>
        <item x="208"/>
        <item x="272"/>
        <item x="247"/>
        <item x="252"/>
        <item x="218"/>
        <item x="253"/>
        <item x="254"/>
        <item x="255"/>
        <item x="256"/>
        <item m="1" x="299"/>
        <item x="258"/>
        <item x="259"/>
        <item x="269"/>
        <item x="260"/>
        <item x="262"/>
        <item x="261"/>
        <item x="215"/>
        <item x="263"/>
        <item x="264"/>
        <item x="235"/>
        <item x="266"/>
        <item x="267"/>
        <item x="287"/>
        <item x="273"/>
        <item x="204"/>
        <item x="274"/>
        <item x="279"/>
        <item x="206"/>
        <item x="275"/>
        <item x="276"/>
        <item x="211"/>
        <item x="246"/>
        <item x="240"/>
        <item x="74"/>
        <item x="132"/>
        <item m="1" x="297"/>
        <item x="159"/>
        <item x="205"/>
        <item x="248"/>
        <item x="289"/>
        <item x="250"/>
        <item x="257"/>
        <item x="219"/>
        <item x="202"/>
        <item x="230"/>
        <item x="251"/>
        <item x="268"/>
        <item x="156"/>
        <item x="166"/>
        <item x="214"/>
        <item x="217"/>
        <item x="285"/>
        <item x="225"/>
        <item x="265"/>
        <item x="277"/>
        <item x="278"/>
        <item x="207"/>
        <item x="281"/>
        <item x="282"/>
        <item x="284"/>
        <item x="286"/>
        <item x="288"/>
        <item x="291"/>
        <item x="293"/>
        <item x="295"/>
        <item x="212"/>
        <item x="280"/>
        <item x="283"/>
        <item x="296"/>
        <item x="294"/>
        <item t="default"/>
      </items>
    </pivotField>
    <pivotField showAll="0"/>
    <pivotField showAll="0"/>
    <pivotField showAll="0"/>
    <pivotField showAll="0"/>
    <pivotField showAll="0"/>
    <pivotField axis="axisPage" showAll="0">
      <items count="45">
        <item x="12"/>
        <item x="18"/>
        <item x="10"/>
        <item x="4"/>
        <item x="20"/>
        <item x="21"/>
        <item x="15"/>
        <item x="16"/>
        <item x="17"/>
        <item x="7"/>
        <item x="23"/>
        <item x="19"/>
        <item x="0"/>
        <item x="5"/>
        <item x="31"/>
        <item x="1"/>
        <item x="11"/>
        <item x="2"/>
        <item x="8"/>
        <item x="3"/>
        <item x="26"/>
        <item x="27"/>
        <item x="24"/>
        <item x="14"/>
        <item x="25"/>
        <item x="29"/>
        <item x="6"/>
        <item x="22"/>
        <item x="28"/>
        <item x="32"/>
        <item m="1" x="43"/>
        <item x="36"/>
        <item x="9"/>
        <item x="34"/>
        <item x="13"/>
        <item x="30"/>
        <item x="33"/>
        <item x="40"/>
        <item x="35"/>
        <item x="37"/>
        <item x="39"/>
        <item x="38"/>
        <item x="41"/>
        <item x="42"/>
        <item t="default"/>
      </items>
    </pivotField>
    <pivotField showAll="0"/>
    <pivotField showAll="0"/>
    <pivotField showAll="0"/>
    <pivotField axis="axisPage" showAll="0">
      <items count="12">
        <item x="1"/>
        <item x="6"/>
        <item x="4"/>
        <item m="1" x="10"/>
        <item x="0"/>
        <item x="2"/>
        <item x="3"/>
        <item x="5"/>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outline="0" showAll="0" defaultSubtotal="0">
      <extLst>
        <ext xmlns:x14="http://schemas.microsoft.com/office/spreadsheetml/2009/9/main" uri="{2946ED86-A175-432a-8AC1-64E0C546D7DE}">
          <x14:pivotField fillDownLabels="1"/>
        </ext>
      </extLst>
    </pivotField>
    <pivotField showAll="0"/>
    <pivotField showAll="0"/>
    <pivotField showAll="0"/>
    <pivotField axis="axisRow" multipleItemSelectionAllowed="1" showAll="0">
      <items count="64">
        <item x="10"/>
        <item x="2"/>
        <item h="1" m="1" x="56"/>
        <item h="1" m="1" x="55"/>
        <item m="1" x="53"/>
        <item m="1" x="57"/>
        <item m="1" x="59"/>
        <item m="1" x="58"/>
        <item h="1" m="1" x="62"/>
        <item h="1" m="1" x="54"/>
        <item h="1" x="0"/>
        <item h="1" x="7"/>
        <item h="1" m="1" x="60"/>
        <item h="1" m="1" x="40"/>
        <item h="1" m="1" x="61"/>
        <item h="1" x="1"/>
        <item h="1" m="1" x="41"/>
        <item h="1" m="1" x="42"/>
        <item h="1" m="1" x="43"/>
        <item h="1" m="1" x="44"/>
        <item h="1" m="1" x="45"/>
        <item h="1" x="9"/>
        <item h="1" m="1" x="46"/>
        <item h="1" m="1" x="47"/>
        <item h="1" m="1" x="48"/>
        <item h="1" m="1" x="49"/>
        <item h="1" m="1" x="50"/>
        <item h="1" m="1" x="51"/>
        <item h="1" m="1" x="29"/>
        <item h="1" m="1" x="52"/>
        <item h="1" x="13"/>
        <item h="1" x="14"/>
        <item h="1" m="1" x="28"/>
        <item h="1" m="1" x="30"/>
        <item h="1" m="1" x="31"/>
        <item h="1" m="1" x="32"/>
        <item h="1" m="1" x="33"/>
        <item h="1" x="6"/>
        <item h="1" m="1" x="34"/>
        <item h="1" x="16"/>
        <item h="1" m="1" x="35"/>
        <item h="1" m="1" x="36"/>
        <item h="1" m="1" x="37"/>
        <item h="1" m="1" x="38"/>
        <item h="1" m="1" x="39"/>
        <item h="1" x="17"/>
        <item h="1" x="3"/>
        <item h="1" x="11"/>
        <item h="1" x="5"/>
        <item h="1" x="4"/>
        <item h="1" x="8"/>
        <item h="1" x="15"/>
        <item h="1" m="1" x="26"/>
        <item h="1" m="1" x="27"/>
        <item h="1" m="1" x="20"/>
        <item h="1" m="1" x="22"/>
        <item h="1" m="1" x="24"/>
        <item h="1" x="12"/>
        <item h="1" m="1" x="21"/>
        <item h="1" m="1" x="25"/>
        <item h="1" m="1" x="23"/>
        <item h="1" m="1" x="19"/>
        <item h="1" m="1" x="18"/>
        <item t="default"/>
      </items>
    </pivotField>
  </pivotFields>
  <rowFields count="1">
    <field x="41"/>
  </rowFields>
  <rowItems count="2">
    <i>
      <x v="1"/>
    </i>
    <i t="grand">
      <x/>
    </i>
  </rowItems>
  <colFields count="1">
    <field x="2"/>
  </colFields>
  <colItems count="3">
    <i>
      <x v="1"/>
    </i>
    <i>
      <x v="2"/>
    </i>
    <i t="grand">
      <x/>
    </i>
  </colItems>
  <pageFields count="2">
    <pageField fld="16" item="0" hier="-1"/>
    <pageField fld="12" hier="-1"/>
  </pageFields>
  <formats count="43">
    <format dxfId="378">
      <pivotArea dataOnly="0" labelOnly="1" grandCol="1" outline="0" fieldPosition="0"/>
    </format>
    <format dxfId="379">
      <pivotArea field="2" type="button" dataOnly="0" labelOnly="1" outline="0" axis="axisCol" fieldPosition="0"/>
    </format>
    <format dxfId="380">
      <pivotArea dataOnly="0" labelOnly="1" grandCol="1" outline="0" fieldPosition="0"/>
    </format>
    <format dxfId="381">
      <pivotArea grandRow="1" outline="0" collapsedLevelsAreSubtotals="1" fieldPosition="0"/>
    </format>
    <format dxfId="382">
      <pivotArea field="2" type="button" dataOnly="0" labelOnly="1" outline="0" axis="axisCol" fieldPosition="0"/>
    </format>
    <format dxfId="383">
      <pivotArea dataOnly="0" labelOnly="1" grandCol="1" outline="0" fieldPosition="0"/>
    </format>
    <format dxfId="384">
      <pivotArea field="2" type="button" dataOnly="0" labelOnly="1" outline="0" axis="axisCol" fieldPosition="0"/>
    </format>
    <format dxfId="385">
      <pivotArea dataOnly="0" labelOnly="1" grandCol="1" outline="0" fieldPosition="0"/>
    </format>
    <format dxfId="386">
      <pivotArea dataOnly="0" labelOnly="1" outline="0" fieldPosition="0">
        <references count="1">
          <reference field="16" count="1">
            <x v="0"/>
          </reference>
        </references>
      </pivotArea>
    </format>
    <format dxfId="387">
      <pivotArea field="5" type="button" dataOnly="0" labelOnly="1" outline="0"/>
    </format>
    <format dxfId="388">
      <pivotArea dataOnly="0" labelOnly="1" outline="0" fieldPosition="0">
        <references count="1">
          <reference field="16" count="1">
            <x v="0"/>
          </reference>
        </references>
      </pivotArea>
    </format>
    <format dxfId="389">
      <pivotArea field="5" type="button" dataOnly="0" labelOnly="1" outline="0"/>
    </format>
    <format dxfId="390">
      <pivotArea field="2" type="button" dataOnly="0" labelOnly="1" outline="0" axis="axisCol" fieldPosition="0"/>
    </format>
    <format dxfId="391">
      <pivotArea field="2" type="button" dataOnly="0" labelOnly="1" outline="0" axis="axisCol" fieldPosition="0"/>
    </format>
    <format dxfId="392">
      <pivotArea dataOnly="0" labelOnly="1" grandRow="1" outline="0" fieldPosition="0"/>
    </format>
    <format dxfId="393">
      <pivotArea type="origin" dataOnly="0" labelOnly="1" outline="0" fieldPosition="0"/>
    </format>
    <format dxfId="394">
      <pivotArea field="4" type="button" dataOnly="0" labelOnly="1" outline="0"/>
    </format>
    <format dxfId="395">
      <pivotArea type="topRight" dataOnly="0" labelOnly="1" outline="0" fieldPosition="0"/>
    </format>
    <format dxfId="396">
      <pivotArea field="12" type="button" dataOnly="0" labelOnly="1" outline="0" axis="axisPage" fieldPosition="1"/>
    </format>
    <format dxfId="397">
      <pivotArea dataOnly="0" labelOnly="1" grandCol="1" outline="0" fieldPosition="0"/>
    </format>
    <format dxfId="398">
      <pivotArea dataOnly="0" labelOnly="1" fieldPosition="0">
        <references count="1">
          <reference field="12" count="19">
            <x v="0"/>
            <x v="1"/>
            <x v="2"/>
            <x v="3"/>
            <x v="4"/>
            <x v="5"/>
            <x v="8"/>
            <x v="9"/>
            <x v="11"/>
            <x v="13"/>
            <x v="15"/>
            <x v="17"/>
            <x v="18"/>
            <x v="19"/>
            <x v="20"/>
            <x v="22"/>
            <x v="23"/>
            <x v="27"/>
            <x v="28"/>
          </reference>
        </references>
      </pivotArea>
    </format>
    <format dxfId="399">
      <pivotArea grandRow="1" outline="0" collapsedLevelsAreSubtotals="1" fieldPosition="0"/>
    </format>
    <format dxfId="400">
      <pivotArea dataOnly="0" labelOnly="1" grandRow="1" outline="0" fieldPosition="0"/>
    </format>
    <format dxfId="401">
      <pivotArea collapsedLevelsAreSubtotals="1" fieldPosition="0">
        <references count="1">
          <reference field="12" count="19">
            <x v="0"/>
            <x v="1"/>
            <x v="2"/>
            <x v="3"/>
            <x v="4"/>
            <x v="5"/>
            <x v="8"/>
            <x v="9"/>
            <x v="11"/>
            <x v="13"/>
            <x v="15"/>
            <x v="17"/>
            <x v="18"/>
            <x v="19"/>
            <x v="20"/>
            <x v="22"/>
            <x v="23"/>
            <x v="27"/>
            <x v="28"/>
          </reference>
        </references>
      </pivotArea>
    </format>
    <format dxfId="402">
      <pivotArea grandRow="1" outline="0" collapsedLevelsAreSubtotals="1" fieldPosition="0"/>
    </format>
    <format dxfId="403">
      <pivotArea field="12" type="button" dataOnly="0" labelOnly="1" outline="0" axis="axisPage" fieldPosition="1"/>
    </format>
    <format dxfId="404">
      <pivotArea dataOnly="0" labelOnly="1" grandCol="1" outline="0" fieldPosition="0"/>
    </format>
    <format dxfId="405">
      <pivotArea field="12" type="button" dataOnly="0" labelOnly="1" outline="0" axis="axisPage" fieldPosition="1"/>
    </format>
    <format dxfId="406">
      <pivotArea dataOnly="0" labelOnly="1" grandCol="1" outline="0" fieldPosition="0"/>
    </format>
    <format dxfId="407">
      <pivotArea type="all" dataOnly="0" outline="0" fieldPosition="0"/>
    </format>
    <format dxfId="408">
      <pivotArea type="all" dataOnly="0" outline="0" fieldPosition="0"/>
    </format>
    <format dxfId="409">
      <pivotArea outline="0" collapsedLevelsAreSubtotals="1" fieldPosition="0"/>
    </format>
    <format dxfId="410">
      <pivotArea field="6" type="button" dataOnly="0" labelOnly="1" outline="0"/>
    </format>
    <format dxfId="411">
      <pivotArea dataOnly="0" labelOnly="1" grandRow="1" outline="0" fieldPosition="0"/>
    </format>
    <format dxfId="412">
      <pivotArea dataOnly="0" labelOnly="1" outline="0" axis="axisValues" fieldPosition="0"/>
    </format>
    <format dxfId="413">
      <pivotArea outline="0" collapsedLevelsAreSubtotals="1" fieldPosition="0"/>
    </format>
    <format dxfId="414">
      <pivotArea field="6" type="button" dataOnly="0" labelOnly="1" outline="0"/>
    </format>
    <format dxfId="415">
      <pivotArea dataOnly="0" labelOnly="1" grandRow="1" outline="0" fieldPosition="0"/>
    </format>
    <format dxfId="416">
      <pivotArea dataOnly="0" labelOnly="1" outline="0" axis="axisValues" fieldPosition="0"/>
    </format>
    <format dxfId="417">
      <pivotArea field="41" type="button" dataOnly="0" labelOnly="1" outline="0" axis="axisRow" fieldPosition="0"/>
    </format>
    <format dxfId="418">
      <pivotArea dataOnly="0" labelOnly="1" fieldPosition="0">
        <references count="1">
          <reference field="2" count="5">
            <x v="0"/>
            <x v="1"/>
            <x v="2"/>
            <x v="4"/>
            <x v="7"/>
          </reference>
        </references>
      </pivotArea>
    </format>
    <format dxfId="419">
      <pivotArea collapsedLevelsAreSubtotals="1" fieldPosition="0">
        <references count="1">
          <reference field="41" count="1">
            <x v="5"/>
          </reference>
        </references>
      </pivotArea>
    </format>
    <format dxfId="420">
      <pivotArea dataOnly="0" labelOnly="1" fieldPosition="0">
        <references count="1">
          <reference field="41"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40977B7-BA93-4CA9-9971-960AC825DE14}" name="Tabela dinâmica4" cacheId="430" applyNumberFormats="0" applyBorderFormats="0" applyFontFormats="0" applyPatternFormats="0" applyAlignmentFormats="0" applyWidthHeightFormats="1" dataCaption="Valores" grandTotalCaption="TOTAL" updatedVersion="8" minRefreshableVersion="3" itemPrintTitles="1" createdVersion="8" indent="0" outline="1" outlineData="1" multipleFieldFilters="0" rowHeaderCaption="REPARO FO" colHeaderCaption=" ">
  <location ref="AJ34:AK36" firstHeaderRow="1" firstDataRow="2" firstDataCol="1" rowPageCount="3" colPageCount="1"/>
  <pivotFields count="42">
    <pivotField showAll="0"/>
    <pivotField showAll="0"/>
    <pivotField multipleItemSelectionAllowed="1" showAll="0">
      <items count="38">
        <item h="1" m="1" x="31"/>
        <item h="1" x="3"/>
        <item h="1" x="5"/>
        <item h="1" m="1" x="24"/>
        <item x="8"/>
        <item h="1" m="1" x="35"/>
        <item h="1" m="1" x="36"/>
        <item h="1" m="1" x="34"/>
        <item h="1" m="1" x="33"/>
        <item h="1" x="9"/>
        <item h="1" m="1" x="29"/>
        <item h="1" m="1" x="32"/>
        <item h="1" m="1" x="30"/>
        <item h="1" m="1" x="27"/>
        <item h="1" m="1" x="28"/>
        <item h="1" x="2"/>
        <item h="1" x="11"/>
        <item h="1" m="1" x="22"/>
        <item h="1" x="1"/>
        <item h="1" x="7"/>
        <item h="1" m="1" x="23"/>
        <item h="1" m="1" x="25"/>
        <item h="1" x="4"/>
        <item h="1" x="12"/>
        <item h="1" x="0"/>
        <item h="1" x="16"/>
        <item h="1" m="1" x="21"/>
        <item h="1" m="1" x="26"/>
        <item h="1" m="1" x="20"/>
        <item h="1" x="14"/>
        <item h="1" m="1" x="18"/>
        <item h="1" x="10"/>
        <item h="1" x="6"/>
        <item h="1" m="1" x="19"/>
        <item h="1" x="13"/>
        <item h="1" x="15"/>
        <item h="1" x="17"/>
        <item t="default"/>
      </items>
    </pivotField>
    <pivotField showAll="0"/>
    <pivotField showAll="0">
      <items count="175">
        <item m="1" x="52"/>
        <item x="0"/>
        <item m="1" x="161"/>
        <item m="1" x="162"/>
        <item m="1" x="149"/>
        <item m="1" x="155"/>
        <item m="1" x="147"/>
        <item m="1" x="153"/>
        <item m="1" x="148"/>
        <item m="1" x="150"/>
        <item m="1" x="144"/>
        <item m="1" x="146"/>
        <item m="1" x="156"/>
        <item m="1" x="173"/>
        <item m="1" x="157"/>
        <item m="1" x="152"/>
        <item m="1" x="163"/>
        <item m="1" x="123"/>
        <item m="1" x="164"/>
        <item m="1" x="165"/>
        <item m="1" x="166"/>
        <item m="1" x="129"/>
        <item m="1" x="136"/>
        <item m="1" x="167"/>
        <item m="1" x="138"/>
        <item m="1" x="168"/>
        <item m="1" x="130"/>
        <item m="1" x="169"/>
        <item m="1" x="139"/>
        <item m="1" x="111"/>
        <item m="1" x="125"/>
        <item m="1" x="132"/>
        <item m="1" x="131"/>
        <item m="1" x="94"/>
        <item m="1" x="112"/>
        <item m="1" x="170"/>
        <item m="1" x="113"/>
        <item m="1" x="126"/>
        <item m="1" x="102"/>
        <item m="1" x="171"/>
        <item m="1" x="116"/>
        <item m="1" x="158"/>
        <item m="1" x="99"/>
        <item m="1" x="172"/>
        <item m="1" x="122"/>
        <item m="1" x="110"/>
        <item m="1" x="121"/>
        <item m="1" x="97"/>
        <item m="1" x="120"/>
        <item m="1" x="98"/>
        <item m="1" x="95"/>
        <item m="1" x="133"/>
        <item m="1" x="134"/>
        <item m="1" x="135"/>
        <item m="1" x="90"/>
        <item m="1" x="124"/>
        <item m="1" x="101"/>
        <item m="1" x="105"/>
        <item m="1" x="137"/>
        <item m="1" x="127"/>
        <item m="1" x="128"/>
        <item m="1" x="159"/>
        <item m="1" x="160"/>
        <item m="1" x="141"/>
        <item m="1" x="151"/>
        <item m="1" x="154"/>
        <item m="1" x="145"/>
        <item x="3"/>
        <item m="1" x="119"/>
        <item m="1" x="96"/>
        <item m="1" x="117"/>
        <item m="1" x="143"/>
        <item m="1" x="140"/>
        <item m="1" x="118"/>
        <item m="1" x="142"/>
        <item m="1" x="108"/>
        <item m="1" x="66"/>
        <item m="1" x="93"/>
        <item m="1" x="106"/>
        <item m="1" x="107"/>
        <item m="1" x="109"/>
        <item m="1" x="88"/>
        <item m="1" x="89"/>
        <item m="1" x="114"/>
        <item m="1" x="115"/>
        <item m="1" x="91"/>
        <item m="1" x="92"/>
        <item m="1" x="67"/>
        <item m="1" x="100"/>
        <item m="1" x="103"/>
        <item m="1" x="104"/>
        <item m="1" x="68"/>
        <item m="1" x="69"/>
        <item m="1" x="70"/>
        <item m="1" x="71"/>
        <item m="1" x="72"/>
        <item m="1" x="73"/>
        <item m="1" x="74"/>
        <item m="1" x="75"/>
        <item m="1" x="76"/>
        <item m="1" x="77"/>
        <item m="1" x="78"/>
        <item m="1" x="79"/>
        <item m="1" x="80"/>
        <item m="1" x="81"/>
        <item m="1" x="82"/>
        <item m="1" x="83"/>
        <item m="1" x="55"/>
        <item m="1" x="84"/>
        <item m="1" x="85"/>
        <item m="1" x="86"/>
        <item m="1" x="87"/>
        <item m="1" x="57"/>
        <item m="1" x="53"/>
        <item m="1" x="54"/>
        <item m="1" x="56"/>
        <item m="1" x="58"/>
        <item m="1" x="59"/>
        <item m="1" x="60"/>
        <item m="1" x="61"/>
        <item m="1" x="62"/>
        <item m="1" x="63"/>
        <item m="1" x="64"/>
        <item m="1" x="65"/>
        <item m="1" x="36"/>
        <item x="2"/>
        <item m="1" x="23"/>
        <item m="1" x="43"/>
        <item m="1" x="50"/>
        <item x="4"/>
        <item m="1" x="31"/>
        <item m="1" x="37"/>
        <item m="1" x="33"/>
        <item m="1" x="41"/>
        <item x="7"/>
        <item m="1" x="44"/>
        <item m="1" x="51"/>
        <item m="1" x="38"/>
        <item m="1" x="39"/>
        <item m="1" x="46"/>
        <item m="1" x="48"/>
        <item m="1" x="49"/>
        <item m="1" x="47"/>
        <item m="1" x="34"/>
        <item m="1" x="22"/>
        <item m="1" x="45"/>
        <item m="1" x="25"/>
        <item m="1" x="26"/>
        <item m="1" x="24"/>
        <item m="1" x="32"/>
        <item m="1" x="42"/>
        <item m="1" x="40"/>
        <item m="1" x="27"/>
        <item m="1" x="28"/>
        <item m="1" x="29"/>
        <item m="1" x="30"/>
        <item m="1" x="35"/>
        <item m="1" x="10"/>
        <item m="1" x="18"/>
        <item m="1" x="19"/>
        <item m="1" x="20"/>
        <item m="1" x="21"/>
        <item m="1" x="11"/>
        <item x="9"/>
        <item m="1" x="12"/>
        <item m="1" x="13"/>
        <item m="1" x="14"/>
        <item m="1" x="15"/>
        <item m="1" x="16"/>
        <item m="1" x="17"/>
        <item x="1"/>
        <item x="5"/>
        <item x="6"/>
        <item x="8"/>
        <item t="default"/>
      </items>
    </pivotField>
    <pivotField showAll="0">
      <items count="224">
        <item x="0"/>
        <item m="1" x="194"/>
        <item m="1" x="222"/>
        <item m="1" x="220"/>
        <item m="1" x="219"/>
        <item m="1" x="217"/>
        <item m="1" x="174"/>
        <item m="1" x="175"/>
        <item m="1" x="204"/>
        <item m="1" x="203"/>
        <item m="1" x="173"/>
        <item m="1" x="202"/>
        <item m="1" x="214"/>
        <item m="1" x="185"/>
        <item m="1" x="159"/>
        <item m="1" x="221"/>
        <item m="1" x="188"/>
        <item m="1" x="177"/>
        <item m="1" x="205"/>
        <item m="1" x="216"/>
        <item m="1" x="180"/>
        <item m="1" x="182"/>
        <item m="1" x="176"/>
        <item m="1" x="183"/>
        <item m="1" x="181"/>
        <item m="1" x="160"/>
        <item m="1" x="137"/>
        <item m="1" x="133"/>
        <item m="1" x="170"/>
        <item m="1" x="172"/>
        <item m="1" x="178"/>
        <item m="1" x="179"/>
        <item m="1" x="184"/>
        <item m="1" x="186"/>
        <item m="1" x="187"/>
        <item m="1" x="155"/>
        <item x="2"/>
        <item m="1" x="148"/>
        <item m="1" x="149"/>
        <item m="1" x="150"/>
        <item m="1" x="163"/>
        <item m="1" x="158"/>
        <item m="1" x="145"/>
        <item m="1" x="130"/>
        <item m="1" x="164"/>
        <item m="1" x="165"/>
        <item m="1" x="166"/>
        <item m="1" x="167"/>
        <item m="1" x="152"/>
        <item m="1" x="111"/>
        <item m="1" x="153"/>
        <item m="1" x="140"/>
        <item m="1" x="147"/>
        <item m="1" x="162"/>
        <item m="1" x="135"/>
        <item m="1" x="154"/>
        <item m="1" x="141"/>
        <item m="1" x="218"/>
        <item m="1" x="212"/>
        <item m="1" x="196"/>
        <item m="1" x="213"/>
        <item m="1" x="211"/>
        <item m="1" x="215"/>
        <item m="1" x="200"/>
        <item m="1" x="207"/>
        <item m="1" x="197"/>
        <item m="1" x="199"/>
        <item m="1" x="198"/>
        <item m="1" x="191"/>
        <item m="1" x="190"/>
        <item m="1" x="208"/>
        <item m="1" x="209"/>
        <item m="1" x="192"/>
        <item m="1" x="142"/>
        <item m="1" x="201"/>
        <item m="1" x="206"/>
        <item m="1" x="210"/>
        <item x="3"/>
        <item m="1" x="195"/>
        <item m="1" x="193"/>
        <item m="1" x="161"/>
        <item m="1" x="189"/>
        <item m="1" x="168"/>
        <item m="1" x="126"/>
        <item m="1" x="169"/>
        <item m="1" x="98"/>
        <item m="1" x="171"/>
        <item m="1" x="104"/>
        <item m="1" x="105"/>
        <item m="1" x="151"/>
        <item m="1" x="112"/>
        <item m="1" x="132"/>
        <item m="1" x="143"/>
        <item m="1" x="144"/>
        <item m="1" x="146"/>
        <item m="1" x="116"/>
        <item m="1" x="156"/>
        <item m="1" x="157"/>
        <item m="1" x="131"/>
        <item m="1" x="134"/>
        <item m="1" x="127"/>
        <item m="1" x="128"/>
        <item m="1" x="129"/>
        <item m="1" x="136"/>
        <item m="1" x="138"/>
        <item m="1" x="139"/>
        <item m="1" x="108"/>
        <item m="1" x="99"/>
        <item m="1" x="100"/>
        <item m="1" x="101"/>
        <item m="1" x="102"/>
        <item m="1" x="103"/>
        <item m="1" x="106"/>
        <item m="1" x="107"/>
        <item m="1" x="109"/>
        <item m="1" x="110"/>
        <item m="1" x="91"/>
        <item m="1" x="113"/>
        <item m="1" x="114"/>
        <item m="1" x="115"/>
        <item m="1" x="117"/>
        <item m="1" x="118"/>
        <item m="1" x="119"/>
        <item m="1" x="120"/>
        <item m="1" x="121"/>
        <item m="1" x="122"/>
        <item m="1" x="123"/>
        <item m="1" x="97"/>
        <item m="1" x="124"/>
        <item m="1" x="125"/>
        <item m="1" x="84"/>
        <item m="1" x="85"/>
        <item m="1" x="86"/>
        <item m="1" x="87"/>
        <item m="1" x="88"/>
        <item m="1" x="89"/>
        <item m="1" x="90"/>
        <item m="1" x="92"/>
        <item m="1" x="93"/>
        <item m="1" x="94"/>
        <item m="1" x="95"/>
        <item m="1" x="96"/>
        <item m="1" x="22"/>
        <item m="1" x="80"/>
        <item m="1" x="48"/>
        <item m="1" x="78"/>
        <item m="1" x="73"/>
        <item m="1" x="25"/>
        <item x="11"/>
        <item m="1" x="81"/>
        <item x="6"/>
        <item m="1" x="82"/>
        <item x="7"/>
        <item x="10"/>
        <item m="1" x="83"/>
        <item m="1" x="69"/>
        <item m="1" x="68"/>
        <item m="1" x="77"/>
        <item m="1" x="79"/>
        <item m="1" x="52"/>
        <item m="1" x="19"/>
        <item m="1" x="74"/>
        <item m="1" x="65"/>
        <item m="1" x="76"/>
        <item m="1" x="72"/>
        <item m="1" x="75"/>
        <item m="1" x="58"/>
        <item m="1" x="66"/>
        <item m="1" x="67"/>
        <item m="1" x="49"/>
        <item m="1" x="51"/>
        <item m="1" x="71"/>
        <item m="1" x="53"/>
        <item m="1" x="54"/>
        <item m="1" x="56"/>
        <item m="1" x="59"/>
        <item m="1" x="60"/>
        <item m="1" x="55"/>
        <item m="1" x="61"/>
        <item m="1" x="62"/>
        <item m="1" x="70"/>
        <item m="1" x="64"/>
        <item m="1" x="50"/>
        <item m="1" x="33"/>
        <item m="1" x="57"/>
        <item m="1" x="63"/>
        <item m="1" x="18"/>
        <item m="1" x="45"/>
        <item m="1" x="43"/>
        <item m="1" x="39"/>
        <item m="1" x="41"/>
        <item m="1" x="36"/>
        <item m="1" x="40"/>
        <item m="1" x="46"/>
        <item m="1" x="24"/>
        <item m="1" x="26"/>
        <item m="1" x="44"/>
        <item m="1" x="21"/>
        <item m="1" x="42"/>
        <item m="1" x="37"/>
        <item m="1" x="47"/>
        <item m="1" x="27"/>
        <item m="1" x="28"/>
        <item m="1" x="20"/>
        <item m="1" x="29"/>
        <item m="1" x="30"/>
        <item m="1" x="31"/>
        <item m="1" x="38"/>
        <item m="1" x="23"/>
        <item m="1" x="32"/>
        <item m="1" x="34"/>
        <item m="1" x="35"/>
        <item x="1"/>
        <item x="4"/>
        <item x="5"/>
        <item x="8"/>
        <item x="9"/>
        <item x="12"/>
        <item x="13"/>
        <item x="14"/>
        <item x="15"/>
        <item x="16"/>
        <item x="17"/>
        <item t="default"/>
      </items>
    </pivotField>
    <pivotField showAll="0"/>
    <pivotField showAll="0"/>
    <pivotField showAll="0"/>
    <pivotField showAll="0"/>
    <pivotField showAll="0"/>
    <pivotField showAll="0"/>
    <pivotField axis="axisPage" showAll="0">
      <items count="45">
        <item x="12"/>
        <item x="18"/>
        <item x="10"/>
        <item x="4"/>
        <item x="20"/>
        <item x="21"/>
        <item x="15"/>
        <item x="16"/>
        <item x="17"/>
        <item x="7"/>
        <item x="23"/>
        <item x="19"/>
        <item x="0"/>
        <item x="5"/>
        <item x="31"/>
        <item x="1"/>
        <item x="11"/>
        <item x="2"/>
        <item x="8"/>
        <item x="3"/>
        <item x="26"/>
        <item x="27"/>
        <item x="24"/>
        <item x="14"/>
        <item x="25"/>
        <item x="29"/>
        <item x="6"/>
        <item x="22"/>
        <item x="28"/>
        <item x="32"/>
        <item m="1" x="43"/>
        <item x="36"/>
        <item x="9"/>
        <item x="34"/>
        <item x="13"/>
        <item x="30"/>
        <item x="33"/>
        <item x="40"/>
        <item x="35"/>
        <item x="37"/>
        <item x="39"/>
        <item x="38"/>
        <item x="41"/>
        <item x="42"/>
        <item t="default"/>
      </items>
    </pivotField>
    <pivotField showAll="0"/>
    <pivotField showAll="0"/>
    <pivotField showAll="0"/>
    <pivotField axis="axisPage" showAll="0">
      <items count="12">
        <item x="1"/>
        <item x="6"/>
        <item x="4"/>
        <item m="1" x="10"/>
        <item x="0"/>
        <item x="2"/>
        <item x="3"/>
        <item x="5"/>
        <item x="7"/>
        <item x="8"/>
        <item x="9"/>
        <item t="default"/>
      </items>
    </pivotField>
    <pivotField showAll="0"/>
    <pivotField showAll="0"/>
    <pivotField showAll="0"/>
    <pivotField showAll="0"/>
    <pivotField showAll="0"/>
    <pivotField showAll="0"/>
    <pivotField axis="axisPage" multipleItemSelectionAllowed="1" showAll="0">
      <items count="20">
        <item x="1"/>
        <item x="11"/>
        <item x="3"/>
        <item x="4"/>
        <item x="9"/>
        <item x="2"/>
        <item x="10"/>
        <item x="6"/>
        <item x="0"/>
        <item x="8"/>
        <item m="1" x="18"/>
        <item x="7"/>
        <item x="14"/>
        <item x="16"/>
        <item x="13"/>
        <item x="12"/>
        <item x="15"/>
        <item x="5"/>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6">
        <item x="12"/>
        <item x="5"/>
        <item x="3"/>
        <item x="37"/>
        <item x="2"/>
        <item x="22"/>
        <item x="40"/>
        <item x="8"/>
        <item x="14"/>
        <item x="16"/>
        <item x="31"/>
        <item x="20"/>
        <item x="17"/>
        <item x="11"/>
        <item x="4"/>
        <item x="18"/>
        <item x="6"/>
        <item x="23"/>
        <item x="39"/>
        <item x="38"/>
        <item x="45"/>
        <item m="1" x="140"/>
        <item x="43"/>
        <item x="35"/>
        <item x="33"/>
        <item x="34"/>
        <item x="44"/>
        <item x="41"/>
        <item x="21"/>
        <item m="1" x="141"/>
        <item m="1" x="142"/>
        <item x="60"/>
        <item x="53"/>
        <item m="1" x="143"/>
        <item x="56"/>
        <item x="57"/>
        <item m="1" x="144"/>
        <item x="32"/>
        <item x="88"/>
        <item x="36"/>
        <item x="83"/>
        <item x="87"/>
        <item x="54"/>
        <item x="9"/>
        <item x="26"/>
        <item x="58"/>
        <item x="59"/>
        <item x="55"/>
        <item x="30"/>
        <item x="29"/>
        <item x="1"/>
        <item x="24"/>
        <item m="1" x="132"/>
        <item x="63"/>
        <item x="27"/>
        <item x="25"/>
        <item x="19"/>
        <item m="1" x="133"/>
        <item m="1" x="134"/>
        <item m="1" x="135"/>
        <item m="1" x="136"/>
        <item m="1" x="137"/>
        <item x="28"/>
        <item x="50"/>
        <item m="1" x="138"/>
        <item m="1" x="139"/>
        <item m="1" x="122"/>
        <item m="1" x="123"/>
        <item m="1" x="124"/>
        <item m="1" x="125"/>
        <item m="1" x="126"/>
        <item m="1" x="127"/>
        <item x="92"/>
        <item m="1" x="128"/>
        <item m="1" x="129"/>
        <item m="1" x="130"/>
        <item m="1" x="131"/>
        <item x="0"/>
        <item m="1" x="98"/>
        <item x="7"/>
        <item x="46"/>
        <item x="10"/>
        <item x="13"/>
        <item x="70"/>
        <item x="15"/>
        <item x="52"/>
        <item x="42"/>
        <item m="1" x="120"/>
        <item m="1" x="117"/>
        <item x="51"/>
        <item m="1" x="113"/>
        <item x="66"/>
        <item x="67"/>
        <item x="48"/>
        <item x="61"/>
        <item x="91"/>
        <item x="62"/>
        <item x="68"/>
        <item x="90"/>
        <item x="74"/>
        <item x="71"/>
        <item x="69"/>
        <item x="65"/>
        <item x="72"/>
        <item x="73"/>
        <item x="75"/>
        <item x="76"/>
        <item x="77"/>
        <item x="78"/>
        <item x="79"/>
        <item x="80"/>
        <item m="1" x="118"/>
        <item m="1" x="121"/>
        <item x="49"/>
        <item x="82"/>
        <item x="84"/>
        <item x="85"/>
        <item x="86"/>
        <item x="64"/>
        <item x="81"/>
        <item m="1" x="119"/>
        <item x="89"/>
        <item m="1" x="106"/>
        <item m="1" x="101"/>
        <item m="1" x="116"/>
        <item m="1" x="110"/>
        <item m="1" x="108"/>
        <item m="1" x="115"/>
        <item m="1" x="100"/>
        <item m="1" x="102"/>
        <item m="1" x="114"/>
        <item m="1" x="99"/>
        <item m="1" x="107"/>
        <item m="1" x="109"/>
        <item m="1" x="112"/>
        <item m="1" x="111"/>
        <item m="1" x="103"/>
        <item m="1" x="104"/>
        <item m="1" x="105"/>
        <item m="1" x="93"/>
        <item m="1" x="94"/>
        <item m="1" x="95"/>
        <item m="1" x="96"/>
        <item m="1" x="97"/>
        <item x="47"/>
        <item t="default"/>
      </items>
    </pivotField>
    <pivotField showAll="0"/>
    <pivotField showAll="0"/>
    <pivotField showAll="0"/>
    <pivotField axis="axisCol" showAll="0">
      <items count="64">
        <item h="1" x="10"/>
        <item h="1" x="2"/>
        <item h="1" m="1" x="56"/>
        <item h="1" m="1" x="55"/>
        <item h="1" m="1" x="53"/>
        <item h="1" m="1" x="57"/>
        <item h="1" m="1" x="59"/>
        <item m="1" x="58"/>
        <item h="1" m="1" x="62"/>
        <item h="1" m="1" x="54"/>
        <item h="1" x="0"/>
        <item h="1" x="7"/>
        <item h="1" m="1" x="60"/>
        <item h="1" m="1" x="40"/>
        <item h="1" m="1" x="61"/>
        <item h="1" x="1"/>
        <item h="1" m="1" x="41"/>
        <item h="1" m="1" x="42"/>
        <item h="1" m="1" x="43"/>
        <item h="1" m="1" x="44"/>
        <item h="1" m="1" x="45"/>
        <item h="1" x="9"/>
        <item h="1" m="1" x="46"/>
        <item h="1" m="1" x="47"/>
        <item h="1" m="1" x="48"/>
        <item h="1" m="1" x="49"/>
        <item h="1" m="1" x="50"/>
        <item h="1" m="1" x="51"/>
        <item h="1" m="1" x="29"/>
        <item h="1" m="1" x="52"/>
        <item h="1" x="13"/>
        <item h="1" x="14"/>
        <item h="1" m="1" x="28"/>
        <item h="1" m="1" x="30"/>
        <item h="1" m="1" x="31"/>
        <item h="1" m="1" x="32"/>
        <item h="1" m="1" x="33"/>
        <item h="1" x="6"/>
        <item h="1" m="1" x="34"/>
        <item h="1" x="16"/>
        <item h="1" m="1" x="35"/>
        <item h="1" m="1" x="36"/>
        <item h="1" m="1" x="37"/>
        <item h="1" m="1" x="38"/>
        <item h="1" m="1" x="39"/>
        <item h="1" x="17"/>
        <item h="1" x="3"/>
        <item h="1" x="11"/>
        <item h="1" x="5"/>
        <item h="1" x="4"/>
        <item h="1" x="8"/>
        <item h="1" x="15"/>
        <item h="1" m="1" x="26"/>
        <item h="1" m="1" x="27"/>
        <item h="1" m="1" x="20"/>
        <item h="1" m="1" x="22"/>
        <item h="1" m="1" x="24"/>
        <item h="1" x="12"/>
        <item h="1" m="1" x="21"/>
        <item h="1" m="1" x="25"/>
        <item h="1" m="1" x="23"/>
        <item h="1" m="1" x="19"/>
        <item h="1" m="1" x="18"/>
        <item t="default"/>
      </items>
    </pivotField>
  </pivotFields>
  <rowFields count="1">
    <field x="37"/>
  </rowFields>
  <rowItems count="1">
    <i t="grand">
      <x/>
    </i>
  </rowItems>
  <colFields count="1">
    <field x="41"/>
  </colFields>
  <colItems count="1">
    <i t="grand">
      <x/>
    </i>
  </colItems>
  <pageFields count="3">
    <pageField fld="16" item="0" hier="-1"/>
    <pageField fld="23" hier="-1"/>
    <pageField fld="12" hier="-1"/>
  </pageFields>
  <formats count="50">
    <format dxfId="328">
      <pivotArea dataOnly="0" labelOnly="1" grandCol="1" outline="0" fieldPosition="0"/>
    </format>
    <format dxfId="329">
      <pivotArea field="2" type="button" dataOnly="0" labelOnly="1" outline="0"/>
    </format>
    <format dxfId="330">
      <pivotArea dataOnly="0" labelOnly="1" grandCol="1" outline="0" fieldPosition="0"/>
    </format>
    <format dxfId="331">
      <pivotArea grandRow="1" outline="0" collapsedLevelsAreSubtotals="1" fieldPosition="0"/>
    </format>
    <format dxfId="332">
      <pivotArea field="2" type="button" dataOnly="0" labelOnly="1" outline="0"/>
    </format>
    <format dxfId="333">
      <pivotArea dataOnly="0" labelOnly="1" grandCol="1" outline="0" fieldPosition="0"/>
    </format>
    <format dxfId="334">
      <pivotArea field="2" type="button" dataOnly="0" labelOnly="1" outline="0"/>
    </format>
    <format dxfId="335">
      <pivotArea dataOnly="0" labelOnly="1" grandCol="1" outline="0" fieldPosition="0"/>
    </format>
    <format dxfId="336">
      <pivotArea dataOnly="0" labelOnly="1" outline="0" fieldPosition="0">
        <references count="1">
          <reference field="16" count="1">
            <x v="0"/>
          </reference>
        </references>
      </pivotArea>
    </format>
    <format dxfId="337">
      <pivotArea field="5" type="button" dataOnly="0" labelOnly="1" outline="0"/>
    </format>
    <format dxfId="338">
      <pivotArea dataOnly="0" labelOnly="1" outline="0" fieldPosition="0">
        <references count="1">
          <reference field="16" count="1">
            <x v="0"/>
          </reference>
        </references>
      </pivotArea>
    </format>
    <format dxfId="339">
      <pivotArea field="5" type="button" dataOnly="0" labelOnly="1" outline="0"/>
    </format>
    <format dxfId="340">
      <pivotArea field="2" type="button" dataOnly="0" labelOnly="1" outline="0"/>
    </format>
    <format dxfId="341">
      <pivotArea field="2" type="button" dataOnly="0" labelOnly="1" outline="0"/>
    </format>
    <format dxfId="342">
      <pivotArea dataOnly="0" labelOnly="1" grandRow="1" outline="0" fieldPosition="0"/>
    </format>
    <format dxfId="343">
      <pivotArea type="origin" dataOnly="0" labelOnly="1" outline="0" fieldPosition="0"/>
    </format>
    <format dxfId="344">
      <pivotArea field="4" type="button" dataOnly="0" labelOnly="1" outline="0"/>
    </format>
    <format dxfId="345">
      <pivotArea type="topRight" dataOnly="0" labelOnly="1" outline="0" fieldPosition="0"/>
    </format>
    <format dxfId="346">
      <pivotArea field="12" type="button" dataOnly="0" labelOnly="1" outline="0" axis="axisPage" fieldPosition="2"/>
    </format>
    <format dxfId="347">
      <pivotArea dataOnly="0" labelOnly="1" grandCol="1" outline="0" fieldPosition="0"/>
    </format>
    <format dxfId="348">
      <pivotArea dataOnly="0" labelOnly="1" fieldPosition="0">
        <references count="1">
          <reference field="12" count="19">
            <x v="0"/>
            <x v="1"/>
            <x v="2"/>
            <x v="3"/>
            <x v="4"/>
            <x v="5"/>
            <x v="8"/>
            <x v="9"/>
            <x v="11"/>
            <x v="13"/>
            <x v="15"/>
            <x v="17"/>
            <x v="18"/>
            <x v="19"/>
            <x v="20"/>
            <x v="22"/>
            <x v="23"/>
            <x v="27"/>
            <x v="28"/>
          </reference>
        </references>
      </pivotArea>
    </format>
    <format dxfId="349">
      <pivotArea grandRow="1" outline="0" collapsedLevelsAreSubtotals="1" fieldPosition="0"/>
    </format>
    <format dxfId="350">
      <pivotArea dataOnly="0" labelOnly="1" grandRow="1" outline="0" fieldPosition="0"/>
    </format>
    <format dxfId="351">
      <pivotArea collapsedLevelsAreSubtotals="1" fieldPosition="0">
        <references count="1">
          <reference field="12" count="19">
            <x v="0"/>
            <x v="1"/>
            <x v="2"/>
            <x v="3"/>
            <x v="4"/>
            <x v="5"/>
            <x v="8"/>
            <x v="9"/>
            <x v="11"/>
            <x v="13"/>
            <x v="15"/>
            <x v="17"/>
            <x v="18"/>
            <x v="19"/>
            <x v="20"/>
            <x v="22"/>
            <x v="23"/>
            <x v="27"/>
            <x v="28"/>
          </reference>
        </references>
      </pivotArea>
    </format>
    <format dxfId="352">
      <pivotArea grandRow="1" outline="0" collapsedLevelsAreSubtotals="1" fieldPosition="0"/>
    </format>
    <format dxfId="353">
      <pivotArea field="12" type="button" dataOnly="0" labelOnly="1" outline="0" axis="axisPage" fieldPosition="2"/>
    </format>
    <format dxfId="354">
      <pivotArea dataOnly="0" labelOnly="1" fieldPosition="0">
        <references count="1">
          <reference field="37" count="13">
            <x v="0"/>
            <x v="1"/>
            <x v="2"/>
            <x v="4"/>
            <x v="7"/>
            <x v="8"/>
            <x v="9"/>
            <x v="10"/>
            <x v="12"/>
            <x v="13"/>
            <x v="14"/>
            <x v="16"/>
            <x v="17"/>
          </reference>
        </references>
      </pivotArea>
    </format>
    <format dxfId="355">
      <pivotArea dataOnly="0" labelOnly="1" grandCol="1" outline="0" fieldPosition="0"/>
    </format>
    <format dxfId="356">
      <pivotArea field="12" type="button" dataOnly="0" labelOnly="1" outline="0" axis="axisPage" fieldPosition="2"/>
    </format>
    <format dxfId="357">
      <pivotArea dataOnly="0" labelOnly="1" fieldPosition="0">
        <references count="1">
          <reference field="37" count="13">
            <x v="0"/>
            <x v="1"/>
            <x v="2"/>
            <x v="4"/>
            <x v="7"/>
            <x v="8"/>
            <x v="9"/>
            <x v="10"/>
            <x v="12"/>
            <x v="13"/>
            <x v="14"/>
            <x v="16"/>
            <x v="17"/>
          </reference>
        </references>
      </pivotArea>
    </format>
    <format dxfId="358">
      <pivotArea dataOnly="0" labelOnly="1" grandCol="1" outline="0" fieldPosition="0"/>
    </format>
    <format dxfId="359">
      <pivotArea field="37" dataOnly="0" grandRow="1" outline="0" axis="axisRow" fieldPosition="0">
        <references count="2">
          <reference field="16" count="1" selected="0">
            <x v="0"/>
          </reference>
          <reference field="37" count="13" selected="0">
            <x v="0"/>
            <x v="1"/>
            <x v="2"/>
            <x v="4"/>
            <x v="7"/>
            <x v="8"/>
            <x v="9"/>
            <x v="10"/>
            <x v="12"/>
            <x v="13"/>
            <x v="14"/>
            <x v="16"/>
            <x v="17"/>
          </reference>
        </references>
      </pivotArea>
    </format>
    <format dxfId="360">
      <pivotArea outline="0" collapsedLevelsAreSubtotals="1" fieldPosition="0"/>
    </format>
    <format dxfId="361">
      <pivotArea field="37" type="button" dataOnly="0" labelOnly="1" outline="0" axis="axisRow" fieldPosition="0"/>
    </format>
    <format dxfId="362">
      <pivotArea dataOnly="0" labelOnly="1" fieldPosition="0">
        <references count="1">
          <reference field="37" count="7">
            <x v="7"/>
            <x v="9"/>
            <x v="11"/>
            <x v="12"/>
            <x v="13"/>
            <x v="14"/>
            <x v="15"/>
          </reference>
        </references>
      </pivotArea>
    </format>
    <format dxfId="363">
      <pivotArea dataOnly="0" labelOnly="1" grandRow="1" outline="0" fieldPosition="0"/>
    </format>
    <format dxfId="364">
      <pivotArea dataOnly="0" labelOnly="1" fieldPosition="0">
        <references count="1">
          <reference field="41" count="0"/>
        </references>
      </pivotArea>
    </format>
    <format dxfId="365">
      <pivotArea dataOnly="0" labelOnly="1" grandCol="1" outline="0" fieldPosition="0"/>
    </format>
    <format dxfId="366">
      <pivotArea dataOnly="0" labelOnly="1" fieldPosition="0">
        <references count="1">
          <reference field="37" count="0"/>
        </references>
      </pivotArea>
    </format>
    <format dxfId="367">
      <pivotArea dataOnly="0" labelOnly="1" fieldPosition="0">
        <references count="1">
          <reference field="37" count="0"/>
        </references>
      </pivotArea>
    </format>
    <format dxfId="368">
      <pivotArea type="all" dataOnly="0" outline="0" fieldPosition="0"/>
    </format>
    <format dxfId="369">
      <pivotArea outline="0" collapsedLevelsAreSubtotals="1" fieldPosition="0"/>
    </format>
    <format dxfId="370">
      <pivotArea type="origin" dataOnly="0" labelOnly="1" outline="0" fieldPosition="0"/>
    </format>
    <format dxfId="371">
      <pivotArea field="41" type="button" dataOnly="0" labelOnly="1" outline="0" axis="axisCol" fieldPosition="0"/>
    </format>
    <format dxfId="372">
      <pivotArea type="topRight" dataOnly="0" labelOnly="1" outline="0" fieldPosition="0"/>
    </format>
    <format dxfId="373">
      <pivotArea field="37" type="button" dataOnly="0" labelOnly="1" outline="0" axis="axisRow" fieldPosition="0"/>
    </format>
    <format dxfId="374">
      <pivotArea dataOnly="0" labelOnly="1" fieldPosition="0">
        <references count="1">
          <reference field="37" count="7">
            <x v="7"/>
            <x v="9"/>
            <x v="11"/>
            <x v="12"/>
            <x v="13"/>
            <x v="14"/>
            <x v="15"/>
          </reference>
        </references>
      </pivotArea>
    </format>
    <format dxfId="375">
      <pivotArea dataOnly="0" labelOnly="1" grandRow="1" outline="0" fieldPosition="0"/>
    </format>
    <format dxfId="376">
      <pivotArea dataOnly="0" labelOnly="1" fieldPosition="0">
        <references count="1">
          <reference field="41" count="0"/>
        </references>
      </pivotArea>
    </format>
    <format dxfId="37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7CE340C-0576-4716-9DAE-D020931873F5}" name="Tabela dinâmica3" cacheId="430" applyNumberFormats="0" applyBorderFormats="0" applyFontFormats="0" applyPatternFormats="0" applyAlignmentFormats="0" applyWidthHeightFormats="1" dataCaption="Valores" grandTotalCaption="TOTAL" updatedVersion="8" minRefreshableVersion="3" itemPrintTitles="1" createdVersion="8" indent="0" outline="1" outlineData="1" multipleFieldFilters="0" rowHeaderCaption="FRENTE" colHeaderCaption=" ">
  <location ref="A5:AD15" firstHeaderRow="1" firstDataRow="2" firstDataCol="1" rowPageCount="1" colPageCount="1"/>
  <pivotFields count="42">
    <pivotField showAll="0"/>
    <pivotField showAll="0"/>
    <pivotField multipleItemSelectionAllowed="1" showAll="0">
      <items count="38">
        <item m="1" x="31"/>
        <item x="3"/>
        <item x="5"/>
        <item m="1" x="24"/>
        <item x="8"/>
        <item m="1" x="35"/>
        <item m="1" x="36"/>
        <item m="1" x="34"/>
        <item m="1" x="33"/>
        <item x="9"/>
        <item m="1" x="29"/>
        <item m="1" x="32"/>
        <item m="1" x="30"/>
        <item m="1" x="27"/>
        <item m="1" x="28"/>
        <item x="2"/>
        <item x="11"/>
        <item m="1" x="22"/>
        <item x="1"/>
        <item x="7"/>
        <item m="1" x="23"/>
        <item m="1" x="25"/>
        <item x="4"/>
        <item x="12"/>
        <item x="0"/>
        <item x="16"/>
        <item m="1" x="21"/>
        <item m="1" x="26"/>
        <item m="1" x="20"/>
        <item x="14"/>
        <item m="1" x="18"/>
        <item x="10"/>
        <item x="6"/>
        <item m="1" x="19"/>
        <item x="13"/>
        <item x="15"/>
        <item x="17"/>
        <item t="default"/>
      </items>
    </pivotField>
    <pivotField showAll="0"/>
    <pivotField showAll="0"/>
    <pivotField showAll="0">
      <items count="224">
        <item x="0"/>
        <item m="1" x="194"/>
        <item m="1" x="222"/>
        <item m="1" x="220"/>
        <item m="1" x="219"/>
        <item m="1" x="217"/>
        <item m="1" x="188"/>
        <item m="1" x="174"/>
        <item m="1" x="175"/>
        <item m="1" x="204"/>
        <item m="1" x="203"/>
        <item m="1" x="173"/>
        <item m="1" x="202"/>
        <item m="1" x="214"/>
        <item m="1" x="185"/>
        <item m="1" x="159"/>
        <item m="1" x="221"/>
        <item m="1" x="177"/>
        <item m="1" x="205"/>
        <item m="1" x="216"/>
        <item m="1" x="180"/>
        <item m="1" x="181"/>
        <item m="1" x="182"/>
        <item m="1" x="176"/>
        <item m="1" x="183"/>
        <item m="1" x="160"/>
        <item m="1" x="137"/>
        <item m="1" x="133"/>
        <item m="1" x="170"/>
        <item m="1" x="172"/>
        <item m="1" x="178"/>
        <item m="1" x="179"/>
        <item m="1" x="184"/>
        <item m="1" x="186"/>
        <item m="1" x="187"/>
        <item m="1" x="155"/>
        <item x="2"/>
        <item m="1" x="148"/>
        <item m="1" x="149"/>
        <item m="1" x="150"/>
        <item m="1" x="163"/>
        <item m="1" x="158"/>
        <item m="1" x="145"/>
        <item m="1" x="130"/>
        <item m="1" x="164"/>
        <item m="1" x="165"/>
        <item m="1" x="166"/>
        <item m="1" x="167"/>
        <item m="1" x="152"/>
        <item m="1" x="111"/>
        <item m="1" x="153"/>
        <item m="1" x="140"/>
        <item m="1" x="147"/>
        <item m="1" x="162"/>
        <item m="1" x="135"/>
        <item m="1" x="154"/>
        <item m="1" x="141"/>
        <item m="1" x="218"/>
        <item m="1" x="212"/>
        <item m="1" x="196"/>
        <item m="1" x="213"/>
        <item m="1" x="211"/>
        <item m="1" x="215"/>
        <item m="1" x="200"/>
        <item m="1" x="207"/>
        <item m="1" x="197"/>
        <item m="1" x="199"/>
        <item m="1" x="198"/>
        <item m="1" x="191"/>
        <item m="1" x="190"/>
        <item m="1" x="208"/>
        <item m="1" x="209"/>
        <item m="1" x="192"/>
        <item m="1" x="142"/>
        <item m="1" x="201"/>
        <item m="1" x="206"/>
        <item m="1" x="210"/>
        <item x="3"/>
        <item m="1" x="195"/>
        <item m="1" x="193"/>
        <item m="1" x="161"/>
        <item m="1" x="189"/>
        <item m="1" x="168"/>
        <item m="1" x="126"/>
        <item m="1" x="169"/>
        <item m="1" x="98"/>
        <item m="1" x="171"/>
        <item m="1" x="104"/>
        <item m="1" x="105"/>
        <item m="1" x="151"/>
        <item m="1" x="112"/>
        <item m="1" x="132"/>
        <item m="1" x="143"/>
        <item m="1" x="144"/>
        <item m="1" x="146"/>
        <item m="1" x="116"/>
        <item m="1" x="156"/>
        <item m="1" x="157"/>
        <item m="1" x="131"/>
        <item m="1" x="134"/>
        <item m="1" x="127"/>
        <item m="1" x="128"/>
        <item m="1" x="129"/>
        <item m="1" x="136"/>
        <item m="1" x="138"/>
        <item m="1" x="139"/>
        <item m="1" x="108"/>
        <item m="1" x="99"/>
        <item m="1" x="100"/>
        <item m="1" x="101"/>
        <item m="1" x="102"/>
        <item m="1" x="103"/>
        <item m="1" x="106"/>
        <item m="1" x="107"/>
        <item m="1" x="109"/>
        <item m="1" x="110"/>
        <item m="1" x="91"/>
        <item m="1" x="113"/>
        <item m="1" x="114"/>
        <item m="1" x="115"/>
        <item m="1" x="117"/>
        <item m="1" x="118"/>
        <item m="1" x="119"/>
        <item m="1" x="120"/>
        <item m="1" x="121"/>
        <item m="1" x="122"/>
        <item m="1" x="123"/>
        <item m="1" x="97"/>
        <item m="1" x="124"/>
        <item m="1" x="125"/>
        <item m="1" x="84"/>
        <item m="1" x="85"/>
        <item m="1" x="86"/>
        <item m="1" x="87"/>
        <item m="1" x="88"/>
        <item m="1" x="89"/>
        <item m="1" x="90"/>
        <item m="1" x="92"/>
        <item m="1" x="93"/>
        <item m="1" x="94"/>
        <item m="1" x="95"/>
        <item m="1" x="96"/>
        <item m="1" x="22"/>
        <item m="1" x="80"/>
        <item m="1" x="48"/>
        <item m="1" x="78"/>
        <item m="1" x="73"/>
        <item m="1" x="25"/>
        <item x="11"/>
        <item m="1" x="81"/>
        <item x="6"/>
        <item m="1" x="82"/>
        <item x="7"/>
        <item x="10"/>
        <item m="1" x="83"/>
        <item m="1" x="69"/>
        <item m="1" x="68"/>
        <item m="1" x="77"/>
        <item m="1" x="79"/>
        <item m="1" x="52"/>
        <item m="1" x="19"/>
        <item m="1" x="74"/>
        <item m="1" x="65"/>
        <item m="1" x="76"/>
        <item m="1" x="72"/>
        <item m="1" x="75"/>
        <item m="1" x="58"/>
        <item m="1" x="66"/>
        <item m="1" x="67"/>
        <item m="1" x="49"/>
        <item m="1" x="51"/>
        <item m="1" x="71"/>
        <item m="1" x="53"/>
        <item m="1" x="54"/>
        <item m="1" x="56"/>
        <item m="1" x="59"/>
        <item m="1" x="60"/>
        <item m="1" x="55"/>
        <item m="1" x="61"/>
        <item m="1" x="62"/>
        <item m="1" x="70"/>
        <item m="1" x="64"/>
        <item m="1" x="50"/>
        <item m="1" x="33"/>
        <item m="1" x="57"/>
        <item m="1" x="63"/>
        <item m="1" x="18"/>
        <item m="1" x="45"/>
        <item m="1" x="43"/>
        <item m="1" x="39"/>
        <item m="1" x="41"/>
        <item m="1" x="36"/>
        <item m="1" x="40"/>
        <item m="1" x="46"/>
        <item m="1" x="24"/>
        <item m="1" x="26"/>
        <item m="1" x="44"/>
        <item m="1" x="21"/>
        <item m="1" x="42"/>
        <item m="1" x="37"/>
        <item m="1" x="47"/>
        <item m="1" x="27"/>
        <item m="1" x="28"/>
        <item m="1" x="20"/>
        <item m="1" x="29"/>
        <item m="1" x="30"/>
        <item m="1" x="31"/>
        <item m="1" x="38"/>
        <item m="1" x="23"/>
        <item m="1" x="32"/>
        <item m="1" x="34"/>
        <item m="1" x="35"/>
        <item x="1"/>
        <item x="4"/>
        <item x="5"/>
        <item x="8"/>
        <item x="9"/>
        <item x="12"/>
        <item x="13"/>
        <item x="14"/>
        <item x="15"/>
        <item x="16"/>
        <item x="17"/>
        <item t="default"/>
      </items>
    </pivotField>
    <pivotField showAll="0"/>
    <pivotField showAll="0"/>
    <pivotField showAll="0"/>
    <pivotField showAll="0"/>
    <pivotField showAll="0"/>
    <pivotField showAll="0"/>
    <pivotField showAll="0"/>
    <pivotField showAll="0"/>
    <pivotField showAll="0"/>
    <pivotField showAll="0"/>
    <pivotField axis="axisPage" showAll="0">
      <items count="12">
        <item x="1"/>
        <item x="6"/>
        <item x="4"/>
        <item m="1" x="10"/>
        <item x="0"/>
        <item x="2"/>
        <item x="3"/>
        <item x="5"/>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10">
        <item m="1" x="108"/>
        <item x="44"/>
        <item x="16"/>
        <item x="20"/>
        <item x="24"/>
        <item x="17"/>
        <item x="7"/>
        <item x="22"/>
        <item x="31"/>
        <item x="12"/>
        <item x="45"/>
        <item x="18"/>
        <item x="4"/>
        <item x="9"/>
        <item x="10"/>
        <item x="15"/>
        <item x="32"/>
        <item x="33"/>
        <item x="23"/>
        <item x="19"/>
        <item x="13"/>
        <item x="6"/>
        <item x="25"/>
        <item x="11"/>
        <item x="41"/>
        <item x="21"/>
        <item x="40"/>
        <item x="29"/>
        <item x="35"/>
        <item x="43"/>
        <item x="63"/>
        <item x="58"/>
        <item x="57"/>
        <item x="49"/>
        <item x="56"/>
        <item x="52"/>
        <item x="51"/>
        <item x="39"/>
        <item x="38"/>
        <item x="59"/>
        <item x="42"/>
        <item x="62"/>
        <item x="61"/>
        <item x="50"/>
        <item x="8"/>
        <item x="30"/>
        <item x="53"/>
        <item x="54"/>
        <item x="55"/>
        <item x="37"/>
        <item x="36"/>
        <item x="14"/>
        <item x="2"/>
        <item x="3"/>
        <item x="28"/>
        <item x="27"/>
        <item x="66"/>
        <item x="1"/>
        <item m="1" x="105"/>
        <item x="34"/>
        <item m="1" x="104"/>
        <item m="1" x="106"/>
        <item m="1" x="107"/>
        <item m="1" x="103"/>
        <item x="0"/>
        <item x="5"/>
        <item x="47"/>
        <item x="60"/>
        <item x="46"/>
        <item x="64"/>
        <item m="1" x="90"/>
        <item m="1" x="84"/>
        <item m="1" x="98"/>
        <item m="1" x="99"/>
        <item m="1" x="87"/>
        <item m="1" x="88"/>
        <item m="1" x="101"/>
        <item x="48"/>
        <item m="1" x="91"/>
        <item m="1" x="92"/>
        <item m="1" x="100"/>
        <item m="1" x="93"/>
        <item m="1" x="94"/>
        <item m="1" x="95"/>
        <item m="1" x="96"/>
        <item m="1" x="97"/>
        <item m="1" x="89"/>
        <item m="1" x="102"/>
        <item m="1" x="86"/>
        <item m="1" x="85"/>
        <item x="26"/>
        <item m="1" x="74"/>
        <item m="1" x="76"/>
        <item m="1" x="75"/>
        <item m="1" x="82"/>
        <item m="1" x="72"/>
        <item m="1" x="80"/>
        <item m="1" x="78"/>
        <item m="1" x="71"/>
        <item m="1" x="81"/>
        <item m="1" x="83"/>
        <item m="1" x="77"/>
        <item m="1" x="79"/>
        <item m="1" x="67"/>
        <item m="1" x="68"/>
        <item m="1" x="70"/>
        <item m="1" x="73"/>
        <item m="1" x="69"/>
        <item x="65"/>
        <item t="default"/>
      </items>
    </pivotField>
    <pivotField showAll="0"/>
    <pivotField showAll="0"/>
    <pivotField axis="axisRow" showAll="0">
      <items count="64">
        <item x="10"/>
        <item x="2"/>
        <item m="1" x="56"/>
        <item m="1" x="55"/>
        <item m="1" x="53"/>
        <item m="1" x="57"/>
        <item m="1" x="62"/>
        <item m="1" x="59"/>
        <item m="1" x="58"/>
        <item m="1" x="54"/>
        <item x="0"/>
        <item x="7"/>
        <item m="1" x="60"/>
        <item m="1" x="40"/>
        <item m="1" x="61"/>
        <item x="1"/>
        <item m="1" x="41"/>
        <item m="1" x="42"/>
        <item m="1" x="43"/>
        <item m="1" x="44"/>
        <item m="1" x="45"/>
        <item x="9"/>
        <item m="1" x="46"/>
        <item m="1" x="47"/>
        <item m="1" x="48"/>
        <item m="1" x="49"/>
        <item m="1" x="50"/>
        <item m="1" x="51"/>
        <item m="1" x="29"/>
        <item m="1" x="52"/>
        <item x="13"/>
        <item x="14"/>
        <item m="1" x="28"/>
        <item m="1" x="30"/>
        <item m="1" x="31"/>
        <item m="1" x="32"/>
        <item m="1" x="33"/>
        <item x="6"/>
        <item m="1" x="34"/>
        <item x="16"/>
        <item m="1" x="35"/>
        <item m="1" x="36"/>
        <item m="1" x="37"/>
        <item m="1" x="38"/>
        <item m="1" x="39"/>
        <item x="17"/>
        <item x="3"/>
        <item x="11"/>
        <item x="5"/>
        <item x="4"/>
        <item x="8"/>
        <item x="15"/>
        <item m="1" x="26"/>
        <item m="1" x="27"/>
        <item m="1" x="20"/>
        <item m="1" x="22"/>
        <item m="1" x="24"/>
        <item x="12"/>
        <item m="1" x="21"/>
        <item m="1" x="25"/>
        <item m="1" x="23"/>
        <item m="1" x="19"/>
        <item m="1" x="18"/>
        <item t="default"/>
      </items>
    </pivotField>
  </pivotFields>
  <rowFields count="1">
    <field x="41"/>
  </rowFields>
  <rowItems count="9">
    <i>
      <x v="1"/>
    </i>
    <i>
      <x v="10"/>
    </i>
    <i>
      <x v="11"/>
    </i>
    <i>
      <x v="15"/>
    </i>
    <i>
      <x v="21"/>
    </i>
    <i>
      <x v="30"/>
    </i>
    <i>
      <x v="31"/>
    </i>
    <i>
      <x v="49"/>
    </i>
    <i t="grand">
      <x/>
    </i>
  </rowItems>
  <colFields count="1">
    <field x="38"/>
  </colFields>
  <colItems count="29">
    <i>
      <x v="2"/>
    </i>
    <i>
      <x v="3"/>
    </i>
    <i>
      <x v="5"/>
    </i>
    <i>
      <x v="6"/>
    </i>
    <i>
      <x v="7"/>
    </i>
    <i>
      <x v="8"/>
    </i>
    <i>
      <x v="9"/>
    </i>
    <i>
      <x v="11"/>
    </i>
    <i>
      <x v="12"/>
    </i>
    <i>
      <x v="13"/>
    </i>
    <i>
      <x v="14"/>
    </i>
    <i>
      <x v="15"/>
    </i>
    <i>
      <x v="18"/>
    </i>
    <i>
      <x v="19"/>
    </i>
    <i>
      <x v="20"/>
    </i>
    <i>
      <x v="21"/>
    </i>
    <i>
      <x v="22"/>
    </i>
    <i>
      <x v="23"/>
    </i>
    <i>
      <x v="25"/>
    </i>
    <i>
      <x v="51"/>
    </i>
    <i>
      <x v="52"/>
    </i>
    <i>
      <x v="53"/>
    </i>
    <i>
      <x v="54"/>
    </i>
    <i>
      <x v="55"/>
    </i>
    <i>
      <x v="56"/>
    </i>
    <i>
      <x v="57"/>
    </i>
    <i>
      <x v="59"/>
    </i>
    <i>
      <x v="90"/>
    </i>
    <i t="grand">
      <x/>
    </i>
  </colItems>
  <pageFields count="1">
    <pageField fld="16" item="0" hier="-1"/>
  </pageFields>
  <formats count="37">
    <format dxfId="291">
      <pivotArea dataOnly="0" labelOnly="1" grandCol="1" outline="0" fieldPosition="0"/>
    </format>
    <format dxfId="292">
      <pivotArea field="2" type="button" dataOnly="0" labelOnly="1" outline="0"/>
    </format>
    <format dxfId="293">
      <pivotArea dataOnly="0" labelOnly="1" grandCol="1" outline="0" fieldPosition="0"/>
    </format>
    <format dxfId="294">
      <pivotArea grandRow="1" outline="0" collapsedLevelsAreSubtotals="1" fieldPosition="0"/>
    </format>
    <format dxfId="295">
      <pivotArea field="2" type="button" dataOnly="0" labelOnly="1" outline="0"/>
    </format>
    <format dxfId="296">
      <pivotArea dataOnly="0" labelOnly="1" grandCol="1" outline="0" fieldPosition="0"/>
    </format>
    <format dxfId="297">
      <pivotArea field="2" type="button" dataOnly="0" labelOnly="1" outline="0"/>
    </format>
    <format dxfId="298">
      <pivotArea dataOnly="0" labelOnly="1" grandCol="1" outline="0" fieldPosition="0"/>
    </format>
    <format dxfId="299">
      <pivotArea field="5" type="button" dataOnly="0" labelOnly="1" outline="0"/>
    </format>
    <format dxfId="300">
      <pivotArea dataOnly="0" labelOnly="1" outline="0" fieldPosition="0">
        <references count="1">
          <reference field="16" count="1">
            <x v="0"/>
          </reference>
        </references>
      </pivotArea>
    </format>
    <format dxfId="301">
      <pivotArea field="5" type="button" dataOnly="0" labelOnly="1" outline="0"/>
    </format>
    <format dxfId="302">
      <pivotArea type="topRight" dataOnly="0" labelOnly="1" outline="0" fieldPosition="0"/>
    </format>
    <format dxfId="303">
      <pivotArea field="2" type="button" dataOnly="0" labelOnly="1" outline="0"/>
    </format>
    <format dxfId="304">
      <pivotArea field="2" type="button" dataOnly="0" labelOnly="1" outline="0"/>
    </format>
    <format dxfId="305">
      <pivotArea dataOnly="0" labelOnly="1" grandCol="1" outline="0" fieldPosition="0"/>
    </format>
    <format dxfId="306">
      <pivotArea dataOnly="0" labelOnly="1" grandCol="1" outline="0" fieldPosition="0"/>
    </format>
    <format dxfId="307">
      <pivotArea field="2" type="button" dataOnly="0" labelOnly="1" outline="0"/>
    </format>
    <format dxfId="308">
      <pivotArea dataOnly="0" labelOnly="1" grandCol="1" outline="0" fieldPosition="0"/>
    </format>
    <format dxfId="309">
      <pivotArea field="2" type="button" dataOnly="0" labelOnly="1" outline="0"/>
    </format>
    <format dxfId="310">
      <pivotArea dataOnly="0" labelOnly="1" fieldPosition="0">
        <references count="1">
          <reference field="38" count="21">
            <x v="2"/>
            <x v="3"/>
            <x v="5"/>
            <x v="6"/>
            <x v="7"/>
            <x v="8"/>
            <x v="9"/>
            <x v="11"/>
            <x v="12"/>
            <x v="13"/>
            <x v="14"/>
            <x v="15"/>
            <x v="18"/>
            <x v="19"/>
            <x v="20"/>
            <x v="21"/>
            <x v="22"/>
            <x v="23"/>
            <x v="25"/>
            <x v="51"/>
            <x v="53"/>
          </reference>
        </references>
      </pivotArea>
    </format>
    <format dxfId="311">
      <pivotArea dataOnly="0" labelOnly="1" grandCol="1" outline="0" fieldPosition="0"/>
    </format>
    <format dxfId="312">
      <pivotArea outline="0" collapsedLevelsAreSubtotals="1" fieldPosition="0"/>
    </format>
    <format dxfId="313">
      <pivotArea field="2" type="button" dataOnly="0" labelOnly="1" outline="0"/>
    </format>
    <format dxfId="314">
      <pivotArea dataOnly="0" labelOnly="1" grandRow="1" outline="0" fieldPosition="0"/>
    </format>
    <format dxfId="315">
      <pivotArea dataOnly="0" labelOnly="1" fieldPosition="0">
        <references count="1">
          <reference field="38" count="21">
            <x v="2"/>
            <x v="3"/>
            <x v="5"/>
            <x v="6"/>
            <x v="7"/>
            <x v="8"/>
            <x v="9"/>
            <x v="11"/>
            <x v="12"/>
            <x v="13"/>
            <x v="14"/>
            <x v="15"/>
            <x v="18"/>
            <x v="19"/>
            <x v="20"/>
            <x v="21"/>
            <x v="22"/>
            <x v="23"/>
            <x v="25"/>
            <x v="51"/>
            <x v="53"/>
          </reference>
        </references>
      </pivotArea>
    </format>
    <format dxfId="316">
      <pivotArea dataOnly="0" labelOnly="1" grandCol="1" outline="0" fieldPosition="0"/>
    </format>
    <format dxfId="317">
      <pivotArea outline="0" collapsedLevelsAreSubtotals="1" fieldPosition="0"/>
    </format>
    <format dxfId="318">
      <pivotArea dataOnly="0" labelOnly="1" outline="0" fieldPosition="0">
        <references count="1">
          <reference field="16" count="1">
            <x v="0"/>
          </reference>
        </references>
      </pivotArea>
    </format>
    <format dxfId="319">
      <pivotArea field="38" type="button" dataOnly="0" labelOnly="1" outline="0" axis="axisCol" fieldPosition="0"/>
    </format>
    <format dxfId="320">
      <pivotArea type="topRight" dataOnly="0" labelOnly="1" outline="0" fieldPosition="0"/>
    </format>
    <format dxfId="321">
      <pivotArea dataOnly="0" labelOnly="1" fieldPosition="0">
        <references count="1">
          <reference field="38" count="22">
            <x v="2"/>
            <x v="3"/>
            <x v="5"/>
            <x v="6"/>
            <x v="7"/>
            <x v="8"/>
            <x v="9"/>
            <x v="11"/>
            <x v="12"/>
            <x v="13"/>
            <x v="14"/>
            <x v="15"/>
            <x v="18"/>
            <x v="19"/>
            <x v="20"/>
            <x v="21"/>
            <x v="22"/>
            <x v="23"/>
            <x v="25"/>
            <x v="51"/>
            <x v="52"/>
            <x v="53"/>
          </reference>
        </references>
      </pivotArea>
    </format>
    <format dxfId="322">
      <pivotArea dataOnly="0" labelOnly="1" grandCol="1" outline="0" fieldPosition="0"/>
    </format>
    <format dxfId="323">
      <pivotArea dataOnly="0" labelOnly="1" fieldPosition="0">
        <references count="1">
          <reference field="38" count="1">
            <x v="53"/>
          </reference>
        </references>
      </pivotArea>
    </format>
    <format dxfId="324">
      <pivotArea field="2" type="button" dataOnly="0" labelOnly="1" outline="0"/>
    </format>
    <format dxfId="325">
      <pivotArea dataOnly="0" labelOnly="1" fieldPosition="0">
        <references count="1">
          <reference field="38" count="22">
            <x v="2"/>
            <x v="3"/>
            <x v="5"/>
            <x v="6"/>
            <x v="7"/>
            <x v="8"/>
            <x v="9"/>
            <x v="11"/>
            <x v="12"/>
            <x v="13"/>
            <x v="14"/>
            <x v="15"/>
            <x v="18"/>
            <x v="19"/>
            <x v="20"/>
            <x v="21"/>
            <x v="22"/>
            <x v="23"/>
            <x v="25"/>
            <x v="51"/>
            <x v="52"/>
            <x v="53"/>
          </reference>
        </references>
      </pivotArea>
    </format>
    <format dxfId="326">
      <pivotArea dataOnly="0" labelOnly="1" grandCol="1" outline="0" fieldPosition="0"/>
    </format>
    <format dxfId="327">
      <pivotArea dataOnly="0" labelOnly="1" fieldPosition="0">
        <references count="1">
          <reference field="38" count="2">
            <x v="54"/>
            <x v="5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51AE3F7-1A0C-4220-927A-9B68DA028606}" name="Tabela dinâmica2" cacheId="430" applyNumberFormats="0" applyBorderFormats="0" applyFontFormats="0" applyPatternFormats="0" applyAlignmentFormats="0" applyWidthHeightFormats="1" dataCaption="Valores" grandTotalCaption="TOTAL" updatedVersion="8" minRefreshableVersion="3" itemPrintTitles="1" createdVersion="8" indent="0" outline="1" outlineData="1" multipleFieldFilters="0" rowHeaderCaption="ATIVAÇÃO" colHeaderCaption=" ">
  <location ref="D192:D197" firstHeaderRow="1" firstDataRow="1" firstDataCol="1" rowPageCount="3" colPageCount="1"/>
  <pivotFields count="42">
    <pivotField showAll="0"/>
    <pivotField showAll="0"/>
    <pivotField multipleItemSelectionAllowed="1" showAll="0">
      <items count="38">
        <item m="1" x="31"/>
        <item x="3"/>
        <item x="5"/>
        <item m="1" x="24"/>
        <item x="8"/>
        <item m="1" x="35"/>
        <item m="1" x="36"/>
        <item m="1" x="34"/>
        <item m="1" x="33"/>
        <item x="9"/>
        <item m="1" x="29"/>
        <item m="1" x="32"/>
        <item m="1" x="30"/>
        <item m="1" x="27"/>
        <item m="1" x="28"/>
        <item x="2"/>
        <item x="11"/>
        <item m="1" x="22"/>
        <item x="1"/>
        <item x="7"/>
        <item m="1" x="23"/>
        <item m="1" x="25"/>
        <item x="4"/>
        <item x="12"/>
        <item x="0"/>
        <item x="16"/>
        <item m="1" x="21"/>
        <item m="1" x="26"/>
        <item m="1" x="20"/>
        <item x="14"/>
        <item m="1" x="18"/>
        <item x="10"/>
        <item x="6"/>
        <item m="1" x="19"/>
        <item x="13"/>
        <item x="15"/>
        <item x="17"/>
        <item t="default"/>
      </items>
    </pivotField>
    <pivotField showAll="0"/>
    <pivotField showAll="0">
      <items count="175">
        <item m="1" x="52"/>
        <item x="0"/>
        <item m="1" x="161"/>
        <item m="1" x="162"/>
        <item m="1" x="149"/>
        <item m="1" x="155"/>
        <item m="1" x="147"/>
        <item m="1" x="153"/>
        <item m="1" x="148"/>
        <item m="1" x="150"/>
        <item m="1" x="144"/>
        <item m="1" x="146"/>
        <item m="1" x="156"/>
        <item m="1" x="173"/>
        <item m="1" x="157"/>
        <item m="1" x="152"/>
        <item m="1" x="163"/>
        <item m="1" x="123"/>
        <item m="1" x="164"/>
        <item m="1" x="165"/>
        <item m="1" x="166"/>
        <item m="1" x="129"/>
        <item m="1" x="136"/>
        <item m="1" x="167"/>
        <item m="1" x="138"/>
        <item m="1" x="168"/>
        <item m="1" x="130"/>
        <item m="1" x="169"/>
        <item m="1" x="139"/>
        <item m="1" x="111"/>
        <item m="1" x="125"/>
        <item m="1" x="132"/>
        <item m="1" x="131"/>
        <item m="1" x="94"/>
        <item m="1" x="112"/>
        <item m="1" x="170"/>
        <item m="1" x="113"/>
        <item m="1" x="126"/>
        <item m="1" x="102"/>
        <item m="1" x="171"/>
        <item m="1" x="116"/>
        <item m="1" x="158"/>
        <item m="1" x="99"/>
        <item m="1" x="172"/>
        <item m="1" x="122"/>
        <item m="1" x="110"/>
        <item m="1" x="121"/>
        <item m="1" x="97"/>
        <item m="1" x="120"/>
        <item m="1" x="98"/>
        <item m="1" x="95"/>
        <item m="1" x="133"/>
        <item m="1" x="134"/>
        <item m="1" x="135"/>
        <item m="1" x="90"/>
        <item m="1" x="124"/>
        <item m="1" x="101"/>
        <item m="1" x="105"/>
        <item m="1" x="137"/>
        <item m="1" x="127"/>
        <item m="1" x="128"/>
        <item m="1" x="159"/>
        <item m="1" x="160"/>
        <item m="1" x="141"/>
        <item m="1" x="151"/>
        <item m="1" x="154"/>
        <item m="1" x="145"/>
        <item x="3"/>
        <item m="1" x="119"/>
        <item m="1" x="96"/>
        <item m="1" x="117"/>
        <item m="1" x="143"/>
        <item m="1" x="140"/>
        <item m="1" x="118"/>
        <item m="1" x="142"/>
        <item m="1" x="108"/>
        <item m="1" x="66"/>
        <item m="1" x="93"/>
        <item m="1" x="106"/>
        <item m="1" x="107"/>
        <item m="1" x="109"/>
        <item m="1" x="88"/>
        <item m="1" x="89"/>
        <item m="1" x="114"/>
        <item m="1" x="115"/>
        <item m="1" x="91"/>
        <item m="1" x="92"/>
        <item m="1" x="67"/>
        <item m="1" x="100"/>
        <item m="1" x="103"/>
        <item m="1" x="104"/>
        <item m="1" x="68"/>
        <item m="1" x="69"/>
        <item m="1" x="70"/>
        <item m="1" x="71"/>
        <item m="1" x="72"/>
        <item m="1" x="73"/>
        <item m="1" x="74"/>
        <item m="1" x="75"/>
        <item m="1" x="76"/>
        <item m="1" x="77"/>
        <item m="1" x="78"/>
        <item m="1" x="79"/>
        <item m="1" x="80"/>
        <item m="1" x="81"/>
        <item m="1" x="82"/>
        <item m="1" x="83"/>
        <item m="1" x="55"/>
        <item m="1" x="84"/>
        <item m="1" x="85"/>
        <item m="1" x="86"/>
        <item m="1" x="87"/>
        <item m="1" x="57"/>
        <item m="1" x="53"/>
        <item m="1" x="54"/>
        <item m="1" x="56"/>
        <item m="1" x="58"/>
        <item m="1" x="59"/>
        <item m="1" x="60"/>
        <item m="1" x="61"/>
        <item m="1" x="62"/>
        <item m="1" x="63"/>
        <item m="1" x="64"/>
        <item m="1" x="65"/>
        <item m="1" x="36"/>
        <item x="2"/>
        <item m="1" x="23"/>
        <item m="1" x="43"/>
        <item m="1" x="50"/>
        <item x="4"/>
        <item m="1" x="31"/>
        <item m="1" x="37"/>
        <item m="1" x="33"/>
        <item m="1" x="41"/>
        <item x="7"/>
        <item m="1" x="44"/>
        <item m="1" x="51"/>
        <item m="1" x="38"/>
        <item m="1" x="39"/>
        <item m="1" x="46"/>
        <item m="1" x="48"/>
        <item m="1" x="49"/>
        <item m="1" x="47"/>
        <item m="1" x="34"/>
        <item m="1" x="22"/>
        <item m="1" x="45"/>
        <item m="1" x="25"/>
        <item m="1" x="26"/>
        <item m="1" x="24"/>
        <item m="1" x="32"/>
        <item m="1" x="42"/>
        <item m="1" x="40"/>
        <item m="1" x="27"/>
        <item m="1" x="28"/>
        <item m="1" x="29"/>
        <item m="1" x="30"/>
        <item m="1" x="35"/>
        <item m="1" x="10"/>
        <item m="1" x="18"/>
        <item m="1" x="19"/>
        <item m="1" x="20"/>
        <item m="1" x="21"/>
        <item m="1" x="11"/>
        <item x="9"/>
        <item m="1" x="12"/>
        <item m="1" x="13"/>
        <item m="1" x="14"/>
        <item m="1" x="15"/>
        <item m="1" x="16"/>
        <item m="1" x="17"/>
        <item x="1"/>
        <item x="5"/>
        <item x="6"/>
        <item x="8"/>
        <item t="default"/>
      </items>
    </pivotField>
    <pivotField showAll="0">
      <items count="224">
        <item x="0"/>
        <item m="1" x="194"/>
        <item m="1" x="222"/>
        <item m="1" x="220"/>
        <item m="1" x="219"/>
        <item m="1" x="217"/>
        <item m="1" x="174"/>
        <item m="1" x="175"/>
        <item m="1" x="204"/>
        <item m="1" x="203"/>
        <item m="1" x="173"/>
        <item m="1" x="202"/>
        <item m="1" x="214"/>
        <item m="1" x="185"/>
        <item m="1" x="159"/>
        <item m="1" x="221"/>
        <item m="1" x="188"/>
        <item m="1" x="177"/>
        <item m="1" x="205"/>
        <item m="1" x="216"/>
        <item m="1" x="180"/>
        <item m="1" x="182"/>
        <item m="1" x="176"/>
        <item m="1" x="183"/>
        <item m="1" x="181"/>
        <item m="1" x="160"/>
        <item m="1" x="137"/>
        <item m="1" x="133"/>
        <item m="1" x="170"/>
        <item m="1" x="172"/>
        <item m="1" x="178"/>
        <item m="1" x="179"/>
        <item m="1" x="184"/>
        <item m="1" x="186"/>
        <item m="1" x="187"/>
        <item m="1" x="155"/>
        <item x="2"/>
        <item m="1" x="148"/>
        <item m="1" x="149"/>
        <item m="1" x="150"/>
        <item m="1" x="163"/>
        <item m="1" x="158"/>
        <item m="1" x="145"/>
        <item m="1" x="130"/>
        <item m="1" x="164"/>
        <item m="1" x="165"/>
        <item m="1" x="166"/>
        <item m="1" x="167"/>
        <item m="1" x="152"/>
        <item m="1" x="111"/>
        <item m="1" x="153"/>
        <item m="1" x="140"/>
        <item m="1" x="147"/>
        <item m="1" x="162"/>
        <item m="1" x="135"/>
        <item m="1" x="154"/>
        <item m="1" x="141"/>
        <item m="1" x="218"/>
        <item m="1" x="212"/>
        <item m="1" x="196"/>
        <item m="1" x="213"/>
        <item m="1" x="211"/>
        <item m="1" x="215"/>
        <item m="1" x="200"/>
        <item m="1" x="207"/>
        <item m="1" x="197"/>
        <item m="1" x="199"/>
        <item m="1" x="198"/>
        <item m="1" x="191"/>
        <item m="1" x="190"/>
        <item m="1" x="208"/>
        <item m="1" x="209"/>
        <item m="1" x="192"/>
        <item m="1" x="142"/>
        <item m="1" x="201"/>
        <item m="1" x="206"/>
        <item m="1" x="210"/>
        <item x="3"/>
        <item m="1" x="195"/>
        <item m="1" x="193"/>
        <item m="1" x="161"/>
        <item m="1" x="189"/>
        <item m="1" x="168"/>
        <item m="1" x="126"/>
        <item m="1" x="169"/>
        <item m="1" x="98"/>
        <item m="1" x="171"/>
        <item m="1" x="104"/>
        <item m="1" x="105"/>
        <item m="1" x="151"/>
        <item m="1" x="112"/>
        <item m="1" x="132"/>
        <item m="1" x="143"/>
        <item m="1" x="144"/>
        <item m="1" x="146"/>
        <item m="1" x="116"/>
        <item m="1" x="156"/>
        <item m="1" x="157"/>
        <item m="1" x="131"/>
        <item m="1" x="134"/>
        <item m="1" x="127"/>
        <item m="1" x="128"/>
        <item m="1" x="129"/>
        <item m="1" x="136"/>
        <item m="1" x="138"/>
        <item m="1" x="139"/>
        <item m="1" x="108"/>
        <item m="1" x="99"/>
        <item m="1" x="100"/>
        <item m="1" x="101"/>
        <item m="1" x="102"/>
        <item m="1" x="103"/>
        <item m="1" x="106"/>
        <item m="1" x="107"/>
        <item m="1" x="109"/>
        <item m="1" x="110"/>
        <item m="1" x="91"/>
        <item m="1" x="113"/>
        <item m="1" x="114"/>
        <item m="1" x="115"/>
        <item m="1" x="117"/>
        <item m="1" x="118"/>
        <item m="1" x="119"/>
        <item m="1" x="120"/>
        <item m="1" x="121"/>
        <item m="1" x="122"/>
        <item m="1" x="123"/>
        <item m="1" x="97"/>
        <item m="1" x="124"/>
        <item m="1" x="125"/>
        <item m="1" x="84"/>
        <item m="1" x="85"/>
        <item m="1" x="86"/>
        <item m="1" x="87"/>
        <item m="1" x="88"/>
        <item m="1" x="89"/>
        <item m="1" x="90"/>
        <item m="1" x="92"/>
        <item m="1" x="93"/>
        <item m="1" x="94"/>
        <item m="1" x="95"/>
        <item m="1" x="96"/>
        <item m="1" x="22"/>
        <item m="1" x="80"/>
        <item m="1" x="48"/>
        <item m="1" x="78"/>
        <item m="1" x="73"/>
        <item m="1" x="25"/>
        <item x="11"/>
        <item m="1" x="81"/>
        <item x="6"/>
        <item m="1" x="82"/>
        <item x="7"/>
        <item x="10"/>
        <item m="1" x="83"/>
        <item m="1" x="69"/>
        <item m="1" x="68"/>
        <item m="1" x="77"/>
        <item m="1" x="79"/>
        <item m="1" x="52"/>
        <item m="1" x="19"/>
        <item m="1" x="74"/>
        <item m="1" x="65"/>
        <item m="1" x="76"/>
        <item m="1" x="72"/>
        <item m="1" x="75"/>
        <item m="1" x="58"/>
        <item m="1" x="66"/>
        <item m="1" x="67"/>
        <item m="1" x="49"/>
        <item m="1" x="51"/>
        <item m="1" x="71"/>
        <item m="1" x="53"/>
        <item m="1" x="54"/>
        <item m="1" x="56"/>
        <item m="1" x="59"/>
        <item m="1" x="60"/>
        <item m="1" x="55"/>
        <item m="1" x="61"/>
        <item m="1" x="62"/>
        <item m="1" x="70"/>
        <item m="1" x="64"/>
        <item m="1" x="50"/>
        <item m="1" x="33"/>
        <item m="1" x="57"/>
        <item m="1" x="63"/>
        <item m="1" x="18"/>
        <item m="1" x="45"/>
        <item m="1" x="43"/>
        <item m="1" x="39"/>
        <item m="1" x="41"/>
        <item m="1" x="36"/>
        <item m="1" x="40"/>
        <item m="1" x="46"/>
        <item m="1" x="24"/>
        <item m="1" x="26"/>
        <item m="1" x="44"/>
        <item m="1" x="21"/>
        <item m="1" x="42"/>
        <item m="1" x="37"/>
        <item m="1" x="47"/>
        <item m="1" x="27"/>
        <item m="1" x="28"/>
        <item m="1" x="20"/>
        <item m="1" x="29"/>
        <item m="1" x="30"/>
        <item m="1" x="31"/>
        <item m="1" x="38"/>
        <item m="1" x="23"/>
        <item m="1" x="32"/>
        <item m="1" x="34"/>
        <item m="1" x="35"/>
        <item x="1"/>
        <item x="4"/>
        <item x="5"/>
        <item x="8"/>
        <item x="9"/>
        <item x="12"/>
        <item x="13"/>
        <item x="14"/>
        <item x="15"/>
        <item x="16"/>
        <item x="17"/>
        <item t="default"/>
      </items>
    </pivotField>
    <pivotField showAll="0" sortType="descending"/>
    <pivotField axis="axisRow" showAll="0" sortType="ascending">
      <items count="297">
        <item x="1"/>
        <item m="1" x="293"/>
        <item m="1" x="291"/>
        <item m="1" x="290"/>
        <item m="1" x="285"/>
        <item m="1" x="292"/>
        <item m="1" x="286"/>
        <item m="1" x="289"/>
        <item m="1" x="287"/>
        <item m="1" x="288"/>
        <item x="270"/>
        <item m="1" x="282"/>
        <item x="225"/>
        <item x="2"/>
        <item m="1" x="284"/>
        <item x="5"/>
        <item x="144"/>
        <item x="80"/>
        <item x="184"/>
        <item x="113"/>
        <item x="133"/>
        <item x="139"/>
        <item x="186"/>
        <item x="105"/>
        <item x="73"/>
        <item x="177"/>
        <item x="108"/>
        <item x="129"/>
        <item x="120"/>
        <item x="100"/>
        <item x="138"/>
        <item x="128"/>
        <item x="130"/>
        <item x="176"/>
        <item x="54"/>
        <item x="16"/>
        <item x="92"/>
        <item x="116"/>
        <item x="18"/>
        <item x="24"/>
        <item x="68"/>
        <item x="25"/>
        <item x="104"/>
        <item x="122"/>
        <item x="114"/>
        <item x="31"/>
        <item x="12"/>
        <item x="27"/>
        <item x="127"/>
        <item x="66"/>
        <item x="47"/>
        <item x="11"/>
        <item x="174"/>
        <item x="278"/>
        <item x="77"/>
        <item x="88"/>
        <item x="185"/>
        <item x="178"/>
        <item x="115"/>
        <item x="20"/>
        <item x="58"/>
        <item x="181"/>
        <item x="48"/>
        <item x="165"/>
        <item x="97"/>
        <item x="49"/>
        <item x="140"/>
        <item x="159"/>
        <item x="117"/>
        <item x="63"/>
        <item x="94"/>
        <item x="180"/>
        <item x="98"/>
        <item x="183"/>
        <item x="143"/>
        <item x="125"/>
        <item x="60"/>
        <item x="44"/>
        <item x="142"/>
        <item x="171"/>
        <item x="148"/>
        <item x="85"/>
        <item x="65"/>
        <item x="30"/>
        <item x="8"/>
        <item x="158"/>
        <item x="56"/>
        <item x="107"/>
        <item x="33"/>
        <item x="41"/>
        <item x="51"/>
        <item x="71"/>
        <item x="13"/>
        <item x="182"/>
        <item x="6"/>
        <item x="90"/>
        <item x="9"/>
        <item x="86"/>
        <item m="1" x="294"/>
        <item x="28"/>
        <item x="157"/>
        <item x="43"/>
        <item x="99"/>
        <item x="69"/>
        <item x="29"/>
        <item x="118"/>
        <item x="35"/>
        <item x="95"/>
        <item x="136"/>
        <item x="70"/>
        <item x="172"/>
        <item x="111"/>
        <item x="81"/>
        <item x="14"/>
        <item x="82"/>
        <item x="79"/>
        <item x="7"/>
        <item x="62"/>
        <item m="1" x="295"/>
        <item x="52"/>
        <item x="121"/>
        <item x="93"/>
        <item x="167"/>
        <item x="37"/>
        <item x="45"/>
        <item x="50"/>
        <item x="75"/>
        <item x="91"/>
        <item x="83"/>
        <item x="279"/>
        <item x="38"/>
        <item x="124"/>
        <item x="74"/>
        <item x="89"/>
        <item x="23"/>
        <item x="101"/>
        <item x="96"/>
        <item x="149"/>
        <item x="15"/>
        <item x="123"/>
        <item x="110"/>
        <item x="34"/>
        <item x="53"/>
        <item x="40"/>
        <item x="59"/>
        <item x="42"/>
        <item x="55"/>
        <item x="87"/>
        <item x="119"/>
        <item x="103"/>
        <item x="67"/>
        <item x="4"/>
        <item x="19"/>
        <item x="17"/>
        <item x="61"/>
        <item x="36"/>
        <item x="102"/>
        <item x="3"/>
        <item x="32"/>
        <item x="131"/>
        <item x="72"/>
        <item x="76"/>
        <item x="137"/>
        <item x="202"/>
        <item x="21"/>
        <item x="150"/>
        <item x="169"/>
        <item x="132"/>
        <item x="57"/>
        <item x="22"/>
        <item x="39"/>
        <item x="179"/>
        <item x="147"/>
        <item x="106"/>
        <item x="135"/>
        <item x="155"/>
        <item x="162"/>
        <item x="153"/>
        <item x="84"/>
        <item x="145"/>
        <item x="156"/>
        <item x="196"/>
        <item x="154"/>
        <item x="163"/>
        <item x="78"/>
        <item x="109"/>
        <item x="112"/>
        <item x="195"/>
        <item x="151"/>
        <item x="199"/>
        <item x="277"/>
        <item x="187"/>
        <item x="173"/>
        <item x="189"/>
        <item x="141"/>
        <item x="198"/>
        <item x="164"/>
        <item x="203"/>
        <item x="188"/>
        <item x="152"/>
        <item x="194"/>
        <item x="223"/>
        <item x="191"/>
        <item x="240"/>
        <item x="236"/>
        <item x="193"/>
        <item x="250"/>
        <item x="251"/>
        <item x="226"/>
        <item x="220"/>
        <item x="201"/>
        <item x="205"/>
        <item x="228"/>
        <item x="252"/>
        <item x="254"/>
        <item x="259"/>
        <item x="222"/>
        <item x="175"/>
        <item x="197"/>
        <item x="232"/>
        <item x="243"/>
        <item x="253"/>
        <item x="247"/>
        <item x="242"/>
        <item x="239"/>
        <item x="227"/>
        <item x="238"/>
        <item x="26"/>
        <item x="234"/>
        <item x="134"/>
        <item x="230"/>
        <item x="207"/>
        <item x="212"/>
        <item x="244"/>
        <item x="249"/>
        <item x="221"/>
        <item x="213"/>
        <item x="255"/>
        <item x="210"/>
        <item x="245"/>
        <item x="271"/>
        <item x="248"/>
        <item x="192"/>
        <item x="241"/>
        <item x="276"/>
        <item x="275"/>
        <item x="274"/>
        <item x="269"/>
        <item x="260"/>
        <item x="257"/>
        <item x="237"/>
        <item x="231"/>
        <item x="168"/>
        <item x="126"/>
        <item x="64"/>
        <item x="161"/>
        <item x="166"/>
        <item x="0"/>
        <item x="246"/>
        <item x="206"/>
        <item x="229"/>
        <item x="224"/>
        <item x="46"/>
        <item x="211"/>
        <item x="256"/>
        <item x="204"/>
        <item x="267"/>
        <item x="214"/>
        <item x="258"/>
        <item x="10"/>
        <item x="216"/>
        <item x="219"/>
        <item x="209"/>
        <item x="218"/>
        <item x="268"/>
        <item x="266"/>
        <item x="265"/>
        <item x="281"/>
        <item x="170"/>
        <item x="261"/>
        <item x="160"/>
        <item x="273"/>
        <item x="280"/>
        <item x="264"/>
        <item x="146"/>
        <item x="190"/>
        <item x="208"/>
        <item x="217"/>
        <item x="200"/>
        <item x="272"/>
        <item x="262"/>
        <item x="263"/>
        <item x="215"/>
        <item x="235"/>
        <item x="233"/>
        <item m="1" x="283"/>
        <item t="default"/>
      </items>
    </pivotField>
    <pivotField showAll="0"/>
    <pivotField showAll="0"/>
    <pivotField showAll="0"/>
    <pivotField showAll="0"/>
    <pivotField axis="axisPage" showAll="0">
      <items count="45">
        <item x="12"/>
        <item x="18"/>
        <item x="10"/>
        <item x="4"/>
        <item x="20"/>
        <item x="21"/>
        <item x="15"/>
        <item x="16"/>
        <item x="17"/>
        <item x="7"/>
        <item x="23"/>
        <item x="19"/>
        <item x="0"/>
        <item x="5"/>
        <item x="31"/>
        <item x="1"/>
        <item x="11"/>
        <item x="2"/>
        <item x="8"/>
        <item x="3"/>
        <item x="26"/>
        <item x="27"/>
        <item x="24"/>
        <item x="14"/>
        <item x="25"/>
        <item x="29"/>
        <item x="6"/>
        <item x="22"/>
        <item x="28"/>
        <item x="32"/>
        <item m="1" x="43"/>
        <item x="36"/>
        <item x="9"/>
        <item x="34"/>
        <item x="13"/>
        <item x="30"/>
        <item x="33"/>
        <item x="40"/>
        <item x="35"/>
        <item x="37"/>
        <item x="39"/>
        <item x="38"/>
        <item x="41"/>
        <item x="42"/>
        <item t="default"/>
      </items>
    </pivotField>
    <pivotField showAll="0"/>
    <pivotField showAll="0"/>
    <pivotField showAll="0"/>
    <pivotField axis="axisPage" showAll="0">
      <items count="12">
        <item x="1"/>
        <item x="6"/>
        <item x="4"/>
        <item m="1" x="10"/>
        <item x="0"/>
        <item x="2"/>
        <item x="3"/>
        <item x="5"/>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outline="0" showAll="0" sortType="ascending" defaultSubtotal="0">
      <items count="109">
        <item h="1" x="66"/>
        <item h="1" x="14"/>
        <item h="1" x="60"/>
        <item h="1" x="47"/>
        <item h="1" x="2"/>
        <item h="1" x="48"/>
        <item h="1" x="46"/>
        <item h="1" x="34"/>
        <item h="1" m="1" x="107"/>
        <item h="1" x="3"/>
        <item h="1" m="1" x="108"/>
        <item h="1" x="44"/>
        <item h="1" x="5"/>
        <item h="1" x="64"/>
        <item h="1" x="26"/>
        <item x="28"/>
        <item x="27"/>
        <item x="16"/>
        <item x="20"/>
        <item x="24"/>
        <item x="17"/>
        <item x="7"/>
        <item x="22"/>
        <item x="31"/>
        <item x="12"/>
        <item x="45"/>
        <item x="18"/>
        <item x="4"/>
        <item x="9"/>
        <item x="10"/>
        <item x="15"/>
        <item x="32"/>
        <item x="33"/>
        <item x="23"/>
        <item x="19"/>
        <item x="13"/>
        <item x="6"/>
        <item x="25"/>
        <item x="11"/>
        <item x="41"/>
        <item x="21"/>
        <item x="40"/>
        <item x="29"/>
        <item x="35"/>
        <item h="1" x="43"/>
        <item h="1" x="63"/>
        <item h="1" x="58"/>
        <item h="1" x="57"/>
        <item h="1" x="49"/>
        <item h="1" x="56"/>
        <item h="1" x="52"/>
        <item h="1" x="51"/>
        <item h="1" x="39"/>
        <item h="1" x="38"/>
        <item h="1" x="59"/>
        <item h="1" x="42"/>
        <item h="1" x="62"/>
        <item h="1" x="61"/>
        <item h="1" x="50"/>
        <item h="1" x="8"/>
        <item h="1" x="30"/>
        <item h="1" x="53"/>
        <item h="1" x="54"/>
        <item h="1" x="55"/>
        <item h="1" x="37"/>
        <item h="1" x="36"/>
        <item h="1" m="1" x="105"/>
        <item h="1" m="1" x="106"/>
        <item h="1" m="1" x="104"/>
        <item h="1" m="1" x="103"/>
        <item h="1" m="1" x="101"/>
        <item h="1" x="0"/>
        <item h="1" m="1" x="98"/>
        <item h="1" m="1" x="99"/>
        <item h="1" m="1" x="100"/>
        <item h="1" m="1" x="85"/>
        <item h="1" m="1" x="92"/>
        <item h="1" m="1" x="93"/>
        <item h="1" m="1" x="94"/>
        <item h="1" m="1" x="96"/>
        <item h="1" m="1" x="84"/>
        <item h="1" m="1" x="86"/>
        <item h="1" m="1" x="91"/>
        <item h="1" m="1" x="95"/>
        <item h="1" m="1" x="102"/>
        <item h="1" m="1" x="89"/>
        <item h="1" m="1" x="87"/>
        <item h="1" m="1" x="88"/>
        <item h="1" m="1" x="97"/>
        <item h="1" m="1" x="90"/>
        <item h="1" m="1" x="69"/>
        <item h="1" m="1" x="80"/>
        <item h="1" m="1" x="81"/>
        <item h="1" m="1" x="78"/>
        <item h="1" m="1" x="83"/>
        <item h="1" m="1" x="82"/>
        <item h="1" m="1" x="77"/>
        <item h="1" m="1" x="76"/>
        <item h="1" m="1" x="79"/>
        <item h="1" m="1" x="73"/>
        <item h="1" m="1" x="70"/>
        <item h="1" m="1" x="71"/>
        <item h="1" m="1" x="67"/>
        <item h="1" m="1" x="68"/>
        <item h="1" m="1" x="74"/>
        <item h="1" m="1" x="72"/>
        <item h="1" m="1" x="75"/>
        <item h="1" x="65"/>
        <item h="1" x="1"/>
      </items>
      <extLst>
        <ext xmlns:x14="http://schemas.microsoft.com/office/spreadsheetml/2009/9/main" uri="{2946ED86-A175-432a-8AC1-64E0C546D7DE}">
          <x14:pivotField fillDownLabels="1"/>
        </ext>
      </extLst>
    </pivotField>
    <pivotField showAll="0"/>
    <pivotField showAll="0"/>
    <pivotField axis="axisPage" multipleItemSelectionAllowed="1" showAll="0">
      <items count="64">
        <item x="10"/>
        <item x="2"/>
        <item m="1" x="56"/>
        <item h="1" m="1" x="55"/>
        <item m="1" x="53"/>
        <item m="1" x="57"/>
        <item m="1" x="59"/>
        <item m="1" x="58"/>
        <item m="1" x="62"/>
        <item m="1" x="54"/>
        <item h="1" x="0"/>
        <item x="7"/>
        <item h="1" m="1" x="60"/>
        <item h="1" m="1" x="40"/>
        <item h="1" m="1" x="61"/>
        <item h="1" x="1"/>
        <item h="1" m="1" x="41"/>
        <item h="1" m="1" x="42"/>
        <item h="1" m="1" x="43"/>
        <item h="1" m="1" x="44"/>
        <item h="1" m="1" x="45"/>
        <item h="1" x="9"/>
        <item h="1" m="1" x="46"/>
        <item h="1" m="1" x="47"/>
        <item h="1" m="1" x="48"/>
        <item h="1" m="1" x="49"/>
        <item h="1" m="1" x="50"/>
        <item h="1" m="1" x="51"/>
        <item h="1" m="1" x="29"/>
        <item h="1" m="1" x="52"/>
        <item h="1" x="13"/>
        <item h="1" x="14"/>
        <item h="1" m="1" x="28"/>
        <item h="1" m="1" x="30"/>
        <item h="1" m="1" x="31"/>
        <item h="1" m="1" x="32"/>
        <item h="1" m="1" x="33"/>
        <item h="1" x="6"/>
        <item h="1" m="1" x="34"/>
        <item h="1" x="16"/>
        <item h="1" m="1" x="35"/>
        <item h="1" m="1" x="36"/>
        <item h="1" m="1" x="37"/>
        <item h="1" m="1" x="38"/>
        <item h="1" m="1" x="39"/>
        <item h="1" x="17"/>
        <item h="1" x="3"/>
        <item h="1" x="11"/>
        <item h="1" x="5"/>
        <item h="1" x="4"/>
        <item h="1" x="8"/>
        <item h="1" x="15"/>
        <item h="1" m="1" x="26"/>
        <item h="1" m="1" x="27"/>
        <item h="1" m="1" x="20"/>
        <item h="1" m="1" x="22"/>
        <item h="1" m="1" x="24"/>
        <item h="1" x="12"/>
        <item h="1" m="1" x="21"/>
        <item h="1" m="1" x="25"/>
        <item h="1" m="1" x="23"/>
        <item h="1" m="1" x="19"/>
        <item h="1" m="1" x="18"/>
        <item t="default"/>
      </items>
    </pivotField>
  </pivotFields>
  <rowFields count="1">
    <field x="7"/>
  </rowFields>
  <rowItems count="5">
    <i>
      <x/>
    </i>
    <i>
      <x v="197"/>
    </i>
    <i>
      <x v="201"/>
    </i>
    <i>
      <x v="227"/>
    </i>
    <i t="grand">
      <x/>
    </i>
  </rowItems>
  <colItems count="1">
    <i/>
  </colItems>
  <pageFields count="3">
    <pageField fld="16" item="0" hier="-1"/>
    <pageField fld="12" hier="-1"/>
    <pageField fld="41" hier="-1"/>
  </pageFields>
  <formats count="36">
    <format dxfId="255">
      <pivotArea dataOnly="0" labelOnly="1" grandCol="1" outline="0" fieldPosition="0"/>
    </format>
    <format dxfId="256">
      <pivotArea field="2" type="button" dataOnly="0" labelOnly="1" outline="0"/>
    </format>
    <format dxfId="257">
      <pivotArea dataOnly="0" labelOnly="1" grandCol="1" outline="0" fieldPosition="0"/>
    </format>
    <format dxfId="258">
      <pivotArea grandRow="1" outline="0" collapsedLevelsAreSubtotals="1" fieldPosition="0"/>
    </format>
    <format dxfId="259">
      <pivotArea field="2" type="button" dataOnly="0" labelOnly="1" outline="0"/>
    </format>
    <format dxfId="260">
      <pivotArea dataOnly="0" labelOnly="1" grandCol="1" outline="0" fieldPosition="0"/>
    </format>
    <format dxfId="261">
      <pivotArea field="2" type="button" dataOnly="0" labelOnly="1" outline="0"/>
    </format>
    <format dxfId="262">
      <pivotArea dataOnly="0" labelOnly="1" grandCol="1" outline="0" fieldPosition="0"/>
    </format>
    <format dxfId="263">
      <pivotArea dataOnly="0" labelOnly="1" outline="0" fieldPosition="0">
        <references count="1">
          <reference field="16" count="1">
            <x v="0"/>
          </reference>
        </references>
      </pivotArea>
    </format>
    <format dxfId="264">
      <pivotArea field="5" type="button" dataOnly="0" labelOnly="1" outline="0"/>
    </format>
    <format dxfId="265">
      <pivotArea dataOnly="0" labelOnly="1" outline="0" fieldPosition="0">
        <references count="1">
          <reference field="16" count="1">
            <x v="0"/>
          </reference>
        </references>
      </pivotArea>
    </format>
    <format dxfId="266">
      <pivotArea field="5" type="button" dataOnly="0" labelOnly="1" outline="0"/>
    </format>
    <format dxfId="267">
      <pivotArea field="2" type="button" dataOnly="0" labelOnly="1" outline="0"/>
    </format>
    <format dxfId="268">
      <pivotArea field="2" type="button" dataOnly="0" labelOnly="1" outline="0"/>
    </format>
    <format dxfId="269">
      <pivotArea dataOnly="0" labelOnly="1" grandRow="1" outline="0" fieldPosition="0"/>
    </format>
    <format dxfId="270">
      <pivotArea type="origin" dataOnly="0" labelOnly="1" outline="0" fieldPosition="0"/>
    </format>
    <format dxfId="271">
      <pivotArea field="4" type="button" dataOnly="0" labelOnly="1" outline="0"/>
    </format>
    <format dxfId="272">
      <pivotArea type="topRight" dataOnly="0" labelOnly="1" outline="0" fieldPosition="0"/>
    </format>
    <format dxfId="273">
      <pivotArea field="12" type="button" dataOnly="0" labelOnly="1" outline="0" axis="axisPage" fieldPosition="1"/>
    </format>
    <format dxfId="274">
      <pivotArea dataOnly="0" labelOnly="1" grandCol="1" outline="0" fieldPosition="0"/>
    </format>
    <format dxfId="275">
      <pivotArea dataOnly="0" labelOnly="1" fieldPosition="0">
        <references count="1">
          <reference field="12" count="19">
            <x v="0"/>
            <x v="1"/>
            <x v="2"/>
            <x v="3"/>
            <x v="4"/>
            <x v="5"/>
            <x v="8"/>
            <x v="9"/>
            <x v="11"/>
            <x v="13"/>
            <x v="15"/>
            <x v="17"/>
            <x v="18"/>
            <x v="19"/>
            <x v="20"/>
            <x v="22"/>
            <x v="23"/>
            <x v="27"/>
            <x v="28"/>
          </reference>
        </references>
      </pivotArea>
    </format>
    <format dxfId="276">
      <pivotArea grandRow="1" outline="0" collapsedLevelsAreSubtotals="1" fieldPosition="0"/>
    </format>
    <format dxfId="277">
      <pivotArea dataOnly="0" labelOnly="1" grandRow="1" outline="0" fieldPosition="0"/>
    </format>
    <format dxfId="278">
      <pivotArea collapsedLevelsAreSubtotals="1" fieldPosition="0">
        <references count="1">
          <reference field="12" count="19">
            <x v="0"/>
            <x v="1"/>
            <x v="2"/>
            <x v="3"/>
            <x v="4"/>
            <x v="5"/>
            <x v="8"/>
            <x v="9"/>
            <x v="11"/>
            <x v="13"/>
            <x v="15"/>
            <x v="17"/>
            <x v="18"/>
            <x v="19"/>
            <x v="20"/>
            <x v="22"/>
            <x v="23"/>
            <x v="27"/>
            <x v="28"/>
          </reference>
        </references>
      </pivotArea>
    </format>
    <format dxfId="279">
      <pivotArea grandRow="1" outline="0" collapsedLevelsAreSubtotals="1" fieldPosition="0"/>
    </format>
    <format dxfId="280">
      <pivotArea dataOnly="0" labelOnly="1" grandRow="1" outline="0" fieldPosition="0"/>
    </format>
    <format dxfId="281">
      <pivotArea field="12" type="button" dataOnly="0" labelOnly="1" outline="0" axis="axisPage" fieldPosition="1"/>
    </format>
    <format dxfId="282">
      <pivotArea dataOnly="0" labelOnly="1" grandCol="1" outline="0" fieldPosition="0"/>
    </format>
    <format dxfId="283">
      <pivotArea field="12" type="button" dataOnly="0" labelOnly="1" outline="0" axis="axisPage" fieldPosition="1"/>
    </format>
    <format dxfId="284">
      <pivotArea dataOnly="0" labelOnly="1" grandCol="1" outline="0" fieldPosition="0"/>
    </format>
    <format dxfId="285">
      <pivotArea type="all" dataOnly="0" outline="0" fieldPosition="0"/>
    </format>
    <format dxfId="286">
      <pivotArea outline="0" collapsedLevelsAreSubtotals="1" fieldPosition="0"/>
    </format>
    <format dxfId="287">
      <pivotArea field="38" type="button" dataOnly="0" labelOnly="1" outline="0"/>
    </format>
    <format dxfId="288">
      <pivotArea field="7" type="button" dataOnly="0" labelOnly="1" outline="0" axis="axisRow" fieldPosition="0"/>
    </format>
    <format dxfId="289">
      <pivotArea dataOnly="0" labelOnly="1" grandRow="1" outline="0" fieldPosition="0"/>
    </format>
    <format dxfId="2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LOCALIDADE_MACRO2" xr10:uid="{90E24ADF-B8E2-4965-9158-D1B53300361E}" sourceName="LOCALIDADE MACRO">
  <pivotTables>
    <pivotTable tabId="62" name="Tabela dinâmica1"/>
    <pivotTable tabId="62" name="Tabela dinâmica2"/>
    <pivotTable tabId="62" name="Tabela dinâmica4"/>
  </pivotTables>
  <data>
    <tabular pivotCacheId="1982281139">
      <items count="14">
        <i x="7"/>
        <i x="0"/>
        <i x="8"/>
        <i x="9" s="1"/>
        <i x="5"/>
        <i x="3"/>
        <i x="2"/>
        <i x="1" nd="1"/>
        <i x="11" nd="1"/>
        <i x="6" nd="1"/>
        <i x="13" nd="1"/>
        <i x="12" nd="1"/>
        <i x="4" nd="1"/>
        <i x="10"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ANO" xr10:uid="{7D56F63B-16E0-44B1-B048-09D1C9C1F2FC}" sourceName="ANO">
  <pivotTables>
    <pivotTable tabId="62" name="Tabela dinâmica1"/>
    <pivotTable tabId="62" name="Tabela dinâmica2"/>
    <pivotTable tabId="62" name="Tabela dinâmica4"/>
  </pivotTables>
  <data>
    <tabular pivotCacheId="1982281139">
      <items count="2">
        <i x="0" s="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LIDADE MACRO 2" xr10:uid="{3D889176-743D-4FF0-9E44-8FFD6EF11F06}" cache="SegmentaçãodeDados_LOCALIDADE_MACRO2" caption="LOCALIDADE MACRO" rowHeight="251883"/>
  <slicer name="ANO" xr10:uid="{EFB13053-3A03-43F7-ABAA-37D18978ED5D}" cache="SegmentaçãodeDados_ANO" caption="ANO"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136BF9-2BE4-4C4F-84B9-4A80AB312CB0}" name="Tabela3" displayName="Tabela3" ref="A1:BF1203" totalsRowShown="0" headerRowDxfId="163" dataDxfId="162" headerRowBorderDxfId="161">
  <autoFilter ref="A1:BF1203" xr:uid="{84136BF9-2BE4-4C4F-84B9-4A80AB312CB0}">
    <filterColumn colId="2">
      <filters>
        <filter val="ATIVO"/>
        <filter val="LIB ATIVAÇÃO"/>
      </filters>
    </filterColumn>
    <filterColumn colId="16">
      <filters>
        <filter val="PATROCÍNIO_2025"/>
      </filters>
    </filterColumn>
  </autoFilter>
  <tableColumns count="58">
    <tableColumn id="1" xr3:uid="{9007E3D4-9910-40F7-A8A8-595685A2A704}" name="SITE" dataDxfId="160"/>
    <tableColumn id="25" xr3:uid="{7CBC4C30-031F-40F9-9471-59CA1927D021}" name="ID_METRO" dataDxfId="159"/>
    <tableColumn id="2" xr3:uid="{A2322F96-B280-4137-BF39-8F9A54EE85CD}" name="STATUS" dataDxfId="158"/>
    <tableColumn id="3" xr3:uid="{FADEF3BB-003D-4526-9673-5D17A9150412}" name="DUAS ALÇAS" dataDxfId="157"/>
    <tableColumn id="4" xr3:uid="{47421D53-4B11-45BE-B29D-598D8E1FB870}" name="NOVO _x000a_PRAZO REDE" dataDxfId="156"/>
    <tableColumn id="5" xr3:uid="{BC73B638-DBC5-47D1-B09C-943667E4F7A9}" name="PRAZO_x000a_ATIVAÇÃO" dataDxfId="155"/>
    <tableColumn id="17" xr3:uid="{2CA9FFEF-AD34-4BEF-BB57-644E692AB990}" name="DATA_x000a_REDE OK" dataDxfId="154"/>
    <tableColumn id="15" xr3:uid="{41966686-156B-496A-AFBA-0A1541204780}" name="DATA_FIM MIGRAÇÃO" dataDxfId="153"/>
    <tableColumn id="6" xr3:uid="{DD7FE26B-D985-43D4-9530-C914FC3565CD}" name="3a ALÇA OK?" dataDxfId="152"/>
    <tableColumn id="7" xr3:uid="{80E6130A-59D0-44D5-8778-1EF7352A76D5}" name="PRAZO REDE" dataDxfId="151"/>
    <tableColumn id="19" xr3:uid="{20B6DF12-D848-46AB-9749-A756EC999CD7}" name="TOPOLOGIA_x000a_ESTRUTURANTE" dataDxfId="150"/>
    <tableColumn id="9" xr3:uid="{BFFBB0E1-1392-450A-BCF9-A270BB379E16}" name="EQUIPAMENTO" dataDxfId="149"/>
    <tableColumn id="10" xr3:uid="{E6A43723-C415-4760-814D-743673F5718C}" name="HL4-PREDECESSOR" dataDxfId="148"/>
    <tableColumn id="11" xr3:uid="{F40B695F-37DD-4D1D-8A20-592156305308}" name="HL5D" dataDxfId="147"/>
    <tableColumn id="12" xr3:uid="{4CA9C8E2-0631-45FF-A6FB-CFF4461A8B07}" name="STATUS - PREDECESSOR" dataDxfId="146"/>
    <tableColumn id="13" xr3:uid="{1B05A106-46ED-4B68-AB80-88BF8BE7E67E}" name="LOCALIDADE" dataDxfId="145"/>
    <tableColumn id="30" xr3:uid="{F4BCEA8D-BD31-4E3B-88D3-C649E6622930}" name="LOCALIDADE MACRO" dataDxfId="144"/>
    <tableColumn id="14" xr3:uid="{72715F22-0FEB-44A0-9CCF-92F64DEAD051}" name="OBS: CONSTRUÇÃO DE REDE" dataDxfId="143"/>
    <tableColumn id="8" xr3:uid="{68109E6E-53FE-4030-A246-8C645C6990F3}" name="OBS: ATIVAÇÃO" dataDxfId="142"/>
    <tableColumn id="16" xr3:uid="{ABC2E74B-1109-4E7F-ADE0-31E43D2B965A}" name="PRIORIDADE_x000a_[ PROJ. E2E ]" dataDxfId="141"/>
    <tableColumn id="18" xr3:uid="{0062FC72-27BB-4DD7-A964-5480464F75D0}" name="STATUS REGIONAL" dataDxfId="140"/>
    <tableColumn id="20" xr3:uid="{E83E4EBB-68DB-411D-AEF2-98F6FC0B34FA}" name="PRAZO RE REVISADO" dataDxfId="139"/>
    <tableColumn id="21" xr3:uid="{E0952DA5-7D4C-4979-92DA-8BE5F5D3FDB9}" name="PRAZO ATIVAÇÃO" dataDxfId="138"/>
    <tableColumn id="22" xr3:uid="{05403FC0-F9DE-42EC-8270-A74A93AA50C6}" name="EMPRESA" dataDxfId="137"/>
    <tableColumn id="23" xr3:uid="{810B9A96-E5CD-4894-BB68-6E90A4E22488}" name="WRE" dataDxfId="136"/>
    <tableColumn id="24" xr3:uid="{7D714003-A0A1-438E-9448-BB651453FB24}" name="W MIGRAÇÃO" dataDxfId="135"/>
    <tableColumn id="28" xr3:uid="{BC91C92E-E273-438E-98FE-DBFC96993A29}" name="ANO" dataDxfId="134"/>
    <tableColumn id="31" xr3:uid="{C77070E4-7E5E-482E-AE21-5C240100658F}" name="ID OSP" dataDxfId="133"/>
    <tableColumn id="33" xr3:uid="{208C7192-141E-4FF6-AD12-AA704D0D8D6C}" name="Fila draft" dataDxfId="132"/>
    <tableColumn id="32" xr3:uid="{90230D90-8BCA-43E2-9246-B61C20CDFE3B}" name="STATUS ESTRUTURANTE" dataDxfId="131"/>
    <tableColumn id="40" xr3:uid="{40FFB6BB-5E26-4317-B762-A48D52199DF3}" name="RÁDIO/PRAZO" dataDxfId="130"/>
    <tableColumn id="63" xr3:uid="{12B0952C-4CDE-48D1-9F1C-C21D8F1A9566}" name="PRIORIDADE RÁDIO" dataDxfId="129"/>
    <tableColumn id="62" xr3:uid="{FEB3FF14-F5E0-4D1A-9F55-504D1F7F2E18}" name="PRIORIDADE RÁDIO2" dataDxfId="128"/>
    <tableColumn id="57" xr3:uid="{22F1FDF7-15BB-491F-9B6E-22ECBAC30698}" name="ATUALIZAÇÃO RODRIGO" dataDxfId="127"/>
    <tableColumn id="60" xr3:uid="{B967441A-91D2-4A5D-AEAC-D387C6C4E3F1}" name="DATA ENTREGA RÁDIO" dataDxfId="126"/>
    <tableColumn id="58" xr3:uid="{93B2636D-7FF5-4179-9FF0-C139C77513B9}" name="VALIDAÇÃO PROTEÇÃO RÁDIO/REDE" dataDxfId="125"/>
    <tableColumn id="27" xr3:uid="{0100C02D-1CF1-4166-8A42-6F4E00CC0B82}" name="STATUS_REDE" dataDxfId="124">
      <calculatedColumnFormula>IF(Tabela3[[#This Row],[STATUS]]&lt;&gt;"PREVISTO","N/A",IF(Tabela3[[#This Row],[Data_RE_CONGELADA]]="REDE OK","OK",IFERROR(IF(TODAY()-Tabela3[[#This Row],[Data_RE_CONGELADA]]&gt;=0,"ATRASADO",IF(TODAY()-Tabela3[[#This Row],[Data_RE_CONGELADA]]&gt;-5,"VENCENDO",IF(TODAY()-Tabela3[[#This Row],[Data_RE_CONGELADA]]&lt;=0,"NO PRAZO"))),"N/A")))</calculatedColumnFormula>
    </tableColumn>
    <tableColumn id="29" xr3:uid="{BE1816FB-2A16-4D61-8181-BF924234E7BB}" name="Data_RE_CONGELADA" dataDxfId="123"/>
    <tableColumn id="43" xr3:uid="{DD619346-9386-425E-B3D9-AC5B594B44CD}" name="DATA_ATIVAÇÃO_Congelada" dataDxfId="122"/>
    <tableColumn id="34" xr3:uid="{4ECE97F3-E359-4D42-9FAB-DB9C2B48DFE7}" name="SITE CRITICO" dataDxfId="121"/>
    <tableColumn id="35" xr3:uid="{1FF5706B-FFB7-4D2A-B42B-597A86968822}" name="OBS" dataDxfId="120"/>
    <tableColumn id="36" xr3:uid="{E7D773F3-A924-47AA-B44B-76094D49A206}" name="STATUS CONGELADO" dataDxfId="119"/>
    <tableColumn id="37" xr3:uid="{D7C2BF87-897A-42F9-B33E-C6BD98AA64A5}" name="RESPONSÁVEIS" dataDxfId="118"/>
    <tableColumn id="38" xr3:uid="{B9680E0B-61A8-4709-9480-8EF8DD6FC5F5}" name="PARETO REDE" dataDxfId="117"/>
    <tableColumn id="39" xr3:uid="{44539ECD-AB42-431C-BC3F-DAC7C6EE4FBA}" name="STATUS PVCO" dataDxfId="116"/>
    <tableColumn id="41" xr3:uid="{61656FF2-882B-4C7D-9BBE-E84D005EADBD}" name="CHAVE_ARTHUR" dataDxfId="115"/>
    <tableColumn id="26" xr3:uid="{66CD6A57-0803-47B4-9427-7A25B07C97F7}" name="COORDENADOR " dataDxfId="114"/>
    <tableColumn id="46" xr3:uid="{A39EFD34-038E-4F61-A25D-582FB6A7C12E}" name="VISTORIA" dataDxfId="113"/>
    <tableColumn id="42" xr3:uid="{0359F83D-7069-4366-A87B-BDE61B05E411}" name="ENERGIA" dataDxfId="112"/>
    <tableColumn id="44" xr3:uid="{F4BDCDD2-1541-46E3-B546-BEEE76599C3D}" name="BATERIA" dataDxfId="111"/>
    <tableColumn id="51" xr3:uid="{4DF25BB6-473A-43BD-95EF-644FF51EB777}" name="CLIMA" dataDxfId="110"/>
    <tableColumn id="50" xr3:uid="{42AF8293-9C35-4A60-92D1-6A4050880E82}" name="PROTEÇÃO" dataDxfId="109"/>
    <tableColumn id="48" xr3:uid="{C5DBEE10-52CE-438F-9168-C233B130D7A5}" name="GMG" dataDxfId="108"/>
    <tableColumn id="59" xr3:uid="{1627D4C2-F4B8-492C-9011-6B3AF152D6CE}" name="VISTORIA SITES ATIVOS" dataDxfId="107"/>
    <tableColumn id="61" xr3:uid="{E00A1B3A-5ECD-4718-880D-8A4D5325CE0A}" name="STATUS2" dataDxfId="106"/>
    <tableColumn id="45" xr3:uid="{2CDBBB06-668E-4588-8B8A-152216D2E7FB}" name="x" dataDxfId="105"/>
    <tableColumn id="52" xr3:uid="{835203D4-5C99-45B1-B99E-4FEA1AB5E3AB}" name="x2" dataDxfId="104">
      <calculatedColumnFormula>VLOOKUP(Tabela3[[#This Row],[ID OSP]],[1]Export!$R:$R,1,0)</calculatedColumnFormula>
    </tableColumn>
    <tableColumn id="56" xr3:uid="{83E3F7D6-208B-4220-B60B-F384C9D744E6}" name="OBS RODRIGO" dataDxfId="103"/>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7C3A53-0844-442C-ACEE-97DE9E5CA348}" name="Tabela2" displayName="Tabela2" ref="A1:D47" totalsRowShown="0" headerRowDxfId="12" dataDxfId="11">
  <autoFilter ref="A1:D47" xr:uid="{617C3A53-0844-442C-ACEE-97DE9E5CA348}"/>
  <tableColumns count="4">
    <tableColumn id="1" xr3:uid="{22B4E762-77D3-428B-A7DD-BD2136BD6D5E}" name="SIGLA" dataDxfId="10"/>
    <tableColumn id="2" xr3:uid="{1EA4121E-4F2B-4412-915C-DFE8588CCB0C}" name="MUNICIPIO" dataDxfId="9"/>
    <tableColumn id="3" xr3:uid="{C00C78CC-8506-4FF1-A6A2-B090AA0F5775}" name="HL4" dataDxfId="8"/>
    <tableColumn id="4" xr3:uid="{955CB97F-E853-42A1-8CF1-1AEA6134B863}" name="REFILIAÇÃO" dataDxfId="7"/>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B12" dT="2025-10-13T03:43:32.82" personId="{6AAF7028-FB31-4F4E-9EC9-99567A9B7BE2}" id="{57C1550F-EC3E-4994-A84E-DF302291B2BA}">
    <text>ID ANTIGO 587960</text>
  </threadedComment>
  <threadedComment ref="AB472" dT="2025-10-13T03:39:56.30" personId="{6AAF7028-FB31-4F4E-9EC9-99567A9B7BE2}" id="{4C325956-9CEC-4A07-832F-65A1F805DC70}">
    <text>ID ANTIGO 567875</text>
  </threadedComment>
  <threadedComment ref="AB494" dT="2025-10-13T03:40:43.78" personId="{6AAF7028-FB31-4F4E-9EC9-99567A9B7BE2}" id="{E736B1EE-C9BA-4D19-86BB-F512F419043D}">
    <text>ID ANTIGO 567875</text>
  </threadedComment>
  <threadedComment ref="AB541" dT="2025-10-13T03:20:06.98" personId="{6AAF7028-FB31-4F4E-9EC9-99567A9B7BE2}" id="{7D4A0293-9A02-43A6-BB04-1498AC67FDF9}">
    <text>Id antigo 567851</text>
  </threadedComment>
  <threadedComment ref="AB722" dT="2025-10-13T03:41:33.05" personId="{6AAF7028-FB31-4F4E-9EC9-99567A9B7BE2}" id="{A310A43B-81EC-4E3A-BD68-5E8514517677}">
    <text>ID ANTIGO 567937</text>
  </threadedComment>
  <threadedComment ref="AB728" dT="2025-10-13T03:19:10.44" personId="{6AAF7028-FB31-4F4E-9EC9-99567A9B7BE2}" id="{8C382FA3-BB60-4147-9539-9E4EA4E9580A}">
    <text>Id antigo 566285</text>
  </threadedComment>
  <threadedComment ref="AB737" dT="2025-09-12T17:01:39.55" personId="{6AAF7028-FB31-4F4E-9EC9-99567A9B7BE2}" id="{34F7CED5-C567-4554-B70D-322B863038AD}">
    <text>ID ANTIGO: 566372</text>
  </threadedComment>
  <threadedComment ref="AB737" dT="2025-10-13T03:14:00.27" personId="{6AAF7028-FB31-4F4E-9EC9-99567A9B7BE2}" id="{C0560DAE-828B-49CA-A4D1-576FBB1FE012}" parentId="{34F7CED5-C567-4554-B70D-322B863038AD}">
    <text>Id antigo 586042</text>
  </threadedComment>
  <threadedComment ref="AB738" dT="2025-10-13T03:15:10.67" personId="{6AAF7028-FB31-4F4E-9EC9-99567A9B7BE2}" id="{D9A0026D-AEDD-4580-AC0B-056A742C1614}">
    <text>Id antigo 566278</text>
  </threadedComment>
  <threadedComment ref="AB746" dT="2025-10-13T03:43:56.53" personId="{6AAF7028-FB31-4F4E-9EC9-99567A9B7BE2}" id="{4BF52F63-99A2-490D-B832-906C35B64911}">
    <text>ID ANTIGO 569765</text>
  </threadedComment>
  <threadedComment ref="AB765" dT="2025-10-13T03:18:40.09" personId="{6AAF7028-FB31-4F4E-9EC9-99567A9B7BE2}" id="{EA983C5B-69A3-49F2-B225-BD7B7767E31A}">
    <text>Id antigo: 566311</text>
  </threadedComment>
  <threadedComment ref="E780" dT="2025-05-21T18:28:42.72" personId="{6AAF7028-FB31-4F4E-9EC9-99567A9B7BE2}" id="{A846FEEB-338A-4871-BA59-C71F0DD4DC8E}">
    <text>REPARO 24/05</text>
  </threadedComment>
  <threadedComment ref="AB853" dT="2025-05-26T18:24:05.58" personId="{6AAF7028-FB31-4F4E-9EC9-99567A9B7BE2}" id="{3C974AE0-DB5E-499A-BEC7-8E0B93FF89F5}">
    <text>Id antigo: 549084</text>
  </threadedComment>
  <threadedComment ref="AB856" dT="2025-05-30T18:43:45.30" personId="{D8E9E0D3-2876-4B55-BD37-B39E8C282B01}" id="{B2CAF9AE-004C-41A4-9910-D81DF251FEE0}">
    <text>ID antigo 549075 (30/05)</text>
  </threadedComment>
  <threadedComment ref="AB859" dT="2025-05-27T18:38:05.59" personId="{6AAF7028-FB31-4F4E-9EC9-99567A9B7BE2}" id="{360963EE-24C1-45BB-8264-94E180EE7BD9}">
    <text xml:space="preserve">549072 antigo
</text>
  </threadedComment>
  <threadedComment ref="AB860" dT="2025-09-04T17:16:09.81" personId="{D8E9E0D3-2876-4B55-BD37-B39E8C282B01}" id="{CBD0C327-F664-4A31-B72F-0411DBD98035}">
    <text>id antigo 549000 (4/9/25)</text>
  </threadedComment>
  <threadedComment ref="AB862" dT="2025-05-20T20:34:31.32" personId="{6AAF7028-FB31-4F4E-9EC9-99567A9B7BE2}" id="{5DA92D23-C589-45F4-8C89-E901A30A3A78}">
    <text>Id antigo: 549055</text>
  </threadedComment>
  <threadedComment ref="AB863" dT="2025-05-27T18:49:25.88" personId="{6AAF7028-FB31-4F4E-9EC9-99567A9B7BE2}" id="{94660FDE-8C28-4EBA-A6C6-7B81F482DA4D}">
    <text>ID ANTIGO 549056</text>
  </threadedComment>
  <threadedComment ref="AB894" dT="2025-09-04T19:16:27.22" personId="{6AAF7028-FB31-4F4E-9EC9-99567A9B7BE2}" id="{0F1CD098-04B2-490B-AA45-473085A5F9B8}">
    <text>Id antigo Telemont: 548988</text>
  </threadedComment>
  <threadedComment ref="AB894" dT="2025-10-13T03:14:29.20" personId="{6AAF7028-FB31-4F4E-9EC9-99567A9B7BE2}" id="{6C4F682E-3ACA-459F-B5EC-BEB3D939AB8E}" parentId="{0F1CD098-04B2-490B-AA45-473085A5F9B8}">
    <text>Id antigo 583965 - Nort</text>
  </threadedComment>
  <threadedComment ref="AB900" dT="2025-06-03T20:16:11.08" personId="{6AAF7028-FB31-4F4E-9EC9-99567A9B7BE2}" id="{4286E3C2-C786-4382-BB99-CCFCA1A82822}">
    <text>ID ANTIGO 548996</text>
  </threadedComment>
  <threadedComment ref="AB905" dT="2025-08-12T16:26:09.34" personId="{6AAF7028-FB31-4F4E-9EC9-99567A9B7BE2}" id="{9350BCE6-FFEC-4CF9-9F43-B2F81533F9C4}">
    <text>ID ANTIGO 549003</text>
  </threadedComment>
  <threadedComment ref="AB906" dT="2025-06-09T20:32:58.80" personId="{D8E9E0D3-2876-4B55-BD37-B39E8C282B01}" id="{0477A505-FA9B-4986-A344-7AD7B22DF6A0}">
    <text>ID antigo 548997 (9/6/25)</text>
  </threadedComment>
  <threadedComment ref="AB907" dT="2025-06-12T15:10:30.24" personId="{6AAF7028-FB31-4F4E-9EC9-99567A9B7BE2}" id="{B9084BD7-D3DC-4675-B816-72AB1205009C}">
    <text>Id antigo 548989</text>
  </threadedComment>
  <threadedComment ref="AB908" dT="2025-06-12T18:07:23.87" personId="{6AAF7028-FB31-4F4E-9EC9-99567A9B7BE2}" id="{5E23EFED-AE4B-41A7-AF8E-5469CB3BE4D4}">
    <text>ID ANTIGO 549137</text>
  </threadedComment>
  <threadedComment ref="AB916" dT="2025-06-09T19:23:47.81" personId="{D8E9E0D3-2876-4B55-BD37-B39E8C282B01}" id="{FAB4618E-10C9-4E6A-B64E-B734F9664DEC}">
    <text>ID antigo 549019 (9/6/25)</text>
  </threadedComment>
  <threadedComment ref="AB919" dT="2025-06-09T12:38:24.21" personId="{6AAF7028-FB31-4F4E-9EC9-99567A9B7BE2}" id="{B9458085-D77A-4E54-A004-59C6BD5023F7}">
    <text>ID ANTIGO 554152</text>
  </threadedComment>
  <threadedComment ref="AB958" dT="2025-06-17T14:31:44.81" personId="{6AAF7028-FB31-4F4E-9EC9-99567A9B7BE2}" id="{A6296F09-1573-4F14-B4DB-B466689A385E}">
    <text>ID ANTIGO 549023</text>
  </threadedComment>
  <threadedComment ref="AB961" dT="2025-05-26T21:25:10.66" personId="{6AAF7028-FB31-4F4E-9EC9-99567A9B7BE2}" id="{899A0634-F628-4A19-94D8-99D083FB68F5}">
    <text>Id antigo 549074</text>
  </threadedComment>
  <threadedComment ref="AB962" dT="2025-06-05T18:30:43.03" personId="{D8E9E0D3-2876-4B55-BD37-B39E8C282B01}" id="{896F23CE-9437-4528-8D86-D5B22007E262}">
    <text xml:space="preserve">id antigo 548974 (05/06/25)
</text>
  </threadedComment>
  <threadedComment ref="AB985" dT="2025-10-13T03:15:46.76" personId="{6AAF7028-FB31-4F4E-9EC9-99567A9B7BE2}" id="{E3BA2AFD-096E-4127-9103-EB56C2060C30}">
    <text>Id antigo : 566322</text>
  </threadedComment>
  <threadedComment ref="AB1005" dT="2025-10-13T03:17:43.88" personId="{6AAF7028-FB31-4F4E-9EC9-99567A9B7BE2}" id="{9B634263-AA26-4DA7-AE55-7813B37E7F70}">
    <text>Id antigo 565315</text>
  </threadedComment>
  <threadedComment ref="AB1012" dT="2025-09-12T17:01:49.57" personId="{6AAF7028-FB31-4F4E-9EC9-99567A9B7BE2}" id="{692F3845-FACF-4E59-AC79-53137027A933}">
    <text>ID ANTIGO 566397</text>
  </threadedComment>
  <threadedComment ref="AB1012" dT="2025-10-13T03:44:54.82" personId="{6AAF7028-FB31-4F4E-9EC9-99567A9B7BE2}" id="{3B922515-0DED-41E0-B658-EE0F783755A4}" parentId="{692F3845-FACF-4E59-AC79-53137027A933}">
    <text>ID ANTIGO 586044</text>
  </threadedComment>
  <threadedComment ref="AB1012" dT="2025-11-17T20:37:08.69" personId="{6AAF7028-FB31-4F4E-9EC9-99567A9B7BE2}" id="{DCCEE596-2F1B-41A9-BB36-87CCB311B76D}" parentId="{692F3845-FACF-4E59-AC79-53137027A933}">
    <text>ID LINKO: 593948</text>
  </threadedComment>
  <threadedComment ref="AB1017" dT="2025-10-13T03:19:43.71" personId="{6AAF7028-FB31-4F4E-9EC9-99567A9B7BE2}" id="{B852CB5A-0AE3-4ACF-AB9C-026EBB5ECD7F}">
    <text>Id antigo 565406</text>
  </threadedComment>
  <threadedComment ref="K1018" dT="2025-09-12T13:42:37.09" personId="{6AAF7028-FB31-4F4E-9EC9-99567A9B7BE2}" id="{C94D922C-C30A-4724-B977-3B746EE922D5}">
    <text xml:space="preserve">Site MGAVN – Aprovado Fibra + rádio reuso
</text>
  </threadedComment>
  <threadedComment ref="AB1018" dT="2025-10-13T03:17:02.02" personId="{6AAF7028-FB31-4F4E-9EC9-99567A9B7BE2}" id="{834EC715-6237-461A-B58C-9DE9035BDDE7}">
    <text>Id antigo 589998</text>
  </threadedComment>
  <threadedComment ref="AB1019" dT="2025-10-13T03:18:18.76" personId="{6AAF7028-FB31-4F4E-9EC9-99567A9B7BE2}" id="{51A9472F-139A-4824-8B1A-1E5EB47F4548}">
    <text>Id antigo 566306</text>
  </threadedComment>
  <threadedComment ref="AB1024" dT="2025-10-13T03:43:17.00" personId="{6AAF7028-FB31-4F4E-9EC9-99567A9B7BE2}" id="{DB4B63C5-DDC5-4B21-972D-7CFE5279F0FA}">
    <text>ID ANTIGO 566300</text>
  </threadedComment>
  <threadedComment ref="AB1026" dT="2025-09-12T17:01:20.91" personId="{6AAF7028-FB31-4F4E-9EC9-99567A9B7BE2}" id="{4626C135-D9BD-4378-8D92-6D48E242AE21}">
    <text>Id antigo 566382</text>
  </threadedComment>
  <threadedComment ref="AB1032" dT="2025-10-13T03:22:46.52" personId="{6AAF7028-FB31-4F4E-9EC9-99567A9B7BE2}" id="{DDAF7E03-6A55-4568-B17C-64A4380E3039}">
    <text>Id antigo 566399</text>
  </threadedComment>
  <threadedComment ref="AB1032" dT="2025-10-13T03:23:35.02" personId="{6AAF7028-FB31-4F4E-9EC9-99567A9B7BE2}" id="{2D640CB6-ACE8-4B55-9E1E-1593BDD43EF3}" parentId="{DDAF7E03-6A55-4568-B17C-64A4380E3039}">
    <text>Id antigo 586040</text>
  </threadedComment>
  <threadedComment ref="AB1092" dT="2025-10-13T03:41:12.04" personId="{6AAF7028-FB31-4F4E-9EC9-99567A9B7BE2}" id="{5EB7111F-4986-4468-9D61-6B61A9958B6A}">
    <text>ID ANTIGO 567910</text>
  </threadedComment>
  <threadedComment ref="AB1095" dT="2025-10-13T03:21:39.51" personId="{6AAF7028-FB31-4F4E-9EC9-99567A9B7BE2}" id="{4EF783B6-2148-4C74-8A00-93C8D2927810}">
    <text>Id antigo 567944</text>
  </threadedComment>
  <threadedComment ref="AB1112" dT="2025-10-13T03:21:53.99" personId="{6AAF7028-FB31-4F4E-9EC9-99567A9B7BE2}" id="{30579EF2-89D3-4D3A-AEAB-B81F976AB89F}">
    <text>Id antigo 567953</text>
  </threadedComment>
  <threadedComment ref="AB1114" dT="2025-10-13T03:22:11.86" personId="{6AAF7028-FB31-4F4E-9EC9-99567A9B7BE2}" id="{285F8F04-D864-4E7B-9E3E-E70F71E67374}">
    <text>Id antigo 567962</text>
  </threadedComment>
  <threadedComment ref="AB1115" dT="2025-10-13T03:20:28.57" personId="{6AAF7028-FB31-4F4E-9EC9-99567A9B7BE2}" id="{5E293852-EB39-406C-BF40-9F243F4FA6B9}">
    <text>Id antigo 567942</text>
  </threadedComment>
  <threadedComment ref="AB1116" dT="2025-10-13T03:20:28.57" personId="{6AAF7028-FB31-4F4E-9EC9-99567A9B7BE2}" id="{7C76B8E7-BB76-444E-999B-D0B16B710D43}">
    <text>Id antigo 567942</text>
  </threadedComment>
  <threadedComment ref="AB1138" dT="2025-10-13T03:42:02.48" personId="{6AAF7028-FB31-4F4E-9EC9-99567A9B7BE2}" id="{7CF8AE48-91F7-4D25-905F-D127778AE3ED}">
    <text>ID ANTIGO 567938</text>
  </threadedComment>
  <threadedComment ref="AB1144" dT="2025-10-13T03:42:32.10" personId="{6AAF7028-FB31-4F4E-9EC9-99567A9B7BE2}" id="{F084C7B3-D635-4EDB-9FA6-511140B74415}">
    <text>ID ANTIGO 567939</text>
  </threadedComment>
  <threadedComment ref="AB1203" dT="2025-10-13T03:42:32.10" personId="{6AAF7028-FB31-4F4E-9EC9-99567A9B7BE2}" id="{F0674CA0-6382-4144-B77F-0A862FF69F04}">
    <text>ID ANTIGO 567939</text>
  </threadedComment>
</ThreadedComment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23.xml.rels><?xml version="1.0" encoding="UTF-8" standalone="yes"?>
<Relationships xmlns="http://schemas.openxmlformats.org/package/2006/relationships"><Relationship Id="rId8" Type="http://schemas.openxmlformats.org/officeDocument/2006/relationships/pivotTable" Target="../pivotTables/pivotTable30.xml"/><Relationship Id="rId3" Type="http://schemas.openxmlformats.org/officeDocument/2006/relationships/pivotTable" Target="../pivotTables/pivotTable25.xml"/><Relationship Id="rId7" Type="http://schemas.openxmlformats.org/officeDocument/2006/relationships/pivotTable" Target="../pivotTables/pivotTable29.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pivotTable" Target="../pivotTables/pivotTable28.xml"/><Relationship Id="rId5" Type="http://schemas.openxmlformats.org/officeDocument/2006/relationships/pivotTable" Target="../pivotTables/pivotTable27.xml"/><Relationship Id="rId4" Type="http://schemas.openxmlformats.org/officeDocument/2006/relationships/pivotTable" Target="../pivotTables/pivot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924A0-F993-48E7-A5EE-48C9B6DA2356}">
  <dimension ref="A1:AC106"/>
  <sheetViews>
    <sheetView showGridLines="0" zoomScale="70" zoomScaleNormal="70" workbookViewId="0">
      <selection activeCell="O65" sqref="O65"/>
    </sheetView>
  </sheetViews>
  <sheetFormatPr defaultColWidth="8.5703125" defaultRowHeight="12"/>
  <cols>
    <col min="1" max="1" width="8.5703125" style="365"/>
    <col min="2" max="2" width="20.5703125" style="361" bestFit="1" customWidth="1"/>
    <col min="3" max="3" width="9" style="365" bestFit="1" customWidth="1"/>
    <col min="4" max="4" width="12.42578125" style="365" customWidth="1"/>
    <col min="5" max="8" width="8.5703125" style="365"/>
    <col min="9" max="9" width="9.42578125" style="365" customWidth="1"/>
    <col min="10" max="19" width="8.5703125" style="365"/>
    <col min="20" max="20" width="24" style="365" bestFit="1" customWidth="1"/>
    <col min="21" max="21" width="8.5703125" style="365" bestFit="1" customWidth="1"/>
    <col min="22" max="24" width="8.5703125" style="365"/>
    <col min="25" max="25" width="25.5703125" style="365" bestFit="1" customWidth="1"/>
    <col min="26" max="27" width="8.5703125" style="365"/>
    <col min="28" max="28" width="34.42578125" style="365" bestFit="1" customWidth="1"/>
    <col min="29" max="29" width="27.42578125" style="365" bestFit="1" customWidth="1"/>
    <col min="30" max="16384" width="8.5703125" style="365"/>
  </cols>
  <sheetData>
    <row r="1" spans="1:29">
      <c r="A1" s="365" t="s">
        <v>0</v>
      </c>
    </row>
    <row r="2" spans="1:29" ht="17.850000000000001" customHeight="1">
      <c r="A2" s="365" t="s">
        <v>1</v>
      </c>
      <c r="B2" s="633" t="s">
        <v>2</v>
      </c>
      <c r="C2" s="635" t="s">
        <v>3</v>
      </c>
      <c r="D2" s="642" t="s">
        <v>4</v>
      </c>
      <c r="E2" s="638" t="s">
        <v>5</v>
      </c>
      <c r="F2" s="638"/>
      <c r="G2" s="638"/>
      <c r="H2" s="638"/>
      <c r="I2" s="639"/>
      <c r="J2" s="637" t="s">
        <v>6</v>
      </c>
      <c r="K2" s="638"/>
      <c r="L2" s="638"/>
      <c r="M2" s="638"/>
      <c r="N2" s="639"/>
      <c r="O2" s="644" t="s">
        <v>7</v>
      </c>
      <c r="P2" s="645"/>
      <c r="Q2" s="631" t="s">
        <v>8</v>
      </c>
      <c r="R2" s="366"/>
      <c r="S2" s="366"/>
      <c r="T2" s="377" t="s">
        <v>9</v>
      </c>
      <c r="U2" s="378" t="s">
        <v>10</v>
      </c>
      <c r="V2" s="378" t="s">
        <v>11</v>
      </c>
      <c r="W2" s="379" t="s">
        <v>12</v>
      </c>
      <c r="X2" s="378" t="s">
        <v>13</v>
      </c>
      <c r="Y2" s="380" t="s">
        <v>14</v>
      </c>
      <c r="Z2" s="380" t="s">
        <v>15</v>
      </c>
      <c r="AA2" s="378" t="s">
        <v>16</v>
      </c>
      <c r="AB2" s="381" t="s">
        <v>17</v>
      </c>
      <c r="AC2" s="380" t="s">
        <v>18</v>
      </c>
    </row>
    <row r="3" spans="1:29" ht="16.350000000000001" customHeight="1">
      <c r="B3" s="634"/>
      <c r="C3" s="636"/>
      <c r="D3" s="643"/>
      <c r="E3" s="367">
        <v>45712</v>
      </c>
      <c r="F3" s="367">
        <v>45713</v>
      </c>
      <c r="G3" s="367">
        <v>45714</v>
      </c>
      <c r="H3" s="367">
        <v>45715</v>
      </c>
      <c r="I3" s="367">
        <v>45716</v>
      </c>
      <c r="J3" s="368" t="s">
        <v>19</v>
      </c>
      <c r="K3" s="368" t="s">
        <v>20</v>
      </c>
      <c r="L3" s="368" t="s">
        <v>21</v>
      </c>
      <c r="M3" s="368" t="s">
        <v>22</v>
      </c>
      <c r="N3" s="368" t="s">
        <v>23</v>
      </c>
      <c r="O3" s="368" t="s">
        <v>24</v>
      </c>
      <c r="P3" s="368" t="s">
        <v>25</v>
      </c>
      <c r="Q3" s="632"/>
      <c r="R3" s="369"/>
      <c r="S3" s="369"/>
      <c r="T3" s="382" t="s">
        <v>26</v>
      </c>
      <c r="U3" s="383" t="s">
        <v>27</v>
      </c>
      <c r="V3" s="383" t="s">
        <v>1</v>
      </c>
      <c r="W3" s="383" t="s">
        <v>28</v>
      </c>
      <c r="X3" s="383" t="s">
        <v>29</v>
      </c>
      <c r="Y3" s="383" t="s">
        <v>30</v>
      </c>
      <c r="Z3" s="383" t="s">
        <v>31</v>
      </c>
      <c r="AA3" s="383" t="s">
        <v>32</v>
      </c>
      <c r="AB3" s="383" t="s">
        <v>33</v>
      </c>
      <c r="AC3" s="383" t="s">
        <v>34</v>
      </c>
    </row>
    <row r="4" spans="1:29" ht="15">
      <c r="B4" s="640" t="s">
        <v>35</v>
      </c>
      <c r="C4" s="371" t="s">
        <v>36</v>
      </c>
      <c r="D4" s="374">
        <v>0</v>
      </c>
      <c r="E4" s="372"/>
      <c r="F4" s="372"/>
      <c r="G4" s="372"/>
      <c r="H4" s="372"/>
      <c r="I4" s="372"/>
      <c r="J4" s="372"/>
      <c r="K4" s="372">
        <v>3</v>
      </c>
      <c r="L4" s="372"/>
      <c r="M4" s="372"/>
      <c r="N4" s="372"/>
      <c r="O4" s="376"/>
      <c r="P4" s="376"/>
      <c r="Q4" s="373">
        <f>SUM(E4:P4)</f>
        <v>3</v>
      </c>
      <c r="R4" s="369"/>
      <c r="S4" s="369"/>
      <c r="T4" s="384" t="s">
        <v>37</v>
      </c>
      <c r="U4" s="385" t="s">
        <v>38</v>
      </c>
      <c r="V4" s="385" t="s">
        <v>39</v>
      </c>
      <c r="W4" s="385" t="s">
        <v>40</v>
      </c>
      <c r="X4" s="385" t="s">
        <v>29</v>
      </c>
      <c r="Y4" s="385" t="s">
        <v>41</v>
      </c>
      <c r="Z4" s="385">
        <v>0</v>
      </c>
      <c r="AA4" s="385" t="s">
        <v>42</v>
      </c>
      <c r="AB4" s="385" t="s">
        <v>43</v>
      </c>
      <c r="AC4" s="385" t="s">
        <v>34</v>
      </c>
    </row>
    <row r="5" spans="1:29" ht="32.25" customHeight="1">
      <c r="B5" s="641"/>
      <c r="C5" s="371" t="s">
        <v>44</v>
      </c>
      <c r="D5" s="375">
        <v>0</v>
      </c>
      <c r="E5" s="372"/>
      <c r="F5" s="372"/>
      <c r="G5" s="372"/>
      <c r="H5" s="372"/>
      <c r="I5" s="372"/>
      <c r="J5" s="372"/>
      <c r="K5" s="372"/>
      <c r="L5" s="372"/>
      <c r="M5" s="372"/>
      <c r="N5" s="372"/>
      <c r="O5" s="376"/>
      <c r="P5" s="376"/>
      <c r="Q5" s="373">
        <f>SUM(E5:P5)</f>
        <v>0</v>
      </c>
      <c r="R5" s="369"/>
      <c r="S5" s="369"/>
      <c r="T5" s="382" t="s">
        <v>45</v>
      </c>
      <c r="U5" s="383" t="s">
        <v>46</v>
      </c>
      <c r="V5" s="383" t="s">
        <v>39</v>
      </c>
      <c r="W5" s="383" t="s">
        <v>27</v>
      </c>
      <c r="X5" s="383" t="s">
        <v>29</v>
      </c>
      <c r="Y5" s="383" t="s">
        <v>30</v>
      </c>
      <c r="Z5" s="383" t="s">
        <v>31</v>
      </c>
      <c r="AA5" s="383" t="s">
        <v>32</v>
      </c>
      <c r="AB5" s="383" t="s">
        <v>33</v>
      </c>
      <c r="AC5" s="383" t="s">
        <v>34</v>
      </c>
    </row>
    <row r="6" spans="1:29" ht="16.5" customHeight="1">
      <c r="R6" s="369"/>
      <c r="S6" s="369"/>
      <c r="T6" s="384" t="s">
        <v>47</v>
      </c>
      <c r="U6" s="385" t="s">
        <v>48</v>
      </c>
      <c r="V6" s="385" t="s">
        <v>39</v>
      </c>
      <c r="W6" s="385" t="s">
        <v>49</v>
      </c>
      <c r="X6" s="385" t="s">
        <v>29</v>
      </c>
      <c r="Y6" s="385" t="s">
        <v>41</v>
      </c>
      <c r="Z6" s="385">
        <v>0</v>
      </c>
      <c r="AA6" s="385" t="s">
        <v>42</v>
      </c>
      <c r="AB6" s="385" t="s">
        <v>50</v>
      </c>
      <c r="AC6" s="385" t="s">
        <v>51</v>
      </c>
    </row>
    <row r="7" spans="1:29" ht="15">
      <c r="B7" s="640" t="s">
        <v>52</v>
      </c>
      <c r="C7" s="371" t="s">
        <v>36</v>
      </c>
      <c r="D7" s="374">
        <v>0</v>
      </c>
      <c r="E7" s="372"/>
      <c r="F7" s="372"/>
      <c r="G7" s="372">
        <v>1</v>
      </c>
      <c r="H7" s="372"/>
      <c r="I7" s="372"/>
      <c r="J7" s="372"/>
      <c r="K7" s="372">
        <v>2</v>
      </c>
      <c r="L7" s="372">
        <v>3</v>
      </c>
      <c r="M7" s="372"/>
      <c r="N7" s="372"/>
      <c r="O7" s="376"/>
      <c r="P7" s="376"/>
      <c r="Q7" s="373">
        <f>SUM(E7:P7)</f>
        <v>6</v>
      </c>
      <c r="R7" s="369"/>
      <c r="S7" s="369"/>
      <c r="T7" s="382" t="s">
        <v>53</v>
      </c>
      <c r="U7" s="383" t="s">
        <v>54</v>
      </c>
      <c r="V7" s="383">
        <v>0</v>
      </c>
      <c r="W7" s="383" t="s">
        <v>28</v>
      </c>
      <c r="X7" s="383" t="s">
        <v>29</v>
      </c>
      <c r="Y7" s="383" t="s">
        <v>41</v>
      </c>
      <c r="Z7" s="383">
        <v>0</v>
      </c>
      <c r="AA7" s="383" t="s">
        <v>42</v>
      </c>
      <c r="AB7" s="383" t="s">
        <v>43</v>
      </c>
      <c r="AC7" s="383" t="s">
        <v>34</v>
      </c>
    </row>
    <row r="8" spans="1:29" ht="15">
      <c r="B8" s="641"/>
      <c r="C8" s="371" t="s">
        <v>44</v>
      </c>
      <c r="D8" s="375">
        <v>0</v>
      </c>
      <c r="E8" s="372"/>
      <c r="F8" s="372"/>
      <c r="G8" s="372"/>
      <c r="H8" s="372"/>
      <c r="I8" s="372"/>
      <c r="J8" s="372"/>
      <c r="K8" s="372"/>
      <c r="L8" s="372"/>
      <c r="M8" s="372"/>
      <c r="N8" s="372"/>
      <c r="O8" s="376"/>
      <c r="P8" s="376"/>
      <c r="Q8" s="373">
        <f>SUM(E8:P8)</f>
        <v>0</v>
      </c>
      <c r="R8" s="369"/>
      <c r="S8" s="369"/>
      <c r="T8" s="384" t="s">
        <v>55</v>
      </c>
      <c r="U8" s="385" t="s">
        <v>56</v>
      </c>
      <c r="V8" s="385" t="s">
        <v>39</v>
      </c>
      <c r="W8" s="385" t="s">
        <v>28</v>
      </c>
      <c r="X8" s="385" t="s">
        <v>29</v>
      </c>
      <c r="Y8" s="385" t="s">
        <v>41</v>
      </c>
      <c r="Z8" s="385" t="s">
        <v>28</v>
      </c>
      <c r="AA8" s="385" t="s">
        <v>42</v>
      </c>
      <c r="AB8" s="385" t="s">
        <v>57</v>
      </c>
      <c r="AC8" s="385" t="s">
        <v>51</v>
      </c>
    </row>
    <row r="9" spans="1:29" ht="15">
      <c r="R9" s="369"/>
      <c r="S9" s="369"/>
      <c r="T9" s="382" t="s">
        <v>58</v>
      </c>
      <c r="U9" s="383" t="s">
        <v>59</v>
      </c>
      <c r="V9" s="383" t="s">
        <v>60</v>
      </c>
      <c r="W9" s="383" t="s">
        <v>28</v>
      </c>
      <c r="X9" s="383" t="s">
        <v>29</v>
      </c>
      <c r="Y9" s="383" t="s">
        <v>30</v>
      </c>
      <c r="Z9" s="383" t="s">
        <v>31</v>
      </c>
      <c r="AA9" s="383" t="s">
        <v>32</v>
      </c>
      <c r="AB9" s="383" t="s">
        <v>33</v>
      </c>
      <c r="AC9" s="383" t="s">
        <v>51</v>
      </c>
    </row>
    <row r="10" spans="1:29" ht="15">
      <c r="R10" s="369"/>
      <c r="S10" s="369"/>
      <c r="T10" s="384" t="s">
        <v>61</v>
      </c>
      <c r="U10" s="385" t="s">
        <v>62</v>
      </c>
      <c r="V10" s="385" t="s">
        <v>60</v>
      </c>
      <c r="W10" s="385" t="s">
        <v>28</v>
      </c>
      <c r="X10" s="385" t="s">
        <v>29</v>
      </c>
      <c r="Y10" s="385" t="s">
        <v>30</v>
      </c>
      <c r="Z10" s="385" t="s">
        <v>31</v>
      </c>
      <c r="AA10" s="385" t="s">
        <v>32</v>
      </c>
      <c r="AB10" s="385" t="s">
        <v>33</v>
      </c>
      <c r="AC10" s="385" t="s">
        <v>51</v>
      </c>
    </row>
    <row r="11" spans="1:29" ht="15">
      <c r="A11" s="365" t="s">
        <v>0</v>
      </c>
      <c r="R11" s="369"/>
      <c r="S11" s="369"/>
      <c r="T11" s="382" t="s">
        <v>63</v>
      </c>
      <c r="U11" s="383" t="s">
        <v>64</v>
      </c>
      <c r="V11" s="383" t="s">
        <v>60</v>
      </c>
      <c r="W11" s="383" t="s">
        <v>28</v>
      </c>
      <c r="X11" s="383" t="s">
        <v>29</v>
      </c>
      <c r="Y11" s="383" t="s">
        <v>41</v>
      </c>
      <c r="Z11" s="383">
        <v>0</v>
      </c>
      <c r="AA11" s="383" t="s">
        <v>42</v>
      </c>
      <c r="AB11" s="383" t="s">
        <v>33</v>
      </c>
      <c r="AC11" s="383" t="s">
        <v>65</v>
      </c>
    </row>
    <row r="12" spans="1:29" ht="15">
      <c r="A12" s="365" t="s">
        <v>39</v>
      </c>
      <c r="B12" s="633" t="s">
        <v>2</v>
      </c>
      <c r="C12" s="635" t="s">
        <v>3</v>
      </c>
      <c r="D12" s="642" t="s">
        <v>4</v>
      </c>
      <c r="E12" s="638" t="s">
        <v>5</v>
      </c>
      <c r="F12" s="638"/>
      <c r="G12" s="638"/>
      <c r="H12" s="638"/>
      <c r="I12" s="639"/>
      <c r="J12" s="637" t="s">
        <v>6</v>
      </c>
      <c r="K12" s="638"/>
      <c r="L12" s="638"/>
      <c r="M12" s="638"/>
      <c r="N12" s="639"/>
      <c r="O12" s="644" t="s">
        <v>7</v>
      </c>
      <c r="P12" s="645"/>
      <c r="Q12" s="631" t="s">
        <v>8</v>
      </c>
      <c r="R12" s="369"/>
      <c r="S12" s="369"/>
      <c r="T12" s="384" t="s">
        <v>66</v>
      </c>
      <c r="U12" s="385" t="s">
        <v>67</v>
      </c>
      <c r="V12" s="385" t="s">
        <v>60</v>
      </c>
      <c r="W12" s="385" t="s">
        <v>28</v>
      </c>
      <c r="X12" s="385" t="s">
        <v>29</v>
      </c>
      <c r="Y12" s="385" t="s">
        <v>41</v>
      </c>
      <c r="Z12" s="385">
        <v>0</v>
      </c>
      <c r="AA12" s="385" t="s">
        <v>42</v>
      </c>
      <c r="AB12" s="385" t="s">
        <v>33</v>
      </c>
      <c r="AC12" s="385" t="s">
        <v>51</v>
      </c>
    </row>
    <row r="13" spans="1:29" ht="15">
      <c r="B13" s="634"/>
      <c r="C13" s="636"/>
      <c r="D13" s="643"/>
      <c r="E13" s="367">
        <v>45712</v>
      </c>
      <c r="F13" s="367">
        <v>45713</v>
      </c>
      <c r="G13" s="367">
        <v>45714</v>
      </c>
      <c r="H13" s="367">
        <v>45715</v>
      </c>
      <c r="I13" s="367">
        <v>45716</v>
      </c>
      <c r="J13" s="368" t="s">
        <v>19</v>
      </c>
      <c r="K13" s="368" t="s">
        <v>20</v>
      </c>
      <c r="L13" s="368" t="s">
        <v>21</v>
      </c>
      <c r="M13" s="368" t="s">
        <v>22</v>
      </c>
      <c r="N13" s="368" t="s">
        <v>23</v>
      </c>
      <c r="O13" s="368" t="s">
        <v>24</v>
      </c>
      <c r="P13" s="368" t="s">
        <v>25</v>
      </c>
      <c r="Q13" s="632"/>
      <c r="R13" s="369"/>
      <c r="S13" s="369"/>
      <c r="T13" s="382" t="s">
        <v>68</v>
      </c>
      <c r="U13" s="383" t="s">
        <v>69</v>
      </c>
      <c r="V13" s="383" t="s">
        <v>1</v>
      </c>
      <c r="W13" s="383" t="s">
        <v>28</v>
      </c>
      <c r="X13" s="383" t="s">
        <v>29</v>
      </c>
      <c r="Y13" s="383" t="s">
        <v>41</v>
      </c>
      <c r="Z13" s="383">
        <v>0</v>
      </c>
      <c r="AA13" s="383" t="s">
        <v>42</v>
      </c>
      <c r="AB13" s="383" t="s">
        <v>70</v>
      </c>
      <c r="AC13" s="383" t="s">
        <v>51</v>
      </c>
    </row>
    <row r="14" spans="1:29" ht="15">
      <c r="B14" s="640" t="s">
        <v>35</v>
      </c>
      <c r="C14" s="371" t="s">
        <v>36</v>
      </c>
      <c r="D14" s="374">
        <v>68</v>
      </c>
      <c r="E14" s="372"/>
      <c r="F14" s="372"/>
      <c r="G14" s="372"/>
      <c r="H14" s="372"/>
      <c r="I14" s="372">
        <v>1</v>
      </c>
      <c r="J14" s="372">
        <v>2</v>
      </c>
      <c r="K14" s="372">
        <v>2</v>
      </c>
      <c r="L14" s="372">
        <v>1</v>
      </c>
      <c r="M14" s="372">
        <v>6</v>
      </c>
      <c r="N14" s="372">
        <v>4</v>
      </c>
      <c r="O14" s="372">
        <v>6</v>
      </c>
      <c r="P14" s="372">
        <v>5</v>
      </c>
      <c r="Q14" s="373">
        <f>SUM(E14:P14)</f>
        <v>27</v>
      </c>
      <c r="R14" s="369"/>
      <c r="S14" s="369"/>
      <c r="T14" s="384" t="s">
        <v>71</v>
      </c>
      <c r="U14" s="385" t="s">
        <v>72</v>
      </c>
      <c r="V14" s="385" t="s">
        <v>39</v>
      </c>
      <c r="W14" s="385" t="s">
        <v>73</v>
      </c>
      <c r="X14" s="385" t="s">
        <v>29</v>
      </c>
      <c r="Y14" s="385" t="s">
        <v>41</v>
      </c>
      <c r="Z14" s="385">
        <v>0</v>
      </c>
      <c r="AA14" s="385" t="s">
        <v>42</v>
      </c>
      <c r="AB14" s="385" t="s">
        <v>33</v>
      </c>
      <c r="AC14" s="385" t="s">
        <v>34</v>
      </c>
    </row>
    <row r="15" spans="1:29" ht="15">
      <c r="B15" s="641"/>
      <c r="C15" s="371" t="s">
        <v>44</v>
      </c>
      <c r="D15" s="375">
        <f>D14-Q14</f>
        <v>41</v>
      </c>
      <c r="E15" s="372"/>
      <c r="F15" s="372"/>
      <c r="G15" s="372"/>
      <c r="H15" s="372"/>
      <c r="I15" s="372"/>
      <c r="J15" s="372"/>
      <c r="K15" s="372"/>
      <c r="L15" s="372"/>
      <c r="M15" s="372"/>
      <c r="N15" s="372"/>
      <c r="O15" s="376"/>
      <c r="P15" s="376"/>
      <c r="Q15" s="373">
        <f>SUM(E15:P15)</f>
        <v>0</v>
      </c>
      <c r="R15" s="369"/>
      <c r="S15" s="369"/>
      <c r="T15" s="382" t="s">
        <v>74</v>
      </c>
      <c r="U15" s="383" t="s">
        <v>75</v>
      </c>
      <c r="V15" s="383" t="s">
        <v>1</v>
      </c>
      <c r="W15" s="383" t="s">
        <v>28</v>
      </c>
      <c r="X15" s="383" t="s">
        <v>29</v>
      </c>
      <c r="Y15" s="383" t="s">
        <v>30</v>
      </c>
      <c r="Z15" s="383">
        <v>0</v>
      </c>
      <c r="AA15" s="383" t="s">
        <v>42</v>
      </c>
      <c r="AB15" s="383" t="s">
        <v>33</v>
      </c>
      <c r="AC15" s="383" t="s">
        <v>34</v>
      </c>
    </row>
    <row r="16" spans="1:29" ht="15">
      <c r="T16" s="384" t="s">
        <v>76</v>
      </c>
      <c r="U16" s="385" t="s">
        <v>77</v>
      </c>
      <c r="V16" s="385" t="s">
        <v>39</v>
      </c>
      <c r="W16" s="385" t="s">
        <v>75</v>
      </c>
      <c r="X16" s="385" t="s">
        <v>29</v>
      </c>
      <c r="Y16" s="385" t="s">
        <v>30</v>
      </c>
      <c r="Z16" s="385">
        <v>0</v>
      </c>
      <c r="AA16" s="385" t="s">
        <v>42</v>
      </c>
      <c r="AB16" s="385" t="s">
        <v>33</v>
      </c>
      <c r="AC16" s="385" t="s">
        <v>78</v>
      </c>
    </row>
    <row r="17" spans="1:29" ht="15">
      <c r="B17" s="640" t="s">
        <v>52</v>
      </c>
      <c r="C17" s="371" t="s">
        <v>36</v>
      </c>
      <c r="D17" s="374">
        <v>68</v>
      </c>
      <c r="E17" s="372">
        <v>1</v>
      </c>
      <c r="F17" s="372">
        <v>1</v>
      </c>
      <c r="G17" s="372">
        <v>2</v>
      </c>
      <c r="H17" s="372">
        <v>2</v>
      </c>
      <c r="I17" s="372">
        <v>3</v>
      </c>
      <c r="J17" s="372">
        <v>3</v>
      </c>
      <c r="K17" s="372">
        <v>2</v>
      </c>
      <c r="L17" s="372">
        <v>3</v>
      </c>
      <c r="M17" s="372">
        <v>3</v>
      </c>
      <c r="N17" s="372">
        <v>10</v>
      </c>
      <c r="O17" s="372">
        <v>13</v>
      </c>
      <c r="P17" s="372">
        <v>11</v>
      </c>
      <c r="Q17" s="373">
        <f>SUM(E17:P17)</f>
        <v>54</v>
      </c>
      <c r="T17" s="382" t="s">
        <v>79</v>
      </c>
      <c r="U17" s="383" t="s">
        <v>80</v>
      </c>
      <c r="V17" s="383" t="s">
        <v>39</v>
      </c>
      <c r="W17" s="383" t="s">
        <v>28</v>
      </c>
      <c r="X17" s="383" t="s">
        <v>29</v>
      </c>
      <c r="Y17" s="383" t="s">
        <v>30</v>
      </c>
      <c r="Z17" s="383">
        <v>0</v>
      </c>
      <c r="AA17" s="383" t="s">
        <v>42</v>
      </c>
      <c r="AB17" s="383" t="s">
        <v>33</v>
      </c>
      <c r="AC17" s="383" t="s">
        <v>34</v>
      </c>
    </row>
    <row r="18" spans="1:29" ht="15">
      <c r="B18" s="641"/>
      <c r="C18" s="371" t="s">
        <v>44</v>
      </c>
      <c r="D18" s="375">
        <f>D17-Q17</f>
        <v>14</v>
      </c>
      <c r="E18" s="372"/>
      <c r="F18" s="372"/>
      <c r="G18" s="372"/>
      <c r="H18" s="372"/>
      <c r="I18" s="372"/>
      <c r="J18" s="372"/>
      <c r="K18" s="372"/>
      <c r="L18" s="372"/>
      <c r="M18" s="372"/>
      <c r="N18" s="372"/>
      <c r="O18" s="376"/>
      <c r="P18" s="376"/>
      <c r="Q18" s="373">
        <f>SUM(E18:P18)</f>
        <v>0</v>
      </c>
      <c r="T18" s="384" t="s">
        <v>81</v>
      </c>
      <c r="U18" s="385" t="s">
        <v>82</v>
      </c>
      <c r="V18" s="385" t="s">
        <v>60</v>
      </c>
      <c r="W18" s="385" t="s">
        <v>28</v>
      </c>
      <c r="X18" s="385" t="s">
        <v>29</v>
      </c>
      <c r="Y18" s="385" t="s">
        <v>30</v>
      </c>
      <c r="Z18" s="385" t="s">
        <v>31</v>
      </c>
      <c r="AA18" s="385" t="s">
        <v>32</v>
      </c>
      <c r="AB18" s="385" t="s">
        <v>33</v>
      </c>
      <c r="AC18" s="385" t="s">
        <v>34</v>
      </c>
    </row>
    <row r="19" spans="1:29" ht="15">
      <c r="T19" s="382" t="s">
        <v>83</v>
      </c>
      <c r="U19" s="383" t="s">
        <v>84</v>
      </c>
      <c r="V19" s="383" t="s">
        <v>39</v>
      </c>
      <c r="W19" s="383" t="s">
        <v>85</v>
      </c>
      <c r="X19" s="383" t="s">
        <v>29</v>
      </c>
      <c r="Y19" s="383" t="s">
        <v>41</v>
      </c>
      <c r="Z19" s="383">
        <v>0</v>
      </c>
      <c r="AA19" s="383" t="s">
        <v>42</v>
      </c>
      <c r="AB19" s="383" t="s">
        <v>33</v>
      </c>
      <c r="AC19" s="383" t="s">
        <v>34</v>
      </c>
    </row>
    <row r="20" spans="1:29" ht="15">
      <c r="T20" s="384" t="s">
        <v>86</v>
      </c>
      <c r="U20" s="385" t="s">
        <v>87</v>
      </c>
      <c r="V20" s="385" t="s">
        <v>39</v>
      </c>
      <c r="W20" s="385" t="s">
        <v>28</v>
      </c>
      <c r="X20" s="385" t="s">
        <v>29</v>
      </c>
      <c r="Y20" s="385" t="s">
        <v>41</v>
      </c>
      <c r="Z20" s="385">
        <v>0</v>
      </c>
      <c r="AA20" s="385" t="s">
        <v>42</v>
      </c>
      <c r="AB20" s="385" t="s">
        <v>33</v>
      </c>
      <c r="AC20" s="385" t="s">
        <v>34</v>
      </c>
    </row>
    <row r="21" spans="1:29" ht="15">
      <c r="T21" s="382" t="s">
        <v>88</v>
      </c>
      <c r="U21" s="383" t="s">
        <v>89</v>
      </c>
      <c r="V21" s="383" t="s">
        <v>39</v>
      </c>
      <c r="W21" s="383" t="s">
        <v>75</v>
      </c>
      <c r="X21" s="383" t="s">
        <v>29</v>
      </c>
      <c r="Y21" s="383" t="s">
        <v>41</v>
      </c>
      <c r="Z21" s="383">
        <v>0</v>
      </c>
      <c r="AA21" s="383" t="s">
        <v>42</v>
      </c>
      <c r="AB21" s="383" t="s">
        <v>33</v>
      </c>
      <c r="AC21" s="383" t="s">
        <v>78</v>
      </c>
    </row>
    <row r="22" spans="1:29" ht="15">
      <c r="T22" s="384" t="s">
        <v>90</v>
      </c>
      <c r="U22" s="385" t="s">
        <v>91</v>
      </c>
      <c r="V22" s="385">
        <v>0</v>
      </c>
      <c r="W22" s="385" t="s">
        <v>28</v>
      </c>
      <c r="X22" s="385" t="s">
        <v>29</v>
      </c>
      <c r="Y22" s="385" t="s">
        <v>30</v>
      </c>
      <c r="Z22" s="385" t="s">
        <v>31</v>
      </c>
      <c r="AA22" s="385" t="s">
        <v>32</v>
      </c>
      <c r="AB22" s="385" t="s">
        <v>33</v>
      </c>
      <c r="AC22" s="385" t="s">
        <v>78</v>
      </c>
    </row>
    <row r="23" spans="1:29" ht="15">
      <c r="T23" s="382" t="s">
        <v>92</v>
      </c>
      <c r="U23" s="383" t="s">
        <v>93</v>
      </c>
      <c r="V23" s="383" t="s">
        <v>39</v>
      </c>
      <c r="W23" s="383" t="s">
        <v>28</v>
      </c>
      <c r="X23" s="383" t="s">
        <v>29</v>
      </c>
      <c r="Y23" s="383" t="s">
        <v>41</v>
      </c>
      <c r="Z23" s="383">
        <v>0</v>
      </c>
      <c r="AA23" s="383" t="s">
        <v>42</v>
      </c>
      <c r="AB23" s="383" t="s">
        <v>33</v>
      </c>
      <c r="AC23" s="383" t="s">
        <v>78</v>
      </c>
    </row>
    <row r="24" spans="1:29" ht="15">
      <c r="A24" s="365" t="s">
        <v>94</v>
      </c>
      <c r="B24" s="633" t="s">
        <v>2</v>
      </c>
      <c r="C24" s="635" t="s">
        <v>3</v>
      </c>
      <c r="D24" s="642" t="s">
        <v>4</v>
      </c>
      <c r="E24" s="638" t="s">
        <v>5</v>
      </c>
      <c r="F24" s="638"/>
      <c r="G24" s="638"/>
      <c r="H24" s="638"/>
      <c r="I24" s="639"/>
      <c r="J24" s="637" t="s">
        <v>6</v>
      </c>
      <c r="K24" s="638"/>
      <c r="L24" s="638"/>
      <c r="M24" s="638"/>
      <c r="N24" s="639"/>
      <c r="O24" s="644" t="s">
        <v>7</v>
      </c>
      <c r="P24" s="645"/>
      <c r="Q24" s="631" t="s">
        <v>8</v>
      </c>
      <c r="T24" s="384" t="s">
        <v>95</v>
      </c>
      <c r="U24" s="385" t="s">
        <v>96</v>
      </c>
      <c r="V24" s="385" t="s">
        <v>39</v>
      </c>
      <c r="W24" s="385" t="s">
        <v>97</v>
      </c>
      <c r="X24" s="385" t="s">
        <v>29</v>
      </c>
      <c r="Y24" s="385" t="s">
        <v>41</v>
      </c>
      <c r="Z24" s="385" t="s">
        <v>98</v>
      </c>
      <c r="AA24" s="385" t="s">
        <v>42</v>
      </c>
      <c r="AB24" s="385" t="s">
        <v>57</v>
      </c>
      <c r="AC24" s="385" t="s">
        <v>78</v>
      </c>
    </row>
    <row r="25" spans="1:29" ht="15">
      <c r="A25" s="365" t="s">
        <v>99</v>
      </c>
      <c r="B25" s="634"/>
      <c r="C25" s="636"/>
      <c r="D25" s="643"/>
      <c r="E25" s="367">
        <v>45712</v>
      </c>
      <c r="F25" s="367">
        <v>45713</v>
      </c>
      <c r="G25" s="367">
        <v>45714</v>
      </c>
      <c r="H25" s="367">
        <v>45715</v>
      </c>
      <c r="I25" s="367">
        <v>45716</v>
      </c>
      <c r="J25" s="368" t="s">
        <v>19</v>
      </c>
      <c r="K25" s="368" t="s">
        <v>20</v>
      </c>
      <c r="L25" s="368" t="s">
        <v>21</v>
      </c>
      <c r="M25" s="368" t="s">
        <v>22</v>
      </c>
      <c r="N25" s="368" t="s">
        <v>23</v>
      </c>
      <c r="O25" s="368" t="s">
        <v>24</v>
      </c>
      <c r="P25" s="368" t="s">
        <v>25</v>
      </c>
      <c r="Q25" s="632"/>
      <c r="T25" s="382" t="s">
        <v>100</v>
      </c>
      <c r="U25" s="383" t="s">
        <v>101</v>
      </c>
      <c r="V25" s="383" t="s">
        <v>39</v>
      </c>
      <c r="W25" s="383" t="s">
        <v>102</v>
      </c>
      <c r="X25" s="383" t="s">
        <v>29</v>
      </c>
      <c r="Y25" s="383" t="s">
        <v>41</v>
      </c>
      <c r="Z25" s="383">
        <v>0</v>
      </c>
      <c r="AA25" s="383" t="s">
        <v>42</v>
      </c>
      <c r="AB25" s="383" t="s">
        <v>103</v>
      </c>
      <c r="AC25" s="383" t="s">
        <v>78</v>
      </c>
    </row>
    <row r="26" spans="1:29" ht="15">
      <c r="B26" s="640" t="s">
        <v>35</v>
      </c>
      <c r="C26" s="371" t="s">
        <v>36</v>
      </c>
      <c r="D26" s="374">
        <v>4</v>
      </c>
      <c r="E26" s="372"/>
      <c r="F26" s="372"/>
      <c r="G26" s="372"/>
      <c r="H26" s="372"/>
      <c r="I26" s="372"/>
      <c r="J26" s="372">
        <v>1</v>
      </c>
      <c r="K26" s="372">
        <v>1</v>
      </c>
      <c r="L26" s="372">
        <v>1</v>
      </c>
      <c r="M26" s="372"/>
      <c r="N26" s="372"/>
      <c r="O26" s="376"/>
      <c r="P26" s="376"/>
      <c r="Q26" s="373">
        <f>SUM(E26:P26)</f>
        <v>3</v>
      </c>
      <c r="T26" s="384" t="s">
        <v>104</v>
      </c>
      <c r="U26" s="385" t="s">
        <v>105</v>
      </c>
      <c r="V26" s="385" t="s">
        <v>39</v>
      </c>
      <c r="W26" s="385" t="s">
        <v>28</v>
      </c>
      <c r="X26" s="385" t="s">
        <v>29</v>
      </c>
      <c r="Y26" s="385" t="s">
        <v>41</v>
      </c>
      <c r="Z26" s="385" t="s">
        <v>98</v>
      </c>
      <c r="AA26" s="385" t="s">
        <v>42</v>
      </c>
      <c r="AB26" s="385" t="s">
        <v>57</v>
      </c>
      <c r="AC26" s="385" t="s">
        <v>78</v>
      </c>
    </row>
    <row r="27" spans="1:29" ht="15">
      <c r="B27" s="641"/>
      <c r="C27" s="371" t="s">
        <v>44</v>
      </c>
      <c r="D27" s="375">
        <v>1</v>
      </c>
      <c r="E27" s="372"/>
      <c r="F27" s="372"/>
      <c r="G27" s="372"/>
      <c r="H27" s="372"/>
      <c r="I27" s="372"/>
      <c r="J27" s="372"/>
      <c r="K27" s="372"/>
      <c r="L27" s="372"/>
      <c r="M27" s="372"/>
      <c r="N27" s="372"/>
      <c r="O27" s="376"/>
      <c r="P27" s="376"/>
      <c r="Q27" s="373">
        <f>SUM(E27:P27)</f>
        <v>0</v>
      </c>
      <c r="T27" s="382" t="s">
        <v>106</v>
      </c>
      <c r="U27" s="383" t="s">
        <v>107</v>
      </c>
      <c r="V27" s="383" t="s">
        <v>39</v>
      </c>
      <c r="W27" s="383" t="s">
        <v>108</v>
      </c>
      <c r="X27" s="383" t="s">
        <v>29</v>
      </c>
      <c r="Y27" s="383" t="s">
        <v>41</v>
      </c>
      <c r="Z27" s="383">
        <v>0</v>
      </c>
      <c r="AA27" s="383" t="s">
        <v>42</v>
      </c>
      <c r="AB27" s="383" t="s">
        <v>57</v>
      </c>
      <c r="AC27" s="383" t="s">
        <v>78</v>
      </c>
    </row>
    <row r="28" spans="1:29" ht="15">
      <c r="T28" s="384" t="s">
        <v>109</v>
      </c>
      <c r="U28" s="385" t="s">
        <v>110</v>
      </c>
      <c r="V28" s="385" t="s">
        <v>39</v>
      </c>
      <c r="W28" s="385" t="s">
        <v>111</v>
      </c>
      <c r="X28" s="385" t="s">
        <v>29</v>
      </c>
      <c r="Y28" s="385" t="s">
        <v>30</v>
      </c>
      <c r="Z28" s="385">
        <v>0</v>
      </c>
      <c r="AA28" s="385" t="s">
        <v>32</v>
      </c>
      <c r="AB28" s="385" t="s">
        <v>57</v>
      </c>
      <c r="AC28" s="385" t="s">
        <v>78</v>
      </c>
    </row>
    <row r="29" spans="1:29" ht="15">
      <c r="B29" s="640" t="s">
        <v>52</v>
      </c>
      <c r="C29" s="371" t="s">
        <v>36</v>
      </c>
      <c r="D29" s="374">
        <f>D26</f>
        <v>4</v>
      </c>
      <c r="E29" s="372"/>
      <c r="F29" s="372"/>
      <c r="G29" s="372"/>
      <c r="H29" s="372"/>
      <c r="I29" s="372"/>
      <c r="J29" s="372"/>
      <c r="K29" s="372">
        <v>1</v>
      </c>
      <c r="L29" s="372">
        <v>1</v>
      </c>
      <c r="M29" s="372">
        <v>1</v>
      </c>
      <c r="N29" s="372"/>
      <c r="O29" s="376"/>
      <c r="P29" s="376"/>
      <c r="Q29" s="373">
        <f>SUM(E29:P29)</f>
        <v>3</v>
      </c>
      <c r="T29" s="382" t="s">
        <v>112</v>
      </c>
      <c r="U29" s="383" t="s">
        <v>113</v>
      </c>
      <c r="V29" s="383" t="s">
        <v>39</v>
      </c>
      <c r="W29" s="383" t="s">
        <v>28</v>
      </c>
      <c r="X29" s="383" t="s">
        <v>29</v>
      </c>
      <c r="Y29" s="383" t="s">
        <v>41</v>
      </c>
      <c r="Z29" s="383">
        <v>0</v>
      </c>
      <c r="AA29" s="383" t="s">
        <v>42</v>
      </c>
      <c r="AB29" s="383" t="s">
        <v>33</v>
      </c>
      <c r="AC29" s="383" t="s">
        <v>78</v>
      </c>
    </row>
    <row r="30" spans="1:29" ht="15">
      <c r="B30" s="641"/>
      <c r="C30" s="371" t="s">
        <v>44</v>
      </c>
      <c r="D30" s="375">
        <f>D29-Q29</f>
        <v>1</v>
      </c>
      <c r="E30" s="372"/>
      <c r="F30" s="372"/>
      <c r="G30" s="372"/>
      <c r="H30" s="372"/>
      <c r="I30" s="372"/>
      <c r="J30" s="372"/>
      <c r="K30" s="372"/>
      <c r="L30" s="372"/>
      <c r="M30" s="372"/>
      <c r="N30" s="372"/>
      <c r="O30" s="376"/>
      <c r="P30" s="376"/>
      <c r="Q30" s="373">
        <f>SUM(E30:P30)</f>
        <v>0</v>
      </c>
      <c r="T30" s="384" t="s">
        <v>114</v>
      </c>
      <c r="U30" s="385" t="s">
        <v>102</v>
      </c>
      <c r="V30" s="385" t="s">
        <v>1</v>
      </c>
      <c r="W30" s="385" t="s">
        <v>28</v>
      </c>
      <c r="X30" s="385" t="s">
        <v>29</v>
      </c>
      <c r="Y30" s="385" t="s">
        <v>41</v>
      </c>
      <c r="Z30" s="385">
        <v>0</v>
      </c>
      <c r="AA30" s="385" t="s">
        <v>42</v>
      </c>
      <c r="AB30" s="385" t="s">
        <v>103</v>
      </c>
      <c r="AC30" s="385" t="s">
        <v>78</v>
      </c>
    </row>
    <row r="31" spans="1:29" ht="15">
      <c r="T31" s="382" t="s">
        <v>115</v>
      </c>
      <c r="U31" s="383" t="s">
        <v>116</v>
      </c>
      <c r="V31" s="383" t="s">
        <v>39</v>
      </c>
      <c r="W31" s="383" t="s">
        <v>117</v>
      </c>
      <c r="X31" s="383" t="s">
        <v>29</v>
      </c>
      <c r="Y31" s="383" t="s">
        <v>41</v>
      </c>
      <c r="Z31" s="383">
        <v>0</v>
      </c>
      <c r="AA31" s="383" t="s">
        <v>42</v>
      </c>
      <c r="AB31" s="383" t="s">
        <v>57</v>
      </c>
      <c r="AC31" s="383" t="s">
        <v>51</v>
      </c>
    </row>
    <row r="32" spans="1:29">
      <c r="W32" s="370">
        <v>45745</v>
      </c>
      <c r="X32" s="365" t="s">
        <v>22</v>
      </c>
    </row>
    <row r="33" spans="1:24">
      <c r="W33" s="370">
        <v>45746</v>
      </c>
      <c r="X33" s="365" t="s">
        <v>23</v>
      </c>
    </row>
    <row r="34" spans="1:24" ht="12.75" thickBot="1">
      <c r="A34" s="365" t="s">
        <v>94</v>
      </c>
      <c r="B34" s="633" t="s">
        <v>2</v>
      </c>
      <c r="C34" s="635" t="s">
        <v>3</v>
      </c>
      <c r="D34" s="642" t="s">
        <v>4</v>
      </c>
      <c r="E34" s="638" t="s">
        <v>5</v>
      </c>
      <c r="F34" s="638"/>
      <c r="G34" s="638"/>
      <c r="H34" s="638"/>
      <c r="I34" s="639"/>
      <c r="J34" s="637" t="s">
        <v>6</v>
      </c>
      <c r="K34" s="638"/>
      <c r="L34" s="638"/>
      <c r="M34" s="638"/>
      <c r="N34" s="639"/>
      <c r="O34" s="644" t="s">
        <v>7</v>
      </c>
      <c r="P34" s="645"/>
      <c r="Q34" s="631" t="s">
        <v>8</v>
      </c>
      <c r="W34" s="370">
        <v>45747</v>
      </c>
      <c r="X34" s="365" t="s">
        <v>23</v>
      </c>
    </row>
    <row r="35" spans="1:24" ht="12.75" thickBot="1">
      <c r="A35" s="365" t="s">
        <v>1</v>
      </c>
      <c r="B35" s="634"/>
      <c r="C35" s="636"/>
      <c r="D35" s="643"/>
      <c r="E35" s="367">
        <v>45712</v>
      </c>
      <c r="F35" s="367">
        <v>45713</v>
      </c>
      <c r="G35" s="367">
        <v>45714</v>
      </c>
      <c r="H35" s="367">
        <v>45715</v>
      </c>
      <c r="I35" s="367">
        <v>45716</v>
      </c>
      <c r="J35" s="368" t="s">
        <v>19</v>
      </c>
      <c r="K35" s="368" t="s">
        <v>20</v>
      </c>
      <c r="L35" s="368" t="s">
        <v>21</v>
      </c>
      <c r="M35" s="368" t="s">
        <v>22</v>
      </c>
      <c r="N35" s="368" t="s">
        <v>23</v>
      </c>
      <c r="O35" s="368" t="s">
        <v>24</v>
      </c>
      <c r="P35" s="368" t="s">
        <v>25</v>
      </c>
      <c r="Q35" s="632"/>
      <c r="W35" s="370">
        <v>45748</v>
      </c>
      <c r="X35" s="365" t="s">
        <v>23</v>
      </c>
    </row>
    <row r="36" spans="1:24" ht="15" thickBot="1">
      <c r="B36" s="640" t="s">
        <v>35</v>
      </c>
      <c r="C36" s="371" t="s">
        <v>36</v>
      </c>
      <c r="D36" s="374">
        <v>18</v>
      </c>
      <c r="E36" s="372"/>
      <c r="F36" s="372">
        <v>1</v>
      </c>
      <c r="G36" s="372"/>
      <c r="H36" s="372"/>
      <c r="I36" s="372">
        <v>1</v>
      </c>
      <c r="J36" s="372">
        <v>2</v>
      </c>
      <c r="K36" s="372">
        <v>1</v>
      </c>
      <c r="L36" s="372">
        <v>1</v>
      </c>
      <c r="M36" s="372">
        <v>3</v>
      </c>
      <c r="N36" s="372"/>
      <c r="O36" s="376"/>
      <c r="P36" s="376"/>
      <c r="Q36" s="373">
        <f>SUM(E36:P36)</f>
        <v>9</v>
      </c>
      <c r="W36" s="370">
        <v>45749</v>
      </c>
      <c r="X36" s="365" t="s">
        <v>23</v>
      </c>
    </row>
    <row r="37" spans="1:24" ht="15" thickBot="1">
      <c r="B37" s="641"/>
      <c r="C37" s="371" t="s">
        <v>44</v>
      </c>
      <c r="D37" s="375">
        <f>D36-Q36</f>
        <v>9</v>
      </c>
      <c r="E37" s="372"/>
      <c r="F37" s="372"/>
      <c r="G37" s="372"/>
      <c r="H37" s="372"/>
      <c r="I37" s="372"/>
      <c r="J37" s="372"/>
      <c r="K37" s="372"/>
      <c r="L37" s="372"/>
      <c r="M37" s="372"/>
      <c r="N37" s="372"/>
      <c r="O37" s="376"/>
      <c r="P37" s="376"/>
      <c r="Q37" s="373">
        <f>SUM(E37:P37)</f>
        <v>0</v>
      </c>
      <c r="W37" s="370">
        <v>45750</v>
      </c>
      <c r="X37" s="365" t="s">
        <v>23</v>
      </c>
    </row>
    <row r="38" spans="1:24" ht="12.75" thickBot="1">
      <c r="W38" s="370">
        <v>45751</v>
      </c>
      <c r="X38" s="365" t="s">
        <v>23</v>
      </c>
    </row>
    <row r="39" spans="1:24" ht="15" thickBot="1">
      <c r="B39" s="640" t="s">
        <v>52</v>
      </c>
      <c r="C39" s="371" t="s">
        <v>36</v>
      </c>
      <c r="D39" s="374">
        <f>D36</f>
        <v>18</v>
      </c>
      <c r="E39" s="372">
        <v>1</v>
      </c>
      <c r="F39" s="372">
        <v>1</v>
      </c>
      <c r="G39" s="372">
        <v>2</v>
      </c>
      <c r="H39" s="372"/>
      <c r="I39" s="372"/>
      <c r="J39" s="372"/>
      <c r="K39" s="372">
        <v>3</v>
      </c>
      <c r="L39" s="372">
        <v>2</v>
      </c>
      <c r="M39" s="372">
        <v>3</v>
      </c>
      <c r="N39" s="372">
        <v>1</v>
      </c>
      <c r="O39" s="376"/>
      <c r="P39" s="376"/>
      <c r="Q39" s="373">
        <f>SUM(E39:P39)</f>
        <v>13</v>
      </c>
      <c r="W39" s="370">
        <v>45752</v>
      </c>
      <c r="X39" s="365" t="s">
        <v>23</v>
      </c>
    </row>
    <row r="40" spans="1:24" ht="15" thickBot="1">
      <c r="B40" s="641"/>
      <c r="C40" s="371" t="s">
        <v>44</v>
      </c>
      <c r="D40" s="375">
        <f>D39-Q39</f>
        <v>5</v>
      </c>
      <c r="E40" s="372"/>
      <c r="F40" s="372"/>
      <c r="G40" s="372"/>
      <c r="H40" s="372"/>
      <c r="I40" s="372"/>
      <c r="J40" s="372"/>
      <c r="K40" s="372"/>
      <c r="L40" s="372"/>
      <c r="M40" s="372"/>
      <c r="N40" s="372"/>
      <c r="O40" s="376"/>
      <c r="P40" s="376"/>
      <c r="Q40" s="373">
        <f>SUM(E40:P40)</f>
        <v>0</v>
      </c>
      <c r="W40" s="370">
        <v>45753</v>
      </c>
      <c r="X40" s="365" t="s">
        <v>24</v>
      </c>
    </row>
    <row r="41" spans="1:24">
      <c r="W41" s="370">
        <v>45754</v>
      </c>
      <c r="X41" s="365" t="s">
        <v>24</v>
      </c>
    </row>
    <row r="42" spans="1:24" ht="12.75" thickBot="1">
      <c r="W42" s="370">
        <v>45755</v>
      </c>
      <c r="X42" s="365" t="s">
        <v>24</v>
      </c>
    </row>
    <row r="43" spans="1:24" ht="12.75" thickBot="1">
      <c r="A43" s="365" t="s">
        <v>94</v>
      </c>
      <c r="B43" s="633" t="s">
        <v>2</v>
      </c>
      <c r="C43" s="635" t="s">
        <v>3</v>
      </c>
      <c r="D43" s="642" t="s">
        <v>4</v>
      </c>
      <c r="E43" s="638" t="s">
        <v>5</v>
      </c>
      <c r="F43" s="638"/>
      <c r="G43" s="638"/>
      <c r="H43" s="638"/>
      <c r="I43" s="639"/>
      <c r="J43" s="637" t="s">
        <v>6</v>
      </c>
      <c r="K43" s="638"/>
      <c r="L43" s="638"/>
      <c r="M43" s="638"/>
      <c r="N43" s="639"/>
      <c r="O43" s="644" t="s">
        <v>7</v>
      </c>
      <c r="P43" s="645"/>
      <c r="Q43" s="631" t="s">
        <v>8</v>
      </c>
      <c r="W43" s="370">
        <v>45756</v>
      </c>
      <c r="X43" s="365" t="s">
        <v>24</v>
      </c>
    </row>
    <row r="44" spans="1:24" ht="12.75" thickBot="1">
      <c r="A44" s="365" t="s">
        <v>39</v>
      </c>
      <c r="B44" s="634"/>
      <c r="C44" s="636"/>
      <c r="D44" s="643"/>
      <c r="E44" s="367">
        <v>45712</v>
      </c>
      <c r="F44" s="367">
        <v>45713</v>
      </c>
      <c r="G44" s="367">
        <v>45714</v>
      </c>
      <c r="H44" s="367">
        <v>45715</v>
      </c>
      <c r="I44" s="367">
        <v>45716</v>
      </c>
      <c r="J44" s="368" t="s">
        <v>19</v>
      </c>
      <c r="K44" s="368" t="s">
        <v>20</v>
      </c>
      <c r="L44" s="368" t="s">
        <v>21</v>
      </c>
      <c r="M44" s="368" t="s">
        <v>22</v>
      </c>
      <c r="N44" s="368" t="s">
        <v>23</v>
      </c>
      <c r="O44" s="368" t="s">
        <v>24</v>
      </c>
      <c r="P44" s="368" t="s">
        <v>25</v>
      </c>
      <c r="Q44" s="632"/>
      <c r="W44" s="370">
        <v>45757</v>
      </c>
      <c r="X44" s="365" t="s">
        <v>24</v>
      </c>
    </row>
    <row r="45" spans="1:24" ht="15" thickBot="1">
      <c r="B45" s="640" t="s">
        <v>35</v>
      </c>
      <c r="C45" s="371" t="s">
        <v>36</v>
      </c>
      <c r="D45" s="374">
        <v>71</v>
      </c>
      <c r="E45" s="372">
        <v>1</v>
      </c>
      <c r="F45" s="372"/>
      <c r="G45" s="372">
        <v>1</v>
      </c>
      <c r="H45" s="372">
        <v>1</v>
      </c>
      <c r="I45" s="372">
        <v>3</v>
      </c>
      <c r="J45" s="372">
        <v>3</v>
      </c>
      <c r="K45" s="372">
        <v>3</v>
      </c>
      <c r="L45" s="372">
        <v>5</v>
      </c>
      <c r="M45" s="372">
        <v>3</v>
      </c>
      <c r="N45" s="372">
        <v>2</v>
      </c>
      <c r="O45" s="376">
        <v>4</v>
      </c>
      <c r="P45" s="376">
        <v>6</v>
      </c>
      <c r="Q45" s="373">
        <f>SUM(E45:P45)</f>
        <v>32</v>
      </c>
      <c r="W45" s="370">
        <v>45758</v>
      </c>
      <c r="X45" s="365" t="s">
        <v>24</v>
      </c>
    </row>
    <row r="46" spans="1:24" ht="15" thickBot="1">
      <c r="B46" s="641"/>
      <c r="C46" s="371" t="s">
        <v>44</v>
      </c>
      <c r="D46" s="375">
        <f>D45-Q45</f>
        <v>39</v>
      </c>
      <c r="E46" s="372"/>
      <c r="F46" s="372"/>
      <c r="G46" s="372"/>
      <c r="H46" s="372"/>
      <c r="I46" s="372"/>
      <c r="J46" s="372"/>
      <c r="K46" s="372"/>
      <c r="L46" s="372"/>
      <c r="M46" s="372"/>
      <c r="N46" s="372"/>
      <c r="O46" s="376"/>
      <c r="P46" s="376"/>
      <c r="Q46" s="373">
        <f>SUM(E46:P46)</f>
        <v>0</v>
      </c>
      <c r="W46" s="370">
        <v>45759</v>
      </c>
      <c r="X46" s="365" t="s">
        <v>24</v>
      </c>
    </row>
    <row r="47" spans="1:24" ht="12.75" thickBot="1">
      <c r="W47" s="370">
        <v>45760</v>
      </c>
      <c r="X47" s="365" t="s">
        <v>25</v>
      </c>
    </row>
    <row r="48" spans="1:24" ht="15" thickBot="1">
      <c r="B48" s="640" t="s">
        <v>52</v>
      </c>
      <c r="C48" s="371" t="s">
        <v>36</v>
      </c>
      <c r="D48" s="374">
        <f>D45</f>
        <v>71</v>
      </c>
      <c r="E48" s="372">
        <v>3</v>
      </c>
      <c r="F48" s="372">
        <v>3</v>
      </c>
      <c r="G48" s="372">
        <v>3</v>
      </c>
      <c r="H48" s="372">
        <v>3</v>
      </c>
      <c r="I48" s="372">
        <v>3</v>
      </c>
      <c r="J48" s="372">
        <v>2</v>
      </c>
      <c r="K48" s="372">
        <v>7</v>
      </c>
      <c r="L48" s="372">
        <v>7</v>
      </c>
      <c r="M48" s="372">
        <v>7</v>
      </c>
      <c r="N48" s="372">
        <v>8</v>
      </c>
      <c r="O48" s="372">
        <v>8</v>
      </c>
      <c r="P48" s="372">
        <v>12</v>
      </c>
      <c r="Q48" s="373">
        <f>SUM(E48:P48)</f>
        <v>66</v>
      </c>
      <c r="W48" s="370">
        <v>45761</v>
      </c>
      <c r="X48" s="365" t="s">
        <v>25</v>
      </c>
    </row>
    <row r="49" spans="1:17" ht="15" thickBot="1">
      <c r="B49" s="641"/>
      <c r="C49" s="371" t="s">
        <v>44</v>
      </c>
      <c r="D49" s="375">
        <f>D48-Q48</f>
        <v>5</v>
      </c>
      <c r="E49" s="372"/>
      <c r="F49" s="372"/>
      <c r="G49" s="372"/>
      <c r="H49" s="372"/>
      <c r="I49" s="372"/>
      <c r="J49" s="372"/>
      <c r="K49" s="372"/>
      <c r="L49" s="372"/>
      <c r="M49" s="372"/>
      <c r="N49" s="372"/>
      <c r="O49" s="376"/>
      <c r="P49" s="376"/>
      <c r="Q49" s="373">
        <f>SUM(E49:P49)</f>
        <v>0</v>
      </c>
    </row>
    <row r="53" spans="1:17">
      <c r="A53" s="365" t="s">
        <v>118</v>
      </c>
      <c r="B53" s="633" t="s">
        <v>2</v>
      </c>
      <c r="C53" s="635" t="s">
        <v>3</v>
      </c>
      <c r="D53" s="642" t="s">
        <v>4</v>
      </c>
      <c r="E53" s="638" t="s">
        <v>5</v>
      </c>
      <c r="F53" s="638"/>
      <c r="G53" s="638"/>
      <c r="H53" s="638"/>
      <c r="I53" s="639"/>
      <c r="J53" s="637" t="s">
        <v>6</v>
      </c>
      <c r="K53" s="638"/>
      <c r="L53" s="638"/>
      <c r="M53" s="638"/>
      <c r="N53" s="639"/>
      <c r="O53" s="644" t="s">
        <v>7</v>
      </c>
      <c r="P53" s="645"/>
      <c r="Q53" s="631" t="s">
        <v>8</v>
      </c>
    </row>
    <row r="54" spans="1:17">
      <c r="A54" s="365" t="s">
        <v>99</v>
      </c>
      <c r="B54" s="634"/>
      <c r="C54" s="636"/>
      <c r="D54" s="643"/>
      <c r="E54" s="367">
        <v>45712</v>
      </c>
      <c r="F54" s="367">
        <v>45713</v>
      </c>
      <c r="G54" s="367">
        <v>45714</v>
      </c>
      <c r="H54" s="367">
        <v>45715</v>
      </c>
      <c r="I54" s="367">
        <v>45716</v>
      </c>
      <c r="J54" s="368" t="s">
        <v>19</v>
      </c>
      <c r="K54" s="368" t="s">
        <v>20</v>
      </c>
      <c r="L54" s="368" t="s">
        <v>21</v>
      </c>
      <c r="M54" s="368" t="s">
        <v>22</v>
      </c>
      <c r="N54" s="368" t="s">
        <v>23</v>
      </c>
      <c r="O54" s="368" t="s">
        <v>24</v>
      </c>
      <c r="P54" s="368" t="s">
        <v>25</v>
      </c>
      <c r="Q54" s="632"/>
    </row>
    <row r="55" spans="1:17" ht="14.25">
      <c r="B55" s="640" t="s">
        <v>35</v>
      </c>
      <c r="C55" s="371" t="s">
        <v>36</v>
      </c>
      <c r="D55" s="374">
        <v>1</v>
      </c>
      <c r="E55" s="372"/>
      <c r="F55" s="372"/>
      <c r="G55" s="372"/>
      <c r="H55" s="372"/>
      <c r="I55" s="372"/>
      <c r="J55" s="372"/>
      <c r="K55" s="372"/>
      <c r="L55" s="372"/>
      <c r="M55" s="372"/>
      <c r="N55" s="372"/>
      <c r="O55" s="376"/>
      <c r="P55" s="376"/>
      <c r="Q55" s="373">
        <f>SUM(E55:P55)</f>
        <v>0</v>
      </c>
    </row>
    <row r="56" spans="1:17" ht="14.25">
      <c r="B56" s="641"/>
      <c r="C56" s="371" t="s">
        <v>44</v>
      </c>
      <c r="D56" s="375">
        <f>D55-Q55</f>
        <v>1</v>
      </c>
      <c r="E56" s="372"/>
      <c r="F56" s="372"/>
      <c r="G56" s="372"/>
      <c r="H56" s="372"/>
      <c r="I56" s="372"/>
      <c r="J56" s="372"/>
      <c r="K56" s="372"/>
      <c r="L56" s="372"/>
      <c r="M56" s="372"/>
      <c r="N56" s="372"/>
      <c r="O56" s="376"/>
      <c r="P56" s="376"/>
      <c r="Q56" s="373">
        <f>SUM(E56:P56)</f>
        <v>0</v>
      </c>
    </row>
    <row r="58" spans="1:17" ht="14.25">
      <c r="B58" s="640" t="s">
        <v>52</v>
      </c>
      <c r="C58" s="371" t="s">
        <v>36</v>
      </c>
      <c r="D58" s="374">
        <f>D55</f>
        <v>1</v>
      </c>
      <c r="E58" s="372"/>
      <c r="F58" s="372"/>
      <c r="G58" s="372"/>
      <c r="H58" s="372"/>
      <c r="I58" s="372"/>
      <c r="J58" s="372"/>
      <c r="K58" s="372"/>
      <c r="L58" s="372"/>
      <c r="M58" s="372"/>
      <c r="N58" s="372"/>
      <c r="O58" s="376"/>
      <c r="P58" s="376"/>
      <c r="Q58" s="373">
        <f>SUM(E58:P58)</f>
        <v>0</v>
      </c>
    </row>
    <row r="59" spans="1:17" ht="14.25">
      <c r="B59" s="641"/>
      <c r="C59" s="371" t="s">
        <v>44</v>
      </c>
      <c r="D59" s="375">
        <f>D58-Q58</f>
        <v>1</v>
      </c>
      <c r="E59" s="372"/>
      <c r="F59" s="372"/>
      <c r="G59" s="372"/>
      <c r="H59" s="372"/>
      <c r="I59" s="372"/>
      <c r="J59" s="372"/>
      <c r="K59" s="372"/>
      <c r="L59" s="372"/>
      <c r="M59" s="372"/>
      <c r="N59" s="372"/>
      <c r="O59" s="376"/>
      <c r="P59" s="376"/>
      <c r="Q59" s="373">
        <f>SUM(E59:P59)</f>
        <v>0</v>
      </c>
    </row>
    <row r="63" spans="1:17">
      <c r="A63" s="365" t="s">
        <v>118</v>
      </c>
      <c r="B63" s="633" t="s">
        <v>2</v>
      </c>
      <c r="C63" s="635" t="s">
        <v>3</v>
      </c>
      <c r="D63" s="642" t="s">
        <v>4</v>
      </c>
      <c r="E63" s="638" t="s">
        <v>5</v>
      </c>
      <c r="F63" s="638"/>
      <c r="G63" s="638"/>
      <c r="H63" s="638"/>
      <c r="I63" s="639"/>
      <c r="J63" s="637" t="s">
        <v>6</v>
      </c>
      <c r="K63" s="638"/>
      <c r="L63" s="638"/>
      <c r="M63" s="638"/>
      <c r="N63" s="639"/>
      <c r="O63" s="644" t="s">
        <v>7</v>
      </c>
      <c r="P63" s="645"/>
      <c r="Q63" s="631" t="s">
        <v>8</v>
      </c>
    </row>
    <row r="64" spans="1:17">
      <c r="A64" s="365" t="s">
        <v>1</v>
      </c>
      <c r="B64" s="634"/>
      <c r="C64" s="636"/>
      <c r="D64" s="643"/>
      <c r="E64" s="367">
        <v>45712</v>
      </c>
      <c r="F64" s="367">
        <v>45713</v>
      </c>
      <c r="G64" s="367">
        <v>45714</v>
      </c>
      <c r="H64" s="367">
        <v>45715</v>
      </c>
      <c r="I64" s="367">
        <v>45716</v>
      </c>
      <c r="J64" s="368" t="s">
        <v>19</v>
      </c>
      <c r="K64" s="368" t="s">
        <v>20</v>
      </c>
      <c r="L64" s="368" t="s">
        <v>21</v>
      </c>
      <c r="M64" s="368" t="s">
        <v>22</v>
      </c>
      <c r="N64" s="368" t="s">
        <v>23</v>
      </c>
      <c r="O64" s="368" t="s">
        <v>24</v>
      </c>
      <c r="P64" s="368" t="s">
        <v>25</v>
      </c>
      <c r="Q64" s="632"/>
    </row>
    <row r="65" spans="1:17" ht="14.25">
      <c r="B65" s="640" t="s">
        <v>35</v>
      </c>
      <c r="C65" s="371" t="s">
        <v>36</v>
      </c>
      <c r="D65" s="374"/>
      <c r="E65" s="372"/>
      <c r="F65" s="372"/>
      <c r="G65" s="372"/>
      <c r="H65" s="372"/>
      <c r="I65" s="372"/>
      <c r="J65" s="372">
        <v>1</v>
      </c>
      <c r="K65" s="372">
        <v>1</v>
      </c>
      <c r="L65" s="372">
        <v>1</v>
      </c>
      <c r="M65" s="372">
        <v>1</v>
      </c>
      <c r="N65" s="372">
        <v>1</v>
      </c>
      <c r="O65" s="376"/>
      <c r="P65" s="376"/>
      <c r="Q65" s="373">
        <f>SUM(E65:P65)</f>
        <v>5</v>
      </c>
    </row>
    <row r="66" spans="1:17" ht="14.25">
      <c r="B66" s="641"/>
      <c r="C66" s="371" t="s">
        <v>44</v>
      </c>
      <c r="D66" s="375">
        <f>D65-Q65</f>
        <v>-5</v>
      </c>
      <c r="E66" s="372"/>
      <c r="F66" s="372"/>
      <c r="G66" s="372"/>
      <c r="H66" s="372"/>
      <c r="I66" s="372"/>
      <c r="J66" s="372"/>
      <c r="K66" s="372"/>
      <c r="L66" s="372"/>
      <c r="M66" s="372"/>
      <c r="N66" s="372"/>
      <c r="O66" s="376"/>
      <c r="P66" s="376"/>
      <c r="Q66" s="373">
        <f>SUM(E66:P66)</f>
        <v>0</v>
      </c>
    </row>
    <row r="68" spans="1:17" ht="14.25">
      <c r="B68" s="640" t="s">
        <v>52</v>
      </c>
      <c r="C68" s="371" t="s">
        <v>36</v>
      </c>
      <c r="D68" s="374">
        <f>D65</f>
        <v>0</v>
      </c>
      <c r="E68" s="372"/>
      <c r="F68" s="372"/>
      <c r="G68" s="372"/>
      <c r="H68" s="372"/>
      <c r="I68" s="372"/>
      <c r="J68" s="372"/>
      <c r="K68" s="372"/>
      <c r="L68" s="372"/>
      <c r="M68" s="372"/>
      <c r="N68" s="372"/>
      <c r="O68" s="376"/>
      <c r="P68" s="376"/>
      <c r="Q68" s="373">
        <f>SUM(E68:P68)</f>
        <v>0</v>
      </c>
    </row>
    <row r="69" spans="1:17" ht="14.25">
      <c r="B69" s="641"/>
      <c r="C69" s="371" t="s">
        <v>44</v>
      </c>
      <c r="D69" s="375">
        <f>D68-Q68</f>
        <v>0</v>
      </c>
      <c r="E69" s="372"/>
      <c r="F69" s="372"/>
      <c r="G69" s="372"/>
      <c r="H69" s="372"/>
      <c r="I69" s="372"/>
      <c r="J69" s="372"/>
      <c r="K69" s="372"/>
      <c r="L69" s="372"/>
      <c r="M69" s="372"/>
      <c r="N69" s="372"/>
      <c r="O69" s="376"/>
      <c r="P69" s="376"/>
      <c r="Q69" s="373">
        <f>SUM(E69:P69)</f>
        <v>0</v>
      </c>
    </row>
    <row r="72" spans="1:17">
      <c r="A72" s="365" t="s">
        <v>118</v>
      </c>
      <c r="B72" s="633" t="s">
        <v>2</v>
      </c>
      <c r="C72" s="635" t="s">
        <v>3</v>
      </c>
      <c r="D72" s="642" t="s">
        <v>4</v>
      </c>
      <c r="E72" s="638" t="s">
        <v>5</v>
      </c>
      <c r="F72" s="638"/>
      <c r="G72" s="638"/>
      <c r="H72" s="638"/>
      <c r="I72" s="639"/>
      <c r="J72" s="637" t="s">
        <v>6</v>
      </c>
      <c r="K72" s="638"/>
      <c r="L72" s="638"/>
      <c r="M72" s="638"/>
      <c r="N72" s="639"/>
      <c r="O72" s="644" t="s">
        <v>7</v>
      </c>
      <c r="P72" s="645"/>
      <c r="Q72" s="631" t="s">
        <v>8</v>
      </c>
    </row>
    <row r="73" spans="1:17">
      <c r="A73" s="365" t="s">
        <v>39</v>
      </c>
      <c r="B73" s="634"/>
      <c r="C73" s="636"/>
      <c r="D73" s="643"/>
      <c r="E73" s="367">
        <v>45712</v>
      </c>
      <c r="F73" s="367">
        <v>45713</v>
      </c>
      <c r="G73" s="367">
        <v>45714</v>
      </c>
      <c r="H73" s="367">
        <v>45715</v>
      </c>
      <c r="I73" s="367">
        <v>45716</v>
      </c>
      <c r="J73" s="368" t="s">
        <v>19</v>
      </c>
      <c r="K73" s="368" t="s">
        <v>20</v>
      </c>
      <c r="L73" s="368" t="s">
        <v>21</v>
      </c>
      <c r="M73" s="368" t="s">
        <v>22</v>
      </c>
      <c r="N73" s="368" t="s">
        <v>23</v>
      </c>
      <c r="O73" s="368" t="s">
        <v>24</v>
      </c>
      <c r="P73" s="368" t="s">
        <v>25</v>
      </c>
      <c r="Q73" s="632"/>
    </row>
    <row r="74" spans="1:17" ht="14.25">
      <c r="B74" s="640" t="s">
        <v>35</v>
      </c>
      <c r="C74" s="371" t="s">
        <v>36</v>
      </c>
      <c r="D74" s="374"/>
      <c r="E74" s="372"/>
      <c r="F74" s="372"/>
      <c r="G74" s="372"/>
      <c r="H74" s="372"/>
      <c r="I74" s="372"/>
      <c r="J74" s="372"/>
      <c r="K74" s="372"/>
      <c r="L74" s="372"/>
      <c r="M74" s="372"/>
      <c r="N74" s="372"/>
      <c r="O74" s="376"/>
      <c r="P74" s="376"/>
      <c r="Q74" s="373">
        <f>SUM(E74:P74)</f>
        <v>0</v>
      </c>
    </row>
    <row r="75" spans="1:17" ht="14.25">
      <c r="B75" s="641"/>
      <c r="C75" s="371" t="s">
        <v>44</v>
      </c>
      <c r="D75" s="375">
        <f>D74-Q74</f>
        <v>0</v>
      </c>
      <c r="E75" s="372"/>
      <c r="F75" s="372"/>
      <c r="G75" s="372"/>
      <c r="H75" s="372"/>
      <c r="I75" s="372"/>
      <c r="J75" s="372"/>
      <c r="K75" s="372"/>
      <c r="L75" s="372"/>
      <c r="M75" s="372"/>
      <c r="N75" s="372"/>
      <c r="O75" s="376"/>
      <c r="P75" s="376"/>
      <c r="Q75" s="373">
        <f>SUM(E75:P75)</f>
        <v>0</v>
      </c>
    </row>
    <row r="77" spans="1:17" ht="14.25">
      <c r="B77" s="640" t="s">
        <v>52</v>
      </c>
      <c r="C77" s="371" t="s">
        <v>36</v>
      </c>
      <c r="D77" s="374">
        <f>D74</f>
        <v>0</v>
      </c>
      <c r="E77" s="372"/>
      <c r="F77" s="372"/>
      <c r="G77" s="372"/>
      <c r="H77" s="372"/>
      <c r="I77" s="372"/>
      <c r="J77" s="372"/>
      <c r="K77" s="372"/>
      <c r="L77" s="372"/>
      <c r="M77" s="372"/>
      <c r="N77" s="372"/>
      <c r="O77" s="372"/>
      <c r="P77" s="372"/>
      <c r="Q77" s="373">
        <f>SUM(E77:P77)</f>
        <v>0</v>
      </c>
    </row>
    <row r="78" spans="1:17" ht="14.25">
      <c r="B78" s="641"/>
      <c r="C78" s="371" t="s">
        <v>44</v>
      </c>
      <c r="D78" s="375">
        <f>D77-Q77</f>
        <v>0</v>
      </c>
      <c r="E78" s="372"/>
      <c r="F78" s="372"/>
      <c r="G78" s="372"/>
      <c r="H78" s="372"/>
      <c r="I78" s="372"/>
      <c r="J78" s="372"/>
      <c r="K78" s="372"/>
      <c r="L78" s="372"/>
      <c r="M78" s="372"/>
      <c r="N78" s="372"/>
      <c r="O78" s="376"/>
      <c r="P78" s="376"/>
      <c r="Q78" s="373">
        <f>SUM(E78:P78)</f>
        <v>0</v>
      </c>
    </row>
    <row r="81" spans="1:17">
      <c r="A81" s="365" t="s">
        <v>119</v>
      </c>
      <c r="B81" s="633" t="s">
        <v>2</v>
      </c>
      <c r="C81" s="635" t="s">
        <v>3</v>
      </c>
      <c r="D81" s="642" t="s">
        <v>4</v>
      </c>
      <c r="E81" s="638" t="s">
        <v>5</v>
      </c>
      <c r="F81" s="638"/>
      <c r="G81" s="638"/>
      <c r="H81" s="638"/>
      <c r="I81" s="639"/>
      <c r="J81" s="637" t="s">
        <v>6</v>
      </c>
      <c r="K81" s="638"/>
      <c r="L81" s="638"/>
      <c r="M81" s="638"/>
      <c r="N81" s="639"/>
      <c r="O81" s="644" t="s">
        <v>7</v>
      </c>
      <c r="P81" s="645"/>
      <c r="Q81" s="631" t="s">
        <v>8</v>
      </c>
    </row>
    <row r="82" spans="1:17">
      <c r="A82" s="365" t="s">
        <v>99</v>
      </c>
      <c r="B82" s="634"/>
      <c r="C82" s="636"/>
      <c r="D82" s="643"/>
      <c r="E82" s="367">
        <v>45712</v>
      </c>
      <c r="F82" s="367">
        <v>45713</v>
      </c>
      <c r="G82" s="367">
        <v>45714</v>
      </c>
      <c r="H82" s="367">
        <v>45715</v>
      </c>
      <c r="I82" s="367">
        <v>45716</v>
      </c>
      <c r="J82" s="368" t="s">
        <v>19</v>
      </c>
      <c r="K82" s="368" t="s">
        <v>20</v>
      </c>
      <c r="L82" s="368" t="s">
        <v>21</v>
      </c>
      <c r="M82" s="368" t="s">
        <v>22</v>
      </c>
      <c r="N82" s="368" t="s">
        <v>23</v>
      </c>
      <c r="O82" s="368" t="s">
        <v>24</v>
      </c>
      <c r="P82" s="368" t="s">
        <v>25</v>
      </c>
      <c r="Q82" s="632"/>
    </row>
    <row r="83" spans="1:17" ht="14.25">
      <c r="B83" s="640" t="s">
        <v>35</v>
      </c>
      <c r="C83" s="371" t="s">
        <v>36</v>
      </c>
      <c r="D83" s="374">
        <v>0</v>
      </c>
      <c r="E83" s="372"/>
      <c r="F83" s="372"/>
      <c r="G83" s="372"/>
      <c r="H83" s="372"/>
      <c r="I83" s="372"/>
      <c r="J83" s="372"/>
      <c r="K83" s="372"/>
      <c r="L83" s="372"/>
      <c r="M83" s="372"/>
      <c r="N83" s="372"/>
      <c r="O83" s="376"/>
      <c r="P83" s="376"/>
      <c r="Q83" s="373">
        <f>SUM(E83:P83)</f>
        <v>0</v>
      </c>
    </row>
    <row r="84" spans="1:17" ht="14.25">
      <c r="B84" s="641"/>
      <c r="C84" s="371" t="s">
        <v>44</v>
      </c>
      <c r="D84" s="375">
        <f>D83-Q83</f>
        <v>0</v>
      </c>
      <c r="E84" s="372"/>
      <c r="F84" s="372"/>
      <c r="G84" s="372"/>
      <c r="H84" s="372"/>
      <c r="I84" s="372"/>
      <c r="J84" s="372"/>
      <c r="K84" s="372"/>
      <c r="L84" s="372"/>
      <c r="M84" s="372"/>
      <c r="N84" s="372"/>
      <c r="O84" s="376"/>
      <c r="P84" s="376"/>
      <c r="Q84" s="373">
        <f>SUM(E84:P84)</f>
        <v>0</v>
      </c>
    </row>
    <row r="86" spans="1:17" ht="14.25">
      <c r="B86" s="640" t="s">
        <v>52</v>
      </c>
      <c r="C86" s="371" t="s">
        <v>36</v>
      </c>
      <c r="D86" s="374">
        <f>D83</f>
        <v>0</v>
      </c>
      <c r="E86" s="372"/>
      <c r="F86" s="372"/>
      <c r="G86" s="372"/>
      <c r="H86" s="372"/>
      <c r="I86" s="372"/>
      <c r="J86" s="372"/>
      <c r="K86" s="372"/>
      <c r="L86" s="372"/>
      <c r="M86" s="372"/>
      <c r="N86" s="372"/>
      <c r="O86" s="376"/>
      <c r="P86" s="376"/>
      <c r="Q86" s="373">
        <f>SUM(E86:P86)</f>
        <v>0</v>
      </c>
    </row>
    <row r="87" spans="1:17" ht="14.25">
      <c r="B87" s="641"/>
      <c r="C87" s="371" t="s">
        <v>44</v>
      </c>
      <c r="D87" s="375">
        <f>D86-Q86</f>
        <v>0</v>
      </c>
      <c r="E87" s="372"/>
      <c r="F87" s="372"/>
      <c r="G87" s="372"/>
      <c r="H87" s="372"/>
      <c r="I87" s="372"/>
      <c r="J87" s="372"/>
      <c r="K87" s="372"/>
      <c r="L87" s="372"/>
      <c r="M87" s="372"/>
      <c r="N87" s="372"/>
      <c r="O87" s="376"/>
      <c r="P87" s="376"/>
      <c r="Q87" s="373">
        <f>SUM(E87:P87)</f>
        <v>0</v>
      </c>
    </row>
    <row r="91" spans="1:17">
      <c r="A91" s="365" t="s">
        <v>119</v>
      </c>
      <c r="B91" s="633" t="s">
        <v>2</v>
      </c>
      <c r="C91" s="635" t="s">
        <v>3</v>
      </c>
      <c r="D91" s="642" t="s">
        <v>4</v>
      </c>
      <c r="E91" s="638" t="s">
        <v>5</v>
      </c>
      <c r="F91" s="638"/>
      <c r="G91" s="638"/>
      <c r="H91" s="638"/>
      <c r="I91" s="639"/>
      <c r="J91" s="637" t="s">
        <v>6</v>
      </c>
      <c r="K91" s="638"/>
      <c r="L91" s="638"/>
      <c r="M91" s="638"/>
      <c r="N91" s="639"/>
      <c r="O91" s="644" t="s">
        <v>7</v>
      </c>
      <c r="P91" s="645"/>
      <c r="Q91" s="631" t="s">
        <v>8</v>
      </c>
    </row>
    <row r="92" spans="1:17">
      <c r="A92" s="365" t="s">
        <v>1</v>
      </c>
      <c r="B92" s="634"/>
      <c r="C92" s="636"/>
      <c r="D92" s="643"/>
      <c r="E92" s="367">
        <v>45712</v>
      </c>
      <c r="F92" s="367">
        <v>45713</v>
      </c>
      <c r="G92" s="367">
        <v>45714</v>
      </c>
      <c r="H92" s="367">
        <v>45715</v>
      </c>
      <c r="I92" s="367">
        <v>45716</v>
      </c>
      <c r="J92" s="368" t="s">
        <v>19</v>
      </c>
      <c r="K92" s="368" t="s">
        <v>20</v>
      </c>
      <c r="L92" s="368" t="s">
        <v>21</v>
      </c>
      <c r="M92" s="368" t="s">
        <v>22</v>
      </c>
      <c r="N92" s="368" t="s">
        <v>23</v>
      </c>
      <c r="O92" s="368" t="s">
        <v>24</v>
      </c>
      <c r="P92" s="368" t="s">
        <v>25</v>
      </c>
      <c r="Q92" s="632"/>
    </row>
    <row r="93" spans="1:17" ht="14.25">
      <c r="B93" s="640" t="s">
        <v>35</v>
      </c>
      <c r="C93" s="371" t="s">
        <v>36</v>
      </c>
      <c r="D93" s="374"/>
      <c r="E93" s="372"/>
      <c r="F93" s="372"/>
      <c r="G93" s="372"/>
      <c r="H93" s="372"/>
      <c r="I93" s="372"/>
      <c r="J93" s="372"/>
      <c r="K93" s="372"/>
      <c r="L93" s="372"/>
      <c r="M93" s="372"/>
      <c r="N93" s="372"/>
      <c r="O93" s="376"/>
      <c r="P93" s="376"/>
      <c r="Q93" s="373">
        <f>SUM(E93:P93)</f>
        <v>0</v>
      </c>
    </row>
    <row r="94" spans="1:17" ht="14.25">
      <c r="B94" s="641"/>
      <c r="C94" s="371" t="s">
        <v>44</v>
      </c>
      <c r="D94" s="375">
        <f>D93-Q93</f>
        <v>0</v>
      </c>
      <c r="E94" s="372"/>
      <c r="F94" s="372"/>
      <c r="G94" s="372"/>
      <c r="H94" s="372"/>
      <c r="I94" s="372"/>
      <c r="J94" s="372"/>
      <c r="K94" s="372"/>
      <c r="L94" s="372"/>
      <c r="M94" s="372"/>
      <c r="N94" s="372"/>
      <c r="O94" s="376"/>
      <c r="P94" s="376"/>
      <c r="Q94" s="373">
        <f>SUM(E94:P94)</f>
        <v>0</v>
      </c>
    </row>
    <row r="96" spans="1:17" ht="14.25">
      <c r="B96" s="640" t="s">
        <v>52</v>
      </c>
      <c r="C96" s="371" t="s">
        <v>36</v>
      </c>
      <c r="D96" s="374">
        <f>D93</f>
        <v>0</v>
      </c>
      <c r="E96" s="372"/>
      <c r="F96" s="372"/>
      <c r="G96" s="372"/>
      <c r="H96" s="372"/>
      <c r="I96" s="372"/>
      <c r="J96" s="372"/>
      <c r="K96" s="372"/>
      <c r="L96" s="372"/>
      <c r="M96" s="372"/>
      <c r="N96" s="372"/>
      <c r="O96" s="376"/>
      <c r="P96" s="376"/>
      <c r="Q96" s="373">
        <f>SUM(E96:P96)</f>
        <v>0</v>
      </c>
    </row>
    <row r="97" spans="1:17" ht="14.25">
      <c r="B97" s="641"/>
      <c r="C97" s="371" t="s">
        <v>44</v>
      </c>
      <c r="D97" s="375">
        <f>D96-Q96</f>
        <v>0</v>
      </c>
      <c r="E97" s="372"/>
      <c r="F97" s="372"/>
      <c r="G97" s="372"/>
      <c r="H97" s="372"/>
      <c r="I97" s="372"/>
      <c r="J97" s="372"/>
      <c r="K97" s="372"/>
      <c r="L97" s="372"/>
      <c r="M97" s="372"/>
      <c r="N97" s="372"/>
      <c r="O97" s="376"/>
      <c r="P97" s="376"/>
      <c r="Q97" s="373">
        <f>SUM(E97:P97)</f>
        <v>0</v>
      </c>
    </row>
    <row r="100" spans="1:17">
      <c r="A100" s="365" t="s">
        <v>119</v>
      </c>
      <c r="B100" s="633" t="s">
        <v>2</v>
      </c>
      <c r="C100" s="635" t="s">
        <v>3</v>
      </c>
      <c r="D100" s="642" t="s">
        <v>4</v>
      </c>
      <c r="E100" s="638" t="s">
        <v>5</v>
      </c>
      <c r="F100" s="638"/>
      <c r="G100" s="638"/>
      <c r="H100" s="638"/>
      <c r="I100" s="639"/>
      <c r="J100" s="637" t="s">
        <v>6</v>
      </c>
      <c r="K100" s="638"/>
      <c r="L100" s="638"/>
      <c r="M100" s="638"/>
      <c r="N100" s="639"/>
      <c r="O100" s="644" t="s">
        <v>7</v>
      </c>
      <c r="P100" s="645"/>
      <c r="Q100" s="631" t="s">
        <v>8</v>
      </c>
    </row>
    <row r="101" spans="1:17">
      <c r="A101" s="365" t="s">
        <v>39</v>
      </c>
      <c r="B101" s="634"/>
      <c r="C101" s="636"/>
      <c r="D101" s="643"/>
      <c r="E101" s="367">
        <v>45712</v>
      </c>
      <c r="F101" s="367">
        <v>45713</v>
      </c>
      <c r="G101" s="367">
        <v>45714</v>
      </c>
      <c r="H101" s="367">
        <v>45715</v>
      </c>
      <c r="I101" s="367">
        <v>45716</v>
      </c>
      <c r="J101" s="368" t="s">
        <v>19</v>
      </c>
      <c r="K101" s="368" t="s">
        <v>20</v>
      </c>
      <c r="L101" s="368" t="s">
        <v>21</v>
      </c>
      <c r="M101" s="368" t="s">
        <v>22</v>
      </c>
      <c r="N101" s="368" t="s">
        <v>23</v>
      </c>
      <c r="O101" s="368" t="s">
        <v>24</v>
      </c>
      <c r="P101" s="368" t="s">
        <v>25</v>
      </c>
      <c r="Q101" s="632"/>
    </row>
    <row r="102" spans="1:17" ht="14.25">
      <c r="B102" s="640" t="s">
        <v>35</v>
      </c>
      <c r="C102" s="371" t="s">
        <v>36</v>
      </c>
      <c r="D102" s="374"/>
      <c r="E102" s="372"/>
      <c r="F102" s="372"/>
      <c r="G102" s="372"/>
      <c r="H102" s="372"/>
      <c r="I102" s="372"/>
      <c r="J102" s="372"/>
      <c r="K102" s="372"/>
      <c r="L102" s="372"/>
      <c r="M102" s="372"/>
      <c r="N102" s="372"/>
      <c r="O102" s="376"/>
      <c r="P102" s="376"/>
      <c r="Q102" s="373">
        <f>SUM(E102:P102)</f>
        <v>0</v>
      </c>
    </row>
    <row r="103" spans="1:17" ht="14.25">
      <c r="B103" s="641"/>
      <c r="C103" s="371" t="s">
        <v>44</v>
      </c>
      <c r="D103" s="375">
        <f>D102-Q102</f>
        <v>0</v>
      </c>
      <c r="E103" s="372"/>
      <c r="F103" s="372"/>
      <c r="G103" s="372"/>
      <c r="H103" s="372"/>
      <c r="I103" s="372"/>
      <c r="J103" s="372"/>
      <c r="K103" s="372"/>
      <c r="L103" s="372"/>
      <c r="M103" s="372"/>
      <c r="N103" s="372"/>
      <c r="O103" s="376"/>
      <c r="P103" s="376"/>
      <c r="Q103" s="373">
        <f>SUM(E103:P103)</f>
        <v>0</v>
      </c>
    </row>
    <row r="105" spans="1:17" ht="14.25">
      <c r="B105" s="640" t="s">
        <v>52</v>
      </c>
      <c r="C105" s="371" t="s">
        <v>36</v>
      </c>
      <c r="D105" s="374">
        <f>D102</f>
        <v>0</v>
      </c>
      <c r="E105" s="372"/>
      <c r="F105" s="372"/>
      <c r="G105" s="372"/>
      <c r="H105" s="372"/>
      <c r="I105" s="372"/>
      <c r="J105" s="372"/>
      <c r="K105" s="372"/>
      <c r="L105" s="372"/>
      <c r="M105" s="372"/>
      <c r="N105" s="372"/>
      <c r="O105" s="372"/>
      <c r="P105" s="372"/>
      <c r="Q105" s="373">
        <f>SUM(E105:P105)</f>
        <v>0</v>
      </c>
    </row>
    <row r="106" spans="1:17" ht="14.25">
      <c r="B106" s="641"/>
      <c r="C106" s="371" t="s">
        <v>44</v>
      </c>
      <c r="D106" s="375">
        <f>D105-Q105</f>
        <v>0</v>
      </c>
      <c r="E106" s="372"/>
      <c r="F106" s="372"/>
      <c r="G106" s="372"/>
      <c r="H106" s="372"/>
      <c r="I106" s="372"/>
      <c r="J106" s="372"/>
      <c r="K106" s="372"/>
      <c r="L106" s="372"/>
      <c r="M106" s="372"/>
      <c r="N106" s="372"/>
      <c r="O106" s="376"/>
      <c r="P106" s="376"/>
      <c r="Q106" s="373">
        <f>SUM(E106:P106)</f>
        <v>0</v>
      </c>
    </row>
  </sheetData>
  <mergeCells count="99">
    <mergeCell ref="B102:B103"/>
    <mergeCell ref="B105:B106"/>
    <mergeCell ref="O91:P91"/>
    <mergeCell ref="Q91:Q92"/>
    <mergeCell ref="B93:B94"/>
    <mergeCell ref="B96:B97"/>
    <mergeCell ref="B100:B101"/>
    <mergeCell ref="C100:C101"/>
    <mergeCell ref="D100:D101"/>
    <mergeCell ref="E100:I100"/>
    <mergeCell ref="J100:N100"/>
    <mergeCell ref="O100:P100"/>
    <mergeCell ref="Q100:Q101"/>
    <mergeCell ref="B91:B92"/>
    <mergeCell ref="C91:C92"/>
    <mergeCell ref="D91:D92"/>
    <mergeCell ref="E91:I91"/>
    <mergeCell ref="J91:N91"/>
    <mergeCell ref="J81:N81"/>
    <mergeCell ref="O81:P81"/>
    <mergeCell ref="Q81:Q82"/>
    <mergeCell ref="B83:B84"/>
    <mergeCell ref="B86:B87"/>
    <mergeCell ref="B77:B78"/>
    <mergeCell ref="B81:B82"/>
    <mergeCell ref="C81:C82"/>
    <mergeCell ref="D81:D82"/>
    <mergeCell ref="E81:I81"/>
    <mergeCell ref="E72:I72"/>
    <mergeCell ref="J72:N72"/>
    <mergeCell ref="O72:P72"/>
    <mergeCell ref="Q72:Q73"/>
    <mergeCell ref="B74:B75"/>
    <mergeCell ref="B65:B66"/>
    <mergeCell ref="B68:B69"/>
    <mergeCell ref="B72:B73"/>
    <mergeCell ref="C72:C73"/>
    <mergeCell ref="D72:D73"/>
    <mergeCell ref="O53:P53"/>
    <mergeCell ref="Q53:Q54"/>
    <mergeCell ref="B55:B56"/>
    <mergeCell ref="B58:B59"/>
    <mergeCell ref="B63:B64"/>
    <mergeCell ref="C63:C64"/>
    <mergeCell ref="D63:D64"/>
    <mergeCell ref="E63:I63"/>
    <mergeCell ref="J63:N63"/>
    <mergeCell ref="O63:P63"/>
    <mergeCell ref="Q63:Q64"/>
    <mergeCell ref="B53:B54"/>
    <mergeCell ref="C53:C54"/>
    <mergeCell ref="D53:D54"/>
    <mergeCell ref="E53:I53"/>
    <mergeCell ref="J53:N53"/>
    <mergeCell ref="B45:B46"/>
    <mergeCell ref="B48:B49"/>
    <mergeCell ref="O2:P2"/>
    <mergeCell ref="O12:P12"/>
    <mergeCell ref="O24:P24"/>
    <mergeCell ref="O34:P34"/>
    <mergeCell ref="O43:P43"/>
    <mergeCell ref="J34:N34"/>
    <mergeCell ref="B26:B27"/>
    <mergeCell ref="B29:B30"/>
    <mergeCell ref="B4:B5"/>
    <mergeCell ref="B7:B8"/>
    <mergeCell ref="E24:I24"/>
    <mergeCell ref="J24:N24"/>
    <mergeCell ref="D2:D3"/>
    <mergeCell ref="Q34:Q35"/>
    <mergeCell ref="B36:B37"/>
    <mergeCell ref="B39:B40"/>
    <mergeCell ref="B43:B44"/>
    <mergeCell ref="C43:C44"/>
    <mergeCell ref="D43:D44"/>
    <mergeCell ref="E43:I43"/>
    <mergeCell ref="J43:N43"/>
    <mergeCell ref="Q43:Q44"/>
    <mergeCell ref="B34:B35"/>
    <mergeCell ref="C34:C35"/>
    <mergeCell ref="D34:D35"/>
    <mergeCell ref="E34:I34"/>
    <mergeCell ref="Q24:Q25"/>
    <mergeCell ref="B12:B13"/>
    <mergeCell ref="B14:B15"/>
    <mergeCell ref="C12:C13"/>
    <mergeCell ref="E12:I12"/>
    <mergeCell ref="J12:N12"/>
    <mergeCell ref="B17:B18"/>
    <mergeCell ref="D12:D13"/>
    <mergeCell ref="B24:B25"/>
    <mergeCell ref="C24:C25"/>
    <mergeCell ref="D24:D25"/>
    <mergeCell ref="Q2:Q3"/>
    <mergeCell ref="B2:B3"/>
    <mergeCell ref="C2:C3"/>
    <mergeCell ref="J2:N2"/>
    <mergeCell ref="Q12:Q13"/>
    <mergeCell ref="E2:I2"/>
  </mergeCells>
  <pageMargins left="0.511811024" right="0.511811024" top="0.78740157499999996" bottom="0.78740157499999996" header="0.31496062000000002" footer="0.31496062000000002"/>
  <ignoredErrors>
    <ignoredError sqref="Q28"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78FCD-FE03-46B0-9A86-1DBBB8E7A63F}">
  <sheetPr>
    <tabColor theme="5" tint="0.79998168889431442"/>
  </sheetPr>
  <dimension ref="F1:AV44"/>
  <sheetViews>
    <sheetView showGridLines="0" topLeftCell="AF1" zoomScale="85" zoomScaleNormal="85" workbookViewId="0">
      <selection activeCell="P2" sqref="P2"/>
    </sheetView>
  </sheetViews>
  <sheetFormatPr defaultColWidth="8.5703125" defaultRowHeight="11.1" customHeight="1"/>
  <cols>
    <col min="1" max="5" width="8.5703125" style="395"/>
    <col min="6" max="6" width="13.42578125" style="395" customWidth="1"/>
    <col min="7" max="7" width="10.5703125" style="396" customWidth="1"/>
    <col min="8" max="8" width="8.5703125" style="395"/>
    <col min="9" max="9" width="10.42578125" style="395" customWidth="1"/>
    <col min="10" max="10" width="7.42578125" style="395" bestFit="1" customWidth="1"/>
    <col min="11" max="11" width="8.5703125" style="395"/>
    <col min="12" max="12" width="18.42578125" style="395" customWidth="1"/>
    <col min="13" max="14" width="8.5703125" style="395"/>
    <col min="15" max="16" width="19.42578125" style="395" customWidth="1"/>
    <col min="17" max="17" width="11.42578125" style="395" bestFit="1" customWidth="1"/>
    <col min="18" max="18" width="15.42578125" style="395" bestFit="1" customWidth="1"/>
    <col min="19" max="19" width="11.42578125" style="395" bestFit="1" customWidth="1"/>
    <col min="20" max="20" width="15.42578125" style="395" bestFit="1" customWidth="1"/>
    <col min="21" max="21" width="11.5703125" style="395" bestFit="1" customWidth="1"/>
    <col min="22" max="22" width="13" style="395" customWidth="1"/>
    <col min="23" max="23" width="6.5703125" style="395" bestFit="1" customWidth="1"/>
    <col min="24" max="24" width="9.42578125" style="395" bestFit="1" customWidth="1"/>
    <col min="25" max="25" width="11.42578125" style="395" bestFit="1" customWidth="1"/>
    <col min="26" max="26" width="15.42578125" style="395" bestFit="1" customWidth="1"/>
    <col min="27" max="27" width="11.42578125" style="395" bestFit="1" customWidth="1"/>
    <col min="28" max="28" width="15.42578125" style="395" bestFit="1" customWidth="1"/>
    <col min="29" max="29" width="11.5703125" style="395" bestFit="1" customWidth="1"/>
    <col min="30" max="30" width="11.42578125" style="395" customWidth="1"/>
    <col min="31" max="31" width="9.42578125" style="395" customWidth="1"/>
    <col min="32" max="32" width="9.42578125" style="395" bestFit="1" customWidth="1"/>
    <col min="33" max="33" width="11.42578125" style="395" bestFit="1" customWidth="1"/>
    <col min="34" max="34" width="15.42578125" style="395" bestFit="1" customWidth="1"/>
    <col min="35" max="35" width="11.42578125" style="395" bestFit="1" customWidth="1"/>
    <col min="36" max="36" width="15.42578125" style="395" bestFit="1" customWidth="1"/>
    <col min="37" max="37" width="11.5703125" style="395" bestFit="1" customWidth="1"/>
    <col min="38" max="38" width="7.42578125" style="395" bestFit="1" customWidth="1"/>
    <col min="39" max="39" width="6.5703125" style="395" bestFit="1" customWidth="1"/>
    <col min="40" max="40" width="9.42578125" style="395" bestFit="1" customWidth="1"/>
    <col min="41" max="41" width="8.5703125" style="395"/>
    <col min="42" max="42" width="14.5703125" style="395" bestFit="1" customWidth="1"/>
    <col min="43" max="43" width="11.42578125" style="395" bestFit="1" customWidth="1"/>
    <col min="44" max="44" width="15.42578125" style="395" bestFit="1" customWidth="1"/>
    <col min="45" max="45" width="15.5703125" style="395" customWidth="1"/>
    <col min="46" max="46" width="11.42578125" style="395" customWidth="1"/>
    <col min="47" max="47" width="6.5703125" style="395" bestFit="1" customWidth="1"/>
    <col min="48" max="48" width="9.42578125" style="395" bestFit="1" customWidth="1"/>
    <col min="49" max="16384" width="8.5703125" style="395"/>
  </cols>
  <sheetData>
    <row r="1" spans="6:48" s="402" customFormat="1" ht="18.75">
      <c r="G1" s="403"/>
      <c r="L1" s="395"/>
      <c r="M1" s="395"/>
      <c r="R1" s="79" t="s">
        <v>120</v>
      </c>
      <c r="Z1" s="79" t="s">
        <v>121</v>
      </c>
      <c r="AH1" s="79" t="s">
        <v>122</v>
      </c>
      <c r="AP1" s="79" t="s">
        <v>123</v>
      </c>
    </row>
    <row r="2" spans="6:48" ht="11.1" customHeight="1">
      <c r="P2" s="395" t="s">
        <v>124</v>
      </c>
    </row>
    <row r="3" spans="6:48" ht="11.1" customHeight="1">
      <c r="R3" s="648" t="s">
        <v>125</v>
      </c>
      <c r="S3" s="407" t="s">
        <v>126</v>
      </c>
      <c r="T3" s="407" t="s">
        <v>127</v>
      </c>
      <c r="U3" s="407" t="s">
        <v>127</v>
      </c>
      <c r="V3" s="407" t="s">
        <v>8</v>
      </c>
      <c r="W3" s="648" t="s">
        <v>128</v>
      </c>
      <c r="X3" s="648" t="s">
        <v>129</v>
      </c>
      <c r="Z3" s="648" t="s">
        <v>125</v>
      </c>
      <c r="AA3" s="407" t="s">
        <v>126</v>
      </c>
      <c r="AB3" s="407" t="s">
        <v>127</v>
      </c>
      <c r="AC3" s="407" t="s">
        <v>127</v>
      </c>
      <c r="AD3" s="407" t="s">
        <v>8</v>
      </c>
      <c r="AE3" s="646" t="s">
        <v>128</v>
      </c>
      <c r="AF3" s="646" t="s">
        <v>129</v>
      </c>
      <c r="AH3" s="648" t="s">
        <v>125</v>
      </c>
      <c r="AI3" s="407" t="s">
        <v>126</v>
      </c>
      <c r="AJ3" s="407" t="s">
        <v>127</v>
      </c>
      <c r="AK3" s="407" t="s">
        <v>127</v>
      </c>
      <c r="AL3" s="407" t="s">
        <v>8</v>
      </c>
      <c r="AM3" s="646" t="s">
        <v>128</v>
      </c>
      <c r="AN3" s="646" t="s">
        <v>129</v>
      </c>
      <c r="AP3" s="648" t="s">
        <v>125</v>
      </c>
      <c r="AQ3" s="407" t="s">
        <v>126</v>
      </c>
      <c r="AR3" s="407" t="s">
        <v>127</v>
      </c>
      <c r="AS3" s="407" t="s">
        <v>127</v>
      </c>
      <c r="AT3" s="407" t="s">
        <v>8</v>
      </c>
      <c r="AU3" s="646" t="s">
        <v>128</v>
      </c>
      <c r="AV3" s="646" t="s">
        <v>129</v>
      </c>
    </row>
    <row r="4" spans="6:48" ht="11.1" customHeight="1" thickBot="1">
      <c r="R4" s="649"/>
      <c r="S4" s="408" t="s">
        <v>130</v>
      </c>
      <c r="T4" s="408" t="s">
        <v>131</v>
      </c>
      <c r="U4" s="408" t="s">
        <v>52</v>
      </c>
      <c r="V4" s="408" t="s">
        <v>132</v>
      </c>
      <c r="W4" s="649"/>
      <c r="X4" s="649"/>
      <c r="Z4" s="649"/>
      <c r="AA4" s="408" t="s">
        <v>130</v>
      </c>
      <c r="AB4" s="408" t="s">
        <v>131</v>
      </c>
      <c r="AC4" s="408" t="s">
        <v>52</v>
      </c>
      <c r="AD4" s="408" t="s">
        <v>132</v>
      </c>
      <c r="AE4" s="647"/>
      <c r="AF4" s="647"/>
      <c r="AH4" s="649"/>
      <c r="AI4" s="408" t="s">
        <v>130</v>
      </c>
      <c r="AJ4" s="408" t="s">
        <v>131</v>
      </c>
      <c r="AK4" s="408" t="s">
        <v>52</v>
      </c>
      <c r="AL4" s="408" t="s">
        <v>132</v>
      </c>
      <c r="AM4" s="647"/>
      <c r="AN4" s="647"/>
      <c r="AP4" s="649"/>
      <c r="AQ4" s="408" t="s">
        <v>130</v>
      </c>
      <c r="AR4" s="408" t="s">
        <v>131</v>
      </c>
      <c r="AS4" s="408" t="s">
        <v>52</v>
      </c>
      <c r="AT4" s="408" t="s">
        <v>132</v>
      </c>
      <c r="AU4" s="647"/>
      <c r="AV4" s="647"/>
    </row>
    <row r="5" spans="6:48" ht="11.1" customHeight="1" thickTop="1" thickBot="1">
      <c r="R5" s="397" t="s">
        <v>99</v>
      </c>
      <c r="S5" s="398">
        <v>1</v>
      </c>
      <c r="T5" s="398"/>
      <c r="U5" s="398">
        <v>1</v>
      </c>
      <c r="V5" s="405">
        <f>S5+U5+W5</f>
        <v>2</v>
      </c>
      <c r="W5" s="398">
        <v>0</v>
      </c>
      <c r="X5" s="398">
        <v>0</v>
      </c>
      <c r="Z5" s="397" t="s">
        <v>99</v>
      </c>
      <c r="AA5" s="398">
        <v>2</v>
      </c>
      <c r="AB5" s="398"/>
      <c r="AC5" s="398"/>
      <c r="AD5" s="405">
        <f>AA5+AC5+AE5</f>
        <v>2</v>
      </c>
      <c r="AE5" s="398">
        <v>0</v>
      </c>
      <c r="AF5" s="398">
        <v>0</v>
      </c>
      <c r="AH5" s="397" t="s">
        <v>99</v>
      </c>
      <c r="AI5" s="398">
        <v>1</v>
      </c>
      <c r="AJ5" s="398"/>
      <c r="AK5" s="398"/>
      <c r="AL5" s="405">
        <f>AI5+AK5+AM5</f>
        <v>1</v>
      </c>
      <c r="AM5" s="398">
        <v>0</v>
      </c>
      <c r="AN5" s="398">
        <v>0</v>
      </c>
      <c r="AP5" s="397" t="s">
        <v>99</v>
      </c>
      <c r="AQ5" s="398">
        <v>1</v>
      </c>
      <c r="AR5" s="398">
        <v>3</v>
      </c>
      <c r="AS5" s="398">
        <v>3</v>
      </c>
      <c r="AT5" s="405">
        <f>AQ5+AS5+AU5</f>
        <v>4</v>
      </c>
      <c r="AU5" s="398">
        <v>0</v>
      </c>
      <c r="AV5" s="398">
        <v>0</v>
      </c>
    </row>
    <row r="6" spans="6:48" ht="11.1" customHeight="1" thickBot="1">
      <c r="R6" s="399" t="s">
        <v>1</v>
      </c>
      <c r="S6" s="400">
        <v>2</v>
      </c>
      <c r="T6" s="400">
        <v>3</v>
      </c>
      <c r="U6" s="400">
        <v>5</v>
      </c>
      <c r="V6" s="406">
        <f t="shared" ref="V6:V8" si="0">S6+U6+W6</f>
        <v>8</v>
      </c>
      <c r="W6" s="400">
        <v>1</v>
      </c>
      <c r="X6" s="400">
        <v>0</v>
      </c>
      <c r="Z6" s="399" t="s">
        <v>1</v>
      </c>
      <c r="AA6" s="400"/>
      <c r="AB6" s="400">
        <v>1</v>
      </c>
      <c r="AC6" s="400">
        <v>4</v>
      </c>
      <c r="AD6" s="406">
        <f t="shared" ref="AD6:AD8" si="1">AA6+AC6+AE6</f>
        <v>5</v>
      </c>
      <c r="AE6" s="400">
        <v>1</v>
      </c>
      <c r="AF6" s="400">
        <v>0</v>
      </c>
      <c r="AH6" s="399" t="s">
        <v>1</v>
      </c>
      <c r="AI6" s="400"/>
      <c r="AJ6" s="400">
        <v>1</v>
      </c>
      <c r="AK6" s="400">
        <v>4</v>
      </c>
      <c r="AL6" s="406">
        <f t="shared" ref="AL6:AL8" si="2">AI6+AK6+AM6</f>
        <v>5</v>
      </c>
      <c r="AM6" s="400">
        <v>1</v>
      </c>
      <c r="AN6" s="400">
        <v>0</v>
      </c>
      <c r="AP6" s="399" t="s">
        <v>1</v>
      </c>
      <c r="AQ6" s="400"/>
      <c r="AR6" s="400">
        <v>13</v>
      </c>
      <c r="AS6" s="400">
        <v>14</v>
      </c>
      <c r="AT6" s="406">
        <f t="shared" ref="AT6:AT8" si="3">AQ6+AS6+AU6</f>
        <v>14</v>
      </c>
      <c r="AU6" s="400">
        <v>0</v>
      </c>
      <c r="AV6" s="400">
        <v>0</v>
      </c>
    </row>
    <row r="7" spans="6:48" ht="11.1" customHeight="1" thickBot="1">
      <c r="R7" s="399" t="s">
        <v>39</v>
      </c>
      <c r="S7" s="401">
        <v>5</v>
      </c>
      <c r="T7" s="401">
        <v>15</v>
      </c>
      <c r="U7" s="401">
        <v>17</v>
      </c>
      <c r="V7" s="406">
        <f t="shared" si="0"/>
        <v>22</v>
      </c>
      <c r="W7" s="401">
        <v>0</v>
      </c>
      <c r="X7" s="401">
        <v>1</v>
      </c>
      <c r="Z7" s="399" t="s">
        <v>39</v>
      </c>
      <c r="AA7" s="401">
        <v>1</v>
      </c>
      <c r="AB7" s="401">
        <v>19</v>
      </c>
      <c r="AC7" s="401">
        <v>19</v>
      </c>
      <c r="AD7" s="406">
        <f t="shared" si="1"/>
        <v>34</v>
      </c>
      <c r="AE7" s="401">
        <v>14</v>
      </c>
      <c r="AF7" s="401">
        <v>1</v>
      </c>
      <c r="AH7" s="399" t="s">
        <v>39</v>
      </c>
      <c r="AI7" s="401">
        <v>1</v>
      </c>
      <c r="AJ7" s="401">
        <v>21</v>
      </c>
      <c r="AK7" s="401">
        <v>27</v>
      </c>
      <c r="AL7" s="406">
        <f t="shared" si="2"/>
        <v>33</v>
      </c>
      <c r="AM7" s="401">
        <v>5</v>
      </c>
      <c r="AN7" s="401">
        <v>0</v>
      </c>
      <c r="AP7" s="399" t="s">
        <v>39</v>
      </c>
      <c r="AQ7" s="401"/>
      <c r="AR7" s="401">
        <v>68</v>
      </c>
      <c r="AS7" s="401">
        <v>68</v>
      </c>
      <c r="AT7" s="406">
        <f t="shared" si="3"/>
        <v>68</v>
      </c>
      <c r="AU7" s="401">
        <v>0</v>
      </c>
      <c r="AV7" s="401">
        <v>0</v>
      </c>
    </row>
    <row r="8" spans="6:48" ht="11.1" customHeight="1" thickBot="1">
      <c r="R8" s="404" t="s">
        <v>8</v>
      </c>
      <c r="S8" s="404">
        <f>SUM(S5:S7)</f>
        <v>8</v>
      </c>
      <c r="T8" s="404">
        <f>SUM(T5:T7)</f>
        <v>18</v>
      </c>
      <c r="U8" s="404">
        <f>SUM(U5:U7)</f>
        <v>23</v>
      </c>
      <c r="V8" s="404">
        <f t="shared" si="0"/>
        <v>32</v>
      </c>
      <c r="W8" s="404">
        <f>SUM(W5:W7)</f>
        <v>1</v>
      </c>
      <c r="X8" s="404">
        <f>SUM(X5:X7)</f>
        <v>1</v>
      </c>
      <c r="Z8" s="404" t="s">
        <v>8</v>
      </c>
      <c r="AA8" s="404">
        <f>SUM(AA5:AA7)</f>
        <v>3</v>
      </c>
      <c r="AB8" s="404">
        <f>SUM(AB5:AB7)</f>
        <v>20</v>
      </c>
      <c r="AC8" s="404">
        <f>SUM(AC5:AC7)</f>
        <v>23</v>
      </c>
      <c r="AD8" s="404">
        <f t="shared" si="1"/>
        <v>41</v>
      </c>
      <c r="AE8" s="404">
        <f>SUM(AE5:AE7)</f>
        <v>15</v>
      </c>
      <c r="AF8" s="404">
        <f>SUM(AF5:AF7)</f>
        <v>1</v>
      </c>
      <c r="AH8" s="404" t="s">
        <v>8</v>
      </c>
      <c r="AI8" s="404">
        <f>SUM(AI5:AI7)</f>
        <v>2</v>
      </c>
      <c r="AJ8" s="404">
        <f>SUM(AJ5:AJ7)</f>
        <v>22</v>
      </c>
      <c r="AK8" s="404">
        <f>SUM(AK5:AK7)</f>
        <v>31</v>
      </c>
      <c r="AL8" s="404">
        <f t="shared" si="2"/>
        <v>39</v>
      </c>
      <c r="AM8" s="404">
        <f>SUM(AM5:AM7)</f>
        <v>6</v>
      </c>
      <c r="AN8" s="404">
        <f>SUM(AN5:AN7)</f>
        <v>0</v>
      </c>
      <c r="AP8" s="404" t="s">
        <v>8</v>
      </c>
      <c r="AQ8" s="404">
        <f>SUM(AQ5:AQ7)</f>
        <v>1</v>
      </c>
      <c r="AR8" s="404">
        <f>SUM(AR5:AR7)</f>
        <v>84</v>
      </c>
      <c r="AS8" s="404">
        <f>SUM(AS5:AS7)</f>
        <v>85</v>
      </c>
      <c r="AT8" s="404">
        <f t="shared" si="3"/>
        <v>86</v>
      </c>
      <c r="AU8" s="404">
        <f>SUM(AU5:AU7)</f>
        <v>0</v>
      </c>
      <c r="AV8" s="404">
        <f>SUM(AV5:AV7)</f>
        <v>0</v>
      </c>
    </row>
    <row r="9" spans="6:48" ht="11.1" customHeight="1">
      <c r="R9"/>
      <c r="S9" s="99">
        <f>(S8+W8)/V8</f>
        <v>0.28125</v>
      </c>
      <c r="T9"/>
      <c r="U9" s="99"/>
      <c r="V9"/>
      <c r="W9"/>
      <c r="X9"/>
      <c r="Z9"/>
      <c r="AA9" s="99">
        <f>(AA8+AE8)/AD8</f>
        <v>0.43902439024390244</v>
      </c>
      <c r="AB9"/>
      <c r="AC9" s="99"/>
      <c r="AD9"/>
      <c r="AE9"/>
      <c r="AF9"/>
      <c r="AH9"/>
      <c r="AI9" s="99">
        <f>(AI8+AM8)/AL8</f>
        <v>0.20512820512820512</v>
      </c>
      <c r="AJ9"/>
      <c r="AK9" s="99"/>
      <c r="AL9"/>
      <c r="AM9"/>
      <c r="AN9"/>
      <c r="AP9"/>
      <c r="AQ9" s="99">
        <f>(AQ8+AU8)/AT8</f>
        <v>1.1627906976744186E-2</v>
      </c>
      <c r="AR9"/>
      <c r="AS9" s="99"/>
      <c r="AT9"/>
      <c r="AU9"/>
      <c r="AV9"/>
    </row>
    <row r="11" spans="6:48" ht="11.25">
      <c r="G11" s="395"/>
      <c r="L11" s="594" t="s">
        <v>133</v>
      </c>
      <c r="M11" s="395" t="s">
        <v>134</v>
      </c>
    </row>
    <row r="12" spans="6:48" ht="11.1" customHeight="1">
      <c r="G12" s="395"/>
    </row>
    <row r="13" spans="6:48" ht="15">
      <c r="F13" s="594" t="s">
        <v>131</v>
      </c>
      <c r="G13" s="396" t="s">
        <v>135</v>
      </c>
      <c r="H13"/>
      <c r="I13" s="594" t="s">
        <v>52</v>
      </c>
      <c r="J13" s="396" t="s">
        <v>135</v>
      </c>
      <c r="L13" s="594" t="s">
        <v>52</v>
      </c>
      <c r="M13" s="396" t="s">
        <v>135</v>
      </c>
    </row>
    <row r="14" spans="6:48" ht="15">
      <c r="F14" s="597" t="s">
        <v>136</v>
      </c>
      <c r="G14" s="596">
        <v>9</v>
      </c>
      <c r="H14"/>
      <c r="I14" s="597" t="s">
        <v>137</v>
      </c>
      <c r="J14" s="596">
        <v>1</v>
      </c>
      <c r="L14" s="597" t="s">
        <v>137</v>
      </c>
      <c r="M14" s="596">
        <v>1</v>
      </c>
    </row>
    <row r="15" spans="6:48" ht="15">
      <c r="F15" s="597" t="s">
        <v>138</v>
      </c>
      <c r="G15" s="596">
        <v>5</v>
      </c>
      <c r="H15"/>
      <c r="I15" s="597" t="s">
        <v>139</v>
      </c>
      <c r="J15" s="596">
        <v>3</v>
      </c>
      <c r="L15" s="595" t="s">
        <v>140</v>
      </c>
      <c r="M15" s="396">
        <v>1</v>
      </c>
    </row>
    <row r="16" spans="6:48" ht="15">
      <c r="F16" s="595" t="s">
        <v>140</v>
      </c>
      <c r="G16" s="396">
        <v>14</v>
      </c>
      <c r="H16"/>
      <c r="I16" s="597" t="s">
        <v>136</v>
      </c>
      <c r="J16" s="596">
        <v>9</v>
      </c>
      <c r="L16"/>
      <c r="M16"/>
    </row>
    <row r="17" spans="6:13" ht="15">
      <c r="F17"/>
      <c r="G17"/>
      <c r="H17"/>
      <c r="I17" s="598">
        <v>46080</v>
      </c>
      <c r="J17" s="396">
        <v>1</v>
      </c>
      <c r="L17"/>
      <c r="M17"/>
    </row>
    <row r="18" spans="6:13" ht="15">
      <c r="F18"/>
      <c r="G18"/>
      <c r="H18"/>
      <c r="I18" s="598">
        <v>46112</v>
      </c>
      <c r="J18" s="396">
        <v>2</v>
      </c>
      <c r="L18"/>
      <c r="M18"/>
    </row>
    <row r="19" spans="6:13" ht="15">
      <c r="F19"/>
      <c r="G19"/>
      <c r="H19"/>
      <c r="I19" s="598">
        <v>46113</v>
      </c>
      <c r="J19" s="396">
        <v>2</v>
      </c>
      <c r="L19"/>
      <c r="M19"/>
    </row>
    <row r="20" spans="6:13" ht="15">
      <c r="F20"/>
      <c r="G20"/>
      <c r="H20"/>
      <c r="I20" s="598">
        <v>46114</v>
      </c>
      <c r="J20" s="396">
        <v>5</v>
      </c>
      <c r="L20"/>
      <c r="M20"/>
    </row>
    <row r="21" spans="6:13" ht="15">
      <c r="F21"/>
      <c r="G21"/>
      <c r="H21"/>
      <c r="I21" s="595" t="s">
        <v>140</v>
      </c>
      <c r="J21" s="396">
        <v>23</v>
      </c>
      <c r="L21"/>
      <c r="M21"/>
    </row>
    <row r="22" spans="6:13" ht="15">
      <c r="F22"/>
      <c r="G22"/>
      <c r="H22"/>
      <c r="I22"/>
      <c r="J22"/>
      <c r="L22"/>
      <c r="M22"/>
    </row>
    <row r="23" spans="6:13" ht="15">
      <c r="F23"/>
      <c r="G23"/>
      <c r="H23"/>
      <c r="I23"/>
      <c r="J23"/>
      <c r="L23"/>
      <c r="M23"/>
    </row>
    <row r="24" spans="6:13" ht="15">
      <c r="F24"/>
      <c r="G24"/>
      <c r="H24"/>
      <c r="I24"/>
      <c r="J24"/>
      <c r="L24"/>
      <c r="M24"/>
    </row>
    <row r="25" spans="6:13" ht="15">
      <c r="F25"/>
      <c r="G25"/>
      <c r="H25"/>
      <c r="I25"/>
      <c r="J25"/>
      <c r="L25"/>
      <c r="M25"/>
    </row>
    <row r="26" spans="6:13" ht="15">
      <c r="F26"/>
      <c r="G26"/>
      <c r="H26"/>
      <c r="I26"/>
      <c r="J26"/>
      <c r="L26"/>
      <c r="M26"/>
    </row>
    <row r="27" spans="6:13" ht="15">
      <c r="F27"/>
      <c r="G27"/>
      <c r="H27"/>
      <c r="I27"/>
      <c r="J27"/>
      <c r="L27"/>
      <c r="M27"/>
    </row>
    <row r="28" spans="6:13" ht="15">
      <c r="F28"/>
      <c r="G28"/>
      <c r="H28"/>
      <c r="I28"/>
      <c r="J28"/>
      <c r="L28"/>
      <c r="M28"/>
    </row>
    <row r="29" spans="6:13" ht="15">
      <c r="F29"/>
      <c r="G29"/>
      <c r="H29"/>
      <c r="I29"/>
      <c r="J29"/>
      <c r="L29"/>
      <c r="M29"/>
    </row>
    <row r="30" spans="6:13" ht="15">
      <c r="F30"/>
      <c r="G30"/>
      <c r="H30"/>
      <c r="I30"/>
      <c r="J30"/>
      <c r="L30"/>
      <c r="M30"/>
    </row>
    <row r="31" spans="6:13" ht="15">
      <c r="F31"/>
      <c r="G31"/>
      <c r="H31"/>
      <c r="I31"/>
      <c r="J31"/>
      <c r="L31"/>
      <c r="M31"/>
    </row>
    <row r="32" spans="6:13" ht="15">
      <c r="F32"/>
      <c r="G32"/>
      <c r="H32"/>
      <c r="I32"/>
      <c r="J32"/>
      <c r="L32"/>
      <c r="M32"/>
    </row>
    <row r="33" spans="6:13" ht="15">
      <c r="F33"/>
      <c r="G33"/>
      <c r="H33"/>
      <c r="I33"/>
      <c r="J33"/>
      <c r="L33"/>
      <c r="M33"/>
    </row>
    <row r="34" spans="6:13" ht="15">
      <c r="F34"/>
      <c r="G34"/>
      <c r="H34"/>
      <c r="I34"/>
      <c r="J34"/>
      <c r="L34"/>
      <c r="M34"/>
    </row>
    <row r="35" spans="6:13" ht="15">
      <c r="F35"/>
      <c r="G35"/>
      <c r="H35"/>
      <c r="I35"/>
      <c r="J35"/>
      <c r="L35"/>
      <c r="M35"/>
    </row>
    <row r="36" spans="6:13" ht="15">
      <c r="F36"/>
      <c r="G36"/>
      <c r="H36"/>
      <c r="I36"/>
      <c r="J36"/>
      <c r="L36"/>
      <c r="M36"/>
    </row>
    <row r="37" spans="6:13" ht="15">
      <c r="F37"/>
      <c r="G37"/>
      <c r="H37"/>
      <c r="I37"/>
      <c r="J37"/>
      <c r="L37"/>
      <c r="M37"/>
    </row>
    <row r="38" spans="6:13" ht="15">
      <c r="F38"/>
      <c r="G38"/>
      <c r="I38"/>
      <c r="J38"/>
    </row>
    <row r="39" spans="6:13" ht="15">
      <c r="F39"/>
      <c r="G39"/>
    </row>
    <row r="40" spans="6:13" ht="15">
      <c r="F40"/>
      <c r="G40"/>
    </row>
    <row r="41" spans="6:13" ht="15">
      <c r="F41"/>
      <c r="G41"/>
    </row>
    <row r="42" spans="6:13" ht="15">
      <c r="F42"/>
      <c r="G42"/>
    </row>
    <row r="43" spans="6:13" ht="15">
      <c r="F43"/>
      <c r="G43"/>
    </row>
    <row r="44" spans="6:13" ht="15">
      <c r="F44"/>
      <c r="G44"/>
    </row>
  </sheetData>
  <mergeCells count="12">
    <mergeCell ref="AM3:AM4"/>
    <mergeCell ref="AN3:AN4"/>
    <mergeCell ref="AP3:AP4"/>
    <mergeCell ref="AU3:AU4"/>
    <mergeCell ref="AV3:AV4"/>
    <mergeCell ref="AE3:AE4"/>
    <mergeCell ref="AH3:AH4"/>
    <mergeCell ref="R3:R4"/>
    <mergeCell ref="X3:X4"/>
    <mergeCell ref="Z3:Z4"/>
    <mergeCell ref="AF3:AF4"/>
    <mergeCell ref="W3:W4"/>
  </mergeCells>
  <conditionalFormatting sqref="L1:L3">
    <cfRule type="duplicateValues" dxfId="254" priority="1"/>
    <cfRule type="duplicateValues" dxfId="253" priority="2"/>
  </conditionalFormatting>
  <pageMargins left="0.511811024" right="0.511811024" top="0.78740157499999996" bottom="0.78740157499999996" header="0.31496062000000002" footer="0.31496062000000002"/>
  <pageSetup paperSize="9"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1E56F-F422-493B-920D-58108B115691}">
  <dimension ref="A1:N9"/>
  <sheetViews>
    <sheetView workbookViewId="0">
      <selection activeCell="G14" sqref="G14"/>
    </sheetView>
  </sheetViews>
  <sheetFormatPr defaultRowHeight="15"/>
  <cols>
    <col min="1" max="1" width="17.5703125" bestFit="1" customWidth="1"/>
    <col min="11" max="11" width="11.42578125" bestFit="1" customWidth="1"/>
    <col min="13" max="13" width="38" bestFit="1" customWidth="1"/>
  </cols>
  <sheetData>
    <row r="1" spans="1:14" ht="15.75" thickBot="1">
      <c r="A1" s="428" t="s">
        <v>141</v>
      </c>
      <c r="B1" s="429" t="s">
        <v>142</v>
      </c>
      <c r="C1" s="429" t="s">
        <v>143</v>
      </c>
      <c r="D1" s="429" t="s">
        <v>144</v>
      </c>
      <c r="E1" s="429" t="s">
        <v>145</v>
      </c>
      <c r="F1" s="429" t="s">
        <v>146</v>
      </c>
      <c r="G1" s="429" t="s">
        <v>147</v>
      </c>
      <c r="H1" s="430" t="s">
        <v>148</v>
      </c>
      <c r="I1" s="430" t="s">
        <v>149</v>
      </c>
      <c r="J1" s="430" t="s">
        <v>150</v>
      </c>
      <c r="K1" s="431" t="s">
        <v>151</v>
      </c>
      <c r="L1" s="430" t="s">
        <v>152</v>
      </c>
      <c r="M1" s="430" t="s">
        <v>153</v>
      </c>
      <c r="N1" s="437" t="s">
        <v>154</v>
      </c>
    </row>
    <row r="2" spans="1:14" ht="15.75" thickBot="1">
      <c r="A2" s="432" t="s">
        <v>155</v>
      </c>
      <c r="B2" s="433" t="s">
        <v>39</v>
      </c>
      <c r="C2" s="433" t="s">
        <v>156</v>
      </c>
      <c r="D2" s="433" t="s">
        <v>157</v>
      </c>
      <c r="E2" s="433" t="s">
        <v>158</v>
      </c>
      <c r="F2" s="433" t="s">
        <v>159</v>
      </c>
      <c r="G2" s="433" t="s">
        <v>160</v>
      </c>
      <c r="H2" s="434">
        <v>8.9</v>
      </c>
      <c r="I2" s="434">
        <v>5.3</v>
      </c>
      <c r="J2" s="433" t="s">
        <v>161</v>
      </c>
      <c r="K2" s="435">
        <v>330499.87</v>
      </c>
      <c r="L2" s="434" t="s">
        <v>162</v>
      </c>
      <c r="M2" s="434" t="s">
        <v>163</v>
      </c>
    </row>
    <row r="3" spans="1:14" ht="15.75" thickBot="1">
      <c r="A3" s="432" t="s">
        <v>164</v>
      </c>
      <c r="B3" s="433" t="s">
        <v>39</v>
      </c>
      <c r="C3" s="433" t="s">
        <v>165</v>
      </c>
      <c r="D3" s="433" t="s">
        <v>166</v>
      </c>
      <c r="E3" s="433" t="s">
        <v>158</v>
      </c>
      <c r="F3" s="433" t="s">
        <v>159</v>
      </c>
      <c r="G3" s="433" t="s">
        <v>167</v>
      </c>
      <c r="H3" s="434">
        <v>4.5999999999999996</v>
      </c>
      <c r="I3" s="434">
        <v>24.7</v>
      </c>
      <c r="J3" s="433" t="s">
        <v>168</v>
      </c>
      <c r="K3" s="435">
        <v>103895.02</v>
      </c>
      <c r="L3" s="434" t="s">
        <v>169</v>
      </c>
      <c r="M3" s="434" t="s">
        <v>163</v>
      </c>
    </row>
    <row r="4" spans="1:14" ht="15.75" thickBot="1">
      <c r="A4" s="432" t="s">
        <v>170</v>
      </c>
      <c r="B4" s="433" t="s">
        <v>39</v>
      </c>
      <c r="C4" s="433" t="s">
        <v>156</v>
      </c>
      <c r="D4" s="433" t="s">
        <v>171</v>
      </c>
      <c r="E4" s="433" t="s">
        <v>158</v>
      </c>
      <c r="F4" s="433" t="s">
        <v>172</v>
      </c>
      <c r="G4" s="433" t="s">
        <v>173</v>
      </c>
      <c r="H4" s="434">
        <v>0.8</v>
      </c>
      <c r="I4" s="434">
        <v>1.3</v>
      </c>
      <c r="J4" s="433" t="s">
        <v>174</v>
      </c>
      <c r="K4" s="435">
        <v>162114.57</v>
      </c>
      <c r="L4" s="434" t="s">
        <v>175</v>
      </c>
      <c r="M4" s="434" t="s">
        <v>176</v>
      </c>
    </row>
    <row r="5" spans="1:14" ht="15.75" thickBot="1">
      <c r="A5" s="432" t="s">
        <v>177</v>
      </c>
      <c r="B5" s="433" t="s">
        <v>39</v>
      </c>
      <c r="C5" s="433" t="s">
        <v>165</v>
      </c>
      <c r="D5" s="433" t="s">
        <v>178</v>
      </c>
      <c r="E5" s="433" t="s">
        <v>158</v>
      </c>
      <c r="F5" s="433" t="s">
        <v>159</v>
      </c>
      <c r="G5" s="433" t="s">
        <v>179</v>
      </c>
      <c r="H5" s="434">
        <v>2.2999999999999998</v>
      </c>
      <c r="I5" s="434">
        <v>11</v>
      </c>
      <c r="J5" s="433" t="s">
        <v>180</v>
      </c>
      <c r="K5" s="435">
        <v>41279.43</v>
      </c>
      <c r="L5" s="434" t="s">
        <v>181</v>
      </c>
      <c r="M5" s="434" t="s">
        <v>163</v>
      </c>
    </row>
    <row r="6" spans="1:14" ht="15.75" thickBot="1">
      <c r="A6" s="432" t="s">
        <v>182</v>
      </c>
      <c r="B6" s="433" t="s">
        <v>39</v>
      </c>
      <c r="C6" s="433" t="s">
        <v>156</v>
      </c>
      <c r="D6" s="433" t="s">
        <v>183</v>
      </c>
      <c r="E6" s="433" t="s">
        <v>158</v>
      </c>
      <c r="F6" s="433" t="s">
        <v>172</v>
      </c>
      <c r="G6" s="433" t="s">
        <v>184</v>
      </c>
      <c r="H6" s="434">
        <v>9.3000000000000007</v>
      </c>
      <c r="I6" s="434">
        <v>5.4</v>
      </c>
      <c r="J6" s="433" t="s">
        <v>185</v>
      </c>
      <c r="K6" s="436" t="s">
        <v>186</v>
      </c>
      <c r="L6" s="434" t="s">
        <v>186</v>
      </c>
      <c r="M6" s="434" t="s">
        <v>187</v>
      </c>
    </row>
    <row r="7" spans="1:14" ht="15.75" thickBot="1">
      <c r="A7" s="432" t="s">
        <v>188</v>
      </c>
      <c r="B7" s="433" t="s">
        <v>39</v>
      </c>
      <c r="C7" s="433" t="s">
        <v>156</v>
      </c>
      <c r="D7" s="433" t="s">
        <v>189</v>
      </c>
      <c r="E7" s="433" t="s">
        <v>158</v>
      </c>
      <c r="F7" s="433" t="s">
        <v>159</v>
      </c>
      <c r="G7" s="433" t="s">
        <v>190</v>
      </c>
      <c r="H7" s="434">
        <v>6.4</v>
      </c>
      <c r="I7" s="434">
        <v>8.6</v>
      </c>
      <c r="J7" s="433" t="s">
        <v>186</v>
      </c>
      <c r="K7" s="435">
        <v>67205.5</v>
      </c>
      <c r="L7" s="434" t="s">
        <v>191</v>
      </c>
      <c r="M7" s="434" t="s">
        <v>163</v>
      </c>
    </row>
    <row r="8" spans="1:14" ht="15.75" thickBot="1">
      <c r="A8" s="432" t="s">
        <v>192</v>
      </c>
      <c r="B8" s="433" t="s">
        <v>39</v>
      </c>
      <c r="C8" s="433" t="s">
        <v>156</v>
      </c>
      <c r="D8" s="433" t="s">
        <v>193</v>
      </c>
      <c r="E8" s="433" t="s">
        <v>158</v>
      </c>
      <c r="F8" s="433" t="s">
        <v>159</v>
      </c>
      <c r="G8" s="433" t="s">
        <v>194</v>
      </c>
      <c r="H8" s="434">
        <v>5.0999999999999996</v>
      </c>
      <c r="I8" s="434">
        <v>10.199999999999999</v>
      </c>
      <c r="J8" s="433" t="s">
        <v>195</v>
      </c>
      <c r="K8" s="435">
        <v>196316.5</v>
      </c>
      <c r="L8" s="434" t="s">
        <v>196</v>
      </c>
      <c r="M8" s="434" t="s">
        <v>163</v>
      </c>
    </row>
    <row r="9" spans="1:14" ht="15.75" thickBot="1">
      <c r="A9" s="432" t="s">
        <v>197</v>
      </c>
      <c r="B9" s="433" t="s">
        <v>39</v>
      </c>
      <c r="C9" s="433" t="s">
        <v>156</v>
      </c>
      <c r="D9" s="433" t="s">
        <v>198</v>
      </c>
      <c r="E9" s="433" t="s">
        <v>158</v>
      </c>
      <c r="F9" s="433" t="s">
        <v>172</v>
      </c>
      <c r="G9" s="433" t="s">
        <v>199</v>
      </c>
      <c r="H9" s="434">
        <v>3.1</v>
      </c>
      <c r="I9" s="434">
        <v>9.6</v>
      </c>
      <c r="J9" s="433" t="s">
        <v>200</v>
      </c>
      <c r="K9" s="436" t="s">
        <v>186</v>
      </c>
      <c r="L9" s="434" t="s">
        <v>186</v>
      </c>
      <c r="M9" s="434" t="s">
        <v>176</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606BD-2BC8-42E5-9BC8-33D9113C8660}">
  <dimension ref="A1:J63"/>
  <sheetViews>
    <sheetView workbookViewId="0">
      <pane ySplit="1" topLeftCell="A2" activePane="bottomLeft" state="frozen"/>
      <selection pane="bottomLeft"/>
    </sheetView>
  </sheetViews>
  <sheetFormatPr defaultColWidth="9.42578125" defaultRowHeight="12"/>
  <cols>
    <col min="1" max="1" width="5.42578125" style="414" bestFit="1" customWidth="1"/>
    <col min="2" max="2" width="11.42578125" style="414" bestFit="1" customWidth="1"/>
    <col min="3" max="3" width="12.42578125" style="414" bestFit="1" customWidth="1"/>
    <col min="4" max="4" width="8.42578125" style="414" bestFit="1" customWidth="1"/>
    <col min="5" max="5" width="29.5703125" style="414" bestFit="1" customWidth="1"/>
    <col min="6" max="6" width="6.5703125" style="414" bestFit="1" customWidth="1"/>
    <col min="7" max="7" width="9.42578125" style="414"/>
    <col min="8" max="8" width="25.5703125" style="414" bestFit="1" customWidth="1"/>
    <col min="9" max="9" width="9.42578125" style="415"/>
    <col min="10" max="16384" width="9.42578125" style="414"/>
  </cols>
  <sheetData>
    <row r="1" spans="1:10">
      <c r="A1" s="416" t="s">
        <v>201</v>
      </c>
      <c r="B1" s="416" t="s">
        <v>202</v>
      </c>
      <c r="C1" s="416" t="s">
        <v>142</v>
      </c>
      <c r="D1" s="416" t="s">
        <v>203</v>
      </c>
      <c r="E1" s="416" t="s">
        <v>204</v>
      </c>
      <c r="F1" s="416" t="s">
        <v>205</v>
      </c>
      <c r="G1" s="416" t="s">
        <v>206</v>
      </c>
      <c r="H1" s="417" t="s">
        <v>207</v>
      </c>
      <c r="I1" s="418" t="s">
        <v>208</v>
      </c>
      <c r="J1" s="419" t="s">
        <v>209</v>
      </c>
    </row>
    <row r="2" spans="1:10">
      <c r="A2" s="420">
        <v>1</v>
      </c>
      <c r="B2" s="420" t="s">
        <v>210</v>
      </c>
      <c r="C2" s="420" t="s">
        <v>99</v>
      </c>
      <c r="D2" s="416" t="s">
        <v>211</v>
      </c>
      <c r="E2" s="420" t="s">
        <v>212</v>
      </c>
      <c r="F2" s="420" t="s">
        <v>213</v>
      </c>
      <c r="G2" s="421">
        <v>565290</v>
      </c>
      <c r="H2" s="422" t="s">
        <v>214</v>
      </c>
      <c r="I2" s="423" t="str">
        <f>_xlfn.XLOOKUP(G:G,'Estruturante Móvel'!AB:AB,'Estruturante Móvel'!E:E,1,0)</f>
        <v>REDE OK</v>
      </c>
      <c r="J2" s="361"/>
    </row>
    <row r="3" spans="1:10">
      <c r="A3" s="420">
        <v>1</v>
      </c>
      <c r="B3" s="420" t="s">
        <v>210</v>
      </c>
      <c r="C3" s="420" t="s">
        <v>99</v>
      </c>
      <c r="D3" s="416" t="s">
        <v>215</v>
      </c>
      <c r="E3" s="420" t="s">
        <v>216</v>
      </c>
      <c r="F3" s="420" t="s">
        <v>213</v>
      </c>
      <c r="G3" s="421">
        <v>565291</v>
      </c>
      <c r="H3" s="422" t="s">
        <v>214</v>
      </c>
      <c r="I3" s="423" t="str">
        <f>_xlfn.XLOOKUP(G:G,'Estruturante Móvel'!AB:AB,'Estruturante Móvel'!E:E,1,0)</f>
        <v>REDE OK</v>
      </c>
      <c r="J3" s="361"/>
    </row>
    <row r="4" spans="1:10">
      <c r="A4" s="420">
        <v>1</v>
      </c>
      <c r="B4" s="420" t="s">
        <v>210</v>
      </c>
      <c r="C4" s="420" t="s">
        <v>99</v>
      </c>
      <c r="D4" s="416" t="s">
        <v>217</v>
      </c>
      <c r="E4" s="420" t="s">
        <v>218</v>
      </c>
      <c r="F4" s="420" t="s">
        <v>213</v>
      </c>
      <c r="G4" s="421">
        <v>565294</v>
      </c>
      <c r="H4" s="422" t="s">
        <v>214</v>
      </c>
      <c r="I4" s="423" t="str">
        <f>_xlfn.XLOOKUP(G:G,'Estruturante Móvel'!AB:AB,'Estruturante Móvel'!E:E,1,0)</f>
        <v>REDE OK</v>
      </c>
      <c r="J4" s="361"/>
    </row>
    <row r="5" spans="1:10">
      <c r="A5" s="420">
        <v>2</v>
      </c>
      <c r="B5" s="420" t="s">
        <v>210</v>
      </c>
      <c r="C5" s="420" t="s">
        <v>219</v>
      </c>
      <c r="D5" s="416" t="s">
        <v>27</v>
      </c>
      <c r="E5" s="420" t="s">
        <v>220</v>
      </c>
      <c r="F5" s="420" t="s">
        <v>213</v>
      </c>
      <c r="G5" s="421">
        <v>564924</v>
      </c>
      <c r="H5" s="422" t="s">
        <v>138</v>
      </c>
      <c r="I5" s="423" t="str">
        <f>_xlfn.XLOOKUP(G:G,'Estruturante Móvel'!AB:AB,'Estruturante Móvel'!E:E,1,0)</f>
        <v>REDE OK</v>
      </c>
      <c r="J5" s="361"/>
    </row>
    <row r="6" spans="1:10">
      <c r="A6" s="420">
        <v>2</v>
      </c>
      <c r="B6" s="420" t="s">
        <v>210</v>
      </c>
      <c r="C6" s="420" t="s">
        <v>219</v>
      </c>
      <c r="D6" s="416" t="s">
        <v>75</v>
      </c>
      <c r="E6" s="420" t="s">
        <v>221</v>
      </c>
      <c r="F6" s="420" t="s">
        <v>213</v>
      </c>
      <c r="G6" s="421">
        <v>566382</v>
      </c>
      <c r="H6" s="422" t="s">
        <v>214</v>
      </c>
      <c r="I6" s="423">
        <f>_xlfn.XLOOKUP(G:G,'Estruturante Móvel'!AB:AB,'Estruturante Móvel'!E:E,1,0)</f>
        <v>1</v>
      </c>
      <c r="J6" s="361"/>
    </row>
    <row r="7" spans="1:10">
      <c r="A7" s="420">
        <v>2</v>
      </c>
      <c r="B7" s="420" t="s">
        <v>210</v>
      </c>
      <c r="C7" s="420" t="s">
        <v>219</v>
      </c>
      <c r="D7" s="416" t="s">
        <v>73</v>
      </c>
      <c r="E7" s="420" t="s">
        <v>222</v>
      </c>
      <c r="F7" s="420" t="s">
        <v>213</v>
      </c>
      <c r="G7" s="421">
        <v>566321</v>
      </c>
      <c r="H7" s="422" t="s">
        <v>138</v>
      </c>
      <c r="I7" s="423" t="str">
        <f>_xlfn.XLOOKUP(G:G,'Estruturante Móvel'!AB:AB,'Estruturante Móvel'!E:E,1,0)</f>
        <v>REDE OK</v>
      </c>
      <c r="J7" s="361"/>
    </row>
    <row r="8" spans="1:10">
      <c r="A8" s="420">
        <v>2</v>
      </c>
      <c r="B8" s="420" t="s">
        <v>210</v>
      </c>
      <c r="C8" s="420" t="s">
        <v>219</v>
      </c>
      <c r="D8" s="416" t="s">
        <v>223</v>
      </c>
      <c r="E8" s="420" t="s">
        <v>224</v>
      </c>
      <c r="F8" s="420" t="s">
        <v>213</v>
      </c>
      <c r="G8" s="421">
        <v>566278</v>
      </c>
      <c r="H8" s="422" t="s">
        <v>138</v>
      </c>
      <c r="I8" s="423">
        <f>_xlfn.XLOOKUP(G:G,'Estruturante Móvel'!AB:AB,'Estruturante Móvel'!E:E,1,0)</f>
        <v>1</v>
      </c>
      <c r="J8" s="361"/>
    </row>
    <row r="9" spans="1:10">
      <c r="A9" s="420">
        <v>2</v>
      </c>
      <c r="B9" s="420" t="s">
        <v>210</v>
      </c>
      <c r="C9" s="420" t="s">
        <v>219</v>
      </c>
      <c r="D9" s="416" t="s">
        <v>225</v>
      </c>
      <c r="E9" s="420" t="s">
        <v>226</v>
      </c>
      <c r="F9" s="420" t="s">
        <v>213</v>
      </c>
      <c r="G9" s="421">
        <v>566322</v>
      </c>
      <c r="H9" s="422" t="s">
        <v>214</v>
      </c>
      <c r="I9" s="423">
        <f>_xlfn.XLOOKUP(G:G,'Estruturante Móvel'!AB:AB,'Estruturante Móvel'!E:E,1,0)</f>
        <v>1</v>
      </c>
      <c r="J9" s="361"/>
    </row>
    <row r="10" spans="1:10">
      <c r="A10" s="420">
        <v>2</v>
      </c>
      <c r="B10" s="420" t="s">
        <v>210</v>
      </c>
      <c r="C10" s="420" t="s">
        <v>219</v>
      </c>
      <c r="D10" s="416" t="s">
        <v>227</v>
      </c>
      <c r="E10" s="420" t="s">
        <v>228</v>
      </c>
      <c r="F10" s="420" t="s">
        <v>213</v>
      </c>
      <c r="G10" s="421">
        <v>566317</v>
      </c>
      <c r="H10" s="422" t="s">
        <v>138</v>
      </c>
      <c r="I10" s="423" t="str">
        <f>_xlfn.XLOOKUP(G:G,'Estruturante Móvel'!AB:AB,'Estruturante Móvel'!E:E,1,0)</f>
        <v>REDE OK</v>
      </c>
      <c r="J10" s="361"/>
    </row>
    <row r="11" spans="1:10">
      <c r="A11" s="420">
        <v>2</v>
      </c>
      <c r="B11" s="420" t="s">
        <v>210</v>
      </c>
      <c r="C11" s="420" t="s">
        <v>219</v>
      </c>
      <c r="D11" s="424" t="s">
        <v>229</v>
      </c>
      <c r="E11" s="420" t="s">
        <v>230</v>
      </c>
      <c r="F11" s="425" t="s">
        <v>231</v>
      </c>
      <c r="G11" s="421">
        <v>566324</v>
      </c>
      <c r="H11" s="422" t="s">
        <v>138</v>
      </c>
      <c r="I11" s="423" t="str">
        <f>_xlfn.XLOOKUP(G:G,'Estruturante Móvel'!AB:AB,'Estruturante Móvel'!E:E,1,0)</f>
        <v>REDE OK</v>
      </c>
      <c r="J11" s="361"/>
    </row>
    <row r="12" spans="1:10">
      <c r="A12" s="420">
        <v>2</v>
      </c>
      <c r="B12" s="420" t="s">
        <v>210</v>
      </c>
      <c r="C12" s="420" t="s">
        <v>219</v>
      </c>
      <c r="D12" s="416" t="s">
        <v>232</v>
      </c>
      <c r="E12" s="420" t="s">
        <v>233</v>
      </c>
      <c r="F12" s="420" t="s">
        <v>213</v>
      </c>
      <c r="G12" s="421">
        <v>566327</v>
      </c>
      <c r="H12" s="422" t="s">
        <v>214</v>
      </c>
      <c r="I12" s="423">
        <f>_xlfn.XLOOKUP(G:G,'Estruturante Móvel'!AB:AB,'Estruturante Móvel'!E:E,1,0)</f>
        <v>1</v>
      </c>
      <c r="J12" s="361"/>
    </row>
    <row r="13" spans="1:10">
      <c r="A13" s="420">
        <v>2</v>
      </c>
      <c r="B13" s="420" t="s">
        <v>210</v>
      </c>
      <c r="C13" s="420" t="s">
        <v>219</v>
      </c>
      <c r="D13" s="416" t="s">
        <v>234</v>
      </c>
      <c r="E13" s="420" t="s">
        <v>235</v>
      </c>
      <c r="F13" s="420" t="s">
        <v>213</v>
      </c>
      <c r="G13" s="421">
        <v>566300</v>
      </c>
      <c r="H13" s="422" t="s">
        <v>214</v>
      </c>
      <c r="I13" s="423">
        <f>_xlfn.XLOOKUP(G:G,'Estruturante Móvel'!AB:AB,'Estruturante Móvel'!E:E,1,0)</f>
        <v>1</v>
      </c>
      <c r="J13" s="361"/>
    </row>
    <row r="14" spans="1:10">
      <c r="A14" s="420">
        <v>2</v>
      </c>
      <c r="B14" s="420" t="s">
        <v>210</v>
      </c>
      <c r="C14" s="420" t="s">
        <v>219</v>
      </c>
      <c r="D14" s="416" t="s">
        <v>236</v>
      </c>
      <c r="E14" s="420" t="s">
        <v>237</v>
      </c>
      <c r="F14" s="420" t="s">
        <v>213</v>
      </c>
      <c r="G14" s="421">
        <v>567793</v>
      </c>
      <c r="H14" s="422" t="s">
        <v>214</v>
      </c>
      <c r="I14" s="423">
        <f>_xlfn.XLOOKUP(G:G,'Estruturante Móvel'!AB:AB,'Estruturante Móvel'!E:E,1,0)</f>
        <v>1</v>
      </c>
      <c r="J14" s="361"/>
    </row>
    <row r="15" spans="1:10">
      <c r="A15" s="420">
        <v>2</v>
      </c>
      <c r="B15" s="420" t="s">
        <v>210</v>
      </c>
      <c r="C15" s="420" t="s">
        <v>219</v>
      </c>
      <c r="D15" s="416" t="s">
        <v>238</v>
      </c>
      <c r="E15" s="420" t="s">
        <v>239</v>
      </c>
      <c r="F15" s="420" t="s">
        <v>213</v>
      </c>
      <c r="G15" s="421">
        <v>569765</v>
      </c>
      <c r="H15" s="422" t="s">
        <v>214</v>
      </c>
      <c r="I15" s="423">
        <f>_xlfn.XLOOKUP(G:G,'Estruturante Móvel'!AB:AB,'Estruturante Móvel'!E:E,1,0)</f>
        <v>1</v>
      </c>
      <c r="J15" s="361"/>
    </row>
    <row r="16" spans="1:10">
      <c r="A16" s="420">
        <v>2</v>
      </c>
      <c r="B16" s="420" t="s">
        <v>210</v>
      </c>
      <c r="C16" s="420" t="s">
        <v>219</v>
      </c>
      <c r="D16" s="416" t="s">
        <v>240</v>
      </c>
      <c r="E16" s="420" t="s">
        <v>241</v>
      </c>
      <c r="F16" s="420" t="s">
        <v>213</v>
      </c>
      <c r="G16" s="421">
        <v>565315</v>
      </c>
      <c r="H16" s="422" t="s">
        <v>214</v>
      </c>
      <c r="I16" s="423">
        <f>_xlfn.XLOOKUP(G:G,'Estruturante Móvel'!AB:AB,'Estruturante Móvel'!E:E,1,0)</f>
        <v>1</v>
      </c>
      <c r="J16" s="361"/>
    </row>
    <row r="17" spans="1:10">
      <c r="A17" s="420">
        <v>2</v>
      </c>
      <c r="B17" s="420" t="s">
        <v>210</v>
      </c>
      <c r="C17" s="420" t="s">
        <v>219</v>
      </c>
      <c r="D17" s="416" t="s">
        <v>242</v>
      </c>
      <c r="E17" s="420" t="s">
        <v>243</v>
      </c>
      <c r="F17" s="420" t="s">
        <v>213</v>
      </c>
      <c r="G17" s="421">
        <v>566399</v>
      </c>
      <c r="H17" s="422" t="s">
        <v>214</v>
      </c>
      <c r="I17" s="423">
        <f>_xlfn.XLOOKUP(G:G,'Estruturante Móvel'!AB:AB,'Estruturante Móvel'!E:E,1,0)</f>
        <v>1</v>
      </c>
      <c r="J17" s="361"/>
    </row>
    <row r="18" spans="1:10">
      <c r="A18" s="426">
        <v>3</v>
      </c>
      <c r="B18" s="426" t="s">
        <v>210</v>
      </c>
      <c r="C18" s="426" t="s">
        <v>244</v>
      </c>
      <c r="D18" s="427" t="s">
        <v>245</v>
      </c>
      <c r="E18" s="426" t="s">
        <v>246</v>
      </c>
      <c r="F18" s="420"/>
      <c r="G18" s="421" t="s">
        <v>139</v>
      </c>
      <c r="H18" s="422" t="s">
        <v>247</v>
      </c>
      <c r="I18" s="423" t="str">
        <f>_xlfn.XLOOKUP(G:G,'Estruturante Móvel'!AB:AB,'Estruturante Móvel'!E:E,1,0)</f>
        <v>RÁDIO</v>
      </c>
      <c r="J18" s="361" t="s">
        <v>208</v>
      </c>
    </row>
    <row r="19" spans="1:10">
      <c r="A19" s="426">
        <v>3</v>
      </c>
      <c r="B19" s="426" t="s">
        <v>210</v>
      </c>
      <c r="C19" s="426" t="s">
        <v>244</v>
      </c>
      <c r="D19" s="427" t="s">
        <v>248</v>
      </c>
      <c r="E19" s="426" t="s">
        <v>249</v>
      </c>
      <c r="F19" s="420"/>
      <c r="G19" s="421">
        <v>565323</v>
      </c>
      <c r="H19" s="422" t="s">
        <v>138</v>
      </c>
      <c r="I19" s="423">
        <f>_xlfn.XLOOKUP(G:G,'Estruturante Móvel'!AB:AB,'Estruturante Móvel'!E:E,1,0)</f>
        <v>1</v>
      </c>
      <c r="J19" s="361" t="s">
        <v>208</v>
      </c>
    </row>
    <row r="20" spans="1:10">
      <c r="A20" s="426">
        <v>3</v>
      </c>
      <c r="B20" s="426" t="s">
        <v>210</v>
      </c>
      <c r="C20" s="426" t="s">
        <v>244</v>
      </c>
      <c r="D20" s="427" t="s">
        <v>250</v>
      </c>
      <c r="E20" s="426" t="s">
        <v>251</v>
      </c>
      <c r="F20" s="420" t="s">
        <v>252</v>
      </c>
      <c r="G20" s="421">
        <v>566366</v>
      </c>
      <c r="H20" s="422" t="s">
        <v>214</v>
      </c>
      <c r="I20" s="423" t="str">
        <f>_xlfn.XLOOKUP(G:G,'Estruturante Móvel'!AB:AB,'Estruturante Móvel'!E:E,1,0)</f>
        <v>REDE OK</v>
      </c>
      <c r="J20" s="361" t="s">
        <v>208</v>
      </c>
    </row>
    <row r="21" spans="1:10">
      <c r="A21" s="426">
        <v>3</v>
      </c>
      <c r="B21" s="426" t="s">
        <v>210</v>
      </c>
      <c r="C21" s="426" t="s">
        <v>244</v>
      </c>
      <c r="D21" s="427" t="s">
        <v>253</v>
      </c>
      <c r="E21" s="426" t="s">
        <v>254</v>
      </c>
      <c r="F21" s="420" t="s">
        <v>252</v>
      </c>
      <c r="G21" s="421">
        <v>566372</v>
      </c>
      <c r="H21" s="422" t="s">
        <v>214</v>
      </c>
      <c r="I21" s="423">
        <f>_xlfn.XLOOKUP(G:G,'Estruturante Móvel'!AB:AB,'Estruturante Móvel'!E:E,1,0)</f>
        <v>1</v>
      </c>
      <c r="J21" s="361" t="s">
        <v>208</v>
      </c>
    </row>
    <row r="22" spans="1:10">
      <c r="A22" s="426">
        <v>3</v>
      </c>
      <c r="B22" s="426" t="s">
        <v>210</v>
      </c>
      <c r="C22" s="426" t="s">
        <v>244</v>
      </c>
      <c r="D22" s="427" t="s">
        <v>255</v>
      </c>
      <c r="E22" s="426" t="s">
        <v>256</v>
      </c>
      <c r="F22" s="420"/>
      <c r="G22" s="421">
        <v>566400</v>
      </c>
      <c r="H22" s="422" t="s">
        <v>257</v>
      </c>
      <c r="I22" s="423" t="str">
        <f>_xlfn.XLOOKUP(G:G,'Estruturante Móvel'!AB:AB,'Estruturante Móvel'!E:E,1,0)</f>
        <v>REDE OK</v>
      </c>
      <c r="J22" s="361" t="s">
        <v>208</v>
      </c>
    </row>
    <row r="23" spans="1:10">
      <c r="A23" s="426">
        <v>3</v>
      </c>
      <c r="B23" s="426" t="s">
        <v>210</v>
      </c>
      <c r="C23" s="426" t="s">
        <v>244</v>
      </c>
      <c r="D23" s="427" t="s">
        <v>258</v>
      </c>
      <c r="E23" s="426" t="s">
        <v>259</v>
      </c>
      <c r="F23" s="420"/>
      <c r="G23" s="421">
        <v>565333</v>
      </c>
      <c r="H23" s="422" t="s">
        <v>138</v>
      </c>
      <c r="I23" s="423" t="str">
        <f>_xlfn.XLOOKUP(G:G,'Estruturante Móvel'!AB:AB,'Estruturante Móvel'!E:E,1,0)</f>
        <v>REDE OK</v>
      </c>
      <c r="J23" s="361" t="s">
        <v>208</v>
      </c>
    </row>
    <row r="24" spans="1:10">
      <c r="A24" s="426">
        <v>3</v>
      </c>
      <c r="B24" s="426" t="s">
        <v>210</v>
      </c>
      <c r="C24" s="426" t="s">
        <v>244</v>
      </c>
      <c r="D24" s="427" t="s">
        <v>87</v>
      </c>
      <c r="E24" s="426" t="s">
        <v>260</v>
      </c>
      <c r="F24" s="420"/>
      <c r="G24" s="421">
        <v>566402</v>
      </c>
      <c r="H24" s="422" t="s">
        <v>257</v>
      </c>
      <c r="I24" s="423" t="str">
        <f>_xlfn.XLOOKUP(G:G,'Estruturante Móvel'!AB:AB,'Estruturante Móvel'!E:E,1,0)</f>
        <v>REDE OK</v>
      </c>
      <c r="J24" s="361" t="s">
        <v>208</v>
      </c>
    </row>
    <row r="25" spans="1:10">
      <c r="A25" s="426">
        <v>3</v>
      </c>
      <c r="B25" s="426" t="s">
        <v>210</v>
      </c>
      <c r="C25" s="426" t="s">
        <v>244</v>
      </c>
      <c r="D25" s="427" t="s">
        <v>261</v>
      </c>
      <c r="E25" s="426" t="s">
        <v>262</v>
      </c>
      <c r="F25" s="420"/>
      <c r="G25" s="421">
        <v>566320</v>
      </c>
      <c r="H25" s="422" t="s">
        <v>138</v>
      </c>
      <c r="I25" s="423" t="str">
        <f>_xlfn.XLOOKUP(G:G,'Estruturante Móvel'!AB:AB,'Estruturante Móvel'!E:E,1,0)</f>
        <v>REDE OK</v>
      </c>
      <c r="J25" s="361" t="s">
        <v>208</v>
      </c>
    </row>
    <row r="26" spans="1:10">
      <c r="A26" s="426">
        <v>3</v>
      </c>
      <c r="B26" s="426" t="s">
        <v>210</v>
      </c>
      <c r="C26" s="426" t="s">
        <v>244</v>
      </c>
      <c r="D26" s="427" t="s">
        <v>72</v>
      </c>
      <c r="E26" s="426" t="s">
        <v>263</v>
      </c>
      <c r="F26" s="420"/>
      <c r="G26" s="421">
        <v>566283</v>
      </c>
      <c r="H26" s="422" t="s">
        <v>257</v>
      </c>
      <c r="I26" s="423" t="str">
        <f>_xlfn.XLOOKUP(G:G,'Estruturante Móvel'!AB:AB,'Estruturante Móvel'!E:E,1,0)</f>
        <v>REDE OK</v>
      </c>
      <c r="J26" s="361" t="s">
        <v>208</v>
      </c>
    </row>
    <row r="27" spans="1:10">
      <c r="A27" s="426">
        <v>3</v>
      </c>
      <c r="B27" s="426" t="s">
        <v>210</v>
      </c>
      <c r="C27" s="426" t="s">
        <v>244</v>
      </c>
      <c r="D27" s="427" t="s">
        <v>264</v>
      </c>
      <c r="E27" s="426" t="s">
        <v>265</v>
      </c>
      <c r="F27" s="420"/>
      <c r="G27" s="421">
        <v>565348</v>
      </c>
      <c r="H27" s="422" t="s">
        <v>257</v>
      </c>
      <c r="I27" s="423" t="str">
        <f>_xlfn.XLOOKUP(G:G,'Estruturante Móvel'!AB:AB,'Estruturante Móvel'!E:E,1,0)</f>
        <v>REDE OK</v>
      </c>
      <c r="J27" s="361" t="s">
        <v>208</v>
      </c>
    </row>
    <row r="28" spans="1:10">
      <c r="A28" s="426">
        <v>3</v>
      </c>
      <c r="B28" s="426" t="s">
        <v>210</v>
      </c>
      <c r="C28" s="426" t="s">
        <v>244</v>
      </c>
      <c r="D28" s="427" t="s">
        <v>266</v>
      </c>
      <c r="E28" s="426" t="s">
        <v>267</v>
      </c>
      <c r="F28" s="420"/>
      <c r="G28" s="421" t="s">
        <v>139</v>
      </c>
      <c r="H28" s="422" t="s">
        <v>268</v>
      </c>
      <c r="I28" s="423" t="str">
        <f>_xlfn.XLOOKUP(G:G,'Estruturante Móvel'!AB:AB,'Estruturante Móvel'!E:E,1,0)</f>
        <v>RÁDIO</v>
      </c>
      <c r="J28" s="361" t="s">
        <v>208</v>
      </c>
    </row>
    <row r="29" spans="1:10">
      <c r="A29" s="426">
        <v>3</v>
      </c>
      <c r="B29" s="426" t="s">
        <v>210</v>
      </c>
      <c r="C29" s="426" t="s">
        <v>244</v>
      </c>
      <c r="D29" s="427" t="s">
        <v>269</v>
      </c>
      <c r="E29" s="426" t="s">
        <v>270</v>
      </c>
      <c r="F29" s="420"/>
      <c r="G29" s="421">
        <v>566306</v>
      </c>
      <c r="H29" s="422" t="s">
        <v>138</v>
      </c>
      <c r="I29" s="423">
        <f>_xlfn.XLOOKUP(G:G,'Estruturante Móvel'!AB:AB,'Estruturante Móvel'!E:E,1,0)</f>
        <v>1</v>
      </c>
      <c r="J29" s="361" t="s">
        <v>208</v>
      </c>
    </row>
    <row r="30" spans="1:10">
      <c r="A30" s="426">
        <v>3</v>
      </c>
      <c r="B30" s="426" t="s">
        <v>210</v>
      </c>
      <c r="C30" s="426" t="s">
        <v>244</v>
      </c>
      <c r="D30" s="427" t="s">
        <v>271</v>
      </c>
      <c r="E30" s="426" t="s">
        <v>272</v>
      </c>
      <c r="F30" s="420"/>
      <c r="G30" s="421">
        <v>566274</v>
      </c>
      <c r="H30" s="422" t="s">
        <v>257</v>
      </c>
      <c r="I30" s="423" t="str">
        <f>_xlfn.XLOOKUP(G:G,'Estruturante Móvel'!AB:AB,'Estruturante Móvel'!E:E,1,0)</f>
        <v>REDE OK</v>
      </c>
      <c r="J30" s="361" t="s">
        <v>208</v>
      </c>
    </row>
    <row r="31" spans="1:10">
      <c r="A31" s="426">
        <v>3</v>
      </c>
      <c r="B31" s="426" t="s">
        <v>210</v>
      </c>
      <c r="C31" s="426" t="s">
        <v>244</v>
      </c>
      <c r="D31" s="427" t="s">
        <v>273</v>
      </c>
      <c r="E31" s="426" t="s">
        <v>274</v>
      </c>
      <c r="F31" s="420"/>
      <c r="G31" s="421">
        <v>566290</v>
      </c>
      <c r="H31" s="422" t="s">
        <v>138</v>
      </c>
      <c r="I31" s="423" t="str">
        <f>_xlfn.XLOOKUP(G:G,'Estruturante Móvel'!AB:AB,'Estruturante Móvel'!E:E,1,0)</f>
        <v>REDE OK</v>
      </c>
      <c r="J31" s="361" t="s">
        <v>208</v>
      </c>
    </row>
    <row r="32" spans="1:10">
      <c r="A32" s="426">
        <v>3</v>
      </c>
      <c r="B32" s="426" t="s">
        <v>210</v>
      </c>
      <c r="C32" s="426" t="s">
        <v>244</v>
      </c>
      <c r="D32" s="427" t="s">
        <v>275</v>
      </c>
      <c r="E32" s="426" t="s">
        <v>276</v>
      </c>
      <c r="F32" s="420"/>
      <c r="G32" s="421">
        <v>523454</v>
      </c>
      <c r="H32" s="422" t="s">
        <v>214</v>
      </c>
      <c r="I32" s="423" t="str">
        <f>_xlfn.XLOOKUP(G:G,'Estruturante Móvel'!AB:AB,'Estruturante Móvel'!E:E,1,0)</f>
        <v>REDE OK</v>
      </c>
      <c r="J32" s="361" t="s">
        <v>208</v>
      </c>
    </row>
    <row r="33" spans="1:10">
      <c r="A33" s="426">
        <v>3</v>
      </c>
      <c r="B33" s="426" t="s">
        <v>210</v>
      </c>
      <c r="C33" s="426" t="s">
        <v>244</v>
      </c>
      <c r="D33" s="427" t="s">
        <v>277</v>
      </c>
      <c r="E33" s="426" t="s">
        <v>278</v>
      </c>
      <c r="F33" s="420"/>
      <c r="G33" s="421">
        <v>566311</v>
      </c>
      <c r="H33" s="422" t="s">
        <v>138</v>
      </c>
      <c r="I33" s="423">
        <f>_xlfn.XLOOKUP(G:G,'Estruturante Móvel'!AB:AB,'Estruturante Móvel'!E:E,1,0)</f>
        <v>1</v>
      </c>
      <c r="J33" s="361" t="s">
        <v>208</v>
      </c>
    </row>
    <row r="34" spans="1:10">
      <c r="A34" s="426">
        <v>3</v>
      </c>
      <c r="B34" s="426" t="s">
        <v>210</v>
      </c>
      <c r="C34" s="426" t="s">
        <v>244</v>
      </c>
      <c r="D34" s="427" t="s">
        <v>279</v>
      </c>
      <c r="E34" s="426" t="s">
        <v>280</v>
      </c>
      <c r="F34" s="420"/>
      <c r="G34" s="421">
        <v>566285</v>
      </c>
      <c r="H34" s="422" t="s">
        <v>214</v>
      </c>
      <c r="I34" s="423">
        <f>_xlfn.XLOOKUP(G:G,'Estruturante Móvel'!AB:AB,'Estruturante Móvel'!E:E,1,0)</f>
        <v>1</v>
      </c>
      <c r="J34" s="361" t="s">
        <v>208</v>
      </c>
    </row>
    <row r="35" spans="1:10">
      <c r="A35" s="426">
        <v>3</v>
      </c>
      <c r="B35" s="426" t="s">
        <v>210</v>
      </c>
      <c r="C35" s="426" t="s">
        <v>244</v>
      </c>
      <c r="D35" s="427" t="s">
        <v>281</v>
      </c>
      <c r="E35" s="426" t="s">
        <v>282</v>
      </c>
      <c r="F35" s="420"/>
      <c r="G35" s="421">
        <v>564952</v>
      </c>
      <c r="H35" s="422" t="s">
        <v>138</v>
      </c>
      <c r="I35" s="423" t="str">
        <f>_xlfn.XLOOKUP(G:G,'Estruturante Móvel'!AB:AB,'Estruturante Móvel'!E:E,1,0)</f>
        <v>REDE OK</v>
      </c>
      <c r="J35" s="361" t="s">
        <v>208</v>
      </c>
    </row>
    <row r="36" spans="1:10">
      <c r="A36" s="426">
        <v>3</v>
      </c>
      <c r="B36" s="426" t="s">
        <v>210</v>
      </c>
      <c r="C36" s="426" t="s">
        <v>244</v>
      </c>
      <c r="D36" s="427" t="s">
        <v>283</v>
      </c>
      <c r="E36" s="426" t="s">
        <v>284</v>
      </c>
      <c r="F36" s="420"/>
      <c r="G36" s="421">
        <v>565359</v>
      </c>
      <c r="H36" s="422" t="s">
        <v>138</v>
      </c>
      <c r="I36" s="423" t="str">
        <f>_xlfn.XLOOKUP(G:G,'Estruturante Móvel'!AB:AB,'Estruturante Móvel'!E:E,1,0)</f>
        <v>REDE OK</v>
      </c>
      <c r="J36" s="361" t="s">
        <v>208</v>
      </c>
    </row>
    <row r="37" spans="1:10">
      <c r="A37" s="426">
        <v>3</v>
      </c>
      <c r="B37" s="426" t="s">
        <v>210</v>
      </c>
      <c r="C37" s="426" t="s">
        <v>244</v>
      </c>
      <c r="D37" s="427" t="s">
        <v>285</v>
      </c>
      <c r="E37" s="426" t="s">
        <v>286</v>
      </c>
      <c r="F37" s="420"/>
      <c r="G37" s="421">
        <v>565363</v>
      </c>
      <c r="H37" s="422" t="s">
        <v>138</v>
      </c>
      <c r="I37" s="423" t="str">
        <f>_xlfn.XLOOKUP(G:G,'Estruturante Móvel'!AB:AB,'Estruturante Móvel'!E:E,1,0)</f>
        <v>REDE OK</v>
      </c>
      <c r="J37" s="361" t="s">
        <v>208</v>
      </c>
    </row>
    <row r="38" spans="1:10">
      <c r="A38" s="426">
        <v>3</v>
      </c>
      <c r="B38" s="426" t="s">
        <v>210</v>
      </c>
      <c r="C38" s="426" t="s">
        <v>244</v>
      </c>
      <c r="D38" s="427" t="s">
        <v>287</v>
      </c>
      <c r="E38" s="426" t="s">
        <v>288</v>
      </c>
      <c r="F38" s="420"/>
      <c r="G38" s="421">
        <v>566270</v>
      </c>
      <c r="H38" s="422" t="s">
        <v>138</v>
      </c>
      <c r="I38" s="423" t="str">
        <f>_xlfn.XLOOKUP(G:G,'Estruturante Móvel'!AB:AB,'Estruturante Móvel'!E:E,1,0)</f>
        <v>REDE OK</v>
      </c>
      <c r="J38" s="361" t="s">
        <v>208</v>
      </c>
    </row>
    <row r="39" spans="1:10">
      <c r="A39" s="426">
        <v>3</v>
      </c>
      <c r="B39" s="426" t="s">
        <v>210</v>
      </c>
      <c r="C39" s="426" t="s">
        <v>244</v>
      </c>
      <c r="D39" s="427" t="s">
        <v>289</v>
      </c>
      <c r="E39" s="426" t="s">
        <v>290</v>
      </c>
      <c r="F39" s="420"/>
      <c r="G39" s="421">
        <v>566384</v>
      </c>
      <c r="H39" s="422" t="s">
        <v>214</v>
      </c>
      <c r="I39" s="423" t="str">
        <f>_xlfn.XLOOKUP(G:G,'Estruturante Móvel'!AB:AB,'Estruturante Móvel'!E:E,1,0)</f>
        <v>REDE OK</v>
      </c>
      <c r="J39" s="361" t="s">
        <v>208</v>
      </c>
    </row>
    <row r="40" spans="1:10">
      <c r="A40" s="426">
        <v>3</v>
      </c>
      <c r="B40" s="426" t="s">
        <v>210</v>
      </c>
      <c r="C40" s="426" t="s">
        <v>244</v>
      </c>
      <c r="D40" s="427" t="s">
        <v>291</v>
      </c>
      <c r="E40" s="426" t="s">
        <v>292</v>
      </c>
      <c r="F40" s="420"/>
      <c r="G40" s="421">
        <v>566395</v>
      </c>
      <c r="H40" s="422" t="s">
        <v>257</v>
      </c>
      <c r="I40" s="423" t="str">
        <f>_xlfn.XLOOKUP(G:G,'Estruturante Móvel'!AB:AB,'Estruturante Móvel'!E:E,1,0)</f>
        <v>REDE OK</v>
      </c>
      <c r="J40" s="361" t="s">
        <v>208</v>
      </c>
    </row>
    <row r="41" spans="1:10">
      <c r="A41" s="426">
        <v>3</v>
      </c>
      <c r="B41" s="426" t="s">
        <v>210</v>
      </c>
      <c r="C41" s="426" t="s">
        <v>244</v>
      </c>
      <c r="D41" s="427" t="s">
        <v>293</v>
      </c>
      <c r="E41" s="426" t="s">
        <v>294</v>
      </c>
      <c r="F41" s="420"/>
      <c r="G41" s="421">
        <v>578416</v>
      </c>
      <c r="H41" s="422" t="s">
        <v>257</v>
      </c>
      <c r="I41" s="423">
        <f>_xlfn.XLOOKUP(G:G,'Estruturante Móvel'!AB:AB,'Estruturante Móvel'!E:E,1,0)</f>
        <v>1</v>
      </c>
      <c r="J41" s="361" t="s">
        <v>208</v>
      </c>
    </row>
    <row r="42" spans="1:10">
      <c r="A42" s="426">
        <v>3</v>
      </c>
      <c r="B42" s="426" t="s">
        <v>210</v>
      </c>
      <c r="C42" s="426" t="s">
        <v>244</v>
      </c>
      <c r="D42" s="427" t="s">
        <v>295</v>
      </c>
      <c r="E42" s="426" t="s">
        <v>296</v>
      </c>
      <c r="F42" s="420"/>
      <c r="G42" s="421">
        <v>578417</v>
      </c>
      <c r="H42" s="422" t="s">
        <v>257</v>
      </c>
      <c r="I42" s="423">
        <f>_xlfn.XLOOKUP(G:G,'Estruturante Móvel'!AB:AB,'Estruturante Móvel'!E:E,1,0)</f>
        <v>1</v>
      </c>
      <c r="J42" s="361" t="s">
        <v>208</v>
      </c>
    </row>
    <row r="43" spans="1:10">
      <c r="A43" s="426">
        <v>3</v>
      </c>
      <c r="B43" s="426" t="s">
        <v>210</v>
      </c>
      <c r="C43" s="426" t="s">
        <v>244</v>
      </c>
      <c r="D43" s="427" t="s">
        <v>297</v>
      </c>
      <c r="E43" s="426" t="s">
        <v>298</v>
      </c>
      <c r="F43" s="420"/>
      <c r="G43" s="421">
        <v>566388</v>
      </c>
      <c r="H43" s="422" t="s">
        <v>257</v>
      </c>
      <c r="I43" s="423" t="str">
        <f>_xlfn.XLOOKUP(G:G,'Estruturante Móvel'!AB:AB,'Estruturante Móvel'!E:E,1,0)</f>
        <v>CANCELADO</v>
      </c>
      <c r="J43" s="361" t="s">
        <v>208</v>
      </c>
    </row>
    <row r="44" spans="1:10">
      <c r="A44" s="426">
        <v>3</v>
      </c>
      <c r="B44" s="426" t="s">
        <v>210</v>
      </c>
      <c r="C44" s="426" t="s">
        <v>244</v>
      </c>
      <c r="D44" s="427" t="s">
        <v>299</v>
      </c>
      <c r="E44" s="426" t="s">
        <v>300</v>
      </c>
      <c r="F44" s="420" t="s">
        <v>252</v>
      </c>
      <c r="G44" s="421">
        <v>566377</v>
      </c>
      <c r="H44" s="422" t="s">
        <v>214</v>
      </c>
      <c r="I44" s="423" t="str">
        <f>_xlfn.XLOOKUP(G:G,'Estruturante Móvel'!AB:AB,'Estruturante Móvel'!E:E,1,0)</f>
        <v>REDE OK</v>
      </c>
      <c r="J44" s="361" t="s">
        <v>208</v>
      </c>
    </row>
    <row r="45" spans="1:10">
      <c r="A45" s="426">
        <v>3</v>
      </c>
      <c r="B45" s="426" t="s">
        <v>210</v>
      </c>
      <c r="C45" s="426" t="s">
        <v>244</v>
      </c>
      <c r="D45" s="427" t="s">
        <v>301</v>
      </c>
      <c r="E45" s="426" t="s">
        <v>302</v>
      </c>
      <c r="F45" s="420" t="s">
        <v>252</v>
      </c>
      <c r="G45" s="421">
        <v>566390</v>
      </c>
      <c r="H45" s="422" t="s">
        <v>214</v>
      </c>
      <c r="I45" s="423" t="str">
        <f>_xlfn.XLOOKUP(G:G,'Estruturante Móvel'!AB:AB,'Estruturante Móvel'!E:E,1,0)</f>
        <v>REDE OK</v>
      </c>
      <c r="J45" s="361" t="s">
        <v>208</v>
      </c>
    </row>
    <row r="46" spans="1:10">
      <c r="A46" s="426">
        <v>3</v>
      </c>
      <c r="B46" s="426" t="s">
        <v>210</v>
      </c>
      <c r="C46" s="426" t="s">
        <v>244</v>
      </c>
      <c r="D46" s="427" t="s">
        <v>303</v>
      </c>
      <c r="E46" s="426" t="s">
        <v>302</v>
      </c>
      <c r="F46" s="420" t="s">
        <v>252</v>
      </c>
      <c r="G46" s="421">
        <v>566390</v>
      </c>
      <c r="H46" s="422" t="s">
        <v>214</v>
      </c>
      <c r="I46" s="423" t="str">
        <f>_xlfn.XLOOKUP(G:G,'Estruturante Móvel'!AB:AB,'Estruturante Móvel'!E:E,1,0)</f>
        <v>REDE OK</v>
      </c>
      <c r="J46" s="361" t="s">
        <v>208</v>
      </c>
    </row>
    <row r="47" spans="1:10">
      <c r="A47" s="426">
        <v>3</v>
      </c>
      <c r="B47" s="426" t="s">
        <v>210</v>
      </c>
      <c r="C47" s="426" t="s">
        <v>244</v>
      </c>
      <c r="D47" s="427" t="s">
        <v>304</v>
      </c>
      <c r="E47" s="426" t="s">
        <v>305</v>
      </c>
      <c r="F47" s="420" t="s">
        <v>252</v>
      </c>
      <c r="G47" s="421">
        <v>566393</v>
      </c>
      <c r="H47" s="422" t="s">
        <v>214</v>
      </c>
      <c r="I47" s="423" t="str">
        <f>_xlfn.XLOOKUP(G:G,'Estruturante Móvel'!AB:AB,'Estruturante Móvel'!E:E,1,0)</f>
        <v>REDE OK</v>
      </c>
      <c r="J47" s="361" t="s">
        <v>208</v>
      </c>
    </row>
    <row r="48" spans="1:10">
      <c r="A48" s="426">
        <v>3</v>
      </c>
      <c r="B48" s="426" t="s">
        <v>210</v>
      </c>
      <c r="C48" s="426" t="s">
        <v>244</v>
      </c>
      <c r="D48" s="427" t="s">
        <v>306</v>
      </c>
      <c r="E48" s="426" t="s">
        <v>307</v>
      </c>
      <c r="F48" s="420"/>
      <c r="G48" s="421" t="s">
        <v>139</v>
      </c>
      <c r="H48" s="422" t="s">
        <v>247</v>
      </c>
      <c r="I48" s="423" t="str">
        <f>_xlfn.XLOOKUP(G:G,'Estruturante Móvel'!AB:AB,'Estruturante Móvel'!E:E,1,0)</f>
        <v>RÁDIO</v>
      </c>
      <c r="J48" s="361" t="s">
        <v>208</v>
      </c>
    </row>
    <row r="49" spans="1:10">
      <c r="A49" s="426">
        <v>3</v>
      </c>
      <c r="B49" s="426" t="s">
        <v>210</v>
      </c>
      <c r="C49" s="426" t="s">
        <v>244</v>
      </c>
      <c r="D49" s="427" t="s">
        <v>308</v>
      </c>
      <c r="E49" s="426" t="s">
        <v>309</v>
      </c>
      <c r="F49" s="420" t="s">
        <v>252</v>
      </c>
      <c r="G49" s="421">
        <v>566378</v>
      </c>
      <c r="H49" s="422" t="s">
        <v>214</v>
      </c>
      <c r="I49" s="423">
        <f>_xlfn.XLOOKUP(G:G,'Estruturante Móvel'!AB:AB,'Estruturante Móvel'!E:E,1,0)</f>
        <v>1</v>
      </c>
      <c r="J49" s="361" t="s">
        <v>208</v>
      </c>
    </row>
    <row r="50" spans="1:10">
      <c r="A50" s="426">
        <v>3</v>
      </c>
      <c r="B50" s="426" t="s">
        <v>210</v>
      </c>
      <c r="C50" s="426" t="s">
        <v>244</v>
      </c>
      <c r="D50" s="427" t="s">
        <v>310</v>
      </c>
      <c r="E50" s="426" t="s">
        <v>311</v>
      </c>
      <c r="F50" s="420" t="s">
        <v>252</v>
      </c>
      <c r="G50" s="421">
        <v>566396</v>
      </c>
      <c r="H50" s="422" t="s">
        <v>214</v>
      </c>
      <c r="I50" s="423" t="str">
        <f>_xlfn.XLOOKUP(G:G,'Estruturante Móvel'!AB:AB,'Estruturante Móvel'!E:E,1,0)</f>
        <v>REDE OK</v>
      </c>
      <c r="J50" s="361" t="s">
        <v>208</v>
      </c>
    </row>
    <row r="51" spans="1:10">
      <c r="A51" s="426">
        <v>3</v>
      </c>
      <c r="B51" s="426" t="s">
        <v>210</v>
      </c>
      <c r="C51" s="426" t="s">
        <v>244</v>
      </c>
      <c r="D51" s="427" t="s">
        <v>312</v>
      </c>
      <c r="E51" s="426" t="s">
        <v>313</v>
      </c>
      <c r="F51" s="420"/>
      <c r="G51" s="421">
        <v>566286</v>
      </c>
      <c r="H51" s="422" t="s">
        <v>138</v>
      </c>
      <c r="I51" s="423" t="str">
        <f>_xlfn.XLOOKUP(G:G,'Estruturante Móvel'!AB:AB,'Estruturante Móvel'!E:E,1,0)</f>
        <v>REDE OK</v>
      </c>
      <c r="J51" s="361" t="s">
        <v>208</v>
      </c>
    </row>
    <row r="52" spans="1:10">
      <c r="A52" s="426">
        <v>3</v>
      </c>
      <c r="B52" s="426" t="s">
        <v>210</v>
      </c>
      <c r="C52" s="426" t="s">
        <v>244</v>
      </c>
      <c r="D52" s="427" t="s">
        <v>314</v>
      </c>
      <c r="E52" s="426" t="s">
        <v>315</v>
      </c>
      <c r="F52" s="420"/>
      <c r="G52" s="421">
        <v>566295</v>
      </c>
      <c r="H52" s="422" t="s">
        <v>138</v>
      </c>
      <c r="I52" s="423" t="str">
        <f>_xlfn.XLOOKUP(G:G,'Estruturante Móvel'!AB:AB,'Estruturante Móvel'!E:E,1,0)</f>
        <v>REDE OK</v>
      </c>
      <c r="J52" s="361" t="s">
        <v>208</v>
      </c>
    </row>
    <row r="53" spans="1:10">
      <c r="A53" s="426">
        <v>3</v>
      </c>
      <c r="B53" s="426" t="s">
        <v>210</v>
      </c>
      <c r="C53" s="426" t="s">
        <v>244</v>
      </c>
      <c r="D53" s="427" t="s">
        <v>316</v>
      </c>
      <c r="E53" s="426" t="s">
        <v>317</v>
      </c>
      <c r="F53" s="420"/>
      <c r="G53" s="421">
        <v>566305</v>
      </c>
      <c r="H53" s="422" t="s">
        <v>138</v>
      </c>
      <c r="I53" s="423" t="str">
        <f>_xlfn.XLOOKUP(G:G,'Estruturante Móvel'!AB:AB,'Estruturante Móvel'!E:E,1,0)</f>
        <v>REDE OK</v>
      </c>
      <c r="J53" s="361" t="s">
        <v>208</v>
      </c>
    </row>
    <row r="54" spans="1:10">
      <c r="A54" s="426">
        <v>3</v>
      </c>
      <c r="B54" s="426" t="s">
        <v>210</v>
      </c>
      <c r="C54" s="426" t="s">
        <v>244</v>
      </c>
      <c r="D54" s="427" t="s">
        <v>318</v>
      </c>
      <c r="E54" s="426" t="s">
        <v>319</v>
      </c>
      <c r="F54" s="420"/>
      <c r="G54" s="421">
        <v>564965</v>
      </c>
      <c r="H54" s="422" t="s">
        <v>138</v>
      </c>
      <c r="I54" s="423" t="str">
        <f>_xlfn.XLOOKUP(G:G,'Estruturante Móvel'!AB:AB,'Estruturante Móvel'!E:E,1,0)</f>
        <v>REDE OK</v>
      </c>
      <c r="J54" s="361" t="s">
        <v>208</v>
      </c>
    </row>
    <row r="55" spans="1:10">
      <c r="A55" s="426">
        <v>3</v>
      </c>
      <c r="B55" s="426" t="s">
        <v>210</v>
      </c>
      <c r="C55" s="426" t="s">
        <v>244</v>
      </c>
      <c r="D55" s="427" t="s">
        <v>320</v>
      </c>
      <c r="E55" s="426" t="s">
        <v>321</v>
      </c>
      <c r="F55" s="420"/>
      <c r="G55" s="421">
        <v>566271</v>
      </c>
      <c r="H55" s="422" t="s">
        <v>138</v>
      </c>
      <c r="I55" s="423" t="str">
        <f>_xlfn.XLOOKUP(G:G,'Estruturante Móvel'!AB:AB,'Estruturante Móvel'!E:E,1,0)</f>
        <v>REDE OK</v>
      </c>
      <c r="J55" s="361" t="s">
        <v>208</v>
      </c>
    </row>
    <row r="56" spans="1:10">
      <c r="A56" s="426">
        <v>3</v>
      </c>
      <c r="B56" s="426" t="s">
        <v>210</v>
      </c>
      <c r="C56" s="426" t="s">
        <v>244</v>
      </c>
      <c r="D56" s="427" t="s">
        <v>322</v>
      </c>
      <c r="E56" s="426" t="s">
        <v>323</v>
      </c>
      <c r="F56" s="420" t="s">
        <v>252</v>
      </c>
      <c r="G56" s="421">
        <v>566397</v>
      </c>
      <c r="H56" s="422" t="s">
        <v>214</v>
      </c>
      <c r="I56" s="423">
        <f>_xlfn.XLOOKUP(G:G,'Estruturante Móvel'!AB:AB,'Estruturante Móvel'!E:E,1,0)</f>
        <v>1</v>
      </c>
      <c r="J56" s="361" t="s">
        <v>208</v>
      </c>
    </row>
    <row r="57" spans="1:10">
      <c r="A57" s="426">
        <v>3</v>
      </c>
      <c r="B57" s="426" t="s">
        <v>210</v>
      </c>
      <c r="C57" s="426" t="s">
        <v>244</v>
      </c>
      <c r="D57" s="427" t="s">
        <v>324</v>
      </c>
      <c r="E57" s="426" t="s">
        <v>325</v>
      </c>
      <c r="F57" s="420"/>
      <c r="G57" s="421">
        <v>578423</v>
      </c>
      <c r="H57" s="422" t="s">
        <v>257</v>
      </c>
      <c r="I57" s="423">
        <f>_xlfn.XLOOKUP(G:G,'Estruturante Móvel'!AB:AB,'Estruturante Móvel'!E:E,1,0)</f>
        <v>1</v>
      </c>
      <c r="J57" s="361" t="s">
        <v>208</v>
      </c>
    </row>
    <row r="58" spans="1:10">
      <c r="A58" s="426">
        <v>3</v>
      </c>
      <c r="B58" s="426" t="s">
        <v>210</v>
      </c>
      <c r="C58" s="426" t="s">
        <v>244</v>
      </c>
      <c r="D58" s="427" t="s">
        <v>326</v>
      </c>
      <c r="E58" s="426" t="s">
        <v>327</v>
      </c>
      <c r="F58" s="420"/>
      <c r="G58" s="421">
        <v>565403</v>
      </c>
      <c r="H58" s="422" t="s">
        <v>138</v>
      </c>
      <c r="I58" s="423" t="str">
        <f>_xlfn.XLOOKUP(G:G,'Estruturante Móvel'!AB:AB,'Estruturante Móvel'!E:E,1,0)</f>
        <v>REDE OK</v>
      </c>
      <c r="J58" s="361" t="s">
        <v>208</v>
      </c>
    </row>
    <row r="59" spans="1:10">
      <c r="A59" s="426">
        <v>3</v>
      </c>
      <c r="B59" s="426" t="s">
        <v>210</v>
      </c>
      <c r="C59" s="426" t="s">
        <v>244</v>
      </c>
      <c r="D59" s="427" t="s">
        <v>328</v>
      </c>
      <c r="E59" s="426" t="s">
        <v>329</v>
      </c>
      <c r="F59" s="420"/>
      <c r="G59" s="421">
        <v>565404</v>
      </c>
      <c r="H59" s="422" t="s">
        <v>138</v>
      </c>
      <c r="I59" s="423" t="str">
        <f>_xlfn.XLOOKUP(G:G,'Estruturante Móvel'!AB:AB,'Estruturante Móvel'!E:E,1,0)</f>
        <v>REDE OK</v>
      </c>
      <c r="J59" s="361" t="s">
        <v>208</v>
      </c>
    </row>
    <row r="60" spans="1:10">
      <c r="A60" s="426">
        <v>3</v>
      </c>
      <c r="B60" s="426" t="s">
        <v>210</v>
      </c>
      <c r="C60" s="426" t="s">
        <v>244</v>
      </c>
      <c r="D60" s="427" t="s">
        <v>330</v>
      </c>
      <c r="E60" s="426" t="s">
        <v>331</v>
      </c>
      <c r="F60" s="420"/>
      <c r="G60" s="421">
        <v>565405</v>
      </c>
      <c r="H60" s="422" t="s">
        <v>138</v>
      </c>
      <c r="I60" s="423" t="str">
        <f>_xlfn.XLOOKUP(G:G,'Estruturante Móvel'!AB:AB,'Estruturante Móvel'!E:E,1,0)</f>
        <v>REDE OK</v>
      </c>
      <c r="J60" s="361" t="s">
        <v>208</v>
      </c>
    </row>
    <row r="61" spans="1:10">
      <c r="A61" s="426">
        <v>3</v>
      </c>
      <c r="B61" s="426" t="s">
        <v>210</v>
      </c>
      <c r="C61" s="426" t="s">
        <v>244</v>
      </c>
      <c r="D61" s="427" t="s">
        <v>332</v>
      </c>
      <c r="E61" s="426" t="s">
        <v>333</v>
      </c>
      <c r="F61" s="420"/>
      <c r="G61" s="421">
        <v>565406</v>
      </c>
      <c r="H61" s="422" t="s">
        <v>138</v>
      </c>
      <c r="I61" s="423">
        <f>_xlfn.XLOOKUP(G:G,'Estruturante Móvel'!AB:AB,'Estruturante Móvel'!E:E,1,0)</f>
        <v>1</v>
      </c>
      <c r="J61" s="361" t="s">
        <v>208</v>
      </c>
    </row>
    <row r="62" spans="1:10">
      <c r="A62" s="426">
        <v>3</v>
      </c>
      <c r="B62" s="426" t="s">
        <v>210</v>
      </c>
      <c r="C62" s="426" t="s">
        <v>244</v>
      </c>
      <c r="D62" s="427" t="s">
        <v>334</v>
      </c>
      <c r="E62" s="426" t="s">
        <v>335</v>
      </c>
      <c r="F62" s="420"/>
      <c r="G62" s="421">
        <v>566362</v>
      </c>
      <c r="H62" s="422" t="s">
        <v>214</v>
      </c>
      <c r="I62" s="423" t="str">
        <f>_xlfn.XLOOKUP(G:G,'Estruturante Móvel'!AB:AB,'Estruturante Móvel'!E:E,1,0)</f>
        <v>REDE OK</v>
      </c>
      <c r="J62" s="361" t="s">
        <v>208</v>
      </c>
    </row>
    <row r="63" spans="1:10">
      <c r="A63" s="426">
        <v>3</v>
      </c>
      <c r="B63" s="426" t="s">
        <v>210</v>
      </c>
      <c r="C63" s="426" t="s">
        <v>244</v>
      </c>
      <c r="D63" s="427" t="s">
        <v>336</v>
      </c>
      <c r="E63" s="426" t="s">
        <v>337</v>
      </c>
      <c r="F63" s="420"/>
      <c r="G63" s="421" t="s">
        <v>139</v>
      </c>
      <c r="H63" s="422" t="s">
        <v>247</v>
      </c>
      <c r="I63" s="423" t="str">
        <f>_xlfn.XLOOKUP(G:G,'Estruturante Móvel'!AB:AB,'Estruturante Móvel'!E:E,1,0)</f>
        <v>RÁDIO</v>
      </c>
      <c r="J63" s="361" t="s">
        <v>208</v>
      </c>
    </row>
  </sheetData>
  <autoFilter ref="A1:I63" xr:uid="{AF8606BD-2BC8-42E5-9BC8-33D9113C866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0AB18-8F0E-4B14-A131-F21B82A0F67E}">
  <dimension ref="A1:B94"/>
  <sheetViews>
    <sheetView zoomScale="85" zoomScaleNormal="85" workbookViewId="0">
      <selection sqref="A1:A36"/>
    </sheetView>
  </sheetViews>
  <sheetFormatPr defaultRowHeight="15"/>
  <cols>
    <col min="1" max="1" width="14.5703125" bestFit="1" customWidth="1"/>
    <col min="2" max="2" width="29" bestFit="1" customWidth="1"/>
  </cols>
  <sheetData>
    <row r="1" spans="1:2">
      <c r="A1" s="409" t="s">
        <v>141</v>
      </c>
      <c r="B1" t="s">
        <v>338</v>
      </c>
    </row>
    <row r="2" spans="1:2">
      <c r="A2" s="410" t="s">
        <v>339</v>
      </c>
      <c r="B2" t="str">
        <f>VLOOKUP(A2,'Estruturante Móvel'!B:Q,16,0)</f>
        <v>BELO HORIZONTE</v>
      </c>
    </row>
    <row r="3" spans="1:2">
      <c r="A3" s="411" t="s">
        <v>340</v>
      </c>
      <c r="B3" t="str">
        <f>VLOOKUP(A3,'Estruturante Móvel'!B:Q,16,0)</f>
        <v>BELO HORIZONTE</v>
      </c>
    </row>
    <row r="4" spans="1:2">
      <c r="A4" s="410" t="s">
        <v>341</v>
      </c>
      <c r="B4" t="str">
        <f>VLOOKUP(A4,'Estruturante Móvel'!B:Q,16,0)</f>
        <v>BELO HORIZONTE</v>
      </c>
    </row>
    <row r="5" spans="1:2">
      <c r="A5" s="411" t="s">
        <v>342</v>
      </c>
      <c r="B5" t="str">
        <f>VLOOKUP(A5,'Estruturante Móvel'!B:Q,16,0)</f>
        <v>BELO HORIZONTE</v>
      </c>
    </row>
    <row r="6" spans="1:2">
      <c r="A6" s="410" t="s">
        <v>343</v>
      </c>
      <c r="B6" t="str">
        <f>VLOOKUP(A6,'Estruturante Móvel'!B:Q,16,0)</f>
        <v>BELO HORIZONTE</v>
      </c>
    </row>
    <row r="7" spans="1:2">
      <c r="A7" s="411" t="s">
        <v>344</v>
      </c>
      <c r="B7" t="str">
        <f>VLOOKUP(A7,'Estruturante Móvel'!B:Q,16,0)</f>
        <v>BELO HORIZONTE</v>
      </c>
    </row>
    <row r="8" spans="1:2">
      <c r="A8" s="411" t="s">
        <v>345</v>
      </c>
      <c r="B8" t="str">
        <f>VLOOKUP(A8,'Estruturante Móvel'!B:Q,16,0)</f>
        <v>SETE LAGOAS_2025</v>
      </c>
    </row>
    <row r="9" spans="1:2">
      <c r="A9" s="410" t="s">
        <v>346</v>
      </c>
      <c r="B9" t="str">
        <f>VLOOKUP(A9,'Estruturante Móvel'!B:Q,16,0)</f>
        <v>SETE LAGOAS_2025</v>
      </c>
    </row>
    <row r="10" spans="1:2">
      <c r="A10" s="411" t="s">
        <v>347</v>
      </c>
      <c r="B10" t="str">
        <f>VLOOKUP(A10,'Estruturante Móvel'!B:Q,16,0)</f>
        <v>UBERABA_2025</v>
      </c>
    </row>
    <row r="11" spans="1:2">
      <c r="A11" s="410" t="s">
        <v>348</v>
      </c>
      <c r="B11" t="str">
        <f>VLOOKUP(A11,'Estruturante Móvel'!B:Q,16,0)</f>
        <v>GOVERNADOR VALADARES_2025</v>
      </c>
    </row>
    <row r="12" spans="1:2">
      <c r="A12" s="411" t="s">
        <v>349</v>
      </c>
      <c r="B12" t="str">
        <f>VLOOKUP(A12,'Estruturante Móvel'!B:Q,16,0)</f>
        <v>GOVERNADOR VALADARES_2025</v>
      </c>
    </row>
    <row r="13" spans="1:2">
      <c r="A13" s="410" t="s">
        <v>350</v>
      </c>
      <c r="B13" t="str">
        <f>VLOOKUP(A13,'Estruturante Móvel'!B:Q,16,0)</f>
        <v>GOVERNADOR VALADARES_2025</v>
      </c>
    </row>
    <row r="14" spans="1:2">
      <c r="A14" s="411" t="s">
        <v>351</v>
      </c>
      <c r="B14" t="str">
        <f>VLOOKUP(A14,'Estruturante Móvel'!B:Q,16,0)</f>
        <v>GOVERNADOR VALADARES_2025</v>
      </c>
    </row>
    <row r="15" spans="1:2">
      <c r="A15" s="410" t="s">
        <v>352</v>
      </c>
      <c r="B15" t="str">
        <f>VLOOKUP(A15,'Estruturante Móvel'!B:Q,16,0)</f>
        <v>GOVERNADOR VALADARES_2025</v>
      </c>
    </row>
    <row r="16" spans="1:2">
      <c r="A16" s="411" t="s">
        <v>353</v>
      </c>
      <c r="B16" t="str">
        <f>VLOOKUP(A16,'Estruturante Móvel'!B:Q,16,0)</f>
        <v>UBERABA_2025</v>
      </c>
    </row>
    <row r="17" spans="1:2">
      <c r="A17" s="410" t="s">
        <v>354</v>
      </c>
      <c r="B17" t="str">
        <f>VLOOKUP(A17,'Estruturante Móvel'!B:Q,16,0)</f>
        <v>SETE LAGOAS_2025</v>
      </c>
    </row>
    <row r="18" spans="1:2">
      <c r="A18" s="411" t="s">
        <v>355</v>
      </c>
      <c r="B18" t="str">
        <f>VLOOKUP(A18,'Estruturante Móvel'!B:Q,16,0)</f>
        <v>SETE LAGOAS_2025</v>
      </c>
    </row>
    <row r="19" spans="1:2">
      <c r="A19" s="410" t="s">
        <v>356</v>
      </c>
      <c r="B19" t="str">
        <f>VLOOKUP(A19,'Estruturante Móvel'!B:Q,16,0)</f>
        <v>SETE LAGOAS_2025</v>
      </c>
    </row>
    <row r="20" spans="1:2">
      <c r="A20" s="411" t="s">
        <v>357</v>
      </c>
      <c r="B20" t="str">
        <f>VLOOKUP(A20,'Estruturante Móvel'!B:Q,16,0)</f>
        <v>SETE LAGOAS_2025</v>
      </c>
    </row>
    <row r="21" spans="1:2">
      <c r="A21" s="410" t="s">
        <v>358</v>
      </c>
      <c r="B21" t="str">
        <f>VLOOKUP(A21,'Estruturante Móvel'!B:Q,16,0)</f>
        <v>SETE LAGOAS_2025</v>
      </c>
    </row>
    <row r="22" spans="1:2">
      <c r="A22" s="411" t="s">
        <v>359</v>
      </c>
      <c r="B22" t="str">
        <f>VLOOKUP(A22,'Estruturante Móvel'!B:Q,16,0)</f>
        <v>SETE LAGOAS_2025</v>
      </c>
    </row>
    <row r="23" spans="1:2">
      <c r="A23" s="410" t="s">
        <v>360</v>
      </c>
      <c r="B23" t="str">
        <f>VLOOKUP(A23,'Estruturante Móvel'!B:Q,16,0)</f>
        <v>SETE LAGOAS_2025</v>
      </c>
    </row>
    <row r="24" spans="1:2">
      <c r="A24" s="411" t="s">
        <v>361</v>
      </c>
      <c r="B24" t="str">
        <f>VLOOKUP(A24,'Estruturante Móvel'!B:Q,16,0)</f>
        <v>SETE LAGOAS_2025</v>
      </c>
    </row>
    <row r="25" spans="1:2">
      <c r="A25" s="410" t="s">
        <v>362</v>
      </c>
      <c r="B25" t="str">
        <f>VLOOKUP(A25,'Estruturante Móvel'!B:Q,16,0)</f>
        <v>SETE LAGOAS_2025</v>
      </c>
    </row>
    <row r="26" spans="1:2">
      <c r="A26" s="411" t="s">
        <v>363</v>
      </c>
      <c r="B26" t="str">
        <f>VLOOKUP(A26,'Estruturante Móvel'!B:Q,16,0)</f>
        <v>SETE LAGOAS_2025</v>
      </c>
    </row>
    <row r="27" spans="1:2">
      <c r="A27" s="410" t="s">
        <v>364</v>
      </c>
      <c r="B27" t="str">
        <f>VLOOKUP(A27,'Estruturante Móvel'!B:Q,16,0)</f>
        <v>SETE LAGOAS_2025</v>
      </c>
    </row>
    <row r="28" spans="1:2">
      <c r="A28" s="411" t="s">
        <v>365</v>
      </c>
      <c r="B28" t="str">
        <f>VLOOKUP(A28,'Estruturante Móvel'!B:Q,16,0)</f>
        <v>SETE LAGOAS_2025</v>
      </c>
    </row>
    <row r="29" spans="1:2">
      <c r="A29" s="410" t="s">
        <v>366</v>
      </c>
      <c r="B29" t="str">
        <f>VLOOKUP(A29,'Estruturante Móvel'!B:Q,16,0)</f>
        <v>SETE LAGOAS_2025</v>
      </c>
    </row>
    <row r="30" spans="1:2">
      <c r="A30" s="411" t="s">
        <v>367</v>
      </c>
      <c r="B30" t="str">
        <f>VLOOKUP(A30,'Estruturante Móvel'!B:Q,16,0)</f>
        <v>UBERABA_2025</v>
      </c>
    </row>
    <row r="31" spans="1:2">
      <c r="A31" s="410" t="s">
        <v>368</v>
      </c>
      <c r="B31" t="str">
        <f>VLOOKUP(A31,'Estruturante Móvel'!B:Q,16,0)</f>
        <v>UBERABA_2025</v>
      </c>
    </row>
    <row r="32" spans="1:2">
      <c r="A32" s="411" t="s">
        <v>369</v>
      </c>
      <c r="B32" t="str">
        <f>VLOOKUP(A32,'Estruturante Móvel'!B:Q,16,0)</f>
        <v>UBERABA_2025</v>
      </c>
    </row>
    <row r="33" spans="1:2">
      <c r="A33" s="410" t="s">
        <v>370</v>
      </c>
      <c r="B33" t="str">
        <f>VLOOKUP(A33,'Estruturante Móvel'!B:Q,16,0)</f>
        <v>UBERABA_2025</v>
      </c>
    </row>
    <row r="34" spans="1:2">
      <c r="A34" s="411" t="s">
        <v>371</v>
      </c>
      <c r="B34" t="str">
        <f>VLOOKUP(A34,'Estruturante Móvel'!B:Q,16,0)</f>
        <v>UBERABA_2025</v>
      </c>
    </row>
    <row r="35" spans="1:2">
      <c r="A35" s="411" t="s">
        <v>372</v>
      </c>
      <c r="B35" t="str">
        <f>VLOOKUP(A35,'Estruturante Móvel'!B:Q,16,0)</f>
        <v>UBERABA_2025</v>
      </c>
    </row>
    <row r="36" spans="1:2">
      <c r="A36" s="411" t="s">
        <v>373</v>
      </c>
      <c r="B36" t="str">
        <f>VLOOKUP(A36,'Estruturante Móvel'!B:Q,16,0)</f>
        <v>UBERABA_2025</v>
      </c>
    </row>
    <row r="37" spans="1:2">
      <c r="A37" s="411" t="s">
        <v>374</v>
      </c>
      <c r="B37" t="str">
        <f>VLOOKUP(A37,'Estruturante Móvel'!B:Q,16,0)</f>
        <v>UBERLÂNDIA_2025</v>
      </c>
    </row>
    <row r="38" spans="1:2">
      <c r="A38" s="411" t="s">
        <v>375</v>
      </c>
      <c r="B38" t="str">
        <f>VLOOKUP(A38,'Estruturante Móvel'!B:Q,16,0)</f>
        <v>UBERLÂNDIA_2025</v>
      </c>
    </row>
    <row r="39" spans="1:2">
      <c r="A39" s="411" t="s">
        <v>376</v>
      </c>
      <c r="B39" t="str">
        <f>VLOOKUP(A39,'Estruturante Móvel'!B:Q,16,0)</f>
        <v>UBERLÂNDIA_2025</v>
      </c>
    </row>
    <row r="40" spans="1:2">
      <c r="A40" s="411" t="s">
        <v>377</v>
      </c>
      <c r="B40" t="str">
        <f>VLOOKUP(A40,'Estruturante Móvel'!B:Q,16,0)</f>
        <v>UBERLÂNDIA_2025</v>
      </c>
    </row>
    <row r="41" spans="1:2">
      <c r="A41" s="411" t="s">
        <v>378</v>
      </c>
      <c r="B41" t="str">
        <f>VLOOKUP(A41,'Estruturante Móvel'!B:Q,16,0)</f>
        <v>UBERLÂNDIA_2025</v>
      </c>
    </row>
    <row r="42" spans="1:2">
      <c r="A42" s="411" t="s">
        <v>379</v>
      </c>
      <c r="B42" t="str">
        <f>VLOOKUP(A42,'Estruturante Móvel'!B:Q,16,0)</f>
        <v>UBERLÂNDIA_2025</v>
      </c>
    </row>
    <row r="43" spans="1:2">
      <c r="A43" s="411" t="s">
        <v>380</v>
      </c>
      <c r="B43" t="str">
        <f>VLOOKUP(A43,'Estruturante Móvel'!B:Q,16,0)</f>
        <v>UBERLÂNDIA_2025</v>
      </c>
    </row>
    <row r="44" spans="1:2">
      <c r="A44" s="411" t="s">
        <v>381</v>
      </c>
      <c r="B44" t="str">
        <f>VLOOKUP(A44,'Estruturante Móvel'!B:Q,16,0)</f>
        <v>UBERLÂNDIA_2025</v>
      </c>
    </row>
    <row r="45" spans="1:2">
      <c r="A45" s="411" t="s">
        <v>382</v>
      </c>
      <c r="B45" t="str">
        <f>VLOOKUP(A45,'Estruturante Móvel'!B:Q,16,0)</f>
        <v>UBERLÂNDIA_2025</v>
      </c>
    </row>
    <row r="46" spans="1:2">
      <c r="A46" s="411" t="s">
        <v>383</v>
      </c>
      <c r="B46" t="str">
        <f>VLOOKUP(A46,'Estruturante Móvel'!B:Q,16,0)</f>
        <v>UBERLÂNDIA_2025</v>
      </c>
    </row>
    <row r="47" spans="1:2">
      <c r="A47" s="411" t="s">
        <v>384</v>
      </c>
      <c r="B47" t="str">
        <f>VLOOKUP(A47,'Estruturante Móvel'!B:Q,16,0)</f>
        <v>UBERLÂNDIA_2025</v>
      </c>
    </row>
    <row r="48" spans="1:2">
      <c r="A48" s="411" t="s">
        <v>385</v>
      </c>
      <c r="B48" t="str">
        <f>VLOOKUP(A48,'Estruturante Móvel'!B:Q,16,0)</f>
        <v>UBERLÂNDIA_2025</v>
      </c>
    </row>
    <row r="49" spans="1:2">
      <c r="A49" s="411" t="s">
        <v>386</v>
      </c>
      <c r="B49" t="str">
        <f>VLOOKUP(A49,'Estruturante Móvel'!B:Q,16,0)</f>
        <v>UBERLÂNDIA_2025</v>
      </c>
    </row>
    <row r="50" spans="1:2">
      <c r="A50" s="411" t="s">
        <v>387</v>
      </c>
      <c r="B50" t="str">
        <f>VLOOKUP(A50,'Estruturante Móvel'!B:Q,16,0)</f>
        <v>UBERLÂNDIA_2025</v>
      </c>
    </row>
    <row r="51" spans="1:2">
      <c r="A51" s="411" t="s">
        <v>388</v>
      </c>
      <c r="B51" t="str">
        <f>VLOOKUP(A51,'Estruturante Móvel'!B:Q,16,0)</f>
        <v>UBERLÂNDIA_2025</v>
      </c>
    </row>
    <row r="52" spans="1:2">
      <c r="A52" s="411" t="s">
        <v>389</v>
      </c>
      <c r="B52" t="str">
        <f>VLOOKUP(A52,'Estruturante Móvel'!B:Q,16,0)</f>
        <v>UBERLÂNDIA_2025</v>
      </c>
    </row>
    <row r="53" spans="1:2">
      <c r="A53" s="411" t="s">
        <v>390</v>
      </c>
      <c r="B53" t="str">
        <f>VLOOKUP(A53,'Estruturante Móvel'!B:Q,16,0)</f>
        <v>UBERLÂNDIA_2025</v>
      </c>
    </row>
    <row r="54" spans="1:2">
      <c r="A54" s="411" t="s">
        <v>391</v>
      </c>
      <c r="B54" t="str">
        <f>VLOOKUP(A54,'Estruturante Móvel'!B:Q,16,0)</f>
        <v>UBERLÂNDIA_2025</v>
      </c>
    </row>
    <row r="55" spans="1:2">
      <c r="A55" s="411" t="s">
        <v>392</v>
      </c>
      <c r="B55" t="str">
        <f>VLOOKUP(A55,'Estruturante Móvel'!B:Q,16,0)</f>
        <v>UBERLÂNDIA_2025</v>
      </c>
    </row>
    <row r="56" spans="1:2">
      <c r="A56" s="411" t="s">
        <v>393</v>
      </c>
      <c r="B56" t="str">
        <f>VLOOKUP(A56,'Estruturante Móvel'!B:Q,16,0)</f>
        <v>UBERLÂNDIA_2025</v>
      </c>
    </row>
    <row r="57" spans="1:2">
      <c r="A57" s="411" t="s">
        <v>394</v>
      </c>
      <c r="B57" t="str">
        <f>VLOOKUP(A57,'Estruturante Móvel'!B:Q,16,0)</f>
        <v>UBERLÂNDIA_2025</v>
      </c>
    </row>
    <row r="58" spans="1:2">
      <c r="A58" s="411" t="s">
        <v>395</v>
      </c>
      <c r="B58" t="str">
        <f>VLOOKUP(A58,'Estruturante Móvel'!B:Q,16,0)</f>
        <v>UBERLÂNDIA_2025</v>
      </c>
    </row>
    <row r="59" spans="1:2">
      <c r="A59" s="411" t="s">
        <v>396</v>
      </c>
      <c r="B59" t="str">
        <f>VLOOKUP(A59,'Estruturante Móvel'!B:Q,16,0)</f>
        <v>UBERLÂNDIA_2025</v>
      </c>
    </row>
    <row r="60" spans="1:2">
      <c r="A60" s="411" t="s">
        <v>397</v>
      </c>
      <c r="B60" t="str">
        <f>VLOOKUP(A60,'Estruturante Móvel'!B:Q,16,0)</f>
        <v>UBERLÂNDIA_2025</v>
      </c>
    </row>
    <row r="61" spans="1:2">
      <c r="A61" s="411" t="s">
        <v>398</v>
      </c>
      <c r="B61" t="str">
        <f>VLOOKUP(A61,'Estruturante Móvel'!B:Q,16,0)</f>
        <v>UBERLÂNDIA_2025</v>
      </c>
    </row>
    <row r="62" spans="1:2">
      <c r="A62" s="411" t="s">
        <v>399</v>
      </c>
      <c r="B62" t="str">
        <f>VLOOKUP(A62,'Estruturante Móvel'!B:Q,16,0)</f>
        <v>UBERLÂNDIA_2025</v>
      </c>
    </row>
    <row r="63" spans="1:2">
      <c r="A63" s="411" t="s">
        <v>400</v>
      </c>
      <c r="B63" t="str">
        <f>VLOOKUP(A63,'Estruturante Móvel'!B:Q,16,0)</f>
        <v>UBERLÂNDIA_2025</v>
      </c>
    </row>
    <row r="64" spans="1:2">
      <c r="A64" s="411" t="s">
        <v>401</v>
      </c>
      <c r="B64" t="str">
        <f>VLOOKUP(A64,'Estruturante Móvel'!B:Q,16,0)</f>
        <v>UBERLÂNDIA_2025</v>
      </c>
    </row>
    <row r="65" spans="1:2">
      <c r="A65" s="411" t="s">
        <v>402</v>
      </c>
      <c r="B65" t="str">
        <f>VLOOKUP(A65,'Estruturante Móvel'!B:Q,16,0)</f>
        <v>UBERLÂNDIA_2025</v>
      </c>
    </row>
    <row r="66" spans="1:2">
      <c r="A66" s="411" t="s">
        <v>403</v>
      </c>
      <c r="B66" t="str">
        <f>VLOOKUP(A66,'Estruturante Móvel'!B:Q,16,0)</f>
        <v>UBERLÂNDIA_2025</v>
      </c>
    </row>
    <row r="67" spans="1:2">
      <c r="A67" s="411" t="s">
        <v>404</v>
      </c>
      <c r="B67" t="str">
        <f>VLOOKUP(A67,'Estruturante Móvel'!B:Q,16,0)</f>
        <v>UBERLÂNDIA_2025</v>
      </c>
    </row>
    <row r="68" spans="1:2">
      <c r="A68" s="411" t="s">
        <v>405</v>
      </c>
      <c r="B68" t="str">
        <f>VLOOKUP(A68,'Estruturante Móvel'!B:Q,16,0)</f>
        <v>UBERLÂNDIA_2025</v>
      </c>
    </row>
    <row r="69" spans="1:2">
      <c r="A69" s="411" t="s">
        <v>406</v>
      </c>
      <c r="B69" t="str">
        <f>VLOOKUP(A69,'Estruturante Móvel'!B:Q,16,0)</f>
        <v>UBERLÂNDIA_2025</v>
      </c>
    </row>
    <row r="70" spans="1:2">
      <c r="A70" s="411" t="s">
        <v>407</v>
      </c>
      <c r="B70" t="str">
        <f>VLOOKUP(A70,'Estruturante Móvel'!B:Q,16,0)</f>
        <v>UBERLÂNDIA_2025</v>
      </c>
    </row>
    <row r="71" spans="1:2">
      <c r="A71" s="411" t="s">
        <v>408</v>
      </c>
      <c r="B71" t="str">
        <f>VLOOKUP(A71,'Estruturante Móvel'!B:Q,16,0)</f>
        <v>UBERLÂNDIA_2025</v>
      </c>
    </row>
    <row r="72" spans="1:2">
      <c r="A72" s="411" t="s">
        <v>409</v>
      </c>
      <c r="B72" t="str">
        <f>VLOOKUP(A72,'Estruturante Móvel'!B:Q,16,0)</f>
        <v>UBERLÂNDIA_2025</v>
      </c>
    </row>
    <row r="73" spans="1:2">
      <c r="A73" s="411" t="s">
        <v>410</v>
      </c>
      <c r="B73" t="str">
        <f>VLOOKUP(A73,'Estruturante Móvel'!B:Q,16,0)</f>
        <v>UBERLÂNDIA_2025</v>
      </c>
    </row>
    <row r="74" spans="1:2">
      <c r="A74" s="411" t="s">
        <v>411</v>
      </c>
      <c r="B74" t="str">
        <f>VLOOKUP(A74,'Estruturante Móvel'!B:Q,16,0)</f>
        <v>UBERLÂNDIA_2025</v>
      </c>
    </row>
    <row r="75" spans="1:2">
      <c r="A75" s="411" t="s">
        <v>412</v>
      </c>
      <c r="B75" t="str">
        <f>VLOOKUP(A75,'Estruturante Móvel'!B:Q,16,0)</f>
        <v>UBERLÂNDIA_2025</v>
      </c>
    </row>
    <row r="76" spans="1:2">
      <c r="A76" s="411" t="s">
        <v>413</v>
      </c>
      <c r="B76" t="str">
        <f>VLOOKUP(A76,'Estruturante Móvel'!B:Q,16,0)</f>
        <v>UBERLÂNDIA_2025</v>
      </c>
    </row>
    <row r="77" spans="1:2">
      <c r="A77" s="411" t="s">
        <v>414</v>
      </c>
      <c r="B77" t="str">
        <f>VLOOKUP(A77,'Estruturante Móvel'!B:Q,16,0)</f>
        <v>UBERLÂNDIA_2025</v>
      </c>
    </row>
    <row r="78" spans="1:2">
      <c r="A78" s="411" t="s">
        <v>415</v>
      </c>
      <c r="B78" t="str">
        <f>VLOOKUP(A78,'Estruturante Móvel'!B:Q,16,0)</f>
        <v>UBERLÂNDIA_2025</v>
      </c>
    </row>
    <row r="79" spans="1:2">
      <c r="A79" s="411" t="s">
        <v>416</v>
      </c>
      <c r="B79" t="str">
        <f>VLOOKUP(A79,'Estruturante Móvel'!B:Q,16,0)</f>
        <v>UBERLÂNDIA_2025</v>
      </c>
    </row>
    <row r="80" spans="1:2">
      <c r="A80" s="411" t="s">
        <v>417</v>
      </c>
      <c r="B80" t="str">
        <f>VLOOKUP(A80,'Estruturante Móvel'!B:Q,16,0)</f>
        <v>UBERLÂNDIA_2025</v>
      </c>
    </row>
    <row r="81" spans="1:2">
      <c r="A81" s="411" t="s">
        <v>418</v>
      </c>
      <c r="B81" t="str">
        <f>VLOOKUP(A81,'Estruturante Móvel'!B:Q,16,0)</f>
        <v>UBERLÂNDIA_2025</v>
      </c>
    </row>
    <row r="82" spans="1:2">
      <c r="A82" s="411" t="s">
        <v>419</v>
      </c>
      <c r="B82" t="str">
        <f>VLOOKUP(A82,'Estruturante Móvel'!B:Q,16,0)</f>
        <v>UBERLÂNDIA_2025</v>
      </c>
    </row>
    <row r="83" spans="1:2">
      <c r="A83" s="411" t="s">
        <v>420</v>
      </c>
      <c r="B83" t="str">
        <f>VLOOKUP(A83,'Estruturante Móvel'!B:Q,16,0)</f>
        <v>UBERLÂNDIA_2025</v>
      </c>
    </row>
    <row r="84" spans="1:2">
      <c r="A84" s="411" t="s">
        <v>421</v>
      </c>
      <c r="B84" t="str">
        <f>VLOOKUP(A84,'Estruturante Móvel'!B:Q,16,0)</f>
        <v>UBERLÂNDIA_2025</v>
      </c>
    </row>
    <row r="85" spans="1:2">
      <c r="A85" s="411" t="s">
        <v>422</v>
      </c>
      <c r="B85" t="str">
        <f>VLOOKUP(A85,'Estruturante Móvel'!B:Q,16,0)</f>
        <v>UBERLÂNDIA_2025</v>
      </c>
    </row>
    <row r="86" spans="1:2">
      <c r="A86" s="411" t="s">
        <v>423</v>
      </c>
      <c r="B86" t="str">
        <f>VLOOKUP(A86,'Estruturante Móvel'!B:Q,16,0)</f>
        <v>UBERLÂNDIA_2025</v>
      </c>
    </row>
    <row r="87" spans="1:2">
      <c r="A87" s="411" t="s">
        <v>424</v>
      </c>
      <c r="B87" t="str">
        <f>VLOOKUP(A87,'Estruturante Móvel'!B:Q,16,0)</f>
        <v>UBERLÂNDIA_2025</v>
      </c>
    </row>
    <row r="88" spans="1:2">
      <c r="A88" s="411" t="s">
        <v>425</v>
      </c>
      <c r="B88" t="str">
        <f>VLOOKUP(A88,'Estruturante Móvel'!B:Q,16,0)</f>
        <v>UBERLÂNDIA_2025</v>
      </c>
    </row>
    <row r="89" spans="1:2">
      <c r="A89" s="411" t="s">
        <v>426</v>
      </c>
      <c r="B89" t="str">
        <f>VLOOKUP(A89,'Estruturante Móvel'!B:Q,16,0)</f>
        <v>UBERLÂNDIA_2025</v>
      </c>
    </row>
    <row r="90" spans="1:2">
      <c r="A90" s="411" t="s">
        <v>427</v>
      </c>
      <c r="B90" t="str">
        <f>VLOOKUP(A90,'Estruturante Móvel'!B:Q,16,0)</f>
        <v>UBERLÂNDIA_2025</v>
      </c>
    </row>
    <row r="91" spans="1:2">
      <c r="A91" s="411" t="s">
        <v>428</v>
      </c>
      <c r="B91" t="str">
        <f>VLOOKUP(A91,'Estruturante Móvel'!B:Q,16,0)</f>
        <v>UBERLÂNDIA_2025</v>
      </c>
    </row>
    <row r="92" spans="1:2">
      <c r="A92" s="411" t="s">
        <v>429</v>
      </c>
      <c r="B92" t="str">
        <f>VLOOKUP(A92,'Estruturante Móvel'!B:Q,16,0)</f>
        <v>UBERLÂNDIA_2025</v>
      </c>
    </row>
    <row r="93" spans="1:2">
      <c r="A93" s="411" t="s">
        <v>430</v>
      </c>
      <c r="B93" t="str">
        <f>VLOOKUP(A93,'Estruturante Móvel'!B:Q,16,0)</f>
        <v>UBERLÂNDIA_2025</v>
      </c>
    </row>
    <row r="94" spans="1:2">
      <c r="A94" s="411" t="s">
        <v>431</v>
      </c>
      <c r="B94" t="str">
        <f>VLOOKUP(A94,'Estruturante Móvel'!B:Q,16,0)</f>
        <v>UBERLÂNDIA_2025</v>
      </c>
    </row>
  </sheetData>
  <autoFilter ref="A1:B36" xr:uid="{9B60AB18-8F0E-4B14-A131-F21B82A0F67E}"/>
  <conditionalFormatting sqref="A1:A94">
    <cfRule type="duplicateValues" dxfId="252" priority="3"/>
  </conditionalFormatting>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EF1DC-12FF-4F0C-A704-555BACB417EB}">
  <sheetPr codeName="Planilha7"/>
  <dimension ref="A1:NI203"/>
  <sheetViews>
    <sheetView showGridLines="0" zoomScale="70" zoomScaleNormal="70" workbookViewId="0">
      <pane ySplit="5" topLeftCell="A6" activePane="bottomLeft" state="frozen"/>
      <selection pane="bottomLeft" activeCell="K6" sqref="K6"/>
      <selection activeCell="L46" sqref="L46"/>
    </sheetView>
  </sheetViews>
  <sheetFormatPr defaultRowHeight="15" outlineLevelRow="1"/>
  <cols>
    <col min="1" max="1" width="3" bestFit="1" customWidth="1"/>
    <col min="2" max="2" width="14.42578125" style="1" customWidth="1"/>
    <col min="3" max="3" width="6.42578125" style="1" hidden="1" customWidth="1"/>
    <col min="4" max="6" width="16" customWidth="1"/>
    <col min="7" max="7" width="18.5703125" hidden="1" customWidth="1"/>
    <col min="8" max="8" width="14.5703125" customWidth="1"/>
    <col min="9" max="9" width="14" customWidth="1"/>
    <col min="10" max="10" width="14.42578125" customWidth="1"/>
    <col min="11" max="11" width="30" bestFit="1" customWidth="1"/>
    <col min="12" max="71" width="3.42578125" hidden="1" customWidth="1"/>
    <col min="72" max="73" width="3.42578125" customWidth="1"/>
    <col min="74" max="373" width="3" customWidth="1"/>
  </cols>
  <sheetData>
    <row r="1" spans="1:373" ht="15.75" thickBot="1"/>
    <row r="2" spans="1:373" ht="21">
      <c r="B2" s="214" t="s">
        <v>432</v>
      </c>
      <c r="C2" s="202"/>
      <c r="D2" s="148"/>
      <c r="E2" s="148"/>
      <c r="F2" s="148"/>
      <c r="G2" s="149"/>
      <c r="K2" s="152"/>
      <c r="L2" s="147">
        <f>WEEKNUM(L4)</f>
        <v>36</v>
      </c>
      <c r="M2" s="147">
        <f>WEEKNUM(L4)</f>
        <v>36</v>
      </c>
      <c r="N2" s="147">
        <f>WEEKNUM(N4)</f>
        <v>36</v>
      </c>
      <c r="O2" s="147">
        <f>WEEKNUM(N4)</f>
        <v>36</v>
      </c>
      <c r="P2" s="147">
        <f>WEEKNUM(P4)</f>
        <v>36</v>
      </c>
      <c r="Q2" s="147">
        <f>WEEKNUM(P4)</f>
        <v>36</v>
      </c>
      <c r="R2" s="147">
        <f>WEEKNUM(R4)</f>
        <v>36</v>
      </c>
      <c r="S2" s="147">
        <f>WEEKNUM(R4)</f>
        <v>36</v>
      </c>
      <c r="T2" s="147">
        <f>WEEKNUM(T4)</f>
        <v>36</v>
      </c>
      <c r="U2" s="147">
        <f>WEEKNUM(T4)</f>
        <v>36</v>
      </c>
      <c r="V2" s="147">
        <f>WEEKNUM(V4)</f>
        <v>36</v>
      </c>
      <c r="W2" s="147">
        <f>WEEKNUM(V4)</f>
        <v>36</v>
      </c>
      <c r="X2" s="147">
        <f>WEEKNUM(X4)</f>
        <v>36</v>
      </c>
      <c r="Y2" s="147">
        <f>WEEKNUM(X4)</f>
        <v>36</v>
      </c>
      <c r="Z2" s="147">
        <f>WEEKNUM(Z4)</f>
        <v>37</v>
      </c>
      <c r="AA2" s="147">
        <f>WEEKNUM(Z4)</f>
        <v>37</v>
      </c>
      <c r="AB2" s="147">
        <f>WEEKNUM(AB4)</f>
        <v>37</v>
      </c>
      <c r="AC2" s="147">
        <f>WEEKNUM(AB4)</f>
        <v>37</v>
      </c>
      <c r="AD2" s="147">
        <f>WEEKNUM(AD4)</f>
        <v>37</v>
      </c>
      <c r="AE2" s="147">
        <f>WEEKNUM(AD4)</f>
        <v>37</v>
      </c>
      <c r="AF2" s="147">
        <f>WEEKNUM(AF4)</f>
        <v>37</v>
      </c>
      <c r="AG2" s="147">
        <f>WEEKNUM(AF4)</f>
        <v>37</v>
      </c>
      <c r="AH2" s="147">
        <f>WEEKNUM(AH4)</f>
        <v>37</v>
      </c>
      <c r="AI2" s="147">
        <f>WEEKNUM(AH4)</f>
        <v>37</v>
      </c>
      <c r="AJ2" s="147">
        <f>WEEKNUM(AJ4)</f>
        <v>37</v>
      </c>
      <c r="AK2" s="147">
        <f>WEEKNUM(AJ4)</f>
        <v>37</v>
      </c>
      <c r="AL2" s="147">
        <f>WEEKNUM(AL4)</f>
        <v>37</v>
      </c>
      <c r="AM2" s="147">
        <f>WEEKNUM(AL4)</f>
        <v>37</v>
      </c>
      <c r="AN2" s="147">
        <f>WEEKNUM(AN4)</f>
        <v>38</v>
      </c>
      <c r="AO2" s="147">
        <f>WEEKNUM(AN4)</f>
        <v>38</v>
      </c>
      <c r="AP2" s="147">
        <f>WEEKNUM(AP4)</f>
        <v>38</v>
      </c>
      <c r="AQ2" s="147">
        <f>WEEKNUM(AP4)</f>
        <v>38</v>
      </c>
      <c r="AR2" s="147">
        <f>WEEKNUM(AR4)</f>
        <v>38</v>
      </c>
      <c r="AS2" s="147">
        <f>WEEKNUM(AR4)</f>
        <v>38</v>
      </c>
      <c r="AT2" s="147">
        <f>WEEKNUM(AT4)</f>
        <v>38</v>
      </c>
      <c r="AU2" s="147">
        <f>WEEKNUM(AT4)</f>
        <v>38</v>
      </c>
      <c r="AV2" s="147">
        <f>WEEKNUM(AV4)</f>
        <v>38</v>
      </c>
      <c r="AW2" s="147">
        <f>WEEKNUM(AV4)</f>
        <v>38</v>
      </c>
      <c r="AX2" s="147">
        <f>WEEKNUM(AX4)</f>
        <v>38</v>
      </c>
      <c r="AY2" s="147">
        <f>WEEKNUM(AX4)</f>
        <v>38</v>
      </c>
      <c r="AZ2" s="147">
        <f>WEEKNUM(AZ4)</f>
        <v>38</v>
      </c>
      <c r="BA2" s="147">
        <f>WEEKNUM(AZ4)</f>
        <v>38</v>
      </c>
      <c r="BB2" s="147">
        <f>WEEKNUM(BB4)</f>
        <v>39</v>
      </c>
      <c r="BC2" s="147">
        <f>WEEKNUM(BB4)</f>
        <v>39</v>
      </c>
      <c r="BD2" s="147">
        <f>WEEKNUM(BD4)</f>
        <v>39</v>
      </c>
      <c r="BE2" s="147">
        <f>WEEKNUM(BD4)</f>
        <v>39</v>
      </c>
      <c r="BF2" s="147">
        <f>WEEKNUM(BF4)</f>
        <v>39</v>
      </c>
      <c r="BG2" s="147">
        <f>WEEKNUM(BF4)</f>
        <v>39</v>
      </c>
      <c r="BH2" s="147">
        <f>WEEKNUM(BH4)</f>
        <v>39</v>
      </c>
      <c r="BI2" s="147">
        <f>WEEKNUM(BH4)</f>
        <v>39</v>
      </c>
      <c r="BJ2" s="147">
        <f>WEEKNUM(BJ4)</f>
        <v>39</v>
      </c>
      <c r="BK2" s="147">
        <f>WEEKNUM(BJ4)</f>
        <v>39</v>
      </c>
      <c r="BL2" s="147">
        <f>WEEKNUM(BL4)</f>
        <v>39</v>
      </c>
      <c r="BM2" s="147">
        <f>WEEKNUM(BL4)</f>
        <v>39</v>
      </c>
      <c r="BN2" s="147">
        <f>WEEKNUM(BN4)</f>
        <v>39</v>
      </c>
      <c r="BO2" s="147">
        <f>WEEKNUM(BN4)</f>
        <v>39</v>
      </c>
      <c r="BP2" s="147">
        <f>WEEKNUM(BP4)</f>
        <v>40</v>
      </c>
      <c r="BQ2" s="147">
        <f>WEEKNUM(BP4)</f>
        <v>40</v>
      </c>
      <c r="BR2" s="147">
        <f>WEEKNUM(BR4)</f>
        <v>40</v>
      </c>
      <c r="BS2" s="147">
        <f>WEEKNUM(BR4)</f>
        <v>40</v>
      </c>
      <c r="BT2" s="147">
        <f>WEEKNUM(BT4)</f>
        <v>40</v>
      </c>
      <c r="BU2" s="147">
        <f>WEEKNUM(BT4)</f>
        <v>40</v>
      </c>
      <c r="BV2" s="147">
        <f>WEEKNUM(BV4)</f>
        <v>40</v>
      </c>
      <c r="BW2" s="147">
        <f>WEEKNUM(BV4)</f>
        <v>40</v>
      </c>
      <c r="BX2" s="147">
        <f>WEEKNUM(BX4)</f>
        <v>40</v>
      </c>
      <c r="BY2" s="147">
        <f>WEEKNUM(BX4)</f>
        <v>40</v>
      </c>
      <c r="BZ2" s="147">
        <f>WEEKNUM(BZ4)</f>
        <v>40</v>
      </c>
      <c r="CA2" s="147">
        <f>WEEKNUM(BZ4)</f>
        <v>40</v>
      </c>
      <c r="CB2" s="147">
        <f>WEEKNUM(CB4)</f>
        <v>40</v>
      </c>
      <c r="CC2" s="147">
        <f>WEEKNUM(CB4)</f>
        <v>40</v>
      </c>
      <c r="CD2" s="147">
        <f>WEEKNUM(CD4)</f>
        <v>41</v>
      </c>
      <c r="CE2" s="147">
        <f>WEEKNUM(CD4)</f>
        <v>41</v>
      </c>
      <c r="CF2" s="147">
        <f>WEEKNUM(CF4)</f>
        <v>41</v>
      </c>
      <c r="CG2" s="147">
        <f>WEEKNUM(CF4)</f>
        <v>41</v>
      </c>
      <c r="CH2" s="147">
        <f>WEEKNUM(CH4)</f>
        <v>41</v>
      </c>
      <c r="CI2" s="147">
        <f>WEEKNUM(CH4)</f>
        <v>41</v>
      </c>
      <c r="CJ2" s="147">
        <f>WEEKNUM(CJ4)</f>
        <v>41</v>
      </c>
      <c r="CK2" s="147">
        <f>WEEKNUM(CJ4)</f>
        <v>41</v>
      </c>
      <c r="CL2" s="147">
        <f>WEEKNUM(CL4)</f>
        <v>41</v>
      </c>
      <c r="CM2" s="147">
        <f>WEEKNUM(CL4)</f>
        <v>41</v>
      </c>
      <c r="CN2" s="147">
        <f>WEEKNUM(CN4)</f>
        <v>41</v>
      </c>
      <c r="CO2" s="147">
        <f>WEEKNUM(CN4)</f>
        <v>41</v>
      </c>
      <c r="CP2" s="147">
        <f>WEEKNUM(CP4)</f>
        <v>41</v>
      </c>
      <c r="CQ2" s="147">
        <f>WEEKNUM(CP4)</f>
        <v>41</v>
      </c>
      <c r="CR2" s="147">
        <f>WEEKNUM(CR4)</f>
        <v>42</v>
      </c>
      <c r="CS2" s="147">
        <f>WEEKNUM(CR4)</f>
        <v>42</v>
      </c>
      <c r="CT2" s="147">
        <f>WEEKNUM(CT4)</f>
        <v>42</v>
      </c>
      <c r="CU2" s="147">
        <f>WEEKNUM(CT4)</f>
        <v>42</v>
      </c>
      <c r="CV2" s="147">
        <f>WEEKNUM(CV4)</f>
        <v>42</v>
      </c>
      <c r="CW2" s="147">
        <f>WEEKNUM(CV4)</f>
        <v>42</v>
      </c>
      <c r="CX2" s="147">
        <f>WEEKNUM(CX4)</f>
        <v>42</v>
      </c>
      <c r="CY2" s="147">
        <f>WEEKNUM(CX4)</f>
        <v>42</v>
      </c>
      <c r="CZ2" s="147">
        <f>WEEKNUM(CZ4)</f>
        <v>42</v>
      </c>
      <c r="DA2" s="147">
        <f>WEEKNUM(CZ4)</f>
        <v>42</v>
      </c>
      <c r="DB2" s="147">
        <f>WEEKNUM(DB4)</f>
        <v>42</v>
      </c>
      <c r="DC2" s="147">
        <f>WEEKNUM(DB4)</f>
        <v>42</v>
      </c>
      <c r="DD2" s="147">
        <f>WEEKNUM(DD4)</f>
        <v>42</v>
      </c>
      <c r="DE2" s="147">
        <f>WEEKNUM(DD4)</f>
        <v>42</v>
      </c>
      <c r="DF2" s="147">
        <f>WEEKNUM(DF4)</f>
        <v>43</v>
      </c>
      <c r="DG2" s="147">
        <f>WEEKNUM(DF4)</f>
        <v>43</v>
      </c>
      <c r="DH2" s="147">
        <f>WEEKNUM(DH4)</f>
        <v>43</v>
      </c>
      <c r="DI2" s="147">
        <f>WEEKNUM(DH4)</f>
        <v>43</v>
      </c>
      <c r="DJ2" s="147">
        <f>WEEKNUM(DJ4)</f>
        <v>43</v>
      </c>
      <c r="DK2" s="147">
        <f>WEEKNUM(DJ4)</f>
        <v>43</v>
      </c>
      <c r="DL2" s="147">
        <f t="shared" ref="DL2" si="0">WEEKNUM(DL4)</f>
        <v>43</v>
      </c>
      <c r="DM2" s="147">
        <f t="shared" ref="DM2" si="1">WEEKNUM(DL4)</f>
        <v>43</v>
      </c>
      <c r="DN2" s="147">
        <f t="shared" ref="DN2" si="2">WEEKNUM(DN4)</f>
        <v>43</v>
      </c>
      <c r="DO2" s="147">
        <f t="shared" ref="DO2" si="3">WEEKNUM(DN4)</f>
        <v>43</v>
      </c>
      <c r="DP2" s="147">
        <f t="shared" ref="DP2" si="4">WEEKNUM(DP4)</f>
        <v>43</v>
      </c>
      <c r="DQ2" s="147">
        <f t="shared" ref="DQ2" si="5">WEEKNUM(DP4)</f>
        <v>43</v>
      </c>
      <c r="DR2" s="147">
        <f t="shared" ref="DR2" si="6">WEEKNUM(DR4)</f>
        <v>43</v>
      </c>
      <c r="DS2" s="147">
        <f t="shared" ref="DS2" si="7">WEEKNUM(DR4)</f>
        <v>43</v>
      </c>
      <c r="DT2" s="147">
        <f t="shared" ref="DT2" si="8">WEEKNUM(DT4)</f>
        <v>44</v>
      </c>
      <c r="DU2" s="147">
        <f t="shared" ref="DU2" si="9">WEEKNUM(DT4)</f>
        <v>44</v>
      </c>
      <c r="DV2" s="147">
        <f t="shared" ref="DV2" si="10">WEEKNUM(DV4)</f>
        <v>44</v>
      </c>
      <c r="DW2" s="147">
        <f t="shared" ref="DW2" si="11">WEEKNUM(DV4)</f>
        <v>44</v>
      </c>
      <c r="DX2" s="147">
        <f t="shared" ref="DX2" si="12">WEEKNUM(DX4)</f>
        <v>44</v>
      </c>
      <c r="DY2" s="147">
        <f t="shared" ref="DY2" si="13">WEEKNUM(DX4)</f>
        <v>44</v>
      </c>
      <c r="DZ2" s="147">
        <f t="shared" ref="DZ2" si="14">WEEKNUM(DZ4)</f>
        <v>44</v>
      </c>
      <c r="EA2" s="147">
        <f t="shared" ref="EA2" si="15">WEEKNUM(DZ4)</f>
        <v>44</v>
      </c>
      <c r="EB2" s="147">
        <f t="shared" ref="EB2" si="16">WEEKNUM(EB4)</f>
        <v>44</v>
      </c>
      <c r="EC2" s="147">
        <f t="shared" ref="EC2" si="17">WEEKNUM(EB4)</f>
        <v>44</v>
      </c>
      <c r="ED2" s="147">
        <f t="shared" ref="ED2" si="18">WEEKNUM(ED4)</f>
        <v>44</v>
      </c>
      <c r="EE2" s="147">
        <f t="shared" ref="EE2" si="19">WEEKNUM(ED4)</f>
        <v>44</v>
      </c>
      <c r="EF2" s="147">
        <f t="shared" ref="EF2" si="20">WEEKNUM(EF4)</f>
        <v>44</v>
      </c>
      <c r="EG2" s="147">
        <f t="shared" ref="EG2" si="21">WEEKNUM(EF4)</f>
        <v>44</v>
      </c>
      <c r="EH2" s="147">
        <f t="shared" ref="EH2" si="22">WEEKNUM(EH4)</f>
        <v>45</v>
      </c>
      <c r="EI2" s="147">
        <f t="shared" ref="EI2" si="23">WEEKNUM(EH4)</f>
        <v>45</v>
      </c>
      <c r="EJ2" s="147">
        <f t="shared" ref="EJ2" si="24">WEEKNUM(EJ4)</f>
        <v>45</v>
      </c>
      <c r="EK2" s="147">
        <f t="shared" ref="EK2" si="25">WEEKNUM(EJ4)</f>
        <v>45</v>
      </c>
      <c r="EL2" s="147">
        <f t="shared" ref="EL2" si="26">WEEKNUM(EL4)</f>
        <v>45</v>
      </c>
      <c r="EM2" s="147">
        <f t="shared" ref="EM2" si="27">WEEKNUM(EL4)</f>
        <v>45</v>
      </c>
      <c r="EN2" s="147">
        <f t="shared" ref="EN2" si="28">WEEKNUM(EN4)</f>
        <v>45</v>
      </c>
      <c r="EO2" s="147">
        <f t="shared" ref="EO2" si="29">WEEKNUM(EN4)</f>
        <v>45</v>
      </c>
      <c r="EP2" s="147">
        <f t="shared" ref="EP2" si="30">WEEKNUM(EP4)</f>
        <v>45</v>
      </c>
      <c r="EQ2" s="147">
        <f t="shared" ref="EQ2" si="31">WEEKNUM(EP4)</f>
        <v>45</v>
      </c>
      <c r="ER2" s="147">
        <f t="shared" ref="ER2" si="32">WEEKNUM(ER4)</f>
        <v>45</v>
      </c>
      <c r="ES2" s="147">
        <f t="shared" ref="ES2" si="33">WEEKNUM(ER4)</f>
        <v>45</v>
      </c>
      <c r="ET2" s="147">
        <f t="shared" ref="ET2" si="34">WEEKNUM(ET4)</f>
        <v>45</v>
      </c>
      <c r="EU2" s="147">
        <f t="shared" ref="EU2" si="35">WEEKNUM(ET4)</f>
        <v>45</v>
      </c>
      <c r="EV2" s="147">
        <f t="shared" ref="EV2" si="36">WEEKNUM(EV4)</f>
        <v>46</v>
      </c>
      <c r="EW2" s="147">
        <f t="shared" ref="EW2" si="37">WEEKNUM(EV4)</f>
        <v>46</v>
      </c>
      <c r="EX2" s="147">
        <f t="shared" ref="EX2" si="38">WEEKNUM(EX4)</f>
        <v>46</v>
      </c>
      <c r="EY2" s="147">
        <f t="shared" ref="EY2" si="39">WEEKNUM(EX4)</f>
        <v>46</v>
      </c>
      <c r="EZ2" s="147">
        <f t="shared" ref="EZ2" si="40">WEEKNUM(EZ4)</f>
        <v>46</v>
      </c>
      <c r="FA2" s="147">
        <f t="shared" ref="FA2" si="41">WEEKNUM(EZ4)</f>
        <v>46</v>
      </c>
      <c r="FB2" s="147">
        <f t="shared" ref="FB2" si="42">WEEKNUM(FB4)</f>
        <v>46</v>
      </c>
      <c r="FC2" s="147">
        <f t="shared" ref="FC2" si="43">WEEKNUM(FB4)</f>
        <v>46</v>
      </c>
      <c r="FD2" s="147">
        <f t="shared" ref="FD2" si="44">WEEKNUM(FD4)</f>
        <v>46</v>
      </c>
      <c r="FE2" s="147">
        <f t="shared" ref="FE2" si="45">WEEKNUM(FD4)</f>
        <v>46</v>
      </c>
      <c r="FF2" s="147">
        <f t="shared" ref="FF2" si="46">WEEKNUM(FF4)</f>
        <v>46</v>
      </c>
      <c r="FG2" s="147">
        <f t="shared" ref="FG2" si="47">WEEKNUM(FF4)</f>
        <v>46</v>
      </c>
      <c r="FH2" s="147">
        <f t="shared" ref="FH2" si="48">WEEKNUM(FH4)</f>
        <v>46</v>
      </c>
      <c r="FI2" s="147">
        <f t="shared" ref="FI2" si="49">WEEKNUM(FH4)</f>
        <v>46</v>
      </c>
      <c r="FJ2" s="147">
        <f t="shared" ref="FJ2" si="50">WEEKNUM(FJ4)</f>
        <v>47</v>
      </c>
      <c r="FK2" s="147">
        <f t="shared" ref="FK2" si="51">WEEKNUM(FJ4)</f>
        <v>47</v>
      </c>
      <c r="FL2" s="147">
        <f t="shared" ref="FL2" si="52">WEEKNUM(FL4)</f>
        <v>47</v>
      </c>
      <c r="FM2" s="147">
        <f t="shared" ref="FM2" si="53">WEEKNUM(FL4)</f>
        <v>47</v>
      </c>
      <c r="FN2" s="147">
        <f t="shared" ref="FN2" si="54">WEEKNUM(FN4)</f>
        <v>47</v>
      </c>
      <c r="FO2" s="147">
        <f t="shared" ref="FO2" si="55">WEEKNUM(FN4)</f>
        <v>47</v>
      </c>
      <c r="FP2" s="147">
        <f t="shared" ref="FP2" si="56">WEEKNUM(FP4)</f>
        <v>47</v>
      </c>
      <c r="FQ2" s="147">
        <f t="shared" ref="FQ2" si="57">WEEKNUM(FP4)</f>
        <v>47</v>
      </c>
      <c r="FR2" s="147">
        <f t="shared" ref="FR2" si="58">WEEKNUM(FR4)</f>
        <v>47</v>
      </c>
      <c r="FS2" s="147">
        <f t="shared" ref="FS2" si="59">WEEKNUM(FR4)</f>
        <v>47</v>
      </c>
      <c r="FT2" s="147">
        <f t="shared" ref="FT2" si="60">WEEKNUM(FT4)</f>
        <v>47</v>
      </c>
      <c r="FU2" s="147">
        <f t="shared" ref="FU2" si="61">WEEKNUM(FT4)</f>
        <v>47</v>
      </c>
      <c r="FV2" s="147">
        <f t="shared" ref="FV2" si="62">WEEKNUM(FV4)</f>
        <v>47</v>
      </c>
      <c r="FW2" s="147">
        <f t="shared" ref="FW2" si="63">WEEKNUM(FV4)</f>
        <v>47</v>
      </c>
      <c r="FX2" s="147">
        <f>WEEKNUM(FX4)</f>
        <v>48</v>
      </c>
      <c r="FY2" s="147">
        <f>WEEKNUM(FX4)</f>
        <v>48</v>
      </c>
      <c r="FZ2" s="147">
        <f t="shared" ref="FZ2" si="64">WEEKNUM(FZ4)</f>
        <v>48</v>
      </c>
      <c r="GA2" s="147">
        <f t="shared" ref="GA2" si="65">WEEKNUM(FZ4)</f>
        <v>48</v>
      </c>
      <c r="GB2" s="147">
        <f t="shared" ref="GB2" si="66">WEEKNUM(GB4)</f>
        <v>48</v>
      </c>
      <c r="GC2" s="147">
        <f t="shared" ref="GC2" si="67">WEEKNUM(GB4)</f>
        <v>48</v>
      </c>
      <c r="GD2" s="147">
        <f t="shared" ref="GD2" si="68">WEEKNUM(GD4)</f>
        <v>48</v>
      </c>
      <c r="GE2" s="147">
        <f t="shared" ref="GE2" si="69">WEEKNUM(GD4)</f>
        <v>48</v>
      </c>
      <c r="GF2" s="147">
        <f t="shared" ref="GF2" si="70">WEEKNUM(GF4)</f>
        <v>48</v>
      </c>
      <c r="GG2" s="147">
        <f t="shared" ref="GG2" si="71">WEEKNUM(GF4)</f>
        <v>48</v>
      </c>
      <c r="GH2" s="147">
        <f t="shared" ref="GH2" si="72">WEEKNUM(GH4)</f>
        <v>48</v>
      </c>
      <c r="GI2" s="147">
        <f t="shared" ref="GI2" si="73">WEEKNUM(GH4)</f>
        <v>48</v>
      </c>
      <c r="GJ2" s="147">
        <f t="shared" ref="GJ2" si="74">WEEKNUM(GJ4)</f>
        <v>48</v>
      </c>
      <c r="GK2" s="147">
        <f t="shared" ref="GK2" si="75">WEEKNUM(GJ4)</f>
        <v>48</v>
      </c>
      <c r="GL2" s="147">
        <f t="shared" ref="GL2" si="76">WEEKNUM(GL4)</f>
        <v>49</v>
      </c>
      <c r="GM2" s="147">
        <f t="shared" ref="GM2" si="77">WEEKNUM(GL4)</f>
        <v>49</v>
      </c>
      <c r="GN2" s="147">
        <f t="shared" ref="GN2" si="78">WEEKNUM(GN4)</f>
        <v>49</v>
      </c>
      <c r="GO2" s="147">
        <f t="shared" ref="GO2" si="79">WEEKNUM(GN4)</f>
        <v>49</v>
      </c>
      <c r="GP2" s="147">
        <f t="shared" ref="GP2" si="80">WEEKNUM(GP4)</f>
        <v>49</v>
      </c>
      <c r="GQ2" s="147">
        <f t="shared" ref="GQ2" si="81">WEEKNUM(GP4)</f>
        <v>49</v>
      </c>
      <c r="GR2" s="147">
        <f t="shared" ref="GR2" si="82">WEEKNUM(GR4)</f>
        <v>49</v>
      </c>
      <c r="GS2" s="147">
        <f t="shared" ref="GS2" si="83">WEEKNUM(GR4)</f>
        <v>49</v>
      </c>
      <c r="GT2" s="147">
        <f t="shared" ref="GT2" si="84">WEEKNUM(GT4)</f>
        <v>49</v>
      </c>
      <c r="GU2" s="147">
        <f t="shared" ref="GU2" si="85">WEEKNUM(GT4)</f>
        <v>49</v>
      </c>
      <c r="GV2" s="147">
        <f t="shared" ref="GV2" si="86">WEEKNUM(GV4)</f>
        <v>49</v>
      </c>
      <c r="GW2" s="147">
        <f t="shared" ref="GW2" si="87">WEEKNUM(GV4)</f>
        <v>49</v>
      </c>
      <c r="GX2" s="147">
        <f t="shared" ref="GX2" si="88">WEEKNUM(GX4)</f>
        <v>49</v>
      </c>
      <c r="GY2" s="147">
        <f t="shared" ref="GY2" si="89">WEEKNUM(GX4)</f>
        <v>49</v>
      </c>
      <c r="GZ2" s="147">
        <f t="shared" ref="GZ2" si="90">WEEKNUM(GZ4)</f>
        <v>50</v>
      </c>
      <c r="HA2" s="147">
        <f t="shared" ref="HA2" si="91">WEEKNUM(GZ4)</f>
        <v>50</v>
      </c>
      <c r="HB2" s="147">
        <f t="shared" ref="HB2" si="92">WEEKNUM(HB4)</f>
        <v>50</v>
      </c>
      <c r="HC2" s="147">
        <f t="shared" ref="HC2" si="93">WEEKNUM(HB4)</f>
        <v>50</v>
      </c>
      <c r="HD2" s="147">
        <f t="shared" ref="HD2" si="94">WEEKNUM(HD4)</f>
        <v>50</v>
      </c>
      <c r="HE2" s="147">
        <f t="shared" ref="HE2" si="95">WEEKNUM(HD4)</f>
        <v>50</v>
      </c>
      <c r="HF2" s="147">
        <f t="shared" ref="HF2" si="96">WEEKNUM(HF4)</f>
        <v>50</v>
      </c>
      <c r="HG2" s="147">
        <f t="shared" ref="HG2" si="97">WEEKNUM(HF4)</f>
        <v>50</v>
      </c>
      <c r="HH2" s="147">
        <f t="shared" ref="HH2" si="98">WEEKNUM(HH4)</f>
        <v>50</v>
      </c>
      <c r="HI2" s="147">
        <f t="shared" ref="HI2" si="99">WEEKNUM(HH4)</f>
        <v>50</v>
      </c>
      <c r="HJ2" s="147">
        <f t="shared" ref="HJ2" si="100">WEEKNUM(HJ4)</f>
        <v>50</v>
      </c>
      <c r="HK2" s="147">
        <f t="shared" ref="HK2" si="101">WEEKNUM(HJ4)</f>
        <v>50</v>
      </c>
      <c r="HL2" s="147">
        <f t="shared" ref="HL2" si="102">WEEKNUM(HL4)</f>
        <v>50</v>
      </c>
      <c r="HM2" s="147">
        <f t="shared" ref="HM2" si="103">WEEKNUM(HL4)</f>
        <v>50</v>
      </c>
      <c r="HN2" s="147">
        <f t="shared" ref="HN2" si="104">WEEKNUM(HN4)</f>
        <v>51</v>
      </c>
      <c r="HO2" s="147">
        <f t="shared" ref="HO2" si="105">WEEKNUM(HN4)</f>
        <v>51</v>
      </c>
      <c r="HP2" s="147">
        <f t="shared" ref="HP2" si="106">WEEKNUM(HP4)</f>
        <v>51</v>
      </c>
      <c r="HQ2" s="147">
        <f t="shared" ref="HQ2" si="107">WEEKNUM(HP4)</f>
        <v>51</v>
      </c>
      <c r="HR2" s="147">
        <f t="shared" ref="HR2" si="108">WEEKNUM(HR4)</f>
        <v>51</v>
      </c>
      <c r="HS2" s="147">
        <f t="shared" ref="HS2" si="109">WEEKNUM(HR4)</f>
        <v>51</v>
      </c>
      <c r="HT2" s="147">
        <f t="shared" ref="HT2" si="110">WEEKNUM(HT4)</f>
        <v>51</v>
      </c>
      <c r="HU2" s="147">
        <f t="shared" ref="HU2" si="111">WEEKNUM(HT4)</f>
        <v>51</v>
      </c>
      <c r="HV2" s="147">
        <f t="shared" ref="HV2" si="112">WEEKNUM(HV4)</f>
        <v>51</v>
      </c>
      <c r="HW2" s="147">
        <f t="shared" ref="HW2" si="113">WEEKNUM(HV4)</f>
        <v>51</v>
      </c>
      <c r="HX2" s="147">
        <f t="shared" ref="HX2" si="114">WEEKNUM(HX4)</f>
        <v>51</v>
      </c>
      <c r="HY2" s="147">
        <f t="shared" ref="HY2" si="115">WEEKNUM(HX4)</f>
        <v>51</v>
      </c>
      <c r="HZ2" s="147">
        <f t="shared" ref="HZ2" si="116">WEEKNUM(HZ4)</f>
        <v>51</v>
      </c>
      <c r="IA2" s="147">
        <f t="shared" ref="IA2" si="117">WEEKNUM(HZ4)</f>
        <v>51</v>
      </c>
      <c r="IB2" s="147">
        <f t="shared" ref="IB2" si="118">WEEKNUM(IB4)</f>
        <v>52</v>
      </c>
      <c r="IC2" s="147">
        <f t="shared" ref="IC2" si="119">WEEKNUM(IB4)</f>
        <v>52</v>
      </c>
      <c r="ID2" s="147">
        <f t="shared" ref="ID2" si="120">WEEKNUM(ID4)</f>
        <v>52</v>
      </c>
      <c r="IE2" s="147">
        <f t="shared" ref="IE2" si="121">WEEKNUM(ID4)</f>
        <v>52</v>
      </c>
      <c r="IF2" s="147">
        <f t="shared" ref="IF2" si="122">WEEKNUM(IF4)</f>
        <v>52</v>
      </c>
      <c r="IG2" s="147">
        <f t="shared" ref="IG2" si="123">WEEKNUM(IF4)</f>
        <v>52</v>
      </c>
      <c r="IH2" s="147">
        <f t="shared" ref="IH2" si="124">WEEKNUM(IH4)</f>
        <v>52</v>
      </c>
      <c r="II2" s="147">
        <f t="shared" ref="II2" si="125">WEEKNUM(IH4)</f>
        <v>52</v>
      </c>
      <c r="IJ2" s="147">
        <f t="shared" ref="IJ2" si="126">WEEKNUM(IJ4)</f>
        <v>52</v>
      </c>
      <c r="IK2" s="147">
        <f t="shared" ref="IK2" si="127">WEEKNUM(IJ4)</f>
        <v>52</v>
      </c>
      <c r="IL2" s="147">
        <f>WEEKNUM(IL4)</f>
        <v>52</v>
      </c>
      <c r="IM2" s="147">
        <f>WEEKNUM(IL4)</f>
        <v>52</v>
      </c>
      <c r="IN2" s="147">
        <f t="shared" ref="IN2" si="128">WEEKNUM(IN4)</f>
        <v>52</v>
      </c>
      <c r="IO2" s="147">
        <f t="shared" ref="IO2" si="129">WEEKNUM(IN4)</f>
        <v>52</v>
      </c>
      <c r="IP2" s="147">
        <f t="shared" ref="IP2" si="130">WEEKNUM(IP4)</f>
        <v>53</v>
      </c>
      <c r="IQ2" s="147">
        <f t="shared" ref="IQ2" si="131">WEEKNUM(IP4)</f>
        <v>53</v>
      </c>
      <c r="IR2" s="147">
        <f t="shared" ref="IR2" si="132">WEEKNUM(IR4)</f>
        <v>53</v>
      </c>
      <c r="IS2" s="147">
        <f t="shared" ref="IS2" si="133">WEEKNUM(IR4)</f>
        <v>53</v>
      </c>
      <c r="IT2" s="147">
        <f t="shared" ref="IT2" si="134">WEEKNUM(IT4)</f>
        <v>53</v>
      </c>
      <c r="IU2" s="147">
        <f t="shared" ref="IU2" si="135">WEEKNUM(IT4)</f>
        <v>53</v>
      </c>
      <c r="IV2" s="147">
        <f t="shared" ref="IV2" si="136">WEEKNUM(IV4)</f>
        <v>1</v>
      </c>
      <c r="IW2" s="147">
        <f t="shared" ref="IW2" si="137">WEEKNUM(IV4)</f>
        <v>1</v>
      </c>
      <c r="IX2" s="147">
        <f t="shared" ref="IX2" si="138">WEEKNUM(IX4)</f>
        <v>1</v>
      </c>
      <c r="IY2" s="147">
        <f t="shared" ref="IY2" si="139">WEEKNUM(IX4)</f>
        <v>1</v>
      </c>
      <c r="IZ2" s="147">
        <f t="shared" ref="IZ2" si="140">WEEKNUM(IZ4)</f>
        <v>1</v>
      </c>
      <c r="JA2" s="147">
        <f t="shared" ref="JA2" si="141">WEEKNUM(IZ4)</f>
        <v>1</v>
      </c>
      <c r="JB2" s="147">
        <f t="shared" ref="JB2" si="142">WEEKNUM(JB4)</f>
        <v>1</v>
      </c>
      <c r="JC2" s="147">
        <f t="shared" ref="JC2" si="143">WEEKNUM(JB4)</f>
        <v>1</v>
      </c>
      <c r="JD2" s="147">
        <f t="shared" ref="JD2" si="144">WEEKNUM(JD4)</f>
        <v>2</v>
      </c>
      <c r="JE2" s="147">
        <f t="shared" ref="JE2" si="145">WEEKNUM(JD4)</f>
        <v>2</v>
      </c>
      <c r="JF2" s="147">
        <f t="shared" ref="JF2" si="146">WEEKNUM(JF4)</f>
        <v>2</v>
      </c>
      <c r="JG2" s="147">
        <f t="shared" ref="JG2" si="147">WEEKNUM(JF4)</f>
        <v>2</v>
      </c>
      <c r="JH2" s="147">
        <f t="shared" ref="JH2" si="148">WEEKNUM(JH4)</f>
        <v>2</v>
      </c>
      <c r="JI2" s="147">
        <f t="shared" ref="JI2" si="149">WEEKNUM(JH4)</f>
        <v>2</v>
      </c>
      <c r="JJ2" s="147">
        <f t="shared" ref="JJ2" si="150">WEEKNUM(JJ4)</f>
        <v>2</v>
      </c>
      <c r="JK2" s="147">
        <f t="shared" ref="JK2" si="151">WEEKNUM(JJ4)</f>
        <v>2</v>
      </c>
      <c r="JL2" s="147">
        <f t="shared" ref="JL2" si="152">WEEKNUM(JL4)</f>
        <v>2</v>
      </c>
      <c r="JM2" s="147">
        <f t="shared" ref="JM2" si="153">WEEKNUM(JL4)</f>
        <v>2</v>
      </c>
      <c r="JN2" s="147">
        <f t="shared" ref="JN2" si="154">WEEKNUM(JN4)</f>
        <v>2</v>
      </c>
      <c r="JO2" s="147">
        <f t="shared" ref="JO2" si="155">WEEKNUM(JN4)</f>
        <v>2</v>
      </c>
      <c r="JP2" s="147">
        <f t="shared" ref="JP2" si="156">WEEKNUM(JP4)</f>
        <v>2</v>
      </c>
      <c r="JQ2" s="147">
        <f t="shared" ref="JQ2" si="157">WEEKNUM(JP4)</f>
        <v>2</v>
      </c>
      <c r="JR2" s="147">
        <f t="shared" ref="JR2" si="158">WEEKNUM(JR4)</f>
        <v>3</v>
      </c>
      <c r="JS2" s="147">
        <f t="shared" ref="JS2" si="159">WEEKNUM(JR4)</f>
        <v>3</v>
      </c>
      <c r="JT2" s="147">
        <f t="shared" ref="JT2" si="160">WEEKNUM(JT4)</f>
        <v>3</v>
      </c>
      <c r="JU2" s="147">
        <f t="shared" ref="JU2" si="161">WEEKNUM(JT4)</f>
        <v>3</v>
      </c>
      <c r="JV2" s="147">
        <f t="shared" ref="JV2" si="162">WEEKNUM(JV4)</f>
        <v>3</v>
      </c>
      <c r="JW2" s="147">
        <f t="shared" ref="JW2" si="163">WEEKNUM(JV4)</f>
        <v>3</v>
      </c>
      <c r="JX2" s="147">
        <f t="shared" ref="JX2" si="164">WEEKNUM(JX4)</f>
        <v>3</v>
      </c>
      <c r="JY2" s="147">
        <f t="shared" ref="JY2" si="165">WEEKNUM(JX4)</f>
        <v>3</v>
      </c>
      <c r="JZ2" s="147">
        <f t="shared" ref="JZ2" si="166">WEEKNUM(JZ4)</f>
        <v>3</v>
      </c>
      <c r="KA2" s="147">
        <f t="shared" ref="KA2" si="167">WEEKNUM(JZ4)</f>
        <v>3</v>
      </c>
      <c r="KB2" s="147">
        <f t="shared" ref="KB2" si="168">WEEKNUM(KB4)</f>
        <v>3</v>
      </c>
      <c r="KC2" s="147">
        <f t="shared" ref="KC2" si="169">WEEKNUM(KB4)</f>
        <v>3</v>
      </c>
      <c r="KD2" s="147">
        <f t="shared" ref="KD2" si="170">WEEKNUM(KD4)</f>
        <v>3</v>
      </c>
      <c r="KE2" s="147">
        <f t="shared" ref="KE2" si="171">WEEKNUM(KD4)</f>
        <v>3</v>
      </c>
      <c r="KF2" s="147">
        <f t="shared" ref="KF2" si="172">WEEKNUM(KF4)</f>
        <v>4</v>
      </c>
      <c r="KG2" s="147">
        <f t="shared" ref="KG2" si="173">WEEKNUM(KF4)</f>
        <v>4</v>
      </c>
      <c r="KH2" s="147">
        <f t="shared" ref="KH2" si="174">WEEKNUM(KH4)</f>
        <v>4</v>
      </c>
      <c r="KI2" s="147">
        <f t="shared" ref="KI2" si="175">WEEKNUM(KH4)</f>
        <v>4</v>
      </c>
      <c r="KJ2" s="147">
        <f t="shared" ref="KJ2" si="176">WEEKNUM(KJ4)</f>
        <v>4</v>
      </c>
      <c r="KK2" s="147">
        <f t="shared" ref="KK2" si="177">WEEKNUM(KJ4)</f>
        <v>4</v>
      </c>
      <c r="KL2" s="147">
        <f t="shared" ref="KL2" si="178">WEEKNUM(KL4)</f>
        <v>4</v>
      </c>
      <c r="KM2" s="147">
        <f t="shared" ref="KM2" si="179">WEEKNUM(KL4)</f>
        <v>4</v>
      </c>
      <c r="KN2" s="147">
        <f t="shared" ref="KN2" si="180">WEEKNUM(KN4)</f>
        <v>4</v>
      </c>
      <c r="KO2" s="147">
        <f t="shared" ref="KO2" si="181">WEEKNUM(KN4)</f>
        <v>4</v>
      </c>
      <c r="KP2" s="147">
        <f t="shared" ref="KP2" si="182">WEEKNUM(KP4)</f>
        <v>4</v>
      </c>
      <c r="KQ2" s="147">
        <f t="shared" ref="KQ2" si="183">WEEKNUM(KP4)</f>
        <v>4</v>
      </c>
      <c r="KR2" s="147">
        <f t="shared" ref="KR2" si="184">WEEKNUM(KR4)</f>
        <v>4</v>
      </c>
      <c r="KS2" s="147">
        <f t="shared" ref="KS2" si="185">WEEKNUM(KR4)</f>
        <v>4</v>
      </c>
      <c r="KT2" s="147">
        <f t="shared" ref="KT2" si="186">WEEKNUM(KT4)</f>
        <v>5</v>
      </c>
      <c r="KU2" s="147">
        <f t="shared" ref="KU2" si="187">WEEKNUM(KT4)</f>
        <v>5</v>
      </c>
      <c r="KV2" s="147">
        <f t="shared" ref="KV2" si="188">WEEKNUM(KV4)</f>
        <v>5</v>
      </c>
      <c r="KW2" s="147">
        <f t="shared" ref="KW2" si="189">WEEKNUM(KV4)</f>
        <v>5</v>
      </c>
      <c r="KX2" s="147">
        <f t="shared" ref="KX2" si="190">WEEKNUM(KX4)</f>
        <v>5</v>
      </c>
      <c r="KY2" s="147">
        <f t="shared" ref="KY2" si="191">WEEKNUM(KX4)</f>
        <v>5</v>
      </c>
      <c r="KZ2" s="147">
        <f>WEEKNUM(KZ4)</f>
        <v>5</v>
      </c>
      <c r="LA2" s="147">
        <f>WEEKNUM(KZ4)</f>
        <v>5</v>
      </c>
      <c r="LB2" s="147">
        <f t="shared" ref="LB2" si="192">WEEKNUM(LB4)</f>
        <v>5</v>
      </c>
      <c r="LC2" s="147">
        <f t="shared" ref="LC2" si="193">WEEKNUM(LB4)</f>
        <v>5</v>
      </c>
      <c r="LD2" s="147">
        <f t="shared" ref="LD2" si="194">WEEKNUM(LD4)</f>
        <v>5</v>
      </c>
      <c r="LE2" s="147">
        <f t="shared" ref="LE2" si="195">WEEKNUM(LD4)</f>
        <v>5</v>
      </c>
      <c r="LF2" s="147">
        <f t="shared" ref="LF2" si="196">WEEKNUM(LF4)</f>
        <v>5</v>
      </c>
      <c r="LG2" s="147">
        <f t="shared" ref="LG2" si="197">WEEKNUM(LF4)</f>
        <v>5</v>
      </c>
      <c r="LH2" s="147">
        <f t="shared" ref="LH2" si="198">WEEKNUM(LH4)</f>
        <v>6</v>
      </c>
      <c r="LI2" s="147">
        <f t="shared" ref="LI2" si="199">WEEKNUM(LH4)</f>
        <v>6</v>
      </c>
      <c r="LJ2" s="147">
        <f t="shared" ref="LJ2" si="200">WEEKNUM(LJ4)</f>
        <v>6</v>
      </c>
      <c r="LK2" s="147">
        <f t="shared" ref="LK2" si="201">WEEKNUM(LJ4)</f>
        <v>6</v>
      </c>
      <c r="LL2" s="147">
        <f t="shared" ref="LL2" si="202">WEEKNUM(LL4)</f>
        <v>6</v>
      </c>
      <c r="LM2" s="147">
        <f t="shared" ref="LM2" si="203">WEEKNUM(LL4)</f>
        <v>6</v>
      </c>
      <c r="LN2" s="147">
        <f t="shared" ref="LN2" si="204">WEEKNUM(LN4)</f>
        <v>6</v>
      </c>
      <c r="LO2" s="147">
        <f t="shared" ref="LO2" si="205">WEEKNUM(LN4)</f>
        <v>6</v>
      </c>
      <c r="LP2" s="147">
        <f t="shared" ref="LP2" si="206">WEEKNUM(LP4)</f>
        <v>6</v>
      </c>
      <c r="LQ2" s="147">
        <f t="shared" ref="LQ2" si="207">WEEKNUM(LP4)</f>
        <v>6</v>
      </c>
      <c r="LR2" s="147">
        <f t="shared" ref="LR2" si="208">WEEKNUM(LR4)</f>
        <v>6</v>
      </c>
      <c r="LS2" s="147">
        <f t="shared" ref="LS2" si="209">WEEKNUM(LR4)</f>
        <v>6</v>
      </c>
      <c r="LT2" s="147">
        <f t="shared" ref="LT2" si="210">WEEKNUM(LT4)</f>
        <v>6</v>
      </c>
      <c r="LU2" s="147">
        <f t="shared" ref="LU2" si="211">WEEKNUM(LT4)</f>
        <v>6</v>
      </c>
      <c r="LV2" s="147">
        <f t="shared" ref="LV2" si="212">WEEKNUM(LV4)</f>
        <v>7</v>
      </c>
      <c r="LW2" s="147">
        <f t="shared" ref="LW2" si="213">WEEKNUM(LV4)</f>
        <v>7</v>
      </c>
      <c r="LX2" s="147">
        <f t="shared" ref="LX2" si="214">WEEKNUM(LX4)</f>
        <v>7</v>
      </c>
      <c r="LY2" s="147">
        <f t="shared" ref="LY2" si="215">WEEKNUM(LX4)</f>
        <v>7</v>
      </c>
      <c r="LZ2" s="147">
        <f t="shared" ref="LZ2" si="216">WEEKNUM(LZ4)</f>
        <v>7</v>
      </c>
      <c r="MA2" s="147">
        <f t="shared" ref="MA2" si="217">WEEKNUM(LZ4)</f>
        <v>7</v>
      </c>
      <c r="MB2" s="147">
        <f t="shared" ref="MB2" si="218">WEEKNUM(MB4)</f>
        <v>7</v>
      </c>
      <c r="MC2" s="147">
        <f t="shared" ref="MC2" si="219">WEEKNUM(MB4)</f>
        <v>7</v>
      </c>
      <c r="MD2" s="147">
        <f t="shared" ref="MD2" si="220">WEEKNUM(MD4)</f>
        <v>7</v>
      </c>
      <c r="ME2" s="147">
        <f t="shared" ref="ME2" si="221">WEEKNUM(MD4)</f>
        <v>7</v>
      </c>
      <c r="MF2" s="147">
        <f t="shared" ref="MF2" si="222">WEEKNUM(MF4)</f>
        <v>7</v>
      </c>
      <c r="MG2" s="147">
        <f t="shared" ref="MG2" si="223">WEEKNUM(MF4)</f>
        <v>7</v>
      </c>
      <c r="MH2" s="147">
        <f t="shared" ref="MH2" si="224">WEEKNUM(MH4)</f>
        <v>7</v>
      </c>
      <c r="MI2" s="147">
        <f t="shared" ref="MI2" si="225">WEEKNUM(MH4)</f>
        <v>7</v>
      </c>
      <c r="MJ2" s="147">
        <f t="shared" ref="MJ2" si="226">WEEKNUM(MJ4)</f>
        <v>8</v>
      </c>
      <c r="MK2" s="147">
        <f t="shared" ref="MK2" si="227">WEEKNUM(MJ4)</f>
        <v>8</v>
      </c>
      <c r="ML2" s="147">
        <f t="shared" ref="ML2" si="228">WEEKNUM(ML4)</f>
        <v>8</v>
      </c>
      <c r="MM2" s="147">
        <f t="shared" ref="MM2" si="229">WEEKNUM(ML4)</f>
        <v>8</v>
      </c>
      <c r="MN2" s="147">
        <f t="shared" ref="MN2" si="230">WEEKNUM(MN4)</f>
        <v>8</v>
      </c>
      <c r="MO2" s="147">
        <f t="shared" ref="MO2" si="231">WEEKNUM(MN4)</f>
        <v>8</v>
      </c>
      <c r="MP2" s="147">
        <f t="shared" ref="MP2" si="232">WEEKNUM(MP4)</f>
        <v>8</v>
      </c>
      <c r="MQ2" s="147">
        <f t="shared" ref="MQ2" si="233">WEEKNUM(MP4)</f>
        <v>8</v>
      </c>
      <c r="MR2" s="147">
        <f t="shared" ref="MR2" si="234">WEEKNUM(MR4)</f>
        <v>8</v>
      </c>
      <c r="MS2" s="147">
        <f t="shared" ref="MS2" si="235">WEEKNUM(MR4)</f>
        <v>8</v>
      </c>
      <c r="MT2" s="147">
        <f t="shared" ref="MT2" si="236">WEEKNUM(MT4)</f>
        <v>8</v>
      </c>
      <c r="MU2" s="147">
        <f t="shared" ref="MU2" si="237">WEEKNUM(MT4)</f>
        <v>8</v>
      </c>
      <c r="MV2" s="147">
        <f t="shared" ref="MV2" si="238">WEEKNUM(MV4)</f>
        <v>8</v>
      </c>
      <c r="MW2" s="147">
        <f t="shared" ref="MW2" si="239">WEEKNUM(MV4)</f>
        <v>8</v>
      </c>
      <c r="MX2" s="147">
        <f t="shared" ref="MX2" si="240">WEEKNUM(MX4)</f>
        <v>9</v>
      </c>
      <c r="MY2" s="147">
        <f t="shared" ref="MY2" si="241">WEEKNUM(MX4)</f>
        <v>9</v>
      </c>
      <c r="MZ2" s="147">
        <f t="shared" ref="MZ2" si="242">WEEKNUM(MZ4)</f>
        <v>9</v>
      </c>
      <c r="NA2" s="147">
        <f t="shared" ref="NA2" si="243">WEEKNUM(MZ4)</f>
        <v>9</v>
      </c>
      <c r="NB2" s="147">
        <f t="shared" ref="NB2" si="244">WEEKNUM(NB4)</f>
        <v>9</v>
      </c>
      <c r="NC2" s="147">
        <f t="shared" ref="NC2" si="245">WEEKNUM(NB4)</f>
        <v>9</v>
      </c>
      <c r="ND2" s="147">
        <f t="shared" ref="ND2" si="246">WEEKNUM(ND4)</f>
        <v>9</v>
      </c>
      <c r="NE2" s="147">
        <f t="shared" ref="NE2" si="247">WEEKNUM(ND4)</f>
        <v>9</v>
      </c>
      <c r="NF2" s="147">
        <f t="shared" ref="NF2" si="248">WEEKNUM(NF4)</f>
        <v>9</v>
      </c>
      <c r="NG2" s="147">
        <f t="shared" ref="NG2" si="249">WEEKNUM(NF4)</f>
        <v>9</v>
      </c>
      <c r="NH2" s="147">
        <f t="shared" ref="NH2" si="250">WEEKNUM(NH4)</f>
        <v>9</v>
      </c>
      <c r="NI2" s="147">
        <f t="shared" ref="NI2" si="251">WEEKNUM(NH4)</f>
        <v>9</v>
      </c>
    </row>
    <row r="3" spans="1:373">
      <c r="B3" s="667" t="s">
        <v>99</v>
      </c>
      <c r="C3" s="667" t="s">
        <v>433</v>
      </c>
      <c r="D3" s="667" t="s">
        <v>434</v>
      </c>
      <c r="E3" s="667" t="s">
        <v>435</v>
      </c>
      <c r="F3" s="667" t="s">
        <v>436</v>
      </c>
      <c r="G3" s="667" t="s">
        <v>437</v>
      </c>
      <c r="H3" s="667" t="s">
        <v>438</v>
      </c>
      <c r="I3" s="667" t="s">
        <v>439</v>
      </c>
      <c r="J3" s="667" t="s">
        <v>440</v>
      </c>
      <c r="K3" s="153" t="s">
        <v>441</v>
      </c>
      <c r="L3" s="150" t="s">
        <v>442</v>
      </c>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0"/>
      <c r="AV3" s="150"/>
      <c r="AW3" s="150"/>
      <c r="AX3" s="150"/>
      <c r="AY3" s="150"/>
      <c r="AZ3" s="150"/>
      <c r="BA3" s="150"/>
      <c r="BB3" s="150"/>
      <c r="BC3" s="150"/>
      <c r="BD3" s="150"/>
      <c r="BE3" s="150"/>
      <c r="BF3" s="150"/>
      <c r="BG3" s="150"/>
      <c r="BH3" s="150"/>
      <c r="BI3" s="150"/>
      <c r="BJ3" s="150"/>
      <c r="BK3" s="150"/>
      <c r="BL3" s="150"/>
      <c r="BM3" s="150"/>
      <c r="BN3" s="150"/>
      <c r="BO3" s="150"/>
      <c r="BP3" s="150"/>
      <c r="BQ3" s="150"/>
      <c r="BR3" s="150"/>
      <c r="BS3" s="150"/>
      <c r="BT3" s="150"/>
      <c r="BU3" s="150"/>
      <c r="BV3" s="150"/>
      <c r="BW3" s="150"/>
      <c r="BX3" s="150"/>
      <c r="BY3" s="150"/>
      <c r="BZ3" s="150"/>
      <c r="CA3" s="150"/>
      <c r="CB3" s="150"/>
      <c r="CC3" s="150"/>
      <c r="CD3" s="150"/>
      <c r="CE3" s="150"/>
      <c r="CF3" s="150"/>
      <c r="CG3" s="150"/>
      <c r="CH3" s="150"/>
      <c r="CI3" s="150"/>
      <c r="CJ3" s="150"/>
      <c r="CK3" s="150"/>
      <c r="CL3" s="150"/>
      <c r="CM3" s="150"/>
      <c r="CN3" s="150"/>
      <c r="CO3" s="150"/>
      <c r="CP3" s="150"/>
      <c r="CQ3" s="150"/>
      <c r="CR3" s="150"/>
      <c r="CS3" s="150"/>
      <c r="CT3" s="150"/>
      <c r="CU3" s="150"/>
      <c r="CV3" s="150"/>
      <c r="CW3" s="150"/>
      <c r="CX3" s="150"/>
      <c r="CY3" s="150"/>
      <c r="CZ3" s="150"/>
      <c r="DA3" s="150"/>
      <c r="DB3" s="150"/>
      <c r="DC3" s="150"/>
      <c r="DD3" s="150"/>
      <c r="DE3" s="150"/>
      <c r="DF3" s="150"/>
      <c r="DG3" s="150"/>
      <c r="DH3" s="150"/>
      <c r="DI3" s="150"/>
      <c r="DJ3" s="150"/>
      <c r="DK3" s="151"/>
      <c r="DL3" s="150"/>
      <c r="DM3" s="151"/>
      <c r="DN3" s="150"/>
      <c r="DO3" s="151"/>
      <c r="DP3" s="150"/>
      <c r="DQ3" s="151"/>
      <c r="DR3" s="150"/>
      <c r="DS3" s="151"/>
      <c r="DT3" s="150"/>
      <c r="DU3" s="151"/>
      <c r="DV3" s="150"/>
      <c r="DW3" s="151"/>
      <c r="DX3" s="150"/>
      <c r="DY3" s="151"/>
      <c r="DZ3" s="150"/>
      <c r="EA3" s="151"/>
      <c r="EB3" s="150"/>
      <c r="EC3" s="151"/>
      <c r="ED3" s="150"/>
      <c r="EE3" s="151"/>
      <c r="EF3" s="150"/>
      <c r="EG3" s="151"/>
      <c r="EH3" s="150"/>
      <c r="EI3" s="151"/>
      <c r="EJ3" s="150"/>
      <c r="EK3" s="151"/>
      <c r="EL3" s="150"/>
      <c r="EM3" s="151"/>
      <c r="EN3" s="150"/>
      <c r="EO3" s="151"/>
      <c r="EP3" s="150"/>
      <c r="EQ3" s="151"/>
      <c r="ER3" s="150"/>
      <c r="ES3" s="151"/>
      <c r="ET3" s="150"/>
      <c r="EU3" s="151"/>
      <c r="EV3" s="150"/>
      <c r="EW3" s="151"/>
      <c r="EX3" s="150"/>
      <c r="EY3" s="151"/>
      <c r="EZ3" s="150"/>
      <c r="FA3" s="151"/>
      <c r="FB3" s="150"/>
      <c r="FC3" s="151"/>
      <c r="FD3" s="150"/>
      <c r="FE3" s="151"/>
      <c r="FF3" s="150"/>
      <c r="FG3" s="151"/>
      <c r="FH3" s="150"/>
      <c r="FI3" s="151"/>
      <c r="FJ3" s="150"/>
      <c r="FK3" s="151"/>
      <c r="FL3" s="150"/>
      <c r="FM3" s="151"/>
      <c r="FN3" s="150"/>
      <c r="FO3" s="151"/>
      <c r="FP3" s="150"/>
      <c r="FQ3" s="151"/>
      <c r="FR3" s="150"/>
      <c r="FS3" s="151"/>
      <c r="FT3" s="150"/>
      <c r="FU3" s="151"/>
      <c r="FV3" s="150"/>
      <c r="FW3" s="151"/>
      <c r="FX3" s="150"/>
      <c r="FY3" s="151"/>
      <c r="FZ3" s="150"/>
      <c r="GA3" s="151"/>
      <c r="GB3" s="150"/>
      <c r="GC3" s="151"/>
      <c r="GD3" s="150"/>
      <c r="GE3" s="151"/>
      <c r="GF3" s="150"/>
      <c r="GG3" s="151"/>
      <c r="GH3" s="150"/>
      <c r="GI3" s="151"/>
      <c r="GJ3" s="150"/>
      <c r="GK3" s="151"/>
      <c r="GL3" s="150"/>
      <c r="GM3" s="151"/>
      <c r="GN3" s="150"/>
      <c r="GO3" s="151"/>
      <c r="GP3" s="150"/>
      <c r="GQ3" s="151"/>
      <c r="GR3" s="150"/>
      <c r="GS3" s="151"/>
      <c r="GT3" s="150"/>
      <c r="GU3" s="151"/>
      <c r="GV3" s="150"/>
      <c r="GW3" s="151"/>
      <c r="GX3" s="150"/>
      <c r="GY3" s="151"/>
      <c r="GZ3" s="150"/>
      <c r="HA3" s="151"/>
      <c r="HB3" s="150"/>
      <c r="HC3" s="151"/>
      <c r="HD3" s="150"/>
      <c r="HE3" s="151"/>
      <c r="HF3" s="150"/>
      <c r="HG3" s="151"/>
      <c r="HH3" s="150"/>
      <c r="HI3" s="151"/>
      <c r="HJ3" s="150"/>
      <c r="HK3" s="151"/>
      <c r="HL3" s="150"/>
      <c r="HM3" s="151"/>
      <c r="HN3" s="150"/>
      <c r="HO3" s="151"/>
      <c r="HP3" s="150"/>
      <c r="HQ3" s="151"/>
      <c r="HR3" s="150"/>
      <c r="HS3" s="151"/>
      <c r="HT3" s="150"/>
      <c r="HU3" s="151"/>
      <c r="HV3" s="150"/>
      <c r="HW3" s="151"/>
      <c r="HX3" s="150"/>
      <c r="HY3" s="151"/>
      <c r="HZ3" s="150"/>
      <c r="IA3" s="151"/>
      <c r="IB3" s="150"/>
      <c r="IC3" s="151"/>
      <c r="ID3" s="150"/>
      <c r="IE3" s="151"/>
      <c r="IF3" s="150"/>
      <c r="IG3" s="151"/>
      <c r="IH3" s="150"/>
      <c r="II3" s="151"/>
      <c r="IJ3" s="150"/>
      <c r="IK3" s="151"/>
      <c r="IL3" s="150"/>
      <c r="IM3" s="151"/>
      <c r="IN3" s="150"/>
      <c r="IO3" s="151"/>
      <c r="IP3" s="150"/>
      <c r="IQ3" s="151"/>
      <c r="IR3" s="150"/>
      <c r="IS3" s="151"/>
      <c r="IT3" s="150"/>
      <c r="IU3" s="151"/>
      <c r="IV3" s="150"/>
      <c r="IW3" s="151"/>
      <c r="IX3" s="150"/>
      <c r="IY3" s="151"/>
      <c r="IZ3" s="150"/>
      <c r="JA3" s="151"/>
      <c r="JB3" s="150"/>
      <c r="JC3" s="151"/>
      <c r="JD3" s="150"/>
      <c r="JE3" s="151"/>
      <c r="JF3" s="150"/>
      <c r="JG3" s="151"/>
      <c r="JH3" s="150"/>
      <c r="JI3" s="151"/>
      <c r="JJ3" s="150"/>
      <c r="JK3" s="151"/>
      <c r="JL3" s="150"/>
      <c r="JM3" s="151"/>
      <c r="JN3" s="150"/>
      <c r="JO3" s="151"/>
      <c r="JP3" s="150"/>
      <c r="JQ3" s="151"/>
      <c r="JR3" s="150"/>
      <c r="JS3" s="151"/>
      <c r="JT3" s="150"/>
      <c r="JU3" s="151"/>
      <c r="JV3" s="150"/>
      <c r="JW3" s="151"/>
      <c r="JX3" s="150"/>
      <c r="JY3" s="151"/>
      <c r="JZ3" s="150"/>
      <c r="KA3" s="151"/>
      <c r="KB3" s="150"/>
      <c r="KC3" s="151"/>
      <c r="KD3" s="150"/>
      <c r="KE3" s="151"/>
      <c r="KF3" s="150"/>
      <c r="KG3" s="151"/>
      <c r="KH3" s="150"/>
      <c r="KI3" s="151"/>
      <c r="KJ3" s="150"/>
      <c r="KK3" s="151"/>
      <c r="KL3" s="150"/>
      <c r="KM3" s="151"/>
      <c r="KN3" s="150"/>
      <c r="KO3" s="151"/>
      <c r="KP3" s="150"/>
      <c r="KQ3" s="151"/>
      <c r="KR3" s="150"/>
      <c r="KS3" s="151"/>
      <c r="KT3" s="150"/>
      <c r="KU3" s="151"/>
      <c r="KV3" s="150"/>
      <c r="KW3" s="151"/>
      <c r="KX3" s="150"/>
      <c r="KY3" s="151"/>
      <c r="KZ3" s="150"/>
      <c r="LA3" s="151"/>
      <c r="LB3" s="150"/>
      <c r="LC3" s="151"/>
      <c r="LD3" s="150"/>
      <c r="LE3" s="151"/>
      <c r="LF3" s="150"/>
      <c r="LG3" s="151"/>
      <c r="LH3" s="150"/>
      <c r="LI3" s="151"/>
      <c r="LJ3" s="150"/>
      <c r="LK3" s="151"/>
      <c r="LL3" s="150"/>
      <c r="LM3" s="151"/>
      <c r="LN3" s="150"/>
      <c r="LO3" s="151"/>
      <c r="LP3" s="150"/>
      <c r="LQ3" s="151"/>
      <c r="LR3" s="150"/>
      <c r="LS3" s="151"/>
      <c r="LT3" s="150"/>
      <c r="LU3" s="151"/>
      <c r="LV3" s="150"/>
      <c r="LW3" s="151"/>
      <c r="LX3" s="150"/>
      <c r="LY3" s="151"/>
      <c r="LZ3" s="150"/>
      <c r="MA3" s="151"/>
      <c r="MB3" s="150"/>
      <c r="MC3" s="151"/>
      <c r="MD3" s="150"/>
      <c r="ME3" s="151"/>
      <c r="MF3" s="150"/>
      <c r="MG3" s="151"/>
      <c r="MH3" s="150"/>
      <c r="MI3" s="151"/>
      <c r="MJ3" s="150"/>
      <c r="MK3" s="151"/>
      <c r="ML3" s="150"/>
      <c r="MM3" s="151"/>
      <c r="MN3" s="150"/>
      <c r="MO3" s="151"/>
      <c r="MP3" s="150"/>
      <c r="MQ3" s="151"/>
      <c r="MR3" s="150"/>
      <c r="MS3" s="151"/>
      <c r="MT3" s="150"/>
      <c r="MU3" s="151"/>
      <c r="MV3" s="150"/>
      <c r="MW3" s="151"/>
      <c r="MX3" s="150"/>
      <c r="MY3" s="151"/>
      <c r="MZ3" s="150"/>
      <c r="NA3" s="151"/>
      <c r="NB3" s="150"/>
      <c r="NC3" s="151"/>
      <c r="ND3" s="150"/>
      <c r="NE3" s="151"/>
      <c r="NF3" s="150"/>
      <c r="NG3" s="151"/>
      <c r="NH3" s="150"/>
      <c r="NI3" s="151"/>
    </row>
    <row r="4" spans="1:373">
      <c r="B4" s="668"/>
      <c r="C4" s="668"/>
      <c r="D4" s="668"/>
      <c r="E4" s="668"/>
      <c r="F4" s="668"/>
      <c r="G4" s="668"/>
      <c r="H4" s="668"/>
      <c r="I4" s="668"/>
      <c r="J4" s="668"/>
      <c r="K4" s="155">
        <f ca="1">TODAY()</f>
        <v>46116</v>
      </c>
      <c r="L4" s="650">
        <v>45536</v>
      </c>
      <c r="M4" s="651"/>
      <c r="N4" s="650">
        <f>L4+1</f>
        <v>45537</v>
      </c>
      <c r="O4" s="651"/>
      <c r="P4" s="650">
        <f>N4+1</f>
        <v>45538</v>
      </c>
      <c r="Q4" s="651"/>
      <c r="R4" s="650">
        <f>P4+1</f>
        <v>45539</v>
      </c>
      <c r="S4" s="651"/>
      <c r="T4" s="650">
        <f>R4+1</f>
        <v>45540</v>
      </c>
      <c r="U4" s="651"/>
      <c r="V4" s="650">
        <f>T4+1</f>
        <v>45541</v>
      </c>
      <c r="W4" s="651"/>
      <c r="X4" s="650">
        <f>V4+1</f>
        <v>45542</v>
      </c>
      <c r="Y4" s="651"/>
      <c r="Z4" s="650">
        <f>X4+1</f>
        <v>45543</v>
      </c>
      <c r="AA4" s="651"/>
      <c r="AB4" s="650">
        <f>Z4+1</f>
        <v>45544</v>
      </c>
      <c r="AC4" s="651"/>
      <c r="AD4" s="650">
        <f>AB4+1</f>
        <v>45545</v>
      </c>
      <c r="AE4" s="651"/>
      <c r="AF4" s="650">
        <f>AD4+1</f>
        <v>45546</v>
      </c>
      <c r="AG4" s="651"/>
      <c r="AH4" s="650">
        <f>AF4+1</f>
        <v>45547</v>
      </c>
      <c r="AI4" s="651"/>
      <c r="AJ4" s="650">
        <f>AH4+1</f>
        <v>45548</v>
      </c>
      <c r="AK4" s="651"/>
      <c r="AL4" s="650">
        <f>AJ4+1</f>
        <v>45549</v>
      </c>
      <c r="AM4" s="651"/>
      <c r="AN4" s="650">
        <f>AL4+1</f>
        <v>45550</v>
      </c>
      <c r="AO4" s="651"/>
      <c r="AP4" s="650">
        <f>AN4+1</f>
        <v>45551</v>
      </c>
      <c r="AQ4" s="651"/>
      <c r="AR4" s="650">
        <f>AP4+1</f>
        <v>45552</v>
      </c>
      <c r="AS4" s="651"/>
      <c r="AT4" s="650">
        <f>AR4+1</f>
        <v>45553</v>
      </c>
      <c r="AU4" s="651"/>
      <c r="AV4" s="650">
        <f>AT4+1</f>
        <v>45554</v>
      </c>
      <c r="AW4" s="651"/>
      <c r="AX4" s="650">
        <f>AV4+1</f>
        <v>45555</v>
      </c>
      <c r="AY4" s="651"/>
      <c r="AZ4" s="650">
        <f>AX4+1</f>
        <v>45556</v>
      </c>
      <c r="BA4" s="651"/>
      <c r="BB4" s="650">
        <f>AZ4+1</f>
        <v>45557</v>
      </c>
      <c r="BC4" s="651"/>
      <c r="BD4" s="650">
        <f>BB4+1</f>
        <v>45558</v>
      </c>
      <c r="BE4" s="651"/>
      <c r="BF4" s="650">
        <f>BD4+1</f>
        <v>45559</v>
      </c>
      <c r="BG4" s="651"/>
      <c r="BH4" s="650">
        <f>BF4+1</f>
        <v>45560</v>
      </c>
      <c r="BI4" s="651"/>
      <c r="BJ4" s="650">
        <f>BH4+1</f>
        <v>45561</v>
      </c>
      <c r="BK4" s="651"/>
      <c r="BL4" s="650">
        <f>BJ4+1</f>
        <v>45562</v>
      </c>
      <c r="BM4" s="651"/>
      <c r="BN4" s="650">
        <f>BL4+1</f>
        <v>45563</v>
      </c>
      <c r="BO4" s="651"/>
      <c r="BP4" s="650">
        <f>BN4+1</f>
        <v>45564</v>
      </c>
      <c r="BQ4" s="651"/>
      <c r="BR4" s="650">
        <f>BP4+1</f>
        <v>45565</v>
      </c>
      <c r="BS4" s="651"/>
      <c r="BT4" s="650">
        <f>BR4+1</f>
        <v>45566</v>
      </c>
      <c r="BU4" s="651"/>
      <c r="BV4" s="650">
        <f>BT4+1</f>
        <v>45567</v>
      </c>
      <c r="BW4" s="651"/>
      <c r="BX4" s="650">
        <f>BV4+1</f>
        <v>45568</v>
      </c>
      <c r="BY4" s="651"/>
      <c r="BZ4" s="650">
        <f>BX4+1</f>
        <v>45569</v>
      </c>
      <c r="CA4" s="651"/>
      <c r="CB4" s="650">
        <f>BZ4+1</f>
        <v>45570</v>
      </c>
      <c r="CC4" s="651"/>
      <c r="CD4" s="650">
        <f>CB4+1</f>
        <v>45571</v>
      </c>
      <c r="CE4" s="651"/>
      <c r="CF4" s="650">
        <f>CD4+1</f>
        <v>45572</v>
      </c>
      <c r="CG4" s="651"/>
      <c r="CH4" s="650">
        <f>CF4+1</f>
        <v>45573</v>
      </c>
      <c r="CI4" s="651"/>
      <c r="CJ4" s="650">
        <f>CH4+1</f>
        <v>45574</v>
      </c>
      <c r="CK4" s="651"/>
      <c r="CL4" s="650">
        <f>CJ4+1</f>
        <v>45575</v>
      </c>
      <c r="CM4" s="651"/>
      <c r="CN4" s="650">
        <f>CL4+1</f>
        <v>45576</v>
      </c>
      <c r="CO4" s="651"/>
      <c r="CP4" s="650">
        <f>CN4+1</f>
        <v>45577</v>
      </c>
      <c r="CQ4" s="651"/>
      <c r="CR4" s="650">
        <f>CP4+1</f>
        <v>45578</v>
      </c>
      <c r="CS4" s="651"/>
      <c r="CT4" s="650">
        <f>CR4+1</f>
        <v>45579</v>
      </c>
      <c r="CU4" s="651"/>
      <c r="CV4" s="650">
        <f>CT4+1</f>
        <v>45580</v>
      </c>
      <c r="CW4" s="651"/>
      <c r="CX4" s="650">
        <f>CV4+1</f>
        <v>45581</v>
      </c>
      <c r="CY4" s="651"/>
      <c r="CZ4" s="650">
        <f>CX4+1</f>
        <v>45582</v>
      </c>
      <c r="DA4" s="651"/>
      <c r="DB4" s="650">
        <f>CZ4+1</f>
        <v>45583</v>
      </c>
      <c r="DC4" s="651"/>
      <c r="DD4" s="650">
        <f>DB4+1</f>
        <v>45584</v>
      </c>
      <c r="DE4" s="651"/>
      <c r="DF4" s="650">
        <f>DD4+1</f>
        <v>45585</v>
      </c>
      <c r="DG4" s="651"/>
      <c r="DH4" s="650">
        <f>DF4+1</f>
        <v>45586</v>
      </c>
      <c r="DI4" s="651"/>
      <c r="DJ4" s="650">
        <f>DH4+1</f>
        <v>45587</v>
      </c>
      <c r="DK4" s="651"/>
      <c r="DL4" s="650">
        <f t="shared" ref="DL4" si="252">DJ4+1</f>
        <v>45588</v>
      </c>
      <c r="DM4" s="651"/>
      <c r="DN4" s="650">
        <f t="shared" ref="DN4" si="253">DL4+1</f>
        <v>45589</v>
      </c>
      <c r="DO4" s="651"/>
      <c r="DP4" s="650">
        <f t="shared" ref="DP4" si="254">DN4+1</f>
        <v>45590</v>
      </c>
      <c r="DQ4" s="651"/>
      <c r="DR4" s="650">
        <f t="shared" ref="DR4" si="255">DP4+1</f>
        <v>45591</v>
      </c>
      <c r="DS4" s="651"/>
      <c r="DT4" s="650">
        <f t="shared" ref="DT4" si="256">DR4+1</f>
        <v>45592</v>
      </c>
      <c r="DU4" s="651"/>
      <c r="DV4" s="650">
        <f t="shared" ref="DV4" si="257">DT4+1</f>
        <v>45593</v>
      </c>
      <c r="DW4" s="651"/>
      <c r="DX4" s="650">
        <f t="shared" ref="DX4" si="258">DV4+1</f>
        <v>45594</v>
      </c>
      <c r="DY4" s="651"/>
      <c r="DZ4" s="650">
        <f t="shared" ref="DZ4" si="259">DX4+1</f>
        <v>45595</v>
      </c>
      <c r="EA4" s="651"/>
      <c r="EB4" s="650">
        <f t="shared" ref="EB4" si="260">DZ4+1</f>
        <v>45596</v>
      </c>
      <c r="EC4" s="651"/>
      <c r="ED4" s="650">
        <f t="shared" ref="ED4" si="261">EB4+1</f>
        <v>45597</v>
      </c>
      <c r="EE4" s="651"/>
      <c r="EF4" s="650">
        <f t="shared" ref="EF4" si="262">ED4+1</f>
        <v>45598</v>
      </c>
      <c r="EG4" s="651"/>
      <c r="EH4" s="650">
        <f t="shared" ref="EH4" si="263">EF4+1</f>
        <v>45599</v>
      </c>
      <c r="EI4" s="651"/>
      <c r="EJ4" s="650">
        <f t="shared" ref="EJ4" si="264">EH4+1</f>
        <v>45600</v>
      </c>
      <c r="EK4" s="651"/>
      <c r="EL4" s="650">
        <f t="shared" ref="EL4" si="265">EJ4+1</f>
        <v>45601</v>
      </c>
      <c r="EM4" s="651"/>
      <c r="EN4" s="650">
        <f t="shared" ref="EN4" si="266">EL4+1</f>
        <v>45602</v>
      </c>
      <c r="EO4" s="651"/>
      <c r="EP4" s="650">
        <f t="shared" ref="EP4" si="267">EN4+1</f>
        <v>45603</v>
      </c>
      <c r="EQ4" s="651"/>
      <c r="ER4" s="650">
        <f t="shared" ref="ER4" si="268">EP4+1</f>
        <v>45604</v>
      </c>
      <c r="ES4" s="651"/>
      <c r="ET4" s="650">
        <f t="shared" ref="ET4" si="269">ER4+1</f>
        <v>45605</v>
      </c>
      <c r="EU4" s="651"/>
      <c r="EV4" s="650">
        <f t="shared" ref="EV4" si="270">ET4+1</f>
        <v>45606</v>
      </c>
      <c r="EW4" s="651"/>
      <c r="EX4" s="650">
        <f t="shared" ref="EX4" si="271">EV4+1</f>
        <v>45607</v>
      </c>
      <c r="EY4" s="651"/>
      <c r="EZ4" s="650">
        <f t="shared" ref="EZ4" si="272">EX4+1</f>
        <v>45608</v>
      </c>
      <c r="FA4" s="651"/>
      <c r="FB4" s="650">
        <f t="shared" ref="FB4" si="273">EZ4+1</f>
        <v>45609</v>
      </c>
      <c r="FC4" s="651"/>
      <c r="FD4" s="650">
        <f t="shared" ref="FD4" si="274">FB4+1</f>
        <v>45610</v>
      </c>
      <c r="FE4" s="651"/>
      <c r="FF4" s="650">
        <f t="shared" ref="FF4" si="275">FD4+1</f>
        <v>45611</v>
      </c>
      <c r="FG4" s="651"/>
      <c r="FH4" s="650">
        <f t="shared" ref="FH4" si="276">FF4+1</f>
        <v>45612</v>
      </c>
      <c r="FI4" s="651"/>
      <c r="FJ4" s="650">
        <f t="shared" ref="FJ4" si="277">FH4+1</f>
        <v>45613</v>
      </c>
      <c r="FK4" s="651"/>
      <c r="FL4" s="650">
        <f t="shared" ref="FL4" si="278">FJ4+1</f>
        <v>45614</v>
      </c>
      <c r="FM4" s="651"/>
      <c r="FN4" s="650">
        <f t="shared" ref="FN4" si="279">FL4+1</f>
        <v>45615</v>
      </c>
      <c r="FO4" s="651"/>
      <c r="FP4" s="650">
        <f t="shared" ref="FP4" si="280">FN4+1</f>
        <v>45616</v>
      </c>
      <c r="FQ4" s="651"/>
      <c r="FR4" s="650">
        <f t="shared" ref="FR4" si="281">FP4+1</f>
        <v>45617</v>
      </c>
      <c r="FS4" s="651"/>
      <c r="FT4" s="650">
        <f t="shared" ref="FT4" si="282">FR4+1</f>
        <v>45618</v>
      </c>
      <c r="FU4" s="651"/>
      <c r="FV4" s="650">
        <f t="shared" ref="FV4" si="283">FT4+1</f>
        <v>45619</v>
      </c>
      <c r="FW4" s="651"/>
      <c r="FX4" s="650">
        <f>FV4+1</f>
        <v>45620</v>
      </c>
      <c r="FY4" s="651"/>
      <c r="FZ4" s="650">
        <f t="shared" ref="FZ4" si="284">FX4+1</f>
        <v>45621</v>
      </c>
      <c r="GA4" s="651"/>
      <c r="GB4" s="650">
        <f t="shared" ref="GB4" si="285">FZ4+1</f>
        <v>45622</v>
      </c>
      <c r="GC4" s="651"/>
      <c r="GD4" s="650">
        <f t="shared" ref="GD4" si="286">GB4+1</f>
        <v>45623</v>
      </c>
      <c r="GE4" s="651"/>
      <c r="GF4" s="650">
        <f t="shared" ref="GF4" si="287">GD4+1</f>
        <v>45624</v>
      </c>
      <c r="GG4" s="651"/>
      <c r="GH4" s="650">
        <f t="shared" ref="GH4" si="288">GF4+1</f>
        <v>45625</v>
      </c>
      <c r="GI4" s="651"/>
      <c r="GJ4" s="650">
        <f t="shared" ref="GJ4" si="289">GH4+1</f>
        <v>45626</v>
      </c>
      <c r="GK4" s="651"/>
      <c r="GL4" s="650">
        <f t="shared" ref="GL4" si="290">GJ4+1</f>
        <v>45627</v>
      </c>
      <c r="GM4" s="651"/>
      <c r="GN4" s="650">
        <f t="shared" ref="GN4" si="291">GL4+1</f>
        <v>45628</v>
      </c>
      <c r="GO4" s="651"/>
      <c r="GP4" s="650">
        <f t="shared" ref="GP4" si="292">GN4+1</f>
        <v>45629</v>
      </c>
      <c r="GQ4" s="651"/>
      <c r="GR4" s="650">
        <f t="shared" ref="GR4" si="293">GP4+1</f>
        <v>45630</v>
      </c>
      <c r="GS4" s="651"/>
      <c r="GT4" s="650">
        <f t="shared" ref="GT4" si="294">GR4+1</f>
        <v>45631</v>
      </c>
      <c r="GU4" s="651"/>
      <c r="GV4" s="650">
        <f t="shared" ref="GV4" si="295">GT4+1</f>
        <v>45632</v>
      </c>
      <c r="GW4" s="651"/>
      <c r="GX4" s="650">
        <f t="shared" ref="GX4" si="296">GV4+1</f>
        <v>45633</v>
      </c>
      <c r="GY4" s="651"/>
      <c r="GZ4" s="650">
        <f t="shared" ref="GZ4" si="297">GX4+1</f>
        <v>45634</v>
      </c>
      <c r="HA4" s="651"/>
      <c r="HB4" s="650">
        <f t="shared" ref="HB4" si="298">GZ4+1</f>
        <v>45635</v>
      </c>
      <c r="HC4" s="651"/>
      <c r="HD4" s="650">
        <f t="shared" ref="HD4" si="299">HB4+1</f>
        <v>45636</v>
      </c>
      <c r="HE4" s="651"/>
      <c r="HF4" s="650">
        <f t="shared" ref="HF4" si="300">HD4+1</f>
        <v>45637</v>
      </c>
      <c r="HG4" s="651"/>
      <c r="HH4" s="650">
        <f t="shared" ref="HH4" si="301">HF4+1</f>
        <v>45638</v>
      </c>
      <c r="HI4" s="651"/>
      <c r="HJ4" s="650">
        <f t="shared" ref="HJ4" si="302">HH4+1</f>
        <v>45639</v>
      </c>
      <c r="HK4" s="651"/>
      <c r="HL4" s="650">
        <f t="shared" ref="HL4" si="303">HJ4+1</f>
        <v>45640</v>
      </c>
      <c r="HM4" s="651"/>
      <c r="HN4" s="650">
        <f t="shared" ref="HN4" si="304">HL4+1</f>
        <v>45641</v>
      </c>
      <c r="HO4" s="651"/>
      <c r="HP4" s="650">
        <f t="shared" ref="HP4" si="305">HN4+1</f>
        <v>45642</v>
      </c>
      <c r="HQ4" s="651"/>
      <c r="HR4" s="650">
        <f t="shared" ref="HR4" si="306">HP4+1</f>
        <v>45643</v>
      </c>
      <c r="HS4" s="651"/>
      <c r="HT4" s="650">
        <f t="shared" ref="HT4" si="307">HR4+1</f>
        <v>45644</v>
      </c>
      <c r="HU4" s="651"/>
      <c r="HV4" s="650">
        <f t="shared" ref="HV4" si="308">HT4+1</f>
        <v>45645</v>
      </c>
      <c r="HW4" s="651"/>
      <c r="HX4" s="650">
        <f t="shared" ref="HX4" si="309">HV4+1</f>
        <v>45646</v>
      </c>
      <c r="HY4" s="651"/>
      <c r="HZ4" s="650">
        <f t="shared" ref="HZ4" si="310">HX4+1</f>
        <v>45647</v>
      </c>
      <c r="IA4" s="651"/>
      <c r="IB4" s="650">
        <f t="shared" ref="IB4" si="311">HZ4+1</f>
        <v>45648</v>
      </c>
      <c r="IC4" s="651"/>
      <c r="ID4" s="650">
        <f t="shared" ref="ID4" si="312">IB4+1</f>
        <v>45649</v>
      </c>
      <c r="IE4" s="651"/>
      <c r="IF4" s="650">
        <f t="shared" ref="IF4" si="313">ID4+1</f>
        <v>45650</v>
      </c>
      <c r="IG4" s="651"/>
      <c r="IH4" s="650">
        <f t="shared" ref="IH4" si="314">IF4+1</f>
        <v>45651</v>
      </c>
      <c r="II4" s="651"/>
      <c r="IJ4" s="650">
        <f t="shared" ref="IJ4" si="315">IH4+1</f>
        <v>45652</v>
      </c>
      <c r="IK4" s="651"/>
      <c r="IL4" s="650">
        <f>IJ4+1</f>
        <v>45653</v>
      </c>
      <c r="IM4" s="651"/>
      <c r="IN4" s="650">
        <f t="shared" ref="IN4" si="316">IL4+1</f>
        <v>45654</v>
      </c>
      <c r="IO4" s="651"/>
      <c r="IP4" s="650">
        <f t="shared" ref="IP4" si="317">IN4+1</f>
        <v>45655</v>
      </c>
      <c r="IQ4" s="651"/>
      <c r="IR4" s="650">
        <f t="shared" ref="IR4" si="318">IP4+1</f>
        <v>45656</v>
      </c>
      <c r="IS4" s="651"/>
      <c r="IT4" s="650">
        <f t="shared" ref="IT4" si="319">IR4+1</f>
        <v>45657</v>
      </c>
      <c r="IU4" s="651"/>
      <c r="IV4" s="650">
        <f t="shared" ref="IV4" si="320">IT4+1</f>
        <v>45658</v>
      </c>
      <c r="IW4" s="651"/>
      <c r="IX4" s="650">
        <f t="shared" ref="IX4" si="321">IV4+1</f>
        <v>45659</v>
      </c>
      <c r="IY4" s="651"/>
      <c r="IZ4" s="650">
        <f t="shared" ref="IZ4" si="322">IX4+1</f>
        <v>45660</v>
      </c>
      <c r="JA4" s="651"/>
      <c r="JB4" s="650">
        <f t="shared" ref="JB4" si="323">IZ4+1</f>
        <v>45661</v>
      </c>
      <c r="JC4" s="651"/>
      <c r="JD4" s="650">
        <f t="shared" ref="JD4" si="324">JB4+1</f>
        <v>45662</v>
      </c>
      <c r="JE4" s="651"/>
      <c r="JF4" s="650">
        <f t="shared" ref="JF4" si="325">JD4+1</f>
        <v>45663</v>
      </c>
      <c r="JG4" s="651"/>
      <c r="JH4" s="650">
        <f t="shared" ref="JH4" si="326">JF4+1</f>
        <v>45664</v>
      </c>
      <c r="JI4" s="651"/>
      <c r="JJ4" s="650">
        <f t="shared" ref="JJ4" si="327">JH4+1</f>
        <v>45665</v>
      </c>
      <c r="JK4" s="651"/>
      <c r="JL4" s="650">
        <f t="shared" ref="JL4" si="328">JJ4+1</f>
        <v>45666</v>
      </c>
      <c r="JM4" s="651"/>
      <c r="JN4" s="650">
        <f t="shared" ref="JN4" si="329">JL4+1</f>
        <v>45667</v>
      </c>
      <c r="JO4" s="651"/>
      <c r="JP4" s="650">
        <f t="shared" ref="JP4" si="330">JN4+1</f>
        <v>45668</v>
      </c>
      <c r="JQ4" s="651"/>
      <c r="JR4" s="650">
        <f t="shared" ref="JR4" si="331">JP4+1</f>
        <v>45669</v>
      </c>
      <c r="JS4" s="651"/>
      <c r="JT4" s="650">
        <f t="shared" ref="JT4" si="332">JR4+1</f>
        <v>45670</v>
      </c>
      <c r="JU4" s="651"/>
      <c r="JV4" s="650">
        <f t="shared" ref="JV4" si="333">JT4+1</f>
        <v>45671</v>
      </c>
      <c r="JW4" s="651"/>
      <c r="JX4" s="650">
        <f t="shared" ref="JX4" si="334">JV4+1</f>
        <v>45672</v>
      </c>
      <c r="JY4" s="651"/>
      <c r="JZ4" s="650">
        <f t="shared" ref="JZ4" si="335">JX4+1</f>
        <v>45673</v>
      </c>
      <c r="KA4" s="651"/>
      <c r="KB4" s="650">
        <f t="shared" ref="KB4" si="336">JZ4+1</f>
        <v>45674</v>
      </c>
      <c r="KC4" s="651"/>
      <c r="KD4" s="650">
        <f t="shared" ref="KD4" si="337">KB4+1</f>
        <v>45675</v>
      </c>
      <c r="KE4" s="651"/>
      <c r="KF4" s="650">
        <f t="shared" ref="KF4" si="338">KD4+1</f>
        <v>45676</v>
      </c>
      <c r="KG4" s="651"/>
      <c r="KH4" s="650">
        <f t="shared" ref="KH4" si="339">KF4+1</f>
        <v>45677</v>
      </c>
      <c r="KI4" s="651"/>
      <c r="KJ4" s="650">
        <f t="shared" ref="KJ4" si="340">KH4+1</f>
        <v>45678</v>
      </c>
      <c r="KK4" s="651"/>
      <c r="KL4" s="650">
        <f t="shared" ref="KL4" si="341">KJ4+1</f>
        <v>45679</v>
      </c>
      <c r="KM4" s="651"/>
      <c r="KN4" s="650">
        <f t="shared" ref="KN4" si="342">KL4+1</f>
        <v>45680</v>
      </c>
      <c r="KO4" s="651"/>
      <c r="KP4" s="650">
        <f t="shared" ref="KP4" si="343">KN4+1</f>
        <v>45681</v>
      </c>
      <c r="KQ4" s="651"/>
      <c r="KR4" s="650">
        <f t="shared" ref="KR4" si="344">KP4+1</f>
        <v>45682</v>
      </c>
      <c r="KS4" s="651"/>
      <c r="KT4" s="650">
        <f t="shared" ref="KT4" si="345">KR4+1</f>
        <v>45683</v>
      </c>
      <c r="KU4" s="651"/>
      <c r="KV4" s="650">
        <f t="shared" ref="KV4" si="346">KT4+1</f>
        <v>45684</v>
      </c>
      <c r="KW4" s="651"/>
      <c r="KX4" s="650">
        <f t="shared" ref="KX4" si="347">KV4+1</f>
        <v>45685</v>
      </c>
      <c r="KY4" s="651"/>
      <c r="KZ4" s="650">
        <f>KX4+1</f>
        <v>45686</v>
      </c>
      <c r="LA4" s="651"/>
      <c r="LB4" s="650">
        <f t="shared" ref="LB4" si="348">KZ4+1</f>
        <v>45687</v>
      </c>
      <c r="LC4" s="651"/>
      <c r="LD4" s="650">
        <f t="shared" ref="LD4" si="349">LB4+1</f>
        <v>45688</v>
      </c>
      <c r="LE4" s="651"/>
      <c r="LF4" s="650">
        <f t="shared" ref="LF4" si="350">LD4+1</f>
        <v>45689</v>
      </c>
      <c r="LG4" s="651"/>
      <c r="LH4" s="650">
        <f t="shared" ref="LH4" si="351">LF4+1</f>
        <v>45690</v>
      </c>
      <c r="LI4" s="651"/>
      <c r="LJ4" s="650">
        <f t="shared" ref="LJ4" si="352">LH4+1</f>
        <v>45691</v>
      </c>
      <c r="LK4" s="651"/>
      <c r="LL4" s="650">
        <f t="shared" ref="LL4" si="353">LJ4+1</f>
        <v>45692</v>
      </c>
      <c r="LM4" s="651"/>
      <c r="LN4" s="650">
        <f t="shared" ref="LN4" si="354">LL4+1</f>
        <v>45693</v>
      </c>
      <c r="LO4" s="651"/>
      <c r="LP4" s="650">
        <f t="shared" ref="LP4" si="355">LN4+1</f>
        <v>45694</v>
      </c>
      <c r="LQ4" s="651"/>
      <c r="LR4" s="650">
        <f t="shared" ref="LR4" si="356">LP4+1</f>
        <v>45695</v>
      </c>
      <c r="LS4" s="651"/>
      <c r="LT4" s="650">
        <f t="shared" ref="LT4" si="357">LR4+1</f>
        <v>45696</v>
      </c>
      <c r="LU4" s="651"/>
      <c r="LV4" s="650">
        <f t="shared" ref="LV4" si="358">LT4+1</f>
        <v>45697</v>
      </c>
      <c r="LW4" s="651"/>
      <c r="LX4" s="650">
        <f t="shared" ref="LX4" si="359">LV4+1</f>
        <v>45698</v>
      </c>
      <c r="LY4" s="651"/>
      <c r="LZ4" s="650">
        <f t="shared" ref="LZ4" si="360">LX4+1</f>
        <v>45699</v>
      </c>
      <c r="MA4" s="651"/>
      <c r="MB4" s="650">
        <f t="shared" ref="MB4" si="361">LZ4+1</f>
        <v>45700</v>
      </c>
      <c r="MC4" s="651"/>
      <c r="MD4" s="650">
        <f t="shared" ref="MD4" si="362">MB4+1</f>
        <v>45701</v>
      </c>
      <c r="ME4" s="651"/>
      <c r="MF4" s="650">
        <f t="shared" ref="MF4" si="363">MD4+1</f>
        <v>45702</v>
      </c>
      <c r="MG4" s="651"/>
      <c r="MH4" s="650">
        <f t="shared" ref="MH4" si="364">MF4+1</f>
        <v>45703</v>
      </c>
      <c r="MI4" s="651"/>
      <c r="MJ4" s="650">
        <f t="shared" ref="MJ4" si="365">MH4+1</f>
        <v>45704</v>
      </c>
      <c r="MK4" s="651"/>
      <c r="ML4" s="650">
        <f t="shared" ref="ML4" si="366">MJ4+1</f>
        <v>45705</v>
      </c>
      <c r="MM4" s="651"/>
      <c r="MN4" s="650">
        <f t="shared" ref="MN4" si="367">ML4+1</f>
        <v>45706</v>
      </c>
      <c r="MO4" s="651"/>
      <c r="MP4" s="650">
        <f t="shared" ref="MP4" si="368">MN4+1</f>
        <v>45707</v>
      </c>
      <c r="MQ4" s="651"/>
      <c r="MR4" s="650">
        <f t="shared" ref="MR4" si="369">MP4+1</f>
        <v>45708</v>
      </c>
      <c r="MS4" s="651"/>
      <c r="MT4" s="650">
        <f t="shared" ref="MT4" si="370">MR4+1</f>
        <v>45709</v>
      </c>
      <c r="MU4" s="651"/>
      <c r="MV4" s="650">
        <f t="shared" ref="MV4" si="371">MT4+1</f>
        <v>45710</v>
      </c>
      <c r="MW4" s="651"/>
      <c r="MX4" s="650">
        <f t="shared" ref="MX4" si="372">MV4+1</f>
        <v>45711</v>
      </c>
      <c r="MY4" s="651"/>
      <c r="MZ4" s="650">
        <f t="shared" ref="MZ4" si="373">MX4+1</f>
        <v>45712</v>
      </c>
      <c r="NA4" s="651"/>
      <c r="NB4" s="650">
        <f t="shared" ref="NB4" si="374">MZ4+1</f>
        <v>45713</v>
      </c>
      <c r="NC4" s="651"/>
      <c r="ND4" s="650">
        <f t="shared" ref="ND4" si="375">NB4+1</f>
        <v>45714</v>
      </c>
      <c r="NE4" s="651"/>
      <c r="NF4" s="650">
        <f t="shared" ref="NF4" si="376">ND4+1</f>
        <v>45715</v>
      </c>
      <c r="NG4" s="651"/>
      <c r="NH4" s="650">
        <f t="shared" ref="NH4" si="377">NF4+1</f>
        <v>45716</v>
      </c>
      <c r="NI4" s="651"/>
    </row>
    <row r="5" spans="1:373">
      <c r="B5" s="668"/>
      <c r="C5" s="668"/>
      <c r="D5" s="668"/>
      <c r="E5" s="668"/>
      <c r="F5" s="668"/>
      <c r="G5" s="668"/>
      <c r="H5" s="668"/>
      <c r="I5" s="668"/>
      <c r="J5" s="668"/>
      <c r="K5" s="154"/>
      <c r="L5" s="168" t="s">
        <v>36</v>
      </c>
      <c r="M5" s="168" t="s">
        <v>44</v>
      </c>
      <c r="N5" s="168" t="s">
        <v>36</v>
      </c>
      <c r="O5" s="168" t="s">
        <v>44</v>
      </c>
      <c r="P5" s="168" t="s">
        <v>36</v>
      </c>
      <c r="Q5" s="168" t="s">
        <v>44</v>
      </c>
      <c r="R5" s="168" t="s">
        <v>36</v>
      </c>
      <c r="S5" s="168" t="s">
        <v>44</v>
      </c>
      <c r="T5" s="168" t="s">
        <v>36</v>
      </c>
      <c r="U5" s="168" t="s">
        <v>44</v>
      </c>
      <c r="V5" s="168" t="s">
        <v>36</v>
      </c>
      <c r="W5" s="168" t="s">
        <v>44</v>
      </c>
      <c r="X5" s="168" t="s">
        <v>36</v>
      </c>
      <c r="Y5" s="168" t="s">
        <v>44</v>
      </c>
      <c r="Z5" s="168" t="s">
        <v>36</v>
      </c>
      <c r="AA5" s="168" t="s">
        <v>44</v>
      </c>
      <c r="AB5" s="168" t="s">
        <v>36</v>
      </c>
      <c r="AC5" s="168" t="s">
        <v>44</v>
      </c>
      <c r="AD5" s="168" t="s">
        <v>36</v>
      </c>
      <c r="AE5" s="168" t="s">
        <v>44</v>
      </c>
      <c r="AF5" s="168" t="s">
        <v>36</v>
      </c>
      <c r="AG5" s="168" t="s">
        <v>44</v>
      </c>
      <c r="AH5" s="168" t="s">
        <v>36</v>
      </c>
      <c r="AI5" s="168" t="s">
        <v>44</v>
      </c>
      <c r="AJ5" s="168" t="s">
        <v>36</v>
      </c>
      <c r="AK5" s="168" t="s">
        <v>44</v>
      </c>
      <c r="AL5" s="168" t="s">
        <v>36</v>
      </c>
      <c r="AM5" s="168" t="s">
        <v>44</v>
      </c>
      <c r="AN5" s="168" t="s">
        <v>36</v>
      </c>
      <c r="AO5" s="168" t="s">
        <v>44</v>
      </c>
      <c r="AP5" s="168" t="s">
        <v>36</v>
      </c>
      <c r="AQ5" s="168" t="s">
        <v>44</v>
      </c>
      <c r="AR5" s="168" t="s">
        <v>36</v>
      </c>
      <c r="AS5" s="168" t="s">
        <v>44</v>
      </c>
      <c r="AT5" s="168" t="s">
        <v>36</v>
      </c>
      <c r="AU5" s="168" t="s">
        <v>44</v>
      </c>
      <c r="AV5" s="168" t="s">
        <v>36</v>
      </c>
      <c r="AW5" s="168" t="s">
        <v>44</v>
      </c>
      <c r="AX5" s="168" t="s">
        <v>36</v>
      </c>
      <c r="AY5" s="168" t="s">
        <v>44</v>
      </c>
      <c r="AZ5" s="168" t="s">
        <v>36</v>
      </c>
      <c r="BA5" s="168" t="s">
        <v>44</v>
      </c>
      <c r="BB5" s="168" t="s">
        <v>36</v>
      </c>
      <c r="BC5" s="168" t="s">
        <v>44</v>
      </c>
      <c r="BD5" s="168" t="s">
        <v>36</v>
      </c>
      <c r="BE5" s="168" t="s">
        <v>44</v>
      </c>
      <c r="BF5" s="168" t="s">
        <v>36</v>
      </c>
      <c r="BG5" s="168" t="s">
        <v>44</v>
      </c>
      <c r="BH5" s="168" t="s">
        <v>36</v>
      </c>
      <c r="BI5" s="168" t="s">
        <v>44</v>
      </c>
      <c r="BJ5" s="168" t="s">
        <v>36</v>
      </c>
      <c r="BK5" s="168" t="s">
        <v>44</v>
      </c>
      <c r="BL5" s="168" t="s">
        <v>36</v>
      </c>
      <c r="BM5" s="168" t="s">
        <v>44</v>
      </c>
      <c r="BN5" s="168" t="s">
        <v>36</v>
      </c>
      <c r="BO5" s="168" t="s">
        <v>44</v>
      </c>
      <c r="BP5" s="168" t="s">
        <v>36</v>
      </c>
      <c r="BQ5" s="168" t="s">
        <v>44</v>
      </c>
      <c r="BR5" s="168" t="s">
        <v>36</v>
      </c>
      <c r="BS5" s="168" t="s">
        <v>44</v>
      </c>
      <c r="BT5" s="168" t="s">
        <v>36</v>
      </c>
      <c r="BU5" s="168" t="s">
        <v>44</v>
      </c>
      <c r="BV5" s="168" t="s">
        <v>36</v>
      </c>
      <c r="BW5" s="168" t="s">
        <v>44</v>
      </c>
      <c r="BX5" s="168" t="s">
        <v>36</v>
      </c>
      <c r="BY5" s="168" t="s">
        <v>44</v>
      </c>
      <c r="BZ5" s="168" t="s">
        <v>36</v>
      </c>
      <c r="CA5" s="168" t="s">
        <v>44</v>
      </c>
      <c r="CB5" s="168" t="s">
        <v>36</v>
      </c>
      <c r="CC5" s="168" t="s">
        <v>44</v>
      </c>
      <c r="CD5" s="168" t="s">
        <v>36</v>
      </c>
      <c r="CE5" s="168" t="s">
        <v>44</v>
      </c>
      <c r="CF5" s="168" t="s">
        <v>36</v>
      </c>
      <c r="CG5" s="168" t="s">
        <v>44</v>
      </c>
      <c r="CH5" s="168" t="s">
        <v>36</v>
      </c>
      <c r="CI5" s="168" t="s">
        <v>44</v>
      </c>
      <c r="CJ5" s="168" t="s">
        <v>36</v>
      </c>
      <c r="CK5" s="168" t="s">
        <v>44</v>
      </c>
      <c r="CL5" s="168" t="s">
        <v>36</v>
      </c>
      <c r="CM5" s="168" t="s">
        <v>44</v>
      </c>
      <c r="CN5" s="168" t="s">
        <v>36</v>
      </c>
      <c r="CO5" s="168" t="s">
        <v>44</v>
      </c>
      <c r="CP5" s="168" t="s">
        <v>36</v>
      </c>
      <c r="CQ5" s="168" t="s">
        <v>44</v>
      </c>
      <c r="CR5" s="168" t="s">
        <v>36</v>
      </c>
      <c r="CS5" s="168" t="s">
        <v>44</v>
      </c>
      <c r="CT5" s="168" t="s">
        <v>36</v>
      </c>
      <c r="CU5" s="168" t="s">
        <v>44</v>
      </c>
      <c r="CV5" s="168" t="s">
        <v>36</v>
      </c>
      <c r="CW5" s="168" t="s">
        <v>44</v>
      </c>
      <c r="CX5" s="168" t="s">
        <v>36</v>
      </c>
      <c r="CY5" s="168" t="s">
        <v>44</v>
      </c>
      <c r="CZ5" s="168" t="s">
        <v>36</v>
      </c>
      <c r="DA5" s="168" t="s">
        <v>44</v>
      </c>
      <c r="DB5" s="168" t="s">
        <v>36</v>
      </c>
      <c r="DC5" s="168" t="s">
        <v>44</v>
      </c>
      <c r="DD5" s="168" t="s">
        <v>36</v>
      </c>
      <c r="DE5" s="168" t="s">
        <v>44</v>
      </c>
      <c r="DF5" s="168" t="s">
        <v>36</v>
      </c>
      <c r="DG5" s="168" t="s">
        <v>44</v>
      </c>
      <c r="DH5" s="168" t="s">
        <v>36</v>
      </c>
      <c r="DI5" s="168" t="s">
        <v>44</v>
      </c>
      <c r="DJ5" s="168" t="s">
        <v>36</v>
      </c>
      <c r="DK5" s="168" t="s">
        <v>44</v>
      </c>
      <c r="DL5" s="168" t="s">
        <v>36</v>
      </c>
      <c r="DM5" s="168" t="s">
        <v>44</v>
      </c>
      <c r="DN5" s="168" t="s">
        <v>36</v>
      </c>
      <c r="DO5" s="168" t="s">
        <v>44</v>
      </c>
      <c r="DP5" s="168" t="s">
        <v>36</v>
      </c>
      <c r="DQ5" s="168" t="s">
        <v>44</v>
      </c>
      <c r="DR5" s="168" t="s">
        <v>36</v>
      </c>
      <c r="DS5" s="168" t="s">
        <v>44</v>
      </c>
      <c r="DT5" s="168" t="s">
        <v>36</v>
      </c>
      <c r="DU5" s="168" t="s">
        <v>44</v>
      </c>
      <c r="DV5" s="168" t="s">
        <v>36</v>
      </c>
      <c r="DW5" s="168" t="s">
        <v>44</v>
      </c>
      <c r="DX5" s="168" t="s">
        <v>36</v>
      </c>
      <c r="DY5" s="168" t="s">
        <v>44</v>
      </c>
      <c r="DZ5" s="168" t="s">
        <v>36</v>
      </c>
      <c r="EA5" s="168" t="s">
        <v>44</v>
      </c>
      <c r="EB5" s="168" t="s">
        <v>36</v>
      </c>
      <c r="EC5" s="168" t="s">
        <v>44</v>
      </c>
      <c r="ED5" s="168" t="s">
        <v>36</v>
      </c>
      <c r="EE5" s="168" t="s">
        <v>44</v>
      </c>
      <c r="EF5" s="168" t="s">
        <v>36</v>
      </c>
      <c r="EG5" s="168" t="s">
        <v>44</v>
      </c>
      <c r="EH5" s="168" t="s">
        <v>36</v>
      </c>
      <c r="EI5" s="168" t="s">
        <v>44</v>
      </c>
      <c r="EJ5" s="168" t="s">
        <v>36</v>
      </c>
      <c r="EK5" s="168" t="s">
        <v>44</v>
      </c>
      <c r="EL5" s="168" t="s">
        <v>36</v>
      </c>
      <c r="EM5" s="168" t="s">
        <v>44</v>
      </c>
      <c r="EN5" s="168" t="s">
        <v>36</v>
      </c>
      <c r="EO5" s="168" t="s">
        <v>44</v>
      </c>
      <c r="EP5" s="168" t="s">
        <v>36</v>
      </c>
      <c r="EQ5" s="168" t="s">
        <v>44</v>
      </c>
      <c r="ER5" s="168" t="s">
        <v>36</v>
      </c>
      <c r="ES5" s="168" t="s">
        <v>44</v>
      </c>
      <c r="ET5" s="168" t="s">
        <v>36</v>
      </c>
      <c r="EU5" s="168" t="s">
        <v>44</v>
      </c>
      <c r="EV5" s="168" t="s">
        <v>36</v>
      </c>
      <c r="EW5" s="168" t="s">
        <v>44</v>
      </c>
      <c r="EX5" s="168" t="s">
        <v>36</v>
      </c>
      <c r="EY5" s="168" t="s">
        <v>44</v>
      </c>
      <c r="EZ5" s="168" t="s">
        <v>36</v>
      </c>
      <c r="FA5" s="168" t="s">
        <v>44</v>
      </c>
      <c r="FB5" s="168" t="s">
        <v>36</v>
      </c>
      <c r="FC5" s="168" t="s">
        <v>44</v>
      </c>
      <c r="FD5" s="168" t="s">
        <v>36</v>
      </c>
      <c r="FE5" s="168" t="s">
        <v>44</v>
      </c>
      <c r="FF5" s="168" t="s">
        <v>36</v>
      </c>
      <c r="FG5" s="168" t="s">
        <v>44</v>
      </c>
      <c r="FH5" s="168" t="s">
        <v>36</v>
      </c>
      <c r="FI5" s="168" t="s">
        <v>44</v>
      </c>
      <c r="FJ5" s="168" t="s">
        <v>36</v>
      </c>
      <c r="FK5" s="168" t="s">
        <v>44</v>
      </c>
      <c r="FL5" s="168" t="s">
        <v>36</v>
      </c>
      <c r="FM5" s="168" t="s">
        <v>44</v>
      </c>
      <c r="FN5" s="168" t="s">
        <v>36</v>
      </c>
      <c r="FO5" s="168" t="s">
        <v>44</v>
      </c>
      <c r="FP5" s="168" t="s">
        <v>36</v>
      </c>
      <c r="FQ5" s="168" t="s">
        <v>44</v>
      </c>
      <c r="FR5" s="168" t="s">
        <v>36</v>
      </c>
      <c r="FS5" s="168" t="s">
        <v>44</v>
      </c>
      <c r="FT5" s="168" t="s">
        <v>36</v>
      </c>
      <c r="FU5" s="168" t="s">
        <v>44</v>
      </c>
      <c r="FV5" s="168" t="s">
        <v>36</v>
      </c>
      <c r="FW5" s="168" t="s">
        <v>44</v>
      </c>
      <c r="FX5" s="168" t="s">
        <v>36</v>
      </c>
      <c r="FY5" s="168" t="s">
        <v>44</v>
      </c>
      <c r="FZ5" s="168" t="s">
        <v>36</v>
      </c>
      <c r="GA5" s="168" t="s">
        <v>44</v>
      </c>
      <c r="GB5" s="168" t="s">
        <v>36</v>
      </c>
      <c r="GC5" s="168" t="s">
        <v>44</v>
      </c>
      <c r="GD5" s="168" t="s">
        <v>36</v>
      </c>
      <c r="GE5" s="168" t="s">
        <v>44</v>
      </c>
      <c r="GF5" s="168" t="s">
        <v>36</v>
      </c>
      <c r="GG5" s="168" t="s">
        <v>44</v>
      </c>
      <c r="GH5" s="168" t="s">
        <v>36</v>
      </c>
      <c r="GI5" s="168" t="s">
        <v>44</v>
      </c>
      <c r="GJ5" s="168" t="s">
        <v>36</v>
      </c>
      <c r="GK5" s="168" t="s">
        <v>44</v>
      </c>
      <c r="GL5" s="168" t="s">
        <v>36</v>
      </c>
      <c r="GM5" s="168" t="s">
        <v>44</v>
      </c>
      <c r="GN5" s="168" t="s">
        <v>36</v>
      </c>
      <c r="GO5" s="168" t="s">
        <v>44</v>
      </c>
      <c r="GP5" s="168" t="s">
        <v>36</v>
      </c>
      <c r="GQ5" s="168" t="s">
        <v>44</v>
      </c>
      <c r="GR5" s="168" t="s">
        <v>36</v>
      </c>
      <c r="GS5" s="168" t="s">
        <v>44</v>
      </c>
      <c r="GT5" s="168" t="s">
        <v>36</v>
      </c>
      <c r="GU5" s="168" t="s">
        <v>44</v>
      </c>
      <c r="GV5" s="168" t="s">
        <v>36</v>
      </c>
      <c r="GW5" s="168" t="s">
        <v>44</v>
      </c>
      <c r="GX5" s="168" t="s">
        <v>36</v>
      </c>
      <c r="GY5" s="168" t="s">
        <v>44</v>
      </c>
      <c r="GZ5" s="168" t="s">
        <v>36</v>
      </c>
      <c r="HA5" s="168" t="s">
        <v>44</v>
      </c>
      <c r="HB5" s="168" t="s">
        <v>36</v>
      </c>
      <c r="HC5" s="168" t="s">
        <v>44</v>
      </c>
      <c r="HD5" s="168" t="s">
        <v>36</v>
      </c>
      <c r="HE5" s="168" t="s">
        <v>44</v>
      </c>
      <c r="HF5" s="168" t="s">
        <v>36</v>
      </c>
      <c r="HG5" s="168" t="s">
        <v>44</v>
      </c>
      <c r="HH5" s="168" t="s">
        <v>36</v>
      </c>
      <c r="HI5" s="168" t="s">
        <v>44</v>
      </c>
      <c r="HJ5" s="168" t="s">
        <v>36</v>
      </c>
      <c r="HK5" s="168" t="s">
        <v>44</v>
      </c>
      <c r="HL5" s="168" t="s">
        <v>36</v>
      </c>
      <c r="HM5" s="168" t="s">
        <v>44</v>
      </c>
      <c r="HN5" s="168" t="s">
        <v>36</v>
      </c>
      <c r="HO5" s="168" t="s">
        <v>44</v>
      </c>
      <c r="HP5" s="168" t="s">
        <v>36</v>
      </c>
      <c r="HQ5" s="168" t="s">
        <v>44</v>
      </c>
      <c r="HR5" s="168" t="s">
        <v>36</v>
      </c>
      <c r="HS5" s="168" t="s">
        <v>44</v>
      </c>
      <c r="HT5" s="168" t="s">
        <v>36</v>
      </c>
      <c r="HU5" s="168" t="s">
        <v>44</v>
      </c>
      <c r="HV5" s="168" t="s">
        <v>36</v>
      </c>
      <c r="HW5" s="168" t="s">
        <v>44</v>
      </c>
      <c r="HX5" s="168" t="s">
        <v>36</v>
      </c>
      <c r="HY5" s="168" t="s">
        <v>44</v>
      </c>
      <c r="HZ5" s="168" t="s">
        <v>36</v>
      </c>
      <c r="IA5" s="168" t="s">
        <v>44</v>
      </c>
      <c r="IB5" s="168" t="s">
        <v>36</v>
      </c>
      <c r="IC5" s="168" t="s">
        <v>44</v>
      </c>
      <c r="ID5" s="168" t="s">
        <v>36</v>
      </c>
      <c r="IE5" s="168" t="s">
        <v>44</v>
      </c>
      <c r="IF5" s="168" t="s">
        <v>36</v>
      </c>
      <c r="IG5" s="168" t="s">
        <v>44</v>
      </c>
      <c r="IH5" s="168" t="s">
        <v>36</v>
      </c>
      <c r="II5" s="168" t="s">
        <v>44</v>
      </c>
      <c r="IJ5" s="168" t="s">
        <v>36</v>
      </c>
      <c r="IK5" s="168" t="s">
        <v>44</v>
      </c>
      <c r="IL5" s="168" t="s">
        <v>36</v>
      </c>
      <c r="IM5" s="168" t="s">
        <v>44</v>
      </c>
      <c r="IN5" s="168" t="s">
        <v>36</v>
      </c>
      <c r="IO5" s="168" t="s">
        <v>44</v>
      </c>
      <c r="IP5" s="168" t="s">
        <v>36</v>
      </c>
      <c r="IQ5" s="168" t="s">
        <v>44</v>
      </c>
      <c r="IR5" s="168" t="s">
        <v>36</v>
      </c>
      <c r="IS5" s="168" t="s">
        <v>44</v>
      </c>
      <c r="IT5" s="168" t="s">
        <v>36</v>
      </c>
      <c r="IU5" s="168" t="s">
        <v>44</v>
      </c>
      <c r="IV5" s="168" t="s">
        <v>36</v>
      </c>
      <c r="IW5" s="168" t="s">
        <v>44</v>
      </c>
      <c r="IX5" s="168" t="s">
        <v>36</v>
      </c>
      <c r="IY5" s="168" t="s">
        <v>44</v>
      </c>
      <c r="IZ5" s="168" t="s">
        <v>36</v>
      </c>
      <c r="JA5" s="168" t="s">
        <v>44</v>
      </c>
      <c r="JB5" s="168" t="s">
        <v>36</v>
      </c>
      <c r="JC5" s="168" t="s">
        <v>44</v>
      </c>
      <c r="JD5" s="168" t="s">
        <v>36</v>
      </c>
      <c r="JE5" s="168" t="s">
        <v>44</v>
      </c>
      <c r="JF5" s="168" t="s">
        <v>36</v>
      </c>
      <c r="JG5" s="168" t="s">
        <v>44</v>
      </c>
      <c r="JH5" s="168" t="s">
        <v>36</v>
      </c>
      <c r="JI5" s="168" t="s">
        <v>44</v>
      </c>
      <c r="JJ5" s="168" t="s">
        <v>36</v>
      </c>
      <c r="JK5" s="168" t="s">
        <v>44</v>
      </c>
      <c r="JL5" s="168" t="s">
        <v>36</v>
      </c>
      <c r="JM5" s="168" t="s">
        <v>44</v>
      </c>
      <c r="JN5" s="168" t="s">
        <v>36</v>
      </c>
      <c r="JO5" s="168" t="s">
        <v>44</v>
      </c>
      <c r="JP5" s="168" t="s">
        <v>36</v>
      </c>
      <c r="JQ5" s="168" t="s">
        <v>44</v>
      </c>
      <c r="JR5" s="168" t="s">
        <v>36</v>
      </c>
      <c r="JS5" s="168" t="s">
        <v>44</v>
      </c>
      <c r="JT5" s="168" t="s">
        <v>36</v>
      </c>
      <c r="JU5" s="168" t="s">
        <v>44</v>
      </c>
      <c r="JV5" s="168" t="s">
        <v>36</v>
      </c>
      <c r="JW5" s="168" t="s">
        <v>44</v>
      </c>
      <c r="JX5" s="168" t="s">
        <v>36</v>
      </c>
      <c r="JY5" s="168" t="s">
        <v>44</v>
      </c>
      <c r="JZ5" s="168" t="s">
        <v>36</v>
      </c>
      <c r="KA5" s="168" t="s">
        <v>44</v>
      </c>
      <c r="KB5" s="168" t="s">
        <v>36</v>
      </c>
      <c r="KC5" s="168" t="s">
        <v>44</v>
      </c>
      <c r="KD5" s="168" t="s">
        <v>36</v>
      </c>
      <c r="KE5" s="168" t="s">
        <v>44</v>
      </c>
      <c r="KF5" s="168" t="s">
        <v>36</v>
      </c>
      <c r="KG5" s="168" t="s">
        <v>44</v>
      </c>
      <c r="KH5" s="168" t="s">
        <v>36</v>
      </c>
      <c r="KI5" s="168" t="s">
        <v>44</v>
      </c>
      <c r="KJ5" s="168" t="s">
        <v>36</v>
      </c>
      <c r="KK5" s="168" t="s">
        <v>44</v>
      </c>
      <c r="KL5" s="168" t="s">
        <v>36</v>
      </c>
      <c r="KM5" s="168" t="s">
        <v>44</v>
      </c>
      <c r="KN5" s="168" t="s">
        <v>36</v>
      </c>
      <c r="KO5" s="168" t="s">
        <v>44</v>
      </c>
      <c r="KP5" s="168" t="s">
        <v>36</v>
      </c>
      <c r="KQ5" s="168" t="s">
        <v>44</v>
      </c>
      <c r="KR5" s="168" t="s">
        <v>36</v>
      </c>
      <c r="KS5" s="168" t="s">
        <v>44</v>
      </c>
      <c r="KT5" s="168" t="s">
        <v>36</v>
      </c>
      <c r="KU5" s="168" t="s">
        <v>44</v>
      </c>
      <c r="KV5" s="168" t="s">
        <v>36</v>
      </c>
      <c r="KW5" s="168" t="s">
        <v>44</v>
      </c>
      <c r="KX5" s="168" t="s">
        <v>36</v>
      </c>
      <c r="KY5" s="168" t="s">
        <v>44</v>
      </c>
      <c r="KZ5" s="168" t="s">
        <v>36</v>
      </c>
      <c r="LA5" s="168" t="s">
        <v>44</v>
      </c>
      <c r="LB5" s="168" t="s">
        <v>36</v>
      </c>
      <c r="LC5" s="168" t="s">
        <v>44</v>
      </c>
      <c r="LD5" s="168" t="s">
        <v>36</v>
      </c>
      <c r="LE5" s="168" t="s">
        <v>44</v>
      </c>
      <c r="LF5" s="168" t="s">
        <v>36</v>
      </c>
      <c r="LG5" s="168" t="s">
        <v>44</v>
      </c>
      <c r="LH5" s="168" t="s">
        <v>36</v>
      </c>
      <c r="LI5" s="168" t="s">
        <v>44</v>
      </c>
      <c r="LJ5" s="168" t="s">
        <v>36</v>
      </c>
      <c r="LK5" s="168" t="s">
        <v>44</v>
      </c>
      <c r="LL5" s="168" t="s">
        <v>36</v>
      </c>
      <c r="LM5" s="168" t="s">
        <v>44</v>
      </c>
      <c r="LN5" s="168" t="s">
        <v>36</v>
      </c>
      <c r="LO5" s="168" t="s">
        <v>44</v>
      </c>
      <c r="LP5" s="168" t="s">
        <v>36</v>
      </c>
      <c r="LQ5" s="168" t="s">
        <v>44</v>
      </c>
      <c r="LR5" s="168" t="s">
        <v>36</v>
      </c>
      <c r="LS5" s="168" t="s">
        <v>44</v>
      </c>
      <c r="LT5" s="168" t="s">
        <v>36</v>
      </c>
      <c r="LU5" s="168" t="s">
        <v>44</v>
      </c>
      <c r="LV5" s="168" t="s">
        <v>36</v>
      </c>
      <c r="LW5" s="168" t="s">
        <v>44</v>
      </c>
      <c r="LX5" s="168" t="s">
        <v>36</v>
      </c>
      <c r="LY5" s="168" t="s">
        <v>44</v>
      </c>
      <c r="LZ5" s="168" t="s">
        <v>36</v>
      </c>
      <c r="MA5" s="168" t="s">
        <v>44</v>
      </c>
      <c r="MB5" s="168" t="s">
        <v>36</v>
      </c>
      <c r="MC5" s="168" t="s">
        <v>44</v>
      </c>
      <c r="MD5" s="168" t="s">
        <v>36</v>
      </c>
      <c r="ME5" s="168" t="s">
        <v>44</v>
      </c>
      <c r="MF5" s="168" t="s">
        <v>36</v>
      </c>
      <c r="MG5" s="168" t="s">
        <v>44</v>
      </c>
      <c r="MH5" s="168" t="s">
        <v>36</v>
      </c>
      <c r="MI5" s="168" t="s">
        <v>44</v>
      </c>
      <c r="MJ5" s="168" t="s">
        <v>36</v>
      </c>
      <c r="MK5" s="168" t="s">
        <v>44</v>
      </c>
      <c r="ML5" s="168" t="s">
        <v>36</v>
      </c>
      <c r="MM5" s="168" t="s">
        <v>44</v>
      </c>
      <c r="MN5" s="168" t="s">
        <v>36</v>
      </c>
      <c r="MO5" s="168" t="s">
        <v>44</v>
      </c>
      <c r="MP5" s="168" t="s">
        <v>36</v>
      </c>
      <c r="MQ5" s="168" t="s">
        <v>44</v>
      </c>
      <c r="MR5" s="168" t="s">
        <v>36</v>
      </c>
      <c r="MS5" s="168" t="s">
        <v>44</v>
      </c>
      <c r="MT5" s="168" t="s">
        <v>36</v>
      </c>
      <c r="MU5" s="168" t="s">
        <v>44</v>
      </c>
      <c r="MV5" s="168" t="s">
        <v>36</v>
      </c>
      <c r="MW5" s="168" t="s">
        <v>44</v>
      </c>
      <c r="MX5" s="168" t="s">
        <v>36</v>
      </c>
      <c r="MY5" s="168" t="s">
        <v>44</v>
      </c>
      <c r="MZ5" s="168" t="s">
        <v>36</v>
      </c>
      <c r="NA5" s="168" t="s">
        <v>44</v>
      </c>
      <c r="NB5" s="168" t="s">
        <v>36</v>
      </c>
      <c r="NC5" s="168" t="s">
        <v>44</v>
      </c>
      <c r="ND5" s="168" t="s">
        <v>36</v>
      </c>
      <c r="NE5" s="168" t="s">
        <v>44</v>
      </c>
      <c r="NF5" s="168" t="s">
        <v>36</v>
      </c>
      <c r="NG5" s="168" t="s">
        <v>44</v>
      </c>
      <c r="NH5" s="168" t="s">
        <v>36</v>
      </c>
      <c r="NI5" s="168" t="s">
        <v>44</v>
      </c>
    </row>
    <row r="6" spans="1:373">
      <c r="A6">
        <v>1</v>
      </c>
      <c r="B6" s="204" t="s">
        <v>443</v>
      </c>
      <c r="C6" s="203" t="s">
        <v>186</v>
      </c>
      <c r="D6" s="157">
        <f>COUNTIFS('Estruturante Móvel'!$M:$M,B6)</f>
        <v>17</v>
      </c>
      <c r="E6" s="157">
        <f>(COUNTIFS('Estruturante Móvel'!$M:$M,B6,'Estruturante Móvel'!$C:$C,"&lt;&gt;PREVISTO"))</f>
        <v>17</v>
      </c>
      <c r="F6" s="158">
        <f>(COUNTIFS('Estruturante Móvel'!$M:$M,B6,'Estruturante Móvel'!$C:$C,"PREVISTO"))</f>
        <v>0</v>
      </c>
      <c r="G6" s="158" t="str">
        <f>VLOOKUP(B6,'Estruturante Móvel'!M:X,12,0)</f>
        <v>TELEMONT MG</v>
      </c>
      <c r="H6" s="165" t="str">
        <f t="shared" ref="H6:H37" si="378">IF(J6=1,"Concluído","Construção")</f>
        <v>Concluído</v>
      </c>
      <c r="I6" s="159">
        <v>45536</v>
      </c>
      <c r="J6" s="160">
        <f t="shared" ref="J6:J37" si="379">E6/D6</f>
        <v>1</v>
      </c>
      <c r="K6" s="157">
        <f t="shared" ref="K6:K37" si="380">E6</f>
        <v>17</v>
      </c>
      <c r="L6" s="139">
        <f>(COUNTIFS('Estruturante Móvel'!$M:$M,$B6,'Estruturante Móvel'!$AM:$AM,L$4))</f>
        <v>0</v>
      </c>
      <c r="M6" s="140">
        <f>(COUNTIFS('Estruturante Móvel'!$M:$M,$B6,'Estruturante Móvel'!$C:$C,"&lt;&gt;PREVISTO",'Estruturante Móvel'!$G:$G,L$4))</f>
        <v>0</v>
      </c>
      <c r="N6" s="139">
        <f>(COUNTIFS('Estruturante Móvel'!$M:$M,$B6,'Estruturante Móvel'!$AM:$AM,N$4))</f>
        <v>0</v>
      </c>
      <c r="O6" s="140">
        <f>(COUNTIFS('Estruturante Móvel'!$M:$M,$B6,'Estruturante Móvel'!$C:$C,"&lt;&gt;PREVISTO",'Estruturante Móvel'!$G:$G,N$4))</f>
        <v>0</v>
      </c>
      <c r="P6" s="139">
        <f>(COUNTIFS('Estruturante Móvel'!$M:$M,$B6,'Estruturante Móvel'!$AM:$AM,P$4))</f>
        <v>0</v>
      </c>
      <c r="Q6" s="140">
        <f>(COUNTIFS('Estruturante Móvel'!$M:$M,$B6,'Estruturante Móvel'!$C:$C,"&lt;&gt;PREVISTO",'Estruturante Móvel'!$G:$G,P$4))</f>
        <v>0</v>
      </c>
      <c r="R6" s="139">
        <f>(COUNTIFS('Estruturante Móvel'!$M:$M,$B6,'Estruturante Móvel'!$AM:$AM,R$4))</f>
        <v>0</v>
      </c>
      <c r="S6" s="140">
        <f>(COUNTIFS('Estruturante Móvel'!$M:$M,$B6,'Estruturante Móvel'!$C:$C,"&lt;&gt;PREVISTO",'Estruturante Móvel'!$G:$G,R$4))</f>
        <v>0</v>
      </c>
      <c r="T6" s="139">
        <f>(COUNTIFS('Estruturante Móvel'!$M:$M,$B6,'Estruturante Móvel'!$AM:$AM,T$4))</f>
        <v>0</v>
      </c>
      <c r="U6" s="140">
        <f>(COUNTIFS('Estruturante Móvel'!$M:$M,$B6,'Estruturante Móvel'!$C:$C,"&lt;&gt;PREVISTO",'Estruturante Móvel'!$G:$G,T$4))</f>
        <v>0</v>
      </c>
      <c r="V6" s="139">
        <f>(COUNTIFS('Estruturante Móvel'!$M:$M,$B6,'Estruturante Móvel'!$AM:$AM,V$4))</f>
        <v>0</v>
      </c>
      <c r="W6" s="140">
        <f>(COUNTIFS('Estruturante Móvel'!$M:$M,$B6,'Estruturante Móvel'!$C:$C,"&lt;&gt;PREVISTO",'Estruturante Móvel'!$G:$G,V$4))</f>
        <v>0</v>
      </c>
      <c r="X6" s="139">
        <f>(COUNTIFS('Estruturante Móvel'!$M:$M,$B6,'Estruturante Móvel'!$AM:$AM,X$4))</f>
        <v>0</v>
      </c>
      <c r="Y6" s="140">
        <f>(COUNTIFS('Estruturante Móvel'!$M:$M,$B6,'Estruturante Móvel'!$C:$C,"&lt;&gt;PREVISTO",'Estruturante Móvel'!$G:$G,X$4))</f>
        <v>0</v>
      </c>
      <c r="Z6" s="139">
        <f>(COUNTIFS('Estruturante Móvel'!$M:$M,$B6,'Estruturante Móvel'!$AM:$AM,Z$4))</f>
        <v>0</v>
      </c>
      <c r="AA6" s="140">
        <f>(COUNTIFS('Estruturante Móvel'!$M:$M,$B6,'Estruturante Móvel'!$C:$C,"&lt;&gt;PREVISTO",'Estruturante Móvel'!$G:$G,Z$4))</f>
        <v>0</v>
      </c>
      <c r="AB6" s="139">
        <f>(COUNTIFS('Estruturante Móvel'!$M:$M,$B6,'Estruturante Móvel'!$AM:$AM,AB$4))</f>
        <v>0</v>
      </c>
      <c r="AC6" s="140">
        <f>(COUNTIFS('Estruturante Móvel'!$M:$M,$B6,'Estruturante Móvel'!$C:$C,"&lt;&gt;PREVISTO",'Estruturante Móvel'!$G:$G,AB$4))</f>
        <v>0</v>
      </c>
      <c r="AD6" s="139">
        <f>(COUNTIFS('Estruturante Móvel'!$M:$M,$B6,'Estruturante Móvel'!$AM:$AM,AD$4))</f>
        <v>0</v>
      </c>
      <c r="AE6" s="140">
        <f>(COUNTIFS('Estruturante Móvel'!$M:$M,$B6,'Estruturante Móvel'!$C:$C,"&lt;&gt;PREVISTO",'Estruturante Móvel'!$G:$G,AD$4))</f>
        <v>0</v>
      </c>
      <c r="AF6" s="139">
        <f>(COUNTIFS('Estruturante Móvel'!$M:$M,$B6,'Estruturante Móvel'!$AM:$AM,AF$4))</f>
        <v>0</v>
      </c>
      <c r="AG6" s="140">
        <f>(COUNTIFS('Estruturante Móvel'!$M:$M,$B6,'Estruturante Móvel'!$C:$C,"&lt;&gt;PREVISTO",'Estruturante Móvel'!$G:$G,AF$4))</f>
        <v>0</v>
      </c>
      <c r="AH6" s="139">
        <f>(COUNTIFS('Estruturante Móvel'!$M:$M,$B6,'Estruturante Móvel'!$AM:$AM,AH$4))</f>
        <v>0</v>
      </c>
      <c r="AI6" s="140">
        <f>(COUNTIFS('Estruturante Móvel'!$M:$M,$B6,'Estruturante Móvel'!$C:$C,"&lt;&gt;PREVISTO",'Estruturante Móvel'!$G:$G,AH$4))</f>
        <v>0</v>
      </c>
      <c r="AJ6" s="139">
        <f>(COUNTIFS('Estruturante Móvel'!$M:$M,$B6,'Estruturante Móvel'!$AM:$AM,AJ$4))</f>
        <v>0</v>
      </c>
      <c r="AK6" s="140">
        <f>(COUNTIFS('Estruturante Móvel'!$M:$M,$B6,'Estruturante Móvel'!$C:$C,"&lt;&gt;PREVISTO",'Estruturante Móvel'!$G:$G,AJ$4))</f>
        <v>0</v>
      </c>
      <c r="AL6" s="139">
        <f>(COUNTIFS('Estruturante Móvel'!$M:$M,$B6,'Estruturante Móvel'!$AM:$AM,AL$4))</f>
        <v>0</v>
      </c>
      <c r="AM6" s="140">
        <f>(COUNTIFS('Estruturante Móvel'!$M:$M,$B6,'Estruturante Móvel'!$C:$C,"&lt;&gt;PREVISTO",'Estruturante Móvel'!$G:$G,AL$4))</f>
        <v>0</v>
      </c>
      <c r="AN6" s="139">
        <f>(COUNTIFS('Estruturante Móvel'!$M:$M,$B6,'Estruturante Móvel'!$AM:$AM,AN$4))</f>
        <v>0</v>
      </c>
      <c r="AO6" s="140">
        <f>(COUNTIFS('Estruturante Móvel'!$M:$M,$B6,'Estruturante Móvel'!$C:$C,"&lt;&gt;PREVISTO",'Estruturante Móvel'!$G:$G,AN$4))</f>
        <v>0</v>
      </c>
      <c r="AP6" s="139">
        <f>(COUNTIFS('Estruturante Móvel'!$M:$M,$B6,'Estruturante Móvel'!$AM:$AM,AP$4))</f>
        <v>0</v>
      </c>
      <c r="AQ6" s="140">
        <f>(COUNTIFS('Estruturante Móvel'!$M:$M,$B6,'Estruturante Móvel'!$C:$C,"&lt;&gt;PREVISTO",'Estruturante Móvel'!$G:$G,AP$4))</f>
        <v>0</v>
      </c>
      <c r="AR6" s="139">
        <f>(COUNTIFS('Estruturante Móvel'!$M:$M,$B6,'Estruturante Móvel'!$AM:$AM,AR$4))</f>
        <v>0</v>
      </c>
      <c r="AS6" s="140">
        <f>(COUNTIFS('Estruturante Móvel'!$M:$M,$B6,'Estruturante Móvel'!$C:$C,"&lt;&gt;PREVISTO",'Estruturante Móvel'!$G:$G,AR$4))</f>
        <v>1</v>
      </c>
      <c r="AT6" s="139">
        <f>(COUNTIFS('Estruturante Móvel'!$M:$M,$B6,'Estruturante Móvel'!$AM:$AM,AT$4))</f>
        <v>0</v>
      </c>
      <c r="AU6" s="140">
        <f>(COUNTIFS('Estruturante Móvel'!$M:$M,$B6,'Estruturante Móvel'!$C:$C,"&lt;&gt;PREVISTO",'Estruturante Móvel'!$G:$G,AT$4))</f>
        <v>0</v>
      </c>
      <c r="AV6" s="139">
        <f>(COUNTIFS('Estruturante Móvel'!$M:$M,$B6,'Estruturante Móvel'!$AM:$AM,AV$4))</f>
        <v>0</v>
      </c>
      <c r="AW6" s="140">
        <f>(COUNTIFS('Estruturante Móvel'!$M:$M,$B6,'Estruturante Móvel'!$C:$C,"&lt;&gt;PREVISTO",'Estruturante Móvel'!$G:$G,AV$4))</f>
        <v>0</v>
      </c>
      <c r="AX6" s="139">
        <f>(COUNTIFS('Estruturante Móvel'!$M:$M,$B6,'Estruturante Móvel'!$AM:$AM,AX$4))</f>
        <v>0</v>
      </c>
      <c r="AY6" s="140">
        <f>(COUNTIFS('Estruturante Móvel'!$M:$M,$B6,'Estruturante Móvel'!$C:$C,"&lt;&gt;PREVISTO",'Estruturante Móvel'!$G:$G,AX$4))</f>
        <v>0</v>
      </c>
      <c r="AZ6" s="139">
        <f>(COUNTIFS('Estruturante Móvel'!$M:$M,$B6,'Estruturante Móvel'!$AM:$AM,AZ$4))</f>
        <v>0</v>
      </c>
      <c r="BA6" s="140">
        <f>(COUNTIFS('Estruturante Móvel'!$M:$M,$B6,'Estruturante Móvel'!$C:$C,"&lt;&gt;PREVISTO",'Estruturante Móvel'!$G:$G,AZ$4))</f>
        <v>0</v>
      </c>
      <c r="BB6" s="139">
        <f>(COUNTIFS('Estruturante Móvel'!$M:$M,$B6,'Estruturante Móvel'!$AM:$AM,BB$4))</f>
        <v>0</v>
      </c>
      <c r="BC6" s="140">
        <f>(COUNTIFS('Estruturante Móvel'!$M:$M,$B6,'Estruturante Móvel'!$C:$C,"&lt;&gt;PREVISTO",'Estruturante Móvel'!$G:$G,BB$4))</f>
        <v>0</v>
      </c>
      <c r="BD6" s="139">
        <f>(COUNTIFS('Estruturante Móvel'!$M:$M,$B6,'Estruturante Móvel'!$AM:$AM,BD$4))</f>
        <v>0</v>
      </c>
      <c r="BE6" s="140">
        <f>(COUNTIFS('Estruturante Móvel'!$M:$M,$B6,'Estruturante Móvel'!$C:$C,"&lt;&gt;PREVISTO",'Estruturante Móvel'!$G:$G,BD$4))</f>
        <v>0</v>
      </c>
      <c r="BF6" s="139">
        <f>(COUNTIFS('Estruturante Móvel'!$M:$M,$B6,'Estruturante Móvel'!$AM:$AM,BF$4))</f>
        <v>0</v>
      </c>
      <c r="BG6" s="140">
        <f>(COUNTIFS('Estruturante Móvel'!$M:$M,$B6,'Estruturante Móvel'!$C:$C,"&lt;&gt;PREVISTO",'Estruturante Móvel'!$G:$G,BF$4))</f>
        <v>0</v>
      </c>
      <c r="BH6" s="139">
        <f>(COUNTIFS('Estruturante Móvel'!$M:$M,$B6,'Estruturante Móvel'!$AM:$AM,BH$4))</f>
        <v>0</v>
      </c>
      <c r="BI6" s="140">
        <f>(COUNTIFS('Estruturante Móvel'!$M:$M,$B6,'Estruturante Móvel'!$C:$C,"&lt;&gt;PREVISTO",'Estruturante Móvel'!$G:$G,BH$4))</f>
        <v>0</v>
      </c>
      <c r="BJ6" s="139">
        <f>(COUNTIFS('Estruturante Móvel'!$M:$M,$B6,'Estruturante Móvel'!$AM:$AM,BJ$4))</f>
        <v>0</v>
      </c>
      <c r="BK6" s="140">
        <f>(COUNTIFS('Estruturante Móvel'!$M:$M,$B6,'Estruturante Móvel'!$C:$C,"&lt;&gt;PREVISTO",'Estruturante Móvel'!$G:$G,BJ$4))</f>
        <v>0</v>
      </c>
      <c r="BL6" s="139">
        <f>(COUNTIFS('Estruturante Móvel'!$M:$M,$B6,'Estruturante Móvel'!$AM:$AM,BL$4))</f>
        <v>0</v>
      </c>
      <c r="BM6" s="140">
        <f>(COUNTIFS('Estruturante Móvel'!$M:$M,$B6,'Estruturante Móvel'!$C:$C,"&lt;&gt;PREVISTO",'Estruturante Móvel'!$G:$G,BL$4))</f>
        <v>0</v>
      </c>
      <c r="BN6" s="139">
        <f>(COUNTIFS('Estruturante Móvel'!$M:$M,$B6,'Estruturante Móvel'!$AM:$AM,BN$4))</f>
        <v>0</v>
      </c>
      <c r="BO6" s="140">
        <f>(COUNTIFS('Estruturante Móvel'!$M:$M,$B6,'Estruturante Móvel'!$C:$C,"&lt;&gt;PREVISTO",'Estruturante Móvel'!$G:$G,BN$4))</f>
        <v>0</v>
      </c>
      <c r="BP6" s="139">
        <f>(COUNTIFS('Estruturante Móvel'!$M:$M,$B6,'Estruturante Móvel'!$AM:$AM,BP$4))</f>
        <v>0</v>
      </c>
      <c r="BQ6" s="140">
        <f>(COUNTIFS('Estruturante Móvel'!$M:$M,$B6,'Estruturante Móvel'!$C:$C,"&lt;&gt;PREVISTO",'Estruturante Móvel'!$G:$G,BP$4))</f>
        <v>0</v>
      </c>
      <c r="BR6" s="139">
        <f>(COUNTIFS('Estruturante Móvel'!$M:$M,$B6,'Estruturante Móvel'!$AM:$AM,BR$4))</f>
        <v>0</v>
      </c>
      <c r="BS6" s="140">
        <f>(COUNTIFS('Estruturante Móvel'!$M:$M,$B6,'Estruturante Móvel'!$C:$C,"&lt;&gt;PREVISTO",'Estruturante Móvel'!$G:$G,BR$4))</f>
        <v>0</v>
      </c>
      <c r="BT6" s="139">
        <f>(COUNTIFS('Estruturante Móvel'!$M:$M,$B6,'Estruturante Móvel'!$AM:$AM,BT$4))-(COUNTIFS('Estruturante Móvel'!$M:$M,$B6,'Estruturante Móvel'!$AM:$AM,BT$4,'Estruturante Móvel'!$AQ:$AQ,"REPARO FO"))</f>
        <v>0</v>
      </c>
      <c r="BU6" s="140">
        <f>(COUNTIFS('Estruturante Móvel'!$M:$M,$B6,'Estruturante Móvel'!$C:$C,"&lt;&gt;PREVISTO",'Estruturante Móvel'!$G:$G,BT$4))</f>
        <v>0</v>
      </c>
      <c r="BV6" s="139">
        <f>(COUNTIFS('Estruturante Móvel'!$M:$M,$B6,'Estruturante Móvel'!$AM:$AM,BV$4))-(COUNTIFS('Estruturante Móvel'!$M:$M,$B6,'Estruturante Móvel'!$AM:$AM,BV$4,'Estruturante Móvel'!$AQ:$AQ,"REPARO FO"))</f>
        <v>0</v>
      </c>
      <c r="BW6" s="140">
        <f>(COUNTIFS('Estruturante Móvel'!$M:$M,$B6,'Estruturante Móvel'!$C:$C,"&lt;&gt;PREVISTO",'Estruturante Móvel'!$G:$G,BV$4))</f>
        <v>0</v>
      </c>
      <c r="BX6" s="139">
        <f>(COUNTIFS('Estruturante Móvel'!$M:$M,$B6,'Estruturante Móvel'!$AM:$AM,BX$4))-(COUNTIFS('Estruturante Móvel'!$M:$M,$B6,'Estruturante Móvel'!$AM:$AM,BX$4,'Estruturante Móvel'!$AQ:$AQ,"REPARO FO"))</f>
        <v>0</v>
      </c>
      <c r="BY6" s="140">
        <f>(COUNTIFS('Estruturante Móvel'!$M:$M,$B6,'Estruturante Móvel'!$C:$C,"&lt;&gt;PREVISTO",'Estruturante Móvel'!$G:$G,BX$4))</f>
        <v>0</v>
      </c>
      <c r="BZ6" s="139">
        <f>(COUNTIFS('Estruturante Móvel'!$M:$M,$B6,'Estruturante Móvel'!$AM:$AM,BZ$4))-(COUNTIFS('Estruturante Móvel'!$M:$M,$B6,'Estruturante Móvel'!$AM:$AM,BZ$4,'Estruturante Móvel'!$AQ:$AQ,"REPARO FO"))</f>
        <v>0</v>
      </c>
      <c r="CA6" s="140">
        <f>(COUNTIFS('Estruturante Móvel'!$M:$M,$B6,'Estruturante Móvel'!$C:$C,"&lt;&gt;PREVISTO",'Estruturante Móvel'!$G:$G,BZ$4))</f>
        <v>0</v>
      </c>
      <c r="CB6" s="139">
        <f>(COUNTIFS('Estruturante Móvel'!$M:$M,$B6,'Estruturante Móvel'!$AM:$AM,CB$4))-(COUNTIFS('Estruturante Móvel'!$M:$M,$B6,'Estruturante Móvel'!$AM:$AM,CB$4,'Estruturante Móvel'!$AQ:$AQ,"REPARO FO"))</f>
        <v>0</v>
      </c>
      <c r="CC6" s="140">
        <f>(COUNTIFS('Estruturante Móvel'!$M:$M,$B6,'Estruturante Móvel'!$C:$C,"&lt;&gt;PREVISTO",'Estruturante Móvel'!$G:$G,CB$4))</f>
        <v>0</v>
      </c>
      <c r="CD6" s="139">
        <f>(COUNTIFS('Estruturante Móvel'!$M:$M,$B6,'Estruturante Móvel'!$AM:$AM,CD$4))-(COUNTIFS('Estruturante Móvel'!$M:$M,$B6,'Estruturante Móvel'!$AM:$AM,CD$4,'Estruturante Móvel'!$AQ:$AQ,"REPARO FO"))</f>
        <v>0</v>
      </c>
      <c r="CE6" s="140">
        <f>(COUNTIFS('Estruturante Móvel'!$M:$M,$B6,'Estruturante Móvel'!$C:$C,"&lt;&gt;PREVISTO",'Estruturante Móvel'!$G:$G,CD$4))</f>
        <v>0</v>
      </c>
      <c r="CF6" s="139">
        <f>(COUNTIFS('Estruturante Móvel'!$M:$M,$B6,'Estruturante Móvel'!$AM:$AM,CF$4))-(COUNTIFS('Estruturante Móvel'!$M:$M,$B6,'Estruturante Móvel'!$AM:$AM,CF$4,'Estruturante Móvel'!$AQ:$AQ,"REPARO FO"))</f>
        <v>0</v>
      </c>
      <c r="CG6" s="140">
        <f>(COUNTIFS('Estruturante Móvel'!$M:$M,$B6,'Estruturante Móvel'!$C:$C,"&lt;&gt;PREVISTO",'Estruturante Móvel'!$G:$G,CF$4))</f>
        <v>0</v>
      </c>
      <c r="CH6" s="139">
        <f>(COUNTIFS('Estruturante Móvel'!$M:$M,$B6,'Estruturante Móvel'!$AM:$AM,CH$4))-(COUNTIFS('Estruturante Móvel'!$M:$M,$B6,'Estruturante Móvel'!$AM:$AM,CH$4,'Estruturante Móvel'!$AQ:$AQ,"REPARO FO"))</f>
        <v>1</v>
      </c>
      <c r="CI6" s="140">
        <f>(COUNTIFS('Estruturante Móvel'!$M:$M,$B6,'Estruturante Móvel'!$C:$C,"&lt;&gt;PREVISTO",'Estruturante Móvel'!$G:$G,CH$4))</f>
        <v>0</v>
      </c>
      <c r="CJ6" s="139">
        <f>(COUNTIFS('Estruturante Móvel'!$M:$M,$B6,'Estruturante Móvel'!$AM:$AM,CJ$4))-(COUNTIFS('Estruturante Móvel'!$M:$M,$B6,'Estruturante Móvel'!$AM:$AM,CJ$4,'Estruturante Móvel'!$AQ:$AQ,"REPARO FO"))</f>
        <v>0</v>
      </c>
      <c r="CK6" s="140">
        <f>(COUNTIFS('Estruturante Móvel'!$M:$M,$B6,'Estruturante Móvel'!$C:$C,"&lt;&gt;PREVISTO",'Estruturante Móvel'!$G:$G,CJ$4))</f>
        <v>0</v>
      </c>
      <c r="CL6" s="139">
        <f>(COUNTIFS('Estruturante Móvel'!$M:$M,$B6,'Estruturante Móvel'!$AM:$AM,CL$4))-(COUNTIFS('Estruturante Móvel'!$M:$M,$B6,'Estruturante Móvel'!$AM:$AM,CL$4,'Estruturante Móvel'!$AQ:$AQ,"REPARO FO"))</f>
        <v>0</v>
      </c>
      <c r="CM6" s="140">
        <f>(COUNTIFS('Estruturante Móvel'!$M:$M,$B6,'Estruturante Móvel'!$C:$C,"&lt;&gt;PREVISTO",'Estruturante Móvel'!$G:$G,CL$4))</f>
        <v>0</v>
      </c>
      <c r="CN6" s="139">
        <f>(COUNTIFS('Estruturante Móvel'!$M:$M,$B6,'Estruturante Móvel'!$AM:$AM,CN$4))-(COUNTIFS('Estruturante Móvel'!$M:$M,$B6,'Estruturante Móvel'!$AM:$AM,CN$4,'Estruturante Móvel'!$AQ:$AQ,"REPARO FO"))</f>
        <v>0</v>
      </c>
      <c r="CO6" s="140">
        <f>(COUNTIFS('Estruturante Móvel'!$M:$M,$B6,'Estruturante Móvel'!$C:$C,"&lt;&gt;PREVISTO",'Estruturante Móvel'!$G:$G,CN$4))</f>
        <v>0</v>
      </c>
      <c r="CP6" s="139">
        <f>(COUNTIFS('Estruturante Móvel'!$M:$M,$B6,'Estruturante Móvel'!$AM:$AM,CP$4))-(COUNTIFS('Estruturante Móvel'!$M:$M,$B6,'Estruturante Móvel'!$AM:$AM,CP$4,'Estruturante Móvel'!$AQ:$AQ,"REPARO FO"))</f>
        <v>0</v>
      </c>
      <c r="CQ6" s="140">
        <f>(COUNTIFS('Estruturante Móvel'!$M:$M,$B6,'Estruturante Móvel'!$C:$C,"&lt;&gt;PREVISTO",'Estruturante Móvel'!$G:$G,CP$4))</f>
        <v>0</v>
      </c>
      <c r="CR6" s="139">
        <f>(COUNTIFS('Estruturante Móvel'!$M:$M,$B6,'Estruturante Móvel'!$AM:$AM,CR$4))-(COUNTIFS('Estruturante Móvel'!$M:$M,$B6,'Estruturante Móvel'!$AM:$AM,CR$4,'Estruturante Móvel'!$AQ:$AQ,"REPARO FO"))</f>
        <v>0</v>
      </c>
      <c r="CS6" s="140">
        <f>(COUNTIFS('Estruturante Móvel'!$M:$M,$B6,'Estruturante Móvel'!$C:$C,"&lt;&gt;PREVISTO",'Estruturante Móvel'!$G:$G,CR$4))</f>
        <v>0</v>
      </c>
      <c r="CT6" s="139">
        <f>(COUNTIFS('Estruturante Móvel'!$M:$M,$B6,'Estruturante Móvel'!$AM:$AM,CT$4))-(COUNTIFS('Estruturante Móvel'!$M:$M,$B6,'Estruturante Móvel'!$AM:$AM,CT$4,'Estruturante Móvel'!$AQ:$AQ,"REPARO FO"))</f>
        <v>3</v>
      </c>
      <c r="CU6" s="140">
        <f>(COUNTIFS('Estruturante Móvel'!$M:$M,$B6,'Estruturante Móvel'!$C:$C,"&lt;&gt;PREVISTO",'Estruturante Móvel'!$G:$G,CT$4))</f>
        <v>1</v>
      </c>
      <c r="CV6" s="139">
        <f>(COUNTIFS('Estruturante Móvel'!$M:$M,$B6,'Estruturante Móvel'!$AM:$AM,CV$4))-(COUNTIFS('Estruturante Móvel'!$M:$M,$B6,'Estruturante Móvel'!$AM:$AM,CV$4,'Estruturante Móvel'!$AQ:$AQ,"REPARO FO"))</f>
        <v>0</v>
      </c>
      <c r="CW6" s="140">
        <f>(COUNTIFS('Estruturante Móvel'!$M:$M,$B6,'Estruturante Móvel'!$C:$C,"&lt;&gt;PREVISTO",'Estruturante Móvel'!$G:$G,CV$4))</f>
        <v>0</v>
      </c>
      <c r="CX6" s="139">
        <f>(COUNTIFS('Estruturante Móvel'!$M:$M,$B6,'Estruturante Móvel'!$AM:$AM,CX$4))-(COUNTIFS('Estruturante Móvel'!$M:$M,$B6,'Estruturante Móvel'!$AM:$AM,CX$4,'Estruturante Móvel'!$AQ:$AQ,"REPARO FO"))</f>
        <v>0</v>
      </c>
      <c r="CY6" s="140">
        <f>(COUNTIFS('Estruturante Móvel'!$M:$M,$B6,'Estruturante Móvel'!$C:$C,"&lt;&gt;PREVISTO",'Estruturante Móvel'!$G:$G,CX$4))</f>
        <v>0</v>
      </c>
      <c r="CZ6" s="139">
        <f>(COUNTIFS('Estruturante Móvel'!$M:$M,$B6,'Estruturante Móvel'!$AM:$AM,CZ$4))-(COUNTIFS('Estruturante Móvel'!$M:$M,$B6,'Estruturante Móvel'!$AM:$AM,CZ$4,'Estruturante Móvel'!$AQ:$AQ,"REPARO FO"))</f>
        <v>0</v>
      </c>
      <c r="DA6" s="140">
        <f>(COUNTIFS('Estruturante Móvel'!$M:$M,$B6,'Estruturante Móvel'!$C:$C,"&lt;&gt;PREVISTO",'Estruturante Móvel'!$G:$G,CZ$4))</f>
        <v>0</v>
      </c>
      <c r="DB6" s="139">
        <f>(COUNTIFS('Estruturante Móvel'!$M:$M,$B6,'Estruturante Móvel'!$AM:$AM,DB$4))-(COUNTIFS('Estruturante Móvel'!$M:$M,$B6,'Estruturante Móvel'!$AM:$AM,DB$4,'Estruturante Móvel'!$AQ:$AQ,"REPARO FO"))</f>
        <v>0</v>
      </c>
      <c r="DC6" s="140">
        <f>(COUNTIFS('Estruturante Móvel'!$M:$M,$B6,'Estruturante Móvel'!$C:$C,"&lt;&gt;PREVISTO",'Estruturante Móvel'!$G:$G,DB$4))</f>
        <v>0</v>
      </c>
      <c r="DD6" s="139">
        <f>(COUNTIFS('Estruturante Móvel'!$M:$M,$B6,'Estruturante Móvel'!$AM:$AM,DD$4))-(COUNTIFS('Estruturante Móvel'!$M:$M,$B6,'Estruturante Móvel'!$AM:$AM,DD$4,'Estruturante Móvel'!$AQ:$AQ,"REPARO FO"))</f>
        <v>0</v>
      </c>
      <c r="DE6" s="140">
        <f>(COUNTIFS('Estruturante Móvel'!$M:$M,$B6,'Estruturante Móvel'!$C:$C,"&lt;&gt;PREVISTO",'Estruturante Móvel'!$G:$G,DD$4))</f>
        <v>0</v>
      </c>
      <c r="DF6" s="139">
        <f>(COUNTIFS('Estruturante Móvel'!$M:$M,$B6,'Estruturante Móvel'!$AM:$AM,DF$4))-(COUNTIFS('Estruturante Móvel'!$M:$M,$B6,'Estruturante Móvel'!$AM:$AM,DF$4,'Estruturante Móvel'!$AQ:$AQ,"REPARO FO"))</f>
        <v>0</v>
      </c>
      <c r="DG6" s="140">
        <f>(COUNTIFS('Estruturante Móvel'!$M:$M,$B6,'Estruturante Móvel'!$C:$C,"&lt;&gt;PREVISTO",'Estruturante Móvel'!$G:$G,DF$4))</f>
        <v>0</v>
      </c>
      <c r="DH6" s="139">
        <f>(COUNTIFS('Estruturante Móvel'!$M:$M,$B6,'Estruturante Móvel'!$AM:$AM,DH$4))-(COUNTIFS('Estruturante Móvel'!$M:$M,$B6,'Estruturante Móvel'!$AM:$AM,DH$4,'Estruturante Móvel'!$AQ:$AQ,"REPARO FO"))</f>
        <v>0</v>
      </c>
      <c r="DI6" s="140">
        <f>(COUNTIFS('Estruturante Móvel'!$M:$M,$B6,'Estruturante Móvel'!$C:$C,"&lt;&gt;PREVISTO",'Estruturante Móvel'!$G:$G,DH$4))</f>
        <v>0</v>
      </c>
      <c r="DJ6" s="139">
        <f>(COUNTIFS('Estruturante Móvel'!$M:$M,$B6,'Estruturante Móvel'!$AM:$AM,DJ$4))-(COUNTIFS('Estruturante Móvel'!$M:$M,$B6,'Estruturante Móvel'!$AM:$AM,DJ$4,'Estruturante Móvel'!$AQ:$AQ,"REPARO FO"))</f>
        <v>0</v>
      </c>
      <c r="DK6" s="140">
        <f>(COUNTIFS('Estruturante Móvel'!$M:$M,$B6,'Estruturante Móvel'!$C:$C,"&lt;&gt;PREVISTO",'Estruturante Móvel'!$G:$G,DJ$4))</f>
        <v>0</v>
      </c>
      <c r="DL6" s="139">
        <f>(COUNTIFS('Estruturante Móvel'!$M:$M,$B6,'Estruturante Móvel'!$AM:$AM,DL$4))-(COUNTIFS('Estruturante Móvel'!$M:$M,$B6,'Estruturante Móvel'!$AM:$AM,DL$4,'Estruturante Móvel'!$AQ:$AQ,"REPARO FO"))</f>
        <v>0</v>
      </c>
      <c r="DM6" s="140">
        <f>(COUNTIFS('Estruturante Móvel'!$M:$M,$B6,'Estruturante Móvel'!$C:$C,"&lt;&gt;PREVISTO",'Estruturante Móvel'!$G:$G,DL$4))</f>
        <v>0</v>
      </c>
      <c r="DN6" s="139">
        <f>(COUNTIFS('Estruturante Móvel'!$M:$M,$B6,'Estruturante Móvel'!$AM:$AM,DN$4))-(COUNTIFS('Estruturante Móvel'!$M:$M,$B6,'Estruturante Móvel'!$AM:$AM,DN$4,'Estruturante Móvel'!$AQ:$AQ,"REPARO FO"))</f>
        <v>0</v>
      </c>
      <c r="DO6" s="140">
        <f>(COUNTIFS('Estruturante Móvel'!$M:$M,$B6,'Estruturante Móvel'!$C:$C,"&lt;&gt;PREVISTO",'Estruturante Móvel'!$G:$G,DN$4))</f>
        <v>0</v>
      </c>
      <c r="DP6" s="139">
        <f>(COUNTIFS('Estruturante Móvel'!$M:$M,$B6,'Estruturante Móvel'!$AM:$AM,DP$4))-(COUNTIFS('Estruturante Móvel'!$M:$M,$B6,'Estruturante Móvel'!$AM:$AM,DP$4,'Estruturante Móvel'!$AQ:$AQ,"REPARO FO"))</f>
        <v>0</v>
      </c>
      <c r="DQ6" s="140">
        <f>(COUNTIFS('Estruturante Móvel'!$M:$M,$B6,'Estruturante Móvel'!$C:$C,"&lt;&gt;PREVISTO",'Estruturante Móvel'!$G:$G,DP$4))</f>
        <v>0</v>
      </c>
      <c r="DR6" s="139">
        <f>(COUNTIFS('Estruturante Móvel'!$M:$M,$B6,'Estruturante Móvel'!$AM:$AM,DR$4))-(COUNTIFS('Estruturante Móvel'!$M:$M,$B6,'Estruturante Móvel'!$AM:$AM,DR$4,'Estruturante Móvel'!$AQ:$AQ,"REPARO FO"))</f>
        <v>0</v>
      </c>
      <c r="DS6" s="140">
        <f>(COUNTIFS('Estruturante Móvel'!$M:$M,$B6,'Estruturante Móvel'!$C:$C,"&lt;&gt;PREVISTO",'Estruturante Móvel'!$G:$G,DR$4))</f>
        <v>0</v>
      </c>
      <c r="DT6" s="139">
        <f>(COUNTIFS('Estruturante Móvel'!$M:$M,$B6,'Estruturante Móvel'!$AM:$AM,DT$4))-(COUNTIFS('Estruturante Móvel'!$M:$M,$B6,'Estruturante Móvel'!$AM:$AM,DT$4,'Estruturante Móvel'!$AQ:$AQ,"REPARO FO"))</f>
        <v>0</v>
      </c>
      <c r="DU6" s="140">
        <f>(COUNTIFS('Estruturante Móvel'!$M:$M,$B6,'Estruturante Móvel'!$C:$C,"&lt;&gt;PREVISTO",'Estruturante Móvel'!$G:$G,DT$4))</f>
        <v>0</v>
      </c>
      <c r="DV6" s="139">
        <f>(COUNTIFS('Estruturante Móvel'!$M:$M,$B6,'Estruturante Móvel'!$AM:$AM,DV$4))-(COUNTIFS('Estruturante Móvel'!$M:$M,$B6,'Estruturante Móvel'!$AM:$AM,DV$4,'Estruturante Móvel'!$AQ:$AQ,"REPARO FO"))</f>
        <v>0</v>
      </c>
      <c r="DW6" s="140">
        <f>(COUNTIFS('Estruturante Móvel'!$M:$M,$B6,'Estruturante Móvel'!$C:$C,"&lt;&gt;PREVISTO",'Estruturante Móvel'!$G:$G,DV$4))</f>
        <v>0</v>
      </c>
      <c r="DX6" s="139">
        <f>(COUNTIFS('Estruturante Móvel'!$M:$M,$B6,'Estruturante Móvel'!$AM:$AM,DX$4))-(COUNTIFS('Estruturante Móvel'!$M:$M,$B6,'Estruturante Móvel'!$AM:$AM,DX$4,'Estruturante Móvel'!$AQ:$AQ,"REPARO FO"))</f>
        <v>0</v>
      </c>
      <c r="DY6" s="140">
        <f>(COUNTIFS('Estruturante Móvel'!$M:$M,$B6,'Estruturante Móvel'!$C:$C,"&lt;&gt;PREVISTO",'Estruturante Móvel'!$G:$G,DX$4))</f>
        <v>0</v>
      </c>
      <c r="DZ6" s="139">
        <f>(COUNTIFS('Estruturante Móvel'!$M:$M,$B6,'Estruturante Móvel'!$AM:$AM,DZ$4))-(COUNTIFS('Estruturante Móvel'!$M:$M,$B6,'Estruturante Móvel'!$AM:$AM,DZ$4,'Estruturante Móvel'!$AQ:$AQ,"REPARO FO"))</f>
        <v>0</v>
      </c>
      <c r="EA6" s="140">
        <f>(COUNTIFS('Estruturante Móvel'!$M:$M,$B6,'Estruturante Móvel'!$C:$C,"&lt;&gt;PREVISTO",'Estruturante Móvel'!$G:$G,DZ$4))</f>
        <v>0</v>
      </c>
      <c r="EB6" s="139">
        <f>(COUNTIFS('Estruturante Móvel'!$M:$M,$B6,'Estruturante Móvel'!$AM:$AM,EB$4))-(COUNTIFS('Estruturante Móvel'!$M:$M,$B6,'Estruturante Móvel'!$AM:$AM,EB$4,'Estruturante Móvel'!$AQ:$AQ,"REPARO FO"))</f>
        <v>0</v>
      </c>
      <c r="EC6" s="140">
        <f>(COUNTIFS('Estruturante Móvel'!$M:$M,$B6,'Estruturante Móvel'!$C:$C,"&lt;&gt;PREVISTO",'Estruturante Móvel'!$G:$G,EB$4))</f>
        <v>0</v>
      </c>
      <c r="ED6" s="139">
        <f>(COUNTIFS('Estruturante Móvel'!$M:$M,$B6,'Estruturante Móvel'!$AM:$AM,ED$4))-(COUNTIFS('Estruturante Móvel'!$M:$M,$B6,'Estruturante Móvel'!$AM:$AM,ED$4,'Estruturante Móvel'!$AQ:$AQ,"REPARO FO"))</f>
        <v>0</v>
      </c>
      <c r="EE6" s="140">
        <f>(COUNTIFS('Estruturante Móvel'!$M:$M,$B6,'Estruturante Móvel'!$C:$C,"&lt;&gt;PREVISTO",'Estruturante Móvel'!$G:$G,ED$4))</f>
        <v>0</v>
      </c>
      <c r="EF6" s="139">
        <f>(COUNTIFS('Estruturante Móvel'!$M:$M,$B6,'Estruturante Móvel'!$AM:$AM,EF$4))-(COUNTIFS('Estruturante Móvel'!$M:$M,$B6,'Estruturante Móvel'!$AM:$AM,EF$4,'Estruturante Móvel'!$AQ:$AQ,"REPARO FO"))</f>
        <v>0</v>
      </c>
      <c r="EG6" s="140">
        <f>(COUNTIFS('Estruturante Móvel'!$M:$M,$B6,'Estruturante Móvel'!$C:$C,"&lt;&gt;PREVISTO",'Estruturante Móvel'!$G:$G,EF$4))</f>
        <v>0</v>
      </c>
      <c r="EH6" s="139">
        <f>(COUNTIFS('Estruturante Móvel'!$M:$M,$B6,'Estruturante Móvel'!$AM:$AM,EH$4))-(COUNTIFS('Estruturante Móvel'!$M:$M,$B6,'Estruturante Móvel'!$AM:$AM,EH$4,'Estruturante Móvel'!$AQ:$AQ,"REPARO FO"))</f>
        <v>0</v>
      </c>
      <c r="EI6" s="140">
        <f>(COUNTIFS('Estruturante Móvel'!$M:$M,$B6,'Estruturante Móvel'!$C:$C,"&lt;&gt;PREVISTO",'Estruturante Móvel'!$G:$G,EH$4))</f>
        <v>0</v>
      </c>
      <c r="EJ6" s="139">
        <f>(COUNTIFS('Estruturante Móvel'!$M:$M,$B6,'Estruturante Móvel'!$AM:$AM,EJ$4))-(COUNTIFS('Estruturante Móvel'!$M:$M,$B6,'Estruturante Móvel'!$AM:$AM,EJ$4,'Estruturante Móvel'!$AQ:$AQ,"REPARO FO"))</f>
        <v>0</v>
      </c>
      <c r="EK6" s="140">
        <f>(COUNTIFS('Estruturante Móvel'!$M:$M,$B6,'Estruturante Móvel'!$C:$C,"&lt;&gt;PREVISTO",'Estruturante Móvel'!$G:$G,EJ$4))</f>
        <v>0</v>
      </c>
      <c r="EL6" s="139">
        <f>(COUNTIFS('Estruturante Móvel'!$M:$M,$B6,'Estruturante Móvel'!$AM:$AM,EL$4))-(COUNTIFS('Estruturante Móvel'!$M:$M,$B6,'Estruturante Móvel'!$AM:$AM,EL$4,'Estruturante Móvel'!$AQ:$AQ,"REPARO FO"))</f>
        <v>0</v>
      </c>
      <c r="EM6" s="140">
        <f>(COUNTIFS('Estruturante Móvel'!$M:$M,$B6,'Estruturante Móvel'!$C:$C,"&lt;&gt;PREVISTO",'Estruturante Móvel'!$G:$G,EL$4))</f>
        <v>0</v>
      </c>
      <c r="EN6" s="139">
        <f>(COUNTIFS('Estruturante Móvel'!$M:$M,$B6,'Estruturante Móvel'!$AM:$AM,EN$4))-(COUNTIFS('Estruturante Móvel'!$M:$M,$B6,'Estruturante Móvel'!$AM:$AM,EN$4,'Estruturante Móvel'!$AQ:$AQ,"REPARO FO"))</f>
        <v>0</v>
      </c>
      <c r="EO6" s="140">
        <f>(COUNTIFS('Estruturante Móvel'!$M:$M,$B6,'Estruturante Móvel'!$C:$C,"&lt;&gt;PREVISTO",'Estruturante Móvel'!$G:$G,EN$4))</f>
        <v>0</v>
      </c>
      <c r="EP6" s="139">
        <f>(COUNTIFS('Estruturante Móvel'!$M:$M,$B6,'Estruturante Móvel'!$AM:$AM,EP$4))-(COUNTIFS('Estruturante Móvel'!$M:$M,$B6,'Estruturante Móvel'!$AM:$AM,EP$4,'Estruturante Móvel'!$AQ:$AQ,"REPARO FO"))</f>
        <v>0</v>
      </c>
      <c r="EQ6" s="140">
        <f>(COUNTIFS('Estruturante Móvel'!$M:$M,$B6,'Estruturante Móvel'!$C:$C,"&lt;&gt;PREVISTO",'Estruturante Móvel'!$G:$G,EP$4))</f>
        <v>0</v>
      </c>
      <c r="ER6" s="139">
        <f>(COUNTIFS('Estruturante Móvel'!$M:$M,$B6,'Estruturante Móvel'!$AM:$AM,ER$4))-(COUNTIFS('Estruturante Móvel'!$M:$M,$B6,'Estruturante Móvel'!$AM:$AM,ER$4,'Estruturante Móvel'!$AQ:$AQ,"REPARO FO"))</f>
        <v>0</v>
      </c>
      <c r="ES6" s="140">
        <f>(COUNTIFS('Estruturante Móvel'!$M:$M,$B6,'Estruturante Móvel'!$C:$C,"&lt;&gt;PREVISTO",'Estruturante Móvel'!$G:$G,ER$4))</f>
        <v>0</v>
      </c>
      <c r="ET6" s="139">
        <f>(COUNTIFS('Estruturante Móvel'!$M:$M,$B6,'Estruturante Móvel'!$AM:$AM,ET$4))-(COUNTIFS('Estruturante Móvel'!$M:$M,$B6,'Estruturante Móvel'!$AM:$AM,ET$4,'Estruturante Móvel'!$AQ:$AQ,"REPARO FO"))</f>
        <v>0</v>
      </c>
      <c r="EU6" s="140">
        <f>(COUNTIFS('Estruturante Móvel'!$M:$M,$B6,'Estruturante Móvel'!$C:$C,"&lt;&gt;PREVISTO",'Estruturante Móvel'!$G:$G,ET$4))</f>
        <v>0</v>
      </c>
      <c r="EV6" s="139">
        <f>(COUNTIFS('Estruturante Móvel'!$M:$M,$B6,'Estruturante Móvel'!$AM:$AM,EV$4))-(COUNTIFS('Estruturante Móvel'!$M:$M,$B6,'Estruturante Móvel'!$AM:$AM,EV$4,'Estruturante Móvel'!$AQ:$AQ,"REPARO FO"))</f>
        <v>0</v>
      </c>
      <c r="EW6" s="140">
        <f>(COUNTIFS('Estruturante Móvel'!$M:$M,$B6,'Estruturante Móvel'!$C:$C,"&lt;&gt;PREVISTO",'Estruturante Móvel'!$G:$G,EV$4))</f>
        <v>0</v>
      </c>
      <c r="EX6" s="139">
        <f>(COUNTIFS('Estruturante Móvel'!$M:$M,$B6,'Estruturante Móvel'!$AM:$AM,EX$4))-(COUNTIFS('Estruturante Móvel'!$M:$M,$B6,'Estruturante Móvel'!$AM:$AM,EX$4,'Estruturante Móvel'!$AQ:$AQ,"REPARO FO"))</f>
        <v>0</v>
      </c>
      <c r="EY6" s="140">
        <f>(COUNTIFS('Estruturante Móvel'!$M:$M,$B6,'Estruturante Móvel'!$C:$C,"&lt;&gt;PREVISTO",'Estruturante Móvel'!$G:$G,EX$4))</f>
        <v>0</v>
      </c>
      <c r="EZ6" s="139">
        <f>(COUNTIFS('Estruturante Móvel'!$M:$M,$B6,'Estruturante Móvel'!$AM:$AM,EZ$4))-(COUNTIFS('Estruturante Móvel'!$M:$M,$B6,'Estruturante Móvel'!$AM:$AM,EZ$4,'Estruturante Móvel'!$AQ:$AQ,"REPARO FO"))</f>
        <v>0</v>
      </c>
      <c r="FA6" s="140">
        <f>(COUNTIFS('Estruturante Móvel'!$M:$M,$B6,'Estruturante Móvel'!$C:$C,"&lt;&gt;PREVISTO",'Estruturante Móvel'!$G:$G,EZ$4))</f>
        <v>0</v>
      </c>
      <c r="FB6" s="139">
        <f>(COUNTIFS('Estruturante Móvel'!$M:$M,$B6,'Estruturante Móvel'!$AM:$AM,FB$4))-(COUNTIFS('Estruturante Móvel'!$M:$M,$B6,'Estruturante Móvel'!$AM:$AM,FB$4,'Estruturante Móvel'!$AQ:$AQ,"REPARO FO"))</f>
        <v>0</v>
      </c>
      <c r="FC6" s="140">
        <f>(COUNTIFS('Estruturante Móvel'!$M:$M,$B6,'Estruturante Móvel'!$C:$C,"&lt;&gt;PREVISTO",'Estruturante Móvel'!$G:$G,FB$4))</f>
        <v>0</v>
      </c>
      <c r="FD6" s="139">
        <f>(COUNTIFS('Estruturante Móvel'!$M:$M,$B6,'Estruturante Móvel'!$AM:$AM,FD$4))-(COUNTIFS('Estruturante Móvel'!$M:$M,$B6,'Estruturante Móvel'!$AM:$AM,FD$4,'Estruturante Móvel'!$AQ:$AQ,"REPARO FO"))</f>
        <v>0</v>
      </c>
      <c r="FE6" s="140">
        <f>(COUNTIFS('Estruturante Móvel'!$M:$M,$B6,'Estruturante Móvel'!$C:$C,"&lt;&gt;PREVISTO",'Estruturante Móvel'!$G:$G,FD$4))</f>
        <v>0</v>
      </c>
      <c r="FF6" s="139">
        <f>(COUNTIFS('Estruturante Móvel'!$M:$M,$B6,'Estruturante Móvel'!$AM:$AM,FF$4))-(COUNTIFS('Estruturante Móvel'!$M:$M,$B6,'Estruturante Móvel'!$AM:$AM,FF$4,'Estruturante Móvel'!$AQ:$AQ,"REPARO FO"))</f>
        <v>0</v>
      </c>
      <c r="FG6" s="140">
        <f>(COUNTIFS('Estruturante Móvel'!$M:$M,$B6,'Estruturante Móvel'!$C:$C,"&lt;&gt;PREVISTO",'Estruturante Móvel'!$G:$G,FF$4))</f>
        <v>0</v>
      </c>
      <c r="FH6" s="139">
        <f>(COUNTIFS('Estruturante Móvel'!$M:$M,$B6,'Estruturante Móvel'!$AM:$AM,FH$4))-(COUNTIFS('Estruturante Móvel'!$M:$M,$B6,'Estruturante Móvel'!$AM:$AM,FH$4,'Estruturante Móvel'!$AQ:$AQ,"REPARO FO"))</f>
        <v>0</v>
      </c>
      <c r="FI6" s="140">
        <f>(COUNTIFS('Estruturante Móvel'!$M:$M,$B6,'Estruturante Móvel'!$C:$C,"&lt;&gt;PREVISTO",'Estruturante Móvel'!$G:$G,FH$4))</f>
        <v>0</v>
      </c>
      <c r="FJ6" s="139">
        <f>(COUNTIFS('Estruturante Móvel'!$M:$M,$B6,'Estruturante Móvel'!$AM:$AM,FJ$4))-(COUNTIFS('Estruturante Móvel'!$M:$M,$B6,'Estruturante Móvel'!$AM:$AM,FJ$4,'Estruturante Móvel'!$AQ:$AQ,"REPARO FO"))</f>
        <v>0</v>
      </c>
      <c r="FK6" s="140">
        <f>(COUNTIFS('Estruturante Móvel'!$M:$M,$B6,'Estruturante Móvel'!$C:$C,"&lt;&gt;PREVISTO",'Estruturante Móvel'!$G:$G,FJ$4))</f>
        <v>0</v>
      </c>
      <c r="FL6" s="139">
        <f>(COUNTIFS('Estruturante Móvel'!$M:$M,$B6,'Estruturante Móvel'!$AM:$AM,FL$4))-(COUNTIFS('Estruturante Móvel'!$M:$M,$B6,'Estruturante Móvel'!$AM:$AM,FL$4,'Estruturante Móvel'!$AQ:$AQ,"REPARO FO"))</f>
        <v>0</v>
      </c>
      <c r="FM6" s="140">
        <f>(COUNTIFS('Estruturante Móvel'!$M:$M,$B6,'Estruturante Móvel'!$C:$C,"&lt;&gt;PREVISTO",'Estruturante Móvel'!$G:$G,FL$4))</f>
        <v>0</v>
      </c>
      <c r="FN6" s="139">
        <f>(COUNTIFS('Estruturante Móvel'!$M:$M,$B6,'Estruturante Móvel'!$AM:$AM,FN$4))-(COUNTIFS('Estruturante Móvel'!$M:$M,$B6,'Estruturante Móvel'!$AM:$AM,FN$4,'Estruturante Móvel'!$AQ:$AQ,"REPARO FO"))</f>
        <v>0</v>
      </c>
      <c r="FO6" s="140">
        <f>(COUNTIFS('Estruturante Móvel'!$M:$M,$B6,'Estruturante Móvel'!$C:$C,"&lt;&gt;PREVISTO",'Estruturante Móvel'!$G:$G,FN$4))</f>
        <v>0</v>
      </c>
      <c r="FP6" s="139">
        <f>(COUNTIFS('Estruturante Móvel'!$M:$M,$B6,'Estruturante Móvel'!$AM:$AM,FP$4))-(COUNTIFS('Estruturante Móvel'!$M:$M,$B6,'Estruturante Móvel'!$AM:$AM,FP$4,'Estruturante Móvel'!$AQ:$AQ,"REPARO FO"))</f>
        <v>0</v>
      </c>
      <c r="FQ6" s="140">
        <f>(COUNTIFS('Estruturante Móvel'!$M:$M,$B6,'Estruturante Móvel'!$C:$C,"&lt;&gt;PREVISTO",'Estruturante Móvel'!$G:$G,FP$4))</f>
        <v>0</v>
      </c>
      <c r="FR6" s="139">
        <f>(COUNTIFS('Estruturante Móvel'!$M:$M,$B6,'Estruturante Móvel'!$AM:$AM,FR$4))-(COUNTIFS('Estruturante Móvel'!$M:$M,$B6,'Estruturante Móvel'!$AM:$AM,FR$4,'Estruturante Móvel'!$AQ:$AQ,"REPARO FO"))</f>
        <v>0</v>
      </c>
      <c r="FS6" s="140">
        <f>(COUNTIFS('Estruturante Móvel'!$M:$M,$B6,'Estruturante Móvel'!$C:$C,"&lt;&gt;PREVISTO",'Estruturante Móvel'!$G:$G,FR$4))</f>
        <v>0</v>
      </c>
      <c r="FT6" s="139">
        <f>(COUNTIFS('Estruturante Móvel'!$M:$M,$B6,'Estruturante Móvel'!$AM:$AM,FT$4))-(COUNTIFS('Estruturante Móvel'!$M:$M,$B6,'Estruturante Móvel'!$AM:$AM,FT$4,'Estruturante Móvel'!$AQ:$AQ,"REPARO FO"))</f>
        <v>0</v>
      </c>
      <c r="FU6" s="140">
        <f>(COUNTIFS('Estruturante Móvel'!$M:$M,$B6,'Estruturante Móvel'!$C:$C,"&lt;&gt;PREVISTO",'Estruturante Móvel'!$G:$G,FT$4))</f>
        <v>0</v>
      </c>
      <c r="FV6" s="139">
        <f>(COUNTIFS('Estruturante Móvel'!$M:$M,$B6,'Estruturante Móvel'!$AM:$AM,FV$4))-(COUNTIFS('Estruturante Móvel'!$M:$M,$B6,'Estruturante Móvel'!$AM:$AM,FV$4,'Estruturante Móvel'!$AQ:$AQ,"REPARO FO"))</f>
        <v>0</v>
      </c>
      <c r="FW6" s="140">
        <f>(COUNTIFS('Estruturante Móvel'!$M:$M,$B6,'Estruturante Móvel'!$C:$C,"&lt;&gt;PREVISTO",'Estruturante Móvel'!$G:$G,FV$4))</f>
        <v>0</v>
      </c>
      <c r="FX6" s="139">
        <f>(COUNTIFS('Estruturante Móvel'!$M:$M,$B6,'Estruturante Móvel'!$AM:$AM,FX$4))-(COUNTIFS('Estruturante Móvel'!$M:$M,$B6,'Estruturante Móvel'!$AM:$AM,FX$4,'Estruturante Móvel'!$AQ:$AQ,"REPARO FO"))</f>
        <v>0</v>
      </c>
      <c r="FY6" s="140">
        <f>(COUNTIFS('Estruturante Móvel'!$M:$M,$B6,'Estruturante Móvel'!$C:$C,"&lt;&gt;PREVISTO",'Estruturante Móvel'!$G:$G,FX$4))</f>
        <v>0</v>
      </c>
      <c r="FZ6" s="139">
        <f>(COUNTIFS('Estruturante Móvel'!$M:$M,$B6,'Estruturante Móvel'!$AM:$AM,FZ$4))-(COUNTIFS('Estruturante Móvel'!$M:$M,$B6,'Estruturante Móvel'!$AM:$AM,FZ$4,'Estruturante Móvel'!$AQ:$AQ,"REPARO FO"))</f>
        <v>0</v>
      </c>
      <c r="GA6" s="140">
        <f>(COUNTIFS('Estruturante Móvel'!$M:$M,$B6,'Estruturante Móvel'!$C:$C,"&lt;&gt;PREVISTO",'Estruturante Móvel'!$G:$G,FZ$4))</f>
        <v>0</v>
      </c>
      <c r="GB6" s="139">
        <f>(COUNTIFS('Estruturante Móvel'!$M:$M,$B6,'Estruturante Móvel'!$AM:$AM,GB$4))-(COUNTIFS('Estruturante Móvel'!$M:$M,$B6,'Estruturante Móvel'!$AM:$AM,GB$4,'Estruturante Móvel'!$AQ:$AQ,"REPARO FO"))</f>
        <v>0</v>
      </c>
      <c r="GC6" s="140">
        <f>(COUNTIFS('Estruturante Móvel'!$M:$M,$B6,'Estruturante Móvel'!$C:$C,"&lt;&gt;PREVISTO",'Estruturante Móvel'!$G:$G,GB$4))</f>
        <v>0</v>
      </c>
      <c r="GD6" s="139">
        <f>(COUNTIFS('Estruturante Móvel'!$M:$M,$B6,'Estruturante Móvel'!$AM:$AM,GD$4))-(COUNTIFS('Estruturante Móvel'!$M:$M,$B6,'Estruturante Móvel'!$AM:$AM,GD$4,'Estruturante Móvel'!$AQ:$AQ,"REPARO FO"))</f>
        <v>0</v>
      </c>
      <c r="GE6" s="140">
        <f>(COUNTIFS('Estruturante Móvel'!$M:$M,$B6,'Estruturante Móvel'!$C:$C,"&lt;&gt;PREVISTO",'Estruturante Móvel'!$G:$G,GD$4))</f>
        <v>0</v>
      </c>
      <c r="GF6" s="139">
        <f>(COUNTIFS('Estruturante Móvel'!$M:$M,$B6,'Estruturante Móvel'!$AM:$AM,GF$4))-(COUNTIFS('Estruturante Móvel'!$M:$M,$B6,'Estruturante Móvel'!$AM:$AM,GF$4,'Estruturante Móvel'!$AQ:$AQ,"REPARO FO"))</f>
        <v>0</v>
      </c>
      <c r="GG6" s="140">
        <f>(COUNTIFS('Estruturante Móvel'!$M:$M,$B6,'Estruturante Móvel'!$C:$C,"&lt;&gt;PREVISTO",'Estruturante Móvel'!$G:$G,GF$4))</f>
        <v>0</v>
      </c>
      <c r="GH6" s="139">
        <f>(COUNTIFS('Estruturante Móvel'!$M:$M,$B6,'Estruturante Móvel'!$AM:$AM,GH$4))-(COUNTIFS('Estruturante Móvel'!$M:$M,$B6,'Estruturante Móvel'!$AM:$AM,GH$4,'Estruturante Móvel'!$AQ:$AQ,"REPARO FO"))</f>
        <v>0</v>
      </c>
      <c r="GI6" s="140">
        <f>(COUNTIFS('Estruturante Móvel'!$M:$M,$B6,'Estruturante Móvel'!$C:$C,"&lt;&gt;PREVISTO",'Estruturante Móvel'!$G:$G,GH$4))</f>
        <v>0</v>
      </c>
      <c r="GJ6" s="139">
        <f>(COUNTIFS('Estruturante Móvel'!$M:$M,$B6,'Estruturante Móvel'!$AM:$AM,GJ$4))-(COUNTIFS('Estruturante Móvel'!$M:$M,$B6,'Estruturante Móvel'!$AM:$AM,GJ$4,'Estruturante Móvel'!$AQ:$AQ,"REPARO FO"))</f>
        <v>0</v>
      </c>
      <c r="GK6" s="140">
        <f>(COUNTIFS('Estruturante Móvel'!$M:$M,$B6,'Estruturante Móvel'!$C:$C,"&lt;&gt;PREVISTO",'Estruturante Móvel'!$G:$G,GJ$4))</f>
        <v>0</v>
      </c>
      <c r="GL6" s="139">
        <f>(COUNTIFS('Estruturante Móvel'!$M:$M,$B6,'Estruturante Móvel'!$AM:$AM,GL$4))-(COUNTIFS('Estruturante Móvel'!$M:$M,$B6,'Estruturante Móvel'!$AM:$AM,GL$4,'Estruturante Móvel'!$AQ:$AQ,"REPARO FO"))</f>
        <v>0</v>
      </c>
      <c r="GM6" s="140">
        <f>(COUNTIFS('Estruturante Móvel'!$M:$M,$B6,'Estruturante Móvel'!$C:$C,"&lt;&gt;PREVISTO",'Estruturante Móvel'!$G:$G,GL$4))</f>
        <v>0</v>
      </c>
      <c r="GN6" s="139">
        <f>(COUNTIFS('Estruturante Móvel'!$M:$M,$B6,'Estruturante Móvel'!$AM:$AM,GN$4))-(COUNTIFS('Estruturante Móvel'!$M:$M,$B6,'Estruturante Móvel'!$AM:$AM,GN$4,'Estruturante Móvel'!$AQ:$AQ,"REPARO FO"))</f>
        <v>0</v>
      </c>
      <c r="GO6" s="140">
        <f>(COUNTIFS('Estruturante Móvel'!$M:$M,$B6,'Estruturante Móvel'!$C:$C,"&lt;&gt;PREVISTO",'Estruturante Móvel'!$G:$G,GN$4))</f>
        <v>0</v>
      </c>
      <c r="GP6" s="139">
        <f>(COUNTIFS('Estruturante Móvel'!$M:$M,$B6,'Estruturante Móvel'!$AM:$AM,GP$4))-(COUNTIFS('Estruturante Móvel'!$M:$M,$B6,'Estruturante Móvel'!$AM:$AM,GP$4,'Estruturante Móvel'!$AQ:$AQ,"REPARO FO"))</f>
        <v>0</v>
      </c>
      <c r="GQ6" s="140">
        <f>(COUNTIFS('Estruturante Móvel'!$M:$M,$B6,'Estruturante Móvel'!$C:$C,"&lt;&gt;PREVISTO",'Estruturante Móvel'!$G:$G,GP$4))</f>
        <v>0</v>
      </c>
      <c r="GR6" s="139">
        <f>(COUNTIFS('Estruturante Móvel'!$M:$M,$B6,'Estruturante Móvel'!$AM:$AM,GR$4))-(COUNTIFS('Estruturante Móvel'!$M:$M,$B6,'Estruturante Móvel'!$AM:$AM,GR$4,'Estruturante Móvel'!$AQ:$AQ,"REPARO FO"))</f>
        <v>0</v>
      </c>
      <c r="GS6" s="140">
        <f>(COUNTIFS('Estruturante Móvel'!$M:$M,$B6,'Estruturante Móvel'!$C:$C,"&lt;&gt;PREVISTO",'Estruturante Móvel'!$G:$G,GR$4))</f>
        <v>0</v>
      </c>
      <c r="GT6" s="139">
        <f>(COUNTIFS('Estruturante Móvel'!$M:$M,$B6,'Estruturante Móvel'!$AM:$AM,GT$4))-(COUNTIFS('Estruturante Móvel'!$M:$M,$B6,'Estruturante Móvel'!$AM:$AM,GT$4,'Estruturante Móvel'!$AQ:$AQ,"REPARO FO"))</f>
        <v>0</v>
      </c>
      <c r="GU6" s="140">
        <f>(COUNTIFS('Estruturante Móvel'!$M:$M,$B6,'Estruturante Móvel'!$C:$C,"&lt;&gt;PREVISTO",'Estruturante Móvel'!$G:$G,GT$4))</f>
        <v>0</v>
      </c>
      <c r="GV6" s="139">
        <f>(COUNTIFS('Estruturante Móvel'!$M:$M,$B6,'Estruturante Móvel'!$AM:$AM,GV$4))-(COUNTIFS('Estruturante Móvel'!$M:$M,$B6,'Estruturante Móvel'!$AM:$AM,GV$4,'Estruturante Móvel'!$AQ:$AQ,"REPARO FO"))</f>
        <v>0</v>
      </c>
      <c r="GW6" s="140">
        <f>(COUNTIFS('Estruturante Móvel'!$M:$M,$B6,'Estruturante Móvel'!$C:$C,"&lt;&gt;PREVISTO",'Estruturante Móvel'!$G:$G,GV$4))</f>
        <v>0</v>
      </c>
      <c r="GX6" s="139">
        <f>(COUNTIFS('Estruturante Móvel'!$M:$M,$B6,'Estruturante Móvel'!$AM:$AM,GX$4))-(COUNTIFS('Estruturante Móvel'!$M:$M,$B6,'Estruturante Móvel'!$AM:$AM,GX$4,'Estruturante Móvel'!$AQ:$AQ,"REPARO FO"))</f>
        <v>0</v>
      </c>
      <c r="GY6" s="140">
        <f>(COUNTIFS('Estruturante Móvel'!$M:$M,$B6,'Estruturante Móvel'!$C:$C,"&lt;&gt;PREVISTO",'Estruturante Móvel'!$G:$G,GX$4))</f>
        <v>0</v>
      </c>
      <c r="GZ6" s="139">
        <f>(COUNTIFS('Estruturante Móvel'!$M:$M,$B6,'Estruturante Móvel'!$AM:$AM,GZ$4))-(COUNTIFS('Estruturante Móvel'!$M:$M,$B6,'Estruturante Móvel'!$AM:$AM,GZ$4,'Estruturante Móvel'!$AQ:$AQ,"REPARO FO"))</f>
        <v>0</v>
      </c>
      <c r="HA6" s="140">
        <f>(COUNTIFS('Estruturante Móvel'!$M:$M,$B6,'Estruturante Móvel'!$C:$C,"&lt;&gt;PREVISTO",'Estruturante Móvel'!$G:$G,GZ$4))</f>
        <v>0</v>
      </c>
      <c r="HB6" s="139">
        <f>(COUNTIFS('Estruturante Móvel'!$M:$M,$B6,'Estruturante Móvel'!$AM:$AM,HB$4))-(COUNTIFS('Estruturante Móvel'!$M:$M,$B6,'Estruturante Móvel'!$AM:$AM,HB$4,'Estruturante Móvel'!$AQ:$AQ,"REPARO FO"))</f>
        <v>0</v>
      </c>
      <c r="HC6" s="140">
        <f>(COUNTIFS('Estruturante Móvel'!$M:$M,$B6,'Estruturante Móvel'!$C:$C,"&lt;&gt;PREVISTO",'Estruturante Móvel'!$G:$G,HB$4))</f>
        <v>0</v>
      </c>
      <c r="HD6" s="139">
        <f>(COUNTIFS('Estruturante Móvel'!$M:$M,$B6,'Estruturante Móvel'!$AM:$AM,HD$4))-(COUNTIFS('Estruturante Móvel'!$M:$M,$B6,'Estruturante Móvel'!$AM:$AM,HD$4,'Estruturante Móvel'!$AQ:$AQ,"REPARO FO"))</f>
        <v>0</v>
      </c>
      <c r="HE6" s="140">
        <f>(COUNTIFS('Estruturante Móvel'!$M:$M,$B6,'Estruturante Móvel'!$C:$C,"&lt;&gt;PREVISTO",'Estruturante Móvel'!$G:$G,HD$4))</f>
        <v>0</v>
      </c>
      <c r="HF6" s="139">
        <f>(COUNTIFS('Estruturante Móvel'!$M:$M,$B6,'Estruturante Móvel'!$AM:$AM,HF$4))-(COUNTIFS('Estruturante Móvel'!$M:$M,$B6,'Estruturante Móvel'!$AM:$AM,HF$4,'Estruturante Móvel'!$AQ:$AQ,"REPARO FO"))</f>
        <v>0</v>
      </c>
      <c r="HG6" s="140">
        <f>(COUNTIFS('Estruturante Móvel'!$M:$M,$B6,'Estruturante Móvel'!$C:$C,"&lt;&gt;PREVISTO",'Estruturante Móvel'!$G:$G,HF$4))</f>
        <v>0</v>
      </c>
      <c r="HH6" s="139">
        <f>(COUNTIFS('Estruturante Móvel'!$M:$M,$B6,'Estruturante Móvel'!$AM:$AM,HH$4))-(COUNTIFS('Estruturante Móvel'!$M:$M,$B6,'Estruturante Móvel'!$AM:$AM,HH$4,'Estruturante Móvel'!$AQ:$AQ,"REPARO FO"))</f>
        <v>0</v>
      </c>
      <c r="HI6" s="140">
        <f>(COUNTIFS('Estruturante Móvel'!$M:$M,$B6,'Estruturante Móvel'!$C:$C,"&lt;&gt;PREVISTO",'Estruturante Móvel'!$G:$G,HH$4))</f>
        <v>0</v>
      </c>
      <c r="HJ6" s="139">
        <f>(COUNTIFS('Estruturante Móvel'!$M:$M,$B6,'Estruturante Móvel'!$AM:$AM,HJ$4))-(COUNTIFS('Estruturante Móvel'!$M:$M,$B6,'Estruturante Móvel'!$AM:$AM,HJ$4,'Estruturante Móvel'!$AQ:$AQ,"REPARO FO"))</f>
        <v>0</v>
      </c>
      <c r="HK6" s="140">
        <f>(COUNTIFS('Estruturante Móvel'!$M:$M,$B6,'Estruturante Móvel'!$C:$C,"&lt;&gt;PREVISTO",'Estruturante Móvel'!$G:$G,HJ$4))</f>
        <v>0</v>
      </c>
      <c r="HL6" s="139">
        <f>(COUNTIFS('Estruturante Móvel'!$M:$M,$B6,'Estruturante Móvel'!$AM:$AM,HL$4))-(COUNTIFS('Estruturante Móvel'!$M:$M,$B6,'Estruturante Móvel'!$AM:$AM,HL$4,'Estruturante Móvel'!$AQ:$AQ,"REPARO FO"))</f>
        <v>0</v>
      </c>
      <c r="HM6" s="140">
        <f>(COUNTIFS('Estruturante Móvel'!$M:$M,$B6,'Estruturante Móvel'!$C:$C,"&lt;&gt;PREVISTO",'Estruturante Móvel'!$G:$G,HL$4))</f>
        <v>0</v>
      </c>
      <c r="HN6" s="139">
        <f>(COUNTIFS('Estruturante Móvel'!$M:$M,$B6,'Estruturante Móvel'!$AM:$AM,HN$4))-(COUNTIFS('Estruturante Móvel'!$M:$M,$B6,'Estruturante Móvel'!$AM:$AM,HN$4,'Estruturante Móvel'!$AQ:$AQ,"REPARO FO"))</f>
        <v>0</v>
      </c>
      <c r="HO6" s="140">
        <f>(COUNTIFS('Estruturante Móvel'!$M:$M,$B6,'Estruturante Móvel'!$C:$C,"&lt;&gt;PREVISTO",'Estruturante Móvel'!$G:$G,HN$4))</f>
        <v>0</v>
      </c>
      <c r="HP6" s="139">
        <f>(COUNTIFS('Estruturante Móvel'!$M:$M,$B6,'Estruturante Móvel'!$AM:$AM,HP$4))-(COUNTIFS('Estruturante Móvel'!$M:$M,$B6,'Estruturante Móvel'!$AM:$AM,HP$4,'Estruturante Móvel'!$AQ:$AQ,"REPARO FO"))</f>
        <v>0</v>
      </c>
      <c r="HQ6" s="140">
        <f>(COUNTIFS('Estruturante Móvel'!$M:$M,$B6,'Estruturante Móvel'!$C:$C,"&lt;&gt;PREVISTO",'Estruturante Móvel'!$G:$G,HP$4))</f>
        <v>0</v>
      </c>
      <c r="HR6" s="139">
        <f>(COUNTIFS('Estruturante Móvel'!$M:$M,$B6,'Estruturante Móvel'!$AM:$AM,HR$4))-(COUNTIFS('Estruturante Móvel'!$M:$M,$B6,'Estruturante Móvel'!$AM:$AM,HR$4,'Estruturante Móvel'!$AQ:$AQ,"REPARO FO"))</f>
        <v>0</v>
      </c>
      <c r="HS6" s="140">
        <f>(COUNTIFS('Estruturante Móvel'!$M:$M,$B6,'Estruturante Móvel'!$C:$C,"&lt;&gt;PREVISTO",'Estruturante Móvel'!$G:$G,HR$4))</f>
        <v>0</v>
      </c>
      <c r="HT6" s="139">
        <f>(COUNTIFS('Estruturante Móvel'!$M:$M,$B6,'Estruturante Móvel'!$AM:$AM,HT$4))-(COUNTIFS('Estruturante Móvel'!$M:$M,$B6,'Estruturante Móvel'!$AM:$AM,HT$4,'Estruturante Móvel'!$AQ:$AQ,"REPARO FO"))</f>
        <v>0</v>
      </c>
      <c r="HU6" s="140">
        <f>(COUNTIFS('Estruturante Móvel'!$M:$M,$B6,'Estruturante Móvel'!$C:$C,"&lt;&gt;PREVISTO",'Estruturante Móvel'!$G:$G,HT$4))</f>
        <v>0</v>
      </c>
      <c r="HV6" s="139">
        <f>(COUNTIFS('Estruturante Móvel'!$M:$M,$B6,'Estruturante Móvel'!$AM:$AM,HV$4))-(COUNTIFS('Estruturante Móvel'!$M:$M,$B6,'Estruturante Móvel'!$AM:$AM,HV$4,'Estruturante Móvel'!$AQ:$AQ,"REPARO FO"))</f>
        <v>0</v>
      </c>
      <c r="HW6" s="140">
        <f>(COUNTIFS('Estruturante Móvel'!$M:$M,$B6,'Estruturante Móvel'!$C:$C,"&lt;&gt;PREVISTO",'Estruturante Móvel'!$G:$G,HV$4))</f>
        <v>0</v>
      </c>
      <c r="HX6" s="139">
        <f>(COUNTIFS('Estruturante Móvel'!$M:$M,$B6,'Estruturante Móvel'!$AM:$AM,HX$4))-(COUNTIFS('Estruturante Móvel'!$M:$M,$B6,'Estruturante Móvel'!$AM:$AM,HX$4,'Estruturante Móvel'!$AQ:$AQ,"REPARO FO"))</f>
        <v>0</v>
      </c>
      <c r="HY6" s="140">
        <f>(COUNTIFS('Estruturante Móvel'!$M:$M,$B6,'Estruturante Móvel'!$C:$C,"&lt;&gt;PREVISTO",'Estruturante Móvel'!$G:$G,HX$4))</f>
        <v>0</v>
      </c>
      <c r="HZ6" s="139">
        <f>(COUNTIFS('Estruturante Móvel'!$M:$M,$B6,'Estruturante Móvel'!$AM:$AM,HZ$4))-(COUNTIFS('Estruturante Móvel'!$M:$M,$B6,'Estruturante Móvel'!$AM:$AM,HZ$4,'Estruturante Móvel'!$AQ:$AQ,"REPARO FO"))</f>
        <v>0</v>
      </c>
      <c r="IA6" s="140">
        <f>(COUNTIFS('Estruturante Móvel'!$M:$M,$B6,'Estruturante Móvel'!$C:$C,"&lt;&gt;PREVISTO",'Estruturante Móvel'!$G:$G,HZ$4))</f>
        <v>0</v>
      </c>
      <c r="IB6" s="139">
        <f>(COUNTIFS('Estruturante Móvel'!$M:$M,$B6,'Estruturante Móvel'!$AM:$AM,IB$4))-(COUNTIFS('Estruturante Móvel'!$M:$M,$B6,'Estruturante Móvel'!$AM:$AM,IB$4,'Estruturante Móvel'!$AQ:$AQ,"REPARO FO"))</f>
        <v>0</v>
      </c>
      <c r="IC6" s="140">
        <f>(COUNTIFS('Estruturante Móvel'!$M:$M,$B6,'Estruturante Móvel'!$C:$C,"&lt;&gt;PREVISTO",'Estruturante Móvel'!$G:$G,IB$4))</f>
        <v>0</v>
      </c>
      <c r="ID6" s="139">
        <f>(COUNTIFS('Estruturante Móvel'!$M:$M,$B6,'Estruturante Móvel'!$AM:$AM,ID$4))-(COUNTIFS('Estruturante Móvel'!$M:$M,$B6,'Estruturante Móvel'!$AM:$AM,ID$4,'Estruturante Móvel'!$AQ:$AQ,"REPARO FO"))</f>
        <v>0</v>
      </c>
      <c r="IE6" s="140">
        <f>(COUNTIFS('Estruturante Móvel'!$M:$M,$B6,'Estruturante Móvel'!$C:$C,"&lt;&gt;PREVISTO",'Estruturante Móvel'!$G:$G,ID$4))</f>
        <v>0</v>
      </c>
      <c r="IF6" s="139">
        <f>(COUNTIFS('Estruturante Móvel'!$M:$M,$B6,'Estruturante Móvel'!$AM:$AM,IF$4))-(COUNTIFS('Estruturante Móvel'!$M:$M,$B6,'Estruturante Móvel'!$AM:$AM,IF$4,'Estruturante Móvel'!$AQ:$AQ,"REPARO FO"))</f>
        <v>0</v>
      </c>
      <c r="IG6" s="140">
        <f>(COUNTIFS('Estruturante Móvel'!$M:$M,$B6,'Estruturante Móvel'!$C:$C,"&lt;&gt;PREVISTO",'Estruturante Móvel'!$G:$G,IF$4))</f>
        <v>0</v>
      </c>
      <c r="IH6" s="139">
        <f>(COUNTIFS('Estruturante Móvel'!$M:$M,$B6,'Estruturante Móvel'!$AM:$AM,IH$4))-(COUNTIFS('Estruturante Móvel'!$M:$M,$B6,'Estruturante Móvel'!$AM:$AM,IH$4,'Estruturante Móvel'!$AQ:$AQ,"REPARO FO"))</f>
        <v>0</v>
      </c>
      <c r="II6" s="140">
        <f>(COUNTIFS('Estruturante Móvel'!$M:$M,$B6,'Estruturante Móvel'!$C:$C,"&lt;&gt;PREVISTO",'Estruturante Móvel'!$G:$G,IH$4))</f>
        <v>0</v>
      </c>
      <c r="IJ6" s="139">
        <f>(COUNTIFS('Estruturante Móvel'!$M:$M,$B6,'Estruturante Móvel'!$AM:$AM,IJ$4))-(COUNTIFS('Estruturante Móvel'!$M:$M,$B6,'Estruturante Móvel'!$AM:$AM,IJ$4,'Estruturante Móvel'!$AQ:$AQ,"REPARO FO"))</f>
        <v>0</v>
      </c>
      <c r="IK6" s="140">
        <f>(COUNTIFS('Estruturante Móvel'!$M:$M,$B6,'Estruturante Móvel'!$C:$C,"&lt;&gt;PREVISTO",'Estruturante Móvel'!$G:$G,IJ$4))</f>
        <v>0</v>
      </c>
      <c r="IL6" s="139">
        <f>(COUNTIFS('Estruturante Móvel'!$M:$M,$B6,'Estruturante Móvel'!$AM:$AM,IL$4))-(COUNTIFS('Estruturante Móvel'!$M:$M,$B6,'Estruturante Móvel'!$AM:$AM,IL$4,'Estruturante Móvel'!$AQ:$AQ,"REPARO FO"))</f>
        <v>0</v>
      </c>
      <c r="IM6" s="140">
        <f>(COUNTIFS('Estruturante Móvel'!$M:$M,$B6,'Estruturante Móvel'!$C:$C,"&lt;&gt;PREVISTO",'Estruturante Móvel'!$G:$G,IL$4))</f>
        <v>0</v>
      </c>
      <c r="IN6" s="139">
        <f>(COUNTIFS('Estruturante Móvel'!$M:$M,$B6,'Estruturante Móvel'!$AM:$AM,IN$4))-(COUNTIFS('Estruturante Móvel'!$M:$M,$B6,'Estruturante Móvel'!$AM:$AM,IN$4,'Estruturante Móvel'!$AQ:$AQ,"REPARO FO"))</f>
        <v>0</v>
      </c>
      <c r="IO6" s="140">
        <f>(COUNTIFS('Estruturante Móvel'!$M:$M,$B6,'Estruturante Móvel'!$C:$C,"&lt;&gt;PREVISTO",'Estruturante Móvel'!$G:$G,IN$4))</f>
        <v>0</v>
      </c>
      <c r="IP6" s="139">
        <f>(COUNTIFS('Estruturante Móvel'!$M:$M,$B6,'Estruturante Móvel'!$AM:$AM,IP$4))-(COUNTIFS('Estruturante Móvel'!$M:$M,$B6,'Estruturante Móvel'!$AM:$AM,IP$4,'Estruturante Móvel'!$AQ:$AQ,"REPARO FO"))</f>
        <v>0</v>
      </c>
      <c r="IQ6" s="140">
        <f>(COUNTIFS('Estruturante Móvel'!$M:$M,$B6,'Estruturante Móvel'!$C:$C,"&lt;&gt;PREVISTO",'Estruturante Móvel'!$G:$G,IP$4))</f>
        <v>0</v>
      </c>
      <c r="IR6" s="139">
        <f>(COUNTIFS('Estruturante Móvel'!$M:$M,$B6,'Estruturante Móvel'!$AM:$AM,IR$4))-(COUNTIFS('Estruturante Móvel'!$M:$M,$B6,'Estruturante Móvel'!$AM:$AM,IR$4,'Estruturante Móvel'!$AQ:$AQ,"REPARO FO"))</f>
        <v>0</v>
      </c>
      <c r="IS6" s="140">
        <f>(COUNTIFS('Estruturante Móvel'!$M:$M,$B6,'Estruturante Móvel'!$C:$C,"&lt;&gt;PREVISTO",'Estruturante Móvel'!$G:$G,IR$4))</f>
        <v>0</v>
      </c>
      <c r="IT6" s="139">
        <f>(COUNTIFS('Estruturante Móvel'!$M:$M,$B6,'Estruturante Móvel'!$AM:$AM,IT$4))-(COUNTIFS('Estruturante Móvel'!$M:$M,$B6,'Estruturante Móvel'!$AM:$AM,IT$4,'Estruturante Móvel'!$AQ:$AQ,"REPARO FO"))</f>
        <v>0</v>
      </c>
      <c r="IU6" s="140">
        <f>(COUNTIFS('Estruturante Móvel'!$M:$M,$B6,'Estruturante Móvel'!$C:$C,"&lt;&gt;PREVISTO",'Estruturante Móvel'!$G:$G,IT$4))</f>
        <v>0</v>
      </c>
      <c r="IV6" s="139">
        <f>(COUNTIFS('Estruturante Móvel'!$M:$M,$B6,'Estruturante Móvel'!$AM:$AM,IV$4))-(COUNTIFS('Estruturante Móvel'!$M:$M,$B6,'Estruturante Móvel'!$AM:$AM,IV$4,'Estruturante Móvel'!$AQ:$AQ,"REPARO FO"))</f>
        <v>0</v>
      </c>
      <c r="IW6" s="140">
        <f>(COUNTIFS('Estruturante Móvel'!$M:$M,$B6,'Estruturante Móvel'!$C:$C,"&lt;&gt;PREVISTO",'Estruturante Móvel'!$G:$G,IV$4))</f>
        <v>0</v>
      </c>
      <c r="IX6" s="139">
        <f>(COUNTIFS('Estruturante Móvel'!$M:$M,$B6,'Estruturante Móvel'!$AM:$AM,IX$4))-(COUNTIFS('Estruturante Móvel'!$M:$M,$B6,'Estruturante Móvel'!$AM:$AM,IX$4,'Estruturante Móvel'!$AQ:$AQ,"REPARO FO"))</f>
        <v>0</v>
      </c>
      <c r="IY6" s="140">
        <f>(COUNTIFS('Estruturante Móvel'!$M:$M,$B6,'Estruturante Móvel'!$C:$C,"&lt;&gt;PREVISTO",'Estruturante Móvel'!$G:$G,IX$4))</f>
        <v>0</v>
      </c>
      <c r="IZ6" s="139">
        <f>(COUNTIFS('Estruturante Móvel'!$M:$M,$B6,'Estruturante Móvel'!$AM:$AM,IZ$4))-(COUNTIFS('Estruturante Móvel'!$M:$M,$B6,'Estruturante Móvel'!$AM:$AM,IZ$4,'Estruturante Móvel'!$AQ:$AQ,"REPARO FO"))</f>
        <v>0</v>
      </c>
      <c r="JA6" s="140">
        <f>(COUNTIFS('Estruturante Móvel'!$M:$M,$B6,'Estruturante Móvel'!$C:$C,"&lt;&gt;PREVISTO",'Estruturante Móvel'!$G:$G,IZ$4))</f>
        <v>0</v>
      </c>
      <c r="JB6" s="139">
        <f>(COUNTIFS('Estruturante Móvel'!$M:$M,$B6,'Estruturante Móvel'!$AM:$AM,JB$4))-(COUNTIFS('Estruturante Móvel'!$M:$M,$B6,'Estruturante Móvel'!$AM:$AM,JB$4,'Estruturante Móvel'!$AQ:$AQ,"REPARO FO"))</f>
        <v>0</v>
      </c>
      <c r="JC6" s="140">
        <f>(COUNTIFS('Estruturante Móvel'!$M:$M,$B6,'Estruturante Móvel'!$C:$C,"&lt;&gt;PREVISTO",'Estruturante Móvel'!$G:$G,JB$4))</f>
        <v>0</v>
      </c>
      <c r="JD6" s="139">
        <f>(COUNTIFS('Estruturante Móvel'!$M:$M,$B6,'Estruturante Móvel'!$AM:$AM,JD$4))-(COUNTIFS('Estruturante Móvel'!$M:$M,$B6,'Estruturante Móvel'!$AM:$AM,JD$4,'Estruturante Móvel'!$AQ:$AQ,"REPARO FO"))</f>
        <v>0</v>
      </c>
      <c r="JE6" s="140">
        <f>(COUNTIFS('Estruturante Móvel'!$M:$M,$B6,'Estruturante Móvel'!$C:$C,"&lt;&gt;PREVISTO",'Estruturante Móvel'!$G:$G,JD$4))</f>
        <v>0</v>
      </c>
      <c r="JF6" s="139">
        <f>(COUNTIFS('Estruturante Móvel'!$M:$M,$B6,'Estruturante Móvel'!$AM:$AM,JF$4))-(COUNTIFS('Estruturante Móvel'!$M:$M,$B6,'Estruturante Móvel'!$AM:$AM,JF$4,'Estruturante Móvel'!$AQ:$AQ,"REPARO FO"))</f>
        <v>0</v>
      </c>
      <c r="JG6" s="140">
        <f>(COUNTIFS('Estruturante Móvel'!$M:$M,$B6,'Estruturante Móvel'!$C:$C,"&lt;&gt;PREVISTO",'Estruturante Móvel'!$G:$G,JF$4))</f>
        <v>0</v>
      </c>
      <c r="JH6" s="139">
        <f>(COUNTIFS('Estruturante Móvel'!$M:$M,$B6,'Estruturante Móvel'!$AM:$AM,JH$4))-(COUNTIFS('Estruturante Móvel'!$M:$M,$B6,'Estruturante Móvel'!$AM:$AM,JH$4,'Estruturante Móvel'!$AQ:$AQ,"REPARO FO"))</f>
        <v>0</v>
      </c>
      <c r="JI6" s="140">
        <f>(COUNTIFS('Estruturante Móvel'!$M:$M,$B6,'Estruturante Móvel'!$C:$C,"&lt;&gt;PREVISTO",'Estruturante Móvel'!$G:$G,JH$4))</f>
        <v>0</v>
      </c>
      <c r="JJ6" s="139">
        <f>(COUNTIFS('Estruturante Móvel'!$M:$M,$B6,'Estruturante Móvel'!$AM:$AM,JJ$4))-(COUNTIFS('Estruturante Móvel'!$M:$M,$B6,'Estruturante Móvel'!$AM:$AM,JJ$4,'Estruturante Móvel'!$AQ:$AQ,"REPARO FO"))</f>
        <v>0</v>
      </c>
      <c r="JK6" s="140">
        <f>(COUNTIFS('Estruturante Móvel'!$M:$M,$B6,'Estruturante Móvel'!$C:$C,"&lt;&gt;PREVISTO",'Estruturante Móvel'!$G:$G,JJ$4))</f>
        <v>0</v>
      </c>
      <c r="JL6" s="139">
        <f>(COUNTIFS('Estruturante Móvel'!$M:$M,$B6,'Estruturante Móvel'!$AM:$AM,JL$4))-(COUNTIFS('Estruturante Móvel'!$M:$M,$B6,'Estruturante Móvel'!$AM:$AM,JL$4,'Estruturante Móvel'!$AQ:$AQ,"REPARO FO"))</f>
        <v>0</v>
      </c>
      <c r="JM6" s="140">
        <f>(COUNTIFS('Estruturante Móvel'!$M:$M,$B6,'Estruturante Móvel'!$C:$C,"&lt;&gt;PREVISTO",'Estruturante Móvel'!$G:$G,JL$4))</f>
        <v>0</v>
      </c>
      <c r="JN6" s="139">
        <f>(COUNTIFS('Estruturante Móvel'!$M:$M,$B6,'Estruturante Móvel'!$AM:$AM,JN$4))-(COUNTIFS('Estruturante Móvel'!$M:$M,$B6,'Estruturante Móvel'!$AM:$AM,JN$4,'Estruturante Móvel'!$AQ:$AQ,"REPARO FO"))</f>
        <v>0</v>
      </c>
      <c r="JO6" s="140">
        <f>(COUNTIFS('Estruturante Móvel'!$M:$M,$B6,'Estruturante Móvel'!$C:$C,"&lt;&gt;PREVISTO",'Estruturante Móvel'!$G:$G,JN$4))</f>
        <v>0</v>
      </c>
      <c r="JP6" s="139">
        <f>(COUNTIFS('Estruturante Móvel'!$M:$M,$B6,'Estruturante Móvel'!$AM:$AM,JP$4))-(COUNTIFS('Estruturante Móvel'!$M:$M,$B6,'Estruturante Móvel'!$AM:$AM,JP$4,'Estruturante Móvel'!$AQ:$AQ,"REPARO FO"))</f>
        <v>0</v>
      </c>
      <c r="JQ6" s="140">
        <f>(COUNTIFS('Estruturante Móvel'!$M:$M,$B6,'Estruturante Móvel'!$C:$C,"&lt;&gt;PREVISTO",'Estruturante Móvel'!$G:$G,JP$4))</f>
        <v>0</v>
      </c>
      <c r="JR6" s="139">
        <f>(COUNTIFS('Estruturante Móvel'!$M:$M,$B6,'Estruturante Móvel'!$AM:$AM,JR$4))-(COUNTIFS('Estruturante Móvel'!$M:$M,$B6,'Estruturante Móvel'!$AM:$AM,JR$4,'Estruturante Móvel'!$AQ:$AQ,"REPARO FO"))</f>
        <v>0</v>
      </c>
      <c r="JS6" s="140">
        <f>(COUNTIFS('Estruturante Móvel'!$M:$M,$B6,'Estruturante Móvel'!$C:$C,"&lt;&gt;PREVISTO",'Estruturante Móvel'!$G:$G,JR$4))</f>
        <v>0</v>
      </c>
      <c r="JT6" s="139">
        <f>(COUNTIFS('Estruturante Móvel'!$M:$M,$B6,'Estruturante Móvel'!$AM:$AM,JT$4))-(COUNTIFS('Estruturante Móvel'!$M:$M,$B6,'Estruturante Móvel'!$AM:$AM,JT$4,'Estruturante Móvel'!$AQ:$AQ,"REPARO FO"))</f>
        <v>0</v>
      </c>
      <c r="JU6" s="140">
        <f>(COUNTIFS('Estruturante Móvel'!$M:$M,$B6,'Estruturante Móvel'!$C:$C,"&lt;&gt;PREVISTO",'Estruturante Móvel'!$G:$G,JT$4))</f>
        <v>0</v>
      </c>
      <c r="JV6" s="139">
        <f>(COUNTIFS('Estruturante Móvel'!$M:$M,$B6,'Estruturante Móvel'!$AM:$AM,JV$4))-(COUNTIFS('Estruturante Móvel'!$M:$M,$B6,'Estruturante Móvel'!$AM:$AM,JV$4,'Estruturante Móvel'!$AQ:$AQ,"REPARO FO"))</f>
        <v>0</v>
      </c>
      <c r="JW6" s="140">
        <f>(COUNTIFS('Estruturante Móvel'!$M:$M,$B6,'Estruturante Móvel'!$C:$C,"&lt;&gt;PREVISTO",'Estruturante Móvel'!$G:$G,JV$4))</f>
        <v>0</v>
      </c>
      <c r="JX6" s="139">
        <f>(COUNTIFS('Estruturante Móvel'!$M:$M,$B6,'Estruturante Móvel'!$AM:$AM,JX$4))-(COUNTIFS('Estruturante Móvel'!$M:$M,$B6,'Estruturante Móvel'!$AM:$AM,JX$4,'Estruturante Móvel'!$AQ:$AQ,"REPARO FO"))</f>
        <v>0</v>
      </c>
      <c r="JY6" s="140">
        <f>(COUNTIFS('Estruturante Móvel'!$M:$M,$B6,'Estruturante Móvel'!$C:$C,"&lt;&gt;PREVISTO",'Estruturante Móvel'!$G:$G,JX$4))</f>
        <v>0</v>
      </c>
      <c r="JZ6" s="139">
        <f>(COUNTIFS('Estruturante Móvel'!$M:$M,$B6,'Estruturante Móvel'!$AM:$AM,JZ$4))-(COUNTIFS('Estruturante Móvel'!$M:$M,$B6,'Estruturante Móvel'!$AM:$AM,JZ$4,'Estruturante Móvel'!$AQ:$AQ,"REPARO FO"))</f>
        <v>0</v>
      </c>
      <c r="KA6" s="140">
        <f>(COUNTIFS('Estruturante Móvel'!$M:$M,$B6,'Estruturante Móvel'!$C:$C,"&lt;&gt;PREVISTO",'Estruturante Móvel'!$G:$G,JZ$4))</f>
        <v>0</v>
      </c>
      <c r="KB6" s="139">
        <f>(COUNTIFS('Estruturante Móvel'!$M:$M,$B6,'Estruturante Móvel'!$AM:$AM,KB$4))-(COUNTIFS('Estruturante Móvel'!$M:$M,$B6,'Estruturante Móvel'!$AM:$AM,KB$4,'Estruturante Móvel'!$AQ:$AQ,"REPARO FO"))</f>
        <v>0</v>
      </c>
      <c r="KC6" s="140">
        <f>(COUNTIFS('Estruturante Móvel'!$M:$M,$B6,'Estruturante Móvel'!$C:$C,"&lt;&gt;PREVISTO",'Estruturante Móvel'!$G:$G,KB$4))</f>
        <v>0</v>
      </c>
      <c r="KD6" s="139">
        <f>(COUNTIFS('Estruturante Móvel'!$M:$M,$B6,'Estruturante Móvel'!$AM:$AM,KD$4))-(COUNTIFS('Estruturante Móvel'!$M:$M,$B6,'Estruturante Móvel'!$AM:$AM,KD$4,'Estruturante Móvel'!$AQ:$AQ,"REPARO FO"))</f>
        <v>0</v>
      </c>
      <c r="KE6" s="140">
        <f>(COUNTIFS('Estruturante Móvel'!$M:$M,$B6,'Estruturante Móvel'!$C:$C,"&lt;&gt;PREVISTO",'Estruturante Móvel'!$G:$G,KD$4))</f>
        <v>0</v>
      </c>
      <c r="KF6" s="139">
        <f>(COUNTIFS('Estruturante Móvel'!$M:$M,$B6,'Estruturante Móvel'!$AM:$AM,KF$4))-(COUNTIFS('Estruturante Móvel'!$M:$M,$B6,'Estruturante Móvel'!$AM:$AM,KF$4,'Estruturante Móvel'!$AQ:$AQ,"REPARO FO"))</f>
        <v>0</v>
      </c>
      <c r="KG6" s="140">
        <f>(COUNTIFS('Estruturante Móvel'!$M:$M,$B6,'Estruturante Móvel'!$C:$C,"&lt;&gt;PREVISTO",'Estruturante Móvel'!$G:$G,KF$4))</f>
        <v>0</v>
      </c>
      <c r="KH6" s="139">
        <f>(COUNTIFS('Estruturante Móvel'!$M:$M,$B6,'Estruturante Móvel'!$AM:$AM,KH$4))-(COUNTIFS('Estruturante Móvel'!$M:$M,$B6,'Estruturante Móvel'!$AM:$AM,KH$4,'Estruturante Móvel'!$AQ:$AQ,"REPARO FO"))</f>
        <v>0</v>
      </c>
      <c r="KI6" s="140">
        <f>(COUNTIFS('Estruturante Móvel'!$M:$M,$B6,'Estruturante Móvel'!$C:$C,"&lt;&gt;PREVISTO",'Estruturante Móvel'!$G:$G,KH$4))</f>
        <v>0</v>
      </c>
      <c r="KJ6" s="139">
        <f>(COUNTIFS('Estruturante Móvel'!$M:$M,$B6,'Estruturante Móvel'!$AM:$AM,KJ$4))-(COUNTIFS('Estruturante Móvel'!$M:$M,$B6,'Estruturante Móvel'!$AM:$AM,KJ$4,'Estruturante Móvel'!$AQ:$AQ,"REPARO FO"))</f>
        <v>0</v>
      </c>
      <c r="KK6" s="140">
        <f>(COUNTIFS('Estruturante Móvel'!$M:$M,$B6,'Estruturante Móvel'!$C:$C,"&lt;&gt;PREVISTO",'Estruturante Móvel'!$G:$G,KJ$4))</f>
        <v>0</v>
      </c>
      <c r="KL6" s="139">
        <f>(COUNTIFS('Estruturante Móvel'!$M:$M,$B6,'Estruturante Móvel'!$AM:$AM,KL$4))-(COUNTIFS('Estruturante Móvel'!$M:$M,$B6,'Estruturante Móvel'!$AM:$AM,KL$4,'Estruturante Móvel'!$AQ:$AQ,"REPARO FO"))</f>
        <v>0</v>
      </c>
      <c r="KM6" s="140">
        <f>(COUNTIFS('Estruturante Móvel'!$M:$M,$B6,'Estruturante Móvel'!$C:$C,"&lt;&gt;PREVISTO",'Estruturante Móvel'!$G:$G,KL$4))</f>
        <v>0</v>
      </c>
      <c r="KN6" s="139">
        <f>(COUNTIFS('Estruturante Móvel'!$M:$M,$B6,'Estruturante Móvel'!$AM:$AM,KN$4))-(COUNTIFS('Estruturante Móvel'!$M:$M,$B6,'Estruturante Móvel'!$AM:$AM,KN$4,'Estruturante Móvel'!$AQ:$AQ,"REPARO FO"))</f>
        <v>0</v>
      </c>
      <c r="KO6" s="140">
        <f>(COUNTIFS('Estruturante Móvel'!$M:$M,$B6,'Estruturante Móvel'!$C:$C,"&lt;&gt;PREVISTO",'Estruturante Móvel'!$G:$G,KN$4))</f>
        <v>0</v>
      </c>
      <c r="KP6" s="139">
        <f>(COUNTIFS('Estruturante Móvel'!$M:$M,$B6,'Estruturante Móvel'!$AM:$AM,KP$4))-(COUNTIFS('Estruturante Móvel'!$M:$M,$B6,'Estruturante Móvel'!$AM:$AM,KP$4,'Estruturante Móvel'!$AQ:$AQ,"REPARO FO"))</f>
        <v>0</v>
      </c>
      <c r="KQ6" s="140">
        <f>(COUNTIFS('Estruturante Móvel'!$M:$M,$B6,'Estruturante Móvel'!$C:$C,"&lt;&gt;PREVISTO",'Estruturante Móvel'!$G:$G,KP$4))</f>
        <v>0</v>
      </c>
      <c r="KR6" s="139">
        <f>(COUNTIFS('Estruturante Móvel'!$M:$M,$B6,'Estruturante Móvel'!$AM:$AM,KR$4))-(COUNTIFS('Estruturante Móvel'!$M:$M,$B6,'Estruturante Móvel'!$AM:$AM,KR$4,'Estruturante Móvel'!$AQ:$AQ,"REPARO FO"))</f>
        <v>0</v>
      </c>
      <c r="KS6" s="140">
        <f>(COUNTIFS('Estruturante Móvel'!$M:$M,$B6,'Estruturante Móvel'!$C:$C,"&lt;&gt;PREVISTO",'Estruturante Móvel'!$G:$G,KR$4))</f>
        <v>0</v>
      </c>
      <c r="KT6" s="139">
        <f>(COUNTIFS('Estruturante Móvel'!$M:$M,$B6,'Estruturante Móvel'!$AM:$AM,KT$4))-(COUNTIFS('Estruturante Móvel'!$M:$M,$B6,'Estruturante Móvel'!$AM:$AM,KT$4,'Estruturante Móvel'!$AQ:$AQ,"REPARO FO"))</f>
        <v>0</v>
      </c>
      <c r="KU6" s="140">
        <f>(COUNTIFS('Estruturante Móvel'!$M:$M,$B6,'Estruturante Móvel'!$C:$C,"&lt;&gt;PREVISTO",'Estruturante Móvel'!$G:$G,KT$4))</f>
        <v>0</v>
      </c>
      <c r="KV6" s="139">
        <f>(COUNTIFS('Estruturante Móvel'!$M:$M,$B6,'Estruturante Móvel'!$AM:$AM,KV$4))-(COUNTIFS('Estruturante Móvel'!$M:$M,$B6,'Estruturante Móvel'!$AM:$AM,KV$4,'Estruturante Móvel'!$AQ:$AQ,"REPARO FO"))</f>
        <v>0</v>
      </c>
      <c r="KW6" s="140">
        <f>(COUNTIFS('Estruturante Móvel'!$M:$M,$B6,'Estruturante Móvel'!$C:$C,"&lt;&gt;PREVISTO",'Estruturante Móvel'!$G:$G,KV$4))</f>
        <v>0</v>
      </c>
      <c r="KX6" s="139">
        <f>(COUNTIFS('Estruturante Móvel'!$M:$M,$B6,'Estruturante Móvel'!$AM:$AM,KX$4))-(COUNTIFS('Estruturante Móvel'!$M:$M,$B6,'Estruturante Móvel'!$AM:$AM,KX$4,'Estruturante Móvel'!$AQ:$AQ,"REPARO FO"))</f>
        <v>0</v>
      </c>
      <c r="KY6" s="140">
        <f>(COUNTIFS('Estruturante Móvel'!$M:$M,$B6,'Estruturante Móvel'!$C:$C,"&lt;&gt;PREVISTO",'Estruturante Móvel'!$G:$G,KX$4))</f>
        <v>0</v>
      </c>
      <c r="KZ6" s="139">
        <f>(COUNTIFS('Estruturante Móvel'!$M:$M,$B6,'Estruturante Móvel'!$AM:$AM,KZ$4))-(COUNTIFS('Estruturante Móvel'!$M:$M,$B6,'Estruturante Móvel'!$AM:$AM,KZ$4,'Estruturante Móvel'!$AQ:$AQ,"REPARO FO"))</f>
        <v>0</v>
      </c>
      <c r="LA6" s="140">
        <f>(COUNTIFS('Estruturante Móvel'!$M:$M,$B6,'Estruturante Móvel'!$C:$C,"&lt;&gt;PREVISTO",'Estruturante Móvel'!$G:$G,KZ$4))</f>
        <v>0</v>
      </c>
      <c r="LB6" s="139">
        <f>(COUNTIFS('Estruturante Móvel'!$M:$M,$B6,'Estruturante Móvel'!$AM:$AM,LB$4))-(COUNTIFS('Estruturante Móvel'!$M:$M,$B6,'Estruturante Móvel'!$AM:$AM,LB$4,'Estruturante Móvel'!$AQ:$AQ,"REPARO FO"))</f>
        <v>0</v>
      </c>
      <c r="LC6" s="140">
        <f>(COUNTIFS('Estruturante Móvel'!$M:$M,$B6,'Estruturante Móvel'!$C:$C,"&lt;&gt;PREVISTO",'Estruturante Móvel'!$G:$G,LB$4))</f>
        <v>0</v>
      </c>
      <c r="LD6" s="139">
        <f>(COUNTIFS('Estruturante Móvel'!$M:$M,$B6,'Estruturante Móvel'!$AM:$AM,LD$4))-(COUNTIFS('Estruturante Móvel'!$M:$M,$B6,'Estruturante Móvel'!$AM:$AM,LD$4,'Estruturante Móvel'!$AQ:$AQ,"REPARO FO"))</f>
        <v>0</v>
      </c>
      <c r="LE6" s="140">
        <f>(COUNTIFS('Estruturante Móvel'!$M:$M,$B6,'Estruturante Móvel'!$C:$C,"&lt;&gt;PREVISTO",'Estruturante Móvel'!$G:$G,LD$4))</f>
        <v>0</v>
      </c>
      <c r="LF6" s="139">
        <f>(COUNTIFS('Estruturante Móvel'!$M:$M,$B6,'Estruturante Móvel'!$AM:$AM,LF$4))-(COUNTIFS('Estruturante Móvel'!$M:$M,$B6,'Estruturante Móvel'!$AM:$AM,LF$4,'Estruturante Móvel'!$AQ:$AQ,"REPARO FO"))</f>
        <v>0</v>
      </c>
      <c r="LG6" s="140">
        <f>(COUNTIFS('Estruturante Móvel'!$M:$M,$B6,'Estruturante Móvel'!$C:$C,"&lt;&gt;PREVISTO",'Estruturante Móvel'!$G:$G,LF$4))</f>
        <v>0</v>
      </c>
      <c r="LH6" s="139">
        <f>(COUNTIFS('Estruturante Móvel'!$M:$M,$B6,'Estruturante Móvel'!$AM:$AM,LH$4))-(COUNTIFS('Estruturante Móvel'!$M:$M,$B6,'Estruturante Móvel'!$AM:$AM,LH$4,'Estruturante Móvel'!$AQ:$AQ,"REPARO FO"))</f>
        <v>0</v>
      </c>
      <c r="LI6" s="140">
        <f>(COUNTIFS('Estruturante Móvel'!$M:$M,$B6,'Estruturante Móvel'!$C:$C,"&lt;&gt;PREVISTO",'Estruturante Móvel'!$G:$G,LH$4))</f>
        <v>0</v>
      </c>
      <c r="LJ6" s="139">
        <f>(COUNTIFS('Estruturante Móvel'!$M:$M,$B6,'Estruturante Móvel'!$AM:$AM,LJ$4))-(COUNTIFS('Estruturante Móvel'!$M:$M,$B6,'Estruturante Móvel'!$AM:$AM,LJ$4,'Estruturante Móvel'!$AQ:$AQ,"REPARO FO"))</f>
        <v>0</v>
      </c>
      <c r="LK6" s="140">
        <f>(COUNTIFS('Estruturante Móvel'!$M:$M,$B6,'Estruturante Móvel'!$C:$C,"&lt;&gt;PREVISTO",'Estruturante Móvel'!$G:$G,LJ$4))</f>
        <v>0</v>
      </c>
      <c r="LL6" s="139">
        <f>(COUNTIFS('Estruturante Móvel'!$M:$M,$B6,'Estruturante Móvel'!$AM:$AM,LL$4))-(COUNTIFS('Estruturante Móvel'!$M:$M,$B6,'Estruturante Móvel'!$AM:$AM,LL$4,'Estruturante Móvel'!$AQ:$AQ,"REPARO FO"))</f>
        <v>0</v>
      </c>
      <c r="LM6" s="140">
        <f>(COUNTIFS('Estruturante Móvel'!$M:$M,$B6,'Estruturante Móvel'!$C:$C,"&lt;&gt;PREVISTO",'Estruturante Móvel'!$G:$G,LL$4))</f>
        <v>0</v>
      </c>
      <c r="LN6" s="139">
        <f>(COUNTIFS('Estruturante Móvel'!$M:$M,$B6,'Estruturante Móvel'!$AM:$AM,LN$4))-(COUNTIFS('Estruturante Móvel'!$M:$M,$B6,'Estruturante Móvel'!$AM:$AM,LN$4,'Estruturante Móvel'!$AQ:$AQ,"REPARO FO"))</f>
        <v>0</v>
      </c>
      <c r="LO6" s="140">
        <f>(COUNTIFS('Estruturante Móvel'!$M:$M,$B6,'Estruturante Móvel'!$C:$C,"&lt;&gt;PREVISTO",'Estruturante Móvel'!$G:$G,LN$4))</f>
        <v>0</v>
      </c>
      <c r="LP6" s="139">
        <f>(COUNTIFS('Estruturante Móvel'!$M:$M,$B6,'Estruturante Móvel'!$AM:$AM,LP$4))-(COUNTIFS('Estruturante Móvel'!$M:$M,$B6,'Estruturante Móvel'!$AM:$AM,LP$4,'Estruturante Móvel'!$AQ:$AQ,"REPARO FO"))</f>
        <v>0</v>
      </c>
      <c r="LQ6" s="140">
        <f>(COUNTIFS('Estruturante Móvel'!$M:$M,$B6,'Estruturante Móvel'!$C:$C,"&lt;&gt;PREVISTO",'Estruturante Móvel'!$G:$G,LP$4))</f>
        <v>0</v>
      </c>
      <c r="LR6" s="139">
        <f>(COUNTIFS('Estruturante Móvel'!$M:$M,$B6,'Estruturante Móvel'!$AM:$AM,LR$4))-(COUNTIFS('Estruturante Móvel'!$M:$M,$B6,'Estruturante Móvel'!$AM:$AM,LR$4,'Estruturante Móvel'!$AQ:$AQ,"REPARO FO"))</f>
        <v>0</v>
      </c>
      <c r="LS6" s="140">
        <f>(COUNTIFS('Estruturante Móvel'!$M:$M,$B6,'Estruturante Móvel'!$C:$C,"&lt;&gt;PREVISTO",'Estruturante Móvel'!$G:$G,LR$4))</f>
        <v>0</v>
      </c>
      <c r="LT6" s="139">
        <f>(COUNTIFS('Estruturante Móvel'!$M:$M,$B6,'Estruturante Móvel'!$AM:$AM,LT$4))-(COUNTIFS('Estruturante Móvel'!$M:$M,$B6,'Estruturante Móvel'!$AM:$AM,LT$4,'Estruturante Móvel'!$AQ:$AQ,"REPARO FO"))</f>
        <v>0</v>
      </c>
      <c r="LU6" s="140">
        <f>(COUNTIFS('Estruturante Móvel'!$M:$M,$B6,'Estruturante Móvel'!$C:$C,"&lt;&gt;PREVISTO",'Estruturante Móvel'!$G:$G,LT$4))</f>
        <v>0</v>
      </c>
      <c r="LV6" s="139">
        <f>(COUNTIFS('Estruturante Móvel'!$M:$M,$B6,'Estruturante Móvel'!$AM:$AM,LV$4))-(COUNTIFS('Estruturante Móvel'!$M:$M,$B6,'Estruturante Móvel'!$AM:$AM,LV$4,'Estruturante Móvel'!$AQ:$AQ,"REPARO FO"))</f>
        <v>0</v>
      </c>
      <c r="LW6" s="140">
        <f>(COUNTIFS('Estruturante Móvel'!$M:$M,$B6,'Estruturante Móvel'!$C:$C,"&lt;&gt;PREVISTO",'Estruturante Móvel'!$G:$G,LV$4))</f>
        <v>0</v>
      </c>
      <c r="LX6" s="139">
        <f>(COUNTIFS('Estruturante Móvel'!$M:$M,$B6,'Estruturante Móvel'!$AM:$AM,LX$4))-(COUNTIFS('Estruturante Móvel'!$M:$M,$B6,'Estruturante Móvel'!$AM:$AM,LX$4,'Estruturante Móvel'!$AQ:$AQ,"REPARO FO"))</f>
        <v>0</v>
      </c>
      <c r="LY6" s="140">
        <f>(COUNTIFS('Estruturante Móvel'!$M:$M,$B6,'Estruturante Móvel'!$C:$C,"&lt;&gt;PREVISTO",'Estruturante Móvel'!$G:$G,LX$4))</f>
        <v>0</v>
      </c>
      <c r="LZ6" s="139">
        <f>(COUNTIFS('Estruturante Móvel'!$M:$M,$B6,'Estruturante Móvel'!$AM:$AM,LZ$4))-(COUNTIFS('Estruturante Móvel'!$M:$M,$B6,'Estruturante Móvel'!$AM:$AM,LZ$4,'Estruturante Móvel'!$AQ:$AQ,"REPARO FO"))</f>
        <v>0</v>
      </c>
      <c r="MA6" s="140">
        <f>(COUNTIFS('Estruturante Móvel'!$M:$M,$B6,'Estruturante Móvel'!$C:$C,"&lt;&gt;PREVISTO",'Estruturante Móvel'!$G:$G,LZ$4))</f>
        <v>0</v>
      </c>
      <c r="MB6" s="139">
        <f>(COUNTIFS('Estruturante Móvel'!$M:$M,$B6,'Estruturante Móvel'!$AM:$AM,MB$4))-(COUNTIFS('Estruturante Móvel'!$M:$M,$B6,'Estruturante Móvel'!$AM:$AM,MB$4,'Estruturante Móvel'!$AQ:$AQ,"REPARO FO"))</f>
        <v>0</v>
      </c>
      <c r="MC6" s="140">
        <f>(COUNTIFS('Estruturante Móvel'!$M:$M,$B6,'Estruturante Móvel'!$C:$C,"&lt;&gt;PREVISTO",'Estruturante Móvel'!$G:$G,MB$4))</f>
        <v>0</v>
      </c>
      <c r="MD6" s="139">
        <f>(COUNTIFS('Estruturante Móvel'!$M:$M,$B6,'Estruturante Móvel'!$AM:$AM,MD$4))-(COUNTIFS('Estruturante Móvel'!$M:$M,$B6,'Estruturante Móvel'!$AM:$AM,MD$4,'Estruturante Móvel'!$AQ:$AQ,"REPARO FO"))</f>
        <v>0</v>
      </c>
      <c r="ME6" s="140">
        <f>(COUNTIFS('Estruturante Móvel'!$M:$M,$B6,'Estruturante Móvel'!$C:$C,"&lt;&gt;PREVISTO",'Estruturante Móvel'!$G:$G,MD$4))</f>
        <v>0</v>
      </c>
      <c r="MF6" s="139">
        <f>(COUNTIFS('Estruturante Móvel'!$M:$M,$B6,'Estruturante Móvel'!$AM:$AM,MF$4))-(COUNTIFS('Estruturante Móvel'!$M:$M,$B6,'Estruturante Móvel'!$AM:$AM,MF$4,'Estruturante Móvel'!$AQ:$AQ,"REPARO FO"))</f>
        <v>0</v>
      </c>
      <c r="MG6" s="140">
        <f>(COUNTIFS('Estruturante Móvel'!$M:$M,$B6,'Estruturante Móvel'!$C:$C,"&lt;&gt;PREVISTO",'Estruturante Móvel'!$G:$G,MF$4))</f>
        <v>0</v>
      </c>
      <c r="MH6" s="139">
        <f>(COUNTIFS('Estruturante Móvel'!$M:$M,$B6,'Estruturante Móvel'!$AM:$AM,MH$4))-(COUNTIFS('Estruturante Móvel'!$M:$M,$B6,'Estruturante Móvel'!$AM:$AM,MH$4,'Estruturante Móvel'!$AQ:$AQ,"REPARO FO"))</f>
        <v>0</v>
      </c>
      <c r="MI6" s="140">
        <f>(COUNTIFS('Estruturante Móvel'!$M:$M,$B6,'Estruturante Móvel'!$C:$C,"&lt;&gt;PREVISTO",'Estruturante Móvel'!$G:$G,MH$4))</f>
        <v>0</v>
      </c>
      <c r="MJ6" s="139">
        <f>(COUNTIFS('Estruturante Móvel'!$M:$M,$B6,'Estruturante Móvel'!$AM:$AM,MJ$4))-(COUNTIFS('Estruturante Móvel'!$M:$M,$B6,'Estruturante Móvel'!$AM:$AM,MJ$4,'Estruturante Móvel'!$AQ:$AQ,"REPARO FO"))</f>
        <v>0</v>
      </c>
      <c r="MK6" s="140">
        <f>(COUNTIFS('Estruturante Móvel'!$M:$M,$B6,'Estruturante Móvel'!$C:$C,"&lt;&gt;PREVISTO",'Estruturante Móvel'!$G:$G,MJ$4))</f>
        <v>0</v>
      </c>
      <c r="ML6" s="139">
        <f>(COUNTIFS('Estruturante Móvel'!$M:$M,$B6,'Estruturante Móvel'!$AM:$AM,ML$4))-(COUNTIFS('Estruturante Móvel'!$M:$M,$B6,'Estruturante Móvel'!$AM:$AM,ML$4,'Estruturante Móvel'!$AQ:$AQ,"REPARO FO"))</f>
        <v>0</v>
      </c>
      <c r="MM6" s="140">
        <f>(COUNTIFS('Estruturante Móvel'!$M:$M,$B6,'Estruturante Móvel'!$C:$C,"&lt;&gt;PREVISTO",'Estruturante Móvel'!$G:$G,ML$4))</f>
        <v>0</v>
      </c>
      <c r="MN6" s="139">
        <f>(COUNTIFS('Estruturante Móvel'!$M:$M,$B6,'Estruturante Móvel'!$AM:$AM,MN$4))-(COUNTIFS('Estruturante Móvel'!$M:$M,$B6,'Estruturante Móvel'!$AM:$AM,MN$4,'Estruturante Móvel'!$AQ:$AQ,"REPARO FO"))</f>
        <v>0</v>
      </c>
      <c r="MO6" s="140">
        <f>(COUNTIFS('Estruturante Móvel'!$M:$M,$B6,'Estruturante Móvel'!$C:$C,"&lt;&gt;PREVISTO",'Estruturante Móvel'!$G:$G,MN$4))</f>
        <v>0</v>
      </c>
      <c r="MP6" s="139">
        <f>(COUNTIFS('Estruturante Móvel'!$M:$M,$B6,'Estruturante Móvel'!$AM:$AM,MP$4))-(COUNTIFS('Estruturante Móvel'!$M:$M,$B6,'Estruturante Móvel'!$AM:$AM,MP$4,'Estruturante Móvel'!$AQ:$AQ,"REPARO FO"))</f>
        <v>0</v>
      </c>
      <c r="MQ6" s="140">
        <f>(COUNTIFS('Estruturante Móvel'!$M:$M,$B6,'Estruturante Móvel'!$C:$C,"&lt;&gt;PREVISTO",'Estruturante Móvel'!$G:$G,MP$4))</f>
        <v>0</v>
      </c>
      <c r="MR6" s="139">
        <f>(COUNTIFS('Estruturante Móvel'!$M:$M,$B6,'Estruturante Móvel'!$AM:$AM,MR$4))-(COUNTIFS('Estruturante Móvel'!$M:$M,$B6,'Estruturante Móvel'!$AM:$AM,MR$4,'Estruturante Móvel'!$AQ:$AQ,"REPARO FO"))</f>
        <v>0</v>
      </c>
      <c r="MS6" s="140">
        <f>(COUNTIFS('Estruturante Móvel'!$M:$M,$B6,'Estruturante Móvel'!$C:$C,"&lt;&gt;PREVISTO",'Estruturante Móvel'!$G:$G,MR$4))</f>
        <v>0</v>
      </c>
      <c r="MT6" s="139">
        <f>(COUNTIFS('Estruturante Móvel'!$M:$M,$B6,'Estruturante Móvel'!$AM:$AM,MT$4))-(COUNTIFS('Estruturante Móvel'!$M:$M,$B6,'Estruturante Móvel'!$AM:$AM,MT$4,'Estruturante Móvel'!$AQ:$AQ,"REPARO FO"))</f>
        <v>0</v>
      </c>
      <c r="MU6" s="140">
        <f>(COUNTIFS('Estruturante Móvel'!$M:$M,$B6,'Estruturante Móvel'!$C:$C,"&lt;&gt;PREVISTO",'Estruturante Móvel'!$G:$G,MT$4))</f>
        <v>0</v>
      </c>
      <c r="MV6" s="139">
        <f>(COUNTIFS('Estruturante Móvel'!$M:$M,$B6,'Estruturante Móvel'!$AM:$AM,MV$4))-(COUNTIFS('Estruturante Móvel'!$M:$M,$B6,'Estruturante Móvel'!$AM:$AM,MV$4,'Estruturante Móvel'!$AQ:$AQ,"REPARO FO"))</f>
        <v>0</v>
      </c>
      <c r="MW6" s="140">
        <f>(COUNTIFS('Estruturante Móvel'!$M:$M,$B6,'Estruturante Móvel'!$C:$C,"&lt;&gt;PREVISTO",'Estruturante Móvel'!$G:$G,MV$4))</f>
        <v>0</v>
      </c>
      <c r="MX6" s="139">
        <f>(COUNTIFS('Estruturante Móvel'!$M:$M,$B6,'Estruturante Móvel'!$AM:$AM,MX$4))-(COUNTIFS('Estruturante Móvel'!$M:$M,$B6,'Estruturante Móvel'!$AM:$AM,MX$4,'Estruturante Móvel'!$AQ:$AQ,"REPARO FO"))</f>
        <v>0</v>
      </c>
      <c r="MY6" s="140">
        <f>(COUNTIFS('Estruturante Móvel'!$M:$M,$B6,'Estruturante Móvel'!$C:$C,"&lt;&gt;PREVISTO",'Estruturante Móvel'!$G:$G,MX$4))</f>
        <v>0</v>
      </c>
      <c r="MZ6" s="139">
        <f>(COUNTIFS('Estruturante Móvel'!$M:$M,$B6,'Estruturante Móvel'!$AM:$AM,MZ$4))-(COUNTIFS('Estruturante Móvel'!$M:$M,$B6,'Estruturante Móvel'!$AM:$AM,MZ$4,'Estruturante Móvel'!$AQ:$AQ,"REPARO FO"))</f>
        <v>0</v>
      </c>
      <c r="NA6" s="140">
        <f>(COUNTIFS('Estruturante Móvel'!$M:$M,$B6,'Estruturante Móvel'!$C:$C,"&lt;&gt;PREVISTO",'Estruturante Móvel'!$G:$G,MZ$4))</f>
        <v>0</v>
      </c>
      <c r="NB6" s="139">
        <f>(COUNTIFS('Estruturante Móvel'!$M:$M,$B6,'Estruturante Móvel'!$AM:$AM,NB$4))-(COUNTIFS('Estruturante Móvel'!$M:$M,$B6,'Estruturante Móvel'!$AM:$AM,NB$4,'Estruturante Móvel'!$AQ:$AQ,"REPARO FO"))</f>
        <v>0</v>
      </c>
      <c r="NC6" s="140">
        <f>(COUNTIFS('Estruturante Móvel'!$M:$M,$B6,'Estruturante Móvel'!$C:$C,"&lt;&gt;PREVISTO",'Estruturante Móvel'!$G:$G,NB$4))</f>
        <v>0</v>
      </c>
      <c r="ND6" s="139">
        <f>(COUNTIFS('Estruturante Móvel'!$M:$M,$B6,'Estruturante Móvel'!$AM:$AM,ND$4))-(COUNTIFS('Estruturante Móvel'!$M:$M,$B6,'Estruturante Móvel'!$AM:$AM,ND$4,'Estruturante Móvel'!$AQ:$AQ,"REPARO FO"))</f>
        <v>0</v>
      </c>
      <c r="NE6" s="140">
        <f>(COUNTIFS('Estruturante Móvel'!$M:$M,$B6,'Estruturante Móvel'!$C:$C,"&lt;&gt;PREVISTO",'Estruturante Móvel'!$G:$G,ND$4))</f>
        <v>0</v>
      </c>
      <c r="NF6" s="139">
        <f>(COUNTIFS('Estruturante Móvel'!$M:$M,$B6,'Estruturante Móvel'!$AM:$AM,NF$4))-(COUNTIFS('Estruturante Móvel'!$M:$M,$B6,'Estruturante Móvel'!$AM:$AM,NF$4,'Estruturante Móvel'!$AQ:$AQ,"REPARO FO"))</f>
        <v>0</v>
      </c>
      <c r="NG6" s="140">
        <f>(COUNTIFS('Estruturante Móvel'!$M:$M,$B6,'Estruturante Móvel'!$C:$C,"&lt;&gt;PREVISTO",'Estruturante Móvel'!$G:$G,NF$4))</f>
        <v>0</v>
      </c>
      <c r="NH6" s="139">
        <f>(COUNTIFS('Estruturante Móvel'!$M:$M,$B6,'Estruturante Móvel'!$AM:$AM,NH$4))-(COUNTIFS('Estruturante Móvel'!$M:$M,$B6,'Estruturante Móvel'!$AM:$AM,NH$4,'Estruturante Móvel'!$AQ:$AQ,"REPARO FO"))</f>
        <v>0</v>
      </c>
      <c r="NI6" s="140">
        <f>(COUNTIFS('Estruturante Móvel'!$M:$M,$B6,'Estruturante Móvel'!$C:$C,"&lt;&gt;PREVISTO",'Estruturante Móvel'!$G:$G,NH$4))</f>
        <v>0</v>
      </c>
    </row>
    <row r="7" spans="1:373" hidden="1" outlineLevel="1">
      <c r="B7" s="205" t="s">
        <v>444</v>
      </c>
      <c r="C7" s="161" t="s">
        <v>186</v>
      </c>
      <c r="D7" s="161">
        <f>COUNTIFS('Estruturante Móvel'!$M:$M,B6,'Estruturante Móvel'!$L:$L,'CRONOGRAMA_CONST+MIGRACAO'!B7)</f>
        <v>1</v>
      </c>
      <c r="E7" s="161">
        <f>(COUNTIFS('Estruturante Móvel'!$M:$M,B6,'Estruturante Móvel'!$C:$C,"&lt;&gt;PREVISTO",'Estruturante Móvel'!$L:$L,'CRONOGRAMA_CONST+MIGRACAO'!B7))</f>
        <v>1</v>
      </c>
      <c r="F7" s="162">
        <f>(COUNTIFS('Estruturante Móvel'!$M:$M,B6,'Estruturante Móvel'!$C:$C,"PREVISTO",'Estruturante Móvel'!$L:$L,'CRONOGRAMA_CONST+MIGRACAO'!B7))</f>
        <v>0</v>
      </c>
      <c r="G7" s="162"/>
      <c r="H7" s="165" t="str">
        <f t="shared" si="378"/>
        <v>Concluído</v>
      </c>
      <c r="I7" s="163"/>
      <c r="J7" s="160">
        <f t="shared" si="379"/>
        <v>1</v>
      </c>
      <c r="K7" s="157">
        <f t="shared" si="380"/>
        <v>1</v>
      </c>
      <c r="L7" s="139">
        <f>(COUNTIFS('Estruturante Móvel'!$M:$M,$B6,'Estruturante Móvel'!$AM:$AM,L$4,'Estruturante Móvel'!$L:$L,'CRONOGRAMA_CONST+MIGRACAO'!$B7))</f>
        <v>0</v>
      </c>
      <c r="M7" s="140">
        <f>(COUNTIFS('Estruturante Móvel'!$M:$M,$B6,'Estruturante Móvel'!$C:$C,"&lt;&gt;PREVISTO",'Estruturante Móvel'!$G:$G,L$4,'Estruturante Móvel'!$L:$L,'CRONOGRAMA_CONST+MIGRACAO'!B$7))</f>
        <v>0</v>
      </c>
      <c r="N7" s="139">
        <f>(COUNTIFS('Estruturante Móvel'!$M:$M,$B6,'Estruturante Móvel'!$AM:$AM,N$4,'Estruturante Móvel'!$L:$L,'CRONOGRAMA_CONST+MIGRACAO'!$B7))</f>
        <v>0</v>
      </c>
      <c r="O7" s="140">
        <f>(COUNTIFS('Estruturante Móvel'!$M:$M,$B6,'Estruturante Móvel'!$C:$C,"&lt;&gt;PREVISTO",'Estruturante Móvel'!$G:$G,N$4,'Estruturante Móvel'!$L:$L,'CRONOGRAMA_CONST+MIGRACAO'!D$7))</f>
        <v>0</v>
      </c>
      <c r="P7" s="139">
        <f>(COUNTIFS('Estruturante Móvel'!$M:$M,$B6,'Estruturante Móvel'!$AM:$AM,P$4,'Estruturante Móvel'!$L:$L,'CRONOGRAMA_CONST+MIGRACAO'!$B7))</f>
        <v>0</v>
      </c>
      <c r="Q7" s="140">
        <f>(COUNTIFS('Estruturante Móvel'!$M:$M,$B6,'Estruturante Móvel'!$C:$C,"&lt;&gt;PREVISTO",'Estruturante Móvel'!$G:$G,P$4,'Estruturante Móvel'!$L:$L,'CRONOGRAMA_CONST+MIGRACAO'!F$7))</f>
        <v>0</v>
      </c>
      <c r="R7" s="139">
        <f>(COUNTIFS('Estruturante Móvel'!$M:$M,$B6,'Estruturante Móvel'!$AM:$AM,R$4,'Estruturante Móvel'!$L:$L,'CRONOGRAMA_CONST+MIGRACAO'!$B7))</f>
        <v>0</v>
      </c>
      <c r="S7" s="140">
        <f>(COUNTIFS('Estruturante Móvel'!$M:$M,$B6,'Estruturante Móvel'!$C:$C,"&lt;&gt;PREVISTO",'Estruturante Móvel'!$G:$G,R$4,'Estruturante Móvel'!$L:$L,'CRONOGRAMA_CONST+MIGRACAO'!H$7))</f>
        <v>0</v>
      </c>
      <c r="T7" s="139">
        <f>(COUNTIFS('Estruturante Móvel'!$M:$M,$B6,'Estruturante Móvel'!$AM:$AM,T$4,'Estruturante Móvel'!$L:$L,'CRONOGRAMA_CONST+MIGRACAO'!$B7))</f>
        <v>0</v>
      </c>
      <c r="U7" s="140">
        <f>(COUNTIFS('Estruturante Móvel'!$M:$M,$B6,'Estruturante Móvel'!$C:$C,"&lt;&gt;PREVISTO",'Estruturante Móvel'!$G:$G,T$4,'Estruturante Móvel'!$L:$L,'CRONOGRAMA_CONST+MIGRACAO'!J$7))</f>
        <v>0</v>
      </c>
      <c r="V7" s="139">
        <f>(COUNTIFS('Estruturante Móvel'!$M:$M,$B6,'Estruturante Móvel'!$AM:$AM,V$4,'Estruturante Móvel'!$L:$L,'CRONOGRAMA_CONST+MIGRACAO'!$B7))</f>
        <v>0</v>
      </c>
      <c r="W7" s="140">
        <f>(COUNTIFS('Estruturante Móvel'!$M:$M,$B6,'Estruturante Móvel'!$C:$C,"&lt;&gt;PREVISTO",'Estruturante Móvel'!$G:$G,V$4,'Estruturante Móvel'!$L:$L,'CRONOGRAMA_CONST+MIGRACAO'!L$7))</f>
        <v>0</v>
      </c>
      <c r="X7" s="139">
        <f>(COUNTIFS('Estruturante Móvel'!$M:$M,$B6,'Estruturante Móvel'!$AM:$AM,X$4,'Estruturante Móvel'!$L:$L,'CRONOGRAMA_CONST+MIGRACAO'!$B7))</f>
        <v>0</v>
      </c>
      <c r="Y7" s="140">
        <f>(COUNTIFS('Estruturante Móvel'!$M:$M,$B6,'Estruturante Móvel'!$C:$C,"&lt;&gt;PREVISTO",'Estruturante Móvel'!$G:$G,X$4,'Estruturante Móvel'!$L:$L,'CRONOGRAMA_CONST+MIGRACAO'!N$7))</f>
        <v>0</v>
      </c>
      <c r="Z7" s="139">
        <f>(COUNTIFS('Estruturante Móvel'!$M:$M,$B6,'Estruturante Móvel'!$AM:$AM,Z$4,'Estruturante Móvel'!$L:$L,'CRONOGRAMA_CONST+MIGRACAO'!$B7))</f>
        <v>0</v>
      </c>
      <c r="AA7" s="140">
        <f>(COUNTIFS('Estruturante Móvel'!$M:$M,$B6,'Estruturante Móvel'!$C:$C,"&lt;&gt;PREVISTO",'Estruturante Móvel'!$G:$G,Z$4,'Estruturante Móvel'!$L:$L,'CRONOGRAMA_CONST+MIGRACAO'!P$7))</f>
        <v>0</v>
      </c>
      <c r="AB7" s="139">
        <f>(COUNTIFS('Estruturante Móvel'!$M:$M,$B6,'Estruturante Móvel'!$AM:$AM,AB$4,'Estruturante Móvel'!$L:$L,'CRONOGRAMA_CONST+MIGRACAO'!$B7))</f>
        <v>0</v>
      </c>
      <c r="AC7" s="140">
        <f>(COUNTIFS('Estruturante Móvel'!$M:$M,$B6,'Estruturante Móvel'!$C:$C,"&lt;&gt;PREVISTO",'Estruturante Móvel'!$G:$G,AB$4,'Estruturante Móvel'!$L:$L,'CRONOGRAMA_CONST+MIGRACAO'!R$7))</f>
        <v>0</v>
      </c>
      <c r="AD7" s="139">
        <f>(COUNTIFS('Estruturante Móvel'!$M:$M,$B6,'Estruturante Móvel'!$AM:$AM,AD$4,'Estruturante Móvel'!$L:$L,'CRONOGRAMA_CONST+MIGRACAO'!$B7))</f>
        <v>0</v>
      </c>
      <c r="AE7" s="140">
        <f>(COUNTIFS('Estruturante Móvel'!$M:$M,$B6,'Estruturante Móvel'!$C:$C,"&lt;&gt;PREVISTO",'Estruturante Móvel'!$G:$G,AD$4,'Estruturante Móvel'!$L:$L,'CRONOGRAMA_CONST+MIGRACAO'!T$7))</f>
        <v>0</v>
      </c>
      <c r="AF7" s="139">
        <f>(COUNTIFS('Estruturante Móvel'!$M:$M,$B6,'Estruturante Móvel'!$AM:$AM,AF$4,'Estruturante Móvel'!$L:$L,'CRONOGRAMA_CONST+MIGRACAO'!$B7))</f>
        <v>0</v>
      </c>
      <c r="AG7" s="140">
        <f>(COUNTIFS('Estruturante Móvel'!$M:$M,$B6,'Estruturante Móvel'!$C:$C,"&lt;&gt;PREVISTO",'Estruturante Móvel'!$G:$G,AF$4,'Estruturante Móvel'!$L:$L,'CRONOGRAMA_CONST+MIGRACAO'!V$7))</f>
        <v>0</v>
      </c>
      <c r="AH7" s="139">
        <f>(COUNTIFS('Estruturante Móvel'!$M:$M,$B6,'Estruturante Móvel'!$AM:$AM,AH$4,'Estruturante Móvel'!$L:$L,'CRONOGRAMA_CONST+MIGRACAO'!$B7))</f>
        <v>0</v>
      </c>
      <c r="AI7" s="140">
        <f>(COUNTIFS('Estruturante Móvel'!$M:$M,$B6,'Estruturante Móvel'!$C:$C,"&lt;&gt;PREVISTO",'Estruturante Móvel'!$G:$G,AH$4,'Estruturante Móvel'!$L:$L,'CRONOGRAMA_CONST+MIGRACAO'!X$7))</f>
        <v>0</v>
      </c>
      <c r="AJ7" s="139">
        <f>(COUNTIFS('Estruturante Móvel'!$M:$M,$B6,'Estruturante Móvel'!$AM:$AM,AJ$4,'Estruturante Móvel'!$L:$L,'CRONOGRAMA_CONST+MIGRACAO'!$B7))</f>
        <v>0</v>
      </c>
      <c r="AK7" s="140">
        <f>(COUNTIFS('Estruturante Móvel'!$M:$M,$B6,'Estruturante Móvel'!$C:$C,"&lt;&gt;PREVISTO",'Estruturante Móvel'!$G:$G,AJ$4,'Estruturante Móvel'!$L:$L,'CRONOGRAMA_CONST+MIGRACAO'!Z$7))</f>
        <v>0</v>
      </c>
      <c r="AL7" s="139">
        <f>(COUNTIFS('Estruturante Móvel'!$M:$M,$B6,'Estruturante Móvel'!$AM:$AM,AL$4,'Estruturante Móvel'!$L:$L,'CRONOGRAMA_CONST+MIGRACAO'!$B7))</f>
        <v>0</v>
      </c>
      <c r="AM7" s="140">
        <f>(COUNTIFS('Estruturante Móvel'!$M:$M,$B6,'Estruturante Móvel'!$C:$C,"&lt;&gt;PREVISTO",'Estruturante Móvel'!$G:$G,AL$4,'Estruturante Móvel'!$L:$L,'CRONOGRAMA_CONST+MIGRACAO'!AB$7))</f>
        <v>0</v>
      </c>
      <c r="AN7" s="139">
        <f>(COUNTIFS('Estruturante Móvel'!$M:$M,$B6,'Estruturante Móvel'!$AM:$AM,AN$4,'Estruturante Móvel'!$L:$L,'CRONOGRAMA_CONST+MIGRACAO'!$B7))</f>
        <v>0</v>
      </c>
      <c r="AO7" s="140">
        <f>(COUNTIFS('Estruturante Móvel'!$M:$M,$B6,'Estruturante Móvel'!$C:$C,"&lt;&gt;PREVISTO",'Estruturante Móvel'!$G:$G,AN$4,'Estruturante Móvel'!$L:$L,'CRONOGRAMA_CONST+MIGRACAO'!AD$7))</f>
        <v>0</v>
      </c>
      <c r="AP7" s="139">
        <f>(COUNTIFS('Estruturante Móvel'!$M:$M,$B6,'Estruturante Móvel'!$AM:$AM,AP$4,'Estruturante Móvel'!$L:$L,'CRONOGRAMA_CONST+MIGRACAO'!$B7))</f>
        <v>0</v>
      </c>
      <c r="AQ7" s="140">
        <f>(COUNTIFS('Estruturante Móvel'!$M:$M,$B6,'Estruturante Móvel'!$C:$C,"&lt;&gt;PREVISTO",'Estruturante Móvel'!$G:$G,AP$4,'Estruturante Móvel'!$L:$L,'CRONOGRAMA_CONST+MIGRACAO'!AF$7))</f>
        <v>0</v>
      </c>
      <c r="AR7" s="139">
        <f>(COUNTIFS('Estruturante Móvel'!$M:$M,$B6,'Estruturante Móvel'!$AM:$AM,AR$4,'Estruturante Móvel'!$L:$L,'CRONOGRAMA_CONST+MIGRACAO'!$B7))</f>
        <v>0</v>
      </c>
      <c r="AS7" s="140">
        <f>(COUNTIFS('Estruturante Móvel'!$M:$M,$B6,'Estruturante Móvel'!$C:$C,"&lt;&gt;PREVISTO",'Estruturante Móvel'!$G:$G,AR$4,'Estruturante Móvel'!$L:$L,'CRONOGRAMA_CONST+MIGRACAO'!AH$7))</f>
        <v>0</v>
      </c>
      <c r="AT7" s="139">
        <f>(COUNTIFS('Estruturante Móvel'!$M:$M,$B6,'Estruturante Móvel'!$AM:$AM,AT$4,'Estruturante Móvel'!$L:$L,'CRONOGRAMA_CONST+MIGRACAO'!$B7))</f>
        <v>0</v>
      </c>
      <c r="AU7" s="140">
        <f>(COUNTIFS('Estruturante Móvel'!$M:$M,$B6,'Estruturante Móvel'!$C:$C,"&lt;&gt;PREVISTO",'Estruturante Móvel'!$G:$G,AT$4,'Estruturante Móvel'!$L:$L,'CRONOGRAMA_CONST+MIGRACAO'!AJ$7))</f>
        <v>0</v>
      </c>
      <c r="AV7" s="139">
        <f>(COUNTIFS('Estruturante Móvel'!$M:$M,$B6,'Estruturante Móvel'!$AM:$AM,AV$4,'Estruturante Móvel'!$L:$L,'CRONOGRAMA_CONST+MIGRACAO'!$B7))</f>
        <v>0</v>
      </c>
      <c r="AW7" s="140">
        <f>(COUNTIFS('Estruturante Móvel'!$M:$M,$B6,'Estruturante Móvel'!$C:$C,"&lt;&gt;PREVISTO",'Estruturante Móvel'!$G:$G,AV$4,'Estruturante Móvel'!$L:$L,'CRONOGRAMA_CONST+MIGRACAO'!AL$7))</f>
        <v>0</v>
      </c>
      <c r="AX7" s="139">
        <f>(COUNTIFS('Estruturante Móvel'!$M:$M,$B6,'Estruturante Móvel'!$AM:$AM,AX$4,'Estruturante Móvel'!$L:$L,'CRONOGRAMA_CONST+MIGRACAO'!$B7))</f>
        <v>0</v>
      </c>
      <c r="AY7" s="140">
        <f>(COUNTIFS('Estruturante Móvel'!$M:$M,$B6,'Estruturante Móvel'!$C:$C,"&lt;&gt;PREVISTO",'Estruturante Móvel'!$G:$G,AX$4,'Estruturante Móvel'!$L:$L,'CRONOGRAMA_CONST+MIGRACAO'!AN$7))</f>
        <v>0</v>
      </c>
      <c r="AZ7" s="139">
        <f>(COUNTIFS('Estruturante Móvel'!$M:$M,$B6,'Estruturante Móvel'!$AM:$AM,AZ$4,'Estruturante Móvel'!$L:$L,'CRONOGRAMA_CONST+MIGRACAO'!$B7))</f>
        <v>0</v>
      </c>
      <c r="BA7" s="140">
        <f>(COUNTIFS('Estruturante Móvel'!$M:$M,$B6,'Estruturante Móvel'!$C:$C,"&lt;&gt;PREVISTO",'Estruturante Móvel'!$G:$G,AZ$4,'Estruturante Móvel'!$L:$L,'CRONOGRAMA_CONST+MIGRACAO'!AP$7))</f>
        <v>0</v>
      </c>
      <c r="BB7" s="139">
        <f>(COUNTIFS('Estruturante Móvel'!$M:$M,$B6,'Estruturante Móvel'!$AM:$AM,BB$4,'Estruturante Móvel'!$L:$L,'CRONOGRAMA_CONST+MIGRACAO'!$B7))</f>
        <v>0</v>
      </c>
      <c r="BC7" s="140">
        <f>(COUNTIFS('Estruturante Móvel'!$M:$M,$B6,'Estruturante Móvel'!$C:$C,"&lt;&gt;PREVISTO",'Estruturante Móvel'!$G:$G,BB$4,'Estruturante Móvel'!$L:$L,'CRONOGRAMA_CONST+MIGRACAO'!AR$7))</f>
        <v>0</v>
      </c>
      <c r="BD7" s="139">
        <f>(COUNTIFS('Estruturante Móvel'!$M:$M,$B6,'Estruturante Móvel'!$AM:$AM,BD$4,'Estruturante Móvel'!$L:$L,'CRONOGRAMA_CONST+MIGRACAO'!$B7))</f>
        <v>0</v>
      </c>
      <c r="BE7" s="140">
        <f>(COUNTIFS('Estruturante Móvel'!$M:$M,$B6,'Estruturante Móvel'!$C:$C,"&lt;&gt;PREVISTO",'Estruturante Móvel'!$G:$G,BD$4,'Estruturante Móvel'!$L:$L,'CRONOGRAMA_CONST+MIGRACAO'!AT$7))</f>
        <v>0</v>
      </c>
      <c r="BF7" s="139">
        <f>(COUNTIFS('Estruturante Móvel'!$M:$M,$B6,'Estruturante Móvel'!$AM:$AM,BF$4,'Estruturante Móvel'!$L:$L,'CRONOGRAMA_CONST+MIGRACAO'!$B7))</f>
        <v>0</v>
      </c>
      <c r="BG7" s="140">
        <f>(COUNTIFS('Estruturante Móvel'!$M:$M,$B6,'Estruturante Móvel'!$C:$C,"&lt;&gt;PREVISTO",'Estruturante Móvel'!$G:$G,BF$4,'Estruturante Móvel'!$L:$L,'CRONOGRAMA_CONST+MIGRACAO'!AV$7))</f>
        <v>0</v>
      </c>
      <c r="BH7" s="139">
        <f>(COUNTIFS('Estruturante Móvel'!$M:$M,$B6,'Estruturante Móvel'!$AM:$AM,BH$4,'Estruturante Móvel'!$L:$L,'CRONOGRAMA_CONST+MIGRACAO'!$B7))</f>
        <v>0</v>
      </c>
      <c r="BI7" s="140">
        <f>(COUNTIFS('Estruturante Móvel'!$M:$M,$B6,'Estruturante Móvel'!$C:$C,"&lt;&gt;PREVISTO",'Estruturante Móvel'!$G:$G,BH$4,'Estruturante Móvel'!$L:$L,'CRONOGRAMA_CONST+MIGRACAO'!AX$7))</f>
        <v>0</v>
      </c>
      <c r="BJ7" s="139">
        <f>(COUNTIFS('Estruturante Móvel'!$M:$M,$B6,'Estruturante Móvel'!$AM:$AM,BJ$4,'Estruturante Móvel'!$L:$L,'CRONOGRAMA_CONST+MIGRACAO'!$B7))</f>
        <v>0</v>
      </c>
      <c r="BK7" s="140">
        <f>(COUNTIFS('Estruturante Móvel'!$M:$M,$B6,'Estruturante Móvel'!$C:$C,"&lt;&gt;PREVISTO",'Estruturante Móvel'!$G:$G,BJ$4,'Estruturante Móvel'!$L:$L,'CRONOGRAMA_CONST+MIGRACAO'!AZ$7))</f>
        <v>0</v>
      </c>
      <c r="BL7" s="139">
        <f>(COUNTIFS('Estruturante Móvel'!$M:$M,$B6,'Estruturante Móvel'!$AM:$AM,BL$4,'Estruturante Móvel'!$L:$L,'CRONOGRAMA_CONST+MIGRACAO'!$B7))</f>
        <v>0</v>
      </c>
      <c r="BM7" s="140">
        <f>(COUNTIFS('Estruturante Móvel'!$M:$M,$B6,'Estruturante Móvel'!$C:$C,"&lt;&gt;PREVISTO",'Estruturante Móvel'!$G:$G,BL$4,'Estruturante Móvel'!$L:$L,'CRONOGRAMA_CONST+MIGRACAO'!BB$7))</f>
        <v>0</v>
      </c>
      <c r="BN7" s="139">
        <f>(COUNTIFS('Estruturante Móvel'!$M:$M,$B6,'Estruturante Móvel'!$AM:$AM,BN$4,'Estruturante Móvel'!$L:$L,'CRONOGRAMA_CONST+MIGRACAO'!$B7))</f>
        <v>0</v>
      </c>
      <c r="BO7" s="140">
        <f>(COUNTIFS('Estruturante Móvel'!$M:$M,$B6,'Estruturante Móvel'!$C:$C,"&lt;&gt;PREVISTO",'Estruturante Móvel'!$G:$G,BN$4,'Estruturante Móvel'!$L:$L,'CRONOGRAMA_CONST+MIGRACAO'!BD$7))</f>
        <v>0</v>
      </c>
      <c r="BP7" s="139">
        <f>(COUNTIFS('Estruturante Móvel'!$M:$M,$B6,'Estruturante Móvel'!$AM:$AM,BP$4,'Estruturante Móvel'!$L:$L,'CRONOGRAMA_CONST+MIGRACAO'!$B7))</f>
        <v>0</v>
      </c>
      <c r="BQ7" s="140">
        <f>(COUNTIFS('Estruturante Móvel'!$M:$M,$B6,'Estruturante Móvel'!$C:$C,"&lt;&gt;PREVISTO",'Estruturante Móvel'!$G:$G,BP$4,'Estruturante Móvel'!$L:$L,'CRONOGRAMA_CONST+MIGRACAO'!BF$7))</f>
        <v>0</v>
      </c>
      <c r="BR7" s="139">
        <f>(COUNTIFS('Estruturante Móvel'!$M:$M,$B6,'Estruturante Móvel'!$AM:$AM,BR$4,'Estruturante Móvel'!$L:$L,'CRONOGRAMA_CONST+MIGRACAO'!$B7))</f>
        <v>0</v>
      </c>
      <c r="BS7" s="140">
        <f>(COUNTIFS('Estruturante Móvel'!$M:$M,$B6,'Estruturante Móvel'!$C:$C,"&lt;&gt;PREVISTO",'Estruturante Móvel'!$G:$G,BR$4,'Estruturante Móvel'!$L:$L,'CRONOGRAMA_CONST+MIGRACAO'!BH$7))</f>
        <v>0</v>
      </c>
      <c r="BT7" s="139">
        <f>(COUNTIFS('Estruturante Móvel'!$M:$M,$B7,'Estruturante Móvel'!$AM:$AM,BT$4))-(COUNTIFS('Estruturante Móvel'!$M:$M,$B7,'Estruturante Móvel'!$AM:$AM,BT$4,'Estruturante Móvel'!$AQ:$AQ,"REPARO FO"))</f>
        <v>0</v>
      </c>
      <c r="BU7" s="140">
        <f>(COUNTIFS('Estruturante Móvel'!$M:$M,$B6,'Estruturante Móvel'!$C:$C,"&lt;&gt;PREVISTO",'Estruturante Móvel'!$G:$G,BT$4,'Estruturante Móvel'!$L:$L,'CRONOGRAMA_CONST+MIGRACAO'!BJ$7))</f>
        <v>0</v>
      </c>
      <c r="BV7" s="139">
        <f>(COUNTIFS('Estruturante Móvel'!$M:$M,$B7,'Estruturante Móvel'!$AM:$AM,BV$4))-(COUNTIFS('Estruturante Móvel'!$M:$M,$B7,'Estruturante Móvel'!$AM:$AM,BV$4,'Estruturante Móvel'!$AQ:$AQ,"REPARO FO"))</f>
        <v>0</v>
      </c>
      <c r="BW7" s="140">
        <f>(COUNTIFS('Estruturante Móvel'!$M:$M,$B6,'Estruturante Móvel'!$C:$C,"&lt;&gt;PREVISTO",'Estruturante Móvel'!$G:$G,BV$4,'Estruturante Móvel'!$L:$L,'CRONOGRAMA_CONST+MIGRACAO'!BL$7))</f>
        <v>0</v>
      </c>
      <c r="BX7" s="139">
        <f>(COUNTIFS('Estruturante Móvel'!$M:$M,$B7,'Estruturante Móvel'!$AM:$AM,BX$4))-(COUNTIFS('Estruturante Móvel'!$M:$M,$B7,'Estruturante Móvel'!$AM:$AM,BX$4,'Estruturante Móvel'!$AQ:$AQ,"REPARO FO"))</f>
        <v>0</v>
      </c>
      <c r="BY7" s="140">
        <f>(COUNTIFS('Estruturante Móvel'!$M:$M,$B6,'Estruturante Móvel'!$C:$C,"&lt;&gt;PREVISTO",'Estruturante Móvel'!$G:$G,BX$4,'Estruturante Móvel'!$L:$L,'CRONOGRAMA_CONST+MIGRACAO'!BN$7))</f>
        <v>0</v>
      </c>
      <c r="BZ7" s="139">
        <f>(COUNTIFS('Estruturante Móvel'!$M:$M,$B7,'Estruturante Móvel'!$AM:$AM,BZ$4))-(COUNTIFS('Estruturante Móvel'!$M:$M,$B7,'Estruturante Móvel'!$AM:$AM,BZ$4,'Estruturante Móvel'!$AQ:$AQ,"REPARO FO"))</f>
        <v>0</v>
      </c>
      <c r="CA7" s="140">
        <f>(COUNTIFS('Estruturante Móvel'!$M:$M,$B6,'Estruturante Móvel'!$C:$C,"&lt;&gt;PREVISTO",'Estruturante Móvel'!$G:$G,BZ$4,'Estruturante Móvel'!$L:$L,'CRONOGRAMA_CONST+MIGRACAO'!BP$7))</f>
        <v>0</v>
      </c>
      <c r="CB7" s="139">
        <f>(COUNTIFS('Estruturante Móvel'!$M:$M,$B7,'Estruturante Móvel'!$AM:$AM,CB$4))-(COUNTIFS('Estruturante Móvel'!$M:$M,$B7,'Estruturante Móvel'!$AM:$AM,CB$4,'Estruturante Móvel'!$AQ:$AQ,"REPARO FO"))</f>
        <v>0</v>
      </c>
      <c r="CC7" s="140">
        <f>(COUNTIFS('Estruturante Móvel'!$M:$M,$B6,'Estruturante Móvel'!$C:$C,"&lt;&gt;PREVISTO",'Estruturante Móvel'!$G:$G,CB$4,'Estruturante Móvel'!$L:$L,'CRONOGRAMA_CONST+MIGRACAO'!BR$7))</f>
        <v>0</v>
      </c>
      <c r="CD7" s="139">
        <f>(COUNTIFS('Estruturante Móvel'!$M:$M,$B7,'Estruturante Móvel'!$AM:$AM,CD$4))-(COUNTIFS('Estruturante Móvel'!$M:$M,$B7,'Estruturante Móvel'!$AM:$AM,CD$4,'Estruturante Móvel'!$AQ:$AQ,"REPARO FO"))</f>
        <v>0</v>
      </c>
      <c r="CE7" s="140">
        <f>(COUNTIFS('Estruturante Móvel'!$M:$M,$B6,'Estruturante Móvel'!$C:$C,"&lt;&gt;PREVISTO",'Estruturante Móvel'!$G:$G,CD$4,'Estruturante Móvel'!$L:$L,'CRONOGRAMA_CONST+MIGRACAO'!BT$7))</f>
        <v>0</v>
      </c>
      <c r="CF7" s="139">
        <f>(COUNTIFS('Estruturante Móvel'!$M:$M,$B7,'Estruturante Móvel'!$AM:$AM,CF$4))-(COUNTIFS('Estruturante Móvel'!$M:$M,$B7,'Estruturante Móvel'!$AM:$AM,CF$4,'Estruturante Móvel'!$AQ:$AQ,"REPARO FO"))</f>
        <v>0</v>
      </c>
      <c r="CG7" s="140">
        <f>(COUNTIFS('Estruturante Móvel'!$M:$M,$B6,'Estruturante Móvel'!$C:$C,"&lt;&gt;PREVISTO",'Estruturante Móvel'!$G:$G,CF$4,'Estruturante Móvel'!$L:$L,'CRONOGRAMA_CONST+MIGRACAO'!BV$7))</f>
        <v>0</v>
      </c>
      <c r="CH7" s="139">
        <f>(COUNTIFS('Estruturante Móvel'!$M:$M,$B7,'Estruturante Móvel'!$AM:$AM,CH$4))-(COUNTIFS('Estruturante Móvel'!$M:$M,$B7,'Estruturante Móvel'!$AM:$AM,CH$4,'Estruturante Móvel'!$AQ:$AQ,"REPARO FO"))</f>
        <v>0</v>
      </c>
      <c r="CI7" s="140">
        <f>(COUNTIFS('Estruturante Móvel'!$M:$M,$B6,'Estruturante Móvel'!$C:$C,"&lt;&gt;PREVISTO",'Estruturante Móvel'!$G:$G,CH$4,'Estruturante Móvel'!$L:$L,'CRONOGRAMA_CONST+MIGRACAO'!BX$7))</f>
        <v>0</v>
      </c>
      <c r="CJ7" s="139">
        <f>(COUNTIFS('Estruturante Móvel'!$M:$M,$B7,'Estruturante Móvel'!$AM:$AM,CJ$4))-(COUNTIFS('Estruturante Móvel'!$M:$M,$B7,'Estruturante Móvel'!$AM:$AM,CJ$4,'Estruturante Móvel'!$AQ:$AQ,"REPARO FO"))</f>
        <v>0</v>
      </c>
      <c r="CK7" s="140">
        <f>(COUNTIFS('Estruturante Móvel'!$M:$M,$B6,'Estruturante Móvel'!$C:$C,"&lt;&gt;PREVISTO",'Estruturante Móvel'!$G:$G,CJ$4,'Estruturante Móvel'!$L:$L,'CRONOGRAMA_CONST+MIGRACAO'!BZ$7))</f>
        <v>0</v>
      </c>
      <c r="CL7" s="139">
        <f>(COUNTIFS('Estruturante Móvel'!$M:$M,$B7,'Estruturante Móvel'!$AM:$AM,CL$4))-(COUNTIFS('Estruturante Móvel'!$M:$M,$B7,'Estruturante Móvel'!$AM:$AM,CL$4,'Estruturante Móvel'!$AQ:$AQ,"REPARO FO"))</f>
        <v>0</v>
      </c>
      <c r="CM7" s="140">
        <f>(COUNTIFS('Estruturante Móvel'!$M:$M,$B6,'Estruturante Móvel'!$C:$C,"&lt;&gt;PREVISTO",'Estruturante Móvel'!$G:$G,CL$4,'Estruturante Móvel'!$L:$L,'CRONOGRAMA_CONST+MIGRACAO'!CB$7))</f>
        <v>0</v>
      </c>
      <c r="CN7" s="139">
        <f>(COUNTIFS('Estruturante Móvel'!$M:$M,$B7,'Estruturante Móvel'!$AM:$AM,CN$4))-(COUNTIFS('Estruturante Móvel'!$M:$M,$B7,'Estruturante Móvel'!$AM:$AM,CN$4,'Estruturante Móvel'!$AQ:$AQ,"REPARO FO"))</f>
        <v>0</v>
      </c>
      <c r="CO7" s="140">
        <f>(COUNTIFS('Estruturante Móvel'!$M:$M,$B6,'Estruturante Móvel'!$C:$C,"&lt;&gt;PREVISTO",'Estruturante Móvel'!$G:$G,CN$4,'Estruturante Móvel'!$L:$L,'CRONOGRAMA_CONST+MIGRACAO'!CD$7))</f>
        <v>0</v>
      </c>
      <c r="CP7" s="139">
        <f>(COUNTIFS('Estruturante Móvel'!$M:$M,$B7,'Estruturante Móvel'!$AM:$AM,CP$4))-(COUNTIFS('Estruturante Móvel'!$M:$M,$B7,'Estruturante Móvel'!$AM:$AM,CP$4,'Estruturante Móvel'!$AQ:$AQ,"REPARO FO"))</f>
        <v>0</v>
      </c>
      <c r="CQ7" s="140">
        <f>(COUNTIFS('Estruturante Móvel'!$M:$M,$B6,'Estruturante Móvel'!$C:$C,"&lt;&gt;PREVISTO",'Estruturante Móvel'!$G:$G,CP$4,'Estruturante Móvel'!$L:$L,'CRONOGRAMA_CONST+MIGRACAO'!CF$7))</f>
        <v>0</v>
      </c>
      <c r="CR7" s="139">
        <f>(COUNTIFS('Estruturante Móvel'!$M:$M,$B7,'Estruturante Móvel'!$AM:$AM,CR$4))-(COUNTIFS('Estruturante Móvel'!$M:$M,$B7,'Estruturante Móvel'!$AM:$AM,CR$4,'Estruturante Móvel'!$AQ:$AQ,"REPARO FO"))</f>
        <v>0</v>
      </c>
      <c r="CS7" s="140">
        <f>(COUNTIFS('Estruturante Móvel'!$M:$M,$B6,'Estruturante Móvel'!$C:$C,"&lt;&gt;PREVISTO",'Estruturante Móvel'!$G:$G,CR$4,'Estruturante Móvel'!$L:$L,'CRONOGRAMA_CONST+MIGRACAO'!CH$7))</f>
        <v>0</v>
      </c>
      <c r="CT7" s="139">
        <f>(COUNTIFS('Estruturante Móvel'!$M:$M,$B7,'Estruturante Móvel'!$AM:$AM,CT$4))-(COUNTIFS('Estruturante Móvel'!$M:$M,$B7,'Estruturante Móvel'!$AM:$AM,CT$4,'Estruturante Móvel'!$AQ:$AQ,"REPARO FO"))</f>
        <v>0</v>
      </c>
      <c r="CU7" s="140">
        <f>(COUNTIFS('Estruturante Móvel'!$M:$M,$B6,'Estruturante Móvel'!$C:$C,"&lt;&gt;PREVISTO",'Estruturante Móvel'!$G:$G,CT$4,'Estruturante Móvel'!$L:$L,'CRONOGRAMA_CONST+MIGRACAO'!CJ$7))</f>
        <v>0</v>
      </c>
      <c r="CV7" s="139">
        <f>(COUNTIFS('Estruturante Móvel'!$M:$M,$B7,'Estruturante Móvel'!$AM:$AM,CV$4))-(COUNTIFS('Estruturante Móvel'!$M:$M,$B7,'Estruturante Móvel'!$AM:$AM,CV$4,'Estruturante Móvel'!$AQ:$AQ,"REPARO FO"))</f>
        <v>0</v>
      </c>
      <c r="CW7" s="140">
        <f>(COUNTIFS('Estruturante Móvel'!$M:$M,$B6,'Estruturante Móvel'!$C:$C,"&lt;&gt;PREVISTO",'Estruturante Móvel'!$G:$G,CV$4,'Estruturante Móvel'!$L:$L,'CRONOGRAMA_CONST+MIGRACAO'!CL$7))</f>
        <v>0</v>
      </c>
      <c r="CX7" s="139">
        <f>(COUNTIFS('Estruturante Móvel'!$M:$M,$B7,'Estruturante Móvel'!$AM:$AM,CX$4))-(COUNTIFS('Estruturante Móvel'!$M:$M,$B7,'Estruturante Móvel'!$AM:$AM,CX$4,'Estruturante Móvel'!$AQ:$AQ,"REPARO FO"))</f>
        <v>0</v>
      </c>
      <c r="CY7" s="140">
        <f>(COUNTIFS('Estruturante Móvel'!$M:$M,$B6,'Estruturante Móvel'!$C:$C,"&lt;&gt;PREVISTO",'Estruturante Móvel'!$G:$G,CX$4,'Estruturante Móvel'!$L:$L,'CRONOGRAMA_CONST+MIGRACAO'!CN$7))</f>
        <v>0</v>
      </c>
      <c r="CZ7" s="139">
        <f>(COUNTIFS('Estruturante Móvel'!$M:$M,$B7,'Estruturante Móvel'!$AM:$AM,CZ$4))-(COUNTIFS('Estruturante Móvel'!$M:$M,$B7,'Estruturante Móvel'!$AM:$AM,CZ$4,'Estruturante Móvel'!$AQ:$AQ,"REPARO FO"))</f>
        <v>0</v>
      </c>
      <c r="DA7" s="140">
        <f>(COUNTIFS('Estruturante Móvel'!$M:$M,$B6,'Estruturante Móvel'!$C:$C,"&lt;&gt;PREVISTO",'Estruturante Móvel'!$G:$G,CZ$4,'Estruturante Móvel'!$L:$L,'CRONOGRAMA_CONST+MIGRACAO'!CP$7))</f>
        <v>0</v>
      </c>
      <c r="DB7" s="139">
        <f>(COUNTIFS('Estruturante Móvel'!$M:$M,$B7,'Estruturante Móvel'!$AM:$AM,DB$4))-(COUNTIFS('Estruturante Móvel'!$M:$M,$B7,'Estruturante Móvel'!$AM:$AM,DB$4,'Estruturante Móvel'!$AQ:$AQ,"REPARO FO"))</f>
        <v>0</v>
      </c>
      <c r="DC7" s="140">
        <f>(COUNTIFS('Estruturante Móvel'!$M:$M,$B6,'Estruturante Móvel'!$C:$C,"&lt;&gt;PREVISTO",'Estruturante Móvel'!$G:$G,DB$4,'Estruturante Móvel'!$L:$L,'CRONOGRAMA_CONST+MIGRACAO'!CR$7))</f>
        <v>0</v>
      </c>
      <c r="DD7" s="139">
        <f>(COUNTIFS('Estruturante Móvel'!$M:$M,$B7,'Estruturante Móvel'!$AM:$AM,DD$4))-(COUNTIFS('Estruturante Móvel'!$M:$M,$B7,'Estruturante Móvel'!$AM:$AM,DD$4,'Estruturante Móvel'!$AQ:$AQ,"REPARO FO"))</f>
        <v>0</v>
      </c>
      <c r="DE7" s="140">
        <f>(COUNTIFS('Estruturante Móvel'!$M:$M,$B6,'Estruturante Móvel'!$C:$C,"&lt;&gt;PREVISTO",'Estruturante Móvel'!$G:$G,DD$4,'Estruturante Móvel'!$L:$L,'CRONOGRAMA_CONST+MIGRACAO'!CT$7))</f>
        <v>0</v>
      </c>
      <c r="DF7" s="139">
        <f>(COUNTIFS('Estruturante Móvel'!$M:$M,$B7,'Estruturante Móvel'!$AM:$AM,DF$4))-(COUNTIFS('Estruturante Móvel'!$M:$M,$B7,'Estruturante Móvel'!$AM:$AM,DF$4,'Estruturante Móvel'!$AQ:$AQ,"REPARO FO"))</f>
        <v>0</v>
      </c>
      <c r="DG7" s="140">
        <f>(COUNTIFS('Estruturante Móvel'!$M:$M,$B6,'Estruturante Móvel'!$C:$C,"&lt;&gt;PREVISTO",'Estruturante Móvel'!$G:$G,DF$4,'Estruturante Móvel'!$L:$L,'CRONOGRAMA_CONST+MIGRACAO'!CV$7))</f>
        <v>0</v>
      </c>
      <c r="DH7" s="139">
        <f>(COUNTIFS('Estruturante Móvel'!$M:$M,$B7,'Estruturante Móvel'!$AM:$AM,DH$4))-(COUNTIFS('Estruturante Móvel'!$M:$M,$B7,'Estruturante Móvel'!$AM:$AM,DH$4,'Estruturante Móvel'!$AQ:$AQ,"REPARO FO"))</f>
        <v>0</v>
      </c>
      <c r="DI7" s="140">
        <f>(COUNTIFS('Estruturante Móvel'!$M:$M,$B6,'Estruturante Móvel'!$C:$C,"&lt;&gt;PREVISTO",'Estruturante Móvel'!$G:$G,DH$4,'Estruturante Móvel'!$L:$L,'CRONOGRAMA_CONST+MIGRACAO'!CX$7))</f>
        <v>0</v>
      </c>
      <c r="DJ7" s="139">
        <f>(COUNTIFS('Estruturante Móvel'!$M:$M,$B7,'Estruturante Móvel'!$AM:$AM,DJ$4))-(COUNTIFS('Estruturante Móvel'!$M:$M,$B7,'Estruturante Móvel'!$AM:$AM,DJ$4,'Estruturante Móvel'!$AQ:$AQ,"REPARO FO"))</f>
        <v>0</v>
      </c>
      <c r="DK7" s="140">
        <f>(COUNTIFS('Estruturante Móvel'!$M:$M,$B6,'Estruturante Móvel'!$C:$C,"&lt;&gt;PREVISTO",'Estruturante Móvel'!$G:$G,DJ$4,'Estruturante Móvel'!$L:$L,'CRONOGRAMA_CONST+MIGRACAO'!CZ$7))</f>
        <v>0</v>
      </c>
      <c r="DL7" s="139">
        <f>(COUNTIFS('Estruturante Móvel'!$M:$M,$B7,'Estruturante Móvel'!$AM:$AM,DL$4))-(COUNTIFS('Estruturante Móvel'!$M:$M,$B7,'Estruturante Móvel'!$AM:$AM,DL$4,'Estruturante Móvel'!$AQ:$AQ,"REPARO FO"))</f>
        <v>0</v>
      </c>
      <c r="DM7" s="140">
        <f>(COUNTIFS('Estruturante Móvel'!$M:$M,$B6,'Estruturante Móvel'!$C:$C,"&lt;&gt;PREVISTO",'Estruturante Móvel'!$G:$G,DL$4,'Estruturante Móvel'!$L:$L,'CRONOGRAMA_CONST+MIGRACAO'!DB$7))</f>
        <v>0</v>
      </c>
      <c r="DN7" s="139">
        <f>(COUNTIFS('Estruturante Móvel'!$M:$M,$B7,'Estruturante Móvel'!$AM:$AM,DN$4))-(COUNTIFS('Estruturante Móvel'!$M:$M,$B7,'Estruturante Móvel'!$AM:$AM,DN$4,'Estruturante Móvel'!$AQ:$AQ,"REPARO FO"))</f>
        <v>0</v>
      </c>
      <c r="DO7" s="140">
        <f>(COUNTIFS('Estruturante Móvel'!$M:$M,$B6,'Estruturante Móvel'!$C:$C,"&lt;&gt;PREVISTO",'Estruturante Móvel'!$G:$G,DN$4,'Estruturante Móvel'!$L:$L,'CRONOGRAMA_CONST+MIGRACAO'!DD$7))</f>
        <v>0</v>
      </c>
      <c r="DP7" s="139">
        <f>(COUNTIFS('Estruturante Móvel'!$M:$M,$B7,'Estruturante Móvel'!$AM:$AM,DP$4))-(COUNTIFS('Estruturante Móvel'!$M:$M,$B7,'Estruturante Móvel'!$AM:$AM,DP$4,'Estruturante Móvel'!$AQ:$AQ,"REPARO FO"))</f>
        <v>0</v>
      </c>
      <c r="DQ7" s="140">
        <f>(COUNTIFS('Estruturante Móvel'!$M:$M,$B6,'Estruturante Móvel'!$C:$C,"&lt;&gt;PREVISTO",'Estruturante Móvel'!$G:$G,DP$4,'Estruturante Móvel'!$L:$L,'CRONOGRAMA_CONST+MIGRACAO'!DF$7))</f>
        <v>0</v>
      </c>
      <c r="DR7" s="139">
        <f>(COUNTIFS('Estruturante Móvel'!$M:$M,$B7,'Estruturante Móvel'!$AM:$AM,DR$4))-(COUNTIFS('Estruturante Móvel'!$M:$M,$B7,'Estruturante Móvel'!$AM:$AM,DR$4,'Estruturante Móvel'!$AQ:$AQ,"REPARO FO"))</f>
        <v>0</v>
      </c>
      <c r="DS7" s="140">
        <f>(COUNTIFS('Estruturante Móvel'!$M:$M,$B6,'Estruturante Móvel'!$C:$C,"&lt;&gt;PREVISTO",'Estruturante Móvel'!$G:$G,DR$4,'Estruturante Móvel'!$L:$L,'CRONOGRAMA_CONST+MIGRACAO'!DH$7))</f>
        <v>0</v>
      </c>
      <c r="DT7" s="139">
        <f>(COUNTIFS('Estruturante Móvel'!$M:$M,$B7,'Estruturante Móvel'!$AM:$AM,DT$4))-(COUNTIFS('Estruturante Móvel'!$M:$M,$B7,'Estruturante Móvel'!$AM:$AM,DT$4,'Estruturante Móvel'!$AQ:$AQ,"REPARO FO"))</f>
        <v>0</v>
      </c>
      <c r="DU7" s="140">
        <f>(COUNTIFS('Estruturante Móvel'!$M:$M,$B6,'Estruturante Móvel'!$C:$C,"&lt;&gt;PREVISTO",'Estruturante Móvel'!$G:$G,DT$4,'Estruturante Móvel'!$L:$L,'CRONOGRAMA_CONST+MIGRACAO'!DJ$7))</f>
        <v>0</v>
      </c>
      <c r="DV7" s="139">
        <f>(COUNTIFS('Estruturante Móvel'!$M:$M,$B7,'Estruturante Móvel'!$AM:$AM,DV$4))-(COUNTIFS('Estruturante Móvel'!$M:$M,$B7,'Estruturante Móvel'!$AM:$AM,DV$4,'Estruturante Móvel'!$AQ:$AQ,"REPARO FO"))</f>
        <v>0</v>
      </c>
      <c r="DW7" s="140">
        <f>(COUNTIFS('Estruturante Móvel'!$M:$M,$B6,'Estruturante Móvel'!$C:$C,"&lt;&gt;PREVISTO",'Estruturante Móvel'!$G:$G,DV$4,'Estruturante Móvel'!$L:$L,'CRONOGRAMA_CONST+MIGRACAO'!DL$7))</f>
        <v>0</v>
      </c>
      <c r="DX7" s="139">
        <f>(COUNTIFS('Estruturante Móvel'!$M:$M,$B7,'Estruturante Móvel'!$AM:$AM,DX$4))-(COUNTIFS('Estruturante Móvel'!$M:$M,$B7,'Estruturante Móvel'!$AM:$AM,DX$4,'Estruturante Móvel'!$AQ:$AQ,"REPARO FO"))</f>
        <v>0</v>
      </c>
      <c r="DY7" s="140">
        <f>(COUNTIFS('Estruturante Móvel'!$M:$M,$B6,'Estruturante Móvel'!$C:$C,"&lt;&gt;PREVISTO",'Estruturante Móvel'!$G:$G,DX$4,'Estruturante Móvel'!$L:$L,'CRONOGRAMA_CONST+MIGRACAO'!DN$7))</f>
        <v>0</v>
      </c>
      <c r="DZ7" s="139">
        <f>(COUNTIFS('Estruturante Móvel'!$M:$M,$B7,'Estruturante Móvel'!$AM:$AM,DZ$4))-(COUNTIFS('Estruturante Móvel'!$M:$M,$B7,'Estruturante Móvel'!$AM:$AM,DZ$4,'Estruturante Móvel'!$AQ:$AQ,"REPARO FO"))</f>
        <v>0</v>
      </c>
      <c r="EA7" s="140">
        <f>(COUNTIFS('Estruturante Móvel'!$M:$M,$B6,'Estruturante Móvel'!$C:$C,"&lt;&gt;PREVISTO",'Estruturante Móvel'!$G:$G,DZ$4,'Estruturante Móvel'!$L:$L,'CRONOGRAMA_CONST+MIGRACAO'!DP$7))</f>
        <v>0</v>
      </c>
      <c r="EB7" s="139">
        <f>(COUNTIFS('Estruturante Móvel'!$M:$M,$B7,'Estruturante Móvel'!$AM:$AM,EB$4))-(COUNTIFS('Estruturante Móvel'!$M:$M,$B7,'Estruturante Móvel'!$AM:$AM,EB$4,'Estruturante Móvel'!$AQ:$AQ,"REPARO FO"))</f>
        <v>0</v>
      </c>
      <c r="EC7" s="140">
        <f>(COUNTIFS('Estruturante Móvel'!$M:$M,$B6,'Estruturante Móvel'!$C:$C,"&lt;&gt;PREVISTO",'Estruturante Móvel'!$G:$G,EB$4,'Estruturante Móvel'!$L:$L,'CRONOGRAMA_CONST+MIGRACAO'!DR$7))</f>
        <v>0</v>
      </c>
      <c r="ED7" s="139">
        <f>(COUNTIFS('Estruturante Móvel'!$M:$M,$B7,'Estruturante Móvel'!$AM:$AM,ED$4))-(COUNTIFS('Estruturante Móvel'!$M:$M,$B7,'Estruturante Móvel'!$AM:$AM,ED$4,'Estruturante Móvel'!$AQ:$AQ,"REPARO FO"))</f>
        <v>0</v>
      </c>
      <c r="EE7" s="140">
        <f>(COUNTIFS('Estruturante Móvel'!$M:$M,$B6,'Estruturante Móvel'!$C:$C,"&lt;&gt;PREVISTO",'Estruturante Móvel'!$G:$G,ED$4,'Estruturante Móvel'!$L:$L,'CRONOGRAMA_CONST+MIGRACAO'!DT$7))</f>
        <v>0</v>
      </c>
      <c r="EF7" s="139">
        <f>(COUNTIFS('Estruturante Móvel'!$M:$M,$B7,'Estruturante Móvel'!$AM:$AM,EF$4))-(COUNTIFS('Estruturante Móvel'!$M:$M,$B7,'Estruturante Móvel'!$AM:$AM,EF$4,'Estruturante Móvel'!$AQ:$AQ,"REPARO FO"))</f>
        <v>0</v>
      </c>
      <c r="EG7" s="140">
        <f>(COUNTIFS('Estruturante Móvel'!$M:$M,$B6,'Estruturante Móvel'!$C:$C,"&lt;&gt;PREVISTO",'Estruturante Móvel'!$G:$G,EF$4,'Estruturante Móvel'!$L:$L,'CRONOGRAMA_CONST+MIGRACAO'!DV$7))</f>
        <v>0</v>
      </c>
      <c r="EH7" s="139">
        <f>(COUNTIFS('Estruturante Móvel'!$M:$M,$B7,'Estruturante Móvel'!$AM:$AM,EH$4))-(COUNTIFS('Estruturante Móvel'!$M:$M,$B7,'Estruturante Móvel'!$AM:$AM,EH$4,'Estruturante Móvel'!$AQ:$AQ,"REPARO FO"))</f>
        <v>0</v>
      </c>
      <c r="EI7" s="140">
        <f>(COUNTIFS('Estruturante Móvel'!$M:$M,$B6,'Estruturante Móvel'!$C:$C,"&lt;&gt;PREVISTO",'Estruturante Móvel'!$G:$G,EH$4,'Estruturante Móvel'!$L:$L,'CRONOGRAMA_CONST+MIGRACAO'!DX$7))</f>
        <v>0</v>
      </c>
      <c r="EJ7" s="139">
        <f>(COUNTIFS('Estruturante Móvel'!$M:$M,$B7,'Estruturante Móvel'!$AM:$AM,EJ$4))-(COUNTIFS('Estruturante Móvel'!$M:$M,$B7,'Estruturante Móvel'!$AM:$AM,EJ$4,'Estruturante Móvel'!$AQ:$AQ,"REPARO FO"))</f>
        <v>0</v>
      </c>
      <c r="EK7" s="140">
        <f>(COUNTIFS('Estruturante Móvel'!$M:$M,$B6,'Estruturante Móvel'!$C:$C,"&lt;&gt;PREVISTO",'Estruturante Móvel'!$G:$G,EJ$4,'Estruturante Móvel'!$L:$L,'CRONOGRAMA_CONST+MIGRACAO'!DZ$7))</f>
        <v>0</v>
      </c>
      <c r="EL7" s="139">
        <f>(COUNTIFS('Estruturante Móvel'!$M:$M,$B7,'Estruturante Móvel'!$AM:$AM,EL$4))-(COUNTIFS('Estruturante Móvel'!$M:$M,$B7,'Estruturante Móvel'!$AM:$AM,EL$4,'Estruturante Móvel'!$AQ:$AQ,"REPARO FO"))</f>
        <v>0</v>
      </c>
      <c r="EM7" s="140">
        <f>(COUNTIFS('Estruturante Móvel'!$M:$M,$B6,'Estruturante Móvel'!$C:$C,"&lt;&gt;PREVISTO",'Estruturante Móvel'!$G:$G,EL$4,'Estruturante Móvel'!$L:$L,'CRONOGRAMA_CONST+MIGRACAO'!EB$7))</f>
        <v>0</v>
      </c>
      <c r="EN7" s="139">
        <f>(COUNTIFS('Estruturante Móvel'!$M:$M,$B7,'Estruturante Móvel'!$AM:$AM,EN$4))-(COUNTIFS('Estruturante Móvel'!$M:$M,$B7,'Estruturante Móvel'!$AM:$AM,EN$4,'Estruturante Móvel'!$AQ:$AQ,"REPARO FO"))</f>
        <v>0</v>
      </c>
      <c r="EO7" s="140">
        <f>(COUNTIFS('Estruturante Móvel'!$M:$M,$B6,'Estruturante Móvel'!$C:$C,"&lt;&gt;PREVISTO",'Estruturante Móvel'!$G:$G,EN$4,'Estruturante Móvel'!$L:$L,'CRONOGRAMA_CONST+MIGRACAO'!ED$7))</f>
        <v>0</v>
      </c>
      <c r="EP7" s="139">
        <f>(COUNTIFS('Estruturante Móvel'!$M:$M,$B7,'Estruturante Móvel'!$AM:$AM,EP$4))-(COUNTIFS('Estruturante Móvel'!$M:$M,$B7,'Estruturante Móvel'!$AM:$AM,EP$4,'Estruturante Móvel'!$AQ:$AQ,"REPARO FO"))</f>
        <v>0</v>
      </c>
      <c r="EQ7" s="140">
        <f>(COUNTIFS('Estruturante Móvel'!$M:$M,$B6,'Estruturante Móvel'!$C:$C,"&lt;&gt;PREVISTO",'Estruturante Móvel'!$G:$G,EP$4,'Estruturante Móvel'!$L:$L,'CRONOGRAMA_CONST+MIGRACAO'!EF$7))</f>
        <v>0</v>
      </c>
      <c r="ER7" s="139">
        <f>(COUNTIFS('Estruturante Móvel'!$M:$M,$B7,'Estruturante Móvel'!$AM:$AM,ER$4))-(COUNTIFS('Estruturante Móvel'!$M:$M,$B7,'Estruturante Móvel'!$AM:$AM,ER$4,'Estruturante Móvel'!$AQ:$AQ,"REPARO FO"))</f>
        <v>0</v>
      </c>
      <c r="ES7" s="140">
        <f>(COUNTIFS('Estruturante Móvel'!$M:$M,$B6,'Estruturante Móvel'!$C:$C,"&lt;&gt;PREVISTO",'Estruturante Móvel'!$G:$G,ER$4,'Estruturante Móvel'!$L:$L,'CRONOGRAMA_CONST+MIGRACAO'!EH$7))</f>
        <v>0</v>
      </c>
      <c r="ET7" s="139">
        <f>(COUNTIFS('Estruturante Móvel'!$M:$M,$B7,'Estruturante Móvel'!$AM:$AM,ET$4))-(COUNTIFS('Estruturante Móvel'!$M:$M,$B7,'Estruturante Móvel'!$AM:$AM,ET$4,'Estruturante Móvel'!$AQ:$AQ,"REPARO FO"))</f>
        <v>0</v>
      </c>
      <c r="EU7" s="140">
        <f>(COUNTIFS('Estruturante Móvel'!$M:$M,$B6,'Estruturante Móvel'!$C:$C,"&lt;&gt;PREVISTO",'Estruturante Móvel'!$G:$G,ET$4,'Estruturante Móvel'!$L:$L,'CRONOGRAMA_CONST+MIGRACAO'!EJ$7))</f>
        <v>0</v>
      </c>
      <c r="EV7" s="139">
        <f>(COUNTIFS('Estruturante Móvel'!$M:$M,$B7,'Estruturante Móvel'!$AM:$AM,EV$4))-(COUNTIFS('Estruturante Móvel'!$M:$M,$B7,'Estruturante Móvel'!$AM:$AM,EV$4,'Estruturante Móvel'!$AQ:$AQ,"REPARO FO"))</f>
        <v>0</v>
      </c>
      <c r="EW7" s="140">
        <f>(COUNTIFS('Estruturante Móvel'!$M:$M,$B6,'Estruturante Móvel'!$C:$C,"&lt;&gt;PREVISTO",'Estruturante Móvel'!$G:$G,EV$4,'Estruturante Móvel'!$L:$L,'CRONOGRAMA_CONST+MIGRACAO'!EL$7))</f>
        <v>0</v>
      </c>
      <c r="EX7" s="139">
        <f>(COUNTIFS('Estruturante Móvel'!$M:$M,$B7,'Estruturante Móvel'!$AM:$AM,EX$4))-(COUNTIFS('Estruturante Móvel'!$M:$M,$B7,'Estruturante Móvel'!$AM:$AM,EX$4,'Estruturante Móvel'!$AQ:$AQ,"REPARO FO"))</f>
        <v>0</v>
      </c>
      <c r="EY7" s="140">
        <f>(COUNTIFS('Estruturante Móvel'!$M:$M,$B6,'Estruturante Móvel'!$C:$C,"&lt;&gt;PREVISTO",'Estruturante Móvel'!$G:$G,EX$4,'Estruturante Móvel'!$L:$L,'CRONOGRAMA_CONST+MIGRACAO'!EN$7))</f>
        <v>0</v>
      </c>
      <c r="EZ7" s="139">
        <f>(COUNTIFS('Estruturante Móvel'!$M:$M,$B7,'Estruturante Móvel'!$AM:$AM,EZ$4))-(COUNTIFS('Estruturante Móvel'!$M:$M,$B7,'Estruturante Móvel'!$AM:$AM,EZ$4,'Estruturante Móvel'!$AQ:$AQ,"REPARO FO"))</f>
        <v>0</v>
      </c>
      <c r="FA7" s="140">
        <f>(COUNTIFS('Estruturante Móvel'!$M:$M,$B6,'Estruturante Móvel'!$C:$C,"&lt;&gt;PREVISTO",'Estruturante Móvel'!$G:$G,EZ$4,'Estruturante Móvel'!$L:$L,'CRONOGRAMA_CONST+MIGRACAO'!EP$7))</f>
        <v>0</v>
      </c>
      <c r="FB7" s="139">
        <f>(COUNTIFS('Estruturante Móvel'!$M:$M,$B7,'Estruturante Móvel'!$AM:$AM,FB$4))-(COUNTIFS('Estruturante Móvel'!$M:$M,$B7,'Estruturante Móvel'!$AM:$AM,FB$4,'Estruturante Móvel'!$AQ:$AQ,"REPARO FO"))</f>
        <v>0</v>
      </c>
      <c r="FC7" s="140">
        <f>(COUNTIFS('Estruturante Móvel'!$M:$M,$B6,'Estruturante Móvel'!$C:$C,"&lt;&gt;PREVISTO",'Estruturante Móvel'!$G:$G,FB$4,'Estruturante Móvel'!$L:$L,'CRONOGRAMA_CONST+MIGRACAO'!ER$7))</f>
        <v>0</v>
      </c>
      <c r="FD7" s="139">
        <f>(COUNTIFS('Estruturante Móvel'!$M:$M,$B7,'Estruturante Móvel'!$AM:$AM,FD$4))-(COUNTIFS('Estruturante Móvel'!$M:$M,$B7,'Estruturante Móvel'!$AM:$AM,FD$4,'Estruturante Móvel'!$AQ:$AQ,"REPARO FO"))</f>
        <v>0</v>
      </c>
      <c r="FE7" s="140">
        <f>(COUNTIFS('Estruturante Móvel'!$M:$M,$B6,'Estruturante Móvel'!$C:$C,"&lt;&gt;PREVISTO",'Estruturante Móvel'!$G:$G,FD$4,'Estruturante Móvel'!$L:$L,'CRONOGRAMA_CONST+MIGRACAO'!ET$7))</f>
        <v>0</v>
      </c>
      <c r="FF7" s="139">
        <f>(COUNTIFS('Estruturante Móvel'!$M:$M,$B7,'Estruturante Móvel'!$AM:$AM,FF$4))-(COUNTIFS('Estruturante Móvel'!$M:$M,$B7,'Estruturante Móvel'!$AM:$AM,FF$4,'Estruturante Móvel'!$AQ:$AQ,"REPARO FO"))</f>
        <v>0</v>
      </c>
      <c r="FG7" s="140">
        <f>(COUNTIFS('Estruturante Móvel'!$M:$M,$B6,'Estruturante Móvel'!$C:$C,"&lt;&gt;PREVISTO",'Estruturante Móvel'!$G:$G,FF$4,'Estruturante Móvel'!$L:$L,'CRONOGRAMA_CONST+MIGRACAO'!EV$7))</f>
        <v>0</v>
      </c>
      <c r="FH7" s="139">
        <f>(COUNTIFS('Estruturante Móvel'!$M:$M,$B7,'Estruturante Móvel'!$AM:$AM,FH$4))-(COUNTIFS('Estruturante Móvel'!$M:$M,$B7,'Estruturante Móvel'!$AM:$AM,FH$4,'Estruturante Móvel'!$AQ:$AQ,"REPARO FO"))</f>
        <v>0</v>
      </c>
      <c r="FI7" s="140">
        <f>(COUNTIFS('Estruturante Móvel'!$M:$M,$B6,'Estruturante Móvel'!$C:$C,"&lt;&gt;PREVISTO",'Estruturante Móvel'!$G:$G,FH$4,'Estruturante Móvel'!$L:$L,'CRONOGRAMA_CONST+MIGRACAO'!EX$7))</f>
        <v>0</v>
      </c>
      <c r="FJ7" s="139">
        <f>(COUNTIFS('Estruturante Móvel'!$M:$M,$B7,'Estruturante Móvel'!$AM:$AM,FJ$4))-(COUNTIFS('Estruturante Móvel'!$M:$M,$B7,'Estruturante Móvel'!$AM:$AM,FJ$4,'Estruturante Móvel'!$AQ:$AQ,"REPARO FO"))</f>
        <v>0</v>
      </c>
      <c r="FK7" s="140">
        <f>(COUNTIFS('Estruturante Móvel'!$M:$M,$B6,'Estruturante Móvel'!$C:$C,"&lt;&gt;PREVISTO",'Estruturante Móvel'!$G:$G,FJ$4,'Estruturante Móvel'!$L:$L,'CRONOGRAMA_CONST+MIGRACAO'!EZ$7))</f>
        <v>0</v>
      </c>
      <c r="FL7" s="139">
        <f>(COUNTIFS('Estruturante Móvel'!$M:$M,$B7,'Estruturante Móvel'!$AM:$AM,FL$4))-(COUNTIFS('Estruturante Móvel'!$M:$M,$B7,'Estruturante Móvel'!$AM:$AM,FL$4,'Estruturante Móvel'!$AQ:$AQ,"REPARO FO"))</f>
        <v>0</v>
      </c>
      <c r="FM7" s="140">
        <f>(COUNTIFS('Estruturante Móvel'!$M:$M,$B6,'Estruturante Móvel'!$C:$C,"&lt;&gt;PREVISTO",'Estruturante Móvel'!$G:$G,FL$4,'Estruturante Móvel'!$L:$L,'CRONOGRAMA_CONST+MIGRACAO'!FB$7))</f>
        <v>0</v>
      </c>
      <c r="FN7" s="139">
        <f>(COUNTIFS('Estruturante Móvel'!$M:$M,$B7,'Estruturante Móvel'!$AM:$AM,FN$4))-(COUNTIFS('Estruturante Móvel'!$M:$M,$B7,'Estruturante Móvel'!$AM:$AM,FN$4,'Estruturante Móvel'!$AQ:$AQ,"REPARO FO"))</f>
        <v>0</v>
      </c>
      <c r="FO7" s="140">
        <f>(COUNTIFS('Estruturante Móvel'!$M:$M,$B6,'Estruturante Móvel'!$C:$C,"&lt;&gt;PREVISTO",'Estruturante Móvel'!$G:$G,FN$4,'Estruturante Móvel'!$L:$L,'CRONOGRAMA_CONST+MIGRACAO'!FD$7))</f>
        <v>0</v>
      </c>
      <c r="FP7" s="139">
        <f>(COUNTIFS('Estruturante Móvel'!$M:$M,$B7,'Estruturante Móvel'!$AM:$AM,FP$4))-(COUNTIFS('Estruturante Móvel'!$M:$M,$B7,'Estruturante Móvel'!$AM:$AM,FP$4,'Estruturante Móvel'!$AQ:$AQ,"REPARO FO"))</f>
        <v>0</v>
      </c>
      <c r="FQ7" s="140">
        <f>(COUNTIFS('Estruturante Móvel'!$M:$M,$B6,'Estruturante Móvel'!$C:$C,"&lt;&gt;PREVISTO",'Estruturante Móvel'!$G:$G,FP$4,'Estruturante Móvel'!$L:$L,'CRONOGRAMA_CONST+MIGRACAO'!FF$7))</f>
        <v>0</v>
      </c>
      <c r="FR7" s="139">
        <f>(COUNTIFS('Estruturante Móvel'!$M:$M,$B7,'Estruturante Móvel'!$AM:$AM,FR$4))-(COUNTIFS('Estruturante Móvel'!$M:$M,$B7,'Estruturante Móvel'!$AM:$AM,FR$4,'Estruturante Móvel'!$AQ:$AQ,"REPARO FO"))</f>
        <v>0</v>
      </c>
      <c r="FS7" s="140">
        <f>(COUNTIFS('Estruturante Móvel'!$M:$M,$B6,'Estruturante Móvel'!$C:$C,"&lt;&gt;PREVISTO",'Estruturante Móvel'!$G:$G,FR$4,'Estruturante Móvel'!$L:$L,'CRONOGRAMA_CONST+MIGRACAO'!FH$7))</f>
        <v>0</v>
      </c>
      <c r="FT7" s="139">
        <f>(COUNTIFS('Estruturante Móvel'!$M:$M,$B7,'Estruturante Móvel'!$AM:$AM,FT$4))-(COUNTIFS('Estruturante Móvel'!$M:$M,$B7,'Estruturante Móvel'!$AM:$AM,FT$4,'Estruturante Móvel'!$AQ:$AQ,"REPARO FO"))</f>
        <v>0</v>
      </c>
      <c r="FU7" s="140">
        <f>(COUNTIFS('Estruturante Móvel'!$M:$M,$B6,'Estruturante Móvel'!$C:$C,"&lt;&gt;PREVISTO",'Estruturante Móvel'!$G:$G,FT$4,'Estruturante Móvel'!$L:$L,'CRONOGRAMA_CONST+MIGRACAO'!FJ$7))</f>
        <v>0</v>
      </c>
      <c r="FV7" s="139">
        <f>(COUNTIFS('Estruturante Móvel'!$M:$M,$B7,'Estruturante Móvel'!$AM:$AM,FV$4))-(COUNTIFS('Estruturante Móvel'!$M:$M,$B7,'Estruturante Móvel'!$AM:$AM,FV$4,'Estruturante Móvel'!$AQ:$AQ,"REPARO FO"))</f>
        <v>0</v>
      </c>
      <c r="FW7" s="140">
        <f>(COUNTIFS('Estruturante Móvel'!$M:$M,$B6,'Estruturante Móvel'!$C:$C,"&lt;&gt;PREVISTO",'Estruturante Móvel'!$G:$G,FV$4,'Estruturante Móvel'!$L:$L,'CRONOGRAMA_CONST+MIGRACAO'!FL$7))</f>
        <v>0</v>
      </c>
      <c r="FX7" s="139">
        <f>(COUNTIFS('Estruturante Móvel'!$M:$M,$B7,'Estruturante Móvel'!$AM:$AM,FX$4))-(COUNTIFS('Estruturante Móvel'!$M:$M,$B7,'Estruturante Móvel'!$AM:$AM,FX$4,'Estruturante Móvel'!$AQ:$AQ,"REPARO FO"))</f>
        <v>0</v>
      </c>
      <c r="FY7" s="140">
        <f>(COUNTIFS('Estruturante Móvel'!$M:$M,$B6,'Estruturante Móvel'!$C:$C,"&lt;&gt;PREVISTO",'Estruturante Móvel'!$G:$G,FX$4,'Estruturante Móvel'!$L:$L,'CRONOGRAMA_CONST+MIGRACAO'!FN$7))</f>
        <v>0</v>
      </c>
      <c r="FZ7" s="139">
        <f>(COUNTIFS('Estruturante Móvel'!$M:$M,$B7,'Estruturante Móvel'!$AM:$AM,FZ$4))-(COUNTIFS('Estruturante Móvel'!$M:$M,$B7,'Estruturante Móvel'!$AM:$AM,FZ$4,'Estruturante Móvel'!$AQ:$AQ,"REPARO FO"))</f>
        <v>0</v>
      </c>
      <c r="GA7" s="140">
        <f>(COUNTIFS('Estruturante Móvel'!$M:$M,$B6,'Estruturante Móvel'!$C:$C,"&lt;&gt;PREVISTO",'Estruturante Móvel'!$G:$G,FZ$4,'Estruturante Móvel'!$L:$L,'CRONOGRAMA_CONST+MIGRACAO'!FP$7))</f>
        <v>0</v>
      </c>
      <c r="GB7" s="139">
        <f>(COUNTIFS('Estruturante Móvel'!$M:$M,$B7,'Estruturante Móvel'!$AM:$AM,GB$4))-(COUNTIFS('Estruturante Móvel'!$M:$M,$B7,'Estruturante Móvel'!$AM:$AM,GB$4,'Estruturante Móvel'!$AQ:$AQ,"REPARO FO"))</f>
        <v>0</v>
      </c>
      <c r="GC7" s="140">
        <f>(COUNTIFS('Estruturante Móvel'!$M:$M,$B6,'Estruturante Móvel'!$C:$C,"&lt;&gt;PREVISTO",'Estruturante Móvel'!$G:$G,GB$4,'Estruturante Móvel'!$L:$L,'CRONOGRAMA_CONST+MIGRACAO'!FR$7))</f>
        <v>0</v>
      </c>
      <c r="GD7" s="139">
        <f>(COUNTIFS('Estruturante Móvel'!$M:$M,$B7,'Estruturante Móvel'!$AM:$AM,GD$4))-(COUNTIFS('Estruturante Móvel'!$M:$M,$B7,'Estruturante Móvel'!$AM:$AM,GD$4,'Estruturante Móvel'!$AQ:$AQ,"REPARO FO"))</f>
        <v>0</v>
      </c>
      <c r="GE7" s="140">
        <f>(COUNTIFS('Estruturante Móvel'!$M:$M,$B6,'Estruturante Móvel'!$C:$C,"&lt;&gt;PREVISTO",'Estruturante Móvel'!$G:$G,GD$4,'Estruturante Móvel'!$L:$L,'CRONOGRAMA_CONST+MIGRACAO'!FT$7))</f>
        <v>0</v>
      </c>
      <c r="GF7" s="139">
        <f>(COUNTIFS('Estruturante Móvel'!$M:$M,$B7,'Estruturante Móvel'!$AM:$AM,GF$4))-(COUNTIFS('Estruturante Móvel'!$M:$M,$B7,'Estruturante Móvel'!$AM:$AM,GF$4,'Estruturante Móvel'!$AQ:$AQ,"REPARO FO"))</f>
        <v>0</v>
      </c>
      <c r="GG7" s="140">
        <f>(COUNTIFS('Estruturante Móvel'!$M:$M,$B6,'Estruturante Móvel'!$C:$C,"&lt;&gt;PREVISTO",'Estruturante Móvel'!$G:$G,GF$4,'Estruturante Móvel'!$L:$L,'CRONOGRAMA_CONST+MIGRACAO'!FV$7))</f>
        <v>0</v>
      </c>
      <c r="GH7" s="139">
        <f>(COUNTIFS('Estruturante Móvel'!$M:$M,$B7,'Estruturante Móvel'!$AM:$AM,GH$4))-(COUNTIFS('Estruturante Móvel'!$M:$M,$B7,'Estruturante Móvel'!$AM:$AM,GH$4,'Estruturante Móvel'!$AQ:$AQ,"REPARO FO"))</f>
        <v>0</v>
      </c>
      <c r="GI7" s="140">
        <f>(COUNTIFS('Estruturante Móvel'!$M:$M,$B6,'Estruturante Móvel'!$C:$C,"&lt;&gt;PREVISTO",'Estruturante Móvel'!$G:$G,GH$4,'Estruturante Móvel'!$L:$L,'CRONOGRAMA_CONST+MIGRACAO'!FX$7))</f>
        <v>0</v>
      </c>
      <c r="GJ7" s="139">
        <f>(COUNTIFS('Estruturante Móvel'!$M:$M,$B7,'Estruturante Móvel'!$AM:$AM,GJ$4))-(COUNTIFS('Estruturante Móvel'!$M:$M,$B7,'Estruturante Móvel'!$AM:$AM,GJ$4,'Estruturante Móvel'!$AQ:$AQ,"REPARO FO"))</f>
        <v>0</v>
      </c>
      <c r="GK7" s="140">
        <f>(COUNTIFS('Estruturante Móvel'!$M:$M,$B6,'Estruturante Móvel'!$C:$C,"&lt;&gt;PREVISTO",'Estruturante Móvel'!$G:$G,GJ$4,'Estruturante Móvel'!$L:$L,'CRONOGRAMA_CONST+MIGRACAO'!FZ$7))</f>
        <v>0</v>
      </c>
      <c r="GL7" s="139">
        <f>(COUNTIFS('Estruturante Móvel'!$M:$M,$B7,'Estruturante Móvel'!$AM:$AM,GL$4))-(COUNTIFS('Estruturante Móvel'!$M:$M,$B7,'Estruturante Móvel'!$AM:$AM,GL$4,'Estruturante Móvel'!$AQ:$AQ,"REPARO FO"))</f>
        <v>0</v>
      </c>
      <c r="GM7" s="140">
        <f>(COUNTIFS('Estruturante Móvel'!$M:$M,$B6,'Estruturante Móvel'!$C:$C,"&lt;&gt;PREVISTO",'Estruturante Móvel'!$G:$G,GL$4,'Estruturante Móvel'!$L:$L,'CRONOGRAMA_CONST+MIGRACAO'!GB$7))</f>
        <v>0</v>
      </c>
      <c r="GN7" s="139">
        <f>(COUNTIFS('Estruturante Móvel'!$M:$M,$B7,'Estruturante Móvel'!$AM:$AM,GN$4))-(COUNTIFS('Estruturante Móvel'!$M:$M,$B7,'Estruturante Móvel'!$AM:$AM,GN$4,'Estruturante Móvel'!$AQ:$AQ,"REPARO FO"))</f>
        <v>0</v>
      </c>
      <c r="GO7" s="140">
        <f>(COUNTIFS('Estruturante Móvel'!$M:$M,$B6,'Estruturante Móvel'!$C:$C,"&lt;&gt;PREVISTO",'Estruturante Móvel'!$G:$G,GN$4,'Estruturante Móvel'!$L:$L,'CRONOGRAMA_CONST+MIGRACAO'!GD$7))</f>
        <v>0</v>
      </c>
      <c r="GP7" s="139">
        <f>(COUNTIFS('Estruturante Móvel'!$M:$M,$B7,'Estruturante Móvel'!$AM:$AM,GP$4))-(COUNTIFS('Estruturante Móvel'!$M:$M,$B7,'Estruturante Móvel'!$AM:$AM,GP$4,'Estruturante Móvel'!$AQ:$AQ,"REPARO FO"))</f>
        <v>0</v>
      </c>
      <c r="GQ7" s="140">
        <f>(COUNTIFS('Estruturante Móvel'!$M:$M,$B6,'Estruturante Móvel'!$C:$C,"&lt;&gt;PREVISTO",'Estruturante Móvel'!$G:$G,GP$4,'Estruturante Móvel'!$L:$L,'CRONOGRAMA_CONST+MIGRACAO'!GF$7))</f>
        <v>0</v>
      </c>
      <c r="GR7" s="139">
        <f>(COUNTIFS('Estruturante Móvel'!$M:$M,$B7,'Estruturante Móvel'!$AM:$AM,GR$4))-(COUNTIFS('Estruturante Móvel'!$M:$M,$B7,'Estruturante Móvel'!$AM:$AM,GR$4,'Estruturante Móvel'!$AQ:$AQ,"REPARO FO"))</f>
        <v>0</v>
      </c>
      <c r="GS7" s="140">
        <f>(COUNTIFS('Estruturante Móvel'!$M:$M,$B6,'Estruturante Móvel'!$C:$C,"&lt;&gt;PREVISTO",'Estruturante Móvel'!$G:$G,GR$4,'Estruturante Móvel'!$L:$L,'CRONOGRAMA_CONST+MIGRACAO'!GH$7))</f>
        <v>0</v>
      </c>
      <c r="GT7" s="139">
        <f>(COUNTIFS('Estruturante Móvel'!$M:$M,$B7,'Estruturante Móvel'!$AM:$AM,GT$4))-(COUNTIFS('Estruturante Móvel'!$M:$M,$B7,'Estruturante Móvel'!$AM:$AM,GT$4,'Estruturante Móvel'!$AQ:$AQ,"REPARO FO"))</f>
        <v>0</v>
      </c>
      <c r="GU7" s="140">
        <f>(COUNTIFS('Estruturante Móvel'!$M:$M,$B6,'Estruturante Móvel'!$C:$C,"&lt;&gt;PREVISTO",'Estruturante Móvel'!$G:$G,GT$4,'Estruturante Móvel'!$L:$L,'CRONOGRAMA_CONST+MIGRACAO'!GJ$7))</f>
        <v>0</v>
      </c>
      <c r="GV7" s="139">
        <f>(COUNTIFS('Estruturante Móvel'!$M:$M,$B7,'Estruturante Móvel'!$AM:$AM,GV$4))-(COUNTIFS('Estruturante Móvel'!$M:$M,$B7,'Estruturante Móvel'!$AM:$AM,GV$4,'Estruturante Móvel'!$AQ:$AQ,"REPARO FO"))</f>
        <v>0</v>
      </c>
      <c r="GW7" s="140">
        <f>(COUNTIFS('Estruturante Móvel'!$M:$M,$B6,'Estruturante Móvel'!$C:$C,"&lt;&gt;PREVISTO",'Estruturante Móvel'!$G:$G,GV$4,'Estruturante Móvel'!$L:$L,'CRONOGRAMA_CONST+MIGRACAO'!GL$7))</f>
        <v>0</v>
      </c>
      <c r="GX7" s="139">
        <f>(COUNTIFS('Estruturante Móvel'!$M:$M,$B7,'Estruturante Móvel'!$AM:$AM,GX$4))-(COUNTIFS('Estruturante Móvel'!$M:$M,$B7,'Estruturante Móvel'!$AM:$AM,GX$4,'Estruturante Móvel'!$AQ:$AQ,"REPARO FO"))</f>
        <v>0</v>
      </c>
      <c r="GY7" s="140">
        <f>(COUNTIFS('Estruturante Móvel'!$M:$M,$B6,'Estruturante Móvel'!$C:$C,"&lt;&gt;PREVISTO",'Estruturante Móvel'!$G:$G,GX$4,'Estruturante Móvel'!$L:$L,'CRONOGRAMA_CONST+MIGRACAO'!GN$7))</f>
        <v>0</v>
      </c>
      <c r="GZ7" s="139">
        <f>(COUNTIFS('Estruturante Móvel'!$M:$M,$B7,'Estruturante Móvel'!$AM:$AM,GZ$4))-(COUNTIFS('Estruturante Móvel'!$M:$M,$B7,'Estruturante Móvel'!$AM:$AM,GZ$4,'Estruturante Móvel'!$AQ:$AQ,"REPARO FO"))</f>
        <v>0</v>
      </c>
      <c r="HA7" s="140">
        <f>(COUNTIFS('Estruturante Móvel'!$M:$M,$B6,'Estruturante Móvel'!$C:$C,"&lt;&gt;PREVISTO",'Estruturante Móvel'!$G:$G,GZ$4,'Estruturante Móvel'!$L:$L,'CRONOGRAMA_CONST+MIGRACAO'!GP$7))</f>
        <v>0</v>
      </c>
      <c r="HB7" s="139">
        <f>(COUNTIFS('Estruturante Móvel'!$M:$M,$B7,'Estruturante Móvel'!$AM:$AM,HB$4))-(COUNTIFS('Estruturante Móvel'!$M:$M,$B7,'Estruturante Móvel'!$AM:$AM,HB$4,'Estruturante Móvel'!$AQ:$AQ,"REPARO FO"))</f>
        <v>0</v>
      </c>
      <c r="HC7" s="140">
        <f>(COUNTIFS('Estruturante Móvel'!$M:$M,$B6,'Estruturante Móvel'!$C:$C,"&lt;&gt;PREVISTO",'Estruturante Móvel'!$G:$G,HB$4,'Estruturante Móvel'!$L:$L,'CRONOGRAMA_CONST+MIGRACAO'!GR$7))</f>
        <v>0</v>
      </c>
      <c r="HD7" s="139">
        <f>(COUNTIFS('Estruturante Móvel'!$M:$M,$B7,'Estruturante Móvel'!$AM:$AM,HD$4))-(COUNTIFS('Estruturante Móvel'!$M:$M,$B7,'Estruturante Móvel'!$AM:$AM,HD$4,'Estruturante Móvel'!$AQ:$AQ,"REPARO FO"))</f>
        <v>0</v>
      </c>
      <c r="HE7" s="140">
        <f>(COUNTIFS('Estruturante Móvel'!$M:$M,$B6,'Estruturante Móvel'!$C:$C,"&lt;&gt;PREVISTO",'Estruturante Móvel'!$G:$G,HD$4,'Estruturante Móvel'!$L:$L,'CRONOGRAMA_CONST+MIGRACAO'!GT$7))</f>
        <v>0</v>
      </c>
      <c r="HF7" s="139">
        <f>(COUNTIFS('Estruturante Móvel'!$M:$M,$B7,'Estruturante Móvel'!$AM:$AM,HF$4))-(COUNTIFS('Estruturante Móvel'!$M:$M,$B7,'Estruturante Móvel'!$AM:$AM,HF$4,'Estruturante Móvel'!$AQ:$AQ,"REPARO FO"))</f>
        <v>0</v>
      </c>
      <c r="HG7" s="140">
        <f>(COUNTIFS('Estruturante Móvel'!$M:$M,$B6,'Estruturante Móvel'!$C:$C,"&lt;&gt;PREVISTO",'Estruturante Móvel'!$G:$G,HF$4,'Estruturante Móvel'!$L:$L,'CRONOGRAMA_CONST+MIGRACAO'!GV$7))</f>
        <v>0</v>
      </c>
      <c r="HH7" s="139">
        <f>(COUNTIFS('Estruturante Móvel'!$M:$M,$B7,'Estruturante Móvel'!$AM:$AM,HH$4))-(COUNTIFS('Estruturante Móvel'!$M:$M,$B7,'Estruturante Móvel'!$AM:$AM,HH$4,'Estruturante Móvel'!$AQ:$AQ,"REPARO FO"))</f>
        <v>0</v>
      </c>
      <c r="HI7" s="140">
        <f>(COUNTIFS('Estruturante Móvel'!$M:$M,$B6,'Estruturante Móvel'!$C:$C,"&lt;&gt;PREVISTO",'Estruturante Móvel'!$G:$G,HH$4,'Estruturante Móvel'!$L:$L,'CRONOGRAMA_CONST+MIGRACAO'!GX$7))</f>
        <v>0</v>
      </c>
      <c r="HJ7" s="139">
        <f>(COUNTIFS('Estruturante Móvel'!$M:$M,$B7,'Estruturante Móvel'!$AM:$AM,HJ$4))-(COUNTIFS('Estruturante Móvel'!$M:$M,$B7,'Estruturante Móvel'!$AM:$AM,HJ$4,'Estruturante Móvel'!$AQ:$AQ,"REPARO FO"))</f>
        <v>0</v>
      </c>
      <c r="HK7" s="140">
        <f>(COUNTIFS('Estruturante Móvel'!$M:$M,$B6,'Estruturante Móvel'!$C:$C,"&lt;&gt;PREVISTO",'Estruturante Móvel'!$G:$G,HJ$4,'Estruturante Móvel'!$L:$L,'CRONOGRAMA_CONST+MIGRACAO'!GZ$7))</f>
        <v>0</v>
      </c>
      <c r="HL7" s="139">
        <f>(COUNTIFS('Estruturante Móvel'!$M:$M,$B7,'Estruturante Móvel'!$AM:$AM,HL$4))-(COUNTIFS('Estruturante Móvel'!$M:$M,$B7,'Estruturante Móvel'!$AM:$AM,HL$4,'Estruturante Móvel'!$AQ:$AQ,"REPARO FO"))</f>
        <v>0</v>
      </c>
      <c r="HM7" s="140">
        <f>(COUNTIFS('Estruturante Móvel'!$M:$M,$B6,'Estruturante Móvel'!$C:$C,"&lt;&gt;PREVISTO",'Estruturante Móvel'!$G:$G,HL$4,'Estruturante Móvel'!$L:$L,'CRONOGRAMA_CONST+MIGRACAO'!HB$7))</f>
        <v>0</v>
      </c>
      <c r="HN7" s="139">
        <f>(COUNTIFS('Estruturante Móvel'!$M:$M,$B7,'Estruturante Móvel'!$AM:$AM,HN$4))-(COUNTIFS('Estruturante Móvel'!$M:$M,$B7,'Estruturante Móvel'!$AM:$AM,HN$4,'Estruturante Móvel'!$AQ:$AQ,"REPARO FO"))</f>
        <v>0</v>
      </c>
      <c r="HO7" s="140">
        <f>(COUNTIFS('Estruturante Móvel'!$M:$M,$B6,'Estruturante Móvel'!$C:$C,"&lt;&gt;PREVISTO",'Estruturante Móvel'!$G:$G,HN$4,'Estruturante Móvel'!$L:$L,'CRONOGRAMA_CONST+MIGRACAO'!HD$7))</f>
        <v>0</v>
      </c>
      <c r="HP7" s="139">
        <f>(COUNTIFS('Estruturante Móvel'!$M:$M,$B7,'Estruturante Móvel'!$AM:$AM,HP$4))-(COUNTIFS('Estruturante Móvel'!$M:$M,$B7,'Estruturante Móvel'!$AM:$AM,HP$4,'Estruturante Móvel'!$AQ:$AQ,"REPARO FO"))</f>
        <v>0</v>
      </c>
      <c r="HQ7" s="140">
        <f>(COUNTIFS('Estruturante Móvel'!$M:$M,$B6,'Estruturante Móvel'!$C:$C,"&lt;&gt;PREVISTO",'Estruturante Móvel'!$G:$G,HP$4,'Estruturante Móvel'!$L:$L,'CRONOGRAMA_CONST+MIGRACAO'!HF$7))</f>
        <v>0</v>
      </c>
      <c r="HR7" s="139">
        <f>(COUNTIFS('Estruturante Móvel'!$M:$M,$B7,'Estruturante Móvel'!$AM:$AM,HR$4))-(COUNTIFS('Estruturante Móvel'!$M:$M,$B7,'Estruturante Móvel'!$AM:$AM,HR$4,'Estruturante Móvel'!$AQ:$AQ,"REPARO FO"))</f>
        <v>0</v>
      </c>
      <c r="HS7" s="140">
        <f>(COUNTIFS('Estruturante Móvel'!$M:$M,$B6,'Estruturante Móvel'!$C:$C,"&lt;&gt;PREVISTO",'Estruturante Móvel'!$G:$G,HR$4,'Estruturante Móvel'!$L:$L,'CRONOGRAMA_CONST+MIGRACAO'!HH$7))</f>
        <v>0</v>
      </c>
      <c r="HT7" s="139">
        <f>(COUNTIFS('Estruturante Móvel'!$M:$M,$B7,'Estruturante Móvel'!$AM:$AM,HT$4))-(COUNTIFS('Estruturante Móvel'!$M:$M,$B7,'Estruturante Móvel'!$AM:$AM,HT$4,'Estruturante Móvel'!$AQ:$AQ,"REPARO FO"))</f>
        <v>0</v>
      </c>
      <c r="HU7" s="140">
        <f>(COUNTIFS('Estruturante Móvel'!$M:$M,$B6,'Estruturante Móvel'!$C:$C,"&lt;&gt;PREVISTO",'Estruturante Móvel'!$G:$G,HT$4,'Estruturante Móvel'!$L:$L,'CRONOGRAMA_CONST+MIGRACAO'!HJ$7))</f>
        <v>0</v>
      </c>
      <c r="HV7" s="139">
        <f>(COUNTIFS('Estruturante Móvel'!$M:$M,$B7,'Estruturante Móvel'!$AM:$AM,HV$4))-(COUNTIFS('Estruturante Móvel'!$M:$M,$B7,'Estruturante Móvel'!$AM:$AM,HV$4,'Estruturante Móvel'!$AQ:$AQ,"REPARO FO"))</f>
        <v>0</v>
      </c>
      <c r="HW7" s="140">
        <f>(COUNTIFS('Estruturante Móvel'!$M:$M,$B6,'Estruturante Móvel'!$C:$C,"&lt;&gt;PREVISTO",'Estruturante Móvel'!$G:$G,HV$4,'Estruturante Móvel'!$L:$L,'CRONOGRAMA_CONST+MIGRACAO'!HL$7))</f>
        <v>0</v>
      </c>
      <c r="HX7" s="139">
        <f>(COUNTIFS('Estruturante Móvel'!$M:$M,$B7,'Estruturante Móvel'!$AM:$AM,HX$4))-(COUNTIFS('Estruturante Móvel'!$M:$M,$B7,'Estruturante Móvel'!$AM:$AM,HX$4,'Estruturante Móvel'!$AQ:$AQ,"REPARO FO"))</f>
        <v>0</v>
      </c>
      <c r="HY7" s="140">
        <f>(COUNTIFS('Estruturante Móvel'!$M:$M,$B6,'Estruturante Móvel'!$C:$C,"&lt;&gt;PREVISTO",'Estruturante Móvel'!$G:$G,HX$4,'Estruturante Móvel'!$L:$L,'CRONOGRAMA_CONST+MIGRACAO'!HN$7))</f>
        <v>0</v>
      </c>
      <c r="HZ7" s="139">
        <f>(COUNTIFS('Estruturante Móvel'!$M:$M,$B7,'Estruturante Móvel'!$AM:$AM,HZ$4))-(COUNTIFS('Estruturante Móvel'!$M:$M,$B7,'Estruturante Móvel'!$AM:$AM,HZ$4,'Estruturante Móvel'!$AQ:$AQ,"REPARO FO"))</f>
        <v>0</v>
      </c>
      <c r="IA7" s="140">
        <f>(COUNTIFS('Estruturante Móvel'!$M:$M,$B6,'Estruturante Móvel'!$C:$C,"&lt;&gt;PREVISTO",'Estruturante Móvel'!$G:$G,HZ$4,'Estruturante Móvel'!$L:$L,'CRONOGRAMA_CONST+MIGRACAO'!HP$7))</f>
        <v>0</v>
      </c>
      <c r="IB7" s="139">
        <f>(COUNTIFS('Estruturante Móvel'!$M:$M,$B7,'Estruturante Móvel'!$AM:$AM,IB$4))-(COUNTIFS('Estruturante Móvel'!$M:$M,$B7,'Estruturante Móvel'!$AM:$AM,IB$4,'Estruturante Móvel'!$AQ:$AQ,"REPARO FO"))</f>
        <v>0</v>
      </c>
      <c r="IC7" s="140">
        <f>(COUNTIFS('Estruturante Móvel'!$M:$M,$B6,'Estruturante Móvel'!$C:$C,"&lt;&gt;PREVISTO",'Estruturante Móvel'!$G:$G,IB$4,'Estruturante Móvel'!$L:$L,'CRONOGRAMA_CONST+MIGRACAO'!HR$7))</f>
        <v>0</v>
      </c>
      <c r="ID7" s="139">
        <f>(COUNTIFS('Estruturante Móvel'!$M:$M,$B7,'Estruturante Móvel'!$AM:$AM,ID$4))-(COUNTIFS('Estruturante Móvel'!$M:$M,$B7,'Estruturante Móvel'!$AM:$AM,ID$4,'Estruturante Móvel'!$AQ:$AQ,"REPARO FO"))</f>
        <v>0</v>
      </c>
      <c r="IE7" s="140">
        <f>(COUNTIFS('Estruturante Móvel'!$M:$M,$B6,'Estruturante Móvel'!$C:$C,"&lt;&gt;PREVISTO",'Estruturante Móvel'!$G:$G,ID$4,'Estruturante Móvel'!$L:$L,'CRONOGRAMA_CONST+MIGRACAO'!HT$7))</f>
        <v>0</v>
      </c>
      <c r="IF7" s="139">
        <f>(COUNTIFS('Estruturante Móvel'!$M:$M,$B7,'Estruturante Móvel'!$AM:$AM,IF$4))-(COUNTIFS('Estruturante Móvel'!$M:$M,$B7,'Estruturante Móvel'!$AM:$AM,IF$4,'Estruturante Móvel'!$AQ:$AQ,"REPARO FO"))</f>
        <v>0</v>
      </c>
      <c r="IG7" s="140">
        <f>(COUNTIFS('Estruturante Móvel'!$M:$M,$B6,'Estruturante Móvel'!$C:$C,"&lt;&gt;PREVISTO",'Estruturante Móvel'!$G:$G,IF$4,'Estruturante Móvel'!$L:$L,'CRONOGRAMA_CONST+MIGRACAO'!HV$7))</f>
        <v>0</v>
      </c>
      <c r="IH7" s="139">
        <f>(COUNTIFS('Estruturante Móvel'!$M:$M,$B7,'Estruturante Móvel'!$AM:$AM,IH$4))-(COUNTIFS('Estruturante Móvel'!$M:$M,$B7,'Estruturante Móvel'!$AM:$AM,IH$4,'Estruturante Móvel'!$AQ:$AQ,"REPARO FO"))</f>
        <v>0</v>
      </c>
      <c r="II7" s="140">
        <f>(COUNTIFS('Estruturante Móvel'!$M:$M,$B6,'Estruturante Móvel'!$C:$C,"&lt;&gt;PREVISTO",'Estruturante Móvel'!$G:$G,IH$4,'Estruturante Móvel'!$L:$L,'CRONOGRAMA_CONST+MIGRACAO'!HX$7))</f>
        <v>0</v>
      </c>
      <c r="IJ7" s="139">
        <f>(COUNTIFS('Estruturante Móvel'!$M:$M,$B7,'Estruturante Móvel'!$AM:$AM,IJ$4))-(COUNTIFS('Estruturante Móvel'!$M:$M,$B7,'Estruturante Móvel'!$AM:$AM,IJ$4,'Estruturante Móvel'!$AQ:$AQ,"REPARO FO"))</f>
        <v>0</v>
      </c>
      <c r="IK7" s="140">
        <f>(COUNTIFS('Estruturante Móvel'!$M:$M,$B6,'Estruturante Móvel'!$C:$C,"&lt;&gt;PREVISTO",'Estruturante Móvel'!$G:$G,IJ$4,'Estruturante Móvel'!$L:$L,'CRONOGRAMA_CONST+MIGRACAO'!HZ$7))</f>
        <v>0</v>
      </c>
      <c r="IL7" s="139">
        <f>(COUNTIFS('Estruturante Móvel'!$M:$M,$B7,'Estruturante Móvel'!$AM:$AM,IL$4))-(COUNTIFS('Estruturante Móvel'!$M:$M,$B7,'Estruturante Móvel'!$AM:$AM,IL$4,'Estruturante Móvel'!$AQ:$AQ,"REPARO FO"))</f>
        <v>0</v>
      </c>
      <c r="IM7" s="140">
        <f>(COUNTIFS('Estruturante Móvel'!$M:$M,$B6,'Estruturante Móvel'!$C:$C,"&lt;&gt;PREVISTO",'Estruturante Móvel'!$G:$G,IL$4,'Estruturante Móvel'!$L:$L,'CRONOGRAMA_CONST+MIGRACAO'!IB$7))</f>
        <v>0</v>
      </c>
      <c r="IN7" s="139">
        <f>(COUNTIFS('Estruturante Móvel'!$M:$M,$B7,'Estruturante Móvel'!$AM:$AM,IN$4))-(COUNTIFS('Estruturante Móvel'!$M:$M,$B7,'Estruturante Móvel'!$AM:$AM,IN$4,'Estruturante Móvel'!$AQ:$AQ,"REPARO FO"))</f>
        <v>0</v>
      </c>
      <c r="IO7" s="140">
        <f>(COUNTIFS('Estruturante Móvel'!$M:$M,$B6,'Estruturante Móvel'!$C:$C,"&lt;&gt;PREVISTO",'Estruturante Móvel'!$G:$G,IN$4,'Estruturante Móvel'!$L:$L,'CRONOGRAMA_CONST+MIGRACAO'!ID$7))</f>
        <v>0</v>
      </c>
      <c r="IP7" s="139">
        <f>(COUNTIFS('Estruturante Móvel'!$M:$M,$B7,'Estruturante Móvel'!$AM:$AM,IP$4))-(COUNTIFS('Estruturante Móvel'!$M:$M,$B7,'Estruturante Móvel'!$AM:$AM,IP$4,'Estruturante Móvel'!$AQ:$AQ,"REPARO FO"))</f>
        <v>0</v>
      </c>
      <c r="IQ7" s="140">
        <f>(COUNTIFS('Estruturante Móvel'!$M:$M,$B6,'Estruturante Móvel'!$C:$C,"&lt;&gt;PREVISTO",'Estruturante Móvel'!$G:$G,IP$4,'Estruturante Móvel'!$L:$L,'CRONOGRAMA_CONST+MIGRACAO'!IF$7))</f>
        <v>0</v>
      </c>
      <c r="IR7" s="139">
        <f>(COUNTIFS('Estruturante Móvel'!$M:$M,$B7,'Estruturante Móvel'!$AM:$AM,IR$4))-(COUNTIFS('Estruturante Móvel'!$M:$M,$B7,'Estruturante Móvel'!$AM:$AM,IR$4,'Estruturante Móvel'!$AQ:$AQ,"REPARO FO"))</f>
        <v>0</v>
      </c>
      <c r="IS7" s="140">
        <f>(COUNTIFS('Estruturante Móvel'!$M:$M,$B6,'Estruturante Móvel'!$C:$C,"&lt;&gt;PREVISTO",'Estruturante Móvel'!$G:$G,IR$4,'Estruturante Móvel'!$L:$L,'CRONOGRAMA_CONST+MIGRACAO'!IH$7))</f>
        <v>0</v>
      </c>
      <c r="IT7" s="139">
        <f>(COUNTIFS('Estruturante Móvel'!$M:$M,$B7,'Estruturante Móvel'!$AM:$AM,IT$4))-(COUNTIFS('Estruturante Móvel'!$M:$M,$B7,'Estruturante Móvel'!$AM:$AM,IT$4,'Estruturante Móvel'!$AQ:$AQ,"REPARO FO"))</f>
        <v>0</v>
      </c>
      <c r="IU7" s="140">
        <f>(COUNTIFS('Estruturante Móvel'!$M:$M,$B6,'Estruturante Móvel'!$C:$C,"&lt;&gt;PREVISTO",'Estruturante Móvel'!$G:$G,IT$4,'Estruturante Móvel'!$L:$L,'CRONOGRAMA_CONST+MIGRACAO'!IJ$7))</f>
        <v>0</v>
      </c>
      <c r="IV7" s="139">
        <f>(COUNTIFS('Estruturante Móvel'!$M:$M,$B7,'Estruturante Móvel'!$AM:$AM,IV$4))-(COUNTIFS('Estruturante Móvel'!$M:$M,$B7,'Estruturante Móvel'!$AM:$AM,IV$4,'Estruturante Móvel'!$AQ:$AQ,"REPARO FO"))</f>
        <v>0</v>
      </c>
      <c r="IW7" s="140">
        <f>(COUNTIFS('Estruturante Móvel'!$M:$M,$B6,'Estruturante Móvel'!$C:$C,"&lt;&gt;PREVISTO",'Estruturante Móvel'!$G:$G,IV$4,'Estruturante Móvel'!$L:$L,'CRONOGRAMA_CONST+MIGRACAO'!IL$7))</f>
        <v>0</v>
      </c>
      <c r="IX7" s="139">
        <f>(COUNTIFS('Estruturante Móvel'!$M:$M,$B7,'Estruturante Móvel'!$AM:$AM,IX$4))-(COUNTIFS('Estruturante Móvel'!$M:$M,$B7,'Estruturante Móvel'!$AM:$AM,IX$4,'Estruturante Móvel'!$AQ:$AQ,"REPARO FO"))</f>
        <v>0</v>
      </c>
      <c r="IY7" s="140">
        <f>(COUNTIFS('Estruturante Móvel'!$M:$M,$B6,'Estruturante Móvel'!$C:$C,"&lt;&gt;PREVISTO",'Estruturante Móvel'!$G:$G,IX$4,'Estruturante Móvel'!$L:$L,'CRONOGRAMA_CONST+MIGRACAO'!IN$7))</f>
        <v>0</v>
      </c>
      <c r="IZ7" s="139">
        <f>(COUNTIFS('Estruturante Móvel'!$M:$M,$B7,'Estruturante Móvel'!$AM:$AM,IZ$4))-(COUNTIFS('Estruturante Móvel'!$M:$M,$B7,'Estruturante Móvel'!$AM:$AM,IZ$4,'Estruturante Móvel'!$AQ:$AQ,"REPARO FO"))</f>
        <v>0</v>
      </c>
      <c r="JA7" s="140">
        <f>(COUNTIFS('Estruturante Móvel'!$M:$M,$B6,'Estruturante Móvel'!$C:$C,"&lt;&gt;PREVISTO",'Estruturante Móvel'!$G:$G,IZ$4,'Estruturante Móvel'!$L:$L,'CRONOGRAMA_CONST+MIGRACAO'!IP$7))</f>
        <v>0</v>
      </c>
      <c r="JB7" s="139">
        <f>(COUNTIFS('Estruturante Móvel'!$M:$M,$B7,'Estruturante Móvel'!$AM:$AM,JB$4))-(COUNTIFS('Estruturante Móvel'!$M:$M,$B7,'Estruturante Móvel'!$AM:$AM,JB$4,'Estruturante Móvel'!$AQ:$AQ,"REPARO FO"))</f>
        <v>0</v>
      </c>
      <c r="JC7" s="140">
        <f>(COUNTIFS('Estruturante Móvel'!$M:$M,$B6,'Estruturante Móvel'!$C:$C,"&lt;&gt;PREVISTO",'Estruturante Móvel'!$G:$G,JB$4,'Estruturante Móvel'!$L:$L,'CRONOGRAMA_CONST+MIGRACAO'!IR$7))</f>
        <v>0</v>
      </c>
      <c r="JD7" s="139">
        <f>(COUNTIFS('Estruturante Móvel'!$M:$M,$B7,'Estruturante Móvel'!$AM:$AM,JD$4))-(COUNTIFS('Estruturante Móvel'!$M:$M,$B7,'Estruturante Móvel'!$AM:$AM,JD$4,'Estruturante Móvel'!$AQ:$AQ,"REPARO FO"))</f>
        <v>0</v>
      </c>
      <c r="JE7" s="140">
        <f>(COUNTIFS('Estruturante Móvel'!$M:$M,$B6,'Estruturante Móvel'!$C:$C,"&lt;&gt;PREVISTO",'Estruturante Móvel'!$G:$G,JD$4,'Estruturante Móvel'!$L:$L,'CRONOGRAMA_CONST+MIGRACAO'!IT$7))</f>
        <v>0</v>
      </c>
      <c r="JF7" s="139">
        <f>(COUNTIFS('Estruturante Móvel'!$M:$M,$B7,'Estruturante Móvel'!$AM:$AM,JF$4))-(COUNTIFS('Estruturante Móvel'!$M:$M,$B7,'Estruturante Móvel'!$AM:$AM,JF$4,'Estruturante Móvel'!$AQ:$AQ,"REPARO FO"))</f>
        <v>0</v>
      </c>
      <c r="JG7" s="140">
        <f>(COUNTIFS('Estruturante Móvel'!$M:$M,$B6,'Estruturante Móvel'!$C:$C,"&lt;&gt;PREVISTO",'Estruturante Móvel'!$G:$G,JF$4,'Estruturante Móvel'!$L:$L,'CRONOGRAMA_CONST+MIGRACAO'!IV$7))</f>
        <v>0</v>
      </c>
      <c r="JH7" s="139">
        <f>(COUNTIFS('Estruturante Móvel'!$M:$M,$B7,'Estruturante Móvel'!$AM:$AM,JH$4))-(COUNTIFS('Estruturante Móvel'!$M:$M,$B7,'Estruturante Móvel'!$AM:$AM,JH$4,'Estruturante Móvel'!$AQ:$AQ,"REPARO FO"))</f>
        <v>0</v>
      </c>
      <c r="JI7" s="140">
        <f>(COUNTIFS('Estruturante Móvel'!$M:$M,$B6,'Estruturante Móvel'!$C:$C,"&lt;&gt;PREVISTO",'Estruturante Móvel'!$G:$G,JH$4,'Estruturante Móvel'!$L:$L,'CRONOGRAMA_CONST+MIGRACAO'!IX$7))</f>
        <v>0</v>
      </c>
      <c r="JJ7" s="139">
        <f>(COUNTIFS('Estruturante Móvel'!$M:$M,$B7,'Estruturante Móvel'!$AM:$AM,JJ$4))-(COUNTIFS('Estruturante Móvel'!$M:$M,$B7,'Estruturante Móvel'!$AM:$AM,JJ$4,'Estruturante Móvel'!$AQ:$AQ,"REPARO FO"))</f>
        <v>0</v>
      </c>
      <c r="JK7" s="140">
        <f>(COUNTIFS('Estruturante Móvel'!$M:$M,$B6,'Estruturante Móvel'!$C:$C,"&lt;&gt;PREVISTO",'Estruturante Móvel'!$G:$G,JJ$4,'Estruturante Móvel'!$L:$L,'CRONOGRAMA_CONST+MIGRACAO'!IZ$7))</f>
        <v>0</v>
      </c>
      <c r="JL7" s="139">
        <f>(COUNTIFS('Estruturante Móvel'!$M:$M,$B7,'Estruturante Móvel'!$AM:$AM,JL$4))-(COUNTIFS('Estruturante Móvel'!$M:$M,$B7,'Estruturante Móvel'!$AM:$AM,JL$4,'Estruturante Móvel'!$AQ:$AQ,"REPARO FO"))</f>
        <v>0</v>
      </c>
      <c r="JM7" s="140">
        <f>(COUNTIFS('Estruturante Móvel'!$M:$M,$B6,'Estruturante Móvel'!$C:$C,"&lt;&gt;PREVISTO",'Estruturante Móvel'!$G:$G,JL$4,'Estruturante Móvel'!$L:$L,'CRONOGRAMA_CONST+MIGRACAO'!JB$7))</f>
        <v>0</v>
      </c>
      <c r="JN7" s="139">
        <f>(COUNTIFS('Estruturante Móvel'!$M:$M,$B7,'Estruturante Móvel'!$AM:$AM,JN$4))-(COUNTIFS('Estruturante Móvel'!$M:$M,$B7,'Estruturante Móvel'!$AM:$AM,JN$4,'Estruturante Móvel'!$AQ:$AQ,"REPARO FO"))</f>
        <v>0</v>
      </c>
      <c r="JO7" s="140">
        <f>(COUNTIFS('Estruturante Móvel'!$M:$M,$B6,'Estruturante Móvel'!$C:$C,"&lt;&gt;PREVISTO",'Estruturante Móvel'!$G:$G,JN$4,'Estruturante Móvel'!$L:$L,'CRONOGRAMA_CONST+MIGRACAO'!JD$7))</f>
        <v>0</v>
      </c>
      <c r="JP7" s="139">
        <f>(COUNTIFS('Estruturante Móvel'!$M:$M,$B7,'Estruturante Móvel'!$AM:$AM,JP$4))-(COUNTIFS('Estruturante Móvel'!$M:$M,$B7,'Estruturante Móvel'!$AM:$AM,JP$4,'Estruturante Móvel'!$AQ:$AQ,"REPARO FO"))</f>
        <v>0</v>
      </c>
      <c r="JQ7" s="140">
        <f>(COUNTIFS('Estruturante Móvel'!$M:$M,$B6,'Estruturante Móvel'!$C:$C,"&lt;&gt;PREVISTO",'Estruturante Móvel'!$G:$G,JP$4,'Estruturante Móvel'!$L:$L,'CRONOGRAMA_CONST+MIGRACAO'!JF$7))</f>
        <v>0</v>
      </c>
      <c r="JR7" s="139">
        <f>(COUNTIFS('Estruturante Móvel'!$M:$M,$B7,'Estruturante Móvel'!$AM:$AM,JR$4))-(COUNTIFS('Estruturante Móvel'!$M:$M,$B7,'Estruturante Móvel'!$AM:$AM,JR$4,'Estruturante Móvel'!$AQ:$AQ,"REPARO FO"))</f>
        <v>0</v>
      </c>
      <c r="JS7" s="140">
        <f>(COUNTIFS('Estruturante Móvel'!$M:$M,$B6,'Estruturante Móvel'!$C:$C,"&lt;&gt;PREVISTO",'Estruturante Móvel'!$G:$G,JR$4,'Estruturante Móvel'!$L:$L,'CRONOGRAMA_CONST+MIGRACAO'!JH$7))</f>
        <v>0</v>
      </c>
      <c r="JT7" s="139">
        <f>(COUNTIFS('Estruturante Móvel'!$M:$M,$B7,'Estruturante Móvel'!$AM:$AM,JT$4))-(COUNTIFS('Estruturante Móvel'!$M:$M,$B7,'Estruturante Móvel'!$AM:$AM,JT$4,'Estruturante Móvel'!$AQ:$AQ,"REPARO FO"))</f>
        <v>0</v>
      </c>
      <c r="JU7" s="140">
        <f>(COUNTIFS('Estruturante Móvel'!$M:$M,$B6,'Estruturante Móvel'!$C:$C,"&lt;&gt;PREVISTO",'Estruturante Móvel'!$G:$G,JT$4,'Estruturante Móvel'!$L:$L,'CRONOGRAMA_CONST+MIGRACAO'!JJ$7))</f>
        <v>0</v>
      </c>
      <c r="JV7" s="139">
        <f>(COUNTIFS('Estruturante Móvel'!$M:$M,$B7,'Estruturante Móvel'!$AM:$AM,JV$4))-(COUNTIFS('Estruturante Móvel'!$M:$M,$B7,'Estruturante Móvel'!$AM:$AM,JV$4,'Estruturante Móvel'!$AQ:$AQ,"REPARO FO"))</f>
        <v>0</v>
      </c>
      <c r="JW7" s="140">
        <f>(COUNTIFS('Estruturante Móvel'!$M:$M,$B6,'Estruturante Móvel'!$C:$C,"&lt;&gt;PREVISTO",'Estruturante Móvel'!$G:$G,JV$4,'Estruturante Móvel'!$L:$L,'CRONOGRAMA_CONST+MIGRACAO'!JL$7))</f>
        <v>0</v>
      </c>
      <c r="JX7" s="139">
        <f>(COUNTIFS('Estruturante Móvel'!$M:$M,$B7,'Estruturante Móvel'!$AM:$AM,JX$4))-(COUNTIFS('Estruturante Móvel'!$M:$M,$B7,'Estruturante Móvel'!$AM:$AM,JX$4,'Estruturante Móvel'!$AQ:$AQ,"REPARO FO"))</f>
        <v>0</v>
      </c>
      <c r="JY7" s="140">
        <f>(COUNTIFS('Estruturante Móvel'!$M:$M,$B6,'Estruturante Móvel'!$C:$C,"&lt;&gt;PREVISTO",'Estruturante Móvel'!$G:$G,JX$4,'Estruturante Móvel'!$L:$L,'CRONOGRAMA_CONST+MIGRACAO'!JN$7))</f>
        <v>0</v>
      </c>
      <c r="JZ7" s="139">
        <f>(COUNTIFS('Estruturante Móvel'!$M:$M,$B7,'Estruturante Móvel'!$AM:$AM,JZ$4))-(COUNTIFS('Estruturante Móvel'!$M:$M,$B7,'Estruturante Móvel'!$AM:$AM,JZ$4,'Estruturante Móvel'!$AQ:$AQ,"REPARO FO"))</f>
        <v>0</v>
      </c>
      <c r="KA7" s="140">
        <f>(COUNTIFS('Estruturante Móvel'!$M:$M,$B6,'Estruturante Móvel'!$C:$C,"&lt;&gt;PREVISTO",'Estruturante Móvel'!$G:$G,JZ$4,'Estruturante Móvel'!$L:$L,'CRONOGRAMA_CONST+MIGRACAO'!JP$7))</f>
        <v>0</v>
      </c>
      <c r="KB7" s="139">
        <f>(COUNTIFS('Estruturante Móvel'!$M:$M,$B7,'Estruturante Móvel'!$AM:$AM,KB$4))-(COUNTIFS('Estruturante Móvel'!$M:$M,$B7,'Estruturante Móvel'!$AM:$AM,KB$4,'Estruturante Móvel'!$AQ:$AQ,"REPARO FO"))</f>
        <v>0</v>
      </c>
      <c r="KC7" s="140">
        <f>(COUNTIFS('Estruturante Móvel'!$M:$M,$B6,'Estruturante Móvel'!$C:$C,"&lt;&gt;PREVISTO",'Estruturante Móvel'!$G:$G,KB$4,'Estruturante Móvel'!$L:$L,'CRONOGRAMA_CONST+MIGRACAO'!JR$7))</f>
        <v>0</v>
      </c>
      <c r="KD7" s="139">
        <f>(COUNTIFS('Estruturante Móvel'!$M:$M,$B7,'Estruturante Móvel'!$AM:$AM,KD$4))-(COUNTIFS('Estruturante Móvel'!$M:$M,$B7,'Estruturante Móvel'!$AM:$AM,KD$4,'Estruturante Móvel'!$AQ:$AQ,"REPARO FO"))</f>
        <v>0</v>
      </c>
      <c r="KE7" s="140">
        <f>(COUNTIFS('Estruturante Móvel'!$M:$M,$B6,'Estruturante Móvel'!$C:$C,"&lt;&gt;PREVISTO",'Estruturante Móvel'!$G:$G,KD$4,'Estruturante Móvel'!$L:$L,'CRONOGRAMA_CONST+MIGRACAO'!JT$7))</f>
        <v>0</v>
      </c>
      <c r="KF7" s="139">
        <f>(COUNTIFS('Estruturante Móvel'!$M:$M,$B7,'Estruturante Móvel'!$AM:$AM,KF$4))-(COUNTIFS('Estruturante Móvel'!$M:$M,$B7,'Estruturante Móvel'!$AM:$AM,KF$4,'Estruturante Móvel'!$AQ:$AQ,"REPARO FO"))</f>
        <v>0</v>
      </c>
      <c r="KG7" s="140">
        <f>(COUNTIFS('Estruturante Móvel'!$M:$M,$B6,'Estruturante Móvel'!$C:$C,"&lt;&gt;PREVISTO",'Estruturante Móvel'!$G:$G,KF$4,'Estruturante Móvel'!$L:$L,'CRONOGRAMA_CONST+MIGRACAO'!JV$7))</f>
        <v>0</v>
      </c>
      <c r="KH7" s="139">
        <f>(COUNTIFS('Estruturante Móvel'!$M:$M,$B7,'Estruturante Móvel'!$AM:$AM,KH$4))-(COUNTIFS('Estruturante Móvel'!$M:$M,$B7,'Estruturante Móvel'!$AM:$AM,KH$4,'Estruturante Móvel'!$AQ:$AQ,"REPARO FO"))</f>
        <v>0</v>
      </c>
      <c r="KI7" s="140">
        <f>(COUNTIFS('Estruturante Móvel'!$M:$M,$B6,'Estruturante Móvel'!$C:$C,"&lt;&gt;PREVISTO",'Estruturante Móvel'!$G:$G,KH$4,'Estruturante Móvel'!$L:$L,'CRONOGRAMA_CONST+MIGRACAO'!JX$7))</f>
        <v>0</v>
      </c>
      <c r="KJ7" s="139">
        <f>(COUNTIFS('Estruturante Móvel'!$M:$M,$B7,'Estruturante Móvel'!$AM:$AM,KJ$4))-(COUNTIFS('Estruturante Móvel'!$M:$M,$B7,'Estruturante Móvel'!$AM:$AM,KJ$4,'Estruturante Móvel'!$AQ:$AQ,"REPARO FO"))</f>
        <v>0</v>
      </c>
      <c r="KK7" s="140">
        <f>(COUNTIFS('Estruturante Móvel'!$M:$M,$B6,'Estruturante Móvel'!$C:$C,"&lt;&gt;PREVISTO",'Estruturante Móvel'!$G:$G,KJ$4,'Estruturante Móvel'!$L:$L,'CRONOGRAMA_CONST+MIGRACAO'!JZ$7))</f>
        <v>0</v>
      </c>
      <c r="KL7" s="139">
        <f>(COUNTIFS('Estruturante Móvel'!$M:$M,$B7,'Estruturante Móvel'!$AM:$AM,KL$4))-(COUNTIFS('Estruturante Móvel'!$M:$M,$B7,'Estruturante Móvel'!$AM:$AM,KL$4,'Estruturante Móvel'!$AQ:$AQ,"REPARO FO"))</f>
        <v>0</v>
      </c>
      <c r="KM7" s="140">
        <f>(COUNTIFS('Estruturante Móvel'!$M:$M,$B6,'Estruturante Móvel'!$C:$C,"&lt;&gt;PREVISTO",'Estruturante Móvel'!$G:$G,KL$4,'Estruturante Móvel'!$L:$L,'CRONOGRAMA_CONST+MIGRACAO'!KB$7))</f>
        <v>0</v>
      </c>
      <c r="KN7" s="139">
        <f>(COUNTIFS('Estruturante Móvel'!$M:$M,$B7,'Estruturante Móvel'!$AM:$AM,KN$4))-(COUNTIFS('Estruturante Móvel'!$M:$M,$B7,'Estruturante Móvel'!$AM:$AM,KN$4,'Estruturante Móvel'!$AQ:$AQ,"REPARO FO"))</f>
        <v>0</v>
      </c>
      <c r="KO7" s="140">
        <f>(COUNTIFS('Estruturante Móvel'!$M:$M,$B6,'Estruturante Móvel'!$C:$C,"&lt;&gt;PREVISTO",'Estruturante Móvel'!$G:$G,KN$4,'Estruturante Móvel'!$L:$L,'CRONOGRAMA_CONST+MIGRACAO'!KD$7))</f>
        <v>0</v>
      </c>
      <c r="KP7" s="139">
        <f>(COUNTIFS('Estruturante Móvel'!$M:$M,$B7,'Estruturante Móvel'!$AM:$AM,KP$4))-(COUNTIFS('Estruturante Móvel'!$M:$M,$B7,'Estruturante Móvel'!$AM:$AM,KP$4,'Estruturante Móvel'!$AQ:$AQ,"REPARO FO"))</f>
        <v>0</v>
      </c>
      <c r="KQ7" s="140">
        <f>(COUNTIFS('Estruturante Móvel'!$M:$M,$B6,'Estruturante Móvel'!$C:$C,"&lt;&gt;PREVISTO",'Estruturante Móvel'!$G:$G,KP$4,'Estruturante Móvel'!$L:$L,'CRONOGRAMA_CONST+MIGRACAO'!KF$7))</f>
        <v>0</v>
      </c>
      <c r="KR7" s="139">
        <f>(COUNTIFS('Estruturante Móvel'!$M:$M,$B7,'Estruturante Móvel'!$AM:$AM,KR$4))-(COUNTIFS('Estruturante Móvel'!$M:$M,$B7,'Estruturante Móvel'!$AM:$AM,KR$4,'Estruturante Móvel'!$AQ:$AQ,"REPARO FO"))</f>
        <v>0</v>
      </c>
      <c r="KS7" s="140">
        <f>(COUNTIFS('Estruturante Móvel'!$M:$M,$B6,'Estruturante Móvel'!$C:$C,"&lt;&gt;PREVISTO",'Estruturante Móvel'!$G:$G,KR$4,'Estruturante Móvel'!$L:$L,'CRONOGRAMA_CONST+MIGRACAO'!KH$7))</f>
        <v>0</v>
      </c>
      <c r="KT7" s="139">
        <f>(COUNTIFS('Estruturante Móvel'!$M:$M,$B7,'Estruturante Móvel'!$AM:$AM,KT$4))-(COUNTIFS('Estruturante Móvel'!$M:$M,$B7,'Estruturante Móvel'!$AM:$AM,KT$4,'Estruturante Móvel'!$AQ:$AQ,"REPARO FO"))</f>
        <v>0</v>
      </c>
      <c r="KU7" s="140">
        <f>(COUNTIFS('Estruturante Móvel'!$M:$M,$B6,'Estruturante Móvel'!$C:$C,"&lt;&gt;PREVISTO",'Estruturante Móvel'!$G:$G,KT$4,'Estruturante Móvel'!$L:$L,'CRONOGRAMA_CONST+MIGRACAO'!KJ$7))</f>
        <v>0</v>
      </c>
      <c r="KV7" s="139">
        <f>(COUNTIFS('Estruturante Móvel'!$M:$M,$B7,'Estruturante Móvel'!$AM:$AM,KV$4))-(COUNTIFS('Estruturante Móvel'!$M:$M,$B7,'Estruturante Móvel'!$AM:$AM,KV$4,'Estruturante Móvel'!$AQ:$AQ,"REPARO FO"))</f>
        <v>0</v>
      </c>
      <c r="KW7" s="140">
        <f>(COUNTIFS('Estruturante Móvel'!$M:$M,$B6,'Estruturante Móvel'!$C:$C,"&lt;&gt;PREVISTO",'Estruturante Móvel'!$G:$G,KV$4,'Estruturante Móvel'!$L:$L,'CRONOGRAMA_CONST+MIGRACAO'!KL$7))</f>
        <v>0</v>
      </c>
      <c r="KX7" s="139">
        <f>(COUNTIFS('Estruturante Móvel'!$M:$M,$B7,'Estruturante Móvel'!$AM:$AM,KX$4))-(COUNTIFS('Estruturante Móvel'!$M:$M,$B7,'Estruturante Móvel'!$AM:$AM,KX$4,'Estruturante Móvel'!$AQ:$AQ,"REPARO FO"))</f>
        <v>0</v>
      </c>
      <c r="KY7" s="140">
        <f>(COUNTIFS('Estruturante Móvel'!$M:$M,$B6,'Estruturante Móvel'!$C:$C,"&lt;&gt;PREVISTO",'Estruturante Móvel'!$G:$G,KX$4,'Estruturante Móvel'!$L:$L,'CRONOGRAMA_CONST+MIGRACAO'!KN$7))</f>
        <v>0</v>
      </c>
      <c r="KZ7" s="139">
        <f>(COUNTIFS('Estruturante Móvel'!$M:$M,$B7,'Estruturante Móvel'!$AM:$AM,KZ$4))-(COUNTIFS('Estruturante Móvel'!$M:$M,$B7,'Estruturante Móvel'!$AM:$AM,KZ$4,'Estruturante Móvel'!$AQ:$AQ,"REPARO FO"))</f>
        <v>0</v>
      </c>
      <c r="LA7" s="140">
        <f>(COUNTIFS('Estruturante Móvel'!$M:$M,$B6,'Estruturante Móvel'!$C:$C,"&lt;&gt;PREVISTO",'Estruturante Móvel'!$G:$G,KZ$4,'Estruturante Móvel'!$L:$L,'CRONOGRAMA_CONST+MIGRACAO'!KP$7))</f>
        <v>0</v>
      </c>
      <c r="LB7" s="139">
        <f>(COUNTIFS('Estruturante Móvel'!$M:$M,$B7,'Estruturante Móvel'!$AM:$AM,LB$4))-(COUNTIFS('Estruturante Móvel'!$M:$M,$B7,'Estruturante Móvel'!$AM:$AM,LB$4,'Estruturante Móvel'!$AQ:$AQ,"REPARO FO"))</f>
        <v>0</v>
      </c>
      <c r="LC7" s="140">
        <f>(COUNTIFS('Estruturante Móvel'!$M:$M,$B6,'Estruturante Móvel'!$C:$C,"&lt;&gt;PREVISTO",'Estruturante Móvel'!$G:$G,LB$4,'Estruturante Móvel'!$L:$L,'CRONOGRAMA_CONST+MIGRACAO'!KR$7))</f>
        <v>0</v>
      </c>
      <c r="LD7" s="139">
        <f>(COUNTIFS('Estruturante Móvel'!$M:$M,$B7,'Estruturante Móvel'!$AM:$AM,LD$4))-(COUNTIFS('Estruturante Móvel'!$M:$M,$B7,'Estruturante Móvel'!$AM:$AM,LD$4,'Estruturante Móvel'!$AQ:$AQ,"REPARO FO"))</f>
        <v>0</v>
      </c>
      <c r="LE7" s="140">
        <f>(COUNTIFS('Estruturante Móvel'!$M:$M,$B6,'Estruturante Móvel'!$C:$C,"&lt;&gt;PREVISTO",'Estruturante Móvel'!$G:$G,LD$4,'Estruturante Móvel'!$L:$L,'CRONOGRAMA_CONST+MIGRACAO'!KT$7))</f>
        <v>0</v>
      </c>
      <c r="LF7" s="139">
        <f>(COUNTIFS('Estruturante Móvel'!$M:$M,$B7,'Estruturante Móvel'!$AM:$AM,LF$4))-(COUNTIFS('Estruturante Móvel'!$M:$M,$B7,'Estruturante Móvel'!$AM:$AM,LF$4,'Estruturante Móvel'!$AQ:$AQ,"REPARO FO"))</f>
        <v>0</v>
      </c>
      <c r="LG7" s="140">
        <f>(COUNTIFS('Estruturante Móvel'!$M:$M,$B6,'Estruturante Móvel'!$C:$C,"&lt;&gt;PREVISTO",'Estruturante Móvel'!$G:$G,LF$4,'Estruturante Móvel'!$L:$L,'CRONOGRAMA_CONST+MIGRACAO'!KV$7))</f>
        <v>0</v>
      </c>
      <c r="LH7" s="139">
        <f>(COUNTIFS('Estruturante Móvel'!$M:$M,$B7,'Estruturante Móvel'!$AM:$AM,LH$4))-(COUNTIFS('Estruturante Móvel'!$M:$M,$B7,'Estruturante Móvel'!$AM:$AM,LH$4,'Estruturante Móvel'!$AQ:$AQ,"REPARO FO"))</f>
        <v>0</v>
      </c>
      <c r="LI7" s="140">
        <f>(COUNTIFS('Estruturante Móvel'!$M:$M,$B6,'Estruturante Móvel'!$C:$C,"&lt;&gt;PREVISTO",'Estruturante Móvel'!$G:$G,LH$4,'Estruturante Móvel'!$L:$L,'CRONOGRAMA_CONST+MIGRACAO'!KX$7))</f>
        <v>0</v>
      </c>
      <c r="LJ7" s="139">
        <f>(COUNTIFS('Estruturante Móvel'!$M:$M,$B7,'Estruturante Móvel'!$AM:$AM,LJ$4))-(COUNTIFS('Estruturante Móvel'!$M:$M,$B7,'Estruturante Móvel'!$AM:$AM,LJ$4,'Estruturante Móvel'!$AQ:$AQ,"REPARO FO"))</f>
        <v>0</v>
      </c>
      <c r="LK7" s="140">
        <f>(COUNTIFS('Estruturante Móvel'!$M:$M,$B6,'Estruturante Móvel'!$C:$C,"&lt;&gt;PREVISTO",'Estruturante Móvel'!$G:$G,LJ$4,'Estruturante Móvel'!$L:$L,'CRONOGRAMA_CONST+MIGRACAO'!KZ$7))</f>
        <v>0</v>
      </c>
      <c r="LL7" s="139">
        <f>(COUNTIFS('Estruturante Móvel'!$M:$M,$B7,'Estruturante Móvel'!$AM:$AM,LL$4))-(COUNTIFS('Estruturante Móvel'!$M:$M,$B7,'Estruturante Móvel'!$AM:$AM,LL$4,'Estruturante Móvel'!$AQ:$AQ,"REPARO FO"))</f>
        <v>0</v>
      </c>
      <c r="LM7" s="140">
        <f>(COUNTIFS('Estruturante Móvel'!$M:$M,$B6,'Estruturante Móvel'!$C:$C,"&lt;&gt;PREVISTO",'Estruturante Móvel'!$G:$G,LL$4,'Estruturante Móvel'!$L:$L,'CRONOGRAMA_CONST+MIGRACAO'!LB$7))</f>
        <v>0</v>
      </c>
      <c r="LN7" s="139">
        <f>(COUNTIFS('Estruturante Móvel'!$M:$M,$B7,'Estruturante Móvel'!$AM:$AM,LN$4))-(COUNTIFS('Estruturante Móvel'!$M:$M,$B7,'Estruturante Móvel'!$AM:$AM,LN$4,'Estruturante Móvel'!$AQ:$AQ,"REPARO FO"))</f>
        <v>0</v>
      </c>
      <c r="LO7" s="140">
        <f>(COUNTIFS('Estruturante Móvel'!$M:$M,$B6,'Estruturante Móvel'!$C:$C,"&lt;&gt;PREVISTO",'Estruturante Móvel'!$G:$G,LN$4,'Estruturante Móvel'!$L:$L,'CRONOGRAMA_CONST+MIGRACAO'!LD$7))</f>
        <v>0</v>
      </c>
      <c r="LP7" s="139">
        <f>(COUNTIFS('Estruturante Móvel'!$M:$M,$B7,'Estruturante Móvel'!$AM:$AM,LP$4))-(COUNTIFS('Estruturante Móvel'!$M:$M,$B7,'Estruturante Móvel'!$AM:$AM,LP$4,'Estruturante Móvel'!$AQ:$AQ,"REPARO FO"))</f>
        <v>0</v>
      </c>
      <c r="LQ7" s="140">
        <f>(COUNTIFS('Estruturante Móvel'!$M:$M,$B6,'Estruturante Móvel'!$C:$C,"&lt;&gt;PREVISTO",'Estruturante Móvel'!$G:$G,LP$4,'Estruturante Móvel'!$L:$L,'CRONOGRAMA_CONST+MIGRACAO'!LF$7))</f>
        <v>0</v>
      </c>
      <c r="LR7" s="139">
        <f>(COUNTIFS('Estruturante Móvel'!$M:$M,$B7,'Estruturante Móvel'!$AM:$AM,LR$4))-(COUNTIFS('Estruturante Móvel'!$M:$M,$B7,'Estruturante Móvel'!$AM:$AM,LR$4,'Estruturante Móvel'!$AQ:$AQ,"REPARO FO"))</f>
        <v>0</v>
      </c>
      <c r="LS7" s="140">
        <f>(COUNTIFS('Estruturante Móvel'!$M:$M,$B6,'Estruturante Móvel'!$C:$C,"&lt;&gt;PREVISTO",'Estruturante Móvel'!$G:$G,LR$4,'Estruturante Móvel'!$L:$L,'CRONOGRAMA_CONST+MIGRACAO'!LH$7))</f>
        <v>0</v>
      </c>
      <c r="LT7" s="139">
        <f>(COUNTIFS('Estruturante Móvel'!$M:$M,$B7,'Estruturante Móvel'!$AM:$AM,LT$4))-(COUNTIFS('Estruturante Móvel'!$M:$M,$B7,'Estruturante Móvel'!$AM:$AM,LT$4,'Estruturante Móvel'!$AQ:$AQ,"REPARO FO"))</f>
        <v>0</v>
      </c>
      <c r="LU7" s="140">
        <f>(COUNTIFS('Estruturante Móvel'!$M:$M,$B6,'Estruturante Móvel'!$C:$C,"&lt;&gt;PREVISTO",'Estruturante Móvel'!$G:$G,LT$4,'Estruturante Móvel'!$L:$L,'CRONOGRAMA_CONST+MIGRACAO'!LJ$7))</f>
        <v>0</v>
      </c>
      <c r="LV7" s="139">
        <f>(COUNTIFS('Estruturante Móvel'!$M:$M,$B7,'Estruturante Móvel'!$AM:$AM,LV$4))-(COUNTIFS('Estruturante Móvel'!$M:$M,$B7,'Estruturante Móvel'!$AM:$AM,LV$4,'Estruturante Móvel'!$AQ:$AQ,"REPARO FO"))</f>
        <v>0</v>
      </c>
      <c r="LW7" s="140">
        <f>(COUNTIFS('Estruturante Móvel'!$M:$M,$B6,'Estruturante Móvel'!$C:$C,"&lt;&gt;PREVISTO",'Estruturante Móvel'!$G:$G,LV$4,'Estruturante Móvel'!$L:$L,'CRONOGRAMA_CONST+MIGRACAO'!LL$7))</f>
        <v>0</v>
      </c>
      <c r="LX7" s="139">
        <f>(COUNTIFS('Estruturante Móvel'!$M:$M,$B7,'Estruturante Móvel'!$AM:$AM,LX$4))-(COUNTIFS('Estruturante Móvel'!$M:$M,$B7,'Estruturante Móvel'!$AM:$AM,LX$4,'Estruturante Móvel'!$AQ:$AQ,"REPARO FO"))</f>
        <v>0</v>
      </c>
      <c r="LY7" s="140">
        <f>(COUNTIFS('Estruturante Móvel'!$M:$M,$B6,'Estruturante Móvel'!$C:$C,"&lt;&gt;PREVISTO",'Estruturante Móvel'!$G:$G,LX$4,'Estruturante Móvel'!$L:$L,'CRONOGRAMA_CONST+MIGRACAO'!LN$7))</f>
        <v>0</v>
      </c>
      <c r="LZ7" s="139">
        <f>(COUNTIFS('Estruturante Móvel'!$M:$M,$B7,'Estruturante Móvel'!$AM:$AM,LZ$4))-(COUNTIFS('Estruturante Móvel'!$M:$M,$B7,'Estruturante Móvel'!$AM:$AM,LZ$4,'Estruturante Móvel'!$AQ:$AQ,"REPARO FO"))</f>
        <v>0</v>
      </c>
      <c r="MA7" s="140">
        <f>(COUNTIFS('Estruturante Móvel'!$M:$M,$B6,'Estruturante Móvel'!$C:$C,"&lt;&gt;PREVISTO",'Estruturante Móvel'!$G:$G,LZ$4,'Estruturante Móvel'!$L:$L,'CRONOGRAMA_CONST+MIGRACAO'!LP$7))</f>
        <v>0</v>
      </c>
      <c r="MB7" s="139">
        <f>(COUNTIFS('Estruturante Móvel'!$M:$M,$B7,'Estruturante Móvel'!$AM:$AM,MB$4))-(COUNTIFS('Estruturante Móvel'!$M:$M,$B7,'Estruturante Móvel'!$AM:$AM,MB$4,'Estruturante Móvel'!$AQ:$AQ,"REPARO FO"))</f>
        <v>0</v>
      </c>
      <c r="MC7" s="140">
        <f>(COUNTIFS('Estruturante Móvel'!$M:$M,$B6,'Estruturante Móvel'!$C:$C,"&lt;&gt;PREVISTO",'Estruturante Móvel'!$G:$G,MB$4,'Estruturante Móvel'!$L:$L,'CRONOGRAMA_CONST+MIGRACAO'!LR$7))</f>
        <v>0</v>
      </c>
      <c r="MD7" s="139">
        <f>(COUNTIFS('Estruturante Móvel'!$M:$M,$B7,'Estruturante Móvel'!$AM:$AM,MD$4))-(COUNTIFS('Estruturante Móvel'!$M:$M,$B7,'Estruturante Móvel'!$AM:$AM,MD$4,'Estruturante Móvel'!$AQ:$AQ,"REPARO FO"))</f>
        <v>0</v>
      </c>
      <c r="ME7" s="140">
        <f>(COUNTIFS('Estruturante Móvel'!$M:$M,$B6,'Estruturante Móvel'!$C:$C,"&lt;&gt;PREVISTO",'Estruturante Móvel'!$G:$G,MD$4,'Estruturante Móvel'!$L:$L,'CRONOGRAMA_CONST+MIGRACAO'!LT$7))</f>
        <v>0</v>
      </c>
      <c r="MF7" s="139">
        <f>(COUNTIFS('Estruturante Móvel'!$M:$M,$B7,'Estruturante Móvel'!$AM:$AM,MF$4))-(COUNTIFS('Estruturante Móvel'!$M:$M,$B7,'Estruturante Móvel'!$AM:$AM,MF$4,'Estruturante Móvel'!$AQ:$AQ,"REPARO FO"))</f>
        <v>0</v>
      </c>
      <c r="MG7" s="140">
        <f>(COUNTIFS('Estruturante Móvel'!$M:$M,$B6,'Estruturante Móvel'!$C:$C,"&lt;&gt;PREVISTO",'Estruturante Móvel'!$G:$G,MF$4,'Estruturante Móvel'!$L:$L,'CRONOGRAMA_CONST+MIGRACAO'!LV$7))</f>
        <v>0</v>
      </c>
      <c r="MH7" s="139">
        <f>(COUNTIFS('Estruturante Móvel'!$M:$M,$B7,'Estruturante Móvel'!$AM:$AM,MH$4))-(COUNTIFS('Estruturante Móvel'!$M:$M,$B7,'Estruturante Móvel'!$AM:$AM,MH$4,'Estruturante Móvel'!$AQ:$AQ,"REPARO FO"))</f>
        <v>0</v>
      </c>
      <c r="MI7" s="140">
        <f>(COUNTIFS('Estruturante Móvel'!$M:$M,$B6,'Estruturante Móvel'!$C:$C,"&lt;&gt;PREVISTO",'Estruturante Móvel'!$G:$G,MH$4,'Estruturante Móvel'!$L:$L,'CRONOGRAMA_CONST+MIGRACAO'!LX$7))</f>
        <v>0</v>
      </c>
      <c r="MJ7" s="139">
        <f>(COUNTIFS('Estruturante Móvel'!$M:$M,$B7,'Estruturante Móvel'!$AM:$AM,MJ$4))-(COUNTIFS('Estruturante Móvel'!$M:$M,$B7,'Estruturante Móvel'!$AM:$AM,MJ$4,'Estruturante Móvel'!$AQ:$AQ,"REPARO FO"))</f>
        <v>0</v>
      </c>
      <c r="MK7" s="140">
        <f>(COUNTIFS('Estruturante Móvel'!$M:$M,$B6,'Estruturante Móvel'!$C:$C,"&lt;&gt;PREVISTO",'Estruturante Móvel'!$G:$G,MJ$4,'Estruturante Móvel'!$L:$L,'CRONOGRAMA_CONST+MIGRACAO'!LZ$7))</f>
        <v>0</v>
      </c>
      <c r="ML7" s="139">
        <f>(COUNTIFS('Estruturante Móvel'!$M:$M,$B7,'Estruturante Móvel'!$AM:$AM,ML$4))-(COUNTIFS('Estruturante Móvel'!$M:$M,$B7,'Estruturante Móvel'!$AM:$AM,ML$4,'Estruturante Móvel'!$AQ:$AQ,"REPARO FO"))</f>
        <v>0</v>
      </c>
      <c r="MM7" s="140">
        <f>(COUNTIFS('Estruturante Móvel'!$M:$M,$B6,'Estruturante Móvel'!$C:$C,"&lt;&gt;PREVISTO",'Estruturante Móvel'!$G:$G,ML$4,'Estruturante Móvel'!$L:$L,'CRONOGRAMA_CONST+MIGRACAO'!MB$7))</f>
        <v>0</v>
      </c>
      <c r="MN7" s="139">
        <f>(COUNTIFS('Estruturante Móvel'!$M:$M,$B7,'Estruturante Móvel'!$AM:$AM,MN$4))-(COUNTIFS('Estruturante Móvel'!$M:$M,$B7,'Estruturante Móvel'!$AM:$AM,MN$4,'Estruturante Móvel'!$AQ:$AQ,"REPARO FO"))</f>
        <v>0</v>
      </c>
      <c r="MO7" s="140">
        <f>(COUNTIFS('Estruturante Móvel'!$M:$M,$B6,'Estruturante Móvel'!$C:$C,"&lt;&gt;PREVISTO",'Estruturante Móvel'!$G:$G,MN$4,'Estruturante Móvel'!$L:$L,'CRONOGRAMA_CONST+MIGRACAO'!MD$7))</f>
        <v>0</v>
      </c>
      <c r="MP7" s="139">
        <f>(COUNTIFS('Estruturante Móvel'!$M:$M,$B7,'Estruturante Móvel'!$AM:$AM,MP$4))-(COUNTIFS('Estruturante Móvel'!$M:$M,$B7,'Estruturante Móvel'!$AM:$AM,MP$4,'Estruturante Móvel'!$AQ:$AQ,"REPARO FO"))</f>
        <v>0</v>
      </c>
      <c r="MQ7" s="140">
        <f>(COUNTIFS('Estruturante Móvel'!$M:$M,$B6,'Estruturante Móvel'!$C:$C,"&lt;&gt;PREVISTO",'Estruturante Móvel'!$G:$G,MP$4,'Estruturante Móvel'!$L:$L,'CRONOGRAMA_CONST+MIGRACAO'!MF$7))</f>
        <v>0</v>
      </c>
      <c r="MR7" s="139">
        <f>(COUNTIFS('Estruturante Móvel'!$M:$M,$B7,'Estruturante Móvel'!$AM:$AM,MR$4))-(COUNTIFS('Estruturante Móvel'!$M:$M,$B7,'Estruturante Móvel'!$AM:$AM,MR$4,'Estruturante Móvel'!$AQ:$AQ,"REPARO FO"))</f>
        <v>0</v>
      </c>
      <c r="MS7" s="140">
        <f>(COUNTIFS('Estruturante Móvel'!$M:$M,$B6,'Estruturante Móvel'!$C:$C,"&lt;&gt;PREVISTO",'Estruturante Móvel'!$G:$G,MR$4,'Estruturante Móvel'!$L:$L,'CRONOGRAMA_CONST+MIGRACAO'!MH$7))</f>
        <v>0</v>
      </c>
      <c r="MT7" s="139">
        <f>(COUNTIFS('Estruturante Móvel'!$M:$M,$B7,'Estruturante Móvel'!$AM:$AM,MT$4))-(COUNTIFS('Estruturante Móvel'!$M:$M,$B7,'Estruturante Móvel'!$AM:$AM,MT$4,'Estruturante Móvel'!$AQ:$AQ,"REPARO FO"))</f>
        <v>0</v>
      </c>
      <c r="MU7" s="140">
        <f>(COUNTIFS('Estruturante Móvel'!$M:$M,$B6,'Estruturante Móvel'!$C:$C,"&lt;&gt;PREVISTO",'Estruturante Móvel'!$G:$G,MT$4,'Estruturante Móvel'!$L:$L,'CRONOGRAMA_CONST+MIGRACAO'!MJ$7))</f>
        <v>0</v>
      </c>
      <c r="MV7" s="139">
        <f>(COUNTIFS('Estruturante Móvel'!$M:$M,$B7,'Estruturante Móvel'!$AM:$AM,MV$4))-(COUNTIFS('Estruturante Móvel'!$M:$M,$B7,'Estruturante Móvel'!$AM:$AM,MV$4,'Estruturante Móvel'!$AQ:$AQ,"REPARO FO"))</f>
        <v>0</v>
      </c>
      <c r="MW7" s="140">
        <f>(COUNTIFS('Estruturante Móvel'!$M:$M,$B6,'Estruturante Móvel'!$C:$C,"&lt;&gt;PREVISTO",'Estruturante Móvel'!$G:$G,MV$4,'Estruturante Móvel'!$L:$L,'CRONOGRAMA_CONST+MIGRACAO'!ML$7))</f>
        <v>0</v>
      </c>
      <c r="MX7" s="139">
        <f>(COUNTIFS('Estruturante Móvel'!$M:$M,$B7,'Estruturante Móvel'!$AM:$AM,MX$4))-(COUNTIFS('Estruturante Móvel'!$M:$M,$B7,'Estruturante Móvel'!$AM:$AM,MX$4,'Estruturante Móvel'!$AQ:$AQ,"REPARO FO"))</f>
        <v>0</v>
      </c>
      <c r="MY7" s="140">
        <f>(COUNTIFS('Estruturante Móvel'!$M:$M,$B6,'Estruturante Móvel'!$C:$C,"&lt;&gt;PREVISTO",'Estruturante Móvel'!$G:$G,MX$4,'Estruturante Móvel'!$L:$L,'CRONOGRAMA_CONST+MIGRACAO'!MN$7))</f>
        <v>0</v>
      </c>
      <c r="MZ7" s="139">
        <f>(COUNTIFS('Estruturante Móvel'!$M:$M,$B7,'Estruturante Móvel'!$AM:$AM,MZ$4))-(COUNTIFS('Estruturante Móvel'!$M:$M,$B7,'Estruturante Móvel'!$AM:$AM,MZ$4,'Estruturante Móvel'!$AQ:$AQ,"REPARO FO"))</f>
        <v>0</v>
      </c>
      <c r="NA7" s="140">
        <f>(COUNTIFS('Estruturante Móvel'!$M:$M,$B6,'Estruturante Móvel'!$C:$C,"&lt;&gt;PREVISTO",'Estruturante Móvel'!$G:$G,MZ$4,'Estruturante Móvel'!$L:$L,'CRONOGRAMA_CONST+MIGRACAO'!MP$7))</f>
        <v>0</v>
      </c>
      <c r="NB7" s="139">
        <f>(COUNTIFS('Estruturante Móvel'!$M:$M,$B7,'Estruturante Móvel'!$AM:$AM,NB$4))-(COUNTIFS('Estruturante Móvel'!$M:$M,$B7,'Estruturante Móvel'!$AM:$AM,NB$4,'Estruturante Móvel'!$AQ:$AQ,"REPARO FO"))</f>
        <v>0</v>
      </c>
      <c r="NC7" s="140">
        <f>(COUNTIFS('Estruturante Móvel'!$M:$M,$B6,'Estruturante Móvel'!$C:$C,"&lt;&gt;PREVISTO",'Estruturante Móvel'!$G:$G,NB$4,'Estruturante Móvel'!$L:$L,'CRONOGRAMA_CONST+MIGRACAO'!MR$7))</f>
        <v>0</v>
      </c>
      <c r="ND7" s="139">
        <f>(COUNTIFS('Estruturante Móvel'!$M:$M,$B7,'Estruturante Móvel'!$AM:$AM,ND$4))-(COUNTIFS('Estruturante Móvel'!$M:$M,$B7,'Estruturante Móvel'!$AM:$AM,ND$4,'Estruturante Móvel'!$AQ:$AQ,"REPARO FO"))</f>
        <v>0</v>
      </c>
      <c r="NE7" s="140">
        <f>(COUNTIFS('Estruturante Móvel'!$M:$M,$B6,'Estruturante Móvel'!$C:$C,"&lt;&gt;PREVISTO",'Estruturante Móvel'!$G:$G,ND$4,'Estruturante Móvel'!$L:$L,'CRONOGRAMA_CONST+MIGRACAO'!MT$7))</f>
        <v>0</v>
      </c>
      <c r="NF7" s="139">
        <f>(COUNTIFS('Estruturante Móvel'!$M:$M,$B7,'Estruturante Móvel'!$AM:$AM,NF$4))-(COUNTIFS('Estruturante Móvel'!$M:$M,$B7,'Estruturante Móvel'!$AM:$AM,NF$4,'Estruturante Móvel'!$AQ:$AQ,"REPARO FO"))</f>
        <v>0</v>
      </c>
      <c r="NG7" s="140">
        <f>(COUNTIFS('Estruturante Móvel'!$M:$M,$B6,'Estruturante Móvel'!$C:$C,"&lt;&gt;PREVISTO",'Estruturante Móvel'!$G:$G,NF$4,'Estruturante Móvel'!$L:$L,'CRONOGRAMA_CONST+MIGRACAO'!MV$7))</f>
        <v>0</v>
      </c>
      <c r="NH7" s="139">
        <f>(COUNTIFS('Estruturante Móvel'!$M:$M,$B7,'Estruturante Móvel'!$AM:$AM,NH$4))-(COUNTIFS('Estruturante Móvel'!$M:$M,$B7,'Estruturante Móvel'!$AM:$AM,NH$4,'Estruturante Móvel'!$AQ:$AQ,"REPARO FO"))</f>
        <v>0</v>
      </c>
      <c r="NI7" s="140">
        <f>(COUNTIFS('Estruturante Móvel'!$M:$M,$B6,'Estruturante Móvel'!$C:$C,"&lt;&gt;PREVISTO",'Estruturante Móvel'!$G:$G,NH$4,'Estruturante Móvel'!$L:$L,'CRONOGRAMA_CONST+MIGRACAO'!MX$7))</f>
        <v>0</v>
      </c>
    </row>
    <row r="8" spans="1:373" hidden="1" outlineLevel="1">
      <c r="B8" s="205" t="s">
        <v>445</v>
      </c>
      <c r="C8" s="161" t="s">
        <v>186</v>
      </c>
      <c r="D8" s="161">
        <f>COUNTIFS('Estruturante Móvel'!$M:$M,B6,'Estruturante Móvel'!$L:$L,'CRONOGRAMA_CONST+MIGRACAO'!B8)</f>
        <v>3</v>
      </c>
      <c r="E8" s="161">
        <f>(COUNTIFS('Estruturante Móvel'!$M:$M,B6,'Estruturante Móvel'!$C:$C,"&lt;&gt;PREVISTO",'Estruturante Móvel'!$L:$L,'CRONOGRAMA_CONST+MIGRACAO'!B8))</f>
        <v>3</v>
      </c>
      <c r="F8" s="162">
        <f>(COUNTIFS('Estruturante Móvel'!$M:$M,B6,'Estruturante Móvel'!$C:$C,"PREVISTO",'Estruturante Móvel'!$L:$L,'CRONOGRAMA_CONST+MIGRACAO'!B8))</f>
        <v>0</v>
      </c>
      <c r="G8" s="162"/>
      <c r="H8" s="165" t="str">
        <f t="shared" si="378"/>
        <v>Concluído</v>
      </c>
      <c r="I8" s="163"/>
      <c r="J8" s="160">
        <f t="shared" si="379"/>
        <v>1</v>
      </c>
      <c r="K8" s="157">
        <f t="shared" si="380"/>
        <v>3</v>
      </c>
      <c r="L8" s="139">
        <f>(COUNTIFS('Estruturante Móvel'!$M:$M,$B6,'Estruturante Móvel'!$AM:$AM,L$4,'Estruturante Móvel'!$L:$L,'CRONOGRAMA_CONST+MIGRACAO'!$B8))</f>
        <v>0</v>
      </c>
      <c r="M8" s="140">
        <f>(COUNTIFS('Estruturante Móvel'!$M:$M,$B6,'Estruturante Móvel'!$C:$C,"&lt;&gt;PREVISTO",'Estruturante Móvel'!$G:$G,L$4,'Estruturante Móvel'!$L:$L,'CRONOGRAMA_CONST+MIGRACAO'!B$8))</f>
        <v>0</v>
      </c>
      <c r="N8" s="139">
        <f>(COUNTIFS('Estruturante Móvel'!$M:$M,$B6,'Estruturante Móvel'!$AM:$AM,N$4,'Estruturante Móvel'!$L:$L,'CRONOGRAMA_CONST+MIGRACAO'!$B8))</f>
        <v>0</v>
      </c>
      <c r="O8" s="140">
        <f>(COUNTIFS('Estruturante Móvel'!$M:$M,$B6,'Estruturante Móvel'!$C:$C,"&lt;&gt;PREVISTO",'Estruturante Móvel'!$G:$G,N$4,'Estruturante Móvel'!$L:$L,'CRONOGRAMA_CONST+MIGRACAO'!D$8))</f>
        <v>0</v>
      </c>
      <c r="P8" s="139">
        <f>(COUNTIFS('Estruturante Móvel'!$M:$M,$B6,'Estruturante Móvel'!$AM:$AM,P$4,'Estruturante Móvel'!$L:$L,'CRONOGRAMA_CONST+MIGRACAO'!$B8))</f>
        <v>0</v>
      </c>
      <c r="Q8" s="140">
        <f>(COUNTIFS('Estruturante Móvel'!$M:$M,$B6,'Estruturante Móvel'!$C:$C,"&lt;&gt;PREVISTO",'Estruturante Móvel'!$G:$G,P$4,'Estruturante Móvel'!$L:$L,'CRONOGRAMA_CONST+MIGRACAO'!F$8))</f>
        <v>0</v>
      </c>
      <c r="R8" s="139">
        <f>(COUNTIFS('Estruturante Móvel'!$M:$M,$B6,'Estruturante Móvel'!$AM:$AM,R$4,'Estruturante Móvel'!$L:$L,'CRONOGRAMA_CONST+MIGRACAO'!$B8))</f>
        <v>0</v>
      </c>
      <c r="S8" s="140">
        <f>(COUNTIFS('Estruturante Móvel'!$M:$M,$B6,'Estruturante Móvel'!$C:$C,"&lt;&gt;PREVISTO",'Estruturante Móvel'!$G:$G,R$4,'Estruturante Móvel'!$L:$L,'CRONOGRAMA_CONST+MIGRACAO'!H$8))</f>
        <v>0</v>
      </c>
      <c r="T8" s="139">
        <f>(COUNTIFS('Estruturante Móvel'!$M:$M,$B6,'Estruturante Móvel'!$AM:$AM,T$4,'Estruturante Móvel'!$L:$L,'CRONOGRAMA_CONST+MIGRACAO'!$B8))</f>
        <v>0</v>
      </c>
      <c r="U8" s="140">
        <f>(COUNTIFS('Estruturante Móvel'!$M:$M,$B6,'Estruturante Móvel'!$C:$C,"&lt;&gt;PREVISTO",'Estruturante Móvel'!$G:$G,T$4,'Estruturante Móvel'!$L:$L,'CRONOGRAMA_CONST+MIGRACAO'!J$8))</f>
        <v>0</v>
      </c>
      <c r="V8" s="139">
        <f>(COUNTIFS('Estruturante Móvel'!$M:$M,$B6,'Estruturante Móvel'!$AM:$AM,V$4,'Estruturante Móvel'!$L:$L,'CRONOGRAMA_CONST+MIGRACAO'!$B8))</f>
        <v>0</v>
      </c>
      <c r="W8" s="140">
        <f>(COUNTIFS('Estruturante Móvel'!$M:$M,$B6,'Estruturante Móvel'!$C:$C,"&lt;&gt;PREVISTO",'Estruturante Móvel'!$G:$G,V$4,'Estruturante Móvel'!$L:$L,'CRONOGRAMA_CONST+MIGRACAO'!L$8))</f>
        <v>0</v>
      </c>
      <c r="X8" s="139">
        <f>(COUNTIFS('Estruturante Móvel'!$M:$M,$B6,'Estruturante Móvel'!$AM:$AM,X$4,'Estruturante Móvel'!$L:$L,'CRONOGRAMA_CONST+MIGRACAO'!$B8))</f>
        <v>0</v>
      </c>
      <c r="Y8" s="140">
        <f>(COUNTIFS('Estruturante Móvel'!$M:$M,$B6,'Estruturante Móvel'!$C:$C,"&lt;&gt;PREVISTO",'Estruturante Móvel'!$G:$G,X$4,'Estruturante Móvel'!$L:$L,'CRONOGRAMA_CONST+MIGRACAO'!N$8))</f>
        <v>0</v>
      </c>
      <c r="Z8" s="139">
        <f>(COUNTIFS('Estruturante Móvel'!$M:$M,$B6,'Estruturante Móvel'!$AM:$AM,Z$4,'Estruturante Móvel'!$L:$L,'CRONOGRAMA_CONST+MIGRACAO'!$B8))</f>
        <v>0</v>
      </c>
      <c r="AA8" s="140">
        <f>(COUNTIFS('Estruturante Móvel'!$M:$M,$B6,'Estruturante Móvel'!$C:$C,"&lt;&gt;PREVISTO",'Estruturante Móvel'!$G:$G,Z$4,'Estruturante Móvel'!$L:$L,'CRONOGRAMA_CONST+MIGRACAO'!P$8))</f>
        <v>0</v>
      </c>
      <c r="AB8" s="139">
        <f>(COUNTIFS('Estruturante Móvel'!$M:$M,$B6,'Estruturante Móvel'!$AM:$AM,AB$4,'Estruturante Móvel'!$L:$L,'CRONOGRAMA_CONST+MIGRACAO'!$B8))</f>
        <v>0</v>
      </c>
      <c r="AC8" s="140">
        <f>(COUNTIFS('Estruturante Móvel'!$M:$M,$B6,'Estruturante Móvel'!$C:$C,"&lt;&gt;PREVISTO",'Estruturante Móvel'!$G:$G,AB$4,'Estruturante Móvel'!$L:$L,'CRONOGRAMA_CONST+MIGRACAO'!R$8))</f>
        <v>0</v>
      </c>
      <c r="AD8" s="139">
        <f>(COUNTIFS('Estruturante Móvel'!$M:$M,$B6,'Estruturante Móvel'!$AM:$AM,AD$4,'Estruturante Móvel'!$L:$L,'CRONOGRAMA_CONST+MIGRACAO'!$B8))</f>
        <v>0</v>
      </c>
      <c r="AE8" s="140">
        <f>(COUNTIFS('Estruturante Móvel'!$M:$M,$B6,'Estruturante Móvel'!$C:$C,"&lt;&gt;PREVISTO",'Estruturante Móvel'!$G:$G,AD$4,'Estruturante Móvel'!$L:$L,'CRONOGRAMA_CONST+MIGRACAO'!T$8))</f>
        <v>0</v>
      </c>
      <c r="AF8" s="139">
        <f>(COUNTIFS('Estruturante Móvel'!$M:$M,$B6,'Estruturante Móvel'!$AM:$AM,AF$4,'Estruturante Móvel'!$L:$L,'CRONOGRAMA_CONST+MIGRACAO'!$B8))</f>
        <v>0</v>
      </c>
      <c r="AG8" s="140">
        <f>(COUNTIFS('Estruturante Móvel'!$M:$M,$B6,'Estruturante Móvel'!$C:$C,"&lt;&gt;PREVISTO",'Estruturante Móvel'!$G:$G,AF$4,'Estruturante Móvel'!$L:$L,'CRONOGRAMA_CONST+MIGRACAO'!V$8))</f>
        <v>0</v>
      </c>
      <c r="AH8" s="139">
        <f>(COUNTIFS('Estruturante Móvel'!$M:$M,$B6,'Estruturante Móvel'!$AM:$AM,AH$4,'Estruturante Móvel'!$L:$L,'CRONOGRAMA_CONST+MIGRACAO'!$B8))</f>
        <v>0</v>
      </c>
      <c r="AI8" s="140">
        <f>(COUNTIFS('Estruturante Móvel'!$M:$M,$B6,'Estruturante Móvel'!$C:$C,"&lt;&gt;PREVISTO",'Estruturante Móvel'!$G:$G,AH$4,'Estruturante Móvel'!$L:$L,'CRONOGRAMA_CONST+MIGRACAO'!X$8))</f>
        <v>0</v>
      </c>
      <c r="AJ8" s="139">
        <f>(COUNTIFS('Estruturante Móvel'!$M:$M,$B6,'Estruturante Móvel'!$AM:$AM,AJ$4,'Estruturante Móvel'!$L:$L,'CRONOGRAMA_CONST+MIGRACAO'!$B8))</f>
        <v>0</v>
      </c>
      <c r="AK8" s="140">
        <f>(COUNTIFS('Estruturante Móvel'!$M:$M,$B6,'Estruturante Móvel'!$C:$C,"&lt;&gt;PREVISTO",'Estruturante Móvel'!$G:$G,AJ$4,'Estruturante Móvel'!$L:$L,'CRONOGRAMA_CONST+MIGRACAO'!Z$8))</f>
        <v>0</v>
      </c>
      <c r="AL8" s="139">
        <f>(COUNTIFS('Estruturante Móvel'!$M:$M,$B6,'Estruturante Móvel'!$AM:$AM,AL$4,'Estruturante Móvel'!$L:$L,'CRONOGRAMA_CONST+MIGRACAO'!$B8))</f>
        <v>0</v>
      </c>
      <c r="AM8" s="140">
        <f>(COUNTIFS('Estruturante Móvel'!$M:$M,$B6,'Estruturante Móvel'!$C:$C,"&lt;&gt;PREVISTO",'Estruturante Móvel'!$G:$G,AL$4,'Estruturante Móvel'!$L:$L,'CRONOGRAMA_CONST+MIGRACAO'!AB$8))</f>
        <v>0</v>
      </c>
      <c r="AN8" s="139">
        <f>(COUNTIFS('Estruturante Móvel'!$M:$M,$B6,'Estruturante Móvel'!$AM:$AM,AN$4,'Estruturante Móvel'!$L:$L,'CRONOGRAMA_CONST+MIGRACAO'!$B8))</f>
        <v>0</v>
      </c>
      <c r="AO8" s="140">
        <f>(COUNTIFS('Estruturante Móvel'!$M:$M,$B6,'Estruturante Móvel'!$C:$C,"&lt;&gt;PREVISTO",'Estruturante Móvel'!$G:$G,AN$4,'Estruturante Móvel'!$L:$L,'CRONOGRAMA_CONST+MIGRACAO'!AD$8))</f>
        <v>0</v>
      </c>
      <c r="AP8" s="139">
        <f>(COUNTIFS('Estruturante Móvel'!$M:$M,$B6,'Estruturante Móvel'!$AM:$AM,AP$4,'Estruturante Móvel'!$L:$L,'CRONOGRAMA_CONST+MIGRACAO'!$B8))</f>
        <v>0</v>
      </c>
      <c r="AQ8" s="140">
        <f>(COUNTIFS('Estruturante Móvel'!$M:$M,$B6,'Estruturante Móvel'!$C:$C,"&lt;&gt;PREVISTO",'Estruturante Móvel'!$G:$G,AP$4,'Estruturante Móvel'!$L:$L,'CRONOGRAMA_CONST+MIGRACAO'!AF$8))</f>
        <v>0</v>
      </c>
      <c r="AR8" s="139">
        <f>(COUNTIFS('Estruturante Móvel'!$M:$M,$B6,'Estruturante Móvel'!$AM:$AM,AR$4,'Estruturante Móvel'!$L:$L,'CRONOGRAMA_CONST+MIGRACAO'!$B8))</f>
        <v>0</v>
      </c>
      <c r="AS8" s="140">
        <f>(COUNTIFS('Estruturante Móvel'!$M:$M,$B6,'Estruturante Móvel'!$C:$C,"&lt;&gt;PREVISTO",'Estruturante Móvel'!$G:$G,AR$4,'Estruturante Móvel'!$L:$L,'CRONOGRAMA_CONST+MIGRACAO'!AH$8))</f>
        <v>0</v>
      </c>
      <c r="AT8" s="139">
        <f>(COUNTIFS('Estruturante Móvel'!$M:$M,$B6,'Estruturante Móvel'!$AM:$AM,AT$4,'Estruturante Móvel'!$L:$L,'CRONOGRAMA_CONST+MIGRACAO'!$B8))</f>
        <v>0</v>
      </c>
      <c r="AU8" s="140">
        <f>(COUNTIFS('Estruturante Móvel'!$M:$M,$B6,'Estruturante Móvel'!$C:$C,"&lt;&gt;PREVISTO",'Estruturante Móvel'!$G:$G,AT$4,'Estruturante Móvel'!$L:$L,'CRONOGRAMA_CONST+MIGRACAO'!AJ$8))</f>
        <v>0</v>
      </c>
      <c r="AV8" s="139">
        <f>(COUNTIFS('Estruturante Móvel'!$M:$M,$B6,'Estruturante Móvel'!$AM:$AM,AV$4,'Estruturante Móvel'!$L:$L,'CRONOGRAMA_CONST+MIGRACAO'!$B8))</f>
        <v>0</v>
      </c>
      <c r="AW8" s="140">
        <f>(COUNTIFS('Estruturante Móvel'!$M:$M,$B6,'Estruturante Móvel'!$C:$C,"&lt;&gt;PREVISTO",'Estruturante Móvel'!$G:$G,AV$4,'Estruturante Móvel'!$L:$L,'CRONOGRAMA_CONST+MIGRACAO'!AL$8))</f>
        <v>0</v>
      </c>
      <c r="AX8" s="139">
        <f>(COUNTIFS('Estruturante Móvel'!$M:$M,$B6,'Estruturante Móvel'!$AM:$AM,AX$4,'Estruturante Móvel'!$L:$L,'CRONOGRAMA_CONST+MIGRACAO'!$B8))</f>
        <v>0</v>
      </c>
      <c r="AY8" s="140">
        <f>(COUNTIFS('Estruturante Móvel'!$M:$M,$B6,'Estruturante Móvel'!$C:$C,"&lt;&gt;PREVISTO",'Estruturante Móvel'!$G:$G,AX$4,'Estruturante Móvel'!$L:$L,'CRONOGRAMA_CONST+MIGRACAO'!AN$8))</f>
        <v>0</v>
      </c>
      <c r="AZ8" s="139">
        <f>(COUNTIFS('Estruturante Móvel'!$M:$M,$B6,'Estruturante Móvel'!$AM:$AM,AZ$4,'Estruturante Móvel'!$L:$L,'CRONOGRAMA_CONST+MIGRACAO'!$B8))</f>
        <v>0</v>
      </c>
      <c r="BA8" s="140">
        <f>(COUNTIFS('Estruturante Móvel'!$M:$M,$B6,'Estruturante Móvel'!$C:$C,"&lt;&gt;PREVISTO",'Estruturante Móvel'!$G:$G,AZ$4,'Estruturante Móvel'!$L:$L,'CRONOGRAMA_CONST+MIGRACAO'!AP$8))</f>
        <v>0</v>
      </c>
      <c r="BB8" s="139">
        <f>(COUNTIFS('Estruturante Móvel'!$M:$M,$B6,'Estruturante Móvel'!$AM:$AM,BB$4,'Estruturante Móvel'!$L:$L,'CRONOGRAMA_CONST+MIGRACAO'!$B8))</f>
        <v>0</v>
      </c>
      <c r="BC8" s="140">
        <f>(COUNTIFS('Estruturante Móvel'!$M:$M,$B6,'Estruturante Móvel'!$C:$C,"&lt;&gt;PREVISTO",'Estruturante Móvel'!$G:$G,BB$4,'Estruturante Móvel'!$L:$L,'CRONOGRAMA_CONST+MIGRACAO'!AR$8))</f>
        <v>0</v>
      </c>
      <c r="BD8" s="139">
        <f>(COUNTIFS('Estruturante Móvel'!$M:$M,$B6,'Estruturante Móvel'!$AM:$AM,BD$4,'Estruturante Móvel'!$L:$L,'CRONOGRAMA_CONST+MIGRACAO'!$B8))</f>
        <v>0</v>
      </c>
      <c r="BE8" s="140">
        <f>(COUNTIFS('Estruturante Móvel'!$M:$M,$B6,'Estruturante Móvel'!$C:$C,"&lt;&gt;PREVISTO",'Estruturante Móvel'!$G:$G,BD$4,'Estruturante Móvel'!$L:$L,'CRONOGRAMA_CONST+MIGRACAO'!AT$8))</f>
        <v>0</v>
      </c>
      <c r="BF8" s="139">
        <f>(COUNTIFS('Estruturante Móvel'!$M:$M,$B6,'Estruturante Móvel'!$AM:$AM,BF$4,'Estruturante Móvel'!$L:$L,'CRONOGRAMA_CONST+MIGRACAO'!$B8))</f>
        <v>0</v>
      </c>
      <c r="BG8" s="140">
        <f>(COUNTIFS('Estruturante Móvel'!$M:$M,$B6,'Estruturante Móvel'!$C:$C,"&lt;&gt;PREVISTO",'Estruturante Móvel'!$G:$G,BF$4,'Estruturante Móvel'!$L:$L,'CRONOGRAMA_CONST+MIGRACAO'!AV$8))</f>
        <v>0</v>
      </c>
      <c r="BH8" s="139">
        <f>(COUNTIFS('Estruturante Móvel'!$M:$M,$B6,'Estruturante Móvel'!$AM:$AM,BH$4,'Estruturante Móvel'!$L:$L,'CRONOGRAMA_CONST+MIGRACAO'!$B8))</f>
        <v>0</v>
      </c>
      <c r="BI8" s="140">
        <f>(COUNTIFS('Estruturante Móvel'!$M:$M,$B6,'Estruturante Móvel'!$C:$C,"&lt;&gt;PREVISTO",'Estruturante Móvel'!$G:$G,BH$4,'Estruturante Móvel'!$L:$L,'CRONOGRAMA_CONST+MIGRACAO'!AX$8))</f>
        <v>0</v>
      </c>
      <c r="BJ8" s="139">
        <f>(COUNTIFS('Estruturante Móvel'!$M:$M,$B6,'Estruturante Móvel'!$AM:$AM,BJ$4,'Estruturante Móvel'!$L:$L,'CRONOGRAMA_CONST+MIGRACAO'!$B8))</f>
        <v>0</v>
      </c>
      <c r="BK8" s="140">
        <f>(COUNTIFS('Estruturante Móvel'!$M:$M,$B6,'Estruturante Móvel'!$C:$C,"&lt;&gt;PREVISTO",'Estruturante Móvel'!$G:$G,BJ$4,'Estruturante Móvel'!$L:$L,'CRONOGRAMA_CONST+MIGRACAO'!AZ$8))</f>
        <v>0</v>
      </c>
      <c r="BL8" s="139">
        <f>(COUNTIFS('Estruturante Móvel'!$M:$M,$B6,'Estruturante Móvel'!$AM:$AM,BL$4,'Estruturante Móvel'!$L:$L,'CRONOGRAMA_CONST+MIGRACAO'!$B8))</f>
        <v>0</v>
      </c>
      <c r="BM8" s="140">
        <f>(COUNTIFS('Estruturante Móvel'!$M:$M,$B6,'Estruturante Móvel'!$C:$C,"&lt;&gt;PREVISTO",'Estruturante Móvel'!$G:$G,BL$4,'Estruturante Móvel'!$L:$L,'CRONOGRAMA_CONST+MIGRACAO'!BB$8))</f>
        <v>0</v>
      </c>
      <c r="BN8" s="139">
        <f>(COUNTIFS('Estruturante Móvel'!$M:$M,$B6,'Estruturante Móvel'!$AM:$AM,BN$4,'Estruturante Móvel'!$L:$L,'CRONOGRAMA_CONST+MIGRACAO'!$B8))</f>
        <v>0</v>
      </c>
      <c r="BO8" s="140">
        <f>(COUNTIFS('Estruturante Móvel'!$M:$M,$B6,'Estruturante Móvel'!$C:$C,"&lt;&gt;PREVISTO",'Estruturante Móvel'!$G:$G,BN$4,'Estruturante Móvel'!$L:$L,'CRONOGRAMA_CONST+MIGRACAO'!BD$8))</f>
        <v>0</v>
      </c>
      <c r="BP8" s="139">
        <f>(COUNTIFS('Estruturante Móvel'!$M:$M,$B6,'Estruturante Móvel'!$AM:$AM,BP$4,'Estruturante Móvel'!$L:$L,'CRONOGRAMA_CONST+MIGRACAO'!$B8))</f>
        <v>0</v>
      </c>
      <c r="BQ8" s="140">
        <f>(COUNTIFS('Estruturante Móvel'!$M:$M,$B6,'Estruturante Móvel'!$C:$C,"&lt;&gt;PREVISTO",'Estruturante Móvel'!$G:$G,BP$4,'Estruturante Móvel'!$L:$L,'CRONOGRAMA_CONST+MIGRACAO'!BF$8))</f>
        <v>0</v>
      </c>
      <c r="BR8" s="139">
        <f>(COUNTIFS('Estruturante Móvel'!$M:$M,$B6,'Estruturante Móvel'!$AM:$AM,BR$4,'Estruturante Móvel'!$L:$L,'CRONOGRAMA_CONST+MIGRACAO'!$B8))</f>
        <v>0</v>
      </c>
      <c r="BS8" s="140">
        <f>(COUNTIFS('Estruturante Móvel'!$M:$M,$B6,'Estruturante Móvel'!$C:$C,"&lt;&gt;PREVISTO",'Estruturante Móvel'!$G:$G,BR$4,'Estruturante Móvel'!$L:$L,'CRONOGRAMA_CONST+MIGRACAO'!BH$8))</f>
        <v>0</v>
      </c>
      <c r="BT8" s="139">
        <f>(COUNTIFS('Estruturante Móvel'!$M:$M,$B8,'Estruturante Móvel'!$AM:$AM,BT$4))-(COUNTIFS('Estruturante Móvel'!$M:$M,$B8,'Estruturante Móvel'!$AM:$AM,BT$4,'Estruturante Móvel'!$AQ:$AQ,"REPARO FO"))</f>
        <v>0</v>
      </c>
      <c r="BU8" s="140">
        <f>(COUNTIFS('Estruturante Móvel'!$M:$M,$B6,'Estruturante Móvel'!$C:$C,"&lt;&gt;PREVISTO",'Estruturante Móvel'!$G:$G,BT$4,'Estruturante Móvel'!$L:$L,'CRONOGRAMA_CONST+MIGRACAO'!BJ$8))</f>
        <v>0</v>
      </c>
      <c r="BV8" s="139">
        <f>(COUNTIFS('Estruturante Móvel'!$M:$M,$B8,'Estruturante Móvel'!$AM:$AM,BV$4))-(COUNTIFS('Estruturante Móvel'!$M:$M,$B8,'Estruturante Móvel'!$AM:$AM,BV$4,'Estruturante Móvel'!$AQ:$AQ,"REPARO FO"))</f>
        <v>0</v>
      </c>
      <c r="BW8" s="140">
        <f>(COUNTIFS('Estruturante Móvel'!$M:$M,$B6,'Estruturante Móvel'!$C:$C,"&lt;&gt;PREVISTO",'Estruturante Móvel'!$G:$G,BV$4,'Estruturante Móvel'!$L:$L,'CRONOGRAMA_CONST+MIGRACAO'!BL$8))</f>
        <v>0</v>
      </c>
      <c r="BX8" s="139">
        <f>(COUNTIFS('Estruturante Móvel'!$M:$M,$B8,'Estruturante Móvel'!$AM:$AM,BX$4))-(COUNTIFS('Estruturante Móvel'!$M:$M,$B8,'Estruturante Móvel'!$AM:$AM,BX$4,'Estruturante Móvel'!$AQ:$AQ,"REPARO FO"))</f>
        <v>0</v>
      </c>
      <c r="BY8" s="140">
        <f>(COUNTIFS('Estruturante Móvel'!$M:$M,$B6,'Estruturante Móvel'!$C:$C,"&lt;&gt;PREVISTO",'Estruturante Móvel'!$G:$G,BX$4,'Estruturante Móvel'!$L:$L,'CRONOGRAMA_CONST+MIGRACAO'!BN$8))</f>
        <v>0</v>
      </c>
      <c r="BZ8" s="139">
        <f>(COUNTIFS('Estruturante Móvel'!$M:$M,$B8,'Estruturante Móvel'!$AM:$AM,BZ$4))-(COUNTIFS('Estruturante Móvel'!$M:$M,$B8,'Estruturante Móvel'!$AM:$AM,BZ$4,'Estruturante Móvel'!$AQ:$AQ,"REPARO FO"))</f>
        <v>0</v>
      </c>
      <c r="CA8" s="140">
        <f>(COUNTIFS('Estruturante Móvel'!$M:$M,$B6,'Estruturante Móvel'!$C:$C,"&lt;&gt;PREVISTO",'Estruturante Móvel'!$G:$G,BZ$4,'Estruturante Móvel'!$L:$L,'CRONOGRAMA_CONST+MIGRACAO'!BP$8))</f>
        <v>0</v>
      </c>
      <c r="CB8" s="139">
        <f>(COUNTIFS('Estruturante Móvel'!$M:$M,$B8,'Estruturante Móvel'!$AM:$AM,CB$4))-(COUNTIFS('Estruturante Móvel'!$M:$M,$B8,'Estruturante Móvel'!$AM:$AM,CB$4,'Estruturante Móvel'!$AQ:$AQ,"REPARO FO"))</f>
        <v>0</v>
      </c>
      <c r="CC8" s="140">
        <f>(COUNTIFS('Estruturante Móvel'!$M:$M,$B6,'Estruturante Móvel'!$C:$C,"&lt;&gt;PREVISTO",'Estruturante Móvel'!$G:$G,CB$4,'Estruturante Móvel'!$L:$L,'CRONOGRAMA_CONST+MIGRACAO'!BR$8))</f>
        <v>0</v>
      </c>
      <c r="CD8" s="139">
        <f>(COUNTIFS('Estruturante Móvel'!$M:$M,$B8,'Estruturante Móvel'!$AM:$AM,CD$4))-(COUNTIFS('Estruturante Móvel'!$M:$M,$B8,'Estruturante Móvel'!$AM:$AM,CD$4,'Estruturante Móvel'!$AQ:$AQ,"REPARO FO"))</f>
        <v>0</v>
      </c>
      <c r="CE8" s="140">
        <f>(COUNTIFS('Estruturante Móvel'!$M:$M,$B6,'Estruturante Móvel'!$C:$C,"&lt;&gt;PREVISTO",'Estruturante Móvel'!$G:$G,CD$4,'Estruturante Móvel'!$L:$L,'CRONOGRAMA_CONST+MIGRACAO'!BT$8))</f>
        <v>0</v>
      </c>
      <c r="CF8" s="139">
        <f>(COUNTIFS('Estruturante Móvel'!$M:$M,$B8,'Estruturante Móvel'!$AM:$AM,CF$4))-(COUNTIFS('Estruturante Móvel'!$M:$M,$B8,'Estruturante Móvel'!$AM:$AM,CF$4,'Estruturante Móvel'!$AQ:$AQ,"REPARO FO"))</f>
        <v>0</v>
      </c>
      <c r="CG8" s="140">
        <f>(COUNTIFS('Estruturante Móvel'!$M:$M,$B6,'Estruturante Móvel'!$C:$C,"&lt;&gt;PREVISTO",'Estruturante Móvel'!$G:$G,CF$4,'Estruturante Móvel'!$L:$L,'CRONOGRAMA_CONST+MIGRACAO'!BV$8))</f>
        <v>0</v>
      </c>
      <c r="CH8" s="139">
        <f>(COUNTIFS('Estruturante Móvel'!$M:$M,$B8,'Estruturante Móvel'!$AM:$AM,CH$4))-(COUNTIFS('Estruturante Móvel'!$M:$M,$B8,'Estruturante Móvel'!$AM:$AM,CH$4,'Estruturante Móvel'!$AQ:$AQ,"REPARO FO"))</f>
        <v>0</v>
      </c>
      <c r="CI8" s="140">
        <f>(COUNTIFS('Estruturante Móvel'!$M:$M,$B6,'Estruturante Móvel'!$C:$C,"&lt;&gt;PREVISTO",'Estruturante Móvel'!$G:$G,CH$4,'Estruturante Móvel'!$L:$L,'CRONOGRAMA_CONST+MIGRACAO'!BX$8))</f>
        <v>0</v>
      </c>
      <c r="CJ8" s="139">
        <f>(COUNTIFS('Estruturante Móvel'!$M:$M,$B8,'Estruturante Móvel'!$AM:$AM,CJ$4))-(COUNTIFS('Estruturante Móvel'!$M:$M,$B8,'Estruturante Móvel'!$AM:$AM,CJ$4,'Estruturante Móvel'!$AQ:$AQ,"REPARO FO"))</f>
        <v>0</v>
      </c>
      <c r="CK8" s="140">
        <f>(COUNTIFS('Estruturante Móvel'!$M:$M,$B6,'Estruturante Móvel'!$C:$C,"&lt;&gt;PREVISTO",'Estruturante Móvel'!$G:$G,CJ$4,'Estruturante Móvel'!$L:$L,'CRONOGRAMA_CONST+MIGRACAO'!BZ$8))</f>
        <v>0</v>
      </c>
      <c r="CL8" s="139">
        <f>(COUNTIFS('Estruturante Móvel'!$M:$M,$B8,'Estruturante Móvel'!$AM:$AM,CL$4))-(COUNTIFS('Estruturante Móvel'!$M:$M,$B8,'Estruturante Móvel'!$AM:$AM,CL$4,'Estruturante Móvel'!$AQ:$AQ,"REPARO FO"))</f>
        <v>0</v>
      </c>
      <c r="CM8" s="140">
        <f>(COUNTIFS('Estruturante Móvel'!$M:$M,$B6,'Estruturante Móvel'!$C:$C,"&lt;&gt;PREVISTO",'Estruturante Móvel'!$G:$G,CL$4,'Estruturante Móvel'!$L:$L,'CRONOGRAMA_CONST+MIGRACAO'!CB$8))</f>
        <v>0</v>
      </c>
      <c r="CN8" s="139">
        <f>(COUNTIFS('Estruturante Móvel'!$M:$M,$B8,'Estruturante Móvel'!$AM:$AM,CN$4))-(COUNTIFS('Estruturante Móvel'!$M:$M,$B8,'Estruturante Móvel'!$AM:$AM,CN$4,'Estruturante Móvel'!$AQ:$AQ,"REPARO FO"))</f>
        <v>0</v>
      </c>
      <c r="CO8" s="140">
        <f>(COUNTIFS('Estruturante Móvel'!$M:$M,$B6,'Estruturante Móvel'!$C:$C,"&lt;&gt;PREVISTO",'Estruturante Móvel'!$G:$G,CN$4,'Estruturante Móvel'!$L:$L,'CRONOGRAMA_CONST+MIGRACAO'!CD$8))</f>
        <v>0</v>
      </c>
      <c r="CP8" s="139">
        <f>(COUNTIFS('Estruturante Móvel'!$M:$M,$B8,'Estruturante Móvel'!$AM:$AM,CP$4))-(COUNTIFS('Estruturante Móvel'!$M:$M,$B8,'Estruturante Móvel'!$AM:$AM,CP$4,'Estruturante Móvel'!$AQ:$AQ,"REPARO FO"))</f>
        <v>0</v>
      </c>
      <c r="CQ8" s="140">
        <f>(COUNTIFS('Estruturante Móvel'!$M:$M,$B6,'Estruturante Móvel'!$C:$C,"&lt;&gt;PREVISTO",'Estruturante Móvel'!$G:$G,CP$4,'Estruturante Móvel'!$L:$L,'CRONOGRAMA_CONST+MIGRACAO'!CF$8))</f>
        <v>0</v>
      </c>
      <c r="CR8" s="139">
        <f>(COUNTIFS('Estruturante Móvel'!$M:$M,$B8,'Estruturante Móvel'!$AM:$AM,CR$4))-(COUNTIFS('Estruturante Móvel'!$M:$M,$B8,'Estruturante Móvel'!$AM:$AM,CR$4,'Estruturante Móvel'!$AQ:$AQ,"REPARO FO"))</f>
        <v>0</v>
      </c>
      <c r="CS8" s="140">
        <f>(COUNTIFS('Estruturante Móvel'!$M:$M,$B6,'Estruturante Móvel'!$C:$C,"&lt;&gt;PREVISTO",'Estruturante Móvel'!$G:$G,CR$4,'Estruturante Móvel'!$L:$L,'CRONOGRAMA_CONST+MIGRACAO'!CH$8))</f>
        <v>0</v>
      </c>
      <c r="CT8" s="139">
        <f>(COUNTIFS('Estruturante Móvel'!$M:$M,$B8,'Estruturante Móvel'!$AM:$AM,CT$4))-(COUNTIFS('Estruturante Móvel'!$M:$M,$B8,'Estruturante Móvel'!$AM:$AM,CT$4,'Estruturante Móvel'!$AQ:$AQ,"REPARO FO"))</f>
        <v>0</v>
      </c>
      <c r="CU8" s="140">
        <f>(COUNTIFS('Estruturante Móvel'!$M:$M,$B6,'Estruturante Móvel'!$C:$C,"&lt;&gt;PREVISTO",'Estruturante Móvel'!$G:$G,CT$4,'Estruturante Móvel'!$L:$L,'CRONOGRAMA_CONST+MIGRACAO'!CJ$8))</f>
        <v>0</v>
      </c>
      <c r="CV8" s="139">
        <f>(COUNTIFS('Estruturante Móvel'!$M:$M,$B8,'Estruturante Móvel'!$AM:$AM,CV$4))-(COUNTIFS('Estruturante Móvel'!$M:$M,$B8,'Estruturante Móvel'!$AM:$AM,CV$4,'Estruturante Móvel'!$AQ:$AQ,"REPARO FO"))</f>
        <v>0</v>
      </c>
      <c r="CW8" s="140">
        <f>(COUNTIFS('Estruturante Móvel'!$M:$M,$B6,'Estruturante Móvel'!$C:$C,"&lt;&gt;PREVISTO",'Estruturante Móvel'!$G:$G,CV$4,'Estruturante Móvel'!$L:$L,'CRONOGRAMA_CONST+MIGRACAO'!CL$8))</f>
        <v>0</v>
      </c>
      <c r="CX8" s="139">
        <f>(COUNTIFS('Estruturante Móvel'!$M:$M,$B8,'Estruturante Móvel'!$AM:$AM,CX$4))-(COUNTIFS('Estruturante Móvel'!$M:$M,$B8,'Estruturante Móvel'!$AM:$AM,CX$4,'Estruturante Móvel'!$AQ:$AQ,"REPARO FO"))</f>
        <v>0</v>
      </c>
      <c r="CY8" s="140">
        <f>(COUNTIFS('Estruturante Móvel'!$M:$M,$B6,'Estruturante Móvel'!$C:$C,"&lt;&gt;PREVISTO",'Estruturante Móvel'!$G:$G,CX$4,'Estruturante Móvel'!$L:$L,'CRONOGRAMA_CONST+MIGRACAO'!CN$8))</f>
        <v>0</v>
      </c>
      <c r="CZ8" s="139">
        <f>(COUNTIFS('Estruturante Móvel'!$M:$M,$B8,'Estruturante Móvel'!$AM:$AM,CZ$4))-(COUNTIFS('Estruturante Móvel'!$M:$M,$B8,'Estruturante Móvel'!$AM:$AM,CZ$4,'Estruturante Móvel'!$AQ:$AQ,"REPARO FO"))</f>
        <v>0</v>
      </c>
      <c r="DA8" s="140">
        <f>(COUNTIFS('Estruturante Móvel'!$M:$M,$B6,'Estruturante Móvel'!$C:$C,"&lt;&gt;PREVISTO",'Estruturante Móvel'!$G:$G,CZ$4,'Estruturante Móvel'!$L:$L,'CRONOGRAMA_CONST+MIGRACAO'!CP$8))</f>
        <v>0</v>
      </c>
      <c r="DB8" s="139">
        <f>(COUNTIFS('Estruturante Móvel'!$M:$M,$B8,'Estruturante Móvel'!$AM:$AM,DB$4))-(COUNTIFS('Estruturante Móvel'!$M:$M,$B8,'Estruturante Móvel'!$AM:$AM,DB$4,'Estruturante Móvel'!$AQ:$AQ,"REPARO FO"))</f>
        <v>0</v>
      </c>
      <c r="DC8" s="140">
        <f>(COUNTIFS('Estruturante Móvel'!$M:$M,$B6,'Estruturante Móvel'!$C:$C,"&lt;&gt;PREVISTO",'Estruturante Móvel'!$G:$G,DB$4,'Estruturante Móvel'!$L:$L,'CRONOGRAMA_CONST+MIGRACAO'!CR$8))</f>
        <v>0</v>
      </c>
      <c r="DD8" s="139">
        <f>(COUNTIFS('Estruturante Móvel'!$M:$M,$B8,'Estruturante Móvel'!$AM:$AM,DD$4))-(COUNTIFS('Estruturante Móvel'!$M:$M,$B8,'Estruturante Móvel'!$AM:$AM,DD$4,'Estruturante Móvel'!$AQ:$AQ,"REPARO FO"))</f>
        <v>0</v>
      </c>
      <c r="DE8" s="140">
        <f>(COUNTIFS('Estruturante Móvel'!$M:$M,$B6,'Estruturante Móvel'!$C:$C,"&lt;&gt;PREVISTO",'Estruturante Móvel'!$G:$G,DD$4,'Estruturante Móvel'!$L:$L,'CRONOGRAMA_CONST+MIGRACAO'!CT$8))</f>
        <v>0</v>
      </c>
      <c r="DF8" s="139">
        <f>(COUNTIFS('Estruturante Móvel'!$M:$M,$B8,'Estruturante Móvel'!$AM:$AM,DF$4))-(COUNTIFS('Estruturante Móvel'!$M:$M,$B8,'Estruturante Móvel'!$AM:$AM,DF$4,'Estruturante Móvel'!$AQ:$AQ,"REPARO FO"))</f>
        <v>0</v>
      </c>
      <c r="DG8" s="140">
        <f>(COUNTIFS('Estruturante Móvel'!$M:$M,$B6,'Estruturante Móvel'!$C:$C,"&lt;&gt;PREVISTO",'Estruturante Móvel'!$G:$G,DF$4,'Estruturante Móvel'!$L:$L,'CRONOGRAMA_CONST+MIGRACAO'!CV$8))</f>
        <v>0</v>
      </c>
      <c r="DH8" s="139">
        <f>(COUNTIFS('Estruturante Móvel'!$M:$M,$B8,'Estruturante Móvel'!$AM:$AM,DH$4))-(COUNTIFS('Estruturante Móvel'!$M:$M,$B8,'Estruturante Móvel'!$AM:$AM,DH$4,'Estruturante Móvel'!$AQ:$AQ,"REPARO FO"))</f>
        <v>0</v>
      </c>
      <c r="DI8" s="140">
        <f>(COUNTIFS('Estruturante Móvel'!$M:$M,$B6,'Estruturante Móvel'!$C:$C,"&lt;&gt;PREVISTO",'Estruturante Móvel'!$G:$G,DH$4,'Estruturante Móvel'!$L:$L,'CRONOGRAMA_CONST+MIGRACAO'!CX$8))</f>
        <v>0</v>
      </c>
      <c r="DJ8" s="139">
        <f>(COUNTIFS('Estruturante Móvel'!$M:$M,$B8,'Estruturante Móvel'!$AM:$AM,DJ$4))-(COUNTIFS('Estruturante Móvel'!$M:$M,$B8,'Estruturante Móvel'!$AM:$AM,DJ$4,'Estruturante Móvel'!$AQ:$AQ,"REPARO FO"))</f>
        <v>0</v>
      </c>
      <c r="DK8" s="140">
        <f>(COUNTIFS('Estruturante Móvel'!$M:$M,$B6,'Estruturante Móvel'!$C:$C,"&lt;&gt;PREVISTO",'Estruturante Móvel'!$G:$G,DJ$4,'Estruturante Móvel'!$L:$L,'CRONOGRAMA_CONST+MIGRACAO'!CZ$8))</f>
        <v>0</v>
      </c>
      <c r="DL8" s="139">
        <f>(COUNTIFS('Estruturante Móvel'!$M:$M,$B8,'Estruturante Móvel'!$AM:$AM,DL$4))-(COUNTIFS('Estruturante Móvel'!$M:$M,$B8,'Estruturante Móvel'!$AM:$AM,DL$4,'Estruturante Móvel'!$AQ:$AQ,"REPARO FO"))</f>
        <v>0</v>
      </c>
      <c r="DM8" s="140">
        <f>(COUNTIFS('Estruturante Móvel'!$M:$M,$B6,'Estruturante Móvel'!$C:$C,"&lt;&gt;PREVISTO",'Estruturante Móvel'!$G:$G,DL$4,'Estruturante Móvel'!$L:$L,'CRONOGRAMA_CONST+MIGRACAO'!DB$8))</f>
        <v>0</v>
      </c>
      <c r="DN8" s="139">
        <f>(COUNTIFS('Estruturante Móvel'!$M:$M,$B8,'Estruturante Móvel'!$AM:$AM,DN$4))-(COUNTIFS('Estruturante Móvel'!$M:$M,$B8,'Estruturante Móvel'!$AM:$AM,DN$4,'Estruturante Móvel'!$AQ:$AQ,"REPARO FO"))</f>
        <v>0</v>
      </c>
      <c r="DO8" s="140">
        <f>(COUNTIFS('Estruturante Móvel'!$M:$M,$B6,'Estruturante Móvel'!$C:$C,"&lt;&gt;PREVISTO",'Estruturante Móvel'!$G:$G,DN$4,'Estruturante Móvel'!$L:$L,'CRONOGRAMA_CONST+MIGRACAO'!DD$8))</f>
        <v>0</v>
      </c>
      <c r="DP8" s="139">
        <f>(COUNTIFS('Estruturante Móvel'!$M:$M,$B8,'Estruturante Móvel'!$AM:$AM,DP$4))-(COUNTIFS('Estruturante Móvel'!$M:$M,$B8,'Estruturante Móvel'!$AM:$AM,DP$4,'Estruturante Móvel'!$AQ:$AQ,"REPARO FO"))</f>
        <v>0</v>
      </c>
      <c r="DQ8" s="140">
        <f>(COUNTIFS('Estruturante Móvel'!$M:$M,$B6,'Estruturante Móvel'!$C:$C,"&lt;&gt;PREVISTO",'Estruturante Móvel'!$G:$G,DP$4,'Estruturante Móvel'!$L:$L,'CRONOGRAMA_CONST+MIGRACAO'!DF$8))</f>
        <v>0</v>
      </c>
      <c r="DR8" s="139">
        <f>(COUNTIFS('Estruturante Móvel'!$M:$M,$B8,'Estruturante Móvel'!$AM:$AM,DR$4))-(COUNTIFS('Estruturante Móvel'!$M:$M,$B8,'Estruturante Móvel'!$AM:$AM,DR$4,'Estruturante Móvel'!$AQ:$AQ,"REPARO FO"))</f>
        <v>0</v>
      </c>
      <c r="DS8" s="140">
        <f>(COUNTIFS('Estruturante Móvel'!$M:$M,$B6,'Estruturante Móvel'!$C:$C,"&lt;&gt;PREVISTO",'Estruturante Móvel'!$G:$G,DR$4,'Estruturante Móvel'!$L:$L,'CRONOGRAMA_CONST+MIGRACAO'!DH$8))</f>
        <v>0</v>
      </c>
      <c r="DT8" s="139">
        <f>(COUNTIFS('Estruturante Móvel'!$M:$M,$B8,'Estruturante Móvel'!$AM:$AM,DT$4))-(COUNTIFS('Estruturante Móvel'!$M:$M,$B8,'Estruturante Móvel'!$AM:$AM,DT$4,'Estruturante Móvel'!$AQ:$AQ,"REPARO FO"))</f>
        <v>0</v>
      </c>
      <c r="DU8" s="140">
        <f>(COUNTIFS('Estruturante Móvel'!$M:$M,$B6,'Estruturante Móvel'!$C:$C,"&lt;&gt;PREVISTO",'Estruturante Móvel'!$G:$G,DT$4,'Estruturante Móvel'!$L:$L,'CRONOGRAMA_CONST+MIGRACAO'!DJ$8))</f>
        <v>0</v>
      </c>
      <c r="DV8" s="139">
        <f>(COUNTIFS('Estruturante Móvel'!$M:$M,$B8,'Estruturante Móvel'!$AM:$AM,DV$4))-(COUNTIFS('Estruturante Móvel'!$M:$M,$B8,'Estruturante Móvel'!$AM:$AM,DV$4,'Estruturante Móvel'!$AQ:$AQ,"REPARO FO"))</f>
        <v>0</v>
      </c>
      <c r="DW8" s="140">
        <f>(COUNTIFS('Estruturante Móvel'!$M:$M,$B6,'Estruturante Móvel'!$C:$C,"&lt;&gt;PREVISTO",'Estruturante Móvel'!$G:$G,DV$4,'Estruturante Móvel'!$L:$L,'CRONOGRAMA_CONST+MIGRACAO'!DL$8))</f>
        <v>0</v>
      </c>
      <c r="DX8" s="139">
        <f>(COUNTIFS('Estruturante Móvel'!$M:$M,$B8,'Estruturante Móvel'!$AM:$AM,DX$4))-(COUNTIFS('Estruturante Móvel'!$M:$M,$B8,'Estruturante Móvel'!$AM:$AM,DX$4,'Estruturante Móvel'!$AQ:$AQ,"REPARO FO"))</f>
        <v>0</v>
      </c>
      <c r="DY8" s="140">
        <f>(COUNTIFS('Estruturante Móvel'!$M:$M,$B6,'Estruturante Móvel'!$C:$C,"&lt;&gt;PREVISTO",'Estruturante Móvel'!$G:$G,DX$4,'Estruturante Móvel'!$L:$L,'CRONOGRAMA_CONST+MIGRACAO'!DN$8))</f>
        <v>0</v>
      </c>
      <c r="DZ8" s="139">
        <f>(COUNTIFS('Estruturante Móvel'!$M:$M,$B8,'Estruturante Móvel'!$AM:$AM,DZ$4))-(COUNTIFS('Estruturante Móvel'!$M:$M,$B8,'Estruturante Móvel'!$AM:$AM,DZ$4,'Estruturante Móvel'!$AQ:$AQ,"REPARO FO"))</f>
        <v>0</v>
      </c>
      <c r="EA8" s="140">
        <f>(COUNTIFS('Estruturante Móvel'!$M:$M,$B6,'Estruturante Móvel'!$C:$C,"&lt;&gt;PREVISTO",'Estruturante Móvel'!$G:$G,DZ$4,'Estruturante Móvel'!$L:$L,'CRONOGRAMA_CONST+MIGRACAO'!DP$8))</f>
        <v>0</v>
      </c>
      <c r="EB8" s="139">
        <f>(COUNTIFS('Estruturante Móvel'!$M:$M,$B8,'Estruturante Móvel'!$AM:$AM,EB$4))-(COUNTIFS('Estruturante Móvel'!$M:$M,$B8,'Estruturante Móvel'!$AM:$AM,EB$4,'Estruturante Móvel'!$AQ:$AQ,"REPARO FO"))</f>
        <v>0</v>
      </c>
      <c r="EC8" s="140">
        <f>(COUNTIFS('Estruturante Móvel'!$M:$M,$B6,'Estruturante Móvel'!$C:$C,"&lt;&gt;PREVISTO",'Estruturante Móvel'!$G:$G,EB$4,'Estruturante Móvel'!$L:$L,'CRONOGRAMA_CONST+MIGRACAO'!DR$8))</f>
        <v>0</v>
      </c>
      <c r="ED8" s="139">
        <f>(COUNTIFS('Estruturante Móvel'!$M:$M,$B8,'Estruturante Móvel'!$AM:$AM,ED$4))-(COUNTIFS('Estruturante Móvel'!$M:$M,$B8,'Estruturante Móvel'!$AM:$AM,ED$4,'Estruturante Móvel'!$AQ:$AQ,"REPARO FO"))</f>
        <v>0</v>
      </c>
      <c r="EE8" s="140">
        <f>(COUNTIFS('Estruturante Móvel'!$M:$M,$B6,'Estruturante Móvel'!$C:$C,"&lt;&gt;PREVISTO",'Estruturante Móvel'!$G:$G,ED$4,'Estruturante Móvel'!$L:$L,'CRONOGRAMA_CONST+MIGRACAO'!DT$8))</f>
        <v>0</v>
      </c>
      <c r="EF8" s="139">
        <f>(COUNTIFS('Estruturante Móvel'!$M:$M,$B8,'Estruturante Móvel'!$AM:$AM,EF$4))-(COUNTIFS('Estruturante Móvel'!$M:$M,$B8,'Estruturante Móvel'!$AM:$AM,EF$4,'Estruturante Móvel'!$AQ:$AQ,"REPARO FO"))</f>
        <v>0</v>
      </c>
      <c r="EG8" s="140">
        <f>(COUNTIFS('Estruturante Móvel'!$M:$M,$B6,'Estruturante Móvel'!$C:$C,"&lt;&gt;PREVISTO",'Estruturante Móvel'!$G:$G,EF$4,'Estruturante Móvel'!$L:$L,'CRONOGRAMA_CONST+MIGRACAO'!DV$8))</f>
        <v>0</v>
      </c>
      <c r="EH8" s="139">
        <f>(COUNTIFS('Estruturante Móvel'!$M:$M,$B8,'Estruturante Móvel'!$AM:$AM,EH$4))-(COUNTIFS('Estruturante Móvel'!$M:$M,$B8,'Estruturante Móvel'!$AM:$AM,EH$4,'Estruturante Móvel'!$AQ:$AQ,"REPARO FO"))</f>
        <v>0</v>
      </c>
      <c r="EI8" s="140">
        <f>(COUNTIFS('Estruturante Móvel'!$M:$M,$B6,'Estruturante Móvel'!$C:$C,"&lt;&gt;PREVISTO",'Estruturante Móvel'!$G:$G,EH$4,'Estruturante Móvel'!$L:$L,'CRONOGRAMA_CONST+MIGRACAO'!DX$8))</f>
        <v>0</v>
      </c>
      <c r="EJ8" s="139">
        <f>(COUNTIFS('Estruturante Móvel'!$M:$M,$B8,'Estruturante Móvel'!$AM:$AM,EJ$4))-(COUNTIFS('Estruturante Móvel'!$M:$M,$B8,'Estruturante Móvel'!$AM:$AM,EJ$4,'Estruturante Móvel'!$AQ:$AQ,"REPARO FO"))</f>
        <v>0</v>
      </c>
      <c r="EK8" s="140">
        <f>(COUNTIFS('Estruturante Móvel'!$M:$M,$B6,'Estruturante Móvel'!$C:$C,"&lt;&gt;PREVISTO",'Estruturante Móvel'!$G:$G,EJ$4,'Estruturante Móvel'!$L:$L,'CRONOGRAMA_CONST+MIGRACAO'!DZ$8))</f>
        <v>0</v>
      </c>
      <c r="EL8" s="139">
        <f>(COUNTIFS('Estruturante Móvel'!$M:$M,$B8,'Estruturante Móvel'!$AM:$AM,EL$4))-(COUNTIFS('Estruturante Móvel'!$M:$M,$B8,'Estruturante Móvel'!$AM:$AM,EL$4,'Estruturante Móvel'!$AQ:$AQ,"REPARO FO"))</f>
        <v>0</v>
      </c>
      <c r="EM8" s="140">
        <f>(COUNTIFS('Estruturante Móvel'!$M:$M,$B6,'Estruturante Móvel'!$C:$C,"&lt;&gt;PREVISTO",'Estruturante Móvel'!$G:$G,EL$4,'Estruturante Móvel'!$L:$L,'CRONOGRAMA_CONST+MIGRACAO'!EB$8))</f>
        <v>0</v>
      </c>
      <c r="EN8" s="139">
        <f>(COUNTIFS('Estruturante Móvel'!$M:$M,$B8,'Estruturante Móvel'!$AM:$AM,EN$4))-(COUNTIFS('Estruturante Móvel'!$M:$M,$B8,'Estruturante Móvel'!$AM:$AM,EN$4,'Estruturante Móvel'!$AQ:$AQ,"REPARO FO"))</f>
        <v>0</v>
      </c>
      <c r="EO8" s="140">
        <f>(COUNTIFS('Estruturante Móvel'!$M:$M,$B6,'Estruturante Móvel'!$C:$C,"&lt;&gt;PREVISTO",'Estruturante Móvel'!$G:$G,EN$4,'Estruturante Móvel'!$L:$L,'CRONOGRAMA_CONST+MIGRACAO'!ED$8))</f>
        <v>0</v>
      </c>
      <c r="EP8" s="139">
        <f>(COUNTIFS('Estruturante Móvel'!$M:$M,$B8,'Estruturante Móvel'!$AM:$AM,EP$4))-(COUNTIFS('Estruturante Móvel'!$M:$M,$B8,'Estruturante Móvel'!$AM:$AM,EP$4,'Estruturante Móvel'!$AQ:$AQ,"REPARO FO"))</f>
        <v>0</v>
      </c>
      <c r="EQ8" s="140">
        <f>(COUNTIFS('Estruturante Móvel'!$M:$M,$B6,'Estruturante Móvel'!$C:$C,"&lt;&gt;PREVISTO",'Estruturante Móvel'!$G:$G,EP$4,'Estruturante Móvel'!$L:$L,'CRONOGRAMA_CONST+MIGRACAO'!EF$8))</f>
        <v>0</v>
      </c>
      <c r="ER8" s="139">
        <f>(COUNTIFS('Estruturante Móvel'!$M:$M,$B8,'Estruturante Móvel'!$AM:$AM,ER$4))-(COUNTIFS('Estruturante Móvel'!$M:$M,$B8,'Estruturante Móvel'!$AM:$AM,ER$4,'Estruturante Móvel'!$AQ:$AQ,"REPARO FO"))</f>
        <v>0</v>
      </c>
      <c r="ES8" s="140">
        <f>(COUNTIFS('Estruturante Móvel'!$M:$M,$B6,'Estruturante Móvel'!$C:$C,"&lt;&gt;PREVISTO",'Estruturante Móvel'!$G:$G,ER$4,'Estruturante Móvel'!$L:$L,'CRONOGRAMA_CONST+MIGRACAO'!EH$8))</f>
        <v>0</v>
      </c>
      <c r="ET8" s="139">
        <f>(COUNTIFS('Estruturante Móvel'!$M:$M,$B8,'Estruturante Móvel'!$AM:$AM,ET$4))-(COUNTIFS('Estruturante Móvel'!$M:$M,$B8,'Estruturante Móvel'!$AM:$AM,ET$4,'Estruturante Móvel'!$AQ:$AQ,"REPARO FO"))</f>
        <v>0</v>
      </c>
      <c r="EU8" s="140">
        <f>(COUNTIFS('Estruturante Móvel'!$M:$M,$B6,'Estruturante Móvel'!$C:$C,"&lt;&gt;PREVISTO",'Estruturante Móvel'!$G:$G,ET$4,'Estruturante Móvel'!$L:$L,'CRONOGRAMA_CONST+MIGRACAO'!EJ$8))</f>
        <v>0</v>
      </c>
      <c r="EV8" s="139">
        <f>(COUNTIFS('Estruturante Móvel'!$M:$M,$B8,'Estruturante Móvel'!$AM:$AM,EV$4))-(COUNTIFS('Estruturante Móvel'!$M:$M,$B8,'Estruturante Móvel'!$AM:$AM,EV$4,'Estruturante Móvel'!$AQ:$AQ,"REPARO FO"))</f>
        <v>0</v>
      </c>
      <c r="EW8" s="140">
        <f>(COUNTIFS('Estruturante Móvel'!$M:$M,$B6,'Estruturante Móvel'!$C:$C,"&lt;&gt;PREVISTO",'Estruturante Móvel'!$G:$G,EV$4,'Estruturante Móvel'!$L:$L,'CRONOGRAMA_CONST+MIGRACAO'!EL$8))</f>
        <v>0</v>
      </c>
      <c r="EX8" s="139">
        <f>(COUNTIFS('Estruturante Móvel'!$M:$M,$B8,'Estruturante Móvel'!$AM:$AM,EX$4))-(COUNTIFS('Estruturante Móvel'!$M:$M,$B8,'Estruturante Móvel'!$AM:$AM,EX$4,'Estruturante Móvel'!$AQ:$AQ,"REPARO FO"))</f>
        <v>0</v>
      </c>
      <c r="EY8" s="140">
        <f>(COUNTIFS('Estruturante Móvel'!$M:$M,$B6,'Estruturante Móvel'!$C:$C,"&lt;&gt;PREVISTO",'Estruturante Móvel'!$G:$G,EX$4,'Estruturante Móvel'!$L:$L,'CRONOGRAMA_CONST+MIGRACAO'!EN$8))</f>
        <v>0</v>
      </c>
      <c r="EZ8" s="139">
        <f>(COUNTIFS('Estruturante Móvel'!$M:$M,$B8,'Estruturante Móvel'!$AM:$AM,EZ$4))-(COUNTIFS('Estruturante Móvel'!$M:$M,$B8,'Estruturante Móvel'!$AM:$AM,EZ$4,'Estruturante Móvel'!$AQ:$AQ,"REPARO FO"))</f>
        <v>0</v>
      </c>
      <c r="FA8" s="140">
        <f>(COUNTIFS('Estruturante Móvel'!$M:$M,$B6,'Estruturante Móvel'!$C:$C,"&lt;&gt;PREVISTO",'Estruturante Móvel'!$G:$G,EZ$4,'Estruturante Móvel'!$L:$L,'CRONOGRAMA_CONST+MIGRACAO'!EP$8))</f>
        <v>0</v>
      </c>
      <c r="FB8" s="139">
        <f>(COUNTIFS('Estruturante Móvel'!$M:$M,$B8,'Estruturante Móvel'!$AM:$AM,FB$4))-(COUNTIFS('Estruturante Móvel'!$M:$M,$B8,'Estruturante Móvel'!$AM:$AM,FB$4,'Estruturante Móvel'!$AQ:$AQ,"REPARO FO"))</f>
        <v>0</v>
      </c>
      <c r="FC8" s="140">
        <f>(COUNTIFS('Estruturante Móvel'!$M:$M,$B6,'Estruturante Móvel'!$C:$C,"&lt;&gt;PREVISTO",'Estruturante Móvel'!$G:$G,FB$4,'Estruturante Móvel'!$L:$L,'CRONOGRAMA_CONST+MIGRACAO'!ER$8))</f>
        <v>0</v>
      </c>
      <c r="FD8" s="139">
        <f>(COUNTIFS('Estruturante Móvel'!$M:$M,$B8,'Estruturante Móvel'!$AM:$AM,FD$4))-(COUNTIFS('Estruturante Móvel'!$M:$M,$B8,'Estruturante Móvel'!$AM:$AM,FD$4,'Estruturante Móvel'!$AQ:$AQ,"REPARO FO"))</f>
        <v>0</v>
      </c>
      <c r="FE8" s="140">
        <f>(COUNTIFS('Estruturante Móvel'!$M:$M,$B6,'Estruturante Móvel'!$C:$C,"&lt;&gt;PREVISTO",'Estruturante Móvel'!$G:$G,FD$4,'Estruturante Móvel'!$L:$L,'CRONOGRAMA_CONST+MIGRACAO'!ET$8))</f>
        <v>0</v>
      </c>
      <c r="FF8" s="139">
        <f>(COUNTIFS('Estruturante Móvel'!$M:$M,$B8,'Estruturante Móvel'!$AM:$AM,FF$4))-(COUNTIFS('Estruturante Móvel'!$M:$M,$B8,'Estruturante Móvel'!$AM:$AM,FF$4,'Estruturante Móvel'!$AQ:$AQ,"REPARO FO"))</f>
        <v>0</v>
      </c>
      <c r="FG8" s="140">
        <f>(COUNTIFS('Estruturante Móvel'!$M:$M,$B6,'Estruturante Móvel'!$C:$C,"&lt;&gt;PREVISTO",'Estruturante Móvel'!$G:$G,FF$4,'Estruturante Móvel'!$L:$L,'CRONOGRAMA_CONST+MIGRACAO'!EV$8))</f>
        <v>0</v>
      </c>
      <c r="FH8" s="139">
        <f>(COUNTIFS('Estruturante Móvel'!$M:$M,$B8,'Estruturante Móvel'!$AM:$AM,FH$4))-(COUNTIFS('Estruturante Móvel'!$M:$M,$B8,'Estruturante Móvel'!$AM:$AM,FH$4,'Estruturante Móvel'!$AQ:$AQ,"REPARO FO"))</f>
        <v>0</v>
      </c>
      <c r="FI8" s="140">
        <f>(COUNTIFS('Estruturante Móvel'!$M:$M,$B6,'Estruturante Móvel'!$C:$C,"&lt;&gt;PREVISTO",'Estruturante Móvel'!$G:$G,FH$4,'Estruturante Móvel'!$L:$L,'CRONOGRAMA_CONST+MIGRACAO'!EX$8))</f>
        <v>0</v>
      </c>
      <c r="FJ8" s="139">
        <f>(COUNTIFS('Estruturante Móvel'!$M:$M,$B8,'Estruturante Móvel'!$AM:$AM,FJ$4))-(COUNTIFS('Estruturante Móvel'!$M:$M,$B8,'Estruturante Móvel'!$AM:$AM,FJ$4,'Estruturante Móvel'!$AQ:$AQ,"REPARO FO"))</f>
        <v>0</v>
      </c>
      <c r="FK8" s="140">
        <f>(COUNTIFS('Estruturante Móvel'!$M:$M,$B6,'Estruturante Móvel'!$C:$C,"&lt;&gt;PREVISTO",'Estruturante Móvel'!$G:$G,FJ$4,'Estruturante Móvel'!$L:$L,'CRONOGRAMA_CONST+MIGRACAO'!EZ$8))</f>
        <v>0</v>
      </c>
      <c r="FL8" s="139">
        <f>(COUNTIFS('Estruturante Móvel'!$M:$M,$B8,'Estruturante Móvel'!$AM:$AM,FL$4))-(COUNTIFS('Estruturante Móvel'!$M:$M,$B8,'Estruturante Móvel'!$AM:$AM,FL$4,'Estruturante Móvel'!$AQ:$AQ,"REPARO FO"))</f>
        <v>0</v>
      </c>
      <c r="FM8" s="140">
        <f>(COUNTIFS('Estruturante Móvel'!$M:$M,$B6,'Estruturante Móvel'!$C:$C,"&lt;&gt;PREVISTO",'Estruturante Móvel'!$G:$G,FL$4,'Estruturante Móvel'!$L:$L,'CRONOGRAMA_CONST+MIGRACAO'!FB$8))</f>
        <v>0</v>
      </c>
      <c r="FN8" s="139">
        <f>(COUNTIFS('Estruturante Móvel'!$M:$M,$B8,'Estruturante Móvel'!$AM:$AM,FN$4))-(COUNTIFS('Estruturante Móvel'!$M:$M,$B8,'Estruturante Móvel'!$AM:$AM,FN$4,'Estruturante Móvel'!$AQ:$AQ,"REPARO FO"))</f>
        <v>0</v>
      </c>
      <c r="FO8" s="140">
        <f>(COUNTIFS('Estruturante Móvel'!$M:$M,$B6,'Estruturante Móvel'!$C:$C,"&lt;&gt;PREVISTO",'Estruturante Móvel'!$G:$G,FN$4,'Estruturante Móvel'!$L:$L,'CRONOGRAMA_CONST+MIGRACAO'!FD$8))</f>
        <v>0</v>
      </c>
      <c r="FP8" s="139">
        <f>(COUNTIFS('Estruturante Móvel'!$M:$M,$B8,'Estruturante Móvel'!$AM:$AM,FP$4))-(COUNTIFS('Estruturante Móvel'!$M:$M,$B8,'Estruturante Móvel'!$AM:$AM,FP$4,'Estruturante Móvel'!$AQ:$AQ,"REPARO FO"))</f>
        <v>0</v>
      </c>
      <c r="FQ8" s="140">
        <f>(COUNTIFS('Estruturante Móvel'!$M:$M,$B6,'Estruturante Móvel'!$C:$C,"&lt;&gt;PREVISTO",'Estruturante Móvel'!$G:$G,FP$4,'Estruturante Móvel'!$L:$L,'CRONOGRAMA_CONST+MIGRACAO'!FF$8))</f>
        <v>0</v>
      </c>
      <c r="FR8" s="139">
        <f>(COUNTIFS('Estruturante Móvel'!$M:$M,$B8,'Estruturante Móvel'!$AM:$AM,FR$4))-(COUNTIFS('Estruturante Móvel'!$M:$M,$B8,'Estruturante Móvel'!$AM:$AM,FR$4,'Estruturante Móvel'!$AQ:$AQ,"REPARO FO"))</f>
        <v>0</v>
      </c>
      <c r="FS8" s="140">
        <f>(COUNTIFS('Estruturante Móvel'!$M:$M,$B6,'Estruturante Móvel'!$C:$C,"&lt;&gt;PREVISTO",'Estruturante Móvel'!$G:$G,FR$4,'Estruturante Móvel'!$L:$L,'CRONOGRAMA_CONST+MIGRACAO'!FH$8))</f>
        <v>0</v>
      </c>
      <c r="FT8" s="139">
        <f>(COUNTIFS('Estruturante Móvel'!$M:$M,$B8,'Estruturante Móvel'!$AM:$AM,FT$4))-(COUNTIFS('Estruturante Móvel'!$M:$M,$B8,'Estruturante Móvel'!$AM:$AM,FT$4,'Estruturante Móvel'!$AQ:$AQ,"REPARO FO"))</f>
        <v>0</v>
      </c>
      <c r="FU8" s="140">
        <f>(COUNTIFS('Estruturante Móvel'!$M:$M,$B6,'Estruturante Móvel'!$C:$C,"&lt;&gt;PREVISTO",'Estruturante Móvel'!$G:$G,FT$4,'Estruturante Móvel'!$L:$L,'CRONOGRAMA_CONST+MIGRACAO'!FJ$8))</f>
        <v>0</v>
      </c>
      <c r="FV8" s="139">
        <f>(COUNTIFS('Estruturante Móvel'!$M:$M,$B8,'Estruturante Móvel'!$AM:$AM,FV$4))-(COUNTIFS('Estruturante Móvel'!$M:$M,$B8,'Estruturante Móvel'!$AM:$AM,FV$4,'Estruturante Móvel'!$AQ:$AQ,"REPARO FO"))</f>
        <v>0</v>
      </c>
      <c r="FW8" s="140">
        <f>(COUNTIFS('Estruturante Móvel'!$M:$M,$B6,'Estruturante Móvel'!$C:$C,"&lt;&gt;PREVISTO",'Estruturante Móvel'!$G:$G,FV$4,'Estruturante Móvel'!$L:$L,'CRONOGRAMA_CONST+MIGRACAO'!FL$8))</f>
        <v>0</v>
      </c>
      <c r="FX8" s="139">
        <f>(COUNTIFS('Estruturante Móvel'!$M:$M,$B8,'Estruturante Móvel'!$AM:$AM,FX$4))-(COUNTIFS('Estruturante Móvel'!$M:$M,$B8,'Estruturante Móvel'!$AM:$AM,FX$4,'Estruturante Móvel'!$AQ:$AQ,"REPARO FO"))</f>
        <v>0</v>
      </c>
      <c r="FY8" s="140">
        <f>(COUNTIFS('Estruturante Móvel'!$M:$M,$B6,'Estruturante Móvel'!$C:$C,"&lt;&gt;PREVISTO",'Estruturante Móvel'!$G:$G,FX$4,'Estruturante Móvel'!$L:$L,'CRONOGRAMA_CONST+MIGRACAO'!FN$8))</f>
        <v>0</v>
      </c>
      <c r="FZ8" s="139">
        <f>(COUNTIFS('Estruturante Móvel'!$M:$M,$B8,'Estruturante Móvel'!$AM:$AM,FZ$4))-(COUNTIFS('Estruturante Móvel'!$M:$M,$B8,'Estruturante Móvel'!$AM:$AM,FZ$4,'Estruturante Móvel'!$AQ:$AQ,"REPARO FO"))</f>
        <v>0</v>
      </c>
      <c r="GA8" s="140">
        <f>(COUNTIFS('Estruturante Móvel'!$M:$M,$B6,'Estruturante Móvel'!$C:$C,"&lt;&gt;PREVISTO",'Estruturante Móvel'!$G:$G,FZ$4,'Estruturante Móvel'!$L:$L,'CRONOGRAMA_CONST+MIGRACAO'!FP$8))</f>
        <v>0</v>
      </c>
      <c r="GB8" s="139">
        <f>(COUNTIFS('Estruturante Móvel'!$M:$M,$B8,'Estruturante Móvel'!$AM:$AM,GB$4))-(COUNTIFS('Estruturante Móvel'!$M:$M,$B8,'Estruturante Móvel'!$AM:$AM,GB$4,'Estruturante Móvel'!$AQ:$AQ,"REPARO FO"))</f>
        <v>0</v>
      </c>
      <c r="GC8" s="140">
        <f>(COUNTIFS('Estruturante Móvel'!$M:$M,$B6,'Estruturante Móvel'!$C:$C,"&lt;&gt;PREVISTO",'Estruturante Móvel'!$G:$G,GB$4,'Estruturante Móvel'!$L:$L,'CRONOGRAMA_CONST+MIGRACAO'!FR$8))</f>
        <v>0</v>
      </c>
      <c r="GD8" s="139">
        <f>(COUNTIFS('Estruturante Móvel'!$M:$M,$B8,'Estruturante Móvel'!$AM:$AM,GD$4))-(COUNTIFS('Estruturante Móvel'!$M:$M,$B8,'Estruturante Móvel'!$AM:$AM,GD$4,'Estruturante Móvel'!$AQ:$AQ,"REPARO FO"))</f>
        <v>0</v>
      </c>
      <c r="GE8" s="140">
        <f>(COUNTIFS('Estruturante Móvel'!$M:$M,$B6,'Estruturante Móvel'!$C:$C,"&lt;&gt;PREVISTO",'Estruturante Móvel'!$G:$G,GD$4,'Estruturante Móvel'!$L:$L,'CRONOGRAMA_CONST+MIGRACAO'!FT$8))</f>
        <v>0</v>
      </c>
      <c r="GF8" s="139">
        <f>(COUNTIFS('Estruturante Móvel'!$M:$M,$B8,'Estruturante Móvel'!$AM:$AM,GF$4))-(COUNTIFS('Estruturante Móvel'!$M:$M,$B8,'Estruturante Móvel'!$AM:$AM,GF$4,'Estruturante Móvel'!$AQ:$AQ,"REPARO FO"))</f>
        <v>0</v>
      </c>
      <c r="GG8" s="140">
        <f>(COUNTIFS('Estruturante Móvel'!$M:$M,$B6,'Estruturante Móvel'!$C:$C,"&lt;&gt;PREVISTO",'Estruturante Móvel'!$G:$G,GF$4,'Estruturante Móvel'!$L:$L,'CRONOGRAMA_CONST+MIGRACAO'!FV$8))</f>
        <v>0</v>
      </c>
      <c r="GH8" s="139">
        <f>(COUNTIFS('Estruturante Móvel'!$M:$M,$B8,'Estruturante Móvel'!$AM:$AM,GH$4))-(COUNTIFS('Estruturante Móvel'!$M:$M,$B8,'Estruturante Móvel'!$AM:$AM,GH$4,'Estruturante Móvel'!$AQ:$AQ,"REPARO FO"))</f>
        <v>0</v>
      </c>
      <c r="GI8" s="140">
        <f>(COUNTIFS('Estruturante Móvel'!$M:$M,$B6,'Estruturante Móvel'!$C:$C,"&lt;&gt;PREVISTO",'Estruturante Móvel'!$G:$G,GH$4,'Estruturante Móvel'!$L:$L,'CRONOGRAMA_CONST+MIGRACAO'!FX$8))</f>
        <v>0</v>
      </c>
      <c r="GJ8" s="139">
        <f>(COUNTIFS('Estruturante Móvel'!$M:$M,$B8,'Estruturante Móvel'!$AM:$AM,GJ$4))-(COUNTIFS('Estruturante Móvel'!$M:$M,$B8,'Estruturante Móvel'!$AM:$AM,GJ$4,'Estruturante Móvel'!$AQ:$AQ,"REPARO FO"))</f>
        <v>0</v>
      </c>
      <c r="GK8" s="140">
        <f>(COUNTIFS('Estruturante Móvel'!$M:$M,$B6,'Estruturante Móvel'!$C:$C,"&lt;&gt;PREVISTO",'Estruturante Móvel'!$G:$G,GJ$4,'Estruturante Móvel'!$L:$L,'CRONOGRAMA_CONST+MIGRACAO'!FZ$8))</f>
        <v>0</v>
      </c>
      <c r="GL8" s="139">
        <f>(COUNTIFS('Estruturante Móvel'!$M:$M,$B8,'Estruturante Móvel'!$AM:$AM,GL$4))-(COUNTIFS('Estruturante Móvel'!$M:$M,$B8,'Estruturante Móvel'!$AM:$AM,GL$4,'Estruturante Móvel'!$AQ:$AQ,"REPARO FO"))</f>
        <v>0</v>
      </c>
      <c r="GM8" s="140">
        <f>(COUNTIFS('Estruturante Móvel'!$M:$M,$B6,'Estruturante Móvel'!$C:$C,"&lt;&gt;PREVISTO",'Estruturante Móvel'!$G:$G,GL$4,'Estruturante Móvel'!$L:$L,'CRONOGRAMA_CONST+MIGRACAO'!GB$8))</f>
        <v>0</v>
      </c>
      <c r="GN8" s="139">
        <f>(COUNTIFS('Estruturante Móvel'!$M:$M,$B8,'Estruturante Móvel'!$AM:$AM,GN$4))-(COUNTIFS('Estruturante Móvel'!$M:$M,$B8,'Estruturante Móvel'!$AM:$AM,GN$4,'Estruturante Móvel'!$AQ:$AQ,"REPARO FO"))</f>
        <v>0</v>
      </c>
      <c r="GO8" s="140">
        <f>(COUNTIFS('Estruturante Móvel'!$M:$M,$B6,'Estruturante Móvel'!$C:$C,"&lt;&gt;PREVISTO",'Estruturante Móvel'!$G:$G,GN$4,'Estruturante Móvel'!$L:$L,'CRONOGRAMA_CONST+MIGRACAO'!GD$8))</f>
        <v>0</v>
      </c>
      <c r="GP8" s="139">
        <f>(COUNTIFS('Estruturante Móvel'!$M:$M,$B8,'Estruturante Móvel'!$AM:$AM,GP$4))-(COUNTIFS('Estruturante Móvel'!$M:$M,$B8,'Estruturante Móvel'!$AM:$AM,GP$4,'Estruturante Móvel'!$AQ:$AQ,"REPARO FO"))</f>
        <v>0</v>
      </c>
      <c r="GQ8" s="140">
        <f>(COUNTIFS('Estruturante Móvel'!$M:$M,$B6,'Estruturante Móvel'!$C:$C,"&lt;&gt;PREVISTO",'Estruturante Móvel'!$G:$G,GP$4,'Estruturante Móvel'!$L:$L,'CRONOGRAMA_CONST+MIGRACAO'!GF$8))</f>
        <v>0</v>
      </c>
      <c r="GR8" s="139">
        <f>(COUNTIFS('Estruturante Móvel'!$M:$M,$B8,'Estruturante Móvel'!$AM:$AM,GR$4))-(COUNTIFS('Estruturante Móvel'!$M:$M,$B8,'Estruturante Móvel'!$AM:$AM,GR$4,'Estruturante Móvel'!$AQ:$AQ,"REPARO FO"))</f>
        <v>0</v>
      </c>
      <c r="GS8" s="140">
        <f>(COUNTIFS('Estruturante Móvel'!$M:$M,$B6,'Estruturante Móvel'!$C:$C,"&lt;&gt;PREVISTO",'Estruturante Móvel'!$G:$G,GR$4,'Estruturante Móvel'!$L:$L,'CRONOGRAMA_CONST+MIGRACAO'!GH$8))</f>
        <v>0</v>
      </c>
      <c r="GT8" s="139">
        <f>(COUNTIFS('Estruturante Móvel'!$M:$M,$B8,'Estruturante Móvel'!$AM:$AM,GT$4))-(COUNTIFS('Estruturante Móvel'!$M:$M,$B8,'Estruturante Móvel'!$AM:$AM,GT$4,'Estruturante Móvel'!$AQ:$AQ,"REPARO FO"))</f>
        <v>0</v>
      </c>
      <c r="GU8" s="140">
        <f>(COUNTIFS('Estruturante Móvel'!$M:$M,$B6,'Estruturante Móvel'!$C:$C,"&lt;&gt;PREVISTO",'Estruturante Móvel'!$G:$G,GT$4,'Estruturante Móvel'!$L:$L,'CRONOGRAMA_CONST+MIGRACAO'!GJ$8))</f>
        <v>0</v>
      </c>
      <c r="GV8" s="139">
        <f>(COUNTIFS('Estruturante Móvel'!$M:$M,$B8,'Estruturante Móvel'!$AM:$AM,GV$4))-(COUNTIFS('Estruturante Móvel'!$M:$M,$B8,'Estruturante Móvel'!$AM:$AM,GV$4,'Estruturante Móvel'!$AQ:$AQ,"REPARO FO"))</f>
        <v>0</v>
      </c>
      <c r="GW8" s="140">
        <f>(COUNTIFS('Estruturante Móvel'!$M:$M,$B6,'Estruturante Móvel'!$C:$C,"&lt;&gt;PREVISTO",'Estruturante Móvel'!$G:$G,GV$4,'Estruturante Móvel'!$L:$L,'CRONOGRAMA_CONST+MIGRACAO'!GL$8))</f>
        <v>0</v>
      </c>
      <c r="GX8" s="139">
        <f>(COUNTIFS('Estruturante Móvel'!$M:$M,$B8,'Estruturante Móvel'!$AM:$AM,GX$4))-(COUNTIFS('Estruturante Móvel'!$M:$M,$B8,'Estruturante Móvel'!$AM:$AM,GX$4,'Estruturante Móvel'!$AQ:$AQ,"REPARO FO"))</f>
        <v>0</v>
      </c>
      <c r="GY8" s="140">
        <f>(COUNTIFS('Estruturante Móvel'!$M:$M,$B6,'Estruturante Móvel'!$C:$C,"&lt;&gt;PREVISTO",'Estruturante Móvel'!$G:$G,GX$4,'Estruturante Móvel'!$L:$L,'CRONOGRAMA_CONST+MIGRACAO'!GN$8))</f>
        <v>0</v>
      </c>
      <c r="GZ8" s="139">
        <f>(COUNTIFS('Estruturante Móvel'!$M:$M,$B8,'Estruturante Móvel'!$AM:$AM,GZ$4))-(COUNTIFS('Estruturante Móvel'!$M:$M,$B8,'Estruturante Móvel'!$AM:$AM,GZ$4,'Estruturante Móvel'!$AQ:$AQ,"REPARO FO"))</f>
        <v>0</v>
      </c>
      <c r="HA8" s="140">
        <f>(COUNTIFS('Estruturante Móvel'!$M:$M,$B6,'Estruturante Móvel'!$C:$C,"&lt;&gt;PREVISTO",'Estruturante Móvel'!$G:$G,GZ$4,'Estruturante Móvel'!$L:$L,'CRONOGRAMA_CONST+MIGRACAO'!GP$8))</f>
        <v>0</v>
      </c>
      <c r="HB8" s="139">
        <f>(COUNTIFS('Estruturante Móvel'!$M:$M,$B8,'Estruturante Móvel'!$AM:$AM,HB$4))-(COUNTIFS('Estruturante Móvel'!$M:$M,$B8,'Estruturante Móvel'!$AM:$AM,HB$4,'Estruturante Móvel'!$AQ:$AQ,"REPARO FO"))</f>
        <v>0</v>
      </c>
      <c r="HC8" s="140">
        <f>(COUNTIFS('Estruturante Móvel'!$M:$M,$B6,'Estruturante Móvel'!$C:$C,"&lt;&gt;PREVISTO",'Estruturante Móvel'!$G:$G,HB$4,'Estruturante Móvel'!$L:$L,'CRONOGRAMA_CONST+MIGRACAO'!GR$8))</f>
        <v>0</v>
      </c>
      <c r="HD8" s="139">
        <f>(COUNTIFS('Estruturante Móvel'!$M:$M,$B8,'Estruturante Móvel'!$AM:$AM,HD$4))-(COUNTIFS('Estruturante Móvel'!$M:$M,$B8,'Estruturante Móvel'!$AM:$AM,HD$4,'Estruturante Móvel'!$AQ:$AQ,"REPARO FO"))</f>
        <v>0</v>
      </c>
      <c r="HE8" s="140">
        <f>(COUNTIFS('Estruturante Móvel'!$M:$M,$B6,'Estruturante Móvel'!$C:$C,"&lt;&gt;PREVISTO",'Estruturante Móvel'!$G:$G,HD$4,'Estruturante Móvel'!$L:$L,'CRONOGRAMA_CONST+MIGRACAO'!GT$8))</f>
        <v>0</v>
      </c>
      <c r="HF8" s="139">
        <f>(COUNTIFS('Estruturante Móvel'!$M:$M,$B8,'Estruturante Móvel'!$AM:$AM,HF$4))-(COUNTIFS('Estruturante Móvel'!$M:$M,$B8,'Estruturante Móvel'!$AM:$AM,HF$4,'Estruturante Móvel'!$AQ:$AQ,"REPARO FO"))</f>
        <v>0</v>
      </c>
      <c r="HG8" s="140">
        <f>(COUNTIFS('Estruturante Móvel'!$M:$M,$B6,'Estruturante Móvel'!$C:$C,"&lt;&gt;PREVISTO",'Estruturante Móvel'!$G:$G,HF$4,'Estruturante Móvel'!$L:$L,'CRONOGRAMA_CONST+MIGRACAO'!GV$8))</f>
        <v>0</v>
      </c>
      <c r="HH8" s="139">
        <f>(COUNTIFS('Estruturante Móvel'!$M:$M,$B8,'Estruturante Móvel'!$AM:$AM,HH$4))-(COUNTIFS('Estruturante Móvel'!$M:$M,$B8,'Estruturante Móvel'!$AM:$AM,HH$4,'Estruturante Móvel'!$AQ:$AQ,"REPARO FO"))</f>
        <v>0</v>
      </c>
      <c r="HI8" s="140">
        <f>(COUNTIFS('Estruturante Móvel'!$M:$M,$B6,'Estruturante Móvel'!$C:$C,"&lt;&gt;PREVISTO",'Estruturante Móvel'!$G:$G,HH$4,'Estruturante Móvel'!$L:$L,'CRONOGRAMA_CONST+MIGRACAO'!GX$8))</f>
        <v>0</v>
      </c>
      <c r="HJ8" s="139">
        <f>(COUNTIFS('Estruturante Móvel'!$M:$M,$B8,'Estruturante Móvel'!$AM:$AM,HJ$4))-(COUNTIFS('Estruturante Móvel'!$M:$M,$B8,'Estruturante Móvel'!$AM:$AM,HJ$4,'Estruturante Móvel'!$AQ:$AQ,"REPARO FO"))</f>
        <v>0</v>
      </c>
      <c r="HK8" s="140">
        <f>(COUNTIFS('Estruturante Móvel'!$M:$M,$B6,'Estruturante Móvel'!$C:$C,"&lt;&gt;PREVISTO",'Estruturante Móvel'!$G:$G,HJ$4,'Estruturante Móvel'!$L:$L,'CRONOGRAMA_CONST+MIGRACAO'!GZ$8))</f>
        <v>0</v>
      </c>
      <c r="HL8" s="139">
        <f>(COUNTIFS('Estruturante Móvel'!$M:$M,$B8,'Estruturante Móvel'!$AM:$AM,HL$4))-(COUNTIFS('Estruturante Móvel'!$M:$M,$B8,'Estruturante Móvel'!$AM:$AM,HL$4,'Estruturante Móvel'!$AQ:$AQ,"REPARO FO"))</f>
        <v>0</v>
      </c>
      <c r="HM8" s="140">
        <f>(COUNTIFS('Estruturante Móvel'!$M:$M,$B6,'Estruturante Móvel'!$C:$C,"&lt;&gt;PREVISTO",'Estruturante Móvel'!$G:$G,HL$4,'Estruturante Móvel'!$L:$L,'CRONOGRAMA_CONST+MIGRACAO'!HB$8))</f>
        <v>0</v>
      </c>
      <c r="HN8" s="139">
        <f>(COUNTIFS('Estruturante Móvel'!$M:$M,$B8,'Estruturante Móvel'!$AM:$AM,HN$4))-(COUNTIFS('Estruturante Móvel'!$M:$M,$B8,'Estruturante Móvel'!$AM:$AM,HN$4,'Estruturante Móvel'!$AQ:$AQ,"REPARO FO"))</f>
        <v>0</v>
      </c>
      <c r="HO8" s="140">
        <f>(COUNTIFS('Estruturante Móvel'!$M:$M,$B6,'Estruturante Móvel'!$C:$C,"&lt;&gt;PREVISTO",'Estruturante Móvel'!$G:$G,HN$4,'Estruturante Móvel'!$L:$L,'CRONOGRAMA_CONST+MIGRACAO'!HD$8))</f>
        <v>0</v>
      </c>
      <c r="HP8" s="139">
        <f>(COUNTIFS('Estruturante Móvel'!$M:$M,$B8,'Estruturante Móvel'!$AM:$AM,HP$4))-(COUNTIFS('Estruturante Móvel'!$M:$M,$B8,'Estruturante Móvel'!$AM:$AM,HP$4,'Estruturante Móvel'!$AQ:$AQ,"REPARO FO"))</f>
        <v>0</v>
      </c>
      <c r="HQ8" s="140">
        <f>(COUNTIFS('Estruturante Móvel'!$M:$M,$B6,'Estruturante Móvel'!$C:$C,"&lt;&gt;PREVISTO",'Estruturante Móvel'!$G:$G,HP$4,'Estruturante Móvel'!$L:$L,'CRONOGRAMA_CONST+MIGRACAO'!HF$8))</f>
        <v>0</v>
      </c>
      <c r="HR8" s="139">
        <f>(COUNTIFS('Estruturante Móvel'!$M:$M,$B8,'Estruturante Móvel'!$AM:$AM,HR$4))-(COUNTIFS('Estruturante Móvel'!$M:$M,$B8,'Estruturante Móvel'!$AM:$AM,HR$4,'Estruturante Móvel'!$AQ:$AQ,"REPARO FO"))</f>
        <v>0</v>
      </c>
      <c r="HS8" s="140">
        <f>(COUNTIFS('Estruturante Móvel'!$M:$M,$B6,'Estruturante Móvel'!$C:$C,"&lt;&gt;PREVISTO",'Estruturante Móvel'!$G:$G,HR$4,'Estruturante Móvel'!$L:$L,'CRONOGRAMA_CONST+MIGRACAO'!HH$8))</f>
        <v>0</v>
      </c>
      <c r="HT8" s="139">
        <f>(COUNTIFS('Estruturante Móvel'!$M:$M,$B8,'Estruturante Móvel'!$AM:$AM,HT$4))-(COUNTIFS('Estruturante Móvel'!$M:$M,$B8,'Estruturante Móvel'!$AM:$AM,HT$4,'Estruturante Móvel'!$AQ:$AQ,"REPARO FO"))</f>
        <v>0</v>
      </c>
      <c r="HU8" s="140">
        <f>(COUNTIFS('Estruturante Móvel'!$M:$M,$B6,'Estruturante Móvel'!$C:$C,"&lt;&gt;PREVISTO",'Estruturante Móvel'!$G:$G,HT$4,'Estruturante Móvel'!$L:$L,'CRONOGRAMA_CONST+MIGRACAO'!HJ$8))</f>
        <v>0</v>
      </c>
      <c r="HV8" s="139">
        <f>(COUNTIFS('Estruturante Móvel'!$M:$M,$B8,'Estruturante Móvel'!$AM:$AM,HV$4))-(COUNTIFS('Estruturante Móvel'!$M:$M,$B8,'Estruturante Móvel'!$AM:$AM,HV$4,'Estruturante Móvel'!$AQ:$AQ,"REPARO FO"))</f>
        <v>0</v>
      </c>
      <c r="HW8" s="140">
        <f>(COUNTIFS('Estruturante Móvel'!$M:$M,$B6,'Estruturante Móvel'!$C:$C,"&lt;&gt;PREVISTO",'Estruturante Móvel'!$G:$G,HV$4,'Estruturante Móvel'!$L:$L,'CRONOGRAMA_CONST+MIGRACAO'!HL$8))</f>
        <v>0</v>
      </c>
      <c r="HX8" s="139">
        <f>(COUNTIFS('Estruturante Móvel'!$M:$M,$B8,'Estruturante Móvel'!$AM:$AM,HX$4))-(COUNTIFS('Estruturante Móvel'!$M:$M,$B8,'Estruturante Móvel'!$AM:$AM,HX$4,'Estruturante Móvel'!$AQ:$AQ,"REPARO FO"))</f>
        <v>0</v>
      </c>
      <c r="HY8" s="140">
        <f>(COUNTIFS('Estruturante Móvel'!$M:$M,$B6,'Estruturante Móvel'!$C:$C,"&lt;&gt;PREVISTO",'Estruturante Móvel'!$G:$G,HX$4,'Estruturante Móvel'!$L:$L,'CRONOGRAMA_CONST+MIGRACAO'!HN$8))</f>
        <v>0</v>
      </c>
      <c r="HZ8" s="139">
        <f>(COUNTIFS('Estruturante Móvel'!$M:$M,$B8,'Estruturante Móvel'!$AM:$AM,HZ$4))-(COUNTIFS('Estruturante Móvel'!$M:$M,$B8,'Estruturante Móvel'!$AM:$AM,HZ$4,'Estruturante Móvel'!$AQ:$AQ,"REPARO FO"))</f>
        <v>0</v>
      </c>
      <c r="IA8" s="140">
        <f>(COUNTIFS('Estruturante Móvel'!$M:$M,$B6,'Estruturante Móvel'!$C:$C,"&lt;&gt;PREVISTO",'Estruturante Móvel'!$G:$G,HZ$4,'Estruturante Móvel'!$L:$L,'CRONOGRAMA_CONST+MIGRACAO'!HP$8))</f>
        <v>0</v>
      </c>
      <c r="IB8" s="139">
        <f>(COUNTIFS('Estruturante Móvel'!$M:$M,$B8,'Estruturante Móvel'!$AM:$AM,IB$4))-(COUNTIFS('Estruturante Móvel'!$M:$M,$B8,'Estruturante Móvel'!$AM:$AM,IB$4,'Estruturante Móvel'!$AQ:$AQ,"REPARO FO"))</f>
        <v>0</v>
      </c>
      <c r="IC8" s="140">
        <f>(COUNTIFS('Estruturante Móvel'!$M:$M,$B6,'Estruturante Móvel'!$C:$C,"&lt;&gt;PREVISTO",'Estruturante Móvel'!$G:$G,IB$4,'Estruturante Móvel'!$L:$L,'CRONOGRAMA_CONST+MIGRACAO'!HR$8))</f>
        <v>0</v>
      </c>
      <c r="ID8" s="139">
        <f>(COUNTIFS('Estruturante Móvel'!$M:$M,$B8,'Estruturante Móvel'!$AM:$AM,ID$4))-(COUNTIFS('Estruturante Móvel'!$M:$M,$B8,'Estruturante Móvel'!$AM:$AM,ID$4,'Estruturante Móvel'!$AQ:$AQ,"REPARO FO"))</f>
        <v>0</v>
      </c>
      <c r="IE8" s="140">
        <f>(COUNTIFS('Estruturante Móvel'!$M:$M,$B6,'Estruturante Móvel'!$C:$C,"&lt;&gt;PREVISTO",'Estruturante Móvel'!$G:$G,ID$4,'Estruturante Móvel'!$L:$L,'CRONOGRAMA_CONST+MIGRACAO'!HT$8))</f>
        <v>0</v>
      </c>
      <c r="IF8" s="139">
        <f>(COUNTIFS('Estruturante Móvel'!$M:$M,$B8,'Estruturante Móvel'!$AM:$AM,IF$4))-(COUNTIFS('Estruturante Móvel'!$M:$M,$B8,'Estruturante Móvel'!$AM:$AM,IF$4,'Estruturante Móvel'!$AQ:$AQ,"REPARO FO"))</f>
        <v>0</v>
      </c>
      <c r="IG8" s="140">
        <f>(COUNTIFS('Estruturante Móvel'!$M:$M,$B6,'Estruturante Móvel'!$C:$C,"&lt;&gt;PREVISTO",'Estruturante Móvel'!$G:$G,IF$4,'Estruturante Móvel'!$L:$L,'CRONOGRAMA_CONST+MIGRACAO'!HV$8))</f>
        <v>0</v>
      </c>
      <c r="IH8" s="139">
        <f>(COUNTIFS('Estruturante Móvel'!$M:$M,$B8,'Estruturante Móvel'!$AM:$AM,IH$4))-(COUNTIFS('Estruturante Móvel'!$M:$M,$B8,'Estruturante Móvel'!$AM:$AM,IH$4,'Estruturante Móvel'!$AQ:$AQ,"REPARO FO"))</f>
        <v>0</v>
      </c>
      <c r="II8" s="140">
        <f>(COUNTIFS('Estruturante Móvel'!$M:$M,$B6,'Estruturante Móvel'!$C:$C,"&lt;&gt;PREVISTO",'Estruturante Móvel'!$G:$G,IH$4,'Estruturante Móvel'!$L:$L,'CRONOGRAMA_CONST+MIGRACAO'!HX$8))</f>
        <v>0</v>
      </c>
      <c r="IJ8" s="139">
        <f>(COUNTIFS('Estruturante Móvel'!$M:$M,$B8,'Estruturante Móvel'!$AM:$AM,IJ$4))-(COUNTIFS('Estruturante Móvel'!$M:$M,$B8,'Estruturante Móvel'!$AM:$AM,IJ$4,'Estruturante Móvel'!$AQ:$AQ,"REPARO FO"))</f>
        <v>0</v>
      </c>
      <c r="IK8" s="140">
        <f>(COUNTIFS('Estruturante Móvel'!$M:$M,$B6,'Estruturante Móvel'!$C:$C,"&lt;&gt;PREVISTO",'Estruturante Móvel'!$G:$G,IJ$4,'Estruturante Móvel'!$L:$L,'CRONOGRAMA_CONST+MIGRACAO'!HZ$8))</f>
        <v>0</v>
      </c>
      <c r="IL8" s="139">
        <f>(COUNTIFS('Estruturante Móvel'!$M:$M,$B8,'Estruturante Móvel'!$AM:$AM,IL$4))-(COUNTIFS('Estruturante Móvel'!$M:$M,$B8,'Estruturante Móvel'!$AM:$AM,IL$4,'Estruturante Móvel'!$AQ:$AQ,"REPARO FO"))</f>
        <v>0</v>
      </c>
      <c r="IM8" s="140">
        <f>(COUNTIFS('Estruturante Móvel'!$M:$M,$B6,'Estruturante Móvel'!$C:$C,"&lt;&gt;PREVISTO",'Estruturante Móvel'!$G:$G,IL$4,'Estruturante Móvel'!$L:$L,'CRONOGRAMA_CONST+MIGRACAO'!IB$8))</f>
        <v>0</v>
      </c>
      <c r="IN8" s="139">
        <f>(COUNTIFS('Estruturante Móvel'!$M:$M,$B8,'Estruturante Móvel'!$AM:$AM,IN$4))-(COUNTIFS('Estruturante Móvel'!$M:$M,$B8,'Estruturante Móvel'!$AM:$AM,IN$4,'Estruturante Móvel'!$AQ:$AQ,"REPARO FO"))</f>
        <v>0</v>
      </c>
      <c r="IO8" s="140">
        <f>(COUNTIFS('Estruturante Móvel'!$M:$M,$B6,'Estruturante Móvel'!$C:$C,"&lt;&gt;PREVISTO",'Estruturante Móvel'!$G:$G,IN$4,'Estruturante Móvel'!$L:$L,'CRONOGRAMA_CONST+MIGRACAO'!ID$8))</f>
        <v>0</v>
      </c>
      <c r="IP8" s="139">
        <f>(COUNTIFS('Estruturante Móvel'!$M:$M,$B8,'Estruturante Móvel'!$AM:$AM,IP$4))-(COUNTIFS('Estruturante Móvel'!$M:$M,$B8,'Estruturante Móvel'!$AM:$AM,IP$4,'Estruturante Móvel'!$AQ:$AQ,"REPARO FO"))</f>
        <v>0</v>
      </c>
      <c r="IQ8" s="140">
        <f>(COUNTIFS('Estruturante Móvel'!$M:$M,$B6,'Estruturante Móvel'!$C:$C,"&lt;&gt;PREVISTO",'Estruturante Móvel'!$G:$G,IP$4,'Estruturante Móvel'!$L:$L,'CRONOGRAMA_CONST+MIGRACAO'!IF$8))</f>
        <v>0</v>
      </c>
      <c r="IR8" s="139">
        <f>(COUNTIFS('Estruturante Móvel'!$M:$M,$B8,'Estruturante Móvel'!$AM:$AM,IR$4))-(COUNTIFS('Estruturante Móvel'!$M:$M,$B8,'Estruturante Móvel'!$AM:$AM,IR$4,'Estruturante Móvel'!$AQ:$AQ,"REPARO FO"))</f>
        <v>0</v>
      </c>
      <c r="IS8" s="140">
        <f>(COUNTIFS('Estruturante Móvel'!$M:$M,$B6,'Estruturante Móvel'!$C:$C,"&lt;&gt;PREVISTO",'Estruturante Móvel'!$G:$G,IR$4,'Estruturante Móvel'!$L:$L,'CRONOGRAMA_CONST+MIGRACAO'!IH$8))</f>
        <v>0</v>
      </c>
      <c r="IT8" s="139">
        <f>(COUNTIFS('Estruturante Móvel'!$M:$M,$B8,'Estruturante Móvel'!$AM:$AM,IT$4))-(COUNTIFS('Estruturante Móvel'!$M:$M,$B8,'Estruturante Móvel'!$AM:$AM,IT$4,'Estruturante Móvel'!$AQ:$AQ,"REPARO FO"))</f>
        <v>0</v>
      </c>
      <c r="IU8" s="140">
        <f>(COUNTIFS('Estruturante Móvel'!$M:$M,$B6,'Estruturante Móvel'!$C:$C,"&lt;&gt;PREVISTO",'Estruturante Móvel'!$G:$G,IT$4,'Estruturante Móvel'!$L:$L,'CRONOGRAMA_CONST+MIGRACAO'!IJ$8))</f>
        <v>0</v>
      </c>
      <c r="IV8" s="139">
        <f>(COUNTIFS('Estruturante Móvel'!$M:$M,$B8,'Estruturante Móvel'!$AM:$AM,IV$4))-(COUNTIFS('Estruturante Móvel'!$M:$M,$B8,'Estruturante Móvel'!$AM:$AM,IV$4,'Estruturante Móvel'!$AQ:$AQ,"REPARO FO"))</f>
        <v>0</v>
      </c>
      <c r="IW8" s="140">
        <f>(COUNTIFS('Estruturante Móvel'!$M:$M,$B6,'Estruturante Móvel'!$C:$C,"&lt;&gt;PREVISTO",'Estruturante Móvel'!$G:$G,IV$4,'Estruturante Móvel'!$L:$L,'CRONOGRAMA_CONST+MIGRACAO'!IL$8))</f>
        <v>0</v>
      </c>
      <c r="IX8" s="139">
        <f>(COUNTIFS('Estruturante Móvel'!$M:$M,$B8,'Estruturante Móvel'!$AM:$AM,IX$4))-(COUNTIFS('Estruturante Móvel'!$M:$M,$B8,'Estruturante Móvel'!$AM:$AM,IX$4,'Estruturante Móvel'!$AQ:$AQ,"REPARO FO"))</f>
        <v>0</v>
      </c>
      <c r="IY8" s="140">
        <f>(COUNTIFS('Estruturante Móvel'!$M:$M,$B6,'Estruturante Móvel'!$C:$C,"&lt;&gt;PREVISTO",'Estruturante Móvel'!$G:$G,IX$4,'Estruturante Móvel'!$L:$L,'CRONOGRAMA_CONST+MIGRACAO'!IN$8))</f>
        <v>0</v>
      </c>
      <c r="IZ8" s="139">
        <f>(COUNTIFS('Estruturante Móvel'!$M:$M,$B8,'Estruturante Móvel'!$AM:$AM,IZ$4))-(COUNTIFS('Estruturante Móvel'!$M:$M,$B8,'Estruturante Móvel'!$AM:$AM,IZ$4,'Estruturante Móvel'!$AQ:$AQ,"REPARO FO"))</f>
        <v>0</v>
      </c>
      <c r="JA8" s="140">
        <f>(COUNTIFS('Estruturante Móvel'!$M:$M,$B6,'Estruturante Móvel'!$C:$C,"&lt;&gt;PREVISTO",'Estruturante Móvel'!$G:$G,IZ$4,'Estruturante Móvel'!$L:$L,'CRONOGRAMA_CONST+MIGRACAO'!IP$8))</f>
        <v>0</v>
      </c>
      <c r="JB8" s="139">
        <f>(COUNTIFS('Estruturante Móvel'!$M:$M,$B8,'Estruturante Móvel'!$AM:$AM,JB$4))-(COUNTIFS('Estruturante Móvel'!$M:$M,$B8,'Estruturante Móvel'!$AM:$AM,JB$4,'Estruturante Móvel'!$AQ:$AQ,"REPARO FO"))</f>
        <v>0</v>
      </c>
      <c r="JC8" s="140">
        <f>(COUNTIFS('Estruturante Móvel'!$M:$M,$B6,'Estruturante Móvel'!$C:$C,"&lt;&gt;PREVISTO",'Estruturante Móvel'!$G:$G,JB$4,'Estruturante Móvel'!$L:$L,'CRONOGRAMA_CONST+MIGRACAO'!IR$8))</f>
        <v>0</v>
      </c>
      <c r="JD8" s="139">
        <f>(COUNTIFS('Estruturante Móvel'!$M:$M,$B8,'Estruturante Móvel'!$AM:$AM,JD$4))-(COUNTIFS('Estruturante Móvel'!$M:$M,$B8,'Estruturante Móvel'!$AM:$AM,JD$4,'Estruturante Móvel'!$AQ:$AQ,"REPARO FO"))</f>
        <v>0</v>
      </c>
      <c r="JE8" s="140">
        <f>(COUNTIFS('Estruturante Móvel'!$M:$M,$B6,'Estruturante Móvel'!$C:$C,"&lt;&gt;PREVISTO",'Estruturante Móvel'!$G:$G,JD$4,'Estruturante Móvel'!$L:$L,'CRONOGRAMA_CONST+MIGRACAO'!IT$8))</f>
        <v>0</v>
      </c>
      <c r="JF8" s="139">
        <f>(COUNTIFS('Estruturante Móvel'!$M:$M,$B8,'Estruturante Móvel'!$AM:$AM,JF$4))-(COUNTIFS('Estruturante Móvel'!$M:$M,$B8,'Estruturante Móvel'!$AM:$AM,JF$4,'Estruturante Móvel'!$AQ:$AQ,"REPARO FO"))</f>
        <v>0</v>
      </c>
      <c r="JG8" s="140">
        <f>(COUNTIFS('Estruturante Móvel'!$M:$M,$B6,'Estruturante Móvel'!$C:$C,"&lt;&gt;PREVISTO",'Estruturante Móvel'!$G:$G,JF$4,'Estruturante Móvel'!$L:$L,'CRONOGRAMA_CONST+MIGRACAO'!IV$8))</f>
        <v>0</v>
      </c>
      <c r="JH8" s="139">
        <f>(COUNTIFS('Estruturante Móvel'!$M:$M,$B8,'Estruturante Móvel'!$AM:$AM,JH$4))-(COUNTIFS('Estruturante Móvel'!$M:$M,$B8,'Estruturante Móvel'!$AM:$AM,JH$4,'Estruturante Móvel'!$AQ:$AQ,"REPARO FO"))</f>
        <v>0</v>
      </c>
      <c r="JI8" s="140">
        <f>(COUNTIFS('Estruturante Móvel'!$M:$M,$B6,'Estruturante Móvel'!$C:$C,"&lt;&gt;PREVISTO",'Estruturante Móvel'!$G:$G,JH$4,'Estruturante Móvel'!$L:$L,'CRONOGRAMA_CONST+MIGRACAO'!IX$8))</f>
        <v>0</v>
      </c>
      <c r="JJ8" s="139">
        <f>(COUNTIFS('Estruturante Móvel'!$M:$M,$B8,'Estruturante Móvel'!$AM:$AM,JJ$4))-(COUNTIFS('Estruturante Móvel'!$M:$M,$B8,'Estruturante Móvel'!$AM:$AM,JJ$4,'Estruturante Móvel'!$AQ:$AQ,"REPARO FO"))</f>
        <v>0</v>
      </c>
      <c r="JK8" s="140">
        <f>(COUNTIFS('Estruturante Móvel'!$M:$M,$B6,'Estruturante Móvel'!$C:$C,"&lt;&gt;PREVISTO",'Estruturante Móvel'!$G:$G,JJ$4,'Estruturante Móvel'!$L:$L,'CRONOGRAMA_CONST+MIGRACAO'!IZ$8))</f>
        <v>0</v>
      </c>
      <c r="JL8" s="139">
        <f>(COUNTIFS('Estruturante Móvel'!$M:$M,$B8,'Estruturante Móvel'!$AM:$AM,JL$4))-(COUNTIFS('Estruturante Móvel'!$M:$M,$B8,'Estruturante Móvel'!$AM:$AM,JL$4,'Estruturante Móvel'!$AQ:$AQ,"REPARO FO"))</f>
        <v>0</v>
      </c>
      <c r="JM8" s="140">
        <f>(COUNTIFS('Estruturante Móvel'!$M:$M,$B6,'Estruturante Móvel'!$C:$C,"&lt;&gt;PREVISTO",'Estruturante Móvel'!$G:$G,JL$4,'Estruturante Móvel'!$L:$L,'CRONOGRAMA_CONST+MIGRACAO'!JB$8))</f>
        <v>0</v>
      </c>
      <c r="JN8" s="139">
        <f>(COUNTIFS('Estruturante Móvel'!$M:$M,$B8,'Estruturante Móvel'!$AM:$AM,JN$4))-(COUNTIFS('Estruturante Móvel'!$M:$M,$B8,'Estruturante Móvel'!$AM:$AM,JN$4,'Estruturante Móvel'!$AQ:$AQ,"REPARO FO"))</f>
        <v>0</v>
      </c>
      <c r="JO8" s="140">
        <f>(COUNTIFS('Estruturante Móvel'!$M:$M,$B6,'Estruturante Móvel'!$C:$C,"&lt;&gt;PREVISTO",'Estruturante Móvel'!$G:$G,JN$4,'Estruturante Móvel'!$L:$L,'CRONOGRAMA_CONST+MIGRACAO'!JD$8))</f>
        <v>0</v>
      </c>
      <c r="JP8" s="139">
        <f>(COUNTIFS('Estruturante Móvel'!$M:$M,$B8,'Estruturante Móvel'!$AM:$AM,JP$4))-(COUNTIFS('Estruturante Móvel'!$M:$M,$B8,'Estruturante Móvel'!$AM:$AM,JP$4,'Estruturante Móvel'!$AQ:$AQ,"REPARO FO"))</f>
        <v>0</v>
      </c>
      <c r="JQ8" s="140">
        <f>(COUNTIFS('Estruturante Móvel'!$M:$M,$B6,'Estruturante Móvel'!$C:$C,"&lt;&gt;PREVISTO",'Estruturante Móvel'!$G:$G,JP$4,'Estruturante Móvel'!$L:$L,'CRONOGRAMA_CONST+MIGRACAO'!JF$8))</f>
        <v>0</v>
      </c>
      <c r="JR8" s="139">
        <f>(COUNTIFS('Estruturante Móvel'!$M:$M,$B8,'Estruturante Móvel'!$AM:$AM,JR$4))-(COUNTIFS('Estruturante Móvel'!$M:$M,$B8,'Estruturante Móvel'!$AM:$AM,JR$4,'Estruturante Móvel'!$AQ:$AQ,"REPARO FO"))</f>
        <v>0</v>
      </c>
      <c r="JS8" s="140">
        <f>(COUNTIFS('Estruturante Móvel'!$M:$M,$B6,'Estruturante Móvel'!$C:$C,"&lt;&gt;PREVISTO",'Estruturante Móvel'!$G:$G,JR$4,'Estruturante Móvel'!$L:$L,'CRONOGRAMA_CONST+MIGRACAO'!JH$8))</f>
        <v>0</v>
      </c>
      <c r="JT8" s="139">
        <f>(COUNTIFS('Estruturante Móvel'!$M:$M,$B8,'Estruturante Móvel'!$AM:$AM,JT$4))-(COUNTIFS('Estruturante Móvel'!$M:$M,$B8,'Estruturante Móvel'!$AM:$AM,JT$4,'Estruturante Móvel'!$AQ:$AQ,"REPARO FO"))</f>
        <v>0</v>
      </c>
      <c r="JU8" s="140">
        <f>(COUNTIFS('Estruturante Móvel'!$M:$M,$B6,'Estruturante Móvel'!$C:$C,"&lt;&gt;PREVISTO",'Estruturante Móvel'!$G:$G,JT$4,'Estruturante Móvel'!$L:$L,'CRONOGRAMA_CONST+MIGRACAO'!JJ$8))</f>
        <v>0</v>
      </c>
      <c r="JV8" s="139">
        <f>(COUNTIFS('Estruturante Móvel'!$M:$M,$B8,'Estruturante Móvel'!$AM:$AM,JV$4))-(COUNTIFS('Estruturante Móvel'!$M:$M,$B8,'Estruturante Móvel'!$AM:$AM,JV$4,'Estruturante Móvel'!$AQ:$AQ,"REPARO FO"))</f>
        <v>0</v>
      </c>
      <c r="JW8" s="140">
        <f>(COUNTIFS('Estruturante Móvel'!$M:$M,$B6,'Estruturante Móvel'!$C:$C,"&lt;&gt;PREVISTO",'Estruturante Móvel'!$G:$G,JV$4,'Estruturante Móvel'!$L:$L,'CRONOGRAMA_CONST+MIGRACAO'!JL$8))</f>
        <v>0</v>
      </c>
      <c r="JX8" s="139">
        <f>(COUNTIFS('Estruturante Móvel'!$M:$M,$B8,'Estruturante Móvel'!$AM:$AM,JX$4))-(COUNTIFS('Estruturante Móvel'!$M:$M,$B8,'Estruturante Móvel'!$AM:$AM,JX$4,'Estruturante Móvel'!$AQ:$AQ,"REPARO FO"))</f>
        <v>0</v>
      </c>
      <c r="JY8" s="140">
        <f>(COUNTIFS('Estruturante Móvel'!$M:$M,$B6,'Estruturante Móvel'!$C:$C,"&lt;&gt;PREVISTO",'Estruturante Móvel'!$G:$G,JX$4,'Estruturante Móvel'!$L:$L,'CRONOGRAMA_CONST+MIGRACAO'!JN$8))</f>
        <v>0</v>
      </c>
      <c r="JZ8" s="139">
        <f>(COUNTIFS('Estruturante Móvel'!$M:$M,$B8,'Estruturante Móvel'!$AM:$AM,JZ$4))-(COUNTIFS('Estruturante Móvel'!$M:$M,$B8,'Estruturante Móvel'!$AM:$AM,JZ$4,'Estruturante Móvel'!$AQ:$AQ,"REPARO FO"))</f>
        <v>0</v>
      </c>
      <c r="KA8" s="140">
        <f>(COUNTIFS('Estruturante Móvel'!$M:$M,$B6,'Estruturante Móvel'!$C:$C,"&lt;&gt;PREVISTO",'Estruturante Móvel'!$G:$G,JZ$4,'Estruturante Móvel'!$L:$L,'CRONOGRAMA_CONST+MIGRACAO'!JP$8))</f>
        <v>0</v>
      </c>
      <c r="KB8" s="139">
        <f>(COUNTIFS('Estruturante Móvel'!$M:$M,$B8,'Estruturante Móvel'!$AM:$AM,KB$4))-(COUNTIFS('Estruturante Móvel'!$M:$M,$B8,'Estruturante Móvel'!$AM:$AM,KB$4,'Estruturante Móvel'!$AQ:$AQ,"REPARO FO"))</f>
        <v>0</v>
      </c>
      <c r="KC8" s="140">
        <f>(COUNTIFS('Estruturante Móvel'!$M:$M,$B6,'Estruturante Móvel'!$C:$C,"&lt;&gt;PREVISTO",'Estruturante Móvel'!$G:$G,KB$4,'Estruturante Móvel'!$L:$L,'CRONOGRAMA_CONST+MIGRACAO'!JR$8))</f>
        <v>0</v>
      </c>
      <c r="KD8" s="139">
        <f>(COUNTIFS('Estruturante Móvel'!$M:$M,$B8,'Estruturante Móvel'!$AM:$AM,KD$4))-(COUNTIFS('Estruturante Móvel'!$M:$M,$B8,'Estruturante Móvel'!$AM:$AM,KD$4,'Estruturante Móvel'!$AQ:$AQ,"REPARO FO"))</f>
        <v>0</v>
      </c>
      <c r="KE8" s="140">
        <f>(COUNTIFS('Estruturante Móvel'!$M:$M,$B6,'Estruturante Móvel'!$C:$C,"&lt;&gt;PREVISTO",'Estruturante Móvel'!$G:$G,KD$4,'Estruturante Móvel'!$L:$L,'CRONOGRAMA_CONST+MIGRACAO'!JT$8))</f>
        <v>0</v>
      </c>
      <c r="KF8" s="139">
        <f>(COUNTIFS('Estruturante Móvel'!$M:$M,$B8,'Estruturante Móvel'!$AM:$AM,KF$4))-(COUNTIFS('Estruturante Móvel'!$M:$M,$B8,'Estruturante Móvel'!$AM:$AM,KF$4,'Estruturante Móvel'!$AQ:$AQ,"REPARO FO"))</f>
        <v>0</v>
      </c>
      <c r="KG8" s="140">
        <f>(COUNTIFS('Estruturante Móvel'!$M:$M,$B6,'Estruturante Móvel'!$C:$C,"&lt;&gt;PREVISTO",'Estruturante Móvel'!$G:$G,KF$4,'Estruturante Móvel'!$L:$L,'CRONOGRAMA_CONST+MIGRACAO'!JV$8))</f>
        <v>0</v>
      </c>
      <c r="KH8" s="139">
        <f>(COUNTIFS('Estruturante Móvel'!$M:$M,$B8,'Estruturante Móvel'!$AM:$AM,KH$4))-(COUNTIFS('Estruturante Móvel'!$M:$M,$B8,'Estruturante Móvel'!$AM:$AM,KH$4,'Estruturante Móvel'!$AQ:$AQ,"REPARO FO"))</f>
        <v>0</v>
      </c>
      <c r="KI8" s="140">
        <f>(COUNTIFS('Estruturante Móvel'!$M:$M,$B6,'Estruturante Móvel'!$C:$C,"&lt;&gt;PREVISTO",'Estruturante Móvel'!$G:$G,KH$4,'Estruturante Móvel'!$L:$L,'CRONOGRAMA_CONST+MIGRACAO'!JX$8))</f>
        <v>0</v>
      </c>
      <c r="KJ8" s="139">
        <f>(COUNTIFS('Estruturante Móvel'!$M:$M,$B8,'Estruturante Móvel'!$AM:$AM,KJ$4))-(COUNTIFS('Estruturante Móvel'!$M:$M,$B8,'Estruturante Móvel'!$AM:$AM,KJ$4,'Estruturante Móvel'!$AQ:$AQ,"REPARO FO"))</f>
        <v>0</v>
      </c>
      <c r="KK8" s="140">
        <f>(COUNTIFS('Estruturante Móvel'!$M:$M,$B6,'Estruturante Móvel'!$C:$C,"&lt;&gt;PREVISTO",'Estruturante Móvel'!$G:$G,KJ$4,'Estruturante Móvel'!$L:$L,'CRONOGRAMA_CONST+MIGRACAO'!JZ$8))</f>
        <v>0</v>
      </c>
      <c r="KL8" s="139">
        <f>(COUNTIFS('Estruturante Móvel'!$M:$M,$B8,'Estruturante Móvel'!$AM:$AM,KL$4))-(COUNTIFS('Estruturante Móvel'!$M:$M,$B8,'Estruturante Móvel'!$AM:$AM,KL$4,'Estruturante Móvel'!$AQ:$AQ,"REPARO FO"))</f>
        <v>0</v>
      </c>
      <c r="KM8" s="140">
        <f>(COUNTIFS('Estruturante Móvel'!$M:$M,$B6,'Estruturante Móvel'!$C:$C,"&lt;&gt;PREVISTO",'Estruturante Móvel'!$G:$G,KL$4,'Estruturante Móvel'!$L:$L,'CRONOGRAMA_CONST+MIGRACAO'!KB$8))</f>
        <v>0</v>
      </c>
      <c r="KN8" s="139">
        <f>(COUNTIFS('Estruturante Móvel'!$M:$M,$B8,'Estruturante Móvel'!$AM:$AM,KN$4))-(COUNTIFS('Estruturante Móvel'!$M:$M,$B8,'Estruturante Móvel'!$AM:$AM,KN$4,'Estruturante Móvel'!$AQ:$AQ,"REPARO FO"))</f>
        <v>0</v>
      </c>
      <c r="KO8" s="140">
        <f>(COUNTIFS('Estruturante Móvel'!$M:$M,$B6,'Estruturante Móvel'!$C:$C,"&lt;&gt;PREVISTO",'Estruturante Móvel'!$G:$G,KN$4,'Estruturante Móvel'!$L:$L,'CRONOGRAMA_CONST+MIGRACAO'!KD$8))</f>
        <v>0</v>
      </c>
      <c r="KP8" s="139">
        <f>(COUNTIFS('Estruturante Móvel'!$M:$M,$B8,'Estruturante Móvel'!$AM:$AM,KP$4))-(COUNTIFS('Estruturante Móvel'!$M:$M,$B8,'Estruturante Móvel'!$AM:$AM,KP$4,'Estruturante Móvel'!$AQ:$AQ,"REPARO FO"))</f>
        <v>0</v>
      </c>
      <c r="KQ8" s="140">
        <f>(COUNTIFS('Estruturante Móvel'!$M:$M,$B6,'Estruturante Móvel'!$C:$C,"&lt;&gt;PREVISTO",'Estruturante Móvel'!$G:$G,KP$4,'Estruturante Móvel'!$L:$L,'CRONOGRAMA_CONST+MIGRACAO'!KF$8))</f>
        <v>0</v>
      </c>
      <c r="KR8" s="139">
        <f>(COUNTIFS('Estruturante Móvel'!$M:$M,$B8,'Estruturante Móvel'!$AM:$AM,KR$4))-(COUNTIFS('Estruturante Móvel'!$M:$M,$B8,'Estruturante Móvel'!$AM:$AM,KR$4,'Estruturante Móvel'!$AQ:$AQ,"REPARO FO"))</f>
        <v>0</v>
      </c>
      <c r="KS8" s="140">
        <f>(COUNTIFS('Estruturante Móvel'!$M:$M,$B6,'Estruturante Móvel'!$C:$C,"&lt;&gt;PREVISTO",'Estruturante Móvel'!$G:$G,KR$4,'Estruturante Móvel'!$L:$L,'CRONOGRAMA_CONST+MIGRACAO'!KH$8))</f>
        <v>0</v>
      </c>
      <c r="KT8" s="139">
        <f>(COUNTIFS('Estruturante Móvel'!$M:$M,$B8,'Estruturante Móvel'!$AM:$AM,KT$4))-(COUNTIFS('Estruturante Móvel'!$M:$M,$B8,'Estruturante Móvel'!$AM:$AM,KT$4,'Estruturante Móvel'!$AQ:$AQ,"REPARO FO"))</f>
        <v>0</v>
      </c>
      <c r="KU8" s="140">
        <f>(COUNTIFS('Estruturante Móvel'!$M:$M,$B6,'Estruturante Móvel'!$C:$C,"&lt;&gt;PREVISTO",'Estruturante Móvel'!$G:$G,KT$4,'Estruturante Móvel'!$L:$L,'CRONOGRAMA_CONST+MIGRACAO'!KJ$8))</f>
        <v>0</v>
      </c>
      <c r="KV8" s="139">
        <f>(COUNTIFS('Estruturante Móvel'!$M:$M,$B8,'Estruturante Móvel'!$AM:$AM,KV$4))-(COUNTIFS('Estruturante Móvel'!$M:$M,$B8,'Estruturante Móvel'!$AM:$AM,KV$4,'Estruturante Móvel'!$AQ:$AQ,"REPARO FO"))</f>
        <v>0</v>
      </c>
      <c r="KW8" s="140">
        <f>(COUNTIFS('Estruturante Móvel'!$M:$M,$B6,'Estruturante Móvel'!$C:$C,"&lt;&gt;PREVISTO",'Estruturante Móvel'!$G:$G,KV$4,'Estruturante Móvel'!$L:$L,'CRONOGRAMA_CONST+MIGRACAO'!KL$8))</f>
        <v>0</v>
      </c>
      <c r="KX8" s="139">
        <f>(COUNTIFS('Estruturante Móvel'!$M:$M,$B8,'Estruturante Móvel'!$AM:$AM,KX$4))-(COUNTIFS('Estruturante Móvel'!$M:$M,$B8,'Estruturante Móvel'!$AM:$AM,KX$4,'Estruturante Móvel'!$AQ:$AQ,"REPARO FO"))</f>
        <v>0</v>
      </c>
      <c r="KY8" s="140">
        <f>(COUNTIFS('Estruturante Móvel'!$M:$M,$B6,'Estruturante Móvel'!$C:$C,"&lt;&gt;PREVISTO",'Estruturante Móvel'!$G:$G,KX$4,'Estruturante Móvel'!$L:$L,'CRONOGRAMA_CONST+MIGRACAO'!KN$8))</f>
        <v>0</v>
      </c>
      <c r="KZ8" s="139">
        <f>(COUNTIFS('Estruturante Móvel'!$M:$M,$B8,'Estruturante Móvel'!$AM:$AM,KZ$4))-(COUNTIFS('Estruturante Móvel'!$M:$M,$B8,'Estruturante Móvel'!$AM:$AM,KZ$4,'Estruturante Móvel'!$AQ:$AQ,"REPARO FO"))</f>
        <v>0</v>
      </c>
      <c r="LA8" s="140">
        <f>(COUNTIFS('Estruturante Móvel'!$M:$M,$B6,'Estruturante Móvel'!$C:$C,"&lt;&gt;PREVISTO",'Estruturante Móvel'!$G:$G,KZ$4,'Estruturante Móvel'!$L:$L,'CRONOGRAMA_CONST+MIGRACAO'!KP$8))</f>
        <v>0</v>
      </c>
      <c r="LB8" s="139">
        <f>(COUNTIFS('Estruturante Móvel'!$M:$M,$B8,'Estruturante Móvel'!$AM:$AM,LB$4))-(COUNTIFS('Estruturante Móvel'!$M:$M,$B8,'Estruturante Móvel'!$AM:$AM,LB$4,'Estruturante Móvel'!$AQ:$AQ,"REPARO FO"))</f>
        <v>0</v>
      </c>
      <c r="LC8" s="140">
        <f>(COUNTIFS('Estruturante Móvel'!$M:$M,$B6,'Estruturante Móvel'!$C:$C,"&lt;&gt;PREVISTO",'Estruturante Móvel'!$G:$G,LB$4,'Estruturante Móvel'!$L:$L,'CRONOGRAMA_CONST+MIGRACAO'!KR$8))</f>
        <v>0</v>
      </c>
      <c r="LD8" s="139">
        <f>(COUNTIFS('Estruturante Móvel'!$M:$M,$B8,'Estruturante Móvel'!$AM:$AM,LD$4))-(COUNTIFS('Estruturante Móvel'!$M:$M,$B8,'Estruturante Móvel'!$AM:$AM,LD$4,'Estruturante Móvel'!$AQ:$AQ,"REPARO FO"))</f>
        <v>0</v>
      </c>
      <c r="LE8" s="140">
        <f>(COUNTIFS('Estruturante Móvel'!$M:$M,$B6,'Estruturante Móvel'!$C:$C,"&lt;&gt;PREVISTO",'Estruturante Móvel'!$G:$G,LD$4,'Estruturante Móvel'!$L:$L,'CRONOGRAMA_CONST+MIGRACAO'!KT$8))</f>
        <v>0</v>
      </c>
      <c r="LF8" s="139">
        <f>(COUNTIFS('Estruturante Móvel'!$M:$M,$B8,'Estruturante Móvel'!$AM:$AM,LF$4))-(COUNTIFS('Estruturante Móvel'!$M:$M,$B8,'Estruturante Móvel'!$AM:$AM,LF$4,'Estruturante Móvel'!$AQ:$AQ,"REPARO FO"))</f>
        <v>0</v>
      </c>
      <c r="LG8" s="140">
        <f>(COUNTIFS('Estruturante Móvel'!$M:$M,$B6,'Estruturante Móvel'!$C:$C,"&lt;&gt;PREVISTO",'Estruturante Móvel'!$G:$G,LF$4,'Estruturante Móvel'!$L:$L,'CRONOGRAMA_CONST+MIGRACAO'!KV$8))</f>
        <v>0</v>
      </c>
      <c r="LH8" s="139">
        <f>(COUNTIFS('Estruturante Móvel'!$M:$M,$B8,'Estruturante Móvel'!$AM:$AM,LH$4))-(COUNTIFS('Estruturante Móvel'!$M:$M,$B8,'Estruturante Móvel'!$AM:$AM,LH$4,'Estruturante Móvel'!$AQ:$AQ,"REPARO FO"))</f>
        <v>0</v>
      </c>
      <c r="LI8" s="140">
        <f>(COUNTIFS('Estruturante Móvel'!$M:$M,$B6,'Estruturante Móvel'!$C:$C,"&lt;&gt;PREVISTO",'Estruturante Móvel'!$G:$G,LH$4,'Estruturante Móvel'!$L:$L,'CRONOGRAMA_CONST+MIGRACAO'!KX$8))</f>
        <v>0</v>
      </c>
      <c r="LJ8" s="139">
        <f>(COUNTIFS('Estruturante Móvel'!$M:$M,$B8,'Estruturante Móvel'!$AM:$AM,LJ$4))-(COUNTIFS('Estruturante Móvel'!$M:$M,$B8,'Estruturante Móvel'!$AM:$AM,LJ$4,'Estruturante Móvel'!$AQ:$AQ,"REPARO FO"))</f>
        <v>0</v>
      </c>
      <c r="LK8" s="140">
        <f>(COUNTIFS('Estruturante Móvel'!$M:$M,$B6,'Estruturante Móvel'!$C:$C,"&lt;&gt;PREVISTO",'Estruturante Móvel'!$G:$G,LJ$4,'Estruturante Móvel'!$L:$L,'CRONOGRAMA_CONST+MIGRACAO'!KZ$8))</f>
        <v>0</v>
      </c>
      <c r="LL8" s="139">
        <f>(COUNTIFS('Estruturante Móvel'!$M:$M,$B8,'Estruturante Móvel'!$AM:$AM,LL$4))-(COUNTIFS('Estruturante Móvel'!$M:$M,$B8,'Estruturante Móvel'!$AM:$AM,LL$4,'Estruturante Móvel'!$AQ:$AQ,"REPARO FO"))</f>
        <v>0</v>
      </c>
      <c r="LM8" s="140">
        <f>(COUNTIFS('Estruturante Móvel'!$M:$M,$B6,'Estruturante Móvel'!$C:$C,"&lt;&gt;PREVISTO",'Estruturante Móvel'!$G:$G,LL$4,'Estruturante Móvel'!$L:$L,'CRONOGRAMA_CONST+MIGRACAO'!LB$8))</f>
        <v>0</v>
      </c>
      <c r="LN8" s="139">
        <f>(COUNTIFS('Estruturante Móvel'!$M:$M,$B8,'Estruturante Móvel'!$AM:$AM,LN$4))-(COUNTIFS('Estruturante Móvel'!$M:$M,$B8,'Estruturante Móvel'!$AM:$AM,LN$4,'Estruturante Móvel'!$AQ:$AQ,"REPARO FO"))</f>
        <v>0</v>
      </c>
      <c r="LO8" s="140">
        <f>(COUNTIFS('Estruturante Móvel'!$M:$M,$B6,'Estruturante Móvel'!$C:$C,"&lt;&gt;PREVISTO",'Estruturante Móvel'!$G:$G,LN$4,'Estruturante Móvel'!$L:$L,'CRONOGRAMA_CONST+MIGRACAO'!LD$8))</f>
        <v>0</v>
      </c>
      <c r="LP8" s="139">
        <f>(COUNTIFS('Estruturante Móvel'!$M:$M,$B8,'Estruturante Móvel'!$AM:$AM,LP$4))-(COUNTIFS('Estruturante Móvel'!$M:$M,$B8,'Estruturante Móvel'!$AM:$AM,LP$4,'Estruturante Móvel'!$AQ:$AQ,"REPARO FO"))</f>
        <v>0</v>
      </c>
      <c r="LQ8" s="140">
        <f>(COUNTIFS('Estruturante Móvel'!$M:$M,$B6,'Estruturante Móvel'!$C:$C,"&lt;&gt;PREVISTO",'Estruturante Móvel'!$G:$G,LP$4,'Estruturante Móvel'!$L:$L,'CRONOGRAMA_CONST+MIGRACAO'!LF$8))</f>
        <v>0</v>
      </c>
      <c r="LR8" s="139">
        <f>(COUNTIFS('Estruturante Móvel'!$M:$M,$B8,'Estruturante Móvel'!$AM:$AM,LR$4))-(COUNTIFS('Estruturante Móvel'!$M:$M,$B8,'Estruturante Móvel'!$AM:$AM,LR$4,'Estruturante Móvel'!$AQ:$AQ,"REPARO FO"))</f>
        <v>0</v>
      </c>
      <c r="LS8" s="140">
        <f>(COUNTIFS('Estruturante Móvel'!$M:$M,$B6,'Estruturante Móvel'!$C:$C,"&lt;&gt;PREVISTO",'Estruturante Móvel'!$G:$G,LR$4,'Estruturante Móvel'!$L:$L,'CRONOGRAMA_CONST+MIGRACAO'!LH$8))</f>
        <v>0</v>
      </c>
      <c r="LT8" s="139">
        <f>(COUNTIFS('Estruturante Móvel'!$M:$M,$B8,'Estruturante Móvel'!$AM:$AM,LT$4))-(COUNTIFS('Estruturante Móvel'!$M:$M,$B8,'Estruturante Móvel'!$AM:$AM,LT$4,'Estruturante Móvel'!$AQ:$AQ,"REPARO FO"))</f>
        <v>0</v>
      </c>
      <c r="LU8" s="140">
        <f>(COUNTIFS('Estruturante Móvel'!$M:$M,$B6,'Estruturante Móvel'!$C:$C,"&lt;&gt;PREVISTO",'Estruturante Móvel'!$G:$G,LT$4,'Estruturante Móvel'!$L:$L,'CRONOGRAMA_CONST+MIGRACAO'!LJ$8))</f>
        <v>0</v>
      </c>
      <c r="LV8" s="139">
        <f>(COUNTIFS('Estruturante Móvel'!$M:$M,$B8,'Estruturante Móvel'!$AM:$AM,LV$4))-(COUNTIFS('Estruturante Móvel'!$M:$M,$B8,'Estruturante Móvel'!$AM:$AM,LV$4,'Estruturante Móvel'!$AQ:$AQ,"REPARO FO"))</f>
        <v>0</v>
      </c>
      <c r="LW8" s="140">
        <f>(COUNTIFS('Estruturante Móvel'!$M:$M,$B6,'Estruturante Móvel'!$C:$C,"&lt;&gt;PREVISTO",'Estruturante Móvel'!$G:$G,LV$4,'Estruturante Móvel'!$L:$L,'CRONOGRAMA_CONST+MIGRACAO'!LL$8))</f>
        <v>0</v>
      </c>
      <c r="LX8" s="139">
        <f>(COUNTIFS('Estruturante Móvel'!$M:$M,$B8,'Estruturante Móvel'!$AM:$AM,LX$4))-(COUNTIFS('Estruturante Móvel'!$M:$M,$B8,'Estruturante Móvel'!$AM:$AM,LX$4,'Estruturante Móvel'!$AQ:$AQ,"REPARO FO"))</f>
        <v>0</v>
      </c>
      <c r="LY8" s="140">
        <f>(COUNTIFS('Estruturante Móvel'!$M:$M,$B6,'Estruturante Móvel'!$C:$C,"&lt;&gt;PREVISTO",'Estruturante Móvel'!$G:$G,LX$4,'Estruturante Móvel'!$L:$L,'CRONOGRAMA_CONST+MIGRACAO'!LN$8))</f>
        <v>0</v>
      </c>
      <c r="LZ8" s="139">
        <f>(COUNTIFS('Estruturante Móvel'!$M:$M,$B8,'Estruturante Móvel'!$AM:$AM,LZ$4))-(COUNTIFS('Estruturante Móvel'!$M:$M,$B8,'Estruturante Móvel'!$AM:$AM,LZ$4,'Estruturante Móvel'!$AQ:$AQ,"REPARO FO"))</f>
        <v>0</v>
      </c>
      <c r="MA8" s="140">
        <f>(COUNTIFS('Estruturante Móvel'!$M:$M,$B6,'Estruturante Móvel'!$C:$C,"&lt;&gt;PREVISTO",'Estruturante Móvel'!$G:$G,LZ$4,'Estruturante Móvel'!$L:$L,'CRONOGRAMA_CONST+MIGRACAO'!LP$8))</f>
        <v>0</v>
      </c>
      <c r="MB8" s="139">
        <f>(COUNTIFS('Estruturante Móvel'!$M:$M,$B8,'Estruturante Móvel'!$AM:$AM,MB$4))-(COUNTIFS('Estruturante Móvel'!$M:$M,$B8,'Estruturante Móvel'!$AM:$AM,MB$4,'Estruturante Móvel'!$AQ:$AQ,"REPARO FO"))</f>
        <v>0</v>
      </c>
      <c r="MC8" s="140">
        <f>(COUNTIFS('Estruturante Móvel'!$M:$M,$B6,'Estruturante Móvel'!$C:$C,"&lt;&gt;PREVISTO",'Estruturante Móvel'!$G:$G,MB$4,'Estruturante Móvel'!$L:$L,'CRONOGRAMA_CONST+MIGRACAO'!LR$8))</f>
        <v>0</v>
      </c>
      <c r="MD8" s="139">
        <f>(COUNTIFS('Estruturante Móvel'!$M:$M,$B8,'Estruturante Móvel'!$AM:$AM,MD$4))-(COUNTIFS('Estruturante Móvel'!$M:$M,$B8,'Estruturante Móvel'!$AM:$AM,MD$4,'Estruturante Móvel'!$AQ:$AQ,"REPARO FO"))</f>
        <v>0</v>
      </c>
      <c r="ME8" s="140">
        <f>(COUNTIFS('Estruturante Móvel'!$M:$M,$B6,'Estruturante Móvel'!$C:$C,"&lt;&gt;PREVISTO",'Estruturante Móvel'!$G:$G,MD$4,'Estruturante Móvel'!$L:$L,'CRONOGRAMA_CONST+MIGRACAO'!LT$8))</f>
        <v>0</v>
      </c>
      <c r="MF8" s="139">
        <f>(COUNTIFS('Estruturante Móvel'!$M:$M,$B8,'Estruturante Móvel'!$AM:$AM,MF$4))-(COUNTIFS('Estruturante Móvel'!$M:$M,$B8,'Estruturante Móvel'!$AM:$AM,MF$4,'Estruturante Móvel'!$AQ:$AQ,"REPARO FO"))</f>
        <v>0</v>
      </c>
      <c r="MG8" s="140">
        <f>(COUNTIFS('Estruturante Móvel'!$M:$M,$B6,'Estruturante Móvel'!$C:$C,"&lt;&gt;PREVISTO",'Estruturante Móvel'!$G:$G,MF$4,'Estruturante Móvel'!$L:$L,'CRONOGRAMA_CONST+MIGRACAO'!LV$8))</f>
        <v>0</v>
      </c>
      <c r="MH8" s="139">
        <f>(COUNTIFS('Estruturante Móvel'!$M:$M,$B8,'Estruturante Móvel'!$AM:$AM,MH$4))-(COUNTIFS('Estruturante Móvel'!$M:$M,$B8,'Estruturante Móvel'!$AM:$AM,MH$4,'Estruturante Móvel'!$AQ:$AQ,"REPARO FO"))</f>
        <v>0</v>
      </c>
      <c r="MI8" s="140">
        <f>(COUNTIFS('Estruturante Móvel'!$M:$M,$B6,'Estruturante Móvel'!$C:$C,"&lt;&gt;PREVISTO",'Estruturante Móvel'!$G:$G,MH$4,'Estruturante Móvel'!$L:$L,'CRONOGRAMA_CONST+MIGRACAO'!LX$8))</f>
        <v>0</v>
      </c>
      <c r="MJ8" s="139">
        <f>(COUNTIFS('Estruturante Móvel'!$M:$M,$B8,'Estruturante Móvel'!$AM:$AM,MJ$4))-(COUNTIFS('Estruturante Móvel'!$M:$M,$B8,'Estruturante Móvel'!$AM:$AM,MJ$4,'Estruturante Móvel'!$AQ:$AQ,"REPARO FO"))</f>
        <v>0</v>
      </c>
      <c r="MK8" s="140">
        <f>(COUNTIFS('Estruturante Móvel'!$M:$M,$B6,'Estruturante Móvel'!$C:$C,"&lt;&gt;PREVISTO",'Estruturante Móvel'!$G:$G,MJ$4,'Estruturante Móvel'!$L:$L,'CRONOGRAMA_CONST+MIGRACAO'!LZ$8))</f>
        <v>0</v>
      </c>
      <c r="ML8" s="139">
        <f>(COUNTIFS('Estruturante Móvel'!$M:$M,$B8,'Estruturante Móvel'!$AM:$AM,ML$4))-(COUNTIFS('Estruturante Móvel'!$M:$M,$B8,'Estruturante Móvel'!$AM:$AM,ML$4,'Estruturante Móvel'!$AQ:$AQ,"REPARO FO"))</f>
        <v>0</v>
      </c>
      <c r="MM8" s="140">
        <f>(COUNTIFS('Estruturante Móvel'!$M:$M,$B6,'Estruturante Móvel'!$C:$C,"&lt;&gt;PREVISTO",'Estruturante Móvel'!$G:$G,ML$4,'Estruturante Móvel'!$L:$L,'CRONOGRAMA_CONST+MIGRACAO'!MB$8))</f>
        <v>0</v>
      </c>
      <c r="MN8" s="139">
        <f>(COUNTIFS('Estruturante Móvel'!$M:$M,$B8,'Estruturante Móvel'!$AM:$AM,MN$4))-(COUNTIFS('Estruturante Móvel'!$M:$M,$B8,'Estruturante Móvel'!$AM:$AM,MN$4,'Estruturante Móvel'!$AQ:$AQ,"REPARO FO"))</f>
        <v>0</v>
      </c>
      <c r="MO8" s="140">
        <f>(COUNTIFS('Estruturante Móvel'!$M:$M,$B6,'Estruturante Móvel'!$C:$C,"&lt;&gt;PREVISTO",'Estruturante Móvel'!$G:$G,MN$4,'Estruturante Móvel'!$L:$L,'CRONOGRAMA_CONST+MIGRACAO'!MD$8))</f>
        <v>0</v>
      </c>
      <c r="MP8" s="139">
        <f>(COUNTIFS('Estruturante Móvel'!$M:$M,$B8,'Estruturante Móvel'!$AM:$AM,MP$4))-(COUNTIFS('Estruturante Móvel'!$M:$M,$B8,'Estruturante Móvel'!$AM:$AM,MP$4,'Estruturante Móvel'!$AQ:$AQ,"REPARO FO"))</f>
        <v>0</v>
      </c>
      <c r="MQ8" s="140">
        <f>(COUNTIFS('Estruturante Móvel'!$M:$M,$B6,'Estruturante Móvel'!$C:$C,"&lt;&gt;PREVISTO",'Estruturante Móvel'!$G:$G,MP$4,'Estruturante Móvel'!$L:$L,'CRONOGRAMA_CONST+MIGRACAO'!MF$8))</f>
        <v>0</v>
      </c>
      <c r="MR8" s="139">
        <f>(COUNTIFS('Estruturante Móvel'!$M:$M,$B8,'Estruturante Móvel'!$AM:$AM,MR$4))-(COUNTIFS('Estruturante Móvel'!$M:$M,$B8,'Estruturante Móvel'!$AM:$AM,MR$4,'Estruturante Móvel'!$AQ:$AQ,"REPARO FO"))</f>
        <v>0</v>
      </c>
      <c r="MS8" s="140">
        <f>(COUNTIFS('Estruturante Móvel'!$M:$M,$B6,'Estruturante Móvel'!$C:$C,"&lt;&gt;PREVISTO",'Estruturante Móvel'!$G:$G,MR$4,'Estruturante Móvel'!$L:$L,'CRONOGRAMA_CONST+MIGRACAO'!MH$8))</f>
        <v>0</v>
      </c>
      <c r="MT8" s="139">
        <f>(COUNTIFS('Estruturante Móvel'!$M:$M,$B8,'Estruturante Móvel'!$AM:$AM,MT$4))-(COUNTIFS('Estruturante Móvel'!$M:$M,$B8,'Estruturante Móvel'!$AM:$AM,MT$4,'Estruturante Móvel'!$AQ:$AQ,"REPARO FO"))</f>
        <v>0</v>
      </c>
      <c r="MU8" s="140">
        <f>(COUNTIFS('Estruturante Móvel'!$M:$M,$B6,'Estruturante Móvel'!$C:$C,"&lt;&gt;PREVISTO",'Estruturante Móvel'!$G:$G,MT$4,'Estruturante Móvel'!$L:$L,'CRONOGRAMA_CONST+MIGRACAO'!MJ$8))</f>
        <v>0</v>
      </c>
      <c r="MV8" s="139">
        <f>(COUNTIFS('Estruturante Móvel'!$M:$M,$B8,'Estruturante Móvel'!$AM:$AM,MV$4))-(COUNTIFS('Estruturante Móvel'!$M:$M,$B8,'Estruturante Móvel'!$AM:$AM,MV$4,'Estruturante Móvel'!$AQ:$AQ,"REPARO FO"))</f>
        <v>0</v>
      </c>
      <c r="MW8" s="140">
        <f>(COUNTIFS('Estruturante Móvel'!$M:$M,$B6,'Estruturante Móvel'!$C:$C,"&lt;&gt;PREVISTO",'Estruturante Móvel'!$G:$G,MV$4,'Estruturante Móvel'!$L:$L,'CRONOGRAMA_CONST+MIGRACAO'!ML$8))</f>
        <v>0</v>
      </c>
      <c r="MX8" s="139">
        <f>(COUNTIFS('Estruturante Móvel'!$M:$M,$B8,'Estruturante Móvel'!$AM:$AM,MX$4))-(COUNTIFS('Estruturante Móvel'!$M:$M,$B8,'Estruturante Móvel'!$AM:$AM,MX$4,'Estruturante Móvel'!$AQ:$AQ,"REPARO FO"))</f>
        <v>0</v>
      </c>
      <c r="MY8" s="140">
        <f>(COUNTIFS('Estruturante Móvel'!$M:$M,$B6,'Estruturante Móvel'!$C:$C,"&lt;&gt;PREVISTO",'Estruturante Móvel'!$G:$G,MX$4,'Estruturante Móvel'!$L:$L,'CRONOGRAMA_CONST+MIGRACAO'!MN$8))</f>
        <v>0</v>
      </c>
      <c r="MZ8" s="139">
        <f>(COUNTIFS('Estruturante Móvel'!$M:$M,$B8,'Estruturante Móvel'!$AM:$AM,MZ$4))-(COUNTIFS('Estruturante Móvel'!$M:$M,$B8,'Estruturante Móvel'!$AM:$AM,MZ$4,'Estruturante Móvel'!$AQ:$AQ,"REPARO FO"))</f>
        <v>0</v>
      </c>
      <c r="NA8" s="140">
        <f>(COUNTIFS('Estruturante Móvel'!$M:$M,$B6,'Estruturante Móvel'!$C:$C,"&lt;&gt;PREVISTO",'Estruturante Móvel'!$G:$G,MZ$4,'Estruturante Móvel'!$L:$L,'CRONOGRAMA_CONST+MIGRACAO'!MP$8))</f>
        <v>0</v>
      </c>
      <c r="NB8" s="139">
        <f>(COUNTIFS('Estruturante Móvel'!$M:$M,$B8,'Estruturante Móvel'!$AM:$AM,NB$4))-(COUNTIFS('Estruturante Móvel'!$M:$M,$B8,'Estruturante Móvel'!$AM:$AM,NB$4,'Estruturante Móvel'!$AQ:$AQ,"REPARO FO"))</f>
        <v>0</v>
      </c>
      <c r="NC8" s="140">
        <f>(COUNTIFS('Estruturante Móvel'!$M:$M,$B6,'Estruturante Móvel'!$C:$C,"&lt;&gt;PREVISTO",'Estruturante Móvel'!$G:$G,NB$4,'Estruturante Móvel'!$L:$L,'CRONOGRAMA_CONST+MIGRACAO'!MR$8))</f>
        <v>0</v>
      </c>
      <c r="ND8" s="139">
        <f>(COUNTIFS('Estruturante Móvel'!$M:$M,$B8,'Estruturante Móvel'!$AM:$AM,ND$4))-(COUNTIFS('Estruturante Móvel'!$M:$M,$B8,'Estruturante Móvel'!$AM:$AM,ND$4,'Estruturante Móvel'!$AQ:$AQ,"REPARO FO"))</f>
        <v>0</v>
      </c>
      <c r="NE8" s="140">
        <f>(COUNTIFS('Estruturante Móvel'!$M:$M,$B6,'Estruturante Móvel'!$C:$C,"&lt;&gt;PREVISTO",'Estruturante Móvel'!$G:$G,ND$4,'Estruturante Móvel'!$L:$L,'CRONOGRAMA_CONST+MIGRACAO'!MT$8))</f>
        <v>0</v>
      </c>
      <c r="NF8" s="139">
        <f>(COUNTIFS('Estruturante Móvel'!$M:$M,$B8,'Estruturante Móvel'!$AM:$AM,NF$4))-(COUNTIFS('Estruturante Móvel'!$M:$M,$B8,'Estruturante Móvel'!$AM:$AM,NF$4,'Estruturante Móvel'!$AQ:$AQ,"REPARO FO"))</f>
        <v>0</v>
      </c>
      <c r="NG8" s="140">
        <f>(COUNTIFS('Estruturante Móvel'!$M:$M,$B6,'Estruturante Móvel'!$C:$C,"&lt;&gt;PREVISTO",'Estruturante Móvel'!$G:$G,NF$4,'Estruturante Móvel'!$L:$L,'CRONOGRAMA_CONST+MIGRACAO'!MV$8))</f>
        <v>0</v>
      </c>
      <c r="NH8" s="139">
        <f>(COUNTIFS('Estruturante Móvel'!$M:$M,$B8,'Estruturante Móvel'!$AM:$AM,NH$4))-(COUNTIFS('Estruturante Móvel'!$M:$M,$B8,'Estruturante Móvel'!$AM:$AM,NH$4,'Estruturante Móvel'!$AQ:$AQ,"REPARO FO"))</f>
        <v>0</v>
      </c>
      <c r="NI8" s="140">
        <f>(COUNTIFS('Estruturante Móvel'!$M:$M,$B6,'Estruturante Móvel'!$C:$C,"&lt;&gt;PREVISTO",'Estruturante Móvel'!$G:$G,NH$4,'Estruturante Móvel'!$L:$L,'CRONOGRAMA_CONST+MIGRACAO'!MX$8))</f>
        <v>0</v>
      </c>
    </row>
    <row r="9" spans="1:373" hidden="1" outlineLevel="1">
      <c r="B9" s="205" t="s">
        <v>446</v>
      </c>
      <c r="C9" s="161" t="s">
        <v>186</v>
      </c>
      <c r="D9" s="161">
        <f>COUNTIFS('Estruturante Móvel'!$M:$M,B6,'Estruturante Móvel'!$L:$L,'CRONOGRAMA_CONST+MIGRACAO'!B9)</f>
        <v>13</v>
      </c>
      <c r="E9" s="161">
        <f>(COUNTIFS('Estruturante Móvel'!$M:$M,B6,'Estruturante Móvel'!$C:$C,"&lt;&gt;PREVISTO",'Estruturante Móvel'!$L:$L,'CRONOGRAMA_CONST+MIGRACAO'!B9))</f>
        <v>13</v>
      </c>
      <c r="F9" s="162">
        <f>(COUNTIFS('Estruturante Móvel'!$M:$M,B6,'Estruturante Móvel'!$C:$C,"PREVISTO",'Estruturante Móvel'!$L:$L,'CRONOGRAMA_CONST+MIGRACAO'!B9))</f>
        <v>0</v>
      </c>
      <c r="G9" s="162"/>
      <c r="H9" s="165" t="str">
        <f t="shared" si="378"/>
        <v>Concluído</v>
      </c>
      <c r="I9" s="163"/>
      <c r="J9" s="160">
        <f t="shared" si="379"/>
        <v>1</v>
      </c>
      <c r="K9" s="157">
        <f t="shared" si="380"/>
        <v>13</v>
      </c>
      <c r="L9" s="139">
        <f>(COUNTIFS('Estruturante Móvel'!$M:$M,$B6,'Estruturante Móvel'!$AM:$AM,L$4,'Estruturante Móvel'!$L:$L,'CRONOGRAMA_CONST+MIGRACAO'!$B9))</f>
        <v>0</v>
      </c>
      <c r="M9" s="140">
        <f>(COUNTIFS('Estruturante Móvel'!$M:$M,$B6,'Estruturante Móvel'!$C:$C,"&lt;&gt;PREVISTO",'Estruturante Móvel'!$G:$G,L$4,'Estruturante Móvel'!$L:$L,'CRONOGRAMA_CONST+MIGRACAO'!B$9))</f>
        <v>0</v>
      </c>
      <c r="N9" s="139">
        <f>(COUNTIFS('Estruturante Móvel'!$M:$M,$B6,'Estruturante Móvel'!$AM:$AM,N$4,'Estruturante Móvel'!$L:$L,'CRONOGRAMA_CONST+MIGRACAO'!$B9))</f>
        <v>0</v>
      </c>
      <c r="O9" s="140">
        <f>(COUNTIFS('Estruturante Móvel'!$M:$M,$B6,'Estruturante Móvel'!$C:$C,"&lt;&gt;PREVISTO",'Estruturante Móvel'!$G:$G,N$4,'Estruturante Móvel'!$L:$L,'CRONOGRAMA_CONST+MIGRACAO'!D$9))</f>
        <v>0</v>
      </c>
      <c r="P9" s="139">
        <f>(COUNTIFS('Estruturante Móvel'!$M:$M,$B6,'Estruturante Móvel'!$AM:$AM,P$4,'Estruturante Móvel'!$L:$L,'CRONOGRAMA_CONST+MIGRACAO'!$B9))</f>
        <v>0</v>
      </c>
      <c r="Q9" s="140">
        <f>(COUNTIFS('Estruturante Móvel'!$M:$M,$B6,'Estruturante Móvel'!$C:$C,"&lt;&gt;PREVISTO",'Estruturante Móvel'!$G:$G,P$4,'Estruturante Móvel'!$L:$L,'CRONOGRAMA_CONST+MIGRACAO'!F$9))</f>
        <v>0</v>
      </c>
      <c r="R9" s="139">
        <f>(COUNTIFS('Estruturante Móvel'!$M:$M,$B6,'Estruturante Móvel'!$AM:$AM,R$4,'Estruturante Móvel'!$L:$L,'CRONOGRAMA_CONST+MIGRACAO'!$B9))</f>
        <v>0</v>
      </c>
      <c r="S9" s="140">
        <f>(COUNTIFS('Estruturante Móvel'!$M:$M,$B6,'Estruturante Móvel'!$C:$C,"&lt;&gt;PREVISTO",'Estruturante Móvel'!$G:$G,R$4,'Estruturante Móvel'!$L:$L,'CRONOGRAMA_CONST+MIGRACAO'!H$9))</f>
        <v>0</v>
      </c>
      <c r="T9" s="139">
        <f>(COUNTIFS('Estruturante Móvel'!$M:$M,$B6,'Estruturante Móvel'!$AM:$AM,T$4,'Estruturante Móvel'!$L:$L,'CRONOGRAMA_CONST+MIGRACAO'!$B9))</f>
        <v>0</v>
      </c>
      <c r="U9" s="140">
        <f>(COUNTIFS('Estruturante Móvel'!$M:$M,$B6,'Estruturante Móvel'!$C:$C,"&lt;&gt;PREVISTO",'Estruturante Móvel'!$G:$G,T$4,'Estruturante Móvel'!$L:$L,'CRONOGRAMA_CONST+MIGRACAO'!J$9))</f>
        <v>0</v>
      </c>
      <c r="V9" s="139">
        <f>(COUNTIFS('Estruturante Móvel'!$M:$M,$B6,'Estruturante Móvel'!$AM:$AM,V$4,'Estruturante Móvel'!$L:$L,'CRONOGRAMA_CONST+MIGRACAO'!$B9))</f>
        <v>0</v>
      </c>
      <c r="W9" s="140">
        <f>(COUNTIFS('Estruturante Móvel'!$M:$M,$B6,'Estruturante Móvel'!$C:$C,"&lt;&gt;PREVISTO",'Estruturante Móvel'!$G:$G,V$4,'Estruturante Móvel'!$L:$L,'CRONOGRAMA_CONST+MIGRACAO'!L$9))</f>
        <v>0</v>
      </c>
      <c r="X9" s="139">
        <f>(COUNTIFS('Estruturante Móvel'!$M:$M,$B6,'Estruturante Móvel'!$AM:$AM,X$4,'Estruturante Móvel'!$L:$L,'CRONOGRAMA_CONST+MIGRACAO'!$B9))</f>
        <v>0</v>
      </c>
      <c r="Y9" s="140">
        <f>(COUNTIFS('Estruturante Móvel'!$M:$M,$B6,'Estruturante Móvel'!$C:$C,"&lt;&gt;PREVISTO",'Estruturante Móvel'!$G:$G,X$4,'Estruturante Móvel'!$L:$L,'CRONOGRAMA_CONST+MIGRACAO'!N$9))</f>
        <v>0</v>
      </c>
      <c r="Z9" s="139">
        <f>(COUNTIFS('Estruturante Móvel'!$M:$M,$B6,'Estruturante Móvel'!$AM:$AM,Z$4,'Estruturante Móvel'!$L:$L,'CRONOGRAMA_CONST+MIGRACAO'!$B9))</f>
        <v>0</v>
      </c>
      <c r="AA9" s="140">
        <f>(COUNTIFS('Estruturante Móvel'!$M:$M,$B6,'Estruturante Móvel'!$C:$C,"&lt;&gt;PREVISTO",'Estruturante Móvel'!$G:$G,Z$4,'Estruturante Móvel'!$L:$L,'CRONOGRAMA_CONST+MIGRACAO'!P$9))</f>
        <v>0</v>
      </c>
      <c r="AB9" s="139">
        <f>(COUNTIFS('Estruturante Móvel'!$M:$M,$B6,'Estruturante Móvel'!$AM:$AM,AB$4,'Estruturante Móvel'!$L:$L,'CRONOGRAMA_CONST+MIGRACAO'!$B9))</f>
        <v>0</v>
      </c>
      <c r="AC9" s="140">
        <f>(COUNTIFS('Estruturante Móvel'!$M:$M,$B6,'Estruturante Móvel'!$C:$C,"&lt;&gt;PREVISTO",'Estruturante Móvel'!$G:$G,AB$4,'Estruturante Móvel'!$L:$L,'CRONOGRAMA_CONST+MIGRACAO'!R$9))</f>
        <v>0</v>
      </c>
      <c r="AD9" s="139">
        <f>(COUNTIFS('Estruturante Móvel'!$M:$M,$B6,'Estruturante Móvel'!$AM:$AM,AD$4,'Estruturante Móvel'!$L:$L,'CRONOGRAMA_CONST+MIGRACAO'!$B9))</f>
        <v>0</v>
      </c>
      <c r="AE9" s="140">
        <f>(COUNTIFS('Estruturante Móvel'!$M:$M,$B6,'Estruturante Móvel'!$C:$C,"&lt;&gt;PREVISTO",'Estruturante Móvel'!$G:$G,AD$4,'Estruturante Móvel'!$L:$L,'CRONOGRAMA_CONST+MIGRACAO'!T$9))</f>
        <v>0</v>
      </c>
      <c r="AF9" s="139">
        <f>(COUNTIFS('Estruturante Móvel'!$M:$M,$B6,'Estruturante Móvel'!$AM:$AM,AF$4,'Estruturante Móvel'!$L:$L,'CRONOGRAMA_CONST+MIGRACAO'!$B9))</f>
        <v>0</v>
      </c>
      <c r="AG9" s="140">
        <f>(COUNTIFS('Estruturante Móvel'!$M:$M,$B6,'Estruturante Móvel'!$C:$C,"&lt;&gt;PREVISTO",'Estruturante Móvel'!$G:$G,AF$4,'Estruturante Móvel'!$L:$L,'CRONOGRAMA_CONST+MIGRACAO'!V$9))</f>
        <v>0</v>
      </c>
      <c r="AH9" s="139">
        <f>(COUNTIFS('Estruturante Móvel'!$M:$M,$B6,'Estruturante Móvel'!$AM:$AM,AH$4,'Estruturante Móvel'!$L:$L,'CRONOGRAMA_CONST+MIGRACAO'!$B9))</f>
        <v>0</v>
      </c>
      <c r="AI9" s="140">
        <f>(COUNTIFS('Estruturante Móvel'!$M:$M,$B6,'Estruturante Móvel'!$C:$C,"&lt;&gt;PREVISTO",'Estruturante Móvel'!$G:$G,AH$4,'Estruturante Móvel'!$L:$L,'CRONOGRAMA_CONST+MIGRACAO'!X$9))</f>
        <v>0</v>
      </c>
      <c r="AJ9" s="139">
        <f>(COUNTIFS('Estruturante Móvel'!$M:$M,$B6,'Estruturante Móvel'!$AM:$AM,AJ$4,'Estruturante Móvel'!$L:$L,'CRONOGRAMA_CONST+MIGRACAO'!$B9))</f>
        <v>0</v>
      </c>
      <c r="AK9" s="140">
        <f>(COUNTIFS('Estruturante Móvel'!$M:$M,$B6,'Estruturante Móvel'!$C:$C,"&lt;&gt;PREVISTO",'Estruturante Móvel'!$G:$G,AJ$4,'Estruturante Móvel'!$L:$L,'CRONOGRAMA_CONST+MIGRACAO'!Z$9))</f>
        <v>0</v>
      </c>
      <c r="AL9" s="139">
        <f>(COUNTIFS('Estruturante Móvel'!$M:$M,$B6,'Estruturante Móvel'!$AM:$AM,AL$4,'Estruturante Móvel'!$L:$L,'CRONOGRAMA_CONST+MIGRACAO'!$B9))</f>
        <v>0</v>
      </c>
      <c r="AM9" s="140">
        <f>(COUNTIFS('Estruturante Móvel'!$M:$M,$B6,'Estruturante Móvel'!$C:$C,"&lt;&gt;PREVISTO",'Estruturante Móvel'!$G:$G,AL$4,'Estruturante Móvel'!$L:$L,'CRONOGRAMA_CONST+MIGRACAO'!AB$9))</f>
        <v>0</v>
      </c>
      <c r="AN9" s="139">
        <f>(COUNTIFS('Estruturante Móvel'!$M:$M,$B6,'Estruturante Móvel'!$AM:$AM,AN$4,'Estruturante Móvel'!$L:$L,'CRONOGRAMA_CONST+MIGRACAO'!$B9))</f>
        <v>0</v>
      </c>
      <c r="AO9" s="140">
        <f>(COUNTIFS('Estruturante Móvel'!$M:$M,$B6,'Estruturante Móvel'!$C:$C,"&lt;&gt;PREVISTO",'Estruturante Móvel'!$G:$G,AN$4,'Estruturante Móvel'!$L:$L,'CRONOGRAMA_CONST+MIGRACAO'!AD$9))</f>
        <v>0</v>
      </c>
      <c r="AP9" s="139">
        <f>(COUNTIFS('Estruturante Móvel'!$M:$M,$B6,'Estruturante Móvel'!$AM:$AM,AP$4,'Estruturante Móvel'!$L:$L,'CRONOGRAMA_CONST+MIGRACAO'!$B9))</f>
        <v>0</v>
      </c>
      <c r="AQ9" s="140">
        <f>(COUNTIFS('Estruturante Móvel'!$M:$M,$B6,'Estruturante Móvel'!$C:$C,"&lt;&gt;PREVISTO",'Estruturante Móvel'!$G:$G,AP$4,'Estruturante Móvel'!$L:$L,'CRONOGRAMA_CONST+MIGRACAO'!AF$9))</f>
        <v>0</v>
      </c>
      <c r="AR9" s="139">
        <f>(COUNTIFS('Estruturante Móvel'!$M:$M,$B6,'Estruturante Móvel'!$AM:$AM,AR$4,'Estruturante Móvel'!$L:$L,'CRONOGRAMA_CONST+MIGRACAO'!$B9))</f>
        <v>0</v>
      </c>
      <c r="AS9" s="140">
        <f>(COUNTIFS('Estruturante Móvel'!$M:$M,$B6,'Estruturante Móvel'!$C:$C,"&lt;&gt;PREVISTO",'Estruturante Móvel'!$G:$G,AR$4,'Estruturante Móvel'!$L:$L,'CRONOGRAMA_CONST+MIGRACAO'!AH$9))</f>
        <v>0</v>
      </c>
      <c r="AT9" s="139">
        <f>(COUNTIFS('Estruturante Móvel'!$M:$M,$B6,'Estruturante Móvel'!$AM:$AM,AT$4,'Estruturante Móvel'!$L:$L,'CRONOGRAMA_CONST+MIGRACAO'!$B9))</f>
        <v>0</v>
      </c>
      <c r="AU9" s="140">
        <f>(COUNTIFS('Estruturante Móvel'!$M:$M,$B6,'Estruturante Móvel'!$C:$C,"&lt;&gt;PREVISTO",'Estruturante Móvel'!$G:$G,AT$4,'Estruturante Móvel'!$L:$L,'CRONOGRAMA_CONST+MIGRACAO'!AJ$9))</f>
        <v>0</v>
      </c>
      <c r="AV9" s="139">
        <f>(COUNTIFS('Estruturante Móvel'!$M:$M,$B6,'Estruturante Móvel'!$AM:$AM,AV$4,'Estruturante Móvel'!$L:$L,'CRONOGRAMA_CONST+MIGRACAO'!$B9))</f>
        <v>0</v>
      </c>
      <c r="AW9" s="140">
        <f>(COUNTIFS('Estruturante Móvel'!$M:$M,$B6,'Estruturante Móvel'!$C:$C,"&lt;&gt;PREVISTO",'Estruturante Móvel'!$G:$G,AV$4,'Estruturante Móvel'!$L:$L,'CRONOGRAMA_CONST+MIGRACAO'!AL$9))</f>
        <v>0</v>
      </c>
      <c r="AX9" s="139">
        <f>(COUNTIFS('Estruturante Móvel'!$M:$M,$B6,'Estruturante Móvel'!$AM:$AM,AX$4,'Estruturante Móvel'!$L:$L,'CRONOGRAMA_CONST+MIGRACAO'!$B9))</f>
        <v>0</v>
      </c>
      <c r="AY9" s="140">
        <f>(COUNTIFS('Estruturante Móvel'!$M:$M,$B6,'Estruturante Móvel'!$C:$C,"&lt;&gt;PREVISTO",'Estruturante Móvel'!$G:$G,AX$4,'Estruturante Móvel'!$L:$L,'CRONOGRAMA_CONST+MIGRACAO'!AN$9))</f>
        <v>0</v>
      </c>
      <c r="AZ9" s="139">
        <f>(COUNTIFS('Estruturante Móvel'!$M:$M,$B6,'Estruturante Móvel'!$AM:$AM,AZ$4,'Estruturante Móvel'!$L:$L,'CRONOGRAMA_CONST+MIGRACAO'!$B9))</f>
        <v>0</v>
      </c>
      <c r="BA9" s="140">
        <f>(COUNTIFS('Estruturante Móvel'!$M:$M,$B6,'Estruturante Móvel'!$C:$C,"&lt;&gt;PREVISTO",'Estruturante Móvel'!$G:$G,AZ$4,'Estruturante Móvel'!$L:$L,'CRONOGRAMA_CONST+MIGRACAO'!AP$9))</f>
        <v>0</v>
      </c>
      <c r="BB9" s="139">
        <f>(COUNTIFS('Estruturante Móvel'!$M:$M,$B6,'Estruturante Móvel'!$AM:$AM,BB$4,'Estruturante Móvel'!$L:$L,'CRONOGRAMA_CONST+MIGRACAO'!$B9))</f>
        <v>0</v>
      </c>
      <c r="BC9" s="140">
        <f>(COUNTIFS('Estruturante Móvel'!$M:$M,$B6,'Estruturante Móvel'!$C:$C,"&lt;&gt;PREVISTO",'Estruturante Móvel'!$G:$G,BB$4,'Estruturante Móvel'!$L:$L,'CRONOGRAMA_CONST+MIGRACAO'!AR$9))</f>
        <v>0</v>
      </c>
      <c r="BD9" s="139">
        <f>(COUNTIFS('Estruturante Móvel'!$M:$M,$B6,'Estruturante Móvel'!$AM:$AM,BD$4,'Estruturante Móvel'!$L:$L,'CRONOGRAMA_CONST+MIGRACAO'!$B9))</f>
        <v>0</v>
      </c>
      <c r="BE9" s="140">
        <f>(COUNTIFS('Estruturante Móvel'!$M:$M,$B6,'Estruturante Móvel'!$C:$C,"&lt;&gt;PREVISTO",'Estruturante Móvel'!$G:$G,BD$4,'Estruturante Móvel'!$L:$L,'CRONOGRAMA_CONST+MIGRACAO'!AT$9))</f>
        <v>0</v>
      </c>
      <c r="BF9" s="139">
        <f>(COUNTIFS('Estruturante Móvel'!$M:$M,$B6,'Estruturante Móvel'!$AM:$AM,BF$4,'Estruturante Móvel'!$L:$L,'CRONOGRAMA_CONST+MIGRACAO'!$B9))</f>
        <v>0</v>
      </c>
      <c r="BG9" s="140">
        <f>(COUNTIFS('Estruturante Móvel'!$M:$M,$B6,'Estruturante Móvel'!$C:$C,"&lt;&gt;PREVISTO",'Estruturante Móvel'!$G:$G,BF$4,'Estruturante Móvel'!$L:$L,'CRONOGRAMA_CONST+MIGRACAO'!AV$9))</f>
        <v>0</v>
      </c>
      <c r="BH9" s="139">
        <f>(COUNTIFS('Estruturante Móvel'!$M:$M,$B6,'Estruturante Móvel'!$AM:$AM,BH$4,'Estruturante Móvel'!$L:$L,'CRONOGRAMA_CONST+MIGRACAO'!$B9))</f>
        <v>0</v>
      </c>
      <c r="BI9" s="140">
        <f>(COUNTIFS('Estruturante Móvel'!$M:$M,$B6,'Estruturante Móvel'!$C:$C,"&lt;&gt;PREVISTO",'Estruturante Móvel'!$G:$G,BH$4,'Estruturante Móvel'!$L:$L,'CRONOGRAMA_CONST+MIGRACAO'!AX$9))</f>
        <v>0</v>
      </c>
      <c r="BJ9" s="139">
        <f>(COUNTIFS('Estruturante Móvel'!$M:$M,$B6,'Estruturante Móvel'!$AM:$AM,BJ$4,'Estruturante Móvel'!$L:$L,'CRONOGRAMA_CONST+MIGRACAO'!$B9))</f>
        <v>0</v>
      </c>
      <c r="BK9" s="140">
        <f>(COUNTIFS('Estruturante Móvel'!$M:$M,$B6,'Estruturante Móvel'!$C:$C,"&lt;&gt;PREVISTO",'Estruturante Móvel'!$G:$G,BJ$4,'Estruturante Móvel'!$L:$L,'CRONOGRAMA_CONST+MIGRACAO'!AZ$9))</f>
        <v>0</v>
      </c>
      <c r="BL9" s="139">
        <f>(COUNTIFS('Estruturante Móvel'!$M:$M,$B6,'Estruturante Móvel'!$AM:$AM,BL$4,'Estruturante Móvel'!$L:$L,'CRONOGRAMA_CONST+MIGRACAO'!$B9))</f>
        <v>0</v>
      </c>
      <c r="BM9" s="140">
        <f>(COUNTIFS('Estruturante Móvel'!$M:$M,$B6,'Estruturante Móvel'!$C:$C,"&lt;&gt;PREVISTO",'Estruturante Móvel'!$G:$G,BL$4,'Estruturante Móvel'!$L:$L,'CRONOGRAMA_CONST+MIGRACAO'!BB$9))</f>
        <v>0</v>
      </c>
      <c r="BN9" s="139">
        <f>(COUNTIFS('Estruturante Móvel'!$M:$M,$B6,'Estruturante Móvel'!$AM:$AM,BN$4,'Estruturante Móvel'!$L:$L,'CRONOGRAMA_CONST+MIGRACAO'!$B9))</f>
        <v>0</v>
      </c>
      <c r="BO9" s="140">
        <f>(COUNTIFS('Estruturante Móvel'!$M:$M,$B6,'Estruturante Móvel'!$C:$C,"&lt;&gt;PREVISTO",'Estruturante Móvel'!$G:$G,BN$4,'Estruturante Móvel'!$L:$L,'CRONOGRAMA_CONST+MIGRACAO'!BD$9))</f>
        <v>0</v>
      </c>
      <c r="BP9" s="139">
        <f>(COUNTIFS('Estruturante Móvel'!$M:$M,$B6,'Estruturante Móvel'!$AM:$AM,BP$4,'Estruturante Móvel'!$L:$L,'CRONOGRAMA_CONST+MIGRACAO'!$B9))</f>
        <v>0</v>
      </c>
      <c r="BQ9" s="140">
        <f>(COUNTIFS('Estruturante Móvel'!$M:$M,$B6,'Estruturante Móvel'!$C:$C,"&lt;&gt;PREVISTO",'Estruturante Móvel'!$G:$G,BP$4,'Estruturante Móvel'!$L:$L,'CRONOGRAMA_CONST+MIGRACAO'!BF$9))</f>
        <v>0</v>
      </c>
      <c r="BR9" s="139">
        <f>(COUNTIFS('Estruturante Móvel'!$M:$M,$B6,'Estruturante Móvel'!$AM:$AM,BR$4,'Estruturante Móvel'!$L:$L,'CRONOGRAMA_CONST+MIGRACAO'!$B9))</f>
        <v>0</v>
      </c>
      <c r="BS9" s="140">
        <f>(COUNTIFS('Estruturante Móvel'!$M:$M,$B6,'Estruturante Móvel'!$C:$C,"&lt;&gt;PREVISTO",'Estruturante Móvel'!$G:$G,BR$4,'Estruturante Móvel'!$L:$L,'CRONOGRAMA_CONST+MIGRACAO'!BH$9))</f>
        <v>0</v>
      </c>
      <c r="BT9" s="139">
        <f>(COUNTIFS('Estruturante Móvel'!$M:$M,$B9,'Estruturante Móvel'!$AM:$AM,BT$4))-(COUNTIFS('Estruturante Móvel'!$M:$M,$B9,'Estruturante Móvel'!$AM:$AM,BT$4,'Estruturante Móvel'!$AQ:$AQ,"REPARO FO"))</f>
        <v>0</v>
      </c>
      <c r="BU9" s="140">
        <f>(COUNTIFS('Estruturante Móvel'!$M:$M,$B6,'Estruturante Móvel'!$C:$C,"&lt;&gt;PREVISTO",'Estruturante Móvel'!$G:$G,BT$4,'Estruturante Móvel'!$L:$L,'CRONOGRAMA_CONST+MIGRACAO'!BJ$9))</f>
        <v>0</v>
      </c>
      <c r="BV9" s="139">
        <f>(COUNTIFS('Estruturante Móvel'!$M:$M,$B9,'Estruturante Móvel'!$AM:$AM,BV$4))-(COUNTIFS('Estruturante Móvel'!$M:$M,$B9,'Estruturante Móvel'!$AM:$AM,BV$4,'Estruturante Móvel'!$AQ:$AQ,"REPARO FO"))</f>
        <v>0</v>
      </c>
      <c r="BW9" s="140">
        <f>(COUNTIFS('Estruturante Móvel'!$M:$M,$B6,'Estruturante Móvel'!$C:$C,"&lt;&gt;PREVISTO",'Estruturante Móvel'!$G:$G,BV$4,'Estruturante Móvel'!$L:$L,'CRONOGRAMA_CONST+MIGRACAO'!BL$9))</f>
        <v>0</v>
      </c>
      <c r="BX9" s="139">
        <f>(COUNTIFS('Estruturante Móvel'!$M:$M,$B9,'Estruturante Móvel'!$AM:$AM,BX$4))-(COUNTIFS('Estruturante Móvel'!$M:$M,$B9,'Estruturante Móvel'!$AM:$AM,BX$4,'Estruturante Móvel'!$AQ:$AQ,"REPARO FO"))</f>
        <v>0</v>
      </c>
      <c r="BY9" s="140">
        <f>(COUNTIFS('Estruturante Móvel'!$M:$M,$B6,'Estruturante Móvel'!$C:$C,"&lt;&gt;PREVISTO",'Estruturante Móvel'!$G:$G,BX$4,'Estruturante Móvel'!$L:$L,'CRONOGRAMA_CONST+MIGRACAO'!BN$9))</f>
        <v>0</v>
      </c>
      <c r="BZ9" s="139">
        <f>(COUNTIFS('Estruturante Móvel'!$M:$M,$B9,'Estruturante Móvel'!$AM:$AM,BZ$4))-(COUNTIFS('Estruturante Móvel'!$M:$M,$B9,'Estruturante Móvel'!$AM:$AM,BZ$4,'Estruturante Móvel'!$AQ:$AQ,"REPARO FO"))</f>
        <v>0</v>
      </c>
      <c r="CA9" s="140">
        <f>(COUNTIFS('Estruturante Móvel'!$M:$M,$B6,'Estruturante Móvel'!$C:$C,"&lt;&gt;PREVISTO",'Estruturante Móvel'!$G:$G,BZ$4,'Estruturante Móvel'!$L:$L,'CRONOGRAMA_CONST+MIGRACAO'!BP$9))</f>
        <v>0</v>
      </c>
      <c r="CB9" s="139">
        <f>(COUNTIFS('Estruturante Móvel'!$M:$M,$B9,'Estruturante Móvel'!$AM:$AM,CB$4))-(COUNTIFS('Estruturante Móvel'!$M:$M,$B9,'Estruturante Móvel'!$AM:$AM,CB$4,'Estruturante Móvel'!$AQ:$AQ,"REPARO FO"))</f>
        <v>0</v>
      </c>
      <c r="CC9" s="140">
        <f>(COUNTIFS('Estruturante Móvel'!$M:$M,$B6,'Estruturante Móvel'!$C:$C,"&lt;&gt;PREVISTO",'Estruturante Móvel'!$G:$G,CB$4,'Estruturante Móvel'!$L:$L,'CRONOGRAMA_CONST+MIGRACAO'!BR$9))</f>
        <v>0</v>
      </c>
      <c r="CD9" s="139">
        <f>(COUNTIFS('Estruturante Móvel'!$M:$M,$B9,'Estruturante Móvel'!$AM:$AM,CD$4))-(COUNTIFS('Estruturante Móvel'!$M:$M,$B9,'Estruturante Móvel'!$AM:$AM,CD$4,'Estruturante Móvel'!$AQ:$AQ,"REPARO FO"))</f>
        <v>0</v>
      </c>
      <c r="CE9" s="140">
        <f>(COUNTIFS('Estruturante Móvel'!$M:$M,$B6,'Estruturante Móvel'!$C:$C,"&lt;&gt;PREVISTO",'Estruturante Móvel'!$G:$G,CD$4,'Estruturante Móvel'!$L:$L,'CRONOGRAMA_CONST+MIGRACAO'!BT$9))</f>
        <v>0</v>
      </c>
      <c r="CF9" s="139">
        <f>(COUNTIFS('Estruturante Móvel'!$M:$M,$B9,'Estruturante Móvel'!$AM:$AM,CF$4))-(COUNTIFS('Estruturante Móvel'!$M:$M,$B9,'Estruturante Móvel'!$AM:$AM,CF$4,'Estruturante Móvel'!$AQ:$AQ,"REPARO FO"))</f>
        <v>0</v>
      </c>
      <c r="CG9" s="140">
        <f>(COUNTIFS('Estruturante Móvel'!$M:$M,$B6,'Estruturante Móvel'!$C:$C,"&lt;&gt;PREVISTO",'Estruturante Móvel'!$G:$G,CF$4,'Estruturante Móvel'!$L:$L,'CRONOGRAMA_CONST+MIGRACAO'!BV$9))</f>
        <v>0</v>
      </c>
      <c r="CH9" s="139">
        <f>(COUNTIFS('Estruturante Móvel'!$M:$M,$B9,'Estruturante Móvel'!$AM:$AM,CH$4))-(COUNTIFS('Estruturante Móvel'!$M:$M,$B9,'Estruturante Móvel'!$AM:$AM,CH$4,'Estruturante Móvel'!$AQ:$AQ,"REPARO FO"))</f>
        <v>0</v>
      </c>
      <c r="CI9" s="140">
        <f>(COUNTIFS('Estruturante Móvel'!$M:$M,$B6,'Estruturante Móvel'!$C:$C,"&lt;&gt;PREVISTO",'Estruturante Móvel'!$G:$G,CH$4,'Estruturante Móvel'!$L:$L,'CRONOGRAMA_CONST+MIGRACAO'!BX$9))</f>
        <v>0</v>
      </c>
      <c r="CJ9" s="139">
        <f>(COUNTIFS('Estruturante Móvel'!$M:$M,$B9,'Estruturante Móvel'!$AM:$AM,CJ$4))-(COUNTIFS('Estruturante Móvel'!$M:$M,$B9,'Estruturante Móvel'!$AM:$AM,CJ$4,'Estruturante Móvel'!$AQ:$AQ,"REPARO FO"))</f>
        <v>0</v>
      </c>
      <c r="CK9" s="140">
        <f>(COUNTIFS('Estruturante Móvel'!$M:$M,$B6,'Estruturante Móvel'!$C:$C,"&lt;&gt;PREVISTO",'Estruturante Móvel'!$G:$G,CJ$4,'Estruturante Móvel'!$L:$L,'CRONOGRAMA_CONST+MIGRACAO'!BZ$9))</f>
        <v>0</v>
      </c>
      <c r="CL9" s="139">
        <f>(COUNTIFS('Estruturante Móvel'!$M:$M,$B9,'Estruturante Móvel'!$AM:$AM,CL$4))-(COUNTIFS('Estruturante Móvel'!$M:$M,$B9,'Estruturante Móvel'!$AM:$AM,CL$4,'Estruturante Móvel'!$AQ:$AQ,"REPARO FO"))</f>
        <v>0</v>
      </c>
      <c r="CM9" s="140">
        <f>(COUNTIFS('Estruturante Móvel'!$M:$M,$B6,'Estruturante Móvel'!$C:$C,"&lt;&gt;PREVISTO",'Estruturante Móvel'!$G:$G,CL$4,'Estruturante Móvel'!$L:$L,'CRONOGRAMA_CONST+MIGRACAO'!CB$9))</f>
        <v>0</v>
      </c>
      <c r="CN9" s="139">
        <f>(COUNTIFS('Estruturante Móvel'!$M:$M,$B9,'Estruturante Móvel'!$AM:$AM,CN$4))-(COUNTIFS('Estruturante Móvel'!$M:$M,$B9,'Estruturante Móvel'!$AM:$AM,CN$4,'Estruturante Móvel'!$AQ:$AQ,"REPARO FO"))</f>
        <v>0</v>
      </c>
      <c r="CO9" s="140">
        <f>(COUNTIFS('Estruturante Móvel'!$M:$M,$B6,'Estruturante Móvel'!$C:$C,"&lt;&gt;PREVISTO",'Estruturante Móvel'!$G:$G,CN$4,'Estruturante Móvel'!$L:$L,'CRONOGRAMA_CONST+MIGRACAO'!CD$9))</f>
        <v>0</v>
      </c>
      <c r="CP9" s="139">
        <f>(COUNTIFS('Estruturante Móvel'!$M:$M,$B9,'Estruturante Móvel'!$AM:$AM,CP$4))-(COUNTIFS('Estruturante Móvel'!$M:$M,$B9,'Estruturante Móvel'!$AM:$AM,CP$4,'Estruturante Móvel'!$AQ:$AQ,"REPARO FO"))</f>
        <v>0</v>
      </c>
      <c r="CQ9" s="140">
        <f>(COUNTIFS('Estruturante Móvel'!$M:$M,$B6,'Estruturante Móvel'!$C:$C,"&lt;&gt;PREVISTO",'Estruturante Móvel'!$G:$G,CP$4,'Estruturante Móvel'!$L:$L,'CRONOGRAMA_CONST+MIGRACAO'!CF$9))</f>
        <v>0</v>
      </c>
      <c r="CR9" s="139">
        <f>(COUNTIFS('Estruturante Móvel'!$M:$M,$B9,'Estruturante Móvel'!$AM:$AM,CR$4))-(COUNTIFS('Estruturante Móvel'!$M:$M,$B9,'Estruturante Móvel'!$AM:$AM,CR$4,'Estruturante Móvel'!$AQ:$AQ,"REPARO FO"))</f>
        <v>0</v>
      </c>
      <c r="CS9" s="140">
        <f>(COUNTIFS('Estruturante Móvel'!$M:$M,$B6,'Estruturante Móvel'!$C:$C,"&lt;&gt;PREVISTO",'Estruturante Móvel'!$G:$G,CR$4,'Estruturante Móvel'!$L:$L,'CRONOGRAMA_CONST+MIGRACAO'!CH$9))</f>
        <v>0</v>
      </c>
      <c r="CT9" s="139">
        <f>(COUNTIFS('Estruturante Móvel'!$M:$M,$B9,'Estruturante Móvel'!$AM:$AM,CT$4))-(COUNTIFS('Estruturante Móvel'!$M:$M,$B9,'Estruturante Móvel'!$AM:$AM,CT$4,'Estruturante Móvel'!$AQ:$AQ,"REPARO FO"))</f>
        <v>0</v>
      </c>
      <c r="CU9" s="140">
        <f>(COUNTIFS('Estruturante Móvel'!$M:$M,$B6,'Estruturante Móvel'!$C:$C,"&lt;&gt;PREVISTO",'Estruturante Móvel'!$G:$G,CT$4,'Estruturante Móvel'!$L:$L,'CRONOGRAMA_CONST+MIGRACAO'!CJ$9))</f>
        <v>0</v>
      </c>
      <c r="CV9" s="139">
        <f>(COUNTIFS('Estruturante Móvel'!$M:$M,$B9,'Estruturante Móvel'!$AM:$AM,CV$4))-(COUNTIFS('Estruturante Móvel'!$M:$M,$B9,'Estruturante Móvel'!$AM:$AM,CV$4,'Estruturante Móvel'!$AQ:$AQ,"REPARO FO"))</f>
        <v>0</v>
      </c>
      <c r="CW9" s="140">
        <f>(COUNTIFS('Estruturante Móvel'!$M:$M,$B6,'Estruturante Móvel'!$C:$C,"&lt;&gt;PREVISTO",'Estruturante Móvel'!$G:$G,CV$4,'Estruturante Móvel'!$L:$L,'CRONOGRAMA_CONST+MIGRACAO'!CL$9))</f>
        <v>0</v>
      </c>
      <c r="CX9" s="139">
        <f>(COUNTIFS('Estruturante Móvel'!$M:$M,$B9,'Estruturante Móvel'!$AM:$AM,CX$4))-(COUNTIFS('Estruturante Móvel'!$M:$M,$B9,'Estruturante Móvel'!$AM:$AM,CX$4,'Estruturante Móvel'!$AQ:$AQ,"REPARO FO"))</f>
        <v>0</v>
      </c>
      <c r="CY9" s="140">
        <f>(COUNTIFS('Estruturante Móvel'!$M:$M,$B6,'Estruturante Móvel'!$C:$C,"&lt;&gt;PREVISTO",'Estruturante Móvel'!$G:$G,CX$4,'Estruturante Móvel'!$L:$L,'CRONOGRAMA_CONST+MIGRACAO'!CN$9))</f>
        <v>0</v>
      </c>
      <c r="CZ9" s="139">
        <f>(COUNTIFS('Estruturante Móvel'!$M:$M,$B9,'Estruturante Móvel'!$AM:$AM,CZ$4))-(COUNTIFS('Estruturante Móvel'!$M:$M,$B9,'Estruturante Móvel'!$AM:$AM,CZ$4,'Estruturante Móvel'!$AQ:$AQ,"REPARO FO"))</f>
        <v>0</v>
      </c>
      <c r="DA9" s="140">
        <f>(COUNTIFS('Estruturante Móvel'!$M:$M,$B6,'Estruturante Móvel'!$C:$C,"&lt;&gt;PREVISTO",'Estruturante Móvel'!$G:$G,CZ$4,'Estruturante Móvel'!$L:$L,'CRONOGRAMA_CONST+MIGRACAO'!CP$9))</f>
        <v>0</v>
      </c>
      <c r="DB9" s="139">
        <f>(COUNTIFS('Estruturante Móvel'!$M:$M,$B9,'Estruturante Móvel'!$AM:$AM,DB$4))-(COUNTIFS('Estruturante Móvel'!$M:$M,$B9,'Estruturante Móvel'!$AM:$AM,DB$4,'Estruturante Móvel'!$AQ:$AQ,"REPARO FO"))</f>
        <v>0</v>
      </c>
      <c r="DC9" s="140">
        <f>(COUNTIFS('Estruturante Móvel'!$M:$M,$B6,'Estruturante Móvel'!$C:$C,"&lt;&gt;PREVISTO",'Estruturante Móvel'!$G:$G,DB$4,'Estruturante Móvel'!$L:$L,'CRONOGRAMA_CONST+MIGRACAO'!CR$9))</f>
        <v>0</v>
      </c>
      <c r="DD9" s="139">
        <f>(COUNTIFS('Estruturante Móvel'!$M:$M,$B9,'Estruturante Móvel'!$AM:$AM,DD$4))-(COUNTIFS('Estruturante Móvel'!$M:$M,$B9,'Estruturante Móvel'!$AM:$AM,DD$4,'Estruturante Móvel'!$AQ:$AQ,"REPARO FO"))</f>
        <v>0</v>
      </c>
      <c r="DE9" s="140">
        <f>(COUNTIFS('Estruturante Móvel'!$M:$M,$B6,'Estruturante Móvel'!$C:$C,"&lt;&gt;PREVISTO",'Estruturante Móvel'!$G:$G,DD$4,'Estruturante Móvel'!$L:$L,'CRONOGRAMA_CONST+MIGRACAO'!CT$9))</f>
        <v>0</v>
      </c>
      <c r="DF9" s="139">
        <f>(COUNTIFS('Estruturante Móvel'!$M:$M,$B9,'Estruturante Móvel'!$AM:$AM,DF$4))-(COUNTIFS('Estruturante Móvel'!$M:$M,$B9,'Estruturante Móvel'!$AM:$AM,DF$4,'Estruturante Móvel'!$AQ:$AQ,"REPARO FO"))</f>
        <v>0</v>
      </c>
      <c r="DG9" s="140">
        <f>(COUNTIFS('Estruturante Móvel'!$M:$M,$B6,'Estruturante Móvel'!$C:$C,"&lt;&gt;PREVISTO",'Estruturante Móvel'!$G:$G,DF$4,'Estruturante Móvel'!$L:$L,'CRONOGRAMA_CONST+MIGRACAO'!CV$9))</f>
        <v>0</v>
      </c>
      <c r="DH9" s="139">
        <f>(COUNTIFS('Estruturante Móvel'!$M:$M,$B9,'Estruturante Móvel'!$AM:$AM,DH$4))-(COUNTIFS('Estruturante Móvel'!$M:$M,$B9,'Estruturante Móvel'!$AM:$AM,DH$4,'Estruturante Móvel'!$AQ:$AQ,"REPARO FO"))</f>
        <v>0</v>
      </c>
      <c r="DI9" s="140">
        <f>(COUNTIFS('Estruturante Móvel'!$M:$M,$B6,'Estruturante Móvel'!$C:$C,"&lt;&gt;PREVISTO",'Estruturante Móvel'!$G:$G,DH$4,'Estruturante Móvel'!$L:$L,'CRONOGRAMA_CONST+MIGRACAO'!CX$9))</f>
        <v>0</v>
      </c>
      <c r="DJ9" s="139">
        <f>(COUNTIFS('Estruturante Móvel'!$M:$M,$B9,'Estruturante Móvel'!$AM:$AM,DJ$4))-(COUNTIFS('Estruturante Móvel'!$M:$M,$B9,'Estruturante Móvel'!$AM:$AM,DJ$4,'Estruturante Móvel'!$AQ:$AQ,"REPARO FO"))</f>
        <v>0</v>
      </c>
      <c r="DK9" s="140">
        <f>(COUNTIFS('Estruturante Móvel'!$M:$M,$B6,'Estruturante Móvel'!$C:$C,"&lt;&gt;PREVISTO",'Estruturante Móvel'!$G:$G,DJ$4,'Estruturante Móvel'!$L:$L,'CRONOGRAMA_CONST+MIGRACAO'!CZ$9))</f>
        <v>0</v>
      </c>
      <c r="DL9" s="139">
        <f>(COUNTIFS('Estruturante Móvel'!$M:$M,$B9,'Estruturante Móvel'!$AM:$AM,DL$4))-(COUNTIFS('Estruturante Móvel'!$M:$M,$B9,'Estruturante Móvel'!$AM:$AM,DL$4,'Estruturante Móvel'!$AQ:$AQ,"REPARO FO"))</f>
        <v>0</v>
      </c>
      <c r="DM9" s="140">
        <f>(COUNTIFS('Estruturante Móvel'!$M:$M,$B6,'Estruturante Móvel'!$C:$C,"&lt;&gt;PREVISTO",'Estruturante Móvel'!$G:$G,DL$4,'Estruturante Móvel'!$L:$L,'CRONOGRAMA_CONST+MIGRACAO'!DB$9))</f>
        <v>0</v>
      </c>
      <c r="DN9" s="139">
        <f>(COUNTIFS('Estruturante Móvel'!$M:$M,$B9,'Estruturante Móvel'!$AM:$AM,DN$4))-(COUNTIFS('Estruturante Móvel'!$M:$M,$B9,'Estruturante Móvel'!$AM:$AM,DN$4,'Estruturante Móvel'!$AQ:$AQ,"REPARO FO"))</f>
        <v>0</v>
      </c>
      <c r="DO9" s="140">
        <f>(COUNTIFS('Estruturante Móvel'!$M:$M,$B6,'Estruturante Móvel'!$C:$C,"&lt;&gt;PREVISTO",'Estruturante Móvel'!$G:$G,DN$4,'Estruturante Móvel'!$L:$L,'CRONOGRAMA_CONST+MIGRACAO'!DD$9))</f>
        <v>0</v>
      </c>
      <c r="DP9" s="139">
        <f>(COUNTIFS('Estruturante Móvel'!$M:$M,$B9,'Estruturante Móvel'!$AM:$AM,DP$4))-(COUNTIFS('Estruturante Móvel'!$M:$M,$B9,'Estruturante Móvel'!$AM:$AM,DP$4,'Estruturante Móvel'!$AQ:$AQ,"REPARO FO"))</f>
        <v>0</v>
      </c>
      <c r="DQ9" s="140">
        <f>(COUNTIFS('Estruturante Móvel'!$M:$M,$B6,'Estruturante Móvel'!$C:$C,"&lt;&gt;PREVISTO",'Estruturante Móvel'!$G:$G,DP$4,'Estruturante Móvel'!$L:$L,'CRONOGRAMA_CONST+MIGRACAO'!DF$9))</f>
        <v>0</v>
      </c>
      <c r="DR9" s="139">
        <f>(COUNTIFS('Estruturante Móvel'!$M:$M,$B9,'Estruturante Móvel'!$AM:$AM,DR$4))-(COUNTIFS('Estruturante Móvel'!$M:$M,$B9,'Estruturante Móvel'!$AM:$AM,DR$4,'Estruturante Móvel'!$AQ:$AQ,"REPARO FO"))</f>
        <v>0</v>
      </c>
      <c r="DS9" s="140">
        <f>(COUNTIFS('Estruturante Móvel'!$M:$M,$B6,'Estruturante Móvel'!$C:$C,"&lt;&gt;PREVISTO",'Estruturante Móvel'!$G:$G,DR$4,'Estruturante Móvel'!$L:$L,'CRONOGRAMA_CONST+MIGRACAO'!DH$9))</f>
        <v>0</v>
      </c>
      <c r="DT9" s="139">
        <f>(COUNTIFS('Estruturante Móvel'!$M:$M,$B9,'Estruturante Móvel'!$AM:$AM,DT$4))-(COUNTIFS('Estruturante Móvel'!$M:$M,$B9,'Estruturante Móvel'!$AM:$AM,DT$4,'Estruturante Móvel'!$AQ:$AQ,"REPARO FO"))</f>
        <v>0</v>
      </c>
      <c r="DU9" s="140">
        <f>(COUNTIFS('Estruturante Móvel'!$M:$M,$B6,'Estruturante Móvel'!$C:$C,"&lt;&gt;PREVISTO",'Estruturante Móvel'!$G:$G,DT$4,'Estruturante Móvel'!$L:$L,'CRONOGRAMA_CONST+MIGRACAO'!DJ$9))</f>
        <v>0</v>
      </c>
      <c r="DV9" s="139">
        <f>(COUNTIFS('Estruturante Móvel'!$M:$M,$B9,'Estruturante Móvel'!$AM:$AM,DV$4))-(COUNTIFS('Estruturante Móvel'!$M:$M,$B9,'Estruturante Móvel'!$AM:$AM,DV$4,'Estruturante Móvel'!$AQ:$AQ,"REPARO FO"))</f>
        <v>0</v>
      </c>
      <c r="DW9" s="140">
        <f>(COUNTIFS('Estruturante Móvel'!$M:$M,$B6,'Estruturante Móvel'!$C:$C,"&lt;&gt;PREVISTO",'Estruturante Móvel'!$G:$G,DV$4,'Estruturante Móvel'!$L:$L,'CRONOGRAMA_CONST+MIGRACAO'!DL$9))</f>
        <v>0</v>
      </c>
      <c r="DX9" s="139">
        <f>(COUNTIFS('Estruturante Móvel'!$M:$M,$B9,'Estruturante Móvel'!$AM:$AM,DX$4))-(COUNTIFS('Estruturante Móvel'!$M:$M,$B9,'Estruturante Móvel'!$AM:$AM,DX$4,'Estruturante Móvel'!$AQ:$AQ,"REPARO FO"))</f>
        <v>0</v>
      </c>
      <c r="DY9" s="140">
        <f>(COUNTIFS('Estruturante Móvel'!$M:$M,$B6,'Estruturante Móvel'!$C:$C,"&lt;&gt;PREVISTO",'Estruturante Móvel'!$G:$G,DX$4,'Estruturante Móvel'!$L:$L,'CRONOGRAMA_CONST+MIGRACAO'!DN$9))</f>
        <v>0</v>
      </c>
      <c r="DZ9" s="139">
        <f>(COUNTIFS('Estruturante Móvel'!$M:$M,$B9,'Estruturante Móvel'!$AM:$AM,DZ$4))-(COUNTIFS('Estruturante Móvel'!$M:$M,$B9,'Estruturante Móvel'!$AM:$AM,DZ$4,'Estruturante Móvel'!$AQ:$AQ,"REPARO FO"))</f>
        <v>0</v>
      </c>
      <c r="EA9" s="140">
        <f>(COUNTIFS('Estruturante Móvel'!$M:$M,$B6,'Estruturante Móvel'!$C:$C,"&lt;&gt;PREVISTO",'Estruturante Móvel'!$G:$G,DZ$4,'Estruturante Móvel'!$L:$L,'CRONOGRAMA_CONST+MIGRACAO'!DP$9))</f>
        <v>0</v>
      </c>
      <c r="EB9" s="139">
        <f>(COUNTIFS('Estruturante Móvel'!$M:$M,$B9,'Estruturante Móvel'!$AM:$AM,EB$4))-(COUNTIFS('Estruturante Móvel'!$M:$M,$B9,'Estruturante Móvel'!$AM:$AM,EB$4,'Estruturante Móvel'!$AQ:$AQ,"REPARO FO"))</f>
        <v>0</v>
      </c>
      <c r="EC9" s="140">
        <f>(COUNTIFS('Estruturante Móvel'!$M:$M,$B6,'Estruturante Móvel'!$C:$C,"&lt;&gt;PREVISTO",'Estruturante Móvel'!$G:$G,EB$4,'Estruturante Móvel'!$L:$L,'CRONOGRAMA_CONST+MIGRACAO'!DR$9))</f>
        <v>0</v>
      </c>
      <c r="ED9" s="139">
        <f>(COUNTIFS('Estruturante Móvel'!$M:$M,$B9,'Estruturante Móvel'!$AM:$AM,ED$4))-(COUNTIFS('Estruturante Móvel'!$M:$M,$B9,'Estruturante Móvel'!$AM:$AM,ED$4,'Estruturante Móvel'!$AQ:$AQ,"REPARO FO"))</f>
        <v>0</v>
      </c>
      <c r="EE9" s="140">
        <f>(COUNTIFS('Estruturante Móvel'!$M:$M,$B6,'Estruturante Móvel'!$C:$C,"&lt;&gt;PREVISTO",'Estruturante Móvel'!$G:$G,ED$4,'Estruturante Móvel'!$L:$L,'CRONOGRAMA_CONST+MIGRACAO'!DT$9))</f>
        <v>0</v>
      </c>
      <c r="EF9" s="139">
        <f>(COUNTIFS('Estruturante Móvel'!$M:$M,$B9,'Estruturante Móvel'!$AM:$AM,EF$4))-(COUNTIFS('Estruturante Móvel'!$M:$M,$B9,'Estruturante Móvel'!$AM:$AM,EF$4,'Estruturante Móvel'!$AQ:$AQ,"REPARO FO"))</f>
        <v>0</v>
      </c>
      <c r="EG9" s="140">
        <f>(COUNTIFS('Estruturante Móvel'!$M:$M,$B6,'Estruturante Móvel'!$C:$C,"&lt;&gt;PREVISTO",'Estruturante Móvel'!$G:$G,EF$4,'Estruturante Móvel'!$L:$L,'CRONOGRAMA_CONST+MIGRACAO'!DV$9))</f>
        <v>0</v>
      </c>
      <c r="EH9" s="139">
        <f>(COUNTIFS('Estruturante Móvel'!$M:$M,$B9,'Estruturante Móvel'!$AM:$AM,EH$4))-(COUNTIFS('Estruturante Móvel'!$M:$M,$B9,'Estruturante Móvel'!$AM:$AM,EH$4,'Estruturante Móvel'!$AQ:$AQ,"REPARO FO"))</f>
        <v>0</v>
      </c>
      <c r="EI9" s="140">
        <f>(COUNTIFS('Estruturante Móvel'!$M:$M,$B6,'Estruturante Móvel'!$C:$C,"&lt;&gt;PREVISTO",'Estruturante Móvel'!$G:$G,EH$4,'Estruturante Móvel'!$L:$L,'CRONOGRAMA_CONST+MIGRACAO'!DX$9))</f>
        <v>0</v>
      </c>
      <c r="EJ9" s="139">
        <f>(COUNTIFS('Estruturante Móvel'!$M:$M,$B9,'Estruturante Móvel'!$AM:$AM,EJ$4))-(COUNTIFS('Estruturante Móvel'!$M:$M,$B9,'Estruturante Móvel'!$AM:$AM,EJ$4,'Estruturante Móvel'!$AQ:$AQ,"REPARO FO"))</f>
        <v>0</v>
      </c>
      <c r="EK9" s="140">
        <f>(COUNTIFS('Estruturante Móvel'!$M:$M,$B6,'Estruturante Móvel'!$C:$C,"&lt;&gt;PREVISTO",'Estruturante Móvel'!$G:$G,EJ$4,'Estruturante Móvel'!$L:$L,'CRONOGRAMA_CONST+MIGRACAO'!DZ$9))</f>
        <v>0</v>
      </c>
      <c r="EL9" s="139">
        <f>(COUNTIFS('Estruturante Móvel'!$M:$M,$B9,'Estruturante Móvel'!$AM:$AM,EL$4))-(COUNTIFS('Estruturante Móvel'!$M:$M,$B9,'Estruturante Móvel'!$AM:$AM,EL$4,'Estruturante Móvel'!$AQ:$AQ,"REPARO FO"))</f>
        <v>0</v>
      </c>
      <c r="EM9" s="140">
        <f>(COUNTIFS('Estruturante Móvel'!$M:$M,$B6,'Estruturante Móvel'!$C:$C,"&lt;&gt;PREVISTO",'Estruturante Móvel'!$G:$G,EL$4,'Estruturante Móvel'!$L:$L,'CRONOGRAMA_CONST+MIGRACAO'!EB$9))</f>
        <v>0</v>
      </c>
      <c r="EN9" s="139">
        <f>(COUNTIFS('Estruturante Móvel'!$M:$M,$B9,'Estruturante Móvel'!$AM:$AM,EN$4))-(COUNTIFS('Estruturante Móvel'!$M:$M,$B9,'Estruturante Móvel'!$AM:$AM,EN$4,'Estruturante Móvel'!$AQ:$AQ,"REPARO FO"))</f>
        <v>0</v>
      </c>
      <c r="EO9" s="140">
        <f>(COUNTIFS('Estruturante Móvel'!$M:$M,$B6,'Estruturante Móvel'!$C:$C,"&lt;&gt;PREVISTO",'Estruturante Móvel'!$G:$G,EN$4,'Estruturante Móvel'!$L:$L,'CRONOGRAMA_CONST+MIGRACAO'!ED$9))</f>
        <v>0</v>
      </c>
      <c r="EP9" s="139">
        <f>(COUNTIFS('Estruturante Móvel'!$M:$M,$B9,'Estruturante Móvel'!$AM:$AM,EP$4))-(COUNTIFS('Estruturante Móvel'!$M:$M,$B9,'Estruturante Móvel'!$AM:$AM,EP$4,'Estruturante Móvel'!$AQ:$AQ,"REPARO FO"))</f>
        <v>0</v>
      </c>
      <c r="EQ9" s="140">
        <f>(COUNTIFS('Estruturante Móvel'!$M:$M,$B6,'Estruturante Móvel'!$C:$C,"&lt;&gt;PREVISTO",'Estruturante Móvel'!$G:$G,EP$4,'Estruturante Móvel'!$L:$L,'CRONOGRAMA_CONST+MIGRACAO'!EF$9))</f>
        <v>0</v>
      </c>
      <c r="ER9" s="139">
        <f>(COUNTIFS('Estruturante Móvel'!$M:$M,$B9,'Estruturante Móvel'!$AM:$AM,ER$4))-(COUNTIFS('Estruturante Móvel'!$M:$M,$B9,'Estruturante Móvel'!$AM:$AM,ER$4,'Estruturante Móvel'!$AQ:$AQ,"REPARO FO"))</f>
        <v>0</v>
      </c>
      <c r="ES9" s="140">
        <f>(COUNTIFS('Estruturante Móvel'!$M:$M,$B6,'Estruturante Móvel'!$C:$C,"&lt;&gt;PREVISTO",'Estruturante Móvel'!$G:$G,ER$4,'Estruturante Móvel'!$L:$L,'CRONOGRAMA_CONST+MIGRACAO'!EH$9))</f>
        <v>0</v>
      </c>
      <c r="ET9" s="139">
        <f>(COUNTIFS('Estruturante Móvel'!$M:$M,$B9,'Estruturante Móvel'!$AM:$AM,ET$4))-(COUNTIFS('Estruturante Móvel'!$M:$M,$B9,'Estruturante Móvel'!$AM:$AM,ET$4,'Estruturante Móvel'!$AQ:$AQ,"REPARO FO"))</f>
        <v>0</v>
      </c>
      <c r="EU9" s="140">
        <f>(COUNTIFS('Estruturante Móvel'!$M:$M,$B6,'Estruturante Móvel'!$C:$C,"&lt;&gt;PREVISTO",'Estruturante Móvel'!$G:$G,ET$4,'Estruturante Móvel'!$L:$L,'CRONOGRAMA_CONST+MIGRACAO'!EJ$9))</f>
        <v>0</v>
      </c>
      <c r="EV9" s="139">
        <f>(COUNTIFS('Estruturante Móvel'!$M:$M,$B9,'Estruturante Móvel'!$AM:$AM,EV$4))-(COUNTIFS('Estruturante Móvel'!$M:$M,$B9,'Estruturante Móvel'!$AM:$AM,EV$4,'Estruturante Móvel'!$AQ:$AQ,"REPARO FO"))</f>
        <v>0</v>
      </c>
      <c r="EW9" s="140">
        <f>(COUNTIFS('Estruturante Móvel'!$M:$M,$B6,'Estruturante Móvel'!$C:$C,"&lt;&gt;PREVISTO",'Estruturante Móvel'!$G:$G,EV$4,'Estruturante Móvel'!$L:$L,'CRONOGRAMA_CONST+MIGRACAO'!EL$9))</f>
        <v>0</v>
      </c>
      <c r="EX9" s="139">
        <f>(COUNTIFS('Estruturante Móvel'!$M:$M,$B9,'Estruturante Móvel'!$AM:$AM,EX$4))-(COUNTIFS('Estruturante Móvel'!$M:$M,$B9,'Estruturante Móvel'!$AM:$AM,EX$4,'Estruturante Móvel'!$AQ:$AQ,"REPARO FO"))</f>
        <v>0</v>
      </c>
      <c r="EY9" s="140">
        <f>(COUNTIFS('Estruturante Móvel'!$M:$M,$B6,'Estruturante Móvel'!$C:$C,"&lt;&gt;PREVISTO",'Estruturante Móvel'!$G:$G,EX$4,'Estruturante Móvel'!$L:$L,'CRONOGRAMA_CONST+MIGRACAO'!EN$9))</f>
        <v>0</v>
      </c>
      <c r="EZ9" s="139">
        <f>(COUNTIFS('Estruturante Móvel'!$M:$M,$B9,'Estruturante Móvel'!$AM:$AM,EZ$4))-(COUNTIFS('Estruturante Móvel'!$M:$M,$B9,'Estruturante Móvel'!$AM:$AM,EZ$4,'Estruturante Móvel'!$AQ:$AQ,"REPARO FO"))</f>
        <v>0</v>
      </c>
      <c r="FA9" s="140">
        <f>(COUNTIFS('Estruturante Móvel'!$M:$M,$B6,'Estruturante Móvel'!$C:$C,"&lt;&gt;PREVISTO",'Estruturante Móvel'!$G:$G,EZ$4,'Estruturante Móvel'!$L:$L,'CRONOGRAMA_CONST+MIGRACAO'!EP$9))</f>
        <v>0</v>
      </c>
      <c r="FB9" s="139">
        <f>(COUNTIFS('Estruturante Móvel'!$M:$M,$B9,'Estruturante Móvel'!$AM:$AM,FB$4))-(COUNTIFS('Estruturante Móvel'!$M:$M,$B9,'Estruturante Móvel'!$AM:$AM,FB$4,'Estruturante Móvel'!$AQ:$AQ,"REPARO FO"))</f>
        <v>0</v>
      </c>
      <c r="FC9" s="140">
        <f>(COUNTIFS('Estruturante Móvel'!$M:$M,$B6,'Estruturante Móvel'!$C:$C,"&lt;&gt;PREVISTO",'Estruturante Móvel'!$G:$G,FB$4,'Estruturante Móvel'!$L:$L,'CRONOGRAMA_CONST+MIGRACAO'!ER$9))</f>
        <v>0</v>
      </c>
      <c r="FD9" s="139">
        <f>(COUNTIFS('Estruturante Móvel'!$M:$M,$B9,'Estruturante Móvel'!$AM:$AM,FD$4))-(COUNTIFS('Estruturante Móvel'!$M:$M,$B9,'Estruturante Móvel'!$AM:$AM,FD$4,'Estruturante Móvel'!$AQ:$AQ,"REPARO FO"))</f>
        <v>0</v>
      </c>
      <c r="FE9" s="140">
        <f>(COUNTIFS('Estruturante Móvel'!$M:$M,$B6,'Estruturante Móvel'!$C:$C,"&lt;&gt;PREVISTO",'Estruturante Móvel'!$G:$G,FD$4,'Estruturante Móvel'!$L:$L,'CRONOGRAMA_CONST+MIGRACAO'!ET$9))</f>
        <v>0</v>
      </c>
      <c r="FF9" s="139">
        <f>(COUNTIFS('Estruturante Móvel'!$M:$M,$B9,'Estruturante Móvel'!$AM:$AM,FF$4))-(COUNTIFS('Estruturante Móvel'!$M:$M,$B9,'Estruturante Móvel'!$AM:$AM,FF$4,'Estruturante Móvel'!$AQ:$AQ,"REPARO FO"))</f>
        <v>0</v>
      </c>
      <c r="FG9" s="140">
        <f>(COUNTIFS('Estruturante Móvel'!$M:$M,$B6,'Estruturante Móvel'!$C:$C,"&lt;&gt;PREVISTO",'Estruturante Móvel'!$G:$G,FF$4,'Estruturante Móvel'!$L:$L,'CRONOGRAMA_CONST+MIGRACAO'!EV$9))</f>
        <v>0</v>
      </c>
      <c r="FH9" s="139">
        <f>(COUNTIFS('Estruturante Móvel'!$M:$M,$B9,'Estruturante Móvel'!$AM:$AM,FH$4))-(COUNTIFS('Estruturante Móvel'!$M:$M,$B9,'Estruturante Móvel'!$AM:$AM,FH$4,'Estruturante Móvel'!$AQ:$AQ,"REPARO FO"))</f>
        <v>0</v>
      </c>
      <c r="FI9" s="140">
        <f>(COUNTIFS('Estruturante Móvel'!$M:$M,$B6,'Estruturante Móvel'!$C:$C,"&lt;&gt;PREVISTO",'Estruturante Móvel'!$G:$G,FH$4,'Estruturante Móvel'!$L:$L,'CRONOGRAMA_CONST+MIGRACAO'!EX$9))</f>
        <v>0</v>
      </c>
      <c r="FJ9" s="139">
        <f>(COUNTIFS('Estruturante Móvel'!$M:$M,$B9,'Estruturante Móvel'!$AM:$AM,FJ$4))-(COUNTIFS('Estruturante Móvel'!$M:$M,$B9,'Estruturante Móvel'!$AM:$AM,FJ$4,'Estruturante Móvel'!$AQ:$AQ,"REPARO FO"))</f>
        <v>0</v>
      </c>
      <c r="FK9" s="140">
        <f>(COUNTIFS('Estruturante Móvel'!$M:$M,$B6,'Estruturante Móvel'!$C:$C,"&lt;&gt;PREVISTO",'Estruturante Móvel'!$G:$G,FJ$4,'Estruturante Móvel'!$L:$L,'CRONOGRAMA_CONST+MIGRACAO'!EZ$9))</f>
        <v>0</v>
      </c>
      <c r="FL9" s="139">
        <f>(COUNTIFS('Estruturante Móvel'!$M:$M,$B9,'Estruturante Móvel'!$AM:$AM,FL$4))-(COUNTIFS('Estruturante Móvel'!$M:$M,$B9,'Estruturante Móvel'!$AM:$AM,FL$4,'Estruturante Móvel'!$AQ:$AQ,"REPARO FO"))</f>
        <v>0</v>
      </c>
      <c r="FM9" s="140">
        <f>(COUNTIFS('Estruturante Móvel'!$M:$M,$B6,'Estruturante Móvel'!$C:$C,"&lt;&gt;PREVISTO",'Estruturante Móvel'!$G:$G,FL$4,'Estruturante Móvel'!$L:$L,'CRONOGRAMA_CONST+MIGRACAO'!FB$9))</f>
        <v>0</v>
      </c>
      <c r="FN9" s="139">
        <f>(COUNTIFS('Estruturante Móvel'!$M:$M,$B9,'Estruturante Móvel'!$AM:$AM,FN$4))-(COUNTIFS('Estruturante Móvel'!$M:$M,$B9,'Estruturante Móvel'!$AM:$AM,FN$4,'Estruturante Móvel'!$AQ:$AQ,"REPARO FO"))</f>
        <v>0</v>
      </c>
      <c r="FO9" s="140">
        <f>(COUNTIFS('Estruturante Móvel'!$M:$M,$B6,'Estruturante Móvel'!$C:$C,"&lt;&gt;PREVISTO",'Estruturante Móvel'!$G:$G,FN$4,'Estruturante Móvel'!$L:$L,'CRONOGRAMA_CONST+MIGRACAO'!FD$9))</f>
        <v>0</v>
      </c>
      <c r="FP9" s="139">
        <f>(COUNTIFS('Estruturante Móvel'!$M:$M,$B9,'Estruturante Móvel'!$AM:$AM,FP$4))-(COUNTIFS('Estruturante Móvel'!$M:$M,$B9,'Estruturante Móvel'!$AM:$AM,FP$4,'Estruturante Móvel'!$AQ:$AQ,"REPARO FO"))</f>
        <v>0</v>
      </c>
      <c r="FQ9" s="140">
        <f>(COUNTIFS('Estruturante Móvel'!$M:$M,$B6,'Estruturante Móvel'!$C:$C,"&lt;&gt;PREVISTO",'Estruturante Móvel'!$G:$G,FP$4,'Estruturante Móvel'!$L:$L,'CRONOGRAMA_CONST+MIGRACAO'!FF$9))</f>
        <v>0</v>
      </c>
      <c r="FR9" s="139">
        <f>(COUNTIFS('Estruturante Móvel'!$M:$M,$B9,'Estruturante Móvel'!$AM:$AM,FR$4))-(COUNTIFS('Estruturante Móvel'!$M:$M,$B9,'Estruturante Móvel'!$AM:$AM,FR$4,'Estruturante Móvel'!$AQ:$AQ,"REPARO FO"))</f>
        <v>0</v>
      </c>
      <c r="FS9" s="140">
        <f>(COUNTIFS('Estruturante Móvel'!$M:$M,$B6,'Estruturante Móvel'!$C:$C,"&lt;&gt;PREVISTO",'Estruturante Móvel'!$G:$G,FR$4,'Estruturante Móvel'!$L:$L,'CRONOGRAMA_CONST+MIGRACAO'!FH$9))</f>
        <v>0</v>
      </c>
      <c r="FT9" s="139">
        <f>(COUNTIFS('Estruturante Móvel'!$M:$M,$B9,'Estruturante Móvel'!$AM:$AM,FT$4))-(COUNTIFS('Estruturante Móvel'!$M:$M,$B9,'Estruturante Móvel'!$AM:$AM,FT$4,'Estruturante Móvel'!$AQ:$AQ,"REPARO FO"))</f>
        <v>0</v>
      </c>
      <c r="FU9" s="140">
        <f>(COUNTIFS('Estruturante Móvel'!$M:$M,$B6,'Estruturante Móvel'!$C:$C,"&lt;&gt;PREVISTO",'Estruturante Móvel'!$G:$G,FT$4,'Estruturante Móvel'!$L:$L,'CRONOGRAMA_CONST+MIGRACAO'!FJ$9))</f>
        <v>0</v>
      </c>
      <c r="FV9" s="139">
        <f>(COUNTIFS('Estruturante Móvel'!$M:$M,$B9,'Estruturante Móvel'!$AM:$AM,FV$4))-(COUNTIFS('Estruturante Móvel'!$M:$M,$B9,'Estruturante Móvel'!$AM:$AM,FV$4,'Estruturante Móvel'!$AQ:$AQ,"REPARO FO"))</f>
        <v>0</v>
      </c>
      <c r="FW9" s="140">
        <f>(COUNTIFS('Estruturante Móvel'!$M:$M,$B6,'Estruturante Móvel'!$C:$C,"&lt;&gt;PREVISTO",'Estruturante Móvel'!$G:$G,FV$4,'Estruturante Móvel'!$L:$L,'CRONOGRAMA_CONST+MIGRACAO'!FL$9))</f>
        <v>0</v>
      </c>
      <c r="FX9" s="139">
        <f>(COUNTIFS('Estruturante Móvel'!$M:$M,$B9,'Estruturante Móvel'!$AM:$AM,FX$4))-(COUNTIFS('Estruturante Móvel'!$M:$M,$B9,'Estruturante Móvel'!$AM:$AM,FX$4,'Estruturante Móvel'!$AQ:$AQ,"REPARO FO"))</f>
        <v>0</v>
      </c>
      <c r="FY9" s="140">
        <f>(COUNTIFS('Estruturante Móvel'!$M:$M,$B6,'Estruturante Móvel'!$C:$C,"&lt;&gt;PREVISTO",'Estruturante Móvel'!$G:$G,FX$4,'Estruturante Móvel'!$L:$L,'CRONOGRAMA_CONST+MIGRACAO'!FN$9))</f>
        <v>0</v>
      </c>
      <c r="FZ9" s="139">
        <f>(COUNTIFS('Estruturante Móvel'!$M:$M,$B9,'Estruturante Móvel'!$AM:$AM,FZ$4))-(COUNTIFS('Estruturante Móvel'!$M:$M,$B9,'Estruturante Móvel'!$AM:$AM,FZ$4,'Estruturante Móvel'!$AQ:$AQ,"REPARO FO"))</f>
        <v>0</v>
      </c>
      <c r="GA9" s="140">
        <f>(COUNTIFS('Estruturante Móvel'!$M:$M,$B6,'Estruturante Móvel'!$C:$C,"&lt;&gt;PREVISTO",'Estruturante Móvel'!$G:$G,FZ$4,'Estruturante Móvel'!$L:$L,'CRONOGRAMA_CONST+MIGRACAO'!FP$9))</f>
        <v>0</v>
      </c>
      <c r="GB9" s="139">
        <f>(COUNTIFS('Estruturante Móvel'!$M:$M,$B9,'Estruturante Móvel'!$AM:$AM,GB$4))-(COUNTIFS('Estruturante Móvel'!$M:$M,$B9,'Estruturante Móvel'!$AM:$AM,GB$4,'Estruturante Móvel'!$AQ:$AQ,"REPARO FO"))</f>
        <v>0</v>
      </c>
      <c r="GC9" s="140">
        <f>(COUNTIFS('Estruturante Móvel'!$M:$M,$B6,'Estruturante Móvel'!$C:$C,"&lt;&gt;PREVISTO",'Estruturante Móvel'!$G:$G,GB$4,'Estruturante Móvel'!$L:$L,'CRONOGRAMA_CONST+MIGRACAO'!FR$9))</f>
        <v>0</v>
      </c>
      <c r="GD9" s="139">
        <f>(COUNTIFS('Estruturante Móvel'!$M:$M,$B9,'Estruturante Móvel'!$AM:$AM,GD$4))-(COUNTIFS('Estruturante Móvel'!$M:$M,$B9,'Estruturante Móvel'!$AM:$AM,GD$4,'Estruturante Móvel'!$AQ:$AQ,"REPARO FO"))</f>
        <v>0</v>
      </c>
      <c r="GE9" s="140">
        <f>(COUNTIFS('Estruturante Móvel'!$M:$M,$B6,'Estruturante Móvel'!$C:$C,"&lt;&gt;PREVISTO",'Estruturante Móvel'!$G:$G,GD$4,'Estruturante Móvel'!$L:$L,'CRONOGRAMA_CONST+MIGRACAO'!FT$9))</f>
        <v>0</v>
      </c>
      <c r="GF9" s="139">
        <f>(COUNTIFS('Estruturante Móvel'!$M:$M,$B9,'Estruturante Móvel'!$AM:$AM,GF$4))-(COUNTIFS('Estruturante Móvel'!$M:$M,$B9,'Estruturante Móvel'!$AM:$AM,GF$4,'Estruturante Móvel'!$AQ:$AQ,"REPARO FO"))</f>
        <v>0</v>
      </c>
      <c r="GG9" s="140">
        <f>(COUNTIFS('Estruturante Móvel'!$M:$M,$B6,'Estruturante Móvel'!$C:$C,"&lt;&gt;PREVISTO",'Estruturante Móvel'!$G:$G,GF$4,'Estruturante Móvel'!$L:$L,'CRONOGRAMA_CONST+MIGRACAO'!FV$9))</f>
        <v>0</v>
      </c>
      <c r="GH9" s="139">
        <f>(COUNTIFS('Estruturante Móvel'!$M:$M,$B9,'Estruturante Móvel'!$AM:$AM,GH$4))-(COUNTIFS('Estruturante Móvel'!$M:$M,$B9,'Estruturante Móvel'!$AM:$AM,GH$4,'Estruturante Móvel'!$AQ:$AQ,"REPARO FO"))</f>
        <v>0</v>
      </c>
      <c r="GI9" s="140">
        <f>(COUNTIFS('Estruturante Móvel'!$M:$M,$B6,'Estruturante Móvel'!$C:$C,"&lt;&gt;PREVISTO",'Estruturante Móvel'!$G:$G,GH$4,'Estruturante Móvel'!$L:$L,'CRONOGRAMA_CONST+MIGRACAO'!FX$9))</f>
        <v>0</v>
      </c>
      <c r="GJ9" s="139">
        <f>(COUNTIFS('Estruturante Móvel'!$M:$M,$B9,'Estruturante Móvel'!$AM:$AM,GJ$4))-(COUNTIFS('Estruturante Móvel'!$M:$M,$B9,'Estruturante Móvel'!$AM:$AM,GJ$4,'Estruturante Móvel'!$AQ:$AQ,"REPARO FO"))</f>
        <v>0</v>
      </c>
      <c r="GK9" s="140">
        <f>(COUNTIFS('Estruturante Móvel'!$M:$M,$B6,'Estruturante Móvel'!$C:$C,"&lt;&gt;PREVISTO",'Estruturante Móvel'!$G:$G,GJ$4,'Estruturante Móvel'!$L:$L,'CRONOGRAMA_CONST+MIGRACAO'!FZ$9))</f>
        <v>0</v>
      </c>
      <c r="GL9" s="139">
        <f>(COUNTIFS('Estruturante Móvel'!$M:$M,$B9,'Estruturante Móvel'!$AM:$AM,GL$4))-(COUNTIFS('Estruturante Móvel'!$M:$M,$B9,'Estruturante Móvel'!$AM:$AM,GL$4,'Estruturante Móvel'!$AQ:$AQ,"REPARO FO"))</f>
        <v>0</v>
      </c>
      <c r="GM9" s="140">
        <f>(COUNTIFS('Estruturante Móvel'!$M:$M,$B6,'Estruturante Móvel'!$C:$C,"&lt;&gt;PREVISTO",'Estruturante Móvel'!$G:$G,GL$4,'Estruturante Móvel'!$L:$L,'CRONOGRAMA_CONST+MIGRACAO'!GB$9))</f>
        <v>0</v>
      </c>
      <c r="GN9" s="139">
        <f>(COUNTIFS('Estruturante Móvel'!$M:$M,$B9,'Estruturante Móvel'!$AM:$AM,GN$4))-(COUNTIFS('Estruturante Móvel'!$M:$M,$B9,'Estruturante Móvel'!$AM:$AM,GN$4,'Estruturante Móvel'!$AQ:$AQ,"REPARO FO"))</f>
        <v>0</v>
      </c>
      <c r="GO9" s="140">
        <f>(COUNTIFS('Estruturante Móvel'!$M:$M,$B6,'Estruturante Móvel'!$C:$C,"&lt;&gt;PREVISTO",'Estruturante Móvel'!$G:$G,GN$4,'Estruturante Móvel'!$L:$L,'CRONOGRAMA_CONST+MIGRACAO'!GD$9))</f>
        <v>0</v>
      </c>
      <c r="GP9" s="139">
        <f>(COUNTIFS('Estruturante Móvel'!$M:$M,$B9,'Estruturante Móvel'!$AM:$AM,GP$4))-(COUNTIFS('Estruturante Móvel'!$M:$M,$B9,'Estruturante Móvel'!$AM:$AM,GP$4,'Estruturante Móvel'!$AQ:$AQ,"REPARO FO"))</f>
        <v>0</v>
      </c>
      <c r="GQ9" s="140">
        <f>(COUNTIFS('Estruturante Móvel'!$M:$M,$B6,'Estruturante Móvel'!$C:$C,"&lt;&gt;PREVISTO",'Estruturante Móvel'!$G:$G,GP$4,'Estruturante Móvel'!$L:$L,'CRONOGRAMA_CONST+MIGRACAO'!GF$9))</f>
        <v>0</v>
      </c>
      <c r="GR9" s="139">
        <f>(COUNTIFS('Estruturante Móvel'!$M:$M,$B9,'Estruturante Móvel'!$AM:$AM,GR$4))-(COUNTIFS('Estruturante Móvel'!$M:$M,$B9,'Estruturante Móvel'!$AM:$AM,GR$4,'Estruturante Móvel'!$AQ:$AQ,"REPARO FO"))</f>
        <v>0</v>
      </c>
      <c r="GS9" s="140">
        <f>(COUNTIFS('Estruturante Móvel'!$M:$M,$B6,'Estruturante Móvel'!$C:$C,"&lt;&gt;PREVISTO",'Estruturante Móvel'!$G:$G,GR$4,'Estruturante Móvel'!$L:$L,'CRONOGRAMA_CONST+MIGRACAO'!GH$9))</f>
        <v>0</v>
      </c>
      <c r="GT9" s="139">
        <f>(COUNTIFS('Estruturante Móvel'!$M:$M,$B9,'Estruturante Móvel'!$AM:$AM,GT$4))-(COUNTIFS('Estruturante Móvel'!$M:$M,$B9,'Estruturante Móvel'!$AM:$AM,GT$4,'Estruturante Móvel'!$AQ:$AQ,"REPARO FO"))</f>
        <v>0</v>
      </c>
      <c r="GU9" s="140">
        <f>(COUNTIFS('Estruturante Móvel'!$M:$M,$B6,'Estruturante Móvel'!$C:$C,"&lt;&gt;PREVISTO",'Estruturante Móvel'!$G:$G,GT$4,'Estruturante Móvel'!$L:$L,'CRONOGRAMA_CONST+MIGRACAO'!GJ$9))</f>
        <v>0</v>
      </c>
      <c r="GV9" s="139">
        <f>(COUNTIFS('Estruturante Móvel'!$M:$M,$B9,'Estruturante Móvel'!$AM:$AM,GV$4))-(COUNTIFS('Estruturante Móvel'!$M:$M,$B9,'Estruturante Móvel'!$AM:$AM,GV$4,'Estruturante Móvel'!$AQ:$AQ,"REPARO FO"))</f>
        <v>0</v>
      </c>
      <c r="GW9" s="140">
        <f>(COUNTIFS('Estruturante Móvel'!$M:$M,$B6,'Estruturante Móvel'!$C:$C,"&lt;&gt;PREVISTO",'Estruturante Móvel'!$G:$G,GV$4,'Estruturante Móvel'!$L:$L,'CRONOGRAMA_CONST+MIGRACAO'!GL$9))</f>
        <v>0</v>
      </c>
      <c r="GX9" s="139">
        <f>(COUNTIFS('Estruturante Móvel'!$M:$M,$B9,'Estruturante Móvel'!$AM:$AM,GX$4))-(COUNTIFS('Estruturante Móvel'!$M:$M,$B9,'Estruturante Móvel'!$AM:$AM,GX$4,'Estruturante Móvel'!$AQ:$AQ,"REPARO FO"))</f>
        <v>0</v>
      </c>
      <c r="GY9" s="140">
        <f>(COUNTIFS('Estruturante Móvel'!$M:$M,$B6,'Estruturante Móvel'!$C:$C,"&lt;&gt;PREVISTO",'Estruturante Móvel'!$G:$G,GX$4,'Estruturante Móvel'!$L:$L,'CRONOGRAMA_CONST+MIGRACAO'!GN$9))</f>
        <v>0</v>
      </c>
      <c r="GZ9" s="139">
        <f>(COUNTIFS('Estruturante Móvel'!$M:$M,$B9,'Estruturante Móvel'!$AM:$AM,GZ$4))-(COUNTIFS('Estruturante Móvel'!$M:$M,$B9,'Estruturante Móvel'!$AM:$AM,GZ$4,'Estruturante Móvel'!$AQ:$AQ,"REPARO FO"))</f>
        <v>0</v>
      </c>
      <c r="HA9" s="140">
        <f>(COUNTIFS('Estruturante Móvel'!$M:$M,$B6,'Estruturante Móvel'!$C:$C,"&lt;&gt;PREVISTO",'Estruturante Móvel'!$G:$G,GZ$4,'Estruturante Móvel'!$L:$L,'CRONOGRAMA_CONST+MIGRACAO'!GP$9))</f>
        <v>0</v>
      </c>
      <c r="HB9" s="139">
        <f>(COUNTIFS('Estruturante Móvel'!$M:$M,$B9,'Estruturante Móvel'!$AM:$AM,HB$4))-(COUNTIFS('Estruturante Móvel'!$M:$M,$B9,'Estruturante Móvel'!$AM:$AM,HB$4,'Estruturante Móvel'!$AQ:$AQ,"REPARO FO"))</f>
        <v>0</v>
      </c>
      <c r="HC9" s="140">
        <f>(COUNTIFS('Estruturante Móvel'!$M:$M,$B6,'Estruturante Móvel'!$C:$C,"&lt;&gt;PREVISTO",'Estruturante Móvel'!$G:$G,HB$4,'Estruturante Móvel'!$L:$L,'CRONOGRAMA_CONST+MIGRACAO'!GR$9))</f>
        <v>0</v>
      </c>
      <c r="HD9" s="139">
        <f>(COUNTIFS('Estruturante Móvel'!$M:$M,$B9,'Estruturante Móvel'!$AM:$AM,HD$4))-(COUNTIFS('Estruturante Móvel'!$M:$M,$B9,'Estruturante Móvel'!$AM:$AM,HD$4,'Estruturante Móvel'!$AQ:$AQ,"REPARO FO"))</f>
        <v>0</v>
      </c>
      <c r="HE9" s="140">
        <f>(COUNTIFS('Estruturante Móvel'!$M:$M,$B6,'Estruturante Móvel'!$C:$C,"&lt;&gt;PREVISTO",'Estruturante Móvel'!$G:$G,HD$4,'Estruturante Móvel'!$L:$L,'CRONOGRAMA_CONST+MIGRACAO'!GT$9))</f>
        <v>0</v>
      </c>
      <c r="HF9" s="139">
        <f>(COUNTIFS('Estruturante Móvel'!$M:$M,$B9,'Estruturante Móvel'!$AM:$AM,HF$4))-(COUNTIFS('Estruturante Móvel'!$M:$M,$B9,'Estruturante Móvel'!$AM:$AM,HF$4,'Estruturante Móvel'!$AQ:$AQ,"REPARO FO"))</f>
        <v>0</v>
      </c>
      <c r="HG9" s="140">
        <f>(COUNTIFS('Estruturante Móvel'!$M:$M,$B6,'Estruturante Móvel'!$C:$C,"&lt;&gt;PREVISTO",'Estruturante Móvel'!$G:$G,HF$4,'Estruturante Móvel'!$L:$L,'CRONOGRAMA_CONST+MIGRACAO'!GV$9))</f>
        <v>0</v>
      </c>
      <c r="HH9" s="139">
        <f>(COUNTIFS('Estruturante Móvel'!$M:$M,$B9,'Estruturante Móvel'!$AM:$AM,HH$4))-(COUNTIFS('Estruturante Móvel'!$M:$M,$B9,'Estruturante Móvel'!$AM:$AM,HH$4,'Estruturante Móvel'!$AQ:$AQ,"REPARO FO"))</f>
        <v>0</v>
      </c>
      <c r="HI9" s="140">
        <f>(COUNTIFS('Estruturante Móvel'!$M:$M,$B6,'Estruturante Móvel'!$C:$C,"&lt;&gt;PREVISTO",'Estruturante Móvel'!$G:$G,HH$4,'Estruturante Móvel'!$L:$L,'CRONOGRAMA_CONST+MIGRACAO'!GX$9))</f>
        <v>0</v>
      </c>
      <c r="HJ9" s="139">
        <f>(COUNTIFS('Estruturante Móvel'!$M:$M,$B9,'Estruturante Móvel'!$AM:$AM,HJ$4))-(COUNTIFS('Estruturante Móvel'!$M:$M,$B9,'Estruturante Móvel'!$AM:$AM,HJ$4,'Estruturante Móvel'!$AQ:$AQ,"REPARO FO"))</f>
        <v>0</v>
      </c>
      <c r="HK9" s="140">
        <f>(COUNTIFS('Estruturante Móvel'!$M:$M,$B6,'Estruturante Móvel'!$C:$C,"&lt;&gt;PREVISTO",'Estruturante Móvel'!$G:$G,HJ$4,'Estruturante Móvel'!$L:$L,'CRONOGRAMA_CONST+MIGRACAO'!GZ$9))</f>
        <v>0</v>
      </c>
      <c r="HL9" s="139">
        <f>(COUNTIFS('Estruturante Móvel'!$M:$M,$B9,'Estruturante Móvel'!$AM:$AM,HL$4))-(COUNTIFS('Estruturante Móvel'!$M:$M,$B9,'Estruturante Móvel'!$AM:$AM,HL$4,'Estruturante Móvel'!$AQ:$AQ,"REPARO FO"))</f>
        <v>0</v>
      </c>
      <c r="HM9" s="140">
        <f>(COUNTIFS('Estruturante Móvel'!$M:$M,$B6,'Estruturante Móvel'!$C:$C,"&lt;&gt;PREVISTO",'Estruturante Móvel'!$G:$G,HL$4,'Estruturante Móvel'!$L:$L,'CRONOGRAMA_CONST+MIGRACAO'!HB$9))</f>
        <v>0</v>
      </c>
      <c r="HN9" s="139">
        <f>(COUNTIFS('Estruturante Móvel'!$M:$M,$B9,'Estruturante Móvel'!$AM:$AM,HN$4))-(COUNTIFS('Estruturante Móvel'!$M:$M,$B9,'Estruturante Móvel'!$AM:$AM,HN$4,'Estruturante Móvel'!$AQ:$AQ,"REPARO FO"))</f>
        <v>0</v>
      </c>
      <c r="HO9" s="140">
        <f>(COUNTIFS('Estruturante Móvel'!$M:$M,$B6,'Estruturante Móvel'!$C:$C,"&lt;&gt;PREVISTO",'Estruturante Móvel'!$G:$G,HN$4,'Estruturante Móvel'!$L:$L,'CRONOGRAMA_CONST+MIGRACAO'!HD$9))</f>
        <v>0</v>
      </c>
      <c r="HP9" s="139">
        <f>(COUNTIFS('Estruturante Móvel'!$M:$M,$B9,'Estruturante Móvel'!$AM:$AM,HP$4))-(COUNTIFS('Estruturante Móvel'!$M:$M,$B9,'Estruturante Móvel'!$AM:$AM,HP$4,'Estruturante Móvel'!$AQ:$AQ,"REPARO FO"))</f>
        <v>0</v>
      </c>
      <c r="HQ9" s="140">
        <f>(COUNTIFS('Estruturante Móvel'!$M:$M,$B6,'Estruturante Móvel'!$C:$C,"&lt;&gt;PREVISTO",'Estruturante Móvel'!$G:$G,HP$4,'Estruturante Móvel'!$L:$L,'CRONOGRAMA_CONST+MIGRACAO'!HF$9))</f>
        <v>0</v>
      </c>
      <c r="HR9" s="139">
        <f>(COUNTIFS('Estruturante Móvel'!$M:$M,$B9,'Estruturante Móvel'!$AM:$AM,HR$4))-(COUNTIFS('Estruturante Móvel'!$M:$M,$B9,'Estruturante Móvel'!$AM:$AM,HR$4,'Estruturante Móvel'!$AQ:$AQ,"REPARO FO"))</f>
        <v>0</v>
      </c>
      <c r="HS9" s="140">
        <f>(COUNTIFS('Estruturante Móvel'!$M:$M,$B6,'Estruturante Móvel'!$C:$C,"&lt;&gt;PREVISTO",'Estruturante Móvel'!$G:$G,HR$4,'Estruturante Móvel'!$L:$L,'CRONOGRAMA_CONST+MIGRACAO'!HH$9))</f>
        <v>0</v>
      </c>
      <c r="HT9" s="139">
        <f>(COUNTIFS('Estruturante Móvel'!$M:$M,$B9,'Estruturante Móvel'!$AM:$AM,HT$4))-(COUNTIFS('Estruturante Móvel'!$M:$M,$B9,'Estruturante Móvel'!$AM:$AM,HT$4,'Estruturante Móvel'!$AQ:$AQ,"REPARO FO"))</f>
        <v>0</v>
      </c>
      <c r="HU9" s="140">
        <f>(COUNTIFS('Estruturante Móvel'!$M:$M,$B6,'Estruturante Móvel'!$C:$C,"&lt;&gt;PREVISTO",'Estruturante Móvel'!$G:$G,HT$4,'Estruturante Móvel'!$L:$L,'CRONOGRAMA_CONST+MIGRACAO'!HJ$9))</f>
        <v>0</v>
      </c>
      <c r="HV9" s="139">
        <f>(COUNTIFS('Estruturante Móvel'!$M:$M,$B9,'Estruturante Móvel'!$AM:$AM,HV$4))-(COUNTIFS('Estruturante Móvel'!$M:$M,$B9,'Estruturante Móvel'!$AM:$AM,HV$4,'Estruturante Móvel'!$AQ:$AQ,"REPARO FO"))</f>
        <v>0</v>
      </c>
      <c r="HW9" s="140">
        <f>(COUNTIFS('Estruturante Móvel'!$M:$M,$B6,'Estruturante Móvel'!$C:$C,"&lt;&gt;PREVISTO",'Estruturante Móvel'!$G:$G,HV$4,'Estruturante Móvel'!$L:$L,'CRONOGRAMA_CONST+MIGRACAO'!HL$9))</f>
        <v>0</v>
      </c>
      <c r="HX9" s="139">
        <f>(COUNTIFS('Estruturante Móvel'!$M:$M,$B9,'Estruturante Móvel'!$AM:$AM,HX$4))-(COUNTIFS('Estruturante Móvel'!$M:$M,$B9,'Estruturante Móvel'!$AM:$AM,HX$4,'Estruturante Móvel'!$AQ:$AQ,"REPARO FO"))</f>
        <v>0</v>
      </c>
      <c r="HY9" s="140">
        <f>(COUNTIFS('Estruturante Móvel'!$M:$M,$B6,'Estruturante Móvel'!$C:$C,"&lt;&gt;PREVISTO",'Estruturante Móvel'!$G:$G,HX$4,'Estruturante Móvel'!$L:$L,'CRONOGRAMA_CONST+MIGRACAO'!HN$9))</f>
        <v>0</v>
      </c>
      <c r="HZ9" s="139">
        <f>(COUNTIFS('Estruturante Móvel'!$M:$M,$B9,'Estruturante Móvel'!$AM:$AM,HZ$4))-(COUNTIFS('Estruturante Móvel'!$M:$M,$B9,'Estruturante Móvel'!$AM:$AM,HZ$4,'Estruturante Móvel'!$AQ:$AQ,"REPARO FO"))</f>
        <v>0</v>
      </c>
      <c r="IA9" s="140">
        <f>(COUNTIFS('Estruturante Móvel'!$M:$M,$B6,'Estruturante Móvel'!$C:$C,"&lt;&gt;PREVISTO",'Estruturante Móvel'!$G:$G,HZ$4,'Estruturante Móvel'!$L:$L,'CRONOGRAMA_CONST+MIGRACAO'!HP$9))</f>
        <v>0</v>
      </c>
      <c r="IB9" s="139">
        <f>(COUNTIFS('Estruturante Móvel'!$M:$M,$B9,'Estruturante Móvel'!$AM:$AM,IB$4))-(COUNTIFS('Estruturante Móvel'!$M:$M,$B9,'Estruturante Móvel'!$AM:$AM,IB$4,'Estruturante Móvel'!$AQ:$AQ,"REPARO FO"))</f>
        <v>0</v>
      </c>
      <c r="IC9" s="140">
        <f>(COUNTIFS('Estruturante Móvel'!$M:$M,$B6,'Estruturante Móvel'!$C:$C,"&lt;&gt;PREVISTO",'Estruturante Móvel'!$G:$G,IB$4,'Estruturante Móvel'!$L:$L,'CRONOGRAMA_CONST+MIGRACAO'!HR$9))</f>
        <v>0</v>
      </c>
      <c r="ID9" s="139">
        <f>(COUNTIFS('Estruturante Móvel'!$M:$M,$B9,'Estruturante Móvel'!$AM:$AM,ID$4))-(COUNTIFS('Estruturante Móvel'!$M:$M,$B9,'Estruturante Móvel'!$AM:$AM,ID$4,'Estruturante Móvel'!$AQ:$AQ,"REPARO FO"))</f>
        <v>0</v>
      </c>
      <c r="IE9" s="140">
        <f>(COUNTIFS('Estruturante Móvel'!$M:$M,$B6,'Estruturante Móvel'!$C:$C,"&lt;&gt;PREVISTO",'Estruturante Móvel'!$G:$G,ID$4,'Estruturante Móvel'!$L:$L,'CRONOGRAMA_CONST+MIGRACAO'!HT$9))</f>
        <v>0</v>
      </c>
      <c r="IF9" s="139">
        <f>(COUNTIFS('Estruturante Móvel'!$M:$M,$B9,'Estruturante Móvel'!$AM:$AM,IF$4))-(COUNTIFS('Estruturante Móvel'!$M:$M,$B9,'Estruturante Móvel'!$AM:$AM,IF$4,'Estruturante Móvel'!$AQ:$AQ,"REPARO FO"))</f>
        <v>0</v>
      </c>
      <c r="IG9" s="140">
        <f>(COUNTIFS('Estruturante Móvel'!$M:$M,$B6,'Estruturante Móvel'!$C:$C,"&lt;&gt;PREVISTO",'Estruturante Móvel'!$G:$G,IF$4,'Estruturante Móvel'!$L:$L,'CRONOGRAMA_CONST+MIGRACAO'!HV$9))</f>
        <v>0</v>
      </c>
      <c r="IH9" s="139">
        <f>(COUNTIFS('Estruturante Móvel'!$M:$M,$B9,'Estruturante Móvel'!$AM:$AM,IH$4))-(COUNTIFS('Estruturante Móvel'!$M:$M,$B9,'Estruturante Móvel'!$AM:$AM,IH$4,'Estruturante Móvel'!$AQ:$AQ,"REPARO FO"))</f>
        <v>0</v>
      </c>
      <c r="II9" s="140">
        <f>(COUNTIFS('Estruturante Móvel'!$M:$M,$B6,'Estruturante Móvel'!$C:$C,"&lt;&gt;PREVISTO",'Estruturante Móvel'!$G:$G,IH$4,'Estruturante Móvel'!$L:$L,'CRONOGRAMA_CONST+MIGRACAO'!HX$9))</f>
        <v>0</v>
      </c>
      <c r="IJ9" s="139">
        <f>(COUNTIFS('Estruturante Móvel'!$M:$M,$B9,'Estruturante Móvel'!$AM:$AM,IJ$4))-(COUNTIFS('Estruturante Móvel'!$M:$M,$B9,'Estruturante Móvel'!$AM:$AM,IJ$4,'Estruturante Móvel'!$AQ:$AQ,"REPARO FO"))</f>
        <v>0</v>
      </c>
      <c r="IK9" s="140">
        <f>(COUNTIFS('Estruturante Móvel'!$M:$M,$B6,'Estruturante Móvel'!$C:$C,"&lt;&gt;PREVISTO",'Estruturante Móvel'!$G:$G,IJ$4,'Estruturante Móvel'!$L:$L,'CRONOGRAMA_CONST+MIGRACAO'!HZ$9))</f>
        <v>0</v>
      </c>
      <c r="IL9" s="139">
        <f>(COUNTIFS('Estruturante Móvel'!$M:$M,$B9,'Estruturante Móvel'!$AM:$AM,IL$4))-(COUNTIFS('Estruturante Móvel'!$M:$M,$B9,'Estruturante Móvel'!$AM:$AM,IL$4,'Estruturante Móvel'!$AQ:$AQ,"REPARO FO"))</f>
        <v>0</v>
      </c>
      <c r="IM9" s="140">
        <f>(COUNTIFS('Estruturante Móvel'!$M:$M,$B6,'Estruturante Móvel'!$C:$C,"&lt;&gt;PREVISTO",'Estruturante Móvel'!$G:$G,IL$4,'Estruturante Móvel'!$L:$L,'CRONOGRAMA_CONST+MIGRACAO'!IB$9))</f>
        <v>0</v>
      </c>
      <c r="IN9" s="139">
        <f>(COUNTIFS('Estruturante Móvel'!$M:$M,$B9,'Estruturante Móvel'!$AM:$AM,IN$4))-(COUNTIFS('Estruturante Móvel'!$M:$M,$B9,'Estruturante Móvel'!$AM:$AM,IN$4,'Estruturante Móvel'!$AQ:$AQ,"REPARO FO"))</f>
        <v>0</v>
      </c>
      <c r="IO9" s="140">
        <f>(COUNTIFS('Estruturante Móvel'!$M:$M,$B6,'Estruturante Móvel'!$C:$C,"&lt;&gt;PREVISTO",'Estruturante Móvel'!$G:$G,IN$4,'Estruturante Móvel'!$L:$L,'CRONOGRAMA_CONST+MIGRACAO'!ID$9))</f>
        <v>0</v>
      </c>
      <c r="IP9" s="139">
        <f>(COUNTIFS('Estruturante Móvel'!$M:$M,$B9,'Estruturante Móvel'!$AM:$AM,IP$4))-(COUNTIFS('Estruturante Móvel'!$M:$M,$B9,'Estruturante Móvel'!$AM:$AM,IP$4,'Estruturante Móvel'!$AQ:$AQ,"REPARO FO"))</f>
        <v>0</v>
      </c>
      <c r="IQ9" s="140">
        <f>(COUNTIFS('Estruturante Móvel'!$M:$M,$B6,'Estruturante Móvel'!$C:$C,"&lt;&gt;PREVISTO",'Estruturante Móvel'!$G:$G,IP$4,'Estruturante Móvel'!$L:$L,'CRONOGRAMA_CONST+MIGRACAO'!IF$9))</f>
        <v>0</v>
      </c>
      <c r="IR9" s="139">
        <f>(COUNTIFS('Estruturante Móvel'!$M:$M,$B9,'Estruturante Móvel'!$AM:$AM,IR$4))-(COUNTIFS('Estruturante Móvel'!$M:$M,$B9,'Estruturante Móvel'!$AM:$AM,IR$4,'Estruturante Móvel'!$AQ:$AQ,"REPARO FO"))</f>
        <v>0</v>
      </c>
      <c r="IS9" s="140">
        <f>(COUNTIFS('Estruturante Móvel'!$M:$M,$B6,'Estruturante Móvel'!$C:$C,"&lt;&gt;PREVISTO",'Estruturante Móvel'!$G:$G,IR$4,'Estruturante Móvel'!$L:$L,'CRONOGRAMA_CONST+MIGRACAO'!IH$9))</f>
        <v>0</v>
      </c>
      <c r="IT9" s="139">
        <f>(COUNTIFS('Estruturante Móvel'!$M:$M,$B9,'Estruturante Móvel'!$AM:$AM,IT$4))-(COUNTIFS('Estruturante Móvel'!$M:$M,$B9,'Estruturante Móvel'!$AM:$AM,IT$4,'Estruturante Móvel'!$AQ:$AQ,"REPARO FO"))</f>
        <v>0</v>
      </c>
      <c r="IU9" s="140">
        <f>(COUNTIFS('Estruturante Móvel'!$M:$M,$B6,'Estruturante Móvel'!$C:$C,"&lt;&gt;PREVISTO",'Estruturante Móvel'!$G:$G,IT$4,'Estruturante Móvel'!$L:$L,'CRONOGRAMA_CONST+MIGRACAO'!IJ$9))</f>
        <v>0</v>
      </c>
      <c r="IV9" s="139">
        <f>(COUNTIFS('Estruturante Móvel'!$M:$M,$B9,'Estruturante Móvel'!$AM:$AM,IV$4))-(COUNTIFS('Estruturante Móvel'!$M:$M,$B9,'Estruturante Móvel'!$AM:$AM,IV$4,'Estruturante Móvel'!$AQ:$AQ,"REPARO FO"))</f>
        <v>0</v>
      </c>
      <c r="IW9" s="140">
        <f>(COUNTIFS('Estruturante Móvel'!$M:$M,$B6,'Estruturante Móvel'!$C:$C,"&lt;&gt;PREVISTO",'Estruturante Móvel'!$G:$G,IV$4,'Estruturante Móvel'!$L:$L,'CRONOGRAMA_CONST+MIGRACAO'!IL$9))</f>
        <v>0</v>
      </c>
      <c r="IX9" s="139">
        <f>(COUNTIFS('Estruturante Móvel'!$M:$M,$B9,'Estruturante Móvel'!$AM:$AM,IX$4))-(COUNTIFS('Estruturante Móvel'!$M:$M,$B9,'Estruturante Móvel'!$AM:$AM,IX$4,'Estruturante Móvel'!$AQ:$AQ,"REPARO FO"))</f>
        <v>0</v>
      </c>
      <c r="IY9" s="140">
        <f>(COUNTIFS('Estruturante Móvel'!$M:$M,$B6,'Estruturante Móvel'!$C:$C,"&lt;&gt;PREVISTO",'Estruturante Móvel'!$G:$G,IX$4,'Estruturante Móvel'!$L:$L,'CRONOGRAMA_CONST+MIGRACAO'!IN$9))</f>
        <v>0</v>
      </c>
      <c r="IZ9" s="139">
        <f>(COUNTIFS('Estruturante Móvel'!$M:$M,$B9,'Estruturante Móvel'!$AM:$AM,IZ$4))-(COUNTIFS('Estruturante Móvel'!$M:$M,$B9,'Estruturante Móvel'!$AM:$AM,IZ$4,'Estruturante Móvel'!$AQ:$AQ,"REPARO FO"))</f>
        <v>0</v>
      </c>
      <c r="JA9" s="140">
        <f>(COUNTIFS('Estruturante Móvel'!$M:$M,$B6,'Estruturante Móvel'!$C:$C,"&lt;&gt;PREVISTO",'Estruturante Móvel'!$G:$G,IZ$4,'Estruturante Móvel'!$L:$L,'CRONOGRAMA_CONST+MIGRACAO'!IP$9))</f>
        <v>0</v>
      </c>
      <c r="JB9" s="139">
        <f>(COUNTIFS('Estruturante Móvel'!$M:$M,$B9,'Estruturante Móvel'!$AM:$AM,JB$4))-(COUNTIFS('Estruturante Móvel'!$M:$M,$B9,'Estruturante Móvel'!$AM:$AM,JB$4,'Estruturante Móvel'!$AQ:$AQ,"REPARO FO"))</f>
        <v>0</v>
      </c>
      <c r="JC9" s="140">
        <f>(COUNTIFS('Estruturante Móvel'!$M:$M,$B6,'Estruturante Móvel'!$C:$C,"&lt;&gt;PREVISTO",'Estruturante Móvel'!$G:$G,JB$4,'Estruturante Móvel'!$L:$L,'CRONOGRAMA_CONST+MIGRACAO'!IR$9))</f>
        <v>0</v>
      </c>
      <c r="JD9" s="139">
        <f>(COUNTIFS('Estruturante Móvel'!$M:$M,$B9,'Estruturante Móvel'!$AM:$AM,JD$4))-(COUNTIFS('Estruturante Móvel'!$M:$M,$B9,'Estruturante Móvel'!$AM:$AM,JD$4,'Estruturante Móvel'!$AQ:$AQ,"REPARO FO"))</f>
        <v>0</v>
      </c>
      <c r="JE9" s="140">
        <f>(COUNTIFS('Estruturante Móvel'!$M:$M,$B6,'Estruturante Móvel'!$C:$C,"&lt;&gt;PREVISTO",'Estruturante Móvel'!$G:$G,JD$4,'Estruturante Móvel'!$L:$L,'CRONOGRAMA_CONST+MIGRACAO'!IT$9))</f>
        <v>0</v>
      </c>
      <c r="JF9" s="139">
        <f>(COUNTIFS('Estruturante Móvel'!$M:$M,$B9,'Estruturante Móvel'!$AM:$AM,JF$4))-(COUNTIFS('Estruturante Móvel'!$M:$M,$B9,'Estruturante Móvel'!$AM:$AM,JF$4,'Estruturante Móvel'!$AQ:$AQ,"REPARO FO"))</f>
        <v>0</v>
      </c>
      <c r="JG9" s="140">
        <f>(COUNTIFS('Estruturante Móvel'!$M:$M,$B6,'Estruturante Móvel'!$C:$C,"&lt;&gt;PREVISTO",'Estruturante Móvel'!$G:$G,JF$4,'Estruturante Móvel'!$L:$L,'CRONOGRAMA_CONST+MIGRACAO'!IV$9))</f>
        <v>0</v>
      </c>
      <c r="JH9" s="139">
        <f>(COUNTIFS('Estruturante Móvel'!$M:$M,$B9,'Estruturante Móvel'!$AM:$AM,JH$4))-(COUNTIFS('Estruturante Móvel'!$M:$M,$B9,'Estruturante Móvel'!$AM:$AM,JH$4,'Estruturante Móvel'!$AQ:$AQ,"REPARO FO"))</f>
        <v>0</v>
      </c>
      <c r="JI9" s="140">
        <f>(COUNTIFS('Estruturante Móvel'!$M:$M,$B6,'Estruturante Móvel'!$C:$C,"&lt;&gt;PREVISTO",'Estruturante Móvel'!$G:$G,JH$4,'Estruturante Móvel'!$L:$L,'CRONOGRAMA_CONST+MIGRACAO'!IX$9))</f>
        <v>0</v>
      </c>
      <c r="JJ9" s="139">
        <f>(COUNTIFS('Estruturante Móvel'!$M:$M,$B9,'Estruturante Móvel'!$AM:$AM,JJ$4))-(COUNTIFS('Estruturante Móvel'!$M:$M,$B9,'Estruturante Móvel'!$AM:$AM,JJ$4,'Estruturante Móvel'!$AQ:$AQ,"REPARO FO"))</f>
        <v>0</v>
      </c>
      <c r="JK9" s="140">
        <f>(COUNTIFS('Estruturante Móvel'!$M:$M,$B6,'Estruturante Móvel'!$C:$C,"&lt;&gt;PREVISTO",'Estruturante Móvel'!$G:$G,JJ$4,'Estruturante Móvel'!$L:$L,'CRONOGRAMA_CONST+MIGRACAO'!IZ$9))</f>
        <v>0</v>
      </c>
      <c r="JL9" s="139">
        <f>(COUNTIFS('Estruturante Móvel'!$M:$M,$B9,'Estruturante Móvel'!$AM:$AM,JL$4))-(COUNTIFS('Estruturante Móvel'!$M:$M,$B9,'Estruturante Móvel'!$AM:$AM,JL$4,'Estruturante Móvel'!$AQ:$AQ,"REPARO FO"))</f>
        <v>0</v>
      </c>
      <c r="JM9" s="140">
        <f>(COUNTIFS('Estruturante Móvel'!$M:$M,$B6,'Estruturante Móvel'!$C:$C,"&lt;&gt;PREVISTO",'Estruturante Móvel'!$G:$G,JL$4,'Estruturante Móvel'!$L:$L,'CRONOGRAMA_CONST+MIGRACAO'!JB$9))</f>
        <v>0</v>
      </c>
      <c r="JN9" s="139">
        <f>(COUNTIFS('Estruturante Móvel'!$M:$M,$B9,'Estruturante Móvel'!$AM:$AM,JN$4))-(COUNTIFS('Estruturante Móvel'!$M:$M,$B9,'Estruturante Móvel'!$AM:$AM,JN$4,'Estruturante Móvel'!$AQ:$AQ,"REPARO FO"))</f>
        <v>0</v>
      </c>
      <c r="JO9" s="140">
        <f>(COUNTIFS('Estruturante Móvel'!$M:$M,$B6,'Estruturante Móvel'!$C:$C,"&lt;&gt;PREVISTO",'Estruturante Móvel'!$G:$G,JN$4,'Estruturante Móvel'!$L:$L,'CRONOGRAMA_CONST+MIGRACAO'!JD$9))</f>
        <v>0</v>
      </c>
      <c r="JP9" s="139">
        <f>(COUNTIFS('Estruturante Móvel'!$M:$M,$B9,'Estruturante Móvel'!$AM:$AM,JP$4))-(COUNTIFS('Estruturante Móvel'!$M:$M,$B9,'Estruturante Móvel'!$AM:$AM,JP$4,'Estruturante Móvel'!$AQ:$AQ,"REPARO FO"))</f>
        <v>0</v>
      </c>
      <c r="JQ9" s="140">
        <f>(COUNTIFS('Estruturante Móvel'!$M:$M,$B6,'Estruturante Móvel'!$C:$C,"&lt;&gt;PREVISTO",'Estruturante Móvel'!$G:$G,JP$4,'Estruturante Móvel'!$L:$L,'CRONOGRAMA_CONST+MIGRACAO'!JF$9))</f>
        <v>0</v>
      </c>
      <c r="JR9" s="139">
        <f>(COUNTIFS('Estruturante Móvel'!$M:$M,$B9,'Estruturante Móvel'!$AM:$AM,JR$4))-(COUNTIFS('Estruturante Móvel'!$M:$M,$B9,'Estruturante Móvel'!$AM:$AM,JR$4,'Estruturante Móvel'!$AQ:$AQ,"REPARO FO"))</f>
        <v>0</v>
      </c>
      <c r="JS9" s="140">
        <f>(COUNTIFS('Estruturante Móvel'!$M:$M,$B6,'Estruturante Móvel'!$C:$C,"&lt;&gt;PREVISTO",'Estruturante Móvel'!$G:$G,JR$4,'Estruturante Móvel'!$L:$L,'CRONOGRAMA_CONST+MIGRACAO'!JH$9))</f>
        <v>0</v>
      </c>
      <c r="JT9" s="139">
        <f>(COUNTIFS('Estruturante Móvel'!$M:$M,$B9,'Estruturante Móvel'!$AM:$AM,JT$4))-(COUNTIFS('Estruturante Móvel'!$M:$M,$B9,'Estruturante Móvel'!$AM:$AM,JT$4,'Estruturante Móvel'!$AQ:$AQ,"REPARO FO"))</f>
        <v>0</v>
      </c>
      <c r="JU9" s="140">
        <f>(COUNTIFS('Estruturante Móvel'!$M:$M,$B6,'Estruturante Móvel'!$C:$C,"&lt;&gt;PREVISTO",'Estruturante Móvel'!$G:$G,JT$4,'Estruturante Móvel'!$L:$L,'CRONOGRAMA_CONST+MIGRACAO'!JJ$9))</f>
        <v>0</v>
      </c>
      <c r="JV9" s="139">
        <f>(COUNTIFS('Estruturante Móvel'!$M:$M,$B9,'Estruturante Móvel'!$AM:$AM,JV$4))-(COUNTIFS('Estruturante Móvel'!$M:$M,$B9,'Estruturante Móvel'!$AM:$AM,JV$4,'Estruturante Móvel'!$AQ:$AQ,"REPARO FO"))</f>
        <v>0</v>
      </c>
      <c r="JW9" s="140">
        <f>(COUNTIFS('Estruturante Móvel'!$M:$M,$B6,'Estruturante Móvel'!$C:$C,"&lt;&gt;PREVISTO",'Estruturante Móvel'!$G:$G,JV$4,'Estruturante Móvel'!$L:$L,'CRONOGRAMA_CONST+MIGRACAO'!JL$9))</f>
        <v>0</v>
      </c>
      <c r="JX9" s="139">
        <f>(COUNTIFS('Estruturante Móvel'!$M:$M,$B9,'Estruturante Móvel'!$AM:$AM,JX$4))-(COUNTIFS('Estruturante Móvel'!$M:$M,$B9,'Estruturante Móvel'!$AM:$AM,JX$4,'Estruturante Móvel'!$AQ:$AQ,"REPARO FO"))</f>
        <v>0</v>
      </c>
      <c r="JY9" s="140">
        <f>(COUNTIFS('Estruturante Móvel'!$M:$M,$B6,'Estruturante Móvel'!$C:$C,"&lt;&gt;PREVISTO",'Estruturante Móvel'!$G:$G,JX$4,'Estruturante Móvel'!$L:$L,'CRONOGRAMA_CONST+MIGRACAO'!JN$9))</f>
        <v>0</v>
      </c>
      <c r="JZ9" s="139">
        <f>(COUNTIFS('Estruturante Móvel'!$M:$M,$B9,'Estruturante Móvel'!$AM:$AM,JZ$4))-(COUNTIFS('Estruturante Móvel'!$M:$M,$B9,'Estruturante Móvel'!$AM:$AM,JZ$4,'Estruturante Móvel'!$AQ:$AQ,"REPARO FO"))</f>
        <v>0</v>
      </c>
      <c r="KA9" s="140">
        <f>(COUNTIFS('Estruturante Móvel'!$M:$M,$B6,'Estruturante Móvel'!$C:$C,"&lt;&gt;PREVISTO",'Estruturante Móvel'!$G:$G,JZ$4,'Estruturante Móvel'!$L:$L,'CRONOGRAMA_CONST+MIGRACAO'!JP$9))</f>
        <v>0</v>
      </c>
      <c r="KB9" s="139">
        <f>(COUNTIFS('Estruturante Móvel'!$M:$M,$B9,'Estruturante Móvel'!$AM:$AM,KB$4))-(COUNTIFS('Estruturante Móvel'!$M:$M,$B9,'Estruturante Móvel'!$AM:$AM,KB$4,'Estruturante Móvel'!$AQ:$AQ,"REPARO FO"))</f>
        <v>0</v>
      </c>
      <c r="KC9" s="140">
        <f>(COUNTIFS('Estruturante Móvel'!$M:$M,$B6,'Estruturante Móvel'!$C:$C,"&lt;&gt;PREVISTO",'Estruturante Móvel'!$G:$G,KB$4,'Estruturante Móvel'!$L:$L,'CRONOGRAMA_CONST+MIGRACAO'!JR$9))</f>
        <v>0</v>
      </c>
      <c r="KD9" s="139">
        <f>(COUNTIFS('Estruturante Móvel'!$M:$M,$B9,'Estruturante Móvel'!$AM:$AM,KD$4))-(COUNTIFS('Estruturante Móvel'!$M:$M,$B9,'Estruturante Móvel'!$AM:$AM,KD$4,'Estruturante Móvel'!$AQ:$AQ,"REPARO FO"))</f>
        <v>0</v>
      </c>
      <c r="KE9" s="140">
        <f>(COUNTIFS('Estruturante Móvel'!$M:$M,$B6,'Estruturante Móvel'!$C:$C,"&lt;&gt;PREVISTO",'Estruturante Móvel'!$G:$G,KD$4,'Estruturante Móvel'!$L:$L,'CRONOGRAMA_CONST+MIGRACAO'!JT$9))</f>
        <v>0</v>
      </c>
      <c r="KF9" s="139">
        <f>(COUNTIFS('Estruturante Móvel'!$M:$M,$B9,'Estruturante Móvel'!$AM:$AM,KF$4))-(COUNTIFS('Estruturante Móvel'!$M:$M,$B9,'Estruturante Móvel'!$AM:$AM,KF$4,'Estruturante Móvel'!$AQ:$AQ,"REPARO FO"))</f>
        <v>0</v>
      </c>
      <c r="KG9" s="140">
        <f>(COUNTIFS('Estruturante Móvel'!$M:$M,$B6,'Estruturante Móvel'!$C:$C,"&lt;&gt;PREVISTO",'Estruturante Móvel'!$G:$G,KF$4,'Estruturante Móvel'!$L:$L,'CRONOGRAMA_CONST+MIGRACAO'!JV$9))</f>
        <v>0</v>
      </c>
      <c r="KH9" s="139">
        <f>(COUNTIFS('Estruturante Móvel'!$M:$M,$B9,'Estruturante Móvel'!$AM:$AM,KH$4))-(COUNTIFS('Estruturante Móvel'!$M:$M,$B9,'Estruturante Móvel'!$AM:$AM,KH$4,'Estruturante Móvel'!$AQ:$AQ,"REPARO FO"))</f>
        <v>0</v>
      </c>
      <c r="KI9" s="140">
        <f>(COUNTIFS('Estruturante Móvel'!$M:$M,$B6,'Estruturante Móvel'!$C:$C,"&lt;&gt;PREVISTO",'Estruturante Móvel'!$G:$G,KH$4,'Estruturante Móvel'!$L:$L,'CRONOGRAMA_CONST+MIGRACAO'!JX$9))</f>
        <v>0</v>
      </c>
      <c r="KJ9" s="139">
        <f>(COUNTIFS('Estruturante Móvel'!$M:$M,$B9,'Estruturante Móvel'!$AM:$AM,KJ$4))-(COUNTIFS('Estruturante Móvel'!$M:$M,$B9,'Estruturante Móvel'!$AM:$AM,KJ$4,'Estruturante Móvel'!$AQ:$AQ,"REPARO FO"))</f>
        <v>0</v>
      </c>
      <c r="KK9" s="140">
        <f>(COUNTIFS('Estruturante Móvel'!$M:$M,$B6,'Estruturante Móvel'!$C:$C,"&lt;&gt;PREVISTO",'Estruturante Móvel'!$G:$G,KJ$4,'Estruturante Móvel'!$L:$L,'CRONOGRAMA_CONST+MIGRACAO'!JZ$9))</f>
        <v>0</v>
      </c>
      <c r="KL9" s="139">
        <f>(COUNTIFS('Estruturante Móvel'!$M:$M,$B9,'Estruturante Móvel'!$AM:$AM,KL$4))-(COUNTIFS('Estruturante Móvel'!$M:$M,$B9,'Estruturante Móvel'!$AM:$AM,KL$4,'Estruturante Móvel'!$AQ:$AQ,"REPARO FO"))</f>
        <v>0</v>
      </c>
      <c r="KM9" s="140">
        <f>(COUNTIFS('Estruturante Móvel'!$M:$M,$B6,'Estruturante Móvel'!$C:$C,"&lt;&gt;PREVISTO",'Estruturante Móvel'!$G:$G,KL$4,'Estruturante Móvel'!$L:$L,'CRONOGRAMA_CONST+MIGRACAO'!KB$9))</f>
        <v>0</v>
      </c>
      <c r="KN9" s="139">
        <f>(COUNTIFS('Estruturante Móvel'!$M:$M,$B9,'Estruturante Móvel'!$AM:$AM,KN$4))-(COUNTIFS('Estruturante Móvel'!$M:$M,$B9,'Estruturante Móvel'!$AM:$AM,KN$4,'Estruturante Móvel'!$AQ:$AQ,"REPARO FO"))</f>
        <v>0</v>
      </c>
      <c r="KO9" s="140">
        <f>(COUNTIFS('Estruturante Móvel'!$M:$M,$B6,'Estruturante Móvel'!$C:$C,"&lt;&gt;PREVISTO",'Estruturante Móvel'!$G:$G,KN$4,'Estruturante Móvel'!$L:$L,'CRONOGRAMA_CONST+MIGRACAO'!KD$9))</f>
        <v>0</v>
      </c>
      <c r="KP9" s="139">
        <f>(COUNTIFS('Estruturante Móvel'!$M:$M,$B9,'Estruturante Móvel'!$AM:$AM,KP$4))-(COUNTIFS('Estruturante Móvel'!$M:$M,$B9,'Estruturante Móvel'!$AM:$AM,KP$4,'Estruturante Móvel'!$AQ:$AQ,"REPARO FO"))</f>
        <v>0</v>
      </c>
      <c r="KQ9" s="140">
        <f>(COUNTIFS('Estruturante Móvel'!$M:$M,$B6,'Estruturante Móvel'!$C:$C,"&lt;&gt;PREVISTO",'Estruturante Móvel'!$G:$G,KP$4,'Estruturante Móvel'!$L:$L,'CRONOGRAMA_CONST+MIGRACAO'!KF$9))</f>
        <v>0</v>
      </c>
      <c r="KR9" s="139">
        <f>(COUNTIFS('Estruturante Móvel'!$M:$M,$B9,'Estruturante Móvel'!$AM:$AM,KR$4))-(COUNTIFS('Estruturante Móvel'!$M:$M,$B9,'Estruturante Móvel'!$AM:$AM,KR$4,'Estruturante Móvel'!$AQ:$AQ,"REPARO FO"))</f>
        <v>0</v>
      </c>
      <c r="KS9" s="140">
        <f>(COUNTIFS('Estruturante Móvel'!$M:$M,$B6,'Estruturante Móvel'!$C:$C,"&lt;&gt;PREVISTO",'Estruturante Móvel'!$G:$G,KR$4,'Estruturante Móvel'!$L:$L,'CRONOGRAMA_CONST+MIGRACAO'!KH$9))</f>
        <v>0</v>
      </c>
      <c r="KT9" s="139">
        <f>(COUNTIFS('Estruturante Móvel'!$M:$M,$B9,'Estruturante Móvel'!$AM:$AM,KT$4))-(COUNTIFS('Estruturante Móvel'!$M:$M,$B9,'Estruturante Móvel'!$AM:$AM,KT$4,'Estruturante Móvel'!$AQ:$AQ,"REPARO FO"))</f>
        <v>0</v>
      </c>
      <c r="KU9" s="140">
        <f>(COUNTIFS('Estruturante Móvel'!$M:$M,$B6,'Estruturante Móvel'!$C:$C,"&lt;&gt;PREVISTO",'Estruturante Móvel'!$G:$G,KT$4,'Estruturante Móvel'!$L:$L,'CRONOGRAMA_CONST+MIGRACAO'!KJ$9))</f>
        <v>0</v>
      </c>
      <c r="KV9" s="139">
        <f>(COUNTIFS('Estruturante Móvel'!$M:$M,$B9,'Estruturante Móvel'!$AM:$AM,KV$4))-(COUNTIFS('Estruturante Móvel'!$M:$M,$B9,'Estruturante Móvel'!$AM:$AM,KV$4,'Estruturante Móvel'!$AQ:$AQ,"REPARO FO"))</f>
        <v>0</v>
      </c>
      <c r="KW9" s="140">
        <f>(COUNTIFS('Estruturante Móvel'!$M:$M,$B6,'Estruturante Móvel'!$C:$C,"&lt;&gt;PREVISTO",'Estruturante Móvel'!$G:$G,KV$4,'Estruturante Móvel'!$L:$L,'CRONOGRAMA_CONST+MIGRACAO'!KL$9))</f>
        <v>0</v>
      </c>
      <c r="KX9" s="139">
        <f>(COUNTIFS('Estruturante Móvel'!$M:$M,$B9,'Estruturante Móvel'!$AM:$AM,KX$4))-(COUNTIFS('Estruturante Móvel'!$M:$M,$B9,'Estruturante Móvel'!$AM:$AM,KX$4,'Estruturante Móvel'!$AQ:$AQ,"REPARO FO"))</f>
        <v>0</v>
      </c>
      <c r="KY9" s="140">
        <f>(COUNTIFS('Estruturante Móvel'!$M:$M,$B6,'Estruturante Móvel'!$C:$C,"&lt;&gt;PREVISTO",'Estruturante Móvel'!$G:$G,KX$4,'Estruturante Móvel'!$L:$L,'CRONOGRAMA_CONST+MIGRACAO'!KN$9))</f>
        <v>0</v>
      </c>
      <c r="KZ9" s="139">
        <f>(COUNTIFS('Estruturante Móvel'!$M:$M,$B9,'Estruturante Móvel'!$AM:$AM,KZ$4))-(COUNTIFS('Estruturante Móvel'!$M:$M,$B9,'Estruturante Móvel'!$AM:$AM,KZ$4,'Estruturante Móvel'!$AQ:$AQ,"REPARO FO"))</f>
        <v>0</v>
      </c>
      <c r="LA9" s="140">
        <f>(COUNTIFS('Estruturante Móvel'!$M:$M,$B6,'Estruturante Móvel'!$C:$C,"&lt;&gt;PREVISTO",'Estruturante Móvel'!$G:$G,KZ$4,'Estruturante Móvel'!$L:$L,'CRONOGRAMA_CONST+MIGRACAO'!KP$9))</f>
        <v>0</v>
      </c>
      <c r="LB9" s="139">
        <f>(COUNTIFS('Estruturante Móvel'!$M:$M,$B9,'Estruturante Móvel'!$AM:$AM,LB$4))-(COUNTIFS('Estruturante Móvel'!$M:$M,$B9,'Estruturante Móvel'!$AM:$AM,LB$4,'Estruturante Móvel'!$AQ:$AQ,"REPARO FO"))</f>
        <v>0</v>
      </c>
      <c r="LC9" s="140">
        <f>(COUNTIFS('Estruturante Móvel'!$M:$M,$B6,'Estruturante Móvel'!$C:$C,"&lt;&gt;PREVISTO",'Estruturante Móvel'!$G:$G,LB$4,'Estruturante Móvel'!$L:$L,'CRONOGRAMA_CONST+MIGRACAO'!KR$9))</f>
        <v>0</v>
      </c>
      <c r="LD9" s="139">
        <f>(COUNTIFS('Estruturante Móvel'!$M:$M,$B9,'Estruturante Móvel'!$AM:$AM,LD$4))-(COUNTIFS('Estruturante Móvel'!$M:$M,$B9,'Estruturante Móvel'!$AM:$AM,LD$4,'Estruturante Móvel'!$AQ:$AQ,"REPARO FO"))</f>
        <v>0</v>
      </c>
      <c r="LE9" s="140">
        <f>(COUNTIFS('Estruturante Móvel'!$M:$M,$B6,'Estruturante Móvel'!$C:$C,"&lt;&gt;PREVISTO",'Estruturante Móvel'!$G:$G,LD$4,'Estruturante Móvel'!$L:$L,'CRONOGRAMA_CONST+MIGRACAO'!KT$9))</f>
        <v>0</v>
      </c>
      <c r="LF9" s="139">
        <f>(COUNTIFS('Estruturante Móvel'!$M:$M,$B9,'Estruturante Móvel'!$AM:$AM,LF$4))-(COUNTIFS('Estruturante Móvel'!$M:$M,$B9,'Estruturante Móvel'!$AM:$AM,LF$4,'Estruturante Móvel'!$AQ:$AQ,"REPARO FO"))</f>
        <v>0</v>
      </c>
      <c r="LG9" s="140">
        <f>(COUNTIFS('Estruturante Móvel'!$M:$M,$B6,'Estruturante Móvel'!$C:$C,"&lt;&gt;PREVISTO",'Estruturante Móvel'!$G:$G,LF$4,'Estruturante Móvel'!$L:$L,'CRONOGRAMA_CONST+MIGRACAO'!KV$9))</f>
        <v>0</v>
      </c>
      <c r="LH9" s="139">
        <f>(COUNTIFS('Estruturante Móvel'!$M:$M,$B9,'Estruturante Móvel'!$AM:$AM,LH$4))-(COUNTIFS('Estruturante Móvel'!$M:$M,$B9,'Estruturante Móvel'!$AM:$AM,LH$4,'Estruturante Móvel'!$AQ:$AQ,"REPARO FO"))</f>
        <v>0</v>
      </c>
      <c r="LI9" s="140">
        <f>(COUNTIFS('Estruturante Móvel'!$M:$M,$B6,'Estruturante Móvel'!$C:$C,"&lt;&gt;PREVISTO",'Estruturante Móvel'!$G:$G,LH$4,'Estruturante Móvel'!$L:$L,'CRONOGRAMA_CONST+MIGRACAO'!KX$9))</f>
        <v>0</v>
      </c>
      <c r="LJ9" s="139">
        <f>(COUNTIFS('Estruturante Móvel'!$M:$M,$B9,'Estruturante Móvel'!$AM:$AM,LJ$4))-(COUNTIFS('Estruturante Móvel'!$M:$M,$B9,'Estruturante Móvel'!$AM:$AM,LJ$4,'Estruturante Móvel'!$AQ:$AQ,"REPARO FO"))</f>
        <v>0</v>
      </c>
      <c r="LK9" s="140">
        <f>(COUNTIFS('Estruturante Móvel'!$M:$M,$B6,'Estruturante Móvel'!$C:$C,"&lt;&gt;PREVISTO",'Estruturante Móvel'!$G:$G,LJ$4,'Estruturante Móvel'!$L:$L,'CRONOGRAMA_CONST+MIGRACAO'!KZ$9))</f>
        <v>0</v>
      </c>
      <c r="LL9" s="139">
        <f>(COUNTIFS('Estruturante Móvel'!$M:$M,$B9,'Estruturante Móvel'!$AM:$AM,LL$4))-(COUNTIFS('Estruturante Móvel'!$M:$M,$B9,'Estruturante Móvel'!$AM:$AM,LL$4,'Estruturante Móvel'!$AQ:$AQ,"REPARO FO"))</f>
        <v>0</v>
      </c>
      <c r="LM9" s="140">
        <f>(COUNTIFS('Estruturante Móvel'!$M:$M,$B6,'Estruturante Móvel'!$C:$C,"&lt;&gt;PREVISTO",'Estruturante Móvel'!$G:$G,LL$4,'Estruturante Móvel'!$L:$L,'CRONOGRAMA_CONST+MIGRACAO'!LB$9))</f>
        <v>0</v>
      </c>
      <c r="LN9" s="139">
        <f>(COUNTIFS('Estruturante Móvel'!$M:$M,$B9,'Estruturante Móvel'!$AM:$AM,LN$4))-(COUNTIFS('Estruturante Móvel'!$M:$M,$B9,'Estruturante Móvel'!$AM:$AM,LN$4,'Estruturante Móvel'!$AQ:$AQ,"REPARO FO"))</f>
        <v>0</v>
      </c>
      <c r="LO9" s="140">
        <f>(COUNTIFS('Estruturante Móvel'!$M:$M,$B6,'Estruturante Móvel'!$C:$C,"&lt;&gt;PREVISTO",'Estruturante Móvel'!$G:$G,LN$4,'Estruturante Móvel'!$L:$L,'CRONOGRAMA_CONST+MIGRACAO'!LD$9))</f>
        <v>0</v>
      </c>
      <c r="LP9" s="139">
        <f>(COUNTIFS('Estruturante Móvel'!$M:$M,$B9,'Estruturante Móvel'!$AM:$AM,LP$4))-(COUNTIFS('Estruturante Móvel'!$M:$M,$B9,'Estruturante Móvel'!$AM:$AM,LP$4,'Estruturante Móvel'!$AQ:$AQ,"REPARO FO"))</f>
        <v>0</v>
      </c>
      <c r="LQ9" s="140">
        <f>(COUNTIFS('Estruturante Móvel'!$M:$M,$B6,'Estruturante Móvel'!$C:$C,"&lt;&gt;PREVISTO",'Estruturante Móvel'!$G:$G,LP$4,'Estruturante Móvel'!$L:$L,'CRONOGRAMA_CONST+MIGRACAO'!LF$9))</f>
        <v>0</v>
      </c>
      <c r="LR9" s="139">
        <f>(COUNTIFS('Estruturante Móvel'!$M:$M,$B9,'Estruturante Móvel'!$AM:$AM,LR$4))-(COUNTIFS('Estruturante Móvel'!$M:$M,$B9,'Estruturante Móvel'!$AM:$AM,LR$4,'Estruturante Móvel'!$AQ:$AQ,"REPARO FO"))</f>
        <v>0</v>
      </c>
      <c r="LS9" s="140">
        <f>(COUNTIFS('Estruturante Móvel'!$M:$M,$B6,'Estruturante Móvel'!$C:$C,"&lt;&gt;PREVISTO",'Estruturante Móvel'!$G:$G,LR$4,'Estruturante Móvel'!$L:$L,'CRONOGRAMA_CONST+MIGRACAO'!LH$9))</f>
        <v>0</v>
      </c>
      <c r="LT9" s="139">
        <f>(COUNTIFS('Estruturante Móvel'!$M:$M,$B9,'Estruturante Móvel'!$AM:$AM,LT$4))-(COUNTIFS('Estruturante Móvel'!$M:$M,$B9,'Estruturante Móvel'!$AM:$AM,LT$4,'Estruturante Móvel'!$AQ:$AQ,"REPARO FO"))</f>
        <v>0</v>
      </c>
      <c r="LU9" s="140">
        <f>(COUNTIFS('Estruturante Móvel'!$M:$M,$B6,'Estruturante Móvel'!$C:$C,"&lt;&gt;PREVISTO",'Estruturante Móvel'!$G:$G,LT$4,'Estruturante Móvel'!$L:$L,'CRONOGRAMA_CONST+MIGRACAO'!LJ$9))</f>
        <v>0</v>
      </c>
      <c r="LV9" s="139">
        <f>(COUNTIFS('Estruturante Móvel'!$M:$M,$B9,'Estruturante Móvel'!$AM:$AM,LV$4))-(COUNTIFS('Estruturante Móvel'!$M:$M,$B9,'Estruturante Móvel'!$AM:$AM,LV$4,'Estruturante Móvel'!$AQ:$AQ,"REPARO FO"))</f>
        <v>0</v>
      </c>
      <c r="LW9" s="140">
        <f>(COUNTIFS('Estruturante Móvel'!$M:$M,$B6,'Estruturante Móvel'!$C:$C,"&lt;&gt;PREVISTO",'Estruturante Móvel'!$G:$G,LV$4,'Estruturante Móvel'!$L:$L,'CRONOGRAMA_CONST+MIGRACAO'!LL$9))</f>
        <v>0</v>
      </c>
      <c r="LX9" s="139">
        <f>(COUNTIFS('Estruturante Móvel'!$M:$M,$B9,'Estruturante Móvel'!$AM:$AM,LX$4))-(COUNTIFS('Estruturante Móvel'!$M:$M,$B9,'Estruturante Móvel'!$AM:$AM,LX$4,'Estruturante Móvel'!$AQ:$AQ,"REPARO FO"))</f>
        <v>0</v>
      </c>
      <c r="LY9" s="140">
        <f>(COUNTIFS('Estruturante Móvel'!$M:$M,$B6,'Estruturante Móvel'!$C:$C,"&lt;&gt;PREVISTO",'Estruturante Móvel'!$G:$G,LX$4,'Estruturante Móvel'!$L:$L,'CRONOGRAMA_CONST+MIGRACAO'!LN$9))</f>
        <v>0</v>
      </c>
      <c r="LZ9" s="139">
        <f>(COUNTIFS('Estruturante Móvel'!$M:$M,$B9,'Estruturante Móvel'!$AM:$AM,LZ$4))-(COUNTIFS('Estruturante Móvel'!$M:$M,$B9,'Estruturante Móvel'!$AM:$AM,LZ$4,'Estruturante Móvel'!$AQ:$AQ,"REPARO FO"))</f>
        <v>0</v>
      </c>
      <c r="MA9" s="140">
        <f>(COUNTIFS('Estruturante Móvel'!$M:$M,$B6,'Estruturante Móvel'!$C:$C,"&lt;&gt;PREVISTO",'Estruturante Móvel'!$G:$G,LZ$4,'Estruturante Móvel'!$L:$L,'CRONOGRAMA_CONST+MIGRACAO'!LP$9))</f>
        <v>0</v>
      </c>
      <c r="MB9" s="139">
        <f>(COUNTIFS('Estruturante Móvel'!$M:$M,$B9,'Estruturante Móvel'!$AM:$AM,MB$4))-(COUNTIFS('Estruturante Móvel'!$M:$M,$B9,'Estruturante Móvel'!$AM:$AM,MB$4,'Estruturante Móvel'!$AQ:$AQ,"REPARO FO"))</f>
        <v>0</v>
      </c>
      <c r="MC9" s="140">
        <f>(COUNTIFS('Estruturante Móvel'!$M:$M,$B6,'Estruturante Móvel'!$C:$C,"&lt;&gt;PREVISTO",'Estruturante Móvel'!$G:$G,MB$4,'Estruturante Móvel'!$L:$L,'CRONOGRAMA_CONST+MIGRACAO'!LR$9))</f>
        <v>0</v>
      </c>
      <c r="MD9" s="139">
        <f>(COUNTIFS('Estruturante Móvel'!$M:$M,$B9,'Estruturante Móvel'!$AM:$AM,MD$4))-(COUNTIFS('Estruturante Móvel'!$M:$M,$B9,'Estruturante Móvel'!$AM:$AM,MD$4,'Estruturante Móvel'!$AQ:$AQ,"REPARO FO"))</f>
        <v>0</v>
      </c>
      <c r="ME9" s="140">
        <f>(COUNTIFS('Estruturante Móvel'!$M:$M,$B6,'Estruturante Móvel'!$C:$C,"&lt;&gt;PREVISTO",'Estruturante Móvel'!$G:$G,MD$4,'Estruturante Móvel'!$L:$L,'CRONOGRAMA_CONST+MIGRACAO'!LT$9))</f>
        <v>0</v>
      </c>
      <c r="MF9" s="139">
        <f>(COUNTIFS('Estruturante Móvel'!$M:$M,$B9,'Estruturante Móvel'!$AM:$AM,MF$4))-(COUNTIFS('Estruturante Móvel'!$M:$M,$B9,'Estruturante Móvel'!$AM:$AM,MF$4,'Estruturante Móvel'!$AQ:$AQ,"REPARO FO"))</f>
        <v>0</v>
      </c>
      <c r="MG9" s="140">
        <f>(COUNTIFS('Estruturante Móvel'!$M:$M,$B6,'Estruturante Móvel'!$C:$C,"&lt;&gt;PREVISTO",'Estruturante Móvel'!$G:$G,MF$4,'Estruturante Móvel'!$L:$L,'CRONOGRAMA_CONST+MIGRACAO'!LV$9))</f>
        <v>0</v>
      </c>
      <c r="MH9" s="139">
        <f>(COUNTIFS('Estruturante Móvel'!$M:$M,$B9,'Estruturante Móvel'!$AM:$AM,MH$4))-(COUNTIFS('Estruturante Móvel'!$M:$M,$B9,'Estruturante Móvel'!$AM:$AM,MH$4,'Estruturante Móvel'!$AQ:$AQ,"REPARO FO"))</f>
        <v>0</v>
      </c>
      <c r="MI9" s="140">
        <f>(COUNTIFS('Estruturante Móvel'!$M:$M,$B6,'Estruturante Móvel'!$C:$C,"&lt;&gt;PREVISTO",'Estruturante Móvel'!$G:$G,MH$4,'Estruturante Móvel'!$L:$L,'CRONOGRAMA_CONST+MIGRACAO'!LX$9))</f>
        <v>0</v>
      </c>
      <c r="MJ9" s="139">
        <f>(COUNTIFS('Estruturante Móvel'!$M:$M,$B9,'Estruturante Móvel'!$AM:$AM,MJ$4))-(COUNTIFS('Estruturante Móvel'!$M:$M,$B9,'Estruturante Móvel'!$AM:$AM,MJ$4,'Estruturante Móvel'!$AQ:$AQ,"REPARO FO"))</f>
        <v>0</v>
      </c>
      <c r="MK9" s="140">
        <f>(COUNTIFS('Estruturante Móvel'!$M:$M,$B6,'Estruturante Móvel'!$C:$C,"&lt;&gt;PREVISTO",'Estruturante Móvel'!$G:$G,MJ$4,'Estruturante Móvel'!$L:$L,'CRONOGRAMA_CONST+MIGRACAO'!LZ$9))</f>
        <v>0</v>
      </c>
      <c r="ML9" s="139">
        <f>(COUNTIFS('Estruturante Móvel'!$M:$M,$B9,'Estruturante Móvel'!$AM:$AM,ML$4))-(COUNTIFS('Estruturante Móvel'!$M:$M,$B9,'Estruturante Móvel'!$AM:$AM,ML$4,'Estruturante Móvel'!$AQ:$AQ,"REPARO FO"))</f>
        <v>0</v>
      </c>
      <c r="MM9" s="140">
        <f>(COUNTIFS('Estruturante Móvel'!$M:$M,$B6,'Estruturante Móvel'!$C:$C,"&lt;&gt;PREVISTO",'Estruturante Móvel'!$G:$G,ML$4,'Estruturante Móvel'!$L:$L,'CRONOGRAMA_CONST+MIGRACAO'!MB$9))</f>
        <v>0</v>
      </c>
      <c r="MN9" s="139">
        <f>(COUNTIFS('Estruturante Móvel'!$M:$M,$B9,'Estruturante Móvel'!$AM:$AM,MN$4))-(COUNTIFS('Estruturante Móvel'!$M:$M,$B9,'Estruturante Móvel'!$AM:$AM,MN$4,'Estruturante Móvel'!$AQ:$AQ,"REPARO FO"))</f>
        <v>0</v>
      </c>
      <c r="MO9" s="140">
        <f>(COUNTIFS('Estruturante Móvel'!$M:$M,$B6,'Estruturante Móvel'!$C:$C,"&lt;&gt;PREVISTO",'Estruturante Móvel'!$G:$G,MN$4,'Estruturante Móvel'!$L:$L,'CRONOGRAMA_CONST+MIGRACAO'!MD$9))</f>
        <v>0</v>
      </c>
      <c r="MP9" s="139">
        <f>(COUNTIFS('Estruturante Móvel'!$M:$M,$B9,'Estruturante Móvel'!$AM:$AM,MP$4))-(COUNTIFS('Estruturante Móvel'!$M:$M,$B9,'Estruturante Móvel'!$AM:$AM,MP$4,'Estruturante Móvel'!$AQ:$AQ,"REPARO FO"))</f>
        <v>0</v>
      </c>
      <c r="MQ9" s="140">
        <f>(COUNTIFS('Estruturante Móvel'!$M:$M,$B6,'Estruturante Móvel'!$C:$C,"&lt;&gt;PREVISTO",'Estruturante Móvel'!$G:$G,MP$4,'Estruturante Móvel'!$L:$L,'CRONOGRAMA_CONST+MIGRACAO'!MF$9))</f>
        <v>0</v>
      </c>
      <c r="MR9" s="139">
        <f>(COUNTIFS('Estruturante Móvel'!$M:$M,$B9,'Estruturante Móvel'!$AM:$AM,MR$4))-(COUNTIFS('Estruturante Móvel'!$M:$M,$B9,'Estruturante Móvel'!$AM:$AM,MR$4,'Estruturante Móvel'!$AQ:$AQ,"REPARO FO"))</f>
        <v>0</v>
      </c>
      <c r="MS9" s="140">
        <f>(COUNTIFS('Estruturante Móvel'!$M:$M,$B6,'Estruturante Móvel'!$C:$C,"&lt;&gt;PREVISTO",'Estruturante Móvel'!$G:$G,MR$4,'Estruturante Móvel'!$L:$L,'CRONOGRAMA_CONST+MIGRACAO'!MH$9))</f>
        <v>0</v>
      </c>
      <c r="MT9" s="139">
        <f>(COUNTIFS('Estruturante Móvel'!$M:$M,$B9,'Estruturante Móvel'!$AM:$AM,MT$4))-(COUNTIFS('Estruturante Móvel'!$M:$M,$B9,'Estruturante Móvel'!$AM:$AM,MT$4,'Estruturante Móvel'!$AQ:$AQ,"REPARO FO"))</f>
        <v>0</v>
      </c>
      <c r="MU9" s="140">
        <f>(COUNTIFS('Estruturante Móvel'!$M:$M,$B6,'Estruturante Móvel'!$C:$C,"&lt;&gt;PREVISTO",'Estruturante Móvel'!$G:$G,MT$4,'Estruturante Móvel'!$L:$L,'CRONOGRAMA_CONST+MIGRACAO'!MJ$9))</f>
        <v>0</v>
      </c>
      <c r="MV9" s="139">
        <f>(COUNTIFS('Estruturante Móvel'!$M:$M,$B9,'Estruturante Móvel'!$AM:$AM,MV$4))-(COUNTIFS('Estruturante Móvel'!$M:$M,$B9,'Estruturante Móvel'!$AM:$AM,MV$4,'Estruturante Móvel'!$AQ:$AQ,"REPARO FO"))</f>
        <v>0</v>
      </c>
      <c r="MW9" s="140">
        <f>(COUNTIFS('Estruturante Móvel'!$M:$M,$B6,'Estruturante Móvel'!$C:$C,"&lt;&gt;PREVISTO",'Estruturante Móvel'!$G:$G,MV$4,'Estruturante Móvel'!$L:$L,'CRONOGRAMA_CONST+MIGRACAO'!ML$9))</f>
        <v>0</v>
      </c>
      <c r="MX9" s="139">
        <f>(COUNTIFS('Estruturante Móvel'!$M:$M,$B9,'Estruturante Móvel'!$AM:$AM,MX$4))-(COUNTIFS('Estruturante Móvel'!$M:$M,$B9,'Estruturante Móvel'!$AM:$AM,MX$4,'Estruturante Móvel'!$AQ:$AQ,"REPARO FO"))</f>
        <v>0</v>
      </c>
      <c r="MY9" s="140">
        <f>(COUNTIFS('Estruturante Móvel'!$M:$M,$B6,'Estruturante Móvel'!$C:$C,"&lt;&gt;PREVISTO",'Estruturante Móvel'!$G:$G,MX$4,'Estruturante Móvel'!$L:$L,'CRONOGRAMA_CONST+MIGRACAO'!MN$9))</f>
        <v>0</v>
      </c>
      <c r="MZ9" s="139">
        <f>(COUNTIFS('Estruturante Móvel'!$M:$M,$B9,'Estruturante Móvel'!$AM:$AM,MZ$4))-(COUNTIFS('Estruturante Móvel'!$M:$M,$B9,'Estruturante Móvel'!$AM:$AM,MZ$4,'Estruturante Móvel'!$AQ:$AQ,"REPARO FO"))</f>
        <v>0</v>
      </c>
      <c r="NA9" s="140">
        <f>(COUNTIFS('Estruturante Móvel'!$M:$M,$B6,'Estruturante Móvel'!$C:$C,"&lt;&gt;PREVISTO",'Estruturante Móvel'!$G:$G,MZ$4,'Estruturante Móvel'!$L:$L,'CRONOGRAMA_CONST+MIGRACAO'!MP$9))</f>
        <v>0</v>
      </c>
      <c r="NB9" s="139">
        <f>(COUNTIFS('Estruturante Móvel'!$M:$M,$B9,'Estruturante Móvel'!$AM:$AM,NB$4))-(COUNTIFS('Estruturante Móvel'!$M:$M,$B9,'Estruturante Móvel'!$AM:$AM,NB$4,'Estruturante Móvel'!$AQ:$AQ,"REPARO FO"))</f>
        <v>0</v>
      </c>
      <c r="NC9" s="140">
        <f>(COUNTIFS('Estruturante Móvel'!$M:$M,$B6,'Estruturante Móvel'!$C:$C,"&lt;&gt;PREVISTO",'Estruturante Móvel'!$G:$G,NB$4,'Estruturante Móvel'!$L:$L,'CRONOGRAMA_CONST+MIGRACAO'!MR$9))</f>
        <v>0</v>
      </c>
      <c r="ND9" s="139">
        <f>(COUNTIFS('Estruturante Móvel'!$M:$M,$B9,'Estruturante Móvel'!$AM:$AM,ND$4))-(COUNTIFS('Estruturante Móvel'!$M:$M,$B9,'Estruturante Móvel'!$AM:$AM,ND$4,'Estruturante Móvel'!$AQ:$AQ,"REPARO FO"))</f>
        <v>0</v>
      </c>
      <c r="NE9" s="140">
        <f>(COUNTIFS('Estruturante Móvel'!$M:$M,$B6,'Estruturante Móvel'!$C:$C,"&lt;&gt;PREVISTO",'Estruturante Móvel'!$G:$G,ND$4,'Estruturante Móvel'!$L:$L,'CRONOGRAMA_CONST+MIGRACAO'!MT$9))</f>
        <v>0</v>
      </c>
      <c r="NF9" s="139">
        <f>(COUNTIFS('Estruturante Móvel'!$M:$M,$B9,'Estruturante Móvel'!$AM:$AM,NF$4))-(COUNTIFS('Estruturante Móvel'!$M:$M,$B9,'Estruturante Móvel'!$AM:$AM,NF$4,'Estruturante Móvel'!$AQ:$AQ,"REPARO FO"))</f>
        <v>0</v>
      </c>
      <c r="NG9" s="140">
        <f>(COUNTIFS('Estruturante Móvel'!$M:$M,$B6,'Estruturante Móvel'!$C:$C,"&lt;&gt;PREVISTO",'Estruturante Móvel'!$G:$G,NF$4,'Estruturante Móvel'!$L:$L,'CRONOGRAMA_CONST+MIGRACAO'!MV$9))</f>
        <v>0</v>
      </c>
      <c r="NH9" s="139">
        <f>(COUNTIFS('Estruturante Móvel'!$M:$M,$B9,'Estruturante Móvel'!$AM:$AM,NH$4))-(COUNTIFS('Estruturante Móvel'!$M:$M,$B9,'Estruturante Móvel'!$AM:$AM,NH$4,'Estruturante Móvel'!$AQ:$AQ,"REPARO FO"))</f>
        <v>0</v>
      </c>
      <c r="NI9" s="140">
        <f>(COUNTIFS('Estruturante Móvel'!$M:$M,$B6,'Estruturante Móvel'!$C:$C,"&lt;&gt;PREVISTO",'Estruturante Móvel'!$G:$G,NH$4,'Estruturante Móvel'!$L:$L,'CRONOGRAMA_CONST+MIGRACAO'!MX$9))</f>
        <v>0</v>
      </c>
    </row>
    <row r="10" spans="1:373" collapsed="1">
      <c r="A10">
        <v>2</v>
      </c>
      <c r="B10" s="206" t="s">
        <v>447</v>
      </c>
      <c r="C10" s="164" t="s">
        <v>186</v>
      </c>
      <c r="D10" s="164">
        <f>COUNTIFS('Estruturante Móvel'!$M:$M,B10)</f>
        <v>13</v>
      </c>
      <c r="E10" s="164">
        <f>(COUNTIFS('Estruturante Móvel'!$M:$M,B10,'Estruturante Móvel'!$C:$C,"&lt;&gt;PREVISTO"))</f>
        <v>13</v>
      </c>
      <c r="F10" s="165">
        <f>(COUNTIFS('Estruturante Móvel'!$M:$M,B10,'Estruturante Móvel'!$C:$C,"PREVISTO"))</f>
        <v>0</v>
      </c>
      <c r="G10" s="165" t="str">
        <f>VLOOKUP(B10,'Estruturante Móvel'!M:X,12,0)</f>
        <v>TELEMONT MG</v>
      </c>
      <c r="H10" s="165" t="str">
        <f t="shared" si="378"/>
        <v>Concluído</v>
      </c>
      <c r="I10" s="166">
        <v>45597</v>
      </c>
      <c r="J10" s="160">
        <f t="shared" si="379"/>
        <v>1</v>
      </c>
      <c r="K10" s="157">
        <f t="shared" si="380"/>
        <v>13</v>
      </c>
      <c r="L10" s="139">
        <f>(COUNTIFS('Estruturante Móvel'!$M:$M,$B10,'Estruturante Móvel'!$AM:$AM,L$4))</f>
        <v>0</v>
      </c>
      <c r="M10" s="140">
        <f>(COUNTIFS('Estruturante Móvel'!$M:$M,$B10,'Estruturante Móvel'!$C:$C,"&lt;&gt;PREVISTO",'Estruturante Móvel'!$G:$G,L$4))</f>
        <v>0</v>
      </c>
      <c r="N10" s="139">
        <f>(COUNTIFS('Estruturante Móvel'!$M:$M,$B10,'Estruturante Móvel'!$AM:$AM,N$4))</f>
        <v>0</v>
      </c>
      <c r="O10" s="140">
        <f>(COUNTIFS('Estruturante Móvel'!$M:$M,$B10,'Estruturante Móvel'!$C:$C,"&lt;&gt;PREVISTO",'Estruturante Móvel'!$G:$G,N$4))</f>
        <v>0</v>
      </c>
      <c r="P10" s="139">
        <f>(COUNTIFS('Estruturante Móvel'!$M:$M,$B10,'Estruturante Móvel'!$AM:$AM,P$4))</f>
        <v>0</v>
      </c>
      <c r="Q10" s="140">
        <f>(COUNTIFS('Estruturante Móvel'!$M:$M,$B10,'Estruturante Móvel'!$C:$C,"&lt;&gt;PREVISTO",'Estruturante Móvel'!$G:$G,P$4))</f>
        <v>0</v>
      </c>
      <c r="R10" s="139">
        <f>(COUNTIFS('Estruturante Móvel'!$M:$M,$B10,'Estruturante Móvel'!$AM:$AM,R$4))</f>
        <v>0</v>
      </c>
      <c r="S10" s="140">
        <f>(COUNTIFS('Estruturante Móvel'!$M:$M,$B10,'Estruturante Móvel'!$C:$C,"&lt;&gt;PREVISTO",'Estruturante Móvel'!$G:$G,R$4))</f>
        <v>0</v>
      </c>
      <c r="T10" s="139">
        <f>(COUNTIFS('Estruturante Móvel'!$M:$M,$B10,'Estruturante Móvel'!$AM:$AM,T$4))</f>
        <v>0</v>
      </c>
      <c r="U10" s="140">
        <f>(COUNTIFS('Estruturante Móvel'!$M:$M,$B10,'Estruturante Móvel'!$C:$C,"&lt;&gt;PREVISTO",'Estruturante Móvel'!$G:$G,T$4))</f>
        <v>0</v>
      </c>
      <c r="V10" s="139">
        <f>(COUNTIFS('Estruturante Móvel'!$M:$M,$B10,'Estruturante Móvel'!$AM:$AM,V$4))</f>
        <v>0</v>
      </c>
      <c r="W10" s="140">
        <f>(COUNTIFS('Estruturante Móvel'!$M:$M,$B10,'Estruturante Móvel'!$C:$C,"&lt;&gt;PREVISTO",'Estruturante Móvel'!$G:$G,V$4))</f>
        <v>0</v>
      </c>
      <c r="X10" s="139">
        <f>(COUNTIFS('Estruturante Móvel'!$M:$M,$B10,'Estruturante Móvel'!$AM:$AM,X$4))</f>
        <v>0</v>
      </c>
      <c r="Y10" s="140">
        <f>(COUNTIFS('Estruturante Móvel'!$M:$M,$B10,'Estruturante Móvel'!$C:$C,"&lt;&gt;PREVISTO",'Estruturante Móvel'!$G:$G,X$4))</f>
        <v>0</v>
      </c>
      <c r="Z10" s="139">
        <f>(COUNTIFS('Estruturante Móvel'!$M:$M,$B10,'Estruturante Móvel'!$AM:$AM,Z$4))</f>
        <v>0</v>
      </c>
      <c r="AA10" s="140">
        <f>(COUNTIFS('Estruturante Móvel'!$M:$M,$B10,'Estruturante Móvel'!$C:$C,"&lt;&gt;PREVISTO",'Estruturante Móvel'!$G:$G,Z$4))</f>
        <v>0</v>
      </c>
      <c r="AB10" s="139">
        <f>(COUNTIFS('Estruturante Móvel'!$M:$M,$B10,'Estruturante Móvel'!$AM:$AM,AB$4))</f>
        <v>0</v>
      </c>
      <c r="AC10" s="140">
        <f>(COUNTIFS('Estruturante Móvel'!$M:$M,$B10,'Estruturante Móvel'!$C:$C,"&lt;&gt;PREVISTO",'Estruturante Móvel'!$G:$G,AB$4))</f>
        <v>0</v>
      </c>
      <c r="AD10" s="139">
        <f>(COUNTIFS('Estruturante Móvel'!$M:$M,$B10,'Estruturante Móvel'!$AM:$AM,AD$4))</f>
        <v>0</v>
      </c>
      <c r="AE10" s="140">
        <f>(COUNTIFS('Estruturante Móvel'!$M:$M,$B10,'Estruturante Móvel'!$C:$C,"&lt;&gt;PREVISTO",'Estruturante Móvel'!$G:$G,AD$4))</f>
        <v>0</v>
      </c>
      <c r="AF10" s="139">
        <f>(COUNTIFS('Estruturante Móvel'!$M:$M,$B10,'Estruturante Móvel'!$AM:$AM,AF$4))</f>
        <v>0</v>
      </c>
      <c r="AG10" s="140">
        <f>(COUNTIFS('Estruturante Móvel'!$M:$M,$B10,'Estruturante Móvel'!$C:$C,"&lt;&gt;PREVISTO",'Estruturante Móvel'!$G:$G,AF$4))</f>
        <v>0</v>
      </c>
      <c r="AH10" s="139">
        <f>(COUNTIFS('Estruturante Móvel'!$M:$M,$B10,'Estruturante Móvel'!$AM:$AM,AH$4))</f>
        <v>0</v>
      </c>
      <c r="AI10" s="140">
        <f>(COUNTIFS('Estruturante Móvel'!$M:$M,$B10,'Estruturante Móvel'!$C:$C,"&lt;&gt;PREVISTO",'Estruturante Móvel'!$G:$G,AH$4))</f>
        <v>0</v>
      </c>
      <c r="AJ10" s="139">
        <f>(COUNTIFS('Estruturante Móvel'!$M:$M,$B10,'Estruturante Móvel'!$AM:$AM,AJ$4))</f>
        <v>0</v>
      </c>
      <c r="AK10" s="140">
        <f>(COUNTIFS('Estruturante Móvel'!$M:$M,$B10,'Estruturante Móvel'!$C:$C,"&lt;&gt;PREVISTO",'Estruturante Móvel'!$G:$G,AJ$4))</f>
        <v>0</v>
      </c>
      <c r="AL10" s="139">
        <f>(COUNTIFS('Estruturante Móvel'!$M:$M,$B10,'Estruturante Móvel'!$AM:$AM,AL$4))</f>
        <v>0</v>
      </c>
      <c r="AM10" s="140">
        <f>(COUNTIFS('Estruturante Móvel'!$M:$M,$B10,'Estruturante Móvel'!$C:$C,"&lt;&gt;PREVISTO",'Estruturante Móvel'!$G:$G,AL$4))</f>
        <v>0</v>
      </c>
      <c r="AN10" s="139">
        <f>(COUNTIFS('Estruturante Móvel'!$M:$M,$B10,'Estruturante Móvel'!$AM:$AM,AN$4))</f>
        <v>0</v>
      </c>
      <c r="AO10" s="140">
        <f>(COUNTIFS('Estruturante Móvel'!$M:$M,$B10,'Estruturante Móvel'!$C:$C,"&lt;&gt;PREVISTO",'Estruturante Móvel'!$G:$G,AN$4))</f>
        <v>0</v>
      </c>
      <c r="AP10" s="139">
        <f>(COUNTIFS('Estruturante Móvel'!$M:$M,$B10,'Estruturante Móvel'!$AM:$AM,AP$4))</f>
        <v>0</v>
      </c>
      <c r="AQ10" s="140">
        <f>(COUNTIFS('Estruturante Móvel'!$M:$M,$B10,'Estruturante Móvel'!$C:$C,"&lt;&gt;PREVISTO",'Estruturante Móvel'!$G:$G,AP$4))</f>
        <v>0</v>
      </c>
      <c r="AR10" s="139">
        <f>(COUNTIFS('Estruturante Móvel'!$M:$M,$B10,'Estruturante Móvel'!$AM:$AM,AR$4))</f>
        <v>0</v>
      </c>
      <c r="AS10" s="140">
        <f>(COUNTIFS('Estruturante Móvel'!$M:$M,$B10,'Estruturante Móvel'!$C:$C,"&lt;&gt;PREVISTO",'Estruturante Móvel'!$G:$G,AR$4))</f>
        <v>0</v>
      </c>
      <c r="AT10" s="139">
        <f>(COUNTIFS('Estruturante Móvel'!$M:$M,$B10,'Estruturante Móvel'!$AM:$AM,AT$4))</f>
        <v>0</v>
      </c>
      <c r="AU10" s="140">
        <f>(COUNTIFS('Estruturante Móvel'!$M:$M,$B10,'Estruturante Móvel'!$C:$C,"&lt;&gt;PREVISTO",'Estruturante Móvel'!$G:$G,AT$4))</f>
        <v>0</v>
      </c>
      <c r="AV10" s="139">
        <f>(COUNTIFS('Estruturante Móvel'!$M:$M,$B10,'Estruturante Móvel'!$AM:$AM,AV$4))</f>
        <v>0</v>
      </c>
      <c r="AW10" s="140">
        <f>(COUNTIFS('Estruturante Móvel'!$M:$M,$B10,'Estruturante Móvel'!$C:$C,"&lt;&gt;PREVISTO",'Estruturante Móvel'!$G:$G,AV$4))</f>
        <v>0</v>
      </c>
      <c r="AX10" s="139">
        <f>(COUNTIFS('Estruturante Móvel'!$M:$M,$B10,'Estruturante Móvel'!$AM:$AM,AX$4))</f>
        <v>0</v>
      </c>
      <c r="AY10" s="140">
        <f>(COUNTIFS('Estruturante Móvel'!$M:$M,$B10,'Estruturante Móvel'!$C:$C,"&lt;&gt;PREVISTO",'Estruturante Móvel'!$G:$G,AX$4))</f>
        <v>0</v>
      </c>
      <c r="AZ10" s="139">
        <f>(COUNTIFS('Estruturante Móvel'!$M:$M,$B10,'Estruturante Móvel'!$AM:$AM,AZ$4))</f>
        <v>0</v>
      </c>
      <c r="BA10" s="140">
        <f>(COUNTIFS('Estruturante Móvel'!$M:$M,$B10,'Estruturante Móvel'!$C:$C,"&lt;&gt;PREVISTO",'Estruturante Móvel'!$G:$G,AZ$4))</f>
        <v>0</v>
      </c>
      <c r="BB10" s="139">
        <f>(COUNTIFS('Estruturante Móvel'!$M:$M,$B10,'Estruturante Móvel'!$AM:$AM,BB$4))</f>
        <v>0</v>
      </c>
      <c r="BC10" s="140">
        <f>(COUNTIFS('Estruturante Móvel'!$M:$M,$B10,'Estruturante Móvel'!$C:$C,"&lt;&gt;PREVISTO",'Estruturante Móvel'!$G:$G,BB$4))</f>
        <v>0</v>
      </c>
      <c r="BD10" s="139">
        <f>(COUNTIFS('Estruturante Móvel'!$M:$M,$B10,'Estruturante Móvel'!$AM:$AM,BD$4))</f>
        <v>0</v>
      </c>
      <c r="BE10" s="140">
        <f>(COUNTIFS('Estruturante Móvel'!$M:$M,$B10,'Estruturante Móvel'!$C:$C,"&lt;&gt;PREVISTO",'Estruturante Móvel'!$G:$G,BD$4))</f>
        <v>0</v>
      </c>
      <c r="BF10" s="139">
        <f>(COUNTIFS('Estruturante Móvel'!$M:$M,$B10,'Estruturante Móvel'!$AM:$AM,BF$4))</f>
        <v>0</v>
      </c>
      <c r="BG10" s="140">
        <f>(COUNTIFS('Estruturante Móvel'!$M:$M,$B10,'Estruturante Móvel'!$C:$C,"&lt;&gt;PREVISTO",'Estruturante Móvel'!$G:$G,BF$4))</f>
        <v>0</v>
      </c>
      <c r="BH10" s="139">
        <f>(COUNTIFS('Estruturante Móvel'!$M:$M,$B10,'Estruturante Móvel'!$AM:$AM,BH$4))</f>
        <v>0</v>
      </c>
      <c r="BI10" s="140">
        <f>(COUNTIFS('Estruturante Móvel'!$M:$M,$B10,'Estruturante Móvel'!$C:$C,"&lt;&gt;PREVISTO",'Estruturante Móvel'!$G:$G,BH$4))</f>
        <v>0</v>
      </c>
      <c r="BJ10" s="139">
        <f>(COUNTIFS('Estruturante Móvel'!$M:$M,$B10,'Estruturante Móvel'!$AM:$AM,BJ$4))</f>
        <v>0</v>
      </c>
      <c r="BK10" s="140">
        <f>(COUNTIFS('Estruturante Móvel'!$M:$M,$B10,'Estruturante Móvel'!$C:$C,"&lt;&gt;PREVISTO",'Estruturante Móvel'!$G:$G,BJ$4))</f>
        <v>0</v>
      </c>
      <c r="BL10" s="139">
        <f>(COUNTIFS('Estruturante Móvel'!$M:$M,$B10,'Estruturante Móvel'!$AM:$AM,BL$4))</f>
        <v>0</v>
      </c>
      <c r="BM10" s="140">
        <f>(COUNTIFS('Estruturante Móvel'!$M:$M,$B10,'Estruturante Móvel'!$C:$C,"&lt;&gt;PREVISTO",'Estruturante Móvel'!$G:$G,BL$4))</f>
        <v>0</v>
      </c>
      <c r="BN10" s="139">
        <f>(COUNTIFS('Estruturante Móvel'!$M:$M,$B10,'Estruturante Móvel'!$AM:$AM,BN$4))</f>
        <v>0</v>
      </c>
      <c r="BO10" s="140">
        <f>(COUNTIFS('Estruturante Móvel'!$M:$M,$B10,'Estruturante Móvel'!$C:$C,"&lt;&gt;PREVISTO",'Estruturante Móvel'!$G:$G,BN$4))</f>
        <v>0</v>
      </c>
      <c r="BP10" s="139">
        <f>(COUNTIFS('Estruturante Móvel'!$M:$M,$B10,'Estruturante Móvel'!$AM:$AM,BP$4))</f>
        <v>0</v>
      </c>
      <c r="BQ10" s="140">
        <f>(COUNTIFS('Estruturante Móvel'!$M:$M,$B10,'Estruturante Móvel'!$C:$C,"&lt;&gt;PREVISTO",'Estruturante Móvel'!$G:$G,BP$4))</f>
        <v>0</v>
      </c>
      <c r="BR10" s="139">
        <f>(COUNTIFS('Estruturante Móvel'!$M:$M,$B10,'Estruturante Móvel'!$AM:$AM,BR$4))</f>
        <v>0</v>
      </c>
      <c r="BS10" s="140">
        <f>(COUNTIFS('Estruturante Móvel'!$M:$M,$B10,'Estruturante Móvel'!$C:$C,"&lt;&gt;PREVISTO",'Estruturante Móvel'!$G:$G,BR$4))</f>
        <v>0</v>
      </c>
      <c r="BT10" s="139">
        <f>(COUNTIFS('Estruturante Móvel'!$M:$M,$B10,'Estruturante Móvel'!$AM:$AM,BT$4))-(COUNTIFS('Estruturante Móvel'!$M:$M,$B10,'Estruturante Móvel'!$AM:$AM,BT$4,'Estruturante Móvel'!$AQ:$AQ,"REPARO FO"))</f>
        <v>0</v>
      </c>
      <c r="BU10" s="140">
        <f>(COUNTIFS('Estruturante Móvel'!$M:$M,$B10,'Estruturante Móvel'!$C:$C,"&lt;&gt;PREVISTO",'Estruturante Móvel'!$G:$G,BT$4))</f>
        <v>0</v>
      </c>
      <c r="BV10" s="139">
        <f>(COUNTIFS('Estruturante Móvel'!$M:$M,$B10,'Estruturante Móvel'!$AM:$AM,BV$4))-(COUNTIFS('Estruturante Móvel'!$M:$M,$B10,'Estruturante Móvel'!$AM:$AM,BV$4,'Estruturante Móvel'!$AQ:$AQ,"REPARO FO"))</f>
        <v>0</v>
      </c>
      <c r="BW10" s="140">
        <f>(COUNTIFS('Estruturante Móvel'!$M:$M,$B10,'Estruturante Móvel'!$C:$C,"&lt;&gt;PREVISTO",'Estruturante Móvel'!$G:$G,BV$4))</f>
        <v>0</v>
      </c>
      <c r="BX10" s="139">
        <f>(COUNTIFS('Estruturante Móvel'!$M:$M,$B10,'Estruturante Móvel'!$AM:$AM,BX$4))-(COUNTIFS('Estruturante Móvel'!$M:$M,$B10,'Estruturante Móvel'!$AM:$AM,BX$4,'Estruturante Móvel'!$AQ:$AQ,"REPARO FO"))</f>
        <v>0</v>
      </c>
      <c r="BY10" s="140">
        <f>(COUNTIFS('Estruturante Móvel'!$M:$M,$B10,'Estruturante Móvel'!$C:$C,"&lt;&gt;PREVISTO",'Estruturante Móvel'!$G:$G,BX$4))</f>
        <v>0</v>
      </c>
      <c r="BZ10" s="139">
        <f>(COUNTIFS('Estruturante Móvel'!$M:$M,$B10,'Estruturante Móvel'!$AM:$AM,BZ$4))-(COUNTIFS('Estruturante Móvel'!$M:$M,$B10,'Estruturante Móvel'!$AM:$AM,BZ$4,'Estruturante Móvel'!$AQ:$AQ,"REPARO FO"))</f>
        <v>2</v>
      </c>
      <c r="CA10" s="140">
        <f>(COUNTIFS('Estruturante Móvel'!$M:$M,$B10,'Estruturante Móvel'!$C:$C,"&lt;&gt;PREVISTO",'Estruturante Móvel'!$G:$G,BZ$4))</f>
        <v>0</v>
      </c>
      <c r="CB10" s="139">
        <f>(COUNTIFS('Estruturante Móvel'!$M:$M,$B10,'Estruturante Móvel'!$AM:$AM,CB$4))-(COUNTIFS('Estruturante Móvel'!$M:$M,$B10,'Estruturante Móvel'!$AM:$AM,CB$4,'Estruturante Móvel'!$AQ:$AQ,"REPARO FO"))</f>
        <v>0</v>
      </c>
      <c r="CC10" s="140">
        <f>(COUNTIFS('Estruturante Móvel'!$M:$M,$B10,'Estruturante Móvel'!$C:$C,"&lt;&gt;PREVISTO",'Estruturante Móvel'!$G:$G,CB$4))</f>
        <v>0</v>
      </c>
      <c r="CD10" s="139">
        <f>(COUNTIFS('Estruturante Móvel'!$M:$M,$B10,'Estruturante Móvel'!$AM:$AM,CD$4))-(COUNTIFS('Estruturante Móvel'!$M:$M,$B10,'Estruturante Móvel'!$AM:$AM,CD$4,'Estruturante Móvel'!$AQ:$AQ,"REPARO FO"))</f>
        <v>0</v>
      </c>
      <c r="CE10" s="140">
        <f>(COUNTIFS('Estruturante Móvel'!$M:$M,$B10,'Estruturante Móvel'!$C:$C,"&lt;&gt;PREVISTO",'Estruturante Móvel'!$G:$G,CD$4))</f>
        <v>0</v>
      </c>
      <c r="CF10" s="139">
        <f>(COUNTIFS('Estruturante Móvel'!$M:$M,$B10,'Estruturante Móvel'!$AM:$AM,CF$4))-(COUNTIFS('Estruturante Móvel'!$M:$M,$B10,'Estruturante Móvel'!$AM:$AM,CF$4,'Estruturante Móvel'!$AQ:$AQ,"REPARO FO"))</f>
        <v>0</v>
      </c>
      <c r="CG10" s="140">
        <f>(COUNTIFS('Estruturante Móvel'!$M:$M,$B10,'Estruturante Móvel'!$C:$C,"&lt;&gt;PREVISTO",'Estruturante Móvel'!$G:$G,CF$4))</f>
        <v>0</v>
      </c>
      <c r="CH10" s="139">
        <f>(COUNTIFS('Estruturante Móvel'!$M:$M,$B10,'Estruturante Móvel'!$AM:$AM,CH$4))-(COUNTIFS('Estruturante Móvel'!$M:$M,$B10,'Estruturante Móvel'!$AM:$AM,CH$4,'Estruturante Móvel'!$AQ:$AQ,"REPARO FO"))</f>
        <v>0</v>
      </c>
      <c r="CI10" s="140">
        <f>(COUNTIFS('Estruturante Móvel'!$M:$M,$B10,'Estruturante Móvel'!$C:$C,"&lt;&gt;PREVISTO",'Estruturante Móvel'!$G:$G,CH$4))</f>
        <v>0</v>
      </c>
      <c r="CJ10" s="139">
        <f>(COUNTIFS('Estruturante Móvel'!$M:$M,$B10,'Estruturante Móvel'!$AM:$AM,CJ$4))-(COUNTIFS('Estruturante Móvel'!$M:$M,$B10,'Estruturante Móvel'!$AM:$AM,CJ$4,'Estruturante Móvel'!$AQ:$AQ,"REPARO FO"))</f>
        <v>0</v>
      </c>
      <c r="CK10" s="140">
        <f>(COUNTIFS('Estruturante Móvel'!$M:$M,$B10,'Estruturante Móvel'!$C:$C,"&lt;&gt;PREVISTO",'Estruturante Móvel'!$G:$G,CJ$4))</f>
        <v>0</v>
      </c>
      <c r="CL10" s="139">
        <f>(COUNTIFS('Estruturante Móvel'!$M:$M,$B10,'Estruturante Móvel'!$AM:$AM,CL$4))-(COUNTIFS('Estruturante Móvel'!$M:$M,$B10,'Estruturante Móvel'!$AM:$AM,CL$4,'Estruturante Móvel'!$AQ:$AQ,"REPARO FO"))</f>
        <v>0</v>
      </c>
      <c r="CM10" s="140">
        <f>(COUNTIFS('Estruturante Móvel'!$M:$M,$B10,'Estruturante Móvel'!$C:$C,"&lt;&gt;PREVISTO",'Estruturante Móvel'!$G:$G,CL$4))</f>
        <v>0</v>
      </c>
      <c r="CN10" s="139">
        <f>(COUNTIFS('Estruturante Móvel'!$M:$M,$B10,'Estruturante Móvel'!$AM:$AM,CN$4))-(COUNTIFS('Estruturante Móvel'!$M:$M,$B10,'Estruturante Móvel'!$AM:$AM,CN$4,'Estruturante Móvel'!$AQ:$AQ,"REPARO FO"))</f>
        <v>0</v>
      </c>
      <c r="CO10" s="140">
        <f>(COUNTIFS('Estruturante Móvel'!$M:$M,$B10,'Estruturante Móvel'!$C:$C,"&lt;&gt;PREVISTO",'Estruturante Móvel'!$G:$G,CN$4))</f>
        <v>0</v>
      </c>
      <c r="CP10" s="139">
        <f>(COUNTIFS('Estruturante Móvel'!$M:$M,$B10,'Estruturante Móvel'!$AM:$AM,CP$4))-(COUNTIFS('Estruturante Móvel'!$M:$M,$B10,'Estruturante Móvel'!$AM:$AM,CP$4,'Estruturante Móvel'!$AQ:$AQ,"REPARO FO"))</f>
        <v>0</v>
      </c>
      <c r="CQ10" s="140">
        <f>(COUNTIFS('Estruturante Móvel'!$M:$M,$B10,'Estruturante Móvel'!$C:$C,"&lt;&gt;PREVISTO",'Estruturante Móvel'!$G:$G,CP$4))</f>
        <v>0</v>
      </c>
      <c r="CR10" s="139">
        <f>(COUNTIFS('Estruturante Móvel'!$M:$M,$B10,'Estruturante Móvel'!$AM:$AM,CR$4))-(COUNTIFS('Estruturante Móvel'!$M:$M,$B10,'Estruturante Móvel'!$AM:$AM,CR$4,'Estruturante Móvel'!$AQ:$AQ,"REPARO FO"))</f>
        <v>0</v>
      </c>
      <c r="CS10" s="140">
        <f>(COUNTIFS('Estruturante Móvel'!$M:$M,$B10,'Estruturante Móvel'!$C:$C,"&lt;&gt;PREVISTO",'Estruturante Móvel'!$G:$G,CR$4))</f>
        <v>0</v>
      </c>
      <c r="CT10" s="139">
        <f>(COUNTIFS('Estruturante Móvel'!$M:$M,$B10,'Estruturante Móvel'!$AM:$AM,CT$4))-(COUNTIFS('Estruturante Móvel'!$M:$M,$B10,'Estruturante Móvel'!$AM:$AM,CT$4,'Estruturante Móvel'!$AQ:$AQ,"REPARO FO"))</f>
        <v>1</v>
      </c>
      <c r="CU10" s="140">
        <f>(COUNTIFS('Estruturante Móvel'!$M:$M,$B10,'Estruturante Móvel'!$C:$C,"&lt;&gt;PREVISTO",'Estruturante Móvel'!$G:$G,CT$4))</f>
        <v>0</v>
      </c>
      <c r="CV10" s="139">
        <f>(COUNTIFS('Estruturante Móvel'!$M:$M,$B10,'Estruturante Móvel'!$AM:$AM,CV$4))-(COUNTIFS('Estruturante Móvel'!$M:$M,$B10,'Estruturante Móvel'!$AM:$AM,CV$4,'Estruturante Móvel'!$AQ:$AQ,"REPARO FO"))</f>
        <v>1</v>
      </c>
      <c r="CW10" s="140">
        <f>(COUNTIFS('Estruturante Móvel'!$M:$M,$B10,'Estruturante Móvel'!$C:$C,"&lt;&gt;PREVISTO",'Estruturante Móvel'!$G:$G,CV$4))</f>
        <v>0</v>
      </c>
      <c r="CX10" s="139">
        <f>(COUNTIFS('Estruturante Móvel'!$M:$M,$B10,'Estruturante Móvel'!$AM:$AM,CX$4))-(COUNTIFS('Estruturante Móvel'!$M:$M,$B10,'Estruturante Móvel'!$AM:$AM,CX$4,'Estruturante Móvel'!$AQ:$AQ,"REPARO FO"))</f>
        <v>0</v>
      </c>
      <c r="CY10" s="140">
        <f>(COUNTIFS('Estruturante Móvel'!$M:$M,$B10,'Estruturante Móvel'!$C:$C,"&lt;&gt;PREVISTO",'Estruturante Móvel'!$G:$G,CX$4))</f>
        <v>0</v>
      </c>
      <c r="CZ10" s="139">
        <f>(COUNTIFS('Estruturante Móvel'!$M:$M,$B10,'Estruturante Móvel'!$AM:$AM,CZ$4))-(COUNTIFS('Estruturante Móvel'!$M:$M,$B10,'Estruturante Móvel'!$AM:$AM,CZ$4,'Estruturante Móvel'!$AQ:$AQ,"REPARO FO"))</f>
        <v>0</v>
      </c>
      <c r="DA10" s="140">
        <f>(COUNTIFS('Estruturante Móvel'!$M:$M,$B10,'Estruturante Móvel'!$C:$C,"&lt;&gt;PREVISTO",'Estruturante Móvel'!$G:$G,CZ$4))</f>
        <v>0</v>
      </c>
      <c r="DB10" s="139">
        <f>(COUNTIFS('Estruturante Móvel'!$M:$M,$B10,'Estruturante Móvel'!$AM:$AM,DB$4))-(COUNTIFS('Estruturante Móvel'!$M:$M,$B10,'Estruturante Móvel'!$AM:$AM,DB$4,'Estruturante Móvel'!$AQ:$AQ,"REPARO FO"))</f>
        <v>0</v>
      </c>
      <c r="DC10" s="140">
        <f>(COUNTIFS('Estruturante Móvel'!$M:$M,$B10,'Estruturante Móvel'!$C:$C,"&lt;&gt;PREVISTO",'Estruturante Móvel'!$G:$G,DB$4))</f>
        <v>0</v>
      </c>
      <c r="DD10" s="139">
        <f>(COUNTIFS('Estruturante Móvel'!$M:$M,$B10,'Estruturante Móvel'!$AM:$AM,DD$4))-(COUNTIFS('Estruturante Móvel'!$M:$M,$B10,'Estruturante Móvel'!$AM:$AM,DD$4,'Estruturante Móvel'!$AQ:$AQ,"REPARO FO"))</f>
        <v>0</v>
      </c>
      <c r="DE10" s="140">
        <f>(COUNTIFS('Estruturante Móvel'!$M:$M,$B10,'Estruturante Móvel'!$C:$C,"&lt;&gt;PREVISTO",'Estruturante Móvel'!$G:$G,DD$4))</f>
        <v>0</v>
      </c>
      <c r="DF10" s="139">
        <f>(COUNTIFS('Estruturante Móvel'!$M:$M,$B10,'Estruturante Móvel'!$AM:$AM,DF$4))-(COUNTIFS('Estruturante Móvel'!$M:$M,$B10,'Estruturante Móvel'!$AM:$AM,DF$4,'Estruturante Móvel'!$AQ:$AQ,"REPARO FO"))</f>
        <v>0</v>
      </c>
      <c r="DG10" s="140">
        <f>(COUNTIFS('Estruturante Móvel'!$M:$M,$B10,'Estruturante Móvel'!$C:$C,"&lt;&gt;PREVISTO",'Estruturante Móvel'!$G:$G,DF$4))</f>
        <v>0</v>
      </c>
      <c r="DH10" s="139">
        <f>(COUNTIFS('Estruturante Móvel'!$M:$M,$B10,'Estruturante Móvel'!$AM:$AM,DH$4))-(COUNTIFS('Estruturante Móvel'!$M:$M,$B10,'Estruturante Móvel'!$AM:$AM,DH$4,'Estruturante Móvel'!$AQ:$AQ,"REPARO FO"))</f>
        <v>0</v>
      </c>
      <c r="DI10" s="140">
        <f>(COUNTIFS('Estruturante Móvel'!$M:$M,$B10,'Estruturante Móvel'!$C:$C,"&lt;&gt;PREVISTO",'Estruturante Móvel'!$G:$G,DH$4))</f>
        <v>0</v>
      </c>
      <c r="DJ10" s="139">
        <f>(COUNTIFS('Estruturante Móvel'!$M:$M,$B10,'Estruturante Móvel'!$AM:$AM,DJ$4))-(COUNTIFS('Estruturante Móvel'!$M:$M,$B10,'Estruturante Móvel'!$AM:$AM,DJ$4,'Estruturante Móvel'!$AQ:$AQ,"REPARO FO"))</f>
        <v>0</v>
      </c>
      <c r="DK10" s="140">
        <f>(COUNTIFS('Estruturante Móvel'!$M:$M,$B10,'Estruturante Móvel'!$C:$C,"&lt;&gt;PREVISTO",'Estruturante Móvel'!$G:$G,DJ$4))</f>
        <v>0</v>
      </c>
      <c r="DL10" s="139">
        <f>(COUNTIFS('Estruturante Móvel'!$M:$M,$B10,'Estruturante Móvel'!$AM:$AM,DL$4))-(COUNTIFS('Estruturante Móvel'!$M:$M,$B10,'Estruturante Móvel'!$AM:$AM,DL$4,'Estruturante Móvel'!$AQ:$AQ,"REPARO FO"))</f>
        <v>0</v>
      </c>
      <c r="DM10" s="140">
        <f>(COUNTIFS('Estruturante Móvel'!$M:$M,$B10,'Estruturante Móvel'!$C:$C,"&lt;&gt;PREVISTO",'Estruturante Móvel'!$G:$G,DL$4))</f>
        <v>0</v>
      </c>
      <c r="DN10" s="139">
        <f>(COUNTIFS('Estruturante Móvel'!$M:$M,$B10,'Estruturante Móvel'!$AM:$AM,DN$4))-(COUNTIFS('Estruturante Móvel'!$M:$M,$B10,'Estruturante Móvel'!$AM:$AM,DN$4,'Estruturante Móvel'!$AQ:$AQ,"REPARO FO"))</f>
        <v>0</v>
      </c>
      <c r="DO10" s="140">
        <f>(COUNTIFS('Estruturante Móvel'!$M:$M,$B10,'Estruturante Móvel'!$C:$C,"&lt;&gt;PREVISTO",'Estruturante Móvel'!$G:$G,DN$4))</f>
        <v>0</v>
      </c>
      <c r="DP10" s="139">
        <f>(COUNTIFS('Estruturante Móvel'!$M:$M,$B10,'Estruturante Móvel'!$AM:$AM,DP$4))-(COUNTIFS('Estruturante Móvel'!$M:$M,$B10,'Estruturante Móvel'!$AM:$AM,DP$4,'Estruturante Móvel'!$AQ:$AQ,"REPARO FO"))</f>
        <v>0</v>
      </c>
      <c r="DQ10" s="140">
        <f>(COUNTIFS('Estruturante Móvel'!$M:$M,$B10,'Estruturante Móvel'!$C:$C,"&lt;&gt;PREVISTO",'Estruturante Móvel'!$G:$G,DP$4))</f>
        <v>0</v>
      </c>
      <c r="DR10" s="139">
        <f>(COUNTIFS('Estruturante Móvel'!$M:$M,$B10,'Estruturante Móvel'!$AM:$AM,DR$4))-(COUNTIFS('Estruturante Móvel'!$M:$M,$B10,'Estruturante Móvel'!$AM:$AM,DR$4,'Estruturante Móvel'!$AQ:$AQ,"REPARO FO"))</f>
        <v>4</v>
      </c>
      <c r="DS10" s="140">
        <f>(COUNTIFS('Estruturante Móvel'!$M:$M,$B10,'Estruturante Móvel'!$C:$C,"&lt;&gt;PREVISTO",'Estruturante Móvel'!$G:$G,DR$4))</f>
        <v>0</v>
      </c>
      <c r="DT10" s="139">
        <f>(COUNTIFS('Estruturante Móvel'!$M:$M,$B10,'Estruturante Móvel'!$AM:$AM,DT$4))-(COUNTIFS('Estruturante Móvel'!$M:$M,$B10,'Estruturante Móvel'!$AM:$AM,DT$4,'Estruturante Móvel'!$AQ:$AQ,"REPARO FO"))</f>
        <v>0</v>
      </c>
      <c r="DU10" s="140">
        <f>(COUNTIFS('Estruturante Móvel'!$M:$M,$B10,'Estruturante Móvel'!$C:$C,"&lt;&gt;PREVISTO",'Estruturante Móvel'!$G:$G,DT$4))</f>
        <v>0</v>
      </c>
      <c r="DV10" s="139">
        <f>(COUNTIFS('Estruturante Móvel'!$M:$M,$B10,'Estruturante Móvel'!$AM:$AM,DV$4))-(COUNTIFS('Estruturante Móvel'!$M:$M,$B10,'Estruturante Móvel'!$AM:$AM,DV$4,'Estruturante Móvel'!$AQ:$AQ,"REPARO FO"))</f>
        <v>0</v>
      </c>
      <c r="DW10" s="140">
        <f>(COUNTIFS('Estruturante Móvel'!$M:$M,$B10,'Estruturante Móvel'!$C:$C,"&lt;&gt;PREVISTO",'Estruturante Móvel'!$G:$G,DV$4))</f>
        <v>2</v>
      </c>
      <c r="DX10" s="139">
        <f>(COUNTIFS('Estruturante Móvel'!$M:$M,$B10,'Estruturante Móvel'!$AM:$AM,DX$4))-(COUNTIFS('Estruturante Móvel'!$M:$M,$B10,'Estruturante Móvel'!$AM:$AM,DX$4,'Estruturante Móvel'!$AQ:$AQ,"REPARO FO"))</f>
        <v>0</v>
      </c>
      <c r="DY10" s="140">
        <f>(COUNTIFS('Estruturante Móvel'!$M:$M,$B10,'Estruturante Móvel'!$C:$C,"&lt;&gt;PREVISTO",'Estruturante Móvel'!$G:$G,DX$4))</f>
        <v>2</v>
      </c>
      <c r="DZ10" s="139">
        <f>(COUNTIFS('Estruturante Móvel'!$M:$M,$B10,'Estruturante Móvel'!$AM:$AM,DZ$4))-(COUNTIFS('Estruturante Móvel'!$M:$M,$B10,'Estruturante Móvel'!$AM:$AM,DZ$4,'Estruturante Móvel'!$AQ:$AQ,"REPARO FO"))</f>
        <v>0</v>
      </c>
      <c r="EA10" s="140">
        <f>(COUNTIFS('Estruturante Móvel'!$M:$M,$B10,'Estruturante Móvel'!$C:$C,"&lt;&gt;PREVISTO",'Estruturante Móvel'!$G:$G,DZ$4))</f>
        <v>0</v>
      </c>
      <c r="EB10" s="139">
        <f>(COUNTIFS('Estruturante Móvel'!$M:$M,$B10,'Estruturante Móvel'!$AM:$AM,EB$4))-(COUNTIFS('Estruturante Móvel'!$M:$M,$B10,'Estruturante Móvel'!$AM:$AM,EB$4,'Estruturante Móvel'!$AQ:$AQ,"REPARO FO"))</f>
        <v>0</v>
      </c>
      <c r="EC10" s="140">
        <f>(COUNTIFS('Estruturante Móvel'!$M:$M,$B10,'Estruturante Móvel'!$C:$C,"&lt;&gt;PREVISTO",'Estruturante Móvel'!$G:$G,EB$4))</f>
        <v>0</v>
      </c>
      <c r="ED10" s="139">
        <f>(COUNTIFS('Estruturante Móvel'!$M:$M,$B10,'Estruturante Móvel'!$AM:$AM,ED$4))-(COUNTIFS('Estruturante Móvel'!$M:$M,$B10,'Estruturante Móvel'!$AM:$AM,ED$4,'Estruturante Móvel'!$AQ:$AQ,"REPARO FO"))</f>
        <v>0</v>
      </c>
      <c r="EE10" s="140">
        <f>(COUNTIFS('Estruturante Móvel'!$M:$M,$B10,'Estruturante Móvel'!$C:$C,"&lt;&gt;PREVISTO",'Estruturante Móvel'!$G:$G,ED$4))</f>
        <v>0</v>
      </c>
      <c r="EF10" s="139">
        <f>(COUNTIFS('Estruturante Móvel'!$M:$M,$B10,'Estruturante Móvel'!$AM:$AM,EF$4))-(COUNTIFS('Estruturante Móvel'!$M:$M,$B10,'Estruturante Móvel'!$AM:$AM,EF$4,'Estruturante Móvel'!$AQ:$AQ,"REPARO FO"))</f>
        <v>0</v>
      </c>
      <c r="EG10" s="140">
        <f>(COUNTIFS('Estruturante Móvel'!$M:$M,$B10,'Estruturante Móvel'!$C:$C,"&lt;&gt;PREVISTO",'Estruturante Móvel'!$G:$G,EF$4))</f>
        <v>0</v>
      </c>
      <c r="EH10" s="139">
        <f>(COUNTIFS('Estruturante Móvel'!$M:$M,$B10,'Estruturante Móvel'!$AM:$AM,EH$4))-(COUNTIFS('Estruturante Móvel'!$M:$M,$B10,'Estruturante Móvel'!$AM:$AM,EH$4,'Estruturante Móvel'!$AQ:$AQ,"REPARO FO"))</f>
        <v>0</v>
      </c>
      <c r="EI10" s="140">
        <f>(COUNTIFS('Estruturante Móvel'!$M:$M,$B10,'Estruturante Móvel'!$C:$C,"&lt;&gt;PREVISTO",'Estruturante Móvel'!$G:$G,EH$4))</f>
        <v>0</v>
      </c>
      <c r="EJ10" s="139">
        <f>(COUNTIFS('Estruturante Móvel'!$M:$M,$B10,'Estruturante Móvel'!$AM:$AM,EJ$4))-(COUNTIFS('Estruturante Móvel'!$M:$M,$B10,'Estruturante Móvel'!$AM:$AM,EJ$4,'Estruturante Móvel'!$AQ:$AQ,"REPARO FO"))</f>
        <v>0</v>
      </c>
      <c r="EK10" s="140">
        <f>(COUNTIFS('Estruturante Móvel'!$M:$M,$B10,'Estruturante Móvel'!$C:$C,"&lt;&gt;PREVISTO",'Estruturante Móvel'!$G:$G,EJ$4))</f>
        <v>0</v>
      </c>
      <c r="EL10" s="139">
        <f>(COUNTIFS('Estruturante Móvel'!$M:$M,$B10,'Estruturante Móvel'!$AM:$AM,EL$4))-(COUNTIFS('Estruturante Móvel'!$M:$M,$B10,'Estruturante Móvel'!$AM:$AM,EL$4,'Estruturante Móvel'!$AQ:$AQ,"REPARO FO"))</f>
        <v>0</v>
      </c>
      <c r="EM10" s="140">
        <f>(COUNTIFS('Estruturante Móvel'!$M:$M,$B10,'Estruturante Móvel'!$C:$C,"&lt;&gt;PREVISTO",'Estruturante Móvel'!$G:$G,EL$4))</f>
        <v>0</v>
      </c>
      <c r="EN10" s="139">
        <f>(COUNTIFS('Estruturante Móvel'!$M:$M,$B10,'Estruturante Móvel'!$AM:$AM,EN$4))-(COUNTIFS('Estruturante Móvel'!$M:$M,$B10,'Estruturante Móvel'!$AM:$AM,EN$4,'Estruturante Móvel'!$AQ:$AQ,"REPARO FO"))</f>
        <v>0</v>
      </c>
      <c r="EO10" s="140">
        <f>(COUNTIFS('Estruturante Móvel'!$M:$M,$B10,'Estruturante Móvel'!$C:$C,"&lt;&gt;PREVISTO",'Estruturante Móvel'!$G:$G,EN$4))</f>
        <v>0</v>
      </c>
      <c r="EP10" s="139">
        <f>(COUNTIFS('Estruturante Móvel'!$M:$M,$B10,'Estruturante Móvel'!$AM:$AM,EP$4))-(COUNTIFS('Estruturante Móvel'!$M:$M,$B10,'Estruturante Móvel'!$AM:$AM,EP$4,'Estruturante Móvel'!$AQ:$AQ,"REPARO FO"))</f>
        <v>0</v>
      </c>
      <c r="EQ10" s="140">
        <f>(COUNTIFS('Estruturante Móvel'!$M:$M,$B10,'Estruturante Móvel'!$C:$C,"&lt;&gt;PREVISTO",'Estruturante Móvel'!$G:$G,EP$4))</f>
        <v>0</v>
      </c>
      <c r="ER10" s="139">
        <f>(COUNTIFS('Estruturante Móvel'!$M:$M,$B10,'Estruturante Móvel'!$AM:$AM,ER$4))-(COUNTIFS('Estruturante Móvel'!$M:$M,$B10,'Estruturante Móvel'!$AM:$AM,ER$4,'Estruturante Móvel'!$AQ:$AQ,"REPARO FO"))</f>
        <v>0</v>
      </c>
      <c r="ES10" s="140">
        <f>(COUNTIFS('Estruturante Móvel'!$M:$M,$B10,'Estruturante Móvel'!$C:$C,"&lt;&gt;PREVISTO",'Estruturante Móvel'!$G:$G,ER$4))</f>
        <v>0</v>
      </c>
      <c r="ET10" s="139">
        <f>(COUNTIFS('Estruturante Móvel'!$M:$M,$B10,'Estruturante Móvel'!$AM:$AM,ET$4))-(COUNTIFS('Estruturante Móvel'!$M:$M,$B10,'Estruturante Móvel'!$AM:$AM,ET$4,'Estruturante Móvel'!$AQ:$AQ,"REPARO FO"))</f>
        <v>0</v>
      </c>
      <c r="EU10" s="140">
        <f>(COUNTIFS('Estruturante Móvel'!$M:$M,$B10,'Estruturante Móvel'!$C:$C,"&lt;&gt;PREVISTO",'Estruturante Móvel'!$G:$G,ET$4))</f>
        <v>0</v>
      </c>
      <c r="EV10" s="139">
        <f>(COUNTIFS('Estruturante Móvel'!$M:$M,$B10,'Estruturante Móvel'!$AM:$AM,EV$4))-(COUNTIFS('Estruturante Móvel'!$M:$M,$B10,'Estruturante Móvel'!$AM:$AM,EV$4,'Estruturante Móvel'!$AQ:$AQ,"REPARO FO"))</f>
        <v>0</v>
      </c>
      <c r="EW10" s="140">
        <f>(COUNTIFS('Estruturante Móvel'!$M:$M,$B10,'Estruturante Móvel'!$C:$C,"&lt;&gt;PREVISTO",'Estruturante Móvel'!$G:$G,EV$4))</f>
        <v>0</v>
      </c>
      <c r="EX10" s="139">
        <f>(COUNTIFS('Estruturante Móvel'!$M:$M,$B10,'Estruturante Móvel'!$AM:$AM,EX$4))-(COUNTIFS('Estruturante Móvel'!$M:$M,$B10,'Estruturante Móvel'!$AM:$AM,EX$4,'Estruturante Móvel'!$AQ:$AQ,"REPARO FO"))</f>
        <v>0</v>
      </c>
      <c r="EY10" s="140">
        <f>(COUNTIFS('Estruturante Móvel'!$M:$M,$B10,'Estruturante Móvel'!$C:$C,"&lt;&gt;PREVISTO",'Estruturante Móvel'!$G:$G,EX$4))</f>
        <v>0</v>
      </c>
      <c r="EZ10" s="139">
        <f>(COUNTIFS('Estruturante Móvel'!$M:$M,$B10,'Estruturante Móvel'!$AM:$AM,EZ$4))-(COUNTIFS('Estruturante Móvel'!$M:$M,$B10,'Estruturante Móvel'!$AM:$AM,EZ$4,'Estruturante Móvel'!$AQ:$AQ,"REPARO FO"))</f>
        <v>0</v>
      </c>
      <c r="FA10" s="140">
        <f>(COUNTIFS('Estruturante Móvel'!$M:$M,$B10,'Estruturante Móvel'!$C:$C,"&lt;&gt;PREVISTO",'Estruturante Móvel'!$G:$G,EZ$4))</f>
        <v>0</v>
      </c>
      <c r="FB10" s="139">
        <f>(COUNTIFS('Estruturante Móvel'!$M:$M,$B10,'Estruturante Móvel'!$AM:$AM,FB$4))-(COUNTIFS('Estruturante Móvel'!$M:$M,$B10,'Estruturante Móvel'!$AM:$AM,FB$4,'Estruturante Móvel'!$AQ:$AQ,"REPARO FO"))</f>
        <v>0</v>
      </c>
      <c r="FC10" s="140">
        <f>(COUNTIFS('Estruturante Móvel'!$M:$M,$B10,'Estruturante Móvel'!$C:$C,"&lt;&gt;PREVISTO",'Estruturante Móvel'!$G:$G,FB$4))</f>
        <v>0</v>
      </c>
      <c r="FD10" s="139">
        <f>(COUNTIFS('Estruturante Móvel'!$M:$M,$B10,'Estruturante Móvel'!$AM:$AM,FD$4))-(COUNTIFS('Estruturante Móvel'!$M:$M,$B10,'Estruturante Móvel'!$AM:$AM,FD$4,'Estruturante Móvel'!$AQ:$AQ,"REPARO FO"))</f>
        <v>0</v>
      </c>
      <c r="FE10" s="140">
        <f>(COUNTIFS('Estruturante Móvel'!$M:$M,$B10,'Estruturante Móvel'!$C:$C,"&lt;&gt;PREVISTO",'Estruturante Móvel'!$G:$G,FD$4))</f>
        <v>0</v>
      </c>
      <c r="FF10" s="139">
        <f>(COUNTIFS('Estruturante Móvel'!$M:$M,$B10,'Estruturante Móvel'!$AM:$AM,FF$4))-(COUNTIFS('Estruturante Móvel'!$M:$M,$B10,'Estruturante Móvel'!$AM:$AM,FF$4,'Estruturante Móvel'!$AQ:$AQ,"REPARO FO"))</f>
        <v>0</v>
      </c>
      <c r="FG10" s="140">
        <f>(COUNTIFS('Estruturante Móvel'!$M:$M,$B10,'Estruturante Móvel'!$C:$C,"&lt;&gt;PREVISTO",'Estruturante Móvel'!$G:$G,FF$4))</f>
        <v>0</v>
      </c>
      <c r="FH10" s="139">
        <f>(COUNTIFS('Estruturante Móvel'!$M:$M,$B10,'Estruturante Móvel'!$AM:$AM,FH$4))-(COUNTIFS('Estruturante Móvel'!$M:$M,$B10,'Estruturante Móvel'!$AM:$AM,FH$4,'Estruturante Móvel'!$AQ:$AQ,"REPARO FO"))</f>
        <v>0</v>
      </c>
      <c r="FI10" s="140">
        <f>(COUNTIFS('Estruturante Móvel'!$M:$M,$B10,'Estruturante Móvel'!$C:$C,"&lt;&gt;PREVISTO",'Estruturante Móvel'!$G:$G,FH$4))</f>
        <v>0</v>
      </c>
      <c r="FJ10" s="139">
        <f>(COUNTIFS('Estruturante Móvel'!$M:$M,$B10,'Estruturante Móvel'!$AM:$AM,FJ$4))-(COUNTIFS('Estruturante Móvel'!$M:$M,$B10,'Estruturante Móvel'!$AM:$AM,FJ$4,'Estruturante Móvel'!$AQ:$AQ,"REPARO FO"))</f>
        <v>0</v>
      </c>
      <c r="FK10" s="140">
        <f>(COUNTIFS('Estruturante Móvel'!$M:$M,$B10,'Estruturante Móvel'!$C:$C,"&lt;&gt;PREVISTO",'Estruturante Móvel'!$G:$G,FJ$4))</f>
        <v>0</v>
      </c>
      <c r="FL10" s="139">
        <f>(COUNTIFS('Estruturante Móvel'!$M:$M,$B10,'Estruturante Móvel'!$AM:$AM,FL$4))-(COUNTIFS('Estruturante Móvel'!$M:$M,$B10,'Estruturante Móvel'!$AM:$AM,FL$4,'Estruturante Móvel'!$AQ:$AQ,"REPARO FO"))</f>
        <v>0</v>
      </c>
      <c r="FM10" s="140">
        <f>(COUNTIFS('Estruturante Móvel'!$M:$M,$B10,'Estruturante Móvel'!$C:$C,"&lt;&gt;PREVISTO",'Estruturante Móvel'!$G:$G,FL$4))</f>
        <v>0</v>
      </c>
      <c r="FN10" s="139">
        <f>(COUNTIFS('Estruturante Móvel'!$M:$M,$B10,'Estruturante Móvel'!$AM:$AM,FN$4))-(COUNTIFS('Estruturante Móvel'!$M:$M,$B10,'Estruturante Móvel'!$AM:$AM,FN$4,'Estruturante Móvel'!$AQ:$AQ,"REPARO FO"))</f>
        <v>0</v>
      </c>
      <c r="FO10" s="140">
        <f>(COUNTIFS('Estruturante Móvel'!$M:$M,$B10,'Estruturante Móvel'!$C:$C,"&lt;&gt;PREVISTO",'Estruturante Móvel'!$G:$G,FN$4))</f>
        <v>0</v>
      </c>
      <c r="FP10" s="139">
        <f>(COUNTIFS('Estruturante Móvel'!$M:$M,$B10,'Estruturante Móvel'!$AM:$AM,FP$4))-(COUNTIFS('Estruturante Móvel'!$M:$M,$B10,'Estruturante Móvel'!$AM:$AM,FP$4,'Estruturante Móvel'!$AQ:$AQ,"REPARO FO"))</f>
        <v>0</v>
      </c>
      <c r="FQ10" s="140">
        <f>(COUNTIFS('Estruturante Móvel'!$M:$M,$B10,'Estruturante Móvel'!$C:$C,"&lt;&gt;PREVISTO",'Estruturante Móvel'!$G:$G,FP$4))</f>
        <v>0</v>
      </c>
      <c r="FR10" s="139">
        <f>(COUNTIFS('Estruturante Móvel'!$M:$M,$B10,'Estruturante Móvel'!$AM:$AM,FR$4))-(COUNTIFS('Estruturante Móvel'!$M:$M,$B10,'Estruturante Móvel'!$AM:$AM,FR$4,'Estruturante Móvel'!$AQ:$AQ,"REPARO FO"))</f>
        <v>0</v>
      </c>
      <c r="FS10" s="140">
        <f>(COUNTIFS('Estruturante Móvel'!$M:$M,$B10,'Estruturante Móvel'!$C:$C,"&lt;&gt;PREVISTO",'Estruturante Móvel'!$G:$G,FR$4))</f>
        <v>0</v>
      </c>
      <c r="FT10" s="139">
        <f>(COUNTIFS('Estruturante Móvel'!$M:$M,$B10,'Estruturante Móvel'!$AM:$AM,FT$4))-(COUNTIFS('Estruturante Móvel'!$M:$M,$B10,'Estruturante Móvel'!$AM:$AM,FT$4,'Estruturante Móvel'!$AQ:$AQ,"REPARO FO"))</f>
        <v>0</v>
      </c>
      <c r="FU10" s="140">
        <f>(COUNTIFS('Estruturante Móvel'!$M:$M,$B10,'Estruturante Móvel'!$C:$C,"&lt;&gt;PREVISTO",'Estruturante Móvel'!$G:$G,FT$4))</f>
        <v>0</v>
      </c>
      <c r="FV10" s="139">
        <f>(COUNTIFS('Estruturante Móvel'!$M:$M,$B10,'Estruturante Móvel'!$AM:$AM,FV$4))-(COUNTIFS('Estruturante Móvel'!$M:$M,$B10,'Estruturante Móvel'!$AM:$AM,FV$4,'Estruturante Móvel'!$AQ:$AQ,"REPARO FO"))</f>
        <v>0</v>
      </c>
      <c r="FW10" s="140">
        <f>(COUNTIFS('Estruturante Móvel'!$M:$M,$B10,'Estruturante Móvel'!$C:$C,"&lt;&gt;PREVISTO",'Estruturante Móvel'!$G:$G,FV$4))</f>
        <v>0</v>
      </c>
      <c r="FX10" s="139">
        <f>(COUNTIFS('Estruturante Móvel'!$M:$M,$B10,'Estruturante Móvel'!$AM:$AM,FX$4))-(COUNTIFS('Estruturante Móvel'!$M:$M,$B10,'Estruturante Móvel'!$AM:$AM,FX$4,'Estruturante Móvel'!$AQ:$AQ,"REPARO FO"))</f>
        <v>0</v>
      </c>
      <c r="FY10" s="140">
        <f>(COUNTIFS('Estruturante Móvel'!$M:$M,$B10,'Estruturante Móvel'!$C:$C,"&lt;&gt;PREVISTO",'Estruturante Móvel'!$G:$G,FX$4))</f>
        <v>0</v>
      </c>
      <c r="FZ10" s="139">
        <f>(COUNTIFS('Estruturante Móvel'!$M:$M,$B10,'Estruturante Móvel'!$AM:$AM,FZ$4))-(COUNTIFS('Estruturante Móvel'!$M:$M,$B10,'Estruturante Móvel'!$AM:$AM,FZ$4,'Estruturante Móvel'!$AQ:$AQ,"REPARO FO"))</f>
        <v>0</v>
      </c>
      <c r="GA10" s="140">
        <f>(COUNTIFS('Estruturante Móvel'!$M:$M,$B10,'Estruturante Móvel'!$C:$C,"&lt;&gt;PREVISTO",'Estruturante Móvel'!$G:$G,FZ$4))</f>
        <v>0</v>
      </c>
      <c r="GB10" s="139">
        <f>(COUNTIFS('Estruturante Móvel'!$M:$M,$B10,'Estruturante Móvel'!$AM:$AM,GB$4))-(COUNTIFS('Estruturante Móvel'!$M:$M,$B10,'Estruturante Móvel'!$AM:$AM,GB$4,'Estruturante Móvel'!$AQ:$AQ,"REPARO FO"))</f>
        <v>0</v>
      </c>
      <c r="GC10" s="140">
        <f>(COUNTIFS('Estruturante Móvel'!$M:$M,$B10,'Estruturante Móvel'!$C:$C,"&lt;&gt;PREVISTO",'Estruturante Móvel'!$G:$G,GB$4))</f>
        <v>0</v>
      </c>
      <c r="GD10" s="139">
        <f>(COUNTIFS('Estruturante Móvel'!$M:$M,$B10,'Estruturante Móvel'!$AM:$AM,GD$4))-(COUNTIFS('Estruturante Móvel'!$M:$M,$B10,'Estruturante Móvel'!$AM:$AM,GD$4,'Estruturante Móvel'!$AQ:$AQ,"REPARO FO"))</f>
        <v>0</v>
      </c>
      <c r="GE10" s="140">
        <f>(COUNTIFS('Estruturante Móvel'!$M:$M,$B10,'Estruturante Móvel'!$C:$C,"&lt;&gt;PREVISTO",'Estruturante Móvel'!$G:$G,GD$4))</f>
        <v>0</v>
      </c>
      <c r="GF10" s="139">
        <f>(COUNTIFS('Estruturante Móvel'!$M:$M,$B10,'Estruturante Móvel'!$AM:$AM,GF$4))-(COUNTIFS('Estruturante Móvel'!$M:$M,$B10,'Estruturante Móvel'!$AM:$AM,GF$4,'Estruturante Móvel'!$AQ:$AQ,"REPARO FO"))</f>
        <v>0</v>
      </c>
      <c r="GG10" s="140">
        <f>(COUNTIFS('Estruturante Móvel'!$M:$M,$B10,'Estruturante Móvel'!$C:$C,"&lt;&gt;PREVISTO",'Estruturante Móvel'!$G:$G,GF$4))</f>
        <v>0</v>
      </c>
      <c r="GH10" s="139">
        <f>(COUNTIFS('Estruturante Móvel'!$M:$M,$B10,'Estruturante Móvel'!$AM:$AM,GH$4))-(COUNTIFS('Estruturante Móvel'!$M:$M,$B10,'Estruturante Móvel'!$AM:$AM,GH$4,'Estruturante Móvel'!$AQ:$AQ,"REPARO FO"))</f>
        <v>0</v>
      </c>
      <c r="GI10" s="140">
        <f>(COUNTIFS('Estruturante Móvel'!$M:$M,$B10,'Estruturante Móvel'!$C:$C,"&lt;&gt;PREVISTO",'Estruturante Móvel'!$G:$G,GH$4))</f>
        <v>0</v>
      </c>
      <c r="GJ10" s="139">
        <f>(COUNTIFS('Estruturante Móvel'!$M:$M,$B10,'Estruturante Móvel'!$AM:$AM,GJ$4))-(COUNTIFS('Estruturante Móvel'!$M:$M,$B10,'Estruturante Móvel'!$AM:$AM,GJ$4,'Estruturante Móvel'!$AQ:$AQ,"REPARO FO"))</f>
        <v>0</v>
      </c>
      <c r="GK10" s="140">
        <f>(COUNTIFS('Estruturante Móvel'!$M:$M,$B10,'Estruturante Móvel'!$C:$C,"&lt;&gt;PREVISTO",'Estruturante Móvel'!$G:$G,GJ$4))</f>
        <v>0</v>
      </c>
      <c r="GL10" s="139">
        <f>(COUNTIFS('Estruturante Móvel'!$M:$M,$B10,'Estruturante Móvel'!$AM:$AM,GL$4))-(COUNTIFS('Estruturante Móvel'!$M:$M,$B10,'Estruturante Móvel'!$AM:$AM,GL$4,'Estruturante Móvel'!$AQ:$AQ,"REPARO FO"))</f>
        <v>0</v>
      </c>
      <c r="GM10" s="140">
        <f>(COUNTIFS('Estruturante Móvel'!$M:$M,$B10,'Estruturante Móvel'!$C:$C,"&lt;&gt;PREVISTO",'Estruturante Móvel'!$G:$G,GL$4))</f>
        <v>0</v>
      </c>
      <c r="GN10" s="139">
        <f>(COUNTIFS('Estruturante Móvel'!$M:$M,$B10,'Estruturante Móvel'!$AM:$AM,GN$4))-(COUNTIFS('Estruturante Móvel'!$M:$M,$B10,'Estruturante Móvel'!$AM:$AM,GN$4,'Estruturante Móvel'!$AQ:$AQ,"REPARO FO"))</f>
        <v>0</v>
      </c>
      <c r="GO10" s="140">
        <f>(COUNTIFS('Estruturante Móvel'!$M:$M,$B10,'Estruturante Móvel'!$C:$C,"&lt;&gt;PREVISTO",'Estruturante Móvel'!$G:$G,GN$4))</f>
        <v>0</v>
      </c>
      <c r="GP10" s="139">
        <f>(COUNTIFS('Estruturante Móvel'!$M:$M,$B10,'Estruturante Móvel'!$AM:$AM,GP$4))-(COUNTIFS('Estruturante Móvel'!$M:$M,$B10,'Estruturante Móvel'!$AM:$AM,GP$4,'Estruturante Móvel'!$AQ:$AQ,"REPARO FO"))</f>
        <v>0</v>
      </c>
      <c r="GQ10" s="140">
        <f>(COUNTIFS('Estruturante Móvel'!$M:$M,$B10,'Estruturante Móvel'!$C:$C,"&lt;&gt;PREVISTO",'Estruturante Móvel'!$G:$G,GP$4))</f>
        <v>0</v>
      </c>
      <c r="GR10" s="139">
        <f>(COUNTIFS('Estruturante Móvel'!$M:$M,$B10,'Estruturante Móvel'!$AM:$AM,GR$4))-(COUNTIFS('Estruturante Móvel'!$M:$M,$B10,'Estruturante Móvel'!$AM:$AM,GR$4,'Estruturante Móvel'!$AQ:$AQ,"REPARO FO"))</f>
        <v>0</v>
      </c>
      <c r="GS10" s="140">
        <f>(COUNTIFS('Estruturante Móvel'!$M:$M,$B10,'Estruturante Móvel'!$C:$C,"&lt;&gt;PREVISTO",'Estruturante Móvel'!$G:$G,GR$4))</f>
        <v>0</v>
      </c>
      <c r="GT10" s="139">
        <f>(COUNTIFS('Estruturante Móvel'!$M:$M,$B10,'Estruturante Móvel'!$AM:$AM,GT$4))-(COUNTIFS('Estruturante Móvel'!$M:$M,$B10,'Estruturante Móvel'!$AM:$AM,GT$4,'Estruturante Móvel'!$AQ:$AQ,"REPARO FO"))</f>
        <v>0</v>
      </c>
      <c r="GU10" s="140">
        <f>(COUNTIFS('Estruturante Móvel'!$M:$M,$B10,'Estruturante Móvel'!$C:$C,"&lt;&gt;PREVISTO",'Estruturante Móvel'!$G:$G,GT$4))</f>
        <v>0</v>
      </c>
      <c r="GV10" s="139">
        <f>(COUNTIFS('Estruturante Móvel'!$M:$M,$B10,'Estruturante Móvel'!$AM:$AM,GV$4))-(COUNTIFS('Estruturante Móvel'!$M:$M,$B10,'Estruturante Móvel'!$AM:$AM,GV$4,'Estruturante Móvel'!$AQ:$AQ,"REPARO FO"))</f>
        <v>0</v>
      </c>
      <c r="GW10" s="140">
        <f>(COUNTIFS('Estruturante Móvel'!$M:$M,$B10,'Estruturante Móvel'!$C:$C,"&lt;&gt;PREVISTO",'Estruturante Móvel'!$G:$G,GV$4))</f>
        <v>0</v>
      </c>
      <c r="GX10" s="139">
        <f>(COUNTIFS('Estruturante Móvel'!$M:$M,$B10,'Estruturante Móvel'!$AM:$AM,GX$4))-(COUNTIFS('Estruturante Móvel'!$M:$M,$B10,'Estruturante Móvel'!$AM:$AM,GX$4,'Estruturante Móvel'!$AQ:$AQ,"REPARO FO"))</f>
        <v>0</v>
      </c>
      <c r="GY10" s="140">
        <f>(COUNTIFS('Estruturante Móvel'!$M:$M,$B10,'Estruturante Móvel'!$C:$C,"&lt;&gt;PREVISTO",'Estruturante Móvel'!$G:$G,GX$4))</f>
        <v>0</v>
      </c>
      <c r="GZ10" s="139">
        <f>(COUNTIFS('Estruturante Móvel'!$M:$M,$B10,'Estruturante Móvel'!$AM:$AM,GZ$4))-(COUNTIFS('Estruturante Móvel'!$M:$M,$B10,'Estruturante Móvel'!$AM:$AM,GZ$4,'Estruturante Móvel'!$AQ:$AQ,"REPARO FO"))</f>
        <v>0</v>
      </c>
      <c r="HA10" s="140">
        <f>(COUNTIFS('Estruturante Móvel'!$M:$M,$B10,'Estruturante Móvel'!$C:$C,"&lt;&gt;PREVISTO",'Estruturante Móvel'!$G:$G,GZ$4))</f>
        <v>0</v>
      </c>
      <c r="HB10" s="139">
        <f>(COUNTIFS('Estruturante Móvel'!$M:$M,$B10,'Estruturante Móvel'!$AM:$AM,HB$4))-(COUNTIFS('Estruturante Móvel'!$M:$M,$B10,'Estruturante Móvel'!$AM:$AM,HB$4,'Estruturante Móvel'!$AQ:$AQ,"REPARO FO"))</f>
        <v>0</v>
      </c>
      <c r="HC10" s="140">
        <f>(COUNTIFS('Estruturante Móvel'!$M:$M,$B10,'Estruturante Móvel'!$C:$C,"&lt;&gt;PREVISTO",'Estruturante Móvel'!$G:$G,HB$4))</f>
        <v>0</v>
      </c>
      <c r="HD10" s="139">
        <f>(COUNTIFS('Estruturante Móvel'!$M:$M,$B10,'Estruturante Móvel'!$AM:$AM,HD$4))-(COUNTIFS('Estruturante Móvel'!$M:$M,$B10,'Estruturante Móvel'!$AM:$AM,HD$4,'Estruturante Móvel'!$AQ:$AQ,"REPARO FO"))</f>
        <v>0</v>
      </c>
      <c r="HE10" s="140">
        <f>(COUNTIFS('Estruturante Móvel'!$M:$M,$B10,'Estruturante Móvel'!$C:$C,"&lt;&gt;PREVISTO",'Estruturante Móvel'!$G:$G,HD$4))</f>
        <v>0</v>
      </c>
      <c r="HF10" s="139">
        <f>(COUNTIFS('Estruturante Móvel'!$M:$M,$B10,'Estruturante Móvel'!$AM:$AM,HF$4))-(COUNTIFS('Estruturante Móvel'!$M:$M,$B10,'Estruturante Móvel'!$AM:$AM,HF$4,'Estruturante Móvel'!$AQ:$AQ,"REPARO FO"))</f>
        <v>0</v>
      </c>
      <c r="HG10" s="140">
        <f>(COUNTIFS('Estruturante Móvel'!$M:$M,$B10,'Estruturante Móvel'!$C:$C,"&lt;&gt;PREVISTO",'Estruturante Móvel'!$G:$G,HF$4))</f>
        <v>0</v>
      </c>
      <c r="HH10" s="139">
        <f>(COUNTIFS('Estruturante Móvel'!$M:$M,$B10,'Estruturante Móvel'!$AM:$AM,HH$4))-(COUNTIFS('Estruturante Móvel'!$M:$M,$B10,'Estruturante Móvel'!$AM:$AM,HH$4,'Estruturante Móvel'!$AQ:$AQ,"REPARO FO"))</f>
        <v>0</v>
      </c>
      <c r="HI10" s="140">
        <f>(COUNTIFS('Estruturante Móvel'!$M:$M,$B10,'Estruturante Móvel'!$C:$C,"&lt;&gt;PREVISTO",'Estruturante Móvel'!$G:$G,HH$4))</f>
        <v>0</v>
      </c>
      <c r="HJ10" s="139">
        <f>(COUNTIFS('Estruturante Móvel'!$M:$M,$B10,'Estruturante Móvel'!$AM:$AM,HJ$4))-(COUNTIFS('Estruturante Móvel'!$M:$M,$B10,'Estruturante Móvel'!$AM:$AM,HJ$4,'Estruturante Móvel'!$AQ:$AQ,"REPARO FO"))</f>
        <v>0</v>
      </c>
      <c r="HK10" s="140">
        <f>(COUNTIFS('Estruturante Móvel'!$M:$M,$B10,'Estruturante Móvel'!$C:$C,"&lt;&gt;PREVISTO",'Estruturante Móvel'!$G:$G,HJ$4))</f>
        <v>0</v>
      </c>
      <c r="HL10" s="139">
        <f>(COUNTIFS('Estruturante Móvel'!$M:$M,$B10,'Estruturante Móvel'!$AM:$AM,HL$4))-(COUNTIFS('Estruturante Móvel'!$M:$M,$B10,'Estruturante Móvel'!$AM:$AM,HL$4,'Estruturante Móvel'!$AQ:$AQ,"REPARO FO"))</f>
        <v>0</v>
      </c>
      <c r="HM10" s="140">
        <f>(COUNTIFS('Estruturante Móvel'!$M:$M,$B10,'Estruturante Móvel'!$C:$C,"&lt;&gt;PREVISTO",'Estruturante Móvel'!$G:$G,HL$4))</f>
        <v>0</v>
      </c>
      <c r="HN10" s="139">
        <f>(COUNTIFS('Estruturante Móvel'!$M:$M,$B10,'Estruturante Móvel'!$AM:$AM,HN$4))-(COUNTIFS('Estruturante Móvel'!$M:$M,$B10,'Estruturante Móvel'!$AM:$AM,HN$4,'Estruturante Móvel'!$AQ:$AQ,"REPARO FO"))</f>
        <v>0</v>
      </c>
      <c r="HO10" s="140">
        <f>(COUNTIFS('Estruturante Móvel'!$M:$M,$B10,'Estruturante Móvel'!$C:$C,"&lt;&gt;PREVISTO",'Estruturante Móvel'!$G:$G,HN$4))</f>
        <v>0</v>
      </c>
      <c r="HP10" s="139">
        <f>(COUNTIFS('Estruturante Móvel'!$M:$M,$B10,'Estruturante Móvel'!$AM:$AM,HP$4))-(COUNTIFS('Estruturante Móvel'!$M:$M,$B10,'Estruturante Móvel'!$AM:$AM,HP$4,'Estruturante Móvel'!$AQ:$AQ,"REPARO FO"))</f>
        <v>0</v>
      </c>
      <c r="HQ10" s="140">
        <f>(COUNTIFS('Estruturante Móvel'!$M:$M,$B10,'Estruturante Móvel'!$C:$C,"&lt;&gt;PREVISTO",'Estruturante Móvel'!$G:$G,HP$4))</f>
        <v>0</v>
      </c>
      <c r="HR10" s="139">
        <f>(COUNTIFS('Estruturante Móvel'!$M:$M,$B10,'Estruturante Móvel'!$AM:$AM,HR$4))-(COUNTIFS('Estruturante Móvel'!$M:$M,$B10,'Estruturante Móvel'!$AM:$AM,HR$4,'Estruturante Móvel'!$AQ:$AQ,"REPARO FO"))</f>
        <v>0</v>
      </c>
      <c r="HS10" s="140">
        <f>(COUNTIFS('Estruturante Móvel'!$M:$M,$B10,'Estruturante Móvel'!$C:$C,"&lt;&gt;PREVISTO",'Estruturante Móvel'!$G:$G,HR$4))</f>
        <v>0</v>
      </c>
      <c r="HT10" s="139">
        <f>(COUNTIFS('Estruturante Móvel'!$M:$M,$B10,'Estruturante Móvel'!$AM:$AM,HT$4))-(COUNTIFS('Estruturante Móvel'!$M:$M,$B10,'Estruturante Móvel'!$AM:$AM,HT$4,'Estruturante Móvel'!$AQ:$AQ,"REPARO FO"))</f>
        <v>0</v>
      </c>
      <c r="HU10" s="140">
        <f>(COUNTIFS('Estruturante Móvel'!$M:$M,$B10,'Estruturante Móvel'!$C:$C,"&lt;&gt;PREVISTO",'Estruturante Móvel'!$G:$G,HT$4))</f>
        <v>0</v>
      </c>
      <c r="HV10" s="139">
        <f>(COUNTIFS('Estruturante Móvel'!$M:$M,$B10,'Estruturante Móvel'!$AM:$AM,HV$4))-(COUNTIFS('Estruturante Móvel'!$M:$M,$B10,'Estruturante Móvel'!$AM:$AM,HV$4,'Estruturante Móvel'!$AQ:$AQ,"REPARO FO"))</f>
        <v>0</v>
      </c>
      <c r="HW10" s="140">
        <f>(COUNTIFS('Estruturante Móvel'!$M:$M,$B10,'Estruturante Móvel'!$C:$C,"&lt;&gt;PREVISTO",'Estruturante Móvel'!$G:$G,HV$4))</f>
        <v>0</v>
      </c>
      <c r="HX10" s="139">
        <f>(COUNTIFS('Estruturante Móvel'!$M:$M,$B10,'Estruturante Móvel'!$AM:$AM,HX$4))-(COUNTIFS('Estruturante Móvel'!$M:$M,$B10,'Estruturante Móvel'!$AM:$AM,HX$4,'Estruturante Móvel'!$AQ:$AQ,"REPARO FO"))</f>
        <v>0</v>
      </c>
      <c r="HY10" s="140">
        <f>(COUNTIFS('Estruturante Móvel'!$M:$M,$B10,'Estruturante Móvel'!$C:$C,"&lt;&gt;PREVISTO",'Estruturante Móvel'!$G:$G,HX$4))</f>
        <v>0</v>
      </c>
      <c r="HZ10" s="139">
        <f>(COUNTIFS('Estruturante Móvel'!$M:$M,$B10,'Estruturante Móvel'!$AM:$AM,HZ$4))-(COUNTIFS('Estruturante Móvel'!$M:$M,$B10,'Estruturante Móvel'!$AM:$AM,HZ$4,'Estruturante Móvel'!$AQ:$AQ,"REPARO FO"))</f>
        <v>0</v>
      </c>
      <c r="IA10" s="140">
        <f>(COUNTIFS('Estruturante Móvel'!$M:$M,$B10,'Estruturante Móvel'!$C:$C,"&lt;&gt;PREVISTO",'Estruturante Móvel'!$G:$G,HZ$4))</f>
        <v>0</v>
      </c>
      <c r="IB10" s="139">
        <f>(COUNTIFS('Estruturante Móvel'!$M:$M,$B10,'Estruturante Móvel'!$AM:$AM,IB$4))-(COUNTIFS('Estruturante Móvel'!$M:$M,$B10,'Estruturante Móvel'!$AM:$AM,IB$4,'Estruturante Móvel'!$AQ:$AQ,"REPARO FO"))</f>
        <v>0</v>
      </c>
      <c r="IC10" s="140">
        <f>(COUNTIFS('Estruturante Móvel'!$M:$M,$B10,'Estruturante Móvel'!$C:$C,"&lt;&gt;PREVISTO",'Estruturante Móvel'!$G:$G,IB$4))</f>
        <v>0</v>
      </c>
      <c r="ID10" s="139">
        <f>(COUNTIFS('Estruturante Móvel'!$M:$M,$B10,'Estruturante Móvel'!$AM:$AM,ID$4))-(COUNTIFS('Estruturante Móvel'!$M:$M,$B10,'Estruturante Móvel'!$AM:$AM,ID$4,'Estruturante Móvel'!$AQ:$AQ,"REPARO FO"))</f>
        <v>0</v>
      </c>
      <c r="IE10" s="140">
        <f>(COUNTIFS('Estruturante Móvel'!$M:$M,$B10,'Estruturante Móvel'!$C:$C,"&lt;&gt;PREVISTO",'Estruturante Móvel'!$G:$G,ID$4))</f>
        <v>0</v>
      </c>
      <c r="IF10" s="139">
        <f>(COUNTIFS('Estruturante Móvel'!$M:$M,$B10,'Estruturante Móvel'!$AM:$AM,IF$4))-(COUNTIFS('Estruturante Móvel'!$M:$M,$B10,'Estruturante Móvel'!$AM:$AM,IF$4,'Estruturante Móvel'!$AQ:$AQ,"REPARO FO"))</f>
        <v>0</v>
      </c>
      <c r="IG10" s="140">
        <f>(COUNTIFS('Estruturante Móvel'!$M:$M,$B10,'Estruturante Móvel'!$C:$C,"&lt;&gt;PREVISTO",'Estruturante Móvel'!$G:$G,IF$4))</f>
        <v>0</v>
      </c>
      <c r="IH10" s="139">
        <f>(COUNTIFS('Estruturante Móvel'!$M:$M,$B10,'Estruturante Móvel'!$AM:$AM,IH$4))-(COUNTIFS('Estruturante Móvel'!$M:$M,$B10,'Estruturante Móvel'!$AM:$AM,IH$4,'Estruturante Móvel'!$AQ:$AQ,"REPARO FO"))</f>
        <v>0</v>
      </c>
      <c r="II10" s="140">
        <f>(COUNTIFS('Estruturante Móvel'!$M:$M,$B10,'Estruturante Móvel'!$C:$C,"&lt;&gt;PREVISTO",'Estruturante Móvel'!$G:$G,IH$4))</f>
        <v>0</v>
      </c>
      <c r="IJ10" s="139">
        <f>(COUNTIFS('Estruturante Móvel'!$M:$M,$B10,'Estruturante Móvel'!$AM:$AM,IJ$4))-(COUNTIFS('Estruturante Móvel'!$M:$M,$B10,'Estruturante Móvel'!$AM:$AM,IJ$4,'Estruturante Móvel'!$AQ:$AQ,"REPARO FO"))</f>
        <v>0</v>
      </c>
      <c r="IK10" s="140">
        <f>(COUNTIFS('Estruturante Móvel'!$M:$M,$B10,'Estruturante Móvel'!$C:$C,"&lt;&gt;PREVISTO",'Estruturante Móvel'!$G:$G,IJ$4))</f>
        <v>0</v>
      </c>
      <c r="IL10" s="139">
        <f>(COUNTIFS('Estruturante Móvel'!$M:$M,$B10,'Estruturante Móvel'!$AM:$AM,IL$4))-(COUNTIFS('Estruturante Móvel'!$M:$M,$B10,'Estruturante Móvel'!$AM:$AM,IL$4,'Estruturante Móvel'!$AQ:$AQ,"REPARO FO"))</f>
        <v>0</v>
      </c>
      <c r="IM10" s="140">
        <f>(COUNTIFS('Estruturante Móvel'!$M:$M,$B10,'Estruturante Móvel'!$C:$C,"&lt;&gt;PREVISTO",'Estruturante Móvel'!$G:$G,IL$4))</f>
        <v>0</v>
      </c>
      <c r="IN10" s="139">
        <f>(COUNTIFS('Estruturante Móvel'!$M:$M,$B10,'Estruturante Móvel'!$AM:$AM,IN$4))-(COUNTIFS('Estruturante Móvel'!$M:$M,$B10,'Estruturante Móvel'!$AM:$AM,IN$4,'Estruturante Móvel'!$AQ:$AQ,"REPARO FO"))</f>
        <v>0</v>
      </c>
      <c r="IO10" s="140">
        <f>(COUNTIFS('Estruturante Móvel'!$M:$M,$B10,'Estruturante Móvel'!$C:$C,"&lt;&gt;PREVISTO",'Estruturante Móvel'!$G:$G,IN$4))</f>
        <v>0</v>
      </c>
      <c r="IP10" s="139">
        <f>(COUNTIFS('Estruturante Móvel'!$M:$M,$B10,'Estruturante Móvel'!$AM:$AM,IP$4))-(COUNTIFS('Estruturante Móvel'!$M:$M,$B10,'Estruturante Móvel'!$AM:$AM,IP$4,'Estruturante Móvel'!$AQ:$AQ,"REPARO FO"))</f>
        <v>0</v>
      </c>
      <c r="IQ10" s="140">
        <f>(COUNTIFS('Estruturante Móvel'!$M:$M,$B10,'Estruturante Móvel'!$C:$C,"&lt;&gt;PREVISTO",'Estruturante Móvel'!$G:$G,IP$4))</f>
        <v>0</v>
      </c>
      <c r="IR10" s="139">
        <f>(COUNTIFS('Estruturante Móvel'!$M:$M,$B10,'Estruturante Móvel'!$AM:$AM,IR$4))-(COUNTIFS('Estruturante Móvel'!$M:$M,$B10,'Estruturante Móvel'!$AM:$AM,IR$4,'Estruturante Móvel'!$AQ:$AQ,"REPARO FO"))</f>
        <v>0</v>
      </c>
      <c r="IS10" s="140">
        <f>(COUNTIFS('Estruturante Móvel'!$M:$M,$B10,'Estruturante Móvel'!$C:$C,"&lt;&gt;PREVISTO",'Estruturante Móvel'!$G:$G,IR$4))</f>
        <v>0</v>
      </c>
      <c r="IT10" s="139">
        <f>(COUNTIFS('Estruturante Móvel'!$M:$M,$B10,'Estruturante Móvel'!$AM:$AM,IT$4))-(COUNTIFS('Estruturante Móvel'!$M:$M,$B10,'Estruturante Móvel'!$AM:$AM,IT$4,'Estruturante Móvel'!$AQ:$AQ,"REPARO FO"))</f>
        <v>0</v>
      </c>
      <c r="IU10" s="140">
        <f>(COUNTIFS('Estruturante Móvel'!$M:$M,$B10,'Estruturante Móvel'!$C:$C,"&lt;&gt;PREVISTO",'Estruturante Móvel'!$G:$G,IT$4))</f>
        <v>0</v>
      </c>
      <c r="IV10" s="139">
        <f>(COUNTIFS('Estruturante Móvel'!$M:$M,$B10,'Estruturante Móvel'!$AM:$AM,IV$4))-(COUNTIFS('Estruturante Móvel'!$M:$M,$B10,'Estruturante Móvel'!$AM:$AM,IV$4,'Estruturante Móvel'!$AQ:$AQ,"REPARO FO"))</f>
        <v>0</v>
      </c>
      <c r="IW10" s="140">
        <f>(COUNTIFS('Estruturante Móvel'!$M:$M,$B10,'Estruturante Móvel'!$C:$C,"&lt;&gt;PREVISTO",'Estruturante Móvel'!$G:$G,IV$4))</f>
        <v>0</v>
      </c>
      <c r="IX10" s="139">
        <f>(COUNTIFS('Estruturante Móvel'!$M:$M,$B10,'Estruturante Móvel'!$AM:$AM,IX$4))-(COUNTIFS('Estruturante Móvel'!$M:$M,$B10,'Estruturante Móvel'!$AM:$AM,IX$4,'Estruturante Móvel'!$AQ:$AQ,"REPARO FO"))</f>
        <v>0</v>
      </c>
      <c r="IY10" s="140">
        <f>(COUNTIFS('Estruturante Móvel'!$M:$M,$B10,'Estruturante Móvel'!$C:$C,"&lt;&gt;PREVISTO",'Estruturante Móvel'!$G:$G,IX$4))</f>
        <v>0</v>
      </c>
      <c r="IZ10" s="139">
        <f>(COUNTIFS('Estruturante Móvel'!$M:$M,$B10,'Estruturante Móvel'!$AM:$AM,IZ$4))-(COUNTIFS('Estruturante Móvel'!$M:$M,$B10,'Estruturante Móvel'!$AM:$AM,IZ$4,'Estruturante Móvel'!$AQ:$AQ,"REPARO FO"))</f>
        <v>0</v>
      </c>
      <c r="JA10" s="140">
        <f>(COUNTIFS('Estruturante Móvel'!$M:$M,$B10,'Estruturante Móvel'!$C:$C,"&lt;&gt;PREVISTO",'Estruturante Móvel'!$G:$G,IZ$4))</f>
        <v>0</v>
      </c>
      <c r="JB10" s="139">
        <f>(COUNTIFS('Estruturante Móvel'!$M:$M,$B10,'Estruturante Móvel'!$AM:$AM,JB$4))-(COUNTIFS('Estruturante Móvel'!$M:$M,$B10,'Estruturante Móvel'!$AM:$AM,JB$4,'Estruturante Móvel'!$AQ:$AQ,"REPARO FO"))</f>
        <v>0</v>
      </c>
      <c r="JC10" s="140">
        <f>(COUNTIFS('Estruturante Móvel'!$M:$M,$B10,'Estruturante Móvel'!$C:$C,"&lt;&gt;PREVISTO",'Estruturante Móvel'!$G:$G,JB$4))</f>
        <v>0</v>
      </c>
      <c r="JD10" s="139">
        <f>(COUNTIFS('Estruturante Móvel'!$M:$M,$B10,'Estruturante Móvel'!$AM:$AM,JD$4))-(COUNTIFS('Estruturante Móvel'!$M:$M,$B10,'Estruturante Móvel'!$AM:$AM,JD$4,'Estruturante Móvel'!$AQ:$AQ,"REPARO FO"))</f>
        <v>0</v>
      </c>
      <c r="JE10" s="140">
        <f>(COUNTIFS('Estruturante Móvel'!$M:$M,$B10,'Estruturante Móvel'!$C:$C,"&lt;&gt;PREVISTO",'Estruturante Móvel'!$G:$G,JD$4))</f>
        <v>0</v>
      </c>
      <c r="JF10" s="139">
        <f>(COUNTIFS('Estruturante Móvel'!$M:$M,$B10,'Estruturante Móvel'!$AM:$AM,JF$4))-(COUNTIFS('Estruturante Móvel'!$M:$M,$B10,'Estruturante Móvel'!$AM:$AM,JF$4,'Estruturante Móvel'!$AQ:$AQ,"REPARO FO"))</f>
        <v>0</v>
      </c>
      <c r="JG10" s="140">
        <f>(COUNTIFS('Estruturante Móvel'!$M:$M,$B10,'Estruturante Móvel'!$C:$C,"&lt;&gt;PREVISTO",'Estruturante Móvel'!$G:$G,JF$4))</f>
        <v>0</v>
      </c>
      <c r="JH10" s="139">
        <f>(COUNTIFS('Estruturante Móvel'!$M:$M,$B10,'Estruturante Móvel'!$AM:$AM,JH$4))-(COUNTIFS('Estruturante Móvel'!$M:$M,$B10,'Estruturante Móvel'!$AM:$AM,JH$4,'Estruturante Móvel'!$AQ:$AQ,"REPARO FO"))</f>
        <v>0</v>
      </c>
      <c r="JI10" s="140">
        <f>(COUNTIFS('Estruturante Móvel'!$M:$M,$B10,'Estruturante Móvel'!$C:$C,"&lt;&gt;PREVISTO",'Estruturante Móvel'!$G:$G,JH$4))</f>
        <v>0</v>
      </c>
      <c r="JJ10" s="139">
        <f>(COUNTIFS('Estruturante Móvel'!$M:$M,$B10,'Estruturante Móvel'!$AM:$AM,JJ$4))-(COUNTIFS('Estruturante Móvel'!$M:$M,$B10,'Estruturante Móvel'!$AM:$AM,JJ$4,'Estruturante Móvel'!$AQ:$AQ,"REPARO FO"))</f>
        <v>0</v>
      </c>
      <c r="JK10" s="140">
        <f>(COUNTIFS('Estruturante Móvel'!$M:$M,$B10,'Estruturante Móvel'!$C:$C,"&lt;&gt;PREVISTO",'Estruturante Móvel'!$G:$G,JJ$4))</f>
        <v>0</v>
      </c>
      <c r="JL10" s="139">
        <f>(COUNTIFS('Estruturante Móvel'!$M:$M,$B10,'Estruturante Móvel'!$AM:$AM,JL$4))-(COUNTIFS('Estruturante Móvel'!$M:$M,$B10,'Estruturante Móvel'!$AM:$AM,JL$4,'Estruturante Móvel'!$AQ:$AQ,"REPARO FO"))</f>
        <v>0</v>
      </c>
      <c r="JM10" s="140">
        <f>(COUNTIFS('Estruturante Móvel'!$M:$M,$B10,'Estruturante Móvel'!$C:$C,"&lt;&gt;PREVISTO",'Estruturante Móvel'!$G:$G,JL$4))</f>
        <v>0</v>
      </c>
      <c r="JN10" s="139">
        <f>(COUNTIFS('Estruturante Móvel'!$M:$M,$B10,'Estruturante Móvel'!$AM:$AM,JN$4))-(COUNTIFS('Estruturante Móvel'!$M:$M,$B10,'Estruturante Móvel'!$AM:$AM,JN$4,'Estruturante Móvel'!$AQ:$AQ,"REPARO FO"))</f>
        <v>0</v>
      </c>
      <c r="JO10" s="140">
        <f>(COUNTIFS('Estruturante Móvel'!$M:$M,$B10,'Estruturante Móvel'!$C:$C,"&lt;&gt;PREVISTO",'Estruturante Móvel'!$G:$G,JN$4))</f>
        <v>0</v>
      </c>
      <c r="JP10" s="139">
        <f>(COUNTIFS('Estruturante Móvel'!$M:$M,$B10,'Estruturante Móvel'!$AM:$AM,JP$4))-(COUNTIFS('Estruturante Móvel'!$M:$M,$B10,'Estruturante Móvel'!$AM:$AM,JP$4,'Estruturante Móvel'!$AQ:$AQ,"REPARO FO"))</f>
        <v>0</v>
      </c>
      <c r="JQ10" s="140">
        <f>(COUNTIFS('Estruturante Móvel'!$M:$M,$B10,'Estruturante Móvel'!$C:$C,"&lt;&gt;PREVISTO",'Estruturante Móvel'!$G:$G,JP$4))</f>
        <v>0</v>
      </c>
      <c r="JR10" s="139">
        <f>(COUNTIFS('Estruturante Móvel'!$M:$M,$B10,'Estruturante Móvel'!$AM:$AM,JR$4))-(COUNTIFS('Estruturante Móvel'!$M:$M,$B10,'Estruturante Móvel'!$AM:$AM,JR$4,'Estruturante Móvel'!$AQ:$AQ,"REPARO FO"))</f>
        <v>0</v>
      </c>
      <c r="JS10" s="140">
        <f>(COUNTIFS('Estruturante Móvel'!$M:$M,$B10,'Estruturante Móvel'!$C:$C,"&lt;&gt;PREVISTO",'Estruturante Móvel'!$G:$G,JR$4))</f>
        <v>0</v>
      </c>
      <c r="JT10" s="139">
        <f>(COUNTIFS('Estruturante Móvel'!$M:$M,$B10,'Estruturante Móvel'!$AM:$AM,JT$4))-(COUNTIFS('Estruturante Móvel'!$M:$M,$B10,'Estruturante Móvel'!$AM:$AM,JT$4,'Estruturante Móvel'!$AQ:$AQ,"REPARO FO"))</f>
        <v>0</v>
      </c>
      <c r="JU10" s="140">
        <f>(COUNTIFS('Estruturante Móvel'!$M:$M,$B10,'Estruturante Móvel'!$C:$C,"&lt;&gt;PREVISTO",'Estruturante Móvel'!$G:$G,JT$4))</f>
        <v>0</v>
      </c>
      <c r="JV10" s="139">
        <f>(COUNTIFS('Estruturante Móvel'!$M:$M,$B10,'Estruturante Móvel'!$AM:$AM,JV$4))-(COUNTIFS('Estruturante Móvel'!$M:$M,$B10,'Estruturante Móvel'!$AM:$AM,JV$4,'Estruturante Móvel'!$AQ:$AQ,"REPARO FO"))</f>
        <v>0</v>
      </c>
      <c r="JW10" s="140">
        <f>(COUNTIFS('Estruturante Móvel'!$M:$M,$B10,'Estruturante Móvel'!$C:$C,"&lt;&gt;PREVISTO",'Estruturante Móvel'!$G:$G,JV$4))</f>
        <v>0</v>
      </c>
      <c r="JX10" s="139">
        <f>(COUNTIFS('Estruturante Móvel'!$M:$M,$B10,'Estruturante Móvel'!$AM:$AM,JX$4))-(COUNTIFS('Estruturante Móvel'!$M:$M,$B10,'Estruturante Móvel'!$AM:$AM,JX$4,'Estruturante Móvel'!$AQ:$AQ,"REPARO FO"))</f>
        <v>0</v>
      </c>
      <c r="JY10" s="140">
        <f>(COUNTIFS('Estruturante Móvel'!$M:$M,$B10,'Estruturante Móvel'!$C:$C,"&lt;&gt;PREVISTO",'Estruturante Móvel'!$G:$G,JX$4))</f>
        <v>0</v>
      </c>
      <c r="JZ10" s="139">
        <f>(COUNTIFS('Estruturante Móvel'!$M:$M,$B10,'Estruturante Móvel'!$AM:$AM,JZ$4))-(COUNTIFS('Estruturante Móvel'!$M:$M,$B10,'Estruturante Móvel'!$AM:$AM,JZ$4,'Estruturante Móvel'!$AQ:$AQ,"REPARO FO"))</f>
        <v>0</v>
      </c>
      <c r="KA10" s="140">
        <f>(COUNTIFS('Estruturante Móvel'!$M:$M,$B10,'Estruturante Móvel'!$C:$C,"&lt;&gt;PREVISTO",'Estruturante Móvel'!$G:$G,JZ$4))</f>
        <v>0</v>
      </c>
      <c r="KB10" s="139">
        <f>(COUNTIFS('Estruturante Móvel'!$M:$M,$B10,'Estruturante Móvel'!$AM:$AM,KB$4))-(COUNTIFS('Estruturante Móvel'!$M:$M,$B10,'Estruturante Móvel'!$AM:$AM,KB$4,'Estruturante Móvel'!$AQ:$AQ,"REPARO FO"))</f>
        <v>0</v>
      </c>
      <c r="KC10" s="140">
        <f>(COUNTIFS('Estruturante Móvel'!$M:$M,$B10,'Estruturante Móvel'!$C:$C,"&lt;&gt;PREVISTO",'Estruturante Móvel'!$G:$G,KB$4))</f>
        <v>0</v>
      </c>
      <c r="KD10" s="139">
        <f>(COUNTIFS('Estruturante Móvel'!$M:$M,$B10,'Estruturante Móvel'!$AM:$AM,KD$4))-(COUNTIFS('Estruturante Móvel'!$M:$M,$B10,'Estruturante Móvel'!$AM:$AM,KD$4,'Estruturante Móvel'!$AQ:$AQ,"REPARO FO"))</f>
        <v>0</v>
      </c>
      <c r="KE10" s="140">
        <f>(COUNTIFS('Estruturante Móvel'!$M:$M,$B10,'Estruturante Móvel'!$C:$C,"&lt;&gt;PREVISTO",'Estruturante Móvel'!$G:$G,KD$4))</f>
        <v>0</v>
      </c>
      <c r="KF10" s="139">
        <f>(COUNTIFS('Estruturante Móvel'!$M:$M,$B10,'Estruturante Móvel'!$AM:$AM,KF$4))-(COUNTIFS('Estruturante Móvel'!$M:$M,$B10,'Estruturante Móvel'!$AM:$AM,KF$4,'Estruturante Móvel'!$AQ:$AQ,"REPARO FO"))</f>
        <v>0</v>
      </c>
      <c r="KG10" s="140">
        <f>(COUNTIFS('Estruturante Móvel'!$M:$M,$B10,'Estruturante Móvel'!$C:$C,"&lt;&gt;PREVISTO",'Estruturante Móvel'!$G:$G,KF$4))</f>
        <v>0</v>
      </c>
      <c r="KH10" s="139">
        <f>(COUNTIFS('Estruturante Móvel'!$M:$M,$B10,'Estruturante Móvel'!$AM:$AM,KH$4))-(COUNTIFS('Estruturante Móvel'!$M:$M,$B10,'Estruturante Móvel'!$AM:$AM,KH$4,'Estruturante Móvel'!$AQ:$AQ,"REPARO FO"))</f>
        <v>0</v>
      </c>
      <c r="KI10" s="140">
        <f>(COUNTIFS('Estruturante Móvel'!$M:$M,$B10,'Estruturante Móvel'!$C:$C,"&lt;&gt;PREVISTO",'Estruturante Móvel'!$G:$G,KH$4))</f>
        <v>0</v>
      </c>
      <c r="KJ10" s="139">
        <f>(COUNTIFS('Estruturante Móvel'!$M:$M,$B10,'Estruturante Móvel'!$AM:$AM,KJ$4))-(COUNTIFS('Estruturante Móvel'!$M:$M,$B10,'Estruturante Móvel'!$AM:$AM,KJ$4,'Estruturante Móvel'!$AQ:$AQ,"REPARO FO"))</f>
        <v>0</v>
      </c>
      <c r="KK10" s="140">
        <f>(COUNTIFS('Estruturante Móvel'!$M:$M,$B10,'Estruturante Móvel'!$C:$C,"&lt;&gt;PREVISTO",'Estruturante Móvel'!$G:$G,KJ$4))</f>
        <v>0</v>
      </c>
      <c r="KL10" s="139">
        <f>(COUNTIFS('Estruturante Móvel'!$M:$M,$B10,'Estruturante Móvel'!$AM:$AM,KL$4))-(COUNTIFS('Estruturante Móvel'!$M:$M,$B10,'Estruturante Móvel'!$AM:$AM,KL$4,'Estruturante Móvel'!$AQ:$AQ,"REPARO FO"))</f>
        <v>0</v>
      </c>
      <c r="KM10" s="140">
        <f>(COUNTIFS('Estruturante Móvel'!$M:$M,$B10,'Estruturante Móvel'!$C:$C,"&lt;&gt;PREVISTO",'Estruturante Móvel'!$G:$G,KL$4))</f>
        <v>0</v>
      </c>
      <c r="KN10" s="139">
        <f>(COUNTIFS('Estruturante Móvel'!$M:$M,$B10,'Estruturante Móvel'!$AM:$AM,KN$4))-(COUNTIFS('Estruturante Móvel'!$M:$M,$B10,'Estruturante Móvel'!$AM:$AM,KN$4,'Estruturante Móvel'!$AQ:$AQ,"REPARO FO"))</f>
        <v>0</v>
      </c>
      <c r="KO10" s="140">
        <f>(COUNTIFS('Estruturante Móvel'!$M:$M,$B10,'Estruturante Móvel'!$C:$C,"&lt;&gt;PREVISTO",'Estruturante Móvel'!$G:$G,KN$4))</f>
        <v>0</v>
      </c>
      <c r="KP10" s="139">
        <f>(COUNTIFS('Estruturante Móvel'!$M:$M,$B10,'Estruturante Móvel'!$AM:$AM,KP$4))-(COUNTIFS('Estruturante Móvel'!$M:$M,$B10,'Estruturante Móvel'!$AM:$AM,KP$4,'Estruturante Móvel'!$AQ:$AQ,"REPARO FO"))</f>
        <v>0</v>
      </c>
      <c r="KQ10" s="140">
        <f>(COUNTIFS('Estruturante Móvel'!$M:$M,$B10,'Estruturante Móvel'!$C:$C,"&lt;&gt;PREVISTO",'Estruturante Móvel'!$G:$G,KP$4))</f>
        <v>0</v>
      </c>
      <c r="KR10" s="139">
        <f>(COUNTIFS('Estruturante Móvel'!$M:$M,$B10,'Estruturante Móvel'!$AM:$AM,KR$4))-(COUNTIFS('Estruturante Móvel'!$M:$M,$B10,'Estruturante Móvel'!$AM:$AM,KR$4,'Estruturante Móvel'!$AQ:$AQ,"REPARO FO"))</f>
        <v>0</v>
      </c>
      <c r="KS10" s="140">
        <f>(COUNTIFS('Estruturante Móvel'!$M:$M,$B10,'Estruturante Móvel'!$C:$C,"&lt;&gt;PREVISTO",'Estruturante Móvel'!$G:$G,KR$4))</f>
        <v>0</v>
      </c>
      <c r="KT10" s="139">
        <f>(COUNTIFS('Estruturante Móvel'!$M:$M,$B10,'Estruturante Móvel'!$AM:$AM,KT$4))-(COUNTIFS('Estruturante Móvel'!$M:$M,$B10,'Estruturante Móvel'!$AM:$AM,KT$4,'Estruturante Móvel'!$AQ:$AQ,"REPARO FO"))</f>
        <v>0</v>
      </c>
      <c r="KU10" s="140">
        <f>(COUNTIFS('Estruturante Móvel'!$M:$M,$B10,'Estruturante Móvel'!$C:$C,"&lt;&gt;PREVISTO",'Estruturante Móvel'!$G:$G,KT$4))</f>
        <v>0</v>
      </c>
      <c r="KV10" s="139">
        <f>(COUNTIFS('Estruturante Móvel'!$M:$M,$B10,'Estruturante Móvel'!$AM:$AM,KV$4))-(COUNTIFS('Estruturante Móvel'!$M:$M,$B10,'Estruturante Móvel'!$AM:$AM,KV$4,'Estruturante Móvel'!$AQ:$AQ,"REPARO FO"))</f>
        <v>0</v>
      </c>
      <c r="KW10" s="140">
        <f>(COUNTIFS('Estruturante Móvel'!$M:$M,$B10,'Estruturante Móvel'!$C:$C,"&lt;&gt;PREVISTO",'Estruturante Móvel'!$G:$G,KV$4))</f>
        <v>0</v>
      </c>
      <c r="KX10" s="139">
        <f>(COUNTIFS('Estruturante Móvel'!$M:$M,$B10,'Estruturante Móvel'!$AM:$AM,KX$4))-(COUNTIFS('Estruturante Móvel'!$M:$M,$B10,'Estruturante Móvel'!$AM:$AM,KX$4,'Estruturante Móvel'!$AQ:$AQ,"REPARO FO"))</f>
        <v>0</v>
      </c>
      <c r="KY10" s="140">
        <f>(COUNTIFS('Estruturante Móvel'!$M:$M,$B10,'Estruturante Móvel'!$C:$C,"&lt;&gt;PREVISTO",'Estruturante Móvel'!$G:$G,KX$4))</f>
        <v>0</v>
      </c>
      <c r="KZ10" s="139">
        <f>(COUNTIFS('Estruturante Móvel'!$M:$M,$B10,'Estruturante Móvel'!$AM:$AM,KZ$4))-(COUNTIFS('Estruturante Móvel'!$M:$M,$B10,'Estruturante Móvel'!$AM:$AM,KZ$4,'Estruturante Móvel'!$AQ:$AQ,"REPARO FO"))</f>
        <v>0</v>
      </c>
      <c r="LA10" s="140">
        <f>(COUNTIFS('Estruturante Móvel'!$M:$M,$B10,'Estruturante Móvel'!$C:$C,"&lt;&gt;PREVISTO",'Estruturante Móvel'!$G:$G,KZ$4))</f>
        <v>1</v>
      </c>
      <c r="LB10" s="139">
        <f>(COUNTIFS('Estruturante Móvel'!$M:$M,$B10,'Estruturante Móvel'!$AM:$AM,LB$4))-(COUNTIFS('Estruturante Móvel'!$M:$M,$B10,'Estruturante Móvel'!$AM:$AM,LB$4,'Estruturante Móvel'!$AQ:$AQ,"REPARO FO"))</f>
        <v>0</v>
      </c>
      <c r="LC10" s="140">
        <f>(COUNTIFS('Estruturante Móvel'!$M:$M,$B10,'Estruturante Móvel'!$C:$C,"&lt;&gt;PREVISTO",'Estruturante Móvel'!$G:$G,LB$4))</f>
        <v>0</v>
      </c>
      <c r="LD10" s="139">
        <f>(COUNTIFS('Estruturante Móvel'!$M:$M,$B10,'Estruturante Móvel'!$AM:$AM,LD$4))-(COUNTIFS('Estruturante Móvel'!$M:$M,$B10,'Estruturante Móvel'!$AM:$AM,LD$4,'Estruturante Móvel'!$AQ:$AQ,"REPARO FO"))</f>
        <v>0</v>
      </c>
      <c r="LE10" s="140">
        <f>(COUNTIFS('Estruturante Móvel'!$M:$M,$B10,'Estruturante Móvel'!$C:$C,"&lt;&gt;PREVISTO",'Estruturante Móvel'!$G:$G,LD$4))</f>
        <v>0</v>
      </c>
      <c r="LF10" s="139">
        <f>(COUNTIFS('Estruturante Móvel'!$M:$M,$B10,'Estruturante Móvel'!$AM:$AM,LF$4))-(COUNTIFS('Estruturante Móvel'!$M:$M,$B10,'Estruturante Móvel'!$AM:$AM,LF$4,'Estruturante Móvel'!$AQ:$AQ,"REPARO FO"))</f>
        <v>0</v>
      </c>
      <c r="LG10" s="140">
        <f>(COUNTIFS('Estruturante Móvel'!$M:$M,$B10,'Estruturante Móvel'!$C:$C,"&lt;&gt;PREVISTO",'Estruturante Móvel'!$G:$G,LF$4))</f>
        <v>0</v>
      </c>
      <c r="LH10" s="139">
        <f>(COUNTIFS('Estruturante Móvel'!$M:$M,$B10,'Estruturante Móvel'!$AM:$AM,LH$4))-(COUNTIFS('Estruturante Móvel'!$M:$M,$B10,'Estruturante Móvel'!$AM:$AM,LH$4,'Estruturante Móvel'!$AQ:$AQ,"REPARO FO"))</f>
        <v>0</v>
      </c>
      <c r="LI10" s="140">
        <f>(COUNTIFS('Estruturante Móvel'!$M:$M,$B10,'Estruturante Móvel'!$C:$C,"&lt;&gt;PREVISTO",'Estruturante Móvel'!$G:$G,LH$4))</f>
        <v>0</v>
      </c>
      <c r="LJ10" s="139">
        <f>(COUNTIFS('Estruturante Móvel'!$M:$M,$B10,'Estruturante Móvel'!$AM:$AM,LJ$4))-(COUNTIFS('Estruturante Móvel'!$M:$M,$B10,'Estruturante Móvel'!$AM:$AM,LJ$4,'Estruturante Móvel'!$AQ:$AQ,"REPARO FO"))</f>
        <v>0</v>
      </c>
      <c r="LK10" s="140">
        <f>(COUNTIFS('Estruturante Móvel'!$M:$M,$B10,'Estruturante Móvel'!$C:$C,"&lt;&gt;PREVISTO",'Estruturante Móvel'!$G:$G,LJ$4))</f>
        <v>0</v>
      </c>
      <c r="LL10" s="139">
        <f>(COUNTIFS('Estruturante Móvel'!$M:$M,$B10,'Estruturante Móvel'!$AM:$AM,LL$4))-(COUNTIFS('Estruturante Móvel'!$M:$M,$B10,'Estruturante Móvel'!$AM:$AM,LL$4,'Estruturante Móvel'!$AQ:$AQ,"REPARO FO"))</f>
        <v>0</v>
      </c>
      <c r="LM10" s="140">
        <f>(COUNTIFS('Estruturante Móvel'!$M:$M,$B10,'Estruturante Móvel'!$C:$C,"&lt;&gt;PREVISTO",'Estruturante Móvel'!$G:$G,LL$4))</f>
        <v>0</v>
      </c>
      <c r="LN10" s="139">
        <f>(COUNTIFS('Estruturante Móvel'!$M:$M,$B10,'Estruturante Móvel'!$AM:$AM,LN$4))-(COUNTIFS('Estruturante Móvel'!$M:$M,$B10,'Estruturante Móvel'!$AM:$AM,LN$4,'Estruturante Móvel'!$AQ:$AQ,"REPARO FO"))</f>
        <v>0</v>
      </c>
      <c r="LO10" s="140">
        <f>(COUNTIFS('Estruturante Móvel'!$M:$M,$B10,'Estruturante Móvel'!$C:$C,"&lt;&gt;PREVISTO",'Estruturante Móvel'!$G:$G,LN$4))</f>
        <v>0</v>
      </c>
      <c r="LP10" s="139">
        <f>(COUNTIFS('Estruturante Móvel'!$M:$M,$B10,'Estruturante Móvel'!$AM:$AM,LP$4))-(COUNTIFS('Estruturante Móvel'!$M:$M,$B10,'Estruturante Móvel'!$AM:$AM,LP$4,'Estruturante Móvel'!$AQ:$AQ,"REPARO FO"))</f>
        <v>0</v>
      </c>
      <c r="LQ10" s="140">
        <f>(COUNTIFS('Estruturante Móvel'!$M:$M,$B10,'Estruturante Móvel'!$C:$C,"&lt;&gt;PREVISTO",'Estruturante Móvel'!$G:$G,LP$4))</f>
        <v>0</v>
      </c>
      <c r="LR10" s="139">
        <f>(COUNTIFS('Estruturante Móvel'!$M:$M,$B10,'Estruturante Móvel'!$AM:$AM,LR$4))-(COUNTIFS('Estruturante Móvel'!$M:$M,$B10,'Estruturante Móvel'!$AM:$AM,LR$4,'Estruturante Móvel'!$AQ:$AQ,"REPARO FO"))</f>
        <v>0</v>
      </c>
      <c r="LS10" s="140">
        <f>(COUNTIFS('Estruturante Móvel'!$M:$M,$B10,'Estruturante Móvel'!$C:$C,"&lt;&gt;PREVISTO",'Estruturante Móvel'!$G:$G,LR$4))</f>
        <v>0</v>
      </c>
      <c r="LT10" s="139">
        <f>(COUNTIFS('Estruturante Móvel'!$M:$M,$B10,'Estruturante Móvel'!$AM:$AM,LT$4))-(COUNTIFS('Estruturante Móvel'!$M:$M,$B10,'Estruturante Móvel'!$AM:$AM,LT$4,'Estruturante Móvel'!$AQ:$AQ,"REPARO FO"))</f>
        <v>0</v>
      </c>
      <c r="LU10" s="140">
        <f>(COUNTIFS('Estruturante Móvel'!$M:$M,$B10,'Estruturante Móvel'!$C:$C,"&lt;&gt;PREVISTO",'Estruturante Móvel'!$G:$G,LT$4))</f>
        <v>0</v>
      </c>
      <c r="LV10" s="139">
        <f>(COUNTIFS('Estruturante Móvel'!$M:$M,$B10,'Estruturante Móvel'!$AM:$AM,LV$4))-(COUNTIFS('Estruturante Móvel'!$M:$M,$B10,'Estruturante Móvel'!$AM:$AM,LV$4,'Estruturante Móvel'!$AQ:$AQ,"REPARO FO"))</f>
        <v>0</v>
      </c>
      <c r="LW10" s="140">
        <f>(COUNTIFS('Estruturante Móvel'!$M:$M,$B10,'Estruturante Móvel'!$C:$C,"&lt;&gt;PREVISTO",'Estruturante Móvel'!$G:$G,LV$4))</f>
        <v>0</v>
      </c>
      <c r="LX10" s="139">
        <f>(COUNTIFS('Estruturante Móvel'!$M:$M,$B10,'Estruturante Móvel'!$AM:$AM,LX$4))-(COUNTIFS('Estruturante Móvel'!$M:$M,$B10,'Estruturante Móvel'!$AM:$AM,LX$4,'Estruturante Móvel'!$AQ:$AQ,"REPARO FO"))</f>
        <v>0</v>
      </c>
      <c r="LY10" s="140">
        <f>(COUNTIFS('Estruturante Móvel'!$M:$M,$B10,'Estruturante Móvel'!$C:$C,"&lt;&gt;PREVISTO",'Estruturante Móvel'!$G:$G,LX$4))</f>
        <v>0</v>
      </c>
      <c r="LZ10" s="139">
        <f>(COUNTIFS('Estruturante Móvel'!$M:$M,$B10,'Estruturante Móvel'!$AM:$AM,LZ$4))-(COUNTIFS('Estruturante Móvel'!$M:$M,$B10,'Estruturante Móvel'!$AM:$AM,LZ$4,'Estruturante Móvel'!$AQ:$AQ,"REPARO FO"))</f>
        <v>0</v>
      </c>
      <c r="MA10" s="140">
        <f>(COUNTIFS('Estruturante Móvel'!$M:$M,$B10,'Estruturante Móvel'!$C:$C,"&lt;&gt;PREVISTO",'Estruturante Móvel'!$G:$G,LZ$4))</f>
        <v>0</v>
      </c>
      <c r="MB10" s="139">
        <f>(COUNTIFS('Estruturante Móvel'!$M:$M,$B10,'Estruturante Móvel'!$AM:$AM,MB$4))-(COUNTIFS('Estruturante Móvel'!$M:$M,$B10,'Estruturante Móvel'!$AM:$AM,MB$4,'Estruturante Móvel'!$AQ:$AQ,"REPARO FO"))</f>
        <v>0</v>
      </c>
      <c r="MC10" s="140">
        <f>(COUNTIFS('Estruturante Móvel'!$M:$M,$B10,'Estruturante Móvel'!$C:$C,"&lt;&gt;PREVISTO",'Estruturante Móvel'!$G:$G,MB$4))</f>
        <v>0</v>
      </c>
      <c r="MD10" s="139">
        <f>(COUNTIFS('Estruturante Móvel'!$M:$M,$B10,'Estruturante Móvel'!$AM:$AM,MD$4))-(COUNTIFS('Estruturante Móvel'!$M:$M,$B10,'Estruturante Móvel'!$AM:$AM,MD$4,'Estruturante Móvel'!$AQ:$AQ,"REPARO FO"))</f>
        <v>0</v>
      </c>
      <c r="ME10" s="140">
        <f>(COUNTIFS('Estruturante Móvel'!$M:$M,$B10,'Estruturante Móvel'!$C:$C,"&lt;&gt;PREVISTO",'Estruturante Móvel'!$G:$G,MD$4))</f>
        <v>0</v>
      </c>
      <c r="MF10" s="139">
        <f>(COUNTIFS('Estruturante Móvel'!$M:$M,$B10,'Estruturante Móvel'!$AM:$AM,MF$4))-(COUNTIFS('Estruturante Móvel'!$M:$M,$B10,'Estruturante Móvel'!$AM:$AM,MF$4,'Estruturante Móvel'!$AQ:$AQ,"REPARO FO"))</f>
        <v>0</v>
      </c>
      <c r="MG10" s="140">
        <f>(COUNTIFS('Estruturante Móvel'!$M:$M,$B10,'Estruturante Móvel'!$C:$C,"&lt;&gt;PREVISTO",'Estruturante Móvel'!$G:$G,MF$4))</f>
        <v>0</v>
      </c>
      <c r="MH10" s="139">
        <f>(COUNTIFS('Estruturante Móvel'!$M:$M,$B10,'Estruturante Móvel'!$AM:$AM,MH$4))-(COUNTIFS('Estruturante Móvel'!$M:$M,$B10,'Estruturante Móvel'!$AM:$AM,MH$4,'Estruturante Móvel'!$AQ:$AQ,"REPARO FO"))</f>
        <v>0</v>
      </c>
      <c r="MI10" s="140">
        <f>(COUNTIFS('Estruturante Móvel'!$M:$M,$B10,'Estruturante Móvel'!$C:$C,"&lt;&gt;PREVISTO",'Estruturante Móvel'!$G:$G,MH$4))</f>
        <v>0</v>
      </c>
      <c r="MJ10" s="139">
        <f>(COUNTIFS('Estruturante Móvel'!$M:$M,$B10,'Estruturante Móvel'!$AM:$AM,MJ$4))-(COUNTIFS('Estruturante Móvel'!$M:$M,$B10,'Estruturante Móvel'!$AM:$AM,MJ$4,'Estruturante Móvel'!$AQ:$AQ,"REPARO FO"))</f>
        <v>0</v>
      </c>
      <c r="MK10" s="140">
        <f>(COUNTIFS('Estruturante Móvel'!$M:$M,$B10,'Estruturante Móvel'!$C:$C,"&lt;&gt;PREVISTO",'Estruturante Móvel'!$G:$G,MJ$4))</f>
        <v>0</v>
      </c>
      <c r="ML10" s="139">
        <f>(COUNTIFS('Estruturante Móvel'!$M:$M,$B10,'Estruturante Móvel'!$AM:$AM,ML$4))-(COUNTIFS('Estruturante Móvel'!$M:$M,$B10,'Estruturante Móvel'!$AM:$AM,ML$4,'Estruturante Móvel'!$AQ:$AQ,"REPARO FO"))</f>
        <v>0</v>
      </c>
      <c r="MM10" s="140">
        <f>(COUNTIFS('Estruturante Móvel'!$M:$M,$B10,'Estruturante Móvel'!$C:$C,"&lt;&gt;PREVISTO",'Estruturante Móvel'!$G:$G,ML$4))</f>
        <v>0</v>
      </c>
      <c r="MN10" s="139">
        <f>(COUNTIFS('Estruturante Móvel'!$M:$M,$B10,'Estruturante Móvel'!$AM:$AM,MN$4))-(COUNTIFS('Estruturante Móvel'!$M:$M,$B10,'Estruturante Móvel'!$AM:$AM,MN$4,'Estruturante Móvel'!$AQ:$AQ,"REPARO FO"))</f>
        <v>0</v>
      </c>
      <c r="MO10" s="140">
        <f>(COUNTIFS('Estruturante Móvel'!$M:$M,$B10,'Estruturante Móvel'!$C:$C,"&lt;&gt;PREVISTO",'Estruturante Móvel'!$G:$G,MN$4))</f>
        <v>0</v>
      </c>
      <c r="MP10" s="139">
        <f>(COUNTIFS('Estruturante Móvel'!$M:$M,$B10,'Estruturante Móvel'!$AM:$AM,MP$4))-(COUNTIFS('Estruturante Móvel'!$M:$M,$B10,'Estruturante Móvel'!$AM:$AM,MP$4,'Estruturante Móvel'!$AQ:$AQ,"REPARO FO"))</f>
        <v>0</v>
      </c>
      <c r="MQ10" s="140">
        <f>(COUNTIFS('Estruturante Móvel'!$M:$M,$B10,'Estruturante Móvel'!$C:$C,"&lt;&gt;PREVISTO",'Estruturante Móvel'!$G:$G,MP$4))</f>
        <v>0</v>
      </c>
      <c r="MR10" s="139">
        <f>(COUNTIFS('Estruturante Móvel'!$M:$M,$B10,'Estruturante Móvel'!$AM:$AM,MR$4))-(COUNTIFS('Estruturante Móvel'!$M:$M,$B10,'Estruturante Móvel'!$AM:$AM,MR$4,'Estruturante Móvel'!$AQ:$AQ,"REPARO FO"))</f>
        <v>0</v>
      </c>
      <c r="MS10" s="140">
        <f>(COUNTIFS('Estruturante Móvel'!$M:$M,$B10,'Estruturante Móvel'!$C:$C,"&lt;&gt;PREVISTO",'Estruturante Móvel'!$G:$G,MR$4))</f>
        <v>0</v>
      </c>
      <c r="MT10" s="139">
        <f>(COUNTIFS('Estruturante Móvel'!$M:$M,$B10,'Estruturante Móvel'!$AM:$AM,MT$4))-(COUNTIFS('Estruturante Móvel'!$M:$M,$B10,'Estruturante Móvel'!$AM:$AM,MT$4,'Estruturante Móvel'!$AQ:$AQ,"REPARO FO"))</f>
        <v>0</v>
      </c>
      <c r="MU10" s="140">
        <f>(COUNTIFS('Estruturante Móvel'!$M:$M,$B10,'Estruturante Móvel'!$C:$C,"&lt;&gt;PREVISTO",'Estruturante Móvel'!$G:$G,MT$4))</f>
        <v>0</v>
      </c>
      <c r="MV10" s="139">
        <f>(COUNTIFS('Estruturante Móvel'!$M:$M,$B10,'Estruturante Móvel'!$AM:$AM,MV$4))-(COUNTIFS('Estruturante Móvel'!$M:$M,$B10,'Estruturante Móvel'!$AM:$AM,MV$4,'Estruturante Móvel'!$AQ:$AQ,"REPARO FO"))</f>
        <v>0</v>
      </c>
      <c r="MW10" s="140">
        <f>(COUNTIFS('Estruturante Móvel'!$M:$M,$B10,'Estruturante Móvel'!$C:$C,"&lt;&gt;PREVISTO",'Estruturante Móvel'!$G:$G,MV$4))</f>
        <v>0</v>
      </c>
      <c r="MX10" s="139">
        <f>(COUNTIFS('Estruturante Móvel'!$M:$M,$B10,'Estruturante Móvel'!$AM:$AM,MX$4))-(COUNTIFS('Estruturante Móvel'!$M:$M,$B10,'Estruturante Móvel'!$AM:$AM,MX$4,'Estruturante Móvel'!$AQ:$AQ,"REPARO FO"))</f>
        <v>0</v>
      </c>
      <c r="MY10" s="140">
        <f>(COUNTIFS('Estruturante Móvel'!$M:$M,$B10,'Estruturante Móvel'!$C:$C,"&lt;&gt;PREVISTO",'Estruturante Móvel'!$G:$G,MX$4))</f>
        <v>0</v>
      </c>
      <c r="MZ10" s="139">
        <f>(COUNTIFS('Estruturante Móvel'!$M:$M,$B10,'Estruturante Móvel'!$AM:$AM,MZ$4))-(COUNTIFS('Estruturante Móvel'!$M:$M,$B10,'Estruturante Móvel'!$AM:$AM,MZ$4,'Estruturante Móvel'!$AQ:$AQ,"REPARO FO"))</f>
        <v>0</v>
      </c>
      <c r="NA10" s="140">
        <f>(COUNTIFS('Estruturante Móvel'!$M:$M,$B10,'Estruturante Móvel'!$C:$C,"&lt;&gt;PREVISTO",'Estruturante Móvel'!$G:$G,MZ$4))</f>
        <v>0</v>
      </c>
      <c r="NB10" s="139">
        <f>(COUNTIFS('Estruturante Móvel'!$M:$M,$B10,'Estruturante Móvel'!$AM:$AM,NB$4))-(COUNTIFS('Estruturante Móvel'!$M:$M,$B10,'Estruturante Móvel'!$AM:$AM,NB$4,'Estruturante Móvel'!$AQ:$AQ,"REPARO FO"))</f>
        <v>0</v>
      </c>
      <c r="NC10" s="140">
        <f>(COUNTIFS('Estruturante Móvel'!$M:$M,$B10,'Estruturante Móvel'!$C:$C,"&lt;&gt;PREVISTO",'Estruturante Móvel'!$G:$G,NB$4))</f>
        <v>0</v>
      </c>
      <c r="ND10" s="139">
        <f>(COUNTIFS('Estruturante Móvel'!$M:$M,$B10,'Estruturante Móvel'!$AM:$AM,ND$4))-(COUNTIFS('Estruturante Móvel'!$M:$M,$B10,'Estruturante Móvel'!$AM:$AM,ND$4,'Estruturante Móvel'!$AQ:$AQ,"REPARO FO"))</f>
        <v>0</v>
      </c>
      <c r="NE10" s="140">
        <f>(COUNTIFS('Estruturante Móvel'!$M:$M,$B10,'Estruturante Móvel'!$C:$C,"&lt;&gt;PREVISTO",'Estruturante Móvel'!$G:$G,ND$4))</f>
        <v>0</v>
      </c>
      <c r="NF10" s="139">
        <f>(COUNTIFS('Estruturante Móvel'!$M:$M,$B10,'Estruturante Móvel'!$AM:$AM,NF$4))-(COUNTIFS('Estruturante Móvel'!$M:$M,$B10,'Estruturante Móvel'!$AM:$AM,NF$4,'Estruturante Móvel'!$AQ:$AQ,"REPARO FO"))</f>
        <v>0</v>
      </c>
      <c r="NG10" s="140">
        <f>(COUNTIFS('Estruturante Móvel'!$M:$M,$B10,'Estruturante Móvel'!$C:$C,"&lt;&gt;PREVISTO",'Estruturante Móvel'!$G:$G,NF$4))</f>
        <v>0</v>
      </c>
      <c r="NH10" s="139">
        <f>(COUNTIFS('Estruturante Móvel'!$M:$M,$B10,'Estruturante Móvel'!$AM:$AM,NH$4))-(COUNTIFS('Estruturante Móvel'!$M:$M,$B10,'Estruturante Móvel'!$AM:$AM,NH$4,'Estruturante Móvel'!$AQ:$AQ,"REPARO FO"))</f>
        <v>0</v>
      </c>
      <c r="NI10" s="140">
        <f>(COUNTIFS('Estruturante Móvel'!$M:$M,$B10,'Estruturante Móvel'!$C:$C,"&lt;&gt;PREVISTO",'Estruturante Móvel'!$G:$G,NH$4))</f>
        <v>0</v>
      </c>
    </row>
    <row r="11" spans="1:373" hidden="1" outlineLevel="1">
      <c r="B11" s="205" t="s">
        <v>444</v>
      </c>
      <c r="C11" s="161" t="s">
        <v>186</v>
      </c>
      <c r="D11" s="161">
        <f>COUNTIFS('Estruturante Móvel'!$M:$M,B10,'Estruturante Móvel'!$L:$L,'CRONOGRAMA_CONST+MIGRACAO'!B11)</f>
        <v>1</v>
      </c>
      <c r="E11" s="161">
        <f>(COUNTIFS('Estruturante Móvel'!$M:$M,B10,'Estruturante Móvel'!$C:$C,"&lt;&gt;PREVISTO",'Estruturante Móvel'!$L:$L,'CRONOGRAMA_CONST+MIGRACAO'!B11))</f>
        <v>1</v>
      </c>
      <c r="F11" s="162">
        <f>(COUNTIFS('Estruturante Móvel'!$M:$M,B10,'Estruturante Móvel'!$C:$C,"PREVISTO",'Estruturante Móvel'!$L:$L,'CRONOGRAMA_CONST+MIGRACAO'!B11))</f>
        <v>0</v>
      </c>
      <c r="G11" s="162"/>
      <c r="H11" s="165" t="str">
        <f t="shared" si="378"/>
        <v>Concluído</v>
      </c>
      <c r="I11" s="166">
        <v>45597</v>
      </c>
      <c r="J11" s="160">
        <f t="shared" si="379"/>
        <v>1</v>
      </c>
      <c r="K11" s="157">
        <f t="shared" si="380"/>
        <v>1</v>
      </c>
      <c r="L11" s="139">
        <f>(COUNTIFS('Estruturante Móvel'!$M:$M,$B10,'Estruturante Móvel'!$AM:$AM,L$4,'Estruturante Móvel'!$L:$L,'CRONOGRAMA_CONST+MIGRACAO'!$B11))</f>
        <v>0</v>
      </c>
      <c r="M11" s="140">
        <f>(COUNTIFS('Estruturante Móvel'!$M:$M,$B10,'Estruturante Móvel'!$C:$C,"&lt;&gt;PREVISTO",'Estruturante Móvel'!$G:$G,L$4,'Estruturante Móvel'!$L:$L,'CRONOGRAMA_CONST+MIGRACAO'!B$7))</f>
        <v>0</v>
      </c>
      <c r="N11" s="139">
        <f>(COUNTIFS('Estruturante Móvel'!$M:$M,$B10,'Estruturante Móvel'!$AM:$AM,N$4,'Estruturante Móvel'!$L:$L,'CRONOGRAMA_CONST+MIGRACAO'!$B11))</f>
        <v>0</v>
      </c>
      <c r="O11" s="140">
        <f>(COUNTIFS('Estruturante Móvel'!$M:$M,$B10,'Estruturante Móvel'!$C:$C,"&lt;&gt;PREVISTO",'Estruturante Móvel'!$G:$G,N$4,'Estruturante Móvel'!$L:$L,'CRONOGRAMA_CONST+MIGRACAO'!D$7))</f>
        <v>0</v>
      </c>
      <c r="P11" s="139">
        <f>(COUNTIFS('Estruturante Móvel'!$M:$M,$B10,'Estruturante Móvel'!$AM:$AM,P$4,'Estruturante Móvel'!$L:$L,'CRONOGRAMA_CONST+MIGRACAO'!$B11))</f>
        <v>0</v>
      </c>
      <c r="Q11" s="140">
        <f>(COUNTIFS('Estruturante Móvel'!$M:$M,$B10,'Estruturante Móvel'!$C:$C,"&lt;&gt;PREVISTO",'Estruturante Móvel'!$G:$G,P$4,'Estruturante Móvel'!$L:$L,'CRONOGRAMA_CONST+MIGRACAO'!F$7))</f>
        <v>0</v>
      </c>
      <c r="R11" s="139">
        <f>(COUNTIFS('Estruturante Móvel'!$M:$M,$B10,'Estruturante Móvel'!$AM:$AM,R$4,'Estruturante Móvel'!$L:$L,'CRONOGRAMA_CONST+MIGRACAO'!$B11))</f>
        <v>0</v>
      </c>
      <c r="S11" s="140">
        <f>(COUNTIFS('Estruturante Móvel'!$M:$M,$B10,'Estruturante Móvel'!$C:$C,"&lt;&gt;PREVISTO",'Estruturante Móvel'!$G:$G,R$4,'Estruturante Móvel'!$L:$L,'CRONOGRAMA_CONST+MIGRACAO'!H$7))</f>
        <v>0</v>
      </c>
      <c r="T11" s="139">
        <f>(COUNTIFS('Estruturante Móvel'!$M:$M,$B10,'Estruturante Móvel'!$AM:$AM,T$4,'Estruturante Móvel'!$L:$L,'CRONOGRAMA_CONST+MIGRACAO'!$B11))</f>
        <v>0</v>
      </c>
      <c r="U11" s="140">
        <f>(COUNTIFS('Estruturante Móvel'!$M:$M,$B10,'Estruturante Móvel'!$C:$C,"&lt;&gt;PREVISTO",'Estruturante Móvel'!$G:$G,T$4,'Estruturante Móvel'!$L:$L,'CRONOGRAMA_CONST+MIGRACAO'!J$7))</f>
        <v>0</v>
      </c>
      <c r="V11" s="139">
        <f>(COUNTIFS('Estruturante Móvel'!$M:$M,$B10,'Estruturante Móvel'!$AM:$AM,V$4,'Estruturante Móvel'!$L:$L,'CRONOGRAMA_CONST+MIGRACAO'!$B11))</f>
        <v>0</v>
      </c>
      <c r="W11" s="140">
        <f>(COUNTIFS('Estruturante Móvel'!$M:$M,$B10,'Estruturante Móvel'!$C:$C,"&lt;&gt;PREVISTO",'Estruturante Móvel'!$G:$G,V$4,'Estruturante Móvel'!$L:$L,'CRONOGRAMA_CONST+MIGRACAO'!L$7))</f>
        <v>0</v>
      </c>
      <c r="X11" s="139">
        <f>(COUNTIFS('Estruturante Móvel'!$M:$M,$B10,'Estruturante Móvel'!$AM:$AM,X$4,'Estruturante Móvel'!$L:$L,'CRONOGRAMA_CONST+MIGRACAO'!$B11))</f>
        <v>0</v>
      </c>
      <c r="Y11" s="140">
        <f>(COUNTIFS('Estruturante Móvel'!$M:$M,$B10,'Estruturante Móvel'!$C:$C,"&lt;&gt;PREVISTO",'Estruturante Móvel'!$G:$G,X$4,'Estruturante Móvel'!$L:$L,'CRONOGRAMA_CONST+MIGRACAO'!N$7))</f>
        <v>0</v>
      </c>
      <c r="Z11" s="139">
        <f>(COUNTIFS('Estruturante Móvel'!$M:$M,$B10,'Estruturante Móvel'!$AM:$AM,Z$4,'Estruturante Móvel'!$L:$L,'CRONOGRAMA_CONST+MIGRACAO'!$B11))</f>
        <v>0</v>
      </c>
      <c r="AA11" s="140">
        <f>(COUNTIFS('Estruturante Móvel'!$M:$M,$B10,'Estruturante Móvel'!$C:$C,"&lt;&gt;PREVISTO",'Estruturante Móvel'!$G:$G,Z$4,'Estruturante Móvel'!$L:$L,'CRONOGRAMA_CONST+MIGRACAO'!P$7))</f>
        <v>0</v>
      </c>
      <c r="AB11" s="139">
        <f>(COUNTIFS('Estruturante Móvel'!$M:$M,$B10,'Estruturante Móvel'!$AM:$AM,AB$4,'Estruturante Móvel'!$L:$L,'CRONOGRAMA_CONST+MIGRACAO'!$B11))</f>
        <v>0</v>
      </c>
      <c r="AC11" s="140">
        <f>(COUNTIFS('Estruturante Móvel'!$M:$M,$B10,'Estruturante Móvel'!$C:$C,"&lt;&gt;PREVISTO",'Estruturante Móvel'!$G:$G,AB$4,'Estruturante Móvel'!$L:$L,'CRONOGRAMA_CONST+MIGRACAO'!R$7))</f>
        <v>0</v>
      </c>
      <c r="AD11" s="139">
        <f>(COUNTIFS('Estruturante Móvel'!$M:$M,$B10,'Estruturante Móvel'!$AM:$AM,AD$4,'Estruturante Móvel'!$L:$L,'CRONOGRAMA_CONST+MIGRACAO'!$B11))</f>
        <v>0</v>
      </c>
      <c r="AE11" s="140">
        <f>(COUNTIFS('Estruturante Móvel'!$M:$M,$B10,'Estruturante Móvel'!$C:$C,"&lt;&gt;PREVISTO",'Estruturante Móvel'!$G:$G,AD$4,'Estruturante Móvel'!$L:$L,'CRONOGRAMA_CONST+MIGRACAO'!T$7))</f>
        <v>0</v>
      </c>
      <c r="AF11" s="139">
        <f>(COUNTIFS('Estruturante Móvel'!$M:$M,$B10,'Estruturante Móvel'!$AM:$AM,AF$4,'Estruturante Móvel'!$L:$L,'CRONOGRAMA_CONST+MIGRACAO'!$B11))</f>
        <v>0</v>
      </c>
      <c r="AG11" s="140">
        <f>(COUNTIFS('Estruturante Móvel'!$M:$M,$B10,'Estruturante Móvel'!$C:$C,"&lt;&gt;PREVISTO",'Estruturante Móvel'!$G:$G,AF$4,'Estruturante Móvel'!$L:$L,'CRONOGRAMA_CONST+MIGRACAO'!V$7))</f>
        <v>0</v>
      </c>
      <c r="AH11" s="139">
        <f>(COUNTIFS('Estruturante Móvel'!$M:$M,$B10,'Estruturante Móvel'!$AM:$AM,AH$4,'Estruturante Móvel'!$L:$L,'CRONOGRAMA_CONST+MIGRACAO'!$B11))</f>
        <v>0</v>
      </c>
      <c r="AI11" s="140">
        <f>(COUNTIFS('Estruturante Móvel'!$M:$M,$B10,'Estruturante Móvel'!$C:$C,"&lt;&gt;PREVISTO",'Estruturante Móvel'!$G:$G,AH$4,'Estruturante Móvel'!$L:$L,'CRONOGRAMA_CONST+MIGRACAO'!X$7))</f>
        <v>0</v>
      </c>
      <c r="AJ11" s="139">
        <f>(COUNTIFS('Estruturante Móvel'!$M:$M,$B10,'Estruturante Móvel'!$AM:$AM,AJ$4,'Estruturante Móvel'!$L:$L,'CRONOGRAMA_CONST+MIGRACAO'!$B11))</f>
        <v>0</v>
      </c>
      <c r="AK11" s="140">
        <f>(COUNTIFS('Estruturante Móvel'!$M:$M,$B10,'Estruturante Móvel'!$C:$C,"&lt;&gt;PREVISTO",'Estruturante Móvel'!$G:$G,AJ$4,'Estruturante Móvel'!$L:$L,'CRONOGRAMA_CONST+MIGRACAO'!Z$7))</f>
        <v>0</v>
      </c>
      <c r="AL11" s="139">
        <f>(COUNTIFS('Estruturante Móvel'!$M:$M,$B10,'Estruturante Móvel'!$AM:$AM,AL$4,'Estruturante Móvel'!$L:$L,'CRONOGRAMA_CONST+MIGRACAO'!$B11))</f>
        <v>0</v>
      </c>
      <c r="AM11" s="140">
        <f>(COUNTIFS('Estruturante Móvel'!$M:$M,$B10,'Estruturante Móvel'!$C:$C,"&lt;&gt;PREVISTO",'Estruturante Móvel'!$G:$G,AL$4,'Estruturante Móvel'!$L:$L,'CRONOGRAMA_CONST+MIGRACAO'!AB$7))</f>
        <v>0</v>
      </c>
      <c r="AN11" s="139">
        <f>(COUNTIFS('Estruturante Móvel'!$M:$M,$B10,'Estruturante Móvel'!$AM:$AM,AN$4,'Estruturante Móvel'!$L:$L,'CRONOGRAMA_CONST+MIGRACAO'!$B11))</f>
        <v>0</v>
      </c>
      <c r="AO11" s="140">
        <f>(COUNTIFS('Estruturante Móvel'!$M:$M,$B10,'Estruturante Móvel'!$C:$C,"&lt;&gt;PREVISTO",'Estruturante Móvel'!$G:$G,AN$4,'Estruturante Móvel'!$L:$L,'CRONOGRAMA_CONST+MIGRACAO'!AD$7))</f>
        <v>0</v>
      </c>
      <c r="AP11" s="139">
        <f>(COUNTIFS('Estruturante Móvel'!$M:$M,$B10,'Estruturante Móvel'!$AM:$AM,AP$4,'Estruturante Móvel'!$L:$L,'CRONOGRAMA_CONST+MIGRACAO'!$B11))</f>
        <v>0</v>
      </c>
      <c r="AQ11" s="140">
        <f>(COUNTIFS('Estruturante Móvel'!$M:$M,$B10,'Estruturante Móvel'!$C:$C,"&lt;&gt;PREVISTO",'Estruturante Móvel'!$G:$G,AP$4,'Estruturante Móvel'!$L:$L,'CRONOGRAMA_CONST+MIGRACAO'!AF$7))</f>
        <v>0</v>
      </c>
      <c r="AR11" s="139">
        <f>(COUNTIFS('Estruturante Móvel'!$M:$M,$B10,'Estruturante Móvel'!$AM:$AM,AR$4,'Estruturante Móvel'!$L:$L,'CRONOGRAMA_CONST+MIGRACAO'!$B11))</f>
        <v>0</v>
      </c>
      <c r="AS11" s="140">
        <f>(COUNTIFS('Estruturante Móvel'!$M:$M,$B10,'Estruturante Móvel'!$C:$C,"&lt;&gt;PREVISTO",'Estruturante Móvel'!$G:$G,AR$4,'Estruturante Móvel'!$L:$L,'CRONOGRAMA_CONST+MIGRACAO'!AH$7))</f>
        <v>0</v>
      </c>
      <c r="AT11" s="139">
        <f>(COUNTIFS('Estruturante Móvel'!$M:$M,$B10,'Estruturante Móvel'!$AM:$AM,AT$4,'Estruturante Móvel'!$L:$L,'CRONOGRAMA_CONST+MIGRACAO'!$B11))</f>
        <v>0</v>
      </c>
      <c r="AU11" s="140">
        <f>(COUNTIFS('Estruturante Móvel'!$M:$M,$B10,'Estruturante Móvel'!$C:$C,"&lt;&gt;PREVISTO",'Estruturante Móvel'!$G:$G,AT$4,'Estruturante Móvel'!$L:$L,'CRONOGRAMA_CONST+MIGRACAO'!AJ$7))</f>
        <v>0</v>
      </c>
      <c r="AV11" s="139">
        <f>(COUNTIFS('Estruturante Móvel'!$M:$M,$B10,'Estruturante Móvel'!$AM:$AM,AV$4,'Estruturante Móvel'!$L:$L,'CRONOGRAMA_CONST+MIGRACAO'!$B11))</f>
        <v>0</v>
      </c>
      <c r="AW11" s="140">
        <f>(COUNTIFS('Estruturante Móvel'!$M:$M,$B10,'Estruturante Móvel'!$C:$C,"&lt;&gt;PREVISTO",'Estruturante Móvel'!$G:$G,AV$4,'Estruturante Móvel'!$L:$L,'CRONOGRAMA_CONST+MIGRACAO'!AL$7))</f>
        <v>0</v>
      </c>
      <c r="AX11" s="139">
        <f>(COUNTIFS('Estruturante Móvel'!$M:$M,$B10,'Estruturante Móvel'!$AM:$AM,AX$4,'Estruturante Móvel'!$L:$L,'CRONOGRAMA_CONST+MIGRACAO'!$B11))</f>
        <v>0</v>
      </c>
      <c r="AY11" s="140">
        <f>(COUNTIFS('Estruturante Móvel'!$M:$M,$B10,'Estruturante Móvel'!$C:$C,"&lt;&gt;PREVISTO",'Estruturante Móvel'!$G:$G,AX$4,'Estruturante Móvel'!$L:$L,'CRONOGRAMA_CONST+MIGRACAO'!AN$7))</f>
        <v>0</v>
      </c>
      <c r="AZ11" s="139">
        <f>(COUNTIFS('Estruturante Móvel'!$M:$M,$B10,'Estruturante Móvel'!$AM:$AM,AZ$4,'Estruturante Móvel'!$L:$L,'CRONOGRAMA_CONST+MIGRACAO'!$B11))</f>
        <v>0</v>
      </c>
      <c r="BA11" s="140">
        <f>(COUNTIFS('Estruturante Móvel'!$M:$M,$B10,'Estruturante Móvel'!$C:$C,"&lt;&gt;PREVISTO",'Estruturante Móvel'!$G:$G,AZ$4,'Estruturante Móvel'!$L:$L,'CRONOGRAMA_CONST+MIGRACAO'!AP$7))</f>
        <v>0</v>
      </c>
      <c r="BB11" s="139">
        <f>(COUNTIFS('Estruturante Móvel'!$M:$M,$B10,'Estruturante Móvel'!$AM:$AM,BB$4,'Estruturante Móvel'!$L:$L,'CRONOGRAMA_CONST+MIGRACAO'!$B11))</f>
        <v>0</v>
      </c>
      <c r="BC11" s="140">
        <f>(COUNTIFS('Estruturante Móvel'!$M:$M,$B10,'Estruturante Móvel'!$C:$C,"&lt;&gt;PREVISTO",'Estruturante Móvel'!$G:$G,BB$4,'Estruturante Móvel'!$L:$L,'CRONOGRAMA_CONST+MIGRACAO'!AR$7))</f>
        <v>0</v>
      </c>
      <c r="BD11" s="139">
        <f>(COUNTIFS('Estruturante Móvel'!$M:$M,$B10,'Estruturante Móvel'!$AM:$AM,BD$4,'Estruturante Móvel'!$L:$L,'CRONOGRAMA_CONST+MIGRACAO'!$B11))</f>
        <v>0</v>
      </c>
      <c r="BE11" s="140">
        <f>(COUNTIFS('Estruturante Móvel'!$M:$M,$B10,'Estruturante Móvel'!$C:$C,"&lt;&gt;PREVISTO",'Estruturante Móvel'!$G:$G,BD$4,'Estruturante Móvel'!$L:$L,'CRONOGRAMA_CONST+MIGRACAO'!AT$7))</f>
        <v>0</v>
      </c>
      <c r="BF11" s="139">
        <f>(COUNTIFS('Estruturante Móvel'!$M:$M,$B10,'Estruturante Móvel'!$AM:$AM,BF$4,'Estruturante Móvel'!$L:$L,'CRONOGRAMA_CONST+MIGRACAO'!$B11))</f>
        <v>0</v>
      </c>
      <c r="BG11" s="140">
        <f>(COUNTIFS('Estruturante Móvel'!$M:$M,$B10,'Estruturante Móvel'!$C:$C,"&lt;&gt;PREVISTO",'Estruturante Móvel'!$G:$G,BF$4,'Estruturante Móvel'!$L:$L,'CRONOGRAMA_CONST+MIGRACAO'!AV$7))</f>
        <v>0</v>
      </c>
      <c r="BH11" s="139">
        <f>(COUNTIFS('Estruturante Móvel'!$M:$M,$B10,'Estruturante Móvel'!$AM:$AM,BH$4,'Estruturante Móvel'!$L:$L,'CRONOGRAMA_CONST+MIGRACAO'!$B11))</f>
        <v>0</v>
      </c>
      <c r="BI11" s="140">
        <f>(COUNTIFS('Estruturante Móvel'!$M:$M,$B10,'Estruturante Móvel'!$C:$C,"&lt;&gt;PREVISTO",'Estruturante Móvel'!$G:$G,BH$4,'Estruturante Móvel'!$L:$L,'CRONOGRAMA_CONST+MIGRACAO'!AX$7))</f>
        <v>0</v>
      </c>
      <c r="BJ11" s="139">
        <f>(COUNTIFS('Estruturante Móvel'!$M:$M,$B10,'Estruturante Móvel'!$AM:$AM,BJ$4,'Estruturante Móvel'!$L:$L,'CRONOGRAMA_CONST+MIGRACAO'!$B11))</f>
        <v>0</v>
      </c>
      <c r="BK11" s="140">
        <f>(COUNTIFS('Estruturante Móvel'!$M:$M,$B10,'Estruturante Móvel'!$C:$C,"&lt;&gt;PREVISTO",'Estruturante Móvel'!$G:$G,BJ$4,'Estruturante Móvel'!$L:$L,'CRONOGRAMA_CONST+MIGRACAO'!AZ$7))</f>
        <v>0</v>
      </c>
      <c r="BL11" s="139">
        <f>(COUNTIFS('Estruturante Móvel'!$M:$M,$B10,'Estruturante Móvel'!$AM:$AM,BL$4,'Estruturante Móvel'!$L:$L,'CRONOGRAMA_CONST+MIGRACAO'!$B11))</f>
        <v>0</v>
      </c>
      <c r="BM11" s="140">
        <f>(COUNTIFS('Estruturante Móvel'!$M:$M,$B10,'Estruturante Móvel'!$C:$C,"&lt;&gt;PREVISTO",'Estruturante Móvel'!$G:$G,BL$4,'Estruturante Móvel'!$L:$L,'CRONOGRAMA_CONST+MIGRACAO'!BB$7))</f>
        <v>0</v>
      </c>
      <c r="BN11" s="139">
        <f>(COUNTIFS('Estruturante Móvel'!$M:$M,$B10,'Estruturante Móvel'!$AM:$AM,BN$4,'Estruturante Móvel'!$L:$L,'CRONOGRAMA_CONST+MIGRACAO'!$B11))</f>
        <v>0</v>
      </c>
      <c r="BO11" s="140">
        <f>(COUNTIFS('Estruturante Móvel'!$M:$M,$B10,'Estruturante Móvel'!$C:$C,"&lt;&gt;PREVISTO",'Estruturante Móvel'!$G:$G,BN$4,'Estruturante Móvel'!$L:$L,'CRONOGRAMA_CONST+MIGRACAO'!BD$7))</f>
        <v>0</v>
      </c>
      <c r="BP11" s="139">
        <f>(COUNTIFS('Estruturante Móvel'!$M:$M,$B10,'Estruturante Móvel'!$AM:$AM,BP$4,'Estruturante Móvel'!$L:$L,'CRONOGRAMA_CONST+MIGRACAO'!$B11))</f>
        <v>0</v>
      </c>
      <c r="BQ11" s="140">
        <f>(COUNTIFS('Estruturante Móvel'!$M:$M,$B10,'Estruturante Móvel'!$C:$C,"&lt;&gt;PREVISTO",'Estruturante Móvel'!$G:$G,BP$4,'Estruturante Móvel'!$L:$L,'CRONOGRAMA_CONST+MIGRACAO'!BF$7))</f>
        <v>0</v>
      </c>
      <c r="BR11" s="139">
        <f>(COUNTIFS('Estruturante Móvel'!$M:$M,$B10,'Estruturante Móvel'!$AM:$AM,BR$4,'Estruturante Móvel'!$L:$L,'CRONOGRAMA_CONST+MIGRACAO'!$B11))</f>
        <v>0</v>
      </c>
      <c r="BS11" s="140">
        <f>(COUNTIFS('Estruturante Móvel'!$M:$M,$B10,'Estruturante Móvel'!$C:$C,"&lt;&gt;PREVISTO",'Estruturante Móvel'!$G:$G,BR$4,'Estruturante Móvel'!$L:$L,'CRONOGRAMA_CONST+MIGRACAO'!BH$7))</f>
        <v>0</v>
      </c>
      <c r="BT11" s="139">
        <f>(COUNTIFS('Estruturante Móvel'!$M:$M,$B11,'Estruturante Móvel'!$AM:$AM,BT$4))-(COUNTIFS('Estruturante Móvel'!$M:$M,$B11,'Estruturante Móvel'!$AM:$AM,BT$4,'Estruturante Móvel'!$AQ:$AQ,"REPARO FO"))</f>
        <v>0</v>
      </c>
      <c r="BU11" s="140">
        <f>(COUNTIFS('Estruturante Móvel'!$M:$M,$B10,'Estruturante Móvel'!$C:$C,"&lt;&gt;PREVISTO",'Estruturante Móvel'!$G:$G,BT$4,'Estruturante Móvel'!$L:$L,'CRONOGRAMA_CONST+MIGRACAO'!BJ$7))</f>
        <v>0</v>
      </c>
      <c r="BV11" s="139">
        <f>(COUNTIFS('Estruturante Móvel'!$M:$M,$B11,'Estruturante Móvel'!$AM:$AM,BV$4))-(COUNTIFS('Estruturante Móvel'!$M:$M,$B11,'Estruturante Móvel'!$AM:$AM,BV$4,'Estruturante Móvel'!$AQ:$AQ,"REPARO FO"))</f>
        <v>0</v>
      </c>
      <c r="BW11" s="140">
        <f>(COUNTIFS('Estruturante Móvel'!$M:$M,$B10,'Estruturante Móvel'!$C:$C,"&lt;&gt;PREVISTO",'Estruturante Móvel'!$G:$G,BV$4,'Estruturante Móvel'!$L:$L,'CRONOGRAMA_CONST+MIGRACAO'!BL$7))</f>
        <v>0</v>
      </c>
      <c r="BX11" s="139">
        <f>(COUNTIFS('Estruturante Móvel'!$M:$M,$B11,'Estruturante Móvel'!$AM:$AM,BX$4))-(COUNTIFS('Estruturante Móvel'!$M:$M,$B11,'Estruturante Móvel'!$AM:$AM,BX$4,'Estruturante Móvel'!$AQ:$AQ,"REPARO FO"))</f>
        <v>0</v>
      </c>
      <c r="BY11" s="140">
        <f>(COUNTIFS('Estruturante Móvel'!$M:$M,$B10,'Estruturante Móvel'!$C:$C,"&lt;&gt;PREVISTO",'Estruturante Móvel'!$G:$G,BX$4,'Estruturante Móvel'!$L:$L,'CRONOGRAMA_CONST+MIGRACAO'!BN$7))</f>
        <v>0</v>
      </c>
      <c r="BZ11" s="139">
        <f>(COUNTIFS('Estruturante Móvel'!$M:$M,$B11,'Estruturante Móvel'!$AM:$AM,BZ$4))-(COUNTIFS('Estruturante Móvel'!$M:$M,$B11,'Estruturante Móvel'!$AM:$AM,BZ$4,'Estruturante Móvel'!$AQ:$AQ,"REPARO FO"))</f>
        <v>0</v>
      </c>
      <c r="CA11" s="140">
        <f>(COUNTIFS('Estruturante Móvel'!$M:$M,$B10,'Estruturante Móvel'!$C:$C,"&lt;&gt;PREVISTO",'Estruturante Móvel'!$G:$G,BZ$4,'Estruturante Móvel'!$L:$L,'CRONOGRAMA_CONST+MIGRACAO'!BP$7))</f>
        <v>0</v>
      </c>
      <c r="CB11" s="139">
        <f>(COUNTIFS('Estruturante Móvel'!$M:$M,$B11,'Estruturante Móvel'!$AM:$AM,CB$4))-(COUNTIFS('Estruturante Móvel'!$M:$M,$B11,'Estruturante Móvel'!$AM:$AM,CB$4,'Estruturante Móvel'!$AQ:$AQ,"REPARO FO"))</f>
        <v>0</v>
      </c>
      <c r="CC11" s="140">
        <f>(COUNTIFS('Estruturante Móvel'!$M:$M,$B10,'Estruturante Móvel'!$C:$C,"&lt;&gt;PREVISTO",'Estruturante Móvel'!$G:$G,CB$4,'Estruturante Móvel'!$L:$L,'CRONOGRAMA_CONST+MIGRACAO'!BR$7))</f>
        <v>0</v>
      </c>
      <c r="CD11" s="139">
        <f>(COUNTIFS('Estruturante Móvel'!$M:$M,$B11,'Estruturante Móvel'!$AM:$AM,CD$4))-(COUNTIFS('Estruturante Móvel'!$M:$M,$B11,'Estruturante Móvel'!$AM:$AM,CD$4,'Estruturante Móvel'!$AQ:$AQ,"REPARO FO"))</f>
        <v>0</v>
      </c>
      <c r="CE11" s="140">
        <f>(COUNTIFS('Estruturante Móvel'!$M:$M,$B10,'Estruturante Móvel'!$C:$C,"&lt;&gt;PREVISTO",'Estruturante Móvel'!$G:$G,CD$4,'Estruturante Móvel'!$L:$L,'CRONOGRAMA_CONST+MIGRACAO'!BT$7))</f>
        <v>0</v>
      </c>
      <c r="CF11" s="139">
        <f>(COUNTIFS('Estruturante Móvel'!$M:$M,$B11,'Estruturante Móvel'!$AM:$AM,CF$4))-(COUNTIFS('Estruturante Móvel'!$M:$M,$B11,'Estruturante Móvel'!$AM:$AM,CF$4,'Estruturante Móvel'!$AQ:$AQ,"REPARO FO"))</f>
        <v>0</v>
      </c>
      <c r="CG11" s="140">
        <f>(COUNTIFS('Estruturante Móvel'!$M:$M,$B10,'Estruturante Móvel'!$C:$C,"&lt;&gt;PREVISTO",'Estruturante Móvel'!$G:$G,CF$4,'Estruturante Móvel'!$L:$L,'CRONOGRAMA_CONST+MIGRACAO'!BV$7))</f>
        <v>0</v>
      </c>
      <c r="CH11" s="139">
        <f>(COUNTIFS('Estruturante Móvel'!$M:$M,$B11,'Estruturante Móvel'!$AM:$AM,CH$4))-(COUNTIFS('Estruturante Móvel'!$M:$M,$B11,'Estruturante Móvel'!$AM:$AM,CH$4,'Estruturante Móvel'!$AQ:$AQ,"REPARO FO"))</f>
        <v>0</v>
      </c>
      <c r="CI11" s="140">
        <f>(COUNTIFS('Estruturante Móvel'!$M:$M,$B10,'Estruturante Móvel'!$C:$C,"&lt;&gt;PREVISTO",'Estruturante Móvel'!$G:$G,CH$4,'Estruturante Móvel'!$L:$L,'CRONOGRAMA_CONST+MIGRACAO'!BX$7))</f>
        <v>0</v>
      </c>
      <c r="CJ11" s="139">
        <f>(COUNTIFS('Estruturante Móvel'!$M:$M,$B11,'Estruturante Móvel'!$AM:$AM,CJ$4))-(COUNTIFS('Estruturante Móvel'!$M:$M,$B11,'Estruturante Móvel'!$AM:$AM,CJ$4,'Estruturante Móvel'!$AQ:$AQ,"REPARO FO"))</f>
        <v>0</v>
      </c>
      <c r="CK11" s="140">
        <f>(COUNTIFS('Estruturante Móvel'!$M:$M,$B10,'Estruturante Móvel'!$C:$C,"&lt;&gt;PREVISTO",'Estruturante Móvel'!$G:$G,CJ$4,'Estruturante Móvel'!$L:$L,'CRONOGRAMA_CONST+MIGRACAO'!BZ$7))</f>
        <v>0</v>
      </c>
      <c r="CL11" s="139">
        <f>(COUNTIFS('Estruturante Móvel'!$M:$M,$B11,'Estruturante Móvel'!$AM:$AM,CL$4))-(COUNTIFS('Estruturante Móvel'!$M:$M,$B11,'Estruturante Móvel'!$AM:$AM,CL$4,'Estruturante Móvel'!$AQ:$AQ,"REPARO FO"))</f>
        <v>0</v>
      </c>
      <c r="CM11" s="140">
        <f>(COUNTIFS('Estruturante Móvel'!$M:$M,$B10,'Estruturante Móvel'!$C:$C,"&lt;&gt;PREVISTO",'Estruturante Móvel'!$G:$G,CL$4,'Estruturante Móvel'!$L:$L,'CRONOGRAMA_CONST+MIGRACAO'!CB$7))</f>
        <v>0</v>
      </c>
      <c r="CN11" s="139">
        <f>(COUNTIFS('Estruturante Móvel'!$M:$M,$B11,'Estruturante Móvel'!$AM:$AM,CN$4))-(COUNTIFS('Estruturante Móvel'!$M:$M,$B11,'Estruturante Móvel'!$AM:$AM,CN$4,'Estruturante Móvel'!$AQ:$AQ,"REPARO FO"))</f>
        <v>0</v>
      </c>
      <c r="CO11" s="140">
        <f>(COUNTIFS('Estruturante Móvel'!$M:$M,$B10,'Estruturante Móvel'!$C:$C,"&lt;&gt;PREVISTO",'Estruturante Móvel'!$G:$G,CN$4,'Estruturante Móvel'!$L:$L,'CRONOGRAMA_CONST+MIGRACAO'!CD$7))</f>
        <v>0</v>
      </c>
      <c r="CP11" s="139">
        <f>(COUNTIFS('Estruturante Móvel'!$M:$M,$B11,'Estruturante Móvel'!$AM:$AM,CP$4))-(COUNTIFS('Estruturante Móvel'!$M:$M,$B11,'Estruturante Móvel'!$AM:$AM,CP$4,'Estruturante Móvel'!$AQ:$AQ,"REPARO FO"))</f>
        <v>0</v>
      </c>
      <c r="CQ11" s="140">
        <f>(COUNTIFS('Estruturante Móvel'!$M:$M,$B10,'Estruturante Móvel'!$C:$C,"&lt;&gt;PREVISTO",'Estruturante Móvel'!$G:$G,CP$4,'Estruturante Móvel'!$L:$L,'CRONOGRAMA_CONST+MIGRACAO'!CF$7))</f>
        <v>0</v>
      </c>
      <c r="CR11" s="139">
        <f>(COUNTIFS('Estruturante Móvel'!$M:$M,$B11,'Estruturante Móvel'!$AM:$AM,CR$4))-(COUNTIFS('Estruturante Móvel'!$M:$M,$B11,'Estruturante Móvel'!$AM:$AM,CR$4,'Estruturante Móvel'!$AQ:$AQ,"REPARO FO"))</f>
        <v>0</v>
      </c>
      <c r="CS11" s="140">
        <f>(COUNTIFS('Estruturante Móvel'!$M:$M,$B10,'Estruturante Móvel'!$C:$C,"&lt;&gt;PREVISTO",'Estruturante Móvel'!$G:$G,CR$4,'Estruturante Móvel'!$L:$L,'CRONOGRAMA_CONST+MIGRACAO'!CH$7))</f>
        <v>0</v>
      </c>
      <c r="CT11" s="139">
        <f>(COUNTIFS('Estruturante Móvel'!$M:$M,$B11,'Estruturante Móvel'!$AM:$AM,CT$4))-(COUNTIFS('Estruturante Móvel'!$M:$M,$B11,'Estruturante Móvel'!$AM:$AM,CT$4,'Estruturante Móvel'!$AQ:$AQ,"REPARO FO"))</f>
        <v>0</v>
      </c>
      <c r="CU11" s="140">
        <f>(COUNTIFS('Estruturante Móvel'!$M:$M,$B10,'Estruturante Móvel'!$C:$C,"&lt;&gt;PREVISTO",'Estruturante Móvel'!$G:$G,CT$4,'Estruturante Móvel'!$L:$L,'CRONOGRAMA_CONST+MIGRACAO'!CJ$7))</f>
        <v>0</v>
      </c>
      <c r="CV11" s="139">
        <f>(COUNTIFS('Estruturante Móvel'!$M:$M,$B11,'Estruturante Móvel'!$AM:$AM,CV$4))-(COUNTIFS('Estruturante Móvel'!$M:$M,$B11,'Estruturante Móvel'!$AM:$AM,CV$4,'Estruturante Móvel'!$AQ:$AQ,"REPARO FO"))</f>
        <v>0</v>
      </c>
      <c r="CW11" s="140">
        <f>(COUNTIFS('Estruturante Móvel'!$M:$M,$B10,'Estruturante Móvel'!$C:$C,"&lt;&gt;PREVISTO",'Estruturante Móvel'!$G:$G,CV$4,'Estruturante Móvel'!$L:$L,'CRONOGRAMA_CONST+MIGRACAO'!CL$7))</f>
        <v>0</v>
      </c>
      <c r="CX11" s="139">
        <f>(COUNTIFS('Estruturante Móvel'!$M:$M,$B11,'Estruturante Móvel'!$AM:$AM,CX$4))-(COUNTIFS('Estruturante Móvel'!$M:$M,$B11,'Estruturante Móvel'!$AM:$AM,CX$4,'Estruturante Móvel'!$AQ:$AQ,"REPARO FO"))</f>
        <v>0</v>
      </c>
      <c r="CY11" s="140">
        <f>(COUNTIFS('Estruturante Móvel'!$M:$M,$B10,'Estruturante Móvel'!$C:$C,"&lt;&gt;PREVISTO",'Estruturante Móvel'!$G:$G,CX$4,'Estruturante Móvel'!$L:$L,'CRONOGRAMA_CONST+MIGRACAO'!CN$7))</f>
        <v>0</v>
      </c>
      <c r="CZ11" s="139">
        <f>(COUNTIFS('Estruturante Móvel'!$M:$M,$B11,'Estruturante Móvel'!$AM:$AM,CZ$4))-(COUNTIFS('Estruturante Móvel'!$M:$M,$B11,'Estruturante Móvel'!$AM:$AM,CZ$4,'Estruturante Móvel'!$AQ:$AQ,"REPARO FO"))</f>
        <v>0</v>
      </c>
      <c r="DA11" s="140">
        <f>(COUNTIFS('Estruturante Móvel'!$M:$M,$B10,'Estruturante Móvel'!$C:$C,"&lt;&gt;PREVISTO",'Estruturante Móvel'!$G:$G,CZ$4,'Estruturante Móvel'!$L:$L,'CRONOGRAMA_CONST+MIGRACAO'!CP$7))</f>
        <v>0</v>
      </c>
      <c r="DB11" s="139">
        <f>(COUNTIFS('Estruturante Móvel'!$M:$M,$B11,'Estruturante Móvel'!$AM:$AM,DB$4))-(COUNTIFS('Estruturante Móvel'!$M:$M,$B11,'Estruturante Móvel'!$AM:$AM,DB$4,'Estruturante Móvel'!$AQ:$AQ,"REPARO FO"))</f>
        <v>0</v>
      </c>
      <c r="DC11" s="140">
        <f>(COUNTIFS('Estruturante Móvel'!$M:$M,$B10,'Estruturante Móvel'!$C:$C,"&lt;&gt;PREVISTO",'Estruturante Móvel'!$G:$G,DB$4,'Estruturante Móvel'!$L:$L,'CRONOGRAMA_CONST+MIGRACAO'!CR$7))</f>
        <v>0</v>
      </c>
      <c r="DD11" s="139">
        <f>(COUNTIFS('Estruturante Móvel'!$M:$M,$B11,'Estruturante Móvel'!$AM:$AM,DD$4))-(COUNTIFS('Estruturante Móvel'!$M:$M,$B11,'Estruturante Móvel'!$AM:$AM,DD$4,'Estruturante Móvel'!$AQ:$AQ,"REPARO FO"))</f>
        <v>0</v>
      </c>
      <c r="DE11" s="140">
        <f>(COUNTIFS('Estruturante Móvel'!$M:$M,$B10,'Estruturante Móvel'!$C:$C,"&lt;&gt;PREVISTO",'Estruturante Móvel'!$G:$G,DD$4,'Estruturante Móvel'!$L:$L,'CRONOGRAMA_CONST+MIGRACAO'!CT$7))</f>
        <v>0</v>
      </c>
      <c r="DF11" s="139">
        <f>(COUNTIFS('Estruturante Móvel'!$M:$M,$B11,'Estruturante Móvel'!$AM:$AM,DF$4))-(COUNTIFS('Estruturante Móvel'!$M:$M,$B11,'Estruturante Móvel'!$AM:$AM,DF$4,'Estruturante Móvel'!$AQ:$AQ,"REPARO FO"))</f>
        <v>0</v>
      </c>
      <c r="DG11" s="140">
        <f>(COUNTIFS('Estruturante Móvel'!$M:$M,$B10,'Estruturante Móvel'!$C:$C,"&lt;&gt;PREVISTO",'Estruturante Móvel'!$G:$G,DF$4,'Estruturante Móvel'!$L:$L,'CRONOGRAMA_CONST+MIGRACAO'!CV$7))</f>
        <v>0</v>
      </c>
      <c r="DH11" s="139">
        <f>(COUNTIFS('Estruturante Móvel'!$M:$M,$B11,'Estruturante Móvel'!$AM:$AM,DH$4))-(COUNTIFS('Estruturante Móvel'!$M:$M,$B11,'Estruturante Móvel'!$AM:$AM,DH$4,'Estruturante Móvel'!$AQ:$AQ,"REPARO FO"))</f>
        <v>0</v>
      </c>
      <c r="DI11" s="140">
        <f>(COUNTIFS('Estruturante Móvel'!$M:$M,$B10,'Estruturante Móvel'!$C:$C,"&lt;&gt;PREVISTO",'Estruturante Móvel'!$G:$G,DH$4,'Estruturante Móvel'!$L:$L,'CRONOGRAMA_CONST+MIGRACAO'!CX$7))</f>
        <v>0</v>
      </c>
      <c r="DJ11" s="139">
        <f>(COUNTIFS('Estruturante Móvel'!$M:$M,$B11,'Estruturante Móvel'!$AM:$AM,DJ$4))-(COUNTIFS('Estruturante Móvel'!$M:$M,$B11,'Estruturante Móvel'!$AM:$AM,DJ$4,'Estruturante Móvel'!$AQ:$AQ,"REPARO FO"))</f>
        <v>0</v>
      </c>
      <c r="DK11" s="140">
        <f>(COUNTIFS('Estruturante Móvel'!$M:$M,$B10,'Estruturante Móvel'!$C:$C,"&lt;&gt;PREVISTO",'Estruturante Móvel'!$G:$G,DJ$4,'Estruturante Móvel'!$L:$L,'CRONOGRAMA_CONST+MIGRACAO'!CZ$7))</f>
        <v>0</v>
      </c>
      <c r="DL11" s="139">
        <f>(COUNTIFS('Estruturante Móvel'!$M:$M,$B11,'Estruturante Móvel'!$AM:$AM,DL$4))-(COUNTIFS('Estruturante Móvel'!$M:$M,$B11,'Estruturante Móvel'!$AM:$AM,DL$4,'Estruturante Móvel'!$AQ:$AQ,"REPARO FO"))</f>
        <v>0</v>
      </c>
      <c r="DM11" s="140">
        <f>(COUNTIFS('Estruturante Móvel'!$M:$M,$B10,'Estruturante Móvel'!$C:$C,"&lt;&gt;PREVISTO",'Estruturante Móvel'!$G:$G,DL$4,'Estruturante Móvel'!$L:$L,'CRONOGRAMA_CONST+MIGRACAO'!DB$7))</f>
        <v>0</v>
      </c>
      <c r="DN11" s="139">
        <f>(COUNTIFS('Estruturante Móvel'!$M:$M,$B11,'Estruturante Móvel'!$AM:$AM,DN$4))-(COUNTIFS('Estruturante Móvel'!$M:$M,$B11,'Estruturante Móvel'!$AM:$AM,DN$4,'Estruturante Móvel'!$AQ:$AQ,"REPARO FO"))</f>
        <v>0</v>
      </c>
      <c r="DO11" s="140">
        <f>(COUNTIFS('Estruturante Móvel'!$M:$M,$B10,'Estruturante Móvel'!$C:$C,"&lt;&gt;PREVISTO",'Estruturante Móvel'!$G:$G,DN$4,'Estruturante Móvel'!$L:$L,'CRONOGRAMA_CONST+MIGRACAO'!DD$7))</f>
        <v>0</v>
      </c>
      <c r="DP11" s="139">
        <f>(COUNTIFS('Estruturante Móvel'!$M:$M,$B11,'Estruturante Móvel'!$AM:$AM,DP$4))-(COUNTIFS('Estruturante Móvel'!$M:$M,$B11,'Estruturante Móvel'!$AM:$AM,DP$4,'Estruturante Móvel'!$AQ:$AQ,"REPARO FO"))</f>
        <v>0</v>
      </c>
      <c r="DQ11" s="140">
        <f>(COUNTIFS('Estruturante Móvel'!$M:$M,$B10,'Estruturante Móvel'!$C:$C,"&lt;&gt;PREVISTO",'Estruturante Móvel'!$G:$G,DP$4,'Estruturante Móvel'!$L:$L,'CRONOGRAMA_CONST+MIGRACAO'!DF$7))</f>
        <v>0</v>
      </c>
      <c r="DR11" s="139">
        <f>(COUNTIFS('Estruturante Móvel'!$M:$M,$B11,'Estruturante Móvel'!$AM:$AM,DR$4))-(COUNTIFS('Estruturante Móvel'!$M:$M,$B11,'Estruturante Móvel'!$AM:$AM,DR$4,'Estruturante Móvel'!$AQ:$AQ,"REPARO FO"))</f>
        <v>0</v>
      </c>
      <c r="DS11" s="140">
        <f>(COUNTIFS('Estruturante Móvel'!$M:$M,$B10,'Estruturante Móvel'!$C:$C,"&lt;&gt;PREVISTO",'Estruturante Móvel'!$G:$G,DR$4,'Estruturante Móvel'!$L:$L,'CRONOGRAMA_CONST+MIGRACAO'!DH$7))</f>
        <v>0</v>
      </c>
      <c r="DT11" s="139">
        <f>(COUNTIFS('Estruturante Móvel'!$M:$M,$B11,'Estruturante Móvel'!$AM:$AM,DT$4))-(COUNTIFS('Estruturante Móvel'!$M:$M,$B11,'Estruturante Móvel'!$AM:$AM,DT$4,'Estruturante Móvel'!$AQ:$AQ,"REPARO FO"))</f>
        <v>0</v>
      </c>
      <c r="DU11" s="140">
        <f>(COUNTIFS('Estruturante Móvel'!$M:$M,$B10,'Estruturante Móvel'!$C:$C,"&lt;&gt;PREVISTO",'Estruturante Móvel'!$G:$G,DT$4,'Estruturante Móvel'!$L:$L,'CRONOGRAMA_CONST+MIGRACAO'!DJ$7))</f>
        <v>0</v>
      </c>
      <c r="DV11" s="139">
        <f>(COUNTIFS('Estruturante Móvel'!$M:$M,$B11,'Estruturante Móvel'!$AM:$AM,DV$4))-(COUNTIFS('Estruturante Móvel'!$M:$M,$B11,'Estruturante Móvel'!$AM:$AM,DV$4,'Estruturante Móvel'!$AQ:$AQ,"REPARO FO"))</f>
        <v>0</v>
      </c>
      <c r="DW11" s="140">
        <f>(COUNTIFS('Estruturante Móvel'!$M:$M,$B10,'Estruturante Móvel'!$C:$C,"&lt;&gt;PREVISTO",'Estruturante Móvel'!$G:$G,DV$4,'Estruturante Móvel'!$L:$L,'CRONOGRAMA_CONST+MIGRACAO'!DL$7))</f>
        <v>0</v>
      </c>
      <c r="DX11" s="139">
        <f>(COUNTIFS('Estruturante Móvel'!$M:$M,$B11,'Estruturante Móvel'!$AM:$AM,DX$4))-(COUNTIFS('Estruturante Móvel'!$M:$M,$B11,'Estruturante Móvel'!$AM:$AM,DX$4,'Estruturante Móvel'!$AQ:$AQ,"REPARO FO"))</f>
        <v>0</v>
      </c>
      <c r="DY11" s="140">
        <f>(COUNTIFS('Estruturante Móvel'!$M:$M,$B10,'Estruturante Móvel'!$C:$C,"&lt;&gt;PREVISTO",'Estruturante Móvel'!$G:$G,DX$4,'Estruturante Móvel'!$L:$L,'CRONOGRAMA_CONST+MIGRACAO'!DN$7))</f>
        <v>0</v>
      </c>
      <c r="DZ11" s="139">
        <f>(COUNTIFS('Estruturante Móvel'!$M:$M,$B11,'Estruturante Móvel'!$AM:$AM,DZ$4))-(COUNTIFS('Estruturante Móvel'!$M:$M,$B11,'Estruturante Móvel'!$AM:$AM,DZ$4,'Estruturante Móvel'!$AQ:$AQ,"REPARO FO"))</f>
        <v>0</v>
      </c>
      <c r="EA11" s="140">
        <f>(COUNTIFS('Estruturante Móvel'!$M:$M,$B10,'Estruturante Móvel'!$C:$C,"&lt;&gt;PREVISTO",'Estruturante Móvel'!$G:$G,DZ$4,'Estruturante Móvel'!$L:$L,'CRONOGRAMA_CONST+MIGRACAO'!DP$7))</f>
        <v>0</v>
      </c>
      <c r="EB11" s="139">
        <f>(COUNTIFS('Estruturante Móvel'!$M:$M,$B11,'Estruturante Móvel'!$AM:$AM,EB$4))-(COUNTIFS('Estruturante Móvel'!$M:$M,$B11,'Estruturante Móvel'!$AM:$AM,EB$4,'Estruturante Móvel'!$AQ:$AQ,"REPARO FO"))</f>
        <v>0</v>
      </c>
      <c r="EC11" s="140">
        <f>(COUNTIFS('Estruturante Móvel'!$M:$M,$B10,'Estruturante Móvel'!$C:$C,"&lt;&gt;PREVISTO",'Estruturante Móvel'!$G:$G,EB$4,'Estruturante Móvel'!$L:$L,'CRONOGRAMA_CONST+MIGRACAO'!DR$7))</f>
        <v>0</v>
      </c>
      <c r="ED11" s="139">
        <f>(COUNTIFS('Estruturante Móvel'!$M:$M,$B11,'Estruturante Móvel'!$AM:$AM,ED$4))-(COUNTIFS('Estruturante Móvel'!$M:$M,$B11,'Estruturante Móvel'!$AM:$AM,ED$4,'Estruturante Móvel'!$AQ:$AQ,"REPARO FO"))</f>
        <v>0</v>
      </c>
      <c r="EE11" s="140">
        <f>(COUNTIFS('Estruturante Móvel'!$M:$M,$B10,'Estruturante Móvel'!$C:$C,"&lt;&gt;PREVISTO",'Estruturante Móvel'!$G:$G,ED$4,'Estruturante Móvel'!$L:$L,'CRONOGRAMA_CONST+MIGRACAO'!DT$7))</f>
        <v>0</v>
      </c>
      <c r="EF11" s="139">
        <f>(COUNTIFS('Estruturante Móvel'!$M:$M,$B11,'Estruturante Móvel'!$AM:$AM,EF$4))-(COUNTIFS('Estruturante Móvel'!$M:$M,$B11,'Estruturante Móvel'!$AM:$AM,EF$4,'Estruturante Móvel'!$AQ:$AQ,"REPARO FO"))</f>
        <v>0</v>
      </c>
      <c r="EG11" s="140">
        <f>(COUNTIFS('Estruturante Móvel'!$M:$M,$B10,'Estruturante Móvel'!$C:$C,"&lt;&gt;PREVISTO",'Estruturante Móvel'!$G:$G,EF$4,'Estruturante Móvel'!$L:$L,'CRONOGRAMA_CONST+MIGRACAO'!DV$7))</f>
        <v>0</v>
      </c>
      <c r="EH11" s="139">
        <f>(COUNTIFS('Estruturante Móvel'!$M:$M,$B11,'Estruturante Móvel'!$AM:$AM,EH$4))-(COUNTIFS('Estruturante Móvel'!$M:$M,$B11,'Estruturante Móvel'!$AM:$AM,EH$4,'Estruturante Móvel'!$AQ:$AQ,"REPARO FO"))</f>
        <v>0</v>
      </c>
      <c r="EI11" s="140">
        <f>(COUNTIFS('Estruturante Móvel'!$M:$M,$B10,'Estruturante Móvel'!$C:$C,"&lt;&gt;PREVISTO",'Estruturante Móvel'!$G:$G,EH$4,'Estruturante Móvel'!$L:$L,'CRONOGRAMA_CONST+MIGRACAO'!DX$7))</f>
        <v>0</v>
      </c>
      <c r="EJ11" s="139">
        <f>(COUNTIFS('Estruturante Móvel'!$M:$M,$B11,'Estruturante Móvel'!$AM:$AM,EJ$4))-(COUNTIFS('Estruturante Móvel'!$M:$M,$B11,'Estruturante Móvel'!$AM:$AM,EJ$4,'Estruturante Móvel'!$AQ:$AQ,"REPARO FO"))</f>
        <v>0</v>
      </c>
      <c r="EK11" s="140">
        <f>(COUNTIFS('Estruturante Móvel'!$M:$M,$B10,'Estruturante Móvel'!$C:$C,"&lt;&gt;PREVISTO",'Estruturante Móvel'!$G:$G,EJ$4,'Estruturante Móvel'!$L:$L,'CRONOGRAMA_CONST+MIGRACAO'!DZ$7))</f>
        <v>0</v>
      </c>
      <c r="EL11" s="139">
        <f>(COUNTIFS('Estruturante Móvel'!$M:$M,$B11,'Estruturante Móvel'!$AM:$AM,EL$4))-(COUNTIFS('Estruturante Móvel'!$M:$M,$B11,'Estruturante Móvel'!$AM:$AM,EL$4,'Estruturante Móvel'!$AQ:$AQ,"REPARO FO"))</f>
        <v>0</v>
      </c>
      <c r="EM11" s="140">
        <f>(COUNTIFS('Estruturante Móvel'!$M:$M,$B10,'Estruturante Móvel'!$C:$C,"&lt;&gt;PREVISTO",'Estruturante Móvel'!$G:$G,EL$4,'Estruturante Móvel'!$L:$L,'CRONOGRAMA_CONST+MIGRACAO'!EB$7))</f>
        <v>0</v>
      </c>
      <c r="EN11" s="139">
        <f>(COUNTIFS('Estruturante Móvel'!$M:$M,$B11,'Estruturante Móvel'!$AM:$AM,EN$4))-(COUNTIFS('Estruturante Móvel'!$M:$M,$B11,'Estruturante Móvel'!$AM:$AM,EN$4,'Estruturante Móvel'!$AQ:$AQ,"REPARO FO"))</f>
        <v>0</v>
      </c>
      <c r="EO11" s="140">
        <f>(COUNTIFS('Estruturante Móvel'!$M:$M,$B10,'Estruturante Móvel'!$C:$C,"&lt;&gt;PREVISTO",'Estruturante Móvel'!$G:$G,EN$4,'Estruturante Móvel'!$L:$L,'CRONOGRAMA_CONST+MIGRACAO'!ED$7))</f>
        <v>0</v>
      </c>
      <c r="EP11" s="139">
        <f>(COUNTIFS('Estruturante Móvel'!$M:$M,$B11,'Estruturante Móvel'!$AM:$AM,EP$4))-(COUNTIFS('Estruturante Móvel'!$M:$M,$B11,'Estruturante Móvel'!$AM:$AM,EP$4,'Estruturante Móvel'!$AQ:$AQ,"REPARO FO"))</f>
        <v>0</v>
      </c>
      <c r="EQ11" s="140">
        <f>(COUNTIFS('Estruturante Móvel'!$M:$M,$B10,'Estruturante Móvel'!$C:$C,"&lt;&gt;PREVISTO",'Estruturante Móvel'!$G:$G,EP$4,'Estruturante Móvel'!$L:$L,'CRONOGRAMA_CONST+MIGRACAO'!EF$7))</f>
        <v>0</v>
      </c>
      <c r="ER11" s="139">
        <f>(COUNTIFS('Estruturante Móvel'!$M:$M,$B11,'Estruturante Móvel'!$AM:$AM,ER$4))-(COUNTIFS('Estruturante Móvel'!$M:$M,$B11,'Estruturante Móvel'!$AM:$AM,ER$4,'Estruturante Móvel'!$AQ:$AQ,"REPARO FO"))</f>
        <v>0</v>
      </c>
      <c r="ES11" s="140">
        <f>(COUNTIFS('Estruturante Móvel'!$M:$M,$B10,'Estruturante Móvel'!$C:$C,"&lt;&gt;PREVISTO",'Estruturante Móvel'!$G:$G,ER$4,'Estruturante Móvel'!$L:$L,'CRONOGRAMA_CONST+MIGRACAO'!EH$7))</f>
        <v>0</v>
      </c>
      <c r="ET11" s="139">
        <f>(COUNTIFS('Estruturante Móvel'!$M:$M,$B11,'Estruturante Móvel'!$AM:$AM,ET$4))-(COUNTIFS('Estruturante Móvel'!$M:$M,$B11,'Estruturante Móvel'!$AM:$AM,ET$4,'Estruturante Móvel'!$AQ:$AQ,"REPARO FO"))</f>
        <v>0</v>
      </c>
      <c r="EU11" s="140">
        <f>(COUNTIFS('Estruturante Móvel'!$M:$M,$B10,'Estruturante Móvel'!$C:$C,"&lt;&gt;PREVISTO",'Estruturante Móvel'!$G:$G,ET$4,'Estruturante Móvel'!$L:$L,'CRONOGRAMA_CONST+MIGRACAO'!EJ$7))</f>
        <v>0</v>
      </c>
      <c r="EV11" s="139">
        <f>(COUNTIFS('Estruturante Móvel'!$M:$M,$B11,'Estruturante Móvel'!$AM:$AM,EV$4))-(COUNTIFS('Estruturante Móvel'!$M:$M,$B11,'Estruturante Móvel'!$AM:$AM,EV$4,'Estruturante Móvel'!$AQ:$AQ,"REPARO FO"))</f>
        <v>0</v>
      </c>
      <c r="EW11" s="140">
        <f>(COUNTIFS('Estruturante Móvel'!$M:$M,$B10,'Estruturante Móvel'!$C:$C,"&lt;&gt;PREVISTO",'Estruturante Móvel'!$G:$G,EV$4,'Estruturante Móvel'!$L:$L,'CRONOGRAMA_CONST+MIGRACAO'!EL$7))</f>
        <v>0</v>
      </c>
      <c r="EX11" s="139">
        <f>(COUNTIFS('Estruturante Móvel'!$M:$M,$B11,'Estruturante Móvel'!$AM:$AM,EX$4))-(COUNTIFS('Estruturante Móvel'!$M:$M,$B11,'Estruturante Móvel'!$AM:$AM,EX$4,'Estruturante Móvel'!$AQ:$AQ,"REPARO FO"))</f>
        <v>0</v>
      </c>
      <c r="EY11" s="140">
        <f>(COUNTIFS('Estruturante Móvel'!$M:$M,$B10,'Estruturante Móvel'!$C:$C,"&lt;&gt;PREVISTO",'Estruturante Móvel'!$G:$G,EX$4,'Estruturante Móvel'!$L:$L,'CRONOGRAMA_CONST+MIGRACAO'!EN$7))</f>
        <v>0</v>
      </c>
      <c r="EZ11" s="139">
        <f>(COUNTIFS('Estruturante Móvel'!$M:$M,$B11,'Estruturante Móvel'!$AM:$AM,EZ$4))-(COUNTIFS('Estruturante Móvel'!$M:$M,$B11,'Estruturante Móvel'!$AM:$AM,EZ$4,'Estruturante Móvel'!$AQ:$AQ,"REPARO FO"))</f>
        <v>0</v>
      </c>
      <c r="FA11" s="140">
        <f>(COUNTIFS('Estruturante Móvel'!$M:$M,$B10,'Estruturante Móvel'!$C:$C,"&lt;&gt;PREVISTO",'Estruturante Móvel'!$G:$G,EZ$4,'Estruturante Móvel'!$L:$L,'CRONOGRAMA_CONST+MIGRACAO'!EP$7))</f>
        <v>0</v>
      </c>
      <c r="FB11" s="139">
        <f>(COUNTIFS('Estruturante Móvel'!$M:$M,$B11,'Estruturante Móvel'!$AM:$AM,FB$4))-(COUNTIFS('Estruturante Móvel'!$M:$M,$B11,'Estruturante Móvel'!$AM:$AM,FB$4,'Estruturante Móvel'!$AQ:$AQ,"REPARO FO"))</f>
        <v>0</v>
      </c>
      <c r="FC11" s="140">
        <f>(COUNTIFS('Estruturante Móvel'!$M:$M,$B10,'Estruturante Móvel'!$C:$C,"&lt;&gt;PREVISTO",'Estruturante Móvel'!$G:$G,FB$4,'Estruturante Móvel'!$L:$L,'CRONOGRAMA_CONST+MIGRACAO'!ER$7))</f>
        <v>0</v>
      </c>
      <c r="FD11" s="139">
        <f>(COUNTIFS('Estruturante Móvel'!$M:$M,$B11,'Estruturante Móvel'!$AM:$AM,FD$4))-(COUNTIFS('Estruturante Móvel'!$M:$M,$B11,'Estruturante Móvel'!$AM:$AM,FD$4,'Estruturante Móvel'!$AQ:$AQ,"REPARO FO"))</f>
        <v>0</v>
      </c>
      <c r="FE11" s="140">
        <f>(COUNTIFS('Estruturante Móvel'!$M:$M,$B10,'Estruturante Móvel'!$C:$C,"&lt;&gt;PREVISTO",'Estruturante Móvel'!$G:$G,FD$4,'Estruturante Móvel'!$L:$L,'CRONOGRAMA_CONST+MIGRACAO'!ET$7))</f>
        <v>0</v>
      </c>
      <c r="FF11" s="139">
        <f>(COUNTIFS('Estruturante Móvel'!$M:$M,$B11,'Estruturante Móvel'!$AM:$AM,FF$4))-(COUNTIFS('Estruturante Móvel'!$M:$M,$B11,'Estruturante Móvel'!$AM:$AM,FF$4,'Estruturante Móvel'!$AQ:$AQ,"REPARO FO"))</f>
        <v>0</v>
      </c>
      <c r="FG11" s="140">
        <f>(COUNTIFS('Estruturante Móvel'!$M:$M,$B10,'Estruturante Móvel'!$C:$C,"&lt;&gt;PREVISTO",'Estruturante Móvel'!$G:$G,FF$4,'Estruturante Móvel'!$L:$L,'CRONOGRAMA_CONST+MIGRACAO'!EV$7))</f>
        <v>0</v>
      </c>
      <c r="FH11" s="139">
        <f>(COUNTIFS('Estruturante Móvel'!$M:$M,$B11,'Estruturante Móvel'!$AM:$AM,FH$4))-(COUNTIFS('Estruturante Móvel'!$M:$M,$B11,'Estruturante Móvel'!$AM:$AM,FH$4,'Estruturante Móvel'!$AQ:$AQ,"REPARO FO"))</f>
        <v>0</v>
      </c>
      <c r="FI11" s="140">
        <f>(COUNTIFS('Estruturante Móvel'!$M:$M,$B10,'Estruturante Móvel'!$C:$C,"&lt;&gt;PREVISTO",'Estruturante Móvel'!$G:$G,FH$4,'Estruturante Móvel'!$L:$L,'CRONOGRAMA_CONST+MIGRACAO'!EX$7))</f>
        <v>0</v>
      </c>
      <c r="FJ11" s="139">
        <f>(COUNTIFS('Estruturante Móvel'!$M:$M,$B11,'Estruturante Móvel'!$AM:$AM,FJ$4))-(COUNTIFS('Estruturante Móvel'!$M:$M,$B11,'Estruturante Móvel'!$AM:$AM,FJ$4,'Estruturante Móvel'!$AQ:$AQ,"REPARO FO"))</f>
        <v>0</v>
      </c>
      <c r="FK11" s="140">
        <f>(COUNTIFS('Estruturante Móvel'!$M:$M,$B10,'Estruturante Móvel'!$C:$C,"&lt;&gt;PREVISTO",'Estruturante Móvel'!$G:$G,FJ$4,'Estruturante Móvel'!$L:$L,'CRONOGRAMA_CONST+MIGRACAO'!EZ$7))</f>
        <v>0</v>
      </c>
      <c r="FL11" s="139">
        <f>(COUNTIFS('Estruturante Móvel'!$M:$M,$B11,'Estruturante Móvel'!$AM:$AM,FL$4))-(COUNTIFS('Estruturante Móvel'!$M:$M,$B11,'Estruturante Móvel'!$AM:$AM,FL$4,'Estruturante Móvel'!$AQ:$AQ,"REPARO FO"))</f>
        <v>0</v>
      </c>
      <c r="FM11" s="140">
        <f>(COUNTIFS('Estruturante Móvel'!$M:$M,$B10,'Estruturante Móvel'!$C:$C,"&lt;&gt;PREVISTO",'Estruturante Móvel'!$G:$G,FL$4,'Estruturante Móvel'!$L:$L,'CRONOGRAMA_CONST+MIGRACAO'!FB$7))</f>
        <v>0</v>
      </c>
      <c r="FN11" s="139">
        <f>(COUNTIFS('Estruturante Móvel'!$M:$M,$B11,'Estruturante Móvel'!$AM:$AM,FN$4))-(COUNTIFS('Estruturante Móvel'!$M:$M,$B11,'Estruturante Móvel'!$AM:$AM,FN$4,'Estruturante Móvel'!$AQ:$AQ,"REPARO FO"))</f>
        <v>0</v>
      </c>
      <c r="FO11" s="140">
        <f>(COUNTIFS('Estruturante Móvel'!$M:$M,$B10,'Estruturante Móvel'!$C:$C,"&lt;&gt;PREVISTO",'Estruturante Móvel'!$G:$G,FN$4,'Estruturante Móvel'!$L:$L,'CRONOGRAMA_CONST+MIGRACAO'!FD$7))</f>
        <v>0</v>
      </c>
      <c r="FP11" s="139">
        <f>(COUNTIFS('Estruturante Móvel'!$M:$M,$B11,'Estruturante Móvel'!$AM:$AM,FP$4))-(COUNTIFS('Estruturante Móvel'!$M:$M,$B11,'Estruturante Móvel'!$AM:$AM,FP$4,'Estruturante Móvel'!$AQ:$AQ,"REPARO FO"))</f>
        <v>0</v>
      </c>
      <c r="FQ11" s="140">
        <f>(COUNTIFS('Estruturante Móvel'!$M:$M,$B10,'Estruturante Móvel'!$C:$C,"&lt;&gt;PREVISTO",'Estruturante Móvel'!$G:$G,FP$4,'Estruturante Móvel'!$L:$L,'CRONOGRAMA_CONST+MIGRACAO'!FF$7))</f>
        <v>0</v>
      </c>
      <c r="FR11" s="139">
        <f>(COUNTIFS('Estruturante Móvel'!$M:$M,$B11,'Estruturante Móvel'!$AM:$AM,FR$4))-(COUNTIFS('Estruturante Móvel'!$M:$M,$B11,'Estruturante Móvel'!$AM:$AM,FR$4,'Estruturante Móvel'!$AQ:$AQ,"REPARO FO"))</f>
        <v>0</v>
      </c>
      <c r="FS11" s="140">
        <f>(COUNTIFS('Estruturante Móvel'!$M:$M,$B10,'Estruturante Móvel'!$C:$C,"&lt;&gt;PREVISTO",'Estruturante Móvel'!$G:$G,FR$4,'Estruturante Móvel'!$L:$L,'CRONOGRAMA_CONST+MIGRACAO'!FH$7))</f>
        <v>0</v>
      </c>
      <c r="FT11" s="139">
        <f>(COUNTIFS('Estruturante Móvel'!$M:$M,$B11,'Estruturante Móvel'!$AM:$AM,FT$4))-(COUNTIFS('Estruturante Móvel'!$M:$M,$B11,'Estruturante Móvel'!$AM:$AM,FT$4,'Estruturante Móvel'!$AQ:$AQ,"REPARO FO"))</f>
        <v>0</v>
      </c>
      <c r="FU11" s="140">
        <f>(COUNTIFS('Estruturante Móvel'!$M:$M,$B10,'Estruturante Móvel'!$C:$C,"&lt;&gt;PREVISTO",'Estruturante Móvel'!$G:$G,FT$4,'Estruturante Móvel'!$L:$L,'CRONOGRAMA_CONST+MIGRACAO'!FJ$7))</f>
        <v>0</v>
      </c>
      <c r="FV11" s="139">
        <f>(COUNTIFS('Estruturante Móvel'!$M:$M,$B11,'Estruturante Móvel'!$AM:$AM,FV$4))-(COUNTIFS('Estruturante Móvel'!$M:$M,$B11,'Estruturante Móvel'!$AM:$AM,FV$4,'Estruturante Móvel'!$AQ:$AQ,"REPARO FO"))</f>
        <v>0</v>
      </c>
      <c r="FW11" s="140">
        <f>(COUNTIFS('Estruturante Móvel'!$M:$M,$B10,'Estruturante Móvel'!$C:$C,"&lt;&gt;PREVISTO",'Estruturante Móvel'!$G:$G,FV$4,'Estruturante Móvel'!$L:$L,'CRONOGRAMA_CONST+MIGRACAO'!FL$7))</f>
        <v>0</v>
      </c>
      <c r="FX11" s="139">
        <f>(COUNTIFS('Estruturante Móvel'!$M:$M,$B11,'Estruturante Móvel'!$AM:$AM,FX$4))-(COUNTIFS('Estruturante Móvel'!$M:$M,$B11,'Estruturante Móvel'!$AM:$AM,FX$4,'Estruturante Móvel'!$AQ:$AQ,"REPARO FO"))</f>
        <v>0</v>
      </c>
      <c r="FY11" s="140">
        <f>(COUNTIFS('Estruturante Móvel'!$M:$M,$B10,'Estruturante Móvel'!$C:$C,"&lt;&gt;PREVISTO",'Estruturante Móvel'!$G:$G,FX$4,'Estruturante Móvel'!$L:$L,'CRONOGRAMA_CONST+MIGRACAO'!FN$7))</f>
        <v>0</v>
      </c>
      <c r="FZ11" s="139">
        <f>(COUNTIFS('Estruturante Móvel'!$M:$M,$B11,'Estruturante Móvel'!$AM:$AM,FZ$4))-(COUNTIFS('Estruturante Móvel'!$M:$M,$B11,'Estruturante Móvel'!$AM:$AM,FZ$4,'Estruturante Móvel'!$AQ:$AQ,"REPARO FO"))</f>
        <v>0</v>
      </c>
      <c r="GA11" s="140">
        <f>(COUNTIFS('Estruturante Móvel'!$M:$M,$B10,'Estruturante Móvel'!$C:$C,"&lt;&gt;PREVISTO",'Estruturante Móvel'!$G:$G,FZ$4,'Estruturante Móvel'!$L:$L,'CRONOGRAMA_CONST+MIGRACAO'!FP$7))</f>
        <v>0</v>
      </c>
      <c r="GB11" s="139">
        <f>(COUNTIFS('Estruturante Móvel'!$M:$M,$B11,'Estruturante Móvel'!$AM:$AM,GB$4))-(COUNTIFS('Estruturante Móvel'!$M:$M,$B11,'Estruturante Móvel'!$AM:$AM,GB$4,'Estruturante Móvel'!$AQ:$AQ,"REPARO FO"))</f>
        <v>0</v>
      </c>
      <c r="GC11" s="140">
        <f>(COUNTIFS('Estruturante Móvel'!$M:$M,$B10,'Estruturante Móvel'!$C:$C,"&lt;&gt;PREVISTO",'Estruturante Móvel'!$G:$G,GB$4,'Estruturante Móvel'!$L:$L,'CRONOGRAMA_CONST+MIGRACAO'!FR$7))</f>
        <v>0</v>
      </c>
      <c r="GD11" s="139">
        <f>(COUNTIFS('Estruturante Móvel'!$M:$M,$B11,'Estruturante Móvel'!$AM:$AM,GD$4))-(COUNTIFS('Estruturante Móvel'!$M:$M,$B11,'Estruturante Móvel'!$AM:$AM,GD$4,'Estruturante Móvel'!$AQ:$AQ,"REPARO FO"))</f>
        <v>0</v>
      </c>
      <c r="GE11" s="140">
        <f>(COUNTIFS('Estruturante Móvel'!$M:$M,$B10,'Estruturante Móvel'!$C:$C,"&lt;&gt;PREVISTO",'Estruturante Móvel'!$G:$G,GD$4,'Estruturante Móvel'!$L:$L,'CRONOGRAMA_CONST+MIGRACAO'!FT$7))</f>
        <v>0</v>
      </c>
      <c r="GF11" s="139">
        <f>(COUNTIFS('Estruturante Móvel'!$M:$M,$B11,'Estruturante Móvel'!$AM:$AM,GF$4))-(COUNTIFS('Estruturante Móvel'!$M:$M,$B11,'Estruturante Móvel'!$AM:$AM,GF$4,'Estruturante Móvel'!$AQ:$AQ,"REPARO FO"))</f>
        <v>0</v>
      </c>
      <c r="GG11" s="140">
        <f>(COUNTIFS('Estruturante Móvel'!$M:$M,$B10,'Estruturante Móvel'!$C:$C,"&lt;&gt;PREVISTO",'Estruturante Móvel'!$G:$G,GF$4,'Estruturante Móvel'!$L:$L,'CRONOGRAMA_CONST+MIGRACAO'!FV$7))</f>
        <v>0</v>
      </c>
      <c r="GH11" s="139">
        <f>(COUNTIFS('Estruturante Móvel'!$M:$M,$B11,'Estruturante Móvel'!$AM:$AM,GH$4))-(COUNTIFS('Estruturante Móvel'!$M:$M,$B11,'Estruturante Móvel'!$AM:$AM,GH$4,'Estruturante Móvel'!$AQ:$AQ,"REPARO FO"))</f>
        <v>0</v>
      </c>
      <c r="GI11" s="140">
        <f>(COUNTIFS('Estruturante Móvel'!$M:$M,$B10,'Estruturante Móvel'!$C:$C,"&lt;&gt;PREVISTO",'Estruturante Móvel'!$G:$G,GH$4,'Estruturante Móvel'!$L:$L,'CRONOGRAMA_CONST+MIGRACAO'!FX$7))</f>
        <v>0</v>
      </c>
      <c r="GJ11" s="139">
        <f>(COUNTIFS('Estruturante Móvel'!$M:$M,$B11,'Estruturante Móvel'!$AM:$AM,GJ$4))-(COUNTIFS('Estruturante Móvel'!$M:$M,$B11,'Estruturante Móvel'!$AM:$AM,GJ$4,'Estruturante Móvel'!$AQ:$AQ,"REPARO FO"))</f>
        <v>0</v>
      </c>
      <c r="GK11" s="140">
        <f>(COUNTIFS('Estruturante Móvel'!$M:$M,$B10,'Estruturante Móvel'!$C:$C,"&lt;&gt;PREVISTO",'Estruturante Móvel'!$G:$G,GJ$4,'Estruturante Móvel'!$L:$L,'CRONOGRAMA_CONST+MIGRACAO'!FZ$7))</f>
        <v>0</v>
      </c>
      <c r="GL11" s="139">
        <f>(COUNTIFS('Estruturante Móvel'!$M:$M,$B11,'Estruturante Móvel'!$AM:$AM,GL$4))-(COUNTIFS('Estruturante Móvel'!$M:$M,$B11,'Estruturante Móvel'!$AM:$AM,GL$4,'Estruturante Móvel'!$AQ:$AQ,"REPARO FO"))</f>
        <v>0</v>
      </c>
      <c r="GM11" s="140">
        <f>(COUNTIFS('Estruturante Móvel'!$M:$M,$B10,'Estruturante Móvel'!$C:$C,"&lt;&gt;PREVISTO",'Estruturante Móvel'!$G:$G,GL$4,'Estruturante Móvel'!$L:$L,'CRONOGRAMA_CONST+MIGRACAO'!GB$7))</f>
        <v>0</v>
      </c>
      <c r="GN11" s="139">
        <f>(COUNTIFS('Estruturante Móvel'!$M:$M,$B11,'Estruturante Móvel'!$AM:$AM,GN$4))-(COUNTIFS('Estruturante Móvel'!$M:$M,$B11,'Estruturante Móvel'!$AM:$AM,GN$4,'Estruturante Móvel'!$AQ:$AQ,"REPARO FO"))</f>
        <v>0</v>
      </c>
      <c r="GO11" s="140">
        <f>(COUNTIFS('Estruturante Móvel'!$M:$M,$B10,'Estruturante Móvel'!$C:$C,"&lt;&gt;PREVISTO",'Estruturante Móvel'!$G:$G,GN$4,'Estruturante Móvel'!$L:$L,'CRONOGRAMA_CONST+MIGRACAO'!GD$7))</f>
        <v>0</v>
      </c>
      <c r="GP11" s="139">
        <f>(COUNTIFS('Estruturante Móvel'!$M:$M,$B11,'Estruturante Móvel'!$AM:$AM,GP$4))-(COUNTIFS('Estruturante Móvel'!$M:$M,$B11,'Estruturante Móvel'!$AM:$AM,GP$4,'Estruturante Móvel'!$AQ:$AQ,"REPARO FO"))</f>
        <v>0</v>
      </c>
      <c r="GQ11" s="140">
        <f>(COUNTIFS('Estruturante Móvel'!$M:$M,$B10,'Estruturante Móvel'!$C:$C,"&lt;&gt;PREVISTO",'Estruturante Móvel'!$G:$G,GP$4,'Estruturante Móvel'!$L:$L,'CRONOGRAMA_CONST+MIGRACAO'!GF$7))</f>
        <v>0</v>
      </c>
      <c r="GR11" s="139">
        <f>(COUNTIFS('Estruturante Móvel'!$M:$M,$B11,'Estruturante Móvel'!$AM:$AM,GR$4))-(COUNTIFS('Estruturante Móvel'!$M:$M,$B11,'Estruturante Móvel'!$AM:$AM,GR$4,'Estruturante Móvel'!$AQ:$AQ,"REPARO FO"))</f>
        <v>0</v>
      </c>
      <c r="GS11" s="140">
        <f>(COUNTIFS('Estruturante Móvel'!$M:$M,$B10,'Estruturante Móvel'!$C:$C,"&lt;&gt;PREVISTO",'Estruturante Móvel'!$G:$G,GR$4,'Estruturante Móvel'!$L:$L,'CRONOGRAMA_CONST+MIGRACAO'!GH$7))</f>
        <v>0</v>
      </c>
      <c r="GT11" s="139">
        <f>(COUNTIFS('Estruturante Móvel'!$M:$M,$B11,'Estruturante Móvel'!$AM:$AM,GT$4))-(COUNTIFS('Estruturante Móvel'!$M:$M,$B11,'Estruturante Móvel'!$AM:$AM,GT$4,'Estruturante Móvel'!$AQ:$AQ,"REPARO FO"))</f>
        <v>0</v>
      </c>
      <c r="GU11" s="140">
        <f>(COUNTIFS('Estruturante Móvel'!$M:$M,$B10,'Estruturante Móvel'!$C:$C,"&lt;&gt;PREVISTO",'Estruturante Móvel'!$G:$G,GT$4,'Estruturante Móvel'!$L:$L,'CRONOGRAMA_CONST+MIGRACAO'!GJ$7))</f>
        <v>0</v>
      </c>
      <c r="GV11" s="139">
        <f>(COUNTIFS('Estruturante Móvel'!$M:$M,$B11,'Estruturante Móvel'!$AM:$AM,GV$4))-(COUNTIFS('Estruturante Móvel'!$M:$M,$B11,'Estruturante Móvel'!$AM:$AM,GV$4,'Estruturante Móvel'!$AQ:$AQ,"REPARO FO"))</f>
        <v>0</v>
      </c>
      <c r="GW11" s="140">
        <f>(COUNTIFS('Estruturante Móvel'!$M:$M,$B10,'Estruturante Móvel'!$C:$C,"&lt;&gt;PREVISTO",'Estruturante Móvel'!$G:$G,GV$4,'Estruturante Móvel'!$L:$L,'CRONOGRAMA_CONST+MIGRACAO'!GL$7))</f>
        <v>0</v>
      </c>
      <c r="GX11" s="139">
        <f>(COUNTIFS('Estruturante Móvel'!$M:$M,$B11,'Estruturante Móvel'!$AM:$AM,GX$4))-(COUNTIFS('Estruturante Móvel'!$M:$M,$B11,'Estruturante Móvel'!$AM:$AM,GX$4,'Estruturante Móvel'!$AQ:$AQ,"REPARO FO"))</f>
        <v>0</v>
      </c>
      <c r="GY11" s="140">
        <f>(COUNTIFS('Estruturante Móvel'!$M:$M,$B10,'Estruturante Móvel'!$C:$C,"&lt;&gt;PREVISTO",'Estruturante Móvel'!$G:$G,GX$4,'Estruturante Móvel'!$L:$L,'CRONOGRAMA_CONST+MIGRACAO'!GN$7))</f>
        <v>0</v>
      </c>
      <c r="GZ11" s="139">
        <f>(COUNTIFS('Estruturante Móvel'!$M:$M,$B11,'Estruturante Móvel'!$AM:$AM,GZ$4))-(COUNTIFS('Estruturante Móvel'!$M:$M,$B11,'Estruturante Móvel'!$AM:$AM,GZ$4,'Estruturante Móvel'!$AQ:$AQ,"REPARO FO"))</f>
        <v>0</v>
      </c>
      <c r="HA11" s="140">
        <f>(COUNTIFS('Estruturante Móvel'!$M:$M,$B10,'Estruturante Móvel'!$C:$C,"&lt;&gt;PREVISTO",'Estruturante Móvel'!$G:$G,GZ$4,'Estruturante Móvel'!$L:$L,'CRONOGRAMA_CONST+MIGRACAO'!GP$7))</f>
        <v>0</v>
      </c>
      <c r="HB11" s="139">
        <f>(COUNTIFS('Estruturante Móvel'!$M:$M,$B11,'Estruturante Móvel'!$AM:$AM,HB$4))-(COUNTIFS('Estruturante Móvel'!$M:$M,$B11,'Estruturante Móvel'!$AM:$AM,HB$4,'Estruturante Móvel'!$AQ:$AQ,"REPARO FO"))</f>
        <v>0</v>
      </c>
      <c r="HC11" s="140">
        <f>(COUNTIFS('Estruturante Móvel'!$M:$M,$B10,'Estruturante Móvel'!$C:$C,"&lt;&gt;PREVISTO",'Estruturante Móvel'!$G:$G,HB$4,'Estruturante Móvel'!$L:$L,'CRONOGRAMA_CONST+MIGRACAO'!GR$7))</f>
        <v>0</v>
      </c>
      <c r="HD11" s="139">
        <f>(COUNTIFS('Estruturante Móvel'!$M:$M,$B11,'Estruturante Móvel'!$AM:$AM,HD$4))-(COUNTIFS('Estruturante Móvel'!$M:$M,$B11,'Estruturante Móvel'!$AM:$AM,HD$4,'Estruturante Móvel'!$AQ:$AQ,"REPARO FO"))</f>
        <v>0</v>
      </c>
      <c r="HE11" s="140">
        <f>(COUNTIFS('Estruturante Móvel'!$M:$M,$B10,'Estruturante Móvel'!$C:$C,"&lt;&gt;PREVISTO",'Estruturante Móvel'!$G:$G,HD$4,'Estruturante Móvel'!$L:$L,'CRONOGRAMA_CONST+MIGRACAO'!GT$7))</f>
        <v>0</v>
      </c>
      <c r="HF11" s="139">
        <f>(COUNTIFS('Estruturante Móvel'!$M:$M,$B11,'Estruturante Móvel'!$AM:$AM,HF$4))-(COUNTIFS('Estruturante Móvel'!$M:$M,$B11,'Estruturante Móvel'!$AM:$AM,HF$4,'Estruturante Móvel'!$AQ:$AQ,"REPARO FO"))</f>
        <v>0</v>
      </c>
      <c r="HG11" s="140">
        <f>(COUNTIFS('Estruturante Móvel'!$M:$M,$B10,'Estruturante Móvel'!$C:$C,"&lt;&gt;PREVISTO",'Estruturante Móvel'!$G:$G,HF$4,'Estruturante Móvel'!$L:$L,'CRONOGRAMA_CONST+MIGRACAO'!GV$7))</f>
        <v>0</v>
      </c>
      <c r="HH11" s="139">
        <f>(COUNTIFS('Estruturante Móvel'!$M:$M,$B11,'Estruturante Móvel'!$AM:$AM,HH$4))-(COUNTIFS('Estruturante Móvel'!$M:$M,$B11,'Estruturante Móvel'!$AM:$AM,HH$4,'Estruturante Móvel'!$AQ:$AQ,"REPARO FO"))</f>
        <v>0</v>
      </c>
      <c r="HI11" s="140">
        <f>(COUNTIFS('Estruturante Móvel'!$M:$M,$B10,'Estruturante Móvel'!$C:$C,"&lt;&gt;PREVISTO",'Estruturante Móvel'!$G:$G,HH$4,'Estruturante Móvel'!$L:$L,'CRONOGRAMA_CONST+MIGRACAO'!GX$7))</f>
        <v>0</v>
      </c>
      <c r="HJ11" s="139">
        <f>(COUNTIFS('Estruturante Móvel'!$M:$M,$B11,'Estruturante Móvel'!$AM:$AM,HJ$4))-(COUNTIFS('Estruturante Móvel'!$M:$M,$B11,'Estruturante Móvel'!$AM:$AM,HJ$4,'Estruturante Móvel'!$AQ:$AQ,"REPARO FO"))</f>
        <v>0</v>
      </c>
      <c r="HK11" s="140">
        <f>(COUNTIFS('Estruturante Móvel'!$M:$M,$B10,'Estruturante Móvel'!$C:$C,"&lt;&gt;PREVISTO",'Estruturante Móvel'!$G:$G,HJ$4,'Estruturante Móvel'!$L:$L,'CRONOGRAMA_CONST+MIGRACAO'!GZ$7))</f>
        <v>0</v>
      </c>
      <c r="HL11" s="139">
        <f>(COUNTIFS('Estruturante Móvel'!$M:$M,$B11,'Estruturante Móvel'!$AM:$AM,HL$4))-(COUNTIFS('Estruturante Móvel'!$M:$M,$B11,'Estruturante Móvel'!$AM:$AM,HL$4,'Estruturante Móvel'!$AQ:$AQ,"REPARO FO"))</f>
        <v>0</v>
      </c>
      <c r="HM11" s="140">
        <f>(COUNTIFS('Estruturante Móvel'!$M:$M,$B10,'Estruturante Móvel'!$C:$C,"&lt;&gt;PREVISTO",'Estruturante Móvel'!$G:$G,HL$4,'Estruturante Móvel'!$L:$L,'CRONOGRAMA_CONST+MIGRACAO'!HB$7))</f>
        <v>0</v>
      </c>
      <c r="HN11" s="139">
        <f>(COUNTIFS('Estruturante Móvel'!$M:$M,$B11,'Estruturante Móvel'!$AM:$AM,HN$4))-(COUNTIFS('Estruturante Móvel'!$M:$M,$B11,'Estruturante Móvel'!$AM:$AM,HN$4,'Estruturante Móvel'!$AQ:$AQ,"REPARO FO"))</f>
        <v>0</v>
      </c>
      <c r="HO11" s="140">
        <f>(COUNTIFS('Estruturante Móvel'!$M:$M,$B10,'Estruturante Móvel'!$C:$C,"&lt;&gt;PREVISTO",'Estruturante Móvel'!$G:$G,HN$4,'Estruturante Móvel'!$L:$L,'CRONOGRAMA_CONST+MIGRACAO'!HD$7))</f>
        <v>0</v>
      </c>
      <c r="HP11" s="139">
        <f>(COUNTIFS('Estruturante Móvel'!$M:$M,$B11,'Estruturante Móvel'!$AM:$AM,HP$4))-(COUNTIFS('Estruturante Móvel'!$M:$M,$B11,'Estruturante Móvel'!$AM:$AM,HP$4,'Estruturante Móvel'!$AQ:$AQ,"REPARO FO"))</f>
        <v>0</v>
      </c>
      <c r="HQ11" s="140">
        <f>(COUNTIFS('Estruturante Móvel'!$M:$M,$B10,'Estruturante Móvel'!$C:$C,"&lt;&gt;PREVISTO",'Estruturante Móvel'!$G:$G,HP$4,'Estruturante Móvel'!$L:$L,'CRONOGRAMA_CONST+MIGRACAO'!HF$7))</f>
        <v>0</v>
      </c>
      <c r="HR11" s="139">
        <f>(COUNTIFS('Estruturante Móvel'!$M:$M,$B11,'Estruturante Móvel'!$AM:$AM,HR$4))-(COUNTIFS('Estruturante Móvel'!$M:$M,$B11,'Estruturante Móvel'!$AM:$AM,HR$4,'Estruturante Móvel'!$AQ:$AQ,"REPARO FO"))</f>
        <v>0</v>
      </c>
      <c r="HS11" s="140">
        <f>(COUNTIFS('Estruturante Móvel'!$M:$M,$B10,'Estruturante Móvel'!$C:$C,"&lt;&gt;PREVISTO",'Estruturante Móvel'!$G:$G,HR$4,'Estruturante Móvel'!$L:$L,'CRONOGRAMA_CONST+MIGRACAO'!HH$7))</f>
        <v>0</v>
      </c>
      <c r="HT11" s="139">
        <f>(COUNTIFS('Estruturante Móvel'!$M:$M,$B11,'Estruturante Móvel'!$AM:$AM,HT$4))-(COUNTIFS('Estruturante Móvel'!$M:$M,$B11,'Estruturante Móvel'!$AM:$AM,HT$4,'Estruturante Móvel'!$AQ:$AQ,"REPARO FO"))</f>
        <v>0</v>
      </c>
      <c r="HU11" s="140">
        <f>(COUNTIFS('Estruturante Móvel'!$M:$M,$B10,'Estruturante Móvel'!$C:$C,"&lt;&gt;PREVISTO",'Estruturante Móvel'!$G:$G,HT$4,'Estruturante Móvel'!$L:$L,'CRONOGRAMA_CONST+MIGRACAO'!HJ$7))</f>
        <v>0</v>
      </c>
      <c r="HV11" s="139">
        <f>(COUNTIFS('Estruturante Móvel'!$M:$M,$B11,'Estruturante Móvel'!$AM:$AM,HV$4))-(COUNTIFS('Estruturante Móvel'!$M:$M,$B11,'Estruturante Móvel'!$AM:$AM,HV$4,'Estruturante Móvel'!$AQ:$AQ,"REPARO FO"))</f>
        <v>0</v>
      </c>
      <c r="HW11" s="140">
        <f>(COUNTIFS('Estruturante Móvel'!$M:$M,$B10,'Estruturante Móvel'!$C:$C,"&lt;&gt;PREVISTO",'Estruturante Móvel'!$G:$G,HV$4,'Estruturante Móvel'!$L:$L,'CRONOGRAMA_CONST+MIGRACAO'!HL$7))</f>
        <v>0</v>
      </c>
      <c r="HX11" s="139">
        <f>(COUNTIFS('Estruturante Móvel'!$M:$M,$B11,'Estruturante Móvel'!$AM:$AM,HX$4))-(COUNTIFS('Estruturante Móvel'!$M:$M,$B11,'Estruturante Móvel'!$AM:$AM,HX$4,'Estruturante Móvel'!$AQ:$AQ,"REPARO FO"))</f>
        <v>0</v>
      </c>
      <c r="HY11" s="140">
        <f>(COUNTIFS('Estruturante Móvel'!$M:$M,$B10,'Estruturante Móvel'!$C:$C,"&lt;&gt;PREVISTO",'Estruturante Móvel'!$G:$G,HX$4,'Estruturante Móvel'!$L:$L,'CRONOGRAMA_CONST+MIGRACAO'!HN$7))</f>
        <v>0</v>
      </c>
      <c r="HZ11" s="139">
        <f>(COUNTIFS('Estruturante Móvel'!$M:$M,$B11,'Estruturante Móvel'!$AM:$AM,HZ$4))-(COUNTIFS('Estruturante Móvel'!$M:$M,$B11,'Estruturante Móvel'!$AM:$AM,HZ$4,'Estruturante Móvel'!$AQ:$AQ,"REPARO FO"))</f>
        <v>0</v>
      </c>
      <c r="IA11" s="140">
        <f>(COUNTIFS('Estruturante Móvel'!$M:$M,$B10,'Estruturante Móvel'!$C:$C,"&lt;&gt;PREVISTO",'Estruturante Móvel'!$G:$G,HZ$4,'Estruturante Móvel'!$L:$L,'CRONOGRAMA_CONST+MIGRACAO'!HP$7))</f>
        <v>0</v>
      </c>
      <c r="IB11" s="139">
        <f>(COUNTIFS('Estruturante Móvel'!$M:$M,$B11,'Estruturante Móvel'!$AM:$AM,IB$4))-(COUNTIFS('Estruturante Móvel'!$M:$M,$B11,'Estruturante Móvel'!$AM:$AM,IB$4,'Estruturante Móvel'!$AQ:$AQ,"REPARO FO"))</f>
        <v>0</v>
      </c>
      <c r="IC11" s="140">
        <f>(COUNTIFS('Estruturante Móvel'!$M:$M,$B10,'Estruturante Móvel'!$C:$C,"&lt;&gt;PREVISTO",'Estruturante Móvel'!$G:$G,IB$4,'Estruturante Móvel'!$L:$L,'CRONOGRAMA_CONST+MIGRACAO'!HR$7))</f>
        <v>0</v>
      </c>
      <c r="ID11" s="139">
        <f>(COUNTIFS('Estruturante Móvel'!$M:$M,$B11,'Estruturante Móvel'!$AM:$AM,ID$4))-(COUNTIFS('Estruturante Móvel'!$M:$M,$B11,'Estruturante Móvel'!$AM:$AM,ID$4,'Estruturante Móvel'!$AQ:$AQ,"REPARO FO"))</f>
        <v>0</v>
      </c>
      <c r="IE11" s="140">
        <f>(COUNTIFS('Estruturante Móvel'!$M:$M,$B10,'Estruturante Móvel'!$C:$C,"&lt;&gt;PREVISTO",'Estruturante Móvel'!$G:$G,ID$4,'Estruturante Móvel'!$L:$L,'CRONOGRAMA_CONST+MIGRACAO'!HT$7))</f>
        <v>0</v>
      </c>
      <c r="IF11" s="139">
        <f>(COUNTIFS('Estruturante Móvel'!$M:$M,$B11,'Estruturante Móvel'!$AM:$AM,IF$4))-(COUNTIFS('Estruturante Móvel'!$M:$M,$B11,'Estruturante Móvel'!$AM:$AM,IF$4,'Estruturante Móvel'!$AQ:$AQ,"REPARO FO"))</f>
        <v>0</v>
      </c>
      <c r="IG11" s="140">
        <f>(COUNTIFS('Estruturante Móvel'!$M:$M,$B10,'Estruturante Móvel'!$C:$C,"&lt;&gt;PREVISTO",'Estruturante Móvel'!$G:$G,IF$4,'Estruturante Móvel'!$L:$L,'CRONOGRAMA_CONST+MIGRACAO'!HV$7))</f>
        <v>0</v>
      </c>
      <c r="IH11" s="139">
        <f>(COUNTIFS('Estruturante Móvel'!$M:$M,$B11,'Estruturante Móvel'!$AM:$AM,IH$4))-(COUNTIFS('Estruturante Móvel'!$M:$M,$B11,'Estruturante Móvel'!$AM:$AM,IH$4,'Estruturante Móvel'!$AQ:$AQ,"REPARO FO"))</f>
        <v>0</v>
      </c>
      <c r="II11" s="140">
        <f>(COUNTIFS('Estruturante Móvel'!$M:$M,$B10,'Estruturante Móvel'!$C:$C,"&lt;&gt;PREVISTO",'Estruturante Móvel'!$G:$G,IH$4,'Estruturante Móvel'!$L:$L,'CRONOGRAMA_CONST+MIGRACAO'!HX$7))</f>
        <v>0</v>
      </c>
      <c r="IJ11" s="139">
        <f>(COUNTIFS('Estruturante Móvel'!$M:$M,$B11,'Estruturante Móvel'!$AM:$AM,IJ$4))-(COUNTIFS('Estruturante Móvel'!$M:$M,$B11,'Estruturante Móvel'!$AM:$AM,IJ$4,'Estruturante Móvel'!$AQ:$AQ,"REPARO FO"))</f>
        <v>0</v>
      </c>
      <c r="IK11" s="140">
        <f>(COUNTIFS('Estruturante Móvel'!$M:$M,$B10,'Estruturante Móvel'!$C:$C,"&lt;&gt;PREVISTO",'Estruturante Móvel'!$G:$G,IJ$4,'Estruturante Móvel'!$L:$L,'CRONOGRAMA_CONST+MIGRACAO'!HZ$7))</f>
        <v>0</v>
      </c>
      <c r="IL11" s="139">
        <f>(COUNTIFS('Estruturante Móvel'!$M:$M,$B11,'Estruturante Móvel'!$AM:$AM,IL$4))-(COUNTIFS('Estruturante Móvel'!$M:$M,$B11,'Estruturante Móvel'!$AM:$AM,IL$4,'Estruturante Móvel'!$AQ:$AQ,"REPARO FO"))</f>
        <v>0</v>
      </c>
      <c r="IM11" s="140">
        <f>(COUNTIFS('Estruturante Móvel'!$M:$M,$B10,'Estruturante Móvel'!$C:$C,"&lt;&gt;PREVISTO",'Estruturante Móvel'!$G:$G,IL$4,'Estruturante Móvel'!$L:$L,'CRONOGRAMA_CONST+MIGRACAO'!IB$7))</f>
        <v>0</v>
      </c>
      <c r="IN11" s="139">
        <f>(COUNTIFS('Estruturante Móvel'!$M:$M,$B11,'Estruturante Móvel'!$AM:$AM,IN$4))-(COUNTIFS('Estruturante Móvel'!$M:$M,$B11,'Estruturante Móvel'!$AM:$AM,IN$4,'Estruturante Móvel'!$AQ:$AQ,"REPARO FO"))</f>
        <v>0</v>
      </c>
      <c r="IO11" s="140">
        <f>(COUNTIFS('Estruturante Móvel'!$M:$M,$B10,'Estruturante Móvel'!$C:$C,"&lt;&gt;PREVISTO",'Estruturante Móvel'!$G:$G,IN$4,'Estruturante Móvel'!$L:$L,'CRONOGRAMA_CONST+MIGRACAO'!ID$7))</f>
        <v>0</v>
      </c>
      <c r="IP11" s="139">
        <f>(COUNTIFS('Estruturante Móvel'!$M:$M,$B11,'Estruturante Móvel'!$AM:$AM,IP$4))-(COUNTIFS('Estruturante Móvel'!$M:$M,$B11,'Estruturante Móvel'!$AM:$AM,IP$4,'Estruturante Móvel'!$AQ:$AQ,"REPARO FO"))</f>
        <v>0</v>
      </c>
      <c r="IQ11" s="140">
        <f>(COUNTIFS('Estruturante Móvel'!$M:$M,$B10,'Estruturante Móvel'!$C:$C,"&lt;&gt;PREVISTO",'Estruturante Móvel'!$G:$G,IP$4,'Estruturante Móvel'!$L:$L,'CRONOGRAMA_CONST+MIGRACAO'!IF$7))</f>
        <v>0</v>
      </c>
      <c r="IR11" s="139">
        <f>(COUNTIFS('Estruturante Móvel'!$M:$M,$B11,'Estruturante Móvel'!$AM:$AM,IR$4))-(COUNTIFS('Estruturante Móvel'!$M:$M,$B11,'Estruturante Móvel'!$AM:$AM,IR$4,'Estruturante Móvel'!$AQ:$AQ,"REPARO FO"))</f>
        <v>0</v>
      </c>
      <c r="IS11" s="140">
        <f>(COUNTIFS('Estruturante Móvel'!$M:$M,$B10,'Estruturante Móvel'!$C:$C,"&lt;&gt;PREVISTO",'Estruturante Móvel'!$G:$G,IR$4,'Estruturante Móvel'!$L:$L,'CRONOGRAMA_CONST+MIGRACAO'!IH$7))</f>
        <v>0</v>
      </c>
      <c r="IT11" s="139">
        <f>(COUNTIFS('Estruturante Móvel'!$M:$M,$B11,'Estruturante Móvel'!$AM:$AM,IT$4))-(COUNTIFS('Estruturante Móvel'!$M:$M,$B11,'Estruturante Móvel'!$AM:$AM,IT$4,'Estruturante Móvel'!$AQ:$AQ,"REPARO FO"))</f>
        <v>0</v>
      </c>
      <c r="IU11" s="140">
        <f>(COUNTIFS('Estruturante Móvel'!$M:$M,$B10,'Estruturante Móvel'!$C:$C,"&lt;&gt;PREVISTO",'Estruturante Móvel'!$G:$G,IT$4,'Estruturante Móvel'!$L:$L,'CRONOGRAMA_CONST+MIGRACAO'!IJ$7))</f>
        <v>0</v>
      </c>
      <c r="IV11" s="139">
        <f>(COUNTIFS('Estruturante Móvel'!$M:$M,$B11,'Estruturante Móvel'!$AM:$AM,IV$4))-(COUNTIFS('Estruturante Móvel'!$M:$M,$B11,'Estruturante Móvel'!$AM:$AM,IV$4,'Estruturante Móvel'!$AQ:$AQ,"REPARO FO"))</f>
        <v>0</v>
      </c>
      <c r="IW11" s="140">
        <f>(COUNTIFS('Estruturante Móvel'!$M:$M,$B10,'Estruturante Móvel'!$C:$C,"&lt;&gt;PREVISTO",'Estruturante Móvel'!$G:$G,IV$4,'Estruturante Móvel'!$L:$L,'CRONOGRAMA_CONST+MIGRACAO'!IL$7))</f>
        <v>0</v>
      </c>
      <c r="IX11" s="139">
        <f>(COUNTIFS('Estruturante Móvel'!$M:$M,$B11,'Estruturante Móvel'!$AM:$AM,IX$4))-(COUNTIFS('Estruturante Móvel'!$M:$M,$B11,'Estruturante Móvel'!$AM:$AM,IX$4,'Estruturante Móvel'!$AQ:$AQ,"REPARO FO"))</f>
        <v>0</v>
      </c>
      <c r="IY11" s="140">
        <f>(COUNTIFS('Estruturante Móvel'!$M:$M,$B10,'Estruturante Móvel'!$C:$C,"&lt;&gt;PREVISTO",'Estruturante Móvel'!$G:$G,IX$4,'Estruturante Móvel'!$L:$L,'CRONOGRAMA_CONST+MIGRACAO'!IN$7))</f>
        <v>0</v>
      </c>
      <c r="IZ11" s="139">
        <f>(COUNTIFS('Estruturante Móvel'!$M:$M,$B11,'Estruturante Móvel'!$AM:$AM,IZ$4))-(COUNTIFS('Estruturante Móvel'!$M:$M,$B11,'Estruturante Móvel'!$AM:$AM,IZ$4,'Estruturante Móvel'!$AQ:$AQ,"REPARO FO"))</f>
        <v>0</v>
      </c>
      <c r="JA11" s="140">
        <f>(COUNTIFS('Estruturante Móvel'!$M:$M,$B10,'Estruturante Móvel'!$C:$C,"&lt;&gt;PREVISTO",'Estruturante Móvel'!$G:$G,IZ$4,'Estruturante Móvel'!$L:$L,'CRONOGRAMA_CONST+MIGRACAO'!IP$7))</f>
        <v>0</v>
      </c>
      <c r="JB11" s="139">
        <f>(COUNTIFS('Estruturante Móvel'!$M:$M,$B11,'Estruturante Móvel'!$AM:$AM,JB$4))-(COUNTIFS('Estruturante Móvel'!$M:$M,$B11,'Estruturante Móvel'!$AM:$AM,JB$4,'Estruturante Móvel'!$AQ:$AQ,"REPARO FO"))</f>
        <v>0</v>
      </c>
      <c r="JC11" s="140">
        <f>(COUNTIFS('Estruturante Móvel'!$M:$M,$B10,'Estruturante Móvel'!$C:$C,"&lt;&gt;PREVISTO",'Estruturante Móvel'!$G:$G,JB$4,'Estruturante Móvel'!$L:$L,'CRONOGRAMA_CONST+MIGRACAO'!IR$7))</f>
        <v>0</v>
      </c>
      <c r="JD11" s="139">
        <f>(COUNTIFS('Estruturante Móvel'!$M:$M,$B11,'Estruturante Móvel'!$AM:$AM,JD$4))-(COUNTIFS('Estruturante Móvel'!$M:$M,$B11,'Estruturante Móvel'!$AM:$AM,JD$4,'Estruturante Móvel'!$AQ:$AQ,"REPARO FO"))</f>
        <v>0</v>
      </c>
      <c r="JE11" s="140">
        <f>(COUNTIFS('Estruturante Móvel'!$M:$M,$B10,'Estruturante Móvel'!$C:$C,"&lt;&gt;PREVISTO",'Estruturante Móvel'!$G:$G,JD$4,'Estruturante Móvel'!$L:$L,'CRONOGRAMA_CONST+MIGRACAO'!IT$7))</f>
        <v>0</v>
      </c>
      <c r="JF11" s="139">
        <f>(COUNTIFS('Estruturante Móvel'!$M:$M,$B11,'Estruturante Móvel'!$AM:$AM,JF$4))-(COUNTIFS('Estruturante Móvel'!$M:$M,$B11,'Estruturante Móvel'!$AM:$AM,JF$4,'Estruturante Móvel'!$AQ:$AQ,"REPARO FO"))</f>
        <v>0</v>
      </c>
      <c r="JG11" s="140">
        <f>(COUNTIFS('Estruturante Móvel'!$M:$M,$B10,'Estruturante Móvel'!$C:$C,"&lt;&gt;PREVISTO",'Estruturante Móvel'!$G:$G,JF$4,'Estruturante Móvel'!$L:$L,'CRONOGRAMA_CONST+MIGRACAO'!IV$7))</f>
        <v>0</v>
      </c>
      <c r="JH11" s="139">
        <f>(COUNTIFS('Estruturante Móvel'!$M:$M,$B11,'Estruturante Móvel'!$AM:$AM,JH$4))-(COUNTIFS('Estruturante Móvel'!$M:$M,$B11,'Estruturante Móvel'!$AM:$AM,JH$4,'Estruturante Móvel'!$AQ:$AQ,"REPARO FO"))</f>
        <v>0</v>
      </c>
      <c r="JI11" s="140">
        <f>(COUNTIFS('Estruturante Móvel'!$M:$M,$B10,'Estruturante Móvel'!$C:$C,"&lt;&gt;PREVISTO",'Estruturante Móvel'!$G:$G,JH$4,'Estruturante Móvel'!$L:$L,'CRONOGRAMA_CONST+MIGRACAO'!IX$7))</f>
        <v>0</v>
      </c>
      <c r="JJ11" s="139">
        <f>(COUNTIFS('Estruturante Móvel'!$M:$M,$B11,'Estruturante Móvel'!$AM:$AM,JJ$4))-(COUNTIFS('Estruturante Móvel'!$M:$M,$B11,'Estruturante Móvel'!$AM:$AM,JJ$4,'Estruturante Móvel'!$AQ:$AQ,"REPARO FO"))</f>
        <v>0</v>
      </c>
      <c r="JK11" s="140">
        <f>(COUNTIFS('Estruturante Móvel'!$M:$M,$B10,'Estruturante Móvel'!$C:$C,"&lt;&gt;PREVISTO",'Estruturante Móvel'!$G:$G,JJ$4,'Estruturante Móvel'!$L:$L,'CRONOGRAMA_CONST+MIGRACAO'!IZ$7))</f>
        <v>0</v>
      </c>
      <c r="JL11" s="139">
        <f>(COUNTIFS('Estruturante Móvel'!$M:$M,$B11,'Estruturante Móvel'!$AM:$AM,JL$4))-(COUNTIFS('Estruturante Móvel'!$M:$M,$B11,'Estruturante Móvel'!$AM:$AM,JL$4,'Estruturante Móvel'!$AQ:$AQ,"REPARO FO"))</f>
        <v>0</v>
      </c>
      <c r="JM11" s="140">
        <f>(COUNTIFS('Estruturante Móvel'!$M:$M,$B10,'Estruturante Móvel'!$C:$C,"&lt;&gt;PREVISTO",'Estruturante Móvel'!$G:$G,JL$4,'Estruturante Móvel'!$L:$L,'CRONOGRAMA_CONST+MIGRACAO'!JB$7))</f>
        <v>0</v>
      </c>
      <c r="JN11" s="139">
        <f>(COUNTIFS('Estruturante Móvel'!$M:$M,$B11,'Estruturante Móvel'!$AM:$AM,JN$4))-(COUNTIFS('Estruturante Móvel'!$M:$M,$B11,'Estruturante Móvel'!$AM:$AM,JN$4,'Estruturante Móvel'!$AQ:$AQ,"REPARO FO"))</f>
        <v>0</v>
      </c>
      <c r="JO11" s="140">
        <f>(COUNTIFS('Estruturante Móvel'!$M:$M,$B10,'Estruturante Móvel'!$C:$C,"&lt;&gt;PREVISTO",'Estruturante Móvel'!$G:$G,JN$4,'Estruturante Móvel'!$L:$L,'CRONOGRAMA_CONST+MIGRACAO'!JD$7))</f>
        <v>0</v>
      </c>
      <c r="JP11" s="139">
        <f>(COUNTIFS('Estruturante Móvel'!$M:$M,$B11,'Estruturante Móvel'!$AM:$AM,JP$4))-(COUNTIFS('Estruturante Móvel'!$M:$M,$B11,'Estruturante Móvel'!$AM:$AM,JP$4,'Estruturante Móvel'!$AQ:$AQ,"REPARO FO"))</f>
        <v>0</v>
      </c>
      <c r="JQ11" s="140">
        <f>(COUNTIFS('Estruturante Móvel'!$M:$M,$B10,'Estruturante Móvel'!$C:$C,"&lt;&gt;PREVISTO",'Estruturante Móvel'!$G:$G,JP$4,'Estruturante Móvel'!$L:$L,'CRONOGRAMA_CONST+MIGRACAO'!JF$7))</f>
        <v>0</v>
      </c>
      <c r="JR11" s="139">
        <f>(COUNTIFS('Estruturante Móvel'!$M:$M,$B11,'Estruturante Móvel'!$AM:$AM,JR$4))-(COUNTIFS('Estruturante Móvel'!$M:$M,$B11,'Estruturante Móvel'!$AM:$AM,JR$4,'Estruturante Móvel'!$AQ:$AQ,"REPARO FO"))</f>
        <v>0</v>
      </c>
      <c r="JS11" s="140">
        <f>(COUNTIFS('Estruturante Móvel'!$M:$M,$B10,'Estruturante Móvel'!$C:$C,"&lt;&gt;PREVISTO",'Estruturante Móvel'!$G:$G,JR$4,'Estruturante Móvel'!$L:$L,'CRONOGRAMA_CONST+MIGRACAO'!JH$7))</f>
        <v>0</v>
      </c>
      <c r="JT11" s="139">
        <f>(COUNTIFS('Estruturante Móvel'!$M:$M,$B11,'Estruturante Móvel'!$AM:$AM,JT$4))-(COUNTIFS('Estruturante Móvel'!$M:$M,$B11,'Estruturante Móvel'!$AM:$AM,JT$4,'Estruturante Móvel'!$AQ:$AQ,"REPARO FO"))</f>
        <v>0</v>
      </c>
      <c r="JU11" s="140">
        <f>(COUNTIFS('Estruturante Móvel'!$M:$M,$B10,'Estruturante Móvel'!$C:$C,"&lt;&gt;PREVISTO",'Estruturante Móvel'!$G:$G,JT$4,'Estruturante Móvel'!$L:$L,'CRONOGRAMA_CONST+MIGRACAO'!JJ$7))</f>
        <v>0</v>
      </c>
      <c r="JV11" s="139">
        <f>(COUNTIFS('Estruturante Móvel'!$M:$M,$B11,'Estruturante Móvel'!$AM:$AM,JV$4))-(COUNTIFS('Estruturante Móvel'!$M:$M,$B11,'Estruturante Móvel'!$AM:$AM,JV$4,'Estruturante Móvel'!$AQ:$AQ,"REPARO FO"))</f>
        <v>0</v>
      </c>
      <c r="JW11" s="140">
        <f>(COUNTIFS('Estruturante Móvel'!$M:$M,$B10,'Estruturante Móvel'!$C:$C,"&lt;&gt;PREVISTO",'Estruturante Móvel'!$G:$G,JV$4,'Estruturante Móvel'!$L:$L,'CRONOGRAMA_CONST+MIGRACAO'!JL$7))</f>
        <v>0</v>
      </c>
      <c r="JX11" s="139">
        <f>(COUNTIFS('Estruturante Móvel'!$M:$M,$B11,'Estruturante Móvel'!$AM:$AM,JX$4))-(COUNTIFS('Estruturante Móvel'!$M:$M,$B11,'Estruturante Móvel'!$AM:$AM,JX$4,'Estruturante Móvel'!$AQ:$AQ,"REPARO FO"))</f>
        <v>0</v>
      </c>
      <c r="JY11" s="140">
        <f>(COUNTIFS('Estruturante Móvel'!$M:$M,$B10,'Estruturante Móvel'!$C:$C,"&lt;&gt;PREVISTO",'Estruturante Móvel'!$G:$G,JX$4,'Estruturante Móvel'!$L:$L,'CRONOGRAMA_CONST+MIGRACAO'!JN$7))</f>
        <v>0</v>
      </c>
      <c r="JZ11" s="139">
        <f>(COUNTIFS('Estruturante Móvel'!$M:$M,$B11,'Estruturante Móvel'!$AM:$AM,JZ$4))-(COUNTIFS('Estruturante Móvel'!$M:$M,$B11,'Estruturante Móvel'!$AM:$AM,JZ$4,'Estruturante Móvel'!$AQ:$AQ,"REPARO FO"))</f>
        <v>0</v>
      </c>
      <c r="KA11" s="140">
        <f>(COUNTIFS('Estruturante Móvel'!$M:$M,$B10,'Estruturante Móvel'!$C:$C,"&lt;&gt;PREVISTO",'Estruturante Móvel'!$G:$G,JZ$4,'Estruturante Móvel'!$L:$L,'CRONOGRAMA_CONST+MIGRACAO'!JP$7))</f>
        <v>0</v>
      </c>
      <c r="KB11" s="139">
        <f>(COUNTIFS('Estruturante Móvel'!$M:$M,$B11,'Estruturante Móvel'!$AM:$AM,KB$4))-(COUNTIFS('Estruturante Móvel'!$M:$M,$B11,'Estruturante Móvel'!$AM:$AM,KB$4,'Estruturante Móvel'!$AQ:$AQ,"REPARO FO"))</f>
        <v>0</v>
      </c>
      <c r="KC11" s="140">
        <f>(COUNTIFS('Estruturante Móvel'!$M:$M,$B10,'Estruturante Móvel'!$C:$C,"&lt;&gt;PREVISTO",'Estruturante Móvel'!$G:$G,KB$4,'Estruturante Móvel'!$L:$L,'CRONOGRAMA_CONST+MIGRACAO'!JR$7))</f>
        <v>0</v>
      </c>
      <c r="KD11" s="139">
        <f>(COUNTIFS('Estruturante Móvel'!$M:$M,$B11,'Estruturante Móvel'!$AM:$AM,KD$4))-(COUNTIFS('Estruturante Móvel'!$M:$M,$B11,'Estruturante Móvel'!$AM:$AM,KD$4,'Estruturante Móvel'!$AQ:$AQ,"REPARO FO"))</f>
        <v>0</v>
      </c>
      <c r="KE11" s="140">
        <f>(COUNTIFS('Estruturante Móvel'!$M:$M,$B10,'Estruturante Móvel'!$C:$C,"&lt;&gt;PREVISTO",'Estruturante Móvel'!$G:$G,KD$4,'Estruturante Móvel'!$L:$L,'CRONOGRAMA_CONST+MIGRACAO'!JT$7))</f>
        <v>0</v>
      </c>
      <c r="KF11" s="139">
        <f>(COUNTIFS('Estruturante Móvel'!$M:$M,$B11,'Estruturante Móvel'!$AM:$AM,KF$4))-(COUNTIFS('Estruturante Móvel'!$M:$M,$B11,'Estruturante Móvel'!$AM:$AM,KF$4,'Estruturante Móvel'!$AQ:$AQ,"REPARO FO"))</f>
        <v>0</v>
      </c>
      <c r="KG11" s="140">
        <f>(COUNTIFS('Estruturante Móvel'!$M:$M,$B10,'Estruturante Móvel'!$C:$C,"&lt;&gt;PREVISTO",'Estruturante Móvel'!$G:$G,KF$4,'Estruturante Móvel'!$L:$L,'CRONOGRAMA_CONST+MIGRACAO'!JV$7))</f>
        <v>0</v>
      </c>
      <c r="KH11" s="139">
        <f>(COUNTIFS('Estruturante Móvel'!$M:$M,$B11,'Estruturante Móvel'!$AM:$AM,KH$4))-(COUNTIFS('Estruturante Móvel'!$M:$M,$B11,'Estruturante Móvel'!$AM:$AM,KH$4,'Estruturante Móvel'!$AQ:$AQ,"REPARO FO"))</f>
        <v>0</v>
      </c>
      <c r="KI11" s="140">
        <f>(COUNTIFS('Estruturante Móvel'!$M:$M,$B10,'Estruturante Móvel'!$C:$C,"&lt;&gt;PREVISTO",'Estruturante Móvel'!$G:$G,KH$4,'Estruturante Móvel'!$L:$L,'CRONOGRAMA_CONST+MIGRACAO'!JX$7))</f>
        <v>0</v>
      </c>
      <c r="KJ11" s="139">
        <f>(COUNTIFS('Estruturante Móvel'!$M:$M,$B11,'Estruturante Móvel'!$AM:$AM,KJ$4))-(COUNTIFS('Estruturante Móvel'!$M:$M,$B11,'Estruturante Móvel'!$AM:$AM,KJ$4,'Estruturante Móvel'!$AQ:$AQ,"REPARO FO"))</f>
        <v>0</v>
      </c>
      <c r="KK11" s="140">
        <f>(COUNTIFS('Estruturante Móvel'!$M:$M,$B10,'Estruturante Móvel'!$C:$C,"&lt;&gt;PREVISTO",'Estruturante Móvel'!$G:$G,KJ$4,'Estruturante Móvel'!$L:$L,'CRONOGRAMA_CONST+MIGRACAO'!JZ$7))</f>
        <v>0</v>
      </c>
      <c r="KL11" s="139">
        <f>(COUNTIFS('Estruturante Móvel'!$M:$M,$B11,'Estruturante Móvel'!$AM:$AM,KL$4))-(COUNTIFS('Estruturante Móvel'!$M:$M,$B11,'Estruturante Móvel'!$AM:$AM,KL$4,'Estruturante Móvel'!$AQ:$AQ,"REPARO FO"))</f>
        <v>0</v>
      </c>
      <c r="KM11" s="140">
        <f>(COUNTIFS('Estruturante Móvel'!$M:$M,$B10,'Estruturante Móvel'!$C:$C,"&lt;&gt;PREVISTO",'Estruturante Móvel'!$G:$G,KL$4,'Estruturante Móvel'!$L:$L,'CRONOGRAMA_CONST+MIGRACAO'!KB$7))</f>
        <v>0</v>
      </c>
      <c r="KN11" s="139">
        <f>(COUNTIFS('Estruturante Móvel'!$M:$M,$B11,'Estruturante Móvel'!$AM:$AM,KN$4))-(COUNTIFS('Estruturante Móvel'!$M:$M,$B11,'Estruturante Móvel'!$AM:$AM,KN$4,'Estruturante Móvel'!$AQ:$AQ,"REPARO FO"))</f>
        <v>0</v>
      </c>
      <c r="KO11" s="140">
        <f>(COUNTIFS('Estruturante Móvel'!$M:$M,$B10,'Estruturante Móvel'!$C:$C,"&lt;&gt;PREVISTO",'Estruturante Móvel'!$G:$G,KN$4,'Estruturante Móvel'!$L:$L,'CRONOGRAMA_CONST+MIGRACAO'!KD$7))</f>
        <v>0</v>
      </c>
      <c r="KP11" s="139">
        <f>(COUNTIFS('Estruturante Móvel'!$M:$M,$B11,'Estruturante Móvel'!$AM:$AM,KP$4))-(COUNTIFS('Estruturante Móvel'!$M:$M,$B11,'Estruturante Móvel'!$AM:$AM,KP$4,'Estruturante Móvel'!$AQ:$AQ,"REPARO FO"))</f>
        <v>0</v>
      </c>
      <c r="KQ11" s="140">
        <f>(COUNTIFS('Estruturante Móvel'!$M:$M,$B10,'Estruturante Móvel'!$C:$C,"&lt;&gt;PREVISTO",'Estruturante Móvel'!$G:$G,KP$4,'Estruturante Móvel'!$L:$L,'CRONOGRAMA_CONST+MIGRACAO'!KF$7))</f>
        <v>0</v>
      </c>
      <c r="KR11" s="139">
        <f>(COUNTIFS('Estruturante Móvel'!$M:$M,$B11,'Estruturante Móvel'!$AM:$AM,KR$4))-(COUNTIFS('Estruturante Móvel'!$M:$M,$B11,'Estruturante Móvel'!$AM:$AM,KR$4,'Estruturante Móvel'!$AQ:$AQ,"REPARO FO"))</f>
        <v>0</v>
      </c>
      <c r="KS11" s="140">
        <f>(COUNTIFS('Estruturante Móvel'!$M:$M,$B10,'Estruturante Móvel'!$C:$C,"&lt;&gt;PREVISTO",'Estruturante Móvel'!$G:$G,KR$4,'Estruturante Móvel'!$L:$L,'CRONOGRAMA_CONST+MIGRACAO'!KH$7))</f>
        <v>0</v>
      </c>
      <c r="KT11" s="139">
        <f>(COUNTIFS('Estruturante Móvel'!$M:$M,$B11,'Estruturante Móvel'!$AM:$AM,KT$4))-(COUNTIFS('Estruturante Móvel'!$M:$M,$B11,'Estruturante Móvel'!$AM:$AM,KT$4,'Estruturante Móvel'!$AQ:$AQ,"REPARO FO"))</f>
        <v>0</v>
      </c>
      <c r="KU11" s="140">
        <f>(COUNTIFS('Estruturante Móvel'!$M:$M,$B10,'Estruturante Móvel'!$C:$C,"&lt;&gt;PREVISTO",'Estruturante Móvel'!$G:$G,KT$4,'Estruturante Móvel'!$L:$L,'CRONOGRAMA_CONST+MIGRACAO'!KJ$7))</f>
        <v>0</v>
      </c>
      <c r="KV11" s="139">
        <f>(COUNTIFS('Estruturante Móvel'!$M:$M,$B11,'Estruturante Móvel'!$AM:$AM,KV$4))-(COUNTIFS('Estruturante Móvel'!$M:$M,$B11,'Estruturante Móvel'!$AM:$AM,KV$4,'Estruturante Móvel'!$AQ:$AQ,"REPARO FO"))</f>
        <v>0</v>
      </c>
      <c r="KW11" s="140">
        <f>(COUNTIFS('Estruturante Móvel'!$M:$M,$B10,'Estruturante Móvel'!$C:$C,"&lt;&gt;PREVISTO",'Estruturante Móvel'!$G:$G,KV$4,'Estruturante Móvel'!$L:$L,'CRONOGRAMA_CONST+MIGRACAO'!KL$7))</f>
        <v>0</v>
      </c>
      <c r="KX11" s="139">
        <f>(COUNTIFS('Estruturante Móvel'!$M:$M,$B11,'Estruturante Móvel'!$AM:$AM,KX$4))-(COUNTIFS('Estruturante Móvel'!$M:$M,$B11,'Estruturante Móvel'!$AM:$AM,KX$4,'Estruturante Móvel'!$AQ:$AQ,"REPARO FO"))</f>
        <v>0</v>
      </c>
      <c r="KY11" s="140">
        <f>(COUNTIFS('Estruturante Móvel'!$M:$M,$B10,'Estruturante Móvel'!$C:$C,"&lt;&gt;PREVISTO",'Estruturante Móvel'!$G:$G,KX$4,'Estruturante Móvel'!$L:$L,'CRONOGRAMA_CONST+MIGRACAO'!KN$7))</f>
        <v>0</v>
      </c>
      <c r="KZ11" s="139">
        <f>(COUNTIFS('Estruturante Móvel'!$M:$M,$B11,'Estruturante Móvel'!$AM:$AM,KZ$4))-(COUNTIFS('Estruturante Móvel'!$M:$M,$B11,'Estruturante Móvel'!$AM:$AM,KZ$4,'Estruturante Móvel'!$AQ:$AQ,"REPARO FO"))</f>
        <v>0</v>
      </c>
      <c r="LA11" s="140">
        <f>(COUNTIFS('Estruturante Móvel'!$M:$M,$B10,'Estruturante Móvel'!$C:$C,"&lt;&gt;PREVISTO",'Estruturante Móvel'!$G:$G,KZ$4,'Estruturante Móvel'!$L:$L,'CRONOGRAMA_CONST+MIGRACAO'!KP$7))</f>
        <v>0</v>
      </c>
      <c r="LB11" s="139">
        <f>(COUNTIFS('Estruturante Móvel'!$M:$M,$B11,'Estruturante Móvel'!$AM:$AM,LB$4))-(COUNTIFS('Estruturante Móvel'!$M:$M,$B11,'Estruturante Móvel'!$AM:$AM,LB$4,'Estruturante Móvel'!$AQ:$AQ,"REPARO FO"))</f>
        <v>0</v>
      </c>
      <c r="LC11" s="140">
        <f>(COUNTIFS('Estruturante Móvel'!$M:$M,$B10,'Estruturante Móvel'!$C:$C,"&lt;&gt;PREVISTO",'Estruturante Móvel'!$G:$G,LB$4,'Estruturante Móvel'!$L:$L,'CRONOGRAMA_CONST+MIGRACAO'!KR$7))</f>
        <v>0</v>
      </c>
      <c r="LD11" s="139">
        <f>(COUNTIFS('Estruturante Móvel'!$M:$M,$B11,'Estruturante Móvel'!$AM:$AM,LD$4))-(COUNTIFS('Estruturante Móvel'!$M:$M,$B11,'Estruturante Móvel'!$AM:$AM,LD$4,'Estruturante Móvel'!$AQ:$AQ,"REPARO FO"))</f>
        <v>0</v>
      </c>
      <c r="LE11" s="140">
        <f>(COUNTIFS('Estruturante Móvel'!$M:$M,$B10,'Estruturante Móvel'!$C:$C,"&lt;&gt;PREVISTO",'Estruturante Móvel'!$G:$G,LD$4,'Estruturante Móvel'!$L:$L,'CRONOGRAMA_CONST+MIGRACAO'!KT$7))</f>
        <v>0</v>
      </c>
      <c r="LF11" s="139">
        <f>(COUNTIFS('Estruturante Móvel'!$M:$M,$B11,'Estruturante Móvel'!$AM:$AM,LF$4))-(COUNTIFS('Estruturante Móvel'!$M:$M,$B11,'Estruturante Móvel'!$AM:$AM,LF$4,'Estruturante Móvel'!$AQ:$AQ,"REPARO FO"))</f>
        <v>0</v>
      </c>
      <c r="LG11" s="140">
        <f>(COUNTIFS('Estruturante Móvel'!$M:$M,$B10,'Estruturante Móvel'!$C:$C,"&lt;&gt;PREVISTO",'Estruturante Móvel'!$G:$G,LF$4,'Estruturante Móvel'!$L:$L,'CRONOGRAMA_CONST+MIGRACAO'!KV$7))</f>
        <v>0</v>
      </c>
      <c r="LH11" s="139">
        <f>(COUNTIFS('Estruturante Móvel'!$M:$M,$B11,'Estruturante Móvel'!$AM:$AM,LH$4))-(COUNTIFS('Estruturante Móvel'!$M:$M,$B11,'Estruturante Móvel'!$AM:$AM,LH$4,'Estruturante Móvel'!$AQ:$AQ,"REPARO FO"))</f>
        <v>0</v>
      </c>
      <c r="LI11" s="140">
        <f>(COUNTIFS('Estruturante Móvel'!$M:$M,$B10,'Estruturante Móvel'!$C:$C,"&lt;&gt;PREVISTO",'Estruturante Móvel'!$G:$G,LH$4,'Estruturante Móvel'!$L:$L,'CRONOGRAMA_CONST+MIGRACAO'!KX$7))</f>
        <v>0</v>
      </c>
      <c r="LJ11" s="139">
        <f>(COUNTIFS('Estruturante Móvel'!$M:$M,$B11,'Estruturante Móvel'!$AM:$AM,LJ$4))-(COUNTIFS('Estruturante Móvel'!$M:$M,$B11,'Estruturante Móvel'!$AM:$AM,LJ$4,'Estruturante Móvel'!$AQ:$AQ,"REPARO FO"))</f>
        <v>0</v>
      </c>
      <c r="LK11" s="140">
        <f>(COUNTIFS('Estruturante Móvel'!$M:$M,$B10,'Estruturante Móvel'!$C:$C,"&lt;&gt;PREVISTO",'Estruturante Móvel'!$G:$G,LJ$4,'Estruturante Móvel'!$L:$L,'CRONOGRAMA_CONST+MIGRACAO'!KZ$7))</f>
        <v>0</v>
      </c>
      <c r="LL11" s="139">
        <f>(COUNTIFS('Estruturante Móvel'!$M:$M,$B11,'Estruturante Móvel'!$AM:$AM,LL$4))-(COUNTIFS('Estruturante Móvel'!$M:$M,$B11,'Estruturante Móvel'!$AM:$AM,LL$4,'Estruturante Móvel'!$AQ:$AQ,"REPARO FO"))</f>
        <v>0</v>
      </c>
      <c r="LM11" s="140">
        <f>(COUNTIFS('Estruturante Móvel'!$M:$M,$B10,'Estruturante Móvel'!$C:$C,"&lt;&gt;PREVISTO",'Estruturante Móvel'!$G:$G,LL$4,'Estruturante Móvel'!$L:$L,'CRONOGRAMA_CONST+MIGRACAO'!LB$7))</f>
        <v>0</v>
      </c>
      <c r="LN11" s="139">
        <f>(COUNTIFS('Estruturante Móvel'!$M:$M,$B11,'Estruturante Móvel'!$AM:$AM,LN$4))-(COUNTIFS('Estruturante Móvel'!$M:$M,$B11,'Estruturante Móvel'!$AM:$AM,LN$4,'Estruturante Móvel'!$AQ:$AQ,"REPARO FO"))</f>
        <v>0</v>
      </c>
      <c r="LO11" s="140">
        <f>(COUNTIFS('Estruturante Móvel'!$M:$M,$B10,'Estruturante Móvel'!$C:$C,"&lt;&gt;PREVISTO",'Estruturante Móvel'!$G:$G,LN$4,'Estruturante Móvel'!$L:$L,'CRONOGRAMA_CONST+MIGRACAO'!LD$7))</f>
        <v>0</v>
      </c>
      <c r="LP11" s="139">
        <f>(COUNTIFS('Estruturante Móvel'!$M:$M,$B11,'Estruturante Móvel'!$AM:$AM,LP$4))-(COUNTIFS('Estruturante Móvel'!$M:$M,$B11,'Estruturante Móvel'!$AM:$AM,LP$4,'Estruturante Móvel'!$AQ:$AQ,"REPARO FO"))</f>
        <v>0</v>
      </c>
      <c r="LQ11" s="140">
        <f>(COUNTIFS('Estruturante Móvel'!$M:$M,$B10,'Estruturante Móvel'!$C:$C,"&lt;&gt;PREVISTO",'Estruturante Móvel'!$G:$G,LP$4,'Estruturante Móvel'!$L:$L,'CRONOGRAMA_CONST+MIGRACAO'!LF$7))</f>
        <v>0</v>
      </c>
      <c r="LR11" s="139">
        <f>(COUNTIFS('Estruturante Móvel'!$M:$M,$B11,'Estruturante Móvel'!$AM:$AM,LR$4))-(COUNTIFS('Estruturante Móvel'!$M:$M,$B11,'Estruturante Móvel'!$AM:$AM,LR$4,'Estruturante Móvel'!$AQ:$AQ,"REPARO FO"))</f>
        <v>0</v>
      </c>
      <c r="LS11" s="140">
        <f>(COUNTIFS('Estruturante Móvel'!$M:$M,$B10,'Estruturante Móvel'!$C:$C,"&lt;&gt;PREVISTO",'Estruturante Móvel'!$G:$G,LR$4,'Estruturante Móvel'!$L:$L,'CRONOGRAMA_CONST+MIGRACAO'!LH$7))</f>
        <v>0</v>
      </c>
      <c r="LT11" s="139">
        <f>(COUNTIFS('Estruturante Móvel'!$M:$M,$B11,'Estruturante Móvel'!$AM:$AM,LT$4))-(COUNTIFS('Estruturante Móvel'!$M:$M,$B11,'Estruturante Móvel'!$AM:$AM,LT$4,'Estruturante Móvel'!$AQ:$AQ,"REPARO FO"))</f>
        <v>0</v>
      </c>
      <c r="LU11" s="140">
        <f>(COUNTIFS('Estruturante Móvel'!$M:$M,$B10,'Estruturante Móvel'!$C:$C,"&lt;&gt;PREVISTO",'Estruturante Móvel'!$G:$G,LT$4,'Estruturante Móvel'!$L:$L,'CRONOGRAMA_CONST+MIGRACAO'!LJ$7))</f>
        <v>0</v>
      </c>
      <c r="LV11" s="139">
        <f>(COUNTIFS('Estruturante Móvel'!$M:$M,$B11,'Estruturante Móvel'!$AM:$AM,LV$4))-(COUNTIFS('Estruturante Móvel'!$M:$M,$B11,'Estruturante Móvel'!$AM:$AM,LV$4,'Estruturante Móvel'!$AQ:$AQ,"REPARO FO"))</f>
        <v>0</v>
      </c>
      <c r="LW11" s="140">
        <f>(COUNTIFS('Estruturante Móvel'!$M:$M,$B10,'Estruturante Móvel'!$C:$C,"&lt;&gt;PREVISTO",'Estruturante Móvel'!$G:$G,LV$4,'Estruturante Móvel'!$L:$L,'CRONOGRAMA_CONST+MIGRACAO'!LL$7))</f>
        <v>0</v>
      </c>
      <c r="LX11" s="139">
        <f>(COUNTIFS('Estruturante Móvel'!$M:$M,$B11,'Estruturante Móvel'!$AM:$AM,LX$4))-(COUNTIFS('Estruturante Móvel'!$M:$M,$B11,'Estruturante Móvel'!$AM:$AM,LX$4,'Estruturante Móvel'!$AQ:$AQ,"REPARO FO"))</f>
        <v>0</v>
      </c>
      <c r="LY11" s="140">
        <f>(COUNTIFS('Estruturante Móvel'!$M:$M,$B10,'Estruturante Móvel'!$C:$C,"&lt;&gt;PREVISTO",'Estruturante Móvel'!$G:$G,LX$4,'Estruturante Móvel'!$L:$L,'CRONOGRAMA_CONST+MIGRACAO'!LN$7))</f>
        <v>0</v>
      </c>
      <c r="LZ11" s="139">
        <f>(COUNTIFS('Estruturante Móvel'!$M:$M,$B11,'Estruturante Móvel'!$AM:$AM,LZ$4))-(COUNTIFS('Estruturante Móvel'!$M:$M,$B11,'Estruturante Móvel'!$AM:$AM,LZ$4,'Estruturante Móvel'!$AQ:$AQ,"REPARO FO"))</f>
        <v>0</v>
      </c>
      <c r="MA11" s="140">
        <f>(COUNTIFS('Estruturante Móvel'!$M:$M,$B10,'Estruturante Móvel'!$C:$C,"&lt;&gt;PREVISTO",'Estruturante Móvel'!$G:$G,LZ$4,'Estruturante Móvel'!$L:$L,'CRONOGRAMA_CONST+MIGRACAO'!LP$7))</f>
        <v>0</v>
      </c>
      <c r="MB11" s="139">
        <f>(COUNTIFS('Estruturante Móvel'!$M:$M,$B11,'Estruturante Móvel'!$AM:$AM,MB$4))-(COUNTIFS('Estruturante Móvel'!$M:$M,$B11,'Estruturante Móvel'!$AM:$AM,MB$4,'Estruturante Móvel'!$AQ:$AQ,"REPARO FO"))</f>
        <v>0</v>
      </c>
      <c r="MC11" s="140">
        <f>(COUNTIFS('Estruturante Móvel'!$M:$M,$B10,'Estruturante Móvel'!$C:$C,"&lt;&gt;PREVISTO",'Estruturante Móvel'!$G:$G,MB$4,'Estruturante Móvel'!$L:$L,'CRONOGRAMA_CONST+MIGRACAO'!LR$7))</f>
        <v>0</v>
      </c>
      <c r="MD11" s="139">
        <f>(COUNTIFS('Estruturante Móvel'!$M:$M,$B11,'Estruturante Móvel'!$AM:$AM,MD$4))-(COUNTIFS('Estruturante Móvel'!$M:$M,$B11,'Estruturante Móvel'!$AM:$AM,MD$4,'Estruturante Móvel'!$AQ:$AQ,"REPARO FO"))</f>
        <v>0</v>
      </c>
      <c r="ME11" s="140">
        <f>(COUNTIFS('Estruturante Móvel'!$M:$M,$B10,'Estruturante Móvel'!$C:$C,"&lt;&gt;PREVISTO",'Estruturante Móvel'!$G:$G,MD$4,'Estruturante Móvel'!$L:$L,'CRONOGRAMA_CONST+MIGRACAO'!LT$7))</f>
        <v>0</v>
      </c>
      <c r="MF11" s="139">
        <f>(COUNTIFS('Estruturante Móvel'!$M:$M,$B11,'Estruturante Móvel'!$AM:$AM,MF$4))-(COUNTIFS('Estruturante Móvel'!$M:$M,$B11,'Estruturante Móvel'!$AM:$AM,MF$4,'Estruturante Móvel'!$AQ:$AQ,"REPARO FO"))</f>
        <v>0</v>
      </c>
      <c r="MG11" s="140">
        <f>(COUNTIFS('Estruturante Móvel'!$M:$M,$B10,'Estruturante Móvel'!$C:$C,"&lt;&gt;PREVISTO",'Estruturante Móvel'!$G:$G,MF$4,'Estruturante Móvel'!$L:$L,'CRONOGRAMA_CONST+MIGRACAO'!LV$7))</f>
        <v>0</v>
      </c>
      <c r="MH11" s="139">
        <f>(COUNTIFS('Estruturante Móvel'!$M:$M,$B11,'Estruturante Móvel'!$AM:$AM,MH$4))-(COUNTIFS('Estruturante Móvel'!$M:$M,$B11,'Estruturante Móvel'!$AM:$AM,MH$4,'Estruturante Móvel'!$AQ:$AQ,"REPARO FO"))</f>
        <v>0</v>
      </c>
      <c r="MI11" s="140">
        <f>(COUNTIFS('Estruturante Móvel'!$M:$M,$B10,'Estruturante Móvel'!$C:$C,"&lt;&gt;PREVISTO",'Estruturante Móvel'!$G:$G,MH$4,'Estruturante Móvel'!$L:$L,'CRONOGRAMA_CONST+MIGRACAO'!LX$7))</f>
        <v>0</v>
      </c>
      <c r="MJ11" s="139">
        <f>(COUNTIFS('Estruturante Móvel'!$M:$M,$B11,'Estruturante Móvel'!$AM:$AM,MJ$4))-(COUNTIFS('Estruturante Móvel'!$M:$M,$B11,'Estruturante Móvel'!$AM:$AM,MJ$4,'Estruturante Móvel'!$AQ:$AQ,"REPARO FO"))</f>
        <v>0</v>
      </c>
      <c r="MK11" s="140">
        <f>(COUNTIFS('Estruturante Móvel'!$M:$M,$B10,'Estruturante Móvel'!$C:$C,"&lt;&gt;PREVISTO",'Estruturante Móvel'!$G:$G,MJ$4,'Estruturante Móvel'!$L:$L,'CRONOGRAMA_CONST+MIGRACAO'!LZ$7))</f>
        <v>0</v>
      </c>
      <c r="ML11" s="139">
        <f>(COUNTIFS('Estruturante Móvel'!$M:$M,$B11,'Estruturante Móvel'!$AM:$AM,ML$4))-(COUNTIFS('Estruturante Móvel'!$M:$M,$B11,'Estruturante Móvel'!$AM:$AM,ML$4,'Estruturante Móvel'!$AQ:$AQ,"REPARO FO"))</f>
        <v>0</v>
      </c>
      <c r="MM11" s="140">
        <f>(COUNTIFS('Estruturante Móvel'!$M:$M,$B10,'Estruturante Móvel'!$C:$C,"&lt;&gt;PREVISTO",'Estruturante Móvel'!$G:$G,ML$4,'Estruturante Móvel'!$L:$L,'CRONOGRAMA_CONST+MIGRACAO'!MB$7))</f>
        <v>0</v>
      </c>
      <c r="MN11" s="139">
        <f>(COUNTIFS('Estruturante Móvel'!$M:$M,$B11,'Estruturante Móvel'!$AM:$AM,MN$4))-(COUNTIFS('Estruturante Móvel'!$M:$M,$B11,'Estruturante Móvel'!$AM:$AM,MN$4,'Estruturante Móvel'!$AQ:$AQ,"REPARO FO"))</f>
        <v>0</v>
      </c>
      <c r="MO11" s="140">
        <f>(COUNTIFS('Estruturante Móvel'!$M:$M,$B10,'Estruturante Móvel'!$C:$C,"&lt;&gt;PREVISTO",'Estruturante Móvel'!$G:$G,MN$4,'Estruturante Móvel'!$L:$L,'CRONOGRAMA_CONST+MIGRACAO'!MD$7))</f>
        <v>0</v>
      </c>
      <c r="MP11" s="139">
        <f>(COUNTIFS('Estruturante Móvel'!$M:$M,$B11,'Estruturante Móvel'!$AM:$AM,MP$4))-(COUNTIFS('Estruturante Móvel'!$M:$M,$B11,'Estruturante Móvel'!$AM:$AM,MP$4,'Estruturante Móvel'!$AQ:$AQ,"REPARO FO"))</f>
        <v>0</v>
      </c>
      <c r="MQ11" s="140">
        <f>(COUNTIFS('Estruturante Móvel'!$M:$M,$B10,'Estruturante Móvel'!$C:$C,"&lt;&gt;PREVISTO",'Estruturante Móvel'!$G:$G,MP$4,'Estruturante Móvel'!$L:$L,'CRONOGRAMA_CONST+MIGRACAO'!MF$7))</f>
        <v>0</v>
      </c>
      <c r="MR11" s="139">
        <f>(COUNTIFS('Estruturante Móvel'!$M:$M,$B11,'Estruturante Móvel'!$AM:$AM,MR$4))-(COUNTIFS('Estruturante Móvel'!$M:$M,$B11,'Estruturante Móvel'!$AM:$AM,MR$4,'Estruturante Móvel'!$AQ:$AQ,"REPARO FO"))</f>
        <v>0</v>
      </c>
      <c r="MS11" s="140">
        <f>(COUNTIFS('Estruturante Móvel'!$M:$M,$B10,'Estruturante Móvel'!$C:$C,"&lt;&gt;PREVISTO",'Estruturante Móvel'!$G:$G,MR$4,'Estruturante Móvel'!$L:$L,'CRONOGRAMA_CONST+MIGRACAO'!MH$7))</f>
        <v>0</v>
      </c>
      <c r="MT11" s="139">
        <f>(COUNTIFS('Estruturante Móvel'!$M:$M,$B11,'Estruturante Móvel'!$AM:$AM,MT$4))-(COUNTIFS('Estruturante Móvel'!$M:$M,$B11,'Estruturante Móvel'!$AM:$AM,MT$4,'Estruturante Móvel'!$AQ:$AQ,"REPARO FO"))</f>
        <v>0</v>
      </c>
      <c r="MU11" s="140">
        <f>(COUNTIFS('Estruturante Móvel'!$M:$M,$B10,'Estruturante Móvel'!$C:$C,"&lt;&gt;PREVISTO",'Estruturante Móvel'!$G:$G,MT$4,'Estruturante Móvel'!$L:$L,'CRONOGRAMA_CONST+MIGRACAO'!MJ$7))</f>
        <v>0</v>
      </c>
      <c r="MV11" s="139">
        <f>(COUNTIFS('Estruturante Móvel'!$M:$M,$B11,'Estruturante Móvel'!$AM:$AM,MV$4))-(COUNTIFS('Estruturante Móvel'!$M:$M,$B11,'Estruturante Móvel'!$AM:$AM,MV$4,'Estruturante Móvel'!$AQ:$AQ,"REPARO FO"))</f>
        <v>0</v>
      </c>
      <c r="MW11" s="140">
        <f>(COUNTIFS('Estruturante Móvel'!$M:$M,$B10,'Estruturante Móvel'!$C:$C,"&lt;&gt;PREVISTO",'Estruturante Móvel'!$G:$G,MV$4,'Estruturante Móvel'!$L:$L,'CRONOGRAMA_CONST+MIGRACAO'!ML$7))</f>
        <v>0</v>
      </c>
      <c r="MX11" s="139">
        <f>(COUNTIFS('Estruturante Móvel'!$M:$M,$B11,'Estruturante Móvel'!$AM:$AM,MX$4))-(COUNTIFS('Estruturante Móvel'!$M:$M,$B11,'Estruturante Móvel'!$AM:$AM,MX$4,'Estruturante Móvel'!$AQ:$AQ,"REPARO FO"))</f>
        <v>0</v>
      </c>
      <c r="MY11" s="140">
        <f>(COUNTIFS('Estruturante Móvel'!$M:$M,$B10,'Estruturante Móvel'!$C:$C,"&lt;&gt;PREVISTO",'Estruturante Móvel'!$G:$G,MX$4,'Estruturante Móvel'!$L:$L,'CRONOGRAMA_CONST+MIGRACAO'!MN$7))</f>
        <v>0</v>
      </c>
      <c r="MZ11" s="139">
        <f>(COUNTIFS('Estruturante Móvel'!$M:$M,$B11,'Estruturante Móvel'!$AM:$AM,MZ$4))-(COUNTIFS('Estruturante Móvel'!$M:$M,$B11,'Estruturante Móvel'!$AM:$AM,MZ$4,'Estruturante Móvel'!$AQ:$AQ,"REPARO FO"))</f>
        <v>0</v>
      </c>
      <c r="NA11" s="140">
        <f>(COUNTIFS('Estruturante Móvel'!$M:$M,$B10,'Estruturante Móvel'!$C:$C,"&lt;&gt;PREVISTO",'Estruturante Móvel'!$G:$G,MZ$4,'Estruturante Móvel'!$L:$L,'CRONOGRAMA_CONST+MIGRACAO'!MP$7))</f>
        <v>0</v>
      </c>
      <c r="NB11" s="139">
        <f>(COUNTIFS('Estruturante Móvel'!$M:$M,$B11,'Estruturante Móvel'!$AM:$AM,NB$4))-(COUNTIFS('Estruturante Móvel'!$M:$M,$B11,'Estruturante Móvel'!$AM:$AM,NB$4,'Estruturante Móvel'!$AQ:$AQ,"REPARO FO"))</f>
        <v>0</v>
      </c>
      <c r="NC11" s="140">
        <f>(COUNTIFS('Estruturante Móvel'!$M:$M,$B10,'Estruturante Móvel'!$C:$C,"&lt;&gt;PREVISTO",'Estruturante Móvel'!$G:$G,NB$4,'Estruturante Móvel'!$L:$L,'CRONOGRAMA_CONST+MIGRACAO'!MR$7))</f>
        <v>0</v>
      </c>
      <c r="ND11" s="139">
        <f>(COUNTIFS('Estruturante Móvel'!$M:$M,$B11,'Estruturante Móvel'!$AM:$AM,ND$4))-(COUNTIFS('Estruturante Móvel'!$M:$M,$B11,'Estruturante Móvel'!$AM:$AM,ND$4,'Estruturante Móvel'!$AQ:$AQ,"REPARO FO"))</f>
        <v>0</v>
      </c>
      <c r="NE11" s="140">
        <f>(COUNTIFS('Estruturante Móvel'!$M:$M,$B10,'Estruturante Móvel'!$C:$C,"&lt;&gt;PREVISTO",'Estruturante Móvel'!$G:$G,ND$4,'Estruturante Móvel'!$L:$L,'CRONOGRAMA_CONST+MIGRACAO'!MT$7))</f>
        <v>0</v>
      </c>
      <c r="NF11" s="139">
        <f>(COUNTIFS('Estruturante Móvel'!$M:$M,$B11,'Estruturante Móvel'!$AM:$AM,NF$4))-(COUNTIFS('Estruturante Móvel'!$M:$M,$B11,'Estruturante Móvel'!$AM:$AM,NF$4,'Estruturante Móvel'!$AQ:$AQ,"REPARO FO"))</f>
        <v>0</v>
      </c>
      <c r="NG11" s="140">
        <f>(COUNTIFS('Estruturante Móvel'!$M:$M,$B10,'Estruturante Móvel'!$C:$C,"&lt;&gt;PREVISTO",'Estruturante Móvel'!$G:$G,NF$4,'Estruturante Móvel'!$L:$L,'CRONOGRAMA_CONST+MIGRACAO'!MV$7))</f>
        <v>0</v>
      </c>
      <c r="NH11" s="139">
        <f>(COUNTIFS('Estruturante Móvel'!$M:$M,$B11,'Estruturante Móvel'!$AM:$AM,NH$4))-(COUNTIFS('Estruturante Móvel'!$M:$M,$B11,'Estruturante Móvel'!$AM:$AM,NH$4,'Estruturante Móvel'!$AQ:$AQ,"REPARO FO"))</f>
        <v>0</v>
      </c>
      <c r="NI11" s="140">
        <f>(COUNTIFS('Estruturante Móvel'!$M:$M,$B10,'Estruturante Móvel'!$C:$C,"&lt;&gt;PREVISTO",'Estruturante Móvel'!$G:$G,NH$4,'Estruturante Móvel'!$L:$L,'CRONOGRAMA_CONST+MIGRACAO'!MX$7))</f>
        <v>0</v>
      </c>
    </row>
    <row r="12" spans="1:373" hidden="1" outlineLevel="1">
      <c r="B12" s="205" t="s">
        <v>445</v>
      </c>
      <c r="C12" s="161" t="s">
        <v>186</v>
      </c>
      <c r="D12" s="161">
        <f>COUNTIFS('Estruturante Móvel'!$M:$M,B10,'Estruturante Móvel'!$L:$L,'CRONOGRAMA_CONST+MIGRACAO'!B12)</f>
        <v>1</v>
      </c>
      <c r="E12" s="161">
        <f>(COUNTIFS('Estruturante Móvel'!$M:$M,B10,'Estruturante Móvel'!$C:$C,"&lt;&gt;PREVISTO",'Estruturante Móvel'!$L:$L,'CRONOGRAMA_CONST+MIGRACAO'!B12))</f>
        <v>1</v>
      </c>
      <c r="F12" s="162">
        <f>(COUNTIFS('Estruturante Móvel'!$M:$M,B10,'Estruturante Móvel'!$C:$C,"PREVISTO",'Estruturante Móvel'!$L:$L,'CRONOGRAMA_CONST+MIGRACAO'!B12))</f>
        <v>0</v>
      </c>
      <c r="G12" s="162"/>
      <c r="H12" s="165" t="str">
        <f t="shared" si="378"/>
        <v>Concluído</v>
      </c>
      <c r="I12" s="166">
        <v>45597</v>
      </c>
      <c r="J12" s="160">
        <f t="shared" si="379"/>
        <v>1</v>
      </c>
      <c r="K12" s="157">
        <f t="shared" si="380"/>
        <v>1</v>
      </c>
      <c r="L12" s="139">
        <f>(COUNTIFS('Estruturante Móvel'!$M:$M,$B10,'Estruturante Móvel'!$AM:$AM,L$4,'Estruturante Móvel'!$L:$L,'CRONOGRAMA_CONST+MIGRACAO'!$B12))</f>
        <v>0</v>
      </c>
      <c r="M12" s="140">
        <f>(COUNTIFS('Estruturante Móvel'!$M:$M,$B10,'Estruturante Móvel'!$C:$C,"&lt;&gt;PREVISTO",'Estruturante Móvel'!$G:$G,L$4,'Estruturante Móvel'!$L:$L,'CRONOGRAMA_CONST+MIGRACAO'!B$8))</f>
        <v>0</v>
      </c>
      <c r="N12" s="139">
        <f>(COUNTIFS('Estruturante Móvel'!$M:$M,$B10,'Estruturante Móvel'!$AM:$AM,N$4,'Estruturante Móvel'!$L:$L,'CRONOGRAMA_CONST+MIGRACAO'!$B12))</f>
        <v>0</v>
      </c>
      <c r="O12" s="140">
        <f>(COUNTIFS('Estruturante Móvel'!$M:$M,$B10,'Estruturante Móvel'!$C:$C,"&lt;&gt;PREVISTO",'Estruturante Móvel'!$G:$G,N$4,'Estruturante Móvel'!$L:$L,'CRONOGRAMA_CONST+MIGRACAO'!D$8))</f>
        <v>0</v>
      </c>
      <c r="P12" s="139">
        <f>(COUNTIFS('Estruturante Móvel'!$M:$M,$B10,'Estruturante Móvel'!$AM:$AM,P$4,'Estruturante Móvel'!$L:$L,'CRONOGRAMA_CONST+MIGRACAO'!$B12))</f>
        <v>0</v>
      </c>
      <c r="Q12" s="140">
        <f>(COUNTIFS('Estruturante Móvel'!$M:$M,$B10,'Estruturante Móvel'!$C:$C,"&lt;&gt;PREVISTO",'Estruturante Móvel'!$G:$G,P$4,'Estruturante Móvel'!$L:$L,'CRONOGRAMA_CONST+MIGRACAO'!F$8))</f>
        <v>0</v>
      </c>
      <c r="R12" s="139">
        <f>(COUNTIFS('Estruturante Móvel'!$M:$M,$B10,'Estruturante Móvel'!$AM:$AM,R$4,'Estruturante Móvel'!$L:$L,'CRONOGRAMA_CONST+MIGRACAO'!$B12))</f>
        <v>0</v>
      </c>
      <c r="S12" s="140">
        <f>(COUNTIFS('Estruturante Móvel'!$M:$M,$B10,'Estruturante Móvel'!$C:$C,"&lt;&gt;PREVISTO",'Estruturante Móvel'!$G:$G,R$4,'Estruturante Móvel'!$L:$L,'CRONOGRAMA_CONST+MIGRACAO'!H$8))</f>
        <v>0</v>
      </c>
      <c r="T12" s="139">
        <f>(COUNTIFS('Estruturante Móvel'!$M:$M,$B10,'Estruturante Móvel'!$AM:$AM,T$4,'Estruturante Móvel'!$L:$L,'CRONOGRAMA_CONST+MIGRACAO'!$B12))</f>
        <v>0</v>
      </c>
      <c r="U12" s="140">
        <f>(COUNTIFS('Estruturante Móvel'!$M:$M,$B10,'Estruturante Móvel'!$C:$C,"&lt;&gt;PREVISTO",'Estruturante Móvel'!$G:$G,T$4,'Estruturante Móvel'!$L:$L,'CRONOGRAMA_CONST+MIGRACAO'!J$8))</f>
        <v>0</v>
      </c>
      <c r="V12" s="139">
        <f>(COUNTIFS('Estruturante Móvel'!$M:$M,$B10,'Estruturante Móvel'!$AM:$AM,V$4,'Estruturante Móvel'!$L:$L,'CRONOGRAMA_CONST+MIGRACAO'!$B12))</f>
        <v>0</v>
      </c>
      <c r="W12" s="140">
        <f>(COUNTIFS('Estruturante Móvel'!$M:$M,$B10,'Estruturante Móvel'!$C:$C,"&lt;&gt;PREVISTO",'Estruturante Móvel'!$G:$G,V$4,'Estruturante Móvel'!$L:$L,'CRONOGRAMA_CONST+MIGRACAO'!L$8))</f>
        <v>0</v>
      </c>
      <c r="X12" s="139">
        <f>(COUNTIFS('Estruturante Móvel'!$M:$M,$B10,'Estruturante Móvel'!$AM:$AM,X$4,'Estruturante Móvel'!$L:$L,'CRONOGRAMA_CONST+MIGRACAO'!$B12))</f>
        <v>0</v>
      </c>
      <c r="Y12" s="140">
        <f>(COUNTIFS('Estruturante Móvel'!$M:$M,$B10,'Estruturante Móvel'!$C:$C,"&lt;&gt;PREVISTO",'Estruturante Móvel'!$G:$G,X$4,'Estruturante Móvel'!$L:$L,'CRONOGRAMA_CONST+MIGRACAO'!N$8))</f>
        <v>0</v>
      </c>
      <c r="Z12" s="139">
        <f>(COUNTIFS('Estruturante Móvel'!$M:$M,$B10,'Estruturante Móvel'!$AM:$AM,Z$4,'Estruturante Móvel'!$L:$L,'CRONOGRAMA_CONST+MIGRACAO'!$B12))</f>
        <v>0</v>
      </c>
      <c r="AA12" s="140">
        <f>(COUNTIFS('Estruturante Móvel'!$M:$M,$B10,'Estruturante Móvel'!$C:$C,"&lt;&gt;PREVISTO",'Estruturante Móvel'!$G:$G,Z$4,'Estruturante Móvel'!$L:$L,'CRONOGRAMA_CONST+MIGRACAO'!P$8))</f>
        <v>0</v>
      </c>
      <c r="AB12" s="139">
        <f>(COUNTIFS('Estruturante Móvel'!$M:$M,$B10,'Estruturante Móvel'!$AM:$AM,AB$4,'Estruturante Móvel'!$L:$L,'CRONOGRAMA_CONST+MIGRACAO'!$B12))</f>
        <v>0</v>
      </c>
      <c r="AC12" s="140">
        <f>(COUNTIFS('Estruturante Móvel'!$M:$M,$B10,'Estruturante Móvel'!$C:$C,"&lt;&gt;PREVISTO",'Estruturante Móvel'!$G:$G,AB$4,'Estruturante Móvel'!$L:$L,'CRONOGRAMA_CONST+MIGRACAO'!R$8))</f>
        <v>0</v>
      </c>
      <c r="AD12" s="139">
        <f>(COUNTIFS('Estruturante Móvel'!$M:$M,$B10,'Estruturante Móvel'!$AM:$AM,AD$4,'Estruturante Móvel'!$L:$L,'CRONOGRAMA_CONST+MIGRACAO'!$B12))</f>
        <v>0</v>
      </c>
      <c r="AE12" s="140">
        <f>(COUNTIFS('Estruturante Móvel'!$M:$M,$B10,'Estruturante Móvel'!$C:$C,"&lt;&gt;PREVISTO",'Estruturante Móvel'!$G:$G,AD$4,'Estruturante Móvel'!$L:$L,'CRONOGRAMA_CONST+MIGRACAO'!T$8))</f>
        <v>0</v>
      </c>
      <c r="AF12" s="139">
        <f>(COUNTIFS('Estruturante Móvel'!$M:$M,$B10,'Estruturante Móvel'!$AM:$AM,AF$4,'Estruturante Móvel'!$L:$L,'CRONOGRAMA_CONST+MIGRACAO'!$B12))</f>
        <v>0</v>
      </c>
      <c r="AG12" s="140">
        <f>(COUNTIFS('Estruturante Móvel'!$M:$M,$B10,'Estruturante Móvel'!$C:$C,"&lt;&gt;PREVISTO",'Estruturante Móvel'!$G:$G,AF$4,'Estruturante Móvel'!$L:$L,'CRONOGRAMA_CONST+MIGRACAO'!V$8))</f>
        <v>0</v>
      </c>
      <c r="AH12" s="139">
        <f>(COUNTIFS('Estruturante Móvel'!$M:$M,$B10,'Estruturante Móvel'!$AM:$AM,AH$4,'Estruturante Móvel'!$L:$L,'CRONOGRAMA_CONST+MIGRACAO'!$B12))</f>
        <v>0</v>
      </c>
      <c r="AI12" s="140">
        <f>(COUNTIFS('Estruturante Móvel'!$M:$M,$B10,'Estruturante Móvel'!$C:$C,"&lt;&gt;PREVISTO",'Estruturante Móvel'!$G:$G,AH$4,'Estruturante Móvel'!$L:$L,'CRONOGRAMA_CONST+MIGRACAO'!X$8))</f>
        <v>0</v>
      </c>
      <c r="AJ12" s="139">
        <f>(COUNTIFS('Estruturante Móvel'!$M:$M,$B10,'Estruturante Móvel'!$AM:$AM,AJ$4,'Estruturante Móvel'!$L:$L,'CRONOGRAMA_CONST+MIGRACAO'!$B12))</f>
        <v>0</v>
      </c>
      <c r="AK12" s="140">
        <f>(COUNTIFS('Estruturante Móvel'!$M:$M,$B10,'Estruturante Móvel'!$C:$C,"&lt;&gt;PREVISTO",'Estruturante Móvel'!$G:$G,AJ$4,'Estruturante Móvel'!$L:$L,'CRONOGRAMA_CONST+MIGRACAO'!Z$8))</f>
        <v>0</v>
      </c>
      <c r="AL12" s="139">
        <f>(COUNTIFS('Estruturante Móvel'!$M:$M,$B10,'Estruturante Móvel'!$AM:$AM,AL$4,'Estruturante Móvel'!$L:$L,'CRONOGRAMA_CONST+MIGRACAO'!$B12))</f>
        <v>0</v>
      </c>
      <c r="AM12" s="140">
        <f>(COUNTIFS('Estruturante Móvel'!$M:$M,$B10,'Estruturante Móvel'!$C:$C,"&lt;&gt;PREVISTO",'Estruturante Móvel'!$G:$G,AL$4,'Estruturante Móvel'!$L:$L,'CRONOGRAMA_CONST+MIGRACAO'!AB$8))</f>
        <v>0</v>
      </c>
      <c r="AN12" s="139">
        <f>(COUNTIFS('Estruturante Móvel'!$M:$M,$B10,'Estruturante Móvel'!$AM:$AM,AN$4,'Estruturante Móvel'!$L:$L,'CRONOGRAMA_CONST+MIGRACAO'!$B12))</f>
        <v>0</v>
      </c>
      <c r="AO12" s="140">
        <f>(COUNTIFS('Estruturante Móvel'!$M:$M,$B10,'Estruturante Móvel'!$C:$C,"&lt;&gt;PREVISTO",'Estruturante Móvel'!$G:$G,AN$4,'Estruturante Móvel'!$L:$L,'CRONOGRAMA_CONST+MIGRACAO'!AD$8))</f>
        <v>0</v>
      </c>
      <c r="AP12" s="139">
        <f>(COUNTIFS('Estruturante Móvel'!$M:$M,$B10,'Estruturante Móvel'!$AM:$AM,AP$4,'Estruturante Móvel'!$L:$L,'CRONOGRAMA_CONST+MIGRACAO'!$B12))</f>
        <v>0</v>
      </c>
      <c r="AQ12" s="140">
        <f>(COUNTIFS('Estruturante Móvel'!$M:$M,$B10,'Estruturante Móvel'!$C:$C,"&lt;&gt;PREVISTO",'Estruturante Móvel'!$G:$G,AP$4,'Estruturante Móvel'!$L:$L,'CRONOGRAMA_CONST+MIGRACAO'!AF$8))</f>
        <v>0</v>
      </c>
      <c r="AR12" s="139">
        <f>(COUNTIFS('Estruturante Móvel'!$M:$M,$B10,'Estruturante Móvel'!$AM:$AM,AR$4,'Estruturante Móvel'!$L:$L,'CRONOGRAMA_CONST+MIGRACAO'!$B12))</f>
        <v>0</v>
      </c>
      <c r="AS12" s="140">
        <f>(COUNTIFS('Estruturante Móvel'!$M:$M,$B10,'Estruturante Móvel'!$C:$C,"&lt;&gt;PREVISTO",'Estruturante Móvel'!$G:$G,AR$4,'Estruturante Móvel'!$L:$L,'CRONOGRAMA_CONST+MIGRACAO'!AH$8))</f>
        <v>0</v>
      </c>
      <c r="AT12" s="139">
        <f>(COUNTIFS('Estruturante Móvel'!$M:$M,$B10,'Estruturante Móvel'!$AM:$AM,AT$4,'Estruturante Móvel'!$L:$L,'CRONOGRAMA_CONST+MIGRACAO'!$B12))</f>
        <v>0</v>
      </c>
      <c r="AU12" s="140">
        <f>(COUNTIFS('Estruturante Móvel'!$M:$M,$B10,'Estruturante Móvel'!$C:$C,"&lt;&gt;PREVISTO",'Estruturante Móvel'!$G:$G,AT$4,'Estruturante Móvel'!$L:$L,'CRONOGRAMA_CONST+MIGRACAO'!AJ$8))</f>
        <v>0</v>
      </c>
      <c r="AV12" s="139">
        <f>(COUNTIFS('Estruturante Móvel'!$M:$M,$B10,'Estruturante Móvel'!$AM:$AM,AV$4,'Estruturante Móvel'!$L:$L,'CRONOGRAMA_CONST+MIGRACAO'!$B12))</f>
        <v>0</v>
      </c>
      <c r="AW12" s="140">
        <f>(COUNTIFS('Estruturante Móvel'!$M:$M,$B10,'Estruturante Móvel'!$C:$C,"&lt;&gt;PREVISTO",'Estruturante Móvel'!$G:$G,AV$4,'Estruturante Móvel'!$L:$L,'CRONOGRAMA_CONST+MIGRACAO'!AL$8))</f>
        <v>0</v>
      </c>
      <c r="AX12" s="139">
        <f>(COUNTIFS('Estruturante Móvel'!$M:$M,$B10,'Estruturante Móvel'!$AM:$AM,AX$4,'Estruturante Móvel'!$L:$L,'CRONOGRAMA_CONST+MIGRACAO'!$B12))</f>
        <v>0</v>
      </c>
      <c r="AY12" s="140">
        <f>(COUNTIFS('Estruturante Móvel'!$M:$M,$B10,'Estruturante Móvel'!$C:$C,"&lt;&gt;PREVISTO",'Estruturante Móvel'!$G:$G,AX$4,'Estruturante Móvel'!$L:$L,'CRONOGRAMA_CONST+MIGRACAO'!AN$8))</f>
        <v>0</v>
      </c>
      <c r="AZ12" s="139">
        <f>(COUNTIFS('Estruturante Móvel'!$M:$M,$B10,'Estruturante Móvel'!$AM:$AM,AZ$4,'Estruturante Móvel'!$L:$L,'CRONOGRAMA_CONST+MIGRACAO'!$B12))</f>
        <v>0</v>
      </c>
      <c r="BA12" s="140">
        <f>(COUNTIFS('Estruturante Móvel'!$M:$M,$B10,'Estruturante Móvel'!$C:$C,"&lt;&gt;PREVISTO",'Estruturante Móvel'!$G:$G,AZ$4,'Estruturante Móvel'!$L:$L,'CRONOGRAMA_CONST+MIGRACAO'!AP$8))</f>
        <v>0</v>
      </c>
      <c r="BB12" s="139">
        <f>(COUNTIFS('Estruturante Móvel'!$M:$M,$B10,'Estruturante Móvel'!$AM:$AM,BB$4,'Estruturante Móvel'!$L:$L,'CRONOGRAMA_CONST+MIGRACAO'!$B12))</f>
        <v>0</v>
      </c>
      <c r="BC12" s="140">
        <f>(COUNTIFS('Estruturante Móvel'!$M:$M,$B10,'Estruturante Móvel'!$C:$C,"&lt;&gt;PREVISTO",'Estruturante Móvel'!$G:$G,BB$4,'Estruturante Móvel'!$L:$L,'CRONOGRAMA_CONST+MIGRACAO'!AR$8))</f>
        <v>0</v>
      </c>
      <c r="BD12" s="139">
        <f>(COUNTIFS('Estruturante Móvel'!$M:$M,$B10,'Estruturante Móvel'!$AM:$AM,BD$4,'Estruturante Móvel'!$L:$L,'CRONOGRAMA_CONST+MIGRACAO'!$B12))</f>
        <v>0</v>
      </c>
      <c r="BE12" s="140">
        <f>(COUNTIFS('Estruturante Móvel'!$M:$M,$B10,'Estruturante Móvel'!$C:$C,"&lt;&gt;PREVISTO",'Estruturante Móvel'!$G:$G,BD$4,'Estruturante Móvel'!$L:$L,'CRONOGRAMA_CONST+MIGRACAO'!AT$8))</f>
        <v>0</v>
      </c>
      <c r="BF12" s="139">
        <f>(COUNTIFS('Estruturante Móvel'!$M:$M,$B10,'Estruturante Móvel'!$AM:$AM,BF$4,'Estruturante Móvel'!$L:$L,'CRONOGRAMA_CONST+MIGRACAO'!$B12))</f>
        <v>0</v>
      </c>
      <c r="BG12" s="140">
        <f>(COUNTIFS('Estruturante Móvel'!$M:$M,$B10,'Estruturante Móvel'!$C:$C,"&lt;&gt;PREVISTO",'Estruturante Móvel'!$G:$G,BF$4,'Estruturante Móvel'!$L:$L,'CRONOGRAMA_CONST+MIGRACAO'!AV$8))</f>
        <v>0</v>
      </c>
      <c r="BH12" s="139">
        <f>(COUNTIFS('Estruturante Móvel'!$M:$M,$B10,'Estruturante Móvel'!$AM:$AM,BH$4,'Estruturante Móvel'!$L:$L,'CRONOGRAMA_CONST+MIGRACAO'!$B12))</f>
        <v>0</v>
      </c>
      <c r="BI12" s="140">
        <f>(COUNTIFS('Estruturante Móvel'!$M:$M,$B10,'Estruturante Móvel'!$C:$C,"&lt;&gt;PREVISTO",'Estruturante Móvel'!$G:$G,BH$4,'Estruturante Móvel'!$L:$L,'CRONOGRAMA_CONST+MIGRACAO'!AX$8))</f>
        <v>0</v>
      </c>
      <c r="BJ12" s="139">
        <f>(COUNTIFS('Estruturante Móvel'!$M:$M,$B10,'Estruturante Móvel'!$AM:$AM,BJ$4,'Estruturante Móvel'!$L:$L,'CRONOGRAMA_CONST+MIGRACAO'!$B12))</f>
        <v>0</v>
      </c>
      <c r="BK12" s="140">
        <f>(COUNTIFS('Estruturante Móvel'!$M:$M,$B10,'Estruturante Móvel'!$C:$C,"&lt;&gt;PREVISTO",'Estruturante Móvel'!$G:$G,BJ$4,'Estruturante Móvel'!$L:$L,'CRONOGRAMA_CONST+MIGRACAO'!AZ$8))</f>
        <v>0</v>
      </c>
      <c r="BL12" s="139">
        <f>(COUNTIFS('Estruturante Móvel'!$M:$M,$B10,'Estruturante Móvel'!$AM:$AM,BL$4,'Estruturante Móvel'!$L:$L,'CRONOGRAMA_CONST+MIGRACAO'!$B12))</f>
        <v>0</v>
      </c>
      <c r="BM12" s="140">
        <f>(COUNTIFS('Estruturante Móvel'!$M:$M,$B10,'Estruturante Móvel'!$C:$C,"&lt;&gt;PREVISTO",'Estruturante Móvel'!$G:$G,BL$4,'Estruturante Móvel'!$L:$L,'CRONOGRAMA_CONST+MIGRACAO'!BB$8))</f>
        <v>0</v>
      </c>
      <c r="BN12" s="139">
        <f>(COUNTIFS('Estruturante Móvel'!$M:$M,$B10,'Estruturante Móvel'!$AM:$AM,BN$4,'Estruturante Móvel'!$L:$L,'CRONOGRAMA_CONST+MIGRACAO'!$B12))</f>
        <v>0</v>
      </c>
      <c r="BO12" s="140">
        <f>(COUNTIFS('Estruturante Móvel'!$M:$M,$B10,'Estruturante Móvel'!$C:$C,"&lt;&gt;PREVISTO",'Estruturante Móvel'!$G:$G,BN$4,'Estruturante Móvel'!$L:$L,'CRONOGRAMA_CONST+MIGRACAO'!BD$8))</f>
        <v>0</v>
      </c>
      <c r="BP12" s="139">
        <f>(COUNTIFS('Estruturante Móvel'!$M:$M,$B10,'Estruturante Móvel'!$AM:$AM,BP$4,'Estruturante Móvel'!$L:$L,'CRONOGRAMA_CONST+MIGRACAO'!$B12))</f>
        <v>0</v>
      </c>
      <c r="BQ12" s="140">
        <f>(COUNTIFS('Estruturante Móvel'!$M:$M,$B10,'Estruturante Móvel'!$C:$C,"&lt;&gt;PREVISTO",'Estruturante Móvel'!$G:$G,BP$4,'Estruturante Móvel'!$L:$L,'CRONOGRAMA_CONST+MIGRACAO'!BF$8))</f>
        <v>0</v>
      </c>
      <c r="BR12" s="139">
        <f>(COUNTIFS('Estruturante Móvel'!$M:$M,$B10,'Estruturante Móvel'!$AM:$AM,BR$4,'Estruturante Móvel'!$L:$L,'CRONOGRAMA_CONST+MIGRACAO'!$B12))</f>
        <v>0</v>
      </c>
      <c r="BS12" s="140">
        <f>(COUNTIFS('Estruturante Móvel'!$M:$M,$B10,'Estruturante Móvel'!$C:$C,"&lt;&gt;PREVISTO",'Estruturante Móvel'!$G:$G,BR$4,'Estruturante Móvel'!$L:$L,'CRONOGRAMA_CONST+MIGRACAO'!BH$8))</f>
        <v>0</v>
      </c>
      <c r="BT12" s="139">
        <f>(COUNTIFS('Estruturante Móvel'!$M:$M,$B12,'Estruturante Móvel'!$AM:$AM,BT$4))-(COUNTIFS('Estruturante Móvel'!$M:$M,$B12,'Estruturante Móvel'!$AM:$AM,BT$4,'Estruturante Móvel'!$AQ:$AQ,"REPARO FO"))</f>
        <v>0</v>
      </c>
      <c r="BU12" s="140">
        <f>(COUNTIFS('Estruturante Móvel'!$M:$M,$B10,'Estruturante Móvel'!$C:$C,"&lt;&gt;PREVISTO",'Estruturante Móvel'!$G:$G,BT$4,'Estruturante Móvel'!$L:$L,'CRONOGRAMA_CONST+MIGRACAO'!BJ$8))</f>
        <v>0</v>
      </c>
      <c r="BV12" s="139">
        <f>(COUNTIFS('Estruturante Móvel'!$M:$M,$B12,'Estruturante Móvel'!$AM:$AM,BV$4))-(COUNTIFS('Estruturante Móvel'!$M:$M,$B12,'Estruturante Móvel'!$AM:$AM,BV$4,'Estruturante Móvel'!$AQ:$AQ,"REPARO FO"))</f>
        <v>0</v>
      </c>
      <c r="BW12" s="140">
        <f>(COUNTIFS('Estruturante Móvel'!$M:$M,$B10,'Estruturante Móvel'!$C:$C,"&lt;&gt;PREVISTO",'Estruturante Móvel'!$G:$G,BV$4,'Estruturante Móvel'!$L:$L,'CRONOGRAMA_CONST+MIGRACAO'!BL$8))</f>
        <v>0</v>
      </c>
      <c r="BX12" s="139">
        <f>(COUNTIFS('Estruturante Móvel'!$M:$M,$B12,'Estruturante Móvel'!$AM:$AM,BX$4))-(COUNTIFS('Estruturante Móvel'!$M:$M,$B12,'Estruturante Móvel'!$AM:$AM,BX$4,'Estruturante Móvel'!$AQ:$AQ,"REPARO FO"))</f>
        <v>0</v>
      </c>
      <c r="BY12" s="140">
        <f>(COUNTIFS('Estruturante Móvel'!$M:$M,$B10,'Estruturante Móvel'!$C:$C,"&lt;&gt;PREVISTO",'Estruturante Móvel'!$G:$G,BX$4,'Estruturante Móvel'!$L:$L,'CRONOGRAMA_CONST+MIGRACAO'!BN$8))</f>
        <v>0</v>
      </c>
      <c r="BZ12" s="139">
        <f>(COUNTIFS('Estruturante Móvel'!$M:$M,$B12,'Estruturante Móvel'!$AM:$AM,BZ$4))-(COUNTIFS('Estruturante Móvel'!$M:$M,$B12,'Estruturante Móvel'!$AM:$AM,BZ$4,'Estruturante Móvel'!$AQ:$AQ,"REPARO FO"))</f>
        <v>0</v>
      </c>
      <c r="CA12" s="140">
        <f>(COUNTIFS('Estruturante Móvel'!$M:$M,$B10,'Estruturante Móvel'!$C:$C,"&lt;&gt;PREVISTO",'Estruturante Móvel'!$G:$G,BZ$4,'Estruturante Móvel'!$L:$L,'CRONOGRAMA_CONST+MIGRACAO'!BP$8))</f>
        <v>0</v>
      </c>
      <c r="CB12" s="139">
        <f>(COUNTIFS('Estruturante Móvel'!$M:$M,$B12,'Estruturante Móvel'!$AM:$AM,CB$4))-(COUNTIFS('Estruturante Móvel'!$M:$M,$B12,'Estruturante Móvel'!$AM:$AM,CB$4,'Estruturante Móvel'!$AQ:$AQ,"REPARO FO"))</f>
        <v>0</v>
      </c>
      <c r="CC12" s="140">
        <f>(COUNTIFS('Estruturante Móvel'!$M:$M,$B10,'Estruturante Móvel'!$C:$C,"&lt;&gt;PREVISTO",'Estruturante Móvel'!$G:$G,CB$4,'Estruturante Móvel'!$L:$L,'CRONOGRAMA_CONST+MIGRACAO'!BR$8))</f>
        <v>0</v>
      </c>
      <c r="CD12" s="139">
        <f>(COUNTIFS('Estruturante Móvel'!$M:$M,$B12,'Estruturante Móvel'!$AM:$AM,CD$4))-(COUNTIFS('Estruturante Móvel'!$M:$M,$B12,'Estruturante Móvel'!$AM:$AM,CD$4,'Estruturante Móvel'!$AQ:$AQ,"REPARO FO"))</f>
        <v>0</v>
      </c>
      <c r="CE12" s="140">
        <f>(COUNTIFS('Estruturante Móvel'!$M:$M,$B10,'Estruturante Móvel'!$C:$C,"&lt;&gt;PREVISTO",'Estruturante Móvel'!$G:$G,CD$4,'Estruturante Móvel'!$L:$L,'CRONOGRAMA_CONST+MIGRACAO'!BT$8))</f>
        <v>0</v>
      </c>
      <c r="CF12" s="139">
        <f>(COUNTIFS('Estruturante Móvel'!$M:$M,$B12,'Estruturante Móvel'!$AM:$AM,CF$4))-(COUNTIFS('Estruturante Móvel'!$M:$M,$B12,'Estruturante Móvel'!$AM:$AM,CF$4,'Estruturante Móvel'!$AQ:$AQ,"REPARO FO"))</f>
        <v>0</v>
      </c>
      <c r="CG12" s="140">
        <f>(COUNTIFS('Estruturante Móvel'!$M:$M,$B10,'Estruturante Móvel'!$C:$C,"&lt;&gt;PREVISTO",'Estruturante Móvel'!$G:$G,CF$4,'Estruturante Móvel'!$L:$L,'CRONOGRAMA_CONST+MIGRACAO'!BV$8))</f>
        <v>0</v>
      </c>
      <c r="CH12" s="139">
        <f>(COUNTIFS('Estruturante Móvel'!$M:$M,$B12,'Estruturante Móvel'!$AM:$AM,CH$4))-(COUNTIFS('Estruturante Móvel'!$M:$M,$B12,'Estruturante Móvel'!$AM:$AM,CH$4,'Estruturante Móvel'!$AQ:$AQ,"REPARO FO"))</f>
        <v>0</v>
      </c>
      <c r="CI12" s="140">
        <f>(COUNTIFS('Estruturante Móvel'!$M:$M,$B10,'Estruturante Móvel'!$C:$C,"&lt;&gt;PREVISTO",'Estruturante Móvel'!$G:$G,CH$4,'Estruturante Móvel'!$L:$L,'CRONOGRAMA_CONST+MIGRACAO'!BX$8))</f>
        <v>0</v>
      </c>
      <c r="CJ12" s="139">
        <f>(COUNTIFS('Estruturante Móvel'!$M:$M,$B12,'Estruturante Móvel'!$AM:$AM,CJ$4))-(COUNTIFS('Estruturante Móvel'!$M:$M,$B12,'Estruturante Móvel'!$AM:$AM,CJ$4,'Estruturante Móvel'!$AQ:$AQ,"REPARO FO"))</f>
        <v>0</v>
      </c>
      <c r="CK12" s="140">
        <f>(COUNTIFS('Estruturante Móvel'!$M:$M,$B10,'Estruturante Móvel'!$C:$C,"&lt;&gt;PREVISTO",'Estruturante Móvel'!$G:$G,CJ$4,'Estruturante Móvel'!$L:$L,'CRONOGRAMA_CONST+MIGRACAO'!BZ$8))</f>
        <v>0</v>
      </c>
      <c r="CL12" s="139">
        <f>(COUNTIFS('Estruturante Móvel'!$M:$M,$B12,'Estruturante Móvel'!$AM:$AM,CL$4))-(COUNTIFS('Estruturante Móvel'!$M:$M,$B12,'Estruturante Móvel'!$AM:$AM,CL$4,'Estruturante Móvel'!$AQ:$AQ,"REPARO FO"))</f>
        <v>0</v>
      </c>
      <c r="CM12" s="140">
        <f>(COUNTIFS('Estruturante Móvel'!$M:$M,$B10,'Estruturante Móvel'!$C:$C,"&lt;&gt;PREVISTO",'Estruturante Móvel'!$G:$G,CL$4,'Estruturante Móvel'!$L:$L,'CRONOGRAMA_CONST+MIGRACAO'!CB$8))</f>
        <v>0</v>
      </c>
      <c r="CN12" s="139">
        <f>(COUNTIFS('Estruturante Móvel'!$M:$M,$B12,'Estruturante Móvel'!$AM:$AM,CN$4))-(COUNTIFS('Estruturante Móvel'!$M:$M,$B12,'Estruturante Móvel'!$AM:$AM,CN$4,'Estruturante Móvel'!$AQ:$AQ,"REPARO FO"))</f>
        <v>0</v>
      </c>
      <c r="CO12" s="140">
        <f>(COUNTIFS('Estruturante Móvel'!$M:$M,$B10,'Estruturante Móvel'!$C:$C,"&lt;&gt;PREVISTO",'Estruturante Móvel'!$G:$G,CN$4,'Estruturante Móvel'!$L:$L,'CRONOGRAMA_CONST+MIGRACAO'!CD$8))</f>
        <v>0</v>
      </c>
      <c r="CP12" s="139">
        <f>(COUNTIFS('Estruturante Móvel'!$M:$M,$B12,'Estruturante Móvel'!$AM:$AM,CP$4))-(COUNTIFS('Estruturante Móvel'!$M:$M,$B12,'Estruturante Móvel'!$AM:$AM,CP$4,'Estruturante Móvel'!$AQ:$AQ,"REPARO FO"))</f>
        <v>0</v>
      </c>
      <c r="CQ12" s="140">
        <f>(COUNTIFS('Estruturante Móvel'!$M:$M,$B10,'Estruturante Móvel'!$C:$C,"&lt;&gt;PREVISTO",'Estruturante Móvel'!$G:$G,CP$4,'Estruturante Móvel'!$L:$L,'CRONOGRAMA_CONST+MIGRACAO'!CF$8))</f>
        <v>0</v>
      </c>
      <c r="CR12" s="139">
        <f>(COUNTIFS('Estruturante Móvel'!$M:$M,$B12,'Estruturante Móvel'!$AM:$AM,CR$4))-(COUNTIFS('Estruturante Móvel'!$M:$M,$B12,'Estruturante Móvel'!$AM:$AM,CR$4,'Estruturante Móvel'!$AQ:$AQ,"REPARO FO"))</f>
        <v>0</v>
      </c>
      <c r="CS12" s="140">
        <f>(COUNTIFS('Estruturante Móvel'!$M:$M,$B10,'Estruturante Móvel'!$C:$C,"&lt;&gt;PREVISTO",'Estruturante Móvel'!$G:$G,CR$4,'Estruturante Móvel'!$L:$L,'CRONOGRAMA_CONST+MIGRACAO'!CH$8))</f>
        <v>0</v>
      </c>
      <c r="CT12" s="139">
        <f>(COUNTIFS('Estruturante Móvel'!$M:$M,$B12,'Estruturante Móvel'!$AM:$AM,CT$4))-(COUNTIFS('Estruturante Móvel'!$M:$M,$B12,'Estruturante Móvel'!$AM:$AM,CT$4,'Estruturante Móvel'!$AQ:$AQ,"REPARO FO"))</f>
        <v>0</v>
      </c>
      <c r="CU12" s="140">
        <f>(COUNTIFS('Estruturante Móvel'!$M:$M,$B10,'Estruturante Móvel'!$C:$C,"&lt;&gt;PREVISTO",'Estruturante Móvel'!$G:$G,CT$4,'Estruturante Móvel'!$L:$L,'CRONOGRAMA_CONST+MIGRACAO'!CJ$8))</f>
        <v>0</v>
      </c>
      <c r="CV12" s="139">
        <f>(COUNTIFS('Estruturante Móvel'!$M:$M,$B12,'Estruturante Móvel'!$AM:$AM,CV$4))-(COUNTIFS('Estruturante Móvel'!$M:$M,$B12,'Estruturante Móvel'!$AM:$AM,CV$4,'Estruturante Móvel'!$AQ:$AQ,"REPARO FO"))</f>
        <v>0</v>
      </c>
      <c r="CW12" s="140">
        <f>(COUNTIFS('Estruturante Móvel'!$M:$M,$B10,'Estruturante Móvel'!$C:$C,"&lt;&gt;PREVISTO",'Estruturante Móvel'!$G:$G,CV$4,'Estruturante Móvel'!$L:$L,'CRONOGRAMA_CONST+MIGRACAO'!CL$8))</f>
        <v>0</v>
      </c>
      <c r="CX12" s="139">
        <f>(COUNTIFS('Estruturante Móvel'!$M:$M,$B12,'Estruturante Móvel'!$AM:$AM,CX$4))-(COUNTIFS('Estruturante Móvel'!$M:$M,$B12,'Estruturante Móvel'!$AM:$AM,CX$4,'Estruturante Móvel'!$AQ:$AQ,"REPARO FO"))</f>
        <v>0</v>
      </c>
      <c r="CY12" s="140">
        <f>(COUNTIFS('Estruturante Móvel'!$M:$M,$B10,'Estruturante Móvel'!$C:$C,"&lt;&gt;PREVISTO",'Estruturante Móvel'!$G:$G,CX$4,'Estruturante Móvel'!$L:$L,'CRONOGRAMA_CONST+MIGRACAO'!CN$8))</f>
        <v>0</v>
      </c>
      <c r="CZ12" s="139">
        <f>(COUNTIFS('Estruturante Móvel'!$M:$M,$B12,'Estruturante Móvel'!$AM:$AM,CZ$4))-(COUNTIFS('Estruturante Móvel'!$M:$M,$B12,'Estruturante Móvel'!$AM:$AM,CZ$4,'Estruturante Móvel'!$AQ:$AQ,"REPARO FO"))</f>
        <v>0</v>
      </c>
      <c r="DA12" s="140">
        <f>(COUNTIFS('Estruturante Móvel'!$M:$M,$B10,'Estruturante Móvel'!$C:$C,"&lt;&gt;PREVISTO",'Estruturante Móvel'!$G:$G,CZ$4,'Estruturante Móvel'!$L:$L,'CRONOGRAMA_CONST+MIGRACAO'!CP$8))</f>
        <v>0</v>
      </c>
      <c r="DB12" s="139">
        <f>(COUNTIFS('Estruturante Móvel'!$M:$M,$B12,'Estruturante Móvel'!$AM:$AM,DB$4))-(COUNTIFS('Estruturante Móvel'!$M:$M,$B12,'Estruturante Móvel'!$AM:$AM,DB$4,'Estruturante Móvel'!$AQ:$AQ,"REPARO FO"))</f>
        <v>0</v>
      </c>
      <c r="DC12" s="140">
        <f>(COUNTIFS('Estruturante Móvel'!$M:$M,$B10,'Estruturante Móvel'!$C:$C,"&lt;&gt;PREVISTO",'Estruturante Móvel'!$G:$G,DB$4,'Estruturante Móvel'!$L:$L,'CRONOGRAMA_CONST+MIGRACAO'!CR$8))</f>
        <v>0</v>
      </c>
      <c r="DD12" s="139">
        <f>(COUNTIFS('Estruturante Móvel'!$M:$M,$B12,'Estruturante Móvel'!$AM:$AM,DD$4))-(COUNTIFS('Estruturante Móvel'!$M:$M,$B12,'Estruturante Móvel'!$AM:$AM,DD$4,'Estruturante Móvel'!$AQ:$AQ,"REPARO FO"))</f>
        <v>0</v>
      </c>
      <c r="DE12" s="140">
        <f>(COUNTIFS('Estruturante Móvel'!$M:$M,$B10,'Estruturante Móvel'!$C:$C,"&lt;&gt;PREVISTO",'Estruturante Móvel'!$G:$G,DD$4,'Estruturante Móvel'!$L:$L,'CRONOGRAMA_CONST+MIGRACAO'!CT$8))</f>
        <v>0</v>
      </c>
      <c r="DF12" s="139">
        <f>(COUNTIFS('Estruturante Móvel'!$M:$M,$B12,'Estruturante Móvel'!$AM:$AM,DF$4))-(COUNTIFS('Estruturante Móvel'!$M:$M,$B12,'Estruturante Móvel'!$AM:$AM,DF$4,'Estruturante Móvel'!$AQ:$AQ,"REPARO FO"))</f>
        <v>0</v>
      </c>
      <c r="DG12" s="140">
        <f>(COUNTIFS('Estruturante Móvel'!$M:$M,$B10,'Estruturante Móvel'!$C:$C,"&lt;&gt;PREVISTO",'Estruturante Móvel'!$G:$G,DF$4,'Estruturante Móvel'!$L:$L,'CRONOGRAMA_CONST+MIGRACAO'!CV$8))</f>
        <v>0</v>
      </c>
      <c r="DH12" s="139">
        <f>(COUNTIFS('Estruturante Móvel'!$M:$M,$B12,'Estruturante Móvel'!$AM:$AM,DH$4))-(COUNTIFS('Estruturante Móvel'!$M:$M,$B12,'Estruturante Móvel'!$AM:$AM,DH$4,'Estruturante Móvel'!$AQ:$AQ,"REPARO FO"))</f>
        <v>0</v>
      </c>
      <c r="DI12" s="140">
        <f>(COUNTIFS('Estruturante Móvel'!$M:$M,$B10,'Estruturante Móvel'!$C:$C,"&lt;&gt;PREVISTO",'Estruturante Móvel'!$G:$G,DH$4,'Estruturante Móvel'!$L:$L,'CRONOGRAMA_CONST+MIGRACAO'!CX$8))</f>
        <v>0</v>
      </c>
      <c r="DJ12" s="139">
        <f>(COUNTIFS('Estruturante Móvel'!$M:$M,$B12,'Estruturante Móvel'!$AM:$AM,DJ$4))-(COUNTIFS('Estruturante Móvel'!$M:$M,$B12,'Estruturante Móvel'!$AM:$AM,DJ$4,'Estruturante Móvel'!$AQ:$AQ,"REPARO FO"))</f>
        <v>0</v>
      </c>
      <c r="DK12" s="140">
        <f>(COUNTIFS('Estruturante Móvel'!$M:$M,$B10,'Estruturante Móvel'!$C:$C,"&lt;&gt;PREVISTO",'Estruturante Móvel'!$G:$G,DJ$4,'Estruturante Móvel'!$L:$L,'CRONOGRAMA_CONST+MIGRACAO'!CZ$8))</f>
        <v>0</v>
      </c>
      <c r="DL12" s="139">
        <f>(COUNTIFS('Estruturante Móvel'!$M:$M,$B12,'Estruturante Móvel'!$AM:$AM,DL$4))-(COUNTIFS('Estruturante Móvel'!$M:$M,$B12,'Estruturante Móvel'!$AM:$AM,DL$4,'Estruturante Móvel'!$AQ:$AQ,"REPARO FO"))</f>
        <v>0</v>
      </c>
      <c r="DM12" s="140">
        <f>(COUNTIFS('Estruturante Móvel'!$M:$M,$B10,'Estruturante Móvel'!$C:$C,"&lt;&gt;PREVISTO",'Estruturante Móvel'!$G:$G,DL$4,'Estruturante Móvel'!$L:$L,'CRONOGRAMA_CONST+MIGRACAO'!DB$8))</f>
        <v>0</v>
      </c>
      <c r="DN12" s="139">
        <f>(COUNTIFS('Estruturante Móvel'!$M:$M,$B12,'Estruturante Móvel'!$AM:$AM,DN$4))-(COUNTIFS('Estruturante Móvel'!$M:$M,$B12,'Estruturante Móvel'!$AM:$AM,DN$4,'Estruturante Móvel'!$AQ:$AQ,"REPARO FO"))</f>
        <v>0</v>
      </c>
      <c r="DO12" s="140">
        <f>(COUNTIFS('Estruturante Móvel'!$M:$M,$B10,'Estruturante Móvel'!$C:$C,"&lt;&gt;PREVISTO",'Estruturante Móvel'!$G:$G,DN$4,'Estruturante Móvel'!$L:$L,'CRONOGRAMA_CONST+MIGRACAO'!DD$8))</f>
        <v>0</v>
      </c>
      <c r="DP12" s="139">
        <f>(COUNTIFS('Estruturante Móvel'!$M:$M,$B12,'Estruturante Móvel'!$AM:$AM,DP$4))-(COUNTIFS('Estruturante Móvel'!$M:$M,$B12,'Estruturante Móvel'!$AM:$AM,DP$4,'Estruturante Móvel'!$AQ:$AQ,"REPARO FO"))</f>
        <v>0</v>
      </c>
      <c r="DQ12" s="140">
        <f>(COUNTIFS('Estruturante Móvel'!$M:$M,$B10,'Estruturante Móvel'!$C:$C,"&lt;&gt;PREVISTO",'Estruturante Móvel'!$G:$G,DP$4,'Estruturante Móvel'!$L:$L,'CRONOGRAMA_CONST+MIGRACAO'!DF$8))</f>
        <v>0</v>
      </c>
      <c r="DR12" s="139">
        <f>(COUNTIFS('Estruturante Móvel'!$M:$M,$B12,'Estruturante Móvel'!$AM:$AM,DR$4))-(COUNTIFS('Estruturante Móvel'!$M:$M,$B12,'Estruturante Móvel'!$AM:$AM,DR$4,'Estruturante Móvel'!$AQ:$AQ,"REPARO FO"))</f>
        <v>0</v>
      </c>
      <c r="DS12" s="140">
        <f>(COUNTIFS('Estruturante Móvel'!$M:$M,$B10,'Estruturante Móvel'!$C:$C,"&lt;&gt;PREVISTO",'Estruturante Móvel'!$G:$G,DR$4,'Estruturante Móvel'!$L:$L,'CRONOGRAMA_CONST+MIGRACAO'!DH$8))</f>
        <v>0</v>
      </c>
      <c r="DT12" s="139">
        <f>(COUNTIFS('Estruturante Móvel'!$M:$M,$B12,'Estruturante Móvel'!$AM:$AM,DT$4))-(COUNTIFS('Estruturante Móvel'!$M:$M,$B12,'Estruturante Móvel'!$AM:$AM,DT$4,'Estruturante Móvel'!$AQ:$AQ,"REPARO FO"))</f>
        <v>0</v>
      </c>
      <c r="DU12" s="140">
        <f>(COUNTIFS('Estruturante Móvel'!$M:$M,$B10,'Estruturante Móvel'!$C:$C,"&lt;&gt;PREVISTO",'Estruturante Móvel'!$G:$G,DT$4,'Estruturante Móvel'!$L:$L,'CRONOGRAMA_CONST+MIGRACAO'!DJ$8))</f>
        <v>0</v>
      </c>
      <c r="DV12" s="139">
        <f>(COUNTIFS('Estruturante Móvel'!$M:$M,$B12,'Estruturante Móvel'!$AM:$AM,DV$4))-(COUNTIFS('Estruturante Móvel'!$M:$M,$B12,'Estruturante Móvel'!$AM:$AM,DV$4,'Estruturante Móvel'!$AQ:$AQ,"REPARO FO"))</f>
        <v>0</v>
      </c>
      <c r="DW12" s="140">
        <f>(COUNTIFS('Estruturante Móvel'!$M:$M,$B10,'Estruturante Móvel'!$C:$C,"&lt;&gt;PREVISTO",'Estruturante Móvel'!$G:$G,DV$4,'Estruturante Móvel'!$L:$L,'CRONOGRAMA_CONST+MIGRACAO'!DL$8))</f>
        <v>0</v>
      </c>
      <c r="DX12" s="139">
        <f>(COUNTIFS('Estruturante Móvel'!$M:$M,$B12,'Estruturante Móvel'!$AM:$AM,DX$4))-(COUNTIFS('Estruturante Móvel'!$M:$M,$B12,'Estruturante Móvel'!$AM:$AM,DX$4,'Estruturante Móvel'!$AQ:$AQ,"REPARO FO"))</f>
        <v>0</v>
      </c>
      <c r="DY12" s="140">
        <f>(COUNTIFS('Estruturante Móvel'!$M:$M,$B10,'Estruturante Móvel'!$C:$C,"&lt;&gt;PREVISTO",'Estruturante Móvel'!$G:$G,DX$4,'Estruturante Móvel'!$L:$L,'CRONOGRAMA_CONST+MIGRACAO'!DN$8))</f>
        <v>0</v>
      </c>
      <c r="DZ12" s="139">
        <f>(COUNTIFS('Estruturante Móvel'!$M:$M,$B12,'Estruturante Móvel'!$AM:$AM,DZ$4))-(COUNTIFS('Estruturante Móvel'!$M:$M,$B12,'Estruturante Móvel'!$AM:$AM,DZ$4,'Estruturante Móvel'!$AQ:$AQ,"REPARO FO"))</f>
        <v>0</v>
      </c>
      <c r="EA12" s="140">
        <f>(COUNTIFS('Estruturante Móvel'!$M:$M,$B10,'Estruturante Móvel'!$C:$C,"&lt;&gt;PREVISTO",'Estruturante Móvel'!$G:$G,DZ$4,'Estruturante Móvel'!$L:$L,'CRONOGRAMA_CONST+MIGRACAO'!DP$8))</f>
        <v>0</v>
      </c>
      <c r="EB12" s="139">
        <f>(COUNTIFS('Estruturante Móvel'!$M:$M,$B12,'Estruturante Móvel'!$AM:$AM,EB$4))-(COUNTIFS('Estruturante Móvel'!$M:$M,$B12,'Estruturante Móvel'!$AM:$AM,EB$4,'Estruturante Móvel'!$AQ:$AQ,"REPARO FO"))</f>
        <v>0</v>
      </c>
      <c r="EC12" s="140">
        <f>(COUNTIFS('Estruturante Móvel'!$M:$M,$B10,'Estruturante Móvel'!$C:$C,"&lt;&gt;PREVISTO",'Estruturante Móvel'!$G:$G,EB$4,'Estruturante Móvel'!$L:$L,'CRONOGRAMA_CONST+MIGRACAO'!DR$8))</f>
        <v>0</v>
      </c>
      <c r="ED12" s="139">
        <f>(COUNTIFS('Estruturante Móvel'!$M:$M,$B12,'Estruturante Móvel'!$AM:$AM,ED$4))-(COUNTIFS('Estruturante Móvel'!$M:$M,$B12,'Estruturante Móvel'!$AM:$AM,ED$4,'Estruturante Móvel'!$AQ:$AQ,"REPARO FO"))</f>
        <v>0</v>
      </c>
      <c r="EE12" s="140">
        <f>(COUNTIFS('Estruturante Móvel'!$M:$M,$B10,'Estruturante Móvel'!$C:$C,"&lt;&gt;PREVISTO",'Estruturante Móvel'!$G:$G,ED$4,'Estruturante Móvel'!$L:$L,'CRONOGRAMA_CONST+MIGRACAO'!DT$8))</f>
        <v>0</v>
      </c>
      <c r="EF12" s="139">
        <f>(COUNTIFS('Estruturante Móvel'!$M:$M,$B12,'Estruturante Móvel'!$AM:$AM,EF$4))-(COUNTIFS('Estruturante Móvel'!$M:$M,$B12,'Estruturante Móvel'!$AM:$AM,EF$4,'Estruturante Móvel'!$AQ:$AQ,"REPARO FO"))</f>
        <v>0</v>
      </c>
      <c r="EG12" s="140">
        <f>(COUNTIFS('Estruturante Móvel'!$M:$M,$B10,'Estruturante Móvel'!$C:$C,"&lt;&gt;PREVISTO",'Estruturante Móvel'!$G:$G,EF$4,'Estruturante Móvel'!$L:$L,'CRONOGRAMA_CONST+MIGRACAO'!DV$8))</f>
        <v>0</v>
      </c>
      <c r="EH12" s="139">
        <f>(COUNTIFS('Estruturante Móvel'!$M:$M,$B12,'Estruturante Móvel'!$AM:$AM,EH$4))-(COUNTIFS('Estruturante Móvel'!$M:$M,$B12,'Estruturante Móvel'!$AM:$AM,EH$4,'Estruturante Móvel'!$AQ:$AQ,"REPARO FO"))</f>
        <v>0</v>
      </c>
      <c r="EI12" s="140">
        <f>(COUNTIFS('Estruturante Móvel'!$M:$M,$B10,'Estruturante Móvel'!$C:$C,"&lt;&gt;PREVISTO",'Estruturante Móvel'!$G:$G,EH$4,'Estruturante Móvel'!$L:$L,'CRONOGRAMA_CONST+MIGRACAO'!DX$8))</f>
        <v>0</v>
      </c>
      <c r="EJ12" s="139">
        <f>(COUNTIFS('Estruturante Móvel'!$M:$M,$B12,'Estruturante Móvel'!$AM:$AM,EJ$4))-(COUNTIFS('Estruturante Móvel'!$M:$M,$B12,'Estruturante Móvel'!$AM:$AM,EJ$4,'Estruturante Móvel'!$AQ:$AQ,"REPARO FO"))</f>
        <v>0</v>
      </c>
      <c r="EK12" s="140">
        <f>(COUNTIFS('Estruturante Móvel'!$M:$M,$B10,'Estruturante Móvel'!$C:$C,"&lt;&gt;PREVISTO",'Estruturante Móvel'!$G:$G,EJ$4,'Estruturante Móvel'!$L:$L,'CRONOGRAMA_CONST+MIGRACAO'!DZ$8))</f>
        <v>0</v>
      </c>
      <c r="EL12" s="139">
        <f>(COUNTIFS('Estruturante Móvel'!$M:$M,$B12,'Estruturante Móvel'!$AM:$AM,EL$4))-(COUNTIFS('Estruturante Móvel'!$M:$M,$B12,'Estruturante Móvel'!$AM:$AM,EL$4,'Estruturante Móvel'!$AQ:$AQ,"REPARO FO"))</f>
        <v>0</v>
      </c>
      <c r="EM12" s="140">
        <f>(COUNTIFS('Estruturante Móvel'!$M:$M,$B10,'Estruturante Móvel'!$C:$C,"&lt;&gt;PREVISTO",'Estruturante Móvel'!$G:$G,EL$4,'Estruturante Móvel'!$L:$L,'CRONOGRAMA_CONST+MIGRACAO'!EB$8))</f>
        <v>0</v>
      </c>
      <c r="EN12" s="139">
        <f>(COUNTIFS('Estruturante Móvel'!$M:$M,$B12,'Estruturante Móvel'!$AM:$AM,EN$4))-(COUNTIFS('Estruturante Móvel'!$M:$M,$B12,'Estruturante Móvel'!$AM:$AM,EN$4,'Estruturante Móvel'!$AQ:$AQ,"REPARO FO"))</f>
        <v>0</v>
      </c>
      <c r="EO12" s="140">
        <f>(COUNTIFS('Estruturante Móvel'!$M:$M,$B10,'Estruturante Móvel'!$C:$C,"&lt;&gt;PREVISTO",'Estruturante Móvel'!$G:$G,EN$4,'Estruturante Móvel'!$L:$L,'CRONOGRAMA_CONST+MIGRACAO'!ED$8))</f>
        <v>0</v>
      </c>
      <c r="EP12" s="139">
        <f>(COUNTIFS('Estruturante Móvel'!$M:$M,$B12,'Estruturante Móvel'!$AM:$AM,EP$4))-(COUNTIFS('Estruturante Móvel'!$M:$M,$B12,'Estruturante Móvel'!$AM:$AM,EP$4,'Estruturante Móvel'!$AQ:$AQ,"REPARO FO"))</f>
        <v>0</v>
      </c>
      <c r="EQ12" s="140">
        <f>(COUNTIFS('Estruturante Móvel'!$M:$M,$B10,'Estruturante Móvel'!$C:$C,"&lt;&gt;PREVISTO",'Estruturante Móvel'!$G:$G,EP$4,'Estruturante Móvel'!$L:$L,'CRONOGRAMA_CONST+MIGRACAO'!EF$8))</f>
        <v>0</v>
      </c>
      <c r="ER12" s="139">
        <f>(COUNTIFS('Estruturante Móvel'!$M:$M,$B12,'Estruturante Móvel'!$AM:$AM,ER$4))-(COUNTIFS('Estruturante Móvel'!$M:$M,$B12,'Estruturante Móvel'!$AM:$AM,ER$4,'Estruturante Móvel'!$AQ:$AQ,"REPARO FO"))</f>
        <v>0</v>
      </c>
      <c r="ES12" s="140">
        <f>(COUNTIFS('Estruturante Móvel'!$M:$M,$B10,'Estruturante Móvel'!$C:$C,"&lt;&gt;PREVISTO",'Estruturante Móvel'!$G:$G,ER$4,'Estruturante Móvel'!$L:$L,'CRONOGRAMA_CONST+MIGRACAO'!EH$8))</f>
        <v>0</v>
      </c>
      <c r="ET12" s="139">
        <f>(COUNTIFS('Estruturante Móvel'!$M:$M,$B12,'Estruturante Móvel'!$AM:$AM,ET$4))-(COUNTIFS('Estruturante Móvel'!$M:$M,$B12,'Estruturante Móvel'!$AM:$AM,ET$4,'Estruturante Móvel'!$AQ:$AQ,"REPARO FO"))</f>
        <v>0</v>
      </c>
      <c r="EU12" s="140">
        <f>(COUNTIFS('Estruturante Móvel'!$M:$M,$B10,'Estruturante Móvel'!$C:$C,"&lt;&gt;PREVISTO",'Estruturante Móvel'!$G:$G,ET$4,'Estruturante Móvel'!$L:$L,'CRONOGRAMA_CONST+MIGRACAO'!EJ$8))</f>
        <v>0</v>
      </c>
      <c r="EV12" s="139">
        <f>(COUNTIFS('Estruturante Móvel'!$M:$M,$B12,'Estruturante Móvel'!$AM:$AM,EV$4))-(COUNTIFS('Estruturante Móvel'!$M:$M,$B12,'Estruturante Móvel'!$AM:$AM,EV$4,'Estruturante Móvel'!$AQ:$AQ,"REPARO FO"))</f>
        <v>0</v>
      </c>
      <c r="EW12" s="140">
        <f>(COUNTIFS('Estruturante Móvel'!$M:$M,$B10,'Estruturante Móvel'!$C:$C,"&lt;&gt;PREVISTO",'Estruturante Móvel'!$G:$G,EV$4,'Estruturante Móvel'!$L:$L,'CRONOGRAMA_CONST+MIGRACAO'!EL$8))</f>
        <v>0</v>
      </c>
      <c r="EX12" s="139">
        <f>(COUNTIFS('Estruturante Móvel'!$M:$M,$B12,'Estruturante Móvel'!$AM:$AM,EX$4))-(COUNTIFS('Estruturante Móvel'!$M:$M,$B12,'Estruturante Móvel'!$AM:$AM,EX$4,'Estruturante Móvel'!$AQ:$AQ,"REPARO FO"))</f>
        <v>0</v>
      </c>
      <c r="EY12" s="140">
        <f>(COUNTIFS('Estruturante Móvel'!$M:$M,$B10,'Estruturante Móvel'!$C:$C,"&lt;&gt;PREVISTO",'Estruturante Móvel'!$G:$G,EX$4,'Estruturante Móvel'!$L:$L,'CRONOGRAMA_CONST+MIGRACAO'!EN$8))</f>
        <v>0</v>
      </c>
      <c r="EZ12" s="139">
        <f>(COUNTIFS('Estruturante Móvel'!$M:$M,$B12,'Estruturante Móvel'!$AM:$AM,EZ$4))-(COUNTIFS('Estruturante Móvel'!$M:$M,$B12,'Estruturante Móvel'!$AM:$AM,EZ$4,'Estruturante Móvel'!$AQ:$AQ,"REPARO FO"))</f>
        <v>0</v>
      </c>
      <c r="FA12" s="140">
        <f>(COUNTIFS('Estruturante Móvel'!$M:$M,$B10,'Estruturante Móvel'!$C:$C,"&lt;&gt;PREVISTO",'Estruturante Móvel'!$G:$G,EZ$4,'Estruturante Móvel'!$L:$L,'CRONOGRAMA_CONST+MIGRACAO'!EP$8))</f>
        <v>0</v>
      </c>
      <c r="FB12" s="139">
        <f>(COUNTIFS('Estruturante Móvel'!$M:$M,$B12,'Estruturante Móvel'!$AM:$AM,FB$4))-(COUNTIFS('Estruturante Móvel'!$M:$M,$B12,'Estruturante Móvel'!$AM:$AM,FB$4,'Estruturante Móvel'!$AQ:$AQ,"REPARO FO"))</f>
        <v>0</v>
      </c>
      <c r="FC12" s="140">
        <f>(COUNTIFS('Estruturante Móvel'!$M:$M,$B10,'Estruturante Móvel'!$C:$C,"&lt;&gt;PREVISTO",'Estruturante Móvel'!$G:$G,FB$4,'Estruturante Móvel'!$L:$L,'CRONOGRAMA_CONST+MIGRACAO'!ER$8))</f>
        <v>0</v>
      </c>
      <c r="FD12" s="139">
        <f>(COUNTIFS('Estruturante Móvel'!$M:$M,$B12,'Estruturante Móvel'!$AM:$AM,FD$4))-(COUNTIFS('Estruturante Móvel'!$M:$M,$B12,'Estruturante Móvel'!$AM:$AM,FD$4,'Estruturante Móvel'!$AQ:$AQ,"REPARO FO"))</f>
        <v>0</v>
      </c>
      <c r="FE12" s="140">
        <f>(COUNTIFS('Estruturante Móvel'!$M:$M,$B10,'Estruturante Móvel'!$C:$C,"&lt;&gt;PREVISTO",'Estruturante Móvel'!$G:$G,FD$4,'Estruturante Móvel'!$L:$L,'CRONOGRAMA_CONST+MIGRACAO'!ET$8))</f>
        <v>0</v>
      </c>
      <c r="FF12" s="139">
        <f>(COUNTIFS('Estruturante Móvel'!$M:$M,$B12,'Estruturante Móvel'!$AM:$AM,FF$4))-(COUNTIFS('Estruturante Móvel'!$M:$M,$B12,'Estruturante Móvel'!$AM:$AM,FF$4,'Estruturante Móvel'!$AQ:$AQ,"REPARO FO"))</f>
        <v>0</v>
      </c>
      <c r="FG12" s="140">
        <f>(COUNTIFS('Estruturante Móvel'!$M:$M,$B10,'Estruturante Móvel'!$C:$C,"&lt;&gt;PREVISTO",'Estruturante Móvel'!$G:$G,FF$4,'Estruturante Móvel'!$L:$L,'CRONOGRAMA_CONST+MIGRACAO'!EV$8))</f>
        <v>0</v>
      </c>
      <c r="FH12" s="139">
        <f>(COUNTIFS('Estruturante Móvel'!$M:$M,$B12,'Estruturante Móvel'!$AM:$AM,FH$4))-(COUNTIFS('Estruturante Móvel'!$M:$M,$B12,'Estruturante Móvel'!$AM:$AM,FH$4,'Estruturante Móvel'!$AQ:$AQ,"REPARO FO"))</f>
        <v>0</v>
      </c>
      <c r="FI12" s="140">
        <f>(COUNTIFS('Estruturante Móvel'!$M:$M,$B10,'Estruturante Móvel'!$C:$C,"&lt;&gt;PREVISTO",'Estruturante Móvel'!$G:$G,FH$4,'Estruturante Móvel'!$L:$L,'CRONOGRAMA_CONST+MIGRACAO'!EX$8))</f>
        <v>0</v>
      </c>
      <c r="FJ12" s="139">
        <f>(COUNTIFS('Estruturante Móvel'!$M:$M,$B12,'Estruturante Móvel'!$AM:$AM,FJ$4))-(COUNTIFS('Estruturante Móvel'!$M:$M,$B12,'Estruturante Móvel'!$AM:$AM,FJ$4,'Estruturante Móvel'!$AQ:$AQ,"REPARO FO"))</f>
        <v>0</v>
      </c>
      <c r="FK12" s="140">
        <f>(COUNTIFS('Estruturante Móvel'!$M:$M,$B10,'Estruturante Móvel'!$C:$C,"&lt;&gt;PREVISTO",'Estruturante Móvel'!$G:$G,FJ$4,'Estruturante Móvel'!$L:$L,'CRONOGRAMA_CONST+MIGRACAO'!EZ$8))</f>
        <v>0</v>
      </c>
      <c r="FL12" s="139">
        <f>(COUNTIFS('Estruturante Móvel'!$M:$M,$B12,'Estruturante Móvel'!$AM:$AM,FL$4))-(COUNTIFS('Estruturante Móvel'!$M:$M,$B12,'Estruturante Móvel'!$AM:$AM,FL$4,'Estruturante Móvel'!$AQ:$AQ,"REPARO FO"))</f>
        <v>0</v>
      </c>
      <c r="FM12" s="140">
        <f>(COUNTIFS('Estruturante Móvel'!$M:$M,$B10,'Estruturante Móvel'!$C:$C,"&lt;&gt;PREVISTO",'Estruturante Móvel'!$G:$G,FL$4,'Estruturante Móvel'!$L:$L,'CRONOGRAMA_CONST+MIGRACAO'!FB$8))</f>
        <v>0</v>
      </c>
      <c r="FN12" s="139">
        <f>(COUNTIFS('Estruturante Móvel'!$M:$M,$B12,'Estruturante Móvel'!$AM:$AM,FN$4))-(COUNTIFS('Estruturante Móvel'!$M:$M,$B12,'Estruturante Móvel'!$AM:$AM,FN$4,'Estruturante Móvel'!$AQ:$AQ,"REPARO FO"))</f>
        <v>0</v>
      </c>
      <c r="FO12" s="140">
        <f>(COUNTIFS('Estruturante Móvel'!$M:$M,$B10,'Estruturante Móvel'!$C:$C,"&lt;&gt;PREVISTO",'Estruturante Móvel'!$G:$G,FN$4,'Estruturante Móvel'!$L:$L,'CRONOGRAMA_CONST+MIGRACAO'!FD$8))</f>
        <v>0</v>
      </c>
      <c r="FP12" s="139">
        <f>(COUNTIFS('Estruturante Móvel'!$M:$M,$B12,'Estruturante Móvel'!$AM:$AM,FP$4))-(COUNTIFS('Estruturante Móvel'!$M:$M,$B12,'Estruturante Móvel'!$AM:$AM,FP$4,'Estruturante Móvel'!$AQ:$AQ,"REPARO FO"))</f>
        <v>0</v>
      </c>
      <c r="FQ12" s="140">
        <f>(COUNTIFS('Estruturante Móvel'!$M:$M,$B10,'Estruturante Móvel'!$C:$C,"&lt;&gt;PREVISTO",'Estruturante Móvel'!$G:$G,FP$4,'Estruturante Móvel'!$L:$L,'CRONOGRAMA_CONST+MIGRACAO'!FF$8))</f>
        <v>0</v>
      </c>
      <c r="FR12" s="139">
        <f>(COUNTIFS('Estruturante Móvel'!$M:$M,$B12,'Estruturante Móvel'!$AM:$AM,FR$4))-(COUNTIFS('Estruturante Móvel'!$M:$M,$B12,'Estruturante Móvel'!$AM:$AM,FR$4,'Estruturante Móvel'!$AQ:$AQ,"REPARO FO"))</f>
        <v>0</v>
      </c>
      <c r="FS12" s="140">
        <f>(COUNTIFS('Estruturante Móvel'!$M:$M,$B10,'Estruturante Móvel'!$C:$C,"&lt;&gt;PREVISTO",'Estruturante Móvel'!$G:$G,FR$4,'Estruturante Móvel'!$L:$L,'CRONOGRAMA_CONST+MIGRACAO'!FH$8))</f>
        <v>0</v>
      </c>
      <c r="FT12" s="139">
        <f>(COUNTIFS('Estruturante Móvel'!$M:$M,$B12,'Estruturante Móvel'!$AM:$AM,FT$4))-(COUNTIFS('Estruturante Móvel'!$M:$M,$B12,'Estruturante Móvel'!$AM:$AM,FT$4,'Estruturante Móvel'!$AQ:$AQ,"REPARO FO"))</f>
        <v>0</v>
      </c>
      <c r="FU12" s="140">
        <f>(COUNTIFS('Estruturante Móvel'!$M:$M,$B10,'Estruturante Móvel'!$C:$C,"&lt;&gt;PREVISTO",'Estruturante Móvel'!$G:$G,FT$4,'Estruturante Móvel'!$L:$L,'CRONOGRAMA_CONST+MIGRACAO'!FJ$8))</f>
        <v>0</v>
      </c>
      <c r="FV12" s="139">
        <f>(COUNTIFS('Estruturante Móvel'!$M:$M,$B12,'Estruturante Móvel'!$AM:$AM,FV$4))-(COUNTIFS('Estruturante Móvel'!$M:$M,$B12,'Estruturante Móvel'!$AM:$AM,FV$4,'Estruturante Móvel'!$AQ:$AQ,"REPARO FO"))</f>
        <v>0</v>
      </c>
      <c r="FW12" s="140">
        <f>(COUNTIFS('Estruturante Móvel'!$M:$M,$B10,'Estruturante Móvel'!$C:$C,"&lt;&gt;PREVISTO",'Estruturante Móvel'!$G:$G,FV$4,'Estruturante Móvel'!$L:$L,'CRONOGRAMA_CONST+MIGRACAO'!FL$8))</f>
        <v>0</v>
      </c>
      <c r="FX12" s="139">
        <f>(COUNTIFS('Estruturante Móvel'!$M:$M,$B12,'Estruturante Móvel'!$AM:$AM,FX$4))-(COUNTIFS('Estruturante Móvel'!$M:$M,$B12,'Estruturante Móvel'!$AM:$AM,FX$4,'Estruturante Móvel'!$AQ:$AQ,"REPARO FO"))</f>
        <v>0</v>
      </c>
      <c r="FY12" s="140">
        <f>(COUNTIFS('Estruturante Móvel'!$M:$M,$B10,'Estruturante Móvel'!$C:$C,"&lt;&gt;PREVISTO",'Estruturante Móvel'!$G:$G,FX$4,'Estruturante Móvel'!$L:$L,'CRONOGRAMA_CONST+MIGRACAO'!FN$8))</f>
        <v>0</v>
      </c>
      <c r="FZ12" s="139">
        <f>(COUNTIFS('Estruturante Móvel'!$M:$M,$B12,'Estruturante Móvel'!$AM:$AM,FZ$4))-(COUNTIFS('Estruturante Móvel'!$M:$M,$B12,'Estruturante Móvel'!$AM:$AM,FZ$4,'Estruturante Móvel'!$AQ:$AQ,"REPARO FO"))</f>
        <v>0</v>
      </c>
      <c r="GA12" s="140">
        <f>(COUNTIFS('Estruturante Móvel'!$M:$M,$B10,'Estruturante Móvel'!$C:$C,"&lt;&gt;PREVISTO",'Estruturante Móvel'!$G:$G,FZ$4,'Estruturante Móvel'!$L:$L,'CRONOGRAMA_CONST+MIGRACAO'!FP$8))</f>
        <v>0</v>
      </c>
      <c r="GB12" s="139">
        <f>(COUNTIFS('Estruturante Móvel'!$M:$M,$B12,'Estruturante Móvel'!$AM:$AM,GB$4))-(COUNTIFS('Estruturante Móvel'!$M:$M,$B12,'Estruturante Móvel'!$AM:$AM,GB$4,'Estruturante Móvel'!$AQ:$AQ,"REPARO FO"))</f>
        <v>0</v>
      </c>
      <c r="GC12" s="140">
        <f>(COUNTIFS('Estruturante Móvel'!$M:$M,$B10,'Estruturante Móvel'!$C:$C,"&lt;&gt;PREVISTO",'Estruturante Móvel'!$G:$G,GB$4,'Estruturante Móvel'!$L:$L,'CRONOGRAMA_CONST+MIGRACAO'!FR$8))</f>
        <v>0</v>
      </c>
      <c r="GD12" s="139">
        <f>(COUNTIFS('Estruturante Móvel'!$M:$M,$B12,'Estruturante Móvel'!$AM:$AM,GD$4))-(COUNTIFS('Estruturante Móvel'!$M:$M,$B12,'Estruturante Móvel'!$AM:$AM,GD$4,'Estruturante Móvel'!$AQ:$AQ,"REPARO FO"))</f>
        <v>0</v>
      </c>
      <c r="GE12" s="140">
        <f>(COUNTIFS('Estruturante Móvel'!$M:$M,$B10,'Estruturante Móvel'!$C:$C,"&lt;&gt;PREVISTO",'Estruturante Móvel'!$G:$G,GD$4,'Estruturante Móvel'!$L:$L,'CRONOGRAMA_CONST+MIGRACAO'!FT$8))</f>
        <v>0</v>
      </c>
      <c r="GF12" s="139">
        <f>(COUNTIFS('Estruturante Móvel'!$M:$M,$B12,'Estruturante Móvel'!$AM:$AM,GF$4))-(COUNTIFS('Estruturante Móvel'!$M:$M,$B12,'Estruturante Móvel'!$AM:$AM,GF$4,'Estruturante Móvel'!$AQ:$AQ,"REPARO FO"))</f>
        <v>0</v>
      </c>
      <c r="GG12" s="140">
        <f>(COUNTIFS('Estruturante Móvel'!$M:$M,$B10,'Estruturante Móvel'!$C:$C,"&lt;&gt;PREVISTO",'Estruturante Móvel'!$G:$G,GF$4,'Estruturante Móvel'!$L:$L,'CRONOGRAMA_CONST+MIGRACAO'!FV$8))</f>
        <v>0</v>
      </c>
      <c r="GH12" s="139">
        <f>(COUNTIFS('Estruturante Móvel'!$M:$M,$B12,'Estruturante Móvel'!$AM:$AM,GH$4))-(COUNTIFS('Estruturante Móvel'!$M:$M,$B12,'Estruturante Móvel'!$AM:$AM,GH$4,'Estruturante Móvel'!$AQ:$AQ,"REPARO FO"))</f>
        <v>0</v>
      </c>
      <c r="GI12" s="140">
        <f>(COUNTIFS('Estruturante Móvel'!$M:$M,$B10,'Estruturante Móvel'!$C:$C,"&lt;&gt;PREVISTO",'Estruturante Móvel'!$G:$G,GH$4,'Estruturante Móvel'!$L:$L,'CRONOGRAMA_CONST+MIGRACAO'!FX$8))</f>
        <v>0</v>
      </c>
      <c r="GJ12" s="139">
        <f>(COUNTIFS('Estruturante Móvel'!$M:$M,$B12,'Estruturante Móvel'!$AM:$AM,GJ$4))-(COUNTIFS('Estruturante Móvel'!$M:$M,$B12,'Estruturante Móvel'!$AM:$AM,GJ$4,'Estruturante Móvel'!$AQ:$AQ,"REPARO FO"))</f>
        <v>0</v>
      </c>
      <c r="GK12" s="140">
        <f>(COUNTIFS('Estruturante Móvel'!$M:$M,$B10,'Estruturante Móvel'!$C:$C,"&lt;&gt;PREVISTO",'Estruturante Móvel'!$G:$G,GJ$4,'Estruturante Móvel'!$L:$L,'CRONOGRAMA_CONST+MIGRACAO'!FZ$8))</f>
        <v>0</v>
      </c>
      <c r="GL12" s="139">
        <f>(COUNTIFS('Estruturante Móvel'!$M:$M,$B12,'Estruturante Móvel'!$AM:$AM,GL$4))-(COUNTIFS('Estruturante Móvel'!$M:$M,$B12,'Estruturante Móvel'!$AM:$AM,GL$4,'Estruturante Móvel'!$AQ:$AQ,"REPARO FO"))</f>
        <v>0</v>
      </c>
      <c r="GM12" s="140">
        <f>(COUNTIFS('Estruturante Móvel'!$M:$M,$B10,'Estruturante Móvel'!$C:$C,"&lt;&gt;PREVISTO",'Estruturante Móvel'!$G:$G,GL$4,'Estruturante Móvel'!$L:$L,'CRONOGRAMA_CONST+MIGRACAO'!GB$8))</f>
        <v>0</v>
      </c>
      <c r="GN12" s="139">
        <f>(COUNTIFS('Estruturante Móvel'!$M:$M,$B12,'Estruturante Móvel'!$AM:$AM,GN$4))-(COUNTIFS('Estruturante Móvel'!$M:$M,$B12,'Estruturante Móvel'!$AM:$AM,GN$4,'Estruturante Móvel'!$AQ:$AQ,"REPARO FO"))</f>
        <v>0</v>
      </c>
      <c r="GO12" s="140">
        <f>(COUNTIFS('Estruturante Móvel'!$M:$M,$B10,'Estruturante Móvel'!$C:$C,"&lt;&gt;PREVISTO",'Estruturante Móvel'!$G:$G,GN$4,'Estruturante Móvel'!$L:$L,'CRONOGRAMA_CONST+MIGRACAO'!GD$8))</f>
        <v>0</v>
      </c>
      <c r="GP12" s="139">
        <f>(COUNTIFS('Estruturante Móvel'!$M:$M,$B12,'Estruturante Móvel'!$AM:$AM,GP$4))-(COUNTIFS('Estruturante Móvel'!$M:$M,$B12,'Estruturante Móvel'!$AM:$AM,GP$4,'Estruturante Móvel'!$AQ:$AQ,"REPARO FO"))</f>
        <v>0</v>
      </c>
      <c r="GQ12" s="140">
        <f>(COUNTIFS('Estruturante Móvel'!$M:$M,$B10,'Estruturante Móvel'!$C:$C,"&lt;&gt;PREVISTO",'Estruturante Móvel'!$G:$G,GP$4,'Estruturante Móvel'!$L:$L,'CRONOGRAMA_CONST+MIGRACAO'!GF$8))</f>
        <v>0</v>
      </c>
      <c r="GR12" s="139">
        <f>(COUNTIFS('Estruturante Móvel'!$M:$M,$B12,'Estruturante Móvel'!$AM:$AM,GR$4))-(COUNTIFS('Estruturante Móvel'!$M:$M,$B12,'Estruturante Móvel'!$AM:$AM,GR$4,'Estruturante Móvel'!$AQ:$AQ,"REPARO FO"))</f>
        <v>0</v>
      </c>
      <c r="GS12" s="140">
        <f>(COUNTIFS('Estruturante Móvel'!$M:$M,$B10,'Estruturante Móvel'!$C:$C,"&lt;&gt;PREVISTO",'Estruturante Móvel'!$G:$G,GR$4,'Estruturante Móvel'!$L:$L,'CRONOGRAMA_CONST+MIGRACAO'!GH$8))</f>
        <v>0</v>
      </c>
      <c r="GT12" s="139">
        <f>(COUNTIFS('Estruturante Móvel'!$M:$M,$B12,'Estruturante Móvel'!$AM:$AM,GT$4))-(COUNTIFS('Estruturante Móvel'!$M:$M,$B12,'Estruturante Móvel'!$AM:$AM,GT$4,'Estruturante Móvel'!$AQ:$AQ,"REPARO FO"))</f>
        <v>0</v>
      </c>
      <c r="GU12" s="140">
        <f>(COUNTIFS('Estruturante Móvel'!$M:$M,$B10,'Estruturante Móvel'!$C:$C,"&lt;&gt;PREVISTO",'Estruturante Móvel'!$G:$G,GT$4,'Estruturante Móvel'!$L:$L,'CRONOGRAMA_CONST+MIGRACAO'!GJ$8))</f>
        <v>0</v>
      </c>
      <c r="GV12" s="139">
        <f>(COUNTIFS('Estruturante Móvel'!$M:$M,$B12,'Estruturante Móvel'!$AM:$AM,GV$4))-(COUNTIFS('Estruturante Móvel'!$M:$M,$B12,'Estruturante Móvel'!$AM:$AM,GV$4,'Estruturante Móvel'!$AQ:$AQ,"REPARO FO"))</f>
        <v>0</v>
      </c>
      <c r="GW12" s="140">
        <f>(COUNTIFS('Estruturante Móvel'!$M:$M,$B10,'Estruturante Móvel'!$C:$C,"&lt;&gt;PREVISTO",'Estruturante Móvel'!$G:$G,GV$4,'Estruturante Móvel'!$L:$L,'CRONOGRAMA_CONST+MIGRACAO'!GL$8))</f>
        <v>0</v>
      </c>
      <c r="GX12" s="139">
        <f>(COUNTIFS('Estruturante Móvel'!$M:$M,$B12,'Estruturante Móvel'!$AM:$AM,GX$4))-(COUNTIFS('Estruturante Móvel'!$M:$M,$B12,'Estruturante Móvel'!$AM:$AM,GX$4,'Estruturante Móvel'!$AQ:$AQ,"REPARO FO"))</f>
        <v>0</v>
      </c>
      <c r="GY12" s="140">
        <f>(COUNTIFS('Estruturante Móvel'!$M:$M,$B10,'Estruturante Móvel'!$C:$C,"&lt;&gt;PREVISTO",'Estruturante Móvel'!$G:$G,GX$4,'Estruturante Móvel'!$L:$L,'CRONOGRAMA_CONST+MIGRACAO'!GN$8))</f>
        <v>0</v>
      </c>
      <c r="GZ12" s="139">
        <f>(COUNTIFS('Estruturante Móvel'!$M:$M,$B12,'Estruturante Móvel'!$AM:$AM,GZ$4))-(COUNTIFS('Estruturante Móvel'!$M:$M,$B12,'Estruturante Móvel'!$AM:$AM,GZ$4,'Estruturante Móvel'!$AQ:$AQ,"REPARO FO"))</f>
        <v>0</v>
      </c>
      <c r="HA12" s="140">
        <f>(COUNTIFS('Estruturante Móvel'!$M:$M,$B10,'Estruturante Móvel'!$C:$C,"&lt;&gt;PREVISTO",'Estruturante Móvel'!$G:$G,GZ$4,'Estruturante Móvel'!$L:$L,'CRONOGRAMA_CONST+MIGRACAO'!GP$8))</f>
        <v>0</v>
      </c>
      <c r="HB12" s="139">
        <f>(COUNTIFS('Estruturante Móvel'!$M:$M,$B12,'Estruturante Móvel'!$AM:$AM,HB$4))-(COUNTIFS('Estruturante Móvel'!$M:$M,$B12,'Estruturante Móvel'!$AM:$AM,HB$4,'Estruturante Móvel'!$AQ:$AQ,"REPARO FO"))</f>
        <v>0</v>
      </c>
      <c r="HC12" s="140">
        <f>(COUNTIFS('Estruturante Móvel'!$M:$M,$B10,'Estruturante Móvel'!$C:$C,"&lt;&gt;PREVISTO",'Estruturante Móvel'!$G:$G,HB$4,'Estruturante Móvel'!$L:$L,'CRONOGRAMA_CONST+MIGRACAO'!GR$8))</f>
        <v>0</v>
      </c>
      <c r="HD12" s="139">
        <f>(COUNTIFS('Estruturante Móvel'!$M:$M,$B12,'Estruturante Móvel'!$AM:$AM,HD$4))-(COUNTIFS('Estruturante Móvel'!$M:$M,$B12,'Estruturante Móvel'!$AM:$AM,HD$4,'Estruturante Móvel'!$AQ:$AQ,"REPARO FO"))</f>
        <v>0</v>
      </c>
      <c r="HE12" s="140">
        <f>(COUNTIFS('Estruturante Móvel'!$M:$M,$B10,'Estruturante Móvel'!$C:$C,"&lt;&gt;PREVISTO",'Estruturante Móvel'!$G:$G,HD$4,'Estruturante Móvel'!$L:$L,'CRONOGRAMA_CONST+MIGRACAO'!GT$8))</f>
        <v>0</v>
      </c>
      <c r="HF12" s="139">
        <f>(COUNTIFS('Estruturante Móvel'!$M:$M,$B12,'Estruturante Móvel'!$AM:$AM,HF$4))-(COUNTIFS('Estruturante Móvel'!$M:$M,$B12,'Estruturante Móvel'!$AM:$AM,HF$4,'Estruturante Móvel'!$AQ:$AQ,"REPARO FO"))</f>
        <v>0</v>
      </c>
      <c r="HG12" s="140">
        <f>(COUNTIFS('Estruturante Móvel'!$M:$M,$B10,'Estruturante Móvel'!$C:$C,"&lt;&gt;PREVISTO",'Estruturante Móvel'!$G:$G,HF$4,'Estruturante Móvel'!$L:$L,'CRONOGRAMA_CONST+MIGRACAO'!GV$8))</f>
        <v>0</v>
      </c>
      <c r="HH12" s="139">
        <f>(COUNTIFS('Estruturante Móvel'!$M:$M,$B12,'Estruturante Móvel'!$AM:$AM,HH$4))-(COUNTIFS('Estruturante Móvel'!$M:$M,$B12,'Estruturante Móvel'!$AM:$AM,HH$4,'Estruturante Móvel'!$AQ:$AQ,"REPARO FO"))</f>
        <v>0</v>
      </c>
      <c r="HI12" s="140">
        <f>(COUNTIFS('Estruturante Móvel'!$M:$M,$B10,'Estruturante Móvel'!$C:$C,"&lt;&gt;PREVISTO",'Estruturante Móvel'!$G:$G,HH$4,'Estruturante Móvel'!$L:$L,'CRONOGRAMA_CONST+MIGRACAO'!GX$8))</f>
        <v>0</v>
      </c>
      <c r="HJ12" s="139">
        <f>(COUNTIFS('Estruturante Móvel'!$M:$M,$B12,'Estruturante Móvel'!$AM:$AM,HJ$4))-(COUNTIFS('Estruturante Móvel'!$M:$M,$B12,'Estruturante Móvel'!$AM:$AM,HJ$4,'Estruturante Móvel'!$AQ:$AQ,"REPARO FO"))</f>
        <v>0</v>
      </c>
      <c r="HK12" s="140">
        <f>(COUNTIFS('Estruturante Móvel'!$M:$M,$B10,'Estruturante Móvel'!$C:$C,"&lt;&gt;PREVISTO",'Estruturante Móvel'!$G:$G,HJ$4,'Estruturante Móvel'!$L:$L,'CRONOGRAMA_CONST+MIGRACAO'!GZ$8))</f>
        <v>0</v>
      </c>
      <c r="HL12" s="139">
        <f>(COUNTIFS('Estruturante Móvel'!$M:$M,$B12,'Estruturante Móvel'!$AM:$AM,HL$4))-(COUNTIFS('Estruturante Móvel'!$M:$M,$B12,'Estruturante Móvel'!$AM:$AM,HL$4,'Estruturante Móvel'!$AQ:$AQ,"REPARO FO"))</f>
        <v>0</v>
      </c>
      <c r="HM12" s="140">
        <f>(COUNTIFS('Estruturante Móvel'!$M:$M,$B10,'Estruturante Móvel'!$C:$C,"&lt;&gt;PREVISTO",'Estruturante Móvel'!$G:$G,HL$4,'Estruturante Móvel'!$L:$L,'CRONOGRAMA_CONST+MIGRACAO'!HB$8))</f>
        <v>0</v>
      </c>
      <c r="HN12" s="139">
        <f>(COUNTIFS('Estruturante Móvel'!$M:$M,$B12,'Estruturante Móvel'!$AM:$AM,HN$4))-(COUNTIFS('Estruturante Móvel'!$M:$M,$B12,'Estruturante Móvel'!$AM:$AM,HN$4,'Estruturante Móvel'!$AQ:$AQ,"REPARO FO"))</f>
        <v>0</v>
      </c>
      <c r="HO12" s="140">
        <f>(COUNTIFS('Estruturante Móvel'!$M:$M,$B10,'Estruturante Móvel'!$C:$C,"&lt;&gt;PREVISTO",'Estruturante Móvel'!$G:$G,HN$4,'Estruturante Móvel'!$L:$L,'CRONOGRAMA_CONST+MIGRACAO'!HD$8))</f>
        <v>0</v>
      </c>
      <c r="HP12" s="139">
        <f>(COUNTIFS('Estruturante Móvel'!$M:$M,$B12,'Estruturante Móvel'!$AM:$AM,HP$4))-(COUNTIFS('Estruturante Móvel'!$M:$M,$B12,'Estruturante Móvel'!$AM:$AM,HP$4,'Estruturante Móvel'!$AQ:$AQ,"REPARO FO"))</f>
        <v>0</v>
      </c>
      <c r="HQ12" s="140">
        <f>(COUNTIFS('Estruturante Móvel'!$M:$M,$B10,'Estruturante Móvel'!$C:$C,"&lt;&gt;PREVISTO",'Estruturante Móvel'!$G:$G,HP$4,'Estruturante Móvel'!$L:$L,'CRONOGRAMA_CONST+MIGRACAO'!HF$8))</f>
        <v>0</v>
      </c>
      <c r="HR12" s="139">
        <f>(COUNTIFS('Estruturante Móvel'!$M:$M,$B12,'Estruturante Móvel'!$AM:$AM,HR$4))-(COUNTIFS('Estruturante Móvel'!$M:$M,$B12,'Estruturante Móvel'!$AM:$AM,HR$4,'Estruturante Móvel'!$AQ:$AQ,"REPARO FO"))</f>
        <v>0</v>
      </c>
      <c r="HS12" s="140">
        <f>(COUNTIFS('Estruturante Móvel'!$M:$M,$B10,'Estruturante Móvel'!$C:$C,"&lt;&gt;PREVISTO",'Estruturante Móvel'!$G:$G,HR$4,'Estruturante Móvel'!$L:$L,'CRONOGRAMA_CONST+MIGRACAO'!HH$8))</f>
        <v>0</v>
      </c>
      <c r="HT12" s="139">
        <f>(COUNTIFS('Estruturante Móvel'!$M:$M,$B12,'Estruturante Móvel'!$AM:$AM,HT$4))-(COUNTIFS('Estruturante Móvel'!$M:$M,$B12,'Estruturante Móvel'!$AM:$AM,HT$4,'Estruturante Móvel'!$AQ:$AQ,"REPARO FO"))</f>
        <v>0</v>
      </c>
      <c r="HU12" s="140">
        <f>(COUNTIFS('Estruturante Móvel'!$M:$M,$B10,'Estruturante Móvel'!$C:$C,"&lt;&gt;PREVISTO",'Estruturante Móvel'!$G:$G,HT$4,'Estruturante Móvel'!$L:$L,'CRONOGRAMA_CONST+MIGRACAO'!HJ$8))</f>
        <v>0</v>
      </c>
      <c r="HV12" s="139">
        <f>(COUNTIFS('Estruturante Móvel'!$M:$M,$B12,'Estruturante Móvel'!$AM:$AM,HV$4))-(COUNTIFS('Estruturante Móvel'!$M:$M,$B12,'Estruturante Móvel'!$AM:$AM,HV$4,'Estruturante Móvel'!$AQ:$AQ,"REPARO FO"))</f>
        <v>0</v>
      </c>
      <c r="HW12" s="140">
        <f>(COUNTIFS('Estruturante Móvel'!$M:$M,$B10,'Estruturante Móvel'!$C:$C,"&lt;&gt;PREVISTO",'Estruturante Móvel'!$G:$G,HV$4,'Estruturante Móvel'!$L:$L,'CRONOGRAMA_CONST+MIGRACAO'!HL$8))</f>
        <v>0</v>
      </c>
      <c r="HX12" s="139">
        <f>(COUNTIFS('Estruturante Móvel'!$M:$M,$B12,'Estruturante Móvel'!$AM:$AM,HX$4))-(COUNTIFS('Estruturante Móvel'!$M:$M,$B12,'Estruturante Móvel'!$AM:$AM,HX$4,'Estruturante Móvel'!$AQ:$AQ,"REPARO FO"))</f>
        <v>0</v>
      </c>
      <c r="HY12" s="140">
        <f>(COUNTIFS('Estruturante Móvel'!$M:$M,$B10,'Estruturante Móvel'!$C:$C,"&lt;&gt;PREVISTO",'Estruturante Móvel'!$G:$G,HX$4,'Estruturante Móvel'!$L:$L,'CRONOGRAMA_CONST+MIGRACAO'!HN$8))</f>
        <v>0</v>
      </c>
      <c r="HZ12" s="139">
        <f>(COUNTIFS('Estruturante Móvel'!$M:$M,$B12,'Estruturante Móvel'!$AM:$AM,HZ$4))-(COUNTIFS('Estruturante Móvel'!$M:$M,$B12,'Estruturante Móvel'!$AM:$AM,HZ$4,'Estruturante Móvel'!$AQ:$AQ,"REPARO FO"))</f>
        <v>0</v>
      </c>
      <c r="IA12" s="140">
        <f>(COUNTIFS('Estruturante Móvel'!$M:$M,$B10,'Estruturante Móvel'!$C:$C,"&lt;&gt;PREVISTO",'Estruturante Móvel'!$G:$G,HZ$4,'Estruturante Móvel'!$L:$L,'CRONOGRAMA_CONST+MIGRACAO'!HP$8))</f>
        <v>0</v>
      </c>
      <c r="IB12" s="139">
        <f>(COUNTIFS('Estruturante Móvel'!$M:$M,$B12,'Estruturante Móvel'!$AM:$AM,IB$4))-(COUNTIFS('Estruturante Móvel'!$M:$M,$B12,'Estruturante Móvel'!$AM:$AM,IB$4,'Estruturante Móvel'!$AQ:$AQ,"REPARO FO"))</f>
        <v>0</v>
      </c>
      <c r="IC12" s="140">
        <f>(COUNTIFS('Estruturante Móvel'!$M:$M,$B10,'Estruturante Móvel'!$C:$C,"&lt;&gt;PREVISTO",'Estruturante Móvel'!$G:$G,IB$4,'Estruturante Móvel'!$L:$L,'CRONOGRAMA_CONST+MIGRACAO'!HR$8))</f>
        <v>0</v>
      </c>
      <c r="ID12" s="139">
        <f>(COUNTIFS('Estruturante Móvel'!$M:$M,$B12,'Estruturante Móvel'!$AM:$AM,ID$4))-(COUNTIFS('Estruturante Móvel'!$M:$M,$B12,'Estruturante Móvel'!$AM:$AM,ID$4,'Estruturante Móvel'!$AQ:$AQ,"REPARO FO"))</f>
        <v>0</v>
      </c>
      <c r="IE12" s="140">
        <f>(COUNTIFS('Estruturante Móvel'!$M:$M,$B10,'Estruturante Móvel'!$C:$C,"&lt;&gt;PREVISTO",'Estruturante Móvel'!$G:$G,ID$4,'Estruturante Móvel'!$L:$L,'CRONOGRAMA_CONST+MIGRACAO'!HT$8))</f>
        <v>0</v>
      </c>
      <c r="IF12" s="139">
        <f>(COUNTIFS('Estruturante Móvel'!$M:$M,$B12,'Estruturante Móvel'!$AM:$AM,IF$4))-(COUNTIFS('Estruturante Móvel'!$M:$M,$B12,'Estruturante Móvel'!$AM:$AM,IF$4,'Estruturante Móvel'!$AQ:$AQ,"REPARO FO"))</f>
        <v>0</v>
      </c>
      <c r="IG12" s="140">
        <f>(COUNTIFS('Estruturante Móvel'!$M:$M,$B10,'Estruturante Móvel'!$C:$C,"&lt;&gt;PREVISTO",'Estruturante Móvel'!$G:$G,IF$4,'Estruturante Móvel'!$L:$L,'CRONOGRAMA_CONST+MIGRACAO'!HV$8))</f>
        <v>0</v>
      </c>
      <c r="IH12" s="139">
        <f>(COUNTIFS('Estruturante Móvel'!$M:$M,$B12,'Estruturante Móvel'!$AM:$AM,IH$4))-(COUNTIFS('Estruturante Móvel'!$M:$M,$B12,'Estruturante Móvel'!$AM:$AM,IH$4,'Estruturante Móvel'!$AQ:$AQ,"REPARO FO"))</f>
        <v>0</v>
      </c>
      <c r="II12" s="140">
        <f>(COUNTIFS('Estruturante Móvel'!$M:$M,$B10,'Estruturante Móvel'!$C:$C,"&lt;&gt;PREVISTO",'Estruturante Móvel'!$G:$G,IH$4,'Estruturante Móvel'!$L:$L,'CRONOGRAMA_CONST+MIGRACAO'!HX$8))</f>
        <v>0</v>
      </c>
      <c r="IJ12" s="139">
        <f>(COUNTIFS('Estruturante Móvel'!$M:$M,$B12,'Estruturante Móvel'!$AM:$AM,IJ$4))-(COUNTIFS('Estruturante Móvel'!$M:$M,$B12,'Estruturante Móvel'!$AM:$AM,IJ$4,'Estruturante Móvel'!$AQ:$AQ,"REPARO FO"))</f>
        <v>0</v>
      </c>
      <c r="IK12" s="140">
        <f>(COUNTIFS('Estruturante Móvel'!$M:$M,$B10,'Estruturante Móvel'!$C:$C,"&lt;&gt;PREVISTO",'Estruturante Móvel'!$G:$G,IJ$4,'Estruturante Móvel'!$L:$L,'CRONOGRAMA_CONST+MIGRACAO'!HZ$8))</f>
        <v>0</v>
      </c>
      <c r="IL12" s="139">
        <f>(COUNTIFS('Estruturante Móvel'!$M:$M,$B12,'Estruturante Móvel'!$AM:$AM,IL$4))-(COUNTIFS('Estruturante Móvel'!$M:$M,$B12,'Estruturante Móvel'!$AM:$AM,IL$4,'Estruturante Móvel'!$AQ:$AQ,"REPARO FO"))</f>
        <v>0</v>
      </c>
      <c r="IM12" s="140">
        <f>(COUNTIFS('Estruturante Móvel'!$M:$M,$B10,'Estruturante Móvel'!$C:$C,"&lt;&gt;PREVISTO",'Estruturante Móvel'!$G:$G,IL$4,'Estruturante Móvel'!$L:$L,'CRONOGRAMA_CONST+MIGRACAO'!IB$8))</f>
        <v>0</v>
      </c>
      <c r="IN12" s="139">
        <f>(COUNTIFS('Estruturante Móvel'!$M:$M,$B12,'Estruturante Móvel'!$AM:$AM,IN$4))-(COUNTIFS('Estruturante Móvel'!$M:$M,$B12,'Estruturante Móvel'!$AM:$AM,IN$4,'Estruturante Móvel'!$AQ:$AQ,"REPARO FO"))</f>
        <v>0</v>
      </c>
      <c r="IO12" s="140">
        <f>(COUNTIFS('Estruturante Móvel'!$M:$M,$B10,'Estruturante Móvel'!$C:$C,"&lt;&gt;PREVISTO",'Estruturante Móvel'!$G:$G,IN$4,'Estruturante Móvel'!$L:$L,'CRONOGRAMA_CONST+MIGRACAO'!ID$8))</f>
        <v>0</v>
      </c>
      <c r="IP12" s="139">
        <f>(COUNTIFS('Estruturante Móvel'!$M:$M,$B12,'Estruturante Móvel'!$AM:$AM,IP$4))-(COUNTIFS('Estruturante Móvel'!$M:$M,$B12,'Estruturante Móvel'!$AM:$AM,IP$4,'Estruturante Móvel'!$AQ:$AQ,"REPARO FO"))</f>
        <v>0</v>
      </c>
      <c r="IQ12" s="140">
        <f>(COUNTIFS('Estruturante Móvel'!$M:$M,$B10,'Estruturante Móvel'!$C:$C,"&lt;&gt;PREVISTO",'Estruturante Móvel'!$G:$G,IP$4,'Estruturante Móvel'!$L:$L,'CRONOGRAMA_CONST+MIGRACAO'!IF$8))</f>
        <v>0</v>
      </c>
      <c r="IR12" s="139">
        <f>(COUNTIFS('Estruturante Móvel'!$M:$M,$B12,'Estruturante Móvel'!$AM:$AM,IR$4))-(COUNTIFS('Estruturante Móvel'!$M:$M,$B12,'Estruturante Móvel'!$AM:$AM,IR$4,'Estruturante Móvel'!$AQ:$AQ,"REPARO FO"))</f>
        <v>0</v>
      </c>
      <c r="IS12" s="140">
        <f>(COUNTIFS('Estruturante Móvel'!$M:$M,$B10,'Estruturante Móvel'!$C:$C,"&lt;&gt;PREVISTO",'Estruturante Móvel'!$G:$G,IR$4,'Estruturante Móvel'!$L:$L,'CRONOGRAMA_CONST+MIGRACAO'!IH$8))</f>
        <v>0</v>
      </c>
      <c r="IT12" s="139">
        <f>(COUNTIFS('Estruturante Móvel'!$M:$M,$B12,'Estruturante Móvel'!$AM:$AM,IT$4))-(COUNTIFS('Estruturante Móvel'!$M:$M,$B12,'Estruturante Móvel'!$AM:$AM,IT$4,'Estruturante Móvel'!$AQ:$AQ,"REPARO FO"))</f>
        <v>0</v>
      </c>
      <c r="IU12" s="140">
        <f>(COUNTIFS('Estruturante Móvel'!$M:$M,$B10,'Estruturante Móvel'!$C:$C,"&lt;&gt;PREVISTO",'Estruturante Móvel'!$G:$G,IT$4,'Estruturante Móvel'!$L:$L,'CRONOGRAMA_CONST+MIGRACAO'!IJ$8))</f>
        <v>0</v>
      </c>
      <c r="IV12" s="139">
        <f>(COUNTIFS('Estruturante Móvel'!$M:$M,$B12,'Estruturante Móvel'!$AM:$AM,IV$4))-(COUNTIFS('Estruturante Móvel'!$M:$M,$B12,'Estruturante Móvel'!$AM:$AM,IV$4,'Estruturante Móvel'!$AQ:$AQ,"REPARO FO"))</f>
        <v>0</v>
      </c>
      <c r="IW12" s="140">
        <f>(COUNTIFS('Estruturante Móvel'!$M:$M,$B10,'Estruturante Móvel'!$C:$C,"&lt;&gt;PREVISTO",'Estruturante Móvel'!$G:$G,IV$4,'Estruturante Móvel'!$L:$L,'CRONOGRAMA_CONST+MIGRACAO'!IL$8))</f>
        <v>0</v>
      </c>
      <c r="IX12" s="139">
        <f>(COUNTIFS('Estruturante Móvel'!$M:$M,$B12,'Estruturante Móvel'!$AM:$AM,IX$4))-(COUNTIFS('Estruturante Móvel'!$M:$M,$B12,'Estruturante Móvel'!$AM:$AM,IX$4,'Estruturante Móvel'!$AQ:$AQ,"REPARO FO"))</f>
        <v>0</v>
      </c>
      <c r="IY12" s="140">
        <f>(COUNTIFS('Estruturante Móvel'!$M:$M,$B10,'Estruturante Móvel'!$C:$C,"&lt;&gt;PREVISTO",'Estruturante Móvel'!$G:$G,IX$4,'Estruturante Móvel'!$L:$L,'CRONOGRAMA_CONST+MIGRACAO'!IN$8))</f>
        <v>0</v>
      </c>
      <c r="IZ12" s="139">
        <f>(COUNTIFS('Estruturante Móvel'!$M:$M,$B12,'Estruturante Móvel'!$AM:$AM,IZ$4))-(COUNTIFS('Estruturante Móvel'!$M:$M,$B12,'Estruturante Móvel'!$AM:$AM,IZ$4,'Estruturante Móvel'!$AQ:$AQ,"REPARO FO"))</f>
        <v>0</v>
      </c>
      <c r="JA12" s="140">
        <f>(COUNTIFS('Estruturante Móvel'!$M:$M,$B10,'Estruturante Móvel'!$C:$C,"&lt;&gt;PREVISTO",'Estruturante Móvel'!$G:$G,IZ$4,'Estruturante Móvel'!$L:$L,'CRONOGRAMA_CONST+MIGRACAO'!IP$8))</f>
        <v>0</v>
      </c>
      <c r="JB12" s="139">
        <f>(COUNTIFS('Estruturante Móvel'!$M:$M,$B12,'Estruturante Móvel'!$AM:$AM,JB$4))-(COUNTIFS('Estruturante Móvel'!$M:$M,$B12,'Estruturante Móvel'!$AM:$AM,JB$4,'Estruturante Móvel'!$AQ:$AQ,"REPARO FO"))</f>
        <v>0</v>
      </c>
      <c r="JC12" s="140">
        <f>(COUNTIFS('Estruturante Móvel'!$M:$M,$B10,'Estruturante Móvel'!$C:$C,"&lt;&gt;PREVISTO",'Estruturante Móvel'!$G:$G,JB$4,'Estruturante Móvel'!$L:$L,'CRONOGRAMA_CONST+MIGRACAO'!IR$8))</f>
        <v>0</v>
      </c>
      <c r="JD12" s="139">
        <f>(COUNTIFS('Estruturante Móvel'!$M:$M,$B12,'Estruturante Móvel'!$AM:$AM,JD$4))-(COUNTIFS('Estruturante Móvel'!$M:$M,$B12,'Estruturante Móvel'!$AM:$AM,JD$4,'Estruturante Móvel'!$AQ:$AQ,"REPARO FO"))</f>
        <v>0</v>
      </c>
      <c r="JE12" s="140">
        <f>(COUNTIFS('Estruturante Móvel'!$M:$M,$B10,'Estruturante Móvel'!$C:$C,"&lt;&gt;PREVISTO",'Estruturante Móvel'!$G:$G,JD$4,'Estruturante Móvel'!$L:$L,'CRONOGRAMA_CONST+MIGRACAO'!IT$8))</f>
        <v>0</v>
      </c>
      <c r="JF12" s="139">
        <f>(COUNTIFS('Estruturante Móvel'!$M:$M,$B12,'Estruturante Móvel'!$AM:$AM,JF$4))-(COUNTIFS('Estruturante Móvel'!$M:$M,$B12,'Estruturante Móvel'!$AM:$AM,JF$4,'Estruturante Móvel'!$AQ:$AQ,"REPARO FO"))</f>
        <v>0</v>
      </c>
      <c r="JG12" s="140">
        <f>(COUNTIFS('Estruturante Móvel'!$M:$M,$B10,'Estruturante Móvel'!$C:$C,"&lt;&gt;PREVISTO",'Estruturante Móvel'!$G:$G,JF$4,'Estruturante Móvel'!$L:$L,'CRONOGRAMA_CONST+MIGRACAO'!IV$8))</f>
        <v>0</v>
      </c>
      <c r="JH12" s="139">
        <f>(COUNTIFS('Estruturante Móvel'!$M:$M,$B12,'Estruturante Móvel'!$AM:$AM,JH$4))-(COUNTIFS('Estruturante Móvel'!$M:$M,$B12,'Estruturante Móvel'!$AM:$AM,JH$4,'Estruturante Móvel'!$AQ:$AQ,"REPARO FO"))</f>
        <v>0</v>
      </c>
      <c r="JI12" s="140">
        <f>(COUNTIFS('Estruturante Móvel'!$M:$M,$B10,'Estruturante Móvel'!$C:$C,"&lt;&gt;PREVISTO",'Estruturante Móvel'!$G:$G,JH$4,'Estruturante Móvel'!$L:$L,'CRONOGRAMA_CONST+MIGRACAO'!IX$8))</f>
        <v>0</v>
      </c>
      <c r="JJ12" s="139">
        <f>(COUNTIFS('Estruturante Móvel'!$M:$M,$B12,'Estruturante Móvel'!$AM:$AM,JJ$4))-(COUNTIFS('Estruturante Móvel'!$M:$M,$B12,'Estruturante Móvel'!$AM:$AM,JJ$4,'Estruturante Móvel'!$AQ:$AQ,"REPARO FO"))</f>
        <v>0</v>
      </c>
      <c r="JK12" s="140">
        <f>(COUNTIFS('Estruturante Móvel'!$M:$M,$B10,'Estruturante Móvel'!$C:$C,"&lt;&gt;PREVISTO",'Estruturante Móvel'!$G:$G,JJ$4,'Estruturante Móvel'!$L:$L,'CRONOGRAMA_CONST+MIGRACAO'!IZ$8))</f>
        <v>0</v>
      </c>
      <c r="JL12" s="139">
        <f>(COUNTIFS('Estruturante Móvel'!$M:$M,$B12,'Estruturante Móvel'!$AM:$AM,JL$4))-(COUNTIFS('Estruturante Móvel'!$M:$M,$B12,'Estruturante Móvel'!$AM:$AM,JL$4,'Estruturante Móvel'!$AQ:$AQ,"REPARO FO"))</f>
        <v>0</v>
      </c>
      <c r="JM12" s="140">
        <f>(COUNTIFS('Estruturante Móvel'!$M:$M,$B10,'Estruturante Móvel'!$C:$C,"&lt;&gt;PREVISTO",'Estruturante Móvel'!$G:$G,JL$4,'Estruturante Móvel'!$L:$L,'CRONOGRAMA_CONST+MIGRACAO'!JB$8))</f>
        <v>0</v>
      </c>
      <c r="JN12" s="139">
        <f>(COUNTIFS('Estruturante Móvel'!$M:$M,$B12,'Estruturante Móvel'!$AM:$AM,JN$4))-(COUNTIFS('Estruturante Móvel'!$M:$M,$B12,'Estruturante Móvel'!$AM:$AM,JN$4,'Estruturante Móvel'!$AQ:$AQ,"REPARO FO"))</f>
        <v>0</v>
      </c>
      <c r="JO12" s="140">
        <f>(COUNTIFS('Estruturante Móvel'!$M:$M,$B10,'Estruturante Móvel'!$C:$C,"&lt;&gt;PREVISTO",'Estruturante Móvel'!$G:$G,JN$4,'Estruturante Móvel'!$L:$L,'CRONOGRAMA_CONST+MIGRACAO'!JD$8))</f>
        <v>0</v>
      </c>
      <c r="JP12" s="139">
        <f>(COUNTIFS('Estruturante Móvel'!$M:$M,$B12,'Estruturante Móvel'!$AM:$AM,JP$4))-(COUNTIFS('Estruturante Móvel'!$M:$M,$B12,'Estruturante Móvel'!$AM:$AM,JP$4,'Estruturante Móvel'!$AQ:$AQ,"REPARO FO"))</f>
        <v>0</v>
      </c>
      <c r="JQ12" s="140">
        <f>(COUNTIFS('Estruturante Móvel'!$M:$M,$B10,'Estruturante Móvel'!$C:$C,"&lt;&gt;PREVISTO",'Estruturante Móvel'!$G:$G,JP$4,'Estruturante Móvel'!$L:$L,'CRONOGRAMA_CONST+MIGRACAO'!JF$8))</f>
        <v>0</v>
      </c>
      <c r="JR12" s="139">
        <f>(COUNTIFS('Estruturante Móvel'!$M:$M,$B12,'Estruturante Móvel'!$AM:$AM,JR$4))-(COUNTIFS('Estruturante Móvel'!$M:$M,$B12,'Estruturante Móvel'!$AM:$AM,JR$4,'Estruturante Móvel'!$AQ:$AQ,"REPARO FO"))</f>
        <v>0</v>
      </c>
      <c r="JS12" s="140">
        <f>(COUNTIFS('Estruturante Móvel'!$M:$M,$B10,'Estruturante Móvel'!$C:$C,"&lt;&gt;PREVISTO",'Estruturante Móvel'!$G:$G,JR$4,'Estruturante Móvel'!$L:$L,'CRONOGRAMA_CONST+MIGRACAO'!JH$8))</f>
        <v>0</v>
      </c>
      <c r="JT12" s="139">
        <f>(COUNTIFS('Estruturante Móvel'!$M:$M,$B12,'Estruturante Móvel'!$AM:$AM,JT$4))-(COUNTIFS('Estruturante Móvel'!$M:$M,$B12,'Estruturante Móvel'!$AM:$AM,JT$4,'Estruturante Móvel'!$AQ:$AQ,"REPARO FO"))</f>
        <v>0</v>
      </c>
      <c r="JU12" s="140">
        <f>(COUNTIFS('Estruturante Móvel'!$M:$M,$B10,'Estruturante Móvel'!$C:$C,"&lt;&gt;PREVISTO",'Estruturante Móvel'!$G:$G,JT$4,'Estruturante Móvel'!$L:$L,'CRONOGRAMA_CONST+MIGRACAO'!JJ$8))</f>
        <v>0</v>
      </c>
      <c r="JV12" s="139">
        <f>(COUNTIFS('Estruturante Móvel'!$M:$M,$B12,'Estruturante Móvel'!$AM:$AM,JV$4))-(COUNTIFS('Estruturante Móvel'!$M:$M,$B12,'Estruturante Móvel'!$AM:$AM,JV$4,'Estruturante Móvel'!$AQ:$AQ,"REPARO FO"))</f>
        <v>0</v>
      </c>
      <c r="JW12" s="140">
        <f>(COUNTIFS('Estruturante Móvel'!$M:$M,$B10,'Estruturante Móvel'!$C:$C,"&lt;&gt;PREVISTO",'Estruturante Móvel'!$G:$G,JV$4,'Estruturante Móvel'!$L:$L,'CRONOGRAMA_CONST+MIGRACAO'!JL$8))</f>
        <v>0</v>
      </c>
      <c r="JX12" s="139">
        <f>(COUNTIFS('Estruturante Móvel'!$M:$M,$B12,'Estruturante Móvel'!$AM:$AM,JX$4))-(COUNTIFS('Estruturante Móvel'!$M:$M,$B12,'Estruturante Móvel'!$AM:$AM,JX$4,'Estruturante Móvel'!$AQ:$AQ,"REPARO FO"))</f>
        <v>0</v>
      </c>
      <c r="JY12" s="140">
        <f>(COUNTIFS('Estruturante Móvel'!$M:$M,$B10,'Estruturante Móvel'!$C:$C,"&lt;&gt;PREVISTO",'Estruturante Móvel'!$G:$G,JX$4,'Estruturante Móvel'!$L:$L,'CRONOGRAMA_CONST+MIGRACAO'!JN$8))</f>
        <v>0</v>
      </c>
      <c r="JZ12" s="139">
        <f>(COUNTIFS('Estruturante Móvel'!$M:$M,$B12,'Estruturante Móvel'!$AM:$AM,JZ$4))-(COUNTIFS('Estruturante Móvel'!$M:$M,$B12,'Estruturante Móvel'!$AM:$AM,JZ$4,'Estruturante Móvel'!$AQ:$AQ,"REPARO FO"))</f>
        <v>0</v>
      </c>
      <c r="KA12" s="140">
        <f>(COUNTIFS('Estruturante Móvel'!$M:$M,$B10,'Estruturante Móvel'!$C:$C,"&lt;&gt;PREVISTO",'Estruturante Móvel'!$G:$G,JZ$4,'Estruturante Móvel'!$L:$L,'CRONOGRAMA_CONST+MIGRACAO'!JP$8))</f>
        <v>0</v>
      </c>
      <c r="KB12" s="139">
        <f>(COUNTIFS('Estruturante Móvel'!$M:$M,$B12,'Estruturante Móvel'!$AM:$AM,KB$4))-(COUNTIFS('Estruturante Móvel'!$M:$M,$B12,'Estruturante Móvel'!$AM:$AM,KB$4,'Estruturante Móvel'!$AQ:$AQ,"REPARO FO"))</f>
        <v>0</v>
      </c>
      <c r="KC12" s="140">
        <f>(COUNTIFS('Estruturante Móvel'!$M:$M,$B10,'Estruturante Móvel'!$C:$C,"&lt;&gt;PREVISTO",'Estruturante Móvel'!$G:$G,KB$4,'Estruturante Móvel'!$L:$L,'CRONOGRAMA_CONST+MIGRACAO'!JR$8))</f>
        <v>0</v>
      </c>
      <c r="KD12" s="139">
        <f>(COUNTIFS('Estruturante Móvel'!$M:$M,$B12,'Estruturante Móvel'!$AM:$AM,KD$4))-(COUNTIFS('Estruturante Móvel'!$M:$M,$B12,'Estruturante Móvel'!$AM:$AM,KD$4,'Estruturante Móvel'!$AQ:$AQ,"REPARO FO"))</f>
        <v>0</v>
      </c>
      <c r="KE12" s="140">
        <f>(COUNTIFS('Estruturante Móvel'!$M:$M,$B10,'Estruturante Móvel'!$C:$C,"&lt;&gt;PREVISTO",'Estruturante Móvel'!$G:$G,KD$4,'Estruturante Móvel'!$L:$L,'CRONOGRAMA_CONST+MIGRACAO'!JT$8))</f>
        <v>0</v>
      </c>
      <c r="KF12" s="139">
        <f>(COUNTIFS('Estruturante Móvel'!$M:$M,$B12,'Estruturante Móvel'!$AM:$AM,KF$4))-(COUNTIFS('Estruturante Móvel'!$M:$M,$B12,'Estruturante Móvel'!$AM:$AM,KF$4,'Estruturante Móvel'!$AQ:$AQ,"REPARO FO"))</f>
        <v>0</v>
      </c>
      <c r="KG12" s="140">
        <f>(COUNTIFS('Estruturante Móvel'!$M:$M,$B10,'Estruturante Móvel'!$C:$C,"&lt;&gt;PREVISTO",'Estruturante Móvel'!$G:$G,KF$4,'Estruturante Móvel'!$L:$L,'CRONOGRAMA_CONST+MIGRACAO'!JV$8))</f>
        <v>0</v>
      </c>
      <c r="KH12" s="139">
        <f>(COUNTIFS('Estruturante Móvel'!$M:$M,$B12,'Estruturante Móvel'!$AM:$AM,KH$4))-(COUNTIFS('Estruturante Móvel'!$M:$M,$B12,'Estruturante Móvel'!$AM:$AM,KH$4,'Estruturante Móvel'!$AQ:$AQ,"REPARO FO"))</f>
        <v>0</v>
      </c>
      <c r="KI12" s="140">
        <f>(COUNTIFS('Estruturante Móvel'!$M:$M,$B10,'Estruturante Móvel'!$C:$C,"&lt;&gt;PREVISTO",'Estruturante Móvel'!$G:$G,KH$4,'Estruturante Móvel'!$L:$L,'CRONOGRAMA_CONST+MIGRACAO'!JX$8))</f>
        <v>0</v>
      </c>
      <c r="KJ12" s="139">
        <f>(COUNTIFS('Estruturante Móvel'!$M:$M,$B12,'Estruturante Móvel'!$AM:$AM,KJ$4))-(COUNTIFS('Estruturante Móvel'!$M:$M,$B12,'Estruturante Móvel'!$AM:$AM,KJ$4,'Estruturante Móvel'!$AQ:$AQ,"REPARO FO"))</f>
        <v>0</v>
      </c>
      <c r="KK12" s="140">
        <f>(COUNTIFS('Estruturante Móvel'!$M:$M,$B10,'Estruturante Móvel'!$C:$C,"&lt;&gt;PREVISTO",'Estruturante Móvel'!$G:$G,KJ$4,'Estruturante Móvel'!$L:$L,'CRONOGRAMA_CONST+MIGRACAO'!JZ$8))</f>
        <v>0</v>
      </c>
      <c r="KL12" s="139">
        <f>(COUNTIFS('Estruturante Móvel'!$M:$M,$B12,'Estruturante Móvel'!$AM:$AM,KL$4))-(COUNTIFS('Estruturante Móvel'!$M:$M,$B12,'Estruturante Móvel'!$AM:$AM,KL$4,'Estruturante Móvel'!$AQ:$AQ,"REPARO FO"))</f>
        <v>0</v>
      </c>
      <c r="KM12" s="140">
        <f>(COUNTIFS('Estruturante Móvel'!$M:$M,$B10,'Estruturante Móvel'!$C:$C,"&lt;&gt;PREVISTO",'Estruturante Móvel'!$G:$G,KL$4,'Estruturante Móvel'!$L:$L,'CRONOGRAMA_CONST+MIGRACAO'!KB$8))</f>
        <v>0</v>
      </c>
      <c r="KN12" s="139">
        <f>(COUNTIFS('Estruturante Móvel'!$M:$M,$B12,'Estruturante Móvel'!$AM:$AM,KN$4))-(COUNTIFS('Estruturante Móvel'!$M:$M,$B12,'Estruturante Móvel'!$AM:$AM,KN$4,'Estruturante Móvel'!$AQ:$AQ,"REPARO FO"))</f>
        <v>0</v>
      </c>
      <c r="KO12" s="140">
        <f>(COUNTIFS('Estruturante Móvel'!$M:$M,$B10,'Estruturante Móvel'!$C:$C,"&lt;&gt;PREVISTO",'Estruturante Móvel'!$G:$G,KN$4,'Estruturante Móvel'!$L:$L,'CRONOGRAMA_CONST+MIGRACAO'!KD$8))</f>
        <v>0</v>
      </c>
      <c r="KP12" s="139">
        <f>(COUNTIFS('Estruturante Móvel'!$M:$M,$B12,'Estruturante Móvel'!$AM:$AM,KP$4))-(COUNTIFS('Estruturante Móvel'!$M:$M,$B12,'Estruturante Móvel'!$AM:$AM,KP$4,'Estruturante Móvel'!$AQ:$AQ,"REPARO FO"))</f>
        <v>0</v>
      </c>
      <c r="KQ12" s="140">
        <f>(COUNTIFS('Estruturante Móvel'!$M:$M,$B10,'Estruturante Móvel'!$C:$C,"&lt;&gt;PREVISTO",'Estruturante Móvel'!$G:$G,KP$4,'Estruturante Móvel'!$L:$L,'CRONOGRAMA_CONST+MIGRACAO'!KF$8))</f>
        <v>0</v>
      </c>
      <c r="KR12" s="139">
        <f>(COUNTIFS('Estruturante Móvel'!$M:$M,$B12,'Estruturante Móvel'!$AM:$AM,KR$4))-(COUNTIFS('Estruturante Móvel'!$M:$M,$B12,'Estruturante Móvel'!$AM:$AM,KR$4,'Estruturante Móvel'!$AQ:$AQ,"REPARO FO"))</f>
        <v>0</v>
      </c>
      <c r="KS12" s="140">
        <f>(COUNTIFS('Estruturante Móvel'!$M:$M,$B10,'Estruturante Móvel'!$C:$C,"&lt;&gt;PREVISTO",'Estruturante Móvel'!$G:$G,KR$4,'Estruturante Móvel'!$L:$L,'CRONOGRAMA_CONST+MIGRACAO'!KH$8))</f>
        <v>0</v>
      </c>
      <c r="KT12" s="139">
        <f>(COUNTIFS('Estruturante Móvel'!$M:$M,$B12,'Estruturante Móvel'!$AM:$AM,KT$4))-(COUNTIFS('Estruturante Móvel'!$M:$M,$B12,'Estruturante Móvel'!$AM:$AM,KT$4,'Estruturante Móvel'!$AQ:$AQ,"REPARO FO"))</f>
        <v>0</v>
      </c>
      <c r="KU12" s="140">
        <f>(COUNTIFS('Estruturante Móvel'!$M:$M,$B10,'Estruturante Móvel'!$C:$C,"&lt;&gt;PREVISTO",'Estruturante Móvel'!$G:$G,KT$4,'Estruturante Móvel'!$L:$L,'CRONOGRAMA_CONST+MIGRACAO'!KJ$8))</f>
        <v>0</v>
      </c>
      <c r="KV12" s="139">
        <f>(COUNTIFS('Estruturante Móvel'!$M:$M,$B12,'Estruturante Móvel'!$AM:$AM,KV$4))-(COUNTIFS('Estruturante Móvel'!$M:$M,$B12,'Estruturante Móvel'!$AM:$AM,KV$4,'Estruturante Móvel'!$AQ:$AQ,"REPARO FO"))</f>
        <v>0</v>
      </c>
      <c r="KW12" s="140">
        <f>(COUNTIFS('Estruturante Móvel'!$M:$M,$B10,'Estruturante Móvel'!$C:$C,"&lt;&gt;PREVISTO",'Estruturante Móvel'!$G:$G,KV$4,'Estruturante Móvel'!$L:$L,'CRONOGRAMA_CONST+MIGRACAO'!KL$8))</f>
        <v>0</v>
      </c>
      <c r="KX12" s="139">
        <f>(COUNTIFS('Estruturante Móvel'!$M:$M,$B12,'Estruturante Móvel'!$AM:$AM,KX$4))-(COUNTIFS('Estruturante Móvel'!$M:$M,$B12,'Estruturante Móvel'!$AM:$AM,KX$4,'Estruturante Móvel'!$AQ:$AQ,"REPARO FO"))</f>
        <v>0</v>
      </c>
      <c r="KY12" s="140">
        <f>(COUNTIFS('Estruturante Móvel'!$M:$M,$B10,'Estruturante Móvel'!$C:$C,"&lt;&gt;PREVISTO",'Estruturante Móvel'!$G:$G,KX$4,'Estruturante Móvel'!$L:$L,'CRONOGRAMA_CONST+MIGRACAO'!KN$8))</f>
        <v>0</v>
      </c>
      <c r="KZ12" s="139">
        <f>(COUNTIFS('Estruturante Móvel'!$M:$M,$B12,'Estruturante Móvel'!$AM:$AM,KZ$4))-(COUNTIFS('Estruturante Móvel'!$M:$M,$B12,'Estruturante Móvel'!$AM:$AM,KZ$4,'Estruturante Móvel'!$AQ:$AQ,"REPARO FO"))</f>
        <v>0</v>
      </c>
      <c r="LA12" s="140">
        <f>(COUNTIFS('Estruturante Móvel'!$M:$M,$B10,'Estruturante Móvel'!$C:$C,"&lt;&gt;PREVISTO",'Estruturante Móvel'!$G:$G,KZ$4,'Estruturante Móvel'!$L:$L,'CRONOGRAMA_CONST+MIGRACAO'!KP$8))</f>
        <v>0</v>
      </c>
      <c r="LB12" s="139">
        <f>(COUNTIFS('Estruturante Móvel'!$M:$M,$B12,'Estruturante Móvel'!$AM:$AM,LB$4))-(COUNTIFS('Estruturante Móvel'!$M:$M,$B12,'Estruturante Móvel'!$AM:$AM,LB$4,'Estruturante Móvel'!$AQ:$AQ,"REPARO FO"))</f>
        <v>0</v>
      </c>
      <c r="LC12" s="140">
        <f>(COUNTIFS('Estruturante Móvel'!$M:$M,$B10,'Estruturante Móvel'!$C:$C,"&lt;&gt;PREVISTO",'Estruturante Móvel'!$G:$G,LB$4,'Estruturante Móvel'!$L:$L,'CRONOGRAMA_CONST+MIGRACAO'!KR$8))</f>
        <v>0</v>
      </c>
      <c r="LD12" s="139">
        <f>(COUNTIFS('Estruturante Móvel'!$M:$M,$B12,'Estruturante Móvel'!$AM:$AM,LD$4))-(COUNTIFS('Estruturante Móvel'!$M:$M,$B12,'Estruturante Móvel'!$AM:$AM,LD$4,'Estruturante Móvel'!$AQ:$AQ,"REPARO FO"))</f>
        <v>0</v>
      </c>
      <c r="LE12" s="140">
        <f>(COUNTIFS('Estruturante Móvel'!$M:$M,$B10,'Estruturante Móvel'!$C:$C,"&lt;&gt;PREVISTO",'Estruturante Móvel'!$G:$G,LD$4,'Estruturante Móvel'!$L:$L,'CRONOGRAMA_CONST+MIGRACAO'!KT$8))</f>
        <v>0</v>
      </c>
      <c r="LF12" s="139">
        <f>(COUNTIFS('Estruturante Móvel'!$M:$M,$B12,'Estruturante Móvel'!$AM:$AM,LF$4))-(COUNTIFS('Estruturante Móvel'!$M:$M,$B12,'Estruturante Móvel'!$AM:$AM,LF$4,'Estruturante Móvel'!$AQ:$AQ,"REPARO FO"))</f>
        <v>0</v>
      </c>
      <c r="LG12" s="140">
        <f>(COUNTIFS('Estruturante Móvel'!$M:$M,$B10,'Estruturante Móvel'!$C:$C,"&lt;&gt;PREVISTO",'Estruturante Móvel'!$G:$G,LF$4,'Estruturante Móvel'!$L:$L,'CRONOGRAMA_CONST+MIGRACAO'!KV$8))</f>
        <v>0</v>
      </c>
      <c r="LH12" s="139">
        <f>(COUNTIFS('Estruturante Móvel'!$M:$M,$B12,'Estruturante Móvel'!$AM:$AM,LH$4))-(COUNTIFS('Estruturante Móvel'!$M:$M,$B12,'Estruturante Móvel'!$AM:$AM,LH$4,'Estruturante Móvel'!$AQ:$AQ,"REPARO FO"))</f>
        <v>0</v>
      </c>
      <c r="LI12" s="140">
        <f>(COUNTIFS('Estruturante Móvel'!$M:$M,$B10,'Estruturante Móvel'!$C:$C,"&lt;&gt;PREVISTO",'Estruturante Móvel'!$G:$G,LH$4,'Estruturante Móvel'!$L:$L,'CRONOGRAMA_CONST+MIGRACAO'!KX$8))</f>
        <v>0</v>
      </c>
      <c r="LJ12" s="139">
        <f>(COUNTIFS('Estruturante Móvel'!$M:$M,$B12,'Estruturante Móvel'!$AM:$AM,LJ$4))-(COUNTIFS('Estruturante Móvel'!$M:$M,$B12,'Estruturante Móvel'!$AM:$AM,LJ$4,'Estruturante Móvel'!$AQ:$AQ,"REPARO FO"))</f>
        <v>0</v>
      </c>
      <c r="LK12" s="140">
        <f>(COUNTIFS('Estruturante Móvel'!$M:$M,$B10,'Estruturante Móvel'!$C:$C,"&lt;&gt;PREVISTO",'Estruturante Móvel'!$G:$G,LJ$4,'Estruturante Móvel'!$L:$L,'CRONOGRAMA_CONST+MIGRACAO'!KZ$8))</f>
        <v>0</v>
      </c>
      <c r="LL12" s="139">
        <f>(COUNTIFS('Estruturante Móvel'!$M:$M,$B12,'Estruturante Móvel'!$AM:$AM,LL$4))-(COUNTIFS('Estruturante Móvel'!$M:$M,$B12,'Estruturante Móvel'!$AM:$AM,LL$4,'Estruturante Móvel'!$AQ:$AQ,"REPARO FO"))</f>
        <v>0</v>
      </c>
      <c r="LM12" s="140">
        <f>(COUNTIFS('Estruturante Móvel'!$M:$M,$B10,'Estruturante Móvel'!$C:$C,"&lt;&gt;PREVISTO",'Estruturante Móvel'!$G:$G,LL$4,'Estruturante Móvel'!$L:$L,'CRONOGRAMA_CONST+MIGRACAO'!LB$8))</f>
        <v>0</v>
      </c>
      <c r="LN12" s="139">
        <f>(COUNTIFS('Estruturante Móvel'!$M:$M,$B12,'Estruturante Móvel'!$AM:$AM,LN$4))-(COUNTIFS('Estruturante Móvel'!$M:$M,$B12,'Estruturante Móvel'!$AM:$AM,LN$4,'Estruturante Móvel'!$AQ:$AQ,"REPARO FO"))</f>
        <v>0</v>
      </c>
      <c r="LO12" s="140">
        <f>(COUNTIFS('Estruturante Móvel'!$M:$M,$B10,'Estruturante Móvel'!$C:$C,"&lt;&gt;PREVISTO",'Estruturante Móvel'!$G:$G,LN$4,'Estruturante Móvel'!$L:$L,'CRONOGRAMA_CONST+MIGRACAO'!LD$8))</f>
        <v>0</v>
      </c>
      <c r="LP12" s="139">
        <f>(COUNTIFS('Estruturante Móvel'!$M:$M,$B12,'Estruturante Móvel'!$AM:$AM,LP$4))-(COUNTIFS('Estruturante Móvel'!$M:$M,$B12,'Estruturante Móvel'!$AM:$AM,LP$4,'Estruturante Móvel'!$AQ:$AQ,"REPARO FO"))</f>
        <v>0</v>
      </c>
      <c r="LQ12" s="140">
        <f>(COUNTIFS('Estruturante Móvel'!$M:$M,$B10,'Estruturante Móvel'!$C:$C,"&lt;&gt;PREVISTO",'Estruturante Móvel'!$G:$G,LP$4,'Estruturante Móvel'!$L:$L,'CRONOGRAMA_CONST+MIGRACAO'!LF$8))</f>
        <v>0</v>
      </c>
      <c r="LR12" s="139">
        <f>(COUNTIFS('Estruturante Móvel'!$M:$M,$B12,'Estruturante Móvel'!$AM:$AM,LR$4))-(COUNTIFS('Estruturante Móvel'!$M:$M,$B12,'Estruturante Móvel'!$AM:$AM,LR$4,'Estruturante Móvel'!$AQ:$AQ,"REPARO FO"))</f>
        <v>0</v>
      </c>
      <c r="LS12" s="140">
        <f>(COUNTIFS('Estruturante Móvel'!$M:$M,$B10,'Estruturante Móvel'!$C:$C,"&lt;&gt;PREVISTO",'Estruturante Móvel'!$G:$G,LR$4,'Estruturante Móvel'!$L:$L,'CRONOGRAMA_CONST+MIGRACAO'!LH$8))</f>
        <v>0</v>
      </c>
      <c r="LT12" s="139">
        <f>(COUNTIFS('Estruturante Móvel'!$M:$M,$B12,'Estruturante Móvel'!$AM:$AM,LT$4))-(COUNTIFS('Estruturante Móvel'!$M:$M,$B12,'Estruturante Móvel'!$AM:$AM,LT$4,'Estruturante Móvel'!$AQ:$AQ,"REPARO FO"))</f>
        <v>0</v>
      </c>
      <c r="LU12" s="140">
        <f>(COUNTIFS('Estruturante Móvel'!$M:$M,$B10,'Estruturante Móvel'!$C:$C,"&lt;&gt;PREVISTO",'Estruturante Móvel'!$G:$G,LT$4,'Estruturante Móvel'!$L:$L,'CRONOGRAMA_CONST+MIGRACAO'!LJ$8))</f>
        <v>0</v>
      </c>
      <c r="LV12" s="139">
        <f>(COUNTIFS('Estruturante Móvel'!$M:$M,$B12,'Estruturante Móvel'!$AM:$AM,LV$4))-(COUNTIFS('Estruturante Móvel'!$M:$M,$B12,'Estruturante Móvel'!$AM:$AM,LV$4,'Estruturante Móvel'!$AQ:$AQ,"REPARO FO"))</f>
        <v>0</v>
      </c>
      <c r="LW12" s="140">
        <f>(COUNTIFS('Estruturante Móvel'!$M:$M,$B10,'Estruturante Móvel'!$C:$C,"&lt;&gt;PREVISTO",'Estruturante Móvel'!$G:$G,LV$4,'Estruturante Móvel'!$L:$L,'CRONOGRAMA_CONST+MIGRACAO'!LL$8))</f>
        <v>0</v>
      </c>
      <c r="LX12" s="139">
        <f>(COUNTIFS('Estruturante Móvel'!$M:$M,$B12,'Estruturante Móvel'!$AM:$AM,LX$4))-(COUNTIFS('Estruturante Móvel'!$M:$M,$B12,'Estruturante Móvel'!$AM:$AM,LX$4,'Estruturante Móvel'!$AQ:$AQ,"REPARO FO"))</f>
        <v>0</v>
      </c>
      <c r="LY12" s="140">
        <f>(COUNTIFS('Estruturante Móvel'!$M:$M,$B10,'Estruturante Móvel'!$C:$C,"&lt;&gt;PREVISTO",'Estruturante Móvel'!$G:$G,LX$4,'Estruturante Móvel'!$L:$L,'CRONOGRAMA_CONST+MIGRACAO'!LN$8))</f>
        <v>0</v>
      </c>
      <c r="LZ12" s="139">
        <f>(COUNTIFS('Estruturante Móvel'!$M:$M,$B12,'Estruturante Móvel'!$AM:$AM,LZ$4))-(COUNTIFS('Estruturante Móvel'!$M:$M,$B12,'Estruturante Móvel'!$AM:$AM,LZ$4,'Estruturante Móvel'!$AQ:$AQ,"REPARO FO"))</f>
        <v>0</v>
      </c>
      <c r="MA12" s="140">
        <f>(COUNTIFS('Estruturante Móvel'!$M:$M,$B10,'Estruturante Móvel'!$C:$C,"&lt;&gt;PREVISTO",'Estruturante Móvel'!$G:$G,LZ$4,'Estruturante Móvel'!$L:$L,'CRONOGRAMA_CONST+MIGRACAO'!LP$8))</f>
        <v>0</v>
      </c>
      <c r="MB12" s="139">
        <f>(COUNTIFS('Estruturante Móvel'!$M:$M,$B12,'Estruturante Móvel'!$AM:$AM,MB$4))-(COUNTIFS('Estruturante Móvel'!$M:$M,$B12,'Estruturante Móvel'!$AM:$AM,MB$4,'Estruturante Móvel'!$AQ:$AQ,"REPARO FO"))</f>
        <v>0</v>
      </c>
      <c r="MC12" s="140">
        <f>(COUNTIFS('Estruturante Móvel'!$M:$M,$B10,'Estruturante Móvel'!$C:$C,"&lt;&gt;PREVISTO",'Estruturante Móvel'!$G:$G,MB$4,'Estruturante Móvel'!$L:$L,'CRONOGRAMA_CONST+MIGRACAO'!LR$8))</f>
        <v>0</v>
      </c>
      <c r="MD12" s="139">
        <f>(COUNTIFS('Estruturante Móvel'!$M:$M,$B12,'Estruturante Móvel'!$AM:$AM,MD$4))-(COUNTIFS('Estruturante Móvel'!$M:$M,$B12,'Estruturante Móvel'!$AM:$AM,MD$4,'Estruturante Móvel'!$AQ:$AQ,"REPARO FO"))</f>
        <v>0</v>
      </c>
      <c r="ME12" s="140">
        <f>(COUNTIFS('Estruturante Móvel'!$M:$M,$B10,'Estruturante Móvel'!$C:$C,"&lt;&gt;PREVISTO",'Estruturante Móvel'!$G:$G,MD$4,'Estruturante Móvel'!$L:$L,'CRONOGRAMA_CONST+MIGRACAO'!LT$8))</f>
        <v>0</v>
      </c>
      <c r="MF12" s="139">
        <f>(COUNTIFS('Estruturante Móvel'!$M:$M,$B12,'Estruturante Móvel'!$AM:$AM,MF$4))-(COUNTIFS('Estruturante Móvel'!$M:$M,$B12,'Estruturante Móvel'!$AM:$AM,MF$4,'Estruturante Móvel'!$AQ:$AQ,"REPARO FO"))</f>
        <v>0</v>
      </c>
      <c r="MG12" s="140">
        <f>(COUNTIFS('Estruturante Móvel'!$M:$M,$B10,'Estruturante Móvel'!$C:$C,"&lt;&gt;PREVISTO",'Estruturante Móvel'!$G:$G,MF$4,'Estruturante Móvel'!$L:$L,'CRONOGRAMA_CONST+MIGRACAO'!LV$8))</f>
        <v>0</v>
      </c>
      <c r="MH12" s="139">
        <f>(COUNTIFS('Estruturante Móvel'!$M:$M,$B12,'Estruturante Móvel'!$AM:$AM,MH$4))-(COUNTIFS('Estruturante Móvel'!$M:$M,$B12,'Estruturante Móvel'!$AM:$AM,MH$4,'Estruturante Móvel'!$AQ:$AQ,"REPARO FO"))</f>
        <v>0</v>
      </c>
      <c r="MI12" s="140">
        <f>(COUNTIFS('Estruturante Móvel'!$M:$M,$B10,'Estruturante Móvel'!$C:$C,"&lt;&gt;PREVISTO",'Estruturante Móvel'!$G:$G,MH$4,'Estruturante Móvel'!$L:$L,'CRONOGRAMA_CONST+MIGRACAO'!LX$8))</f>
        <v>0</v>
      </c>
      <c r="MJ12" s="139">
        <f>(COUNTIFS('Estruturante Móvel'!$M:$M,$B12,'Estruturante Móvel'!$AM:$AM,MJ$4))-(COUNTIFS('Estruturante Móvel'!$M:$M,$B12,'Estruturante Móvel'!$AM:$AM,MJ$4,'Estruturante Móvel'!$AQ:$AQ,"REPARO FO"))</f>
        <v>0</v>
      </c>
      <c r="MK12" s="140">
        <f>(COUNTIFS('Estruturante Móvel'!$M:$M,$B10,'Estruturante Móvel'!$C:$C,"&lt;&gt;PREVISTO",'Estruturante Móvel'!$G:$G,MJ$4,'Estruturante Móvel'!$L:$L,'CRONOGRAMA_CONST+MIGRACAO'!LZ$8))</f>
        <v>0</v>
      </c>
      <c r="ML12" s="139">
        <f>(COUNTIFS('Estruturante Móvel'!$M:$M,$B12,'Estruturante Móvel'!$AM:$AM,ML$4))-(COUNTIFS('Estruturante Móvel'!$M:$M,$B12,'Estruturante Móvel'!$AM:$AM,ML$4,'Estruturante Móvel'!$AQ:$AQ,"REPARO FO"))</f>
        <v>0</v>
      </c>
      <c r="MM12" s="140">
        <f>(COUNTIFS('Estruturante Móvel'!$M:$M,$B10,'Estruturante Móvel'!$C:$C,"&lt;&gt;PREVISTO",'Estruturante Móvel'!$G:$G,ML$4,'Estruturante Móvel'!$L:$L,'CRONOGRAMA_CONST+MIGRACAO'!MB$8))</f>
        <v>0</v>
      </c>
      <c r="MN12" s="139">
        <f>(COUNTIFS('Estruturante Móvel'!$M:$M,$B12,'Estruturante Móvel'!$AM:$AM,MN$4))-(COUNTIFS('Estruturante Móvel'!$M:$M,$B12,'Estruturante Móvel'!$AM:$AM,MN$4,'Estruturante Móvel'!$AQ:$AQ,"REPARO FO"))</f>
        <v>0</v>
      </c>
      <c r="MO12" s="140">
        <f>(COUNTIFS('Estruturante Móvel'!$M:$M,$B10,'Estruturante Móvel'!$C:$C,"&lt;&gt;PREVISTO",'Estruturante Móvel'!$G:$G,MN$4,'Estruturante Móvel'!$L:$L,'CRONOGRAMA_CONST+MIGRACAO'!MD$8))</f>
        <v>0</v>
      </c>
      <c r="MP12" s="139">
        <f>(COUNTIFS('Estruturante Móvel'!$M:$M,$B12,'Estruturante Móvel'!$AM:$AM,MP$4))-(COUNTIFS('Estruturante Móvel'!$M:$M,$B12,'Estruturante Móvel'!$AM:$AM,MP$4,'Estruturante Móvel'!$AQ:$AQ,"REPARO FO"))</f>
        <v>0</v>
      </c>
      <c r="MQ12" s="140">
        <f>(COUNTIFS('Estruturante Móvel'!$M:$M,$B10,'Estruturante Móvel'!$C:$C,"&lt;&gt;PREVISTO",'Estruturante Móvel'!$G:$G,MP$4,'Estruturante Móvel'!$L:$L,'CRONOGRAMA_CONST+MIGRACAO'!MF$8))</f>
        <v>0</v>
      </c>
      <c r="MR12" s="139">
        <f>(COUNTIFS('Estruturante Móvel'!$M:$M,$B12,'Estruturante Móvel'!$AM:$AM,MR$4))-(COUNTIFS('Estruturante Móvel'!$M:$M,$B12,'Estruturante Móvel'!$AM:$AM,MR$4,'Estruturante Móvel'!$AQ:$AQ,"REPARO FO"))</f>
        <v>0</v>
      </c>
      <c r="MS12" s="140">
        <f>(COUNTIFS('Estruturante Móvel'!$M:$M,$B10,'Estruturante Móvel'!$C:$C,"&lt;&gt;PREVISTO",'Estruturante Móvel'!$G:$G,MR$4,'Estruturante Móvel'!$L:$L,'CRONOGRAMA_CONST+MIGRACAO'!MH$8))</f>
        <v>0</v>
      </c>
      <c r="MT12" s="139">
        <f>(COUNTIFS('Estruturante Móvel'!$M:$M,$B12,'Estruturante Móvel'!$AM:$AM,MT$4))-(COUNTIFS('Estruturante Móvel'!$M:$M,$B12,'Estruturante Móvel'!$AM:$AM,MT$4,'Estruturante Móvel'!$AQ:$AQ,"REPARO FO"))</f>
        <v>0</v>
      </c>
      <c r="MU12" s="140">
        <f>(COUNTIFS('Estruturante Móvel'!$M:$M,$B10,'Estruturante Móvel'!$C:$C,"&lt;&gt;PREVISTO",'Estruturante Móvel'!$G:$G,MT$4,'Estruturante Móvel'!$L:$L,'CRONOGRAMA_CONST+MIGRACAO'!MJ$8))</f>
        <v>0</v>
      </c>
      <c r="MV12" s="139">
        <f>(COUNTIFS('Estruturante Móvel'!$M:$M,$B12,'Estruturante Móvel'!$AM:$AM,MV$4))-(COUNTIFS('Estruturante Móvel'!$M:$M,$B12,'Estruturante Móvel'!$AM:$AM,MV$4,'Estruturante Móvel'!$AQ:$AQ,"REPARO FO"))</f>
        <v>0</v>
      </c>
      <c r="MW12" s="140">
        <f>(COUNTIFS('Estruturante Móvel'!$M:$M,$B10,'Estruturante Móvel'!$C:$C,"&lt;&gt;PREVISTO",'Estruturante Móvel'!$G:$G,MV$4,'Estruturante Móvel'!$L:$L,'CRONOGRAMA_CONST+MIGRACAO'!ML$8))</f>
        <v>0</v>
      </c>
      <c r="MX12" s="139">
        <f>(COUNTIFS('Estruturante Móvel'!$M:$M,$B12,'Estruturante Móvel'!$AM:$AM,MX$4))-(COUNTIFS('Estruturante Móvel'!$M:$M,$B12,'Estruturante Móvel'!$AM:$AM,MX$4,'Estruturante Móvel'!$AQ:$AQ,"REPARO FO"))</f>
        <v>0</v>
      </c>
      <c r="MY12" s="140">
        <f>(COUNTIFS('Estruturante Móvel'!$M:$M,$B10,'Estruturante Móvel'!$C:$C,"&lt;&gt;PREVISTO",'Estruturante Móvel'!$G:$G,MX$4,'Estruturante Móvel'!$L:$L,'CRONOGRAMA_CONST+MIGRACAO'!MN$8))</f>
        <v>0</v>
      </c>
      <c r="MZ12" s="139">
        <f>(COUNTIFS('Estruturante Móvel'!$M:$M,$B12,'Estruturante Móvel'!$AM:$AM,MZ$4))-(COUNTIFS('Estruturante Móvel'!$M:$M,$B12,'Estruturante Móvel'!$AM:$AM,MZ$4,'Estruturante Móvel'!$AQ:$AQ,"REPARO FO"))</f>
        <v>0</v>
      </c>
      <c r="NA12" s="140">
        <f>(COUNTIFS('Estruturante Móvel'!$M:$M,$B10,'Estruturante Móvel'!$C:$C,"&lt;&gt;PREVISTO",'Estruturante Móvel'!$G:$G,MZ$4,'Estruturante Móvel'!$L:$L,'CRONOGRAMA_CONST+MIGRACAO'!MP$8))</f>
        <v>0</v>
      </c>
      <c r="NB12" s="139">
        <f>(COUNTIFS('Estruturante Móvel'!$M:$M,$B12,'Estruturante Móvel'!$AM:$AM,NB$4))-(COUNTIFS('Estruturante Móvel'!$M:$M,$B12,'Estruturante Móvel'!$AM:$AM,NB$4,'Estruturante Móvel'!$AQ:$AQ,"REPARO FO"))</f>
        <v>0</v>
      </c>
      <c r="NC12" s="140">
        <f>(COUNTIFS('Estruturante Móvel'!$M:$M,$B10,'Estruturante Móvel'!$C:$C,"&lt;&gt;PREVISTO",'Estruturante Móvel'!$G:$G,NB$4,'Estruturante Móvel'!$L:$L,'CRONOGRAMA_CONST+MIGRACAO'!MR$8))</f>
        <v>0</v>
      </c>
      <c r="ND12" s="139">
        <f>(COUNTIFS('Estruturante Móvel'!$M:$M,$B12,'Estruturante Móvel'!$AM:$AM,ND$4))-(COUNTIFS('Estruturante Móvel'!$M:$M,$B12,'Estruturante Móvel'!$AM:$AM,ND$4,'Estruturante Móvel'!$AQ:$AQ,"REPARO FO"))</f>
        <v>0</v>
      </c>
      <c r="NE12" s="140">
        <f>(COUNTIFS('Estruturante Móvel'!$M:$M,$B10,'Estruturante Móvel'!$C:$C,"&lt;&gt;PREVISTO",'Estruturante Móvel'!$G:$G,ND$4,'Estruturante Móvel'!$L:$L,'CRONOGRAMA_CONST+MIGRACAO'!MT$8))</f>
        <v>0</v>
      </c>
      <c r="NF12" s="139">
        <f>(COUNTIFS('Estruturante Móvel'!$M:$M,$B12,'Estruturante Móvel'!$AM:$AM,NF$4))-(COUNTIFS('Estruturante Móvel'!$M:$M,$B12,'Estruturante Móvel'!$AM:$AM,NF$4,'Estruturante Móvel'!$AQ:$AQ,"REPARO FO"))</f>
        <v>0</v>
      </c>
      <c r="NG12" s="140">
        <f>(COUNTIFS('Estruturante Móvel'!$M:$M,$B10,'Estruturante Móvel'!$C:$C,"&lt;&gt;PREVISTO",'Estruturante Móvel'!$G:$G,NF$4,'Estruturante Móvel'!$L:$L,'CRONOGRAMA_CONST+MIGRACAO'!MV$8))</f>
        <v>0</v>
      </c>
      <c r="NH12" s="139">
        <f>(COUNTIFS('Estruturante Móvel'!$M:$M,$B12,'Estruturante Móvel'!$AM:$AM,NH$4))-(COUNTIFS('Estruturante Móvel'!$M:$M,$B12,'Estruturante Móvel'!$AM:$AM,NH$4,'Estruturante Móvel'!$AQ:$AQ,"REPARO FO"))</f>
        <v>0</v>
      </c>
      <c r="NI12" s="140">
        <f>(COUNTIFS('Estruturante Móvel'!$M:$M,$B10,'Estruturante Móvel'!$C:$C,"&lt;&gt;PREVISTO",'Estruturante Móvel'!$G:$G,NH$4,'Estruturante Móvel'!$L:$L,'CRONOGRAMA_CONST+MIGRACAO'!MX$8))</f>
        <v>0</v>
      </c>
    </row>
    <row r="13" spans="1:373" hidden="1" outlineLevel="1">
      <c r="B13" s="205" t="s">
        <v>446</v>
      </c>
      <c r="C13" s="161" t="s">
        <v>186</v>
      </c>
      <c r="D13" s="161">
        <f>COUNTIFS('Estruturante Móvel'!$M:$M,B10,'Estruturante Móvel'!$L:$L,'CRONOGRAMA_CONST+MIGRACAO'!B13)</f>
        <v>11</v>
      </c>
      <c r="E13" s="161">
        <f>(COUNTIFS('Estruturante Móvel'!$M:$M,B10,'Estruturante Móvel'!$C:$C,"&lt;&gt;PREVISTO",'Estruturante Móvel'!$L:$L,'CRONOGRAMA_CONST+MIGRACAO'!B13))</f>
        <v>11</v>
      </c>
      <c r="F13" s="162">
        <f>(COUNTIFS('Estruturante Móvel'!$M:$M,B10,'Estruturante Móvel'!$C:$C,"PREVISTO",'Estruturante Móvel'!$L:$L,'CRONOGRAMA_CONST+MIGRACAO'!B13))</f>
        <v>0</v>
      </c>
      <c r="G13" s="162"/>
      <c r="H13" s="165" t="str">
        <f t="shared" si="378"/>
        <v>Concluído</v>
      </c>
      <c r="I13" s="166">
        <v>45597</v>
      </c>
      <c r="J13" s="160">
        <f t="shared" si="379"/>
        <v>1</v>
      </c>
      <c r="K13" s="157">
        <f t="shared" si="380"/>
        <v>11</v>
      </c>
      <c r="L13" s="139">
        <f>(COUNTIFS('Estruturante Móvel'!$M:$M,$B10,'Estruturante Móvel'!$AM:$AM,L$4,'Estruturante Móvel'!$L:$L,'CRONOGRAMA_CONST+MIGRACAO'!$B13))</f>
        <v>0</v>
      </c>
      <c r="M13" s="140">
        <f>(COUNTIFS('Estruturante Móvel'!$M:$M,$B10,'Estruturante Móvel'!$C:$C,"&lt;&gt;PREVISTO",'Estruturante Móvel'!$G:$G,L$4,'Estruturante Móvel'!$L:$L,'CRONOGRAMA_CONST+MIGRACAO'!B$9))</f>
        <v>0</v>
      </c>
      <c r="N13" s="139">
        <f>(COUNTIFS('Estruturante Móvel'!$M:$M,$B10,'Estruturante Móvel'!$AM:$AM,N$4,'Estruturante Móvel'!$L:$L,'CRONOGRAMA_CONST+MIGRACAO'!$B13))</f>
        <v>0</v>
      </c>
      <c r="O13" s="140">
        <f>(COUNTIFS('Estruturante Móvel'!$M:$M,$B10,'Estruturante Móvel'!$C:$C,"&lt;&gt;PREVISTO",'Estruturante Móvel'!$G:$G,N$4,'Estruturante Móvel'!$L:$L,'CRONOGRAMA_CONST+MIGRACAO'!D$9))</f>
        <v>0</v>
      </c>
      <c r="P13" s="139">
        <f>(COUNTIFS('Estruturante Móvel'!$M:$M,$B10,'Estruturante Móvel'!$AM:$AM,P$4,'Estruturante Móvel'!$L:$L,'CRONOGRAMA_CONST+MIGRACAO'!$B13))</f>
        <v>0</v>
      </c>
      <c r="Q13" s="140">
        <f>(COUNTIFS('Estruturante Móvel'!$M:$M,$B10,'Estruturante Móvel'!$C:$C,"&lt;&gt;PREVISTO",'Estruturante Móvel'!$G:$G,P$4,'Estruturante Móvel'!$L:$L,'CRONOGRAMA_CONST+MIGRACAO'!F$9))</f>
        <v>0</v>
      </c>
      <c r="R13" s="139">
        <f>(COUNTIFS('Estruturante Móvel'!$M:$M,$B10,'Estruturante Móvel'!$AM:$AM,R$4,'Estruturante Móvel'!$L:$L,'CRONOGRAMA_CONST+MIGRACAO'!$B13))</f>
        <v>0</v>
      </c>
      <c r="S13" s="140">
        <f>(COUNTIFS('Estruturante Móvel'!$M:$M,$B10,'Estruturante Móvel'!$C:$C,"&lt;&gt;PREVISTO",'Estruturante Móvel'!$G:$G,R$4,'Estruturante Móvel'!$L:$L,'CRONOGRAMA_CONST+MIGRACAO'!H$9))</f>
        <v>0</v>
      </c>
      <c r="T13" s="139">
        <f>(COUNTIFS('Estruturante Móvel'!$M:$M,$B10,'Estruturante Móvel'!$AM:$AM,T$4,'Estruturante Móvel'!$L:$L,'CRONOGRAMA_CONST+MIGRACAO'!$B13))</f>
        <v>0</v>
      </c>
      <c r="U13" s="140">
        <f>(COUNTIFS('Estruturante Móvel'!$M:$M,$B10,'Estruturante Móvel'!$C:$C,"&lt;&gt;PREVISTO",'Estruturante Móvel'!$G:$G,T$4,'Estruturante Móvel'!$L:$L,'CRONOGRAMA_CONST+MIGRACAO'!J$9))</f>
        <v>0</v>
      </c>
      <c r="V13" s="139">
        <f>(COUNTIFS('Estruturante Móvel'!$M:$M,$B10,'Estruturante Móvel'!$AM:$AM,V$4,'Estruturante Móvel'!$L:$L,'CRONOGRAMA_CONST+MIGRACAO'!$B13))</f>
        <v>0</v>
      </c>
      <c r="W13" s="140">
        <f>(COUNTIFS('Estruturante Móvel'!$M:$M,$B10,'Estruturante Móvel'!$C:$C,"&lt;&gt;PREVISTO",'Estruturante Móvel'!$G:$G,V$4,'Estruturante Móvel'!$L:$L,'CRONOGRAMA_CONST+MIGRACAO'!L$9))</f>
        <v>0</v>
      </c>
      <c r="X13" s="139">
        <f>(COUNTIFS('Estruturante Móvel'!$M:$M,$B10,'Estruturante Móvel'!$AM:$AM,X$4,'Estruturante Móvel'!$L:$L,'CRONOGRAMA_CONST+MIGRACAO'!$B13))</f>
        <v>0</v>
      </c>
      <c r="Y13" s="140">
        <f>(COUNTIFS('Estruturante Móvel'!$M:$M,$B10,'Estruturante Móvel'!$C:$C,"&lt;&gt;PREVISTO",'Estruturante Móvel'!$G:$G,X$4,'Estruturante Móvel'!$L:$L,'CRONOGRAMA_CONST+MIGRACAO'!N$9))</f>
        <v>0</v>
      </c>
      <c r="Z13" s="139">
        <f>(COUNTIFS('Estruturante Móvel'!$M:$M,$B10,'Estruturante Móvel'!$AM:$AM,Z$4,'Estruturante Móvel'!$L:$L,'CRONOGRAMA_CONST+MIGRACAO'!$B13))</f>
        <v>0</v>
      </c>
      <c r="AA13" s="140">
        <f>(COUNTIFS('Estruturante Móvel'!$M:$M,$B10,'Estruturante Móvel'!$C:$C,"&lt;&gt;PREVISTO",'Estruturante Móvel'!$G:$G,Z$4,'Estruturante Móvel'!$L:$L,'CRONOGRAMA_CONST+MIGRACAO'!P$9))</f>
        <v>0</v>
      </c>
      <c r="AB13" s="139">
        <f>(COUNTIFS('Estruturante Móvel'!$M:$M,$B10,'Estruturante Móvel'!$AM:$AM,AB$4,'Estruturante Móvel'!$L:$L,'CRONOGRAMA_CONST+MIGRACAO'!$B13))</f>
        <v>0</v>
      </c>
      <c r="AC13" s="140">
        <f>(COUNTIFS('Estruturante Móvel'!$M:$M,$B10,'Estruturante Móvel'!$C:$C,"&lt;&gt;PREVISTO",'Estruturante Móvel'!$G:$G,AB$4,'Estruturante Móvel'!$L:$L,'CRONOGRAMA_CONST+MIGRACAO'!R$9))</f>
        <v>0</v>
      </c>
      <c r="AD13" s="139">
        <f>(COUNTIFS('Estruturante Móvel'!$M:$M,$B10,'Estruturante Móvel'!$AM:$AM,AD$4,'Estruturante Móvel'!$L:$L,'CRONOGRAMA_CONST+MIGRACAO'!$B13))</f>
        <v>0</v>
      </c>
      <c r="AE13" s="140">
        <f>(COUNTIFS('Estruturante Móvel'!$M:$M,$B10,'Estruturante Móvel'!$C:$C,"&lt;&gt;PREVISTO",'Estruturante Móvel'!$G:$G,AD$4,'Estruturante Móvel'!$L:$L,'CRONOGRAMA_CONST+MIGRACAO'!T$9))</f>
        <v>0</v>
      </c>
      <c r="AF13" s="139">
        <f>(COUNTIFS('Estruturante Móvel'!$M:$M,$B10,'Estruturante Móvel'!$AM:$AM,AF$4,'Estruturante Móvel'!$L:$L,'CRONOGRAMA_CONST+MIGRACAO'!$B13))</f>
        <v>0</v>
      </c>
      <c r="AG13" s="140">
        <f>(COUNTIFS('Estruturante Móvel'!$M:$M,$B10,'Estruturante Móvel'!$C:$C,"&lt;&gt;PREVISTO",'Estruturante Móvel'!$G:$G,AF$4,'Estruturante Móvel'!$L:$L,'CRONOGRAMA_CONST+MIGRACAO'!V$9))</f>
        <v>0</v>
      </c>
      <c r="AH13" s="139">
        <f>(COUNTIFS('Estruturante Móvel'!$M:$M,$B10,'Estruturante Móvel'!$AM:$AM,AH$4,'Estruturante Móvel'!$L:$L,'CRONOGRAMA_CONST+MIGRACAO'!$B13))</f>
        <v>0</v>
      </c>
      <c r="AI13" s="140">
        <f>(COUNTIFS('Estruturante Móvel'!$M:$M,$B10,'Estruturante Móvel'!$C:$C,"&lt;&gt;PREVISTO",'Estruturante Móvel'!$G:$G,AH$4,'Estruturante Móvel'!$L:$L,'CRONOGRAMA_CONST+MIGRACAO'!X$9))</f>
        <v>0</v>
      </c>
      <c r="AJ13" s="139">
        <f>(COUNTIFS('Estruturante Móvel'!$M:$M,$B10,'Estruturante Móvel'!$AM:$AM,AJ$4,'Estruturante Móvel'!$L:$L,'CRONOGRAMA_CONST+MIGRACAO'!$B13))</f>
        <v>0</v>
      </c>
      <c r="AK13" s="140">
        <f>(COUNTIFS('Estruturante Móvel'!$M:$M,$B10,'Estruturante Móvel'!$C:$C,"&lt;&gt;PREVISTO",'Estruturante Móvel'!$G:$G,AJ$4,'Estruturante Móvel'!$L:$L,'CRONOGRAMA_CONST+MIGRACAO'!Z$9))</f>
        <v>0</v>
      </c>
      <c r="AL13" s="139">
        <f>(COUNTIFS('Estruturante Móvel'!$M:$M,$B10,'Estruturante Móvel'!$AM:$AM,AL$4,'Estruturante Móvel'!$L:$L,'CRONOGRAMA_CONST+MIGRACAO'!$B13))</f>
        <v>0</v>
      </c>
      <c r="AM13" s="140">
        <f>(COUNTIFS('Estruturante Móvel'!$M:$M,$B10,'Estruturante Móvel'!$C:$C,"&lt;&gt;PREVISTO",'Estruturante Móvel'!$G:$G,AL$4,'Estruturante Móvel'!$L:$L,'CRONOGRAMA_CONST+MIGRACAO'!AB$9))</f>
        <v>0</v>
      </c>
      <c r="AN13" s="139">
        <f>(COUNTIFS('Estruturante Móvel'!$M:$M,$B10,'Estruturante Móvel'!$AM:$AM,AN$4,'Estruturante Móvel'!$L:$L,'CRONOGRAMA_CONST+MIGRACAO'!$B13))</f>
        <v>0</v>
      </c>
      <c r="AO13" s="140">
        <f>(COUNTIFS('Estruturante Móvel'!$M:$M,$B10,'Estruturante Móvel'!$C:$C,"&lt;&gt;PREVISTO",'Estruturante Móvel'!$G:$G,AN$4,'Estruturante Móvel'!$L:$L,'CRONOGRAMA_CONST+MIGRACAO'!AD$9))</f>
        <v>0</v>
      </c>
      <c r="AP13" s="139">
        <f>(COUNTIFS('Estruturante Móvel'!$M:$M,$B10,'Estruturante Móvel'!$AM:$AM,AP$4,'Estruturante Móvel'!$L:$L,'CRONOGRAMA_CONST+MIGRACAO'!$B13))</f>
        <v>0</v>
      </c>
      <c r="AQ13" s="140">
        <f>(COUNTIFS('Estruturante Móvel'!$M:$M,$B10,'Estruturante Móvel'!$C:$C,"&lt;&gt;PREVISTO",'Estruturante Móvel'!$G:$G,AP$4,'Estruturante Móvel'!$L:$L,'CRONOGRAMA_CONST+MIGRACAO'!AF$9))</f>
        <v>0</v>
      </c>
      <c r="AR13" s="139">
        <f>(COUNTIFS('Estruturante Móvel'!$M:$M,$B10,'Estruturante Móvel'!$AM:$AM,AR$4,'Estruturante Móvel'!$L:$L,'CRONOGRAMA_CONST+MIGRACAO'!$B13))</f>
        <v>0</v>
      </c>
      <c r="AS13" s="140">
        <f>(COUNTIFS('Estruturante Móvel'!$M:$M,$B10,'Estruturante Móvel'!$C:$C,"&lt;&gt;PREVISTO",'Estruturante Móvel'!$G:$G,AR$4,'Estruturante Móvel'!$L:$L,'CRONOGRAMA_CONST+MIGRACAO'!AH$9))</f>
        <v>0</v>
      </c>
      <c r="AT13" s="139">
        <f>(COUNTIFS('Estruturante Móvel'!$M:$M,$B10,'Estruturante Móvel'!$AM:$AM,AT$4,'Estruturante Móvel'!$L:$L,'CRONOGRAMA_CONST+MIGRACAO'!$B13))</f>
        <v>0</v>
      </c>
      <c r="AU13" s="140">
        <f>(COUNTIFS('Estruturante Móvel'!$M:$M,$B10,'Estruturante Móvel'!$C:$C,"&lt;&gt;PREVISTO",'Estruturante Móvel'!$G:$G,AT$4,'Estruturante Móvel'!$L:$L,'CRONOGRAMA_CONST+MIGRACAO'!AJ$9))</f>
        <v>0</v>
      </c>
      <c r="AV13" s="139">
        <f>(COUNTIFS('Estruturante Móvel'!$M:$M,$B10,'Estruturante Móvel'!$AM:$AM,AV$4,'Estruturante Móvel'!$L:$L,'CRONOGRAMA_CONST+MIGRACAO'!$B13))</f>
        <v>0</v>
      </c>
      <c r="AW13" s="140">
        <f>(COUNTIFS('Estruturante Móvel'!$M:$M,$B10,'Estruturante Móvel'!$C:$C,"&lt;&gt;PREVISTO",'Estruturante Móvel'!$G:$G,AV$4,'Estruturante Móvel'!$L:$L,'CRONOGRAMA_CONST+MIGRACAO'!AL$9))</f>
        <v>0</v>
      </c>
      <c r="AX13" s="139">
        <f>(COUNTIFS('Estruturante Móvel'!$M:$M,$B10,'Estruturante Móvel'!$AM:$AM,AX$4,'Estruturante Móvel'!$L:$L,'CRONOGRAMA_CONST+MIGRACAO'!$B13))</f>
        <v>0</v>
      </c>
      <c r="AY13" s="140">
        <f>(COUNTIFS('Estruturante Móvel'!$M:$M,$B10,'Estruturante Móvel'!$C:$C,"&lt;&gt;PREVISTO",'Estruturante Móvel'!$G:$G,AX$4,'Estruturante Móvel'!$L:$L,'CRONOGRAMA_CONST+MIGRACAO'!AN$9))</f>
        <v>0</v>
      </c>
      <c r="AZ13" s="139">
        <f>(COUNTIFS('Estruturante Móvel'!$M:$M,$B10,'Estruturante Móvel'!$AM:$AM,AZ$4,'Estruturante Móvel'!$L:$L,'CRONOGRAMA_CONST+MIGRACAO'!$B13))</f>
        <v>0</v>
      </c>
      <c r="BA13" s="140">
        <f>(COUNTIFS('Estruturante Móvel'!$M:$M,$B10,'Estruturante Móvel'!$C:$C,"&lt;&gt;PREVISTO",'Estruturante Móvel'!$G:$G,AZ$4,'Estruturante Móvel'!$L:$L,'CRONOGRAMA_CONST+MIGRACAO'!AP$9))</f>
        <v>0</v>
      </c>
      <c r="BB13" s="139">
        <f>(COUNTIFS('Estruturante Móvel'!$M:$M,$B10,'Estruturante Móvel'!$AM:$AM,BB$4,'Estruturante Móvel'!$L:$L,'CRONOGRAMA_CONST+MIGRACAO'!$B13))</f>
        <v>0</v>
      </c>
      <c r="BC13" s="140">
        <f>(COUNTIFS('Estruturante Móvel'!$M:$M,$B10,'Estruturante Móvel'!$C:$C,"&lt;&gt;PREVISTO",'Estruturante Móvel'!$G:$G,BB$4,'Estruturante Móvel'!$L:$L,'CRONOGRAMA_CONST+MIGRACAO'!AR$9))</f>
        <v>0</v>
      </c>
      <c r="BD13" s="139">
        <f>(COUNTIFS('Estruturante Móvel'!$M:$M,$B10,'Estruturante Móvel'!$AM:$AM,BD$4,'Estruturante Móvel'!$L:$L,'CRONOGRAMA_CONST+MIGRACAO'!$B13))</f>
        <v>0</v>
      </c>
      <c r="BE13" s="140">
        <f>(COUNTIFS('Estruturante Móvel'!$M:$M,$B10,'Estruturante Móvel'!$C:$C,"&lt;&gt;PREVISTO",'Estruturante Móvel'!$G:$G,BD$4,'Estruturante Móvel'!$L:$L,'CRONOGRAMA_CONST+MIGRACAO'!AT$9))</f>
        <v>0</v>
      </c>
      <c r="BF13" s="139">
        <f>(COUNTIFS('Estruturante Móvel'!$M:$M,$B10,'Estruturante Móvel'!$AM:$AM,BF$4,'Estruturante Móvel'!$L:$L,'CRONOGRAMA_CONST+MIGRACAO'!$B13))</f>
        <v>0</v>
      </c>
      <c r="BG13" s="140">
        <f>(COUNTIFS('Estruturante Móvel'!$M:$M,$B10,'Estruturante Móvel'!$C:$C,"&lt;&gt;PREVISTO",'Estruturante Móvel'!$G:$G,BF$4,'Estruturante Móvel'!$L:$L,'CRONOGRAMA_CONST+MIGRACAO'!AV$9))</f>
        <v>0</v>
      </c>
      <c r="BH13" s="139">
        <f>(COUNTIFS('Estruturante Móvel'!$M:$M,$B10,'Estruturante Móvel'!$AM:$AM,BH$4,'Estruturante Móvel'!$L:$L,'CRONOGRAMA_CONST+MIGRACAO'!$B13))</f>
        <v>0</v>
      </c>
      <c r="BI13" s="140">
        <f>(COUNTIFS('Estruturante Móvel'!$M:$M,$B10,'Estruturante Móvel'!$C:$C,"&lt;&gt;PREVISTO",'Estruturante Móvel'!$G:$G,BH$4,'Estruturante Móvel'!$L:$L,'CRONOGRAMA_CONST+MIGRACAO'!AX$9))</f>
        <v>0</v>
      </c>
      <c r="BJ13" s="139">
        <f>(COUNTIFS('Estruturante Móvel'!$M:$M,$B10,'Estruturante Móvel'!$AM:$AM,BJ$4,'Estruturante Móvel'!$L:$L,'CRONOGRAMA_CONST+MIGRACAO'!$B13))</f>
        <v>0</v>
      </c>
      <c r="BK13" s="140">
        <f>(COUNTIFS('Estruturante Móvel'!$M:$M,$B10,'Estruturante Móvel'!$C:$C,"&lt;&gt;PREVISTO",'Estruturante Móvel'!$G:$G,BJ$4,'Estruturante Móvel'!$L:$L,'CRONOGRAMA_CONST+MIGRACAO'!AZ$9))</f>
        <v>0</v>
      </c>
      <c r="BL13" s="139">
        <f>(COUNTIFS('Estruturante Móvel'!$M:$M,$B10,'Estruturante Móvel'!$AM:$AM,BL$4,'Estruturante Móvel'!$L:$L,'CRONOGRAMA_CONST+MIGRACAO'!$B13))</f>
        <v>0</v>
      </c>
      <c r="BM13" s="140">
        <f>(COUNTIFS('Estruturante Móvel'!$M:$M,$B10,'Estruturante Móvel'!$C:$C,"&lt;&gt;PREVISTO",'Estruturante Móvel'!$G:$G,BL$4,'Estruturante Móvel'!$L:$L,'CRONOGRAMA_CONST+MIGRACAO'!BB$9))</f>
        <v>0</v>
      </c>
      <c r="BN13" s="139">
        <f>(COUNTIFS('Estruturante Móvel'!$M:$M,$B10,'Estruturante Móvel'!$AM:$AM,BN$4,'Estruturante Móvel'!$L:$L,'CRONOGRAMA_CONST+MIGRACAO'!$B13))</f>
        <v>0</v>
      </c>
      <c r="BO13" s="140">
        <f>(COUNTIFS('Estruturante Móvel'!$M:$M,$B10,'Estruturante Móvel'!$C:$C,"&lt;&gt;PREVISTO",'Estruturante Móvel'!$G:$G,BN$4,'Estruturante Móvel'!$L:$L,'CRONOGRAMA_CONST+MIGRACAO'!BD$9))</f>
        <v>0</v>
      </c>
      <c r="BP13" s="139">
        <f>(COUNTIFS('Estruturante Móvel'!$M:$M,$B10,'Estruturante Móvel'!$AM:$AM,BP$4,'Estruturante Móvel'!$L:$L,'CRONOGRAMA_CONST+MIGRACAO'!$B13))</f>
        <v>0</v>
      </c>
      <c r="BQ13" s="140">
        <f>(COUNTIFS('Estruturante Móvel'!$M:$M,$B10,'Estruturante Móvel'!$C:$C,"&lt;&gt;PREVISTO",'Estruturante Móvel'!$G:$G,BP$4,'Estruturante Móvel'!$L:$L,'CRONOGRAMA_CONST+MIGRACAO'!BF$9))</f>
        <v>0</v>
      </c>
      <c r="BR13" s="139">
        <f>(COUNTIFS('Estruturante Móvel'!$M:$M,$B10,'Estruturante Móvel'!$AM:$AM,BR$4,'Estruturante Móvel'!$L:$L,'CRONOGRAMA_CONST+MIGRACAO'!$B13))</f>
        <v>0</v>
      </c>
      <c r="BS13" s="140">
        <f>(COUNTIFS('Estruturante Móvel'!$M:$M,$B10,'Estruturante Móvel'!$C:$C,"&lt;&gt;PREVISTO",'Estruturante Móvel'!$G:$G,BR$4,'Estruturante Móvel'!$L:$L,'CRONOGRAMA_CONST+MIGRACAO'!BH$9))</f>
        <v>0</v>
      </c>
      <c r="BT13" s="139">
        <f>(COUNTIFS('Estruturante Móvel'!$M:$M,$B13,'Estruturante Móvel'!$AM:$AM,BT$4))-(COUNTIFS('Estruturante Móvel'!$M:$M,$B13,'Estruturante Móvel'!$AM:$AM,BT$4,'Estruturante Móvel'!$AQ:$AQ,"REPARO FO"))</f>
        <v>0</v>
      </c>
      <c r="BU13" s="140">
        <f>(COUNTIFS('Estruturante Móvel'!$M:$M,$B10,'Estruturante Móvel'!$C:$C,"&lt;&gt;PREVISTO",'Estruturante Móvel'!$G:$G,BT$4,'Estruturante Móvel'!$L:$L,'CRONOGRAMA_CONST+MIGRACAO'!BJ$9))</f>
        <v>0</v>
      </c>
      <c r="BV13" s="139">
        <f>(COUNTIFS('Estruturante Móvel'!$M:$M,$B13,'Estruturante Móvel'!$AM:$AM,BV$4))-(COUNTIFS('Estruturante Móvel'!$M:$M,$B13,'Estruturante Móvel'!$AM:$AM,BV$4,'Estruturante Móvel'!$AQ:$AQ,"REPARO FO"))</f>
        <v>0</v>
      </c>
      <c r="BW13" s="140">
        <f>(COUNTIFS('Estruturante Móvel'!$M:$M,$B10,'Estruturante Móvel'!$C:$C,"&lt;&gt;PREVISTO",'Estruturante Móvel'!$G:$G,BV$4,'Estruturante Móvel'!$L:$L,'CRONOGRAMA_CONST+MIGRACAO'!BL$9))</f>
        <v>0</v>
      </c>
      <c r="BX13" s="139">
        <f>(COUNTIFS('Estruturante Móvel'!$M:$M,$B13,'Estruturante Móvel'!$AM:$AM,BX$4))-(COUNTIFS('Estruturante Móvel'!$M:$M,$B13,'Estruturante Móvel'!$AM:$AM,BX$4,'Estruturante Móvel'!$AQ:$AQ,"REPARO FO"))</f>
        <v>0</v>
      </c>
      <c r="BY13" s="140">
        <f>(COUNTIFS('Estruturante Móvel'!$M:$M,$B10,'Estruturante Móvel'!$C:$C,"&lt;&gt;PREVISTO",'Estruturante Móvel'!$G:$G,BX$4,'Estruturante Móvel'!$L:$L,'CRONOGRAMA_CONST+MIGRACAO'!BN$9))</f>
        <v>0</v>
      </c>
      <c r="BZ13" s="139">
        <f>(COUNTIFS('Estruturante Móvel'!$M:$M,$B13,'Estruturante Móvel'!$AM:$AM,BZ$4))-(COUNTIFS('Estruturante Móvel'!$M:$M,$B13,'Estruturante Móvel'!$AM:$AM,BZ$4,'Estruturante Móvel'!$AQ:$AQ,"REPARO FO"))</f>
        <v>0</v>
      </c>
      <c r="CA13" s="140">
        <f>(COUNTIFS('Estruturante Móvel'!$M:$M,$B10,'Estruturante Móvel'!$C:$C,"&lt;&gt;PREVISTO",'Estruturante Móvel'!$G:$G,BZ$4,'Estruturante Móvel'!$L:$L,'CRONOGRAMA_CONST+MIGRACAO'!BP$9))</f>
        <v>0</v>
      </c>
      <c r="CB13" s="139">
        <f>(COUNTIFS('Estruturante Móvel'!$M:$M,$B13,'Estruturante Móvel'!$AM:$AM,CB$4))-(COUNTIFS('Estruturante Móvel'!$M:$M,$B13,'Estruturante Móvel'!$AM:$AM,CB$4,'Estruturante Móvel'!$AQ:$AQ,"REPARO FO"))</f>
        <v>0</v>
      </c>
      <c r="CC13" s="140">
        <f>(COUNTIFS('Estruturante Móvel'!$M:$M,$B10,'Estruturante Móvel'!$C:$C,"&lt;&gt;PREVISTO",'Estruturante Móvel'!$G:$G,CB$4,'Estruturante Móvel'!$L:$L,'CRONOGRAMA_CONST+MIGRACAO'!BR$9))</f>
        <v>0</v>
      </c>
      <c r="CD13" s="139">
        <f>(COUNTIFS('Estruturante Móvel'!$M:$M,$B13,'Estruturante Móvel'!$AM:$AM,CD$4))-(COUNTIFS('Estruturante Móvel'!$M:$M,$B13,'Estruturante Móvel'!$AM:$AM,CD$4,'Estruturante Móvel'!$AQ:$AQ,"REPARO FO"))</f>
        <v>0</v>
      </c>
      <c r="CE13" s="140">
        <f>(COUNTIFS('Estruturante Móvel'!$M:$M,$B10,'Estruturante Móvel'!$C:$C,"&lt;&gt;PREVISTO",'Estruturante Móvel'!$G:$G,CD$4,'Estruturante Móvel'!$L:$L,'CRONOGRAMA_CONST+MIGRACAO'!BT$9))</f>
        <v>0</v>
      </c>
      <c r="CF13" s="139">
        <f>(COUNTIFS('Estruturante Móvel'!$M:$M,$B13,'Estruturante Móvel'!$AM:$AM,CF$4))-(COUNTIFS('Estruturante Móvel'!$M:$M,$B13,'Estruturante Móvel'!$AM:$AM,CF$4,'Estruturante Móvel'!$AQ:$AQ,"REPARO FO"))</f>
        <v>0</v>
      </c>
      <c r="CG13" s="140">
        <f>(COUNTIFS('Estruturante Móvel'!$M:$M,$B10,'Estruturante Móvel'!$C:$C,"&lt;&gt;PREVISTO",'Estruturante Móvel'!$G:$G,CF$4,'Estruturante Móvel'!$L:$L,'CRONOGRAMA_CONST+MIGRACAO'!BV$9))</f>
        <v>0</v>
      </c>
      <c r="CH13" s="139">
        <f>(COUNTIFS('Estruturante Móvel'!$M:$M,$B13,'Estruturante Móvel'!$AM:$AM,CH$4))-(COUNTIFS('Estruturante Móvel'!$M:$M,$B13,'Estruturante Móvel'!$AM:$AM,CH$4,'Estruturante Móvel'!$AQ:$AQ,"REPARO FO"))</f>
        <v>0</v>
      </c>
      <c r="CI13" s="140">
        <f>(COUNTIFS('Estruturante Móvel'!$M:$M,$B10,'Estruturante Móvel'!$C:$C,"&lt;&gt;PREVISTO",'Estruturante Móvel'!$G:$G,CH$4,'Estruturante Móvel'!$L:$L,'CRONOGRAMA_CONST+MIGRACAO'!BX$9))</f>
        <v>0</v>
      </c>
      <c r="CJ13" s="139">
        <f>(COUNTIFS('Estruturante Móvel'!$M:$M,$B13,'Estruturante Móvel'!$AM:$AM,CJ$4))-(COUNTIFS('Estruturante Móvel'!$M:$M,$B13,'Estruturante Móvel'!$AM:$AM,CJ$4,'Estruturante Móvel'!$AQ:$AQ,"REPARO FO"))</f>
        <v>0</v>
      </c>
      <c r="CK13" s="140">
        <f>(COUNTIFS('Estruturante Móvel'!$M:$M,$B10,'Estruturante Móvel'!$C:$C,"&lt;&gt;PREVISTO",'Estruturante Móvel'!$G:$G,CJ$4,'Estruturante Móvel'!$L:$L,'CRONOGRAMA_CONST+MIGRACAO'!BZ$9))</f>
        <v>0</v>
      </c>
      <c r="CL13" s="139">
        <f>(COUNTIFS('Estruturante Móvel'!$M:$M,$B13,'Estruturante Móvel'!$AM:$AM,CL$4))-(COUNTIFS('Estruturante Móvel'!$M:$M,$B13,'Estruturante Móvel'!$AM:$AM,CL$4,'Estruturante Móvel'!$AQ:$AQ,"REPARO FO"))</f>
        <v>0</v>
      </c>
      <c r="CM13" s="140">
        <f>(COUNTIFS('Estruturante Móvel'!$M:$M,$B10,'Estruturante Móvel'!$C:$C,"&lt;&gt;PREVISTO",'Estruturante Móvel'!$G:$G,CL$4,'Estruturante Móvel'!$L:$L,'CRONOGRAMA_CONST+MIGRACAO'!CB$9))</f>
        <v>0</v>
      </c>
      <c r="CN13" s="139">
        <f>(COUNTIFS('Estruturante Móvel'!$M:$M,$B13,'Estruturante Móvel'!$AM:$AM,CN$4))-(COUNTIFS('Estruturante Móvel'!$M:$M,$B13,'Estruturante Móvel'!$AM:$AM,CN$4,'Estruturante Móvel'!$AQ:$AQ,"REPARO FO"))</f>
        <v>0</v>
      </c>
      <c r="CO13" s="140">
        <f>(COUNTIFS('Estruturante Móvel'!$M:$M,$B10,'Estruturante Móvel'!$C:$C,"&lt;&gt;PREVISTO",'Estruturante Móvel'!$G:$G,CN$4,'Estruturante Móvel'!$L:$L,'CRONOGRAMA_CONST+MIGRACAO'!CD$9))</f>
        <v>0</v>
      </c>
      <c r="CP13" s="139">
        <f>(COUNTIFS('Estruturante Móvel'!$M:$M,$B13,'Estruturante Móvel'!$AM:$AM,CP$4))-(COUNTIFS('Estruturante Móvel'!$M:$M,$B13,'Estruturante Móvel'!$AM:$AM,CP$4,'Estruturante Móvel'!$AQ:$AQ,"REPARO FO"))</f>
        <v>0</v>
      </c>
      <c r="CQ13" s="140">
        <f>(COUNTIFS('Estruturante Móvel'!$M:$M,$B10,'Estruturante Móvel'!$C:$C,"&lt;&gt;PREVISTO",'Estruturante Móvel'!$G:$G,CP$4,'Estruturante Móvel'!$L:$L,'CRONOGRAMA_CONST+MIGRACAO'!CF$9))</f>
        <v>0</v>
      </c>
      <c r="CR13" s="139">
        <f>(COUNTIFS('Estruturante Móvel'!$M:$M,$B13,'Estruturante Móvel'!$AM:$AM,CR$4))-(COUNTIFS('Estruturante Móvel'!$M:$M,$B13,'Estruturante Móvel'!$AM:$AM,CR$4,'Estruturante Móvel'!$AQ:$AQ,"REPARO FO"))</f>
        <v>0</v>
      </c>
      <c r="CS13" s="140">
        <f>(COUNTIFS('Estruturante Móvel'!$M:$M,$B10,'Estruturante Móvel'!$C:$C,"&lt;&gt;PREVISTO",'Estruturante Móvel'!$G:$G,CR$4,'Estruturante Móvel'!$L:$L,'CRONOGRAMA_CONST+MIGRACAO'!CH$9))</f>
        <v>0</v>
      </c>
      <c r="CT13" s="139">
        <f>(COUNTIFS('Estruturante Móvel'!$M:$M,$B13,'Estruturante Móvel'!$AM:$AM,CT$4))-(COUNTIFS('Estruturante Móvel'!$M:$M,$B13,'Estruturante Móvel'!$AM:$AM,CT$4,'Estruturante Móvel'!$AQ:$AQ,"REPARO FO"))</f>
        <v>0</v>
      </c>
      <c r="CU13" s="140">
        <f>(COUNTIFS('Estruturante Móvel'!$M:$M,$B10,'Estruturante Móvel'!$C:$C,"&lt;&gt;PREVISTO",'Estruturante Móvel'!$G:$G,CT$4,'Estruturante Móvel'!$L:$L,'CRONOGRAMA_CONST+MIGRACAO'!CJ$9))</f>
        <v>0</v>
      </c>
      <c r="CV13" s="139">
        <f>(COUNTIFS('Estruturante Móvel'!$M:$M,$B13,'Estruturante Móvel'!$AM:$AM,CV$4))-(COUNTIFS('Estruturante Móvel'!$M:$M,$B13,'Estruturante Móvel'!$AM:$AM,CV$4,'Estruturante Móvel'!$AQ:$AQ,"REPARO FO"))</f>
        <v>0</v>
      </c>
      <c r="CW13" s="140">
        <f>(COUNTIFS('Estruturante Móvel'!$M:$M,$B10,'Estruturante Móvel'!$C:$C,"&lt;&gt;PREVISTO",'Estruturante Móvel'!$G:$G,CV$4,'Estruturante Móvel'!$L:$L,'CRONOGRAMA_CONST+MIGRACAO'!CL$9))</f>
        <v>0</v>
      </c>
      <c r="CX13" s="139">
        <f>(COUNTIFS('Estruturante Móvel'!$M:$M,$B13,'Estruturante Móvel'!$AM:$AM,CX$4))-(COUNTIFS('Estruturante Móvel'!$M:$M,$B13,'Estruturante Móvel'!$AM:$AM,CX$4,'Estruturante Móvel'!$AQ:$AQ,"REPARO FO"))</f>
        <v>0</v>
      </c>
      <c r="CY13" s="140">
        <f>(COUNTIFS('Estruturante Móvel'!$M:$M,$B10,'Estruturante Móvel'!$C:$C,"&lt;&gt;PREVISTO",'Estruturante Móvel'!$G:$G,CX$4,'Estruturante Móvel'!$L:$L,'CRONOGRAMA_CONST+MIGRACAO'!CN$9))</f>
        <v>0</v>
      </c>
      <c r="CZ13" s="139">
        <f>(COUNTIFS('Estruturante Móvel'!$M:$M,$B13,'Estruturante Móvel'!$AM:$AM,CZ$4))-(COUNTIFS('Estruturante Móvel'!$M:$M,$B13,'Estruturante Móvel'!$AM:$AM,CZ$4,'Estruturante Móvel'!$AQ:$AQ,"REPARO FO"))</f>
        <v>0</v>
      </c>
      <c r="DA13" s="140">
        <f>(COUNTIFS('Estruturante Móvel'!$M:$M,$B10,'Estruturante Móvel'!$C:$C,"&lt;&gt;PREVISTO",'Estruturante Móvel'!$G:$G,CZ$4,'Estruturante Móvel'!$L:$L,'CRONOGRAMA_CONST+MIGRACAO'!CP$9))</f>
        <v>0</v>
      </c>
      <c r="DB13" s="139">
        <f>(COUNTIFS('Estruturante Móvel'!$M:$M,$B13,'Estruturante Móvel'!$AM:$AM,DB$4))-(COUNTIFS('Estruturante Móvel'!$M:$M,$B13,'Estruturante Móvel'!$AM:$AM,DB$4,'Estruturante Móvel'!$AQ:$AQ,"REPARO FO"))</f>
        <v>0</v>
      </c>
      <c r="DC13" s="140">
        <f>(COUNTIFS('Estruturante Móvel'!$M:$M,$B10,'Estruturante Móvel'!$C:$C,"&lt;&gt;PREVISTO",'Estruturante Móvel'!$G:$G,DB$4,'Estruturante Móvel'!$L:$L,'CRONOGRAMA_CONST+MIGRACAO'!CR$9))</f>
        <v>0</v>
      </c>
      <c r="DD13" s="139">
        <f>(COUNTIFS('Estruturante Móvel'!$M:$M,$B13,'Estruturante Móvel'!$AM:$AM,DD$4))-(COUNTIFS('Estruturante Móvel'!$M:$M,$B13,'Estruturante Móvel'!$AM:$AM,DD$4,'Estruturante Móvel'!$AQ:$AQ,"REPARO FO"))</f>
        <v>0</v>
      </c>
      <c r="DE13" s="140">
        <f>(COUNTIFS('Estruturante Móvel'!$M:$M,$B10,'Estruturante Móvel'!$C:$C,"&lt;&gt;PREVISTO",'Estruturante Móvel'!$G:$G,DD$4,'Estruturante Móvel'!$L:$L,'CRONOGRAMA_CONST+MIGRACAO'!CT$9))</f>
        <v>0</v>
      </c>
      <c r="DF13" s="139">
        <f>(COUNTIFS('Estruturante Móvel'!$M:$M,$B13,'Estruturante Móvel'!$AM:$AM,DF$4))-(COUNTIFS('Estruturante Móvel'!$M:$M,$B13,'Estruturante Móvel'!$AM:$AM,DF$4,'Estruturante Móvel'!$AQ:$AQ,"REPARO FO"))</f>
        <v>0</v>
      </c>
      <c r="DG13" s="140">
        <f>(COUNTIFS('Estruturante Móvel'!$M:$M,$B10,'Estruturante Móvel'!$C:$C,"&lt;&gt;PREVISTO",'Estruturante Móvel'!$G:$G,DF$4,'Estruturante Móvel'!$L:$L,'CRONOGRAMA_CONST+MIGRACAO'!CV$9))</f>
        <v>0</v>
      </c>
      <c r="DH13" s="139">
        <f>(COUNTIFS('Estruturante Móvel'!$M:$M,$B13,'Estruturante Móvel'!$AM:$AM,DH$4))-(COUNTIFS('Estruturante Móvel'!$M:$M,$B13,'Estruturante Móvel'!$AM:$AM,DH$4,'Estruturante Móvel'!$AQ:$AQ,"REPARO FO"))</f>
        <v>0</v>
      </c>
      <c r="DI13" s="140">
        <f>(COUNTIFS('Estruturante Móvel'!$M:$M,$B10,'Estruturante Móvel'!$C:$C,"&lt;&gt;PREVISTO",'Estruturante Móvel'!$G:$G,DH$4,'Estruturante Móvel'!$L:$L,'CRONOGRAMA_CONST+MIGRACAO'!CX$9))</f>
        <v>0</v>
      </c>
      <c r="DJ13" s="139">
        <f>(COUNTIFS('Estruturante Móvel'!$M:$M,$B13,'Estruturante Móvel'!$AM:$AM,DJ$4))-(COUNTIFS('Estruturante Móvel'!$M:$M,$B13,'Estruturante Móvel'!$AM:$AM,DJ$4,'Estruturante Móvel'!$AQ:$AQ,"REPARO FO"))</f>
        <v>0</v>
      </c>
      <c r="DK13" s="140">
        <f>(COUNTIFS('Estruturante Móvel'!$M:$M,$B10,'Estruturante Móvel'!$C:$C,"&lt;&gt;PREVISTO",'Estruturante Móvel'!$G:$G,DJ$4,'Estruturante Móvel'!$L:$L,'CRONOGRAMA_CONST+MIGRACAO'!CZ$9))</f>
        <v>0</v>
      </c>
      <c r="DL13" s="139">
        <f>(COUNTIFS('Estruturante Móvel'!$M:$M,$B13,'Estruturante Móvel'!$AM:$AM,DL$4))-(COUNTIFS('Estruturante Móvel'!$M:$M,$B13,'Estruturante Móvel'!$AM:$AM,DL$4,'Estruturante Móvel'!$AQ:$AQ,"REPARO FO"))</f>
        <v>0</v>
      </c>
      <c r="DM13" s="140">
        <f>(COUNTIFS('Estruturante Móvel'!$M:$M,$B10,'Estruturante Móvel'!$C:$C,"&lt;&gt;PREVISTO",'Estruturante Móvel'!$G:$G,DL$4,'Estruturante Móvel'!$L:$L,'CRONOGRAMA_CONST+MIGRACAO'!DB$9))</f>
        <v>0</v>
      </c>
      <c r="DN13" s="139">
        <f>(COUNTIFS('Estruturante Móvel'!$M:$M,$B13,'Estruturante Móvel'!$AM:$AM,DN$4))-(COUNTIFS('Estruturante Móvel'!$M:$M,$B13,'Estruturante Móvel'!$AM:$AM,DN$4,'Estruturante Móvel'!$AQ:$AQ,"REPARO FO"))</f>
        <v>0</v>
      </c>
      <c r="DO13" s="140">
        <f>(COUNTIFS('Estruturante Móvel'!$M:$M,$B10,'Estruturante Móvel'!$C:$C,"&lt;&gt;PREVISTO",'Estruturante Móvel'!$G:$G,DN$4,'Estruturante Móvel'!$L:$L,'CRONOGRAMA_CONST+MIGRACAO'!DD$9))</f>
        <v>0</v>
      </c>
      <c r="DP13" s="139">
        <f>(COUNTIFS('Estruturante Móvel'!$M:$M,$B13,'Estruturante Móvel'!$AM:$AM,DP$4))-(COUNTIFS('Estruturante Móvel'!$M:$M,$B13,'Estruturante Móvel'!$AM:$AM,DP$4,'Estruturante Móvel'!$AQ:$AQ,"REPARO FO"))</f>
        <v>0</v>
      </c>
      <c r="DQ13" s="140">
        <f>(COUNTIFS('Estruturante Móvel'!$M:$M,$B10,'Estruturante Móvel'!$C:$C,"&lt;&gt;PREVISTO",'Estruturante Móvel'!$G:$G,DP$4,'Estruturante Móvel'!$L:$L,'CRONOGRAMA_CONST+MIGRACAO'!DF$9))</f>
        <v>0</v>
      </c>
      <c r="DR13" s="139">
        <f>(COUNTIFS('Estruturante Móvel'!$M:$M,$B13,'Estruturante Móvel'!$AM:$AM,DR$4))-(COUNTIFS('Estruturante Móvel'!$M:$M,$B13,'Estruturante Móvel'!$AM:$AM,DR$4,'Estruturante Móvel'!$AQ:$AQ,"REPARO FO"))</f>
        <v>0</v>
      </c>
      <c r="DS13" s="140">
        <f>(COUNTIFS('Estruturante Móvel'!$M:$M,$B10,'Estruturante Móvel'!$C:$C,"&lt;&gt;PREVISTO",'Estruturante Móvel'!$G:$G,DR$4,'Estruturante Móvel'!$L:$L,'CRONOGRAMA_CONST+MIGRACAO'!DH$9))</f>
        <v>0</v>
      </c>
      <c r="DT13" s="139">
        <f>(COUNTIFS('Estruturante Móvel'!$M:$M,$B13,'Estruturante Móvel'!$AM:$AM,DT$4))-(COUNTIFS('Estruturante Móvel'!$M:$M,$B13,'Estruturante Móvel'!$AM:$AM,DT$4,'Estruturante Móvel'!$AQ:$AQ,"REPARO FO"))</f>
        <v>0</v>
      </c>
      <c r="DU13" s="140">
        <f>(COUNTIFS('Estruturante Móvel'!$M:$M,$B10,'Estruturante Móvel'!$C:$C,"&lt;&gt;PREVISTO",'Estruturante Móvel'!$G:$G,DT$4,'Estruturante Móvel'!$L:$L,'CRONOGRAMA_CONST+MIGRACAO'!DJ$9))</f>
        <v>0</v>
      </c>
      <c r="DV13" s="139">
        <f>(COUNTIFS('Estruturante Móvel'!$M:$M,$B13,'Estruturante Móvel'!$AM:$AM,DV$4))-(COUNTIFS('Estruturante Móvel'!$M:$M,$B13,'Estruturante Móvel'!$AM:$AM,DV$4,'Estruturante Móvel'!$AQ:$AQ,"REPARO FO"))</f>
        <v>0</v>
      </c>
      <c r="DW13" s="140">
        <f>(COUNTIFS('Estruturante Móvel'!$M:$M,$B10,'Estruturante Móvel'!$C:$C,"&lt;&gt;PREVISTO",'Estruturante Móvel'!$G:$G,DV$4,'Estruturante Móvel'!$L:$L,'CRONOGRAMA_CONST+MIGRACAO'!DL$9))</f>
        <v>0</v>
      </c>
      <c r="DX13" s="139">
        <f>(COUNTIFS('Estruturante Móvel'!$M:$M,$B13,'Estruturante Móvel'!$AM:$AM,DX$4))-(COUNTIFS('Estruturante Móvel'!$M:$M,$B13,'Estruturante Móvel'!$AM:$AM,DX$4,'Estruturante Móvel'!$AQ:$AQ,"REPARO FO"))</f>
        <v>0</v>
      </c>
      <c r="DY13" s="140">
        <f>(COUNTIFS('Estruturante Móvel'!$M:$M,$B10,'Estruturante Móvel'!$C:$C,"&lt;&gt;PREVISTO",'Estruturante Móvel'!$G:$G,DX$4,'Estruturante Móvel'!$L:$L,'CRONOGRAMA_CONST+MIGRACAO'!DN$9))</f>
        <v>0</v>
      </c>
      <c r="DZ13" s="139">
        <f>(COUNTIFS('Estruturante Móvel'!$M:$M,$B13,'Estruturante Móvel'!$AM:$AM,DZ$4))-(COUNTIFS('Estruturante Móvel'!$M:$M,$B13,'Estruturante Móvel'!$AM:$AM,DZ$4,'Estruturante Móvel'!$AQ:$AQ,"REPARO FO"))</f>
        <v>0</v>
      </c>
      <c r="EA13" s="140">
        <f>(COUNTIFS('Estruturante Móvel'!$M:$M,$B10,'Estruturante Móvel'!$C:$C,"&lt;&gt;PREVISTO",'Estruturante Móvel'!$G:$G,DZ$4,'Estruturante Móvel'!$L:$L,'CRONOGRAMA_CONST+MIGRACAO'!DP$9))</f>
        <v>0</v>
      </c>
      <c r="EB13" s="139">
        <f>(COUNTIFS('Estruturante Móvel'!$M:$M,$B13,'Estruturante Móvel'!$AM:$AM,EB$4))-(COUNTIFS('Estruturante Móvel'!$M:$M,$B13,'Estruturante Móvel'!$AM:$AM,EB$4,'Estruturante Móvel'!$AQ:$AQ,"REPARO FO"))</f>
        <v>0</v>
      </c>
      <c r="EC13" s="140">
        <f>(COUNTIFS('Estruturante Móvel'!$M:$M,$B10,'Estruturante Móvel'!$C:$C,"&lt;&gt;PREVISTO",'Estruturante Móvel'!$G:$G,EB$4,'Estruturante Móvel'!$L:$L,'CRONOGRAMA_CONST+MIGRACAO'!DR$9))</f>
        <v>0</v>
      </c>
      <c r="ED13" s="139">
        <f>(COUNTIFS('Estruturante Móvel'!$M:$M,$B13,'Estruturante Móvel'!$AM:$AM,ED$4))-(COUNTIFS('Estruturante Móvel'!$M:$M,$B13,'Estruturante Móvel'!$AM:$AM,ED$4,'Estruturante Móvel'!$AQ:$AQ,"REPARO FO"))</f>
        <v>0</v>
      </c>
      <c r="EE13" s="140">
        <f>(COUNTIFS('Estruturante Móvel'!$M:$M,$B10,'Estruturante Móvel'!$C:$C,"&lt;&gt;PREVISTO",'Estruturante Móvel'!$G:$G,ED$4,'Estruturante Móvel'!$L:$L,'CRONOGRAMA_CONST+MIGRACAO'!DT$9))</f>
        <v>0</v>
      </c>
      <c r="EF13" s="139">
        <f>(COUNTIFS('Estruturante Móvel'!$M:$M,$B13,'Estruturante Móvel'!$AM:$AM,EF$4))-(COUNTIFS('Estruturante Móvel'!$M:$M,$B13,'Estruturante Móvel'!$AM:$AM,EF$4,'Estruturante Móvel'!$AQ:$AQ,"REPARO FO"))</f>
        <v>0</v>
      </c>
      <c r="EG13" s="140">
        <f>(COUNTIFS('Estruturante Móvel'!$M:$M,$B10,'Estruturante Móvel'!$C:$C,"&lt;&gt;PREVISTO",'Estruturante Móvel'!$G:$G,EF$4,'Estruturante Móvel'!$L:$L,'CRONOGRAMA_CONST+MIGRACAO'!DV$9))</f>
        <v>0</v>
      </c>
      <c r="EH13" s="139">
        <f>(COUNTIFS('Estruturante Móvel'!$M:$M,$B13,'Estruturante Móvel'!$AM:$AM,EH$4))-(COUNTIFS('Estruturante Móvel'!$M:$M,$B13,'Estruturante Móvel'!$AM:$AM,EH$4,'Estruturante Móvel'!$AQ:$AQ,"REPARO FO"))</f>
        <v>0</v>
      </c>
      <c r="EI13" s="140">
        <f>(COUNTIFS('Estruturante Móvel'!$M:$M,$B10,'Estruturante Móvel'!$C:$C,"&lt;&gt;PREVISTO",'Estruturante Móvel'!$G:$G,EH$4,'Estruturante Móvel'!$L:$L,'CRONOGRAMA_CONST+MIGRACAO'!DX$9))</f>
        <v>0</v>
      </c>
      <c r="EJ13" s="139">
        <f>(COUNTIFS('Estruturante Móvel'!$M:$M,$B13,'Estruturante Móvel'!$AM:$AM,EJ$4))-(COUNTIFS('Estruturante Móvel'!$M:$M,$B13,'Estruturante Móvel'!$AM:$AM,EJ$4,'Estruturante Móvel'!$AQ:$AQ,"REPARO FO"))</f>
        <v>0</v>
      </c>
      <c r="EK13" s="140">
        <f>(COUNTIFS('Estruturante Móvel'!$M:$M,$B10,'Estruturante Móvel'!$C:$C,"&lt;&gt;PREVISTO",'Estruturante Móvel'!$G:$G,EJ$4,'Estruturante Móvel'!$L:$L,'CRONOGRAMA_CONST+MIGRACAO'!DZ$9))</f>
        <v>0</v>
      </c>
      <c r="EL13" s="139">
        <f>(COUNTIFS('Estruturante Móvel'!$M:$M,$B13,'Estruturante Móvel'!$AM:$AM,EL$4))-(COUNTIFS('Estruturante Móvel'!$M:$M,$B13,'Estruturante Móvel'!$AM:$AM,EL$4,'Estruturante Móvel'!$AQ:$AQ,"REPARO FO"))</f>
        <v>0</v>
      </c>
      <c r="EM13" s="140">
        <f>(COUNTIFS('Estruturante Móvel'!$M:$M,$B10,'Estruturante Móvel'!$C:$C,"&lt;&gt;PREVISTO",'Estruturante Móvel'!$G:$G,EL$4,'Estruturante Móvel'!$L:$L,'CRONOGRAMA_CONST+MIGRACAO'!EB$9))</f>
        <v>0</v>
      </c>
      <c r="EN13" s="139">
        <f>(COUNTIFS('Estruturante Móvel'!$M:$M,$B13,'Estruturante Móvel'!$AM:$AM,EN$4))-(COUNTIFS('Estruturante Móvel'!$M:$M,$B13,'Estruturante Móvel'!$AM:$AM,EN$4,'Estruturante Móvel'!$AQ:$AQ,"REPARO FO"))</f>
        <v>0</v>
      </c>
      <c r="EO13" s="140">
        <f>(COUNTIFS('Estruturante Móvel'!$M:$M,$B10,'Estruturante Móvel'!$C:$C,"&lt;&gt;PREVISTO",'Estruturante Móvel'!$G:$G,EN$4,'Estruturante Móvel'!$L:$L,'CRONOGRAMA_CONST+MIGRACAO'!ED$9))</f>
        <v>0</v>
      </c>
      <c r="EP13" s="139">
        <f>(COUNTIFS('Estruturante Móvel'!$M:$M,$B13,'Estruturante Móvel'!$AM:$AM,EP$4))-(COUNTIFS('Estruturante Móvel'!$M:$M,$B13,'Estruturante Móvel'!$AM:$AM,EP$4,'Estruturante Móvel'!$AQ:$AQ,"REPARO FO"))</f>
        <v>0</v>
      </c>
      <c r="EQ13" s="140">
        <f>(COUNTIFS('Estruturante Móvel'!$M:$M,$B10,'Estruturante Móvel'!$C:$C,"&lt;&gt;PREVISTO",'Estruturante Móvel'!$G:$G,EP$4,'Estruturante Móvel'!$L:$L,'CRONOGRAMA_CONST+MIGRACAO'!EF$9))</f>
        <v>0</v>
      </c>
      <c r="ER13" s="139">
        <f>(COUNTIFS('Estruturante Móvel'!$M:$M,$B13,'Estruturante Móvel'!$AM:$AM,ER$4))-(COUNTIFS('Estruturante Móvel'!$M:$M,$B13,'Estruturante Móvel'!$AM:$AM,ER$4,'Estruturante Móvel'!$AQ:$AQ,"REPARO FO"))</f>
        <v>0</v>
      </c>
      <c r="ES13" s="140">
        <f>(COUNTIFS('Estruturante Móvel'!$M:$M,$B10,'Estruturante Móvel'!$C:$C,"&lt;&gt;PREVISTO",'Estruturante Móvel'!$G:$G,ER$4,'Estruturante Móvel'!$L:$L,'CRONOGRAMA_CONST+MIGRACAO'!EH$9))</f>
        <v>0</v>
      </c>
      <c r="ET13" s="139">
        <f>(COUNTIFS('Estruturante Móvel'!$M:$M,$B13,'Estruturante Móvel'!$AM:$AM,ET$4))-(COUNTIFS('Estruturante Móvel'!$M:$M,$B13,'Estruturante Móvel'!$AM:$AM,ET$4,'Estruturante Móvel'!$AQ:$AQ,"REPARO FO"))</f>
        <v>0</v>
      </c>
      <c r="EU13" s="140">
        <f>(COUNTIFS('Estruturante Móvel'!$M:$M,$B10,'Estruturante Móvel'!$C:$C,"&lt;&gt;PREVISTO",'Estruturante Móvel'!$G:$G,ET$4,'Estruturante Móvel'!$L:$L,'CRONOGRAMA_CONST+MIGRACAO'!EJ$9))</f>
        <v>0</v>
      </c>
      <c r="EV13" s="139">
        <f>(COUNTIFS('Estruturante Móvel'!$M:$M,$B13,'Estruturante Móvel'!$AM:$AM,EV$4))-(COUNTIFS('Estruturante Móvel'!$M:$M,$B13,'Estruturante Móvel'!$AM:$AM,EV$4,'Estruturante Móvel'!$AQ:$AQ,"REPARO FO"))</f>
        <v>0</v>
      </c>
      <c r="EW13" s="140">
        <f>(COUNTIFS('Estruturante Móvel'!$M:$M,$B10,'Estruturante Móvel'!$C:$C,"&lt;&gt;PREVISTO",'Estruturante Móvel'!$G:$G,EV$4,'Estruturante Móvel'!$L:$L,'CRONOGRAMA_CONST+MIGRACAO'!EL$9))</f>
        <v>0</v>
      </c>
      <c r="EX13" s="139">
        <f>(COUNTIFS('Estruturante Móvel'!$M:$M,$B13,'Estruturante Móvel'!$AM:$AM,EX$4))-(COUNTIFS('Estruturante Móvel'!$M:$M,$B13,'Estruturante Móvel'!$AM:$AM,EX$4,'Estruturante Móvel'!$AQ:$AQ,"REPARO FO"))</f>
        <v>0</v>
      </c>
      <c r="EY13" s="140">
        <f>(COUNTIFS('Estruturante Móvel'!$M:$M,$B10,'Estruturante Móvel'!$C:$C,"&lt;&gt;PREVISTO",'Estruturante Móvel'!$G:$G,EX$4,'Estruturante Móvel'!$L:$L,'CRONOGRAMA_CONST+MIGRACAO'!EN$9))</f>
        <v>0</v>
      </c>
      <c r="EZ13" s="139">
        <f>(COUNTIFS('Estruturante Móvel'!$M:$M,$B13,'Estruturante Móvel'!$AM:$AM,EZ$4))-(COUNTIFS('Estruturante Móvel'!$M:$M,$B13,'Estruturante Móvel'!$AM:$AM,EZ$4,'Estruturante Móvel'!$AQ:$AQ,"REPARO FO"))</f>
        <v>0</v>
      </c>
      <c r="FA13" s="140">
        <f>(COUNTIFS('Estruturante Móvel'!$M:$M,$B10,'Estruturante Móvel'!$C:$C,"&lt;&gt;PREVISTO",'Estruturante Móvel'!$G:$G,EZ$4,'Estruturante Móvel'!$L:$L,'CRONOGRAMA_CONST+MIGRACAO'!EP$9))</f>
        <v>0</v>
      </c>
      <c r="FB13" s="139">
        <f>(COUNTIFS('Estruturante Móvel'!$M:$M,$B13,'Estruturante Móvel'!$AM:$AM,FB$4))-(COUNTIFS('Estruturante Móvel'!$M:$M,$B13,'Estruturante Móvel'!$AM:$AM,FB$4,'Estruturante Móvel'!$AQ:$AQ,"REPARO FO"))</f>
        <v>0</v>
      </c>
      <c r="FC13" s="140">
        <f>(COUNTIFS('Estruturante Móvel'!$M:$M,$B10,'Estruturante Móvel'!$C:$C,"&lt;&gt;PREVISTO",'Estruturante Móvel'!$G:$G,FB$4,'Estruturante Móvel'!$L:$L,'CRONOGRAMA_CONST+MIGRACAO'!ER$9))</f>
        <v>0</v>
      </c>
      <c r="FD13" s="139">
        <f>(COUNTIFS('Estruturante Móvel'!$M:$M,$B13,'Estruturante Móvel'!$AM:$AM,FD$4))-(COUNTIFS('Estruturante Móvel'!$M:$M,$B13,'Estruturante Móvel'!$AM:$AM,FD$4,'Estruturante Móvel'!$AQ:$AQ,"REPARO FO"))</f>
        <v>0</v>
      </c>
      <c r="FE13" s="140">
        <f>(COUNTIFS('Estruturante Móvel'!$M:$M,$B10,'Estruturante Móvel'!$C:$C,"&lt;&gt;PREVISTO",'Estruturante Móvel'!$G:$G,FD$4,'Estruturante Móvel'!$L:$L,'CRONOGRAMA_CONST+MIGRACAO'!ET$9))</f>
        <v>0</v>
      </c>
      <c r="FF13" s="139">
        <f>(COUNTIFS('Estruturante Móvel'!$M:$M,$B13,'Estruturante Móvel'!$AM:$AM,FF$4))-(COUNTIFS('Estruturante Móvel'!$M:$M,$B13,'Estruturante Móvel'!$AM:$AM,FF$4,'Estruturante Móvel'!$AQ:$AQ,"REPARO FO"))</f>
        <v>0</v>
      </c>
      <c r="FG13" s="140">
        <f>(COUNTIFS('Estruturante Móvel'!$M:$M,$B10,'Estruturante Móvel'!$C:$C,"&lt;&gt;PREVISTO",'Estruturante Móvel'!$G:$G,FF$4,'Estruturante Móvel'!$L:$L,'CRONOGRAMA_CONST+MIGRACAO'!EV$9))</f>
        <v>0</v>
      </c>
      <c r="FH13" s="139">
        <f>(COUNTIFS('Estruturante Móvel'!$M:$M,$B13,'Estruturante Móvel'!$AM:$AM,FH$4))-(COUNTIFS('Estruturante Móvel'!$M:$M,$B13,'Estruturante Móvel'!$AM:$AM,FH$4,'Estruturante Móvel'!$AQ:$AQ,"REPARO FO"))</f>
        <v>0</v>
      </c>
      <c r="FI13" s="140">
        <f>(COUNTIFS('Estruturante Móvel'!$M:$M,$B10,'Estruturante Móvel'!$C:$C,"&lt;&gt;PREVISTO",'Estruturante Móvel'!$G:$G,FH$4,'Estruturante Móvel'!$L:$L,'CRONOGRAMA_CONST+MIGRACAO'!EX$9))</f>
        <v>0</v>
      </c>
      <c r="FJ13" s="139">
        <f>(COUNTIFS('Estruturante Móvel'!$M:$M,$B13,'Estruturante Móvel'!$AM:$AM,FJ$4))-(COUNTIFS('Estruturante Móvel'!$M:$M,$B13,'Estruturante Móvel'!$AM:$AM,FJ$4,'Estruturante Móvel'!$AQ:$AQ,"REPARO FO"))</f>
        <v>0</v>
      </c>
      <c r="FK13" s="140">
        <f>(COUNTIFS('Estruturante Móvel'!$M:$M,$B10,'Estruturante Móvel'!$C:$C,"&lt;&gt;PREVISTO",'Estruturante Móvel'!$G:$G,FJ$4,'Estruturante Móvel'!$L:$L,'CRONOGRAMA_CONST+MIGRACAO'!EZ$9))</f>
        <v>0</v>
      </c>
      <c r="FL13" s="139">
        <f>(COUNTIFS('Estruturante Móvel'!$M:$M,$B13,'Estruturante Móvel'!$AM:$AM,FL$4))-(COUNTIFS('Estruturante Móvel'!$M:$M,$B13,'Estruturante Móvel'!$AM:$AM,FL$4,'Estruturante Móvel'!$AQ:$AQ,"REPARO FO"))</f>
        <v>0</v>
      </c>
      <c r="FM13" s="140">
        <f>(COUNTIFS('Estruturante Móvel'!$M:$M,$B10,'Estruturante Móvel'!$C:$C,"&lt;&gt;PREVISTO",'Estruturante Móvel'!$G:$G,FL$4,'Estruturante Móvel'!$L:$L,'CRONOGRAMA_CONST+MIGRACAO'!FB$9))</f>
        <v>0</v>
      </c>
      <c r="FN13" s="139">
        <f>(COUNTIFS('Estruturante Móvel'!$M:$M,$B13,'Estruturante Móvel'!$AM:$AM,FN$4))-(COUNTIFS('Estruturante Móvel'!$M:$M,$B13,'Estruturante Móvel'!$AM:$AM,FN$4,'Estruturante Móvel'!$AQ:$AQ,"REPARO FO"))</f>
        <v>0</v>
      </c>
      <c r="FO13" s="140">
        <f>(COUNTIFS('Estruturante Móvel'!$M:$M,$B10,'Estruturante Móvel'!$C:$C,"&lt;&gt;PREVISTO",'Estruturante Móvel'!$G:$G,FN$4,'Estruturante Móvel'!$L:$L,'CRONOGRAMA_CONST+MIGRACAO'!FD$9))</f>
        <v>0</v>
      </c>
      <c r="FP13" s="139">
        <f>(COUNTIFS('Estruturante Móvel'!$M:$M,$B13,'Estruturante Móvel'!$AM:$AM,FP$4))-(COUNTIFS('Estruturante Móvel'!$M:$M,$B13,'Estruturante Móvel'!$AM:$AM,FP$4,'Estruturante Móvel'!$AQ:$AQ,"REPARO FO"))</f>
        <v>0</v>
      </c>
      <c r="FQ13" s="140">
        <f>(COUNTIFS('Estruturante Móvel'!$M:$M,$B10,'Estruturante Móvel'!$C:$C,"&lt;&gt;PREVISTO",'Estruturante Móvel'!$G:$G,FP$4,'Estruturante Móvel'!$L:$L,'CRONOGRAMA_CONST+MIGRACAO'!FF$9))</f>
        <v>0</v>
      </c>
      <c r="FR13" s="139">
        <f>(COUNTIFS('Estruturante Móvel'!$M:$M,$B13,'Estruturante Móvel'!$AM:$AM,FR$4))-(COUNTIFS('Estruturante Móvel'!$M:$M,$B13,'Estruturante Móvel'!$AM:$AM,FR$4,'Estruturante Móvel'!$AQ:$AQ,"REPARO FO"))</f>
        <v>0</v>
      </c>
      <c r="FS13" s="140">
        <f>(COUNTIFS('Estruturante Móvel'!$M:$M,$B10,'Estruturante Móvel'!$C:$C,"&lt;&gt;PREVISTO",'Estruturante Móvel'!$G:$G,FR$4,'Estruturante Móvel'!$L:$L,'CRONOGRAMA_CONST+MIGRACAO'!FH$9))</f>
        <v>0</v>
      </c>
      <c r="FT13" s="139">
        <f>(COUNTIFS('Estruturante Móvel'!$M:$M,$B13,'Estruturante Móvel'!$AM:$AM,FT$4))-(COUNTIFS('Estruturante Móvel'!$M:$M,$B13,'Estruturante Móvel'!$AM:$AM,FT$4,'Estruturante Móvel'!$AQ:$AQ,"REPARO FO"))</f>
        <v>0</v>
      </c>
      <c r="FU13" s="140">
        <f>(COUNTIFS('Estruturante Móvel'!$M:$M,$B10,'Estruturante Móvel'!$C:$C,"&lt;&gt;PREVISTO",'Estruturante Móvel'!$G:$G,FT$4,'Estruturante Móvel'!$L:$L,'CRONOGRAMA_CONST+MIGRACAO'!FJ$9))</f>
        <v>0</v>
      </c>
      <c r="FV13" s="139">
        <f>(COUNTIFS('Estruturante Móvel'!$M:$M,$B13,'Estruturante Móvel'!$AM:$AM,FV$4))-(COUNTIFS('Estruturante Móvel'!$M:$M,$B13,'Estruturante Móvel'!$AM:$AM,FV$4,'Estruturante Móvel'!$AQ:$AQ,"REPARO FO"))</f>
        <v>0</v>
      </c>
      <c r="FW13" s="140">
        <f>(COUNTIFS('Estruturante Móvel'!$M:$M,$B10,'Estruturante Móvel'!$C:$C,"&lt;&gt;PREVISTO",'Estruturante Móvel'!$G:$G,FV$4,'Estruturante Móvel'!$L:$L,'CRONOGRAMA_CONST+MIGRACAO'!FL$9))</f>
        <v>0</v>
      </c>
      <c r="FX13" s="139">
        <f>(COUNTIFS('Estruturante Móvel'!$M:$M,$B13,'Estruturante Móvel'!$AM:$AM,FX$4))-(COUNTIFS('Estruturante Móvel'!$M:$M,$B13,'Estruturante Móvel'!$AM:$AM,FX$4,'Estruturante Móvel'!$AQ:$AQ,"REPARO FO"))</f>
        <v>0</v>
      </c>
      <c r="FY13" s="140">
        <f>(COUNTIFS('Estruturante Móvel'!$M:$M,$B10,'Estruturante Móvel'!$C:$C,"&lt;&gt;PREVISTO",'Estruturante Móvel'!$G:$G,FX$4,'Estruturante Móvel'!$L:$L,'CRONOGRAMA_CONST+MIGRACAO'!FN$9))</f>
        <v>0</v>
      </c>
      <c r="FZ13" s="139">
        <f>(COUNTIFS('Estruturante Móvel'!$M:$M,$B13,'Estruturante Móvel'!$AM:$AM,FZ$4))-(COUNTIFS('Estruturante Móvel'!$M:$M,$B13,'Estruturante Móvel'!$AM:$AM,FZ$4,'Estruturante Móvel'!$AQ:$AQ,"REPARO FO"))</f>
        <v>0</v>
      </c>
      <c r="GA13" s="140">
        <f>(COUNTIFS('Estruturante Móvel'!$M:$M,$B10,'Estruturante Móvel'!$C:$C,"&lt;&gt;PREVISTO",'Estruturante Móvel'!$G:$G,FZ$4,'Estruturante Móvel'!$L:$L,'CRONOGRAMA_CONST+MIGRACAO'!FP$9))</f>
        <v>0</v>
      </c>
      <c r="GB13" s="139">
        <f>(COUNTIFS('Estruturante Móvel'!$M:$M,$B13,'Estruturante Móvel'!$AM:$AM,GB$4))-(COUNTIFS('Estruturante Móvel'!$M:$M,$B13,'Estruturante Móvel'!$AM:$AM,GB$4,'Estruturante Móvel'!$AQ:$AQ,"REPARO FO"))</f>
        <v>0</v>
      </c>
      <c r="GC13" s="140">
        <f>(COUNTIFS('Estruturante Móvel'!$M:$M,$B10,'Estruturante Móvel'!$C:$C,"&lt;&gt;PREVISTO",'Estruturante Móvel'!$G:$G,GB$4,'Estruturante Móvel'!$L:$L,'CRONOGRAMA_CONST+MIGRACAO'!FR$9))</f>
        <v>0</v>
      </c>
      <c r="GD13" s="139">
        <f>(COUNTIFS('Estruturante Móvel'!$M:$M,$B13,'Estruturante Móvel'!$AM:$AM,GD$4))-(COUNTIFS('Estruturante Móvel'!$M:$M,$B13,'Estruturante Móvel'!$AM:$AM,GD$4,'Estruturante Móvel'!$AQ:$AQ,"REPARO FO"))</f>
        <v>0</v>
      </c>
      <c r="GE13" s="140">
        <f>(COUNTIFS('Estruturante Móvel'!$M:$M,$B10,'Estruturante Móvel'!$C:$C,"&lt;&gt;PREVISTO",'Estruturante Móvel'!$G:$G,GD$4,'Estruturante Móvel'!$L:$L,'CRONOGRAMA_CONST+MIGRACAO'!FT$9))</f>
        <v>0</v>
      </c>
      <c r="GF13" s="139">
        <f>(COUNTIFS('Estruturante Móvel'!$M:$M,$B13,'Estruturante Móvel'!$AM:$AM,GF$4))-(COUNTIFS('Estruturante Móvel'!$M:$M,$B13,'Estruturante Móvel'!$AM:$AM,GF$4,'Estruturante Móvel'!$AQ:$AQ,"REPARO FO"))</f>
        <v>0</v>
      </c>
      <c r="GG13" s="140">
        <f>(COUNTIFS('Estruturante Móvel'!$M:$M,$B10,'Estruturante Móvel'!$C:$C,"&lt;&gt;PREVISTO",'Estruturante Móvel'!$G:$G,GF$4,'Estruturante Móvel'!$L:$L,'CRONOGRAMA_CONST+MIGRACAO'!FV$9))</f>
        <v>0</v>
      </c>
      <c r="GH13" s="139">
        <f>(COUNTIFS('Estruturante Móvel'!$M:$M,$B13,'Estruturante Móvel'!$AM:$AM,GH$4))-(COUNTIFS('Estruturante Móvel'!$M:$M,$B13,'Estruturante Móvel'!$AM:$AM,GH$4,'Estruturante Móvel'!$AQ:$AQ,"REPARO FO"))</f>
        <v>0</v>
      </c>
      <c r="GI13" s="140">
        <f>(COUNTIFS('Estruturante Móvel'!$M:$M,$B10,'Estruturante Móvel'!$C:$C,"&lt;&gt;PREVISTO",'Estruturante Móvel'!$G:$G,GH$4,'Estruturante Móvel'!$L:$L,'CRONOGRAMA_CONST+MIGRACAO'!FX$9))</f>
        <v>0</v>
      </c>
      <c r="GJ13" s="139">
        <f>(COUNTIFS('Estruturante Móvel'!$M:$M,$B13,'Estruturante Móvel'!$AM:$AM,GJ$4))-(COUNTIFS('Estruturante Móvel'!$M:$M,$B13,'Estruturante Móvel'!$AM:$AM,GJ$4,'Estruturante Móvel'!$AQ:$AQ,"REPARO FO"))</f>
        <v>0</v>
      </c>
      <c r="GK13" s="140">
        <f>(COUNTIFS('Estruturante Móvel'!$M:$M,$B10,'Estruturante Móvel'!$C:$C,"&lt;&gt;PREVISTO",'Estruturante Móvel'!$G:$G,GJ$4,'Estruturante Móvel'!$L:$L,'CRONOGRAMA_CONST+MIGRACAO'!FZ$9))</f>
        <v>0</v>
      </c>
      <c r="GL13" s="139">
        <f>(COUNTIFS('Estruturante Móvel'!$M:$M,$B13,'Estruturante Móvel'!$AM:$AM,GL$4))-(COUNTIFS('Estruturante Móvel'!$M:$M,$B13,'Estruturante Móvel'!$AM:$AM,GL$4,'Estruturante Móvel'!$AQ:$AQ,"REPARO FO"))</f>
        <v>0</v>
      </c>
      <c r="GM13" s="140">
        <f>(COUNTIFS('Estruturante Móvel'!$M:$M,$B10,'Estruturante Móvel'!$C:$C,"&lt;&gt;PREVISTO",'Estruturante Móvel'!$G:$G,GL$4,'Estruturante Móvel'!$L:$L,'CRONOGRAMA_CONST+MIGRACAO'!GB$9))</f>
        <v>0</v>
      </c>
      <c r="GN13" s="139">
        <f>(COUNTIFS('Estruturante Móvel'!$M:$M,$B13,'Estruturante Móvel'!$AM:$AM,GN$4))-(COUNTIFS('Estruturante Móvel'!$M:$M,$B13,'Estruturante Móvel'!$AM:$AM,GN$4,'Estruturante Móvel'!$AQ:$AQ,"REPARO FO"))</f>
        <v>0</v>
      </c>
      <c r="GO13" s="140">
        <f>(COUNTIFS('Estruturante Móvel'!$M:$M,$B10,'Estruturante Móvel'!$C:$C,"&lt;&gt;PREVISTO",'Estruturante Móvel'!$G:$G,GN$4,'Estruturante Móvel'!$L:$L,'CRONOGRAMA_CONST+MIGRACAO'!GD$9))</f>
        <v>0</v>
      </c>
      <c r="GP13" s="139">
        <f>(COUNTIFS('Estruturante Móvel'!$M:$M,$B13,'Estruturante Móvel'!$AM:$AM,GP$4))-(COUNTIFS('Estruturante Móvel'!$M:$M,$B13,'Estruturante Móvel'!$AM:$AM,GP$4,'Estruturante Móvel'!$AQ:$AQ,"REPARO FO"))</f>
        <v>0</v>
      </c>
      <c r="GQ13" s="140">
        <f>(COUNTIFS('Estruturante Móvel'!$M:$M,$B10,'Estruturante Móvel'!$C:$C,"&lt;&gt;PREVISTO",'Estruturante Móvel'!$G:$G,GP$4,'Estruturante Móvel'!$L:$L,'CRONOGRAMA_CONST+MIGRACAO'!GF$9))</f>
        <v>0</v>
      </c>
      <c r="GR13" s="139">
        <f>(COUNTIFS('Estruturante Móvel'!$M:$M,$B13,'Estruturante Móvel'!$AM:$AM,GR$4))-(COUNTIFS('Estruturante Móvel'!$M:$M,$B13,'Estruturante Móvel'!$AM:$AM,GR$4,'Estruturante Móvel'!$AQ:$AQ,"REPARO FO"))</f>
        <v>0</v>
      </c>
      <c r="GS13" s="140">
        <f>(COUNTIFS('Estruturante Móvel'!$M:$M,$B10,'Estruturante Móvel'!$C:$C,"&lt;&gt;PREVISTO",'Estruturante Móvel'!$G:$G,GR$4,'Estruturante Móvel'!$L:$L,'CRONOGRAMA_CONST+MIGRACAO'!GH$9))</f>
        <v>0</v>
      </c>
      <c r="GT13" s="139">
        <f>(COUNTIFS('Estruturante Móvel'!$M:$M,$B13,'Estruturante Móvel'!$AM:$AM,GT$4))-(COUNTIFS('Estruturante Móvel'!$M:$M,$B13,'Estruturante Móvel'!$AM:$AM,GT$4,'Estruturante Móvel'!$AQ:$AQ,"REPARO FO"))</f>
        <v>0</v>
      </c>
      <c r="GU13" s="140">
        <f>(COUNTIFS('Estruturante Móvel'!$M:$M,$B10,'Estruturante Móvel'!$C:$C,"&lt;&gt;PREVISTO",'Estruturante Móvel'!$G:$G,GT$4,'Estruturante Móvel'!$L:$L,'CRONOGRAMA_CONST+MIGRACAO'!GJ$9))</f>
        <v>0</v>
      </c>
      <c r="GV13" s="139">
        <f>(COUNTIFS('Estruturante Móvel'!$M:$M,$B13,'Estruturante Móvel'!$AM:$AM,GV$4))-(COUNTIFS('Estruturante Móvel'!$M:$M,$B13,'Estruturante Móvel'!$AM:$AM,GV$4,'Estruturante Móvel'!$AQ:$AQ,"REPARO FO"))</f>
        <v>0</v>
      </c>
      <c r="GW13" s="140">
        <f>(COUNTIFS('Estruturante Móvel'!$M:$M,$B10,'Estruturante Móvel'!$C:$C,"&lt;&gt;PREVISTO",'Estruturante Móvel'!$G:$G,GV$4,'Estruturante Móvel'!$L:$L,'CRONOGRAMA_CONST+MIGRACAO'!GL$9))</f>
        <v>0</v>
      </c>
      <c r="GX13" s="139">
        <f>(COUNTIFS('Estruturante Móvel'!$M:$M,$B13,'Estruturante Móvel'!$AM:$AM,GX$4))-(COUNTIFS('Estruturante Móvel'!$M:$M,$B13,'Estruturante Móvel'!$AM:$AM,GX$4,'Estruturante Móvel'!$AQ:$AQ,"REPARO FO"))</f>
        <v>0</v>
      </c>
      <c r="GY13" s="140">
        <f>(COUNTIFS('Estruturante Móvel'!$M:$M,$B10,'Estruturante Móvel'!$C:$C,"&lt;&gt;PREVISTO",'Estruturante Móvel'!$G:$G,GX$4,'Estruturante Móvel'!$L:$L,'CRONOGRAMA_CONST+MIGRACAO'!GN$9))</f>
        <v>0</v>
      </c>
      <c r="GZ13" s="139">
        <f>(COUNTIFS('Estruturante Móvel'!$M:$M,$B13,'Estruturante Móvel'!$AM:$AM,GZ$4))-(COUNTIFS('Estruturante Móvel'!$M:$M,$B13,'Estruturante Móvel'!$AM:$AM,GZ$4,'Estruturante Móvel'!$AQ:$AQ,"REPARO FO"))</f>
        <v>0</v>
      </c>
      <c r="HA13" s="140">
        <f>(COUNTIFS('Estruturante Móvel'!$M:$M,$B10,'Estruturante Móvel'!$C:$C,"&lt;&gt;PREVISTO",'Estruturante Móvel'!$G:$G,GZ$4,'Estruturante Móvel'!$L:$L,'CRONOGRAMA_CONST+MIGRACAO'!GP$9))</f>
        <v>0</v>
      </c>
      <c r="HB13" s="139">
        <f>(COUNTIFS('Estruturante Móvel'!$M:$M,$B13,'Estruturante Móvel'!$AM:$AM,HB$4))-(COUNTIFS('Estruturante Móvel'!$M:$M,$B13,'Estruturante Móvel'!$AM:$AM,HB$4,'Estruturante Móvel'!$AQ:$AQ,"REPARO FO"))</f>
        <v>0</v>
      </c>
      <c r="HC13" s="140">
        <f>(COUNTIFS('Estruturante Móvel'!$M:$M,$B10,'Estruturante Móvel'!$C:$C,"&lt;&gt;PREVISTO",'Estruturante Móvel'!$G:$G,HB$4,'Estruturante Móvel'!$L:$L,'CRONOGRAMA_CONST+MIGRACAO'!GR$9))</f>
        <v>0</v>
      </c>
      <c r="HD13" s="139">
        <f>(COUNTIFS('Estruturante Móvel'!$M:$M,$B13,'Estruturante Móvel'!$AM:$AM,HD$4))-(COUNTIFS('Estruturante Móvel'!$M:$M,$B13,'Estruturante Móvel'!$AM:$AM,HD$4,'Estruturante Móvel'!$AQ:$AQ,"REPARO FO"))</f>
        <v>0</v>
      </c>
      <c r="HE13" s="140">
        <f>(COUNTIFS('Estruturante Móvel'!$M:$M,$B10,'Estruturante Móvel'!$C:$C,"&lt;&gt;PREVISTO",'Estruturante Móvel'!$G:$G,HD$4,'Estruturante Móvel'!$L:$L,'CRONOGRAMA_CONST+MIGRACAO'!GT$9))</f>
        <v>0</v>
      </c>
      <c r="HF13" s="139">
        <f>(COUNTIFS('Estruturante Móvel'!$M:$M,$B13,'Estruturante Móvel'!$AM:$AM,HF$4))-(COUNTIFS('Estruturante Móvel'!$M:$M,$B13,'Estruturante Móvel'!$AM:$AM,HF$4,'Estruturante Móvel'!$AQ:$AQ,"REPARO FO"))</f>
        <v>0</v>
      </c>
      <c r="HG13" s="140">
        <f>(COUNTIFS('Estruturante Móvel'!$M:$M,$B10,'Estruturante Móvel'!$C:$C,"&lt;&gt;PREVISTO",'Estruturante Móvel'!$G:$G,HF$4,'Estruturante Móvel'!$L:$L,'CRONOGRAMA_CONST+MIGRACAO'!GV$9))</f>
        <v>0</v>
      </c>
      <c r="HH13" s="139">
        <f>(COUNTIFS('Estruturante Móvel'!$M:$M,$B13,'Estruturante Móvel'!$AM:$AM,HH$4))-(COUNTIFS('Estruturante Móvel'!$M:$M,$B13,'Estruturante Móvel'!$AM:$AM,HH$4,'Estruturante Móvel'!$AQ:$AQ,"REPARO FO"))</f>
        <v>0</v>
      </c>
      <c r="HI13" s="140">
        <f>(COUNTIFS('Estruturante Móvel'!$M:$M,$B10,'Estruturante Móvel'!$C:$C,"&lt;&gt;PREVISTO",'Estruturante Móvel'!$G:$G,HH$4,'Estruturante Móvel'!$L:$L,'CRONOGRAMA_CONST+MIGRACAO'!GX$9))</f>
        <v>0</v>
      </c>
      <c r="HJ13" s="139">
        <f>(COUNTIFS('Estruturante Móvel'!$M:$M,$B13,'Estruturante Móvel'!$AM:$AM,HJ$4))-(COUNTIFS('Estruturante Móvel'!$M:$M,$B13,'Estruturante Móvel'!$AM:$AM,HJ$4,'Estruturante Móvel'!$AQ:$AQ,"REPARO FO"))</f>
        <v>0</v>
      </c>
      <c r="HK13" s="140">
        <f>(COUNTIFS('Estruturante Móvel'!$M:$M,$B10,'Estruturante Móvel'!$C:$C,"&lt;&gt;PREVISTO",'Estruturante Móvel'!$G:$G,HJ$4,'Estruturante Móvel'!$L:$L,'CRONOGRAMA_CONST+MIGRACAO'!GZ$9))</f>
        <v>0</v>
      </c>
      <c r="HL13" s="139">
        <f>(COUNTIFS('Estruturante Móvel'!$M:$M,$B13,'Estruturante Móvel'!$AM:$AM,HL$4))-(COUNTIFS('Estruturante Móvel'!$M:$M,$B13,'Estruturante Móvel'!$AM:$AM,HL$4,'Estruturante Móvel'!$AQ:$AQ,"REPARO FO"))</f>
        <v>0</v>
      </c>
      <c r="HM13" s="140">
        <f>(COUNTIFS('Estruturante Móvel'!$M:$M,$B10,'Estruturante Móvel'!$C:$C,"&lt;&gt;PREVISTO",'Estruturante Móvel'!$G:$G,HL$4,'Estruturante Móvel'!$L:$L,'CRONOGRAMA_CONST+MIGRACAO'!HB$9))</f>
        <v>0</v>
      </c>
      <c r="HN13" s="139">
        <f>(COUNTIFS('Estruturante Móvel'!$M:$M,$B13,'Estruturante Móvel'!$AM:$AM,HN$4))-(COUNTIFS('Estruturante Móvel'!$M:$M,$B13,'Estruturante Móvel'!$AM:$AM,HN$4,'Estruturante Móvel'!$AQ:$AQ,"REPARO FO"))</f>
        <v>0</v>
      </c>
      <c r="HO13" s="140">
        <f>(COUNTIFS('Estruturante Móvel'!$M:$M,$B10,'Estruturante Móvel'!$C:$C,"&lt;&gt;PREVISTO",'Estruturante Móvel'!$G:$G,HN$4,'Estruturante Móvel'!$L:$L,'CRONOGRAMA_CONST+MIGRACAO'!HD$9))</f>
        <v>0</v>
      </c>
      <c r="HP13" s="139">
        <f>(COUNTIFS('Estruturante Móvel'!$M:$M,$B13,'Estruturante Móvel'!$AM:$AM,HP$4))-(COUNTIFS('Estruturante Móvel'!$M:$M,$B13,'Estruturante Móvel'!$AM:$AM,HP$4,'Estruturante Móvel'!$AQ:$AQ,"REPARO FO"))</f>
        <v>0</v>
      </c>
      <c r="HQ13" s="140">
        <f>(COUNTIFS('Estruturante Móvel'!$M:$M,$B10,'Estruturante Móvel'!$C:$C,"&lt;&gt;PREVISTO",'Estruturante Móvel'!$G:$G,HP$4,'Estruturante Móvel'!$L:$L,'CRONOGRAMA_CONST+MIGRACAO'!HF$9))</f>
        <v>0</v>
      </c>
      <c r="HR13" s="139">
        <f>(COUNTIFS('Estruturante Móvel'!$M:$M,$B13,'Estruturante Móvel'!$AM:$AM,HR$4))-(COUNTIFS('Estruturante Móvel'!$M:$M,$B13,'Estruturante Móvel'!$AM:$AM,HR$4,'Estruturante Móvel'!$AQ:$AQ,"REPARO FO"))</f>
        <v>0</v>
      </c>
      <c r="HS13" s="140">
        <f>(COUNTIFS('Estruturante Móvel'!$M:$M,$B10,'Estruturante Móvel'!$C:$C,"&lt;&gt;PREVISTO",'Estruturante Móvel'!$G:$G,HR$4,'Estruturante Móvel'!$L:$L,'CRONOGRAMA_CONST+MIGRACAO'!HH$9))</f>
        <v>0</v>
      </c>
      <c r="HT13" s="139">
        <f>(COUNTIFS('Estruturante Móvel'!$M:$M,$B13,'Estruturante Móvel'!$AM:$AM,HT$4))-(COUNTIFS('Estruturante Móvel'!$M:$M,$B13,'Estruturante Móvel'!$AM:$AM,HT$4,'Estruturante Móvel'!$AQ:$AQ,"REPARO FO"))</f>
        <v>0</v>
      </c>
      <c r="HU13" s="140">
        <f>(COUNTIFS('Estruturante Móvel'!$M:$M,$B10,'Estruturante Móvel'!$C:$C,"&lt;&gt;PREVISTO",'Estruturante Móvel'!$G:$G,HT$4,'Estruturante Móvel'!$L:$L,'CRONOGRAMA_CONST+MIGRACAO'!HJ$9))</f>
        <v>0</v>
      </c>
      <c r="HV13" s="139">
        <f>(COUNTIFS('Estruturante Móvel'!$M:$M,$B13,'Estruturante Móvel'!$AM:$AM,HV$4))-(COUNTIFS('Estruturante Móvel'!$M:$M,$B13,'Estruturante Móvel'!$AM:$AM,HV$4,'Estruturante Móvel'!$AQ:$AQ,"REPARO FO"))</f>
        <v>0</v>
      </c>
      <c r="HW13" s="140">
        <f>(COUNTIFS('Estruturante Móvel'!$M:$M,$B10,'Estruturante Móvel'!$C:$C,"&lt;&gt;PREVISTO",'Estruturante Móvel'!$G:$G,HV$4,'Estruturante Móvel'!$L:$L,'CRONOGRAMA_CONST+MIGRACAO'!HL$9))</f>
        <v>0</v>
      </c>
      <c r="HX13" s="139">
        <f>(COUNTIFS('Estruturante Móvel'!$M:$M,$B13,'Estruturante Móvel'!$AM:$AM,HX$4))-(COUNTIFS('Estruturante Móvel'!$M:$M,$B13,'Estruturante Móvel'!$AM:$AM,HX$4,'Estruturante Móvel'!$AQ:$AQ,"REPARO FO"))</f>
        <v>0</v>
      </c>
      <c r="HY13" s="140">
        <f>(COUNTIFS('Estruturante Móvel'!$M:$M,$B10,'Estruturante Móvel'!$C:$C,"&lt;&gt;PREVISTO",'Estruturante Móvel'!$G:$G,HX$4,'Estruturante Móvel'!$L:$L,'CRONOGRAMA_CONST+MIGRACAO'!HN$9))</f>
        <v>0</v>
      </c>
      <c r="HZ13" s="139">
        <f>(COUNTIFS('Estruturante Móvel'!$M:$M,$B13,'Estruturante Móvel'!$AM:$AM,HZ$4))-(COUNTIFS('Estruturante Móvel'!$M:$M,$B13,'Estruturante Móvel'!$AM:$AM,HZ$4,'Estruturante Móvel'!$AQ:$AQ,"REPARO FO"))</f>
        <v>0</v>
      </c>
      <c r="IA13" s="140">
        <f>(COUNTIFS('Estruturante Móvel'!$M:$M,$B10,'Estruturante Móvel'!$C:$C,"&lt;&gt;PREVISTO",'Estruturante Móvel'!$G:$G,HZ$4,'Estruturante Móvel'!$L:$L,'CRONOGRAMA_CONST+MIGRACAO'!HP$9))</f>
        <v>0</v>
      </c>
      <c r="IB13" s="139">
        <f>(COUNTIFS('Estruturante Móvel'!$M:$M,$B13,'Estruturante Móvel'!$AM:$AM,IB$4))-(COUNTIFS('Estruturante Móvel'!$M:$M,$B13,'Estruturante Móvel'!$AM:$AM,IB$4,'Estruturante Móvel'!$AQ:$AQ,"REPARO FO"))</f>
        <v>0</v>
      </c>
      <c r="IC13" s="140">
        <f>(COUNTIFS('Estruturante Móvel'!$M:$M,$B10,'Estruturante Móvel'!$C:$C,"&lt;&gt;PREVISTO",'Estruturante Móvel'!$G:$G,IB$4,'Estruturante Móvel'!$L:$L,'CRONOGRAMA_CONST+MIGRACAO'!HR$9))</f>
        <v>0</v>
      </c>
      <c r="ID13" s="139">
        <f>(COUNTIFS('Estruturante Móvel'!$M:$M,$B13,'Estruturante Móvel'!$AM:$AM,ID$4))-(COUNTIFS('Estruturante Móvel'!$M:$M,$B13,'Estruturante Móvel'!$AM:$AM,ID$4,'Estruturante Móvel'!$AQ:$AQ,"REPARO FO"))</f>
        <v>0</v>
      </c>
      <c r="IE13" s="140">
        <f>(COUNTIFS('Estruturante Móvel'!$M:$M,$B10,'Estruturante Móvel'!$C:$C,"&lt;&gt;PREVISTO",'Estruturante Móvel'!$G:$G,ID$4,'Estruturante Móvel'!$L:$L,'CRONOGRAMA_CONST+MIGRACAO'!HT$9))</f>
        <v>0</v>
      </c>
      <c r="IF13" s="139">
        <f>(COUNTIFS('Estruturante Móvel'!$M:$M,$B13,'Estruturante Móvel'!$AM:$AM,IF$4))-(COUNTIFS('Estruturante Móvel'!$M:$M,$B13,'Estruturante Móvel'!$AM:$AM,IF$4,'Estruturante Móvel'!$AQ:$AQ,"REPARO FO"))</f>
        <v>0</v>
      </c>
      <c r="IG13" s="140">
        <f>(COUNTIFS('Estruturante Móvel'!$M:$M,$B10,'Estruturante Móvel'!$C:$C,"&lt;&gt;PREVISTO",'Estruturante Móvel'!$G:$G,IF$4,'Estruturante Móvel'!$L:$L,'CRONOGRAMA_CONST+MIGRACAO'!HV$9))</f>
        <v>0</v>
      </c>
      <c r="IH13" s="139">
        <f>(COUNTIFS('Estruturante Móvel'!$M:$M,$B13,'Estruturante Móvel'!$AM:$AM,IH$4))-(COUNTIFS('Estruturante Móvel'!$M:$M,$B13,'Estruturante Móvel'!$AM:$AM,IH$4,'Estruturante Móvel'!$AQ:$AQ,"REPARO FO"))</f>
        <v>0</v>
      </c>
      <c r="II13" s="140">
        <f>(COUNTIFS('Estruturante Móvel'!$M:$M,$B10,'Estruturante Móvel'!$C:$C,"&lt;&gt;PREVISTO",'Estruturante Móvel'!$G:$G,IH$4,'Estruturante Móvel'!$L:$L,'CRONOGRAMA_CONST+MIGRACAO'!HX$9))</f>
        <v>0</v>
      </c>
      <c r="IJ13" s="139">
        <f>(COUNTIFS('Estruturante Móvel'!$M:$M,$B13,'Estruturante Móvel'!$AM:$AM,IJ$4))-(COUNTIFS('Estruturante Móvel'!$M:$M,$B13,'Estruturante Móvel'!$AM:$AM,IJ$4,'Estruturante Móvel'!$AQ:$AQ,"REPARO FO"))</f>
        <v>0</v>
      </c>
      <c r="IK13" s="140">
        <f>(COUNTIFS('Estruturante Móvel'!$M:$M,$B10,'Estruturante Móvel'!$C:$C,"&lt;&gt;PREVISTO",'Estruturante Móvel'!$G:$G,IJ$4,'Estruturante Móvel'!$L:$L,'CRONOGRAMA_CONST+MIGRACAO'!HZ$9))</f>
        <v>0</v>
      </c>
      <c r="IL13" s="139">
        <f>(COUNTIFS('Estruturante Móvel'!$M:$M,$B13,'Estruturante Móvel'!$AM:$AM,IL$4))-(COUNTIFS('Estruturante Móvel'!$M:$M,$B13,'Estruturante Móvel'!$AM:$AM,IL$4,'Estruturante Móvel'!$AQ:$AQ,"REPARO FO"))</f>
        <v>0</v>
      </c>
      <c r="IM13" s="140">
        <f>(COUNTIFS('Estruturante Móvel'!$M:$M,$B10,'Estruturante Móvel'!$C:$C,"&lt;&gt;PREVISTO",'Estruturante Móvel'!$G:$G,IL$4,'Estruturante Móvel'!$L:$L,'CRONOGRAMA_CONST+MIGRACAO'!IB$9))</f>
        <v>0</v>
      </c>
      <c r="IN13" s="139">
        <f>(COUNTIFS('Estruturante Móvel'!$M:$M,$B13,'Estruturante Móvel'!$AM:$AM,IN$4))-(COUNTIFS('Estruturante Móvel'!$M:$M,$B13,'Estruturante Móvel'!$AM:$AM,IN$4,'Estruturante Móvel'!$AQ:$AQ,"REPARO FO"))</f>
        <v>0</v>
      </c>
      <c r="IO13" s="140">
        <f>(COUNTIFS('Estruturante Móvel'!$M:$M,$B10,'Estruturante Móvel'!$C:$C,"&lt;&gt;PREVISTO",'Estruturante Móvel'!$G:$G,IN$4,'Estruturante Móvel'!$L:$L,'CRONOGRAMA_CONST+MIGRACAO'!ID$9))</f>
        <v>0</v>
      </c>
      <c r="IP13" s="139">
        <f>(COUNTIFS('Estruturante Móvel'!$M:$M,$B13,'Estruturante Móvel'!$AM:$AM,IP$4))-(COUNTIFS('Estruturante Móvel'!$M:$M,$B13,'Estruturante Móvel'!$AM:$AM,IP$4,'Estruturante Móvel'!$AQ:$AQ,"REPARO FO"))</f>
        <v>0</v>
      </c>
      <c r="IQ13" s="140">
        <f>(COUNTIFS('Estruturante Móvel'!$M:$M,$B10,'Estruturante Móvel'!$C:$C,"&lt;&gt;PREVISTO",'Estruturante Móvel'!$G:$G,IP$4,'Estruturante Móvel'!$L:$L,'CRONOGRAMA_CONST+MIGRACAO'!IF$9))</f>
        <v>0</v>
      </c>
      <c r="IR13" s="139">
        <f>(COUNTIFS('Estruturante Móvel'!$M:$M,$B13,'Estruturante Móvel'!$AM:$AM,IR$4))-(COUNTIFS('Estruturante Móvel'!$M:$M,$B13,'Estruturante Móvel'!$AM:$AM,IR$4,'Estruturante Móvel'!$AQ:$AQ,"REPARO FO"))</f>
        <v>0</v>
      </c>
      <c r="IS13" s="140">
        <f>(COUNTIFS('Estruturante Móvel'!$M:$M,$B10,'Estruturante Móvel'!$C:$C,"&lt;&gt;PREVISTO",'Estruturante Móvel'!$G:$G,IR$4,'Estruturante Móvel'!$L:$L,'CRONOGRAMA_CONST+MIGRACAO'!IH$9))</f>
        <v>0</v>
      </c>
      <c r="IT13" s="139">
        <f>(COUNTIFS('Estruturante Móvel'!$M:$M,$B13,'Estruturante Móvel'!$AM:$AM,IT$4))-(COUNTIFS('Estruturante Móvel'!$M:$M,$B13,'Estruturante Móvel'!$AM:$AM,IT$4,'Estruturante Móvel'!$AQ:$AQ,"REPARO FO"))</f>
        <v>0</v>
      </c>
      <c r="IU13" s="140">
        <f>(COUNTIFS('Estruturante Móvel'!$M:$M,$B10,'Estruturante Móvel'!$C:$C,"&lt;&gt;PREVISTO",'Estruturante Móvel'!$G:$G,IT$4,'Estruturante Móvel'!$L:$L,'CRONOGRAMA_CONST+MIGRACAO'!IJ$9))</f>
        <v>0</v>
      </c>
      <c r="IV13" s="139">
        <f>(COUNTIFS('Estruturante Móvel'!$M:$M,$B13,'Estruturante Móvel'!$AM:$AM,IV$4))-(COUNTIFS('Estruturante Móvel'!$M:$M,$B13,'Estruturante Móvel'!$AM:$AM,IV$4,'Estruturante Móvel'!$AQ:$AQ,"REPARO FO"))</f>
        <v>0</v>
      </c>
      <c r="IW13" s="140">
        <f>(COUNTIFS('Estruturante Móvel'!$M:$M,$B10,'Estruturante Móvel'!$C:$C,"&lt;&gt;PREVISTO",'Estruturante Móvel'!$G:$G,IV$4,'Estruturante Móvel'!$L:$L,'CRONOGRAMA_CONST+MIGRACAO'!IL$9))</f>
        <v>0</v>
      </c>
      <c r="IX13" s="139">
        <f>(COUNTIFS('Estruturante Móvel'!$M:$M,$B13,'Estruturante Móvel'!$AM:$AM,IX$4))-(COUNTIFS('Estruturante Móvel'!$M:$M,$B13,'Estruturante Móvel'!$AM:$AM,IX$4,'Estruturante Móvel'!$AQ:$AQ,"REPARO FO"))</f>
        <v>0</v>
      </c>
      <c r="IY13" s="140">
        <f>(COUNTIFS('Estruturante Móvel'!$M:$M,$B10,'Estruturante Móvel'!$C:$C,"&lt;&gt;PREVISTO",'Estruturante Móvel'!$G:$G,IX$4,'Estruturante Móvel'!$L:$L,'CRONOGRAMA_CONST+MIGRACAO'!IN$9))</f>
        <v>0</v>
      </c>
      <c r="IZ13" s="139">
        <f>(COUNTIFS('Estruturante Móvel'!$M:$M,$B13,'Estruturante Móvel'!$AM:$AM,IZ$4))-(COUNTIFS('Estruturante Móvel'!$M:$M,$B13,'Estruturante Móvel'!$AM:$AM,IZ$4,'Estruturante Móvel'!$AQ:$AQ,"REPARO FO"))</f>
        <v>0</v>
      </c>
      <c r="JA13" s="140">
        <f>(COUNTIFS('Estruturante Móvel'!$M:$M,$B10,'Estruturante Móvel'!$C:$C,"&lt;&gt;PREVISTO",'Estruturante Móvel'!$G:$G,IZ$4,'Estruturante Móvel'!$L:$L,'CRONOGRAMA_CONST+MIGRACAO'!IP$9))</f>
        <v>0</v>
      </c>
      <c r="JB13" s="139">
        <f>(COUNTIFS('Estruturante Móvel'!$M:$M,$B13,'Estruturante Móvel'!$AM:$AM,JB$4))-(COUNTIFS('Estruturante Móvel'!$M:$M,$B13,'Estruturante Móvel'!$AM:$AM,JB$4,'Estruturante Móvel'!$AQ:$AQ,"REPARO FO"))</f>
        <v>0</v>
      </c>
      <c r="JC13" s="140">
        <f>(COUNTIFS('Estruturante Móvel'!$M:$M,$B10,'Estruturante Móvel'!$C:$C,"&lt;&gt;PREVISTO",'Estruturante Móvel'!$G:$G,JB$4,'Estruturante Móvel'!$L:$L,'CRONOGRAMA_CONST+MIGRACAO'!IR$9))</f>
        <v>0</v>
      </c>
      <c r="JD13" s="139">
        <f>(COUNTIFS('Estruturante Móvel'!$M:$M,$B13,'Estruturante Móvel'!$AM:$AM,JD$4))-(COUNTIFS('Estruturante Móvel'!$M:$M,$B13,'Estruturante Móvel'!$AM:$AM,JD$4,'Estruturante Móvel'!$AQ:$AQ,"REPARO FO"))</f>
        <v>0</v>
      </c>
      <c r="JE13" s="140">
        <f>(COUNTIFS('Estruturante Móvel'!$M:$M,$B10,'Estruturante Móvel'!$C:$C,"&lt;&gt;PREVISTO",'Estruturante Móvel'!$G:$G,JD$4,'Estruturante Móvel'!$L:$L,'CRONOGRAMA_CONST+MIGRACAO'!IT$9))</f>
        <v>0</v>
      </c>
      <c r="JF13" s="139">
        <f>(COUNTIFS('Estruturante Móvel'!$M:$M,$B13,'Estruturante Móvel'!$AM:$AM,JF$4))-(COUNTIFS('Estruturante Móvel'!$M:$M,$B13,'Estruturante Móvel'!$AM:$AM,JF$4,'Estruturante Móvel'!$AQ:$AQ,"REPARO FO"))</f>
        <v>0</v>
      </c>
      <c r="JG13" s="140">
        <f>(COUNTIFS('Estruturante Móvel'!$M:$M,$B10,'Estruturante Móvel'!$C:$C,"&lt;&gt;PREVISTO",'Estruturante Móvel'!$G:$G,JF$4,'Estruturante Móvel'!$L:$L,'CRONOGRAMA_CONST+MIGRACAO'!IV$9))</f>
        <v>0</v>
      </c>
      <c r="JH13" s="139">
        <f>(COUNTIFS('Estruturante Móvel'!$M:$M,$B13,'Estruturante Móvel'!$AM:$AM,JH$4))-(COUNTIFS('Estruturante Móvel'!$M:$M,$B13,'Estruturante Móvel'!$AM:$AM,JH$4,'Estruturante Móvel'!$AQ:$AQ,"REPARO FO"))</f>
        <v>0</v>
      </c>
      <c r="JI13" s="140">
        <f>(COUNTIFS('Estruturante Móvel'!$M:$M,$B10,'Estruturante Móvel'!$C:$C,"&lt;&gt;PREVISTO",'Estruturante Móvel'!$G:$G,JH$4,'Estruturante Móvel'!$L:$L,'CRONOGRAMA_CONST+MIGRACAO'!IX$9))</f>
        <v>0</v>
      </c>
      <c r="JJ13" s="139">
        <f>(COUNTIFS('Estruturante Móvel'!$M:$M,$B13,'Estruturante Móvel'!$AM:$AM,JJ$4))-(COUNTIFS('Estruturante Móvel'!$M:$M,$B13,'Estruturante Móvel'!$AM:$AM,JJ$4,'Estruturante Móvel'!$AQ:$AQ,"REPARO FO"))</f>
        <v>0</v>
      </c>
      <c r="JK13" s="140">
        <f>(COUNTIFS('Estruturante Móvel'!$M:$M,$B10,'Estruturante Móvel'!$C:$C,"&lt;&gt;PREVISTO",'Estruturante Móvel'!$G:$G,JJ$4,'Estruturante Móvel'!$L:$L,'CRONOGRAMA_CONST+MIGRACAO'!IZ$9))</f>
        <v>0</v>
      </c>
      <c r="JL13" s="139">
        <f>(COUNTIFS('Estruturante Móvel'!$M:$M,$B13,'Estruturante Móvel'!$AM:$AM,JL$4))-(COUNTIFS('Estruturante Móvel'!$M:$M,$B13,'Estruturante Móvel'!$AM:$AM,JL$4,'Estruturante Móvel'!$AQ:$AQ,"REPARO FO"))</f>
        <v>0</v>
      </c>
      <c r="JM13" s="140">
        <f>(COUNTIFS('Estruturante Móvel'!$M:$M,$B10,'Estruturante Móvel'!$C:$C,"&lt;&gt;PREVISTO",'Estruturante Móvel'!$G:$G,JL$4,'Estruturante Móvel'!$L:$L,'CRONOGRAMA_CONST+MIGRACAO'!JB$9))</f>
        <v>0</v>
      </c>
      <c r="JN13" s="139">
        <f>(COUNTIFS('Estruturante Móvel'!$M:$M,$B13,'Estruturante Móvel'!$AM:$AM,JN$4))-(COUNTIFS('Estruturante Móvel'!$M:$M,$B13,'Estruturante Móvel'!$AM:$AM,JN$4,'Estruturante Móvel'!$AQ:$AQ,"REPARO FO"))</f>
        <v>0</v>
      </c>
      <c r="JO13" s="140">
        <f>(COUNTIFS('Estruturante Móvel'!$M:$M,$B10,'Estruturante Móvel'!$C:$C,"&lt;&gt;PREVISTO",'Estruturante Móvel'!$G:$G,JN$4,'Estruturante Móvel'!$L:$L,'CRONOGRAMA_CONST+MIGRACAO'!JD$9))</f>
        <v>0</v>
      </c>
      <c r="JP13" s="139">
        <f>(COUNTIFS('Estruturante Móvel'!$M:$M,$B13,'Estruturante Móvel'!$AM:$AM,JP$4))-(COUNTIFS('Estruturante Móvel'!$M:$M,$B13,'Estruturante Móvel'!$AM:$AM,JP$4,'Estruturante Móvel'!$AQ:$AQ,"REPARO FO"))</f>
        <v>0</v>
      </c>
      <c r="JQ13" s="140">
        <f>(COUNTIFS('Estruturante Móvel'!$M:$M,$B10,'Estruturante Móvel'!$C:$C,"&lt;&gt;PREVISTO",'Estruturante Móvel'!$G:$G,JP$4,'Estruturante Móvel'!$L:$L,'CRONOGRAMA_CONST+MIGRACAO'!JF$9))</f>
        <v>0</v>
      </c>
      <c r="JR13" s="139">
        <f>(COUNTIFS('Estruturante Móvel'!$M:$M,$B13,'Estruturante Móvel'!$AM:$AM,JR$4))-(COUNTIFS('Estruturante Móvel'!$M:$M,$B13,'Estruturante Móvel'!$AM:$AM,JR$4,'Estruturante Móvel'!$AQ:$AQ,"REPARO FO"))</f>
        <v>0</v>
      </c>
      <c r="JS13" s="140">
        <f>(COUNTIFS('Estruturante Móvel'!$M:$M,$B10,'Estruturante Móvel'!$C:$C,"&lt;&gt;PREVISTO",'Estruturante Móvel'!$G:$G,JR$4,'Estruturante Móvel'!$L:$L,'CRONOGRAMA_CONST+MIGRACAO'!JH$9))</f>
        <v>0</v>
      </c>
      <c r="JT13" s="139">
        <f>(COUNTIFS('Estruturante Móvel'!$M:$M,$B13,'Estruturante Móvel'!$AM:$AM,JT$4))-(COUNTIFS('Estruturante Móvel'!$M:$M,$B13,'Estruturante Móvel'!$AM:$AM,JT$4,'Estruturante Móvel'!$AQ:$AQ,"REPARO FO"))</f>
        <v>0</v>
      </c>
      <c r="JU13" s="140">
        <f>(COUNTIFS('Estruturante Móvel'!$M:$M,$B10,'Estruturante Móvel'!$C:$C,"&lt;&gt;PREVISTO",'Estruturante Móvel'!$G:$G,JT$4,'Estruturante Móvel'!$L:$L,'CRONOGRAMA_CONST+MIGRACAO'!JJ$9))</f>
        <v>0</v>
      </c>
      <c r="JV13" s="139">
        <f>(COUNTIFS('Estruturante Móvel'!$M:$M,$B13,'Estruturante Móvel'!$AM:$AM,JV$4))-(COUNTIFS('Estruturante Móvel'!$M:$M,$B13,'Estruturante Móvel'!$AM:$AM,JV$4,'Estruturante Móvel'!$AQ:$AQ,"REPARO FO"))</f>
        <v>0</v>
      </c>
      <c r="JW13" s="140">
        <f>(COUNTIFS('Estruturante Móvel'!$M:$M,$B10,'Estruturante Móvel'!$C:$C,"&lt;&gt;PREVISTO",'Estruturante Móvel'!$G:$G,JV$4,'Estruturante Móvel'!$L:$L,'CRONOGRAMA_CONST+MIGRACAO'!JL$9))</f>
        <v>0</v>
      </c>
      <c r="JX13" s="139">
        <f>(COUNTIFS('Estruturante Móvel'!$M:$M,$B13,'Estruturante Móvel'!$AM:$AM,JX$4))-(COUNTIFS('Estruturante Móvel'!$M:$M,$B13,'Estruturante Móvel'!$AM:$AM,JX$4,'Estruturante Móvel'!$AQ:$AQ,"REPARO FO"))</f>
        <v>0</v>
      </c>
      <c r="JY13" s="140">
        <f>(COUNTIFS('Estruturante Móvel'!$M:$M,$B10,'Estruturante Móvel'!$C:$C,"&lt;&gt;PREVISTO",'Estruturante Móvel'!$G:$G,JX$4,'Estruturante Móvel'!$L:$L,'CRONOGRAMA_CONST+MIGRACAO'!JN$9))</f>
        <v>0</v>
      </c>
      <c r="JZ13" s="139">
        <f>(COUNTIFS('Estruturante Móvel'!$M:$M,$B13,'Estruturante Móvel'!$AM:$AM,JZ$4))-(COUNTIFS('Estruturante Móvel'!$M:$M,$B13,'Estruturante Móvel'!$AM:$AM,JZ$4,'Estruturante Móvel'!$AQ:$AQ,"REPARO FO"))</f>
        <v>0</v>
      </c>
      <c r="KA13" s="140">
        <f>(COUNTIFS('Estruturante Móvel'!$M:$M,$B10,'Estruturante Móvel'!$C:$C,"&lt;&gt;PREVISTO",'Estruturante Móvel'!$G:$G,JZ$4,'Estruturante Móvel'!$L:$L,'CRONOGRAMA_CONST+MIGRACAO'!JP$9))</f>
        <v>0</v>
      </c>
      <c r="KB13" s="139">
        <f>(COUNTIFS('Estruturante Móvel'!$M:$M,$B13,'Estruturante Móvel'!$AM:$AM,KB$4))-(COUNTIFS('Estruturante Móvel'!$M:$M,$B13,'Estruturante Móvel'!$AM:$AM,KB$4,'Estruturante Móvel'!$AQ:$AQ,"REPARO FO"))</f>
        <v>0</v>
      </c>
      <c r="KC13" s="140">
        <f>(COUNTIFS('Estruturante Móvel'!$M:$M,$B10,'Estruturante Móvel'!$C:$C,"&lt;&gt;PREVISTO",'Estruturante Móvel'!$G:$G,KB$4,'Estruturante Móvel'!$L:$L,'CRONOGRAMA_CONST+MIGRACAO'!JR$9))</f>
        <v>0</v>
      </c>
      <c r="KD13" s="139">
        <f>(COUNTIFS('Estruturante Móvel'!$M:$M,$B13,'Estruturante Móvel'!$AM:$AM,KD$4))-(COUNTIFS('Estruturante Móvel'!$M:$M,$B13,'Estruturante Móvel'!$AM:$AM,KD$4,'Estruturante Móvel'!$AQ:$AQ,"REPARO FO"))</f>
        <v>0</v>
      </c>
      <c r="KE13" s="140">
        <f>(COUNTIFS('Estruturante Móvel'!$M:$M,$B10,'Estruturante Móvel'!$C:$C,"&lt;&gt;PREVISTO",'Estruturante Móvel'!$G:$G,KD$4,'Estruturante Móvel'!$L:$L,'CRONOGRAMA_CONST+MIGRACAO'!JT$9))</f>
        <v>0</v>
      </c>
      <c r="KF13" s="139">
        <f>(COUNTIFS('Estruturante Móvel'!$M:$M,$B13,'Estruturante Móvel'!$AM:$AM,KF$4))-(COUNTIFS('Estruturante Móvel'!$M:$M,$B13,'Estruturante Móvel'!$AM:$AM,KF$4,'Estruturante Móvel'!$AQ:$AQ,"REPARO FO"))</f>
        <v>0</v>
      </c>
      <c r="KG13" s="140">
        <f>(COUNTIFS('Estruturante Móvel'!$M:$M,$B10,'Estruturante Móvel'!$C:$C,"&lt;&gt;PREVISTO",'Estruturante Móvel'!$G:$G,KF$4,'Estruturante Móvel'!$L:$L,'CRONOGRAMA_CONST+MIGRACAO'!JV$9))</f>
        <v>0</v>
      </c>
      <c r="KH13" s="139">
        <f>(COUNTIFS('Estruturante Móvel'!$M:$M,$B13,'Estruturante Móvel'!$AM:$AM,KH$4))-(COUNTIFS('Estruturante Móvel'!$M:$M,$B13,'Estruturante Móvel'!$AM:$AM,KH$4,'Estruturante Móvel'!$AQ:$AQ,"REPARO FO"))</f>
        <v>0</v>
      </c>
      <c r="KI13" s="140">
        <f>(COUNTIFS('Estruturante Móvel'!$M:$M,$B10,'Estruturante Móvel'!$C:$C,"&lt;&gt;PREVISTO",'Estruturante Móvel'!$G:$G,KH$4,'Estruturante Móvel'!$L:$L,'CRONOGRAMA_CONST+MIGRACAO'!JX$9))</f>
        <v>0</v>
      </c>
      <c r="KJ13" s="139">
        <f>(COUNTIFS('Estruturante Móvel'!$M:$M,$B13,'Estruturante Móvel'!$AM:$AM,KJ$4))-(COUNTIFS('Estruturante Móvel'!$M:$M,$B13,'Estruturante Móvel'!$AM:$AM,KJ$4,'Estruturante Móvel'!$AQ:$AQ,"REPARO FO"))</f>
        <v>0</v>
      </c>
      <c r="KK13" s="140">
        <f>(COUNTIFS('Estruturante Móvel'!$M:$M,$B10,'Estruturante Móvel'!$C:$C,"&lt;&gt;PREVISTO",'Estruturante Móvel'!$G:$G,KJ$4,'Estruturante Móvel'!$L:$L,'CRONOGRAMA_CONST+MIGRACAO'!JZ$9))</f>
        <v>0</v>
      </c>
      <c r="KL13" s="139">
        <f>(COUNTIFS('Estruturante Móvel'!$M:$M,$B13,'Estruturante Móvel'!$AM:$AM,KL$4))-(COUNTIFS('Estruturante Móvel'!$M:$M,$B13,'Estruturante Móvel'!$AM:$AM,KL$4,'Estruturante Móvel'!$AQ:$AQ,"REPARO FO"))</f>
        <v>0</v>
      </c>
      <c r="KM13" s="140">
        <f>(COUNTIFS('Estruturante Móvel'!$M:$M,$B10,'Estruturante Móvel'!$C:$C,"&lt;&gt;PREVISTO",'Estruturante Móvel'!$G:$G,KL$4,'Estruturante Móvel'!$L:$L,'CRONOGRAMA_CONST+MIGRACAO'!KB$9))</f>
        <v>0</v>
      </c>
      <c r="KN13" s="139">
        <f>(COUNTIFS('Estruturante Móvel'!$M:$M,$B13,'Estruturante Móvel'!$AM:$AM,KN$4))-(COUNTIFS('Estruturante Móvel'!$M:$M,$B13,'Estruturante Móvel'!$AM:$AM,KN$4,'Estruturante Móvel'!$AQ:$AQ,"REPARO FO"))</f>
        <v>0</v>
      </c>
      <c r="KO13" s="140">
        <f>(COUNTIFS('Estruturante Móvel'!$M:$M,$B10,'Estruturante Móvel'!$C:$C,"&lt;&gt;PREVISTO",'Estruturante Móvel'!$G:$G,KN$4,'Estruturante Móvel'!$L:$L,'CRONOGRAMA_CONST+MIGRACAO'!KD$9))</f>
        <v>0</v>
      </c>
      <c r="KP13" s="139">
        <f>(COUNTIFS('Estruturante Móvel'!$M:$M,$B13,'Estruturante Móvel'!$AM:$AM,KP$4))-(COUNTIFS('Estruturante Móvel'!$M:$M,$B13,'Estruturante Móvel'!$AM:$AM,KP$4,'Estruturante Móvel'!$AQ:$AQ,"REPARO FO"))</f>
        <v>0</v>
      </c>
      <c r="KQ13" s="140">
        <f>(COUNTIFS('Estruturante Móvel'!$M:$M,$B10,'Estruturante Móvel'!$C:$C,"&lt;&gt;PREVISTO",'Estruturante Móvel'!$G:$G,KP$4,'Estruturante Móvel'!$L:$L,'CRONOGRAMA_CONST+MIGRACAO'!KF$9))</f>
        <v>0</v>
      </c>
      <c r="KR13" s="139">
        <f>(COUNTIFS('Estruturante Móvel'!$M:$M,$B13,'Estruturante Móvel'!$AM:$AM,KR$4))-(COUNTIFS('Estruturante Móvel'!$M:$M,$B13,'Estruturante Móvel'!$AM:$AM,KR$4,'Estruturante Móvel'!$AQ:$AQ,"REPARO FO"))</f>
        <v>0</v>
      </c>
      <c r="KS13" s="140">
        <f>(COUNTIFS('Estruturante Móvel'!$M:$M,$B10,'Estruturante Móvel'!$C:$C,"&lt;&gt;PREVISTO",'Estruturante Móvel'!$G:$G,KR$4,'Estruturante Móvel'!$L:$L,'CRONOGRAMA_CONST+MIGRACAO'!KH$9))</f>
        <v>0</v>
      </c>
      <c r="KT13" s="139">
        <f>(COUNTIFS('Estruturante Móvel'!$M:$M,$B13,'Estruturante Móvel'!$AM:$AM,KT$4))-(COUNTIFS('Estruturante Móvel'!$M:$M,$B13,'Estruturante Móvel'!$AM:$AM,KT$4,'Estruturante Móvel'!$AQ:$AQ,"REPARO FO"))</f>
        <v>0</v>
      </c>
      <c r="KU13" s="140">
        <f>(COUNTIFS('Estruturante Móvel'!$M:$M,$B10,'Estruturante Móvel'!$C:$C,"&lt;&gt;PREVISTO",'Estruturante Móvel'!$G:$G,KT$4,'Estruturante Móvel'!$L:$L,'CRONOGRAMA_CONST+MIGRACAO'!KJ$9))</f>
        <v>0</v>
      </c>
      <c r="KV13" s="139">
        <f>(COUNTIFS('Estruturante Móvel'!$M:$M,$B13,'Estruturante Móvel'!$AM:$AM,KV$4))-(COUNTIFS('Estruturante Móvel'!$M:$M,$B13,'Estruturante Móvel'!$AM:$AM,KV$4,'Estruturante Móvel'!$AQ:$AQ,"REPARO FO"))</f>
        <v>0</v>
      </c>
      <c r="KW13" s="140">
        <f>(COUNTIFS('Estruturante Móvel'!$M:$M,$B10,'Estruturante Móvel'!$C:$C,"&lt;&gt;PREVISTO",'Estruturante Móvel'!$G:$G,KV$4,'Estruturante Móvel'!$L:$L,'CRONOGRAMA_CONST+MIGRACAO'!KL$9))</f>
        <v>0</v>
      </c>
      <c r="KX13" s="139">
        <f>(COUNTIFS('Estruturante Móvel'!$M:$M,$B13,'Estruturante Móvel'!$AM:$AM,KX$4))-(COUNTIFS('Estruturante Móvel'!$M:$M,$B13,'Estruturante Móvel'!$AM:$AM,KX$4,'Estruturante Móvel'!$AQ:$AQ,"REPARO FO"))</f>
        <v>0</v>
      </c>
      <c r="KY13" s="140">
        <f>(COUNTIFS('Estruturante Móvel'!$M:$M,$B10,'Estruturante Móvel'!$C:$C,"&lt;&gt;PREVISTO",'Estruturante Móvel'!$G:$G,KX$4,'Estruturante Móvel'!$L:$L,'CRONOGRAMA_CONST+MIGRACAO'!KN$9))</f>
        <v>0</v>
      </c>
      <c r="KZ13" s="139">
        <f>(COUNTIFS('Estruturante Móvel'!$M:$M,$B13,'Estruturante Móvel'!$AM:$AM,KZ$4))-(COUNTIFS('Estruturante Móvel'!$M:$M,$B13,'Estruturante Móvel'!$AM:$AM,KZ$4,'Estruturante Móvel'!$AQ:$AQ,"REPARO FO"))</f>
        <v>0</v>
      </c>
      <c r="LA13" s="140">
        <f>(COUNTIFS('Estruturante Móvel'!$M:$M,$B10,'Estruturante Móvel'!$C:$C,"&lt;&gt;PREVISTO",'Estruturante Móvel'!$G:$G,KZ$4,'Estruturante Móvel'!$L:$L,'CRONOGRAMA_CONST+MIGRACAO'!KP$9))</f>
        <v>0</v>
      </c>
      <c r="LB13" s="139">
        <f>(COUNTIFS('Estruturante Móvel'!$M:$M,$B13,'Estruturante Móvel'!$AM:$AM,LB$4))-(COUNTIFS('Estruturante Móvel'!$M:$M,$B13,'Estruturante Móvel'!$AM:$AM,LB$4,'Estruturante Móvel'!$AQ:$AQ,"REPARO FO"))</f>
        <v>0</v>
      </c>
      <c r="LC13" s="140">
        <f>(COUNTIFS('Estruturante Móvel'!$M:$M,$B10,'Estruturante Móvel'!$C:$C,"&lt;&gt;PREVISTO",'Estruturante Móvel'!$G:$G,LB$4,'Estruturante Móvel'!$L:$L,'CRONOGRAMA_CONST+MIGRACAO'!KR$9))</f>
        <v>0</v>
      </c>
      <c r="LD13" s="139">
        <f>(COUNTIFS('Estruturante Móvel'!$M:$M,$B13,'Estruturante Móvel'!$AM:$AM,LD$4))-(COUNTIFS('Estruturante Móvel'!$M:$M,$B13,'Estruturante Móvel'!$AM:$AM,LD$4,'Estruturante Móvel'!$AQ:$AQ,"REPARO FO"))</f>
        <v>0</v>
      </c>
      <c r="LE13" s="140">
        <f>(COUNTIFS('Estruturante Móvel'!$M:$M,$B10,'Estruturante Móvel'!$C:$C,"&lt;&gt;PREVISTO",'Estruturante Móvel'!$G:$G,LD$4,'Estruturante Móvel'!$L:$L,'CRONOGRAMA_CONST+MIGRACAO'!KT$9))</f>
        <v>0</v>
      </c>
      <c r="LF13" s="139">
        <f>(COUNTIFS('Estruturante Móvel'!$M:$M,$B13,'Estruturante Móvel'!$AM:$AM,LF$4))-(COUNTIFS('Estruturante Móvel'!$M:$M,$B13,'Estruturante Móvel'!$AM:$AM,LF$4,'Estruturante Móvel'!$AQ:$AQ,"REPARO FO"))</f>
        <v>0</v>
      </c>
      <c r="LG13" s="140">
        <f>(COUNTIFS('Estruturante Móvel'!$M:$M,$B10,'Estruturante Móvel'!$C:$C,"&lt;&gt;PREVISTO",'Estruturante Móvel'!$G:$G,LF$4,'Estruturante Móvel'!$L:$L,'CRONOGRAMA_CONST+MIGRACAO'!KV$9))</f>
        <v>0</v>
      </c>
      <c r="LH13" s="139">
        <f>(COUNTIFS('Estruturante Móvel'!$M:$M,$B13,'Estruturante Móvel'!$AM:$AM,LH$4))-(COUNTIFS('Estruturante Móvel'!$M:$M,$B13,'Estruturante Móvel'!$AM:$AM,LH$4,'Estruturante Móvel'!$AQ:$AQ,"REPARO FO"))</f>
        <v>0</v>
      </c>
      <c r="LI13" s="140">
        <f>(COUNTIFS('Estruturante Móvel'!$M:$M,$B10,'Estruturante Móvel'!$C:$C,"&lt;&gt;PREVISTO",'Estruturante Móvel'!$G:$G,LH$4,'Estruturante Móvel'!$L:$L,'CRONOGRAMA_CONST+MIGRACAO'!KX$9))</f>
        <v>0</v>
      </c>
      <c r="LJ13" s="139">
        <f>(COUNTIFS('Estruturante Móvel'!$M:$M,$B13,'Estruturante Móvel'!$AM:$AM,LJ$4))-(COUNTIFS('Estruturante Móvel'!$M:$M,$B13,'Estruturante Móvel'!$AM:$AM,LJ$4,'Estruturante Móvel'!$AQ:$AQ,"REPARO FO"))</f>
        <v>0</v>
      </c>
      <c r="LK13" s="140">
        <f>(COUNTIFS('Estruturante Móvel'!$M:$M,$B10,'Estruturante Móvel'!$C:$C,"&lt;&gt;PREVISTO",'Estruturante Móvel'!$G:$G,LJ$4,'Estruturante Móvel'!$L:$L,'CRONOGRAMA_CONST+MIGRACAO'!KZ$9))</f>
        <v>0</v>
      </c>
      <c r="LL13" s="139">
        <f>(COUNTIFS('Estruturante Móvel'!$M:$M,$B13,'Estruturante Móvel'!$AM:$AM,LL$4))-(COUNTIFS('Estruturante Móvel'!$M:$M,$B13,'Estruturante Móvel'!$AM:$AM,LL$4,'Estruturante Móvel'!$AQ:$AQ,"REPARO FO"))</f>
        <v>0</v>
      </c>
      <c r="LM13" s="140">
        <f>(COUNTIFS('Estruturante Móvel'!$M:$M,$B10,'Estruturante Móvel'!$C:$C,"&lt;&gt;PREVISTO",'Estruturante Móvel'!$G:$G,LL$4,'Estruturante Móvel'!$L:$L,'CRONOGRAMA_CONST+MIGRACAO'!LB$9))</f>
        <v>0</v>
      </c>
      <c r="LN13" s="139">
        <f>(COUNTIFS('Estruturante Móvel'!$M:$M,$B13,'Estruturante Móvel'!$AM:$AM,LN$4))-(COUNTIFS('Estruturante Móvel'!$M:$M,$B13,'Estruturante Móvel'!$AM:$AM,LN$4,'Estruturante Móvel'!$AQ:$AQ,"REPARO FO"))</f>
        <v>0</v>
      </c>
      <c r="LO13" s="140">
        <f>(COUNTIFS('Estruturante Móvel'!$M:$M,$B10,'Estruturante Móvel'!$C:$C,"&lt;&gt;PREVISTO",'Estruturante Móvel'!$G:$G,LN$4,'Estruturante Móvel'!$L:$L,'CRONOGRAMA_CONST+MIGRACAO'!LD$9))</f>
        <v>0</v>
      </c>
      <c r="LP13" s="139">
        <f>(COUNTIFS('Estruturante Móvel'!$M:$M,$B13,'Estruturante Móvel'!$AM:$AM,LP$4))-(COUNTIFS('Estruturante Móvel'!$M:$M,$B13,'Estruturante Móvel'!$AM:$AM,LP$4,'Estruturante Móvel'!$AQ:$AQ,"REPARO FO"))</f>
        <v>0</v>
      </c>
      <c r="LQ13" s="140">
        <f>(COUNTIFS('Estruturante Móvel'!$M:$M,$B10,'Estruturante Móvel'!$C:$C,"&lt;&gt;PREVISTO",'Estruturante Móvel'!$G:$G,LP$4,'Estruturante Móvel'!$L:$L,'CRONOGRAMA_CONST+MIGRACAO'!LF$9))</f>
        <v>0</v>
      </c>
      <c r="LR13" s="139">
        <f>(COUNTIFS('Estruturante Móvel'!$M:$M,$B13,'Estruturante Móvel'!$AM:$AM,LR$4))-(COUNTIFS('Estruturante Móvel'!$M:$M,$B13,'Estruturante Móvel'!$AM:$AM,LR$4,'Estruturante Móvel'!$AQ:$AQ,"REPARO FO"))</f>
        <v>0</v>
      </c>
      <c r="LS13" s="140">
        <f>(COUNTIFS('Estruturante Móvel'!$M:$M,$B10,'Estruturante Móvel'!$C:$C,"&lt;&gt;PREVISTO",'Estruturante Móvel'!$G:$G,LR$4,'Estruturante Móvel'!$L:$L,'CRONOGRAMA_CONST+MIGRACAO'!LH$9))</f>
        <v>0</v>
      </c>
      <c r="LT13" s="139">
        <f>(COUNTIFS('Estruturante Móvel'!$M:$M,$B13,'Estruturante Móvel'!$AM:$AM,LT$4))-(COUNTIFS('Estruturante Móvel'!$M:$M,$B13,'Estruturante Móvel'!$AM:$AM,LT$4,'Estruturante Móvel'!$AQ:$AQ,"REPARO FO"))</f>
        <v>0</v>
      </c>
      <c r="LU13" s="140">
        <f>(COUNTIFS('Estruturante Móvel'!$M:$M,$B10,'Estruturante Móvel'!$C:$C,"&lt;&gt;PREVISTO",'Estruturante Móvel'!$G:$G,LT$4,'Estruturante Móvel'!$L:$L,'CRONOGRAMA_CONST+MIGRACAO'!LJ$9))</f>
        <v>0</v>
      </c>
      <c r="LV13" s="139">
        <f>(COUNTIFS('Estruturante Móvel'!$M:$M,$B13,'Estruturante Móvel'!$AM:$AM,LV$4))-(COUNTIFS('Estruturante Móvel'!$M:$M,$B13,'Estruturante Móvel'!$AM:$AM,LV$4,'Estruturante Móvel'!$AQ:$AQ,"REPARO FO"))</f>
        <v>0</v>
      </c>
      <c r="LW13" s="140">
        <f>(COUNTIFS('Estruturante Móvel'!$M:$M,$B10,'Estruturante Móvel'!$C:$C,"&lt;&gt;PREVISTO",'Estruturante Móvel'!$G:$G,LV$4,'Estruturante Móvel'!$L:$L,'CRONOGRAMA_CONST+MIGRACAO'!LL$9))</f>
        <v>0</v>
      </c>
      <c r="LX13" s="139">
        <f>(COUNTIFS('Estruturante Móvel'!$M:$M,$B13,'Estruturante Móvel'!$AM:$AM,LX$4))-(COUNTIFS('Estruturante Móvel'!$M:$M,$B13,'Estruturante Móvel'!$AM:$AM,LX$4,'Estruturante Móvel'!$AQ:$AQ,"REPARO FO"))</f>
        <v>0</v>
      </c>
      <c r="LY13" s="140">
        <f>(COUNTIFS('Estruturante Móvel'!$M:$M,$B10,'Estruturante Móvel'!$C:$C,"&lt;&gt;PREVISTO",'Estruturante Móvel'!$G:$G,LX$4,'Estruturante Móvel'!$L:$L,'CRONOGRAMA_CONST+MIGRACAO'!LN$9))</f>
        <v>0</v>
      </c>
      <c r="LZ13" s="139">
        <f>(COUNTIFS('Estruturante Móvel'!$M:$M,$B13,'Estruturante Móvel'!$AM:$AM,LZ$4))-(COUNTIFS('Estruturante Móvel'!$M:$M,$B13,'Estruturante Móvel'!$AM:$AM,LZ$4,'Estruturante Móvel'!$AQ:$AQ,"REPARO FO"))</f>
        <v>0</v>
      </c>
      <c r="MA13" s="140">
        <f>(COUNTIFS('Estruturante Móvel'!$M:$M,$B10,'Estruturante Móvel'!$C:$C,"&lt;&gt;PREVISTO",'Estruturante Móvel'!$G:$G,LZ$4,'Estruturante Móvel'!$L:$L,'CRONOGRAMA_CONST+MIGRACAO'!LP$9))</f>
        <v>0</v>
      </c>
      <c r="MB13" s="139">
        <f>(COUNTIFS('Estruturante Móvel'!$M:$M,$B13,'Estruturante Móvel'!$AM:$AM,MB$4))-(COUNTIFS('Estruturante Móvel'!$M:$M,$B13,'Estruturante Móvel'!$AM:$AM,MB$4,'Estruturante Móvel'!$AQ:$AQ,"REPARO FO"))</f>
        <v>0</v>
      </c>
      <c r="MC13" s="140">
        <f>(COUNTIFS('Estruturante Móvel'!$M:$M,$B10,'Estruturante Móvel'!$C:$C,"&lt;&gt;PREVISTO",'Estruturante Móvel'!$G:$G,MB$4,'Estruturante Móvel'!$L:$L,'CRONOGRAMA_CONST+MIGRACAO'!LR$9))</f>
        <v>0</v>
      </c>
      <c r="MD13" s="139">
        <f>(COUNTIFS('Estruturante Móvel'!$M:$M,$B13,'Estruturante Móvel'!$AM:$AM,MD$4))-(COUNTIFS('Estruturante Móvel'!$M:$M,$B13,'Estruturante Móvel'!$AM:$AM,MD$4,'Estruturante Móvel'!$AQ:$AQ,"REPARO FO"))</f>
        <v>0</v>
      </c>
      <c r="ME13" s="140">
        <f>(COUNTIFS('Estruturante Móvel'!$M:$M,$B10,'Estruturante Móvel'!$C:$C,"&lt;&gt;PREVISTO",'Estruturante Móvel'!$G:$G,MD$4,'Estruturante Móvel'!$L:$L,'CRONOGRAMA_CONST+MIGRACAO'!LT$9))</f>
        <v>0</v>
      </c>
      <c r="MF13" s="139">
        <f>(COUNTIFS('Estruturante Móvel'!$M:$M,$B13,'Estruturante Móvel'!$AM:$AM,MF$4))-(COUNTIFS('Estruturante Móvel'!$M:$M,$B13,'Estruturante Móvel'!$AM:$AM,MF$4,'Estruturante Móvel'!$AQ:$AQ,"REPARO FO"))</f>
        <v>0</v>
      </c>
      <c r="MG13" s="140">
        <f>(COUNTIFS('Estruturante Móvel'!$M:$M,$B10,'Estruturante Móvel'!$C:$C,"&lt;&gt;PREVISTO",'Estruturante Móvel'!$G:$G,MF$4,'Estruturante Móvel'!$L:$L,'CRONOGRAMA_CONST+MIGRACAO'!LV$9))</f>
        <v>0</v>
      </c>
      <c r="MH13" s="139">
        <f>(COUNTIFS('Estruturante Móvel'!$M:$M,$B13,'Estruturante Móvel'!$AM:$AM,MH$4))-(COUNTIFS('Estruturante Móvel'!$M:$M,$B13,'Estruturante Móvel'!$AM:$AM,MH$4,'Estruturante Móvel'!$AQ:$AQ,"REPARO FO"))</f>
        <v>0</v>
      </c>
      <c r="MI13" s="140">
        <f>(COUNTIFS('Estruturante Móvel'!$M:$M,$B10,'Estruturante Móvel'!$C:$C,"&lt;&gt;PREVISTO",'Estruturante Móvel'!$G:$G,MH$4,'Estruturante Móvel'!$L:$L,'CRONOGRAMA_CONST+MIGRACAO'!LX$9))</f>
        <v>0</v>
      </c>
      <c r="MJ13" s="139">
        <f>(COUNTIFS('Estruturante Móvel'!$M:$M,$B13,'Estruturante Móvel'!$AM:$AM,MJ$4))-(COUNTIFS('Estruturante Móvel'!$M:$M,$B13,'Estruturante Móvel'!$AM:$AM,MJ$4,'Estruturante Móvel'!$AQ:$AQ,"REPARO FO"))</f>
        <v>0</v>
      </c>
      <c r="MK13" s="140">
        <f>(COUNTIFS('Estruturante Móvel'!$M:$M,$B10,'Estruturante Móvel'!$C:$C,"&lt;&gt;PREVISTO",'Estruturante Móvel'!$G:$G,MJ$4,'Estruturante Móvel'!$L:$L,'CRONOGRAMA_CONST+MIGRACAO'!LZ$9))</f>
        <v>0</v>
      </c>
      <c r="ML13" s="139">
        <f>(COUNTIFS('Estruturante Móvel'!$M:$M,$B13,'Estruturante Móvel'!$AM:$AM,ML$4))-(COUNTIFS('Estruturante Móvel'!$M:$M,$B13,'Estruturante Móvel'!$AM:$AM,ML$4,'Estruturante Móvel'!$AQ:$AQ,"REPARO FO"))</f>
        <v>0</v>
      </c>
      <c r="MM13" s="140">
        <f>(COUNTIFS('Estruturante Móvel'!$M:$M,$B10,'Estruturante Móvel'!$C:$C,"&lt;&gt;PREVISTO",'Estruturante Móvel'!$G:$G,ML$4,'Estruturante Móvel'!$L:$L,'CRONOGRAMA_CONST+MIGRACAO'!MB$9))</f>
        <v>0</v>
      </c>
      <c r="MN13" s="139">
        <f>(COUNTIFS('Estruturante Móvel'!$M:$M,$B13,'Estruturante Móvel'!$AM:$AM,MN$4))-(COUNTIFS('Estruturante Móvel'!$M:$M,$B13,'Estruturante Móvel'!$AM:$AM,MN$4,'Estruturante Móvel'!$AQ:$AQ,"REPARO FO"))</f>
        <v>0</v>
      </c>
      <c r="MO13" s="140">
        <f>(COUNTIFS('Estruturante Móvel'!$M:$M,$B10,'Estruturante Móvel'!$C:$C,"&lt;&gt;PREVISTO",'Estruturante Móvel'!$G:$G,MN$4,'Estruturante Móvel'!$L:$L,'CRONOGRAMA_CONST+MIGRACAO'!MD$9))</f>
        <v>0</v>
      </c>
      <c r="MP13" s="139">
        <f>(COUNTIFS('Estruturante Móvel'!$M:$M,$B13,'Estruturante Móvel'!$AM:$AM,MP$4))-(COUNTIFS('Estruturante Móvel'!$M:$M,$B13,'Estruturante Móvel'!$AM:$AM,MP$4,'Estruturante Móvel'!$AQ:$AQ,"REPARO FO"))</f>
        <v>0</v>
      </c>
      <c r="MQ13" s="140">
        <f>(COUNTIFS('Estruturante Móvel'!$M:$M,$B10,'Estruturante Móvel'!$C:$C,"&lt;&gt;PREVISTO",'Estruturante Móvel'!$G:$G,MP$4,'Estruturante Móvel'!$L:$L,'CRONOGRAMA_CONST+MIGRACAO'!MF$9))</f>
        <v>0</v>
      </c>
      <c r="MR13" s="139">
        <f>(COUNTIFS('Estruturante Móvel'!$M:$M,$B13,'Estruturante Móvel'!$AM:$AM,MR$4))-(COUNTIFS('Estruturante Móvel'!$M:$M,$B13,'Estruturante Móvel'!$AM:$AM,MR$4,'Estruturante Móvel'!$AQ:$AQ,"REPARO FO"))</f>
        <v>0</v>
      </c>
      <c r="MS13" s="140">
        <f>(COUNTIFS('Estruturante Móvel'!$M:$M,$B10,'Estruturante Móvel'!$C:$C,"&lt;&gt;PREVISTO",'Estruturante Móvel'!$G:$G,MR$4,'Estruturante Móvel'!$L:$L,'CRONOGRAMA_CONST+MIGRACAO'!MH$9))</f>
        <v>0</v>
      </c>
      <c r="MT13" s="139">
        <f>(COUNTIFS('Estruturante Móvel'!$M:$M,$B13,'Estruturante Móvel'!$AM:$AM,MT$4))-(COUNTIFS('Estruturante Móvel'!$M:$M,$B13,'Estruturante Móvel'!$AM:$AM,MT$4,'Estruturante Móvel'!$AQ:$AQ,"REPARO FO"))</f>
        <v>0</v>
      </c>
      <c r="MU13" s="140">
        <f>(COUNTIFS('Estruturante Móvel'!$M:$M,$B10,'Estruturante Móvel'!$C:$C,"&lt;&gt;PREVISTO",'Estruturante Móvel'!$G:$G,MT$4,'Estruturante Móvel'!$L:$L,'CRONOGRAMA_CONST+MIGRACAO'!MJ$9))</f>
        <v>0</v>
      </c>
      <c r="MV13" s="139">
        <f>(COUNTIFS('Estruturante Móvel'!$M:$M,$B13,'Estruturante Móvel'!$AM:$AM,MV$4))-(COUNTIFS('Estruturante Móvel'!$M:$M,$B13,'Estruturante Móvel'!$AM:$AM,MV$4,'Estruturante Móvel'!$AQ:$AQ,"REPARO FO"))</f>
        <v>0</v>
      </c>
      <c r="MW13" s="140">
        <f>(COUNTIFS('Estruturante Móvel'!$M:$M,$B10,'Estruturante Móvel'!$C:$C,"&lt;&gt;PREVISTO",'Estruturante Móvel'!$G:$G,MV$4,'Estruturante Móvel'!$L:$L,'CRONOGRAMA_CONST+MIGRACAO'!ML$9))</f>
        <v>0</v>
      </c>
      <c r="MX13" s="139">
        <f>(COUNTIFS('Estruturante Móvel'!$M:$M,$B13,'Estruturante Móvel'!$AM:$AM,MX$4))-(COUNTIFS('Estruturante Móvel'!$M:$M,$B13,'Estruturante Móvel'!$AM:$AM,MX$4,'Estruturante Móvel'!$AQ:$AQ,"REPARO FO"))</f>
        <v>0</v>
      </c>
      <c r="MY13" s="140">
        <f>(COUNTIFS('Estruturante Móvel'!$M:$M,$B10,'Estruturante Móvel'!$C:$C,"&lt;&gt;PREVISTO",'Estruturante Móvel'!$G:$G,MX$4,'Estruturante Móvel'!$L:$L,'CRONOGRAMA_CONST+MIGRACAO'!MN$9))</f>
        <v>0</v>
      </c>
      <c r="MZ13" s="139">
        <f>(COUNTIFS('Estruturante Móvel'!$M:$M,$B13,'Estruturante Móvel'!$AM:$AM,MZ$4))-(COUNTIFS('Estruturante Móvel'!$M:$M,$B13,'Estruturante Móvel'!$AM:$AM,MZ$4,'Estruturante Móvel'!$AQ:$AQ,"REPARO FO"))</f>
        <v>0</v>
      </c>
      <c r="NA13" s="140">
        <f>(COUNTIFS('Estruturante Móvel'!$M:$M,$B10,'Estruturante Móvel'!$C:$C,"&lt;&gt;PREVISTO",'Estruturante Móvel'!$G:$G,MZ$4,'Estruturante Móvel'!$L:$L,'CRONOGRAMA_CONST+MIGRACAO'!MP$9))</f>
        <v>0</v>
      </c>
      <c r="NB13" s="139">
        <f>(COUNTIFS('Estruturante Móvel'!$M:$M,$B13,'Estruturante Móvel'!$AM:$AM,NB$4))-(COUNTIFS('Estruturante Móvel'!$M:$M,$B13,'Estruturante Móvel'!$AM:$AM,NB$4,'Estruturante Móvel'!$AQ:$AQ,"REPARO FO"))</f>
        <v>0</v>
      </c>
      <c r="NC13" s="140">
        <f>(COUNTIFS('Estruturante Móvel'!$M:$M,$B10,'Estruturante Móvel'!$C:$C,"&lt;&gt;PREVISTO",'Estruturante Móvel'!$G:$G,NB$4,'Estruturante Móvel'!$L:$L,'CRONOGRAMA_CONST+MIGRACAO'!MR$9))</f>
        <v>0</v>
      </c>
      <c r="ND13" s="139">
        <f>(COUNTIFS('Estruturante Móvel'!$M:$M,$B13,'Estruturante Móvel'!$AM:$AM,ND$4))-(COUNTIFS('Estruturante Móvel'!$M:$M,$B13,'Estruturante Móvel'!$AM:$AM,ND$4,'Estruturante Móvel'!$AQ:$AQ,"REPARO FO"))</f>
        <v>0</v>
      </c>
      <c r="NE13" s="140">
        <f>(COUNTIFS('Estruturante Móvel'!$M:$M,$B10,'Estruturante Móvel'!$C:$C,"&lt;&gt;PREVISTO",'Estruturante Móvel'!$G:$G,ND$4,'Estruturante Móvel'!$L:$L,'CRONOGRAMA_CONST+MIGRACAO'!MT$9))</f>
        <v>0</v>
      </c>
      <c r="NF13" s="139">
        <f>(COUNTIFS('Estruturante Móvel'!$M:$M,$B13,'Estruturante Móvel'!$AM:$AM,NF$4))-(COUNTIFS('Estruturante Móvel'!$M:$M,$B13,'Estruturante Móvel'!$AM:$AM,NF$4,'Estruturante Móvel'!$AQ:$AQ,"REPARO FO"))</f>
        <v>0</v>
      </c>
      <c r="NG13" s="140">
        <f>(COUNTIFS('Estruturante Móvel'!$M:$M,$B10,'Estruturante Móvel'!$C:$C,"&lt;&gt;PREVISTO",'Estruturante Móvel'!$G:$G,NF$4,'Estruturante Móvel'!$L:$L,'CRONOGRAMA_CONST+MIGRACAO'!MV$9))</f>
        <v>0</v>
      </c>
      <c r="NH13" s="139">
        <f>(COUNTIFS('Estruturante Móvel'!$M:$M,$B13,'Estruturante Móvel'!$AM:$AM,NH$4))-(COUNTIFS('Estruturante Móvel'!$M:$M,$B13,'Estruturante Móvel'!$AM:$AM,NH$4,'Estruturante Móvel'!$AQ:$AQ,"REPARO FO"))</f>
        <v>0</v>
      </c>
      <c r="NI13" s="140">
        <f>(COUNTIFS('Estruturante Móvel'!$M:$M,$B10,'Estruturante Móvel'!$C:$C,"&lt;&gt;PREVISTO",'Estruturante Móvel'!$G:$G,NH$4,'Estruturante Móvel'!$L:$L,'CRONOGRAMA_CONST+MIGRACAO'!MX$9))</f>
        <v>0</v>
      </c>
    </row>
    <row r="14" spans="1:373" collapsed="1">
      <c r="A14">
        <v>3</v>
      </c>
      <c r="B14" s="206" t="s">
        <v>448</v>
      </c>
      <c r="C14" s="164" t="s">
        <v>186</v>
      </c>
      <c r="D14" s="164">
        <f>COUNTIFS('Estruturante Móvel'!$M:$M,B14)</f>
        <v>45</v>
      </c>
      <c r="E14" s="164">
        <f>(COUNTIFS('Estruturante Móvel'!$M:$M,B14,'Estruturante Móvel'!$C:$C,"&lt;&gt;PREVISTO"))</f>
        <v>43</v>
      </c>
      <c r="F14" s="165">
        <f>(COUNTIFS('Estruturante Móvel'!$M:$M,B14,'Estruturante Móvel'!$C:$C,"PREVISTO"))</f>
        <v>2</v>
      </c>
      <c r="G14" s="165" t="str">
        <f>VLOOKUP(B14,'Estruturante Móvel'!M:X,12,0)</f>
        <v>TELEMONT MG</v>
      </c>
      <c r="H14" s="165" t="str">
        <f t="shared" si="378"/>
        <v>Construção</v>
      </c>
      <c r="I14" s="166">
        <v>45597</v>
      </c>
      <c r="J14" s="160">
        <f t="shared" si="379"/>
        <v>0.9555555555555556</v>
      </c>
      <c r="K14" s="157">
        <f t="shared" si="380"/>
        <v>43</v>
      </c>
      <c r="L14" s="139">
        <f>(COUNTIFS('Estruturante Móvel'!$M:$M,$B14,'Estruturante Móvel'!$AM:$AM,L$4))</f>
        <v>0</v>
      </c>
      <c r="M14" s="140">
        <f>(COUNTIFS('Estruturante Móvel'!$M:$M,$B14,'Estruturante Móvel'!$C:$C,"&lt;&gt;PREVISTO",'Estruturante Móvel'!$G:$G,L$4))</f>
        <v>0</v>
      </c>
      <c r="N14" s="139">
        <f>(COUNTIFS('Estruturante Móvel'!$M:$M,$B14,'Estruturante Móvel'!$AM:$AM,N$4))</f>
        <v>0</v>
      </c>
      <c r="O14" s="140">
        <f>(COUNTIFS('Estruturante Móvel'!$M:$M,$B14,'Estruturante Móvel'!$C:$C,"&lt;&gt;PREVISTO",'Estruturante Móvel'!$G:$G,N$4))</f>
        <v>0</v>
      </c>
      <c r="P14" s="139">
        <f>(COUNTIFS('Estruturante Móvel'!$M:$M,$B14,'Estruturante Móvel'!$AM:$AM,P$4))</f>
        <v>0</v>
      </c>
      <c r="Q14" s="140">
        <f>(COUNTIFS('Estruturante Móvel'!$M:$M,$B14,'Estruturante Móvel'!$C:$C,"&lt;&gt;PREVISTO",'Estruturante Móvel'!$G:$G,P$4))</f>
        <v>2</v>
      </c>
      <c r="R14" s="139">
        <f>(COUNTIFS('Estruturante Móvel'!$M:$M,$B14,'Estruturante Móvel'!$AM:$AM,R$4))</f>
        <v>0</v>
      </c>
      <c r="S14" s="140">
        <f>(COUNTIFS('Estruturante Móvel'!$M:$M,$B14,'Estruturante Móvel'!$C:$C,"&lt;&gt;PREVISTO",'Estruturante Móvel'!$G:$G,R$4))</f>
        <v>2</v>
      </c>
      <c r="T14" s="139">
        <f>(COUNTIFS('Estruturante Móvel'!$M:$M,$B14,'Estruturante Móvel'!$AM:$AM,T$4))</f>
        <v>0</v>
      </c>
      <c r="U14" s="140">
        <f>(COUNTIFS('Estruturante Móvel'!$M:$M,$B14,'Estruturante Móvel'!$C:$C,"&lt;&gt;PREVISTO",'Estruturante Móvel'!$G:$G,T$4))</f>
        <v>1</v>
      </c>
      <c r="V14" s="139">
        <f>(COUNTIFS('Estruturante Móvel'!$M:$M,$B14,'Estruturante Móvel'!$AM:$AM,V$4))</f>
        <v>0</v>
      </c>
      <c r="W14" s="140">
        <f>(COUNTIFS('Estruturante Móvel'!$M:$M,$B14,'Estruturante Móvel'!$C:$C,"&lt;&gt;PREVISTO",'Estruturante Móvel'!$G:$G,V$4))</f>
        <v>2</v>
      </c>
      <c r="X14" s="139">
        <f>(COUNTIFS('Estruturante Móvel'!$M:$M,$B14,'Estruturante Móvel'!$AM:$AM,X$4))</f>
        <v>0</v>
      </c>
      <c r="Y14" s="140">
        <f>(COUNTIFS('Estruturante Móvel'!$M:$M,$B14,'Estruturante Móvel'!$C:$C,"&lt;&gt;PREVISTO",'Estruturante Móvel'!$G:$G,X$4))</f>
        <v>0</v>
      </c>
      <c r="Z14" s="139">
        <f>(COUNTIFS('Estruturante Móvel'!$M:$M,$B14,'Estruturante Móvel'!$AM:$AM,Z$4))</f>
        <v>0</v>
      </c>
      <c r="AA14" s="140">
        <f>(COUNTIFS('Estruturante Móvel'!$M:$M,$B14,'Estruturante Móvel'!$C:$C,"&lt;&gt;PREVISTO",'Estruturante Móvel'!$G:$G,Z$4))</f>
        <v>0</v>
      </c>
      <c r="AB14" s="139">
        <f>(COUNTIFS('Estruturante Móvel'!$M:$M,$B14,'Estruturante Móvel'!$AM:$AM,AB$4))</f>
        <v>0</v>
      </c>
      <c r="AC14" s="140">
        <f>(COUNTIFS('Estruturante Móvel'!$M:$M,$B14,'Estruturante Móvel'!$C:$C,"&lt;&gt;PREVISTO",'Estruturante Móvel'!$G:$G,AB$4))</f>
        <v>2</v>
      </c>
      <c r="AD14" s="139">
        <f>(COUNTIFS('Estruturante Móvel'!$M:$M,$B14,'Estruturante Móvel'!$AM:$AM,AD$4))</f>
        <v>0</v>
      </c>
      <c r="AE14" s="140">
        <f>(COUNTIFS('Estruturante Móvel'!$M:$M,$B14,'Estruturante Móvel'!$C:$C,"&lt;&gt;PREVISTO",'Estruturante Móvel'!$G:$G,AD$4))</f>
        <v>0</v>
      </c>
      <c r="AF14" s="139">
        <f>(COUNTIFS('Estruturante Móvel'!$M:$M,$B14,'Estruturante Móvel'!$AM:$AM,AF$4))</f>
        <v>0</v>
      </c>
      <c r="AG14" s="140">
        <f>(COUNTIFS('Estruturante Móvel'!$M:$M,$B14,'Estruturante Móvel'!$C:$C,"&lt;&gt;PREVISTO",'Estruturante Móvel'!$G:$G,AF$4))</f>
        <v>4</v>
      </c>
      <c r="AH14" s="139">
        <f>(COUNTIFS('Estruturante Móvel'!$M:$M,$B14,'Estruturante Móvel'!$AM:$AM,AH$4))</f>
        <v>0</v>
      </c>
      <c r="AI14" s="140">
        <f>(COUNTIFS('Estruturante Móvel'!$M:$M,$B14,'Estruturante Móvel'!$C:$C,"&lt;&gt;PREVISTO",'Estruturante Móvel'!$G:$G,AH$4))</f>
        <v>0</v>
      </c>
      <c r="AJ14" s="139">
        <f>(COUNTIFS('Estruturante Móvel'!$M:$M,$B14,'Estruturante Móvel'!$AM:$AM,AJ$4))</f>
        <v>0</v>
      </c>
      <c r="AK14" s="140">
        <f>(COUNTIFS('Estruturante Móvel'!$M:$M,$B14,'Estruturante Móvel'!$C:$C,"&lt;&gt;PREVISTO",'Estruturante Móvel'!$G:$G,AJ$4))</f>
        <v>0</v>
      </c>
      <c r="AL14" s="139">
        <f>(COUNTIFS('Estruturante Móvel'!$M:$M,$B14,'Estruturante Móvel'!$AM:$AM,AL$4))</f>
        <v>0</v>
      </c>
      <c r="AM14" s="140">
        <f>(COUNTIFS('Estruturante Móvel'!$M:$M,$B14,'Estruturante Móvel'!$C:$C,"&lt;&gt;PREVISTO",'Estruturante Móvel'!$G:$G,AL$4))</f>
        <v>0</v>
      </c>
      <c r="AN14" s="139">
        <f>(COUNTIFS('Estruturante Móvel'!$M:$M,$B14,'Estruturante Móvel'!$AM:$AM,AN$4))</f>
        <v>0</v>
      </c>
      <c r="AO14" s="140">
        <f>(COUNTIFS('Estruturante Móvel'!$M:$M,$B14,'Estruturante Móvel'!$C:$C,"&lt;&gt;PREVISTO",'Estruturante Móvel'!$G:$G,AN$4))</f>
        <v>0</v>
      </c>
      <c r="AP14" s="139">
        <f>(COUNTIFS('Estruturante Móvel'!$M:$M,$B14,'Estruturante Móvel'!$AM:$AM,AP$4))</f>
        <v>0</v>
      </c>
      <c r="AQ14" s="140">
        <f>(COUNTIFS('Estruturante Móvel'!$M:$M,$B14,'Estruturante Móvel'!$C:$C,"&lt;&gt;PREVISTO",'Estruturante Móvel'!$G:$G,AP$4))</f>
        <v>0</v>
      </c>
      <c r="AR14" s="139">
        <f>(COUNTIFS('Estruturante Móvel'!$M:$M,$B14,'Estruturante Móvel'!$AM:$AM,AR$4))</f>
        <v>0</v>
      </c>
      <c r="AS14" s="140">
        <f>(COUNTIFS('Estruturante Móvel'!$M:$M,$B14,'Estruturante Móvel'!$C:$C,"&lt;&gt;PREVISTO",'Estruturante Móvel'!$G:$G,AR$4))</f>
        <v>0</v>
      </c>
      <c r="AT14" s="139">
        <f>(COUNTIFS('Estruturante Móvel'!$M:$M,$B14,'Estruturante Móvel'!$AM:$AM,AT$4))</f>
        <v>0</v>
      </c>
      <c r="AU14" s="140">
        <f>(COUNTIFS('Estruturante Móvel'!$M:$M,$B14,'Estruturante Móvel'!$C:$C,"&lt;&gt;PREVISTO",'Estruturante Móvel'!$G:$G,AT$4))</f>
        <v>0</v>
      </c>
      <c r="AV14" s="139">
        <f>(COUNTIFS('Estruturante Móvel'!$M:$M,$B14,'Estruturante Móvel'!$AM:$AM,AV$4))</f>
        <v>0</v>
      </c>
      <c r="AW14" s="140">
        <f>(COUNTIFS('Estruturante Móvel'!$M:$M,$B14,'Estruturante Móvel'!$C:$C,"&lt;&gt;PREVISTO",'Estruturante Móvel'!$G:$G,AV$4))</f>
        <v>0</v>
      </c>
      <c r="AX14" s="139">
        <f>(COUNTIFS('Estruturante Móvel'!$M:$M,$B14,'Estruturante Móvel'!$AM:$AM,AX$4))</f>
        <v>0</v>
      </c>
      <c r="AY14" s="140">
        <f>(COUNTIFS('Estruturante Móvel'!$M:$M,$B14,'Estruturante Móvel'!$C:$C,"&lt;&gt;PREVISTO",'Estruturante Móvel'!$G:$G,AX$4))</f>
        <v>0</v>
      </c>
      <c r="AZ14" s="139">
        <f>(COUNTIFS('Estruturante Móvel'!$M:$M,$B14,'Estruturante Móvel'!$AM:$AM,AZ$4))</f>
        <v>0</v>
      </c>
      <c r="BA14" s="140">
        <f>(COUNTIFS('Estruturante Móvel'!$M:$M,$B14,'Estruturante Móvel'!$C:$C,"&lt;&gt;PREVISTO",'Estruturante Móvel'!$G:$G,AZ$4))</f>
        <v>0</v>
      </c>
      <c r="BB14" s="139">
        <f>(COUNTIFS('Estruturante Móvel'!$M:$M,$B14,'Estruturante Móvel'!$AM:$AM,BB$4))</f>
        <v>0</v>
      </c>
      <c r="BC14" s="140">
        <f>(COUNTIFS('Estruturante Móvel'!$M:$M,$B14,'Estruturante Móvel'!$C:$C,"&lt;&gt;PREVISTO",'Estruturante Móvel'!$G:$G,BB$4))</f>
        <v>0</v>
      </c>
      <c r="BD14" s="139">
        <f>(COUNTIFS('Estruturante Móvel'!$M:$M,$B14,'Estruturante Móvel'!$AM:$AM,BD$4))</f>
        <v>0</v>
      </c>
      <c r="BE14" s="140">
        <f>(COUNTIFS('Estruturante Móvel'!$M:$M,$B14,'Estruturante Móvel'!$C:$C,"&lt;&gt;PREVISTO",'Estruturante Móvel'!$G:$G,BD$4))</f>
        <v>0</v>
      </c>
      <c r="BF14" s="139">
        <f>(COUNTIFS('Estruturante Móvel'!$M:$M,$B14,'Estruturante Móvel'!$AM:$AM,BF$4))</f>
        <v>0</v>
      </c>
      <c r="BG14" s="140">
        <f>(COUNTIFS('Estruturante Móvel'!$M:$M,$B14,'Estruturante Móvel'!$C:$C,"&lt;&gt;PREVISTO",'Estruturante Móvel'!$G:$G,BF$4))</f>
        <v>0</v>
      </c>
      <c r="BH14" s="139">
        <f>(COUNTIFS('Estruturante Móvel'!$M:$M,$B14,'Estruturante Móvel'!$AM:$AM,BH$4))</f>
        <v>0</v>
      </c>
      <c r="BI14" s="140">
        <f>(COUNTIFS('Estruturante Móvel'!$M:$M,$B14,'Estruturante Móvel'!$C:$C,"&lt;&gt;PREVISTO",'Estruturante Móvel'!$G:$G,BH$4))</f>
        <v>0</v>
      </c>
      <c r="BJ14" s="139">
        <f>(COUNTIFS('Estruturante Móvel'!$M:$M,$B14,'Estruturante Móvel'!$AM:$AM,BJ$4))</f>
        <v>0</v>
      </c>
      <c r="BK14" s="140">
        <f>(COUNTIFS('Estruturante Móvel'!$M:$M,$B14,'Estruturante Móvel'!$C:$C,"&lt;&gt;PREVISTO",'Estruturante Móvel'!$G:$G,BJ$4))</f>
        <v>0</v>
      </c>
      <c r="BL14" s="139">
        <f>(COUNTIFS('Estruturante Móvel'!$M:$M,$B14,'Estruturante Móvel'!$AM:$AM,BL$4))</f>
        <v>0</v>
      </c>
      <c r="BM14" s="140">
        <f>(COUNTIFS('Estruturante Móvel'!$M:$M,$B14,'Estruturante Móvel'!$C:$C,"&lt;&gt;PREVISTO",'Estruturante Móvel'!$G:$G,BL$4))</f>
        <v>1</v>
      </c>
      <c r="BN14" s="139">
        <f>(COUNTIFS('Estruturante Móvel'!$M:$M,$B14,'Estruturante Móvel'!$AM:$AM,BN$4))</f>
        <v>0</v>
      </c>
      <c r="BO14" s="140">
        <f>(COUNTIFS('Estruturante Móvel'!$M:$M,$B14,'Estruturante Móvel'!$C:$C,"&lt;&gt;PREVISTO",'Estruturante Móvel'!$G:$G,BN$4))</f>
        <v>0</v>
      </c>
      <c r="BP14" s="139">
        <f>(COUNTIFS('Estruturante Móvel'!$M:$M,$B14,'Estruturante Móvel'!$AM:$AM,BP$4))</f>
        <v>0</v>
      </c>
      <c r="BQ14" s="140">
        <f>(COUNTIFS('Estruturante Móvel'!$M:$M,$B14,'Estruturante Móvel'!$C:$C,"&lt;&gt;PREVISTO",'Estruturante Móvel'!$G:$G,BP$4))</f>
        <v>0</v>
      </c>
      <c r="BR14" s="139">
        <f>(COUNTIFS('Estruturante Móvel'!$M:$M,$B14,'Estruturante Móvel'!$AM:$AM,BR$4))</f>
        <v>0</v>
      </c>
      <c r="BS14" s="140">
        <f>(COUNTIFS('Estruturante Móvel'!$M:$M,$B14,'Estruturante Móvel'!$C:$C,"&lt;&gt;PREVISTO",'Estruturante Móvel'!$G:$G,BR$4))</f>
        <v>0</v>
      </c>
      <c r="BT14" s="139">
        <f>(COUNTIFS('Estruturante Móvel'!$M:$M,$B14,'Estruturante Móvel'!$AM:$AM,BT$4))-(COUNTIFS('Estruturante Móvel'!$M:$M,$B14,'Estruturante Móvel'!$AM:$AM,BT$4,'Estruturante Móvel'!$AQ:$AQ,"REPARO FO"))</f>
        <v>0</v>
      </c>
      <c r="BU14" s="140">
        <f>(COUNTIFS('Estruturante Móvel'!$M:$M,$B14,'Estruturante Móvel'!$C:$C,"&lt;&gt;PREVISTO",'Estruturante Móvel'!$G:$G,BT$4))</f>
        <v>0</v>
      </c>
      <c r="BV14" s="139">
        <f>(COUNTIFS('Estruturante Móvel'!$M:$M,$B14,'Estruturante Móvel'!$AM:$AM,BV$4))-(COUNTIFS('Estruturante Móvel'!$M:$M,$B14,'Estruturante Móvel'!$AM:$AM,BV$4,'Estruturante Móvel'!$AQ:$AQ,"REPARO FO"))</f>
        <v>1</v>
      </c>
      <c r="BW14" s="140">
        <f>(COUNTIFS('Estruturante Móvel'!$M:$M,$B14,'Estruturante Móvel'!$C:$C,"&lt;&gt;PREVISTO",'Estruturante Móvel'!$G:$G,BV$4))</f>
        <v>0</v>
      </c>
      <c r="BX14" s="139">
        <f>(COUNTIFS('Estruturante Móvel'!$M:$M,$B14,'Estruturante Móvel'!$AM:$AM,BX$4))-(COUNTIFS('Estruturante Móvel'!$M:$M,$B14,'Estruturante Móvel'!$AM:$AM,BX$4,'Estruturante Móvel'!$AQ:$AQ,"REPARO FO"))</f>
        <v>0</v>
      </c>
      <c r="BY14" s="140">
        <f>(COUNTIFS('Estruturante Móvel'!$M:$M,$B14,'Estruturante Móvel'!$C:$C,"&lt;&gt;PREVISTO",'Estruturante Móvel'!$G:$G,BX$4))</f>
        <v>1</v>
      </c>
      <c r="BZ14" s="139">
        <f>(COUNTIFS('Estruturante Móvel'!$M:$M,$B14,'Estruturante Móvel'!$AM:$AM,BZ$4))-(COUNTIFS('Estruturante Móvel'!$M:$M,$B14,'Estruturante Móvel'!$AM:$AM,BZ$4,'Estruturante Móvel'!$AQ:$AQ,"REPARO FO"))</f>
        <v>2</v>
      </c>
      <c r="CA14" s="140">
        <f>(COUNTIFS('Estruturante Móvel'!$M:$M,$B14,'Estruturante Móvel'!$C:$C,"&lt;&gt;PREVISTO",'Estruturante Móvel'!$G:$G,BZ$4))</f>
        <v>0</v>
      </c>
      <c r="CB14" s="139">
        <f>(COUNTIFS('Estruturante Móvel'!$M:$M,$B14,'Estruturante Móvel'!$AM:$AM,CB$4))-(COUNTIFS('Estruturante Móvel'!$M:$M,$B14,'Estruturante Móvel'!$AM:$AM,CB$4,'Estruturante Móvel'!$AQ:$AQ,"REPARO FO"))</f>
        <v>0</v>
      </c>
      <c r="CC14" s="140">
        <f>(COUNTIFS('Estruturante Móvel'!$M:$M,$B14,'Estruturante Móvel'!$C:$C,"&lt;&gt;PREVISTO",'Estruturante Móvel'!$G:$G,CB$4))</f>
        <v>0</v>
      </c>
      <c r="CD14" s="139">
        <f>(COUNTIFS('Estruturante Móvel'!$M:$M,$B14,'Estruturante Móvel'!$AM:$AM,CD$4))-(COUNTIFS('Estruturante Móvel'!$M:$M,$B14,'Estruturante Móvel'!$AM:$AM,CD$4,'Estruturante Móvel'!$AQ:$AQ,"REPARO FO"))</f>
        <v>0</v>
      </c>
      <c r="CE14" s="140">
        <f>(COUNTIFS('Estruturante Móvel'!$M:$M,$B14,'Estruturante Móvel'!$C:$C,"&lt;&gt;PREVISTO",'Estruturante Móvel'!$G:$G,CD$4))</f>
        <v>0</v>
      </c>
      <c r="CF14" s="139">
        <f>(COUNTIFS('Estruturante Móvel'!$M:$M,$B14,'Estruturante Móvel'!$AM:$AM,CF$4))-(COUNTIFS('Estruturante Móvel'!$M:$M,$B14,'Estruturante Móvel'!$AM:$AM,CF$4,'Estruturante Móvel'!$AQ:$AQ,"REPARO FO"))</f>
        <v>1</v>
      </c>
      <c r="CG14" s="140">
        <f>(COUNTIFS('Estruturante Móvel'!$M:$M,$B14,'Estruturante Móvel'!$C:$C,"&lt;&gt;PREVISTO",'Estruturante Móvel'!$G:$G,CF$4))</f>
        <v>0</v>
      </c>
      <c r="CH14" s="139">
        <f>(COUNTIFS('Estruturante Móvel'!$M:$M,$B14,'Estruturante Móvel'!$AM:$AM,CH$4))-(COUNTIFS('Estruturante Móvel'!$M:$M,$B14,'Estruturante Móvel'!$AM:$AM,CH$4,'Estruturante Móvel'!$AQ:$AQ,"REPARO FO"))</f>
        <v>0</v>
      </c>
      <c r="CI14" s="140">
        <f>(COUNTIFS('Estruturante Móvel'!$M:$M,$B14,'Estruturante Móvel'!$C:$C,"&lt;&gt;PREVISTO",'Estruturante Móvel'!$G:$G,CH$4))</f>
        <v>1</v>
      </c>
      <c r="CJ14" s="139">
        <f>(COUNTIFS('Estruturante Móvel'!$M:$M,$B14,'Estruturante Móvel'!$AM:$AM,CJ$4))-(COUNTIFS('Estruturante Móvel'!$M:$M,$B14,'Estruturante Móvel'!$AM:$AM,CJ$4,'Estruturante Móvel'!$AQ:$AQ,"REPARO FO"))</f>
        <v>4</v>
      </c>
      <c r="CK14" s="140">
        <f>(COUNTIFS('Estruturante Móvel'!$M:$M,$B14,'Estruturante Móvel'!$C:$C,"&lt;&gt;PREVISTO",'Estruturante Móvel'!$G:$G,CJ$4))</f>
        <v>0</v>
      </c>
      <c r="CL14" s="139">
        <f>(COUNTIFS('Estruturante Móvel'!$M:$M,$B14,'Estruturante Móvel'!$AM:$AM,CL$4))-(COUNTIFS('Estruturante Móvel'!$M:$M,$B14,'Estruturante Móvel'!$AM:$AM,CL$4,'Estruturante Móvel'!$AQ:$AQ,"REPARO FO"))</f>
        <v>1</v>
      </c>
      <c r="CM14" s="140">
        <f>(COUNTIFS('Estruturante Móvel'!$M:$M,$B14,'Estruturante Móvel'!$C:$C,"&lt;&gt;PREVISTO",'Estruturante Móvel'!$G:$G,CL$4))</f>
        <v>2</v>
      </c>
      <c r="CN14" s="139">
        <f>(COUNTIFS('Estruturante Móvel'!$M:$M,$B14,'Estruturante Móvel'!$AM:$AM,CN$4))-(COUNTIFS('Estruturante Móvel'!$M:$M,$B14,'Estruturante Móvel'!$AM:$AM,CN$4,'Estruturante Móvel'!$AQ:$AQ,"REPARO FO"))</f>
        <v>2</v>
      </c>
      <c r="CO14" s="140">
        <f>(COUNTIFS('Estruturante Móvel'!$M:$M,$B14,'Estruturante Móvel'!$C:$C,"&lt;&gt;PREVISTO",'Estruturante Móvel'!$G:$G,CN$4))</f>
        <v>0</v>
      </c>
      <c r="CP14" s="139">
        <f>(COUNTIFS('Estruturante Móvel'!$M:$M,$B14,'Estruturante Móvel'!$AM:$AM,CP$4))-(COUNTIFS('Estruturante Móvel'!$M:$M,$B14,'Estruturante Móvel'!$AM:$AM,CP$4,'Estruturante Móvel'!$AQ:$AQ,"REPARO FO"))</f>
        <v>0</v>
      </c>
      <c r="CQ14" s="140">
        <f>(COUNTIFS('Estruturante Móvel'!$M:$M,$B14,'Estruturante Móvel'!$C:$C,"&lt;&gt;PREVISTO",'Estruturante Móvel'!$G:$G,CP$4))</f>
        <v>0</v>
      </c>
      <c r="CR14" s="139">
        <f>(COUNTIFS('Estruturante Móvel'!$M:$M,$B14,'Estruturante Móvel'!$AM:$AM,CR$4))-(COUNTIFS('Estruturante Móvel'!$M:$M,$B14,'Estruturante Móvel'!$AM:$AM,CR$4,'Estruturante Móvel'!$AQ:$AQ,"REPARO FO"))</f>
        <v>0</v>
      </c>
      <c r="CS14" s="140">
        <f>(COUNTIFS('Estruturante Móvel'!$M:$M,$B14,'Estruturante Móvel'!$C:$C,"&lt;&gt;PREVISTO",'Estruturante Móvel'!$G:$G,CR$4))</f>
        <v>0</v>
      </c>
      <c r="CT14" s="139">
        <f>(COUNTIFS('Estruturante Móvel'!$M:$M,$B14,'Estruturante Móvel'!$AM:$AM,CT$4))-(COUNTIFS('Estruturante Móvel'!$M:$M,$B14,'Estruturante Móvel'!$AM:$AM,CT$4,'Estruturante Móvel'!$AQ:$AQ,"REPARO FO"))</f>
        <v>0</v>
      </c>
      <c r="CU14" s="140">
        <f>(COUNTIFS('Estruturante Móvel'!$M:$M,$B14,'Estruturante Móvel'!$C:$C,"&lt;&gt;PREVISTO",'Estruturante Móvel'!$G:$G,CT$4))</f>
        <v>3</v>
      </c>
      <c r="CV14" s="139">
        <f>(COUNTIFS('Estruturante Móvel'!$M:$M,$B14,'Estruturante Móvel'!$AM:$AM,CV$4))-(COUNTIFS('Estruturante Móvel'!$M:$M,$B14,'Estruturante Móvel'!$AM:$AM,CV$4,'Estruturante Móvel'!$AQ:$AQ,"REPARO FO"))</f>
        <v>0</v>
      </c>
      <c r="CW14" s="140">
        <f>(COUNTIFS('Estruturante Móvel'!$M:$M,$B14,'Estruturante Móvel'!$C:$C,"&lt;&gt;PREVISTO",'Estruturante Móvel'!$G:$G,CV$4))</f>
        <v>0</v>
      </c>
      <c r="CX14" s="139">
        <f>(COUNTIFS('Estruturante Móvel'!$M:$M,$B14,'Estruturante Móvel'!$AM:$AM,CX$4))-(COUNTIFS('Estruturante Móvel'!$M:$M,$B14,'Estruturante Móvel'!$AM:$AM,CX$4,'Estruturante Móvel'!$AQ:$AQ,"REPARO FO"))</f>
        <v>1</v>
      </c>
      <c r="CY14" s="140">
        <f>(COUNTIFS('Estruturante Móvel'!$M:$M,$B14,'Estruturante Móvel'!$C:$C,"&lt;&gt;PREVISTO",'Estruturante Móvel'!$G:$G,CX$4))</f>
        <v>1</v>
      </c>
      <c r="CZ14" s="139">
        <f>(COUNTIFS('Estruturante Móvel'!$M:$M,$B14,'Estruturante Móvel'!$AM:$AM,CZ$4))-(COUNTIFS('Estruturante Móvel'!$M:$M,$B14,'Estruturante Móvel'!$AM:$AM,CZ$4,'Estruturante Móvel'!$AQ:$AQ,"REPARO FO"))</f>
        <v>0</v>
      </c>
      <c r="DA14" s="140">
        <f>(COUNTIFS('Estruturante Móvel'!$M:$M,$B14,'Estruturante Móvel'!$C:$C,"&lt;&gt;PREVISTO",'Estruturante Móvel'!$G:$G,CZ$4))</f>
        <v>0</v>
      </c>
      <c r="DB14" s="139">
        <f>(COUNTIFS('Estruturante Móvel'!$M:$M,$B14,'Estruturante Móvel'!$AM:$AM,DB$4))-(COUNTIFS('Estruturante Móvel'!$M:$M,$B14,'Estruturante Móvel'!$AM:$AM,DB$4,'Estruturante Móvel'!$AQ:$AQ,"REPARO FO"))</f>
        <v>1</v>
      </c>
      <c r="DC14" s="140">
        <f>(COUNTIFS('Estruturante Móvel'!$M:$M,$B14,'Estruturante Móvel'!$C:$C,"&lt;&gt;PREVISTO",'Estruturante Móvel'!$G:$G,DB$4))</f>
        <v>0</v>
      </c>
      <c r="DD14" s="139">
        <f>(COUNTIFS('Estruturante Móvel'!$M:$M,$B14,'Estruturante Móvel'!$AM:$AM,DD$4))-(COUNTIFS('Estruturante Móvel'!$M:$M,$B14,'Estruturante Móvel'!$AM:$AM,DD$4,'Estruturante Móvel'!$AQ:$AQ,"REPARO FO"))</f>
        <v>0</v>
      </c>
      <c r="DE14" s="140">
        <f>(COUNTIFS('Estruturante Móvel'!$M:$M,$B14,'Estruturante Móvel'!$C:$C,"&lt;&gt;PREVISTO",'Estruturante Móvel'!$G:$G,DD$4))</f>
        <v>0</v>
      </c>
      <c r="DF14" s="139">
        <f>(COUNTIFS('Estruturante Móvel'!$M:$M,$B14,'Estruturante Móvel'!$AM:$AM,DF$4))-(COUNTIFS('Estruturante Móvel'!$M:$M,$B14,'Estruturante Móvel'!$AM:$AM,DF$4,'Estruturante Móvel'!$AQ:$AQ,"REPARO FO"))</f>
        <v>0</v>
      </c>
      <c r="DG14" s="140">
        <f>(COUNTIFS('Estruturante Móvel'!$M:$M,$B14,'Estruturante Móvel'!$C:$C,"&lt;&gt;PREVISTO",'Estruturante Móvel'!$G:$G,DF$4))</f>
        <v>0</v>
      </c>
      <c r="DH14" s="139">
        <f>(COUNTIFS('Estruturante Móvel'!$M:$M,$B14,'Estruturante Móvel'!$AM:$AM,DH$4))-(COUNTIFS('Estruturante Móvel'!$M:$M,$B14,'Estruturante Móvel'!$AM:$AM,DH$4,'Estruturante Móvel'!$AQ:$AQ,"REPARO FO"))</f>
        <v>0</v>
      </c>
      <c r="DI14" s="140">
        <f>(COUNTIFS('Estruturante Móvel'!$M:$M,$B14,'Estruturante Móvel'!$C:$C,"&lt;&gt;PREVISTO",'Estruturante Móvel'!$G:$G,DH$4))</f>
        <v>0</v>
      </c>
      <c r="DJ14" s="139">
        <f>(COUNTIFS('Estruturante Móvel'!$M:$M,$B14,'Estruturante Móvel'!$AM:$AM,DJ$4))-(COUNTIFS('Estruturante Móvel'!$M:$M,$B14,'Estruturante Móvel'!$AM:$AM,DJ$4,'Estruturante Móvel'!$AQ:$AQ,"REPARO FO"))</f>
        <v>0</v>
      </c>
      <c r="DK14" s="140">
        <f>(COUNTIFS('Estruturante Móvel'!$M:$M,$B14,'Estruturante Móvel'!$C:$C,"&lt;&gt;PREVISTO",'Estruturante Móvel'!$G:$G,DJ$4))</f>
        <v>0</v>
      </c>
      <c r="DL14" s="139">
        <f>(COUNTIFS('Estruturante Móvel'!$M:$M,$B14,'Estruturante Móvel'!$AM:$AM,DL$4))-(COUNTIFS('Estruturante Móvel'!$M:$M,$B14,'Estruturante Móvel'!$AM:$AM,DL$4,'Estruturante Móvel'!$AQ:$AQ,"REPARO FO"))</f>
        <v>0</v>
      </c>
      <c r="DM14" s="140">
        <f>(COUNTIFS('Estruturante Móvel'!$M:$M,$B14,'Estruturante Móvel'!$C:$C,"&lt;&gt;PREVISTO",'Estruturante Móvel'!$G:$G,DL$4))</f>
        <v>0</v>
      </c>
      <c r="DN14" s="139">
        <f>(COUNTIFS('Estruturante Móvel'!$M:$M,$B14,'Estruturante Móvel'!$AM:$AM,DN$4))-(COUNTIFS('Estruturante Móvel'!$M:$M,$B14,'Estruturante Móvel'!$AM:$AM,DN$4,'Estruturante Móvel'!$AQ:$AQ,"REPARO FO"))</f>
        <v>0</v>
      </c>
      <c r="DO14" s="140">
        <f>(COUNTIFS('Estruturante Móvel'!$M:$M,$B14,'Estruturante Móvel'!$C:$C,"&lt;&gt;PREVISTO",'Estruturante Móvel'!$G:$G,DN$4))</f>
        <v>0</v>
      </c>
      <c r="DP14" s="139">
        <f>(COUNTIFS('Estruturante Móvel'!$M:$M,$B14,'Estruturante Móvel'!$AM:$AM,DP$4))-(COUNTIFS('Estruturante Móvel'!$M:$M,$B14,'Estruturante Móvel'!$AM:$AM,DP$4,'Estruturante Móvel'!$AQ:$AQ,"REPARO FO"))</f>
        <v>0</v>
      </c>
      <c r="DQ14" s="140">
        <f>(COUNTIFS('Estruturante Móvel'!$M:$M,$B14,'Estruturante Móvel'!$C:$C,"&lt;&gt;PREVISTO",'Estruturante Móvel'!$G:$G,DP$4))</f>
        <v>0</v>
      </c>
      <c r="DR14" s="139">
        <f>(COUNTIFS('Estruturante Móvel'!$M:$M,$B14,'Estruturante Móvel'!$AM:$AM,DR$4))-(COUNTIFS('Estruturante Móvel'!$M:$M,$B14,'Estruturante Móvel'!$AM:$AM,DR$4,'Estruturante Móvel'!$AQ:$AQ,"REPARO FO"))</f>
        <v>0</v>
      </c>
      <c r="DS14" s="140">
        <f>(COUNTIFS('Estruturante Móvel'!$M:$M,$B14,'Estruturante Móvel'!$C:$C,"&lt;&gt;PREVISTO",'Estruturante Móvel'!$G:$G,DR$4))</f>
        <v>0</v>
      </c>
      <c r="DT14" s="139">
        <f>(COUNTIFS('Estruturante Móvel'!$M:$M,$B14,'Estruturante Móvel'!$AM:$AM,DT$4))-(COUNTIFS('Estruturante Móvel'!$M:$M,$B14,'Estruturante Móvel'!$AM:$AM,DT$4,'Estruturante Móvel'!$AQ:$AQ,"REPARO FO"))</f>
        <v>0</v>
      </c>
      <c r="DU14" s="140">
        <f>(COUNTIFS('Estruturante Móvel'!$M:$M,$B14,'Estruturante Móvel'!$C:$C,"&lt;&gt;PREVISTO",'Estruturante Móvel'!$G:$G,DT$4))</f>
        <v>0</v>
      </c>
      <c r="DV14" s="139">
        <f>(COUNTIFS('Estruturante Móvel'!$M:$M,$B14,'Estruturante Móvel'!$AM:$AM,DV$4))-(COUNTIFS('Estruturante Móvel'!$M:$M,$B14,'Estruturante Móvel'!$AM:$AM,DV$4,'Estruturante Móvel'!$AQ:$AQ,"REPARO FO"))</f>
        <v>3</v>
      </c>
      <c r="DW14" s="140">
        <f>(COUNTIFS('Estruturante Móvel'!$M:$M,$B14,'Estruturante Móvel'!$C:$C,"&lt;&gt;PREVISTO",'Estruturante Móvel'!$G:$G,DV$4))</f>
        <v>0</v>
      </c>
      <c r="DX14" s="139">
        <f>(COUNTIFS('Estruturante Móvel'!$M:$M,$B14,'Estruturante Móvel'!$AM:$AM,DX$4))-(COUNTIFS('Estruturante Móvel'!$M:$M,$B14,'Estruturante Móvel'!$AM:$AM,DX$4,'Estruturante Móvel'!$AQ:$AQ,"REPARO FO"))</f>
        <v>0</v>
      </c>
      <c r="DY14" s="140">
        <f>(COUNTIFS('Estruturante Móvel'!$M:$M,$B14,'Estruturante Móvel'!$C:$C,"&lt;&gt;PREVISTO",'Estruturante Móvel'!$G:$G,DX$4))</f>
        <v>0</v>
      </c>
      <c r="DZ14" s="139">
        <f>(COUNTIFS('Estruturante Móvel'!$M:$M,$B14,'Estruturante Móvel'!$AM:$AM,DZ$4))-(COUNTIFS('Estruturante Móvel'!$M:$M,$B14,'Estruturante Móvel'!$AM:$AM,DZ$4,'Estruturante Móvel'!$AQ:$AQ,"REPARO FO"))</f>
        <v>0</v>
      </c>
      <c r="EA14" s="140">
        <f>(COUNTIFS('Estruturante Móvel'!$M:$M,$B14,'Estruturante Móvel'!$C:$C,"&lt;&gt;PREVISTO",'Estruturante Móvel'!$G:$G,DZ$4))</f>
        <v>0</v>
      </c>
      <c r="EB14" s="139">
        <f>(COUNTIFS('Estruturante Móvel'!$M:$M,$B14,'Estruturante Móvel'!$AM:$AM,EB$4))-(COUNTIFS('Estruturante Móvel'!$M:$M,$B14,'Estruturante Móvel'!$AM:$AM,EB$4,'Estruturante Móvel'!$AQ:$AQ,"REPARO FO"))</f>
        <v>0</v>
      </c>
      <c r="EC14" s="140">
        <f>(COUNTIFS('Estruturante Móvel'!$M:$M,$B14,'Estruturante Móvel'!$C:$C,"&lt;&gt;PREVISTO",'Estruturante Móvel'!$G:$G,EB$4))</f>
        <v>1</v>
      </c>
      <c r="ED14" s="139">
        <f>(COUNTIFS('Estruturante Móvel'!$M:$M,$B14,'Estruturante Móvel'!$AM:$AM,ED$4))-(COUNTIFS('Estruturante Móvel'!$M:$M,$B14,'Estruturante Móvel'!$AM:$AM,ED$4,'Estruturante Móvel'!$AQ:$AQ,"REPARO FO"))</f>
        <v>0</v>
      </c>
      <c r="EE14" s="140">
        <f>(COUNTIFS('Estruturante Móvel'!$M:$M,$B14,'Estruturante Móvel'!$C:$C,"&lt;&gt;PREVISTO",'Estruturante Móvel'!$G:$G,ED$4))</f>
        <v>0</v>
      </c>
      <c r="EF14" s="139">
        <f>(COUNTIFS('Estruturante Móvel'!$M:$M,$B14,'Estruturante Móvel'!$AM:$AM,EF$4))-(COUNTIFS('Estruturante Móvel'!$M:$M,$B14,'Estruturante Móvel'!$AM:$AM,EF$4,'Estruturante Móvel'!$AQ:$AQ,"REPARO FO"))</f>
        <v>0</v>
      </c>
      <c r="EG14" s="140">
        <f>(COUNTIFS('Estruturante Móvel'!$M:$M,$B14,'Estruturante Móvel'!$C:$C,"&lt;&gt;PREVISTO",'Estruturante Móvel'!$G:$G,EF$4))</f>
        <v>0</v>
      </c>
      <c r="EH14" s="139">
        <f>(COUNTIFS('Estruturante Móvel'!$M:$M,$B14,'Estruturante Móvel'!$AM:$AM,EH$4))-(COUNTIFS('Estruturante Móvel'!$M:$M,$B14,'Estruturante Móvel'!$AM:$AM,EH$4,'Estruturante Móvel'!$AQ:$AQ,"REPARO FO"))</f>
        <v>0</v>
      </c>
      <c r="EI14" s="140">
        <f>(COUNTIFS('Estruturante Móvel'!$M:$M,$B14,'Estruturante Móvel'!$C:$C,"&lt;&gt;PREVISTO",'Estruturante Móvel'!$G:$G,EH$4))</f>
        <v>0</v>
      </c>
      <c r="EJ14" s="139">
        <f>(COUNTIFS('Estruturante Móvel'!$M:$M,$B14,'Estruturante Móvel'!$AM:$AM,EJ$4))-(COUNTIFS('Estruturante Móvel'!$M:$M,$B14,'Estruturante Móvel'!$AM:$AM,EJ$4,'Estruturante Móvel'!$AQ:$AQ,"REPARO FO"))</f>
        <v>0</v>
      </c>
      <c r="EK14" s="140">
        <f>(COUNTIFS('Estruturante Móvel'!$M:$M,$B14,'Estruturante Móvel'!$C:$C,"&lt;&gt;PREVISTO",'Estruturante Móvel'!$G:$G,EJ$4))</f>
        <v>0</v>
      </c>
      <c r="EL14" s="139">
        <f>(COUNTIFS('Estruturante Móvel'!$M:$M,$B14,'Estruturante Móvel'!$AM:$AM,EL$4))-(COUNTIFS('Estruturante Móvel'!$M:$M,$B14,'Estruturante Móvel'!$AM:$AM,EL$4,'Estruturante Móvel'!$AQ:$AQ,"REPARO FO"))</f>
        <v>0</v>
      </c>
      <c r="EM14" s="140">
        <f>(COUNTIFS('Estruturante Móvel'!$M:$M,$B14,'Estruturante Móvel'!$C:$C,"&lt;&gt;PREVISTO",'Estruturante Móvel'!$G:$G,EL$4))</f>
        <v>0</v>
      </c>
      <c r="EN14" s="139">
        <f>(COUNTIFS('Estruturante Móvel'!$M:$M,$B14,'Estruturante Móvel'!$AM:$AM,EN$4))-(COUNTIFS('Estruturante Móvel'!$M:$M,$B14,'Estruturante Móvel'!$AM:$AM,EN$4,'Estruturante Móvel'!$AQ:$AQ,"REPARO FO"))</f>
        <v>0</v>
      </c>
      <c r="EO14" s="140">
        <f>(COUNTIFS('Estruturante Móvel'!$M:$M,$B14,'Estruturante Móvel'!$C:$C,"&lt;&gt;PREVISTO",'Estruturante Móvel'!$G:$G,EN$4))</f>
        <v>0</v>
      </c>
      <c r="EP14" s="139">
        <f>(COUNTIFS('Estruturante Móvel'!$M:$M,$B14,'Estruturante Móvel'!$AM:$AM,EP$4))-(COUNTIFS('Estruturante Móvel'!$M:$M,$B14,'Estruturante Móvel'!$AM:$AM,EP$4,'Estruturante Móvel'!$AQ:$AQ,"REPARO FO"))</f>
        <v>0</v>
      </c>
      <c r="EQ14" s="140">
        <f>(COUNTIFS('Estruturante Móvel'!$M:$M,$B14,'Estruturante Móvel'!$C:$C,"&lt;&gt;PREVISTO",'Estruturante Móvel'!$G:$G,EP$4))</f>
        <v>0</v>
      </c>
      <c r="ER14" s="139">
        <f>(COUNTIFS('Estruturante Móvel'!$M:$M,$B14,'Estruturante Móvel'!$AM:$AM,ER$4))-(COUNTIFS('Estruturante Móvel'!$M:$M,$B14,'Estruturante Móvel'!$AM:$AM,ER$4,'Estruturante Móvel'!$AQ:$AQ,"REPARO FO"))</f>
        <v>0</v>
      </c>
      <c r="ES14" s="140">
        <f>(COUNTIFS('Estruturante Móvel'!$M:$M,$B14,'Estruturante Móvel'!$C:$C,"&lt;&gt;PREVISTO",'Estruturante Móvel'!$G:$G,ER$4))</f>
        <v>0</v>
      </c>
      <c r="ET14" s="139">
        <f>(COUNTIFS('Estruturante Móvel'!$M:$M,$B14,'Estruturante Móvel'!$AM:$AM,ET$4))-(COUNTIFS('Estruturante Móvel'!$M:$M,$B14,'Estruturante Móvel'!$AM:$AM,ET$4,'Estruturante Móvel'!$AQ:$AQ,"REPARO FO"))</f>
        <v>0</v>
      </c>
      <c r="EU14" s="140">
        <f>(COUNTIFS('Estruturante Móvel'!$M:$M,$B14,'Estruturante Móvel'!$C:$C,"&lt;&gt;PREVISTO",'Estruturante Móvel'!$G:$G,ET$4))</f>
        <v>0</v>
      </c>
      <c r="EV14" s="139">
        <f>(COUNTIFS('Estruturante Móvel'!$M:$M,$B14,'Estruturante Móvel'!$AM:$AM,EV$4))-(COUNTIFS('Estruturante Móvel'!$M:$M,$B14,'Estruturante Móvel'!$AM:$AM,EV$4,'Estruturante Móvel'!$AQ:$AQ,"REPARO FO"))</f>
        <v>0</v>
      </c>
      <c r="EW14" s="140">
        <f>(COUNTIFS('Estruturante Móvel'!$M:$M,$B14,'Estruturante Móvel'!$C:$C,"&lt;&gt;PREVISTO",'Estruturante Móvel'!$G:$G,EV$4))</f>
        <v>0</v>
      </c>
      <c r="EX14" s="139">
        <f>(COUNTIFS('Estruturante Móvel'!$M:$M,$B14,'Estruturante Móvel'!$AM:$AM,EX$4))-(COUNTIFS('Estruturante Móvel'!$M:$M,$B14,'Estruturante Móvel'!$AM:$AM,EX$4,'Estruturante Móvel'!$AQ:$AQ,"REPARO FO"))</f>
        <v>0</v>
      </c>
      <c r="EY14" s="140">
        <f>(COUNTIFS('Estruturante Móvel'!$M:$M,$B14,'Estruturante Móvel'!$C:$C,"&lt;&gt;PREVISTO",'Estruturante Móvel'!$G:$G,EX$4))</f>
        <v>0</v>
      </c>
      <c r="EZ14" s="139">
        <f>(COUNTIFS('Estruturante Móvel'!$M:$M,$B14,'Estruturante Móvel'!$AM:$AM,EZ$4))-(COUNTIFS('Estruturante Móvel'!$M:$M,$B14,'Estruturante Móvel'!$AM:$AM,EZ$4,'Estruturante Móvel'!$AQ:$AQ,"REPARO FO"))</f>
        <v>0</v>
      </c>
      <c r="FA14" s="140">
        <f>(COUNTIFS('Estruturante Móvel'!$M:$M,$B14,'Estruturante Móvel'!$C:$C,"&lt;&gt;PREVISTO",'Estruturante Móvel'!$G:$G,EZ$4))</f>
        <v>0</v>
      </c>
      <c r="FB14" s="139">
        <f>(COUNTIFS('Estruturante Móvel'!$M:$M,$B14,'Estruturante Móvel'!$AM:$AM,FB$4))-(COUNTIFS('Estruturante Móvel'!$M:$M,$B14,'Estruturante Móvel'!$AM:$AM,FB$4,'Estruturante Móvel'!$AQ:$AQ,"REPARO FO"))</f>
        <v>0</v>
      </c>
      <c r="FC14" s="140">
        <f>(COUNTIFS('Estruturante Móvel'!$M:$M,$B14,'Estruturante Móvel'!$C:$C,"&lt;&gt;PREVISTO",'Estruturante Móvel'!$G:$G,FB$4))</f>
        <v>0</v>
      </c>
      <c r="FD14" s="139">
        <f>(COUNTIFS('Estruturante Móvel'!$M:$M,$B14,'Estruturante Móvel'!$AM:$AM,FD$4))-(COUNTIFS('Estruturante Móvel'!$M:$M,$B14,'Estruturante Móvel'!$AM:$AM,FD$4,'Estruturante Móvel'!$AQ:$AQ,"REPARO FO"))</f>
        <v>0</v>
      </c>
      <c r="FE14" s="140">
        <f>(COUNTIFS('Estruturante Móvel'!$M:$M,$B14,'Estruturante Móvel'!$C:$C,"&lt;&gt;PREVISTO",'Estruturante Móvel'!$G:$G,FD$4))</f>
        <v>0</v>
      </c>
      <c r="FF14" s="139">
        <f>(COUNTIFS('Estruturante Móvel'!$M:$M,$B14,'Estruturante Móvel'!$AM:$AM,FF$4))-(COUNTIFS('Estruturante Móvel'!$M:$M,$B14,'Estruturante Móvel'!$AM:$AM,FF$4,'Estruturante Móvel'!$AQ:$AQ,"REPARO FO"))</f>
        <v>0</v>
      </c>
      <c r="FG14" s="140">
        <f>(COUNTIFS('Estruturante Móvel'!$M:$M,$B14,'Estruturante Móvel'!$C:$C,"&lt;&gt;PREVISTO",'Estruturante Móvel'!$G:$G,FF$4))</f>
        <v>0</v>
      </c>
      <c r="FH14" s="139">
        <f>(COUNTIFS('Estruturante Móvel'!$M:$M,$B14,'Estruturante Móvel'!$AM:$AM,FH$4))-(COUNTIFS('Estruturante Móvel'!$M:$M,$B14,'Estruturante Móvel'!$AM:$AM,FH$4,'Estruturante Móvel'!$AQ:$AQ,"REPARO FO"))</f>
        <v>0</v>
      </c>
      <c r="FI14" s="140">
        <f>(COUNTIFS('Estruturante Móvel'!$M:$M,$B14,'Estruturante Móvel'!$C:$C,"&lt;&gt;PREVISTO",'Estruturante Móvel'!$G:$G,FH$4))</f>
        <v>0</v>
      </c>
      <c r="FJ14" s="139">
        <f>(COUNTIFS('Estruturante Móvel'!$M:$M,$B14,'Estruturante Móvel'!$AM:$AM,FJ$4))-(COUNTIFS('Estruturante Móvel'!$M:$M,$B14,'Estruturante Móvel'!$AM:$AM,FJ$4,'Estruturante Móvel'!$AQ:$AQ,"REPARO FO"))</f>
        <v>0</v>
      </c>
      <c r="FK14" s="140">
        <f>(COUNTIFS('Estruturante Móvel'!$M:$M,$B14,'Estruturante Móvel'!$C:$C,"&lt;&gt;PREVISTO",'Estruturante Móvel'!$G:$G,FJ$4))</f>
        <v>0</v>
      </c>
      <c r="FL14" s="139">
        <f>(COUNTIFS('Estruturante Móvel'!$M:$M,$B14,'Estruturante Móvel'!$AM:$AM,FL$4))-(COUNTIFS('Estruturante Móvel'!$M:$M,$B14,'Estruturante Móvel'!$AM:$AM,FL$4,'Estruturante Móvel'!$AQ:$AQ,"REPARO FO"))</f>
        <v>0</v>
      </c>
      <c r="FM14" s="140">
        <f>(COUNTIFS('Estruturante Móvel'!$M:$M,$B14,'Estruturante Móvel'!$C:$C,"&lt;&gt;PREVISTO",'Estruturante Móvel'!$G:$G,FL$4))</f>
        <v>0</v>
      </c>
      <c r="FN14" s="139">
        <f>(COUNTIFS('Estruturante Móvel'!$M:$M,$B14,'Estruturante Móvel'!$AM:$AM,FN$4))-(COUNTIFS('Estruturante Móvel'!$M:$M,$B14,'Estruturante Móvel'!$AM:$AM,FN$4,'Estruturante Móvel'!$AQ:$AQ,"REPARO FO"))</f>
        <v>0</v>
      </c>
      <c r="FO14" s="140">
        <f>(COUNTIFS('Estruturante Móvel'!$M:$M,$B14,'Estruturante Móvel'!$C:$C,"&lt;&gt;PREVISTO",'Estruturante Móvel'!$G:$G,FN$4))</f>
        <v>0</v>
      </c>
      <c r="FP14" s="139">
        <f>(COUNTIFS('Estruturante Móvel'!$M:$M,$B14,'Estruturante Móvel'!$AM:$AM,FP$4))-(COUNTIFS('Estruturante Móvel'!$M:$M,$B14,'Estruturante Móvel'!$AM:$AM,FP$4,'Estruturante Móvel'!$AQ:$AQ,"REPARO FO"))</f>
        <v>0</v>
      </c>
      <c r="FQ14" s="140">
        <f>(COUNTIFS('Estruturante Móvel'!$M:$M,$B14,'Estruturante Móvel'!$C:$C,"&lt;&gt;PREVISTO",'Estruturante Móvel'!$G:$G,FP$4))</f>
        <v>0</v>
      </c>
      <c r="FR14" s="139">
        <f>(COUNTIFS('Estruturante Móvel'!$M:$M,$B14,'Estruturante Móvel'!$AM:$AM,FR$4))-(COUNTIFS('Estruturante Móvel'!$M:$M,$B14,'Estruturante Móvel'!$AM:$AM,FR$4,'Estruturante Móvel'!$AQ:$AQ,"REPARO FO"))</f>
        <v>0</v>
      </c>
      <c r="FS14" s="140">
        <f>(COUNTIFS('Estruturante Móvel'!$M:$M,$B14,'Estruturante Móvel'!$C:$C,"&lt;&gt;PREVISTO",'Estruturante Móvel'!$G:$G,FR$4))</f>
        <v>0</v>
      </c>
      <c r="FT14" s="139">
        <f>(COUNTIFS('Estruturante Móvel'!$M:$M,$B14,'Estruturante Móvel'!$AM:$AM,FT$4))-(COUNTIFS('Estruturante Móvel'!$M:$M,$B14,'Estruturante Móvel'!$AM:$AM,FT$4,'Estruturante Móvel'!$AQ:$AQ,"REPARO FO"))</f>
        <v>0</v>
      </c>
      <c r="FU14" s="140">
        <f>(COUNTIFS('Estruturante Móvel'!$M:$M,$B14,'Estruturante Móvel'!$C:$C,"&lt;&gt;PREVISTO",'Estruturante Móvel'!$G:$G,FT$4))</f>
        <v>0</v>
      </c>
      <c r="FV14" s="139">
        <f>(COUNTIFS('Estruturante Móvel'!$M:$M,$B14,'Estruturante Móvel'!$AM:$AM,FV$4))-(COUNTIFS('Estruturante Móvel'!$M:$M,$B14,'Estruturante Móvel'!$AM:$AM,FV$4,'Estruturante Móvel'!$AQ:$AQ,"REPARO FO"))</f>
        <v>0</v>
      </c>
      <c r="FW14" s="140">
        <f>(COUNTIFS('Estruturante Móvel'!$M:$M,$B14,'Estruturante Móvel'!$C:$C,"&lt;&gt;PREVISTO",'Estruturante Móvel'!$G:$G,FV$4))</f>
        <v>0</v>
      </c>
      <c r="FX14" s="139">
        <f>(COUNTIFS('Estruturante Móvel'!$M:$M,$B14,'Estruturante Móvel'!$AM:$AM,FX$4))-(COUNTIFS('Estruturante Móvel'!$M:$M,$B14,'Estruturante Móvel'!$AM:$AM,FX$4,'Estruturante Móvel'!$AQ:$AQ,"REPARO FO"))</f>
        <v>0</v>
      </c>
      <c r="FY14" s="140">
        <f>(COUNTIFS('Estruturante Móvel'!$M:$M,$B14,'Estruturante Móvel'!$C:$C,"&lt;&gt;PREVISTO",'Estruturante Móvel'!$G:$G,FX$4))</f>
        <v>0</v>
      </c>
      <c r="FZ14" s="139">
        <f>(COUNTIFS('Estruturante Móvel'!$M:$M,$B14,'Estruturante Móvel'!$AM:$AM,FZ$4))-(COUNTIFS('Estruturante Móvel'!$M:$M,$B14,'Estruturante Móvel'!$AM:$AM,FZ$4,'Estruturante Móvel'!$AQ:$AQ,"REPARO FO"))</f>
        <v>0</v>
      </c>
      <c r="GA14" s="140">
        <f>(COUNTIFS('Estruturante Móvel'!$M:$M,$B14,'Estruturante Móvel'!$C:$C,"&lt;&gt;PREVISTO",'Estruturante Móvel'!$G:$G,FZ$4))</f>
        <v>0</v>
      </c>
      <c r="GB14" s="139">
        <f>(COUNTIFS('Estruturante Móvel'!$M:$M,$B14,'Estruturante Móvel'!$AM:$AM,GB$4))-(COUNTIFS('Estruturante Móvel'!$M:$M,$B14,'Estruturante Móvel'!$AM:$AM,GB$4,'Estruturante Móvel'!$AQ:$AQ,"REPARO FO"))</f>
        <v>0</v>
      </c>
      <c r="GC14" s="140">
        <f>(COUNTIFS('Estruturante Móvel'!$M:$M,$B14,'Estruturante Móvel'!$C:$C,"&lt;&gt;PREVISTO",'Estruturante Móvel'!$G:$G,GB$4))</f>
        <v>0</v>
      </c>
      <c r="GD14" s="139">
        <f>(COUNTIFS('Estruturante Móvel'!$M:$M,$B14,'Estruturante Móvel'!$AM:$AM,GD$4))-(COUNTIFS('Estruturante Móvel'!$M:$M,$B14,'Estruturante Móvel'!$AM:$AM,GD$4,'Estruturante Móvel'!$AQ:$AQ,"REPARO FO"))</f>
        <v>0</v>
      </c>
      <c r="GE14" s="140">
        <f>(COUNTIFS('Estruturante Móvel'!$M:$M,$B14,'Estruturante Móvel'!$C:$C,"&lt;&gt;PREVISTO",'Estruturante Móvel'!$G:$G,GD$4))</f>
        <v>0</v>
      </c>
      <c r="GF14" s="139">
        <f>(COUNTIFS('Estruturante Móvel'!$M:$M,$B14,'Estruturante Móvel'!$AM:$AM,GF$4))-(COUNTIFS('Estruturante Móvel'!$M:$M,$B14,'Estruturante Móvel'!$AM:$AM,GF$4,'Estruturante Móvel'!$AQ:$AQ,"REPARO FO"))</f>
        <v>0</v>
      </c>
      <c r="GG14" s="140">
        <f>(COUNTIFS('Estruturante Móvel'!$M:$M,$B14,'Estruturante Móvel'!$C:$C,"&lt;&gt;PREVISTO",'Estruturante Móvel'!$G:$G,GF$4))</f>
        <v>0</v>
      </c>
      <c r="GH14" s="139">
        <f>(COUNTIFS('Estruturante Móvel'!$M:$M,$B14,'Estruturante Móvel'!$AM:$AM,GH$4))-(COUNTIFS('Estruturante Móvel'!$M:$M,$B14,'Estruturante Móvel'!$AM:$AM,GH$4,'Estruturante Móvel'!$AQ:$AQ,"REPARO FO"))</f>
        <v>0</v>
      </c>
      <c r="GI14" s="140">
        <f>(COUNTIFS('Estruturante Móvel'!$M:$M,$B14,'Estruturante Móvel'!$C:$C,"&lt;&gt;PREVISTO",'Estruturante Móvel'!$G:$G,GH$4))</f>
        <v>0</v>
      </c>
      <c r="GJ14" s="139">
        <f>(COUNTIFS('Estruturante Móvel'!$M:$M,$B14,'Estruturante Móvel'!$AM:$AM,GJ$4))-(COUNTIFS('Estruturante Móvel'!$M:$M,$B14,'Estruturante Móvel'!$AM:$AM,GJ$4,'Estruturante Móvel'!$AQ:$AQ,"REPARO FO"))</f>
        <v>0</v>
      </c>
      <c r="GK14" s="140">
        <f>(COUNTIFS('Estruturante Móvel'!$M:$M,$B14,'Estruturante Móvel'!$C:$C,"&lt;&gt;PREVISTO",'Estruturante Móvel'!$G:$G,GJ$4))</f>
        <v>0</v>
      </c>
      <c r="GL14" s="139">
        <f>(COUNTIFS('Estruturante Móvel'!$M:$M,$B14,'Estruturante Móvel'!$AM:$AM,GL$4))-(COUNTIFS('Estruturante Móvel'!$M:$M,$B14,'Estruturante Móvel'!$AM:$AM,GL$4,'Estruturante Móvel'!$AQ:$AQ,"REPARO FO"))</f>
        <v>0</v>
      </c>
      <c r="GM14" s="140">
        <f>(COUNTIFS('Estruturante Móvel'!$M:$M,$B14,'Estruturante Móvel'!$C:$C,"&lt;&gt;PREVISTO",'Estruturante Móvel'!$G:$G,GL$4))</f>
        <v>0</v>
      </c>
      <c r="GN14" s="139">
        <f>(COUNTIFS('Estruturante Móvel'!$M:$M,$B14,'Estruturante Móvel'!$AM:$AM,GN$4))-(COUNTIFS('Estruturante Móvel'!$M:$M,$B14,'Estruturante Móvel'!$AM:$AM,GN$4,'Estruturante Móvel'!$AQ:$AQ,"REPARO FO"))</f>
        <v>0</v>
      </c>
      <c r="GO14" s="140">
        <f>(COUNTIFS('Estruturante Móvel'!$M:$M,$B14,'Estruturante Móvel'!$C:$C,"&lt;&gt;PREVISTO",'Estruturante Móvel'!$G:$G,GN$4))</f>
        <v>0</v>
      </c>
      <c r="GP14" s="139">
        <f>(COUNTIFS('Estruturante Móvel'!$M:$M,$B14,'Estruturante Móvel'!$AM:$AM,GP$4))-(COUNTIFS('Estruturante Móvel'!$M:$M,$B14,'Estruturante Móvel'!$AM:$AM,GP$4,'Estruturante Móvel'!$AQ:$AQ,"REPARO FO"))</f>
        <v>0</v>
      </c>
      <c r="GQ14" s="140">
        <f>(COUNTIFS('Estruturante Móvel'!$M:$M,$B14,'Estruturante Móvel'!$C:$C,"&lt;&gt;PREVISTO",'Estruturante Móvel'!$G:$G,GP$4))</f>
        <v>0</v>
      </c>
      <c r="GR14" s="139">
        <f>(COUNTIFS('Estruturante Móvel'!$M:$M,$B14,'Estruturante Móvel'!$AM:$AM,GR$4))-(COUNTIFS('Estruturante Móvel'!$M:$M,$B14,'Estruturante Móvel'!$AM:$AM,GR$4,'Estruturante Móvel'!$AQ:$AQ,"REPARO FO"))</f>
        <v>0</v>
      </c>
      <c r="GS14" s="140">
        <f>(COUNTIFS('Estruturante Móvel'!$M:$M,$B14,'Estruturante Móvel'!$C:$C,"&lt;&gt;PREVISTO",'Estruturante Móvel'!$G:$G,GR$4))</f>
        <v>0</v>
      </c>
      <c r="GT14" s="139">
        <f>(COUNTIFS('Estruturante Móvel'!$M:$M,$B14,'Estruturante Móvel'!$AM:$AM,GT$4))-(COUNTIFS('Estruturante Móvel'!$M:$M,$B14,'Estruturante Móvel'!$AM:$AM,GT$4,'Estruturante Móvel'!$AQ:$AQ,"REPARO FO"))</f>
        <v>0</v>
      </c>
      <c r="GU14" s="140">
        <f>(COUNTIFS('Estruturante Móvel'!$M:$M,$B14,'Estruturante Móvel'!$C:$C,"&lt;&gt;PREVISTO",'Estruturante Móvel'!$G:$G,GT$4))</f>
        <v>0</v>
      </c>
      <c r="GV14" s="139">
        <f>(COUNTIFS('Estruturante Móvel'!$M:$M,$B14,'Estruturante Móvel'!$AM:$AM,GV$4))-(COUNTIFS('Estruturante Móvel'!$M:$M,$B14,'Estruturante Móvel'!$AM:$AM,GV$4,'Estruturante Móvel'!$AQ:$AQ,"REPARO FO"))</f>
        <v>0</v>
      </c>
      <c r="GW14" s="140">
        <f>(COUNTIFS('Estruturante Móvel'!$M:$M,$B14,'Estruturante Móvel'!$C:$C,"&lt;&gt;PREVISTO",'Estruturante Móvel'!$G:$G,GV$4))</f>
        <v>0</v>
      </c>
      <c r="GX14" s="139">
        <f>(COUNTIFS('Estruturante Móvel'!$M:$M,$B14,'Estruturante Móvel'!$AM:$AM,GX$4))-(COUNTIFS('Estruturante Móvel'!$M:$M,$B14,'Estruturante Móvel'!$AM:$AM,GX$4,'Estruturante Móvel'!$AQ:$AQ,"REPARO FO"))</f>
        <v>0</v>
      </c>
      <c r="GY14" s="140">
        <f>(COUNTIFS('Estruturante Móvel'!$M:$M,$B14,'Estruturante Móvel'!$C:$C,"&lt;&gt;PREVISTO",'Estruturante Móvel'!$G:$G,GX$4))</f>
        <v>0</v>
      </c>
      <c r="GZ14" s="139">
        <f>(COUNTIFS('Estruturante Móvel'!$M:$M,$B14,'Estruturante Móvel'!$AM:$AM,GZ$4))-(COUNTIFS('Estruturante Móvel'!$M:$M,$B14,'Estruturante Móvel'!$AM:$AM,GZ$4,'Estruturante Móvel'!$AQ:$AQ,"REPARO FO"))</f>
        <v>0</v>
      </c>
      <c r="HA14" s="140">
        <f>(COUNTIFS('Estruturante Móvel'!$M:$M,$B14,'Estruturante Móvel'!$C:$C,"&lt;&gt;PREVISTO",'Estruturante Móvel'!$G:$G,GZ$4))</f>
        <v>0</v>
      </c>
      <c r="HB14" s="139">
        <f>(COUNTIFS('Estruturante Móvel'!$M:$M,$B14,'Estruturante Móvel'!$AM:$AM,HB$4))-(COUNTIFS('Estruturante Móvel'!$M:$M,$B14,'Estruturante Móvel'!$AM:$AM,HB$4,'Estruturante Móvel'!$AQ:$AQ,"REPARO FO"))</f>
        <v>0</v>
      </c>
      <c r="HC14" s="140">
        <f>(COUNTIFS('Estruturante Móvel'!$M:$M,$B14,'Estruturante Móvel'!$C:$C,"&lt;&gt;PREVISTO",'Estruturante Móvel'!$G:$G,HB$4))</f>
        <v>0</v>
      </c>
      <c r="HD14" s="139">
        <f>(COUNTIFS('Estruturante Móvel'!$M:$M,$B14,'Estruturante Móvel'!$AM:$AM,HD$4))-(COUNTIFS('Estruturante Móvel'!$M:$M,$B14,'Estruturante Móvel'!$AM:$AM,HD$4,'Estruturante Móvel'!$AQ:$AQ,"REPARO FO"))</f>
        <v>0</v>
      </c>
      <c r="HE14" s="140">
        <f>(COUNTIFS('Estruturante Móvel'!$M:$M,$B14,'Estruturante Móvel'!$C:$C,"&lt;&gt;PREVISTO",'Estruturante Móvel'!$G:$G,HD$4))</f>
        <v>0</v>
      </c>
      <c r="HF14" s="139">
        <f>(COUNTIFS('Estruturante Móvel'!$M:$M,$B14,'Estruturante Móvel'!$AM:$AM,HF$4))-(COUNTIFS('Estruturante Móvel'!$M:$M,$B14,'Estruturante Móvel'!$AM:$AM,HF$4,'Estruturante Móvel'!$AQ:$AQ,"REPARO FO"))</f>
        <v>0</v>
      </c>
      <c r="HG14" s="140">
        <f>(COUNTIFS('Estruturante Móvel'!$M:$M,$B14,'Estruturante Móvel'!$C:$C,"&lt;&gt;PREVISTO",'Estruturante Móvel'!$G:$G,HF$4))</f>
        <v>0</v>
      </c>
      <c r="HH14" s="139">
        <f>(COUNTIFS('Estruturante Móvel'!$M:$M,$B14,'Estruturante Móvel'!$AM:$AM,HH$4))-(COUNTIFS('Estruturante Móvel'!$M:$M,$B14,'Estruturante Móvel'!$AM:$AM,HH$4,'Estruturante Móvel'!$AQ:$AQ,"REPARO FO"))</f>
        <v>0</v>
      </c>
      <c r="HI14" s="140">
        <f>(COUNTIFS('Estruturante Móvel'!$M:$M,$B14,'Estruturante Móvel'!$C:$C,"&lt;&gt;PREVISTO",'Estruturante Móvel'!$G:$G,HH$4))</f>
        <v>0</v>
      </c>
      <c r="HJ14" s="139">
        <f>(COUNTIFS('Estruturante Móvel'!$M:$M,$B14,'Estruturante Móvel'!$AM:$AM,HJ$4))-(COUNTIFS('Estruturante Móvel'!$M:$M,$B14,'Estruturante Móvel'!$AM:$AM,HJ$4,'Estruturante Móvel'!$AQ:$AQ,"REPARO FO"))</f>
        <v>0</v>
      </c>
      <c r="HK14" s="140">
        <f>(COUNTIFS('Estruturante Móvel'!$M:$M,$B14,'Estruturante Móvel'!$C:$C,"&lt;&gt;PREVISTO",'Estruturante Móvel'!$G:$G,HJ$4))</f>
        <v>0</v>
      </c>
      <c r="HL14" s="139">
        <f>(COUNTIFS('Estruturante Móvel'!$M:$M,$B14,'Estruturante Móvel'!$AM:$AM,HL$4))-(COUNTIFS('Estruturante Móvel'!$M:$M,$B14,'Estruturante Móvel'!$AM:$AM,HL$4,'Estruturante Móvel'!$AQ:$AQ,"REPARO FO"))</f>
        <v>0</v>
      </c>
      <c r="HM14" s="140">
        <f>(COUNTIFS('Estruturante Móvel'!$M:$M,$B14,'Estruturante Móvel'!$C:$C,"&lt;&gt;PREVISTO",'Estruturante Móvel'!$G:$G,HL$4))</f>
        <v>0</v>
      </c>
      <c r="HN14" s="139">
        <f>(COUNTIFS('Estruturante Móvel'!$M:$M,$B14,'Estruturante Móvel'!$AM:$AM,HN$4))-(COUNTIFS('Estruturante Móvel'!$M:$M,$B14,'Estruturante Móvel'!$AM:$AM,HN$4,'Estruturante Móvel'!$AQ:$AQ,"REPARO FO"))</f>
        <v>0</v>
      </c>
      <c r="HO14" s="140">
        <f>(COUNTIFS('Estruturante Móvel'!$M:$M,$B14,'Estruturante Móvel'!$C:$C,"&lt;&gt;PREVISTO",'Estruturante Móvel'!$G:$G,HN$4))</f>
        <v>0</v>
      </c>
      <c r="HP14" s="139">
        <f>(COUNTIFS('Estruturante Móvel'!$M:$M,$B14,'Estruturante Móvel'!$AM:$AM,HP$4))-(COUNTIFS('Estruturante Móvel'!$M:$M,$B14,'Estruturante Móvel'!$AM:$AM,HP$4,'Estruturante Móvel'!$AQ:$AQ,"REPARO FO"))</f>
        <v>0</v>
      </c>
      <c r="HQ14" s="140">
        <f>(COUNTIFS('Estruturante Móvel'!$M:$M,$B14,'Estruturante Móvel'!$C:$C,"&lt;&gt;PREVISTO",'Estruturante Móvel'!$G:$G,HP$4))</f>
        <v>0</v>
      </c>
      <c r="HR14" s="139">
        <f>(COUNTIFS('Estruturante Móvel'!$M:$M,$B14,'Estruturante Móvel'!$AM:$AM,HR$4))-(COUNTIFS('Estruturante Móvel'!$M:$M,$B14,'Estruturante Móvel'!$AM:$AM,HR$4,'Estruturante Móvel'!$AQ:$AQ,"REPARO FO"))</f>
        <v>0</v>
      </c>
      <c r="HS14" s="140">
        <f>(COUNTIFS('Estruturante Móvel'!$M:$M,$B14,'Estruturante Móvel'!$C:$C,"&lt;&gt;PREVISTO",'Estruturante Móvel'!$G:$G,HR$4))</f>
        <v>0</v>
      </c>
      <c r="HT14" s="139">
        <f>(COUNTIFS('Estruturante Móvel'!$M:$M,$B14,'Estruturante Móvel'!$AM:$AM,HT$4))-(COUNTIFS('Estruturante Móvel'!$M:$M,$B14,'Estruturante Móvel'!$AM:$AM,HT$4,'Estruturante Móvel'!$AQ:$AQ,"REPARO FO"))</f>
        <v>0</v>
      </c>
      <c r="HU14" s="140">
        <f>(COUNTIFS('Estruturante Móvel'!$M:$M,$B14,'Estruturante Móvel'!$C:$C,"&lt;&gt;PREVISTO",'Estruturante Móvel'!$G:$G,HT$4))</f>
        <v>0</v>
      </c>
      <c r="HV14" s="139">
        <f>(COUNTIFS('Estruturante Móvel'!$M:$M,$B14,'Estruturante Móvel'!$AM:$AM,HV$4))-(COUNTIFS('Estruturante Móvel'!$M:$M,$B14,'Estruturante Móvel'!$AM:$AM,HV$4,'Estruturante Móvel'!$AQ:$AQ,"REPARO FO"))</f>
        <v>0</v>
      </c>
      <c r="HW14" s="140">
        <f>(COUNTIFS('Estruturante Móvel'!$M:$M,$B14,'Estruturante Móvel'!$C:$C,"&lt;&gt;PREVISTO",'Estruturante Móvel'!$G:$G,HV$4))</f>
        <v>0</v>
      </c>
      <c r="HX14" s="139">
        <f>(COUNTIFS('Estruturante Móvel'!$M:$M,$B14,'Estruturante Móvel'!$AM:$AM,HX$4))-(COUNTIFS('Estruturante Móvel'!$M:$M,$B14,'Estruturante Móvel'!$AM:$AM,HX$4,'Estruturante Móvel'!$AQ:$AQ,"REPARO FO"))</f>
        <v>0</v>
      </c>
      <c r="HY14" s="140">
        <f>(COUNTIFS('Estruturante Móvel'!$M:$M,$B14,'Estruturante Móvel'!$C:$C,"&lt;&gt;PREVISTO",'Estruturante Móvel'!$G:$G,HX$4))</f>
        <v>0</v>
      </c>
      <c r="HZ14" s="139">
        <f>(COUNTIFS('Estruturante Móvel'!$M:$M,$B14,'Estruturante Móvel'!$AM:$AM,HZ$4))-(COUNTIFS('Estruturante Móvel'!$M:$M,$B14,'Estruturante Móvel'!$AM:$AM,HZ$4,'Estruturante Móvel'!$AQ:$AQ,"REPARO FO"))</f>
        <v>0</v>
      </c>
      <c r="IA14" s="140">
        <f>(COUNTIFS('Estruturante Móvel'!$M:$M,$B14,'Estruturante Móvel'!$C:$C,"&lt;&gt;PREVISTO",'Estruturante Móvel'!$G:$G,HZ$4))</f>
        <v>0</v>
      </c>
      <c r="IB14" s="139">
        <f>(COUNTIFS('Estruturante Móvel'!$M:$M,$B14,'Estruturante Móvel'!$AM:$AM,IB$4))-(COUNTIFS('Estruturante Móvel'!$M:$M,$B14,'Estruturante Móvel'!$AM:$AM,IB$4,'Estruturante Móvel'!$AQ:$AQ,"REPARO FO"))</f>
        <v>0</v>
      </c>
      <c r="IC14" s="140">
        <f>(COUNTIFS('Estruturante Móvel'!$M:$M,$B14,'Estruturante Móvel'!$C:$C,"&lt;&gt;PREVISTO",'Estruturante Móvel'!$G:$G,IB$4))</f>
        <v>0</v>
      </c>
      <c r="ID14" s="139">
        <f>(COUNTIFS('Estruturante Móvel'!$M:$M,$B14,'Estruturante Móvel'!$AM:$AM,ID$4))-(COUNTIFS('Estruturante Móvel'!$M:$M,$B14,'Estruturante Móvel'!$AM:$AM,ID$4,'Estruturante Móvel'!$AQ:$AQ,"REPARO FO"))</f>
        <v>0</v>
      </c>
      <c r="IE14" s="140">
        <f>(COUNTIFS('Estruturante Móvel'!$M:$M,$B14,'Estruturante Móvel'!$C:$C,"&lt;&gt;PREVISTO",'Estruturante Móvel'!$G:$G,ID$4))</f>
        <v>0</v>
      </c>
      <c r="IF14" s="139">
        <f>(COUNTIFS('Estruturante Móvel'!$M:$M,$B14,'Estruturante Móvel'!$AM:$AM,IF$4))-(COUNTIFS('Estruturante Móvel'!$M:$M,$B14,'Estruturante Móvel'!$AM:$AM,IF$4,'Estruturante Móvel'!$AQ:$AQ,"REPARO FO"))</f>
        <v>0</v>
      </c>
      <c r="IG14" s="140">
        <f>(COUNTIFS('Estruturante Móvel'!$M:$M,$B14,'Estruturante Móvel'!$C:$C,"&lt;&gt;PREVISTO",'Estruturante Móvel'!$G:$G,IF$4))</f>
        <v>0</v>
      </c>
      <c r="IH14" s="139">
        <f>(COUNTIFS('Estruturante Móvel'!$M:$M,$B14,'Estruturante Móvel'!$AM:$AM,IH$4))-(COUNTIFS('Estruturante Móvel'!$M:$M,$B14,'Estruturante Móvel'!$AM:$AM,IH$4,'Estruturante Móvel'!$AQ:$AQ,"REPARO FO"))</f>
        <v>0</v>
      </c>
      <c r="II14" s="140">
        <f>(COUNTIFS('Estruturante Móvel'!$M:$M,$B14,'Estruturante Móvel'!$C:$C,"&lt;&gt;PREVISTO",'Estruturante Móvel'!$G:$G,IH$4))</f>
        <v>0</v>
      </c>
      <c r="IJ14" s="139">
        <f>(COUNTIFS('Estruturante Móvel'!$M:$M,$B14,'Estruturante Móvel'!$AM:$AM,IJ$4))-(COUNTIFS('Estruturante Móvel'!$M:$M,$B14,'Estruturante Móvel'!$AM:$AM,IJ$4,'Estruturante Móvel'!$AQ:$AQ,"REPARO FO"))</f>
        <v>0</v>
      </c>
      <c r="IK14" s="140">
        <f>(COUNTIFS('Estruturante Móvel'!$M:$M,$B14,'Estruturante Móvel'!$C:$C,"&lt;&gt;PREVISTO",'Estruturante Móvel'!$G:$G,IJ$4))</f>
        <v>0</v>
      </c>
      <c r="IL14" s="139">
        <f>(COUNTIFS('Estruturante Móvel'!$M:$M,$B14,'Estruturante Móvel'!$AM:$AM,IL$4))-(COUNTIFS('Estruturante Móvel'!$M:$M,$B14,'Estruturante Móvel'!$AM:$AM,IL$4,'Estruturante Móvel'!$AQ:$AQ,"REPARO FO"))</f>
        <v>0</v>
      </c>
      <c r="IM14" s="140">
        <f>(COUNTIFS('Estruturante Móvel'!$M:$M,$B14,'Estruturante Móvel'!$C:$C,"&lt;&gt;PREVISTO",'Estruturante Móvel'!$G:$G,IL$4))</f>
        <v>0</v>
      </c>
      <c r="IN14" s="139">
        <f>(COUNTIFS('Estruturante Móvel'!$M:$M,$B14,'Estruturante Móvel'!$AM:$AM,IN$4))-(COUNTIFS('Estruturante Móvel'!$M:$M,$B14,'Estruturante Móvel'!$AM:$AM,IN$4,'Estruturante Móvel'!$AQ:$AQ,"REPARO FO"))</f>
        <v>0</v>
      </c>
      <c r="IO14" s="140">
        <f>(COUNTIFS('Estruturante Móvel'!$M:$M,$B14,'Estruturante Móvel'!$C:$C,"&lt;&gt;PREVISTO",'Estruturante Móvel'!$G:$G,IN$4))</f>
        <v>0</v>
      </c>
      <c r="IP14" s="139">
        <f>(COUNTIFS('Estruturante Móvel'!$M:$M,$B14,'Estruturante Móvel'!$AM:$AM,IP$4))-(COUNTIFS('Estruturante Móvel'!$M:$M,$B14,'Estruturante Móvel'!$AM:$AM,IP$4,'Estruturante Móvel'!$AQ:$AQ,"REPARO FO"))</f>
        <v>0</v>
      </c>
      <c r="IQ14" s="140">
        <f>(COUNTIFS('Estruturante Móvel'!$M:$M,$B14,'Estruturante Móvel'!$C:$C,"&lt;&gt;PREVISTO",'Estruturante Móvel'!$G:$G,IP$4))</f>
        <v>0</v>
      </c>
      <c r="IR14" s="139">
        <f>(COUNTIFS('Estruturante Móvel'!$M:$M,$B14,'Estruturante Móvel'!$AM:$AM,IR$4))-(COUNTIFS('Estruturante Móvel'!$M:$M,$B14,'Estruturante Móvel'!$AM:$AM,IR$4,'Estruturante Móvel'!$AQ:$AQ,"REPARO FO"))</f>
        <v>0</v>
      </c>
      <c r="IS14" s="140">
        <f>(COUNTIFS('Estruturante Móvel'!$M:$M,$B14,'Estruturante Móvel'!$C:$C,"&lt;&gt;PREVISTO",'Estruturante Móvel'!$G:$G,IR$4))</f>
        <v>0</v>
      </c>
      <c r="IT14" s="139">
        <f>(COUNTIFS('Estruturante Móvel'!$M:$M,$B14,'Estruturante Móvel'!$AM:$AM,IT$4))-(COUNTIFS('Estruturante Móvel'!$M:$M,$B14,'Estruturante Móvel'!$AM:$AM,IT$4,'Estruturante Móvel'!$AQ:$AQ,"REPARO FO"))</f>
        <v>0</v>
      </c>
      <c r="IU14" s="140">
        <f>(COUNTIFS('Estruturante Móvel'!$M:$M,$B14,'Estruturante Móvel'!$C:$C,"&lt;&gt;PREVISTO",'Estruturante Móvel'!$G:$G,IT$4))</f>
        <v>0</v>
      </c>
      <c r="IV14" s="139">
        <f>(COUNTIFS('Estruturante Móvel'!$M:$M,$B14,'Estruturante Móvel'!$AM:$AM,IV$4))-(COUNTIFS('Estruturante Móvel'!$M:$M,$B14,'Estruturante Móvel'!$AM:$AM,IV$4,'Estruturante Móvel'!$AQ:$AQ,"REPARO FO"))</f>
        <v>0</v>
      </c>
      <c r="IW14" s="140">
        <f>(COUNTIFS('Estruturante Móvel'!$M:$M,$B14,'Estruturante Móvel'!$C:$C,"&lt;&gt;PREVISTO",'Estruturante Móvel'!$G:$G,IV$4))</f>
        <v>0</v>
      </c>
      <c r="IX14" s="139">
        <f>(COUNTIFS('Estruturante Móvel'!$M:$M,$B14,'Estruturante Móvel'!$AM:$AM,IX$4))-(COUNTIFS('Estruturante Móvel'!$M:$M,$B14,'Estruturante Móvel'!$AM:$AM,IX$4,'Estruturante Móvel'!$AQ:$AQ,"REPARO FO"))</f>
        <v>0</v>
      </c>
      <c r="IY14" s="140">
        <f>(COUNTIFS('Estruturante Móvel'!$M:$M,$B14,'Estruturante Móvel'!$C:$C,"&lt;&gt;PREVISTO",'Estruturante Móvel'!$G:$G,IX$4))</f>
        <v>0</v>
      </c>
      <c r="IZ14" s="139">
        <f>(COUNTIFS('Estruturante Móvel'!$M:$M,$B14,'Estruturante Móvel'!$AM:$AM,IZ$4))-(COUNTIFS('Estruturante Móvel'!$M:$M,$B14,'Estruturante Móvel'!$AM:$AM,IZ$4,'Estruturante Móvel'!$AQ:$AQ,"REPARO FO"))</f>
        <v>0</v>
      </c>
      <c r="JA14" s="140">
        <f>(COUNTIFS('Estruturante Móvel'!$M:$M,$B14,'Estruturante Móvel'!$C:$C,"&lt;&gt;PREVISTO",'Estruturante Móvel'!$G:$G,IZ$4))</f>
        <v>0</v>
      </c>
      <c r="JB14" s="139">
        <f>(COUNTIFS('Estruturante Móvel'!$M:$M,$B14,'Estruturante Móvel'!$AM:$AM,JB$4))-(COUNTIFS('Estruturante Móvel'!$M:$M,$B14,'Estruturante Móvel'!$AM:$AM,JB$4,'Estruturante Móvel'!$AQ:$AQ,"REPARO FO"))</f>
        <v>0</v>
      </c>
      <c r="JC14" s="140">
        <f>(COUNTIFS('Estruturante Móvel'!$M:$M,$B14,'Estruturante Móvel'!$C:$C,"&lt;&gt;PREVISTO",'Estruturante Móvel'!$G:$G,JB$4))</f>
        <v>0</v>
      </c>
      <c r="JD14" s="139">
        <f>(COUNTIFS('Estruturante Móvel'!$M:$M,$B14,'Estruturante Móvel'!$AM:$AM,JD$4))-(COUNTIFS('Estruturante Móvel'!$M:$M,$B14,'Estruturante Móvel'!$AM:$AM,JD$4,'Estruturante Móvel'!$AQ:$AQ,"REPARO FO"))</f>
        <v>0</v>
      </c>
      <c r="JE14" s="140">
        <f>(COUNTIFS('Estruturante Móvel'!$M:$M,$B14,'Estruturante Móvel'!$C:$C,"&lt;&gt;PREVISTO",'Estruturante Móvel'!$G:$G,JD$4))</f>
        <v>0</v>
      </c>
      <c r="JF14" s="139">
        <f>(COUNTIFS('Estruturante Móvel'!$M:$M,$B14,'Estruturante Móvel'!$AM:$AM,JF$4))-(COUNTIFS('Estruturante Móvel'!$M:$M,$B14,'Estruturante Móvel'!$AM:$AM,JF$4,'Estruturante Móvel'!$AQ:$AQ,"REPARO FO"))</f>
        <v>0</v>
      </c>
      <c r="JG14" s="140">
        <f>(COUNTIFS('Estruturante Móvel'!$M:$M,$B14,'Estruturante Móvel'!$C:$C,"&lt;&gt;PREVISTO",'Estruturante Móvel'!$G:$G,JF$4))</f>
        <v>0</v>
      </c>
      <c r="JH14" s="139">
        <f>(COUNTIFS('Estruturante Móvel'!$M:$M,$B14,'Estruturante Móvel'!$AM:$AM,JH$4))-(COUNTIFS('Estruturante Móvel'!$M:$M,$B14,'Estruturante Móvel'!$AM:$AM,JH$4,'Estruturante Móvel'!$AQ:$AQ,"REPARO FO"))</f>
        <v>0</v>
      </c>
      <c r="JI14" s="140">
        <f>(COUNTIFS('Estruturante Móvel'!$M:$M,$B14,'Estruturante Móvel'!$C:$C,"&lt;&gt;PREVISTO",'Estruturante Móvel'!$G:$G,JH$4))</f>
        <v>0</v>
      </c>
      <c r="JJ14" s="139">
        <f>(COUNTIFS('Estruturante Móvel'!$M:$M,$B14,'Estruturante Móvel'!$AM:$AM,JJ$4))-(COUNTIFS('Estruturante Móvel'!$M:$M,$B14,'Estruturante Móvel'!$AM:$AM,JJ$4,'Estruturante Móvel'!$AQ:$AQ,"REPARO FO"))</f>
        <v>0</v>
      </c>
      <c r="JK14" s="140">
        <f>(COUNTIFS('Estruturante Móvel'!$M:$M,$B14,'Estruturante Móvel'!$C:$C,"&lt;&gt;PREVISTO",'Estruturante Móvel'!$G:$G,JJ$4))</f>
        <v>0</v>
      </c>
      <c r="JL14" s="139">
        <f>(COUNTIFS('Estruturante Móvel'!$M:$M,$B14,'Estruturante Móvel'!$AM:$AM,JL$4))-(COUNTIFS('Estruturante Móvel'!$M:$M,$B14,'Estruturante Móvel'!$AM:$AM,JL$4,'Estruturante Móvel'!$AQ:$AQ,"REPARO FO"))</f>
        <v>0</v>
      </c>
      <c r="JM14" s="140">
        <f>(COUNTIFS('Estruturante Móvel'!$M:$M,$B14,'Estruturante Móvel'!$C:$C,"&lt;&gt;PREVISTO",'Estruturante Móvel'!$G:$G,JL$4))</f>
        <v>0</v>
      </c>
      <c r="JN14" s="139">
        <f>(COUNTIFS('Estruturante Móvel'!$M:$M,$B14,'Estruturante Móvel'!$AM:$AM,JN$4))-(COUNTIFS('Estruturante Móvel'!$M:$M,$B14,'Estruturante Móvel'!$AM:$AM,JN$4,'Estruturante Móvel'!$AQ:$AQ,"REPARO FO"))</f>
        <v>0</v>
      </c>
      <c r="JO14" s="140">
        <f>(COUNTIFS('Estruturante Móvel'!$M:$M,$B14,'Estruturante Móvel'!$C:$C,"&lt;&gt;PREVISTO",'Estruturante Móvel'!$G:$G,JN$4))</f>
        <v>0</v>
      </c>
      <c r="JP14" s="139">
        <f>(COUNTIFS('Estruturante Móvel'!$M:$M,$B14,'Estruturante Móvel'!$AM:$AM,JP$4))-(COUNTIFS('Estruturante Móvel'!$M:$M,$B14,'Estruturante Móvel'!$AM:$AM,JP$4,'Estruturante Móvel'!$AQ:$AQ,"REPARO FO"))</f>
        <v>0</v>
      </c>
      <c r="JQ14" s="140">
        <f>(COUNTIFS('Estruturante Móvel'!$M:$M,$B14,'Estruturante Móvel'!$C:$C,"&lt;&gt;PREVISTO",'Estruturante Móvel'!$G:$G,JP$4))</f>
        <v>0</v>
      </c>
      <c r="JR14" s="139">
        <f>(COUNTIFS('Estruturante Móvel'!$M:$M,$B14,'Estruturante Móvel'!$AM:$AM,JR$4))-(COUNTIFS('Estruturante Móvel'!$M:$M,$B14,'Estruturante Móvel'!$AM:$AM,JR$4,'Estruturante Móvel'!$AQ:$AQ,"REPARO FO"))</f>
        <v>0</v>
      </c>
      <c r="JS14" s="140">
        <f>(COUNTIFS('Estruturante Móvel'!$M:$M,$B14,'Estruturante Móvel'!$C:$C,"&lt;&gt;PREVISTO",'Estruturante Móvel'!$G:$G,JR$4))</f>
        <v>0</v>
      </c>
      <c r="JT14" s="139">
        <f>(COUNTIFS('Estruturante Móvel'!$M:$M,$B14,'Estruturante Móvel'!$AM:$AM,JT$4))-(COUNTIFS('Estruturante Móvel'!$M:$M,$B14,'Estruturante Móvel'!$AM:$AM,JT$4,'Estruturante Móvel'!$AQ:$AQ,"REPARO FO"))</f>
        <v>0</v>
      </c>
      <c r="JU14" s="140">
        <f>(COUNTIFS('Estruturante Móvel'!$M:$M,$B14,'Estruturante Móvel'!$C:$C,"&lt;&gt;PREVISTO",'Estruturante Móvel'!$G:$G,JT$4))</f>
        <v>0</v>
      </c>
      <c r="JV14" s="139">
        <f>(COUNTIFS('Estruturante Móvel'!$M:$M,$B14,'Estruturante Móvel'!$AM:$AM,JV$4))-(COUNTIFS('Estruturante Móvel'!$M:$M,$B14,'Estruturante Móvel'!$AM:$AM,JV$4,'Estruturante Móvel'!$AQ:$AQ,"REPARO FO"))</f>
        <v>0</v>
      </c>
      <c r="JW14" s="140">
        <f>(COUNTIFS('Estruturante Móvel'!$M:$M,$B14,'Estruturante Móvel'!$C:$C,"&lt;&gt;PREVISTO",'Estruturante Móvel'!$G:$G,JV$4))</f>
        <v>0</v>
      </c>
      <c r="JX14" s="139">
        <f>(COUNTIFS('Estruturante Móvel'!$M:$M,$B14,'Estruturante Móvel'!$AM:$AM,JX$4))-(COUNTIFS('Estruturante Móvel'!$M:$M,$B14,'Estruturante Móvel'!$AM:$AM,JX$4,'Estruturante Móvel'!$AQ:$AQ,"REPARO FO"))</f>
        <v>0</v>
      </c>
      <c r="JY14" s="140">
        <f>(COUNTIFS('Estruturante Móvel'!$M:$M,$B14,'Estruturante Móvel'!$C:$C,"&lt;&gt;PREVISTO",'Estruturante Móvel'!$G:$G,JX$4))</f>
        <v>0</v>
      </c>
      <c r="JZ14" s="139">
        <f>(COUNTIFS('Estruturante Móvel'!$M:$M,$B14,'Estruturante Móvel'!$AM:$AM,JZ$4))-(COUNTIFS('Estruturante Móvel'!$M:$M,$B14,'Estruturante Móvel'!$AM:$AM,JZ$4,'Estruturante Móvel'!$AQ:$AQ,"REPARO FO"))</f>
        <v>0</v>
      </c>
      <c r="KA14" s="140">
        <f>(COUNTIFS('Estruturante Móvel'!$M:$M,$B14,'Estruturante Móvel'!$C:$C,"&lt;&gt;PREVISTO",'Estruturante Móvel'!$G:$G,JZ$4))</f>
        <v>0</v>
      </c>
      <c r="KB14" s="139">
        <f>(COUNTIFS('Estruturante Móvel'!$M:$M,$B14,'Estruturante Móvel'!$AM:$AM,KB$4))-(COUNTIFS('Estruturante Móvel'!$M:$M,$B14,'Estruturante Móvel'!$AM:$AM,KB$4,'Estruturante Móvel'!$AQ:$AQ,"REPARO FO"))</f>
        <v>0</v>
      </c>
      <c r="KC14" s="140">
        <f>(COUNTIFS('Estruturante Móvel'!$M:$M,$B14,'Estruturante Móvel'!$C:$C,"&lt;&gt;PREVISTO",'Estruturante Móvel'!$G:$G,KB$4))</f>
        <v>0</v>
      </c>
      <c r="KD14" s="139">
        <f>(COUNTIFS('Estruturante Móvel'!$M:$M,$B14,'Estruturante Móvel'!$AM:$AM,KD$4))-(COUNTIFS('Estruturante Móvel'!$M:$M,$B14,'Estruturante Móvel'!$AM:$AM,KD$4,'Estruturante Móvel'!$AQ:$AQ,"REPARO FO"))</f>
        <v>0</v>
      </c>
      <c r="KE14" s="140">
        <f>(COUNTIFS('Estruturante Móvel'!$M:$M,$B14,'Estruturante Móvel'!$C:$C,"&lt;&gt;PREVISTO",'Estruturante Móvel'!$G:$G,KD$4))</f>
        <v>0</v>
      </c>
      <c r="KF14" s="139">
        <f>(COUNTIFS('Estruturante Móvel'!$M:$M,$B14,'Estruturante Móvel'!$AM:$AM,KF$4))-(COUNTIFS('Estruturante Móvel'!$M:$M,$B14,'Estruturante Móvel'!$AM:$AM,KF$4,'Estruturante Móvel'!$AQ:$AQ,"REPARO FO"))</f>
        <v>0</v>
      </c>
      <c r="KG14" s="140">
        <f>(COUNTIFS('Estruturante Móvel'!$M:$M,$B14,'Estruturante Móvel'!$C:$C,"&lt;&gt;PREVISTO",'Estruturante Móvel'!$G:$G,KF$4))</f>
        <v>0</v>
      </c>
      <c r="KH14" s="139">
        <f>(COUNTIFS('Estruturante Móvel'!$M:$M,$B14,'Estruturante Móvel'!$AM:$AM,KH$4))-(COUNTIFS('Estruturante Móvel'!$M:$M,$B14,'Estruturante Móvel'!$AM:$AM,KH$4,'Estruturante Móvel'!$AQ:$AQ,"REPARO FO"))</f>
        <v>0</v>
      </c>
      <c r="KI14" s="140">
        <f>(COUNTIFS('Estruturante Móvel'!$M:$M,$B14,'Estruturante Móvel'!$C:$C,"&lt;&gt;PREVISTO",'Estruturante Móvel'!$G:$G,KH$4))</f>
        <v>0</v>
      </c>
      <c r="KJ14" s="139">
        <f>(COUNTIFS('Estruturante Móvel'!$M:$M,$B14,'Estruturante Móvel'!$AM:$AM,KJ$4))-(COUNTIFS('Estruturante Móvel'!$M:$M,$B14,'Estruturante Móvel'!$AM:$AM,KJ$4,'Estruturante Móvel'!$AQ:$AQ,"REPARO FO"))</f>
        <v>0</v>
      </c>
      <c r="KK14" s="140">
        <f>(COUNTIFS('Estruturante Móvel'!$M:$M,$B14,'Estruturante Móvel'!$C:$C,"&lt;&gt;PREVISTO",'Estruturante Móvel'!$G:$G,KJ$4))</f>
        <v>1</v>
      </c>
      <c r="KL14" s="139">
        <f>(COUNTIFS('Estruturante Móvel'!$M:$M,$B14,'Estruturante Móvel'!$AM:$AM,KL$4))-(COUNTIFS('Estruturante Móvel'!$M:$M,$B14,'Estruturante Móvel'!$AM:$AM,KL$4,'Estruturante Móvel'!$AQ:$AQ,"REPARO FO"))</f>
        <v>0</v>
      </c>
      <c r="KM14" s="140">
        <f>(COUNTIFS('Estruturante Móvel'!$M:$M,$B14,'Estruturante Móvel'!$C:$C,"&lt;&gt;PREVISTO",'Estruturante Móvel'!$G:$G,KL$4))</f>
        <v>0</v>
      </c>
      <c r="KN14" s="139">
        <f>(COUNTIFS('Estruturante Móvel'!$M:$M,$B14,'Estruturante Móvel'!$AM:$AM,KN$4))-(COUNTIFS('Estruturante Móvel'!$M:$M,$B14,'Estruturante Móvel'!$AM:$AM,KN$4,'Estruturante Móvel'!$AQ:$AQ,"REPARO FO"))</f>
        <v>0</v>
      </c>
      <c r="KO14" s="140">
        <f>(COUNTIFS('Estruturante Móvel'!$M:$M,$B14,'Estruturante Móvel'!$C:$C,"&lt;&gt;PREVISTO",'Estruturante Móvel'!$G:$G,KN$4))</f>
        <v>0</v>
      </c>
      <c r="KP14" s="139">
        <f>(COUNTIFS('Estruturante Móvel'!$M:$M,$B14,'Estruturante Móvel'!$AM:$AM,KP$4))-(COUNTIFS('Estruturante Móvel'!$M:$M,$B14,'Estruturante Móvel'!$AM:$AM,KP$4,'Estruturante Móvel'!$AQ:$AQ,"REPARO FO"))</f>
        <v>0</v>
      </c>
      <c r="KQ14" s="140">
        <f>(COUNTIFS('Estruturante Móvel'!$M:$M,$B14,'Estruturante Móvel'!$C:$C,"&lt;&gt;PREVISTO",'Estruturante Móvel'!$G:$G,KP$4))</f>
        <v>0</v>
      </c>
      <c r="KR14" s="139">
        <f>(COUNTIFS('Estruturante Móvel'!$M:$M,$B14,'Estruturante Móvel'!$AM:$AM,KR$4))-(COUNTIFS('Estruturante Móvel'!$M:$M,$B14,'Estruturante Móvel'!$AM:$AM,KR$4,'Estruturante Móvel'!$AQ:$AQ,"REPARO FO"))</f>
        <v>0</v>
      </c>
      <c r="KS14" s="140">
        <f>(COUNTIFS('Estruturante Móvel'!$M:$M,$B14,'Estruturante Móvel'!$C:$C,"&lt;&gt;PREVISTO",'Estruturante Móvel'!$G:$G,KR$4))</f>
        <v>0</v>
      </c>
      <c r="KT14" s="139">
        <f>(COUNTIFS('Estruturante Móvel'!$M:$M,$B14,'Estruturante Móvel'!$AM:$AM,KT$4))-(COUNTIFS('Estruturante Móvel'!$M:$M,$B14,'Estruturante Móvel'!$AM:$AM,KT$4,'Estruturante Móvel'!$AQ:$AQ,"REPARO FO"))</f>
        <v>0</v>
      </c>
      <c r="KU14" s="140">
        <f>(COUNTIFS('Estruturante Móvel'!$M:$M,$B14,'Estruturante Móvel'!$C:$C,"&lt;&gt;PREVISTO",'Estruturante Móvel'!$G:$G,KT$4))</f>
        <v>0</v>
      </c>
      <c r="KV14" s="139">
        <f>(COUNTIFS('Estruturante Móvel'!$M:$M,$B14,'Estruturante Móvel'!$AM:$AM,KV$4))-(COUNTIFS('Estruturante Móvel'!$M:$M,$B14,'Estruturante Móvel'!$AM:$AM,KV$4,'Estruturante Móvel'!$AQ:$AQ,"REPARO FO"))</f>
        <v>0</v>
      </c>
      <c r="KW14" s="140">
        <f>(COUNTIFS('Estruturante Móvel'!$M:$M,$B14,'Estruturante Móvel'!$C:$C,"&lt;&gt;PREVISTO",'Estruturante Móvel'!$G:$G,KV$4))</f>
        <v>0</v>
      </c>
      <c r="KX14" s="139">
        <f>(COUNTIFS('Estruturante Móvel'!$M:$M,$B14,'Estruturante Móvel'!$AM:$AM,KX$4))-(COUNTIFS('Estruturante Móvel'!$M:$M,$B14,'Estruturante Móvel'!$AM:$AM,KX$4,'Estruturante Móvel'!$AQ:$AQ,"REPARO FO"))</f>
        <v>0</v>
      </c>
      <c r="KY14" s="140">
        <f>(COUNTIFS('Estruturante Móvel'!$M:$M,$B14,'Estruturante Móvel'!$C:$C,"&lt;&gt;PREVISTO",'Estruturante Móvel'!$G:$G,KX$4))</f>
        <v>0</v>
      </c>
      <c r="KZ14" s="139">
        <f>(COUNTIFS('Estruturante Móvel'!$M:$M,$B14,'Estruturante Móvel'!$AM:$AM,KZ$4))-(COUNTIFS('Estruturante Móvel'!$M:$M,$B14,'Estruturante Móvel'!$AM:$AM,KZ$4,'Estruturante Móvel'!$AQ:$AQ,"REPARO FO"))</f>
        <v>0</v>
      </c>
      <c r="LA14" s="140">
        <f>(COUNTIFS('Estruturante Móvel'!$M:$M,$B14,'Estruturante Móvel'!$C:$C,"&lt;&gt;PREVISTO",'Estruturante Móvel'!$G:$G,KZ$4))</f>
        <v>0</v>
      </c>
      <c r="LB14" s="139">
        <f>(COUNTIFS('Estruturante Móvel'!$M:$M,$B14,'Estruturante Móvel'!$AM:$AM,LB$4))-(COUNTIFS('Estruturante Móvel'!$M:$M,$B14,'Estruturante Móvel'!$AM:$AM,LB$4,'Estruturante Móvel'!$AQ:$AQ,"REPARO FO"))</f>
        <v>0</v>
      </c>
      <c r="LC14" s="140">
        <f>(COUNTIFS('Estruturante Móvel'!$M:$M,$B14,'Estruturante Móvel'!$C:$C,"&lt;&gt;PREVISTO",'Estruturante Móvel'!$G:$G,LB$4))</f>
        <v>0</v>
      </c>
      <c r="LD14" s="139">
        <f>(COUNTIFS('Estruturante Móvel'!$M:$M,$B14,'Estruturante Móvel'!$AM:$AM,LD$4))-(COUNTIFS('Estruturante Móvel'!$M:$M,$B14,'Estruturante Móvel'!$AM:$AM,LD$4,'Estruturante Móvel'!$AQ:$AQ,"REPARO FO"))</f>
        <v>0</v>
      </c>
      <c r="LE14" s="140">
        <f>(COUNTIFS('Estruturante Móvel'!$M:$M,$B14,'Estruturante Móvel'!$C:$C,"&lt;&gt;PREVISTO",'Estruturante Móvel'!$G:$G,LD$4))</f>
        <v>0</v>
      </c>
      <c r="LF14" s="139">
        <f>(COUNTIFS('Estruturante Móvel'!$M:$M,$B14,'Estruturante Móvel'!$AM:$AM,LF$4))-(COUNTIFS('Estruturante Móvel'!$M:$M,$B14,'Estruturante Móvel'!$AM:$AM,LF$4,'Estruturante Móvel'!$AQ:$AQ,"REPARO FO"))</f>
        <v>0</v>
      </c>
      <c r="LG14" s="140">
        <f>(COUNTIFS('Estruturante Móvel'!$M:$M,$B14,'Estruturante Móvel'!$C:$C,"&lt;&gt;PREVISTO",'Estruturante Móvel'!$G:$G,LF$4))</f>
        <v>0</v>
      </c>
      <c r="LH14" s="139">
        <f>(COUNTIFS('Estruturante Móvel'!$M:$M,$B14,'Estruturante Móvel'!$AM:$AM,LH$4))-(COUNTIFS('Estruturante Móvel'!$M:$M,$B14,'Estruturante Móvel'!$AM:$AM,LH$4,'Estruturante Móvel'!$AQ:$AQ,"REPARO FO"))</f>
        <v>0</v>
      </c>
      <c r="LI14" s="140">
        <f>(COUNTIFS('Estruturante Móvel'!$M:$M,$B14,'Estruturante Móvel'!$C:$C,"&lt;&gt;PREVISTO",'Estruturante Móvel'!$G:$G,LH$4))</f>
        <v>0</v>
      </c>
      <c r="LJ14" s="139">
        <f>(COUNTIFS('Estruturante Móvel'!$M:$M,$B14,'Estruturante Móvel'!$AM:$AM,LJ$4))-(COUNTIFS('Estruturante Móvel'!$M:$M,$B14,'Estruturante Móvel'!$AM:$AM,LJ$4,'Estruturante Móvel'!$AQ:$AQ,"REPARO FO"))</f>
        <v>0</v>
      </c>
      <c r="LK14" s="140">
        <f>(COUNTIFS('Estruturante Móvel'!$M:$M,$B14,'Estruturante Móvel'!$C:$C,"&lt;&gt;PREVISTO",'Estruturante Móvel'!$G:$G,LJ$4))</f>
        <v>0</v>
      </c>
      <c r="LL14" s="139">
        <f>(COUNTIFS('Estruturante Móvel'!$M:$M,$B14,'Estruturante Móvel'!$AM:$AM,LL$4))-(COUNTIFS('Estruturante Móvel'!$M:$M,$B14,'Estruturante Móvel'!$AM:$AM,LL$4,'Estruturante Móvel'!$AQ:$AQ,"REPARO FO"))</f>
        <v>0</v>
      </c>
      <c r="LM14" s="140">
        <f>(COUNTIFS('Estruturante Móvel'!$M:$M,$B14,'Estruturante Móvel'!$C:$C,"&lt;&gt;PREVISTO",'Estruturante Móvel'!$G:$G,LL$4))</f>
        <v>0</v>
      </c>
      <c r="LN14" s="139">
        <f>(COUNTIFS('Estruturante Móvel'!$M:$M,$B14,'Estruturante Móvel'!$AM:$AM,LN$4))-(COUNTIFS('Estruturante Móvel'!$M:$M,$B14,'Estruturante Móvel'!$AM:$AM,LN$4,'Estruturante Móvel'!$AQ:$AQ,"REPARO FO"))</f>
        <v>0</v>
      </c>
      <c r="LO14" s="140">
        <f>(COUNTIFS('Estruturante Móvel'!$M:$M,$B14,'Estruturante Móvel'!$C:$C,"&lt;&gt;PREVISTO",'Estruturante Móvel'!$G:$G,LN$4))</f>
        <v>0</v>
      </c>
      <c r="LP14" s="139">
        <f>(COUNTIFS('Estruturante Móvel'!$M:$M,$B14,'Estruturante Móvel'!$AM:$AM,LP$4))-(COUNTIFS('Estruturante Móvel'!$M:$M,$B14,'Estruturante Móvel'!$AM:$AM,LP$4,'Estruturante Móvel'!$AQ:$AQ,"REPARO FO"))</f>
        <v>0</v>
      </c>
      <c r="LQ14" s="140">
        <f>(COUNTIFS('Estruturante Móvel'!$M:$M,$B14,'Estruturante Móvel'!$C:$C,"&lt;&gt;PREVISTO",'Estruturante Móvel'!$G:$G,LP$4))</f>
        <v>0</v>
      </c>
      <c r="LR14" s="139">
        <f>(COUNTIFS('Estruturante Móvel'!$M:$M,$B14,'Estruturante Móvel'!$AM:$AM,LR$4))-(COUNTIFS('Estruturante Móvel'!$M:$M,$B14,'Estruturante Móvel'!$AM:$AM,LR$4,'Estruturante Móvel'!$AQ:$AQ,"REPARO FO"))</f>
        <v>0</v>
      </c>
      <c r="LS14" s="140">
        <f>(COUNTIFS('Estruturante Móvel'!$M:$M,$B14,'Estruturante Móvel'!$C:$C,"&lt;&gt;PREVISTO",'Estruturante Móvel'!$G:$G,LR$4))</f>
        <v>0</v>
      </c>
      <c r="LT14" s="139">
        <f>(COUNTIFS('Estruturante Móvel'!$M:$M,$B14,'Estruturante Móvel'!$AM:$AM,LT$4))-(COUNTIFS('Estruturante Móvel'!$M:$M,$B14,'Estruturante Móvel'!$AM:$AM,LT$4,'Estruturante Móvel'!$AQ:$AQ,"REPARO FO"))</f>
        <v>0</v>
      </c>
      <c r="LU14" s="140">
        <f>(COUNTIFS('Estruturante Móvel'!$M:$M,$B14,'Estruturante Móvel'!$C:$C,"&lt;&gt;PREVISTO",'Estruturante Móvel'!$G:$G,LT$4))</f>
        <v>0</v>
      </c>
      <c r="LV14" s="139">
        <f>(COUNTIFS('Estruturante Móvel'!$M:$M,$B14,'Estruturante Móvel'!$AM:$AM,LV$4))-(COUNTIFS('Estruturante Móvel'!$M:$M,$B14,'Estruturante Móvel'!$AM:$AM,LV$4,'Estruturante Móvel'!$AQ:$AQ,"REPARO FO"))</f>
        <v>0</v>
      </c>
      <c r="LW14" s="140">
        <f>(COUNTIFS('Estruturante Móvel'!$M:$M,$B14,'Estruturante Móvel'!$C:$C,"&lt;&gt;PREVISTO",'Estruturante Móvel'!$G:$G,LV$4))</f>
        <v>0</v>
      </c>
      <c r="LX14" s="139">
        <f>(COUNTIFS('Estruturante Móvel'!$M:$M,$B14,'Estruturante Móvel'!$AM:$AM,LX$4))-(COUNTIFS('Estruturante Móvel'!$M:$M,$B14,'Estruturante Móvel'!$AM:$AM,LX$4,'Estruturante Móvel'!$AQ:$AQ,"REPARO FO"))</f>
        <v>0</v>
      </c>
      <c r="LY14" s="140">
        <f>(COUNTIFS('Estruturante Móvel'!$M:$M,$B14,'Estruturante Móvel'!$C:$C,"&lt;&gt;PREVISTO",'Estruturante Móvel'!$G:$G,LX$4))</f>
        <v>0</v>
      </c>
      <c r="LZ14" s="139">
        <f>(COUNTIFS('Estruturante Móvel'!$M:$M,$B14,'Estruturante Móvel'!$AM:$AM,LZ$4))-(COUNTIFS('Estruturante Móvel'!$M:$M,$B14,'Estruturante Móvel'!$AM:$AM,LZ$4,'Estruturante Móvel'!$AQ:$AQ,"REPARO FO"))</f>
        <v>0</v>
      </c>
      <c r="MA14" s="140">
        <f>(COUNTIFS('Estruturante Móvel'!$M:$M,$B14,'Estruturante Móvel'!$C:$C,"&lt;&gt;PREVISTO",'Estruturante Móvel'!$G:$G,LZ$4))</f>
        <v>0</v>
      </c>
      <c r="MB14" s="139">
        <f>(COUNTIFS('Estruturante Móvel'!$M:$M,$B14,'Estruturante Móvel'!$AM:$AM,MB$4))-(COUNTIFS('Estruturante Móvel'!$M:$M,$B14,'Estruturante Móvel'!$AM:$AM,MB$4,'Estruturante Móvel'!$AQ:$AQ,"REPARO FO"))</f>
        <v>0</v>
      </c>
      <c r="MC14" s="140">
        <f>(COUNTIFS('Estruturante Móvel'!$M:$M,$B14,'Estruturante Móvel'!$C:$C,"&lt;&gt;PREVISTO",'Estruturante Móvel'!$G:$G,MB$4))</f>
        <v>0</v>
      </c>
      <c r="MD14" s="139">
        <f>(COUNTIFS('Estruturante Móvel'!$M:$M,$B14,'Estruturante Móvel'!$AM:$AM,MD$4))-(COUNTIFS('Estruturante Móvel'!$M:$M,$B14,'Estruturante Móvel'!$AM:$AM,MD$4,'Estruturante Móvel'!$AQ:$AQ,"REPARO FO"))</f>
        <v>0</v>
      </c>
      <c r="ME14" s="140">
        <f>(COUNTIFS('Estruturante Móvel'!$M:$M,$B14,'Estruturante Móvel'!$C:$C,"&lt;&gt;PREVISTO",'Estruturante Móvel'!$G:$G,MD$4))</f>
        <v>0</v>
      </c>
      <c r="MF14" s="139">
        <f>(COUNTIFS('Estruturante Móvel'!$M:$M,$B14,'Estruturante Móvel'!$AM:$AM,MF$4))-(COUNTIFS('Estruturante Móvel'!$M:$M,$B14,'Estruturante Móvel'!$AM:$AM,MF$4,'Estruturante Móvel'!$AQ:$AQ,"REPARO FO"))</f>
        <v>0</v>
      </c>
      <c r="MG14" s="140">
        <f>(COUNTIFS('Estruturante Móvel'!$M:$M,$B14,'Estruturante Móvel'!$C:$C,"&lt;&gt;PREVISTO",'Estruturante Móvel'!$G:$G,MF$4))</f>
        <v>0</v>
      </c>
      <c r="MH14" s="139">
        <f>(COUNTIFS('Estruturante Móvel'!$M:$M,$B14,'Estruturante Móvel'!$AM:$AM,MH$4))-(COUNTIFS('Estruturante Móvel'!$M:$M,$B14,'Estruturante Móvel'!$AM:$AM,MH$4,'Estruturante Móvel'!$AQ:$AQ,"REPARO FO"))</f>
        <v>0</v>
      </c>
      <c r="MI14" s="140">
        <f>(COUNTIFS('Estruturante Móvel'!$M:$M,$B14,'Estruturante Móvel'!$C:$C,"&lt;&gt;PREVISTO",'Estruturante Móvel'!$G:$G,MH$4))</f>
        <v>0</v>
      </c>
      <c r="MJ14" s="139">
        <f>(COUNTIFS('Estruturante Móvel'!$M:$M,$B14,'Estruturante Móvel'!$AM:$AM,MJ$4))-(COUNTIFS('Estruturante Móvel'!$M:$M,$B14,'Estruturante Móvel'!$AM:$AM,MJ$4,'Estruturante Móvel'!$AQ:$AQ,"REPARO FO"))</f>
        <v>0</v>
      </c>
      <c r="MK14" s="140">
        <f>(COUNTIFS('Estruturante Móvel'!$M:$M,$B14,'Estruturante Móvel'!$C:$C,"&lt;&gt;PREVISTO",'Estruturante Móvel'!$G:$G,MJ$4))</f>
        <v>0</v>
      </c>
      <c r="ML14" s="139">
        <f>(COUNTIFS('Estruturante Móvel'!$M:$M,$B14,'Estruturante Móvel'!$AM:$AM,ML$4))-(COUNTIFS('Estruturante Móvel'!$M:$M,$B14,'Estruturante Móvel'!$AM:$AM,ML$4,'Estruturante Móvel'!$AQ:$AQ,"REPARO FO"))</f>
        <v>0</v>
      </c>
      <c r="MM14" s="140">
        <f>(COUNTIFS('Estruturante Móvel'!$M:$M,$B14,'Estruturante Móvel'!$C:$C,"&lt;&gt;PREVISTO",'Estruturante Móvel'!$G:$G,ML$4))</f>
        <v>0</v>
      </c>
      <c r="MN14" s="139">
        <f>(COUNTIFS('Estruturante Móvel'!$M:$M,$B14,'Estruturante Móvel'!$AM:$AM,MN$4))-(COUNTIFS('Estruturante Móvel'!$M:$M,$B14,'Estruturante Móvel'!$AM:$AM,MN$4,'Estruturante Móvel'!$AQ:$AQ,"REPARO FO"))</f>
        <v>0</v>
      </c>
      <c r="MO14" s="140">
        <f>(COUNTIFS('Estruturante Móvel'!$M:$M,$B14,'Estruturante Móvel'!$C:$C,"&lt;&gt;PREVISTO",'Estruturante Móvel'!$G:$G,MN$4))</f>
        <v>0</v>
      </c>
      <c r="MP14" s="139">
        <f>(COUNTIFS('Estruturante Móvel'!$M:$M,$B14,'Estruturante Móvel'!$AM:$AM,MP$4))-(COUNTIFS('Estruturante Móvel'!$M:$M,$B14,'Estruturante Móvel'!$AM:$AM,MP$4,'Estruturante Móvel'!$AQ:$AQ,"REPARO FO"))</f>
        <v>0</v>
      </c>
      <c r="MQ14" s="140">
        <f>(COUNTIFS('Estruturante Móvel'!$M:$M,$B14,'Estruturante Móvel'!$C:$C,"&lt;&gt;PREVISTO",'Estruturante Móvel'!$G:$G,MP$4))</f>
        <v>0</v>
      </c>
      <c r="MR14" s="139">
        <f>(COUNTIFS('Estruturante Móvel'!$M:$M,$B14,'Estruturante Móvel'!$AM:$AM,MR$4))-(COUNTIFS('Estruturante Móvel'!$M:$M,$B14,'Estruturante Móvel'!$AM:$AM,MR$4,'Estruturante Móvel'!$AQ:$AQ,"REPARO FO"))</f>
        <v>0</v>
      </c>
      <c r="MS14" s="140">
        <f>(COUNTIFS('Estruturante Móvel'!$M:$M,$B14,'Estruturante Móvel'!$C:$C,"&lt;&gt;PREVISTO",'Estruturante Móvel'!$G:$G,MR$4))</f>
        <v>0</v>
      </c>
      <c r="MT14" s="139">
        <f>(COUNTIFS('Estruturante Móvel'!$M:$M,$B14,'Estruturante Móvel'!$AM:$AM,MT$4))-(COUNTIFS('Estruturante Móvel'!$M:$M,$B14,'Estruturante Móvel'!$AM:$AM,MT$4,'Estruturante Móvel'!$AQ:$AQ,"REPARO FO"))</f>
        <v>0</v>
      </c>
      <c r="MU14" s="140">
        <f>(COUNTIFS('Estruturante Móvel'!$M:$M,$B14,'Estruturante Móvel'!$C:$C,"&lt;&gt;PREVISTO",'Estruturante Móvel'!$G:$G,MT$4))</f>
        <v>0</v>
      </c>
      <c r="MV14" s="139">
        <f>(COUNTIFS('Estruturante Móvel'!$M:$M,$B14,'Estruturante Móvel'!$AM:$AM,MV$4))-(COUNTIFS('Estruturante Móvel'!$M:$M,$B14,'Estruturante Móvel'!$AM:$AM,MV$4,'Estruturante Móvel'!$AQ:$AQ,"REPARO FO"))</f>
        <v>0</v>
      </c>
      <c r="MW14" s="140">
        <f>(COUNTIFS('Estruturante Móvel'!$M:$M,$B14,'Estruturante Móvel'!$C:$C,"&lt;&gt;PREVISTO",'Estruturante Móvel'!$G:$G,MV$4))</f>
        <v>0</v>
      </c>
      <c r="MX14" s="139">
        <f>(COUNTIFS('Estruturante Móvel'!$M:$M,$B14,'Estruturante Móvel'!$AM:$AM,MX$4))-(COUNTIFS('Estruturante Móvel'!$M:$M,$B14,'Estruturante Móvel'!$AM:$AM,MX$4,'Estruturante Móvel'!$AQ:$AQ,"REPARO FO"))</f>
        <v>0</v>
      </c>
      <c r="MY14" s="140">
        <f>(COUNTIFS('Estruturante Móvel'!$M:$M,$B14,'Estruturante Móvel'!$C:$C,"&lt;&gt;PREVISTO",'Estruturante Móvel'!$G:$G,MX$4))</f>
        <v>0</v>
      </c>
      <c r="MZ14" s="139">
        <f>(COUNTIFS('Estruturante Móvel'!$M:$M,$B14,'Estruturante Móvel'!$AM:$AM,MZ$4))-(COUNTIFS('Estruturante Móvel'!$M:$M,$B14,'Estruturante Móvel'!$AM:$AM,MZ$4,'Estruturante Móvel'!$AQ:$AQ,"REPARO FO"))</f>
        <v>0</v>
      </c>
      <c r="NA14" s="140">
        <f>(COUNTIFS('Estruturante Móvel'!$M:$M,$B14,'Estruturante Móvel'!$C:$C,"&lt;&gt;PREVISTO",'Estruturante Móvel'!$G:$G,MZ$4))</f>
        <v>0</v>
      </c>
      <c r="NB14" s="139">
        <f>(COUNTIFS('Estruturante Móvel'!$M:$M,$B14,'Estruturante Móvel'!$AM:$AM,NB$4))-(COUNTIFS('Estruturante Móvel'!$M:$M,$B14,'Estruturante Móvel'!$AM:$AM,NB$4,'Estruturante Móvel'!$AQ:$AQ,"REPARO FO"))</f>
        <v>0</v>
      </c>
      <c r="NC14" s="140">
        <f>(COUNTIFS('Estruturante Móvel'!$M:$M,$B14,'Estruturante Móvel'!$C:$C,"&lt;&gt;PREVISTO",'Estruturante Móvel'!$G:$G,NB$4))</f>
        <v>0</v>
      </c>
      <c r="ND14" s="139">
        <f>(COUNTIFS('Estruturante Móvel'!$M:$M,$B14,'Estruturante Móvel'!$AM:$AM,ND$4))-(COUNTIFS('Estruturante Móvel'!$M:$M,$B14,'Estruturante Móvel'!$AM:$AM,ND$4,'Estruturante Móvel'!$AQ:$AQ,"REPARO FO"))</f>
        <v>0</v>
      </c>
      <c r="NE14" s="140">
        <f>(COUNTIFS('Estruturante Móvel'!$M:$M,$B14,'Estruturante Móvel'!$C:$C,"&lt;&gt;PREVISTO",'Estruturante Móvel'!$G:$G,ND$4))</f>
        <v>0</v>
      </c>
      <c r="NF14" s="139">
        <f>(COUNTIFS('Estruturante Móvel'!$M:$M,$B14,'Estruturante Móvel'!$AM:$AM,NF$4))-(COUNTIFS('Estruturante Móvel'!$M:$M,$B14,'Estruturante Móvel'!$AM:$AM,NF$4,'Estruturante Móvel'!$AQ:$AQ,"REPARO FO"))</f>
        <v>0</v>
      </c>
      <c r="NG14" s="140">
        <f>(COUNTIFS('Estruturante Móvel'!$M:$M,$B14,'Estruturante Móvel'!$C:$C,"&lt;&gt;PREVISTO",'Estruturante Móvel'!$G:$G,NF$4))</f>
        <v>0</v>
      </c>
      <c r="NH14" s="139">
        <f>(COUNTIFS('Estruturante Móvel'!$M:$M,$B14,'Estruturante Móvel'!$AM:$AM,NH$4))-(COUNTIFS('Estruturante Móvel'!$M:$M,$B14,'Estruturante Móvel'!$AM:$AM,NH$4,'Estruturante Móvel'!$AQ:$AQ,"REPARO FO"))</f>
        <v>0</v>
      </c>
      <c r="NI14" s="140">
        <f>(COUNTIFS('Estruturante Móvel'!$M:$M,$B14,'Estruturante Móvel'!$C:$C,"&lt;&gt;PREVISTO",'Estruturante Móvel'!$G:$G,NH$4))</f>
        <v>0</v>
      </c>
    </row>
    <row r="15" spans="1:373" hidden="1" outlineLevel="1">
      <c r="B15" s="205" t="s">
        <v>444</v>
      </c>
      <c r="C15" s="161" t="s">
        <v>186</v>
      </c>
      <c r="D15" s="161">
        <f>COUNTIFS('Estruturante Móvel'!$M:$M,B14,'Estruturante Móvel'!$L:$L,'CRONOGRAMA_CONST+MIGRACAO'!B15)</f>
        <v>1</v>
      </c>
      <c r="E15" s="161">
        <f>(COUNTIFS('Estruturante Móvel'!$M:$M,B14,'Estruturante Móvel'!$C:$C,"&lt;&gt;PREVISTO",'Estruturante Móvel'!$L:$L,'CRONOGRAMA_CONST+MIGRACAO'!B15))</f>
        <v>1</v>
      </c>
      <c r="F15" s="162">
        <f>(COUNTIFS('Estruturante Móvel'!$M:$M,B14,'Estruturante Móvel'!$C:$C,"PREVISTO",'Estruturante Móvel'!$L:$L,'CRONOGRAMA_CONST+MIGRACAO'!B15))</f>
        <v>0</v>
      </c>
      <c r="G15" s="162"/>
      <c r="H15" s="165" t="str">
        <f t="shared" si="378"/>
        <v>Concluído</v>
      </c>
      <c r="I15" s="166">
        <v>45597</v>
      </c>
      <c r="J15" s="160">
        <f t="shared" si="379"/>
        <v>1</v>
      </c>
      <c r="K15" s="157">
        <f t="shared" si="380"/>
        <v>1</v>
      </c>
      <c r="L15" s="139">
        <f>(COUNTIFS('Estruturante Móvel'!$M:$M,$B14,'Estruturante Móvel'!$AM:$AM,L$4,'Estruturante Móvel'!$L:$L,'CRONOGRAMA_CONST+MIGRACAO'!$B15))</f>
        <v>0</v>
      </c>
      <c r="M15" s="140">
        <f>(COUNTIFS('Estruturante Móvel'!$M:$M,$B14,'Estruturante Móvel'!$C:$C,"&lt;&gt;PREVISTO",'Estruturante Móvel'!$G:$G,L$4,'Estruturante Móvel'!$L:$L,'CRONOGRAMA_CONST+MIGRACAO'!B$7))</f>
        <v>0</v>
      </c>
      <c r="N15" s="139">
        <f>(COUNTIFS('Estruturante Móvel'!$M:$M,$B14,'Estruturante Móvel'!$AM:$AM,N$4,'Estruturante Móvel'!$L:$L,'CRONOGRAMA_CONST+MIGRACAO'!$B15))</f>
        <v>0</v>
      </c>
      <c r="O15" s="140">
        <f>(COUNTIFS('Estruturante Móvel'!$M:$M,$B14,'Estruturante Móvel'!$C:$C,"&lt;&gt;PREVISTO",'Estruturante Móvel'!$G:$G,N$4,'Estruturante Móvel'!$L:$L,'CRONOGRAMA_CONST+MIGRACAO'!D$7))</f>
        <v>0</v>
      </c>
      <c r="P15" s="139">
        <f>(COUNTIFS('Estruturante Móvel'!$M:$M,$B14,'Estruturante Móvel'!$AM:$AM,P$4,'Estruturante Móvel'!$L:$L,'CRONOGRAMA_CONST+MIGRACAO'!$B15))</f>
        <v>0</v>
      </c>
      <c r="Q15" s="140">
        <f>(COUNTIFS('Estruturante Móvel'!$M:$M,$B14,'Estruturante Móvel'!$C:$C,"&lt;&gt;PREVISTO",'Estruturante Móvel'!$G:$G,P$4,'Estruturante Móvel'!$L:$L,'CRONOGRAMA_CONST+MIGRACAO'!F$7))</f>
        <v>0</v>
      </c>
      <c r="R15" s="139">
        <f>(COUNTIFS('Estruturante Móvel'!$M:$M,$B14,'Estruturante Móvel'!$AM:$AM,R$4,'Estruturante Móvel'!$L:$L,'CRONOGRAMA_CONST+MIGRACAO'!$B15))</f>
        <v>0</v>
      </c>
      <c r="S15" s="140">
        <f>(COUNTIFS('Estruturante Móvel'!$M:$M,$B14,'Estruturante Móvel'!$C:$C,"&lt;&gt;PREVISTO",'Estruturante Móvel'!$G:$G,R$4,'Estruturante Móvel'!$L:$L,'CRONOGRAMA_CONST+MIGRACAO'!H$7))</f>
        <v>0</v>
      </c>
      <c r="T15" s="139">
        <f>(COUNTIFS('Estruturante Móvel'!$M:$M,$B14,'Estruturante Móvel'!$AM:$AM,T$4,'Estruturante Móvel'!$L:$L,'CRONOGRAMA_CONST+MIGRACAO'!$B15))</f>
        <v>0</v>
      </c>
      <c r="U15" s="140">
        <f>(COUNTIFS('Estruturante Móvel'!$M:$M,$B14,'Estruturante Móvel'!$C:$C,"&lt;&gt;PREVISTO",'Estruturante Móvel'!$G:$G,T$4,'Estruturante Móvel'!$L:$L,'CRONOGRAMA_CONST+MIGRACAO'!J$7))</f>
        <v>0</v>
      </c>
      <c r="V15" s="139">
        <f>(COUNTIFS('Estruturante Móvel'!$M:$M,$B14,'Estruturante Móvel'!$AM:$AM,V$4,'Estruturante Móvel'!$L:$L,'CRONOGRAMA_CONST+MIGRACAO'!$B15))</f>
        <v>0</v>
      </c>
      <c r="W15" s="140">
        <f>(COUNTIFS('Estruturante Móvel'!$M:$M,$B14,'Estruturante Móvel'!$C:$C,"&lt;&gt;PREVISTO",'Estruturante Móvel'!$G:$G,V$4,'Estruturante Móvel'!$L:$L,'CRONOGRAMA_CONST+MIGRACAO'!L$7))</f>
        <v>0</v>
      </c>
      <c r="X15" s="139">
        <f>(COUNTIFS('Estruturante Móvel'!$M:$M,$B14,'Estruturante Móvel'!$AM:$AM,X$4,'Estruturante Móvel'!$L:$L,'CRONOGRAMA_CONST+MIGRACAO'!$B15))</f>
        <v>0</v>
      </c>
      <c r="Y15" s="140">
        <f>(COUNTIFS('Estruturante Móvel'!$M:$M,$B14,'Estruturante Móvel'!$C:$C,"&lt;&gt;PREVISTO",'Estruturante Móvel'!$G:$G,X$4,'Estruturante Móvel'!$L:$L,'CRONOGRAMA_CONST+MIGRACAO'!N$7))</f>
        <v>0</v>
      </c>
      <c r="Z15" s="139">
        <f>(COUNTIFS('Estruturante Móvel'!$M:$M,$B14,'Estruturante Móvel'!$AM:$AM,Z$4,'Estruturante Móvel'!$L:$L,'CRONOGRAMA_CONST+MIGRACAO'!$B15))</f>
        <v>0</v>
      </c>
      <c r="AA15" s="140">
        <f>(COUNTIFS('Estruturante Móvel'!$M:$M,$B14,'Estruturante Móvel'!$C:$C,"&lt;&gt;PREVISTO",'Estruturante Móvel'!$G:$G,Z$4,'Estruturante Móvel'!$L:$L,'CRONOGRAMA_CONST+MIGRACAO'!P$7))</f>
        <v>0</v>
      </c>
      <c r="AB15" s="139">
        <f>(COUNTIFS('Estruturante Móvel'!$M:$M,$B14,'Estruturante Móvel'!$AM:$AM,AB$4,'Estruturante Móvel'!$L:$L,'CRONOGRAMA_CONST+MIGRACAO'!$B15))</f>
        <v>0</v>
      </c>
      <c r="AC15" s="140">
        <f>(COUNTIFS('Estruturante Móvel'!$M:$M,$B14,'Estruturante Móvel'!$C:$C,"&lt;&gt;PREVISTO",'Estruturante Móvel'!$G:$G,AB$4,'Estruturante Móvel'!$L:$L,'CRONOGRAMA_CONST+MIGRACAO'!R$7))</f>
        <v>0</v>
      </c>
      <c r="AD15" s="139">
        <f>(COUNTIFS('Estruturante Móvel'!$M:$M,$B14,'Estruturante Móvel'!$AM:$AM,AD$4,'Estruturante Móvel'!$L:$L,'CRONOGRAMA_CONST+MIGRACAO'!$B15))</f>
        <v>0</v>
      </c>
      <c r="AE15" s="140">
        <f>(COUNTIFS('Estruturante Móvel'!$M:$M,$B14,'Estruturante Móvel'!$C:$C,"&lt;&gt;PREVISTO",'Estruturante Móvel'!$G:$G,AD$4,'Estruturante Móvel'!$L:$L,'CRONOGRAMA_CONST+MIGRACAO'!T$7))</f>
        <v>0</v>
      </c>
      <c r="AF15" s="139">
        <f>(COUNTIFS('Estruturante Móvel'!$M:$M,$B14,'Estruturante Móvel'!$AM:$AM,AF$4,'Estruturante Móvel'!$L:$L,'CRONOGRAMA_CONST+MIGRACAO'!$B15))</f>
        <v>0</v>
      </c>
      <c r="AG15" s="140">
        <f>(COUNTIFS('Estruturante Móvel'!$M:$M,$B14,'Estruturante Móvel'!$C:$C,"&lt;&gt;PREVISTO",'Estruturante Móvel'!$G:$G,AF$4,'Estruturante Móvel'!$L:$L,'CRONOGRAMA_CONST+MIGRACAO'!V$7))</f>
        <v>0</v>
      </c>
      <c r="AH15" s="139">
        <f>(COUNTIFS('Estruturante Móvel'!$M:$M,$B14,'Estruturante Móvel'!$AM:$AM,AH$4,'Estruturante Móvel'!$L:$L,'CRONOGRAMA_CONST+MIGRACAO'!$B15))</f>
        <v>0</v>
      </c>
      <c r="AI15" s="140">
        <f>(COUNTIFS('Estruturante Móvel'!$M:$M,$B14,'Estruturante Móvel'!$C:$C,"&lt;&gt;PREVISTO",'Estruturante Móvel'!$G:$G,AH$4,'Estruturante Móvel'!$L:$L,'CRONOGRAMA_CONST+MIGRACAO'!X$7))</f>
        <v>0</v>
      </c>
      <c r="AJ15" s="139">
        <f>(COUNTIFS('Estruturante Móvel'!$M:$M,$B14,'Estruturante Móvel'!$AM:$AM,AJ$4,'Estruturante Móvel'!$L:$L,'CRONOGRAMA_CONST+MIGRACAO'!$B15))</f>
        <v>0</v>
      </c>
      <c r="AK15" s="140">
        <f>(COUNTIFS('Estruturante Móvel'!$M:$M,$B14,'Estruturante Móvel'!$C:$C,"&lt;&gt;PREVISTO",'Estruturante Móvel'!$G:$G,AJ$4,'Estruturante Móvel'!$L:$L,'CRONOGRAMA_CONST+MIGRACAO'!Z$7))</f>
        <v>0</v>
      </c>
      <c r="AL15" s="139">
        <f>(COUNTIFS('Estruturante Móvel'!$M:$M,$B14,'Estruturante Móvel'!$AM:$AM,AL$4,'Estruturante Móvel'!$L:$L,'CRONOGRAMA_CONST+MIGRACAO'!$B15))</f>
        <v>0</v>
      </c>
      <c r="AM15" s="140">
        <f>(COUNTIFS('Estruturante Móvel'!$M:$M,$B14,'Estruturante Móvel'!$C:$C,"&lt;&gt;PREVISTO",'Estruturante Móvel'!$G:$G,AL$4,'Estruturante Móvel'!$L:$L,'CRONOGRAMA_CONST+MIGRACAO'!AB$7))</f>
        <v>0</v>
      </c>
      <c r="AN15" s="139">
        <f>(COUNTIFS('Estruturante Móvel'!$M:$M,$B14,'Estruturante Móvel'!$AM:$AM,AN$4,'Estruturante Móvel'!$L:$L,'CRONOGRAMA_CONST+MIGRACAO'!$B15))</f>
        <v>0</v>
      </c>
      <c r="AO15" s="140">
        <f>(COUNTIFS('Estruturante Móvel'!$M:$M,$B14,'Estruturante Móvel'!$C:$C,"&lt;&gt;PREVISTO",'Estruturante Móvel'!$G:$G,AN$4,'Estruturante Móvel'!$L:$L,'CRONOGRAMA_CONST+MIGRACAO'!AD$7))</f>
        <v>0</v>
      </c>
      <c r="AP15" s="139">
        <f>(COUNTIFS('Estruturante Móvel'!$M:$M,$B14,'Estruturante Móvel'!$AM:$AM,AP$4,'Estruturante Móvel'!$L:$L,'CRONOGRAMA_CONST+MIGRACAO'!$B15))</f>
        <v>0</v>
      </c>
      <c r="AQ15" s="140">
        <f>(COUNTIFS('Estruturante Móvel'!$M:$M,$B14,'Estruturante Móvel'!$C:$C,"&lt;&gt;PREVISTO",'Estruturante Móvel'!$G:$G,AP$4,'Estruturante Móvel'!$L:$L,'CRONOGRAMA_CONST+MIGRACAO'!AF$7))</f>
        <v>0</v>
      </c>
      <c r="AR15" s="139">
        <f>(COUNTIFS('Estruturante Móvel'!$M:$M,$B14,'Estruturante Móvel'!$AM:$AM,AR$4,'Estruturante Móvel'!$L:$L,'CRONOGRAMA_CONST+MIGRACAO'!$B15))</f>
        <v>0</v>
      </c>
      <c r="AS15" s="140">
        <f>(COUNTIFS('Estruturante Móvel'!$M:$M,$B14,'Estruturante Móvel'!$C:$C,"&lt;&gt;PREVISTO",'Estruturante Móvel'!$G:$G,AR$4,'Estruturante Móvel'!$L:$L,'CRONOGRAMA_CONST+MIGRACAO'!AH$7))</f>
        <v>0</v>
      </c>
      <c r="AT15" s="139">
        <f>(COUNTIFS('Estruturante Móvel'!$M:$M,$B14,'Estruturante Móvel'!$AM:$AM,AT$4,'Estruturante Móvel'!$L:$L,'CRONOGRAMA_CONST+MIGRACAO'!$B15))</f>
        <v>0</v>
      </c>
      <c r="AU15" s="140">
        <f>(COUNTIFS('Estruturante Móvel'!$M:$M,$B14,'Estruturante Móvel'!$C:$C,"&lt;&gt;PREVISTO",'Estruturante Móvel'!$G:$G,AT$4,'Estruturante Móvel'!$L:$L,'CRONOGRAMA_CONST+MIGRACAO'!AJ$7))</f>
        <v>0</v>
      </c>
      <c r="AV15" s="139">
        <f>(COUNTIFS('Estruturante Móvel'!$M:$M,$B14,'Estruturante Móvel'!$AM:$AM,AV$4,'Estruturante Móvel'!$L:$L,'CRONOGRAMA_CONST+MIGRACAO'!$B15))</f>
        <v>0</v>
      </c>
      <c r="AW15" s="140">
        <f>(COUNTIFS('Estruturante Móvel'!$M:$M,$B14,'Estruturante Móvel'!$C:$C,"&lt;&gt;PREVISTO",'Estruturante Móvel'!$G:$G,AV$4,'Estruturante Móvel'!$L:$L,'CRONOGRAMA_CONST+MIGRACAO'!AL$7))</f>
        <v>0</v>
      </c>
      <c r="AX15" s="139">
        <f>(COUNTIFS('Estruturante Móvel'!$M:$M,$B14,'Estruturante Móvel'!$AM:$AM,AX$4,'Estruturante Móvel'!$L:$L,'CRONOGRAMA_CONST+MIGRACAO'!$B15))</f>
        <v>0</v>
      </c>
      <c r="AY15" s="140">
        <f>(COUNTIFS('Estruturante Móvel'!$M:$M,$B14,'Estruturante Móvel'!$C:$C,"&lt;&gt;PREVISTO",'Estruturante Móvel'!$G:$G,AX$4,'Estruturante Móvel'!$L:$L,'CRONOGRAMA_CONST+MIGRACAO'!AN$7))</f>
        <v>0</v>
      </c>
      <c r="AZ15" s="139">
        <f>(COUNTIFS('Estruturante Móvel'!$M:$M,$B14,'Estruturante Móvel'!$AM:$AM,AZ$4,'Estruturante Móvel'!$L:$L,'CRONOGRAMA_CONST+MIGRACAO'!$B15))</f>
        <v>0</v>
      </c>
      <c r="BA15" s="140">
        <f>(COUNTIFS('Estruturante Móvel'!$M:$M,$B14,'Estruturante Móvel'!$C:$C,"&lt;&gt;PREVISTO",'Estruturante Móvel'!$G:$G,AZ$4,'Estruturante Móvel'!$L:$L,'CRONOGRAMA_CONST+MIGRACAO'!AP$7))</f>
        <v>0</v>
      </c>
      <c r="BB15" s="139">
        <f>(COUNTIFS('Estruturante Móvel'!$M:$M,$B14,'Estruturante Móvel'!$AM:$AM,BB$4,'Estruturante Móvel'!$L:$L,'CRONOGRAMA_CONST+MIGRACAO'!$B15))</f>
        <v>0</v>
      </c>
      <c r="BC15" s="140">
        <f>(COUNTIFS('Estruturante Móvel'!$M:$M,$B14,'Estruturante Móvel'!$C:$C,"&lt;&gt;PREVISTO",'Estruturante Móvel'!$G:$G,BB$4,'Estruturante Móvel'!$L:$L,'CRONOGRAMA_CONST+MIGRACAO'!AR$7))</f>
        <v>0</v>
      </c>
      <c r="BD15" s="139">
        <f>(COUNTIFS('Estruturante Móvel'!$M:$M,$B14,'Estruturante Móvel'!$AM:$AM,BD$4,'Estruturante Móvel'!$L:$L,'CRONOGRAMA_CONST+MIGRACAO'!$B15))</f>
        <v>0</v>
      </c>
      <c r="BE15" s="140">
        <f>(COUNTIFS('Estruturante Móvel'!$M:$M,$B14,'Estruturante Móvel'!$C:$C,"&lt;&gt;PREVISTO",'Estruturante Móvel'!$G:$G,BD$4,'Estruturante Móvel'!$L:$L,'CRONOGRAMA_CONST+MIGRACAO'!AT$7))</f>
        <v>0</v>
      </c>
      <c r="BF15" s="139">
        <f>(COUNTIFS('Estruturante Móvel'!$M:$M,$B14,'Estruturante Móvel'!$AM:$AM,BF$4,'Estruturante Móvel'!$L:$L,'CRONOGRAMA_CONST+MIGRACAO'!$B15))</f>
        <v>0</v>
      </c>
      <c r="BG15" s="140">
        <f>(COUNTIFS('Estruturante Móvel'!$M:$M,$B14,'Estruturante Móvel'!$C:$C,"&lt;&gt;PREVISTO",'Estruturante Móvel'!$G:$G,BF$4,'Estruturante Móvel'!$L:$L,'CRONOGRAMA_CONST+MIGRACAO'!AV$7))</f>
        <v>0</v>
      </c>
      <c r="BH15" s="139">
        <f>(COUNTIFS('Estruturante Móvel'!$M:$M,$B14,'Estruturante Móvel'!$AM:$AM,BH$4,'Estruturante Móvel'!$L:$L,'CRONOGRAMA_CONST+MIGRACAO'!$B15))</f>
        <v>0</v>
      </c>
      <c r="BI15" s="140">
        <f>(COUNTIFS('Estruturante Móvel'!$M:$M,$B14,'Estruturante Móvel'!$C:$C,"&lt;&gt;PREVISTO",'Estruturante Móvel'!$G:$G,BH$4,'Estruturante Móvel'!$L:$L,'CRONOGRAMA_CONST+MIGRACAO'!AX$7))</f>
        <v>0</v>
      </c>
      <c r="BJ15" s="139">
        <f>(COUNTIFS('Estruturante Móvel'!$M:$M,$B14,'Estruturante Móvel'!$AM:$AM,BJ$4,'Estruturante Móvel'!$L:$L,'CRONOGRAMA_CONST+MIGRACAO'!$B15))</f>
        <v>0</v>
      </c>
      <c r="BK15" s="140">
        <f>(COUNTIFS('Estruturante Móvel'!$M:$M,$B14,'Estruturante Móvel'!$C:$C,"&lt;&gt;PREVISTO",'Estruturante Móvel'!$G:$G,BJ$4,'Estruturante Móvel'!$L:$L,'CRONOGRAMA_CONST+MIGRACAO'!AZ$7))</f>
        <v>0</v>
      </c>
      <c r="BL15" s="139">
        <f>(COUNTIFS('Estruturante Móvel'!$M:$M,$B14,'Estruturante Móvel'!$AM:$AM,BL$4,'Estruturante Móvel'!$L:$L,'CRONOGRAMA_CONST+MIGRACAO'!$B15))</f>
        <v>0</v>
      </c>
      <c r="BM15" s="140">
        <f>(COUNTIFS('Estruturante Móvel'!$M:$M,$B14,'Estruturante Móvel'!$C:$C,"&lt;&gt;PREVISTO",'Estruturante Móvel'!$G:$G,BL$4,'Estruturante Móvel'!$L:$L,'CRONOGRAMA_CONST+MIGRACAO'!BB$7))</f>
        <v>0</v>
      </c>
      <c r="BN15" s="139">
        <f>(COUNTIFS('Estruturante Móvel'!$M:$M,$B14,'Estruturante Móvel'!$AM:$AM,BN$4,'Estruturante Móvel'!$L:$L,'CRONOGRAMA_CONST+MIGRACAO'!$B15))</f>
        <v>0</v>
      </c>
      <c r="BO15" s="140">
        <f>(COUNTIFS('Estruturante Móvel'!$M:$M,$B14,'Estruturante Móvel'!$C:$C,"&lt;&gt;PREVISTO",'Estruturante Móvel'!$G:$G,BN$4,'Estruturante Móvel'!$L:$L,'CRONOGRAMA_CONST+MIGRACAO'!BD$7))</f>
        <v>0</v>
      </c>
      <c r="BP15" s="139">
        <f>(COUNTIFS('Estruturante Móvel'!$M:$M,$B14,'Estruturante Móvel'!$AM:$AM,BP$4,'Estruturante Móvel'!$L:$L,'CRONOGRAMA_CONST+MIGRACAO'!$B15))</f>
        <v>0</v>
      </c>
      <c r="BQ15" s="140">
        <f>(COUNTIFS('Estruturante Móvel'!$M:$M,$B14,'Estruturante Móvel'!$C:$C,"&lt;&gt;PREVISTO",'Estruturante Móvel'!$G:$G,BP$4,'Estruturante Móvel'!$L:$L,'CRONOGRAMA_CONST+MIGRACAO'!BF$7))</f>
        <v>0</v>
      </c>
      <c r="BR15" s="139">
        <f>(COUNTIFS('Estruturante Móvel'!$M:$M,$B14,'Estruturante Móvel'!$AM:$AM,BR$4,'Estruturante Móvel'!$L:$L,'CRONOGRAMA_CONST+MIGRACAO'!$B15))</f>
        <v>0</v>
      </c>
      <c r="BS15" s="140">
        <f>(COUNTIFS('Estruturante Móvel'!$M:$M,$B14,'Estruturante Móvel'!$C:$C,"&lt;&gt;PREVISTO",'Estruturante Móvel'!$G:$G,BR$4,'Estruturante Móvel'!$L:$L,'CRONOGRAMA_CONST+MIGRACAO'!BH$7))</f>
        <v>0</v>
      </c>
      <c r="BT15" s="139">
        <f>(COUNTIFS('Estruturante Móvel'!$M:$M,$B15,'Estruturante Móvel'!$AM:$AM,BT$4))-(COUNTIFS('Estruturante Móvel'!$M:$M,$B15,'Estruturante Móvel'!$AM:$AM,BT$4,'Estruturante Móvel'!$AQ:$AQ,"REPARO FO"))</f>
        <v>0</v>
      </c>
      <c r="BU15" s="140">
        <f>(COUNTIFS('Estruturante Móvel'!$M:$M,$B14,'Estruturante Móvel'!$C:$C,"&lt;&gt;PREVISTO",'Estruturante Móvel'!$G:$G,BT$4,'Estruturante Móvel'!$L:$L,'CRONOGRAMA_CONST+MIGRACAO'!BJ$7))</f>
        <v>0</v>
      </c>
      <c r="BV15" s="139">
        <f>(COUNTIFS('Estruturante Móvel'!$M:$M,$B15,'Estruturante Móvel'!$AM:$AM,BV$4))-(COUNTIFS('Estruturante Móvel'!$M:$M,$B15,'Estruturante Móvel'!$AM:$AM,BV$4,'Estruturante Móvel'!$AQ:$AQ,"REPARO FO"))</f>
        <v>0</v>
      </c>
      <c r="BW15" s="140">
        <f>(COUNTIFS('Estruturante Móvel'!$M:$M,$B14,'Estruturante Móvel'!$C:$C,"&lt;&gt;PREVISTO",'Estruturante Móvel'!$G:$G,BV$4,'Estruturante Móvel'!$L:$L,'CRONOGRAMA_CONST+MIGRACAO'!BL$7))</f>
        <v>0</v>
      </c>
      <c r="BX15" s="139">
        <f>(COUNTIFS('Estruturante Móvel'!$M:$M,$B15,'Estruturante Móvel'!$AM:$AM,BX$4))-(COUNTIFS('Estruturante Móvel'!$M:$M,$B15,'Estruturante Móvel'!$AM:$AM,BX$4,'Estruturante Móvel'!$AQ:$AQ,"REPARO FO"))</f>
        <v>0</v>
      </c>
      <c r="BY15" s="140">
        <f>(COUNTIFS('Estruturante Móvel'!$M:$M,$B14,'Estruturante Móvel'!$C:$C,"&lt;&gt;PREVISTO",'Estruturante Móvel'!$G:$G,BX$4,'Estruturante Móvel'!$L:$L,'CRONOGRAMA_CONST+MIGRACAO'!BN$7))</f>
        <v>0</v>
      </c>
      <c r="BZ15" s="139">
        <f>(COUNTIFS('Estruturante Móvel'!$M:$M,$B15,'Estruturante Móvel'!$AM:$AM,BZ$4))-(COUNTIFS('Estruturante Móvel'!$M:$M,$B15,'Estruturante Móvel'!$AM:$AM,BZ$4,'Estruturante Móvel'!$AQ:$AQ,"REPARO FO"))</f>
        <v>0</v>
      </c>
      <c r="CA15" s="140">
        <f>(COUNTIFS('Estruturante Móvel'!$M:$M,$B14,'Estruturante Móvel'!$C:$C,"&lt;&gt;PREVISTO",'Estruturante Móvel'!$G:$G,BZ$4,'Estruturante Móvel'!$L:$L,'CRONOGRAMA_CONST+MIGRACAO'!BP$7))</f>
        <v>0</v>
      </c>
      <c r="CB15" s="139">
        <f>(COUNTIFS('Estruturante Móvel'!$M:$M,$B15,'Estruturante Móvel'!$AM:$AM,CB$4))-(COUNTIFS('Estruturante Móvel'!$M:$M,$B15,'Estruturante Móvel'!$AM:$AM,CB$4,'Estruturante Móvel'!$AQ:$AQ,"REPARO FO"))</f>
        <v>0</v>
      </c>
      <c r="CC15" s="140">
        <f>(COUNTIFS('Estruturante Móvel'!$M:$M,$B14,'Estruturante Móvel'!$C:$C,"&lt;&gt;PREVISTO",'Estruturante Móvel'!$G:$G,CB$4,'Estruturante Móvel'!$L:$L,'CRONOGRAMA_CONST+MIGRACAO'!BR$7))</f>
        <v>0</v>
      </c>
      <c r="CD15" s="139">
        <f>(COUNTIFS('Estruturante Móvel'!$M:$M,$B15,'Estruturante Móvel'!$AM:$AM,CD$4))-(COUNTIFS('Estruturante Móvel'!$M:$M,$B15,'Estruturante Móvel'!$AM:$AM,CD$4,'Estruturante Móvel'!$AQ:$AQ,"REPARO FO"))</f>
        <v>0</v>
      </c>
      <c r="CE15" s="140">
        <f>(COUNTIFS('Estruturante Móvel'!$M:$M,$B14,'Estruturante Móvel'!$C:$C,"&lt;&gt;PREVISTO",'Estruturante Móvel'!$G:$G,CD$4,'Estruturante Móvel'!$L:$L,'CRONOGRAMA_CONST+MIGRACAO'!BT$7))</f>
        <v>0</v>
      </c>
      <c r="CF15" s="139">
        <f>(COUNTIFS('Estruturante Móvel'!$M:$M,$B15,'Estruturante Móvel'!$AM:$AM,CF$4))-(COUNTIFS('Estruturante Móvel'!$M:$M,$B15,'Estruturante Móvel'!$AM:$AM,CF$4,'Estruturante Móvel'!$AQ:$AQ,"REPARO FO"))</f>
        <v>0</v>
      </c>
      <c r="CG15" s="140">
        <f>(COUNTIFS('Estruturante Móvel'!$M:$M,$B14,'Estruturante Móvel'!$C:$C,"&lt;&gt;PREVISTO",'Estruturante Móvel'!$G:$G,CF$4,'Estruturante Móvel'!$L:$L,'CRONOGRAMA_CONST+MIGRACAO'!BV$7))</f>
        <v>0</v>
      </c>
      <c r="CH15" s="139">
        <f>(COUNTIFS('Estruturante Móvel'!$M:$M,$B15,'Estruturante Móvel'!$AM:$AM,CH$4))-(COUNTIFS('Estruturante Móvel'!$M:$M,$B15,'Estruturante Móvel'!$AM:$AM,CH$4,'Estruturante Móvel'!$AQ:$AQ,"REPARO FO"))</f>
        <v>0</v>
      </c>
      <c r="CI15" s="140">
        <f>(COUNTIFS('Estruturante Móvel'!$M:$M,$B14,'Estruturante Móvel'!$C:$C,"&lt;&gt;PREVISTO",'Estruturante Móvel'!$G:$G,CH$4,'Estruturante Móvel'!$L:$L,'CRONOGRAMA_CONST+MIGRACAO'!BX$7))</f>
        <v>0</v>
      </c>
      <c r="CJ15" s="139">
        <f>(COUNTIFS('Estruturante Móvel'!$M:$M,$B15,'Estruturante Móvel'!$AM:$AM,CJ$4))-(COUNTIFS('Estruturante Móvel'!$M:$M,$B15,'Estruturante Móvel'!$AM:$AM,CJ$4,'Estruturante Móvel'!$AQ:$AQ,"REPARO FO"))</f>
        <v>0</v>
      </c>
      <c r="CK15" s="140">
        <f>(COUNTIFS('Estruturante Móvel'!$M:$M,$B14,'Estruturante Móvel'!$C:$C,"&lt;&gt;PREVISTO",'Estruturante Móvel'!$G:$G,CJ$4,'Estruturante Móvel'!$L:$L,'CRONOGRAMA_CONST+MIGRACAO'!BZ$7))</f>
        <v>0</v>
      </c>
      <c r="CL15" s="139">
        <f>(COUNTIFS('Estruturante Móvel'!$M:$M,$B15,'Estruturante Móvel'!$AM:$AM,CL$4))-(COUNTIFS('Estruturante Móvel'!$M:$M,$B15,'Estruturante Móvel'!$AM:$AM,CL$4,'Estruturante Móvel'!$AQ:$AQ,"REPARO FO"))</f>
        <v>0</v>
      </c>
      <c r="CM15" s="140">
        <f>(COUNTIFS('Estruturante Móvel'!$M:$M,$B14,'Estruturante Móvel'!$C:$C,"&lt;&gt;PREVISTO",'Estruturante Móvel'!$G:$G,CL$4,'Estruturante Móvel'!$L:$L,'CRONOGRAMA_CONST+MIGRACAO'!CB$7))</f>
        <v>0</v>
      </c>
      <c r="CN15" s="139">
        <f>(COUNTIFS('Estruturante Móvel'!$M:$M,$B15,'Estruturante Móvel'!$AM:$AM,CN$4))-(COUNTIFS('Estruturante Móvel'!$M:$M,$B15,'Estruturante Móvel'!$AM:$AM,CN$4,'Estruturante Móvel'!$AQ:$AQ,"REPARO FO"))</f>
        <v>0</v>
      </c>
      <c r="CO15" s="140">
        <f>(COUNTIFS('Estruturante Móvel'!$M:$M,$B14,'Estruturante Móvel'!$C:$C,"&lt;&gt;PREVISTO",'Estruturante Móvel'!$G:$G,CN$4,'Estruturante Móvel'!$L:$L,'CRONOGRAMA_CONST+MIGRACAO'!CD$7))</f>
        <v>0</v>
      </c>
      <c r="CP15" s="139">
        <f>(COUNTIFS('Estruturante Móvel'!$M:$M,$B15,'Estruturante Móvel'!$AM:$AM,CP$4))-(COUNTIFS('Estruturante Móvel'!$M:$M,$B15,'Estruturante Móvel'!$AM:$AM,CP$4,'Estruturante Móvel'!$AQ:$AQ,"REPARO FO"))</f>
        <v>0</v>
      </c>
      <c r="CQ15" s="140">
        <f>(COUNTIFS('Estruturante Móvel'!$M:$M,$B14,'Estruturante Móvel'!$C:$C,"&lt;&gt;PREVISTO",'Estruturante Móvel'!$G:$G,CP$4,'Estruturante Móvel'!$L:$L,'CRONOGRAMA_CONST+MIGRACAO'!CF$7))</f>
        <v>0</v>
      </c>
      <c r="CR15" s="139">
        <f>(COUNTIFS('Estruturante Móvel'!$M:$M,$B15,'Estruturante Móvel'!$AM:$AM,CR$4))-(COUNTIFS('Estruturante Móvel'!$M:$M,$B15,'Estruturante Móvel'!$AM:$AM,CR$4,'Estruturante Móvel'!$AQ:$AQ,"REPARO FO"))</f>
        <v>0</v>
      </c>
      <c r="CS15" s="140">
        <f>(COUNTIFS('Estruturante Móvel'!$M:$M,$B14,'Estruturante Móvel'!$C:$C,"&lt;&gt;PREVISTO",'Estruturante Móvel'!$G:$G,CR$4,'Estruturante Móvel'!$L:$L,'CRONOGRAMA_CONST+MIGRACAO'!CH$7))</f>
        <v>0</v>
      </c>
      <c r="CT15" s="139">
        <f>(COUNTIFS('Estruturante Móvel'!$M:$M,$B15,'Estruturante Móvel'!$AM:$AM,CT$4))-(COUNTIFS('Estruturante Móvel'!$M:$M,$B15,'Estruturante Móvel'!$AM:$AM,CT$4,'Estruturante Móvel'!$AQ:$AQ,"REPARO FO"))</f>
        <v>0</v>
      </c>
      <c r="CU15" s="140">
        <f>(COUNTIFS('Estruturante Móvel'!$M:$M,$B14,'Estruturante Móvel'!$C:$C,"&lt;&gt;PREVISTO",'Estruturante Móvel'!$G:$G,CT$4,'Estruturante Móvel'!$L:$L,'CRONOGRAMA_CONST+MIGRACAO'!CJ$7))</f>
        <v>0</v>
      </c>
      <c r="CV15" s="139">
        <f>(COUNTIFS('Estruturante Móvel'!$M:$M,$B15,'Estruturante Móvel'!$AM:$AM,CV$4))-(COUNTIFS('Estruturante Móvel'!$M:$M,$B15,'Estruturante Móvel'!$AM:$AM,CV$4,'Estruturante Móvel'!$AQ:$AQ,"REPARO FO"))</f>
        <v>0</v>
      </c>
      <c r="CW15" s="140">
        <f>(COUNTIFS('Estruturante Móvel'!$M:$M,$B14,'Estruturante Móvel'!$C:$C,"&lt;&gt;PREVISTO",'Estruturante Móvel'!$G:$G,CV$4,'Estruturante Móvel'!$L:$L,'CRONOGRAMA_CONST+MIGRACAO'!CL$7))</f>
        <v>0</v>
      </c>
      <c r="CX15" s="139">
        <f>(COUNTIFS('Estruturante Móvel'!$M:$M,$B15,'Estruturante Móvel'!$AM:$AM,CX$4))-(COUNTIFS('Estruturante Móvel'!$M:$M,$B15,'Estruturante Móvel'!$AM:$AM,CX$4,'Estruturante Móvel'!$AQ:$AQ,"REPARO FO"))</f>
        <v>0</v>
      </c>
      <c r="CY15" s="140">
        <f>(COUNTIFS('Estruturante Móvel'!$M:$M,$B14,'Estruturante Móvel'!$C:$C,"&lt;&gt;PREVISTO",'Estruturante Móvel'!$G:$G,CX$4,'Estruturante Móvel'!$L:$L,'CRONOGRAMA_CONST+MIGRACAO'!CN$7))</f>
        <v>0</v>
      </c>
      <c r="CZ15" s="139">
        <f>(COUNTIFS('Estruturante Móvel'!$M:$M,$B15,'Estruturante Móvel'!$AM:$AM,CZ$4))-(COUNTIFS('Estruturante Móvel'!$M:$M,$B15,'Estruturante Móvel'!$AM:$AM,CZ$4,'Estruturante Móvel'!$AQ:$AQ,"REPARO FO"))</f>
        <v>0</v>
      </c>
      <c r="DA15" s="140">
        <f>(COUNTIFS('Estruturante Móvel'!$M:$M,$B14,'Estruturante Móvel'!$C:$C,"&lt;&gt;PREVISTO",'Estruturante Móvel'!$G:$G,CZ$4,'Estruturante Móvel'!$L:$L,'CRONOGRAMA_CONST+MIGRACAO'!CP$7))</f>
        <v>0</v>
      </c>
      <c r="DB15" s="139">
        <f>(COUNTIFS('Estruturante Móvel'!$M:$M,$B15,'Estruturante Móvel'!$AM:$AM,DB$4))-(COUNTIFS('Estruturante Móvel'!$M:$M,$B15,'Estruturante Móvel'!$AM:$AM,DB$4,'Estruturante Móvel'!$AQ:$AQ,"REPARO FO"))</f>
        <v>0</v>
      </c>
      <c r="DC15" s="140">
        <f>(COUNTIFS('Estruturante Móvel'!$M:$M,$B14,'Estruturante Móvel'!$C:$C,"&lt;&gt;PREVISTO",'Estruturante Móvel'!$G:$G,DB$4,'Estruturante Móvel'!$L:$L,'CRONOGRAMA_CONST+MIGRACAO'!CR$7))</f>
        <v>0</v>
      </c>
      <c r="DD15" s="139">
        <f>(COUNTIFS('Estruturante Móvel'!$M:$M,$B15,'Estruturante Móvel'!$AM:$AM,DD$4))-(COUNTIFS('Estruturante Móvel'!$M:$M,$B15,'Estruturante Móvel'!$AM:$AM,DD$4,'Estruturante Móvel'!$AQ:$AQ,"REPARO FO"))</f>
        <v>0</v>
      </c>
      <c r="DE15" s="140">
        <f>(COUNTIFS('Estruturante Móvel'!$M:$M,$B14,'Estruturante Móvel'!$C:$C,"&lt;&gt;PREVISTO",'Estruturante Móvel'!$G:$G,DD$4,'Estruturante Móvel'!$L:$L,'CRONOGRAMA_CONST+MIGRACAO'!CT$7))</f>
        <v>0</v>
      </c>
      <c r="DF15" s="139">
        <f>(COUNTIFS('Estruturante Móvel'!$M:$M,$B15,'Estruturante Móvel'!$AM:$AM,DF$4))-(COUNTIFS('Estruturante Móvel'!$M:$M,$B15,'Estruturante Móvel'!$AM:$AM,DF$4,'Estruturante Móvel'!$AQ:$AQ,"REPARO FO"))</f>
        <v>0</v>
      </c>
      <c r="DG15" s="140">
        <f>(COUNTIFS('Estruturante Móvel'!$M:$M,$B14,'Estruturante Móvel'!$C:$C,"&lt;&gt;PREVISTO",'Estruturante Móvel'!$G:$G,DF$4,'Estruturante Móvel'!$L:$L,'CRONOGRAMA_CONST+MIGRACAO'!CV$7))</f>
        <v>0</v>
      </c>
      <c r="DH15" s="139">
        <f>(COUNTIFS('Estruturante Móvel'!$M:$M,$B15,'Estruturante Móvel'!$AM:$AM,DH$4))-(COUNTIFS('Estruturante Móvel'!$M:$M,$B15,'Estruturante Móvel'!$AM:$AM,DH$4,'Estruturante Móvel'!$AQ:$AQ,"REPARO FO"))</f>
        <v>0</v>
      </c>
      <c r="DI15" s="140">
        <f>(COUNTIFS('Estruturante Móvel'!$M:$M,$B14,'Estruturante Móvel'!$C:$C,"&lt;&gt;PREVISTO",'Estruturante Móvel'!$G:$G,DH$4,'Estruturante Móvel'!$L:$L,'CRONOGRAMA_CONST+MIGRACAO'!CX$7))</f>
        <v>0</v>
      </c>
      <c r="DJ15" s="139">
        <f>(COUNTIFS('Estruturante Móvel'!$M:$M,$B15,'Estruturante Móvel'!$AM:$AM,DJ$4))-(COUNTIFS('Estruturante Móvel'!$M:$M,$B15,'Estruturante Móvel'!$AM:$AM,DJ$4,'Estruturante Móvel'!$AQ:$AQ,"REPARO FO"))</f>
        <v>0</v>
      </c>
      <c r="DK15" s="140">
        <f>(COUNTIFS('Estruturante Móvel'!$M:$M,$B14,'Estruturante Móvel'!$C:$C,"&lt;&gt;PREVISTO",'Estruturante Móvel'!$G:$G,DJ$4,'Estruturante Móvel'!$L:$L,'CRONOGRAMA_CONST+MIGRACAO'!CZ$7))</f>
        <v>0</v>
      </c>
      <c r="DL15" s="139">
        <f>(COUNTIFS('Estruturante Móvel'!$M:$M,$B15,'Estruturante Móvel'!$AM:$AM,DL$4))-(COUNTIFS('Estruturante Móvel'!$M:$M,$B15,'Estruturante Móvel'!$AM:$AM,DL$4,'Estruturante Móvel'!$AQ:$AQ,"REPARO FO"))</f>
        <v>0</v>
      </c>
      <c r="DM15" s="140">
        <f>(COUNTIFS('Estruturante Móvel'!$M:$M,$B14,'Estruturante Móvel'!$C:$C,"&lt;&gt;PREVISTO",'Estruturante Móvel'!$G:$G,DL$4,'Estruturante Móvel'!$L:$L,'CRONOGRAMA_CONST+MIGRACAO'!DB$7))</f>
        <v>0</v>
      </c>
      <c r="DN15" s="139">
        <f>(COUNTIFS('Estruturante Móvel'!$M:$M,$B15,'Estruturante Móvel'!$AM:$AM,DN$4))-(COUNTIFS('Estruturante Móvel'!$M:$M,$B15,'Estruturante Móvel'!$AM:$AM,DN$4,'Estruturante Móvel'!$AQ:$AQ,"REPARO FO"))</f>
        <v>0</v>
      </c>
      <c r="DO15" s="140">
        <f>(COUNTIFS('Estruturante Móvel'!$M:$M,$B14,'Estruturante Móvel'!$C:$C,"&lt;&gt;PREVISTO",'Estruturante Móvel'!$G:$G,DN$4,'Estruturante Móvel'!$L:$L,'CRONOGRAMA_CONST+MIGRACAO'!DD$7))</f>
        <v>0</v>
      </c>
      <c r="DP15" s="139">
        <f>(COUNTIFS('Estruturante Móvel'!$M:$M,$B15,'Estruturante Móvel'!$AM:$AM,DP$4))-(COUNTIFS('Estruturante Móvel'!$M:$M,$B15,'Estruturante Móvel'!$AM:$AM,DP$4,'Estruturante Móvel'!$AQ:$AQ,"REPARO FO"))</f>
        <v>0</v>
      </c>
      <c r="DQ15" s="140">
        <f>(COUNTIFS('Estruturante Móvel'!$M:$M,$B14,'Estruturante Móvel'!$C:$C,"&lt;&gt;PREVISTO",'Estruturante Móvel'!$G:$G,DP$4,'Estruturante Móvel'!$L:$L,'CRONOGRAMA_CONST+MIGRACAO'!DF$7))</f>
        <v>0</v>
      </c>
      <c r="DR15" s="139">
        <f>(COUNTIFS('Estruturante Móvel'!$M:$M,$B15,'Estruturante Móvel'!$AM:$AM,DR$4))-(COUNTIFS('Estruturante Móvel'!$M:$M,$B15,'Estruturante Móvel'!$AM:$AM,DR$4,'Estruturante Móvel'!$AQ:$AQ,"REPARO FO"))</f>
        <v>0</v>
      </c>
      <c r="DS15" s="140">
        <f>(COUNTIFS('Estruturante Móvel'!$M:$M,$B14,'Estruturante Móvel'!$C:$C,"&lt;&gt;PREVISTO",'Estruturante Móvel'!$G:$G,DR$4,'Estruturante Móvel'!$L:$L,'CRONOGRAMA_CONST+MIGRACAO'!DH$7))</f>
        <v>0</v>
      </c>
      <c r="DT15" s="139">
        <f>(COUNTIFS('Estruturante Móvel'!$M:$M,$B15,'Estruturante Móvel'!$AM:$AM,DT$4))-(COUNTIFS('Estruturante Móvel'!$M:$M,$B15,'Estruturante Móvel'!$AM:$AM,DT$4,'Estruturante Móvel'!$AQ:$AQ,"REPARO FO"))</f>
        <v>0</v>
      </c>
      <c r="DU15" s="140">
        <f>(COUNTIFS('Estruturante Móvel'!$M:$M,$B14,'Estruturante Móvel'!$C:$C,"&lt;&gt;PREVISTO",'Estruturante Móvel'!$G:$G,DT$4,'Estruturante Móvel'!$L:$L,'CRONOGRAMA_CONST+MIGRACAO'!DJ$7))</f>
        <v>0</v>
      </c>
      <c r="DV15" s="139">
        <f>(COUNTIFS('Estruturante Móvel'!$M:$M,$B15,'Estruturante Móvel'!$AM:$AM,DV$4))-(COUNTIFS('Estruturante Móvel'!$M:$M,$B15,'Estruturante Móvel'!$AM:$AM,DV$4,'Estruturante Móvel'!$AQ:$AQ,"REPARO FO"))</f>
        <v>0</v>
      </c>
      <c r="DW15" s="140">
        <f>(COUNTIFS('Estruturante Móvel'!$M:$M,$B14,'Estruturante Móvel'!$C:$C,"&lt;&gt;PREVISTO",'Estruturante Móvel'!$G:$G,DV$4,'Estruturante Móvel'!$L:$L,'CRONOGRAMA_CONST+MIGRACAO'!DL$7))</f>
        <v>0</v>
      </c>
      <c r="DX15" s="139">
        <f>(COUNTIFS('Estruturante Móvel'!$M:$M,$B15,'Estruturante Móvel'!$AM:$AM,DX$4))-(COUNTIFS('Estruturante Móvel'!$M:$M,$B15,'Estruturante Móvel'!$AM:$AM,DX$4,'Estruturante Móvel'!$AQ:$AQ,"REPARO FO"))</f>
        <v>0</v>
      </c>
      <c r="DY15" s="140">
        <f>(COUNTIFS('Estruturante Móvel'!$M:$M,$B14,'Estruturante Móvel'!$C:$C,"&lt;&gt;PREVISTO",'Estruturante Móvel'!$G:$G,DX$4,'Estruturante Móvel'!$L:$L,'CRONOGRAMA_CONST+MIGRACAO'!DN$7))</f>
        <v>0</v>
      </c>
      <c r="DZ15" s="139">
        <f>(COUNTIFS('Estruturante Móvel'!$M:$M,$B15,'Estruturante Móvel'!$AM:$AM,DZ$4))-(COUNTIFS('Estruturante Móvel'!$M:$M,$B15,'Estruturante Móvel'!$AM:$AM,DZ$4,'Estruturante Móvel'!$AQ:$AQ,"REPARO FO"))</f>
        <v>0</v>
      </c>
      <c r="EA15" s="140">
        <f>(COUNTIFS('Estruturante Móvel'!$M:$M,$B14,'Estruturante Móvel'!$C:$C,"&lt;&gt;PREVISTO",'Estruturante Móvel'!$G:$G,DZ$4,'Estruturante Móvel'!$L:$L,'CRONOGRAMA_CONST+MIGRACAO'!DP$7))</f>
        <v>0</v>
      </c>
      <c r="EB15" s="139">
        <f>(COUNTIFS('Estruturante Móvel'!$M:$M,$B15,'Estruturante Móvel'!$AM:$AM,EB$4))-(COUNTIFS('Estruturante Móvel'!$M:$M,$B15,'Estruturante Móvel'!$AM:$AM,EB$4,'Estruturante Móvel'!$AQ:$AQ,"REPARO FO"))</f>
        <v>0</v>
      </c>
      <c r="EC15" s="140">
        <f>(COUNTIFS('Estruturante Móvel'!$M:$M,$B14,'Estruturante Móvel'!$C:$C,"&lt;&gt;PREVISTO",'Estruturante Móvel'!$G:$G,EB$4,'Estruturante Móvel'!$L:$L,'CRONOGRAMA_CONST+MIGRACAO'!DR$7))</f>
        <v>0</v>
      </c>
      <c r="ED15" s="139">
        <f>(COUNTIFS('Estruturante Móvel'!$M:$M,$B15,'Estruturante Móvel'!$AM:$AM,ED$4))-(COUNTIFS('Estruturante Móvel'!$M:$M,$B15,'Estruturante Móvel'!$AM:$AM,ED$4,'Estruturante Móvel'!$AQ:$AQ,"REPARO FO"))</f>
        <v>0</v>
      </c>
      <c r="EE15" s="140">
        <f>(COUNTIFS('Estruturante Móvel'!$M:$M,$B14,'Estruturante Móvel'!$C:$C,"&lt;&gt;PREVISTO",'Estruturante Móvel'!$G:$G,ED$4,'Estruturante Móvel'!$L:$L,'CRONOGRAMA_CONST+MIGRACAO'!DT$7))</f>
        <v>0</v>
      </c>
      <c r="EF15" s="139">
        <f>(COUNTIFS('Estruturante Móvel'!$M:$M,$B15,'Estruturante Móvel'!$AM:$AM,EF$4))-(COUNTIFS('Estruturante Móvel'!$M:$M,$B15,'Estruturante Móvel'!$AM:$AM,EF$4,'Estruturante Móvel'!$AQ:$AQ,"REPARO FO"))</f>
        <v>0</v>
      </c>
      <c r="EG15" s="140">
        <f>(COUNTIFS('Estruturante Móvel'!$M:$M,$B14,'Estruturante Móvel'!$C:$C,"&lt;&gt;PREVISTO",'Estruturante Móvel'!$G:$G,EF$4,'Estruturante Móvel'!$L:$L,'CRONOGRAMA_CONST+MIGRACAO'!DV$7))</f>
        <v>0</v>
      </c>
      <c r="EH15" s="139">
        <f>(COUNTIFS('Estruturante Móvel'!$M:$M,$B15,'Estruturante Móvel'!$AM:$AM,EH$4))-(COUNTIFS('Estruturante Móvel'!$M:$M,$B15,'Estruturante Móvel'!$AM:$AM,EH$4,'Estruturante Móvel'!$AQ:$AQ,"REPARO FO"))</f>
        <v>0</v>
      </c>
      <c r="EI15" s="140">
        <f>(COUNTIFS('Estruturante Móvel'!$M:$M,$B14,'Estruturante Móvel'!$C:$C,"&lt;&gt;PREVISTO",'Estruturante Móvel'!$G:$G,EH$4,'Estruturante Móvel'!$L:$L,'CRONOGRAMA_CONST+MIGRACAO'!DX$7))</f>
        <v>0</v>
      </c>
      <c r="EJ15" s="139">
        <f>(COUNTIFS('Estruturante Móvel'!$M:$M,$B15,'Estruturante Móvel'!$AM:$AM,EJ$4))-(COUNTIFS('Estruturante Móvel'!$M:$M,$B15,'Estruturante Móvel'!$AM:$AM,EJ$4,'Estruturante Móvel'!$AQ:$AQ,"REPARO FO"))</f>
        <v>0</v>
      </c>
      <c r="EK15" s="140">
        <f>(COUNTIFS('Estruturante Móvel'!$M:$M,$B14,'Estruturante Móvel'!$C:$C,"&lt;&gt;PREVISTO",'Estruturante Móvel'!$G:$G,EJ$4,'Estruturante Móvel'!$L:$L,'CRONOGRAMA_CONST+MIGRACAO'!DZ$7))</f>
        <v>0</v>
      </c>
      <c r="EL15" s="139">
        <f>(COUNTIFS('Estruturante Móvel'!$M:$M,$B15,'Estruturante Móvel'!$AM:$AM,EL$4))-(COUNTIFS('Estruturante Móvel'!$M:$M,$B15,'Estruturante Móvel'!$AM:$AM,EL$4,'Estruturante Móvel'!$AQ:$AQ,"REPARO FO"))</f>
        <v>0</v>
      </c>
      <c r="EM15" s="140">
        <f>(COUNTIFS('Estruturante Móvel'!$M:$M,$B14,'Estruturante Móvel'!$C:$C,"&lt;&gt;PREVISTO",'Estruturante Móvel'!$G:$G,EL$4,'Estruturante Móvel'!$L:$L,'CRONOGRAMA_CONST+MIGRACAO'!EB$7))</f>
        <v>0</v>
      </c>
      <c r="EN15" s="139">
        <f>(COUNTIFS('Estruturante Móvel'!$M:$M,$B15,'Estruturante Móvel'!$AM:$AM,EN$4))-(COUNTIFS('Estruturante Móvel'!$M:$M,$B15,'Estruturante Móvel'!$AM:$AM,EN$4,'Estruturante Móvel'!$AQ:$AQ,"REPARO FO"))</f>
        <v>0</v>
      </c>
      <c r="EO15" s="140">
        <f>(COUNTIFS('Estruturante Móvel'!$M:$M,$B14,'Estruturante Móvel'!$C:$C,"&lt;&gt;PREVISTO",'Estruturante Móvel'!$G:$G,EN$4,'Estruturante Móvel'!$L:$L,'CRONOGRAMA_CONST+MIGRACAO'!ED$7))</f>
        <v>0</v>
      </c>
      <c r="EP15" s="139">
        <f>(COUNTIFS('Estruturante Móvel'!$M:$M,$B15,'Estruturante Móvel'!$AM:$AM,EP$4))-(COUNTIFS('Estruturante Móvel'!$M:$M,$B15,'Estruturante Móvel'!$AM:$AM,EP$4,'Estruturante Móvel'!$AQ:$AQ,"REPARO FO"))</f>
        <v>0</v>
      </c>
      <c r="EQ15" s="140">
        <f>(COUNTIFS('Estruturante Móvel'!$M:$M,$B14,'Estruturante Móvel'!$C:$C,"&lt;&gt;PREVISTO",'Estruturante Móvel'!$G:$G,EP$4,'Estruturante Móvel'!$L:$L,'CRONOGRAMA_CONST+MIGRACAO'!EF$7))</f>
        <v>0</v>
      </c>
      <c r="ER15" s="139">
        <f>(COUNTIFS('Estruturante Móvel'!$M:$M,$B15,'Estruturante Móvel'!$AM:$AM,ER$4))-(COUNTIFS('Estruturante Móvel'!$M:$M,$B15,'Estruturante Móvel'!$AM:$AM,ER$4,'Estruturante Móvel'!$AQ:$AQ,"REPARO FO"))</f>
        <v>0</v>
      </c>
      <c r="ES15" s="140">
        <f>(COUNTIFS('Estruturante Móvel'!$M:$M,$B14,'Estruturante Móvel'!$C:$C,"&lt;&gt;PREVISTO",'Estruturante Móvel'!$G:$G,ER$4,'Estruturante Móvel'!$L:$L,'CRONOGRAMA_CONST+MIGRACAO'!EH$7))</f>
        <v>0</v>
      </c>
      <c r="ET15" s="139">
        <f>(COUNTIFS('Estruturante Móvel'!$M:$M,$B15,'Estruturante Móvel'!$AM:$AM,ET$4))-(COUNTIFS('Estruturante Móvel'!$M:$M,$B15,'Estruturante Móvel'!$AM:$AM,ET$4,'Estruturante Móvel'!$AQ:$AQ,"REPARO FO"))</f>
        <v>0</v>
      </c>
      <c r="EU15" s="140">
        <f>(COUNTIFS('Estruturante Móvel'!$M:$M,$B14,'Estruturante Móvel'!$C:$C,"&lt;&gt;PREVISTO",'Estruturante Móvel'!$G:$G,ET$4,'Estruturante Móvel'!$L:$L,'CRONOGRAMA_CONST+MIGRACAO'!EJ$7))</f>
        <v>0</v>
      </c>
      <c r="EV15" s="139">
        <f>(COUNTIFS('Estruturante Móvel'!$M:$M,$B15,'Estruturante Móvel'!$AM:$AM,EV$4))-(COUNTIFS('Estruturante Móvel'!$M:$M,$B15,'Estruturante Móvel'!$AM:$AM,EV$4,'Estruturante Móvel'!$AQ:$AQ,"REPARO FO"))</f>
        <v>0</v>
      </c>
      <c r="EW15" s="140">
        <f>(COUNTIFS('Estruturante Móvel'!$M:$M,$B14,'Estruturante Móvel'!$C:$C,"&lt;&gt;PREVISTO",'Estruturante Móvel'!$G:$G,EV$4,'Estruturante Móvel'!$L:$L,'CRONOGRAMA_CONST+MIGRACAO'!EL$7))</f>
        <v>0</v>
      </c>
      <c r="EX15" s="139">
        <f>(COUNTIFS('Estruturante Móvel'!$M:$M,$B15,'Estruturante Móvel'!$AM:$AM,EX$4))-(COUNTIFS('Estruturante Móvel'!$M:$M,$B15,'Estruturante Móvel'!$AM:$AM,EX$4,'Estruturante Móvel'!$AQ:$AQ,"REPARO FO"))</f>
        <v>0</v>
      </c>
      <c r="EY15" s="140">
        <f>(COUNTIFS('Estruturante Móvel'!$M:$M,$B14,'Estruturante Móvel'!$C:$C,"&lt;&gt;PREVISTO",'Estruturante Móvel'!$G:$G,EX$4,'Estruturante Móvel'!$L:$L,'CRONOGRAMA_CONST+MIGRACAO'!EN$7))</f>
        <v>0</v>
      </c>
      <c r="EZ15" s="139">
        <f>(COUNTIFS('Estruturante Móvel'!$M:$M,$B15,'Estruturante Móvel'!$AM:$AM,EZ$4))-(COUNTIFS('Estruturante Móvel'!$M:$M,$B15,'Estruturante Móvel'!$AM:$AM,EZ$4,'Estruturante Móvel'!$AQ:$AQ,"REPARO FO"))</f>
        <v>0</v>
      </c>
      <c r="FA15" s="140">
        <f>(COUNTIFS('Estruturante Móvel'!$M:$M,$B14,'Estruturante Móvel'!$C:$C,"&lt;&gt;PREVISTO",'Estruturante Móvel'!$G:$G,EZ$4,'Estruturante Móvel'!$L:$L,'CRONOGRAMA_CONST+MIGRACAO'!EP$7))</f>
        <v>0</v>
      </c>
      <c r="FB15" s="139">
        <f>(COUNTIFS('Estruturante Móvel'!$M:$M,$B15,'Estruturante Móvel'!$AM:$AM,FB$4))-(COUNTIFS('Estruturante Móvel'!$M:$M,$B15,'Estruturante Móvel'!$AM:$AM,FB$4,'Estruturante Móvel'!$AQ:$AQ,"REPARO FO"))</f>
        <v>0</v>
      </c>
      <c r="FC15" s="140">
        <f>(COUNTIFS('Estruturante Móvel'!$M:$M,$B14,'Estruturante Móvel'!$C:$C,"&lt;&gt;PREVISTO",'Estruturante Móvel'!$G:$G,FB$4,'Estruturante Móvel'!$L:$L,'CRONOGRAMA_CONST+MIGRACAO'!ER$7))</f>
        <v>0</v>
      </c>
      <c r="FD15" s="139">
        <f>(COUNTIFS('Estruturante Móvel'!$M:$M,$B15,'Estruturante Móvel'!$AM:$AM,FD$4))-(COUNTIFS('Estruturante Móvel'!$M:$M,$B15,'Estruturante Móvel'!$AM:$AM,FD$4,'Estruturante Móvel'!$AQ:$AQ,"REPARO FO"))</f>
        <v>0</v>
      </c>
      <c r="FE15" s="140">
        <f>(COUNTIFS('Estruturante Móvel'!$M:$M,$B14,'Estruturante Móvel'!$C:$C,"&lt;&gt;PREVISTO",'Estruturante Móvel'!$G:$G,FD$4,'Estruturante Móvel'!$L:$L,'CRONOGRAMA_CONST+MIGRACAO'!ET$7))</f>
        <v>0</v>
      </c>
      <c r="FF15" s="139">
        <f>(COUNTIFS('Estruturante Móvel'!$M:$M,$B15,'Estruturante Móvel'!$AM:$AM,FF$4))-(COUNTIFS('Estruturante Móvel'!$M:$M,$B15,'Estruturante Móvel'!$AM:$AM,FF$4,'Estruturante Móvel'!$AQ:$AQ,"REPARO FO"))</f>
        <v>0</v>
      </c>
      <c r="FG15" s="140">
        <f>(COUNTIFS('Estruturante Móvel'!$M:$M,$B14,'Estruturante Móvel'!$C:$C,"&lt;&gt;PREVISTO",'Estruturante Móvel'!$G:$G,FF$4,'Estruturante Móvel'!$L:$L,'CRONOGRAMA_CONST+MIGRACAO'!EV$7))</f>
        <v>0</v>
      </c>
      <c r="FH15" s="139">
        <f>(COUNTIFS('Estruturante Móvel'!$M:$M,$B15,'Estruturante Móvel'!$AM:$AM,FH$4))-(COUNTIFS('Estruturante Móvel'!$M:$M,$B15,'Estruturante Móvel'!$AM:$AM,FH$4,'Estruturante Móvel'!$AQ:$AQ,"REPARO FO"))</f>
        <v>0</v>
      </c>
      <c r="FI15" s="140">
        <f>(COUNTIFS('Estruturante Móvel'!$M:$M,$B14,'Estruturante Móvel'!$C:$C,"&lt;&gt;PREVISTO",'Estruturante Móvel'!$G:$G,FH$4,'Estruturante Móvel'!$L:$L,'CRONOGRAMA_CONST+MIGRACAO'!EX$7))</f>
        <v>0</v>
      </c>
      <c r="FJ15" s="139">
        <f>(COUNTIFS('Estruturante Móvel'!$M:$M,$B15,'Estruturante Móvel'!$AM:$AM,FJ$4))-(COUNTIFS('Estruturante Móvel'!$M:$M,$B15,'Estruturante Móvel'!$AM:$AM,FJ$4,'Estruturante Móvel'!$AQ:$AQ,"REPARO FO"))</f>
        <v>0</v>
      </c>
      <c r="FK15" s="140">
        <f>(COUNTIFS('Estruturante Móvel'!$M:$M,$B14,'Estruturante Móvel'!$C:$C,"&lt;&gt;PREVISTO",'Estruturante Móvel'!$G:$G,FJ$4,'Estruturante Móvel'!$L:$L,'CRONOGRAMA_CONST+MIGRACAO'!EZ$7))</f>
        <v>0</v>
      </c>
      <c r="FL15" s="139">
        <f>(COUNTIFS('Estruturante Móvel'!$M:$M,$B15,'Estruturante Móvel'!$AM:$AM,FL$4))-(COUNTIFS('Estruturante Móvel'!$M:$M,$B15,'Estruturante Móvel'!$AM:$AM,FL$4,'Estruturante Móvel'!$AQ:$AQ,"REPARO FO"))</f>
        <v>0</v>
      </c>
      <c r="FM15" s="140">
        <f>(COUNTIFS('Estruturante Móvel'!$M:$M,$B14,'Estruturante Móvel'!$C:$C,"&lt;&gt;PREVISTO",'Estruturante Móvel'!$G:$G,FL$4,'Estruturante Móvel'!$L:$L,'CRONOGRAMA_CONST+MIGRACAO'!FB$7))</f>
        <v>0</v>
      </c>
      <c r="FN15" s="139">
        <f>(COUNTIFS('Estruturante Móvel'!$M:$M,$B15,'Estruturante Móvel'!$AM:$AM,FN$4))-(COUNTIFS('Estruturante Móvel'!$M:$M,$B15,'Estruturante Móvel'!$AM:$AM,FN$4,'Estruturante Móvel'!$AQ:$AQ,"REPARO FO"))</f>
        <v>0</v>
      </c>
      <c r="FO15" s="140">
        <f>(COUNTIFS('Estruturante Móvel'!$M:$M,$B14,'Estruturante Móvel'!$C:$C,"&lt;&gt;PREVISTO",'Estruturante Móvel'!$G:$G,FN$4,'Estruturante Móvel'!$L:$L,'CRONOGRAMA_CONST+MIGRACAO'!FD$7))</f>
        <v>0</v>
      </c>
      <c r="FP15" s="139">
        <f>(COUNTIFS('Estruturante Móvel'!$M:$M,$B15,'Estruturante Móvel'!$AM:$AM,FP$4))-(COUNTIFS('Estruturante Móvel'!$M:$M,$B15,'Estruturante Móvel'!$AM:$AM,FP$4,'Estruturante Móvel'!$AQ:$AQ,"REPARO FO"))</f>
        <v>0</v>
      </c>
      <c r="FQ15" s="140">
        <f>(COUNTIFS('Estruturante Móvel'!$M:$M,$B14,'Estruturante Móvel'!$C:$C,"&lt;&gt;PREVISTO",'Estruturante Móvel'!$G:$G,FP$4,'Estruturante Móvel'!$L:$L,'CRONOGRAMA_CONST+MIGRACAO'!FF$7))</f>
        <v>0</v>
      </c>
      <c r="FR15" s="139">
        <f>(COUNTIFS('Estruturante Móvel'!$M:$M,$B15,'Estruturante Móvel'!$AM:$AM,FR$4))-(COUNTIFS('Estruturante Móvel'!$M:$M,$B15,'Estruturante Móvel'!$AM:$AM,FR$4,'Estruturante Móvel'!$AQ:$AQ,"REPARO FO"))</f>
        <v>0</v>
      </c>
      <c r="FS15" s="140">
        <f>(COUNTIFS('Estruturante Móvel'!$M:$M,$B14,'Estruturante Móvel'!$C:$C,"&lt;&gt;PREVISTO",'Estruturante Móvel'!$G:$G,FR$4,'Estruturante Móvel'!$L:$L,'CRONOGRAMA_CONST+MIGRACAO'!FH$7))</f>
        <v>0</v>
      </c>
      <c r="FT15" s="139">
        <f>(COUNTIFS('Estruturante Móvel'!$M:$M,$B15,'Estruturante Móvel'!$AM:$AM,FT$4))-(COUNTIFS('Estruturante Móvel'!$M:$M,$B15,'Estruturante Móvel'!$AM:$AM,FT$4,'Estruturante Móvel'!$AQ:$AQ,"REPARO FO"))</f>
        <v>0</v>
      </c>
      <c r="FU15" s="140">
        <f>(COUNTIFS('Estruturante Móvel'!$M:$M,$B14,'Estruturante Móvel'!$C:$C,"&lt;&gt;PREVISTO",'Estruturante Móvel'!$G:$G,FT$4,'Estruturante Móvel'!$L:$L,'CRONOGRAMA_CONST+MIGRACAO'!FJ$7))</f>
        <v>0</v>
      </c>
      <c r="FV15" s="139">
        <f>(COUNTIFS('Estruturante Móvel'!$M:$M,$B15,'Estruturante Móvel'!$AM:$AM,FV$4))-(COUNTIFS('Estruturante Móvel'!$M:$M,$B15,'Estruturante Móvel'!$AM:$AM,FV$4,'Estruturante Móvel'!$AQ:$AQ,"REPARO FO"))</f>
        <v>0</v>
      </c>
      <c r="FW15" s="140">
        <f>(COUNTIFS('Estruturante Móvel'!$M:$M,$B14,'Estruturante Móvel'!$C:$C,"&lt;&gt;PREVISTO",'Estruturante Móvel'!$G:$G,FV$4,'Estruturante Móvel'!$L:$L,'CRONOGRAMA_CONST+MIGRACAO'!FL$7))</f>
        <v>0</v>
      </c>
      <c r="FX15" s="139">
        <f>(COUNTIFS('Estruturante Móvel'!$M:$M,$B15,'Estruturante Móvel'!$AM:$AM,FX$4))-(COUNTIFS('Estruturante Móvel'!$M:$M,$B15,'Estruturante Móvel'!$AM:$AM,FX$4,'Estruturante Móvel'!$AQ:$AQ,"REPARO FO"))</f>
        <v>0</v>
      </c>
      <c r="FY15" s="140">
        <f>(COUNTIFS('Estruturante Móvel'!$M:$M,$B14,'Estruturante Móvel'!$C:$C,"&lt;&gt;PREVISTO",'Estruturante Móvel'!$G:$G,FX$4,'Estruturante Móvel'!$L:$L,'CRONOGRAMA_CONST+MIGRACAO'!FN$7))</f>
        <v>0</v>
      </c>
      <c r="FZ15" s="139">
        <f>(COUNTIFS('Estruturante Móvel'!$M:$M,$B15,'Estruturante Móvel'!$AM:$AM,FZ$4))-(COUNTIFS('Estruturante Móvel'!$M:$M,$B15,'Estruturante Móvel'!$AM:$AM,FZ$4,'Estruturante Móvel'!$AQ:$AQ,"REPARO FO"))</f>
        <v>0</v>
      </c>
      <c r="GA15" s="140">
        <f>(COUNTIFS('Estruturante Móvel'!$M:$M,$B14,'Estruturante Móvel'!$C:$C,"&lt;&gt;PREVISTO",'Estruturante Móvel'!$G:$G,FZ$4,'Estruturante Móvel'!$L:$L,'CRONOGRAMA_CONST+MIGRACAO'!FP$7))</f>
        <v>0</v>
      </c>
      <c r="GB15" s="139">
        <f>(COUNTIFS('Estruturante Móvel'!$M:$M,$B15,'Estruturante Móvel'!$AM:$AM,GB$4))-(COUNTIFS('Estruturante Móvel'!$M:$M,$B15,'Estruturante Móvel'!$AM:$AM,GB$4,'Estruturante Móvel'!$AQ:$AQ,"REPARO FO"))</f>
        <v>0</v>
      </c>
      <c r="GC15" s="140">
        <f>(COUNTIFS('Estruturante Móvel'!$M:$M,$B14,'Estruturante Móvel'!$C:$C,"&lt;&gt;PREVISTO",'Estruturante Móvel'!$G:$G,GB$4,'Estruturante Móvel'!$L:$L,'CRONOGRAMA_CONST+MIGRACAO'!FR$7))</f>
        <v>0</v>
      </c>
      <c r="GD15" s="139">
        <f>(COUNTIFS('Estruturante Móvel'!$M:$M,$B15,'Estruturante Móvel'!$AM:$AM,GD$4))-(COUNTIFS('Estruturante Móvel'!$M:$M,$B15,'Estruturante Móvel'!$AM:$AM,GD$4,'Estruturante Móvel'!$AQ:$AQ,"REPARO FO"))</f>
        <v>0</v>
      </c>
      <c r="GE15" s="140">
        <f>(COUNTIFS('Estruturante Móvel'!$M:$M,$B14,'Estruturante Móvel'!$C:$C,"&lt;&gt;PREVISTO",'Estruturante Móvel'!$G:$G,GD$4,'Estruturante Móvel'!$L:$L,'CRONOGRAMA_CONST+MIGRACAO'!FT$7))</f>
        <v>0</v>
      </c>
      <c r="GF15" s="139">
        <f>(COUNTIFS('Estruturante Móvel'!$M:$M,$B15,'Estruturante Móvel'!$AM:$AM,GF$4))-(COUNTIFS('Estruturante Móvel'!$M:$M,$B15,'Estruturante Móvel'!$AM:$AM,GF$4,'Estruturante Móvel'!$AQ:$AQ,"REPARO FO"))</f>
        <v>0</v>
      </c>
      <c r="GG15" s="140">
        <f>(COUNTIFS('Estruturante Móvel'!$M:$M,$B14,'Estruturante Móvel'!$C:$C,"&lt;&gt;PREVISTO",'Estruturante Móvel'!$G:$G,GF$4,'Estruturante Móvel'!$L:$L,'CRONOGRAMA_CONST+MIGRACAO'!FV$7))</f>
        <v>0</v>
      </c>
      <c r="GH15" s="139">
        <f>(COUNTIFS('Estruturante Móvel'!$M:$M,$B15,'Estruturante Móvel'!$AM:$AM,GH$4))-(COUNTIFS('Estruturante Móvel'!$M:$M,$B15,'Estruturante Móvel'!$AM:$AM,GH$4,'Estruturante Móvel'!$AQ:$AQ,"REPARO FO"))</f>
        <v>0</v>
      </c>
      <c r="GI15" s="140">
        <f>(COUNTIFS('Estruturante Móvel'!$M:$M,$B14,'Estruturante Móvel'!$C:$C,"&lt;&gt;PREVISTO",'Estruturante Móvel'!$G:$G,GH$4,'Estruturante Móvel'!$L:$L,'CRONOGRAMA_CONST+MIGRACAO'!FX$7))</f>
        <v>0</v>
      </c>
      <c r="GJ15" s="139">
        <f>(COUNTIFS('Estruturante Móvel'!$M:$M,$B15,'Estruturante Móvel'!$AM:$AM,GJ$4))-(COUNTIFS('Estruturante Móvel'!$M:$M,$B15,'Estruturante Móvel'!$AM:$AM,GJ$4,'Estruturante Móvel'!$AQ:$AQ,"REPARO FO"))</f>
        <v>0</v>
      </c>
      <c r="GK15" s="140">
        <f>(COUNTIFS('Estruturante Móvel'!$M:$M,$B14,'Estruturante Móvel'!$C:$C,"&lt;&gt;PREVISTO",'Estruturante Móvel'!$G:$G,GJ$4,'Estruturante Móvel'!$L:$L,'CRONOGRAMA_CONST+MIGRACAO'!FZ$7))</f>
        <v>0</v>
      </c>
      <c r="GL15" s="139">
        <f>(COUNTIFS('Estruturante Móvel'!$M:$M,$B15,'Estruturante Móvel'!$AM:$AM,GL$4))-(COUNTIFS('Estruturante Móvel'!$M:$M,$B15,'Estruturante Móvel'!$AM:$AM,GL$4,'Estruturante Móvel'!$AQ:$AQ,"REPARO FO"))</f>
        <v>0</v>
      </c>
      <c r="GM15" s="140">
        <f>(COUNTIFS('Estruturante Móvel'!$M:$M,$B14,'Estruturante Móvel'!$C:$C,"&lt;&gt;PREVISTO",'Estruturante Móvel'!$G:$G,GL$4,'Estruturante Móvel'!$L:$L,'CRONOGRAMA_CONST+MIGRACAO'!GB$7))</f>
        <v>0</v>
      </c>
      <c r="GN15" s="139">
        <f>(COUNTIFS('Estruturante Móvel'!$M:$M,$B15,'Estruturante Móvel'!$AM:$AM,GN$4))-(COUNTIFS('Estruturante Móvel'!$M:$M,$B15,'Estruturante Móvel'!$AM:$AM,GN$4,'Estruturante Móvel'!$AQ:$AQ,"REPARO FO"))</f>
        <v>0</v>
      </c>
      <c r="GO15" s="140">
        <f>(COUNTIFS('Estruturante Móvel'!$M:$M,$B14,'Estruturante Móvel'!$C:$C,"&lt;&gt;PREVISTO",'Estruturante Móvel'!$G:$G,GN$4,'Estruturante Móvel'!$L:$L,'CRONOGRAMA_CONST+MIGRACAO'!GD$7))</f>
        <v>0</v>
      </c>
      <c r="GP15" s="139">
        <f>(COUNTIFS('Estruturante Móvel'!$M:$M,$B15,'Estruturante Móvel'!$AM:$AM,GP$4))-(COUNTIFS('Estruturante Móvel'!$M:$M,$B15,'Estruturante Móvel'!$AM:$AM,GP$4,'Estruturante Móvel'!$AQ:$AQ,"REPARO FO"))</f>
        <v>0</v>
      </c>
      <c r="GQ15" s="140">
        <f>(COUNTIFS('Estruturante Móvel'!$M:$M,$B14,'Estruturante Móvel'!$C:$C,"&lt;&gt;PREVISTO",'Estruturante Móvel'!$G:$G,GP$4,'Estruturante Móvel'!$L:$L,'CRONOGRAMA_CONST+MIGRACAO'!GF$7))</f>
        <v>0</v>
      </c>
      <c r="GR15" s="139">
        <f>(COUNTIFS('Estruturante Móvel'!$M:$M,$B15,'Estruturante Móvel'!$AM:$AM,GR$4))-(COUNTIFS('Estruturante Móvel'!$M:$M,$B15,'Estruturante Móvel'!$AM:$AM,GR$4,'Estruturante Móvel'!$AQ:$AQ,"REPARO FO"))</f>
        <v>0</v>
      </c>
      <c r="GS15" s="140">
        <f>(COUNTIFS('Estruturante Móvel'!$M:$M,$B14,'Estruturante Móvel'!$C:$C,"&lt;&gt;PREVISTO",'Estruturante Móvel'!$G:$G,GR$4,'Estruturante Móvel'!$L:$L,'CRONOGRAMA_CONST+MIGRACAO'!GH$7))</f>
        <v>0</v>
      </c>
      <c r="GT15" s="139">
        <f>(COUNTIFS('Estruturante Móvel'!$M:$M,$B15,'Estruturante Móvel'!$AM:$AM,GT$4))-(COUNTIFS('Estruturante Móvel'!$M:$M,$B15,'Estruturante Móvel'!$AM:$AM,GT$4,'Estruturante Móvel'!$AQ:$AQ,"REPARO FO"))</f>
        <v>0</v>
      </c>
      <c r="GU15" s="140">
        <f>(COUNTIFS('Estruturante Móvel'!$M:$M,$B14,'Estruturante Móvel'!$C:$C,"&lt;&gt;PREVISTO",'Estruturante Móvel'!$G:$G,GT$4,'Estruturante Móvel'!$L:$L,'CRONOGRAMA_CONST+MIGRACAO'!GJ$7))</f>
        <v>0</v>
      </c>
      <c r="GV15" s="139">
        <f>(COUNTIFS('Estruturante Móvel'!$M:$M,$B15,'Estruturante Móvel'!$AM:$AM,GV$4))-(COUNTIFS('Estruturante Móvel'!$M:$M,$B15,'Estruturante Móvel'!$AM:$AM,GV$4,'Estruturante Móvel'!$AQ:$AQ,"REPARO FO"))</f>
        <v>0</v>
      </c>
      <c r="GW15" s="140">
        <f>(COUNTIFS('Estruturante Móvel'!$M:$M,$B14,'Estruturante Móvel'!$C:$C,"&lt;&gt;PREVISTO",'Estruturante Móvel'!$G:$G,GV$4,'Estruturante Móvel'!$L:$L,'CRONOGRAMA_CONST+MIGRACAO'!GL$7))</f>
        <v>0</v>
      </c>
      <c r="GX15" s="139">
        <f>(COUNTIFS('Estruturante Móvel'!$M:$M,$B15,'Estruturante Móvel'!$AM:$AM,GX$4))-(COUNTIFS('Estruturante Móvel'!$M:$M,$B15,'Estruturante Móvel'!$AM:$AM,GX$4,'Estruturante Móvel'!$AQ:$AQ,"REPARO FO"))</f>
        <v>0</v>
      </c>
      <c r="GY15" s="140">
        <f>(COUNTIFS('Estruturante Móvel'!$M:$M,$B14,'Estruturante Móvel'!$C:$C,"&lt;&gt;PREVISTO",'Estruturante Móvel'!$G:$G,GX$4,'Estruturante Móvel'!$L:$L,'CRONOGRAMA_CONST+MIGRACAO'!GN$7))</f>
        <v>0</v>
      </c>
      <c r="GZ15" s="139">
        <f>(COUNTIFS('Estruturante Móvel'!$M:$M,$B15,'Estruturante Móvel'!$AM:$AM,GZ$4))-(COUNTIFS('Estruturante Móvel'!$M:$M,$B15,'Estruturante Móvel'!$AM:$AM,GZ$4,'Estruturante Móvel'!$AQ:$AQ,"REPARO FO"))</f>
        <v>0</v>
      </c>
      <c r="HA15" s="140">
        <f>(COUNTIFS('Estruturante Móvel'!$M:$M,$B14,'Estruturante Móvel'!$C:$C,"&lt;&gt;PREVISTO",'Estruturante Móvel'!$G:$G,GZ$4,'Estruturante Móvel'!$L:$L,'CRONOGRAMA_CONST+MIGRACAO'!GP$7))</f>
        <v>0</v>
      </c>
      <c r="HB15" s="139">
        <f>(COUNTIFS('Estruturante Móvel'!$M:$M,$B15,'Estruturante Móvel'!$AM:$AM,HB$4))-(COUNTIFS('Estruturante Móvel'!$M:$M,$B15,'Estruturante Móvel'!$AM:$AM,HB$4,'Estruturante Móvel'!$AQ:$AQ,"REPARO FO"))</f>
        <v>0</v>
      </c>
      <c r="HC15" s="140">
        <f>(COUNTIFS('Estruturante Móvel'!$M:$M,$B14,'Estruturante Móvel'!$C:$C,"&lt;&gt;PREVISTO",'Estruturante Móvel'!$G:$G,HB$4,'Estruturante Móvel'!$L:$L,'CRONOGRAMA_CONST+MIGRACAO'!GR$7))</f>
        <v>0</v>
      </c>
      <c r="HD15" s="139">
        <f>(COUNTIFS('Estruturante Móvel'!$M:$M,$B15,'Estruturante Móvel'!$AM:$AM,HD$4))-(COUNTIFS('Estruturante Móvel'!$M:$M,$B15,'Estruturante Móvel'!$AM:$AM,HD$4,'Estruturante Móvel'!$AQ:$AQ,"REPARO FO"))</f>
        <v>0</v>
      </c>
      <c r="HE15" s="140">
        <f>(COUNTIFS('Estruturante Móvel'!$M:$M,$B14,'Estruturante Móvel'!$C:$C,"&lt;&gt;PREVISTO",'Estruturante Móvel'!$G:$G,HD$4,'Estruturante Móvel'!$L:$L,'CRONOGRAMA_CONST+MIGRACAO'!GT$7))</f>
        <v>0</v>
      </c>
      <c r="HF15" s="139">
        <f>(COUNTIFS('Estruturante Móvel'!$M:$M,$B15,'Estruturante Móvel'!$AM:$AM,HF$4))-(COUNTIFS('Estruturante Móvel'!$M:$M,$B15,'Estruturante Móvel'!$AM:$AM,HF$4,'Estruturante Móvel'!$AQ:$AQ,"REPARO FO"))</f>
        <v>0</v>
      </c>
      <c r="HG15" s="140">
        <f>(COUNTIFS('Estruturante Móvel'!$M:$M,$B14,'Estruturante Móvel'!$C:$C,"&lt;&gt;PREVISTO",'Estruturante Móvel'!$G:$G,HF$4,'Estruturante Móvel'!$L:$L,'CRONOGRAMA_CONST+MIGRACAO'!GV$7))</f>
        <v>0</v>
      </c>
      <c r="HH15" s="139">
        <f>(COUNTIFS('Estruturante Móvel'!$M:$M,$B15,'Estruturante Móvel'!$AM:$AM,HH$4))-(COUNTIFS('Estruturante Móvel'!$M:$M,$B15,'Estruturante Móvel'!$AM:$AM,HH$4,'Estruturante Móvel'!$AQ:$AQ,"REPARO FO"))</f>
        <v>0</v>
      </c>
      <c r="HI15" s="140">
        <f>(COUNTIFS('Estruturante Móvel'!$M:$M,$B14,'Estruturante Móvel'!$C:$C,"&lt;&gt;PREVISTO",'Estruturante Móvel'!$G:$G,HH$4,'Estruturante Móvel'!$L:$L,'CRONOGRAMA_CONST+MIGRACAO'!GX$7))</f>
        <v>0</v>
      </c>
      <c r="HJ15" s="139">
        <f>(COUNTIFS('Estruturante Móvel'!$M:$M,$B15,'Estruturante Móvel'!$AM:$AM,HJ$4))-(COUNTIFS('Estruturante Móvel'!$M:$M,$B15,'Estruturante Móvel'!$AM:$AM,HJ$4,'Estruturante Móvel'!$AQ:$AQ,"REPARO FO"))</f>
        <v>0</v>
      </c>
      <c r="HK15" s="140">
        <f>(COUNTIFS('Estruturante Móvel'!$M:$M,$B14,'Estruturante Móvel'!$C:$C,"&lt;&gt;PREVISTO",'Estruturante Móvel'!$G:$G,HJ$4,'Estruturante Móvel'!$L:$L,'CRONOGRAMA_CONST+MIGRACAO'!GZ$7))</f>
        <v>0</v>
      </c>
      <c r="HL15" s="139">
        <f>(COUNTIFS('Estruturante Móvel'!$M:$M,$B15,'Estruturante Móvel'!$AM:$AM,HL$4))-(COUNTIFS('Estruturante Móvel'!$M:$M,$B15,'Estruturante Móvel'!$AM:$AM,HL$4,'Estruturante Móvel'!$AQ:$AQ,"REPARO FO"))</f>
        <v>0</v>
      </c>
      <c r="HM15" s="140">
        <f>(COUNTIFS('Estruturante Móvel'!$M:$M,$B14,'Estruturante Móvel'!$C:$C,"&lt;&gt;PREVISTO",'Estruturante Móvel'!$G:$G,HL$4,'Estruturante Móvel'!$L:$L,'CRONOGRAMA_CONST+MIGRACAO'!HB$7))</f>
        <v>0</v>
      </c>
      <c r="HN15" s="139">
        <f>(COUNTIFS('Estruturante Móvel'!$M:$M,$B15,'Estruturante Móvel'!$AM:$AM,HN$4))-(COUNTIFS('Estruturante Móvel'!$M:$M,$B15,'Estruturante Móvel'!$AM:$AM,HN$4,'Estruturante Móvel'!$AQ:$AQ,"REPARO FO"))</f>
        <v>0</v>
      </c>
      <c r="HO15" s="140">
        <f>(COUNTIFS('Estruturante Móvel'!$M:$M,$B14,'Estruturante Móvel'!$C:$C,"&lt;&gt;PREVISTO",'Estruturante Móvel'!$G:$G,HN$4,'Estruturante Móvel'!$L:$L,'CRONOGRAMA_CONST+MIGRACAO'!HD$7))</f>
        <v>0</v>
      </c>
      <c r="HP15" s="139">
        <f>(COUNTIFS('Estruturante Móvel'!$M:$M,$B15,'Estruturante Móvel'!$AM:$AM,HP$4))-(COUNTIFS('Estruturante Móvel'!$M:$M,$B15,'Estruturante Móvel'!$AM:$AM,HP$4,'Estruturante Móvel'!$AQ:$AQ,"REPARO FO"))</f>
        <v>0</v>
      </c>
      <c r="HQ15" s="140">
        <f>(COUNTIFS('Estruturante Móvel'!$M:$M,$B14,'Estruturante Móvel'!$C:$C,"&lt;&gt;PREVISTO",'Estruturante Móvel'!$G:$G,HP$4,'Estruturante Móvel'!$L:$L,'CRONOGRAMA_CONST+MIGRACAO'!HF$7))</f>
        <v>0</v>
      </c>
      <c r="HR15" s="139">
        <f>(COUNTIFS('Estruturante Móvel'!$M:$M,$B15,'Estruturante Móvel'!$AM:$AM,HR$4))-(COUNTIFS('Estruturante Móvel'!$M:$M,$B15,'Estruturante Móvel'!$AM:$AM,HR$4,'Estruturante Móvel'!$AQ:$AQ,"REPARO FO"))</f>
        <v>0</v>
      </c>
      <c r="HS15" s="140">
        <f>(COUNTIFS('Estruturante Móvel'!$M:$M,$B14,'Estruturante Móvel'!$C:$C,"&lt;&gt;PREVISTO",'Estruturante Móvel'!$G:$G,HR$4,'Estruturante Móvel'!$L:$L,'CRONOGRAMA_CONST+MIGRACAO'!HH$7))</f>
        <v>0</v>
      </c>
      <c r="HT15" s="139">
        <f>(COUNTIFS('Estruturante Móvel'!$M:$M,$B15,'Estruturante Móvel'!$AM:$AM,HT$4))-(COUNTIFS('Estruturante Móvel'!$M:$M,$B15,'Estruturante Móvel'!$AM:$AM,HT$4,'Estruturante Móvel'!$AQ:$AQ,"REPARO FO"))</f>
        <v>0</v>
      </c>
      <c r="HU15" s="140">
        <f>(COUNTIFS('Estruturante Móvel'!$M:$M,$B14,'Estruturante Móvel'!$C:$C,"&lt;&gt;PREVISTO",'Estruturante Móvel'!$G:$G,HT$4,'Estruturante Móvel'!$L:$L,'CRONOGRAMA_CONST+MIGRACAO'!HJ$7))</f>
        <v>0</v>
      </c>
      <c r="HV15" s="139">
        <f>(COUNTIFS('Estruturante Móvel'!$M:$M,$B15,'Estruturante Móvel'!$AM:$AM,HV$4))-(COUNTIFS('Estruturante Móvel'!$M:$M,$B15,'Estruturante Móvel'!$AM:$AM,HV$4,'Estruturante Móvel'!$AQ:$AQ,"REPARO FO"))</f>
        <v>0</v>
      </c>
      <c r="HW15" s="140">
        <f>(COUNTIFS('Estruturante Móvel'!$M:$M,$B14,'Estruturante Móvel'!$C:$C,"&lt;&gt;PREVISTO",'Estruturante Móvel'!$G:$G,HV$4,'Estruturante Móvel'!$L:$L,'CRONOGRAMA_CONST+MIGRACAO'!HL$7))</f>
        <v>0</v>
      </c>
      <c r="HX15" s="139">
        <f>(COUNTIFS('Estruturante Móvel'!$M:$M,$B15,'Estruturante Móvel'!$AM:$AM,HX$4))-(COUNTIFS('Estruturante Móvel'!$M:$M,$B15,'Estruturante Móvel'!$AM:$AM,HX$4,'Estruturante Móvel'!$AQ:$AQ,"REPARO FO"))</f>
        <v>0</v>
      </c>
      <c r="HY15" s="140">
        <f>(COUNTIFS('Estruturante Móvel'!$M:$M,$B14,'Estruturante Móvel'!$C:$C,"&lt;&gt;PREVISTO",'Estruturante Móvel'!$G:$G,HX$4,'Estruturante Móvel'!$L:$L,'CRONOGRAMA_CONST+MIGRACAO'!HN$7))</f>
        <v>0</v>
      </c>
      <c r="HZ15" s="139">
        <f>(COUNTIFS('Estruturante Móvel'!$M:$M,$B15,'Estruturante Móvel'!$AM:$AM,HZ$4))-(COUNTIFS('Estruturante Móvel'!$M:$M,$B15,'Estruturante Móvel'!$AM:$AM,HZ$4,'Estruturante Móvel'!$AQ:$AQ,"REPARO FO"))</f>
        <v>0</v>
      </c>
      <c r="IA15" s="140">
        <f>(COUNTIFS('Estruturante Móvel'!$M:$M,$B14,'Estruturante Móvel'!$C:$C,"&lt;&gt;PREVISTO",'Estruturante Móvel'!$G:$G,HZ$4,'Estruturante Móvel'!$L:$L,'CRONOGRAMA_CONST+MIGRACAO'!HP$7))</f>
        <v>0</v>
      </c>
      <c r="IB15" s="139">
        <f>(COUNTIFS('Estruturante Móvel'!$M:$M,$B15,'Estruturante Móvel'!$AM:$AM,IB$4))-(COUNTIFS('Estruturante Móvel'!$M:$M,$B15,'Estruturante Móvel'!$AM:$AM,IB$4,'Estruturante Móvel'!$AQ:$AQ,"REPARO FO"))</f>
        <v>0</v>
      </c>
      <c r="IC15" s="140">
        <f>(COUNTIFS('Estruturante Móvel'!$M:$M,$B14,'Estruturante Móvel'!$C:$C,"&lt;&gt;PREVISTO",'Estruturante Móvel'!$G:$G,IB$4,'Estruturante Móvel'!$L:$L,'CRONOGRAMA_CONST+MIGRACAO'!HR$7))</f>
        <v>0</v>
      </c>
      <c r="ID15" s="139">
        <f>(COUNTIFS('Estruturante Móvel'!$M:$M,$B15,'Estruturante Móvel'!$AM:$AM,ID$4))-(COUNTIFS('Estruturante Móvel'!$M:$M,$B15,'Estruturante Móvel'!$AM:$AM,ID$4,'Estruturante Móvel'!$AQ:$AQ,"REPARO FO"))</f>
        <v>0</v>
      </c>
      <c r="IE15" s="140">
        <f>(COUNTIFS('Estruturante Móvel'!$M:$M,$B14,'Estruturante Móvel'!$C:$C,"&lt;&gt;PREVISTO",'Estruturante Móvel'!$G:$G,ID$4,'Estruturante Móvel'!$L:$L,'CRONOGRAMA_CONST+MIGRACAO'!HT$7))</f>
        <v>0</v>
      </c>
      <c r="IF15" s="139">
        <f>(COUNTIFS('Estruturante Móvel'!$M:$M,$B15,'Estruturante Móvel'!$AM:$AM,IF$4))-(COUNTIFS('Estruturante Móvel'!$M:$M,$B15,'Estruturante Móvel'!$AM:$AM,IF$4,'Estruturante Móvel'!$AQ:$AQ,"REPARO FO"))</f>
        <v>0</v>
      </c>
      <c r="IG15" s="140">
        <f>(COUNTIFS('Estruturante Móvel'!$M:$M,$B14,'Estruturante Móvel'!$C:$C,"&lt;&gt;PREVISTO",'Estruturante Móvel'!$G:$G,IF$4,'Estruturante Móvel'!$L:$L,'CRONOGRAMA_CONST+MIGRACAO'!HV$7))</f>
        <v>0</v>
      </c>
      <c r="IH15" s="139">
        <f>(COUNTIFS('Estruturante Móvel'!$M:$M,$B15,'Estruturante Móvel'!$AM:$AM,IH$4))-(COUNTIFS('Estruturante Móvel'!$M:$M,$B15,'Estruturante Móvel'!$AM:$AM,IH$4,'Estruturante Móvel'!$AQ:$AQ,"REPARO FO"))</f>
        <v>0</v>
      </c>
      <c r="II15" s="140">
        <f>(COUNTIFS('Estruturante Móvel'!$M:$M,$B14,'Estruturante Móvel'!$C:$C,"&lt;&gt;PREVISTO",'Estruturante Móvel'!$G:$G,IH$4,'Estruturante Móvel'!$L:$L,'CRONOGRAMA_CONST+MIGRACAO'!HX$7))</f>
        <v>0</v>
      </c>
      <c r="IJ15" s="139">
        <f>(COUNTIFS('Estruturante Móvel'!$M:$M,$B15,'Estruturante Móvel'!$AM:$AM,IJ$4))-(COUNTIFS('Estruturante Móvel'!$M:$M,$B15,'Estruturante Móvel'!$AM:$AM,IJ$4,'Estruturante Móvel'!$AQ:$AQ,"REPARO FO"))</f>
        <v>0</v>
      </c>
      <c r="IK15" s="140">
        <f>(COUNTIFS('Estruturante Móvel'!$M:$M,$B14,'Estruturante Móvel'!$C:$C,"&lt;&gt;PREVISTO",'Estruturante Móvel'!$G:$G,IJ$4,'Estruturante Móvel'!$L:$L,'CRONOGRAMA_CONST+MIGRACAO'!HZ$7))</f>
        <v>0</v>
      </c>
      <c r="IL15" s="139">
        <f>(COUNTIFS('Estruturante Móvel'!$M:$M,$B15,'Estruturante Móvel'!$AM:$AM,IL$4))-(COUNTIFS('Estruturante Móvel'!$M:$M,$B15,'Estruturante Móvel'!$AM:$AM,IL$4,'Estruturante Móvel'!$AQ:$AQ,"REPARO FO"))</f>
        <v>0</v>
      </c>
      <c r="IM15" s="140">
        <f>(COUNTIFS('Estruturante Móvel'!$M:$M,$B14,'Estruturante Móvel'!$C:$C,"&lt;&gt;PREVISTO",'Estruturante Móvel'!$G:$G,IL$4,'Estruturante Móvel'!$L:$L,'CRONOGRAMA_CONST+MIGRACAO'!IB$7))</f>
        <v>0</v>
      </c>
      <c r="IN15" s="139">
        <f>(COUNTIFS('Estruturante Móvel'!$M:$M,$B15,'Estruturante Móvel'!$AM:$AM,IN$4))-(COUNTIFS('Estruturante Móvel'!$M:$M,$B15,'Estruturante Móvel'!$AM:$AM,IN$4,'Estruturante Móvel'!$AQ:$AQ,"REPARO FO"))</f>
        <v>0</v>
      </c>
      <c r="IO15" s="140">
        <f>(COUNTIFS('Estruturante Móvel'!$M:$M,$B14,'Estruturante Móvel'!$C:$C,"&lt;&gt;PREVISTO",'Estruturante Móvel'!$G:$G,IN$4,'Estruturante Móvel'!$L:$L,'CRONOGRAMA_CONST+MIGRACAO'!ID$7))</f>
        <v>0</v>
      </c>
      <c r="IP15" s="139">
        <f>(COUNTIFS('Estruturante Móvel'!$M:$M,$B15,'Estruturante Móvel'!$AM:$AM,IP$4))-(COUNTIFS('Estruturante Móvel'!$M:$M,$B15,'Estruturante Móvel'!$AM:$AM,IP$4,'Estruturante Móvel'!$AQ:$AQ,"REPARO FO"))</f>
        <v>0</v>
      </c>
      <c r="IQ15" s="140">
        <f>(COUNTIFS('Estruturante Móvel'!$M:$M,$B14,'Estruturante Móvel'!$C:$C,"&lt;&gt;PREVISTO",'Estruturante Móvel'!$G:$G,IP$4,'Estruturante Móvel'!$L:$L,'CRONOGRAMA_CONST+MIGRACAO'!IF$7))</f>
        <v>0</v>
      </c>
      <c r="IR15" s="139">
        <f>(COUNTIFS('Estruturante Móvel'!$M:$M,$B15,'Estruturante Móvel'!$AM:$AM,IR$4))-(COUNTIFS('Estruturante Móvel'!$M:$M,$B15,'Estruturante Móvel'!$AM:$AM,IR$4,'Estruturante Móvel'!$AQ:$AQ,"REPARO FO"))</f>
        <v>0</v>
      </c>
      <c r="IS15" s="140">
        <f>(COUNTIFS('Estruturante Móvel'!$M:$M,$B14,'Estruturante Móvel'!$C:$C,"&lt;&gt;PREVISTO",'Estruturante Móvel'!$G:$G,IR$4,'Estruturante Móvel'!$L:$L,'CRONOGRAMA_CONST+MIGRACAO'!IH$7))</f>
        <v>0</v>
      </c>
      <c r="IT15" s="139">
        <f>(COUNTIFS('Estruturante Móvel'!$M:$M,$B15,'Estruturante Móvel'!$AM:$AM,IT$4))-(COUNTIFS('Estruturante Móvel'!$M:$M,$B15,'Estruturante Móvel'!$AM:$AM,IT$4,'Estruturante Móvel'!$AQ:$AQ,"REPARO FO"))</f>
        <v>0</v>
      </c>
      <c r="IU15" s="140">
        <f>(COUNTIFS('Estruturante Móvel'!$M:$M,$B14,'Estruturante Móvel'!$C:$C,"&lt;&gt;PREVISTO",'Estruturante Móvel'!$G:$G,IT$4,'Estruturante Móvel'!$L:$L,'CRONOGRAMA_CONST+MIGRACAO'!IJ$7))</f>
        <v>0</v>
      </c>
      <c r="IV15" s="139">
        <f>(COUNTIFS('Estruturante Móvel'!$M:$M,$B15,'Estruturante Móvel'!$AM:$AM,IV$4))-(COUNTIFS('Estruturante Móvel'!$M:$M,$B15,'Estruturante Móvel'!$AM:$AM,IV$4,'Estruturante Móvel'!$AQ:$AQ,"REPARO FO"))</f>
        <v>0</v>
      </c>
      <c r="IW15" s="140">
        <f>(COUNTIFS('Estruturante Móvel'!$M:$M,$B14,'Estruturante Móvel'!$C:$C,"&lt;&gt;PREVISTO",'Estruturante Móvel'!$G:$G,IV$4,'Estruturante Móvel'!$L:$L,'CRONOGRAMA_CONST+MIGRACAO'!IL$7))</f>
        <v>0</v>
      </c>
      <c r="IX15" s="139">
        <f>(COUNTIFS('Estruturante Móvel'!$M:$M,$B15,'Estruturante Móvel'!$AM:$AM,IX$4))-(COUNTIFS('Estruturante Móvel'!$M:$M,$B15,'Estruturante Móvel'!$AM:$AM,IX$4,'Estruturante Móvel'!$AQ:$AQ,"REPARO FO"))</f>
        <v>0</v>
      </c>
      <c r="IY15" s="140">
        <f>(COUNTIFS('Estruturante Móvel'!$M:$M,$B14,'Estruturante Móvel'!$C:$C,"&lt;&gt;PREVISTO",'Estruturante Móvel'!$G:$G,IX$4,'Estruturante Móvel'!$L:$L,'CRONOGRAMA_CONST+MIGRACAO'!IN$7))</f>
        <v>0</v>
      </c>
      <c r="IZ15" s="139">
        <f>(COUNTIFS('Estruturante Móvel'!$M:$M,$B15,'Estruturante Móvel'!$AM:$AM,IZ$4))-(COUNTIFS('Estruturante Móvel'!$M:$M,$B15,'Estruturante Móvel'!$AM:$AM,IZ$4,'Estruturante Móvel'!$AQ:$AQ,"REPARO FO"))</f>
        <v>0</v>
      </c>
      <c r="JA15" s="140">
        <f>(COUNTIFS('Estruturante Móvel'!$M:$M,$B14,'Estruturante Móvel'!$C:$C,"&lt;&gt;PREVISTO",'Estruturante Móvel'!$G:$G,IZ$4,'Estruturante Móvel'!$L:$L,'CRONOGRAMA_CONST+MIGRACAO'!IP$7))</f>
        <v>0</v>
      </c>
      <c r="JB15" s="139">
        <f>(COUNTIFS('Estruturante Móvel'!$M:$M,$B15,'Estruturante Móvel'!$AM:$AM,JB$4))-(COUNTIFS('Estruturante Móvel'!$M:$M,$B15,'Estruturante Móvel'!$AM:$AM,JB$4,'Estruturante Móvel'!$AQ:$AQ,"REPARO FO"))</f>
        <v>0</v>
      </c>
      <c r="JC15" s="140">
        <f>(COUNTIFS('Estruturante Móvel'!$M:$M,$B14,'Estruturante Móvel'!$C:$C,"&lt;&gt;PREVISTO",'Estruturante Móvel'!$G:$G,JB$4,'Estruturante Móvel'!$L:$L,'CRONOGRAMA_CONST+MIGRACAO'!IR$7))</f>
        <v>0</v>
      </c>
      <c r="JD15" s="139">
        <f>(COUNTIFS('Estruturante Móvel'!$M:$M,$B15,'Estruturante Móvel'!$AM:$AM,JD$4))-(COUNTIFS('Estruturante Móvel'!$M:$M,$B15,'Estruturante Móvel'!$AM:$AM,JD$4,'Estruturante Móvel'!$AQ:$AQ,"REPARO FO"))</f>
        <v>0</v>
      </c>
      <c r="JE15" s="140">
        <f>(COUNTIFS('Estruturante Móvel'!$M:$M,$B14,'Estruturante Móvel'!$C:$C,"&lt;&gt;PREVISTO",'Estruturante Móvel'!$G:$G,JD$4,'Estruturante Móvel'!$L:$L,'CRONOGRAMA_CONST+MIGRACAO'!IT$7))</f>
        <v>0</v>
      </c>
      <c r="JF15" s="139">
        <f>(COUNTIFS('Estruturante Móvel'!$M:$M,$B15,'Estruturante Móvel'!$AM:$AM,JF$4))-(COUNTIFS('Estruturante Móvel'!$M:$M,$B15,'Estruturante Móvel'!$AM:$AM,JF$4,'Estruturante Móvel'!$AQ:$AQ,"REPARO FO"))</f>
        <v>0</v>
      </c>
      <c r="JG15" s="140">
        <f>(COUNTIFS('Estruturante Móvel'!$M:$M,$B14,'Estruturante Móvel'!$C:$C,"&lt;&gt;PREVISTO",'Estruturante Móvel'!$G:$G,JF$4,'Estruturante Móvel'!$L:$L,'CRONOGRAMA_CONST+MIGRACAO'!IV$7))</f>
        <v>0</v>
      </c>
      <c r="JH15" s="139">
        <f>(COUNTIFS('Estruturante Móvel'!$M:$M,$B15,'Estruturante Móvel'!$AM:$AM,JH$4))-(COUNTIFS('Estruturante Móvel'!$M:$M,$B15,'Estruturante Móvel'!$AM:$AM,JH$4,'Estruturante Móvel'!$AQ:$AQ,"REPARO FO"))</f>
        <v>0</v>
      </c>
      <c r="JI15" s="140">
        <f>(COUNTIFS('Estruturante Móvel'!$M:$M,$B14,'Estruturante Móvel'!$C:$C,"&lt;&gt;PREVISTO",'Estruturante Móvel'!$G:$G,JH$4,'Estruturante Móvel'!$L:$L,'CRONOGRAMA_CONST+MIGRACAO'!IX$7))</f>
        <v>0</v>
      </c>
      <c r="JJ15" s="139">
        <f>(COUNTIFS('Estruturante Móvel'!$M:$M,$B15,'Estruturante Móvel'!$AM:$AM,JJ$4))-(COUNTIFS('Estruturante Móvel'!$M:$M,$B15,'Estruturante Móvel'!$AM:$AM,JJ$4,'Estruturante Móvel'!$AQ:$AQ,"REPARO FO"))</f>
        <v>0</v>
      </c>
      <c r="JK15" s="140">
        <f>(COUNTIFS('Estruturante Móvel'!$M:$M,$B14,'Estruturante Móvel'!$C:$C,"&lt;&gt;PREVISTO",'Estruturante Móvel'!$G:$G,JJ$4,'Estruturante Móvel'!$L:$L,'CRONOGRAMA_CONST+MIGRACAO'!IZ$7))</f>
        <v>0</v>
      </c>
      <c r="JL15" s="139">
        <f>(COUNTIFS('Estruturante Móvel'!$M:$M,$B15,'Estruturante Móvel'!$AM:$AM,JL$4))-(COUNTIFS('Estruturante Móvel'!$M:$M,$B15,'Estruturante Móvel'!$AM:$AM,JL$4,'Estruturante Móvel'!$AQ:$AQ,"REPARO FO"))</f>
        <v>0</v>
      </c>
      <c r="JM15" s="140">
        <f>(COUNTIFS('Estruturante Móvel'!$M:$M,$B14,'Estruturante Móvel'!$C:$C,"&lt;&gt;PREVISTO",'Estruturante Móvel'!$G:$G,JL$4,'Estruturante Móvel'!$L:$L,'CRONOGRAMA_CONST+MIGRACAO'!JB$7))</f>
        <v>0</v>
      </c>
      <c r="JN15" s="139">
        <f>(COUNTIFS('Estruturante Móvel'!$M:$M,$B15,'Estruturante Móvel'!$AM:$AM,JN$4))-(COUNTIFS('Estruturante Móvel'!$M:$M,$B15,'Estruturante Móvel'!$AM:$AM,JN$4,'Estruturante Móvel'!$AQ:$AQ,"REPARO FO"))</f>
        <v>0</v>
      </c>
      <c r="JO15" s="140">
        <f>(COUNTIFS('Estruturante Móvel'!$M:$M,$B14,'Estruturante Móvel'!$C:$C,"&lt;&gt;PREVISTO",'Estruturante Móvel'!$G:$G,JN$4,'Estruturante Móvel'!$L:$L,'CRONOGRAMA_CONST+MIGRACAO'!JD$7))</f>
        <v>0</v>
      </c>
      <c r="JP15" s="139">
        <f>(COUNTIFS('Estruturante Móvel'!$M:$M,$B15,'Estruturante Móvel'!$AM:$AM,JP$4))-(COUNTIFS('Estruturante Móvel'!$M:$M,$B15,'Estruturante Móvel'!$AM:$AM,JP$4,'Estruturante Móvel'!$AQ:$AQ,"REPARO FO"))</f>
        <v>0</v>
      </c>
      <c r="JQ15" s="140">
        <f>(COUNTIFS('Estruturante Móvel'!$M:$M,$B14,'Estruturante Móvel'!$C:$C,"&lt;&gt;PREVISTO",'Estruturante Móvel'!$G:$G,JP$4,'Estruturante Móvel'!$L:$L,'CRONOGRAMA_CONST+MIGRACAO'!JF$7))</f>
        <v>0</v>
      </c>
      <c r="JR15" s="139">
        <f>(COUNTIFS('Estruturante Móvel'!$M:$M,$B15,'Estruturante Móvel'!$AM:$AM,JR$4))-(COUNTIFS('Estruturante Móvel'!$M:$M,$B15,'Estruturante Móvel'!$AM:$AM,JR$4,'Estruturante Móvel'!$AQ:$AQ,"REPARO FO"))</f>
        <v>0</v>
      </c>
      <c r="JS15" s="140">
        <f>(COUNTIFS('Estruturante Móvel'!$M:$M,$B14,'Estruturante Móvel'!$C:$C,"&lt;&gt;PREVISTO",'Estruturante Móvel'!$G:$G,JR$4,'Estruturante Móvel'!$L:$L,'CRONOGRAMA_CONST+MIGRACAO'!JH$7))</f>
        <v>0</v>
      </c>
      <c r="JT15" s="139">
        <f>(COUNTIFS('Estruturante Móvel'!$M:$M,$B15,'Estruturante Móvel'!$AM:$AM,JT$4))-(COUNTIFS('Estruturante Móvel'!$M:$M,$B15,'Estruturante Móvel'!$AM:$AM,JT$4,'Estruturante Móvel'!$AQ:$AQ,"REPARO FO"))</f>
        <v>0</v>
      </c>
      <c r="JU15" s="140">
        <f>(COUNTIFS('Estruturante Móvel'!$M:$M,$B14,'Estruturante Móvel'!$C:$C,"&lt;&gt;PREVISTO",'Estruturante Móvel'!$G:$G,JT$4,'Estruturante Móvel'!$L:$L,'CRONOGRAMA_CONST+MIGRACAO'!JJ$7))</f>
        <v>0</v>
      </c>
      <c r="JV15" s="139">
        <f>(COUNTIFS('Estruturante Móvel'!$M:$M,$B15,'Estruturante Móvel'!$AM:$AM,JV$4))-(COUNTIFS('Estruturante Móvel'!$M:$M,$B15,'Estruturante Móvel'!$AM:$AM,JV$4,'Estruturante Móvel'!$AQ:$AQ,"REPARO FO"))</f>
        <v>0</v>
      </c>
      <c r="JW15" s="140">
        <f>(COUNTIFS('Estruturante Móvel'!$M:$M,$B14,'Estruturante Móvel'!$C:$C,"&lt;&gt;PREVISTO",'Estruturante Móvel'!$G:$G,JV$4,'Estruturante Móvel'!$L:$L,'CRONOGRAMA_CONST+MIGRACAO'!JL$7))</f>
        <v>0</v>
      </c>
      <c r="JX15" s="139">
        <f>(COUNTIFS('Estruturante Móvel'!$M:$M,$B15,'Estruturante Móvel'!$AM:$AM,JX$4))-(COUNTIFS('Estruturante Móvel'!$M:$M,$B15,'Estruturante Móvel'!$AM:$AM,JX$4,'Estruturante Móvel'!$AQ:$AQ,"REPARO FO"))</f>
        <v>0</v>
      </c>
      <c r="JY15" s="140">
        <f>(COUNTIFS('Estruturante Móvel'!$M:$M,$B14,'Estruturante Móvel'!$C:$C,"&lt;&gt;PREVISTO",'Estruturante Móvel'!$G:$G,JX$4,'Estruturante Móvel'!$L:$L,'CRONOGRAMA_CONST+MIGRACAO'!JN$7))</f>
        <v>0</v>
      </c>
      <c r="JZ15" s="139">
        <f>(COUNTIFS('Estruturante Móvel'!$M:$M,$B15,'Estruturante Móvel'!$AM:$AM,JZ$4))-(COUNTIFS('Estruturante Móvel'!$M:$M,$B15,'Estruturante Móvel'!$AM:$AM,JZ$4,'Estruturante Móvel'!$AQ:$AQ,"REPARO FO"))</f>
        <v>0</v>
      </c>
      <c r="KA15" s="140">
        <f>(COUNTIFS('Estruturante Móvel'!$M:$M,$B14,'Estruturante Móvel'!$C:$C,"&lt;&gt;PREVISTO",'Estruturante Móvel'!$G:$G,JZ$4,'Estruturante Móvel'!$L:$L,'CRONOGRAMA_CONST+MIGRACAO'!JP$7))</f>
        <v>0</v>
      </c>
      <c r="KB15" s="139">
        <f>(COUNTIFS('Estruturante Móvel'!$M:$M,$B15,'Estruturante Móvel'!$AM:$AM,KB$4))-(COUNTIFS('Estruturante Móvel'!$M:$M,$B15,'Estruturante Móvel'!$AM:$AM,KB$4,'Estruturante Móvel'!$AQ:$AQ,"REPARO FO"))</f>
        <v>0</v>
      </c>
      <c r="KC15" s="140">
        <f>(COUNTIFS('Estruturante Móvel'!$M:$M,$B14,'Estruturante Móvel'!$C:$C,"&lt;&gt;PREVISTO",'Estruturante Móvel'!$G:$G,KB$4,'Estruturante Móvel'!$L:$L,'CRONOGRAMA_CONST+MIGRACAO'!JR$7))</f>
        <v>0</v>
      </c>
      <c r="KD15" s="139">
        <f>(COUNTIFS('Estruturante Móvel'!$M:$M,$B15,'Estruturante Móvel'!$AM:$AM,KD$4))-(COUNTIFS('Estruturante Móvel'!$M:$M,$B15,'Estruturante Móvel'!$AM:$AM,KD$4,'Estruturante Móvel'!$AQ:$AQ,"REPARO FO"))</f>
        <v>0</v>
      </c>
      <c r="KE15" s="140">
        <f>(COUNTIFS('Estruturante Móvel'!$M:$M,$B14,'Estruturante Móvel'!$C:$C,"&lt;&gt;PREVISTO",'Estruturante Móvel'!$G:$G,KD$4,'Estruturante Móvel'!$L:$L,'CRONOGRAMA_CONST+MIGRACAO'!JT$7))</f>
        <v>0</v>
      </c>
      <c r="KF15" s="139">
        <f>(COUNTIFS('Estruturante Móvel'!$M:$M,$B15,'Estruturante Móvel'!$AM:$AM,KF$4))-(COUNTIFS('Estruturante Móvel'!$M:$M,$B15,'Estruturante Móvel'!$AM:$AM,KF$4,'Estruturante Móvel'!$AQ:$AQ,"REPARO FO"))</f>
        <v>0</v>
      </c>
      <c r="KG15" s="140">
        <f>(COUNTIFS('Estruturante Móvel'!$M:$M,$B14,'Estruturante Móvel'!$C:$C,"&lt;&gt;PREVISTO",'Estruturante Móvel'!$G:$G,KF$4,'Estruturante Móvel'!$L:$L,'CRONOGRAMA_CONST+MIGRACAO'!JV$7))</f>
        <v>0</v>
      </c>
      <c r="KH15" s="139">
        <f>(COUNTIFS('Estruturante Móvel'!$M:$M,$B15,'Estruturante Móvel'!$AM:$AM,KH$4))-(COUNTIFS('Estruturante Móvel'!$M:$M,$B15,'Estruturante Móvel'!$AM:$AM,KH$4,'Estruturante Móvel'!$AQ:$AQ,"REPARO FO"))</f>
        <v>0</v>
      </c>
      <c r="KI15" s="140">
        <f>(COUNTIFS('Estruturante Móvel'!$M:$M,$B14,'Estruturante Móvel'!$C:$C,"&lt;&gt;PREVISTO",'Estruturante Móvel'!$G:$G,KH$4,'Estruturante Móvel'!$L:$L,'CRONOGRAMA_CONST+MIGRACAO'!JX$7))</f>
        <v>0</v>
      </c>
      <c r="KJ15" s="139">
        <f>(COUNTIFS('Estruturante Móvel'!$M:$M,$B15,'Estruturante Móvel'!$AM:$AM,KJ$4))-(COUNTIFS('Estruturante Móvel'!$M:$M,$B15,'Estruturante Móvel'!$AM:$AM,KJ$4,'Estruturante Móvel'!$AQ:$AQ,"REPARO FO"))</f>
        <v>0</v>
      </c>
      <c r="KK15" s="140">
        <f>(COUNTIFS('Estruturante Móvel'!$M:$M,$B14,'Estruturante Móvel'!$C:$C,"&lt;&gt;PREVISTO",'Estruturante Móvel'!$G:$G,KJ$4,'Estruturante Móvel'!$L:$L,'CRONOGRAMA_CONST+MIGRACAO'!JZ$7))</f>
        <v>0</v>
      </c>
      <c r="KL15" s="139">
        <f>(COUNTIFS('Estruturante Móvel'!$M:$M,$B15,'Estruturante Móvel'!$AM:$AM,KL$4))-(COUNTIFS('Estruturante Móvel'!$M:$M,$B15,'Estruturante Móvel'!$AM:$AM,KL$4,'Estruturante Móvel'!$AQ:$AQ,"REPARO FO"))</f>
        <v>0</v>
      </c>
      <c r="KM15" s="140">
        <f>(COUNTIFS('Estruturante Móvel'!$M:$M,$B14,'Estruturante Móvel'!$C:$C,"&lt;&gt;PREVISTO",'Estruturante Móvel'!$G:$G,KL$4,'Estruturante Móvel'!$L:$L,'CRONOGRAMA_CONST+MIGRACAO'!KB$7))</f>
        <v>0</v>
      </c>
      <c r="KN15" s="139">
        <f>(COUNTIFS('Estruturante Móvel'!$M:$M,$B15,'Estruturante Móvel'!$AM:$AM,KN$4))-(COUNTIFS('Estruturante Móvel'!$M:$M,$B15,'Estruturante Móvel'!$AM:$AM,KN$4,'Estruturante Móvel'!$AQ:$AQ,"REPARO FO"))</f>
        <v>0</v>
      </c>
      <c r="KO15" s="140">
        <f>(COUNTIFS('Estruturante Móvel'!$M:$M,$B14,'Estruturante Móvel'!$C:$C,"&lt;&gt;PREVISTO",'Estruturante Móvel'!$G:$G,KN$4,'Estruturante Móvel'!$L:$L,'CRONOGRAMA_CONST+MIGRACAO'!KD$7))</f>
        <v>0</v>
      </c>
      <c r="KP15" s="139">
        <f>(COUNTIFS('Estruturante Móvel'!$M:$M,$B15,'Estruturante Móvel'!$AM:$AM,KP$4))-(COUNTIFS('Estruturante Móvel'!$M:$M,$B15,'Estruturante Móvel'!$AM:$AM,KP$4,'Estruturante Móvel'!$AQ:$AQ,"REPARO FO"))</f>
        <v>0</v>
      </c>
      <c r="KQ15" s="140">
        <f>(COUNTIFS('Estruturante Móvel'!$M:$M,$B14,'Estruturante Móvel'!$C:$C,"&lt;&gt;PREVISTO",'Estruturante Móvel'!$G:$G,KP$4,'Estruturante Móvel'!$L:$L,'CRONOGRAMA_CONST+MIGRACAO'!KF$7))</f>
        <v>0</v>
      </c>
      <c r="KR15" s="139">
        <f>(COUNTIFS('Estruturante Móvel'!$M:$M,$B15,'Estruturante Móvel'!$AM:$AM,KR$4))-(COUNTIFS('Estruturante Móvel'!$M:$M,$B15,'Estruturante Móvel'!$AM:$AM,KR$4,'Estruturante Móvel'!$AQ:$AQ,"REPARO FO"))</f>
        <v>0</v>
      </c>
      <c r="KS15" s="140">
        <f>(COUNTIFS('Estruturante Móvel'!$M:$M,$B14,'Estruturante Móvel'!$C:$C,"&lt;&gt;PREVISTO",'Estruturante Móvel'!$G:$G,KR$4,'Estruturante Móvel'!$L:$L,'CRONOGRAMA_CONST+MIGRACAO'!KH$7))</f>
        <v>0</v>
      </c>
      <c r="KT15" s="139">
        <f>(COUNTIFS('Estruturante Móvel'!$M:$M,$B15,'Estruturante Móvel'!$AM:$AM,KT$4))-(COUNTIFS('Estruturante Móvel'!$M:$M,$B15,'Estruturante Móvel'!$AM:$AM,KT$4,'Estruturante Móvel'!$AQ:$AQ,"REPARO FO"))</f>
        <v>0</v>
      </c>
      <c r="KU15" s="140">
        <f>(COUNTIFS('Estruturante Móvel'!$M:$M,$B14,'Estruturante Móvel'!$C:$C,"&lt;&gt;PREVISTO",'Estruturante Móvel'!$G:$G,KT$4,'Estruturante Móvel'!$L:$L,'CRONOGRAMA_CONST+MIGRACAO'!KJ$7))</f>
        <v>0</v>
      </c>
      <c r="KV15" s="139">
        <f>(COUNTIFS('Estruturante Móvel'!$M:$M,$B15,'Estruturante Móvel'!$AM:$AM,KV$4))-(COUNTIFS('Estruturante Móvel'!$M:$M,$B15,'Estruturante Móvel'!$AM:$AM,KV$4,'Estruturante Móvel'!$AQ:$AQ,"REPARO FO"))</f>
        <v>0</v>
      </c>
      <c r="KW15" s="140">
        <f>(COUNTIFS('Estruturante Móvel'!$M:$M,$B14,'Estruturante Móvel'!$C:$C,"&lt;&gt;PREVISTO",'Estruturante Móvel'!$G:$G,KV$4,'Estruturante Móvel'!$L:$L,'CRONOGRAMA_CONST+MIGRACAO'!KL$7))</f>
        <v>0</v>
      </c>
      <c r="KX15" s="139">
        <f>(COUNTIFS('Estruturante Móvel'!$M:$M,$B15,'Estruturante Móvel'!$AM:$AM,KX$4))-(COUNTIFS('Estruturante Móvel'!$M:$M,$B15,'Estruturante Móvel'!$AM:$AM,KX$4,'Estruturante Móvel'!$AQ:$AQ,"REPARO FO"))</f>
        <v>0</v>
      </c>
      <c r="KY15" s="140">
        <f>(COUNTIFS('Estruturante Móvel'!$M:$M,$B14,'Estruturante Móvel'!$C:$C,"&lt;&gt;PREVISTO",'Estruturante Móvel'!$G:$G,KX$4,'Estruturante Móvel'!$L:$L,'CRONOGRAMA_CONST+MIGRACAO'!KN$7))</f>
        <v>0</v>
      </c>
      <c r="KZ15" s="139">
        <f>(COUNTIFS('Estruturante Móvel'!$M:$M,$B15,'Estruturante Móvel'!$AM:$AM,KZ$4))-(COUNTIFS('Estruturante Móvel'!$M:$M,$B15,'Estruturante Móvel'!$AM:$AM,KZ$4,'Estruturante Móvel'!$AQ:$AQ,"REPARO FO"))</f>
        <v>0</v>
      </c>
      <c r="LA15" s="140">
        <f>(COUNTIFS('Estruturante Móvel'!$M:$M,$B14,'Estruturante Móvel'!$C:$C,"&lt;&gt;PREVISTO",'Estruturante Móvel'!$G:$G,KZ$4,'Estruturante Móvel'!$L:$L,'CRONOGRAMA_CONST+MIGRACAO'!KP$7))</f>
        <v>0</v>
      </c>
      <c r="LB15" s="139">
        <f>(COUNTIFS('Estruturante Móvel'!$M:$M,$B15,'Estruturante Móvel'!$AM:$AM,LB$4))-(COUNTIFS('Estruturante Móvel'!$M:$M,$B15,'Estruturante Móvel'!$AM:$AM,LB$4,'Estruturante Móvel'!$AQ:$AQ,"REPARO FO"))</f>
        <v>0</v>
      </c>
      <c r="LC15" s="140">
        <f>(COUNTIFS('Estruturante Móvel'!$M:$M,$B14,'Estruturante Móvel'!$C:$C,"&lt;&gt;PREVISTO",'Estruturante Móvel'!$G:$G,LB$4,'Estruturante Móvel'!$L:$L,'CRONOGRAMA_CONST+MIGRACAO'!KR$7))</f>
        <v>0</v>
      </c>
      <c r="LD15" s="139">
        <f>(COUNTIFS('Estruturante Móvel'!$M:$M,$B15,'Estruturante Móvel'!$AM:$AM,LD$4))-(COUNTIFS('Estruturante Móvel'!$M:$M,$B15,'Estruturante Móvel'!$AM:$AM,LD$4,'Estruturante Móvel'!$AQ:$AQ,"REPARO FO"))</f>
        <v>0</v>
      </c>
      <c r="LE15" s="140">
        <f>(COUNTIFS('Estruturante Móvel'!$M:$M,$B14,'Estruturante Móvel'!$C:$C,"&lt;&gt;PREVISTO",'Estruturante Móvel'!$G:$G,LD$4,'Estruturante Móvel'!$L:$L,'CRONOGRAMA_CONST+MIGRACAO'!KT$7))</f>
        <v>0</v>
      </c>
      <c r="LF15" s="139">
        <f>(COUNTIFS('Estruturante Móvel'!$M:$M,$B15,'Estruturante Móvel'!$AM:$AM,LF$4))-(COUNTIFS('Estruturante Móvel'!$M:$M,$B15,'Estruturante Móvel'!$AM:$AM,LF$4,'Estruturante Móvel'!$AQ:$AQ,"REPARO FO"))</f>
        <v>0</v>
      </c>
      <c r="LG15" s="140">
        <f>(COUNTIFS('Estruturante Móvel'!$M:$M,$B14,'Estruturante Móvel'!$C:$C,"&lt;&gt;PREVISTO",'Estruturante Móvel'!$G:$G,LF$4,'Estruturante Móvel'!$L:$L,'CRONOGRAMA_CONST+MIGRACAO'!KV$7))</f>
        <v>0</v>
      </c>
      <c r="LH15" s="139">
        <f>(COUNTIFS('Estruturante Móvel'!$M:$M,$B15,'Estruturante Móvel'!$AM:$AM,LH$4))-(COUNTIFS('Estruturante Móvel'!$M:$M,$B15,'Estruturante Móvel'!$AM:$AM,LH$4,'Estruturante Móvel'!$AQ:$AQ,"REPARO FO"))</f>
        <v>0</v>
      </c>
      <c r="LI15" s="140">
        <f>(COUNTIFS('Estruturante Móvel'!$M:$M,$B14,'Estruturante Móvel'!$C:$C,"&lt;&gt;PREVISTO",'Estruturante Móvel'!$G:$G,LH$4,'Estruturante Móvel'!$L:$L,'CRONOGRAMA_CONST+MIGRACAO'!KX$7))</f>
        <v>0</v>
      </c>
      <c r="LJ15" s="139">
        <f>(COUNTIFS('Estruturante Móvel'!$M:$M,$B15,'Estruturante Móvel'!$AM:$AM,LJ$4))-(COUNTIFS('Estruturante Móvel'!$M:$M,$B15,'Estruturante Móvel'!$AM:$AM,LJ$4,'Estruturante Móvel'!$AQ:$AQ,"REPARO FO"))</f>
        <v>0</v>
      </c>
      <c r="LK15" s="140">
        <f>(COUNTIFS('Estruturante Móvel'!$M:$M,$B14,'Estruturante Móvel'!$C:$C,"&lt;&gt;PREVISTO",'Estruturante Móvel'!$G:$G,LJ$4,'Estruturante Móvel'!$L:$L,'CRONOGRAMA_CONST+MIGRACAO'!KZ$7))</f>
        <v>0</v>
      </c>
      <c r="LL15" s="139">
        <f>(COUNTIFS('Estruturante Móvel'!$M:$M,$B15,'Estruturante Móvel'!$AM:$AM,LL$4))-(COUNTIFS('Estruturante Móvel'!$M:$M,$B15,'Estruturante Móvel'!$AM:$AM,LL$4,'Estruturante Móvel'!$AQ:$AQ,"REPARO FO"))</f>
        <v>0</v>
      </c>
      <c r="LM15" s="140">
        <f>(COUNTIFS('Estruturante Móvel'!$M:$M,$B14,'Estruturante Móvel'!$C:$C,"&lt;&gt;PREVISTO",'Estruturante Móvel'!$G:$G,LL$4,'Estruturante Móvel'!$L:$L,'CRONOGRAMA_CONST+MIGRACAO'!LB$7))</f>
        <v>0</v>
      </c>
      <c r="LN15" s="139">
        <f>(COUNTIFS('Estruturante Móvel'!$M:$M,$B15,'Estruturante Móvel'!$AM:$AM,LN$4))-(COUNTIFS('Estruturante Móvel'!$M:$M,$B15,'Estruturante Móvel'!$AM:$AM,LN$4,'Estruturante Móvel'!$AQ:$AQ,"REPARO FO"))</f>
        <v>0</v>
      </c>
      <c r="LO15" s="140">
        <f>(COUNTIFS('Estruturante Móvel'!$M:$M,$B14,'Estruturante Móvel'!$C:$C,"&lt;&gt;PREVISTO",'Estruturante Móvel'!$G:$G,LN$4,'Estruturante Móvel'!$L:$L,'CRONOGRAMA_CONST+MIGRACAO'!LD$7))</f>
        <v>0</v>
      </c>
      <c r="LP15" s="139">
        <f>(COUNTIFS('Estruturante Móvel'!$M:$M,$B15,'Estruturante Móvel'!$AM:$AM,LP$4))-(COUNTIFS('Estruturante Móvel'!$M:$M,$B15,'Estruturante Móvel'!$AM:$AM,LP$4,'Estruturante Móvel'!$AQ:$AQ,"REPARO FO"))</f>
        <v>0</v>
      </c>
      <c r="LQ15" s="140">
        <f>(COUNTIFS('Estruturante Móvel'!$M:$M,$B14,'Estruturante Móvel'!$C:$C,"&lt;&gt;PREVISTO",'Estruturante Móvel'!$G:$G,LP$4,'Estruturante Móvel'!$L:$L,'CRONOGRAMA_CONST+MIGRACAO'!LF$7))</f>
        <v>0</v>
      </c>
      <c r="LR15" s="139">
        <f>(COUNTIFS('Estruturante Móvel'!$M:$M,$B15,'Estruturante Móvel'!$AM:$AM,LR$4))-(COUNTIFS('Estruturante Móvel'!$M:$M,$B15,'Estruturante Móvel'!$AM:$AM,LR$4,'Estruturante Móvel'!$AQ:$AQ,"REPARO FO"))</f>
        <v>0</v>
      </c>
      <c r="LS15" s="140">
        <f>(COUNTIFS('Estruturante Móvel'!$M:$M,$B14,'Estruturante Móvel'!$C:$C,"&lt;&gt;PREVISTO",'Estruturante Móvel'!$G:$G,LR$4,'Estruturante Móvel'!$L:$L,'CRONOGRAMA_CONST+MIGRACAO'!LH$7))</f>
        <v>0</v>
      </c>
      <c r="LT15" s="139">
        <f>(COUNTIFS('Estruturante Móvel'!$M:$M,$B15,'Estruturante Móvel'!$AM:$AM,LT$4))-(COUNTIFS('Estruturante Móvel'!$M:$M,$B15,'Estruturante Móvel'!$AM:$AM,LT$4,'Estruturante Móvel'!$AQ:$AQ,"REPARO FO"))</f>
        <v>0</v>
      </c>
      <c r="LU15" s="140">
        <f>(COUNTIFS('Estruturante Móvel'!$M:$M,$B14,'Estruturante Móvel'!$C:$C,"&lt;&gt;PREVISTO",'Estruturante Móvel'!$G:$G,LT$4,'Estruturante Móvel'!$L:$L,'CRONOGRAMA_CONST+MIGRACAO'!LJ$7))</f>
        <v>0</v>
      </c>
      <c r="LV15" s="139">
        <f>(COUNTIFS('Estruturante Móvel'!$M:$M,$B15,'Estruturante Móvel'!$AM:$AM,LV$4))-(COUNTIFS('Estruturante Móvel'!$M:$M,$B15,'Estruturante Móvel'!$AM:$AM,LV$4,'Estruturante Móvel'!$AQ:$AQ,"REPARO FO"))</f>
        <v>0</v>
      </c>
      <c r="LW15" s="140">
        <f>(COUNTIFS('Estruturante Móvel'!$M:$M,$B14,'Estruturante Móvel'!$C:$C,"&lt;&gt;PREVISTO",'Estruturante Móvel'!$G:$G,LV$4,'Estruturante Móvel'!$L:$L,'CRONOGRAMA_CONST+MIGRACAO'!LL$7))</f>
        <v>0</v>
      </c>
      <c r="LX15" s="139">
        <f>(COUNTIFS('Estruturante Móvel'!$M:$M,$B15,'Estruturante Móvel'!$AM:$AM,LX$4))-(COUNTIFS('Estruturante Móvel'!$M:$M,$B15,'Estruturante Móvel'!$AM:$AM,LX$4,'Estruturante Móvel'!$AQ:$AQ,"REPARO FO"))</f>
        <v>0</v>
      </c>
      <c r="LY15" s="140">
        <f>(COUNTIFS('Estruturante Móvel'!$M:$M,$B14,'Estruturante Móvel'!$C:$C,"&lt;&gt;PREVISTO",'Estruturante Móvel'!$G:$G,LX$4,'Estruturante Móvel'!$L:$L,'CRONOGRAMA_CONST+MIGRACAO'!LN$7))</f>
        <v>0</v>
      </c>
      <c r="LZ15" s="139">
        <f>(COUNTIFS('Estruturante Móvel'!$M:$M,$B15,'Estruturante Móvel'!$AM:$AM,LZ$4))-(COUNTIFS('Estruturante Móvel'!$M:$M,$B15,'Estruturante Móvel'!$AM:$AM,LZ$4,'Estruturante Móvel'!$AQ:$AQ,"REPARO FO"))</f>
        <v>0</v>
      </c>
      <c r="MA15" s="140">
        <f>(COUNTIFS('Estruturante Móvel'!$M:$M,$B14,'Estruturante Móvel'!$C:$C,"&lt;&gt;PREVISTO",'Estruturante Móvel'!$G:$G,LZ$4,'Estruturante Móvel'!$L:$L,'CRONOGRAMA_CONST+MIGRACAO'!LP$7))</f>
        <v>0</v>
      </c>
      <c r="MB15" s="139">
        <f>(COUNTIFS('Estruturante Móvel'!$M:$M,$B15,'Estruturante Móvel'!$AM:$AM,MB$4))-(COUNTIFS('Estruturante Móvel'!$M:$M,$B15,'Estruturante Móvel'!$AM:$AM,MB$4,'Estruturante Móvel'!$AQ:$AQ,"REPARO FO"))</f>
        <v>0</v>
      </c>
      <c r="MC15" s="140">
        <f>(COUNTIFS('Estruturante Móvel'!$M:$M,$B14,'Estruturante Móvel'!$C:$C,"&lt;&gt;PREVISTO",'Estruturante Móvel'!$G:$G,MB$4,'Estruturante Móvel'!$L:$L,'CRONOGRAMA_CONST+MIGRACAO'!LR$7))</f>
        <v>0</v>
      </c>
      <c r="MD15" s="139">
        <f>(COUNTIFS('Estruturante Móvel'!$M:$M,$B15,'Estruturante Móvel'!$AM:$AM,MD$4))-(COUNTIFS('Estruturante Móvel'!$M:$M,$B15,'Estruturante Móvel'!$AM:$AM,MD$4,'Estruturante Móvel'!$AQ:$AQ,"REPARO FO"))</f>
        <v>0</v>
      </c>
      <c r="ME15" s="140">
        <f>(COUNTIFS('Estruturante Móvel'!$M:$M,$B14,'Estruturante Móvel'!$C:$C,"&lt;&gt;PREVISTO",'Estruturante Móvel'!$G:$G,MD$4,'Estruturante Móvel'!$L:$L,'CRONOGRAMA_CONST+MIGRACAO'!LT$7))</f>
        <v>0</v>
      </c>
      <c r="MF15" s="139">
        <f>(COUNTIFS('Estruturante Móvel'!$M:$M,$B15,'Estruturante Móvel'!$AM:$AM,MF$4))-(COUNTIFS('Estruturante Móvel'!$M:$M,$B15,'Estruturante Móvel'!$AM:$AM,MF$4,'Estruturante Móvel'!$AQ:$AQ,"REPARO FO"))</f>
        <v>0</v>
      </c>
      <c r="MG15" s="140">
        <f>(COUNTIFS('Estruturante Móvel'!$M:$M,$B14,'Estruturante Móvel'!$C:$C,"&lt;&gt;PREVISTO",'Estruturante Móvel'!$G:$G,MF$4,'Estruturante Móvel'!$L:$L,'CRONOGRAMA_CONST+MIGRACAO'!LV$7))</f>
        <v>0</v>
      </c>
      <c r="MH15" s="139">
        <f>(COUNTIFS('Estruturante Móvel'!$M:$M,$B15,'Estruturante Móvel'!$AM:$AM,MH$4))-(COUNTIFS('Estruturante Móvel'!$M:$M,$B15,'Estruturante Móvel'!$AM:$AM,MH$4,'Estruturante Móvel'!$AQ:$AQ,"REPARO FO"))</f>
        <v>0</v>
      </c>
      <c r="MI15" s="140">
        <f>(COUNTIFS('Estruturante Móvel'!$M:$M,$B14,'Estruturante Móvel'!$C:$C,"&lt;&gt;PREVISTO",'Estruturante Móvel'!$G:$G,MH$4,'Estruturante Móvel'!$L:$L,'CRONOGRAMA_CONST+MIGRACAO'!LX$7))</f>
        <v>0</v>
      </c>
      <c r="MJ15" s="139">
        <f>(COUNTIFS('Estruturante Móvel'!$M:$M,$B15,'Estruturante Móvel'!$AM:$AM,MJ$4))-(COUNTIFS('Estruturante Móvel'!$M:$M,$B15,'Estruturante Móvel'!$AM:$AM,MJ$4,'Estruturante Móvel'!$AQ:$AQ,"REPARO FO"))</f>
        <v>0</v>
      </c>
      <c r="MK15" s="140">
        <f>(COUNTIFS('Estruturante Móvel'!$M:$M,$B14,'Estruturante Móvel'!$C:$C,"&lt;&gt;PREVISTO",'Estruturante Móvel'!$G:$G,MJ$4,'Estruturante Móvel'!$L:$L,'CRONOGRAMA_CONST+MIGRACAO'!LZ$7))</f>
        <v>0</v>
      </c>
      <c r="ML15" s="139">
        <f>(COUNTIFS('Estruturante Móvel'!$M:$M,$B15,'Estruturante Móvel'!$AM:$AM,ML$4))-(COUNTIFS('Estruturante Móvel'!$M:$M,$B15,'Estruturante Móvel'!$AM:$AM,ML$4,'Estruturante Móvel'!$AQ:$AQ,"REPARO FO"))</f>
        <v>0</v>
      </c>
      <c r="MM15" s="140">
        <f>(COUNTIFS('Estruturante Móvel'!$M:$M,$B14,'Estruturante Móvel'!$C:$C,"&lt;&gt;PREVISTO",'Estruturante Móvel'!$G:$G,ML$4,'Estruturante Móvel'!$L:$L,'CRONOGRAMA_CONST+MIGRACAO'!MB$7))</f>
        <v>0</v>
      </c>
      <c r="MN15" s="139">
        <f>(COUNTIFS('Estruturante Móvel'!$M:$M,$B15,'Estruturante Móvel'!$AM:$AM,MN$4))-(COUNTIFS('Estruturante Móvel'!$M:$M,$B15,'Estruturante Móvel'!$AM:$AM,MN$4,'Estruturante Móvel'!$AQ:$AQ,"REPARO FO"))</f>
        <v>0</v>
      </c>
      <c r="MO15" s="140">
        <f>(COUNTIFS('Estruturante Móvel'!$M:$M,$B14,'Estruturante Móvel'!$C:$C,"&lt;&gt;PREVISTO",'Estruturante Móvel'!$G:$G,MN$4,'Estruturante Móvel'!$L:$L,'CRONOGRAMA_CONST+MIGRACAO'!MD$7))</f>
        <v>0</v>
      </c>
      <c r="MP15" s="139">
        <f>(COUNTIFS('Estruturante Móvel'!$M:$M,$B15,'Estruturante Móvel'!$AM:$AM,MP$4))-(COUNTIFS('Estruturante Móvel'!$M:$M,$B15,'Estruturante Móvel'!$AM:$AM,MP$4,'Estruturante Móvel'!$AQ:$AQ,"REPARO FO"))</f>
        <v>0</v>
      </c>
      <c r="MQ15" s="140">
        <f>(COUNTIFS('Estruturante Móvel'!$M:$M,$B14,'Estruturante Móvel'!$C:$C,"&lt;&gt;PREVISTO",'Estruturante Móvel'!$G:$G,MP$4,'Estruturante Móvel'!$L:$L,'CRONOGRAMA_CONST+MIGRACAO'!MF$7))</f>
        <v>0</v>
      </c>
      <c r="MR15" s="139">
        <f>(COUNTIFS('Estruturante Móvel'!$M:$M,$B15,'Estruturante Móvel'!$AM:$AM,MR$4))-(COUNTIFS('Estruturante Móvel'!$M:$M,$B15,'Estruturante Móvel'!$AM:$AM,MR$4,'Estruturante Móvel'!$AQ:$AQ,"REPARO FO"))</f>
        <v>0</v>
      </c>
      <c r="MS15" s="140">
        <f>(COUNTIFS('Estruturante Móvel'!$M:$M,$B14,'Estruturante Móvel'!$C:$C,"&lt;&gt;PREVISTO",'Estruturante Móvel'!$G:$G,MR$4,'Estruturante Móvel'!$L:$L,'CRONOGRAMA_CONST+MIGRACAO'!MH$7))</f>
        <v>0</v>
      </c>
      <c r="MT15" s="139">
        <f>(COUNTIFS('Estruturante Móvel'!$M:$M,$B15,'Estruturante Móvel'!$AM:$AM,MT$4))-(COUNTIFS('Estruturante Móvel'!$M:$M,$B15,'Estruturante Móvel'!$AM:$AM,MT$4,'Estruturante Móvel'!$AQ:$AQ,"REPARO FO"))</f>
        <v>0</v>
      </c>
      <c r="MU15" s="140">
        <f>(COUNTIFS('Estruturante Móvel'!$M:$M,$B14,'Estruturante Móvel'!$C:$C,"&lt;&gt;PREVISTO",'Estruturante Móvel'!$G:$G,MT$4,'Estruturante Móvel'!$L:$L,'CRONOGRAMA_CONST+MIGRACAO'!MJ$7))</f>
        <v>0</v>
      </c>
      <c r="MV15" s="139">
        <f>(COUNTIFS('Estruturante Móvel'!$M:$M,$B15,'Estruturante Móvel'!$AM:$AM,MV$4))-(COUNTIFS('Estruturante Móvel'!$M:$M,$B15,'Estruturante Móvel'!$AM:$AM,MV$4,'Estruturante Móvel'!$AQ:$AQ,"REPARO FO"))</f>
        <v>0</v>
      </c>
      <c r="MW15" s="140">
        <f>(COUNTIFS('Estruturante Móvel'!$M:$M,$B14,'Estruturante Móvel'!$C:$C,"&lt;&gt;PREVISTO",'Estruturante Móvel'!$G:$G,MV$4,'Estruturante Móvel'!$L:$L,'CRONOGRAMA_CONST+MIGRACAO'!ML$7))</f>
        <v>0</v>
      </c>
      <c r="MX15" s="139">
        <f>(COUNTIFS('Estruturante Móvel'!$M:$M,$B15,'Estruturante Móvel'!$AM:$AM,MX$4))-(COUNTIFS('Estruturante Móvel'!$M:$M,$B15,'Estruturante Móvel'!$AM:$AM,MX$4,'Estruturante Móvel'!$AQ:$AQ,"REPARO FO"))</f>
        <v>0</v>
      </c>
      <c r="MY15" s="140">
        <f>(COUNTIFS('Estruturante Móvel'!$M:$M,$B14,'Estruturante Móvel'!$C:$C,"&lt;&gt;PREVISTO",'Estruturante Móvel'!$G:$G,MX$4,'Estruturante Móvel'!$L:$L,'CRONOGRAMA_CONST+MIGRACAO'!MN$7))</f>
        <v>0</v>
      </c>
      <c r="MZ15" s="139">
        <f>(COUNTIFS('Estruturante Móvel'!$M:$M,$B15,'Estruturante Móvel'!$AM:$AM,MZ$4))-(COUNTIFS('Estruturante Móvel'!$M:$M,$B15,'Estruturante Móvel'!$AM:$AM,MZ$4,'Estruturante Móvel'!$AQ:$AQ,"REPARO FO"))</f>
        <v>0</v>
      </c>
      <c r="NA15" s="140">
        <f>(COUNTIFS('Estruturante Móvel'!$M:$M,$B14,'Estruturante Móvel'!$C:$C,"&lt;&gt;PREVISTO",'Estruturante Móvel'!$G:$G,MZ$4,'Estruturante Móvel'!$L:$L,'CRONOGRAMA_CONST+MIGRACAO'!MP$7))</f>
        <v>0</v>
      </c>
      <c r="NB15" s="139">
        <f>(COUNTIFS('Estruturante Móvel'!$M:$M,$B15,'Estruturante Móvel'!$AM:$AM,NB$4))-(COUNTIFS('Estruturante Móvel'!$M:$M,$B15,'Estruturante Móvel'!$AM:$AM,NB$4,'Estruturante Móvel'!$AQ:$AQ,"REPARO FO"))</f>
        <v>0</v>
      </c>
      <c r="NC15" s="140">
        <f>(COUNTIFS('Estruturante Móvel'!$M:$M,$B14,'Estruturante Móvel'!$C:$C,"&lt;&gt;PREVISTO",'Estruturante Móvel'!$G:$G,NB$4,'Estruturante Móvel'!$L:$L,'CRONOGRAMA_CONST+MIGRACAO'!MR$7))</f>
        <v>0</v>
      </c>
      <c r="ND15" s="139">
        <f>(COUNTIFS('Estruturante Móvel'!$M:$M,$B15,'Estruturante Móvel'!$AM:$AM,ND$4))-(COUNTIFS('Estruturante Móvel'!$M:$M,$B15,'Estruturante Móvel'!$AM:$AM,ND$4,'Estruturante Móvel'!$AQ:$AQ,"REPARO FO"))</f>
        <v>0</v>
      </c>
      <c r="NE15" s="140">
        <f>(COUNTIFS('Estruturante Móvel'!$M:$M,$B14,'Estruturante Móvel'!$C:$C,"&lt;&gt;PREVISTO",'Estruturante Móvel'!$G:$G,ND$4,'Estruturante Móvel'!$L:$L,'CRONOGRAMA_CONST+MIGRACAO'!MT$7))</f>
        <v>0</v>
      </c>
      <c r="NF15" s="139">
        <f>(COUNTIFS('Estruturante Móvel'!$M:$M,$B15,'Estruturante Móvel'!$AM:$AM,NF$4))-(COUNTIFS('Estruturante Móvel'!$M:$M,$B15,'Estruturante Móvel'!$AM:$AM,NF$4,'Estruturante Móvel'!$AQ:$AQ,"REPARO FO"))</f>
        <v>0</v>
      </c>
      <c r="NG15" s="140">
        <f>(COUNTIFS('Estruturante Móvel'!$M:$M,$B14,'Estruturante Móvel'!$C:$C,"&lt;&gt;PREVISTO",'Estruturante Móvel'!$G:$G,NF$4,'Estruturante Móvel'!$L:$L,'CRONOGRAMA_CONST+MIGRACAO'!MV$7))</f>
        <v>0</v>
      </c>
      <c r="NH15" s="139">
        <f>(COUNTIFS('Estruturante Móvel'!$M:$M,$B15,'Estruturante Móvel'!$AM:$AM,NH$4))-(COUNTIFS('Estruturante Móvel'!$M:$M,$B15,'Estruturante Móvel'!$AM:$AM,NH$4,'Estruturante Móvel'!$AQ:$AQ,"REPARO FO"))</f>
        <v>0</v>
      </c>
      <c r="NI15" s="140">
        <f>(COUNTIFS('Estruturante Móvel'!$M:$M,$B14,'Estruturante Móvel'!$C:$C,"&lt;&gt;PREVISTO",'Estruturante Móvel'!$G:$G,NH$4,'Estruturante Móvel'!$L:$L,'CRONOGRAMA_CONST+MIGRACAO'!MX$7))</f>
        <v>0</v>
      </c>
    </row>
    <row r="16" spans="1:373" hidden="1" outlineLevel="1">
      <c r="B16" s="205" t="s">
        <v>445</v>
      </c>
      <c r="C16" s="161" t="s">
        <v>186</v>
      </c>
      <c r="D16" s="161">
        <f>COUNTIFS('Estruturante Móvel'!$M:$M,B14,'Estruturante Móvel'!$L:$L,'CRONOGRAMA_CONST+MIGRACAO'!B16)</f>
        <v>4</v>
      </c>
      <c r="E16" s="161">
        <f>(COUNTIFS('Estruturante Móvel'!$M:$M,B14,'Estruturante Móvel'!$C:$C,"&lt;&gt;PREVISTO",'Estruturante Móvel'!$L:$L,'CRONOGRAMA_CONST+MIGRACAO'!B16))</f>
        <v>3</v>
      </c>
      <c r="F16" s="162">
        <f>(COUNTIFS('Estruturante Móvel'!$M:$M,B14,'Estruturante Móvel'!$C:$C,"PREVISTO",'Estruturante Móvel'!$L:$L,'CRONOGRAMA_CONST+MIGRACAO'!B16))</f>
        <v>1</v>
      </c>
      <c r="G16" s="162"/>
      <c r="H16" s="165" t="str">
        <f t="shared" si="378"/>
        <v>Construção</v>
      </c>
      <c r="I16" s="166">
        <v>45597</v>
      </c>
      <c r="J16" s="160">
        <f t="shared" si="379"/>
        <v>0.75</v>
      </c>
      <c r="K16" s="157">
        <f t="shared" si="380"/>
        <v>3</v>
      </c>
      <c r="L16" s="139">
        <f>(COUNTIFS('Estruturante Móvel'!$M:$M,$B14,'Estruturante Móvel'!$AM:$AM,L$4,'Estruturante Móvel'!$L:$L,'CRONOGRAMA_CONST+MIGRACAO'!$B16))</f>
        <v>0</v>
      </c>
      <c r="M16" s="140">
        <f>(COUNTIFS('Estruturante Móvel'!$M:$M,$B14,'Estruturante Móvel'!$C:$C,"&lt;&gt;PREVISTO",'Estruturante Móvel'!$G:$G,L$4,'Estruturante Móvel'!$L:$L,'CRONOGRAMA_CONST+MIGRACAO'!B$8))</f>
        <v>0</v>
      </c>
      <c r="N16" s="139">
        <f>(COUNTIFS('Estruturante Móvel'!$M:$M,$B14,'Estruturante Móvel'!$AM:$AM,N$4,'Estruturante Móvel'!$L:$L,'CRONOGRAMA_CONST+MIGRACAO'!$B16))</f>
        <v>0</v>
      </c>
      <c r="O16" s="140">
        <f>(COUNTIFS('Estruturante Móvel'!$M:$M,$B14,'Estruturante Móvel'!$C:$C,"&lt;&gt;PREVISTO",'Estruturante Móvel'!$G:$G,N$4,'Estruturante Móvel'!$L:$L,'CRONOGRAMA_CONST+MIGRACAO'!D$8))</f>
        <v>0</v>
      </c>
      <c r="P16" s="139">
        <f>(COUNTIFS('Estruturante Móvel'!$M:$M,$B14,'Estruturante Móvel'!$AM:$AM,P$4,'Estruturante Móvel'!$L:$L,'CRONOGRAMA_CONST+MIGRACAO'!$B16))</f>
        <v>0</v>
      </c>
      <c r="Q16" s="140">
        <f>(COUNTIFS('Estruturante Móvel'!$M:$M,$B14,'Estruturante Móvel'!$C:$C,"&lt;&gt;PREVISTO",'Estruturante Móvel'!$G:$G,P$4,'Estruturante Móvel'!$L:$L,'CRONOGRAMA_CONST+MIGRACAO'!F$8))</f>
        <v>0</v>
      </c>
      <c r="R16" s="139">
        <f>(COUNTIFS('Estruturante Móvel'!$M:$M,$B14,'Estruturante Móvel'!$AM:$AM,R$4,'Estruturante Móvel'!$L:$L,'CRONOGRAMA_CONST+MIGRACAO'!$B16))</f>
        <v>0</v>
      </c>
      <c r="S16" s="140">
        <f>(COUNTIFS('Estruturante Móvel'!$M:$M,$B14,'Estruturante Móvel'!$C:$C,"&lt;&gt;PREVISTO",'Estruturante Móvel'!$G:$G,R$4,'Estruturante Móvel'!$L:$L,'CRONOGRAMA_CONST+MIGRACAO'!H$8))</f>
        <v>0</v>
      </c>
      <c r="T16" s="139">
        <f>(COUNTIFS('Estruturante Móvel'!$M:$M,$B14,'Estruturante Móvel'!$AM:$AM,T$4,'Estruturante Móvel'!$L:$L,'CRONOGRAMA_CONST+MIGRACAO'!$B16))</f>
        <v>0</v>
      </c>
      <c r="U16" s="140">
        <f>(COUNTIFS('Estruturante Móvel'!$M:$M,$B14,'Estruturante Móvel'!$C:$C,"&lt;&gt;PREVISTO",'Estruturante Móvel'!$G:$G,T$4,'Estruturante Móvel'!$L:$L,'CRONOGRAMA_CONST+MIGRACAO'!J$8))</f>
        <v>0</v>
      </c>
      <c r="V16" s="139">
        <f>(COUNTIFS('Estruturante Móvel'!$M:$M,$B14,'Estruturante Móvel'!$AM:$AM,V$4,'Estruturante Móvel'!$L:$L,'CRONOGRAMA_CONST+MIGRACAO'!$B16))</f>
        <v>0</v>
      </c>
      <c r="W16" s="140">
        <f>(COUNTIFS('Estruturante Móvel'!$M:$M,$B14,'Estruturante Móvel'!$C:$C,"&lt;&gt;PREVISTO",'Estruturante Móvel'!$G:$G,V$4,'Estruturante Móvel'!$L:$L,'CRONOGRAMA_CONST+MIGRACAO'!L$8))</f>
        <v>0</v>
      </c>
      <c r="X16" s="139">
        <f>(COUNTIFS('Estruturante Móvel'!$M:$M,$B14,'Estruturante Móvel'!$AM:$AM,X$4,'Estruturante Móvel'!$L:$L,'CRONOGRAMA_CONST+MIGRACAO'!$B16))</f>
        <v>0</v>
      </c>
      <c r="Y16" s="140">
        <f>(COUNTIFS('Estruturante Móvel'!$M:$M,$B14,'Estruturante Móvel'!$C:$C,"&lt;&gt;PREVISTO",'Estruturante Móvel'!$G:$G,X$4,'Estruturante Móvel'!$L:$L,'CRONOGRAMA_CONST+MIGRACAO'!N$8))</f>
        <v>0</v>
      </c>
      <c r="Z16" s="139">
        <f>(COUNTIFS('Estruturante Móvel'!$M:$M,$B14,'Estruturante Móvel'!$AM:$AM,Z$4,'Estruturante Móvel'!$L:$L,'CRONOGRAMA_CONST+MIGRACAO'!$B16))</f>
        <v>0</v>
      </c>
      <c r="AA16" s="140">
        <f>(COUNTIFS('Estruturante Móvel'!$M:$M,$B14,'Estruturante Móvel'!$C:$C,"&lt;&gt;PREVISTO",'Estruturante Móvel'!$G:$G,Z$4,'Estruturante Móvel'!$L:$L,'CRONOGRAMA_CONST+MIGRACAO'!P$8))</f>
        <v>0</v>
      </c>
      <c r="AB16" s="139">
        <f>(COUNTIFS('Estruturante Móvel'!$M:$M,$B14,'Estruturante Móvel'!$AM:$AM,AB$4,'Estruturante Móvel'!$L:$L,'CRONOGRAMA_CONST+MIGRACAO'!$B16))</f>
        <v>0</v>
      </c>
      <c r="AC16" s="140">
        <f>(COUNTIFS('Estruturante Móvel'!$M:$M,$B14,'Estruturante Móvel'!$C:$C,"&lt;&gt;PREVISTO",'Estruturante Móvel'!$G:$G,AB$4,'Estruturante Móvel'!$L:$L,'CRONOGRAMA_CONST+MIGRACAO'!R$8))</f>
        <v>0</v>
      </c>
      <c r="AD16" s="139">
        <f>(COUNTIFS('Estruturante Móvel'!$M:$M,$B14,'Estruturante Móvel'!$AM:$AM,AD$4,'Estruturante Móvel'!$L:$L,'CRONOGRAMA_CONST+MIGRACAO'!$B16))</f>
        <v>0</v>
      </c>
      <c r="AE16" s="140">
        <f>(COUNTIFS('Estruturante Móvel'!$M:$M,$B14,'Estruturante Móvel'!$C:$C,"&lt;&gt;PREVISTO",'Estruturante Móvel'!$G:$G,AD$4,'Estruturante Móvel'!$L:$L,'CRONOGRAMA_CONST+MIGRACAO'!T$8))</f>
        <v>0</v>
      </c>
      <c r="AF16" s="139">
        <f>(COUNTIFS('Estruturante Móvel'!$M:$M,$B14,'Estruturante Móvel'!$AM:$AM,AF$4,'Estruturante Móvel'!$L:$L,'CRONOGRAMA_CONST+MIGRACAO'!$B16))</f>
        <v>0</v>
      </c>
      <c r="AG16" s="140">
        <f>(COUNTIFS('Estruturante Móvel'!$M:$M,$B14,'Estruturante Móvel'!$C:$C,"&lt;&gt;PREVISTO",'Estruturante Móvel'!$G:$G,AF$4,'Estruturante Móvel'!$L:$L,'CRONOGRAMA_CONST+MIGRACAO'!V$8))</f>
        <v>0</v>
      </c>
      <c r="AH16" s="139">
        <f>(COUNTIFS('Estruturante Móvel'!$M:$M,$B14,'Estruturante Móvel'!$AM:$AM,AH$4,'Estruturante Móvel'!$L:$L,'CRONOGRAMA_CONST+MIGRACAO'!$B16))</f>
        <v>0</v>
      </c>
      <c r="AI16" s="140">
        <f>(COUNTIFS('Estruturante Móvel'!$M:$M,$B14,'Estruturante Móvel'!$C:$C,"&lt;&gt;PREVISTO",'Estruturante Móvel'!$G:$G,AH$4,'Estruturante Móvel'!$L:$L,'CRONOGRAMA_CONST+MIGRACAO'!X$8))</f>
        <v>0</v>
      </c>
      <c r="AJ16" s="139">
        <f>(COUNTIFS('Estruturante Móvel'!$M:$M,$B14,'Estruturante Móvel'!$AM:$AM,AJ$4,'Estruturante Móvel'!$L:$L,'CRONOGRAMA_CONST+MIGRACAO'!$B16))</f>
        <v>0</v>
      </c>
      <c r="AK16" s="140">
        <f>(COUNTIFS('Estruturante Móvel'!$M:$M,$B14,'Estruturante Móvel'!$C:$C,"&lt;&gt;PREVISTO",'Estruturante Móvel'!$G:$G,AJ$4,'Estruturante Móvel'!$L:$L,'CRONOGRAMA_CONST+MIGRACAO'!Z$8))</f>
        <v>0</v>
      </c>
      <c r="AL16" s="139">
        <f>(COUNTIFS('Estruturante Móvel'!$M:$M,$B14,'Estruturante Móvel'!$AM:$AM,AL$4,'Estruturante Móvel'!$L:$L,'CRONOGRAMA_CONST+MIGRACAO'!$B16))</f>
        <v>0</v>
      </c>
      <c r="AM16" s="140">
        <f>(COUNTIFS('Estruturante Móvel'!$M:$M,$B14,'Estruturante Móvel'!$C:$C,"&lt;&gt;PREVISTO",'Estruturante Móvel'!$G:$G,AL$4,'Estruturante Móvel'!$L:$L,'CRONOGRAMA_CONST+MIGRACAO'!AB$8))</f>
        <v>0</v>
      </c>
      <c r="AN16" s="139">
        <f>(COUNTIFS('Estruturante Móvel'!$M:$M,$B14,'Estruturante Móvel'!$AM:$AM,AN$4,'Estruturante Móvel'!$L:$L,'CRONOGRAMA_CONST+MIGRACAO'!$B16))</f>
        <v>0</v>
      </c>
      <c r="AO16" s="140">
        <f>(COUNTIFS('Estruturante Móvel'!$M:$M,$B14,'Estruturante Móvel'!$C:$C,"&lt;&gt;PREVISTO",'Estruturante Móvel'!$G:$G,AN$4,'Estruturante Móvel'!$L:$L,'CRONOGRAMA_CONST+MIGRACAO'!AD$8))</f>
        <v>0</v>
      </c>
      <c r="AP16" s="139">
        <f>(COUNTIFS('Estruturante Móvel'!$M:$M,$B14,'Estruturante Móvel'!$AM:$AM,AP$4,'Estruturante Móvel'!$L:$L,'CRONOGRAMA_CONST+MIGRACAO'!$B16))</f>
        <v>0</v>
      </c>
      <c r="AQ16" s="140">
        <f>(COUNTIFS('Estruturante Móvel'!$M:$M,$B14,'Estruturante Móvel'!$C:$C,"&lt;&gt;PREVISTO",'Estruturante Móvel'!$G:$G,AP$4,'Estruturante Móvel'!$L:$L,'CRONOGRAMA_CONST+MIGRACAO'!AF$8))</f>
        <v>0</v>
      </c>
      <c r="AR16" s="139">
        <f>(COUNTIFS('Estruturante Móvel'!$M:$M,$B14,'Estruturante Móvel'!$AM:$AM,AR$4,'Estruturante Móvel'!$L:$L,'CRONOGRAMA_CONST+MIGRACAO'!$B16))</f>
        <v>0</v>
      </c>
      <c r="AS16" s="140">
        <f>(COUNTIFS('Estruturante Móvel'!$M:$M,$B14,'Estruturante Móvel'!$C:$C,"&lt;&gt;PREVISTO",'Estruturante Móvel'!$G:$G,AR$4,'Estruturante Móvel'!$L:$L,'CRONOGRAMA_CONST+MIGRACAO'!AH$8))</f>
        <v>0</v>
      </c>
      <c r="AT16" s="139">
        <f>(COUNTIFS('Estruturante Móvel'!$M:$M,$B14,'Estruturante Móvel'!$AM:$AM,AT$4,'Estruturante Móvel'!$L:$L,'CRONOGRAMA_CONST+MIGRACAO'!$B16))</f>
        <v>0</v>
      </c>
      <c r="AU16" s="140">
        <f>(COUNTIFS('Estruturante Móvel'!$M:$M,$B14,'Estruturante Móvel'!$C:$C,"&lt;&gt;PREVISTO",'Estruturante Móvel'!$G:$G,AT$4,'Estruturante Móvel'!$L:$L,'CRONOGRAMA_CONST+MIGRACAO'!AJ$8))</f>
        <v>0</v>
      </c>
      <c r="AV16" s="139">
        <f>(COUNTIFS('Estruturante Móvel'!$M:$M,$B14,'Estruturante Móvel'!$AM:$AM,AV$4,'Estruturante Móvel'!$L:$L,'CRONOGRAMA_CONST+MIGRACAO'!$B16))</f>
        <v>0</v>
      </c>
      <c r="AW16" s="140">
        <f>(COUNTIFS('Estruturante Móvel'!$M:$M,$B14,'Estruturante Móvel'!$C:$C,"&lt;&gt;PREVISTO",'Estruturante Móvel'!$G:$G,AV$4,'Estruturante Móvel'!$L:$L,'CRONOGRAMA_CONST+MIGRACAO'!AL$8))</f>
        <v>0</v>
      </c>
      <c r="AX16" s="139">
        <f>(COUNTIFS('Estruturante Móvel'!$M:$M,$B14,'Estruturante Móvel'!$AM:$AM,AX$4,'Estruturante Móvel'!$L:$L,'CRONOGRAMA_CONST+MIGRACAO'!$B16))</f>
        <v>0</v>
      </c>
      <c r="AY16" s="140">
        <f>(COUNTIFS('Estruturante Móvel'!$M:$M,$B14,'Estruturante Móvel'!$C:$C,"&lt;&gt;PREVISTO",'Estruturante Móvel'!$G:$G,AX$4,'Estruturante Móvel'!$L:$L,'CRONOGRAMA_CONST+MIGRACAO'!AN$8))</f>
        <v>0</v>
      </c>
      <c r="AZ16" s="139">
        <f>(COUNTIFS('Estruturante Móvel'!$M:$M,$B14,'Estruturante Móvel'!$AM:$AM,AZ$4,'Estruturante Móvel'!$L:$L,'CRONOGRAMA_CONST+MIGRACAO'!$B16))</f>
        <v>0</v>
      </c>
      <c r="BA16" s="140">
        <f>(COUNTIFS('Estruturante Móvel'!$M:$M,$B14,'Estruturante Móvel'!$C:$C,"&lt;&gt;PREVISTO",'Estruturante Móvel'!$G:$G,AZ$4,'Estruturante Móvel'!$L:$L,'CRONOGRAMA_CONST+MIGRACAO'!AP$8))</f>
        <v>0</v>
      </c>
      <c r="BB16" s="139">
        <f>(COUNTIFS('Estruturante Móvel'!$M:$M,$B14,'Estruturante Móvel'!$AM:$AM,BB$4,'Estruturante Móvel'!$L:$L,'CRONOGRAMA_CONST+MIGRACAO'!$B16))</f>
        <v>0</v>
      </c>
      <c r="BC16" s="140">
        <f>(COUNTIFS('Estruturante Móvel'!$M:$M,$B14,'Estruturante Móvel'!$C:$C,"&lt;&gt;PREVISTO",'Estruturante Móvel'!$G:$G,BB$4,'Estruturante Móvel'!$L:$L,'CRONOGRAMA_CONST+MIGRACAO'!AR$8))</f>
        <v>0</v>
      </c>
      <c r="BD16" s="139">
        <f>(COUNTIFS('Estruturante Móvel'!$M:$M,$B14,'Estruturante Móvel'!$AM:$AM,BD$4,'Estruturante Móvel'!$L:$L,'CRONOGRAMA_CONST+MIGRACAO'!$B16))</f>
        <v>0</v>
      </c>
      <c r="BE16" s="140">
        <f>(COUNTIFS('Estruturante Móvel'!$M:$M,$B14,'Estruturante Móvel'!$C:$C,"&lt;&gt;PREVISTO",'Estruturante Móvel'!$G:$G,BD$4,'Estruturante Móvel'!$L:$L,'CRONOGRAMA_CONST+MIGRACAO'!AT$8))</f>
        <v>0</v>
      </c>
      <c r="BF16" s="139">
        <f>(COUNTIFS('Estruturante Móvel'!$M:$M,$B14,'Estruturante Móvel'!$AM:$AM,BF$4,'Estruturante Móvel'!$L:$L,'CRONOGRAMA_CONST+MIGRACAO'!$B16))</f>
        <v>0</v>
      </c>
      <c r="BG16" s="140">
        <f>(COUNTIFS('Estruturante Móvel'!$M:$M,$B14,'Estruturante Móvel'!$C:$C,"&lt;&gt;PREVISTO",'Estruturante Móvel'!$G:$G,BF$4,'Estruturante Móvel'!$L:$L,'CRONOGRAMA_CONST+MIGRACAO'!AV$8))</f>
        <v>0</v>
      </c>
      <c r="BH16" s="139">
        <f>(COUNTIFS('Estruturante Móvel'!$M:$M,$B14,'Estruturante Móvel'!$AM:$AM,BH$4,'Estruturante Móvel'!$L:$L,'CRONOGRAMA_CONST+MIGRACAO'!$B16))</f>
        <v>0</v>
      </c>
      <c r="BI16" s="140">
        <f>(COUNTIFS('Estruturante Móvel'!$M:$M,$B14,'Estruturante Móvel'!$C:$C,"&lt;&gt;PREVISTO",'Estruturante Móvel'!$G:$G,BH$4,'Estruturante Móvel'!$L:$L,'CRONOGRAMA_CONST+MIGRACAO'!AX$8))</f>
        <v>0</v>
      </c>
      <c r="BJ16" s="139">
        <f>(COUNTIFS('Estruturante Móvel'!$M:$M,$B14,'Estruturante Móvel'!$AM:$AM,BJ$4,'Estruturante Móvel'!$L:$L,'CRONOGRAMA_CONST+MIGRACAO'!$B16))</f>
        <v>0</v>
      </c>
      <c r="BK16" s="140">
        <f>(COUNTIFS('Estruturante Móvel'!$M:$M,$B14,'Estruturante Móvel'!$C:$C,"&lt;&gt;PREVISTO",'Estruturante Móvel'!$G:$G,BJ$4,'Estruturante Móvel'!$L:$L,'CRONOGRAMA_CONST+MIGRACAO'!AZ$8))</f>
        <v>0</v>
      </c>
      <c r="BL16" s="139">
        <f>(COUNTIFS('Estruturante Móvel'!$M:$M,$B14,'Estruturante Móvel'!$AM:$AM,BL$4,'Estruturante Móvel'!$L:$L,'CRONOGRAMA_CONST+MIGRACAO'!$B16))</f>
        <v>0</v>
      </c>
      <c r="BM16" s="140">
        <f>(COUNTIFS('Estruturante Móvel'!$M:$M,$B14,'Estruturante Móvel'!$C:$C,"&lt;&gt;PREVISTO",'Estruturante Móvel'!$G:$G,BL$4,'Estruturante Móvel'!$L:$L,'CRONOGRAMA_CONST+MIGRACAO'!BB$8))</f>
        <v>0</v>
      </c>
      <c r="BN16" s="139">
        <f>(COUNTIFS('Estruturante Móvel'!$M:$M,$B14,'Estruturante Móvel'!$AM:$AM,BN$4,'Estruturante Móvel'!$L:$L,'CRONOGRAMA_CONST+MIGRACAO'!$B16))</f>
        <v>0</v>
      </c>
      <c r="BO16" s="140">
        <f>(COUNTIFS('Estruturante Móvel'!$M:$M,$B14,'Estruturante Móvel'!$C:$C,"&lt;&gt;PREVISTO",'Estruturante Móvel'!$G:$G,BN$4,'Estruturante Móvel'!$L:$L,'CRONOGRAMA_CONST+MIGRACAO'!BD$8))</f>
        <v>0</v>
      </c>
      <c r="BP16" s="139">
        <f>(COUNTIFS('Estruturante Móvel'!$M:$M,$B14,'Estruturante Móvel'!$AM:$AM,BP$4,'Estruturante Móvel'!$L:$L,'CRONOGRAMA_CONST+MIGRACAO'!$B16))</f>
        <v>0</v>
      </c>
      <c r="BQ16" s="140">
        <f>(COUNTIFS('Estruturante Móvel'!$M:$M,$B14,'Estruturante Móvel'!$C:$C,"&lt;&gt;PREVISTO",'Estruturante Móvel'!$G:$G,BP$4,'Estruturante Móvel'!$L:$L,'CRONOGRAMA_CONST+MIGRACAO'!BF$8))</f>
        <v>0</v>
      </c>
      <c r="BR16" s="139">
        <f>(COUNTIFS('Estruturante Móvel'!$M:$M,$B14,'Estruturante Móvel'!$AM:$AM,BR$4,'Estruturante Móvel'!$L:$L,'CRONOGRAMA_CONST+MIGRACAO'!$B16))</f>
        <v>0</v>
      </c>
      <c r="BS16" s="140">
        <f>(COUNTIFS('Estruturante Móvel'!$M:$M,$B14,'Estruturante Móvel'!$C:$C,"&lt;&gt;PREVISTO",'Estruturante Móvel'!$G:$G,BR$4,'Estruturante Móvel'!$L:$L,'CRONOGRAMA_CONST+MIGRACAO'!BH$8))</f>
        <v>0</v>
      </c>
      <c r="BT16" s="139">
        <f>(COUNTIFS('Estruturante Móvel'!$M:$M,$B16,'Estruturante Móvel'!$AM:$AM,BT$4))-(COUNTIFS('Estruturante Móvel'!$M:$M,$B16,'Estruturante Móvel'!$AM:$AM,BT$4,'Estruturante Móvel'!$AQ:$AQ,"REPARO FO"))</f>
        <v>0</v>
      </c>
      <c r="BU16" s="140">
        <f>(COUNTIFS('Estruturante Móvel'!$M:$M,$B14,'Estruturante Móvel'!$C:$C,"&lt;&gt;PREVISTO",'Estruturante Móvel'!$G:$G,BT$4,'Estruturante Móvel'!$L:$L,'CRONOGRAMA_CONST+MIGRACAO'!BJ$8))</f>
        <v>0</v>
      </c>
      <c r="BV16" s="139">
        <f>(COUNTIFS('Estruturante Móvel'!$M:$M,$B16,'Estruturante Móvel'!$AM:$AM,BV$4))-(COUNTIFS('Estruturante Móvel'!$M:$M,$B16,'Estruturante Móvel'!$AM:$AM,BV$4,'Estruturante Móvel'!$AQ:$AQ,"REPARO FO"))</f>
        <v>0</v>
      </c>
      <c r="BW16" s="140">
        <f>(COUNTIFS('Estruturante Móvel'!$M:$M,$B14,'Estruturante Móvel'!$C:$C,"&lt;&gt;PREVISTO",'Estruturante Móvel'!$G:$G,BV$4,'Estruturante Móvel'!$L:$L,'CRONOGRAMA_CONST+MIGRACAO'!BL$8))</f>
        <v>0</v>
      </c>
      <c r="BX16" s="139">
        <f>(COUNTIFS('Estruturante Móvel'!$M:$M,$B16,'Estruturante Móvel'!$AM:$AM,BX$4))-(COUNTIFS('Estruturante Móvel'!$M:$M,$B16,'Estruturante Móvel'!$AM:$AM,BX$4,'Estruturante Móvel'!$AQ:$AQ,"REPARO FO"))</f>
        <v>0</v>
      </c>
      <c r="BY16" s="140">
        <f>(COUNTIFS('Estruturante Móvel'!$M:$M,$B14,'Estruturante Móvel'!$C:$C,"&lt;&gt;PREVISTO",'Estruturante Móvel'!$G:$G,BX$4,'Estruturante Móvel'!$L:$L,'CRONOGRAMA_CONST+MIGRACAO'!BN$8))</f>
        <v>0</v>
      </c>
      <c r="BZ16" s="139">
        <f>(COUNTIFS('Estruturante Móvel'!$M:$M,$B16,'Estruturante Móvel'!$AM:$AM,BZ$4))-(COUNTIFS('Estruturante Móvel'!$M:$M,$B16,'Estruturante Móvel'!$AM:$AM,BZ$4,'Estruturante Móvel'!$AQ:$AQ,"REPARO FO"))</f>
        <v>0</v>
      </c>
      <c r="CA16" s="140">
        <f>(COUNTIFS('Estruturante Móvel'!$M:$M,$B14,'Estruturante Móvel'!$C:$C,"&lt;&gt;PREVISTO",'Estruturante Móvel'!$G:$G,BZ$4,'Estruturante Móvel'!$L:$L,'CRONOGRAMA_CONST+MIGRACAO'!BP$8))</f>
        <v>0</v>
      </c>
      <c r="CB16" s="139">
        <f>(COUNTIFS('Estruturante Móvel'!$M:$M,$B16,'Estruturante Móvel'!$AM:$AM,CB$4))-(COUNTIFS('Estruturante Móvel'!$M:$M,$B16,'Estruturante Móvel'!$AM:$AM,CB$4,'Estruturante Móvel'!$AQ:$AQ,"REPARO FO"))</f>
        <v>0</v>
      </c>
      <c r="CC16" s="140">
        <f>(COUNTIFS('Estruturante Móvel'!$M:$M,$B14,'Estruturante Móvel'!$C:$C,"&lt;&gt;PREVISTO",'Estruturante Móvel'!$G:$G,CB$4,'Estruturante Móvel'!$L:$L,'CRONOGRAMA_CONST+MIGRACAO'!BR$8))</f>
        <v>0</v>
      </c>
      <c r="CD16" s="139">
        <f>(COUNTIFS('Estruturante Móvel'!$M:$M,$B16,'Estruturante Móvel'!$AM:$AM,CD$4))-(COUNTIFS('Estruturante Móvel'!$M:$M,$B16,'Estruturante Móvel'!$AM:$AM,CD$4,'Estruturante Móvel'!$AQ:$AQ,"REPARO FO"))</f>
        <v>0</v>
      </c>
      <c r="CE16" s="140">
        <f>(COUNTIFS('Estruturante Móvel'!$M:$M,$B14,'Estruturante Móvel'!$C:$C,"&lt;&gt;PREVISTO",'Estruturante Móvel'!$G:$G,CD$4,'Estruturante Móvel'!$L:$L,'CRONOGRAMA_CONST+MIGRACAO'!BT$8))</f>
        <v>0</v>
      </c>
      <c r="CF16" s="139">
        <f>(COUNTIFS('Estruturante Móvel'!$M:$M,$B16,'Estruturante Móvel'!$AM:$AM,CF$4))-(COUNTIFS('Estruturante Móvel'!$M:$M,$B16,'Estruturante Móvel'!$AM:$AM,CF$4,'Estruturante Móvel'!$AQ:$AQ,"REPARO FO"))</f>
        <v>0</v>
      </c>
      <c r="CG16" s="140">
        <f>(COUNTIFS('Estruturante Móvel'!$M:$M,$B14,'Estruturante Móvel'!$C:$C,"&lt;&gt;PREVISTO",'Estruturante Móvel'!$G:$G,CF$4,'Estruturante Móvel'!$L:$L,'CRONOGRAMA_CONST+MIGRACAO'!BV$8))</f>
        <v>0</v>
      </c>
      <c r="CH16" s="139">
        <f>(COUNTIFS('Estruturante Móvel'!$M:$M,$B16,'Estruturante Móvel'!$AM:$AM,CH$4))-(COUNTIFS('Estruturante Móvel'!$M:$M,$B16,'Estruturante Móvel'!$AM:$AM,CH$4,'Estruturante Móvel'!$AQ:$AQ,"REPARO FO"))</f>
        <v>0</v>
      </c>
      <c r="CI16" s="140">
        <f>(COUNTIFS('Estruturante Móvel'!$M:$M,$B14,'Estruturante Móvel'!$C:$C,"&lt;&gt;PREVISTO",'Estruturante Móvel'!$G:$G,CH$4,'Estruturante Móvel'!$L:$L,'CRONOGRAMA_CONST+MIGRACAO'!BX$8))</f>
        <v>0</v>
      </c>
      <c r="CJ16" s="139">
        <f>(COUNTIFS('Estruturante Móvel'!$M:$M,$B16,'Estruturante Móvel'!$AM:$AM,CJ$4))-(COUNTIFS('Estruturante Móvel'!$M:$M,$B16,'Estruturante Móvel'!$AM:$AM,CJ$4,'Estruturante Móvel'!$AQ:$AQ,"REPARO FO"))</f>
        <v>0</v>
      </c>
      <c r="CK16" s="140">
        <f>(COUNTIFS('Estruturante Móvel'!$M:$M,$B14,'Estruturante Móvel'!$C:$C,"&lt;&gt;PREVISTO",'Estruturante Móvel'!$G:$G,CJ$4,'Estruturante Móvel'!$L:$L,'CRONOGRAMA_CONST+MIGRACAO'!BZ$8))</f>
        <v>0</v>
      </c>
      <c r="CL16" s="139">
        <f>(COUNTIFS('Estruturante Móvel'!$M:$M,$B16,'Estruturante Móvel'!$AM:$AM,CL$4))-(COUNTIFS('Estruturante Móvel'!$M:$M,$B16,'Estruturante Móvel'!$AM:$AM,CL$4,'Estruturante Móvel'!$AQ:$AQ,"REPARO FO"))</f>
        <v>0</v>
      </c>
      <c r="CM16" s="140">
        <f>(COUNTIFS('Estruturante Móvel'!$M:$M,$B14,'Estruturante Móvel'!$C:$C,"&lt;&gt;PREVISTO",'Estruturante Móvel'!$G:$G,CL$4,'Estruturante Móvel'!$L:$L,'CRONOGRAMA_CONST+MIGRACAO'!CB$8))</f>
        <v>0</v>
      </c>
      <c r="CN16" s="139">
        <f>(COUNTIFS('Estruturante Móvel'!$M:$M,$B16,'Estruturante Móvel'!$AM:$AM,CN$4))-(COUNTIFS('Estruturante Móvel'!$M:$M,$B16,'Estruturante Móvel'!$AM:$AM,CN$4,'Estruturante Móvel'!$AQ:$AQ,"REPARO FO"))</f>
        <v>0</v>
      </c>
      <c r="CO16" s="140">
        <f>(COUNTIFS('Estruturante Móvel'!$M:$M,$B14,'Estruturante Móvel'!$C:$C,"&lt;&gt;PREVISTO",'Estruturante Móvel'!$G:$G,CN$4,'Estruturante Móvel'!$L:$L,'CRONOGRAMA_CONST+MIGRACAO'!CD$8))</f>
        <v>0</v>
      </c>
      <c r="CP16" s="139">
        <f>(COUNTIFS('Estruturante Móvel'!$M:$M,$B16,'Estruturante Móvel'!$AM:$AM,CP$4))-(COUNTIFS('Estruturante Móvel'!$M:$M,$B16,'Estruturante Móvel'!$AM:$AM,CP$4,'Estruturante Móvel'!$AQ:$AQ,"REPARO FO"))</f>
        <v>0</v>
      </c>
      <c r="CQ16" s="140">
        <f>(COUNTIFS('Estruturante Móvel'!$M:$M,$B14,'Estruturante Móvel'!$C:$C,"&lt;&gt;PREVISTO",'Estruturante Móvel'!$G:$G,CP$4,'Estruturante Móvel'!$L:$L,'CRONOGRAMA_CONST+MIGRACAO'!CF$8))</f>
        <v>0</v>
      </c>
      <c r="CR16" s="139">
        <f>(COUNTIFS('Estruturante Móvel'!$M:$M,$B16,'Estruturante Móvel'!$AM:$AM,CR$4))-(COUNTIFS('Estruturante Móvel'!$M:$M,$B16,'Estruturante Móvel'!$AM:$AM,CR$4,'Estruturante Móvel'!$AQ:$AQ,"REPARO FO"))</f>
        <v>0</v>
      </c>
      <c r="CS16" s="140">
        <f>(COUNTIFS('Estruturante Móvel'!$M:$M,$B14,'Estruturante Móvel'!$C:$C,"&lt;&gt;PREVISTO",'Estruturante Móvel'!$G:$G,CR$4,'Estruturante Móvel'!$L:$L,'CRONOGRAMA_CONST+MIGRACAO'!CH$8))</f>
        <v>0</v>
      </c>
      <c r="CT16" s="139">
        <f>(COUNTIFS('Estruturante Móvel'!$M:$M,$B16,'Estruturante Móvel'!$AM:$AM,CT$4))-(COUNTIFS('Estruturante Móvel'!$M:$M,$B16,'Estruturante Móvel'!$AM:$AM,CT$4,'Estruturante Móvel'!$AQ:$AQ,"REPARO FO"))</f>
        <v>0</v>
      </c>
      <c r="CU16" s="140">
        <f>(COUNTIFS('Estruturante Móvel'!$M:$M,$B14,'Estruturante Móvel'!$C:$C,"&lt;&gt;PREVISTO",'Estruturante Móvel'!$G:$G,CT$4,'Estruturante Móvel'!$L:$L,'CRONOGRAMA_CONST+MIGRACAO'!CJ$8))</f>
        <v>0</v>
      </c>
      <c r="CV16" s="139">
        <f>(COUNTIFS('Estruturante Móvel'!$M:$M,$B16,'Estruturante Móvel'!$AM:$AM,CV$4))-(COUNTIFS('Estruturante Móvel'!$M:$M,$B16,'Estruturante Móvel'!$AM:$AM,CV$4,'Estruturante Móvel'!$AQ:$AQ,"REPARO FO"))</f>
        <v>0</v>
      </c>
      <c r="CW16" s="140">
        <f>(COUNTIFS('Estruturante Móvel'!$M:$M,$B14,'Estruturante Móvel'!$C:$C,"&lt;&gt;PREVISTO",'Estruturante Móvel'!$G:$G,CV$4,'Estruturante Móvel'!$L:$L,'CRONOGRAMA_CONST+MIGRACAO'!CL$8))</f>
        <v>0</v>
      </c>
      <c r="CX16" s="139">
        <f>(COUNTIFS('Estruturante Móvel'!$M:$M,$B16,'Estruturante Móvel'!$AM:$AM,CX$4))-(COUNTIFS('Estruturante Móvel'!$M:$M,$B16,'Estruturante Móvel'!$AM:$AM,CX$4,'Estruturante Móvel'!$AQ:$AQ,"REPARO FO"))</f>
        <v>0</v>
      </c>
      <c r="CY16" s="140">
        <f>(COUNTIFS('Estruturante Móvel'!$M:$M,$B14,'Estruturante Móvel'!$C:$C,"&lt;&gt;PREVISTO",'Estruturante Móvel'!$G:$G,CX$4,'Estruturante Móvel'!$L:$L,'CRONOGRAMA_CONST+MIGRACAO'!CN$8))</f>
        <v>0</v>
      </c>
      <c r="CZ16" s="139">
        <f>(COUNTIFS('Estruturante Móvel'!$M:$M,$B16,'Estruturante Móvel'!$AM:$AM,CZ$4))-(COUNTIFS('Estruturante Móvel'!$M:$M,$B16,'Estruturante Móvel'!$AM:$AM,CZ$4,'Estruturante Móvel'!$AQ:$AQ,"REPARO FO"))</f>
        <v>0</v>
      </c>
      <c r="DA16" s="140">
        <f>(COUNTIFS('Estruturante Móvel'!$M:$M,$B14,'Estruturante Móvel'!$C:$C,"&lt;&gt;PREVISTO",'Estruturante Móvel'!$G:$G,CZ$4,'Estruturante Móvel'!$L:$L,'CRONOGRAMA_CONST+MIGRACAO'!CP$8))</f>
        <v>0</v>
      </c>
      <c r="DB16" s="139">
        <f>(COUNTIFS('Estruturante Móvel'!$M:$M,$B16,'Estruturante Móvel'!$AM:$AM,DB$4))-(COUNTIFS('Estruturante Móvel'!$M:$M,$B16,'Estruturante Móvel'!$AM:$AM,DB$4,'Estruturante Móvel'!$AQ:$AQ,"REPARO FO"))</f>
        <v>0</v>
      </c>
      <c r="DC16" s="140">
        <f>(COUNTIFS('Estruturante Móvel'!$M:$M,$B14,'Estruturante Móvel'!$C:$C,"&lt;&gt;PREVISTO",'Estruturante Móvel'!$G:$G,DB$4,'Estruturante Móvel'!$L:$L,'CRONOGRAMA_CONST+MIGRACAO'!CR$8))</f>
        <v>0</v>
      </c>
      <c r="DD16" s="139">
        <f>(COUNTIFS('Estruturante Móvel'!$M:$M,$B16,'Estruturante Móvel'!$AM:$AM,DD$4))-(COUNTIFS('Estruturante Móvel'!$M:$M,$B16,'Estruturante Móvel'!$AM:$AM,DD$4,'Estruturante Móvel'!$AQ:$AQ,"REPARO FO"))</f>
        <v>0</v>
      </c>
      <c r="DE16" s="140">
        <f>(COUNTIFS('Estruturante Móvel'!$M:$M,$B14,'Estruturante Móvel'!$C:$C,"&lt;&gt;PREVISTO",'Estruturante Móvel'!$G:$G,DD$4,'Estruturante Móvel'!$L:$L,'CRONOGRAMA_CONST+MIGRACAO'!CT$8))</f>
        <v>0</v>
      </c>
      <c r="DF16" s="139">
        <f>(COUNTIFS('Estruturante Móvel'!$M:$M,$B16,'Estruturante Móvel'!$AM:$AM,DF$4))-(COUNTIFS('Estruturante Móvel'!$M:$M,$B16,'Estruturante Móvel'!$AM:$AM,DF$4,'Estruturante Móvel'!$AQ:$AQ,"REPARO FO"))</f>
        <v>0</v>
      </c>
      <c r="DG16" s="140">
        <f>(COUNTIFS('Estruturante Móvel'!$M:$M,$B14,'Estruturante Móvel'!$C:$C,"&lt;&gt;PREVISTO",'Estruturante Móvel'!$G:$G,DF$4,'Estruturante Móvel'!$L:$L,'CRONOGRAMA_CONST+MIGRACAO'!CV$8))</f>
        <v>0</v>
      </c>
      <c r="DH16" s="139">
        <f>(COUNTIFS('Estruturante Móvel'!$M:$M,$B16,'Estruturante Móvel'!$AM:$AM,DH$4))-(COUNTIFS('Estruturante Móvel'!$M:$M,$B16,'Estruturante Móvel'!$AM:$AM,DH$4,'Estruturante Móvel'!$AQ:$AQ,"REPARO FO"))</f>
        <v>0</v>
      </c>
      <c r="DI16" s="140">
        <f>(COUNTIFS('Estruturante Móvel'!$M:$M,$B14,'Estruturante Móvel'!$C:$C,"&lt;&gt;PREVISTO",'Estruturante Móvel'!$G:$G,DH$4,'Estruturante Móvel'!$L:$L,'CRONOGRAMA_CONST+MIGRACAO'!CX$8))</f>
        <v>0</v>
      </c>
      <c r="DJ16" s="139">
        <f>(COUNTIFS('Estruturante Móvel'!$M:$M,$B16,'Estruturante Móvel'!$AM:$AM,DJ$4))-(COUNTIFS('Estruturante Móvel'!$M:$M,$B16,'Estruturante Móvel'!$AM:$AM,DJ$4,'Estruturante Móvel'!$AQ:$AQ,"REPARO FO"))</f>
        <v>0</v>
      </c>
      <c r="DK16" s="140">
        <f>(COUNTIFS('Estruturante Móvel'!$M:$M,$B14,'Estruturante Móvel'!$C:$C,"&lt;&gt;PREVISTO",'Estruturante Móvel'!$G:$G,DJ$4,'Estruturante Móvel'!$L:$L,'CRONOGRAMA_CONST+MIGRACAO'!CZ$8))</f>
        <v>0</v>
      </c>
      <c r="DL16" s="139">
        <f>(COUNTIFS('Estruturante Móvel'!$M:$M,$B16,'Estruturante Móvel'!$AM:$AM,DL$4))-(COUNTIFS('Estruturante Móvel'!$M:$M,$B16,'Estruturante Móvel'!$AM:$AM,DL$4,'Estruturante Móvel'!$AQ:$AQ,"REPARO FO"))</f>
        <v>0</v>
      </c>
      <c r="DM16" s="140">
        <f>(COUNTIFS('Estruturante Móvel'!$M:$M,$B14,'Estruturante Móvel'!$C:$C,"&lt;&gt;PREVISTO",'Estruturante Móvel'!$G:$G,DL$4,'Estruturante Móvel'!$L:$L,'CRONOGRAMA_CONST+MIGRACAO'!DB$8))</f>
        <v>0</v>
      </c>
      <c r="DN16" s="139">
        <f>(COUNTIFS('Estruturante Móvel'!$M:$M,$B16,'Estruturante Móvel'!$AM:$AM,DN$4))-(COUNTIFS('Estruturante Móvel'!$M:$M,$B16,'Estruturante Móvel'!$AM:$AM,DN$4,'Estruturante Móvel'!$AQ:$AQ,"REPARO FO"))</f>
        <v>0</v>
      </c>
      <c r="DO16" s="140">
        <f>(COUNTIFS('Estruturante Móvel'!$M:$M,$B14,'Estruturante Móvel'!$C:$C,"&lt;&gt;PREVISTO",'Estruturante Móvel'!$G:$G,DN$4,'Estruturante Móvel'!$L:$L,'CRONOGRAMA_CONST+MIGRACAO'!DD$8))</f>
        <v>0</v>
      </c>
      <c r="DP16" s="139">
        <f>(COUNTIFS('Estruturante Móvel'!$M:$M,$B16,'Estruturante Móvel'!$AM:$AM,DP$4))-(COUNTIFS('Estruturante Móvel'!$M:$M,$B16,'Estruturante Móvel'!$AM:$AM,DP$4,'Estruturante Móvel'!$AQ:$AQ,"REPARO FO"))</f>
        <v>0</v>
      </c>
      <c r="DQ16" s="140">
        <f>(COUNTIFS('Estruturante Móvel'!$M:$M,$B14,'Estruturante Móvel'!$C:$C,"&lt;&gt;PREVISTO",'Estruturante Móvel'!$G:$G,DP$4,'Estruturante Móvel'!$L:$L,'CRONOGRAMA_CONST+MIGRACAO'!DF$8))</f>
        <v>0</v>
      </c>
      <c r="DR16" s="139">
        <f>(COUNTIFS('Estruturante Móvel'!$M:$M,$B16,'Estruturante Móvel'!$AM:$AM,DR$4))-(COUNTIFS('Estruturante Móvel'!$M:$M,$B16,'Estruturante Móvel'!$AM:$AM,DR$4,'Estruturante Móvel'!$AQ:$AQ,"REPARO FO"))</f>
        <v>0</v>
      </c>
      <c r="DS16" s="140">
        <f>(COUNTIFS('Estruturante Móvel'!$M:$M,$B14,'Estruturante Móvel'!$C:$C,"&lt;&gt;PREVISTO",'Estruturante Móvel'!$G:$G,DR$4,'Estruturante Móvel'!$L:$L,'CRONOGRAMA_CONST+MIGRACAO'!DH$8))</f>
        <v>0</v>
      </c>
      <c r="DT16" s="139">
        <f>(COUNTIFS('Estruturante Móvel'!$M:$M,$B16,'Estruturante Móvel'!$AM:$AM,DT$4))-(COUNTIFS('Estruturante Móvel'!$M:$M,$B16,'Estruturante Móvel'!$AM:$AM,DT$4,'Estruturante Móvel'!$AQ:$AQ,"REPARO FO"))</f>
        <v>0</v>
      </c>
      <c r="DU16" s="140">
        <f>(COUNTIFS('Estruturante Móvel'!$M:$M,$B14,'Estruturante Móvel'!$C:$C,"&lt;&gt;PREVISTO",'Estruturante Móvel'!$G:$G,DT$4,'Estruturante Móvel'!$L:$L,'CRONOGRAMA_CONST+MIGRACAO'!DJ$8))</f>
        <v>0</v>
      </c>
      <c r="DV16" s="139">
        <f>(COUNTIFS('Estruturante Móvel'!$M:$M,$B16,'Estruturante Móvel'!$AM:$AM,DV$4))-(COUNTIFS('Estruturante Móvel'!$M:$M,$B16,'Estruturante Móvel'!$AM:$AM,DV$4,'Estruturante Móvel'!$AQ:$AQ,"REPARO FO"))</f>
        <v>0</v>
      </c>
      <c r="DW16" s="140">
        <f>(COUNTIFS('Estruturante Móvel'!$M:$M,$B14,'Estruturante Móvel'!$C:$C,"&lt;&gt;PREVISTO",'Estruturante Móvel'!$G:$G,DV$4,'Estruturante Móvel'!$L:$L,'CRONOGRAMA_CONST+MIGRACAO'!DL$8))</f>
        <v>0</v>
      </c>
      <c r="DX16" s="139">
        <f>(COUNTIFS('Estruturante Móvel'!$M:$M,$B16,'Estruturante Móvel'!$AM:$AM,DX$4))-(COUNTIFS('Estruturante Móvel'!$M:$M,$B16,'Estruturante Móvel'!$AM:$AM,DX$4,'Estruturante Móvel'!$AQ:$AQ,"REPARO FO"))</f>
        <v>0</v>
      </c>
      <c r="DY16" s="140">
        <f>(COUNTIFS('Estruturante Móvel'!$M:$M,$B14,'Estruturante Móvel'!$C:$C,"&lt;&gt;PREVISTO",'Estruturante Móvel'!$G:$G,DX$4,'Estruturante Móvel'!$L:$L,'CRONOGRAMA_CONST+MIGRACAO'!DN$8))</f>
        <v>0</v>
      </c>
      <c r="DZ16" s="139">
        <f>(COUNTIFS('Estruturante Móvel'!$M:$M,$B16,'Estruturante Móvel'!$AM:$AM,DZ$4))-(COUNTIFS('Estruturante Móvel'!$M:$M,$B16,'Estruturante Móvel'!$AM:$AM,DZ$4,'Estruturante Móvel'!$AQ:$AQ,"REPARO FO"))</f>
        <v>0</v>
      </c>
      <c r="EA16" s="140">
        <f>(COUNTIFS('Estruturante Móvel'!$M:$M,$B14,'Estruturante Móvel'!$C:$C,"&lt;&gt;PREVISTO",'Estruturante Móvel'!$G:$G,DZ$4,'Estruturante Móvel'!$L:$L,'CRONOGRAMA_CONST+MIGRACAO'!DP$8))</f>
        <v>0</v>
      </c>
      <c r="EB16" s="139">
        <f>(COUNTIFS('Estruturante Móvel'!$M:$M,$B16,'Estruturante Móvel'!$AM:$AM,EB$4))-(COUNTIFS('Estruturante Móvel'!$M:$M,$B16,'Estruturante Móvel'!$AM:$AM,EB$4,'Estruturante Móvel'!$AQ:$AQ,"REPARO FO"))</f>
        <v>0</v>
      </c>
      <c r="EC16" s="140">
        <f>(COUNTIFS('Estruturante Móvel'!$M:$M,$B14,'Estruturante Móvel'!$C:$C,"&lt;&gt;PREVISTO",'Estruturante Móvel'!$G:$G,EB$4,'Estruturante Móvel'!$L:$L,'CRONOGRAMA_CONST+MIGRACAO'!DR$8))</f>
        <v>0</v>
      </c>
      <c r="ED16" s="139">
        <f>(COUNTIFS('Estruturante Móvel'!$M:$M,$B16,'Estruturante Móvel'!$AM:$AM,ED$4))-(COUNTIFS('Estruturante Móvel'!$M:$M,$B16,'Estruturante Móvel'!$AM:$AM,ED$4,'Estruturante Móvel'!$AQ:$AQ,"REPARO FO"))</f>
        <v>0</v>
      </c>
      <c r="EE16" s="140">
        <f>(COUNTIFS('Estruturante Móvel'!$M:$M,$B14,'Estruturante Móvel'!$C:$C,"&lt;&gt;PREVISTO",'Estruturante Móvel'!$G:$G,ED$4,'Estruturante Móvel'!$L:$L,'CRONOGRAMA_CONST+MIGRACAO'!DT$8))</f>
        <v>0</v>
      </c>
      <c r="EF16" s="139">
        <f>(COUNTIFS('Estruturante Móvel'!$M:$M,$B16,'Estruturante Móvel'!$AM:$AM,EF$4))-(COUNTIFS('Estruturante Móvel'!$M:$M,$B16,'Estruturante Móvel'!$AM:$AM,EF$4,'Estruturante Móvel'!$AQ:$AQ,"REPARO FO"))</f>
        <v>0</v>
      </c>
      <c r="EG16" s="140">
        <f>(COUNTIFS('Estruturante Móvel'!$M:$M,$B14,'Estruturante Móvel'!$C:$C,"&lt;&gt;PREVISTO",'Estruturante Móvel'!$G:$G,EF$4,'Estruturante Móvel'!$L:$L,'CRONOGRAMA_CONST+MIGRACAO'!DV$8))</f>
        <v>0</v>
      </c>
      <c r="EH16" s="139">
        <f>(COUNTIFS('Estruturante Móvel'!$M:$M,$B16,'Estruturante Móvel'!$AM:$AM,EH$4))-(COUNTIFS('Estruturante Móvel'!$M:$M,$B16,'Estruturante Móvel'!$AM:$AM,EH$4,'Estruturante Móvel'!$AQ:$AQ,"REPARO FO"))</f>
        <v>0</v>
      </c>
      <c r="EI16" s="140">
        <f>(COUNTIFS('Estruturante Móvel'!$M:$M,$B14,'Estruturante Móvel'!$C:$C,"&lt;&gt;PREVISTO",'Estruturante Móvel'!$G:$G,EH$4,'Estruturante Móvel'!$L:$L,'CRONOGRAMA_CONST+MIGRACAO'!DX$8))</f>
        <v>0</v>
      </c>
      <c r="EJ16" s="139">
        <f>(COUNTIFS('Estruturante Móvel'!$M:$M,$B16,'Estruturante Móvel'!$AM:$AM,EJ$4))-(COUNTIFS('Estruturante Móvel'!$M:$M,$B16,'Estruturante Móvel'!$AM:$AM,EJ$4,'Estruturante Móvel'!$AQ:$AQ,"REPARO FO"))</f>
        <v>0</v>
      </c>
      <c r="EK16" s="140">
        <f>(COUNTIFS('Estruturante Móvel'!$M:$M,$B14,'Estruturante Móvel'!$C:$C,"&lt;&gt;PREVISTO",'Estruturante Móvel'!$G:$G,EJ$4,'Estruturante Móvel'!$L:$L,'CRONOGRAMA_CONST+MIGRACAO'!DZ$8))</f>
        <v>0</v>
      </c>
      <c r="EL16" s="139">
        <f>(COUNTIFS('Estruturante Móvel'!$M:$M,$B16,'Estruturante Móvel'!$AM:$AM,EL$4))-(COUNTIFS('Estruturante Móvel'!$M:$M,$B16,'Estruturante Móvel'!$AM:$AM,EL$4,'Estruturante Móvel'!$AQ:$AQ,"REPARO FO"))</f>
        <v>0</v>
      </c>
      <c r="EM16" s="140">
        <f>(COUNTIFS('Estruturante Móvel'!$M:$M,$B14,'Estruturante Móvel'!$C:$C,"&lt;&gt;PREVISTO",'Estruturante Móvel'!$G:$G,EL$4,'Estruturante Móvel'!$L:$L,'CRONOGRAMA_CONST+MIGRACAO'!EB$8))</f>
        <v>0</v>
      </c>
      <c r="EN16" s="139">
        <f>(COUNTIFS('Estruturante Móvel'!$M:$M,$B16,'Estruturante Móvel'!$AM:$AM,EN$4))-(COUNTIFS('Estruturante Móvel'!$M:$M,$B16,'Estruturante Móvel'!$AM:$AM,EN$4,'Estruturante Móvel'!$AQ:$AQ,"REPARO FO"))</f>
        <v>0</v>
      </c>
      <c r="EO16" s="140">
        <f>(COUNTIFS('Estruturante Móvel'!$M:$M,$B14,'Estruturante Móvel'!$C:$C,"&lt;&gt;PREVISTO",'Estruturante Móvel'!$G:$G,EN$4,'Estruturante Móvel'!$L:$L,'CRONOGRAMA_CONST+MIGRACAO'!ED$8))</f>
        <v>0</v>
      </c>
      <c r="EP16" s="139">
        <f>(COUNTIFS('Estruturante Móvel'!$M:$M,$B16,'Estruturante Móvel'!$AM:$AM,EP$4))-(COUNTIFS('Estruturante Móvel'!$M:$M,$B16,'Estruturante Móvel'!$AM:$AM,EP$4,'Estruturante Móvel'!$AQ:$AQ,"REPARO FO"))</f>
        <v>0</v>
      </c>
      <c r="EQ16" s="140">
        <f>(COUNTIFS('Estruturante Móvel'!$M:$M,$B14,'Estruturante Móvel'!$C:$C,"&lt;&gt;PREVISTO",'Estruturante Móvel'!$G:$G,EP$4,'Estruturante Móvel'!$L:$L,'CRONOGRAMA_CONST+MIGRACAO'!EF$8))</f>
        <v>0</v>
      </c>
      <c r="ER16" s="139">
        <f>(COUNTIFS('Estruturante Móvel'!$M:$M,$B16,'Estruturante Móvel'!$AM:$AM,ER$4))-(COUNTIFS('Estruturante Móvel'!$M:$M,$B16,'Estruturante Móvel'!$AM:$AM,ER$4,'Estruturante Móvel'!$AQ:$AQ,"REPARO FO"))</f>
        <v>0</v>
      </c>
      <c r="ES16" s="140">
        <f>(COUNTIFS('Estruturante Móvel'!$M:$M,$B14,'Estruturante Móvel'!$C:$C,"&lt;&gt;PREVISTO",'Estruturante Móvel'!$G:$G,ER$4,'Estruturante Móvel'!$L:$L,'CRONOGRAMA_CONST+MIGRACAO'!EH$8))</f>
        <v>0</v>
      </c>
      <c r="ET16" s="139">
        <f>(COUNTIFS('Estruturante Móvel'!$M:$M,$B16,'Estruturante Móvel'!$AM:$AM,ET$4))-(COUNTIFS('Estruturante Móvel'!$M:$M,$B16,'Estruturante Móvel'!$AM:$AM,ET$4,'Estruturante Móvel'!$AQ:$AQ,"REPARO FO"))</f>
        <v>0</v>
      </c>
      <c r="EU16" s="140">
        <f>(COUNTIFS('Estruturante Móvel'!$M:$M,$B14,'Estruturante Móvel'!$C:$C,"&lt;&gt;PREVISTO",'Estruturante Móvel'!$G:$G,ET$4,'Estruturante Móvel'!$L:$L,'CRONOGRAMA_CONST+MIGRACAO'!EJ$8))</f>
        <v>0</v>
      </c>
      <c r="EV16" s="139">
        <f>(COUNTIFS('Estruturante Móvel'!$M:$M,$B16,'Estruturante Móvel'!$AM:$AM,EV$4))-(COUNTIFS('Estruturante Móvel'!$M:$M,$B16,'Estruturante Móvel'!$AM:$AM,EV$4,'Estruturante Móvel'!$AQ:$AQ,"REPARO FO"))</f>
        <v>0</v>
      </c>
      <c r="EW16" s="140">
        <f>(COUNTIFS('Estruturante Móvel'!$M:$M,$B14,'Estruturante Móvel'!$C:$C,"&lt;&gt;PREVISTO",'Estruturante Móvel'!$G:$G,EV$4,'Estruturante Móvel'!$L:$L,'CRONOGRAMA_CONST+MIGRACAO'!EL$8))</f>
        <v>0</v>
      </c>
      <c r="EX16" s="139">
        <f>(COUNTIFS('Estruturante Móvel'!$M:$M,$B16,'Estruturante Móvel'!$AM:$AM,EX$4))-(COUNTIFS('Estruturante Móvel'!$M:$M,$B16,'Estruturante Móvel'!$AM:$AM,EX$4,'Estruturante Móvel'!$AQ:$AQ,"REPARO FO"))</f>
        <v>0</v>
      </c>
      <c r="EY16" s="140">
        <f>(COUNTIFS('Estruturante Móvel'!$M:$M,$B14,'Estruturante Móvel'!$C:$C,"&lt;&gt;PREVISTO",'Estruturante Móvel'!$G:$G,EX$4,'Estruturante Móvel'!$L:$L,'CRONOGRAMA_CONST+MIGRACAO'!EN$8))</f>
        <v>0</v>
      </c>
      <c r="EZ16" s="139">
        <f>(COUNTIFS('Estruturante Móvel'!$M:$M,$B16,'Estruturante Móvel'!$AM:$AM,EZ$4))-(COUNTIFS('Estruturante Móvel'!$M:$M,$B16,'Estruturante Móvel'!$AM:$AM,EZ$4,'Estruturante Móvel'!$AQ:$AQ,"REPARO FO"))</f>
        <v>0</v>
      </c>
      <c r="FA16" s="140">
        <f>(COUNTIFS('Estruturante Móvel'!$M:$M,$B14,'Estruturante Móvel'!$C:$C,"&lt;&gt;PREVISTO",'Estruturante Móvel'!$G:$G,EZ$4,'Estruturante Móvel'!$L:$L,'CRONOGRAMA_CONST+MIGRACAO'!EP$8))</f>
        <v>0</v>
      </c>
      <c r="FB16" s="139">
        <f>(COUNTIFS('Estruturante Móvel'!$M:$M,$B16,'Estruturante Móvel'!$AM:$AM,FB$4))-(COUNTIFS('Estruturante Móvel'!$M:$M,$B16,'Estruturante Móvel'!$AM:$AM,FB$4,'Estruturante Móvel'!$AQ:$AQ,"REPARO FO"))</f>
        <v>0</v>
      </c>
      <c r="FC16" s="140">
        <f>(COUNTIFS('Estruturante Móvel'!$M:$M,$B14,'Estruturante Móvel'!$C:$C,"&lt;&gt;PREVISTO",'Estruturante Móvel'!$G:$G,FB$4,'Estruturante Móvel'!$L:$L,'CRONOGRAMA_CONST+MIGRACAO'!ER$8))</f>
        <v>0</v>
      </c>
      <c r="FD16" s="139">
        <f>(COUNTIFS('Estruturante Móvel'!$M:$M,$B16,'Estruturante Móvel'!$AM:$AM,FD$4))-(COUNTIFS('Estruturante Móvel'!$M:$M,$B16,'Estruturante Móvel'!$AM:$AM,FD$4,'Estruturante Móvel'!$AQ:$AQ,"REPARO FO"))</f>
        <v>0</v>
      </c>
      <c r="FE16" s="140">
        <f>(COUNTIFS('Estruturante Móvel'!$M:$M,$B14,'Estruturante Móvel'!$C:$C,"&lt;&gt;PREVISTO",'Estruturante Móvel'!$G:$G,FD$4,'Estruturante Móvel'!$L:$L,'CRONOGRAMA_CONST+MIGRACAO'!ET$8))</f>
        <v>0</v>
      </c>
      <c r="FF16" s="139">
        <f>(COUNTIFS('Estruturante Móvel'!$M:$M,$B16,'Estruturante Móvel'!$AM:$AM,FF$4))-(COUNTIFS('Estruturante Móvel'!$M:$M,$B16,'Estruturante Móvel'!$AM:$AM,FF$4,'Estruturante Móvel'!$AQ:$AQ,"REPARO FO"))</f>
        <v>0</v>
      </c>
      <c r="FG16" s="140">
        <f>(COUNTIFS('Estruturante Móvel'!$M:$M,$B14,'Estruturante Móvel'!$C:$C,"&lt;&gt;PREVISTO",'Estruturante Móvel'!$G:$G,FF$4,'Estruturante Móvel'!$L:$L,'CRONOGRAMA_CONST+MIGRACAO'!EV$8))</f>
        <v>0</v>
      </c>
      <c r="FH16" s="139">
        <f>(COUNTIFS('Estruturante Móvel'!$M:$M,$B16,'Estruturante Móvel'!$AM:$AM,FH$4))-(COUNTIFS('Estruturante Móvel'!$M:$M,$B16,'Estruturante Móvel'!$AM:$AM,FH$4,'Estruturante Móvel'!$AQ:$AQ,"REPARO FO"))</f>
        <v>0</v>
      </c>
      <c r="FI16" s="140">
        <f>(COUNTIFS('Estruturante Móvel'!$M:$M,$B14,'Estruturante Móvel'!$C:$C,"&lt;&gt;PREVISTO",'Estruturante Móvel'!$G:$G,FH$4,'Estruturante Móvel'!$L:$L,'CRONOGRAMA_CONST+MIGRACAO'!EX$8))</f>
        <v>0</v>
      </c>
      <c r="FJ16" s="139">
        <f>(COUNTIFS('Estruturante Móvel'!$M:$M,$B16,'Estruturante Móvel'!$AM:$AM,FJ$4))-(COUNTIFS('Estruturante Móvel'!$M:$M,$B16,'Estruturante Móvel'!$AM:$AM,FJ$4,'Estruturante Móvel'!$AQ:$AQ,"REPARO FO"))</f>
        <v>0</v>
      </c>
      <c r="FK16" s="140">
        <f>(COUNTIFS('Estruturante Móvel'!$M:$M,$B14,'Estruturante Móvel'!$C:$C,"&lt;&gt;PREVISTO",'Estruturante Móvel'!$G:$G,FJ$4,'Estruturante Móvel'!$L:$L,'CRONOGRAMA_CONST+MIGRACAO'!EZ$8))</f>
        <v>0</v>
      </c>
      <c r="FL16" s="139">
        <f>(COUNTIFS('Estruturante Móvel'!$M:$M,$B16,'Estruturante Móvel'!$AM:$AM,FL$4))-(COUNTIFS('Estruturante Móvel'!$M:$M,$B16,'Estruturante Móvel'!$AM:$AM,FL$4,'Estruturante Móvel'!$AQ:$AQ,"REPARO FO"))</f>
        <v>0</v>
      </c>
      <c r="FM16" s="140">
        <f>(COUNTIFS('Estruturante Móvel'!$M:$M,$B14,'Estruturante Móvel'!$C:$C,"&lt;&gt;PREVISTO",'Estruturante Móvel'!$G:$G,FL$4,'Estruturante Móvel'!$L:$L,'CRONOGRAMA_CONST+MIGRACAO'!FB$8))</f>
        <v>0</v>
      </c>
      <c r="FN16" s="139">
        <f>(COUNTIFS('Estruturante Móvel'!$M:$M,$B16,'Estruturante Móvel'!$AM:$AM,FN$4))-(COUNTIFS('Estruturante Móvel'!$M:$M,$B16,'Estruturante Móvel'!$AM:$AM,FN$4,'Estruturante Móvel'!$AQ:$AQ,"REPARO FO"))</f>
        <v>0</v>
      </c>
      <c r="FO16" s="140">
        <f>(COUNTIFS('Estruturante Móvel'!$M:$M,$B14,'Estruturante Móvel'!$C:$C,"&lt;&gt;PREVISTO",'Estruturante Móvel'!$G:$G,FN$4,'Estruturante Móvel'!$L:$L,'CRONOGRAMA_CONST+MIGRACAO'!FD$8))</f>
        <v>0</v>
      </c>
      <c r="FP16" s="139">
        <f>(COUNTIFS('Estruturante Móvel'!$M:$M,$B16,'Estruturante Móvel'!$AM:$AM,FP$4))-(COUNTIFS('Estruturante Móvel'!$M:$M,$B16,'Estruturante Móvel'!$AM:$AM,FP$4,'Estruturante Móvel'!$AQ:$AQ,"REPARO FO"))</f>
        <v>0</v>
      </c>
      <c r="FQ16" s="140">
        <f>(COUNTIFS('Estruturante Móvel'!$M:$M,$B14,'Estruturante Móvel'!$C:$C,"&lt;&gt;PREVISTO",'Estruturante Móvel'!$G:$G,FP$4,'Estruturante Móvel'!$L:$L,'CRONOGRAMA_CONST+MIGRACAO'!FF$8))</f>
        <v>0</v>
      </c>
      <c r="FR16" s="139">
        <f>(COUNTIFS('Estruturante Móvel'!$M:$M,$B16,'Estruturante Móvel'!$AM:$AM,FR$4))-(COUNTIFS('Estruturante Móvel'!$M:$M,$B16,'Estruturante Móvel'!$AM:$AM,FR$4,'Estruturante Móvel'!$AQ:$AQ,"REPARO FO"))</f>
        <v>0</v>
      </c>
      <c r="FS16" s="140">
        <f>(COUNTIFS('Estruturante Móvel'!$M:$M,$B14,'Estruturante Móvel'!$C:$C,"&lt;&gt;PREVISTO",'Estruturante Móvel'!$G:$G,FR$4,'Estruturante Móvel'!$L:$L,'CRONOGRAMA_CONST+MIGRACAO'!FH$8))</f>
        <v>0</v>
      </c>
      <c r="FT16" s="139">
        <f>(COUNTIFS('Estruturante Móvel'!$M:$M,$B16,'Estruturante Móvel'!$AM:$AM,FT$4))-(COUNTIFS('Estruturante Móvel'!$M:$M,$B16,'Estruturante Móvel'!$AM:$AM,FT$4,'Estruturante Móvel'!$AQ:$AQ,"REPARO FO"))</f>
        <v>0</v>
      </c>
      <c r="FU16" s="140">
        <f>(COUNTIFS('Estruturante Móvel'!$M:$M,$B14,'Estruturante Móvel'!$C:$C,"&lt;&gt;PREVISTO",'Estruturante Móvel'!$G:$G,FT$4,'Estruturante Móvel'!$L:$L,'CRONOGRAMA_CONST+MIGRACAO'!FJ$8))</f>
        <v>0</v>
      </c>
      <c r="FV16" s="139">
        <f>(COUNTIFS('Estruturante Móvel'!$M:$M,$B16,'Estruturante Móvel'!$AM:$AM,FV$4))-(COUNTIFS('Estruturante Móvel'!$M:$M,$B16,'Estruturante Móvel'!$AM:$AM,FV$4,'Estruturante Móvel'!$AQ:$AQ,"REPARO FO"))</f>
        <v>0</v>
      </c>
      <c r="FW16" s="140">
        <f>(COUNTIFS('Estruturante Móvel'!$M:$M,$B14,'Estruturante Móvel'!$C:$C,"&lt;&gt;PREVISTO",'Estruturante Móvel'!$G:$G,FV$4,'Estruturante Móvel'!$L:$L,'CRONOGRAMA_CONST+MIGRACAO'!FL$8))</f>
        <v>0</v>
      </c>
      <c r="FX16" s="139">
        <f>(COUNTIFS('Estruturante Móvel'!$M:$M,$B16,'Estruturante Móvel'!$AM:$AM,FX$4))-(COUNTIFS('Estruturante Móvel'!$M:$M,$B16,'Estruturante Móvel'!$AM:$AM,FX$4,'Estruturante Móvel'!$AQ:$AQ,"REPARO FO"))</f>
        <v>0</v>
      </c>
      <c r="FY16" s="140">
        <f>(COUNTIFS('Estruturante Móvel'!$M:$M,$B14,'Estruturante Móvel'!$C:$C,"&lt;&gt;PREVISTO",'Estruturante Móvel'!$G:$G,FX$4,'Estruturante Móvel'!$L:$L,'CRONOGRAMA_CONST+MIGRACAO'!FN$8))</f>
        <v>0</v>
      </c>
      <c r="FZ16" s="139">
        <f>(COUNTIFS('Estruturante Móvel'!$M:$M,$B16,'Estruturante Móvel'!$AM:$AM,FZ$4))-(COUNTIFS('Estruturante Móvel'!$M:$M,$B16,'Estruturante Móvel'!$AM:$AM,FZ$4,'Estruturante Móvel'!$AQ:$AQ,"REPARO FO"))</f>
        <v>0</v>
      </c>
      <c r="GA16" s="140">
        <f>(COUNTIFS('Estruturante Móvel'!$M:$M,$B14,'Estruturante Móvel'!$C:$C,"&lt;&gt;PREVISTO",'Estruturante Móvel'!$G:$G,FZ$4,'Estruturante Móvel'!$L:$L,'CRONOGRAMA_CONST+MIGRACAO'!FP$8))</f>
        <v>0</v>
      </c>
      <c r="GB16" s="139">
        <f>(COUNTIFS('Estruturante Móvel'!$M:$M,$B16,'Estruturante Móvel'!$AM:$AM,GB$4))-(COUNTIFS('Estruturante Móvel'!$M:$M,$B16,'Estruturante Móvel'!$AM:$AM,GB$4,'Estruturante Móvel'!$AQ:$AQ,"REPARO FO"))</f>
        <v>0</v>
      </c>
      <c r="GC16" s="140">
        <f>(COUNTIFS('Estruturante Móvel'!$M:$M,$B14,'Estruturante Móvel'!$C:$C,"&lt;&gt;PREVISTO",'Estruturante Móvel'!$G:$G,GB$4,'Estruturante Móvel'!$L:$L,'CRONOGRAMA_CONST+MIGRACAO'!FR$8))</f>
        <v>0</v>
      </c>
      <c r="GD16" s="139">
        <f>(COUNTIFS('Estruturante Móvel'!$M:$M,$B16,'Estruturante Móvel'!$AM:$AM,GD$4))-(COUNTIFS('Estruturante Móvel'!$M:$M,$B16,'Estruturante Móvel'!$AM:$AM,GD$4,'Estruturante Móvel'!$AQ:$AQ,"REPARO FO"))</f>
        <v>0</v>
      </c>
      <c r="GE16" s="140">
        <f>(COUNTIFS('Estruturante Móvel'!$M:$M,$B14,'Estruturante Móvel'!$C:$C,"&lt;&gt;PREVISTO",'Estruturante Móvel'!$G:$G,GD$4,'Estruturante Móvel'!$L:$L,'CRONOGRAMA_CONST+MIGRACAO'!FT$8))</f>
        <v>0</v>
      </c>
      <c r="GF16" s="139">
        <f>(COUNTIFS('Estruturante Móvel'!$M:$M,$B16,'Estruturante Móvel'!$AM:$AM,GF$4))-(COUNTIFS('Estruturante Móvel'!$M:$M,$B16,'Estruturante Móvel'!$AM:$AM,GF$4,'Estruturante Móvel'!$AQ:$AQ,"REPARO FO"))</f>
        <v>0</v>
      </c>
      <c r="GG16" s="140">
        <f>(COUNTIFS('Estruturante Móvel'!$M:$M,$B14,'Estruturante Móvel'!$C:$C,"&lt;&gt;PREVISTO",'Estruturante Móvel'!$G:$G,GF$4,'Estruturante Móvel'!$L:$L,'CRONOGRAMA_CONST+MIGRACAO'!FV$8))</f>
        <v>0</v>
      </c>
      <c r="GH16" s="139">
        <f>(COUNTIFS('Estruturante Móvel'!$M:$M,$B16,'Estruturante Móvel'!$AM:$AM,GH$4))-(COUNTIFS('Estruturante Móvel'!$M:$M,$B16,'Estruturante Móvel'!$AM:$AM,GH$4,'Estruturante Móvel'!$AQ:$AQ,"REPARO FO"))</f>
        <v>0</v>
      </c>
      <c r="GI16" s="140">
        <f>(COUNTIFS('Estruturante Móvel'!$M:$M,$B14,'Estruturante Móvel'!$C:$C,"&lt;&gt;PREVISTO",'Estruturante Móvel'!$G:$G,GH$4,'Estruturante Móvel'!$L:$L,'CRONOGRAMA_CONST+MIGRACAO'!FX$8))</f>
        <v>0</v>
      </c>
      <c r="GJ16" s="139">
        <f>(COUNTIFS('Estruturante Móvel'!$M:$M,$B16,'Estruturante Móvel'!$AM:$AM,GJ$4))-(COUNTIFS('Estruturante Móvel'!$M:$M,$B16,'Estruturante Móvel'!$AM:$AM,GJ$4,'Estruturante Móvel'!$AQ:$AQ,"REPARO FO"))</f>
        <v>0</v>
      </c>
      <c r="GK16" s="140">
        <f>(COUNTIFS('Estruturante Móvel'!$M:$M,$B14,'Estruturante Móvel'!$C:$C,"&lt;&gt;PREVISTO",'Estruturante Móvel'!$G:$G,GJ$4,'Estruturante Móvel'!$L:$L,'CRONOGRAMA_CONST+MIGRACAO'!FZ$8))</f>
        <v>0</v>
      </c>
      <c r="GL16" s="139">
        <f>(COUNTIFS('Estruturante Móvel'!$M:$M,$B16,'Estruturante Móvel'!$AM:$AM,GL$4))-(COUNTIFS('Estruturante Móvel'!$M:$M,$B16,'Estruturante Móvel'!$AM:$AM,GL$4,'Estruturante Móvel'!$AQ:$AQ,"REPARO FO"))</f>
        <v>0</v>
      </c>
      <c r="GM16" s="140">
        <f>(COUNTIFS('Estruturante Móvel'!$M:$M,$B14,'Estruturante Móvel'!$C:$C,"&lt;&gt;PREVISTO",'Estruturante Móvel'!$G:$G,GL$4,'Estruturante Móvel'!$L:$L,'CRONOGRAMA_CONST+MIGRACAO'!GB$8))</f>
        <v>0</v>
      </c>
      <c r="GN16" s="139">
        <f>(COUNTIFS('Estruturante Móvel'!$M:$M,$B16,'Estruturante Móvel'!$AM:$AM,GN$4))-(COUNTIFS('Estruturante Móvel'!$M:$M,$B16,'Estruturante Móvel'!$AM:$AM,GN$4,'Estruturante Móvel'!$AQ:$AQ,"REPARO FO"))</f>
        <v>0</v>
      </c>
      <c r="GO16" s="140">
        <f>(COUNTIFS('Estruturante Móvel'!$M:$M,$B14,'Estruturante Móvel'!$C:$C,"&lt;&gt;PREVISTO",'Estruturante Móvel'!$G:$G,GN$4,'Estruturante Móvel'!$L:$L,'CRONOGRAMA_CONST+MIGRACAO'!GD$8))</f>
        <v>0</v>
      </c>
      <c r="GP16" s="139">
        <f>(COUNTIFS('Estruturante Móvel'!$M:$M,$B16,'Estruturante Móvel'!$AM:$AM,GP$4))-(COUNTIFS('Estruturante Móvel'!$M:$M,$B16,'Estruturante Móvel'!$AM:$AM,GP$4,'Estruturante Móvel'!$AQ:$AQ,"REPARO FO"))</f>
        <v>0</v>
      </c>
      <c r="GQ16" s="140">
        <f>(COUNTIFS('Estruturante Móvel'!$M:$M,$B14,'Estruturante Móvel'!$C:$C,"&lt;&gt;PREVISTO",'Estruturante Móvel'!$G:$G,GP$4,'Estruturante Móvel'!$L:$L,'CRONOGRAMA_CONST+MIGRACAO'!GF$8))</f>
        <v>0</v>
      </c>
      <c r="GR16" s="139">
        <f>(COUNTIFS('Estruturante Móvel'!$M:$M,$B16,'Estruturante Móvel'!$AM:$AM,GR$4))-(COUNTIFS('Estruturante Móvel'!$M:$M,$B16,'Estruturante Móvel'!$AM:$AM,GR$4,'Estruturante Móvel'!$AQ:$AQ,"REPARO FO"))</f>
        <v>0</v>
      </c>
      <c r="GS16" s="140">
        <f>(COUNTIFS('Estruturante Móvel'!$M:$M,$B14,'Estruturante Móvel'!$C:$C,"&lt;&gt;PREVISTO",'Estruturante Móvel'!$G:$G,GR$4,'Estruturante Móvel'!$L:$L,'CRONOGRAMA_CONST+MIGRACAO'!GH$8))</f>
        <v>0</v>
      </c>
      <c r="GT16" s="139">
        <f>(COUNTIFS('Estruturante Móvel'!$M:$M,$B16,'Estruturante Móvel'!$AM:$AM,GT$4))-(COUNTIFS('Estruturante Móvel'!$M:$M,$B16,'Estruturante Móvel'!$AM:$AM,GT$4,'Estruturante Móvel'!$AQ:$AQ,"REPARO FO"))</f>
        <v>0</v>
      </c>
      <c r="GU16" s="140">
        <f>(COUNTIFS('Estruturante Móvel'!$M:$M,$B14,'Estruturante Móvel'!$C:$C,"&lt;&gt;PREVISTO",'Estruturante Móvel'!$G:$G,GT$4,'Estruturante Móvel'!$L:$L,'CRONOGRAMA_CONST+MIGRACAO'!GJ$8))</f>
        <v>0</v>
      </c>
      <c r="GV16" s="139">
        <f>(COUNTIFS('Estruturante Móvel'!$M:$M,$B16,'Estruturante Móvel'!$AM:$AM,GV$4))-(COUNTIFS('Estruturante Móvel'!$M:$M,$B16,'Estruturante Móvel'!$AM:$AM,GV$4,'Estruturante Móvel'!$AQ:$AQ,"REPARO FO"))</f>
        <v>0</v>
      </c>
      <c r="GW16" s="140">
        <f>(COUNTIFS('Estruturante Móvel'!$M:$M,$B14,'Estruturante Móvel'!$C:$C,"&lt;&gt;PREVISTO",'Estruturante Móvel'!$G:$G,GV$4,'Estruturante Móvel'!$L:$L,'CRONOGRAMA_CONST+MIGRACAO'!GL$8))</f>
        <v>0</v>
      </c>
      <c r="GX16" s="139">
        <f>(COUNTIFS('Estruturante Móvel'!$M:$M,$B16,'Estruturante Móvel'!$AM:$AM,GX$4))-(COUNTIFS('Estruturante Móvel'!$M:$M,$B16,'Estruturante Móvel'!$AM:$AM,GX$4,'Estruturante Móvel'!$AQ:$AQ,"REPARO FO"))</f>
        <v>0</v>
      </c>
      <c r="GY16" s="140">
        <f>(COUNTIFS('Estruturante Móvel'!$M:$M,$B14,'Estruturante Móvel'!$C:$C,"&lt;&gt;PREVISTO",'Estruturante Móvel'!$G:$G,GX$4,'Estruturante Móvel'!$L:$L,'CRONOGRAMA_CONST+MIGRACAO'!GN$8))</f>
        <v>0</v>
      </c>
      <c r="GZ16" s="139">
        <f>(COUNTIFS('Estruturante Móvel'!$M:$M,$B16,'Estruturante Móvel'!$AM:$AM,GZ$4))-(COUNTIFS('Estruturante Móvel'!$M:$M,$B16,'Estruturante Móvel'!$AM:$AM,GZ$4,'Estruturante Móvel'!$AQ:$AQ,"REPARO FO"))</f>
        <v>0</v>
      </c>
      <c r="HA16" s="140">
        <f>(COUNTIFS('Estruturante Móvel'!$M:$M,$B14,'Estruturante Móvel'!$C:$C,"&lt;&gt;PREVISTO",'Estruturante Móvel'!$G:$G,GZ$4,'Estruturante Móvel'!$L:$L,'CRONOGRAMA_CONST+MIGRACAO'!GP$8))</f>
        <v>0</v>
      </c>
      <c r="HB16" s="139">
        <f>(COUNTIFS('Estruturante Móvel'!$M:$M,$B16,'Estruturante Móvel'!$AM:$AM,HB$4))-(COUNTIFS('Estruturante Móvel'!$M:$M,$B16,'Estruturante Móvel'!$AM:$AM,HB$4,'Estruturante Móvel'!$AQ:$AQ,"REPARO FO"))</f>
        <v>0</v>
      </c>
      <c r="HC16" s="140">
        <f>(COUNTIFS('Estruturante Móvel'!$M:$M,$B14,'Estruturante Móvel'!$C:$C,"&lt;&gt;PREVISTO",'Estruturante Móvel'!$G:$G,HB$4,'Estruturante Móvel'!$L:$L,'CRONOGRAMA_CONST+MIGRACAO'!GR$8))</f>
        <v>0</v>
      </c>
      <c r="HD16" s="139">
        <f>(COUNTIFS('Estruturante Móvel'!$M:$M,$B16,'Estruturante Móvel'!$AM:$AM,HD$4))-(COUNTIFS('Estruturante Móvel'!$M:$M,$B16,'Estruturante Móvel'!$AM:$AM,HD$4,'Estruturante Móvel'!$AQ:$AQ,"REPARO FO"))</f>
        <v>0</v>
      </c>
      <c r="HE16" s="140">
        <f>(COUNTIFS('Estruturante Móvel'!$M:$M,$B14,'Estruturante Móvel'!$C:$C,"&lt;&gt;PREVISTO",'Estruturante Móvel'!$G:$G,HD$4,'Estruturante Móvel'!$L:$L,'CRONOGRAMA_CONST+MIGRACAO'!GT$8))</f>
        <v>0</v>
      </c>
      <c r="HF16" s="139">
        <f>(COUNTIFS('Estruturante Móvel'!$M:$M,$B16,'Estruturante Móvel'!$AM:$AM,HF$4))-(COUNTIFS('Estruturante Móvel'!$M:$M,$B16,'Estruturante Móvel'!$AM:$AM,HF$4,'Estruturante Móvel'!$AQ:$AQ,"REPARO FO"))</f>
        <v>0</v>
      </c>
      <c r="HG16" s="140">
        <f>(COUNTIFS('Estruturante Móvel'!$M:$M,$B14,'Estruturante Móvel'!$C:$C,"&lt;&gt;PREVISTO",'Estruturante Móvel'!$G:$G,HF$4,'Estruturante Móvel'!$L:$L,'CRONOGRAMA_CONST+MIGRACAO'!GV$8))</f>
        <v>0</v>
      </c>
      <c r="HH16" s="139">
        <f>(COUNTIFS('Estruturante Móvel'!$M:$M,$B16,'Estruturante Móvel'!$AM:$AM,HH$4))-(COUNTIFS('Estruturante Móvel'!$M:$M,$B16,'Estruturante Móvel'!$AM:$AM,HH$4,'Estruturante Móvel'!$AQ:$AQ,"REPARO FO"))</f>
        <v>0</v>
      </c>
      <c r="HI16" s="140">
        <f>(COUNTIFS('Estruturante Móvel'!$M:$M,$B14,'Estruturante Móvel'!$C:$C,"&lt;&gt;PREVISTO",'Estruturante Móvel'!$G:$G,HH$4,'Estruturante Móvel'!$L:$L,'CRONOGRAMA_CONST+MIGRACAO'!GX$8))</f>
        <v>0</v>
      </c>
      <c r="HJ16" s="139">
        <f>(COUNTIFS('Estruturante Móvel'!$M:$M,$B16,'Estruturante Móvel'!$AM:$AM,HJ$4))-(COUNTIFS('Estruturante Móvel'!$M:$M,$B16,'Estruturante Móvel'!$AM:$AM,HJ$4,'Estruturante Móvel'!$AQ:$AQ,"REPARO FO"))</f>
        <v>0</v>
      </c>
      <c r="HK16" s="140">
        <f>(COUNTIFS('Estruturante Móvel'!$M:$M,$B14,'Estruturante Móvel'!$C:$C,"&lt;&gt;PREVISTO",'Estruturante Móvel'!$G:$G,HJ$4,'Estruturante Móvel'!$L:$L,'CRONOGRAMA_CONST+MIGRACAO'!GZ$8))</f>
        <v>0</v>
      </c>
      <c r="HL16" s="139">
        <f>(COUNTIFS('Estruturante Móvel'!$M:$M,$B16,'Estruturante Móvel'!$AM:$AM,HL$4))-(COUNTIFS('Estruturante Móvel'!$M:$M,$B16,'Estruturante Móvel'!$AM:$AM,HL$4,'Estruturante Móvel'!$AQ:$AQ,"REPARO FO"))</f>
        <v>0</v>
      </c>
      <c r="HM16" s="140">
        <f>(COUNTIFS('Estruturante Móvel'!$M:$M,$B14,'Estruturante Móvel'!$C:$C,"&lt;&gt;PREVISTO",'Estruturante Móvel'!$G:$G,HL$4,'Estruturante Móvel'!$L:$L,'CRONOGRAMA_CONST+MIGRACAO'!HB$8))</f>
        <v>0</v>
      </c>
      <c r="HN16" s="139">
        <f>(COUNTIFS('Estruturante Móvel'!$M:$M,$B16,'Estruturante Móvel'!$AM:$AM,HN$4))-(COUNTIFS('Estruturante Móvel'!$M:$M,$B16,'Estruturante Móvel'!$AM:$AM,HN$4,'Estruturante Móvel'!$AQ:$AQ,"REPARO FO"))</f>
        <v>0</v>
      </c>
      <c r="HO16" s="140">
        <f>(COUNTIFS('Estruturante Móvel'!$M:$M,$B14,'Estruturante Móvel'!$C:$C,"&lt;&gt;PREVISTO",'Estruturante Móvel'!$G:$G,HN$4,'Estruturante Móvel'!$L:$L,'CRONOGRAMA_CONST+MIGRACAO'!HD$8))</f>
        <v>0</v>
      </c>
      <c r="HP16" s="139">
        <f>(COUNTIFS('Estruturante Móvel'!$M:$M,$B16,'Estruturante Móvel'!$AM:$AM,HP$4))-(COUNTIFS('Estruturante Móvel'!$M:$M,$B16,'Estruturante Móvel'!$AM:$AM,HP$4,'Estruturante Móvel'!$AQ:$AQ,"REPARO FO"))</f>
        <v>0</v>
      </c>
      <c r="HQ16" s="140">
        <f>(COUNTIFS('Estruturante Móvel'!$M:$M,$B14,'Estruturante Móvel'!$C:$C,"&lt;&gt;PREVISTO",'Estruturante Móvel'!$G:$G,HP$4,'Estruturante Móvel'!$L:$L,'CRONOGRAMA_CONST+MIGRACAO'!HF$8))</f>
        <v>0</v>
      </c>
      <c r="HR16" s="139">
        <f>(COUNTIFS('Estruturante Móvel'!$M:$M,$B16,'Estruturante Móvel'!$AM:$AM,HR$4))-(COUNTIFS('Estruturante Móvel'!$M:$M,$B16,'Estruturante Móvel'!$AM:$AM,HR$4,'Estruturante Móvel'!$AQ:$AQ,"REPARO FO"))</f>
        <v>0</v>
      </c>
      <c r="HS16" s="140">
        <f>(COUNTIFS('Estruturante Móvel'!$M:$M,$B14,'Estruturante Móvel'!$C:$C,"&lt;&gt;PREVISTO",'Estruturante Móvel'!$G:$G,HR$4,'Estruturante Móvel'!$L:$L,'CRONOGRAMA_CONST+MIGRACAO'!HH$8))</f>
        <v>0</v>
      </c>
      <c r="HT16" s="139">
        <f>(COUNTIFS('Estruturante Móvel'!$M:$M,$B16,'Estruturante Móvel'!$AM:$AM,HT$4))-(COUNTIFS('Estruturante Móvel'!$M:$M,$B16,'Estruturante Móvel'!$AM:$AM,HT$4,'Estruturante Móvel'!$AQ:$AQ,"REPARO FO"))</f>
        <v>0</v>
      </c>
      <c r="HU16" s="140">
        <f>(COUNTIFS('Estruturante Móvel'!$M:$M,$B14,'Estruturante Móvel'!$C:$C,"&lt;&gt;PREVISTO",'Estruturante Móvel'!$G:$G,HT$4,'Estruturante Móvel'!$L:$L,'CRONOGRAMA_CONST+MIGRACAO'!HJ$8))</f>
        <v>0</v>
      </c>
      <c r="HV16" s="139">
        <f>(COUNTIFS('Estruturante Móvel'!$M:$M,$B16,'Estruturante Móvel'!$AM:$AM,HV$4))-(COUNTIFS('Estruturante Móvel'!$M:$M,$B16,'Estruturante Móvel'!$AM:$AM,HV$4,'Estruturante Móvel'!$AQ:$AQ,"REPARO FO"))</f>
        <v>0</v>
      </c>
      <c r="HW16" s="140">
        <f>(COUNTIFS('Estruturante Móvel'!$M:$M,$B14,'Estruturante Móvel'!$C:$C,"&lt;&gt;PREVISTO",'Estruturante Móvel'!$G:$G,HV$4,'Estruturante Móvel'!$L:$L,'CRONOGRAMA_CONST+MIGRACAO'!HL$8))</f>
        <v>0</v>
      </c>
      <c r="HX16" s="139">
        <f>(COUNTIFS('Estruturante Móvel'!$M:$M,$B16,'Estruturante Móvel'!$AM:$AM,HX$4))-(COUNTIFS('Estruturante Móvel'!$M:$M,$B16,'Estruturante Móvel'!$AM:$AM,HX$4,'Estruturante Móvel'!$AQ:$AQ,"REPARO FO"))</f>
        <v>0</v>
      </c>
      <c r="HY16" s="140">
        <f>(COUNTIFS('Estruturante Móvel'!$M:$M,$B14,'Estruturante Móvel'!$C:$C,"&lt;&gt;PREVISTO",'Estruturante Móvel'!$G:$G,HX$4,'Estruturante Móvel'!$L:$L,'CRONOGRAMA_CONST+MIGRACAO'!HN$8))</f>
        <v>0</v>
      </c>
      <c r="HZ16" s="139">
        <f>(COUNTIFS('Estruturante Móvel'!$M:$M,$B16,'Estruturante Móvel'!$AM:$AM,HZ$4))-(COUNTIFS('Estruturante Móvel'!$M:$M,$B16,'Estruturante Móvel'!$AM:$AM,HZ$4,'Estruturante Móvel'!$AQ:$AQ,"REPARO FO"))</f>
        <v>0</v>
      </c>
      <c r="IA16" s="140">
        <f>(COUNTIFS('Estruturante Móvel'!$M:$M,$B14,'Estruturante Móvel'!$C:$C,"&lt;&gt;PREVISTO",'Estruturante Móvel'!$G:$G,HZ$4,'Estruturante Móvel'!$L:$L,'CRONOGRAMA_CONST+MIGRACAO'!HP$8))</f>
        <v>0</v>
      </c>
      <c r="IB16" s="139">
        <f>(COUNTIFS('Estruturante Móvel'!$M:$M,$B16,'Estruturante Móvel'!$AM:$AM,IB$4))-(COUNTIFS('Estruturante Móvel'!$M:$M,$B16,'Estruturante Móvel'!$AM:$AM,IB$4,'Estruturante Móvel'!$AQ:$AQ,"REPARO FO"))</f>
        <v>0</v>
      </c>
      <c r="IC16" s="140">
        <f>(COUNTIFS('Estruturante Móvel'!$M:$M,$B14,'Estruturante Móvel'!$C:$C,"&lt;&gt;PREVISTO",'Estruturante Móvel'!$G:$G,IB$4,'Estruturante Móvel'!$L:$L,'CRONOGRAMA_CONST+MIGRACAO'!HR$8))</f>
        <v>0</v>
      </c>
      <c r="ID16" s="139">
        <f>(COUNTIFS('Estruturante Móvel'!$M:$M,$B16,'Estruturante Móvel'!$AM:$AM,ID$4))-(COUNTIFS('Estruturante Móvel'!$M:$M,$B16,'Estruturante Móvel'!$AM:$AM,ID$4,'Estruturante Móvel'!$AQ:$AQ,"REPARO FO"))</f>
        <v>0</v>
      </c>
      <c r="IE16" s="140">
        <f>(COUNTIFS('Estruturante Móvel'!$M:$M,$B14,'Estruturante Móvel'!$C:$C,"&lt;&gt;PREVISTO",'Estruturante Móvel'!$G:$G,ID$4,'Estruturante Móvel'!$L:$L,'CRONOGRAMA_CONST+MIGRACAO'!HT$8))</f>
        <v>0</v>
      </c>
      <c r="IF16" s="139">
        <f>(COUNTIFS('Estruturante Móvel'!$M:$M,$B16,'Estruturante Móvel'!$AM:$AM,IF$4))-(COUNTIFS('Estruturante Móvel'!$M:$M,$B16,'Estruturante Móvel'!$AM:$AM,IF$4,'Estruturante Móvel'!$AQ:$AQ,"REPARO FO"))</f>
        <v>0</v>
      </c>
      <c r="IG16" s="140">
        <f>(COUNTIFS('Estruturante Móvel'!$M:$M,$B14,'Estruturante Móvel'!$C:$C,"&lt;&gt;PREVISTO",'Estruturante Móvel'!$G:$G,IF$4,'Estruturante Móvel'!$L:$L,'CRONOGRAMA_CONST+MIGRACAO'!HV$8))</f>
        <v>0</v>
      </c>
      <c r="IH16" s="139">
        <f>(COUNTIFS('Estruturante Móvel'!$M:$M,$B16,'Estruturante Móvel'!$AM:$AM,IH$4))-(COUNTIFS('Estruturante Móvel'!$M:$M,$B16,'Estruturante Móvel'!$AM:$AM,IH$4,'Estruturante Móvel'!$AQ:$AQ,"REPARO FO"))</f>
        <v>0</v>
      </c>
      <c r="II16" s="140">
        <f>(COUNTIFS('Estruturante Móvel'!$M:$M,$B14,'Estruturante Móvel'!$C:$C,"&lt;&gt;PREVISTO",'Estruturante Móvel'!$G:$G,IH$4,'Estruturante Móvel'!$L:$L,'CRONOGRAMA_CONST+MIGRACAO'!HX$8))</f>
        <v>0</v>
      </c>
      <c r="IJ16" s="139">
        <f>(COUNTIFS('Estruturante Móvel'!$M:$M,$B16,'Estruturante Móvel'!$AM:$AM,IJ$4))-(COUNTIFS('Estruturante Móvel'!$M:$M,$B16,'Estruturante Móvel'!$AM:$AM,IJ$4,'Estruturante Móvel'!$AQ:$AQ,"REPARO FO"))</f>
        <v>0</v>
      </c>
      <c r="IK16" s="140">
        <f>(COUNTIFS('Estruturante Móvel'!$M:$M,$B14,'Estruturante Móvel'!$C:$C,"&lt;&gt;PREVISTO",'Estruturante Móvel'!$G:$G,IJ$4,'Estruturante Móvel'!$L:$L,'CRONOGRAMA_CONST+MIGRACAO'!HZ$8))</f>
        <v>0</v>
      </c>
      <c r="IL16" s="139">
        <f>(COUNTIFS('Estruturante Móvel'!$M:$M,$B16,'Estruturante Móvel'!$AM:$AM,IL$4))-(COUNTIFS('Estruturante Móvel'!$M:$M,$B16,'Estruturante Móvel'!$AM:$AM,IL$4,'Estruturante Móvel'!$AQ:$AQ,"REPARO FO"))</f>
        <v>0</v>
      </c>
      <c r="IM16" s="140">
        <f>(COUNTIFS('Estruturante Móvel'!$M:$M,$B14,'Estruturante Móvel'!$C:$C,"&lt;&gt;PREVISTO",'Estruturante Móvel'!$G:$G,IL$4,'Estruturante Móvel'!$L:$L,'CRONOGRAMA_CONST+MIGRACAO'!IB$8))</f>
        <v>0</v>
      </c>
      <c r="IN16" s="139">
        <f>(COUNTIFS('Estruturante Móvel'!$M:$M,$B16,'Estruturante Móvel'!$AM:$AM,IN$4))-(COUNTIFS('Estruturante Móvel'!$M:$M,$B16,'Estruturante Móvel'!$AM:$AM,IN$4,'Estruturante Móvel'!$AQ:$AQ,"REPARO FO"))</f>
        <v>0</v>
      </c>
      <c r="IO16" s="140">
        <f>(COUNTIFS('Estruturante Móvel'!$M:$M,$B14,'Estruturante Móvel'!$C:$C,"&lt;&gt;PREVISTO",'Estruturante Móvel'!$G:$G,IN$4,'Estruturante Móvel'!$L:$L,'CRONOGRAMA_CONST+MIGRACAO'!ID$8))</f>
        <v>0</v>
      </c>
      <c r="IP16" s="139">
        <f>(COUNTIFS('Estruturante Móvel'!$M:$M,$B16,'Estruturante Móvel'!$AM:$AM,IP$4))-(COUNTIFS('Estruturante Móvel'!$M:$M,$B16,'Estruturante Móvel'!$AM:$AM,IP$4,'Estruturante Móvel'!$AQ:$AQ,"REPARO FO"))</f>
        <v>0</v>
      </c>
      <c r="IQ16" s="140">
        <f>(COUNTIFS('Estruturante Móvel'!$M:$M,$B14,'Estruturante Móvel'!$C:$C,"&lt;&gt;PREVISTO",'Estruturante Móvel'!$G:$G,IP$4,'Estruturante Móvel'!$L:$L,'CRONOGRAMA_CONST+MIGRACAO'!IF$8))</f>
        <v>0</v>
      </c>
      <c r="IR16" s="139">
        <f>(COUNTIFS('Estruturante Móvel'!$M:$M,$B16,'Estruturante Móvel'!$AM:$AM,IR$4))-(COUNTIFS('Estruturante Móvel'!$M:$M,$B16,'Estruturante Móvel'!$AM:$AM,IR$4,'Estruturante Móvel'!$AQ:$AQ,"REPARO FO"))</f>
        <v>0</v>
      </c>
      <c r="IS16" s="140">
        <f>(COUNTIFS('Estruturante Móvel'!$M:$M,$B14,'Estruturante Móvel'!$C:$C,"&lt;&gt;PREVISTO",'Estruturante Móvel'!$G:$G,IR$4,'Estruturante Móvel'!$L:$L,'CRONOGRAMA_CONST+MIGRACAO'!IH$8))</f>
        <v>0</v>
      </c>
      <c r="IT16" s="139">
        <f>(COUNTIFS('Estruturante Móvel'!$M:$M,$B16,'Estruturante Móvel'!$AM:$AM,IT$4))-(COUNTIFS('Estruturante Móvel'!$M:$M,$B16,'Estruturante Móvel'!$AM:$AM,IT$4,'Estruturante Móvel'!$AQ:$AQ,"REPARO FO"))</f>
        <v>0</v>
      </c>
      <c r="IU16" s="140">
        <f>(COUNTIFS('Estruturante Móvel'!$M:$M,$B14,'Estruturante Móvel'!$C:$C,"&lt;&gt;PREVISTO",'Estruturante Móvel'!$G:$G,IT$4,'Estruturante Móvel'!$L:$L,'CRONOGRAMA_CONST+MIGRACAO'!IJ$8))</f>
        <v>0</v>
      </c>
      <c r="IV16" s="139">
        <f>(COUNTIFS('Estruturante Móvel'!$M:$M,$B16,'Estruturante Móvel'!$AM:$AM,IV$4))-(COUNTIFS('Estruturante Móvel'!$M:$M,$B16,'Estruturante Móvel'!$AM:$AM,IV$4,'Estruturante Móvel'!$AQ:$AQ,"REPARO FO"))</f>
        <v>0</v>
      </c>
      <c r="IW16" s="140">
        <f>(COUNTIFS('Estruturante Móvel'!$M:$M,$B14,'Estruturante Móvel'!$C:$C,"&lt;&gt;PREVISTO",'Estruturante Móvel'!$G:$G,IV$4,'Estruturante Móvel'!$L:$L,'CRONOGRAMA_CONST+MIGRACAO'!IL$8))</f>
        <v>0</v>
      </c>
      <c r="IX16" s="139">
        <f>(COUNTIFS('Estruturante Móvel'!$M:$M,$B16,'Estruturante Móvel'!$AM:$AM,IX$4))-(COUNTIFS('Estruturante Móvel'!$M:$M,$B16,'Estruturante Móvel'!$AM:$AM,IX$4,'Estruturante Móvel'!$AQ:$AQ,"REPARO FO"))</f>
        <v>0</v>
      </c>
      <c r="IY16" s="140">
        <f>(COUNTIFS('Estruturante Móvel'!$M:$M,$B14,'Estruturante Móvel'!$C:$C,"&lt;&gt;PREVISTO",'Estruturante Móvel'!$G:$G,IX$4,'Estruturante Móvel'!$L:$L,'CRONOGRAMA_CONST+MIGRACAO'!IN$8))</f>
        <v>0</v>
      </c>
      <c r="IZ16" s="139">
        <f>(COUNTIFS('Estruturante Móvel'!$M:$M,$B16,'Estruturante Móvel'!$AM:$AM,IZ$4))-(COUNTIFS('Estruturante Móvel'!$M:$M,$B16,'Estruturante Móvel'!$AM:$AM,IZ$4,'Estruturante Móvel'!$AQ:$AQ,"REPARO FO"))</f>
        <v>0</v>
      </c>
      <c r="JA16" s="140">
        <f>(COUNTIFS('Estruturante Móvel'!$M:$M,$B14,'Estruturante Móvel'!$C:$C,"&lt;&gt;PREVISTO",'Estruturante Móvel'!$G:$G,IZ$4,'Estruturante Móvel'!$L:$L,'CRONOGRAMA_CONST+MIGRACAO'!IP$8))</f>
        <v>0</v>
      </c>
      <c r="JB16" s="139">
        <f>(COUNTIFS('Estruturante Móvel'!$M:$M,$B16,'Estruturante Móvel'!$AM:$AM,JB$4))-(COUNTIFS('Estruturante Móvel'!$M:$M,$B16,'Estruturante Móvel'!$AM:$AM,JB$4,'Estruturante Móvel'!$AQ:$AQ,"REPARO FO"))</f>
        <v>0</v>
      </c>
      <c r="JC16" s="140">
        <f>(COUNTIFS('Estruturante Móvel'!$M:$M,$B14,'Estruturante Móvel'!$C:$C,"&lt;&gt;PREVISTO",'Estruturante Móvel'!$G:$G,JB$4,'Estruturante Móvel'!$L:$L,'CRONOGRAMA_CONST+MIGRACAO'!IR$8))</f>
        <v>0</v>
      </c>
      <c r="JD16" s="139">
        <f>(COUNTIFS('Estruturante Móvel'!$M:$M,$B16,'Estruturante Móvel'!$AM:$AM,JD$4))-(COUNTIFS('Estruturante Móvel'!$M:$M,$B16,'Estruturante Móvel'!$AM:$AM,JD$4,'Estruturante Móvel'!$AQ:$AQ,"REPARO FO"))</f>
        <v>0</v>
      </c>
      <c r="JE16" s="140">
        <f>(COUNTIFS('Estruturante Móvel'!$M:$M,$B14,'Estruturante Móvel'!$C:$C,"&lt;&gt;PREVISTO",'Estruturante Móvel'!$G:$G,JD$4,'Estruturante Móvel'!$L:$L,'CRONOGRAMA_CONST+MIGRACAO'!IT$8))</f>
        <v>0</v>
      </c>
      <c r="JF16" s="139">
        <f>(COUNTIFS('Estruturante Móvel'!$M:$M,$B16,'Estruturante Móvel'!$AM:$AM,JF$4))-(COUNTIFS('Estruturante Móvel'!$M:$M,$B16,'Estruturante Móvel'!$AM:$AM,JF$4,'Estruturante Móvel'!$AQ:$AQ,"REPARO FO"))</f>
        <v>0</v>
      </c>
      <c r="JG16" s="140">
        <f>(COUNTIFS('Estruturante Móvel'!$M:$M,$B14,'Estruturante Móvel'!$C:$C,"&lt;&gt;PREVISTO",'Estruturante Móvel'!$G:$G,JF$4,'Estruturante Móvel'!$L:$L,'CRONOGRAMA_CONST+MIGRACAO'!IV$8))</f>
        <v>0</v>
      </c>
      <c r="JH16" s="139">
        <f>(COUNTIFS('Estruturante Móvel'!$M:$M,$B16,'Estruturante Móvel'!$AM:$AM,JH$4))-(COUNTIFS('Estruturante Móvel'!$M:$M,$B16,'Estruturante Móvel'!$AM:$AM,JH$4,'Estruturante Móvel'!$AQ:$AQ,"REPARO FO"))</f>
        <v>0</v>
      </c>
      <c r="JI16" s="140">
        <f>(COUNTIFS('Estruturante Móvel'!$M:$M,$B14,'Estruturante Móvel'!$C:$C,"&lt;&gt;PREVISTO",'Estruturante Móvel'!$G:$G,JH$4,'Estruturante Móvel'!$L:$L,'CRONOGRAMA_CONST+MIGRACAO'!IX$8))</f>
        <v>0</v>
      </c>
      <c r="JJ16" s="139">
        <f>(COUNTIFS('Estruturante Móvel'!$M:$M,$B16,'Estruturante Móvel'!$AM:$AM,JJ$4))-(COUNTIFS('Estruturante Móvel'!$M:$M,$B16,'Estruturante Móvel'!$AM:$AM,JJ$4,'Estruturante Móvel'!$AQ:$AQ,"REPARO FO"))</f>
        <v>0</v>
      </c>
      <c r="JK16" s="140">
        <f>(COUNTIFS('Estruturante Móvel'!$M:$M,$B14,'Estruturante Móvel'!$C:$C,"&lt;&gt;PREVISTO",'Estruturante Móvel'!$G:$G,JJ$4,'Estruturante Móvel'!$L:$L,'CRONOGRAMA_CONST+MIGRACAO'!IZ$8))</f>
        <v>0</v>
      </c>
      <c r="JL16" s="139">
        <f>(COUNTIFS('Estruturante Móvel'!$M:$M,$B16,'Estruturante Móvel'!$AM:$AM,JL$4))-(COUNTIFS('Estruturante Móvel'!$M:$M,$B16,'Estruturante Móvel'!$AM:$AM,JL$4,'Estruturante Móvel'!$AQ:$AQ,"REPARO FO"))</f>
        <v>0</v>
      </c>
      <c r="JM16" s="140">
        <f>(COUNTIFS('Estruturante Móvel'!$M:$M,$B14,'Estruturante Móvel'!$C:$C,"&lt;&gt;PREVISTO",'Estruturante Móvel'!$G:$G,JL$4,'Estruturante Móvel'!$L:$L,'CRONOGRAMA_CONST+MIGRACAO'!JB$8))</f>
        <v>0</v>
      </c>
      <c r="JN16" s="139">
        <f>(COUNTIFS('Estruturante Móvel'!$M:$M,$B16,'Estruturante Móvel'!$AM:$AM,JN$4))-(COUNTIFS('Estruturante Móvel'!$M:$M,$B16,'Estruturante Móvel'!$AM:$AM,JN$4,'Estruturante Móvel'!$AQ:$AQ,"REPARO FO"))</f>
        <v>0</v>
      </c>
      <c r="JO16" s="140">
        <f>(COUNTIFS('Estruturante Móvel'!$M:$M,$B14,'Estruturante Móvel'!$C:$C,"&lt;&gt;PREVISTO",'Estruturante Móvel'!$G:$G,JN$4,'Estruturante Móvel'!$L:$L,'CRONOGRAMA_CONST+MIGRACAO'!JD$8))</f>
        <v>0</v>
      </c>
      <c r="JP16" s="139">
        <f>(COUNTIFS('Estruturante Móvel'!$M:$M,$B16,'Estruturante Móvel'!$AM:$AM,JP$4))-(COUNTIFS('Estruturante Móvel'!$M:$M,$B16,'Estruturante Móvel'!$AM:$AM,JP$4,'Estruturante Móvel'!$AQ:$AQ,"REPARO FO"))</f>
        <v>0</v>
      </c>
      <c r="JQ16" s="140">
        <f>(COUNTIFS('Estruturante Móvel'!$M:$M,$B14,'Estruturante Móvel'!$C:$C,"&lt;&gt;PREVISTO",'Estruturante Móvel'!$G:$G,JP$4,'Estruturante Móvel'!$L:$L,'CRONOGRAMA_CONST+MIGRACAO'!JF$8))</f>
        <v>0</v>
      </c>
      <c r="JR16" s="139">
        <f>(COUNTIFS('Estruturante Móvel'!$M:$M,$B16,'Estruturante Móvel'!$AM:$AM,JR$4))-(COUNTIFS('Estruturante Móvel'!$M:$M,$B16,'Estruturante Móvel'!$AM:$AM,JR$4,'Estruturante Móvel'!$AQ:$AQ,"REPARO FO"))</f>
        <v>0</v>
      </c>
      <c r="JS16" s="140">
        <f>(COUNTIFS('Estruturante Móvel'!$M:$M,$B14,'Estruturante Móvel'!$C:$C,"&lt;&gt;PREVISTO",'Estruturante Móvel'!$G:$G,JR$4,'Estruturante Móvel'!$L:$L,'CRONOGRAMA_CONST+MIGRACAO'!JH$8))</f>
        <v>0</v>
      </c>
      <c r="JT16" s="139">
        <f>(COUNTIFS('Estruturante Móvel'!$M:$M,$B16,'Estruturante Móvel'!$AM:$AM,JT$4))-(COUNTIFS('Estruturante Móvel'!$M:$M,$B16,'Estruturante Móvel'!$AM:$AM,JT$4,'Estruturante Móvel'!$AQ:$AQ,"REPARO FO"))</f>
        <v>0</v>
      </c>
      <c r="JU16" s="140">
        <f>(COUNTIFS('Estruturante Móvel'!$M:$M,$B14,'Estruturante Móvel'!$C:$C,"&lt;&gt;PREVISTO",'Estruturante Móvel'!$G:$G,JT$4,'Estruturante Móvel'!$L:$L,'CRONOGRAMA_CONST+MIGRACAO'!JJ$8))</f>
        <v>0</v>
      </c>
      <c r="JV16" s="139">
        <f>(COUNTIFS('Estruturante Móvel'!$M:$M,$B16,'Estruturante Móvel'!$AM:$AM,JV$4))-(COUNTIFS('Estruturante Móvel'!$M:$M,$B16,'Estruturante Móvel'!$AM:$AM,JV$4,'Estruturante Móvel'!$AQ:$AQ,"REPARO FO"))</f>
        <v>0</v>
      </c>
      <c r="JW16" s="140">
        <f>(COUNTIFS('Estruturante Móvel'!$M:$M,$B14,'Estruturante Móvel'!$C:$C,"&lt;&gt;PREVISTO",'Estruturante Móvel'!$G:$G,JV$4,'Estruturante Móvel'!$L:$L,'CRONOGRAMA_CONST+MIGRACAO'!JL$8))</f>
        <v>0</v>
      </c>
      <c r="JX16" s="139">
        <f>(COUNTIFS('Estruturante Móvel'!$M:$M,$B16,'Estruturante Móvel'!$AM:$AM,JX$4))-(COUNTIFS('Estruturante Móvel'!$M:$M,$B16,'Estruturante Móvel'!$AM:$AM,JX$4,'Estruturante Móvel'!$AQ:$AQ,"REPARO FO"))</f>
        <v>0</v>
      </c>
      <c r="JY16" s="140">
        <f>(COUNTIFS('Estruturante Móvel'!$M:$M,$B14,'Estruturante Móvel'!$C:$C,"&lt;&gt;PREVISTO",'Estruturante Móvel'!$G:$G,JX$4,'Estruturante Móvel'!$L:$L,'CRONOGRAMA_CONST+MIGRACAO'!JN$8))</f>
        <v>0</v>
      </c>
      <c r="JZ16" s="139">
        <f>(COUNTIFS('Estruturante Móvel'!$M:$M,$B16,'Estruturante Móvel'!$AM:$AM,JZ$4))-(COUNTIFS('Estruturante Móvel'!$M:$M,$B16,'Estruturante Móvel'!$AM:$AM,JZ$4,'Estruturante Móvel'!$AQ:$AQ,"REPARO FO"))</f>
        <v>0</v>
      </c>
      <c r="KA16" s="140">
        <f>(COUNTIFS('Estruturante Móvel'!$M:$M,$B14,'Estruturante Móvel'!$C:$C,"&lt;&gt;PREVISTO",'Estruturante Móvel'!$G:$G,JZ$4,'Estruturante Móvel'!$L:$L,'CRONOGRAMA_CONST+MIGRACAO'!JP$8))</f>
        <v>0</v>
      </c>
      <c r="KB16" s="139">
        <f>(COUNTIFS('Estruturante Móvel'!$M:$M,$B16,'Estruturante Móvel'!$AM:$AM,KB$4))-(COUNTIFS('Estruturante Móvel'!$M:$M,$B16,'Estruturante Móvel'!$AM:$AM,KB$4,'Estruturante Móvel'!$AQ:$AQ,"REPARO FO"))</f>
        <v>0</v>
      </c>
      <c r="KC16" s="140">
        <f>(COUNTIFS('Estruturante Móvel'!$M:$M,$B14,'Estruturante Móvel'!$C:$C,"&lt;&gt;PREVISTO",'Estruturante Móvel'!$G:$G,KB$4,'Estruturante Móvel'!$L:$L,'CRONOGRAMA_CONST+MIGRACAO'!JR$8))</f>
        <v>0</v>
      </c>
      <c r="KD16" s="139">
        <f>(COUNTIFS('Estruturante Móvel'!$M:$M,$B16,'Estruturante Móvel'!$AM:$AM,KD$4))-(COUNTIFS('Estruturante Móvel'!$M:$M,$B16,'Estruturante Móvel'!$AM:$AM,KD$4,'Estruturante Móvel'!$AQ:$AQ,"REPARO FO"))</f>
        <v>0</v>
      </c>
      <c r="KE16" s="140">
        <f>(COUNTIFS('Estruturante Móvel'!$M:$M,$B14,'Estruturante Móvel'!$C:$C,"&lt;&gt;PREVISTO",'Estruturante Móvel'!$G:$G,KD$4,'Estruturante Móvel'!$L:$L,'CRONOGRAMA_CONST+MIGRACAO'!JT$8))</f>
        <v>0</v>
      </c>
      <c r="KF16" s="139">
        <f>(COUNTIFS('Estruturante Móvel'!$M:$M,$B16,'Estruturante Móvel'!$AM:$AM,KF$4))-(COUNTIFS('Estruturante Móvel'!$M:$M,$B16,'Estruturante Móvel'!$AM:$AM,KF$4,'Estruturante Móvel'!$AQ:$AQ,"REPARO FO"))</f>
        <v>0</v>
      </c>
      <c r="KG16" s="140">
        <f>(COUNTIFS('Estruturante Móvel'!$M:$M,$B14,'Estruturante Móvel'!$C:$C,"&lt;&gt;PREVISTO",'Estruturante Móvel'!$G:$G,KF$4,'Estruturante Móvel'!$L:$L,'CRONOGRAMA_CONST+MIGRACAO'!JV$8))</f>
        <v>0</v>
      </c>
      <c r="KH16" s="139">
        <f>(COUNTIFS('Estruturante Móvel'!$M:$M,$B16,'Estruturante Móvel'!$AM:$AM,KH$4))-(COUNTIFS('Estruturante Móvel'!$M:$M,$B16,'Estruturante Móvel'!$AM:$AM,KH$4,'Estruturante Móvel'!$AQ:$AQ,"REPARO FO"))</f>
        <v>0</v>
      </c>
      <c r="KI16" s="140">
        <f>(COUNTIFS('Estruturante Móvel'!$M:$M,$B14,'Estruturante Móvel'!$C:$C,"&lt;&gt;PREVISTO",'Estruturante Móvel'!$G:$G,KH$4,'Estruturante Móvel'!$L:$L,'CRONOGRAMA_CONST+MIGRACAO'!JX$8))</f>
        <v>0</v>
      </c>
      <c r="KJ16" s="139">
        <f>(COUNTIFS('Estruturante Móvel'!$M:$M,$B16,'Estruturante Móvel'!$AM:$AM,KJ$4))-(COUNTIFS('Estruturante Móvel'!$M:$M,$B16,'Estruturante Móvel'!$AM:$AM,KJ$4,'Estruturante Móvel'!$AQ:$AQ,"REPARO FO"))</f>
        <v>0</v>
      </c>
      <c r="KK16" s="140">
        <f>(COUNTIFS('Estruturante Móvel'!$M:$M,$B14,'Estruturante Móvel'!$C:$C,"&lt;&gt;PREVISTO",'Estruturante Móvel'!$G:$G,KJ$4,'Estruturante Móvel'!$L:$L,'CRONOGRAMA_CONST+MIGRACAO'!JZ$8))</f>
        <v>0</v>
      </c>
      <c r="KL16" s="139">
        <f>(COUNTIFS('Estruturante Móvel'!$M:$M,$B16,'Estruturante Móvel'!$AM:$AM,KL$4))-(COUNTIFS('Estruturante Móvel'!$M:$M,$B16,'Estruturante Móvel'!$AM:$AM,KL$4,'Estruturante Móvel'!$AQ:$AQ,"REPARO FO"))</f>
        <v>0</v>
      </c>
      <c r="KM16" s="140">
        <f>(COUNTIFS('Estruturante Móvel'!$M:$M,$B14,'Estruturante Móvel'!$C:$C,"&lt;&gt;PREVISTO",'Estruturante Móvel'!$G:$G,KL$4,'Estruturante Móvel'!$L:$L,'CRONOGRAMA_CONST+MIGRACAO'!KB$8))</f>
        <v>0</v>
      </c>
      <c r="KN16" s="139">
        <f>(COUNTIFS('Estruturante Móvel'!$M:$M,$B16,'Estruturante Móvel'!$AM:$AM,KN$4))-(COUNTIFS('Estruturante Móvel'!$M:$M,$B16,'Estruturante Móvel'!$AM:$AM,KN$4,'Estruturante Móvel'!$AQ:$AQ,"REPARO FO"))</f>
        <v>0</v>
      </c>
      <c r="KO16" s="140">
        <f>(COUNTIFS('Estruturante Móvel'!$M:$M,$B14,'Estruturante Móvel'!$C:$C,"&lt;&gt;PREVISTO",'Estruturante Móvel'!$G:$G,KN$4,'Estruturante Móvel'!$L:$L,'CRONOGRAMA_CONST+MIGRACAO'!KD$8))</f>
        <v>0</v>
      </c>
      <c r="KP16" s="139">
        <f>(COUNTIFS('Estruturante Móvel'!$M:$M,$B16,'Estruturante Móvel'!$AM:$AM,KP$4))-(COUNTIFS('Estruturante Móvel'!$M:$M,$B16,'Estruturante Móvel'!$AM:$AM,KP$4,'Estruturante Móvel'!$AQ:$AQ,"REPARO FO"))</f>
        <v>0</v>
      </c>
      <c r="KQ16" s="140">
        <f>(COUNTIFS('Estruturante Móvel'!$M:$M,$B14,'Estruturante Móvel'!$C:$C,"&lt;&gt;PREVISTO",'Estruturante Móvel'!$G:$G,KP$4,'Estruturante Móvel'!$L:$L,'CRONOGRAMA_CONST+MIGRACAO'!KF$8))</f>
        <v>0</v>
      </c>
      <c r="KR16" s="139">
        <f>(COUNTIFS('Estruturante Móvel'!$M:$M,$B16,'Estruturante Móvel'!$AM:$AM,KR$4))-(COUNTIFS('Estruturante Móvel'!$M:$M,$B16,'Estruturante Móvel'!$AM:$AM,KR$4,'Estruturante Móvel'!$AQ:$AQ,"REPARO FO"))</f>
        <v>0</v>
      </c>
      <c r="KS16" s="140">
        <f>(COUNTIFS('Estruturante Móvel'!$M:$M,$B14,'Estruturante Móvel'!$C:$C,"&lt;&gt;PREVISTO",'Estruturante Móvel'!$G:$G,KR$4,'Estruturante Móvel'!$L:$L,'CRONOGRAMA_CONST+MIGRACAO'!KH$8))</f>
        <v>0</v>
      </c>
      <c r="KT16" s="139">
        <f>(COUNTIFS('Estruturante Móvel'!$M:$M,$B16,'Estruturante Móvel'!$AM:$AM,KT$4))-(COUNTIFS('Estruturante Móvel'!$M:$M,$B16,'Estruturante Móvel'!$AM:$AM,KT$4,'Estruturante Móvel'!$AQ:$AQ,"REPARO FO"))</f>
        <v>0</v>
      </c>
      <c r="KU16" s="140">
        <f>(COUNTIFS('Estruturante Móvel'!$M:$M,$B14,'Estruturante Móvel'!$C:$C,"&lt;&gt;PREVISTO",'Estruturante Móvel'!$G:$G,KT$4,'Estruturante Móvel'!$L:$L,'CRONOGRAMA_CONST+MIGRACAO'!KJ$8))</f>
        <v>0</v>
      </c>
      <c r="KV16" s="139">
        <f>(COUNTIFS('Estruturante Móvel'!$M:$M,$B16,'Estruturante Móvel'!$AM:$AM,KV$4))-(COUNTIFS('Estruturante Móvel'!$M:$M,$B16,'Estruturante Móvel'!$AM:$AM,KV$4,'Estruturante Móvel'!$AQ:$AQ,"REPARO FO"))</f>
        <v>0</v>
      </c>
      <c r="KW16" s="140">
        <f>(COUNTIFS('Estruturante Móvel'!$M:$M,$B14,'Estruturante Móvel'!$C:$C,"&lt;&gt;PREVISTO",'Estruturante Móvel'!$G:$G,KV$4,'Estruturante Móvel'!$L:$L,'CRONOGRAMA_CONST+MIGRACAO'!KL$8))</f>
        <v>0</v>
      </c>
      <c r="KX16" s="139">
        <f>(COUNTIFS('Estruturante Móvel'!$M:$M,$B16,'Estruturante Móvel'!$AM:$AM,KX$4))-(COUNTIFS('Estruturante Móvel'!$M:$M,$B16,'Estruturante Móvel'!$AM:$AM,KX$4,'Estruturante Móvel'!$AQ:$AQ,"REPARO FO"))</f>
        <v>0</v>
      </c>
      <c r="KY16" s="140">
        <f>(COUNTIFS('Estruturante Móvel'!$M:$M,$B14,'Estruturante Móvel'!$C:$C,"&lt;&gt;PREVISTO",'Estruturante Móvel'!$G:$G,KX$4,'Estruturante Móvel'!$L:$L,'CRONOGRAMA_CONST+MIGRACAO'!KN$8))</f>
        <v>0</v>
      </c>
      <c r="KZ16" s="139">
        <f>(COUNTIFS('Estruturante Móvel'!$M:$M,$B16,'Estruturante Móvel'!$AM:$AM,KZ$4))-(COUNTIFS('Estruturante Móvel'!$M:$M,$B16,'Estruturante Móvel'!$AM:$AM,KZ$4,'Estruturante Móvel'!$AQ:$AQ,"REPARO FO"))</f>
        <v>0</v>
      </c>
      <c r="LA16" s="140">
        <f>(COUNTIFS('Estruturante Móvel'!$M:$M,$B14,'Estruturante Móvel'!$C:$C,"&lt;&gt;PREVISTO",'Estruturante Móvel'!$G:$G,KZ$4,'Estruturante Móvel'!$L:$L,'CRONOGRAMA_CONST+MIGRACAO'!KP$8))</f>
        <v>0</v>
      </c>
      <c r="LB16" s="139">
        <f>(COUNTIFS('Estruturante Móvel'!$M:$M,$B16,'Estruturante Móvel'!$AM:$AM,LB$4))-(COUNTIFS('Estruturante Móvel'!$M:$M,$B16,'Estruturante Móvel'!$AM:$AM,LB$4,'Estruturante Móvel'!$AQ:$AQ,"REPARO FO"))</f>
        <v>0</v>
      </c>
      <c r="LC16" s="140">
        <f>(COUNTIFS('Estruturante Móvel'!$M:$M,$B14,'Estruturante Móvel'!$C:$C,"&lt;&gt;PREVISTO",'Estruturante Móvel'!$G:$G,LB$4,'Estruturante Móvel'!$L:$L,'CRONOGRAMA_CONST+MIGRACAO'!KR$8))</f>
        <v>0</v>
      </c>
      <c r="LD16" s="139">
        <f>(COUNTIFS('Estruturante Móvel'!$M:$M,$B16,'Estruturante Móvel'!$AM:$AM,LD$4))-(COUNTIFS('Estruturante Móvel'!$M:$M,$B16,'Estruturante Móvel'!$AM:$AM,LD$4,'Estruturante Móvel'!$AQ:$AQ,"REPARO FO"))</f>
        <v>0</v>
      </c>
      <c r="LE16" s="140">
        <f>(COUNTIFS('Estruturante Móvel'!$M:$M,$B14,'Estruturante Móvel'!$C:$C,"&lt;&gt;PREVISTO",'Estruturante Móvel'!$G:$G,LD$4,'Estruturante Móvel'!$L:$L,'CRONOGRAMA_CONST+MIGRACAO'!KT$8))</f>
        <v>0</v>
      </c>
      <c r="LF16" s="139">
        <f>(COUNTIFS('Estruturante Móvel'!$M:$M,$B16,'Estruturante Móvel'!$AM:$AM,LF$4))-(COUNTIFS('Estruturante Móvel'!$M:$M,$B16,'Estruturante Móvel'!$AM:$AM,LF$4,'Estruturante Móvel'!$AQ:$AQ,"REPARO FO"))</f>
        <v>0</v>
      </c>
      <c r="LG16" s="140">
        <f>(COUNTIFS('Estruturante Móvel'!$M:$M,$B14,'Estruturante Móvel'!$C:$C,"&lt;&gt;PREVISTO",'Estruturante Móvel'!$G:$G,LF$4,'Estruturante Móvel'!$L:$L,'CRONOGRAMA_CONST+MIGRACAO'!KV$8))</f>
        <v>0</v>
      </c>
      <c r="LH16" s="139">
        <f>(COUNTIFS('Estruturante Móvel'!$M:$M,$B16,'Estruturante Móvel'!$AM:$AM,LH$4))-(COUNTIFS('Estruturante Móvel'!$M:$M,$B16,'Estruturante Móvel'!$AM:$AM,LH$4,'Estruturante Móvel'!$AQ:$AQ,"REPARO FO"))</f>
        <v>0</v>
      </c>
      <c r="LI16" s="140">
        <f>(COUNTIFS('Estruturante Móvel'!$M:$M,$B14,'Estruturante Móvel'!$C:$C,"&lt;&gt;PREVISTO",'Estruturante Móvel'!$G:$G,LH$4,'Estruturante Móvel'!$L:$L,'CRONOGRAMA_CONST+MIGRACAO'!KX$8))</f>
        <v>0</v>
      </c>
      <c r="LJ16" s="139">
        <f>(COUNTIFS('Estruturante Móvel'!$M:$M,$B16,'Estruturante Móvel'!$AM:$AM,LJ$4))-(COUNTIFS('Estruturante Móvel'!$M:$M,$B16,'Estruturante Móvel'!$AM:$AM,LJ$4,'Estruturante Móvel'!$AQ:$AQ,"REPARO FO"))</f>
        <v>0</v>
      </c>
      <c r="LK16" s="140">
        <f>(COUNTIFS('Estruturante Móvel'!$M:$M,$B14,'Estruturante Móvel'!$C:$C,"&lt;&gt;PREVISTO",'Estruturante Móvel'!$G:$G,LJ$4,'Estruturante Móvel'!$L:$L,'CRONOGRAMA_CONST+MIGRACAO'!KZ$8))</f>
        <v>0</v>
      </c>
      <c r="LL16" s="139">
        <f>(COUNTIFS('Estruturante Móvel'!$M:$M,$B16,'Estruturante Móvel'!$AM:$AM,LL$4))-(COUNTIFS('Estruturante Móvel'!$M:$M,$B16,'Estruturante Móvel'!$AM:$AM,LL$4,'Estruturante Móvel'!$AQ:$AQ,"REPARO FO"))</f>
        <v>0</v>
      </c>
      <c r="LM16" s="140">
        <f>(COUNTIFS('Estruturante Móvel'!$M:$M,$B14,'Estruturante Móvel'!$C:$C,"&lt;&gt;PREVISTO",'Estruturante Móvel'!$G:$G,LL$4,'Estruturante Móvel'!$L:$L,'CRONOGRAMA_CONST+MIGRACAO'!LB$8))</f>
        <v>0</v>
      </c>
      <c r="LN16" s="139">
        <f>(COUNTIFS('Estruturante Móvel'!$M:$M,$B16,'Estruturante Móvel'!$AM:$AM,LN$4))-(COUNTIFS('Estruturante Móvel'!$M:$M,$B16,'Estruturante Móvel'!$AM:$AM,LN$4,'Estruturante Móvel'!$AQ:$AQ,"REPARO FO"))</f>
        <v>0</v>
      </c>
      <c r="LO16" s="140">
        <f>(COUNTIFS('Estruturante Móvel'!$M:$M,$B14,'Estruturante Móvel'!$C:$C,"&lt;&gt;PREVISTO",'Estruturante Móvel'!$G:$G,LN$4,'Estruturante Móvel'!$L:$L,'CRONOGRAMA_CONST+MIGRACAO'!LD$8))</f>
        <v>0</v>
      </c>
      <c r="LP16" s="139">
        <f>(COUNTIFS('Estruturante Móvel'!$M:$M,$B16,'Estruturante Móvel'!$AM:$AM,LP$4))-(COUNTIFS('Estruturante Móvel'!$M:$M,$B16,'Estruturante Móvel'!$AM:$AM,LP$4,'Estruturante Móvel'!$AQ:$AQ,"REPARO FO"))</f>
        <v>0</v>
      </c>
      <c r="LQ16" s="140">
        <f>(COUNTIFS('Estruturante Móvel'!$M:$M,$B14,'Estruturante Móvel'!$C:$C,"&lt;&gt;PREVISTO",'Estruturante Móvel'!$G:$G,LP$4,'Estruturante Móvel'!$L:$L,'CRONOGRAMA_CONST+MIGRACAO'!LF$8))</f>
        <v>0</v>
      </c>
      <c r="LR16" s="139">
        <f>(COUNTIFS('Estruturante Móvel'!$M:$M,$B16,'Estruturante Móvel'!$AM:$AM,LR$4))-(COUNTIFS('Estruturante Móvel'!$M:$M,$B16,'Estruturante Móvel'!$AM:$AM,LR$4,'Estruturante Móvel'!$AQ:$AQ,"REPARO FO"))</f>
        <v>0</v>
      </c>
      <c r="LS16" s="140">
        <f>(COUNTIFS('Estruturante Móvel'!$M:$M,$B14,'Estruturante Móvel'!$C:$C,"&lt;&gt;PREVISTO",'Estruturante Móvel'!$G:$G,LR$4,'Estruturante Móvel'!$L:$L,'CRONOGRAMA_CONST+MIGRACAO'!LH$8))</f>
        <v>0</v>
      </c>
      <c r="LT16" s="139">
        <f>(COUNTIFS('Estruturante Móvel'!$M:$M,$B16,'Estruturante Móvel'!$AM:$AM,LT$4))-(COUNTIFS('Estruturante Móvel'!$M:$M,$B16,'Estruturante Móvel'!$AM:$AM,LT$4,'Estruturante Móvel'!$AQ:$AQ,"REPARO FO"))</f>
        <v>0</v>
      </c>
      <c r="LU16" s="140">
        <f>(COUNTIFS('Estruturante Móvel'!$M:$M,$B14,'Estruturante Móvel'!$C:$C,"&lt;&gt;PREVISTO",'Estruturante Móvel'!$G:$G,LT$4,'Estruturante Móvel'!$L:$L,'CRONOGRAMA_CONST+MIGRACAO'!LJ$8))</f>
        <v>0</v>
      </c>
      <c r="LV16" s="139">
        <f>(COUNTIFS('Estruturante Móvel'!$M:$M,$B16,'Estruturante Móvel'!$AM:$AM,LV$4))-(COUNTIFS('Estruturante Móvel'!$M:$M,$B16,'Estruturante Móvel'!$AM:$AM,LV$4,'Estruturante Móvel'!$AQ:$AQ,"REPARO FO"))</f>
        <v>0</v>
      </c>
      <c r="LW16" s="140">
        <f>(COUNTIFS('Estruturante Móvel'!$M:$M,$B14,'Estruturante Móvel'!$C:$C,"&lt;&gt;PREVISTO",'Estruturante Móvel'!$G:$G,LV$4,'Estruturante Móvel'!$L:$L,'CRONOGRAMA_CONST+MIGRACAO'!LL$8))</f>
        <v>0</v>
      </c>
      <c r="LX16" s="139">
        <f>(COUNTIFS('Estruturante Móvel'!$M:$M,$B16,'Estruturante Móvel'!$AM:$AM,LX$4))-(COUNTIFS('Estruturante Móvel'!$M:$M,$B16,'Estruturante Móvel'!$AM:$AM,LX$4,'Estruturante Móvel'!$AQ:$AQ,"REPARO FO"))</f>
        <v>0</v>
      </c>
      <c r="LY16" s="140">
        <f>(COUNTIFS('Estruturante Móvel'!$M:$M,$B14,'Estruturante Móvel'!$C:$C,"&lt;&gt;PREVISTO",'Estruturante Móvel'!$G:$G,LX$4,'Estruturante Móvel'!$L:$L,'CRONOGRAMA_CONST+MIGRACAO'!LN$8))</f>
        <v>0</v>
      </c>
      <c r="LZ16" s="139">
        <f>(COUNTIFS('Estruturante Móvel'!$M:$M,$B16,'Estruturante Móvel'!$AM:$AM,LZ$4))-(COUNTIFS('Estruturante Móvel'!$M:$M,$B16,'Estruturante Móvel'!$AM:$AM,LZ$4,'Estruturante Móvel'!$AQ:$AQ,"REPARO FO"))</f>
        <v>0</v>
      </c>
      <c r="MA16" s="140">
        <f>(COUNTIFS('Estruturante Móvel'!$M:$M,$B14,'Estruturante Móvel'!$C:$C,"&lt;&gt;PREVISTO",'Estruturante Móvel'!$G:$G,LZ$4,'Estruturante Móvel'!$L:$L,'CRONOGRAMA_CONST+MIGRACAO'!LP$8))</f>
        <v>0</v>
      </c>
      <c r="MB16" s="139">
        <f>(COUNTIFS('Estruturante Móvel'!$M:$M,$B16,'Estruturante Móvel'!$AM:$AM,MB$4))-(COUNTIFS('Estruturante Móvel'!$M:$M,$B16,'Estruturante Móvel'!$AM:$AM,MB$4,'Estruturante Móvel'!$AQ:$AQ,"REPARO FO"))</f>
        <v>0</v>
      </c>
      <c r="MC16" s="140">
        <f>(COUNTIFS('Estruturante Móvel'!$M:$M,$B14,'Estruturante Móvel'!$C:$C,"&lt;&gt;PREVISTO",'Estruturante Móvel'!$G:$G,MB$4,'Estruturante Móvel'!$L:$L,'CRONOGRAMA_CONST+MIGRACAO'!LR$8))</f>
        <v>0</v>
      </c>
      <c r="MD16" s="139">
        <f>(COUNTIFS('Estruturante Móvel'!$M:$M,$B16,'Estruturante Móvel'!$AM:$AM,MD$4))-(COUNTIFS('Estruturante Móvel'!$M:$M,$B16,'Estruturante Móvel'!$AM:$AM,MD$4,'Estruturante Móvel'!$AQ:$AQ,"REPARO FO"))</f>
        <v>0</v>
      </c>
      <c r="ME16" s="140">
        <f>(COUNTIFS('Estruturante Móvel'!$M:$M,$B14,'Estruturante Móvel'!$C:$C,"&lt;&gt;PREVISTO",'Estruturante Móvel'!$G:$G,MD$4,'Estruturante Móvel'!$L:$L,'CRONOGRAMA_CONST+MIGRACAO'!LT$8))</f>
        <v>0</v>
      </c>
      <c r="MF16" s="139">
        <f>(COUNTIFS('Estruturante Móvel'!$M:$M,$B16,'Estruturante Móvel'!$AM:$AM,MF$4))-(COUNTIFS('Estruturante Móvel'!$M:$M,$B16,'Estruturante Móvel'!$AM:$AM,MF$4,'Estruturante Móvel'!$AQ:$AQ,"REPARO FO"))</f>
        <v>0</v>
      </c>
      <c r="MG16" s="140">
        <f>(COUNTIFS('Estruturante Móvel'!$M:$M,$B14,'Estruturante Móvel'!$C:$C,"&lt;&gt;PREVISTO",'Estruturante Móvel'!$G:$G,MF$4,'Estruturante Móvel'!$L:$L,'CRONOGRAMA_CONST+MIGRACAO'!LV$8))</f>
        <v>0</v>
      </c>
      <c r="MH16" s="139">
        <f>(COUNTIFS('Estruturante Móvel'!$M:$M,$B16,'Estruturante Móvel'!$AM:$AM,MH$4))-(COUNTIFS('Estruturante Móvel'!$M:$M,$B16,'Estruturante Móvel'!$AM:$AM,MH$4,'Estruturante Móvel'!$AQ:$AQ,"REPARO FO"))</f>
        <v>0</v>
      </c>
      <c r="MI16" s="140">
        <f>(COUNTIFS('Estruturante Móvel'!$M:$M,$B14,'Estruturante Móvel'!$C:$C,"&lt;&gt;PREVISTO",'Estruturante Móvel'!$G:$G,MH$4,'Estruturante Móvel'!$L:$L,'CRONOGRAMA_CONST+MIGRACAO'!LX$8))</f>
        <v>0</v>
      </c>
      <c r="MJ16" s="139">
        <f>(COUNTIFS('Estruturante Móvel'!$M:$M,$B16,'Estruturante Móvel'!$AM:$AM,MJ$4))-(COUNTIFS('Estruturante Móvel'!$M:$M,$B16,'Estruturante Móvel'!$AM:$AM,MJ$4,'Estruturante Móvel'!$AQ:$AQ,"REPARO FO"))</f>
        <v>0</v>
      </c>
      <c r="MK16" s="140">
        <f>(COUNTIFS('Estruturante Móvel'!$M:$M,$B14,'Estruturante Móvel'!$C:$C,"&lt;&gt;PREVISTO",'Estruturante Móvel'!$G:$G,MJ$4,'Estruturante Móvel'!$L:$L,'CRONOGRAMA_CONST+MIGRACAO'!LZ$8))</f>
        <v>0</v>
      </c>
      <c r="ML16" s="139">
        <f>(COUNTIFS('Estruturante Móvel'!$M:$M,$B16,'Estruturante Móvel'!$AM:$AM,ML$4))-(COUNTIFS('Estruturante Móvel'!$M:$M,$B16,'Estruturante Móvel'!$AM:$AM,ML$4,'Estruturante Móvel'!$AQ:$AQ,"REPARO FO"))</f>
        <v>0</v>
      </c>
      <c r="MM16" s="140">
        <f>(COUNTIFS('Estruturante Móvel'!$M:$M,$B14,'Estruturante Móvel'!$C:$C,"&lt;&gt;PREVISTO",'Estruturante Móvel'!$G:$G,ML$4,'Estruturante Móvel'!$L:$L,'CRONOGRAMA_CONST+MIGRACAO'!MB$8))</f>
        <v>0</v>
      </c>
      <c r="MN16" s="139">
        <f>(COUNTIFS('Estruturante Móvel'!$M:$M,$B16,'Estruturante Móvel'!$AM:$AM,MN$4))-(COUNTIFS('Estruturante Móvel'!$M:$M,$B16,'Estruturante Móvel'!$AM:$AM,MN$4,'Estruturante Móvel'!$AQ:$AQ,"REPARO FO"))</f>
        <v>0</v>
      </c>
      <c r="MO16" s="140">
        <f>(COUNTIFS('Estruturante Móvel'!$M:$M,$B14,'Estruturante Móvel'!$C:$C,"&lt;&gt;PREVISTO",'Estruturante Móvel'!$G:$G,MN$4,'Estruturante Móvel'!$L:$L,'CRONOGRAMA_CONST+MIGRACAO'!MD$8))</f>
        <v>0</v>
      </c>
      <c r="MP16" s="139">
        <f>(COUNTIFS('Estruturante Móvel'!$M:$M,$B16,'Estruturante Móvel'!$AM:$AM,MP$4))-(COUNTIFS('Estruturante Móvel'!$M:$M,$B16,'Estruturante Móvel'!$AM:$AM,MP$4,'Estruturante Móvel'!$AQ:$AQ,"REPARO FO"))</f>
        <v>0</v>
      </c>
      <c r="MQ16" s="140">
        <f>(COUNTIFS('Estruturante Móvel'!$M:$M,$B14,'Estruturante Móvel'!$C:$C,"&lt;&gt;PREVISTO",'Estruturante Móvel'!$G:$G,MP$4,'Estruturante Móvel'!$L:$L,'CRONOGRAMA_CONST+MIGRACAO'!MF$8))</f>
        <v>0</v>
      </c>
      <c r="MR16" s="139">
        <f>(COUNTIFS('Estruturante Móvel'!$M:$M,$B16,'Estruturante Móvel'!$AM:$AM,MR$4))-(COUNTIFS('Estruturante Móvel'!$M:$M,$B16,'Estruturante Móvel'!$AM:$AM,MR$4,'Estruturante Móvel'!$AQ:$AQ,"REPARO FO"))</f>
        <v>0</v>
      </c>
      <c r="MS16" s="140">
        <f>(COUNTIFS('Estruturante Móvel'!$M:$M,$B14,'Estruturante Móvel'!$C:$C,"&lt;&gt;PREVISTO",'Estruturante Móvel'!$G:$G,MR$4,'Estruturante Móvel'!$L:$L,'CRONOGRAMA_CONST+MIGRACAO'!MH$8))</f>
        <v>0</v>
      </c>
      <c r="MT16" s="139">
        <f>(COUNTIFS('Estruturante Móvel'!$M:$M,$B16,'Estruturante Móvel'!$AM:$AM,MT$4))-(COUNTIFS('Estruturante Móvel'!$M:$M,$B16,'Estruturante Móvel'!$AM:$AM,MT$4,'Estruturante Móvel'!$AQ:$AQ,"REPARO FO"))</f>
        <v>0</v>
      </c>
      <c r="MU16" s="140">
        <f>(COUNTIFS('Estruturante Móvel'!$M:$M,$B14,'Estruturante Móvel'!$C:$C,"&lt;&gt;PREVISTO",'Estruturante Móvel'!$G:$G,MT$4,'Estruturante Móvel'!$L:$L,'CRONOGRAMA_CONST+MIGRACAO'!MJ$8))</f>
        <v>0</v>
      </c>
      <c r="MV16" s="139">
        <f>(COUNTIFS('Estruturante Móvel'!$M:$M,$B16,'Estruturante Móvel'!$AM:$AM,MV$4))-(COUNTIFS('Estruturante Móvel'!$M:$M,$B16,'Estruturante Móvel'!$AM:$AM,MV$4,'Estruturante Móvel'!$AQ:$AQ,"REPARO FO"))</f>
        <v>0</v>
      </c>
      <c r="MW16" s="140">
        <f>(COUNTIFS('Estruturante Móvel'!$M:$M,$B14,'Estruturante Móvel'!$C:$C,"&lt;&gt;PREVISTO",'Estruturante Móvel'!$G:$G,MV$4,'Estruturante Móvel'!$L:$L,'CRONOGRAMA_CONST+MIGRACAO'!ML$8))</f>
        <v>0</v>
      </c>
      <c r="MX16" s="139">
        <f>(COUNTIFS('Estruturante Móvel'!$M:$M,$B16,'Estruturante Móvel'!$AM:$AM,MX$4))-(COUNTIFS('Estruturante Móvel'!$M:$M,$B16,'Estruturante Móvel'!$AM:$AM,MX$4,'Estruturante Móvel'!$AQ:$AQ,"REPARO FO"))</f>
        <v>0</v>
      </c>
      <c r="MY16" s="140">
        <f>(COUNTIFS('Estruturante Móvel'!$M:$M,$B14,'Estruturante Móvel'!$C:$C,"&lt;&gt;PREVISTO",'Estruturante Móvel'!$G:$G,MX$4,'Estruturante Móvel'!$L:$L,'CRONOGRAMA_CONST+MIGRACAO'!MN$8))</f>
        <v>0</v>
      </c>
      <c r="MZ16" s="139">
        <f>(COUNTIFS('Estruturante Móvel'!$M:$M,$B16,'Estruturante Móvel'!$AM:$AM,MZ$4))-(COUNTIFS('Estruturante Móvel'!$M:$M,$B16,'Estruturante Móvel'!$AM:$AM,MZ$4,'Estruturante Móvel'!$AQ:$AQ,"REPARO FO"))</f>
        <v>0</v>
      </c>
      <c r="NA16" s="140">
        <f>(COUNTIFS('Estruturante Móvel'!$M:$M,$B14,'Estruturante Móvel'!$C:$C,"&lt;&gt;PREVISTO",'Estruturante Móvel'!$G:$G,MZ$4,'Estruturante Móvel'!$L:$L,'CRONOGRAMA_CONST+MIGRACAO'!MP$8))</f>
        <v>0</v>
      </c>
      <c r="NB16" s="139">
        <f>(COUNTIFS('Estruturante Móvel'!$M:$M,$B16,'Estruturante Móvel'!$AM:$AM,NB$4))-(COUNTIFS('Estruturante Móvel'!$M:$M,$B16,'Estruturante Móvel'!$AM:$AM,NB$4,'Estruturante Móvel'!$AQ:$AQ,"REPARO FO"))</f>
        <v>0</v>
      </c>
      <c r="NC16" s="140">
        <f>(COUNTIFS('Estruturante Móvel'!$M:$M,$B14,'Estruturante Móvel'!$C:$C,"&lt;&gt;PREVISTO",'Estruturante Móvel'!$G:$G,NB$4,'Estruturante Móvel'!$L:$L,'CRONOGRAMA_CONST+MIGRACAO'!MR$8))</f>
        <v>0</v>
      </c>
      <c r="ND16" s="139">
        <f>(COUNTIFS('Estruturante Móvel'!$M:$M,$B16,'Estruturante Móvel'!$AM:$AM,ND$4))-(COUNTIFS('Estruturante Móvel'!$M:$M,$B16,'Estruturante Móvel'!$AM:$AM,ND$4,'Estruturante Móvel'!$AQ:$AQ,"REPARO FO"))</f>
        <v>0</v>
      </c>
      <c r="NE16" s="140">
        <f>(COUNTIFS('Estruturante Móvel'!$M:$M,$B14,'Estruturante Móvel'!$C:$C,"&lt;&gt;PREVISTO",'Estruturante Móvel'!$G:$G,ND$4,'Estruturante Móvel'!$L:$L,'CRONOGRAMA_CONST+MIGRACAO'!MT$8))</f>
        <v>0</v>
      </c>
      <c r="NF16" s="139">
        <f>(COUNTIFS('Estruturante Móvel'!$M:$M,$B16,'Estruturante Móvel'!$AM:$AM,NF$4))-(COUNTIFS('Estruturante Móvel'!$M:$M,$B16,'Estruturante Móvel'!$AM:$AM,NF$4,'Estruturante Móvel'!$AQ:$AQ,"REPARO FO"))</f>
        <v>0</v>
      </c>
      <c r="NG16" s="140">
        <f>(COUNTIFS('Estruturante Móvel'!$M:$M,$B14,'Estruturante Móvel'!$C:$C,"&lt;&gt;PREVISTO",'Estruturante Móvel'!$G:$G,NF$4,'Estruturante Móvel'!$L:$L,'CRONOGRAMA_CONST+MIGRACAO'!MV$8))</f>
        <v>0</v>
      </c>
      <c r="NH16" s="139">
        <f>(COUNTIFS('Estruturante Móvel'!$M:$M,$B16,'Estruturante Móvel'!$AM:$AM,NH$4))-(COUNTIFS('Estruturante Móvel'!$M:$M,$B16,'Estruturante Móvel'!$AM:$AM,NH$4,'Estruturante Móvel'!$AQ:$AQ,"REPARO FO"))</f>
        <v>0</v>
      </c>
      <c r="NI16" s="140">
        <f>(COUNTIFS('Estruturante Móvel'!$M:$M,$B14,'Estruturante Móvel'!$C:$C,"&lt;&gt;PREVISTO",'Estruturante Móvel'!$G:$G,NH$4,'Estruturante Móvel'!$L:$L,'CRONOGRAMA_CONST+MIGRACAO'!MX$8))</f>
        <v>0</v>
      </c>
    </row>
    <row r="17" spans="1:373" hidden="1" outlineLevel="1">
      <c r="B17" s="205" t="s">
        <v>446</v>
      </c>
      <c r="C17" s="161" t="s">
        <v>186</v>
      </c>
      <c r="D17" s="161">
        <f>COUNTIFS('Estruturante Móvel'!$M:$M,B14,'Estruturante Móvel'!$L:$L,'CRONOGRAMA_CONST+MIGRACAO'!B17)</f>
        <v>40</v>
      </c>
      <c r="E17" s="161">
        <f>(COUNTIFS('Estruturante Móvel'!$M:$M,B14,'Estruturante Móvel'!$C:$C,"&lt;&gt;PREVISTO",'Estruturante Móvel'!$L:$L,'CRONOGRAMA_CONST+MIGRACAO'!B17))</f>
        <v>39</v>
      </c>
      <c r="F17" s="162">
        <f>(COUNTIFS('Estruturante Móvel'!$M:$M,B14,'Estruturante Móvel'!$C:$C,"PREVISTO",'Estruturante Móvel'!$L:$L,'CRONOGRAMA_CONST+MIGRACAO'!B17))</f>
        <v>1</v>
      </c>
      <c r="G17" s="162"/>
      <c r="H17" s="165" t="str">
        <f t="shared" si="378"/>
        <v>Construção</v>
      </c>
      <c r="I17" s="166">
        <v>45597</v>
      </c>
      <c r="J17" s="160">
        <f t="shared" si="379"/>
        <v>0.97499999999999998</v>
      </c>
      <c r="K17" s="157">
        <f t="shared" si="380"/>
        <v>39</v>
      </c>
      <c r="L17" s="139">
        <f>(COUNTIFS('Estruturante Móvel'!$M:$M,$B14,'Estruturante Móvel'!$AM:$AM,L$4,'Estruturante Móvel'!$L:$L,'CRONOGRAMA_CONST+MIGRACAO'!$B17))</f>
        <v>0</v>
      </c>
      <c r="M17" s="140">
        <f>(COUNTIFS('Estruturante Móvel'!$M:$M,$B14,'Estruturante Móvel'!$C:$C,"&lt;&gt;PREVISTO",'Estruturante Móvel'!$G:$G,L$4,'Estruturante Móvel'!$L:$L,'CRONOGRAMA_CONST+MIGRACAO'!B$9))</f>
        <v>0</v>
      </c>
      <c r="N17" s="139">
        <f>(COUNTIFS('Estruturante Móvel'!$M:$M,$B14,'Estruturante Móvel'!$AM:$AM,N$4,'Estruturante Móvel'!$L:$L,'CRONOGRAMA_CONST+MIGRACAO'!$B17))</f>
        <v>0</v>
      </c>
      <c r="O17" s="140">
        <f>(COUNTIFS('Estruturante Móvel'!$M:$M,$B14,'Estruturante Móvel'!$C:$C,"&lt;&gt;PREVISTO",'Estruturante Móvel'!$G:$G,N$4,'Estruturante Móvel'!$L:$L,'CRONOGRAMA_CONST+MIGRACAO'!D$9))</f>
        <v>0</v>
      </c>
      <c r="P17" s="139">
        <f>(COUNTIFS('Estruturante Móvel'!$M:$M,$B14,'Estruturante Móvel'!$AM:$AM,P$4,'Estruturante Móvel'!$L:$L,'CRONOGRAMA_CONST+MIGRACAO'!$B17))</f>
        <v>0</v>
      </c>
      <c r="Q17" s="140">
        <f>(COUNTIFS('Estruturante Móvel'!$M:$M,$B14,'Estruturante Móvel'!$C:$C,"&lt;&gt;PREVISTO",'Estruturante Móvel'!$G:$G,P$4,'Estruturante Móvel'!$L:$L,'CRONOGRAMA_CONST+MIGRACAO'!F$9))</f>
        <v>0</v>
      </c>
      <c r="R17" s="139">
        <f>(COUNTIFS('Estruturante Móvel'!$M:$M,$B14,'Estruturante Móvel'!$AM:$AM,R$4,'Estruturante Móvel'!$L:$L,'CRONOGRAMA_CONST+MIGRACAO'!$B17))</f>
        <v>0</v>
      </c>
      <c r="S17" s="140">
        <f>(COUNTIFS('Estruturante Móvel'!$M:$M,$B14,'Estruturante Móvel'!$C:$C,"&lt;&gt;PREVISTO",'Estruturante Móvel'!$G:$G,R$4,'Estruturante Móvel'!$L:$L,'CRONOGRAMA_CONST+MIGRACAO'!H$9))</f>
        <v>0</v>
      </c>
      <c r="T17" s="139">
        <f>(COUNTIFS('Estruturante Móvel'!$M:$M,$B14,'Estruturante Móvel'!$AM:$AM,T$4,'Estruturante Móvel'!$L:$L,'CRONOGRAMA_CONST+MIGRACAO'!$B17))</f>
        <v>0</v>
      </c>
      <c r="U17" s="140">
        <f>(COUNTIFS('Estruturante Móvel'!$M:$M,$B14,'Estruturante Móvel'!$C:$C,"&lt;&gt;PREVISTO",'Estruturante Móvel'!$G:$G,T$4,'Estruturante Móvel'!$L:$L,'CRONOGRAMA_CONST+MIGRACAO'!J$9))</f>
        <v>0</v>
      </c>
      <c r="V17" s="139">
        <f>(COUNTIFS('Estruturante Móvel'!$M:$M,$B14,'Estruturante Móvel'!$AM:$AM,V$4,'Estruturante Móvel'!$L:$L,'CRONOGRAMA_CONST+MIGRACAO'!$B17))</f>
        <v>0</v>
      </c>
      <c r="W17" s="140">
        <f>(COUNTIFS('Estruturante Móvel'!$M:$M,$B14,'Estruturante Móvel'!$C:$C,"&lt;&gt;PREVISTO",'Estruturante Móvel'!$G:$G,V$4,'Estruturante Móvel'!$L:$L,'CRONOGRAMA_CONST+MIGRACAO'!L$9))</f>
        <v>0</v>
      </c>
      <c r="X17" s="139">
        <f>(COUNTIFS('Estruturante Móvel'!$M:$M,$B14,'Estruturante Móvel'!$AM:$AM,X$4,'Estruturante Móvel'!$L:$L,'CRONOGRAMA_CONST+MIGRACAO'!$B17))</f>
        <v>0</v>
      </c>
      <c r="Y17" s="140">
        <f>(COUNTIFS('Estruturante Móvel'!$M:$M,$B14,'Estruturante Móvel'!$C:$C,"&lt;&gt;PREVISTO",'Estruturante Móvel'!$G:$G,X$4,'Estruturante Móvel'!$L:$L,'CRONOGRAMA_CONST+MIGRACAO'!N$9))</f>
        <v>0</v>
      </c>
      <c r="Z17" s="139">
        <f>(COUNTIFS('Estruturante Móvel'!$M:$M,$B14,'Estruturante Móvel'!$AM:$AM,Z$4,'Estruturante Móvel'!$L:$L,'CRONOGRAMA_CONST+MIGRACAO'!$B17))</f>
        <v>0</v>
      </c>
      <c r="AA17" s="140">
        <f>(COUNTIFS('Estruturante Móvel'!$M:$M,$B14,'Estruturante Móvel'!$C:$C,"&lt;&gt;PREVISTO",'Estruturante Móvel'!$G:$G,Z$4,'Estruturante Móvel'!$L:$L,'CRONOGRAMA_CONST+MIGRACAO'!P$9))</f>
        <v>0</v>
      </c>
      <c r="AB17" s="139">
        <f>(COUNTIFS('Estruturante Móvel'!$M:$M,$B14,'Estruturante Móvel'!$AM:$AM,AB$4,'Estruturante Móvel'!$L:$L,'CRONOGRAMA_CONST+MIGRACAO'!$B17))</f>
        <v>0</v>
      </c>
      <c r="AC17" s="140">
        <f>(COUNTIFS('Estruturante Móvel'!$M:$M,$B14,'Estruturante Móvel'!$C:$C,"&lt;&gt;PREVISTO",'Estruturante Móvel'!$G:$G,AB$4,'Estruturante Móvel'!$L:$L,'CRONOGRAMA_CONST+MIGRACAO'!R$9))</f>
        <v>0</v>
      </c>
      <c r="AD17" s="139">
        <f>(COUNTIFS('Estruturante Móvel'!$M:$M,$B14,'Estruturante Móvel'!$AM:$AM,AD$4,'Estruturante Móvel'!$L:$L,'CRONOGRAMA_CONST+MIGRACAO'!$B17))</f>
        <v>0</v>
      </c>
      <c r="AE17" s="140">
        <f>(COUNTIFS('Estruturante Móvel'!$M:$M,$B14,'Estruturante Móvel'!$C:$C,"&lt;&gt;PREVISTO",'Estruturante Móvel'!$G:$G,AD$4,'Estruturante Móvel'!$L:$L,'CRONOGRAMA_CONST+MIGRACAO'!T$9))</f>
        <v>0</v>
      </c>
      <c r="AF17" s="139">
        <f>(COUNTIFS('Estruturante Móvel'!$M:$M,$B14,'Estruturante Móvel'!$AM:$AM,AF$4,'Estruturante Móvel'!$L:$L,'CRONOGRAMA_CONST+MIGRACAO'!$B17))</f>
        <v>0</v>
      </c>
      <c r="AG17" s="140">
        <f>(COUNTIFS('Estruturante Móvel'!$M:$M,$B14,'Estruturante Móvel'!$C:$C,"&lt;&gt;PREVISTO",'Estruturante Móvel'!$G:$G,AF$4,'Estruturante Móvel'!$L:$L,'CRONOGRAMA_CONST+MIGRACAO'!V$9))</f>
        <v>0</v>
      </c>
      <c r="AH17" s="139">
        <f>(COUNTIFS('Estruturante Móvel'!$M:$M,$B14,'Estruturante Móvel'!$AM:$AM,AH$4,'Estruturante Móvel'!$L:$L,'CRONOGRAMA_CONST+MIGRACAO'!$B17))</f>
        <v>0</v>
      </c>
      <c r="AI17" s="140">
        <f>(COUNTIFS('Estruturante Móvel'!$M:$M,$B14,'Estruturante Móvel'!$C:$C,"&lt;&gt;PREVISTO",'Estruturante Móvel'!$G:$G,AH$4,'Estruturante Móvel'!$L:$L,'CRONOGRAMA_CONST+MIGRACAO'!X$9))</f>
        <v>0</v>
      </c>
      <c r="AJ17" s="139">
        <f>(COUNTIFS('Estruturante Móvel'!$M:$M,$B14,'Estruturante Móvel'!$AM:$AM,AJ$4,'Estruturante Móvel'!$L:$L,'CRONOGRAMA_CONST+MIGRACAO'!$B17))</f>
        <v>0</v>
      </c>
      <c r="AK17" s="140">
        <f>(COUNTIFS('Estruturante Móvel'!$M:$M,$B14,'Estruturante Móvel'!$C:$C,"&lt;&gt;PREVISTO",'Estruturante Móvel'!$G:$G,AJ$4,'Estruturante Móvel'!$L:$L,'CRONOGRAMA_CONST+MIGRACAO'!Z$9))</f>
        <v>0</v>
      </c>
      <c r="AL17" s="139">
        <f>(COUNTIFS('Estruturante Móvel'!$M:$M,$B14,'Estruturante Móvel'!$AM:$AM,AL$4,'Estruturante Móvel'!$L:$L,'CRONOGRAMA_CONST+MIGRACAO'!$B17))</f>
        <v>0</v>
      </c>
      <c r="AM17" s="140">
        <f>(COUNTIFS('Estruturante Móvel'!$M:$M,$B14,'Estruturante Móvel'!$C:$C,"&lt;&gt;PREVISTO",'Estruturante Móvel'!$G:$G,AL$4,'Estruturante Móvel'!$L:$L,'CRONOGRAMA_CONST+MIGRACAO'!AB$9))</f>
        <v>0</v>
      </c>
      <c r="AN17" s="139">
        <f>(COUNTIFS('Estruturante Móvel'!$M:$M,$B14,'Estruturante Móvel'!$AM:$AM,AN$4,'Estruturante Móvel'!$L:$L,'CRONOGRAMA_CONST+MIGRACAO'!$B17))</f>
        <v>0</v>
      </c>
      <c r="AO17" s="140">
        <f>(COUNTIFS('Estruturante Móvel'!$M:$M,$B14,'Estruturante Móvel'!$C:$C,"&lt;&gt;PREVISTO",'Estruturante Móvel'!$G:$G,AN$4,'Estruturante Móvel'!$L:$L,'CRONOGRAMA_CONST+MIGRACAO'!AD$9))</f>
        <v>0</v>
      </c>
      <c r="AP17" s="139">
        <f>(COUNTIFS('Estruturante Móvel'!$M:$M,$B14,'Estruturante Móvel'!$AM:$AM,AP$4,'Estruturante Móvel'!$L:$L,'CRONOGRAMA_CONST+MIGRACAO'!$B17))</f>
        <v>0</v>
      </c>
      <c r="AQ17" s="140">
        <f>(COUNTIFS('Estruturante Móvel'!$M:$M,$B14,'Estruturante Móvel'!$C:$C,"&lt;&gt;PREVISTO",'Estruturante Móvel'!$G:$G,AP$4,'Estruturante Móvel'!$L:$L,'CRONOGRAMA_CONST+MIGRACAO'!AF$9))</f>
        <v>0</v>
      </c>
      <c r="AR17" s="139">
        <f>(COUNTIFS('Estruturante Móvel'!$M:$M,$B14,'Estruturante Móvel'!$AM:$AM,AR$4,'Estruturante Móvel'!$L:$L,'CRONOGRAMA_CONST+MIGRACAO'!$B17))</f>
        <v>0</v>
      </c>
      <c r="AS17" s="140">
        <f>(COUNTIFS('Estruturante Móvel'!$M:$M,$B14,'Estruturante Móvel'!$C:$C,"&lt;&gt;PREVISTO",'Estruturante Móvel'!$G:$G,AR$4,'Estruturante Móvel'!$L:$L,'CRONOGRAMA_CONST+MIGRACAO'!AH$9))</f>
        <v>0</v>
      </c>
      <c r="AT17" s="139">
        <f>(COUNTIFS('Estruturante Móvel'!$M:$M,$B14,'Estruturante Móvel'!$AM:$AM,AT$4,'Estruturante Móvel'!$L:$L,'CRONOGRAMA_CONST+MIGRACAO'!$B17))</f>
        <v>0</v>
      </c>
      <c r="AU17" s="140">
        <f>(COUNTIFS('Estruturante Móvel'!$M:$M,$B14,'Estruturante Móvel'!$C:$C,"&lt;&gt;PREVISTO",'Estruturante Móvel'!$G:$G,AT$4,'Estruturante Móvel'!$L:$L,'CRONOGRAMA_CONST+MIGRACAO'!AJ$9))</f>
        <v>0</v>
      </c>
      <c r="AV17" s="139">
        <f>(COUNTIFS('Estruturante Móvel'!$M:$M,$B14,'Estruturante Móvel'!$AM:$AM,AV$4,'Estruturante Móvel'!$L:$L,'CRONOGRAMA_CONST+MIGRACAO'!$B17))</f>
        <v>0</v>
      </c>
      <c r="AW17" s="140">
        <f>(COUNTIFS('Estruturante Móvel'!$M:$M,$B14,'Estruturante Móvel'!$C:$C,"&lt;&gt;PREVISTO",'Estruturante Móvel'!$G:$G,AV$4,'Estruturante Móvel'!$L:$L,'CRONOGRAMA_CONST+MIGRACAO'!AL$9))</f>
        <v>0</v>
      </c>
      <c r="AX17" s="139">
        <f>(COUNTIFS('Estruturante Móvel'!$M:$M,$B14,'Estruturante Móvel'!$AM:$AM,AX$4,'Estruturante Móvel'!$L:$L,'CRONOGRAMA_CONST+MIGRACAO'!$B17))</f>
        <v>0</v>
      </c>
      <c r="AY17" s="140">
        <f>(COUNTIFS('Estruturante Móvel'!$M:$M,$B14,'Estruturante Móvel'!$C:$C,"&lt;&gt;PREVISTO",'Estruturante Móvel'!$G:$G,AX$4,'Estruturante Móvel'!$L:$L,'CRONOGRAMA_CONST+MIGRACAO'!AN$9))</f>
        <v>0</v>
      </c>
      <c r="AZ17" s="139">
        <f>(COUNTIFS('Estruturante Móvel'!$M:$M,$B14,'Estruturante Móvel'!$AM:$AM,AZ$4,'Estruturante Móvel'!$L:$L,'CRONOGRAMA_CONST+MIGRACAO'!$B17))</f>
        <v>0</v>
      </c>
      <c r="BA17" s="140">
        <f>(COUNTIFS('Estruturante Móvel'!$M:$M,$B14,'Estruturante Móvel'!$C:$C,"&lt;&gt;PREVISTO",'Estruturante Móvel'!$G:$G,AZ$4,'Estruturante Móvel'!$L:$L,'CRONOGRAMA_CONST+MIGRACAO'!AP$9))</f>
        <v>0</v>
      </c>
      <c r="BB17" s="139">
        <f>(COUNTIFS('Estruturante Móvel'!$M:$M,$B14,'Estruturante Móvel'!$AM:$AM,BB$4,'Estruturante Móvel'!$L:$L,'CRONOGRAMA_CONST+MIGRACAO'!$B17))</f>
        <v>0</v>
      </c>
      <c r="BC17" s="140">
        <f>(COUNTIFS('Estruturante Móvel'!$M:$M,$B14,'Estruturante Móvel'!$C:$C,"&lt;&gt;PREVISTO",'Estruturante Móvel'!$G:$G,BB$4,'Estruturante Móvel'!$L:$L,'CRONOGRAMA_CONST+MIGRACAO'!AR$9))</f>
        <v>0</v>
      </c>
      <c r="BD17" s="139">
        <f>(COUNTIFS('Estruturante Móvel'!$M:$M,$B14,'Estruturante Móvel'!$AM:$AM,BD$4,'Estruturante Móvel'!$L:$L,'CRONOGRAMA_CONST+MIGRACAO'!$B17))</f>
        <v>0</v>
      </c>
      <c r="BE17" s="140">
        <f>(COUNTIFS('Estruturante Móvel'!$M:$M,$B14,'Estruturante Móvel'!$C:$C,"&lt;&gt;PREVISTO",'Estruturante Móvel'!$G:$G,BD$4,'Estruturante Móvel'!$L:$L,'CRONOGRAMA_CONST+MIGRACAO'!AT$9))</f>
        <v>0</v>
      </c>
      <c r="BF17" s="139">
        <f>(COUNTIFS('Estruturante Móvel'!$M:$M,$B14,'Estruturante Móvel'!$AM:$AM,BF$4,'Estruturante Móvel'!$L:$L,'CRONOGRAMA_CONST+MIGRACAO'!$B17))</f>
        <v>0</v>
      </c>
      <c r="BG17" s="140">
        <f>(COUNTIFS('Estruturante Móvel'!$M:$M,$B14,'Estruturante Móvel'!$C:$C,"&lt;&gt;PREVISTO",'Estruturante Móvel'!$G:$G,BF$4,'Estruturante Móvel'!$L:$L,'CRONOGRAMA_CONST+MIGRACAO'!AV$9))</f>
        <v>0</v>
      </c>
      <c r="BH17" s="139">
        <f>(COUNTIFS('Estruturante Móvel'!$M:$M,$B14,'Estruturante Móvel'!$AM:$AM,BH$4,'Estruturante Móvel'!$L:$L,'CRONOGRAMA_CONST+MIGRACAO'!$B17))</f>
        <v>0</v>
      </c>
      <c r="BI17" s="140">
        <f>(COUNTIFS('Estruturante Móvel'!$M:$M,$B14,'Estruturante Móvel'!$C:$C,"&lt;&gt;PREVISTO",'Estruturante Móvel'!$G:$G,BH$4,'Estruturante Móvel'!$L:$L,'CRONOGRAMA_CONST+MIGRACAO'!AX$9))</f>
        <v>0</v>
      </c>
      <c r="BJ17" s="139">
        <f>(COUNTIFS('Estruturante Móvel'!$M:$M,$B14,'Estruturante Móvel'!$AM:$AM,BJ$4,'Estruturante Móvel'!$L:$L,'CRONOGRAMA_CONST+MIGRACAO'!$B17))</f>
        <v>0</v>
      </c>
      <c r="BK17" s="140">
        <f>(COUNTIFS('Estruturante Móvel'!$M:$M,$B14,'Estruturante Móvel'!$C:$C,"&lt;&gt;PREVISTO",'Estruturante Móvel'!$G:$G,BJ$4,'Estruturante Móvel'!$L:$L,'CRONOGRAMA_CONST+MIGRACAO'!AZ$9))</f>
        <v>0</v>
      </c>
      <c r="BL17" s="139">
        <f>(COUNTIFS('Estruturante Móvel'!$M:$M,$B14,'Estruturante Móvel'!$AM:$AM,BL$4,'Estruturante Móvel'!$L:$L,'CRONOGRAMA_CONST+MIGRACAO'!$B17))</f>
        <v>0</v>
      </c>
      <c r="BM17" s="140">
        <f>(COUNTIFS('Estruturante Móvel'!$M:$M,$B14,'Estruturante Móvel'!$C:$C,"&lt;&gt;PREVISTO",'Estruturante Móvel'!$G:$G,BL$4,'Estruturante Móvel'!$L:$L,'CRONOGRAMA_CONST+MIGRACAO'!BB$9))</f>
        <v>0</v>
      </c>
      <c r="BN17" s="139">
        <f>(COUNTIFS('Estruturante Móvel'!$M:$M,$B14,'Estruturante Móvel'!$AM:$AM,BN$4,'Estruturante Móvel'!$L:$L,'CRONOGRAMA_CONST+MIGRACAO'!$B17))</f>
        <v>0</v>
      </c>
      <c r="BO17" s="140">
        <f>(COUNTIFS('Estruturante Móvel'!$M:$M,$B14,'Estruturante Móvel'!$C:$C,"&lt;&gt;PREVISTO",'Estruturante Móvel'!$G:$G,BN$4,'Estruturante Móvel'!$L:$L,'CRONOGRAMA_CONST+MIGRACAO'!BD$9))</f>
        <v>0</v>
      </c>
      <c r="BP17" s="139">
        <f>(COUNTIFS('Estruturante Móvel'!$M:$M,$B14,'Estruturante Móvel'!$AM:$AM,BP$4,'Estruturante Móvel'!$L:$L,'CRONOGRAMA_CONST+MIGRACAO'!$B17))</f>
        <v>0</v>
      </c>
      <c r="BQ17" s="140">
        <f>(COUNTIFS('Estruturante Móvel'!$M:$M,$B14,'Estruturante Móvel'!$C:$C,"&lt;&gt;PREVISTO",'Estruturante Móvel'!$G:$G,BP$4,'Estruturante Móvel'!$L:$L,'CRONOGRAMA_CONST+MIGRACAO'!BF$9))</f>
        <v>0</v>
      </c>
      <c r="BR17" s="139">
        <f>(COUNTIFS('Estruturante Móvel'!$M:$M,$B14,'Estruturante Móvel'!$AM:$AM,BR$4,'Estruturante Móvel'!$L:$L,'CRONOGRAMA_CONST+MIGRACAO'!$B17))</f>
        <v>0</v>
      </c>
      <c r="BS17" s="140">
        <f>(COUNTIFS('Estruturante Móvel'!$M:$M,$B14,'Estruturante Móvel'!$C:$C,"&lt;&gt;PREVISTO",'Estruturante Móvel'!$G:$G,BR$4,'Estruturante Móvel'!$L:$L,'CRONOGRAMA_CONST+MIGRACAO'!BH$9))</f>
        <v>0</v>
      </c>
      <c r="BT17" s="139">
        <f>(COUNTIFS('Estruturante Móvel'!$M:$M,$B17,'Estruturante Móvel'!$AM:$AM,BT$4))-(COUNTIFS('Estruturante Móvel'!$M:$M,$B17,'Estruturante Móvel'!$AM:$AM,BT$4,'Estruturante Móvel'!$AQ:$AQ,"REPARO FO"))</f>
        <v>0</v>
      </c>
      <c r="BU17" s="140">
        <f>(COUNTIFS('Estruturante Móvel'!$M:$M,$B14,'Estruturante Móvel'!$C:$C,"&lt;&gt;PREVISTO",'Estruturante Móvel'!$G:$G,BT$4,'Estruturante Móvel'!$L:$L,'CRONOGRAMA_CONST+MIGRACAO'!BJ$9))</f>
        <v>0</v>
      </c>
      <c r="BV17" s="139">
        <f>(COUNTIFS('Estruturante Móvel'!$M:$M,$B17,'Estruturante Móvel'!$AM:$AM,BV$4))-(COUNTIFS('Estruturante Móvel'!$M:$M,$B17,'Estruturante Móvel'!$AM:$AM,BV$4,'Estruturante Móvel'!$AQ:$AQ,"REPARO FO"))</f>
        <v>0</v>
      </c>
      <c r="BW17" s="140">
        <f>(COUNTIFS('Estruturante Móvel'!$M:$M,$B14,'Estruturante Móvel'!$C:$C,"&lt;&gt;PREVISTO",'Estruturante Móvel'!$G:$G,BV$4,'Estruturante Móvel'!$L:$L,'CRONOGRAMA_CONST+MIGRACAO'!BL$9))</f>
        <v>0</v>
      </c>
      <c r="BX17" s="139">
        <f>(COUNTIFS('Estruturante Móvel'!$M:$M,$B17,'Estruturante Móvel'!$AM:$AM,BX$4))-(COUNTIFS('Estruturante Móvel'!$M:$M,$B17,'Estruturante Móvel'!$AM:$AM,BX$4,'Estruturante Móvel'!$AQ:$AQ,"REPARO FO"))</f>
        <v>0</v>
      </c>
      <c r="BY17" s="140">
        <f>(COUNTIFS('Estruturante Móvel'!$M:$M,$B14,'Estruturante Móvel'!$C:$C,"&lt;&gt;PREVISTO",'Estruturante Móvel'!$G:$G,BX$4,'Estruturante Móvel'!$L:$L,'CRONOGRAMA_CONST+MIGRACAO'!BN$9))</f>
        <v>0</v>
      </c>
      <c r="BZ17" s="139">
        <f>(COUNTIFS('Estruturante Móvel'!$M:$M,$B17,'Estruturante Móvel'!$AM:$AM,BZ$4))-(COUNTIFS('Estruturante Móvel'!$M:$M,$B17,'Estruturante Móvel'!$AM:$AM,BZ$4,'Estruturante Móvel'!$AQ:$AQ,"REPARO FO"))</f>
        <v>0</v>
      </c>
      <c r="CA17" s="140">
        <f>(COUNTIFS('Estruturante Móvel'!$M:$M,$B14,'Estruturante Móvel'!$C:$C,"&lt;&gt;PREVISTO",'Estruturante Móvel'!$G:$G,BZ$4,'Estruturante Móvel'!$L:$L,'CRONOGRAMA_CONST+MIGRACAO'!BP$9))</f>
        <v>0</v>
      </c>
      <c r="CB17" s="139">
        <f>(COUNTIFS('Estruturante Móvel'!$M:$M,$B17,'Estruturante Móvel'!$AM:$AM,CB$4))-(COUNTIFS('Estruturante Móvel'!$M:$M,$B17,'Estruturante Móvel'!$AM:$AM,CB$4,'Estruturante Móvel'!$AQ:$AQ,"REPARO FO"))</f>
        <v>0</v>
      </c>
      <c r="CC17" s="140">
        <f>(COUNTIFS('Estruturante Móvel'!$M:$M,$B14,'Estruturante Móvel'!$C:$C,"&lt;&gt;PREVISTO",'Estruturante Móvel'!$G:$G,CB$4,'Estruturante Móvel'!$L:$L,'CRONOGRAMA_CONST+MIGRACAO'!BR$9))</f>
        <v>0</v>
      </c>
      <c r="CD17" s="139">
        <f>(COUNTIFS('Estruturante Móvel'!$M:$M,$B17,'Estruturante Móvel'!$AM:$AM,CD$4))-(COUNTIFS('Estruturante Móvel'!$M:$M,$B17,'Estruturante Móvel'!$AM:$AM,CD$4,'Estruturante Móvel'!$AQ:$AQ,"REPARO FO"))</f>
        <v>0</v>
      </c>
      <c r="CE17" s="140">
        <f>(COUNTIFS('Estruturante Móvel'!$M:$M,$B14,'Estruturante Móvel'!$C:$C,"&lt;&gt;PREVISTO",'Estruturante Móvel'!$G:$G,CD$4,'Estruturante Móvel'!$L:$L,'CRONOGRAMA_CONST+MIGRACAO'!BT$9))</f>
        <v>0</v>
      </c>
      <c r="CF17" s="139">
        <f>(COUNTIFS('Estruturante Móvel'!$M:$M,$B17,'Estruturante Móvel'!$AM:$AM,CF$4))-(COUNTIFS('Estruturante Móvel'!$M:$M,$B17,'Estruturante Móvel'!$AM:$AM,CF$4,'Estruturante Móvel'!$AQ:$AQ,"REPARO FO"))</f>
        <v>0</v>
      </c>
      <c r="CG17" s="140">
        <f>(COUNTIFS('Estruturante Móvel'!$M:$M,$B14,'Estruturante Móvel'!$C:$C,"&lt;&gt;PREVISTO",'Estruturante Móvel'!$G:$G,CF$4,'Estruturante Móvel'!$L:$L,'CRONOGRAMA_CONST+MIGRACAO'!BV$9))</f>
        <v>0</v>
      </c>
      <c r="CH17" s="139">
        <f>(COUNTIFS('Estruturante Móvel'!$M:$M,$B17,'Estruturante Móvel'!$AM:$AM,CH$4))-(COUNTIFS('Estruturante Móvel'!$M:$M,$B17,'Estruturante Móvel'!$AM:$AM,CH$4,'Estruturante Móvel'!$AQ:$AQ,"REPARO FO"))</f>
        <v>0</v>
      </c>
      <c r="CI17" s="140">
        <f>(COUNTIFS('Estruturante Móvel'!$M:$M,$B14,'Estruturante Móvel'!$C:$C,"&lt;&gt;PREVISTO",'Estruturante Móvel'!$G:$G,CH$4,'Estruturante Móvel'!$L:$L,'CRONOGRAMA_CONST+MIGRACAO'!BX$9))</f>
        <v>0</v>
      </c>
      <c r="CJ17" s="139">
        <f>(COUNTIFS('Estruturante Móvel'!$M:$M,$B17,'Estruturante Móvel'!$AM:$AM,CJ$4))-(COUNTIFS('Estruturante Móvel'!$M:$M,$B17,'Estruturante Móvel'!$AM:$AM,CJ$4,'Estruturante Móvel'!$AQ:$AQ,"REPARO FO"))</f>
        <v>0</v>
      </c>
      <c r="CK17" s="140">
        <f>(COUNTIFS('Estruturante Móvel'!$M:$M,$B14,'Estruturante Móvel'!$C:$C,"&lt;&gt;PREVISTO",'Estruturante Móvel'!$G:$G,CJ$4,'Estruturante Móvel'!$L:$L,'CRONOGRAMA_CONST+MIGRACAO'!BZ$9))</f>
        <v>0</v>
      </c>
      <c r="CL17" s="139">
        <f>(COUNTIFS('Estruturante Móvel'!$M:$M,$B17,'Estruturante Móvel'!$AM:$AM,CL$4))-(COUNTIFS('Estruturante Móvel'!$M:$M,$B17,'Estruturante Móvel'!$AM:$AM,CL$4,'Estruturante Móvel'!$AQ:$AQ,"REPARO FO"))</f>
        <v>0</v>
      </c>
      <c r="CM17" s="140">
        <f>(COUNTIFS('Estruturante Móvel'!$M:$M,$B14,'Estruturante Móvel'!$C:$C,"&lt;&gt;PREVISTO",'Estruturante Móvel'!$G:$G,CL$4,'Estruturante Móvel'!$L:$L,'CRONOGRAMA_CONST+MIGRACAO'!CB$9))</f>
        <v>0</v>
      </c>
      <c r="CN17" s="139">
        <f>(COUNTIFS('Estruturante Móvel'!$M:$M,$B17,'Estruturante Móvel'!$AM:$AM,CN$4))-(COUNTIFS('Estruturante Móvel'!$M:$M,$B17,'Estruturante Móvel'!$AM:$AM,CN$4,'Estruturante Móvel'!$AQ:$AQ,"REPARO FO"))</f>
        <v>0</v>
      </c>
      <c r="CO17" s="140">
        <f>(COUNTIFS('Estruturante Móvel'!$M:$M,$B14,'Estruturante Móvel'!$C:$C,"&lt;&gt;PREVISTO",'Estruturante Móvel'!$G:$G,CN$4,'Estruturante Móvel'!$L:$L,'CRONOGRAMA_CONST+MIGRACAO'!CD$9))</f>
        <v>0</v>
      </c>
      <c r="CP17" s="139">
        <f>(COUNTIFS('Estruturante Móvel'!$M:$M,$B17,'Estruturante Móvel'!$AM:$AM,CP$4))-(COUNTIFS('Estruturante Móvel'!$M:$M,$B17,'Estruturante Móvel'!$AM:$AM,CP$4,'Estruturante Móvel'!$AQ:$AQ,"REPARO FO"))</f>
        <v>0</v>
      </c>
      <c r="CQ17" s="140">
        <f>(COUNTIFS('Estruturante Móvel'!$M:$M,$B14,'Estruturante Móvel'!$C:$C,"&lt;&gt;PREVISTO",'Estruturante Móvel'!$G:$G,CP$4,'Estruturante Móvel'!$L:$L,'CRONOGRAMA_CONST+MIGRACAO'!CF$9))</f>
        <v>0</v>
      </c>
      <c r="CR17" s="139">
        <f>(COUNTIFS('Estruturante Móvel'!$M:$M,$B17,'Estruturante Móvel'!$AM:$AM,CR$4))-(COUNTIFS('Estruturante Móvel'!$M:$M,$B17,'Estruturante Móvel'!$AM:$AM,CR$4,'Estruturante Móvel'!$AQ:$AQ,"REPARO FO"))</f>
        <v>0</v>
      </c>
      <c r="CS17" s="140">
        <f>(COUNTIFS('Estruturante Móvel'!$M:$M,$B14,'Estruturante Móvel'!$C:$C,"&lt;&gt;PREVISTO",'Estruturante Móvel'!$G:$G,CR$4,'Estruturante Móvel'!$L:$L,'CRONOGRAMA_CONST+MIGRACAO'!CH$9))</f>
        <v>0</v>
      </c>
      <c r="CT17" s="139">
        <f>(COUNTIFS('Estruturante Móvel'!$M:$M,$B17,'Estruturante Móvel'!$AM:$AM,CT$4))-(COUNTIFS('Estruturante Móvel'!$M:$M,$B17,'Estruturante Móvel'!$AM:$AM,CT$4,'Estruturante Móvel'!$AQ:$AQ,"REPARO FO"))</f>
        <v>0</v>
      </c>
      <c r="CU17" s="140">
        <f>(COUNTIFS('Estruturante Móvel'!$M:$M,$B14,'Estruturante Móvel'!$C:$C,"&lt;&gt;PREVISTO",'Estruturante Móvel'!$G:$G,CT$4,'Estruturante Móvel'!$L:$L,'CRONOGRAMA_CONST+MIGRACAO'!CJ$9))</f>
        <v>0</v>
      </c>
      <c r="CV17" s="139">
        <f>(COUNTIFS('Estruturante Móvel'!$M:$M,$B17,'Estruturante Móvel'!$AM:$AM,CV$4))-(COUNTIFS('Estruturante Móvel'!$M:$M,$B17,'Estruturante Móvel'!$AM:$AM,CV$4,'Estruturante Móvel'!$AQ:$AQ,"REPARO FO"))</f>
        <v>0</v>
      </c>
      <c r="CW17" s="140">
        <f>(COUNTIFS('Estruturante Móvel'!$M:$M,$B14,'Estruturante Móvel'!$C:$C,"&lt;&gt;PREVISTO",'Estruturante Móvel'!$G:$G,CV$4,'Estruturante Móvel'!$L:$L,'CRONOGRAMA_CONST+MIGRACAO'!CL$9))</f>
        <v>0</v>
      </c>
      <c r="CX17" s="139">
        <f>(COUNTIFS('Estruturante Móvel'!$M:$M,$B17,'Estruturante Móvel'!$AM:$AM,CX$4))-(COUNTIFS('Estruturante Móvel'!$M:$M,$B17,'Estruturante Móvel'!$AM:$AM,CX$4,'Estruturante Móvel'!$AQ:$AQ,"REPARO FO"))</f>
        <v>0</v>
      </c>
      <c r="CY17" s="140">
        <f>(COUNTIFS('Estruturante Móvel'!$M:$M,$B14,'Estruturante Móvel'!$C:$C,"&lt;&gt;PREVISTO",'Estruturante Móvel'!$G:$G,CX$4,'Estruturante Móvel'!$L:$L,'CRONOGRAMA_CONST+MIGRACAO'!CN$9))</f>
        <v>0</v>
      </c>
      <c r="CZ17" s="139">
        <f>(COUNTIFS('Estruturante Móvel'!$M:$M,$B17,'Estruturante Móvel'!$AM:$AM,CZ$4))-(COUNTIFS('Estruturante Móvel'!$M:$M,$B17,'Estruturante Móvel'!$AM:$AM,CZ$4,'Estruturante Móvel'!$AQ:$AQ,"REPARO FO"))</f>
        <v>0</v>
      </c>
      <c r="DA17" s="140">
        <f>(COUNTIFS('Estruturante Móvel'!$M:$M,$B14,'Estruturante Móvel'!$C:$C,"&lt;&gt;PREVISTO",'Estruturante Móvel'!$G:$G,CZ$4,'Estruturante Móvel'!$L:$L,'CRONOGRAMA_CONST+MIGRACAO'!CP$9))</f>
        <v>0</v>
      </c>
      <c r="DB17" s="139">
        <f>(COUNTIFS('Estruturante Móvel'!$M:$M,$B17,'Estruturante Móvel'!$AM:$AM,DB$4))-(COUNTIFS('Estruturante Móvel'!$M:$M,$B17,'Estruturante Móvel'!$AM:$AM,DB$4,'Estruturante Móvel'!$AQ:$AQ,"REPARO FO"))</f>
        <v>0</v>
      </c>
      <c r="DC17" s="140">
        <f>(COUNTIFS('Estruturante Móvel'!$M:$M,$B14,'Estruturante Móvel'!$C:$C,"&lt;&gt;PREVISTO",'Estruturante Móvel'!$G:$G,DB$4,'Estruturante Móvel'!$L:$L,'CRONOGRAMA_CONST+MIGRACAO'!CR$9))</f>
        <v>0</v>
      </c>
      <c r="DD17" s="139">
        <f>(COUNTIFS('Estruturante Móvel'!$M:$M,$B17,'Estruturante Móvel'!$AM:$AM,DD$4))-(COUNTIFS('Estruturante Móvel'!$M:$M,$B17,'Estruturante Móvel'!$AM:$AM,DD$4,'Estruturante Móvel'!$AQ:$AQ,"REPARO FO"))</f>
        <v>0</v>
      </c>
      <c r="DE17" s="140">
        <f>(COUNTIFS('Estruturante Móvel'!$M:$M,$B14,'Estruturante Móvel'!$C:$C,"&lt;&gt;PREVISTO",'Estruturante Móvel'!$G:$G,DD$4,'Estruturante Móvel'!$L:$L,'CRONOGRAMA_CONST+MIGRACAO'!CT$9))</f>
        <v>0</v>
      </c>
      <c r="DF17" s="139">
        <f>(COUNTIFS('Estruturante Móvel'!$M:$M,$B17,'Estruturante Móvel'!$AM:$AM,DF$4))-(COUNTIFS('Estruturante Móvel'!$M:$M,$B17,'Estruturante Móvel'!$AM:$AM,DF$4,'Estruturante Móvel'!$AQ:$AQ,"REPARO FO"))</f>
        <v>0</v>
      </c>
      <c r="DG17" s="140">
        <f>(COUNTIFS('Estruturante Móvel'!$M:$M,$B14,'Estruturante Móvel'!$C:$C,"&lt;&gt;PREVISTO",'Estruturante Móvel'!$G:$G,DF$4,'Estruturante Móvel'!$L:$L,'CRONOGRAMA_CONST+MIGRACAO'!CV$9))</f>
        <v>0</v>
      </c>
      <c r="DH17" s="139">
        <f>(COUNTIFS('Estruturante Móvel'!$M:$M,$B17,'Estruturante Móvel'!$AM:$AM,DH$4))-(COUNTIFS('Estruturante Móvel'!$M:$M,$B17,'Estruturante Móvel'!$AM:$AM,DH$4,'Estruturante Móvel'!$AQ:$AQ,"REPARO FO"))</f>
        <v>0</v>
      </c>
      <c r="DI17" s="140">
        <f>(COUNTIFS('Estruturante Móvel'!$M:$M,$B14,'Estruturante Móvel'!$C:$C,"&lt;&gt;PREVISTO",'Estruturante Móvel'!$G:$G,DH$4,'Estruturante Móvel'!$L:$L,'CRONOGRAMA_CONST+MIGRACAO'!CX$9))</f>
        <v>0</v>
      </c>
      <c r="DJ17" s="139">
        <f>(COUNTIFS('Estruturante Móvel'!$M:$M,$B17,'Estruturante Móvel'!$AM:$AM,DJ$4))-(COUNTIFS('Estruturante Móvel'!$M:$M,$B17,'Estruturante Móvel'!$AM:$AM,DJ$4,'Estruturante Móvel'!$AQ:$AQ,"REPARO FO"))</f>
        <v>0</v>
      </c>
      <c r="DK17" s="140">
        <f>(COUNTIFS('Estruturante Móvel'!$M:$M,$B14,'Estruturante Móvel'!$C:$C,"&lt;&gt;PREVISTO",'Estruturante Móvel'!$G:$G,DJ$4,'Estruturante Móvel'!$L:$L,'CRONOGRAMA_CONST+MIGRACAO'!CZ$9))</f>
        <v>0</v>
      </c>
      <c r="DL17" s="139">
        <f>(COUNTIFS('Estruturante Móvel'!$M:$M,$B17,'Estruturante Móvel'!$AM:$AM,DL$4))-(COUNTIFS('Estruturante Móvel'!$M:$M,$B17,'Estruturante Móvel'!$AM:$AM,DL$4,'Estruturante Móvel'!$AQ:$AQ,"REPARO FO"))</f>
        <v>0</v>
      </c>
      <c r="DM17" s="140">
        <f>(COUNTIFS('Estruturante Móvel'!$M:$M,$B14,'Estruturante Móvel'!$C:$C,"&lt;&gt;PREVISTO",'Estruturante Móvel'!$G:$G,DL$4,'Estruturante Móvel'!$L:$L,'CRONOGRAMA_CONST+MIGRACAO'!DB$9))</f>
        <v>0</v>
      </c>
      <c r="DN17" s="139">
        <f>(COUNTIFS('Estruturante Móvel'!$M:$M,$B17,'Estruturante Móvel'!$AM:$AM,DN$4))-(COUNTIFS('Estruturante Móvel'!$M:$M,$B17,'Estruturante Móvel'!$AM:$AM,DN$4,'Estruturante Móvel'!$AQ:$AQ,"REPARO FO"))</f>
        <v>0</v>
      </c>
      <c r="DO17" s="140">
        <f>(COUNTIFS('Estruturante Móvel'!$M:$M,$B14,'Estruturante Móvel'!$C:$C,"&lt;&gt;PREVISTO",'Estruturante Móvel'!$G:$G,DN$4,'Estruturante Móvel'!$L:$L,'CRONOGRAMA_CONST+MIGRACAO'!DD$9))</f>
        <v>0</v>
      </c>
      <c r="DP17" s="139">
        <f>(COUNTIFS('Estruturante Móvel'!$M:$M,$B17,'Estruturante Móvel'!$AM:$AM,DP$4))-(COUNTIFS('Estruturante Móvel'!$M:$M,$B17,'Estruturante Móvel'!$AM:$AM,DP$4,'Estruturante Móvel'!$AQ:$AQ,"REPARO FO"))</f>
        <v>0</v>
      </c>
      <c r="DQ17" s="140">
        <f>(COUNTIFS('Estruturante Móvel'!$M:$M,$B14,'Estruturante Móvel'!$C:$C,"&lt;&gt;PREVISTO",'Estruturante Móvel'!$G:$G,DP$4,'Estruturante Móvel'!$L:$L,'CRONOGRAMA_CONST+MIGRACAO'!DF$9))</f>
        <v>0</v>
      </c>
      <c r="DR17" s="139">
        <f>(COUNTIFS('Estruturante Móvel'!$M:$M,$B17,'Estruturante Móvel'!$AM:$AM,DR$4))-(COUNTIFS('Estruturante Móvel'!$M:$M,$B17,'Estruturante Móvel'!$AM:$AM,DR$4,'Estruturante Móvel'!$AQ:$AQ,"REPARO FO"))</f>
        <v>0</v>
      </c>
      <c r="DS17" s="140">
        <f>(COUNTIFS('Estruturante Móvel'!$M:$M,$B14,'Estruturante Móvel'!$C:$C,"&lt;&gt;PREVISTO",'Estruturante Móvel'!$G:$G,DR$4,'Estruturante Móvel'!$L:$L,'CRONOGRAMA_CONST+MIGRACAO'!DH$9))</f>
        <v>0</v>
      </c>
      <c r="DT17" s="139">
        <f>(COUNTIFS('Estruturante Móvel'!$M:$M,$B17,'Estruturante Móvel'!$AM:$AM,DT$4))-(COUNTIFS('Estruturante Móvel'!$M:$M,$B17,'Estruturante Móvel'!$AM:$AM,DT$4,'Estruturante Móvel'!$AQ:$AQ,"REPARO FO"))</f>
        <v>0</v>
      </c>
      <c r="DU17" s="140">
        <f>(COUNTIFS('Estruturante Móvel'!$M:$M,$B14,'Estruturante Móvel'!$C:$C,"&lt;&gt;PREVISTO",'Estruturante Móvel'!$G:$G,DT$4,'Estruturante Móvel'!$L:$L,'CRONOGRAMA_CONST+MIGRACAO'!DJ$9))</f>
        <v>0</v>
      </c>
      <c r="DV17" s="139">
        <f>(COUNTIFS('Estruturante Móvel'!$M:$M,$B17,'Estruturante Móvel'!$AM:$AM,DV$4))-(COUNTIFS('Estruturante Móvel'!$M:$M,$B17,'Estruturante Móvel'!$AM:$AM,DV$4,'Estruturante Móvel'!$AQ:$AQ,"REPARO FO"))</f>
        <v>0</v>
      </c>
      <c r="DW17" s="140">
        <f>(COUNTIFS('Estruturante Móvel'!$M:$M,$B14,'Estruturante Móvel'!$C:$C,"&lt;&gt;PREVISTO",'Estruturante Móvel'!$G:$G,DV$4,'Estruturante Móvel'!$L:$L,'CRONOGRAMA_CONST+MIGRACAO'!DL$9))</f>
        <v>0</v>
      </c>
      <c r="DX17" s="139">
        <f>(COUNTIFS('Estruturante Móvel'!$M:$M,$B17,'Estruturante Móvel'!$AM:$AM,DX$4))-(COUNTIFS('Estruturante Móvel'!$M:$M,$B17,'Estruturante Móvel'!$AM:$AM,DX$4,'Estruturante Móvel'!$AQ:$AQ,"REPARO FO"))</f>
        <v>0</v>
      </c>
      <c r="DY17" s="140">
        <f>(COUNTIFS('Estruturante Móvel'!$M:$M,$B14,'Estruturante Móvel'!$C:$C,"&lt;&gt;PREVISTO",'Estruturante Móvel'!$G:$G,DX$4,'Estruturante Móvel'!$L:$L,'CRONOGRAMA_CONST+MIGRACAO'!DN$9))</f>
        <v>0</v>
      </c>
      <c r="DZ17" s="139">
        <f>(COUNTIFS('Estruturante Móvel'!$M:$M,$B17,'Estruturante Móvel'!$AM:$AM,DZ$4))-(COUNTIFS('Estruturante Móvel'!$M:$M,$B17,'Estruturante Móvel'!$AM:$AM,DZ$4,'Estruturante Móvel'!$AQ:$AQ,"REPARO FO"))</f>
        <v>0</v>
      </c>
      <c r="EA17" s="140">
        <f>(COUNTIFS('Estruturante Móvel'!$M:$M,$B14,'Estruturante Móvel'!$C:$C,"&lt;&gt;PREVISTO",'Estruturante Móvel'!$G:$G,DZ$4,'Estruturante Móvel'!$L:$L,'CRONOGRAMA_CONST+MIGRACAO'!DP$9))</f>
        <v>0</v>
      </c>
      <c r="EB17" s="139">
        <f>(COUNTIFS('Estruturante Móvel'!$M:$M,$B17,'Estruturante Móvel'!$AM:$AM,EB$4))-(COUNTIFS('Estruturante Móvel'!$M:$M,$B17,'Estruturante Móvel'!$AM:$AM,EB$4,'Estruturante Móvel'!$AQ:$AQ,"REPARO FO"))</f>
        <v>0</v>
      </c>
      <c r="EC17" s="140">
        <f>(COUNTIFS('Estruturante Móvel'!$M:$M,$B14,'Estruturante Móvel'!$C:$C,"&lt;&gt;PREVISTO",'Estruturante Móvel'!$G:$G,EB$4,'Estruturante Móvel'!$L:$L,'CRONOGRAMA_CONST+MIGRACAO'!DR$9))</f>
        <v>0</v>
      </c>
      <c r="ED17" s="139">
        <f>(COUNTIFS('Estruturante Móvel'!$M:$M,$B17,'Estruturante Móvel'!$AM:$AM,ED$4))-(COUNTIFS('Estruturante Móvel'!$M:$M,$B17,'Estruturante Móvel'!$AM:$AM,ED$4,'Estruturante Móvel'!$AQ:$AQ,"REPARO FO"))</f>
        <v>0</v>
      </c>
      <c r="EE17" s="140">
        <f>(COUNTIFS('Estruturante Móvel'!$M:$M,$B14,'Estruturante Móvel'!$C:$C,"&lt;&gt;PREVISTO",'Estruturante Móvel'!$G:$G,ED$4,'Estruturante Móvel'!$L:$L,'CRONOGRAMA_CONST+MIGRACAO'!DT$9))</f>
        <v>0</v>
      </c>
      <c r="EF17" s="139">
        <f>(COUNTIFS('Estruturante Móvel'!$M:$M,$B17,'Estruturante Móvel'!$AM:$AM,EF$4))-(COUNTIFS('Estruturante Móvel'!$M:$M,$B17,'Estruturante Móvel'!$AM:$AM,EF$4,'Estruturante Móvel'!$AQ:$AQ,"REPARO FO"))</f>
        <v>0</v>
      </c>
      <c r="EG17" s="140">
        <f>(COUNTIFS('Estruturante Móvel'!$M:$M,$B14,'Estruturante Móvel'!$C:$C,"&lt;&gt;PREVISTO",'Estruturante Móvel'!$G:$G,EF$4,'Estruturante Móvel'!$L:$L,'CRONOGRAMA_CONST+MIGRACAO'!DV$9))</f>
        <v>0</v>
      </c>
      <c r="EH17" s="139">
        <f>(COUNTIFS('Estruturante Móvel'!$M:$M,$B17,'Estruturante Móvel'!$AM:$AM,EH$4))-(COUNTIFS('Estruturante Móvel'!$M:$M,$B17,'Estruturante Móvel'!$AM:$AM,EH$4,'Estruturante Móvel'!$AQ:$AQ,"REPARO FO"))</f>
        <v>0</v>
      </c>
      <c r="EI17" s="140">
        <f>(COUNTIFS('Estruturante Móvel'!$M:$M,$B14,'Estruturante Móvel'!$C:$C,"&lt;&gt;PREVISTO",'Estruturante Móvel'!$G:$G,EH$4,'Estruturante Móvel'!$L:$L,'CRONOGRAMA_CONST+MIGRACAO'!DX$9))</f>
        <v>0</v>
      </c>
      <c r="EJ17" s="139">
        <f>(COUNTIFS('Estruturante Móvel'!$M:$M,$B17,'Estruturante Móvel'!$AM:$AM,EJ$4))-(COUNTIFS('Estruturante Móvel'!$M:$M,$B17,'Estruturante Móvel'!$AM:$AM,EJ$4,'Estruturante Móvel'!$AQ:$AQ,"REPARO FO"))</f>
        <v>0</v>
      </c>
      <c r="EK17" s="140">
        <f>(COUNTIFS('Estruturante Móvel'!$M:$M,$B14,'Estruturante Móvel'!$C:$C,"&lt;&gt;PREVISTO",'Estruturante Móvel'!$G:$G,EJ$4,'Estruturante Móvel'!$L:$L,'CRONOGRAMA_CONST+MIGRACAO'!DZ$9))</f>
        <v>0</v>
      </c>
      <c r="EL17" s="139">
        <f>(COUNTIFS('Estruturante Móvel'!$M:$M,$B17,'Estruturante Móvel'!$AM:$AM,EL$4))-(COUNTIFS('Estruturante Móvel'!$M:$M,$B17,'Estruturante Móvel'!$AM:$AM,EL$4,'Estruturante Móvel'!$AQ:$AQ,"REPARO FO"))</f>
        <v>0</v>
      </c>
      <c r="EM17" s="140">
        <f>(COUNTIFS('Estruturante Móvel'!$M:$M,$B14,'Estruturante Móvel'!$C:$C,"&lt;&gt;PREVISTO",'Estruturante Móvel'!$G:$G,EL$4,'Estruturante Móvel'!$L:$L,'CRONOGRAMA_CONST+MIGRACAO'!EB$9))</f>
        <v>0</v>
      </c>
      <c r="EN17" s="139">
        <f>(COUNTIFS('Estruturante Móvel'!$M:$M,$B17,'Estruturante Móvel'!$AM:$AM,EN$4))-(COUNTIFS('Estruturante Móvel'!$M:$M,$B17,'Estruturante Móvel'!$AM:$AM,EN$4,'Estruturante Móvel'!$AQ:$AQ,"REPARO FO"))</f>
        <v>0</v>
      </c>
      <c r="EO17" s="140">
        <f>(COUNTIFS('Estruturante Móvel'!$M:$M,$B14,'Estruturante Móvel'!$C:$C,"&lt;&gt;PREVISTO",'Estruturante Móvel'!$G:$G,EN$4,'Estruturante Móvel'!$L:$L,'CRONOGRAMA_CONST+MIGRACAO'!ED$9))</f>
        <v>0</v>
      </c>
      <c r="EP17" s="139">
        <f>(COUNTIFS('Estruturante Móvel'!$M:$M,$B17,'Estruturante Móvel'!$AM:$AM,EP$4))-(COUNTIFS('Estruturante Móvel'!$M:$M,$B17,'Estruturante Móvel'!$AM:$AM,EP$4,'Estruturante Móvel'!$AQ:$AQ,"REPARO FO"))</f>
        <v>0</v>
      </c>
      <c r="EQ17" s="140">
        <f>(COUNTIFS('Estruturante Móvel'!$M:$M,$B14,'Estruturante Móvel'!$C:$C,"&lt;&gt;PREVISTO",'Estruturante Móvel'!$G:$G,EP$4,'Estruturante Móvel'!$L:$L,'CRONOGRAMA_CONST+MIGRACAO'!EF$9))</f>
        <v>0</v>
      </c>
      <c r="ER17" s="139">
        <f>(COUNTIFS('Estruturante Móvel'!$M:$M,$B17,'Estruturante Móvel'!$AM:$AM,ER$4))-(COUNTIFS('Estruturante Móvel'!$M:$M,$B17,'Estruturante Móvel'!$AM:$AM,ER$4,'Estruturante Móvel'!$AQ:$AQ,"REPARO FO"))</f>
        <v>0</v>
      </c>
      <c r="ES17" s="140">
        <f>(COUNTIFS('Estruturante Móvel'!$M:$M,$B14,'Estruturante Móvel'!$C:$C,"&lt;&gt;PREVISTO",'Estruturante Móvel'!$G:$G,ER$4,'Estruturante Móvel'!$L:$L,'CRONOGRAMA_CONST+MIGRACAO'!EH$9))</f>
        <v>0</v>
      </c>
      <c r="ET17" s="139">
        <f>(COUNTIFS('Estruturante Móvel'!$M:$M,$B17,'Estruturante Móvel'!$AM:$AM,ET$4))-(COUNTIFS('Estruturante Móvel'!$M:$M,$B17,'Estruturante Móvel'!$AM:$AM,ET$4,'Estruturante Móvel'!$AQ:$AQ,"REPARO FO"))</f>
        <v>0</v>
      </c>
      <c r="EU17" s="140">
        <f>(COUNTIFS('Estruturante Móvel'!$M:$M,$B14,'Estruturante Móvel'!$C:$C,"&lt;&gt;PREVISTO",'Estruturante Móvel'!$G:$G,ET$4,'Estruturante Móvel'!$L:$L,'CRONOGRAMA_CONST+MIGRACAO'!EJ$9))</f>
        <v>0</v>
      </c>
      <c r="EV17" s="139">
        <f>(COUNTIFS('Estruturante Móvel'!$M:$M,$B17,'Estruturante Móvel'!$AM:$AM,EV$4))-(COUNTIFS('Estruturante Móvel'!$M:$M,$B17,'Estruturante Móvel'!$AM:$AM,EV$4,'Estruturante Móvel'!$AQ:$AQ,"REPARO FO"))</f>
        <v>0</v>
      </c>
      <c r="EW17" s="140">
        <f>(COUNTIFS('Estruturante Móvel'!$M:$M,$B14,'Estruturante Móvel'!$C:$C,"&lt;&gt;PREVISTO",'Estruturante Móvel'!$G:$G,EV$4,'Estruturante Móvel'!$L:$L,'CRONOGRAMA_CONST+MIGRACAO'!EL$9))</f>
        <v>0</v>
      </c>
      <c r="EX17" s="139">
        <f>(COUNTIFS('Estruturante Móvel'!$M:$M,$B17,'Estruturante Móvel'!$AM:$AM,EX$4))-(COUNTIFS('Estruturante Móvel'!$M:$M,$B17,'Estruturante Móvel'!$AM:$AM,EX$4,'Estruturante Móvel'!$AQ:$AQ,"REPARO FO"))</f>
        <v>0</v>
      </c>
      <c r="EY17" s="140">
        <f>(COUNTIFS('Estruturante Móvel'!$M:$M,$B14,'Estruturante Móvel'!$C:$C,"&lt;&gt;PREVISTO",'Estruturante Móvel'!$G:$G,EX$4,'Estruturante Móvel'!$L:$L,'CRONOGRAMA_CONST+MIGRACAO'!EN$9))</f>
        <v>0</v>
      </c>
      <c r="EZ17" s="139">
        <f>(COUNTIFS('Estruturante Móvel'!$M:$M,$B17,'Estruturante Móvel'!$AM:$AM,EZ$4))-(COUNTIFS('Estruturante Móvel'!$M:$M,$B17,'Estruturante Móvel'!$AM:$AM,EZ$4,'Estruturante Móvel'!$AQ:$AQ,"REPARO FO"))</f>
        <v>0</v>
      </c>
      <c r="FA17" s="140">
        <f>(COUNTIFS('Estruturante Móvel'!$M:$M,$B14,'Estruturante Móvel'!$C:$C,"&lt;&gt;PREVISTO",'Estruturante Móvel'!$G:$G,EZ$4,'Estruturante Móvel'!$L:$L,'CRONOGRAMA_CONST+MIGRACAO'!EP$9))</f>
        <v>0</v>
      </c>
      <c r="FB17" s="139">
        <f>(COUNTIFS('Estruturante Móvel'!$M:$M,$B17,'Estruturante Móvel'!$AM:$AM,FB$4))-(COUNTIFS('Estruturante Móvel'!$M:$M,$B17,'Estruturante Móvel'!$AM:$AM,FB$4,'Estruturante Móvel'!$AQ:$AQ,"REPARO FO"))</f>
        <v>0</v>
      </c>
      <c r="FC17" s="140">
        <f>(COUNTIFS('Estruturante Móvel'!$M:$M,$B14,'Estruturante Móvel'!$C:$C,"&lt;&gt;PREVISTO",'Estruturante Móvel'!$G:$G,FB$4,'Estruturante Móvel'!$L:$L,'CRONOGRAMA_CONST+MIGRACAO'!ER$9))</f>
        <v>0</v>
      </c>
      <c r="FD17" s="139">
        <f>(COUNTIFS('Estruturante Móvel'!$M:$M,$B17,'Estruturante Móvel'!$AM:$AM,FD$4))-(COUNTIFS('Estruturante Móvel'!$M:$M,$B17,'Estruturante Móvel'!$AM:$AM,FD$4,'Estruturante Móvel'!$AQ:$AQ,"REPARO FO"))</f>
        <v>0</v>
      </c>
      <c r="FE17" s="140">
        <f>(COUNTIFS('Estruturante Móvel'!$M:$M,$B14,'Estruturante Móvel'!$C:$C,"&lt;&gt;PREVISTO",'Estruturante Móvel'!$G:$G,FD$4,'Estruturante Móvel'!$L:$L,'CRONOGRAMA_CONST+MIGRACAO'!ET$9))</f>
        <v>0</v>
      </c>
      <c r="FF17" s="139">
        <f>(COUNTIFS('Estruturante Móvel'!$M:$M,$B17,'Estruturante Móvel'!$AM:$AM,FF$4))-(COUNTIFS('Estruturante Móvel'!$M:$M,$B17,'Estruturante Móvel'!$AM:$AM,FF$4,'Estruturante Móvel'!$AQ:$AQ,"REPARO FO"))</f>
        <v>0</v>
      </c>
      <c r="FG17" s="140">
        <f>(COUNTIFS('Estruturante Móvel'!$M:$M,$B14,'Estruturante Móvel'!$C:$C,"&lt;&gt;PREVISTO",'Estruturante Móvel'!$G:$G,FF$4,'Estruturante Móvel'!$L:$L,'CRONOGRAMA_CONST+MIGRACAO'!EV$9))</f>
        <v>0</v>
      </c>
      <c r="FH17" s="139">
        <f>(COUNTIFS('Estruturante Móvel'!$M:$M,$B17,'Estruturante Móvel'!$AM:$AM,FH$4))-(COUNTIFS('Estruturante Móvel'!$M:$M,$B17,'Estruturante Móvel'!$AM:$AM,FH$4,'Estruturante Móvel'!$AQ:$AQ,"REPARO FO"))</f>
        <v>0</v>
      </c>
      <c r="FI17" s="140">
        <f>(COUNTIFS('Estruturante Móvel'!$M:$M,$B14,'Estruturante Móvel'!$C:$C,"&lt;&gt;PREVISTO",'Estruturante Móvel'!$G:$G,FH$4,'Estruturante Móvel'!$L:$L,'CRONOGRAMA_CONST+MIGRACAO'!EX$9))</f>
        <v>0</v>
      </c>
      <c r="FJ17" s="139">
        <f>(COUNTIFS('Estruturante Móvel'!$M:$M,$B17,'Estruturante Móvel'!$AM:$AM,FJ$4))-(COUNTIFS('Estruturante Móvel'!$M:$M,$B17,'Estruturante Móvel'!$AM:$AM,FJ$4,'Estruturante Móvel'!$AQ:$AQ,"REPARO FO"))</f>
        <v>0</v>
      </c>
      <c r="FK17" s="140">
        <f>(COUNTIFS('Estruturante Móvel'!$M:$M,$B14,'Estruturante Móvel'!$C:$C,"&lt;&gt;PREVISTO",'Estruturante Móvel'!$G:$G,FJ$4,'Estruturante Móvel'!$L:$L,'CRONOGRAMA_CONST+MIGRACAO'!EZ$9))</f>
        <v>0</v>
      </c>
      <c r="FL17" s="139">
        <f>(COUNTIFS('Estruturante Móvel'!$M:$M,$B17,'Estruturante Móvel'!$AM:$AM,FL$4))-(COUNTIFS('Estruturante Móvel'!$M:$M,$B17,'Estruturante Móvel'!$AM:$AM,FL$4,'Estruturante Móvel'!$AQ:$AQ,"REPARO FO"))</f>
        <v>0</v>
      </c>
      <c r="FM17" s="140">
        <f>(COUNTIFS('Estruturante Móvel'!$M:$M,$B14,'Estruturante Móvel'!$C:$C,"&lt;&gt;PREVISTO",'Estruturante Móvel'!$G:$G,FL$4,'Estruturante Móvel'!$L:$L,'CRONOGRAMA_CONST+MIGRACAO'!FB$9))</f>
        <v>0</v>
      </c>
      <c r="FN17" s="139">
        <f>(COUNTIFS('Estruturante Móvel'!$M:$M,$B17,'Estruturante Móvel'!$AM:$AM,FN$4))-(COUNTIFS('Estruturante Móvel'!$M:$M,$B17,'Estruturante Móvel'!$AM:$AM,FN$4,'Estruturante Móvel'!$AQ:$AQ,"REPARO FO"))</f>
        <v>0</v>
      </c>
      <c r="FO17" s="140">
        <f>(COUNTIFS('Estruturante Móvel'!$M:$M,$B14,'Estruturante Móvel'!$C:$C,"&lt;&gt;PREVISTO",'Estruturante Móvel'!$G:$G,FN$4,'Estruturante Móvel'!$L:$L,'CRONOGRAMA_CONST+MIGRACAO'!FD$9))</f>
        <v>0</v>
      </c>
      <c r="FP17" s="139">
        <f>(COUNTIFS('Estruturante Móvel'!$M:$M,$B17,'Estruturante Móvel'!$AM:$AM,FP$4))-(COUNTIFS('Estruturante Móvel'!$M:$M,$B17,'Estruturante Móvel'!$AM:$AM,FP$4,'Estruturante Móvel'!$AQ:$AQ,"REPARO FO"))</f>
        <v>0</v>
      </c>
      <c r="FQ17" s="140">
        <f>(COUNTIFS('Estruturante Móvel'!$M:$M,$B14,'Estruturante Móvel'!$C:$C,"&lt;&gt;PREVISTO",'Estruturante Móvel'!$G:$G,FP$4,'Estruturante Móvel'!$L:$L,'CRONOGRAMA_CONST+MIGRACAO'!FF$9))</f>
        <v>0</v>
      </c>
      <c r="FR17" s="139">
        <f>(COUNTIFS('Estruturante Móvel'!$M:$M,$B17,'Estruturante Móvel'!$AM:$AM,FR$4))-(COUNTIFS('Estruturante Móvel'!$M:$M,$B17,'Estruturante Móvel'!$AM:$AM,FR$4,'Estruturante Móvel'!$AQ:$AQ,"REPARO FO"))</f>
        <v>0</v>
      </c>
      <c r="FS17" s="140">
        <f>(COUNTIFS('Estruturante Móvel'!$M:$M,$B14,'Estruturante Móvel'!$C:$C,"&lt;&gt;PREVISTO",'Estruturante Móvel'!$G:$G,FR$4,'Estruturante Móvel'!$L:$L,'CRONOGRAMA_CONST+MIGRACAO'!FH$9))</f>
        <v>0</v>
      </c>
      <c r="FT17" s="139">
        <f>(COUNTIFS('Estruturante Móvel'!$M:$M,$B17,'Estruturante Móvel'!$AM:$AM,FT$4))-(COUNTIFS('Estruturante Móvel'!$M:$M,$B17,'Estruturante Móvel'!$AM:$AM,FT$4,'Estruturante Móvel'!$AQ:$AQ,"REPARO FO"))</f>
        <v>0</v>
      </c>
      <c r="FU17" s="140">
        <f>(COUNTIFS('Estruturante Móvel'!$M:$M,$B14,'Estruturante Móvel'!$C:$C,"&lt;&gt;PREVISTO",'Estruturante Móvel'!$G:$G,FT$4,'Estruturante Móvel'!$L:$L,'CRONOGRAMA_CONST+MIGRACAO'!FJ$9))</f>
        <v>0</v>
      </c>
      <c r="FV17" s="139">
        <f>(COUNTIFS('Estruturante Móvel'!$M:$M,$B17,'Estruturante Móvel'!$AM:$AM,FV$4))-(COUNTIFS('Estruturante Móvel'!$M:$M,$B17,'Estruturante Móvel'!$AM:$AM,FV$4,'Estruturante Móvel'!$AQ:$AQ,"REPARO FO"))</f>
        <v>0</v>
      </c>
      <c r="FW17" s="140">
        <f>(COUNTIFS('Estruturante Móvel'!$M:$M,$B14,'Estruturante Móvel'!$C:$C,"&lt;&gt;PREVISTO",'Estruturante Móvel'!$G:$G,FV$4,'Estruturante Móvel'!$L:$L,'CRONOGRAMA_CONST+MIGRACAO'!FL$9))</f>
        <v>0</v>
      </c>
      <c r="FX17" s="139">
        <f>(COUNTIFS('Estruturante Móvel'!$M:$M,$B17,'Estruturante Móvel'!$AM:$AM,FX$4))-(COUNTIFS('Estruturante Móvel'!$M:$M,$B17,'Estruturante Móvel'!$AM:$AM,FX$4,'Estruturante Móvel'!$AQ:$AQ,"REPARO FO"))</f>
        <v>0</v>
      </c>
      <c r="FY17" s="140">
        <f>(COUNTIFS('Estruturante Móvel'!$M:$M,$B14,'Estruturante Móvel'!$C:$C,"&lt;&gt;PREVISTO",'Estruturante Móvel'!$G:$G,FX$4,'Estruturante Móvel'!$L:$L,'CRONOGRAMA_CONST+MIGRACAO'!FN$9))</f>
        <v>0</v>
      </c>
      <c r="FZ17" s="139">
        <f>(COUNTIFS('Estruturante Móvel'!$M:$M,$B17,'Estruturante Móvel'!$AM:$AM,FZ$4))-(COUNTIFS('Estruturante Móvel'!$M:$M,$B17,'Estruturante Móvel'!$AM:$AM,FZ$4,'Estruturante Móvel'!$AQ:$AQ,"REPARO FO"))</f>
        <v>0</v>
      </c>
      <c r="GA17" s="140">
        <f>(COUNTIFS('Estruturante Móvel'!$M:$M,$B14,'Estruturante Móvel'!$C:$C,"&lt;&gt;PREVISTO",'Estruturante Móvel'!$G:$G,FZ$4,'Estruturante Móvel'!$L:$L,'CRONOGRAMA_CONST+MIGRACAO'!FP$9))</f>
        <v>0</v>
      </c>
      <c r="GB17" s="139">
        <f>(COUNTIFS('Estruturante Móvel'!$M:$M,$B17,'Estruturante Móvel'!$AM:$AM,GB$4))-(COUNTIFS('Estruturante Móvel'!$M:$M,$B17,'Estruturante Móvel'!$AM:$AM,GB$4,'Estruturante Móvel'!$AQ:$AQ,"REPARO FO"))</f>
        <v>0</v>
      </c>
      <c r="GC17" s="140">
        <f>(COUNTIFS('Estruturante Móvel'!$M:$M,$B14,'Estruturante Móvel'!$C:$C,"&lt;&gt;PREVISTO",'Estruturante Móvel'!$G:$G,GB$4,'Estruturante Móvel'!$L:$L,'CRONOGRAMA_CONST+MIGRACAO'!FR$9))</f>
        <v>0</v>
      </c>
      <c r="GD17" s="139">
        <f>(COUNTIFS('Estruturante Móvel'!$M:$M,$B17,'Estruturante Móvel'!$AM:$AM,GD$4))-(COUNTIFS('Estruturante Móvel'!$M:$M,$B17,'Estruturante Móvel'!$AM:$AM,GD$4,'Estruturante Móvel'!$AQ:$AQ,"REPARO FO"))</f>
        <v>0</v>
      </c>
      <c r="GE17" s="140">
        <f>(COUNTIFS('Estruturante Móvel'!$M:$M,$B14,'Estruturante Móvel'!$C:$C,"&lt;&gt;PREVISTO",'Estruturante Móvel'!$G:$G,GD$4,'Estruturante Móvel'!$L:$L,'CRONOGRAMA_CONST+MIGRACAO'!FT$9))</f>
        <v>0</v>
      </c>
      <c r="GF17" s="139">
        <f>(COUNTIFS('Estruturante Móvel'!$M:$M,$B17,'Estruturante Móvel'!$AM:$AM,GF$4))-(COUNTIFS('Estruturante Móvel'!$M:$M,$B17,'Estruturante Móvel'!$AM:$AM,GF$4,'Estruturante Móvel'!$AQ:$AQ,"REPARO FO"))</f>
        <v>0</v>
      </c>
      <c r="GG17" s="140">
        <f>(COUNTIFS('Estruturante Móvel'!$M:$M,$B14,'Estruturante Móvel'!$C:$C,"&lt;&gt;PREVISTO",'Estruturante Móvel'!$G:$G,GF$4,'Estruturante Móvel'!$L:$L,'CRONOGRAMA_CONST+MIGRACAO'!FV$9))</f>
        <v>0</v>
      </c>
      <c r="GH17" s="139">
        <f>(COUNTIFS('Estruturante Móvel'!$M:$M,$B17,'Estruturante Móvel'!$AM:$AM,GH$4))-(COUNTIFS('Estruturante Móvel'!$M:$M,$B17,'Estruturante Móvel'!$AM:$AM,GH$4,'Estruturante Móvel'!$AQ:$AQ,"REPARO FO"))</f>
        <v>0</v>
      </c>
      <c r="GI17" s="140">
        <f>(COUNTIFS('Estruturante Móvel'!$M:$M,$B14,'Estruturante Móvel'!$C:$C,"&lt;&gt;PREVISTO",'Estruturante Móvel'!$G:$G,GH$4,'Estruturante Móvel'!$L:$L,'CRONOGRAMA_CONST+MIGRACAO'!FX$9))</f>
        <v>0</v>
      </c>
      <c r="GJ17" s="139">
        <f>(COUNTIFS('Estruturante Móvel'!$M:$M,$B17,'Estruturante Móvel'!$AM:$AM,GJ$4))-(COUNTIFS('Estruturante Móvel'!$M:$M,$B17,'Estruturante Móvel'!$AM:$AM,GJ$4,'Estruturante Móvel'!$AQ:$AQ,"REPARO FO"))</f>
        <v>0</v>
      </c>
      <c r="GK17" s="140">
        <f>(COUNTIFS('Estruturante Móvel'!$M:$M,$B14,'Estruturante Móvel'!$C:$C,"&lt;&gt;PREVISTO",'Estruturante Móvel'!$G:$G,GJ$4,'Estruturante Móvel'!$L:$L,'CRONOGRAMA_CONST+MIGRACAO'!FZ$9))</f>
        <v>0</v>
      </c>
      <c r="GL17" s="139">
        <f>(COUNTIFS('Estruturante Móvel'!$M:$M,$B17,'Estruturante Móvel'!$AM:$AM,GL$4))-(COUNTIFS('Estruturante Móvel'!$M:$M,$B17,'Estruturante Móvel'!$AM:$AM,GL$4,'Estruturante Móvel'!$AQ:$AQ,"REPARO FO"))</f>
        <v>0</v>
      </c>
      <c r="GM17" s="140">
        <f>(COUNTIFS('Estruturante Móvel'!$M:$M,$B14,'Estruturante Móvel'!$C:$C,"&lt;&gt;PREVISTO",'Estruturante Móvel'!$G:$G,GL$4,'Estruturante Móvel'!$L:$L,'CRONOGRAMA_CONST+MIGRACAO'!GB$9))</f>
        <v>0</v>
      </c>
      <c r="GN17" s="139">
        <f>(COUNTIFS('Estruturante Móvel'!$M:$M,$B17,'Estruturante Móvel'!$AM:$AM,GN$4))-(COUNTIFS('Estruturante Móvel'!$M:$M,$B17,'Estruturante Móvel'!$AM:$AM,GN$4,'Estruturante Móvel'!$AQ:$AQ,"REPARO FO"))</f>
        <v>0</v>
      </c>
      <c r="GO17" s="140">
        <f>(COUNTIFS('Estruturante Móvel'!$M:$M,$B14,'Estruturante Móvel'!$C:$C,"&lt;&gt;PREVISTO",'Estruturante Móvel'!$G:$G,GN$4,'Estruturante Móvel'!$L:$L,'CRONOGRAMA_CONST+MIGRACAO'!GD$9))</f>
        <v>0</v>
      </c>
      <c r="GP17" s="139">
        <f>(COUNTIFS('Estruturante Móvel'!$M:$M,$B17,'Estruturante Móvel'!$AM:$AM,GP$4))-(COUNTIFS('Estruturante Móvel'!$M:$M,$B17,'Estruturante Móvel'!$AM:$AM,GP$4,'Estruturante Móvel'!$AQ:$AQ,"REPARO FO"))</f>
        <v>0</v>
      </c>
      <c r="GQ17" s="140">
        <f>(COUNTIFS('Estruturante Móvel'!$M:$M,$B14,'Estruturante Móvel'!$C:$C,"&lt;&gt;PREVISTO",'Estruturante Móvel'!$G:$G,GP$4,'Estruturante Móvel'!$L:$L,'CRONOGRAMA_CONST+MIGRACAO'!GF$9))</f>
        <v>0</v>
      </c>
      <c r="GR17" s="139">
        <f>(COUNTIFS('Estruturante Móvel'!$M:$M,$B17,'Estruturante Móvel'!$AM:$AM,GR$4))-(COUNTIFS('Estruturante Móvel'!$M:$M,$B17,'Estruturante Móvel'!$AM:$AM,GR$4,'Estruturante Móvel'!$AQ:$AQ,"REPARO FO"))</f>
        <v>0</v>
      </c>
      <c r="GS17" s="140">
        <f>(COUNTIFS('Estruturante Móvel'!$M:$M,$B14,'Estruturante Móvel'!$C:$C,"&lt;&gt;PREVISTO",'Estruturante Móvel'!$G:$G,GR$4,'Estruturante Móvel'!$L:$L,'CRONOGRAMA_CONST+MIGRACAO'!GH$9))</f>
        <v>0</v>
      </c>
      <c r="GT17" s="139">
        <f>(COUNTIFS('Estruturante Móvel'!$M:$M,$B17,'Estruturante Móvel'!$AM:$AM,GT$4))-(COUNTIFS('Estruturante Móvel'!$M:$M,$B17,'Estruturante Móvel'!$AM:$AM,GT$4,'Estruturante Móvel'!$AQ:$AQ,"REPARO FO"))</f>
        <v>0</v>
      </c>
      <c r="GU17" s="140">
        <f>(COUNTIFS('Estruturante Móvel'!$M:$M,$B14,'Estruturante Móvel'!$C:$C,"&lt;&gt;PREVISTO",'Estruturante Móvel'!$G:$G,GT$4,'Estruturante Móvel'!$L:$L,'CRONOGRAMA_CONST+MIGRACAO'!GJ$9))</f>
        <v>0</v>
      </c>
      <c r="GV17" s="139">
        <f>(COUNTIFS('Estruturante Móvel'!$M:$M,$B17,'Estruturante Móvel'!$AM:$AM,GV$4))-(COUNTIFS('Estruturante Móvel'!$M:$M,$B17,'Estruturante Móvel'!$AM:$AM,GV$4,'Estruturante Móvel'!$AQ:$AQ,"REPARO FO"))</f>
        <v>0</v>
      </c>
      <c r="GW17" s="140">
        <f>(COUNTIFS('Estruturante Móvel'!$M:$M,$B14,'Estruturante Móvel'!$C:$C,"&lt;&gt;PREVISTO",'Estruturante Móvel'!$G:$G,GV$4,'Estruturante Móvel'!$L:$L,'CRONOGRAMA_CONST+MIGRACAO'!GL$9))</f>
        <v>0</v>
      </c>
      <c r="GX17" s="139">
        <f>(COUNTIFS('Estruturante Móvel'!$M:$M,$B17,'Estruturante Móvel'!$AM:$AM,GX$4))-(COUNTIFS('Estruturante Móvel'!$M:$M,$B17,'Estruturante Móvel'!$AM:$AM,GX$4,'Estruturante Móvel'!$AQ:$AQ,"REPARO FO"))</f>
        <v>0</v>
      </c>
      <c r="GY17" s="140">
        <f>(COUNTIFS('Estruturante Móvel'!$M:$M,$B14,'Estruturante Móvel'!$C:$C,"&lt;&gt;PREVISTO",'Estruturante Móvel'!$G:$G,GX$4,'Estruturante Móvel'!$L:$L,'CRONOGRAMA_CONST+MIGRACAO'!GN$9))</f>
        <v>0</v>
      </c>
      <c r="GZ17" s="139">
        <f>(COUNTIFS('Estruturante Móvel'!$M:$M,$B17,'Estruturante Móvel'!$AM:$AM,GZ$4))-(COUNTIFS('Estruturante Móvel'!$M:$M,$B17,'Estruturante Móvel'!$AM:$AM,GZ$4,'Estruturante Móvel'!$AQ:$AQ,"REPARO FO"))</f>
        <v>0</v>
      </c>
      <c r="HA17" s="140">
        <f>(COUNTIFS('Estruturante Móvel'!$M:$M,$B14,'Estruturante Móvel'!$C:$C,"&lt;&gt;PREVISTO",'Estruturante Móvel'!$G:$G,GZ$4,'Estruturante Móvel'!$L:$L,'CRONOGRAMA_CONST+MIGRACAO'!GP$9))</f>
        <v>0</v>
      </c>
      <c r="HB17" s="139">
        <f>(COUNTIFS('Estruturante Móvel'!$M:$M,$B17,'Estruturante Móvel'!$AM:$AM,HB$4))-(COUNTIFS('Estruturante Móvel'!$M:$M,$B17,'Estruturante Móvel'!$AM:$AM,HB$4,'Estruturante Móvel'!$AQ:$AQ,"REPARO FO"))</f>
        <v>0</v>
      </c>
      <c r="HC17" s="140">
        <f>(COUNTIFS('Estruturante Móvel'!$M:$M,$B14,'Estruturante Móvel'!$C:$C,"&lt;&gt;PREVISTO",'Estruturante Móvel'!$G:$G,HB$4,'Estruturante Móvel'!$L:$L,'CRONOGRAMA_CONST+MIGRACAO'!GR$9))</f>
        <v>0</v>
      </c>
      <c r="HD17" s="139">
        <f>(COUNTIFS('Estruturante Móvel'!$M:$M,$B17,'Estruturante Móvel'!$AM:$AM,HD$4))-(COUNTIFS('Estruturante Móvel'!$M:$M,$B17,'Estruturante Móvel'!$AM:$AM,HD$4,'Estruturante Móvel'!$AQ:$AQ,"REPARO FO"))</f>
        <v>0</v>
      </c>
      <c r="HE17" s="140">
        <f>(COUNTIFS('Estruturante Móvel'!$M:$M,$B14,'Estruturante Móvel'!$C:$C,"&lt;&gt;PREVISTO",'Estruturante Móvel'!$G:$G,HD$4,'Estruturante Móvel'!$L:$L,'CRONOGRAMA_CONST+MIGRACAO'!GT$9))</f>
        <v>0</v>
      </c>
      <c r="HF17" s="139">
        <f>(COUNTIFS('Estruturante Móvel'!$M:$M,$B17,'Estruturante Móvel'!$AM:$AM,HF$4))-(COUNTIFS('Estruturante Móvel'!$M:$M,$B17,'Estruturante Móvel'!$AM:$AM,HF$4,'Estruturante Móvel'!$AQ:$AQ,"REPARO FO"))</f>
        <v>0</v>
      </c>
      <c r="HG17" s="140">
        <f>(COUNTIFS('Estruturante Móvel'!$M:$M,$B14,'Estruturante Móvel'!$C:$C,"&lt;&gt;PREVISTO",'Estruturante Móvel'!$G:$G,HF$4,'Estruturante Móvel'!$L:$L,'CRONOGRAMA_CONST+MIGRACAO'!GV$9))</f>
        <v>0</v>
      </c>
      <c r="HH17" s="139">
        <f>(COUNTIFS('Estruturante Móvel'!$M:$M,$B17,'Estruturante Móvel'!$AM:$AM,HH$4))-(COUNTIFS('Estruturante Móvel'!$M:$M,$B17,'Estruturante Móvel'!$AM:$AM,HH$4,'Estruturante Móvel'!$AQ:$AQ,"REPARO FO"))</f>
        <v>0</v>
      </c>
      <c r="HI17" s="140">
        <f>(COUNTIFS('Estruturante Móvel'!$M:$M,$B14,'Estruturante Móvel'!$C:$C,"&lt;&gt;PREVISTO",'Estruturante Móvel'!$G:$G,HH$4,'Estruturante Móvel'!$L:$L,'CRONOGRAMA_CONST+MIGRACAO'!GX$9))</f>
        <v>0</v>
      </c>
      <c r="HJ17" s="139">
        <f>(COUNTIFS('Estruturante Móvel'!$M:$M,$B17,'Estruturante Móvel'!$AM:$AM,HJ$4))-(COUNTIFS('Estruturante Móvel'!$M:$M,$B17,'Estruturante Móvel'!$AM:$AM,HJ$4,'Estruturante Móvel'!$AQ:$AQ,"REPARO FO"))</f>
        <v>0</v>
      </c>
      <c r="HK17" s="140">
        <f>(COUNTIFS('Estruturante Móvel'!$M:$M,$B14,'Estruturante Móvel'!$C:$C,"&lt;&gt;PREVISTO",'Estruturante Móvel'!$G:$G,HJ$4,'Estruturante Móvel'!$L:$L,'CRONOGRAMA_CONST+MIGRACAO'!GZ$9))</f>
        <v>0</v>
      </c>
      <c r="HL17" s="139">
        <f>(COUNTIFS('Estruturante Móvel'!$M:$M,$B17,'Estruturante Móvel'!$AM:$AM,HL$4))-(COUNTIFS('Estruturante Móvel'!$M:$M,$B17,'Estruturante Móvel'!$AM:$AM,HL$4,'Estruturante Móvel'!$AQ:$AQ,"REPARO FO"))</f>
        <v>0</v>
      </c>
      <c r="HM17" s="140">
        <f>(COUNTIFS('Estruturante Móvel'!$M:$M,$B14,'Estruturante Móvel'!$C:$C,"&lt;&gt;PREVISTO",'Estruturante Móvel'!$G:$G,HL$4,'Estruturante Móvel'!$L:$L,'CRONOGRAMA_CONST+MIGRACAO'!HB$9))</f>
        <v>0</v>
      </c>
      <c r="HN17" s="139">
        <f>(COUNTIFS('Estruturante Móvel'!$M:$M,$B17,'Estruturante Móvel'!$AM:$AM,HN$4))-(COUNTIFS('Estruturante Móvel'!$M:$M,$B17,'Estruturante Móvel'!$AM:$AM,HN$4,'Estruturante Móvel'!$AQ:$AQ,"REPARO FO"))</f>
        <v>0</v>
      </c>
      <c r="HO17" s="140">
        <f>(COUNTIFS('Estruturante Móvel'!$M:$M,$B14,'Estruturante Móvel'!$C:$C,"&lt;&gt;PREVISTO",'Estruturante Móvel'!$G:$G,HN$4,'Estruturante Móvel'!$L:$L,'CRONOGRAMA_CONST+MIGRACAO'!HD$9))</f>
        <v>0</v>
      </c>
      <c r="HP17" s="139">
        <f>(COUNTIFS('Estruturante Móvel'!$M:$M,$B17,'Estruturante Móvel'!$AM:$AM,HP$4))-(COUNTIFS('Estruturante Móvel'!$M:$M,$B17,'Estruturante Móvel'!$AM:$AM,HP$4,'Estruturante Móvel'!$AQ:$AQ,"REPARO FO"))</f>
        <v>0</v>
      </c>
      <c r="HQ17" s="140">
        <f>(COUNTIFS('Estruturante Móvel'!$M:$M,$B14,'Estruturante Móvel'!$C:$C,"&lt;&gt;PREVISTO",'Estruturante Móvel'!$G:$G,HP$4,'Estruturante Móvel'!$L:$L,'CRONOGRAMA_CONST+MIGRACAO'!HF$9))</f>
        <v>0</v>
      </c>
      <c r="HR17" s="139">
        <f>(COUNTIFS('Estruturante Móvel'!$M:$M,$B17,'Estruturante Móvel'!$AM:$AM,HR$4))-(COUNTIFS('Estruturante Móvel'!$M:$M,$B17,'Estruturante Móvel'!$AM:$AM,HR$4,'Estruturante Móvel'!$AQ:$AQ,"REPARO FO"))</f>
        <v>0</v>
      </c>
      <c r="HS17" s="140">
        <f>(COUNTIFS('Estruturante Móvel'!$M:$M,$B14,'Estruturante Móvel'!$C:$C,"&lt;&gt;PREVISTO",'Estruturante Móvel'!$G:$G,HR$4,'Estruturante Móvel'!$L:$L,'CRONOGRAMA_CONST+MIGRACAO'!HH$9))</f>
        <v>0</v>
      </c>
      <c r="HT17" s="139">
        <f>(COUNTIFS('Estruturante Móvel'!$M:$M,$B17,'Estruturante Móvel'!$AM:$AM,HT$4))-(COUNTIFS('Estruturante Móvel'!$M:$M,$B17,'Estruturante Móvel'!$AM:$AM,HT$4,'Estruturante Móvel'!$AQ:$AQ,"REPARO FO"))</f>
        <v>0</v>
      </c>
      <c r="HU17" s="140">
        <f>(COUNTIFS('Estruturante Móvel'!$M:$M,$B14,'Estruturante Móvel'!$C:$C,"&lt;&gt;PREVISTO",'Estruturante Móvel'!$G:$G,HT$4,'Estruturante Móvel'!$L:$L,'CRONOGRAMA_CONST+MIGRACAO'!HJ$9))</f>
        <v>0</v>
      </c>
      <c r="HV17" s="139">
        <f>(COUNTIFS('Estruturante Móvel'!$M:$M,$B17,'Estruturante Móvel'!$AM:$AM,HV$4))-(COUNTIFS('Estruturante Móvel'!$M:$M,$B17,'Estruturante Móvel'!$AM:$AM,HV$4,'Estruturante Móvel'!$AQ:$AQ,"REPARO FO"))</f>
        <v>0</v>
      </c>
      <c r="HW17" s="140">
        <f>(COUNTIFS('Estruturante Móvel'!$M:$M,$B14,'Estruturante Móvel'!$C:$C,"&lt;&gt;PREVISTO",'Estruturante Móvel'!$G:$G,HV$4,'Estruturante Móvel'!$L:$L,'CRONOGRAMA_CONST+MIGRACAO'!HL$9))</f>
        <v>0</v>
      </c>
      <c r="HX17" s="139">
        <f>(COUNTIFS('Estruturante Móvel'!$M:$M,$B17,'Estruturante Móvel'!$AM:$AM,HX$4))-(COUNTIFS('Estruturante Móvel'!$M:$M,$B17,'Estruturante Móvel'!$AM:$AM,HX$4,'Estruturante Móvel'!$AQ:$AQ,"REPARO FO"))</f>
        <v>0</v>
      </c>
      <c r="HY17" s="140">
        <f>(COUNTIFS('Estruturante Móvel'!$M:$M,$B14,'Estruturante Móvel'!$C:$C,"&lt;&gt;PREVISTO",'Estruturante Móvel'!$G:$G,HX$4,'Estruturante Móvel'!$L:$L,'CRONOGRAMA_CONST+MIGRACAO'!HN$9))</f>
        <v>0</v>
      </c>
      <c r="HZ17" s="139">
        <f>(COUNTIFS('Estruturante Móvel'!$M:$M,$B17,'Estruturante Móvel'!$AM:$AM,HZ$4))-(COUNTIFS('Estruturante Móvel'!$M:$M,$B17,'Estruturante Móvel'!$AM:$AM,HZ$4,'Estruturante Móvel'!$AQ:$AQ,"REPARO FO"))</f>
        <v>0</v>
      </c>
      <c r="IA17" s="140">
        <f>(COUNTIFS('Estruturante Móvel'!$M:$M,$B14,'Estruturante Móvel'!$C:$C,"&lt;&gt;PREVISTO",'Estruturante Móvel'!$G:$G,HZ$4,'Estruturante Móvel'!$L:$L,'CRONOGRAMA_CONST+MIGRACAO'!HP$9))</f>
        <v>0</v>
      </c>
      <c r="IB17" s="139">
        <f>(COUNTIFS('Estruturante Móvel'!$M:$M,$B17,'Estruturante Móvel'!$AM:$AM,IB$4))-(COUNTIFS('Estruturante Móvel'!$M:$M,$B17,'Estruturante Móvel'!$AM:$AM,IB$4,'Estruturante Móvel'!$AQ:$AQ,"REPARO FO"))</f>
        <v>0</v>
      </c>
      <c r="IC17" s="140">
        <f>(COUNTIFS('Estruturante Móvel'!$M:$M,$B14,'Estruturante Móvel'!$C:$C,"&lt;&gt;PREVISTO",'Estruturante Móvel'!$G:$G,IB$4,'Estruturante Móvel'!$L:$L,'CRONOGRAMA_CONST+MIGRACAO'!HR$9))</f>
        <v>0</v>
      </c>
      <c r="ID17" s="139">
        <f>(COUNTIFS('Estruturante Móvel'!$M:$M,$B17,'Estruturante Móvel'!$AM:$AM,ID$4))-(COUNTIFS('Estruturante Móvel'!$M:$M,$B17,'Estruturante Móvel'!$AM:$AM,ID$4,'Estruturante Móvel'!$AQ:$AQ,"REPARO FO"))</f>
        <v>0</v>
      </c>
      <c r="IE17" s="140">
        <f>(COUNTIFS('Estruturante Móvel'!$M:$M,$B14,'Estruturante Móvel'!$C:$C,"&lt;&gt;PREVISTO",'Estruturante Móvel'!$G:$G,ID$4,'Estruturante Móvel'!$L:$L,'CRONOGRAMA_CONST+MIGRACAO'!HT$9))</f>
        <v>0</v>
      </c>
      <c r="IF17" s="139">
        <f>(COUNTIFS('Estruturante Móvel'!$M:$M,$B17,'Estruturante Móvel'!$AM:$AM,IF$4))-(COUNTIFS('Estruturante Móvel'!$M:$M,$B17,'Estruturante Móvel'!$AM:$AM,IF$4,'Estruturante Móvel'!$AQ:$AQ,"REPARO FO"))</f>
        <v>0</v>
      </c>
      <c r="IG17" s="140">
        <f>(COUNTIFS('Estruturante Móvel'!$M:$M,$B14,'Estruturante Móvel'!$C:$C,"&lt;&gt;PREVISTO",'Estruturante Móvel'!$G:$G,IF$4,'Estruturante Móvel'!$L:$L,'CRONOGRAMA_CONST+MIGRACAO'!HV$9))</f>
        <v>0</v>
      </c>
      <c r="IH17" s="139">
        <f>(COUNTIFS('Estruturante Móvel'!$M:$M,$B17,'Estruturante Móvel'!$AM:$AM,IH$4))-(COUNTIFS('Estruturante Móvel'!$M:$M,$B17,'Estruturante Móvel'!$AM:$AM,IH$4,'Estruturante Móvel'!$AQ:$AQ,"REPARO FO"))</f>
        <v>0</v>
      </c>
      <c r="II17" s="140">
        <f>(COUNTIFS('Estruturante Móvel'!$M:$M,$B14,'Estruturante Móvel'!$C:$C,"&lt;&gt;PREVISTO",'Estruturante Móvel'!$G:$G,IH$4,'Estruturante Móvel'!$L:$L,'CRONOGRAMA_CONST+MIGRACAO'!HX$9))</f>
        <v>0</v>
      </c>
      <c r="IJ17" s="139">
        <f>(COUNTIFS('Estruturante Móvel'!$M:$M,$B17,'Estruturante Móvel'!$AM:$AM,IJ$4))-(COUNTIFS('Estruturante Móvel'!$M:$M,$B17,'Estruturante Móvel'!$AM:$AM,IJ$4,'Estruturante Móvel'!$AQ:$AQ,"REPARO FO"))</f>
        <v>0</v>
      </c>
      <c r="IK17" s="140">
        <f>(COUNTIFS('Estruturante Móvel'!$M:$M,$B14,'Estruturante Móvel'!$C:$C,"&lt;&gt;PREVISTO",'Estruturante Móvel'!$G:$G,IJ$4,'Estruturante Móvel'!$L:$L,'CRONOGRAMA_CONST+MIGRACAO'!HZ$9))</f>
        <v>0</v>
      </c>
      <c r="IL17" s="139">
        <f>(COUNTIFS('Estruturante Móvel'!$M:$M,$B17,'Estruturante Móvel'!$AM:$AM,IL$4))-(COUNTIFS('Estruturante Móvel'!$M:$M,$B17,'Estruturante Móvel'!$AM:$AM,IL$4,'Estruturante Móvel'!$AQ:$AQ,"REPARO FO"))</f>
        <v>0</v>
      </c>
      <c r="IM17" s="140">
        <f>(COUNTIFS('Estruturante Móvel'!$M:$M,$B14,'Estruturante Móvel'!$C:$C,"&lt;&gt;PREVISTO",'Estruturante Móvel'!$G:$G,IL$4,'Estruturante Móvel'!$L:$L,'CRONOGRAMA_CONST+MIGRACAO'!IB$9))</f>
        <v>0</v>
      </c>
      <c r="IN17" s="139">
        <f>(COUNTIFS('Estruturante Móvel'!$M:$M,$B17,'Estruturante Móvel'!$AM:$AM,IN$4))-(COUNTIFS('Estruturante Móvel'!$M:$M,$B17,'Estruturante Móvel'!$AM:$AM,IN$4,'Estruturante Móvel'!$AQ:$AQ,"REPARO FO"))</f>
        <v>0</v>
      </c>
      <c r="IO17" s="140">
        <f>(COUNTIFS('Estruturante Móvel'!$M:$M,$B14,'Estruturante Móvel'!$C:$C,"&lt;&gt;PREVISTO",'Estruturante Móvel'!$G:$G,IN$4,'Estruturante Móvel'!$L:$L,'CRONOGRAMA_CONST+MIGRACAO'!ID$9))</f>
        <v>0</v>
      </c>
      <c r="IP17" s="139">
        <f>(COUNTIFS('Estruturante Móvel'!$M:$M,$B17,'Estruturante Móvel'!$AM:$AM,IP$4))-(COUNTIFS('Estruturante Móvel'!$M:$M,$B17,'Estruturante Móvel'!$AM:$AM,IP$4,'Estruturante Móvel'!$AQ:$AQ,"REPARO FO"))</f>
        <v>0</v>
      </c>
      <c r="IQ17" s="140">
        <f>(COUNTIFS('Estruturante Móvel'!$M:$M,$B14,'Estruturante Móvel'!$C:$C,"&lt;&gt;PREVISTO",'Estruturante Móvel'!$G:$G,IP$4,'Estruturante Móvel'!$L:$L,'CRONOGRAMA_CONST+MIGRACAO'!IF$9))</f>
        <v>0</v>
      </c>
      <c r="IR17" s="139">
        <f>(COUNTIFS('Estruturante Móvel'!$M:$M,$B17,'Estruturante Móvel'!$AM:$AM,IR$4))-(COUNTIFS('Estruturante Móvel'!$M:$M,$B17,'Estruturante Móvel'!$AM:$AM,IR$4,'Estruturante Móvel'!$AQ:$AQ,"REPARO FO"))</f>
        <v>0</v>
      </c>
      <c r="IS17" s="140">
        <f>(COUNTIFS('Estruturante Móvel'!$M:$M,$B14,'Estruturante Móvel'!$C:$C,"&lt;&gt;PREVISTO",'Estruturante Móvel'!$G:$G,IR$4,'Estruturante Móvel'!$L:$L,'CRONOGRAMA_CONST+MIGRACAO'!IH$9))</f>
        <v>0</v>
      </c>
      <c r="IT17" s="139">
        <f>(COUNTIFS('Estruturante Móvel'!$M:$M,$B17,'Estruturante Móvel'!$AM:$AM,IT$4))-(COUNTIFS('Estruturante Móvel'!$M:$M,$B17,'Estruturante Móvel'!$AM:$AM,IT$4,'Estruturante Móvel'!$AQ:$AQ,"REPARO FO"))</f>
        <v>0</v>
      </c>
      <c r="IU17" s="140">
        <f>(COUNTIFS('Estruturante Móvel'!$M:$M,$B14,'Estruturante Móvel'!$C:$C,"&lt;&gt;PREVISTO",'Estruturante Móvel'!$G:$G,IT$4,'Estruturante Móvel'!$L:$L,'CRONOGRAMA_CONST+MIGRACAO'!IJ$9))</f>
        <v>0</v>
      </c>
      <c r="IV17" s="139">
        <f>(COUNTIFS('Estruturante Móvel'!$M:$M,$B17,'Estruturante Móvel'!$AM:$AM,IV$4))-(COUNTIFS('Estruturante Móvel'!$M:$M,$B17,'Estruturante Móvel'!$AM:$AM,IV$4,'Estruturante Móvel'!$AQ:$AQ,"REPARO FO"))</f>
        <v>0</v>
      </c>
      <c r="IW17" s="140">
        <f>(COUNTIFS('Estruturante Móvel'!$M:$M,$B14,'Estruturante Móvel'!$C:$C,"&lt;&gt;PREVISTO",'Estruturante Móvel'!$G:$G,IV$4,'Estruturante Móvel'!$L:$L,'CRONOGRAMA_CONST+MIGRACAO'!IL$9))</f>
        <v>0</v>
      </c>
      <c r="IX17" s="139">
        <f>(COUNTIFS('Estruturante Móvel'!$M:$M,$B17,'Estruturante Móvel'!$AM:$AM,IX$4))-(COUNTIFS('Estruturante Móvel'!$M:$M,$B17,'Estruturante Móvel'!$AM:$AM,IX$4,'Estruturante Móvel'!$AQ:$AQ,"REPARO FO"))</f>
        <v>0</v>
      </c>
      <c r="IY17" s="140">
        <f>(COUNTIFS('Estruturante Móvel'!$M:$M,$B14,'Estruturante Móvel'!$C:$C,"&lt;&gt;PREVISTO",'Estruturante Móvel'!$G:$G,IX$4,'Estruturante Móvel'!$L:$L,'CRONOGRAMA_CONST+MIGRACAO'!IN$9))</f>
        <v>0</v>
      </c>
      <c r="IZ17" s="139">
        <f>(COUNTIFS('Estruturante Móvel'!$M:$M,$B17,'Estruturante Móvel'!$AM:$AM,IZ$4))-(COUNTIFS('Estruturante Móvel'!$M:$M,$B17,'Estruturante Móvel'!$AM:$AM,IZ$4,'Estruturante Móvel'!$AQ:$AQ,"REPARO FO"))</f>
        <v>0</v>
      </c>
      <c r="JA17" s="140">
        <f>(COUNTIFS('Estruturante Móvel'!$M:$M,$B14,'Estruturante Móvel'!$C:$C,"&lt;&gt;PREVISTO",'Estruturante Móvel'!$G:$G,IZ$4,'Estruturante Móvel'!$L:$L,'CRONOGRAMA_CONST+MIGRACAO'!IP$9))</f>
        <v>0</v>
      </c>
      <c r="JB17" s="139">
        <f>(COUNTIFS('Estruturante Móvel'!$M:$M,$B17,'Estruturante Móvel'!$AM:$AM,JB$4))-(COUNTIFS('Estruturante Móvel'!$M:$M,$B17,'Estruturante Móvel'!$AM:$AM,JB$4,'Estruturante Móvel'!$AQ:$AQ,"REPARO FO"))</f>
        <v>0</v>
      </c>
      <c r="JC17" s="140">
        <f>(COUNTIFS('Estruturante Móvel'!$M:$M,$B14,'Estruturante Móvel'!$C:$C,"&lt;&gt;PREVISTO",'Estruturante Móvel'!$G:$G,JB$4,'Estruturante Móvel'!$L:$L,'CRONOGRAMA_CONST+MIGRACAO'!IR$9))</f>
        <v>0</v>
      </c>
      <c r="JD17" s="139">
        <f>(COUNTIFS('Estruturante Móvel'!$M:$M,$B17,'Estruturante Móvel'!$AM:$AM,JD$4))-(COUNTIFS('Estruturante Móvel'!$M:$M,$B17,'Estruturante Móvel'!$AM:$AM,JD$4,'Estruturante Móvel'!$AQ:$AQ,"REPARO FO"))</f>
        <v>0</v>
      </c>
      <c r="JE17" s="140">
        <f>(COUNTIFS('Estruturante Móvel'!$M:$M,$B14,'Estruturante Móvel'!$C:$C,"&lt;&gt;PREVISTO",'Estruturante Móvel'!$G:$G,JD$4,'Estruturante Móvel'!$L:$L,'CRONOGRAMA_CONST+MIGRACAO'!IT$9))</f>
        <v>0</v>
      </c>
      <c r="JF17" s="139">
        <f>(COUNTIFS('Estruturante Móvel'!$M:$M,$B17,'Estruturante Móvel'!$AM:$AM,JF$4))-(COUNTIFS('Estruturante Móvel'!$M:$M,$B17,'Estruturante Móvel'!$AM:$AM,JF$4,'Estruturante Móvel'!$AQ:$AQ,"REPARO FO"))</f>
        <v>0</v>
      </c>
      <c r="JG17" s="140">
        <f>(COUNTIFS('Estruturante Móvel'!$M:$M,$B14,'Estruturante Móvel'!$C:$C,"&lt;&gt;PREVISTO",'Estruturante Móvel'!$G:$G,JF$4,'Estruturante Móvel'!$L:$L,'CRONOGRAMA_CONST+MIGRACAO'!IV$9))</f>
        <v>0</v>
      </c>
      <c r="JH17" s="139">
        <f>(COUNTIFS('Estruturante Móvel'!$M:$M,$B17,'Estruturante Móvel'!$AM:$AM,JH$4))-(COUNTIFS('Estruturante Móvel'!$M:$M,$B17,'Estruturante Móvel'!$AM:$AM,JH$4,'Estruturante Móvel'!$AQ:$AQ,"REPARO FO"))</f>
        <v>0</v>
      </c>
      <c r="JI17" s="140">
        <f>(COUNTIFS('Estruturante Móvel'!$M:$M,$B14,'Estruturante Móvel'!$C:$C,"&lt;&gt;PREVISTO",'Estruturante Móvel'!$G:$G,JH$4,'Estruturante Móvel'!$L:$L,'CRONOGRAMA_CONST+MIGRACAO'!IX$9))</f>
        <v>0</v>
      </c>
      <c r="JJ17" s="139">
        <f>(COUNTIFS('Estruturante Móvel'!$M:$M,$B17,'Estruturante Móvel'!$AM:$AM,JJ$4))-(COUNTIFS('Estruturante Móvel'!$M:$M,$B17,'Estruturante Móvel'!$AM:$AM,JJ$4,'Estruturante Móvel'!$AQ:$AQ,"REPARO FO"))</f>
        <v>0</v>
      </c>
      <c r="JK17" s="140">
        <f>(COUNTIFS('Estruturante Móvel'!$M:$M,$B14,'Estruturante Móvel'!$C:$C,"&lt;&gt;PREVISTO",'Estruturante Móvel'!$G:$G,JJ$4,'Estruturante Móvel'!$L:$L,'CRONOGRAMA_CONST+MIGRACAO'!IZ$9))</f>
        <v>0</v>
      </c>
      <c r="JL17" s="139">
        <f>(COUNTIFS('Estruturante Móvel'!$M:$M,$B17,'Estruturante Móvel'!$AM:$AM,JL$4))-(COUNTIFS('Estruturante Móvel'!$M:$M,$B17,'Estruturante Móvel'!$AM:$AM,JL$4,'Estruturante Móvel'!$AQ:$AQ,"REPARO FO"))</f>
        <v>0</v>
      </c>
      <c r="JM17" s="140">
        <f>(COUNTIFS('Estruturante Móvel'!$M:$M,$B14,'Estruturante Móvel'!$C:$C,"&lt;&gt;PREVISTO",'Estruturante Móvel'!$G:$G,JL$4,'Estruturante Móvel'!$L:$L,'CRONOGRAMA_CONST+MIGRACAO'!JB$9))</f>
        <v>0</v>
      </c>
      <c r="JN17" s="139">
        <f>(COUNTIFS('Estruturante Móvel'!$M:$M,$B17,'Estruturante Móvel'!$AM:$AM,JN$4))-(COUNTIFS('Estruturante Móvel'!$M:$M,$B17,'Estruturante Móvel'!$AM:$AM,JN$4,'Estruturante Móvel'!$AQ:$AQ,"REPARO FO"))</f>
        <v>0</v>
      </c>
      <c r="JO17" s="140">
        <f>(COUNTIFS('Estruturante Móvel'!$M:$M,$B14,'Estruturante Móvel'!$C:$C,"&lt;&gt;PREVISTO",'Estruturante Móvel'!$G:$G,JN$4,'Estruturante Móvel'!$L:$L,'CRONOGRAMA_CONST+MIGRACAO'!JD$9))</f>
        <v>0</v>
      </c>
      <c r="JP17" s="139">
        <f>(COUNTIFS('Estruturante Móvel'!$M:$M,$B17,'Estruturante Móvel'!$AM:$AM,JP$4))-(COUNTIFS('Estruturante Móvel'!$M:$M,$B17,'Estruturante Móvel'!$AM:$AM,JP$4,'Estruturante Móvel'!$AQ:$AQ,"REPARO FO"))</f>
        <v>0</v>
      </c>
      <c r="JQ17" s="140">
        <f>(COUNTIFS('Estruturante Móvel'!$M:$M,$B14,'Estruturante Móvel'!$C:$C,"&lt;&gt;PREVISTO",'Estruturante Móvel'!$G:$G,JP$4,'Estruturante Móvel'!$L:$L,'CRONOGRAMA_CONST+MIGRACAO'!JF$9))</f>
        <v>0</v>
      </c>
      <c r="JR17" s="139">
        <f>(COUNTIFS('Estruturante Móvel'!$M:$M,$B17,'Estruturante Móvel'!$AM:$AM,JR$4))-(COUNTIFS('Estruturante Móvel'!$M:$M,$B17,'Estruturante Móvel'!$AM:$AM,JR$4,'Estruturante Móvel'!$AQ:$AQ,"REPARO FO"))</f>
        <v>0</v>
      </c>
      <c r="JS17" s="140">
        <f>(COUNTIFS('Estruturante Móvel'!$M:$M,$B14,'Estruturante Móvel'!$C:$C,"&lt;&gt;PREVISTO",'Estruturante Móvel'!$G:$G,JR$4,'Estruturante Móvel'!$L:$L,'CRONOGRAMA_CONST+MIGRACAO'!JH$9))</f>
        <v>0</v>
      </c>
      <c r="JT17" s="139">
        <f>(COUNTIFS('Estruturante Móvel'!$M:$M,$B17,'Estruturante Móvel'!$AM:$AM,JT$4))-(COUNTIFS('Estruturante Móvel'!$M:$M,$B17,'Estruturante Móvel'!$AM:$AM,JT$4,'Estruturante Móvel'!$AQ:$AQ,"REPARO FO"))</f>
        <v>0</v>
      </c>
      <c r="JU17" s="140">
        <f>(COUNTIFS('Estruturante Móvel'!$M:$M,$B14,'Estruturante Móvel'!$C:$C,"&lt;&gt;PREVISTO",'Estruturante Móvel'!$G:$G,JT$4,'Estruturante Móvel'!$L:$L,'CRONOGRAMA_CONST+MIGRACAO'!JJ$9))</f>
        <v>0</v>
      </c>
      <c r="JV17" s="139">
        <f>(COUNTIFS('Estruturante Móvel'!$M:$M,$B17,'Estruturante Móvel'!$AM:$AM,JV$4))-(COUNTIFS('Estruturante Móvel'!$M:$M,$B17,'Estruturante Móvel'!$AM:$AM,JV$4,'Estruturante Móvel'!$AQ:$AQ,"REPARO FO"))</f>
        <v>0</v>
      </c>
      <c r="JW17" s="140">
        <f>(COUNTIFS('Estruturante Móvel'!$M:$M,$B14,'Estruturante Móvel'!$C:$C,"&lt;&gt;PREVISTO",'Estruturante Móvel'!$G:$G,JV$4,'Estruturante Móvel'!$L:$L,'CRONOGRAMA_CONST+MIGRACAO'!JL$9))</f>
        <v>0</v>
      </c>
      <c r="JX17" s="139">
        <f>(COUNTIFS('Estruturante Móvel'!$M:$M,$B17,'Estruturante Móvel'!$AM:$AM,JX$4))-(COUNTIFS('Estruturante Móvel'!$M:$M,$B17,'Estruturante Móvel'!$AM:$AM,JX$4,'Estruturante Móvel'!$AQ:$AQ,"REPARO FO"))</f>
        <v>0</v>
      </c>
      <c r="JY17" s="140">
        <f>(COUNTIFS('Estruturante Móvel'!$M:$M,$B14,'Estruturante Móvel'!$C:$C,"&lt;&gt;PREVISTO",'Estruturante Móvel'!$G:$G,JX$4,'Estruturante Móvel'!$L:$L,'CRONOGRAMA_CONST+MIGRACAO'!JN$9))</f>
        <v>0</v>
      </c>
      <c r="JZ17" s="139">
        <f>(COUNTIFS('Estruturante Móvel'!$M:$M,$B17,'Estruturante Móvel'!$AM:$AM,JZ$4))-(COUNTIFS('Estruturante Móvel'!$M:$M,$B17,'Estruturante Móvel'!$AM:$AM,JZ$4,'Estruturante Móvel'!$AQ:$AQ,"REPARO FO"))</f>
        <v>0</v>
      </c>
      <c r="KA17" s="140">
        <f>(COUNTIFS('Estruturante Móvel'!$M:$M,$B14,'Estruturante Móvel'!$C:$C,"&lt;&gt;PREVISTO",'Estruturante Móvel'!$G:$G,JZ$4,'Estruturante Móvel'!$L:$L,'CRONOGRAMA_CONST+MIGRACAO'!JP$9))</f>
        <v>0</v>
      </c>
      <c r="KB17" s="139">
        <f>(COUNTIFS('Estruturante Móvel'!$M:$M,$B17,'Estruturante Móvel'!$AM:$AM,KB$4))-(COUNTIFS('Estruturante Móvel'!$M:$M,$B17,'Estruturante Móvel'!$AM:$AM,KB$4,'Estruturante Móvel'!$AQ:$AQ,"REPARO FO"))</f>
        <v>0</v>
      </c>
      <c r="KC17" s="140">
        <f>(COUNTIFS('Estruturante Móvel'!$M:$M,$B14,'Estruturante Móvel'!$C:$C,"&lt;&gt;PREVISTO",'Estruturante Móvel'!$G:$G,KB$4,'Estruturante Móvel'!$L:$L,'CRONOGRAMA_CONST+MIGRACAO'!JR$9))</f>
        <v>0</v>
      </c>
      <c r="KD17" s="139">
        <f>(COUNTIFS('Estruturante Móvel'!$M:$M,$B17,'Estruturante Móvel'!$AM:$AM,KD$4))-(COUNTIFS('Estruturante Móvel'!$M:$M,$B17,'Estruturante Móvel'!$AM:$AM,KD$4,'Estruturante Móvel'!$AQ:$AQ,"REPARO FO"))</f>
        <v>0</v>
      </c>
      <c r="KE17" s="140">
        <f>(COUNTIFS('Estruturante Móvel'!$M:$M,$B14,'Estruturante Móvel'!$C:$C,"&lt;&gt;PREVISTO",'Estruturante Móvel'!$G:$G,KD$4,'Estruturante Móvel'!$L:$L,'CRONOGRAMA_CONST+MIGRACAO'!JT$9))</f>
        <v>0</v>
      </c>
      <c r="KF17" s="139">
        <f>(COUNTIFS('Estruturante Móvel'!$M:$M,$B17,'Estruturante Móvel'!$AM:$AM,KF$4))-(COUNTIFS('Estruturante Móvel'!$M:$M,$B17,'Estruturante Móvel'!$AM:$AM,KF$4,'Estruturante Móvel'!$AQ:$AQ,"REPARO FO"))</f>
        <v>0</v>
      </c>
      <c r="KG17" s="140">
        <f>(COUNTIFS('Estruturante Móvel'!$M:$M,$B14,'Estruturante Móvel'!$C:$C,"&lt;&gt;PREVISTO",'Estruturante Móvel'!$G:$G,KF$4,'Estruturante Móvel'!$L:$L,'CRONOGRAMA_CONST+MIGRACAO'!JV$9))</f>
        <v>0</v>
      </c>
      <c r="KH17" s="139">
        <f>(COUNTIFS('Estruturante Móvel'!$M:$M,$B17,'Estruturante Móvel'!$AM:$AM,KH$4))-(COUNTIFS('Estruturante Móvel'!$M:$M,$B17,'Estruturante Móvel'!$AM:$AM,KH$4,'Estruturante Móvel'!$AQ:$AQ,"REPARO FO"))</f>
        <v>0</v>
      </c>
      <c r="KI17" s="140">
        <f>(COUNTIFS('Estruturante Móvel'!$M:$M,$B14,'Estruturante Móvel'!$C:$C,"&lt;&gt;PREVISTO",'Estruturante Móvel'!$G:$G,KH$4,'Estruturante Móvel'!$L:$L,'CRONOGRAMA_CONST+MIGRACAO'!JX$9))</f>
        <v>0</v>
      </c>
      <c r="KJ17" s="139">
        <f>(COUNTIFS('Estruturante Móvel'!$M:$M,$B17,'Estruturante Móvel'!$AM:$AM,KJ$4))-(COUNTIFS('Estruturante Móvel'!$M:$M,$B17,'Estruturante Móvel'!$AM:$AM,KJ$4,'Estruturante Móvel'!$AQ:$AQ,"REPARO FO"))</f>
        <v>0</v>
      </c>
      <c r="KK17" s="140">
        <f>(COUNTIFS('Estruturante Móvel'!$M:$M,$B14,'Estruturante Móvel'!$C:$C,"&lt;&gt;PREVISTO",'Estruturante Móvel'!$G:$G,KJ$4,'Estruturante Móvel'!$L:$L,'CRONOGRAMA_CONST+MIGRACAO'!JZ$9))</f>
        <v>0</v>
      </c>
      <c r="KL17" s="139">
        <f>(COUNTIFS('Estruturante Móvel'!$M:$M,$B17,'Estruturante Móvel'!$AM:$AM,KL$4))-(COUNTIFS('Estruturante Móvel'!$M:$M,$B17,'Estruturante Móvel'!$AM:$AM,KL$4,'Estruturante Móvel'!$AQ:$AQ,"REPARO FO"))</f>
        <v>0</v>
      </c>
      <c r="KM17" s="140">
        <f>(COUNTIFS('Estruturante Móvel'!$M:$M,$B14,'Estruturante Móvel'!$C:$C,"&lt;&gt;PREVISTO",'Estruturante Móvel'!$G:$G,KL$4,'Estruturante Móvel'!$L:$L,'CRONOGRAMA_CONST+MIGRACAO'!KB$9))</f>
        <v>0</v>
      </c>
      <c r="KN17" s="139">
        <f>(COUNTIFS('Estruturante Móvel'!$M:$M,$B17,'Estruturante Móvel'!$AM:$AM,KN$4))-(COUNTIFS('Estruturante Móvel'!$M:$M,$B17,'Estruturante Móvel'!$AM:$AM,KN$4,'Estruturante Móvel'!$AQ:$AQ,"REPARO FO"))</f>
        <v>0</v>
      </c>
      <c r="KO17" s="140">
        <f>(COUNTIFS('Estruturante Móvel'!$M:$M,$B14,'Estruturante Móvel'!$C:$C,"&lt;&gt;PREVISTO",'Estruturante Móvel'!$G:$G,KN$4,'Estruturante Móvel'!$L:$L,'CRONOGRAMA_CONST+MIGRACAO'!KD$9))</f>
        <v>0</v>
      </c>
      <c r="KP17" s="139">
        <f>(COUNTIFS('Estruturante Móvel'!$M:$M,$B17,'Estruturante Móvel'!$AM:$AM,KP$4))-(COUNTIFS('Estruturante Móvel'!$M:$M,$B17,'Estruturante Móvel'!$AM:$AM,KP$4,'Estruturante Móvel'!$AQ:$AQ,"REPARO FO"))</f>
        <v>0</v>
      </c>
      <c r="KQ17" s="140">
        <f>(COUNTIFS('Estruturante Móvel'!$M:$M,$B14,'Estruturante Móvel'!$C:$C,"&lt;&gt;PREVISTO",'Estruturante Móvel'!$G:$G,KP$4,'Estruturante Móvel'!$L:$L,'CRONOGRAMA_CONST+MIGRACAO'!KF$9))</f>
        <v>0</v>
      </c>
      <c r="KR17" s="139">
        <f>(COUNTIFS('Estruturante Móvel'!$M:$M,$B17,'Estruturante Móvel'!$AM:$AM,KR$4))-(COUNTIFS('Estruturante Móvel'!$M:$M,$B17,'Estruturante Móvel'!$AM:$AM,KR$4,'Estruturante Móvel'!$AQ:$AQ,"REPARO FO"))</f>
        <v>0</v>
      </c>
      <c r="KS17" s="140">
        <f>(COUNTIFS('Estruturante Móvel'!$M:$M,$B14,'Estruturante Móvel'!$C:$C,"&lt;&gt;PREVISTO",'Estruturante Móvel'!$G:$G,KR$4,'Estruturante Móvel'!$L:$L,'CRONOGRAMA_CONST+MIGRACAO'!KH$9))</f>
        <v>0</v>
      </c>
      <c r="KT17" s="139">
        <f>(COUNTIFS('Estruturante Móvel'!$M:$M,$B17,'Estruturante Móvel'!$AM:$AM,KT$4))-(COUNTIFS('Estruturante Móvel'!$M:$M,$B17,'Estruturante Móvel'!$AM:$AM,KT$4,'Estruturante Móvel'!$AQ:$AQ,"REPARO FO"))</f>
        <v>0</v>
      </c>
      <c r="KU17" s="140">
        <f>(COUNTIFS('Estruturante Móvel'!$M:$M,$B14,'Estruturante Móvel'!$C:$C,"&lt;&gt;PREVISTO",'Estruturante Móvel'!$G:$G,KT$4,'Estruturante Móvel'!$L:$L,'CRONOGRAMA_CONST+MIGRACAO'!KJ$9))</f>
        <v>0</v>
      </c>
      <c r="KV17" s="139">
        <f>(COUNTIFS('Estruturante Móvel'!$M:$M,$B17,'Estruturante Móvel'!$AM:$AM,KV$4))-(COUNTIFS('Estruturante Móvel'!$M:$M,$B17,'Estruturante Móvel'!$AM:$AM,KV$4,'Estruturante Móvel'!$AQ:$AQ,"REPARO FO"))</f>
        <v>0</v>
      </c>
      <c r="KW17" s="140">
        <f>(COUNTIFS('Estruturante Móvel'!$M:$M,$B14,'Estruturante Móvel'!$C:$C,"&lt;&gt;PREVISTO",'Estruturante Móvel'!$G:$G,KV$4,'Estruturante Móvel'!$L:$L,'CRONOGRAMA_CONST+MIGRACAO'!KL$9))</f>
        <v>0</v>
      </c>
      <c r="KX17" s="139">
        <f>(COUNTIFS('Estruturante Móvel'!$M:$M,$B17,'Estruturante Móvel'!$AM:$AM,KX$4))-(COUNTIFS('Estruturante Móvel'!$M:$M,$B17,'Estruturante Móvel'!$AM:$AM,KX$4,'Estruturante Móvel'!$AQ:$AQ,"REPARO FO"))</f>
        <v>0</v>
      </c>
      <c r="KY17" s="140">
        <f>(COUNTIFS('Estruturante Móvel'!$M:$M,$B14,'Estruturante Móvel'!$C:$C,"&lt;&gt;PREVISTO",'Estruturante Móvel'!$G:$G,KX$4,'Estruturante Móvel'!$L:$L,'CRONOGRAMA_CONST+MIGRACAO'!KN$9))</f>
        <v>0</v>
      </c>
      <c r="KZ17" s="139">
        <f>(COUNTIFS('Estruturante Móvel'!$M:$M,$B17,'Estruturante Móvel'!$AM:$AM,KZ$4))-(COUNTIFS('Estruturante Móvel'!$M:$M,$B17,'Estruturante Móvel'!$AM:$AM,KZ$4,'Estruturante Móvel'!$AQ:$AQ,"REPARO FO"))</f>
        <v>0</v>
      </c>
      <c r="LA17" s="140">
        <f>(COUNTIFS('Estruturante Móvel'!$M:$M,$B14,'Estruturante Móvel'!$C:$C,"&lt;&gt;PREVISTO",'Estruturante Móvel'!$G:$G,KZ$4,'Estruturante Móvel'!$L:$L,'CRONOGRAMA_CONST+MIGRACAO'!KP$9))</f>
        <v>0</v>
      </c>
      <c r="LB17" s="139">
        <f>(COUNTIFS('Estruturante Móvel'!$M:$M,$B17,'Estruturante Móvel'!$AM:$AM,LB$4))-(COUNTIFS('Estruturante Móvel'!$M:$M,$B17,'Estruturante Móvel'!$AM:$AM,LB$4,'Estruturante Móvel'!$AQ:$AQ,"REPARO FO"))</f>
        <v>0</v>
      </c>
      <c r="LC17" s="140">
        <f>(COUNTIFS('Estruturante Móvel'!$M:$M,$B14,'Estruturante Móvel'!$C:$C,"&lt;&gt;PREVISTO",'Estruturante Móvel'!$G:$G,LB$4,'Estruturante Móvel'!$L:$L,'CRONOGRAMA_CONST+MIGRACAO'!KR$9))</f>
        <v>0</v>
      </c>
      <c r="LD17" s="139">
        <f>(COUNTIFS('Estruturante Móvel'!$M:$M,$B17,'Estruturante Móvel'!$AM:$AM,LD$4))-(COUNTIFS('Estruturante Móvel'!$M:$M,$B17,'Estruturante Móvel'!$AM:$AM,LD$4,'Estruturante Móvel'!$AQ:$AQ,"REPARO FO"))</f>
        <v>0</v>
      </c>
      <c r="LE17" s="140">
        <f>(COUNTIFS('Estruturante Móvel'!$M:$M,$B14,'Estruturante Móvel'!$C:$C,"&lt;&gt;PREVISTO",'Estruturante Móvel'!$G:$G,LD$4,'Estruturante Móvel'!$L:$L,'CRONOGRAMA_CONST+MIGRACAO'!KT$9))</f>
        <v>0</v>
      </c>
      <c r="LF17" s="139">
        <f>(COUNTIFS('Estruturante Móvel'!$M:$M,$B17,'Estruturante Móvel'!$AM:$AM,LF$4))-(COUNTIFS('Estruturante Móvel'!$M:$M,$B17,'Estruturante Móvel'!$AM:$AM,LF$4,'Estruturante Móvel'!$AQ:$AQ,"REPARO FO"))</f>
        <v>0</v>
      </c>
      <c r="LG17" s="140">
        <f>(COUNTIFS('Estruturante Móvel'!$M:$M,$B14,'Estruturante Móvel'!$C:$C,"&lt;&gt;PREVISTO",'Estruturante Móvel'!$G:$G,LF$4,'Estruturante Móvel'!$L:$L,'CRONOGRAMA_CONST+MIGRACAO'!KV$9))</f>
        <v>0</v>
      </c>
      <c r="LH17" s="139">
        <f>(COUNTIFS('Estruturante Móvel'!$M:$M,$B17,'Estruturante Móvel'!$AM:$AM,LH$4))-(COUNTIFS('Estruturante Móvel'!$M:$M,$B17,'Estruturante Móvel'!$AM:$AM,LH$4,'Estruturante Móvel'!$AQ:$AQ,"REPARO FO"))</f>
        <v>0</v>
      </c>
      <c r="LI17" s="140">
        <f>(COUNTIFS('Estruturante Móvel'!$M:$M,$B14,'Estruturante Móvel'!$C:$C,"&lt;&gt;PREVISTO",'Estruturante Móvel'!$G:$G,LH$4,'Estruturante Móvel'!$L:$L,'CRONOGRAMA_CONST+MIGRACAO'!KX$9))</f>
        <v>0</v>
      </c>
      <c r="LJ17" s="139">
        <f>(COUNTIFS('Estruturante Móvel'!$M:$M,$B17,'Estruturante Móvel'!$AM:$AM,LJ$4))-(COUNTIFS('Estruturante Móvel'!$M:$M,$B17,'Estruturante Móvel'!$AM:$AM,LJ$4,'Estruturante Móvel'!$AQ:$AQ,"REPARO FO"))</f>
        <v>0</v>
      </c>
      <c r="LK17" s="140">
        <f>(COUNTIFS('Estruturante Móvel'!$M:$M,$B14,'Estruturante Móvel'!$C:$C,"&lt;&gt;PREVISTO",'Estruturante Móvel'!$G:$G,LJ$4,'Estruturante Móvel'!$L:$L,'CRONOGRAMA_CONST+MIGRACAO'!KZ$9))</f>
        <v>0</v>
      </c>
      <c r="LL17" s="139">
        <f>(COUNTIFS('Estruturante Móvel'!$M:$M,$B17,'Estruturante Móvel'!$AM:$AM,LL$4))-(COUNTIFS('Estruturante Móvel'!$M:$M,$B17,'Estruturante Móvel'!$AM:$AM,LL$4,'Estruturante Móvel'!$AQ:$AQ,"REPARO FO"))</f>
        <v>0</v>
      </c>
      <c r="LM17" s="140">
        <f>(COUNTIFS('Estruturante Móvel'!$M:$M,$B14,'Estruturante Móvel'!$C:$C,"&lt;&gt;PREVISTO",'Estruturante Móvel'!$G:$G,LL$4,'Estruturante Móvel'!$L:$L,'CRONOGRAMA_CONST+MIGRACAO'!LB$9))</f>
        <v>0</v>
      </c>
      <c r="LN17" s="139">
        <f>(COUNTIFS('Estruturante Móvel'!$M:$M,$B17,'Estruturante Móvel'!$AM:$AM,LN$4))-(COUNTIFS('Estruturante Móvel'!$M:$M,$B17,'Estruturante Móvel'!$AM:$AM,LN$4,'Estruturante Móvel'!$AQ:$AQ,"REPARO FO"))</f>
        <v>0</v>
      </c>
      <c r="LO17" s="140">
        <f>(COUNTIFS('Estruturante Móvel'!$M:$M,$B14,'Estruturante Móvel'!$C:$C,"&lt;&gt;PREVISTO",'Estruturante Móvel'!$G:$G,LN$4,'Estruturante Móvel'!$L:$L,'CRONOGRAMA_CONST+MIGRACAO'!LD$9))</f>
        <v>0</v>
      </c>
      <c r="LP17" s="139">
        <f>(COUNTIFS('Estruturante Móvel'!$M:$M,$B17,'Estruturante Móvel'!$AM:$AM,LP$4))-(COUNTIFS('Estruturante Móvel'!$M:$M,$B17,'Estruturante Móvel'!$AM:$AM,LP$4,'Estruturante Móvel'!$AQ:$AQ,"REPARO FO"))</f>
        <v>0</v>
      </c>
      <c r="LQ17" s="140">
        <f>(COUNTIFS('Estruturante Móvel'!$M:$M,$B14,'Estruturante Móvel'!$C:$C,"&lt;&gt;PREVISTO",'Estruturante Móvel'!$G:$G,LP$4,'Estruturante Móvel'!$L:$L,'CRONOGRAMA_CONST+MIGRACAO'!LF$9))</f>
        <v>0</v>
      </c>
      <c r="LR17" s="139">
        <f>(COUNTIFS('Estruturante Móvel'!$M:$M,$B17,'Estruturante Móvel'!$AM:$AM,LR$4))-(COUNTIFS('Estruturante Móvel'!$M:$M,$B17,'Estruturante Móvel'!$AM:$AM,LR$4,'Estruturante Móvel'!$AQ:$AQ,"REPARO FO"))</f>
        <v>0</v>
      </c>
      <c r="LS17" s="140">
        <f>(COUNTIFS('Estruturante Móvel'!$M:$M,$B14,'Estruturante Móvel'!$C:$C,"&lt;&gt;PREVISTO",'Estruturante Móvel'!$G:$G,LR$4,'Estruturante Móvel'!$L:$L,'CRONOGRAMA_CONST+MIGRACAO'!LH$9))</f>
        <v>0</v>
      </c>
      <c r="LT17" s="139">
        <f>(COUNTIFS('Estruturante Móvel'!$M:$M,$B17,'Estruturante Móvel'!$AM:$AM,LT$4))-(COUNTIFS('Estruturante Móvel'!$M:$M,$B17,'Estruturante Móvel'!$AM:$AM,LT$4,'Estruturante Móvel'!$AQ:$AQ,"REPARO FO"))</f>
        <v>0</v>
      </c>
      <c r="LU17" s="140">
        <f>(COUNTIFS('Estruturante Móvel'!$M:$M,$B14,'Estruturante Móvel'!$C:$C,"&lt;&gt;PREVISTO",'Estruturante Móvel'!$G:$G,LT$4,'Estruturante Móvel'!$L:$L,'CRONOGRAMA_CONST+MIGRACAO'!LJ$9))</f>
        <v>0</v>
      </c>
      <c r="LV17" s="139">
        <f>(COUNTIFS('Estruturante Móvel'!$M:$M,$B17,'Estruturante Móvel'!$AM:$AM,LV$4))-(COUNTIFS('Estruturante Móvel'!$M:$M,$B17,'Estruturante Móvel'!$AM:$AM,LV$4,'Estruturante Móvel'!$AQ:$AQ,"REPARO FO"))</f>
        <v>0</v>
      </c>
      <c r="LW17" s="140">
        <f>(COUNTIFS('Estruturante Móvel'!$M:$M,$B14,'Estruturante Móvel'!$C:$C,"&lt;&gt;PREVISTO",'Estruturante Móvel'!$G:$G,LV$4,'Estruturante Móvel'!$L:$L,'CRONOGRAMA_CONST+MIGRACAO'!LL$9))</f>
        <v>0</v>
      </c>
      <c r="LX17" s="139">
        <f>(COUNTIFS('Estruturante Móvel'!$M:$M,$B17,'Estruturante Móvel'!$AM:$AM,LX$4))-(COUNTIFS('Estruturante Móvel'!$M:$M,$B17,'Estruturante Móvel'!$AM:$AM,LX$4,'Estruturante Móvel'!$AQ:$AQ,"REPARO FO"))</f>
        <v>0</v>
      </c>
      <c r="LY17" s="140">
        <f>(COUNTIFS('Estruturante Móvel'!$M:$M,$B14,'Estruturante Móvel'!$C:$C,"&lt;&gt;PREVISTO",'Estruturante Móvel'!$G:$G,LX$4,'Estruturante Móvel'!$L:$L,'CRONOGRAMA_CONST+MIGRACAO'!LN$9))</f>
        <v>0</v>
      </c>
      <c r="LZ17" s="139">
        <f>(COUNTIFS('Estruturante Móvel'!$M:$M,$B17,'Estruturante Móvel'!$AM:$AM,LZ$4))-(COUNTIFS('Estruturante Móvel'!$M:$M,$B17,'Estruturante Móvel'!$AM:$AM,LZ$4,'Estruturante Móvel'!$AQ:$AQ,"REPARO FO"))</f>
        <v>0</v>
      </c>
      <c r="MA17" s="140">
        <f>(COUNTIFS('Estruturante Móvel'!$M:$M,$B14,'Estruturante Móvel'!$C:$C,"&lt;&gt;PREVISTO",'Estruturante Móvel'!$G:$G,LZ$4,'Estruturante Móvel'!$L:$L,'CRONOGRAMA_CONST+MIGRACAO'!LP$9))</f>
        <v>0</v>
      </c>
      <c r="MB17" s="139">
        <f>(COUNTIFS('Estruturante Móvel'!$M:$M,$B17,'Estruturante Móvel'!$AM:$AM,MB$4))-(COUNTIFS('Estruturante Móvel'!$M:$M,$B17,'Estruturante Móvel'!$AM:$AM,MB$4,'Estruturante Móvel'!$AQ:$AQ,"REPARO FO"))</f>
        <v>0</v>
      </c>
      <c r="MC17" s="140">
        <f>(COUNTIFS('Estruturante Móvel'!$M:$M,$B14,'Estruturante Móvel'!$C:$C,"&lt;&gt;PREVISTO",'Estruturante Móvel'!$G:$G,MB$4,'Estruturante Móvel'!$L:$L,'CRONOGRAMA_CONST+MIGRACAO'!LR$9))</f>
        <v>0</v>
      </c>
      <c r="MD17" s="139">
        <f>(COUNTIFS('Estruturante Móvel'!$M:$M,$B17,'Estruturante Móvel'!$AM:$AM,MD$4))-(COUNTIFS('Estruturante Móvel'!$M:$M,$B17,'Estruturante Móvel'!$AM:$AM,MD$4,'Estruturante Móvel'!$AQ:$AQ,"REPARO FO"))</f>
        <v>0</v>
      </c>
      <c r="ME17" s="140">
        <f>(COUNTIFS('Estruturante Móvel'!$M:$M,$B14,'Estruturante Móvel'!$C:$C,"&lt;&gt;PREVISTO",'Estruturante Móvel'!$G:$G,MD$4,'Estruturante Móvel'!$L:$L,'CRONOGRAMA_CONST+MIGRACAO'!LT$9))</f>
        <v>0</v>
      </c>
      <c r="MF17" s="139">
        <f>(COUNTIFS('Estruturante Móvel'!$M:$M,$B17,'Estruturante Móvel'!$AM:$AM,MF$4))-(COUNTIFS('Estruturante Móvel'!$M:$M,$B17,'Estruturante Móvel'!$AM:$AM,MF$4,'Estruturante Móvel'!$AQ:$AQ,"REPARO FO"))</f>
        <v>0</v>
      </c>
      <c r="MG17" s="140">
        <f>(COUNTIFS('Estruturante Móvel'!$M:$M,$B14,'Estruturante Móvel'!$C:$C,"&lt;&gt;PREVISTO",'Estruturante Móvel'!$G:$G,MF$4,'Estruturante Móvel'!$L:$L,'CRONOGRAMA_CONST+MIGRACAO'!LV$9))</f>
        <v>0</v>
      </c>
      <c r="MH17" s="139">
        <f>(COUNTIFS('Estruturante Móvel'!$M:$M,$B17,'Estruturante Móvel'!$AM:$AM,MH$4))-(COUNTIFS('Estruturante Móvel'!$M:$M,$B17,'Estruturante Móvel'!$AM:$AM,MH$4,'Estruturante Móvel'!$AQ:$AQ,"REPARO FO"))</f>
        <v>0</v>
      </c>
      <c r="MI17" s="140">
        <f>(COUNTIFS('Estruturante Móvel'!$M:$M,$B14,'Estruturante Móvel'!$C:$C,"&lt;&gt;PREVISTO",'Estruturante Móvel'!$G:$G,MH$4,'Estruturante Móvel'!$L:$L,'CRONOGRAMA_CONST+MIGRACAO'!LX$9))</f>
        <v>0</v>
      </c>
      <c r="MJ17" s="139">
        <f>(COUNTIFS('Estruturante Móvel'!$M:$M,$B17,'Estruturante Móvel'!$AM:$AM,MJ$4))-(COUNTIFS('Estruturante Móvel'!$M:$M,$B17,'Estruturante Móvel'!$AM:$AM,MJ$4,'Estruturante Móvel'!$AQ:$AQ,"REPARO FO"))</f>
        <v>0</v>
      </c>
      <c r="MK17" s="140">
        <f>(COUNTIFS('Estruturante Móvel'!$M:$M,$B14,'Estruturante Móvel'!$C:$C,"&lt;&gt;PREVISTO",'Estruturante Móvel'!$G:$G,MJ$4,'Estruturante Móvel'!$L:$L,'CRONOGRAMA_CONST+MIGRACAO'!LZ$9))</f>
        <v>0</v>
      </c>
      <c r="ML17" s="139">
        <f>(COUNTIFS('Estruturante Móvel'!$M:$M,$B17,'Estruturante Móvel'!$AM:$AM,ML$4))-(COUNTIFS('Estruturante Móvel'!$M:$M,$B17,'Estruturante Móvel'!$AM:$AM,ML$4,'Estruturante Móvel'!$AQ:$AQ,"REPARO FO"))</f>
        <v>0</v>
      </c>
      <c r="MM17" s="140">
        <f>(COUNTIFS('Estruturante Móvel'!$M:$M,$B14,'Estruturante Móvel'!$C:$C,"&lt;&gt;PREVISTO",'Estruturante Móvel'!$G:$G,ML$4,'Estruturante Móvel'!$L:$L,'CRONOGRAMA_CONST+MIGRACAO'!MB$9))</f>
        <v>0</v>
      </c>
      <c r="MN17" s="139">
        <f>(COUNTIFS('Estruturante Móvel'!$M:$M,$B17,'Estruturante Móvel'!$AM:$AM,MN$4))-(COUNTIFS('Estruturante Móvel'!$M:$M,$B17,'Estruturante Móvel'!$AM:$AM,MN$4,'Estruturante Móvel'!$AQ:$AQ,"REPARO FO"))</f>
        <v>0</v>
      </c>
      <c r="MO17" s="140">
        <f>(COUNTIFS('Estruturante Móvel'!$M:$M,$B14,'Estruturante Móvel'!$C:$C,"&lt;&gt;PREVISTO",'Estruturante Móvel'!$G:$G,MN$4,'Estruturante Móvel'!$L:$L,'CRONOGRAMA_CONST+MIGRACAO'!MD$9))</f>
        <v>0</v>
      </c>
      <c r="MP17" s="139">
        <f>(COUNTIFS('Estruturante Móvel'!$M:$M,$B17,'Estruturante Móvel'!$AM:$AM,MP$4))-(COUNTIFS('Estruturante Móvel'!$M:$M,$B17,'Estruturante Móvel'!$AM:$AM,MP$4,'Estruturante Móvel'!$AQ:$AQ,"REPARO FO"))</f>
        <v>0</v>
      </c>
      <c r="MQ17" s="140">
        <f>(COUNTIFS('Estruturante Móvel'!$M:$M,$B14,'Estruturante Móvel'!$C:$C,"&lt;&gt;PREVISTO",'Estruturante Móvel'!$G:$G,MP$4,'Estruturante Móvel'!$L:$L,'CRONOGRAMA_CONST+MIGRACAO'!MF$9))</f>
        <v>0</v>
      </c>
      <c r="MR17" s="139">
        <f>(COUNTIFS('Estruturante Móvel'!$M:$M,$B17,'Estruturante Móvel'!$AM:$AM,MR$4))-(COUNTIFS('Estruturante Móvel'!$M:$M,$B17,'Estruturante Móvel'!$AM:$AM,MR$4,'Estruturante Móvel'!$AQ:$AQ,"REPARO FO"))</f>
        <v>0</v>
      </c>
      <c r="MS17" s="140">
        <f>(COUNTIFS('Estruturante Móvel'!$M:$M,$B14,'Estruturante Móvel'!$C:$C,"&lt;&gt;PREVISTO",'Estruturante Móvel'!$G:$G,MR$4,'Estruturante Móvel'!$L:$L,'CRONOGRAMA_CONST+MIGRACAO'!MH$9))</f>
        <v>0</v>
      </c>
      <c r="MT17" s="139">
        <f>(COUNTIFS('Estruturante Móvel'!$M:$M,$B17,'Estruturante Móvel'!$AM:$AM,MT$4))-(COUNTIFS('Estruturante Móvel'!$M:$M,$B17,'Estruturante Móvel'!$AM:$AM,MT$4,'Estruturante Móvel'!$AQ:$AQ,"REPARO FO"))</f>
        <v>0</v>
      </c>
      <c r="MU17" s="140">
        <f>(COUNTIFS('Estruturante Móvel'!$M:$M,$B14,'Estruturante Móvel'!$C:$C,"&lt;&gt;PREVISTO",'Estruturante Móvel'!$G:$G,MT$4,'Estruturante Móvel'!$L:$L,'CRONOGRAMA_CONST+MIGRACAO'!MJ$9))</f>
        <v>0</v>
      </c>
      <c r="MV17" s="139">
        <f>(COUNTIFS('Estruturante Móvel'!$M:$M,$B17,'Estruturante Móvel'!$AM:$AM,MV$4))-(COUNTIFS('Estruturante Móvel'!$M:$M,$B17,'Estruturante Móvel'!$AM:$AM,MV$4,'Estruturante Móvel'!$AQ:$AQ,"REPARO FO"))</f>
        <v>0</v>
      </c>
      <c r="MW17" s="140">
        <f>(COUNTIFS('Estruturante Móvel'!$M:$M,$B14,'Estruturante Móvel'!$C:$C,"&lt;&gt;PREVISTO",'Estruturante Móvel'!$G:$G,MV$4,'Estruturante Móvel'!$L:$L,'CRONOGRAMA_CONST+MIGRACAO'!ML$9))</f>
        <v>0</v>
      </c>
      <c r="MX17" s="139">
        <f>(COUNTIFS('Estruturante Móvel'!$M:$M,$B17,'Estruturante Móvel'!$AM:$AM,MX$4))-(COUNTIFS('Estruturante Móvel'!$M:$M,$B17,'Estruturante Móvel'!$AM:$AM,MX$4,'Estruturante Móvel'!$AQ:$AQ,"REPARO FO"))</f>
        <v>0</v>
      </c>
      <c r="MY17" s="140">
        <f>(COUNTIFS('Estruturante Móvel'!$M:$M,$B14,'Estruturante Móvel'!$C:$C,"&lt;&gt;PREVISTO",'Estruturante Móvel'!$G:$G,MX$4,'Estruturante Móvel'!$L:$L,'CRONOGRAMA_CONST+MIGRACAO'!MN$9))</f>
        <v>0</v>
      </c>
      <c r="MZ17" s="139">
        <f>(COUNTIFS('Estruturante Móvel'!$M:$M,$B17,'Estruturante Móvel'!$AM:$AM,MZ$4))-(COUNTIFS('Estruturante Móvel'!$M:$M,$B17,'Estruturante Móvel'!$AM:$AM,MZ$4,'Estruturante Móvel'!$AQ:$AQ,"REPARO FO"))</f>
        <v>0</v>
      </c>
      <c r="NA17" s="140">
        <f>(COUNTIFS('Estruturante Móvel'!$M:$M,$B14,'Estruturante Móvel'!$C:$C,"&lt;&gt;PREVISTO",'Estruturante Móvel'!$G:$G,MZ$4,'Estruturante Móvel'!$L:$L,'CRONOGRAMA_CONST+MIGRACAO'!MP$9))</f>
        <v>0</v>
      </c>
      <c r="NB17" s="139">
        <f>(COUNTIFS('Estruturante Móvel'!$M:$M,$B17,'Estruturante Móvel'!$AM:$AM,NB$4))-(COUNTIFS('Estruturante Móvel'!$M:$M,$B17,'Estruturante Móvel'!$AM:$AM,NB$4,'Estruturante Móvel'!$AQ:$AQ,"REPARO FO"))</f>
        <v>0</v>
      </c>
      <c r="NC17" s="140">
        <f>(COUNTIFS('Estruturante Móvel'!$M:$M,$B14,'Estruturante Móvel'!$C:$C,"&lt;&gt;PREVISTO",'Estruturante Móvel'!$G:$G,NB$4,'Estruturante Móvel'!$L:$L,'CRONOGRAMA_CONST+MIGRACAO'!MR$9))</f>
        <v>0</v>
      </c>
      <c r="ND17" s="139">
        <f>(COUNTIFS('Estruturante Móvel'!$M:$M,$B17,'Estruturante Móvel'!$AM:$AM,ND$4))-(COUNTIFS('Estruturante Móvel'!$M:$M,$B17,'Estruturante Móvel'!$AM:$AM,ND$4,'Estruturante Móvel'!$AQ:$AQ,"REPARO FO"))</f>
        <v>0</v>
      </c>
      <c r="NE17" s="140">
        <f>(COUNTIFS('Estruturante Móvel'!$M:$M,$B14,'Estruturante Móvel'!$C:$C,"&lt;&gt;PREVISTO",'Estruturante Móvel'!$G:$G,ND$4,'Estruturante Móvel'!$L:$L,'CRONOGRAMA_CONST+MIGRACAO'!MT$9))</f>
        <v>0</v>
      </c>
      <c r="NF17" s="139">
        <f>(COUNTIFS('Estruturante Móvel'!$M:$M,$B17,'Estruturante Móvel'!$AM:$AM,NF$4))-(COUNTIFS('Estruturante Móvel'!$M:$M,$B17,'Estruturante Móvel'!$AM:$AM,NF$4,'Estruturante Móvel'!$AQ:$AQ,"REPARO FO"))</f>
        <v>0</v>
      </c>
      <c r="NG17" s="140">
        <f>(COUNTIFS('Estruturante Móvel'!$M:$M,$B14,'Estruturante Móvel'!$C:$C,"&lt;&gt;PREVISTO",'Estruturante Móvel'!$G:$G,NF$4,'Estruturante Móvel'!$L:$L,'CRONOGRAMA_CONST+MIGRACAO'!MV$9))</f>
        <v>0</v>
      </c>
      <c r="NH17" s="139">
        <f>(COUNTIFS('Estruturante Móvel'!$M:$M,$B17,'Estruturante Móvel'!$AM:$AM,NH$4))-(COUNTIFS('Estruturante Móvel'!$M:$M,$B17,'Estruturante Móvel'!$AM:$AM,NH$4,'Estruturante Móvel'!$AQ:$AQ,"REPARO FO"))</f>
        <v>0</v>
      </c>
      <c r="NI17" s="140">
        <f>(COUNTIFS('Estruturante Móvel'!$M:$M,$B14,'Estruturante Móvel'!$C:$C,"&lt;&gt;PREVISTO",'Estruturante Móvel'!$G:$G,NH$4,'Estruturante Móvel'!$L:$L,'CRONOGRAMA_CONST+MIGRACAO'!MX$9))</f>
        <v>0</v>
      </c>
    </row>
    <row r="18" spans="1:373" collapsed="1">
      <c r="A18">
        <v>4</v>
      </c>
      <c r="B18" s="206" t="s">
        <v>449</v>
      </c>
      <c r="C18" s="164" t="s">
        <v>186</v>
      </c>
      <c r="D18" s="164">
        <f>COUNTIFS('Estruturante Móvel'!$M:$M,B18)</f>
        <v>34</v>
      </c>
      <c r="E18" s="164">
        <f>(COUNTIFS('Estruturante Móvel'!$M:$M,B18,'Estruturante Móvel'!$C:$C,"&lt;&gt;PREVISTO"))</f>
        <v>33</v>
      </c>
      <c r="F18" s="165">
        <f>(COUNTIFS('Estruturante Móvel'!$M:$M,B18,'Estruturante Móvel'!$C:$C,"PREVISTO"))</f>
        <v>1</v>
      </c>
      <c r="G18" s="165" t="str">
        <f>VLOOKUP(B18,'Estruturante Móvel'!M:X,12,0)</f>
        <v>ENGENHARIA RÁDIO</v>
      </c>
      <c r="H18" s="165" t="str">
        <f t="shared" si="378"/>
        <v>Construção</v>
      </c>
      <c r="I18" s="166">
        <v>45597</v>
      </c>
      <c r="J18" s="160">
        <f t="shared" si="379"/>
        <v>0.97058823529411764</v>
      </c>
      <c r="K18" s="157">
        <f t="shared" si="380"/>
        <v>33</v>
      </c>
      <c r="L18" s="139">
        <f>(COUNTIFS('Estruturante Móvel'!$M:$M,$B18,'Estruturante Móvel'!$AM:$AM,L$4))</f>
        <v>0</v>
      </c>
      <c r="M18" s="140">
        <f>(COUNTIFS('Estruturante Móvel'!$M:$M,$B18,'Estruturante Móvel'!$C:$C,"&lt;&gt;PREVISTO",'Estruturante Móvel'!$G:$G,L$4))</f>
        <v>0</v>
      </c>
      <c r="N18" s="139">
        <f>(COUNTIFS('Estruturante Móvel'!$M:$M,$B18,'Estruturante Móvel'!$AM:$AM,N$4))</f>
        <v>0</v>
      </c>
      <c r="O18" s="140">
        <f>(COUNTIFS('Estruturante Móvel'!$M:$M,$B18,'Estruturante Móvel'!$C:$C,"&lt;&gt;PREVISTO",'Estruturante Móvel'!$G:$G,N$4))</f>
        <v>1</v>
      </c>
      <c r="P18" s="139">
        <f>(COUNTIFS('Estruturante Móvel'!$M:$M,$B18,'Estruturante Móvel'!$AM:$AM,P$4))</f>
        <v>0</v>
      </c>
      <c r="Q18" s="140">
        <f>(COUNTIFS('Estruturante Móvel'!$M:$M,$B18,'Estruturante Móvel'!$C:$C,"&lt;&gt;PREVISTO",'Estruturante Móvel'!$G:$G,P$4))</f>
        <v>2</v>
      </c>
      <c r="R18" s="139">
        <f>(COUNTIFS('Estruturante Móvel'!$M:$M,$B18,'Estruturante Móvel'!$AM:$AM,R$4))</f>
        <v>0</v>
      </c>
      <c r="S18" s="140">
        <f>(COUNTIFS('Estruturante Móvel'!$M:$M,$B18,'Estruturante Móvel'!$C:$C,"&lt;&gt;PREVISTO",'Estruturante Móvel'!$G:$G,R$4))</f>
        <v>2</v>
      </c>
      <c r="T18" s="139">
        <f>(COUNTIFS('Estruturante Móvel'!$M:$M,$B18,'Estruturante Móvel'!$AM:$AM,T$4))</f>
        <v>0</v>
      </c>
      <c r="U18" s="140">
        <f>(COUNTIFS('Estruturante Móvel'!$M:$M,$B18,'Estruturante Móvel'!$C:$C,"&lt;&gt;PREVISTO",'Estruturante Móvel'!$G:$G,T$4))</f>
        <v>0</v>
      </c>
      <c r="V18" s="139">
        <f>(COUNTIFS('Estruturante Móvel'!$M:$M,$B18,'Estruturante Móvel'!$AM:$AM,V$4))</f>
        <v>0</v>
      </c>
      <c r="W18" s="140">
        <f>(COUNTIFS('Estruturante Móvel'!$M:$M,$B18,'Estruturante Móvel'!$C:$C,"&lt;&gt;PREVISTO",'Estruturante Móvel'!$G:$G,V$4))</f>
        <v>0</v>
      </c>
      <c r="X18" s="139">
        <f>(COUNTIFS('Estruturante Móvel'!$M:$M,$B18,'Estruturante Móvel'!$AM:$AM,X$4))</f>
        <v>0</v>
      </c>
      <c r="Y18" s="140">
        <f>(COUNTIFS('Estruturante Móvel'!$M:$M,$B18,'Estruturante Móvel'!$C:$C,"&lt;&gt;PREVISTO",'Estruturante Móvel'!$G:$G,X$4))</f>
        <v>0</v>
      </c>
      <c r="Z18" s="139">
        <f>(COUNTIFS('Estruturante Móvel'!$M:$M,$B18,'Estruturante Móvel'!$AM:$AM,Z$4))</f>
        <v>0</v>
      </c>
      <c r="AA18" s="140">
        <f>(COUNTIFS('Estruturante Móvel'!$M:$M,$B18,'Estruturante Móvel'!$C:$C,"&lt;&gt;PREVISTO",'Estruturante Móvel'!$G:$G,Z$4))</f>
        <v>0</v>
      </c>
      <c r="AB18" s="139">
        <f>(COUNTIFS('Estruturante Móvel'!$M:$M,$B18,'Estruturante Móvel'!$AM:$AM,AB$4))</f>
        <v>0</v>
      </c>
      <c r="AC18" s="140">
        <f>(COUNTIFS('Estruturante Móvel'!$M:$M,$B18,'Estruturante Móvel'!$C:$C,"&lt;&gt;PREVISTO",'Estruturante Móvel'!$G:$G,AB$4))</f>
        <v>0</v>
      </c>
      <c r="AD18" s="139">
        <f>(COUNTIFS('Estruturante Móvel'!$M:$M,$B18,'Estruturante Móvel'!$AM:$AM,AD$4))</f>
        <v>0</v>
      </c>
      <c r="AE18" s="140">
        <f>(COUNTIFS('Estruturante Móvel'!$M:$M,$B18,'Estruturante Móvel'!$C:$C,"&lt;&gt;PREVISTO",'Estruturante Móvel'!$G:$G,AD$4))</f>
        <v>0</v>
      </c>
      <c r="AF18" s="139">
        <f>(COUNTIFS('Estruturante Móvel'!$M:$M,$B18,'Estruturante Móvel'!$AM:$AM,AF$4))</f>
        <v>0</v>
      </c>
      <c r="AG18" s="140">
        <f>(COUNTIFS('Estruturante Móvel'!$M:$M,$B18,'Estruturante Móvel'!$C:$C,"&lt;&gt;PREVISTO",'Estruturante Móvel'!$G:$G,AF$4))</f>
        <v>0</v>
      </c>
      <c r="AH18" s="139">
        <f>(COUNTIFS('Estruturante Móvel'!$M:$M,$B18,'Estruturante Móvel'!$AM:$AM,AH$4))</f>
        <v>0</v>
      </c>
      <c r="AI18" s="140">
        <f>(COUNTIFS('Estruturante Móvel'!$M:$M,$B18,'Estruturante Móvel'!$C:$C,"&lt;&gt;PREVISTO",'Estruturante Móvel'!$G:$G,AH$4))</f>
        <v>0</v>
      </c>
      <c r="AJ18" s="139">
        <f>(COUNTIFS('Estruturante Móvel'!$M:$M,$B18,'Estruturante Móvel'!$AM:$AM,AJ$4))</f>
        <v>0</v>
      </c>
      <c r="AK18" s="140">
        <f>(COUNTIFS('Estruturante Móvel'!$M:$M,$B18,'Estruturante Móvel'!$C:$C,"&lt;&gt;PREVISTO",'Estruturante Móvel'!$G:$G,AJ$4))</f>
        <v>3</v>
      </c>
      <c r="AL18" s="139">
        <f>(COUNTIFS('Estruturante Móvel'!$M:$M,$B18,'Estruturante Móvel'!$AM:$AM,AL$4))</f>
        <v>0</v>
      </c>
      <c r="AM18" s="140">
        <f>(COUNTIFS('Estruturante Móvel'!$M:$M,$B18,'Estruturante Móvel'!$C:$C,"&lt;&gt;PREVISTO",'Estruturante Móvel'!$G:$G,AL$4))</f>
        <v>0</v>
      </c>
      <c r="AN18" s="139">
        <f>(COUNTIFS('Estruturante Móvel'!$M:$M,$B18,'Estruturante Móvel'!$AM:$AM,AN$4))</f>
        <v>0</v>
      </c>
      <c r="AO18" s="140">
        <f>(COUNTIFS('Estruturante Móvel'!$M:$M,$B18,'Estruturante Móvel'!$C:$C,"&lt;&gt;PREVISTO",'Estruturante Móvel'!$G:$G,AN$4))</f>
        <v>0</v>
      </c>
      <c r="AP18" s="139">
        <f>(COUNTIFS('Estruturante Móvel'!$M:$M,$B18,'Estruturante Móvel'!$AM:$AM,AP$4))</f>
        <v>0</v>
      </c>
      <c r="AQ18" s="140">
        <f>(COUNTIFS('Estruturante Móvel'!$M:$M,$B18,'Estruturante Móvel'!$C:$C,"&lt;&gt;PREVISTO",'Estruturante Móvel'!$G:$G,AP$4))</f>
        <v>0</v>
      </c>
      <c r="AR18" s="139">
        <f>(COUNTIFS('Estruturante Móvel'!$M:$M,$B18,'Estruturante Móvel'!$AM:$AM,AR$4))</f>
        <v>0</v>
      </c>
      <c r="AS18" s="140">
        <f>(COUNTIFS('Estruturante Móvel'!$M:$M,$B18,'Estruturante Móvel'!$C:$C,"&lt;&gt;PREVISTO",'Estruturante Móvel'!$G:$G,AR$4))</f>
        <v>0</v>
      </c>
      <c r="AT18" s="139">
        <f>(COUNTIFS('Estruturante Móvel'!$M:$M,$B18,'Estruturante Móvel'!$AM:$AM,AT$4))</f>
        <v>0</v>
      </c>
      <c r="AU18" s="140">
        <f>(COUNTIFS('Estruturante Móvel'!$M:$M,$B18,'Estruturante Móvel'!$C:$C,"&lt;&gt;PREVISTO",'Estruturante Móvel'!$G:$G,AT$4))</f>
        <v>0</v>
      </c>
      <c r="AV18" s="139">
        <f>(COUNTIFS('Estruturante Móvel'!$M:$M,$B18,'Estruturante Móvel'!$AM:$AM,AV$4))</f>
        <v>0</v>
      </c>
      <c r="AW18" s="140">
        <f>(COUNTIFS('Estruturante Móvel'!$M:$M,$B18,'Estruturante Móvel'!$C:$C,"&lt;&gt;PREVISTO",'Estruturante Móvel'!$G:$G,AV$4))</f>
        <v>0</v>
      </c>
      <c r="AX18" s="139">
        <f>(COUNTIFS('Estruturante Móvel'!$M:$M,$B18,'Estruturante Móvel'!$AM:$AM,AX$4))</f>
        <v>0</v>
      </c>
      <c r="AY18" s="140">
        <f>(COUNTIFS('Estruturante Móvel'!$M:$M,$B18,'Estruturante Móvel'!$C:$C,"&lt;&gt;PREVISTO",'Estruturante Móvel'!$G:$G,AX$4))</f>
        <v>0</v>
      </c>
      <c r="AZ18" s="139">
        <f>(COUNTIFS('Estruturante Móvel'!$M:$M,$B18,'Estruturante Móvel'!$AM:$AM,AZ$4))</f>
        <v>0</v>
      </c>
      <c r="BA18" s="140">
        <f>(COUNTIFS('Estruturante Móvel'!$M:$M,$B18,'Estruturante Móvel'!$C:$C,"&lt;&gt;PREVISTO",'Estruturante Móvel'!$G:$G,AZ$4))</f>
        <v>0</v>
      </c>
      <c r="BB18" s="139">
        <f>(COUNTIFS('Estruturante Móvel'!$M:$M,$B18,'Estruturante Móvel'!$AM:$AM,BB$4))</f>
        <v>0</v>
      </c>
      <c r="BC18" s="140">
        <f>(COUNTIFS('Estruturante Móvel'!$M:$M,$B18,'Estruturante Móvel'!$C:$C,"&lt;&gt;PREVISTO",'Estruturante Móvel'!$G:$G,BB$4))</f>
        <v>0</v>
      </c>
      <c r="BD18" s="139">
        <f>(COUNTIFS('Estruturante Móvel'!$M:$M,$B18,'Estruturante Móvel'!$AM:$AM,BD$4))</f>
        <v>0</v>
      </c>
      <c r="BE18" s="140">
        <f>(COUNTIFS('Estruturante Móvel'!$M:$M,$B18,'Estruturante Móvel'!$C:$C,"&lt;&gt;PREVISTO",'Estruturante Móvel'!$G:$G,BD$4))</f>
        <v>0</v>
      </c>
      <c r="BF18" s="139">
        <f>(COUNTIFS('Estruturante Móvel'!$M:$M,$B18,'Estruturante Móvel'!$AM:$AM,BF$4))</f>
        <v>0</v>
      </c>
      <c r="BG18" s="140">
        <f>(COUNTIFS('Estruturante Móvel'!$M:$M,$B18,'Estruturante Móvel'!$C:$C,"&lt;&gt;PREVISTO",'Estruturante Móvel'!$G:$G,BF$4))</f>
        <v>0</v>
      </c>
      <c r="BH18" s="139">
        <f>(COUNTIFS('Estruturante Móvel'!$M:$M,$B18,'Estruturante Móvel'!$AM:$AM,BH$4))</f>
        <v>0</v>
      </c>
      <c r="BI18" s="140">
        <f>(COUNTIFS('Estruturante Móvel'!$M:$M,$B18,'Estruturante Móvel'!$C:$C,"&lt;&gt;PREVISTO",'Estruturante Móvel'!$G:$G,BH$4))</f>
        <v>0</v>
      </c>
      <c r="BJ18" s="139">
        <f>(COUNTIFS('Estruturante Móvel'!$M:$M,$B18,'Estruturante Móvel'!$AM:$AM,BJ$4))</f>
        <v>0</v>
      </c>
      <c r="BK18" s="140">
        <f>(COUNTIFS('Estruturante Móvel'!$M:$M,$B18,'Estruturante Móvel'!$C:$C,"&lt;&gt;PREVISTO",'Estruturante Móvel'!$G:$G,BJ$4))</f>
        <v>0</v>
      </c>
      <c r="BL18" s="139">
        <f>(COUNTIFS('Estruturante Móvel'!$M:$M,$B18,'Estruturante Móvel'!$AM:$AM,BL$4))</f>
        <v>0</v>
      </c>
      <c r="BM18" s="140">
        <f>(COUNTIFS('Estruturante Móvel'!$M:$M,$B18,'Estruturante Móvel'!$C:$C,"&lt;&gt;PREVISTO",'Estruturante Móvel'!$G:$G,BL$4))</f>
        <v>0</v>
      </c>
      <c r="BN18" s="139">
        <f>(COUNTIFS('Estruturante Móvel'!$M:$M,$B18,'Estruturante Móvel'!$AM:$AM,BN$4))</f>
        <v>0</v>
      </c>
      <c r="BO18" s="140">
        <f>(COUNTIFS('Estruturante Móvel'!$M:$M,$B18,'Estruturante Móvel'!$C:$C,"&lt;&gt;PREVISTO",'Estruturante Móvel'!$G:$G,BN$4))</f>
        <v>0</v>
      </c>
      <c r="BP18" s="139">
        <f>(COUNTIFS('Estruturante Móvel'!$M:$M,$B18,'Estruturante Móvel'!$AM:$AM,BP$4))</f>
        <v>0</v>
      </c>
      <c r="BQ18" s="140">
        <f>(COUNTIFS('Estruturante Móvel'!$M:$M,$B18,'Estruturante Móvel'!$C:$C,"&lt;&gt;PREVISTO",'Estruturante Móvel'!$G:$G,BP$4))</f>
        <v>0</v>
      </c>
      <c r="BR18" s="139">
        <f>(COUNTIFS('Estruturante Móvel'!$M:$M,$B18,'Estruturante Móvel'!$AM:$AM,BR$4))</f>
        <v>0</v>
      </c>
      <c r="BS18" s="140">
        <f>(COUNTIFS('Estruturante Móvel'!$M:$M,$B18,'Estruturante Móvel'!$C:$C,"&lt;&gt;PREVISTO",'Estruturante Móvel'!$G:$G,BR$4))</f>
        <v>0</v>
      </c>
      <c r="BT18" s="139">
        <f>(COUNTIFS('Estruturante Móvel'!$M:$M,$B18,'Estruturante Móvel'!$AM:$AM,BT$4))-(COUNTIFS('Estruturante Móvel'!$M:$M,$B18,'Estruturante Móvel'!$AM:$AM,BT$4,'Estruturante Móvel'!$AQ:$AQ,"REPARO FO"))</f>
        <v>0</v>
      </c>
      <c r="BU18" s="140">
        <f>(COUNTIFS('Estruturante Móvel'!$M:$M,$B18,'Estruturante Móvel'!$C:$C,"&lt;&gt;PREVISTO",'Estruturante Móvel'!$G:$G,BT$4))</f>
        <v>0</v>
      </c>
      <c r="BV18" s="139">
        <f>(COUNTIFS('Estruturante Móvel'!$M:$M,$B18,'Estruturante Móvel'!$AM:$AM,BV$4))-(COUNTIFS('Estruturante Móvel'!$M:$M,$B18,'Estruturante Móvel'!$AM:$AM,BV$4,'Estruturante Móvel'!$AQ:$AQ,"REPARO FO"))</f>
        <v>1</v>
      </c>
      <c r="BW18" s="140">
        <f>(COUNTIFS('Estruturante Móvel'!$M:$M,$B18,'Estruturante Móvel'!$C:$C,"&lt;&gt;PREVISTO",'Estruturante Móvel'!$G:$G,BV$4))</f>
        <v>1</v>
      </c>
      <c r="BX18" s="139">
        <f>(COUNTIFS('Estruturante Móvel'!$M:$M,$B18,'Estruturante Móvel'!$AM:$AM,BX$4))-(COUNTIFS('Estruturante Móvel'!$M:$M,$B18,'Estruturante Móvel'!$AM:$AM,BX$4,'Estruturante Móvel'!$AQ:$AQ,"REPARO FO"))</f>
        <v>0</v>
      </c>
      <c r="BY18" s="140">
        <f>(COUNTIFS('Estruturante Móvel'!$M:$M,$B18,'Estruturante Móvel'!$C:$C,"&lt;&gt;PREVISTO",'Estruturante Móvel'!$G:$G,BX$4))</f>
        <v>1</v>
      </c>
      <c r="BZ18" s="139">
        <f>(COUNTIFS('Estruturante Móvel'!$M:$M,$B18,'Estruturante Móvel'!$AM:$AM,BZ$4))-(COUNTIFS('Estruturante Móvel'!$M:$M,$B18,'Estruturante Móvel'!$AM:$AM,BZ$4,'Estruturante Móvel'!$AQ:$AQ,"REPARO FO"))</f>
        <v>0</v>
      </c>
      <c r="CA18" s="140">
        <f>(COUNTIFS('Estruturante Móvel'!$M:$M,$B18,'Estruturante Móvel'!$C:$C,"&lt;&gt;PREVISTO",'Estruturante Móvel'!$G:$G,BZ$4))</f>
        <v>0</v>
      </c>
      <c r="CB18" s="139">
        <f>(COUNTIFS('Estruturante Móvel'!$M:$M,$B18,'Estruturante Móvel'!$AM:$AM,CB$4))-(COUNTIFS('Estruturante Móvel'!$M:$M,$B18,'Estruturante Móvel'!$AM:$AM,CB$4,'Estruturante Móvel'!$AQ:$AQ,"REPARO FO"))</f>
        <v>0</v>
      </c>
      <c r="CC18" s="140">
        <f>(COUNTIFS('Estruturante Móvel'!$M:$M,$B18,'Estruturante Móvel'!$C:$C,"&lt;&gt;PREVISTO",'Estruturante Móvel'!$G:$G,CB$4))</f>
        <v>0</v>
      </c>
      <c r="CD18" s="139">
        <f>(COUNTIFS('Estruturante Móvel'!$M:$M,$B18,'Estruturante Móvel'!$AM:$AM,CD$4))-(COUNTIFS('Estruturante Móvel'!$M:$M,$B18,'Estruturante Móvel'!$AM:$AM,CD$4,'Estruturante Móvel'!$AQ:$AQ,"REPARO FO"))</f>
        <v>0</v>
      </c>
      <c r="CE18" s="140">
        <f>(COUNTIFS('Estruturante Móvel'!$M:$M,$B18,'Estruturante Móvel'!$C:$C,"&lt;&gt;PREVISTO",'Estruturante Móvel'!$G:$G,CD$4))</f>
        <v>0</v>
      </c>
      <c r="CF18" s="139">
        <f>(COUNTIFS('Estruturante Móvel'!$M:$M,$B18,'Estruturante Móvel'!$AM:$AM,CF$4))-(COUNTIFS('Estruturante Móvel'!$M:$M,$B18,'Estruturante Móvel'!$AM:$AM,CF$4,'Estruturante Móvel'!$AQ:$AQ,"REPARO FO"))</f>
        <v>0</v>
      </c>
      <c r="CG18" s="140">
        <f>(COUNTIFS('Estruturante Móvel'!$M:$M,$B18,'Estruturante Móvel'!$C:$C,"&lt;&gt;PREVISTO",'Estruturante Móvel'!$G:$G,CF$4))</f>
        <v>0</v>
      </c>
      <c r="CH18" s="139">
        <f>(COUNTIFS('Estruturante Móvel'!$M:$M,$B18,'Estruturante Móvel'!$AM:$AM,CH$4))-(COUNTIFS('Estruturante Móvel'!$M:$M,$B18,'Estruturante Móvel'!$AM:$AM,CH$4,'Estruturante Móvel'!$AQ:$AQ,"REPARO FO"))</f>
        <v>1</v>
      </c>
      <c r="CI18" s="140">
        <f>(COUNTIFS('Estruturante Móvel'!$M:$M,$B18,'Estruturante Móvel'!$C:$C,"&lt;&gt;PREVISTO",'Estruturante Móvel'!$G:$G,CH$4))</f>
        <v>0</v>
      </c>
      <c r="CJ18" s="139">
        <f>(COUNTIFS('Estruturante Móvel'!$M:$M,$B18,'Estruturante Móvel'!$AM:$AM,CJ$4))-(COUNTIFS('Estruturante Móvel'!$M:$M,$B18,'Estruturante Móvel'!$AM:$AM,CJ$4,'Estruturante Móvel'!$AQ:$AQ,"REPARO FO"))</f>
        <v>3</v>
      </c>
      <c r="CK18" s="140">
        <f>(COUNTIFS('Estruturante Móvel'!$M:$M,$B18,'Estruturante Móvel'!$C:$C,"&lt;&gt;PREVISTO",'Estruturante Móvel'!$G:$G,CJ$4))</f>
        <v>0</v>
      </c>
      <c r="CL18" s="139">
        <f>(COUNTIFS('Estruturante Móvel'!$M:$M,$B18,'Estruturante Móvel'!$AM:$AM,CL$4))-(COUNTIFS('Estruturante Móvel'!$M:$M,$B18,'Estruturante Móvel'!$AM:$AM,CL$4,'Estruturante Móvel'!$AQ:$AQ,"REPARO FO"))</f>
        <v>1</v>
      </c>
      <c r="CM18" s="140">
        <f>(COUNTIFS('Estruturante Móvel'!$M:$M,$B18,'Estruturante Móvel'!$C:$C,"&lt;&gt;PREVISTO",'Estruturante Móvel'!$G:$G,CL$4))</f>
        <v>0</v>
      </c>
      <c r="CN18" s="139">
        <f>(COUNTIFS('Estruturante Móvel'!$M:$M,$B18,'Estruturante Móvel'!$AM:$AM,CN$4))-(COUNTIFS('Estruturante Móvel'!$M:$M,$B18,'Estruturante Móvel'!$AM:$AM,CN$4,'Estruturante Móvel'!$AQ:$AQ,"REPARO FO"))</f>
        <v>1</v>
      </c>
      <c r="CO18" s="140">
        <f>(COUNTIFS('Estruturante Móvel'!$M:$M,$B18,'Estruturante Móvel'!$C:$C,"&lt;&gt;PREVISTO",'Estruturante Móvel'!$G:$G,CN$4))</f>
        <v>0</v>
      </c>
      <c r="CP18" s="139">
        <f>(COUNTIFS('Estruturante Móvel'!$M:$M,$B18,'Estruturante Móvel'!$AM:$AM,CP$4))-(COUNTIFS('Estruturante Móvel'!$M:$M,$B18,'Estruturante Móvel'!$AM:$AM,CP$4,'Estruturante Móvel'!$AQ:$AQ,"REPARO FO"))</f>
        <v>0</v>
      </c>
      <c r="CQ18" s="140">
        <f>(COUNTIFS('Estruturante Móvel'!$M:$M,$B18,'Estruturante Móvel'!$C:$C,"&lt;&gt;PREVISTO",'Estruturante Móvel'!$G:$G,CP$4))</f>
        <v>0</v>
      </c>
      <c r="CR18" s="139">
        <f>(COUNTIFS('Estruturante Móvel'!$M:$M,$B18,'Estruturante Móvel'!$AM:$AM,CR$4))-(COUNTIFS('Estruturante Móvel'!$M:$M,$B18,'Estruturante Móvel'!$AM:$AM,CR$4,'Estruturante Móvel'!$AQ:$AQ,"REPARO FO"))</f>
        <v>0</v>
      </c>
      <c r="CS18" s="140">
        <f>(COUNTIFS('Estruturante Móvel'!$M:$M,$B18,'Estruturante Móvel'!$C:$C,"&lt;&gt;PREVISTO",'Estruturante Móvel'!$G:$G,CR$4))</f>
        <v>0</v>
      </c>
      <c r="CT18" s="139">
        <f>(COUNTIFS('Estruturante Móvel'!$M:$M,$B18,'Estruturante Móvel'!$AM:$AM,CT$4))-(COUNTIFS('Estruturante Móvel'!$M:$M,$B18,'Estruturante Móvel'!$AM:$AM,CT$4,'Estruturante Móvel'!$AQ:$AQ,"REPARO FO"))</f>
        <v>1</v>
      </c>
      <c r="CU18" s="140">
        <f>(COUNTIFS('Estruturante Móvel'!$M:$M,$B18,'Estruturante Móvel'!$C:$C,"&lt;&gt;PREVISTO",'Estruturante Móvel'!$G:$G,CT$4))</f>
        <v>0</v>
      </c>
      <c r="CV18" s="139">
        <f>(COUNTIFS('Estruturante Móvel'!$M:$M,$B18,'Estruturante Móvel'!$AM:$AM,CV$4))-(COUNTIFS('Estruturante Móvel'!$M:$M,$B18,'Estruturante Móvel'!$AM:$AM,CV$4,'Estruturante Móvel'!$AQ:$AQ,"REPARO FO"))</f>
        <v>0</v>
      </c>
      <c r="CW18" s="140">
        <f>(COUNTIFS('Estruturante Móvel'!$M:$M,$B18,'Estruturante Móvel'!$C:$C,"&lt;&gt;PREVISTO",'Estruturante Móvel'!$G:$G,CV$4))</f>
        <v>0</v>
      </c>
      <c r="CX18" s="139">
        <f>(COUNTIFS('Estruturante Móvel'!$M:$M,$B18,'Estruturante Móvel'!$AM:$AM,CX$4))-(COUNTIFS('Estruturante Móvel'!$M:$M,$B18,'Estruturante Móvel'!$AM:$AM,CX$4,'Estruturante Móvel'!$AQ:$AQ,"REPARO FO"))</f>
        <v>1</v>
      </c>
      <c r="CY18" s="140">
        <f>(COUNTIFS('Estruturante Móvel'!$M:$M,$B18,'Estruturante Móvel'!$C:$C,"&lt;&gt;PREVISTO",'Estruturante Móvel'!$G:$G,CX$4))</f>
        <v>1</v>
      </c>
      <c r="CZ18" s="139">
        <f>(COUNTIFS('Estruturante Móvel'!$M:$M,$B18,'Estruturante Móvel'!$AM:$AM,CZ$4))-(COUNTIFS('Estruturante Móvel'!$M:$M,$B18,'Estruturante Móvel'!$AM:$AM,CZ$4,'Estruturante Móvel'!$AQ:$AQ,"REPARO FO"))</f>
        <v>0</v>
      </c>
      <c r="DA18" s="140">
        <f>(COUNTIFS('Estruturante Móvel'!$M:$M,$B18,'Estruturante Móvel'!$C:$C,"&lt;&gt;PREVISTO",'Estruturante Móvel'!$G:$G,CZ$4))</f>
        <v>0</v>
      </c>
      <c r="DB18" s="139">
        <f>(COUNTIFS('Estruturante Móvel'!$M:$M,$B18,'Estruturante Móvel'!$AM:$AM,DB$4))-(COUNTIFS('Estruturante Móvel'!$M:$M,$B18,'Estruturante Móvel'!$AM:$AM,DB$4,'Estruturante Móvel'!$AQ:$AQ,"REPARO FO"))</f>
        <v>0</v>
      </c>
      <c r="DC18" s="140">
        <f>(COUNTIFS('Estruturante Móvel'!$M:$M,$B18,'Estruturante Móvel'!$C:$C,"&lt;&gt;PREVISTO",'Estruturante Móvel'!$G:$G,DB$4))</f>
        <v>0</v>
      </c>
      <c r="DD18" s="139">
        <f>(COUNTIFS('Estruturante Móvel'!$M:$M,$B18,'Estruturante Móvel'!$AM:$AM,DD$4))-(COUNTIFS('Estruturante Móvel'!$M:$M,$B18,'Estruturante Móvel'!$AM:$AM,DD$4,'Estruturante Móvel'!$AQ:$AQ,"REPARO FO"))</f>
        <v>0</v>
      </c>
      <c r="DE18" s="140">
        <f>(COUNTIFS('Estruturante Móvel'!$M:$M,$B18,'Estruturante Móvel'!$C:$C,"&lt;&gt;PREVISTO",'Estruturante Móvel'!$G:$G,DD$4))</f>
        <v>0</v>
      </c>
      <c r="DF18" s="139">
        <f>(COUNTIFS('Estruturante Móvel'!$M:$M,$B18,'Estruturante Móvel'!$AM:$AM,DF$4))-(COUNTIFS('Estruturante Móvel'!$M:$M,$B18,'Estruturante Móvel'!$AM:$AM,DF$4,'Estruturante Móvel'!$AQ:$AQ,"REPARO FO"))</f>
        <v>0</v>
      </c>
      <c r="DG18" s="140">
        <f>(COUNTIFS('Estruturante Móvel'!$M:$M,$B18,'Estruturante Móvel'!$C:$C,"&lt;&gt;PREVISTO",'Estruturante Móvel'!$G:$G,DF$4))</f>
        <v>0</v>
      </c>
      <c r="DH18" s="139">
        <f>(COUNTIFS('Estruturante Móvel'!$M:$M,$B18,'Estruturante Móvel'!$AM:$AM,DH$4))-(COUNTIFS('Estruturante Móvel'!$M:$M,$B18,'Estruturante Móvel'!$AM:$AM,DH$4,'Estruturante Móvel'!$AQ:$AQ,"REPARO FO"))</f>
        <v>0</v>
      </c>
      <c r="DI18" s="140">
        <f>(COUNTIFS('Estruturante Móvel'!$M:$M,$B18,'Estruturante Móvel'!$C:$C,"&lt;&gt;PREVISTO",'Estruturante Móvel'!$G:$G,DH$4))</f>
        <v>0</v>
      </c>
      <c r="DJ18" s="139">
        <f>(COUNTIFS('Estruturante Móvel'!$M:$M,$B18,'Estruturante Móvel'!$AM:$AM,DJ$4))-(COUNTIFS('Estruturante Móvel'!$M:$M,$B18,'Estruturante Móvel'!$AM:$AM,DJ$4,'Estruturante Móvel'!$AQ:$AQ,"REPARO FO"))</f>
        <v>0</v>
      </c>
      <c r="DK18" s="140">
        <f>(COUNTIFS('Estruturante Móvel'!$M:$M,$B18,'Estruturante Móvel'!$C:$C,"&lt;&gt;PREVISTO",'Estruturante Móvel'!$G:$G,DJ$4))</f>
        <v>0</v>
      </c>
      <c r="DL18" s="139">
        <f>(COUNTIFS('Estruturante Móvel'!$M:$M,$B18,'Estruturante Móvel'!$AM:$AM,DL$4))-(COUNTIFS('Estruturante Móvel'!$M:$M,$B18,'Estruturante Móvel'!$AM:$AM,DL$4,'Estruturante Móvel'!$AQ:$AQ,"REPARO FO"))</f>
        <v>0</v>
      </c>
      <c r="DM18" s="140">
        <f>(COUNTIFS('Estruturante Móvel'!$M:$M,$B18,'Estruturante Móvel'!$C:$C,"&lt;&gt;PREVISTO",'Estruturante Móvel'!$G:$G,DL$4))</f>
        <v>0</v>
      </c>
      <c r="DN18" s="139">
        <f>(COUNTIFS('Estruturante Móvel'!$M:$M,$B18,'Estruturante Móvel'!$AM:$AM,DN$4))-(COUNTIFS('Estruturante Móvel'!$M:$M,$B18,'Estruturante Móvel'!$AM:$AM,DN$4,'Estruturante Móvel'!$AQ:$AQ,"REPARO FO"))</f>
        <v>1</v>
      </c>
      <c r="DO18" s="140">
        <f>(COUNTIFS('Estruturante Móvel'!$M:$M,$B18,'Estruturante Móvel'!$C:$C,"&lt;&gt;PREVISTO",'Estruturante Móvel'!$G:$G,DN$4))</f>
        <v>0</v>
      </c>
      <c r="DP18" s="139">
        <f>(COUNTIFS('Estruturante Móvel'!$M:$M,$B18,'Estruturante Móvel'!$AM:$AM,DP$4))-(COUNTIFS('Estruturante Móvel'!$M:$M,$B18,'Estruturante Móvel'!$AM:$AM,DP$4,'Estruturante Móvel'!$AQ:$AQ,"REPARO FO"))</f>
        <v>0</v>
      </c>
      <c r="DQ18" s="140">
        <f>(COUNTIFS('Estruturante Móvel'!$M:$M,$B18,'Estruturante Móvel'!$C:$C,"&lt;&gt;PREVISTO",'Estruturante Móvel'!$G:$G,DP$4))</f>
        <v>0</v>
      </c>
      <c r="DR18" s="139">
        <f>(COUNTIFS('Estruturante Móvel'!$M:$M,$B18,'Estruturante Móvel'!$AM:$AM,DR$4))-(COUNTIFS('Estruturante Móvel'!$M:$M,$B18,'Estruturante Móvel'!$AM:$AM,DR$4,'Estruturante Móvel'!$AQ:$AQ,"REPARO FO"))</f>
        <v>0</v>
      </c>
      <c r="DS18" s="140">
        <f>(COUNTIFS('Estruturante Móvel'!$M:$M,$B18,'Estruturante Móvel'!$C:$C,"&lt;&gt;PREVISTO",'Estruturante Móvel'!$G:$G,DR$4))</f>
        <v>0</v>
      </c>
      <c r="DT18" s="139">
        <f>(COUNTIFS('Estruturante Móvel'!$M:$M,$B18,'Estruturante Móvel'!$AM:$AM,DT$4))-(COUNTIFS('Estruturante Móvel'!$M:$M,$B18,'Estruturante Móvel'!$AM:$AM,DT$4,'Estruturante Móvel'!$AQ:$AQ,"REPARO FO"))</f>
        <v>0</v>
      </c>
      <c r="DU18" s="140">
        <f>(COUNTIFS('Estruturante Móvel'!$M:$M,$B18,'Estruturante Móvel'!$C:$C,"&lt;&gt;PREVISTO",'Estruturante Móvel'!$G:$G,DT$4))</f>
        <v>0</v>
      </c>
      <c r="DV18" s="139">
        <f>(COUNTIFS('Estruturante Móvel'!$M:$M,$B18,'Estruturante Móvel'!$AM:$AM,DV$4))-(COUNTIFS('Estruturante Móvel'!$M:$M,$B18,'Estruturante Móvel'!$AM:$AM,DV$4,'Estruturante Móvel'!$AQ:$AQ,"REPARO FO"))</f>
        <v>0</v>
      </c>
      <c r="DW18" s="140">
        <f>(COUNTIFS('Estruturante Móvel'!$M:$M,$B18,'Estruturante Móvel'!$C:$C,"&lt;&gt;PREVISTO",'Estruturante Móvel'!$G:$G,DV$4))</f>
        <v>0</v>
      </c>
      <c r="DX18" s="139">
        <f>(COUNTIFS('Estruturante Móvel'!$M:$M,$B18,'Estruturante Móvel'!$AM:$AM,DX$4))-(COUNTIFS('Estruturante Móvel'!$M:$M,$B18,'Estruturante Móvel'!$AM:$AM,DX$4,'Estruturante Móvel'!$AQ:$AQ,"REPARO FO"))</f>
        <v>0</v>
      </c>
      <c r="DY18" s="140">
        <f>(COUNTIFS('Estruturante Móvel'!$M:$M,$B18,'Estruturante Móvel'!$C:$C,"&lt;&gt;PREVISTO",'Estruturante Móvel'!$G:$G,DX$4))</f>
        <v>0</v>
      </c>
      <c r="DZ18" s="139">
        <f>(COUNTIFS('Estruturante Móvel'!$M:$M,$B18,'Estruturante Móvel'!$AM:$AM,DZ$4))-(COUNTIFS('Estruturante Móvel'!$M:$M,$B18,'Estruturante Móvel'!$AM:$AM,DZ$4,'Estruturante Móvel'!$AQ:$AQ,"REPARO FO"))</f>
        <v>0</v>
      </c>
      <c r="EA18" s="140">
        <f>(COUNTIFS('Estruturante Móvel'!$M:$M,$B18,'Estruturante Móvel'!$C:$C,"&lt;&gt;PREVISTO",'Estruturante Móvel'!$G:$G,DZ$4))</f>
        <v>0</v>
      </c>
      <c r="EB18" s="139">
        <f>(COUNTIFS('Estruturante Móvel'!$M:$M,$B18,'Estruturante Móvel'!$AM:$AM,EB$4))-(COUNTIFS('Estruturante Móvel'!$M:$M,$B18,'Estruturante Móvel'!$AM:$AM,EB$4,'Estruturante Móvel'!$AQ:$AQ,"REPARO FO"))</f>
        <v>0</v>
      </c>
      <c r="EC18" s="140">
        <f>(COUNTIFS('Estruturante Móvel'!$M:$M,$B18,'Estruturante Móvel'!$C:$C,"&lt;&gt;PREVISTO",'Estruturante Móvel'!$G:$G,EB$4))</f>
        <v>0</v>
      </c>
      <c r="ED18" s="139">
        <f>(COUNTIFS('Estruturante Móvel'!$M:$M,$B18,'Estruturante Móvel'!$AM:$AM,ED$4))-(COUNTIFS('Estruturante Móvel'!$M:$M,$B18,'Estruturante Móvel'!$AM:$AM,ED$4,'Estruturante Móvel'!$AQ:$AQ,"REPARO FO"))</f>
        <v>0</v>
      </c>
      <c r="EE18" s="140">
        <f>(COUNTIFS('Estruturante Móvel'!$M:$M,$B18,'Estruturante Móvel'!$C:$C,"&lt;&gt;PREVISTO",'Estruturante Móvel'!$G:$G,ED$4))</f>
        <v>1</v>
      </c>
      <c r="EF18" s="139">
        <f>(COUNTIFS('Estruturante Móvel'!$M:$M,$B18,'Estruturante Móvel'!$AM:$AM,EF$4))-(COUNTIFS('Estruturante Móvel'!$M:$M,$B18,'Estruturante Móvel'!$AM:$AM,EF$4,'Estruturante Móvel'!$AQ:$AQ,"REPARO FO"))</f>
        <v>0</v>
      </c>
      <c r="EG18" s="140">
        <f>(COUNTIFS('Estruturante Móvel'!$M:$M,$B18,'Estruturante Móvel'!$C:$C,"&lt;&gt;PREVISTO",'Estruturante Móvel'!$G:$G,EF$4))</f>
        <v>0</v>
      </c>
      <c r="EH18" s="139">
        <f>(COUNTIFS('Estruturante Móvel'!$M:$M,$B18,'Estruturante Móvel'!$AM:$AM,EH$4))-(COUNTIFS('Estruturante Móvel'!$M:$M,$B18,'Estruturante Móvel'!$AM:$AM,EH$4,'Estruturante Móvel'!$AQ:$AQ,"REPARO FO"))</f>
        <v>0</v>
      </c>
      <c r="EI18" s="140">
        <f>(COUNTIFS('Estruturante Móvel'!$M:$M,$B18,'Estruturante Móvel'!$C:$C,"&lt;&gt;PREVISTO",'Estruturante Móvel'!$G:$G,EH$4))</f>
        <v>0</v>
      </c>
      <c r="EJ18" s="139">
        <f>(COUNTIFS('Estruturante Móvel'!$M:$M,$B18,'Estruturante Móvel'!$AM:$AM,EJ$4))-(COUNTIFS('Estruturante Móvel'!$M:$M,$B18,'Estruturante Móvel'!$AM:$AM,EJ$4,'Estruturante Móvel'!$AQ:$AQ,"REPARO FO"))</f>
        <v>0</v>
      </c>
      <c r="EK18" s="140">
        <f>(COUNTIFS('Estruturante Móvel'!$M:$M,$B18,'Estruturante Móvel'!$C:$C,"&lt;&gt;PREVISTO",'Estruturante Móvel'!$G:$G,EJ$4))</f>
        <v>0</v>
      </c>
      <c r="EL18" s="139">
        <f>(COUNTIFS('Estruturante Móvel'!$M:$M,$B18,'Estruturante Móvel'!$AM:$AM,EL$4))-(COUNTIFS('Estruturante Móvel'!$M:$M,$B18,'Estruturante Móvel'!$AM:$AM,EL$4,'Estruturante Móvel'!$AQ:$AQ,"REPARO FO"))</f>
        <v>0</v>
      </c>
      <c r="EM18" s="140">
        <f>(COUNTIFS('Estruturante Móvel'!$M:$M,$B18,'Estruturante Móvel'!$C:$C,"&lt;&gt;PREVISTO",'Estruturante Móvel'!$G:$G,EL$4))</f>
        <v>0</v>
      </c>
      <c r="EN18" s="139">
        <f>(COUNTIFS('Estruturante Móvel'!$M:$M,$B18,'Estruturante Móvel'!$AM:$AM,EN$4))-(COUNTIFS('Estruturante Móvel'!$M:$M,$B18,'Estruturante Móvel'!$AM:$AM,EN$4,'Estruturante Móvel'!$AQ:$AQ,"REPARO FO"))</f>
        <v>0</v>
      </c>
      <c r="EO18" s="140">
        <f>(COUNTIFS('Estruturante Móvel'!$M:$M,$B18,'Estruturante Móvel'!$C:$C,"&lt;&gt;PREVISTO",'Estruturante Móvel'!$G:$G,EN$4))</f>
        <v>0</v>
      </c>
      <c r="EP18" s="139">
        <f>(COUNTIFS('Estruturante Móvel'!$M:$M,$B18,'Estruturante Móvel'!$AM:$AM,EP$4))-(COUNTIFS('Estruturante Móvel'!$M:$M,$B18,'Estruturante Móvel'!$AM:$AM,EP$4,'Estruturante Móvel'!$AQ:$AQ,"REPARO FO"))</f>
        <v>0</v>
      </c>
      <c r="EQ18" s="140">
        <f>(COUNTIFS('Estruturante Móvel'!$M:$M,$B18,'Estruturante Móvel'!$C:$C,"&lt;&gt;PREVISTO",'Estruturante Móvel'!$G:$G,EP$4))</f>
        <v>0</v>
      </c>
      <c r="ER18" s="139">
        <f>(COUNTIFS('Estruturante Móvel'!$M:$M,$B18,'Estruturante Móvel'!$AM:$AM,ER$4))-(COUNTIFS('Estruturante Móvel'!$M:$M,$B18,'Estruturante Móvel'!$AM:$AM,ER$4,'Estruturante Móvel'!$AQ:$AQ,"REPARO FO"))</f>
        <v>0</v>
      </c>
      <c r="ES18" s="140">
        <f>(COUNTIFS('Estruturante Móvel'!$M:$M,$B18,'Estruturante Móvel'!$C:$C,"&lt;&gt;PREVISTO",'Estruturante Móvel'!$G:$G,ER$4))</f>
        <v>0</v>
      </c>
      <c r="ET18" s="139">
        <f>(COUNTIFS('Estruturante Móvel'!$M:$M,$B18,'Estruturante Móvel'!$AM:$AM,ET$4))-(COUNTIFS('Estruturante Móvel'!$M:$M,$B18,'Estruturante Móvel'!$AM:$AM,ET$4,'Estruturante Móvel'!$AQ:$AQ,"REPARO FO"))</f>
        <v>0</v>
      </c>
      <c r="EU18" s="140">
        <f>(COUNTIFS('Estruturante Móvel'!$M:$M,$B18,'Estruturante Móvel'!$C:$C,"&lt;&gt;PREVISTO",'Estruturante Móvel'!$G:$G,ET$4))</f>
        <v>0</v>
      </c>
      <c r="EV18" s="139">
        <f>(COUNTIFS('Estruturante Móvel'!$M:$M,$B18,'Estruturante Móvel'!$AM:$AM,EV$4))-(COUNTIFS('Estruturante Móvel'!$M:$M,$B18,'Estruturante Móvel'!$AM:$AM,EV$4,'Estruturante Móvel'!$AQ:$AQ,"REPARO FO"))</f>
        <v>0</v>
      </c>
      <c r="EW18" s="140">
        <f>(COUNTIFS('Estruturante Móvel'!$M:$M,$B18,'Estruturante Móvel'!$C:$C,"&lt;&gt;PREVISTO",'Estruturante Móvel'!$G:$G,EV$4))</f>
        <v>0</v>
      </c>
      <c r="EX18" s="139">
        <f>(COUNTIFS('Estruturante Móvel'!$M:$M,$B18,'Estruturante Móvel'!$AM:$AM,EX$4))-(COUNTIFS('Estruturante Móvel'!$M:$M,$B18,'Estruturante Móvel'!$AM:$AM,EX$4,'Estruturante Móvel'!$AQ:$AQ,"REPARO FO"))</f>
        <v>0</v>
      </c>
      <c r="EY18" s="140">
        <f>(COUNTIFS('Estruturante Móvel'!$M:$M,$B18,'Estruturante Móvel'!$C:$C,"&lt;&gt;PREVISTO",'Estruturante Móvel'!$G:$G,EX$4))</f>
        <v>0</v>
      </c>
      <c r="EZ18" s="139">
        <f>(COUNTIFS('Estruturante Móvel'!$M:$M,$B18,'Estruturante Móvel'!$AM:$AM,EZ$4))-(COUNTIFS('Estruturante Móvel'!$M:$M,$B18,'Estruturante Móvel'!$AM:$AM,EZ$4,'Estruturante Móvel'!$AQ:$AQ,"REPARO FO"))</f>
        <v>0</v>
      </c>
      <c r="FA18" s="140">
        <f>(COUNTIFS('Estruturante Móvel'!$M:$M,$B18,'Estruturante Móvel'!$C:$C,"&lt;&gt;PREVISTO",'Estruturante Móvel'!$G:$G,EZ$4))</f>
        <v>0</v>
      </c>
      <c r="FB18" s="139">
        <f>(COUNTIFS('Estruturante Móvel'!$M:$M,$B18,'Estruturante Móvel'!$AM:$AM,FB$4))-(COUNTIFS('Estruturante Móvel'!$M:$M,$B18,'Estruturante Móvel'!$AM:$AM,FB$4,'Estruturante Móvel'!$AQ:$AQ,"REPARO FO"))</f>
        <v>0</v>
      </c>
      <c r="FC18" s="140">
        <f>(COUNTIFS('Estruturante Móvel'!$M:$M,$B18,'Estruturante Móvel'!$C:$C,"&lt;&gt;PREVISTO",'Estruturante Móvel'!$G:$G,FB$4))</f>
        <v>0</v>
      </c>
      <c r="FD18" s="139">
        <f>(COUNTIFS('Estruturante Móvel'!$M:$M,$B18,'Estruturante Móvel'!$AM:$AM,FD$4))-(COUNTIFS('Estruturante Móvel'!$M:$M,$B18,'Estruturante Móvel'!$AM:$AM,FD$4,'Estruturante Móvel'!$AQ:$AQ,"REPARO FO"))</f>
        <v>0</v>
      </c>
      <c r="FE18" s="140">
        <f>(COUNTIFS('Estruturante Móvel'!$M:$M,$B18,'Estruturante Móvel'!$C:$C,"&lt;&gt;PREVISTO",'Estruturante Móvel'!$G:$G,FD$4))</f>
        <v>0</v>
      </c>
      <c r="FF18" s="139">
        <f>(COUNTIFS('Estruturante Móvel'!$M:$M,$B18,'Estruturante Móvel'!$AM:$AM,FF$4))-(COUNTIFS('Estruturante Móvel'!$M:$M,$B18,'Estruturante Móvel'!$AM:$AM,FF$4,'Estruturante Móvel'!$AQ:$AQ,"REPARO FO"))</f>
        <v>0</v>
      </c>
      <c r="FG18" s="140">
        <f>(COUNTIFS('Estruturante Móvel'!$M:$M,$B18,'Estruturante Móvel'!$C:$C,"&lt;&gt;PREVISTO",'Estruturante Móvel'!$G:$G,FF$4))</f>
        <v>0</v>
      </c>
      <c r="FH18" s="139">
        <f>(COUNTIFS('Estruturante Móvel'!$M:$M,$B18,'Estruturante Móvel'!$AM:$AM,FH$4))-(COUNTIFS('Estruturante Móvel'!$M:$M,$B18,'Estruturante Móvel'!$AM:$AM,FH$4,'Estruturante Móvel'!$AQ:$AQ,"REPARO FO"))</f>
        <v>0</v>
      </c>
      <c r="FI18" s="140">
        <f>(COUNTIFS('Estruturante Móvel'!$M:$M,$B18,'Estruturante Móvel'!$C:$C,"&lt;&gt;PREVISTO",'Estruturante Móvel'!$G:$G,FH$4))</f>
        <v>0</v>
      </c>
      <c r="FJ18" s="139">
        <f>(COUNTIFS('Estruturante Móvel'!$M:$M,$B18,'Estruturante Móvel'!$AM:$AM,FJ$4))-(COUNTIFS('Estruturante Móvel'!$M:$M,$B18,'Estruturante Móvel'!$AM:$AM,FJ$4,'Estruturante Móvel'!$AQ:$AQ,"REPARO FO"))</f>
        <v>0</v>
      </c>
      <c r="FK18" s="140">
        <f>(COUNTIFS('Estruturante Móvel'!$M:$M,$B18,'Estruturante Móvel'!$C:$C,"&lt;&gt;PREVISTO",'Estruturante Móvel'!$G:$G,FJ$4))</f>
        <v>0</v>
      </c>
      <c r="FL18" s="139">
        <f>(COUNTIFS('Estruturante Móvel'!$M:$M,$B18,'Estruturante Móvel'!$AM:$AM,FL$4))-(COUNTIFS('Estruturante Móvel'!$M:$M,$B18,'Estruturante Móvel'!$AM:$AM,FL$4,'Estruturante Móvel'!$AQ:$AQ,"REPARO FO"))</f>
        <v>0</v>
      </c>
      <c r="FM18" s="140">
        <f>(COUNTIFS('Estruturante Móvel'!$M:$M,$B18,'Estruturante Móvel'!$C:$C,"&lt;&gt;PREVISTO",'Estruturante Móvel'!$G:$G,FL$4))</f>
        <v>0</v>
      </c>
      <c r="FN18" s="139">
        <f>(COUNTIFS('Estruturante Móvel'!$M:$M,$B18,'Estruturante Móvel'!$AM:$AM,FN$4))-(COUNTIFS('Estruturante Móvel'!$M:$M,$B18,'Estruturante Móvel'!$AM:$AM,FN$4,'Estruturante Móvel'!$AQ:$AQ,"REPARO FO"))</f>
        <v>0</v>
      </c>
      <c r="FO18" s="140">
        <f>(COUNTIFS('Estruturante Móvel'!$M:$M,$B18,'Estruturante Móvel'!$C:$C,"&lt;&gt;PREVISTO",'Estruturante Móvel'!$G:$G,FN$4))</f>
        <v>0</v>
      </c>
      <c r="FP18" s="139">
        <f>(COUNTIFS('Estruturante Móvel'!$M:$M,$B18,'Estruturante Móvel'!$AM:$AM,FP$4))-(COUNTIFS('Estruturante Móvel'!$M:$M,$B18,'Estruturante Móvel'!$AM:$AM,FP$4,'Estruturante Móvel'!$AQ:$AQ,"REPARO FO"))</f>
        <v>0</v>
      </c>
      <c r="FQ18" s="140">
        <f>(COUNTIFS('Estruturante Móvel'!$M:$M,$B18,'Estruturante Móvel'!$C:$C,"&lt;&gt;PREVISTO",'Estruturante Móvel'!$G:$G,FP$4))</f>
        <v>0</v>
      </c>
      <c r="FR18" s="139">
        <f>(COUNTIFS('Estruturante Móvel'!$M:$M,$B18,'Estruturante Móvel'!$AM:$AM,FR$4))-(COUNTIFS('Estruturante Móvel'!$M:$M,$B18,'Estruturante Móvel'!$AM:$AM,FR$4,'Estruturante Móvel'!$AQ:$AQ,"REPARO FO"))</f>
        <v>0</v>
      </c>
      <c r="FS18" s="140">
        <f>(COUNTIFS('Estruturante Móvel'!$M:$M,$B18,'Estruturante Móvel'!$C:$C,"&lt;&gt;PREVISTO",'Estruturante Móvel'!$G:$G,FR$4))</f>
        <v>0</v>
      </c>
      <c r="FT18" s="139">
        <f>(COUNTIFS('Estruturante Móvel'!$M:$M,$B18,'Estruturante Móvel'!$AM:$AM,FT$4))-(COUNTIFS('Estruturante Móvel'!$M:$M,$B18,'Estruturante Móvel'!$AM:$AM,FT$4,'Estruturante Móvel'!$AQ:$AQ,"REPARO FO"))</f>
        <v>0</v>
      </c>
      <c r="FU18" s="140">
        <f>(COUNTIFS('Estruturante Móvel'!$M:$M,$B18,'Estruturante Móvel'!$C:$C,"&lt;&gt;PREVISTO",'Estruturante Móvel'!$G:$G,FT$4))</f>
        <v>0</v>
      </c>
      <c r="FV18" s="139">
        <f>(COUNTIFS('Estruturante Móvel'!$M:$M,$B18,'Estruturante Móvel'!$AM:$AM,FV$4))-(COUNTIFS('Estruturante Móvel'!$M:$M,$B18,'Estruturante Móvel'!$AM:$AM,FV$4,'Estruturante Móvel'!$AQ:$AQ,"REPARO FO"))</f>
        <v>0</v>
      </c>
      <c r="FW18" s="140">
        <f>(COUNTIFS('Estruturante Móvel'!$M:$M,$B18,'Estruturante Móvel'!$C:$C,"&lt;&gt;PREVISTO",'Estruturante Móvel'!$G:$G,FV$4))</f>
        <v>0</v>
      </c>
      <c r="FX18" s="139">
        <f>(COUNTIFS('Estruturante Móvel'!$M:$M,$B18,'Estruturante Móvel'!$AM:$AM,FX$4))-(COUNTIFS('Estruturante Móvel'!$M:$M,$B18,'Estruturante Móvel'!$AM:$AM,FX$4,'Estruturante Móvel'!$AQ:$AQ,"REPARO FO"))</f>
        <v>0</v>
      </c>
      <c r="FY18" s="140">
        <f>(COUNTIFS('Estruturante Móvel'!$M:$M,$B18,'Estruturante Móvel'!$C:$C,"&lt;&gt;PREVISTO",'Estruturante Móvel'!$G:$G,FX$4))</f>
        <v>0</v>
      </c>
      <c r="FZ18" s="139">
        <f>(COUNTIFS('Estruturante Móvel'!$M:$M,$B18,'Estruturante Móvel'!$AM:$AM,FZ$4))-(COUNTIFS('Estruturante Móvel'!$M:$M,$B18,'Estruturante Móvel'!$AM:$AM,FZ$4,'Estruturante Móvel'!$AQ:$AQ,"REPARO FO"))</f>
        <v>0</v>
      </c>
      <c r="GA18" s="140">
        <f>(COUNTIFS('Estruturante Móvel'!$M:$M,$B18,'Estruturante Móvel'!$C:$C,"&lt;&gt;PREVISTO",'Estruturante Móvel'!$G:$G,FZ$4))</f>
        <v>0</v>
      </c>
      <c r="GB18" s="139">
        <f>(COUNTIFS('Estruturante Móvel'!$M:$M,$B18,'Estruturante Móvel'!$AM:$AM,GB$4))-(COUNTIFS('Estruturante Móvel'!$M:$M,$B18,'Estruturante Móvel'!$AM:$AM,GB$4,'Estruturante Móvel'!$AQ:$AQ,"REPARO FO"))</f>
        <v>0</v>
      </c>
      <c r="GC18" s="140">
        <f>(COUNTIFS('Estruturante Móvel'!$M:$M,$B18,'Estruturante Móvel'!$C:$C,"&lt;&gt;PREVISTO",'Estruturante Móvel'!$G:$G,GB$4))</f>
        <v>0</v>
      </c>
      <c r="GD18" s="139">
        <f>(COUNTIFS('Estruturante Móvel'!$M:$M,$B18,'Estruturante Móvel'!$AM:$AM,GD$4))-(COUNTIFS('Estruturante Móvel'!$M:$M,$B18,'Estruturante Móvel'!$AM:$AM,GD$4,'Estruturante Móvel'!$AQ:$AQ,"REPARO FO"))</f>
        <v>0</v>
      </c>
      <c r="GE18" s="140">
        <f>(COUNTIFS('Estruturante Móvel'!$M:$M,$B18,'Estruturante Móvel'!$C:$C,"&lt;&gt;PREVISTO",'Estruturante Móvel'!$G:$G,GD$4))</f>
        <v>1</v>
      </c>
      <c r="GF18" s="139">
        <f>(COUNTIFS('Estruturante Móvel'!$M:$M,$B18,'Estruturante Móvel'!$AM:$AM,GF$4))-(COUNTIFS('Estruturante Móvel'!$M:$M,$B18,'Estruturante Móvel'!$AM:$AM,GF$4,'Estruturante Móvel'!$AQ:$AQ,"REPARO FO"))</f>
        <v>0</v>
      </c>
      <c r="GG18" s="140">
        <f>(COUNTIFS('Estruturante Móvel'!$M:$M,$B18,'Estruturante Móvel'!$C:$C,"&lt;&gt;PREVISTO",'Estruturante Móvel'!$G:$G,GF$4))</f>
        <v>0</v>
      </c>
      <c r="GH18" s="139">
        <f>(COUNTIFS('Estruturante Móvel'!$M:$M,$B18,'Estruturante Móvel'!$AM:$AM,GH$4))-(COUNTIFS('Estruturante Móvel'!$M:$M,$B18,'Estruturante Móvel'!$AM:$AM,GH$4,'Estruturante Móvel'!$AQ:$AQ,"REPARO FO"))</f>
        <v>0</v>
      </c>
      <c r="GI18" s="140">
        <f>(COUNTIFS('Estruturante Móvel'!$M:$M,$B18,'Estruturante Móvel'!$C:$C,"&lt;&gt;PREVISTO",'Estruturante Móvel'!$G:$G,GH$4))</f>
        <v>0</v>
      </c>
      <c r="GJ18" s="139">
        <f>(COUNTIFS('Estruturante Móvel'!$M:$M,$B18,'Estruturante Móvel'!$AM:$AM,GJ$4))-(COUNTIFS('Estruturante Móvel'!$M:$M,$B18,'Estruturante Móvel'!$AM:$AM,GJ$4,'Estruturante Móvel'!$AQ:$AQ,"REPARO FO"))</f>
        <v>0</v>
      </c>
      <c r="GK18" s="140">
        <f>(COUNTIFS('Estruturante Móvel'!$M:$M,$B18,'Estruturante Móvel'!$C:$C,"&lt;&gt;PREVISTO",'Estruturante Móvel'!$G:$G,GJ$4))</f>
        <v>0</v>
      </c>
      <c r="GL18" s="139">
        <f>(COUNTIFS('Estruturante Móvel'!$M:$M,$B18,'Estruturante Móvel'!$AM:$AM,GL$4))-(COUNTIFS('Estruturante Móvel'!$M:$M,$B18,'Estruturante Móvel'!$AM:$AM,GL$4,'Estruturante Móvel'!$AQ:$AQ,"REPARO FO"))</f>
        <v>0</v>
      </c>
      <c r="GM18" s="140">
        <f>(COUNTIFS('Estruturante Móvel'!$M:$M,$B18,'Estruturante Móvel'!$C:$C,"&lt;&gt;PREVISTO",'Estruturante Móvel'!$G:$G,GL$4))</f>
        <v>0</v>
      </c>
      <c r="GN18" s="139">
        <f>(COUNTIFS('Estruturante Móvel'!$M:$M,$B18,'Estruturante Móvel'!$AM:$AM,GN$4))-(COUNTIFS('Estruturante Móvel'!$M:$M,$B18,'Estruturante Móvel'!$AM:$AM,GN$4,'Estruturante Móvel'!$AQ:$AQ,"REPARO FO"))</f>
        <v>0</v>
      </c>
      <c r="GO18" s="140">
        <f>(COUNTIFS('Estruturante Móvel'!$M:$M,$B18,'Estruturante Móvel'!$C:$C,"&lt;&gt;PREVISTO",'Estruturante Móvel'!$G:$G,GN$4))</f>
        <v>0</v>
      </c>
      <c r="GP18" s="139">
        <f>(COUNTIFS('Estruturante Móvel'!$M:$M,$B18,'Estruturante Móvel'!$AM:$AM,GP$4))-(COUNTIFS('Estruturante Móvel'!$M:$M,$B18,'Estruturante Móvel'!$AM:$AM,GP$4,'Estruturante Móvel'!$AQ:$AQ,"REPARO FO"))</f>
        <v>0</v>
      </c>
      <c r="GQ18" s="140">
        <f>(COUNTIFS('Estruturante Móvel'!$M:$M,$B18,'Estruturante Móvel'!$C:$C,"&lt;&gt;PREVISTO",'Estruturante Móvel'!$G:$G,GP$4))</f>
        <v>0</v>
      </c>
      <c r="GR18" s="139">
        <f>(COUNTIFS('Estruturante Móvel'!$M:$M,$B18,'Estruturante Móvel'!$AM:$AM,GR$4))-(COUNTIFS('Estruturante Móvel'!$M:$M,$B18,'Estruturante Móvel'!$AM:$AM,GR$4,'Estruturante Móvel'!$AQ:$AQ,"REPARO FO"))</f>
        <v>0</v>
      </c>
      <c r="GS18" s="140">
        <f>(COUNTIFS('Estruturante Móvel'!$M:$M,$B18,'Estruturante Móvel'!$C:$C,"&lt;&gt;PREVISTO",'Estruturante Móvel'!$G:$G,GR$4))</f>
        <v>0</v>
      </c>
      <c r="GT18" s="139">
        <f>(COUNTIFS('Estruturante Móvel'!$M:$M,$B18,'Estruturante Móvel'!$AM:$AM,GT$4))-(COUNTIFS('Estruturante Móvel'!$M:$M,$B18,'Estruturante Móvel'!$AM:$AM,GT$4,'Estruturante Móvel'!$AQ:$AQ,"REPARO FO"))</f>
        <v>0</v>
      </c>
      <c r="GU18" s="140">
        <f>(COUNTIFS('Estruturante Móvel'!$M:$M,$B18,'Estruturante Móvel'!$C:$C,"&lt;&gt;PREVISTO",'Estruturante Móvel'!$G:$G,GT$4))</f>
        <v>0</v>
      </c>
      <c r="GV18" s="139">
        <f>(COUNTIFS('Estruturante Móvel'!$M:$M,$B18,'Estruturante Móvel'!$AM:$AM,GV$4))-(COUNTIFS('Estruturante Móvel'!$M:$M,$B18,'Estruturante Móvel'!$AM:$AM,GV$4,'Estruturante Móvel'!$AQ:$AQ,"REPARO FO"))</f>
        <v>0</v>
      </c>
      <c r="GW18" s="140">
        <f>(COUNTIFS('Estruturante Móvel'!$M:$M,$B18,'Estruturante Móvel'!$C:$C,"&lt;&gt;PREVISTO",'Estruturante Móvel'!$G:$G,GV$4))</f>
        <v>0</v>
      </c>
      <c r="GX18" s="139">
        <f>(COUNTIFS('Estruturante Móvel'!$M:$M,$B18,'Estruturante Móvel'!$AM:$AM,GX$4))-(COUNTIFS('Estruturante Móvel'!$M:$M,$B18,'Estruturante Móvel'!$AM:$AM,GX$4,'Estruturante Móvel'!$AQ:$AQ,"REPARO FO"))</f>
        <v>0</v>
      </c>
      <c r="GY18" s="140">
        <f>(COUNTIFS('Estruturante Móvel'!$M:$M,$B18,'Estruturante Móvel'!$C:$C,"&lt;&gt;PREVISTO",'Estruturante Móvel'!$G:$G,GX$4))</f>
        <v>0</v>
      </c>
      <c r="GZ18" s="139">
        <f>(COUNTIFS('Estruturante Móvel'!$M:$M,$B18,'Estruturante Móvel'!$AM:$AM,GZ$4))-(COUNTIFS('Estruturante Móvel'!$M:$M,$B18,'Estruturante Móvel'!$AM:$AM,GZ$4,'Estruturante Móvel'!$AQ:$AQ,"REPARO FO"))</f>
        <v>0</v>
      </c>
      <c r="HA18" s="140">
        <f>(COUNTIFS('Estruturante Móvel'!$M:$M,$B18,'Estruturante Móvel'!$C:$C,"&lt;&gt;PREVISTO",'Estruturante Móvel'!$G:$G,GZ$4))</f>
        <v>0</v>
      </c>
      <c r="HB18" s="139">
        <f>(COUNTIFS('Estruturante Móvel'!$M:$M,$B18,'Estruturante Móvel'!$AM:$AM,HB$4))-(COUNTIFS('Estruturante Móvel'!$M:$M,$B18,'Estruturante Móvel'!$AM:$AM,HB$4,'Estruturante Móvel'!$AQ:$AQ,"REPARO FO"))</f>
        <v>0</v>
      </c>
      <c r="HC18" s="140">
        <f>(COUNTIFS('Estruturante Móvel'!$M:$M,$B18,'Estruturante Móvel'!$C:$C,"&lt;&gt;PREVISTO",'Estruturante Móvel'!$G:$G,HB$4))</f>
        <v>0</v>
      </c>
      <c r="HD18" s="139">
        <f>(COUNTIFS('Estruturante Móvel'!$M:$M,$B18,'Estruturante Móvel'!$AM:$AM,HD$4))-(COUNTIFS('Estruturante Móvel'!$M:$M,$B18,'Estruturante Móvel'!$AM:$AM,HD$4,'Estruturante Móvel'!$AQ:$AQ,"REPARO FO"))</f>
        <v>0</v>
      </c>
      <c r="HE18" s="140">
        <f>(COUNTIFS('Estruturante Móvel'!$M:$M,$B18,'Estruturante Móvel'!$C:$C,"&lt;&gt;PREVISTO",'Estruturante Móvel'!$G:$G,HD$4))</f>
        <v>0</v>
      </c>
      <c r="HF18" s="139">
        <f>(COUNTIFS('Estruturante Móvel'!$M:$M,$B18,'Estruturante Móvel'!$AM:$AM,HF$4))-(COUNTIFS('Estruturante Móvel'!$M:$M,$B18,'Estruturante Móvel'!$AM:$AM,HF$4,'Estruturante Móvel'!$AQ:$AQ,"REPARO FO"))</f>
        <v>0</v>
      </c>
      <c r="HG18" s="140">
        <f>(COUNTIFS('Estruturante Móvel'!$M:$M,$B18,'Estruturante Móvel'!$C:$C,"&lt;&gt;PREVISTO",'Estruturante Móvel'!$G:$G,HF$4))</f>
        <v>0</v>
      </c>
      <c r="HH18" s="139">
        <f>(COUNTIFS('Estruturante Móvel'!$M:$M,$B18,'Estruturante Móvel'!$AM:$AM,HH$4))-(COUNTIFS('Estruturante Móvel'!$M:$M,$B18,'Estruturante Móvel'!$AM:$AM,HH$4,'Estruturante Móvel'!$AQ:$AQ,"REPARO FO"))</f>
        <v>0</v>
      </c>
      <c r="HI18" s="140">
        <f>(COUNTIFS('Estruturante Móvel'!$M:$M,$B18,'Estruturante Móvel'!$C:$C,"&lt;&gt;PREVISTO",'Estruturante Móvel'!$G:$G,HH$4))</f>
        <v>0</v>
      </c>
      <c r="HJ18" s="139">
        <f>(COUNTIFS('Estruturante Móvel'!$M:$M,$B18,'Estruturante Móvel'!$AM:$AM,HJ$4))-(COUNTIFS('Estruturante Móvel'!$M:$M,$B18,'Estruturante Móvel'!$AM:$AM,HJ$4,'Estruturante Móvel'!$AQ:$AQ,"REPARO FO"))</f>
        <v>0</v>
      </c>
      <c r="HK18" s="140">
        <f>(COUNTIFS('Estruturante Móvel'!$M:$M,$B18,'Estruturante Móvel'!$C:$C,"&lt;&gt;PREVISTO",'Estruturante Móvel'!$G:$G,HJ$4))</f>
        <v>0</v>
      </c>
      <c r="HL18" s="139">
        <f>(COUNTIFS('Estruturante Móvel'!$M:$M,$B18,'Estruturante Móvel'!$AM:$AM,HL$4))-(COUNTIFS('Estruturante Móvel'!$M:$M,$B18,'Estruturante Móvel'!$AM:$AM,HL$4,'Estruturante Móvel'!$AQ:$AQ,"REPARO FO"))</f>
        <v>0</v>
      </c>
      <c r="HM18" s="140">
        <f>(COUNTIFS('Estruturante Móvel'!$M:$M,$B18,'Estruturante Móvel'!$C:$C,"&lt;&gt;PREVISTO",'Estruturante Móvel'!$G:$G,HL$4))</f>
        <v>0</v>
      </c>
      <c r="HN18" s="139">
        <f>(COUNTIFS('Estruturante Móvel'!$M:$M,$B18,'Estruturante Móvel'!$AM:$AM,HN$4))-(COUNTIFS('Estruturante Móvel'!$M:$M,$B18,'Estruturante Móvel'!$AM:$AM,HN$4,'Estruturante Móvel'!$AQ:$AQ,"REPARO FO"))</f>
        <v>0</v>
      </c>
      <c r="HO18" s="140">
        <f>(COUNTIFS('Estruturante Móvel'!$M:$M,$B18,'Estruturante Móvel'!$C:$C,"&lt;&gt;PREVISTO",'Estruturante Móvel'!$G:$G,HN$4))</f>
        <v>0</v>
      </c>
      <c r="HP18" s="139">
        <f>(COUNTIFS('Estruturante Móvel'!$M:$M,$B18,'Estruturante Móvel'!$AM:$AM,HP$4))-(COUNTIFS('Estruturante Móvel'!$M:$M,$B18,'Estruturante Móvel'!$AM:$AM,HP$4,'Estruturante Móvel'!$AQ:$AQ,"REPARO FO"))</f>
        <v>0</v>
      </c>
      <c r="HQ18" s="140">
        <f>(COUNTIFS('Estruturante Móvel'!$M:$M,$B18,'Estruturante Móvel'!$C:$C,"&lt;&gt;PREVISTO",'Estruturante Móvel'!$G:$G,HP$4))</f>
        <v>0</v>
      </c>
      <c r="HR18" s="139">
        <f>(COUNTIFS('Estruturante Móvel'!$M:$M,$B18,'Estruturante Móvel'!$AM:$AM,HR$4))-(COUNTIFS('Estruturante Móvel'!$M:$M,$B18,'Estruturante Móvel'!$AM:$AM,HR$4,'Estruturante Móvel'!$AQ:$AQ,"REPARO FO"))</f>
        <v>0</v>
      </c>
      <c r="HS18" s="140">
        <f>(COUNTIFS('Estruturante Móvel'!$M:$M,$B18,'Estruturante Móvel'!$C:$C,"&lt;&gt;PREVISTO",'Estruturante Móvel'!$G:$G,HR$4))</f>
        <v>0</v>
      </c>
      <c r="HT18" s="139">
        <f>(COUNTIFS('Estruturante Móvel'!$M:$M,$B18,'Estruturante Móvel'!$AM:$AM,HT$4))-(COUNTIFS('Estruturante Móvel'!$M:$M,$B18,'Estruturante Móvel'!$AM:$AM,HT$4,'Estruturante Móvel'!$AQ:$AQ,"REPARO FO"))</f>
        <v>0</v>
      </c>
      <c r="HU18" s="140">
        <f>(COUNTIFS('Estruturante Móvel'!$M:$M,$B18,'Estruturante Móvel'!$C:$C,"&lt;&gt;PREVISTO",'Estruturante Móvel'!$G:$G,HT$4))</f>
        <v>0</v>
      </c>
      <c r="HV18" s="139">
        <f>(COUNTIFS('Estruturante Móvel'!$M:$M,$B18,'Estruturante Móvel'!$AM:$AM,HV$4))-(COUNTIFS('Estruturante Móvel'!$M:$M,$B18,'Estruturante Móvel'!$AM:$AM,HV$4,'Estruturante Móvel'!$AQ:$AQ,"REPARO FO"))</f>
        <v>0</v>
      </c>
      <c r="HW18" s="140">
        <f>(COUNTIFS('Estruturante Móvel'!$M:$M,$B18,'Estruturante Móvel'!$C:$C,"&lt;&gt;PREVISTO",'Estruturante Móvel'!$G:$G,HV$4))</f>
        <v>0</v>
      </c>
      <c r="HX18" s="139">
        <f>(COUNTIFS('Estruturante Móvel'!$M:$M,$B18,'Estruturante Móvel'!$AM:$AM,HX$4))-(COUNTIFS('Estruturante Móvel'!$M:$M,$B18,'Estruturante Móvel'!$AM:$AM,HX$4,'Estruturante Móvel'!$AQ:$AQ,"REPARO FO"))</f>
        <v>0</v>
      </c>
      <c r="HY18" s="140">
        <f>(COUNTIFS('Estruturante Móvel'!$M:$M,$B18,'Estruturante Móvel'!$C:$C,"&lt;&gt;PREVISTO",'Estruturante Móvel'!$G:$G,HX$4))</f>
        <v>1</v>
      </c>
      <c r="HZ18" s="139">
        <f>(COUNTIFS('Estruturante Móvel'!$M:$M,$B18,'Estruturante Móvel'!$AM:$AM,HZ$4))-(COUNTIFS('Estruturante Móvel'!$M:$M,$B18,'Estruturante Móvel'!$AM:$AM,HZ$4,'Estruturante Móvel'!$AQ:$AQ,"REPARO FO"))</f>
        <v>0</v>
      </c>
      <c r="IA18" s="140">
        <f>(COUNTIFS('Estruturante Móvel'!$M:$M,$B18,'Estruturante Móvel'!$C:$C,"&lt;&gt;PREVISTO",'Estruturante Móvel'!$G:$G,HZ$4))</f>
        <v>0</v>
      </c>
      <c r="IB18" s="139">
        <f>(COUNTIFS('Estruturante Móvel'!$M:$M,$B18,'Estruturante Móvel'!$AM:$AM,IB$4))-(COUNTIFS('Estruturante Móvel'!$M:$M,$B18,'Estruturante Móvel'!$AM:$AM,IB$4,'Estruturante Móvel'!$AQ:$AQ,"REPARO FO"))</f>
        <v>0</v>
      </c>
      <c r="IC18" s="140">
        <f>(COUNTIFS('Estruturante Móvel'!$M:$M,$B18,'Estruturante Móvel'!$C:$C,"&lt;&gt;PREVISTO",'Estruturante Móvel'!$G:$G,IB$4))</f>
        <v>0</v>
      </c>
      <c r="ID18" s="139">
        <f>(COUNTIFS('Estruturante Móvel'!$M:$M,$B18,'Estruturante Móvel'!$AM:$AM,ID$4))-(COUNTIFS('Estruturante Móvel'!$M:$M,$B18,'Estruturante Móvel'!$AM:$AM,ID$4,'Estruturante Móvel'!$AQ:$AQ,"REPARO FO"))</f>
        <v>0</v>
      </c>
      <c r="IE18" s="140">
        <f>(COUNTIFS('Estruturante Móvel'!$M:$M,$B18,'Estruturante Móvel'!$C:$C,"&lt;&gt;PREVISTO",'Estruturante Móvel'!$G:$G,ID$4))</f>
        <v>0</v>
      </c>
      <c r="IF18" s="139">
        <f>(COUNTIFS('Estruturante Móvel'!$M:$M,$B18,'Estruturante Móvel'!$AM:$AM,IF$4))-(COUNTIFS('Estruturante Móvel'!$M:$M,$B18,'Estruturante Móvel'!$AM:$AM,IF$4,'Estruturante Móvel'!$AQ:$AQ,"REPARO FO"))</f>
        <v>0</v>
      </c>
      <c r="IG18" s="140">
        <f>(COUNTIFS('Estruturante Móvel'!$M:$M,$B18,'Estruturante Móvel'!$C:$C,"&lt;&gt;PREVISTO",'Estruturante Móvel'!$G:$G,IF$4))</f>
        <v>0</v>
      </c>
      <c r="IH18" s="139">
        <f>(COUNTIFS('Estruturante Móvel'!$M:$M,$B18,'Estruturante Móvel'!$AM:$AM,IH$4))-(COUNTIFS('Estruturante Móvel'!$M:$M,$B18,'Estruturante Móvel'!$AM:$AM,IH$4,'Estruturante Móvel'!$AQ:$AQ,"REPARO FO"))</f>
        <v>0</v>
      </c>
      <c r="II18" s="140">
        <f>(COUNTIFS('Estruturante Móvel'!$M:$M,$B18,'Estruturante Móvel'!$C:$C,"&lt;&gt;PREVISTO",'Estruturante Móvel'!$G:$G,IH$4))</f>
        <v>0</v>
      </c>
      <c r="IJ18" s="139">
        <f>(COUNTIFS('Estruturante Móvel'!$M:$M,$B18,'Estruturante Móvel'!$AM:$AM,IJ$4))-(COUNTIFS('Estruturante Móvel'!$M:$M,$B18,'Estruturante Móvel'!$AM:$AM,IJ$4,'Estruturante Móvel'!$AQ:$AQ,"REPARO FO"))</f>
        <v>0</v>
      </c>
      <c r="IK18" s="140">
        <f>(COUNTIFS('Estruturante Móvel'!$M:$M,$B18,'Estruturante Móvel'!$C:$C,"&lt;&gt;PREVISTO",'Estruturante Móvel'!$G:$G,IJ$4))</f>
        <v>0</v>
      </c>
      <c r="IL18" s="139">
        <f>(COUNTIFS('Estruturante Móvel'!$M:$M,$B18,'Estruturante Móvel'!$AM:$AM,IL$4))-(COUNTIFS('Estruturante Móvel'!$M:$M,$B18,'Estruturante Móvel'!$AM:$AM,IL$4,'Estruturante Móvel'!$AQ:$AQ,"REPARO FO"))</f>
        <v>0</v>
      </c>
      <c r="IM18" s="140">
        <f>(COUNTIFS('Estruturante Móvel'!$M:$M,$B18,'Estruturante Móvel'!$C:$C,"&lt;&gt;PREVISTO",'Estruturante Móvel'!$G:$G,IL$4))</f>
        <v>1</v>
      </c>
      <c r="IN18" s="139">
        <f>(COUNTIFS('Estruturante Móvel'!$M:$M,$B18,'Estruturante Móvel'!$AM:$AM,IN$4))-(COUNTIFS('Estruturante Móvel'!$M:$M,$B18,'Estruturante Móvel'!$AM:$AM,IN$4,'Estruturante Móvel'!$AQ:$AQ,"REPARO FO"))</f>
        <v>0</v>
      </c>
      <c r="IO18" s="140">
        <f>(COUNTIFS('Estruturante Móvel'!$M:$M,$B18,'Estruturante Móvel'!$C:$C,"&lt;&gt;PREVISTO",'Estruturante Móvel'!$G:$G,IN$4))</f>
        <v>0</v>
      </c>
      <c r="IP18" s="139">
        <f>(COUNTIFS('Estruturante Móvel'!$M:$M,$B18,'Estruturante Móvel'!$AM:$AM,IP$4))-(COUNTIFS('Estruturante Móvel'!$M:$M,$B18,'Estruturante Móvel'!$AM:$AM,IP$4,'Estruturante Móvel'!$AQ:$AQ,"REPARO FO"))</f>
        <v>0</v>
      </c>
      <c r="IQ18" s="140">
        <f>(COUNTIFS('Estruturante Móvel'!$M:$M,$B18,'Estruturante Móvel'!$C:$C,"&lt;&gt;PREVISTO",'Estruturante Móvel'!$G:$G,IP$4))</f>
        <v>0</v>
      </c>
      <c r="IR18" s="139">
        <f>(COUNTIFS('Estruturante Móvel'!$M:$M,$B18,'Estruturante Móvel'!$AM:$AM,IR$4))-(COUNTIFS('Estruturante Móvel'!$M:$M,$B18,'Estruturante Móvel'!$AM:$AM,IR$4,'Estruturante Móvel'!$AQ:$AQ,"REPARO FO"))</f>
        <v>0</v>
      </c>
      <c r="IS18" s="140">
        <f>(COUNTIFS('Estruturante Móvel'!$M:$M,$B18,'Estruturante Móvel'!$C:$C,"&lt;&gt;PREVISTO",'Estruturante Móvel'!$G:$G,IR$4))</f>
        <v>0</v>
      </c>
      <c r="IT18" s="139">
        <f>(COUNTIFS('Estruturante Móvel'!$M:$M,$B18,'Estruturante Móvel'!$AM:$AM,IT$4))-(COUNTIFS('Estruturante Móvel'!$M:$M,$B18,'Estruturante Móvel'!$AM:$AM,IT$4,'Estruturante Móvel'!$AQ:$AQ,"REPARO FO"))</f>
        <v>0</v>
      </c>
      <c r="IU18" s="140">
        <f>(COUNTIFS('Estruturante Móvel'!$M:$M,$B18,'Estruturante Móvel'!$C:$C,"&lt;&gt;PREVISTO",'Estruturante Móvel'!$G:$G,IT$4))</f>
        <v>0</v>
      </c>
      <c r="IV18" s="139">
        <f>(COUNTIFS('Estruturante Móvel'!$M:$M,$B18,'Estruturante Móvel'!$AM:$AM,IV$4))-(COUNTIFS('Estruturante Móvel'!$M:$M,$B18,'Estruturante Móvel'!$AM:$AM,IV$4,'Estruturante Móvel'!$AQ:$AQ,"REPARO FO"))</f>
        <v>0</v>
      </c>
      <c r="IW18" s="140">
        <f>(COUNTIFS('Estruturante Móvel'!$M:$M,$B18,'Estruturante Móvel'!$C:$C,"&lt;&gt;PREVISTO",'Estruturante Móvel'!$G:$G,IV$4))</f>
        <v>0</v>
      </c>
      <c r="IX18" s="139">
        <f>(COUNTIFS('Estruturante Móvel'!$M:$M,$B18,'Estruturante Móvel'!$AM:$AM,IX$4))-(COUNTIFS('Estruturante Móvel'!$M:$M,$B18,'Estruturante Móvel'!$AM:$AM,IX$4,'Estruturante Móvel'!$AQ:$AQ,"REPARO FO"))</f>
        <v>0</v>
      </c>
      <c r="IY18" s="140">
        <f>(COUNTIFS('Estruturante Móvel'!$M:$M,$B18,'Estruturante Móvel'!$C:$C,"&lt;&gt;PREVISTO",'Estruturante Móvel'!$G:$G,IX$4))</f>
        <v>0</v>
      </c>
      <c r="IZ18" s="139">
        <f>(COUNTIFS('Estruturante Móvel'!$M:$M,$B18,'Estruturante Móvel'!$AM:$AM,IZ$4))-(COUNTIFS('Estruturante Móvel'!$M:$M,$B18,'Estruturante Móvel'!$AM:$AM,IZ$4,'Estruturante Móvel'!$AQ:$AQ,"REPARO FO"))</f>
        <v>0</v>
      </c>
      <c r="JA18" s="140">
        <f>(COUNTIFS('Estruturante Móvel'!$M:$M,$B18,'Estruturante Móvel'!$C:$C,"&lt;&gt;PREVISTO",'Estruturante Móvel'!$G:$G,IZ$4))</f>
        <v>0</v>
      </c>
      <c r="JB18" s="139">
        <f>(COUNTIFS('Estruturante Móvel'!$M:$M,$B18,'Estruturante Móvel'!$AM:$AM,JB$4))-(COUNTIFS('Estruturante Móvel'!$M:$M,$B18,'Estruturante Móvel'!$AM:$AM,JB$4,'Estruturante Móvel'!$AQ:$AQ,"REPARO FO"))</f>
        <v>0</v>
      </c>
      <c r="JC18" s="140">
        <f>(COUNTIFS('Estruturante Móvel'!$M:$M,$B18,'Estruturante Móvel'!$C:$C,"&lt;&gt;PREVISTO",'Estruturante Móvel'!$G:$G,JB$4))</f>
        <v>0</v>
      </c>
      <c r="JD18" s="139">
        <f>(COUNTIFS('Estruturante Móvel'!$M:$M,$B18,'Estruturante Móvel'!$AM:$AM,JD$4))-(COUNTIFS('Estruturante Móvel'!$M:$M,$B18,'Estruturante Móvel'!$AM:$AM,JD$4,'Estruturante Móvel'!$AQ:$AQ,"REPARO FO"))</f>
        <v>0</v>
      </c>
      <c r="JE18" s="140">
        <f>(COUNTIFS('Estruturante Móvel'!$M:$M,$B18,'Estruturante Móvel'!$C:$C,"&lt;&gt;PREVISTO",'Estruturante Móvel'!$G:$G,JD$4))</f>
        <v>0</v>
      </c>
      <c r="JF18" s="139">
        <f>(COUNTIFS('Estruturante Móvel'!$M:$M,$B18,'Estruturante Móvel'!$AM:$AM,JF$4))-(COUNTIFS('Estruturante Móvel'!$M:$M,$B18,'Estruturante Móvel'!$AM:$AM,JF$4,'Estruturante Móvel'!$AQ:$AQ,"REPARO FO"))</f>
        <v>0</v>
      </c>
      <c r="JG18" s="140">
        <f>(COUNTIFS('Estruturante Móvel'!$M:$M,$B18,'Estruturante Móvel'!$C:$C,"&lt;&gt;PREVISTO",'Estruturante Móvel'!$G:$G,JF$4))</f>
        <v>0</v>
      </c>
      <c r="JH18" s="139">
        <f>(COUNTIFS('Estruturante Móvel'!$M:$M,$B18,'Estruturante Móvel'!$AM:$AM,JH$4))-(COUNTIFS('Estruturante Móvel'!$M:$M,$B18,'Estruturante Móvel'!$AM:$AM,JH$4,'Estruturante Móvel'!$AQ:$AQ,"REPARO FO"))</f>
        <v>0</v>
      </c>
      <c r="JI18" s="140">
        <f>(COUNTIFS('Estruturante Móvel'!$M:$M,$B18,'Estruturante Móvel'!$C:$C,"&lt;&gt;PREVISTO",'Estruturante Móvel'!$G:$G,JH$4))</f>
        <v>0</v>
      </c>
      <c r="JJ18" s="139">
        <f>(COUNTIFS('Estruturante Móvel'!$M:$M,$B18,'Estruturante Móvel'!$AM:$AM,JJ$4))-(COUNTIFS('Estruturante Móvel'!$M:$M,$B18,'Estruturante Móvel'!$AM:$AM,JJ$4,'Estruturante Móvel'!$AQ:$AQ,"REPARO FO"))</f>
        <v>0</v>
      </c>
      <c r="JK18" s="140">
        <f>(COUNTIFS('Estruturante Móvel'!$M:$M,$B18,'Estruturante Móvel'!$C:$C,"&lt;&gt;PREVISTO",'Estruturante Móvel'!$G:$G,JJ$4))</f>
        <v>0</v>
      </c>
      <c r="JL18" s="139">
        <f>(COUNTIFS('Estruturante Móvel'!$M:$M,$B18,'Estruturante Móvel'!$AM:$AM,JL$4))-(COUNTIFS('Estruturante Móvel'!$M:$M,$B18,'Estruturante Móvel'!$AM:$AM,JL$4,'Estruturante Móvel'!$AQ:$AQ,"REPARO FO"))</f>
        <v>0</v>
      </c>
      <c r="JM18" s="140">
        <f>(COUNTIFS('Estruturante Móvel'!$M:$M,$B18,'Estruturante Móvel'!$C:$C,"&lt;&gt;PREVISTO",'Estruturante Móvel'!$G:$G,JL$4))</f>
        <v>0</v>
      </c>
      <c r="JN18" s="139">
        <f>(COUNTIFS('Estruturante Móvel'!$M:$M,$B18,'Estruturante Móvel'!$AM:$AM,JN$4))-(COUNTIFS('Estruturante Móvel'!$M:$M,$B18,'Estruturante Móvel'!$AM:$AM,JN$4,'Estruturante Móvel'!$AQ:$AQ,"REPARO FO"))</f>
        <v>0</v>
      </c>
      <c r="JO18" s="140">
        <f>(COUNTIFS('Estruturante Móvel'!$M:$M,$B18,'Estruturante Móvel'!$C:$C,"&lt;&gt;PREVISTO",'Estruturante Móvel'!$G:$G,JN$4))</f>
        <v>0</v>
      </c>
      <c r="JP18" s="139">
        <f>(COUNTIFS('Estruturante Móvel'!$M:$M,$B18,'Estruturante Móvel'!$AM:$AM,JP$4))-(COUNTIFS('Estruturante Móvel'!$M:$M,$B18,'Estruturante Móvel'!$AM:$AM,JP$4,'Estruturante Móvel'!$AQ:$AQ,"REPARO FO"))</f>
        <v>0</v>
      </c>
      <c r="JQ18" s="140">
        <f>(COUNTIFS('Estruturante Móvel'!$M:$M,$B18,'Estruturante Móvel'!$C:$C,"&lt;&gt;PREVISTO",'Estruturante Móvel'!$G:$G,JP$4))</f>
        <v>0</v>
      </c>
      <c r="JR18" s="139">
        <f>(COUNTIFS('Estruturante Móvel'!$M:$M,$B18,'Estruturante Móvel'!$AM:$AM,JR$4))-(COUNTIFS('Estruturante Móvel'!$M:$M,$B18,'Estruturante Móvel'!$AM:$AM,JR$4,'Estruturante Móvel'!$AQ:$AQ,"REPARO FO"))</f>
        <v>0</v>
      </c>
      <c r="JS18" s="140">
        <f>(COUNTIFS('Estruturante Móvel'!$M:$M,$B18,'Estruturante Móvel'!$C:$C,"&lt;&gt;PREVISTO",'Estruturante Móvel'!$G:$G,JR$4))</f>
        <v>0</v>
      </c>
      <c r="JT18" s="139">
        <f>(COUNTIFS('Estruturante Móvel'!$M:$M,$B18,'Estruturante Móvel'!$AM:$AM,JT$4))-(COUNTIFS('Estruturante Móvel'!$M:$M,$B18,'Estruturante Móvel'!$AM:$AM,JT$4,'Estruturante Móvel'!$AQ:$AQ,"REPARO FO"))</f>
        <v>0</v>
      </c>
      <c r="JU18" s="140">
        <f>(COUNTIFS('Estruturante Móvel'!$M:$M,$B18,'Estruturante Móvel'!$C:$C,"&lt;&gt;PREVISTO",'Estruturante Móvel'!$G:$G,JT$4))</f>
        <v>0</v>
      </c>
      <c r="JV18" s="139">
        <f>(COUNTIFS('Estruturante Móvel'!$M:$M,$B18,'Estruturante Móvel'!$AM:$AM,JV$4))-(COUNTIFS('Estruturante Móvel'!$M:$M,$B18,'Estruturante Móvel'!$AM:$AM,JV$4,'Estruturante Móvel'!$AQ:$AQ,"REPARO FO"))</f>
        <v>0</v>
      </c>
      <c r="JW18" s="140">
        <f>(COUNTIFS('Estruturante Móvel'!$M:$M,$B18,'Estruturante Móvel'!$C:$C,"&lt;&gt;PREVISTO",'Estruturante Móvel'!$G:$G,JV$4))</f>
        <v>0</v>
      </c>
      <c r="JX18" s="139">
        <f>(COUNTIFS('Estruturante Móvel'!$M:$M,$B18,'Estruturante Móvel'!$AM:$AM,JX$4))-(COUNTIFS('Estruturante Móvel'!$M:$M,$B18,'Estruturante Móvel'!$AM:$AM,JX$4,'Estruturante Móvel'!$AQ:$AQ,"REPARO FO"))</f>
        <v>0</v>
      </c>
      <c r="JY18" s="140">
        <f>(COUNTIFS('Estruturante Móvel'!$M:$M,$B18,'Estruturante Móvel'!$C:$C,"&lt;&gt;PREVISTO",'Estruturante Móvel'!$G:$G,JX$4))</f>
        <v>0</v>
      </c>
      <c r="JZ18" s="139">
        <f>(COUNTIFS('Estruturante Móvel'!$M:$M,$B18,'Estruturante Móvel'!$AM:$AM,JZ$4))-(COUNTIFS('Estruturante Móvel'!$M:$M,$B18,'Estruturante Móvel'!$AM:$AM,JZ$4,'Estruturante Móvel'!$AQ:$AQ,"REPARO FO"))</f>
        <v>0</v>
      </c>
      <c r="KA18" s="140">
        <f>(COUNTIFS('Estruturante Móvel'!$M:$M,$B18,'Estruturante Móvel'!$C:$C,"&lt;&gt;PREVISTO",'Estruturante Móvel'!$G:$G,JZ$4))</f>
        <v>0</v>
      </c>
      <c r="KB18" s="139">
        <f>(COUNTIFS('Estruturante Móvel'!$M:$M,$B18,'Estruturante Móvel'!$AM:$AM,KB$4))-(COUNTIFS('Estruturante Móvel'!$M:$M,$B18,'Estruturante Móvel'!$AM:$AM,KB$4,'Estruturante Móvel'!$AQ:$AQ,"REPARO FO"))</f>
        <v>0</v>
      </c>
      <c r="KC18" s="140">
        <f>(COUNTIFS('Estruturante Móvel'!$M:$M,$B18,'Estruturante Móvel'!$C:$C,"&lt;&gt;PREVISTO",'Estruturante Móvel'!$G:$G,KB$4))</f>
        <v>0</v>
      </c>
      <c r="KD18" s="139">
        <f>(COUNTIFS('Estruturante Móvel'!$M:$M,$B18,'Estruturante Móvel'!$AM:$AM,KD$4))-(COUNTIFS('Estruturante Móvel'!$M:$M,$B18,'Estruturante Móvel'!$AM:$AM,KD$4,'Estruturante Móvel'!$AQ:$AQ,"REPARO FO"))</f>
        <v>0</v>
      </c>
      <c r="KE18" s="140">
        <f>(COUNTIFS('Estruturante Móvel'!$M:$M,$B18,'Estruturante Móvel'!$C:$C,"&lt;&gt;PREVISTO",'Estruturante Móvel'!$G:$G,KD$4))</f>
        <v>0</v>
      </c>
      <c r="KF18" s="139">
        <f>(COUNTIFS('Estruturante Móvel'!$M:$M,$B18,'Estruturante Móvel'!$AM:$AM,KF$4))-(COUNTIFS('Estruturante Móvel'!$M:$M,$B18,'Estruturante Móvel'!$AM:$AM,KF$4,'Estruturante Móvel'!$AQ:$AQ,"REPARO FO"))</f>
        <v>0</v>
      </c>
      <c r="KG18" s="140">
        <f>(COUNTIFS('Estruturante Móvel'!$M:$M,$B18,'Estruturante Móvel'!$C:$C,"&lt;&gt;PREVISTO",'Estruturante Móvel'!$G:$G,KF$4))</f>
        <v>0</v>
      </c>
      <c r="KH18" s="139">
        <f>(COUNTIFS('Estruturante Móvel'!$M:$M,$B18,'Estruturante Móvel'!$AM:$AM,KH$4))-(COUNTIFS('Estruturante Móvel'!$M:$M,$B18,'Estruturante Móvel'!$AM:$AM,KH$4,'Estruturante Móvel'!$AQ:$AQ,"REPARO FO"))</f>
        <v>0</v>
      </c>
      <c r="KI18" s="140">
        <f>(COUNTIFS('Estruturante Móvel'!$M:$M,$B18,'Estruturante Móvel'!$C:$C,"&lt;&gt;PREVISTO",'Estruturante Móvel'!$G:$G,KH$4))</f>
        <v>0</v>
      </c>
      <c r="KJ18" s="139">
        <f>(COUNTIFS('Estruturante Móvel'!$M:$M,$B18,'Estruturante Móvel'!$AM:$AM,KJ$4))-(COUNTIFS('Estruturante Móvel'!$M:$M,$B18,'Estruturante Móvel'!$AM:$AM,KJ$4,'Estruturante Móvel'!$AQ:$AQ,"REPARO FO"))</f>
        <v>0</v>
      </c>
      <c r="KK18" s="140">
        <f>(COUNTIFS('Estruturante Móvel'!$M:$M,$B18,'Estruturante Móvel'!$C:$C,"&lt;&gt;PREVISTO",'Estruturante Móvel'!$G:$G,KJ$4))</f>
        <v>0</v>
      </c>
      <c r="KL18" s="139">
        <f>(COUNTIFS('Estruturante Móvel'!$M:$M,$B18,'Estruturante Móvel'!$AM:$AM,KL$4))-(COUNTIFS('Estruturante Móvel'!$M:$M,$B18,'Estruturante Móvel'!$AM:$AM,KL$4,'Estruturante Móvel'!$AQ:$AQ,"REPARO FO"))</f>
        <v>0</v>
      </c>
      <c r="KM18" s="140">
        <f>(COUNTIFS('Estruturante Móvel'!$M:$M,$B18,'Estruturante Móvel'!$C:$C,"&lt;&gt;PREVISTO",'Estruturante Móvel'!$G:$G,KL$4))</f>
        <v>0</v>
      </c>
      <c r="KN18" s="139">
        <f>(COUNTIFS('Estruturante Móvel'!$M:$M,$B18,'Estruturante Móvel'!$AM:$AM,KN$4))-(COUNTIFS('Estruturante Móvel'!$M:$M,$B18,'Estruturante Móvel'!$AM:$AM,KN$4,'Estruturante Móvel'!$AQ:$AQ,"REPARO FO"))</f>
        <v>0</v>
      </c>
      <c r="KO18" s="140">
        <f>(COUNTIFS('Estruturante Móvel'!$M:$M,$B18,'Estruturante Móvel'!$C:$C,"&lt;&gt;PREVISTO",'Estruturante Móvel'!$G:$G,KN$4))</f>
        <v>0</v>
      </c>
      <c r="KP18" s="139">
        <f>(COUNTIFS('Estruturante Móvel'!$M:$M,$B18,'Estruturante Móvel'!$AM:$AM,KP$4))-(COUNTIFS('Estruturante Móvel'!$M:$M,$B18,'Estruturante Móvel'!$AM:$AM,KP$4,'Estruturante Móvel'!$AQ:$AQ,"REPARO FO"))</f>
        <v>0</v>
      </c>
      <c r="KQ18" s="140">
        <f>(COUNTIFS('Estruturante Móvel'!$M:$M,$B18,'Estruturante Móvel'!$C:$C,"&lt;&gt;PREVISTO",'Estruturante Móvel'!$G:$G,KP$4))</f>
        <v>0</v>
      </c>
      <c r="KR18" s="139">
        <f>(COUNTIFS('Estruturante Móvel'!$M:$M,$B18,'Estruturante Móvel'!$AM:$AM,KR$4))-(COUNTIFS('Estruturante Móvel'!$M:$M,$B18,'Estruturante Móvel'!$AM:$AM,KR$4,'Estruturante Móvel'!$AQ:$AQ,"REPARO FO"))</f>
        <v>0</v>
      </c>
      <c r="KS18" s="140">
        <f>(COUNTIFS('Estruturante Móvel'!$M:$M,$B18,'Estruturante Móvel'!$C:$C,"&lt;&gt;PREVISTO",'Estruturante Móvel'!$G:$G,KR$4))</f>
        <v>0</v>
      </c>
      <c r="KT18" s="139">
        <f>(COUNTIFS('Estruturante Móvel'!$M:$M,$B18,'Estruturante Móvel'!$AM:$AM,KT$4))-(COUNTIFS('Estruturante Móvel'!$M:$M,$B18,'Estruturante Móvel'!$AM:$AM,KT$4,'Estruturante Móvel'!$AQ:$AQ,"REPARO FO"))</f>
        <v>0</v>
      </c>
      <c r="KU18" s="140">
        <f>(COUNTIFS('Estruturante Móvel'!$M:$M,$B18,'Estruturante Móvel'!$C:$C,"&lt;&gt;PREVISTO",'Estruturante Móvel'!$G:$G,KT$4))</f>
        <v>0</v>
      </c>
      <c r="KV18" s="139">
        <f>(COUNTIFS('Estruturante Móvel'!$M:$M,$B18,'Estruturante Móvel'!$AM:$AM,KV$4))-(COUNTIFS('Estruturante Móvel'!$M:$M,$B18,'Estruturante Móvel'!$AM:$AM,KV$4,'Estruturante Móvel'!$AQ:$AQ,"REPARO FO"))</f>
        <v>0</v>
      </c>
      <c r="KW18" s="140">
        <f>(COUNTIFS('Estruturante Móvel'!$M:$M,$B18,'Estruturante Móvel'!$C:$C,"&lt;&gt;PREVISTO",'Estruturante Móvel'!$G:$G,KV$4))</f>
        <v>0</v>
      </c>
      <c r="KX18" s="139">
        <f>(COUNTIFS('Estruturante Móvel'!$M:$M,$B18,'Estruturante Móvel'!$AM:$AM,KX$4))-(COUNTIFS('Estruturante Móvel'!$M:$M,$B18,'Estruturante Móvel'!$AM:$AM,KX$4,'Estruturante Móvel'!$AQ:$AQ,"REPARO FO"))</f>
        <v>0</v>
      </c>
      <c r="KY18" s="140">
        <f>(COUNTIFS('Estruturante Móvel'!$M:$M,$B18,'Estruturante Móvel'!$C:$C,"&lt;&gt;PREVISTO",'Estruturante Móvel'!$G:$G,KX$4))</f>
        <v>0</v>
      </c>
      <c r="KZ18" s="139">
        <f>(COUNTIFS('Estruturante Móvel'!$M:$M,$B18,'Estruturante Móvel'!$AM:$AM,KZ$4))-(COUNTIFS('Estruturante Móvel'!$M:$M,$B18,'Estruturante Móvel'!$AM:$AM,KZ$4,'Estruturante Móvel'!$AQ:$AQ,"REPARO FO"))</f>
        <v>0</v>
      </c>
      <c r="LA18" s="140">
        <f>(COUNTIFS('Estruturante Móvel'!$M:$M,$B18,'Estruturante Móvel'!$C:$C,"&lt;&gt;PREVISTO",'Estruturante Móvel'!$G:$G,KZ$4))</f>
        <v>0</v>
      </c>
      <c r="LB18" s="139">
        <f>(COUNTIFS('Estruturante Móvel'!$M:$M,$B18,'Estruturante Móvel'!$AM:$AM,LB$4))-(COUNTIFS('Estruturante Móvel'!$M:$M,$B18,'Estruturante Móvel'!$AM:$AM,LB$4,'Estruturante Móvel'!$AQ:$AQ,"REPARO FO"))</f>
        <v>0</v>
      </c>
      <c r="LC18" s="140">
        <f>(COUNTIFS('Estruturante Móvel'!$M:$M,$B18,'Estruturante Móvel'!$C:$C,"&lt;&gt;PREVISTO",'Estruturante Móvel'!$G:$G,LB$4))</f>
        <v>0</v>
      </c>
      <c r="LD18" s="139">
        <f>(COUNTIFS('Estruturante Móvel'!$M:$M,$B18,'Estruturante Móvel'!$AM:$AM,LD$4))-(COUNTIFS('Estruturante Móvel'!$M:$M,$B18,'Estruturante Móvel'!$AM:$AM,LD$4,'Estruturante Móvel'!$AQ:$AQ,"REPARO FO"))</f>
        <v>0</v>
      </c>
      <c r="LE18" s="140">
        <f>(COUNTIFS('Estruturante Móvel'!$M:$M,$B18,'Estruturante Móvel'!$C:$C,"&lt;&gt;PREVISTO",'Estruturante Móvel'!$G:$G,LD$4))</f>
        <v>0</v>
      </c>
      <c r="LF18" s="139">
        <f>(COUNTIFS('Estruturante Móvel'!$M:$M,$B18,'Estruturante Móvel'!$AM:$AM,LF$4))-(COUNTIFS('Estruturante Móvel'!$M:$M,$B18,'Estruturante Móvel'!$AM:$AM,LF$4,'Estruturante Móvel'!$AQ:$AQ,"REPARO FO"))</f>
        <v>0</v>
      </c>
      <c r="LG18" s="140">
        <f>(COUNTIFS('Estruturante Móvel'!$M:$M,$B18,'Estruturante Móvel'!$C:$C,"&lt;&gt;PREVISTO",'Estruturante Móvel'!$G:$G,LF$4))</f>
        <v>0</v>
      </c>
      <c r="LH18" s="139">
        <f>(COUNTIFS('Estruturante Móvel'!$M:$M,$B18,'Estruturante Móvel'!$AM:$AM,LH$4))-(COUNTIFS('Estruturante Móvel'!$M:$M,$B18,'Estruturante Móvel'!$AM:$AM,LH$4,'Estruturante Móvel'!$AQ:$AQ,"REPARO FO"))</f>
        <v>0</v>
      </c>
      <c r="LI18" s="140">
        <f>(COUNTIFS('Estruturante Móvel'!$M:$M,$B18,'Estruturante Móvel'!$C:$C,"&lt;&gt;PREVISTO",'Estruturante Móvel'!$G:$G,LH$4))</f>
        <v>0</v>
      </c>
      <c r="LJ18" s="139">
        <f>(COUNTIFS('Estruturante Móvel'!$M:$M,$B18,'Estruturante Móvel'!$AM:$AM,LJ$4))-(COUNTIFS('Estruturante Móvel'!$M:$M,$B18,'Estruturante Móvel'!$AM:$AM,LJ$4,'Estruturante Móvel'!$AQ:$AQ,"REPARO FO"))</f>
        <v>0</v>
      </c>
      <c r="LK18" s="140">
        <f>(COUNTIFS('Estruturante Móvel'!$M:$M,$B18,'Estruturante Móvel'!$C:$C,"&lt;&gt;PREVISTO",'Estruturante Móvel'!$G:$G,LJ$4))</f>
        <v>0</v>
      </c>
      <c r="LL18" s="139">
        <f>(COUNTIFS('Estruturante Móvel'!$M:$M,$B18,'Estruturante Móvel'!$AM:$AM,LL$4))-(COUNTIFS('Estruturante Móvel'!$M:$M,$B18,'Estruturante Móvel'!$AM:$AM,LL$4,'Estruturante Móvel'!$AQ:$AQ,"REPARO FO"))</f>
        <v>0</v>
      </c>
      <c r="LM18" s="140">
        <f>(COUNTIFS('Estruturante Móvel'!$M:$M,$B18,'Estruturante Móvel'!$C:$C,"&lt;&gt;PREVISTO",'Estruturante Móvel'!$G:$G,LL$4))</f>
        <v>0</v>
      </c>
      <c r="LN18" s="139">
        <f>(COUNTIFS('Estruturante Móvel'!$M:$M,$B18,'Estruturante Móvel'!$AM:$AM,LN$4))-(COUNTIFS('Estruturante Móvel'!$M:$M,$B18,'Estruturante Móvel'!$AM:$AM,LN$4,'Estruturante Móvel'!$AQ:$AQ,"REPARO FO"))</f>
        <v>0</v>
      </c>
      <c r="LO18" s="140">
        <f>(COUNTIFS('Estruturante Móvel'!$M:$M,$B18,'Estruturante Móvel'!$C:$C,"&lt;&gt;PREVISTO",'Estruturante Móvel'!$G:$G,LN$4))</f>
        <v>0</v>
      </c>
      <c r="LP18" s="139">
        <f>(COUNTIFS('Estruturante Móvel'!$M:$M,$B18,'Estruturante Móvel'!$AM:$AM,LP$4))-(COUNTIFS('Estruturante Móvel'!$M:$M,$B18,'Estruturante Móvel'!$AM:$AM,LP$4,'Estruturante Móvel'!$AQ:$AQ,"REPARO FO"))</f>
        <v>0</v>
      </c>
      <c r="LQ18" s="140">
        <f>(COUNTIFS('Estruturante Móvel'!$M:$M,$B18,'Estruturante Móvel'!$C:$C,"&lt;&gt;PREVISTO",'Estruturante Móvel'!$G:$G,LP$4))</f>
        <v>0</v>
      </c>
      <c r="LR18" s="139">
        <f>(COUNTIFS('Estruturante Móvel'!$M:$M,$B18,'Estruturante Móvel'!$AM:$AM,LR$4))-(COUNTIFS('Estruturante Móvel'!$M:$M,$B18,'Estruturante Móvel'!$AM:$AM,LR$4,'Estruturante Móvel'!$AQ:$AQ,"REPARO FO"))</f>
        <v>0</v>
      </c>
      <c r="LS18" s="140">
        <f>(COUNTIFS('Estruturante Móvel'!$M:$M,$B18,'Estruturante Móvel'!$C:$C,"&lt;&gt;PREVISTO",'Estruturante Móvel'!$G:$G,LR$4))</f>
        <v>0</v>
      </c>
      <c r="LT18" s="139">
        <f>(COUNTIFS('Estruturante Móvel'!$M:$M,$B18,'Estruturante Móvel'!$AM:$AM,LT$4))-(COUNTIFS('Estruturante Móvel'!$M:$M,$B18,'Estruturante Móvel'!$AM:$AM,LT$4,'Estruturante Móvel'!$AQ:$AQ,"REPARO FO"))</f>
        <v>0</v>
      </c>
      <c r="LU18" s="140">
        <f>(COUNTIFS('Estruturante Móvel'!$M:$M,$B18,'Estruturante Móvel'!$C:$C,"&lt;&gt;PREVISTO",'Estruturante Móvel'!$G:$G,LT$4))</f>
        <v>0</v>
      </c>
      <c r="LV18" s="139">
        <f>(COUNTIFS('Estruturante Móvel'!$M:$M,$B18,'Estruturante Móvel'!$AM:$AM,LV$4))-(COUNTIFS('Estruturante Móvel'!$M:$M,$B18,'Estruturante Móvel'!$AM:$AM,LV$4,'Estruturante Móvel'!$AQ:$AQ,"REPARO FO"))</f>
        <v>0</v>
      </c>
      <c r="LW18" s="140">
        <f>(COUNTIFS('Estruturante Móvel'!$M:$M,$B18,'Estruturante Móvel'!$C:$C,"&lt;&gt;PREVISTO",'Estruturante Móvel'!$G:$G,LV$4))</f>
        <v>0</v>
      </c>
      <c r="LX18" s="139">
        <f>(COUNTIFS('Estruturante Móvel'!$M:$M,$B18,'Estruturante Móvel'!$AM:$AM,LX$4))-(COUNTIFS('Estruturante Móvel'!$M:$M,$B18,'Estruturante Móvel'!$AM:$AM,LX$4,'Estruturante Móvel'!$AQ:$AQ,"REPARO FO"))</f>
        <v>0</v>
      </c>
      <c r="LY18" s="140">
        <f>(COUNTIFS('Estruturante Móvel'!$M:$M,$B18,'Estruturante Móvel'!$C:$C,"&lt;&gt;PREVISTO",'Estruturante Móvel'!$G:$G,LX$4))</f>
        <v>0</v>
      </c>
      <c r="LZ18" s="139">
        <f>(COUNTIFS('Estruturante Móvel'!$M:$M,$B18,'Estruturante Móvel'!$AM:$AM,LZ$4))-(COUNTIFS('Estruturante Móvel'!$M:$M,$B18,'Estruturante Móvel'!$AM:$AM,LZ$4,'Estruturante Móvel'!$AQ:$AQ,"REPARO FO"))</f>
        <v>0</v>
      </c>
      <c r="MA18" s="140">
        <f>(COUNTIFS('Estruturante Móvel'!$M:$M,$B18,'Estruturante Móvel'!$C:$C,"&lt;&gt;PREVISTO",'Estruturante Móvel'!$G:$G,LZ$4))</f>
        <v>0</v>
      </c>
      <c r="MB18" s="139">
        <f>(COUNTIFS('Estruturante Móvel'!$M:$M,$B18,'Estruturante Móvel'!$AM:$AM,MB$4))-(COUNTIFS('Estruturante Móvel'!$M:$M,$B18,'Estruturante Móvel'!$AM:$AM,MB$4,'Estruturante Móvel'!$AQ:$AQ,"REPARO FO"))</f>
        <v>0</v>
      </c>
      <c r="MC18" s="140">
        <f>(COUNTIFS('Estruturante Móvel'!$M:$M,$B18,'Estruturante Móvel'!$C:$C,"&lt;&gt;PREVISTO",'Estruturante Móvel'!$G:$G,MB$4))</f>
        <v>0</v>
      </c>
      <c r="MD18" s="139">
        <f>(COUNTIFS('Estruturante Móvel'!$M:$M,$B18,'Estruturante Móvel'!$AM:$AM,MD$4))-(COUNTIFS('Estruturante Móvel'!$M:$M,$B18,'Estruturante Móvel'!$AM:$AM,MD$4,'Estruturante Móvel'!$AQ:$AQ,"REPARO FO"))</f>
        <v>0</v>
      </c>
      <c r="ME18" s="140">
        <f>(COUNTIFS('Estruturante Móvel'!$M:$M,$B18,'Estruturante Móvel'!$C:$C,"&lt;&gt;PREVISTO",'Estruturante Móvel'!$G:$G,MD$4))</f>
        <v>0</v>
      </c>
      <c r="MF18" s="139">
        <f>(COUNTIFS('Estruturante Móvel'!$M:$M,$B18,'Estruturante Móvel'!$AM:$AM,MF$4))-(COUNTIFS('Estruturante Móvel'!$M:$M,$B18,'Estruturante Móvel'!$AM:$AM,MF$4,'Estruturante Móvel'!$AQ:$AQ,"REPARO FO"))</f>
        <v>0</v>
      </c>
      <c r="MG18" s="140">
        <f>(COUNTIFS('Estruturante Móvel'!$M:$M,$B18,'Estruturante Móvel'!$C:$C,"&lt;&gt;PREVISTO",'Estruturante Móvel'!$G:$G,MF$4))</f>
        <v>0</v>
      </c>
      <c r="MH18" s="139">
        <f>(COUNTIFS('Estruturante Móvel'!$M:$M,$B18,'Estruturante Móvel'!$AM:$AM,MH$4))-(COUNTIFS('Estruturante Móvel'!$M:$M,$B18,'Estruturante Móvel'!$AM:$AM,MH$4,'Estruturante Móvel'!$AQ:$AQ,"REPARO FO"))</f>
        <v>0</v>
      </c>
      <c r="MI18" s="140">
        <f>(COUNTIFS('Estruturante Móvel'!$M:$M,$B18,'Estruturante Móvel'!$C:$C,"&lt;&gt;PREVISTO",'Estruturante Móvel'!$G:$G,MH$4))</f>
        <v>0</v>
      </c>
      <c r="MJ18" s="139">
        <f>(COUNTIFS('Estruturante Móvel'!$M:$M,$B18,'Estruturante Móvel'!$AM:$AM,MJ$4))-(COUNTIFS('Estruturante Móvel'!$M:$M,$B18,'Estruturante Móvel'!$AM:$AM,MJ$4,'Estruturante Móvel'!$AQ:$AQ,"REPARO FO"))</f>
        <v>0</v>
      </c>
      <c r="MK18" s="140">
        <f>(COUNTIFS('Estruturante Móvel'!$M:$M,$B18,'Estruturante Móvel'!$C:$C,"&lt;&gt;PREVISTO",'Estruturante Móvel'!$G:$G,MJ$4))</f>
        <v>0</v>
      </c>
      <c r="ML18" s="139">
        <f>(COUNTIFS('Estruturante Móvel'!$M:$M,$B18,'Estruturante Móvel'!$AM:$AM,ML$4))-(COUNTIFS('Estruturante Móvel'!$M:$M,$B18,'Estruturante Móvel'!$AM:$AM,ML$4,'Estruturante Móvel'!$AQ:$AQ,"REPARO FO"))</f>
        <v>0</v>
      </c>
      <c r="MM18" s="140">
        <f>(COUNTIFS('Estruturante Móvel'!$M:$M,$B18,'Estruturante Móvel'!$C:$C,"&lt;&gt;PREVISTO",'Estruturante Móvel'!$G:$G,ML$4))</f>
        <v>0</v>
      </c>
      <c r="MN18" s="139">
        <f>(COUNTIFS('Estruturante Móvel'!$M:$M,$B18,'Estruturante Móvel'!$AM:$AM,MN$4))-(COUNTIFS('Estruturante Móvel'!$M:$M,$B18,'Estruturante Móvel'!$AM:$AM,MN$4,'Estruturante Móvel'!$AQ:$AQ,"REPARO FO"))</f>
        <v>0</v>
      </c>
      <c r="MO18" s="140">
        <f>(COUNTIFS('Estruturante Móvel'!$M:$M,$B18,'Estruturante Móvel'!$C:$C,"&lt;&gt;PREVISTO",'Estruturante Móvel'!$G:$G,MN$4))</f>
        <v>0</v>
      </c>
      <c r="MP18" s="139">
        <f>(COUNTIFS('Estruturante Móvel'!$M:$M,$B18,'Estruturante Móvel'!$AM:$AM,MP$4))-(COUNTIFS('Estruturante Móvel'!$M:$M,$B18,'Estruturante Móvel'!$AM:$AM,MP$4,'Estruturante Móvel'!$AQ:$AQ,"REPARO FO"))</f>
        <v>0</v>
      </c>
      <c r="MQ18" s="140">
        <f>(COUNTIFS('Estruturante Móvel'!$M:$M,$B18,'Estruturante Móvel'!$C:$C,"&lt;&gt;PREVISTO",'Estruturante Móvel'!$G:$G,MP$4))</f>
        <v>0</v>
      </c>
      <c r="MR18" s="139">
        <f>(COUNTIFS('Estruturante Móvel'!$M:$M,$B18,'Estruturante Móvel'!$AM:$AM,MR$4))-(COUNTIFS('Estruturante Móvel'!$M:$M,$B18,'Estruturante Móvel'!$AM:$AM,MR$4,'Estruturante Móvel'!$AQ:$AQ,"REPARO FO"))</f>
        <v>0</v>
      </c>
      <c r="MS18" s="140">
        <f>(COUNTIFS('Estruturante Móvel'!$M:$M,$B18,'Estruturante Móvel'!$C:$C,"&lt;&gt;PREVISTO",'Estruturante Móvel'!$G:$G,MR$4))</f>
        <v>0</v>
      </c>
      <c r="MT18" s="139">
        <f>(COUNTIFS('Estruturante Móvel'!$M:$M,$B18,'Estruturante Móvel'!$AM:$AM,MT$4))-(COUNTIFS('Estruturante Móvel'!$M:$M,$B18,'Estruturante Móvel'!$AM:$AM,MT$4,'Estruturante Móvel'!$AQ:$AQ,"REPARO FO"))</f>
        <v>0</v>
      </c>
      <c r="MU18" s="140">
        <f>(COUNTIFS('Estruturante Móvel'!$M:$M,$B18,'Estruturante Móvel'!$C:$C,"&lt;&gt;PREVISTO",'Estruturante Móvel'!$G:$G,MT$4))</f>
        <v>0</v>
      </c>
      <c r="MV18" s="139">
        <f>(COUNTIFS('Estruturante Móvel'!$M:$M,$B18,'Estruturante Móvel'!$AM:$AM,MV$4))-(COUNTIFS('Estruturante Móvel'!$M:$M,$B18,'Estruturante Móvel'!$AM:$AM,MV$4,'Estruturante Móvel'!$AQ:$AQ,"REPARO FO"))</f>
        <v>0</v>
      </c>
      <c r="MW18" s="140">
        <f>(COUNTIFS('Estruturante Móvel'!$M:$M,$B18,'Estruturante Móvel'!$C:$C,"&lt;&gt;PREVISTO",'Estruturante Móvel'!$G:$G,MV$4))</f>
        <v>0</v>
      </c>
      <c r="MX18" s="139">
        <f>(COUNTIFS('Estruturante Móvel'!$M:$M,$B18,'Estruturante Móvel'!$AM:$AM,MX$4))-(COUNTIFS('Estruturante Móvel'!$M:$M,$B18,'Estruturante Móvel'!$AM:$AM,MX$4,'Estruturante Móvel'!$AQ:$AQ,"REPARO FO"))</f>
        <v>0</v>
      </c>
      <c r="MY18" s="140">
        <f>(COUNTIFS('Estruturante Móvel'!$M:$M,$B18,'Estruturante Móvel'!$C:$C,"&lt;&gt;PREVISTO",'Estruturante Móvel'!$G:$G,MX$4))</f>
        <v>0</v>
      </c>
      <c r="MZ18" s="139">
        <f>(COUNTIFS('Estruturante Móvel'!$M:$M,$B18,'Estruturante Móvel'!$AM:$AM,MZ$4))-(COUNTIFS('Estruturante Móvel'!$M:$M,$B18,'Estruturante Móvel'!$AM:$AM,MZ$4,'Estruturante Móvel'!$AQ:$AQ,"REPARO FO"))</f>
        <v>0</v>
      </c>
      <c r="NA18" s="140">
        <f>(COUNTIFS('Estruturante Móvel'!$M:$M,$B18,'Estruturante Móvel'!$C:$C,"&lt;&gt;PREVISTO",'Estruturante Móvel'!$G:$G,MZ$4))</f>
        <v>0</v>
      </c>
      <c r="NB18" s="139">
        <f>(COUNTIFS('Estruturante Móvel'!$M:$M,$B18,'Estruturante Móvel'!$AM:$AM,NB$4))-(COUNTIFS('Estruturante Móvel'!$M:$M,$B18,'Estruturante Móvel'!$AM:$AM,NB$4,'Estruturante Móvel'!$AQ:$AQ,"REPARO FO"))</f>
        <v>0</v>
      </c>
      <c r="NC18" s="140">
        <f>(COUNTIFS('Estruturante Móvel'!$M:$M,$B18,'Estruturante Móvel'!$C:$C,"&lt;&gt;PREVISTO",'Estruturante Móvel'!$G:$G,NB$4))</f>
        <v>0</v>
      </c>
      <c r="ND18" s="139">
        <f>(COUNTIFS('Estruturante Móvel'!$M:$M,$B18,'Estruturante Móvel'!$AM:$AM,ND$4))-(COUNTIFS('Estruturante Móvel'!$M:$M,$B18,'Estruturante Móvel'!$AM:$AM,ND$4,'Estruturante Móvel'!$AQ:$AQ,"REPARO FO"))</f>
        <v>0</v>
      </c>
      <c r="NE18" s="140">
        <f>(COUNTIFS('Estruturante Móvel'!$M:$M,$B18,'Estruturante Móvel'!$C:$C,"&lt;&gt;PREVISTO",'Estruturante Móvel'!$G:$G,ND$4))</f>
        <v>0</v>
      </c>
      <c r="NF18" s="139">
        <f>(COUNTIFS('Estruturante Móvel'!$M:$M,$B18,'Estruturante Móvel'!$AM:$AM,NF$4))-(COUNTIFS('Estruturante Móvel'!$M:$M,$B18,'Estruturante Móvel'!$AM:$AM,NF$4,'Estruturante Móvel'!$AQ:$AQ,"REPARO FO"))</f>
        <v>0</v>
      </c>
      <c r="NG18" s="140">
        <f>(COUNTIFS('Estruturante Móvel'!$M:$M,$B18,'Estruturante Móvel'!$C:$C,"&lt;&gt;PREVISTO",'Estruturante Móvel'!$G:$G,NF$4))</f>
        <v>0</v>
      </c>
      <c r="NH18" s="139">
        <f>(COUNTIFS('Estruturante Móvel'!$M:$M,$B18,'Estruturante Móvel'!$AM:$AM,NH$4))-(COUNTIFS('Estruturante Móvel'!$M:$M,$B18,'Estruturante Móvel'!$AM:$AM,NH$4,'Estruturante Móvel'!$AQ:$AQ,"REPARO FO"))</f>
        <v>0</v>
      </c>
      <c r="NI18" s="140">
        <f>(COUNTIFS('Estruturante Móvel'!$M:$M,$B18,'Estruturante Móvel'!$C:$C,"&lt;&gt;PREVISTO",'Estruturante Móvel'!$G:$G,NH$4))</f>
        <v>0</v>
      </c>
    </row>
    <row r="19" spans="1:373" hidden="1" outlineLevel="1">
      <c r="B19" s="205" t="s">
        <v>444</v>
      </c>
      <c r="C19" s="161" t="s">
        <v>186</v>
      </c>
      <c r="D19" s="161">
        <f>COUNTIFS('Estruturante Móvel'!$M:$M,B18,'Estruturante Móvel'!$L:$L,'CRONOGRAMA_CONST+MIGRACAO'!B19)</f>
        <v>1</v>
      </c>
      <c r="E19" s="161">
        <f>(COUNTIFS('Estruturante Móvel'!$M:$M,B18,'Estruturante Móvel'!$C:$C,"&lt;&gt;PREVISTO",'Estruturante Móvel'!$L:$L,'CRONOGRAMA_CONST+MIGRACAO'!B19))</f>
        <v>1</v>
      </c>
      <c r="F19" s="162">
        <f>(COUNTIFS('Estruturante Móvel'!$M:$M,B18,'Estruturante Móvel'!$C:$C,"PREVISTO",'Estruturante Móvel'!$L:$L,'CRONOGRAMA_CONST+MIGRACAO'!B19))</f>
        <v>0</v>
      </c>
      <c r="G19" s="162"/>
      <c r="H19" s="165" t="str">
        <f t="shared" si="378"/>
        <v>Concluído</v>
      </c>
      <c r="I19" s="166">
        <v>45597</v>
      </c>
      <c r="J19" s="160">
        <f t="shared" si="379"/>
        <v>1</v>
      </c>
      <c r="K19" s="157">
        <f t="shared" si="380"/>
        <v>1</v>
      </c>
      <c r="L19" s="139">
        <f>(COUNTIFS('Estruturante Móvel'!$M:$M,$B18,'Estruturante Móvel'!$AM:$AM,L$4,'Estruturante Móvel'!$L:$L,'CRONOGRAMA_CONST+MIGRACAO'!$B19))</f>
        <v>0</v>
      </c>
      <c r="M19" s="140">
        <f>(COUNTIFS('Estruturante Móvel'!$M:$M,$B18,'Estruturante Móvel'!$C:$C,"&lt;&gt;PREVISTO",'Estruturante Móvel'!$G:$G,L$4,'Estruturante Móvel'!$L:$L,'CRONOGRAMA_CONST+MIGRACAO'!B$7))</f>
        <v>0</v>
      </c>
      <c r="N19" s="139">
        <f>(COUNTIFS('Estruturante Móvel'!$M:$M,$B18,'Estruturante Móvel'!$AM:$AM,N$4,'Estruturante Móvel'!$L:$L,'CRONOGRAMA_CONST+MIGRACAO'!$B19))</f>
        <v>0</v>
      </c>
      <c r="O19" s="140">
        <f>(COUNTIFS('Estruturante Móvel'!$M:$M,$B18,'Estruturante Móvel'!$C:$C,"&lt;&gt;PREVISTO",'Estruturante Móvel'!$G:$G,N$4,'Estruturante Móvel'!$L:$L,'CRONOGRAMA_CONST+MIGRACAO'!D$7))</f>
        <v>0</v>
      </c>
      <c r="P19" s="139">
        <f>(COUNTIFS('Estruturante Móvel'!$M:$M,$B18,'Estruturante Móvel'!$AM:$AM,P$4,'Estruturante Móvel'!$L:$L,'CRONOGRAMA_CONST+MIGRACAO'!$B19))</f>
        <v>0</v>
      </c>
      <c r="Q19" s="140">
        <f>(COUNTIFS('Estruturante Móvel'!$M:$M,$B18,'Estruturante Móvel'!$C:$C,"&lt;&gt;PREVISTO",'Estruturante Móvel'!$G:$G,P$4,'Estruturante Móvel'!$L:$L,'CRONOGRAMA_CONST+MIGRACAO'!F$7))</f>
        <v>0</v>
      </c>
      <c r="R19" s="139">
        <f>(COUNTIFS('Estruturante Móvel'!$M:$M,$B18,'Estruturante Móvel'!$AM:$AM,R$4,'Estruturante Móvel'!$L:$L,'CRONOGRAMA_CONST+MIGRACAO'!$B19))</f>
        <v>0</v>
      </c>
      <c r="S19" s="140">
        <f>(COUNTIFS('Estruturante Móvel'!$M:$M,$B18,'Estruturante Móvel'!$C:$C,"&lt;&gt;PREVISTO",'Estruturante Móvel'!$G:$G,R$4,'Estruturante Móvel'!$L:$L,'CRONOGRAMA_CONST+MIGRACAO'!H$7))</f>
        <v>0</v>
      </c>
      <c r="T19" s="139">
        <f>(COUNTIFS('Estruturante Móvel'!$M:$M,$B18,'Estruturante Móvel'!$AM:$AM,T$4,'Estruturante Móvel'!$L:$L,'CRONOGRAMA_CONST+MIGRACAO'!$B19))</f>
        <v>0</v>
      </c>
      <c r="U19" s="140">
        <f>(COUNTIFS('Estruturante Móvel'!$M:$M,$B18,'Estruturante Móvel'!$C:$C,"&lt;&gt;PREVISTO",'Estruturante Móvel'!$G:$G,T$4,'Estruturante Móvel'!$L:$L,'CRONOGRAMA_CONST+MIGRACAO'!J$7))</f>
        <v>0</v>
      </c>
      <c r="V19" s="139">
        <f>(COUNTIFS('Estruturante Móvel'!$M:$M,$B18,'Estruturante Móvel'!$AM:$AM,V$4,'Estruturante Móvel'!$L:$L,'CRONOGRAMA_CONST+MIGRACAO'!$B19))</f>
        <v>0</v>
      </c>
      <c r="W19" s="140">
        <f>(COUNTIFS('Estruturante Móvel'!$M:$M,$B18,'Estruturante Móvel'!$C:$C,"&lt;&gt;PREVISTO",'Estruturante Móvel'!$G:$G,V$4,'Estruturante Móvel'!$L:$L,'CRONOGRAMA_CONST+MIGRACAO'!L$7))</f>
        <v>0</v>
      </c>
      <c r="X19" s="139">
        <f>(COUNTIFS('Estruturante Móvel'!$M:$M,$B18,'Estruturante Móvel'!$AM:$AM,X$4,'Estruturante Móvel'!$L:$L,'CRONOGRAMA_CONST+MIGRACAO'!$B19))</f>
        <v>0</v>
      </c>
      <c r="Y19" s="140">
        <f>(COUNTIFS('Estruturante Móvel'!$M:$M,$B18,'Estruturante Móvel'!$C:$C,"&lt;&gt;PREVISTO",'Estruturante Móvel'!$G:$G,X$4,'Estruturante Móvel'!$L:$L,'CRONOGRAMA_CONST+MIGRACAO'!N$7))</f>
        <v>0</v>
      </c>
      <c r="Z19" s="139">
        <f>(COUNTIFS('Estruturante Móvel'!$M:$M,$B18,'Estruturante Móvel'!$AM:$AM,Z$4,'Estruturante Móvel'!$L:$L,'CRONOGRAMA_CONST+MIGRACAO'!$B19))</f>
        <v>0</v>
      </c>
      <c r="AA19" s="140">
        <f>(COUNTIFS('Estruturante Móvel'!$M:$M,$B18,'Estruturante Móvel'!$C:$C,"&lt;&gt;PREVISTO",'Estruturante Móvel'!$G:$G,Z$4,'Estruturante Móvel'!$L:$L,'CRONOGRAMA_CONST+MIGRACAO'!P$7))</f>
        <v>0</v>
      </c>
      <c r="AB19" s="139">
        <f>(COUNTIFS('Estruturante Móvel'!$M:$M,$B18,'Estruturante Móvel'!$AM:$AM,AB$4,'Estruturante Móvel'!$L:$L,'CRONOGRAMA_CONST+MIGRACAO'!$B19))</f>
        <v>0</v>
      </c>
      <c r="AC19" s="140">
        <f>(COUNTIFS('Estruturante Móvel'!$M:$M,$B18,'Estruturante Móvel'!$C:$C,"&lt;&gt;PREVISTO",'Estruturante Móvel'!$G:$G,AB$4,'Estruturante Móvel'!$L:$L,'CRONOGRAMA_CONST+MIGRACAO'!R$7))</f>
        <v>0</v>
      </c>
      <c r="AD19" s="139">
        <f>(COUNTIFS('Estruturante Móvel'!$M:$M,$B18,'Estruturante Móvel'!$AM:$AM,AD$4,'Estruturante Móvel'!$L:$L,'CRONOGRAMA_CONST+MIGRACAO'!$B19))</f>
        <v>0</v>
      </c>
      <c r="AE19" s="140">
        <f>(COUNTIFS('Estruturante Móvel'!$M:$M,$B18,'Estruturante Móvel'!$C:$C,"&lt;&gt;PREVISTO",'Estruturante Móvel'!$G:$G,AD$4,'Estruturante Móvel'!$L:$L,'CRONOGRAMA_CONST+MIGRACAO'!T$7))</f>
        <v>0</v>
      </c>
      <c r="AF19" s="139">
        <f>(COUNTIFS('Estruturante Móvel'!$M:$M,$B18,'Estruturante Móvel'!$AM:$AM,AF$4,'Estruturante Móvel'!$L:$L,'CRONOGRAMA_CONST+MIGRACAO'!$B19))</f>
        <v>0</v>
      </c>
      <c r="AG19" s="140">
        <f>(COUNTIFS('Estruturante Móvel'!$M:$M,$B18,'Estruturante Móvel'!$C:$C,"&lt;&gt;PREVISTO",'Estruturante Móvel'!$G:$G,AF$4,'Estruturante Móvel'!$L:$L,'CRONOGRAMA_CONST+MIGRACAO'!V$7))</f>
        <v>0</v>
      </c>
      <c r="AH19" s="139">
        <f>(COUNTIFS('Estruturante Móvel'!$M:$M,$B18,'Estruturante Móvel'!$AM:$AM,AH$4,'Estruturante Móvel'!$L:$L,'CRONOGRAMA_CONST+MIGRACAO'!$B19))</f>
        <v>0</v>
      </c>
      <c r="AI19" s="140">
        <f>(COUNTIFS('Estruturante Móvel'!$M:$M,$B18,'Estruturante Móvel'!$C:$C,"&lt;&gt;PREVISTO",'Estruturante Móvel'!$G:$G,AH$4,'Estruturante Móvel'!$L:$L,'CRONOGRAMA_CONST+MIGRACAO'!X$7))</f>
        <v>0</v>
      </c>
      <c r="AJ19" s="139">
        <f>(COUNTIFS('Estruturante Móvel'!$M:$M,$B18,'Estruturante Móvel'!$AM:$AM,AJ$4,'Estruturante Móvel'!$L:$L,'CRONOGRAMA_CONST+MIGRACAO'!$B19))</f>
        <v>0</v>
      </c>
      <c r="AK19" s="140">
        <f>(COUNTIFS('Estruturante Móvel'!$M:$M,$B18,'Estruturante Móvel'!$C:$C,"&lt;&gt;PREVISTO",'Estruturante Móvel'!$G:$G,AJ$4,'Estruturante Móvel'!$L:$L,'CRONOGRAMA_CONST+MIGRACAO'!Z$7))</f>
        <v>0</v>
      </c>
      <c r="AL19" s="139">
        <f>(COUNTIFS('Estruturante Móvel'!$M:$M,$B18,'Estruturante Móvel'!$AM:$AM,AL$4,'Estruturante Móvel'!$L:$L,'CRONOGRAMA_CONST+MIGRACAO'!$B19))</f>
        <v>0</v>
      </c>
      <c r="AM19" s="140">
        <f>(COUNTIFS('Estruturante Móvel'!$M:$M,$B18,'Estruturante Móvel'!$C:$C,"&lt;&gt;PREVISTO",'Estruturante Móvel'!$G:$G,AL$4,'Estruturante Móvel'!$L:$L,'CRONOGRAMA_CONST+MIGRACAO'!AB$7))</f>
        <v>0</v>
      </c>
      <c r="AN19" s="139">
        <f>(COUNTIFS('Estruturante Móvel'!$M:$M,$B18,'Estruturante Móvel'!$AM:$AM,AN$4,'Estruturante Móvel'!$L:$L,'CRONOGRAMA_CONST+MIGRACAO'!$B19))</f>
        <v>0</v>
      </c>
      <c r="AO19" s="140">
        <f>(COUNTIFS('Estruturante Móvel'!$M:$M,$B18,'Estruturante Móvel'!$C:$C,"&lt;&gt;PREVISTO",'Estruturante Móvel'!$G:$G,AN$4,'Estruturante Móvel'!$L:$L,'CRONOGRAMA_CONST+MIGRACAO'!AD$7))</f>
        <v>0</v>
      </c>
      <c r="AP19" s="139">
        <f>(COUNTIFS('Estruturante Móvel'!$M:$M,$B18,'Estruturante Móvel'!$AM:$AM,AP$4,'Estruturante Móvel'!$L:$L,'CRONOGRAMA_CONST+MIGRACAO'!$B19))</f>
        <v>0</v>
      </c>
      <c r="AQ19" s="140">
        <f>(COUNTIFS('Estruturante Móvel'!$M:$M,$B18,'Estruturante Móvel'!$C:$C,"&lt;&gt;PREVISTO",'Estruturante Móvel'!$G:$G,AP$4,'Estruturante Móvel'!$L:$L,'CRONOGRAMA_CONST+MIGRACAO'!AF$7))</f>
        <v>0</v>
      </c>
      <c r="AR19" s="139">
        <f>(COUNTIFS('Estruturante Móvel'!$M:$M,$B18,'Estruturante Móvel'!$AM:$AM,AR$4,'Estruturante Móvel'!$L:$L,'CRONOGRAMA_CONST+MIGRACAO'!$B19))</f>
        <v>0</v>
      </c>
      <c r="AS19" s="140">
        <f>(COUNTIFS('Estruturante Móvel'!$M:$M,$B18,'Estruturante Móvel'!$C:$C,"&lt;&gt;PREVISTO",'Estruturante Móvel'!$G:$G,AR$4,'Estruturante Móvel'!$L:$L,'CRONOGRAMA_CONST+MIGRACAO'!AH$7))</f>
        <v>0</v>
      </c>
      <c r="AT19" s="139">
        <f>(COUNTIFS('Estruturante Móvel'!$M:$M,$B18,'Estruturante Móvel'!$AM:$AM,AT$4,'Estruturante Móvel'!$L:$L,'CRONOGRAMA_CONST+MIGRACAO'!$B19))</f>
        <v>0</v>
      </c>
      <c r="AU19" s="140">
        <f>(COUNTIFS('Estruturante Móvel'!$M:$M,$B18,'Estruturante Móvel'!$C:$C,"&lt;&gt;PREVISTO",'Estruturante Móvel'!$G:$G,AT$4,'Estruturante Móvel'!$L:$L,'CRONOGRAMA_CONST+MIGRACAO'!AJ$7))</f>
        <v>0</v>
      </c>
      <c r="AV19" s="139">
        <f>(COUNTIFS('Estruturante Móvel'!$M:$M,$B18,'Estruturante Móvel'!$AM:$AM,AV$4,'Estruturante Móvel'!$L:$L,'CRONOGRAMA_CONST+MIGRACAO'!$B19))</f>
        <v>0</v>
      </c>
      <c r="AW19" s="140">
        <f>(COUNTIFS('Estruturante Móvel'!$M:$M,$B18,'Estruturante Móvel'!$C:$C,"&lt;&gt;PREVISTO",'Estruturante Móvel'!$G:$G,AV$4,'Estruturante Móvel'!$L:$L,'CRONOGRAMA_CONST+MIGRACAO'!AL$7))</f>
        <v>0</v>
      </c>
      <c r="AX19" s="139">
        <f>(COUNTIFS('Estruturante Móvel'!$M:$M,$B18,'Estruturante Móvel'!$AM:$AM,AX$4,'Estruturante Móvel'!$L:$L,'CRONOGRAMA_CONST+MIGRACAO'!$B19))</f>
        <v>0</v>
      </c>
      <c r="AY19" s="140">
        <f>(COUNTIFS('Estruturante Móvel'!$M:$M,$B18,'Estruturante Móvel'!$C:$C,"&lt;&gt;PREVISTO",'Estruturante Móvel'!$G:$G,AX$4,'Estruturante Móvel'!$L:$L,'CRONOGRAMA_CONST+MIGRACAO'!AN$7))</f>
        <v>0</v>
      </c>
      <c r="AZ19" s="139">
        <f>(COUNTIFS('Estruturante Móvel'!$M:$M,$B18,'Estruturante Móvel'!$AM:$AM,AZ$4,'Estruturante Móvel'!$L:$L,'CRONOGRAMA_CONST+MIGRACAO'!$B19))</f>
        <v>0</v>
      </c>
      <c r="BA19" s="140">
        <f>(COUNTIFS('Estruturante Móvel'!$M:$M,$B18,'Estruturante Móvel'!$C:$C,"&lt;&gt;PREVISTO",'Estruturante Móvel'!$G:$G,AZ$4,'Estruturante Móvel'!$L:$L,'CRONOGRAMA_CONST+MIGRACAO'!AP$7))</f>
        <v>0</v>
      </c>
      <c r="BB19" s="139">
        <f>(COUNTIFS('Estruturante Móvel'!$M:$M,$B18,'Estruturante Móvel'!$AM:$AM,BB$4,'Estruturante Móvel'!$L:$L,'CRONOGRAMA_CONST+MIGRACAO'!$B19))</f>
        <v>0</v>
      </c>
      <c r="BC19" s="140">
        <f>(COUNTIFS('Estruturante Móvel'!$M:$M,$B18,'Estruturante Móvel'!$C:$C,"&lt;&gt;PREVISTO",'Estruturante Móvel'!$G:$G,BB$4,'Estruturante Móvel'!$L:$L,'CRONOGRAMA_CONST+MIGRACAO'!AR$7))</f>
        <v>0</v>
      </c>
      <c r="BD19" s="139">
        <f>(COUNTIFS('Estruturante Móvel'!$M:$M,$B18,'Estruturante Móvel'!$AM:$AM,BD$4,'Estruturante Móvel'!$L:$L,'CRONOGRAMA_CONST+MIGRACAO'!$B19))</f>
        <v>0</v>
      </c>
      <c r="BE19" s="140">
        <f>(COUNTIFS('Estruturante Móvel'!$M:$M,$B18,'Estruturante Móvel'!$C:$C,"&lt;&gt;PREVISTO",'Estruturante Móvel'!$G:$G,BD$4,'Estruturante Móvel'!$L:$L,'CRONOGRAMA_CONST+MIGRACAO'!AT$7))</f>
        <v>0</v>
      </c>
      <c r="BF19" s="139">
        <f>(COUNTIFS('Estruturante Móvel'!$M:$M,$B18,'Estruturante Móvel'!$AM:$AM,BF$4,'Estruturante Móvel'!$L:$L,'CRONOGRAMA_CONST+MIGRACAO'!$B19))</f>
        <v>0</v>
      </c>
      <c r="BG19" s="140">
        <f>(COUNTIFS('Estruturante Móvel'!$M:$M,$B18,'Estruturante Móvel'!$C:$C,"&lt;&gt;PREVISTO",'Estruturante Móvel'!$G:$G,BF$4,'Estruturante Móvel'!$L:$L,'CRONOGRAMA_CONST+MIGRACAO'!AV$7))</f>
        <v>0</v>
      </c>
      <c r="BH19" s="139">
        <f>(COUNTIFS('Estruturante Móvel'!$M:$M,$B18,'Estruturante Móvel'!$AM:$AM,BH$4,'Estruturante Móvel'!$L:$L,'CRONOGRAMA_CONST+MIGRACAO'!$B19))</f>
        <v>0</v>
      </c>
      <c r="BI19" s="140">
        <f>(COUNTIFS('Estruturante Móvel'!$M:$M,$B18,'Estruturante Móvel'!$C:$C,"&lt;&gt;PREVISTO",'Estruturante Móvel'!$G:$G,BH$4,'Estruturante Móvel'!$L:$L,'CRONOGRAMA_CONST+MIGRACAO'!AX$7))</f>
        <v>0</v>
      </c>
      <c r="BJ19" s="139">
        <f>(COUNTIFS('Estruturante Móvel'!$M:$M,$B18,'Estruturante Móvel'!$AM:$AM,BJ$4,'Estruturante Móvel'!$L:$L,'CRONOGRAMA_CONST+MIGRACAO'!$B19))</f>
        <v>0</v>
      </c>
      <c r="BK19" s="140">
        <f>(COUNTIFS('Estruturante Móvel'!$M:$M,$B18,'Estruturante Móvel'!$C:$C,"&lt;&gt;PREVISTO",'Estruturante Móvel'!$G:$G,BJ$4,'Estruturante Móvel'!$L:$L,'CRONOGRAMA_CONST+MIGRACAO'!AZ$7))</f>
        <v>0</v>
      </c>
      <c r="BL19" s="139">
        <f>(COUNTIFS('Estruturante Móvel'!$M:$M,$B18,'Estruturante Móvel'!$AM:$AM,BL$4,'Estruturante Móvel'!$L:$L,'CRONOGRAMA_CONST+MIGRACAO'!$B19))</f>
        <v>0</v>
      </c>
      <c r="BM19" s="140">
        <f>(COUNTIFS('Estruturante Móvel'!$M:$M,$B18,'Estruturante Móvel'!$C:$C,"&lt;&gt;PREVISTO",'Estruturante Móvel'!$G:$G,BL$4,'Estruturante Móvel'!$L:$L,'CRONOGRAMA_CONST+MIGRACAO'!BB$7))</f>
        <v>0</v>
      </c>
      <c r="BN19" s="139">
        <f>(COUNTIFS('Estruturante Móvel'!$M:$M,$B18,'Estruturante Móvel'!$AM:$AM,BN$4,'Estruturante Móvel'!$L:$L,'CRONOGRAMA_CONST+MIGRACAO'!$B19))</f>
        <v>0</v>
      </c>
      <c r="BO19" s="140">
        <f>(COUNTIFS('Estruturante Móvel'!$M:$M,$B18,'Estruturante Móvel'!$C:$C,"&lt;&gt;PREVISTO",'Estruturante Móvel'!$G:$G,BN$4,'Estruturante Móvel'!$L:$L,'CRONOGRAMA_CONST+MIGRACAO'!BD$7))</f>
        <v>0</v>
      </c>
      <c r="BP19" s="139">
        <f>(COUNTIFS('Estruturante Móvel'!$M:$M,$B18,'Estruturante Móvel'!$AM:$AM,BP$4,'Estruturante Móvel'!$L:$L,'CRONOGRAMA_CONST+MIGRACAO'!$B19))</f>
        <v>0</v>
      </c>
      <c r="BQ19" s="140">
        <f>(COUNTIFS('Estruturante Móvel'!$M:$M,$B18,'Estruturante Móvel'!$C:$C,"&lt;&gt;PREVISTO",'Estruturante Móvel'!$G:$G,BP$4,'Estruturante Móvel'!$L:$L,'CRONOGRAMA_CONST+MIGRACAO'!BF$7))</f>
        <v>0</v>
      </c>
      <c r="BR19" s="139">
        <f>(COUNTIFS('Estruturante Móvel'!$M:$M,$B18,'Estruturante Móvel'!$AM:$AM,BR$4,'Estruturante Móvel'!$L:$L,'CRONOGRAMA_CONST+MIGRACAO'!$B19))</f>
        <v>0</v>
      </c>
      <c r="BS19" s="140">
        <f>(COUNTIFS('Estruturante Móvel'!$M:$M,$B18,'Estruturante Móvel'!$C:$C,"&lt;&gt;PREVISTO",'Estruturante Móvel'!$G:$G,BR$4,'Estruturante Móvel'!$L:$L,'CRONOGRAMA_CONST+MIGRACAO'!BH$7))</f>
        <v>0</v>
      </c>
      <c r="BT19" s="139">
        <f>(COUNTIFS('Estruturante Móvel'!$M:$M,$B19,'Estruturante Móvel'!$AM:$AM,BT$4))-(COUNTIFS('Estruturante Móvel'!$M:$M,$B19,'Estruturante Móvel'!$AM:$AM,BT$4,'Estruturante Móvel'!$AQ:$AQ,"REPARO FO"))</f>
        <v>0</v>
      </c>
      <c r="BU19" s="140">
        <f>(COUNTIFS('Estruturante Móvel'!$M:$M,$B18,'Estruturante Móvel'!$C:$C,"&lt;&gt;PREVISTO",'Estruturante Móvel'!$G:$G,BT$4,'Estruturante Móvel'!$L:$L,'CRONOGRAMA_CONST+MIGRACAO'!BJ$7))</f>
        <v>0</v>
      </c>
      <c r="BV19" s="139">
        <f>(COUNTIFS('Estruturante Móvel'!$M:$M,$B19,'Estruturante Móvel'!$AM:$AM,BV$4))-(COUNTIFS('Estruturante Móvel'!$M:$M,$B19,'Estruturante Móvel'!$AM:$AM,BV$4,'Estruturante Móvel'!$AQ:$AQ,"REPARO FO"))</f>
        <v>0</v>
      </c>
      <c r="BW19" s="140">
        <f>(COUNTIFS('Estruturante Móvel'!$M:$M,$B18,'Estruturante Móvel'!$C:$C,"&lt;&gt;PREVISTO",'Estruturante Móvel'!$G:$G,BV$4,'Estruturante Móvel'!$L:$L,'CRONOGRAMA_CONST+MIGRACAO'!BL$7))</f>
        <v>0</v>
      </c>
      <c r="BX19" s="139">
        <f>(COUNTIFS('Estruturante Móvel'!$M:$M,$B19,'Estruturante Móvel'!$AM:$AM,BX$4))-(COUNTIFS('Estruturante Móvel'!$M:$M,$B19,'Estruturante Móvel'!$AM:$AM,BX$4,'Estruturante Móvel'!$AQ:$AQ,"REPARO FO"))</f>
        <v>0</v>
      </c>
      <c r="BY19" s="140">
        <f>(COUNTIFS('Estruturante Móvel'!$M:$M,$B18,'Estruturante Móvel'!$C:$C,"&lt;&gt;PREVISTO",'Estruturante Móvel'!$G:$G,BX$4,'Estruturante Móvel'!$L:$L,'CRONOGRAMA_CONST+MIGRACAO'!BN$7))</f>
        <v>0</v>
      </c>
      <c r="BZ19" s="139">
        <f>(COUNTIFS('Estruturante Móvel'!$M:$M,$B19,'Estruturante Móvel'!$AM:$AM,BZ$4))-(COUNTIFS('Estruturante Móvel'!$M:$M,$B19,'Estruturante Móvel'!$AM:$AM,BZ$4,'Estruturante Móvel'!$AQ:$AQ,"REPARO FO"))</f>
        <v>0</v>
      </c>
      <c r="CA19" s="140">
        <f>(COUNTIFS('Estruturante Móvel'!$M:$M,$B18,'Estruturante Móvel'!$C:$C,"&lt;&gt;PREVISTO",'Estruturante Móvel'!$G:$G,BZ$4,'Estruturante Móvel'!$L:$L,'CRONOGRAMA_CONST+MIGRACAO'!BP$7))</f>
        <v>0</v>
      </c>
      <c r="CB19" s="139">
        <f>(COUNTIFS('Estruturante Móvel'!$M:$M,$B19,'Estruturante Móvel'!$AM:$AM,CB$4))-(COUNTIFS('Estruturante Móvel'!$M:$M,$B19,'Estruturante Móvel'!$AM:$AM,CB$4,'Estruturante Móvel'!$AQ:$AQ,"REPARO FO"))</f>
        <v>0</v>
      </c>
      <c r="CC19" s="140">
        <f>(COUNTIFS('Estruturante Móvel'!$M:$M,$B18,'Estruturante Móvel'!$C:$C,"&lt;&gt;PREVISTO",'Estruturante Móvel'!$G:$G,CB$4,'Estruturante Móvel'!$L:$L,'CRONOGRAMA_CONST+MIGRACAO'!BR$7))</f>
        <v>0</v>
      </c>
      <c r="CD19" s="139">
        <f>(COUNTIFS('Estruturante Móvel'!$M:$M,$B19,'Estruturante Móvel'!$AM:$AM,CD$4))-(COUNTIFS('Estruturante Móvel'!$M:$M,$B19,'Estruturante Móvel'!$AM:$AM,CD$4,'Estruturante Móvel'!$AQ:$AQ,"REPARO FO"))</f>
        <v>0</v>
      </c>
      <c r="CE19" s="140">
        <f>(COUNTIFS('Estruturante Móvel'!$M:$M,$B18,'Estruturante Móvel'!$C:$C,"&lt;&gt;PREVISTO",'Estruturante Móvel'!$G:$G,CD$4,'Estruturante Móvel'!$L:$L,'CRONOGRAMA_CONST+MIGRACAO'!BT$7))</f>
        <v>0</v>
      </c>
      <c r="CF19" s="139">
        <f>(COUNTIFS('Estruturante Móvel'!$M:$M,$B19,'Estruturante Móvel'!$AM:$AM,CF$4))-(COUNTIFS('Estruturante Móvel'!$M:$M,$B19,'Estruturante Móvel'!$AM:$AM,CF$4,'Estruturante Móvel'!$AQ:$AQ,"REPARO FO"))</f>
        <v>0</v>
      </c>
      <c r="CG19" s="140">
        <f>(COUNTIFS('Estruturante Móvel'!$M:$M,$B18,'Estruturante Móvel'!$C:$C,"&lt;&gt;PREVISTO",'Estruturante Móvel'!$G:$G,CF$4,'Estruturante Móvel'!$L:$L,'CRONOGRAMA_CONST+MIGRACAO'!BV$7))</f>
        <v>0</v>
      </c>
      <c r="CH19" s="139">
        <f>(COUNTIFS('Estruturante Móvel'!$M:$M,$B19,'Estruturante Móvel'!$AM:$AM,CH$4))-(COUNTIFS('Estruturante Móvel'!$M:$M,$B19,'Estruturante Móvel'!$AM:$AM,CH$4,'Estruturante Móvel'!$AQ:$AQ,"REPARO FO"))</f>
        <v>0</v>
      </c>
      <c r="CI19" s="140">
        <f>(COUNTIFS('Estruturante Móvel'!$M:$M,$B18,'Estruturante Móvel'!$C:$C,"&lt;&gt;PREVISTO",'Estruturante Móvel'!$G:$G,CH$4,'Estruturante Móvel'!$L:$L,'CRONOGRAMA_CONST+MIGRACAO'!BX$7))</f>
        <v>0</v>
      </c>
      <c r="CJ19" s="139">
        <f>(COUNTIFS('Estruturante Móvel'!$M:$M,$B19,'Estruturante Móvel'!$AM:$AM,CJ$4))-(COUNTIFS('Estruturante Móvel'!$M:$M,$B19,'Estruturante Móvel'!$AM:$AM,CJ$4,'Estruturante Móvel'!$AQ:$AQ,"REPARO FO"))</f>
        <v>0</v>
      </c>
      <c r="CK19" s="140">
        <f>(COUNTIFS('Estruturante Móvel'!$M:$M,$B18,'Estruturante Móvel'!$C:$C,"&lt;&gt;PREVISTO",'Estruturante Móvel'!$G:$G,CJ$4,'Estruturante Móvel'!$L:$L,'CRONOGRAMA_CONST+MIGRACAO'!BZ$7))</f>
        <v>0</v>
      </c>
      <c r="CL19" s="139">
        <f>(COUNTIFS('Estruturante Móvel'!$M:$M,$B19,'Estruturante Móvel'!$AM:$AM,CL$4))-(COUNTIFS('Estruturante Móvel'!$M:$M,$B19,'Estruturante Móvel'!$AM:$AM,CL$4,'Estruturante Móvel'!$AQ:$AQ,"REPARO FO"))</f>
        <v>0</v>
      </c>
      <c r="CM19" s="140">
        <f>(COUNTIFS('Estruturante Móvel'!$M:$M,$B18,'Estruturante Móvel'!$C:$C,"&lt;&gt;PREVISTO",'Estruturante Móvel'!$G:$G,CL$4,'Estruturante Móvel'!$L:$L,'CRONOGRAMA_CONST+MIGRACAO'!CB$7))</f>
        <v>0</v>
      </c>
      <c r="CN19" s="139">
        <f>(COUNTIFS('Estruturante Móvel'!$M:$M,$B19,'Estruturante Móvel'!$AM:$AM,CN$4))-(COUNTIFS('Estruturante Móvel'!$M:$M,$B19,'Estruturante Móvel'!$AM:$AM,CN$4,'Estruturante Móvel'!$AQ:$AQ,"REPARO FO"))</f>
        <v>0</v>
      </c>
      <c r="CO19" s="140">
        <f>(COUNTIFS('Estruturante Móvel'!$M:$M,$B18,'Estruturante Móvel'!$C:$C,"&lt;&gt;PREVISTO",'Estruturante Móvel'!$G:$G,CN$4,'Estruturante Móvel'!$L:$L,'CRONOGRAMA_CONST+MIGRACAO'!CD$7))</f>
        <v>0</v>
      </c>
      <c r="CP19" s="139">
        <f>(COUNTIFS('Estruturante Móvel'!$M:$M,$B19,'Estruturante Móvel'!$AM:$AM,CP$4))-(COUNTIFS('Estruturante Móvel'!$M:$M,$B19,'Estruturante Móvel'!$AM:$AM,CP$4,'Estruturante Móvel'!$AQ:$AQ,"REPARO FO"))</f>
        <v>0</v>
      </c>
      <c r="CQ19" s="140">
        <f>(COUNTIFS('Estruturante Móvel'!$M:$M,$B18,'Estruturante Móvel'!$C:$C,"&lt;&gt;PREVISTO",'Estruturante Móvel'!$G:$G,CP$4,'Estruturante Móvel'!$L:$L,'CRONOGRAMA_CONST+MIGRACAO'!CF$7))</f>
        <v>0</v>
      </c>
      <c r="CR19" s="139">
        <f>(COUNTIFS('Estruturante Móvel'!$M:$M,$B19,'Estruturante Móvel'!$AM:$AM,CR$4))-(COUNTIFS('Estruturante Móvel'!$M:$M,$B19,'Estruturante Móvel'!$AM:$AM,CR$4,'Estruturante Móvel'!$AQ:$AQ,"REPARO FO"))</f>
        <v>0</v>
      </c>
      <c r="CS19" s="140">
        <f>(COUNTIFS('Estruturante Móvel'!$M:$M,$B18,'Estruturante Móvel'!$C:$C,"&lt;&gt;PREVISTO",'Estruturante Móvel'!$G:$G,CR$4,'Estruturante Móvel'!$L:$L,'CRONOGRAMA_CONST+MIGRACAO'!CH$7))</f>
        <v>0</v>
      </c>
      <c r="CT19" s="139">
        <f>(COUNTIFS('Estruturante Móvel'!$M:$M,$B19,'Estruturante Móvel'!$AM:$AM,CT$4))-(COUNTIFS('Estruturante Móvel'!$M:$M,$B19,'Estruturante Móvel'!$AM:$AM,CT$4,'Estruturante Móvel'!$AQ:$AQ,"REPARO FO"))</f>
        <v>0</v>
      </c>
      <c r="CU19" s="140">
        <f>(COUNTIFS('Estruturante Móvel'!$M:$M,$B18,'Estruturante Móvel'!$C:$C,"&lt;&gt;PREVISTO",'Estruturante Móvel'!$G:$G,CT$4,'Estruturante Móvel'!$L:$L,'CRONOGRAMA_CONST+MIGRACAO'!CJ$7))</f>
        <v>0</v>
      </c>
      <c r="CV19" s="139">
        <f>(COUNTIFS('Estruturante Móvel'!$M:$M,$B19,'Estruturante Móvel'!$AM:$AM,CV$4))-(COUNTIFS('Estruturante Móvel'!$M:$M,$B19,'Estruturante Móvel'!$AM:$AM,CV$4,'Estruturante Móvel'!$AQ:$AQ,"REPARO FO"))</f>
        <v>0</v>
      </c>
      <c r="CW19" s="140">
        <f>(COUNTIFS('Estruturante Móvel'!$M:$M,$B18,'Estruturante Móvel'!$C:$C,"&lt;&gt;PREVISTO",'Estruturante Móvel'!$G:$G,CV$4,'Estruturante Móvel'!$L:$L,'CRONOGRAMA_CONST+MIGRACAO'!CL$7))</f>
        <v>0</v>
      </c>
      <c r="CX19" s="139">
        <f>(COUNTIFS('Estruturante Móvel'!$M:$M,$B19,'Estruturante Móvel'!$AM:$AM,CX$4))-(COUNTIFS('Estruturante Móvel'!$M:$M,$B19,'Estruturante Móvel'!$AM:$AM,CX$4,'Estruturante Móvel'!$AQ:$AQ,"REPARO FO"))</f>
        <v>0</v>
      </c>
      <c r="CY19" s="140">
        <f>(COUNTIFS('Estruturante Móvel'!$M:$M,$B18,'Estruturante Móvel'!$C:$C,"&lt;&gt;PREVISTO",'Estruturante Móvel'!$G:$G,CX$4,'Estruturante Móvel'!$L:$L,'CRONOGRAMA_CONST+MIGRACAO'!CN$7))</f>
        <v>0</v>
      </c>
      <c r="CZ19" s="139">
        <f>(COUNTIFS('Estruturante Móvel'!$M:$M,$B19,'Estruturante Móvel'!$AM:$AM,CZ$4))-(COUNTIFS('Estruturante Móvel'!$M:$M,$B19,'Estruturante Móvel'!$AM:$AM,CZ$4,'Estruturante Móvel'!$AQ:$AQ,"REPARO FO"))</f>
        <v>0</v>
      </c>
      <c r="DA19" s="140">
        <f>(COUNTIFS('Estruturante Móvel'!$M:$M,$B18,'Estruturante Móvel'!$C:$C,"&lt;&gt;PREVISTO",'Estruturante Móvel'!$G:$G,CZ$4,'Estruturante Móvel'!$L:$L,'CRONOGRAMA_CONST+MIGRACAO'!CP$7))</f>
        <v>0</v>
      </c>
      <c r="DB19" s="139">
        <f>(COUNTIFS('Estruturante Móvel'!$M:$M,$B19,'Estruturante Móvel'!$AM:$AM,DB$4))-(COUNTIFS('Estruturante Móvel'!$M:$M,$B19,'Estruturante Móvel'!$AM:$AM,DB$4,'Estruturante Móvel'!$AQ:$AQ,"REPARO FO"))</f>
        <v>0</v>
      </c>
      <c r="DC19" s="140">
        <f>(COUNTIFS('Estruturante Móvel'!$M:$M,$B18,'Estruturante Móvel'!$C:$C,"&lt;&gt;PREVISTO",'Estruturante Móvel'!$G:$G,DB$4,'Estruturante Móvel'!$L:$L,'CRONOGRAMA_CONST+MIGRACAO'!CR$7))</f>
        <v>0</v>
      </c>
      <c r="DD19" s="139">
        <f>(COUNTIFS('Estruturante Móvel'!$M:$M,$B19,'Estruturante Móvel'!$AM:$AM,DD$4))-(COUNTIFS('Estruturante Móvel'!$M:$M,$B19,'Estruturante Móvel'!$AM:$AM,DD$4,'Estruturante Móvel'!$AQ:$AQ,"REPARO FO"))</f>
        <v>0</v>
      </c>
      <c r="DE19" s="140">
        <f>(COUNTIFS('Estruturante Móvel'!$M:$M,$B18,'Estruturante Móvel'!$C:$C,"&lt;&gt;PREVISTO",'Estruturante Móvel'!$G:$G,DD$4,'Estruturante Móvel'!$L:$L,'CRONOGRAMA_CONST+MIGRACAO'!CT$7))</f>
        <v>0</v>
      </c>
      <c r="DF19" s="139">
        <f>(COUNTIFS('Estruturante Móvel'!$M:$M,$B19,'Estruturante Móvel'!$AM:$AM,DF$4))-(COUNTIFS('Estruturante Móvel'!$M:$M,$B19,'Estruturante Móvel'!$AM:$AM,DF$4,'Estruturante Móvel'!$AQ:$AQ,"REPARO FO"))</f>
        <v>0</v>
      </c>
      <c r="DG19" s="140">
        <f>(COUNTIFS('Estruturante Móvel'!$M:$M,$B18,'Estruturante Móvel'!$C:$C,"&lt;&gt;PREVISTO",'Estruturante Móvel'!$G:$G,DF$4,'Estruturante Móvel'!$L:$L,'CRONOGRAMA_CONST+MIGRACAO'!CV$7))</f>
        <v>0</v>
      </c>
      <c r="DH19" s="139">
        <f>(COUNTIFS('Estruturante Móvel'!$M:$M,$B19,'Estruturante Móvel'!$AM:$AM,DH$4))-(COUNTIFS('Estruturante Móvel'!$M:$M,$B19,'Estruturante Móvel'!$AM:$AM,DH$4,'Estruturante Móvel'!$AQ:$AQ,"REPARO FO"))</f>
        <v>0</v>
      </c>
      <c r="DI19" s="140">
        <f>(COUNTIFS('Estruturante Móvel'!$M:$M,$B18,'Estruturante Móvel'!$C:$C,"&lt;&gt;PREVISTO",'Estruturante Móvel'!$G:$G,DH$4,'Estruturante Móvel'!$L:$L,'CRONOGRAMA_CONST+MIGRACAO'!CX$7))</f>
        <v>0</v>
      </c>
      <c r="DJ19" s="139">
        <f>(COUNTIFS('Estruturante Móvel'!$M:$M,$B19,'Estruturante Móvel'!$AM:$AM,DJ$4))-(COUNTIFS('Estruturante Móvel'!$M:$M,$B19,'Estruturante Móvel'!$AM:$AM,DJ$4,'Estruturante Móvel'!$AQ:$AQ,"REPARO FO"))</f>
        <v>0</v>
      </c>
      <c r="DK19" s="140">
        <f>(COUNTIFS('Estruturante Móvel'!$M:$M,$B18,'Estruturante Móvel'!$C:$C,"&lt;&gt;PREVISTO",'Estruturante Móvel'!$G:$G,DJ$4,'Estruturante Móvel'!$L:$L,'CRONOGRAMA_CONST+MIGRACAO'!CZ$7))</f>
        <v>0</v>
      </c>
      <c r="DL19" s="139">
        <f>(COUNTIFS('Estruturante Móvel'!$M:$M,$B19,'Estruturante Móvel'!$AM:$AM,DL$4))-(COUNTIFS('Estruturante Móvel'!$M:$M,$B19,'Estruturante Móvel'!$AM:$AM,DL$4,'Estruturante Móvel'!$AQ:$AQ,"REPARO FO"))</f>
        <v>0</v>
      </c>
      <c r="DM19" s="140">
        <f>(COUNTIFS('Estruturante Móvel'!$M:$M,$B18,'Estruturante Móvel'!$C:$C,"&lt;&gt;PREVISTO",'Estruturante Móvel'!$G:$G,DL$4,'Estruturante Móvel'!$L:$L,'CRONOGRAMA_CONST+MIGRACAO'!DB$7))</f>
        <v>0</v>
      </c>
      <c r="DN19" s="139">
        <f>(COUNTIFS('Estruturante Móvel'!$M:$M,$B19,'Estruturante Móvel'!$AM:$AM,DN$4))-(COUNTIFS('Estruturante Móvel'!$M:$M,$B19,'Estruturante Móvel'!$AM:$AM,DN$4,'Estruturante Móvel'!$AQ:$AQ,"REPARO FO"))</f>
        <v>0</v>
      </c>
      <c r="DO19" s="140">
        <f>(COUNTIFS('Estruturante Móvel'!$M:$M,$B18,'Estruturante Móvel'!$C:$C,"&lt;&gt;PREVISTO",'Estruturante Móvel'!$G:$G,DN$4,'Estruturante Móvel'!$L:$L,'CRONOGRAMA_CONST+MIGRACAO'!DD$7))</f>
        <v>0</v>
      </c>
      <c r="DP19" s="139">
        <f>(COUNTIFS('Estruturante Móvel'!$M:$M,$B19,'Estruturante Móvel'!$AM:$AM,DP$4))-(COUNTIFS('Estruturante Móvel'!$M:$M,$B19,'Estruturante Móvel'!$AM:$AM,DP$4,'Estruturante Móvel'!$AQ:$AQ,"REPARO FO"))</f>
        <v>0</v>
      </c>
      <c r="DQ19" s="140">
        <f>(COUNTIFS('Estruturante Móvel'!$M:$M,$B18,'Estruturante Móvel'!$C:$C,"&lt;&gt;PREVISTO",'Estruturante Móvel'!$G:$G,DP$4,'Estruturante Móvel'!$L:$L,'CRONOGRAMA_CONST+MIGRACAO'!DF$7))</f>
        <v>0</v>
      </c>
      <c r="DR19" s="139">
        <f>(COUNTIFS('Estruturante Móvel'!$M:$M,$B19,'Estruturante Móvel'!$AM:$AM,DR$4))-(COUNTIFS('Estruturante Móvel'!$M:$M,$B19,'Estruturante Móvel'!$AM:$AM,DR$4,'Estruturante Móvel'!$AQ:$AQ,"REPARO FO"))</f>
        <v>0</v>
      </c>
      <c r="DS19" s="140">
        <f>(COUNTIFS('Estruturante Móvel'!$M:$M,$B18,'Estruturante Móvel'!$C:$C,"&lt;&gt;PREVISTO",'Estruturante Móvel'!$G:$G,DR$4,'Estruturante Móvel'!$L:$L,'CRONOGRAMA_CONST+MIGRACAO'!DH$7))</f>
        <v>0</v>
      </c>
      <c r="DT19" s="139">
        <f>(COUNTIFS('Estruturante Móvel'!$M:$M,$B19,'Estruturante Móvel'!$AM:$AM,DT$4))-(COUNTIFS('Estruturante Móvel'!$M:$M,$B19,'Estruturante Móvel'!$AM:$AM,DT$4,'Estruturante Móvel'!$AQ:$AQ,"REPARO FO"))</f>
        <v>0</v>
      </c>
      <c r="DU19" s="140">
        <f>(COUNTIFS('Estruturante Móvel'!$M:$M,$B18,'Estruturante Móvel'!$C:$C,"&lt;&gt;PREVISTO",'Estruturante Móvel'!$G:$G,DT$4,'Estruturante Móvel'!$L:$L,'CRONOGRAMA_CONST+MIGRACAO'!DJ$7))</f>
        <v>0</v>
      </c>
      <c r="DV19" s="139">
        <f>(COUNTIFS('Estruturante Móvel'!$M:$M,$B19,'Estruturante Móvel'!$AM:$AM,DV$4))-(COUNTIFS('Estruturante Móvel'!$M:$M,$B19,'Estruturante Móvel'!$AM:$AM,DV$4,'Estruturante Móvel'!$AQ:$AQ,"REPARO FO"))</f>
        <v>0</v>
      </c>
      <c r="DW19" s="140">
        <f>(COUNTIFS('Estruturante Móvel'!$M:$M,$B18,'Estruturante Móvel'!$C:$C,"&lt;&gt;PREVISTO",'Estruturante Móvel'!$G:$G,DV$4,'Estruturante Móvel'!$L:$L,'CRONOGRAMA_CONST+MIGRACAO'!DL$7))</f>
        <v>0</v>
      </c>
      <c r="DX19" s="139">
        <f>(COUNTIFS('Estruturante Móvel'!$M:$M,$B19,'Estruturante Móvel'!$AM:$AM,DX$4))-(COUNTIFS('Estruturante Móvel'!$M:$M,$B19,'Estruturante Móvel'!$AM:$AM,DX$4,'Estruturante Móvel'!$AQ:$AQ,"REPARO FO"))</f>
        <v>0</v>
      </c>
      <c r="DY19" s="140">
        <f>(COUNTIFS('Estruturante Móvel'!$M:$M,$B18,'Estruturante Móvel'!$C:$C,"&lt;&gt;PREVISTO",'Estruturante Móvel'!$G:$G,DX$4,'Estruturante Móvel'!$L:$L,'CRONOGRAMA_CONST+MIGRACAO'!DN$7))</f>
        <v>0</v>
      </c>
      <c r="DZ19" s="139">
        <f>(COUNTIFS('Estruturante Móvel'!$M:$M,$B19,'Estruturante Móvel'!$AM:$AM,DZ$4))-(COUNTIFS('Estruturante Móvel'!$M:$M,$B19,'Estruturante Móvel'!$AM:$AM,DZ$4,'Estruturante Móvel'!$AQ:$AQ,"REPARO FO"))</f>
        <v>0</v>
      </c>
      <c r="EA19" s="140">
        <f>(COUNTIFS('Estruturante Móvel'!$M:$M,$B18,'Estruturante Móvel'!$C:$C,"&lt;&gt;PREVISTO",'Estruturante Móvel'!$G:$G,DZ$4,'Estruturante Móvel'!$L:$L,'CRONOGRAMA_CONST+MIGRACAO'!DP$7))</f>
        <v>0</v>
      </c>
      <c r="EB19" s="139">
        <f>(COUNTIFS('Estruturante Móvel'!$M:$M,$B19,'Estruturante Móvel'!$AM:$AM,EB$4))-(COUNTIFS('Estruturante Móvel'!$M:$M,$B19,'Estruturante Móvel'!$AM:$AM,EB$4,'Estruturante Móvel'!$AQ:$AQ,"REPARO FO"))</f>
        <v>0</v>
      </c>
      <c r="EC19" s="140">
        <f>(COUNTIFS('Estruturante Móvel'!$M:$M,$B18,'Estruturante Móvel'!$C:$C,"&lt;&gt;PREVISTO",'Estruturante Móvel'!$G:$G,EB$4,'Estruturante Móvel'!$L:$L,'CRONOGRAMA_CONST+MIGRACAO'!DR$7))</f>
        <v>0</v>
      </c>
      <c r="ED19" s="139">
        <f>(COUNTIFS('Estruturante Móvel'!$M:$M,$B19,'Estruturante Móvel'!$AM:$AM,ED$4))-(COUNTIFS('Estruturante Móvel'!$M:$M,$B19,'Estruturante Móvel'!$AM:$AM,ED$4,'Estruturante Móvel'!$AQ:$AQ,"REPARO FO"))</f>
        <v>0</v>
      </c>
      <c r="EE19" s="140">
        <f>(COUNTIFS('Estruturante Móvel'!$M:$M,$B18,'Estruturante Móvel'!$C:$C,"&lt;&gt;PREVISTO",'Estruturante Móvel'!$G:$G,ED$4,'Estruturante Móvel'!$L:$L,'CRONOGRAMA_CONST+MIGRACAO'!DT$7))</f>
        <v>0</v>
      </c>
      <c r="EF19" s="139">
        <f>(COUNTIFS('Estruturante Móvel'!$M:$M,$B19,'Estruturante Móvel'!$AM:$AM,EF$4))-(COUNTIFS('Estruturante Móvel'!$M:$M,$B19,'Estruturante Móvel'!$AM:$AM,EF$4,'Estruturante Móvel'!$AQ:$AQ,"REPARO FO"))</f>
        <v>0</v>
      </c>
      <c r="EG19" s="140">
        <f>(COUNTIFS('Estruturante Móvel'!$M:$M,$B18,'Estruturante Móvel'!$C:$C,"&lt;&gt;PREVISTO",'Estruturante Móvel'!$G:$G,EF$4,'Estruturante Móvel'!$L:$L,'CRONOGRAMA_CONST+MIGRACAO'!DV$7))</f>
        <v>0</v>
      </c>
      <c r="EH19" s="139">
        <f>(COUNTIFS('Estruturante Móvel'!$M:$M,$B19,'Estruturante Móvel'!$AM:$AM,EH$4))-(COUNTIFS('Estruturante Móvel'!$M:$M,$B19,'Estruturante Móvel'!$AM:$AM,EH$4,'Estruturante Móvel'!$AQ:$AQ,"REPARO FO"))</f>
        <v>0</v>
      </c>
      <c r="EI19" s="140">
        <f>(COUNTIFS('Estruturante Móvel'!$M:$M,$B18,'Estruturante Móvel'!$C:$C,"&lt;&gt;PREVISTO",'Estruturante Móvel'!$G:$G,EH$4,'Estruturante Móvel'!$L:$L,'CRONOGRAMA_CONST+MIGRACAO'!DX$7))</f>
        <v>0</v>
      </c>
      <c r="EJ19" s="139">
        <f>(COUNTIFS('Estruturante Móvel'!$M:$M,$B19,'Estruturante Móvel'!$AM:$AM,EJ$4))-(COUNTIFS('Estruturante Móvel'!$M:$M,$B19,'Estruturante Móvel'!$AM:$AM,EJ$4,'Estruturante Móvel'!$AQ:$AQ,"REPARO FO"))</f>
        <v>0</v>
      </c>
      <c r="EK19" s="140">
        <f>(COUNTIFS('Estruturante Móvel'!$M:$M,$B18,'Estruturante Móvel'!$C:$C,"&lt;&gt;PREVISTO",'Estruturante Móvel'!$G:$G,EJ$4,'Estruturante Móvel'!$L:$L,'CRONOGRAMA_CONST+MIGRACAO'!DZ$7))</f>
        <v>0</v>
      </c>
      <c r="EL19" s="139">
        <f>(COUNTIFS('Estruturante Móvel'!$M:$M,$B19,'Estruturante Móvel'!$AM:$AM,EL$4))-(COUNTIFS('Estruturante Móvel'!$M:$M,$B19,'Estruturante Móvel'!$AM:$AM,EL$4,'Estruturante Móvel'!$AQ:$AQ,"REPARO FO"))</f>
        <v>0</v>
      </c>
      <c r="EM19" s="140">
        <f>(COUNTIFS('Estruturante Móvel'!$M:$M,$B18,'Estruturante Móvel'!$C:$C,"&lt;&gt;PREVISTO",'Estruturante Móvel'!$G:$G,EL$4,'Estruturante Móvel'!$L:$L,'CRONOGRAMA_CONST+MIGRACAO'!EB$7))</f>
        <v>0</v>
      </c>
      <c r="EN19" s="139">
        <f>(COUNTIFS('Estruturante Móvel'!$M:$M,$B19,'Estruturante Móvel'!$AM:$AM,EN$4))-(COUNTIFS('Estruturante Móvel'!$M:$M,$B19,'Estruturante Móvel'!$AM:$AM,EN$4,'Estruturante Móvel'!$AQ:$AQ,"REPARO FO"))</f>
        <v>0</v>
      </c>
      <c r="EO19" s="140">
        <f>(COUNTIFS('Estruturante Móvel'!$M:$M,$B18,'Estruturante Móvel'!$C:$C,"&lt;&gt;PREVISTO",'Estruturante Móvel'!$G:$G,EN$4,'Estruturante Móvel'!$L:$L,'CRONOGRAMA_CONST+MIGRACAO'!ED$7))</f>
        <v>0</v>
      </c>
      <c r="EP19" s="139">
        <f>(COUNTIFS('Estruturante Móvel'!$M:$M,$B19,'Estruturante Móvel'!$AM:$AM,EP$4))-(COUNTIFS('Estruturante Móvel'!$M:$M,$B19,'Estruturante Móvel'!$AM:$AM,EP$4,'Estruturante Móvel'!$AQ:$AQ,"REPARO FO"))</f>
        <v>0</v>
      </c>
      <c r="EQ19" s="140">
        <f>(COUNTIFS('Estruturante Móvel'!$M:$M,$B18,'Estruturante Móvel'!$C:$C,"&lt;&gt;PREVISTO",'Estruturante Móvel'!$G:$G,EP$4,'Estruturante Móvel'!$L:$L,'CRONOGRAMA_CONST+MIGRACAO'!EF$7))</f>
        <v>0</v>
      </c>
      <c r="ER19" s="139">
        <f>(COUNTIFS('Estruturante Móvel'!$M:$M,$B19,'Estruturante Móvel'!$AM:$AM,ER$4))-(COUNTIFS('Estruturante Móvel'!$M:$M,$B19,'Estruturante Móvel'!$AM:$AM,ER$4,'Estruturante Móvel'!$AQ:$AQ,"REPARO FO"))</f>
        <v>0</v>
      </c>
      <c r="ES19" s="140">
        <f>(COUNTIFS('Estruturante Móvel'!$M:$M,$B18,'Estruturante Móvel'!$C:$C,"&lt;&gt;PREVISTO",'Estruturante Móvel'!$G:$G,ER$4,'Estruturante Móvel'!$L:$L,'CRONOGRAMA_CONST+MIGRACAO'!EH$7))</f>
        <v>0</v>
      </c>
      <c r="ET19" s="139">
        <f>(COUNTIFS('Estruturante Móvel'!$M:$M,$B19,'Estruturante Móvel'!$AM:$AM,ET$4))-(COUNTIFS('Estruturante Móvel'!$M:$M,$B19,'Estruturante Móvel'!$AM:$AM,ET$4,'Estruturante Móvel'!$AQ:$AQ,"REPARO FO"))</f>
        <v>0</v>
      </c>
      <c r="EU19" s="140">
        <f>(COUNTIFS('Estruturante Móvel'!$M:$M,$B18,'Estruturante Móvel'!$C:$C,"&lt;&gt;PREVISTO",'Estruturante Móvel'!$G:$G,ET$4,'Estruturante Móvel'!$L:$L,'CRONOGRAMA_CONST+MIGRACAO'!EJ$7))</f>
        <v>0</v>
      </c>
      <c r="EV19" s="139">
        <f>(COUNTIFS('Estruturante Móvel'!$M:$M,$B19,'Estruturante Móvel'!$AM:$AM,EV$4))-(COUNTIFS('Estruturante Móvel'!$M:$M,$B19,'Estruturante Móvel'!$AM:$AM,EV$4,'Estruturante Móvel'!$AQ:$AQ,"REPARO FO"))</f>
        <v>0</v>
      </c>
      <c r="EW19" s="140">
        <f>(COUNTIFS('Estruturante Móvel'!$M:$M,$B18,'Estruturante Móvel'!$C:$C,"&lt;&gt;PREVISTO",'Estruturante Móvel'!$G:$G,EV$4,'Estruturante Móvel'!$L:$L,'CRONOGRAMA_CONST+MIGRACAO'!EL$7))</f>
        <v>0</v>
      </c>
      <c r="EX19" s="139">
        <f>(COUNTIFS('Estruturante Móvel'!$M:$M,$B19,'Estruturante Móvel'!$AM:$AM,EX$4))-(COUNTIFS('Estruturante Móvel'!$M:$M,$B19,'Estruturante Móvel'!$AM:$AM,EX$4,'Estruturante Móvel'!$AQ:$AQ,"REPARO FO"))</f>
        <v>0</v>
      </c>
      <c r="EY19" s="140">
        <f>(COUNTIFS('Estruturante Móvel'!$M:$M,$B18,'Estruturante Móvel'!$C:$C,"&lt;&gt;PREVISTO",'Estruturante Móvel'!$G:$G,EX$4,'Estruturante Móvel'!$L:$L,'CRONOGRAMA_CONST+MIGRACAO'!EN$7))</f>
        <v>0</v>
      </c>
      <c r="EZ19" s="139">
        <f>(COUNTIFS('Estruturante Móvel'!$M:$M,$B19,'Estruturante Móvel'!$AM:$AM,EZ$4))-(COUNTIFS('Estruturante Móvel'!$M:$M,$B19,'Estruturante Móvel'!$AM:$AM,EZ$4,'Estruturante Móvel'!$AQ:$AQ,"REPARO FO"))</f>
        <v>0</v>
      </c>
      <c r="FA19" s="140">
        <f>(COUNTIFS('Estruturante Móvel'!$M:$M,$B18,'Estruturante Móvel'!$C:$C,"&lt;&gt;PREVISTO",'Estruturante Móvel'!$G:$G,EZ$4,'Estruturante Móvel'!$L:$L,'CRONOGRAMA_CONST+MIGRACAO'!EP$7))</f>
        <v>0</v>
      </c>
      <c r="FB19" s="139">
        <f>(COUNTIFS('Estruturante Móvel'!$M:$M,$B19,'Estruturante Móvel'!$AM:$AM,FB$4))-(COUNTIFS('Estruturante Móvel'!$M:$M,$B19,'Estruturante Móvel'!$AM:$AM,FB$4,'Estruturante Móvel'!$AQ:$AQ,"REPARO FO"))</f>
        <v>0</v>
      </c>
      <c r="FC19" s="140">
        <f>(COUNTIFS('Estruturante Móvel'!$M:$M,$B18,'Estruturante Móvel'!$C:$C,"&lt;&gt;PREVISTO",'Estruturante Móvel'!$G:$G,FB$4,'Estruturante Móvel'!$L:$L,'CRONOGRAMA_CONST+MIGRACAO'!ER$7))</f>
        <v>0</v>
      </c>
      <c r="FD19" s="139">
        <f>(COUNTIFS('Estruturante Móvel'!$M:$M,$B19,'Estruturante Móvel'!$AM:$AM,FD$4))-(COUNTIFS('Estruturante Móvel'!$M:$M,$B19,'Estruturante Móvel'!$AM:$AM,FD$4,'Estruturante Móvel'!$AQ:$AQ,"REPARO FO"))</f>
        <v>0</v>
      </c>
      <c r="FE19" s="140">
        <f>(COUNTIFS('Estruturante Móvel'!$M:$M,$B18,'Estruturante Móvel'!$C:$C,"&lt;&gt;PREVISTO",'Estruturante Móvel'!$G:$G,FD$4,'Estruturante Móvel'!$L:$L,'CRONOGRAMA_CONST+MIGRACAO'!ET$7))</f>
        <v>0</v>
      </c>
      <c r="FF19" s="139">
        <f>(COUNTIFS('Estruturante Móvel'!$M:$M,$B19,'Estruturante Móvel'!$AM:$AM,FF$4))-(COUNTIFS('Estruturante Móvel'!$M:$M,$B19,'Estruturante Móvel'!$AM:$AM,FF$4,'Estruturante Móvel'!$AQ:$AQ,"REPARO FO"))</f>
        <v>0</v>
      </c>
      <c r="FG19" s="140">
        <f>(COUNTIFS('Estruturante Móvel'!$M:$M,$B18,'Estruturante Móvel'!$C:$C,"&lt;&gt;PREVISTO",'Estruturante Móvel'!$G:$G,FF$4,'Estruturante Móvel'!$L:$L,'CRONOGRAMA_CONST+MIGRACAO'!EV$7))</f>
        <v>0</v>
      </c>
      <c r="FH19" s="139">
        <f>(COUNTIFS('Estruturante Móvel'!$M:$M,$B19,'Estruturante Móvel'!$AM:$AM,FH$4))-(COUNTIFS('Estruturante Móvel'!$M:$M,$B19,'Estruturante Móvel'!$AM:$AM,FH$4,'Estruturante Móvel'!$AQ:$AQ,"REPARO FO"))</f>
        <v>0</v>
      </c>
      <c r="FI19" s="140">
        <f>(COUNTIFS('Estruturante Móvel'!$M:$M,$B18,'Estruturante Móvel'!$C:$C,"&lt;&gt;PREVISTO",'Estruturante Móvel'!$G:$G,FH$4,'Estruturante Móvel'!$L:$L,'CRONOGRAMA_CONST+MIGRACAO'!EX$7))</f>
        <v>0</v>
      </c>
      <c r="FJ19" s="139">
        <f>(COUNTIFS('Estruturante Móvel'!$M:$M,$B19,'Estruturante Móvel'!$AM:$AM,FJ$4))-(COUNTIFS('Estruturante Móvel'!$M:$M,$B19,'Estruturante Móvel'!$AM:$AM,FJ$4,'Estruturante Móvel'!$AQ:$AQ,"REPARO FO"))</f>
        <v>0</v>
      </c>
      <c r="FK19" s="140">
        <f>(COUNTIFS('Estruturante Móvel'!$M:$M,$B18,'Estruturante Móvel'!$C:$C,"&lt;&gt;PREVISTO",'Estruturante Móvel'!$G:$G,FJ$4,'Estruturante Móvel'!$L:$L,'CRONOGRAMA_CONST+MIGRACAO'!EZ$7))</f>
        <v>0</v>
      </c>
      <c r="FL19" s="139">
        <f>(COUNTIFS('Estruturante Móvel'!$M:$M,$B19,'Estruturante Móvel'!$AM:$AM,FL$4))-(COUNTIFS('Estruturante Móvel'!$M:$M,$B19,'Estruturante Móvel'!$AM:$AM,FL$4,'Estruturante Móvel'!$AQ:$AQ,"REPARO FO"))</f>
        <v>0</v>
      </c>
      <c r="FM19" s="140">
        <f>(COUNTIFS('Estruturante Móvel'!$M:$M,$B18,'Estruturante Móvel'!$C:$C,"&lt;&gt;PREVISTO",'Estruturante Móvel'!$G:$G,FL$4,'Estruturante Móvel'!$L:$L,'CRONOGRAMA_CONST+MIGRACAO'!FB$7))</f>
        <v>0</v>
      </c>
      <c r="FN19" s="139">
        <f>(COUNTIFS('Estruturante Móvel'!$M:$M,$B19,'Estruturante Móvel'!$AM:$AM,FN$4))-(COUNTIFS('Estruturante Móvel'!$M:$M,$B19,'Estruturante Móvel'!$AM:$AM,FN$4,'Estruturante Móvel'!$AQ:$AQ,"REPARO FO"))</f>
        <v>0</v>
      </c>
      <c r="FO19" s="140">
        <f>(COUNTIFS('Estruturante Móvel'!$M:$M,$B18,'Estruturante Móvel'!$C:$C,"&lt;&gt;PREVISTO",'Estruturante Móvel'!$G:$G,FN$4,'Estruturante Móvel'!$L:$L,'CRONOGRAMA_CONST+MIGRACAO'!FD$7))</f>
        <v>0</v>
      </c>
      <c r="FP19" s="139">
        <f>(COUNTIFS('Estruturante Móvel'!$M:$M,$B19,'Estruturante Móvel'!$AM:$AM,FP$4))-(COUNTIFS('Estruturante Móvel'!$M:$M,$B19,'Estruturante Móvel'!$AM:$AM,FP$4,'Estruturante Móvel'!$AQ:$AQ,"REPARO FO"))</f>
        <v>0</v>
      </c>
      <c r="FQ19" s="140">
        <f>(COUNTIFS('Estruturante Móvel'!$M:$M,$B18,'Estruturante Móvel'!$C:$C,"&lt;&gt;PREVISTO",'Estruturante Móvel'!$G:$G,FP$4,'Estruturante Móvel'!$L:$L,'CRONOGRAMA_CONST+MIGRACAO'!FF$7))</f>
        <v>0</v>
      </c>
      <c r="FR19" s="139">
        <f>(COUNTIFS('Estruturante Móvel'!$M:$M,$B19,'Estruturante Móvel'!$AM:$AM,FR$4))-(COUNTIFS('Estruturante Móvel'!$M:$M,$B19,'Estruturante Móvel'!$AM:$AM,FR$4,'Estruturante Móvel'!$AQ:$AQ,"REPARO FO"))</f>
        <v>0</v>
      </c>
      <c r="FS19" s="140">
        <f>(COUNTIFS('Estruturante Móvel'!$M:$M,$B18,'Estruturante Móvel'!$C:$C,"&lt;&gt;PREVISTO",'Estruturante Móvel'!$G:$G,FR$4,'Estruturante Móvel'!$L:$L,'CRONOGRAMA_CONST+MIGRACAO'!FH$7))</f>
        <v>0</v>
      </c>
      <c r="FT19" s="139">
        <f>(COUNTIFS('Estruturante Móvel'!$M:$M,$B19,'Estruturante Móvel'!$AM:$AM,FT$4))-(COUNTIFS('Estruturante Móvel'!$M:$M,$B19,'Estruturante Móvel'!$AM:$AM,FT$4,'Estruturante Móvel'!$AQ:$AQ,"REPARO FO"))</f>
        <v>0</v>
      </c>
      <c r="FU19" s="140">
        <f>(COUNTIFS('Estruturante Móvel'!$M:$M,$B18,'Estruturante Móvel'!$C:$C,"&lt;&gt;PREVISTO",'Estruturante Móvel'!$G:$G,FT$4,'Estruturante Móvel'!$L:$L,'CRONOGRAMA_CONST+MIGRACAO'!FJ$7))</f>
        <v>0</v>
      </c>
      <c r="FV19" s="139">
        <f>(COUNTIFS('Estruturante Móvel'!$M:$M,$B19,'Estruturante Móvel'!$AM:$AM,FV$4))-(COUNTIFS('Estruturante Móvel'!$M:$M,$B19,'Estruturante Móvel'!$AM:$AM,FV$4,'Estruturante Móvel'!$AQ:$AQ,"REPARO FO"))</f>
        <v>0</v>
      </c>
      <c r="FW19" s="140">
        <f>(COUNTIFS('Estruturante Móvel'!$M:$M,$B18,'Estruturante Móvel'!$C:$C,"&lt;&gt;PREVISTO",'Estruturante Móvel'!$G:$G,FV$4,'Estruturante Móvel'!$L:$L,'CRONOGRAMA_CONST+MIGRACAO'!FL$7))</f>
        <v>0</v>
      </c>
      <c r="FX19" s="139">
        <f>(COUNTIFS('Estruturante Móvel'!$M:$M,$B19,'Estruturante Móvel'!$AM:$AM,FX$4))-(COUNTIFS('Estruturante Móvel'!$M:$M,$B19,'Estruturante Móvel'!$AM:$AM,FX$4,'Estruturante Móvel'!$AQ:$AQ,"REPARO FO"))</f>
        <v>0</v>
      </c>
      <c r="FY19" s="140">
        <f>(COUNTIFS('Estruturante Móvel'!$M:$M,$B18,'Estruturante Móvel'!$C:$C,"&lt;&gt;PREVISTO",'Estruturante Móvel'!$G:$G,FX$4,'Estruturante Móvel'!$L:$L,'CRONOGRAMA_CONST+MIGRACAO'!FN$7))</f>
        <v>0</v>
      </c>
      <c r="FZ19" s="139">
        <f>(COUNTIFS('Estruturante Móvel'!$M:$M,$B19,'Estruturante Móvel'!$AM:$AM,FZ$4))-(COUNTIFS('Estruturante Móvel'!$M:$M,$B19,'Estruturante Móvel'!$AM:$AM,FZ$4,'Estruturante Móvel'!$AQ:$AQ,"REPARO FO"))</f>
        <v>0</v>
      </c>
      <c r="GA19" s="140">
        <f>(COUNTIFS('Estruturante Móvel'!$M:$M,$B18,'Estruturante Móvel'!$C:$C,"&lt;&gt;PREVISTO",'Estruturante Móvel'!$G:$G,FZ$4,'Estruturante Móvel'!$L:$L,'CRONOGRAMA_CONST+MIGRACAO'!FP$7))</f>
        <v>0</v>
      </c>
      <c r="GB19" s="139">
        <f>(COUNTIFS('Estruturante Móvel'!$M:$M,$B19,'Estruturante Móvel'!$AM:$AM,GB$4))-(COUNTIFS('Estruturante Móvel'!$M:$M,$B19,'Estruturante Móvel'!$AM:$AM,GB$4,'Estruturante Móvel'!$AQ:$AQ,"REPARO FO"))</f>
        <v>0</v>
      </c>
      <c r="GC19" s="140">
        <f>(COUNTIFS('Estruturante Móvel'!$M:$M,$B18,'Estruturante Móvel'!$C:$C,"&lt;&gt;PREVISTO",'Estruturante Móvel'!$G:$G,GB$4,'Estruturante Móvel'!$L:$L,'CRONOGRAMA_CONST+MIGRACAO'!FR$7))</f>
        <v>0</v>
      </c>
      <c r="GD19" s="139">
        <f>(COUNTIFS('Estruturante Móvel'!$M:$M,$B19,'Estruturante Móvel'!$AM:$AM,GD$4))-(COUNTIFS('Estruturante Móvel'!$M:$M,$B19,'Estruturante Móvel'!$AM:$AM,GD$4,'Estruturante Móvel'!$AQ:$AQ,"REPARO FO"))</f>
        <v>0</v>
      </c>
      <c r="GE19" s="140">
        <f>(COUNTIFS('Estruturante Móvel'!$M:$M,$B18,'Estruturante Móvel'!$C:$C,"&lt;&gt;PREVISTO",'Estruturante Móvel'!$G:$G,GD$4,'Estruturante Móvel'!$L:$L,'CRONOGRAMA_CONST+MIGRACAO'!FT$7))</f>
        <v>0</v>
      </c>
      <c r="GF19" s="139">
        <f>(COUNTIFS('Estruturante Móvel'!$M:$M,$B19,'Estruturante Móvel'!$AM:$AM,GF$4))-(COUNTIFS('Estruturante Móvel'!$M:$M,$B19,'Estruturante Móvel'!$AM:$AM,GF$4,'Estruturante Móvel'!$AQ:$AQ,"REPARO FO"))</f>
        <v>0</v>
      </c>
      <c r="GG19" s="140">
        <f>(COUNTIFS('Estruturante Móvel'!$M:$M,$B18,'Estruturante Móvel'!$C:$C,"&lt;&gt;PREVISTO",'Estruturante Móvel'!$G:$G,GF$4,'Estruturante Móvel'!$L:$L,'CRONOGRAMA_CONST+MIGRACAO'!FV$7))</f>
        <v>0</v>
      </c>
      <c r="GH19" s="139">
        <f>(COUNTIFS('Estruturante Móvel'!$M:$M,$B19,'Estruturante Móvel'!$AM:$AM,GH$4))-(COUNTIFS('Estruturante Móvel'!$M:$M,$B19,'Estruturante Móvel'!$AM:$AM,GH$4,'Estruturante Móvel'!$AQ:$AQ,"REPARO FO"))</f>
        <v>0</v>
      </c>
      <c r="GI19" s="140">
        <f>(COUNTIFS('Estruturante Móvel'!$M:$M,$B18,'Estruturante Móvel'!$C:$C,"&lt;&gt;PREVISTO",'Estruturante Móvel'!$G:$G,GH$4,'Estruturante Móvel'!$L:$L,'CRONOGRAMA_CONST+MIGRACAO'!FX$7))</f>
        <v>0</v>
      </c>
      <c r="GJ19" s="139">
        <f>(COUNTIFS('Estruturante Móvel'!$M:$M,$B19,'Estruturante Móvel'!$AM:$AM,GJ$4))-(COUNTIFS('Estruturante Móvel'!$M:$M,$B19,'Estruturante Móvel'!$AM:$AM,GJ$4,'Estruturante Móvel'!$AQ:$AQ,"REPARO FO"))</f>
        <v>0</v>
      </c>
      <c r="GK19" s="140">
        <f>(COUNTIFS('Estruturante Móvel'!$M:$M,$B18,'Estruturante Móvel'!$C:$C,"&lt;&gt;PREVISTO",'Estruturante Móvel'!$G:$G,GJ$4,'Estruturante Móvel'!$L:$L,'CRONOGRAMA_CONST+MIGRACAO'!FZ$7))</f>
        <v>0</v>
      </c>
      <c r="GL19" s="139">
        <f>(COUNTIFS('Estruturante Móvel'!$M:$M,$B19,'Estruturante Móvel'!$AM:$AM,GL$4))-(COUNTIFS('Estruturante Móvel'!$M:$M,$B19,'Estruturante Móvel'!$AM:$AM,GL$4,'Estruturante Móvel'!$AQ:$AQ,"REPARO FO"))</f>
        <v>0</v>
      </c>
      <c r="GM19" s="140">
        <f>(COUNTIFS('Estruturante Móvel'!$M:$M,$B18,'Estruturante Móvel'!$C:$C,"&lt;&gt;PREVISTO",'Estruturante Móvel'!$G:$G,GL$4,'Estruturante Móvel'!$L:$L,'CRONOGRAMA_CONST+MIGRACAO'!GB$7))</f>
        <v>0</v>
      </c>
      <c r="GN19" s="139">
        <f>(COUNTIFS('Estruturante Móvel'!$M:$M,$B19,'Estruturante Móvel'!$AM:$AM,GN$4))-(COUNTIFS('Estruturante Móvel'!$M:$M,$B19,'Estruturante Móvel'!$AM:$AM,GN$4,'Estruturante Móvel'!$AQ:$AQ,"REPARO FO"))</f>
        <v>0</v>
      </c>
      <c r="GO19" s="140">
        <f>(COUNTIFS('Estruturante Móvel'!$M:$M,$B18,'Estruturante Móvel'!$C:$C,"&lt;&gt;PREVISTO",'Estruturante Móvel'!$G:$G,GN$4,'Estruturante Móvel'!$L:$L,'CRONOGRAMA_CONST+MIGRACAO'!GD$7))</f>
        <v>0</v>
      </c>
      <c r="GP19" s="139">
        <f>(COUNTIFS('Estruturante Móvel'!$M:$M,$B19,'Estruturante Móvel'!$AM:$AM,GP$4))-(COUNTIFS('Estruturante Móvel'!$M:$M,$B19,'Estruturante Móvel'!$AM:$AM,GP$4,'Estruturante Móvel'!$AQ:$AQ,"REPARO FO"))</f>
        <v>0</v>
      </c>
      <c r="GQ19" s="140">
        <f>(COUNTIFS('Estruturante Móvel'!$M:$M,$B18,'Estruturante Móvel'!$C:$C,"&lt;&gt;PREVISTO",'Estruturante Móvel'!$G:$G,GP$4,'Estruturante Móvel'!$L:$L,'CRONOGRAMA_CONST+MIGRACAO'!GF$7))</f>
        <v>0</v>
      </c>
      <c r="GR19" s="139">
        <f>(COUNTIFS('Estruturante Móvel'!$M:$M,$B19,'Estruturante Móvel'!$AM:$AM,GR$4))-(COUNTIFS('Estruturante Móvel'!$M:$M,$B19,'Estruturante Móvel'!$AM:$AM,GR$4,'Estruturante Móvel'!$AQ:$AQ,"REPARO FO"))</f>
        <v>0</v>
      </c>
      <c r="GS19" s="140">
        <f>(COUNTIFS('Estruturante Móvel'!$M:$M,$B18,'Estruturante Móvel'!$C:$C,"&lt;&gt;PREVISTO",'Estruturante Móvel'!$G:$G,GR$4,'Estruturante Móvel'!$L:$L,'CRONOGRAMA_CONST+MIGRACAO'!GH$7))</f>
        <v>0</v>
      </c>
      <c r="GT19" s="139">
        <f>(COUNTIFS('Estruturante Móvel'!$M:$M,$B19,'Estruturante Móvel'!$AM:$AM,GT$4))-(COUNTIFS('Estruturante Móvel'!$M:$M,$B19,'Estruturante Móvel'!$AM:$AM,GT$4,'Estruturante Móvel'!$AQ:$AQ,"REPARO FO"))</f>
        <v>0</v>
      </c>
      <c r="GU19" s="140">
        <f>(COUNTIFS('Estruturante Móvel'!$M:$M,$B18,'Estruturante Móvel'!$C:$C,"&lt;&gt;PREVISTO",'Estruturante Móvel'!$G:$G,GT$4,'Estruturante Móvel'!$L:$L,'CRONOGRAMA_CONST+MIGRACAO'!GJ$7))</f>
        <v>0</v>
      </c>
      <c r="GV19" s="139">
        <f>(COUNTIFS('Estruturante Móvel'!$M:$M,$B19,'Estruturante Móvel'!$AM:$AM,GV$4))-(COUNTIFS('Estruturante Móvel'!$M:$M,$B19,'Estruturante Móvel'!$AM:$AM,GV$4,'Estruturante Móvel'!$AQ:$AQ,"REPARO FO"))</f>
        <v>0</v>
      </c>
      <c r="GW19" s="140">
        <f>(COUNTIFS('Estruturante Móvel'!$M:$M,$B18,'Estruturante Móvel'!$C:$C,"&lt;&gt;PREVISTO",'Estruturante Móvel'!$G:$G,GV$4,'Estruturante Móvel'!$L:$L,'CRONOGRAMA_CONST+MIGRACAO'!GL$7))</f>
        <v>0</v>
      </c>
      <c r="GX19" s="139">
        <f>(COUNTIFS('Estruturante Móvel'!$M:$M,$B19,'Estruturante Móvel'!$AM:$AM,GX$4))-(COUNTIFS('Estruturante Móvel'!$M:$M,$B19,'Estruturante Móvel'!$AM:$AM,GX$4,'Estruturante Móvel'!$AQ:$AQ,"REPARO FO"))</f>
        <v>0</v>
      </c>
      <c r="GY19" s="140">
        <f>(COUNTIFS('Estruturante Móvel'!$M:$M,$B18,'Estruturante Móvel'!$C:$C,"&lt;&gt;PREVISTO",'Estruturante Móvel'!$G:$G,GX$4,'Estruturante Móvel'!$L:$L,'CRONOGRAMA_CONST+MIGRACAO'!GN$7))</f>
        <v>0</v>
      </c>
      <c r="GZ19" s="139">
        <f>(COUNTIFS('Estruturante Móvel'!$M:$M,$B19,'Estruturante Móvel'!$AM:$AM,GZ$4))-(COUNTIFS('Estruturante Móvel'!$M:$M,$B19,'Estruturante Móvel'!$AM:$AM,GZ$4,'Estruturante Móvel'!$AQ:$AQ,"REPARO FO"))</f>
        <v>0</v>
      </c>
      <c r="HA19" s="140">
        <f>(COUNTIFS('Estruturante Móvel'!$M:$M,$B18,'Estruturante Móvel'!$C:$C,"&lt;&gt;PREVISTO",'Estruturante Móvel'!$G:$G,GZ$4,'Estruturante Móvel'!$L:$L,'CRONOGRAMA_CONST+MIGRACAO'!GP$7))</f>
        <v>0</v>
      </c>
      <c r="HB19" s="139">
        <f>(COUNTIFS('Estruturante Móvel'!$M:$M,$B19,'Estruturante Móvel'!$AM:$AM,HB$4))-(COUNTIFS('Estruturante Móvel'!$M:$M,$B19,'Estruturante Móvel'!$AM:$AM,HB$4,'Estruturante Móvel'!$AQ:$AQ,"REPARO FO"))</f>
        <v>0</v>
      </c>
      <c r="HC19" s="140">
        <f>(COUNTIFS('Estruturante Móvel'!$M:$M,$B18,'Estruturante Móvel'!$C:$C,"&lt;&gt;PREVISTO",'Estruturante Móvel'!$G:$G,HB$4,'Estruturante Móvel'!$L:$L,'CRONOGRAMA_CONST+MIGRACAO'!GR$7))</f>
        <v>0</v>
      </c>
      <c r="HD19" s="139">
        <f>(COUNTIFS('Estruturante Móvel'!$M:$M,$B19,'Estruturante Móvel'!$AM:$AM,HD$4))-(COUNTIFS('Estruturante Móvel'!$M:$M,$B19,'Estruturante Móvel'!$AM:$AM,HD$4,'Estruturante Móvel'!$AQ:$AQ,"REPARO FO"))</f>
        <v>0</v>
      </c>
      <c r="HE19" s="140">
        <f>(COUNTIFS('Estruturante Móvel'!$M:$M,$B18,'Estruturante Móvel'!$C:$C,"&lt;&gt;PREVISTO",'Estruturante Móvel'!$G:$G,HD$4,'Estruturante Móvel'!$L:$L,'CRONOGRAMA_CONST+MIGRACAO'!GT$7))</f>
        <v>0</v>
      </c>
      <c r="HF19" s="139">
        <f>(COUNTIFS('Estruturante Móvel'!$M:$M,$B19,'Estruturante Móvel'!$AM:$AM,HF$4))-(COUNTIFS('Estruturante Móvel'!$M:$M,$B19,'Estruturante Móvel'!$AM:$AM,HF$4,'Estruturante Móvel'!$AQ:$AQ,"REPARO FO"))</f>
        <v>0</v>
      </c>
      <c r="HG19" s="140">
        <f>(COUNTIFS('Estruturante Móvel'!$M:$M,$B18,'Estruturante Móvel'!$C:$C,"&lt;&gt;PREVISTO",'Estruturante Móvel'!$G:$G,HF$4,'Estruturante Móvel'!$L:$L,'CRONOGRAMA_CONST+MIGRACAO'!GV$7))</f>
        <v>0</v>
      </c>
      <c r="HH19" s="139">
        <f>(COUNTIFS('Estruturante Móvel'!$M:$M,$B19,'Estruturante Móvel'!$AM:$AM,HH$4))-(COUNTIFS('Estruturante Móvel'!$M:$M,$B19,'Estruturante Móvel'!$AM:$AM,HH$4,'Estruturante Móvel'!$AQ:$AQ,"REPARO FO"))</f>
        <v>0</v>
      </c>
      <c r="HI19" s="140">
        <f>(COUNTIFS('Estruturante Móvel'!$M:$M,$B18,'Estruturante Móvel'!$C:$C,"&lt;&gt;PREVISTO",'Estruturante Móvel'!$G:$G,HH$4,'Estruturante Móvel'!$L:$L,'CRONOGRAMA_CONST+MIGRACAO'!GX$7))</f>
        <v>0</v>
      </c>
      <c r="HJ19" s="139">
        <f>(COUNTIFS('Estruturante Móvel'!$M:$M,$B19,'Estruturante Móvel'!$AM:$AM,HJ$4))-(COUNTIFS('Estruturante Móvel'!$M:$M,$B19,'Estruturante Móvel'!$AM:$AM,HJ$4,'Estruturante Móvel'!$AQ:$AQ,"REPARO FO"))</f>
        <v>0</v>
      </c>
      <c r="HK19" s="140">
        <f>(COUNTIFS('Estruturante Móvel'!$M:$M,$B18,'Estruturante Móvel'!$C:$C,"&lt;&gt;PREVISTO",'Estruturante Móvel'!$G:$G,HJ$4,'Estruturante Móvel'!$L:$L,'CRONOGRAMA_CONST+MIGRACAO'!GZ$7))</f>
        <v>0</v>
      </c>
      <c r="HL19" s="139">
        <f>(COUNTIFS('Estruturante Móvel'!$M:$M,$B19,'Estruturante Móvel'!$AM:$AM,HL$4))-(COUNTIFS('Estruturante Móvel'!$M:$M,$B19,'Estruturante Móvel'!$AM:$AM,HL$4,'Estruturante Móvel'!$AQ:$AQ,"REPARO FO"))</f>
        <v>0</v>
      </c>
      <c r="HM19" s="140">
        <f>(COUNTIFS('Estruturante Móvel'!$M:$M,$B18,'Estruturante Móvel'!$C:$C,"&lt;&gt;PREVISTO",'Estruturante Móvel'!$G:$G,HL$4,'Estruturante Móvel'!$L:$L,'CRONOGRAMA_CONST+MIGRACAO'!HB$7))</f>
        <v>0</v>
      </c>
      <c r="HN19" s="139">
        <f>(COUNTIFS('Estruturante Móvel'!$M:$M,$B19,'Estruturante Móvel'!$AM:$AM,HN$4))-(COUNTIFS('Estruturante Móvel'!$M:$M,$B19,'Estruturante Móvel'!$AM:$AM,HN$4,'Estruturante Móvel'!$AQ:$AQ,"REPARO FO"))</f>
        <v>0</v>
      </c>
      <c r="HO19" s="140">
        <f>(COUNTIFS('Estruturante Móvel'!$M:$M,$B18,'Estruturante Móvel'!$C:$C,"&lt;&gt;PREVISTO",'Estruturante Móvel'!$G:$G,HN$4,'Estruturante Móvel'!$L:$L,'CRONOGRAMA_CONST+MIGRACAO'!HD$7))</f>
        <v>0</v>
      </c>
      <c r="HP19" s="139">
        <f>(COUNTIFS('Estruturante Móvel'!$M:$M,$B19,'Estruturante Móvel'!$AM:$AM,HP$4))-(COUNTIFS('Estruturante Móvel'!$M:$M,$B19,'Estruturante Móvel'!$AM:$AM,HP$4,'Estruturante Móvel'!$AQ:$AQ,"REPARO FO"))</f>
        <v>0</v>
      </c>
      <c r="HQ19" s="140">
        <f>(COUNTIFS('Estruturante Móvel'!$M:$M,$B18,'Estruturante Móvel'!$C:$C,"&lt;&gt;PREVISTO",'Estruturante Móvel'!$G:$G,HP$4,'Estruturante Móvel'!$L:$L,'CRONOGRAMA_CONST+MIGRACAO'!HF$7))</f>
        <v>0</v>
      </c>
      <c r="HR19" s="139">
        <f>(COUNTIFS('Estruturante Móvel'!$M:$M,$B19,'Estruturante Móvel'!$AM:$AM,HR$4))-(COUNTIFS('Estruturante Móvel'!$M:$M,$B19,'Estruturante Móvel'!$AM:$AM,HR$4,'Estruturante Móvel'!$AQ:$AQ,"REPARO FO"))</f>
        <v>0</v>
      </c>
      <c r="HS19" s="140">
        <f>(COUNTIFS('Estruturante Móvel'!$M:$M,$B18,'Estruturante Móvel'!$C:$C,"&lt;&gt;PREVISTO",'Estruturante Móvel'!$G:$G,HR$4,'Estruturante Móvel'!$L:$L,'CRONOGRAMA_CONST+MIGRACAO'!HH$7))</f>
        <v>0</v>
      </c>
      <c r="HT19" s="139">
        <f>(COUNTIFS('Estruturante Móvel'!$M:$M,$B19,'Estruturante Móvel'!$AM:$AM,HT$4))-(COUNTIFS('Estruturante Móvel'!$M:$M,$B19,'Estruturante Móvel'!$AM:$AM,HT$4,'Estruturante Móvel'!$AQ:$AQ,"REPARO FO"))</f>
        <v>0</v>
      </c>
      <c r="HU19" s="140">
        <f>(COUNTIFS('Estruturante Móvel'!$M:$M,$B18,'Estruturante Móvel'!$C:$C,"&lt;&gt;PREVISTO",'Estruturante Móvel'!$G:$G,HT$4,'Estruturante Móvel'!$L:$L,'CRONOGRAMA_CONST+MIGRACAO'!HJ$7))</f>
        <v>0</v>
      </c>
      <c r="HV19" s="139">
        <f>(COUNTIFS('Estruturante Móvel'!$M:$M,$B19,'Estruturante Móvel'!$AM:$AM,HV$4))-(COUNTIFS('Estruturante Móvel'!$M:$M,$B19,'Estruturante Móvel'!$AM:$AM,HV$4,'Estruturante Móvel'!$AQ:$AQ,"REPARO FO"))</f>
        <v>0</v>
      </c>
      <c r="HW19" s="140">
        <f>(COUNTIFS('Estruturante Móvel'!$M:$M,$B18,'Estruturante Móvel'!$C:$C,"&lt;&gt;PREVISTO",'Estruturante Móvel'!$G:$G,HV$4,'Estruturante Móvel'!$L:$L,'CRONOGRAMA_CONST+MIGRACAO'!HL$7))</f>
        <v>0</v>
      </c>
      <c r="HX19" s="139">
        <f>(COUNTIFS('Estruturante Móvel'!$M:$M,$B19,'Estruturante Móvel'!$AM:$AM,HX$4))-(COUNTIFS('Estruturante Móvel'!$M:$M,$B19,'Estruturante Móvel'!$AM:$AM,HX$4,'Estruturante Móvel'!$AQ:$AQ,"REPARO FO"))</f>
        <v>0</v>
      </c>
      <c r="HY19" s="140">
        <f>(COUNTIFS('Estruturante Móvel'!$M:$M,$B18,'Estruturante Móvel'!$C:$C,"&lt;&gt;PREVISTO",'Estruturante Móvel'!$G:$G,HX$4,'Estruturante Móvel'!$L:$L,'CRONOGRAMA_CONST+MIGRACAO'!HN$7))</f>
        <v>0</v>
      </c>
      <c r="HZ19" s="139">
        <f>(COUNTIFS('Estruturante Móvel'!$M:$M,$B19,'Estruturante Móvel'!$AM:$AM,HZ$4))-(COUNTIFS('Estruturante Móvel'!$M:$M,$B19,'Estruturante Móvel'!$AM:$AM,HZ$4,'Estruturante Móvel'!$AQ:$AQ,"REPARO FO"))</f>
        <v>0</v>
      </c>
      <c r="IA19" s="140">
        <f>(COUNTIFS('Estruturante Móvel'!$M:$M,$B18,'Estruturante Móvel'!$C:$C,"&lt;&gt;PREVISTO",'Estruturante Móvel'!$G:$G,HZ$4,'Estruturante Móvel'!$L:$L,'CRONOGRAMA_CONST+MIGRACAO'!HP$7))</f>
        <v>0</v>
      </c>
      <c r="IB19" s="139">
        <f>(COUNTIFS('Estruturante Móvel'!$M:$M,$B19,'Estruturante Móvel'!$AM:$AM,IB$4))-(COUNTIFS('Estruturante Móvel'!$M:$M,$B19,'Estruturante Móvel'!$AM:$AM,IB$4,'Estruturante Móvel'!$AQ:$AQ,"REPARO FO"))</f>
        <v>0</v>
      </c>
      <c r="IC19" s="140">
        <f>(COUNTIFS('Estruturante Móvel'!$M:$M,$B18,'Estruturante Móvel'!$C:$C,"&lt;&gt;PREVISTO",'Estruturante Móvel'!$G:$G,IB$4,'Estruturante Móvel'!$L:$L,'CRONOGRAMA_CONST+MIGRACAO'!HR$7))</f>
        <v>0</v>
      </c>
      <c r="ID19" s="139">
        <f>(COUNTIFS('Estruturante Móvel'!$M:$M,$B19,'Estruturante Móvel'!$AM:$AM,ID$4))-(COUNTIFS('Estruturante Móvel'!$M:$M,$B19,'Estruturante Móvel'!$AM:$AM,ID$4,'Estruturante Móvel'!$AQ:$AQ,"REPARO FO"))</f>
        <v>0</v>
      </c>
      <c r="IE19" s="140">
        <f>(COUNTIFS('Estruturante Móvel'!$M:$M,$B18,'Estruturante Móvel'!$C:$C,"&lt;&gt;PREVISTO",'Estruturante Móvel'!$G:$G,ID$4,'Estruturante Móvel'!$L:$L,'CRONOGRAMA_CONST+MIGRACAO'!HT$7))</f>
        <v>0</v>
      </c>
      <c r="IF19" s="139">
        <f>(COUNTIFS('Estruturante Móvel'!$M:$M,$B19,'Estruturante Móvel'!$AM:$AM,IF$4))-(COUNTIFS('Estruturante Móvel'!$M:$M,$B19,'Estruturante Móvel'!$AM:$AM,IF$4,'Estruturante Móvel'!$AQ:$AQ,"REPARO FO"))</f>
        <v>0</v>
      </c>
      <c r="IG19" s="140">
        <f>(COUNTIFS('Estruturante Móvel'!$M:$M,$B18,'Estruturante Móvel'!$C:$C,"&lt;&gt;PREVISTO",'Estruturante Móvel'!$G:$G,IF$4,'Estruturante Móvel'!$L:$L,'CRONOGRAMA_CONST+MIGRACAO'!HV$7))</f>
        <v>0</v>
      </c>
      <c r="IH19" s="139">
        <f>(COUNTIFS('Estruturante Móvel'!$M:$M,$B19,'Estruturante Móvel'!$AM:$AM,IH$4))-(COUNTIFS('Estruturante Móvel'!$M:$M,$B19,'Estruturante Móvel'!$AM:$AM,IH$4,'Estruturante Móvel'!$AQ:$AQ,"REPARO FO"))</f>
        <v>0</v>
      </c>
      <c r="II19" s="140">
        <f>(COUNTIFS('Estruturante Móvel'!$M:$M,$B18,'Estruturante Móvel'!$C:$C,"&lt;&gt;PREVISTO",'Estruturante Móvel'!$G:$G,IH$4,'Estruturante Móvel'!$L:$L,'CRONOGRAMA_CONST+MIGRACAO'!HX$7))</f>
        <v>0</v>
      </c>
      <c r="IJ19" s="139">
        <f>(COUNTIFS('Estruturante Móvel'!$M:$M,$B19,'Estruturante Móvel'!$AM:$AM,IJ$4))-(COUNTIFS('Estruturante Móvel'!$M:$M,$B19,'Estruturante Móvel'!$AM:$AM,IJ$4,'Estruturante Móvel'!$AQ:$AQ,"REPARO FO"))</f>
        <v>0</v>
      </c>
      <c r="IK19" s="140">
        <f>(COUNTIFS('Estruturante Móvel'!$M:$M,$B18,'Estruturante Móvel'!$C:$C,"&lt;&gt;PREVISTO",'Estruturante Móvel'!$G:$G,IJ$4,'Estruturante Móvel'!$L:$L,'CRONOGRAMA_CONST+MIGRACAO'!HZ$7))</f>
        <v>0</v>
      </c>
      <c r="IL19" s="139">
        <f>(COUNTIFS('Estruturante Móvel'!$M:$M,$B19,'Estruturante Móvel'!$AM:$AM,IL$4))-(COUNTIFS('Estruturante Móvel'!$M:$M,$B19,'Estruturante Móvel'!$AM:$AM,IL$4,'Estruturante Móvel'!$AQ:$AQ,"REPARO FO"))</f>
        <v>0</v>
      </c>
      <c r="IM19" s="140">
        <f>(COUNTIFS('Estruturante Móvel'!$M:$M,$B18,'Estruturante Móvel'!$C:$C,"&lt;&gt;PREVISTO",'Estruturante Móvel'!$G:$G,IL$4,'Estruturante Móvel'!$L:$L,'CRONOGRAMA_CONST+MIGRACAO'!IB$7))</f>
        <v>0</v>
      </c>
      <c r="IN19" s="139">
        <f>(COUNTIFS('Estruturante Móvel'!$M:$M,$B19,'Estruturante Móvel'!$AM:$AM,IN$4))-(COUNTIFS('Estruturante Móvel'!$M:$M,$B19,'Estruturante Móvel'!$AM:$AM,IN$4,'Estruturante Móvel'!$AQ:$AQ,"REPARO FO"))</f>
        <v>0</v>
      </c>
      <c r="IO19" s="140">
        <f>(COUNTIFS('Estruturante Móvel'!$M:$M,$B18,'Estruturante Móvel'!$C:$C,"&lt;&gt;PREVISTO",'Estruturante Móvel'!$G:$G,IN$4,'Estruturante Móvel'!$L:$L,'CRONOGRAMA_CONST+MIGRACAO'!ID$7))</f>
        <v>0</v>
      </c>
      <c r="IP19" s="139">
        <f>(COUNTIFS('Estruturante Móvel'!$M:$M,$B19,'Estruturante Móvel'!$AM:$AM,IP$4))-(COUNTIFS('Estruturante Móvel'!$M:$M,$B19,'Estruturante Móvel'!$AM:$AM,IP$4,'Estruturante Móvel'!$AQ:$AQ,"REPARO FO"))</f>
        <v>0</v>
      </c>
      <c r="IQ19" s="140">
        <f>(COUNTIFS('Estruturante Móvel'!$M:$M,$B18,'Estruturante Móvel'!$C:$C,"&lt;&gt;PREVISTO",'Estruturante Móvel'!$G:$G,IP$4,'Estruturante Móvel'!$L:$L,'CRONOGRAMA_CONST+MIGRACAO'!IF$7))</f>
        <v>0</v>
      </c>
      <c r="IR19" s="139">
        <f>(COUNTIFS('Estruturante Móvel'!$M:$M,$B19,'Estruturante Móvel'!$AM:$AM,IR$4))-(COUNTIFS('Estruturante Móvel'!$M:$M,$B19,'Estruturante Móvel'!$AM:$AM,IR$4,'Estruturante Móvel'!$AQ:$AQ,"REPARO FO"))</f>
        <v>0</v>
      </c>
      <c r="IS19" s="140">
        <f>(COUNTIFS('Estruturante Móvel'!$M:$M,$B18,'Estruturante Móvel'!$C:$C,"&lt;&gt;PREVISTO",'Estruturante Móvel'!$G:$G,IR$4,'Estruturante Móvel'!$L:$L,'CRONOGRAMA_CONST+MIGRACAO'!IH$7))</f>
        <v>0</v>
      </c>
      <c r="IT19" s="139">
        <f>(COUNTIFS('Estruturante Móvel'!$M:$M,$B19,'Estruturante Móvel'!$AM:$AM,IT$4))-(COUNTIFS('Estruturante Móvel'!$M:$M,$B19,'Estruturante Móvel'!$AM:$AM,IT$4,'Estruturante Móvel'!$AQ:$AQ,"REPARO FO"))</f>
        <v>0</v>
      </c>
      <c r="IU19" s="140">
        <f>(COUNTIFS('Estruturante Móvel'!$M:$M,$B18,'Estruturante Móvel'!$C:$C,"&lt;&gt;PREVISTO",'Estruturante Móvel'!$G:$G,IT$4,'Estruturante Móvel'!$L:$L,'CRONOGRAMA_CONST+MIGRACAO'!IJ$7))</f>
        <v>0</v>
      </c>
      <c r="IV19" s="139">
        <f>(COUNTIFS('Estruturante Móvel'!$M:$M,$B19,'Estruturante Móvel'!$AM:$AM,IV$4))-(COUNTIFS('Estruturante Móvel'!$M:$M,$B19,'Estruturante Móvel'!$AM:$AM,IV$4,'Estruturante Móvel'!$AQ:$AQ,"REPARO FO"))</f>
        <v>0</v>
      </c>
      <c r="IW19" s="140">
        <f>(COUNTIFS('Estruturante Móvel'!$M:$M,$B18,'Estruturante Móvel'!$C:$C,"&lt;&gt;PREVISTO",'Estruturante Móvel'!$G:$G,IV$4,'Estruturante Móvel'!$L:$L,'CRONOGRAMA_CONST+MIGRACAO'!IL$7))</f>
        <v>0</v>
      </c>
      <c r="IX19" s="139">
        <f>(COUNTIFS('Estruturante Móvel'!$M:$M,$B19,'Estruturante Móvel'!$AM:$AM,IX$4))-(COUNTIFS('Estruturante Móvel'!$M:$M,$B19,'Estruturante Móvel'!$AM:$AM,IX$4,'Estruturante Móvel'!$AQ:$AQ,"REPARO FO"))</f>
        <v>0</v>
      </c>
      <c r="IY19" s="140">
        <f>(COUNTIFS('Estruturante Móvel'!$M:$M,$B18,'Estruturante Móvel'!$C:$C,"&lt;&gt;PREVISTO",'Estruturante Móvel'!$G:$G,IX$4,'Estruturante Móvel'!$L:$L,'CRONOGRAMA_CONST+MIGRACAO'!IN$7))</f>
        <v>0</v>
      </c>
      <c r="IZ19" s="139">
        <f>(COUNTIFS('Estruturante Móvel'!$M:$M,$B19,'Estruturante Móvel'!$AM:$AM,IZ$4))-(COUNTIFS('Estruturante Móvel'!$M:$M,$B19,'Estruturante Móvel'!$AM:$AM,IZ$4,'Estruturante Móvel'!$AQ:$AQ,"REPARO FO"))</f>
        <v>0</v>
      </c>
      <c r="JA19" s="140">
        <f>(COUNTIFS('Estruturante Móvel'!$M:$M,$B18,'Estruturante Móvel'!$C:$C,"&lt;&gt;PREVISTO",'Estruturante Móvel'!$G:$G,IZ$4,'Estruturante Móvel'!$L:$L,'CRONOGRAMA_CONST+MIGRACAO'!IP$7))</f>
        <v>0</v>
      </c>
      <c r="JB19" s="139">
        <f>(COUNTIFS('Estruturante Móvel'!$M:$M,$B19,'Estruturante Móvel'!$AM:$AM,JB$4))-(COUNTIFS('Estruturante Móvel'!$M:$M,$B19,'Estruturante Móvel'!$AM:$AM,JB$4,'Estruturante Móvel'!$AQ:$AQ,"REPARO FO"))</f>
        <v>0</v>
      </c>
      <c r="JC19" s="140">
        <f>(COUNTIFS('Estruturante Móvel'!$M:$M,$B18,'Estruturante Móvel'!$C:$C,"&lt;&gt;PREVISTO",'Estruturante Móvel'!$G:$G,JB$4,'Estruturante Móvel'!$L:$L,'CRONOGRAMA_CONST+MIGRACAO'!IR$7))</f>
        <v>0</v>
      </c>
      <c r="JD19" s="139">
        <f>(COUNTIFS('Estruturante Móvel'!$M:$M,$B19,'Estruturante Móvel'!$AM:$AM,JD$4))-(COUNTIFS('Estruturante Móvel'!$M:$M,$B19,'Estruturante Móvel'!$AM:$AM,JD$4,'Estruturante Móvel'!$AQ:$AQ,"REPARO FO"))</f>
        <v>0</v>
      </c>
      <c r="JE19" s="140">
        <f>(COUNTIFS('Estruturante Móvel'!$M:$M,$B18,'Estruturante Móvel'!$C:$C,"&lt;&gt;PREVISTO",'Estruturante Móvel'!$G:$G,JD$4,'Estruturante Móvel'!$L:$L,'CRONOGRAMA_CONST+MIGRACAO'!IT$7))</f>
        <v>0</v>
      </c>
      <c r="JF19" s="139">
        <f>(COUNTIFS('Estruturante Móvel'!$M:$M,$B19,'Estruturante Móvel'!$AM:$AM,JF$4))-(COUNTIFS('Estruturante Móvel'!$M:$M,$B19,'Estruturante Móvel'!$AM:$AM,JF$4,'Estruturante Móvel'!$AQ:$AQ,"REPARO FO"))</f>
        <v>0</v>
      </c>
      <c r="JG19" s="140">
        <f>(COUNTIFS('Estruturante Móvel'!$M:$M,$B18,'Estruturante Móvel'!$C:$C,"&lt;&gt;PREVISTO",'Estruturante Móvel'!$G:$G,JF$4,'Estruturante Móvel'!$L:$L,'CRONOGRAMA_CONST+MIGRACAO'!IV$7))</f>
        <v>0</v>
      </c>
      <c r="JH19" s="139">
        <f>(COUNTIFS('Estruturante Móvel'!$M:$M,$B19,'Estruturante Móvel'!$AM:$AM,JH$4))-(COUNTIFS('Estruturante Móvel'!$M:$M,$B19,'Estruturante Móvel'!$AM:$AM,JH$4,'Estruturante Móvel'!$AQ:$AQ,"REPARO FO"))</f>
        <v>0</v>
      </c>
      <c r="JI19" s="140">
        <f>(COUNTIFS('Estruturante Móvel'!$M:$M,$B18,'Estruturante Móvel'!$C:$C,"&lt;&gt;PREVISTO",'Estruturante Móvel'!$G:$G,JH$4,'Estruturante Móvel'!$L:$L,'CRONOGRAMA_CONST+MIGRACAO'!IX$7))</f>
        <v>0</v>
      </c>
      <c r="JJ19" s="139">
        <f>(COUNTIFS('Estruturante Móvel'!$M:$M,$B19,'Estruturante Móvel'!$AM:$AM,JJ$4))-(COUNTIFS('Estruturante Móvel'!$M:$M,$B19,'Estruturante Móvel'!$AM:$AM,JJ$4,'Estruturante Móvel'!$AQ:$AQ,"REPARO FO"))</f>
        <v>0</v>
      </c>
      <c r="JK19" s="140">
        <f>(COUNTIFS('Estruturante Móvel'!$M:$M,$B18,'Estruturante Móvel'!$C:$C,"&lt;&gt;PREVISTO",'Estruturante Móvel'!$G:$G,JJ$4,'Estruturante Móvel'!$L:$L,'CRONOGRAMA_CONST+MIGRACAO'!IZ$7))</f>
        <v>0</v>
      </c>
      <c r="JL19" s="139">
        <f>(COUNTIFS('Estruturante Móvel'!$M:$M,$B19,'Estruturante Móvel'!$AM:$AM,JL$4))-(COUNTIFS('Estruturante Móvel'!$M:$M,$B19,'Estruturante Móvel'!$AM:$AM,JL$4,'Estruturante Móvel'!$AQ:$AQ,"REPARO FO"))</f>
        <v>0</v>
      </c>
      <c r="JM19" s="140">
        <f>(COUNTIFS('Estruturante Móvel'!$M:$M,$B18,'Estruturante Móvel'!$C:$C,"&lt;&gt;PREVISTO",'Estruturante Móvel'!$G:$G,JL$4,'Estruturante Móvel'!$L:$L,'CRONOGRAMA_CONST+MIGRACAO'!JB$7))</f>
        <v>0</v>
      </c>
      <c r="JN19" s="139">
        <f>(COUNTIFS('Estruturante Móvel'!$M:$M,$B19,'Estruturante Móvel'!$AM:$AM,JN$4))-(COUNTIFS('Estruturante Móvel'!$M:$M,$B19,'Estruturante Móvel'!$AM:$AM,JN$4,'Estruturante Móvel'!$AQ:$AQ,"REPARO FO"))</f>
        <v>0</v>
      </c>
      <c r="JO19" s="140">
        <f>(COUNTIFS('Estruturante Móvel'!$M:$M,$B18,'Estruturante Móvel'!$C:$C,"&lt;&gt;PREVISTO",'Estruturante Móvel'!$G:$G,JN$4,'Estruturante Móvel'!$L:$L,'CRONOGRAMA_CONST+MIGRACAO'!JD$7))</f>
        <v>0</v>
      </c>
      <c r="JP19" s="139">
        <f>(COUNTIFS('Estruturante Móvel'!$M:$M,$B19,'Estruturante Móvel'!$AM:$AM,JP$4))-(COUNTIFS('Estruturante Móvel'!$M:$M,$B19,'Estruturante Móvel'!$AM:$AM,JP$4,'Estruturante Móvel'!$AQ:$AQ,"REPARO FO"))</f>
        <v>0</v>
      </c>
      <c r="JQ19" s="140">
        <f>(COUNTIFS('Estruturante Móvel'!$M:$M,$B18,'Estruturante Móvel'!$C:$C,"&lt;&gt;PREVISTO",'Estruturante Móvel'!$G:$G,JP$4,'Estruturante Móvel'!$L:$L,'CRONOGRAMA_CONST+MIGRACAO'!JF$7))</f>
        <v>0</v>
      </c>
      <c r="JR19" s="139">
        <f>(COUNTIFS('Estruturante Móvel'!$M:$M,$B19,'Estruturante Móvel'!$AM:$AM,JR$4))-(COUNTIFS('Estruturante Móvel'!$M:$M,$B19,'Estruturante Móvel'!$AM:$AM,JR$4,'Estruturante Móvel'!$AQ:$AQ,"REPARO FO"))</f>
        <v>0</v>
      </c>
      <c r="JS19" s="140">
        <f>(COUNTIFS('Estruturante Móvel'!$M:$M,$B18,'Estruturante Móvel'!$C:$C,"&lt;&gt;PREVISTO",'Estruturante Móvel'!$G:$G,JR$4,'Estruturante Móvel'!$L:$L,'CRONOGRAMA_CONST+MIGRACAO'!JH$7))</f>
        <v>0</v>
      </c>
      <c r="JT19" s="139">
        <f>(COUNTIFS('Estruturante Móvel'!$M:$M,$B19,'Estruturante Móvel'!$AM:$AM,JT$4))-(COUNTIFS('Estruturante Móvel'!$M:$M,$B19,'Estruturante Móvel'!$AM:$AM,JT$4,'Estruturante Móvel'!$AQ:$AQ,"REPARO FO"))</f>
        <v>0</v>
      </c>
      <c r="JU19" s="140">
        <f>(COUNTIFS('Estruturante Móvel'!$M:$M,$B18,'Estruturante Móvel'!$C:$C,"&lt;&gt;PREVISTO",'Estruturante Móvel'!$G:$G,JT$4,'Estruturante Móvel'!$L:$L,'CRONOGRAMA_CONST+MIGRACAO'!JJ$7))</f>
        <v>0</v>
      </c>
      <c r="JV19" s="139">
        <f>(COUNTIFS('Estruturante Móvel'!$M:$M,$B19,'Estruturante Móvel'!$AM:$AM,JV$4))-(COUNTIFS('Estruturante Móvel'!$M:$M,$B19,'Estruturante Móvel'!$AM:$AM,JV$4,'Estruturante Móvel'!$AQ:$AQ,"REPARO FO"))</f>
        <v>0</v>
      </c>
      <c r="JW19" s="140">
        <f>(COUNTIFS('Estruturante Móvel'!$M:$M,$B18,'Estruturante Móvel'!$C:$C,"&lt;&gt;PREVISTO",'Estruturante Móvel'!$G:$G,JV$4,'Estruturante Móvel'!$L:$L,'CRONOGRAMA_CONST+MIGRACAO'!JL$7))</f>
        <v>0</v>
      </c>
      <c r="JX19" s="139">
        <f>(COUNTIFS('Estruturante Móvel'!$M:$M,$B19,'Estruturante Móvel'!$AM:$AM,JX$4))-(COUNTIFS('Estruturante Móvel'!$M:$M,$B19,'Estruturante Móvel'!$AM:$AM,JX$4,'Estruturante Móvel'!$AQ:$AQ,"REPARO FO"))</f>
        <v>0</v>
      </c>
      <c r="JY19" s="140">
        <f>(COUNTIFS('Estruturante Móvel'!$M:$M,$B18,'Estruturante Móvel'!$C:$C,"&lt;&gt;PREVISTO",'Estruturante Móvel'!$G:$G,JX$4,'Estruturante Móvel'!$L:$L,'CRONOGRAMA_CONST+MIGRACAO'!JN$7))</f>
        <v>0</v>
      </c>
      <c r="JZ19" s="139">
        <f>(COUNTIFS('Estruturante Móvel'!$M:$M,$B19,'Estruturante Móvel'!$AM:$AM,JZ$4))-(COUNTIFS('Estruturante Móvel'!$M:$M,$B19,'Estruturante Móvel'!$AM:$AM,JZ$4,'Estruturante Móvel'!$AQ:$AQ,"REPARO FO"))</f>
        <v>0</v>
      </c>
      <c r="KA19" s="140">
        <f>(COUNTIFS('Estruturante Móvel'!$M:$M,$B18,'Estruturante Móvel'!$C:$C,"&lt;&gt;PREVISTO",'Estruturante Móvel'!$G:$G,JZ$4,'Estruturante Móvel'!$L:$L,'CRONOGRAMA_CONST+MIGRACAO'!JP$7))</f>
        <v>0</v>
      </c>
      <c r="KB19" s="139">
        <f>(COUNTIFS('Estruturante Móvel'!$M:$M,$B19,'Estruturante Móvel'!$AM:$AM,KB$4))-(COUNTIFS('Estruturante Móvel'!$M:$M,$B19,'Estruturante Móvel'!$AM:$AM,KB$4,'Estruturante Móvel'!$AQ:$AQ,"REPARO FO"))</f>
        <v>0</v>
      </c>
      <c r="KC19" s="140">
        <f>(COUNTIFS('Estruturante Móvel'!$M:$M,$B18,'Estruturante Móvel'!$C:$C,"&lt;&gt;PREVISTO",'Estruturante Móvel'!$G:$G,KB$4,'Estruturante Móvel'!$L:$L,'CRONOGRAMA_CONST+MIGRACAO'!JR$7))</f>
        <v>0</v>
      </c>
      <c r="KD19" s="139">
        <f>(COUNTIFS('Estruturante Móvel'!$M:$M,$B19,'Estruturante Móvel'!$AM:$AM,KD$4))-(COUNTIFS('Estruturante Móvel'!$M:$M,$B19,'Estruturante Móvel'!$AM:$AM,KD$4,'Estruturante Móvel'!$AQ:$AQ,"REPARO FO"))</f>
        <v>0</v>
      </c>
      <c r="KE19" s="140">
        <f>(COUNTIFS('Estruturante Móvel'!$M:$M,$B18,'Estruturante Móvel'!$C:$C,"&lt;&gt;PREVISTO",'Estruturante Móvel'!$G:$G,KD$4,'Estruturante Móvel'!$L:$L,'CRONOGRAMA_CONST+MIGRACAO'!JT$7))</f>
        <v>0</v>
      </c>
      <c r="KF19" s="139">
        <f>(COUNTIFS('Estruturante Móvel'!$M:$M,$B19,'Estruturante Móvel'!$AM:$AM,KF$4))-(COUNTIFS('Estruturante Móvel'!$M:$M,$B19,'Estruturante Móvel'!$AM:$AM,KF$4,'Estruturante Móvel'!$AQ:$AQ,"REPARO FO"))</f>
        <v>0</v>
      </c>
      <c r="KG19" s="140">
        <f>(COUNTIFS('Estruturante Móvel'!$M:$M,$B18,'Estruturante Móvel'!$C:$C,"&lt;&gt;PREVISTO",'Estruturante Móvel'!$G:$G,KF$4,'Estruturante Móvel'!$L:$L,'CRONOGRAMA_CONST+MIGRACAO'!JV$7))</f>
        <v>0</v>
      </c>
      <c r="KH19" s="139">
        <f>(COUNTIFS('Estruturante Móvel'!$M:$M,$B19,'Estruturante Móvel'!$AM:$AM,KH$4))-(COUNTIFS('Estruturante Móvel'!$M:$M,$B19,'Estruturante Móvel'!$AM:$AM,KH$4,'Estruturante Móvel'!$AQ:$AQ,"REPARO FO"))</f>
        <v>0</v>
      </c>
      <c r="KI19" s="140">
        <f>(COUNTIFS('Estruturante Móvel'!$M:$M,$B18,'Estruturante Móvel'!$C:$C,"&lt;&gt;PREVISTO",'Estruturante Móvel'!$G:$G,KH$4,'Estruturante Móvel'!$L:$L,'CRONOGRAMA_CONST+MIGRACAO'!JX$7))</f>
        <v>0</v>
      </c>
      <c r="KJ19" s="139">
        <f>(COUNTIFS('Estruturante Móvel'!$M:$M,$B19,'Estruturante Móvel'!$AM:$AM,KJ$4))-(COUNTIFS('Estruturante Móvel'!$M:$M,$B19,'Estruturante Móvel'!$AM:$AM,KJ$4,'Estruturante Móvel'!$AQ:$AQ,"REPARO FO"))</f>
        <v>0</v>
      </c>
      <c r="KK19" s="140">
        <f>(COUNTIFS('Estruturante Móvel'!$M:$M,$B18,'Estruturante Móvel'!$C:$C,"&lt;&gt;PREVISTO",'Estruturante Móvel'!$G:$G,KJ$4,'Estruturante Móvel'!$L:$L,'CRONOGRAMA_CONST+MIGRACAO'!JZ$7))</f>
        <v>0</v>
      </c>
      <c r="KL19" s="139">
        <f>(COUNTIFS('Estruturante Móvel'!$M:$M,$B19,'Estruturante Móvel'!$AM:$AM,KL$4))-(COUNTIFS('Estruturante Móvel'!$M:$M,$B19,'Estruturante Móvel'!$AM:$AM,KL$4,'Estruturante Móvel'!$AQ:$AQ,"REPARO FO"))</f>
        <v>0</v>
      </c>
      <c r="KM19" s="140">
        <f>(COUNTIFS('Estruturante Móvel'!$M:$M,$B18,'Estruturante Móvel'!$C:$C,"&lt;&gt;PREVISTO",'Estruturante Móvel'!$G:$G,KL$4,'Estruturante Móvel'!$L:$L,'CRONOGRAMA_CONST+MIGRACAO'!KB$7))</f>
        <v>0</v>
      </c>
      <c r="KN19" s="139">
        <f>(COUNTIFS('Estruturante Móvel'!$M:$M,$B19,'Estruturante Móvel'!$AM:$AM,KN$4))-(COUNTIFS('Estruturante Móvel'!$M:$M,$B19,'Estruturante Móvel'!$AM:$AM,KN$4,'Estruturante Móvel'!$AQ:$AQ,"REPARO FO"))</f>
        <v>0</v>
      </c>
      <c r="KO19" s="140">
        <f>(COUNTIFS('Estruturante Móvel'!$M:$M,$B18,'Estruturante Móvel'!$C:$C,"&lt;&gt;PREVISTO",'Estruturante Móvel'!$G:$G,KN$4,'Estruturante Móvel'!$L:$L,'CRONOGRAMA_CONST+MIGRACAO'!KD$7))</f>
        <v>0</v>
      </c>
      <c r="KP19" s="139">
        <f>(COUNTIFS('Estruturante Móvel'!$M:$M,$B19,'Estruturante Móvel'!$AM:$AM,KP$4))-(COUNTIFS('Estruturante Móvel'!$M:$M,$B19,'Estruturante Móvel'!$AM:$AM,KP$4,'Estruturante Móvel'!$AQ:$AQ,"REPARO FO"))</f>
        <v>0</v>
      </c>
      <c r="KQ19" s="140">
        <f>(COUNTIFS('Estruturante Móvel'!$M:$M,$B18,'Estruturante Móvel'!$C:$C,"&lt;&gt;PREVISTO",'Estruturante Móvel'!$G:$G,KP$4,'Estruturante Móvel'!$L:$L,'CRONOGRAMA_CONST+MIGRACAO'!KF$7))</f>
        <v>0</v>
      </c>
      <c r="KR19" s="139">
        <f>(COUNTIFS('Estruturante Móvel'!$M:$M,$B19,'Estruturante Móvel'!$AM:$AM,KR$4))-(COUNTIFS('Estruturante Móvel'!$M:$M,$B19,'Estruturante Móvel'!$AM:$AM,KR$4,'Estruturante Móvel'!$AQ:$AQ,"REPARO FO"))</f>
        <v>0</v>
      </c>
      <c r="KS19" s="140">
        <f>(COUNTIFS('Estruturante Móvel'!$M:$M,$B18,'Estruturante Móvel'!$C:$C,"&lt;&gt;PREVISTO",'Estruturante Móvel'!$G:$G,KR$4,'Estruturante Móvel'!$L:$L,'CRONOGRAMA_CONST+MIGRACAO'!KH$7))</f>
        <v>0</v>
      </c>
      <c r="KT19" s="139">
        <f>(COUNTIFS('Estruturante Móvel'!$M:$M,$B19,'Estruturante Móvel'!$AM:$AM,KT$4))-(COUNTIFS('Estruturante Móvel'!$M:$M,$B19,'Estruturante Móvel'!$AM:$AM,KT$4,'Estruturante Móvel'!$AQ:$AQ,"REPARO FO"))</f>
        <v>0</v>
      </c>
      <c r="KU19" s="140">
        <f>(COUNTIFS('Estruturante Móvel'!$M:$M,$B18,'Estruturante Móvel'!$C:$C,"&lt;&gt;PREVISTO",'Estruturante Móvel'!$G:$G,KT$4,'Estruturante Móvel'!$L:$L,'CRONOGRAMA_CONST+MIGRACAO'!KJ$7))</f>
        <v>0</v>
      </c>
      <c r="KV19" s="139">
        <f>(COUNTIFS('Estruturante Móvel'!$M:$M,$B19,'Estruturante Móvel'!$AM:$AM,KV$4))-(COUNTIFS('Estruturante Móvel'!$M:$M,$B19,'Estruturante Móvel'!$AM:$AM,KV$4,'Estruturante Móvel'!$AQ:$AQ,"REPARO FO"))</f>
        <v>0</v>
      </c>
      <c r="KW19" s="140">
        <f>(COUNTIFS('Estruturante Móvel'!$M:$M,$B18,'Estruturante Móvel'!$C:$C,"&lt;&gt;PREVISTO",'Estruturante Móvel'!$G:$G,KV$4,'Estruturante Móvel'!$L:$L,'CRONOGRAMA_CONST+MIGRACAO'!KL$7))</f>
        <v>0</v>
      </c>
      <c r="KX19" s="139">
        <f>(COUNTIFS('Estruturante Móvel'!$M:$M,$B19,'Estruturante Móvel'!$AM:$AM,KX$4))-(COUNTIFS('Estruturante Móvel'!$M:$M,$B19,'Estruturante Móvel'!$AM:$AM,KX$4,'Estruturante Móvel'!$AQ:$AQ,"REPARO FO"))</f>
        <v>0</v>
      </c>
      <c r="KY19" s="140">
        <f>(COUNTIFS('Estruturante Móvel'!$M:$M,$B18,'Estruturante Móvel'!$C:$C,"&lt;&gt;PREVISTO",'Estruturante Móvel'!$G:$G,KX$4,'Estruturante Móvel'!$L:$L,'CRONOGRAMA_CONST+MIGRACAO'!KN$7))</f>
        <v>0</v>
      </c>
      <c r="KZ19" s="139">
        <f>(COUNTIFS('Estruturante Móvel'!$M:$M,$B19,'Estruturante Móvel'!$AM:$AM,KZ$4))-(COUNTIFS('Estruturante Móvel'!$M:$M,$B19,'Estruturante Móvel'!$AM:$AM,KZ$4,'Estruturante Móvel'!$AQ:$AQ,"REPARO FO"))</f>
        <v>0</v>
      </c>
      <c r="LA19" s="140">
        <f>(COUNTIFS('Estruturante Móvel'!$M:$M,$B18,'Estruturante Móvel'!$C:$C,"&lt;&gt;PREVISTO",'Estruturante Móvel'!$G:$G,KZ$4,'Estruturante Móvel'!$L:$L,'CRONOGRAMA_CONST+MIGRACAO'!KP$7))</f>
        <v>0</v>
      </c>
      <c r="LB19" s="139">
        <f>(COUNTIFS('Estruturante Móvel'!$M:$M,$B19,'Estruturante Móvel'!$AM:$AM,LB$4))-(COUNTIFS('Estruturante Móvel'!$M:$M,$B19,'Estruturante Móvel'!$AM:$AM,LB$4,'Estruturante Móvel'!$AQ:$AQ,"REPARO FO"))</f>
        <v>0</v>
      </c>
      <c r="LC19" s="140">
        <f>(COUNTIFS('Estruturante Móvel'!$M:$M,$B18,'Estruturante Móvel'!$C:$C,"&lt;&gt;PREVISTO",'Estruturante Móvel'!$G:$G,LB$4,'Estruturante Móvel'!$L:$L,'CRONOGRAMA_CONST+MIGRACAO'!KR$7))</f>
        <v>0</v>
      </c>
      <c r="LD19" s="139">
        <f>(COUNTIFS('Estruturante Móvel'!$M:$M,$B19,'Estruturante Móvel'!$AM:$AM,LD$4))-(COUNTIFS('Estruturante Móvel'!$M:$M,$B19,'Estruturante Móvel'!$AM:$AM,LD$4,'Estruturante Móvel'!$AQ:$AQ,"REPARO FO"))</f>
        <v>0</v>
      </c>
      <c r="LE19" s="140">
        <f>(COUNTIFS('Estruturante Móvel'!$M:$M,$B18,'Estruturante Móvel'!$C:$C,"&lt;&gt;PREVISTO",'Estruturante Móvel'!$G:$G,LD$4,'Estruturante Móvel'!$L:$L,'CRONOGRAMA_CONST+MIGRACAO'!KT$7))</f>
        <v>0</v>
      </c>
      <c r="LF19" s="139">
        <f>(COUNTIFS('Estruturante Móvel'!$M:$M,$B19,'Estruturante Móvel'!$AM:$AM,LF$4))-(COUNTIFS('Estruturante Móvel'!$M:$M,$B19,'Estruturante Móvel'!$AM:$AM,LF$4,'Estruturante Móvel'!$AQ:$AQ,"REPARO FO"))</f>
        <v>0</v>
      </c>
      <c r="LG19" s="140">
        <f>(COUNTIFS('Estruturante Móvel'!$M:$M,$B18,'Estruturante Móvel'!$C:$C,"&lt;&gt;PREVISTO",'Estruturante Móvel'!$G:$G,LF$4,'Estruturante Móvel'!$L:$L,'CRONOGRAMA_CONST+MIGRACAO'!KV$7))</f>
        <v>0</v>
      </c>
      <c r="LH19" s="139">
        <f>(COUNTIFS('Estruturante Móvel'!$M:$M,$B19,'Estruturante Móvel'!$AM:$AM,LH$4))-(COUNTIFS('Estruturante Móvel'!$M:$M,$B19,'Estruturante Móvel'!$AM:$AM,LH$4,'Estruturante Móvel'!$AQ:$AQ,"REPARO FO"))</f>
        <v>0</v>
      </c>
      <c r="LI19" s="140">
        <f>(COUNTIFS('Estruturante Móvel'!$M:$M,$B18,'Estruturante Móvel'!$C:$C,"&lt;&gt;PREVISTO",'Estruturante Móvel'!$G:$G,LH$4,'Estruturante Móvel'!$L:$L,'CRONOGRAMA_CONST+MIGRACAO'!KX$7))</f>
        <v>0</v>
      </c>
      <c r="LJ19" s="139">
        <f>(COUNTIFS('Estruturante Móvel'!$M:$M,$B19,'Estruturante Móvel'!$AM:$AM,LJ$4))-(COUNTIFS('Estruturante Móvel'!$M:$M,$B19,'Estruturante Móvel'!$AM:$AM,LJ$4,'Estruturante Móvel'!$AQ:$AQ,"REPARO FO"))</f>
        <v>0</v>
      </c>
      <c r="LK19" s="140">
        <f>(COUNTIFS('Estruturante Móvel'!$M:$M,$B18,'Estruturante Móvel'!$C:$C,"&lt;&gt;PREVISTO",'Estruturante Móvel'!$G:$G,LJ$4,'Estruturante Móvel'!$L:$L,'CRONOGRAMA_CONST+MIGRACAO'!KZ$7))</f>
        <v>0</v>
      </c>
      <c r="LL19" s="139">
        <f>(COUNTIFS('Estruturante Móvel'!$M:$M,$B19,'Estruturante Móvel'!$AM:$AM,LL$4))-(COUNTIFS('Estruturante Móvel'!$M:$M,$B19,'Estruturante Móvel'!$AM:$AM,LL$4,'Estruturante Móvel'!$AQ:$AQ,"REPARO FO"))</f>
        <v>0</v>
      </c>
      <c r="LM19" s="140">
        <f>(COUNTIFS('Estruturante Móvel'!$M:$M,$B18,'Estruturante Móvel'!$C:$C,"&lt;&gt;PREVISTO",'Estruturante Móvel'!$G:$G,LL$4,'Estruturante Móvel'!$L:$L,'CRONOGRAMA_CONST+MIGRACAO'!LB$7))</f>
        <v>0</v>
      </c>
      <c r="LN19" s="139">
        <f>(COUNTIFS('Estruturante Móvel'!$M:$M,$B19,'Estruturante Móvel'!$AM:$AM,LN$4))-(COUNTIFS('Estruturante Móvel'!$M:$M,$B19,'Estruturante Móvel'!$AM:$AM,LN$4,'Estruturante Móvel'!$AQ:$AQ,"REPARO FO"))</f>
        <v>0</v>
      </c>
      <c r="LO19" s="140">
        <f>(COUNTIFS('Estruturante Móvel'!$M:$M,$B18,'Estruturante Móvel'!$C:$C,"&lt;&gt;PREVISTO",'Estruturante Móvel'!$G:$G,LN$4,'Estruturante Móvel'!$L:$L,'CRONOGRAMA_CONST+MIGRACAO'!LD$7))</f>
        <v>0</v>
      </c>
      <c r="LP19" s="139">
        <f>(COUNTIFS('Estruturante Móvel'!$M:$M,$B19,'Estruturante Móvel'!$AM:$AM,LP$4))-(COUNTIFS('Estruturante Móvel'!$M:$M,$B19,'Estruturante Móvel'!$AM:$AM,LP$4,'Estruturante Móvel'!$AQ:$AQ,"REPARO FO"))</f>
        <v>0</v>
      </c>
      <c r="LQ19" s="140">
        <f>(COUNTIFS('Estruturante Móvel'!$M:$M,$B18,'Estruturante Móvel'!$C:$C,"&lt;&gt;PREVISTO",'Estruturante Móvel'!$G:$G,LP$4,'Estruturante Móvel'!$L:$L,'CRONOGRAMA_CONST+MIGRACAO'!LF$7))</f>
        <v>0</v>
      </c>
      <c r="LR19" s="139">
        <f>(COUNTIFS('Estruturante Móvel'!$M:$M,$B19,'Estruturante Móvel'!$AM:$AM,LR$4))-(COUNTIFS('Estruturante Móvel'!$M:$M,$B19,'Estruturante Móvel'!$AM:$AM,LR$4,'Estruturante Móvel'!$AQ:$AQ,"REPARO FO"))</f>
        <v>0</v>
      </c>
      <c r="LS19" s="140">
        <f>(COUNTIFS('Estruturante Móvel'!$M:$M,$B18,'Estruturante Móvel'!$C:$C,"&lt;&gt;PREVISTO",'Estruturante Móvel'!$G:$G,LR$4,'Estruturante Móvel'!$L:$L,'CRONOGRAMA_CONST+MIGRACAO'!LH$7))</f>
        <v>0</v>
      </c>
      <c r="LT19" s="139">
        <f>(COUNTIFS('Estruturante Móvel'!$M:$M,$B19,'Estruturante Móvel'!$AM:$AM,LT$4))-(COUNTIFS('Estruturante Móvel'!$M:$M,$B19,'Estruturante Móvel'!$AM:$AM,LT$4,'Estruturante Móvel'!$AQ:$AQ,"REPARO FO"))</f>
        <v>0</v>
      </c>
      <c r="LU19" s="140">
        <f>(COUNTIFS('Estruturante Móvel'!$M:$M,$B18,'Estruturante Móvel'!$C:$C,"&lt;&gt;PREVISTO",'Estruturante Móvel'!$G:$G,LT$4,'Estruturante Móvel'!$L:$L,'CRONOGRAMA_CONST+MIGRACAO'!LJ$7))</f>
        <v>0</v>
      </c>
      <c r="LV19" s="139">
        <f>(COUNTIFS('Estruturante Móvel'!$M:$M,$B19,'Estruturante Móvel'!$AM:$AM,LV$4))-(COUNTIFS('Estruturante Móvel'!$M:$M,$B19,'Estruturante Móvel'!$AM:$AM,LV$4,'Estruturante Móvel'!$AQ:$AQ,"REPARO FO"))</f>
        <v>0</v>
      </c>
      <c r="LW19" s="140">
        <f>(COUNTIFS('Estruturante Móvel'!$M:$M,$B18,'Estruturante Móvel'!$C:$C,"&lt;&gt;PREVISTO",'Estruturante Móvel'!$G:$G,LV$4,'Estruturante Móvel'!$L:$L,'CRONOGRAMA_CONST+MIGRACAO'!LL$7))</f>
        <v>0</v>
      </c>
      <c r="LX19" s="139">
        <f>(COUNTIFS('Estruturante Móvel'!$M:$M,$B19,'Estruturante Móvel'!$AM:$AM,LX$4))-(COUNTIFS('Estruturante Móvel'!$M:$M,$B19,'Estruturante Móvel'!$AM:$AM,LX$4,'Estruturante Móvel'!$AQ:$AQ,"REPARO FO"))</f>
        <v>0</v>
      </c>
      <c r="LY19" s="140">
        <f>(COUNTIFS('Estruturante Móvel'!$M:$M,$B18,'Estruturante Móvel'!$C:$C,"&lt;&gt;PREVISTO",'Estruturante Móvel'!$G:$G,LX$4,'Estruturante Móvel'!$L:$L,'CRONOGRAMA_CONST+MIGRACAO'!LN$7))</f>
        <v>0</v>
      </c>
      <c r="LZ19" s="139">
        <f>(COUNTIFS('Estruturante Móvel'!$M:$M,$B19,'Estruturante Móvel'!$AM:$AM,LZ$4))-(COUNTIFS('Estruturante Móvel'!$M:$M,$B19,'Estruturante Móvel'!$AM:$AM,LZ$4,'Estruturante Móvel'!$AQ:$AQ,"REPARO FO"))</f>
        <v>0</v>
      </c>
      <c r="MA19" s="140">
        <f>(COUNTIFS('Estruturante Móvel'!$M:$M,$B18,'Estruturante Móvel'!$C:$C,"&lt;&gt;PREVISTO",'Estruturante Móvel'!$G:$G,LZ$4,'Estruturante Móvel'!$L:$L,'CRONOGRAMA_CONST+MIGRACAO'!LP$7))</f>
        <v>0</v>
      </c>
      <c r="MB19" s="139">
        <f>(COUNTIFS('Estruturante Móvel'!$M:$M,$B19,'Estruturante Móvel'!$AM:$AM,MB$4))-(COUNTIFS('Estruturante Móvel'!$M:$M,$B19,'Estruturante Móvel'!$AM:$AM,MB$4,'Estruturante Móvel'!$AQ:$AQ,"REPARO FO"))</f>
        <v>0</v>
      </c>
      <c r="MC19" s="140">
        <f>(COUNTIFS('Estruturante Móvel'!$M:$M,$B18,'Estruturante Móvel'!$C:$C,"&lt;&gt;PREVISTO",'Estruturante Móvel'!$G:$G,MB$4,'Estruturante Móvel'!$L:$L,'CRONOGRAMA_CONST+MIGRACAO'!LR$7))</f>
        <v>0</v>
      </c>
      <c r="MD19" s="139">
        <f>(COUNTIFS('Estruturante Móvel'!$M:$M,$B19,'Estruturante Móvel'!$AM:$AM,MD$4))-(COUNTIFS('Estruturante Móvel'!$M:$M,$B19,'Estruturante Móvel'!$AM:$AM,MD$4,'Estruturante Móvel'!$AQ:$AQ,"REPARO FO"))</f>
        <v>0</v>
      </c>
      <c r="ME19" s="140">
        <f>(COUNTIFS('Estruturante Móvel'!$M:$M,$B18,'Estruturante Móvel'!$C:$C,"&lt;&gt;PREVISTO",'Estruturante Móvel'!$G:$G,MD$4,'Estruturante Móvel'!$L:$L,'CRONOGRAMA_CONST+MIGRACAO'!LT$7))</f>
        <v>0</v>
      </c>
      <c r="MF19" s="139">
        <f>(COUNTIFS('Estruturante Móvel'!$M:$M,$B19,'Estruturante Móvel'!$AM:$AM,MF$4))-(COUNTIFS('Estruturante Móvel'!$M:$M,$B19,'Estruturante Móvel'!$AM:$AM,MF$4,'Estruturante Móvel'!$AQ:$AQ,"REPARO FO"))</f>
        <v>0</v>
      </c>
      <c r="MG19" s="140">
        <f>(COUNTIFS('Estruturante Móvel'!$M:$M,$B18,'Estruturante Móvel'!$C:$C,"&lt;&gt;PREVISTO",'Estruturante Móvel'!$G:$G,MF$4,'Estruturante Móvel'!$L:$L,'CRONOGRAMA_CONST+MIGRACAO'!LV$7))</f>
        <v>0</v>
      </c>
      <c r="MH19" s="139">
        <f>(COUNTIFS('Estruturante Móvel'!$M:$M,$B19,'Estruturante Móvel'!$AM:$AM,MH$4))-(COUNTIFS('Estruturante Móvel'!$M:$M,$B19,'Estruturante Móvel'!$AM:$AM,MH$4,'Estruturante Móvel'!$AQ:$AQ,"REPARO FO"))</f>
        <v>0</v>
      </c>
      <c r="MI19" s="140">
        <f>(COUNTIFS('Estruturante Móvel'!$M:$M,$B18,'Estruturante Móvel'!$C:$C,"&lt;&gt;PREVISTO",'Estruturante Móvel'!$G:$G,MH$4,'Estruturante Móvel'!$L:$L,'CRONOGRAMA_CONST+MIGRACAO'!LX$7))</f>
        <v>0</v>
      </c>
      <c r="MJ19" s="139">
        <f>(COUNTIFS('Estruturante Móvel'!$M:$M,$B19,'Estruturante Móvel'!$AM:$AM,MJ$4))-(COUNTIFS('Estruturante Móvel'!$M:$M,$B19,'Estruturante Móvel'!$AM:$AM,MJ$4,'Estruturante Móvel'!$AQ:$AQ,"REPARO FO"))</f>
        <v>0</v>
      </c>
      <c r="MK19" s="140">
        <f>(COUNTIFS('Estruturante Móvel'!$M:$M,$B18,'Estruturante Móvel'!$C:$C,"&lt;&gt;PREVISTO",'Estruturante Móvel'!$G:$G,MJ$4,'Estruturante Móvel'!$L:$L,'CRONOGRAMA_CONST+MIGRACAO'!LZ$7))</f>
        <v>0</v>
      </c>
      <c r="ML19" s="139">
        <f>(COUNTIFS('Estruturante Móvel'!$M:$M,$B19,'Estruturante Móvel'!$AM:$AM,ML$4))-(COUNTIFS('Estruturante Móvel'!$M:$M,$B19,'Estruturante Móvel'!$AM:$AM,ML$4,'Estruturante Móvel'!$AQ:$AQ,"REPARO FO"))</f>
        <v>0</v>
      </c>
      <c r="MM19" s="140">
        <f>(COUNTIFS('Estruturante Móvel'!$M:$M,$B18,'Estruturante Móvel'!$C:$C,"&lt;&gt;PREVISTO",'Estruturante Móvel'!$G:$G,ML$4,'Estruturante Móvel'!$L:$L,'CRONOGRAMA_CONST+MIGRACAO'!MB$7))</f>
        <v>0</v>
      </c>
      <c r="MN19" s="139">
        <f>(COUNTIFS('Estruturante Móvel'!$M:$M,$B19,'Estruturante Móvel'!$AM:$AM,MN$4))-(COUNTIFS('Estruturante Móvel'!$M:$M,$B19,'Estruturante Móvel'!$AM:$AM,MN$4,'Estruturante Móvel'!$AQ:$AQ,"REPARO FO"))</f>
        <v>0</v>
      </c>
      <c r="MO19" s="140">
        <f>(COUNTIFS('Estruturante Móvel'!$M:$M,$B18,'Estruturante Móvel'!$C:$C,"&lt;&gt;PREVISTO",'Estruturante Móvel'!$G:$G,MN$4,'Estruturante Móvel'!$L:$L,'CRONOGRAMA_CONST+MIGRACAO'!MD$7))</f>
        <v>0</v>
      </c>
      <c r="MP19" s="139">
        <f>(COUNTIFS('Estruturante Móvel'!$M:$M,$B19,'Estruturante Móvel'!$AM:$AM,MP$4))-(COUNTIFS('Estruturante Móvel'!$M:$M,$B19,'Estruturante Móvel'!$AM:$AM,MP$4,'Estruturante Móvel'!$AQ:$AQ,"REPARO FO"))</f>
        <v>0</v>
      </c>
      <c r="MQ19" s="140">
        <f>(COUNTIFS('Estruturante Móvel'!$M:$M,$B18,'Estruturante Móvel'!$C:$C,"&lt;&gt;PREVISTO",'Estruturante Móvel'!$G:$G,MP$4,'Estruturante Móvel'!$L:$L,'CRONOGRAMA_CONST+MIGRACAO'!MF$7))</f>
        <v>0</v>
      </c>
      <c r="MR19" s="139">
        <f>(COUNTIFS('Estruturante Móvel'!$M:$M,$B19,'Estruturante Móvel'!$AM:$AM,MR$4))-(COUNTIFS('Estruturante Móvel'!$M:$M,$B19,'Estruturante Móvel'!$AM:$AM,MR$4,'Estruturante Móvel'!$AQ:$AQ,"REPARO FO"))</f>
        <v>0</v>
      </c>
      <c r="MS19" s="140">
        <f>(COUNTIFS('Estruturante Móvel'!$M:$M,$B18,'Estruturante Móvel'!$C:$C,"&lt;&gt;PREVISTO",'Estruturante Móvel'!$G:$G,MR$4,'Estruturante Móvel'!$L:$L,'CRONOGRAMA_CONST+MIGRACAO'!MH$7))</f>
        <v>0</v>
      </c>
      <c r="MT19" s="139">
        <f>(COUNTIFS('Estruturante Móvel'!$M:$M,$B19,'Estruturante Móvel'!$AM:$AM,MT$4))-(COUNTIFS('Estruturante Móvel'!$M:$M,$B19,'Estruturante Móvel'!$AM:$AM,MT$4,'Estruturante Móvel'!$AQ:$AQ,"REPARO FO"))</f>
        <v>0</v>
      </c>
      <c r="MU19" s="140">
        <f>(COUNTIFS('Estruturante Móvel'!$M:$M,$B18,'Estruturante Móvel'!$C:$C,"&lt;&gt;PREVISTO",'Estruturante Móvel'!$G:$G,MT$4,'Estruturante Móvel'!$L:$L,'CRONOGRAMA_CONST+MIGRACAO'!MJ$7))</f>
        <v>0</v>
      </c>
      <c r="MV19" s="139">
        <f>(COUNTIFS('Estruturante Móvel'!$M:$M,$B19,'Estruturante Móvel'!$AM:$AM,MV$4))-(COUNTIFS('Estruturante Móvel'!$M:$M,$B19,'Estruturante Móvel'!$AM:$AM,MV$4,'Estruturante Móvel'!$AQ:$AQ,"REPARO FO"))</f>
        <v>0</v>
      </c>
      <c r="MW19" s="140">
        <f>(COUNTIFS('Estruturante Móvel'!$M:$M,$B18,'Estruturante Móvel'!$C:$C,"&lt;&gt;PREVISTO",'Estruturante Móvel'!$G:$G,MV$4,'Estruturante Móvel'!$L:$L,'CRONOGRAMA_CONST+MIGRACAO'!ML$7))</f>
        <v>0</v>
      </c>
      <c r="MX19" s="139">
        <f>(COUNTIFS('Estruturante Móvel'!$M:$M,$B19,'Estruturante Móvel'!$AM:$AM,MX$4))-(COUNTIFS('Estruturante Móvel'!$M:$M,$B19,'Estruturante Móvel'!$AM:$AM,MX$4,'Estruturante Móvel'!$AQ:$AQ,"REPARO FO"))</f>
        <v>0</v>
      </c>
      <c r="MY19" s="140">
        <f>(COUNTIFS('Estruturante Móvel'!$M:$M,$B18,'Estruturante Móvel'!$C:$C,"&lt;&gt;PREVISTO",'Estruturante Móvel'!$G:$G,MX$4,'Estruturante Móvel'!$L:$L,'CRONOGRAMA_CONST+MIGRACAO'!MN$7))</f>
        <v>0</v>
      </c>
      <c r="MZ19" s="139">
        <f>(COUNTIFS('Estruturante Móvel'!$M:$M,$B19,'Estruturante Móvel'!$AM:$AM,MZ$4))-(COUNTIFS('Estruturante Móvel'!$M:$M,$B19,'Estruturante Móvel'!$AM:$AM,MZ$4,'Estruturante Móvel'!$AQ:$AQ,"REPARO FO"))</f>
        <v>0</v>
      </c>
      <c r="NA19" s="140">
        <f>(COUNTIFS('Estruturante Móvel'!$M:$M,$B18,'Estruturante Móvel'!$C:$C,"&lt;&gt;PREVISTO",'Estruturante Móvel'!$G:$G,MZ$4,'Estruturante Móvel'!$L:$L,'CRONOGRAMA_CONST+MIGRACAO'!MP$7))</f>
        <v>0</v>
      </c>
      <c r="NB19" s="139">
        <f>(COUNTIFS('Estruturante Móvel'!$M:$M,$B19,'Estruturante Móvel'!$AM:$AM,NB$4))-(COUNTIFS('Estruturante Móvel'!$M:$M,$B19,'Estruturante Móvel'!$AM:$AM,NB$4,'Estruturante Móvel'!$AQ:$AQ,"REPARO FO"))</f>
        <v>0</v>
      </c>
      <c r="NC19" s="140">
        <f>(COUNTIFS('Estruturante Móvel'!$M:$M,$B18,'Estruturante Móvel'!$C:$C,"&lt;&gt;PREVISTO",'Estruturante Móvel'!$G:$G,NB$4,'Estruturante Móvel'!$L:$L,'CRONOGRAMA_CONST+MIGRACAO'!MR$7))</f>
        <v>0</v>
      </c>
      <c r="ND19" s="139">
        <f>(COUNTIFS('Estruturante Móvel'!$M:$M,$B19,'Estruturante Móvel'!$AM:$AM,ND$4))-(COUNTIFS('Estruturante Móvel'!$M:$M,$B19,'Estruturante Móvel'!$AM:$AM,ND$4,'Estruturante Móvel'!$AQ:$AQ,"REPARO FO"))</f>
        <v>0</v>
      </c>
      <c r="NE19" s="140">
        <f>(COUNTIFS('Estruturante Móvel'!$M:$M,$B18,'Estruturante Móvel'!$C:$C,"&lt;&gt;PREVISTO",'Estruturante Móvel'!$G:$G,ND$4,'Estruturante Móvel'!$L:$L,'CRONOGRAMA_CONST+MIGRACAO'!MT$7))</f>
        <v>0</v>
      </c>
      <c r="NF19" s="139">
        <f>(COUNTIFS('Estruturante Móvel'!$M:$M,$B19,'Estruturante Móvel'!$AM:$AM,NF$4))-(COUNTIFS('Estruturante Móvel'!$M:$M,$B19,'Estruturante Móvel'!$AM:$AM,NF$4,'Estruturante Móvel'!$AQ:$AQ,"REPARO FO"))</f>
        <v>0</v>
      </c>
      <c r="NG19" s="140">
        <f>(COUNTIFS('Estruturante Móvel'!$M:$M,$B18,'Estruturante Móvel'!$C:$C,"&lt;&gt;PREVISTO",'Estruturante Móvel'!$G:$G,NF$4,'Estruturante Móvel'!$L:$L,'CRONOGRAMA_CONST+MIGRACAO'!MV$7))</f>
        <v>0</v>
      </c>
      <c r="NH19" s="139">
        <f>(COUNTIFS('Estruturante Móvel'!$M:$M,$B19,'Estruturante Móvel'!$AM:$AM,NH$4))-(COUNTIFS('Estruturante Móvel'!$M:$M,$B19,'Estruturante Móvel'!$AM:$AM,NH$4,'Estruturante Móvel'!$AQ:$AQ,"REPARO FO"))</f>
        <v>0</v>
      </c>
      <c r="NI19" s="140">
        <f>(COUNTIFS('Estruturante Móvel'!$M:$M,$B18,'Estruturante Móvel'!$C:$C,"&lt;&gt;PREVISTO",'Estruturante Móvel'!$G:$G,NH$4,'Estruturante Móvel'!$L:$L,'CRONOGRAMA_CONST+MIGRACAO'!MX$7))</f>
        <v>0</v>
      </c>
    </row>
    <row r="20" spans="1:373" hidden="1" outlineLevel="1">
      <c r="B20" s="205" t="s">
        <v>445</v>
      </c>
      <c r="C20" s="161" t="s">
        <v>186</v>
      </c>
      <c r="D20" s="161">
        <f>COUNTIFS('Estruturante Móvel'!$M:$M,B18,'Estruturante Móvel'!$L:$L,'CRONOGRAMA_CONST+MIGRACAO'!B20)</f>
        <v>5</v>
      </c>
      <c r="E20" s="161">
        <f>(COUNTIFS('Estruturante Móvel'!$M:$M,B18,'Estruturante Móvel'!$C:$C,"&lt;&gt;PREVISTO",'Estruturante Móvel'!$L:$L,'CRONOGRAMA_CONST+MIGRACAO'!B20))</f>
        <v>5</v>
      </c>
      <c r="F20" s="162">
        <f>(COUNTIFS('Estruturante Móvel'!$M:$M,B18,'Estruturante Móvel'!$C:$C,"PREVISTO",'Estruturante Móvel'!$L:$L,'CRONOGRAMA_CONST+MIGRACAO'!B20))</f>
        <v>0</v>
      </c>
      <c r="G20" s="162"/>
      <c r="H20" s="165" t="str">
        <f t="shared" si="378"/>
        <v>Concluído</v>
      </c>
      <c r="I20" s="166">
        <v>45597</v>
      </c>
      <c r="J20" s="160">
        <f t="shared" si="379"/>
        <v>1</v>
      </c>
      <c r="K20" s="157">
        <f t="shared" si="380"/>
        <v>5</v>
      </c>
      <c r="L20" s="139">
        <f>(COUNTIFS('Estruturante Móvel'!$M:$M,$B18,'Estruturante Móvel'!$AM:$AM,L$4,'Estruturante Móvel'!$L:$L,'CRONOGRAMA_CONST+MIGRACAO'!$B20))</f>
        <v>0</v>
      </c>
      <c r="M20" s="140">
        <f>(COUNTIFS('Estruturante Móvel'!$M:$M,$B18,'Estruturante Móvel'!$C:$C,"&lt;&gt;PREVISTO",'Estruturante Móvel'!$G:$G,L$4,'Estruturante Móvel'!$L:$L,'CRONOGRAMA_CONST+MIGRACAO'!B$8))</f>
        <v>0</v>
      </c>
      <c r="N20" s="139">
        <f>(COUNTIFS('Estruturante Móvel'!$M:$M,$B18,'Estruturante Móvel'!$AM:$AM,N$4,'Estruturante Móvel'!$L:$L,'CRONOGRAMA_CONST+MIGRACAO'!$B20))</f>
        <v>0</v>
      </c>
      <c r="O20" s="140">
        <f>(COUNTIFS('Estruturante Móvel'!$M:$M,$B18,'Estruturante Móvel'!$C:$C,"&lt;&gt;PREVISTO",'Estruturante Móvel'!$G:$G,N$4,'Estruturante Móvel'!$L:$L,'CRONOGRAMA_CONST+MIGRACAO'!D$8))</f>
        <v>0</v>
      </c>
      <c r="P20" s="139">
        <f>(COUNTIFS('Estruturante Móvel'!$M:$M,$B18,'Estruturante Móvel'!$AM:$AM,P$4,'Estruturante Móvel'!$L:$L,'CRONOGRAMA_CONST+MIGRACAO'!$B20))</f>
        <v>0</v>
      </c>
      <c r="Q20" s="140">
        <f>(COUNTIFS('Estruturante Móvel'!$M:$M,$B18,'Estruturante Móvel'!$C:$C,"&lt;&gt;PREVISTO",'Estruturante Móvel'!$G:$G,P$4,'Estruturante Móvel'!$L:$L,'CRONOGRAMA_CONST+MIGRACAO'!F$8))</f>
        <v>0</v>
      </c>
      <c r="R20" s="139">
        <f>(COUNTIFS('Estruturante Móvel'!$M:$M,$B18,'Estruturante Móvel'!$AM:$AM,R$4,'Estruturante Móvel'!$L:$L,'CRONOGRAMA_CONST+MIGRACAO'!$B20))</f>
        <v>0</v>
      </c>
      <c r="S20" s="140">
        <f>(COUNTIFS('Estruturante Móvel'!$M:$M,$B18,'Estruturante Móvel'!$C:$C,"&lt;&gt;PREVISTO",'Estruturante Móvel'!$G:$G,R$4,'Estruturante Móvel'!$L:$L,'CRONOGRAMA_CONST+MIGRACAO'!H$8))</f>
        <v>0</v>
      </c>
      <c r="T20" s="139">
        <f>(COUNTIFS('Estruturante Móvel'!$M:$M,$B18,'Estruturante Móvel'!$AM:$AM,T$4,'Estruturante Móvel'!$L:$L,'CRONOGRAMA_CONST+MIGRACAO'!$B20))</f>
        <v>0</v>
      </c>
      <c r="U20" s="140">
        <f>(COUNTIFS('Estruturante Móvel'!$M:$M,$B18,'Estruturante Móvel'!$C:$C,"&lt;&gt;PREVISTO",'Estruturante Móvel'!$G:$G,T$4,'Estruturante Móvel'!$L:$L,'CRONOGRAMA_CONST+MIGRACAO'!J$8))</f>
        <v>0</v>
      </c>
      <c r="V20" s="139">
        <f>(COUNTIFS('Estruturante Móvel'!$M:$M,$B18,'Estruturante Móvel'!$AM:$AM,V$4,'Estruturante Móvel'!$L:$L,'CRONOGRAMA_CONST+MIGRACAO'!$B20))</f>
        <v>0</v>
      </c>
      <c r="W20" s="140">
        <f>(COUNTIFS('Estruturante Móvel'!$M:$M,$B18,'Estruturante Móvel'!$C:$C,"&lt;&gt;PREVISTO",'Estruturante Móvel'!$G:$G,V$4,'Estruturante Móvel'!$L:$L,'CRONOGRAMA_CONST+MIGRACAO'!L$8))</f>
        <v>0</v>
      </c>
      <c r="X20" s="139">
        <f>(COUNTIFS('Estruturante Móvel'!$M:$M,$B18,'Estruturante Móvel'!$AM:$AM,X$4,'Estruturante Móvel'!$L:$L,'CRONOGRAMA_CONST+MIGRACAO'!$B20))</f>
        <v>0</v>
      </c>
      <c r="Y20" s="140">
        <f>(COUNTIFS('Estruturante Móvel'!$M:$M,$B18,'Estruturante Móvel'!$C:$C,"&lt;&gt;PREVISTO",'Estruturante Móvel'!$G:$G,X$4,'Estruturante Móvel'!$L:$L,'CRONOGRAMA_CONST+MIGRACAO'!N$8))</f>
        <v>0</v>
      </c>
      <c r="Z20" s="139">
        <f>(COUNTIFS('Estruturante Móvel'!$M:$M,$B18,'Estruturante Móvel'!$AM:$AM,Z$4,'Estruturante Móvel'!$L:$L,'CRONOGRAMA_CONST+MIGRACAO'!$B20))</f>
        <v>0</v>
      </c>
      <c r="AA20" s="140">
        <f>(COUNTIFS('Estruturante Móvel'!$M:$M,$B18,'Estruturante Móvel'!$C:$C,"&lt;&gt;PREVISTO",'Estruturante Móvel'!$G:$G,Z$4,'Estruturante Móvel'!$L:$L,'CRONOGRAMA_CONST+MIGRACAO'!P$8))</f>
        <v>0</v>
      </c>
      <c r="AB20" s="139">
        <f>(COUNTIFS('Estruturante Móvel'!$M:$M,$B18,'Estruturante Móvel'!$AM:$AM,AB$4,'Estruturante Móvel'!$L:$L,'CRONOGRAMA_CONST+MIGRACAO'!$B20))</f>
        <v>0</v>
      </c>
      <c r="AC20" s="140">
        <f>(COUNTIFS('Estruturante Móvel'!$M:$M,$B18,'Estruturante Móvel'!$C:$C,"&lt;&gt;PREVISTO",'Estruturante Móvel'!$G:$G,AB$4,'Estruturante Móvel'!$L:$L,'CRONOGRAMA_CONST+MIGRACAO'!R$8))</f>
        <v>0</v>
      </c>
      <c r="AD20" s="139">
        <f>(COUNTIFS('Estruturante Móvel'!$M:$M,$B18,'Estruturante Móvel'!$AM:$AM,AD$4,'Estruturante Móvel'!$L:$L,'CRONOGRAMA_CONST+MIGRACAO'!$B20))</f>
        <v>0</v>
      </c>
      <c r="AE20" s="140">
        <f>(COUNTIFS('Estruturante Móvel'!$M:$M,$B18,'Estruturante Móvel'!$C:$C,"&lt;&gt;PREVISTO",'Estruturante Móvel'!$G:$G,AD$4,'Estruturante Móvel'!$L:$L,'CRONOGRAMA_CONST+MIGRACAO'!T$8))</f>
        <v>0</v>
      </c>
      <c r="AF20" s="139">
        <f>(COUNTIFS('Estruturante Móvel'!$M:$M,$B18,'Estruturante Móvel'!$AM:$AM,AF$4,'Estruturante Móvel'!$L:$L,'CRONOGRAMA_CONST+MIGRACAO'!$B20))</f>
        <v>0</v>
      </c>
      <c r="AG20" s="140">
        <f>(COUNTIFS('Estruturante Móvel'!$M:$M,$B18,'Estruturante Móvel'!$C:$C,"&lt;&gt;PREVISTO",'Estruturante Móvel'!$G:$G,AF$4,'Estruturante Móvel'!$L:$L,'CRONOGRAMA_CONST+MIGRACAO'!V$8))</f>
        <v>0</v>
      </c>
      <c r="AH20" s="139">
        <f>(COUNTIFS('Estruturante Móvel'!$M:$M,$B18,'Estruturante Móvel'!$AM:$AM,AH$4,'Estruturante Móvel'!$L:$L,'CRONOGRAMA_CONST+MIGRACAO'!$B20))</f>
        <v>0</v>
      </c>
      <c r="AI20" s="140">
        <f>(COUNTIFS('Estruturante Móvel'!$M:$M,$B18,'Estruturante Móvel'!$C:$C,"&lt;&gt;PREVISTO",'Estruturante Móvel'!$G:$G,AH$4,'Estruturante Móvel'!$L:$L,'CRONOGRAMA_CONST+MIGRACAO'!X$8))</f>
        <v>0</v>
      </c>
      <c r="AJ20" s="139">
        <f>(COUNTIFS('Estruturante Móvel'!$M:$M,$B18,'Estruturante Móvel'!$AM:$AM,AJ$4,'Estruturante Móvel'!$L:$L,'CRONOGRAMA_CONST+MIGRACAO'!$B20))</f>
        <v>0</v>
      </c>
      <c r="AK20" s="140">
        <f>(COUNTIFS('Estruturante Móvel'!$M:$M,$B18,'Estruturante Móvel'!$C:$C,"&lt;&gt;PREVISTO",'Estruturante Móvel'!$G:$G,AJ$4,'Estruturante Móvel'!$L:$L,'CRONOGRAMA_CONST+MIGRACAO'!Z$8))</f>
        <v>0</v>
      </c>
      <c r="AL20" s="139">
        <f>(COUNTIFS('Estruturante Móvel'!$M:$M,$B18,'Estruturante Móvel'!$AM:$AM,AL$4,'Estruturante Móvel'!$L:$L,'CRONOGRAMA_CONST+MIGRACAO'!$B20))</f>
        <v>0</v>
      </c>
      <c r="AM20" s="140">
        <f>(COUNTIFS('Estruturante Móvel'!$M:$M,$B18,'Estruturante Móvel'!$C:$C,"&lt;&gt;PREVISTO",'Estruturante Móvel'!$G:$G,AL$4,'Estruturante Móvel'!$L:$L,'CRONOGRAMA_CONST+MIGRACAO'!AB$8))</f>
        <v>0</v>
      </c>
      <c r="AN20" s="139">
        <f>(COUNTIFS('Estruturante Móvel'!$M:$M,$B18,'Estruturante Móvel'!$AM:$AM,AN$4,'Estruturante Móvel'!$L:$L,'CRONOGRAMA_CONST+MIGRACAO'!$B20))</f>
        <v>0</v>
      </c>
      <c r="AO20" s="140">
        <f>(COUNTIFS('Estruturante Móvel'!$M:$M,$B18,'Estruturante Móvel'!$C:$C,"&lt;&gt;PREVISTO",'Estruturante Móvel'!$G:$G,AN$4,'Estruturante Móvel'!$L:$L,'CRONOGRAMA_CONST+MIGRACAO'!AD$8))</f>
        <v>0</v>
      </c>
      <c r="AP20" s="139">
        <f>(COUNTIFS('Estruturante Móvel'!$M:$M,$B18,'Estruturante Móvel'!$AM:$AM,AP$4,'Estruturante Móvel'!$L:$L,'CRONOGRAMA_CONST+MIGRACAO'!$B20))</f>
        <v>0</v>
      </c>
      <c r="AQ20" s="140">
        <f>(COUNTIFS('Estruturante Móvel'!$M:$M,$B18,'Estruturante Móvel'!$C:$C,"&lt;&gt;PREVISTO",'Estruturante Móvel'!$G:$G,AP$4,'Estruturante Móvel'!$L:$L,'CRONOGRAMA_CONST+MIGRACAO'!AF$8))</f>
        <v>0</v>
      </c>
      <c r="AR20" s="139">
        <f>(COUNTIFS('Estruturante Móvel'!$M:$M,$B18,'Estruturante Móvel'!$AM:$AM,AR$4,'Estruturante Móvel'!$L:$L,'CRONOGRAMA_CONST+MIGRACAO'!$B20))</f>
        <v>0</v>
      </c>
      <c r="AS20" s="140">
        <f>(COUNTIFS('Estruturante Móvel'!$M:$M,$B18,'Estruturante Móvel'!$C:$C,"&lt;&gt;PREVISTO",'Estruturante Móvel'!$G:$G,AR$4,'Estruturante Móvel'!$L:$L,'CRONOGRAMA_CONST+MIGRACAO'!AH$8))</f>
        <v>0</v>
      </c>
      <c r="AT20" s="139">
        <f>(COUNTIFS('Estruturante Móvel'!$M:$M,$B18,'Estruturante Móvel'!$AM:$AM,AT$4,'Estruturante Móvel'!$L:$L,'CRONOGRAMA_CONST+MIGRACAO'!$B20))</f>
        <v>0</v>
      </c>
      <c r="AU20" s="140">
        <f>(COUNTIFS('Estruturante Móvel'!$M:$M,$B18,'Estruturante Móvel'!$C:$C,"&lt;&gt;PREVISTO",'Estruturante Móvel'!$G:$G,AT$4,'Estruturante Móvel'!$L:$L,'CRONOGRAMA_CONST+MIGRACAO'!AJ$8))</f>
        <v>0</v>
      </c>
      <c r="AV20" s="139">
        <f>(COUNTIFS('Estruturante Móvel'!$M:$M,$B18,'Estruturante Móvel'!$AM:$AM,AV$4,'Estruturante Móvel'!$L:$L,'CRONOGRAMA_CONST+MIGRACAO'!$B20))</f>
        <v>0</v>
      </c>
      <c r="AW20" s="140">
        <f>(COUNTIFS('Estruturante Móvel'!$M:$M,$B18,'Estruturante Móvel'!$C:$C,"&lt;&gt;PREVISTO",'Estruturante Móvel'!$G:$G,AV$4,'Estruturante Móvel'!$L:$L,'CRONOGRAMA_CONST+MIGRACAO'!AL$8))</f>
        <v>0</v>
      </c>
      <c r="AX20" s="139">
        <f>(COUNTIFS('Estruturante Móvel'!$M:$M,$B18,'Estruturante Móvel'!$AM:$AM,AX$4,'Estruturante Móvel'!$L:$L,'CRONOGRAMA_CONST+MIGRACAO'!$B20))</f>
        <v>0</v>
      </c>
      <c r="AY20" s="140">
        <f>(COUNTIFS('Estruturante Móvel'!$M:$M,$B18,'Estruturante Móvel'!$C:$C,"&lt;&gt;PREVISTO",'Estruturante Móvel'!$G:$G,AX$4,'Estruturante Móvel'!$L:$L,'CRONOGRAMA_CONST+MIGRACAO'!AN$8))</f>
        <v>0</v>
      </c>
      <c r="AZ20" s="139">
        <f>(COUNTIFS('Estruturante Móvel'!$M:$M,$B18,'Estruturante Móvel'!$AM:$AM,AZ$4,'Estruturante Móvel'!$L:$L,'CRONOGRAMA_CONST+MIGRACAO'!$B20))</f>
        <v>0</v>
      </c>
      <c r="BA20" s="140">
        <f>(COUNTIFS('Estruturante Móvel'!$M:$M,$B18,'Estruturante Móvel'!$C:$C,"&lt;&gt;PREVISTO",'Estruturante Móvel'!$G:$G,AZ$4,'Estruturante Móvel'!$L:$L,'CRONOGRAMA_CONST+MIGRACAO'!AP$8))</f>
        <v>0</v>
      </c>
      <c r="BB20" s="139">
        <f>(COUNTIFS('Estruturante Móvel'!$M:$M,$B18,'Estruturante Móvel'!$AM:$AM,BB$4,'Estruturante Móvel'!$L:$L,'CRONOGRAMA_CONST+MIGRACAO'!$B20))</f>
        <v>0</v>
      </c>
      <c r="BC20" s="140">
        <f>(COUNTIFS('Estruturante Móvel'!$M:$M,$B18,'Estruturante Móvel'!$C:$C,"&lt;&gt;PREVISTO",'Estruturante Móvel'!$G:$G,BB$4,'Estruturante Móvel'!$L:$L,'CRONOGRAMA_CONST+MIGRACAO'!AR$8))</f>
        <v>0</v>
      </c>
      <c r="BD20" s="139">
        <f>(COUNTIFS('Estruturante Móvel'!$M:$M,$B18,'Estruturante Móvel'!$AM:$AM,BD$4,'Estruturante Móvel'!$L:$L,'CRONOGRAMA_CONST+MIGRACAO'!$B20))</f>
        <v>0</v>
      </c>
      <c r="BE20" s="140">
        <f>(COUNTIFS('Estruturante Móvel'!$M:$M,$B18,'Estruturante Móvel'!$C:$C,"&lt;&gt;PREVISTO",'Estruturante Móvel'!$G:$G,BD$4,'Estruturante Móvel'!$L:$L,'CRONOGRAMA_CONST+MIGRACAO'!AT$8))</f>
        <v>0</v>
      </c>
      <c r="BF20" s="139">
        <f>(COUNTIFS('Estruturante Móvel'!$M:$M,$B18,'Estruturante Móvel'!$AM:$AM,BF$4,'Estruturante Móvel'!$L:$L,'CRONOGRAMA_CONST+MIGRACAO'!$B20))</f>
        <v>0</v>
      </c>
      <c r="BG20" s="140">
        <f>(COUNTIFS('Estruturante Móvel'!$M:$M,$B18,'Estruturante Móvel'!$C:$C,"&lt;&gt;PREVISTO",'Estruturante Móvel'!$G:$G,BF$4,'Estruturante Móvel'!$L:$L,'CRONOGRAMA_CONST+MIGRACAO'!AV$8))</f>
        <v>0</v>
      </c>
      <c r="BH20" s="139">
        <f>(COUNTIFS('Estruturante Móvel'!$M:$M,$B18,'Estruturante Móvel'!$AM:$AM,BH$4,'Estruturante Móvel'!$L:$L,'CRONOGRAMA_CONST+MIGRACAO'!$B20))</f>
        <v>0</v>
      </c>
      <c r="BI20" s="140">
        <f>(COUNTIFS('Estruturante Móvel'!$M:$M,$B18,'Estruturante Móvel'!$C:$C,"&lt;&gt;PREVISTO",'Estruturante Móvel'!$G:$G,BH$4,'Estruturante Móvel'!$L:$L,'CRONOGRAMA_CONST+MIGRACAO'!AX$8))</f>
        <v>0</v>
      </c>
      <c r="BJ20" s="139">
        <f>(COUNTIFS('Estruturante Móvel'!$M:$M,$B18,'Estruturante Móvel'!$AM:$AM,BJ$4,'Estruturante Móvel'!$L:$L,'CRONOGRAMA_CONST+MIGRACAO'!$B20))</f>
        <v>0</v>
      </c>
      <c r="BK20" s="140">
        <f>(COUNTIFS('Estruturante Móvel'!$M:$M,$B18,'Estruturante Móvel'!$C:$C,"&lt;&gt;PREVISTO",'Estruturante Móvel'!$G:$G,BJ$4,'Estruturante Móvel'!$L:$L,'CRONOGRAMA_CONST+MIGRACAO'!AZ$8))</f>
        <v>0</v>
      </c>
      <c r="BL20" s="139">
        <f>(COUNTIFS('Estruturante Móvel'!$M:$M,$B18,'Estruturante Móvel'!$AM:$AM,BL$4,'Estruturante Móvel'!$L:$L,'CRONOGRAMA_CONST+MIGRACAO'!$B20))</f>
        <v>0</v>
      </c>
      <c r="BM20" s="140">
        <f>(COUNTIFS('Estruturante Móvel'!$M:$M,$B18,'Estruturante Móvel'!$C:$C,"&lt;&gt;PREVISTO",'Estruturante Móvel'!$G:$G,BL$4,'Estruturante Móvel'!$L:$L,'CRONOGRAMA_CONST+MIGRACAO'!BB$8))</f>
        <v>0</v>
      </c>
      <c r="BN20" s="139">
        <f>(COUNTIFS('Estruturante Móvel'!$M:$M,$B18,'Estruturante Móvel'!$AM:$AM,BN$4,'Estruturante Móvel'!$L:$L,'CRONOGRAMA_CONST+MIGRACAO'!$B20))</f>
        <v>0</v>
      </c>
      <c r="BO20" s="140">
        <f>(COUNTIFS('Estruturante Móvel'!$M:$M,$B18,'Estruturante Móvel'!$C:$C,"&lt;&gt;PREVISTO",'Estruturante Móvel'!$G:$G,BN$4,'Estruturante Móvel'!$L:$L,'CRONOGRAMA_CONST+MIGRACAO'!BD$8))</f>
        <v>0</v>
      </c>
      <c r="BP20" s="139">
        <f>(COUNTIFS('Estruturante Móvel'!$M:$M,$B18,'Estruturante Móvel'!$AM:$AM,BP$4,'Estruturante Móvel'!$L:$L,'CRONOGRAMA_CONST+MIGRACAO'!$B20))</f>
        <v>0</v>
      </c>
      <c r="BQ20" s="140">
        <f>(COUNTIFS('Estruturante Móvel'!$M:$M,$B18,'Estruturante Móvel'!$C:$C,"&lt;&gt;PREVISTO",'Estruturante Móvel'!$G:$G,BP$4,'Estruturante Móvel'!$L:$L,'CRONOGRAMA_CONST+MIGRACAO'!BF$8))</f>
        <v>0</v>
      </c>
      <c r="BR20" s="139">
        <f>(COUNTIFS('Estruturante Móvel'!$M:$M,$B18,'Estruturante Móvel'!$AM:$AM,BR$4,'Estruturante Móvel'!$L:$L,'CRONOGRAMA_CONST+MIGRACAO'!$B20))</f>
        <v>0</v>
      </c>
      <c r="BS20" s="140">
        <f>(COUNTIFS('Estruturante Móvel'!$M:$M,$B18,'Estruturante Móvel'!$C:$C,"&lt;&gt;PREVISTO",'Estruturante Móvel'!$G:$G,BR$4,'Estruturante Móvel'!$L:$L,'CRONOGRAMA_CONST+MIGRACAO'!BH$8))</f>
        <v>0</v>
      </c>
      <c r="BT20" s="139">
        <f>(COUNTIFS('Estruturante Móvel'!$M:$M,$B20,'Estruturante Móvel'!$AM:$AM,BT$4))-(COUNTIFS('Estruturante Móvel'!$M:$M,$B20,'Estruturante Móvel'!$AM:$AM,BT$4,'Estruturante Móvel'!$AQ:$AQ,"REPARO FO"))</f>
        <v>0</v>
      </c>
      <c r="BU20" s="140">
        <f>(COUNTIFS('Estruturante Móvel'!$M:$M,$B18,'Estruturante Móvel'!$C:$C,"&lt;&gt;PREVISTO",'Estruturante Móvel'!$G:$G,BT$4,'Estruturante Móvel'!$L:$L,'CRONOGRAMA_CONST+MIGRACAO'!BJ$8))</f>
        <v>0</v>
      </c>
      <c r="BV20" s="139">
        <f>(COUNTIFS('Estruturante Móvel'!$M:$M,$B20,'Estruturante Móvel'!$AM:$AM,BV$4))-(COUNTIFS('Estruturante Móvel'!$M:$M,$B20,'Estruturante Móvel'!$AM:$AM,BV$4,'Estruturante Móvel'!$AQ:$AQ,"REPARO FO"))</f>
        <v>0</v>
      </c>
      <c r="BW20" s="140">
        <f>(COUNTIFS('Estruturante Móvel'!$M:$M,$B18,'Estruturante Móvel'!$C:$C,"&lt;&gt;PREVISTO",'Estruturante Móvel'!$G:$G,BV$4,'Estruturante Móvel'!$L:$L,'CRONOGRAMA_CONST+MIGRACAO'!BL$8))</f>
        <v>0</v>
      </c>
      <c r="BX20" s="139">
        <f>(COUNTIFS('Estruturante Móvel'!$M:$M,$B20,'Estruturante Móvel'!$AM:$AM,BX$4))-(COUNTIFS('Estruturante Móvel'!$M:$M,$B20,'Estruturante Móvel'!$AM:$AM,BX$4,'Estruturante Móvel'!$AQ:$AQ,"REPARO FO"))</f>
        <v>0</v>
      </c>
      <c r="BY20" s="140">
        <f>(COUNTIFS('Estruturante Móvel'!$M:$M,$B18,'Estruturante Móvel'!$C:$C,"&lt;&gt;PREVISTO",'Estruturante Móvel'!$G:$G,BX$4,'Estruturante Móvel'!$L:$L,'CRONOGRAMA_CONST+MIGRACAO'!BN$8))</f>
        <v>0</v>
      </c>
      <c r="BZ20" s="139">
        <f>(COUNTIFS('Estruturante Móvel'!$M:$M,$B20,'Estruturante Móvel'!$AM:$AM,BZ$4))-(COUNTIFS('Estruturante Móvel'!$M:$M,$B20,'Estruturante Móvel'!$AM:$AM,BZ$4,'Estruturante Móvel'!$AQ:$AQ,"REPARO FO"))</f>
        <v>0</v>
      </c>
      <c r="CA20" s="140">
        <f>(COUNTIFS('Estruturante Móvel'!$M:$M,$B18,'Estruturante Móvel'!$C:$C,"&lt;&gt;PREVISTO",'Estruturante Móvel'!$G:$G,BZ$4,'Estruturante Móvel'!$L:$L,'CRONOGRAMA_CONST+MIGRACAO'!BP$8))</f>
        <v>0</v>
      </c>
      <c r="CB20" s="139">
        <f>(COUNTIFS('Estruturante Móvel'!$M:$M,$B20,'Estruturante Móvel'!$AM:$AM,CB$4))-(COUNTIFS('Estruturante Móvel'!$M:$M,$B20,'Estruturante Móvel'!$AM:$AM,CB$4,'Estruturante Móvel'!$AQ:$AQ,"REPARO FO"))</f>
        <v>0</v>
      </c>
      <c r="CC20" s="140">
        <f>(COUNTIFS('Estruturante Móvel'!$M:$M,$B18,'Estruturante Móvel'!$C:$C,"&lt;&gt;PREVISTO",'Estruturante Móvel'!$G:$G,CB$4,'Estruturante Móvel'!$L:$L,'CRONOGRAMA_CONST+MIGRACAO'!BR$8))</f>
        <v>0</v>
      </c>
      <c r="CD20" s="139">
        <f>(COUNTIFS('Estruturante Móvel'!$M:$M,$B20,'Estruturante Móvel'!$AM:$AM,CD$4))-(COUNTIFS('Estruturante Móvel'!$M:$M,$B20,'Estruturante Móvel'!$AM:$AM,CD$4,'Estruturante Móvel'!$AQ:$AQ,"REPARO FO"))</f>
        <v>0</v>
      </c>
      <c r="CE20" s="140">
        <f>(COUNTIFS('Estruturante Móvel'!$M:$M,$B18,'Estruturante Móvel'!$C:$C,"&lt;&gt;PREVISTO",'Estruturante Móvel'!$G:$G,CD$4,'Estruturante Móvel'!$L:$L,'CRONOGRAMA_CONST+MIGRACAO'!BT$8))</f>
        <v>0</v>
      </c>
      <c r="CF20" s="139">
        <f>(COUNTIFS('Estruturante Móvel'!$M:$M,$B20,'Estruturante Móvel'!$AM:$AM,CF$4))-(COUNTIFS('Estruturante Móvel'!$M:$M,$B20,'Estruturante Móvel'!$AM:$AM,CF$4,'Estruturante Móvel'!$AQ:$AQ,"REPARO FO"))</f>
        <v>0</v>
      </c>
      <c r="CG20" s="140">
        <f>(COUNTIFS('Estruturante Móvel'!$M:$M,$B18,'Estruturante Móvel'!$C:$C,"&lt;&gt;PREVISTO",'Estruturante Móvel'!$G:$G,CF$4,'Estruturante Móvel'!$L:$L,'CRONOGRAMA_CONST+MIGRACAO'!BV$8))</f>
        <v>0</v>
      </c>
      <c r="CH20" s="139">
        <f>(COUNTIFS('Estruturante Móvel'!$M:$M,$B20,'Estruturante Móvel'!$AM:$AM,CH$4))-(COUNTIFS('Estruturante Móvel'!$M:$M,$B20,'Estruturante Móvel'!$AM:$AM,CH$4,'Estruturante Móvel'!$AQ:$AQ,"REPARO FO"))</f>
        <v>0</v>
      </c>
      <c r="CI20" s="140">
        <f>(COUNTIFS('Estruturante Móvel'!$M:$M,$B18,'Estruturante Móvel'!$C:$C,"&lt;&gt;PREVISTO",'Estruturante Móvel'!$G:$G,CH$4,'Estruturante Móvel'!$L:$L,'CRONOGRAMA_CONST+MIGRACAO'!BX$8))</f>
        <v>0</v>
      </c>
      <c r="CJ20" s="139">
        <f>(COUNTIFS('Estruturante Móvel'!$M:$M,$B20,'Estruturante Móvel'!$AM:$AM,CJ$4))-(COUNTIFS('Estruturante Móvel'!$M:$M,$B20,'Estruturante Móvel'!$AM:$AM,CJ$4,'Estruturante Móvel'!$AQ:$AQ,"REPARO FO"))</f>
        <v>0</v>
      </c>
      <c r="CK20" s="140">
        <f>(COUNTIFS('Estruturante Móvel'!$M:$M,$B18,'Estruturante Móvel'!$C:$C,"&lt;&gt;PREVISTO",'Estruturante Móvel'!$G:$G,CJ$4,'Estruturante Móvel'!$L:$L,'CRONOGRAMA_CONST+MIGRACAO'!BZ$8))</f>
        <v>0</v>
      </c>
      <c r="CL20" s="139">
        <f>(COUNTIFS('Estruturante Móvel'!$M:$M,$B20,'Estruturante Móvel'!$AM:$AM,CL$4))-(COUNTIFS('Estruturante Móvel'!$M:$M,$B20,'Estruturante Móvel'!$AM:$AM,CL$4,'Estruturante Móvel'!$AQ:$AQ,"REPARO FO"))</f>
        <v>0</v>
      </c>
      <c r="CM20" s="140">
        <f>(COUNTIFS('Estruturante Móvel'!$M:$M,$B18,'Estruturante Móvel'!$C:$C,"&lt;&gt;PREVISTO",'Estruturante Móvel'!$G:$G,CL$4,'Estruturante Móvel'!$L:$L,'CRONOGRAMA_CONST+MIGRACAO'!CB$8))</f>
        <v>0</v>
      </c>
      <c r="CN20" s="139">
        <f>(COUNTIFS('Estruturante Móvel'!$M:$M,$B20,'Estruturante Móvel'!$AM:$AM,CN$4))-(COUNTIFS('Estruturante Móvel'!$M:$M,$B20,'Estruturante Móvel'!$AM:$AM,CN$4,'Estruturante Móvel'!$AQ:$AQ,"REPARO FO"))</f>
        <v>0</v>
      </c>
      <c r="CO20" s="140">
        <f>(COUNTIFS('Estruturante Móvel'!$M:$M,$B18,'Estruturante Móvel'!$C:$C,"&lt;&gt;PREVISTO",'Estruturante Móvel'!$G:$G,CN$4,'Estruturante Móvel'!$L:$L,'CRONOGRAMA_CONST+MIGRACAO'!CD$8))</f>
        <v>0</v>
      </c>
      <c r="CP20" s="139">
        <f>(COUNTIFS('Estruturante Móvel'!$M:$M,$B20,'Estruturante Móvel'!$AM:$AM,CP$4))-(COUNTIFS('Estruturante Móvel'!$M:$M,$B20,'Estruturante Móvel'!$AM:$AM,CP$4,'Estruturante Móvel'!$AQ:$AQ,"REPARO FO"))</f>
        <v>0</v>
      </c>
      <c r="CQ20" s="140">
        <f>(COUNTIFS('Estruturante Móvel'!$M:$M,$B18,'Estruturante Móvel'!$C:$C,"&lt;&gt;PREVISTO",'Estruturante Móvel'!$G:$G,CP$4,'Estruturante Móvel'!$L:$L,'CRONOGRAMA_CONST+MIGRACAO'!CF$8))</f>
        <v>0</v>
      </c>
      <c r="CR20" s="139">
        <f>(COUNTIFS('Estruturante Móvel'!$M:$M,$B20,'Estruturante Móvel'!$AM:$AM,CR$4))-(COUNTIFS('Estruturante Móvel'!$M:$M,$B20,'Estruturante Móvel'!$AM:$AM,CR$4,'Estruturante Móvel'!$AQ:$AQ,"REPARO FO"))</f>
        <v>0</v>
      </c>
      <c r="CS20" s="140">
        <f>(COUNTIFS('Estruturante Móvel'!$M:$M,$B18,'Estruturante Móvel'!$C:$C,"&lt;&gt;PREVISTO",'Estruturante Móvel'!$G:$G,CR$4,'Estruturante Móvel'!$L:$L,'CRONOGRAMA_CONST+MIGRACAO'!CH$8))</f>
        <v>0</v>
      </c>
      <c r="CT20" s="139">
        <f>(COUNTIFS('Estruturante Móvel'!$M:$M,$B20,'Estruturante Móvel'!$AM:$AM,CT$4))-(COUNTIFS('Estruturante Móvel'!$M:$M,$B20,'Estruturante Móvel'!$AM:$AM,CT$4,'Estruturante Móvel'!$AQ:$AQ,"REPARO FO"))</f>
        <v>0</v>
      </c>
      <c r="CU20" s="140">
        <f>(COUNTIFS('Estruturante Móvel'!$M:$M,$B18,'Estruturante Móvel'!$C:$C,"&lt;&gt;PREVISTO",'Estruturante Móvel'!$G:$G,CT$4,'Estruturante Móvel'!$L:$L,'CRONOGRAMA_CONST+MIGRACAO'!CJ$8))</f>
        <v>0</v>
      </c>
      <c r="CV20" s="139">
        <f>(COUNTIFS('Estruturante Móvel'!$M:$M,$B20,'Estruturante Móvel'!$AM:$AM,CV$4))-(COUNTIFS('Estruturante Móvel'!$M:$M,$B20,'Estruturante Móvel'!$AM:$AM,CV$4,'Estruturante Móvel'!$AQ:$AQ,"REPARO FO"))</f>
        <v>0</v>
      </c>
      <c r="CW20" s="140">
        <f>(COUNTIFS('Estruturante Móvel'!$M:$M,$B18,'Estruturante Móvel'!$C:$C,"&lt;&gt;PREVISTO",'Estruturante Móvel'!$G:$G,CV$4,'Estruturante Móvel'!$L:$L,'CRONOGRAMA_CONST+MIGRACAO'!CL$8))</f>
        <v>0</v>
      </c>
      <c r="CX20" s="139">
        <f>(COUNTIFS('Estruturante Móvel'!$M:$M,$B20,'Estruturante Móvel'!$AM:$AM,CX$4))-(COUNTIFS('Estruturante Móvel'!$M:$M,$B20,'Estruturante Móvel'!$AM:$AM,CX$4,'Estruturante Móvel'!$AQ:$AQ,"REPARO FO"))</f>
        <v>0</v>
      </c>
      <c r="CY20" s="140">
        <f>(COUNTIFS('Estruturante Móvel'!$M:$M,$B18,'Estruturante Móvel'!$C:$C,"&lt;&gt;PREVISTO",'Estruturante Móvel'!$G:$G,CX$4,'Estruturante Móvel'!$L:$L,'CRONOGRAMA_CONST+MIGRACAO'!CN$8))</f>
        <v>0</v>
      </c>
      <c r="CZ20" s="139">
        <f>(COUNTIFS('Estruturante Móvel'!$M:$M,$B20,'Estruturante Móvel'!$AM:$AM,CZ$4))-(COUNTIFS('Estruturante Móvel'!$M:$M,$B20,'Estruturante Móvel'!$AM:$AM,CZ$4,'Estruturante Móvel'!$AQ:$AQ,"REPARO FO"))</f>
        <v>0</v>
      </c>
      <c r="DA20" s="140">
        <f>(COUNTIFS('Estruturante Móvel'!$M:$M,$B18,'Estruturante Móvel'!$C:$C,"&lt;&gt;PREVISTO",'Estruturante Móvel'!$G:$G,CZ$4,'Estruturante Móvel'!$L:$L,'CRONOGRAMA_CONST+MIGRACAO'!CP$8))</f>
        <v>0</v>
      </c>
      <c r="DB20" s="139">
        <f>(COUNTIFS('Estruturante Móvel'!$M:$M,$B20,'Estruturante Móvel'!$AM:$AM,DB$4))-(COUNTIFS('Estruturante Móvel'!$M:$M,$B20,'Estruturante Móvel'!$AM:$AM,DB$4,'Estruturante Móvel'!$AQ:$AQ,"REPARO FO"))</f>
        <v>0</v>
      </c>
      <c r="DC20" s="140">
        <f>(COUNTIFS('Estruturante Móvel'!$M:$M,$B18,'Estruturante Móvel'!$C:$C,"&lt;&gt;PREVISTO",'Estruturante Móvel'!$G:$G,DB$4,'Estruturante Móvel'!$L:$L,'CRONOGRAMA_CONST+MIGRACAO'!CR$8))</f>
        <v>0</v>
      </c>
      <c r="DD20" s="139">
        <f>(COUNTIFS('Estruturante Móvel'!$M:$M,$B20,'Estruturante Móvel'!$AM:$AM,DD$4))-(COUNTIFS('Estruturante Móvel'!$M:$M,$B20,'Estruturante Móvel'!$AM:$AM,DD$4,'Estruturante Móvel'!$AQ:$AQ,"REPARO FO"))</f>
        <v>0</v>
      </c>
      <c r="DE20" s="140">
        <f>(COUNTIFS('Estruturante Móvel'!$M:$M,$B18,'Estruturante Móvel'!$C:$C,"&lt;&gt;PREVISTO",'Estruturante Móvel'!$G:$G,DD$4,'Estruturante Móvel'!$L:$L,'CRONOGRAMA_CONST+MIGRACAO'!CT$8))</f>
        <v>0</v>
      </c>
      <c r="DF20" s="139">
        <f>(COUNTIFS('Estruturante Móvel'!$M:$M,$B20,'Estruturante Móvel'!$AM:$AM,DF$4))-(COUNTIFS('Estruturante Móvel'!$M:$M,$B20,'Estruturante Móvel'!$AM:$AM,DF$4,'Estruturante Móvel'!$AQ:$AQ,"REPARO FO"))</f>
        <v>0</v>
      </c>
      <c r="DG20" s="140">
        <f>(COUNTIFS('Estruturante Móvel'!$M:$M,$B18,'Estruturante Móvel'!$C:$C,"&lt;&gt;PREVISTO",'Estruturante Móvel'!$G:$G,DF$4,'Estruturante Móvel'!$L:$L,'CRONOGRAMA_CONST+MIGRACAO'!CV$8))</f>
        <v>0</v>
      </c>
      <c r="DH20" s="139">
        <f>(COUNTIFS('Estruturante Móvel'!$M:$M,$B20,'Estruturante Móvel'!$AM:$AM,DH$4))-(COUNTIFS('Estruturante Móvel'!$M:$M,$B20,'Estruturante Móvel'!$AM:$AM,DH$4,'Estruturante Móvel'!$AQ:$AQ,"REPARO FO"))</f>
        <v>0</v>
      </c>
      <c r="DI20" s="140">
        <f>(COUNTIFS('Estruturante Móvel'!$M:$M,$B18,'Estruturante Móvel'!$C:$C,"&lt;&gt;PREVISTO",'Estruturante Móvel'!$G:$G,DH$4,'Estruturante Móvel'!$L:$L,'CRONOGRAMA_CONST+MIGRACAO'!CX$8))</f>
        <v>0</v>
      </c>
      <c r="DJ20" s="139">
        <f>(COUNTIFS('Estruturante Móvel'!$M:$M,$B20,'Estruturante Móvel'!$AM:$AM,DJ$4))-(COUNTIFS('Estruturante Móvel'!$M:$M,$B20,'Estruturante Móvel'!$AM:$AM,DJ$4,'Estruturante Móvel'!$AQ:$AQ,"REPARO FO"))</f>
        <v>0</v>
      </c>
      <c r="DK20" s="140">
        <f>(COUNTIFS('Estruturante Móvel'!$M:$M,$B18,'Estruturante Móvel'!$C:$C,"&lt;&gt;PREVISTO",'Estruturante Móvel'!$G:$G,DJ$4,'Estruturante Móvel'!$L:$L,'CRONOGRAMA_CONST+MIGRACAO'!CZ$8))</f>
        <v>0</v>
      </c>
      <c r="DL20" s="139">
        <f>(COUNTIFS('Estruturante Móvel'!$M:$M,$B20,'Estruturante Móvel'!$AM:$AM,DL$4))-(COUNTIFS('Estruturante Móvel'!$M:$M,$B20,'Estruturante Móvel'!$AM:$AM,DL$4,'Estruturante Móvel'!$AQ:$AQ,"REPARO FO"))</f>
        <v>0</v>
      </c>
      <c r="DM20" s="140">
        <f>(COUNTIFS('Estruturante Móvel'!$M:$M,$B18,'Estruturante Móvel'!$C:$C,"&lt;&gt;PREVISTO",'Estruturante Móvel'!$G:$G,DL$4,'Estruturante Móvel'!$L:$L,'CRONOGRAMA_CONST+MIGRACAO'!DB$8))</f>
        <v>0</v>
      </c>
      <c r="DN20" s="139">
        <f>(COUNTIFS('Estruturante Móvel'!$M:$M,$B20,'Estruturante Móvel'!$AM:$AM,DN$4))-(COUNTIFS('Estruturante Móvel'!$M:$M,$B20,'Estruturante Móvel'!$AM:$AM,DN$4,'Estruturante Móvel'!$AQ:$AQ,"REPARO FO"))</f>
        <v>0</v>
      </c>
      <c r="DO20" s="140">
        <f>(COUNTIFS('Estruturante Móvel'!$M:$M,$B18,'Estruturante Móvel'!$C:$C,"&lt;&gt;PREVISTO",'Estruturante Móvel'!$G:$G,DN$4,'Estruturante Móvel'!$L:$L,'CRONOGRAMA_CONST+MIGRACAO'!DD$8))</f>
        <v>0</v>
      </c>
      <c r="DP20" s="139">
        <f>(COUNTIFS('Estruturante Móvel'!$M:$M,$B20,'Estruturante Móvel'!$AM:$AM,DP$4))-(COUNTIFS('Estruturante Móvel'!$M:$M,$B20,'Estruturante Móvel'!$AM:$AM,DP$4,'Estruturante Móvel'!$AQ:$AQ,"REPARO FO"))</f>
        <v>0</v>
      </c>
      <c r="DQ20" s="140">
        <f>(COUNTIFS('Estruturante Móvel'!$M:$M,$B18,'Estruturante Móvel'!$C:$C,"&lt;&gt;PREVISTO",'Estruturante Móvel'!$G:$G,DP$4,'Estruturante Móvel'!$L:$L,'CRONOGRAMA_CONST+MIGRACAO'!DF$8))</f>
        <v>0</v>
      </c>
      <c r="DR20" s="139">
        <f>(COUNTIFS('Estruturante Móvel'!$M:$M,$B20,'Estruturante Móvel'!$AM:$AM,DR$4))-(COUNTIFS('Estruturante Móvel'!$M:$M,$B20,'Estruturante Móvel'!$AM:$AM,DR$4,'Estruturante Móvel'!$AQ:$AQ,"REPARO FO"))</f>
        <v>0</v>
      </c>
      <c r="DS20" s="140">
        <f>(COUNTIFS('Estruturante Móvel'!$M:$M,$B18,'Estruturante Móvel'!$C:$C,"&lt;&gt;PREVISTO",'Estruturante Móvel'!$G:$G,DR$4,'Estruturante Móvel'!$L:$L,'CRONOGRAMA_CONST+MIGRACAO'!DH$8))</f>
        <v>0</v>
      </c>
      <c r="DT20" s="139">
        <f>(COUNTIFS('Estruturante Móvel'!$M:$M,$B20,'Estruturante Móvel'!$AM:$AM,DT$4))-(COUNTIFS('Estruturante Móvel'!$M:$M,$B20,'Estruturante Móvel'!$AM:$AM,DT$4,'Estruturante Móvel'!$AQ:$AQ,"REPARO FO"))</f>
        <v>0</v>
      </c>
      <c r="DU20" s="140">
        <f>(COUNTIFS('Estruturante Móvel'!$M:$M,$B18,'Estruturante Móvel'!$C:$C,"&lt;&gt;PREVISTO",'Estruturante Móvel'!$G:$G,DT$4,'Estruturante Móvel'!$L:$L,'CRONOGRAMA_CONST+MIGRACAO'!DJ$8))</f>
        <v>0</v>
      </c>
      <c r="DV20" s="139">
        <f>(COUNTIFS('Estruturante Móvel'!$M:$M,$B20,'Estruturante Móvel'!$AM:$AM,DV$4))-(COUNTIFS('Estruturante Móvel'!$M:$M,$B20,'Estruturante Móvel'!$AM:$AM,DV$4,'Estruturante Móvel'!$AQ:$AQ,"REPARO FO"))</f>
        <v>0</v>
      </c>
      <c r="DW20" s="140">
        <f>(COUNTIFS('Estruturante Móvel'!$M:$M,$B18,'Estruturante Móvel'!$C:$C,"&lt;&gt;PREVISTO",'Estruturante Móvel'!$G:$G,DV$4,'Estruturante Móvel'!$L:$L,'CRONOGRAMA_CONST+MIGRACAO'!DL$8))</f>
        <v>0</v>
      </c>
      <c r="DX20" s="139">
        <f>(COUNTIFS('Estruturante Móvel'!$M:$M,$B20,'Estruturante Móvel'!$AM:$AM,DX$4))-(COUNTIFS('Estruturante Móvel'!$M:$M,$B20,'Estruturante Móvel'!$AM:$AM,DX$4,'Estruturante Móvel'!$AQ:$AQ,"REPARO FO"))</f>
        <v>0</v>
      </c>
      <c r="DY20" s="140">
        <f>(COUNTIFS('Estruturante Móvel'!$M:$M,$B18,'Estruturante Móvel'!$C:$C,"&lt;&gt;PREVISTO",'Estruturante Móvel'!$G:$G,DX$4,'Estruturante Móvel'!$L:$L,'CRONOGRAMA_CONST+MIGRACAO'!DN$8))</f>
        <v>0</v>
      </c>
      <c r="DZ20" s="139">
        <f>(COUNTIFS('Estruturante Móvel'!$M:$M,$B20,'Estruturante Móvel'!$AM:$AM,DZ$4))-(COUNTIFS('Estruturante Móvel'!$M:$M,$B20,'Estruturante Móvel'!$AM:$AM,DZ$4,'Estruturante Móvel'!$AQ:$AQ,"REPARO FO"))</f>
        <v>0</v>
      </c>
      <c r="EA20" s="140">
        <f>(COUNTIFS('Estruturante Móvel'!$M:$M,$B18,'Estruturante Móvel'!$C:$C,"&lt;&gt;PREVISTO",'Estruturante Móvel'!$G:$G,DZ$4,'Estruturante Móvel'!$L:$L,'CRONOGRAMA_CONST+MIGRACAO'!DP$8))</f>
        <v>0</v>
      </c>
      <c r="EB20" s="139">
        <f>(COUNTIFS('Estruturante Móvel'!$M:$M,$B20,'Estruturante Móvel'!$AM:$AM,EB$4))-(COUNTIFS('Estruturante Móvel'!$M:$M,$B20,'Estruturante Móvel'!$AM:$AM,EB$4,'Estruturante Móvel'!$AQ:$AQ,"REPARO FO"))</f>
        <v>0</v>
      </c>
      <c r="EC20" s="140">
        <f>(COUNTIFS('Estruturante Móvel'!$M:$M,$B18,'Estruturante Móvel'!$C:$C,"&lt;&gt;PREVISTO",'Estruturante Móvel'!$G:$G,EB$4,'Estruturante Móvel'!$L:$L,'CRONOGRAMA_CONST+MIGRACAO'!DR$8))</f>
        <v>0</v>
      </c>
      <c r="ED20" s="139">
        <f>(COUNTIFS('Estruturante Móvel'!$M:$M,$B20,'Estruturante Móvel'!$AM:$AM,ED$4))-(COUNTIFS('Estruturante Móvel'!$M:$M,$B20,'Estruturante Móvel'!$AM:$AM,ED$4,'Estruturante Móvel'!$AQ:$AQ,"REPARO FO"))</f>
        <v>0</v>
      </c>
      <c r="EE20" s="140">
        <f>(COUNTIFS('Estruturante Móvel'!$M:$M,$B18,'Estruturante Móvel'!$C:$C,"&lt;&gt;PREVISTO",'Estruturante Móvel'!$G:$G,ED$4,'Estruturante Móvel'!$L:$L,'CRONOGRAMA_CONST+MIGRACAO'!DT$8))</f>
        <v>0</v>
      </c>
      <c r="EF20" s="139">
        <f>(COUNTIFS('Estruturante Móvel'!$M:$M,$B20,'Estruturante Móvel'!$AM:$AM,EF$4))-(COUNTIFS('Estruturante Móvel'!$M:$M,$B20,'Estruturante Móvel'!$AM:$AM,EF$4,'Estruturante Móvel'!$AQ:$AQ,"REPARO FO"))</f>
        <v>0</v>
      </c>
      <c r="EG20" s="140">
        <f>(COUNTIFS('Estruturante Móvel'!$M:$M,$B18,'Estruturante Móvel'!$C:$C,"&lt;&gt;PREVISTO",'Estruturante Móvel'!$G:$G,EF$4,'Estruturante Móvel'!$L:$L,'CRONOGRAMA_CONST+MIGRACAO'!DV$8))</f>
        <v>0</v>
      </c>
      <c r="EH20" s="139">
        <f>(COUNTIFS('Estruturante Móvel'!$M:$M,$B20,'Estruturante Móvel'!$AM:$AM,EH$4))-(COUNTIFS('Estruturante Móvel'!$M:$M,$B20,'Estruturante Móvel'!$AM:$AM,EH$4,'Estruturante Móvel'!$AQ:$AQ,"REPARO FO"))</f>
        <v>0</v>
      </c>
      <c r="EI20" s="140">
        <f>(COUNTIFS('Estruturante Móvel'!$M:$M,$B18,'Estruturante Móvel'!$C:$C,"&lt;&gt;PREVISTO",'Estruturante Móvel'!$G:$G,EH$4,'Estruturante Móvel'!$L:$L,'CRONOGRAMA_CONST+MIGRACAO'!DX$8))</f>
        <v>0</v>
      </c>
      <c r="EJ20" s="139">
        <f>(COUNTIFS('Estruturante Móvel'!$M:$M,$B20,'Estruturante Móvel'!$AM:$AM,EJ$4))-(COUNTIFS('Estruturante Móvel'!$M:$M,$B20,'Estruturante Móvel'!$AM:$AM,EJ$4,'Estruturante Móvel'!$AQ:$AQ,"REPARO FO"))</f>
        <v>0</v>
      </c>
      <c r="EK20" s="140">
        <f>(COUNTIFS('Estruturante Móvel'!$M:$M,$B18,'Estruturante Móvel'!$C:$C,"&lt;&gt;PREVISTO",'Estruturante Móvel'!$G:$G,EJ$4,'Estruturante Móvel'!$L:$L,'CRONOGRAMA_CONST+MIGRACAO'!DZ$8))</f>
        <v>0</v>
      </c>
      <c r="EL20" s="139">
        <f>(COUNTIFS('Estruturante Móvel'!$M:$M,$B20,'Estruturante Móvel'!$AM:$AM,EL$4))-(COUNTIFS('Estruturante Móvel'!$M:$M,$B20,'Estruturante Móvel'!$AM:$AM,EL$4,'Estruturante Móvel'!$AQ:$AQ,"REPARO FO"))</f>
        <v>0</v>
      </c>
      <c r="EM20" s="140">
        <f>(COUNTIFS('Estruturante Móvel'!$M:$M,$B18,'Estruturante Móvel'!$C:$C,"&lt;&gt;PREVISTO",'Estruturante Móvel'!$G:$G,EL$4,'Estruturante Móvel'!$L:$L,'CRONOGRAMA_CONST+MIGRACAO'!EB$8))</f>
        <v>0</v>
      </c>
      <c r="EN20" s="139">
        <f>(COUNTIFS('Estruturante Móvel'!$M:$M,$B20,'Estruturante Móvel'!$AM:$AM,EN$4))-(COUNTIFS('Estruturante Móvel'!$M:$M,$B20,'Estruturante Móvel'!$AM:$AM,EN$4,'Estruturante Móvel'!$AQ:$AQ,"REPARO FO"))</f>
        <v>0</v>
      </c>
      <c r="EO20" s="140">
        <f>(COUNTIFS('Estruturante Móvel'!$M:$M,$B18,'Estruturante Móvel'!$C:$C,"&lt;&gt;PREVISTO",'Estruturante Móvel'!$G:$G,EN$4,'Estruturante Móvel'!$L:$L,'CRONOGRAMA_CONST+MIGRACAO'!ED$8))</f>
        <v>0</v>
      </c>
      <c r="EP20" s="139">
        <f>(COUNTIFS('Estruturante Móvel'!$M:$M,$B20,'Estruturante Móvel'!$AM:$AM,EP$4))-(COUNTIFS('Estruturante Móvel'!$M:$M,$B20,'Estruturante Móvel'!$AM:$AM,EP$4,'Estruturante Móvel'!$AQ:$AQ,"REPARO FO"))</f>
        <v>0</v>
      </c>
      <c r="EQ20" s="140">
        <f>(COUNTIFS('Estruturante Móvel'!$M:$M,$B18,'Estruturante Móvel'!$C:$C,"&lt;&gt;PREVISTO",'Estruturante Móvel'!$G:$G,EP$4,'Estruturante Móvel'!$L:$L,'CRONOGRAMA_CONST+MIGRACAO'!EF$8))</f>
        <v>0</v>
      </c>
      <c r="ER20" s="139">
        <f>(COUNTIFS('Estruturante Móvel'!$M:$M,$B20,'Estruturante Móvel'!$AM:$AM,ER$4))-(COUNTIFS('Estruturante Móvel'!$M:$M,$B20,'Estruturante Móvel'!$AM:$AM,ER$4,'Estruturante Móvel'!$AQ:$AQ,"REPARO FO"))</f>
        <v>0</v>
      </c>
      <c r="ES20" s="140">
        <f>(COUNTIFS('Estruturante Móvel'!$M:$M,$B18,'Estruturante Móvel'!$C:$C,"&lt;&gt;PREVISTO",'Estruturante Móvel'!$G:$G,ER$4,'Estruturante Móvel'!$L:$L,'CRONOGRAMA_CONST+MIGRACAO'!EH$8))</f>
        <v>0</v>
      </c>
      <c r="ET20" s="139">
        <f>(COUNTIFS('Estruturante Móvel'!$M:$M,$B20,'Estruturante Móvel'!$AM:$AM,ET$4))-(COUNTIFS('Estruturante Móvel'!$M:$M,$B20,'Estruturante Móvel'!$AM:$AM,ET$4,'Estruturante Móvel'!$AQ:$AQ,"REPARO FO"))</f>
        <v>0</v>
      </c>
      <c r="EU20" s="140">
        <f>(COUNTIFS('Estruturante Móvel'!$M:$M,$B18,'Estruturante Móvel'!$C:$C,"&lt;&gt;PREVISTO",'Estruturante Móvel'!$G:$G,ET$4,'Estruturante Móvel'!$L:$L,'CRONOGRAMA_CONST+MIGRACAO'!EJ$8))</f>
        <v>0</v>
      </c>
      <c r="EV20" s="139">
        <f>(COUNTIFS('Estruturante Móvel'!$M:$M,$B20,'Estruturante Móvel'!$AM:$AM,EV$4))-(COUNTIFS('Estruturante Móvel'!$M:$M,$B20,'Estruturante Móvel'!$AM:$AM,EV$4,'Estruturante Móvel'!$AQ:$AQ,"REPARO FO"))</f>
        <v>0</v>
      </c>
      <c r="EW20" s="140">
        <f>(COUNTIFS('Estruturante Móvel'!$M:$M,$B18,'Estruturante Móvel'!$C:$C,"&lt;&gt;PREVISTO",'Estruturante Móvel'!$G:$G,EV$4,'Estruturante Móvel'!$L:$L,'CRONOGRAMA_CONST+MIGRACAO'!EL$8))</f>
        <v>0</v>
      </c>
      <c r="EX20" s="139">
        <f>(COUNTIFS('Estruturante Móvel'!$M:$M,$B20,'Estruturante Móvel'!$AM:$AM,EX$4))-(COUNTIFS('Estruturante Móvel'!$M:$M,$B20,'Estruturante Móvel'!$AM:$AM,EX$4,'Estruturante Móvel'!$AQ:$AQ,"REPARO FO"))</f>
        <v>0</v>
      </c>
      <c r="EY20" s="140">
        <f>(COUNTIFS('Estruturante Móvel'!$M:$M,$B18,'Estruturante Móvel'!$C:$C,"&lt;&gt;PREVISTO",'Estruturante Móvel'!$G:$G,EX$4,'Estruturante Móvel'!$L:$L,'CRONOGRAMA_CONST+MIGRACAO'!EN$8))</f>
        <v>0</v>
      </c>
      <c r="EZ20" s="139">
        <f>(COUNTIFS('Estruturante Móvel'!$M:$M,$B20,'Estruturante Móvel'!$AM:$AM,EZ$4))-(COUNTIFS('Estruturante Móvel'!$M:$M,$B20,'Estruturante Móvel'!$AM:$AM,EZ$4,'Estruturante Móvel'!$AQ:$AQ,"REPARO FO"))</f>
        <v>0</v>
      </c>
      <c r="FA20" s="140">
        <f>(COUNTIFS('Estruturante Móvel'!$M:$M,$B18,'Estruturante Móvel'!$C:$C,"&lt;&gt;PREVISTO",'Estruturante Móvel'!$G:$G,EZ$4,'Estruturante Móvel'!$L:$L,'CRONOGRAMA_CONST+MIGRACAO'!EP$8))</f>
        <v>0</v>
      </c>
      <c r="FB20" s="139">
        <f>(COUNTIFS('Estruturante Móvel'!$M:$M,$B20,'Estruturante Móvel'!$AM:$AM,FB$4))-(COUNTIFS('Estruturante Móvel'!$M:$M,$B20,'Estruturante Móvel'!$AM:$AM,FB$4,'Estruturante Móvel'!$AQ:$AQ,"REPARO FO"))</f>
        <v>0</v>
      </c>
      <c r="FC20" s="140">
        <f>(COUNTIFS('Estruturante Móvel'!$M:$M,$B18,'Estruturante Móvel'!$C:$C,"&lt;&gt;PREVISTO",'Estruturante Móvel'!$G:$G,FB$4,'Estruturante Móvel'!$L:$L,'CRONOGRAMA_CONST+MIGRACAO'!ER$8))</f>
        <v>0</v>
      </c>
      <c r="FD20" s="139">
        <f>(COUNTIFS('Estruturante Móvel'!$M:$M,$B20,'Estruturante Móvel'!$AM:$AM,FD$4))-(COUNTIFS('Estruturante Móvel'!$M:$M,$B20,'Estruturante Móvel'!$AM:$AM,FD$4,'Estruturante Móvel'!$AQ:$AQ,"REPARO FO"))</f>
        <v>0</v>
      </c>
      <c r="FE20" s="140">
        <f>(COUNTIFS('Estruturante Móvel'!$M:$M,$B18,'Estruturante Móvel'!$C:$C,"&lt;&gt;PREVISTO",'Estruturante Móvel'!$G:$G,FD$4,'Estruturante Móvel'!$L:$L,'CRONOGRAMA_CONST+MIGRACAO'!ET$8))</f>
        <v>0</v>
      </c>
      <c r="FF20" s="139">
        <f>(COUNTIFS('Estruturante Móvel'!$M:$M,$B20,'Estruturante Móvel'!$AM:$AM,FF$4))-(COUNTIFS('Estruturante Móvel'!$M:$M,$B20,'Estruturante Móvel'!$AM:$AM,FF$4,'Estruturante Móvel'!$AQ:$AQ,"REPARO FO"))</f>
        <v>0</v>
      </c>
      <c r="FG20" s="140">
        <f>(COUNTIFS('Estruturante Móvel'!$M:$M,$B18,'Estruturante Móvel'!$C:$C,"&lt;&gt;PREVISTO",'Estruturante Móvel'!$G:$G,FF$4,'Estruturante Móvel'!$L:$L,'CRONOGRAMA_CONST+MIGRACAO'!EV$8))</f>
        <v>0</v>
      </c>
      <c r="FH20" s="139">
        <f>(COUNTIFS('Estruturante Móvel'!$M:$M,$B20,'Estruturante Móvel'!$AM:$AM,FH$4))-(COUNTIFS('Estruturante Móvel'!$M:$M,$B20,'Estruturante Móvel'!$AM:$AM,FH$4,'Estruturante Móvel'!$AQ:$AQ,"REPARO FO"))</f>
        <v>0</v>
      </c>
      <c r="FI20" s="140">
        <f>(COUNTIFS('Estruturante Móvel'!$M:$M,$B18,'Estruturante Móvel'!$C:$C,"&lt;&gt;PREVISTO",'Estruturante Móvel'!$G:$G,FH$4,'Estruturante Móvel'!$L:$L,'CRONOGRAMA_CONST+MIGRACAO'!EX$8))</f>
        <v>0</v>
      </c>
      <c r="FJ20" s="139">
        <f>(COUNTIFS('Estruturante Móvel'!$M:$M,$B20,'Estruturante Móvel'!$AM:$AM,FJ$4))-(COUNTIFS('Estruturante Móvel'!$M:$M,$B20,'Estruturante Móvel'!$AM:$AM,FJ$4,'Estruturante Móvel'!$AQ:$AQ,"REPARO FO"))</f>
        <v>0</v>
      </c>
      <c r="FK20" s="140">
        <f>(COUNTIFS('Estruturante Móvel'!$M:$M,$B18,'Estruturante Móvel'!$C:$C,"&lt;&gt;PREVISTO",'Estruturante Móvel'!$G:$G,FJ$4,'Estruturante Móvel'!$L:$L,'CRONOGRAMA_CONST+MIGRACAO'!EZ$8))</f>
        <v>0</v>
      </c>
      <c r="FL20" s="139">
        <f>(COUNTIFS('Estruturante Móvel'!$M:$M,$B20,'Estruturante Móvel'!$AM:$AM,FL$4))-(COUNTIFS('Estruturante Móvel'!$M:$M,$B20,'Estruturante Móvel'!$AM:$AM,FL$4,'Estruturante Móvel'!$AQ:$AQ,"REPARO FO"))</f>
        <v>0</v>
      </c>
      <c r="FM20" s="140">
        <f>(COUNTIFS('Estruturante Móvel'!$M:$M,$B18,'Estruturante Móvel'!$C:$C,"&lt;&gt;PREVISTO",'Estruturante Móvel'!$G:$G,FL$4,'Estruturante Móvel'!$L:$L,'CRONOGRAMA_CONST+MIGRACAO'!FB$8))</f>
        <v>0</v>
      </c>
      <c r="FN20" s="139">
        <f>(COUNTIFS('Estruturante Móvel'!$M:$M,$B20,'Estruturante Móvel'!$AM:$AM,FN$4))-(COUNTIFS('Estruturante Móvel'!$M:$M,$B20,'Estruturante Móvel'!$AM:$AM,FN$4,'Estruturante Móvel'!$AQ:$AQ,"REPARO FO"))</f>
        <v>0</v>
      </c>
      <c r="FO20" s="140">
        <f>(COUNTIFS('Estruturante Móvel'!$M:$M,$B18,'Estruturante Móvel'!$C:$C,"&lt;&gt;PREVISTO",'Estruturante Móvel'!$G:$G,FN$4,'Estruturante Móvel'!$L:$L,'CRONOGRAMA_CONST+MIGRACAO'!FD$8))</f>
        <v>0</v>
      </c>
      <c r="FP20" s="139">
        <f>(COUNTIFS('Estruturante Móvel'!$M:$M,$B20,'Estruturante Móvel'!$AM:$AM,FP$4))-(COUNTIFS('Estruturante Móvel'!$M:$M,$B20,'Estruturante Móvel'!$AM:$AM,FP$4,'Estruturante Móvel'!$AQ:$AQ,"REPARO FO"))</f>
        <v>0</v>
      </c>
      <c r="FQ20" s="140">
        <f>(COUNTIFS('Estruturante Móvel'!$M:$M,$B18,'Estruturante Móvel'!$C:$C,"&lt;&gt;PREVISTO",'Estruturante Móvel'!$G:$G,FP$4,'Estruturante Móvel'!$L:$L,'CRONOGRAMA_CONST+MIGRACAO'!FF$8))</f>
        <v>0</v>
      </c>
      <c r="FR20" s="139">
        <f>(COUNTIFS('Estruturante Móvel'!$M:$M,$B20,'Estruturante Móvel'!$AM:$AM,FR$4))-(COUNTIFS('Estruturante Móvel'!$M:$M,$B20,'Estruturante Móvel'!$AM:$AM,FR$4,'Estruturante Móvel'!$AQ:$AQ,"REPARO FO"))</f>
        <v>0</v>
      </c>
      <c r="FS20" s="140">
        <f>(COUNTIFS('Estruturante Móvel'!$M:$M,$B18,'Estruturante Móvel'!$C:$C,"&lt;&gt;PREVISTO",'Estruturante Móvel'!$G:$G,FR$4,'Estruturante Móvel'!$L:$L,'CRONOGRAMA_CONST+MIGRACAO'!FH$8))</f>
        <v>0</v>
      </c>
      <c r="FT20" s="139">
        <f>(COUNTIFS('Estruturante Móvel'!$M:$M,$B20,'Estruturante Móvel'!$AM:$AM,FT$4))-(COUNTIFS('Estruturante Móvel'!$M:$M,$B20,'Estruturante Móvel'!$AM:$AM,FT$4,'Estruturante Móvel'!$AQ:$AQ,"REPARO FO"))</f>
        <v>0</v>
      </c>
      <c r="FU20" s="140">
        <f>(COUNTIFS('Estruturante Móvel'!$M:$M,$B18,'Estruturante Móvel'!$C:$C,"&lt;&gt;PREVISTO",'Estruturante Móvel'!$G:$G,FT$4,'Estruturante Móvel'!$L:$L,'CRONOGRAMA_CONST+MIGRACAO'!FJ$8))</f>
        <v>0</v>
      </c>
      <c r="FV20" s="139">
        <f>(COUNTIFS('Estruturante Móvel'!$M:$M,$B20,'Estruturante Móvel'!$AM:$AM,FV$4))-(COUNTIFS('Estruturante Móvel'!$M:$M,$B20,'Estruturante Móvel'!$AM:$AM,FV$4,'Estruturante Móvel'!$AQ:$AQ,"REPARO FO"))</f>
        <v>0</v>
      </c>
      <c r="FW20" s="140">
        <f>(COUNTIFS('Estruturante Móvel'!$M:$M,$B18,'Estruturante Móvel'!$C:$C,"&lt;&gt;PREVISTO",'Estruturante Móvel'!$G:$G,FV$4,'Estruturante Móvel'!$L:$L,'CRONOGRAMA_CONST+MIGRACAO'!FL$8))</f>
        <v>0</v>
      </c>
      <c r="FX20" s="139">
        <f>(COUNTIFS('Estruturante Móvel'!$M:$M,$B20,'Estruturante Móvel'!$AM:$AM,FX$4))-(COUNTIFS('Estruturante Móvel'!$M:$M,$B20,'Estruturante Móvel'!$AM:$AM,FX$4,'Estruturante Móvel'!$AQ:$AQ,"REPARO FO"))</f>
        <v>0</v>
      </c>
      <c r="FY20" s="140">
        <f>(COUNTIFS('Estruturante Móvel'!$M:$M,$B18,'Estruturante Móvel'!$C:$C,"&lt;&gt;PREVISTO",'Estruturante Móvel'!$G:$G,FX$4,'Estruturante Móvel'!$L:$L,'CRONOGRAMA_CONST+MIGRACAO'!FN$8))</f>
        <v>0</v>
      </c>
      <c r="FZ20" s="139">
        <f>(COUNTIFS('Estruturante Móvel'!$M:$M,$B20,'Estruturante Móvel'!$AM:$AM,FZ$4))-(COUNTIFS('Estruturante Móvel'!$M:$M,$B20,'Estruturante Móvel'!$AM:$AM,FZ$4,'Estruturante Móvel'!$AQ:$AQ,"REPARO FO"))</f>
        <v>0</v>
      </c>
      <c r="GA20" s="140">
        <f>(COUNTIFS('Estruturante Móvel'!$M:$M,$B18,'Estruturante Móvel'!$C:$C,"&lt;&gt;PREVISTO",'Estruturante Móvel'!$G:$G,FZ$4,'Estruturante Móvel'!$L:$L,'CRONOGRAMA_CONST+MIGRACAO'!FP$8))</f>
        <v>0</v>
      </c>
      <c r="GB20" s="139">
        <f>(COUNTIFS('Estruturante Móvel'!$M:$M,$B20,'Estruturante Móvel'!$AM:$AM,GB$4))-(COUNTIFS('Estruturante Móvel'!$M:$M,$B20,'Estruturante Móvel'!$AM:$AM,GB$4,'Estruturante Móvel'!$AQ:$AQ,"REPARO FO"))</f>
        <v>0</v>
      </c>
      <c r="GC20" s="140">
        <f>(COUNTIFS('Estruturante Móvel'!$M:$M,$B18,'Estruturante Móvel'!$C:$C,"&lt;&gt;PREVISTO",'Estruturante Móvel'!$G:$G,GB$4,'Estruturante Móvel'!$L:$L,'CRONOGRAMA_CONST+MIGRACAO'!FR$8))</f>
        <v>0</v>
      </c>
      <c r="GD20" s="139">
        <f>(COUNTIFS('Estruturante Móvel'!$M:$M,$B20,'Estruturante Móvel'!$AM:$AM,GD$4))-(COUNTIFS('Estruturante Móvel'!$M:$M,$B20,'Estruturante Móvel'!$AM:$AM,GD$4,'Estruturante Móvel'!$AQ:$AQ,"REPARO FO"))</f>
        <v>0</v>
      </c>
      <c r="GE20" s="140">
        <f>(COUNTIFS('Estruturante Móvel'!$M:$M,$B18,'Estruturante Móvel'!$C:$C,"&lt;&gt;PREVISTO",'Estruturante Móvel'!$G:$G,GD$4,'Estruturante Móvel'!$L:$L,'CRONOGRAMA_CONST+MIGRACAO'!FT$8))</f>
        <v>0</v>
      </c>
      <c r="GF20" s="139">
        <f>(COUNTIFS('Estruturante Móvel'!$M:$M,$B20,'Estruturante Móvel'!$AM:$AM,GF$4))-(COUNTIFS('Estruturante Móvel'!$M:$M,$B20,'Estruturante Móvel'!$AM:$AM,GF$4,'Estruturante Móvel'!$AQ:$AQ,"REPARO FO"))</f>
        <v>0</v>
      </c>
      <c r="GG20" s="140">
        <f>(COUNTIFS('Estruturante Móvel'!$M:$M,$B18,'Estruturante Móvel'!$C:$C,"&lt;&gt;PREVISTO",'Estruturante Móvel'!$G:$G,GF$4,'Estruturante Móvel'!$L:$L,'CRONOGRAMA_CONST+MIGRACAO'!FV$8))</f>
        <v>0</v>
      </c>
      <c r="GH20" s="139">
        <f>(COUNTIFS('Estruturante Móvel'!$M:$M,$B20,'Estruturante Móvel'!$AM:$AM,GH$4))-(COUNTIFS('Estruturante Móvel'!$M:$M,$B20,'Estruturante Móvel'!$AM:$AM,GH$4,'Estruturante Móvel'!$AQ:$AQ,"REPARO FO"))</f>
        <v>0</v>
      </c>
      <c r="GI20" s="140">
        <f>(COUNTIFS('Estruturante Móvel'!$M:$M,$B18,'Estruturante Móvel'!$C:$C,"&lt;&gt;PREVISTO",'Estruturante Móvel'!$G:$G,GH$4,'Estruturante Móvel'!$L:$L,'CRONOGRAMA_CONST+MIGRACAO'!FX$8))</f>
        <v>0</v>
      </c>
      <c r="GJ20" s="139">
        <f>(COUNTIFS('Estruturante Móvel'!$M:$M,$B20,'Estruturante Móvel'!$AM:$AM,GJ$4))-(COUNTIFS('Estruturante Móvel'!$M:$M,$B20,'Estruturante Móvel'!$AM:$AM,GJ$4,'Estruturante Móvel'!$AQ:$AQ,"REPARO FO"))</f>
        <v>0</v>
      </c>
      <c r="GK20" s="140">
        <f>(COUNTIFS('Estruturante Móvel'!$M:$M,$B18,'Estruturante Móvel'!$C:$C,"&lt;&gt;PREVISTO",'Estruturante Móvel'!$G:$G,GJ$4,'Estruturante Móvel'!$L:$L,'CRONOGRAMA_CONST+MIGRACAO'!FZ$8))</f>
        <v>0</v>
      </c>
      <c r="GL20" s="139">
        <f>(COUNTIFS('Estruturante Móvel'!$M:$M,$B20,'Estruturante Móvel'!$AM:$AM,GL$4))-(COUNTIFS('Estruturante Móvel'!$M:$M,$B20,'Estruturante Móvel'!$AM:$AM,GL$4,'Estruturante Móvel'!$AQ:$AQ,"REPARO FO"))</f>
        <v>0</v>
      </c>
      <c r="GM20" s="140">
        <f>(COUNTIFS('Estruturante Móvel'!$M:$M,$B18,'Estruturante Móvel'!$C:$C,"&lt;&gt;PREVISTO",'Estruturante Móvel'!$G:$G,GL$4,'Estruturante Móvel'!$L:$L,'CRONOGRAMA_CONST+MIGRACAO'!GB$8))</f>
        <v>0</v>
      </c>
      <c r="GN20" s="139">
        <f>(COUNTIFS('Estruturante Móvel'!$M:$M,$B20,'Estruturante Móvel'!$AM:$AM,GN$4))-(COUNTIFS('Estruturante Móvel'!$M:$M,$B20,'Estruturante Móvel'!$AM:$AM,GN$4,'Estruturante Móvel'!$AQ:$AQ,"REPARO FO"))</f>
        <v>0</v>
      </c>
      <c r="GO20" s="140">
        <f>(COUNTIFS('Estruturante Móvel'!$M:$M,$B18,'Estruturante Móvel'!$C:$C,"&lt;&gt;PREVISTO",'Estruturante Móvel'!$G:$G,GN$4,'Estruturante Móvel'!$L:$L,'CRONOGRAMA_CONST+MIGRACAO'!GD$8))</f>
        <v>0</v>
      </c>
      <c r="GP20" s="139">
        <f>(COUNTIFS('Estruturante Móvel'!$M:$M,$B20,'Estruturante Móvel'!$AM:$AM,GP$4))-(COUNTIFS('Estruturante Móvel'!$M:$M,$B20,'Estruturante Móvel'!$AM:$AM,GP$4,'Estruturante Móvel'!$AQ:$AQ,"REPARO FO"))</f>
        <v>0</v>
      </c>
      <c r="GQ20" s="140">
        <f>(COUNTIFS('Estruturante Móvel'!$M:$M,$B18,'Estruturante Móvel'!$C:$C,"&lt;&gt;PREVISTO",'Estruturante Móvel'!$G:$G,GP$4,'Estruturante Móvel'!$L:$L,'CRONOGRAMA_CONST+MIGRACAO'!GF$8))</f>
        <v>0</v>
      </c>
      <c r="GR20" s="139">
        <f>(COUNTIFS('Estruturante Móvel'!$M:$M,$B20,'Estruturante Móvel'!$AM:$AM,GR$4))-(COUNTIFS('Estruturante Móvel'!$M:$M,$B20,'Estruturante Móvel'!$AM:$AM,GR$4,'Estruturante Móvel'!$AQ:$AQ,"REPARO FO"))</f>
        <v>0</v>
      </c>
      <c r="GS20" s="140">
        <f>(COUNTIFS('Estruturante Móvel'!$M:$M,$B18,'Estruturante Móvel'!$C:$C,"&lt;&gt;PREVISTO",'Estruturante Móvel'!$G:$G,GR$4,'Estruturante Móvel'!$L:$L,'CRONOGRAMA_CONST+MIGRACAO'!GH$8))</f>
        <v>0</v>
      </c>
      <c r="GT20" s="139">
        <f>(COUNTIFS('Estruturante Móvel'!$M:$M,$B20,'Estruturante Móvel'!$AM:$AM,GT$4))-(COUNTIFS('Estruturante Móvel'!$M:$M,$B20,'Estruturante Móvel'!$AM:$AM,GT$4,'Estruturante Móvel'!$AQ:$AQ,"REPARO FO"))</f>
        <v>0</v>
      </c>
      <c r="GU20" s="140">
        <f>(COUNTIFS('Estruturante Móvel'!$M:$M,$B18,'Estruturante Móvel'!$C:$C,"&lt;&gt;PREVISTO",'Estruturante Móvel'!$G:$G,GT$4,'Estruturante Móvel'!$L:$L,'CRONOGRAMA_CONST+MIGRACAO'!GJ$8))</f>
        <v>0</v>
      </c>
      <c r="GV20" s="139">
        <f>(COUNTIFS('Estruturante Móvel'!$M:$M,$B20,'Estruturante Móvel'!$AM:$AM,GV$4))-(COUNTIFS('Estruturante Móvel'!$M:$M,$B20,'Estruturante Móvel'!$AM:$AM,GV$4,'Estruturante Móvel'!$AQ:$AQ,"REPARO FO"))</f>
        <v>0</v>
      </c>
      <c r="GW20" s="140">
        <f>(COUNTIFS('Estruturante Móvel'!$M:$M,$B18,'Estruturante Móvel'!$C:$C,"&lt;&gt;PREVISTO",'Estruturante Móvel'!$G:$G,GV$4,'Estruturante Móvel'!$L:$L,'CRONOGRAMA_CONST+MIGRACAO'!GL$8))</f>
        <v>0</v>
      </c>
      <c r="GX20" s="139">
        <f>(COUNTIFS('Estruturante Móvel'!$M:$M,$B20,'Estruturante Móvel'!$AM:$AM,GX$4))-(COUNTIFS('Estruturante Móvel'!$M:$M,$B20,'Estruturante Móvel'!$AM:$AM,GX$4,'Estruturante Móvel'!$AQ:$AQ,"REPARO FO"))</f>
        <v>0</v>
      </c>
      <c r="GY20" s="140">
        <f>(COUNTIFS('Estruturante Móvel'!$M:$M,$B18,'Estruturante Móvel'!$C:$C,"&lt;&gt;PREVISTO",'Estruturante Móvel'!$G:$G,GX$4,'Estruturante Móvel'!$L:$L,'CRONOGRAMA_CONST+MIGRACAO'!GN$8))</f>
        <v>0</v>
      </c>
      <c r="GZ20" s="139">
        <f>(COUNTIFS('Estruturante Móvel'!$M:$M,$B20,'Estruturante Móvel'!$AM:$AM,GZ$4))-(COUNTIFS('Estruturante Móvel'!$M:$M,$B20,'Estruturante Móvel'!$AM:$AM,GZ$4,'Estruturante Móvel'!$AQ:$AQ,"REPARO FO"))</f>
        <v>0</v>
      </c>
      <c r="HA20" s="140">
        <f>(COUNTIFS('Estruturante Móvel'!$M:$M,$B18,'Estruturante Móvel'!$C:$C,"&lt;&gt;PREVISTO",'Estruturante Móvel'!$G:$G,GZ$4,'Estruturante Móvel'!$L:$L,'CRONOGRAMA_CONST+MIGRACAO'!GP$8))</f>
        <v>0</v>
      </c>
      <c r="HB20" s="139">
        <f>(COUNTIFS('Estruturante Móvel'!$M:$M,$B20,'Estruturante Móvel'!$AM:$AM,HB$4))-(COUNTIFS('Estruturante Móvel'!$M:$M,$B20,'Estruturante Móvel'!$AM:$AM,HB$4,'Estruturante Móvel'!$AQ:$AQ,"REPARO FO"))</f>
        <v>0</v>
      </c>
      <c r="HC20" s="140">
        <f>(COUNTIFS('Estruturante Móvel'!$M:$M,$B18,'Estruturante Móvel'!$C:$C,"&lt;&gt;PREVISTO",'Estruturante Móvel'!$G:$G,HB$4,'Estruturante Móvel'!$L:$L,'CRONOGRAMA_CONST+MIGRACAO'!GR$8))</f>
        <v>0</v>
      </c>
      <c r="HD20" s="139">
        <f>(COUNTIFS('Estruturante Móvel'!$M:$M,$B20,'Estruturante Móvel'!$AM:$AM,HD$4))-(COUNTIFS('Estruturante Móvel'!$M:$M,$B20,'Estruturante Móvel'!$AM:$AM,HD$4,'Estruturante Móvel'!$AQ:$AQ,"REPARO FO"))</f>
        <v>0</v>
      </c>
      <c r="HE20" s="140">
        <f>(COUNTIFS('Estruturante Móvel'!$M:$M,$B18,'Estruturante Móvel'!$C:$C,"&lt;&gt;PREVISTO",'Estruturante Móvel'!$G:$G,HD$4,'Estruturante Móvel'!$L:$L,'CRONOGRAMA_CONST+MIGRACAO'!GT$8))</f>
        <v>0</v>
      </c>
      <c r="HF20" s="139">
        <f>(COUNTIFS('Estruturante Móvel'!$M:$M,$B20,'Estruturante Móvel'!$AM:$AM,HF$4))-(COUNTIFS('Estruturante Móvel'!$M:$M,$B20,'Estruturante Móvel'!$AM:$AM,HF$4,'Estruturante Móvel'!$AQ:$AQ,"REPARO FO"))</f>
        <v>0</v>
      </c>
      <c r="HG20" s="140">
        <f>(COUNTIFS('Estruturante Móvel'!$M:$M,$B18,'Estruturante Móvel'!$C:$C,"&lt;&gt;PREVISTO",'Estruturante Móvel'!$G:$G,HF$4,'Estruturante Móvel'!$L:$L,'CRONOGRAMA_CONST+MIGRACAO'!GV$8))</f>
        <v>0</v>
      </c>
      <c r="HH20" s="139">
        <f>(COUNTIFS('Estruturante Móvel'!$M:$M,$B20,'Estruturante Móvel'!$AM:$AM,HH$4))-(COUNTIFS('Estruturante Móvel'!$M:$M,$B20,'Estruturante Móvel'!$AM:$AM,HH$4,'Estruturante Móvel'!$AQ:$AQ,"REPARO FO"))</f>
        <v>0</v>
      </c>
      <c r="HI20" s="140">
        <f>(COUNTIFS('Estruturante Móvel'!$M:$M,$B18,'Estruturante Móvel'!$C:$C,"&lt;&gt;PREVISTO",'Estruturante Móvel'!$G:$G,HH$4,'Estruturante Móvel'!$L:$L,'CRONOGRAMA_CONST+MIGRACAO'!GX$8))</f>
        <v>0</v>
      </c>
      <c r="HJ20" s="139">
        <f>(COUNTIFS('Estruturante Móvel'!$M:$M,$B20,'Estruturante Móvel'!$AM:$AM,HJ$4))-(COUNTIFS('Estruturante Móvel'!$M:$M,$B20,'Estruturante Móvel'!$AM:$AM,HJ$4,'Estruturante Móvel'!$AQ:$AQ,"REPARO FO"))</f>
        <v>0</v>
      </c>
      <c r="HK20" s="140">
        <f>(COUNTIFS('Estruturante Móvel'!$M:$M,$B18,'Estruturante Móvel'!$C:$C,"&lt;&gt;PREVISTO",'Estruturante Móvel'!$G:$G,HJ$4,'Estruturante Móvel'!$L:$L,'CRONOGRAMA_CONST+MIGRACAO'!GZ$8))</f>
        <v>0</v>
      </c>
      <c r="HL20" s="139">
        <f>(COUNTIFS('Estruturante Móvel'!$M:$M,$B20,'Estruturante Móvel'!$AM:$AM,HL$4))-(COUNTIFS('Estruturante Móvel'!$M:$M,$B20,'Estruturante Móvel'!$AM:$AM,HL$4,'Estruturante Móvel'!$AQ:$AQ,"REPARO FO"))</f>
        <v>0</v>
      </c>
      <c r="HM20" s="140">
        <f>(COUNTIFS('Estruturante Móvel'!$M:$M,$B18,'Estruturante Móvel'!$C:$C,"&lt;&gt;PREVISTO",'Estruturante Móvel'!$G:$G,HL$4,'Estruturante Móvel'!$L:$L,'CRONOGRAMA_CONST+MIGRACAO'!HB$8))</f>
        <v>0</v>
      </c>
      <c r="HN20" s="139">
        <f>(COUNTIFS('Estruturante Móvel'!$M:$M,$B20,'Estruturante Móvel'!$AM:$AM,HN$4))-(COUNTIFS('Estruturante Móvel'!$M:$M,$B20,'Estruturante Móvel'!$AM:$AM,HN$4,'Estruturante Móvel'!$AQ:$AQ,"REPARO FO"))</f>
        <v>0</v>
      </c>
      <c r="HO20" s="140">
        <f>(COUNTIFS('Estruturante Móvel'!$M:$M,$B18,'Estruturante Móvel'!$C:$C,"&lt;&gt;PREVISTO",'Estruturante Móvel'!$G:$G,HN$4,'Estruturante Móvel'!$L:$L,'CRONOGRAMA_CONST+MIGRACAO'!HD$8))</f>
        <v>0</v>
      </c>
      <c r="HP20" s="139">
        <f>(COUNTIFS('Estruturante Móvel'!$M:$M,$B20,'Estruturante Móvel'!$AM:$AM,HP$4))-(COUNTIFS('Estruturante Móvel'!$M:$M,$B20,'Estruturante Móvel'!$AM:$AM,HP$4,'Estruturante Móvel'!$AQ:$AQ,"REPARO FO"))</f>
        <v>0</v>
      </c>
      <c r="HQ20" s="140">
        <f>(COUNTIFS('Estruturante Móvel'!$M:$M,$B18,'Estruturante Móvel'!$C:$C,"&lt;&gt;PREVISTO",'Estruturante Móvel'!$G:$G,HP$4,'Estruturante Móvel'!$L:$L,'CRONOGRAMA_CONST+MIGRACAO'!HF$8))</f>
        <v>0</v>
      </c>
      <c r="HR20" s="139">
        <f>(COUNTIFS('Estruturante Móvel'!$M:$M,$B20,'Estruturante Móvel'!$AM:$AM,HR$4))-(COUNTIFS('Estruturante Móvel'!$M:$M,$B20,'Estruturante Móvel'!$AM:$AM,HR$4,'Estruturante Móvel'!$AQ:$AQ,"REPARO FO"))</f>
        <v>0</v>
      </c>
      <c r="HS20" s="140">
        <f>(COUNTIFS('Estruturante Móvel'!$M:$M,$B18,'Estruturante Móvel'!$C:$C,"&lt;&gt;PREVISTO",'Estruturante Móvel'!$G:$G,HR$4,'Estruturante Móvel'!$L:$L,'CRONOGRAMA_CONST+MIGRACAO'!HH$8))</f>
        <v>0</v>
      </c>
      <c r="HT20" s="139">
        <f>(COUNTIFS('Estruturante Móvel'!$M:$M,$B20,'Estruturante Móvel'!$AM:$AM,HT$4))-(COUNTIFS('Estruturante Móvel'!$M:$M,$B20,'Estruturante Móvel'!$AM:$AM,HT$4,'Estruturante Móvel'!$AQ:$AQ,"REPARO FO"))</f>
        <v>0</v>
      </c>
      <c r="HU20" s="140">
        <f>(COUNTIFS('Estruturante Móvel'!$M:$M,$B18,'Estruturante Móvel'!$C:$C,"&lt;&gt;PREVISTO",'Estruturante Móvel'!$G:$G,HT$4,'Estruturante Móvel'!$L:$L,'CRONOGRAMA_CONST+MIGRACAO'!HJ$8))</f>
        <v>0</v>
      </c>
      <c r="HV20" s="139">
        <f>(COUNTIFS('Estruturante Móvel'!$M:$M,$B20,'Estruturante Móvel'!$AM:$AM,HV$4))-(COUNTIFS('Estruturante Móvel'!$M:$M,$B20,'Estruturante Móvel'!$AM:$AM,HV$4,'Estruturante Móvel'!$AQ:$AQ,"REPARO FO"))</f>
        <v>0</v>
      </c>
      <c r="HW20" s="140">
        <f>(COUNTIFS('Estruturante Móvel'!$M:$M,$B18,'Estruturante Móvel'!$C:$C,"&lt;&gt;PREVISTO",'Estruturante Móvel'!$G:$G,HV$4,'Estruturante Móvel'!$L:$L,'CRONOGRAMA_CONST+MIGRACAO'!HL$8))</f>
        <v>0</v>
      </c>
      <c r="HX20" s="139">
        <f>(COUNTIFS('Estruturante Móvel'!$M:$M,$B20,'Estruturante Móvel'!$AM:$AM,HX$4))-(COUNTIFS('Estruturante Móvel'!$M:$M,$B20,'Estruturante Móvel'!$AM:$AM,HX$4,'Estruturante Móvel'!$AQ:$AQ,"REPARO FO"))</f>
        <v>0</v>
      </c>
      <c r="HY20" s="140">
        <f>(COUNTIFS('Estruturante Móvel'!$M:$M,$B18,'Estruturante Móvel'!$C:$C,"&lt;&gt;PREVISTO",'Estruturante Móvel'!$G:$G,HX$4,'Estruturante Móvel'!$L:$L,'CRONOGRAMA_CONST+MIGRACAO'!HN$8))</f>
        <v>0</v>
      </c>
      <c r="HZ20" s="139">
        <f>(COUNTIFS('Estruturante Móvel'!$M:$M,$B20,'Estruturante Móvel'!$AM:$AM,HZ$4))-(COUNTIFS('Estruturante Móvel'!$M:$M,$B20,'Estruturante Móvel'!$AM:$AM,HZ$4,'Estruturante Móvel'!$AQ:$AQ,"REPARO FO"))</f>
        <v>0</v>
      </c>
      <c r="IA20" s="140">
        <f>(COUNTIFS('Estruturante Móvel'!$M:$M,$B18,'Estruturante Móvel'!$C:$C,"&lt;&gt;PREVISTO",'Estruturante Móvel'!$G:$G,HZ$4,'Estruturante Móvel'!$L:$L,'CRONOGRAMA_CONST+MIGRACAO'!HP$8))</f>
        <v>0</v>
      </c>
      <c r="IB20" s="139">
        <f>(COUNTIFS('Estruturante Móvel'!$M:$M,$B20,'Estruturante Móvel'!$AM:$AM,IB$4))-(COUNTIFS('Estruturante Móvel'!$M:$M,$B20,'Estruturante Móvel'!$AM:$AM,IB$4,'Estruturante Móvel'!$AQ:$AQ,"REPARO FO"))</f>
        <v>0</v>
      </c>
      <c r="IC20" s="140">
        <f>(COUNTIFS('Estruturante Móvel'!$M:$M,$B18,'Estruturante Móvel'!$C:$C,"&lt;&gt;PREVISTO",'Estruturante Móvel'!$G:$G,IB$4,'Estruturante Móvel'!$L:$L,'CRONOGRAMA_CONST+MIGRACAO'!HR$8))</f>
        <v>0</v>
      </c>
      <c r="ID20" s="139">
        <f>(COUNTIFS('Estruturante Móvel'!$M:$M,$B20,'Estruturante Móvel'!$AM:$AM,ID$4))-(COUNTIFS('Estruturante Móvel'!$M:$M,$B20,'Estruturante Móvel'!$AM:$AM,ID$4,'Estruturante Móvel'!$AQ:$AQ,"REPARO FO"))</f>
        <v>0</v>
      </c>
      <c r="IE20" s="140">
        <f>(COUNTIFS('Estruturante Móvel'!$M:$M,$B18,'Estruturante Móvel'!$C:$C,"&lt;&gt;PREVISTO",'Estruturante Móvel'!$G:$G,ID$4,'Estruturante Móvel'!$L:$L,'CRONOGRAMA_CONST+MIGRACAO'!HT$8))</f>
        <v>0</v>
      </c>
      <c r="IF20" s="139">
        <f>(COUNTIFS('Estruturante Móvel'!$M:$M,$B20,'Estruturante Móvel'!$AM:$AM,IF$4))-(COUNTIFS('Estruturante Móvel'!$M:$M,$B20,'Estruturante Móvel'!$AM:$AM,IF$4,'Estruturante Móvel'!$AQ:$AQ,"REPARO FO"))</f>
        <v>0</v>
      </c>
      <c r="IG20" s="140">
        <f>(COUNTIFS('Estruturante Móvel'!$M:$M,$B18,'Estruturante Móvel'!$C:$C,"&lt;&gt;PREVISTO",'Estruturante Móvel'!$G:$G,IF$4,'Estruturante Móvel'!$L:$L,'CRONOGRAMA_CONST+MIGRACAO'!HV$8))</f>
        <v>0</v>
      </c>
      <c r="IH20" s="139">
        <f>(COUNTIFS('Estruturante Móvel'!$M:$M,$B20,'Estruturante Móvel'!$AM:$AM,IH$4))-(COUNTIFS('Estruturante Móvel'!$M:$M,$B20,'Estruturante Móvel'!$AM:$AM,IH$4,'Estruturante Móvel'!$AQ:$AQ,"REPARO FO"))</f>
        <v>0</v>
      </c>
      <c r="II20" s="140">
        <f>(COUNTIFS('Estruturante Móvel'!$M:$M,$B18,'Estruturante Móvel'!$C:$C,"&lt;&gt;PREVISTO",'Estruturante Móvel'!$G:$G,IH$4,'Estruturante Móvel'!$L:$L,'CRONOGRAMA_CONST+MIGRACAO'!HX$8))</f>
        <v>0</v>
      </c>
      <c r="IJ20" s="139">
        <f>(COUNTIFS('Estruturante Móvel'!$M:$M,$B20,'Estruturante Móvel'!$AM:$AM,IJ$4))-(COUNTIFS('Estruturante Móvel'!$M:$M,$B20,'Estruturante Móvel'!$AM:$AM,IJ$4,'Estruturante Móvel'!$AQ:$AQ,"REPARO FO"))</f>
        <v>0</v>
      </c>
      <c r="IK20" s="140">
        <f>(COUNTIFS('Estruturante Móvel'!$M:$M,$B18,'Estruturante Móvel'!$C:$C,"&lt;&gt;PREVISTO",'Estruturante Móvel'!$G:$G,IJ$4,'Estruturante Móvel'!$L:$L,'CRONOGRAMA_CONST+MIGRACAO'!HZ$8))</f>
        <v>0</v>
      </c>
      <c r="IL20" s="139">
        <f>(COUNTIFS('Estruturante Móvel'!$M:$M,$B20,'Estruturante Móvel'!$AM:$AM,IL$4))-(COUNTIFS('Estruturante Móvel'!$M:$M,$B20,'Estruturante Móvel'!$AM:$AM,IL$4,'Estruturante Móvel'!$AQ:$AQ,"REPARO FO"))</f>
        <v>0</v>
      </c>
      <c r="IM20" s="140">
        <f>(COUNTIFS('Estruturante Móvel'!$M:$M,$B18,'Estruturante Móvel'!$C:$C,"&lt;&gt;PREVISTO",'Estruturante Móvel'!$G:$G,IL$4,'Estruturante Móvel'!$L:$L,'CRONOGRAMA_CONST+MIGRACAO'!IB$8))</f>
        <v>0</v>
      </c>
      <c r="IN20" s="139">
        <f>(COUNTIFS('Estruturante Móvel'!$M:$M,$B20,'Estruturante Móvel'!$AM:$AM,IN$4))-(COUNTIFS('Estruturante Móvel'!$M:$M,$B20,'Estruturante Móvel'!$AM:$AM,IN$4,'Estruturante Móvel'!$AQ:$AQ,"REPARO FO"))</f>
        <v>0</v>
      </c>
      <c r="IO20" s="140">
        <f>(COUNTIFS('Estruturante Móvel'!$M:$M,$B18,'Estruturante Móvel'!$C:$C,"&lt;&gt;PREVISTO",'Estruturante Móvel'!$G:$G,IN$4,'Estruturante Móvel'!$L:$L,'CRONOGRAMA_CONST+MIGRACAO'!ID$8))</f>
        <v>0</v>
      </c>
      <c r="IP20" s="139">
        <f>(COUNTIFS('Estruturante Móvel'!$M:$M,$B20,'Estruturante Móvel'!$AM:$AM,IP$4))-(COUNTIFS('Estruturante Móvel'!$M:$M,$B20,'Estruturante Móvel'!$AM:$AM,IP$4,'Estruturante Móvel'!$AQ:$AQ,"REPARO FO"))</f>
        <v>0</v>
      </c>
      <c r="IQ20" s="140">
        <f>(COUNTIFS('Estruturante Móvel'!$M:$M,$B18,'Estruturante Móvel'!$C:$C,"&lt;&gt;PREVISTO",'Estruturante Móvel'!$G:$G,IP$4,'Estruturante Móvel'!$L:$L,'CRONOGRAMA_CONST+MIGRACAO'!IF$8))</f>
        <v>0</v>
      </c>
      <c r="IR20" s="139">
        <f>(COUNTIFS('Estruturante Móvel'!$M:$M,$B20,'Estruturante Móvel'!$AM:$AM,IR$4))-(COUNTIFS('Estruturante Móvel'!$M:$M,$B20,'Estruturante Móvel'!$AM:$AM,IR$4,'Estruturante Móvel'!$AQ:$AQ,"REPARO FO"))</f>
        <v>0</v>
      </c>
      <c r="IS20" s="140">
        <f>(COUNTIFS('Estruturante Móvel'!$M:$M,$B18,'Estruturante Móvel'!$C:$C,"&lt;&gt;PREVISTO",'Estruturante Móvel'!$G:$G,IR$4,'Estruturante Móvel'!$L:$L,'CRONOGRAMA_CONST+MIGRACAO'!IH$8))</f>
        <v>0</v>
      </c>
      <c r="IT20" s="139">
        <f>(COUNTIFS('Estruturante Móvel'!$M:$M,$B20,'Estruturante Móvel'!$AM:$AM,IT$4))-(COUNTIFS('Estruturante Móvel'!$M:$M,$B20,'Estruturante Móvel'!$AM:$AM,IT$4,'Estruturante Móvel'!$AQ:$AQ,"REPARO FO"))</f>
        <v>0</v>
      </c>
      <c r="IU20" s="140">
        <f>(COUNTIFS('Estruturante Móvel'!$M:$M,$B18,'Estruturante Móvel'!$C:$C,"&lt;&gt;PREVISTO",'Estruturante Móvel'!$G:$G,IT$4,'Estruturante Móvel'!$L:$L,'CRONOGRAMA_CONST+MIGRACAO'!IJ$8))</f>
        <v>0</v>
      </c>
      <c r="IV20" s="139">
        <f>(COUNTIFS('Estruturante Móvel'!$M:$M,$B20,'Estruturante Móvel'!$AM:$AM,IV$4))-(COUNTIFS('Estruturante Móvel'!$M:$M,$B20,'Estruturante Móvel'!$AM:$AM,IV$4,'Estruturante Móvel'!$AQ:$AQ,"REPARO FO"))</f>
        <v>0</v>
      </c>
      <c r="IW20" s="140">
        <f>(COUNTIFS('Estruturante Móvel'!$M:$M,$B18,'Estruturante Móvel'!$C:$C,"&lt;&gt;PREVISTO",'Estruturante Móvel'!$G:$G,IV$4,'Estruturante Móvel'!$L:$L,'CRONOGRAMA_CONST+MIGRACAO'!IL$8))</f>
        <v>0</v>
      </c>
      <c r="IX20" s="139">
        <f>(COUNTIFS('Estruturante Móvel'!$M:$M,$B20,'Estruturante Móvel'!$AM:$AM,IX$4))-(COUNTIFS('Estruturante Móvel'!$M:$M,$B20,'Estruturante Móvel'!$AM:$AM,IX$4,'Estruturante Móvel'!$AQ:$AQ,"REPARO FO"))</f>
        <v>0</v>
      </c>
      <c r="IY20" s="140">
        <f>(COUNTIFS('Estruturante Móvel'!$M:$M,$B18,'Estruturante Móvel'!$C:$C,"&lt;&gt;PREVISTO",'Estruturante Móvel'!$G:$G,IX$4,'Estruturante Móvel'!$L:$L,'CRONOGRAMA_CONST+MIGRACAO'!IN$8))</f>
        <v>0</v>
      </c>
      <c r="IZ20" s="139">
        <f>(COUNTIFS('Estruturante Móvel'!$M:$M,$B20,'Estruturante Móvel'!$AM:$AM,IZ$4))-(COUNTIFS('Estruturante Móvel'!$M:$M,$B20,'Estruturante Móvel'!$AM:$AM,IZ$4,'Estruturante Móvel'!$AQ:$AQ,"REPARO FO"))</f>
        <v>0</v>
      </c>
      <c r="JA20" s="140">
        <f>(COUNTIFS('Estruturante Móvel'!$M:$M,$B18,'Estruturante Móvel'!$C:$C,"&lt;&gt;PREVISTO",'Estruturante Móvel'!$G:$G,IZ$4,'Estruturante Móvel'!$L:$L,'CRONOGRAMA_CONST+MIGRACAO'!IP$8))</f>
        <v>0</v>
      </c>
      <c r="JB20" s="139">
        <f>(COUNTIFS('Estruturante Móvel'!$M:$M,$B20,'Estruturante Móvel'!$AM:$AM,JB$4))-(COUNTIFS('Estruturante Móvel'!$M:$M,$B20,'Estruturante Móvel'!$AM:$AM,JB$4,'Estruturante Móvel'!$AQ:$AQ,"REPARO FO"))</f>
        <v>0</v>
      </c>
      <c r="JC20" s="140">
        <f>(COUNTIFS('Estruturante Móvel'!$M:$M,$B18,'Estruturante Móvel'!$C:$C,"&lt;&gt;PREVISTO",'Estruturante Móvel'!$G:$G,JB$4,'Estruturante Móvel'!$L:$L,'CRONOGRAMA_CONST+MIGRACAO'!IR$8))</f>
        <v>0</v>
      </c>
      <c r="JD20" s="139">
        <f>(COUNTIFS('Estruturante Móvel'!$M:$M,$B20,'Estruturante Móvel'!$AM:$AM,JD$4))-(COUNTIFS('Estruturante Móvel'!$M:$M,$B20,'Estruturante Móvel'!$AM:$AM,JD$4,'Estruturante Móvel'!$AQ:$AQ,"REPARO FO"))</f>
        <v>0</v>
      </c>
      <c r="JE20" s="140">
        <f>(COUNTIFS('Estruturante Móvel'!$M:$M,$B18,'Estruturante Móvel'!$C:$C,"&lt;&gt;PREVISTO",'Estruturante Móvel'!$G:$G,JD$4,'Estruturante Móvel'!$L:$L,'CRONOGRAMA_CONST+MIGRACAO'!IT$8))</f>
        <v>0</v>
      </c>
      <c r="JF20" s="139">
        <f>(COUNTIFS('Estruturante Móvel'!$M:$M,$B20,'Estruturante Móvel'!$AM:$AM,JF$4))-(COUNTIFS('Estruturante Móvel'!$M:$M,$B20,'Estruturante Móvel'!$AM:$AM,JF$4,'Estruturante Móvel'!$AQ:$AQ,"REPARO FO"))</f>
        <v>0</v>
      </c>
      <c r="JG20" s="140">
        <f>(COUNTIFS('Estruturante Móvel'!$M:$M,$B18,'Estruturante Móvel'!$C:$C,"&lt;&gt;PREVISTO",'Estruturante Móvel'!$G:$G,JF$4,'Estruturante Móvel'!$L:$L,'CRONOGRAMA_CONST+MIGRACAO'!IV$8))</f>
        <v>0</v>
      </c>
      <c r="JH20" s="139">
        <f>(COUNTIFS('Estruturante Móvel'!$M:$M,$B20,'Estruturante Móvel'!$AM:$AM,JH$4))-(COUNTIFS('Estruturante Móvel'!$M:$M,$B20,'Estruturante Móvel'!$AM:$AM,JH$4,'Estruturante Móvel'!$AQ:$AQ,"REPARO FO"))</f>
        <v>0</v>
      </c>
      <c r="JI20" s="140">
        <f>(COUNTIFS('Estruturante Móvel'!$M:$M,$B18,'Estruturante Móvel'!$C:$C,"&lt;&gt;PREVISTO",'Estruturante Móvel'!$G:$G,JH$4,'Estruturante Móvel'!$L:$L,'CRONOGRAMA_CONST+MIGRACAO'!IX$8))</f>
        <v>0</v>
      </c>
      <c r="JJ20" s="139">
        <f>(COUNTIFS('Estruturante Móvel'!$M:$M,$B20,'Estruturante Móvel'!$AM:$AM,JJ$4))-(COUNTIFS('Estruturante Móvel'!$M:$M,$B20,'Estruturante Móvel'!$AM:$AM,JJ$4,'Estruturante Móvel'!$AQ:$AQ,"REPARO FO"))</f>
        <v>0</v>
      </c>
      <c r="JK20" s="140">
        <f>(COUNTIFS('Estruturante Móvel'!$M:$M,$B18,'Estruturante Móvel'!$C:$C,"&lt;&gt;PREVISTO",'Estruturante Móvel'!$G:$G,JJ$4,'Estruturante Móvel'!$L:$L,'CRONOGRAMA_CONST+MIGRACAO'!IZ$8))</f>
        <v>0</v>
      </c>
      <c r="JL20" s="139">
        <f>(COUNTIFS('Estruturante Móvel'!$M:$M,$B20,'Estruturante Móvel'!$AM:$AM,JL$4))-(COUNTIFS('Estruturante Móvel'!$M:$M,$B20,'Estruturante Móvel'!$AM:$AM,JL$4,'Estruturante Móvel'!$AQ:$AQ,"REPARO FO"))</f>
        <v>0</v>
      </c>
      <c r="JM20" s="140">
        <f>(COUNTIFS('Estruturante Móvel'!$M:$M,$B18,'Estruturante Móvel'!$C:$C,"&lt;&gt;PREVISTO",'Estruturante Móvel'!$G:$G,JL$4,'Estruturante Móvel'!$L:$L,'CRONOGRAMA_CONST+MIGRACAO'!JB$8))</f>
        <v>0</v>
      </c>
      <c r="JN20" s="139">
        <f>(COUNTIFS('Estruturante Móvel'!$M:$M,$B20,'Estruturante Móvel'!$AM:$AM,JN$4))-(COUNTIFS('Estruturante Móvel'!$M:$M,$B20,'Estruturante Móvel'!$AM:$AM,JN$4,'Estruturante Móvel'!$AQ:$AQ,"REPARO FO"))</f>
        <v>0</v>
      </c>
      <c r="JO20" s="140">
        <f>(COUNTIFS('Estruturante Móvel'!$M:$M,$B18,'Estruturante Móvel'!$C:$C,"&lt;&gt;PREVISTO",'Estruturante Móvel'!$G:$G,JN$4,'Estruturante Móvel'!$L:$L,'CRONOGRAMA_CONST+MIGRACAO'!JD$8))</f>
        <v>0</v>
      </c>
      <c r="JP20" s="139">
        <f>(COUNTIFS('Estruturante Móvel'!$M:$M,$B20,'Estruturante Móvel'!$AM:$AM,JP$4))-(COUNTIFS('Estruturante Móvel'!$M:$M,$B20,'Estruturante Móvel'!$AM:$AM,JP$4,'Estruturante Móvel'!$AQ:$AQ,"REPARO FO"))</f>
        <v>0</v>
      </c>
      <c r="JQ20" s="140">
        <f>(COUNTIFS('Estruturante Móvel'!$M:$M,$B18,'Estruturante Móvel'!$C:$C,"&lt;&gt;PREVISTO",'Estruturante Móvel'!$G:$G,JP$4,'Estruturante Móvel'!$L:$L,'CRONOGRAMA_CONST+MIGRACAO'!JF$8))</f>
        <v>0</v>
      </c>
      <c r="JR20" s="139">
        <f>(COUNTIFS('Estruturante Móvel'!$M:$M,$B20,'Estruturante Móvel'!$AM:$AM,JR$4))-(COUNTIFS('Estruturante Móvel'!$M:$M,$B20,'Estruturante Móvel'!$AM:$AM,JR$4,'Estruturante Móvel'!$AQ:$AQ,"REPARO FO"))</f>
        <v>0</v>
      </c>
      <c r="JS20" s="140">
        <f>(COUNTIFS('Estruturante Móvel'!$M:$M,$B18,'Estruturante Móvel'!$C:$C,"&lt;&gt;PREVISTO",'Estruturante Móvel'!$G:$G,JR$4,'Estruturante Móvel'!$L:$L,'CRONOGRAMA_CONST+MIGRACAO'!JH$8))</f>
        <v>0</v>
      </c>
      <c r="JT20" s="139">
        <f>(COUNTIFS('Estruturante Móvel'!$M:$M,$B20,'Estruturante Móvel'!$AM:$AM,JT$4))-(COUNTIFS('Estruturante Móvel'!$M:$M,$B20,'Estruturante Móvel'!$AM:$AM,JT$4,'Estruturante Móvel'!$AQ:$AQ,"REPARO FO"))</f>
        <v>0</v>
      </c>
      <c r="JU20" s="140">
        <f>(COUNTIFS('Estruturante Móvel'!$M:$M,$B18,'Estruturante Móvel'!$C:$C,"&lt;&gt;PREVISTO",'Estruturante Móvel'!$G:$G,JT$4,'Estruturante Móvel'!$L:$L,'CRONOGRAMA_CONST+MIGRACAO'!JJ$8))</f>
        <v>0</v>
      </c>
      <c r="JV20" s="139">
        <f>(COUNTIFS('Estruturante Móvel'!$M:$M,$B20,'Estruturante Móvel'!$AM:$AM,JV$4))-(COUNTIFS('Estruturante Móvel'!$M:$M,$B20,'Estruturante Móvel'!$AM:$AM,JV$4,'Estruturante Móvel'!$AQ:$AQ,"REPARO FO"))</f>
        <v>0</v>
      </c>
      <c r="JW20" s="140">
        <f>(COUNTIFS('Estruturante Móvel'!$M:$M,$B18,'Estruturante Móvel'!$C:$C,"&lt;&gt;PREVISTO",'Estruturante Móvel'!$G:$G,JV$4,'Estruturante Móvel'!$L:$L,'CRONOGRAMA_CONST+MIGRACAO'!JL$8))</f>
        <v>0</v>
      </c>
      <c r="JX20" s="139">
        <f>(COUNTIFS('Estruturante Móvel'!$M:$M,$B20,'Estruturante Móvel'!$AM:$AM,JX$4))-(COUNTIFS('Estruturante Móvel'!$M:$M,$B20,'Estruturante Móvel'!$AM:$AM,JX$4,'Estruturante Móvel'!$AQ:$AQ,"REPARO FO"))</f>
        <v>0</v>
      </c>
      <c r="JY20" s="140">
        <f>(COUNTIFS('Estruturante Móvel'!$M:$M,$B18,'Estruturante Móvel'!$C:$C,"&lt;&gt;PREVISTO",'Estruturante Móvel'!$G:$G,JX$4,'Estruturante Móvel'!$L:$L,'CRONOGRAMA_CONST+MIGRACAO'!JN$8))</f>
        <v>0</v>
      </c>
      <c r="JZ20" s="139">
        <f>(COUNTIFS('Estruturante Móvel'!$M:$M,$B20,'Estruturante Móvel'!$AM:$AM,JZ$4))-(COUNTIFS('Estruturante Móvel'!$M:$M,$B20,'Estruturante Móvel'!$AM:$AM,JZ$4,'Estruturante Móvel'!$AQ:$AQ,"REPARO FO"))</f>
        <v>0</v>
      </c>
      <c r="KA20" s="140">
        <f>(COUNTIFS('Estruturante Móvel'!$M:$M,$B18,'Estruturante Móvel'!$C:$C,"&lt;&gt;PREVISTO",'Estruturante Móvel'!$G:$G,JZ$4,'Estruturante Móvel'!$L:$L,'CRONOGRAMA_CONST+MIGRACAO'!JP$8))</f>
        <v>0</v>
      </c>
      <c r="KB20" s="139">
        <f>(COUNTIFS('Estruturante Móvel'!$M:$M,$B20,'Estruturante Móvel'!$AM:$AM,KB$4))-(COUNTIFS('Estruturante Móvel'!$M:$M,$B20,'Estruturante Móvel'!$AM:$AM,KB$4,'Estruturante Móvel'!$AQ:$AQ,"REPARO FO"))</f>
        <v>0</v>
      </c>
      <c r="KC20" s="140">
        <f>(COUNTIFS('Estruturante Móvel'!$M:$M,$B18,'Estruturante Móvel'!$C:$C,"&lt;&gt;PREVISTO",'Estruturante Móvel'!$G:$G,KB$4,'Estruturante Móvel'!$L:$L,'CRONOGRAMA_CONST+MIGRACAO'!JR$8))</f>
        <v>0</v>
      </c>
      <c r="KD20" s="139">
        <f>(COUNTIFS('Estruturante Móvel'!$M:$M,$B20,'Estruturante Móvel'!$AM:$AM,KD$4))-(COUNTIFS('Estruturante Móvel'!$M:$M,$B20,'Estruturante Móvel'!$AM:$AM,KD$4,'Estruturante Móvel'!$AQ:$AQ,"REPARO FO"))</f>
        <v>0</v>
      </c>
      <c r="KE20" s="140">
        <f>(COUNTIFS('Estruturante Móvel'!$M:$M,$B18,'Estruturante Móvel'!$C:$C,"&lt;&gt;PREVISTO",'Estruturante Móvel'!$G:$G,KD$4,'Estruturante Móvel'!$L:$L,'CRONOGRAMA_CONST+MIGRACAO'!JT$8))</f>
        <v>0</v>
      </c>
      <c r="KF20" s="139">
        <f>(COUNTIFS('Estruturante Móvel'!$M:$M,$B20,'Estruturante Móvel'!$AM:$AM,KF$4))-(COUNTIFS('Estruturante Móvel'!$M:$M,$B20,'Estruturante Móvel'!$AM:$AM,KF$4,'Estruturante Móvel'!$AQ:$AQ,"REPARO FO"))</f>
        <v>0</v>
      </c>
      <c r="KG20" s="140">
        <f>(COUNTIFS('Estruturante Móvel'!$M:$M,$B18,'Estruturante Móvel'!$C:$C,"&lt;&gt;PREVISTO",'Estruturante Móvel'!$G:$G,KF$4,'Estruturante Móvel'!$L:$L,'CRONOGRAMA_CONST+MIGRACAO'!JV$8))</f>
        <v>0</v>
      </c>
      <c r="KH20" s="139">
        <f>(COUNTIFS('Estruturante Móvel'!$M:$M,$B20,'Estruturante Móvel'!$AM:$AM,KH$4))-(COUNTIFS('Estruturante Móvel'!$M:$M,$B20,'Estruturante Móvel'!$AM:$AM,KH$4,'Estruturante Móvel'!$AQ:$AQ,"REPARO FO"))</f>
        <v>0</v>
      </c>
      <c r="KI20" s="140">
        <f>(COUNTIFS('Estruturante Móvel'!$M:$M,$B18,'Estruturante Móvel'!$C:$C,"&lt;&gt;PREVISTO",'Estruturante Móvel'!$G:$G,KH$4,'Estruturante Móvel'!$L:$L,'CRONOGRAMA_CONST+MIGRACAO'!JX$8))</f>
        <v>0</v>
      </c>
      <c r="KJ20" s="139">
        <f>(COUNTIFS('Estruturante Móvel'!$M:$M,$B20,'Estruturante Móvel'!$AM:$AM,KJ$4))-(COUNTIFS('Estruturante Móvel'!$M:$M,$B20,'Estruturante Móvel'!$AM:$AM,KJ$4,'Estruturante Móvel'!$AQ:$AQ,"REPARO FO"))</f>
        <v>0</v>
      </c>
      <c r="KK20" s="140">
        <f>(COUNTIFS('Estruturante Móvel'!$M:$M,$B18,'Estruturante Móvel'!$C:$C,"&lt;&gt;PREVISTO",'Estruturante Móvel'!$G:$G,KJ$4,'Estruturante Móvel'!$L:$L,'CRONOGRAMA_CONST+MIGRACAO'!JZ$8))</f>
        <v>0</v>
      </c>
      <c r="KL20" s="139">
        <f>(COUNTIFS('Estruturante Móvel'!$M:$M,$B20,'Estruturante Móvel'!$AM:$AM,KL$4))-(COUNTIFS('Estruturante Móvel'!$M:$M,$B20,'Estruturante Móvel'!$AM:$AM,KL$4,'Estruturante Móvel'!$AQ:$AQ,"REPARO FO"))</f>
        <v>0</v>
      </c>
      <c r="KM20" s="140">
        <f>(COUNTIFS('Estruturante Móvel'!$M:$M,$B18,'Estruturante Móvel'!$C:$C,"&lt;&gt;PREVISTO",'Estruturante Móvel'!$G:$G,KL$4,'Estruturante Móvel'!$L:$L,'CRONOGRAMA_CONST+MIGRACAO'!KB$8))</f>
        <v>0</v>
      </c>
      <c r="KN20" s="139">
        <f>(COUNTIFS('Estruturante Móvel'!$M:$M,$B20,'Estruturante Móvel'!$AM:$AM,KN$4))-(COUNTIFS('Estruturante Móvel'!$M:$M,$B20,'Estruturante Móvel'!$AM:$AM,KN$4,'Estruturante Móvel'!$AQ:$AQ,"REPARO FO"))</f>
        <v>0</v>
      </c>
      <c r="KO20" s="140">
        <f>(COUNTIFS('Estruturante Móvel'!$M:$M,$B18,'Estruturante Móvel'!$C:$C,"&lt;&gt;PREVISTO",'Estruturante Móvel'!$G:$G,KN$4,'Estruturante Móvel'!$L:$L,'CRONOGRAMA_CONST+MIGRACAO'!KD$8))</f>
        <v>0</v>
      </c>
      <c r="KP20" s="139">
        <f>(COUNTIFS('Estruturante Móvel'!$M:$M,$B20,'Estruturante Móvel'!$AM:$AM,KP$4))-(COUNTIFS('Estruturante Móvel'!$M:$M,$B20,'Estruturante Móvel'!$AM:$AM,KP$4,'Estruturante Móvel'!$AQ:$AQ,"REPARO FO"))</f>
        <v>0</v>
      </c>
      <c r="KQ20" s="140">
        <f>(COUNTIFS('Estruturante Móvel'!$M:$M,$B18,'Estruturante Móvel'!$C:$C,"&lt;&gt;PREVISTO",'Estruturante Móvel'!$G:$G,KP$4,'Estruturante Móvel'!$L:$L,'CRONOGRAMA_CONST+MIGRACAO'!KF$8))</f>
        <v>0</v>
      </c>
      <c r="KR20" s="139">
        <f>(COUNTIFS('Estruturante Móvel'!$M:$M,$B20,'Estruturante Móvel'!$AM:$AM,KR$4))-(COUNTIFS('Estruturante Móvel'!$M:$M,$B20,'Estruturante Móvel'!$AM:$AM,KR$4,'Estruturante Móvel'!$AQ:$AQ,"REPARO FO"))</f>
        <v>0</v>
      </c>
      <c r="KS20" s="140">
        <f>(COUNTIFS('Estruturante Móvel'!$M:$M,$B18,'Estruturante Móvel'!$C:$C,"&lt;&gt;PREVISTO",'Estruturante Móvel'!$G:$G,KR$4,'Estruturante Móvel'!$L:$L,'CRONOGRAMA_CONST+MIGRACAO'!KH$8))</f>
        <v>0</v>
      </c>
      <c r="KT20" s="139">
        <f>(COUNTIFS('Estruturante Móvel'!$M:$M,$B20,'Estruturante Móvel'!$AM:$AM,KT$4))-(COUNTIFS('Estruturante Móvel'!$M:$M,$B20,'Estruturante Móvel'!$AM:$AM,KT$4,'Estruturante Móvel'!$AQ:$AQ,"REPARO FO"))</f>
        <v>0</v>
      </c>
      <c r="KU20" s="140">
        <f>(COUNTIFS('Estruturante Móvel'!$M:$M,$B18,'Estruturante Móvel'!$C:$C,"&lt;&gt;PREVISTO",'Estruturante Móvel'!$G:$G,KT$4,'Estruturante Móvel'!$L:$L,'CRONOGRAMA_CONST+MIGRACAO'!KJ$8))</f>
        <v>0</v>
      </c>
      <c r="KV20" s="139">
        <f>(COUNTIFS('Estruturante Móvel'!$M:$M,$B20,'Estruturante Móvel'!$AM:$AM,KV$4))-(COUNTIFS('Estruturante Móvel'!$M:$M,$B20,'Estruturante Móvel'!$AM:$AM,KV$4,'Estruturante Móvel'!$AQ:$AQ,"REPARO FO"))</f>
        <v>0</v>
      </c>
      <c r="KW20" s="140">
        <f>(COUNTIFS('Estruturante Móvel'!$M:$M,$B18,'Estruturante Móvel'!$C:$C,"&lt;&gt;PREVISTO",'Estruturante Móvel'!$G:$G,KV$4,'Estruturante Móvel'!$L:$L,'CRONOGRAMA_CONST+MIGRACAO'!KL$8))</f>
        <v>0</v>
      </c>
      <c r="KX20" s="139">
        <f>(COUNTIFS('Estruturante Móvel'!$M:$M,$B20,'Estruturante Móvel'!$AM:$AM,KX$4))-(COUNTIFS('Estruturante Móvel'!$M:$M,$B20,'Estruturante Móvel'!$AM:$AM,KX$4,'Estruturante Móvel'!$AQ:$AQ,"REPARO FO"))</f>
        <v>0</v>
      </c>
      <c r="KY20" s="140">
        <f>(COUNTIFS('Estruturante Móvel'!$M:$M,$B18,'Estruturante Móvel'!$C:$C,"&lt;&gt;PREVISTO",'Estruturante Móvel'!$G:$G,KX$4,'Estruturante Móvel'!$L:$L,'CRONOGRAMA_CONST+MIGRACAO'!KN$8))</f>
        <v>0</v>
      </c>
      <c r="KZ20" s="139">
        <f>(COUNTIFS('Estruturante Móvel'!$M:$M,$B20,'Estruturante Móvel'!$AM:$AM,KZ$4))-(COUNTIFS('Estruturante Móvel'!$M:$M,$B20,'Estruturante Móvel'!$AM:$AM,KZ$4,'Estruturante Móvel'!$AQ:$AQ,"REPARO FO"))</f>
        <v>0</v>
      </c>
      <c r="LA20" s="140">
        <f>(COUNTIFS('Estruturante Móvel'!$M:$M,$B18,'Estruturante Móvel'!$C:$C,"&lt;&gt;PREVISTO",'Estruturante Móvel'!$G:$G,KZ$4,'Estruturante Móvel'!$L:$L,'CRONOGRAMA_CONST+MIGRACAO'!KP$8))</f>
        <v>0</v>
      </c>
      <c r="LB20" s="139">
        <f>(COUNTIFS('Estruturante Móvel'!$M:$M,$B20,'Estruturante Móvel'!$AM:$AM,LB$4))-(COUNTIFS('Estruturante Móvel'!$M:$M,$B20,'Estruturante Móvel'!$AM:$AM,LB$4,'Estruturante Móvel'!$AQ:$AQ,"REPARO FO"))</f>
        <v>0</v>
      </c>
      <c r="LC20" s="140">
        <f>(COUNTIFS('Estruturante Móvel'!$M:$M,$B18,'Estruturante Móvel'!$C:$C,"&lt;&gt;PREVISTO",'Estruturante Móvel'!$G:$G,LB$4,'Estruturante Móvel'!$L:$L,'CRONOGRAMA_CONST+MIGRACAO'!KR$8))</f>
        <v>0</v>
      </c>
      <c r="LD20" s="139">
        <f>(COUNTIFS('Estruturante Móvel'!$M:$M,$B20,'Estruturante Móvel'!$AM:$AM,LD$4))-(COUNTIFS('Estruturante Móvel'!$M:$M,$B20,'Estruturante Móvel'!$AM:$AM,LD$4,'Estruturante Móvel'!$AQ:$AQ,"REPARO FO"))</f>
        <v>0</v>
      </c>
      <c r="LE20" s="140">
        <f>(COUNTIFS('Estruturante Móvel'!$M:$M,$B18,'Estruturante Móvel'!$C:$C,"&lt;&gt;PREVISTO",'Estruturante Móvel'!$G:$G,LD$4,'Estruturante Móvel'!$L:$L,'CRONOGRAMA_CONST+MIGRACAO'!KT$8))</f>
        <v>0</v>
      </c>
      <c r="LF20" s="139">
        <f>(COUNTIFS('Estruturante Móvel'!$M:$M,$B20,'Estruturante Móvel'!$AM:$AM,LF$4))-(COUNTIFS('Estruturante Móvel'!$M:$M,$B20,'Estruturante Móvel'!$AM:$AM,LF$4,'Estruturante Móvel'!$AQ:$AQ,"REPARO FO"))</f>
        <v>0</v>
      </c>
      <c r="LG20" s="140">
        <f>(COUNTIFS('Estruturante Móvel'!$M:$M,$B18,'Estruturante Móvel'!$C:$C,"&lt;&gt;PREVISTO",'Estruturante Móvel'!$G:$G,LF$4,'Estruturante Móvel'!$L:$L,'CRONOGRAMA_CONST+MIGRACAO'!KV$8))</f>
        <v>0</v>
      </c>
      <c r="LH20" s="139">
        <f>(COUNTIFS('Estruturante Móvel'!$M:$M,$B20,'Estruturante Móvel'!$AM:$AM,LH$4))-(COUNTIFS('Estruturante Móvel'!$M:$M,$B20,'Estruturante Móvel'!$AM:$AM,LH$4,'Estruturante Móvel'!$AQ:$AQ,"REPARO FO"))</f>
        <v>0</v>
      </c>
      <c r="LI20" s="140">
        <f>(COUNTIFS('Estruturante Móvel'!$M:$M,$B18,'Estruturante Móvel'!$C:$C,"&lt;&gt;PREVISTO",'Estruturante Móvel'!$G:$G,LH$4,'Estruturante Móvel'!$L:$L,'CRONOGRAMA_CONST+MIGRACAO'!KX$8))</f>
        <v>0</v>
      </c>
      <c r="LJ20" s="139">
        <f>(COUNTIFS('Estruturante Móvel'!$M:$M,$B20,'Estruturante Móvel'!$AM:$AM,LJ$4))-(COUNTIFS('Estruturante Móvel'!$M:$M,$B20,'Estruturante Móvel'!$AM:$AM,LJ$4,'Estruturante Móvel'!$AQ:$AQ,"REPARO FO"))</f>
        <v>0</v>
      </c>
      <c r="LK20" s="140">
        <f>(COUNTIFS('Estruturante Móvel'!$M:$M,$B18,'Estruturante Móvel'!$C:$C,"&lt;&gt;PREVISTO",'Estruturante Móvel'!$G:$G,LJ$4,'Estruturante Móvel'!$L:$L,'CRONOGRAMA_CONST+MIGRACAO'!KZ$8))</f>
        <v>0</v>
      </c>
      <c r="LL20" s="139">
        <f>(COUNTIFS('Estruturante Móvel'!$M:$M,$B20,'Estruturante Móvel'!$AM:$AM,LL$4))-(COUNTIFS('Estruturante Móvel'!$M:$M,$B20,'Estruturante Móvel'!$AM:$AM,LL$4,'Estruturante Móvel'!$AQ:$AQ,"REPARO FO"))</f>
        <v>0</v>
      </c>
      <c r="LM20" s="140">
        <f>(COUNTIFS('Estruturante Móvel'!$M:$M,$B18,'Estruturante Móvel'!$C:$C,"&lt;&gt;PREVISTO",'Estruturante Móvel'!$G:$G,LL$4,'Estruturante Móvel'!$L:$L,'CRONOGRAMA_CONST+MIGRACAO'!LB$8))</f>
        <v>0</v>
      </c>
      <c r="LN20" s="139">
        <f>(COUNTIFS('Estruturante Móvel'!$M:$M,$B20,'Estruturante Móvel'!$AM:$AM,LN$4))-(COUNTIFS('Estruturante Móvel'!$M:$M,$B20,'Estruturante Móvel'!$AM:$AM,LN$4,'Estruturante Móvel'!$AQ:$AQ,"REPARO FO"))</f>
        <v>0</v>
      </c>
      <c r="LO20" s="140">
        <f>(COUNTIFS('Estruturante Móvel'!$M:$M,$B18,'Estruturante Móvel'!$C:$C,"&lt;&gt;PREVISTO",'Estruturante Móvel'!$G:$G,LN$4,'Estruturante Móvel'!$L:$L,'CRONOGRAMA_CONST+MIGRACAO'!LD$8))</f>
        <v>0</v>
      </c>
      <c r="LP20" s="139">
        <f>(COUNTIFS('Estruturante Móvel'!$M:$M,$B20,'Estruturante Móvel'!$AM:$AM,LP$4))-(COUNTIFS('Estruturante Móvel'!$M:$M,$B20,'Estruturante Móvel'!$AM:$AM,LP$4,'Estruturante Móvel'!$AQ:$AQ,"REPARO FO"))</f>
        <v>0</v>
      </c>
      <c r="LQ20" s="140">
        <f>(COUNTIFS('Estruturante Móvel'!$M:$M,$B18,'Estruturante Móvel'!$C:$C,"&lt;&gt;PREVISTO",'Estruturante Móvel'!$G:$G,LP$4,'Estruturante Móvel'!$L:$L,'CRONOGRAMA_CONST+MIGRACAO'!LF$8))</f>
        <v>0</v>
      </c>
      <c r="LR20" s="139">
        <f>(COUNTIFS('Estruturante Móvel'!$M:$M,$B20,'Estruturante Móvel'!$AM:$AM,LR$4))-(COUNTIFS('Estruturante Móvel'!$M:$M,$B20,'Estruturante Móvel'!$AM:$AM,LR$4,'Estruturante Móvel'!$AQ:$AQ,"REPARO FO"))</f>
        <v>0</v>
      </c>
      <c r="LS20" s="140">
        <f>(COUNTIFS('Estruturante Móvel'!$M:$M,$B18,'Estruturante Móvel'!$C:$C,"&lt;&gt;PREVISTO",'Estruturante Móvel'!$G:$G,LR$4,'Estruturante Móvel'!$L:$L,'CRONOGRAMA_CONST+MIGRACAO'!LH$8))</f>
        <v>0</v>
      </c>
      <c r="LT20" s="139">
        <f>(COUNTIFS('Estruturante Móvel'!$M:$M,$B20,'Estruturante Móvel'!$AM:$AM,LT$4))-(COUNTIFS('Estruturante Móvel'!$M:$M,$B20,'Estruturante Móvel'!$AM:$AM,LT$4,'Estruturante Móvel'!$AQ:$AQ,"REPARO FO"))</f>
        <v>0</v>
      </c>
      <c r="LU20" s="140">
        <f>(COUNTIFS('Estruturante Móvel'!$M:$M,$B18,'Estruturante Móvel'!$C:$C,"&lt;&gt;PREVISTO",'Estruturante Móvel'!$G:$G,LT$4,'Estruturante Móvel'!$L:$L,'CRONOGRAMA_CONST+MIGRACAO'!LJ$8))</f>
        <v>0</v>
      </c>
      <c r="LV20" s="139">
        <f>(COUNTIFS('Estruturante Móvel'!$M:$M,$B20,'Estruturante Móvel'!$AM:$AM,LV$4))-(COUNTIFS('Estruturante Móvel'!$M:$M,$B20,'Estruturante Móvel'!$AM:$AM,LV$4,'Estruturante Móvel'!$AQ:$AQ,"REPARO FO"))</f>
        <v>0</v>
      </c>
      <c r="LW20" s="140">
        <f>(COUNTIFS('Estruturante Móvel'!$M:$M,$B18,'Estruturante Móvel'!$C:$C,"&lt;&gt;PREVISTO",'Estruturante Móvel'!$G:$G,LV$4,'Estruturante Móvel'!$L:$L,'CRONOGRAMA_CONST+MIGRACAO'!LL$8))</f>
        <v>0</v>
      </c>
      <c r="LX20" s="139">
        <f>(COUNTIFS('Estruturante Móvel'!$M:$M,$B20,'Estruturante Móvel'!$AM:$AM,LX$4))-(COUNTIFS('Estruturante Móvel'!$M:$M,$B20,'Estruturante Móvel'!$AM:$AM,LX$4,'Estruturante Móvel'!$AQ:$AQ,"REPARO FO"))</f>
        <v>0</v>
      </c>
      <c r="LY20" s="140">
        <f>(COUNTIFS('Estruturante Móvel'!$M:$M,$B18,'Estruturante Móvel'!$C:$C,"&lt;&gt;PREVISTO",'Estruturante Móvel'!$G:$G,LX$4,'Estruturante Móvel'!$L:$L,'CRONOGRAMA_CONST+MIGRACAO'!LN$8))</f>
        <v>0</v>
      </c>
      <c r="LZ20" s="139">
        <f>(COUNTIFS('Estruturante Móvel'!$M:$M,$B20,'Estruturante Móvel'!$AM:$AM,LZ$4))-(COUNTIFS('Estruturante Móvel'!$M:$M,$B20,'Estruturante Móvel'!$AM:$AM,LZ$4,'Estruturante Móvel'!$AQ:$AQ,"REPARO FO"))</f>
        <v>0</v>
      </c>
      <c r="MA20" s="140">
        <f>(COUNTIFS('Estruturante Móvel'!$M:$M,$B18,'Estruturante Móvel'!$C:$C,"&lt;&gt;PREVISTO",'Estruturante Móvel'!$G:$G,LZ$4,'Estruturante Móvel'!$L:$L,'CRONOGRAMA_CONST+MIGRACAO'!LP$8))</f>
        <v>0</v>
      </c>
      <c r="MB20" s="139">
        <f>(COUNTIFS('Estruturante Móvel'!$M:$M,$B20,'Estruturante Móvel'!$AM:$AM,MB$4))-(COUNTIFS('Estruturante Móvel'!$M:$M,$B20,'Estruturante Móvel'!$AM:$AM,MB$4,'Estruturante Móvel'!$AQ:$AQ,"REPARO FO"))</f>
        <v>0</v>
      </c>
      <c r="MC20" s="140">
        <f>(COUNTIFS('Estruturante Móvel'!$M:$M,$B18,'Estruturante Móvel'!$C:$C,"&lt;&gt;PREVISTO",'Estruturante Móvel'!$G:$G,MB$4,'Estruturante Móvel'!$L:$L,'CRONOGRAMA_CONST+MIGRACAO'!LR$8))</f>
        <v>0</v>
      </c>
      <c r="MD20" s="139">
        <f>(COUNTIFS('Estruturante Móvel'!$M:$M,$B20,'Estruturante Móvel'!$AM:$AM,MD$4))-(COUNTIFS('Estruturante Móvel'!$M:$M,$B20,'Estruturante Móvel'!$AM:$AM,MD$4,'Estruturante Móvel'!$AQ:$AQ,"REPARO FO"))</f>
        <v>0</v>
      </c>
      <c r="ME20" s="140">
        <f>(COUNTIFS('Estruturante Móvel'!$M:$M,$B18,'Estruturante Móvel'!$C:$C,"&lt;&gt;PREVISTO",'Estruturante Móvel'!$G:$G,MD$4,'Estruturante Móvel'!$L:$L,'CRONOGRAMA_CONST+MIGRACAO'!LT$8))</f>
        <v>0</v>
      </c>
      <c r="MF20" s="139">
        <f>(COUNTIFS('Estruturante Móvel'!$M:$M,$B20,'Estruturante Móvel'!$AM:$AM,MF$4))-(COUNTIFS('Estruturante Móvel'!$M:$M,$B20,'Estruturante Móvel'!$AM:$AM,MF$4,'Estruturante Móvel'!$AQ:$AQ,"REPARO FO"))</f>
        <v>0</v>
      </c>
      <c r="MG20" s="140">
        <f>(COUNTIFS('Estruturante Móvel'!$M:$M,$B18,'Estruturante Móvel'!$C:$C,"&lt;&gt;PREVISTO",'Estruturante Móvel'!$G:$G,MF$4,'Estruturante Móvel'!$L:$L,'CRONOGRAMA_CONST+MIGRACAO'!LV$8))</f>
        <v>0</v>
      </c>
      <c r="MH20" s="139">
        <f>(COUNTIFS('Estruturante Móvel'!$M:$M,$B20,'Estruturante Móvel'!$AM:$AM,MH$4))-(COUNTIFS('Estruturante Móvel'!$M:$M,$B20,'Estruturante Móvel'!$AM:$AM,MH$4,'Estruturante Móvel'!$AQ:$AQ,"REPARO FO"))</f>
        <v>0</v>
      </c>
      <c r="MI20" s="140">
        <f>(COUNTIFS('Estruturante Móvel'!$M:$M,$B18,'Estruturante Móvel'!$C:$C,"&lt;&gt;PREVISTO",'Estruturante Móvel'!$G:$G,MH$4,'Estruturante Móvel'!$L:$L,'CRONOGRAMA_CONST+MIGRACAO'!LX$8))</f>
        <v>0</v>
      </c>
      <c r="MJ20" s="139">
        <f>(COUNTIFS('Estruturante Móvel'!$M:$M,$B20,'Estruturante Móvel'!$AM:$AM,MJ$4))-(COUNTIFS('Estruturante Móvel'!$M:$M,$B20,'Estruturante Móvel'!$AM:$AM,MJ$4,'Estruturante Móvel'!$AQ:$AQ,"REPARO FO"))</f>
        <v>0</v>
      </c>
      <c r="MK20" s="140">
        <f>(COUNTIFS('Estruturante Móvel'!$M:$M,$B18,'Estruturante Móvel'!$C:$C,"&lt;&gt;PREVISTO",'Estruturante Móvel'!$G:$G,MJ$4,'Estruturante Móvel'!$L:$L,'CRONOGRAMA_CONST+MIGRACAO'!LZ$8))</f>
        <v>0</v>
      </c>
      <c r="ML20" s="139">
        <f>(COUNTIFS('Estruturante Móvel'!$M:$M,$B20,'Estruturante Móvel'!$AM:$AM,ML$4))-(COUNTIFS('Estruturante Móvel'!$M:$M,$B20,'Estruturante Móvel'!$AM:$AM,ML$4,'Estruturante Móvel'!$AQ:$AQ,"REPARO FO"))</f>
        <v>0</v>
      </c>
      <c r="MM20" s="140">
        <f>(COUNTIFS('Estruturante Móvel'!$M:$M,$B18,'Estruturante Móvel'!$C:$C,"&lt;&gt;PREVISTO",'Estruturante Móvel'!$G:$G,ML$4,'Estruturante Móvel'!$L:$L,'CRONOGRAMA_CONST+MIGRACAO'!MB$8))</f>
        <v>0</v>
      </c>
      <c r="MN20" s="139">
        <f>(COUNTIFS('Estruturante Móvel'!$M:$M,$B20,'Estruturante Móvel'!$AM:$AM,MN$4))-(COUNTIFS('Estruturante Móvel'!$M:$M,$B20,'Estruturante Móvel'!$AM:$AM,MN$4,'Estruturante Móvel'!$AQ:$AQ,"REPARO FO"))</f>
        <v>0</v>
      </c>
      <c r="MO20" s="140">
        <f>(COUNTIFS('Estruturante Móvel'!$M:$M,$B18,'Estruturante Móvel'!$C:$C,"&lt;&gt;PREVISTO",'Estruturante Móvel'!$G:$G,MN$4,'Estruturante Móvel'!$L:$L,'CRONOGRAMA_CONST+MIGRACAO'!MD$8))</f>
        <v>0</v>
      </c>
      <c r="MP20" s="139">
        <f>(COUNTIFS('Estruturante Móvel'!$M:$M,$B20,'Estruturante Móvel'!$AM:$AM,MP$4))-(COUNTIFS('Estruturante Móvel'!$M:$M,$B20,'Estruturante Móvel'!$AM:$AM,MP$4,'Estruturante Móvel'!$AQ:$AQ,"REPARO FO"))</f>
        <v>0</v>
      </c>
      <c r="MQ20" s="140">
        <f>(COUNTIFS('Estruturante Móvel'!$M:$M,$B18,'Estruturante Móvel'!$C:$C,"&lt;&gt;PREVISTO",'Estruturante Móvel'!$G:$G,MP$4,'Estruturante Móvel'!$L:$L,'CRONOGRAMA_CONST+MIGRACAO'!MF$8))</f>
        <v>0</v>
      </c>
      <c r="MR20" s="139">
        <f>(COUNTIFS('Estruturante Móvel'!$M:$M,$B20,'Estruturante Móvel'!$AM:$AM,MR$4))-(COUNTIFS('Estruturante Móvel'!$M:$M,$B20,'Estruturante Móvel'!$AM:$AM,MR$4,'Estruturante Móvel'!$AQ:$AQ,"REPARO FO"))</f>
        <v>0</v>
      </c>
      <c r="MS20" s="140">
        <f>(COUNTIFS('Estruturante Móvel'!$M:$M,$B18,'Estruturante Móvel'!$C:$C,"&lt;&gt;PREVISTO",'Estruturante Móvel'!$G:$G,MR$4,'Estruturante Móvel'!$L:$L,'CRONOGRAMA_CONST+MIGRACAO'!MH$8))</f>
        <v>0</v>
      </c>
      <c r="MT20" s="139">
        <f>(COUNTIFS('Estruturante Móvel'!$M:$M,$B20,'Estruturante Móvel'!$AM:$AM,MT$4))-(COUNTIFS('Estruturante Móvel'!$M:$M,$B20,'Estruturante Móvel'!$AM:$AM,MT$4,'Estruturante Móvel'!$AQ:$AQ,"REPARO FO"))</f>
        <v>0</v>
      </c>
      <c r="MU20" s="140">
        <f>(COUNTIFS('Estruturante Móvel'!$M:$M,$B18,'Estruturante Móvel'!$C:$C,"&lt;&gt;PREVISTO",'Estruturante Móvel'!$G:$G,MT$4,'Estruturante Móvel'!$L:$L,'CRONOGRAMA_CONST+MIGRACAO'!MJ$8))</f>
        <v>0</v>
      </c>
      <c r="MV20" s="139">
        <f>(COUNTIFS('Estruturante Móvel'!$M:$M,$B20,'Estruturante Móvel'!$AM:$AM,MV$4))-(COUNTIFS('Estruturante Móvel'!$M:$M,$B20,'Estruturante Móvel'!$AM:$AM,MV$4,'Estruturante Móvel'!$AQ:$AQ,"REPARO FO"))</f>
        <v>0</v>
      </c>
      <c r="MW20" s="140">
        <f>(COUNTIFS('Estruturante Móvel'!$M:$M,$B18,'Estruturante Móvel'!$C:$C,"&lt;&gt;PREVISTO",'Estruturante Móvel'!$G:$G,MV$4,'Estruturante Móvel'!$L:$L,'CRONOGRAMA_CONST+MIGRACAO'!ML$8))</f>
        <v>0</v>
      </c>
      <c r="MX20" s="139">
        <f>(COUNTIFS('Estruturante Móvel'!$M:$M,$B20,'Estruturante Móvel'!$AM:$AM,MX$4))-(COUNTIFS('Estruturante Móvel'!$M:$M,$B20,'Estruturante Móvel'!$AM:$AM,MX$4,'Estruturante Móvel'!$AQ:$AQ,"REPARO FO"))</f>
        <v>0</v>
      </c>
      <c r="MY20" s="140">
        <f>(COUNTIFS('Estruturante Móvel'!$M:$M,$B18,'Estruturante Móvel'!$C:$C,"&lt;&gt;PREVISTO",'Estruturante Móvel'!$G:$G,MX$4,'Estruturante Móvel'!$L:$L,'CRONOGRAMA_CONST+MIGRACAO'!MN$8))</f>
        <v>0</v>
      </c>
      <c r="MZ20" s="139">
        <f>(COUNTIFS('Estruturante Móvel'!$M:$M,$B20,'Estruturante Móvel'!$AM:$AM,MZ$4))-(COUNTIFS('Estruturante Móvel'!$M:$M,$B20,'Estruturante Móvel'!$AM:$AM,MZ$4,'Estruturante Móvel'!$AQ:$AQ,"REPARO FO"))</f>
        <v>0</v>
      </c>
      <c r="NA20" s="140">
        <f>(COUNTIFS('Estruturante Móvel'!$M:$M,$B18,'Estruturante Móvel'!$C:$C,"&lt;&gt;PREVISTO",'Estruturante Móvel'!$G:$G,MZ$4,'Estruturante Móvel'!$L:$L,'CRONOGRAMA_CONST+MIGRACAO'!MP$8))</f>
        <v>0</v>
      </c>
      <c r="NB20" s="139">
        <f>(COUNTIFS('Estruturante Móvel'!$M:$M,$B20,'Estruturante Móvel'!$AM:$AM,NB$4))-(COUNTIFS('Estruturante Móvel'!$M:$M,$B20,'Estruturante Móvel'!$AM:$AM,NB$4,'Estruturante Móvel'!$AQ:$AQ,"REPARO FO"))</f>
        <v>0</v>
      </c>
      <c r="NC20" s="140">
        <f>(COUNTIFS('Estruturante Móvel'!$M:$M,$B18,'Estruturante Móvel'!$C:$C,"&lt;&gt;PREVISTO",'Estruturante Móvel'!$G:$G,NB$4,'Estruturante Móvel'!$L:$L,'CRONOGRAMA_CONST+MIGRACAO'!MR$8))</f>
        <v>0</v>
      </c>
      <c r="ND20" s="139">
        <f>(COUNTIFS('Estruturante Móvel'!$M:$M,$B20,'Estruturante Móvel'!$AM:$AM,ND$4))-(COUNTIFS('Estruturante Móvel'!$M:$M,$B20,'Estruturante Móvel'!$AM:$AM,ND$4,'Estruturante Móvel'!$AQ:$AQ,"REPARO FO"))</f>
        <v>0</v>
      </c>
      <c r="NE20" s="140">
        <f>(COUNTIFS('Estruturante Móvel'!$M:$M,$B18,'Estruturante Móvel'!$C:$C,"&lt;&gt;PREVISTO",'Estruturante Móvel'!$G:$G,ND$4,'Estruturante Móvel'!$L:$L,'CRONOGRAMA_CONST+MIGRACAO'!MT$8))</f>
        <v>0</v>
      </c>
      <c r="NF20" s="139">
        <f>(COUNTIFS('Estruturante Móvel'!$M:$M,$B20,'Estruturante Móvel'!$AM:$AM,NF$4))-(COUNTIFS('Estruturante Móvel'!$M:$M,$B20,'Estruturante Móvel'!$AM:$AM,NF$4,'Estruturante Móvel'!$AQ:$AQ,"REPARO FO"))</f>
        <v>0</v>
      </c>
      <c r="NG20" s="140">
        <f>(COUNTIFS('Estruturante Móvel'!$M:$M,$B18,'Estruturante Móvel'!$C:$C,"&lt;&gt;PREVISTO",'Estruturante Móvel'!$G:$G,NF$4,'Estruturante Móvel'!$L:$L,'CRONOGRAMA_CONST+MIGRACAO'!MV$8))</f>
        <v>0</v>
      </c>
      <c r="NH20" s="139">
        <f>(COUNTIFS('Estruturante Móvel'!$M:$M,$B20,'Estruturante Móvel'!$AM:$AM,NH$4))-(COUNTIFS('Estruturante Móvel'!$M:$M,$B20,'Estruturante Móvel'!$AM:$AM,NH$4,'Estruturante Móvel'!$AQ:$AQ,"REPARO FO"))</f>
        <v>0</v>
      </c>
      <c r="NI20" s="140">
        <f>(COUNTIFS('Estruturante Móvel'!$M:$M,$B18,'Estruturante Móvel'!$C:$C,"&lt;&gt;PREVISTO",'Estruturante Móvel'!$G:$G,NH$4,'Estruturante Móvel'!$L:$L,'CRONOGRAMA_CONST+MIGRACAO'!MX$8))</f>
        <v>0</v>
      </c>
    </row>
    <row r="21" spans="1:373" hidden="1" outlineLevel="1">
      <c r="B21" s="205" t="s">
        <v>446</v>
      </c>
      <c r="C21" s="161" t="s">
        <v>186</v>
      </c>
      <c r="D21" s="161">
        <f>COUNTIFS('Estruturante Móvel'!$M:$M,B18,'Estruturante Móvel'!$L:$L,'CRONOGRAMA_CONST+MIGRACAO'!B21)</f>
        <v>28</v>
      </c>
      <c r="E21" s="161">
        <f>(COUNTIFS('Estruturante Móvel'!$M:$M,B18,'Estruturante Móvel'!$C:$C,"&lt;&gt;PREVISTO",'Estruturante Móvel'!$L:$L,'CRONOGRAMA_CONST+MIGRACAO'!B21))</f>
        <v>27</v>
      </c>
      <c r="F21" s="162">
        <f>(COUNTIFS('Estruturante Móvel'!$M:$M,B18,'Estruturante Móvel'!$C:$C,"PREVISTO",'Estruturante Móvel'!$L:$L,'CRONOGRAMA_CONST+MIGRACAO'!B21))</f>
        <v>1</v>
      </c>
      <c r="G21" s="162"/>
      <c r="H21" s="165" t="str">
        <f t="shared" si="378"/>
        <v>Construção</v>
      </c>
      <c r="I21" s="166">
        <v>45597</v>
      </c>
      <c r="J21" s="160">
        <f t="shared" si="379"/>
        <v>0.9642857142857143</v>
      </c>
      <c r="K21" s="157">
        <f t="shared" si="380"/>
        <v>27</v>
      </c>
      <c r="L21" s="139">
        <f>(COUNTIFS('Estruturante Móvel'!$M:$M,$B18,'Estruturante Móvel'!$AM:$AM,L$4,'Estruturante Móvel'!$L:$L,'CRONOGRAMA_CONST+MIGRACAO'!$B21))</f>
        <v>0</v>
      </c>
      <c r="M21" s="140">
        <f>(COUNTIFS('Estruturante Móvel'!$M:$M,$B18,'Estruturante Móvel'!$C:$C,"&lt;&gt;PREVISTO",'Estruturante Móvel'!$G:$G,L$4,'Estruturante Móvel'!$L:$L,'CRONOGRAMA_CONST+MIGRACAO'!B$9))</f>
        <v>0</v>
      </c>
      <c r="N21" s="139">
        <f>(COUNTIFS('Estruturante Móvel'!$M:$M,$B18,'Estruturante Móvel'!$AM:$AM,N$4,'Estruturante Móvel'!$L:$L,'CRONOGRAMA_CONST+MIGRACAO'!$B21))</f>
        <v>0</v>
      </c>
      <c r="O21" s="140">
        <f>(COUNTIFS('Estruturante Móvel'!$M:$M,$B18,'Estruturante Móvel'!$C:$C,"&lt;&gt;PREVISTO",'Estruturante Móvel'!$G:$G,N$4,'Estruturante Móvel'!$L:$L,'CRONOGRAMA_CONST+MIGRACAO'!D$9))</f>
        <v>0</v>
      </c>
      <c r="P21" s="139">
        <f>(COUNTIFS('Estruturante Móvel'!$M:$M,$B18,'Estruturante Móvel'!$AM:$AM,P$4,'Estruturante Móvel'!$L:$L,'CRONOGRAMA_CONST+MIGRACAO'!$B21))</f>
        <v>0</v>
      </c>
      <c r="Q21" s="140">
        <f>(COUNTIFS('Estruturante Móvel'!$M:$M,$B18,'Estruturante Móvel'!$C:$C,"&lt;&gt;PREVISTO",'Estruturante Móvel'!$G:$G,P$4,'Estruturante Móvel'!$L:$L,'CRONOGRAMA_CONST+MIGRACAO'!F$9))</f>
        <v>0</v>
      </c>
      <c r="R21" s="139">
        <f>(COUNTIFS('Estruturante Móvel'!$M:$M,$B18,'Estruturante Móvel'!$AM:$AM,R$4,'Estruturante Móvel'!$L:$L,'CRONOGRAMA_CONST+MIGRACAO'!$B21))</f>
        <v>0</v>
      </c>
      <c r="S21" s="140">
        <f>(COUNTIFS('Estruturante Móvel'!$M:$M,$B18,'Estruturante Móvel'!$C:$C,"&lt;&gt;PREVISTO",'Estruturante Móvel'!$G:$G,R$4,'Estruturante Móvel'!$L:$L,'CRONOGRAMA_CONST+MIGRACAO'!H$9))</f>
        <v>0</v>
      </c>
      <c r="T21" s="139">
        <f>(COUNTIFS('Estruturante Móvel'!$M:$M,$B18,'Estruturante Móvel'!$AM:$AM,T$4,'Estruturante Móvel'!$L:$L,'CRONOGRAMA_CONST+MIGRACAO'!$B21))</f>
        <v>0</v>
      </c>
      <c r="U21" s="140">
        <f>(COUNTIFS('Estruturante Móvel'!$M:$M,$B18,'Estruturante Móvel'!$C:$C,"&lt;&gt;PREVISTO",'Estruturante Móvel'!$G:$G,T$4,'Estruturante Móvel'!$L:$L,'CRONOGRAMA_CONST+MIGRACAO'!J$9))</f>
        <v>0</v>
      </c>
      <c r="V21" s="139">
        <f>(COUNTIFS('Estruturante Móvel'!$M:$M,$B18,'Estruturante Móvel'!$AM:$AM,V$4,'Estruturante Móvel'!$L:$L,'CRONOGRAMA_CONST+MIGRACAO'!$B21))</f>
        <v>0</v>
      </c>
      <c r="W21" s="140">
        <f>(COUNTIFS('Estruturante Móvel'!$M:$M,$B18,'Estruturante Móvel'!$C:$C,"&lt;&gt;PREVISTO",'Estruturante Móvel'!$G:$G,V$4,'Estruturante Móvel'!$L:$L,'CRONOGRAMA_CONST+MIGRACAO'!L$9))</f>
        <v>0</v>
      </c>
      <c r="X21" s="139">
        <f>(COUNTIFS('Estruturante Móvel'!$M:$M,$B18,'Estruturante Móvel'!$AM:$AM,X$4,'Estruturante Móvel'!$L:$L,'CRONOGRAMA_CONST+MIGRACAO'!$B21))</f>
        <v>0</v>
      </c>
      <c r="Y21" s="140">
        <f>(COUNTIFS('Estruturante Móvel'!$M:$M,$B18,'Estruturante Móvel'!$C:$C,"&lt;&gt;PREVISTO",'Estruturante Móvel'!$G:$G,X$4,'Estruturante Móvel'!$L:$L,'CRONOGRAMA_CONST+MIGRACAO'!N$9))</f>
        <v>0</v>
      </c>
      <c r="Z21" s="139">
        <f>(COUNTIFS('Estruturante Móvel'!$M:$M,$B18,'Estruturante Móvel'!$AM:$AM,Z$4,'Estruturante Móvel'!$L:$L,'CRONOGRAMA_CONST+MIGRACAO'!$B21))</f>
        <v>0</v>
      </c>
      <c r="AA21" s="140">
        <f>(COUNTIFS('Estruturante Móvel'!$M:$M,$B18,'Estruturante Móvel'!$C:$C,"&lt;&gt;PREVISTO",'Estruturante Móvel'!$G:$G,Z$4,'Estruturante Móvel'!$L:$L,'CRONOGRAMA_CONST+MIGRACAO'!P$9))</f>
        <v>0</v>
      </c>
      <c r="AB21" s="139">
        <f>(COUNTIFS('Estruturante Móvel'!$M:$M,$B18,'Estruturante Móvel'!$AM:$AM,AB$4,'Estruturante Móvel'!$L:$L,'CRONOGRAMA_CONST+MIGRACAO'!$B21))</f>
        <v>0</v>
      </c>
      <c r="AC21" s="140">
        <f>(COUNTIFS('Estruturante Móvel'!$M:$M,$B18,'Estruturante Móvel'!$C:$C,"&lt;&gt;PREVISTO",'Estruturante Móvel'!$G:$G,AB$4,'Estruturante Móvel'!$L:$L,'CRONOGRAMA_CONST+MIGRACAO'!R$9))</f>
        <v>0</v>
      </c>
      <c r="AD21" s="139">
        <f>(COUNTIFS('Estruturante Móvel'!$M:$M,$B18,'Estruturante Móvel'!$AM:$AM,AD$4,'Estruturante Móvel'!$L:$L,'CRONOGRAMA_CONST+MIGRACAO'!$B21))</f>
        <v>0</v>
      </c>
      <c r="AE21" s="140">
        <f>(COUNTIFS('Estruturante Móvel'!$M:$M,$B18,'Estruturante Móvel'!$C:$C,"&lt;&gt;PREVISTO",'Estruturante Móvel'!$G:$G,AD$4,'Estruturante Móvel'!$L:$L,'CRONOGRAMA_CONST+MIGRACAO'!T$9))</f>
        <v>0</v>
      </c>
      <c r="AF21" s="139">
        <f>(COUNTIFS('Estruturante Móvel'!$M:$M,$B18,'Estruturante Móvel'!$AM:$AM,AF$4,'Estruturante Móvel'!$L:$L,'CRONOGRAMA_CONST+MIGRACAO'!$B21))</f>
        <v>0</v>
      </c>
      <c r="AG21" s="140">
        <f>(COUNTIFS('Estruturante Móvel'!$M:$M,$B18,'Estruturante Móvel'!$C:$C,"&lt;&gt;PREVISTO",'Estruturante Móvel'!$G:$G,AF$4,'Estruturante Móvel'!$L:$L,'CRONOGRAMA_CONST+MIGRACAO'!V$9))</f>
        <v>0</v>
      </c>
      <c r="AH21" s="139">
        <f>(COUNTIFS('Estruturante Móvel'!$M:$M,$B18,'Estruturante Móvel'!$AM:$AM,AH$4,'Estruturante Móvel'!$L:$L,'CRONOGRAMA_CONST+MIGRACAO'!$B21))</f>
        <v>0</v>
      </c>
      <c r="AI21" s="140">
        <f>(COUNTIFS('Estruturante Móvel'!$M:$M,$B18,'Estruturante Móvel'!$C:$C,"&lt;&gt;PREVISTO",'Estruturante Móvel'!$G:$G,AH$4,'Estruturante Móvel'!$L:$L,'CRONOGRAMA_CONST+MIGRACAO'!X$9))</f>
        <v>0</v>
      </c>
      <c r="AJ21" s="139">
        <f>(COUNTIFS('Estruturante Móvel'!$M:$M,$B18,'Estruturante Móvel'!$AM:$AM,AJ$4,'Estruturante Móvel'!$L:$L,'CRONOGRAMA_CONST+MIGRACAO'!$B21))</f>
        <v>0</v>
      </c>
      <c r="AK21" s="140">
        <f>(COUNTIFS('Estruturante Móvel'!$M:$M,$B18,'Estruturante Móvel'!$C:$C,"&lt;&gt;PREVISTO",'Estruturante Móvel'!$G:$G,AJ$4,'Estruturante Móvel'!$L:$L,'CRONOGRAMA_CONST+MIGRACAO'!Z$9))</f>
        <v>0</v>
      </c>
      <c r="AL21" s="139">
        <f>(COUNTIFS('Estruturante Móvel'!$M:$M,$B18,'Estruturante Móvel'!$AM:$AM,AL$4,'Estruturante Móvel'!$L:$L,'CRONOGRAMA_CONST+MIGRACAO'!$B21))</f>
        <v>0</v>
      </c>
      <c r="AM21" s="140">
        <f>(COUNTIFS('Estruturante Móvel'!$M:$M,$B18,'Estruturante Móvel'!$C:$C,"&lt;&gt;PREVISTO",'Estruturante Móvel'!$G:$G,AL$4,'Estruturante Móvel'!$L:$L,'CRONOGRAMA_CONST+MIGRACAO'!AB$9))</f>
        <v>0</v>
      </c>
      <c r="AN21" s="139">
        <f>(COUNTIFS('Estruturante Móvel'!$M:$M,$B18,'Estruturante Móvel'!$AM:$AM,AN$4,'Estruturante Móvel'!$L:$L,'CRONOGRAMA_CONST+MIGRACAO'!$B21))</f>
        <v>0</v>
      </c>
      <c r="AO21" s="140">
        <f>(COUNTIFS('Estruturante Móvel'!$M:$M,$B18,'Estruturante Móvel'!$C:$C,"&lt;&gt;PREVISTO",'Estruturante Móvel'!$G:$G,AN$4,'Estruturante Móvel'!$L:$L,'CRONOGRAMA_CONST+MIGRACAO'!AD$9))</f>
        <v>0</v>
      </c>
      <c r="AP21" s="139">
        <f>(COUNTIFS('Estruturante Móvel'!$M:$M,$B18,'Estruturante Móvel'!$AM:$AM,AP$4,'Estruturante Móvel'!$L:$L,'CRONOGRAMA_CONST+MIGRACAO'!$B21))</f>
        <v>0</v>
      </c>
      <c r="AQ21" s="140">
        <f>(COUNTIFS('Estruturante Móvel'!$M:$M,$B18,'Estruturante Móvel'!$C:$C,"&lt;&gt;PREVISTO",'Estruturante Móvel'!$G:$G,AP$4,'Estruturante Móvel'!$L:$L,'CRONOGRAMA_CONST+MIGRACAO'!AF$9))</f>
        <v>0</v>
      </c>
      <c r="AR21" s="139">
        <f>(COUNTIFS('Estruturante Móvel'!$M:$M,$B18,'Estruturante Móvel'!$AM:$AM,AR$4,'Estruturante Móvel'!$L:$L,'CRONOGRAMA_CONST+MIGRACAO'!$B21))</f>
        <v>0</v>
      </c>
      <c r="AS21" s="140">
        <f>(COUNTIFS('Estruturante Móvel'!$M:$M,$B18,'Estruturante Móvel'!$C:$C,"&lt;&gt;PREVISTO",'Estruturante Móvel'!$G:$G,AR$4,'Estruturante Móvel'!$L:$L,'CRONOGRAMA_CONST+MIGRACAO'!AH$9))</f>
        <v>0</v>
      </c>
      <c r="AT21" s="139">
        <f>(COUNTIFS('Estruturante Móvel'!$M:$M,$B18,'Estruturante Móvel'!$AM:$AM,AT$4,'Estruturante Móvel'!$L:$L,'CRONOGRAMA_CONST+MIGRACAO'!$B21))</f>
        <v>0</v>
      </c>
      <c r="AU21" s="140">
        <f>(COUNTIFS('Estruturante Móvel'!$M:$M,$B18,'Estruturante Móvel'!$C:$C,"&lt;&gt;PREVISTO",'Estruturante Móvel'!$G:$G,AT$4,'Estruturante Móvel'!$L:$L,'CRONOGRAMA_CONST+MIGRACAO'!AJ$9))</f>
        <v>0</v>
      </c>
      <c r="AV21" s="139">
        <f>(COUNTIFS('Estruturante Móvel'!$M:$M,$B18,'Estruturante Móvel'!$AM:$AM,AV$4,'Estruturante Móvel'!$L:$L,'CRONOGRAMA_CONST+MIGRACAO'!$B21))</f>
        <v>0</v>
      </c>
      <c r="AW21" s="140">
        <f>(COUNTIFS('Estruturante Móvel'!$M:$M,$B18,'Estruturante Móvel'!$C:$C,"&lt;&gt;PREVISTO",'Estruturante Móvel'!$G:$G,AV$4,'Estruturante Móvel'!$L:$L,'CRONOGRAMA_CONST+MIGRACAO'!AL$9))</f>
        <v>0</v>
      </c>
      <c r="AX21" s="139">
        <f>(COUNTIFS('Estruturante Móvel'!$M:$M,$B18,'Estruturante Móvel'!$AM:$AM,AX$4,'Estruturante Móvel'!$L:$L,'CRONOGRAMA_CONST+MIGRACAO'!$B21))</f>
        <v>0</v>
      </c>
      <c r="AY21" s="140">
        <f>(COUNTIFS('Estruturante Móvel'!$M:$M,$B18,'Estruturante Móvel'!$C:$C,"&lt;&gt;PREVISTO",'Estruturante Móvel'!$G:$G,AX$4,'Estruturante Móvel'!$L:$L,'CRONOGRAMA_CONST+MIGRACAO'!AN$9))</f>
        <v>0</v>
      </c>
      <c r="AZ21" s="139">
        <f>(COUNTIFS('Estruturante Móvel'!$M:$M,$B18,'Estruturante Móvel'!$AM:$AM,AZ$4,'Estruturante Móvel'!$L:$L,'CRONOGRAMA_CONST+MIGRACAO'!$B21))</f>
        <v>0</v>
      </c>
      <c r="BA21" s="140">
        <f>(COUNTIFS('Estruturante Móvel'!$M:$M,$B18,'Estruturante Móvel'!$C:$C,"&lt;&gt;PREVISTO",'Estruturante Móvel'!$G:$G,AZ$4,'Estruturante Móvel'!$L:$L,'CRONOGRAMA_CONST+MIGRACAO'!AP$9))</f>
        <v>0</v>
      </c>
      <c r="BB21" s="139">
        <f>(COUNTIFS('Estruturante Móvel'!$M:$M,$B18,'Estruturante Móvel'!$AM:$AM,BB$4,'Estruturante Móvel'!$L:$L,'CRONOGRAMA_CONST+MIGRACAO'!$B21))</f>
        <v>0</v>
      </c>
      <c r="BC21" s="140">
        <f>(COUNTIFS('Estruturante Móvel'!$M:$M,$B18,'Estruturante Móvel'!$C:$C,"&lt;&gt;PREVISTO",'Estruturante Móvel'!$G:$G,BB$4,'Estruturante Móvel'!$L:$L,'CRONOGRAMA_CONST+MIGRACAO'!AR$9))</f>
        <v>0</v>
      </c>
      <c r="BD21" s="139">
        <f>(COUNTIFS('Estruturante Móvel'!$M:$M,$B18,'Estruturante Móvel'!$AM:$AM,BD$4,'Estruturante Móvel'!$L:$L,'CRONOGRAMA_CONST+MIGRACAO'!$B21))</f>
        <v>0</v>
      </c>
      <c r="BE21" s="140">
        <f>(COUNTIFS('Estruturante Móvel'!$M:$M,$B18,'Estruturante Móvel'!$C:$C,"&lt;&gt;PREVISTO",'Estruturante Móvel'!$G:$G,BD$4,'Estruturante Móvel'!$L:$L,'CRONOGRAMA_CONST+MIGRACAO'!AT$9))</f>
        <v>0</v>
      </c>
      <c r="BF21" s="139">
        <f>(COUNTIFS('Estruturante Móvel'!$M:$M,$B18,'Estruturante Móvel'!$AM:$AM,BF$4,'Estruturante Móvel'!$L:$L,'CRONOGRAMA_CONST+MIGRACAO'!$B21))</f>
        <v>0</v>
      </c>
      <c r="BG21" s="140">
        <f>(COUNTIFS('Estruturante Móvel'!$M:$M,$B18,'Estruturante Móvel'!$C:$C,"&lt;&gt;PREVISTO",'Estruturante Móvel'!$G:$G,BF$4,'Estruturante Móvel'!$L:$L,'CRONOGRAMA_CONST+MIGRACAO'!AV$9))</f>
        <v>0</v>
      </c>
      <c r="BH21" s="139">
        <f>(COUNTIFS('Estruturante Móvel'!$M:$M,$B18,'Estruturante Móvel'!$AM:$AM,BH$4,'Estruturante Móvel'!$L:$L,'CRONOGRAMA_CONST+MIGRACAO'!$B21))</f>
        <v>0</v>
      </c>
      <c r="BI21" s="140">
        <f>(COUNTIFS('Estruturante Móvel'!$M:$M,$B18,'Estruturante Móvel'!$C:$C,"&lt;&gt;PREVISTO",'Estruturante Móvel'!$G:$G,BH$4,'Estruturante Móvel'!$L:$L,'CRONOGRAMA_CONST+MIGRACAO'!AX$9))</f>
        <v>0</v>
      </c>
      <c r="BJ21" s="139">
        <f>(COUNTIFS('Estruturante Móvel'!$M:$M,$B18,'Estruturante Móvel'!$AM:$AM,BJ$4,'Estruturante Móvel'!$L:$L,'CRONOGRAMA_CONST+MIGRACAO'!$B21))</f>
        <v>0</v>
      </c>
      <c r="BK21" s="140">
        <f>(COUNTIFS('Estruturante Móvel'!$M:$M,$B18,'Estruturante Móvel'!$C:$C,"&lt;&gt;PREVISTO",'Estruturante Móvel'!$G:$G,BJ$4,'Estruturante Móvel'!$L:$L,'CRONOGRAMA_CONST+MIGRACAO'!AZ$9))</f>
        <v>0</v>
      </c>
      <c r="BL21" s="139">
        <f>(COUNTIFS('Estruturante Móvel'!$M:$M,$B18,'Estruturante Móvel'!$AM:$AM,BL$4,'Estruturante Móvel'!$L:$L,'CRONOGRAMA_CONST+MIGRACAO'!$B21))</f>
        <v>0</v>
      </c>
      <c r="BM21" s="140">
        <f>(COUNTIFS('Estruturante Móvel'!$M:$M,$B18,'Estruturante Móvel'!$C:$C,"&lt;&gt;PREVISTO",'Estruturante Móvel'!$G:$G,BL$4,'Estruturante Móvel'!$L:$L,'CRONOGRAMA_CONST+MIGRACAO'!BB$9))</f>
        <v>0</v>
      </c>
      <c r="BN21" s="139">
        <f>(COUNTIFS('Estruturante Móvel'!$M:$M,$B18,'Estruturante Móvel'!$AM:$AM,BN$4,'Estruturante Móvel'!$L:$L,'CRONOGRAMA_CONST+MIGRACAO'!$B21))</f>
        <v>0</v>
      </c>
      <c r="BO21" s="140">
        <f>(COUNTIFS('Estruturante Móvel'!$M:$M,$B18,'Estruturante Móvel'!$C:$C,"&lt;&gt;PREVISTO",'Estruturante Móvel'!$G:$G,BN$4,'Estruturante Móvel'!$L:$L,'CRONOGRAMA_CONST+MIGRACAO'!BD$9))</f>
        <v>0</v>
      </c>
      <c r="BP21" s="139">
        <f>(COUNTIFS('Estruturante Móvel'!$M:$M,$B18,'Estruturante Móvel'!$AM:$AM,BP$4,'Estruturante Móvel'!$L:$L,'CRONOGRAMA_CONST+MIGRACAO'!$B21))</f>
        <v>0</v>
      </c>
      <c r="BQ21" s="140">
        <f>(COUNTIFS('Estruturante Móvel'!$M:$M,$B18,'Estruturante Móvel'!$C:$C,"&lt;&gt;PREVISTO",'Estruturante Móvel'!$G:$G,BP$4,'Estruturante Móvel'!$L:$L,'CRONOGRAMA_CONST+MIGRACAO'!BF$9))</f>
        <v>0</v>
      </c>
      <c r="BR21" s="139">
        <f>(COUNTIFS('Estruturante Móvel'!$M:$M,$B18,'Estruturante Móvel'!$AM:$AM,BR$4,'Estruturante Móvel'!$L:$L,'CRONOGRAMA_CONST+MIGRACAO'!$B21))</f>
        <v>0</v>
      </c>
      <c r="BS21" s="140">
        <f>(COUNTIFS('Estruturante Móvel'!$M:$M,$B18,'Estruturante Móvel'!$C:$C,"&lt;&gt;PREVISTO",'Estruturante Móvel'!$G:$G,BR$4,'Estruturante Móvel'!$L:$L,'CRONOGRAMA_CONST+MIGRACAO'!BH$9))</f>
        <v>0</v>
      </c>
      <c r="BT21" s="139">
        <f>(COUNTIFS('Estruturante Móvel'!$M:$M,$B21,'Estruturante Móvel'!$AM:$AM,BT$4))-(COUNTIFS('Estruturante Móvel'!$M:$M,$B21,'Estruturante Móvel'!$AM:$AM,BT$4,'Estruturante Móvel'!$AQ:$AQ,"REPARO FO"))</f>
        <v>0</v>
      </c>
      <c r="BU21" s="140">
        <f>(COUNTIFS('Estruturante Móvel'!$M:$M,$B18,'Estruturante Móvel'!$C:$C,"&lt;&gt;PREVISTO",'Estruturante Móvel'!$G:$G,BT$4,'Estruturante Móvel'!$L:$L,'CRONOGRAMA_CONST+MIGRACAO'!BJ$9))</f>
        <v>0</v>
      </c>
      <c r="BV21" s="139">
        <f>(COUNTIFS('Estruturante Móvel'!$M:$M,$B21,'Estruturante Móvel'!$AM:$AM,BV$4))-(COUNTIFS('Estruturante Móvel'!$M:$M,$B21,'Estruturante Móvel'!$AM:$AM,BV$4,'Estruturante Móvel'!$AQ:$AQ,"REPARO FO"))</f>
        <v>0</v>
      </c>
      <c r="BW21" s="140">
        <f>(COUNTIFS('Estruturante Móvel'!$M:$M,$B18,'Estruturante Móvel'!$C:$C,"&lt;&gt;PREVISTO",'Estruturante Móvel'!$G:$G,BV$4,'Estruturante Móvel'!$L:$L,'CRONOGRAMA_CONST+MIGRACAO'!BL$9))</f>
        <v>0</v>
      </c>
      <c r="BX21" s="139">
        <f>(COUNTIFS('Estruturante Móvel'!$M:$M,$B21,'Estruturante Móvel'!$AM:$AM,BX$4))-(COUNTIFS('Estruturante Móvel'!$M:$M,$B21,'Estruturante Móvel'!$AM:$AM,BX$4,'Estruturante Móvel'!$AQ:$AQ,"REPARO FO"))</f>
        <v>0</v>
      </c>
      <c r="BY21" s="140">
        <f>(COUNTIFS('Estruturante Móvel'!$M:$M,$B18,'Estruturante Móvel'!$C:$C,"&lt;&gt;PREVISTO",'Estruturante Móvel'!$G:$G,BX$4,'Estruturante Móvel'!$L:$L,'CRONOGRAMA_CONST+MIGRACAO'!BN$9))</f>
        <v>0</v>
      </c>
      <c r="BZ21" s="139">
        <f>(COUNTIFS('Estruturante Móvel'!$M:$M,$B21,'Estruturante Móvel'!$AM:$AM,BZ$4))-(COUNTIFS('Estruturante Móvel'!$M:$M,$B21,'Estruturante Móvel'!$AM:$AM,BZ$4,'Estruturante Móvel'!$AQ:$AQ,"REPARO FO"))</f>
        <v>0</v>
      </c>
      <c r="CA21" s="140">
        <f>(COUNTIFS('Estruturante Móvel'!$M:$M,$B18,'Estruturante Móvel'!$C:$C,"&lt;&gt;PREVISTO",'Estruturante Móvel'!$G:$G,BZ$4,'Estruturante Móvel'!$L:$L,'CRONOGRAMA_CONST+MIGRACAO'!BP$9))</f>
        <v>0</v>
      </c>
      <c r="CB21" s="139">
        <f>(COUNTIFS('Estruturante Móvel'!$M:$M,$B21,'Estruturante Móvel'!$AM:$AM,CB$4))-(COUNTIFS('Estruturante Móvel'!$M:$M,$B21,'Estruturante Móvel'!$AM:$AM,CB$4,'Estruturante Móvel'!$AQ:$AQ,"REPARO FO"))</f>
        <v>0</v>
      </c>
      <c r="CC21" s="140">
        <f>(COUNTIFS('Estruturante Móvel'!$M:$M,$B18,'Estruturante Móvel'!$C:$C,"&lt;&gt;PREVISTO",'Estruturante Móvel'!$G:$G,CB$4,'Estruturante Móvel'!$L:$L,'CRONOGRAMA_CONST+MIGRACAO'!BR$9))</f>
        <v>0</v>
      </c>
      <c r="CD21" s="139">
        <f>(COUNTIFS('Estruturante Móvel'!$M:$M,$B21,'Estruturante Móvel'!$AM:$AM,CD$4))-(COUNTIFS('Estruturante Móvel'!$M:$M,$B21,'Estruturante Móvel'!$AM:$AM,CD$4,'Estruturante Móvel'!$AQ:$AQ,"REPARO FO"))</f>
        <v>0</v>
      </c>
      <c r="CE21" s="140">
        <f>(COUNTIFS('Estruturante Móvel'!$M:$M,$B18,'Estruturante Móvel'!$C:$C,"&lt;&gt;PREVISTO",'Estruturante Móvel'!$G:$G,CD$4,'Estruturante Móvel'!$L:$L,'CRONOGRAMA_CONST+MIGRACAO'!BT$9))</f>
        <v>0</v>
      </c>
      <c r="CF21" s="139">
        <f>(COUNTIFS('Estruturante Móvel'!$M:$M,$B21,'Estruturante Móvel'!$AM:$AM,CF$4))-(COUNTIFS('Estruturante Móvel'!$M:$M,$B21,'Estruturante Móvel'!$AM:$AM,CF$4,'Estruturante Móvel'!$AQ:$AQ,"REPARO FO"))</f>
        <v>0</v>
      </c>
      <c r="CG21" s="140">
        <f>(COUNTIFS('Estruturante Móvel'!$M:$M,$B18,'Estruturante Móvel'!$C:$C,"&lt;&gt;PREVISTO",'Estruturante Móvel'!$G:$G,CF$4,'Estruturante Móvel'!$L:$L,'CRONOGRAMA_CONST+MIGRACAO'!BV$9))</f>
        <v>0</v>
      </c>
      <c r="CH21" s="139">
        <f>(COUNTIFS('Estruturante Móvel'!$M:$M,$B21,'Estruturante Móvel'!$AM:$AM,CH$4))-(COUNTIFS('Estruturante Móvel'!$M:$M,$B21,'Estruturante Móvel'!$AM:$AM,CH$4,'Estruturante Móvel'!$AQ:$AQ,"REPARO FO"))</f>
        <v>0</v>
      </c>
      <c r="CI21" s="140">
        <f>(COUNTIFS('Estruturante Móvel'!$M:$M,$B18,'Estruturante Móvel'!$C:$C,"&lt;&gt;PREVISTO",'Estruturante Móvel'!$G:$G,CH$4,'Estruturante Móvel'!$L:$L,'CRONOGRAMA_CONST+MIGRACAO'!BX$9))</f>
        <v>0</v>
      </c>
      <c r="CJ21" s="139">
        <f>(COUNTIFS('Estruturante Móvel'!$M:$M,$B21,'Estruturante Móvel'!$AM:$AM,CJ$4))-(COUNTIFS('Estruturante Móvel'!$M:$M,$B21,'Estruturante Móvel'!$AM:$AM,CJ$4,'Estruturante Móvel'!$AQ:$AQ,"REPARO FO"))</f>
        <v>0</v>
      </c>
      <c r="CK21" s="140">
        <f>(COUNTIFS('Estruturante Móvel'!$M:$M,$B18,'Estruturante Móvel'!$C:$C,"&lt;&gt;PREVISTO",'Estruturante Móvel'!$G:$G,CJ$4,'Estruturante Móvel'!$L:$L,'CRONOGRAMA_CONST+MIGRACAO'!BZ$9))</f>
        <v>0</v>
      </c>
      <c r="CL21" s="139">
        <f>(COUNTIFS('Estruturante Móvel'!$M:$M,$B21,'Estruturante Móvel'!$AM:$AM,CL$4))-(COUNTIFS('Estruturante Móvel'!$M:$M,$B21,'Estruturante Móvel'!$AM:$AM,CL$4,'Estruturante Móvel'!$AQ:$AQ,"REPARO FO"))</f>
        <v>0</v>
      </c>
      <c r="CM21" s="140">
        <f>(COUNTIFS('Estruturante Móvel'!$M:$M,$B18,'Estruturante Móvel'!$C:$C,"&lt;&gt;PREVISTO",'Estruturante Móvel'!$G:$G,CL$4,'Estruturante Móvel'!$L:$L,'CRONOGRAMA_CONST+MIGRACAO'!CB$9))</f>
        <v>0</v>
      </c>
      <c r="CN21" s="139">
        <f>(COUNTIFS('Estruturante Móvel'!$M:$M,$B21,'Estruturante Móvel'!$AM:$AM,CN$4))-(COUNTIFS('Estruturante Móvel'!$M:$M,$B21,'Estruturante Móvel'!$AM:$AM,CN$4,'Estruturante Móvel'!$AQ:$AQ,"REPARO FO"))</f>
        <v>0</v>
      </c>
      <c r="CO21" s="140">
        <f>(COUNTIFS('Estruturante Móvel'!$M:$M,$B18,'Estruturante Móvel'!$C:$C,"&lt;&gt;PREVISTO",'Estruturante Móvel'!$G:$G,CN$4,'Estruturante Móvel'!$L:$L,'CRONOGRAMA_CONST+MIGRACAO'!CD$9))</f>
        <v>0</v>
      </c>
      <c r="CP21" s="139">
        <f>(COUNTIFS('Estruturante Móvel'!$M:$M,$B21,'Estruturante Móvel'!$AM:$AM,CP$4))-(COUNTIFS('Estruturante Móvel'!$M:$M,$B21,'Estruturante Móvel'!$AM:$AM,CP$4,'Estruturante Móvel'!$AQ:$AQ,"REPARO FO"))</f>
        <v>0</v>
      </c>
      <c r="CQ21" s="140">
        <f>(COUNTIFS('Estruturante Móvel'!$M:$M,$B18,'Estruturante Móvel'!$C:$C,"&lt;&gt;PREVISTO",'Estruturante Móvel'!$G:$G,CP$4,'Estruturante Móvel'!$L:$L,'CRONOGRAMA_CONST+MIGRACAO'!CF$9))</f>
        <v>0</v>
      </c>
      <c r="CR21" s="139">
        <f>(COUNTIFS('Estruturante Móvel'!$M:$M,$B21,'Estruturante Móvel'!$AM:$AM,CR$4))-(COUNTIFS('Estruturante Móvel'!$M:$M,$B21,'Estruturante Móvel'!$AM:$AM,CR$4,'Estruturante Móvel'!$AQ:$AQ,"REPARO FO"))</f>
        <v>0</v>
      </c>
      <c r="CS21" s="140">
        <f>(COUNTIFS('Estruturante Móvel'!$M:$M,$B18,'Estruturante Móvel'!$C:$C,"&lt;&gt;PREVISTO",'Estruturante Móvel'!$G:$G,CR$4,'Estruturante Móvel'!$L:$L,'CRONOGRAMA_CONST+MIGRACAO'!CH$9))</f>
        <v>0</v>
      </c>
      <c r="CT21" s="139">
        <f>(COUNTIFS('Estruturante Móvel'!$M:$M,$B21,'Estruturante Móvel'!$AM:$AM,CT$4))-(COUNTIFS('Estruturante Móvel'!$M:$M,$B21,'Estruturante Móvel'!$AM:$AM,CT$4,'Estruturante Móvel'!$AQ:$AQ,"REPARO FO"))</f>
        <v>0</v>
      </c>
      <c r="CU21" s="140">
        <f>(COUNTIFS('Estruturante Móvel'!$M:$M,$B18,'Estruturante Móvel'!$C:$C,"&lt;&gt;PREVISTO",'Estruturante Móvel'!$G:$G,CT$4,'Estruturante Móvel'!$L:$L,'CRONOGRAMA_CONST+MIGRACAO'!CJ$9))</f>
        <v>0</v>
      </c>
      <c r="CV21" s="139">
        <f>(COUNTIFS('Estruturante Móvel'!$M:$M,$B21,'Estruturante Móvel'!$AM:$AM,CV$4))-(COUNTIFS('Estruturante Móvel'!$M:$M,$B21,'Estruturante Móvel'!$AM:$AM,CV$4,'Estruturante Móvel'!$AQ:$AQ,"REPARO FO"))</f>
        <v>0</v>
      </c>
      <c r="CW21" s="140">
        <f>(COUNTIFS('Estruturante Móvel'!$M:$M,$B18,'Estruturante Móvel'!$C:$C,"&lt;&gt;PREVISTO",'Estruturante Móvel'!$G:$G,CV$4,'Estruturante Móvel'!$L:$L,'CRONOGRAMA_CONST+MIGRACAO'!CL$9))</f>
        <v>0</v>
      </c>
      <c r="CX21" s="139">
        <f>(COUNTIFS('Estruturante Móvel'!$M:$M,$B21,'Estruturante Móvel'!$AM:$AM,CX$4))-(COUNTIFS('Estruturante Móvel'!$M:$M,$B21,'Estruturante Móvel'!$AM:$AM,CX$4,'Estruturante Móvel'!$AQ:$AQ,"REPARO FO"))</f>
        <v>0</v>
      </c>
      <c r="CY21" s="140">
        <f>(COUNTIFS('Estruturante Móvel'!$M:$M,$B18,'Estruturante Móvel'!$C:$C,"&lt;&gt;PREVISTO",'Estruturante Móvel'!$G:$G,CX$4,'Estruturante Móvel'!$L:$L,'CRONOGRAMA_CONST+MIGRACAO'!CN$9))</f>
        <v>0</v>
      </c>
      <c r="CZ21" s="139">
        <f>(COUNTIFS('Estruturante Móvel'!$M:$M,$B21,'Estruturante Móvel'!$AM:$AM,CZ$4))-(COUNTIFS('Estruturante Móvel'!$M:$M,$B21,'Estruturante Móvel'!$AM:$AM,CZ$4,'Estruturante Móvel'!$AQ:$AQ,"REPARO FO"))</f>
        <v>0</v>
      </c>
      <c r="DA21" s="140">
        <f>(COUNTIFS('Estruturante Móvel'!$M:$M,$B18,'Estruturante Móvel'!$C:$C,"&lt;&gt;PREVISTO",'Estruturante Móvel'!$G:$G,CZ$4,'Estruturante Móvel'!$L:$L,'CRONOGRAMA_CONST+MIGRACAO'!CP$9))</f>
        <v>0</v>
      </c>
      <c r="DB21" s="139">
        <f>(COUNTIFS('Estruturante Móvel'!$M:$M,$B21,'Estruturante Móvel'!$AM:$AM,DB$4))-(COUNTIFS('Estruturante Móvel'!$M:$M,$B21,'Estruturante Móvel'!$AM:$AM,DB$4,'Estruturante Móvel'!$AQ:$AQ,"REPARO FO"))</f>
        <v>0</v>
      </c>
      <c r="DC21" s="140">
        <f>(COUNTIFS('Estruturante Móvel'!$M:$M,$B18,'Estruturante Móvel'!$C:$C,"&lt;&gt;PREVISTO",'Estruturante Móvel'!$G:$G,DB$4,'Estruturante Móvel'!$L:$L,'CRONOGRAMA_CONST+MIGRACAO'!CR$9))</f>
        <v>0</v>
      </c>
      <c r="DD21" s="139">
        <f>(COUNTIFS('Estruturante Móvel'!$M:$M,$B21,'Estruturante Móvel'!$AM:$AM,DD$4))-(COUNTIFS('Estruturante Móvel'!$M:$M,$B21,'Estruturante Móvel'!$AM:$AM,DD$4,'Estruturante Móvel'!$AQ:$AQ,"REPARO FO"))</f>
        <v>0</v>
      </c>
      <c r="DE21" s="140">
        <f>(COUNTIFS('Estruturante Móvel'!$M:$M,$B18,'Estruturante Móvel'!$C:$C,"&lt;&gt;PREVISTO",'Estruturante Móvel'!$G:$G,DD$4,'Estruturante Móvel'!$L:$L,'CRONOGRAMA_CONST+MIGRACAO'!CT$9))</f>
        <v>0</v>
      </c>
      <c r="DF21" s="139">
        <f>(COUNTIFS('Estruturante Móvel'!$M:$M,$B21,'Estruturante Móvel'!$AM:$AM,DF$4))-(COUNTIFS('Estruturante Móvel'!$M:$M,$B21,'Estruturante Móvel'!$AM:$AM,DF$4,'Estruturante Móvel'!$AQ:$AQ,"REPARO FO"))</f>
        <v>0</v>
      </c>
      <c r="DG21" s="140">
        <f>(COUNTIFS('Estruturante Móvel'!$M:$M,$B18,'Estruturante Móvel'!$C:$C,"&lt;&gt;PREVISTO",'Estruturante Móvel'!$G:$G,DF$4,'Estruturante Móvel'!$L:$L,'CRONOGRAMA_CONST+MIGRACAO'!CV$9))</f>
        <v>0</v>
      </c>
      <c r="DH21" s="139">
        <f>(COUNTIFS('Estruturante Móvel'!$M:$M,$B21,'Estruturante Móvel'!$AM:$AM,DH$4))-(COUNTIFS('Estruturante Móvel'!$M:$M,$B21,'Estruturante Móvel'!$AM:$AM,DH$4,'Estruturante Móvel'!$AQ:$AQ,"REPARO FO"))</f>
        <v>0</v>
      </c>
      <c r="DI21" s="140">
        <f>(COUNTIFS('Estruturante Móvel'!$M:$M,$B18,'Estruturante Móvel'!$C:$C,"&lt;&gt;PREVISTO",'Estruturante Móvel'!$G:$G,DH$4,'Estruturante Móvel'!$L:$L,'CRONOGRAMA_CONST+MIGRACAO'!CX$9))</f>
        <v>0</v>
      </c>
      <c r="DJ21" s="139">
        <f>(COUNTIFS('Estruturante Móvel'!$M:$M,$B21,'Estruturante Móvel'!$AM:$AM,DJ$4))-(COUNTIFS('Estruturante Móvel'!$M:$M,$B21,'Estruturante Móvel'!$AM:$AM,DJ$4,'Estruturante Móvel'!$AQ:$AQ,"REPARO FO"))</f>
        <v>0</v>
      </c>
      <c r="DK21" s="140">
        <f>(COUNTIFS('Estruturante Móvel'!$M:$M,$B18,'Estruturante Móvel'!$C:$C,"&lt;&gt;PREVISTO",'Estruturante Móvel'!$G:$G,DJ$4,'Estruturante Móvel'!$L:$L,'CRONOGRAMA_CONST+MIGRACAO'!CZ$9))</f>
        <v>0</v>
      </c>
      <c r="DL21" s="139">
        <f>(COUNTIFS('Estruturante Móvel'!$M:$M,$B21,'Estruturante Móvel'!$AM:$AM,DL$4))-(COUNTIFS('Estruturante Móvel'!$M:$M,$B21,'Estruturante Móvel'!$AM:$AM,DL$4,'Estruturante Móvel'!$AQ:$AQ,"REPARO FO"))</f>
        <v>0</v>
      </c>
      <c r="DM21" s="140">
        <f>(COUNTIFS('Estruturante Móvel'!$M:$M,$B18,'Estruturante Móvel'!$C:$C,"&lt;&gt;PREVISTO",'Estruturante Móvel'!$G:$G,DL$4,'Estruturante Móvel'!$L:$L,'CRONOGRAMA_CONST+MIGRACAO'!DB$9))</f>
        <v>0</v>
      </c>
      <c r="DN21" s="139">
        <f>(COUNTIFS('Estruturante Móvel'!$M:$M,$B21,'Estruturante Móvel'!$AM:$AM,DN$4))-(COUNTIFS('Estruturante Móvel'!$M:$M,$B21,'Estruturante Móvel'!$AM:$AM,DN$4,'Estruturante Móvel'!$AQ:$AQ,"REPARO FO"))</f>
        <v>0</v>
      </c>
      <c r="DO21" s="140">
        <f>(COUNTIFS('Estruturante Móvel'!$M:$M,$B18,'Estruturante Móvel'!$C:$C,"&lt;&gt;PREVISTO",'Estruturante Móvel'!$G:$G,DN$4,'Estruturante Móvel'!$L:$L,'CRONOGRAMA_CONST+MIGRACAO'!DD$9))</f>
        <v>0</v>
      </c>
      <c r="DP21" s="139">
        <f>(COUNTIFS('Estruturante Móvel'!$M:$M,$B21,'Estruturante Móvel'!$AM:$AM,DP$4))-(COUNTIFS('Estruturante Móvel'!$M:$M,$B21,'Estruturante Móvel'!$AM:$AM,DP$4,'Estruturante Móvel'!$AQ:$AQ,"REPARO FO"))</f>
        <v>0</v>
      </c>
      <c r="DQ21" s="140">
        <f>(COUNTIFS('Estruturante Móvel'!$M:$M,$B18,'Estruturante Móvel'!$C:$C,"&lt;&gt;PREVISTO",'Estruturante Móvel'!$G:$G,DP$4,'Estruturante Móvel'!$L:$L,'CRONOGRAMA_CONST+MIGRACAO'!DF$9))</f>
        <v>0</v>
      </c>
      <c r="DR21" s="139">
        <f>(COUNTIFS('Estruturante Móvel'!$M:$M,$B21,'Estruturante Móvel'!$AM:$AM,DR$4))-(COUNTIFS('Estruturante Móvel'!$M:$M,$B21,'Estruturante Móvel'!$AM:$AM,DR$4,'Estruturante Móvel'!$AQ:$AQ,"REPARO FO"))</f>
        <v>0</v>
      </c>
      <c r="DS21" s="140">
        <f>(COUNTIFS('Estruturante Móvel'!$M:$M,$B18,'Estruturante Móvel'!$C:$C,"&lt;&gt;PREVISTO",'Estruturante Móvel'!$G:$G,DR$4,'Estruturante Móvel'!$L:$L,'CRONOGRAMA_CONST+MIGRACAO'!DH$9))</f>
        <v>0</v>
      </c>
      <c r="DT21" s="139">
        <f>(COUNTIFS('Estruturante Móvel'!$M:$M,$B21,'Estruturante Móvel'!$AM:$AM,DT$4))-(COUNTIFS('Estruturante Móvel'!$M:$M,$B21,'Estruturante Móvel'!$AM:$AM,DT$4,'Estruturante Móvel'!$AQ:$AQ,"REPARO FO"))</f>
        <v>0</v>
      </c>
      <c r="DU21" s="140">
        <f>(COUNTIFS('Estruturante Móvel'!$M:$M,$B18,'Estruturante Móvel'!$C:$C,"&lt;&gt;PREVISTO",'Estruturante Móvel'!$G:$G,DT$4,'Estruturante Móvel'!$L:$L,'CRONOGRAMA_CONST+MIGRACAO'!DJ$9))</f>
        <v>0</v>
      </c>
      <c r="DV21" s="139">
        <f>(COUNTIFS('Estruturante Móvel'!$M:$M,$B21,'Estruturante Móvel'!$AM:$AM,DV$4))-(COUNTIFS('Estruturante Móvel'!$M:$M,$B21,'Estruturante Móvel'!$AM:$AM,DV$4,'Estruturante Móvel'!$AQ:$AQ,"REPARO FO"))</f>
        <v>0</v>
      </c>
      <c r="DW21" s="140">
        <f>(COUNTIFS('Estruturante Móvel'!$M:$M,$B18,'Estruturante Móvel'!$C:$C,"&lt;&gt;PREVISTO",'Estruturante Móvel'!$G:$G,DV$4,'Estruturante Móvel'!$L:$L,'CRONOGRAMA_CONST+MIGRACAO'!DL$9))</f>
        <v>0</v>
      </c>
      <c r="DX21" s="139">
        <f>(COUNTIFS('Estruturante Móvel'!$M:$M,$B21,'Estruturante Móvel'!$AM:$AM,DX$4))-(COUNTIFS('Estruturante Móvel'!$M:$M,$B21,'Estruturante Móvel'!$AM:$AM,DX$4,'Estruturante Móvel'!$AQ:$AQ,"REPARO FO"))</f>
        <v>0</v>
      </c>
      <c r="DY21" s="140">
        <f>(COUNTIFS('Estruturante Móvel'!$M:$M,$B18,'Estruturante Móvel'!$C:$C,"&lt;&gt;PREVISTO",'Estruturante Móvel'!$G:$G,DX$4,'Estruturante Móvel'!$L:$L,'CRONOGRAMA_CONST+MIGRACAO'!DN$9))</f>
        <v>0</v>
      </c>
      <c r="DZ21" s="139">
        <f>(COUNTIFS('Estruturante Móvel'!$M:$M,$B21,'Estruturante Móvel'!$AM:$AM,DZ$4))-(COUNTIFS('Estruturante Móvel'!$M:$M,$B21,'Estruturante Móvel'!$AM:$AM,DZ$4,'Estruturante Móvel'!$AQ:$AQ,"REPARO FO"))</f>
        <v>0</v>
      </c>
      <c r="EA21" s="140">
        <f>(COUNTIFS('Estruturante Móvel'!$M:$M,$B18,'Estruturante Móvel'!$C:$C,"&lt;&gt;PREVISTO",'Estruturante Móvel'!$G:$G,DZ$4,'Estruturante Móvel'!$L:$L,'CRONOGRAMA_CONST+MIGRACAO'!DP$9))</f>
        <v>0</v>
      </c>
      <c r="EB21" s="139">
        <f>(COUNTIFS('Estruturante Móvel'!$M:$M,$B21,'Estruturante Móvel'!$AM:$AM,EB$4))-(COUNTIFS('Estruturante Móvel'!$M:$M,$B21,'Estruturante Móvel'!$AM:$AM,EB$4,'Estruturante Móvel'!$AQ:$AQ,"REPARO FO"))</f>
        <v>0</v>
      </c>
      <c r="EC21" s="140">
        <f>(COUNTIFS('Estruturante Móvel'!$M:$M,$B18,'Estruturante Móvel'!$C:$C,"&lt;&gt;PREVISTO",'Estruturante Móvel'!$G:$G,EB$4,'Estruturante Móvel'!$L:$L,'CRONOGRAMA_CONST+MIGRACAO'!DR$9))</f>
        <v>0</v>
      </c>
      <c r="ED21" s="139">
        <f>(COUNTIFS('Estruturante Móvel'!$M:$M,$B21,'Estruturante Móvel'!$AM:$AM,ED$4))-(COUNTIFS('Estruturante Móvel'!$M:$M,$B21,'Estruturante Móvel'!$AM:$AM,ED$4,'Estruturante Móvel'!$AQ:$AQ,"REPARO FO"))</f>
        <v>0</v>
      </c>
      <c r="EE21" s="140">
        <f>(COUNTIFS('Estruturante Móvel'!$M:$M,$B18,'Estruturante Móvel'!$C:$C,"&lt;&gt;PREVISTO",'Estruturante Móvel'!$G:$G,ED$4,'Estruturante Móvel'!$L:$L,'CRONOGRAMA_CONST+MIGRACAO'!DT$9))</f>
        <v>0</v>
      </c>
      <c r="EF21" s="139">
        <f>(COUNTIFS('Estruturante Móvel'!$M:$M,$B21,'Estruturante Móvel'!$AM:$AM,EF$4))-(COUNTIFS('Estruturante Móvel'!$M:$M,$B21,'Estruturante Móvel'!$AM:$AM,EF$4,'Estruturante Móvel'!$AQ:$AQ,"REPARO FO"))</f>
        <v>0</v>
      </c>
      <c r="EG21" s="140">
        <f>(COUNTIFS('Estruturante Móvel'!$M:$M,$B18,'Estruturante Móvel'!$C:$C,"&lt;&gt;PREVISTO",'Estruturante Móvel'!$G:$G,EF$4,'Estruturante Móvel'!$L:$L,'CRONOGRAMA_CONST+MIGRACAO'!DV$9))</f>
        <v>0</v>
      </c>
      <c r="EH21" s="139">
        <f>(COUNTIFS('Estruturante Móvel'!$M:$M,$B21,'Estruturante Móvel'!$AM:$AM,EH$4))-(COUNTIFS('Estruturante Móvel'!$M:$M,$B21,'Estruturante Móvel'!$AM:$AM,EH$4,'Estruturante Móvel'!$AQ:$AQ,"REPARO FO"))</f>
        <v>0</v>
      </c>
      <c r="EI21" s="140">
        <f>(COUNTIFS('Estruturante Móvel'!$M:$M,$B18,'Estruturante Móvel'!$C:$C,"&lt;&gt;PREVISTO",'Estruturante Móvel'!$G:$G,EH$4,'Estruturante Móvel'!$L:$L,'CRONOGRAMA_CONST+MIGRACAO'!DX$9))</f>
        <v>0</v>
      </c>
      <c r="EJ21" s="139">
        <f>(COUNTIFS('Estruturante Móvel'!$M:$M,$B21,'Estruturante Móvel'!$AM:$AM,EJ$4))-(COUNTIFS('Estruturante Móvel'!$M:$M,$B21,'Estruturante Móvel'!$AM:$AM,EJ$4,'Estruturante Móvel'!$AQ:$AQ,"REPARO FO"))</f>
        <v>0</v>
      </c>
      <c r="EK21" s="140">
        <f>(COUNTIFS('Estruturante Móvel'!$M:$M,$B18,'Estruturante Móvel'!$C:$C,"&lt;&gt;PREVISTO",'Estruturante Móvel'!$G:$G,EJ$4,'Estruturante Móvel'!$L:$L,'CRONOGRAMA_CONST+MIGRACAO'!DZ$9))</f>
        <v>0</v>
      </c>
      <c r="EL21" s="139">
        <f>(COUNTIFS('Estruturante Móvel'!$M:$M,$B21,'Estruturante Móvel'!$AM:$AM,EL$4))-(COUNTIFS('Estruturante Móvel'!$M:$M,$B21,'Estruturante Móvel'!$AM:$AM,EL$4,'Estruturante Móvel'!$AQ:$AQ,"REPARO FO"))</f>
        <v>0</v>
      </c>
      <c r="EM21" s="140">
        <f>(COUNTIFS('Estruturante Móvel'!$M:$M,$B18,'Estruturante Móvel'!$C:$C,"&lt;&gt;PREVISTO",'Estruturante Móvel'!$G:$G,EL$4,'Estruturante Móvel'!$L:$L,'CRONOGRAMA_CONST+MIGRACAO'!EB$9))</f>
        <v>0</v>
      </c>
      <c r="EN21" s="139">
        <f>(COUNTIFS('Estruturante Móvel'!$M:$M,$B21,'Estruturante Móvel'!$AM:$AM,EN$4))-(COUNTIFS('Estruturante Móvel'!$M:$M,$B21,'Estruturante Móvel'!$AM:$AM,EN$4,'Estruturante Móvel'!$AQ:$AQ,"REPARO FO"))</f>
        <v>0</v>
      </c>
      <c r="EO21" s="140">
        <f>(COUNTIFS('Estruturante Móvel'!$M:$M,$B18,'Estruturante Móvel'!$C:$C,"&lt;&gt;PREVISTO",'Estruturante Móvel'!$G:$G,EN$4,'Estruturante Móvel'!$L:$L,'CRONOGRAMA_CONST+MIGRACAO'!ED$9))</f>
        <v>0</v>
      </c>
      <c r="EP21" s="139">
        <f>(COUNTIFS('Estruturante Móvel'!$M:$M,$B21,'Estruturante Móvel'!$AM:$AM,EP$4))-(COUNTIFS('Estruturante Móvel'!$M:$M,$B21,'Estruturante Móvel'!$AM:$AM,EP$4,'Estruturante Móvel'!$AQ:$AQ,"REPARO FO"))</f>
        <v>0</v>
      </c>
      <c r="EQ21" s="140">
        <f>(COUNTIFS('Estruturante Móvel'!$M:$M,$B18,'Estruturante Móvel'!$C:$C,"&lt;&gt;PREVISTO",'Estruturante Móvel'!$G:$G,EP$4,'Estruturante Móvel'!$L:$L,'CRONOGRAMA_CONST+MIGRACAO'!EF$9))</f>
        <v>0</v>
      </c>
      <c r="ER21" s="139">
        <f>(COUNTIFS('Estruturante Móvel'!$M:$M,$B21,'Estruturante Móvel'!$AM:$AM,ER$4))-(COUNTIFS('Estruturante Móvel'!$M:$M,$B21,'Estruturante Móvel'!$AM:$AM,ER$4,'Estruturante Móvel'!$AQ:$AQ,"REPARO FO"))</f>
        <v>0</v>
      </c>
      <c r="ES21" s="140">
        <f>(COUNTIFS('Estruturante Móvel'!$M:$M,$B18,'Estruturante Móvel'!$C:$C,"&lt;&gt;PREVISTO",'Estruturante Móvel'!$G:$G,ER$4,'Estruturante Móvel'!$L:$L,'CRONOGRAMA_CONST+MIGRACAO'!EH$9))</f>
        <v>0</v>
      </c>
      <c r="ET21" s="139">
        <f>(COUNTIFS('Estruturante Móvel'!$M:$M,$B21,'Estruturante Móvel'!$AM:$AM,ET$4))-(COUNTIFS('Estruturante Móvel'!$M:$M,$B21,'Estruturante Móvel'!$AM:$AM,ET$4,'Estruturante Móvel'!$AQ:$AQ,"REPARO FO"))</f>
        <v>0</v>
      </c>
      <c r="EU21" s="140">
        <f>(COUNTIFS('Estruturante Móvel'!$M:$M,$B18,'Estruturante Móvel'!$C:$C,"&lt;&gt;PREVISTO",'Estruturante Móvel'!$G:$G,ET$4,'Estruturante Móvel'!$L:$L,'CRONOGRAMA_CONST+MIGRACAO'!EJ$9))</f>
        <v>0</v>
      </c>
      <c r="EV21" s="139">
        <f>(COUNTIFS('Estruturante Móvel'!$M:$M,$B21,'Estruturante Móvel'!$AM:$AM,EV$4))-(COUNTIFS('Estruturante Móvel'!$M:$M,$B21,'Estruturante Móvel'!$AM:$AM,EV$4,'Estruturante Móvel'!$AQ:$AQ,"REPARO FO"))</f>
        <v>0</v>
      </c>
      <c r="EW21" s="140">
        <f>(COUNTIFS('Estruturante Móvel'!$M:$M,$B18,'Estruturante Móvel'!$C:$C,"&lt;&gt;PREVISTO",'Estruturante Móvel'!$G:$G,EV$4,'Estruturante Móvel'!$L:$L,'CRONOGRAMA_CONST+MIGRACAO'!EL$9))</f>
        <v>0</v>
      </c>
      <c r="EX21" s="139">
        <f>(COUNTIFS('Estruturante Móvel'!$M:$M,$B21,'Estruturante Móvel'!$AM:$AM,EX$4))-(COUNTIFS('Estruturante Móvel'!$M:$M,$B21,'Estruturante Móvel'!$AM:$AM,EX$4,'Estruturante Móvel'!$AQ:$AQ,"REPARO FO"))</f>
        <v>0</v>
      </c>
      <c r="EY21" s="140">
        <f>(COUNTIFS('Estruturante Móvel'!$M:$M,$B18,'Estruturante Móvel'!$C:$C,"&lt;&gt;PREVISTO",'Estruturante Móvel'!$G:$G,EX$4,'Estruturante Móvel'!$L:$L,'CRONOGRAMA_CONST+MIGRACAO'!EN$9))</f>
        <v>0</v>
      </c>
      <c r="EZ21" s="139">
        <f>(COUNTIFS('Estruturante Móvel'!$M:$M,$B21,'Estruturante Móvel'!$AM:$AM,EZ$4))-(COUNTIFS('Estruturante Móvel'!$M:$M,$B21,'Estruturante Móvel'!$AM:$AM,EZ$4,'Estruturante Móvel'!$AQ:$AQ,"REPARO FO"))</f>
        <v>0</v>
      </c>
      <c r="FA21" s="140">
        <f>(COUNTIFS('Estruturante Móvel'!$M:$M,$B18,'Estruturante Móvel'!$C:$C,"&lt;&gt;PREVISTO",'Estruturante Móvel'!$G:$G,EZ$4,'Estruturante Móvel'!$L:$L,'CRONOGRAMA_CONST+MIGRACAO'!EP$9))</f>
        <v>0</v>
      </c>
      <c r="FB21" s="139">
        <f>(COUNTIFS('Estruturante Móvel'!$M:$M,$B21,'Estruturante Móvel'!$AM:$AM,FB$4))-(COUNTIFS('Estruturante Móvel'!$M:$M,$B21,'Estruturante Móvel'!$AM:$AM,FB$4,'Estruturante Móvel'!$AQ:$AQ,"REPARO FO"))</f>
        <v>0</v>
      </c>
      <c r="FC21" s="140">
        <f>(COUNTIFS('Estruturante Móvel'!$M:$M,$B18,'Estruturante Móvel'!$C:$C,"&lt;&gt;PREVISTO",'Estruturante Móvel'!$G:$G,FB$4,'Estruturante Móvel'!$L:$L,'CRONOGRAMA_CONST+MIGRACAO'!ER$9))</f>
        <v>0</v>
      </c>
      <c r="FD21" s="139">
        <f>(COUNTIFS('Estruturante Móvel'!$M:$M,$B21,'Estruturante Móvel'!$AM:$AM,FD$4))-(COUNTIFS('Estruturante Móvel'!$M:$M,$B21,'Estruturante Móvel'!$AM:$AM,FD$4,'Estruturante Móvel'!$AQ:$AQ,"REPARO FO"))</f>
        <v>0</v>
      </c>
      <c r="FE21" s="140">
        <f>(COUNTIFS('Estruturante Móvel'!$M:$M,$B18,'Estruturante Móvel'!$C:$C,"&lt;&gt;PREVISTO",'Estruturante Móvel'!$G:$G,FD$4,'Estruturante Móvel'!$L:$L,'CRONOGRAMA_CONST+MIGRACAO'!ET$9))</f>
        <v>0</v>
      </c>
      <c r="FF21" s="139">
        <f>(COUNTIFS('Estruturante Móvel'!$M:$M,$B21,'Estruturante Móvel'!$AM:$AM,FF$4))-(COUNTIFS('Estruturante Móvel'!$M:$M,$B21,'Estruturante Móvel'!$AM:$AM,FF$4,'Estruturante Móvel'!$AQ:$AQ,"REPARO FO"))</f>
        <v>0</v>
      </c>
      <c r="FG21" s="140">
        <f>(COUNTIFS('Estruturante Móvel'!$M:$M,$B18,'Estruturante Móvel'!$C:$C,"&lt;&gt;PREVISTO",'Estruturante Móvel'!$G:$G,FF$4,'Estruturante Móvel'!$L:$L,'CRONOGRAMA_CONST+MIGRACAO'!EV$9))</f>
        <v>0</v>
      </c>
      <c r="FH21" s="139">
        <f>(COUNTIFS('Estruturante Móvel'!$M:$M,$B21,'Estruturante Móvel'!$AM:$AM,FH$4))-(COUNTIFS('Estruturante Móvel'!$M:$M,$B21,'Estruturante Móvel'!$AM:$AM,FH$4,'Estruturante Móvel'!$AQ:$AQ,"REPARO FO"))</f>
        <v>0</v>
      </c>
      <c r="FI21" s="140">
        <f>(COUNTIFS('Estruturante Móvel'!$M:$M,$B18,'Estruturante Móvel'!$C:$C,"&lt;&gt;PREVISTO",'Estruturante Móvel'!$G:$G,FH$4,'Estruturante Móvel'!$L:$L,'CRONOGRAMA_CONST+MIGRACAO'!EX$9))</f>
        <v>0</v>
      </c>
      <c r="FJ21" s="139">
        <f>(COUNTIFS('Estruturante Móvel'!$M:$M,$B21,'Estruturante Móvel'!$AM:$AM,FJ$4))-(COUNTIFS('Estruturante Móvel'!$M:$M,$B21,'Estruturante Móvel'!$AM:$AM,FJ$4,'Estruturante Móvel'!$AQ:$AQ,"REPARO FO"))</f>
        <v>0</v>
      </c>
      <c r="FK21" s="140">
        <f>(COUNTIFS('Estruturante Móvel'!$M:$M,$B18,'Estruturante Móvel'!$C:$C,"&lt;&gt;PREVISTO",'Estruturante Móvel'!$G:$G,FJ$4,'Estruturante Móvel'!$L:$L,'CRONOGRAMA_CONST+MIGRACAO'!EZ$9))</f>
        <v>0</v>
      </c>
      <c r="FL21" s="139">
        <f>(COUNTIFS('Estruturante Móvel'!$M:$M,$B21,'Estruturante Móvel'!$AM:$AM,FL$4))-(COUNTIFS('Estruturante Móvel'!$M:$M,$B21,'Estruturante Móvel'!$AM:$AM,FL$4,'Estruturante Móvel'!$AQ:$AQ,"REPARO FO"))</f>
        <v>0</v>
      </c>
      <c r="FM21" s="140">
        <f>(COUNTIFS('Estruturante Móvel'!$M:$M,$B18,'Estruturante Móvel'!$C:$C,"&lt;&gt;PREVISTO",'Estruturante Móvel'!$G:$G,FL$4,'Estruturante Móvel'!$L:$L,'CRONOGRAMA_CONST+MIGRACAO'!FB$9))</f>
        <v>0</v>
      </c>
      <c r="FN21" s="139">
        <f>(COUNTIFS('Estruturante Móvel'!$M:$M,$B21,'Estruturante Móvel'!$AM:$AM,FN$4))-(COUNTIFS('Estruturante Móvel'!$M:$M,$B21,'Estruturante Móvel'!$AM:$AM,FN$4,'Estruturante Móvel'!$AQ:$AQ,"REPARO FO"))</f>
        <v>0</v>
      </c>
      <c r="FO21" s="140">
        <f>(COUNTIFS('Estruturante Móvel'!$M:$M,$B18,'Estruturante Móvel'!$C:$C,"&lt;&gt;PREVISTO",'Estruturante Móvel'!$G:$G,FN$4,'Estruturante Móvel'!$L:$L,'CRONOGRAMA_CONST+MIGRACAO'!FD$9))</f>
        <v>0</v>
      </c>
      <c r="FP21" s="139">
        <f>(COUNTIFS('Estruturante Móvel'!$M:$M,$B21,'Estruturante Móvel'!$AM:$AM,FP$4))-(COUNTIFS('Estruturante Móvel'!$M:$M,$B21,'Estruturante Móvel'!$AM:$AM,FP$4,'Estruturante Móvel'!$AQ:$AQ,"REPARO FO"))</f>
        <v>0</v>
      </c>
      <c r="FQ21" s="140">
        <f>(COUNTIFS('Estruturante Móvel'!$M:$M,$B18,'Estruturante Móvel'!$C:$C,"&lt;&gt;PREVISTO",'Estruturante Móvel'!$G:$G,FP$4,'Estruturante Móvel'!$L:$L,'CRONOGRAMA_CONST+MIGRACAO'!FF$9))</f>
        <v>0</v>
      </c>
      <c r="FR21" s="139">
        <f>(COUNTIFS('Estruturante Móvel'!$M:$M,$B21,'Estruturante Móvel'!$AM:$AM,FR$4))-(COUNTIFS('Estruturante Móvel'!$M:$M,$B21,'Estruturante Móvel'!$AM:$AM,FR$4,'Estruturante Móvel'!$AQ:$AQ,"REPARO FO"))</f>
        <v>0</v>
      </c>
      <c r="FS21" s="140">
        <f>(COUNTIFS('Estruturante Móvel'!$M:$M,$B18,'Estruturante Móvel'!$C:$C,"&lt;&gt;PREVISTO",'Estruturante Móvel'!$G:$G,FR$4,'Estruturante Móvel'!$L:$L,'CRONOGRAMA_CONST+MIGRACAO'!FH$9))</f>
        <v>0</v>
      </c>
      <c r="FT21" s="139">
        <f>(COUNTIFS('Estruturante Móvel'!$M:$M,$B21,'Estruturante Móvel'!$AM:$AM,FT$4))-(COUNTIFS('Estruturante Móvel'!$M:$M,$B21,'Estruturante Móvel'!$AM:$AM,FT$4,'Estruturante Móvel'!$AQ:$AQ,"REPARO FO"))</f>
        <v>0</v>
      </c>
      <c r="FU21" s="140">
        <f>(COUNTIFS('Estruturante Móvel'!$M:$M,$B18,'Estruturante Móvel'!$C:$C,"&lt;&gt;PREVISTO",'Estruturante Móvel'!$G:$G,FT$4,'Estruturante Móvel'!$L:$L,'CRONOGRAMA_CONST+MIGRACAO'!FJ$9))</f>
        <v>0</v>
      </c>
      <c r="FV21" s="139">
        <f>(COUNTIFS('Estruturante Móvel'!$M:$M,$B21,'Estruturante Móvel'!$AM:$AM,FV$4))-(COUNTIFS('Estruturante Móvel'!$M:$M,$B21,'Estruturante Móvel'!$AM:$AM,FV$4,'Estruturante Móvel'!$AQ:$AQ,"REPARO FO"))</f>
        <v>0</v>
      </c>
      <c r="FW21" s="140">
        <f>(COUNTIFS('Estruturante Móvel'!$M:$M,$B18,'Estruturante Móvel'!$C:$C,"&lt;&gt;PREVISTO",'Estruturante Móvel'!$G:$G,FV$4,'Estruturante Móvel'!$L:$L,'CRONOGRAMA_CONST+MIGRACAO'!FL$9))</f>
        <v>0</v>
      </c>
      <c r="FX21" s="139">
        <f>(COUNTIFS('Estruturante Móvel'!$M:$M,$B21,'Estruturante Móvel'!$AM:$AM,FX$4))-(COUNTIFS('Estruturante Móvel'!$M:$M,$B21,'Estruturante Móvel'!$AM:$AM,FX$4,'Estruturante Móvel'!$AQ:$AQ,"REPARO FO"))</f>
        <v>0</v>
      </c>
      <c r="FY21" s="140">
        <f>(COUNTIFS('Estruturante Móvel'!$M:$M,$B18,'Estruturante Móvel'!$C:$C,"&lt;&gt;PREVISTO",'Estruturante Móvel'!$G:$G,FX$4,'Estruturante Móvel'!$L:$L,'CRONOGRAMA_CONST+MIGRACAO'!FN$9))</f>
        <v>0</v>
      </c>
      <c r="FZ21" s="139">
        <f>(COUNTIFS('Estruturante Móvel'!$M:$M,$B21,'Estruturante Móvel'!$AM:$AM,FZ$4))-(COUNTIFS('Estruturante Móvel'!$M:$M,$B21,'Estruturante Móvel'!$AM:$AM,FZ$4,'Estruturante Móvel'!$AQ:$AQ,"REPARO FO"))</f>
        <v>0</v>
      </c>
      <c r="GA21" s="140">
        <f>(COUNTIFS('Estruturante Móvel'!$M:$M,$B18,'Estruturante Móvel'!$C:$C,"&lt;&gt;PREVISTO",'Estruturante Móvel'!$G:$G,FZ$4,'Estruturante Móvel'!$L:$L,'CRONOGRAMA_CONST+MIGRACAO'!FP$9))</f>
        <v>0</v>
      </c>
      <c r="GB21" s="139">
        <f>(COUNTIFS('Estruturante Móvel'!$M:$M,$B21,'Estruturante Móvel'!$AM:$AM,GB$4))-(COUNTIFS('Estruturante Móvel'!$M:$M,$B21,'Estruturante Móvel'!$AM:$AM,GB$4,'Estruturante Móvel'!$AQ:$AQ,"REPARO FO"))</f>
        <v>0</v>
      </c>
      <c r="GC21" s="140">
        <f>(COUNTIFS('Estruturante Móvel'!$M:$M,$B18,'Estruturante Móvel'!$C:$C,"&lt;&gt;PREVISTO",'Estruturante Móvel'!$G:$G,GB$4,'Estruturante Móvel'!$L:$L,'CRONOGRAMA_CONST+MIGRACAO'!FR$9))</f>
        <v>0</v>
      </c>
      <c r="GD21" s="139">
        <f>(COUNTIFS('Estruturante Móvel'!$M:$M,$B21,'Estruturante Móvel'!$AM:$AM,GD$4))-(COUNTIFS('Estruturante Móvel'!$M:$M,$B21,'Estruturante Móvel'!$AM:$AM,GD$4,'Estruturante Móvel'!$AQ:$AQ,"REPARO FO"))</f>
        <v>0</v>
      </c>
      <c r="GE21" s="140">
        <f>(COUNTIFS('Estruturante Móvel'!$M:$M,$B18,'Estruturante Móvel'!$C:$C,"&lt;&gt;PREVISTO",'Estruturante Móvel'!$G:$G,GD$4,'Estruturante Móvel'!$L:$L,'CRONOGRAMA_CONST+MIGRACAO'!FT$9))</f>
        <v>0</v>
      </c>
      <c r="GF21" s="139">
        <f>(COUNTIFS('Estruturante Móvel'!$M:$M,$B21,'Estruturante Móvel'!$AM:$AM,GF$4))-(COUNTIFS('Estruturante Móvel'!$M:$M,$B21,'Estruturante Móvel'!$AM:$AM,GF$4,'Estruturante Móvel'!$AQ:$AQ,"REPARO FO"))</f>
        <v>0</v>
      </c>
      <c r="GG21" s="140">
        <f>(COUNTIFS('Estruturante Móvel'!$M:$M,$B18,'Estruturante Móvel'!$C:$C,"&lt;&gt;PREVISTO",'Estruturante Móvel'!$G:$G,GF$4,'Estruturante Móvel'!$L:$L,'CRONOGRAMA_CONST+MIGRACAO'!FV$9))</f>
        <v>0</v>
      </c>
      <c r="GH21" s="139">
        <f>(COUNTIFS('Estruturante Móvel'!$M:$M,$B21,'Estruturante Móvel'!$AM:$AM,GH$4))-(COUNTIFS('Estruturante Móvel'!$M:$M,$B21,'Estruturante Móvel'!$AM:$AM,GH$4,'Estruturante Móvel'!$AQ:$AQ,"REPARO FO"))</f>
        <v>0</v>
      </c>
      <c r="GI21" s="140">
        <f>(COUNTIFS('Estruturante Móvel'!$M:$M,$B18,'Estruturante Móvel'!$C:$C,"&lt;&gt;PREVISTO",'Estruturante Móvel'!$G:$G,GH$4,'Estruturante Móvel'!$L:$L,'CRONOGRAMA_CONST+MIGRACAO'!FX$9))</f>
        <v>0</v>
      </c>
      <c r="GJ21" s="139">
        <f>(COUNTIFS('Estruturante Móvel'!$M:$M,$B21,'Estruturante Móvel'!$AM:$AM,GJ$4))-(COUNTIFS('Estruturante Móvel'!$M:$M,$B21,'Estruturante Móvel'!$AM:$AM,GJ$4,'Estruturante Móvel'!$AQ:$AQ,"REPARO FO"))</f>
        <v>0</v>
      </c>
      <c r="GK21" s="140">
        <f>(COUNTIFS('Estruturante Móvel'!$M:$M,$B18,'Estruturante Móvel'!$C:$C,"&lt;&gt;PREVISTO",'Estruturante Móvel'!$G:$G,GJ$4,'Estruturante Móvel'!$L:$L,'CRONOGRAMA_CONST+MIGRACAO'!FZ$9))</f>
        <v>0</v>
      </c>
      <c r="GL21" s="139">
        <f>(COUNTIFS('Estruturante Móvel'!$M:$M,$B21,'Estruturante Móvel'!$AM:$AM,GL$4))-(COUNTIFS('Estruturante Móvel'!$M:$M,$B21,'Estruturante Móvel'!$AM:$AM,GL$4,'Estruturante Móvel'!$AQ:$AQ,"REPARO FO"))</f>
        <v>0</v>
      </c>
      <c r="GM21" s="140">
        <f>(COUNTIFS('Estruturante Móvel'!$M:$M,$B18,'Estruturante Móvel'!$C:$C,"&lt;&gt;PREVISTO",'Estruturante Móvel'!$G:$G,GL$4,'Estruturante Móvel'!$L:$L,'CRONOGRAMA_CONST+MIGRACAO'!GB$9))</f>
        <v>0</v>
      </c>
      <c r="GN21" s="139">
        <f>(COUNTIFS('Estruturante Móvel'!$M:$M,$B21,'Estruturante Móvel'!$AM:$AM,GN$4))-(COUNTIFS('Estruturante Móvel'!$M:$M,$B21,'Estruturante Móvel'!$AM:$AM,GN$4,'Estruturante Móvel'!$AQ:$AQ,"REPARO FO"))</f>
        <v>0</v>
      </c>
      <c r="GO21" s="140">
        <f>(COUNTIFS('Estruturante Móvel'!$M:$M,$B18,'Estruturante Móvel'!$C:$C,"&lt;&gt;PREVISTO",'Estruturante Móvel'!$G:$G,GN$4,'Estruturante Móvel'!$L:$L,'CRONOGRAMA_CONST+MIGRACAO'!GD$9))</f>
        <v>0</v>
      </c>
      <c r="GP21" s="139">
        <f>(COUNTIFS('Estruturante Móvel'!$M:$M,$B21,'Estruturante Móvel'!$AM:$AM,GP$4))-(COUNTIFS('Estruturante Móvel'!$M:$M,$B21,'Estruturante Móvel'!$AM:$AM,GP$4,'Estruturante Móvel'!$AQ:$AQ,"REPARO FO"))</f>
        <v>0</v>
      </c>
      <c r="GQ21" s="140">
        <f>(COUNTIFS('Estruturante Móvel'!$M:$M,$B18,'Estruturante Móvel'!$C:$C,"&lt;&gt;PREVISTO",'Estruturante Móvel'!$G:$G,GP$4,'Estruturante Móvel'!$L:$L,'CRONOGRAMA_CONST+MIGRACAO'!GF$9))</f>
        <v>0</v>
      </c>
      <c r="GR21" s="139">
        <f>(COUNTIFS('Estruturante Móvel'!$M:$M,$B21,'Estruturante Móvel'!$AM:$AM,GR$4))-(COUNTIFS('Estruturante Móvel'!$M:$M,$B21,'Estruturante Móvel'!$AM:$AM,GR$4,'Estruturante Móvel'!$AQ:$AQ,"REPARO FO"))</f>
        <v>0</v>
      </c>
      <c r="GS21" s="140">
        <f>(COUNTIFS('Estruturante Móvel'!$M:$M,$B18,'Estruturante Móvel'!$C:$C,"&lt;&gt;PREVISTO",'Estruturante Móvel'!$G:$G,GR$4,'Estruturante Móvel'!$L:$L,'CRONOGRAMA_CONST+MIGRACAO'!GH$9))</f>
        <v>0</v>
      </c>
      <c r="GT21" s="139">
        <f>(COUNTIFS('Estruturante Móvel'!$M:$M,$B21,'Estruturante Móvel'!$AM:$AM,GT$4))-(COUNTIFS('Estruturante Móvel'!$M:$M,$B21,'Estruturante Móvel'!$AM:$AM,GT$4,'Estruturante Móvel'!$AQ:$AQ,"REPARO FO"))</f>
        <v>0</v>
      </c>
      <c r="GU21" s="140">
        <f>(COUNTIFS('Estruturante Móvel'!$M:$M,$B18,'Estruturante Móvel'!$C:$C,"&lt;&gt;PREVISTO",'Estruturante Móvel'!$G:$G,GT$4,'Estruturante Móvel'!$L:$L,'CRONOGRAMA_CONST+MIGRACAO'!GJ$9))</f>
        <v>0</v>
      </c>
      <c r="GV21" s="139">
        <f>(COUNTIFS('Estruturante Móvel'!$M:$M,$B21,'Estruturante Móvel'!$AM:$AM,GV$4))-(COUNTIFS('Estruturante Móvel'!$M:$M,$B21,'Estruturante Móvel'!$AM:$AM,GV$4,'Estruturante Móvel'!$AQ:$AQ,"REPARO FO"))</f>
        <v>0</v>
      </c>
      <c r="GW21" s="140">
        <f>(COUNTIFS('Estruturante Móvel'!$M:$M,$B18,'Estruturante Móvel'!$C:$C,"&lt;&gt;PREVISTO",'Estruturante Móvel'!$G:$G,GV$4,'Estruturante Móvel'!$L:$L,'CRONOGRAMA_CONST+MIGRACAO'!GL$9))</f>
        <v>0</v>
      </c>
      <c r="GX21" s="139">
        <f>(COUNTIFS('Estruturante Móvel'!$M:$M,$B21,'Estruturante Móvel'!$AM:$AM,GX$4))-(COUNTIFS('Estruturante Móvel'!$M:$M,$B21,'Estruturante Móvel'!$AM:$AM,GX$4,'Estruturante Móvel'!$AQ:$AQ,"REPARO FO"))</f>
        <v>0</v>
      </c>
      <c r="GY21" s="140">
        <f>(COUNTIFS('Estruturante Móvel'!$M:$M,$B18,'Estruturante Móvel'!$C:$C,"&lt;&gt;PREVISTO",'Estruturante Móvel'!$G:$G,GX$4,'Estruturante Móvel'!$L:$L,'CRONOGRAMA_CONST+MIGRACAO'!GN$9))</f>
        <v>0</v>
      </c>
      <c r="GZ21" s="139">
        <f>(COUNTIFS('Estruturante Móvel'!$M:$M,$B21,'Estruturante Móvel'!$AM:$AM,GZ$4))-(COUNTIFS('Estruturante Móvel'!$M:$M,$B21,'Estruturante Móvel'!$AM:$AM,GZ$4,'Estruturante Móvel'!$AQ:$AQ,"REPARO FO"))</f>
        <v>0</v>
      </c>
      <c r="HA21" s="140">
        <f>(COUNTIFS('Estruturante Móvel'!$M:$M,$B18,'Estruturante Móvel'!$C:$C,"&lt;&gt;PREVISTO",'Estruturante Móvel'!$G:$G,GZ$4,'Estruturante Móvel'!$L:$L,'CRONOGRAMA_CONST+MIGRACAO'!GP$9))</f>
        <v>0</v>
      </c>
      <c r="HB21" s="139">
        <f>(COUNTIFS('Estruturante Móvel'!$M:$M,$B21,'Estruturante Móvel'!$AM:$AM,HB$4))-(COUNTIFS('Estruturante Móvel'!$M:$M,$B21,'Estruturante Móvel'!$AM:$AM,HB$4,'Estruturante Móvel'!$AQ:$AQ,"REPARO FO"))</f>
        <v>0</v>
      </c>
      <c r="HC21" s="140">
        <f>(COUNTIFS('Estruturante Móvel'!$M:$M,$B18,'Estruturante Móvel'!$C:$C,"&lt;&gt;PREVISTO",'Estruturante Móvel'!$G:$G,HB$4,'Estruturante Móvel'!$L:$L,'CRONOGRAMA_CONST+MIGRACAO'!GR$9))</f>
        <v>0</v>
      </c>
      <c r="HD21" s="139">
        <f>(COUNTIFS('Estruturante Móvel'!$M:$M,$B21,'Estruturante Móvel'!$AM:$AM,HD$4))-(COUNTIFS('Estruturante Móvel'!$M:$M,$B21,'Estruturante Móvel'!$AM:$AM,HD$4,'Estruturante Móvel'!$AQ:$AQ,"REPARO FO"))</f>
        <v>0</v>
      </c>
      <c r="HE21" s="140">
        <f>(COUNTIFS('Estruturante Móvel'!$M:$M,$B18,'Estruturante Móvel'!$C:$C,"&lt;&gt;PREVISTO",'Estruturante Móvel'!$G:$G,HD$4,'Estruturante Móvel'!$L:$L,'CRONOGRAMA_CONST+MIGRACAO'!GT$9))</f>
        <v>0</v>
      </c>
      <c r="HF21" s="139">
        <f>(COUNTIFS('Estruturante Móvel'!$M:$M,$B21,'Estruturante Móvel'!$AM:$AM,HF$4))-(COUNTIFS('Estruturante Móvel'!$M:$M,$B21,'Estruturante Móvel'!$AM:$AM,HF$4,'Estruturante Móvel'!$AQ:$AQ,"REPARO FO"))</f>
        <v>0</v>
      </c>
      <c r="HG21" s="140">
        <f>(COUNTIFS('Estruturante Móvel'!$M:$M,$B18,'Estruturante Móvel'!$C:$C,"&lt;&gt;PREVISTO",'Estruturante Móvel'!$G:$G,HF$4,'Estruturante Móvel'!$L:$L,'CRONOGRAMA_CONST+MIGRACAO'!GV$9))</f>
        <v>0</v>
      </c>
      <c r="HH21" s="139">
        <f>(COUNTIFS('Estruturante Móvel'!$M:$M,$B21,'Estruturante Móvel'!$AM:$AM,HH$4))-(COUNTIFS('Estruturante Móvel'!$M:$M,$B21,'Estruturante Móvel'!$AM:$AM,HH$4,'Estruturante Móvel'!$AQ:$AQ,"REPARO FO"))</f>
        <v>0</v>
      </c>
      <c r="HI21" s="140">
        <f>(COUNTIFS('Estruturante Móvel'!$M:$M,$B18,'Estruturante Móvel'!$C:$C,"&lt;&gt;PREVISTO",'Estruturante Móvel'!$G:$G,HH$4,'Estruturante Móvel'!$L:$L,'CRONOGRAMA_CONST+MIGRACAO'!GX$9))</f>
        <v>0</v>
      </c>
      <c r="HJ21" s="139">
        <f>(COUNTIFS('Estruturante Móvel'!$M:$M,$B21,'Estruturante Móvel'!$AM:$AM,HJ$4))-(COUNTIFS('Estruturante Móvel'!$M:$M,$B21,'Estruturante Móvel'!$AM:$AM,HJ$4,'Estruturante Móvel'!$AQ:$AQ,"REPARO FO"))</f>
        <v>0</v>
      </c>
      <c r="HK21" s="140">
        <f>(COUNTIFS('Estruturante Móvel'!$M:$M,$B18,'Estruturante Móvel'!$C:$C,"&lt;&gt;PREVISTO",'Estruturante Móvel'!$G:$G,HJ$4,'Estruturante Móvel'!$L:$L,'CRONOGRAMA_CONST+MIGRACAO'!GZ$9))</f>
        <v>0</v>
      </c>
      <c r="HL21" s="139">
        <f>(COUNTIFS('Estruturante Móvel'!$M:$M,$B21,'Estruturante Móvel'!$AM:$AM,HL$4))-(COUNTIFS('Estruturante Móvel'!$M:$M,$B21,'Estruturante Móvel'!$AM:$AM,HL$4,'Estruturante Móvel'!$AQ:$AQ,"REPARO FO"))</f>
        <v>0</v>
      </c>
      <c r="HM21" s="140">
        <f>(COUNTIFS('Estruturante Móvel'!$M:$M,$B18,'Estruturante Móvel'!$C:$C,"&lt;&gt;PREVISTO",'Estruturante Móvel'!$G:$G,HL$4,'Estruturante Móvel'!$L:$L,'CRONOGRAMA_CONST+MIGRACAO'!HB$9))</f>
        <v>0</v>
      </c>
      <c r="HN21" s="139">
        <f>(COUNTIFS('Estruturante Móvel'!$M:$M,$B21,'Estruturante Móvel'!$AM:$AM,HN$4))-(COUNTIFS('Estruturante Móvel'!$M:$M,$B21,'Estruturante Móvel'!$AM:$AM,HN$4,'Estruturante Móvel'!$AQ:$AQ,"REPARO FO"))</f>
        <v>0</v>
      </c>
      <c r="HO21" s="140">
        <f>(COUNTIFS('Estruturante Móvel'!$M:$M,$B18,'Estruturante Móvel'!$C:$C,"&lt;&gt;PREVISTO",'Estruturante Móvel'!$G:$G,HN$4,'Estruturante Móvel'!$L:$L,'CRONOGRAMA_CONST+MIGRACAO'!HD$9))</f>
        <v>0</v>
      </c>
      <c r="HP21" s="139">
        <f>(COUNTIFS('Estruturante Móvel'!$M:$M,$B21,'Estruturante Móvel'!$AM:$AM,HP$4))-(COUNTIFS('Estruturante Móvel'!$M:$M,$B21,'Estruturante Móvel'!$AM:$AM,HP$4,'Estruturante Móvel'!$AQ:$AQ,"REPARO FO"))</f>
        <v>0</v>
      </c>
      <c r="HQ21" s="140">
        <f>(COUNTIFS('Estruturante Móvel'!$M:$M,$B18,'Estruturante Móvel'!$C:$C,"&lt;&gt;PREVISTO",'Estruturante Móvel'!$G:$G,HP$4,'Estruturante Móvel'!$L:$L,'CRONOGRAMA_CONST+MIGRACAO'!HF$9))</f>
        <v>0</v>
      </c>
      <c r="HR21" s="139">
        <f>(COUNTIFS('Estruturante Móvel'!$M:$M,$B21,'Estruturante Móvel'!$AM:$AM,HR$4))-(COUNTIFS('Estruturante Móvel'!$M:$M,$B21,'Estruturante Móvel'!$AM:$AM,HR$4,'Estruturante Móvel'!$AQ:$AQ,"REPARO FO"))</f>
        <v>0</v>
      </c>
      <c r="HS21" s="140">
        <f>(COUNTIFS('Estruturante Móvel'!$M:$M,$B18,'Estruturante Móvel'!$C:$C,"&lt;&gt;PREVISTO",'Estruturante Móvel'!$G:$G,HR$4,'Estruturante Móvel'!$L:$L,'CRONOGRAMA_CONST+MIGRACAO'!HH$9))</f>
        <v>0</v>
      </c>
      <c r="HT21" s="139">
        <f>(COUNTIFS('Estruturante Móvel'!$M:$M,$B21,'Estruturante Móvel'!$AM:$AM,HT$4))-(COUNTIFS('Estruturante Móvel'!$M:$M,$B21,'Estruturante Móvel'!$AM:$AM,HT$4,'Estruturante Móvel'!$AQ:$AQ,"REPARO FO"))</f>
        <v>0</v>
      </c>
      <c r="HU21" s="140">
        <f>(COUNTIFS('Estruturante Móvel'!$M:$M,$B18,'Estruturante Móvel'!$C:$C,"&lt;&gt;PREVISTO",'Estruturante Móvel'!$G:$G,HT$4,'Estruturante Móvel'!$L:$L,'CRONOGRAMA_CONST+MIGRACAO'!HJ$9))</f>
        <v>0</v>
      </c>
      <c r="HV21" s="139">
        <f>(COUNTIFS('Estruturante Móvel'!$M:$M,$B21,'Estruturante Móvel'!$AM:$AM,HV$4))-(COUNTIFS('Estruturante Móvel'!$M:$M,$B21,'Estruturante Móvel'!$AM:$AM,HV$4,'Estruturante Móvel'!$AQ:$AQ,"REPARO FO"))</f>
        <v>0</v>
      </c>
      <c r="HW21" s="140">
        <f>(COUNTIFS('Estruturante Móvel'!$M:$M,$B18,'Estruturante Móvel'!$C:$C,"&lt;&gt;PREVISTO",'Estruturante Móvel'!$G:$G,HV$4,'Estruturante Móvel'!$L:$L,'CRONOGRAMA_CONST+MIGRACAO'!HL$9))</f>
        <v>0</v>
      </c>
      <c r="HX21" s="139">
        <f>(COUNTIFS('Estruturante Móvel'!$M:$M,$B21,'Estruturante Móvel'!$AM:$AM,HX$4))-(COUNTIFS('Estruturante Móvel'!$M:$M,$B21,'Estruturante Móvel'!$AM:$AM,HX$4,'Estruturante Móvel'!$AQ:$AQ,"REPARO FO"))</f>
        <v>0</v>
      </c>
      <c r="HY21" s="140">
        <f>(COUNTIFS('Estruturante Móvel'!$M:$M,$B18,'Estruturante Móvel'!$C:$C,"&lt;&gt;PREVISTO",'Estruturante Móvel'!$G:$G,HX$4,'Estruturante Móvel'!$L:$L,'CRONOGRAMA_CONST+MIGRACAO'!HN$9))</f>
        <v>0</v>
      </c>
      <c r="HZ21" s="139">
        <f>(COUNTIFS('Estruturante Móvel'!$M:$M,$B21,'Estruturante Móvel'!$AM:$AM,HZ$4))-(COUNTIFS('Estruturante Móvel'!$M:$M,$B21,'Estruturante Móvel'!$AM:$AM,HZ$4,'Estruturante Móvel'!$AQ:$AQ,"REPARO FO"))</f>
        <v>0</v>
      </c>
      <c r="IA21" s="140">
        <f>(COUNTIFS('Estruturante Móvel'!$M:$M,$B18,'Estruturante Móvel'!$C:$C,"&lt;&gt;PREVISTO",'Estruturante Móvel'!$G:$G,HZ$4,'Estruturante Móvel'!$L:$L,'CRONOGRAMA_CONST+MIGRACAO'!HP$9))</f>
        <v>0</v>
      </c>
      <c r="IB21" s="139">
        <f>(COUNTIFS('Estruturante Móvel'!$M:$M,$B21,'Estruturante Móvel'!$AM:$AM,IB$4))-(COUNTIFS('Estruturante Móvel'!$M:$M,$B21,'Estruturante Móvel'!$AM:$AM,IB$4,'Estruturante Móvel'!$AQ:$AQ,"REPARO FO"))</f>
        <v>0</v>
      </c>
      <c r="IC21" s="140">
        <f>(COUNTIFS('Estruturante Móvel'!$M:$M,$B18,'Estruturante Móvel'!$C:$C,"&lt;&gt;PREVISTO",'Estruturante Móvel'!$G:$G,IB$4,'Estruturante Móvel'!$L:$L,'CRONOGRAMA_CONST+MIGRACAO'!HR$9))</f>
        <v>0</v>
      </c>
      <c r="ID21" s="139">
        <f>(COUNTIFS('Estruturante Móvel'!$M:$M,$B21,'Estruturante Móvel'!$AM:$AM,ID$4))-(COUNTIFS('Estruturante Móvel'!$M:$M,$B21,'Estruturante Móvel'!$AM:$AM,ID$4,'Estruturante Móvel'!$AQ:$AQ,"REPARO FO"))</f>
        <v>0</v>
      </c>
      <c r="IE21" s="140">
        <f>(COUNTIFS('Estruturante Móvel'!$M:$M,$B18,'Estruturante Móvel'!$C:$C,"&lt;&gt;PREVISTO",'Estruturante Móvel'!$G:$G,ID$4,'Estruturante Móvel'!$L:$L,'CRONOGRAMA_CONST+MIGRACAO'!HT$9))</f>
        <v>0</v>
      </c>
      <c r="IF21" s="139">
        <f>(COUNTIFS('Estruturante Móvel'!$M:$M,$B21,'Estruturante Móvel'!$AM:$AM,IF$4))-(COUNTIFS('Estruturante Móvel'!$M:$M,$B21,'Estruturante Móvel'!$AM:$AM,IF$4,'Estruturante Móvel'!$AQ:$AQ,"REPARO FO"))</f>
        <v>0</v>
      </c>
      <c r="IG21" s="140">
        <f>(COUNTIFS('Estruturante Móvel'!$M:$M,$B18,'Estruturante Móvel'!$C:$C,"&lt;&gt;PREVISTO",'Estruturante Móvel'!$G:$G,IF$4,'Estruturante Móvel'!$L:$L,'CRONOGRAMA_CONST+MIGRACAO'!HV$9))</f>
        <v>0</v>
      </c>
      <c r="IH21" s="139">
        <f>(COUNTIFS('Estruturante Móvel'!$M:$M,$B21,'Estruturante Móvel'!$AM:$AM,IH$4))-(COUNTIFS('Estruturante Móvel'!$M:$M,$B21,'Estruturante Móvel'!$AM:$AM,IH$4,'Estruturante Móvel'!$AQ:$AQ,"REPARO FO"))</f>
        <v>0</v>
      </c>
      <c r="II21" s="140">
        <f>(COUNTIFS('Estruturante Móvel'!$M:$M,$B18,'Estruturante Móvel'!$C:$C,"&lt;&gt;PREVISTO",'Estruturante Móvel'!$G:$G,IH$4,'Estruturante Móvel'!$L:$L,'CRONOGRAMA_CONST+MIGRACAO'!HX$9))</f>
        <v>0</v>
      </c>
      <c r="IJ21" s="139">
        <f>(COUNTIFS('Estruturante Móvel'!$M:$M,$B21,'Estruturante Móvel'!$AM:$AM,IJ$4))-(COUNTIFS('Estruturante Móvel'!$M:$M,$B21,'Estruturante Móvel'!$AM:$AM,IJ$4,'Estruturante Móvel'!$AQ:$AQ,"REPARO FO"))</f>
        <v>0</v>
      </c>
      <c r="IK21" s="140">
        <f>(COUNTIFS('Estruturante Móvel'!$M:$M,$B18,'Estruturante Móvel'!$C:$C,"&lt;&gt;PREVISTO",'Estruturante Móvel'!$G:$G,IJ$4,'Estruturante Móvel'!$L:$L,'CRONOGRAMA_CONST+MIGRACAO'!HZ$9))</f>
        <v>0</v>
      </c>
      <c r="IL21" s="139">
        <f>(COUNTIFS('Estruturante Móvel'!$M:$M,$B21,'Estruturante Móvel'!$AM:$AM,IL$4))-(COUNTIFS('Estruturante Móvel'!$M:$M,$B21,'Estruturante Móvel'!$AM:$AM,IL$4,'Estruturante Móvel'!$AQ:$AQ,"REPARO FO"))</f>
        <v>0</v>
      </c>
      <c r="IM21" s="140">
        <f>(COUNTIFS('Estruturante Móvel'!$M:$M,$B18,'Estruturante Móvel'!$C:$C,"&lt;&gt;PREVISTO",'Estruturante Móvel'!$G:$G,IL$4,'Estruturante Móvel'!$L:$L,'CRONOGRAMA_CONST+MIGRACAO'!IB$9))</f>
        <v>0</v>
      </c>
      <c r="IN21" s="139">
        <f>(COUNTIFS('Estruturante Móvel'!$M:$M,$B21,'Estruturante Móvel'!$AM:$AM,IN$4))-(COUNTIFS('Estruturante Móvel'!$M:$M,$B21,'Estruturante Móvel'!$AM:$AM,IN$4,'Estruturante Móvel'!$AQ:$AQ,"REPARO FO"))</f>
        <v>0</v>
      </c>
      <c r="IO21" s="140">
        <f>(COUNTIFS('Estruturante Móvel'!$M:$M,$B18,'Estruturante Móvel'!$C:$C,"&lt;&gt;PREVISTO",'Estruturante Móvel'!$G:$G,IN$4,'Estruturante Móvel'!$L:$L,'CRONOGRAMA_CONST+MIGRACAO'!ID$9))</f>
        <v>0</v>
      </c>
      <c r="IP21" s="139">
        <f>(COUNTIFS('Estruturante Móvel'!$M:$M,$B21,'Estruturante Móvel'!$AM:$AM,IP$4))-(COUNTIFS('Estruturante Móvel'!$M:$M,$B21,'Estruturante Móvel'!$AM:$AM,IP$4,'Estruturante Móvel'!$AQ:$AQ,"REPARO FO"))</f>
        <v>0</v>
      </c>
      <c r="IQ21" s="140">
        <f>(COUNTIFS('Estruturante Móvel'!$M:$M,$B18,'Estruturante Móvel'!$C:$C,"&lt;&gt;PREVISTO",'Estruturante Móvel'!$G:$G,IP$4,'Estruturante Móvel'!$L:$L,'CRONOGRAMA_CONST+MIGRACAO'!IF$9))</f>
        <v>0</v>
      </c>
      <c r="IR21" s="139">
        <f>(COUNTIFS('Estruturante Móvel'!$M:$M,$B21,'Estruturante Móvel'!$AM:$AM,IR$4))-(COUNTIFS('Estruturante Móvel'!$M:$M,$B21,'Estruturante Móvel'!$AM:$AM,IR$4,'Estruturante Móvel'!$AQ:$AQ,"REPARO FO"))</f>
        <v>0</v>
      </c>
      <c r="IS21" s="140">
        <f>(COUNTIFS('Estruturante Móvel'!$M:$M,$B18,'Estruturante Móvel'!$C:$C,"&lt;&gt;PREVISTO",'Estruturante Móvel'!$G:$G,IR$4,'Estruturante Móvel'!$L:$L,'CRONOGRAMA_CONST+MIGRACAO'!IH$9))</f>
        <v>0</v>
      </c>
      <c r="IT21" s="139">
        <f>(COUNTIFS('Estruturante Móvel'!$M:$M,$B21,'Estruturante Móvel'!$AM:$AM,IT$4))-(COUNTIFS('Estruturante Móvel'!$M:$M,$B21,'Estruturante Móvel'!$AM:$AM,IT$4,'Estruturante Móvel'!$AQ:$AQ,"REPARO FO"))</f>
        <v>0</v>
      </c>
      <c r="IU21" s="140">
        <f>(COUNTIFS('Estruturante Móvel'!$M:$M,$B18,'Estruturante Móvel'!$C:$C,"&lt;&gt;PREVISTO",'Estruturante Móvel'!$G:$G,IT$4,'Estruturante Móvel'!$L:$L,'CRONOGRAMA_CONST+MIGRACAO'!IJ$9))</f>
        <v>0</v>
      </c>
      <c r="IV21" s="139">
        <f>(COUNTIFS('Estruturante Móvel'!$M:$M,$B21,'Estruturante Móvel'!$AM:$AM,IV$4))-(COUNTIFS('Estruturante Móvel'!$M:$M,$B21,'Estruturante Móvel'!$AM:$AM,IV$4,'Estruturante Móvel'!$AQ:$AQ,"REPARO FO"))</f>
        <v>0</v>
      </c>
      <c r="IW21" s="140">
        <f>(COUNTIFS('Estruturante Móvel'!$M:$M,$B18,'Estruturante Móvel'!$C:$C,"&lt;&gt;PREVISTO",'Estruturante Móvel'!$G:$G,IV$4,'Estruturante Móvel'!$L:$L,'CRONOGRAMA_CONST+MIGRACAO'!IL$9))</f>
        <v>0</v>
      </c>
      <c r="IX21" s="139">
        <f>(COUNTIFS('Estruturante Móvel'!$M:$M,$B21,'Estruturante Móvel'!$AM:$AM,IX$4))-(COUNTIFS('Estruturante Móvel'!$M:$M,$B21,'Estruturante Móvel'!$AM:$AM,IX$4,'Estruturante Móvel'!$AQ:$AQ,"REPARO FO"))</f>
        <v>0</v>
      </c>
      <c r="IY21" s="140">
        <f>(COUNTIFS('Estruturante Móvel'!$M:$M,$B18,'Estruturante Móvel'!$C:$C,"&lt;&gt;PREVISTO",'Estruturante Móvel'!$G:$G,IX$4,'Estruturante Móvel'!$L:$L,'CRONOGRAMA_CONST+MIGRACAO'!IN$9))</f>
        <v>0</v>
      </c>
      <c r="IZ21" s="139">
        <f>(COUNTIFS('Estruturante Móvel'!$M:$M,$B21,'Estruturante Móvel'!$AM:$AM,IZ$4))-(COUNTIFS('Estruturante Móvel'!$M:$M,$B21,'Estruturante Móvel'!$AM:$AM,IZ$4,'Estruturante Móvel'!$AQ:$AQ,"REPARO FO"))</f>
        <v>0</v>
      </c>
      <c r="JA21" s="140">
        <f>(COUNTIFS('Estruturante Móvel'!$M:$M,$B18,'Estruturante Móvel'!$C:$C,"&lt;&gt;PREVISTO",'Estruturante Móvel'!$G:$G,IZ$4,'Estruturante Móvel'!$L:$L,'CRONOGRAMA_CONST+MIGRACAO'!IP$9))</f>
        <v>0</v>
      </c>
      <c r="JB21" s="139">
        <f>(COUNTIFS('Estruturante Móvel'!$M:$M,$B21,'Estruturante Móvel'!$AM:$AM,JB$4))-(COUNTIFS('Estruturante Móvel'!$M:$M,$B21,'Estruturante Móvel'!$AM:$AM,JB$4,'Estruturante Móvel'!$AQ:$AQ,"REPARO FO"))</f>
        <v>0</v>
      </c>
      <c r="JC21" s="140">
        <f>(COUNTIFS('Estruturante Móvel'!$M:$M,$B18,'Estruturante Móvel'!$C:$C,"&lt;&gt;PREVISTO",'Estruturante Móvel'!$G:$G,JB$4,'Estruturante Móvel'!$L:$L,'CRONOGRAMA_CONST+MIGRACAO'!IR$9))</f>
        <v>0</v>
      </c>
      <c r="JD21" s="139">
        <f>(COUNTIFS('Estruturante Móvel'!$M:$M,$B21,'Estruturante Móvel'!$AM:$AM,JD$4))-(COUNTIFS('Estruturante Móvel'!$M:$M,$B21,'Estruturante Móvel'!$AM:$AM,JD$4,'Estruturante Móvel'!$AQ:$AQ,"REPARO FO"))</f>
        <v>0</v>
      </c>
      <c r="JE21" s="140">
        <f>(COUNTIFS('Estruturante Móvel'!$M:$M,$B18,'Estruturante Móvel'!$C:$C,"&lt;&gt;PREVISTO",'Estruturante Móvel'!$G:$G,JD$4,'Estruturante Móvel'!$L:$L,'CRONOGRAMA_CONST+MIGRACAO'!IT$9))</f>
        <v>0</v>
      </c>
      <c r="JF21" s="139">
        <f>(COUNTIFS('Estruturante Móvel'!$M:$M,$B21,'Estruturante Móvel'!$AM:$AM,JF$4))-(COUNTIFS('Estruturante Móvel'!$M:$M,$B21,'Estruturante Móvel'!$AM:$AM,JF$4,'Estruturante Móvel'!$AQ:$AQ,"REPARO FO"))</f>
        <v>0</v>
      </c>
      <c r="JG21" s="140">
        <f>(COUNTIFS('Estruturante Móvel'!$M:$M,$B18,'Estruturante Móvel'!$C:$C,"&lt;&gt;PREVISTO",'Estruturante Móvel'!$G:$G,JF$4,'Estruturante Móvel'!$L:$L,'CRONOGRAMA_CONST+MIGRACAO'!IV$9))</f>
        <v>0</v>
      </c>
      <c r="JH21" s="139">
        <f>(COUNTIFS('Estruturante Móvel'!$M:$M,$B21,'Estruturante Móvel'!$AM:$AM,JH$4))-(COUNTIFS('Estruturante Móvel'!$M:$M,$B21,'Estruturante Móvel'!$AM:$AM,JH$4,'Estruturante Móvel'!$AQ:$AQ,"REPARO FO"))</f>
        <v>0</v>
      </c>
      <c r="JI21" s="140">
        <f>(COUNTIFS('Estruturante Móvel'!$M:$M,$B18,'Estruturante Móvel'!$C:$C,"&lt;&gt;PREVISTO",'Estruturante Móvel'!$G:$G,JH$4,'Estruturante Móvel'!$L:$L,'CRONOGRAMA_CONST+MIGRACAO'!IX$9))</f>
        <v>0</v>
      </c>
      <c r="JJ21" s="139">
        <f>(COUNTIFS('Estruturante Móvel'!$M:$M,$B21,'Estruturante Móvel'!$AM:$AM,JJ$4))-(COUNTIFS('Estruturante Móvel'!$M:$M,$B21,'Estruturante Móvel'!$AM:$AM,JJ$4,'Estruturante Móvel'!$AQ:$AQ,"REPARO FO"))</f>
        <v>0</v>
      </c>
      <c r="JK21" s="140">
        <f>(COUNTIFS('Estruturante Móvel'!$M:$M,$B18,'Estruturante Móvel'!$C:$C,"&lt;&gt;PREVISTO",'Estruturante Móvel'!$G:$G,JJ$4,'Estruturante Móvel'!$L:$L,'CRONOGRAMA_CONST+MIGRACAO'!IZ$9))</f>
        <v>0</v>
      </c>
      <c r="JL21" s="139">
        <f>(COUNTIFS('Estruturante Móvel'!$M:$M,$B21,'Estruturante Móvel'!$AM:$AM,JL$4))-(COUNTIFS('Estruturante Móvel'!$M:$M,$B21,'Estruturante Móvel'!$AM:$AM,JL$4,'Estruturante Móvel'!$AQ:$AQ,"REPARO FO"))</f>
        <v>0</v>
      </c>
      <c r="JM21" s="140">
        <f>(COUNTIFS('Estruturante Móvel'!$M:$M,$B18,'Estruturante Móvel'!$C:$C,"&lt;&gt;PREVISTO",'Estruturante Móvel'!$G:$G,JL$4,'Estruturante Móvel'!$L:$L,'CRONOGRAMA_CONST+MIGRACAO'!JB$9))</f>
        <v>0</v>
      </c>
      <c r="JN21" s="139">
        <f>(COUNTIFS('Estruturante Móvel'!$M:$M,$B21,'Estruturante Móvel'!$AM:$AM,JN$4))-(COUNTIFS('Estruturante Móvel'!$M:$M,$B21,'Estruturante Móvel'!$AM:$AM,JN$4,'Estruturante Móvel'!$AQ:$AQ,"REPARO FO"))</f>
        <v>0</v>
      </c>
      <c r="JO21" s="140">
        <f>(COUNTIFS('Estruturante Móvel'!$M:$M,$B18,'Estruturante Móvel'!$C:$C,"&lt;&gt;PREVISTO",'Estruturante Móvel'!$G:$G,JN$4,'Estruturante Móvel'!$L:$L,'CRONOGRAMA_CONST+MIGRACAO'!JD$9))</f>
        <v>0</v>
      </c>
      <c r="JP21" s="139">
        <f>(COUNTIFS('Estruturante Móvel'!$M:$M,$B21,'Estruturante Móvel'!$AM:$AM,JP$4))-(COUNTIFS('Estruturante Móvel'!$M:$M,$B21,'Estruturante Móvel'!$AM:$AM,JP$4,'Estruturante Móvel'!$AQ:$AQ,"REPARO FO"))</f>
        <v>0</v>
      </c>
      <c r="JQ21" s="140">
        <f>(COUNTIFS('Estruturante Móvel'!$M:$M,$B18,'Estruturante Móvel'!$C:$C,"&lt;&gt;PREVISTO",'Estruturante Móvel'!$G:$G,JP$4,'Estruturante Móvel'!$L:$L,'CRONOGRAMA_CONST+MIGRACAO'!JF$9))</f>
        <v>0</v>
      </c>
      <c r="JR21" s="139">
        <f>(COUNTIFS('Estruturante Móvel'!$M:$M,$B21,'Estruturante Móvel'!$AM:$AM,JR$4))-(COUNTIFS('Estruturante Móvel'!$M:$M,$B21,'Estruturante Móvel'!$AM:$AM,JR$4,'Estruturante Móvel'!$AQ:$AQ,"REPARO FO"))</f>
        <v>0</v>
      </c>
      <c r="JS21" s="140">
        <f>(COUNTIFS('Estruturante Móvel'!$M:$M,$B18,'Estruturante Móvel'!$C:$C,"&lt;&gt;PREVISTO",'Estruturante Móvel'!$G:$G,JR$4,'Estruturante Móvel'!$L:$L,'CRONOGRAMA_CONST+MIGRACAO'!JH$9))</f>
        <v>0</v>
      </c>
      <c r="JT21" s="139">
        <f>(COUNTIFS('Estruturante Móvel'!$M:$M,$B21,'Estruturante Móvel'!$AM:$AM,JT$4))-(COUNTIFS('Estruturante Móvel'!$M:$M,$B21,'Estruturante Móvel'!$AM:$AM,JT$4,'Estruturante Móvel'!$AQ:$AQ,"REPARO FO"))</f>
        <v>0</v>
      </c>
      <c r="JU21" s="140">
        <f>(COUNTIFS('Estruturante Móvel'!$M:$M,$B18,'Estruturante Móvel'!$C:$C,"&lt;&gt;PREVISTO",'Estruturante Móvel'!$G:$G,JT$4,'Estruturante Móvel'!$L:$L,'CRONOGRAMA_CONST+MIGRACAO'!JJ$9))</f>
        <v>0</v>
      </c>
      <c r="JV21" s="139">
        <f>(COUNTIFS('Estruturante Móvel'!$M:$M,$B21,'Estruturante Móvel'!$AM:$AM,JV$4))-(COUNTIFS('Estruturante Móvel'!$M:$M,$B21,'Estruturante Móvel'!$AM:$AM,JV$4,'Estruturante Móvel'!$AQ:$AQ,"REPARO FO"))</f>
        <v>0</v>
      </c>
      <c r="JW21" s="140">
        <f>(COUNTIFS('Estruturante Móvel'!$M:$M,$B18,'Estruturante Móvel'!$C:$C,"&lt;&gt;PREVISTO",'Estruturante Móvel'!$G:$G,JV$4,'Estruturante Móvel'!$L:$L,'CRONOGRAMA_CONST+MIGRACAO'!JL$9))</f>
        <v>0</v>
      </c>
      <c r="JX21" s="139">
        <f>(COUNTIFS('Estruturante Móvel'!$M:$M,$B21,'Estruturante Móvel'!$AM:$AM,JX$4))-(COUNTIFS('Estruturante Móvel'!$M:$M,$B21,'Estruturante Móvel'!$AM:$AM,JX$4,'Estruturante Móvel'!$AQ:$AQ,"REPARO FO"))</f>
        <v>0</v>
      </c>
      <c r="JY21" s="140">
        <f>(COUNTIFS('Estruturante Móvel'!$M:$M,$B18,'Estruturante Móvel'!$C:$C,"&lt;&gt;PREVISTO",'Estruturante Móvel'!$G:$G,JX$4,'Estruturante Móvel'!$L:$L,'CRONOGRAMA_CONST+MIGRACAO'!JN$9))</f>
        <v>0</v>
      </c>
      <c r="JZ21" s="139">
        <f>(COUNTIFS('Estruturante Móvel'!$M:$M,$B21,'Estruturante Móvel'!$AM:$AM,JZ$4))-(COUNTIFS('Estruturante Móvel'!$M:$M,$B21,'Estruturante Móvel'!$AM:$AM,JZ$4,'Estruturante Móvel'!$AQ:$AQ,"REPARO FO"))</f>
        <v>0</v>
      </c>
      <c r="KA21" s="140">
        <f>(COUNTIFS('Estruturante Móvel'!$M:$M,$B18,'Estruturante Móvel'!$C:$C,"&lt;&gt;PREVISTO",'Estruturante Móvel'!$G:$G,JZ$4,'Estruturante Móvel'!$L:$L,'CRONOGRAMA_CONST+MIGRACAO'!JP$9))</f>
        <v>0</v>
      </c>
      <c r="KB21" s="139">
        <f>(COUNTIFS('Estruturante Móvel'!$M:$M,$B21,'Estruturante Móvel'!$AM:$AM,KB$4))-(COUNTIFS('Estruturante Móvel'!$M:$M,$B21,'Estruturante Móvel'!$AM:$AM,KB$4,'Estruturante Móvel'!$AQ:$AQ,"REPARO FO"))</f>
        <v>0</v>
      </c>
      <c r="KC21" s="140">
        <f>(COUNTIFS('Estruturante Móvel'!$M:$M,$B18,'Estruturante Móvel'!$C:$C,"&lt;&gt;PREVISTO",'Estruturante Móvel'!$G:$G,KB$4,'Estruturante Móvel'!$L:$L,'CRONOGRAMA_CONST+MIGRACAO'!JR$9))</f>
        <v>0</v>
      </c>
      <c r="KD21" s="139">
        <f>(COUNTIFS('Estruturante Móvel'!$M:$M,$B21,'Estruturante Móvel'!$AM:$AM,KD$4))-(COUNTIFS('Estruturante Móvel'!$M:$M,$B21,'Estruturante Móvel'!$AM:$AM,KD$4,'Estruturante Móvel'!$AQ:$AQ,"REPARO FO"))</f>
        <v>0</v>
      </c>
      <c r="KE21" s="140">
        <f>(COUNTIFS('Estruturante Móvel'!$M:$M,$B18,'Estruturante Móvel'!$C:$C,"&lt;&gt;PREVISTO",'Estruturante Móvel'!$G:$G,KD$4,'Estruturante Móvel'!$L:$L,'CRONOGRAMA_CONST+MIGRACAO'!JT$9))</f>
        <v>0</v>
      </c>
      <c r="KF21" s="139">
        <f>(COUNTIFS('Estruturante Móvel'!$M:$M,$B21,'Estruturante Móvel'!$AM:$AM,KF$4))-(COUNTIFS('Estruturante Móvel'!$M:$M,$B21,'Estruturante Móvel'!$AM:$AM,KF$4,'Estruturante Móvel'!$AQ:$AQ,"REPARO FO"))</f>
        <v>0</v>
      </c>
      <c r="KG21" s="140">
        <f>(COUNTIFS('Estruturante Móvel'!$M:$M,$B18,'Estruturante Móvel'!$C:$C,"&lt;&gt;PREVISTO",'Estruturante Móvel'!$G:$G,KF$4,'Estruturante Móvel'!$L:$L,'CRONOGRAMA_CONST+MIGRACAO'!JV$9))</f>
        <v>0</v>
      </c>
      <c r="KH21" s="139">
        <f>(COUNTIFS('Estruturante Móvel'!$M:$M,$B21,'Estruturante Móvel'!$AM:$AM,KH$4))-(COUNTIFS('Estruturante Móvel'!$M:$M,$B21,'Estruturante Móvel'!$AM:$AM,KH$4,'Estruturante Móvel'!$AQ:$AQ,"REPARO FO"))</f>
        <v>0</v>
      </c>
      <c r="KI21" s="140">
        <f>(COUNTIFS('Estruturante Móvel'!$M:$M,$B18,'Estruturante Móvel'!$C:$C,"&lt;&gt;PREVISTO",'Estruturante Móvel'!$G:$G,KH$4,'Estruturante Móvel'!$L:$L,'CRONOGRAMA_CONST+MIGRACAO'!JX$9))</f>
        <v>0</v>
      </c>
      <c r="KJ21" s="139">
        <f>(COUNTIFS('Estruturante Móvel'!$M:$M,$B21,'Estruturante Móvel'!$AM:$AM,KJ$4))-(COUNTIFS('Estruturante Móvel'!$M:$M,$B21,'Estruturante Móvel'!$AM:$AM,KJ$4,'Estruturante Móvel'!$AQ:$AQ,"REPARO FO"))</f>
        <v>0</v>
      </c>
      <c r="KK21" s="140">
        <f>(COUNTIFS('Estruturante Móvel'!$M:$M,$B18,'Estruturante Móvel'!$C:$C,"&lt;&gt;PREVISTO",'Estruturante Móvel'!$G:$G,KJ$4,'Estruturante Móvel'!$L:$L,'CRONOGRAMA_CONST+MIGRACAO'!JZ$9))</f>
        <v>0</v>
      </c>
      <c r="KL21" s="139">
        <f>(COUNTIFS('Estruturante Móvel'!$M:$M,$B21,'Estruturante Móvel'!$AM:$AM,KL$4))-(COUNTIFS('Estruturante Móvel'!$M:$M,$B21,'Estruturante Móvel'!$AM:$AM,KL$4,'Estruturante Móvel'!$AQ:$AQ,"REPARO FO"))</f>
        <v>0</v>
      </c>
      <c r="KM21" s="140">
        <f>(COUNTIFS('Estruturante Móvel'!$M:$M,$B18,'Estruturante Móvel'!$C:$C,"&lt;&gt;PREVISTO",'Estruturante Móvel'!$G:$G,KL$4,'Estruturante Móvel'!$L:$L,'CRONOGRAMA_CONST+MIGRACAO'!KB$9))</f>
        <v>0</v>
      </c>
      <c r="KN21" s="139">
        <f>(COUNTIFS('Estruturante Móvel'!$M:$M,$B21,'Estruturante Móvel'!$AM:$AM,KN$4))-(COUNTIFS('Estruturante Móvel'!$M:$M,$B21,'Estruturante Móvel'!$AM:$AM,KN$4,'Estruturante Móvel'!$AQ:$AQ,"REPARO FO"))</f>
        <v>0</v>
      </c>
      <c r="KO21" s="140">
        <f>(COUNTIFS('Estruturante Móvel'!$M:$M,$B18,'Estruturante Móvel'!$C:$C,"&lt;&gt;PREVISTO",'Estruturante Móvel'!$G:$G,KN$4,'Estruturante Móvel'!$L:$L,'CRONOGRAMA_CONST+MIGRACAO'!KD$9))</f>
        <v>0</v>
      </c>
      <c r="KP21" s="139">
        <f>(COUNTIFS('Estruturante Móvel'!$M:$M,$B21,'Estruturante Móvel'!$AM:$AM,KP$4))-(COUNTIFS('Estruturante Móvel'!$M:$M,$B21,'Estruturante Móvel'!$AM:$AM,KP$4,'Estruturante Móvel'!$AQ:$AQ,"REPARO FO"))</f>
        <v>0</v>
      </c>
      <c r="KQ21" s="140">
        <f>(COUNTIFS('Estruturante Móvel'!$M:$M,$B18,'Estruturante Móvel'!$C:$C,"&lt;&gt;PREVISTO",'Estruturante Móvel'!$G:$G,KP$4,'Estruturante Móvel'!$L:$L,'CRONOGRAMA_CONST+MIGRACAO'!KF$9))</f>
        <v>0</v>
      </c>
      <c r="KR21" s="139">
        <f>(COUNTIFS('Estruturante Móvel'!$M:$M,$B21,'Estruturante Móvel'!$AM:$AM,KR$4))-(COUNTIFS('Estruturante Móvel'!$M:$M,$B21,'Estruturante Móvel'!$AM:$AM,KR$4,'Estruturante Móvel'!$AQ:$AQ,"REPARO FO"))</f>
        <v>0</v>
      </c>
      <c r="KS21" s="140">
        <f>(COUNTIFS('Estruturante Móvel'!$M:$M,$B18,'Estruturante Móvel'!$C:$C,"&lt;&gt;PREVISTO",'Estruturante Móvel'!$G:$G,KR$4,'Estruturante Móvel'!$L:$L,'CRONOGRAMA_CONST+MIGRACAO'!KH$9))</f>
        <v>0</v>
      </c>
      <c r="KT21" s="139">
        <f>(COUNTIFS('Estruturante Móvel'!$M:$M,$B21,'Estruturante Móvel'!$AM:$AM,KT$4))-(COUNTIFS('Estruturante Móvel'!$M:$M,$B21,'Estruturante Móvel'!$AM:$AM,KT$4,'Estruturante Móvel'!$AQ:$AQ,"REPARO FO"))</f>
        <v>0</v>
      </c>
      <c r="KU21" s="140">
        <f>(COUNTIFS('Estruturante Móvel'!$M:$M,$B18,'Estruturante Móvel'!$C:$C,"&lt;&gt;PREVISTO",'Estruturante Móvel'!$G:$G,KT$4,'Estruturante Móvel'!$L:$L,'CRONOGRAMA_CONST+MIGRACAO'!KJ$9))</f>
        <v>0</v>
      </c>
      <c r="KV21" s="139">
        <f>(COUNTIFS('Estruturante Móvel'!$M:$M,$B21,'Estruturante Móvel'!$AM:$AM,KV$4))-(COUNTIFS('Estruturante Móvel'!$M:$M,$B21,'Estruturante Móvel'!$AM:$AM,KV$4,'Estruturante Móvel'!$AQ:$AQ,"REPARO FO"))</f>
        <v>0</v>
      </c>
      <c r="KW21" s="140">
        <f>(COUNTIFS('Estruturante Móvel'!$M:$M,$B18,'Estruturante Móvel'!$C:$C,"&lt;&gt;PREVISTO",'Estruturante Móvel'!$G:$G,KV$4,'Estruturante Móvel'!$L:$L,'CRONOGRAMA_CONST+MIGRACAO'!KL$9))</f>
        <v>0</v>
      </c>
      <c r="KX21" s="139">
        <f>(COUNTIFS('Estruturante Móvel'!$M:$M,$B21,'Estruturante Móvel'!$AM:$AM,KX$4))-(COUNTIFS('Estruturante Móvel'!$M:$M,$B21,'Estruturante Móvel'!$AM:$AM,KX$4,'Estruturante Móvel'!$AQ:$AQ,"REPARO FO"))</f>
        <v>0</v>
      </c>
      <c r="KY21" s="140">
        <f>(COUNTIFS('Estruturante Móvel'!$M:$M,$B18,'Estruturante Móvel'!$C:$C,"&lt;&gt;PREVISTO",'Estruturante Móvel'!$G:$G,KX$4,'Estruturante Móvel'!$L:$L,'CRONOGRAMA_CONST+MIGRACAO'!KN$9))</f>
        <v>0</v>
      </c>
      <c r="KZ21" s="139">
        <f>(COUNTIFS('Estruturante Móvel'!$M:$M,$B21,'Estruturante Móvel'!$AM:$AM,KZ$4))-(COUNTIFS('Estruturante Móvel'!$M:$M,$B21,'Estruturante Móvel'!$AM:$AM,KZ$4,'Estruturante Móvel'!$AQ:$AQ,"REPARO FO"))</f>
        <v>0</v>
      </c>
      <c r="LA21" s="140">
        <f>(COUNTIFS('Estruturante Móvel'!$M:$M,$B18,'Estruturante Móvel'!$C:$C,"&lt;&gt;PREVISTO",'Estruturante Móvel'!$G:$G,KZ$4,'Estruturante Móvel'!$L:$L,'CRONOGRAMA_CONST+MIGRACAO'!KP$9))</f>
        <v>0</v>
      </c>
      <c r="LB21" s="139">
        <f>(COUNTIFS('Estruturante Móvel'!$M:$M,$B21,'Estruturante Móvel'!$AM:$AM,LB$4))-(COUNTIFS('Estruturante Móvel'!$M:$M,$B21,'Estruturante Móvel'!$AM:$AM,LB$4,'Estruturante Móvel'!$AQ:$AQ,"REPARO FO"))</f>
        <v>0</v>
      </c>
      <c r="LC21" s="140">
        <f>(COUNTIFS('Estruturante Móvel'!$M:$M,$B18,'Estruturante Móvel'!$C:$C,"&lt;&gt;PREVISTO",'Estruturante Móvel'!$G:$G,LB$4,'Estruturante Móvel'!$L:$L,'CRONOGRAMA_CONST+MIGRACAO'!KR$9))</f>
        <v>0</v>
      </c>
      <c r="LD21" s="139">
        <f>(COUNTIFS('Estruturante Móvel'!$M:$M,$B21,'Estruturante Móvel'!$AM:$AM,LD$4))-(COUNTIFS('Estruturante Móvel'!$M:$M,$B21,'Estruturante Móvel'!$AM:$AM,LD$4,'Estruturante Móvel'!$AQ:$AQ,"REPARO FO"))</f>
        <v>0</v>
      </c>
      <c r="LE21" s="140">
        <f>(COUNTIFS('Estruturante Móvel'!$M:$M,$B18,'Estruturante Móvel'!$C:$C,"&lt;&gt;PREVISTO",'Estruturante Móvel'!$G:$G,LD$4,'Estruturante Móvel'!$L:$L,'CRONOGRAMA_CONST+MIGRACAO'!KT$9))</f>
        <v>0</v>
      </c>
      <c r="LF21" s="139">
        <f>(COUNTIFS('Estruturante Móvel'!$M:$M,$B21,'Estruturante Móvel'!$AM:$AM,LF$4))-(COUNTIFS('Estruturante Móvel'!$M:$M,$B21,'Estruturante Móvel'!$AM:$AM,LF$4,'Estruturante Móvel'!$AQ:$AQ,"REPARO FO"))</f>
        <v>0</v>
      </c>
      <c r="LG21" s="140">
        <f>(COUNTIFS('Estruturante Móvel'!$M:$M,$B18,'Estruturante Móvel'!$C:$C,"&lt;&gt;PREVISTO",'Estruturante Móvel'!$G:$G,LF$4,'Estruturante Móvel'!$L:$L,'CRONOGRAMA_CONST+MIGRACAO'!KV$9))</f>
        <v>0</v>
      </c>
      <c r="LH21" s="139">
        <f>(COUNTIFS('Estruturante Móvel'!$M:$M,$B21,'Estruturante Móvel'!$AM:$AM,LH$4))-(COUNTIFS('Estruturante Móvel'!$M:$M,$B21,'Estruturante Móvel'!$AM:$AM,LH$4,'Estruturante Móvel'!$AQ:$AQ,"REPARO FO"))</f>
        <v>0</v>
      </c>
      <c r="LI21" s="140">
        <f>(COUNTIFS('Estruturante Móvel'!$M:$M,$B18,'Estruturante Móvel'!$C:$C,"&lt;&gt;PREVISTO",'Estruturante Móvel'!$G:$G,LH$4,'Estruturante Móvel'!$L:$L,'CRONOGRAMA_CONST+MIGRACAO'!KX$9))</f>
        <v>0</v>
      </c>
      <c r="LJ21" s="139">
        <f>(COUNTIFS('Estruturante Móvel'!$M:$M,$B21,'Estruturante Móvel'!$AM:$AM,LJ$4))-(COUNTIFS('Estruturante Móvel'!$M:$M,$B21,'Estruturante Móvel'!$AM:$AM,LJ$4,'Estruturante Móvel'!$AQ:$AQ,"REPARO FO"))</f>
        <v>0</v>
      </c>
      <c r="LK21" s="140">
        <f>(COUNTIFS('Estruturante Móvel'!$M:$M,$B18,'Estruturante Móvel'!$C:$C,"&lt;&gt;PREVISTO",'Estruturante Móvel'!$G:$G,LJ$4,'Estruturante Móvel'!$L:$L,'CRONOGRAMA_CONST+MIGRACAO'!KZ$9))</f>
        <v>0</v>
      </c>
      <c r="LL21" s="139">
        <f>(COUNTIFS('Estruturante Móvel'!$M:$M,$B21,'Estruturante Móvel'!$AM:$AM,LL$4))-(COUNTIFS('Estruturante Móvel'!$M:$M,$B21,'Estruturante Móvel'!$AM:$AM,LL$4,'Estruturante Móvel'!$AQ:$AQ,"REPARO FO"))</f>
        <v>0</v>
      </c>
      <c r="LM21" s="140">
        <f>(COUNTIFS('Estruturante Móvel'!$M:$M,$B18,'Estruturante Móvel'!$C:$C,"&lt;&gt;PREVISTO",'Estruturante Móvel'!$G:$G,LL$4,'Estruturante Móvel'!$L:$L,'CRONOGRAMA_CONST+MIGRACAO'!LB$9))</f>
        <v>0</v>
      </c>
      <c r="LN21" s="139">
        <f>(COUNTIFS('Estruturante Móvel'!$M:$M,$B21,'Estruturante Móvel'!$AM:$AM,LN$4))-(COUNTIFS('Estruturante Móvel'!$M:$M,$B21,'Estruturante Móvel'!$AM:$AM,LN$4,'Estruturante Móvel'!$AQ:$AQ,"REPARO FO"))</f>
        <v>0</v>
      </c>
      <c r="LO21" s="140">
        <f>(COUNTIFS('Estruturante Móvel'!$M:$M,$B18,'Estruturante Móvel'!$C:$C,"&lt;&gt;PREVISTO",'Estruturante Móvel'!$G:$G,LN$4,'Estruturante Móvel'!$L:$L,'CRONOGRAMA_CONST+MIGRACAO'!LD$9))</f>
        <v>0</v>
      </c>
      <c r="LP21" s="139">
        <f>(COUNTIFS('Estruturante Móvel'!$M:$M,$B21,'Estruturante Móvel'!$AM:$AM,LP$4))-(COUNTIFS('Estruturante Móvel'!$M:$M,$B21,'Estruturante Móvel'!$AM:$AM,LP$4,'Estruturante Móvel'!$AQ:$AQ,"REPARO FO"))</f>
        <v>0</v>
      </c>
      <c r="LQ21" s="140">
        <f>(COUNTIFS('Estruturante Móvel'!$M:$M,$B18,'Estruturante Móvel'!$C:$C,"&lt;&gt;PREVISTO",'Estruturante Móvel'!$G:$G,LP$4,'Estruturante Móvel'!$L:$L,'CRONOGRAMA_CONST+MIGRACAO'!LF$9))</f>
        <v>0</v>
      </c>
      <c r="LR21" s="139">
        <f>(COUNTIFS('Estruturante Móvel'!$M:$M,$B21,'Estruturante Móvel'!$AM:$AM,LR$4))-(COUNTIFS('Estruturante Móvel'!$M:$M,$B21,'Estruturante Móvel'!$AM:$AM,LR$4,'Estruturante Móvel'!$AQ:$AQ,"REPARO FO"))</f>
        <v>0</v>
      </c>
      <c r="LS21" s="140">
        <f>(COUNTIFS('Estruturante Móvel'!$M:$M,$B18,'Estruturante Móvel'!$C:$C,"&lt;&gt;PREVISTO",'Estruturante Móvel'!$G:$G,LR$4,'Estruturante Móvel'!$L:$L,'CRONOGRAMA_CONST+MIGRACAO'!LH$9))</f>
        <v>0</v>
      </c>
      <c r="LT21" s="139">
        <f>(COUNTIFS('Estruturante Móvel'!$M:$M,$B21,'Estruturante Móvel'!$AM:$AM,LT$4))-(COUNTIFS('Estruturante Móvel'!$M:$M,$B21,'Estruturante Móvel'!$AM:$AM,LT$4,'Estruturante Móvel'!$AQ:$AQ,"REPARO FO"))</f>
        <v>0</v>
      </c>
      <c r="LU21" s="140">
        <f>(COUNTIFS('Estruturante Móvel'!$M:$M,$B18,'Estruturante Móvel'!$C:$C,"&lt;&gt;PREVISTO",'Estruturante Móvel'!$G:$G,LT$4,'Estruturante Móvel'!$L:$L,'CRONOGRAMA_CONST+MIGRACAO'!LJ$9))</f>
        <v>0</v>
      </c>
      <c r="LV21" s="139">
        <f>(COUNTIFS('Estruturante Móvel'!$M:$M,$B21,'Estruturante Móvel'!$AM:$AM,LV$4))-(COUNTIFS('Estruturante Móvel'!$M:$M,$B21,'Estruturante Móvel'!$AM:$AM,LV$4,'Estruturante Móvel'!$AQ:$AQ,"REPARO FO"))</f>
        <v>0</v>
      </c>
      <c r="LW21" s="140">
        <f>(COUNTIFS('Estruturante Móvel'!$M:$M,$B18,'Estruturante Móvel'!$C:$C,"&lt;&gt;PREVISTO",'Estruturante Móvel'!$G:$G,LV$4,'Estruturante Móvel'!$L:$L,'CRONOGRAMA_CONST+MIGRACAO'!LL$9))</f>
        <v>0</v>
      </c>
      <c r="LX21" s="139">
        <f>(COUNTIFS('Estruturante Móvel'!$M:$M,$B21,'Estruturante Móvel'!$AM:$AM,LX$4))-(COUNTIFS('Estruturante Móvel'!$M:$M,$B21,'Estruturante Móvel'!$AM:$AM,LX$4,'Estruturante Móvel'!$AQ:$AQ,"REPARO FO"))</f>
        <v>0</v>
      </c>
      <c r="LY21" s="140">
        <f>(COUNTIFS('Estruturante Móvel'!$M:$M,$B18,'Estruturante Móvel'!$C:$C,"&lt;&gt;PREVISTO",'Estruturante Móvel'!$G:$G,LX$4,'Estruturante Móvel'!$L:$L,'CRONOGRAMA_CONST+MIGRACAO'!LN$9))</f>
        <v>0</v>
      </c>
      <c r="LZ21" s="139">
        <f>(COUNTIFS('Estruturante Móvel'!$M:$M,$B21,'Estruturante Móvel'!$AM:$AM,LZ$4))-(COUNTIFS('Estruturante Móvel'!$M:$M,$B21,'Estruturante Móvel'!$AM:$AM,LZ$4,'Estruturante Móvel'!$AQ:$AQ,"REPARO FO"))</f>
        <v>0</v>
      </c>
      <c r="MA21" s="140">
        <f>(COUNTIFS('Estruturante Móvel'!$M:$M,$B18,'Estruturante Móvel'!$C:$C,"&lt;&gt;PREVISTO",'Estruturante Móvel'!$G:$G,LZ$4,'Estruturante Móvel'!$L:$L,'CRONOGRAMA_CONST+MIGRACAO'!LP$9))</f>
        <v>0</v>
      </c>
      <c r="MB21" s="139">
        <f>(COUNTIFS('Estruturante Móvel'!$M:$M,$B21,'Estruturante Móvel'!$AM:$AM,MB$4))-(COUNTIFS('Estruturante Móvel'!$M:$M,$B21,'Estruturante Móvel'!$AM:$AM,MB$4,'Estruturante Móvel'!$AQ:$AQ,"REPARO FO"))</f>
        <v>0</v>
      </c>
      <c r="MC21" s="140">
        <f>(COUNTIFS('Estruturante Móvel'!$M:$M,$B18,'Estruturante Móvel'!$C:$C,"&lt;&gt;PREVISTO",'Estruturante Móvel'!$G:$G,MB$4,'Estruturante Móvel'!$L:$L,'CRONOGRAMA_CONST+MIGRACAO'!LR$9))</f>
        <v>0</v>
      </c>
      <c r="MD21" s="139">
        <f>(COUNTIFS('Estruturante Móvel'!$M:$M,$B21,'Estruturante Móvel'!$AM:$AM,MD$4))-(COUNTIFS('Estruturante Móvel'!$M:$M,$B21,'Estruturante Móvel'!$AM:$AM,MD$4,'Estruturante Móvel'!$AQ:$AQ,"REPARO FO"))</f>
        <v>0</v>
      </c>
      <c r="ME21" s="140">
        <f>(COUNTIFS('Estruturante Móvel'!$M:$M,$B18,'Estruturante Móvel'!$C:$C,"&lt;&gt;PREVISTO",'Estruturante Móvel'!$G:$G,MD$4,'Estruturante Móvel'!$L:$L,'CRONOGRAMA_CONST+MIGRACAO'!LT$9))</f>
        <v>0</v>
      </c>
      <c r="MF21" s="139">
        <f>(COUNTIFS('Estruturante Móvel'!$M:$M,$B21,'Estruturante Móvel'!$AM:$AM,MF$4))-(COUNTIFS('Estruturante Móvel'!$M:$M,$B21,'Estruturante Móvel'!$AM:$AM,MF$4,'Estruturante Móvel'!$AQ:$AQ,"REPARO FO"))</f>
        <v>0</v>
      </c>
      <c r="MG21" s="140">
        <f>(COUNTIFS('Estruturante Móvel'!$M:$M,$B18,'Estruturante Móvel'!$C:$C,"&lt;&gt;PREVISTO",'Estruturante Móvel'!$G:$G,MF$4,'Estruturante Móvel'!$L:$L,'CRONOGRAMA_CONST+MIGRACAO'!LV$9))</f>
        <v>0</v>
      </c>
      <c r="MH21" s="139">
        <f>(COUNTIFS('Estruturante Móvel'!$M:$M,$B21,'Estruturante Móvel'!$AM:$AM,MH$4))-(COUNTIFS('Estruturante Móvel'!$M:$M,$B21,'Estruturante Móvel'!$AM:$AM,MH$4,'Estruturante Móvel'!$AQ:$AQ,"REPARO FO"))</f>
        <v>0</v>
      </c>
      <c r="MI21" s="140">
        <f>(COUNTIFS('Estruturante Móvel'!$M:$M,$B18,'Estruturante Móvel'!$C:$C,"&lt;&gt;PREVISTO",'Estruturante Móvel'!$G:$G,MH$4,'Estruturante Móvel'!$L:$L,'CRONOGRAMA_CONST+MIGRACAO'!LX$9))</f>
        <v>0</v>
      </c>
      <c r="MJ21" s="139">
        <f>(COUNTIFS('Estruturante Móvel'!$M:$M,$B21,'Estruturante Móvel'!$AM:$AM,MJ$4))-(COUNTIFS('Estruturante Móvel'!$M:$M,$B21,'Estruturante Móvel'!$AM:$AM,MJ$4,'Estruturante Móvel'!$AQ:$AQ,"REPARO FO"))</f>
        <v>0</v>
      </c>
      <c r="MK21" s="140">
        <f>(COUNTIFS('Estruturante Móvel'!$M:$M,$B18,'Estruturante Móvel'!$C:$C,"&lt;&gt;PREVISTO",'Estruturante Móvel'!$G:$G,MJ$4,'Estruturante Móvel'!$L:$L,'CRONOGRAMA_CONST+MIGRACAO'!LZ$9))</f>
        <v>0</v>
      </c>
      <c r="ML21" s="139">
        <f>(COUNTIFS('Estruturante Móvel'!$M:$M,$B21,'Estruturante Móvel'!$AM:$AM,ML$4))-(COUNTIFS('Estruturante Móvel'!$M:$M,$B21,'Estruturante Móvel'!$AM:$AM,ML$4,'Estruturante Móvel'!$AQ:$AQ,"REPARO FO"))</f>
        <v>0</v>
      </c>
      <c r="MM21" s="140">
        <f>(COUNTIFS('Estruturante Móvel'!$M:$M,$B18,'Estruturante Móvel'!$C:$C,"&lt;&gt;PREVISTO",'Estruturante Móvel'!$G:$G,ML$4,'Estruturante Móvel'!$L:$L,'CRONOGRAMA_CONST+MIGRACAO'!MB$9))</f>
        <v>0</v>
      </c>
      <c r="MN21" s="139">
        <f>(COUNTIFS('Estruturante Móvel'!$M:$M,$B21,'Estruturante Móvel'!$AM:$AM,MN$4))-(COUNTIFS('Estruturante Móvel'!$M:$M,$B21,'Estruturante Móvel'!$AM:$AM,MN$4,'Estruturante Móvel'!$AQ:$AQ,"REPARO FO"))</f>
        <v>0</v>
      </c>
      <c r="MO21" s="140">
        <f>(COUNTIFS('Estruturante Móvel'!$M:$M,$B18,'Estruturante Móvel'!$C:$C,"&lt;&gt;PREVISTO",'Estruturante Móvel'!$G:$G,MN$4,'Estruturante Móvel'!$L:$L,'CRONOGRAMA_CONST+MIGRACAO'!MD$9))</f>
        <v>0</v>
      </c>
      <c r="MP21" s="139">
        <f>(COUNTIFS('Estruturante Móvel'!$M:$M,$B21,'Estruturante Móvel'!$AM:$AM,MP$4))-(COUNTIFS('Estruturante Móvel'!$M:$M,$B21,'Estruturante Móvel'!$AM:$AM,MP$4,'Estruturante Móvel'!$AQ:$AQ,"REPARO FO"))</f>
        <v>0</v>
      </c>
      <c r="MQ21" s="140">
        <f>(COUNTIFS('Estruturante Móvel'!$M:$M,$B18,'Estruturante Móvel'!$C:$C,"&lt;&gt;PREVISTO",'Estruturante Móvel'!$G:$G,MP$4,'Estruturante Móvel'!$L:$L,'CRONOGRAMA_CONST+MIGRACAO'!MF$9))</f>
        <v>0</v>
      </c>
      <c r="MR21" s="139">
        <f>(COUNTIFS('Estruturante Móvel'!$M:$M,$B21,'Estruturante Móvel'!$AM:$AM,MR$4))-(COUNTIFS('Estruturante Móvel'!$M:$M,$B21,'Estruturante Móvel'!$AM:$AM,MR$4,'Estruturante Móvel'!$AQ:$AQ,"REPARO FO"))</f>
        <v>0</v>
      </c>
      <c r="MS21" s="140">
        <f>(COUNTIFS('Estruturante Móvel'!$M:$M,$B18,'Estruturante Móvel'!$C:$C,"&lt;&gt;PREVISTO",'Estruturante Móvel'!$G:$G,MR$4,'Estruturante Móvel'!$L:$L,'CRONOGRAMA_CONST+MIGRACAO'!MH$9))</f>
        <v>0</v>
      </c>
      <c r="MT21" s="139">
        <f>(COUNTIFS('Estruturante Móvel'!$M:$M,$B21,'Estruturante Móvel'!$AM:$AM,MT$4))-(COUNTIFS('Estruturante Móvel'!$M:$M,$B21,'Estruturante Móvel'!$AM:$AM,MT$4,'Estruturante Móvel'!$AQ:$AQ,"REPARO FO"))</f>
        <v>0</v>
      </c>
      <c r="MU21" s="140">
        <f>(COUNTIFS('Estruturante Móvel'!$M:$M,$B18,'Estruturante Móvel'!$C:$C,"&lt;&gt;PREVISTO",'Estruturante Móvel'!$G:$G,MT$4,'Estruturante Móvel'!$L:$L,'CRONOGRAMA_CONST+MIGRACAO'!MJ$9))</f>
        <v>0</v>
      </c>
      <c r="MV21" s="139">
        <f>(COUNTIFS('Estruturante Móvel'!$M:$M,$B21,'Estruturante Móvel'!$AM:$AM,MV$4))-(COUNTIFS('Estruturante Móvel'!$M:$M,$B21,'Estruturante Móvel'!$AM:$AM,MV$4,'Estruturante Móvel'!$AQ:$AQ,"REPARO FO"))</f>
        <v>0</v>
      </c>
      <c r="MW21" s="140">
        <f>(COUNTIFS('Estruturante Móvel'!$M:$M,$B18,'Estruturante Móvel'!$C:$C,"&lt;&gt;PREVISTO",'Estruturante Móvel'!$G:$G,MV$4,'Estruturante Móvel'!$L:$L,'CRONOGRAMA_CONST+MIGRACAO'!ML$9))</f>
        <v>0</v>
      </c>
      <c r="MX21" s="139">
        <f>(COUNTIFS('Estruturante Móvel'!$M:$M,$B21,'Estruturante Móvel'!$AM:$AM,MX$4))-(COUNTIFS('Estruturante Móvel'!$M:$M,$B21,'Estruturante Móvel'!$AM:$AM,MX$4,'Estruturante Móvel'!$AQ:$AQ,"REPARO FO"))</f>
        <v>0</v>
      </c>
      <c r="MY21" s="140">
        <f>(COUNTIFS('Estruturante Móvel'!$M:$M,$B18,'Estruturante Móvel'!$C:$C,"&lt;&gt;PREVISTO",'Estruturante Móvel'!$G:$G,MX$4,'Estruturante Móvel'!$L:$L,'CRONOGRAMA_CONST+MIGRACAO'!MN$9))</f>
        <v>0</v>
      </c>
      <c r="MZ21" s="139">
        <f>(COUNTIFS('Estruturante Móvel'!$M:$M,$B21,'Estruturante Móvel'!$AM:$AM,MZ$4))-(COUNTIFS('Estruturante Móvel'!$M:$M,$B21,'Estruturante Móvel'!$AM:$AM,MZ$4,'Estruturante Móvel'!$AQ:$AQ,"REPARO FO"))</f>
        <v>0</v>
      </c>
      <c r="NA21" s="140">
        <f>(COUNTIFS('Estruturante Móvel'!$M:$M,$B18,'Estruturante Móvel'!$C:$C,"&lt;&gt;PREVISTO",'Estruturante Móvel'!$G:$G,MZ$4,'Estruturante Móvel'!$L:$L,'CRONOGRAMA_CONST+MIGRACAO'!MP$9))</f>
        <v>0</v>
      </c>
      <c r="NB21" s="139">
        <f>(COUNTIFS('Estruturante Móvel'!$M:$M,$B21,'Estruturante Móvel'!$AM:$AM,NB$4))-(COUNTIFS('Estruturante Móvel'!$M:$M,$B21,'Estruturante Móvel'!$AM:$AM,NB$4,'Estruturante Móvel'!$AQ:$AQ,"REPARO FO"))</f>
        <v>0</v>
      </c>
      <c r="NC21" s="140">
        <f>(COUNTIFS('Estruturante Móvel'!$M:$M,$B18,'Estruturante Móvel'!$C:$C,"&lt;&gt;PREVISTO",'Estruturante Móvel'!$G:$G,NB$4,'Estruturante Móvel'!$L:$L,'CRONOGRAMA_CONST+MIGRACAO'!MR$9))</f>
        <v>0</v>
      </c>
      <c r="ND21" s="139">
        <f>(COUNTIFS('Estruturante Móvel'!$M:$M,$B21,'Estruturante Móvel'!$AM:$AM,ND$4))-(COUNTIFS('Estruturante Móvel'!$M:$M,$B21,'Estruturante Móvel'!$AM:$AM,ND$4,'Estruturante Móvel'!$AQ:$AQ,"REPARO FO"))</f>
        <v>0</v>
      </c>
      <c r="NE21" s="140">
        <f>(COUNTIFS('Estruturante Móvel'!$M:$M,$B18,'Estruturante Móvel'!$C:$C,"&lt;&gt;PREVISTO",'Estruturante Móvel'!$G:$G,ND$4,'Estruturante Móvel'!$L:$L,'CRONOGRAMA_CONST+MIGRACAO'!MT$9))</f>
        <v>0</v>
      </c>
      <c r="NF21" s="139">
        <f>(COUNTIFS('Estruturante Móvel'!$M:$M,$B21,'Estruturante Móvel'!$AM:$AM,NF$4))-(COUNTIFS('Estruturante Móvel'!$M:$M,$B21,'Estruturante Móvel'!$AM:$AM,NF$4,'Estruturante Móvel'!$AQ:$AQ,"REPARO FO"))</f>
        <v>0</v>
      </c>
      <c r="NG21" s="140">
        <f>(COUNTIFS('Estruturante Móvel'!$M:$M,$B18,'Estruturante Móvel'!$C:$C,"&lt;&gt;PREVISTO",'Estruturante Móvel'!$G:$G,NF$4,'Estruturante Móvel'!$L:$L,'CRONOGRAMA_CONST+MIGRACAO'!MV$9))</f>
        <v>0</v>
      </c>
      <c r="NH21" s="139">
        <f>(COUNTIFS('Estruturante Móvel'!$M:$M,$B21,'Estruturante Móvel'!$AM:$AM,NH$4))-(COUNTIFS('Estruturante Móvel'!$M:$M,$B21,'Estruturante Móvel'!$AM:$AM,NH$4,'Estruturante Móvel'!$AQ:$AQ,"REPARO FO"))</f>
        <v>0</v>
      </c>
      <c r="NI21" s="140">
        <f>(COUNTIFS('Estruturante Móvel'!$M:$M,$B18,'Estruturante Móvel'!$C:$C,"&lt;&gt;PREVISTO",'Estruturante Móvel'!$G:$G,NH$4,'Estruturante Móvel'!$L:$L,'CRONOGRAMA_CONST+MIGRACAO'!MX$9))</f>
        <v>0</v>
      </c>
    </row>
    <row r="22" spans="1:373" collapsed="1">
      <c r="A22">
        <v>5</v>
      </c>
      <c r="B22" s="206" t="s">
        <v>450</v>
      </c>
      <c r="C22" s="164" t="s">
        <v>186</v>
      </c>
      <c r="D22" s="164">
        <f>COUNTIFS('Estruturante Móvel'!$M:$M,B22)</f>
        <v>104</v>
      </c>
      <c r="E22" s="164">
        <f>(COUNTIFS('Estruturante Móvel'!$M:$M,B22,'Estruturante Móvel'!$C:$C,"&lt;&gt;PREVISTO"))</f>
        <v>104</v>
      </c>
      <c r="F22" s="165">
        <f>(COUNTIFS('Estruturante Móvel'!$M:$M,B22,'Estruturante Móvel'!$C:$C,"PREVISTO"))</f>
        <v>0</v>
      </c>
      <c r="G22" s="165" t="str">
        <f>VLOOKUP(B22,'Estruturante Móvel'!M:X,12,0)</f>
        <v>MOP</v>
      </c>
      <c r="H22" s="165" t="str">
        <f t="shared" si="378"/>
        <v>Concluído</v>
      </c>
      <c r="I22" s="166">
        <v>45597</v>
      </c>
      <c r="J22" s="160">
        <f t="shared" si="379"/>
        <v>1</v>
      </c>
      <c r="K22" s="157">
        <f t="shared" si="380"/>
        <v>104</v>
      </c>
      <c r="L22" s="139">
        <f>(COUNTIFS('Estruturante Móvel'!$M:$M,$B22,'Estruturante Móvel'!$AM:$AM,L$4))</f>
        <v>0</v>
      </c>
      <c r="M22" s="140">
        <f>(COUNTIFS('Estruturante Móvel'!$M:$M,$B22,'Estruturante Móvel'!$C:$C,"&lt;&gt;PREVISTO",'Estruturante Móvel'!$G:$G,L$4))</f>
        <v>0</v>
      </c>
      <c r="N22" s="139">
        <f>(COUNTIFS('Estruturante Móvel'!$M:$M,$B22,'Estruturante Móvel'!$AM:$AM,N$4))</f>
        <v>0</v>
      </c>
      <c r="O22" s="140">
        <f>(COUNTIFS('Estruturante Móvel'!$M:$M,$B22,'Estruturante Móvel'!$C:$C,"&lt;&gt;PREVISTO",'Estruturante Móvel'!$G:$G,N$4))</f>
        <v>4</v>
      </c>
      <c r="P22" s="139">
        <f>(COUNTIFS('Estruturante Móvel'!$M:$M,$B22,'Estruturante Móvel'!$AM:$AM,P$4))</f>
        <v>0</v>
      </c>
      <c r="Q22" s="140">
        <f>(COUNTIFS('Estruturante Móvel'!$M:$M,$B22,'Estruturante Móvel'!$C:$C,"&lt;&gt;PREVISTO",'Estruturante Móvel'!$G:$G,P$4))</f>
        <v>3</v>
      </c>
      <c r="R22" s="139">
        <f>(COUNTIFS('Estruturante Móvel'!$M:$M,$B22,'Estruturante Móvel'!$AM:$AM,R$4))</f>
        <v>0</v>
      </c>
      <c r="S22" s="140">
        <f>(COUNTIFS('Estruturante Móvel'!$M:$M,$B22,'Estruturante Móvel'!$C:$C,"&lt;&gt;PREVISTO",'Estruturante Móvel'!$G:$G,R$4))</f>
        <v>1</v>
      </c>
      <c r="T22" s="139">
        <f>(COUNTIFS('Estruturante Móvel'!$M:$M,$B22,'Estruturante Móvel'!$AM:$AM,T$4))</f>
        <v>0</v>
      </c>
      <c r="U22" s="140">
        <f>(COUNTIFS('Estruturante Móvel'!$M:$M,$B22,'Estruturante Móvel'!$C:$C,"&lt;&gt;PREVISTO",'Estruturante Móvel'!$G:$G,T$4))</f>
        <v>5</v>
      </c>
      <c r="V22" s="139">
        <f>(COUNTIFS('Estruturante Móvel'!$M:$M,$B22,'Estruturante Móvel'!$AM:$AM,V$4))</f>
        <v>0</v>
      </c>
      <c r="W22" s="140">
        <f>(COUNTIFS('Estruturante Móvel'!$M:$M,$B22,'Estruturante Móvel'!$C:$C,"&lt;&gt;PREVISTO",'Estruturante Móvel'!$G:$G,V$4))</f>
        <v>0</v>
      </c>
      <c r="X22" s="139">
        <f>(COUNTIFS('Estruturante Móvel'!$M:$M,$B22,'Estruturante Móvel'!$AM:$AM,X$4))</f>
        <v>0</v>
      </c>
      <c r="Y22" s="140">
        <f>(COUNTIFS('Estruturante Móvel'!$M:$M,$B22,'Estruturante Móvel'!$C:$C,"&lt;&gt;PREVISTO",'Estruturante Móvel'!$G:$G,X$4))</f>
        <v>3</v>
      </c>
      <c r="Z22" s="139">
        <f>(COUNTIFS('Estruturante Móvel'!$M:$M,$B22,'Estruturante Móvel'!$AM:$AM,Z$4))</f>
        <v>0</v>
      </c>
      <c r="AA22" s="140">
        <f>(COUNTIFS('Estruturante Móvel'!$M:$M,$B22,'Estruturante Móvel'!$C:$C,"&lt;&gt;PREVISTO",'Estruturante Móvel'!$G:$G,Z$4))</f>
        <v>0</v>
      </c>
      <c r="AB22" s="139">
        <f>(COUNTIFS('Estruturante Móvel'!$M:$M,$B22,'Estruturante Móvel'!$AM:$AM,AB$4))</f>
        <v>0</v>
      </c>
      <c r="AC22" s="140">
        <f>(COUNTIFS('Estruturante Móvel'!$M:$M,$B22,'Estruturante Móvel'!$C:$C,"&lt;&gt;PREVISTO",'Estruturante Móvel'!$G:$G,AB$4))</f>
        <v>1</v>
      </c>
      <c r="AD22" s="139">
        <f>(COUNTIFS('Estruturante Móvel'!$M:$M,$B22,'Estruturante Móvel'!$AM:$AM,AD$4))</f>
        <v>0</v>
      </c>
      <c r="AE22" s="140">
        <f>(COUNTIFS('Estruturante Móvel'!$M:$M,$B22,'Estruturante Móvel'!$C:$C,"&lt;&gt;PREVISTO",'Estruturante Móvel'!$G:$G,AD$4))</f>
        <v>5</v>
      </c>
      <c r="AF22" s="139">
        <f>(COUNTIFS('Estruturante Móvel'!$M:$M,$B22,'Estruturante Móvel'!$AM:$AM,AF$4))</f>
        <v>0</v>
      </c>
      <c r="AG22" s="140">
        <f>(COUNTIFS('Estruturante Móvel'!$M:$M,$B22,'Estruturante Móvel'!$C:$C,"&lt;&gt;PREVISTO",'Estruturante Móvel'!$G:$G,AF$4))</f>
        <v>0</v>
      </c>
      <c r="AH22" s="139">
        <f>(COUNTIFS('Estruturante Móvel'!$M:$M,$B22,'Estruturante Móvel'!$AM:$AM,AH$4))</f>
        <v>0</v>
      </c>
      <c r="AI22" s="140">
        <f>(COUNTIFS('Estruturante Móvel'!$M:$M,$B22,'Estruturante Móvel'!$C:$C,"&lt;&gt;PREVISTO",'Estruturante Móvel'!$G:$G,AH$4))</f>
        <v>0</v>
      </c>
      <c r="AJ22" s="139">
        <f>(COUNTIFS('Estruturante Móvel'!$M:$M,$B22,'Estruturante Móvel'!$AM:$AM,AJ$4))</f>
        <v>0</v>
      </c>
      <c r="AK22" s="140">
        <f>(COUNTIFS('Estruturante Móvel'!$M:$M,$B22,'Estruturante Móvel'!$C:$C,"&lt;&gt;PREVISTO",'Estruturante Móvel'!$G:$G,AJ$4))</f>
        <v>0</v>
      </c>
      <c r="AL22" s="139">
        <f>(COUNTIFS('Estruturante Móvel'!$M:$M,$B22,'Estruturante Móvel'!$AM:$AM,AL$4))</f>
        <v>0</v>
      </c>
      <c r="AM22" s="140">
        <f>(COUNTIFS('Estruturante Móvel'!$M:$M,$B22,'Estruturante Móvel'!$C:$C,"&lt;&gt;PREVISTO",'Estruturante Móvel'!$G:$G,AL$4))</f>
        <v>0</v>
      </c>
      <c r="AN22" s="139">
        <f>(COUNTIFS('Estruturante Móvel'!$M:$M,$B22,'Estruturante Móvel'!$AM:$AM,AN$4))</f>
        <v>0</v>
      </c>
      <c r="AO22" s="140">
        <f>(COUNTIFS('Estruturante Móvel'!$M:$M,$B22,'Estruturante Móvel'!$C:$C,"&lt;&gt;PREVISTO",'Estruturante Móvel'!$G:$G,AN$4))</f>
        <v>0</v>
      </c>
      <c r="AP22" s="139">
        <f>(COUNTIFS('Estruturante Móvel'!$M:$M,$B22,'Estruturante Móvel'!$AM:$AM,AP$4))</f>
        <v>0</v>
      </c>
      <c r="AQ22" s="140">
        <f>(COUNTIFS('Estruturante Móvel'!$M:$M,$B22,'Estruturante Móvel'!$C:$C,"&lt;&gt;PREVISTO",'Estruturante Móvel'!$G:$G,AP$4))</f>
        <v>3</v>
      </c>
      <c r="AR22" s="139">
        <f>(COUNTIFS('Estruturante Móvel'!$M:$M,$B22,'Estruturante Móvel'!$AM:$AM,AR$4))</f>
        <v>0</v>
      </c>
      <c r="AS22" s="140">
        <f>(COUNTIFS('Estruturante Móvel'!$M:$M,$B22,'Estruturante Móvel'!$C:$C,"&lt;&gt;PREVISTO",'Estruturante Móvel'!$G:$G,AR$4))</f>
        <v>0</v>
      </c>
      <c r="AT22" s="139">
        <f>(COUNTIFS('Estruturante Móvel'!$M:$M,$B22,'Estruturante Móvel'!$AM:$AM,AT$4))</f>
        <v>0</v>
      </c>
      <c r="AU22" s="140">
        <f>(COUNTIFS('Estruturante Móvel'!$M:$M,$B22,'Estruturante Móvel'!$C:$C,"&lt;&gt;PREVISTO",'Estruturante Móvel'!$G:$G,AT$4))</f>
        <v>1</v>
      </c>
      <c r="AV22" s="139">
        <f>(COUNTIFS('Estruturante Móvel'!$M:$M,$B22,'Estruturante Móvel'!$AM:$AM,AV$4))</f>
        <v>0</v>
      </c>
      <c r="AW22" s="140">
        <f>(COUNTIFS('Estruturante Móvel'!$M:$M,$B22,'Estruturante Móvel'!$C:$C,"&lt;&gt;PREVISTO",'Estruturante Móvel'!$G:$G,AV$4))</f>
        <v>3</v>
      </c>
      <c r="AX22" s="139">
        <f>(COUNTIFS('Estruturante Móvel'!$M:$M,$B22,'Estruturante Móvel'!$AM:$AM,AX$4))</f>
        <v>0</v>
      </c>
      <c r="AY22" s="140">
        <f>(COUNTIFS('Estruturante Móvel'!$M:$M,$B22,'Estruturante Móvel'!$C:$C,"&lt;&gt;PREVISTO",'Estruturante Móvel'!$G:$G,AX$4))</f>
        <v>4</v>
      </c>
      <c r="AZ22" s="139">
        <f>(COUNTIFS('Estruturante Móvel'!$M:$M,$B22,'Estruturante Móvel'!$AM:$AM,AZ$4))</f>
        <v>0</v>
      </c>
      <c r="BA22" s="140">
        <f>(COUNTIFS('Estruturante Móvel'!$M:$M,$B22,'Estruturante Móvel'!$C:$C,"&lt;&gt;PREVISTO",'Estruturante Móvel'!$G:$G,AZ$4))</f>
        <v>1</v>
      </c>
      <c r="BB22" s="139">
        <f>(COUNTIFS('Estruturante Móvel'!$M:$M,$B22,'Estruturante Móvel'!$AM:$AM,BB$4))</f>
        <v>0</v>
      </c>
      <c r="BC22" s="140">
        <f>(COUNTIFS('Estruturante Móvel'!$M:$M,$B22,'Estruturante Móvel'!$C:$C,"&lt;&gt;PREVISTO",'Estruturante Móvel'!$G:$G,BB$4))</f>
        <v>0</v>
      </c>
      <c r="BD22" s="139">
        <f>(COUNTIFS('Estruturante Móvel'!$M:$M,$B22,'Estruturante Móvel'!$AM:$AM,BD$4))</f>
        <v>0</v>
      </c>
      <c r="BE22" s="140">
        <f>(COUNTIFS('Estruturante Móvel'!$M:$M,$B22,'Estruturante Móvel'!$C:$C,"&lt;&gt;PREVISTO",'Estruturante Móvel'!$G:$G,BD$4))</f>
        <v>0</v>
      </c>
      <c r="BF22" s="139">
        <f>(COUNTIFS('Estruturante Móvel'!$M:$M,$B22,'Estruturante Móvel'!$AM:$AM,BF$4))</f>
        <v>0</v>
      </c>
      <c r="BG22" s="140">
        <f>(COUNTIFS('Estruturante Móvel'!$M:$M,$B22,'Estruturante Móvel'!$C:$C,"&lt;&gt;PREVISTO",'Estruturante Móvel'!$G:$G,BF$4))</f>
        <v>0</v>
      </c>
      <c r="BH22" s="139">
        <f>(COUNTIFS('Estruturante Móvel'!$M:$M,$B22,'Estruturante Móvel'!$AM:$AM,BH$4))</f>
        <v>0</v>
      </c>
      <c r="BI22" s="140">
        <f>(COUNTIFS('Estruturante Móvel'!$M:$M,$B22,'Estruturante Móvel'!$C:$C,"&lt;&gt;PREVISTO",'Estruturante Móvel'!$G:$G,BH$4))</f>
        <v>0</v>
      </c>
      <c r="BJ22" s="139">
        <f>(COUNTIFS('Estruturante Móvel'!$M:$M,$B22,'Estruturante Móvel'!$AM:$AM,BJ$4))</f>
        <v>0</v>
      </c>
      <c r="BK22" s="140">
        <f>(COUNTIFS('Estruturante Móvel'!$M:$M,$B22,'Estruturante Móvel'!$C:$C,"&lt;&gt;PREVISTO",'Estruturante Móvel'!$G:$G,BJ$4))</f>
        <v>0</v>
      </c>
      <c r="BL22" s="139">
        <f>(COUNTIFS('Estruturante Móvel'!$M:$M,$B22,'Estruturante Móvel'!$AM:$AM,BL$4))</f>
        <v>0</v>
      </c>
      <c r="BM22" s="140">
        <f>(COUNTIFS('Estruturante Móvel'!$M:$M,$B22,'Estruturante Móvel'!$C:$C,"&lt;&gt;PREVISTO",'Estruturante Móvel'!$G:$G,BL$4))</f>
        <v>0</v>
      </c>
      <c r="BN22" s="139">
        <f>(COUNTIFS('Estruturante Móvel'!$M:$M,$B22,'Estruturante Móvel'!$AM:$AM,BN$4))</f>
        <v>0</v>
      </c>
      <c r="BO22" s="140">
        <f>(COUNTIFS('Estruturante Móvel'!$M:$M,$B22,'Estruturante Móvel'!$C:$C,"&lt;&gt;PREVISTO",'Estruturante Móvel'!$G:$G,BN$4))</f>
        <v>0</v>
      </c>
      <c r="BP22" s="139">
        <f>(COUNTIFS('Estruturante Móvel'!$M:$M,$B22,'Estruturante Móvel'!$AM:$AM,BP$4))</f>
        <v>0</v>
      </c>
      <c r="BQ22" s="140">
        <f>(COUNTIFS('Estruturante Móvel'!$M:$M,$B22,'Estruturante Móvel'!$C:$C,"&lt;&gt;PREVISTO",'Estruturante Móvel'!$G:$G,BP$4))</f>
        <v>0</v>
      </c>
      <c r="BR22" s="139">
        <f>(COUNTIFS('Estruturante Móvel'!$M:$M,$B22,'Estruturante Móvel'!$AM:$AM,BR$4))</f>
        <v>0</v>
      </c>
      <c r="BS22" s="140">
        <f>(COUNTIFS('Estruturante Móvel'!$M:$M,$B22,'Estruturante Móvel'!$C:$C,"&lt;&gt;PREVISTO",'Estruturante Móvel'!$G:$G,BR$4))</f>
        <v>0</v>
      </c>
      <c r="BT22" s="139">
        <f>(COUNTIFS('Estruturante Móvel'!$M:$M,$B22,'Estruturante Móvel'!$AM:$AM,BT$4))-(COUNTIFS('Estruturante Móvel'!$M:$M,$B22,'Estruturante Móvel'!$AM:$AM,BT$4,'Estruturante Móvel'!$AQ:$AQ,"REPARO FO"))</f>
        <v>0</v>
      </c>
      <c r="BU22" s="140">
        <f>(COUNTIFS('Estruturante Móvel'!$M:$M,$B22,'Estruturante Móvel'!$C:$C,"&lt;&gt;PREVISTO",'Estruturante Móvel'!$G:$G,BT$4))</f>
        <v>0</v>
      </c>
      <c r="BV22" s="139">
        <f>(COUNTIFS('Estruturante Móvel'!$M:$M,$B22,'Estruturante Móvel'!$AM:$AM,BV$4))-(COUNTIFS('Estruturante Móvel'!$M:$M,$B22,'Estruturante Móvel'!$AM:$AM,BV$4,'Estruturante Móvel'!$AQ:$AQ,"REPARO FO"))</f>
        <v>0</v>
      </c>
      <c r="BW22" s="140">
        <f>(COUNTIFS('Estruturante Móvel'!$M:$M,$B22,'Estruturante Móvel'!$C:$C,"&lt;&gt;PREVISTO",'Estruturante Móvel'!$G:$G,BV$4))</f>
        <v>0</v>
      </c>
      <c r="BX22" s="139">
        <f>(COUNTIFS('Estruturante Móvel'!$M:$M,$B22,'Estruturante Móvel'!$AM:$AM,BX$4))-(COUNTIFS('Estruturante Móvel'!$M:$M,$B22,'Estruturante Móvel'!$AM:$AM,BX$4,'Estruturante Móvel'!$AQ:$AQ,"REPARO FO"))</f>
        <v>4</v>
      </c>
      <c r="BY22" s="140">
        <f>(COUNTIFS('Estruturante Móvel'!$M:$M,$B22,'Estruturante Móvel'!$C:$C,"&lt;&gt;PREVISTO",'Estruturante Móvel'!$G:$G,BX$4))</f>
        <v>0</v>
      </c>
      <c r="BZ22" s="139">
        <f>(COUNTIFS('Estruturante Móvel'!$M:$M,$B22,'Estruturante Móvel'!$AM:$AM,BZ$4))-(COUNTIFS('Estruturante Móvel'!$M:$M,$B22,'Estruturante Móvel'!$AM:$AM,BZ$4,'Estruturante Móvel'!$AQ:$AQ,"REPARO FO"))</f>
        <v>1</v>
      </c>
      <c r="CA22" s="140">
        <f>(COUNTIFS('Estruturante Móvel'!$M:$M,$B22,'Estruturante Móvel'!$C:$C,"&lt;&gt;PREVISTO",'Estruturante Móvel'!$G:$G,BZ$4))</f>
        <v>0</v>
      </c>
      <c r="CB22" s="139">
        <f>(COUNTIFS('Estruturante Móvel'!$M:$M,$B22,'Estruturante Móvel'!$AM:$AM,CB$4))-(COUNTIFS('Estruturante Móvel'!$M:$M,$B22,'Estruturante Móvel'!$AM:$AM,CB$4,'Estruturante Móvel'!$AQ:$AQ,"REPARO FO"))</f>
        <v>0</v>
      </c>
      <c r="CC22" s="140">
        <f>(COUNTIFS('Estruturante Móvel'!$M:$M,$B22,'Estruturante Móvel'!$C:$C,"&lt;&gt;PREVISTO",'Estruturante Móvel'!$G:$G,CB$4))</f>
        <v>0</v>
      </c>
      <c r="CD22" s="139">
        <f>(COUNTIFS('Estruturante Móvel'!$M:$M,$B22,'Estruturante Móvel'!$AM:$AM,CD$4))-(COUNTIFS('Estruturante Móvel'!$M:$M,$B22,'Estruturante Móvel'!$AM:$AM,CD$4,'Estruturante Móvel'!$AQ:$AQ,"REPARO FO"))</f>
        <v>0</v>
      </c>
      <c r="CE22" s="140">
        <f>(COUNTIFS('Estruturante Móvel'!$M:$M,$B22,'Estruturante Móvel'!$C:$C,"&lt;&gt;PREVISTO",'Estruturante Móvel'!$G:$G,CD$4))</f>
        <v>0</v>
      </c>
      <c r="CF22" s="139">
        <f>(COUNTIFS('Estruturante Móvel'!$M:$M,$B22,'Estruturante Móvel'!$AM:$AM,CF$4))-(COUNTIFS('Estruturante Móvel'!$M:$M,$B22,'Estruturante Móvel'!$AM:$AM,CF$4,'Estruturante Móvel'!$AQ:$AQ,"REPARO FO"))</f>
        <v>5</v>
      </c>
      <c r="CG22" s="140">
        <f>(COUNTIFS('Estruturante Móvel'!$M:$M,$B22,'Estruturante Móvel'!$C:$C,"&lt;&gt;PREVISTO",'Estruturante Móvel'!$G:$G,CF$4))</f>
        <v>0</v>
      </c>
      <c r="CH22" s="139">
        <f>(COUNTIFS('Estruturante Móvel'!$M:$M,$B22,'Estruturante Móvel'!$AM:$AM,CH$4))-(COUNTIFS('Estruturante Móvel'!$M:$M,$B22,'Estruturante Móvel'!$AM:$AM,CH$4,'Estruturante Móvel'!$AQ:$AQ,"REPARO FO"))</f>
        <v>1</v>
      </c>
      <c r="CI22" s="140">
        <f>(COUNTIFS('Estruturante Móvel'!$M:$M,$B22,'Estruturante Móvel'!$C:$C,"&lt;&gt;PREVISTO",'Estruturante Móvel'!$G:$G,CH$4))</f>
        <v>2</v>
      </c>
      <c r="CJ22" s="139">
        <f>(COUNTIFS('Estruturante Móvel'!$M:$M,$B22,'Estruturante Móvel'!$AM:$AM,CJ$4))-(COUNTIFS('Estruturante Móvel'!$M:$M,$B22,'Estruturante Móvel'!$AM:$AM,CJ$4,'Estruturante Móvel'!$AQ:$AQ,"REPARO FO"))</f>
        <v>1</v>
      </c>
      <c r="CK22" s="140">
        <f>(COUNTIFS('Estruturante Móvel'!$M:$M,$B22,'Estruturante Móvel'!$C:$C,"&lt;&gt;PREVISTO",'Estruturante Móvel'!$G:$G,CJ$4))</f>
        <v>0</v>
      </c>
      <c r="CL22" s="139">
        <f>(COUNTIFS('Estruturante Móvel'!$M:$M,$B22,'Estruturante Móvel'!$AM:$AM,CL$4))-(COUNTIFS('Estruturante Móvel'!$M:$M,$B22,'Estruturante Móvel'!$AM:$AM,CL$4,'Estruturante Móvel'!$AQ:$AQ,"REPARO FO"))</f>
        <v>0</v>
      </c>
      <c r="CM22" s="140">
        <f>(COUNTIFS('Estruturante Móvel'!$M:$M,$B22,'Estruturante Móvel'!$C:$C,"&lt;&gt;PREVISTO",'Estruturante Móvel'!$G:$G,CL$4))</f>
        <v>0</v>
      </c>
      <c r="CN22" s="139">
        <f>(COUNTIFS('Estruturante Móvel'!$M:$M,$B22,'Estruturante Móvel'!$AM:$AM,CN$4))-(COUNTIFS('Estruturante Móvel'!$M:$M,$B22,'Estruturante Móvel'!$AM:$AM,CN$4,'Estruturante Móvel'!$AQ:$AQ,"REPARO FO"))</f>
        <v>0</v>
      </c>
      <c r="CO22" s="140">
        <f>(COUNTIFS('Estruturante Móvel'!$M:$M,$B22,'Estruturante Móvel'!$C:$C,"&lt;&gt;PREVISTO",'Estruturante Móvel'!$G:$G,CN$4))</f>
        <v>0</v>
      </c>
      <c r="CP22" s="139">
        <f>(COUNTIFS('Estruturante Móvel'!$M:$M,$B22,'Estruturante Móvel'!$AM:$AM,CP$4))-(COUNTIFS('Estruturante Móvel'!$M:$M,$B22,'Estruturante Móvel'!$AM:$AM,CP$4,'Estruturante Móvel'!$AQ:$AQ,"REPARO FO"))</f>
        <v>0</v>
      </c>
      <c r="CQ22" s="140">
        <f>(COUNTIFS('Estruturante Móvel'!$M:$M,$B22,'Estruturante Móvel'!$C:$C,"&lt;&gt;PREVISTO",'Estruturante Móvel'!$G:$G,CP$4))</f>
        <v>0</v>
      </c>
      <c r="CR22" s="139">
        <f>(COUNTIFS('Estruturante Móvel'!$M:$M,$B22,'Estruturante Móvel'!$AM:$AM,CR$4))-(COUNTIFS('Estruturante Móvel'!$M:$M,$B22,'Estruturante Móvel'!$AM:$AM,CR$4,'Estruturante Móvel'!$AQ:$AQ,"REPARO FO"))</f>
        <v>0</v>
      </c>
      <c r="CS22" s="140">
        <f>(COUNTIFS('Estruturante Móvel'!$M:$M,$B22,'Estruturante Móvel'!$C:$C,"&lt;&gt;PREVISTO",'Estruturante Móvel'!$G:$G,CR$4))</f>
        <v>0</v>
      </c>
      <c r="CT22" s="139">
        <f>(COUNTIFS('Estruturante Móvel'!$M:$M,$B22,'Estruturante Móvel'!$AM:$AM,CT$4))-(COUNTIFS('Estruturante Móvel'!$M:$M,$B22,'Estruturante Móvel'!$AM:$AM,CT$4,'Estruturante Móvel'!$AQ:$AQ,"REPARO FO"))</f>
        <v>1</v>
      </c>
      <c r="CU22" s="140">
        <f>(COUNTIFS('Estruturante Móvel'!$M:$M,$B22,'Estruturante Móvel'!$C:$C,"&lt;&gt;PREVISTO",'Estruturante Móvel'!$G:$G,CT$4))</f>
        <v>0</v>
      </c>
      <c r="CV22" s="139">
        <f>(COUNTIFS('Estruturante Móvel'!$M:$M,$B22,'Estruturante Móvel'!$AM:$AM,CV$4))-(COUNTIFS('Estruturante Móvel'!$M:$M,$B22,'Estruturante Móvel'!$AM:$AM,CV$4,'Estruturante Móvel'!$AQ:$AQ,"REPARO FO"))</f>
        <v>6</v>
      </c>
      <c r="CW22" s="140">
        <f>(COUNTIFS('Estruturante Móvel'!$M:$M,$B22,'Estruturante Móvel'!$C:$C,"&lt;&gt;PREVISTO",'Estruturante Móvel'!$G:$G,CV$4))</f>
        <v>0</v>
      </c>
      <c r="CX22" s="139">
        <f>(COUNTIFS('Estruturante Móvel'!$M:$M,$B22,'Estruturante Móvel'!$AM:$AM,CX$4))-(COUNTIFS('Estruturante Móvel'!$M:$M,$B22,'Estruturante Móvel'!$AM:$AM,CX$4,'Estruturante Móvel'!$AQ:$AQ,"REPARO FO"))</f>
        <v>5</v>
      </c>
      <c r="CY22" s="140">
        <f>(COUNTIFS('Estruturante Móvel'!$M:$M,$B22,'Estruturante Móvel'!$C:$C,"&lt;&gt;PREVISTO",'Estruturante Móvel'!$G:$G,CX$4))</f>
        <v>0</v>
      </c>
      <c r="CZ22" s="139">
        <f>(COUNTIFS('Estruturante Móvel'!$M:$M,$B22,'Estruturante Móvel'!$AM:$AM,CZ$4))-(COUNTIFS('Estruturante Móvel'!$M:$M,$B22,'Estruturante Móvel'!$AM:$AM,CZ$4,'Estruturante Móvel'!$AQ:$AQ,"REPARO FO"))</f>
        <v>5</v>
      </c>
      <c r="DA22" s="140">
        <f>(COUNTIFS('Estruturante Móvel'!$M:$M,$B22,'Estruturante Móvel'!$C:$C,"&lt;&gt;PREVISTO",'Estruturante Móvel'!$G:$G,CZ$4))</f>
        <v>0</v>
      </c>
      <c r="DB22" s="139">
        <f>(COUNTIFS('Estruturante Móvel'!$M:$M,$B22,'Estruturante Móvel'!$AM:$AM,DB$4))-(COUNTIFS('Estruturante Móvel'!$M:$M,$B22,'Estruturante Móvel'!$AM:$AM,DB$4,'Estruturante Móvel'!$AQ:$AQ,"REPARO FO"))</f>
        <v>0</v>
      </c>
      <c r="DC22" s="140">
        <f>(COUNTIFS('Estruturante Móvel'!$M:$M,$B22,'Estruturante Móvel'!$C:$C,"&lt;&gt;PREVISTO",'Estruturante Móvel'!$G:$G,DB$4))</f>
        <v>1</v>
      </c>
      <c r="DD22" s="139">
        <f>(COUNTIFS('Estruturante Móvel'!$M:$M,$B22,'Estruturante Móvel'!$AM:$AM,DD$4))-(COUNTIFS('Estruturante Móvel'!$M:$M,$B22,'Estruturante Móvel'!$AM:$AM,DD$4,'Estruturante Móvel'!$AQ:$AQ,"REPARO FO"))</f>
        <v>0</v>
      </c>
      <c r="DE22" s="140">
        <f>(COUNTIFS('Estruturante Móvel'!$M:$M,$B22,'Estruturante Móvel'!$C:$C,"&lt;&gt;PREVISTO",'Estruturante Móvel'!$G:$G,DD$4))</f>
        <v>0</v>
      </c>
      <c r="DF22" s="139">
        <f>(COUNTIFS('Estruturante Móvel'!$M:$M,$B22,'Estruturante Móvel'!$AM:$AM,DF$4))-(COUNTIFS('Estruturante Móvel'!$M:$M,$B22,'Estruturante Móvel'!$AM:$AM,DF$4,'Estruturante Móvel'!$AQ:$AQ,"REPARO FO"))</f>
        <v>0</v>
      </c>
      <c r="DG22" s="140">
        <f>(COUNTIFS('Estruturante Móvel'!$M:$M,$B22,'Estruturante Móvel'!$C:$C,"&lt;&gt;PREVISTO",'Estruturante Móvel'!$G:$G,DF$4))</f>
        <v>0</v>
      </c>
      <c r="DH22" s="139">
        <f>(COUNTIFS('Estruturante Móvel'!$M:$M,$B22,'Estruturante Móvel'!$AM:$AM,DH$4))-(COUNTIFS('Estruturante Móvel'!$M:$M,$B22,'Estruturante Móvel'!$AM:$AM,DH$4,'Estruturante Móvel'!$AQ:$AQ,"REPARO FO"))</f>
        <v>0</v>
      </c>
      <c r="DI22" s="140">
        <f>(COUNTIFS('Estruturante Móvel'!$M:$M,$B22,'Estruturante Móvel'!$C:$C,"&lt;&gt;PREVISTO",'Estruturante Móvel'!$G:$G,DH$4))</f>
        <v>0</v>
      </c>
      <c r="DJ22" s="139">
        <f>(COUNTIFS('Estruturante Móvel'!$M:$M,$B22,'Estruturante Móvel'!$AM:$AM,DJ$4))-(COUNTIFS('Estruturante Móvel'!$M:$M,$B22,'Estruturante Móvel'!$AM:$AM,DJ$4,'Estruturante Móvel'!$AQ:$AQ,"REPARO FO"))</f>
        <v>1</v>
      </c>
      <c r="DK22" s="140">
        <f>(COUNTIFS('Estruturante Móvel'!$M:$M,$B22,'Estruturante Móvel'!$C:$C,"&lt;&gt;PREVISTO",'Estruturante Móvel'!$G:$G,DJ$4))</f>
        <v>0</v>
      </c>
      <c r="DL22" s="139">
        <f>(COUNTIFS('Estruturante Móvel'!$M:$M,$B22,'Estruturante Móvel'!$AM:$AM,DL$4))-(COUNTIFS('Estruturante Móvel'!$M:$M,$B22,'Estruturante Móvel'!$AM:$AM,DL$4,'Estruturante Móvel'!$AQ:$AQ,"REPARO FO"))</f>
        <v>0</v>
      </c>
      <c r="DM22" s="140">
        <f>(COUNTIFS('Estruturante Móvel'!$M:$M,$B22,'Estruturante Móvel'!$C:$C,"&lt;&gt;PREVISTO",'Estruturante Móvel'!$G:$G,DL$4))</f>
        <v>3</v>
      </c>
      <c r="DN22" s="139">
        <f>(COUNTIFS('Estruturante Móvel'!$M:$M,$B22,'Estruturante Móvel'!$AM:$AM,DN$4))-(COUNTIFS('Estruturante Móvel'!$M:$M,$B22,'Estruturante Móvel'!$AM:$AM,DN$4,'Estruturante Móvel'!$AQ:$AQ,"REPARO FO"))</f>
        <v>1</v>
      </c>
      <c r="DO22" s="140">
        <f>(COUNTIFS('Estruturante Móvel'!$M:$M,$B22,'Estruturante Móvel'!$C:$C,"&lt;&gt;PREVISTO",'Estruturante Móvel'!$G:$G,DN$4))</f>
        <v>1</v>
      </c>
      <c r="DP22" s="139">
        <f>(COUNTIFS('Estruturante Móvel'!$M:$M,$B22,'Estruturante Móvel'!$AM:$AM,DP$4))-(COUNTIFS('Estruturante Móvel'!$M:$M,$B22,'Estruturante Móvel'!$AM:$AM,DP$4,'Estruturante Móvel'!$AQ:$AQ,"REPARO FO"))</f>
        <v>0</v>
      </c>
      <c r="DQ22" s="140">
        <f>(COUNTIFS('Estruturante Móvel'!$M:$M,$B22,'Estruturante Móvel'!$C:$C,"&lt;&gt;PREVISTO",'Estruturante Móvel'!$G:$G,DP$4))</f>
        <v>0</v>
      </c>
      <c r="DR22" s="139">
        <f>(COUNTIFS('Estruturante Móvel'!$M:$M,$B22,'Estruturante Móvel'!$AM:$AM,DR$4))-(COUNTIFS('Estruturante Móvel'!$M:$M,$B22,'Estruturante Móvel'!$AM:$AM,DR$4,'Estruturante Móvel'!$AQ:$AQ,"REPARO FO"))</f>
        <v>0</v>
      </c>
      <c r="DS22" s="140">
        <f>(COUNTIFS('Estruturante Móvel'!$M:$M,$B22,'Estruturante Móvel'!$C:$C,"&lt;&gt;PREVISTO",'Estruturante Móvel'!$G:$G,DR$4))</f>
        <v>0</v>
      </c>
      <c r="DT22" s="139">
        <f>(COUNTIFS('Estruturante Móvel'!$M:$M,$B22,'Estruturante Móvel'!$AM:$AM,DT$4))-(COUNTIFS('Estruturante Móvel'!$M:$M,$B22,'Estruturante Móvel'!$AM:$AM,DT$4,'Estruturante Móvel'!$AQ:$AQ,"REPARO FO"))</f>
        <v>0</v>
      </c>
      <c r="DU22" s="140">
        <f>(COUNTIFS('Estruturante Móvel'!$M:$M,$B22,'Estruturante Móvel'!$C:$C,"&lt;&gt;PREVISTO",'Estruturante Móvel'!$G:$G,DT$4))</f>
        <v>0</v>
      </c>
      <c r="DV22" s="139">
        <f>(COUNTIFS('Estruturante Móvel'!$M:$M,$B22,'Estruturante Móvel'!$AM:$AM,DV$4))-(COUNTIFS('Estruturante Móvel'!$M:$M,$B22,'Estruturante Móvel'!$AM:$AM,DV$4,'Estruturante Móvel'!$AQ:$AQ,"REPARO FO"))</f>
        <v>1</v>
      </c>
      <c r="DW22" s="140">
        <f>(COUNTIFS('Estruturante Móvel'!$M:$M,$B22,'Estruturante Móvel'!$C:$C,"&lt;&gt;PREVISTO",'Estruturante Móvel'!$G:$G,DV$4))</f>
        <v>2</v>
      </c>
      <c r="DX22" s="139">
        <f>(COUNTIFS('Estruturante Móvel'!$M:$M,$B22,'Estruturante Móvel'!$AM:$AM,DX$4))-(COUNTIFS('Estruturante Móvel'!$M:$M,$B22,'Estruturante Móvel'!$AM:$AM,DX$4,'Estruturante Móvel'!$AQ:$AQ,"REPARO FO"))</f>
        <v>0</v>
      </c>
      <c r="DY22" s="140">
        <f>(COUNTIFS('Estruturante Móvel'!$M:$M,$B22,'Estruturante Móvel'!$C:$C,"&lt;&gt;PREVISTO",'Estruturante Móvel'!$G:$G,DX$4))</f>
        <v>1</v>
      </c>
      <c r="DZ22" s="139">
        <f>(COUNTIFS('Estruturante Móvel'!$M:$M,$B22,'Estruturante Móvel'!$AM:$AM,DZ$4))-(COUNTIFS('Estruturante Móvel'!$M:$M,$B22,'Estruturante Móvel'!$AM:$AM,DZ$4,'Estruturante Móvel'!$AQ:$AQ,"REPARO FO"))</f>
        <v>0</v>
      </c>
      <c r="EA22" s="140">
        <f>(COUNTIFS('Estruturante Móvel'!$M:$M,$B22,'Estruturante Móvel'!$C:$C,"&lt;&gt;PREVISTO",'Estruturante Móvel'!$G:$G,DZ$4))</f>
        <v>0</v>
      </c>
      <c r="EB22" s="139">
        <f>(COUNTIFS('Estruturante Móvel'!$M:$M,$B22,'Estruturante Móvel'!$AM:$AM,EB$4))-(COUNTIFS('Estruturante Móvel'!$M:$M,$B22,'Estruturante Móvel'!$AM:$AM,EB$4,'Estruturante Móvel'!$AQ:$AQ,"REPARO FO"))</f>
        <v>0</v>
      </c>
      <c r="EC22" s="140">
        <f>(COUNTIFS('Estruturante Móvel'!$M:$M,$B22,'Estruturante Móvel'!$C:$C,"&lt;&gt;PREVISTO",'Estruturante Móvel'!$G:$G,EB$4))</f>
        <v>0</v>
      </c>
      <c r="ED22" s="139">
        <f>(COUNTIFS('Estruturante Móvel'!$M:$M,$B22,'Estruturante Móvel'!$AM:$AM,ED$4))-(COUNTIFS('Estruturante Móvel'!$M:$M,$B22,'Estruturante Móvel'!$AM:$AM,ED$4,'Estruturante Móvel'!$AQ:$AQ,"REPARO FO"))</f>
        <v>0</v>
      </c>
      <c r="EE22" s="140">
        <f>(COUNTIFS('Estruturante Móvel'!$M:$M,$B22,'Estruturante Móvel'!$C:$C,"&lt;&gt;PREVISTO",'Estruturante Móvel'!$G:$G,ED$4))</f>
        <v>0</v>
      </c>
      <c r="EF22" s="139">
        <f>(COUNTIFS('Estruturante Móvel'!$M:$M,$B22,'Estruturante Móvel'!$AM:$AM,EF$4))-(COUNTIFS('Estruturante Móvel'!$M:$M,$B22,'Estruturante Móvel'!$AM:$AM,EF$4,'Estruturante Móvel'!$AQ:$AQ,"REPARO FO"))</f>
        <v>0</v>
      </c>
      <c r="EG22" s="140">
        <f>(COUNTIFS('Estruturante Móvel'!$M:$M,$B22,'Estruturante Móvel'!$C:$C,"&lt;&gt;PREVISTO",'Estruturante Móvel'!$G:$G,EF$4))</f>
        <v>0</v>
      </c>
      <c r="EH22" s="139">
        <f>(COUNTIFS('Estruturante Móvel'!$M:$M,$B22,'Estruturante Móvel'!$AM:$AM,EH$4))-(COUNTIFS('Estruturante Móvel'!$M:$M,$B22,'Estruturante Móvel'!$AM:$AM,EH$4,'Estruturante Móvel'!$AQ:$AQ,"REPARO FO"))</f>
        <v>0</v>
      </c>
      <c r="EI22" s="140">
        <f>(COUNTIFS('Estruturante Móvel'!$M:$M,$B22,'Estruturante Móvel'!$C:$C,"&lt;&gt;PREVISTO",'Estruturante Móvel'!$G:$G,EH$4))</f>
        <v>0</v>
      </c>
      <c r="EJ22" s="139">
        <f>(COUNTIFS('Estruturante Móvel'!$M:$M,$B22,'Estruturante Móvel'!$AM:$AM,EJ$4))-(COUNTIFS('Estruturante Móvel'!$M:$M,$B22,'Estruturante Móvel'!$AM:$AM,EJ$4,'Estruturante Móvel'!$AQ:$AQ,"REPARO FO"))</f>
        <v>0</v>
      </c>
      <c r="EK22" s="140">
        <f>(COUNTIFS('Estruturante Móvel'!$M:$M,$B22,'Estruturante Móvel'!$C:$C,"&lt;&gt;PREVISTO",'Estruturante Móvel'!$G:$G,EJ$4))</f>
        <v>0</v>
      </c>
      <c r="EL22" s="139">
        <f>(COUNTIFS('Estruturante Móvel'!$M:$M,$B22,'Estruturante Móvel'!$AM:$AM,EL$4))-(COUNTIFS('Estruturante Móvel'!$M:$M,$B22,'Estruturante Móvel'!$AM:$AM,EL$4,'Estruturante Móvel'!$AQ:$AQ,"REPARO FO"))</f>
        <v>0</v>
      </c>
      <c r="EM22" s="140">
        <f>(COUNTIFS('Estruturante Móvel'!$M:$M,$B22,'Estruturante Móvel'!$C:$C,"&lt;&gt;PREVISTO",'Estruturante Móvel'!$G:$G,EL$4))</f>
        <v>0</v>
      </c>
      <c r="EN22" s="139">
        <f>(COUNTIFS('Estruturante Móvel'!$M:$M,$B22,'Estruturante Móvel'!$AM:$AM,EN$4))-(COUNTIFS('Estruturante Móvel'!$M:$M,$B22,'Estruturante Móvel'!$AM:$AM,EN$4,'Estruturante Móvel'!$AQ:$AQ,"REPARO FO"))</f>
        <v>0</v>
      </c>
      <c r="EO22" s="140">
        <f>(COUNTIFS('Estruturante Móvel'!$M:$M,$B22,'Estruturante Móvel'!$C:$C,"&lt;&gt;PREVISTO",'Estruturante Móvel'!$G:$G,EN$4))</f>
        <v>0</v>
      </c>
      <c r="EP22" s="139">
        <f>(COUNTIFS('Estruturante Móvel'!$M:$M,$B22,'Estruturante Móvel'!$AM:$AM,EP$4))-(COUNTIFS('Estruturante Móvel'!$M:$M,$B22,'Estruturante Móvel'!$AM:$AM,EP$4,'Estruturante Móvel'!$AQ:$AQ,"REPARO FO"))</f>
        <v>0</v>
      </c>
      <c r="EQ22" s="140">
        <f>(COUNTIFS('Estruturante Móvel'!$M:$M,$B22,'Estruturante Móvel'!$C:$C,"&lt;&gt;PREVISTO",'Estruturante Móvel'!$G:$G,EP$4))</f>
        <v>0</v>
      </c>
      <c r="ER22" s="139">
        <f>(COUNTIFS('Estruturante Móvel'!$M:$M,$B22,'Estruturante Móvel'!$AM:$AM,ER$4))-(COUNTIFS('Estruturante Móvel'!$M:$M,$B22,'Estruturante Móvel'!$AM:$AM,ER$4,'Estruturante Móvel'!$AQ:$AQ,"REPARO FO"))</f>
        <v>0</v>
      </c>
      <c r="ES22" s="140">
        <f>(COUNTIFS('Estruturante Móvel'!$M:$M,$B22,'Estruturante Móvel'!$C:$C,"&lt;&gt;PREVISTO",'Estruturante Móvel'!$G:$G,ER$4))</f>
        <v>0</v>
      </c>
      <c r="ET22" s="139">
        <f>(COUNTIFS('Estruturante Móvel'!$M:$M,$B22,'Estruturante Móvel'!$AM:$AM,ET$4))-(COUNTIFS('Estruturante Móvel'!$M:$M,$B22,'Estruturante Móvel'!$AM:$AM,ET$4,'Estruturante Móvel'!$AQ:$AQ,"REPARO FO"))</f>
        <v>0</v>
      </c>
      <c r="EU22" s="140">
        <f>(COUNTIFS('Estruturante Móvel'!$M:$M,$B22,'Estruturante Móvel'!$C:$C,"&lt;&gt;PREVISTO",'Estruturante Móvel'!$G:$G,ET$4))</f>
        <v>0</v>
      </c>
      <c r="EV22" s="139">
        <f>(COUNTIFS('Estruturante Móvel'!$M:$M,$B22,'Estruturante Móvel'!$AM:$AM,EV$4))-(COUNTIFS('Estruturante Móvel'!$M:$M,$B22,'Estruturante Móvel'!$AM:$AM,EV$4,'Estruturante Móvel'!$AQ:$AQ,"REPARO FO"))</f>
        <v>0</v>
      </c>
      <c r="EW22" s="140">
        <f>(COUNTIFS('Estruturante Móvel'!$M:$M,$B22,'Estruturante Móvel'!$C:$C,"&lt;&gt;PREVISTO",'Estruturante Móvel'!$G:$G,EV$4))</f>
        <v>0</v>
      </c>
      <c r="EX22" s="139">
        <f>(COUNTIFS('Estruturante Móvel'!$M:$M,$B22,'Estruturante Móvel'!$AM:$AM,EX$4))-(COUNTIFS('Estruturante Móvel'!$M:$M,$B22,'Estruturante Móvel'!$AM:$AM,EX$4,'Estruturante Móvel'!$AQ:$AQ,"REPARO FO"))</f>
        <v>0</v>
      </c>
      <c r="EY22" s="140">
        <f>(COUNTIFS('Estruturante Móvel'!$M:$M,$B22,'Estruturante Móvel'!$C:$C,"&lt;&gt;PREVISTO",'Estruturante Móvel'!$G:$G,EX$4))</f>
        <v>0</v>
      </c>
      <c r="EZ22" s="139">
        <f>(COUNTIFS('Estruturante Móvel'!$M:$M,$B22,'Estruturante Móvel'!$AM:$AM,EZ$4))-(COUNTIFS('Estruturante Móvel'!$M:$M,$B22,'Estruturante Móvel'!$AM:$AM,EZ$4,'Estruturante Móvel'!$AQ:$AQ,"REPARO FO"))</f>
        <v>0</v>
      </c>
      <c r="FA22" s="140">
        <f>(COUNTIFS('Estruturante Móvel'!$M:$M,$B22,'Estruturante Móvel'!$C:$C,"&lt;&gt;PREVISTO",'Estruturante Móvel'!$G:$G,EZ$4))</f>
        <v>0</v>
      </c>
      <c r="FB22" s="139">
        <f>(COUNTIFS('Estruturante Móvel'!$M:$M,$B22,'Estruturante Móvel'!$AM:$AM,FB$4))-(COUNTIFS('Estruturante Móvel'!$M:$M,$B22,'Estruturante Móvel'!$AM:$AM,FB$4,'Estruturante Móvel'!$AQ:$AQ,"REPARO FO"))</f>
        <v>0</v>
      </c>
      <c r="FC22" s="140">
        <f>(COUNTIFS('Estruturante Móvel'!$M:$M,$B22,'Estruturante Móvel'!$C:$C,"&lt;&gt;PREVISTO",'Estruturante Móvel'!$G:$G,FB$4))</f>
        <v>0</v>
      </c>
      <c r="FD22" s="139">
        <f>(COUNTIFS('Estruturante Móvel'!$M:$M,$B22,'Estruturante Móvel'!$AM:$AM,FD$4))-(COUNTIFS('Estruturante Móvel'!$M:$M,$B22,'Estruturante Móvel'!$AM:$AM,FD$4,'Estruturante Móvel'!$AQ:$AQ,"REPARO FO"))</f>
        <v>0</v>
      </c>
      <c r="FE22" s="140">
        <f>(COUNTIFS('Estruturante Móvel'!$M:$M,$B22,'Estruturante Móvel'!$C:$C,"&lt;&gt;PREVISTO",'Estruturante Móvel'!$G:$G,FD$4))</f>
        <v>0</v>
      </c>
      <c r="FF22" s="139">
        <f>(COUNTIFS('Estruturante Móvel'!$M:$M,$B22,'Estruturante Móvel'!$AM:$AM,FF$4))-(COUNTIFS('Estruturante Móvel'!$M:$M,$B22,'Estruturante Móvel'!$AM:$AM,FF$4,'Estruturante Móvel'!$AQ:$AQ,"REPARO FO"))</f>
        <v>0</v>
      </c>
      <c r="FG22" s="140">
        <f>(COUNTIFS('Estruturante Móvel'!$M:$M,$B22,'Estruturante Móvel'!$C:$C,"&lt;&gt;PREVISTO",'Estruturante Móvel'!$G:$G,FF$4))</f>
        <v>0</v>
      </c>
      <c r="FH22" s="139">
        <f>(COUNTIFS('Estruturante Móvel'!$M:$M,$B22,'Estruturante Móvel'!$AM:$AM,FH$4))-(COUNTIFS('Estruturante Móvel'!$M:$M,$B22,'Estruturante Móvel'!$AM:$AM,FH$4,'Estruturante Móvel'!$AQ:$AQ,"REPARO FO"))</f>
        <v>0</v>
      </c>
      <c r="FI22" s="140">
        <f>(COUNTIFS('Estruturante Móvel'!$M:$M,$B22,'Estruturante Móvel'!$C:$C,"&lt;&gt;PREVISTO",'Estruturante Móvel'!$G:$G,FH$4))</f>
        <v>0</v>
      </c>
      <c r="FJ22" s="139">
        <f>(COUNTIFS('Estruturante Móvel'!$M:$M,$B22,'Estruturante Móvel'!$AM:$AM,FJ$4))-(COUNTIFS('Estruturante Móvel'!$M:$M,$B22,'Estruturante Móvel'!$AM:$AM,FJ$4,'Estruturante Móvel'!$AQ:$AQ,"REPARO FO"))</f>
        <v>0</v>
      </c>
      <c r="FK22" s="140">
        <f>(COUNTIFS('Estruturante Móvel'!$M:$M,$B22,'Estruturante Móvel'!$C:$C,"&lt;&gt;PREVISTO",'Estruturante Móvel'!$G:$G,FJ$4))</f>
        <v>0</v>
      </c>
      <c r="FL22" s="139">
        <f>(COUNTIFS('Estruturante Móvel'!$M:$M,$B22,'Estruturante Móvel'!$AM:$AM,FL$4))-(COUNTIFS('Estruturante Móvel'!$M:$M,$B22,'Estruturante Móvel'!$AM:$AM,FL$4,'Estruturante Móvel'!$AQ:$AQ,"REPARO FO"))</f>
        <v>0</v>
      </c>
      <c r="FM22" s="140">
        <f>(COUNTIFS('Estruturante Móvel'!$M:$M,$B22,'Estruturante Móvel'!$C:$C,"&lt;&gt;PREVISTO",'Estruturante Móvel'!$G:$G,FL$4))</f>
        <v>0</v>
      </c>
      <c r="FN22" s="139">
        <f>(COUNTIFS('Estruturante Móvel'!$M:$M,$B22,'Estruturante Móvel'!$AM:$AM,FN$4))-(COUNTIFS('Estruturante Móvel'!$M:$M,$B22,'Estruturante Móvel'!$AM:$AM,FN$4,'Estruturante Móvel'!$AQ:$AQ,"REPARO FO"))</f>
        <v>0</v>
      </c>
      <c r="FO22" s="140">
        <f>(COUNTIFS('Estruturante Móvel'!$M:$M,$B22,'Estruturante Móvel'!$C:$C,"&lt;&gt;PREVISTO",'Estruturante Móvel'!$G:$G,FN$4))</f>
        <v>0</v>
      </c>
      <c r="FP22" s="139">
        <f>(COUNTIFS('Estruturante Móvel'!$M:$M,$B22,'Estruturante Móvel'!$AM:$AM,FP$4))-(COUNTIFS('Estruturante Móvel'!$M:$M,$B22,'Estruturante Móvel'!$AM:$AM,FP$4,'Estruturante Móvel'!$AQ:$AQ,"REPARO FO"))</f>
        <v>0</v>
      </c>
      <c r="FQ22" s="140">
        <f>(COUNTIFS('Estruturante Móvel'!$M:$M,$B22,'Estruturante Móvel'!$C:$C,"&lt;&gt;PREVISTO",'Estruturante Móvel'!$G:$G,FP$4))</f>
        <v>0</v>
      </c>
      <c r="FR22" s="139">
        <f>(COUNTIFS('Estruturante Móvel'!$M:$M,$B22,'Estruturante Móvel'!$AM:$AM,FR$4))-(COUNTIFS('Estruturante Móvel'!$M:$M,$B22,'Estruturante Móvel'!$AM:$AM,FR$4,'Estruturante Móvel'!$AQ:$AQ,"REPARO FO"))</f>
        <v>0</v>
      </c>
      <c r="FS22" s="140">
        <f>(COUNTIFS('Estruturante Móvel'!$M:$M,$B22,'Estruturante Móvel'!$C:$C,"&lt;&gt;PREVISTO",'Estruturante Móvel'!$G:$G,FR$4))</f>
        <v>0</v>
      </c>
      <c r="FT22" s="139">
        <f>(COUNTIFS('Estruturante Móvel'!$M:$M,$B22,'Estruturante Móvel'!$AM:$AM,FT$4))-(COUNTIFS('Estruturante Móvel'!$M:$M,$B22,'Estruturante Móvel'!$AM:$AM,FT$4,'Estruturante Móvel'!$AQ:$AQ,"REPARO FO"))</f>
        <v>0</v>
      </c>
      <c r="FU22" s="140">
        <f>(COUNTIFS('Estruturante Móvel'!$M:$M,$B22,'Estruturante Móvel'!$C:$C,"&lt;&gt;PREVISTO",'Estruturante Móvel'!$G:$G,FT$4))</f>
        <v>0</v>
      </c>
      <c r="FV22" s="139">
        <f>(COUNTIFS('Estruturante Móvel'!$M:$M,$B22,'Estruturante Móvel'!$AM:$AM,FV$4))-(COUNTIFS('Estruturante Móvel'!$M:$M,$B22,'Estruturante Móvel'!$AM:$AM,FV$4,'Estruturante Móvel'!$AQ:$AQ,"REPARO FO"))</f>
        <v>0</v>
      </c>
      <c r="FW22" s="140">
        <f>(COUNTIFS('Estruturante Móvel'!$M:$M,$B22,'Estruturante Móvel'!$C:$C,"&lt;&gt;PREVISTO",'Estruturante Móvel'!$G:$G,FV$4))</f>
        <v>0</v>
      </c>
      <c r="FX22" s="139">
        <f>(COUNTIFS('Estruturante Móvel'!$M:$M,$B22,'Estruturante Móvel'!$AM:$AM,FX$4))-(COUNTIFS('Estruturante Móvel'!$M:$M,$B22,'Estruturante Móvel'!$AM:$AM,FX$4,'Estruturante Móvel'!$AQ:$AQ,"REPARO FO"))</f>
        <v>0</v>
      </c>
      <c r="FY22" s="140">
        <f>(COUNTIFS('Estruturante Móvel'!$M:$M,$B22,'Estruturante Móvel'!$C:$C,"&lt;&gt;PREVISTO",'Estruturante Móvel'!$G:$G,FX$4))</f>
        <v>0</v>
      </c>
      <c r="FZ22" s="139">
        <f>(COUNTIFS('Estruturante Móvel'!$M:$M,$B22,'Estruturante Móvel'!$AM:$AM,FZ$4))-(COUNTIFS('Estruturante Móvel'!$M:$M,$B22,'Estruturante Móvel'!$AM:$AM,FZ$4,'Estruturante Móvel'!$AQ:$AQ,"REPARO FO"))</f>
        <v>0</v>
      </c>
      <c r="GA22" s="140">
        <f>(COUNTIFS('Estruturante Móvel'!$M:$M,$B22,'Estruturante Móvel'!$C:$C,"&lt;&gt;PREVISTO",'Estruturante Móvel'!$G:$G,FZ$4))</f>
        <v>0</v>
      </c>
      <c r="GB22" s="139">
        <f>(COUNTIFS('Estruturante Móvel'!$M:$M,$B22,'Estruturante Móvel'!$AM:$AM,GB$4))-(COUNTIFS('Estruturante Móvel'!$M:$M,$B22,'Estruturante Móvel'!$AM:$AM,GB$4,'Estruturante Móvel'!$AQ:$AQ,"REPARO FO"))</f>
        <v>0</v>
      </c>
      <c r="GC22" s="140">
        <f>(COUNTIFS('Estruturante Móvel'!$M:$M,$B22,'Estruturante Móvel'!$C:$C,"&lt;&gt;PREVISTO",'Estruturante Móvel'!$G:$G,GB$4))</f>
        <v>0</v>
      </c>
      <c r="GD22" s="139">
        <f>(COUNTIFS('Estruturante Móvel'!$M:$M,$B22,'Estruturante Móvel'!$AM:$AM,GD$4))-(COUNTIFS('Estruturante Móvel'!$M:$M,$B22,'Estruturante Móvel'!$AM:$AM,GD$4,'Estruturante Móvel'!$AQ:$AQ,"REPARO FO"))</f>
        <v>0</v>
      </c>
      <c r="GE22" s="140">
        <f>(COUNTIFS('Estruturante Móvel'!$M:$M,$B22,'Estruturante Móvel'!$C:$C,"&lt;&gt;PREVISTO",'Estruturante Móvel'!$G:$G,GD$4))</f>
        <v>0</v>
      </c>
      <c r="GF22" s="139">
        <f>(COUNTIFS('Estruturante Móvel'!$M:$M,$B22,'Estruturante Móvel'!$AM:$AM,GF$4))-(COUNTIFS('Estruturante Móvel'!$M:$M,$B22,'Estruturante Móvel'!$AM:$AM,GF$4,'Estruturante Móvel'!$AQ:$AQ,"REPARO FO"))</f>
        <v>0</v>
      </c>
      <c r="GG22" s="140">
        <f>(COUNTIFS('Estruturante Móvel'!$M:$M,$B22,'Estruturante Móvel'!$C:$C,"&lt;&gt;PREVISTO",'Estruturante Móvel'!$G:$G,GF$4))</f>
        <v>0</v>
      </c>
      <c r="GH22" s="139">
        <f>(COUNTIFS('Estruturante Móvel'!$M:$M,$B22,'Estruturante Móvel'!$AM:$AM,GH$4))-(COUNTIFS('Estruturante Móvel'!$M:$M,$B22,'Estruturante Móvel'!$AM:$AM,GH$4,'Estruturante Móvel'!$AQ:$AQ,"REPARO FO"))</f>
        <v>0</v>
      </c>
      <c r="GI22" s="140">
        <f>(COUNTIFS('Estruturante Móvel'!$M:$M,$B22,'Estruturante Móvel'!$C:$C,"&lt;&gt;PREVISTO",'Estruturante Móvel'!$G:$G,GH$4))</f>
        <v>0</v>
      </c>
      <c r="GJ22" s="139">
        <f>(COUNTIFS('Estruturante Móvel'!$M:$M,$B22,'Estruturante Móvel'!$AM:$AM,GJ$4))-(COUNTIFS('Estruturante Móvel'!$M:$M,$B22,'Estruturante Móvel'!$AM:$AM,GJ$4,'Estruturante Móvel'!$AQ:$AQ,"REPARO FO"))</f>
        <v>0</v>
      </c>
      <c r="GK22" s="140">
        <f>(COUNTIFS('Estruturante Móvel'!$M:$M,$B22,'Estruturante Móvel'!$C:$C,"&lt;&gt;PREVISTO",'Estruturante Móvel'!$G:$G,GJ$4))</f>
        <v>0</v>
      </c>
      <c r="GL22" s="139">
        <f>(COUNTIFS('Estruturante Móvel'!$M:$M,$B22,'Estruturante Móvel'!$AM:$AM,GL$4))-(COUNTIFS('Estruturante Móvel'!$M:$M,$B22,'Estruturante Móvel'!$AM:$AM,GL$4,'Estruturante Móvel'!$AQ:$AQ,"REPARO FO"))</f>
        <v>0</v>
      </c>
      <c r="GM22" s="140">
        <f>(COUNTIFS('Estruturante Móvel'!$M:$M,$B22,'Estruturante Móvel'!$C:$C,"&lt;&gt;PREVISTO",'Estruturante Móvel'!$G:$G,GL$4))</f>
        <v>0</v>
      </c>
      <c r="GN22" s="139">
        <f>(COUNTIFS('Estruturante Móvel'!$M:$M,$B22,'Estruturante Móvel'!$AM:$AM,GN$4))-(COUNTIFS('Estruturante Móvel'!$M:$M,$B22,'Estruturante Móvel'!$AM:$AM,GN$4,'Estruturante Móvel'!$AQ:$AQ,"REPARO FO"))</f>
        <v>0</v>
      </c>
      <c r="GO22" s="140">
        <f>(COUNTIFS('Estruturante Móvel'!$M:$M,$B22,'Estruturante Móvel'!$C:$C,"&lt;&gt;PREVISTO",'Estruturante Móvel'!$G:$G,GN$4))</f>
        <v>0</v>
      </c>
      <c r="GP22" s="139">
        <f>(COUNTIFS('Estruturante Móvel'!$M:$M,$B22,'Estruturante Móvel'!$AM:$AM,GP$4))-(COUNTIFS('Estruturante Móvel'!$M:$M,$B22,'Estruturante Móvel'!$AM:$AM,GP$4,'Estruturante Móvel'!$AQ:$AQ,"REPARO FO"))</f>
        <v>0</v>
      </c>
      <c r="GQ22" s="140">
        <f>(COUNTIFS('Estruturante Móvel'!$M:$M,$B22,'Estruturante Móvel'!$C:$C,"&lt;&gt;PREVISTO",'Estruturante Móvel'!$G:$G,GP$4))</f>
        <v>0</v>
      </c>
      <c r="GR22" s="139">
        <f>(COUNTIFS('Estruturante Móvel'!$M:$M,$B22,'Estruturante Móvel'!$AM:$AM,GR$4))-(COUNTIFS('Estruturante Móvel'!$M:$M,$B22,'Estruturante Móvel'!$AM:$AM,GR$4,'Estruturante Móvel'!$AQ:$AQ,"REPARO FO"))</f>
        <v>0</v>
      </c>
      <c r="GS22" s="140">
        <f>(COUNTIFS('Estruturante Móvel'!$M:$M,$B22,'Estruturante Móvel'!$C:$C,"&lt;&gt;PREVISTO",'Estruturante Móvel'!$G:$G,GR$4))</f>
        <v>0</v>
      </c>
      <c r="GT22" s="139">
        <f>(COUNTIFS('Estruturante Móvel'!$M:$M,$B22,'Estruturante Móvel'!$AM:$AM,GT$4))-(COUNTIFS('Estruturante Móvel'!$M:$M,$B22,'Estruturante Móvel'!$AM:$AM,GT$4,'Estruturante Móvel'!$AQ:$AQ,"REPARO FO"))</f>
        <v>0</v>
      </c>
      <c r="GU22" s="140">
        <f>(COUNTIFS('Estruturante Móvel'!$M:$M,$B22,'Estruturante Móvel'!$C:$C,"&lt;&gt;PREVISTO",'Estruturante Móvel'!$G:$G,GT$4))</f>
        <v>0</v>
      </c>
      <c r="GV22" s="139">
        <f>(COUNTIFS('Estruturante Móvel'!$M:$M,$B22,'Estruturante Móvel'!$AM:$AM,GV$4))-(COUNTIFS('Estruturante Móvel'!$M:$M,$B22,'Estruturante Móvel'!$AM:$AM,GV$4,'Estruturante Móvel'!$AQ:$AQ,"REPARO FO"))</f>
        <v>0</v>
      </c>
      <c r="GW22" s="140">
        <f>(COUNTIFS('Estruturante Móvel'!$M:$M,$B22,'Estruturante Móvel'!$C:$C,"&lt;&gt;PREVISTO",'Estruturante Móvel'!$G:$G,GV$4))</f>
        <v>0</v>
      </c>
      <c r="GX22" s="139">
        <f>(COUNTIFS('Estruturante Móvel'!$M:$M,$B22,'Estruturante Móvel'!$AM:$AM,GX$4))-(COUNTIFS('Estruturante Móvel'!$M:$M,$B22,'Estruturante Móvel'!$AM:$AM,GX$4,'Estruturante Móvel'!$AQ:$AQ,"REPARO FO"))</f>
        <v>0</v>
      </c>
      <c r="GY22" s="140">
        <f>(COUNTIFS('Estruturante Móvel'!$M:$M,$B22,'Estruturante Móvel'!$C:$C,"&lt;&gt;PREVISTO",'Estruturante Móvel'!$G:$G,GX$4))</f>
        <v>0</v>
      </c>
      <c r="GZ22" s="139">
        <f>(COUNTIFS('Estruturante Móvel'!$M:$M,$B22,'Estruturante Móvel'!$AM:$AM,GZ$4))-(COUNTIFS('Estruturante Móvel'!$M:$M,$B22,'Estruturante Móvel'!$AM:$AM,GZ$4,'Estruturante Móvel'!$AQ:$AQ,"REPARO FO"))</f>
        <v>0</v>
      </c>
      <c r="HA22" s="140">
        <f>(COUNTIFS('Estruturante Móvel'!$M:$M,$B22,'Estruturante Móvel'!$C:$C,"&lt;&gt;PREVISTO",'Estruturante Móvel'!$G:$G,GZ$4))</f>
        <v>0</v>
      </c>
      <c r="HB22" s="139">
        <f>(COUNTIFS('Estruturante Móvel'!$M:$M,$B22,'Estruturante Móvel'!$AM:$AM,HB$4))-(COUNTIFS('Estruturante Móvel'!$M:$M,$B22,'Estruturante Móvel'!$AM:$AM,HB$4,'Estruturante Móvel'!$AQ:$AQ,"REPARO FO"))</f>
        <v>0</v>
      </c>
      <c r="HC22" s="140">
        <f>(COUNTIFS('Estruturante Móvel'!$M:$M,$B22,'Estruturante Móvel'!$C:$C,"&lt;&gt;PREVISTO",'Estruturante Móvel'!$G:$G,HB$4))</f>
        <v>0</v>
      </c>
      <c r="HD22" s="139">
        <f>(COUNTIFS('Estruturante Móvel'!$M:$M,$B22,'Estruturante Móvel'!$AM:$AM,HD$4))-(COUNTIFS('Estruturante Móvel'!$M:$M,$B22,'Estruturante Móvel'!$AM:$AM,HD$4,'Estruturante Móvel'!$AQ:$AQ,"REPARO FO"))</f>
        <v>0</v>
      </c>
      <c r="HE22" s="140">
        <f>(COUNTIFS('Estruturante Móvel'!$M:$M,$B22,'Estruturante Móvel'!$C:$C,"&lt;&gt;PREVISTO",'Estruturante Móvel'!$G:$G,HD$4))</f>
        <v>0</v>
      </c>
      <c r="HF22" s="139">
        <f>(COUNTIFS('Estruturante Móvel'!$M:$M,$B22,'Estruturante Móvel'!$AM:$AM,HF$4))-(COUNTIFS('Estruturante Móvel'!$M:$M,$B22,'Estruturante Móvel'!$AM:$AM,HF$4,'Estruturante Móvel'!$AQ:$AQ,"REPARO FO"))</f>
        <v>0</v>
      </c>
      <c r="HG22" s="140">
        <f>(COUNTIFS('Estruturante Móvel'!$M:$M,$B22,'Estruturante Móvel'!$C:$C,"&lt;&gt;PREVISTO",'Estruturante Móvel'!$G:$G,HF$4))</f>
        <v>0</v>
      </c>
      <c r="HH22" s="139">
        <f>(COUNTIFS('Estruturante Móvel'!$M:$M,$B22,'Estruturante Móvel'!$AM:$AM,HH$4))-(COUNTIFS('Estruturante Móvel'!$M:$M,$B22,'Estruturante Móvel'!$AM:$AM,HH$4,'Estruturante Móvel'!$AQ:$AQ,"REPARO FO"))</f>
        <v>0</v>
      </c>
      <c r="HI22" s="140">
        <f>(COUNTIFS('Estruturante Móvel'!$M:$M,$B22,'Estruturante Móvel'!$C:$C,"&lt;&gt;PREVISTO",'Estruturante Móvel'!$G:$G,HH$4))</f>
        <v>0</v>
      </c>
      <c r="HJ22" s="139">
        <f>(COUNTIFS('Estruturante Móvel'!$M:$M,$B22,'Estruturante Móvel'!$AM:$AM,HJ$4))-(COUNTIFS('Estruturante Móvel'!$M:$M,$B22,'Estruturante Móvel'!$AM:$AM,HJ$4,'Estruturante Móvel'!$AQ:$AQ,"REPARO FO"))</f>
        <v>0</v>
      </c>
      <c r="HK22" s="140">
        <f>(COUNTIFS('Estruturante Móvel'!$M:$M,$B22,'Estruturante Móvel'!$C:$C,"&lt;&gt;PREVISTO",'Estruturante Móvel'!$G:$G,HJ$4))</f>
        <v>0</v>
      </c>
      <c r="HL22" s="139">
        <f>(COUNTIFS('Estruturante Móvel'!$M:$M,$B22,'Estruturante Móvel'!$AM:$AM,HL$4))-(COUNTIFS('Estruturante Móvel'!$M:$M,$B22,'Estruturante Móvel'!$AM:$AM,HL$4,'Estruturante Móvel'!$AQ:$AQ,"REPARO FO"))</f>
        <v>0</v>
      </c>
      <c r="HM22" s="140">
        <f>(COUNTIFS('Estruturante Móvel'!$M:$M,$B22,'Estruturante Móvel'!$C:$C,"&lt;&gt;PREVISTO",'Estruturante Móvel'!$G:$G,HL$4))</f>
        <v>0</v>
      </c>
      <c r="HN22" s="139">
        <f>(COUNTIFS('Estruturante Móvel'!$M:$M,$B22,'Estruturante Móvel'!$AM:$AM,HN$4))-(COUNTIFS('Estruturante Móvel'!$M:$M,$B22,'Estruturante Móvel'!$AM:$AM,HN$4,'Estruturante Móvel'!$AQ:$AQ,"REPARO FO"))</f>
        <v>0</v>
      </c>
      <c r="HO22" s="140">
        <f>(COUNTIFS('Estruturante Móvel'!$M:$M,$B22,'Estruturante Móvel'!$C:$C,"&lt;&gt;PREVISTO",'Estruturante Móvel'!$G:$G,HN$4))</f>
        <v>0</v>
      </c>
      <c r="HP22" s="139">
        <f>(COUNTIFS('Estruturante Móvel'!$M:$M,$B22,'Estruturante Móvel'!$AM:$AM,HP$4))-(COUNTIFS('Estruturante Móvel'!$M:$M,$B22,'Estruturante Móvel'!$AM:$AM,HP$4,'Estruturante Móvel'!$AQ:$AQ,"REPARO FO"))</f>
        <v>0</v>
      </c>
      <c r="HQ22" s="140">
        <f>(COUNTIFS('Estruturante Móvel'!$M:$M,$B22,'Estruturante Móvel'!$C:$C,"&lt;&gt;PREVISTO",'Estruturante Móvel'!$G:$G,HP$4))</f>
        <v>0</v>
      </c>
      <c r="HR22" s="139">
        <f>(COUNTIFS('Estruturante Móvel'!$M:$M,$B22,'Estruturante Móvel'!$AM:$AM,HR$4))-(COUNTIFS('Estruturante Móvel'!$M:$M,$B22,'Estruturante Móvel'!$AM:$AM,HR$4,'Estruturante Móvel'!$AQ:$AQ,"REPARO FO"))</f>
        <v>0</v>
      </c>
      <c r="HS22" s="140">
        <f>(COUNTIFS('Estruturante Móvel'!$M:$M,$B22,'Estruturante Móvel'!$C:$C,"&lt;&gt;PREVISTO",'Estruturante Móvel'!$G:$G,HR$4))</f>
        <v>0</v>
      </c>
      <c r="HT22" s="139">
        <f>(COUNTIFS('Estruturante Móvel'!$M:$M,$B22,'Estruturante Móvel'!$AM:$AM,HT$4))-(COUNTIFS('Estruturante Móvel'!$M:$M,$B22,'Estruturante Móvel'!$AM:$AM,HT$4,'Estruturante Móvel'!$AQ:$AQ,"REPARO FO"))</f>
        <v>0</v>
      </c>
      <c r="HU22" s="140">
        <f>(COUNTIFS('Estruturante Móvel'!$M:$M,$B22,'Estruturante Móvel'!$C:$C,"&lt;&gt;PREVISTO",'Estruturante Móvel'!$G:$G,HT$4))</f>
        <v>0</v>
      </c>
      <c r="HV22" s="139">
        <f>(COUNTIFS('Estruturante Móvel'!$M:$M,$B22,'Estruturante Móvel'!$AM:$AM,HV$4))-(COUNTIFS('Estruturante Móvel'!$M:$M,$B22,'Estruturante Móvel'!$AM:$AM,HV$4,'Estruturante Móvel'!$AQ:$AQ,"REPARO FO"))</f>
        <v>0</v>
      </c>
      <c r="HW22" s="140">
        <f>(COUNTIFS('Estruturante Móvel'!$M:$M,$B22,'Estruturante Móvel'!$C:$C,"&lt;&gt;PREVISTO",'Estruturante Móvel'!$G:$G,HV$4))</f>
        <v>0</v>
      </c>
      <c r="HX22" s="139">
        <f>(COUNTIFS('Estruturante Móvel'!$M:$M,$B22,'Estruturante Móvel'!$AM:$AM,HX$4))-(COUNTIFS('Estruturante Móvel'!$M:$M,$B22,'Estruturante Móvel'!$AM:$AM,HX$4,'Estruturante Móvel'!$AQ:$AQ,"REPARO FO"))</f>
        <v>0</v>
      </c>
      <c r="HY22" s="140">
        <f>(COUNTIFS('Estruturante Móvel'!$M:$M,$B22,'Estruturante Móvel'!$C:$C,"&lt;&gt;PREVISTO",'Estruturante Móvel'!$G:$G,HX$4))</f>
        <v>0</v>
      </c>
      <c r="HZ22" s="139">
        <f>(COUNTIFS('Estruturante Móvel'!$M:$M,$B22,'Estruturante Móvel'!$AM:$AM,HZ$4))-(COUNTIFS('Estruturante Móvel'!$M:$M,$B22,'Estruturante Móvel'!$AM:$AM,HZ$4,'Estruturante Móvel'!$AQ:$AQ,"REPARO FO"))</f>
        <v>0</v>
      </c>
      <c r="IA22" s="140">
        <f>(COUNTIFS('Estruturante Móvel'!$M:$M,$B22,'Estruturante Móvel'!$C:$C,"&lt;&gt;PREVISTO",'Estruturante Móvel'!$G:$G,HZ$4))</f>
        <v>0</v>
      </c>
      <c r="IB22" s="139">
        <f>(COUNTIFS('Estruturante Móvel'!$M:$M,$B22,'Estruturante Móvel'!$AM:$AM,IB$4))-(COUNTIFS('Estruturante Móvel'!$M:$M,$B22,'Estruturante Móvel'!$AM:$AM,IB$4,'Estruturante Móvel'!$AQ:$AQ,"REPARO FO"))</f>
        <v>0</v>
      </c>
      <c r="IC22" s="140">
        <f>(COUNTIFS('Estruturante Móvel'!$M:$M,$B22,'Estruturante Móvel'!$C:$C,"&lt;&gt;PREVISTO",'Estruturante Móvel'!$G:$G,IB$4))</f>
        <v>0</v>
      </c>
      <c r="ID22" s="139">
        <f>(COUNTIFS('Estruturante Móvel'!$M:$M,$B22,'Estruturante Móvel'!$AM:$AM,ID$4))-(COUNTIFS('Estruturante Móvel'!$M:$M,$B22,'Estruturante Móvel'!$AM:$AM,ID$4,'Estruturante Móvel'!$AQ:$AQ,"REPARO FO"))</f>
        <v>0</v>
      </c>
      <c r="IE22" s="140">
        <f>(COUNTIFS('Estruturante Móvel'!$M:$M,$B22,'Estruturante Móvel'!$C:$C,"&lt;&gt;PREVISTO",'Estruturante Móvel'!$G:$G,ID$4))</f>
        <v>0</v>
      </c>
      <c r="IF22" s="139">
        <f>(COUNTIFS('Estruturante Móvel'!$M:$M,$B22,'Estruturante Móvel'!$AM:$AM,IF$4))-(COUNTIFS('Estruturante Móvel'!$M:$M,$B22,'Estruturante Móvel'!$AM:$AM,IF$4,'Estruturante Móvel'!$AQ:$AQ,"REPARO FO"))</f>
        <v>0</v>
      </c>
      <c r="IG22" s="140">
        <f>(COUNTIFS('Estruturante Móvel'!$M:$M,$B22,'Estruturante Móvel'!$C:$C,"&lt;&gt;PREVISTO",'Estruturante Móvel'!$G:$G,IF$4))</f>
        <v>0</v>
      </c>
      <c r="IH22" s="139">
        <f>(COUNTIFS('Estruturante Móvel'!$M:$M,$B22,'Estruturante Móvel'!$AM:$AM,IH$4))-(COUNTIFS('Estruturante Móvel'!$M:$M,$B22,'Estruturante Móvel'!$AM:$AM,IH$4,'Estruturante Móvel'!$AQ:$AQ,"REPARO FO"))</f>
        <v>0</v>
      </c>
      <c r="II22" s="140">
        <f>(COUNTIFS('Estruturante Móvel'!$M:$M,$B22,'Estruturante Móvel'!$C:$C,"&lt;&gt;PREVISTO",'Estruturante Móvel'!$G:$G,IH$4))</f>
        <v>0</v>
      </c>
      <c r="IJ22" s="139">
        <f>(COUNTIFS('Estruturante Móvel'!$M:$M,$B22,'Estruturante Móvel'!$AM:$AM,IJ$4))-(COUNTIFS('Estruturante Móvel'!$M:$M,$B22,'Estruturante Móvel'!$AM:$AM,IJ$4,'Estruturante Móvel'!$AQ:$AQ,"REPARO FO"))</f>
        <v>0</v>
      </c>
      <c r="IK22" s="140">
        <f>(COUNTIFS('Estruturante Móvel'!$M:$M,$B22,'Estruturante Móvel'!$C:$C,"&lt;&gt;PREVISTO",'Estruturante Móvel'!$G:$G,IJ$4))</f>
        <v>0</v>
      </c>
      <c r="IL22" s="139">
        <f>(COUNTIFS('Estruturante Móvel'!$M:$M,$B22,'Estruturante Móvel'!$AM:$AM,IL$4))-(COUNTIFS('Estruturante Móvel'!$M:$M,$B22,'Estruturante Móvel'!$AM:$AM,IL$4,'Estruturante Móvel'!$AQ:$AQ,"REPARO FO"))</f>
        <v>0</v>
      </c>
      <c r="IM22" s="140">
        <f>(COUNTIFS('Estruturante Móvel'!$M:$M,$B22,'Estruturante Móvel'!$C:$C,"&lt;&gt;PREVISTO",'Estruturante Móvel'!$G:$G,IL$4))</f>
        <v>0</v>
      </c>
      <c r="IN22" s="139">
        <f>(COUNTIFS('Estruturante Móvel'!$M:$M,$B22,'Estruturante Móvel'!$AM:$AM,IN$4))-(COUNTIFS('Estruturante Móvel'!$M:$M,$B22,'Estruturante Móvel'!$AM:$AM,IN$4,'Estruturante Móvel'!$AQ:$AQ,"REPARO FO"))</f>
        <v>0</v>
      </c>
      <c r="IO22" s="140">
        <f>(COUNTIFS('Estruturante Móvel'!$M:$M,$B22,'Estruturante Móvel'!$C:$C,"&lt;&gt;PREVISTO",'Estruturante Móvel'!$G:$G,IN$4))</f>
        <v>0</v>
      </c>
      <c r="IP22" s="139">
        <f>(COUNTIFS('Estruturante Móvel'!$M:$M,$B22,'Estruturante Móvel'!$AM:$AM,IP$4))-(COUNTIFS('Estruturante Móvel'!$M:$M,$B22,'Estruturante Móvel'!$AM:$AM,IP$4,'Estruturante Móvel'!$AQ:$AQ,"REPARO FO"))</f>
        <v>0</v>
      </c>
      <c r="IQ22" s="140">
        <f>(COUNTIFS('Estruturante Móvel'!$M:$M,$B22,'Estruturante Móvel'!$C:$C,"&lt;&gt;PREVISTO",'Estruturante Móvel'!$G:$G,IP$4))</f>
        <v>0</v>
      </c>
      <c r="IR22" s="139">
        <f>(COUNTIFS('Estruturante Móvel'!$M:$M,$B22,'Estruturante Móvel'!$AM:$AM,IR$4))-(COUNTIFS('Estruturante Móvel'!$M:$M,$B22,'Estruturante Móvel'!$AM:$AM,IR$4,'Estruturante Móvel'!$AQ:$AQ,"REPARO FO"))</f>
        <v>0</v>
      </c>
      <c r="IS22" s="140">
        <f>(COUNTIFS('Estruturante Móvel'!$M:$M,$B22,'Estruturante Móvel'!$C:$C,"&lt;&gt;PREVISTO",'Estruturante Móvel'!$G:$G,IR$4))</f>
        <v>0</v>
      </c>
      <c r="IT22" s="139">
        <f>(COUNTIFS('Estruturante Móvel'!$M:$M,$B22,'Estruturante Móvel'!$AM:$AM,IT$4))-(COUNTIFS('Estruturante Móvel'!$M:$M,$B22,'Estruturante Móvel'!$AM:$AM,IT$4,'Estruturante Móvel'!$AQ:$AQ,"REPARO FO"))</f>
        <v>0</v>
      </c>
      <c r="IU22" s="140">
        <f>(COUNTIFS('Estruturante Móvel'!$M:$M,$B22,'Estruturante Móvel'!$C:$C,"&lt;&gt;PREVISTO",'Estruturante Móvel'!$G:$G,IT$4))</f>
        <v>0</v>
      </c>
      <c r="IV22" s="139">
        <f>(COUNTIFS('Estruturante Móvel'!$M:$M,$B22,'Estruturante Móvel'!$AM:$AM,IV$4))-(COUNTIFS('Estruturante Móvel'!$M:$M,$B22,'Estruturante Móvel'!$AM:$AM,IV$4,'Estruturante Móvel'!$AQ:$AQ,"REPARO FO"))</f>
        <v>0</v>
      </c>
      <c r="IW22" s="140">
        <f>(COUNTIFS('Estruturante Móvel'!$M:$M,$B22,'Estruturante Móvel'!$C:$C,"&lt;&gt;PREVISTO",'Estruturante Móvel'!$G:$G,IV$4))</f>
        <v>0</v>
      </c>
      <c r="IX22" s="139">
        <f>(COUNTIFS('Estruturante Móvel'!$M:$M,$B22,'Estruturante Móvel'!$AM:$AM,IX$4))-(COUNTIFS('Estruturante Móvel'!$M:$M,$B22,'Estruturante Móvel'!$AM:$AM,IX$4,'Estruturante Móvel'!$AQ:$AQ,"REPARO FO"))</f>
        <v>0</v>
      </c>
      <c r="IY22" s="140">
        <f>(COUNTIFS('Estruturante Móvel'!$M:$M,$B22,'Estruturante Móvel'!$C:$C,"&lt;&gt;PREVISTO",'Estruturante Móvel'!$G:$G,IX$4))</f>
        <v>0</v>
      </c>
      <c r="IZ22" s="139">
        <f>(COUNTIFS('Estruturante Móvel'!$M:$M,$B22,'Estruturante Móvel'!$AM:$AM,IZ$4))-(COUNTIFS('Estruturante Móvel'!$M:$M,$B22,'Estruturante Móvel'!$AM:$AM,IZ$4,'Estruturante Móvel'!$AQ:$AQ,"REPARO FO"))</f>
        <v>0</v>
      </c>
      <c r="JA22" s="140">
        <f>(COUNTIFS('Estruturante Móvel'!$M:$M,$B22,'Estruturante Móvel'!$C:$C,"&lt;&gt;PREVISTO",'Estruturante Móvel'!$G:$G,IZ$4))</f>
        <v>0</v>
      </c>
      <c r="JB22" s="139">
        <f>(COUNTIFS('Estruturante Móvel'!$M:$M,$B22,'Estruturante Móvel'!$AM:$AM,JB$4))-(COUNTIFS('Estruturante Móvel'!$M:$M,$B22,'Estruturante Móvel'!$AM:$AM,JB$4,'Estruturante Móvel'!$AQ:$AQ,"REPARO FO"))</f>
        <v>0</v>
      </c>
      <c r="JC22" s="140">
        <f>(COUNTIFS('Estruturante Móvel'!$M:$M,$B22,'Estruturante Móvel'!$C:$C,"&lt;&gt;PREVISTO",'Estruturante Móvel'!$G:$G,JB$4))</f>
        <v>0</v>
      </c>
      <c r="JD22" s="139">
        <f>(COUNTIFS('Estruturante Móvel'!$M:$M,$B22,'Estruturante Móvel'!$AM:$AM,JD$4))-(COUNTIFS('Estruturante Móvel'!$M:$M,$B22,'Estruturante Móvel'!$AM:$AM,JD$4,'Estruturante Móvel'!$AQ:$AQ,"REPARO FO"))</f>
        <v>0</v>
      </c>
      <c r="JE22" s="140">
        <f>(COUNTIFS('Estruturante Móvel'!$M:$M,$B22,'Estruturante Móvel'!$C:$C,"&lt;&gt;PREVISTO",'Estruturante Móvel'!$G:$G,JD$4))</f>
        <v>0</v>
      </c>
      <c r="JF22" s="139">
        <f>(COUNTIFS('Estruturante Móvel'!$M:$M,$B22,'Estruturante Móvel'!$AM:$AM,JF$4))-(COUNTIFS('Estruturante Móvel'!$M:$M,$B22,'Estruturante Móvel'!$AM:$AM,JF$4,'Estruturante Móvel'!$AQ:$AQ,"REPARO FO"))</f>
        <v>0</v>
      </c>
      <c r="JG22" s="140">
        <f>(COUNTIFS('Estruturante Móvel'!$M:$M,$B22,'Estruturante Móvel'!$C:$C,"&lt;&gt;PREVISTO",'Estruturante Móvel'!$G:$G,JF$4))</f>
        <v>0</v>
      </c>
      <c r="JH22" s="139">
        <f>(COUNTIFS('Estruturante Móvel'!$M:$M,$B22,'Estruturante Móvel'!$AM:$AM,JH$4))-(COUNTIFS('Estruturante Móvel'!$M:$M,$B22,'Estruturante Móvel'!$AM:$AM,JH$4,'Estruturante Móvel'!$AQ:$AQ,"REPARO FO"))</f>
        <v>0</v>
      </c>
      <c r="JI22" s="140">
        <f>(COUNTIFS('Estruturante Móvel'!$M:$M,$B22,'Estruturante Móvel'!$C:$C,"&lt;&gt;PREVISTO",'Estruturante Móvel'!$G:$G,JH$4))</f>
        <v>0</v>
      </c>
      <c r="JJ22" s="139">
        <f>(COUNTIFS('Estruturante Móvel'!$M:$M,$B22,'Estruturante Móvel'!$AM:$AM,JJ$4))-(COUNTIFS('Estruturante Móvel'!$M:$M,$B22,'Estruturante Móvel'!$AM:$AM,JJ$4,'Estruturante Móvel'!$AQ:$AQ,"REPARO FO"))</f>
        <v>0</v>
      </c>
      <c r="JK22" s="140">
        <f>(COUNTIFS('Estruturante Móvel'!$M:$M,$B22,'Estruturante Móvel'!$C:$C,"&lt;&gt;PREVISTO",'Estruturante Móvel'!$G:$G,JJ$4))</f>
        <v>0</v>
      </c>
      <c r="JL22" s="139">
        <f>(COUNTIFS('Estruturante Móvel'!$M:$M,$B22,'Estruturante Móvel'!$AM:$AM,JL$4))-(COUNTIFS('Estruturante Móvel'!$M:$M,$B22,'Estruturante Móvel'!$AM:$AM,JL$4,'Estruturante Móvel'!$AQ:$AQ,"REPARO FO"))</f>
        <v>0</v>
      </c>
      <c r="JM22" s="140">
        <f>(COUNTIFS('Estruturante Móvel'!$M:$M,$B22,'Estruturante Móvel'!$C:$C,"&lt;&gt;PREVISTO",'Estruturante Móvel'!$G:$G,JL$4))</f>
        <v>0</v>
      </c>
      <c r="JN22" s="139">
        <f>(COUNTIFS('Estruturante Móvel'!$M:$M,$B22,'Estruturante Móvel'!$AM:$AM,JN$4))-(COUNTIFS('Estruturante Móvel'!$M:$M,$B22,'Estruturante Móvel'!$AM:$AM,JN$4,'Estruturante Móvel'!$AQ:$AQ,"REPARO FO"))</f>
        <v>0</v>
      </c>
      <c r="JO22" s="140">
        <f>(COUNTIFS('Estruturante Móvel'!$M:$M,$B22,'Estruturante Móvel'!$C:$C,"&lt;&gt;PREVISTO",'Estruturante Móvel'!$G:$G,JN$4))</f>
        <v>0</v>
      </c>
      <c r="JP22" s="139">
        <f>(COUNTIFS('Estruturante Móvel'!$M:$M,$B22,'Estruturante Móvel'!$AM:$AM,JP$4))-(COUNTIFS('Estruturante Móvel'!$M:$M,$B22,'Estruturante Móvel'!$AM:$AM,JP$4,'Estruturante Móvel'!$AQ:$AQ,"REPARO FO"))</f>
        <v>0</v>
      </c>
      <c r="JQ22" s="140">
        <f>(COUNTIFS('Estruturante Móvel'!$M:$M,$B22,'Estruturante Móvel'!$C:$C,"&lt;&gt;PREVISTO",'Estruturante Móvel'!$G:$G,JP$4))</f>
        <v>0</v>
      </c>
      <c r="JR22" s="139">
        <f>(COUNTIFS('Estruturante Móvel'!$M:$M,$B22,'Estruturante Móvel'!$AM:$AM,JR$4))-(COUNTIFS('Estruturante Móvel'!$M:$M,$B22,'Estruturante Móvel'!$AM:$AM,JR$4,'Estruturante Móvel'!$AQ:$AQ,"REPARO FO"))</f>
        <v>0</v>
      </c>
      <c r="JS22" s="140">
        <f>(COUNTIFS('Estruturante Móvel'!$M:$M,$B22,'Estruturante Móvel'!$C:$C,"&lt;&gt;PREVISTO",'Estruturante Móvel'!$G:$G,JR$4))</f>
        <v>0</v>
      </c>
      <c r="JT22" s="139">
        <f>(COUNTIFS('Estruturante Móvel'!$M:$M,$B22,'Estruturante Móvel'!$AM:$AM,JT$4))-(COUNTIFS('Estruturante Móvel'!$M:$M,$B22,'Estruturante Móvel'!$AM:$AM,JT$4,'Estruturante Móvel'!$AQ:$AQ,"REPARO FO"))</f>
        <v>0</v>
      </c>
      <c r="JU22" s="140">
        <f>(COUNTIFS('Estruturante Móvel'!$M:$M,$B22,'Estruturante Móvel'!$C:$C,"&lt;&gt;PREVISTO",'Estruturante Móvel'!$G:$G,JT$4))</f>
        <v>0</v>
      </c>
      <c r="JV22" s="139">
        <f>(COUNTIFS('Estruturante Móvel'!$M:$M,$B22,'Estruturante Móvel'!$AM:$AM,JV$4))-(COUNTIFS('Estruturante Móvel'!$M:$M,$B22,'Estruturante Móvel'!$AM:$AM,JV$4,'Estruturante Móvel'!$AQ:$AQ,"REPARO FO"))</f>
        <v>0</v>
      </c>
      <c r="JW22" s="140">
        <f>(COUNTIFS('Estruturante Móvel'!$M:$M,$B22,'Estruturante Móvel'!$C:$C,"&lt;&gt;PREVISTO",'Estruturante Móvel'!$G:$G,JV$4))</f>
        <v>0</v>
      </c>
      <c r="JX22" s="139">
        <f>(COUNTIFS('Estruturante Móvel'!$M:$M,$B22,'Estruturante Móvel'!$AM:$AM,JX$4))-(COUNTIFS('Estruturante Móvel'!$M:$M,$B22,'Estruturante Móvel'!$AM:$AM,JX$4,'Estruturante Móvel'!$AQ:$AQ,"REPARO FO"))</f>
        <v>0</v>
      </c>
      <c r="JY22" s="140">
        <f>(COUNTIFS('Estruturante Móvel'!$M:$M,$B22,'Estruturante Móvel'!$C:$C,"&lt;&gt;PREVISTO",'Estruturante Móvel'!$G:$G,JX$4))</f>
        <v>0</v>
      </c>
      <c r="JZ22" s="139">
        <f>(COUNTIFS('Estruturante Móvel'!$M:$M,$B22,'Estruturante Móvel'!$AM:$AM,JZ$4))-(COUNTIFS('Estruturante Móvel'!$M:$M,$B22,'Estruturante Móvel'!$AM:$AM,JZ$4,'Estruturante Móvel'!$AQ:$AQ,"REPARO FO"))</f>
        <v>0</v>
      </c>
      <c r="KA22" s="140">
        <f>(COUNTIFS('Estruturante Móvel'!$M:$M,$B22,'Estruturante Móvel'!$C:$C,"&lt;&gt;PREVISTO",'Estruturante Móvel'!$G:$G,JZ$4))</f>
        <v>0</v>
      </c>
      <c r="KB22" s="139">
        <f>(COUNTIFS('Estruturante Móvel'!$M:$M,$B22,'Estruturante Móvel'!$AM:$AM,KB$4))-(COUNTIFS('Estruturante Móvel'!$M:$M,$B22,'Estruturante Móvel'!$AM:$AM,KB$4,'Estruturante Móvel'!$AQ:$AQ,"REPARO FO"))</f>
        <v>0</v>
      </c>
      <c r="KC22" s="140">
        <f>(COUNTIFS('Estruturante Móvel'!$M:$M,$B22,'Estruturante Móvel'!$C:$C,"&lt;&gt;PREVISTO",'Estruturante Móvel'!$G:$G,KB$4))</f>
        <v>0</v>
      </c>
      <c r="KD22" s="139">
        <f>(COUNTIFS('Estruturante Móvel'!$M:$M,$B22,'Estruturante Móvel'!$AM:$AM,KD$4))-(COUNTIFS('Estruturante Móvel'!$M:$M,$B22,'Estruturante Móvel'!$AM:$AM,KD$4,'Estruturante Móvel'!$AQ:$AQ,"REPARO FO"))</f>
        <v>0</v>
      </c>
      <c r="KE22" s="140">
        <f>(COUNTIFS('Estruturante Móvel'!$M:$M,$B22,'Estruturante Móvel'!$C:$C,"&lt;&gt;PREVISTO",'Estruturante Móvel'!$G:$G,KD$4))</f>
        <v>0</v>
      </c>
      <c r="KF22" s="139">
        <f>(COUNTIFS('Estruturante Móvel'!$M:$M,$B22,'Estruturante Móvel'!$AM:$AM,KF$4))-(COUNTIFS('Estruturante Móvel'!$M:$M,$B22,'Estruturante Móvel'!$AM:$AM,KF$4,'Estruturante Móvel'!$AQ:$AQ,"REPARO FO"))</f>
        <v>0</v>
      </c>
      <c r="KG22" s="140">
        <f>(COUNTIFS('Estruturante Móvel'!$M:$M,$B22,'Estruturante Móvel'!$C:$C,"&lt;&gt;PREVISTO",'Estruturante Móvel'!$G:$G,KF$4))</f>
        <v>0</v>
      </c>
      <c r="KH22" s="139">
        <f>(COUNTIFS('Estruturante Móvel'!$M:$M,$B22,'Estruturante Móvel'!$AM:$AM,KH$4))-(COUNTIFS('Estruturante Móvel'!$M:$M,$B22,'Estruturante Móvel'!$AM:$AM,KH$4,'Estruturante Móvel'!$AQ:$AQ,"REPARO FO"))</f>
        <v>0</v>
      </c>
      <c r="KI22" s="140">
        <f>(COUNTIFS('Estruturante Móvel'!$M:$M,$B22,'Estruturante Móvel'!$C:$C,"&lt;&gt;PREVISTO",'Estruturante Móvel'!$G:$G,KH$4))</f>
        <v>0</v>
      </c>
      <c r="KJ22" s="139">
        <f>(COUNTIFS('Estruturante Móvel'!$M:$M,$B22,'Estruturante Móvel'!$AM:$AM,KJ$4))-(COUNTIFS('Estruturante Móvel'!$M:$M,$B22,'Estruturante Móvel'!$AM:$AM,KJ$4,'Estruturante Móvel'!$AQ:$AQ,"REPARO FO"))</f>
        <v>0</v>
      </c>
      <c r="KK22" s="140">
        <f>(COUNTIFS('Estruturante Móvel'!$M:$M,$B22,'Estruturante Móvel'!$C:$C,"&lt;&gt;PREVISTO",'Estruturante Móvel'!$G:$G,KJ$4))</f>
        <v>0</v>
      </c>
      <c r="KL22" s="139">
        <f>(COUNTIFS('Estruturante Móvel'!$M:$M,$B22,'Estruturante Móvel'!$AM:$AM,KL$4))-(COUNTIFS('Estruturante Móvel'!$M:$M,$B22,'Estruturante Móvel'!$AM:$AM,KL$4,'Estruturante Móvel'!$AQ:$AQ,"REPARO FO"))</f>
        <v>0</v>
      </c>
      <c r="KM22" s="140">
        <f>(COUNTIFS('Estruturante Móvel'!$M:$M,$B22,'Estruturante Móvel'!$C:$C,"&lt;&gt;PREVISTO",'Estruturante Móvel'!$G:$G,KL$4))</f>
        <v>0</v>
      </c>
      <c r="KN22" s="139">
        <f>(COUNTIFS('Estruturante Móvel'!$M:$M,$B22,'Estruturante Móvel'!$AM:$AM,KN$4))-(COUNTIFS('Estruturante Móvel'!$M:$M,$B22,'Estruturante Móvel'!$AM:$AM,KN$4,'Estruturante Móvel'!$AQ:$AQ,"REPARO FO"))</f>
        <v>0</v>
      </c>
      <c r="KO22" s="140">
        <f>(COUNTIFS('Estruturante Móvel'!$M:$M,$B22,'Estruturante Móvel'!$C:$C,"&lt;&gt;PREVISTO",'Estruturante Móvel'!$G:$G,KN$4))</f>
        <v>0</v>
      </c>
      <c r="KP22" s="139">
        <f>(COUNTIFS('Estruturante Móvel'!$M:$M,$B22,'Estruturante Móvel'!$AM:$AM,KP$4))-(COUNTIFS('Estruturante Móvel'!$M:$M,$B22,'Estruturante Móvel'!$AM:$AM,KP$4,'Estruturante Móvel'!$AQ:$AQ,"REPARO FO"))</f>
        <v>0</v>
      </c>
      <c r="KQ22" s="140">
        <f>(COUNTIFS('Estruturante Móvel'!$M:$M,$B22,'Estruturante Móvel'!$C:$C,"&lt;&gt;PREVISTO",'Estruturante Móvel'!$G:$G,KP$4))</f>
        <v>0</v>
      </c>
      <c r="KR22" s="139">
        <f>(COUNTIFS('Estruturante Móvel'!$M:$M,$B22,'Estruturante Móvel'!$AM:$AM,KR$4))-(COUNTIFS('Estruturante Móvel'!$M:$M,$B22,'Estruturante Móvel'!$AM:$AM,KR$4,'Estruturante Móvel'!$AQ:$AQ,"REPARO FO"))</f>
        <v>0</v>
      </c>
      <c r="KS22" s="140">
        <f>(COUNTIFS('Estruturante Móvel'!$M:$M,$B22,'Estruturante Móvel'!$C:$C,"&lt;&gt;PREVISTO",'Estruturante Móvel'!$G:$G,KR$4))</f>
        <v>0</v>
      </c>
      <c r="KT22" s="139">
        <f>(COUNTIFS('Estruturante Móvel'!$M:$M,$B22,'Estruturante Móvel'!$AM:$AM,KT$4))-(COUNTIFS('Estruturante Móvel'!$M:$M,$B22,'Estruturante Móvel'!$AM:$AM,KT$4,'Estruturante Móvel'!$AQ:$AQ,"REPARO FO"))</f>
        <v>0</v>
      </c>
      <c r="KU22" s="140">
        <f>(COUNTIFS('Estruturante Móvel'!$M:$M,$B22,'Estruturante Móvel'!$C:$C,"&lt;&gt;PREVISTO",'Estruturante Móvel'!$G:$G,KT$4))</f>
        <v>0</v>
      </c>
      <c r="KV22" s="139">
        <f>(COUNTIFS('Estruturante Móvel'!$M:$M,$B22,'Estruturante Móvel'!$AM:$AM,KV$4))-(COUNTIFS('Estruturante Móvel'!$M:$M,$B22,'Estruturante Móvel'!$AM:$AM,KV$4,'Estruturante Móvel'!$AQ:$AQ,"REPARO FO"))</f>
        <v>0</v>
      </c>
      <c r="KW22" s="140">
        <f>(COUNTIFS('Estruturante Móvel'!$M:$M,$B22,'Estruturante Móvel'!$C:$C,"&lt;&gt;PREVISTO",'Estruturante Móvel'!$G:$G,KV$4))</f>
        <v>0</v>
      </c>
      <c r="KX22" s="139">
        <f>(COUNTIFS('Estruturante Móvel'!$M:$M,$B22,'Estruturante Móvel'!$AM:$AM,KX$4))-(COUNTIFS('Estruturante Móvel'!$M:$M,$B22,'Estruturante Móvel'!$AM:$AM,KX$4,'Estruturante Móvel'!$AQ:$AQ,"REPARO FO"))</f>
        <v>0</v>
      </c>
      <c r="KY22" s="140">
        <f>(COUNTIFS('Estruturante Móvel'!$M:$M,$B22,'Estruturante Móvel'!$C:$C,"&lt;&gt;PREVISTO",'Estruturante Móvel'!$G:$G,KX$4))</f>
        <v>0</v>
      </c>
      <c r="KZ22" s="139">
        <f>(COUNTIFS('Estruturante Móvel'!$M:$M,$B22,'Estruturante Móvel'!$AM:$AM,KZ$4))-(COUNTIFS('Estruturante Móvel'!$M:$M,$B22,'Estruturante Móvel'!$AM:$AM,KZ$4,'Estruturante Móvel'!$AQ:$AQ,"REPARO FO"))</f>
        <v>0</v>
      </c>
      <c r="LA22" s="140">
        <f>(COUNTIFS('Estruturante Móvel'!$M:$M,$B22,'Estruturante Móvel'!$C:$C,"&lt;&gt;PREVISTO",'Estruturante Móvel'!$G:$G,KZ$4))</f>
        <v>0</v>
      </c>
      <c r="LB22" s="139">
        <f>(COUNTIFS('Estruturante Móvel'!$M:$M,$B22,'Estruturante Móvel'!$AM:$AM,LB$4))-(COUNTIFS('Estruturante Móvel'!$M:$M,$B22,'Estruturante Móvel'!$AM:$AM,LB$4,'Estruturante Móvel'!$AQ:$AQ,"REPARO FO"))</f>
        <v>0</v>
      </c>
      <c r="LC22" s="140">
        <f>(COUNTIFS('Estruturante Móvel'!$M:$M,$B22,'Estruturante Móvel'!$C:$C,"&lt;&gt;PREVISTO",'Estruturante Móvel'!$G:$G,LB$4))</f>
        <v>0</v>
      </c>
      <c r="LD22" s="139">
        <f>(COUNTIFS('Estruturante Móvel'!$M:$M,$B22,'Estruturante Móvel'!$AM:$AM,LD$4))-(COUNTIFS('Estruturante Móvel'!$M:$M,$B22,'Estruturante Móvel'!$AM:$AM,LD$4,'Estruturante Móvel'!$AQ:$AQ,"REPARO FO"))</f>
        <v>0</v>
      </c>
      <c r="LE22" s="140">
        <f>(COUNTIFS('Estruturante Móvel'!$M:$M,$B22,'Estruturante Móvel'!$C:$C,"&lt;&gt;PREVISTO",'Estruturante Móvel'!$G:$G,LD$4))</f>
        <v>0</v>
      </c>
      <c r="LF22" s="139">
        <f>(COUNTIFS('Estruturante Móvel'!$M:$M,$B22,'Estruturante Móvel'!$AM:$AM,LF$4))-(COUNTIFS('Estruturante Móvel'!$M:$M,$B22,'Estruturante Móvel'!$AM:$AM,LF$4,'Estruturante Móvel'!$AQ:$AQ,"REPARO FO"))</f>
        <v>0</v>
      </c>
      <c r="LG22" s="140">
        <f>(COUNTIFS('Estruturante Móvel'!$M:$M,$B22,'Estruturante Móvel'!$C:$C,"&lt;&gt;PREVISTO",'Estruturante Móvel'!$G:$G,LF$4))</f>
        <v>0</v>
      </c>
      <c r="LH22" s="139">
        <f>(COUNTIFS('Estruturante Móvel'!$M:$M,$B22,'Estruturante Móvel'!$AM:$AM,LH$4))-(COUNTIFS('Estruturante Móvel'!$M:$M,$B22,'Estruturante Móvel'!$AM:$AM,LH$4,'Estruturante Móvel'!$AQ:$AQ,"REPARO FO"))</f>
        <v>0</v>
      </c>
      <c r="LI22" s="140">
        <f>(COUNTIFS('Estruturante Móvel'!$M:$M,$B22,'Estruturante Móvel'!$C:$C,"&lt;&gt;PREVISTO",'Estruturante Móvel'!$G:$G,LH$4))</f>
        <v>0</v>
      </c>
      <c r="LJ22" s="139">
        <f>(COUNTIFS('Estruturante Móvel'!$M:$M,$B22,'Estruturante Móvel'!$AM:$AM,LJ$4))-(COUNTIFS('Estruturante Móvel'!$M:$M,$B22,'Estruturante Móvel'!$AM:$AM,LJ$4,'Estruturante Móvel'!$AQ:$AQ,"REPARO FO"))</f>
        <v>0</v>
      </c>
      <c r="LK22" s="140">
        <f>(COUNTIFS('Estruturante Móvel'!$M:$M,$B22,'Estruturante Móvel'!$C:$C,"&lt;&gt;PREVISTO",'Estruturante Móvel'!$G:$G,LJ$4))</f>
        <v>0</v>
      </c>
      <c r="LL22" s="139">
        <f>(COUNTIFS('Estruturante Móvel'!$M:$M,$B22,'Estruturante Móvel'!$AM:$AM,LL$4))-(COUNTIFS('Estruturante Móvel'!$M:$M,$B22,'Estruturante Móvel'!$AM:$AM,LL$4,'Estruturante Móvel'!$AQ:$AQ,"REPARO FO"))</f>
        <v>0</v>
      </c>
      <c r="LM22" s="140">
        <f>(COUNTIFS('Estruturante Móvel'!$M:$M,$B22,'Estruturante Móvel'!$C:$C,"&lt;&gt;PREVISTO",'Estruturante Móvel'!$G:$G,LL$4))</f>
        <v>0</v>
      </c>
      <c r="LN22" s="139">
        <f>(COUNTIFS('Estruturante Móvel'!$M:$M,$B22,'Estruturante Móvel'!$AM:$AM,LN$4))-(COUNTIFS('Estruturante Móvel'!$M:$M,$B22,'Estruturante Móvel'!$AM:$AM,LN$4,'Estruturante Móvel'!$AQ:$AQ,"REPARO FO"))</f>
        <v>0</v>
      </c>
      <c r="LO22" s="140">
        <f>(COUNTIFS('Estruturante Móvel'!$M:$M,$B22,'Estruturante Móvel'!$C:$C,"&lt;&gt;PREVISTO",'Estruturante Móvel'!$G:$G,LN$4))</f>
        <v>0</v>
      </c>
      <c r="LP22" s="139">
        <f>(COUNTIFS('Estruturante Móvel'!$M:$M,$B22,'Estruturante Móvel'!$AM:$AM,LP$4))-(COUNTIFS('Estruturante Móvel'!$M:$M,$B22,'Estruturante Móvel'!$AM:$AM,LP$4,'Estruturante Móvel'!$AQ:$AQ,"REPARO FO"))</f>
        <v>0</v>
      </c>
      <c r="LQ22" s="140">
        <f>(COUNTIFS('Estruturante Móvel'!$M:$M,$B22,'Estruturante Móvel'!$C:$C,"&lt;&gt;PREVISTO",'Estruturante Móvel'!$G:$G,LP$4))</f>
        <v>1</v>
      </c>
      <c r="LR22" s="139">
        <f>(COUNTIFS('Estruturante Móvel'!$M:$M,$B22,'Estruturante Móvel'!$AM:$AM,LR$4))-(COUNTIFS('Estruturante Móvel'!$M:$M,$B22,'Estruturante Móvel'!$AM:$AM,LR$4,'Estruturante Móvel'!$AQ:$AQ,"REPARO FO"))</f>
        <v>0</v>
      </c>
      <c r="LS22" s="140">
        <f>(COUNTIFS('Estruturante Móvel'!$M:$M,$B22,'Estruturante Móvel'!$C:$C,"&lt;&gt;PREVISTO",'Estruturante Móvel'!$G:$G,LR$4))</f>
        <v>0</v>
      </c>
      <c r="LT22" s="139">
        <f>(COUNTIFS('Estruturante Móvel'!$M:$M,$B22,'Estruturante Móvel'!$AM:$AM,LT$4))-(COUNTIFS('Estruturante Móvel'!$M:$M,$B22,'Estruturante Móvel'!$AM:$AM,LT$4,'Estruturante Móvel'!$AQ:$AQ,"REPARO FO"))</f>
        <v>0</v>
      </c>
      <c r="LU22" s="140">
        <f>(COUNTIFS('Estruturante Móvel'!$M:$M,$B22,'Estruturante Móvel'!$C:$C,"&lt;&gt;PREVISTO",'Estruturante Móvel'!$G:$G,LT$4))</f>
        <v>0</v>
      </c>
      <c r="LV22" s="139">
        <f>(COUNTIFS('Estruturante Móvel'!$M:$M,$B22,'Estruturante Móvel'!$AM:$AM,LV$4))-(COUNTIFS('Estruturante Móvel'!$M:$M,$B22,'Estruturante Móvel'!$AM:$AM,LV$4,'Estruturante Móvel'!$AQ:$AQ,"REPARO FO"))</f>
        <v>0</v>
      </c>
      <c r="LW22" s="140">
        <f>(COUNTIFS('Estruturante Móvel'!$M:$M,$B22,'Estruturante Móvel'!$C:$C,"&lt;&gt;PREVISTO",'Estruturante Móvel'!$G:$G,LV$4))</f>
        <v>0</v>
      </c>
      <c r="LX22" s="139">
        <f>(COUNTIFS('Estruturante Móvel'!$M:$M,$B22,'Estruturante Móvel'!$AM:$AM,LX$4))-(COUNTIFS('Estruturante Móvel'!$M:$M,$B22,'Estruturante Móvel'!$AM:$AM,LX$4,'Estruturante Móvel'!$AQ:$AQ,"REPARO FO"))</f>
        <v>0</v>
      </c>
      <c r="LY22" s="140">
        <f>(COUNTIFS('Estruturante Móvel'!$M:$M,$B22,'Estruturante Móvel'!$C:$C,"&lt;&gt;PREVISTO",'Estruturante Móvel'!$G:$G,LX$4))</f>
        <v>0</v>
      </c>
      <c r="LZ22" s="139">
        <f>(COUNTIFS('Estruturante Móvel'!$M:$M,$B22,'Estruturante Móvel'!$AM:$AM,LZ$4))-(COUNTIFS('Estruturante Móvel'!$M:$M,$B22,'Estruturante Móvel'!$AM:$AM,LZ$4,'Estruturante Móvel'!$AQ:$AQ,"REPARO FO"))</f>
        <v>0</v>
      </c>
      <c r="MA22" s="140">
        <f>(COUNTIFS('Estruturante Móvel'!$M:$M,$B22,'Estruturante Móvel'!$C:$C,"&lt;&gt;PREVISTO",'Estruturante Móvel'!$G:$G,LZ$4))</f>
        <v>0</v>
      </c>
      <c r="MB22" s="139">
        <f>(COUNTIFS('Estruturante Móvel'!$M:$M,$B22,'Estruturante Móvel'!$AM:$AM,MB$4))-(COUNTIFS('Estruturante Móvel'!$M:$M,$B22,'Estruturante Móvel'!$AM:$AM,MB$4,'Estruturante Móvel'!$AQ:$AQ,"REPARO FO"))</f>
        <v>0</v>
      </c>
      <c r="MC22" s="140">
        <f>(COUNTIFS('Estruturante Móvel'!$M:$M,$B22,'Estruturante Móvel'!$C:$C,"&lt;&gt;PREVISTO",'Estruturante Móvel'!$G:$G,MB$4))</f>
        <v>0</v>
      </c>
      <c r="MD22" s="139">
        <f>(COUNTIFS('Estruturante Móvel'!$M:$M,$B22,'Estruturante Móvel'!$AM:$AM,MD$4))-(COUNTIFS('Estruturante Móvel'!$M:$M,$B22,'Estruturante Móvel'!$AM:$AM,MD$4,'Estruturante Móvel'!$AQ:$AQ,"REPARO FO"))</f>
        <v>0</v>
      </c>
      <c r="ME22" s="140">
        <f>(COUNTIFS('Estruturante Móvel'!$M:$M,$B22,'Estruturante Móvel'!$C:$C,"&lt;&gt;PREVISTO",'Estruturante Móvel'!$G:$G,MD$4))</f>
        <v>0</v>
      </c>
      <c r="MF22" s="139">
        <f>(COUNTIFS('Estruturante Móvel'!$M:$M,$B22,'Estruturante Móvel'!$AM:$AM,MF$4))-(COUNTIFS('Estruturante Móvel'!$M:$M,$B22,'Estruturante Móvel'!$AM:$AM,MF$4,'Estruturante Móvel'!$AQ:$AQ,"REPARO FO"))</f>
        <v>0</v>
      </c>
      <c r="MG22" s="140">
        <f>(COUNTIFS('Estruturante Móvel'!$M:$M,$B22,'Estruturante Móvel'!$C:$C,"&lt;&gt;PREVISTO",'Estruturante Móvel'!$G:$G,MF$4))</f>
        <v>0</v>
      </c>
      <c r="MH22" s="139">
        <f>(COUNTIFS('Estruturante Móvel'!$M:$M,$B22,'Estruturante Móvel'!$AM:$AM,MH$4))-(COUNTIFS('Estruturante Móvel'!$M:$M,$B22,'Estruturante Móvel'!$AM:$AM,MH$4,'Estruturante Móvel'!$AQ:$AQ,"REPARO FO"))</f>
        <v>0</v>
      </c>
      <c r="MI22" s="140">
        <f>(COUNTIFS('Estruturante Móvel'!$M:$M,$B22,'Estruturante Móvel'!$C:$C,"&lt;&gt;PREVISTO",'Estruturante Móvel'!$G:$G,MH$4))</f>
        <v>0</v>
      </c>
      <c r="MJ22" s="139">
        <f>(COUNTIFS('Estruturante Móvel'!$M:$M,$B22,'Estruturante Móvel'!$AM:$AM,MJ$4))-(COUNTIFS('Estruturante Móvel'!$M:$M,$B22,'Estruturante Móvel'!$AM:$AM,MJ$4,'Estruturante Móvel'!$AQ:$AQ,"REPARO FO"))</f>
        <v>0</v>
      </c>
      <c r="MK22" s="140">
        <f>(COUNTIFS('Estruturante Móvel'!$M:$M,$B22,'Estruturante Móvel'!$C:$C,"&lt;&gt;PREVISTO",'Estruturante Móvel'!$G:$G,MJ$4))</f>
        <v>0</v>
      </c>
      <c r="ML22" s="139">
        <f>(COUNTIFS('Estruturante Móvel'!$M:$M,$B22,'Estruturante Móvel'!$AM:$AM,ML$4))-(COUNTIFS('Estruturante Móvel'!$M:$M,$B22,'Estruturante Móvel'!$AM:$AM,ML$4,'Estruturante Móvel'!$AQ:$AQ,"REPARO FO"))</f>
        <v>0</v>
      </c>
      <c r="MM22" s="140">
        <f>(COUNTIFS('Estruturante Móvel'!$M:$M,$B22,'Estruturante Móvel'!$C:$C,"&lt;&gt;PREVISTO",'Estruturante Móvel'!$G:$G,ML$4))</f>
        <v>0</v>
      </c>
      <c r="MN22" s="139">
        <f>(COUNTIFS('Estruturante Móvel'!$M:$M,$B22,'Estruturante Móvel'!$AM:$AM,MN$4))-(COUNTIFS('Estruturante Móvel'!$M:$M,$B22,'Estruturante Móvel'!$AM:$AM,MN$4,'Estruturante Móvel'!$AQ:$AQ,"REPARO FO"))</f>
        <v>0</v>
      </c>
      <c r="MO22" s="140">
        <f>(COUNTIFS('Estruturante Móvel'!$M:$M,$B22,'Estruturante Móvel'!$C:$C,"&lt;&gt;PREVISTO",'Estruturante Móvel'!$G:$G,MN$4))</f>
        <v>0</v>
      </c>
      <c r="MP22" s="139">
        <f>(COUNTIFS('Estruturante Móvel'!$M:$M,$B22,'Estruturante Móvel'!$AM:$AM,MP$4))-(COUNTIFS('Estruturante Móvel'!$M:$M,$B22,'Estruturante Móvel'!$AM:$AM,MP$4,'Estruturante Móvel'!$AQ:$AQ,"REPARO FO"))</f>
        <v>0</v>
      </c>
      <c r="MQ22" s="140">
        <f>(COUNTIFS('Estruturante Móvel'!$M:$M,$B22,'Estruturante Móvel'!$C:$C,"&lt;&gt;PREVISTO",'Estruturante Móvel'!$G:$G,MP$4))</f>
        <v>0</v>
      </c>
      <c r="MR22" s="139">
        <f>(COUNTIFS('Estruturante Móvel'!$M:$M,$B22,'Estruturante Móvel'!$AM:$AM,MR$4))-(COUNTIFS('Estruturante Móvel'!$M:$M,$B22,'Estruturante Móvel'!$AM:$AM,MR$4,'Estruturante Móvel'!$AQ:$AQ,"REPARO FO"))</f>
        <v>0</v>
      </c>
      <c r="MS22" s="140">
        <f>(COUNTIFS('Estruturante Móvel'!$M:$M,$B22,'Estruturante Móvel'!$C:$C,"&lt;&gt;PREVISTO",'Estruturante Móvel'!$G:$G,MR$4))</f>
        <v>0</v>
      </c>
      <c r="MT22" s="139">
        <f>(COUNTIFS('Estruturante Móvel'!$M:$M,$B22,'Estruturante Móvel'!$AM:$AM,MT$4))-(COUNTIFS('Estruturante Móvel'!$M:$M,$B22,'Estruturante Móvel'!$AM:$AM,MT$4,'Estruturante Móvel'!$AQ:$AQ,"REPARO FO"))</f>
        <v>0</v>
      </c>
      <c r="MU22" s="140">
        <f>(COUNTIFS('Estruturante Móvel'!$M:$M,$B22,'Estruturante Móvel'!$C:$C,"&lt;&gt;PREVISTO",'Estruturante Móvel'!$G:$G,MT$4))</f>
        <v>0</v>
      </c>
      <c r="MV22" s="139">
        <f>(COUNTIFS('Estruturante Móvel'!$M:$M,$B22,'Estruturante Móvel'!$AM:$AM,MV$4))-(COUNTIFS('Estruturante Móvel'!$M:$M,$B22,'Estruturante Móvel'!$AM:$AM,MV$4,'Estruturante Móvel'!$AQ:$AQ,"REPARO FO"))</f>
        <v>0</v>
      </c>
      <c r="MW22" s="140">
        <f>(COUNTIFS('Estruturante Móvel'!$M:$M,$B22,'Estruturante Móvel'!$C:$C,"&lt;&gt;PREVISTO",'Estruturante Móvel'!$G:$G,MV$4))</f>
        <v>0</v>
      </c>
      <c r="MX22" s="139">
        <f>(COUNTIFS('Estruturante Móvel'!$M:$M,$B22,'Estruturante Móvel'!$AM:$AM,MX$4))-(COUNTIFS('Estruturante Móvel'!$M:$M,$B22,'Estruturante Móvel'!$AM:$AM,MX$4,'Estruturante Móvel'!$AQ:$AQ,"REPARO FO"))</f>
        <v>0</v>
      </c>
      <c r="MY22" s="140">
        <f>(COUNTIFS('Estruturante Móvel'!$M:$M,$B22,'Estruturante Móvel'!$C:$C,"&lt;&gt;PREVISTO",'Estruturante Móvel'!$G:$G,MX$4))</f>
        <v>0</v>
      </c>
      <c r="MZ22" s="139">
        <f>(COUNTIFS('Estruturante Móvel'!$M:$M,$B22,'Estruturante Móvel'!$AM:$AM,MZ$4))-(COUNTIFS('Estruturante Móvel'!$M:$M,$B22,'Estruturante Móvel'!$AM:$AM,MZ$4,'Estruturante Móvel'!$AQ:$AQ,"REPARO FO"))</f>
        <v>0</v>
      </c>
      <c r="NA22" s="140">
        <f>(COUNTIFS('Estruturante Móvel'!$M:$M,$B22,'Estruturante Móvel'!$C:$C,"&lt;&gt;PREVISTO",'Estruturante Móvel'!$G:$G,MZ$4))</f>
        <v>0</v>
      </c>
      <c r="NB22" s="139">
        <f>(COUNTIFS('Estruturante Móvel'!$M:$M,$B22,'Estruturante Móvel'!$AM:$AM,NB$4))-(COUNTIFS('Estruturante Móvel'!$M:$M,$B22,'Estruturante Móvel'!$AM:$AM,NB$4,'Estruturante Móvel'!$AQ:$AQ,"REPARO FO"))</f>
        <v>0</v>
      </c>
      <c r="NC22" s="140">
        <f>(COUNTIFS('Estruturante Móvel'!$M:$M,$B22,'Estruturante Móvel'!$C:$C,"&lt;&gt;PREVISTO",'Estruturante Móvel'!$G:$G,NB$4))</f>
        <v>0</v>
      </c>
      <c r="ND22" s="139">
        <f>(COUNTIFS('Estruturante Móvel'!$M:$M,$B22,'Estruturante Móvel'!$AM:$AM,ND$4))-(COUNTIFS('Estruturante Móvel'!$M:$M,$B22,'Estruturante Móvel'!$AM:$AM,ND$4,'Estruturante Móvel'!$AQ:$AQ,"REPARO FO"))</f>
        <v>0</v>
      </c>
      <c r="NE22" s="140">
        <f>(COUNTIFS('Estruturante Móvel'!$M:$M,$B22,'Estruturante Móvel'!$C:$C,"&lt;&gt;PREVISTO",'Estruturante Móvel'!$G:$G,ND$4))</f>
        <v>0</v>
      </c>
      <c r="NF22" s="139">
        <f>(COUNTIFS('Estruturante Móvel'!$M:$M,$B22,'Estruturante Móvel'!$AM:$AM,NF$4))-(COUNTIFS('Estruturante Móvel'!$M:$M,$B22,'Estruturante Móvel'!$AM:$AM,NF$4,'Estruturante Móvel'!$AQ:$AQ,"REPARO FO"))</f>
        <v>0</v>
      </c>
      <c r="NG22" s="140">
        <f>(COUNTIFS('Estruturante Móvel'!$M:$M,$B22,'Estruturante Móvel'!$C:$C,"&lt;&gt;PREVISTO",'Estruturante Móvel'!$G:$G,NF$4))</f>
        <v>0</v>
      </c>
      <c r="NH22" s="139">
        <f>(COUNTIFS('Estruturante Móvel'!$M:$M,$B22,'Estruturante Móvel'!$AM:$AM,NH$4))-(COUNTIFS('Estruturante Móvel'!$M:$M,$B22,'Estruturante Móvel'!$AM:$AM,NH$4,'Estruturante Móvel'!$AQ:$AQ,"REPARO FO"))</f>
        <v>0</v>
      </c>
      <c r="NI22" s="140">
        <f>(COUNTIFS('Estruturante Móvel'!$M:$M,$B22,'Estruturante Móvel'!$C:$C,"&lt;&gt;PREVISTO",'Estruturante Móvel'!$G:$G,NH$4))</f>
        <v>0</v>
      </c>
    </row>
    <row r="23" spans="1:373" hidden="1" outlineLevel="1">
      <c r="B23" s="205" t="s">
        <v>444</v>
      </c>
      <c r="C23" s="161" t="s">
        <v>186</v>
      </c>
      <c r="D23" s="161">
        <f>COUNTIFS('Estruturante Móvel'!$M:$M,B22,'Estruturante Móvel'!$L:$L,'CRONOGRAMA_CONST+MIGRACAO'!B23)</f>
        <v>2</v>
      </c>
      <c r="E23" s="161">
        <f>(COUNTIFS('Estruturante Móvel'!$M:$M,B22,'Estruturante Móvel'!$C:$C,"&lt;&gt;PREVISTO",'Estruturante Móvel'!$L:$L,'CRONOGRAMA_CONST+MIGRACAO'!B23))</f>
        <v>2</v>
      </c>
      <c r="F23" s="162">
        <f>(COUNTIFS('Estruturante Móvel'!$M:$M,B22,'Estruturante Móvel'!$C:$C,"PREVISTO",'Estruturante Móvel'!$L:$L,'CRONOGRAMA_CONST+MIGRACAO'!B23))</f>
        <v>0</v>
      </c>
      <c r="G23" s="162"/>
      <c r="H23" s="165" t="str">
        <f t="shared" si="378"/>
        <v>Concluído</v>
      </c>
      <c r="I23" s="166">
        <v>45566</v>
      </c>
      <c r="J23" s="160">
        <f t="shared" si="379"/>
        <v>1</v>
      </c>
      <c r="K23" s="157">
        <f t="shared" si="380"/>
        <v>2</v>
      </c>
      <c r="L23" s="139">
        <f>(COUNTIFS('Estruturante Móvel'!$M:$M,$B22,'Estruturante Móvel'!$AM:$AM,L$4,'Estruturante Móvel'!$L:$L,'CRONOGRAMA_CONST+MIGRACAO'!$B23))</f>
        <v>0</v>
      </c>
      <c r="M23" s="140">
        <f>(COUNTIFS('Estruturante Móvel'!$M:$M,$B22,'Estruturante Móvel'!$C:$C,"&lt;&gt;PREVISTO",'Estruturante Móvel'!$G:$G,L$4,'Estruturante Móvel'!$L:$L,'CRONOGRAMA_CONST+MIGRACAO'!B$7))</f>
        <v>0</v>
      </c>
      <c r="N23" s="139">
        <f>(COUNTIFS('Estruturante Móvel'!$M:$M,$B22,'Estruturante Móvel'!$AM:$AM,N$4,'Estruturante Móvel'!$L:$L,'CRONOGRAMA_CONST+MIGRACAO'!$B23))</f>
        <v>0</v>
      </c>
      <c r="O23" s="140">
        <f>(COUNTIFS('Estruturante Móvel'!$M:$M,$B22,'Estruturante Móvel'!$C:$C,"&lt;&gt;PREVISTO",'Estruturante Móvel'!$G:$G,N$4,'Estruturante Móvel'!$L:$L,'CRONOGRAMA_CONST+MIGRACAO'!D$7))</f>
        <v>0</v>
      </c>
      <c r="P23" s="139">
        <f>(COUNTIFS('Estruturante Móvel'!$M:$M,$B22,'Estruturante Móvel'!$AM:$AM,P$4,'Estruturante Móvel'!$L:$L,'CRONOGRAMA_CONST+MIGRACAO'!$B23))</f>
        <v>0</v>
      </c>
      <c r="Q23" s="140">
        <f>(COUNTIFS('Estruturante Móvel'!$M:$M,$B22,'Estruturante Móvel'!$C:$C,"&lt;&gt;PREVISTO",'Estruturante Móvel'!$G:$G,P$4,'Estruturante Móvel'!$L:$L,'CRONOGRAMA_CONST+MIGRACAO'!F$7))</f>
        <v>0</v>
      </c>
      <c r="R23" s="139">
        <f>(COUNTIFS('Estruturante Móvel'!$M:$M,$B22,'Estruturante Móvel'!$AM:$AM,R$4,'Estruturante Móvel'!$L:$L,'CRONOGRAMA_CONST+MIGRACAO'!$B23))</f>
        <v>0</v>
      </c>
      <c r="S23" s="140">
        <f>(COUNTIFS('Estruturante Móvel'!$M:$M,$B22,'Estruturante Móvel'!$C:$C,"&lt;&gt;PREVISTO",'Estruturante Móvel'!$G:$G,R$4,'Estruturante Móvel'!$L:$L,'CRONOGRAMA_CONST+MIGRACAO'!H$7))</f>
        <v>0</v>
      </c>
      <c r="T23" s="139">
        <f>(COUNTIFS('Estruturante Móvel'!$M:$M,$B22,'Estruturante Móvel'!$AM:$AM,T$4,'Estruturante Móvel'!$L:$L,'CRONOGRAMA_CONST+MIGRACAO'!$B23))</f>
        <v>0</v>
      </c>
      <c r="U23" s="140">
        <f>(COUNTIFS('Estruturante Móvel'!$M:$M,$B22,'Estruturante Móvel'!$C:$C,"&lt;&gt;PREVISTO",'Estruturante Móvel'!$G:$G,T$4,'Estruturante Móvel'!$L:$L,'CRONOGRAMA_CONST+MIGRACAO'!J$7))</f>
        <v>0</v>
      </c>
      <c r="V23" s="139">
        <f>(COUNTIFS('Estruturante Móvel'!$M:$M,$B22,'Estruturante Móvel'!$AM:$AM,V$4,'Estruturante Móvel'!$L:$L,'CRONOGRAMA_CONST+MIGRACAO'!$B23))</f>
        <v>0</v>
      </c>
      <c r="W23" s="140">
        <f>(COUNTIFS('Estruturante Móvel'!$M:$M,$B22,'Estruturante Móvel'!$C:$C,"&lt;&gt;PREVISTO",'Estruturante Móvel'!$G:$G,V$4,'Estruturante Móvel'!$L:$L,'CRONOGRAMA_CONST+MIGRACAO'!L$7))</f>
        <v>0</v>
      </c>
      <c r="X23" s="139">
        <f>(COUNTIFS('Estruturante Móvel'!$M:$M,$B22,'Estruturante Móvel'!$AM:$AM,X$4,'Estruturante Móvel'!$L:$L,'CRONOGRAMA_CONST+MIGRACAO'!$B23))</f>
        <v>0</v>
      </c>
      <c r="Y23" s="140">
        <f>(COUNTIFS('Estruturante Móvel'!$M:$M,$B22,'Estruturante Móvel'!$C:$C,"&lt;&gt;PREVISTO",'Estruturante Móvel'!$G:$G,X$4,'Estruturante Móvel'!$L:$L,'CRONOGRAMA_CONST+MIGRACAO'!N$7))</f>
        <v>0</v>
      </c>
      <c r="Z23" s="139">
        <f>(COUNTIFS('Estruturante Móvel'!$M:$M,$B22,'Estruturante Móvel'!$AM:$AM,Z$4,'Estruturante Móvel'!$L:$L,'CRONOGRAMA_CONST+MIGRACAO'!$B23))</f>
        <v>0</v>
      </c>
      <c r="AA23" s="140">
        <f>(COUNTIFS('Estruturante Móvel'!$M:$M,$B22,'Estruturante Móvel'!$C:$C,"&lt;&gt;PREVISTO",'Estruturante Móvel'!$G:$G,Z$4,'Estruturante Móvel'!$L:$L,'CRONOGRAMA_CONST+MIGRACAO'!P$7))</f>
        <v>0</v>
      </c>
      <c r="AB23" s="139">
        <f>(COUNTIFS('Estruturante Móvel'!$M:$M,$B22,'Estruturante Móvel'!$AM:$AM,AB$4,'Estruturante Móvel'!$L:$L,'CRONOGRAMA_CONST+MIGRACAO'!$B23))</f>
        <v>0</v>
      </c>
      <c r="AC23" s="140">
        <f>(COUNTIFS('Estruturante Móvel'!$M:$M,$B22,'Estruturante Móvel'!$C:$C,"&lt;&gt;PREVISTO",'Estruturante Móvel'!$G:$G,AB$4,'Estruturante Móvel'!$L:$L,'CRONOGRAMA_CONST+MIGRACAO'!R$7))</f>
        <v>0</v>
      </c>
      <c r="AD23" s="139">
        <f>(COUNTIFS('Estruturante Móvel'!$M:$M,$B22,'Estruturante Móvel'!$AM:$AM,AD$4,'Estruturante Móvel'!$L:$L,'CRONOGRAMA_CONST+MIGRACAO'!$B23))</f>
        <v>0</v>
      </c>
      <c r="AE23" s="140">
        <f>(COUNTIFS('Estruturante Móvel'!$M:$M,$B22,'Estruturante Móvel'!$C:$C,"&lt;&gt;PREVISTO",'Estruturante Móvel'!$G:$G,AD$4,'Estruturante Móvel'!$L:$L,'CRONOGRAMA_CONST+MIGRACAO'!T$7))</f>
        <v>0</v>
      </c>
      <c r="AF23" s="139">
        <f>(COUNTIFS('Estruturante Móvel'!$M:$M,$B22,'Estruturante Móvel'!$AM:$AM,AF$4,'Estruturante Móvel'!$L:$L,'CRONOGRAMA_CONST+MIGRACAO'!$B23))</f>
        <v>0</v>
      </c>
      <c r="AG23" s="140">
        <f>(COUNTIFS('Estruturante Móvel'!$M:$M,$B22,'Estruturante Móvel'!$C:$C,"&lt;&gt;PREVISTO",'Estruturante Móvel'!$G:$G,AF$4,'Estruturante Móvel'!$L:$L,'CRONOGRAMA_CONST+MIGRACAO'!V$7))</f>
        <v>0</v>
      </c>
      <c r="AH23" s="139">
        <f>(COUNTIFS('Estruturante Móvel'!$M:$M,$B22,'Estruturante Móvel'!$AM:$AM,AH$4,'Estruturante Móvel'!$L:$L,'CRONOGRAMA_CONST+MIGRACAO'!$B23))</f>
        <v>0</v>
      </c>
      <c r="AI23" s="140">
        <f>(COUNTIFS('Estruturante Móvel'!$M:$M,$B22,'Estruturante Móvel'!$C:$C,"&lt;&gt;PREVISTO",'Estruturante Móvel'!$G:$G,AH$4,'Estruturante Móvel'!$L:$L,'CRONOGRAMA_CONST+MIGRACAO'!X$7))</f>
        <v>0</v>
      </c>
      <c r="AJ23" s="139">
        <f>(COUNTIFS('Estruturante Móvel'!$M:$M,$B22,'Estruturante Móvel'!$AM:$AM,AJ$4,'Estruturante Móvel'!$L:$L,'CRONOGRAMA_CONST+MIGRACAO'!$B23))</f>
        <v>0</v>
      </c>
      <c r="AK23" s="140">
        <f>(COUNTIFS('Estruturante Móvel'!$M:$M,$B22,'Estruturante Móvel'!$C:$C,"&lt;&gt;PREVISTO",'Estruturante Móvel'!$G:$G,AJ$4,'Estruturante Móvel'!$L:$L,'CRONOGRAMA_CONST+MIGRACAO'!Z$7))</f>
        <v>0</v>
      </c>
      <c r="AL23" s="139">
        <f>(COUNTIFS('Estruturante Móvel'!$M:$M,$B22,'Estruturante Móvel'!$AM:$AM,AL$4,'Estruturante Móvel'!$L:$L,'CRONOGRAMA_CONST+MIGRACAO'!$B23))</f>
        <v>0</v>
      </c>
      <c r="AM23" s="140">
        <f>(COUNTIFS('Estruturante Móvel'!$M:$M,$B22,'Estruturante Móvel'!$C:$C,"&lt;&gt;PREVISTO",'Estruturante Móvel'!$G:$G,AL$4,'Estruturante Móvel'!$L:$L,'CRONOGRAMA_CONST+MIGRACAO'!AB$7))</f>
        <v>0</v>
      </c>
      <c r="AN23" s="139">
        <f>(COUNTIFS('Estruturante Móvel'!$M:$M,$B22,'Estruturante Móvel'!$AM:$AM,AN$4,'Estruturante Móvel'!$L:$L,'CRONOGRAMA_CONST+MIGRACAO'!$B23))</f>
        <v>0</v>
      </c>
      <c r="AO23" s="140">
        <f>(COUNTIFS('Estruturante Móvel'!$M:$M,$B22,'Estruturante Móvel'!$C:$C,"&lt;&gt;PREVISTO",'Estruturante Móvel'!$G:$G,AN$4,'Estruturante Móvel'!$L:$L,'CRONOGRAMA_CONST+MIGRACAO'!AD$7))</f>
        <v>0</v>
      </c>
      <c r="AP23" s="139">
        <f>(COUNTIFS('Estruturante Móvel'!$M:$M,$B22,'Estruturante Móvel'!$AM:$AM,AP$4,'Estruturante Móvel'!$L:$L,'CRONOGRAMA_CONST+MIGRACAO'!$B23))</f>
        <v>0</v>
      </c>
      <c r="AQ23" s="140">
        <f>(COUNTIFS('Estruturante Móvel'!$M:$M,$B22,'Estruturante Móvel'!$C:$C,"&lt;&gt;PREVISTO",'Estruturante Móvel'!$G:$G,AP$4,'Estruturante Móvel'!$L:$L,'CRONOGRAMA_CONST+MIGRACAO'!AF$7))</f>
        <v>0</v>
      </c>
      <c r="AR23" s="139">
        <f>(COUNTIFS('Estruturante Móvel'!$M:$M,$B22,'Estruturante Móvel'!$AM:$AM,AR$4,'Estruturante Móvel'!$L:$L,'CRONOGRAMA_CONST+MIGRACAO'!$B23))</f>
        <v>0</v>
      </c>
      <c r="AS23" s="140">
        <f>(COUNTIFS('Estruturante Móvel'!$M:$M,$B22,'Estruturante Móvel'!$C:$C,"&lt;&gt;PREVISTO",'Estruturante Móvel'!$G:$G,AR$4,'Estruturante Móvel'!$L:$L,'CRONOGRAMA_CONST+MIGRACAO'!AH$7))</f>
        <v>0</v>
      </c>
      <c r="AT23" s="139">
        <f>(COUNTIFS('Estruturante Móvel'!$M:$M,$B22,'Estruturante Móvel'!$AM:$AM,AT$4,'Estruturante Móvel'!$L:$L,'CRONOGRAMA_CONST+MIGRACAO'!$B23))</f>
        <v>0</v>
      </c>
      <c r="AU23" s="140">
        <f>(COUNTIFS('Estruturante Móvel'!$M:$M,$B22,'Estruturante Móvel'!$C:$C,"&lt;&gt;PREVISTO",'Estruturante Móvel'!$G:$G,AT$4,'Estruturante Móvel'!$L:$L,'CRONOGRAMA_CONST+MIGRACAO'!AJ$7))</f>
        <v>0</v>
      </c>
      <c r="AV23" s="139">
        <f>(COUNTIFS('Estruturante Móvel'!$M:$M,$B22,'Estruturante Móvel'!$AM:$AM,AV$4,'Estruturante Móvel'!$L:$L,'CRONOGRAMA_CONST+MIGRACAO'!$B23))</f>
        <v>0</v>
      </c>
      <c r="AW23" s="140">
        <f>(COUNTIFS('Estruturante Móvel'!$M:$M,$B22,'Estruturante Móvel'!$C:$C,"&lt;&gt;PREVISTO",'Estruturante Móvel'!$G:$G,AV$4,'Estruturante Móvel'!$L:$L,'CRONOGRAMA_CONST+MIGRACAO'!AL$7))</f>
        <v>0</v>
      </c>
      <c r="AX23" s="139">
        <f>(COUNTIFS('Estruturante Móvel'!$M:$M,$B22,'Estruturante Móvel'!$AM:$AM,AX$4,'Estruturante Móvel'!$L:$L,'CRONOGRAMA_CONST+MIGRACAO'!$B23))</f>
        <v>0</v>
      </c>
      <c r="AY23" s="140">
        <f>(COUNTIFS('Estruturante Móvel'!$M:$M,$B22,'Estruturante Móvel'!$C:$C,"&lt;&gt;PREVISTO",'Estruturante Móvel'!$G:$G,AX$4,'Estruturante Móvel'!$L:$L,'CRONOGRAMA_CONST+MIGRACAO'!AN$7))</f>
        <v>0</v>
      </c>
      <c r="AZ23" s="139">
        <f>(COUNTIFS('Estruturante Móvel'!$M:$M,$B22,'Estruturante Móvel'!$AM:$AM,AZ$4,'Estruturante Móvel'!$L:$L,'CRONOGRAMA_CONST+MIGRACAO'!$B23))</f>
        <v>0</v>
      </c>
      <c r="BA23" s="140">
        <f>(COUNTIFS('Estruturante Móvel'!$M:$M,$B22,'Estruturante Móvel'!$C:$C,"&lt;&gt;PREVISTO",'Estruturante Móvel'!$G:$G,AZ$4,'Estruturante Móvel'!$L:$L,'CRONOGRAMA_CONST+MIGRACAO'!AP$7))</f>
        <v>0</v>
      </c>
      <c r="BB23" s="139">
        <f>(COUNTIFS('Estruturante Móvel'!$M:$M,$B22,'Estruturante Móvel'!$AM:$AM,BB$4,'Estruturante Móvel'!$L:$L,'CRONOGRAMA_CONST+MIGRACAO'!$B23))</f>
        <v>0</v>
      </c>
      <c r="BC23" s="140">
        <f>(COUNTIFS('Estruturante Móvel'!$M:$M,$B22,'Estruturante Móvel'!$C:$C,"&lt;&gt;PREVISTO",'Estruturante Móvel'!$G:$G,BB$4,'Estruturante Móvel'!$L:$L,'CRONOGRAMA_CONST+MIGRACAO'!AR$7))</f>
        <v>0</v>
      </c>
      <c r="BD23" s="139">
        <f>(COUNTIFS('Estruturante Móvel'!$M:$M,$B22,'Estruturante Móvel'!$AM:$AM,BD$4,'Estruturante Móvel'!$L:$L,'CRONOGRAMA_CONST+MIGRACAO'!$B23))</f>
        <v>0</v>
      </c>
      <c r="BE23" s="140">
        <f>(COUNTIFS('Estruturante Móvel'!$M:$M,$B22,'Estruturante Móvel'!$C:$C,"&lt;&gt;PREVISTO",'Estruturante Móvel'!$G:$G,BD$4,'Estruturante Móvel'!$L:$L,'CRONOGRAMA_CONST+MIGRACAO'!AT$7))</f>
        <v>0</v>
      </c>
      <c r="BF23" s="139">
        <f>(COUNTIFS('Estruturante Móvel'!$M:$M,$B22,'Estruturante Móvel'!$AM:$AM,BF$4,'Estruturante Móvel'!$L:$L,'CRONOGRAMA_CONST+MIGRACAO'!$B23))</f>
        <v>0</v>
      </c>
      <c r="BG23" s="140">
        <f>(COUNTIFS('Estruturante Móvel'!$M:$M,$B22,'Estruturante Móvel'!$C:$C,"&lt;&gt;PREVISTO",'Estruturante Móvel'!$G:$G,BF$4,'Estruturante Móvel'!$L:$L,'CRONOGRAMA_CONST+MIGRACAO'!AV$7))</f>
        <v>0</v>
      </c>
      <c r="BH23" s="139">
        <f>(COUNTIFS('Estruturante Móvel'!$M:$M,$B22,'Estruturante Móvel'!$AM:$AM,BH$4,'Estruturante Móvel'!$L:$L,'CRONOGRAMA_CONST+MIGRACAO'!$B23))</f>
        <v>0</v>
      </c>
      <c r="BI23" s="140">
        <f>(COUNTIFS('Estruturante Móvel'!$M:$M,$B22,'Estruturante Móvel'!$C:$C,"&lt;&gt;PREVISTO",'Estruturante Móvel'!$G:$G,BH$4,'Estruturante Móvel'!$L:$L,'CRONOGRAMA_CONST+MIGRACAO'!AX$7))</f>
        <v>0</v>
      </c>
      <c r="BJ23" s="139">
        <f>(COUNTIFS('Estruturante Móvel'!$M:$M,$B22,'Estruturante Móvel'!$AM:$AM,BJ$4,'Estruturante Móvel'!$L:$L,'CRONOGRAMA_CONST+MIGRACAO'!$B23))</f>
        <v>0</v>
      </c>
      <c r="BK23" s="140">
        <f>(COUNTIFS('Estruturante Móvel'!$M:$M,$B22,'Estruturante Móvel'!$C:$C,"&lt;&gt;PREVISTO",'Estruturante Móvel'!$G:$G,BJ$4,'Estruturante Móvel'!$L:$L,'CRONOGRAMA_CONST+MIGRACAO'!AZ$7))</f>
        <v>0</v>
      </c>
      <c r="BL23" s="139">
        <f>(COUNTIFS('Estruturante Móvel'!$M:$M,$B22,'Estruturante Móvel'!$AM:$AM,BL$4,'Estruturante Móvel'!$L:$L,'CRONOGRAMA_CONST+MIGRACAO'!$B23))</f>
        <v>0</v>
      </c>
      <c r="BM23" s="140">
        <f>(COUNTIFS('Estruturante Móvel'!$M:$M,$B22,'Estruturante Móvel'!$C:$C,"&lt;&gt;PREVISTO",'Estruturante Móvel'!$G:$G,BL$4,'Estruturante Móvel'!$L:$L,'CRONOGRAMA_CONST+MIGRACAO'!BB$7))</f>
        <v>0</v>
      </c>
      <c r="BN23" s="139">
        <f>(COUNTIFS('Estruturante Móvel'!$M:$M,$B22,'Estruturante Móvel'!$AM:$AM,BN$4,'Estruturante Móvel'!$L:$L,'CRONOGRAMA_CONST+MIGRACAO'!$B23))</f>
        <v>0</v>
      </c>
      <c r="BO23" s="140">
        <f>(COUNTIFS('Estruturante Móvel'!$M:$M,$B22,'Estruturante Móvel'!$C:$C,"&lt;&gt;PREVISTO",'Estruturante Móvel'!$G:$G,BN$4,'Estruturante Móvel'!$L:$L,'CRONOGRAMA_CONST+MIGRACAO'!BD$7))</f>
        <v>0</v>
      </c>
      <c r="BP23" s="139">
        <f>(COUNTIFS('Estruturante Móvel'!$M:$M,$B22,'Estruturante Móvel'!$AM:$AM,BP$4,'Estruturante Móvel'!$L:$L,'CRONOGRAMA_CONST+MIGRACAO'!$B23))</f>
        <v>0</v>
      </c>
      <c r="BQ23" s="140">
        <f>(COUNTIFS('Estruturante Móvel'!$M:$M,$B22,'Estruturante Móvel'!$C:$C,"&lt;&gt;PREVISTO",'Estruturante Móvel'!$G:$G,BP$4,'Estruturante Móvel'!$L:$L,'CRONOGRAMA_CONST+MIGRACAO'!BF$7))</f>
        <v>0</v>
      </c>
      <c r="BR23" s="139">
        <f>(COUNTIFS('Estruturante Móvel'!$M:$M,$B22,'Estruturante Móvel'!$AM:$AM,BR$4,'Estruturante Móvel'!$L:$L,'CRONOGRAMA_CONST+MIGRACAO'!$B23))</f>
        <v>0</v>
      </c>
      <c r="BS23" s="140">
        <f>(COUNTIFS('Estruturante Móvel'!$M:$M,$B22,'Estruturante Móvel'!$C:$C,"&lt;&gt;PREVISTO",'Estruturante Móvel'!$G:$G,BR$4,'Estruturante Móvel'!$L:$L,'CRONOGRAMA_CONST+MIGRACAO'!BH$7))</f>
        <v>0</v>
      </c>
      <c r="BT23" s="139">
        <f>(COUNTIFS('Estruturante Móvel'!$M:$M,$B23,'Estruturante Móvel'!$AM:$AM,BT$4))-(COUNTIFS('Estruturante Móvel'!$M:$M,$B23,'Estruturante Móvel'!$AM:$AM,BT$4,'Estruturante Móvel'!$AQ:$AQ,"REPARO FO"))</f>
        <v>0</v>
      </c>
      <c r="BU23" s="140">
        <f>(COUNTIFS('Estruturante Móvel'!$M:$M,$B22,'Estruturante Móvel'!$C:$C,"&lt;&gt;PREVISTO",'Estruturante Móvel'!$G:$G,BT$4,'Estruturante Móvel'!$L:$L,'CRONOGRAMA_CONST+MIGRACAO'!BJ$7))</f>
        <v>0</v>
      </c>
      <c r="BV23" s="139">
        <f>(COUNTIFS('Estruturante Móvel'!$M:$M,$B23,'Estruturante Móvel'!$AM:$AM,BV$4))-(COUNTIFS('Estruturante Móvel'!$M:$M,$B23,'Estruturante Móvel'!$AM:$AM,BV$4,'Estruturante Móvel'!$AQ:$AQ,"REPARO FO"))</f>
        <v>0</v>
      </c>
      <c r="BW23" s="140">
        <f>(COUNTIFS('Estruturante Móvel'!$M:$M,$B22,'Estruturante Móvel'!$C:$C,"&lt;&gt;PREVISTO",'Estruturante Móvel'!$G:$G,BV$4,'Estruturante Móvel'!$L:$L,'CRONOGRAMA_CONST+MIGRACAO'!BL$7))</f>
        <v>0</v>
      </c>
      <c r="BX23" s="139">
        <f>(COUNTIFS('Estruturante Móvel'!$M:$M,$B23,'Estruturante Móvel'!$AM:$AM,BX$4))-(COUNTIFS('Estruturante Móvel'!$M:$M,$B23,'Estruturante Móvel'!$AM:$AM,BX$4,'Estruturante Móvel'!$AQ:$AQ,"REPARO FO"))</f>
        <v>0</v>
      </c>
      <c r="BY23" s="140">
        <f>(COUNTIFS('Estruturante Móvel'!$M:$M,$B22,'Estruturante Móvel'!$C:$C,"&lt;&gt;PREVISTO",'Estruturante Móvel'!$G:$G,BX$4,'Estruturante Móvel'!$L:$L,'CRONOGRAMA_CONST+MIGRACAO'!BN$7))</f>
        <v>0</v>
      </c>
      <c r="BZ23" s="139">
        <f>(COUNTIFS('Estruturante Móvel'!$M:$M,$B23,'Estruturante Móvel'!$AM:$AM,BZ$4))-(COUNTIFS('Estruturante Móvel'!$M:$M,$B23,'Estruturante Móvel'!$AM:$AM,BZ$4,'Estruturante Móvel'!$AQ:$AQ,"REPARO FO"))</f>
        <v>0</v>
      </c>
      <c r="CA23" s="140">
        <f>(COUNTIFS('Estruturante Móvel'!$M:$M,$B22,'Estruturante Móvel'!$C:$C,"&lt;&gt;PREVISTO",'Estruturante Móvel'!$G:$G,BZ$4,'Estruturante Móvel'!$L:$L,'CRONOGRAMA_CONST+MIGRACAO'!BP$7))</f>
        <v>0</v>
      </c>
      <c r="CB23" s="139">
        <f>(COUNTIFS('Estruturante Móvel'!$M:$M,$B23,'Estruturante Móvel'!$AM:$AM,CB$4))-(COUNTIFS('Estruturante Móvel'!$M:$M,$B23,'Estruturante Móvel'!$AM:$AM,CB$4,'Estruturante Móvel'!$AQ:$AQ,"REPARO FO"))</f>
        <v>0</v>
      </c>
      <c r="CC23" s="140">
        <f>(COUNTIFS('Estruturante Móvel'!$M:$M,$B22,'Estruturante Móvel'!$C:$C,"&lt;&gt;PREVISTO",'Estruturante Móvel'!$G:$G,CB$4,'Estruturante Móvel'!$L:$L,'CRONOGRAMA_CONST+MIGRACAO'!BR$7))</f>
        <v>0</v>
      </c>
      <c r="CD23" s="139">
        <f>(COUNTIFS('Estruturante Móvel'!$M:$M,$B23,'Estruturante Móvel'!$AM:$AM,CD$4))-(COUNTIFS('Estruturante Móvel'!$M:$M,$B23,'Estruturante Móvel'!$AM:$AM,CD$4,'Estruturante Móvel'!$AQ:$AQ,"REPARO FO"))</f>
        <v>0</v>
      </c>
      <c r="CE23" s="140">
        <f>(COUNTIFS('Estruturante Móvel'!$M:$M,$B22,'Estruturante Móvel'!$C:$C,"&lt;&gt;PREVISTO",'Estruturante Móvel'!$G:$G,CD$4,'Estruturante Móvel'!$L:$L,'CRONOGRAMA_CONST+MIGRACAO'!BT$7))</f>
        <v>0</v>
      </c>
      <c r="CF23" s="139">
        <f>(COUNTIFS('Estruturante Móvel'!$M:$M,$B23,'Estruturante Móvel'!$AM:$AM,CF$4))-(COUNTIFS('Estruturante Móvel'!$M:$M,$B23,'Estruturante Móvel'!$AM:$AM,CF$4,'Estruturante Móvel'!$AQ:$AQ,"REPARO FO"))</f>
        <v>0</v>
      </c>
      <c r="CG23" s="140">
        <f>(COUNTIFS('Estruturante Móvel'!$M:$M,$B22,'Estruturante Móvel'!$C:$C,"&lt;&gt;PREVISTO",'Estruturante Móvel'!$G:$G,CF$4,'Estruturante Móvel'!$L:$L,'CRONOGRAMA_CONST+MIGRACAO'!BV$7))</f>
        <v>0</v>
      </c>
      <c r="CH23" s="139">
        <f>(COUNTIFS('Estruturante Móvel'!$M:$M,$B23,'Estruturante Móvel'!$AM:$AM,CH$4))-(COUNTIFS('Estruturante Móvel'!$M:$M,$B23,'Estruturante Móvel'!$AM:$AM,CH$4,'Estruturante Móvel'!$AQ:$AQ,"REPARO FO"))</f>
        <v>0</v>
      </c>
      <c r="CI23" s="140">
        <f>(COUNTIFS('Estruturante Móvel'!$M:$M,$B22,'Estruturante Móvel'!$C:$C,"&lt;&gt;PREVISTO",'Estruturante Móvel'!$G:$G,CH$4,'Estruturante Móvel'!$L:$L,'CRONOGRAMA_CONST+MIGRACAO'!BX$7))</f>
        <v>0</v>
      </c>
      <c r="CJ23" s="139">
        <f>(COUNTIFS('Estruturante Móvel'!$M:$M,$B23,'Estruturante Móvel'!$AM:$AM,CJ$4))-(COUNTIFS('Estruturante Móvel'!$M:$M,$B23,'Estruturante Móvel'!$AM:$AM,CJ$4,'Estruturante Móvel'!$AQ:$AQ,"REPARO FO"))</f>
        <v>0</v>
      </c>
      <c r="CK23" s="140">
        <f>(COUNTIFS('Estruturante Móvel'!$M:$M,$B22,'Estruturante Móvel'!$C:$C,"&lt;&gt;PREVISTO",'Estruturante Móvel'!$G:$G,CJ$4,'Estruturante Móvel'!$L:$L,'CRONOGRAMA_CONST+MIGRACAO'!BZ$7))</f>
        <v>0</v>
      </c>
      <c r="CL23" s="139">
        <f>(COUNTIFS('Estruturante Móvel'!$M:$M,$B23,'Estruturante Móvel'!$AM:$AM,CL$4))-(COUNTIFS('Estruturante Móvel'!$M:$M,$B23,'Estruturante Móvel'!$AM:$AM,CL$4,'Estruturante Móvel'!$AQ:$AQ,"REPARO FO"))</f>
        <v>0</v>
      </c>
      <c r="CM23" s="140">
        <f>(COUNTIFS('Estruturante Móvel'!$M:$M,$B22,'Estruturante Móvel'!$C:$C,"&lt;&gt;PREVISTO",'Estruturante Móvel'!$G:$G,CL$4,'Estruturante Móvel'!$L:$L,'CRONOGRAMA_CONST+MIGRACAO'!CB$7))</f>
        <v>0</v>
      </c>
      <c r="CN23" s="139">
        <f>(COUNTIFS('Estruturante Móvel'!$M:$M,$B23,'Estruturante Móvel'!$AM:$AM,CN$4))-(COUNTIFS('Estruturante Móvel'!$M:$M,$B23,'Estruturante Móvel'!$AM:$AM,CN$4,'Estruturante Móvel'!$AQ:$AQ,"REPARO FO"))</f>
        <v>0</v>
      </c>
      <c r="CO23" s="140">
        <f>(COUNTIFS('Estruturante Móvel'!$M:$M,$B22,'Estruturante Móvel'!$C:$C,"&lt;&gt;PREVISTO",'Estruturante Móvel'!$G:$G,CN$4,'Estruturante Móvel'!$L:$L,'CRONOGRAMA_CONST+MIGRACAO'!CD$7))</f>
        <v>0</v>
      </c>
      <c r="CP23" s="139">
        <f>(COUNTIFS('Estruturante Móvel'!$M:$M,$B23,'Estruturante Móvel'!$AM:$AM,CP$4))-(COUNTIFS('Estruturante Móvel'!$M:$M,$B23,'Estruturante Móvel'!$AM:$AM,CP$4,'Estruturante Móvel'!$AQ:$AQ,"REPARO FO"))</f>
        <v>0</v>
      </c>
      <c r="CQ23" s="140">
        <f>(COUNTIFS('Estruturante Móvel'!$M:$M,$B22,'Estruturante Móvel'!$C:$C,"&lt;&gt;PREVISTO",'Estruturante Móvel'!$G:$G,CP$4,'Estruturante Móvel'!$L:$L,'CRONOGRAMA_CONST+MIGRACAO'!CF$7))</f>
        <v>0</v>
      </c>
      <c r="CR23" s="139">
        <f>(COUNTIFS('Estruturante Móvel'!$M:$M,$B23,'Estruturante Móvel'!$AM:$AM,CR$4))-(COUNTIFS('Estruturante Móvel'!$M:$M,$B23,'Estruturante Móvel'!$AM:$AM,CR$4,'Estruturante Móvel'!$AQ:$AQ,"REPARO FO"))</f>
        <v>0</v>
      </c>
      <c r="CS23" s="140">
        <f>(COUNTIFS('Estruturante Móvel'!$M:$M,$B22,'Estruturante Móvel'!$C:$C,"&lt;&gt;PREVISTO",'Estruturante Móvel'!$G:$G,CR$4,'Estruturante Móvel'!$L:$L,'CRONOGRAMA_CONST+MIGRACAO'!CH$7))</f>
        <v>0</v>
      </c>
      <c r="CT23" s="139">
        <f>(COUNTIFS('Estruturante Móvel'!$M:$M,$B23,'Estruturante Móvel'!$AM:$AM,CT$4))-(COUNTIFS('Estruturante Móvel'!$M:$M,$B23,'Estruturante Móvel'!$AM:$AM,CT$4,'Estruturante Móvel'!$AQ:$AQ,"REPARO FO"))</f>
        <v>0</v>
      </c>
      <c r="CU23" s="140">
        <f>(COUNTIFS('Estruturante Móvel'!$M:$M,$B22,'Estruturante Móvel'!$C:$C,"&lt;&gt;PREVISTO",'Estruturante Móvel'!$G:$G,CT$4,'Estruturante Móvel'!$L:$L,'CRONOGRAMA_CONST+MIGRACAO'!CJ$7))</f>
        <v>0</v>
      </c>
      <c r="CV23" s="139">
        <f>(COUNTIFS('Estruturante Móvel'!$M:$M,$B23,'Estruturante Móvel'!$AM:$AM,CV$4))-(COUNTIFS('Estruturante Móvel'!$M:$M,$B23,'Estruturante Móvel'!$AM:$AM,CV$4,'Estruturante Móvel'!$AQ:$AQ,"REPARO FO"))</f>
        <v>0</v>
      </c>
      <c r="CW23" s="140">
        <f>(COUNTIFS('Estruturante Móvel'!$M:$M,$B22,'Estruturante Móvel'!$C:$C,"&lt;&gt;PREVISTO",'Estruturante Móvel'!$G:$G,CV$4,'Estruturante Móvel'!$L:$L,'CRONOGRAMA_CONST+MIGRACAO'!CL$7))</f>
        <v>0</v>
      </c>
      <c r="CX23" s="139">
        <f>(COUNTIFS('Estruturante Móvel'!$M:$M,$B23,'Estruturante Móvel'!$AM:$AM,CX$4))-(COUNTIFS('Estruturante Móvel'!$M:$M,$B23,'Estruturante Móvel'!$AM:$AM,CX$4,'Estruturante Móvel'!$AQ:$AQ,"REPARO FO"))</f>
        <v>0</v>
      </c>
      <c r="CY23" s="140">
        <f>(COUNTIFS('Estruturante Móvel'!$M:$M,$B22,'Estruturante Móvel'!$C:$C,"&lt;&gt;PREVISTO",'Estruturante Móvel'!$G:$G,CX$4,'Estruturante Móvel'!$L:$L,'CRONOGRAMA_CONST+MIGRACAO'!CN$7))</f>
        <v>0</v>
      </c>
      <c r="CZ23" s="139">
        <f>(COUNTIFS('Estruturante Móvel'!$M:$M,$B23,'Estruturante Móvel'!$AM:$AM,CZ$4))-(COUNTIFS('Estruturante Móvel'!$M:$M,$B23,'Estruturante Móvel'!$AM:$AM,CZ$4,'Estruturante Móvel'!$AQ:$AQ,"REPARO FO"))</f>
        <v>0</v>
      </c>
      <c r="DA23" s="140">
        <f>(COUNTIFS('Estruturante Móvel'!$M:$M,$B22,'Estruturante Móvel'!$C:$C,"&lt;&gt;PREVISTO",'Estruturante Móvel'!$G:$G,CZ$4,'Estruturante Móvel'!$L:$L,'CRONOGRAMA_CONST+MIGRACAO'!CP$7))</f>
        <v>0</v>
      </c>
      <c r="DB23" s="139">
        <f>(COUNTIFS('Estruturante Móvel'!$M:$M,$B23,'Estruturante Móvel'!$AM:$AM,DB$4))-(COUNTIFS('Estruturante Móvel'!$M:$M,$B23,'Estruturante Móvel'!$AM:$AM,DB$4,'Estruturante Móvel'!$AQ:$AQ,"REPARO FO"))</f>
        <v>0</v>
      </c>
      <c r="DC23" s="140">
        <f>(COUNTIFS('Estruturante Móvel'!$M:$M,$B22,'Estruturante Móvel'!$C:$C,"&lt;&gt;PREVISTO",'Estruturante Móvel'!$G:$G,DB$4,'Estruturante Móvel'!$L:$L,'CRONOGRAMA_CONST+MIGRACAO'!CR$7))</f>
        <v>0</v>
      </c>
      <c r="DD23" s="139">
        <f>(COUNTIFS('Estruturante Móvel'!$M:$M,$B23,'Estruturante Móvel'!$AM:$AM,DD$4))-(COUNTIFS('Estruturante Móvel'!$M:$M,$B23,'Estruturante Móvel'!$AM:$AM,DD$4,'Estruturante Móvel'!$AQ:$AQ,"REPARO FO"))</f>
        <v>0</v>
      </c>
      <c r="DE23" s="140">
        <f>(COUNTIFS('Estruturante Móvel'!$M:$M,$B22,'Estruturante Móvel'!$C:$C,"&lt;&gt;PREVISTO",'Estruturante Móvel'!$G:$G,DD$4,'Estruturante Móvel'!$L:$L,'CRONOGRAMA_CONST+MIGRACAO'!CT$7))</f>
        <v>0</v>
      </c>
      <c r="DF23" s="139">
        <f>(COUNTIFS('Estruturante Móvel'!$M:$M,$B23,'Estruturante Móvel'!$AM:$AM,DF$4))-(COUNTIFS('Estruturante Móvel'!$M:$M,$B23,'Estruturante Móvel'!$AM:$AM,DF$4,'Estruturante Móvel'!$AQ:$AQ,"REPARO FO"))</f>
        <v>0</v>
      </c>
      <c r="DG23" s="140">
        <f>(COUNTIFS('Estruturante Móvel'!$M:$M,$B22,'Estruturante Móvel'!$C:$C,"&lt;&gt;PREVISTO",'Estruturante Móvel'!$G:$G,DF$4,'Estruturante Móvel'!$L:$L,'CRONOGRAMA_CONST+MIGRACAO'!CV$7))</f>
        <v>0</v>
      </c>
      <c r="DH23" s="139">
        <f>(COUNTIFS('Estruturante Móvel'!$M:$M,$B23,'Estruturante Móvel'!$AM:$AM,DH$4))-(COUNTIFS('Estruturante Móvel'!$M:$M,$B23,'Estruturante Móvel'!$AM:$AM,DH$4,'Estruturante Móvel'!$AQ:$AQ,"REPARO FO"))</f>
        <v>0</v>
      </c>
      <c r="DI23" s="140">
        <f>(COUNTIFS('Estruturante Móvel'!$M:$M,$B22,'Estruturante Móvel'!$C:$C,"&lt;&gt;PREVISTO",'Estruturante Móvel'!$G:$G,DH$4,'Estruturante Móvel'!$L:$L,'CRONOGRAMA_CONST+MIGRACAO'!CX$7))</f>
        <v>0</v>
      </c>
      <c r="DJ23" s="139">
        <f>(COUNTIFS('Estruturante Móvel'!$M:$M,$B23,'Estruturante Móvel'!$AM:$AM,DJ$4))-(COUNTIFS('Estruturante Móvel'!$M:$M,$B23,'Estruturante Móvel'!$AM:$AM,DJ$4,'Estruturante Móvel'!$AQ:$AQ,"REPARO FO"))</f>
        <v>0</v>
      </c>
      <c r="DK23" s="140">
        <f>(COUNTIFS('Estruturante Móvel'!$M:$M,$B22,'Estruturante Móvel'!$C:$C,"&lt;&gt;PREVISTO",'Estruturante Móvel'!$G:$G,DJ$4,'Estruturante Móvel'!$L:$L,'CRONOGRAMA_CONST+MIGRACAO'!CZ$7))</f>
        <v>0</v>
      </c>
      <c r="DL23" s="139">
        <f>(COUNTIFS('Estruturante Móvel'!$M:$M,$B23,'Estruturante Móvel'!$AM:$AM,DL$4))-(COUNTIFS('Estruturante Móvel'!$M:$M,$B23,'Estruturante Móvel'!$AM:$AM,DL$4,'Estruturante Móvel'!$AQ:$AQ,"REPARO FO"))</f>
        <v>0</v>
      </c>
      <c r="DM23" s="140">
        <f>(COUNTIFS('Estruturante Móvel'!$M:$M,$B22,'Estruturante Móvel'!$C:$C,"&lt;&gt;PREVISTO",'Estruturante Móvel'!$G:$G,DL$4,'Estruturante Móvel'!$L:$L,'CRONOGRAMA_CONST+MIGRACAO'!DB$7))</f>
        <v>0</v>
      </c>
      <c r="DN23" s="139">
        <f>(COUNTIFS('Estruturante Móvel'!$M:$M,$B23,'Estruturante Móvel'!$AM:$AM,DN$4))-(COUNTIFS('Estruturante Móvel'!$M:$M,$B23,'Estruturante Móvel'!$AM:$AM,DN$4,'Estruturante Móvel'!$AQ:$AQ,"REPARO FO"))</f>
        <v>0</v>
      </c>
      <c r="DO23" s="140">
        <f>(COUNTIFS('Estruturante Móvel'!$M:$M,$B22,'Estruturante Móvel'!$C:$C,"&lt;&gt;PREVISTO",'Estruturante Móvel'!$G:$G,DN$4,'Estruturante Móvel'!$L:$L,'CRONOGRAMA_CONST+MIGRACAO'!DD$7))</f>
        <v>0</v>
      </c>
      <c r="DP23" s="139">
        <f>(COUNTIFS('Estruturante Móvel'!$M:$M,$B23,'Estruturante Móvel'!$AM:$AM,DP$4))-(COUNTIFS('Estruturante Móvel'!$M:$M,$B23,'Estruturante Móvel'!$AM:$AM,DP$4,'Estruturante Móvel'!$AQ:$AQ,"REPARO FO"))</f>
        <v>0</v>
      </c>
      <c r="DQ23" s="140">
        <f>(COUNTIFS('Estruturante Móvel'!$M:$M,$B22,'Estruturante Móvel'!$C:$C,"&lt;&gt;PREVISTO",'Estruturante Móvel'!$G:$G,DP$4,'Estruturante Móvel'!$L:$L,'CRONOGRAMA_CONST+MIGRACAO'!DF$7))</f>
        <v>0</v>
      </c>
      <c r="DR23" s="139">
        <f>(COUNTIFS('Estruturante Móvel'!$M:$M,$B23,'Estruturante Móvel'!$AM:$AM,DR$4))-(COUNTIFS('Estruturante Móvel'!$M:$M,$B23,'Estruturante Móvel'!$AM:$AM,DR$4,'Estruturante Móvel'!$AQ:$AQ,"REPARO FO"))</f>
        <v>0</v>
      </c>
      <c r="DS23" s="140">
        <f>(COUNTIFS('Estruturante Móvel'!$M:$M,$B22,'Estruturante Móvel'!$C:$C,"&lt;&gt;PREVISTO",'Estruturante Móvel'!$G:$G,DR$4,'Estruturante Móvel'!$L:$L,'CRONOGRAMA_CONST+MIGRACAO'!DH$7))</f>
        <v>0</v>
      </c>
      <c r="DT23" s="139">
        <f>(COUNTIFS('Estruturante Móvel'!$M:$M,$B23,'Estruturante Móvel'!$AM:$AM,DT$4))-(COUNTIFS('Estruturante Móvel'!$M:$M,$B23,'Estruturante Móvel'!$AM:$AM,DT$4,'Estruturante Móvel'!$AQ:$AQ,"REPARO FO"))</f>
        <v>0</v>
      </c>
      <c r="DU23" s="140">
        <f>(COUNTIFS('Estruturante Móvel'!$M:$M,$B22,'Estruturante Móvel'!$C:$C,"&lt;&gt;PREVISTO",'Estruturante Móvel'!$G:$G,DT$4,'Estruturante Móvel'!$L:$L,'CRONOGRAMA_CONST+MIGRACAO'!DJ$7))</f>
        <v>0</v>
      </c>
      <c r="DV23" s="139">
        <f>(COUNTIFS('Estruturante Móvel'!$M:$M,$B23,'Estruturante Móvel'!$AM:$AM,DV$4))-(COUNTIFS('Estruturante Móvel'!$M:$M,$B23,'Estruturante Móvel'!$AM:$AM,DV$4,'Estruturante Móvel'!$AQ:$AQ,"REPARO FO"))</f>
        <v>0</v>
      </c>
      <c r="DW23" s="140">
        <f>(COUNTIFS('Estruturante Móvel'!$M:$M,$B22,'Estruturante Móvel'!$C:$C,"&lt;&gt;PREVISTO",'Estruturante Móvel'!$G:$G,DV$4,'Estruturante Móvel'!$L:$L,'CRONOGRAMA_CONST+MIGRACAO'!DL$7))</f>
        <v>0</v>
      </c>
      <c r="DX23" s="139">
        <f>(COUNTIFS('Estruturante Móvel'!$M:$M,$B23,'Estruturante Móvel'!$AM:$AM,DX$4))-(COUNTIFS('Estruturante Móvel'!$M:$M,$B23,'Estruturante Móvel'!$AM:$AM,DX$4,'Estruturante Móvel'!$AQ:$AQ,"REPARO FO"))</f>
        <v>0</v>
      </c>
      <c r="DY23" s="140">
        <f>(COUNTIFS('Estruturante Móvel'!$M:$M,$B22,'Estruturante Móvel'!$C:$C,"&lt;&gt;PREVISTO",'Estruturante Móvel'!$G:$G,DX$4,'Estruturante Móvel'!$L:$L,'CRONOGRAMA_CONST+MIGRACAO'!DN$7))</f>
        <v>0</v>
      </c>
      <c r="DZ23" s="139">
        <f>(COUNTIFS('Estruturante Móvel'!$M:$M,$B23,'Estruturante Móvel'!$AM:$AM,DZ$4))-(COUNTIFS('Estruturante Móvel'!$M:$M,$B23,'Estruturante Móvel'!$AM:$AM,DZ$4,'Estruturante Móvel'!$AQ:$AQ,"REPARO FO"))</f>
        <v>0</v>
      </c>
      <c r="EA23" s="140">
        <f>(COUNTIFS('Estruturante Móvel'!$M:$M,$B22,'Estruturante Móvel'!$C:$C,"&lt;&gt;PREVISTO",'Estruturante Móvel'!$G:$G,DZ$4,'Estruturante Móvel'!$L:$L,'CRONOGRAMA_CONST+MIGRACAO'!DP$7))</f>
        <v>0</v>
      </c>
      <c r="EB23" s="139">
        <f>(COUNTIFS('Estruturante Móvel'!$M:$M,$B23,'Estruturante Móvel'!$AM:$AM,EB$4))-(COUNTIFS('Estruturante Móvel'!$M:$M,$B23,'Estruturante Móvel'!$AM:$AM,EB$4,'Estruturante Móvel'!$AQ:$AQ,"REPARO FO"))</f>
        <v>0</v>
      </c>
      <c r="EC23" s="140">
        <f>(COUNTIFS('Estruturante Móvel'!$M:$M,$B22,'Estruturante Móvel'!$C:$C,"&lt;&gt;PREVISTO",'Estruturante Móvel'!$G:$G,EB$4,'Estruturante Móvel'!$L:$L,'CRONOGRAMA_CONST+MIGRACAO'!DR$7))</f>
        <v>0</v>
      </c>
      <c r="ED23" s="139">
        <f>(COUNTIFS('Estruturante Móvel'!$M:$M,$B23,'Estruturante Móvel'!$AM:$AM,ED$4))-(COUNTIFS('Estruturante Móvel'!$M:$M,$B23,'Estruturante Móvel'!$AM:$AM,ED$4,'Estruturante Móvel'!$AQ:$AQ,"REPARO FO"))</f>
        <v>0</v>
      </c>
      <c r="EE23" s="140">
        <f>(COUNTIFS('Estruturante Móvel'!$M:$M,$B22,'Estruturante Móvel'!$C:$C,"&lt;&gt;PREVISTO",'Estruturante Móvel'!$G:$G,ED$4,'Estruturante Móvel'!$L:$L,'CRONOGRAMA_CONST+MIGRACAO'!DT$7))</f>
        <v>0</v>
      </c>
      <c r="EF23" s="139">
        <f>(COUNTIFS('Estruturante Móvel'!$M:$M,$B23,'Estruturante Móvel'!$AM:$AM,EF$4))-(COUNTIFS('Estruturante Móvel'!$M:$M,$B23,'Estruturante Móvel'!$AM:$AM,EF$4,'Estruturante Móvel'!$AQ:$AQ,"REPARO FO"))</f>
        <v>0</v>
      </c>
      <c r="EG23" s="140">
        <f>(COUNTIFS('Estruturante Móvel'!$M:$M,$B22,'Estruturante Móvel'!$C:$C,"&lt;&gt;PREVISTO",'Estruturante Móvel'!$G:$G,EF$4,'Estruturante Móvel'!$L:$L,'CRONOGRAMA_CONST+MIGRACAO'!DV$7))</f>
        <v>0</v>
      </c>
      <c r="EH23" s="139">
        <f>(COUNTIFS('Estruturante Móvel'!$M:$M,$B23,'Estruturante Móvel'!$AM:$AM,EH$4))-(COUNTIFS('Estruturante Móvel'!$M:$M,$B23,'Estruturante Móvel'!$AM:$AM,EH$4,'Estruturante Móvel'!$AQ:$AQ,"REPARO FO"))</f>
        <v>0</v>
      </c>
      <c r="EI23" s="140">
        <f>(COUNTIFS('Estruturante Móvel'!$M:$M,$B22,'Estruturante Móvel'!$C:$C,"&lt;&gt;PREVISTO",'Estruturante Móvel'!$G:$G,EH$4,'Estruturante Móvel'!$L:$L,'CRONOGRAMA_CONST+MIGRACAO'!DX$7))</f>
        <v>0</v>
      </c>
      <c r="EJ23" s="139">
        <f>(COUNTIFS('Estruturante Móvel'!$M:$M,$B23,'Estruturante Móvel'!$AM:$AM,EJ$4))-(COUNTIFS('Estruturante Móvel'!$M:$M,$B23,'Estruturante Móvel'!$AM:$AM,EJ$4,'Estruturante Móvel'!$AQ:$AQ,"REPARO FO"))</f>
        <v>0</v>
      </c>
      <c r="EK23" s="140">
        <f>(COUNTIFS('Estruturante Móvel'!$M:$M,$B22,'Estruturante Móvel'!$C:$C,"&lt;&gt;PREVISTO",'Estruturante Móvel'!$G:$G,EJ$4,'Estruturante Móvel'!$L:$L,'CRONOGRAMA_CONST+MIGRACAO'!DZ$7))</f>
        <v>0</v>
      </c>
      <c r="EL23" s="139">
        <f>(COUNTIFS('Estruturante Móvel'!$M:$M,$B23,'Estruturante Móvel'!$AM:$AM,EL$4))-(COUNTIFS('Estruturante Móvel'!$M:$M,$B23,'Estruturante Móvel'!$AM:$AM,EL$4,'Estruturante Móvel'!$AQ:$AQ,"REPARO FO"))</f>
        <v>0</v>
      </c>
      <c r="EM23" s="140">
        <f>(COUNTIFS('Estruturante Móvel'!$M:$M,$B22,'Estruturante Móvel'!$C:$C,"&lt;&gt;PREVISTO",'Estruturante Móvel'!$G:$G,EL$4,'Estruturante Móvel'!$L:$L,'CRONOGRAMA_CONST+MIGRACAO'!EB$7))</f>
        <v>0</v>
      </c>
      <c r="EN23" s="139">
        <f>(COUNTIFS('Estruturante Móvel'!$M:$M,$B23,'Estruturante Móvel'!$AM:$AM,EN$4))-(COUNTIFS('Estruturante Móvel'!$M:$M,$B23,'Estruturante Móvel'!$AM:$AM,EN$4,'Estruturante Móvel'!$AQ:$AQ,"REPARO FO"))</f>
        <v>0</v>
      </c>
      <c r="EO23" s="140">
        <f>(COUNTIFS('Estruturante Móvel'!$M:$M,$B22,'Estruturante Móvel'!$C:$C,"&lt;&gt;PREVISTO",'Estruturante Móvel'!$G:$G,EN$4,'Estruturante Móvel'!$L:$L,'CRONOGRAMA_CONST+MIGRACAO'!ED$7))</f>
        <v>0</v>
      </c>
      <c r="EP23" s="139">
        <f>(COUNTIFS('Estruturante Móvel'!$M:$M,$B23,'Estruturante Móvel'!$AM:$AM,EP$4))-(COUNTIFS('Estruturante Móvel'!$M:$M,$B23,'Estruturante Móvel'!$AM:$AM,EP$4,'Estruturante Móvel'!$AQ:$AQ,"REPARO FO"))</f>
        <v>0</v>
      </c>
      <c r="EQ23" s="140">
        <f>(COUNTIFS('Estruturante Móvel'!$M:$M,$B22,'Estruturante Móvel'!$C:$C,"&lt;&gt;PREVISTO",'Estruturante Móvel'!$G:$G,EP$4,'Estruturante Móvel'!$L:$L,'CRONOGRAMA_CONST+MIGRACAO'!EF$7))</f>
        <v>0</v>
      </c>
      <c r="ER23" s="139">
        <f>(COUNTIFS('Estruturante Móvel'!$M:$M,$B23,'Estruturante Móvel'!$AM:$AM,ER$4))-(COUNTIFS('Estruturante Móvel'!$M:$M,$B23,'Estruturante Móvel'!$AM:$AM,ER$4,'Estruturante Móvel'!$AQ:$AQ,"REPARO FO"))</f>
        <v>0</v>
      </c>
      <c r="ES23" s="140">
        <f>(COUNTIFS('Estruturante Móvel'!$M:$M,$B22,'Estruturante Móvel'!$C:$C,"&lt;&gt;PREVISTO",'Estruturante Móvel'!$G:$G,ER$4,'Estruturante Móvel'!$L:$L,'CRONOGRAMA_CONST+MIGRACAO'!EH$7))</f>
        <v>0</v>
      </c>
      <c r="ET23" s="139">
        <f>(COUNTIFS('Estruturante Móvel'!$M:$M,$B23,'Estruturante Móvel'!$AM:$AM,ET$4))-(COUNTIFS('Estruturante Móvel'!$M:$M,$B23,'Estruturante Móvel'!$AM:$AM,ET$4,'Estruturante Móvel'!$AQ:$AQ,"REPARO FO"))</f>
        <v>0</v>
      </c>
      <c r="EU23" s="140">
        <f>(COUNTIFS('Estruturante Móvel'!$M:$M,$B22,'Estruturante Móvel'!$C:$C,"&lt;&gt;PREVISTO",'Estruturante Móvel'!$G:$G,ET$4,'Estruturante Móvel'!$L:$L,'CRONOGRAMA_CONST+MIGRACAO'!EJ$7))</f>
        <v>0</v>
      </c>
      <c r="EV23" s="139">
        <f>(COUNTIFS('Estruturante Móvel'!$M:$M,$B23,'Estruturante Móvel'!$AM:$AM,EV$4))-(COUNTIFS('Estruturante Móvel'!$M:$M,$B23,'Estruturante Móvel'!$AM:$AM,EV$4,'Estruturante Móvel'!$AQ:$AQ,"REPARO FO"))</f>
        <v>0</v>
      </c>
      <c r="EW23" s="140">
        <f>(COUNTIFS('Estruturante Móvel'!$M:$M,$B22,'Estruturante Móvel'!$C:$C,"&lt;&gt;PREVISTO",'Estruturante Móvel'!$G:$G,EV$4,'Estruturante Móvel'!$L:$L,'CRONOGRAMA_CONST+MIGRACAO'!EL$7))</f>
        <v>0</v>
      </c>
      <c r="EX23" s="139">
        <f>(COUNTIFS('Estruturante Móvel'!$M:$M,$B23,'Estruturante Móvel'!$AM:$AM,EX$4))-(COUNTIFS('Estruturante Móvel'!$M:$M,$B23,'Estruturante Móvel'!$AM:$AM,EX$4,'Estruturante Móvel'!$AQ:$AQ,"REPARO FO"))</f>
        <v>0</v>
      </c>
      <c r="EY23" s="140">
        <f>(COUNTIFS('Estruturante Móvel'!$M:$M,$B22,'Estruturante Móvel'!$C:$C,"&lt;&gt;PREVISTO",'Estruturante Móvel'!$G:$G,EX$4,'Estruturante Móvel'!$L:$L,'CRONOGRAMA_CONST+MIGRACAO'!EN$7))</f>
        <v>0</v>
      </c>
      <c r="EZ23" s="139">
        <f>(COUNTIFS('Estruturante Móvel'!$M:$M,$B23,'Estruturante Móvel'!$AM:$AM,EZ$4))-(COUNTIFS('Estruturante Móvel'!$M:$M,$B23,'Estruturante Móvel'!$AM:$AM,EZ$4,'Estruturante Móvel'!$AQ:$AQ,"REPARO FO"))</f>
        <v>0</v>
      </c>
      <c r="FA23" s="140">
        <f>(COUNTIFS('Estruturante Móvel'!$M:$M,$B22,'Estruturante Móvel'!$C:$C,"&lt;&gt;PREVISTO",'Estruturante Móvel'!$G:$G,EZ$4,'Estruturante Móvel'!$L:$L,'CRONOGRAMA_CONST+MIGRACAO'!EP$7))</f>
        <v>0</v>
      </c>
      <c r="FB23" s="139">
        <f>(COUNTIFS('Estruturante Móvel'!$M:$M,$B23,'Estruturante Móvel'!$AM:$AM,FB$4))-(COUNTIFS('Estruturante Móvel'!$M:$M,$B23,'Estruturante Móvel'!$AM:$AM,FB$4,'Estruturante Móvel'!$AQ:$AQ,"REPARO FO"))</f>
        <v>0</v>
      </c>
      <c r="FC23" s="140">
        <f>(COUNTIFS('Estruturante Móvel'!$M:$M,$B22,'Estruturante Móvel'!$C:$C,"&lt;&gt;PREVISTO",'Estruturante Móvel'!$G:$G,FB$4,'Estruturante Móvel'!$L:$L,'CRONOGRAMA_CONST+MIGRACAO'!ER$7))</f>
        <v>0</v>
      </c>
      <c r="FD23" s="139">
        <f>(COUNTIFS('Estruturante Móvel'!$M:$M,$B23,'Estruturante Móvel'!$AM:$AM,FD$4))-(COUNTIFS('Estruturante Móvel'!$M:$M,$B23,'Estruturante Móvel'!$AM:$AM,FD$4,'Estruturante Móvel'!$AQ:$AQ,"REPARO FO"))</f>
        <v>0</v>
      </c>
      <c r="FE23" s="140">
        <f>(COUNTIFS('Estruturante Móvel'!$M:$M,$B22,'Estruturante Móvel'!$C:$C,"&lt;&gt;PREVISTO",'Estruturante Móvel'!$G:$G,FD$4,'Estruturante Móvel'!$L:$L,'CRONOGRAMA_CONST+MIGRACAO'!ET$7))</f>
        <v>0</v>
      </c>
      <c r="FF23" s="139">
        <f>(COUNTIFS('Estruturante Móvel'!$M:$M,$B23,'Estruturante Móvel'!$AM:$AM,FF$4))-(COUNTIFS('Estruturante Móvel'!$M:$M,$B23,'Estruturante Móvel'!$AM:$AM,FF$4,'Estruturante Móvel'!$AQ:$AQ,"REPARO FO"))</f>
        <v>0</v>
      </c>
      <c r="FG23" s="140">
        <f>(COUNTIFS('Estruturante Móvel'!$M:$M,$B22,'Estruturante Móvel'!$C:$C,"&lt;&gt;PREVISTO",'Estruturante Móvel'!$G:$G,FF$4,'Estruturante Móvel'!$L:$L,'CRONOGRAMA_CONST+MIGRACAO'!EV$7))</f>
        <v>0</v>
      </c>
      <c r="FH23" s="139">
        <f>(COUNTIFS('Estruturante Móvel'!$M:$M,$B23,'Estruturante Móvel'!$AM:$AM,FH$4))-(COUNTIFS('Estruturante Móvel'!$M:$M,$B23,'Estruturante Móvel'!$AM:$AM,FH$4,'Estruturante Móvel'!$AQ:$AQ,"REPARO FO"))</f>
        <v>0</v>
      </c>
      <c r="FI23" s="140">
        <f>(COUNTIFS('Estruturante Móvel'!$M:$M,$B22,'Estruturante Móvel'!$C:$C,"&lt;&gt;PREVISTO",'Estruturante Móvel'!$G:$G,FH$4,'Estruturante Móvel'!$L:$L,'CRONOGRAMA_CONST+MIGRACAO'!EX$7))</f>
        <v>0</v>
      </c>
      <c r="FJ23" s="139">
        <f>(COUNTIFS('Estruturante Móvel'!$M:$M,$B23,'Estruturante Móvel'!$AM:$AM,FJ$4))-(COUNTIFS('Estruturante Móvel'!$M:$M,$B23,'Estruturante Móvel'!$AM:$AM,FJ$4,'Estruturante Móvel'!$AQ:$AQ,"REPARO FO"))</f>
        <v>0</v>
      </c>
      <c r="FK23" s="140">
        <f>(COUNTIFS('Estruturante Móvel'!$M:$M,$B22,'Estruturante Móvel'!$C:$C,"&lt;&gt;PREVISTO",'Estruturante Móvel'!$G:$G,FJ$4,'Estruturante Móvel'!$L:$L,'CRONOGRAMA_CONST+MIGRACAO'!EZ$7))</f>
        <v>0</v>
      </c>
      <c r="FL23" s="139">
        <f>(COUNTIFS('Estruturante Móvel'!$M:$M,$B23,'Estruturante Móvel'!$AM:$AM,FL$4))-(COUNTIFS('Estruturante Móvel'!$M:$M,$B23,'Estruturante Móvel'!$AM:$AM,FL$4,'Estruturante Móvel'!$AQ:$AQ,"REPARO FO"))</f>
        <v>0</v>
      </c>
      <c r="FM23" s="140">
        <f>(COUNTIFS('Estruturante Móvel'!$M:$M,$B22,'Estruturante Móvel'!$C:$C,"&lt;&gt;PREVISTO",'Estruturante Móvel'!$G:$G,FL$4,'Estruturante Móvel'!$L:$L,'CRONOGRAMA_CONST+MIGRACAO'!FB$7))</f>
        <v>0</v>
      </c>
      <c r="FN23" s="139">
        <f>(COUNTIFS('Estruturante Móvel'!$M:$M,$B23,'Estruturante Móvel'!$AM:$AM,FN$4))-(COUNTIFS('Estruturante Móvel'!$M:$M,$B23,'Estruturante Móvel'!$AM:$AM,FN$4,'Estruturante Móvel'!$AQ:$AQ,"REPARO FO"))</f>
        <v>0</v>
      </c>
      <c r="FO23" s="140">
        <f>(COUNTIFS('Estruturante Móvel'!$M:$M,$B22,'Estruturante Móvel'!$C:$C,"&lt;&gt;PREVISTO",'Estruturante Móvel'!$G:$G,FN$4,'Estruturante Móvel'!$L:$L,'CRONOGRAMA_CONST+MIGRACAO'!FD$7))</f>
        <v>0</v>
      </c>
      <c r="FP23" s="139">
        <f>(COUNTIFS('Estruturante Móvel'!$M:$M,$B23,'Estruturante Móvel'!$AM:$AM,FP$4))-(COUNTIFS('Estruturante Móvel'!$M:$M,$B23,'Estruturante Móvel'!$AM:$AM,FP$4,'Estruturante Móvel'!$AQ:$AQ,"REPARO FO"))</f>
        <v>0</v>
      </c>
      <c r="FQ23" s="140">
        <f>(COUNTIFS('Estruturante Móvel'!$M:$M,$B22,'Estruturante Móvel'!$C:$C,"&lt;&gt;PREVISTO",'Estruturante Móvel'!$G:$G,FP$4,'Estruturante Móvel'!$L:$L,'CRONOGRAMA_CONST+MIGRACAO'!FF$7))</f>
        <v>0</v>
      </c>
      <c r="FR23" s="139">
        <f>(COUNTIFS('Estruturante Móvel'!$M:$M,$B23,'Estruturante Móvel'!$AM:$AM,FR$4))-(COUNTIFS('Estruturante Móvel'!$M:$M,$B23,'Estruturante Móvel'!$AM:$AM,FR$4,'Estruturante Móvel'!$AQ:$AQ,"REPARO FO"))</f>
        <v>0</v>
      </c>
      <c r="FS23" s="140">
        <f>(COUNTIFS('Estruturante Móvel'!$M:$M,$B22,'Estruturante Móvel'!$C:$C,"&lt;&gt;PREVISTO",'Estruturante Móvel'!$G:$G,FR$4,'Estruturante Móvel'!$L:$L,'CRONOGRAMA_CONST+MIGRACAO'!FH$7))</f>
        <v>0</v>
      </c>
      <c r="FT23" s="139">
        <f>(COUNTIFS('Estruturante Móvel'!$M:$M,$B23,'Estruturante Móvel'!$AM:$AM,FT$4))-(COUNTIFS('Estruturante Móvel'!$M:$M,$B23,'Estruturante Móvel'!$AM:$AM,FT$4,'Estruturante Móvel'!$AQ:$AQ,"REPARO FO"))</f>
        <v>0</v>
      </c>
      <c r="FU23" s="140">
        <f>(COUNTIFS('Estruturante Móvel'!$M:$M,$B22,'Estruturante Móvel'!$C:$C,"&lt;&gt;PREVISTO",'Estruturante Móvel'!$G:$G,FT$4,'Estruturante Móvel'!$L:$L,'CRONOGRAMA_CONST+MIGRACAO'!FJ$7))</f>
        <v>0</v>
      </c>
      <c r="FV23" s="139">
        <f>(COUNTIFS('Estruturante Móvel'!$M:$M,$B23,'Estruturante Móvel'!$AM:$AM,FV$4))-(COUNTIFS('Estruturante Móvel'!$M:$M,$B23,'Estruturante Móvel'!$AM:$AM,FV$4,'Estruturante Móvel'!$AQ:$AQ,"REPARO FO"))</f>
        <v>0</v>
      </c>
      <c r="FW23" s="140">
        <f>(COUNTIFS('Estruturante Móvel'!$M:$M,$B22,'Estruturante Móvel'!$C:$C,"&lt;&gt;PREVISTO",'Estruturante Móvel'!$G:$G,FV$4,'Estruturante Móvel'!$L:$L,'CRONOGRAMA_CONST+MIGRACAO'!FL$7))</f>
        <v>0</v>
      </c>
      <c r="FX23" s="139">
        <f>(COUNTIFS('Estruturante Móvel'!$M:$M,$B23,'Estruturante Móvel'!$AM:$AM,FX$4))-(COUNTIFS('Estruturante Móvel'!$M:$M,$B23,'Estruturante Móvel'!$AM:$AM,FX$4,'Estruturante Móvel'!$AQ:$AQ,"REPARO FO"))</f>
        <v>0</v>
      </c>
      <c r="FY23" s="140">
        <f>(COUNTIFS('Estruturante Móvel'!$M:$M,$B22,'Estruturante Móvel'!$C:$C,"&lt;&gt;PREVISTO",'Estruturante Móvel'!$G:$G,FX$4,'Estruturante Móvel'!$L:$L,'CRONOGRAMA_CONST+MIGRACAO'!FN$7))</f>
        <v>0</v>
      </c>
      <c r="FZ23" s="139">
        <f>(COUNTIFS('Estruturante Móvel'!$M:$M,$B23,'Estruturante Móvel'!$AM:$AM,FZ$4))-(COUNTIFS('Estruturante Móvel'!$M:$M,$B23,'Estruturante Móvel'!$AM:$AM,FZ$4,'Estruturante Móvel'!$AQ:$AQ,"REPARO FO"))</f>
        <v>0</v>
      </c>
      <c r="GA23" s="140">
        <f>(COUNTIFS('Estruturante Móvel'!$M:$M,$B22,'Estruturante Móvel'!$C:$C,"&lt;&gt;PREVISTO",'Estruturante Móvel'!$G:$G,FZ$4,'Estruturante Móvel'!$L:$L,'CRONOGRAMA_CONST+MIGRACAO'!FP$7))</f>
        <v>0</v>
      </c>
      <c r="GB23" s="139">
        <f>(COUNTIFS('Estruturante Móvel'!$M:$M,$B23,'Estruturante Móvel'!$AM:$AM,GB$4))-(COUNTIFS('Estruturante Móvel'!$M:$M,$B23,'Estruturante Móvel'!$AM:$AM,GB$4,'Estruturante Móvel'!$AQ:$AQ,"REPARO FO"))</f>
        <v>0</v>
      </c>
      <c r="GC23" s="140">
        <f>(COUNTIFS('Estruturante Móvel'!$M:$M,$B22,'Estruturante Móvel'!$C:$C,"&lt;&gt;PREVISTO",'Estruturante Móvel'!$G:$G,GB$4,'Estruturante Móvel'!$L:$L,'CRONOGRAMA_CONST+MIGRACAO'!FR$7))</f>
        <v>0</v>
      </c>
      <c r="GD23" s="139">
        <f>(COUNTIFS('Estruturante Móvel'!$M:$M,$B23,'Estruturante Móvel'!$AM:$AM,GD$4))-(COUNTIFS('Estruturante Móvel'!$M:$M,$B23,'Estruturante Móvel'!$AM:$AM,GD$4,'Estruturante Móvel'!$AQ:$AQ,"REPARO FO"))</f>
        <v>0</v>
      </c>
      <c r="GE23" s="140">
        <f>(COUNTIFS('Estruturante Móvel'!$M:$M,$B22,'Estruturante Móvel'!$C:$C,"&lt;&gt;PREVISTO",'Estruturante Móvel'!$G:$G,GD$4,'Estruturante Móvel'!$L:$L,'CRONOGRAMA_CONST+MIGRACAO'!FT$7))</f>
        <v>0</v>
      </c>
      <c r="GF23" s="139">
        <f>(COUNTIFS('Estruturante Móvel'!$M:$M,$B23,'Estruturante Móvel'!$AM:$AM,GF$4))-(COUNTIFS('Estruturante Móvel'!$M:$M,$B23,'Estruturante Móvel'!$AM:$AM,GF$4,'Estruturante Móvel'!$AQ:$AQ,"REPARO FO"))</f>
        <v>0</v>
      </c>
      <c r="GG23" s="140">
        <f>(COUNTIFS('Estruturante Móvel'!$M:$M,$B22,'Estruturante Móvel'!$C:$C,"&lt;&gt;PREVISTO",'Estruturante Móvel'!$G:$G,GF$4,'Estruturante Móvel'!$L:$L,'CRONOGRAMA_CONST+MIGRACAO'!FV$7))</f>
        <v>0</v>
      </c>
      <c r="GH23" s="139">
        <f>(COUNTIFS('Estruturante Móvel'!$M:$M,$B23,'Estruturante Móvel'!$AM:$AM,GH$4))-(COUNTIFS('Estruturante Móvel'!$M:$M,$B23,'Estruturante Móvel'!$AM:$AM,GH$4,'Estruturante Móvel'!$AQ:$AQ,"REPARO FO"))</f>
        <v>0</v>
      </c>
      <c r="GI23" s="140">
        <f>(COUNTIFS('Estruturante Móvel'!$M:$M,$B22,'Estruturante Móvel'!$C:$C,"&lt;&gt;PREVISTO",'Estruturante Móvel'!$G:$G,GH$4,'Estruturante Móvel'!$L:$L,'CRONOGRAMA_CONST+MIGRACAO'!FX$7))</f>
        <v>0</v>
      </c>
      <c r="GJ23" s="139">
        <f>(COUNTIFS('Estruturante Móvel'!$M:$M,$B23,'Estruturante Móvel'!$AM:$AM,GJ$4))-(COUNTIFS('Estruturante Móvel'!$M:$M,$B23,'Estruturante Móvel'!$AM:$AM,GJ$4,'Estruturante Móvel'!$AQ:$AQ,"REPARO FO"))</f>
        <v>0</v>
      </c>
      <c r="GK23" s="140">
        <f>(COUNTIFS('Estruturante Móvel'!$M:$M,$B22,'Estruturante Móvel'!$C:$C,"&lt;&gt;PREVISTO",'Estruturante Móvel'!$G:$G,GJ$4,'Estruturante Móvel'!$L:$L,'CRONOGRAMA_CONST+MIGRACAO'!FZ$7))</f>
        <v>0</v>
      </c>
      <c r="GL23" s="139">
        <f>(COUNTIFS('Estruturante Móvel'!$M:$M,$B23,'Estruturante Móvel'!$AM:$AM,GL$4))-(COUNTIFS('Estruturante Móvel'!$M:$M,$B23,'Estruturante Móvel'!$AM:$AM,GL$4,'Estruturante Móvel'!$AQ:$AQ,"REPARO FO"))</f>
        <v>0</v>
      </c>
      <c r="GM23" s="140">
        <f>(COUNTIFS('Estruturante Móvel'!$M:$M,$B22,'Estruturante Móvel'!$C:$C,"&lt;&gt;PREVISTO",'Estruturante Móvel'!$G:$G,GL$4,'Estruturante Móvel'!$L:$L,'CRONOGRAMA_CONST+MIGRACAO'!GB$7))</f>
        <v>0</v>
      </c>
      <c r="GN23" s="139">
        <f>(COUNTIFS('Estruturante Móvel'!$M:$M,$B23,'Estruturante Móvel'!$AM:$AM,GN$4))-(COUNTIFS('Estruturante Móvel'!$M:$M,$B23,'Estruturante Móvel'!$AM:$AM,GN$4,'Estruturante Móvel'!$AQ:$AQ,"REPARO FO"))</f>
        <v>0</v>
      </c>
      <c r="GO23" s="140">
        <f>(COUNTIFS('Estruturante Móvel'!$M:$M,$B22,'Estruturante Móvel'!$C:$C,"&lt;&gt;PREVISTO",'Estruturante Móvel'!$G:$G,GN$4,'Estruturante Móvel'!$L:$L,'CRONOGRAMA_CONST+MIGRACAO'!GD$7))</f>
        <v>0</v>
      </c>
      <c r="GP23" s="139">
        <f>(COUNTIFS('Estruturante Móvel'!$M:$M,$B23,'Estruturante Móvel'!$AM:$AM,GP$4))-(COUNTIFS('Estruturante Móvel'!$M:$M,$B23,'Estruturante Móvel'!$AM:$AM,GP$4,'Estruturante Móvel'!$AQ:$AQ,"REPARO FO"))</f>
        <v>0</v>
      </c>
      <c r="GQ23" s="140">
        <f>(COUNTIFS('Estruturante Móvel'!$M:$M,$B22,'Estruturante Móvel'!$C:$C,"&lt;&gt;PREVISTO",'Estruturante Móvel'!$G:$G,GP$4,'Estruturante Móvel'!$L:$L,'CRONOGRAMA_CONST+MIGRACAO'!GF$7))</f>
        <v>0</v>
      </c>
      <c r="GR23" s="139">
        <f>(COUNTIFS('Estruturante Móvel'!$M:$M,$B23,'Estruturante Móvel'!$AM:$AM,GR$4))-(COUNTIFS('Estruturante Móvel'!$M:$M,$B23,'Estruturante Móvel'!$AM:$AM,GR$4,'Estruturante Móvel'!$AQ:$AQ,"REPARO FO"))</f>
        <v>0</v>
      </c>
      <c r="GS23" s="140">
        <f>(COUNTIFS('Estruturante Móvel'!$M:$M,$B22,'Estruturante Móvel'!$C:$C,"&lt;&gt;PREVISTO",'Estruturante Móvel'!$G:$G,GR$4,'Estruturante Móvel'!$L:$L,'CRONOGRAMA_CONST+MIGRACAO'!GH$7))</f>
        <v>0</v>
      </c>
      <c r="GT23" s="139">
        <f>(COUNTIFS('Estruturante Móvel'!$M:$M,$B23,'Estruturante Móvel'!$AM:$AM,GT$4))-(COUNTIFS('Estruturante Móvel'!$M:$M,$B23,'Estruturante Móvel'!$AM:$AM,GT$4,'Estruturante Móvel'!$AQ:$AQ,"REPARO FO"))</f>
        <v>0</v>
      </c>
      <c r="GU23" s="140">
        <f>(COUNTIFS('Estruturante Móvel'!$M:$M,$B22,'Estruturante Móvel'!$C:$C,"&lt;&gt;PREVISTO",'Estruturante Móvel'!$G:$G,GT$4,'Estruturante Móvel'!$L:$L,'CRONOGRAMA_CONST+MIGRACAO'!GJ$7))</f>
        <v>0</v>
      </c>
      <c r="GV23" s="139">
        <f>(COUNTIFS('Estruturante Móvel'!$M:$M,$B23,'Estruturante Móvel'!$AM:$AM,GV$4))-(COUNTIFS('Estruturante Móvel'!$M:$M,$B23,'Estruturante Móvel'!$AM:$AM,GV$4,'Estruturante Móvel'!$AQ:$AQ,"REPARO FO"))</f>
        <v>0</v>
      </c>
      <c r="GW23" s="140">
        <f>(COUNTIFS('Estruturante Móvel'!$M:$M,$B22,'Estruturante Móvel'!$C:$C,"&lt;&gt;PREVISTO",'Estruturante Móvel'!$G:$G,GV$4,'Estruturante Móvel'!$L:$L,'CRONOGRAMA_CONST+MIGRACAO'!GL$7))</f>
        <v>0</v>
      </c>
      <c r="GX23" s="139">
        <f>(COUNTIFS('Estruturante Móvel'!$M:$M,$B23,'Estruturante Móvel'!$AM:$AM,GX$4))-(COUNTIFS('Estruturante Móvel'!$M:$M,$B23,'Estruturante Móvel'!$AM:$AM,GX$4,'Estruturante Móvel'!$AQ:$AQ,"REPARO FO"))</f>
        <v>0</v>
      </c>
      <c r="GY23" s="140">
        <f>(COUNTIFS('Estruturante Móvel'!$M:$M,$B22,'Estruturante Móvel'!$C:$C,"&lt;&gt;PREVISTO",'Estruturante Móvel'!$G:$G,GX$4,'Estruturante Móvel'!$L:$L,'CRONOGRAMA_CONST+MIGRACAO'!GN$7))</f>
        <v>0</v>
      </c>
      <c r="GZ23" s="139">
        <f>(COUNTIFS('Estruturante Móvel'!$M:$M,$B23,'Estruturante Móvel'!$AM:$AM,GZ$4))-(COUNTIFS('Estruturante Móvel'!$M:$M,$B23,'Estruturante Móvel'!$AM:$AM,GZ$4,'Estruturante Móvel'!$AQ:$AQ,"REPARO FO"))</f>
        <v>0</v>
      </c>
      <c r="HA23" s="140">
        <f>(COUNTIFS('Estruturante Móvel'!$M:$M,$B22,'Estruturante Móvel'!$C:$C,"&lt;&gt;PREVISTO",'Estruturante Móvel'!$G:$G,GZ$4,'Estruturante Móvel'!$L:$L,'CRONOGRAMA_CONST+MIGRACAO'!GP$7))</f>
        <v>0</v>
      </c>
      <c r="HB23" s="139">
        <f>(COUNTIFS('Estruturante Móvel'!$M:$M,$B23,'Estruturante Móvel'!$AM:$AM,HB$4))-(COUNTIFS('Estruturante Móvel'!$M:$M,$B23,'Estruturante Móvel'!$AM:$AM,HB$4,'Estruturante Móvel'!$AQ:$AQ,"REPARO FO"))</f>
        <v>0</v>
      </c>
      <c r="HC23" s="140">
        <f>(COUNTIFS('Estruturante Móvel'!$M:$M,$B22,'Estruturante Móvel'!$C:$C,"&lt;&gt;PREVISTO",'Estruturante Móvel'!$G:$G,HB$4,'Estruturante Móvel'!$L:$L,'CRONOGRAMA_CONST+MIGRACAO'!GR$7))</f>
        <v>0</v>
      </c>
      <c r="HD23" s="139">
        <f>(COUNTIFS('Estruturante Móvel'!$M:$M,$B23,'Estruturante Móvel'!$AM:$AM,HD$4))-(COUNTIFS('Estruturante Móvel'!$M:$M,$B23,'Estruturante Móvel'!$AM:$AM,HD$4,'Estruturante Móvel'!$AQ:$AQ,"REPARO FO"))</f>
        <v>0</v>
      </c>
      <c r="HE23" s="140">
        <f>(COUNTIFS('Estruturante Móvel'!$M:$M,$B22,'Estruturante Móvel'!$C:$C,"&lt;&gt;PREVISTO",'Estruturante Móvel'!$G:$G,HD$4,'Estruturante Móvel'!$L:$L,'CRONOGRAMA_CONST+MIGRACAO'!GT$7))</f>
        <v>0</v>
      </c>
      <c r="HF23" s="139">
        <f>(COUNTIFS('Estruturante Móvel'!$M:$M,$B23,'Estruturante Móvel'!$AM:$AM,HF$4))-(COUNTIFS('Estruturante Móvel'!$M:$M,$B23,'Estruturante Móvel'!$AM:$AM,HF$4,'Estruturante Móvel'!$AQ:$AQ,"REPARO FO"))</f>
        <v>0</v>
      </c>
      <c r="HG23" s="140">
        <f>(COUNTIFS('Estruturante Móvel'!$M:$M,$B22,'Estruturante Móvel'!$C:$C,"&lt;&gt;PREVISTO",'Estruturante Móvel'!$G:$G,HF$4,'Estruturante Móvel'!$L:$L,'CRONOGRAMA_CONST+MIGRACAO'!GV$7))</f>
        <v>0</v>
      </c>
      <c r="HH23" s="139">
        <f>(COUNTIFS('Estruturante Móvel'!$M:$M,$B23,'Estruturante Móvel'!$AM:$AM,HH$4))-(COUNTIFS('Estruturante Móvel'!$M:$M,$B23,'Estruturante Móvel'!$AM:$AM,HH$4,'Estruturante Móvel'!$AQ:$AQ,"REPARO FO"))</f>
        <v>0</v>
      </c>
      <c r="HI23" s="140">
        <f>(COUNTIFS('Estruturante Móvel'!$M:$M,$B22,'Estruturante Móvel'!$C:$C,"&lt;&gt;PREVISTO",'Estruturante Móvel'!$G:$G,HH$4,'Estruturante Móvel'!$L:$L,'CRONOGRAMA_CONST+MIGRACAO'!GX$7))</f>
        <v>0</v>
      </c>
      <c r="HJ23" s="139">
        <f>(COUNTIFS('Estruturante Móvel'!$M:$M,$B23,'Estruturante Móvel'!$AM:$AM,HJ$4))-(COUNTIFS('Estruturante Móvel'!$M:$M,$B23,'Estruturante Móvel'!$AM:$AM,HJ$4,'Estruturante Móvel'!$AQ:$AQ,"REPARO FO"))</f>
        <v>0</v>
      </c>
      <c r="HK23" s="140">
        <f>(COUNTIFS('Estruturante Móvel'!$M:$M,$B22,'Estruturante Móvel'!$C:$C,"&lt;&gt;PREVISTO",'Estruturante Móvel'!$G:$G,HJ$4,'Estruturante Móvel'!$L:$L,'CRONOGRAMA_CONST+MIGRACAO'!GZ$7))</f>
        <v>0</v>
      </c>
      <c r="HL23" s="139">
        <f>(COUNTIFS('Estruturante Móvel'!$M:$M,$B23,'Estruturante Móvel'!$AM:$AM,HL$4))-(COUNTIFS('Estruturante Móvel'!$M:$M,$B23,'Estruturante Móvel'!$AM:$AM,HL$4,'Estruturante Móvel'!$AQ:$AQ,"REPARO FO"))</f>
        <v>0</v>
      </c>
      <c r="HM23" s="140">
        <f>(COUNTIFS('Estruturante Móvel'!$M:$M,$B22,'Estruturante Móvel'!$C:$C,"&lt;&gt;PREVISTO",'Estruturante Móvel'!$G:$G,HL$4,'Estruturante Móvel'!$L:$L,'CRONOGRAMA_CONST+MIGRACAO'!HB$7))</f>
        <v>0</v>
      </c>
      <c r="HN23" s="139">
        <f>(COUNTIFS('Estruturante Móvel'!$M:$M,$B23,'Estruturante Móvel'!$AM:$AM,HN$4))-(COUNTIFS('Estruturante Móvel'!$M:$M,$B23,'Estruturante Móvel'!$AM:$AM,HN$4,'Estruturante Móvel'!$AQ:$AQ,"REPARO FO"))</f>
        <v>0</v>
      </c>
      <c r="HO23" s="140">
        <f>(COUNTIFS('Estruturante Móvel'!$M:$M,$B22,'Estruturante Móvel'!$C:$C,"&lt;&gt;PREVISTO",'Estruturante Móvel'!$G:$G,HN$4,'Estruturante Móvel'!$L:$L,'CRONOGRAMA_CONST+MIGRACAO'!HD$7))</f>
        <v>0</v>
      </c>
      <c r="HP23" s="139">
        <f>(COUNTIFS('Estruturante Móvel'!$M:$M,$B23,'Estruturante Móvel'!$AM:$AM,HP$4))-(COUNTIFS('Estruturante Móvel'!$M:$M,$B23,'Estruturante Móvel'!$AM:$AM,HP$4,'Estruturante Móvel'!$AQ:$AQ,"REPARO FO"))</f>
        <v>0</v>
      </c>
      <c r="HQ23" s="140">
        <f>(COUNTIFS('Estruturante Móvel'!$M:$M,$B22,'Estruturante Móvel'!$C:$C,"&lt;&gt;PREVISTO",'Estruturante Móvel'!$G:$G,HP$4,'Estruturante Móvel'!$L:$L,'CRONOGRAMA_CONST+MIGRACAO'!HF$7))</f>
        <v>0</v>
      </c>
      <c r="HR23" s="139">
        <f>(COUNTIFS('Estruturante Móvel'!$M:$M,$B23,'Estruturante Móvel'!$AM:$AM,HR$4))-(COUNTIFS('Estruturante Móvel'!$M:$M,$B23,'Estruturante Móvel'!$AM:$AM,HR$4,'Estruturante Móvel'!$AQ:$AQ,"REPARO FO"))</f>
        <v>0</v>
      </c>
      <c r="HS23" s="140">
        <f>(COUNTIFS('Estruturante Móvel'!$M:$M,$B22,'Estruturante Móvel'!$C:$C,"&lt;&gt;PREVISTO",'Estruturante Móvel'!$G:$G,HR$4,'Estruturante Móvel'!$L:$L,'CRONOGRAMA_CONST+MIGRACAO'!HH$7))</f>
        <v>0</v>
      </c>
      <c r="HT23" s="139">
        <f>(COUNTIFS('Estruturante Móvel'!$M:$M,$B23,'Estruturante Móvel'!$AM:$AM,HT$4))-(COUNTIFS('Estruturante Móvel'!$M:$M,$B23,'Estruturante Móvel'!$AM:$AM,HT$4,'Estruturante Móvel'!$AQ:$AQ,"REPARO FO"))</f>
        <v>0</v>
      </c>
      <c r="HU23" s="140">
        <f>(COUNTIFS('Estruturante Móvel'!$M:$M,$B22,'Estruturante Móvel'!$C:$C,"&lt;&gt;PREVISTO",'Estruturante Móvel'!$G:$G,HT$4,'Estruturante Móvel'!$L:$L,'CRONOGRAMA_CONST+MIGRACAO'!HJ$7))</f>
        <v>0</v>
      </c>
      <c r="HV23" s="139">
        <f>(COUNTIFS('Estruturante Móvel'!$M:$M,$B23,'Estruturante Móvel'!$AM:$AM,HV$4))-(COUNTIFS('Estruturante Móvel'!$M:$M,$B23,'Estruturante Móvel'!$AM:$AM,HV$4,'Estruturante Móvel'!$AQ:$AQ,"REPARO FO"))</f>
        <v>0</v>
      </c>
      <c r="HW23" s="140">
        <f>(COUNTIFS('Estruturante Móvel'!$M:$M,$B22,'Estruturante Móvel'!$C:$C,"&lt;&gt;PREVISTO",'Estruturante Móvel'!$G:$G,HV$4,'Estruturante Móvel'!$L:$L,'CRONOGRAMA_CONST+MIGRACAO'!HL$7))</f>
        <v>0</v>
      </c>
      <c r="HX23" s="139">
        <f>(COUNTIFS('Estruturante Móvel'!$M:$M,$B23,'Estruturante Móvel'!$AM:$AM,HX$4))-(COUNTIFS('Estruturante Móvel'!$M:$M,$B23,'Estruturante Móvel'!$AM:$AM,HX$4,'Estruturante Móvel'!$AQ:$AQ,"REPARO FO"))</f>
        <v>0</v>
      </c>
      <c r="HY23" s="140">
        <f>(COUNTIFS('Estruturante Móvel'!$M:$M,$B22,'Estruturante Móvel'!$C:$C,"&lt;&gt;PREVISTO",'Estruturante Móvel'!$G:$G,HX$4,'Estruturante Móvel'!$L:$L,'CRONOGRAMA_CONST+MIGRACAO'!HN$7))</f>
        <v>0</v>
      </c>
      <c r="HZ23" s="139">
        <f>(COUNTIFS('Estruturante Móvel'!$M:$M,$B23,'Estruturante Móvel'!$AM:$AM,HZ$4))-(COUNTIFS('Estruturante Móvel'!$M:$M,$B23,'Estruturante Móvel'!$AM:$AM,HZ$4,'Estruturante Móvel'!$AQ:$AQ,"REPARO FO"))</f>
        <v>0</v>
      </c>
      <c r="IA23" s="140">
        <f>(COUNTIFS('Estruturante Móvel'!$M:$M,$B22,'Estruturante Móvel'!$C:$C,"&lt;&gt;PREVISTO",'Estruturante Móvel'!$G:$G,HZ$4,'Estruturante Móvel'!$L:$L,'CRONOGRAMA_CONST+MIGRACAO'!HP$7))</f>
        <v>0</v>
      </c>
      <c r="IB23" s="139">
        <f>(COUNTIFS('Estruturante Móvel'!$M:$M,$B23,'Estruturante Móvel'!$AM:$AM,IB$4))-(COUNTIFS('Estruturante Móvel'!$M:$M,$B23,'Estruturante Móvel'!$AM:$AM,IB$4,'Estruturante Móvel'!$AQ:$AQ,"REPARO FO"))</f>
        <v>0</v>
      </c>
      <c r="IC23" s="140">
        <f>(COUNTIFS('Estruturante Móvel'!$M:$M,$B22,'Estruturante Móvel'!$C:$C,"&lt;&gt;PREVISTO",'Estruturante Móvel'!$G:$G,IB$4,'Estruturante Móvel'!$L:$L,'CRONOGRAMA_CONST+MIGRACAO'!HR$7))</f>
        <v>0</v>
      </c>
      <c r="ID23" s="139">
        <f>(COUNTIFS('Estruturante Móvel'!$M:$M,$B23,'Estruturante Móvel'!$AM:$AM,ID$4))-(COUNTIFS('Estruturante Móvel'!$M:$M,$B23,'Estruturante Móvel'!$AM:$AM,ID$4,'Estruturante Móvel'!$AQ:$AQ,"REPARO FO"))</f>
        <v>0</v>
      </c>
      <c r="IE23" s="140">
        <f>(COUNTIFS('Estruturante Móvel'!$M:$M,$B22,'Estruturante Móvel'!$C:$C,"&lt;&gt;PREVISTO",'Estruturante Móvel'!$G:$G,ID$4,'Estruturante Móvel'!$L:$L,'CRONOGRAMA_CONST+MIGRACAO'!HT$7))</f>
        <v>0</v>
      </c>
      <c r="IF23" s="139">
        <f>(COUNTIFS('Estruturante Móvel'!$M:$M,$B23,'Estruturante Móvel'!$AM:$AM,IF$4))-(COUNTIFS('Estruturante Móvel'!$M:$M,$B23,'Estruturante Móvel'!$AM:$AM,IF$4,'Estruturante Móvel'!$AQ:$AQ,"REPARO FO"))</f>
        <v>0</v>
      </c>
      <c r="IG23" s="140">
        <f>(COUNTIFS('Estruturante Móvel'!$M:$M,$B22,'Estruturante Móvel'!$C:$C,"&lt;&gt;PREVISTO",'Estruturante Móvel'!$G:$G,IF$4,'Estruturante Móvel'!$L:$L,'CRONOGRAMA_CONST+MIGRACAO'!HV$7))</f>
        <v>0</v>
      </c>
      <c r="IH23" s="139">
        <f>(COUNTIFS('Estruturante Móvel'!$M:$M,$B23,'Estruturante Móvel'!$AM:$AM,IH$4))-(COUNTIFS('Estruturante Móvel'!$M:$M,$B23,'Estruturante Móvel'!$AM:$AM,IH$4,'Estruturante Móvel'!$AQ:$AQ,"REPARO FO"))</f>
        <v>0</v>
      </c>
      <c r="II23" s="140">
        <f>(COUNTIFS('Estruturante Móvel'!$M:$M,$B22,'Estruturante Móvel'!$C:$C,"&lt;&gt;PREVISTO",'Estruturante Móvel'!$G:$G,IH$4,'Estruturante Móvel'!$L:$L,'CRONOGRAMA_CONST+MIGRACAO'!HX$7))</f>
        <v>0</v>
      </c>
      <c r="IJ23" s="139">
        <f>(COUNTIFS('Estruturante Móvel'!$M:$M,$B23,'Estruturante Móvel'!$AM:$AM,IJ$4))-(COUNTIFS('Estruturante Móvel'!$M:$M,$B23,'Estruturante Móvel'!$AM:$AM,IJ$4,'Estruturante Móvel'!$AQ:$AQ,"REPARO FO"))</f>
        <v>0</v>
      </c>
      <c r="IK23" s="140">
        <f>(COUNTIFS('Estruturante Móvel'!$M:$M,$B22,'Estruturante Móvel'!$C:$C,"&lt;&gt;PREVISTO",'Estruturante Móvel'!$G:$G,IJ$4,'Estruturante Móvel'!$L:$L,'CRONOGRAMA_CONST+MIGRACAO'!HZ$7))</f>
        <v>0</v>
      </c>
      <c r="IL23" s="139">
        <f>(COUNTIFS('Estruturante Móvel'!$M:$M,$B23,'Estruturante Móvel'!$AM:$AM,IL$4))-(COUNTIFS('Estruturante Móvel'!$M:$M,$B23,'Estruturante Móvel'!$AM:$AM,IL$4,'Estruturante Móvel'!$AQ:$AQ,"REPARO FO"))</f>
        <v>0</v>
      </c>
      <c r="IM23" s="140">
        <f>(COUNTIFS('Estruturante Móvel'!$M:$M,$B22,'Estruturante Móvel'!$C:$C,"&lt;&gt;PREVISTO",'Estruturante Móvel'!$G:$G,IL$4,'Estruturante Móvel'!$L:$L,'CRONOGRAMA_CONST+MIGRACAO'!IB$7))</f>
        <v>0</v>
      </c>
      <c r="IN23" s="139">
        <f>(COUNTIFS('Estruturante Móvel'!$M:$M,$B23,'Estruturante Móvel'!$AM:$AM,IN$4))-(COUNTIFS('Estruturante Móvel'!$M:$M,$B23,'Estruturante Móvel'!$AM:$AM,IN$4,'Estruturante Móvel'!$AQ:$AQ,"REPARO FO"))</f>
        <v>0</v>
      </c>
      <c r="IO23" s="140">
        <f>(COUNTIFS('Estruturante Móvel'!$M:$M,$B22,'Estruturante Móvel'!$C:$C,"&lt;&gt;PREVISTO",'Estruturante Móvel'!$G:$G,IN$4,'Estruturante Móvel'!$L:$L,'CRONOGRAMA_CONST+MIGRACAO'!ID$7))</f>
        <v>0</v>
      </c>
      <c r="IP23" s="139">
        <f>(COUNTIFS('Estruturante Móvel'!$M:$M,$B23,'Estruturante Móvel'!$AM:$AM,IP$4))-(COUNTIFS('Estruturante Móvel'!$M:$M,$B23,'Estruturante Móvel'!$AM:$AM,IP$4,'Estruturante Móvel'!$AQ:$AQ,"REPARO FO"))</f>
        <v>0</v>
      </c>
      <c r="IQ23" s="140">
        <f>(COUNTIFS('Estruturante Móvel'!$M:$M,$B22,'Estruturante Móvel'!$C:$C,"&lt;&gt;PREVISTO",'Estruturante Móvel'!$G:$G,IP$4,'Estruturante Móvel'!$L:$L,'CRONOGRAMA_CONST+MIGRACAO'!IF$7))</f>
        <v>0</v>
      </c>
      <c r="IR23" s="139">
        <f>(COUNTIFS('Estruturante Móvel'!$M:$M,$B23,'Estruturante Móvel'!$AM:$AM,IR$4))-(COUNTIFS('Estruturante Móvel'!$M:$M,$B23,'Estruturante Móvel'!$AM:$AM,IR$4,'Estruturante Móvel'!$AQ:$AQ,"REPARO FO"))</f>
        <v>0</v>
      </c>
      <c r="IS23" s="140">
        <f>(COUNTIFS('Estruturante Móvel'!$M:$M,$B22,'Estruturante Móvel'!$C:$C,"&lt;&gt;PREVISTO",'Estruturante Móvel'!$G:$G,IR$4,'Estruturante Móvel'!$L:$L,'CRONOGRAMA_CONST+MIGRACAO'!IH$7))</f>
        <v>0</v>
      </c>
      <c r="IT23" s="139">
        <f>(COUNTIFS('Estruturante Móvel'!$M:$M,$B23,'Estruturante Móvel'!$AM:$AM,IT$4))-(COUNTIFS('Estruturante Móvel'!$M:$M,$B23,'Estruturante Móvel'!$AM:$AM,IT$4,'Estruturante Móvel'!$AQ:$AQ,"REPARO FO"))</f>
        <v>0</v>
      </c>
      <c r="IU23" s="140">
        <f>(COUNTIFS('Estruturante Móvel'!$M:$M,$B22,'Estruturante Móvel'!$C:$C,"&lt;&gt;PREVISTO",'Estruturante Móvel'!$G:$G,IT$4,'Estruturante Móvel'!$L:$L,'CRONOGRAMA_CONST+MIGRACAO'!IJ$7))</f>
        <v>0</v>
      </c>
      <c r="IV23" s="139">
        <f>(COUNTIFS('Estruturante Móvel'!$M:$M,$B23,'Estruturante Móvel'!$AM:$AM,IV$4))-(COUNTIFS('Estruturante Móvel'!$M:$M,$B23,'Estruturante Móvel'!$AM:$AM,IV$4,'Estruturante Móvel'!$AQ:$AQ,"REPARO FO"))</f>
        <v>0</v>
      </c>
      <c r="IW23" s="140">
        <f>(COUNTIFS('Estruturante Móvel'!$M:$M,$B22,'Estruturante Móvel'!$C:$C,"&lt;&gt;PREVISTO",'Estruturante Móvel'!$G:$G,IV$4,'Estruturante Móvel'!$L:$L,'CRONOGRAMA_CONST+MIGRACAO'!IL$7))</f>
        <v>0</v>
      </c>
      <c r="IX23" s="139">
        <f>(COUNTIFS('Estruturante Móvel'!$M:$M,$B23,'Estruturante Móvel'!$AM:$AM,IX$4))-(COUNTIFS('Estruturante Móvel'!$M:$M,$B23,'Estruturante Móvel'!$AM:$AM,IX$4,'Estruturante Móvel'!$AQ:$AQ,"REPARO FO"))</f>
        <v>0</v>
      </c>
      <c r="IY23" s="140">
        <f>(COUNTIFS('Estruturante Móvel'!$M:$M,$B22,'Estruturante Móvel'!$C:$C,"&lt;&gt;PREVISTO",'Estruturante Móvel'!$G:$G,IX$4,'Estruturante Móvel'!$L:$L,'CRONOGRAMA_CONST+MIGRACAO'!IN$7))</f>
        <v>0</v>
      </c>
      <c r="IZ23" s="139">
        <f>(COUNTIFS('Estruturante Móvel'!$M:$M,$B23,'Estruturante Móvel'!$AM:$AM,IZ$4))-(COUNTIFS('Estruturante Móvel'!$M:$M,$B23,'Estruturante Móvel'!$AM:$AM,IZ$4,'Estruturante Móvel'!$AQ:$AQ,"REPARO FO"))</f>
        <v>0</v>
      </c>
      <c r="JA23" s="140">
        <f>(COUNTIFS('Estruturante Móvel'!$M:$M,$B22,'Estruturante Móvel'!$C:$C,"&lt;&gt;PREVISTO",'Estruturante Móvel'!$G:$G,IZ$4,'Estruturante Móvel'!$L:$L,'CRONOGRAMA_CONST+MIGRACAO'!IP$7))</f>
        <v>0</v>
      </c>
      <c r="JB23" s="139">
        <f>(COUNTIFS('Estruturante Móvel'!$M:$M,$B23,'Estruturante Móvel'!$AM:$AM,JB$4))-(COUNTIFS('Estruturante Móvel'!$M:$M,$B23,'Estruturante Móvel'!$AM:$AM,JB$4,'Estruturante Móvel'!$AQ:$AQ,"REPARO FO"))</f>
        <v>0</v>
      </c>
      <c r="JC23" s="140">
        <f>(COUNTIFS('Estruturante Móvel'!$M:$M,$B22,'Estruturante Móvel'!$C:$C,"&lt;&gt;PREVISTO",'Estruturante Móvel'!$G:$G,JB$4,'Estruturante Móvel'!$L:$L,'CRONOGRAMA_CONST+MIGRACAO'!IR$7))</f>
        <v>0</v>
      </c>
      <c r="JD23" s="139">
        <f>(COUNTIFS('Estruturante Móvel'!$M:$M,$B23,'Estruturante Móvel'!$AM:$AM,JD$4))-(COUNTIFS('Estruturante Móvel'!$M:$M,$B23,'Estruturante Móvel'!$AM:$AM,JD$4,'Estruturante Móvel'!$AQ:$AQ,"REPARO FO"))</f>
        <v>0</v>
      </c>
      <c r="JE23" s="140">
        <f>(COUNTIFS('Estruturante Móvel'!$M:$M,$B22,'Estruturante Móvel'!$C:$C,"&lt;&gt;PREVISTO",'Estruturante Móvel'!$G:$G,JD$4,'Estruturante Móvel'!$L:$L,'CRONOGRAMA_CONST+MIGRACAO'!IT$7))</f>
        <v>0</v>
      </c>
      <c r="JF23" s="139">
        <f>(COUNTIFS('Estruturante Móvel'!$M:$M,$B23,'Estruturante Móvel'!$AM:$AM,JF$4))-(COUNTIFS('Estruturante Móvel'!$M:$M,$B23,'Estruturante Móvel'!$AM:$AM,JF$4,'Estruturante Móvel'!$AQ:$AQ,"REPARO FO"))</f>
        <v>0</v>
      </c>
      <c r="JG23" s="140">
        <f>(COUNTIFS('Estruturante Móvel'!$M:$M,$B22,'Estruturante Móvel'!$C:$C,"&lt;&gt;PREVISTO",'Estruturante Móvel'!$G:$G,JF$4,'Estruturante Móvel'!$L:$L,'CRONOGRAMA_CONST+MIGRACAO'!IV$7))</f>
        <v>0</v>
      </c>
      <c r="JH23" s="139">
        <f>(COUNTIFS('Estruturante Móvel'!$M:$M,$B23,'Estruturante Móvel'!$AM:$AM,JH$4))-(COUNTIFS('Estruturante Móvel'!$M:$M,$B23,'Estruturante Móvel'!$AM:$AM,JH$4,'Estruturante Móvel'!$AQ:$AQ,"REPARO FO"))</f>
        <v>0</v>
      </c>
      <c r="JI23" s="140">
        <f>(COUNTIFS('Estruturante Móvel'!$M:$M,$B22,'Estruturante Móvel'!$C:$C,"&lt;&gt;PREVISTO",'Estruturante Móvel'!$G:$G,JH$4,'Estruturante Móvel'!$L:$L,'CRONOGRAMA_CONST+MIGRACAO'!IX$7))</f>
        <v>0</v>
      </c>
      <c r="JJ23" s="139">
        <f>(COUNTIFS('Estruturante Móvel'!$M:$M,$B23,'Estruturante Móvel'!$AM:$AM,JJ$4))-(COUNTIFS('Estruturante Móvel'!$M:$M,$B23,'Estruturante Móvel'!$AM:$AM,JJ$4,'Estruturante Móvel'!$AQ:$AQ,"REPARO FO"))</f>
        <v>0</v>
      </c>
      <c r="JK23" s="140">
        <f>(COUNTIFS('Estruturante Móvel'!$M:$M,$B22,'Estruturante Móvel'!$C:$C,"&lt;&gt;PREVISTO",'Estruturante Móvel'!$G:$G,JJ$4,'Estruturante Móvel'!$L:$L,'CRONOGRAMA_CONST+MIGRACAO'!IZ$7))</f>
        <v>0</v>
      </c>
      <c r="JL23" s="139">
        <f>(COUNTIFS('Estruturante Móvel'!$M:$M,$B23,'Estruturante Móvel'!$AM:$AM,JL$4))-(COUNTIFS('Estruturante Móvel'!$M:$M,$B23,'Estruturante Móvel'!$AM:$AM,JL$4,'Estruturante Móvel'!$AQ:$AQ,"REPARO FO"))</f>
        <v>0</v>
      </c>
      <c r="JM23" s="140">
        <f>(COUNTIFS('Estruturante Móvel'!$M:$M,$B22,'Estruturante Móvel'!$C:$C,"&lt;&gt;PREVISTO",'Estruturante Móvel'!$G:$G,JL$4,'Estruturante Móvel'!$L:$L,'CRONOGRAMA_CONST+MIGRACAO'!JB$7))</f>
        <v>0</v>
      </c>
      <c r="JN23" s="139">
        <f>(COUNTIFS('Estruturante Móvel'!$M:$M,$B23,'Estruturante Móvel'!$AM:$AM,JN$4))-(COUNTIFS('Estruturante Móvel'!$M:$M,$B23,'Estruturante Móvel'!$AM:$AM,JN$4,'Estruturante Móvel'!$AQ:$AQ,"REPARO FO"))</f>
        <v>0</v>
      </c>
      <c r="JO23" s="140">
        <f>(COUNTIFS('Estruturante Móvel'!$M:$M,$B22,'Estruturante Móvel'!$C:$C,"&lt;&gt;PREVISTO",'Estruturante Móvel'!$G:$G,JN$4,'Estruturante Móvel'!$L:$L,'CRONOGRAMA_CONST+MIGRACAO'!JD$7))</f>
        <v>0</v>
      </c>
      <c r="JP23" s="139">
        <f>(COUNTIFS('Estruturante Móvel'!$M:$M,$B23,'Estruturante Móvel'!$AM:$AM,JP$4))-(COUNTIFS('Estruturante Móvel'!$M:$M,$B23,'Estruturante Móvel'!$AM:$AM,JP$4,'Estruturante Móvel'!$AQ:$AQ,"REPARO FO"))</f>
        <v>0</v>
      </c>
      <c r="JQ23" s="140">
        <f>(COUNTIFS('Estruturante Móvel'!$M:$M,$B22,'Estruturante Móvel'!$C:$C,"&lt;&gt;PREVISTO",'Estruturante Móvel'!$G:$G,JP$4,'Estruturante Móvel'!$L:$L,'CRONOGRAMA_CONST+MIGRACAO'!JF$7))</f>
        <v>0</v>
      </c>
      <c r="JR23" s="139">
        <f>(COUNTIFS('Estruturante Móvel'!$M:$M,$B23,'Estruturante Móvel'!$AM:$AM,JR$4))-(COUNTIFS('Estruturante Móvel'!$M:$M,$B23,'Estruturante Móvel'!$AM:$AM,JR$4,'Estruturante Móvel'!$AQ:$AQ,"REPARO FO"))</f>
        <v>0</v>
      </c>
      <c r="JS23" s="140">
        <f>(COUNTIFS('Estruturante Móvel'!$M:$M,$B22,'Estruturante Móvel'!$C:$C,"&lt;&gt;PREVISTO",'Estruturante Móvel'!$G:$G,JR$4,'Estruturante Móvel'!$L:$L,'CRONOGRAMA_CONST+MIGRACAO'!JH$7))</f>
        <v>0</v>
      </c>
      <c r="JT23" s="139">
        <f>(COUNTIFS('Estruturante Móvel'!$M:$M,$B23,'Estruturante Móvel'!$AM:$AM,JT$4))-(COUNTIFS('Estruturante Móvel'!$M:$M,$B23,'Estruturante Móvel'!$AM:$AM,JT$4,'Estruturante Móvel'!$AQ:$AQ,"REPARO FO"))</f>
        <v>0</v>
      </c>
      <c r="JU23" s="140">
        <f>(COUNTIFS('Estruturante Móvel'!$M:$M,$B22,'Estruturante Móvel'!$C:$C,"&lt;&gt;PREVISTO",'Estruturante Móvel'!$G:$G,JT$4,'Estruturante Móvel'!$L:$L,'CRONOGRAMA_CONST+MIGRACAO'!JJ$7))</f>
        <v>0</v>
      </c>
      <c r="JV23" s="139">
        <f>(COUNTIFS('Estruturante Móvel'!$M:$M,$B23,'Estruturante Móvel'!$AM:$AM,JV$4))-(COUNTIFS('Estruturante Móvel'!$M:$M,$B23,'Estruturante Móvel'!$AM:$AM,JV$4,'Estruturante Móvel'!$AQ:$AQ,"REPARO FO"))</f>
        <v>0</v>
      </c>
      <c r="JW23" s="140">
        <f>(COUNTIFS('Estruturante Móvel'!$M:$M,$B22,'Estruturante Móvel'!$C:$C,"&lt;&gt;PREVISTO",'Estruturante Móvel'!$G:$G,JV$4,'Estruturante Móvel'!$L:$L,'CRONOGRAMA_CONST+MIGRACAO'!JL$7))</f>
        <v>0</v>
      </c>
      <c r="JX23" s="139">
        <f>(COUNTIFS('Estruturante Móvel'!$M:$M,$B23,'Estruturante Móvel'!$AM:$AM,JX$4))-(COUNTIFS('Estruturante Móvel'!$M:$M,$B23,'Estruturante Móvel'!$AM:$AM,JX$4,'Estruturante Móvel'!$AQ:$AQ,"REPARO FO"))</f>
        <v>0</v>
      </c>
      <c r="JY23" s="140">
        <f>(COUNTIFS('Estruturante Móvel'!$M:$M,$B22,'Estruturante Móvel'!$C:$C,"&lt;&gt;PREVISTO",'Estruturante Móvel'!$G:$G,JX$4,'Estruturante Móvel'!$L:$L,'CRONOGRAMA_CONST+MIGRACAO'!JN$7))</f>
        <v>0</v>
      </c>
      <c r="JZ23" s="139">
        <f>(COUNTIFS('Estruturante Móvel'!$M:$M,$B23,'Estruturante Móvel'!$AM:$AM,JZ$4))-(COUNTIFS('Estruturante Móvel'!$M:$M,$B23,'Estruturante Móvel'!$AM:$AM,JZ$4,'Estruturante Móvel'!$AQ:$AQ,"REPARO FO"))</f>
        <v>0</v>
      </c>
      <c r="KA23" s="140">
        <f>(COUNTIFS('Estruturante Móvel'!$M:$M,$B22,'Estruturante Móvel'!$C:$C,"&lt;&gt;PREVISTO",'Estruturante Móvel'!$G:$G,JZ$4,'Estruturante Móvel'!$L:$L,'CRONOGRAMA_CONST+MIGRACAO'!JP$7))</f>
        <v>0</v>
      </c>
      <c r="KB23" s="139">
        <f>(COUNTIFS('Estruturante Móvel'!$M:$M,$B23,'Estruturante Móvel'!$AM:$AM,KB$4))-(COUNTIFS('Estruturante Móvel'!$M:$M,$B23,'Estruturante Móvel'!$AM:$AM,KB$4,'Estruturante Móvel'!$AQ:$AQ,"REPARO FO"))</f>
        <v>0</v>
      </c>
      <c r="KC23" s="140">
        <f>(COUNTIFS('Estruturante Móvel'!$M:$M,$B22,'Estruturante Móvel'!$C:$C,"&lt;&gt;PREVISTO",'Estruturante Móvel'!$G:$G,KB$4,'Estruturante Móvel'!$L:$L,'CRONOGRAMA_CONST+MIGRACAO'!JR$7))</f>
        <v>0</v>
      </c>
      <c r="KD23" s="139">
        <f>(COUNTIFS('Estruturante Móvel'!$M:$M,$B23,'Estruturante Móvel'!$AM:$AM,KD$4))-(COUNTIFS('Estruturante Móvel'!$M:$M,$B23,'Estruturante Móvel'!$AM:$AM,KD$4,'Estruturante Móvel'!$AQ:$AQ,"REPARO FO"))</f>
        <v>0</v>
      </c>
      <c r="KE23" s="140">
        <f>(COUNTIFS('Estruturante Móvel'!$M:$M,$B22,'Estruturante Móvel'!$C:$C,"&lt;&gt;PREVISTO",'Estruturante Móvel'!$G:$G,KD$4,'Estruturante Móvel'!$L:$L,'CRONOGRAMA_CONST+MIGRACAO'!JT$7))</f>
        <v>0</v>
      </c>
      <c r="KF23" s="139">
        <f>(COUNTIFS('Estruturante Móvel'!$M:$M,$B23,'Estruturante Móvel'!$AM:$AM,KF$4))-(COUNTIFS('Estruturante Móvel'!$M:$M,$B23,'Estruturante Móvel'!$AM:$AM,KF$4,'Estruturante Móvel'!$AQ:$AQ,"REPARO FO"))</f>
        <v>0</v>
      </c>
      <c r="KG23" s="140">
        <f>(COUNTIFS('Estruturante Móvel'!$M:$M,$B22,'Estruturante Móvel'!$C:$C,"&lt;&gt;PREVISTO",'Estruturante Móvel'!$G:$G,KF$4,'Estruturante Móvel'!$L:$L,'CRONOGRAMA_CONST+MIGRACAO'!JV$7))</f>
        <v>0</v>
      </c>
      <c r="KH23" s="139">
        <f>(COUNTIFS('Estruturante Móvel'!$M:$M,$B23,'Estruturante Móvel'!$AM:$AM,KH$4))-(COUNTIFS('Estruturante Móvel'!$M:$M,$B23,'Estruturante Móvel'!$AM:$AM,KH$4,'Estruturante Móvel'!$AQ:$AQ,"REPARO FO"))</f>
        <v>0</v>
      </c>
      <c r="KI23" s="140">
        <f>(COUNTIFS('Estruturante Móvel'!$M:$M,$B22,'Estruturante Móvel'!$C:$C,"&lt;&gt;PREVISTO",'Estruturante Móvel'!$G:$G,KH$4,'Estruturante Móvel'!$L:$L,'CRONOGRAMA_CONST+MIGRACAO'!JX$7))</f>
        <v>0</v>
      </c>
      <c r="KJ23" s="139">
        <f>(COUNTIFS('Estruturante Móvel'!$M:$M,$B23,'Estruturante Móvel'!$AM:$AM,KJ$4))-(COUNTIFS('Estruturante Móvel'!$M:$M,$B23,'Estruturante Móvel'!$AM:$AM,KJ$4,'Estruturante Móvel'!$AQ:$AQ,"REPARO FO"))</f>
        <v>0</v>
      </c>
      <c r="KK23" s="140">
        <f>(COUNTIFS('Estruturante Móvel'!$M:$M,$B22,'Estruturante Móvel'!$C:$C,"&lt;&gt;PREVISTO",'Estruturante Móvel'!$G:$G,KJ$4,'Estruturante Móvel'!$L:$L,'CRONOGRAMA_CONST+MIGRACAO'!JZ$7))</f>
        <v>0</v>
      </c>
      <c r="KL23" s="139">
        <f>(COUNTIFS('Estruturante Móvel'!$M:$M,$B23,'Estruturante Móvel'!$AM:$AM,KL$4))-(COUNTIFS('Estruturante Móvel'!$M:$M,$B23,'Estruturante Móvel'!$AM:$AM,KL$4,'Estruturante Móvel'!$AQ:$AQ,"REPARO FO"))</f>
        <v>0</v>
      </c>
      <c r="KM23" s="140">
        <f>(COUNTIFS('Estruturante Móvel'!$M:$M,$B22,'Estruturante Móvel'!$C:$C,"&lt;&gt;PREVISTO",'Estruturante Móvel'!$G:$G,KL$4,'Estruturante Móvel'!$L:$L,'CRONOGRAMA_CONST+MIGRACAO'!KB$7))</f>
        <v>0</v>
      </c>
      <c r="KN23" s="139">
        <f>(COUNTIFS('Estruturante Móvel'!$M:$M,$B23,'Estruturante Móvel'!$AM:$AM,KN$4))-(COUNTIFS('Estruturante Móvel'!$M:$M,$B23,'Estruturante Móvel'!$AM:$AM,KN$4,'Estruturante Móvel'!$AQ:$AQ,"REPARO FO"))</f>
        <v>0</v>
      </c>
      <c r="KO23" s="140">
        <f>(COUNTIFS('Estruturante Móvel'!$M:$M,$B22,'Estruturante Móvel'!$C:$C,"&lt;&gt;PREVISTO",'Estruturante Móvel'!$G:$G,KN$4,'Estruturante Móvel'!$L:$L,'CRONOGRAMA_CONST+MIGRACAO'!KD$7))</f>
        <v>0</v>
      </c>
      <c r="KP23" s="139">
        <f>(COUNTIFS('Estruturante Móvel'!$M:$M,$B23,'Estruturante Móvel'!$AM:$AM,KP$4))-(COUNTIFS('Estruturante Móvel'!$M:$M,$B23,'Estruturante Móvel'!$AM:$AM,KP$4,'Estruturante Móvel'!$AQ:$AQ,"REPARO FO"))</f>
        <v>0</v>
      </c>
      <c r="KQ23" s="140">
        <f>(COUNTIFS('Estruturante Móvel'!$M:$M,$B22,'Estruturante Móvel'!$C:$C,"&lt;&gt;PREVISTO",'Estruturante Móvel'!$G:$G,KP$4,'Estruturante Móvel'!$L:$L,'CRONOGRAMA_CONST+MIGRACAO'!KF$7))</f>
        <v>0</v>
      </c>
      <c r="KR23" s="139">
        <f>(COUNTIFS('Estruturante Móvel'!$M:$M,$B23,'Estruturante Móvel'!$AM:$AM,KR$4))-(COUNTIFS('Estruturante Móvel'!$M:$M,$B23,'Estruturante Móvel'!$AM:$AM,KR$4,'Estruturante Móvel'!$AQ:$AQ,"REPARO FO"))</f>
        <v>0</v>
      </c>
      <c r="KS23" s="140">
        <f>(COUNTIFS('Estruturante Móvel'!$M:$M,$B22,'Estruturante Móvel'!$C:$C,"&lt;&gt;PREVISTO",'Estruturante Móvel'!$G:$G,KR$4,'Estruturante Móvel'!$L:$L,'CRONOGRAMA_CONST+MIGRACAO'!KH$7))</f>
        <v>0</v>
      </c>
      <c r="KT23" s="139">
        <f>(COUNTIFS('Estruturante Móvel'!$M:$M,$B23,'Estruturante Móvel'!$AM:$AM,KT$4))-(COUNTIFS('Estruturante Móvel'!$M:$M,$B23,'Estruturante Móvel'!$AM:$AM,KT$4,'Estruturante Móvel'!$AQ:$AQ,"REPARO FO"))</f>
        <v>0</v>
      </c>
      <c r="KU23" s="140">
        <f>(COUNTIFS('Estruturante Móvel'!$M:$M,$B22,'Estruturante Móvel'!$C:$C,"&lt;&gt;PREVISTO",'Estruturante Móvel'!$G:$G,KT$4,'Estruturante Móvel'!$L:$L,'CRONOGRAMA_CONST+MIGRACAO'!KJ$7))</f>
        <v>0</v>
      </c>
      <c r="KV23" s="139">
        <f>(COUNTIFS('Estruturante Móvel'!$M:$M,$B23,'Estruturante Móvel'!$AM:$AM,KV$4))-(COUNTIFS('Estruturante Móvel'!$M:$M,$B23,'Estruturante Móvel'!$AM:$AM,KV$4,'Estruturante Móvel'!$AQ:$AQ,"REPARO FO"))</f>
        <v>0</v>
      </c>
      <c r="KW23" s="140">
        <f>(COUNTIFS('Estruturante Móvel'!$M:$M,$B22,'Estruturante Móvel'!$C:$C,"&lt;&gt;PREVISTO",'Estruturante Móvel'!$G:$G,KV$4,'Estruturante Móvel'!$L:$L,'CRONOGRAMA_CONST+MIGRACAO'!KL$7))</f>
        <v>0</v>
      </c>
      <c r="KX23" s="139">
        <f>(COUNTIFS('Estruturante Móvel'!$M:$M,$B23,'Estruturante Móvel'!$AM:$AM,KX$4))-(COUNTIFS('Estruturante Móvel'!$M:$M,$B23,'Estruturante Móvel'!$AM:$AM,KX$4,'Estruturante Móvel'!$AQ:$AQ,"REPARO FO"))</f>
        <v>0</v>
      </c>
      <c r="KY23" s="140">
        <f>(COUNTIFS('Estruturante Móvel'!$M:$M,$B22,'Estruturante Móvel'!$C:$C,"&lt;&gt;PREVISTO",'Estruturante Móvel'!$G:$G,KX$4,'Estruturante Móvel'!$L:$L,'CRONOGRAMA_CONST+MIGRACAO'!KN$7))</f>
        <v>0</v>
      </c>
      <c r="KZ23" s="139">
        <f>(COUNTIFS('Estruturante Móvel'!$M:$M,$B23,'Estruturante Móvel'!$AM:$AM,KZ$4))-(COUNTIFS('Estruturante Móvel'!$M:$M,$B23,'Estruturante Móvel'!$AM:$AM,KZ$4,'Estruturante Móvel'!$AQ:$AQ,"REPARO FO"))</f>
        <v>0</v>
      </c>
      <c r="LA23" s="140">
        <f>(COUNTIFS('Estruturante Móvel'!$M:$M,$B22,'Estruturante Móvel'!$C:$C,"&lt;&gt;PREVISTO",'Estruturante Móvel'!$G:$G,KZ$4,'Estruturante Móvel'!$L:$L,'CRONOGRAMA_CONST+MIGRACAO'!KP$7))</f>
        <v>0</v>
      </c>
      <c r="LB23" s="139">
        <f>(COUNTIFS('Estruturante Móvel'!$M:$M,$B23,'Estruturante Móvel'!$AM:$AM,LB$4))-(COUNTIFS('Estruturante Móvel'!$M:$M,$B23,'Estruturante Móvel'!$AM:$AM,LB$4,'Estruturante Móvel'!$AQ:$AQ,"REPARO FO"))</f>
        <v>0</v>
      </c>
      <c r="LC23" s="140">
        <f>(COUNTIFS('Estruturante Móvel'!$M:$M,$B22,'Estruturante Móvel'!$C:$C,"&lt;&gt;PREVISTO",'Estruturante Móvel'!$G:$G,LB$4,'Estruturante Móvel'!$L:$L,'CRONOGRAMA_CONST+MIGRACAO'!KR$7))</f>
        <v>0</v>
      </c>
      <c r="LD23" s="139">
        <f>(COUNTIFS('Estruturante Móvel'!$M:$M,$B23,'Estruturante Móvel'!$AM:$AM,LD$4))-(COUNTIFS('Estruturante Móvel'!$M:$M,$B23,'Estruturante Móvel'!$AM:$AM,LD$4,'Estruturante Móvel'!$AQ:$AQ,"REPARO FO"))</f>
        <v>0</v>
      </c>
      <c r="LE23" s="140">
        <f>(COUNTIFS('Estruturante Móvel'!$M:$M,$B22,'Estruturante Móvel'!$C:$C,"&lt;&gt;PREVISTO",'Estruturante Móvel'!$G:$G,LD$4,'Estruturante Móvel'!$L:$L,'CRONOGRAMA_CONST+MIGRACAO'!KT$7))</f>
        <v>0</v>
      </c>
      <c r="LF23" s="139">
        <f>(COUNTIFS('Estruturante Móvel'!$M:$M,$B23,'Estruturante Móvel'!$AM:$AM,LF$4))-(COUNTIFS('Estruturante Móvel'!$M:$M,$B23,'Estruturante Móvel'!$AM:$AM,LF$4,'Estruturante Móvel'!$AQ:$AQ,"REPARO FO"))</f>
        <v>0</v>
      </c>
      <c r="LG23" s="140">
        <f>(COUNTIFS('Estruturante Móvel'!$M:$M,$B22,'Estruturante Móvel'!$C:$C,"&lt;&gt;PREVISTO",'Estruturante Móvel'!$G:$G,LF$4,'Estruturante Móvel'!$L:$L,'CRONOGRAMA_CONST+MIGRACAO'!KV$7))</f>
        <v>0</v>
      </c>
      <c r="LH23" s="139">
        <f>(COUNTIFS('Estruturante Móvel'!$M:$M,$B23,'Estruturante Móvel'!$AM:$AM,LH$4))-(COUNTIFS('Estruturante Móvel'!$M:$M,$B23,'Estruturante Móvel'!$AM:$AM,LH$4,'Estruturante Móvel'!$AQ:$AQ,"REPARO FO"))</f>
        <v>0</v>
      </c>
      <c r="LI23" s="140">
        <f>(COUNTIFS('Estruturante Móvel'!$M:$M,$B22,'Estruturante Móvel'!$C:$C,"&lt;&gt;PREVISTO",'Estruturante Móvel'!$G:$G,LH$4,'Estruturante Móvel'!$L:$L,'CRONOGRAMA_CONST+MIGRACAO'!KX$7))</f>
        <v>0</v>
      </c>
      <c r="LJ23" s="139">
        <f>(COUNTIFS('Estruturante Móvel'!$M:$M,$B23,'Estruturante Móvel'!$AM:$AM,LJ$4))-(COUNTIFS('Estruturante Móvel'!$M:$M,$B23,'Estruturante Móvel'!$AM:$AM,LJ$4,'Estruturante Móvel'!$AQ:$AQ,"REPARO FO"))</f>
        <v>0</v>
      </c>
      <c r="LK23" s="140">
        <f>(COUNTIFS('Estruturante Móvel'!$M:$M,$B22,'Estruturante Móvel'!$C:$C,"&lt;&gt;PREVISTO",'Estruturante Móvel'!$G:$G,LJ$4,'Estruturante Móvel'!$L:$L,'CRONOGRAMA_CONST+MIGRACAO'!KZ$7))</f>
        <v>0</v>
      </c>
      <c r="LL23" s="139">
        <f>(COUNTIFS('Estruturante Móvel'!$M:$M,$B23,'Estruturante Móvel'!$AM:$AM,LL$4))-(COUNTIFS('Estruturante Móvel'!$M:$M,$B23,'Estruturante Móvel'!$AM:$AM,LL$4,'Estruturante Móvel'!$AQ:$AQ,"REPARO FO"))</f>
        <v>0</v>
      </c>
      <c r="LM23" s="140">
        <f>(COUNTIFS('Estruturante Móvel'!$M:$M,$B22,'Estruturante Móvel'!$C:$C,"&lt;&gt;PREVISTO",'Estruturante Móvel'!$G:$G,LL$4,'Estruturante Móvel'!$L:$L,'CRONOGRAMA_CONST+MIGRACAO'!LB$7))</f>
        <v>0</v>
      </c>
      <c r="LN23" s="139">
        <f>(COUNTIFS('Estruturante Móvel'!$M:$M,$B23,'Estruturante Móvel'!$AM:$AM,LN$4))-(COUNTIFS('Estruturante Móvel'!$M:$M,$B23,'Estruturante Móvel'!$AM:$AM,LN$4,'Estruturante Móvel'!$AQ:$AQ,"REPARO FO"))</f>
        <v>0</v>
      </c>
      <c r="LO23" s="140">
        <f>(COUNTIFS('Estruturante Móvel'!$M:$M,$B22,'Estruturante Móvel'!$C:$C,"&lt;&gt;PREVISTO",'Estruturante Móvel'!$G:$G,LN$4,'Estruturante Móvel'!$L:$L,'CRONOGRAMA_CONST+MIGRACAO'!LD$7))</f>
        <v>0</v>
      </c>
      <c r="LP23" s="139">
        <f>(COUNTIFS('Estruturante Móvel'!$M:$M,$B23,'Estruturante Móvel'!$AM:$AM,LP$4))-(COUNTIFS('Estruturante Móvel'!$M:$M,$B23,'Estruturante Móvel'!$AM:$AM,LP$4,'Estruturante Móvel'!$AQ:$AQ,"REPARO FO"))</f>
        <v>0</v>
      </c>
      <c r="LQ23" s="140">
        <f>(COUNTIFS('Estruturante Móvel'!$M:$M,$B22,'Estruturante Móvel'!$C:$C,"&lt;&gt;PREVISTO",'Estruturante Móvel'!$G:$G,LP$4,'Estruturante Móvel'!$L:$L,'CRONOGRAMA_CONST+MIGRACAO'!LF$7))</f>
        <v>0</v>
      </c>
      <c r="LR23" s="139">
        <f>(COUNTIFS('Estruturante Móvel'!$M:$M,$B23,'Estruturante Móvel'!$AM:$AM,LR$4))-(COUNTIFS('Estruturante Móvel'!$M:$M,$B23,'Estruturante Móvel'!$AM:$AM,LR$4,'Estruturante Móvel'!$AQ:$AQ,"REPARO FO"))</f>
        <v>0</v>
      </c>
      <c r="LS23" s="140">
        <f>(COUNTIFS('Estruturante Móvel'!$M:$M,$B22,'Estruturante Móvel'!$C:$C,"&lt;&gt;PREVISTO",'Estruturante Móvel'!$G:$G,LR$4,'Estruturante Móvel'!$L:$L,'CRONOGRAMA_CONST+MIGRACAO'!LH$7))</f>
        <v>0</v>
      </c>
      <c r="LT23" s="139">
        <f>(COUNTIFS('Estruturante Móvel'!$M:$M,$B23,'Estruturante Móvel'!$AM:$AM,LT$4))-(COUNTIFS('Estruturante Móvel'!$M:$M,$B23,'Estruturante Móvel'!$AM:$AM,LT$4,'Estruturante Móvel'!$AQ:$AQ,"REPARO FO"))</f>
        <v>0</v>
      </c>
      <c r="LU23" s="140">
        <f>(COUNTIFS('Estruturante Móvel'!$M:$M,$B22,'Estruturante Móvel'!$C:$C,"&lt;&gt;PREVISTO",'Estruturante Móvel'!$G:$G,LT$4,'Estruturante Móvel'!$L:$L,'CRONOGRAMA_CONST+MIGRACAO'!LJ$7))</f>
        <v>0</v>
      </c>
      <c r="LV23" s="139">
        <f>(COUNTIFS('Estruturante Móvel'!$M:$M,$B23,'Estruturante Móvel'!$AM:$AM,LV$4))-(COUNTIFS('Estruturante Móvel'!$M:$M,$B23,'Estruturante Móvel'!$AM:$AM,LV$4,'Estruturante Móvel'!$AQ:$AQ,"REPARO FO"))</f>
        <v>0</v>
      </c>
      <c r="LW23" s="140">
        <f>(COUNTIFS('Estruturante Móvel'!$M:$M,$B22,'Estruturante Móvel'!$C:$C,"&lt;&gt;PREVISTO",'Estruturante Móvel'!$G:$G,LV$4,'Estruturante Móvel'!$L:$L,'CRONOGRAMA_CONST+MIGRACAO'!LL$7))</f>
        <v>0</v>
      </c>
      <c r="LX23" s="139">
        <f>(COUNTIFS('Estruturante Móvel'!$M:$M,$B23,'Estruturante Móvel'!$AM:$AM,LX$4))-(COUNTIFS('Estruturante Móvel'!$M:$M,$B23,'Estruturante Móvel'!$AM:$AM,LX$4,'Estruturante Móvel'!$AQ:$AQ,"REPARO FO"))</f>
        <v>0</v>
      </c>
      <c r="LY23" s="140">
        <f>(COUNTIFS('Estruturante Móvel'!$M:$M,$B22,'Estruturante Móvel'!$C:$C,"&lt;&gt;PREVISTO",'Estruturante Móvel'!$G:$G,LX$4,'Estruturante Móvel'!$L:$L,'CRONOGRAMA_CONST+MIGRACAO'!LN$7))</f>
        <v>0</v>
      </c>
      <c r="LZ23" s="139">
        <f>(COUNTIFS('Estruturante Móvel'!$M:$M,$B23,'Estruturante Móvel'!$AM:$AM,LZ$4))-(COUNTIFS('Estruturante Móvel'!$M:$M,$B23,'Estruturante Móvel'!$AM:$AM,LZ$4,'Estruturante Móvel'!$AQ:$AQ,"REPARO FO"))</f>
        <v>0</v>
      </c>
      <c r="MA23" s="140">
        <f>(COUNTIFS('Estruturante Móvel'!$M:$M,$B22,'Estruturante Móvel'!$C:$C,"&lt;&gt;PREVISTO",'Estruturante Móvel'!$G:$G,LZ$4,'Estruturante Móvel'!$L:$L,'CRONOGRAMA_CONST+MIGRACAO'!LP$7))</f>
        <v>0</v>
      </c>
      <c r="MB23" s="139">
        <f>(COUNTIFS('Estruturante Móvel'!$M:$M,$B23,'Estruturante Móvel'!$AM:$AM,MB$4))-(COUNTIFS('Estruturante Móvel'!$M:$M,$B23,'Estruturante Móvel'!$AM:$AM,MB$4,'Estruturante Móvel'!$AQ:$AQ,"REPARO FO"))</f>
        <v>0</v>
      </c>
      <c r="MC23" s="140">
        <f>(COUNTIFS('Estruturante Móvel'!$M:$M,$B22,'Estruturante Móvel'!$C:$C,"&lt;&gt;PREVISTO",'Estruturante Móvel'!$G:$G,MB$4,'Estruturante Móvel'!$L:$L,'CRONOGRAMA_CONST+MIGRACAO'!LR$7))</f>
        <v>0</v>
      </c>
      <c r="MD23" s="139">
        <f>(COUNTIFS('Estruturante Móvel'!$M:$M,$B23,'Estruturante Móvel'!$AM:$AM,MD$4))-(COUNTIFS('Estruturante Móvel'!$M:$M,$B23,'Estruturante Móvel'!$AM:$AM,MD$4,'Estruturante Móvel'!$AQ:$AQ,"REPARO FO"))</f>
        <v>0</v>
      </c>
      <c r="ME23" s="140">
        <f>(COUNTIFS('Estruturante Móvel'!$M:$M,$B22,'Estruturante Móvel'!$C:$C,"&lt;&gt;PREVISTO",'Estruturante Móvel'!$G:$G,MD$4,'Estruturante Móvel'!$L:$L,'CRONOGRAMA_CONST+MIGRACAO'!LT$7))</f>
        <v>0</v>
      </c>
      <c r="MF23" s="139">
        <f>(COUNTIFS('Estruturante Móvel'!$M:$M,$B23,'Estruturante Móvel'!$AM:$AM,MF$4))-(COUNTIFS('Estruturante Móvel'!$M:$M,$B23,'Estruturante Móvel'!$AM:$AM,MF$4,'Estruturante Móvel'!$AQ:$AQ,"REPARO FO"))</f>
        <v>0</v>
      </c>
      <c r="MG23" s="140">
        <f>(COUNTIFS('Estruturante Móvel'!$M:$M,$B22,'Estruturante Móvel'!$C:$C,"&lt;&gt;PREVISTO",'Estruturante Móvel'!$G:$G,MF$4,'Estruturante Móvel'!$L:$L,'CRONOGRAMA_CONST+MIGRACAO'!LV$7))</f>
        <v>0</v>
      </c>
      <c r="MH23" s="139">
        <f>(COUNTIFS('Estruturante Móvel'!$M:$M,$B23,'Estruturante Móvel'!$AM:$AM,MH$4))-(COUNTIFS('Estruturante Móvel'!$M:$M,$B23,'Estruturante Móvel'!$AM:$AM,MH$4,'Estruturante Móvel'!$AQ:$AQ,"REPARO FO"))</f>
        <v>0</v>
      </c>
      <c r="MI23" s="140">
        <f>(COUNTIFS('Estruturante Móvel'!$M:$M,$B22,'Estruturante Móvel'!$C:$C,"&lt;&gt;PREVISTO",'Estruturante Móvel'!$G:$G,MH$4,'Estruturante Móvel'!$L:$L,'CRONOGRAMA_CONST+MIGRACAO'!LX$7))</f>
        <v>0</v>
      </c>
      <c r="MJ23" s="139">
        <f>(COUNTIFS('Estruturante Móvel'!$M:$M,$B23,'Estruturante Móvel'!$AM:$AM,MJ$4))-(COUNTIFS('Estruturante Móvel'!$M:$M,$B23,'Estruturante Móvel'!$AM:$AM,MJ$4,'Estruturante Móvel'!$AQ:$AQ,"REPARO FO"))</f>
        <v>0</v>
      </c>
      <c r="MK23" s="140">
        <f>(COUNTIFS('Estruturante Móvel'!$M:$M,$B22,'Estruturante Móvel'!$C:$C,"&lt;&gt;PREVISTO",'Estruturante Móvel'!$G:$G,MJ$4,'Estruturante Móvel'!$L:$L,'CRONOGRAMA_CONST+MIGRACAO'!LZ$7))</f>
        <v>0</v>
      </c>
      <c r="ML23" s="139">
        <f>(COUNTIFS('Estruturante Móvel'!$M:$M,$B23,'Estruturante Móvel'!$AM:$AM,ML$4))-(COUNTIFS('Estruturante Móvel'!$M:$M,$B23,'Estruturante Móvel'!$AM:$AM,ML$4,'Estruturante Móvel'!$AQ:$AQ,"REPARO FO"))</f>
        <v>0</v>
      </c>
      <c r="MM23" s="140">
        <f>(COUNTIFS('Estruturante Móvel'!$M:$M,$B22,'Estruturante Móvel'!$C:$C,"&lt;&gt;PREVISTO",'Estruturante Móvel'!$G:$G,ML$4,'Estruturante Móvel'!$L:$L,'CRONOGRAMA_CONST+MIGRACAO'!MB$7))</f>
        <v>0</v>
      </c>
      <c r="MN23" s="139">
        <f>(COUNTIFS('Estruturante Móvel'!$M:$M,$B23,'Estruturante Móvel'!$AM:$AM,MN$4))-(COUNTIFS('Estruturante Móvel'!$M:$M,$B23,'Estruturante Móvel'!$AM:$AM,MN$4,'Estruturante Móvel'!$AQ:$AQ,"REPARO FO"))</f>
        <v>0</v>
      </c>
      <c r="MO23" s="140">
        <f>(COUNTIFS('Estruturante Móvel'!$M:$M,$B22,'Estruturante Móvel'!$C:$C,"&lt;&gt;PREVISTO",'Estruturante Móvel'!$G:$G,MN$4,'Estruturante Móvel'!$L:$L,'CRONOGRAMA_CONST+MIGRACAO'!MD$7))</f>
        <v>0</v>
      </c>
      <c r="MP23" s="139">
        <f>(COUNTIFS('Estruturante Móvel'!$M:$M,$B23,'Estruturante Móvel'!$AM:$AM,MP$4))-(COUNTIFS('Estruturante Móvel'!$M:$M,$B23,'Estruturante Móvel'!$AM:$AM,MP$4,'Estruturante Móvel'!$AQ:$AQ,"REPARO FO"))</f>
        <v>0</v>
      </c>
      <c r="MQ23" s="140">
        <f>(COUNTIFS('Estruturante Móvel'!$M:$M,$B22,'Estruturante Móvel'!$C:$C,"&lt;&gt;PREVISTO",'Estruturante Móvel'!$G:$G,MP$4,'Estruturante Móvel'!$L:$L,'CRONOGRAMA_CONST+MIGRACAO'!MF$7))</f>
        <v>0</v>
      </c>
      <c r="MR23" s="139">
        <f>(COUNTIFS('Estruturante Móvel'!$M:$M,$B23,'Estruturante Móvel'!$AM:$AM,MR$4))-(COUNTIFS('Estruturante Móvel'!$M:$M,$B23,'Estruturante Móvel'!$AM:$AM,MR$4,'Estruturante Móvel'!$AQ:$AQ,"REPARO FO"))</f>
        <v>0</v>
      </c>
      <c r="MS23" s="140">
        <f>(COUNTIFS('Estruturante Móvel'!$M:$M,$B22,'Estruturante Móvel'!$C:$C,"&lt;&gt;PREVISTO",'Estruturante Móvel'!$G:$G,MR$4,'Estruturante Móvel'!$L:$L,'CRONOGRAMA_CONST+MIGRACAO'!MH$7))</f>
        <v>0</v>
      </c>
      <c r="MT23" s="139">
        <f>(COUNTIFS('Estruturante Móvel'!$M:$M,$B23,'Estruturante Móvel'!$AM:$AM,MT$4))-(COUNTIFS('Estruturante Móvel'!$M:$M,$B23,'Estruturante Móvel'!$AM:$AM,MT$4,'Estruturante Móvel'!$AQ:$AQ,"REPARO FO"))</f>
        <v>0</v>
      </c>
      <c r="MU23" s="140">
        <f>(COUNTIFS('Estruturante Móvel'!$M:$M,$B22,'Estruturante Móvel'!$C:$C,"&lt;&gt;PREVISTO",'Estruturante Móvel'!$G:$G,MT$4,'Estruturante Móvel'!$L:$L,'CRONOGRAMA_CONST+MIGRACAO'!MJ$7))</f>
        <v>0</v>
      </c>
      <c r="MV23" s="139">
        <f>(COUNTIFS('Estruturante Móvel'!$M:$M,$B23,'Estruturante Móvel'!$AM:$AM,MV$4))-(COUNTIFS('Estruturante Móvel'!$M:$M,$B23,'Estruturante Móvel'!$AM:$AM,MV$4,'Estruturante Móvel'!$AQ:$AQ,"REPARO FO"))</f>
        <v>0</v>
      </c>
      <c r="MW23" s="140">
        <f>(COUNTIFS('Estruturante Móvel'!$M:$M,$B22,'Estruturante Móvel'!$C:$C,"&lt;&gt;PREVISTO",'Estruturante Móvel'!$G:$G,MV$4,'Estruturante Móvel'!$L:$L,'CRONOGRAMA_CONST+MIGRACAO'!ML$7))</f>
        <v>0</v>
      </c>
      <c r="MX23" s="139">
        <f>(COUNTIFS('Estruturante Móvel'!$M:$M,$B23,'Estruturante Móvel'!$AM:$AM,MX$4))-(COUNTIFS('Estruturante Móvel'!$M:$M,$B23,'Estruturante Móvel'!$AM:$AM,MX$4,'Estruturante Móvel'!$AQ:$AQ,"REPARO FO"))</f>
        <v>0</v>
      </c>
      <c r="MY23" s="140">
        <f>(COUNTIFS('Estruturante Móvel'!$M:$M,$B22,'Estruturante Móvel'!$C:$C,"&lt;&gt;PREVISTO",'Estruturante Móvel'!$G:$G,MX$4,'Estruturante Móvel'!$L:$L,'CRONOGRAMA_CONST+MIGRACAO'!MN$7))</f>
        <v>0</v>
      </c>
      <c r="MZ23" s="139">
        <f>(COUNTIFS('Estruturante Móvel'!$M:$M,$B23,'Estruturante Móvel'!$AM:$AM,MZ$4))-(COUNTIFS('Estruturante Móvel'!$M:$M,$B23,'Estruturante Móvel'!$AM:$AM,MZ$4,'Estruturante Móvel'!$AQ:$AQ,"REPARO FO"))</f>
        <v>0</v>
      </c>
      <c r="NA23" s="140">
        <f>(COUNTIFS('Estruturante Móvel'!$M:$M,$B22,'Estruturante Móvel'!$C:$C,"&lt;&gt;PREVISTO",'Estruturante Móvel'!$G:$G,MZ$4,'Estruturante Móvel'!$L:$L,'CRONOGRAMA_CONST+MIGRACAO'!MP$7))</f>
        <v>0</v>
      </c>
      <c r="NB23" s="139">
        <f>(COUNTIFS('Estruturante Móvel'!$M:$M,$B23,'Estruturante Móvel'!$AM:$AM,NB$4))-(COUNTIFS('Estruturante Móvel'!$M:$M,$B23,'Estruturante Móvel'!$AM:$AM,NB$4,'Estruturante Móvel'!$AQ:$AQ,"REPARO FO"))</f>
        <v>0</v>
      </c>
      <c r="NC23" s="140">
        <f>(COUNTIFS('Estruturante Móvel'!$M:$M,$B22,'Estruturante Móvel'!$C:$C,"&lt;&gt;PREVISTO",'Estruturante Móvel'!$G:$G,NB$4,'Estruturante Móvel'!$L:$L,'CRONOGRAMA_CONST+MIGRACAO'!MR$7))</f>
        <v>0</v>
      </c>
      <c r="ND23" s="139">
        <f>(COUNTIFS('Estruturante Móvel'!$M:$M,$B23,'Estruturante Móvel'!$AM:$AM,ND$4))-(COUNTIFS('Estruturante Móvel'!$M:$M,$B23,'Estruturante Móvel'!$AM:$AM,ND$4,'Estruturante Móvel'!$AQ:$AQ,"REPARO FO"))</f>
        <v>0</v>
      </c>
      <c r="NE23" s="140">
        <f>(COUNTIFS('Estruturante Móvel'!$M:$M,$B22,'Estruturante Móvel'!$C:$C,"&lt;&gt;PREVISTO",'Estruturante Móvel'!$G:$G,ND$4,'Estruturante Móvel'!$L:$L,'CRONOGRAMA_CONST+MIGRACAO'!MT$7))</f>
        <v>0</v>
      </c>
      <c r="NF23" s="139">
        <f>(COUNTIFS('Estruturante Móvel'!$M:$M,$B23,'Estruturante Móvel'!$AM:$AM,NF$4))-(COUNTIFS('Estruturante Móvel'!$M:$M,$B23,'Estruturante Móvel'!$AM:$AM,NF$4,'Estruturante Móvel'!$AQ:$AQ,"REPARO FO"))</f>
        <v>0</v>
      </c>
      <c r="NG23" s="140">
        <f>(COUNTIFS('Estruturante Móvel'!$M:$M,$B22,'Estruturante Móvel'!$C:$C,"&lt;&gt;PREVISTO",'Estruturante Móvel'!$G:$G,NF$4,'Estruturante Móvel'!$L:$L,'CRONOGRAMA_CONST+MIGRACAO'!MV$7))</f>
        <v>0</v>
      </c>
      <c r="NH23" s="139">
        <f>(COUNTIFS('Estruturante Móvel'!$M:$M,$B23,'Estruturante Móvel'!$AM:$AM,NH$4))-(COUNTIFS('Estruturante Móvel'!$M:$M,$B23,'Estruturante Móvel'!$AM:$AM,NH$4,'Estruturante Móvel'!$AQ:$AQ,"REPARO FO"))</f>
        <v>0</v>
      </c>
      <c r="NI23" s="140">
        <f>(COUNTIFS('Estruturante Móvel'!$M:$M,$B22,'Estruturante Móvel'!$C:$C,"&lt;&gt;PREVISTO",'Estruturante Móvel'!$G:$G,NH$4,'Estruturante Móvel'!$L:$L,'CRONOGRAMA_CONST+MIGRACAO'!MX$7))</f>
        <v>0</v>
      </c>
    </row>
    <row r="24" spans="1:373" hidden="1" outlineLevel="1">
      <c r="B24" s="205" t="s">
        <v>445</v>
      </c>
      <c r="C24" s="161" t="s">
        <v>186</v>
      </c>
      <c r="D24" s="161">
        <f>COUNTIFS('Estruturante Móvel'!$M:$M,B22,'Estruturante Móvel'!$L:$L,'CRONOGRAMA_CONST+MIGRACAO'!B24)</f>
        <v>9</v>
      </c>
      <c r="E24" s="161">
        <f>(COUNTIFS('Estruturante Móvel'!$M:$M,B22,'Estruturante Móvel'!$C:$C,"&lt;&gt;PREVISTO",'Estruturante Móvel'!$L:$L,'CRONOGRAMA_CONST+MIGRACAO'!B24))</f>
        <v>9</v>
      </c>
      <c r="F24" s="162">
        <f>(COUNTIFS('Estruturante Móvel'!$M:$M,B22,'Estruturante Móvel'!$C:$C,"PREVISTO",'Estruturante Móvel'!$L:$L,'CRONOGRAMA_CONST+MIGRACAO'!B24))</f>
        <v>0</v>
      </c>
      <c r="G24" s="162"/>
      <c r="H24" s="165" t="str">
        <f t="shared" si="378"/>
        <v>Concluído</v>
      </c>
      <c r="I24" s="166">
        <v>45566</v>
      </c>
      <c r="J24" s="160">
        <f t="shared" si="379"/>
        <v>1</v>
      </c>
      <c r="K24" s="157">
        <f t="shared" si="380"/>
        <v>9</v>
      </c>
      <c r="L24" s="139">
        <f>(COUNTIFS('Estruturante Móvel'!$M:$M,$B22,'Estruturante Móvel'!$AM:$AM,L$4,'Estruturante Móvel'!$L:$L,'CRONOGRAMA_CONST+MIGRACAO'!$B24))</f>
        <v>0</v>
      </c>
      <c r="M24" s="140">
        <f>(COUNTIFS('Estruturante Móvel'!$M:$M,$B22,'Estruturante Móvel'!$C:$C,"&lt;&gt;PREVISTO",'Estruturante Móvel'!$G:$G,L$4,'Estruturante Móvel'!$L:$L,'CRONOGRAMA_CONST+MIGRACAO'!B$8))</f>
        <v>0</v>
      </c>
      <c r="N24" s="139">
        <f>(COUNTIFS('Estruturante Móvel'!$M:$M,$B22,'Estruturante Móvel'!$AM:$AM,N$4,'Estruturante Móvel'!$L:$L,'CRONOGRAMA_CONST+MIGRACAO'!$B24))</f>
        <v>0</v>
      </c>
      <c r="O24" s="140">
        <f>(COUNTIFS('Estruturante Móvel'!$M:$M,$B22,'Estruturante Móvel'!$C:$C,"&lt;&gt;PREVISTO",'Estruturante Móvel'!$G:$G,N$4,'Estruturante Móvel'!$L:$L,'CRONOGRAMA_CONST+MIGRACAO'!D$8))</f>
        <v>0</v>
      </c>
      <c r="P24" s="139">
        <f>(COUNTIFS('Estruturante Móvel'!$M:$M,$B22,'Estruturante Móvel'!$AM:$AM,P$4,'Estruturante Móvel'!$L:$L,'CRONOGRAMA_CONST+MIGRACAO'!$B24))</f>
        <v>0</v>
      </c>
      <c r="Q24" s="140">
        <f>(COUNTIFS('Estruturante Móvel'!$M:$M,$B22,'Estruturante Móvel'!$C:$C,"&lt;&gt;PREVISTO",'Estruturante Móvel'!$G:$G,P$4,'Estruturante Móvel'!$L:$L,'CRONOGRAMA_CONST+MIGRACAO'!F$8))</f>
        <v>0</v>
      </c>
      <c r="R24" s="139">
        <f>(COUNTIFS('Estruturante Móvel'!$M:$M,$B22,'Estruturante Móvel'!$AM:$AM,R$4,'Estruturante Móvel'!$L:$L,'CRONOGRAMA_CONST+MIGRACAO'!$B24))</f>
        <v>0</v>
      </c>
      <c r="S24" s="140">
        <f>(COUNTIFS('Estruturante Móvel'!$M:$M,$B22,'Estruturante Móvel'!$C:$C,"&lt;&gt;PREVISTO",'Estruturante Móvel'!$G:$G,R$4,'Estruturante Móvel'!$L:$L,'CRONOGRAMA_CONST+MIGRACAO'!H$8))</f>
        <v>0</v>
      </c>
      <c r="T24" s="139">
        <f>(COUNTIFS('Estruturante Móvel'!$M:$M,$B22,'Estruturante Móvel'!$AM:$AM,T$4,'Estruturante Móvel'!$L:$L,'CRONOGRAMA_CONST+MIGRACAO'!$B24))</f>
        <v>0</v>
      </c>
      <c r="U24" s="140">
        <f>(COUNTIFS('Estruturante Móvel'!$M:$M,$B22,'Estruturante Móvel'!$C:$C,"&lt;&gt;PREVISTO",'Estruturante Móvel'!$G:$G,T$4,'Estruturante Móvel'!$L:$L,'CRONOGRAMA_CONST+MIGRACAO'!J$8))</f>
        <v>0</v>
      </c>
      <c r="V24" s="139">
        <f>(COUNTIFS('Estruturante Móvel'!$M:$M,$B22,'Estruturante Móvel'!$AM:$AM,V$4,'Estruturante Móvel'!$L:$L,'CRONOGRAMA_CONST+MIGRACAO'!$B24))</f>
        <v>0</v>
      </c>
      <c r="W24" s="140">
        <f>(COUNTIFS('Estruturante Móvel'!$M:$M,$B22,'Estruturante Móvel'!$C:$C,"&lt;&gt;PREVISTO",'Estruturante Móvel'!$G:$G,V$4,'Estruturante Móvel'!$L:$L,'CRONOGRAMA_CONST+MIGRACAO'!L$8))</f>
        <v>0</v>
      </c>
      <c r="X24" s="139">
        <f>(COUNTIFS('Estruturante Móvel'!$M:$M,$B22,'Estruturante Móvel'!$AM:$AM,X$4,'Estruturante Móvel'!$L:$L,'CRONOGRAMA_CONST+MIGRACAO'!$B24))</f>
        <v>0</v>
      </c>
      <c r="Y24" s="140">
        <f>(COUNTIFS('Estruturante Móvel'!$M:$M,$B22,'Estruturante Móvel'!$C:$C,"&lt;&gt;PREVISTO",'Estruturante Móvel'!$G:$G,X$4,'Estruturante Móvel'!$L:$L,'CRONOGRAMA_CONST+MIGRACAO'!N$8))</f>
        <v>0</v>
      </c>
      <c r="Z24" s="139">
        <f>(COUNTIFS('Estruturante Móvel'!$M:$M,$B22,'Estruturante Móvel'!$AM:$AM,Z$4,'Estruturante Móvel'!$L:$L,'CRONOGRAMA_CONST+MIGRACAO'!$B24))</f>
        <v>0</v>
      </c>
      <c r="AA24" s="140">
        <f>(COUNTIFS('Estruturante Móvel'!$M:$M,$B22,'Estruturante Móvel'!$C:$C,"&lt;&gt;PREVISTO",'Estruturante Móvel'!$G:$G,Z$4,'Estruturante Móvel'!$L:$L,'CRONOGRAMA_CONST+MIGRACAO'!P$8))</f>
        <v>0</v>
      </c>
      <c r="AB24" s="139">
        <f>(COUNTIFS('Estruturante Móvel'!$M:$M,$B22,'Estruturante Móvel'!$AM:$AM,AB$4,'Estruturante Móvel'!$L:$L,'CRONOGRAMA_CONST+MIGRACAO'!$B24))</f>
        <v>0</v>
      </c>
      <c r="AC24" s="140">
        <f>(COUNTIFS('Estruturante Móvel'!$M:$M,$B22,'Estruturante Móvel'!$C:$C,"&lt;&gt;PREVISTO",'Estruturante Móvel'!$G:$G,AB$4,'Estruturante Móvel'!$L:$L,'CRONOGRAMA_CONST+MIGRACAO'!R$8))</f>
        <v>0</v>
      </c>
      <c r="AD24" s="139">
        <f>(COUNTIFS('Estruturante Móvel'!$M:$M,$B22,'Estruturante Móvel'!$AM:$AM,AD$4,'Estruturante Móvel'!$L:$L,'CRONOGRAMA_CONST+MIGRACAO'!$B24))</f>
        <v>0</v>
      </c>
      <c r="AE24" s="140">
        <f>(COUNTIFS('Estruturante Móvel'!$M:$M,$B22,'Estruturante Móvel'!$C:$C,"&lt;&gt;PREVISTO",'Estruturante Móvel'!$G:$G,AD$4,'Estruturante Móvel'!$L:$L,'CRONOGRAMA_CONST+MIGRACAO'!T$8))</f>
        <v>0</v>
      </c>
      <c r="AF24" s="139">
        <f>(COUNTIFS('Estruturante Móvel'!$M:$M,$B22,'Estruturante Móvel'!$AM:$AM,AF$4,'Estruturante Móvel'!$L:$L,'CRONOGRAMA_CONST+MIGRACAO'!$B24))</f>
        <v>0</v>
      </c>
      <c r="AG24" s="140">
        <f>(COUNTIFS('Estruturante Móvel'!$M:$M,$B22,'Estruturante Móvel'!$C:$C,"&lt;&gt;PREVISTO",'Estruturante Móvel'!$G:$G,AF$4,'Estruturante Móvel'!$L:$L,'CRONOGRAMA_CONST+MIGRACAO'!V$8))</f>
        <v>0</v>
      </c>
      <c r="AH24" s="139">
        <f>(COUNTIFS('Estruturante Móvel'!$M:$M,$B22,'Estruturante Móvel'!$AM:$AM,AH$4,'Estruturante Móvel'!$L:$L,'CRONOGRAMA_CONST+MIGRACAO'!$B24))</f>
        <v>0</v>
      </c>
      <c r="AI24" s="140">
        <f>(COUNTIFS('Estruturante Móvel'!$M:$M,$B22,'Estruturante Móvel'!$C:$C,"&lt;&gt;PREVISTO",'Estruturante Móvel'!$G:$G,AH$4,'Estruturante Móvel'!$L:$L,'CRONOGRAMA_CONST+MIGRACAO'!X$8))</f>
        <v>0</v>
      </c>
      <c r="AJ24" s="139">
        <f>(COUNTIFS('Estruturante Móvel'!$M:$M,$B22,'Estruturante Móvel'!$AM:$AM,AJ$4,'Estruturante Móvel'!$L:$L,'CRONOGRAMA_CONST+MIGRACAO'!$B24))</f>
        <v>0</v>
      </c>
      <c r="AK24" s="140">
        <f>(COUNTIFS('Estruturante Móvel'!$M:$M,$B22,'Estruturante Móvel'!$C:$C,"&lt;&gt;PREVISTO",'Estruturante Móvel'!$G:$G,AJ$4,'Estruturante Móvel'!$L:$L,'CRONOGRAMA_CONST+MIGRACAO'!Z$8))</f>
        <v>0</v>
      </c>
      <c r="AL24" s="139">
        <f>(COUNTIFS('Estruturante Móvel'!$M:$M,$B22,'Estruturante Móvel'!$AM:$AM,AL$4,'Estruturante Móvel'!$L:$L,'CRONOGRAMA_CONST+MIGRACAO'!$B24))</f>
        <v>0</v>
      </c>
      <c r="AM24" s="140">
        <f>(COUNTIFS('Estruturante Móvel'!$M:$M,$B22,'Estruturante Móvel'!$C:$C,"&lt;&gt;PREVISTO",'Estruturante Móvel'!$G:$G,AL$4,'Estruturante Móvel'!$L:$L,'CRONOGRAMA_CONST+MIGRACAO'!AB$8))</f>
        <v>0</v>
      </c>
      <c r="AN24" s="139">
        <f>(COUNTIFS('Estruturante Móvel'!$M:$M,$B22,'Estruturante Móvel'!$AM:$AM,AN$4,'Estruturante Móvel'!$L:$L,'CRONOGRAMA_CONST+MIGRACAO'!$B24))</f>
        <v>0</v>
      </c>
      <c r="AO24" s="140">
        <f>(COUNTIFS('Estruturante Móvel'!$M:$M,$B22,'Estruturante Móvel'!$C:$C,"&lt;&gt;PREVISTO",'Estruturante Móvel'!$G:$G,AN$4,'Estruturante Móvel'!$L:$L,'CRONOGRAMA_CONST+MIGRACAO'!AD$8))</f>
        <v>0</v>
      </c>
      <c r="AP24" s="139">
        <f>(COUNTIFS('Estruturante Móvel'!$M:$M,$B22,'Estruturante Móvel'!$AM:$AM,AP$4,'Estruturante Móvel'!$L:$L,'CRONOGRAMA_CONST+MIGRACAO'!$B24))</f>
        <v>0</v>
      </c>
      <c r="AQ24" s="140">
        <f>(COUNTIFS('Estruturante Móvel'!$M:$M,$B22,'Estruturante Móvel'!$C:$C,"&lt;&gt;PREVISTO",'Estruturante Móvel'!$G:$G,AP$4,'Estruturante Móvel'!$L:$L,'CRONOGRAMA_CONST+MIGRACAO'!AF$8))</f>
        <v>0</v>
      </c>
      <c r="AR24" s="139">
        <f>(COUNTIFS('Estruturante Móvel'!$M:$M,$B22,'Estruturante Móvel'!$AM:$AM,AR$4,'Estruturante Móvel'!$L:$L,'CRONOGRAMA_CONST+MIGRACAO'!$B24))</f>
        <v>0</v>
      </c>
      <c r="AS24" s="140">
        <f>(COUNTIFS('Estruturante Móvel'!$M:$M,$B22,'Estruturante Móvel'!$C:$C,"&lt;&gt;PREVISTO",'Estruturante Móvel'!$G:$G,AR$4,'Estruturante Móvel'!$L:$L,'CRONOGRAMA_CONST+MIGRACAO'!AH$8))</f>
        <v>0</v>
      </c>
      <c r="AT24" s="139">
        <f>(COUNTIFS('Estruturante Móvel'!$M:$M,$B22,'Estruturante Móvel'!$AM:$AM,AT$4,'Estruturante Móvel'!$L:$L,'CRONOGRAMA_CONST+MIGRACAO'!$B24))</f>
        <v>0</v>
      </c>
      <c r="AU24" s="140">
        <f>(COUNTIFS('Estruturante Móvel'!$M:$M,$B22,'Estruturante Móvel'!$C:$C,"&lt;&gt;PREVISTO",'Estruturante Móvel'!$G:$G,AT$4,'Estruturante Móvel'!$L:$L,'CRONOGRAMA_CONST+MIGRACAO'!AJ$8))</f>
        <v>0</v>
      </c>
      <c r="AV24" s="139">
        <f>(COUNTIFS('Estruturante Móvel'!$M:$M,$B22,'Estruturante Móvel'!$AM:$AM,AV$4,'Estruturante Móvel'!$L:$L,'CRONOGRAMA_CONST+MIGRACAO'!$B24))</f>
        <v>0</v>
      </c>
      <c r="AW24" s="140">
        <f>(COUNTIFS('Estruturante Móvel'!$M:$M,$B22,'Estruturante Móvel'!$C:$C,"&lt;&gt;PREVISTO",'Estruturante Móvel'!$G:$G,AV$4,'Estruturante Móvel'!$L:$L,'CRONOGRAMA_CONST+MIGRACAO'!AL$8))</f>
        <v>0</v>
      </c>
      <c r="AX24" s="139">
        <f>(COUNTIFS('Estruturante Móvel'!$M:$M,$B22,'Estruturante Móvel'!$AM:$AM,AX$4,'Estruturante Móvel'!$L:$L,'CRONOGRAMA_CONST+MIGRACAO'!$B24))</f>
        <v>0</v>
      </c>
      <c r="AY24" s="140">
        <f>(COUNTIFS('Estruturante Móvel'!$M:$M,$B22,'Estruturante Móvel'!$C:$C,"&lt;&gt;PREVISTO",'Estruturante Móvel'!$G:$G,AX$4,'Estruturante Móvel'!$L:$L,'CRONOGRAMA_CONST+MIGRACAO'!AN$8))</f>
        <v>0</v>
      </c>
      <c r="AZ24" s="139">
        <f>(COUNTIFS('Estruturante Móvel'!$M:$M,$B22,'Estruturante Móvel'!$AM:$AM,AZ$4,'Estruturante Móvel'!$L:$L,'CRONOGRAMA_CONST+MIGRACAO'!$B24))</f>
        <v>0</v>
      </c>
      <c r="BA24" s="140">
        <f>(COUNTIFS('Estruturante Móvel'!$M:$M,$B22,'Estruturante Móvel'!$C:$C,"&lt;&gt;PREVISTO",'Estruturante Móvel'!$G:$G,AZ$4,'Estruturante Móvel'!$L:$L,'CRONOGRAMA_CONST+MIGRACAO'!AP$8))</f>
        <v>0</v>
      </c>
      <c r="BB24" s="139">
        <f>(COUNTIFS('Estruturante Móvel'!$M:$M,$B22,'Estruturante Móvel'!$AM:$AM,BB$4,'Estruturante Móvel'!$L:$L,'CRONOGRAMA_CONST+MIGRACAO'!$B24))</f>
        <v>0</v>
      </c>
      <c r="BC24" s="140">
        <f>(COUNTIFS('Estruturante Móvel'!$M:$M,$B22,'Estruturante Móvel'!$C:$C,"&lt;&gt;PREVISTO",'Estruturante Móvel'!$G:$G,BB$4,'Estruturante Móvel'!$L:$L,'CRONOGRAMA_CONST+MIGRACAO'!AR$8))</f>
        <v>0</v>
      </c>
      <c r="BD24" s="139">
        <f>(COUNTIFS('Estruturante Móvel'!$M:$M,$B22,'Estruturante Móvel'!$AM:$AM,BD$4,'Estruturante Móvel'!$L:$L,'CRONOGRAMA_CONST+MIGRACAO'!$B24))</f>
        <v>0</v>
      </c>
      <c r="BE24" s="140">
        <f>(COUNTIFS('Estruturante Móvel'!$M:$M,$B22,'Estruturante Móvel'!$C:$C,"&lt;&gt;PREVISTO",'Estruturante Móvel'!$G:$G,BD$4,'Estruturante Móvel'!$L:$L,'CRONOGRAMA_CONST+MIGRACAO'!AT$8))</f>
        <v>0</v>
      </c>
      <c r="BF24" s="139">
        <f>(COUNTIFS('Estruturante Móvel'!$M:$M,$B22,'Estruturante Móvel'!$AM:$AM,BF$4,'Estruturante Móvel'!$L:$L,'CRONOGRAMA_CONST+MIGRACAO'!$B24))</f>
        <v>0</v>
      </c>
      <c r="BG24" s="140">
        <f>(COUNTIFS('Estruturante Móvel'!$M:$M,$B22,'Estruturante Móvel'!$C:$C,"&lt;&gt;PREVISTO",'Estruturante Móvel'!$G:$G,BF$4,'Estruturante Móvel'!$L:$L,'CRONOGRAMA_CONST+MIGRACAO'!AV$8))</f>
        <v>0</v>
      </c>
      <c r="BH24" s="139">
        <f>(COUNTIFS('Estruturante Móvel'!$M:$M,$B22,'Estruturante Móvel'!$AM:$AM,BH$4,'Estruturante Móvel'!$L:$L,'CRONOGRAMA_CONST+MIGRACAO'!$B24))</f>
        <v>0</v>
      </c>
      <c r="BI24" s="140">
        <f>(COUNTIFS('Estruturante Móvel'!$M:$M,$B22,'Estruturante Móvel'!$C:$C,"&lt;&gt;PREVISTO",'Estruturante Móvel'!$G:$G,BH$4,'Estruturante Móvel'!$L:$L,'CRONOGRAMA_CONST+MIGRACAO'!AX$8))</f>
        <v>0</v>
      </c>
      <c r="BJ24" s="139">
        <f>(COUNTIFS('Estruturante Móvel'!$M:$M,$B22,'Estruturante Móvel'!$AM:$AM,BJ$4,'Estruturante Móvel'!$L:$L,'CRONOGRAMA_CONST+MIGRACAO'!$B24))</f>
        <v>0</v>
      </c>
      <c r="BK24" s="140">
        <f>(COUNTIFS('Estruturante Móvel'!$M:$M,$B22,'Estruturante Móvel'!$C:$C,"&lt;&gt;PREVISTO",'Estruturante Móvel'!$G:$G,BJ$4,'Estruturante Móvel'!$L:$L,'CRONOGRAMA_CONST+MIGRACAO'!AZ$8))</f>
        <v>0</v>
      </c>
      <c r="BL24" s="139">
        <f>(COUNTIFS('Estruturante Móvel'!$M:$M,$B22,'Estruturante Móvel'!$AM:$AM,BL$4,'Estruturante Móvel'!$L:$L,'CRONOGRAMA_CONST+MIGRACAO'!$B24))</f>
        <v>0</v>
      </c>
      <c r="BM24" s="140">
        <f>(COUNTIFS('Estruturante Móvel'!$M:$M,$B22,'Estruturante Móvel'!$C:$C,"&lt;&gt;PREVISTO",'Estruturante Móvel'!$G:$G,BL$4,'Estruturante Móvel'!$L:$L,'CRONOGRAMA_CONST+MIGRACAO'!BB$8))</f>
        <v>0</v>
      </c>
      <c r="BN24" s="139">
        <f>(COUNTIFS('Estruturante Móvel'!$M:$M,$B22,'Estruturante Móvel'!$AM:$AM,BN$4,'Estruturante Móvel'!$L:$L,'CRONOGRAMA_CONST+MIGRACAO'!$B24))</f>
        <v>0</v>
      </c>
      <c r="BO24" s="140">
        <f>(COUNTIFS('Estruturante Móvel'!$M:$M,$B22,'Estruturante Móvel'!$C:$C,"&lt;&gt;PREVISTO",'Estruturante Móvel'!$G:$G,BN$4,'Estruturante Móvel'!$L:$L,'CRONOGRAMA_CONST+MIGRACAO'!BD$8))</f>
        <v>0</v>
      </c>
      <c r="BP24" s="139">
        <f>(COUNTIFS('Estruturante Móvel'!$M:$M,$B22,'Estruturante Móvel'!$AM:$AM,BP$4,'Estruturante Móvel'!$L:$L,'CRONOGRAMA_CONST+MIGRACAO'!$B24))</f>
        <v>0</v>
      </c>
      <c r="BQ24" s="140">
        <f>(COUNTIFS('Estruturante Móvel'!$M:$M,$B22,'Estruturante Móvel'!$C:$C,"&lt;&gt;PREVISTO",'Estruturante Móvel'!$G:$G,BP$4,'Estruturante Móvel'!$L:$L,'CRONOGRAMA_CONST+MIGRACAO'!BF$8))</f>
        <v>0</v>
      </c>
      <c r="BR24" s="139">
        <f>(COUNTIFS('Estruturante Móvel'!$M:$M,$B22,'Estruturante Móvel'!$AM:$AM,BR$4,'Estruturante Móvel'!$L:$L,'CRONOGRAMA_CONST+MIGRACAO'!$B24))</f>
        <v>0</v>
      </c>
      <c r="BS24" s="140">
        <f>(COUNTIFS('Estruturante Móvel'!$M:$M,$B22,'Estruturante Móvel'!$C:$C,"&lt;&gt;PREVISTO",'Estruturante Móvel'!$G:$G,BR$4,'Estruturante Móvel'!$L:$L,'CRONOGRAMA_CONST+MIGRACAO'!BH$8))</f>
        <v>0</v>
      </c>
      <c r="BT24" s="139">
        <f>(COUNTIFS('Estruturante Móvel'!$M:$M,$B24,'Estruturante Móvel'!$AM:$AM,BT$4))-(COUNTIFS('Estruturante Móvel'!$M:$M,$B24,'Estruturante Móvel'!$AM:$AM,BT$4,'Estruturante Móvel'!$AQ:$AQ,"REPARO FO"))</f>
        <v>0</v>
      </c>
      <c r="BU24" s="140">
        <f>(COUNTIFS('Estruturante Móvel'!$M:$M,$B22,'Estruturante Móvel'!$C:$C,"&lt;&gt;PREVISTO",'Estruturante Móvel'!$G:$G,BT$4,'Estruturante Móvel'!$L:$L,'CRONOGRAMA_CONST+MIGRACAO'!BJ$8))</f>
        <v>0</v>
      </c>
      <c r="BV24" s="139">
        <f>(COUNTIFS('Estruturante Móvel'!$M:$M,$B24,'Estruturante Móvel'!$AM:$AM,BV$4))-(COUNTIFS('Estruturante Móvel'!$M:$M,$B24,'Estruturante Móvel'!$AM:$AM,BV$4,'Estruturante Móvel'!$AQ:$AQ,"REPARO FO"))</f>
        <v>0</v>
      </c>
      <c r="BW24" s="140">
        <f>(COUNTIFS('Estruturante Móvel'!$M:$M,$B22,'Estruturante Móvel'!$C:$C,"&lt;&gt;PREVISTO",'Estruturante Móvel'!$G:$G,BV$4,'Estruturante Móvel'!$L:$L,'CRONOGRAMA_CONST+MIGRACAO'!BL$8))</f>
        <v>0</v>
      </c>
      <c r="BX24" s="139">
        <f>(COUNTIFS('Estruturante Móvel'!$M:$M,$B24,'Estruturante Móvel'!$AM:$AM,BX$4))-(COUNTIFS('Estruturante Móvel'!$M:$M,$B24,'Estruturante Móvel'!$AM:$AM,BX$4,'Estruturante Móvel'!$AQ:$AQ,"REPARO FO"))</f>
        <v>0</v>
      </c>
      <c r="BY24" s="140">
        <f>(COUNTIFS('Estruturante Móvel'!$M:$M,$B22,'Estruturante Móvel'!$C:$C,"&lt;&gt;PREVISTO",'Estruturante Móvel'!$G:$G,BX$4,'Estruturante Móvel'!$L:$L,'CRONOGRAMA_CONST+MIGRACAO'!BN$8))</f>
        <v>0</v>
      </c>
      <c r="BZ24" s="139">
        <f>(COUNTIFS('Estruturante Móvel'!$M:$M,$B24,'Estruturante Móvel'!$AM:$AM,BZ$4))-(COUNTIFS('Estruturante Móvel'!$M:$M,$B24,'Estruturante Móvel'!$AM:$AM,BZ$4,'Estruturante Móvel'!$AQ:$AQ,"REPARO FO"))</f>
        <v>0</v>
      </c>
      <c r="CA24" s="140">
        <f>(COUNTIFS('Estruturante Móvel'!$M:$M,$B22,'Estruturante Móvel'!$C:$C,"&lt;&gt;PREVISTO",'Estruturante Móvel'!$G:$G,BZ$4,'Estruturante Móvel'!$L:$L,'CRONOGRAMA_CONST+MIGRACAO'!BP$8))</f>
        <v>0</v>
      </c>
      <c r="CB24" s="139">
        <f>(COUNTIFS('Estruturante Móvel'!$M:$M,$B24,'Estruturante Móvel'!$AM:$AM,CB$4))-(COUNTIFS('Estruturante Móvel'!$M:$M,$B24,'Estruturante Móvel'!$AM:$AM,CB$4,'Estruturante Móvel'!$AQ:$AQ,"REPARO FO"))</f>
        <v>0</v>
      </c>
      <c r="CC24" s="140">
        <f>(COUNTIFS('Estruturante Móvel'!$M:$M,$B22,'Estruturante Móvel'!$C:$C,"&lt;&gt;PREVISTO",'Estruturante Móvel'!$G:$G,CB$4,'Estruturante Móvel'!$L:$L,'CRONOGRAMA_CONST+MIGRACAO'!BR$8))</f>
        <v>0</v>
      </c>
      <c r="CD24" s="139">
        <f>(COUNTIFS('Estruturante Móvel'!$M:$M,$B24,'Estruturante Móvel'!$AM:$AM,CD$4))-(COUNTIFS('Estruturante Móvel'!$M:$M,$B24,'Estruturante Móvel'!$AM:$AM,CD$4,'Estruturante Móvel'!$AQ:$AQ,"REPARO FO"))</f>
        <v>0</v>
      </c>
      <c r="CE24" s="140">
        <f>(COUNTIFS('Estruturante Móvel'!$M:$M,$B22,'Estruturante Móvel'!$C:$C,"&lt;&gt;PREVISTO",'Estruturante Móvel'!$G:$G,CD$4,'Estruturante Móvel'!$L:$L,'CRONOGRAMA_CONST+MIGRACAO'!BT$8))</f>
        <v>0</v>
      </c>
      <c r="CF24" s="139">
        <f>(COUNTIFS('Estruturante Móvel'!$M:$M,$B24,'Estruturante Móvel'!$AM:$AM,CF$4))-(COUNTIFS('Estruturante Móvel'!$M:$M,$B24,'Estruturante Móvel'!$AM:$AM,CF$4,'Estruturante Móvel'!$AQ:$AQ,"REPARO FO"))</f>
        <v>0</v>
      </c>
      <c r="CG24" s="140">
        <f>(COUNTIFS('Estruturante Móvel'!$M:$M,$B22,'Estruturante Móvel'!$C:$C,"&lt;&gt;PREVISTO",'Estruturante Móvel'!$G:$G,CF$4,'Estruturante Móvel'!$L:$L,'CRONOGRAMA_CONST+MIGRACAO'!BV$8))</f>
        <v>0</v>
      </c>
      <c r="CH24" s="139">
        <f>(COUNTIFS('Estruturante Móvel'!$M:$M,$B24,'Estruturante Móvel'!$AM:$AM,CH$4))-(COUNTIFS('Estruturante Móvel'!$M:$M,$B24,'Estruturante Móvel'!$AM:$AM,CH$4,'Estruturante Móvel'!$AQ:$AQ,"REPARO FO"))</f>
        <v>0</v>
      </c>
      <c r="CI24" s="140">
        <f>(COUNTIFS('Estruturante Móvel'!$M:$M,$B22,'Estruturante Móvel'!$C:$C,"&lt;&gt;PREVISTO",'Estruturante Móvel'!$G:$G,CH$4,'Estruturante Móvel'!$L:$L,'CRONOGRAMA_CONST+MIGRACAO'!BX$8))</f>
        <v>0</v>
      </c>
      <c r="CJ24" s="139">
        <f>(COUNTIFS('Estruturante Móvel'!$M:$M,$B24,'Estruturante Móvel'!$AM:$AM,CJ$4))-(COUNTIFS('Estruturante Móvel'!$M:$M,$B24,'Estruturante Móvel'!$AM:$AM,CJ$4,'Estruturante Móvel'!$AQ:$AQ,"REPARO FO"))</f>
        <v>0</v>
      </c>
      <c r="CK24" s="140">
        <f>(COUNTIFS('Estruturante Móvel'!$M:$M,$B22,'Estruturante Móvel'!$C:$C,"&lt;&gt;PREVISTO",'Estruturante Móvel'!$G:$G,CJ$4,'Estruturante Móvel'!$L:$L,'CRONOGRAMA_CONST+MIGRACAO'!BZ$8))</f>
        <v>0</v>
      </c>
      <c r="CL24" s="139">
        <f>(COUNTIFS('Estruturante Móvel'!$M:$M,$B24,'Estruturante Móvel'!$AM:$AM,CL$4))-(COUNTIFS('Estruturante Móvel'!$M:$M,$B24,'Estruturante Móvel'!$AM:$AM,CL$4,'Estruturante Móvel'!$AQ:$AQ,"REPARO FO"))</f>
        <v>0</v>
      </c>
      <c r="CM24" s="140">
        <f>(COUNTIFS('Estruturante Móvel'!$M:$M,$B22,'Estruturante Móvel'!$C:$C,"&lt;&gt;PREVISTO",'Estruturante Móvel'!$G:$G,CL$4,'Estruturante Móvel'!$L:$L,'CRONOGRAMA_CONST+MIGRACAO'!CB$8))</f>
        <v>0</v>
      </c>
      <c r="CN24" s="139">
        <f>(COUNTIFS('Estruturante Móvel'!$M:$M,$B24,'Estruturante Móvel'!$AM:$AM,CN$4))-(COUNTIFS('Estruturante Móvel'!$M:$M,$B24,'Estruturante Móvel'!$AM:$AM,CN$4,'Estruturante Móvel'!$AQ:$AQ,"REPARO FO"))</f>
        <v>0</v>
      </c>
      <c r="CO24" s="140">
        <f>(COUNTIFS('Estruturante Móvel'!$M:$M,$B22,'Estruturante Móvel'!$C:$C,"&lt;&gt;PREVISTO",'Estruturante Móvel'!$G:$G,CN$4,'Estruturante Móvel'!$L:$L,'CRONOGRAMA_CONST+MIGRACAO'!CD$8))</f>
        <v>0</v>
      </c>
      <c r="CP24" s="139">
        <f>(COUNTIFS('Estruturante Móvel'!$M:$M,$B24,'Estruturante Móvel'!$AM:$AM,CP$4))-(COUNTIFS('Estruturante Móvel'!$M:$M,$B24,'Estruturante Móvel'!$AM:$AM,CP$4,'Estruturante Móvel'!$AQ:$AQ,"REPARO FO"))</f>
        <v>0</v>
      </c>
      <c r="CQ24" s="140">
        <f>(COUNTIFS('Estruturante Móvel'!$M:$M,$B22,'Estruturante Móvel'!$C:$C,"&lt;&gt;PREVISTO",'Estruturante Móvel'!$G:$G,CP$4,'Estruturante Móvel'!$L:$L,'CRONOGRAMA_CONST+MIGRACAO'!CF$8))</f>
        <v>0</v>
      </c>
      <c r="CR24" s="139">
        <f>(COUNTIFS('Estruturante Móvel'!$M:$M,$B24,'Estruturante Móvel'!$AM:$AM,CR$4))-(COUNTIFS('Estruturante Móvel'!$M:$M,$B24,'Estruturante Móvel'!$AM:$AM,CR$4,'Estruturante Móvel'!$AQ:$AQ,"REPARO FO"))</f>
        <v>0</v>
      </c>
      <c r="CS24" s="140">
        <f>(COUNTIFS('Estruturante Móvel'!$M:$M,$B22,'Estruturante Móvel'!$C:$C,"&lt;&gt;PREVISTO",'Estruturante Móvel'!$G:$G,CR$4,'Estruturante Móvel'!$L:$L,'CRONOGRAMA_CONST+MIGRACAO'!CH$8))</f>
        <v>0</v>
      </c>
      <c r="CT24" s="139">
        <f>(COUNTIFS('Estruturante Móvel'!$M:$M,$B24,'Estruturante Móvel'!$AM:$AM,CT$4))-(COUNTIFS('Estruturante Móvel'!$M:$M,$B24,'Estruturante Móvel'!$AM:$AM,CT$4,'Estruturante Móvel'!$AQ:$AQ,"REPARO FO"))</f>
        <v>0</v>
      </c>
      <c r="CU24" s="140">
        <f>(COUNTIFS('Estruturante Móvel'!$M:$M,$B22,'Estruturante Móvel'!$C:$C,"&lt;&gt;PREVISTO",'Estruturante Móvel'!$G:$G,CT$4,'Estruturante Móvel'!$L:$L,'CRONOGRAMA_CONST+MIGRACAO'!CJ$8))</f>
        <v>0</v>
      </c>
      <c r="CV24" s="139">
        <f>(COUNTIFS('Estruturante Móvel'!$M:$M,$B24,'Estruturante Móvel'!$AM:$AM,CV$4))-(COUNTIFS('Estruturante Móvel'!$M:$M,$B24,'Estruturante Móvel'!$AM:$AM,CV$4,'Estruturante Móvel'!$AQ:$AQ,"REPARO FO"))</f>
        <v>0</v>
      </c>
      <c r="CW24" s="140">
        <f>(COUNTIFS('Estruturante Móvel'!$M:$M,$B22,'Estruturante Móvel'!$C:$C,"&lt;&gt;PREVISTO",'Estruturante Móvel'!$G:$G,CV$4,'Estruturante Móvel'!$L:$L,'CRONOGRAMA_CONST+MIGRACAO'!CL$8))</f>
        <v>0</v>
      </c>
      <c r="CX24" s="139">
        <f>(COUNTIFS('Estruturante Móvel'!$M:$M,$B24,'Estruturante Móvel'!$AM:$AM,CX$4))-(COUNTIFS('Estruturante Móvel'!$M:$M,$B24,'Estruturante Móvel'!$AM:$AM,CX$4,'Estruturante Móvel'!$AQ:$AQ,"REPARO FO"))</f>
        <v>0</v>
      </c>
      <c r="CY24" s="140">
        <f>(COUNTIFS('Estruturante Móvel'!$M:$M,$B22,'Estruturante Móvel'!$C:$C,"&lt;&gt;PREVISTO",'Estruturante Móvel'!$G:$G,CX$4,'Estruturante Móvel'!$L:$L,'CRONOGRAMA_CONST+MIGRACAO'!CN$8))</f>
        <v>0</v>
      </c>
      <c r="CZ24" s="139">
        <f>(COUNTIFS('Estruturante Móvel'!$M:$M,$B24,'Estruturante Móvel'!$AM:$AM,CZ$4))-(COUNTIFS('Estruturante Móvel'!$M:$M,$B24,'Estruturante Móvel'!$AM:$AM,CZ$4,'Estruturante Móvel'!$AQ:$AQ,"REPARO FO"))</f>
        <v>0</v>
      </c>
      <c r="DA24" s="140">
        <f>(COUNTIFS('Estruturante Móvel'!$M:$M,$B22,'Estruturante Móvel'!$C:$C,"&lt;&gt;PREVISTO",'Estruturante Móvel'!$G:$G,CZ$4,'Estruturante Móvel'!$L:$L,'CRONOGRAMA_CONST+MIGRACAO'!CP$8))</f>
        <v>0</v>
      </c>
      <c r="DB24" s="139">
        <f>(COUNTIFS('Estruturante Móvel'!$M:$M,$B24,'Estruturante Móvel'!$AM:$AM,DB$4))-(COUNTIFS('Estruturante Móvel'!$M:$M,$B24,'Estruturante Móvel'!$AM:$AM,DB$4,'Estruturante Móvel'!$AQ:$AQ,"REPARO FO"))</f>
        <v>0</v>
      </c>
      <c r="DC24" s="140">
        <f>(COUNTIFS('Estruturante Móvel'!$M:$M,$B22,'Estruturante Móvel'!$C:$C,"&lt;&gt;PREVISTO",'Estruturante Móvel'!$G:$G,DB$4,'Estruturante Móvel'!$L:$L,'CRONOGRAMA_CONST+MIGRACAO'!CR$8))</f>
        <v>0</v>
      </c>
      <c r="DD24" s="139">
        <f>(COUNTIFS('Estruturante Móvel'!$M:$M,$B24,'Estruturante Móvel'!$AM:$AM,DD$4))-(COUNTIFS('Estruturante Móvel'!$M:$M,$B24,'Estruturante Móvel'!$AM:$AM,DD$4,'Estruturante Móvel'!$AQ:$AQ,"REPARO FO"))</f>
        <v>0</v>
      </c>
      <c r="DE24" s="140">
        <f>(COUNTIFS('Estruturante Móvel'!$M:$M,$B22,'Estruturante Móvel'!$C:$C,"&lt;&gt;PREVISTO",'Estruturante Móvel'!$G:$G,DD$4,'Estruturante Móvel'!$L:$L,'CRONOGRAMA_CONST+MIGRACAO'!CT$8))</f>
        <v>0</v>
      </c>
      <c r="DF24" s="139">
        <f>(COUNTIFS('Estruturante Móvel'!$M:$M,$B24,'Estruturante Móvel'!$AM:$AM,DF$4))-(COUNTIFS('Estruturante Móvel'!$M:$M,$B24,'Estruturante Móvel'!$AM:$AM,DF$4,'Estruturante Móvel'!$AQ:$AQ,"REPARO FO"))</f>
        <v>0</v>
      </c>
      <c r="DG24" s="140">
        <f>(COUNTIFS('Estruturante Móvel'!$M:$M,$B22,'Estruturante Móvel'!$C:$C,"&lt;&gt;PREVISTO",'Estruturante Móvel'!$G:$G,DF$4,'Estruturante Móvel'!$L:$L,'CRONOGRAMA_CONST+MIGRACAO'!CV$8))</f>
        <v>0</v>
      </c>
      <c r="DH24" s="139">
        <f>(COUNTIFS('Estruturante Móvel'!$M:$M,$B24,'Estruturante Móvel'!$AM:$AM,DH$4))-(COUNTIFS('Estruturante Móvel'!$M:$M,$B24,'Estruturante Móvel'!$AM:$AM,DH$4,'Estruturante Móvel'!$AQ:$AQ,"REPARO FO"))</f>
        <v>0</v>
      </c>
      <c r="DI24" s="140">
        <f>(COUNTIFS('Estruturante Móvel'!$M:$M,$B22,'Estruturante Móvel'!$C:$C,"&lt;&gt;PREVISTO",'Estruturante Móvel'!$G:$G,DH$4,'Estruturante Móvel'!$L:$L,'CRONOGRAMA_CONST+MIGRACAO'!CX$8))</f>
        <v>0</v>
      </c>
      <c r="DJ24" s="139">
        <f>(COUNTIFS('Estruturante Móvel'!$M:$M,$B24,'Estruturante Móvel'!$AM:$AM,DJ$4))-(COUNTIFS('Estruturante Móvel'!$M:$M,$B24,'Estruturante Móvel'!$AM:$AM,DJ$4,'Estruturante Móvel'!$AQ:$AQ,"REPARO FO"))</f>
        <v>0</v>
      </c>
      <c r="DK24" s="140">
        <f>(COUNTIFS('Estruturante Móvel'!$M:$M,$B22,'Estruturante Móvel'!$C:$C,"&lt;&gt;PREVISTO",'Estruturante Móvel'!$G:$G,DJ$4,'Estruturante Móvel'!$L:$L,'CRONOGRAMA_CONST+MIGRACAO'!CZ$8))</f>
        <v>0</v>
      </c>
      <c r="DL24" s="139">
        <f>(COUNTIFS('Estruturante Móvel'!$M:$M,$B24,'Estruturante Móvel'!$AM:$AM,DL$4))-(COUNTIFS('Estruturante Móvel'!$M:$M,$B24,'Estruturante Móvel'!$AM:$AM,DL$4,'Estruturante Móvel'!$AQ:$AQ,"REPARO FO"))</f>
        <v>0</v>
      </c>
      <c r="DM24" s="140">
        <f>(COUNTIFS('Estruturante Móvel'!$M:$M,$B22,'Estruturante Móvel'!$C:$C,"&lt;&gt;PREVISTO",'Estruturante Móvel'!$G:$G,DL$4,'Estruturante Móvel'!$L:$L,'CRONOGRAMA_CONST+MIGRACAO'!DB$8))</f>
        <v>0</v>
      </c>
      <c r="DN24" s="139">
        <f>(COUNTIFS('Estruturante Móvel'!$M:$M,$B24,'Estruturante Móvel'!$AM:$AM,DN$4))-(COUNTIFS('Estruturante Móvel'!$M:$M,$B24,'Estruturante Móvel'!$AM:$AM,DN$4,'Estruturante Móvel'!$AQ:$AQ,"REPARO FO"))</f>
        <v>0</v>
      </c>
      <c r="DO24" s="140">
        <f>(COUNTIFS('Estruturante Móvel'!$M:$M,$B22,'Estruturante Móvel'!$C:$C,"&lt;&gt;PREVISTO",'Estruturante Móvel'!$G:$G,DN$4,'Estruturante Móvel'!$L:$L,'CRONOGRAMA_CONST+MIGRACAO'!DD$8))</f>
        <v>0</v>
      </c>
      <c r="DP24" s="139">
        <f>(COUNTIFS('Estruturante Móvel'!$M:$M,$B24,'Estruturante Móvel'!$AM:$AM,DP$4))-(COUNTIFS('Estruturante Móvel'!$M:$M,$B24,'Estruturante Móvel'!$AM:$AM,DP$4,'Estruturante Móvel'!$AQ:$AQ,"REPARO FO"))</f>
        <v>0</v>
      </c>
      <c r="DQ24" s="140">
        <f>(COUNTIFS('Estruturante Móvel'!$M:$M,$B22,'Estruturante Móvel'!$C:$C,"&lt;&gt;PREVISTO",'Estruturante Móvel'!$G:$G,DP$4,'Estruturante Móvel'!$L:$L,'CRONOGRAMA_CONST+MIGRACAO'!DF$8))</f>
        <v>0</v>
      </c>
      <c r="DR24" s="139">
        <f>(COUNTIFS('Estruturante Móvel'!$M:$M,$B24,'Estruturante Móvel'!$AM:$AM,DR$4))-(COUNTIFS('Estruturante Móvel'!$M:$M,$B24,'Estruturante Móvel'!$AM:$AM,DR$4,'Estruturante Móvel'!$AQ:$AQ,"REPARO FO"))</f>
        <v>0</v>
      </c>
      <c r="DS24" s="140">
        <f>(COUNTIFS('Estruturante Móvel'!$M:$M,$B22,'Estruturante Móvel'!$C:$C,"&lt;&gt;PREVISTO",'Estruturante Móvel'!$G:$G,DR$4,'Estruturante Móvel'!$L:$L,'CRONOGRAMA_CONST+MIGRACAO'!DH$8))</f>
        <v>0</v>
      </c>
      <c r="DT24" s="139">
        <f>(COUNTIFS('Estruturante Móvel'!$M:$M,$B24,'Estruturante Móvel'!$AM:$AM,DT$4))-(COUNTIFS('Estruturante Móvel'!$M:$M,$B24,'Estruturante Móvel'!$AM:$AM,DT$4,'Estruturante Móvel'!$AQ:$AQ,"REPARO FO"))</f>
        <v>0</v>
      </c>
      <c r="DU24" s="140">
        <f>(COUNTIFS('Estruturante Móvel'!$M:$M,$B22,'Estruturante Móvel'!$C:$C,"&lt;&gt;PREVISTO",'Estruturante Móvel'!$G:$G,DT$4,'Estruturante Móvel'!$L:$L,'CRONOGRAMA_CONST+MIGRACAO'!DJ$8))</f>
        <v>0</v>
      </c>
      <c r="DV24" s="139">
        <f>(COUNTIFS('Estruturante Móvel'!$M:$M,$B24,'Estruturante Móvel'!$AM:$AM,DV$4))-(COUNTIFS('Estruturante Móvel'!$M:$M,$B24,'Estruturante Móvel'!$AM:$AM,DV$4,'Estruturante Móvel'!$AQ:$AQ,"REPARO FO"))</f>
        <v>0</v>
      </c>
      <c r="DW24" s="140">
        <f>(COUNTIFS('Estruturante Móvel'!$M:$M,$B22,'Estruturante Móvel'!$C:$C,"&lt;&gt;PREVISTO",'Estruturante Móvel'!$G:$G,DV$4,'Estruturante Móvel'!$L:$L,'CRONOGRAMA_CONST+MIGRACAO'!DL$8))</f>
        <v>0</v>
      </c>
      <c r="DX24" s="139">
        <f>(COUNTIFS('Estruturante Móvel'!$M:$M,$B24,'Estruturante Móvel'!$AM:$AM,DX$4))-(COUNTIFS('Estruturante Móvel'!$M:$M,$B24,'Estruturante Móvel'!$AM:$AM,DX$4,'Estruturante Móvel'!$AQ:$AQ,"REPARO FO"))</f>
        <v>0</v>
      </c>
      <c r="DY24" s="140">
        <f>(COUNTIFS('Estruturante Móvel'!$M:$M,$B22,'Estruturante Móvel'!$C:$C,"&lt;&gt;PREVISTO",'Estruturante Móvel'!$G:$G,DX$4,'Estruturante Móvel'!$L:$L,'CRONOGRAMA_CONST+MIGRACAO'!DN$8))</f>
        <v>0</v>
      </c>
      <c r="DZ24" s="139">
        <f>(COUNTIFS('Estruturante Móvel'!$M:$M,$B24,'Estruturante Móvel'!$AM:$AM,DZ$4))-(COUNTIFS('Estruturante Móvel'!$M:$M,$B24,'Estruturante Móvel'!$AM:$AM,DZ$4,'Estruturante Móvel'!$AQ:$AQ,"REPARO FO"))</f>
        <v>0</v>
      </c>
      <c r="EA24" s="140">
        <f>(COUNTIFS('Estruturante Móvel'!$M:$M,$B22,'Estruturante Móvel'!$C:$C,"&lt;&gt;PREVISTO",'Estruturante Móvel'!$G:$G,DZ$4,'Estruturante Móvel'!$L:$L,'CRONOGRAMA_CONST+MIGRACAO'!DP$8))</f>
        <v>0</v>
      </c>
      <c r="EB24" s="139">
        <f>(COUNTIFS('Estruturante Móvel'!$M:$M,$B24,'Estruturante Móvel'!$AM:$AM,EB$4))-(COUNTIFS('Estruturante Móvel'!$M:$M,$B24,'Estruturante Móvel'!$AM:$AM,EB$4,'Estruturante Móvel'!$AQ:$AQ,"REPARO FO"))</f>
        <v>0</v>
      </c>
      <c r="EC24" s="140">
        <f>(COUNTIFS('Estruturante Móvel'!$M:$M,$B22,'Estruturante Móvel'!$C:$C,"&lt;&gt;PREVISTO",'Estruturante Móvel'!$G:$G,EB$4,'Estruturante Móvel'!$L:$L,'CRONOGRAMA_CONST+MIGRACAO'!DR$8))</f>
        <v>0</v>
      </c>
      <c r="ED24" s="139">
        <f>(COUNTIFS('Estruturante Móvel'!$M:$M,$B24,'Estruturante Móvel'!$AM:$AM,ED$4))-(COUNTIFS('Estruturante Móvel'!$M:$M,$B24,'Estruturante Móvel'!$AM:$AM,ED$4,'Estruturante Móvel'!$AQ:$AQ,"REPARO FO"))</f>
        <v>0</v>
      </c>
      <c r="EE24" s="140">
        <f>(COUNTIFS('Estruturante Móvel'!$M:$M,$B22,'Estruturante Móvel'!$C:$C,"&lt;&gt;PREVISTO",'Estruturante Móvel'!$G:$G,ED$4,'Estruturante Móvel'!$L:$L,'CRONOGRAMA_CONST+MIGRACAO'!DT$8))</f>
        <v>0</v>
      </c>
      <c r="EF24" s="139">
        <f>(COUNTIFS('Estruturante Móvel'!$M:$M,$B24,'Estruturante Móvel'!$AM:$AM,EF$4))-(COUNTIFS('Estruturante Móvel'!$M:$M,$B24,'Estruturante Móvel'!$AM:$AM,EF$4,'Estruturante Móvel'!$AQ:$AQ,"REPARO FO"))</f>
        <v>0</v>
      </c>
      <c r="EG24" s="140">
        <f>(COUNTIFS('Estruturante Móvel'!$M:$M,$B22,'Estruturante Móvel'!$C:$C,"&lt;&gt;PREVISTO",'Estruturante Móvel'!$G:$G,EF$4,'Estruturante Móvel'!$L:$L,'CRONOGRAMA_CONST+MIGRACAO'!DV$8))</f>
        <v>0</v>
      </c>
      <c r="EH24" s="139">
        <f>(COUNTIFS('Estruturante Móvel'!$M:$M,$B24,'Estruturante Móvel'!$AM:$AM,EH$4))-(COUNTIFS('Estruturante Móvel'!$M:$M,$B24,'Estruturante Móvel'!$AM:$AM,EH$4,'Estruturante Móvel'!$AQ:$AQ,"REPARO FO"))</f>
        <v>0</v>
      </c>
      <c r="EI24" s="140">
        <f>(COUNTIFS('Estruturante Móvel'!$M:$M,$B22,'Estruturante Móvel'!$C:$C,"&lt;&gt;PREVISTO",'Estruturante Móvel'!$G:$G,EH$4,'Estruturante Móvel'!$L:$L,'CRONOGRAMA_CONST+MIGRACAO'!DX$8))</f>
        <v>0</v>
      </c>
      <c r="EJ24" s="139">
        <f>(COUNTIFS('Estruturante Móvel'!$M:$M,$B24,'Estruturante Móvel'!$AM:$AM,EJ$4))-(COUNTIFS('Estruturante Móvel'!$M:$M,$B24,'Estruturante Móvel'!$AM:$AM,EJ$4,'Estruturante Móvel'!$AQ:$AQ,"REPARO FO"))</f>
        <v>0</v>
      </c>
      <c r="EK24" s="140">
        <f>(COUNTIFS('Estruturante Móvel'!$M:$M,$B22,'Estruturante Móvel'!$C:$C,"&lt;&gt;PREVISTO",'Estruturante Móvel'!$G:$G,EJ$4,'Estruturante Móvel'!$L:$L,'CRONOGRAMA_CONST+MIGRACAO'!DZ$8))</f>
        <v>0</v>
      </c>
      <c r="EL24" s="139">
        <f>(COUNTIFS('Estruturante Móvel'!$M:$M,$B24,'Estruturante Móvel'!$AM:$AM,EL$4))-(COUNTIFS('Estruturante Móvel'!$M:$M,$B24,'Estruturante Móvel'!$AM:$AM,EL$4,'Estruturante Móvel'!$AQ:$AQ,"REPARO FO"))</f>
        <v>0</v>
      </c>
      <c r="EM24" s="140">
        <f>(COUNTIFS('Estruturante Móvel'!$M:$M,$B22,'Estruturante Móvel'!$C:$C,"&lt;&gt;PREVISTO",'Estruturante Móvel'!$G:$G,EL$4,'Estruturante Móvel'!$L:$L,'CRONOGRAMA_CONST+MIGRACAO'!EB$8))</f>
        <v>0</v>
      </c>
      <c r="EN24" s="139">
        <f>(COUNTIFS('Estruturante Móvel'!$M:$M,$B24,'Estruturante Móvel'!$AM:$AM,EN$4))-(COUNTIFS('Estruturante Móvel'!$M:$M,$B24,'Estruturante Móvel'!$AM:$AM,EN$4,'Estruturante Móvel'!$AQ:$AQ,"REPARO FO"))</f>
        <v>0</v>
      </c>
      <c r="EO24" s="140">
        <f>(COUNTIFS('Estruturante Móvel'!$M:$M,$B22,'Estruturante Móvel'!$C:$C,"&lt;&gt;PREVISTO",'Estruturante Móvel'!$G:$G,EN$4,'Estruturante Móvel'!$L:$L,'CRONOGRAMA_CONST+MIGRACAO'!ED$8))</f>
        <v>0</v>
      </c>
      <c r="EP24" s="139">
        <f>(COUNTIFS('Estruturante Móvel'!$M:$M,$B24,'Estruturante Móvel'!$AM:$AM,EP$4))-(COUNTIFS('Estruturante Móvel'!$M:$M,$B24,'Estruturante Móvel'!$AM:$AM,EP$4,'Estruturante Móvel'!$AQ:$AQ,"REPARO FO"))</f>
        <v>0</v>
      </c>
      <c r="EQ24" s="140">
        <f>(COUNTIFS('Estruturante Móvel'!$M:$M,$B22,'Estruturante Móvel'!$C:$C,"&lt;&gt;PREVISTO",'Estruturante Móvel'!$G:$G,EP$4,'Estruturante Móvel'!$L:$L,'CRONOGRAMA_CONST+MIGRACAO'!EF$8))</f>
        <v>0</v>
      </c>
      <c r="ER24" s="139">
        <f>(COUNTIFS('Estruturante Móvel'!$M:$M,$B24,'Estruturante Móvel'!$AM:$AM,ER$4))-(COUNTIFS('Estruturante Móvel'!$M:$M,$B24,'Estruturante Móvel'!$AM:$AM,ER$4,'Estruturante Móvel'!$AQ:$AQ,"REPARO FO"))</f>
        <v>0</v>
      </c>
      <c r="ES24" s="140">
        <f>(COUNTIFS('Estruturante Móvel'!$M:$M,$B22,'Estruturante Móvel'!$C:$C,"&lt;&gt;PREVISTO",'Estruturante Móvel'!$G:$G,ER$4,'Estruturante Móvel'!$L:$L,'CRONOGRAMA_CONST+MIGRACAO'!EH$8))</f>
        <v>0</v>
      </c>
      <c r="ET24" s="139">
        <f>(COUNTIFS('Estruturante Móvel'!$M:$M,$B24,'Estruturante Móvel'!$AM:$AM,ET$4))-(COUNTIFS('Estruturante Móvel'!$M:$M,$B24,'Estruturante Móvel'!$AM:$AM,ET$4,'Estruturante Móvel'!$AQ:$AQ,"REPARO FO"))</f>
        <v>0</v>
      </c>
      <c r="EU24" s="140">
        <f>(COUNTIFS('Estruturante Móvel'!$M:$M,$B22,'Estruturante Móvel'!$C:$C,"&lt;&gt;PREVISTO",'Estruturante Móvel'!$G:$G,ET$4,'Estruturante Móvel'!$L:$L,'CRONOGRAMA_CONST+MIGRACAO'!EJ$8))</f>
        <v>0</v>
      </c>
      <c r="EV24" s="139">
        <f>(COUNTIFS('Estruturante Móvel'!$M:$M,$B24,'Estruturante Móvel'!$AM:$AM,EV$4))-(COUNTIFS('Estruturante Móvel'!$M:$M,$B24,'Estruturante Móvel'!$AM:$AM,EV$4,'Estruturante Móvel'!$AQ:$AQ,"REPARO FO"))</f>
        <v>0</v>
      </c>
      <c r="EW24" s="140">
        <f>(COUNTIFS('Estruturante Móvel'!$M:$M,$B22,'Estruturante Móvel'!$C:$C,"&lt;&gt;PREVISTO",'Estruturante Móvel'!$G:$G,EV$4,'Estruturante Móvel'!$L:$L,'CRONOGRAMA_CONST+MIGRACAO'!EL$8))</f>
        <v>0</v>
      </c>
      <c r="EX24" s="139">
        <f>(COUNTIFS('Estruturante Móvel'!$M:$M,$B24,'Estruturante Móvel'!$AM:$AM,EX$4))-(COUNTIFS('Estruturante Móvel'!$M:$M,$B24,'Estruturante Móvel'!$AM:$AM,EX$4,'Estruturante Móvel'!$AQ:$AQ,"REPARO FO"))</f>
        <v>0</v>
      </c>
      <c r="EY24" s="140">
        <f>(COUNTIFS('Estruturante Móvel'!$M:$M,$B22,'Estruturante Móvel'!$C:$C,"&lt;&gt;PREVISTO",'Estruturante Móvel'!$G:$G,EX$4,'Estruturante Móvel'!$L:$L,'CRONOGRAMA_CONST+MIGRACAO'!EN$8))</f>
        <v>0</v>
      </c>
      <c r="EZ24" s="139">
        <f>(COUNTIFS('Estruturante Móvel'!$M:$M,$B24,'Estruturante Móvel'!$AM:$AM,EZ$4))-(COUNTIFS('Estruturante Móvel'!$M:$M,$B24,'Estruturante Móvel'!$AM:$AM,EZ$4,'Estruturante Móvel'!$AQ:$AQ,"REPARO FO"))</f>
        <v>0</v>
      </c>
      <c r="FA24" s="140">
        <f>(COUNTIFS('Estruturante Móvel'!$M:$M,$B22,'Estruturante Móvel'!$C:$C,"&lt;&gt;PREVISTO",'Estruturante Móvel'!$G:$G,EZ$4,'Estruturante Móvel'!$L:$L,'CRONOGRAMA_CONST+MIGRACAO'!EP$8))</f>
        <v>0</v>
      </c>
      <c r="FB24" s="139">
        <f>(COUNTIFS('Estruturante Móvel'!$M:$M,$B24,'Estruturante Móvel'!$AM:$AM,FB$4))-(COUNTIFS('Estruturante Móvel'!$M:$M,$B24,'Estruturante Móvel'!$AM:$AM,FB$4,'Estruturante Móvel'!$AQ:$AQ,"REPARO FO"))</f>
        <v>0</v>
      </c>
      <c r="FC24" s="140">
        <f>(COUNTIFS('Estruturante Móvel'!$M:$M,$B22,'Estruturante Móvel'!$C:$C,"&lt;&gt;PREVISTO",'Estruturante Móvel'!$G:$G,FB$4,'Estruturante Móvel'!$L:$L,'CRONOGRAMA_CONST+MIGRACAO'!ER$8))</f>
        <v>0</v>
      </c>
      <c r="FD24" s="139">
        <f>(COUNTIFS('Estruturante Móvel'!$M:$M,$B24,'Estruturante Móvel'!$AM:$AM,FD$4))-(COUNTIFS('Estruturante Móvel'!$M:$M,$B24,'Estruturante Móvel'!$AM:$AM,FD$4,'Estruturante Móvel'!$AQ:$AQ,"REPARO FO"))</f>
        <v>0</v>
      </c>
      <c r="FE24" s="140">
        <f>(COUNTIFS('Estruturante Móvel'!$M:$M,$B22,'Estruturante Móvel'!$C:$C,"&lt;&gt;PREVISTO",'Estruturante Móvel'!$G:$G,FD$4,'Estruturante Móvel'!$L:$L,'CRONOGRAMA_CONST+MIGRACAO'!ET$8))</f>
        <v>0</v>
      </c>
      <c r="FF24" s="139">
        <f>(COUNTIFS('Estruturante Móvel'!$M:$M,$B24,'Estruturante Móvel'!$AM:$AM,FF$4))-(COUNTIFS('Estruturante Móvel'!$M:$M,$B24,'Estruturante Móvel'!$AM:$AM,FF$4,'Estruturante Móvel'!$AQ:$AQ,"REPARO FO"))</f>
        <v>0</v>
      </c>
      <c r="FG24" s="140">
        <f>(COUNTIFS('Estruturante Móvel'!$M:$M,$B22,'Estruturante Móvel'!$C:$C,"&lt;&gt;PREVISTO",'Estruturante Móvel'!$G:$G,FF$4,'Estruturante Móvel'!$L:$L,'CRONOGRAMA_CONST+MIGRACAO'!EV$8))</f>
        <v>0</v>
      </c>
      <c r="FH24" s="139">
        <f>(COUNTIFS('Estruturante Móvel'!$M:$M,$B24,'Estruturante Móvel'!$AM:$AM,FH$4))-(COUNTIFS('Estruturante Móvel'!$M:$M,$B24,'Estruturante Móvel'!$AM:$AM,FH$4,'Estruturante Móvel'!$AQ:$AQ,"REPARO FO"))</f>
        <v>0</v>
      </c>
      <c r="FI24" s="140">
        <f>(COUNTIFS('Estruturante Móvel'!$M:$M,$B22,'Estruturante Móvel'!$C:$C,"&lt;&gt;PREVISTO",'Estruturante Móvel'!$G:$G,FH$4,'Estruturante Móvel'!$L:$L,'CRONOGRAMA_CONST+MIGRACAO'!EX$8))</f>
        <v>0</v>
      </c>
      <c r="FJ24" s="139">
        <f>(COUNTIFS('Estruturante Móvel'!$M:$M,$B24,'Estruturante Móvel'!$AM:$AM,FJ$4))-(COUNTIFS('Estruturante Móvel'!$M:$M,$B24,'Estruturante Móvel'!$AM:$AM,FJ$4,'Estruturante Móvel'!$AQ:$AQ,"REPARO FO"))</f>
        <v>0</v>
      </c>
      <c r="FK24" s="140">
        <f>(COUNTIFS('Estruturante Móvel'!$M:$M,$B22,'Estruturante Móvel'!$C:$C,"&lt;&gt;PREVISTO",'Estruturante Móvel'!$G:$G,FJ$4,'Estruturante Móvel'!$L:$L,'CRONOGRAMA_CONST+MIGRACAO'!EZ$8))</f>
        <v>0</v>
      </c>
      <c r="FL24" s="139">
        <f>(COUNTIFS('Estruturante Móvel'!$M:$M,$B24,'Estruturante Móvel'!$AM:$AM,FL$4))-(COUNTIFS('Estruturante Móvel'!$M:$M,$B24,'Estruturante Móvel'!$AM:$AM,FL$4,'Estruturante Móvel'!$AQ:$AQ,"REPARO FO"))</f>
        <v>0</v>
      </c>
      <c r="FM24" s="140">
        <f>(COUNTIFS('Estruturante Móvel'!$M:$M,$B22,'Estruturante Móvel'!$C:$C,"&lt;&gt;PREVISTO",'Estruturante Móvel'!$G:$G,FL$4,'Estruturante Móvel'!$L:$L,'CRONOGRAMA_CONST+MIGRACAO'!FB$8))</f>
        <v>0</v>
      </c>
      <c r="FN24" s="139">
        <f>(COUNTIFS('Estruturante Móvel'!$M:$M,$B24,'Estruturante Móvel'!$AM:$AM,FN$4))-(COUNTIFS('Estruturante Móvel'!$M:$M,$B24,'Estruturante Móvel'!$AM:$AM,FN$4,'Estruturante Móvel'!$AQ:$AQ,"REPARO FO"))</f>
        <v>0</v>
      </c>
      <c r="FO24" s="140">
        <f>(COUNTIFS('Estruturante Móvel'!$M:$M,$B22,'Estruturante Móvel'!$C:$C,"&lt;&gt;PREVISTO",'Estruturante Móvel'!$G:$G,FN$4,'Estruturante Móvel'!$L:$L,'CRONOGRAMA_CONST+MIGRACAO'!FD$8))</f>
        <v>0</v>
      </c>
      <c r="FP24" s="139">
        <f>(COUNTIFS('Estruturante Móvel'!$M:$M,$B24,'Estruturante Móvel'!$AM:$AM,FP$4))-(COUNTIFS('Estruturante Móvel'!$M:$M,$B24,'Estruturante Móvel'!$AM:$AM,FP$4,'Estruturante Móvel'!$AQ:$AQ,"REPARO FO"))</f>
        <v>0</v>
      </c>
      <c r="FQ24" s="140">
        <f>(COUNTIFS('Estruturante Móvel'!$M:$M,$B22,'Estruturante Móvel'!$C:$C,"&lt;&gt;PREVISTO",'Estruturante Móvel'!$G:$G,FP$4,'Estruturante Móvel'!$L:$L,'CRONOGRAMA_CONST+MIGRACAO'!FF$8))</f>
        <v>0</v>
      </c>
      <c r="FR24" s="139">
        <f>(COUNTIFS('Estruturante Móvel'!$M:$M,$B24,'Estruturante Móvel'!$AM:$AM,FR$4))-(COUNTIFS('Estruturante Móvel'!$M:$M,$B24,'Estruturante Móvel'!$AM:$AM,FR$4,'Estruturante Móvel'!$AQ:$AQ,"REPARO FO"))</f>
        <v>0</v>
      </c>
      <c r="FS24" s="140">
        <f>(COUNTIFS('Estruturante Móvel'!$M:$M,$B22,'Estruturante Móvel'!$C:$C,"&lt;&gt;PREVISTO",'Estruturante Móvel'!$G:$G,FR$4,'Estruturante Móvel'!$L:$L,'CRONOGRAMA_CONST+MIGRACAO'!FH$8))</f>
        <v>0</v>
      </c>
      <c r="FT24" s="139">
        <f>(COUNTIFS('Estruturante Móvel'!$M:$M,$B24,'Estruturante Móvel'!$AM:$AM,FT$4))-(COUNTIFS('Estruturante Móvel'!$M:$M,$B24,'Estruturante Móvel'!$AM:$AM,FT$4,'Estruturante Móvel'!$AQ:$AQ,"REPARO FO"))</f>
        <v>0</v>
      </c>
      <c r="FU24" s="140">
        <f>(COUNTIFS('Estruturante Móvel'!$M:$M,$B22,'Estruturante Móvel'!$C:$C,"&lt;&gt;PREVISTO",'Estruturante Móvel'!$G:$G,FT$4,'Estruturante Móvel'!$L:$L,'CRONOGRAMA_CONST+MIGRACAO'!FJ$8))</f>
        <v>0</v>
      </c>
      <c r="FV24" s="139">
        <f>(COUNTIFS('Estruturante Móvel'!$M:$M,$B24,'Estruturante Móvel'!$AM:$AM,FV$4))-(COUNTIFS('Estruturante Móvel'!$M:$M,$B24,'Estruturante Móvel'!$AM:$AM,FV$4,'Estruturante Móvel'!$AQ:$AQ,"REPARO FO"))</f>
        <v>0</v>
      </c>
      <c r="FW24" s="140">
        <f>(COUNTIFS('Estruturante Móvel'!$M:$M,$B22,'Estruturante Móvel'!$C:$C,"&lt;&gt;PREVISTO",'Estruturante Móvel'!$G:$G,FV$4,'Estruturante Móvel'!$L:$L,'CRONOGRAMA_CONST+MIGRACAO'!FL$8))</f>
        <v>0</v>
      </c>
      <c r="FX24" s="139">
        <f>(COUNTIFS('Estruturante Móvel'!$M:$M,$B24,'Estruturante Móvel'!$AM:$AM,FX$4))-(COUNTIFS('Estruturante Móvel'!$M:$M,$B24,'Estruturante Móvel'!$AM:$AM,FX$4,'Estruturante Móvel'!$AQ:$AQ,"REPARO FO"))</f>
        <v>0</v>
      </c>
      <c r="FY24" s="140">
        <f>(COUNTIFS('Estruturante Móvel'!$M:$M,$B22,'Estruturante Móvel'!$C:$C,"&lt;&gt;PREVISTO",'Estruturante Móvel'!$G:$G,FX$4,'Estruturante Móvel'!$L:$L,'CRONOGRAMA_CONST+MIGRACAO'!FN$8))</f>
        <v>0</v>
      </c>
      <c r="FZ24" s="139">
        <f>(COUNTIFS('Estruturante Móvel'!$M:$M,$B24,'Estruturante Móvel'!$AM:$AM,FZ$4))-(COUNTIFS('Estruturante Móvel'!$M:$M,$B24,'Estruturante Móvel'!$AM:$AM,FZ$4,'Estruturante Móvel'!$AQ:$AQ,"REPARO FO"))</f>
        <v>0</v>
      </c>
      <c r="GA24" s="140">
        <f>(COUNTIFS('Estruturante Móvel'!$M:$M,$B22,'Estruturante Móvel'!$C:$C,"&lt;&gt;PREVISTO",'Estruturante Móvel'!$G:$G,FZ$4,'Estruturante Móvel'!$L:$L,'CRONOGRAMA_CONST+MIGRACAO'!FP$8))</f>
        <v>0</v>
      </c>
      <c r="GB24" s="139">
        <f>(COUNTIFS('Estruturante Móvel'!$M:$M,$B24,'Estruturante Móvel'!$AM:$AM,GB$4))-(COUNTIFS('Estruturante Móvel'!$M:$M,$B24,'Estruturante Móvel'!$AM:$AM,GB$4,'Estruturante Móvel'!$AQ:$AQ,"REPARO FO"))</f>
        <v>0</v>
      </c>
      <c r="GC24" s="140">
        <f>(COUNTIFS('Estruturante Móvel'!$M:$M,$B22,'Estruturante Móvel'!$C:$C,"&lt;&gt;PREVISTO",'Estruturante Móvel'!$G:$G,GB$4,'Estruturante Móvel'!$L:$L,'CRONOGRAMA_CONST+MIGRACAO'!FR$8))</f>
        <v>0</v>
      </c>
      <c r="GD24" s="139">
        <f>(COUNTIFS('Estruturante Móvel'!$M:$M,$B24,'Estruturante Móvel'!$AM:$AM,GD$4))-(COUNTIFS('Estruturante Móvel'!$M:$M,$B24,'Estruturante Móvel'!$AM:$AM,GD$4,'Estruturante Móvel'!$AQ:$AQ,"REPARO FO"))</f>
        <v>0</v>
      </c>
      <c r="GE24" s="140">
        <f>(COUNTIFS('Estruturante Móvel'!$M:$M,$B22,'Estruturante Móvel'!$C:$C,"&lt;&gt;PREVISTO",'Estruturante Móvel'!$G:$G,GD$4,'Estruturante Móvel'!$L:$L,'CRONOGRAMA_CONST+MIGRACAO'!FT$8))</f>
        <v>0</v>
      </c>
      <c r="GF24" s="139">
        <f>(COUNTIFS('Estruturante Móvel'!$M:$M,$B24,'Estruturante Móvel'!$AM:$AM,GF$4))-(COUNTIFS('Estruturante Móvel'!$M:$M,$B24,'Estruturante Móvel'!$AM:$AM,GF$4,'Estruturante Móvel'!$AQ:$AQ,"REPARO FO"))</f>
        <v>0</v>
      </c>
      <c r="GG24" s="140">
        <f>(COUNTIFS('Estruturante Móvel'!$M:$M,$B22,'Estruturante Móvel'!$C:$C,"&lt;&gt;PREVISTO",'Estruturante Móvel'!$G:$G,GF$4,'Estruturante Móvel'!$L:$L,'CRONOGRAMA_CONST+MIGRACAO'!FV$8))</f>
        <v>0</v>
      </c>
      <c r="GH24" s="139">
        <f>(COUNTIFS('Estruturante Móvel'!$M:$M,$B24,'Estruturante Móvel'!$AM:$AM,GH$4))-(COUNTIFS('Estruturante Móvel'!$M:$M,$B24,'Estruturante Móvel'!$AM:$AM,GH$4,'Estruturante Móvel'!$AQ:$AQ,"REPARO FO"))</f>
        <v>0</v>
      </c>
      <c r="GI24" s="140">
        <f>(COUNTIFS('Estruturante Móvel'!$M:$M,$B22,'Estruturante Móvel'!$C:$C,"&lt;&gt;PREVISTO",'Estruturante Móvel'!$G:$G,GH$4,'Estruturante Móvel'!$L:$L,'CRONOGRAMA_CONST+MIGRACAO'!FX$8))</f>
        <v>0</v>
      </c>
      <c r="GJ24" s="139">
        <f>(COUNTIFS('Estruturante Móvel'!$M:$M,$B24,'Estruturante Móvel'!$AM:$AM,GJ$4))-(COUNTIFS('Estruturante Móvel'!$M:$M,$B24,'Estruturante Móvel'!$AM:$AM,GJ$4,'Estruturante Móvel'!$AQ:$AQ,"REPARO FO"))</f>
        <v>0</v>
      </c>
      <c r="GK24" s="140">
        <f>(COUNTIFS('Estruturante Móvel'!$M:$M,$B22,'Estruturante Móvel'!$C:$C,"&lt;&gt;PREVISTO",'Estruturante Móvel'!$G:$G,GJ$4,'Estruturante Móvel'!$L:$L,'CRONOGRAMA_CONST+MIGRACAO'!FZ$8))</f>
        <v>0</v>
      </c>
      <c r="GL24" s="139">
        <f>(COUNTIFS('Estruturante Móvel'!$M:$M,$B24,'Estruturante Móvel'!$AM:$AM,GL$4))-(COUNTIFS('Estruturante Móvel'!$M:$M,$B24,'Estruturante Móvel'!$AM:$AM,GL$4,'Estruturante Móvel'!$AQ:$AQ,"REPARO FO"))</f>
        <v>0</v>
      </c>
      <c r="GM24" s="140">
        <f>(COUNTIFS('Estruturante Móvel'!$M:$M,$B22,'Estruturante Móvel'!$C:$C,"&lt;&gt;PREVISTO",'Estruturante Móvel'!$G:$G,GL$4,'Estruturante Móvel'!$L:$L,'CRONOGRAMA_CONST+MIGRACAO'!GB$8))</f>
        <v>0</v>
      </c>
      <c r="GN24" s="139">
        <f>(COUNTIFS('Estruturante Móvel'!$M:$M,$B24,'Estruturante Móvel'!$AM:$AM,GN$4))-(COUNTIFS('Estruturante Móvel'!$M:$M,$B24,'Estruturante Móvel'!$AM:$AM,GN$4,'Estruturante Móvel'!$AQ:$AQ,"REPARO FO"))</f>
        <v>0</v>
      </c>
      <c r="GO24" s="140">
        <f>(COUNTIFS('Estruturante Móvel'!$M:$M,$B22,'Estruturante Móvel'!$C:$C,"&lt;&gt;PREVISTO",'Estruturante Móvel'!$G:$G,GN$4,'Estruturante Móvel'!$L:$L,'CRONOGRAMA_CONST+MIGRACAO'!GD$8))</f>
        <v>0</v>
      </c>
      <c r="GP24" s="139">
        <f>(COUNTIFS('Estruturante Móvel'!$M:$M,$B24,'Estruturante Móvel'!$AM:$AM,GP$4))-(COUNTIFS('Estruturante Móvel'!$M:$M,$B24,'Estruturante Móvel'!$AM:$AM,GP$4,'Estruturante Móvel'!$AQ:$AQ,"REPARO FO"))</f>
        <v>0</v>
      </c>
      <c r="GQ24" s="140">
        <f>(COUNTIFS('Estruturante Móvel'!$M:$M,$B22,'Estruturante Móvel'!$C:$C,"&lt;&gt;PREVISTO",'Estruturante Móvel'!$G:$G,GP$4,'Estruturante Móvel'!$L:$L,'CRONOGRAMA_CONST+MIGRACAO'!GF$8))</f>
        <v>0</v>
      </c>
      <c r="GR24" s="139">
        <f>(COUNTIFS('Estruturante Móvel'!$M:$M,$B24,'Estruturante Móvel'!$AM:$AM,GR$4))-(COUNTIFS('Estruturante Móvel'!$M:$M,$B24,'Estruturante Móvel'!$AM:$AM,GR$4,'Estruturante Móvel'!$AQ:$AQ,"REPARO FO"))</f>
        <v>0</v>
      </c>
      <c r="GS24" s="140">
        <f>(COUNTIFS('Estruturante Móvel'!$M:$M,$B22,'Estruturante Móvel'!$C:$C,"&lt;&gt;PREVISTO",'Estruturante Móvel'!$G:$G,GR$4,'Estruturante Móvel'!$L:$L,'CRONOGRAMA_CONST+MIGRACAO'!GH$8))</f>
        <v>0</v>
      </c>
      <c r="GT24" s="139">
        <f>(COUNTIFS('Estruturante Móvel'!$M:$M,$B24,'Estruturante Móvel'!$AM:$AM,GT$4))-(COUNTIFS('Estruturante Móvel'!$M:$M,$B24,'Estruturante Móvel'!$AM:$AM,GT$4,'Estruturante Móvel'!$AQ:$AQ,"REPARO FO"))</f>
        <v>0</v>
      </c>
      <c r="GU24" s="140">
        <f>(COUNTIFS('Estruturante Móvel'!$M:$M,$B22,'Estruturante Móvel'!$C:$C,"&lt;&gt;PREVISTO",'Estruturante Móvel'!$G:$G,GT$4,'Estruturante Móvel'!$L:$L,'CRONOGRAMA_CONST+MIGRACAO'!GJ$8))</f>
        <v>0</v>
      </c>
      <c r="GV24" s="139">
        <f>(COUNTIFS('Estruturante Móvel'!$M:$M,$B24,'Estruturante Móvel'!$AM:$AM,GV$4))-(COUNTIFS('Estruturante Móvel'!$M:$M,$B24,'Estruturante Móvel'!$AM:$AM,GV$4,'Estruturante Móvel'!$AQ:$AQ,"REPARO FO"))</f>
        <v>0</v>
      </c>
      <c r="GW24" s="140">
        <f>(COUNTIFS('Estruturante Móvel'!$M:$M,$B22,'Estruturante Móvel'!$C:$C,"&lt;&gt;PREVISTO",'Estruturante Móvel'!$G:$G,GV$4,'Estruturante Móvel'!$L:$L,'CRONOGRAMA_CONST+MIGRACAO'!GL$8))</f>
        <v>0</v>
      </c>
      <c r="GX24" s="139">
        <f>(COUNTIFS('Estruturante Móvel'!$M:$M,$B24,'Estruturante Móvel'!$AM:$AM,GX$4))-(COUNTIFS('Estruturante Móvel'!$M:$M,$B24,'Estruturante Móvel'!$AM:$AM,GX$4,'Estruturante Móvel'!$AQ:$AQ,"REPARO FO"))</f>
        <v>0</v>
      </c>
      <c r="GY24" s="140">
        <f>(COUNTIFS('Estruturante Móvel'!$M:$M,$B22,'Estruturante Móvel'!$C:$C,"&lt;&gt;PREVISTO",'Estruturante Móvel'!$G:$G,GX$4,'Estruturante Móvel'!$L:$L,'CRONOGRAMA_CONST+MIGRACAO'!GN$8))</f>
        <v>0</v>
      </c>
      <c r="GZ24" s="139">
        <f>(COUNTIFS('Estruturante Móvel'!$M:$M,$B24,'Estruturante Móvel'!$AM:$AM,GZ$4))-(COUNTIFS('Estruturante Móvel'!$M:$M,$B24,'Estruturante Móvel'!$AM:$AM,GZ$4,'Estruturante Móvel'!$AQ:$AQ,"REPARO FO"))</f>
        <v>0</v>
      </c>
      <c r="HA24" s="140">
        <f>(COUNTIFS('Estruturante Móvel'!$M:$M,$B22,'Estruturante Móvel'!$C:$C,"&lt;&gt;PREVISTO",'Estruturante Móvel'!$G:$G,GZ$4,'Estruturante Móvel'!$L:$L,'CRONOGRAMA_CONST+MIGRACAO'!GP$8))</f>
        <v>0</v>
      </c>
      <c r="HB24" s="139">
        <f>(COUNTIFS('Estruturante Móvel'!$M:$M,$B24,'Estruturante Móvel'!$AM:$AM,HB$4))-(COUNTIFS('Estruturante Móvel'!$M:$M,$B24,'Estruturante Móvel'!$AM:$AM,HB$4,'Estruturante Móvel'!$AQ:$AQ,"REPARO FO"))</f>
        <v>0</v>
      </c>
      <c r="HC24" s="140">
        <f>(COUNTIFS('Estruturante Móvel'!$M:$M,$B22,'Estruturante Móvel'!$C:$C,"&lt;&gt;PREVISTO",'Estruturante Móvel'!$G:$G,HB$4,'Estruturante Móvel'!$L:$L,'CRONOGRAMA_CONST+MIGRACAO'!GR$8))</f>
        <v>0</v>
      </c>
      <c r="HD24" s="139">
        <f>(COUNTIFS('Estruturante Móvel'!$M:$M,$B24,'Estruturante Móvel'!$AM:$AM,HD$4))-(COUNTIFS('Estruturante Móvel'!$M:$M,$B24,'Estruturante Móvel'!$AM:$AM,HD$4,'Estruturante Móvel'!$AQ:$AQ,"REPARO FO"))</f>
        <v>0</v>
      </c>
      <c r="HE24" s="140">
        <f>(COUNTIFS('Estruturante Móvel'!$M:$M,$B22,'Estruturante Móvel'!$C:$C,"&lt;&gt;PREVISTO",'Estruturante Móvel'!$G:$G,HD$4,'Estruturante Móvel'!$L:$L,'CRONOGRAMA_CONST+MIGRACAO'!GT$8))</f>
        <v>0</v>
      </c>
      <c r="HF24" s="139">
        <f>(COUNTIFS('Estruturante Móvel'!$M:$M,$B24,'Estruturante Móvel'!$AM:$AM,HF$4))-(COUNTIFS('Estruturante Móvel'!$M:$M,$B24,'Estruturante Móvel'!$AM:$AM,HF$4,'Estruturante Móvel'!$AQ:$AQ,"REPARO FO"))</f>
        <v>0</v>
      </c>
      <c r="HG24" s="140">
        <f>(COUNTIFS('Estruturante Móvel'!$M:$M,$B22,'Estruturante Móvel'!$C:$C,"&lt;&gt;PREVISTO",'Estruturante Móvel'!$G:$G,HF$4,'Estruturante Móvel'!$L:$L,'CRONOGRAMA_CONST+MIGRACAO'!GV$8))</f>
        <v>0</v>
      </c>
      <c r="HH24" s="139">
        <f>(COUNTIFS('Estruturante Móvel'!$M:$M,$B24,'Estruturante Móvel'!$AM:$AM,HH$4))-(COUNTIFS('Estruturante Móvel'!$M:$M,$B24,'Estruturante Móvel'!$AM:$AM,HH$4,'Estruturante Móvel'!$AQ:$AQ,"REPARO FO"))</f>
        <v>0</v>
      </c>
      <c r="HI24" s="140">
        <f>(COUNTIFS('Estruturante Móvel'!$M:$M,$B22,'Estruturante Móvel'!$C:$C,"&lt;&gt;PREVISTO",'Estruturante Móvel'!$G:$G,HH$4,'Estruturante Móvel'!$L:$L,'CRONOGRAMA_CONST+MIGRACAO'!GX$8))</f>
        <v>0</v>
      </c>
      <c r="HJ24" s="139">
        <f>(COUNTIFS('Estruturante Móvel'!$M:$M,$B24,'Estruturante Móvel'!$AM:$AM,HJ$4))-(COUNTIFS('Estruturante Móvel'!$M:$M,$B24,'Estruturante Móvel'!$AM:$AM,HJ$4,'Estruturante Móvel'!$AQ:$AQ,"REPARO FO"))</f>
        <v>0</v>
      </c>
      <c r="HK24" s="140">
        <f>(COUNTIFS('Estruturante Móvel'!$M:$M,$B22,'Estruturante Móvel'!$C:$C,"&lt;&gt;PREVISTO",'Estruturante Móvel'!$G:$G,HJ$4,'Estruturante Móvel'!$L:$L,'CRONOGRAMA_CONST+MIGRACAO'!GZ$8))</f>
        <v>0</v>
      </c>
      <c r="HL24" s="139">
        <f>(COUNTIFS('Estruturante Móvel'!$M:$M,$B24,'Estruturante Móvel'!$AM:$AM,HL$4))-(COUNTIFS('Estruturante Móvel'!$M:$M,$B24,'Estruturante Móvel'!$AM:$AM,HL$4,'Estruturante Móvel'!$AQ:$AQ,"REPARO FO"))</f>
        <v>0</v>
      </c>
      <c r="HM24" s="140">
        <f>(COUNTIFS('Estruturante Móvel'!$M:$M,$B22,'Estruturante Móvel'!$C:$C,"&lt;&gt;PREVISTO",'Estruturante Móvel'!$G:$G,HL$4,'Estruturante Móvel'!$L:$L,'CRONOGRAMA_CONST+MIGRACAO'!HB$8))</f>
        <v>0</v>
      </c>
      <c r="HN24" s="139">
        <f>(COUNTIFS('Estruturante Móvel'!$M:$M,$B24,'Estruturante Móvel'!$AM:$AM,HN$4))-(COUNTIFS('Estruturante Móvel'!$M:$M,$B24,'Estruturante Móvel'!$AM:$AM,HN$4,'Estruturante Móvel'!$AQ:$AQ,"REPARO FO"))</f>
        <v>0</v>
      </c>
      <c r="HO24" s="140">
        <f>(COUNTIFS('Estruturante Móvel'!$M:$M,$B22,'Estruturante Móvel'!$C:$C,"&lt;&gt;PREVISTO",'Estruturante Móvel'!$G:$G,HN$4,'Estruturante Móvel'!$L:$L,'CRONOGRAMA_CONST+MIGRACAO'!HD$8))</f>
        <v>0</v>
      </c>
      <c r="HP24" s="139">
        <f>(COUNTIFS('Estruturante Móvel'!$M:$M,$B24,'Estruturante Móvel'!$AM:$AM,HP$4))-(COUNTIFS('Estruturante Móvel'!$M:$M,$B24,'Estruturante Móvel'!$AM:$AM,HP$4,'Estruturante Móvel'!$AQ:$AQ,"REPARO FO"))</f>
        <v>0</v>
      </c>
      <c r="HQ24" s="140">
        <f>(COUNTIFS('Estruturante Móvel'!$M:$M,$B22,'Estruturante Móvel'!$C:$C,"&lt;&gt;PREVISTO",'Estruturante Móvel'!$G:$G,HP$4,'Estruturante Móvel'!$L:$L,'CRONOGRAMA_CONST+MIGRACAO'!HF$8))</f>
        <v>0</v>
      </c>
      <c r="HR24" s="139">
        <f>(COUNTIFS('Estruturante Móvel'!$M:$M,$B24,'Estruturante Móvel'!$AM:$AM,HR$4))-(COUNTIFS('Estruturante Móvel'!$M:$M,$B24,'Estruturante Móvel'!$AM:$AM,HR$4,'Estruturante Móvel'!$AQ:$AQ,"REPARO FO"))</f>
        <v>0</v>
      </c>
      <c r="HS24" s="140">
        <f>(COUNTIFS('Estruturante Móvel'!$M:$M,$B22,'Estruturante Móvel'!$C:$C,"&lt;&gt;PREVISTO",'Estruturante Móvel'!$G:$G,HR$4,'Estruturante Móvel'!$L:$L,'CRONOGRAMA_CONST+MIGRACAO'!HH$8))</f>
        <v>0</v>
      </c>
      <c r="HT24" s="139">
        <f>(COUNTIFS('Estruturante Móvel'!$M:$M,$B24,'Estruturante Móvel'!$AM:$AM,HT$4))-(COUNTIFS('Estruturante Móvel'!$M:$M,$B24,'Estruturante Móvel'!$AM:$AM,HT$4,'Estruturante Móvel'!$AQ:$AQ,"REPARO FO"))</f>
        <v>0</v>
      </c>
      <c r="HU24" s="140">
        <f>(COUNTIFS('Estruturante Móvel'!$M:$M,$B22,'Estruturante Móvel'!$C:$C,"&lt;&gt;PREVISTO",'Estruturante Móvel'!$G:$G,HT$4,'Estruturante Móvel'!$L:$L,'CRONOGRAMA_CONST+MIGRACAO'!HJ$8))</f>
        <v>0</v>
      </c>
      <c r="HV24" s="139">
        <f>(COUNTIFS('Estruturante Móvel'!$M:$M,$B24,'Estruturante Móvel'!$AM:$AM,HV$4))-(COUNTIFS('Estruturante Móvel'!$M:$M,$B24,'Estruturante Móvel'!$AM:$AM,HV$4,'Estruturante Móvel'!$AQ:$AQ,"REPARO FO"))</f>
        <v>0</v>
      </c>
      <c r="HW24" s="140">
        <f>(COUNTIFS('Estruturante Móvel'!$M:$M,$B22,'Estruturante Móvel'!$C:$C,"&lt;&gt;PREVISTO",'Estruturante Móvel'!$G:$G,HV$4,'Estruturante Móvel'!$L:$L,'CRONOGRAMA_CONST+MIGRACAO'!HL$8))</f>
        <v>0</v>
      </c>
      <c r="HX24" s="139">
        <f>(COUNTIFS('Estruturante Móvel'!$M:$M,$B24,'Estruturante Móvel'!$AM:$AM,HX$4))-(COUNTIFS('Estruturante Móvel'!$M:$M,$B24,'Estruturante Móvel'!$AM:$AM,HX$4,'Estruturante Móvel'!$AQ:$AQ,"REPARO FO"))</f>
        <v>0</v>
      </c>
      <c r="HY24" s="140">
        <f>(COUNTIFS('Estruturante Móvel'!$M:$M,$B22,'Estruturante Móvel'!$C:$C,"&lt;&gt;PREVISTO",'Estruturante Móvel'!$G:$G,HX$4,'Estruturante Móvel'!$L:$L,'CRONOGRAMA_CONST+MIGRACAO'!HN$8))</f>
        <v>0</v>
      </c>
      <c r="HZ24" s="139">
        <f>(COUNTIFS('Estruturante Móvel'!$M:$M,$B24,'Estruturante Móvel'!$AM:$AM,HZ$4))-(COUNTIFS('Estruturante Móvel'!$M:$M,$B24,'Estruturante Móvel'!$AM:$AM,HZ$4,'Estruturante Móvel'!$AQ:$AQ,"REPARO FO"))</f>
        <v>0</v>
      </c>
      <c r="IA24" s="140">
        <f>(COUNTIFS('Estruturante Móvel'!$M:$M,$B22,'Estruturante Móvel'!$C:$C,"&lt;&gt;PREVISTO",'Estruturante Móvel'!$G:$G,HZ$4,'Estruturante Móvel'!$L:$L,'CRONOGRAMA_CONST+MIGRACAO'!HP$8))</f>
        <v>0</v>
      </c>
      <c r="IB24" s="139">
        <f>(COUNTIFS('Estruturante Móvel'!$M:$M,$B24,'Estruturante Móvel'!$AM:$AM,IB$4))-(COUNTIFS('Estruturante Móvel'!$M:$M,$B24,'Estruturante Móvel'!$AM:$AM,IB$4,'Estruturante Móvel'!$AQ:$AQ,"REPARO FO"))</f>
        <v>0</v>
      </c>
      <c r="IC24" s="140">
        <f>(COUNTIFS('Estruturante Móvel'!$M:$M,$B22,'Estruturante Móvel'!$C:$C,"&lt;&gt;PREVISTO",'Estruturante Móvel'!$G:$G,IB$4,'Estruturante Móvel'!$L:$L,'CRONOGRAMA_CONST+MIGRACAO'!HR$8))</f>
        <v>0</v>
      </c>
      <c r="ID24" s="139">
        <f>(COUNTIFS('Estruturante Móvel'!$M:$M,$B24,'Estruturante Móvel'!$AM:$AM,ID$4))-(COUNTIFS('Estruturante Móvel'!$M:$M,$B24,'Estruturante Móvel'!$AM:$AM,ID$4,'Estruturante Móvel'!$AQ:$AQ,"REPARO FO"))</f>
        <v>0</v>
      </c>
      <c r="IE24" s="140">
        <f>(COUNTIFS('Estruturante Móvel'!$M:$M,$B22,'Estruturante Móvel'!$C:$C,"&lt;&gt;PREVISTO",'Estruturante Móvel'!$G:$G,ID$4,'Estruturante Móvel'!$L:$L,'CRONOGRAMA_CONST+MIGRACAO'!HT$8))</f>
        <v>0</v>
      </c>
      <c r="IF24" s="139">
        <f>(COUNTIFS('Estruturante Móvel'!$M:$M,$B24,'Estruturante Móvel'!$AM:$AM,IF$4))-(COUNTIFS('Estruturante Móvel'!$M:$M,$B24,'Estruturante Móvel'!$AM:$AM,IF$4,'Estruturante Móvel'!$AQ:$AQ,"REPARO FO"))</f>
        <v>0</v>
      </c>
      <c r="IG24" s="140">
        <f>(COUNTIFS('Estruturante Móvel'!$M:$M,$B22,'Estruturante Móvel'!$C:$C,"&lt;&gt;PREVISTO",'Estruturante Móvel'!$G:$G,IF$4,'Estruturante Móvel'!$L:$L,'CRONOGRAMA_CONST+MIGRACAO'!HV$8))</f>
        <v>0</v>
      </c>
      <c r="IH24" s="139">
        <f>(COUNTIFS('Estruturante Móvel'!$M:$M,$B24,'Estruturante Móvel'!$AM:$AM,IH$4))-(COUNTIFS('Estruturante Móvel'!$M:$M,$B24,'Estruturante Móvel'!$AM:$AM,IH$4,'Estruturante Móvel'!$AQ:$AQ,"REPARO FO"))</f>
        <v>0</v>
      </c>
      <c r="II24" s="140">
        <f>(COUNTIFS('Estruturante Móvel'!$M:$M,$B22,'Estruturante Móvel'!$C:$C,"&lt;&gt;PREVISTO",'Estruturante Móvel'!$G:$G,IH$4,'Estruturante Móvel'!$L:$L,'CRONOGRAMA_CONST+MIGRACAO'!HX$8))</f>
        <v>0</v>
      </c>
      <c r="IJ24" s="139">
        <f>(COUNTIFS('Estruturante Móvel'!$M:$M,$B24,'Estruturante Móvel'!$AM:$AM,IJ$4))-(COUNTIFS('Estruturante Móvel'!$M:$M,$B24,'Estruturante Móvel'!$AM:$AM,IJ$4,'Estruturante Móvel'!$AQ:$AQ,"REPARO FO"))</f>
        <v>0</v>
      </c>
      <c r="IK24" s="140">
        <f>(COUNTIFS('Estruturante Móvel'!$M:$M,$B22,'Estruturante Móvel'!$C:$C,"&lt;&gt;PREVISTO",'Estruturante Móvel'!$G:$G,IJ$4,'Estruturante Móvel'!$L:$L,'CRONOGRAMA_CONST+MIGRACAO'!HZ$8))</f>
        <v>0</v>
      </c>
      <c r="IL24" s="139">
        <f>(COUNTIFS('Estruturante Móvel'!$M:$M,$B24,'Estruturante Móvel'!$AM:$AM,IL$4))-(COUNTIFS('Estruturante Móvel'!$M:$M,$B24,'Estruturante Móvel'!$AM:$AM,IL$4,'Estruturante Móvel'!$AQ:$AQ,"REPARO FO"))</f>
        <v>0</v>
      </c>
      <c r="IM24" s="140">
        <f>(COUNTIFS('Estruturante Móvel'!$M:$M,$B22,'Estruturante Móvel'!$C:$C,"&lt;&gt;PREVISTO",'Estruturante Móvel'!$G:$G,IL$4,'Estruturante Móvel'!$L:$L,'CRONOGRAMA_CONST+MIGRACAO'!IB$8))</f>
        <v>0</v>
      </c>
      <c r="IN24" s="139">
        <f>(COUNTIFS('Estruturante Móvel'!$M:$M,$B24,'Estruturante Móvel'!$AM:$AM,IN$4))-(COUNTIFS('Estruturante Móvel'!$M:$M,$B24,'Estruturante Móvel'!$AM:$AM,IN$4,'Estruturante Móvel'!$AQ:$AQ,"REPARO FO"))</f>
        <v>0</v>
      </c>
      <c r="IO24" s="140">
        <f>(COUNTIFS('Estruturante Móvel'!$M:$M,$B22,'Estruturante Móvel'!$C:$C,"&lt;&gt;PREVISTO",'Estruturante Móvel'!$G:$G,IN$4,'Estruturante Móvel'!$L:$L,'CRONOGRAMA_CONST+MIGRACAO'!ID$8))</f>
        <v>0</v>
      </c>
      <c r="IP24" s="139">
        <f>(COUNTIFS('Estruturante Móvel'!$M:$M,$B24,'Estruturante Móvel'!$AM:$AM,IP$4))-(COUNTIFS('Estruturante Móvel'!$M:$M,$B24,'Estruturante Móvel'!$AM:$AM,IP$4,'Estruturante Móvel'!$AQ:$AQ,"REPARO FO"))</f>
        <v>0</v>
      </c>
      <c r="IQ24" s="140">
        <f>(COUNTIFS('Estruturante Móvel'!$M:$M,$B22,'Estruturante Móvel'!$C:$C,"&lt;&gt;PREVISTO",'Estruturante Móvel'!$G:$G,IP$4,'Estruturante Móvel'!$L:$L,'CRONOGRAMA_CONST+MIGRACAO'!IF$8))</f>
        <v>0</v>
      </c>
      <c r="IR24" s="139">
        <f>(COUNTIFS('Estruturante Móvel'!$M:$M,$B24,'Estruturante Móvel'!$AM:$AM,IR$4))-(COUNTIFS('Estruturante Móvel'!$M:$M,$B24,'Estruturante Móvel'!$AM:$AM,IR$4,'Estruturante Móvel'!$AQ:$AQ,"REPARO FO"))</f>
        <v>0</v>
      </c>
      <c r="IS24" s="140">
        <f>(COUNTIFS('Estruturante Móvel'!$M:$M,$B22,'Estruturante Móvel'!$C:$C,"&lt;&gt;PREVISTO",'Estruturante Móvel'!$G:$G,IR$4,'Estruturante Móvel'!$L:$L,'CRONOGRAMA_CONST+MIGRACAO'!IH$8))</f>
        <v>0</v>
      </c>
      <c r="IT24" s="139">
        <f>(COUNTIFS('Estruturante Móvel'!$M:$M,$B24,'Estruturante Móvel'!$AM:$AM,IT$4))-(COUNTIFS('Estruturante Móvel'!$M:$M,$B24,'Estruturante Móvel'!$AM:$AM,IT$4,'Estruturante Móvel'!$AQ:$AQ,"REPARO FO"))</f>
        <v>0</v>
      </c>
      <c r="IU24" s="140">
        <f>(COUNTIFS('Estruturante Móvel'!$M:$M,$B22,'Estruturante Móvel'!$C:$C,"&lt;&gt;PREVISTO",'Estruturante Móvel'!$G:$G,IT$4,'Estruturante Móvel'!$L:$L,'CRONOGRAMA_CONST+MIGRACAO'!IJ$8))</f>
        <v>0</v>
      </c>
      <c r="IV24" s="139">
        <f>(COUNTIFS('Estruturante Móvel'!$M:$M,$B24,'Estruturante Móvel'!$AM:$AM,IV$4))-(COUNTIFS('Estruturante Móvel'!$M:$M,$B24,'Estruturante Móvel'!$AM:$AM,IV$4,'Estruturante Móvel'!$AQ:$AQ,"REPARO FO"))</f>
        <v>0</v>
      </c>
      <c r="IW24" s="140">
        <f>(COUNTIFS('Estruturante Móvel'!$M:$M,$B22,'Estruturante Móvel'!$C:$C,"&lt;&gt;PREVISTO",'Estruturante Móvel'!$G:$G,IV$4,'Estruturante Móvel'!$L:$L,'CRONOGRAMA_CONST+MIGRACAO'!IL$8))</f>
        <v>0</v>
      </c>
      <c r="IX24" s="139">
        <f>(COUNTIFS('Estruturante Móvel'!$M:$M,$B24,'Estruturante Móvel'!$AM:$AM,IX$4))-(COUNTIFS('Estruturante Móvel'!$M:$M,$B24,'Estruturante Móvel'!$AM:$AM,IX$4,'Estruturante Móvel'!$AQ:$AQ,"REPARO FO"))</f>
        <v>0</v>
      </c>
      <c r="IY24" s="140">
        <f>(COUNTIFS('Estruturante Móvel'!$M:$M,$B22,'Estruturante Móvel'!$C:$C,"&lt;&gt;PREVISTO",'Estruturante Móvel'!$G:$G,IX$4,'Estruturante Móvel'!$L:$L,'CRONOGRAMA_CONST+MIGRACAO'!IN$8))</f>
        <v>0</v>
      </c>
      <c r="IZ24" s="139">
        <f>(COUNTIFS('Estruturante Móvel'!$M:$M,$B24,'Estruturante Móvel'!$AM:$AM,IZ$4))-(COUNTIFS('Estruturante Móvel'!$M:$M,$B24,'Estruturante Móvel'!$AM:$AM,IZ$4,'Estruturante Móvel'!$AQ:$AQ,"REPARO FO"))</f>
        <v>0</v>
      </c>
      <c r="JA24" s="140">
        <f>(COUNTIFS('Estruturante Móvel'!$M:$M,$B22,'Estruturante Móvel'!$C:$C,"&lt;&gt;PREVISTO",'Estruturante Móvel'!$G:$G,IZ$4,'Estruturante Móvel'!$L:$L,'CRONOGRAMA_CONST+MIGRACAO'!IP$8))</f>
        <v>0</v>
      </c>
      <c r="JB24" s="139">
        <f>(COUNTIFS('Estruturante Móvel'!$M:$M,$B24,'Estruturante Móvel'!$AM:$AM,JB$4))-(COUNTIFS('Estruturante Móvel'!$M:$M,$B24,'Estruturante Móvel'!$AM:$AM,JB$4,'Estruturante Móvel'!$AQ:$AQ,"REPARO FO"))</f>
        <v>0</v>
      </c>
      <c r="JC24" s="140">
        <f>(COUNTIFS('Estruturante Móvel'!$M:$M,$B22,'Estruturante Móvel'!$C:$C,"&lt;&gt;PREVISTO",'Estruturante Móvel'!$G:$G,JB$4,'Estruturante Móvel'!$L:$L,'CRONOGRAMA_CONST+MIGRACAO'!IR$8))</f>
        <v>0</v>
      </c>
      <c r="JD24" s="139">
        <f>(COUNTIFS('Estruturante Móvel'!$M:$M,$B24,'Estruturante Móvel'!$AM:$AM,JD$4))-(COUNTIFS('Estruturante Móvel'!$M:$M,$B24,'Estruturante Móvel'!$AM:$AM,JD$4,'Estruturante Móvel'!$AQ:$AQ,"REPARO FO"))</f>
        <v>0</v>
      </c>
      <c r="JE24" s="140">
        <f>(COUNTIFS('Estruturante Móvel'!$M:$M,$B22,'Estruturante Móvel'!$C:$C,"&lt;&gt;PREVISTO",'Estruturante Móvel'!$G:$G,JD$4,'Estruturante Móvel'!$L:$L,'CRONOGRAMA_CONST+MIGRACAO'!IT$8))</f>
        <v>0</v>
      </c>
      <c r="JF24" s="139">
        <f>(COUNTIFS('Estruturante Móvel'!$M:$M,$B24,'Estruturante Móvel'!$AM:$AM,JF$4))-(COUNTIFS('Estruturante Móvel'!$M:$M,$B24,'Estruturante Móvel'!$AM:$AM,JF$4,'Estruturante Móvel'!$AQ:$AQ,"REPARO FO"))</f>
        <v>0</v>
      </c>
      <c r="JG24" s="140">
        <f>(COUNTIFS('Estruturante Móvel'!$M:$M,$B22,'Estruturante Móvel'!$C:$C,"&lt;&gt;PREVISTO",'Estruturante Móvel'!$G:$G,JF$4,'Estruturante Móvel'!$L:$L,'CRONOGRAMA_CONST+MIGRACAO'!IV$8))</f>
        <v>0</v>
      </c>
      <c r="JH24" s="139">
        <f>(COUNTIFS('Estruturante Móvel'!$M:$M,$B24,'Estruturante Móvel'!$AM:$AM,JH$4))-(COUNTIFS('Estruturante Móvel'!$M:$M,$B24,'Estruturante Móvel'!$AM:$AM,JH$4,'Estruturante Móvel'!$AQ:$AQ,"REPARO FO"))</f>
        <v>0</v>
      </c>
      <c r="JI24" s="140">
        <f>(COUNTIFS('Estruturante Móvel'!$M:$M,$B22,'Estruturante Móvel'!$C:$C,"&lt;&gt;PREVISTO",'Estruturante Móvel'!$G:$G,JH$4,'Estruturante Móvel'!$L:$L,'CRONOGRAMA_CONST+MIGRACAO'!IX$8))</f>
        <v>0</v>
      </c>
      <c r="JJ24" s="139">
        <f>(COUNTIFS('Estruturante Móvel'!$M:$M,$B24,'Estruturante Móvel'!$AM:$AM,JJ$4))-(COUNTIFS('Estruturante Móvel'!$M:$M,$B24,'Estruturante Móvel'!$AM:$AM,JJ$4,'Estruturante Móvel'!$AQ:$AQ,"REPARO FO"))</f>
        <v>0</v>
      </c>
      <c r="JK24" s="140">
        <f>(COUNTIFS('Estruturante Móvel'!$M:$M,$B22,'Estruturante Móvel'!$C:$C,"&lt;&gt;PREVISTO",'Estruturante Móvel'!$G:$G,JJ$4,'Estruturante Móvel'!$L:$L,'CRONOGRAMA_CONST+MIGRACAO'!IZ$8))</f>
        <v>0</v>
      </c>
      <c r="JL24" s="139">
        <f>(COUNTIFS('Estruturante Móvel'!$M:$M,$B24,'Estruturante Móvel'!$AM:$AM,JL$4))-(COUNTIFS('Estruturante Móvel'!$M:$M,$B24,'Estruturante Móvel'!$AM:$AM,JL$4,'Estruturante Móvel'!$AQ:$AQ,"REPARO FO"))</f>
        <v>0</v>
      </c>
      <c r="JM24" s="140">
        <f>(COUNTIFS('Estruturante Móvel'!$M:$M,$B22,'Estruturante Móvel'!$C:$C,"&lt;&gt;PREVISTO",'Estruturante Móvel'!$G:$G,JL$4,'Estruturante Móvel'!$L:$L,'CRONOGRAMA_CONST+MIGRACAO'!JB$8))</f>
        <v>0</v>
      </c>
      <c r="JN24" s="139">
        <f>(COUNTIFS('Estruturante Móvel'!$M:$M,$B24,'Estruturante Móvel'!$AM:$AM,JN$4))-(COUNTIFS('Estruturante Móvel'!$M:$M,$B24,'Estruturante Móvel'!$AM:$AM,JN$4,'Estruturante Móvel'!$AQ:$AQ,"REPARO FO"))</f>
        <v>0</v>
      </c>
      <c r="JO24" s="140">
        <f>(COUNTIFS('Estruturante Móvel'!$M:$M,$B22,'Estruturante Móvel'!$C:$C,"&lt;&gt;PREVISTO",'Estruturante Móvel'!$G:$G,JN$4,'Estruturante Móvel'!$L:$L,'CRONOGRAMA_CONST+MIGRACAO'!JD$8))</f>
        <v>0</v>
      </c>
      <c r="JP24" s="139">
        <f>(COUNTIFS('Estruturante Móvel'!$M:$M,$B24,'Estruturante Móvel'!$AM:$AM,JP$4))-(COUNTIFS('Estruturante Móvel'!$M:$M,$B24,'Estruturante Móvel'!$AM:$AM,JP$4,'Estruturante Móvel'!$AQ:$AQ,"REPARO FO"))</f>
        <v>0</v>
      </c>
      <c r="JQ24" s="140">
        <f>(COUNTIFS('Estruturante Móvel'!$M:$M,$B22,'Estruturante Móvel'!$C:$C,"&lt;&gt;PREVISTO",'Estruturante Móvel'!$G:$G,JP$4,'Estruturante Móvel'!$L:$L,'CRONOGRAMA_CONST+MIGRACAO'!JF$8))</f>
        <v>0</v>
      </c>
      <c r="JR24" s="139">
        <f>(COUNTIFS('Estruturante Móvel'!$M:$M,$B24,'Estruturante Móvel'!$AM:$AM,JR$4))-(COUNTIFS('Estruturante Móvel'!$M:$M,$B24,'Estruturante Móvel'!$AM:$AM,JR$4,'Estruturante Móvel'!$AQ:$AQ,"REPARO FO"))</f>
        <v>0</v>
      </c>
      <c r="JS24" s="140">
        <f>(COUNTIFS('Estruturante Móvel'!$M:$M,$B22,'Estruturante Móvel'!$C:$C,"&lt;&gt;PREVISTO",'Estruturante Móvel'!$G:$G,JR$4,'Estruturante Móvel'!$L:$L,'CRONOGRAMA_CONST+MIGRACAO'!JH$8))</f>
        <v>0</v>
      </c>
      <c r="JT24" s="139">
        <f>(COUNTIFS('Estruturante Móvel'!$M:$M,$B24,'Estruturante Móvel'!$AM:$AM,JT$4))-(COUNTIFS('Estruturante Móvel'!$M:$M,$B24,'Estruturante Móvel'!$AM:$AM,JT$4,'Estruturante Móvel'!$AQ:$AQ,"REPARO FO"))</f>
        <v>0</v>
      </c>
      <c r="JU24" s="140">
        <f>(COUNTIFS('Estruturante Móvel'!$M:$M,$B22,'Estruturante Móvel'!$C:$C,"&lt;&gt;PREVISTO",'Estruturante Móvel'!$G:$G,JT$4,'Estruturante Móvel'!$L:$L,'CRONOGRAMA_CONST+MIGRACAO'!JJ$8))</f>
        <v>0</v>
      </c>
      <c r="JV24" s="139">
        <f>(COUNTIFS('Estruturante Móvel'!$M:$M,$B24,'Estruturante Móvel'!$AM:$AM,JV$4))-(COUNTIFS('Estruturante Móvel'!$M:$M,$B24,'Estruturante Móvel'!$AM:$AM,JV$4,'Estruturante Móvel'!$AQ:$AQ,"REPARO FO"))</f>
        <v>0</v>
      </c>
      <c r="JW24" s="140">
        <f>(COUNTIFS('Estruturante Móvel'!$M:$M,$B22,'Estruturante Móvel'!$C:$C,"&lt;&gt;PREVISTO",'Estruturante Móvel'!$G:$G,JV$4,'Estruturante Móvel'!$L:$L,'CRONOGRAMA_CONST+MIGRACAO'!JL$8))</f>
        <v>0</v>
      </c>
      <c r="JX24" s="139">
        <f>(COUNTIFS('Estruturante Móvel'!$M:$M,$B24,'Estruturante Móvel'!$AM:$AM,JX$4))-(COUNTIFS('Estruturante Móvel'!$M:$M,$B24,'Estruturante Móvel'!$AM:$AM,JX$4,'Estruturante Móvel'!$AQ:$AQ,"REPARO FO"))</f>
        <v>0</v>
      </c>
      <c r="JY24" s="140">
        <f>(COUNTIFS('Estruturante Móvel'!$M:$M,$B22,'Estruturante Móvel'!$C:$C,"&lt;&gt;PREVISTO",'Estruturante Móvel'!$G:$G,JX$4,'Estruturante Móvel'!$L:$L,'CRONOGRAMA_CONST+MIGRACAO'!JN$8))</f>
        <v>0</v>
      </c>
      <c r="JZ24" s="139">
        <f>(COUNTIFS('Estruturante Móvel'!$M:$M,$B24,'Estruturante Móvel'!$AM:$AM,JZ$4))-(COUNTIFS('Estruturante Móvel'!$M:$M,$B24,'Estruturante Móvel'!$AM:$AM,JZ$4,'Estruturante Móvel'!$AQ:$AQ,"REPARO FO"))</f>
        <v>0</v>
      </c>
      <c r="KA24" s="140">
        <f>(COUNTIFS('Estruturante Móvel'!$M:$M,$B22,'Estruturante Móvel'!$C:$C,"&lt;&gt;PREVISTO",'Estruturante Móvel'!$G:$G,JZ$4,'Estruturante Móvel'!$L:$L,'CRONOGRAMA_CONST+MIGRACAO'!JP$8))</f>
        <v>0</v>
      </c>
      <c r="KB24" s="139">
        <f>(COUNTIFS('Estruturante Móvel'!$M:$M,$B24,'Estruturante Móvel'!$AM:$AM,KB$4))-(COUNTIFS('Estruturante Móvel'!$M:$M,$B24,'Estruturante Móvel'!$AM:$AM,KB$4,'Estruturante Móvel'!$AQ:$AQ,"REPARO FO"))</f>
        <v>0</v>
      </c>
      <c r="KC24" s="140">
        <f>(COUNTIFS('Estruturante Móvel'!$M:$M,$B22,'Estruturante Móvel'!$C:$C,"&lt;&gt;PREVISTO",'Estruturante Móvel'!$G:$G,KB$4,'Estruturante Móvel'!$L:$L,'CRONOGRAMA_CONST+MIGRACAO'!JR$8))</f>
        <v>0</v>
      </c>
      <c r="KD24" s="139">
        <f>(COUNTIFS('Estruturante Móvel'!$M:$M,$B24,'Estruturante Móvel'!$AM:$AM,KD$4))-(COUNTIFS('Estruturante Móvel'!$M:$M,$B24,'Estruturante Móvel'!$AM:$AM,KD$4,'Estruturante Móvel'!$AQ:$AQ,"REPARO FO"))</f>
        <v>0</v>
      </c>
      <c r="KE24" s="140">
        <f>(COUNTIFS('Estruturante Móvel'!$M:$M,$B22,'Estruturante Móvel'!$C:$C,"&lt;&gt;PREVISTO",'Estruturante Móvel'!$G:$G,KD$4,'Estruturante Móvel'!$L:$L,'CRONOGRAMA_CONST+MIGRACAO'!JT$8))</f>
        <v>0</v>
      </c>
      <c r="KF24" s="139">
        <f>(COUNTIFS('Estruturante Móvel'!$M:$M,$B24,'Estruturante Móvel'!$AM:$AM,KF$4))-(COUNTIFS('Estruturante Móvel'!$M:$M,$B24,'Estruturante Móvel'!$AM:$AM,KF$4,'Estruturante Móvel'!$AQ:$AQ,"REPARO FO"))</f>
        <v>0</v>
      </c>
      <c r="KG24" s="140">
        <f>(COUNTIFS('Estruturante Móvel'!$M:$M,$B22,'Estruturante Móvel'!$C:$C,"&lt;&gt;PREVISTO",'Estruturante Móvel'!$G:$G,KF$4,'Estruturante Móvel'!$L:$L,'CRONOGRAMA_CONST+MIGRACAO'!JV$8))</f>
        <v>0</v>
      </c>
      <c r="KH24" s="139">
        <f>(COUNTIFS('Estruturante Móvel'!$M:$M,$B24,'Estruturante Móvel'!$AM:$AM,KH$4))-(COUNTIFS('Estruturante Móvel'!$M:$M,$B24,'Estruturante Móvel'!$AM:$AM,KH$4,'Estruturante Móvel'!$AQ:$AQ,"REPARO FO"))</f>
        <v>0</v>
      </c>
      <c r="KI24" s="140">
        <f>(COUNTIFS('Estruturante Móvel'!$M:$M,$B22,'Estruturante Móvel'!$C:$C,"&lt;&gt;PREVISTO",'Estruturante Móvel'!$G:$G,KH$4,'Estruturante Móvel'!$L:$L,'CRONOGRAMA_CONST+MIGRACAO'!JX$8))</f>
        <v>0</v>
      </c>
      <c r="KJ24" s="139">
        <f>(COUNTIFS('Estruturante Móvel'!$M:$M,$B24,'Estruturante Móvel'!$AM:$AM,KJ$4))-(COUNTIFS('Estruturante Móvel'!$M:$M,$B24,'Estruturante Móvel'!$AM:$AM,KJ$4,'Estruturante Móvel'!$AQ:$AQ,"REPARO FO"))</f>
        <v>0</v>
      </c>
      <c r="KK24" s="140">
        <f>(COUNTIFS('Estruturante Móvel'!$M:$M,$B22,'Estruturante Móvel'!$C:$C,"&lt;&gt;PREVISTO",'Estruturante Móvel'!$G:$G,KJ$4,'Estruturante Móvel'!$L:$L,'CRONOGRAMA_CONST+MIGRACAO'!JZ$8))</f>
        <v>0</v>
      </c>
      <c r="KL24" s="139">
        <f>(COUNTIFS('Estruturante Móvel'!$M:$M,$B24,'Estruturante Móvel'!$AM:$AM,KL$4))-(COUNTIFS('Estruturante Móvel'!$M:$M,$B24,'Estruturante Móvel'!$AM:$AM,KL$4,'Estruturante Móvel'!$AQ:$AQ,"REPARO FO"))</f>
        <v>0</v>
      </c>
      <c r="KM24" s="140">
        <f>(COUNTIFS('Estruturante Móvel'!$M:$M,$B22,'Estruturante Móvel'!$C:$C,"&lt;&gt;PREVISTO",'Estruturante Móvel'!$G:$G,KL$4,'Estruturante Móvel'!$L:$L,'CRONOGRAMA_CONST+MIGRACAO'!KB$8))</f>
        <v>0</v>
      </c>
      <c r="KN24" s="139">
        <f>(COUNTIFS('Estruturante Móvel'!$M:$M,$B24,'Estruturante Móvel'!$AM:$AM,KN$4))-(COUNTIFS('Estruturante Móvel'!$M:$M,$B24,'Estruturante Móvel'!$AM:$AM,KN$4,'Estruturante Móvel'!$AQ:$AQ,"REPARO FO"))</f>
        <v>0</v>
      </c>
      <c r="KO24" s="140">
        <f>(COUNTIFS('Estruturante Móvel'!$M:$M,$B22,'Estruturante Móvel'!$C:$C,"&lt;&gt;PREVISTO",'Estruturante Móvel'!$G:$G,KN$4,'Estruturante Móvel'!$L:$L,'CRONOGRAMA_CONST+MIGRACAO'!KD$8))</f>
        <v>0</v>
      </c>
      <c r="KP24" s="139">
        <f>(COUNTIFS('Estruturante Móvel'!$M:$M,$B24,'Estruturante Móvel'!$AM:$AM,KP$4))-(COUNTIFS('Estruturante Móvel'!$M:$M,$B24,'Estruturante Móvel'!$AM:$AM,KP$4,'Estruturante Móvel'!$AQ:$AQ,"REPARO FO"))</f>
        <v>0</v>
      </c>
      <c r="KQ24" s="140">
        <f>(COUNTIFS('Estruturante Móvel'!$M:$M,$B22,'Estruturante Móvel'!$C:$C,"&lt;&gt;PREVISTO",'Estruturante Móvel'!$G:$G,KP$4,'Estruturante Móvel'!$L:$L,'CRONOGRAMA_CONST+MIGRACAO'!KF$8))</f>
        <v>0</v>
      </c>
      <c r="KR24" s="139">
        <f>(COUNTIFS('Estruturante Móvel'!$M:$M,$B24,'Estruturante Móvel'!$AM:$AM,KR$4))-(COUNTIFS('Estruturante Móvel'!$M:$M,$B24,'Estruturante Móvel'!$AM:$AM,KR$4,'Estruturante Móvel'!$AQ:$AQ,"REPARO FO"))</f>
        <v>0</v>
      </c>
      <c r="KS24" s="140">
        <f>(COUNTIFS('Estruturante Móvel'!$M:$M,$B22,'Estruturante Móvel'!$C:$C,"&lt;&gt;PREVISTO",'Estruturante Móvel'!$G:$G,KR$4,'Estruturante Móvel'!$L:$L,'CRONOGRAMA_CONST+MIGRACAO'!KH$8))</f>
        <v>0</v>
      </c>
      <c r="KT24" s="139">
        <f>(COUNTIFS('Estruturante Móvel'!$M:$M,$B24,'Estruturante Móvel'!$AM:$AM,KT$4))-(COUNTIFS('Estruturante Móvel'!$M:$M,$B24,'Estruturante Móvel'!$AM:$AM,KT$4,'Estruturante Móvel'!$AQ:$AQ,"REPARO FO"))</f>
        <v>0</v>
      </c>
      <c r="KU24" s="140">
        <f>(COUNTIFS('Estruturante Móvel'!$M:$M,$B22,'Estruturante Móvel'!$C:$C,"&lt;&gt;PREVISTO",'Estruturante Móvel'!$G:$G,KT$4,'Estruturante Móvel'!$L:$L,'CRONOGRAMA_CONST+MIGRACAO'!KJ$8))</f>
        <v>0</v>
      </c>
      <c r="KV24" s="139">
        <f>(COUNTIFS('Estruturante Móvel'!$M:$M,$B24,'Estruturante Móvel'!$AM:$AM,KV$4))-(COUNTIFS('Estruturante Móvel'!$M:$M,$B24,'Estruturante Móvel'!$AM:$AM,KV$4,'Estruturante Móvel'!$AQ:$AQ,"REPARO FO"))</f>
        <v>0</v>
      </c>
      <c r="KW24" s="140">
        <f>(COUNTIFS('Estruturante Móvel'!$M:$M,$B22,'Estruturante Móvel'!$C:$C,"&lt;&gt;PREVISTO",'Estruturante Móvel'!$G:$G,KV$4,'Estruturante Móvel'!$L:$L,'CRONOGRAMA_CONST+MIGRACAO'!KL$8))</f>
        <v>0</v>
      </c>
      <c r="KX24" s="139">
        <f>(COUNTIFS('Estruturante Móvel'!$M:$M,$B24,'Estruturante Móvel'!$AM:$AM,KX$4))-(COUNTIFS('Estruturante Móvel'!$M:$M,$B24,'Estruturante Móvel'!$AM:$AM,KX$4,'Estruturante Móvel'!$AQ:$AQ,"REPARO FO"))</f>
        <v>0</v>
      </c>
      <c r="KY24" s="140">
        <f>(COUNTIFS('Estruturante Móvel'!$M:$M,$B22,'Estruturante Móvel'!$C:$C,"&lt;&gt;PREVISTO",'Estruturante Móvel'!$G:$G,KX$4,'Estruturante Móvel'!$L:$L,'CRONOGRAMA_CONST+MIGRACAO'!KN$8))</f>
        <v>0</v>
      </c>
      <c r="KZ24" s="139">
        <f>(COUNTIFS('Estruturante Móvel'!$M:$M,$B24,'Estruturante Móvel'!$AM:$AM,KZ$4))-(COUNTIFS('Estruturante Móvel'!$M:$M,$B24,'Estruturante Móvel'!$AM:$AM,KZ$4,'Estruturante Móvel'!$AQ:$AQ,"REPARO FO"))</f>
        <v>0</v>
      </c>
      <c r="LA24" s="140">
        <f>(COUNTIFS('Estruturante Móvel'!$M:$M,$B22,'Estruturante Móvel'!$C:$C,"&lt;&gt;PREVISTO",'Estruturante Móvel'!$G:$G,KZ$4,'Estruturante Móvel'!$L:$L,'CRONOGRAMA_CONST+MIGRACAO'!KP$8))</f>
        <v>0</v>
      </c>
      <c r="LB24" s="139">
        <f>(COUNTIFS('Estruturante Móvel'!$M:$M,$B24,'Estruturante Móvel'!$AM:$AM,LB$4))-(COUNTIFS('Estruturante Móvel'!$M:$M,$B24,'Estruturante Móvel'!$AM:$AM,LB$4,'Estruturante Móvel'!$AQ:$AQ,"REPARO FO"))</f>
        <v>0</v>
      </c>
      <c r="LC24" s="140">
        <f>(COUNTIFS('Estruturante Móvel'!$M:$M,$B22,'Estruturante Móvel'!$C:$C,"&lt;&gt;PREVISTO",'Estruturante Móvel'!$G:$G,LB$4,'Estruturante Móvel'!$L:$L,'CRONOGRAMA_CONST+MIGRACAO'!KR$8))</f>
        <v>0</v>
      </c>
      <c r="LD24" s="139">
        <f>(COUNTIFS('Estruturante Móvel'!$M:$M,$B24,'Estruturante Móvel'!$AM:$AM,LD$4))-(COUNTIFS('Estruturante Móvel'!$M:$M,$B24,'Estruturante Móvel'!$AM:$AM,LD$4,'Estruturante Móvel'!$AQ:$AQ,"REPARO FO"))</f>
        <v>0</v>
      </c>
      <c r="LE24" s="140">
        <f>(COUNTIFS('Estruturante Móvel'!$M:$M,$B22,'Estruturante Móvel'!$C:$C,"&lt;&gt;PREVISTO",'Estruturante Móvel'!$G:$G,LD$4,'Estruturante Móvel'!$L:$L,'CRONOGRAMA_CONST+MIGRACAO'!KT$8))</f>
        <v>0</v>
      </c>
      <c r="LF24" s="139">
        <f>(COUNTIFS('Estruturante Móvel'!$M:$M,$B24,'Estruturante Móvel'!$AM:$AM,LF$4))-(COUNTIFS('Estruturante Móvel'!$M:$M,$B24,'Estruturante Móvel'!$AM:$AM,LF$4,'Estruturante Móvel'!$AQ:$AQ,"REPARO FO"))</f>
        <v>0</v>
      </c>
      <c r="LG24" s="140">
        <f>(COUNTIFS('Estruturante Móvel'!$M:$M,$B22,'Estruturante Móvel'!$C:$C,"&lt;&gt;PREVISTO",'Estruturante Móvel'!$G:$G,LF$4,'Estruturante Móvel'!$L:$L,'CRONOGRAMA_CONST+MIGRACAO'!KV$8))</f>
        <v>0</v>
      </c>
      <c r="LH24" s="139">
        <f>(COUNTIFS('Estruturante Móvel'!$M:$M,$B24,'Estruturante Móvel'!$AM:$AM,LH$4))-(COUNTIFS('Estruturante Móvel'!$M:$M,$B24,'Estruturante Móvel'!$AM:$AM,LH$4,'Estruturante Móvel'!$AQ:$AQ,"REPARO FO"))</f>
        <v>0</v>
      </c>
      <c r="LI24" s="140">
        <f>(COUNTIFS('Estruturante Móvel'!$M:$M,$B22,'Estruturante Móvel'!$C:$C,"&lt;&gt;PREVISTO",'Estruturante Móvel'!$G:$G,LH$4,'Estruturante Móvel'!$L:$L,'CRONOGRAMA_CONST+MIGRACAO'!KX$8))</f>
        <v>0</v>
      </c>
      <c r="LJ24" s="139">
        <f>(COUNTIFS('Estruturante Móvel'!$M:$M,$B24,'Estruturante Móvel'!$AM:$AM,LJ$4))-(COUNTIFS('Estruturante Móvel'!$M:$M,$B24,'Estruturante Móvel'!$AM:$AM,LJ$4,'Estruturante Móvel'!$AQ:$AQ,"REPARO FO"))</f>
        <v>0</v>
      </c>
      <c r="LK24" s="140">
        <f>(COUNTIFS('Estruturante Móvel'!$M:$M,$B22,'Estruturante Móvel'!$C:$C,"&lt;&gt;PREVISTO",'Estruturante Móvel'!$G:$G,LJ$4,'Estruturante Móvel'!$L:$L,'CRONOGRAMA_CONST+MIGRACAO'!KZ$8))</f>
        <v>0</v>
      </c>
      <c r="LL24" s="139">
        <f>(COUNTIFS('Estruturante Móvel'!$M:$M,$B24,'Estruturante Móvel'!$AM:$AM,LL$4))-(COUNTIFS('Estruturante Móvel'!$M:$M,$B24,'Estruturante Móvel'!$AM:$AM,LL$4,'Estruturante Móvel'!$AQ:$AQ,"REPARO FO"))</f>
        <v>0</v>
      </c>
      <c r="LM24" s="140">
        <f>(COUNTIFS('Estruturante Móvel'!$M:$M,$B22,'Estruturante Móvel'!$C:$C,"&lt;&gt;PREVISTO",'Estruturante Móvel'!$G:$G,LL$4,'Estruturante Móvel'!$L:$L,'CRONOGRAMA_CONST+MIGRACAO'!LB$8))</f>
        <v>0</v>
      </c>
      <c r="LN24" s="139">
        <f>(COUNTIFS('Estruturante Móvel'!$M:$M,$B24,'Estruturante Móvel'!$AM:$AM,LN$4))-(COUNTIFS('Estruturante Móvel'!$M:$M,$B24,'Estruturante Móvel'!$AM:$AM,LN$4,'Estruturante Móvel'!$AQ:$AQ,"REPARO FO"))</f>
        <v>0</v>
      </c>
      <c r="LO24" s="140">
        <f>(COUNTIFS('Estruturante Móvel'!$M:$M,$B22,'Estruturante Móvel'!$C:$C,"&lt;&gt;PREVISTO",'Estruturante Móvel'!$G:$G,LN$4,'Estruturante Móvel'!$L:$L,'CRONOGRAMA_CONST+MIGRACAO'!LD$8))</f>
        <v>0</v>
      </c>
      <c r="LP24" s="139">
        <f>(COUNTIFS('Estruturante Móvel'!$M:$M,$B24,'Estruturante Móvel'!$AM:$AM,LP$4))-(COUNTIFS('Estruturante Móvel'!$M:$M,$B24,'Estruturante Móvel'!$AM:$AM,LP$4,'Estruturante Móvel'!$AQ:$AQ,"REPARO FO"))</f>
        <v>0</v>
      </c>
      <c r="LQ24" s="140">
        <f>(COUNTIFS('Estruturante Móvel'!$M:$M,$B22,'Estruturante Móvel'!$C:$C,"&lt;&gt;PREVISTO",'Estruturante Móvel'!$G:$G,LP$4,'Estruturante Móvel'!$L:$L,'CRONOGRAMA_CONST+MIGRACAO'!LF$8))</f>
        <v>0</v>
      </c>
      <c r="LR24" s="139">
        <f>(COUNTIFS('Estruturante Móvel'!$M:$M,$B24,'Estruturante Móvel'!$AM:$AM,LR$4))-(COUNTIFS('Estruturante Móvel'!$M:$M,$B24,'Estruturante Móvel'!$AM:$AM,LR$4,'Estruturante Móvel'!$AQ:$AQ,"REPARO FO"))</f>
        <v>0</v>
      </c>
      <c r="LS24" s="140">
        <f>(COUNTIFS('Estruturante Móvel'!$M:$M,$B22,'Estruturante Móvel'!$C:$C,"&lt;&gt;PREVISTO",'Estruturante Móvel'!$G:$G,LR$4,'Estruturante Móvel'!$L:$L,'CRONOGRAMA_CONST+MIGRACAO'!LH$8))</f>
        <v>0</v>
      </c>
      <c r="LT24" s="139">
        <f>(COUNTIFS('Estruturante Móvel'!$M:$M,$B24,'Estruturante Móvel'!$AM:$AM,LT$4))-(COUNTIFS('Estruturante Móvel'!$M:$M,$B24,'Estruturante Móvel'!$AM:$AM,LT$4,'Estruturante Móvel'!$AQ:$AQ,"REPARO FO"))</f>
        <v>0</v>
      </c>
      <c r="LU24" s="140">
        <f>(COUNTIFS('Estruturante Móvel'!$M:$M,$B22,'Estruturante Móvel'!$C:$C,"&lt;&gt;PREVISTO",'Estruturante Móvel'!$G:$G,LT$4,'Estruturante Móvel'!$L:$L,'CRONOGRAMA_CONST+MIGRACAO'!LJ$8))</f>
        <v>0</v>
      </c>
      <c r="LV24" s="139">
        <f>(COUNTIFS('Estruturante Móvel'!$M:$M,$B24,'Estruturante Móvel'!$AM:$AM,LV$4))-(COUNTIFS('Estruturante Móvel'!$M:$M,$B24,'Estruturante Móvel'!$AM:$AM,LV$4,'Estruturante Móvel'!$AQ:$AQ,"REPARO FO"))</f>
        <v>0</v>
      </c>
      <c r="LW24" s="140">
        <f>(COUNTIFS('Estruturante Móvel'!$M:$M,$B22,'Estruturante Móvel'!$C:$C,"&lt;&gt;PREVISTO",'Estruturante Móvel'!$G:$G,LV$4,'Estruturante Móvel'!$L:$L,'CRONOGRAMA_CONST+MIGRACAO'!LL$8))</f>
        <v>0</v>
      </c>
      <c r="LX24" s="139">
        <f>(COUNTIFS('Estruturante Móvel'!$M:$M,$B24,'Estruturante Móvel'!$AM:$AM,LX$4))-(COUNTIFS('Estruturante Móvel'!$M:$M,$B24,'Estruturante Móvel'!$AM:$AM,LX$4,'Estruturante Móvel'!$AQ:$AQ,"REPARO FO"))</f>
        <v>0</v>
      </c>
      <c r="LY24" s="140">
        <f>(COUNTIFS('Estruturante Móvel'!$M:$M,$B22,'Estruturante Móvel'!$C:$C,"&lt;&gt;PREVISTO",'Estruturante Móvel'!$G:$G,LX$4,'Estruturante Móvel'!$L:$L,'CRONOGRAMA_CONST+MIGRACAO'!LN$8))</f>
        <v>0</v>
      </c>
      <c r="LZ24" s="139">
        <f>(COUNTIFS('Estruturante Móvel'!$M:$M,$B24,'Estruturante Móvel'!$AM:$AM,LZ$4))-(COUNTIFS('Estruturante Móvel'!$M:$M,$B24,'Estruturante Móvel'!$AM:$AM,LZ$4,'Estruturante Móvel'!$AQ:$AQ,"REPARO FO"))</f>
        <v>0</v>
      </c>
      <c r="MA24" s="140">
        <f>(COUNTIFS('Estruturante Móvel'!$M:$M,$B22,'Estruturante Móvel'!$C:$C,"&lt;&gt;PREVISTO",'Estruturante Móvel'!$G:$G,LZ$4,'Estruturante Móvel'!$L:$L,'CRONOGRAMA_CONST+MIGRACAO'!LP$8))</f>
        <v>0</v>
      </c>
      <c r="MB24" s="139">
        <f>(COUNTIFS('Estruturante Móvel'!$M:$M,$B24,'Estruturante Móvel'!$AM:$AM,MB$4))-(COUNTIFS('Estruturante Móvel'!$M:$M,$B24,'Estruturante Móvel'!$AM:$AM,MB$4,'Estruturante Móvel'!$AQ:$AQ,"REPARO FO"))</f>
        <v>0</v>
      </c>
      <c r="MC24" s="140">
        <f>(COUNTIFS('Estruturante Móvel'!$M:$M,$B22,'Estruturante Móvel'!$C:$C,"&lt;&gt;PREVISTO",'Estruturante Móvel'!$G:$G,MB$4,'Estruturante Móvel'!$L:$L,'CRONOGRAMA_CONST+MIGRACAO'!LR$8))</f>
        <v>0</v>
      </c>
      <c r="MD24" s="139">
        <f>(COUNTIFS('Estruturante Móvel'!$M:$M,$B24,'Estruturante Móvel'!$AM:$AM,MD$4))-(COUNTIFS('Estruturante Móvel'!$M:$M,$B24,'Estruturante Móvel'!$AM:$AM,MD$4,'Estruturante Móvel'!$AQ:$AQ,"REPARO FO"))</f>
        <v>0</v>
      </c>
      <c r="ME24" s="140">
        <f>(COUNTIFS('Estruturante Móvel'!$M:$M,$B22,'Estruturante Móvel'!$C:$C,"&lt;&gt;PREVISTO",'Estruturante Móvel'!$G:$G,MD$4,'Estruturante Móvel'!$L:$L,'CRONOGRAMA_CONST+MIGRACAO'!LT$8))</f>
        <v>0</v>
      </c>
      <c r="MF24" s="139">
        <f>(COUNTIFS('Estruturante Móvel'!$M:$M,$B24,'Estruturante Móvel'!$AM:$AM,MF$4))-(COUNTIFS('Estruturante Móvel'!$M:$M,$B24,'Estruturante Móvel'!$AM:$AM,MF$4,'Estruturante Móvel'!$AQ:$AQ,"REPARO FO"))</f>
        <v>0</v>
      </c>
      <c r="MG24" s="140">
        <f>(COUNTIFS('Estruturante Móvel'!$M:$M,$B22,'Estruturante Móvel'!$C:$C,"&lt;&gt;PREVISTO",'Estruturante Móvel'!$G:$G,MF$4,'Estruturante Móvel'!$L:$L,'CRONOGRAMA_CONST+MIGRACAO'!LV$8))</f>
        <v>0</v>
      </c>
      <c r="MH24" s="139">
        <f>(COUNTIFS('Estruturante Móvel'!$M:$M,$B24,'Estruturante Móvel'!$AM:$AM,MH$4))-(COUNTIFS('Estruturante Móvel'!$M:$M,$B24,'Estruturante Móvel'!$AM:$AM,MH$4,'Estruturante Móvel'!$AQ:$AQ,"REPARO FO"))</f>
        <v>0</v>
      </c>
      <c r="MI24" s="140">
        <f>(COUNTIFS('Estruturante Móvel'!$M:$M,$B22,'Estruturante Móvel'!$C:$C,"&lt;&gt;PREVISTO",'Estruturante Móvel'!$G:$G,MH$4,'Estruturante Móvel'!$L:$L,'CRONOGRAMA_CONST+MIGRACAO'!LX$8))</f>
        <v>0</v>
      </c>
      <c r="MJ24" s="139">
        <f>(COUNTIFS('Estruturante Móvel'!$M:$M,$B24,'Estruturante Móvel'!$AM:$AM,MJ$4))-(COUNTIFS('Estruturante Móvel'!$M:$M,$B24,'Estruturante Móvel'!$AM:$AM,MJ$4,'Estruturante Móvel'!$AQ:$AQ,"REPARO FO"))</f>
        <v>0</v>
      </c>
      <c r="MK24" s="140">
        <f>(COUNTIFS('Estruturante Móvel'!$M:$M,$B22,'Estruturante Móvel'!$C:$C,"&lt;&gt;PREVISTO",'Estruturante Móvel'!$G:$G,MJ$4,'Estruturante Móvel'!$L:$L,'CRONOGRAMA_CONST+MIGRACAO'!LZ$8))</f>
        <v>0</v>
      </c>
      <c r="ML24" s="139">
        <f>(COUNTIFS('Estruturante Móvel'!$M:$M,$B24,'Estruturante Móvel'!$AM:$AM,ML$4))-(COUNTIFS('Estruturante Móvel'!$M:$M,$B24,'Estruturante Móvel'!$AM:$AM,ML$4,'Estruturante Móvel'!$AQ:$AQ,"REPARO FO"))</f>
        <v>0</v>
      </c>
      <c r="MM24" s="140">
        <f>(COUNTIFS('Estruturante Móvel'!$M:$M,$B22,'Estruturante Móvel'!$C:$C,"&lt;&gt;PREVISTO",'Estruturante Móvel'!$G:$G,ML$4,'Estruturante Móvel'!$L:$L,'CRONOGRAMA_CONST+MIGRACAO'!MB$8))</f>
        <v>0</v>
      </c>
      <c r="MN24" s="139">
        <f>(COUNTIFS('Estruturante Móvel'!$M:$M,$B24,'Estruturante Móvel'!$AM:$AM,MN$4))-(COUNTIFS('Estruturante Móvel'!$M:$M,$B24,'Estruturante Móvel'!$AM:$AM,MN$4,'Estruturante Móvel'!$AQ:$AQ,"REPARO FO"))</f>
        <v>0</v>
      </c>
      <c r="MO24" s="140">
        <f>(COUNTIFS('Estruturante Móvel'!$M:$M,$B22,'Estruturante Móvel'!$C:$C,"&lt;&gt;PREVISTO",'Estruturante Móvel'!$G:$G,MN$4,'Estruturante Móvel'!$L:$L,'CRONOGRAMA_CONST+MIGRACAO'!MD$8))</f>
        <v>0</v>
      </c>
      <c r="MP24" s="139">
        <f>(COUNTIFS('Estruturante Móvel'!$M:$M,$B24,'Estruturante Móvel'!$AM:$AM,MP$4))-(COUNTIFS('Estruturante Móvel'!$M:$M,$B24,'Estruturante Móvel'!$AM:$AM,MP$4,'Estruturante Móvel'!$AQ:$AQ,"REPARO FO"))</f>
        <v>0</v>
      </c>
      <c r="MQ24" s="140">
        <f>(COUNTIFS('Estruturante Móvel'!$M:$M,$B22,'Estruturante Móvel'!$C:$C,"&lt;&gt;PREVISTO",'Estruturante Móvel'!$G:$G,MP$4,'Estruturante Móvel'!$L:$L,'CRONOGRAMA_CONST+MIGRACAO'!MF$8))</f>
        <v>0</v>
      </c>
      <c r="MR24" s="139">
        <f>(COUNTIFS('Estruturante Móvel'!$M:$M,$B24,'Estruturante Móvel'!$AM:$AM,MR$4))-(COUNTIFS('Estruturante Móvel'!$M:$M,$B24,'Estruturante Móvel'!$AM:$AM,MR$4,'Estruturante Móvel'!$AQ:$AQ,"REPARO FO"))</f>
        <v>0</v>
      </c>
      <c r="MS24" s="140">
        <f>(COUNTIFS('Estruturante Móvel'!$M:$M,$B22,'Estruturante Móvel'!$C:$C,"&lt;&gt;PREVISTO",'Estruturante Móvel'!$G:$G,MR$4,'Estruturante Móvel'!$L:$L,'CRONOGRAMA_CONST+MIGRACAO'!MH$8))</f>
        <v>0</v>
      </c>
      <c r="MT24" s="139">
        <f>(COUNTIFS('Estruturante Móvel'!$M:$M,$B24,'Estruturante Móvel'!$AM:$AM,MT$4))-(COUNTIFS('Estruturante Móvel'!$M:$M,$B24,'Estruturante Móvel'!$AM:$AM,MT$4,'Estruturante Móvel'!$AQ:$AQ,"REPARO FO"))</f>
        <v>0</v>
      </c>
      <c r="MU24" s="140">
        <f>(COUNTIFS('Estruturante Móvel'!$M:$M,$B22,'Estruturante Móvel'!$C:$C,"&lt;&gt;PREVISTO",'Estruturante Móvel'!$G:$G,MT$4,'Estruturante Móvel'!$L:$L,'CRONOGRAMA_CONST+MIGRACAO'!MJ$8))</f>
        <v>0</v>
      </c>
      <c r="MV24" s="139">
        <f>(COUNTIFS('Estruturante Móvel'!$M:$M,$B24,'Estruturante Móvel'!$AM:$AM,MV$4))-(COUNTIFS('Estruturante Móvel'!$M:$M,$B24,'Estruturante Móvel'!$AM:$AM,MV$4,'Estruturante Móvel'!$AQ:$AQ,"REPARO FO"))</f>
        <v>0</v>
      </c>
      <c r="MW24" s="140">
        <f>(COUNTIFS('Estruturante Móvel'!$M:$M,$B22,'Estruturante Móvel'!$C:$C,"&lt;&gt;PREVISTO",'Estruturante Móvel'!$G:$G,MV$4,'Estruturante Móvel'!$L:$L,'CRONOGRAMA_CONST+MIGRACAO'!ML$8))</f>
        <v>0</v>
      </c>
      <c r="MX24" s="139">
        <f>(COUNTIFS('Estruturante Móvel'!$M:$M,$B24,'Estruturante Móvel'!$AM:$AM,MX$4))-(COUNTIFS('Estruturante Móvel'!$M:$M,$B24,'Estruturante Móvel'!$AM:$AM,MX$4,'Estruturante Móvel'!$AQ:$AQ,"REPARO FO"))</f>
        <v>0</v>
      </c>
      <c r="MY24" s="140">
        <f>(COUNTIFS('Estruturante Móvel'!$M:$M,$B22,'Estruturante Móvel'!$C:$C,"&lt;&gt;PREVISTO",'Estruturante Móvel'!$G:$G,MX$4,'Estruturante Móvel'!$L:$L,'CRONOGRAMA_CONST+MIGRACAO'!MN$8))</f>
        <v>0</v>
      </c>
      <c r="MZ24" s="139">
        <f>(COUNTIFS('Estruturante Móvel'!$M:$M,$B24,'Estruturante Móvel'!$AM:$AM,MZ$4))-(COUNTIFS('Estruturante Móvel'!$M:$M,$B24,'Estruturante Móvel'!$AM:$AM,MZ$4,'Estruturante Móvel'!$AQ:$AQ,"REPARO FO"))</f>
        <v>0</v>
      </c>
      <c r="NA24" s="140">
        <f>(COUNTIFS('Estruturante Móvel'!$M:$M,$B22,'Estruturante Móvel'!$C:$C,"&lt;&gt;PREVISTO",'Estruturante Móvel'!$G:$G,MZ$4,'Estruturante Móvel'!$L:$L,'CRONOGRAMA_CONST+MIGRACAO'!MP$8))</f>
        <v>0</v>
      </c>
      <c r="NB24" s="139">
        <f>(COUNTIFS('Estruturante Móvel'!$M:$M,$B24,'Estruturante Móvel'!$AM:$AM,NB$4))-(COUNTIFS('Estruturante Móvel'!$M:$M,$B24,'Estruturante Móvel'!$AM:$AM,NB$4,'Estruturante Móvel'!$AQ:$AQ,"REPARO FO"))</f>
        <v>0</v>
      </c>
      <c r="NC24" s="140">
        <f>(COUNTIFS('Estruturante Móvel'!$M:$M,$B22,'Estruturante Móvel'!$C:$C,"&lt;&gt;PREVISTO",'Estruturante Móvel'!$G:$G,NB$4,'Estruturante Móvel'!$L:$L,'CRONOGRAMA_CONST+MIGRACAO'!MR$8))</f>
        <v>0</v>
      </c>
      <c r="ND24" s="139">
        <f>(COUNTIFS('Estruturante Móvel'!$M:$M,$B24,'Estruturante Móvel'!$AM:$AM,ND$4))-(COUNTIFS('Estruturante Móvel'!$M:$M,$B24,'Estruturante Móvel'!$AM:$AM,ND$4,'Estruturante Móvel'!$AQ:$AQ,"REPARO FO"))</f>
        <v>0</v>
      </c>
      <c r="NE24" s="140">
        <f>(COUNTIFS('Estruturante Móvel'!$M:$M,$B22,'Estruturante Móvel'!$C:$C,"&lt;&gt;PREVISTO",'Estruturante Móvel'!$G:$G,ND$4,'Estruturante Móvel'!$L:$L,'CRONOGRAMA_CONST+MIGRACAO'!MT$8))</f>
        <v>0</v>
      </c>
      <c r="NF24" s="139">
        <f>(COUNTIFS('Estruturante Móvel'!$M:$M,$B24,'Estruturante Móvel'!$AM:$AM,NF$4))-(COUNTIFS('Estruturante Móvel'!$M:$M,$B24,'Estruturante Móvel'!$AM:$AM,NF$4,'Estruturante Móvel'!$AQ:$AQ,"REPARO FO"))</f>
        <v>0</v>
      </c>
      <c r="NG24" s="140">
        <f>(COUNTIFS('Estruturante Móvel'!$M:$M,$B22,'Estruturante Móvel'!$C:$C,"&lt;&gt;PREVISTO",'Estruturante Móvel'!$G:$G,NF$4,'Estruturante Móvel'!$L:$L,'CRONOGRAMA_CONST+MIGRACAO'!MV$8))</f>
        <v>0</v>
      </c>
      <c r="NH24" s="139">
        <f>(COUNTIFS('Estruturante Móvel'!$M:$M,$B24,'Estruturante Móvel'!$AM:$AM,NH$4))-(COUNTIFS('Estruturante Móvel'!$M:$M,$B24,'Estruturante Móvel'!$AM:$AM,NH$4,'Estruturante Móvel'!$AQ:$AQ,"REPARO FO"))</f>
        <v>0</v>
      </c>
      <c r="NI24" s="140">
        <f>(COUNTIFS('Estruturante Móvel'!$M:$M,$B22,'Estruturante Móvel'!$C:$C,"&lt;&gt;PREVISTO",'Estruturante Móvel'!$G:$G,NH$4,'Estruturante Móvel'!$L:$L,'CRONOGRAMA_CONST+MIGRACAO'!MX$8))</f>
        <v>0</v>
      </c>
    </row>
    <row r="25" spans="1:373" hidden="1" outlineLevel="1">
      <c r="B25" s="205" t="s">
        <v>446</v>
      </c>
      <c r="C25" s="161" t="s">
        <v>186</v>
      </c>
      <c r="D25" s="161">
        <f>COUNTIFS('Estruturante Móvel'!$M:$M,B22,'Estruturante Móvel'!$L:$L,'CRONOGRAMA_CONST+MIGRACAO'!B25)</f>
        <v>93</v>
      </c>
      <c r="E25" s="161">
        <f>(COUNTIFS('Estruturante Móvel'!$M:$M,B22,'Estruturante Móvel'!$C:$C,"&lt;&gt;PREVISTO",'Estruturante Móvel'!$L:$L,'CRONOGRAMA_CONST+MIGRACAO'!B25))</f>
        <v>93</v>
      </c>
      <c r="F25" s="162">
        <f>(COUNTIFS('Estruturante Móvel'!$M:$M,B22,'Estruturante Móvel'!$C:$C,"PREVISTO",'Estruturante Móvel'!$L:$L,'CRONOGRAMA_CONST+MIGRACAO'!B25))</f>
        <v>0</v>
      </c>
      <c r="G25" s="162"/>
      <c r="H25" s="165" t="str">
        <f t="shared" si="378"/>
        <v>Concluído</v>
      </c>
      <c r="I25" s="166">
        <v>45566</v>
      </c>
      <c r="J25" s="160">
        <f t="shared" si="379"/>
        <v>1</v>
      </c>
      <c r="K25" s="157">
        <f t="shared" si="380"/>
        <v>93</v>
      </c>
      <c r="L25" s="139">
        <f>(COUNTIFS('Estruturante Móvel'!$M:$M,$B22,'Estruturante Móvel'!$AM:$AM,L$4,'Estruturante Móvel'!$L:$L,'CRONOGRAMA_CONST+MIGRACAO'!$B25))</f>
        <v>0</v>
      </c>
      <c r="M25" s="140">
        <f>(COUNTIFS('Estruturante Móvel'!$M:$M,$B22,'Estruturante Móvel'!$C:$C,"&lt;&gt;PREVISTO",'Estruturante Móvel'!$G:$G,L$4,'Estruturante Móvel'!$L:$L,'CRONOGRAMA_CONST+MIGRACAO'!B$9))</f>
        <v>0</v>
      </c>
      <c r="N25" s="139">
        <f>(COUNTIFS('Estruturante Móvel'!$M:$M,$B22,'Estruturante Móvel'!$AM:$AM,N$4,'Estruturante Móvel'!$L:$L,'CRONOGRAMA_CONST+MIGRACAO'!$B25))</f>
        <v>0</v>
      </c>
      <c r="O25" s="140">
        <f>(COUNTIFS('Estruturante Móvel'!$M:$M,$B22,'Estruturante Móvel'!$C:$C,"&lt;&gt;PREVISTO",'Estruturante Móvel'!$G:$G,N$4,'Estruturante Móvel'!$L:$L,'CRONOGRAMA_CONST+MIGRACAO'!D$9))</f>
        <v>0</v>
      </c>
      <c r="P25" s="139">
        <f>(COUNTIFS('Estruturante Móvel'!$M:$M,$B22,'Estruturante Móvel'!$AM:$AM,P$4,'Estruturante Móvel'!$L:$L,'CRONOGRAMA_CONST+MIGRACAO'!$B25))</f>
        <v>0</v>
      </c>
      <c r="Q25" s="140">
        <f>(COUNTIFS('Estruturante Móvel'!$M:$M,$B22,'Estruturante Móvel'!$C:$C,"&lt;&gt;PREVISTO",'Estruturante Móvel'!$G:$G,P$4,'Estruturante Móvel'!$L:$L,'CRONOGRAMA_CONST+MIGRACAO'!F$9))</f>
        <v>0</v>
      </c>
      <c r="R25" s="139">
        <f>(COUNTIFS('Estruturante Móvel'!$M:$M,$B22,'Estruturante Móvel'!$AM:$AM,R$4,'Estruturante Móvel'!$L:$L,'CRONOGRAMA_CONST+MIGRACAO'!$B25))</f>
        <v>0</v>
      </c>
      <c r="S25" s="140">
        <f>(COUNTIFS('Estruturante Móvel'!$M:$M,$B22,'Estruturante Móvel'!$C:$C,"&lt;&gt;PREVISTO",'Estruturante Móvel'!$G:$G,R$4,'Estruturante Móvel'!$L:$L,'CRONOGRAMA_CONST+MIGRACAO'!H$9))</f>
        <v>0</v>
      </c>
      <c r="T25" s="139">
        <f>(COUNTIFS('Estruturante Móvel'!$M:$M,$B22,'Estruturante Móvel'!$AM:$AM,T$4,'Estruturante Móvel'!$L:$L,'CRONOGRAMA_CONST+MIGRACAO'!$B25))</f>
        <v>0</v>
      </c>
      <c r="U25" s="140">
        <f>(COUNTIFS('Estruturante Móvel'!$M:$M,$B22,'Estruturante Móvel'!$C:$C,"&lt;&gt;PREVISTO",'Estruturante Móvel'!$G:$G,T$4,'Estruturante Móvel'!$L:$L,'CRONOGRAMA_CONST+MIGRACAO'!J$9))</f>
        <v>0</v>
      </c>
      <c r="V25" s="139">
        <f>(COUNTIFS('Estruturante Móvel'!$M:$M,$B22,'Estruturante Móvel'!$AM:$AM,V$4,'Estruturante Móvel'!$L:$L,'CRONOGRAMA_CONST+MIGRACAO'!$B25))</f>
        <v>0</v>
      </c>
      <c r="W25" s="140">
        <f>(COUNTIFS('Estruturante Móvel'!$M:$M,$B22,'Estruturante Móvel'!$C:$C,"&lt;&gt;PREVISTO",'Estruturante Móvel'!$G:$G,V$4,'Estruturante Móvel'!$L:$L,'CRONOGRAMA_CONST+MIGRACAO'!L$9))</f>
        <v>0</v>
      </c>
      <c r="X25" s="139">
        <f>(COUNTIFS('Estruturante Móvel'!$M:$M,$B22,'Estruturante Móvel'!$AM:$AM,X$4,'Estruturante Móvel'!$L:$L,'CRONOGRAMA_CONST+MIGRACAO'!$B25))</f>
        <v>0</v>
      </c>
      <c r="Y25" s="140">
        <f>(COUNTIFS('Estruturante Móvel'!$M:$M,$B22,'Estruturante Móvel'!$C:$C,"&lt;&gt;PREVISTO",'Estruturante Móvel'!$G:$G,X$4,'Estruturante Móvel'!$L:$L,'CRONOGRAMA_CONST+MIGRACAO'!N$9))</f>
        <v>0</v>
      </c>
      <c r="Z25" s="139">
        <f>(COUNTIFS('Estruturante Móvel'!$M:$M,$B22,'Estruturante Móvel'!$AM:$AM,Z$4,'Estruturante Móvel'!$L:$L,'CRONOGRAMA_CONST+MIGRACAO'!$B25))</f>
        <v>0</v>
      </c>
      <c r="AA25" s="140">
        <f>(COUNTIFS('Estruturante Móvel'!$M:$M,$B22,'Estruturante Móvel'!$C:$C,"&lt;&gt;PREVISTO",'Estruturante Móvel'!$G:$G,Z$4,'Estruturante Móvel'!$L:$L,'CRONOGRAMA_CONST+MIGRACAO'!P$9))</f>
        <v>0</v>
      </c>
      <c r="AB25" s="139">
        <f>(COUNTIFS('Estruturante Móvel'!$M:$M,$B22,'Estruturante Móvel'!$AM:$AM,AB$4,'Estruturante Móvel'!$L:$L,'CRONOGRAMA_CONST+MIGRACAO'!$B25))</f>
        <v>0</v>
      </c>
      <c r="AC25" s="140">
        <f>(COUNTIFS('Estruturante Móvel'!$M:$M,$B22,'Estruturante Móvel'!$C:$C,"&lt;&gt;PREVISTO",'Estruturante Móvel'!$G:$G,AB$4,'Estruturante Móvel'!$L:$L,'CRONOGRAMA_CONST+MIGRACAO'!R$9))</f>
        <v>0</v>
      </c>
      <c r="AD25" s="139">
        <f>(COUNTIFS('Estruturante Móvel'!$M:$M,$B22,'Estruturante Móvel'!$AM:$AM,AD$4,'Estruturante Móvel'!$L:$L,'CRONOGRAMA_CONST+MIGRACAO'!$B25))</f>
        <v>0</v>
      </c>
      <c r="AE25" s="140">
        <f>(COUNTIFS('Estruturante Móvel'!$M:$M,$B22,'Estruturante Móvel'!$C:$C,"&lt;&gt;PREVISTO",'Estruturante Móvel'!$G:$G,AD$4,'Estruturante Móvel'!$L:$L,'CRONOGRAMA_CONST+MIGRACAO'!T$9))</f>
        <v>0</v>
      </c>
      <c r="AF25" s="139">
        <f>(COUNTIFS('Estruturante Móvel'!$M:$M,$B22,'Estruturante Móvel'!$AM:$AM,AF$4,'Estruturante Móvel'!$L:$L,'CRONOGRAMA_CONST+MIGRACAO'!$B25))</f>
        <v>0</v>
      </c>
      <c r="AG25" s="140">
        <f>(COUNTIFS('Estruturante Móvel'!$M:$M,$B22,'Estruturante Móvel'!$C:$C,"&lt;&gt;PREVISTO",'Estruturante Móvel'!$G:$G,AF$4,'Estruturante Móvel'!$L:$L,'CRONOGRAMA_CONST+MIGRACAO'!V$9))</f>
        <v>0</v>
      </c>
      <c r="AH25" s="139">
        <f>(COUNTIFS('Estruturante Móvel'!$M:$M,$B22,'Estruturante Móvel'!$AM:$AM,AH$4,'Estruturante Móvel'!$L:$L,'CRONOGRAMA_CONST+MIGRACAO'!$B25))</f>
        <v>0</v>
      </c>
      <c r="AI25" s="140">
        <f>(COUNTIFS('Estruturante Móvel'!$M:$M,$B22,'Estruturante Móvel'!$C:$C,"&lt;&gt;PREVISTO",'Estruturante Móvel'!$G:$G,AH$4,'Estruturante Móvel'!$L:$L,'CRONOGRAMA_CONST+MIGRACAO'!X$9))</f>
        <v>0</v>
      </c>
      <c r="AJ25" s="139">
        <f>(COUNTIFS('Estruturante Móvel'!$M:$M,$B22,'Estruturante Móvel'!$AM:$AM,AJ$4,'Estruturante Móvel'!$L:$L,'CRONOGRAMA_CONST+MIGRACAO'!$B25))</f>
        <v>0</v>
      </c>
      <c r="AK25" s="140">
        <f>(COUNTIFS('Estruturante Móvel'!$M:$M,$B22,'Estruturante Móvel'!$C:$C,"&lt;&gt;PREVISTO",'Estruturante Móvel'!$G:$G,AJ$4,'Estruturante Móvel'!$L:$L,'CRONOGRAMA_CONST+MIGRACAO'!Z$9))</f>
        <v>0</v>
      </c>
      <c r="AL25" s="139">
        <f>(COUNTIFS('Estruturante Móvel'!$M:$M,$B22,'Estruturante Móvel'!$AM:$AM,AL$4,'Estruturante Móvel'!$L:$L,'CRONOGRAMA_CONST+MIGRACAO'!$B25))</f>
        <v>0</v>
      </c>
      <c r="AM25" s="140">
        <f>(COUNTIFS('Estruturante Móvel'!$M:$M,$B22,'Estruturante Móvel'!$C:$C,"&lt;&gt;PREVISTO",'Estruturante Móvel'!$G:$G,AL$4,'Estruturante Móvel'!$L:$L,'CRONOGRAMA_CONST+MIGRACAO'!AB$9))</f>
        <v>0</v>
      </c>
      <c r="AN25" s="139">
        <f>(COUNTIFS('Estruturante Móvel'!$M:$M,$B22,'Estruturante Móvel'!$AM:$AM,AN$4,'Estruturante Móvel'!$L:$L,'CRONOGRAMA_CONST+MIGRACAO'!$B25))</f>
        <v>0</v>
      </c>
      <c r="AO25" s="140">
        <f>(COUNTIFS('Estruturante Móvel'!$M:$M,$B22,'Estruturante Móvel'!$C:$C,"&lt;&gt;PREVISTO",'Estruturante Móvel'!$G:$G,AN$4,'Estruturante Móvel'!$L:$L,'CRONOGRAMA_CONST+MIGRACAO'!AD$9))</f>
        <v>0</v>
      </c>
      <c r="AP25" s="139">
        <f>(COUNTIFS('Estruturante Móvel'!$M:$M,$B22,'Estruturante Móvel'!$AM:$AM,AP$4,'Estruturante Móvel'!$L:$L,'CRONOGRAMA_CONST+MIGRACAO'!$B25))</f>
        <v>0</v>
      </c>
      <c r="AQ25" s="140">
        <f>(COUNTIFS('Estruturante Móvel'!$M:$M,$B22,'Estruturante Móvel'!$C:$C,"&lt;&gt;PREVISTO",'Estruturante Móvel'!$G:$G,AP$4,'Estruturante Móvel'!$L:$L,'CRONOGRAMA_CONST+MIGRACAO'!AF$9))</f>
        <v>0</v>
      </c>
      <c r="AR25" s="139">
        <f>(COUNTIFS('Estruturante Móvel'!$M:$M,$B22,'Estruturante Móvel'!$AM:$AM,AR$4,'Estruturante Móvel'!$L:$L,'CRONOGRAMA_CONST+MIGRACAO'!$B25))</f>
        <v>0</v>
      </c>
      <c r="AS25" s="140">
        <f>(COUNTIFS('Estruturante Móvel'!$M:$M,$B22,'Estruturante Móvel'!$C:$C,"&lt;&gt;PREVISTO",'Estruturante Móvel'!$G:$G,AR$4,'Estruturante Móvel'!$L:$L,'CRONOGRAMA_CONST+MIGRACAO'!AH$9))</f>
        <v>0</v>
      </c>
      <c r="AT25" s="139">
        <f>(COUNTIFS('Estruturante Móvel'!$M:$M,$B22,'Estruturante Móvel'!$AM:$AM,AT$4,'Estruturante Móvel'!$L:$L,'CRONOGRAMA_CONST+MIGRACAO'!$B25))</f>
        <v>0</v>
      </c>
      <c r="AU25" s="140">
        <f>(COUNTIFS('Estruturante Móvel'!$M:$M,$B22,'Estruturante Móvel'!$C:$C,"&lt;&gt;PREVISTO",'Estruturante Móvel'!$G:$G,AT$4,'Estruturante Móvel'!$L:$L,'CRONOGRAMA_CONST+MIGRACAO'!AJ$9))</f>
        <v>0</v>
      </c>
      <c r="AV25" s="139">
        <f>(COUNTIFS('Estruturante Móvel'!$M:$M,$B22,'Estruturante Móvel'!$AM:$AM,AV$4,'Estruturante Móvel'!$L:$L,'CRONOGRAMA_CONST+MIGRACAO'!$B25))</f>
        <v>0</v>
      </c>
      <c r="AW25" s="140">
        <f>(COUNTIFS('Estruturante Móvel'!$M:$M,$B22,'Estruturante Móvel'!$C:$C,"&lt;&gt;PREVISTO",'Estruturante Móvel'!$G:$G,AV$4,'Estruturante Móvel'!$L:$L,'CRONOGRAMA_CONST+MIGRACAO'!AL$9))</f>
        <v>0</v>
      </c>
      <c r="AX25" s="139">
        <f>(COUNTIFS('Estruturante Móvel'!$M:$M,$B22,'Estruturante Móvel'!$AM:$AM,AX$4,'Estruturante Móvel'!$L:$L,'CRONOGRAMA_CONST+MIGRACAO'!$B25))</f>
        <v>0</v>
      </c>
      <c r="AY25" s="140">
        <f>(COUNTIFS('Estruturante Móvel'!$M:$M,$B22,'Estruturante Móvel'!$C:$C,"&lt;&gt;PREVISTO",'Estruturante Móvel'!$G:$G,AX$4,'Estruturante Móvel'!$L:$L,'CRONOGRAMA_CONST+MIGRACAO'!AN$9))</f>
        <v>0</v>
      </c>
      <c r="AZ25" s="139">
        <f>(COUNTIFS('Estruturante Móvel'!$M:$M,$B22,'Estruturante Móvel'!$AM:$AM,AZ$4,'Estruturante Móvel'!$L:$L,'CRONOGRAMA_CONST+MIGRACAO'!$B25))</f>
        <v>0</v>
      </c>
      <c r="BA25" s="140">
        <f>(COUNTIFS('Estruturante Móvel'!$M:$M,$B22,'Estruturante Móvel'!$C:$C,"&lt;&gt;PREVISTO",'Estruturante Móvel'!$G:$G,AZ$4,'Estruturante Móvel'!$L:$L,'CRONOGRAMA_CONST+MIGRACAO'!AP$9))</f>
        <v>0</v>
      </c>
      <c r="BB25" s="139">
        <f>(COUNTIFS('Estruturante Móvel'!$M:$M,$B22,'Estruturante Móvel'!$AM:$AM,BB$4,'Estruturante Móvel'!$L:$L,'CRONOGRAMA_CONST+MIGRACAO'!$B25))</f>
        <v>0</v>
      </c>
      <c r="BC25" s="140">
        <f>(COUNTIFS('Estruturante Móvel'!$M:$M,$B22,'Estruturante Móvel'!$C:$C,"&lt;&gt;PREVISTO",'Estruturante Móvel'!$G:$G,BB$4,'Estruturante Móvel'!$L:$L,'CRONOGRAMA_CONST+MIGRACAO'!AR$9))</f>
        <v>0</v>
      </c>
      <c r="BD25" s="139">
        <f>(COUNTIFS('Estruturante Móvel'!$M:$M,$B22,'Estruturante Móvel'!$AM:$AM,BD$4,'Estruturante Móvel'!$L:$L,'CRONOGRAMA_CONST+MIGRACAO'!$B25))</f>
        <v>0</v>
      </c>
      <c r="BE25" s="140">
        <f>(COUNTIFS('Estruturante Móvel'!$M:$M,$B22,'Estruturante Móvel'!$C:$C,"&lt;&gt;PREVISTO",'Estruturante Móvel'!$G:$G,BD$4,'Estruturante Móvel'!$L:$L,'CRONOGRAMA_CONST+MIGRACAO'!AT$9))</f>
        <v>0</v>
      </c>
      <c r="BF25" s="139">
        <f>(COUNTIFS('Estruturante Móvel'!$M:$M,$B22,'Estruturante Móvel'!$AM:$AM,BF$4,'Estruturante Móvel'!$L:$L,'CRONOGRAMA_CONST+MIGRACAO'!$B25))</f>
        <v>0</v>
      </c>
      <c r="BG25" s="140">
        <f>(COUNTIFS('Estruturante Móvel'!$M:$M,$B22,'Estruturante Móvel'!$C:$C,"&lt;&gt;PREVISTO",'Estruturante Móvel'!$G:$G,BF$4,'Estruturante Móvel'!$L:$L,'CRONOGRAMA_CONST+MIGRACAO'!AV$9))</f>
        <v>0</v>
      </c>
      <c r="BH25" s="139">
        <f>(COUNTIFS('Estruturante Móvel'!$M:$M,$B22,'Estruturante Móvel'!$AM:$AM,BH$4,'Estruturante Móvel'!$L:$L,'CRONOGRAMA_CONST+MIGRACAO'!$B25))</f>
        <v>0</v>
      </c>
      <c r="BI25" s="140">
        <f>(COUNTIFS('Estruturante Móvel'!$M:$M,$B22,'Estruturante Móvel'!$C:$C,"&lt;&gt;PREVISTO",'Estruturante Móvel'!$G:$G,BH$4,'Estruturante Móvel'!$L:$L,'CRONOGRAMA_CONST+MIGRACAO'!AX$9))</f>
        <v>0</v>
      </c>
      <c r="BJ25" s="139">
        <f>(COUNTIFS('Estruturante Móvel'!$M:$M,$B22,'Estruturante Móvel'!$AM:$AM,BJ$4,'Estruturante Móvel'!$L:$L,'CRONOGRAMA_CONST+MIGRACAO'!$B25))</f>
        <v>0</v>
      </c>
      <c r="BK25" s="140">
        <f>(COUNTIFS('Estruturante Móvel'!$M:$M,$B22,'Estruturante Móvel'!$C:$C,"&lt;&gt;PREVISTO",'Estruturante Móvel'!$G:$G,BJ$4,'Estruturante Móvel'!$L:$L,'CRONOGRAMA_CONST+MIGRACAO'!AZ$9))</f>
        <v>0</v>
      </c>
      <c r="BL25" s="139">
        <f>(COUNTIFS('Estruturante Móvel'!$M:$M,$B22,'Estruturante Móvel'!$AM:$AM,BL$4,'Estruturante Móvel'!$L:$L,'CRONOGRAMA_CONST+MIGRACAO'!$B25))</f>
        <v>0</v>
      </c>
      <c r="BM25" s="140">
        <f>(COUNTIFS('Estruturante Móvel'!$M:$M,$B22,'Estruturante Móvel'!$C:$C,"&lt;&gt;PREVISTO",'Estruturante Móvel'!$G:$G,BL$4,'Estruturante Móvel'!$L:$L,'CRONOGRAMA_CONST+MIGRACAO'!BB$9))</f>
        <v>0</v>
      </c>
      <c r="BN25" s="139">
        <f>(COUNTIFS('Estruturante Móvel'!$M:$M,$B22,'Estruturante Móvel'!$AM:$AM,BN$4,'Estruturante Móvel'!$L:$L,'CRONOGRAMA_CONST+MIGRACAO'!$B25))</f>
        <v>0</v>
      </c>
      <c r="BO25" s="140">
        <f>(COUNTIFS('Estruturante Móvel'!$M:$M,$B22,'Estruturante Móvel'!$C:$C,"&lt;&gt;PREVISTO",'Estruturante Móvel'!$G:$G,BN$4,'Estruturante Móvel'!$L:$L,'CRONOGRAMA_CONST+MIGRACAO'!BD$9))</f>
        <v>0</v>
      </c>
      <c r="BP25" s="139">
        <f>(COUNTIFS('Estruturante Móvel'!$M:$M,$B22,'Estruturante Móvel'!$AM:$AM,BP$4,'Estruturante Móvel'!$L:$L,'CRONOGRAMA_CONST+MIGRACAO'!$B25))</f>
        <v>0</v>
      </c>
      <c r="BQ25" s="140">
        <f>(COUNTIFS('Estruturante Móvel'!$M:$M,$B22,'Estruturante Móvel'!$C:$C,"&lt;&gt;PREVISTO",'Estruturante Móvel'!$G:$G,BP$4,'Estruturante Móvel'!$L:$L,'CRONOGRAMA_CONST+MIGRACAO'!BF$9))</f>
        <v>0</v>
      </c>
      <c r="BR25" s="139">
        <f>(COUNTIFS('Estruturante Móvel'!$M:$M,$B22,'Estruturante Móvel'!$AM:$AM,BR$4,'Estruturante Móvel'!$L:$L,'CRONOGRAMA_CONST+MIGRACAO'!$B25))</f>
        <v>0</v>
      </c>
      <c r="BS25" s="140">
        <f>(COUNTIFS('Estruturante Móvel'!$M:$M,$B22,'Estruturante Móvel'!$C:$C,"&lt;&gt;PREVISTO",'Estruturante Móvel'!$G:$G,BR$4,'Estruturante Móvel'!$L:$L,'CRONOGRAMA_CONST+MIGRACAO'!BH$9))</f>
        <v>0</v>
      </c>
      <c r="BT25" s="139">
        <f>(COUNTIFS('Estruturante Móvel'!$M:$M,$B25,'Estruturante Móvel'!$AM:$AM,BT$4))-(COUNTIFS('Estruturante Móvel'!$M:$M,$B25,'Estruturante Móvel'!$AM:$AM,BT$4,'Estruturante Móvel'!$AQ:$AQ,"REPARO FO"))</f>
        <v>0</v>
      </c>
      <c r="BU25" s="140">
        <f>(COUNTIFS('Estruturante Móvel'!$M:$M,$B22,'Estruturante Móvel'!$C:$C,"&lt;&gt;PREVISTO",'Estruturante Móvel'!$G:$G,BT$4,'Estruturante Móvel'!$L:$L,'CRONOGRAMA_CONST+MIGRACAO'!BJ$9))</f>
        <v>0</v>
      </c>
      <c r="BV25" s="139">
        <f>(COUNTIFS('Estruturante Móvel'!$M:$M,$B25,'Estruturante Móvel'!$AM:$AM,BV$4))-(COUNTIFS('Estruturante Móvel'!$M:$M,$B25,'Estruturante Móvel'!$AM:$AM,BV$4,'Estruturante Móvel'!$AQ:$AQ,"REPARO FO"))</f>
        <v>0</v>
      </c>
      <c r="BW25" s="140">
        <f>(COUNTIFS('Estruturante Móvel'!$M:$M,$B22,'Estruturante Móvel'!$C:$C,"&lt;&gt;PREVISTO",'Estruturante Móvel'!$G:$G,BV$4,'Estruturante Móvel'!$L:$L,'CRONOGRAMA_CONST+MIGRACAO'!BL$9))</f>
        <v>0</v>
      </c>
      <c r="BX25" s="139">
        <f>(COUNTIFS('Estruturante Móvel'!$M:$M,$B25,'Estruturante Móvel'!$AM:$AM,BX$4))-(COUNTIFS('Estruturante Móvel'!$M:$M,$B25,'Estruturante Móvel'!$AM:$AM,BX$4,'Estruturante Móvel'!$AQ:$AQ,"REPARO FO"))</f>
        <v>0</v>
      </c>
      <c r="BY25" s="140">
        <f>(COUNTIFS('Estruturante Móvel'!$M:$M,$B22,'Estruturante Móvel'!$C:$C,"&lt;&gt;PREVISTO",'Estruturante Móvel'!$G:$G,BX$4,'Estruturante Móvel'!$L:$L,'CRONOGRAMA_CONST+MIGRACAO'!BN$9))</f>
        <v>0</v>
      </c>
      <c r="BZ25" s="139">
        <f>(COUNTIFS('Estruturante Móvel'!$M:$M,$B25,'Estruturante Móvel'!$AM:$AM,BZ$4))-(COUNTIFS('Estruturante Móvel'!$M:$M,$B25,'Estruturante Móvel'!$AM:$AM,BZ$4,'Estruturante Móvel'!$AQ:$AQ,"REPARO FO"))</f>
        <v>0</v>
      </c>
      <c r="CA25" s="140">
        <f>(COUNTIFS('Estruturante Móvel'!$M:$M,$B22,'Estruturante Móvel'!$C:$C,"&lt;&gt;PREVISTO",'Estruturante Móvel'!$G:$G,BZ$4,'Estruturante Móvel'!$L:$L,'CRONOGRAMA_CONST+MIGRACAO'!BP$9))</f>
        <v>0</v>
      </c>
      <c r="CB25" s="139">
        <f>(COUNTIFS('Estruturante Móvel'!$M:$M,$B25,'Estruturante Móvel'!$AM:$AM,CB$4))-(COUNTIFS('Estruturante Móvel'!$M:$M,$B25,'Estruturante Móvel'!$AM:$AM,CB$4,'Estruturante Móvel'!$AQ:$AQ,"REPARO FO"))</f>
        <v>0</v>
      </c>
      <c r="CC25" s="140">
        <f>(COUNTIFS('Estruturante Móvel'!$M:$M,$B22,'Estruturante Móvel'!$C:$C,"&lt;&gt;PREVISTO",'Estruturante Móvel'!$G:$G,CB$4,'Estruturante Móvel'!$L:$L,'CRONOGRAMA_CONST+MIGRACAO'!BR$9))</f>
        <v>0</v>
      </c>
      <c r="CD25" s="139">
        <f>(COUNTIFS('Estruturante Móvel'!$M:$M,$B25,'Estruturante Móvel'!$AM:$AM,CD$4))-(COUNTIFS('Estruturante Móvel'!$M:$M,$B25,'Estruturante Móvel'!$AM:$AM,CD$4,'Estruturante Móvel'!$AQ:$AQ,"REPARO FO"))</f>
        <v>0</v>
      </c>
      <c r="CE25" s="140">
        <f>(COUNTIFS('Estruturante Móvel'!$M:$M,$B22,'Estruturante Móvel'!$C:$C,"&lt;&gt;PREVISTO",'Estruturante Móvel'!$G:$G,CD$4,'Estruturante Móvel'!$L:$L,'CRONOGRAMA_CONST+MIGRACAO'!BT$9))</f>
        <v>0</v>
      </c>
      <c r="CF25" s="139">
        <f>(COUNTIFS('Estruturante Móvel'!$M:$M,$B25,'Estruturante Móvel'!$AM:$AM,CF$4))-(COUNTIFS('Estruturante Móvel'!$M:$M,$B25,'Estruturante Móvel'!$AM:$AM,CF$4,'Estruturante Móvel'!$AQ:$AQ,"REPARO FO"))</f>
        <v>0</v>
      </c>
      <c r="CG25" s="140">
        <f>(COUNTIFS('Estruturante Móvel'!$M:$M,$B22,'Estruturante Móvel'!$C:$C,"&lt;&gt;PREVISTO",'Estruturante Móvel'!$G:$G,CF$4,'Estruturante Móvel'!$L:$L,'CRONOGRAMA_CONST+MIGRACAO'!BV$9))</f>
        <v>0</v>
      </c>
      <c r="CH25" s="139">
        <f>(COUNTIFS('Estruturante Móvel'!$M:$M,$B25,'Estruturante Móvel'!$AM:$AM,CH$4))-(COUNTIFS('Estruturante Móvel'!$M:$M,$B25,'Estruturante Móvel'!$AM:$AM,CH$4,'Estruturante Móvel'!$AQ:$AQ,"REPARO FO"))</f>
        <v>0</v>
      </c>
      <c r="CI25" s="140">
        <f>(COUNTIFS('Estruturante Móvel'!$M:$M,$B22,'Estruturante Móvel'!$C:$C,"&lt;&gt;PREVISTO",'Estruturante Móvel'!$G:$G,CH$4,'Estruturante Móvel'!$L:$L,'CRONOGRAMA_CONST+MIGRACAO'!BX$9))</f>
        <v>0</v>
      </c>
      <c r="CJ25" s="139">
        <f>(COUNTIFS('Estruturante Móvel'!$M:$M,$B25,'Estruturante Móvel'!$AM:$AM,CJ$4))-(COUNTIFS('Estruturante Móvel'!$M:$M,$B25,'Estruturante Móvel'!$AM:$AM,CJ$4,'Estruturante Móvel'!$AQ:$AQ,"REPARO FO"))</f>
        <v>0</v>
      </c>
      <c r="CK25" s="140">
        <f>(COUNTIFS('Estruturante Móvel'!$M:$M,$B22,'Estruturante Móvel'!$C:$C,"&lt;&gt;PREVISTO",'Estruturante Móvel'!$G:$G,CJ$4,'Estruturante Móvel'!$L:$L,'CRONOGRAMA_CONST+MIGRACAO'!BZ$9))</f>
        <v>0</v>
      </c>
      <c r="CL25" s="139">
        <f>(COUNTIFS('Estruturante Móvel'!$M:$M,$B25,'Estruturante Móvel'!$AM:$AM,CL$4))-(COUNTIFS('Estruturante Móvel'!$M:$M,$B25,'Estruturante Móvel'!$AM:$AM,CL$4,'Estruturante Móvel'!$AQ:$AQ,"REPARO FO"))</f>
        <v>0</v>
      </c>
      <c r="CM25" s="140">
        <f>(COUNTIFS('Estruturante Móvel'!$M:$M,$B22,'Estruturante Móvel'!$C:$C,"&lt;&gt;PREVISTO",'Estruturante Móvel'!$G:$G,CL$4,'Estruturante Móvel'!$L:$L,'CRONOGRAMA_CONST+MIGRACAO'!CB$9))</f>
        <v>0</v>
      </c>
      <c r="CN25" s="139">
        <f>(COUNTIFS('Estruturante Móvel'!$M:$M,$B25,'Estruturante Móvel'!$AM:$AM,CN$4))-(COUNTIFS('Estruturante Móvel'!$M:$M,$B25,'Estruturante Móvel'!$AM:$AM,CN$4,'Estruturante Móvel'!$AQ:$AQ,"REPARO FO"))</f>
        <v>0</v>
      </c>
      <c r="CO25" s="140">
        <f>(COUNTIFS('Estruturante Móvel'!$M:$M,$B22,'Estruturante Móvel'!$C:$C,"&lt;&gt;PREVISTO",'Estruturante Móvel'!$G:$G,CN$4,'Estruturante Móvel'!$L:$L,'CRONOGRAMA_CONST+MIGRACAO'!CD$9))</f>
        <v>0</v>
      </c>
      <c r="CP25" s="139">
        <f>(COUNTIFS('Estruturante Móvel'!$M:$M,$B25,'Estruturante Móvel'!$AM:$AM,CP$4))-(COUNTIFS('Estruturante Móvel'!$M:$M,$B25,'Estruturante Móvel'!$AM:$AM,CP$4,'Estruturante Móvel'!$AQ:$AQ,"REPARO FO"))</f>
        <v>0</v>
      </c>
      <c r="CQ25" s="140">
        <f>(COUNTIFS('Estruturante Móvel'!$M:$M,$B22,'Estruturante Móvel'!$C:$C,"&lt;&gt;PREVISTO",'Estruturante Móvel'!$G:$G,CP$4,'Estruturante Móvel'!$L:$L,'CRONOGRAMA_CONST+MIGRACAO'!CF$9))</f>
        <v>0</v>
      </c>
      <c r="CR25" s="139">
        <f>(COUNTIFS('Estruturante Móvel'!$M:$M,$B25,'Estruturante Móvel'!$AM:$AM,CR$4))-(COUNTIFS('Estruturante Móvel'!$M:$M,$B25,'Estruturante Móvel'!$AM:$AM,CR$4,'Estruturante Móvel'!$AQ:$AQ,"REPARO FO"))</f>
        <v>0</v>
      </c>
      <c r="CS25" s="140">
        <f>(COUNTIFS('Estruturante Móvel'!$M:$M,$B22,'Estruturante Móvel'!$C:$C,"&lt;&gt;PREVISTO",'Estruturante Móvel'!$G:$G,CR$4,'Estruturante Móvel'!$L:$L,'CRONOGRAMA_CONST+MIGRACAO'!CH$9))</f>
        <v>0</v>
      </c>
      <c r="CT25" s="139">
        <f>(COUNTIFS('Estruturante Móvel'!$M:$M,$B25,'Estruturante Móvel'!$AM:$AM,CT$4))-(COUNTIFS('Estruturante Móvel'!$M:$M,$B25,'Estruturante Móvel'!$AM:$AM,CT$4,'Estruturante Móvel'!$AQ:$AQ,"REPARO FO"))</f>
        <v>0</v>
      </c>
      <c r="CU25" s="140">
        <f>(COUNTIFS('Estruturante Móvel'!$M:$M,$B22,'Estruturante Móvel'!$C:$C,"&lt;&gt;PREVISTO",'Estruturante Móvel'!$G:$G,CT$4,'Estruturante Móvel'!$L:$L,'CRONOGRAMA_CONST+MIGRACAO'!CJ$9))</f>
        <v>0</v>
      </c>
      <c r="CV25" s="139">
        <f>(COUNTIFS('Estruturante Móvel'!$M:$M,$B25,'Estruturante Móvel'!$AM:$AM,CV$4))-(COUNTIFS('Estruturante Móvel'!$M:$M,$B25,'Estruturante Móvel'!$AM:$AM,CV$4,'Estruturante Móvel'!$AQ:$AQ,"REPARO FO"))</f>
        <v>0</v>
      </c>
      <c r="CW25" s="140">
        <f>(COUNTIFS('Estruturante Móvel'!$M:$M,$B22,'Estruturante Móvel'!$C:$C,"&lt;&gt;PREVISTO",'Estruturante Móvel'!$G:$G,CV$4,'Estruturante Móvel'!$L:$L,'CRONOGRAMA_CONST+MIGRACAO'!CL$9))</f>
        <v>0</v>
      </c>
      <c r="CX25" s="139">
        <f>(COUNTIFS('Estruturante Móvel'!$M:$M,$B25,'Estruturante Móvel'!$AM:$AM,CX$4))-(COUNTIFS('Estruturante Móvel'!$M:$M,$B25,'Estruturante Móvel'!$AM:$AM,CX$4,'Estruturante Móvel'!$AQ:$AQ,"REPARO FO"))</f>
        <v>0</v>
      </c>
      <c r="CY25" s="140">
        <f>(COUNTIFS('Estruturante Móvel'!$M:$M,$B22,'Estruturante Móvel'!$C:$C,"&lt;&gt;PREVISTO",'Estruturante Móvel'!$G:$G,CX$4,'Estruturante Móvel'!$L:$L,'CRONOGRAMA_CONST+MIGRACAO'!CN$9))</f>
        <v>0</v>
      </c>
      <c r="CZ25" s="139">
        <f>(COUNTIFS('Estruturante Móvel'!$M:$M,$B25,'Estruturante Móvel'!$AM:$AM,CZ$4))-(COUNTIFS('Estruturante Móvel'!$M:$M,$B25,'Estruturante Móvel'!$AM:$AM,CZ$4,'Estruturante Móvel'!$AQ:$AQ,"REPARO FO"))</f>
        <v>0</v>
      </c>
      <c r="DA25" s="140">
        <f>(COUNTIFS('Estruturante Móvel'!$M:$M,$B22,'Estruturante Móvel'!$C:$C,"&lt;&gt;PREVISTO",'Estruturante Móvel'!$G:$G,CZ$4,'Estruturante Móvel'!$L:$L,'CRONOGRAMA_CONST+MIGRACAO'!CP$9))</f>
        <v>0</v>
      </c>
      <c r="DB25" s="139">
        <f>(COUNTIFS('Estruturante Móvel'!$M:$M,$B25,'Estruturante Móvel'!$AM:$AM,DB$4))-(COUNTIFS('Estruturante Móvel'!$M:$M,$B25,'Estruturante Móvel'!$AM:$AM,DB$4,'Estruturante Móvel'!$AQ:$AQ,"REPARO FO"))</f>
        <v>0</v>
      </c>
      <c r="DC25" s="140">
        <f>(COUNTIFS('Estruturante Móvel'!$M:$M,$B22,'Estruturante Móvel'!$C:$C,"&lt;&gt;PREVISTO",'Estruturante Móvel'!$G:$G,DB$4,'Estruturante Móvel'!$L:$L,'CRONOGRAMA_CONST+MIGRACAO'!CR$9))</f>
        <v>0</v>
      </c>
      <c r="DD25" s="139">
        <f>(COUNTIFS('Estruturante Móvel'!$M:$M,$B25,'Estruturante Móvel'!$AM:$AM,DD$4))-(COUNTIFS('Estruturante Móvel'!$M:$M,$B25,'Estruturante Móvel'!$AM:$AM,DD$4,'Estruturante Móvel'!$AQ:$AQ,"REPARO FO"))</f>
        <v>0</v>
      </c>
      <c r="DE25" s="140">
        <f>(COUNTIFS('Estruturante Móvel'!$M:$M,$B22,'Estruturante Móvel'!$C:$C,"&lt;&gt;PREVISTO",'Estruturante Móvel'!$G:$G,DD$4,'Estruturante Móvel'!$L:$L,'CRONOGRAMA_CONST+MIGRACAO'!CT$9))</f>
        <v>0</v>
      </c>
      <c r="DF25" s="139">
        <f>(COUNTIFS('Estruturante Móvel'!$M:$M,$B25,'Estruturante Móvel'!$AM:$AM,DF$4))-(COUNTIFS('Estruturante Móvel'!$M:$M,$B25,'Estruturante Móvel'!$AM:$AM,DF$4,'Estruturante Móvel'!$AQ:$AQ,"REPARO FO"))</f>
        <v>0</v>
      </c>
      <c r="DG25" s="140">
        <f>(COUNTIFS('Estruturante Móvel'!$M:$M,$B22,'Estruturante Móvel'!$C:$C,"&lt;&gt;PREVISTO",'Estruturante Móvel'!$G:$G,DF$4,'Estruturante Móvel'!$L:$L,'CRONOGRAMA_CONST+MIGRACAO'!CV$9))</f>
        <v>0</v>
      </c>
      <c r="DH25" s="139">
        <f>(COUNTIFS('Estruturante Móvel'!$M:$M,$B25,'Estruturante Móvel'!$AM:$AM,DH$4))-(COUNTIFS('Estruturante Móvel'!$M:$M,$B25,'Estruturante Móvel'!$AM:$AM,DH$4,'Estruturante Móvel'!$AQ:$AQ,"REPARO FO"))</f>
        <v>0</v>
      </c>
      <c r="DI25" s="140">
        <f>(COUNTIFS('Estruturante Móvel'!$M:$M,$B22,'Estruturante Móvel'!$C:$C,"&lt;&gt;PREVISTO",'Estruturante Móvel'!$G:$G,DH$4,'Estruturante Móvel'!$L:$L,'CRONOGRAMA_CONST+MIGRACAO'!CX$9))</f>
        <v>0</v>
      </c>
      <c r="DJ25" s="139">
        <f>(COUNTIFS('Estruturante Móvel'!$M:$M,$B25,'Estruturante Móvel'!$AM:$AM,DJ$4))-(COUNTIFS('Estruturante Móvel'!$M:$M,$B25,'Estruturante Móvel'!$AM:$AM,DJ$4,'Estruturante Móvel'!$AQ:$AQ,"REPARO FO"))</f>
        <v>0</v>
      </c>
      <c r="DK25" s="140">
        <f>(COUNTIFS('Estruturante Móvel'!$M:$M,$B22,'Estruturante Móvel'!$C:$C,"&lt;&gt;PREVISTO",'Estruturante Móvel'!$G:$G,DJ$4,'Estruturante Móvel'!$L:$L,'CRONOGRAMA_CONST+MIGRACAO'!CZ$9))</f>
        <v>0</v>
      </c>
      <c r="DL25" s="139">
        <f>(COUNTIFS('Estruturante Móvel'!$M:$M,$B25,'Estruturante Móvel'!$AM:$AM,DL$4))-(COUNTIFS('Estruturante Móvel'!$M:$M,$B25,'Estruturante Móvel'!$AM:$AM,DL$4,'Estruturante Móvel'!$AQ:$AQ,"REPARO FO"))</f>
        <v>0</v>
      </c>
      <c r="DM25" s="140">
        <f>(COUNTIFS('Estruturante Móvel'!$M:$M,$B22,'Estruturante Móvel'!$C:$C,"&lt;&gt;PREVISTO",'Estruturante Móvel'!$G:$G,DL$4,'Estruturante Móvel'!$L:$L,'CRONOGRAMA_CONST+MIGRACAO'!DB$9))</f>
        <v>0</v>
      </c>
      <c r="DN25" s="139">
        <f>(COUNTIFS('Estruturante Móvel'!$M:$M,$B25,'Estruturante Móvel'!$AM:$AM,DN$4))-(COUNTIFS('Estruturante Móvel'!$M:$M,$B25,'Estruturante Móvel'!$AM:$AM,DN$4,'Estruturante Móvel'!$AQ:$AQ,"REPARO FO"))</f>
        <v>0</v>
      </c>
      <c r="DO25" s="140">
        <f>(COUNTIFS('Estruturante Móvel'!$M:$M,$B22,'Estruturante Móvel'!$C:$C,"&lt;&gt;PREVISTO",'Estruturante Móvel'!$G:$G,DN$4,'Estruturante Móvel'!$L:$L,'CRONOGRAMA_CONST+MIGRACAO'!DD$9))</f>
        <v>0</v>
      </c>
      <c r="DP25" s="139">
        <f>(COUNTIFS('Estruturante Móvel'!$M:$M,$B25,'Estruturante Móvel'!$AM:$AM,DP$4))-(COUNTIFS('Estruturante Móvel'!$M:$M,$B25,'Estruturante Móvel'!$AM:$AM,DP$4,'Estruturante Móvel'!$AQ:$AQ,"REPARO FO"))</f>
        <v>0</v>
      </c>
      <c r="DQ25" s="140">
        <f>(COUNTIFS('Estruturante Móvel'!$M:$M,$B22,'Estruturante Móvel'!$C:$C,"&lt;&gt;PREVISTO",'Estruturante Móvel'!$G:$G,DP$4,'Estruturante Móvel'!$L:$L,'CRONOGRAMA_CONST+MIGRACAO'!DF$9))</f>
        <v>0</v>
      </c>
      <c r="DR25" s="139">
        <f>(COUNTIFS('Estruturante Móvel'!$M:$M,$B25,'Estruturante Móvel'!$AM:$AM,DR$4))-(COUNTIFS('Estruturante Móvel'!$M:$M,$B25,'Estruturante Móvel'!$AM:$AM,DR$4,'Estruturante Móvel'!$AQ:$AQ,"REPARO FO"))</f>
        <v>0</v>
      </c>
      <c r="DS25" s="140">
        <f>(COUNTIFS('Estruturante Móvel'!$M:$M,$B22,'Estruturante Móvel'!$C:$C,"&lt;&gt;PREVISTO",'Estruturante Móvel'!$G:$G,DR$4,'Estruturante Móvel'!$L:$L,'CRONOGRAMA_CONST+MIGRACAO'!DH$9))</f>
        <v>0</v>
      </c>
      <c r="DT25" s="139">
        <f>(COUNTIFS('Estruturante Móvel'!$M:$M,$B25,'Estruturante Móvel'!$AM:$AM,DT$4))-(COUNTIFS('Estruturante Móvel'!$M:$M,$B25,'Estruturante Móvel'!$AM:$AM,DT$4,'Estruturante Móvel'!$AQ:$AQ,"REPARO FO"))</f>
        <v>0</v>
      </c>
      <c r="DU25" s="140">
        <f>(COUNTIFS('Estruturante Móvel'!$M:$M,$B22,'Estruturante Móvel'!$C:$C,"&lt;&gt;PREVISTO",'Estruturante Móvel'!$G:$G,DT$4,'Estruturante Móvel'!$L:$L,'CRONOGRAMA_CONST+MIGRACAO'!DJ$9))</f>
        <v>0</v>
      </c>
      <c r="DV25" s="139">
        <f>(COUNTIFS('Estruturante Móvel'!$M:$M,$B25,'Estruturante Móvel'!$AM:$AM,DV$4))-(COUNTIFS('Estruturante Móvel'!$M:$M,$B25,'Estruturante Móvel'!$AM:$AM,DV$4,'Estruturante Móvel'!$AQ:$AQ,"REPARO FO"))</f>
        <v>0</v>
      </c>
      <c r="DW25" s="140">
        <f>(COUNTIFS('Estruturante Móvel'!$M:$M,$B22,'Estruturante Móvel'!$C:$C,"&lt;&gt;PREVISTO",'Estruturante Móvel'!$G:$G,DV$4,'Estruturante Móvel'!$L:$L,'CRONOGRAMA_CONST+MIGRACAO'!DL$9))</f>
        <v>0</v>
      </c>
      <c r="DX25" s="139">
        <f>(COUNTIFS('Estruturante Móvel'!$M:$M,$B25,'Estruturante Móvel'!$AM:$AM,DX$4))-(COUNTIFS('Estruturante Móvel'!$M:$M,$B25,'Estruturante Móvel'!$AM:$AM,DX$4,'Estruturante Móvel'!$AQ:$AQ,"REPARO FO"))</f>
        <v>0</v>
      </c>
      <c r="DY25" s="140">
        <f>(COUNTIFS('Estruturante Móvel'!$M:$M,$B22,'Estruturante Móvel'!$C:$C,"&lt;&gt;PREVISTO",'Estruturante Móvel'!$G:$G,DX$4,'Estruturante Móvel'!$L:$L,'CRONOGRAMA_CONST+MIGRACAO'!DN$9))</f>
        <v>0</v>
      </c>
      <c r="DZ25" s="139">
        <f>(COUNTIFS('Estruturante Móvel'!$M:$M,$B25,'Estruturante Móvel'!$AM:$AM,DZ$4))-(COUNTIFS('Estruturante Móvel'!$M:$M,$B25,'Estruturante Móvel'!$AM:$AM,DZ$4,'Estruturante Móvel'!$AQ:$AQ,"REPARO FO"))</f>
        <v>0</v>
      </c>
      <c r="EA25" s="140">
        <f>(COUNTIFS('Estruturante Móvel'!$M:$M,$B22,'Estruturante Móvel'!$C:$C,"&lt;&gt;PREVISTO",'Estruturante Móvel'!$G:$G,DZ$4,'Estruturante Móvel'!$L:$L,'CRONOGRAMA_CONST+MIGRACAO'!DP$9))</f>
        <v>0</v>
      </c>
      <c r="EB25" s="139">
        <f>(COUNTIFS('Estruturante Móvel'!$M:$M,$B25,'Estruturante Móvel'!$AM:$AM,EB$4))-(COUNTIFS('Estruturante Móvel'!$M:$M,$B25,'Estruturante Móvel'!$AM:$AM,EB$4,'Estruturante Móvel'!$AQ:$AQ,"REPARO FO"))</f>
        <v>0</v>
      </c>
      <c r="EC25" s="140">
        <f>(COUNTIFS('Estruturante Móvel'!$M:$M,$B22,'Estruturante Móvel'!$C:$C,"&lt;&gt;PREVISTO",'Estruturante Móvel'!$G:$G,EB$4,'Estruturante Móvel'!$L:$L,'CRONOGRAMA_CONST+MIGRACAO'!DR$9))</f>
        <v>0</v>
      </c>
      <c r="ED25" s="139">
        <f>(COUNTIFS('Estruturante Móvel'!$M:$M,$B25,'Estruturante Móvel'!$AM:$AM,ED$4))-(COUNTIFS('Estruturante Móvel'!$M:$M,$B25,'Estruturante Móvel'!$AM:$AM,ED$4,'Estruturante Móvel'!$AQ:$AQ,"REPARO FO"))</f>
        <v>0</v>
      </c>
      <c r="EE25" s="140">
        <f>(COUNTIFS('Estruturante Móvel'!$M:$M,$B22,'Estruturante Móvel'!$C:$C,"&lt;&gt;PREVISTO",'Estruturante Móvel'!$G:$G,ED$4,'Estruturante Móvel'!$L:$L,'CRONOGRAMA_CONST+MIGRACAO'!DT$9))</f>
        <v>0</v>
      </c>
      <c r="EF25" s="139">
        <f>(COUNTIFS('Estruturante Móvel'!$M:$M,$B25,'Estruturante Móvel'!$AM:$AM,EF$4))-(COUNTIFS('Estruturante Móvel'!$M:$M,$B25,'Estruturante Móvel'!$AM:$AM,EF$4,'Estruturante Móvel'!$AQ:$AQ,"REPARO FO"))</f>
        <v>0</v>
      </c>
      <c r="EG25" s="140">
        <f>(COUNTIFS('Estruturante Móvel'!$M:$M,$B22,'Estruturante Móvel'!$C:$C,"&lt;&gt;PREVISTO",'Estruturante Móvel'!$G:$G,EF$4,'Estruturante Móvel'!$L:$L,'CRONOGRAMA_CONST+MIGRACAO'!DV$9))</f>
        <v>0</v>
      </c>
      <c r="EH25" s="139">
        <f>(COUNTIFS('Estruturante Móvel'!$M:$M,$B25,'Estruturante Móvel'!$AM:$AM,EH$4))-(COUNTIFS('Estruturante Móvel'!$M:$M,$B25,'Estruturante Móvel'!$AM:$AM,EH$4,'Estruturante Móvel'!$AQ:$AQ,"REPARO FO"))</f>
        <v>0</v>
      </c>
      <c r="EI25" s="140">
        <f>(COUNTIFS('Estruturante Móvel'!$M:$M,$B22,'Estruturante Móvel'!$C:$C,"&lt;&gt;PREVISTO",'Estruturante Móvel'!$G:$G,EH$4,'Estruturante Móvel'!$L:$L,'CRONOGRAMA_CONST+MIGRACAO'!DX$9))</f>
        <v>0</v>
      </c>
      <c r="EJ25" s="139">
        <f>(COUNTIFS('Estruturante Móvel'!$M:$M,$B25,'Estruturante Móvel'!$AM:$AM,EJ$4))-(COUNTIFS('Estruturante Móvel'!$M:$M,$B25,'Estruturante Móvel'!$AM:$AM,EJ$4,'Estruturante Móvel'!$AQ:$AQ,"REPARO FO"))</f>
        <v>0</v>
      </c>
      <c r="EK25" s="140">
        <f>(COUNTIFS('Estruturante Móvel'!$M:$M,$B22,'Estruturante Móvel'!$C:$C,"&lt;&gt;PREVISTO",'Estruturante Móvel'!$G:$G,EJ$4,'Estruturante Móvel'!$L:$L,'CRONOGRAMA_CONST+MIGRACAO'!DZ$9))</f>
        <v>0</v>
      </c>
      <c r="EL25" s="139">
        <f>(COUNTIFS('Estruturante Móvel'!$M:$M,$B25,'Estruturante Móvel'!$AM:$AM,EL$4))-(COUNTIFS('Estruturante Móvel'!$M:$M,$B25,'Estruturante Móvel'!$AM:$AM,EL$4,'Estruturante Móvel'!$AQ:$AQ,"REPARO FO"))</f>
        <v>0</v>
      </c>
      <c r="EM25" s="140">
        <f>(COUNTIFS('Estruturante Móvel'!$M:$M,$B22,'Estruturante Móvel'!$C:$C,"&lt;&gt;PREVISTO",'Estruturante Móvel'!$G:$G,EL$4,'Estruturante Móvel'!$L:$L,'CRONOGRAMA_CONST+MIGRACAO'!EB$9))</f>
        <v>0</v>
      </c>
      <c r="EN25" s="139">
        <f>(COUNTIFS('Estruturante Móvel'!$M:$M,$B25,'Estruturante Móvel'!$AM:$AM,EN$4))-(COUNTIFS('Estruturante Móvel'!$M:$M,$B25,'Estruturante Móvel'!$AM:$AM,EN$4,'Estruturante Móvel'!$AQ:$AQ,"REPARO FO"))</f>
        <v>0</v>
      </c>
      <c r="EO25" s="140">
        <f>(COUNTIFS('Estruturante Móvel'!$M:$M,$B22,'Estruturante Móvel'!$C:$C,"&lt;&gt;PREVISTO",'Estruturante Móvel'!$G:$G,EN$4,'Estruturante Móvel'!$L:$L,'CRONOGRAMA_CONST+MIGRACAO'!ED$9))</f>
        <v>0</v>
      </c>
      <c r="EP25" s="139">
        <f>(COUNTIFS('Estruturante Móvel'!$M:$M,$B25,'Estruturante Móvel'!$AM:$AM,EP$4))-(COUNTIFS('Estruturante Móvel'!$M:$M,$B25,'Estruturante Móvel'!$AM:$AM,EP$4,'Estruturante Móvel'!$AQ:$AQ,"REPARO FO"))</f>
        <v>0</v>
      </c>
      <c r="EQ25" s="140">
        <f>(COUNTIFS('Estruturante Móvel'!$M:$M,$B22,'Estruturante Móvel'!$C:$C,"&lt;&gt;PREVISTO",'Estruturante Móvel'!$G:$G,EP$4,'Estruturante Móvel'!$L:$L,'CRONOGRAMA_CONST+MIGRACAO'!EF$9))</f>
        <v>0</v>
      </c>
      <c r="ER25" s="139">
        <f>(COUNTIFS('Estruturante Móvel'!$M:$M,$B25,'Estruturante Móvel'!$AM:$AM,ER$4))-(COUNTIFS('Estruturante Móvel'!$M:$M,$B25,'Estruturante Móvel'!$AM:$AM,ER$4,'Estruturante Móvel'!$AQ:$AQ,"REPARO FO"))</f>
        <v>0</v>
      </c>
      <c r="ES25" s="140">
        <f>(COUNTIFS('Estruturante Móvel'!$M:$M,$B22,'Estruturante Móvel'!$C:$C,"&lt;&gt;PREVISTO",'Estruturante Móvel'!$G:$G,ER$4,'Estruturante Móvel'!$L:$L,'CRONOGRAMA_CONST+MIGRACAO'!EH$9))</f>
        <v>0</v>
      </c>
      <c r="ET25" s="139">
        <f>(COUNTIFS('Estruturante Móvel'!$M:$M,$B25,'Estruturante Móvel'!$AM:$AM,ET$4))-(COUNTIFS('Estruturante Móvel'!$M:$M,$B25,'Estruturante Móvel'!$AM:$AM,ET$4,'Estruturante Móvel'!$AQ:$AQ,"REPARO FO"))</f>
        <v>0</v>
      </c>
      <c r="EU25" s="140">
        <f>(COUNTIFS('Estruturante Móvel'!$M:$M,$B22,'Estruturante Móvel'!$C:$C,"&lt;&gt;PREVISTO",'Estruturante Móvel'!$G:$G,ET$4,'Estruturante Móvel'!$L:$L,'CRONOGRAMA_CONST+MIGRACAO'!EJ$9))</f>
        <v>0</v>
      </c>
      <c r="EV25" s="139">
        <f>(COUNTIFS('Estruturante Móvel'!$M:$M,$B25,'Estruturante Móvel'!$AM:$AM,EV$4))-(COUNTIFS('Estruturante Móvel'!$M:$M,$B25,'Estruturante Móvel'!$AM:$AM,EV$4,'Estruturante Móvel'!$AQ:$AQ,"REPARO FO"))</f>
        <v>0</v>
      </c>
      <c r="EW25" s="140">
        <f>(COUNTIFS('Estruturante Móvel'!$M:$M,$B22,'Estruturante Móvel'!$C:$C,"&lt;&gt;PREVISTO",'Estruturante Móvel'!$G:$G,EV$4,'Estruturante Móvel'!$L:$L,'CRONOGRAMA_CONST+MIGRACAO'!EL$9))</f>
        <v>0</v>
      </c>
      <c r="EX25" s="139">
        <f>(COUNTIFS('Estruturante Móvel'!$M:$M,$B25,'Estruturante Móvel'!$AM:$AM,EX$4))-(COUNTIFS('Estruturante Móvel'!$M:$M,$B25,'Estruturante Móvel'!$AM:$AM,EX$4,'Estruturante Móvel'!$AQ:$AQ,"REPARO FO"))</f>
        <v>0</v>
      </c>
      <c r="EY25" s="140">
        <f>(COUNTIFS('Estruturante Móvel'!$M:$M,$B22,'Estruturante Móvel'!$C:$C,"&lt;&gt;PREVISTO",'Estruturante Móvel'!$G:$G,EX$4,'Estruturante Móvel'!$L:$L,'CRONOGRAMA_CONST+MIGRACAO'!EN$9))</f>
        <v>0</v>
      </c>
      <c r="EZ25" s="139">
        <f>(COUNTIFS('Estruturante Móvel'!$M:$M,$B25,'Estruturante Móvel'!$AM:$AM,EZ$4))-(COUNTIFS('Estruturante Móvel'!$M:$M,$B25,'Estruturante Móvel'!$AM:$AM,EZ$4,'Estruturante Móvel'!$AQ:$AQ,"REPARO FO"))</f>
        <v>0</v>
      </c>
      <c r="FA25" s="140">
        <f>(COUNTIFS('Estruturante Móvel'!$M:$M,$B22,'Estruturante Móvel'!$C:$C,"&lt;&gt;PREVISTO",'Estruturante Móvel'!$G:$G,EZ$4,'Estruturante Móvel'!$L:$L,'CRONOGRAMA_CONST+MIGRACAO'!EP$9))</f>
        <v>0</v>
      </c>
      <c r="FB25" s="139">
        <f>(COUNTIFS('Estruturante Móvel'!$M:$M,$B25,'Estruturante Móvel'!$AM:$AM,FB$4))-(COUNTIFS('Estruturante Móvel'!$M:$M,$B25,'Estruturante Móvel'!$AM:$AM,FB$4,'Estruturante Móvel'!$AQ:$AQ,"REPARO FO"))</f>
        <v>0</v>
      </c>
      <c r="FC25" s="140">
        <f>(COUNTIFS('Estruturante Móvel'!$M:$M,$B22,'Estruturante Móvel'!$C:$C,"&lt;&gt;PREVISTO",'Estruturante Móvel'!$G:$G,FB$4,'Estruturante Móvel'!$L:$L,'CRONOGRAMA_CONST+MIGRACAO'!ER$9))</f>
        <v>0</v>
      </c>
      <c r="FD25" s="139">
        <f>(COUNTIFS('Estruturante Móvel'!$M:$M,$B25,'Estruturante Móvel'!$AM:$AM,FD$4))-(COUNTIFS('Estruturante Móvel'!$M:$M,$B25,'Estruturante Móvel'!$AM:$AM,FD$4,'Estruturante Móvel'!$AQ:$AQ,"REPARO FO"))</f>
        <v>0</v>
      </c>
      <c r="FE25" s="140">
        <f>(COUNTIFS('Estruturante Móvel'!$M:$M,$B22,'Estruturante Móvel'!$C:$C,"&lt;&gt;PREVISTO",'Estruturante Móvel'!$G:$G,FD$4,'Estruturante Móvel'!$L:$L,'CRONOGRAMA_CONST+MIGRACAO'!ET$9))</f>
        <v>0</v>
      </c>
      <c r="FF25" s="139">
        <f>(COUNTIFS('Estruturante Móvel'!$M:$M,$B25,'Estruturante Móvel'!$AM:$AM,FF$4))-(COUNTIFS('Estruturante Móvel'!$M:$M,$B25,'Estruturante Móvel'!$AM:$AM,FF$4,'Estruturante Móvel'!$AQ:$AQ,"REPARO FO"))</f>
        <v>0</v>
      </c>
      <c r="FG25" s="140">
        <f>(COUNTIFS('Estruturante Móvel'!$M:$M,$B22,'Estruturante Móvel'!$C:$C,"&lt;&gt;PREVISTO",'Estruturante Móvel'!$G:$G,FF$4,'Estruturante Móvel'!$L:$L,'CRONOGRAMA_CONST+MIGRACAO'!EV$9))</f>
        <v>0</v>
      </c>
      <c r="FH25" s="139">
        <f>(COUNTIFS('Estruturante Móvel'!$M:$M,$B25,'Estruturante Móvel'!$AM:$AM,FH$4))-(COUNTIFS('Estruturante Móvel'!$M:$M,$B25,'Estruturante Móvel'!$AM:$AM,FH$4,'Estruturante Móvel'!$AQ:$AQ,"REPARO FO"))</f>
        <v>0</v>
      </c>
      <c r="FI25" s="140">
        <f>(COUNTIFS('Estruturante Móvel'!$M:$M,$B22,'Estruturante Móvel'!$C:$C,"&lt;&gt;PREVISTO",'Estruturante Móvel'!$G:$G,FH$4,'Estruturante Móvel'!$L:$L,'CRONOGRAMA_CONST+MIGRACAO'!EX$9))</f>
        <v>0</v>
      </c>
      <c r="FJ25" s="139">
        <f>(COUNTIFS('Estruturante Móvel'!$M:$M,$B25,'Estruturante Móvel'!$AM:$AM,FJ$4))-(COUNTIFS('Estruturante Móvel'!$M:$M,$B25,'Estruturante Móvel'!$AM:$AM,FJ$4,'Estruturante Móvel'!$AQ:$AQ,"REPARO FO"))</f>
        <v>0</v>
      </c>
      <c r="FK25" s="140">
        <f>(COUNTIFS('Estruturante Móvel'!$M:$M,$B22,'Estruturante Móvel'!$C:$C,"&lt;&gt;PREVISTO",'Estruturante Móvel'!$G:$G,FJ$4,'Estruturante Móvel'!$L:$L,'CRONOGRAMA_CONST+MIGRACAO'!EZ$9))</f>
        <v>0</v>
      </c>
      <c r="FL25" s="139">
        <f>(COUNTIFS('Estruturante Móvel'!$M:$M,$B25,'Estruturante Móvel'!$AM:$AM,FL$4))-(COUNTIFS('Estruturante Móvel'!$M:$M,$B25,'Estruturante Móvel'!$AM:$AM,FL$4,'Estruturante Móvel'!$AQ:$AQ,"REPARO FO"))</f>
        <v>0</v>
      </c>
      <c r="FM25" s="140">
        <f>(COUNTIFS('Estruturante Móvel'!$M:$M,$B22,'Estruturante Móvel'!$C:$C,"&lt;&gt;PREVISTO",'Estruturante Móvel'!$G:$G,FL$4,'Estruturante Móvel'!$L:$L,'CRONOGRAMA_CONST+MIGRACAO'!FB$9))</f>
        <v>0</v>
      </c>
      <c r="FN25" s="139">
        <f>(COUNTIFS('Estruturante Móvel'!$M:$M,$B25,'Estruturante Móvel'!$AM:$AM,FN$4))-(COUNTIFS('Estruturante Móvel'!$M:$M,$B25,'Estruturante Móvel'!$AM:$AM,FN$4,'Estruturante Móvel'!$AQ:$AQ,"REPARO FO"))</f>
        <v>0</v>
      </c>
      <c r="FO25" s="140">
        <f>(COUNTIFS('Estruturante Móvel'!$M:$M,$B22,'Estruturante Móvel'!$C:$C,"&lt;&gt;PREVISTO",'Estruturante Móvel'!$G:$G,FN$4,'Estruturante Móvel'!$L:$L,'CRONOGRAMA_CONST+MIGRACAO'!FD$9))</f>
        <v>0</v>
      </c>
      <c r="FP25" s="139">
        <f>(COUNTIFS('Estruturante Móvel'!$M:$M,$B25,'Estruturante Móvel'!$AM:$AM,FP$4))-(COUNTIFS('Estruturante Móvel'!$M:$M,$B25,'Estruturante Móvel'!$AM:$AM,FP$4,'Estruturante Móvel'!$AQ:$AQ,"REPARO FO"))</f>
        <v>0</v>
      </c>
      <c r="FQ25" s="140">
        <f>(COUNTIFS('Estruturante Móvel'!$M:$M,$B22,'Estruturante Móvel'!$C:$C,"&lt;&gt;PREVISTO",'Estruturante Móvel'!$G:$G,FP$4,'Estruturante Móvel'!$L:$L,'CRONOGRAMA_CONST+MIGRACAO'!FF$9))</f>
        <v>0</v>
      </c>
      <c r="FR25" s="139">
        <f>(COUNTIFS('Estruturante Móvel'!$M:$M,$B25,'Estruturante Móvel'!$AM:$AM,FR$4))-(COUNTIFS('Estruturante Móvel'!$M:$M,$B25,'Estruturante Móvel'!$AM:$AM,FR$4,'Estruturante Móvel'!$AQ:$AQ,"REPARO FO"))</f>
        <v>0</v>
      </c>
      <c r="FS25" s="140">
        <f>(COUNTIFS('Estruturante Móvel'!$M:$M,$B22,'Estruturante Móvel'!$C:$C,"&lt;&gt;PREVISTO",'Estruturante Móvel'!$G:$G,FR$4,'Estruturante Móvel'!$L:$L,'CRONOGRAMA_CONST+MIGRACAO'!FH$9))</f>
        <v>0</v>
      </c>
      <c r="FT25" s="139">
        <f>(COUNTIFS('Estruturante Móvel'!$M:$M,$B25,'Estruturante Móvel'!$AM:$AM,FT$4))-(COUNTIFS('Estruturante Móvel'!$M:$M,$B25,'Estruturante Móvel'!$AM:$AM,FT$4,'Estruturante Móvel'!$AQ:$AQ,"REPARO FO"))</f>
        <v>0</v>
      </c>
      <c r="FU25" s="140">
        <f>(COUNTIFS('Estruturante Móvel'!$M:$M,$B22,'Estruturante Móvel'!$C:$C,"&lt;&gt;PREVISTO",'Estruturante Móvel'!$G:$G,FT$4,'Estruturante Móvel'!$L:$L,'CRONOGRAMA_CONST+MIGRACAO'!FJ$9))</f>
        <v>0</v>
      </c>
      <c r="FV25" s="139">
        <f>(COUNTIFS('Estruturante Móvel'!$M:$M,$B25,'Estruturante Móvel'!$AM:$AM,FV$4))-(COUNTIFS('Estruturante Móvel'!$M:$M,$B25,'Estruturante Móvel'!$AM:$AM,FV$4,'Estruturante Móvel'!$AQ:$AQ,"REPARO FO"))</f>
        <v>0</v>
      </c>
      <c r="FW25" s="140">
        <f>(COUNTIFS('Estruturante Móvel'!$M:$M,$B22,'Estruturante Móvel'!$C:$C,"&lt;&gt;PREVISTO",'Estruturante Móvel'!$G:$G,FV$4,'Estruturante Móvel'!$L:$L,'CRONOGRAMA_CONST+MIGRACAO'!FL$9))</f>
        <v>0</v>
      </c>
      <c r="FX25" s="139">
        <f>(COUNTIFS('Estruturante Móvel'!$M:$M,$B25,'Estruturante Móvel'!$AM:$AM,FX$4))-(COUNTIFS('Estruturante Móvel'!$M:$M,$B25,'Estruturante Móvel'!$AM:$AM,FX$4,'Estruturante Móvel'!$AQ:$AQ,"REPARO FO"))</f>
        <v>0</v>
      </c>
      <c r="FY25" s="140">
        <f>(COUNTIFS('Estruturante Móvel'!$M:$M,$B22,'Estruturante Móvel'!$C:$C,"&lt;&gt;PREVISTO",'Estruturante Móvel'!$G:$G,FX$4,'Estruturante Móvel'!$L:$L,'CRONOGRAMA_CONST+MIGRACAO'!FN$9))</f>
        <v>0</v>
      </c>
      <c r="FZ25" s="139">
        <f>(COUNTIFS('Estruturante Móvel'!$M:$M,$B25,'Estruturante Móvel'!$AM:$AM,FZ$4))-(COUNTIFS('Estruturante Móvel'!$M:$M,$B25,'Estruturante Móvel'!$AM:$AM,FZ$4,'Estruturante Móvel'!$AQ:$AQ,"REPARO FO"))</f>
        <v>0</v>
      </c>
      <c r="GA25" s="140">
        <f>(COUNTIFS('Estruturante Móvel'!$M:$M,$B22,'Estruturante Móvel'!$C:$C,"&lt;&gt;PREVISTO",'Estruturante Móvel'!$G:$G,FZ$4,'Estruturante Móvel'!$L:$L,'CRONOGRAMA_CONST+MIGRACAO'!FP$9))</f>
        <v>0</v>
      </c>
      <c r="GB25" s="139">
        <f>(COUNTIFS('Estruturante Móvel'!$M:$M,$B25,'Estruturante Móvel'!$AM:$AM,GB$4))-(COUNTIFS('Estruturante Móvel'!$M:$M,$B25,'Estruturante Móvel'!$AM:$AM,GB$4,'Estruturante Móvel'!$AQ:$AQ,"REPARO FO"))</f>
        <v>0</v>
      </c>
      <c r="GC25" s="140">
        <f>(COUNTIFS('Estruturante Móvel'!$M:$M,$B22,'Estruturante Móvel'!$C:$C,"&lt;&gt;PREVISTO",'Estruturante Móvel'!$G:$G,GB$4,'Estruturante Móvel'!$L:$L,'CRONOGRAMA_CONST+MIGRACAO'!FR$9))</f>
        <v>0</v>
      </c>
      <c r="GD25" s="139">
        <f>(COUNTIFS('Estruturante Móvel'!$M:$M,$B25,'Estruturante Móvel'!$AM:$AM,GD$4))-(COUNTIFS('Estruturante Móvel'!$M:$M,$B25,'Estruturante Móvel'!$AM:$AM,GD$4,'Estruturante Móvel'!$AQ:$AQ,"REPARO FO"))</f>
        <v>0</v>
      </c>
      <c r="GE25" s="140">
        <f>(COUNTIFS('Estruturante Móvel'!$M:$M,$B22,'Estruturante Móvel'!$C:$C,"&lt;&gt;PREVISTO",'Estruturante Móvel'!$G:$G,GD$4,'Estruturante Móvel'!$L:$L,'CRONOGRAMA_CONST+MIGRACAO'!FT$9))</f>
        <v>0</v>
      </c>
      <c r="GF25" s="139">
        <f>(COUNTIFS('Estruturante Móvel'!$M:$M,$B25,'Estruturante Móvel'!$AM:$AM,GF$4))-(COUNTIFS('Estruturante Móvel'!$M:$M,$B25,'Estruturante Móvel'!$AM:$AM,GF$4,'Estruturante Móvel'!$AQ:$AQ,"REPARO FO"))</f>
        <v>0</v>
      </c>
      <c r="GG25" s="140">
        <f>(COUNTIFS('Estruturante Móvel'!$M:$M,$B22,'Estruturante Móvel'!$C:$C,"&lt;&gt;PREVISTO",'Estruturante Móvel'!$G:$G,GF$4,'Estruturante Móvel'!$L:$L,'CRONOGRAMA_CONST+MIGRACAO'!FV$9))</f>
        <v>0</v>
      </c>
      <c r="GH25" s="139">
        <f>(COUNTIFS('Estruturante Móvel'!$M:$M,$B25,'Estruturante Móvel'!$AM:$AM,GH$4))-(COUNTIFS('Estruturante Móvel'!$M:$M,$B25,'Estruturante Móvel'!$AM:$AM,GH$4,'Estruturante Móvel'!$AQ:$AQ,"REPARO FO"))</f>
        <v>0</v>
      </c>
      <c r="GI25" s="140">
        <f>(COUNTIFS('Estruturante Móvel'!$M:$M,$B22,'Estruturante Móvel'!$C:$C,"&lt;&gt;PREVISTO",'Estruturante Móvel'!$G:$G,GH$4,'Estruturante Móvel'!$L:$L,'CRONOGRAMA_CONST+MIGRACAO'!FX$9))</f>
        <v>0</v>
      </c>
      <c r="GJ25" s="139">
        <f>(COUNTIFS('Estruturante Móvel'!$M:$M,$B25,'Estruturante Móvel'!$AM:$AM,GJ$4))-(COUNTIFS('Estruturante Móvel'!$M:$M,$B25,'Estruturante Móvel'!$AM:$AM,GJ$4,'Estruturante Móvel'!$AQ:$AQ,"REPARO FO"))</f>
        <v>0</v>
      </c>
      <c r="GK25" s="140">
        <f>(COUNTIFS('Estruturante Móvel'!$M:$M,$B22,'Estruturante Móvel'!$C:$C,"&lt;&gt;PREVISTO",'Estruturante Móvel'!$G:$G,GJ$4,'Estruturante Móvel'!$L:$L,'CRONOGRAMA_CONST+MIGRACAO'!FZ$9))</f>
        <v>0</v>
      </c>
      <c r="GL25" s="139">
        <f>(COUNTIFS('Estruturante Móvel'!$M:$M,$B25,'Estruturante Móvel'!$AM:$AM,GL$4))-(COUNTIFS('Estruturante Móvel'!$M:$M,$B25,'Estruturante Móvel'!$AM:$AM,GL$4,'Estruturante Móvel'!$AQ:$AQ,"REPARO FO"))</f>
        <v>0</v>
      </c>
      <c r="GM25" s="140">
        <f>(COUNTIFS('Estruturante Móvel'!$M:$M,$B22,'Estruturante Móvel'!$C:$C,"&lt;&gt;PREVISTO",'Estruturante Móvel'!$G:$G,GL$4,'Estruturante Móvel'!$L:$L,'CRONOGRAMA_CONST+MIGRACAO'!GB$9))</f>
        <v>0</v>
      </c>
      <c r="GN25" s="139">
        <f>(COUNTIFS('Estruturante Móvel'!$M:$M,$B25,'Estruturante Móvel'!$AM:$AM,GN$4))-(COUNTIFS('Estruturante Móvel'!$M:$M,$B25,'Estruturante Móvel'!$AM:$AM,GN$4,'Estruturante Móvel'!$AQ:$AQ,"REPARO FO"))</f>
        <v>0</v>
      </c>
      <c r="GO25" s="140">
        <f>(COUNTIFS('Estruturante Móvel'!$M:$M,$B22,'Estruturante Móvel'!$C:$C,"&lt;&gt;PREVISTO",'Estruturante Móvel'!$G:$G,GN$4,'Estruturante Móvel'!$L:$L,'CRONOGRAMA_CONST+MIGRACAO'!GD$9))</f>
        <v>0</v>
      </c>
      <c r="GP25" s="139">
        <f>(COUNTIFS('Estruturante Móvel'!$M:$M,$B25,'Estruturante Móvel'!$AM:$AM,GP$4))-(COUNTIFS('Estruturante Móvel'!$M:$M,$B25,'Estruturante Móvel'!$AM:$AM,GP$4,'Estruturante Móvel'!$AQ:$AQ,"REPARO FO"))</f>
        <v>0</v>
      </c>
      <c r="GQ25" s="140">
        <f>(COUNTIFS('Estruturante Móvel'!$M:$M,$B22,'Estruturante Móvel'!$C:$C,"&lt;&gt;PREVISTO",'Estruturante Móvel'!$G:$G,GP$4,'Estruturante Móvel'!$L:$L,'CRONOGRAMA_CONST+MIGRACAO'!GF$9))</f>
        <v>0</v>
      </c>
      <c r="GR25" s="139">
        <f>(COUNTIFS('Estruturante Móvel'!$M:$M,$B25,'Estruturante Móvel'!$AM:$AM,GR$4))-(COUNTIFS('Estruturante Móvel'!$M:$M,$B25,'Estruturante Móvel'!$AM:$AM,GR$4,'Estruturante Móvel'!$AQ:$AQ,"REPARO FO"))</f>
        <v>0</v>
      </c>
      <c r="GS25" s="140">
        <f>(COUNTIFS('Estruturante Móvel'!$M:$M,$B22,'Estruturante Móvel'!$C:$C,"&lt;&gt;PREVISTO",'Estruturante Móvel'!$G:$G,GR$4,'Estruturante Móvel'!$L:$L,'CRONOGRAMA_CONST+MIGRACAO'!GH$9))</f>
        <v>0</v>
      </c>
      <c r="GT25" s="139">
        <f>(COUNTIFS('Estruturante Móvel'!$M:$M,$B25,'Estruturante Móvel'!$AM:$AM,GT$4))-(COUNTIFS('Estruturante Móvel'!$M:$M,$B25,'Estruturante Móvel'!$AM:$AM,GT$4,'Estruturante Móvel'!$AQ:$AQ,"REPARO FO"))</f>
        <v>0</v>
      </c>
      <c r="GU25" s="140">
        <f>(COUNTIFS('Estruturante Móvel'!$M:$M,$B22,'Estruturante Móvel'!$C:$C,"&lt;&gt;PREVISTO",'Estruturante Móvel'!$G:$G,GT$4,'Estruturante Móvel'!$L:$L,'CRONOGRAMA_CONST+MIGRACAO'!GJ$9))</f>
        <v>0</v>
      </c>
      <c r="GV25" s="139">
        <f>(COUNTIFS('Estruturante Móvel'!$M:$M,$B25,'Estruturante Móvel'!$AM:$AM,GV$4))-(COUNTIFS('Estruturante Móvel'!$M:$M,$B25,'Estruturante Móvel'!$AM:$AM,GV$4,'Estruturante Móvel'!$AQ:$AQ,"REPARO FO"))</f>
        <v>0</v>
      </c>
      <c r="GW25" s="140">
        <f>(COUNTIFS('Estruturante Móvel'!$M:$M,$B22,'Estruturante Móvel'!$C:$C,"&lt;&gt;PREVISTO",'Estruturante Móvel'!$G:$G,GV$4,'Estruturante Móvel'!$L:$L,'CRONOGRAMA_CONST+MIGRACAO'!GL$9))</f>
        <v>0</v>
      </c>
      <c r="GX25" s="139">
        <f>(COUNTIFS('Estruturante Móvel'!$M:$M,$B25,'Estruturante Móvel'!$AM:$AM,GX$4))-(COUNTIFS('Estruturante Móvel'!$M:$M,$B25,'Estruturante Móvel'!$AM:$AM,GX$4,'Estruturante Móvel'!$AQ:$AQ,"REPARO FO"))</f>
        <v>0</v>
      </c>
      <c r="GY25" s="140">
        <f>(COUNTIFS('Estruturante Móvel'!$M:$M,$B22,'Estruturante Móvel'!$C:$C,"&lt;&gt;PREVISTO",'Estruturante Móvel'!$G:$G,GX$4,'Estruturante Móvel'!$L:$L,'CRONOGRAMA_CONST+MIGRACAO'!GN$9))</f>
        <v>0</v>
      </c>
      <c r="GZ25" s="139">
        <f>(COUNTIFS('Estruturante Móvel'!$M:$M,$B25,'Estruturante Móvel'!$AM:$AM,GZ$4))-(COUNTIFS('Estruturante Móvel'!$M:$M,$B25,'Estruturante Móvel'!$AM:$AM,GZ$4,'Estruturante Móvel'!$AQ:$AQ,"REPARO FO"))</f>
        <v>0</v>
      </c>
      <c r="HA25" s="140">
        <f>(COUNTIFS('Estruturante Móvel'!$M:$M,$B22,'Estruturante Móvel'!$C:$C,"&lt;&gt;PREVISTO",'Estruturante Móvel'!$G:$G,GZ$4,'Estruturante Móvel'!$L:$L,'CRONOGRAMA_CONST+MIGRACAO'!GP$9))</f>
        <v>0</v>
      </c>
      <c r="HB25" s="139">
        <f>(COUNTIFS('Estruturante Móvel'!$M:$M,$B25,'Estruturante Móvel'!$AM:$AM,HB$4))-(COUNTIFS('Estruturante Móvel'!$M:$M,$B25,'Estruturante Móvel'!$AM:$AM,HB$4,'Estruturante Móvel'!$AQ:$AQ,"REPARO FO"))</f>
        <v>0</v>
      </c>
      <c r="HC25" s="140">
        <f>(COUNTIFS('Estruturante Móvel'!$M:$M,$B22,'Estruturante Móvel'!$C:$C,"&lt;&gt;PREVISTO",'Estruturante Móvel'!$G:$G,HB$4,'Estruturante Móvel'!$L:$L,'CRONOGRAMA_CONST+MIGRACAO'!GR$9))</f>
        <v>0</v>
      </c>
      <c r="HD25" s="139">
        <f>(COUNTIFS('Estruturante Móvel'!$M:$M,$B25,'Estruturante Móvel'!$AM:$AM,HD$4))-(COUNTIFS('Estruturante Móvel'!$M:$M,$B25,'Estruturante Móvel'!$AM:$AM,HD$4,'Estruturante Móvel'!$AQ:$AQ,"REPARO FO"))</f>
        <v>0</v>
      </c>
      <c r="HE25" s="140">
        <f>(COUNTIFS('Estruturante Móvel'!$M:$M,$B22,'Estruturante Móvel'!$C:$C,"&lt;&gt;PREVISTO",'Estruturante Móvel'!$G:$G,HD$4,'Estruturante Móvel'!$L:$L,'CRONOGRAMA_CONST+MIGRACAO'!GT$9))</f>
        <v>0</v>
      </c>
      <c r="HF25" s="139">
        <f>(COUNTIFS('Estruturante Móvel'!$M:$M,$B25,'Estruturante Móvel'!$AM:$AM,HF$4))-(COUNTIFS('Estruturante Móvel'!$M:$M,$B25,'Estruturante Móvel'!$AM:$AM,HF$4,'Estruturante Móvel'!$AQ:$AQ,"REPARO FO"))</f>
        <v>0</v>
      </c>
      <c r="HG25" s="140">
        <f>(COUNTIFS('Estruturante Móvel'!$M:$M,$B22,'Estruturante Móvel'!$C:$C,"&lt;&gt;PREVISTO",'Estruturante Móvel'!$G:$G,HF$4,'Estruturante Móvel'!$L:$L,'CRONOGRAMA_CONST+MIGRACAO'!GV$9))</f>
        <v>0</v>
      </c>
      <c r="HH25" s="139">
        <f>(COUNTIFS('Estruturante Móvel'!$M:$M,$B25,'Estruturante Móvel'!$AM:$AM,HH$4))-(COUNTIFS('Estruturante Móvel'!$M:$M,$B25,'Estruturante Móvel'!$AM:$AM,HH$4,'Estruturante Móvel'!$AQ:$AQ,"REPARO FO"))</f>
        <v>0</v>
      </c>
      <c r="HI25" s="140">
        <f>(COUNTIFS('Estruturante Móvel'!$M:$M,$B22,'Estruturante Móvel'!$C:$C,"&lt;&gt;PREVISTO",'Estruturante Móvel'!$G:$G,HH$4,'Estruturante Móvel'!$L:$L,'CRONOGRAMA_CONST+MIGRACAO'!GX$9))</f>
        <v>0</v>
      </c>
      <c r="HJ25" s="139">
        <f>(COUNTIFS('Estruturante Móvel'!$M:$M,$B25,'Estruturante Móvel'!$AM:$AM,HJ$4))-(COUNTIFS('Estruturante Móvel'!$M:$M,$B25,'Estruturante Móvel'!$AM:$AM,HJ$4,'Estruturante Móvel'!$AQ:$AQ,"REPARO FO"))</f>
        <v>0</v>
      </c>
      <c r="HK25" s="140">
        <f>(COUNTIFS('Estruturante Móvel'!$M:$M,$B22,'Estruturante Móvel'!$C:$C,"&lt;&gt;PREVISTO",'Estruturante Móvel'!$G:$G,HJ$4,'Estruturante Móvel'!$L:$L,'CRONOGRAMA_CONST+MIGRACAO'!GZ$9))</f>
        <v>0</v>
      </c>
      <c r="HL25" s="139">
        <f>(COUNTIFS('Estruturante Móvel'!$M:$M,$B25,'Estruturante Móvel'!$AM:$AM,HL$4))-(COUNTIFS('Estruturante Móvel'!$M:$M,$B25,'Estruturante Móvel'!$AM:$AM,HL$4,'Estruturante Móvel'!$AQ:$AQ,"REPARO FO"))</f>
        <v>0</v>
      </c>
      <c r="HM25" s="140">
        <f>(COUNTIFS('Estruturante Móvel'!$M:$M,$B22,'Estruturante Móvel'!$C:$C,"&lt;&gt;PREVISTO",'Estruturante Móvel'!$G:$G,HL$4,'Estruturante Móvel'!$L:$L,'CRONOGRAMA_CONST+MIGRACAO'!HB$9))</f>
        <v>0</v>
      </c>
      <c r="HN25" s="139">
        <f>(COUNTIFS('Estruturante Móvel'!$M:$M,$B25,'Estruturante Móvel'!$AM:$AM,HN$4))-(COUNTIFS('Estruturante Móvel'!$M:$M,$B25,'Estruturante Móvel'!$AM:$AM,HN$4,'Estruturante Móvel'!$AQ:$AQ,"REPARO FO"))</f>
        <v>0</v>
      </c>
      <c r="HO25" s="140">
        <f>(COUNTIFS('Estruturante Móvel'!$M:$M,$B22,'Estruturante Móvel'!$C:$C,"&lt;&gt;PREVISTO",'Estruturante Móvel'!$G:$G,HN$4,'Estruturante Móvel'!$L:$L,'CRONOGRAMA_CONST+MIGRACAO'!HD$9))</f>
        <v>0</v>
      </c>
      <c r="HP25" s="139">
        <f>(COUNTIFS('Estruturante Móvel'!$M:$M,$B25,'Estruturante Móvel'!$AM:$AM,HP$4))-(COUNTIFS('Estruturante Móvel'!$M:$M,$B25,'Estruturante Móvel'!$AM:$AM,HP$4,'Estruturante Móvel'!$AQ:$AQ,"REPARO FO"))</f>
        <v>0</v>
      </c>
      <c r="HQ25" s="140">
        <f>(COUNTIFS('Estruturante Móvel'!$M:$M,$B22,'Estruturante Móvel'!$C:$C,"&lt;&gt;PREVISTO",'Estruturante Móvel'!$G:$G,HP$4,'Estruturante Móvel'!$L:$L,'CRONOGRAMA_CONST+MIGRACAO'!HF$9))</f>
        <v>0</v>
      </c>
      <c r="HR25" s="139">
        <f>(COUNTIFS('Estruturante Móvel'!$M:$M,$B25,'Estruturante Móvel'!$AM:$AM,HR$4))-(COUNTIFS('Estruturante Móvel'!$M:$M,$B25,'Estruturante Móvel'!$AM:$AM,HR$4,'Estruturante Móvel'!$AQ:$AQ,"REPARO FO"))</f>
        <v>0</v>
      </c>
      <c r="HS25" s="140">
        <f>(COUNTIFS('Estruturante Móvel'!$M:$M,$B22,'Estruturante Móvel'!$C:$C,"&lt;&gt;PREVISTO",'Estruturante Móvel'!$G:$G,HR$4,'Estruturante Móvel'!$L:$L,'CRONOGRAMA_CONST+MIGRACAO'!HH$9))</f>
        <v>0</v>
      </c>
      <c r="HT25" s="139">
        <f>(COUNTIFS('Estruturante Móvel'!$M:$M,$B25,'Estruturante Móvel'!$AM:$AM,HT$4))-(COUNTIFS('Estruturante Móvel'!$M:$M,$B25,'Estruturante Móvel'!$AM:$AM,HT$4,'Estruturante Móvel'!$AQ:$AQ,"REPARO FO"))</f>
        <v>0</v>
      </c>
      <c r="HU25" s="140">
        <f>(COUNTIFS('Estruturante Móvel'!$M:$M,$B22,'Estruturante Móvel'!$C:$C,"&lt;&gt;PREVISTO",'Estruturante Móvel'!$G:$G,HT$4,'Estruturante Móvel'!$L:$L,'CRONOGRAMA_CONST+MIGRACAO'!HJ$9))</f>
        <v>0</v>
      </c>
      <c r="HV25" s="139">
        <f>(COUNTIFS('Estruturante Móvel'!$M:$M,$B25,'Estruturante Móvel'!$AM:$AM,HV$4))-(COUNTIFS('Estruturante Móvel'!$M:$M,$B25,'Estruturante Móvel'!$AM:$AM,HV$4,'Estruturante Móvel'!$AQ:$AQ,"REPARO FO"))</f>
        <v>0</v>
      </c>
      <c r="HW25" s="140">
        <f>(COUNTIFS('Estruturante Móvel'!$M:$M,$B22,'Estruturante Móvel'!$C:$C,"&lt;&gt;PREVISTO",'Estruturante Móvel'!$G:$G,HV$4,'Estruturante Móvel'!$L:$L,'CRONOGRAMA_CONST+MIGRACAO'!HL$9))</f>
        <v>0</v>
      </c>
      <c r="HX25" s="139">
        <f>(COUNTIFS('Estruturante Móvel'!$M:$M,$B25,'Estruturante Móvel'!$AM:$AM,HX$4))-(COUNTIFS('Estruturante Móvel'!$M:$M,$B25,'Estruturante Móvel'!$AM:$AM,HX$4,'Estruturante Móvel'!$AQ:$AQ,"REPARO FO"))</f>
        <v>0</v>
      </c>
      <c r="HY25" s="140">
        <f>(COUNTIFS('Estruturante Móvel'!$M:$M,$B22,'Estruturante Móvel'!$C:$C,"&lt;&gt;PREVISTO",'Estruturante Móvel'!$G:$G,HX$4,'Estruturante Móvel'!$L:$L,'CRONOGRAMA_CONST+MIGRACAO'!HN$9))</f>
        <v>0</v>
      </c>
      <c r="HZ25" s="139">
        <f>(COUNTIFS('Estruturante Móvel'!$M:$M,$B25,'Estruturante Móvel'!$AM:$AM,HZ$4))-(COUNTIFS('Estruturante Móvel'!$M:$M,$B25,'Estruturante Móvel'!$AM:$AM,HZ$4,'Estruturante Móvel'!$AQ:$AQ,"REPARO FO"))</f>
        <v>0</v>
      </c>
      <c r="IA25" s="140">
        <f>(COUNTIFS('Estruturante Móvel'!$M:$M,$B22,'Estruturante Móvel'!$C:$C,"&lt;&gt;PREVISTO",'Estruturante Móvel'!$G:$G,HZ$4,'Estruturante Móvel'!$L:$L,'CRONOGRAMA_CONST+MIGRACAO'!HP$9))</f>
        <v>0</v>
      </c>
      <c r="IB25" s="139">
        <f>(COUNTIFS('Estruturante Móvel'!$M:$M,$B25,'Estruturante Móvel'!$AM:$AM,IB$4))-(COUNTIFS('Estruturante Móvel'!$M:$M,$B25,'Estruturante Móvel'!$AM:$AM,IB$4,'Estruturante Móvel'!$AQ:$AQ,"REPARO FO"))</f>
        <v>0</v>
      </c>
      <c r="IC25" s="140">
        <f>(COUNTIFS('Estruturante Móvel'!$M:$M,$B22,'Estruturante Móvel'!$C:$C,"&lt;&gt;PREVISTO",'Estruturante Móvel'!$G:$G,IB$4,'Estruturante Móvel'!$L:$L,'CRONOGRAMA_CONST+MIGRACAO'!HR$9))</f>
        <v>0</v>
      </c>
      <c r="ID25" s="139">
        <f>(COUNTIFS('Estruturante Móvel'!$M:$M,$B25,'Estruturante Móvel'!$AM:$AM,ID$4))-(COUNTIFS('Estruturante Móvel'!$M:$M,$B25,'Estruturante Móvel'!$AM:$AM,ID$4,'Estruturante Móvel'!$AQ:$AQ,"REPARO FO"))</f>
        <v>0</v>
      </c>
      <c r="IE25" s="140">
        <f>(COUNTIFS('Estruturante Móvel'!$M:$M,$B22,'Estruturante Móvel'!$C:$C,"&lt;&gt;PREVISTO",'Estruturante Móvel'!$G:$G,ID$4,'Estruturante Móvel'!$L:$L,'CRONOGRAMA_CONST+MIGRACAO'!HT$9))</f>
        <v>0</v>
      </c>
      <c r="IF25" s="139">
        <f>(COUNTIFS('Estruturante Móvel'!$M:$M,$B25,'Estruturante Móvel'!$AM:$AM,IF$4))-(COUNTIFS('Estruturante Móvel'!$M:$M,$B25,'Estruturante Móvel'!$AM:$AM,IF$4,'Estruturante Móvel'!$AQ:$AQ,"REPARO FO"))</f>
        <v>0</v>
      </c>
      <c r="IG25" s="140">
        <f>(COUNTIFS('Estruturante Móvel'!$M:$M,$B22,'Estruturante Móvel'!$C:$C,"&lt;&gt;PREVISTO",'Estruturante Móvel'!$G:$G,IF$4,'Estruturante Móvel'!$L:$L,'CRONOGRAMA_CONST+MIGRACAO'!HV$9))</f>
        <v>0</v>
      </c>
      <c r="IH25" s="139">
        <f>(COUNTIFS('Estruturante Móvel'!$M:$M,$B25,'Estruturante Móvel'!$AM:$AM,IH$4))-(COUNTIFS('Estruturante Móvel'!$M:$M,$B25,'Estruturante Móvel'!$AM:$AM,IH$4,'Estruturante Móvel'!$AQ:$AQ,"REPARO FO"))</f>
        <v>0</v>
      </c>
      <c r="II25" s="140">
        <f>(COUNTIFS('Estruturante Móvel'!$M:$M,$B22,'Estruturante Móvel'!$C:$C,"&lt;&gt;PREVISTO",'Estruturante Móvel'!$G:$G,IH$4,'Estruturante Móvel'!$L:$L,'CRONOGRAMA_CONST+MIGRACAO'!HX$9))</f>
        <v>0</v>
      </c>
      <c r="IJ25" s="139">
        <f>(COUNTIFS('Estruturante Móvel'!$M:$M,$B25,'Estruturante Móvel'!$AM:$AM,IJ$4))-(COUNTIFS('Estruturante Móvel'!$M:$M,$B25,'Estruturante Móvel'!$AM:$AM,IJ$4,'Estruturante Móvel'!$AQ:$AQ,"REPARO FO"))</f>
        <v>0</v>
      </c>
      <c r="IK25" s="140">
        <f>(COUNTIFS('Estruturante Móvel'!$M:$M,$B22,'Estruturante Móvel'!$C:$C,"&lt;&gt;PREVISTO",'Estruturante Móvel'!$G:$G,IJ$4,'Estruturante Móvel'!$L:$L,'CRONOGRAMA_CONST+MIGRACAO'!HZ$9))</f>
        <v>0</v>
      </c>
      <c r="IL25" s="139">
        <f>(COUNTIFS('Estruturante Móvel'!$M:$M,$B25,'Estruturante Móvel'!$AM:$AM,IL$4))-(COUNTIFS('Estruturante Móvel'!$M:$M,$B25,'Estruturante Móvel'!$AM:$AM,IL$4,'Estruturante Móvel'!$AQ:$AQ,"REPARO FO"))</f>
        <v>0</v>
      </c>
      <c r="IM25" s="140">
        <f>(COUNTIFS('Estruturante Móvel'!$M:$M,$B22,'Estruturante Móvel'!$C:$C,"&lt;&gt;PREVISTO",'Estruturante Móvel'!$G:$G,IL$4,'Estruturante Móvel'!$L:$L,'CRONOGRAMA_CONST+MIGRACAO'!IB$9))</f>
        <v>0</v>
      </c>
      <c r="IN25" s="139">
        <f>(COUNTIFS('Estruturante Móvel'!$M:$M,$B25,'Estruturante Móvel'!$AM:$AM,IN$4))-(COUNTIFS('Estruturante Móvel'!$M:$M,$B25,'Estruturante Móvel'!$AM:$AM,IN$4,'Estruturante Móvel'!$AQ:$AQ,"REPARO FO"))</f>
        <v>0</v>
      </c>
      <c r="IO25" s="140">
        <f>(COUNTIFS('Estruturante Móvel'!$M:$M,$B22,'Estruturante Móvel'!$C:$C,"&lt;&gt;PREVISTO",'Estruturante Móvel'!$G:$G,IN$4,'Estruturante Móvel'!$L:$L,'CRONOGRAMA_CONST+MIGRACAO'!ID$9))</f>
        <v>0</v>
      </c>
      <c r="IP25" s="139">
        <f>(COUNTIFS('Estruturante Móvel'!$M:$M,$B25,'Estruturante Móvel'!$AM:$AM,IP$4))-(COUNTIFS('Estruturante Móvel'!$M:$M,$B25,'Estruturante Móvel'!$AM:$AM,IP$4,'Estruturante Móvel'!$AQ:$AQ,"REPARO FO"))</f>
        <v>0</v>
      </c>
      <c r="IQ25" s="140">
        <f>(COUNTIFS('Estruturante Móvel'!$M:$M,$B22,'Estruturante Móvel'!$C:$C,"&lt;&gt;PREVISTO",'Estruturante Móvel'!$G:$G,IP$4,'Estruturante Móvel'!$L:$L,'CRONOGRAMA_CONST+MIGRACAO'!IF$9))</f>
        <v>0</v>
      </c>
      <c r="IR25" s="139">
        <f>(COUNTIFS('Estruturante Móvel'!$M:$M,$B25,'Estruturante Móvel'!$AM:$AM,IR$4))-(COUNTIFS('Estruturante Móvel'!$M:$M,$B25,'Estruturante Móvel'!$AM:$AM,IR$4,'Estruturante Móvel'!$AQ:$AQ,"REPARO FO"))</f>
        <v>0</v>
      </c>
      <c r="IS25" s="140">
        <f>(COUNTIFS('Estruturante Móvel'!$M:$M,$B22,'Estruturante Móvel'!$C:$C,"&lt;&gt;PREVISTO",'Estruturante Móvel'!$G:$G,IR$4,'Estruturante Móvel'!$L:$L,'CRONOGRAMA_CONST+MIGRACAO'!IH$9))</f>
        <v>0</v>
      </c>
      <c r="IT25" s="139">
        <f>(COUNTIFS('Estruturante Móvel'!$M:$M,$B25,'Estruturante Móvel'!$AM:$AM,IT$4))-(COUNTIFS('Estruturante Móvel'!$M:$M,$B25,'Estruturante Móvel'!$AM:$AM,IT$4,'Estruturante Móvel'!$AQ:$AQ,"REPARO FO"))</f>
        <v>0</v>
      </c>
      <c r="IU25" s="140">
        <f>(COUNTIFS('Estruturante Móvel'!$M:$M,$B22,'Estruturante Móvel'!$C:$C,"&lt;&gt;PREVISTO",'Estruturante Móvel'!$G:$G,IT$4,'Estruturante Móvel'!$L:$L,'CRONOGRAMA_CONST+MIGRACAO'!IJ$9))</f>
        <v>0</v>
      </c>
      <c r="IV25" s="139">
        <f>(COUNTIFS('Estruturante Móvel'!$M:$M,$B25,'Estruturante Móvel'!$AM:$AM,IV$4))-(COUNTIFS('Estruturante Móvel'!$M:$M,$B25,'Estruturante Móvel'!$AM:$AM,IV$4,'Estruturante Móvel'!$AQ:$AQ,"REPARO FO"))</f>
        <v>0</v>
      </c>
      <c r="IW25" s="140">
        <f>(COUNTIFS('Estruturante Móvel'!$M:$M,$B22,'Estruturante Móvel'!$C:$C,"&lt;&gt;PREVISTO",'Estruturante Móvel'!$G:$G,IV$4,'Estruturante Móvel'!$L:$L,'CRONOGRAMA_CONST+MIGRACAO'!IL$9))</f>
        <v>0</v>
      </c>
      <c r="IX25" s="139">
        <f>(COUNTIFS('Estruturante Móvel'!$M:$M,$B25,'Estruturante Móvel'!$AM:$AM,IX$4))-(COUNTIFS('Estruturante Móvel'!$M:$M,$B25,'Estruturante Móvel'!$AM:$AM,IX$4,'Estruturante Móvel'!$AQ:$AQ,"REPARO FO"))</f>
        <v>0</v>
      </c>
      <c r="IY25" s="140">
        <f>(COUNTIFS('Estruturante Móvel'!$M:$M,$B22,'Estruturante Móvel'!$C:$C,"&lt;&gt;PREVISTO",'Estruturante Móvel'!$G:$G,IX$4,'Estruturante Móvel'!$L:$L,'CRONOGRAMA_CONST+MIGRACAO'!IN$9))</f>
        <v>0</v>
      </c>
      <c r="IZ25" s="139">
        <f>(COUNTIFS('Estruturante Móvel'!$M:$M,$B25,'Estruturante Móvel'!$AM:$AM,IZ$4))-(COUNTIFS('Estruturante Móvel'!$M:$M,$B25,'Estruturante Móvel'!$AM:$AM,IZ$4,'Estruturante Móvel'!$AQ:$AQ,"REPARO FO"))</f>
        <v>0</v>
      </c>
      <c r="JA25" s="140">
        <f>(COUNTIFS('Estruturante Móvel'!$M:$M,$B22,'Estruturante Móvel'!$C:$C,"&lt;&gt;PREVISTO",'Estruturante Móvel'!$G:$G,IZ$4,'Estruturante Móvel'!$L:$L,'CRONOGRAMA_CONST+MIGRACAO'!IP$9))</f>
        <v>0</v>
      </c>
      <c r="JB25" s="139">
        <f>(COUNTIFS('Estruturante Móvel'!$M:$M,$B25,'Estruturante Móvel'!$AM:$AM,JB$4))-(COUNTIFS('Estruturante Móvel'!$M:$M,$B25,'Estruturante Móvel'!$AM:$AM,JB$4,'Estruturante Móvel'!$AQ:$AQ,"REPARO FO"))</f>
        <v>0</v>
      </c>
      <c r="JC25" s="140">
        <f>(COUNTIFS('Estruturante Móvel'!$M:$M,$B22,'Estruturante Móvel'!$C:$C,"&lt;&gt;PREVISTO",'Estruturante Móvel'!$G:$G,JB$4,'Estruturante Móvel'!$L:$L,'CRONOGRAMA_CONST+MIGRACAO'!IR$9))</f>
        <v>0</v>
      </c>
      <c r="JD25" s="139">
        <f>(COUNTIFS('Estruturante Móvel'!$M:$M,$B25,'Estruturante Móvel'!$AM:$AM,JD$4))-(COUNTIFS('Estruturante Móvel'!$M:$M,$B25,'Estruturante Móvel'!$AM:$AM,JD$4,'Estruturante Móvel'!$AQ:$AQ,"REPARO FO"))</f>
        <v>0</v>
      </c>
      <c r="JE25" s="140">
        <f>(COUNTIFS('Estruturante Móvel'!$M:$M,$B22,'Estruturante Móvel'!$C:$C,"&lt;&gt;PREVISTO",'Estruturante Móvel'!$G:$G,JD$4,'Estruturante Móvel'!$L:$L,'CRONOGRAMA_CONST+MIGRACAO'!IT$9))</f>
        <v>0</v>
      </c>
      <c r="JF25" s="139">
        <f>(COUNTIFS('Estruturante Móvel'!$M:$M,$B25,'Estruturante Móvel'!$AM:$AM,JF$4))-(COUNTIFS('Estruturante Móvel'!$M:$M,$B25,'Estruturante Móvel'!$AM:$AM,JF$4,'Estruturante Móvel'!$AQ:$AQ,"REPARO FO"))</f>
        <v>0</v>
      </c>
      <c r="JG25" s="140">
        <f>(COUNTIFS('Estruturante Móvel'!$M:$M,$B22,'Estruturante Móvel'!$C:$C,"&lt;&gt;PREVISTO",'Estruturante Móvel'!$G:$G,JF$4,'Estruturante Móvel'!$L:$L,'CRONOGRAMA_CONST+MIGRACAO'!IV$9))</f>
        <v>0</v>
      </c>
      <c r="JH25" s="139">
        <f>(COUNTIFS('Estruturante Móvel'!$M:$M,$B25,'Estruturante Móvel'!$AM:$AM,JH$4))-(COUNTIFS('Estruturante Móvel'!$M:$M,$B25,'Estruturante Móvel'!$AM:$AM,JH$4,'Estruturante Móvel'!$AQ:$AQ,"REPARO FO"))</f>
        <v>0</v>
      </c>
      <c r="JI25" s="140">
        <f>(COUNTIFS('Estruturante Móvel'!$M:$M,$B22,'Estruturante Móvel'!$C:$C,"&lt;&gt;PREVISTO",'Estruturante Móvel'!$G:$G,JH$4,'Estruturante Móvel'!$L:$L,'CRONOGRAMA_CONST+MIGRACAO'!IX$9))</f>
        <v>0</v>
      </c>
      <c r="JJ25" s="139">
        <f>(COUNTIFS('Estruturante Móvel'!$M:$M,$B25,'Estruturante Móvel'!$AM:$AM,JJ$4))-(COUNTIFS('Estruturante Móvel'!$M:$M,$B25,'Estruturante Móvel'!$AM:$AM,JJ$4,'Estruturante Móvel'!$AQ:$AQ,"REPARO FO"))</f>
        <v>0</v>
      </c>
      <c r="JK25" s="140">
        <f>(COUNTIFS('Estruturante Móvel'!$M:$M,$B22,'Estruturante Móvel'!$C:$C,"&lt;&gt;PREVISTO",'Estruturante Móvel'!$G:$G,JJ$4,'Estruturante Móvel'!$L:$L,'CRONOGRAMA_CONST+MIGRACAO'!IZ$9))</f>
        <v>0</v>
      </c>
      <c r="JL25" s="139">
        <f>(COUNTIFS('Estruturante Móvel'!$M:$M,$B25,'Estruturante Móvel'!$AM:$AM,JL$4))-(COUNTIFS('Estruturante Móvel'!$M:$M,$B25,'Estruturante Móvel'!$AM:$AM,JL$4,'Estruturante Móvel'!$AQ:$AQ,"REPARO FO"))</f>
        <v>0</v>
      </c>
      <c r="JM25" s="140">
        <f>(COUNTIFS('Estruturante Móvel'!$M:$M,$B22,'Estruturante Móvel'!$C:$C,"&lt;&gt;PREVISTO",'Estruturante Móvel'!$G:$G,JL$4,'Estruturante Móvel'!$L:$L,'CRONOGRAMA_CONST+MIGRACAO'!JB$9))</f>
        <v>0</v>
      </c>
      <c r="JN25" s="139">
        <f>(COUNTIFS('Estruturante Móvel'!$M:$M,$B25,'Estruturante Móvel'!$AM:$AM,JN$4))-(COUNTIFS('Estruturante Móvel'!$M:$M,$B25,'Estruturante Móvel'!$AM:$AM,JN$4,'Estruturante Móvel'!$AQ:$AQ,"REPARO FO"))</f>
        <v>0</v>
      </c>
      <c r="JO25" s="140">
        <f>(COUNTIFS('Estruturante Móvel'!$M:$M,$B22,'Estruturante Móvel'!$C:$C,"&lt;&gt;PREVISTO",'Estruturante Móvel'!$G:$G,JN$4,'Estruturante Móvel'!$L:$L,'CRONOGRAMA_CONST+MIGRACAO'!JD$9))</f>
        <v>0</v>
      </c>
      <c r="JP25" s="139">
        <f>(COUNTIFS('Estruturante Móvel'!$M:$M,$B25,'Estruturante Móvel'!$AM:$AM,JP$4))-(COUNTIFS('Estruturante Móvel'!$M:$M,$B25,'Estruturante Móvel'!$AM:$AM,JP$4,'Estruturante Móvel'!$AQ:$AQ,"REPARO FO"))</f>
        <v>0</v>
      </c>
      <c r="JQ25" s="140">
        <f>(COUNTIFS('Estruturante Móvel'!$M:$M,$B22,'Estruturante Móvel'!$C:$C,"&lt;&gt;PREVISTO",'Estruturante Móvel'!$G:$G,JP$4,'Estruturante Móvel'!$L:$L,'CRONOGRAMA_CONST+MIGRACAO'!JF$9))</f>
        <v>0</v>
      </c>
      <c r="JR25" s="139">
        <f>(COUNTIFS('Estruturante Móvel'!$M:$M,$B25,'Estruturante Móvel'!$AM:$AM,JR$4))-(COUNTIFS('Estruturante Móvel'!$M:$M,$B25,'Estruturante Móvel'!$AM:$AM,JR$4,'Estruturante Móvel'!$AQ:$AQ,"REPARO FO"))</f>
        <v>0</v>
      </c>
      <c r="JS25" s="140">
        <f>(COUNTIFS('Estruturante Móvel'!$M:$M,$B22,'Estruturante Móvel'!$C:$C,"&lt;&gt;PREVISTO",'Estruturante Móvel'!$G:$G,JR$4,'Estruturante Móvel'!$L:$L,'CRONOGRAMA_CONST+MIGRACAO'!JH$9))</f>
        <v>0</v>
      </c>
      <c r="JT25" s="139">
        <f>(COUNTIFS('Estruturante Móvel'!$M:$M,$B25,'Estruturante Móvel'!$AM:$AM,JT$4))-(COUNTIFS('Estruturante Móvel'!$M:$M,$B25,'Estruturante Móvel'!$AM:$AM,JT$4,'Estruturante Móvel'!$AQ:$AQ,"REPARO FO"))</f>
        <v>0</v>
      </c>
      <c r="JU25" s="140">
        <f>(COUNTIFS('Estruturante Móvel'!$M:$M,$B22,'Estruturante Móvel'!$C:$C,"&lt;&gt;PREVISTO",'Estruturante Móvel'!$G:$G,JT$4,'Estruturante Móvel'!$L:$L,'CRONOGRAMA_CONST+MIGRACAO'!JJ$9))</f>
        <v>0</v>
      </c>
      <c r="JV25" s="139">
        <f>(COUNTIFS('Estruturante Móvel'!$M:$M,$B25,'Estruturante Móvel'!$AM:$AM,JV$4))-(COUNTIFS('Estruturante Móvel'!$M:$M,$B25,'Estruturante Móvel'!$AM:$AM,JV$4,'Estruturante Móvel'!$AQ:$AQ,"REPARO FO"))</f>
        <v>0</v>
      </c>
      <c r="JW25" s="140">
        <f>(COUNTIFS('Estruturante Móvel'!$M:$M,$B22,'Estruturante Móvel'!$C:$C,"&lt;&gt;PREVISTO",'Estruturante Móvel'!$G:$G,JV$4,'Estruturante Móvel'!$L:$L,'CRONOGRAMA_CONST+MIGRACAO'!JL$9))</f>
        <v>0</v>
      </c>
      <c r="JX25" s="139">
        <f>(COUNTIFS('Estruturante Móvel'!$M:$M,$B25,'Estruturante Móvel'!$AM:$AM,JX$4))-(COUNTIFS('Estruturante Móvel'!$M:$M,$B25,'Estruturante Móvel'!$AM:$AM,JX$4,'Estruturante Móvel'!$AQ:$AQ,"REPARO FO"))</f>
        <v>0</v>
      </c>
      <c r="JY25" s="140">
        <f>(COUNTIFS('Estruturante Móvel'!$M:$M,$B22,'Estruturante Móvel'!$C:$C,"&lt;&gt;PREVISTO",'Estruturante Móvel'!$G:$G,JX$4,'Estruturante Móvel'!$L:$L,'CRONOGRAMA_CONST+MIGRACAO'!JN$9))</f>
        <v>0</v>
      </c>
      <c r="JZ25" s="139">
        <f>(COUNTIFS('Estruturante Móvel'!$M:$M,$B25,'Estruturante Móvel'!$AM:$AM,JZ$4))-(COUNTIFS('Estruturante Móvel'!$M:$M,$B25,'Estruturante Móvel'!$AM:$AM,JZ$4,'Estruturante Móvel'!$AQ:$AQ,"REPARO FO"))</f>
        <v>0</v>
      </c>
      <c r="KA25" s="140">
        <f>(COUNTIFS('Estruturante Móvel'!$M:$M,$B22,'Estruturante Móvel'!$C:$C,"&lt;&gt;PREVISTO",'Estruturante Móvel'!$G:$G,JZ$4,'Estruturante Móvel'!$L:$L,'CRONOGRAMA_CONST+MIGRACAO'!JP$9))</f>
        <v>0</v>
      </c>
      <c r="KB25" s="139">
        <f>(COUNTIFS('Estruturante Móvel'!$M:$M,$B25,'Estruturante Móvel'!$AM:$AM,KB$4))-(COUNTIFS('Estruturante Móvel'!$M:$M,$B25,'Estruturante Móvel'!$AM:$AM,KB$4,'Estruturante Móvel'!$AQ:$AQ,"REPARO FO"))</f>
        <v>0</v>
      </c>
      <c r="KC25" s="140">
        <f>(COUNTIFS('Estruturante Móvel'!$M:$M,$B22,'Estruturante Móvel'!$C:$C,"&lt;&gt;PREVISTO",'Estruturante Móvel'!$G:$G,KB$4,'Estruturante Móvel'!$L:$L,'CRONOGRAMA_CONST+MIGRACAO'!JR$9))</f>
        <v>0</v>
      </c>
      <c r="KD25" s="139">
        <f>(COUNTIFS('Estruturante Móvel'!$M:$M,$B25,'Estruturante Móvel'!$AM:$AM,KD$4))-(COUNTIFS('Estruturante Móvel'!$M:$M,$B25,'Estruturante Móvel'!$AM:$AM,KD$4,'Estruturante Móvel'!$AQ:$AQ,"REPARO FO"))</f>
        <v>0</v>
      </c>
      <c r="KE25" s="140">
        <f>(COUNTIFS('Estruturante Móvel'!$M:$M,$B22,'Estruturante Móvel'!$C:$C,"&lt;&gt;PREVISTO",'Estruturante Móvel'!$G:$G,KD$4,'Estruturante Móvel'!$L:$L,'CRONOGRAMA_CONST+MIGRACAO'!JT$9))</f>
        <v>0</v>
      </c>
      <c r="KF25" s="139">
        <f>(COUNTIFS('Estruturante Móvel'!$M:$M,$B25,'Estruturante Móvel'!$AM:$AM,KF$4))-(COUNTIFS('Estruturante Móvel'!$M:$M,$B25,'Estruturante Móvel'!$AM:$AM,KF$4,'Estruturante Móvel'!$AQ:$AQ,"REPARO FO"))</f>
        <v>0</v>
      </c>
      <c r="KG25" s="140">
        <f>(COUNTIFS('Estruturante Móvel'!$M:$M,$B22,'Estruturante Móvel'!$C:$C,"&lt;&gt;PREVISTO",'Estruturante Móvel'!$G:$G,KF$4,'Estruturante Móvel'!$L:$L,'CRONOGRAMA_CONST+MIGRACAO'!JV$9))</f>
        <v>0</v>
      </c>
      <c r="KH25" s="139">
        <f>(COUNTIFS('Estruturante Móvel'!$M:$M,$B25,'Estruturante Móvel'!$AM:$AM,KH$4))-(COUNTIFS('Estruturante Móvel'!$M:$M,$B25,'Estruturante Móvel'!$AM:$AM,KH$4,'Estruturante Móvel'!$AQ:$AQ,"REPARO FO"))</f>
        <v>0</v>
      </c>
      <c r="KI25" s="140">
        <f>(COUNTIFS('Estruturante Móvel'!$M:$M,$B22,'Estruturante Móvel'!$C:$C,"&lt;&gt;PREVISTO",'Estruturante Móvel'!$G:$G,KH$4,'Estruturante Móvel'!$L:$L,'CRONOGRAMA_CONST+MIGRACAO'!JX$9))</f>
        <v>0</v>
      </c>
      <c r="KJ25" s="139">
        <f>(COUNTIFS('Estruturante Móvel'!$M:$M,$B25,'Estruturante Móvel'!$AM:$AM,KJ$4))-(COUNTIFS('Estruturante Móvel'!$M:$M,$B25,'Estruturante Móvel'!$AM:$AM,KJ$4,'Estruturante Móvel'!$AQ:$AQ,"REPARO FO"))</f>
        <v>0</v>
      </c>
      <c r="KK25" s="140">
        <f>(COUNTIFS('Estruturante Móvel'!$M:$M,$B22,'Estruturante Móvel'!$C:$C,"&lt;&gt;PREVISTO",'Estruturante Móvel'!$G:$G,KJ$4,'Estruturante Móvel'!$L:$L,'CRONOGRAMA_CONST+MIGRACAO'!JZ$9))</f>
        <v>0</v>
      </c>
      <c r="KL25" s="139">
        <f>(COUNTIFS('Estruturante Móvel'!$M:$M,$B25,'Estruturante Móvel'!$AM:$AM,KL$4))-(COUNTIFS('Estruturante Móvel'!$M:$M,$B25,'Estruturante Móvel'!$AM:$AM,KL$4,'Estruturante Móvel'!$AQ:$AQ,"REPARO FO"))</f>
        <v>0</v>
      </c>
      <c r="KM25" s="140">
        <f>(COUNTIFS('Estruturante Móvel'!$M:$M,$B22,'Estruturante Móvel'!$C:$C,"&lt;&gt;PREVISTO",'Estruturante Móvel'!$G:$G,KL$4,'Estruturante Móvel'!$L:$L,'CRONOGRAMA_CONST+MIGRACAO'!KB$9))</f>
        <v>0</v>
      </c>
      <c r="KN25" s="139">
        <f>(COUNTIFS('Estruturante Móvel'!$M:$M,$B25,'Estruturante Móvel'!$AM:$AM,KN$4))-(COUNTIFS('Estruturante Móvel'!$M:$M,$B25,'Estruturante Móvel'!$AM:$AM,KN$4,'Estruturante Móvel'!$AQ:$AQ,"REPARO FO"))</f>
        <v>0</v>
      </c>
      <c r="KO25" s="140">
        <f>(COUNTIFS('Estruturante Móvel'!$M:$M,$B22,'Estruturante Móvel'!$C:$C,"&lt;&gt;PREVISTO",'Estruturante Móvel'!$G:$G,KN$4,'Estruturante Móvel'!$L:$L,'CRONOGRAMA_CONST+MIGRACAO'!KD$9))</f>
        <v>0</v>
      </c>
      <c r="KP25" s="139">
        <f>(COUNTIFS('Estruturante Móvel'!$M:$M,$B25,'Estruturante Móvel'!$AM:$AM,KP$4))-(COUNTIFS('Estruturante Móvel'!$M:$M,$B25,'Estruturante Móvel'!$AM:$AM,KP$4,'Estruturante Móvel'!$AQ:$AQ,"REPARO FO"))</f>
        <v>0</v>
      </c>
      <c r="KQ25" s="140">
        <f>(COUNTIFS('Estruturante Móvel'!$M:$M,$B22,'Estruturante Móvel'!$C:$C,"&lt;&gt;PREVISTO",'Estruturante Móvel'!$G:$G,KP$4,'Estruturante Móvel'!$L:$L,'CRONOGRAMA_CONST+MIGRACAO'!KF$9))</f>
        <v>0</v>
      </c>
      <c r="KR25" s="139">
        <f>(COUNTIFS('Estruturante Móvel'!$M:$M,$B25,'Estruturante Móvel'!$AM:$AM,KR$4))-(COUNTIFS('Estruturante Móvel'!$M:$M,$B25,'Estruturante Móvel'!$AM:$AM,KR$4,'Estruturante Móvel'!$AQ:$AQ,"REPARO FO"))</f>
        <v>0</v>
      </c>
      <c r="KS25" s="140">
        <f>(COUNTIFS('Estruturante Móvel'!$M:$M,$B22,'Estruturante Móvel'!$C:$C,"&lt;&gt;PREVISTO",'Estruturante Móvel'!$G:$G,KR$4,'Estruturante Móvel'!$L:$L,'CRONOGRAMA_CONST+MIGRACAO'!KH$9))</f>
        <v>0</v>
      </c>
      <c r="KT25" s="139">
        <f>(COUNTIFS('Estruturante Móvel'!$M:$M,$B25,'Estruturante Móvel'!$AM:$AM,KT$4))-(COUNTIFS('Estruturante Móvel'!$M:$M,$B25,'Estruturante Móvel'!$AM:$AM,KT$4,'Estruturante Móvel'!$AQ:$AQ,"REPARO FO"))</f>
        <v>0</v>
      </c>
      <c r="KU25" s="140">
        <f>(COUNTIFS('Estruturante Móvel'!$M:$M,$B22,'Estruturante Móvel'!$C:$C,"&lt;&gt;PREVISTO",'Estruturante Móvel'!$G:$G,KT$4,'Estruturante Móvel'!$L:$L,'CRONOGRAMA_CONST+MIGRACAO'!KJ$9))</f>
        <v>0</v>
      </c>
      <c r="KV25" s="139">
        <f>(COUNTIFS('Estruturante Móvel'!$M:$M,$B25,'Estruturante Móvel'!$AM:$AM,KV$4))-(COUNTIFS('Estruturante Móvel'!$M:$M,$B25,'Estruturante Móvel'!$AM:$AM,KV$4,'Estruturante Móvel'!$AQ:$AQ,"REPARO FO"))</f>
        <v>0</v>
      </c>
      <c r="KW25" s="140">
        <f>(COUNTIFS('Estruturante Móvel'!$M:$M,$B22,'Estruturante Móvel'!$C:$C,"&lt;&gt;PREVISTO",'Estruturante Móvel'!$G:$G,KV$4,'Estruturante Móvel'!$L:$L,'CRONOGRAMA_CONST+MIGRACAO'!KL$9))</f>
        <v>0</v>
      </c>
      <c r="KX25" s="139">
        <f>(COUNTIFS('Estruturante Móvel'!$M:$M,$B25,'Estruturante Móvel'!$AM:$AM,KX$4))-(COUNTIFS('Estruturante Móvel'!$M:$M,$B25,'Estruturante Móvel'!$AM:$AM,KX$4,'Estruturante Móvel'!$AQ:$AQ,"REPARO FO"))</f>
        <v>0</v>
      </c>
      <c r="KY25" s="140">
        <f>(COUNTIFS('Estruturante Móvel'!$M:$M,$B22,'Estruturante Móvel'!$C:$C,"&lt;&gt;PREVISTO",'Estruturante Móvel'!$G:$G,KX$4,'Estruturante Móvel'!$L:$L,'CRONOGRAMA_CONST+MIGRACAO'!KN$9))</f>
        <v>0</v>
      </c>
      <c r="KZ25" s="139">
        <f>(COUNTIFS('Estruturante Móvel'!$M:$M,$B25,'Estruturante Móvel'!$AM:$AM,KZ$4))-(COUNTIFS('Estruturante Móvel'!$M:$M,$B25,'Estruturante Móvel'!$AM:$AM,KZ$4,'Estruturante Móvel'!$AQ:$AQ,"REPARO FO"))</f>
        <v>0</v>
      </c>
      <c r="LA25" s="140">
        <f>(COUNTIFS('Estruturante Móvel'!$M:$M,$B22,'Estruturante Móvel'!$C:$C,"&lt;&gt;PREVISTO",'Estruturante Móvel'!$G:$G,KZ$4,'Estruturante Móvel'!$L:$L,'CRONOGRAMA_CONST+MIGRACAO'!KP$9))</f>
        <v>0</v>
      </c>
      <c r="LB25" s="139">
        <f>(COUNTIFS('Estruturante Móvel'!$M:$M,$B25,'Estruturante Móvel'!$AM:$AM,LB$4))-(COUNTIFS('Estruturante Móvel'!$M:$M,$B25,'Estruturante Móvel'!$AM:$AM,LB$4,'Estruturante Móvel'!$AQ:$AQ,"REPARO FO"))</f>
        <v>0</v>
      </c>
      <c r="LC25" s="140">
        <f>(COUNTIFS('Estruturante Móvel'!$M:$M,$B22,'Estruturante Móvel'!$C:$C,"&lt;&gt;PREVISTO",'Estruturante Móvel'!$G:$G,LB$4,'Estruturante Móvel'!$L:$L,'CRONOGRAMA_CONST+MIGRACAO'!KR$9))</f>
        <v>0</v>
      </c>
      <c r="LD25" s="139">
        <f>(COUNTIFS('Estruturante Móvel'!$M:$M,$B25,'Estruturante Móvel'!$AM:$AM,LD$4))-(COUNTIFS('Estruturante Móvel'!$M:$M,$B25,'Estruturante Móvel'!$AM:$AM,LD$4,'Estruturante Móvel'!$AQ:$AQ,"REPARO FO"))</f>
        <v>0</v>
      </c>
      <c r="LE25" s="140">
        <f>(COUNTIFS('Estruturante Móvel'!$M:$M,$B22,'Estruturante Móvel'!$C:$C,"&lt;&gt;PREVISTO",'Estruturante Móvel'!$G:$G,LD$4,'Estruturante Móvel'!$L:$L,'CRONOGRAMA_CONST+MIGRACAO'!KT$9))</f>
        <v>0</v>
      </c>
      <c r="LF25" s="139">
        <f>(COUNTIFS('Estruturante Móvel'!$M:$M,$B25,'Estruturante Móvel'!$AM:$AM,LF$4))-(COUNTIFS('Estruturante Móvel'!$M:$M,$B25,'Estruturante Móvel'!$AM:$AM,LF$4,'Estruturante Móvel'!$AQ:$AQ,"REPARO FO"))</f>
        <v>0</v>
      </c>
      <c r="LG25" s="140">
        <f>(COUNTIFS('Estruturante Móvel'!$M:$M,$B22,'Estruturante Móvel'!$C:$C,"&lt;&gt;PREVISTO",'Estruturante Móvel'!$G:$G,LF$4,'Estruturante Móvel'!$L:$L,'CRONOGRAMA_CONST+MIGRACAO'!KV$9))</f>
        <v>0</v>
      </c>
      <c r="LH25" s="139">
        <f>(COUNTIFS('Estruturante Móvel'!$M:$M,$B25,'Estruturante Móvel'!$AM:$AM,LH$4))-(COUNTIFS('Estruturante Móvel'!$M:$M,$B25,'Estruturante Móvel'!$AM:$AM,LH$4,'Estruturante Móvel'!$AQ:$AQ,"REPARO FO"))</f>
        <v>0</v>
      </c>
      <c r="LI25" s="140">
        <f>(COUNTIFS('Estruturante Móvel'!$M:$M,$B22,'Estruturante Móvel'!$C:$C,"&lt;&gt;PREVISTO",'Estruturante Móvel'!$G:$G,LH$4,'Estruturante Móvel'!$L:$L,'CRONOGRAMA_CONST+MIGRACAO'!KX$9))</f>
        <v>0</v>
      </c>
      <c r="LJ25" s="139">
        <f>(COUNTIFS('Estruturante Móvel'!$M:$M,$B25,'Estruturante Móvel'!$AM:$AM,LJ$4))-(COUNTIFS('Estruturante Móvel'!$M:$M,$B25,'Estruturante Móvel'!$AM:$AM,LJ$4,'Estruturante Móvel'!$AQ:$AQ,"REPARO FO"))</f>
        <v>0</v>
      </c>
      <c r="LK25" s="140">
        <f>(COUNTIFS('Estruturante Móvel'!$M:$M,$B22,'Estruturante Móvel'!$C:$C,"&lt;&gt;PREVISTO",'Estruturante Móvel'!$G:$G,LJ$4,'Estruturante Móvel'!$L:$L,'CRONOGRAMA_CONST+MIGRACAO'!KZ$9))</f>
        <v>0</v>
      </c>
      <c r="LL25" s="139">
        <f>(COUNTIFS('Estruturante Móvel'!$M:$M,$B25,'Estruturante Móvel'!$AM:$AM,LL$4))-(COUNTIFS('Estruturante Móvel'!$M:$M,$B25,'Estruturante Móvel'!$AM:$AM,LL$4,'Estruturante Móvel'!$AQ:$AQ,"REPARO FO"))</f>
        <v>0</v>
      </c>
      <c r="LM25" s="140">
        <f>(COUNTIFS('Estruturante Móvel'!$M:$M,$B22,'Estruturante Móvel'!$C:$C,"&lt;&gt;PREVISTO",'Estruturante Móvel'!$G:$G,LL$4,'Estruturante Móvel'!$L:$L,'CRONOGRAMA_CONST+MIGRACAO'!LB$9))</f>
        <v>0</v>
      </c>
      <c r="LN25" s="139">
        <f>(COUNTIFS('Estruturante Móvel'!$M:$M,$B25,'Estruturante Móvel'!$AM:$AM,LN$4))-(COUNTIFS('Estruturante Móvel'!$M:$M,$B25,'Estruturante Móvel'!$AM:$AM,LN$4,'Estruturante Móvel'!$AQ:$AQ,"REPARO FO"))</f>
        <v>0</v>
      </c>
      <c r="LO25" s="140">
        <f>(COUNTIFS('Estruturante Móvel'!$M:$M,$B22,'Estruturante Móvel'!$C:$C,"&lt;&gt;PREVISTO",'Estruturante Móvel'!$G:$G,LN$4,'Estruturante Móvel'!$L:$L,'CRONOGRAMA_CONST+MIGRACAO'!LD$9))</f>
        <v>0</v>
      </c>
      <c r="LP25" s="139">
        <f>(COUNTIFS('Estruturante Móvel'!$M:$M,$B25,'Estruturante Móvel'!$AM:$AM,LP$4))-(COUNTIFS('Estruturante Móvel'!$M:$M,$B25,'Estruturante Móvel'!$AM:$AM,LP$4,'Estruturante Móvel'!$AQ:$AQ,"REPARO FO"))</f>
        <v>0</v>
      </c>
      <c r="LQ25" s="140">
        <f>(COUNTIFS('Estruturante Móvel'!$M:$M,$B22,'Estruturante Móvel'!$C:$C,"&lt;&gt;PREVISTO",'Estruturante Móvel'!$G:$G,LP$4,'Estruturante Móvel'!$L:$L,'CRONOGRAMA_CONST+MIGRACAO'!LF$9))</f>
        <v>0</v>
      </c>
      <c r="LR25" s="139">
        <f>(COUNTIFS('Estruturante Móvel'!$M:$M,$B25,'Estruturante Móvel'!$AM:$AM,LR$4))-(COUNTIFS('Estruturante Móvel'!$M:$M,$B25,'Estruturante Móvel'!$AM:$AM,LR$4,'Estruturante Móvel'!$AQ:$AQ,"REPARO FO"))</f>
        <v>0</v>
      </c>
      <c r="LS25" s="140">
        <f>(COUNTIFS('Estruturante Móvel'!$M:$M,$B22,'Estruturante Móvel'!$C:$C,"&lt;&gt;PREVISTO",'Estruturante Móvel'!$G:$G,LR$4,'Estruturante Móvel'!$L:$L,'CRONOGRAMA_CONST+MIGRACAO'!LH$9))</f>
        <v>0</v>
      </c>
      <c r="LT25" s="139">
        <f>(COUNTIFS('Estruturante Móvel'!$M:$M,$B25,'Estruturante Móvel'!$AM:$AM,LT$4))-(COUNTIFS('Estruturante Móvel'!$M:$M,$B25,'Estruturante Móvel'!$AM:$AM,LT$4,'Estruturante Móvel'!$AQ:$AQ,"REPARO FO"))</f>
        <v>0</v>
      </c>
      <c r="LU25" s="140">
        <f>(COUNTIFS('Estruturante Móvel'!$M:$M,$B22,'Estruturante Móvel'!$C:$C,"&lt;&gt;PREVISTO",'Estruturante Móvel'!$G:$G,LT$4,'Estruturante Móvel'!$L:$L,'CRONOGRAMA_CONST+MIGRACAO'!LJ$9))</f>
        <v>0</v>
      </c>
      <c r="LV25" s="139">
        <f>(COUNTIFS('Estruturante Móvel'!$M:$M,$B25,'Estruturante Móvel'!$AM:$AM,LV$4))-(COUNTIFS('Estruturante Móvel'!$M:$M,$B25,'Estruturante Móvel'!$AM:$AM,LV$4,'Estruturante Móvel'!$AQ:$AQ,"REPARO FO"))</f>
        <v>0</v>
      </c>
      <c r="LW25" s="140">
        <f>(COUNTIFS('Estruturante Móvel'!$M:$M,$B22,'Estruturante Móvel'!$C:$C,"&lt;&gt;PREVISTO",'Estruturante Móvel'!$G:$G,LV$4,'Estruturante Móvel'!$L:$L,'CRONOGRAMA_CONST+MIGRACAO'!LL$9))</f>
        <v>0</v>
      </c>
      <c r="LX25" s="139">
        <f>(COUNTIFS('Estruturante Móvel'!$M:$M,$B25,'Estruturante Móvel'!$AM:$AM,LX$4))-(COUNTIFS('Estruturante Móvel'!$M:$M,$B25,'Estruturante Móvel'!$AM:$AM,LX$4,'Estruturante Móvel'!$AQ:$AQ,"REPARO FO"))</f>
        <v>0</v>
      </c>
      <c r="LY25" s="140">
        <f>(COUNTIFS('Estruturante Móvel'!$M:$M,$B22,'Estruturante Móvel'!$C:$C,"&lt;&gt;PREVISTO",'Estruturante Móvel'!$G:$G,LX$4,'Estruturante Móvel'!$L:$L,'CRONOGRAMA_CONST+MIGRACAO'!LN$9))</f>
        <v>0</v>
      </c>
      <c r="LZ25" s="139">
        <f>(COUNTIFS('Estruturante Móvel'!$M:$M,$B25,'Estruturante Móvel'!$AM:$AM,LZ$4))-(COUNTIFS('Estruturante Móvel'!$M:$M,$B25,'Estruturante Móvel'!$AM:$AM,LZ$4,'Estruturante Móvel'!$AQ:$AQ,"REPARO FO"))</f>
        <v>0</v>
      </c>
      <c r="MA25" s="140">
        <f>(COUNTIFS('Estruturante Móvel'!$M:$M,$B22,'Estruturante Móvel'!$C:$C,"&lt;&gt;PREVISTO",'Estruturante Móvel'!$G:$G,LZ$4,'Estruturante Móvel'!$L:$L,'CRONOGRAMA_CONST+MIGRACAO'!LP$9))</f>
        <v>0</v>
      </c>
      <c r="MB25" s="139">
        <f>(COUNTIFS('Estruturante Móvel'!$M:$M,$B25,'Estruturante Móvel'!$AM:$AM,MB$4))-(COUNTIFS('Estruturante Móvel'!$M:$M,$B25,'Estruturante Móvel'!$AM:$AM,MB$4,'Estruturante Móvel'!$AQ:$AQ,"REPARO FO"))</f>
        <v>0</v>
      </c>
      <c r="MC25" s="140">
        <f>(COUNTIFS('Estruturante Móvel'!$M:$M,$B22,'Estruturante Móvel'!$C:$C,"&lt;&gt;PREVISTO",'Estruturante Móvel'!$G:$G,MB$4,'Estruturante Móvel'!$L:$L,'CRONOGRAMA_CONST+MIGRACAO'!LR$9))</f>
        <v>0</v>
      </c>
      <c r="MD25" s="139">
        <f>(COUNTIFS('Estruturante Móvel'!$M:$M,$B25,'Estruturante Móvel'!$AM:$AM,MD$4))-(COUNTIFS('Estruturante Móvel'!$M:$M,$B25,'Estruturante Móvel'!$AM:$AM,MD$4,'Estruturante Móvel'!$AQ:$AQ,"REPARO FO"))</f>
        <v>0</v>
      </c>
      <c r="ME25" s="140">
        <f>(COUNTIFS('Estruturante Móvel'!$M:$M,$B22,'Estruturante Móvel'!$C:$C,"&lt;&gt;PREVISTO",'Estruturante Móvel'!$G:$G,MD$4,'Estruturante Móvel'!$L:$L,'CRONOGRAMA_CONST+MIGRACAO'!LT$9))</f>
        <v>0</v>
      </c>
      <c r="MF25" s="139">
        <f>(COUNTIFS('Estruturante Móvel'!$M:$M,$B25,'Estruturante Móvel'!$AM:$AM,MF$4))-(COUNTIFS('Estruturante Móvel'!$M:$M,$B25,'Estruturante Móvel'!$AM:$AM,MF$4,'Estruturante Móvel'!$AQ:$AQ,"REPARO FO"))</f>
        <v>0</v>
      </c>
      <c r="MG25" s="140">
        <f>(COUNTIFS('Estruturante Móvel'!$M:$M,$B22,'Estruturante Móvel'!$C:$C,"&lt;&gt;PREVISTO",'Estruturante Móvel'!$G:$G,MF$4,'Estruturante Móvel'!$L:$L,'CRONOGRAMA_CONST+MIGRACAO'!LV$9))</f>
        <v>0</v>
      </c>
      <c r="MH25" s="139">
        <f>(COUNTIFS('Estruturante Móvel'!$M:$M,$B25,'Estruturante Móvel'!$AM:$AM,MH$4))-(COUNTIFS('Estruturante Móvel'!$M:$M,$B25,'Estruturante Móvel'!$AM:$AM,MH$4,'Estruturante Móvel'!$AQ:$AQ,"REPARO FO"))</f>
        <v>0</v>
      </c>
      <c r="MI25" s="140">
        <f>(COUNTIFS('Estruturante Móvel'!$M:$M,$B22,'Estruturante Móvel'!$C:$C,"&lt;&gt;PREVISTO",'Estruturante Móvel'!$G:$G,MH$4,'Estruturante Móvel'!$L:$L,'CRONOGRAMA_CONST+MIGRACAO'!LX$9))</f>
        <v>0</v>
      </c>
      <c r="MJ25" s="139">
        <f>(COUNTIFS('Estruturante Móvel'!$M:$M,$B25,'Estruturante Móvel'!$AM:$AM,MJ$4))-(COUNTIFS('Estruturante Móvel'!$M:$M,$B25,'Estruturante Móvel'!$AM:$AM,MJ$4,'Estruturante Móvel'!$AQ:$AQ,"REPARO FO"))</f>
        <v>0</v>
      </c>
      <c r="MK25" s="140">
        <f>(COUNTIFS('Estruturante Móvel'!$M:$M,$B22,'Estruturante Móvel'!$C:$C,"&lt;&gt;PREVISTO",'Estruturante Móvel'!$G:$G,MJ$4,'Estruturante Móvel'!$L:$L,'CRONOGRAMA_CONST+MIGRACAO'!LZ$9))</f>
        <v>0</v>
      </c>
      <c r="ML25" s="139">
        <f>(COUNTIFS('Estruturante Móvel'!$M:$M,$B25,'Estruturante Móvel'!$AM:$AM,ML$4))-(COUNTIFS('Estruturante Móvel'!$M:$M,$B25,'Estruturante Móvel'!$AM:$AM,ML$4,'Estruturante Móvel'!$AQ:$AQ,"REPARO FO"))</f>
        <v>0</v>
      </c>
      <c r="MM25" s="140">
        <f>(COUNTIFS('Estruturante Móvel'!$M:$M,$B22,'Estruturante Móvel'!$C:$C,"&lt;&gt;PREVISTO",'Estruturante Móvel'!$G:$G,ML$4,'Estruturante Móvel'!$L:$L,'CRONOGRAMA_CONST+MIGRACAO'!MB$9))</f>
        <v>0</v>
      </c>
      <c r="MN25" s="139">
        <f>(COUNTIFS('Estruturante Móvel'!$M:$M,$B25,'Estruturante Móvel'!$AM:$AM,MN$4))-(COUNTIFS('Estruturante Móvel'!$M:$M,$B25,'Estruturante Móvel'!$AM:$AM,MN$4,'Estruturante Móvel'!$AQ:$AQ,"REPARO FO"))</f>
        <v>0</v>
      </c>
      <c r="MO25" s="140">
        <f>(COUNTIFS('Estruturante Móvel'!$M:$M,$B22,'Estruturante Móvel'!$C:$C,"&lt;&gt;PREVISTO",'Estruturante Móvel'!$G:$G,MN$4,'Estruturante Móvel'!$L:$L,'CRONOGRAMA_CONST+MIGRACAO'!MD$9))</f>
        <v>0</v>
      </c>
      <c r="MP25" s="139">
        <f>(COUNTIFS('Estruturante Móvel'!$M:$M,$B25,'Estruturante Móvel'!$AM:$AM,MP$4))-(COUNTIFS('Estruturante Móvel'!$M:$M,$B25,'Estruturante Móvel'!$AM:$AM,MP$4,'Estruturante Móvel'!$AQ:$AQ,"REPARO FO"))</f>
        <v>0</v>
      </c>
      <c r="MQ25" s="140">
        <f>(COUNTIFS('Estruturante Móvel'!$M:$M,$B22,'Estruturante Móvel'!$C:$C,"&lt;&gt;PREVISTO",'Estruturante Móvel'!$G:$G,MP$4,'Estruturante Móvel'!$L:$L,'CRONOGRAMA_CONST+MIGRACAO'!MF$9))</f>
        <v>0</v>
      </c>
      <c r="MR25" s="139">
        <f>(COUNTIFS('Estruturante Móvel'!$M:$M,$B25,'Estruturante Móvel'!$AM:$AM,MR$4))-(COUNTIFS('Estruturante Móvel'!$M:$M,$B25,'Estruturante Móvel'!$AM:$AM,MR$4,'Estruturante Móvel'!$AQ:$AQ,"REPARO FO"))</f>
        <v>0</v>
      </c>
      <c r="MS25" s="140">
        <f>(COUNTIFS('Estruturante Móvel'!$M:$M,$B22,'Estruturante Móvel'!$C:$C,"&lt;&gt;PREVISTO",'Estruturante Móvel'!$G:$G,MR$4,'Estruturante Móvel'!$L:$L,'CRONOGRAMA_CONST+MIGRACAO'!MH$9))</f>
        <v>0</v>
      </c>
      <c r="MT25" s="139">
        <f>(COUNTIFS('Estruturante Móvel'!$M:$M,$B25,'Estruturante Móvel'!$AM:$AM,MT$4))-(COUNTIFS('Estruturante Móvel'!$M:$M,$B25,'Estruturante Móvel'!$AM:$AM,MT$4,'Estruturante Móvel'!$AQ:$AQ,"REPARO FO"))</f>
        <v>0</v>
      </c>
      <c r="MU25" s="140">
        <f>(COUNTIFS('Estruturante Móvel'!$M:$M,$B22,'Estruturante Móvel'!$C:$C,"&lt;&gt;PREVISTO",'Estruturante Móvel'!$G:$G,MT$4,'Estruturante Móvel'!$L:$L,'CRONOGRAMA_CONST+MIGRACAO'!MJ$9))</f>
        <v>0</v>
      </c>
      <c r="MV25" s="139">
        <f>(COUNTIFS('Estruturante Móvel'!$M:$M,$B25,'Estruturante Móvel'!$AM:$AM,MV$4))-(COUNTIFS('Estruturante Móvel'!$M:$M,$B25,'Estruturante Móvel'!$AM:$AM,MV$4,'Estruturante Móvel'!$AQ:$AQ,"REPARO FO"))</f>
        <v>0</v>
      </c>
      <c r="MW25" s="140">
        <f>(COUNTIFS('Estruturante Móvel'!$M:$M,$B22,'Estruturante Móvel'!$C:$C,"&lt;&gt;PREVISTO",'Estruturante Móvel'!$G:$G,MV$4,'Estruturante Móvel'!$L:$L,'CRONOGRAMA_CONST+MIGRACAO'!ML$9))</f>
        <v>0</v>
      </c>
      <c r="MX25" s="139">
        <f>(COUNTIFS('Estruturante Móvel'!$M:$M,$B25,'Estruturante Móvel'!$AM:$AM,MX$4))-(COUNTIFS('Estruturante Móvel'!$M:$M,$B25,'Estruturante Móvel'!$AM:$AM,MX$4,'Estruturante Móvel'!$AQ:$AQ,"REPARO FO"))</f>
        <v>0</v>
      </c>
      <c r="MY25" s="140">
        <f>(COUNTIFS('Estruturante Móvel'!$M:$M,$B22,'Estruturante Móvel'!$C:$C,"&lt;&gt;PREVISTO",'Estruturante Móvel'!$G:$G,MX$4,'Estruturante Móvel'!$L:$L,'CRONOGRAMA_CONST+MIGRACAO'!MN$9))</f>
        <v>0</v>
      </c>
      <c r="MZ25" s="139">
        <f>(COUNTIFS('Estruturante Móvel'!$M:$M,$B25,'Estruturante Móvel'!$AM:$AM,MZ$4))-(COUNTIFS('Estruturante Móvel'!$M:$M,$B25,'Estruturante Móvel'!$AM:$AM,MZ$4,'Estruturante Móvel'!$AQ:$AQ,"REPARO FO"))</f>
        <v>0</v>
      </c>
      <c r="NA25" s="140">
        <f>(COUNTIFS('Estruturante Móvel'!$M:$M,$B22,'Estruturante Móvel'!$C:$C,"&lt;&gt;PREVISTO",'Estruturante Móvel'!$G:$G,MZ$4,'Estruturante Móvel'!$L:$L,'CRONOGRAMA_CONST+MIGRACAO'!MP$9))</f>
        <v>0</v>
      </c>
      <c r="NB25" s="139">
        <f>(COUNTIFS('Estruturante Móvel'!$M:$M,$B25,'Estruturante Móvel'!$AM:$AM,NB$4))-(COUNTIFS('Estruturante Móvel'!$M:$M,$B25,'Estruturante Móvel'!$AM:$AM,NB$4,'Estruturante Móvel'!$AQ:$AQ,"REPARO FO"))</f>
        <v>0</v>
      </c>
      <c r="NC25" s="140">
        <f>(COUNTIFS('Estruturante Móvel'!$M:$M,$B22,'Estruturante Móvel'!$C:$C,"&lt;&gt;PREVISTO",'Estruturante Móvel'!$G:$G,NB$4,'Estruturante Móvel'!$L:$L,'CRONOGRAMA_CONST+MIGRACAO'!MR$9))</f>
        <v>0</v>
      </c>
      <c r="ND25" s="139">
        <f>(COUNTIFS('Estruturante Móvel'!$M:$M,$B25,'Estruturante Móvel'!$AM:$AM,ND$4))-(COUNTIFS('Estruturante Móvel'!$M:$M,$B25,'Estruturante Móvel'!$AM:$AM,ND$4,'Estruturante Móvel'!$AQ:$AQ,"REPARO FO"))</f>
        <v>0</v>
      </c>
      <c r="NE25" s="140">
        <f>(COUNTIFS('Estruturante Móvel'!$M:$M,$B22,'Estruturante Móvel'!$C:$C,"&lt;&gt;PREVISTO",'Estruturante Móvel'!$G:$G,ND$4,'Estruturante Móvel'!$L:$L,'CRONOGRAMA_CONST+MIGRACAO'!MT$9))</f>
        <v>0</v>
      </c>
      <c r="NF25" s="139">
        <f>(COUNTIFS('Estruturante Móvel'!$M:$M,$B25,'Estruturante Móvel'!$AM:$AM,NF$4))-(COUNTIFS('Estruturante Móvel'!$M:$M,$B25,'Estruturante Móvel'!$AM:$AM,NF$4,'Estruturante Móvel'!$AQ:$AQ,"REPARO FO"))</f>
        <v>0</v>
      </c>
      <c r="NG25" s="140">
        <f>(COUNTIFS('Estruturante Móvel'!$M:$M,$B22,'Estruturante Móvel'!$C:$C,"&lt;&gt;PREVISTO",'Estruturante Móvel'!$G:$G,NF$4,'Estruturante Móvel'!$L:$L,'CRONOGRAMA_CONST+MIGRACAO'!MV$9))</f>
        <v>0</v>
      </c>
      <c r="NH25" s="139">
        <f>(COUNTIFS('Estruturante Móvel'!$M:$M,$B25,'Estruturante Móvel'!$AM:$AM,NH$4))-(COUNTIFS('Estruturante Móvel'!$M:$M,$B25,'Estruturante Móvel'!$AM:$AM,NH$4,'Estruturante Móvel'!$AQ:$AQ,"REPARO FO"))</f>
        <v>0</v>
      </c>
      <c r="NI25" s="140">
        <f>(COUNTIFS('Estruturante Móvel'!$M:$M,$B22,'Estruturante Móvel'!$C:$C,"&lt;&gt;PREVISTO",'Estruturante Móvel'!$G:$G,NH$4,'Estruturante Móvel'!$L:$L,'CRONOGRAMA_CONST+MIGRACAO'!MX$9))</f>
        <v>0</v>
      </c>
    </row>
    <row r="26" spans="1:373" collapsed="1">
      <c r="A26">
        <v>6</v>
      </c>
      <c r="B26" s="206" t="s">
        <v>451</v>
      </c>
      <c r="C26" s="164" t="s">
        <v>186</v>
      </c>
      <c r="D26" s="164">
        <f>COUNTIFS('Estruturante Móvel'!$M:$M,B26)</f>
        <v>9</v>
      </c>
      <c r="E26" s="164">
        <f>(COUNTIFS('Estruturante Móvel'!$M:$M,B26,'Estruturante Móvel'!$C:$C,"&lt;&gt;PREVISTO"))</f>
        <v>8</v>
      </c>
      <c r="F26" s="165">
        <f>(COUNTIFS('Estruturante Móvel'!$M:$M,B26,'Estruturante Móvel'!$C:$C,"PREVISTO"))</f>
        <v>1</v>
      </c>
      <c r="G26" s="165" t="str">
        <f>VLOOKUP(B26,'Estruturante Móvel'!M:X,12,0)</f>
        <v>TELEMONT MG</v>
      </c>
      <c r="H26" s="165" t="str">
        <f t="shared" si="378"/>
        <v>Construção</v>
      </c>
      <c r="I26" s="166">
        <v>45597</v>
      </c>
      <c r="J26" s="160">
        <f t="shared" si="379"/>
        <v>0.88888888888888884</v>
      </c>
      <c r="K26" s="157">
        <f t="shared" si="380"/>
        <v>8</v>
      </c>
      <c r="L26" s="139">
        <f>(COUNTIFS('Estruturante Móvel'!$M:$M,$B26,'Estruturante Móvel'!$AM:$AM,L$4))</f>
        <v>0</v>
      </c>
      <c r="M26" s="140">
        <f>(COUNTIFS('Estruturante Móvel'!$M:$M,$B26,'Estruturante Móvel'!$C:$C,"&lt;&gt;PREVISTO",'Estruturante Móvel'!$G:$G,L$4))</f>
        <v>0</v>
      </c>
      <c r="N26" s="139">
        <f>(COUNTIFS('Estruturante Móvel'!$M:$M,$B26,'Estruturante Móvel'!$AM:$AM,N$4))</f>
        <v>0</v>
      </c>
      <c r="O26" s="140">
        <f>(COUNTIFS('Estruturante Móvel'!$M:$M,$B26,'Estruturante Móvel'!$C:$C,"&lt;&gt;PREVISTO",'Estruturante Móvel'!$G:$G,N$4))</f>
        <v>0</v>
      </c>
      <c r="P26" s="139">
        <f>(COUNTIFS('Estruturante Móvel'!$M:$M,$B26,'Estruturante Móvel'!$AM:$AM,P$4))</f>
        <v>0</v>
      </c>
      <c r="Q26" s="140">
        <f>(COUNTIFS('Estruturante Móvel'!$M:$M,$B26,'Estruturante Móvel'!$C:$C,"&lt;&gt;PREVISTO",'Estruturante Móvel'!$G:$G,P$4))</f>
        <v>0</v>
      </c>
      <c r="R26" s="139">
        <f>(COUNTIFS('Estruturante Móvel'!$M:$M,$B26,'Estruturante Móvel'!$AM:$AM,R$4))</f>
        <v>0</v>
      </c>
      <c r="S26" s="140">
        <f>(COUNTIFS('Estruturante Móvel'!$M:$M,$B26,'Estruturante Móvel'!$C:$C,"&lt;&gt;PREVISTO",'Estruturante Móvel'!$G:$G,R$4))</f>
        <v>0</v>
      </c>
      <c r="T26" s="139">
        <f>(COUNTIFS('Estruturante Móvel'!$M:$M,$B26,'Estruturante Móvel'!$AM:$AM,T$4))</f>
        <v>0</v>
      </c>
      <c r="U26" s="140">
        <f>(COUNTIFS('Estruturante Móvel'!$M:$M,$B26,'Estruturante Móvel'!$C:$C,"&lt;&gt;PREVISTO",'Estruturante Móvel'!$G:$G,T$4))</f>
        <v>0</v>
      </c>
      <c r="V26" s="139">
        <f>(COUNTIFS('Estruturante Móvel'!$M:$M,$B26,'Estruturante Móvel'!$AM:$AM,V$4))</f>
        <v>0</v>
      </c>
      <c r="W26" s="140">
        <f>(COUNTIFS('Estruturante Móvel'!$M:$M,$B26,'Estruturante Móvel'!$C:$C,"&lt;&gt;PREVISTO",'Estruturante Móvel'!$G:$G,V$4))</f>
        <v>0</v>
      </c>
      <c r="X26" s="139">
        <f>(COUNTIFS('Estruturante Móvel'!$M:$M,$B26,'Estruturante Móvel'!$AM:$AM,X$4))</f>
        <v>0</v>
      </c>
      <c r="Y26" s="140">
        <f>(COUNTIFS('Estruturante Móvel'!$M:$M,$B26,'Estruturante Móvel'!$C:$C,"&lt;&gt;PREVISTO",'Estruturante Móvel'!$G:$G,X$4))</f>
        <v>0</v>
      </c>
      <c r="Z26" s="139">
        <f>(COUNTIFS('Estruturante Móvel'!$M:$M,$B26,'Estruturante Móvel'!$AM:$AM,Z$4))</f>
        <v>0</v>
      </c>
      <c r="AA26" s="140">
        <f>(COUNTIFS('Estruturante Móvel'!$M:$M,$B26,'Estruturante Móvel'!$C:$C,"&lt;&gt;PREVISTO",'Estruturante Móvel'!$G:$G,Z$4))</f>
        <v>0</v>
      </c>
      <c r="AB26" s="139">
        <f>(COUNTIFS('Estruturante Móvel'!$M:$M,$B26,'Estruturante Móvel'!$AM:$AM,AB$4))</f>
        <v>0</v>
      </c>
      <c r="AC26" s="140">
        <f>(COUNTIFS('Estruturante Móvel'!$M:$M,$B26,'Estruturante Móvel'!$C:$C,"&lt;&gt;PREVISTO",'Estruturante Móvel'!$G:$G,AB$4))</f>
        <v>0</v>
      </c>
      <c r="AD26" s="139">
        <f>(COUNTIFS('Estruturante Móvel'!$M:$M,$B26,'Estruturante Móvel'!$AM:$AM,AD$4))</f>
        <v>0</v>
      </c>
      <c r="AE26" s="140">
        <f>(COUNTIFS('Estruturante Móvel'!$M:$M,$B26,'Estruturante Móvel'!$C:$C,"&lt;&gt;PREVISTO",'Estruturante Móvel'!$G:$G,AD$4))</f>
        <v>0</v>
      </c>
      <c r="AF26" s="139">
        <f>(COUNTIFS('Estruturante Móvel'!$M:$M,$B26,'Estruturante Móvel'!$AM:$AM,AF$4))</f>
        <v>0</v>
      </c>
      <c r="AG26" s="140">
        <f>(COUNTIFS('Estruturante Móvel'!$M:$M,$B26,'Estruturante Móvel'!$C:$C,"&lt;&gt;PREVISTO",'Estruturante Móvel'!$G:$G,AF$4))</f>
        <v>0</v>
      </c>
      <c r="AH26" s="139">
        <f>(COUNTIFS('Estruturante Móvel'!$M:$M,$B26,'Estruturante Móvel'!$AM:$AM,AH$4))</f>
        <v>0</v>
      </c>
      <c r="AI26" s="140">
        <f>(COUNTIFS('Estruturante Móvel'!$M:$M,$B26,'Estruturante Móvel'!$C:$C,"&lt;&gt;PREVISTO",'Estruturante Móvel'!$G:$G,AH$4))</f>
        <v>0</v>
      </c>
      <c r="AJ26" s="139">
        <f>(COUNTIFS('Estruturante Móvel'!$M:$M,$B26,'Estruturante Móvel'!$AM:$AM,AJ$4))</f>
        <v>0</v>
      </c>
      <c r="AK26" s="140">
        <f>(COUNTIFS('Estruturante Móvel'!$M:$M,$B26,'Estruturante Móvel'!$C:$C,"&lt;&gt;PREVISTO",'Estruturante Móvel'!$G:$G,AJ$4))</f>
        <v>1</v>
      </c>
      <c r="AL26" s="139">
        <f>(COUNTIFS('Estruturante Móvel'!$M:$M,$B26,'Estruturante Móvel'!$AM:$AM,AL$4))</f>
        <v>0</v>
      </c>
      <c r="AM26" s="140">
        <f>(COUNTIFS('Estruturante Móvel'!$M:$M,$B26,'Estruturante Móvel'!$C:$C,"&lt;&gt;PREVISTO",'Estruturante Móvel'!$G:$G,AL$4))</f>
        <v>0</v>
      </c>
      <c r="AN26" s="139">
        <f>(COUNTIFS('Estruturante Móvel'!$M:$M,$B26,'Estruturante Móvel'!$AM:$AM,AN$4))</f>
        <v>0</v>
      </c>
      <c r="AO26" s="140">
        <f>(COUNTIFS('Estruturante Móvel'!$M:$M,$B26,'Estruturante Móvel'!$C:$C,"&lt;&gt;PREVISTO",'Estruturante Móvel'!$G:$G,AN$4))</f>
        <v>0</v>
      </c>
      <c r="AP26" s="139">
        <f>(COUNTIFS('Estruturante Móvel'!$M:$M,$B26,'Estruturante Móvel'!$AM:$AM,AP$4))</f>
        <v>0</v>
      </c>
      <c r="AQ26" s="140">
        <f>(COUNTIFS('Estruturante Móvel'!$M:$M,$B26,'Estruturante Móvel'!$C:$C,"&lt;&gt;PREVISTO",'Estruturante Móvel'!$G:$G,AP$4))</f>
        <v>0</v>
      </c>
      <c r="AR26" s="139">
        <f>(COUNTIFS('Estruturante Móvel'!$M:$M,$B26,'Estruturante Móvel'!$AM:$AM,AR$4))</f>
        <v>0</v>
      </c>
      <c r="AS26" s="140">
        <f>(COUNTIFS('Estruturante Móvel'!$M:$M,$B26,'Estruturante Móvel'!$C:$C,"&lt;&gt;PREVISTO",'Estruturante Móvel'!$G:$G,AR$4))</f>
        <v>1</v>
      </c>
      <c r="AT26" s="139">
        <f>(COUNTIFS('Estruturante Móvel'!$M:$M,$B26,'Estruturante Móvel'!$AM:$AM,AT$4))</f>
        <v>0</v>
      </c>
      <c r="AU26" s="140">
        <f>(COUNTIFS('Estruturante Móvel'!$M:$M,$B26,'Estruturante Móvel'!$C:$C,"&lt;&gt;PREVISTO",'Estruturante Móvel'!$G:$G,AT$4))</f>
        <v>0</v>
      </c>
      <c r="AV26" s="139">
        <f>(COUNTIFS('Estruturante Móvel'!$M:$M,$B26,'Estruturante Móvel'!$AM:$AM,AV$4))</f>
        <v>0</v>
      </c>
      <c r="AW26" s="140">
        <f>(COUNTIFS('Estruturante Móvel'!$M:$M,$B26,'Estruturante Móvel'!$C:$C,"&lt;&gt;PREVISTO",'Estruturante Móvel'!$G:$G,AV$4))</f>
        <v>0</v>
      </c>
      <c r="AX26" s="139">
        <f>(COUNTIFS('Estruturante Móvel'!$M:$M,$B26,'Estruturante Móvel'!$AM:$AM,AX$4))</f>
        <v>0</v>
      </c>
      <c r="AY26" s="140">
        <f>(COUNTIFS('Estruturante Móvel'!$M:$M,$B26,'Estruturante Móvel'!$C:$C,"&lt;&gt;PREVISTO",'Estruturante Móvel'!$G:$G,AX$4))</f>
        <v>0</v>
      </c>
      <c r="AZ26" s="139">
        <f>(COUNTIFS('Estruturante Móvel'!$M:$M,$B26,'Estruturante Móvel'!$AM:$AM,AZ$4))</f>
        <v>0</v>
      </c>
      <c r="BA26" s="140">
        <f>(COUNTIFS('Estruturante Móvel'!$M:$M,$B26,'Estruturante Móvel'!$C:$C,"&lt;&gt;PREVISTO",'Estruturante Móvel'!$G:$G,AZ$4))</f>
        <v>0</v>
      </c>
      <c r="BB26" s="139">
        <f>(COUNTIFS('Estruturante Móvel'!$M:$M,$B26,'Estruturante Móvel'!$AM:$AM,BB$4))</f>
        <v>0</v>
      </c>
      <c r="BC26" s="140">
        <f>(COUNTIFS('Estruturante Móvel'!$M:$M,$B26,'Estruturante Móvel'!$C:$C,"&lt;&gt;PREVISTO",'Estruturante Móvel'!$G:$G,BB$4))</f>
        <v>0</v>
      </c>
      <c r="BD26" s="139">
        <f>(COUNTIFS('Estruturante Móvel'!$M:$M,$B26,'Estruturante Móvel'!$AM:$AM,BD$4))</f>
        <v>0</v>
      </c>
      <c r="BE26" s="140">
        <f>(COUNTIFS('Estruturante Móvel'!$M:$M,$B26,'Estruturante Móvel'!$C:$C,"&lt;&gt;PREVISTO",'Estruturante Móvel'!$G:$G,BD$4))</f>
        <v>0</v>
      </c>
      <c r="BF26" s="139">
        <f>(COUNTIFS('Estruturante Móvel'!$M:$M,$B26,'Estruturante Móvel'!$AM:$AM,BF$4))</f>
        <v>0</v>
      </c>
      <c r="BG26" s="140">
        <f>(COUNTIFS('Estruturante Móvel'!$M:$M,$B26,'Estruturante Móvel'!$C:$C,"&lt;&gt;PREVISTO",'Estruturante Móvel'!$G:$G,BF$4))</f>
        <v>0</v>
      </c>
      <c r="BH26" s="139">
        <f>(COUNTIFS('Estruturante Móvel'!$M:$M,$B26,'Estruturante Móvel'!$AM:$AM,BH$4))</f>
        <v>0</v>
      </c>
      <c r="BI26" s="140">
        <f>(COUNTIFS('Estruturante Móvel'!$M:$M,$B26,'Estruturante Móvel'!$C:$C,"&lt;&gt;PREVISTO",'Estruturante Móvel'!$G:$G,BH$4))</f>
        <v>0</v>
      </c>
      <c r="BJ26" s="139">
        <f>(COUNTIFS('Estruturante Móvel'!$M:$M,$B26,'Estruturante Móvel'!$AM:$AM,BJ$4))</f>
        <v>0</v>
      </c>
      <c r="BK26" s="140">
        <f>(COUNTIFS('Estruturante Móvel'!$M:$M,$B26,'Estruturante Móvel'!$C:$C,"&lt;&gt;PREVISTO",'Estruturante Móvel'!$G:$G,BJ$4))</f>
        <v>1</v>
      </c>
      <c r="BL26" s="139">
        <f>(COUNTIFS('Estruturante Móvel'!$M:$M,$B26,'Estruturante Móvel'!$AM:$AM,BL$4))</f>
        <v>0</v>
      </c>
      <c r="BM26" s="140">
        <f>(COUNTIFS('Estruturante Móvel'!$M:$M,$B26,'Estruturante Móvel'!$C:$C,"&lt;&gt;PREVISTO",'Estruturante Móvel'!$G:$G,BL$4))</f>
        <v>0</v>
      </c>
      <c r="BN26" s="139">
        <f>(COUNTIFS('Estruturante Móvel'!$M:$M,$B26,'Estruturante Móvel'!$AM:$AM,BN$4))</f>
        <v>0</v>
      </c>
      <c r="BO26" s="140">
        <f>(COUNTIFS('Estruturante Móvel'!$M:$M,$B26,'Estruturante Móvel'!$C:$C,"&lt;&gt;PREVISTO",'Estruturante Móvel'!$G:$G,BN$4))</f>
        <v>0</v>
      </c>
      <c r="BP26" s="139">
        <f>(COUNTIFS('Estruturante Móvel'!$M:$M,$B26,'Estruturante Móvel'!$AM:$AM,BP$4))</f>
        <v>0</v>
      </c>
      <c r="BQ26" s="140">
        <f>(COUNTIFS('Estruturante Móvel'!$M:$M,$B26,'Estruturante Móvel'!$C:$C,"&lt;&gt;PREVISTO",'Estruturante Móvel'!$G:$G,BP$4))</f>
        <v>0</v>
      </c>
      <c r="BR26" s="139">
        <f>(COUNTIFS('Estruturante Móvel'!$M:$M,$B26,'Estruturante Móvel'!$AM:$AM,BR$4))</f>
        <v>0</v>
      </c>
      <c r="BS26" s="140">
        <f>(COUNTIFS('Estruturante Móvel'!$M:$M,$B26,'Estruturante Móvel'!$C:$C,"&lt;&gt;PREVISTO",'Estruturante Móvel'!$G:$G,BR$4))</f>
        <v>0</v>
      </c>
      <c r="BT26" s="139">
        <f>(COUNTIFS('Estruturante Móvel'!$M:$M,$B26,'Estruturante Móvel'!$AM:$AM,BT$4))-(COUNTIFS('Estruturante Móvel'!$M:$M,$B26,'Estruturante Móvel'!$AM:$AM,BT$4,'Estruturante Móvel'!$AQ:$AQ,"REPARO FO"))</f>
        <v>0</v>
      </c>
      <c r="BU26" s="140">
        <f>(COUNTIFS('Estruturante Móvel'!$M:$M,$B26,'Estruturante Móvel'!$C:$C,"&lt;&gt;PREVISTO",'Estruturante Móvel'!$G:$G,BT$4))</f>
        <v>0</v>
      </c>
      <c r="BV26" s="139">
        <f>(COUNTIFS('Estruturante Móvel'!$M:$M,$B26,'Estruturante Móvel'!$AM:$AM,BV$4))-(COUNTIFS('Estruturante Móvel'!$M:$M,$B26,'Estruturante Móvel'!$AM:$AM,BV$4,'Estruturante Móvel'!$AQ:$AQ,"REPARO FO"))</f>
        <v>0</v>
      </c>
      <c r="BW26" s="140">
        <f>(COUNTIFS('Estruturante Móvel'!$M:$M,$B26,'Estruturante Móvel'!$C:$C,"&lt;&gt;PREVISTO",'Estruturante Móvel'!$G:$G,BV$4))</f>
        <v>0</v>
      </c>
      <c r="BX26" s="139">
        <f>(COUNTIFS('Estruturante Móvel'!$M:$M,$B26,'Estruturante Móvel'!$AM:$AM,BX$4))-(COUNTIFS('Estruturante Móvel'!$M:$M,$B26,'Estruturante Móvel'!$AM:$AM,BX$4,'Estruturante Móvel'!$AQ:$AQ,"REPARO FO"))</f>
        <v>0</v>
      </c>
      <c r="BY26" s="140">
        <f>(COUNTIFS('Estruturante Móvel'!$M:$M,$B26,'Estruturante Móvel'!$C:$C,"&lt;&gt;PREVISTO",'Estruturante Móvel'!$G:$G,BX$4))</f>
        <v>0</v>
      </c>
      <c r="BZ26" s="139">
        <f>(COUNTIFS('Estruturante Móvel'!$M:$M,$B26,'Estruturante Móvel'!$AM:$AM,BZ$4))-(COUNTIFS('Estruturante Móvel'!$M:$M,$B26,'Estruturante Móvel'!$AM:$AM,BZ$4,'Estruturante Móvel'!$AQ:$AQ,"REPARO FO"))</f>
        <v>0</v>
      </c>
      <c r="CA26" s="140">
        <f>(COUNTIFS('Estruturante Móvel'!$M:$M,$B26,'Estruturante Móvel'!$C:$C,"&lt;&gt;PREVISTO",'Estruturante Móvel'!$G:$G,BZ$4))</f>
        <v>0</v>
      </c>
      <c r="CB26" s="139">
        <f>(COUNTIFS('Estruturante Móvel'!$M:$M,$B26,'Estruturante Móvel'!$AM:$AM,CB$4))-(COUNTIFS('Estruturante Móvel'!$M:$M,$B26,'Estruturante Móvel'!$AM:$AM,CB$4,'Estruturante Móvel'!$AQ:$AQ,"REPARO FO"))</f>
        <v>0</v>
      </c>
      <c r="CC26" s="140">
        <f>(COUNTIFS('Estruturante Móvel'!$M:$M,$B26,'Estruturante Móvel'!$C:$C,"&lt;&gt;PREVISTO",'Estruturante Móvel'!$G:$G,CB$4))</f>
        <v>0</v>
      </c>
      <c r="CD26" s="139">
        <f>(COUNTIFS('Estruturante Móvel'!$M:$M,$B26,'Estruturante Móvel'!$AM:$AM,CD$4))-(COUNTIFS('Estruturante Móvel'!$M:$M,$B26,'Estruturante Móvel'!$AM:$AM,CD$4,'Estruturante Móvel'!$AQ:$AQ,"REPARO FO"))</f>
        <v>0</v>
      </c>
      <c r="CE26" s="140">
        <f>(COUNTIFS('Estruturante Móvel'!$M:$M,$B26,'Estruturante Móvel'!$C:$C,"&lt;&gt;PREVISTO",'Estruturante Móvel'!$G:$G,CD$4))</f>
        <v>0</v>
      </c>
      <c r="CF26" s="139">
        <f>(COUNTIFS('Estruturante Móvel'!$M:$M,$B26,'Estruturante Móvel'!$AM:$AM,CF$4))-(COUNTIFS('Estruturante Móvel'!$M:$M,$B26,'Estruturante Móvel'!$AM:$AM,CF$4,'Estruturante Móvel'!$AQ:$AQ,"REPARO FO"))</f>
        <v>0</v>
      </c>
      <c r="CG26" s="140">
        <f>(COUNTIFS('Estruturante Móvel'!$M:$M,$B26,'Estruturante Móvel'!$C:$C,"&lt;&gt;PREVISTO",'Estruturante Móvel'!$G:$G,CF$4))</f>
        <v>0</v>
      </c>
      <c r="CH26" s="139">
        <f>(COUNTIFS('Estruturante Móvel'!$M:$M,$B26,'Estruturante Móvel'!$AM:$AM,CH$4))-(COUNTIFS('Estruturante Móvel'!$M:$M,$B26,'Estruturante Móvel'!$AM:$AM,CH$4,'Estruturante Móvel'!$AQ:$AQ,"REPARO FO"))</f>
        <v>0</v>
      </c>
      <c r="CI26" s="140">
        <f>(COUNTIFS('Estruturante Móvel'!$M:$M,$B26,'Estruturante Móvel'!$C:$C,"&lt;&gt;PREVISTO",'Estruturante Móvel'!$G:$G,CH$4))</f>
        <v>0</v>
      </c>
      <c r="CJ26" s="139">
        <f>(COUNTIFS('Estruturante Móvel'!$M:$M,$B26,'Estruturante Móvel'!$AM:$AM,CJ$4))-(COUNTIFS('Estruturante Móvel'!$M:$M,$B26,'Estruturante Móvel'!$AM:$AM,CJ$4,'Estruturante Móvel'!$AQ:$AQ,"REPARO FO"))</f>
        <v>0</v>
      </c>
      <c r="CK26" s="140">
        <f>(COUNTIFS('Estruturante Móvel'!$M:$M,$B26,'Estruturante Móvel'!$C:$C,"&lt;&gt;PREVISTO",'Estruturante Móvel'!$G:$G,CJ$4))</f>
        <v>0</v>
      </c>
      <c r="CL26" s="139">
        <f>(COUNTIFS('Estruturante Móvel'!$M:$M,$B26,'Estruturante Móvel'!$AM:$AM,CL$4))-(COUNTIFS('Estruturante Móvel'!$M:$M,$B26,'Estruturante Móvel'!$AM:$AM,CL$4,'Estruturante Móvel'!$AQ:$AQ,"REPARO FO"))</f>
        <v>3</v>
      </c>
      <c r="CM26" s="140">
        <f>(COUNTIFS('Estruturante Móvel'!$M:$M,$B26,'Estruturante Móvel'!$C:$C,"&lt;&gt;PREVISTO",'Estruturante Móvel'!$G:$G,CL$4))</f>
        <v>0</v>
      </c>
      <c r="CN26" s="139">
        <f>(COUNTIFS('Estruturante Móvel'!$M:$M,$B26,'Estruturante Móvel'!$AM:$AM,CN$4))-(COUNTIFS('Estruturante Móvel'!$M:$M,$B26,'Estruturante Móvel'!$AM:$AM,CN$4,'Estruturante Móvel'!$AQ:$AQ,"REPARO FO"))</f>
        <v>0</v>
      </c>
      <c r="CO26" s="140">
        <f>(COUNTIFS('Estruturante Móvel'!$M:$M,$B26,'Estruturante Móvel'!$C:$C,"&lt;&gt;PREVISTO",'Estruturante Móvel'!$G:$G,CN$4))</f>
        <v>0</v>
      </c>
      <c r="CP26" s="139">
        <f>(COUNTIFS('Estruturante Móvel'!$M:$M,$B26,'Estruturante Móvel'!$AM:$AM,CP$4))-(COUNTIFS('Estruturante Móvel'!$M:$M,$B26,'Estruturante Móvel'!$AM:$AM,CP$4,'Estruturante Móvel'!$AQ:$AQ,"REPARO FO"))</f>
        <v>0</v>
      </c>
      <c r="CQ26" s="140">
        <f>(COUNTIFS('Estruturante Móvel'!$M:$M,$B26,'Estruturante Móvel'!$C:$C,"&lt;&gt;PREVISTO",'Estruturante Móvel'!$G:$G,CP$4))</f>
        <v>0</v>
      </c>
      <c r="CR26" s="139">
        <f>(COUNTIFS('Estruturante Móvel'!$M:$M,$B26,'Estruturante Móvel'!$AM:$AM,CR$4))-(COUNTIFS('Estruturante Móvel'!$M:$M,$B26,'Estruturante Móvel'!$AM:$AM,CR$4,'Estruturante Móvel'!$AQ:$AQ,"REPARO FO"))</f>
        <v>0</v>
      </c>
      <c r="CS26" s="140">
        <f>(COUNTIFS('Estruturante Móvel'!$M:$M,$B26,'Estruturante Móvel'!$C:$C,"&lt;&gt;PREVISTO",'Estruturante Móvel'!$G:$G,CR$4))</f>
        <v>0</v>
      </c>
      <c r="CT26" s="139">
        <f>(COUNTIFS('Estruturante Móvel'!$M:$M,$B26,'Estruturante Móvel'!$AM:$AM,CT$4))-(COUNTIFS('Estruturante Móvel'!$M:$M,$B26,'Estruturante Móvel'!$AM:$AM,CT$4,'Estruturante Móvel'!$AQ:$AQ,"REPARO FO"))</f>
        <v>0</v>
      </c>
      <c r="CU26" s="140">
        <f>(COUNTIFS('Estruturante Móvel'!$M:$M,$B26,'Estruturante Móvel'!$C:$C,"&lt;&gt;PREVISTO",'Estruturante Móvel'!$G:$G,CT$4))</f>
        <v>0</v>
      </c>
      <c r="CV26" s="139">
        <f>(COUNTIFS('Estruturante Móvel'!$M:$M,$B26,'Estruturante Móvel'!$AM:$AM,CV$4))-(COUNTIFS('Estruturante Móvel'!$M:$M,$B26,'Estruturante Móvel'!$AM:$AM,CV$4,'Estruturante Móvel'!$AQ:$AQ,"REPARO FO"))</f>
        <v>0</v>
      </c>
      <c r="CW26" s="140">
        <f>(COUNTIFS('Estruturante Móvel'!$M:$M,$B26,'Estruturante Móvel'!$C:$C,"&lt;&gt;PREVISTO",'Estruturante Móvel'!$G:$G,CV$4))</f>
        <v>0</v>
      </c>
      <c r="CX26" s="139">
        <f>(COUNTIFS('Estruturante Móvel'!$M:$M,$B26,'Estruturante Móvel'!$AM:$AM,CX$4))-(COUNTIFS('Estruturante Móvel'!$M:$M,$B26,'Estruturante Móvel'!$AM:$AM,CX$4,'Estruturante Móvel'!$AQ:$AQ,"REPARO FO"))</f>
        <v>0</v>
      </c>
      <c r="CY26" s="140">
        <f>(COUNTIFS('Estruturante Móvel'!$M:$M,$B26,'Estruturante Móvel'!$C:$C,"&lt;&gt;PREVISTO",'Estruturante Móvel'!$G:$G,CX$4))</f>
        <v>0</v>
      </c>
      <c r="CZ26" s="139">
        <f>(COUNTIFS('Estruturante Móvel'!$M:$M,$B26,'Estruturante Móvel'!$AM:$AM,CZ$4))-(COUNTIFS('Estruturante Móvel'!$M:$M,$B26,'Estruturante Móvel'!$AM:$AM,CZ$4,'Estruturante Móvel'!$AQ:$AQ,"REPARO FO"))</f>
        <v>0</v>
      </c>
      <c r="DA26" s="140">
        <f>(COUNTIFS('Estruturante Móvel'!$M:$M,$B26,'Estruturante Móvel'!$C:$C,"&lt;&gt;PREVISTO",'Estruturante Móvel'!$G:$G,CZ$4))</f>
        <v>0</v>
      </c>
      <c r="DB26" s="139">
        <f>(COUNTIFS('Estruturante Móvel'!$M:$M,$B26,'Estruturante Móvel'!$AM:$AM,DB$4))-(COUNTIFS('Estruturante Móvel'!$M:$M,$B26,'Estruturante Móvel'!$AM:$AM,DB$4,'Estruturante Móvel'!$AQ:$AQ,"REPARO FO"))</f>
        <v>0</v>
      </c>
      <c r="DC26" s="140">
        <f>(COUNTIFS('Estruturante Móvel'!$M:$M,$B26,'Estruturante Móvel'!$C:$C,"&lt;&gt;PREVISTO",'Estruturante Móvel'!$G:$G,DB$4))</f>
        <v>0</v>
      </c>
      <c r="DD26" s="139">
        <f>(COUNTIFS('Estruturante Móvel'!$M:$M,$B26,'Estruturante Móvel'!$AM:$AM,DD$4))-(COUNTIFS('Estruturante Móvel'!$M:$M,$B26,'Estruturante Móvel'!$AM:$AM,DD$4,'Estruturante Móvel'!$AQ:$AQ,"REPARO FO"))</f>
        <v>0</v>
      </c>
      <c r="DE26" s="140">
        <f>(COUNTIFS('Estruturante Móvel'!$M:$M,$B26,'Estruturante Móvel'!$C:$C,"&lt;&gt;PREVISTO",'Estruturante Móvel'!$G:$G,DD$4))</f>
        <v>0</v>
      </c>
      <c r="DF26" s="139">
        <f>(COUNTIFS('Estruturante Móvel'!$M:$M,$B26,'Estruturante Móvel'!$AM:$AM,DF$4))-(COUNTIFS('Estruturante Móvel'!$M:$M,$B26,'Estruturante Móvel'!$AM:$AM,DF$4,'Estruturante Móvel'!$AQ:$AQ,"REPARO FO"))</f>
        <v>0</v>
      </c>
      <c r="DG26" s="140">
        <f>(COUNTIFS('Estruturante Móvel'!$M:$M,$B26,'Estruturante Móvel'!$C:$C,"&lt;&gt;PREVISTO",'Estruturante Móvel'!$G:$G,DF$4))</f>
        <v>0</v>
      </c>
      <c r="DH26" s="139">
        <f>(COUNTIFS('Estruturante Móvel'!$M:$M,$B26,'Estruturante Móvel'!$AM:$AM,DH$4))-(COUNTIFS('Estruturante Móvel'!$M:$M,$B26,'Estruturante Móvel'!$AM:$AM,DH$4,'Estruturante Móvel'!$AQ:$AQ,"REPARO FO"))</f>
        <v>0</v>
      </c>
      <c r="DI26" s="140">
        <f>(COUNTIFS('Estruturante Móvel'!$M:$M,$B26,'Estruturante Móvel'!$C:$C,"&lt;&gt;PREVISTO",'Estruturante Móvel'!$G:$G,DH$4))</f>
        <v>0</v>
      </c>
      <c r="DJ26" s="139">
        <f>(COUNTIFS('Estruturante Móvel'!$M:$M,$B26,'Estruturante Móvel'!$AM:$AM,DJ$4))-(COUNTIFS('Estruturante Móvel'!$M:$M,$B26,'Estruturante Móvel'!$AM:$AM,DJ$4,'Estruturante Móvel'!$AQ:$AQ,"REPARO FO"))</f>
        <v>0</v>
      </c>
      <c r="DK26" s="140">
        <f>(COUNTIFS('Estruturante Móvel'!$M:$M,$B26,'Estruturante Móvel'!$C:$C,"&lt;&gt;PREVISTO",'Estruturante Móvel'!$G:$G,DJ$4))</f>
        <v>0</v>
      </c>
      <c r="DL26" s="139">
        <f>(COUNTIFS('Estruturante Móvel'!$M:$M,$B26,'Estruturante Móvel'!$AM:$AM,DL$4))-(COUNTIFS('Estruturante Móvel'!$M:$M,$B26,'Estruturante Móvel'!$AM:$AM,DL$4,'Estruturante Móvel'!$AQ:$AQ,"REPARO FO"))</f>
        <v>0</v>
      </c>
      <c r="DM26" s="140">
        <f>(COUNTIFS('Estruturante Móvel'!$M:$M,$B26,'Estruturante Móvel'!$C:$C,"&lt;&gt;PREVISTO",'Estruturante Móvel'!$G:$G,DL$4))</f>
        <v>0</v>
      </c>
      <c r="DN26" s="139">
        <f>(COUNTIFS('Estruturante Móvel'!$M:$M,$B26,'Estruturante Móvel'!$AM:$AM,DN$4))-(COUNTIFS('Estruturante Móvel'!$M:$M,$B26,'Estruturante Móvel'!$AM:$AM,DN$4,'Estruturante Móvel'!$AQ:$AQ,"REPARO FO"))</f>
        <v>0</v>
      </c>
      <c r="DO26" s="140">
        <f>(COUNTIFS('Estruturante Móvel'!$M:$M,$B26,'Estruturante Móvel'!$C:$C,"&lt;&gt;PREVISTO",'Estruturante Móvel'!$G:$G,DN$4))</f>
        <v>0</v>
      </c>
      <c r="DP26" s="139">
        <f>(COUNTIFS('Estruturante Móvel'!$M:$M,$B26,'Estruturante Móvel'!$AM:$AM,DP$4))-(COUNTIFS('Estruturante Móvel'!$M:$M,$B26,'Estruturante Móvel'!$AM:$AM,DP$4,'Estruturante Móvel'!$AQ:$AQ,"REPARO FO"))</f>
        <v>0</v>
      </c>
      <c r="DQ26" s="140">
        <f>(COUNTIFS('Estruturante Móvel'!$M:$M,$B26,'Estruturante Móvel'!$C:$C,"&lt;&gt;PREVISTO",'Estruturante Móvel'!$G:$G,DP$4))</f>
        <v>0</v>
      </c>
      <c r="DR26" s="139">
        <f>(COUNTIFS('Estruturante Móvel'!$M:$M,$B26,'Estruturante Móvel'!$AM:$AM,DR$4))-(COUNTIFS('Estruturante Móvel'!$M:$M,$B26,'Estruturante Móvel'!$AM:$AM,DR$4,'Estruturante Móvel'!$AQ:$AQ,"REPARO FO"))</f>
        <v>0</v>
      </c>
      <c r="DS26" s="140">
        <f>(COUNTIFS('Estruturante Móvel'!$M:$M,$B26,'Estruturante Móvel'!$C:$C,"&lt;&gt;PREVISTO",'Estruturante Móvel'!$G:$G,DR$4))</f>
        <v>0</v>
      </c>
      <c r="DT26" s="139">
        <f>(COUNTIFS('Estruturante Móvel'!$M:$M,$B26,'Estruturante Móvel'!$AM:$AM,DT$4))-(COUNTIFS('Estruturante Móvel'!$M:$M,$B26,'Estruturante Móvel'!$AM:$AM,DT$4,'Estruturante Móvel'!$AQ:$AQ,"REPARO FO"))</f>
        <v>0</v>
      </c>
      <c r="DU26" s="140">
        <f>(COUNTIFS('Estruturante Móvel'!$M:$M,$B26,'Estruturante Móvel'!$C:$C,"&lt;&gt;PREVISTO",'Estruturante Móvel'!$G:$G,DT$4))</f>
        <v>0</v>
      </c>
      <c r="DV26" s="139">
        <f>(COUNTIFS('Estruturante Móvel'!$M:$M,$B26,'Estruturante Móvel'!$AM:$AM,DV$4))-(COUNTIFS('Estruturante Móvel'!$M:$M,$B26,'Estruturante Móvel'!$AM:$AM,DV$4,'Estruturante Móvel'!$AQ:$AQ,"REPARO FO"))</f>
        <v>0</v>
      </c>
      <c r="DW26" s="140">
        <f>(COUNTIFS('Estruturante Móvel'!$M:$M,$B26,'Estruturante Móvel'!$C:$C,"&lt;&gt;PREVISTO",'Estruturante Móvel'!$G:$G,DV$4))</f>
        <v>0</v>
      </c>
      <c r="DX26" s="139">
        <f>(COUNTIFS('Estruturante Móvel'!$M:$M,$B26,'Estruturante Móvel'!$AM:$AM,DX$4))-(COUNTIFS('Estruturante Móvel'!$M:$M,$B26,'Estruturante Móvel'!$AM:$AM,DX$4,'Estruturante Móvel'!$AQ:$AQ,"REPARO FO"))</f>
        <v>0</v>
      </c>
      <c r="DY26" s="140">
        <f>(COUNTIFS('Estruturante Móvel'!$M:$M,$B26,'Estruturante Móvel'!$C:$C,"&lt;&gt;PREVISTO",'Estruturante Móvel'!$G:$G,DX$4))</f>
        <v>0</v>
      </c>
      <c r="DZ26" s="139">
        <f>(COUNTIFS('Estruturante Móvel'!$M:$M,$B26,'Estruturante Móvel'!$AM:$AM,DZ$4))-(COUNTIFS('Estruturante Móvel'!$M:$M,$B26,'Estruturante Móvel'!$AM:$AM,DZ$4,'Estruturante Móvel'!$AQ:$AQ,"REPARO FO"))</f>
        <v>0</v>
      </c>
      <c r="EA26" s="140">
        <f>(COUNTIFS('Estruturante Móvel'!$M:$M,$B26,'Estruturante Móvel'!$C:$C,"&lt;&gt;PREVISTO",'Estruturante Móvel'!$G:$G,DZ$4))</f>
        <v>0</v>
      </c>
      <c r="EB26" s="139">
        <f>(COUNTIFS('Estruturante Móvel'!$M:$M,$B26,'Estruturante Móvel'!$AM:$AM,EB$4))-(COUNTIFS('Estruturante Móvel'!$M:$M,$B26,'Estruturante Móvel'!$AM:$AM,EB$4,'Estruturante Móvel'!$AQ:$AQ,"REPARO FO"))</f>
        <v>0</v>
      </c>
      <c r="EC26" s="140">
        <f>(COUNTIFS('Estruturante Móvel'!$M:$M,$B26,'Estruturante Móvel'!$C:$C,"&lt;&gt;PREVISTO",'Estruturante Móvel'!$G:$G,EB$4))</f>
        <v>0</v>
      </c>
      <c r="ED26" s="139">
        <f>(COUNTIFS('Estruturante Móvel'!$M:$M,$B26,'Estruturante Móvel'!$AM:$AM,ED$4))-(COUNTIFS('Estruturante Móvel'!$M:$M,$B26,'Estruturante Móvel'!$AM:$AM,ED$4,'Estruturante Móvel'!$AQ:$AQ,"REPARO FO"))</f>
        <v>0</v>
      </c>
      <c r="EE26" s="140">
        <f>(COUNTIFS('Estruturante Móvel'!$M:$M,$B26,'Estruturante Móvel'!$C:$C,"&lt;&gt;PREVISTO",'Estruturante Móvel'!$G:$G,ED$4))</f>
        <v>0</v>
      </c>
      <c r="EF26" s="139">
        <f>(COUNTIFS('Estruturante Móvel'!$M:$M,$B26,'Estruturante Móvel'!$AM:$AM,EF$4))-(COUNTIFS('Estruturante Móvel'!$M:$M,$B26,'Estruturante Móvel'!$AM:$AM,EF$4,'Estruturante Móvel'!$AQ:$AQ,"REPARO FO"))</f>
        <v>0</v>
      </c>
      <c r="EG26" s="140">
        <f>(COUNTIFS('Estruturante Móvel'!$M:$M,$B26,'Estruturante Móvel'!$C:$C,"&lt;&gt;PREVISTO",'Estruturante Móvel'!$G:$G,EF$4))</f>
        <v>0</v>
      </c>
      <c r="EH26" s="139">
        <f>(COUNTIFS('Estruturante Móvel'!$M:$M,$B26,'Estruturante Móvel'!$AM:$AM,EH$4))-(COUNTIFS('Estruturante Móvel'!$M:$M,$B26,'Estruturante Móvel'!$AM:$AM,EH$4,'Estruturante Móvel'!$AQ:$AQ,"REPARO FO"))</f>
        <v>0</v>
      </c>
      <c r="EI26" s="140">
        <f>(COUNTIFS('Estruturante Móvel'!$M:$M,$B26,'Estruturante Móvel'!$C:$C,"&lt;&gt;PREVISTO",'Estruturante Móvel'!$G:$G,EH$4))</f>
        <v>0</v>
      </c>
      <c r="EJ26" s="139">
        <f>(COUNTIFS('Estruturante Móvel'!$M:$M,$B26,'Estruturante Móvel'!$AM:$AM,EJ$4))-(COUNTIFS('Estruturante Móvel'!$M:$M,$B26,'Estruturante Móvel'!$AM:$AM,EJ$4,'Estruturante Móvel'!$AQ:$AQ,"REPARO FO"))</f>
        <v>0</v>
      </c>
      <c r="EK26" s="140">
        <f>(COUNTIFS('Estruturante Móvel'!$M:$M,$B26,'Estruturante Móvel'!$C:$C,"&lt;&gt;PREVISTO",'Estruturante Móvel'!$G:$G,EJ$4))</f>
        <v>0</v>
      </c>
      <c r="EL26" s="139">
        <f>(COUNTIFS('Estruturante Móvel'!$M:$M,$B26,'Estruturante Móvel'!$AM:$AM,EL$4))-(COUNTIFS('Estruturante Móvel'!$M:$M,$B26,'Estruturante Móvel'!$AM:$AM,EL$4,'Estruturante Móvel'!$AQ:$AQ,"REPARO FO"))</f>
        <v>0</v>
      </c>
      <c r="EM26" s="140">
        <f>(COUNTIFS('Estruturante Móvel'!$M:$M,$B26,'Estruturante Móvel'!$C:$C,"&lt;&gt;PREVISTO",'Estruturante Móvel'!$G:$G,EL$4))</f>
        <v>0</v>
      </c>
      <c r="EN26" s="139">
        <f>(COUNTIFS('Estruturante Móvel'!$M:$M,$B26,'Estruturante Móvel'!$AM:$AM,EN$4))-(COUNTIFS('Estruturante Móvel'!$M:$M,$B26,'Estruturante Móvel'!$AM:$AM,EN$4,'Estruturante Móvel'!$AQ:$AQ,"REPARO FO"))</f>
        <v>0</v>
      </c>
      <c r="EO26" s="140">
        <f>(COUNTIFS('Estruturante Móvel'!$M:$M,$B26,'Estruturante Móvel'!$C:$C,"&lt;&gt;PREVISTO",'Estruturante Móvel'!$G:$G,EN$4))</f>
        <v>0</v>
      </c>
      <c r="EP26" s="139">
        <f>(COUNTIFS('Estruturante Móvel'!$M:$M,$B26,'Estruturante Móvel'!$AM:$AM,EP$4))-(COUNTIFS('Estruturante Móvel'!$M:$M,$B26,'Estruturante Móvel'!$AM:$AM,EP$4,'Estruturante Móvel'!$AQ:$AQ,"REPARO FO"))</f>
        <v>0</v>
      </c>
      <c r="EQ26" s="140">
        <f>(COUNTIFS('Estruturante Móvel'!$M:$M,$B26,'Estruturante Móvel'!$C:$C,"&lt;&gt;PREVISTO",'Estruturante Móvel'!$G:$G,EP$4))</f>
        <v>0</v>
      </c>
      <c r="ER26" s="139">
        <f>(COUNTIFS('Estruturante Móvel'!$M:$M,$B26,'Estruturante Móvel'!$AM:$AM,ER$4))-(COUNTIFS('Estruturante Móvel'!$M:$M,$B26,'Estruturante Móvel'!$AM:$AM,ER$4,'Estruturante Móvel'!$AQ:$AQ,"REPARO FO"))</f>
        <v>0</v>
      </c>
      <c r="ES26" s="140">
        <f>(COUNTIFS('Estruturante Móvel'!$M:$M,$B26,'Estruturante Móvel'!$C:$C,"&lt;&gt;PREVISTO",'Estruturante Móvel'!$G:$G,ER$4))</f>
        <v>0</v>
      </c>
      <c r="ET26" s="139">
        <f>(COUNTIFS('Estruturante Móvel'!$M:$M,$B26,'Estruturante Móvel'!$AM:$AM,ET$4))-(COUNTIFS('Estruturante Móvel'!$M:$M,$B26,'Estruturante Móvel'!$AM:$AM,ET$4,'Estruturante Móvel'!$AQ:$AQ,"REPARO FO"))</f>
        <v>0</v>
      </c>
      <c r="EU26" s="140">
        <f>(COUNTIFS('Estruturante Móvel'!$M:$M,$B26,'Estruturante Móvel'!$C:$C,"&lt;&gt;PREVISTO",'Estruturante Móvel'!$G:$G,ET$4))</f>
        <v>0</v>
      </c>
      <c r="EV26" s="139">
        <f>(COUNTIFS('Estruturante Móvel'!$M:$M,$B26,'Estruturante Móvel'!$AM:$AM,EV$4))-(COUNTIFS('Estruturante Móvel'!$M:$M,$B26,'Estruturante Móvel'!$AM:$AM,EV$4,'Estruturante Móvel'!$AQ:$AQ,"REPARO FO"))</f>
        <v>0</v>
      </c>
      <c r="EW26" s="140">
        <f>(COUNTIFS('Estruturante Móvel'!$M:$M,$B26,'Estruturante Móvel'!$C:$C,"&lt;&gt;PREVISTO",'Estruturante Móvel'!$G:$G,EV$4))</f>
        <v>0</v>
      </c>
      <c r="EX26" s="139">
        <f>(COUNTIFS('Estruturante Móvel'!$M:$M,$B26,'Estruturante Móvel'!$AM:$AM,EX$4))-(COUNTIFS('Estruturante Móvel'!$M:$M,$B26,'Estruturante Móvel'!$AM:$AM,EX$4,'Estruturante Móvel'!$AQ:$AQ,"REPARO FO"))</f>
        <v>0</v>
      </c>
      <c r="EY26" s="140">
        <f>(COUNTIFS('Estruturante Móvel'!$M:$M,$B26,'Estruturante Móvel'!$C:$C,"&lt;&gt;PREVISTO",'Estruturante Móvel'!$G:$G,EX$4))</f>
        <v>0</v>
      </c>
      <c r="EZ26" s="139">
        <f>(COUNTIFS('Estruturante Móvel'!$M:$M,$B26,'Estruturante Móvel'!$AM:$AM,EZ$4))-(COUNTIFS('Estruturante Móvel'!$M:$M,$B26,'Estruturante Móvel'!$AM:$AM,EZ$4,'Estruturante Móvel'!$AQ:$AQ,"REPARO FO"))</f>
        <v>0</v>
      </c>
      <c r="FA26" s="140">
        <f>(COUNTIFS('Estruturante Móvel'!$M:$M,$B26,'Estruturante Móvel'!$C:$C,"&lt;&gt;PREVISTO",'Estruturante Móvel'!$G:$G,EZ$4))</f>
        <v>0</v>
      </c>
      <c r="FB26" s="139">
        <f>(COUNTIFS('Estruturante Móvel'!$M:$M,$B26,'Estruturante Móvel'!$AM:$AM,FB$4))-(COUNTIFS('Estruturante Móvel'!$M:$M,$B26,'Estruturante Móvel'!$AM:$AM,FB$4,'Estruturante Móvel'!$AQ:$AQ,"REPARO FO"))</f>
        <v>0</v>
      </c>
      <c r="FC26" s="140">
        <f>(COUNTIFS('Estruturante Móvel'!$M:$M,$B26,'Estruturante Móvel'!$C:$C,"&lt;&gt;PREVISTO",'Estruturante Móvel'!$G:$G,FB$4))</f>
        <v>0</v>
      </c>
      <c r="FD26" s="139">
        <f>(COUNTIFS('Estruturante Móvel'!$M:$M,$B26,'Estruturante Móvel'!$AM:$AM,FD$4))-(COUNTIFS('Estruturante Móvel'!$M:$M,$B26,'Estruturante Móvel'!$AM:$AM,FD$4,'Estruturante Móvel'!$AQ:$AQ,"REPARO FO"))</f>
        <v>0</v>
      </c>
      <c r="FE26" s="140">
        <f>(COUNTIFS('Estruturante Móvel'!$M:$M,$B26,'Estruturante Móvel'!$C:$C,"&lt;&gt;PREVISTO",'Estruturante Móvel'!$G:$G,FD$4))</f>
        <v>0</v>
      </c>
      <c r="FF26" s="139">
        <f>(COUNTIFS('Estruturante Móvel'!$M:$M,$B26,'Estruturante Móvel'!$AM:$AM,FF$4))-(COUNTIFS('Estruturante Móvel'!$M:$M,$B26,'Estruturante Móvel'!$AM:$AM,FF$4,'Estruturante Móvel'!$AQ:$AQ,"REPARO FO"))</f>
        <v>0</v>
      </c>
      <c r="FG26" s="140">
        <f>(COUNTIFS('Estruturante Móvel'!$M:$M,$B26,'Estruturante Móvel'!$C:$C,"&lt;&gt;PREVISTO",'Estruturante Móvel'!$G:$G,FF$4))</f>
        <v>0</v>
      </c>
      <c r="FH26" s="139">
        <f>(COUNTIFS('Estruturante Móvel'!$M:$M,$B26,'Estruturante Móvel'!$AM:$AM,FH$4))-(COUNTIFS('Estruturante Móvel'!$M:$M,$B26,'Estruturante Móvel'!$AM:$AM,FH$4,'Estruturante Móvel'!$AQ:$AQ,"REPARO FO"))</f>
        <v>0</v>
      </c>
      <c r="FI26" s="140">
        <f>(COUNTIFS('Estruturante Móvel'!$M:$M,$B26,'Estruturante Móvel'!$C:$C,"&lt;&gt;PREVISTO",'Estruturante Móvel'!$G:$G,FH$4))</f>
        <v>0</v>
      </c>
      <c r="FJ26" s="139">
        <f>(COUNTIFS('Estruturante Móvel'!$M:$M,$B26,'Estruturante Móvel'!$AM:$AM,FJ$4))-(COUNTIFS('Estruturante Móvel'!$M:$M,$B26,'Estruturante Móvel'!$AM:$AM,FJ$4,'Estruturante Móvel'!$AQ:$AQ,"REPARO FO"))</f>
        <v>0</v>
      </c>
      <c r="FK26" s="140">
        <f>(COUNTIFS('Estruturante Móvel'!$M:$M,$B26,'Estruturante Móvel'!$C:$C,"&lt;&gt;PREVISTO",'Estruturante Móvel'!$G:$G,FJ$4))</f>
        <v>0</v>
      </c>
      <c r="FL26" s="139">
        <f>(COUNTIFS('Estruturante Móvel'!$M:$M,$B26,'Estruturante Móvel'!$AM:$AM,FL$4))-(COUNTIFS('Estruturante Móvel'!$M:$M,$B26,'Estruturante Móvel'!$AM:$AM,FL$4,'Estruturante Móvel'!$AQ:$AQ,"REPARO FO"))</f>
        <v>0</v>
      </c>
      <c r="FM26" s="140">
        <f>(COUNTIFS('Estruturante Móvel'!$M:$M,$B26,'Estruturante Móvel'!$C:$C,"&lt;&gt;PREVISTO",'Estruturante Móvel'!$G:$G,FL$4))</f>
        <v>0</v>
      </c>
      <c r="FN26" s="139">
        <f>(COUNTIFS('Estruturante Móvel'!$M:$M,$B26,'Estruturante Móvel'!$AM:$AM,FN$4))-(COUNTIFS('Estruturante Móvel'!$M:$M,$B26,'Estruturante Móvel'!$AM:$AM,FN$4,'Estruturante Móvel'!$AQ:$AQ,"REPARO FO"))</f>
        <v>0</v>
      </c>
      <c r="FO26" s="140">
        <f>(COUNTIFS('Estruturante Móvel'!$M:$M,$B26,'Estruturante Móvel'!$C:$C,"&lt;&gt;PREVISTO",'Estruturante Móvel'!$G:$G,FN$4))</f>
        <v>0</v>
      </c>
      <c r="FP26" s="139">
        <f>(COUNTIFS('Estruturante Móvel'!$M:$M,$B26,'Estruturante Móvel'!$AM:$AM,FP$4))-(COUNTIFS('Estruturante Móvel'!$M:$M,$B26,'Estruturante Móvel'!$AM:$AM,FP$4,'Estruturante Móvel'!$AQ:$AQ,"REPARO FO"))</f>
        <v>0</v>
      </c>
      <c r="FQ26" s="140">
        <f>(COUNTIFS('Estruturante Móvel'!$M:$M,$B26,'Estruturante Móvel'!$C:$C,"&lt;&gt;PREVISTO",'Estruturante Móvel'!$G:$G,FP$4))</f>
        <v>0</v>
      </c>
      <c r="FR26" s="139">
        <f>(COUNTIFS('Estruturante Móvel'!$M:$M,$B26,'Estruturante Móvel'!$AM:$AM,FR$4))-(COUNTIFS('Estruturante Móvel'!$M:$M,$B26,'Estruturante Móvel'!$AM:$AM,FR$4,'Estruturante Móvel'!$AQ:$AQ,"REPARO FO"))</f>
        <v>0</v>
      </c>
      <c r="FS26" s="140">
        <f>(COUNTIFS('Estruturante Móvel'!$M:$M,$B26,'Estruturante Móvel'!$C:$C,"&lt;&gt;PREVISTO",'Estruturante Móvel'!$G:$G,FR$4))</f>
        <v>0</v>
      </c>
      <c r="FT26" s="139">
        <f>(COUNTIFS('Estruturante Móvel'!$M:$M,$B26,'Estruturante Móvel'!$AM:$AM,FT$4))-(COUNTIFS('Estruturante Móvel'!$M:$M,$B26,'Estruturante Móvel'!$AM:$AM,FT$4,'Estruturante Móvel'!$AQ:$AQ,"REPARO FO"))</f>
        <v>0</v>
      </c>
      <c r="FU26" s="140">
        <f>(COUNTIFS('Estruturante Móvel'!$M:$M,$B26,'Estruturante Móvel'!$C:$C,"&lt;&gt;PREVISTO",'Estruturante Móvel'!$G:$G,FT$4))</f>
        <v>0</v>
      </c>
      <c r="FV26" s="139">
        <f>(COUNTIFS('Estruturante Móvel'!$M:$M,$B26,'Estruturante Móvel'!$AM:$AM,FV$4))-(COUNTIFS('Estruturante Móvel'!$M:$M,$B26,'Estruturante Móvel'!$AM:$AM,FV$4,'Estruturante Móvel'!$AQ:$AQ,"REPARO FO"))</f>
        <v>0</v>
      </c>
      <c r="FW26" s="140">
        <f>(COUNTIFS('Estruturante Móvel'!$M:$M,$B26,'Estruturante Móvel'!$C:$C,"&lt;&gt;PREVISTO",'Estruturante Móvel'!$G:$G,FV$4))</f>
        <v>0</v>
      </c>
      <c r="FX26" s="139">
        <f>(COUNTIFS('Estruturante Móvel'!$M:$M,$B26,'Estruturante Móvel'!$AM:$AM,FX$4))-(COUNTIFS('Estruturante Móvel'!$M:$M,$B26,'Estruturante Móvel'!$AM:$AM,FX$4,'Estruturante Móvel'!$AQ:$AQ,"REPARO FO"))</f>
        <v>0</v>
      </c>
      <c r="FY26" s="140">
        <f>(COUNTIFS('Estruturante Móvel'!$M:$M,$B26,'Estruturante Móvel'!$C:$C,"&lt;&gt;PREVISTO",'Estruturante Móvel'!$G:$G,FX$4))</f>
        <v>0</v>
      </c>
      <c r="FZ26" s="139">
        <f>(COUNTIFS('Estruturante Móvel'!$M:$M,$B26,'Estruturante Móvel'!$AM:$AM,FZ$4))-(COUNTIFS('Estruturante Móvel'!$M:$M,$B26,'Estruturante Móvel'!$AM:$AM,FZ$4,'Estruturante Móvel'!$AQ:$AQ,"REPARO FO"))</f>
        <v>0</v>
      </c>
      <c r="GA26" s="140">
        <f>(COUNTIFS('Estruturante Móvel'!$M:$M,$B26,'Estruturante Móvel'!$C:$C,"&lt;&gt;PREVISTO",'Estruturante Móvel'!$G:$G,FZ$4))</f>
        <v>0</v>
      </c>
      <c r="GB26" s="139">
        <f>(COUNTIFS('Estruturante Móvel'!$M:$M,$B26,'Estruturante Móvel'!$AM:$AM,GB$4))-(COUNTIFS('Estruturante Móvel'!$M:$M,$B26,'Estruturante Móvel'!$AM:$AM,GB$4,'Estruturante Móvel'!$AQ:$AQ,"REPARO FO"))</f>
        <v>0</v>
      </c>
      <c r="GC26" s="140">
        <f>(COUNTIFS('Estruturante Móvel'!$M:$M,$B26,'Estruturante Móvel'!$C:$C,"&lt;&gt;PREVISTO",'Estruturante Móvel'!$G:$G,GB$4))</f>
        <v>0</v>
      </c>
      <c r="GD26" s="139">
        <f>(COUNTIFS('Estruturante Móvel'!$M:$M,$B26,'Estruturante Móvel'!$AM:$AM,GD$4))-(COUNTIFS('Estruturante Móvel'!$M:$M,$B26,'Estruturante Móvel'!$AM:$AM,GD$4,'Estruturante Móvel'!$AQ:$AQ,"REPARO FO"))</f>
        <v>0</v>
      </c>
      <c r="GE26" s="140">
        <f>(COUNTIFS('Estruturante Móvel'!$M:$M,$B26,'Estruturante Móvel'!$C:$C,"&lt;&gt;PREVISTO",'Estruturante Móvel'!$G:$G,GD$4))</f>
        <v>0</v>
      </c>
      <c r="GF26" s="139">
        <f>(COUNTIFS('Estruturante Móvel'!$M:$M,$B26,'Estruturante Móvel'!$AM:$AM,GF$4))-(COUNTIFS('Estruturante Móvel'!$M:$M,$B26,'Estruturante Móvel'!$AM:$AM,GF$4,'Estruturante Móvel'!$AQ:$AQ,"REPARO FO"))</f>
        <v>0</v>
      </c>
      <c r="GG26" s="140">
        <f>(COUNTIFS('Estruturante Móvel'!$M:$M,$B26,'Estruturante Móvel'!$C:$C,"&lt;&gt;PREVISTO",'Estruturante Móvel'!$G:$G,GF$4))</f>
        <v>0</v>
      </c>
      <c r="GH26" s="139">
        <f>(COUNTIFS('Estruturante Móvel'!$M:$M,$B26,'Estruturante Móvel'!$AM:$AM,GH$4))-(COUNTIFS('Estruturante Móvel'!$M:$M,$B26,'Estruturante Móvel'!$AM:$AM,GH$4,'Estruturante Móvel'!$AQ:$AQ,"REPARO FO"))</f>
        <v>0</v>
      </c>
      <c r="GI26" s="140">
        <f>(COUNTIFS('Estruturante Móvel'!$M:$M,$B26,'Estruturante Móvel'!$C:$C,"&lt;&gt;PREVISTO",'Estruturante Móvel'!$G:$G,GH$4))</f>
        <v>0</v>
      </c>
      <c r="GJ26" s="139">
        <f>(COUNTIFS('Estruturante Móvel'!$M:$M,$B26,'Estruturante Móvel'!$AM:$AM,GJ$4))-(COUNTIFS('Estruturante Móvel'!$M:$M,$B26,'Estruturante Móvel'!$AM:$AM,GJ$4,'Estruturante Móvel'!$AQ:$AQ,"REPARO FO"))</f>
        <v>0</v>
      </c>
      <c r="GK26" s="140">
        <f>(COUNTIFS('Estruturante Móvel'!$M:$M,$B26,'Estruturante Móvel'!$C:$C,"&lt;&gt;PREVISTO",'Estruturante Móvel'!$G:$G,GJ$4))</f>
        <v>0</v>
      </c>
      <c r="GL26" s="139">
        <f>(COUNTIFS('Estruturante Móvel'!$M:$M,$B26,'Estruturante Móvel'!$AM:$AM,GL$4))-(COUNTIFS('Estruturante Móvel'!$M:$M,$B26,'Estruturante Móvel'!$AM:$AM,GL$4,'Estruturante Móvel'!$AQ:$AQ,"REPARO FO"))</f>
        <v>0</v>
      </c>
      <c r="GM26" s="140">
        <f>(COUNTIFS('Estruturante Móvel'!$M:$M,$B26,'Estruturante Móvel'!$C:$C,"&lt;&gt;PREVISTO",'Estruturante Móvel'!$G:$G,GL$4))</f>
        <v>0</v>
      </c>
      <c r="GN26" s="139">
        <f>(COUNTIFS('Estruturante Móvel'!$M:$M,$B26,'Estruturante Móvel'!$AM:$AM,GN$4))-(COUNTIFS('Estruturante Móvel'!$M:$M,$B26,'Estruturante Móvel'!$AM:$AM,GN$4,'Estruturante Móvel'!$AQ:$AQ,"REPARO FO"))</f>
        <v>0</v>
      </c>
      <c r="GO26" s="140">
        <f>(COUNTIFS('Estruturante Móvel'!$M:$M,$B26,'Estruturante Móvel'!$C:$C,"&lt;&gt;PREVISTO",'Estruturante Móvel'!$G:$G,GN$4))</f>
        <v>0</v>
      </c>
      <c r="GP26" s="139">
        <f>(COUNTIFS('Estruturante Móvel'!$M:$M,$B26,'Estruturante Móvel'!$AM:$AM,GP$4))-(COUNTIFS('Estruturante Móvel'!$M:$M,$B26,'Estruturante Móvel'!$AM:$AM,GP$4,'Estruturante Móvel'!$AQ:$AQ,"REPARO FO"))</f>
        <v>0</v>
      </c>
      <c r="GQ26" s="140">
        <f>(COUNTIFS('Estruturante Móvel'!$M:$M,$B26,'Estruturante Móvel'!$C:$C,"&lt;&gt;PREVISTO",'Estruturante Móvel'!$G:$G,GP$4))</f>
        <v>0</v>
      </c>
      <c r="GR26" s="139">
        <f>(COUNTIFS('Estruturante Móvel'!$M:$M,$B26,'Estruturante Móvel'!$AM:$AM,GR$4))-(COUNTIFS('Estruturante Móvel'!$M:$M,$B26,'Estruturante Móvel'!$AM:$AM,GR$4,'Estruturante Móvel'!$AQ:$AQ,"REPARO FO"))</f>
        <v>0</v>
      </c>
      <c r="GS26" s="140">
        <f>(COUNTIFS('Estruturante Móvel'!$M:$M,$B26,'Estruturante Móvel'!$C:$C,"&lt;&gt;PREVISTO",'Estruturante Móvel'!$G:$G,GR$4))</f>
        <v>0</v>
      </c>
      <c r="GT26" s="139">
        <f>(COUNTIFS('Estruturante Móvel'!$M:$M,$B26,'Estruturante Móvel'!$AM:$AM,GT$4))-(COUNTIFS('Estruturante Móvel'!$M:$M,$B26,'Estruturante Móvel'!$AM:$AM,GT$4,'Estruturante Móvel'!$AQ:$AQ,"REPARO FO"))</f>
        <v>0</v>
      </c>
      <c r="GU26" s="140">
        <f>(COUNTIFS('Estruturante Móvel'!$M:$M,$B26,'Estruturante Móvel'!$C:$C,"&lt;&gt;PREVISTO",'Estruturante Móvel'!$G:$G,GT$4))</f>
        <v>0</v>
      </c>
      <c r="GV26" s="139">
        <f>(COUNTIFS('Estruturante Móvel'!$M:$M,$B26,'Estruturante Móvel'!$AM:$AM,GV$4))-(COUNTIFS('Estruturante Móvel'!$M:$M,$B26,'Estruturante Móvel'!$AM:$AM,GV$4,'Estruturante Móvel'!$AQ:$AQ,"REPARO FO"))</f>
        <v>0</v>
      </c>
      <c r="GW26" s="140">
        <f>(COUNTIFS('Estruturante Móvel'!$M:$M,$B26,'Estruturante Móvel'!$C:$C,"&lt;&gt;PREVISTO",'Estruturante Móvel'!$G:$G,GV$4))</f>
        <v>0</v>
      </c>
      <c r="GX26" s="139">
        <f>(COUNTIFS('Estruturante Móvel'!$M:$M,$B26,'Estruturante Móvel'!$AM:$AM,GX$4))-(COUNTIFS('Estruturante Móvel'!$M:$M,$B26,'Estruturante Móvel'!$AM:$AM,GX$4,'Estruturante Móvel'!$AQ:$AQ,"REPARO FO"))</f>
        <v>0</v>
      </c>
      <c r="GY26" s="140">
        <f>(COUNTIFS('Estruturante Móvel'!$M:$M,$B26,'Estruturante Móvel'!$C:$C,"&lt;&gt;PREVISTO",'Estruturante Móvel'!$G:$G,GX$4))</f>
        <v>0</v>
      </c>
      <c r="GZ26" s="139">
        <f>(COUNTIFS('Estruturante Móvel'!$M:$M,$B26,'Estruturante Móvel'!$AM:$AM,GZ$4))-(COUNTIFS('Estruturante Móvel'!$M:$M,$B26,'Estruturante Móvel'!$AM:$AM,GZ$4,'Estruturante Móvel'!$AQ:$AQ,"REPARO FO"))</f>
        <v>0</v>
      </c>
      <c r="HA26" s="140">
        <f>(COUNTIFS('Estruturante Móvel'!$M:$M,$B26,'Estruturante Móvel'!$C:$C,"&lt;&gt;PREVISTO",'Estruturante Móvel'!$G:$G,GZ$4))</f>
        <v>0</v>
      </c>
      <c r="HB26" s="139">
        <f>(COUNTIFS('Estruturante Móvel'!$M:$M,$B26,'Estruturante Móvel'!$AM:$AM,HB$4))-(COUNTIFS('Estruturante Móvel'!$M:$M,$B26,'Estruturante Móvel'!$AM:$AM,HB$4,'Estruturante Móvel'!$AQ:$AQ,"REPARO FO"))</f>
        <v>0</v>
      </c>
      <c r="HC26" s="140">
        <f>(COUNTIFS('Estruturante Móvel'!$M:$M,$B26,'Estruturante Móvel'!$C:$C,"&lt;&gt;PREVISTO",'Estruturante Móvel'!$G:$G,HB$4))</f>
        <v>0</v>
      </c>
      <c r="HD26" s="139">
        <f>(COUNTIFS('Estruturante Móvel'!$M:$M,$B26,'Estruturante Móvel'!$AM:$AM,HD$4))-(COUNTIFS('Estruturante Móvel'!$M:$M,$B26,'Estruturante Móvel'!$AM:$AM,HD$4,'Estruturante Móvel'!$AQ:$AQ,"REPARO FO"))</f>
        <v>0</v>
      </c>
      <c r="HE26" s="140">
        <f>(COUNTIFS('Estruturante Móvel'!$M:$M,$B26,'Estruturante Móvel'!$C:$C,"&lt;&gt;PREVISTO",'Estruturante Móvel'!$G:$G,HD$4))</f>
        <v>0</v>
      </c>
      <c r="HF26" s="139">
        <f>(COUNTIFS('Estruturante Móvel'!$M:$M,$B26,'Estruturante Móvel'!$AM:$AM,HF$4))-(COUNTIFS('Estruturante Móvel'!$M:$M,$B26,'Estruturante Móvel'!$AM:$AM,HF$4,'Estruturante Móvel'!$AQ:$AQ,"REPARO FO"))</f>
        <v>0</v>
      </c>
      <c r="HG26" s="140">
        <f>(COUNTIFS('Estruturante Móvel'!$M:$M,$B26,'Estruturante Móvel'!$C:$C,"&lt;&gt;PREVISTO",'Estruturante Móvel'!$G:$G,HF$4))</f>
        <v>0</v>
      </c>
      <c r="HH26" s="139">
        <f>(COUNTIFS('Estruturante Móvel'!$M:$M,$B26,'Estruturante Móvel'!$AM:$AM,HH$4))-(COUNTIFS('Estruturante Móvel'!$M:$M,$B26,'Estruturante Móvel'!$AM:$AM,HH$4,'Estruturante Móvel'!$AQ:$AQ,"REPARO FO"))</f>
        <v>0</v>
      </c>
      <c r="HI26" s="140">
        <f>(COUNTIFS('Estruturante Móvel'!$M:$M,$B26,'Estruturante Móvel'!$C:$C,"&lt;&gt;PREVISTO",'Estruturante Móvel'!$G:$G,HH$4))</f>
        <v>0</v>
      </c>
      <c r="HJ26" s="139">
        <f>(COUNTIFS('Estruturante Móvel'!$M:$M,$B26,'Estruturante Móvel'!$AM:$AM,HJ$4))-(COUNTIFS('Estruturante Móvel'!$M:$M,$B26,'Estruturante Móvel'!$AM:$AM,HJ$4,'Estruturante Móvel'!$AQ:$AQ,"REPARO FO"))</f>
        <v>0</v>
      </c>
      <c r="HK26" s="140">
        <f>(COUNTIFS('Estruturante Móvel'!$M:$M,$B26,'Estruturante Móvel'!$C:$C,"&lt;&gt;PREVISTO",'Estruturante Móvel'!$G:$G,HJ$4))</f>
        <v>0</v>
      </c>
      <c r="HL26" s="139">
        <f>(COUNTIFS('Estruturante Móvel'!$M:$M,$B26,'Estruturante Móvel'!$AM:$AM,HL$4))-(COUNTIFS('Estruturante Móvel'!$M:$M,$B26,'Estruturante Móvel'!$AM:$AM,HL$4,'Estruturante Móvel'!$AQ:$AQ,"REPARO FO"))</f>
        <v>0</v>
      </c>
      <c r="HM26" s="140">
        <f>(COUNTIFS('Estruturante Móvel'!$M:$M,$B26,'Estruturante Móvel'!$C:$C,"&lt;&gt;PREVISTO",'Estruturante Móvel'!$G:$G,HL$4))</f>
        <v>0</v>
      </c>
      <c r="HN26" s="139">
        <f>(COUNTIFS('Estruturante Móvel'!$M:$M,$B26,'Estruturante Móvel'!$AM:$AM,HN$4))-(COUNTIFS('Estruturante Móvel'!$M:$M,$B26,'Estruturante Móvel'!$AM:$AM,HN$4,'Estruturante Móvel'!$AQ:$AQ,"REPARO FO"))</f>
        <v>0</v>
      </c>
      <c r="HO26" s="140">
        <f>(COUNTIFS('Estruturante Móvel'!$M:$M,$B26,'Estruturante Móvel'!$C:$C,"&lt;&gt;PREVISTO",'Estruturante Móvel'!$G:$G,HN$4))</f>
        <v>0</v>
      </c>
      <c r="HP26" s="139">
        <f>(COUNTIFS('Estruturante Móvel'!$M:$M,$B26,'Estruturante Móvel'!$AM:$AM,HP$4))-(COUNTIFS('Estruturante Móvel'!$M:$M,$B26,'Estruturante Móvel'!$AM:$AM,HP$4,'Estruturante Móvel'!$AQ:$AQ,"REPARO FO"))</f>
        <v>0</v>
      </c>
      <c r="HQ26" s="140">
        <f>(COUNTIFS('Estruturante Móvel'!$M:$M,$B26,'Estruturante Móvel'!$C:$C,"&lt;&gt;PREVISTO",'Estruturante Móvel'!$G:$G,HP$4))</f>
        <v>0</v>
      </c>
      <c r="HR26" s="139">
        <f>(COUNTIFS('Estruturante Móvel'!$M:$M,$B26,'Estruturante Móvel'!$AM:$AM,HR$4))-(COUNTIFS('Estruturante Móvel'!$M:$M,$B26,'Estruturante Móvel'!$AM:$AM,HR$4,'Estruturante Móvel'!$AQ:$AQ,"REPARO FO"))</f>
        <v>0</v>
      </c>
      <c r="HS26" s="140">
        <f>(COUNTIFS('Estruturante Móvel'!$M:$M,$B26,'Estruturante Móvel'!$C:$C,"&lt;&gt;PREVISTO",'Estruturante Móvel'!$G:$G,HR$4))</f>
        <v>0</v>
      </c>
      <c r="HT26" s="139">
        <f>(COUNTIFS('Estruturante Móvel'!$M:$M,$B26,'Estruturante Móvel'!$AM:$AM,HT$4))-(COUNTIFS('Estruturante Móvel'!$M:$M,$B26,'Estruturante Móvel'!$AM:$AM,HT$4,'Estruturante Móvel'!$AQ:$AQ,"REPARO FO"))</f>
        <v>0</v>
      </c>
      <c r="HU26" s="140">
        <f>(COUNTIFS('Estruturante Móvel'!$M:$M,$B26,'Estruturante Móvel'!$C:$C,"&lt;&gt;PREVISTO",'Estruturante Móvel'!$G:$G,HT$4))</f>
        <v>0</v>
      </c>
      <c r="HV26" s="139">
        <f>(COUNTIFS('Estruturante Móvel'!$M:$M,$B26,'Estruturante Móvel'!$AM:$AM,HV$4))-(COUNTIFS('Estruturante Móvel'!$M:$M,$B26,'Estruturante Móvel'!$AM:$AM,HV$4,'Estruturante Móvel'!$AQ:$AQ,"REPARO FO"))</f>
        <v>0</v>
      </c>
      <c r="HW26" s="140">
        <f>(COUNTIFS('Estruturante Móvel'!$M:$M,$B26,'Estruturante Móvel'!$C:$C,"&lt;&gt;PREVISTO",'Estruturante Móvel'!$G:$G,HV$4))</f>
        <v>0</v>
      </c>
      <c r="HX26" s="139">
        <f>(COUNTIFS('Estruturante Móvel'!$M:$M,$B26,'Estruturante Móvel'!$AM:$AM,HX$4))-(COUNTIFS('Estruturante Móvel'!$M:$M,$B26,'Estruturante Móvel'!$AM:$AM,HX$4,'Estruturante Móvel'!$AQ:$AQ,"REPARO FO"))</f>
        <v>0</v>
      </c>
      <c r="HY26" s="140">
        <f>(COUNTIFS('Estruturante Móvel'!$M:$M,$B26,'Estruturante Móvel'!$C:$C,"&lt;&gt;PREVISTO",'Estruturante Móvel'!$G:$G,HX$4))</f>
        <v>0</v>
      </c>
      <c r="HZ26" s="139">
        <f>(COUNTIFS('Estruturante Móvel'!$M:$M,$B26,'Estruturante Móvel'!$AM:$AM,HZ$4))-(COUNTIFS('Estruturante Móvel'!$M:$M,$B26,'Estruturante Móvel'!$AM:$AM,HZ$4,'Estruturante Móvel'!$AQ:$AQ,"REPARO FO"))</f>
        <v>0</v>
      </c>
      <c r="IA26" s="140">
        <f>(COUNTIFS('Estruturante Móvel'!$M:$M,$B26,'Estruturante Móvel'!$C:$C,"&lt;&gt;PREVISTO",'Estruturante Móvel'!$G:$G,HZ$4))</f>
        <v>0</v>
      </c>
      <c r="IB26" s="139">
        <f>(COUNTIFS('Estruturante Móvel'!$M:$M,$B26,'Estruturante Móvel'!$AM:$AM,IB$4))-(COUNTIFS('Estruturante Móvel'!$M:$M,$B26,'Estruturante Móvel'!$AM:$AM,IB$4,'Estruturante Móvel'!$AQ:$AQ,"REPARO FO"))</f>
        <v>0</v>
      </c>
      <c r="IC26" s="140">
        <f>(COUNTIFS('Estruturante Móvel'!$M:$M,$B26,'Estruturante Móvel'!$C:$C,"&lt;&gt;PREVISTO",'Estruturante Móvel'!$G:$G,IB$4))</f>
        <v>0</v>
      </c>
      <c r="ID26" s="139">
        <f>(COUNTIFS('Estruturante Móvel'!$M:$M,$B26,'Estruturante Móvel'!$AM:$AM,ID$4))-(COUNTIFS('Estruturante Móvel'!$M:$M,$B26,'Estruturante Móvel'!$AM:$AM,ID$4,'Estruturante Móvel'!$AQ:$AQ,"REPARO FO"))</f>
        <v>0</v>
      </c>
      <c r="IE26" s="140">
        <f>(COUNTIFS('Estruturante Móvel'!$M:$M,$B26,'Estruturante Móvel'!$C:$C,"&lt;&gt;PREVISTO",'Estruturante Móvel'!$G:$G,ID$4))</f>
        <v>0</v>
      </c>
      <c r="IF26" s="139">
        <f>(COUNTIFS('Estruturante Móvel'!$M:$M,$B26,'Estruturante Móvel'!$AM:$AM,IF$4))-(COUNTIFS('Estruturante Móvel'!$M:$M,$B26,'Estruturante Móvel'!$AM:$AM,IF$4,'Estruturante Móvel'!$AQ:$AQ,"REPARO FO"))</f>
        <v>0</v>
      </c>
      <c r="IG26" s="140">
        <f>(COUNTIFS('Estruturante Móvel'!$M:$M,$B26,'Estruturante Móvel'!$C:$C,"&lt;&gt;PREVISTO",'Estruturante Móvel'!$G:$G,IF$4))</f>
        <v>0</v>
      </c>
      <c r="IH26" s="139">
        <f>(COUNTIFS('Estruturante Móvel'!$M:$M,$B26,'Estruturante Móvel'!$AM:$AM,IH$4))-(COUNTIFS('Estruturante Móvel'!$M:$M,$B26,'Estruturante Móvel'!$AM:$AM,IH$4,'Estruturante Móvel'!$AQ:$AQ,"REPARO FO"))</f>
        <v>0</v>
      </c>
      <c r="II26" s="140">
        <f>(COUNTIFS('Estruturante Móvel'!$M:$M,$B26,'Estruturante Móvel'!$C:$C,"&lt;&gt;PREVISTO",'Estruturante Móvel'!$G:$G,IH$4))</f>
        <v>0</v>
      </c>
      <c r="IJ26" s="139">
        <f>(COUNTIFS('Estruturante Móvel'!$M:$M,$B26,'Estruturante Móvel'!$AM:$AM,IJ$4))-(COUNTIFS('Estruturante Móvel'!$M:$M,$B26,'Estruturante Móvel'!$AM:$AM,IJ$4,'Estruturante Móvel'!$AQ:$AQ,"REPARO FO"))</f>
        <v>0</v>
      </c>
      <c r="IK26" s="140">
        <f>(COUNTIFS('Estruturante Móvel'!$M:$M,$B26,'Estruturante Móvel'!$C:$C,"&lt;&gt;PREVISTO",'Estruturante Móvel'!$G:$G,IJ$4))</f>
        <v>0</v>
      </c>
      <c r="IL26" s="139">
        <f>(COUNTIFS('Estruturante Móvel'!$M:$M,$B26,'Estruturante Móvel'!$AM:$AM,IL$4))-(COUNTIFS('Estruturante Móvel'!$M:$M,$B26,'Estruturante Móvel'!$AM:$AM,IL$4,'Estruturante Móvel'!$AQ:$AQ,"REPARO FO"))</f>
        <v>0</v>
      </c>
      <c r="IM26" s="140">
        <f>(COUNTIFS('Estruturante Móvel'!$M:$M,$B26,'Estruturante Móvel'!$C:$C,"&lt;&gt;PREVISTO",'Estruturante Móvel'!$G:$G,IL$4))</f>
        <v>0</v>
      </c>
      <c r="IN26" s="139">
        <f>(COUNTIFS('Estruturante Móvel'!$M:$M,$B26,'Estruturante Móvel'!$AM:$AM,IN$4))-(COUNTIFS('Estruturante Móvel'!$M:$M,$B26,'Estruturante Móvel'!$AM:$AM,IN$4,'Estruturante Móvel'!$AQ:$AQ,"REPARO FO"))</f>
        <v>0</v>
      </c>
      <c r="IO26" s="140">
        <f>(COUNTIFS('Estruturante Móvel'!$M:$M,$B26,'Estruturante Móvel'!$C:$C,"&lt;&gt;PREVISTO",'Estruturante Móvel'!$G:$G,IN$4))</f>
        <v>0</v>
      </c>
      <c r="IP26" s="139">
        <f>(COUNTIFS('Estruturante Móvel'!$M:$M,$B26,'Estruturante Móvel'!$AM:$AM,IP$4))-(COUNTIFS('Estruturante Móvel'!$M:$M,$B26,'Estruturante Móvel'!$AM:$AM,IP$4,'Estruturante Móvel'!$AQ:$AQ,"REPARO FO"))</f>
        <v>0</v>
      </c>
      <c r="IQ26" s="140">
        <f>(COUNTIFS('Estruturante Móvel'!$M:$M,$B26,'Estruturante Móvel'!$C:$C,"&lt;&gt;PREVISTO",'Estruturante Móvel'!$G:$G,IP$4))</f>
        <v>0</v>
      </c>
      <c r="IR26" s="139">
        <f>(COUNTIFS('Estruturante Móvel'!$M:$M,$B26,'Estruturante Móvel'!$AM:$AM,IR$4))-(COUNTIFS('Estruturante Móvel'!$M:$M,$B26,'Estruturante Móvel'!$AM:$AM,IR$4,'Estruturante Móvel'!$AQ:$AQ,"REPARO FO"))</f>
        <v>0</v>
      </c>
      <c r="IS26" s="140">
        <f>(COUNTIFS('Estruturante Móvel'!$M:$M,$B26,'Estruturante Móvel'!$C:$C,"&lt;&gt;PREVISTO",'Estruturante Móvel'!$G:$G,IR$4))</f>
        <v>0</v>
      </c>
      <c r="IT26" s="139">
        <f>(COUNTIFS('Estruturante Móvel'!$M:$M,$B26,'Estruturante Móvel'!$AM:$AM,IT$4))-(COUNTIFS('Estruturante Móvel'!$M:$M,$B26,'Estruturante Móvel'!$AM:$AM,IT$4,'Estruturante Móvel'!$AQ:$AQ,"REPARO FO"))</f>
        <v>0</v>
      </c>
      <c r="IU26" s="140">
        <f>(COUNTIFS('Estruturante Móvel'!$M:$M,$B26,'Estruturante Móvel'!$C:$C,"&lt;&gt;PREVISTO",'Estruturante Móvel'!$G:$G,IT$4))</f>
        <v>0</v>
      </c>
      <c r="IV26" s="139">
        <f>(COUNTIFS('Estruturante Móvel'!$M:$M,$B26,'Estruturante Móvel'!$AM:$AM,IV$4))-(COUNTIFS('Estruturante Móvel'!$M:$M,$B26,'Estruturante Móvel'!$AM:$AM,IV$4,'Estruturante Móvel'!$AQ:$AQ,"REPARO FO"))</f>
        <v>0</v>
      </c>
      <c r="IW26" s="140">
        <f>(COUNTIFS('Estruturante Móvel'!$M:$M,$B26,'Estruturante Móvel'!$C:$C,"&lt;&gt;PREVISTO",'Estruturante Móvel'!$G:$G,IV$4))</f>
        <v>0</v>
      </c>
      <c r="IX26" s="139">
        <f>(COUNTIFS('Estruturante Móvel'!$M:$M,$B26,'Estruturante Móvel'!$AM:$AM,IX$4))-(COUNTIFS('Estruturante Móvel'!$M:$M,$B26,'Estruturante Móvel'!$AM:$AM,IX$4,'Estruturante Móvel'!$AQ:$AQ,"REPARO FO"))</f>
        <v>0</v>
      </c>
      <c r="IY26" s="140">
        <f>(COUNTIFS('Estruturante Móvel'!$M:$M,$B26,'Estruturante Móvel'!$C:$C,"&lt;&gt;PREVISTO",'Estruturante Móvel'!$G:$G,IX$4))</f>
        <v>0</v>
      </c>
      <c r="IZ26" s="139">
        <f>(COUNTIFS('Estruturante Móvel'!$M:$M,$B26,'Estruturante Móvel'!$AM:$AM,IZ$4))-(COUNTIFS('Estruturante Móvel'!$M:$M,$B26,'Estruturante Móvel'!$AM:$AM,IZ$4,'Estruturante Móvel'!$AQ:$AQ,"REPARO FO"))</f>
        <v>0</v>
      </c>
      <c r="JA26" s="140">
        <f>(COUNTIFS('Estruturante Móvel'!$M:$M,$B26,'Estruturante Móvel'!$C:$C,"&lt;&gt;PREVISTO",'Estruturante Móvel'!$G:$G,IZ$4))</f>
        <v>0</v>
      </c>
      <c r="JB26" s="139">
        <f>(COUNTIFS('Estruturante Móvel'!$M:$M,$B26,'Estruturante Móvel'!$AM:$AM,JB$4))-(COUNTIFS('Estruturante Móvel'!$M:$M,$B26,'Estruturante Móvel'!$AM:$AM,JB$4,'Estruturante Móvel'!$AQ:$AQ,"REPARO FO"))</f>
        <v>0</v>
      </c>
      <c r="JC26" s="140">
        <f>(COUNTIFS('Estruturante Móvel'!$M:$M,$B26,'Estruturante Móvel'!$C:$C,"&lt;&gt;PREVISTO",'Estruturante Móvel'!$G:$G,JB$4))</f>
        <v>0</v>
      </c>
      <c r="JD26" s="139">
        <f>(COUNTIFS('Estruturante Móvel'!$M:$M,$B26,'Estruturante Móvel'!$AM:$AM,JD$4))-(COUNTIFS('Estruturante Móvel'!$M:$M,$B26,'Estruturante Móvel'!$AM:$AM,JD$4,'Estruturante Móvel'!$AQ:$AQ,"REPARO FO"))</f>
        <v>0</v>
      </c>
      <c r="JE26" s="140">
        <f>(COUNTIFS('Estruturante Móvel'!$M:$M,$B26,'Estruturante Móvel'!$C:$C,"&lt;&gt;PREVISTO",'Estruturante Móvel'!$G:$G,JD$4))</f>
        <v>0</v>
      </c>
      <c r="JF26" s="139">
        <f>(COUNTIFS('Estruturante Móvel'!$M:$M,$B26,'Estruturante Móvel'!$AM:$AM,JF$4))-(COUNTIFS('Estruturante Móvel'!$M:$M,$B26,'Estruturante Móvel'!$AM:$AM,JF$4,'Estruturante Móvel'!$AQ:$AQ,"REPARO FO"))</f>
        <v>0</v>
      </c>
      <c r="JG26" s="140">
        <f>(COUNTIFS('Estruturante Móvel'!$M:$M,$B26,'Estruturante Móvel'!$C:$C,"&lt;&gt;PREVISTO",'Estruturante Móvel'!$G:$G,JF$4))</f>
        <v>0</v>
      </c>
      <c r="JH26" s="139">
        <f>(COUNTIFS('Estruturante Móvel'!$M:$M,$B26,'Estruturante Móvel'!$AM:$AM,JH$4))-(COUNTIFS('Estruturante Móvel'!$M:$M,$B26,'Estruturante Móvel'!$AM:$AM,JH$4,'Estruturante Móvel'!$AQ:$AQ,"REPARO FO"))</f>
        <v>0</v>
      </c>
      <c r="JI26" s="140">
        <f>(COUNTIFS('Estruturante Móvel'!$M:$M,$B26,'Estruturante Móvel'!$C:$C,"&lt;&gt;PREVISTO",'Estruturante Móvel'!$G:$G,JH$4))</f>
        <v>0</v>
      </c>
      <c r="JJ26" s="139">
        <f>(COUNTIFS('Estruturante Móvel'!$M:$M,$B26,'Estruturante Móvel'!$AM:$AM,JJ$4))-(COUNTIFS('Estruturante Móvel'!$M:$M,$B26,'Estruturante Móvel'!$AM:$AM,JJ$4,'Estruturante Móvel'!$AQ:$AQ,"REPARO FO"))</f>
        <v>0</v>
      </c>
      <c r="JK26" s="140">
        <f>(COUNTIFS('Estruturante Móvel'!$M:$M,$B26,'Estruturante Móvel'!$C:$C,"&lt;&gt;PREVISTO",'Estruturante Móvel'!$G:$G,JJ$4))</f>
        <v>0</v>
      </c>
      <c r="JL26" s="139">
        <f>(COUNTIFS('Estruturante Móvel'!$M:$M,$B26,'Estruturante Móvel'!$AM:$AM,JL$4))-(COUNTIFS('Estruturante Móvel'!$M:$M,$B26,'Estruturante Móvel'!$AM:$AM,JL$4,'Estruturante Móvel'!$AQ:$AQ,"REPARO FO"))</f>
        <v>0</v>
      </c>
      <c r="JM26" s="140">
        <f>(COUNTIFS('Estruturante Móvel'!$M:$M,$B26,'Estruturante Móvel'!$C:$C,"&lt;&gt;PREVISTO",'Estruturante Móvel'!$G:$G,JL$4))</f>
        <v>0</v>
      </c>
      <c r="JN26" s="139">
        <f>(COUNTIFS('Estruturante Móvel'!$M:$M,$B26,'Estruturante Móvel'!$AM:$AM,JN$4))-(COUNTIFS('Estruturante Móvel'!$M:$M,$B26,'Estruturante Móvel'!$AM:$AM,JN$4,'Estruturante Móvel'!$AQ:$AQ,"REPARO FO"))</f>
        <v>0</v>
      </c>
      <c r="JO26" s="140">
        <f>(COUNTIFS('Estruturante Móvel'!$M:$M,$B26,'Estruturante Móvel'!$C:$C,"&lt;&gt;PREVISTO",'Estruturante Móvel'!$G:$G,JN$4))</f>
        <v>0</v>
      </c>
      <c r="JP26" s="139">
        <f>(COUNTIFS('Estruturante Móvel'!$M:$M,$B26,'Estruturante Móvel'!$AM:$AM,JP$4))-(COUNTIFS('Estruturante Móvel'!$M:$M,$B26,'Estruturante Móvel'!$AM:$AM,JP$4,'Estruturante Móvel'!$AQ:$AQ,"REPARO FO"))</f>
        <v>0</v>
      </c>
      <c r="JQ26" s="140">
        <f>(COUNTIFS('Estruturante Móvel'!$M:$M,$B26,'Estruturante Móvel'!$C:$C,"&lt;&gt;PREVISTO",'Estruturante Móvel'!$G:$G,JP$4))</f>
        <v>0</v>
      </c>
      <c r="JR26" s="139">
        <f>(COUNTIFS('Estruturante Móvel'!$M:$M,$B26,'Estruturante Móvel'!$AM:$AM,JR$4))-(COUNTIFS('Estruturante Móvel'!$M:$M,$B26,'Estruturante Móvel'!$AM:$AM,JR$4,'Estruturante Móvel'!$AQ:$AQ,"REPARO FO"))</f>
        <v>0</v>
      </c>
      <c r="JS26" s="140">
        <f>(COUNTIFS('Estruturante Móvel'!$M:$M,$B26,'Estruturante Móvel'!$C:$C,"&lt;&gt;PREVISTO",'Estruturante Móvel'!$G:$G,JR$4))</f>
        <v>0</v>
      </c>
      <c r="JT26" s="139">
        <f>(COUNTIFS('Estruturante Móvel'!$M:$M,$B26,'Estruturante Móvel'!$AM:$AM,JT$4))-(COUNTIFS('Estruturante Móvel'!$M:$M,$B26,'Estruturante Móvel'!$AM:$AM,JT$4,'Estruturante Móvel'!$AQ:$AQ,"REPARO FO"))</f>
        <v>0</v>
      </c>
      <c r="JU26" s="140">
        <f>(COUNTIFS('Estruturante Móvel'!$M:$M,$B26,'Estruturante Móvel'!$C:$C,"&lt;&gt;PREVISTO",'Estruturante Móvel'!$G:$G,JT$4))</f>
        <v>1</v>
      </c>
      <c r="JV26" s="139">
        <f>(COUNTIFS('Estruturante Móvel'!$M:$M,$B26,'Estruturante Móvel'!$AM:$AM,JV$4))-(COUNTIFS('Estruturante Móvel'!$M:$M,$B26,'Estruturante Móvel'!$AM:$AM,JV$4,'Estruturante Móvel'!$AQ:$AQ,"REPARO FO"))</f>
        <v>0</v>
      </c>
      <c r="JW26" s="140">
        <f>(COUNTIFS('Estruturante Móvel'!$M:$M,$B26,'Estruturante Móvel'!$C:$C,"&lt;&gt;PREVISTO",'Estruturante Móvel'!$G:$G,JV$4))</f>
        <v>0</v>
      </c>
      <c r="JX26" s="139">
        <f>(COUNTIFS('Estruturante Móvel'!$M:$M,$B26,'Estruturante Móvel'!$AM:$AM,JX$4))-(COUNTIFS('Estruturante Móvel'!$M:$M,$B26,'Estruturante Móvel'!$AM:$AM,JX$4,'Estruturante Móvel'!$AQ:$AQ,"REPARO FO"))</f>
        <v>0</v>
      </c>
      <c r="JY26" s="140">
        <f>(COUNTIFS('Estruturante Móvel'!$M:$M,$B26,'Estruturante Móvel'!$C:$C,"&lt;&gt;PREVISTO",'Estruturante Móvel'!$G:$G,JX$4))</f>
        <v>0</v>
      </c>
      <c r="JZ26" s="139">
        <f>(COUNTIFS('Estruturante Móvel'!$M:$M,$B26,'Estruturante Móvel'!$AM:$AM,JZ$4))-(COUNTIFS('Estruturante Móvel'!$M:$M,$B26,'Estruturante Móvel'!$AM:$AM,JZ$4,'Estruturante Móvel'!$AQ:$AQ,"REPARO FO"))</f>
        <v>0</v>
      </c>
      <c r="KA26" s="140">
        <f>(COUNTIFS('Estruturante Móvel'!$M:$M,$B26,'Estruturante Móvel'!$C:$C,"&lt;&gt;PREVISTO",'Estruturante Móvel'!$G:$G,JZ$4))</f>
        <v>0</v>
      </c>
      <c r="KB26" s="139">
        <f>(COUNTIFS('Estruturante Móvel'!$M:$M,$B26,'Estruturante Móvel'!$AM:$AM,KB$4))-(COUNTIFS('Estruturante Móvel'!$M:$M,$B26,'Estruturante Móvel'!$AM:$AM,KB$4,'Estruturante Móvel'!$AQ:$AQ,"REPARO FO"))</f>
        <v>0</v>
      </c>
      <c r="KC26" s="140">
        <f>(COUNTIFS('Estruturante Móvel'!$M:$M,$B26,'Estruturante Móvel'!$C:$C,"&lt;&gt;PREVISTO",'Estruturante Móvel'!$G:$G,KB$4))</f>
        <v>0</v>
      </c>
      <c r="KD26" s="139">
        <f>(COUNTIFS('Estruturante Móvel'!$M:$M,$B26,'Estruturante Móvel'!$AM:$AM,KD$4))-(COUNTIFS('Estruturante Móvel'!$M:$M,$B26,'Estruturante Móvel'!$AM:$AM,KD$4,'Estruturante Móvel'!$AQ:$AQ,"REPARO FO"))</f>
        <v>0</v>
      </c>
      <c r="KE26" s="140">
        <f>(COUNTIFS('Estruturante Móvel'!$M:$M,$B26,'Estruturante Móvel'!$C:$C,"&lt;&gt;PREVISTO",'Estruturante Móvel'!$G:$G,KD$4))</f>
        <v>0</v>
      </c>
      <c r="KF26" s="139">
        <f>(COUNTIFS('Estruturante Móvel'!$M:$M,$B26,'Estruturante Móvel'!$AM:$AM,KF$4))-(COUNTIFS('Estruturante Móvel'!$M:$M,$B26,'Estruturante Móvel'!$AM:$AM,KF$4,'Estruturante Móvel'!$AQ:$AQ,"REPARO FO"))</f>
        <v>0</v>
      </c>
      <c r="KG26" s="140">
        <f>(COUNTIFS('Estruturante Móvel'!$M:$M,$B26,'Estruturante Móvel'!$C:$C,"&lt;&gt;PREVISTO",'Estruturante Móvel'!$G:$G,KF$4))</f>
        <v>0</v>
      </c>
      <c r="KH26" s="139">
        <f>(COUNTIFS('Estruturante Móvel'!$M:$M,$B26,'Estruturante Móvel'!$AM:$AM,KH$4))-(COUNTIFS('Estruturante Móvel'!$M:$M,$B26,'Estruturante Móvel'!$AM:$AM,KH$4,'Estruturante Móvel'!$AQ:$AQ,"REPARO FO"))</f>
        <v>0</v>
      </c>
      <c r="KI26" s="140">
        <f>(COUNTIFS('Estruturante Móvel'!$M:$M,$B26,'Estruturante Móvel'!$C:$C,"&lt;&gt;PREVISTO",'Estruturante Móvel'!$G:$G,KH$4))</f>
        <v>0</v>
      </c>
      <c r="KJ26" s="139">
        <f>(COUNTIFS('Estruturante Móvel'!$M:$M,$B26,'Estruturante Móvel'!$AM:$AM,KJ$4))-(COUNTIFS('Estruturante Móvel'!$M:$M,$B26,'Estruturante Móvel'!$AM:$AM,KJ$4,'Estruturante Móvel'!$AQ:$AQ,"REPARO FO"))</f>
        <v>0</v>
      </c>
      <c r="KK26" s="140">
        <f>(COUNTIFS('Estruturante Móvel'!$M:$M,$B26,'Estruturante Móvel'!$C:$C,"&lt;&gt;PREVISTO",'Estruturante Móvel'!$G:$G,KJ$4))</f>
        <v>0</v>
      </c>
      <c r="KL26" s="139">
        <f>(COUNTIFS('Estruturante Móvel'!$M:$M,$B26,'Estruturante Móvel'!$AM:$AM,KL$4))-(COUNTIFS('Estruturante Móvel'!$M:$M,$B26,'Estruturante Móvel'!$AM:$AM,KL$4,'Estruturante Móvel'!$AQ:$AQ,"REPARO FO"))</f>
        <v>0</v>
      </c>
      <c r="KM26" s="140">
        <f>(COUNTIFS('Estruturante Móvel'!$M:$M,$B26,'Estruturante Móvel'!$C:$C,"&lt;&gt;PREVISTO",'Estruturante Móvel'!$G:$G,KL$4))</f>
        <v>0</v>
      </c>
      <c r="KN26" s="139">
        <f>(COUNTIFS('Estruturante Móvel'!$M:$M,$B26,'Estruturante Móvel'!$AM:$AM,KN$4))-(COUNTIFS('Estruturante Móvel'!$M:$M,$B26,'Estruturante Móvel'!$AM:$AM,KN$4,'Estruturante Móvel'!$AQ:$AQ,"REPARO FO"))</f>
        <v>0</v>
      </c>
      <c r="KO26" s="140">
        <f>(COUNTIFS('Estruturante Móvel'!$M:$M,$B26,'Estruturante Móvel'!$C:$C,"&lt;&gt;PREVISTO",'Estruturante Móvel'!$G:$G,KN$4))</f>
        <v>0</v>
      </c>
      <c r="KP26" s="139">
        <f>(COUNTIFS('Estruturante Móvel'!$M:$M,$B26,'Estruturante Móvel'!$AM:$AM,KP$4))-(COUNTIFS('Estruturante Móvel'!$M:$M,$B26,'Estruturante Móvel'!$AM:$AM,KP$4,'Estruturante Móvel'!$AQ:$AQ,"REPARO FO"))</f>
        <v>0</v>
      </c>
      <c r="KQ26" s="140">
        <f>(COUNTIFS('Estruturante Móvel'!$M:$M,$B26,'Estruturante Móvel'!$C:$C,"&lt;&gt;PREVISTO",'Estruturante Móvel'!$G:$G,KP$4))</f>
        <v>0</v>
      </c>
      <c r="KR26" s="139">
        <f>(COUNTIFS('Estruturante Móvel'!$M:$M,$B26,'Estruturante Móvel'!$AM:$AM,KR$4))-(COUNTIFS('Estruturante Móvel'!$M:$M,$B26,'Estruturante Móvel'!$AM:$AM,KR$4,'Estruturante Móvel'!$AQ:$AQ,"REPARO FO"))</f>
        <v>0</v>
      </c>
      <c r="KS26" s="140">
        <f>(COUNTIFS('Estruturante Móvel'!$M:$M,$B26,'Estruturante Móvel'!$C:$C,"&lt;&gt;PREVISTO",'Estruturante Móvel'!$G:$G,KR$4))</f>
        <v>0</v>
      </c>
      <c r="KT26" s="139">
        <f>(COUNTIFS('Estruturante Móvel'!$M:$M,$B26,'Estruturante Móvel'!$AM:$AM,KT$4))-(COUNTIFS('Estruturante Móvel'!$M:$M,$B26,'Estruturante Móvel'!$AM:$AM,KT$4,'Estruturante Móvel'!$AQ:$AQ,"REPARO FO"))</f>
        <v>0</v>
      </c>
      <c r="KU26" s="140">
        <f>(COUNTIFS('Estruturante Móvel'!$M:$M,$B26,'Estruturante Móvel'!$C:$C,"&lt;&gt;PREVISTO",'Estruturante Móvel'!$G:$G,KT$4))</f>
        <v>0</v>
      </c>
      <c r="KV26" s="139">
        <f>(COUNTIFS('Estruturante Móvel'!$M:$M,$B26,'Estruturante Móvel'!$AM:$AM,KV$4))-(COUNTIFS('Estruturante Móvel'!$M:$M,$B26,'Estruturante Móvel'!$AM:$AM,KV$4,'Estruturante Móvel'!$AQ:$AQ,"REPARO FO"))</f>
        <v>0</v>
      </c>
      <c r="KW26" s="140">
        <f>(COUNTIFS('Estruturante Móvel'!$M:$M,$B26,'Estruturante Móvel'!$C:$C,"&lt;&gt;PREVISTO",'Estruturante Móvel'!$G:$G,KV$4))</f>
        <v>0</v>
      </c>
      <c r="KX26" s="139">
        <f>(COUNTIFS('Estruturante Móvel'!$M:$M,$B26,'Estruturante Móvel'!$AM:$AM,KX$4))-(COUNTIFS('Estruturante Móvel'!$M:$M,$B26,'Estruturante Móvel'!$AM:$AM,KX$4,'Estruturante Móvel'!$AQ:$AQ,"REPARO FO"))</f>
        <v>0</v>
      </c>
      <c r="KY26" s="140">
        <f>(COUNTIFS('Estruturante Móvel'!$M:$M,$B26,'Estruturante Móvel'!$C:$C,"&lt;&gt;PREVISTO",'Estruturante Móvel'!$G:$G,KX$4))</f>
        <v>0</v>
      </c>
      <c r="KZ26" s="139">
        <f>(COUNTIFS('Estruturante Móvel'!$M:$M,$B26,'Estruturante Móvel'!$AM:$AM,KZ$4))-(COUNTIFS('Estruturante Móvel'!$M:$M,$B26,'Estruturante Móvel'!$AM:$AM,KZ$4,'Estruturante Móvel'!$AQ:$AQ,"REPARO FO"))</f>
        <v>0</v>
      </c>
      <c r="LA26" s="140">
        <f>(COUNTIFS('Estruturante Móvel'!$M:$M,$B26,'Estruturante Móvel'!$C:$C,"&lt;&gt;PREVISTO",'Estruturante Móvel'!$G:$G,KZ$4))</f>
        <v>0</v>
      </c>
      <c r="LB26" s="139">
        <f>(COUNTIFS('Estruturante Móvel'!$M:$M,$B26,'Estruturante Móvel'!$AM:$AM,LB$4))-(COUNTIFS('Estruturante Móvel'!$M:$M,$B26,'Estruturante Móvel'!$AM:$AM,LB$4,'Estruturante Móvel'!$AQ:$AQ,"REPARO FO"))</f>
        <v>0</v>
      </c>
      <c r="LC26" s="140">
        <f>(COUNTIFS('Estruturante Móvel'!$M:$M,$B26,'Estruturante Móvel'!$C:$C,"&lt;&gt;PREVISTO",'Estruturante Móvel'!$G:$G,LB$4))</f>
        <v>0</v>
      </c>
      <c r="LD26" s="139">
        <f>(COUNTIFS('Estruturante Móvel'!$M:$M,$B26,'Estruturante Móvel'!$AM:$AM,LD$4))-(COUNTIFS('Estruturante Móvel'!$M:$M,$B26,'Estruturante Móvel'!$AM:$AM,LD$4,'Estruturante Móvel'!$AQ:$AQ,"REPARO FO"))</f>
        <v>0</v>
      </c>
      <c r="LE26" s="140">
        <f>(COUNTIFS('Estruturante Móvel'!$M:$M,$B26,'Estruturante Móvel'!$C:$C,"&lt;&gt;PREVISTO",'Estruturante Móvel'!$G:$G,LD$4))</f>
        <v>0</v>
      </c>
      <c r="LF26" s="139">
        <f>(COUNTIFS('Estruturante Móvel'!$M:$M,$B26,'Estruturante Móvel'!$AM:$AM,LF$4))-(COUNTIFS('Estruturante Móvel'!$M:$M,$B26,'Estruturante Móvel'!$AM:$AM,LF$4,'Estruturante Móvel'!$AQ:$AQ,"REPARO FO"))</f>
        <v>0</v>
      </c>
      <c r="LG26" s="140">
        <f>(COUNTIFS('Estruturante Móvel'!$M:$M,$B26,'Estruturante Móvel'!$C:$C,"&lt;&gt;PREVISTO",'Estruturante Móvel'!$G:$G,LF$4))</f>
        <v>0</v>
      </c>
      <c r="LH26" s="139">
        <f>(COUNTIFS('Estruturante Móvel'!$M:$M,$B26,'Estruturante Móvel'!$AM:$AM,LH$4))-(COUNTIFS('Estruturante Móvel'!$M:$M,$B26,'Estruturante Móvel'!$AM:$AM,LH$4,'Estruturante Móvel'!$AQ:$AQ,"REPARO FO"))</f>
        <v>0</v>
      </c>
      <c r="LI26" s="140">
        <f>(COUNTIFS('Estruturante Móvel'!$M:$M,$B26,'Estruturante Móvel'!$C:$C,"&lt;&gt;PREVISTO",'Estruturante Móvel'!$G:$G,LH$4))</f>
        <v>0</v>
      </c>
      <c r="LJ26" s="139">
        <f>(COUNTIFS('Estruturante Móvel'!$M:$M,$B26,'Estruturante Móvel'!$AM:$AM,LJ$4))-(COUNTIFS('Estruturante Móvel'!$M:$M,$B26,'Estruturante Móvel'!$AM:$AM,LJ$4,'Estruturante Móvel'!$AQ:$AQ,"REPARO FO"))</f>
        <v>0</v>
      </c>
      <c r="LK26" s="140">
        <f>(COUNTIFS('Estruturante Móvel'!$M:$M,$B26,'Estruturante Móvel'!$C:$C,"&lt;&gt;PREVISTO",'Estruturante Móvel'!$G:$G,LJ$4))</f>
        <v>0</v>
      </c>
      <c r="LL26" s="139">
        <f>(COUNTIFS('Estruturante Móvel'!$M:$M,$B26,'Estruturante Móvel'!$AM:$AM,LL$4))-(COUNTIFS('Estruturante Móvel'!$M:$M,$B26,'Estruturante Móvel'!$AM:$AM,LL$4,'Estruturante Móvel'!$AQ:$AQ,"REPARO FO"))</f>
        <v>0</v>
      </c>
      <c r="LM26" s="140">
        <f>(COUNTIFS('Estruturante Móvel'!$M:$M,$B26,'Estruturante Móvel'!$C:$C,"&lt;&gt;PREVISTO",'Estruturante Móvel'!$G:$G,LL$4))</f>
        <v>0</v>
      </c>
      <c r="LN26" s="139">
        <f>(COUNTIFS('Estruturante Móvel'!$M:$M,$B26,'Estruturante Móvel'!$AM:$AM,LN$4))-(COUNTIFS('Estruturante Móvel'!$M:$M,$B26,'Estruturante Móvel'!$AM:$AM,LN$4,'Estruturante Móvel'!$AQ:$AQ,"REPARO FO"))</f>
        <v>0</v>
      </c>
      <c r="LO26" s="140">
        <f>(COUNTIFS('Estruturante Móvel'!$M:$M,$B26,'Estruturante Móvel'!$C:$C,"&lt;&gt;PREVISTO",'Estruturante Móvel'!$G:$G,LN$4))</f>
        <v>0</v>
      </c>
      <c r="LP26" s="139">
        <f>(COUNTIFS('Estruturante Móvel'!$M:$M,$B26,'Estruturante Móvel'!$AM:$AM,LP$4))-(COUNTIFS('Estruturante Móvel'!$M:$M,$B26,'Estruturante Móvel'!$AM:$AM,LP$4,'Estruturante Móvel'!$AQ:$AQ,"REPARO FO"))</f>
        <v>0</v>
      </c>
      <c r="LQ26" s="140">
        <f>(COUNTIFS('Estruturante Móvel'!$M:$M,$B26,'Estruturante Móvel'!$C:$C,"&lt;&gt;PREVISTO",'Estruturante Móvel'!$G:$G,LP$4))</f>
        <v>0</v>
      </c>
      <c r="LR26" s="139">
        <f>(COUNTIFS('Estruturante Móvel'!$M:$M,$B26,'Estruturante Móvel'!$AM:$AM,LR$4))-(COUNTIFS('Estruturante Móvel'!$M:$M,$B26,'Estruturante Móvel'!$AM:$AM,LR$4,'Estruturante Móvel'!$AQ:$AQ,"REPARO FO"))</f>
        <v>0</v>
      </c>
      <c r="LS26" s="140">
        <f>(COUNTIFS('Estruturante Móvel'!$M:$M,$B26,'Estruturante Móvel'!$C:$C,"&lt;&gt;PREVISTO",'Estruturante Móvel'!$G:$G,LR$4))</f>
        <v>0</v>
      </c>
      <c r="LT26" s="139">
        <f>(COUNTIFS('Estruturante Móvel'!$M:$M,$B26,'Estruturante Móvel'!$AM:$AM,LT$4))-(COUNTIFS('Estruturante Móvel'!$M:$M,$B26,'Estruturante Móvel'!$AM:$AM,LT$4,'Estruturante Móvel'!$AQ:$AQ,"REPARO FO"))</f>
        <v>0</v>
      </c>
      <c r="LU26" s="140">
        <f>(COUNTIFS('Estruturante Móvel'!$M:$M,$B26,'Estruturante Móvel'!$C:$C,"&lt;&gt;PREVISTO",'Estruturante Móvel'!$G:$G,LT$4))</f>
        <v>0</v>
      </c>
      <c r="LV26" s="139">
        <f>(COUNTIFS('Estruturante Móvel'!$M:$M,$B26,'Estruturante Móvel'!$AM:$AM,LV$4))-(COUNTIFS('Estruturante Móvel'!$M:$M,$B26,'Estruturante Móvel'!$AM:$AM,LV$4,'Estruturante Móvel'!$AQ:$AQ,"REPARO FO"))</f>
        <v>0</v>
      </c>
      <c r="LW26" s="140">
        <f>(COUNTIFS('Estruturante Móvel'!$M:$M,$B26,'Estruturante Móvel'!$C:$C,"&lt;&gt;PREVISTO",'Estruturante Móvel'!$G:$G,LV$4))</f>
        <v>0</v>
      </c>
      <c r="LX26" s="139">
        <f>(COUNTIFS('Estruturante Móvel'!$M:$M,$B26,'Estruturante Móvel'!$AM:$AM,LX$4))-(COUNTIFS('Estruturante Móvel'!$M:$M,$B26,'Estruturante Móvel'!$AM:$AM,LX$4,'Estruturante Móvel'!$AQ:$AQ,"REPARO FO"))</f>
        <v>0</v>
      </c>
      <c r="LY26" s="140">
        <f>(COUNTIFS('Estruturante Móvel'!$M:$M,$B26,'Estruturante Móvel'!$C:$C,"&lt;&gt;PREVISTO",'Estruturante Móvel'!$G:$G,LX$4))</f>
        <v>0</v>
      </c>
      <c r="LZ26" s="139">
        <f>(COUNTIFS('Estruturante Móvel'!$M:$M,$B26,'Estruturante Móvel'!$AM:$AM,LZ$4))-(COUNTIFS('Estruturante Móvel'!$M:$M,$B26,'Estruturante Móvel'!$AM:$AM,LZ$4,'Estruturante Móvel'!$AQ:$AQ,"REPARO FO"))</f>
        <v>0</v>
      </c>
      <c r="MA26" s="140">
        <f>(COUNTIFS('Estruturante Móvel'!$M:$M,$B26,'Estruturante Móvel'!$C:$C,"&lt;&gt;PREVISTO",'Estruturante Móvel'!$G:$G,LZ$4))</f>
        <v>0</v>
      </c>
      <c r="MB26" s="139">
        <f>(COUNTIFS('Estruturante Móvel'!$M:$M,$B26,'Estruturante Móvel'!$AM:$AM,MB$4))-(COUNTIFS('Estruturante Móvel'!$M:$M,$B26,'Estruturante Móvel'!$AM:$AM,MB$4,'Estruturante Móvel'!$AQ:$AQ,"REPARO FO"))</f>
        <v>0</v>
      </c>
      <c r="MC26" s="140">
        <f>(COUNTIFS('Estruturante Móvel'!$M:$M,$B26,'Estruturante Móvel'!$C:$C,"&lt;&gt;PREVISTO",'Estruturante Móvel'!$G:$G,MB$4))</f>
        <v>0</v>
      </c>
      <c r="MD26" s="139">
        <f>(COUNTIFS('Estruturante Móvel'!$M:$M,$B26,'Estruturante Móvel'!$AM:$AM,MD$4))-(COUNTIFS('Estruturante Móvel'!$M:$M,$B26,'Estruturante Móvel'!$AM:$AM,MD$4,'Estruturante Móvel'!$AQ:$AQ,"REPARO FO"))</f>
        <v>0</v>
      </c>
      <c r="ME26" s="140">
        <f>(COUNTIFS('Estruturante Móvel'!$M:$M,$B26,'Estruturante Móvel'!$C:$C,"&lt;&gt;PREVISTO",'Estruturante Móvel'!$G:$G,MD$4))</f>
        <v>0</v>
      </c>
      <c r="MF26" s="139">
        <f>(COUNTIFS('Estruturante Móvel'!$M:$M,$B26,'Estruturante Móvel'!$AM:$AM,MF$4))-(COUNTIFS('Estruturante Móvel'!$M:$M,$B26,'Estruturante Móvel'!$AM:$AM,MF$4,'Estruturante Móvel'!$AQ:$AQ,"REPARO FO"))</f>
        <v>0</v>
      </c>
      <c r="MG26" s="140">
        <f>(COUNTIFS('Estruturante Móvel'!$M:$M,$B26,'Estruturante Móvel'!$C:$C,"&lt;&gt;PREVISTO",'Estruturante Móvel'!$G:$G,MF$4))</f>
        <v>0</v>
      </c>
      <c r="MH26" s="139">
        <f>(COUNTIFS('Estruturante Móvel'!$M:$M,$B26,'Estruturante Móvel'!$AM:$AM,MH$4))-(COUNTIFS('Estruturante Móvel'!$M:$M,$B26,'Estruturante Móvel'!$AM:$AM,MH$4,'Estruturante Móvel'!$AQ:$AQ,"REPARO FO"))</f>
        <v>0</v>
      </c>
      <c r="MI26" s="140">
        <f>(COUNTIFS('Estruturante Móvel'!$M:$M,$B26,'Estruturante Móvel'!$C:$C,"&lt;&gt;PREVISTO",'Estruturante Móvel'!$G:$G,MH$4))</f>
        <v>0</v>
      </c>
      <c r="MJ26" s="139">
        <f>(COUNTIFS('Estruturante Móvel'!$M:$M,$B26,'Estruturante Móvel'!$AM:$AM,MJ$4))-(COUNTIFS('Estruturante Móvel'!$M:$M,$B26,'Estruturante Móvel'!$AM:$AM,MJ$4,'Estruturante Móvel'!$AQ:$AQ,"REPARO FO"))</f>
        <v>0</v>
      </c>
      <c r="MK26" s="140">
        <f>(COUNTIFS('Estruturante Móvel'!$M:$M,$B26,'Estruturante Móvel'!$C:$C,"&lt;&gt;PREVISTO",'Estruturante Móvel'!$G:$G,MJ$4))</f>
        <v>0</v>
      </c>
      <c r="ML26" s="139">
        <f>(COUNTIFS('Estruturante Móvel'!$M:$M,$B26,'Estruturante Móvel'!$AM:$AM,ML$4))-(COUNTIFS('Estruturante Móvel'!$M:$M,$B26,'Estruturante Móvel'!$AM:$AM,ML$4,'Estruturante Móvel'!$AQ:$AQ,"REPARO FO"))</f>
        <v>0</v>
      </c>
      <c r="MM26" s="140">
        <f>(COUNTIFS('Estruturante Móvel'!$M:$M,$B26,'Estruturante Móvel'!$C:$C,"&lt;&gt;PREVISTO",'Estruturante Móvel'!$G:$G,ML$4))</f>
        <v>0</v>
      </c>
      <c r="MN26" s="139">
        <f>(COUNTIFS('Estruturante Móvel'!$M:$M,$B26,'Estruturante Móvel'!$AM:$AM,MN$4))-(COUNTIFS('Estruturante Móvel'!$M:$M,$B26,'Estruturante Móvel'!$AM:$AM,MN$4,'Estruturante Móvel'!$AQ:$AQ,"REPARO FO"))</f>
        <v>0</v>
      </c>
      <c r="MO26" s="140">
        <f>(COUNTIFS('Estruturante Móvel'!$M:$M,$B26,'Estruturante Móvel'!$C:$C,"&lt;&gt;PREVISTO",'Estruturante Móvel'!$G:$G,MN$4))</f>
        <v>0</v>
      </c>
      <c r="MP26" s="139">
        <f>(COUNTIFS('Estruturante Móvel'!$M:$M,$B26,'Estruturante Móvel'!$AM:$AM,MP$4))-(COUNTIFS('Estruturante Móvel'!$M:$M,$B26,'Estruturante Móvel'!$AM:$AM,MP$4,'Estruturante Móvel'!$AQ:$AQ,"REPARO FO"))</f>
        <v>0</v>
      </c>
      <c r="MQ26" s="140">
        <f>(COUNTIFS('Estruturante Móvel'!$M:$M,$B26,'Estruturante Móvel'!$C:$C,"&lt;&gt;PREVISTO",'Estruturante Móvel'!$G:$G,MP$4))</f>
        <v>0</v>
      </c>
      <c r="MR26" s="139">
        <f>(COUNTIFS('Estruturante Móvel'!$M:$M,$B26,'Estruturante Móvel'!$AM:$AM,MR$4))-(COUNTIFS('Estruturante Móvel'!$M:$M,$B26,'Estruturante Móvel'!$AM:$AM,MR$4,'Estruturante Móvel'!$AQ:$AQ,"REPARO FO"))</f>
        <v>0</v>
      </c>
      <c r="MS26" s="140">
        <f>(COUNTIFS('Estruturante Móvel'!$M:$M,$B26,'Estruturante Móvel'!$C:$C,"&lt;&gt;PREVISTO",'Estruturante Móvel'!$G:$G,MR$4))</f>
        <v>0</v>
      </c>
      <c r="MT26" s="139">
        <f>(COUNTIFS('Estruturante Móvel'!$M:$M,$B26,'Estruturante Móvel'!$AM:$AM,MT$4))-(COUNTIFS('Estruturante Móvel'!$M:$M,$B26,'Estruturante Móvel'!$AM:$AM,MT$4,'Estruturante Móvel'!$AQ:$AQ,"REPARO FO"))</f>
        <v>0</v>
      </c>
      <c r="MU26" s="140">
        <f>(COUNTIFS('Estruturante Móvel'!$M:$M,$B26,'Estruturante Móvel'!$C:$C,"&lt;&gt;PREVISTO",'Estruturante Móvel'!$G:$G,MT$4))</f>
        <v>0</v>
      </c>
      <c r="MV26" s="139">
        <f>(COUNTIFS('Estruturante Móvel'!$M:$M,$B26,'Estruturante Móvel'!$AM:$AM,MV$4))-(COUNTIFS('Estruturante Móvel'!$M:$M,$B26,'Estruturante Móvel'!$AM:$AM,MV$4,'Estruturante Móvel'!$AQ:$AQ,"REPARO FO"))</f>
        <v>0</v>
      </c>
      <c r="MW26" s="140">
        <f>(COUNTIFS('Estruturante Móvel'!$M:$M,$B26,'Estruturante Móvel'!$C:$C,"&lt;&gt;PREVISTO",'Estruturante Móvel'!$G:$G,MV$4))</f>
        <v>0</v>
      </c>
      <c r="MX26" s="139">
        <f>(COUNTIFS('Estruturante Móvel'!$M:$M,$B26,'Estruturante Móvel'!$AM:$AM,MX$4))-(COUNTIFS('Estruturante Móvel'!$M:$M,$B26,'Estruturante Móvel'!$AM:$AM,MX$4,'Estruturante Móvel'!$AQ:$AQ,"REPARO FO"))</f>
        <v>0</v>
      </c>
      <c r="MY26" s="140">
        <f>(COUNTIFS('Estruturante Móvel'!$M:$M,$B26,'Estruturante Móvel'!$C:$C,"&lt;&gt;PREVISTO",'Estruturante Móvel'!$G:$G,MX$4))</f>
        <v>0</v>
      </c>
      <c r="MZ26" s="139">
        <f>(COUNTIFS('Estruturante Móvel'!$M:$M,$B26,'Estruturante Móvel'!$AM:$AM,MZ$4))-(COUNTIFS('Estruturante Móvel'!$M:$M,$B26,'Estruturante Móvel'!$AM:$AM,MZ$4,'Estruturante Móvel'!$AQ:$AQ,"REPARO FO"))</f>
        <v>0</v>
      </c>
      <c r="NA26" s="140">
        <f>(COUNTIFS('Estruturante Móvel'!$M:$M,$B26,'Estruturante Móvel'!$C:$C,"&lt;&gt;PREVISTO",'Estruturante Móvel'!$G:$G,MZ$4))</f>
        <v>0</v>
      </c>
      <c r="NB26" s="139">
        <f>(COUNTIFS('Estruturante Móvel'!$M:$M,$B26,'Estruturante Móvel'!$AM:$AM,NB$4))-(COUNTIFS('Estruturante Móvel'!$M:$M,$B26,'Estruturante Móvel'!$AM:$AM,NB$4,'Estruturante Móvel'!$AQ:$AQ,"REPARO FO"))</f>
        <v>0</v>
      </c>
      <c r="NC26" s="140">
        <f>(COUNTIFS('Estruturante Móvel'!$M:$M,$B26,'Estruturante Móvel'!$C:$C,"&lt;&gt;PREVISTO",'Estruturante Móvel'!$G:$G,NB$4))</f>
        <v>0</v>
      </c>
      <c r="ND26" s="139">
        <f>(COUNTIFS('Estruturante Móvel'!$M:$M,$B26,'Estruturante Móvel'!$AM:$AM,ND$4))-(COUNTIFS('Estruturante Móvel'!$M:$M,$B26,'Estruturante Móvel'!$AM:$AM,ND$4,'Estruturante Móvel'!$AQ:$AQ,"REPARO FO"))</f>
        <v>0</v>
      </c>
      <c r="NE26" s="140">
        <f>(COUNTIFS('Estruturante Móvel'!$M:$M,$B26,'Estruturante Móvel'!$C:$C,"&lt;&gt;PREVISTO",'Estruturante Móvel'!$G:$G,ND$4))</f>
        <v>0</v>
      </c>
      <c r="NF26" s="139">
        <f>(COUNTIFS('Estruturante Móvel'!$M:$M,$B26,'Estruturante Móvel'!$AM:$AM,NF$4))-(COUNTIFS('Estruturante Móvel'!$M:$M,$B26,'Estruturante Móvel'!$AM:$AM,NF$4,'Estruturante Móvel'!$AQ:$AQ,"REPARO FO"))</f>
        <v>0</v>
      </c>
      <c r="NG26" s="140">
        <f>(COUNTIFS('Estruturante Móvel'!$M:$M,$B26,'Estruturante Móvel'!$C:$C,"&lt;&gt;PREVISTO",'Estruturante Móvel'!$G:$G,NF$4))</f>
        <v>0</v>
      </c>
      <c r="NH26" s="139">
        <f>(COUNTIFS('Estruturante Móvel'!$M:$M,$B26,'Estruturante Móvel'!$AM:$AM,NH$4))-(COUNTIFS('Estruturante Móvel'!$M:$M,$B26,'Estruturante Móvel'!$AM:$AM,NH$4,'Estruturante Móvel'!$AQ:$AQ,"REPARO FO"))</f>
        <v>0</v>
      </c>
      <c r="NI26" s="140">
        <f>(COUNTIFS('Estruturante Móvel'!$M:$M,$B26,'Estruturante Móvel'!$C:$C,"&lt;&gt;PREVISTO",'Estruturante Móvel'!$G:$G,NH$4))</f>
        <v>0</v>
      </c>
    </row>
    <row r="27" spans="1:373" hidden="1" outlineLevel="1">
      <c r="B27" s="205" t="s">
        <v>444</v>
      </c>
      <c r="C27" s="161" t="s">
        <v>186</v>
      </c>
      <c r="D27" s="161">
        <f>COUNTIFS('Estruturante Móvel'!$M:$M,B26,'Estruturante Móvel'!$L:$L,'CRONOGRAMA_CONST+MIGRACAO'!B27)</f>
        <v>1</v>
      </c>
      <c r="E27" s="161">
        <f>(COUNTIFS('Estruturante Móvel'!$M:$M,B26,'Estruturante Móvel'!$C:$C,"&lt;&gt;PREVISTO",'Estruturante Móvel'!$L:$L,'CRONOGRAMA_CONST+MIGRACAO'!B27))</f>
        <v>1</v>
      </c>
      <c r="F27" s="162">
        <f>(COUNTIFS('Estruturante Móvel'!$M:$M,B26,'Estruturante Móvel'!$C:$C,"PREVISTO",'Estruturante Móvel'!$L:$L,'CRONOGRAMA_CONST+MIGRACAO'!B27))</f>
        <v>0</v>
      </c>
      <c r="G27" s="162"/>
      <c r="H27" s="165" t="str">
        <f t="shared" si="378"/>
        <v>Concluído</v>
      </c>
      <c r="I27" s="166">
        <v>45566</v>
      </c>
      <c r="J27" s="160">
        <f t="shared" si="379"/>
        <v>1</v>
      </c>
      <c r="K27" s="157">
        <f t="shared" si="380"/>
        <v>1</v>
      </c>
      <c r="L27" s="139">
        <f>(COUNTIFS('Estruturante Móvel'!$M:$M,$B26,'Estruturante Móvel'!$AM:$AM,L$4,'Estruturante Móvel'!$L:$L,'CRONOGRAMA_CONST+MIGRACAO'!$B27))</f>
        <v>0</v>
      </c>
      <c r="M27" s="140">
        <f>(COUNTIFS('Estruturante Móvel'!$M:$M,$B26,'Estruturante Móvel'!$C:$C,"&lt;&gt;PREVISTO",'Estruturante Móvel'!$G:$G,L$4,'Estruturante Móvel'!$L:$L,'CRONOGRAMA_CONST+MIGRACAO'!B$7))</f>
        <v>0</v>
      </c>
      <c r="N27" s="139">
        <f>(COUNTIFS('Estruturante Móvel'!$M:$M,$B26,'Estruturante Móvel'!$AM:$AM,N$4,'Estruturante Móvel'!$L:$L,'CRONOGRAMA_CONST+MIGRACAO'!$B27))</f>
        <v>0</v>
      </c>
      <c r="O27" s="140">
        <f>(COUNTIFS('Estruturante Móvel'!$M:$M,$B26,'Estruturante Móvel'!$C:$C,"&lt;&gt;PREVISTO",'Estruturante Móvel'!$G:$G,N$4,'Estruturante Móvel'!$L:$L,'CRONOGRAMA_CONST+MIGRACAO'!D$7))</f>
        <v>0</v>
      </c>
      <c r="P27" s="139">
        <f>(COUNTIFS('Estruturante Móvel'!$M:$M,$B26,'Estruturante Móvel'!$AM:$AM,P$4,'Estruturante Móvel'!$L:$L,'CRONOGRAMA_CONST+MIGRACAO'!$B27))</f>
        <v>0</v>
      </c>
      <c r="Q27" s="140">
        <f>(COUNTIFS('Estruturante Móvel'!$M:$M,$B26,'Estruturante Móvel'!$C:$C,"&lt;&gt;PREVISTO",'Estruturante Móvel'!$G:$G,P$4,'Estruturante Móvel'!$L:$L,'CRONOGRAMA_CONST+MIGRACAO'!F$7))</f>
        <v>0</v>
      </c>
      <c r="R27" s="139">
        <f>(COUNTIFS('Estruturante Móvel'!$M:$M,$B26,'Estruturante Móvel'!$AM:$AM,R$4,'Estruturante Móvel'!$L:$L,'CRONOGRAMA_CONST+MIGRACAO'!$B27))</f>
        <v>0</v>
      </c>
      <c r="S27" s="140">
        <f>(COUNTIFS('Estruturante Móvel'!$M:$M,$B26,'Estruturante Móvel'!$C:$C,"&lt;&gt;PREVISTO",'Estruturante Móvel'!$G:$G,R$4,'Estruturante Móvel'!$L:$L,'CRONOGRAMA_CONST+MIGRACAO'!H$7))</f>
        <v>0</v>
      </c>
      <c r="T27" s="139">
        <f>(COUNTIFS('Estruturante Móvel'!$M:$M,$B26,'Estruturante Móvel'!$AM:$AM,T$4,'Estruturante Móvel'!$L:$L,'CRONOGRAMA_CONST+MIGRACAO'!$B27))</f>
        <v>0</v>
      </c>
      <c r="U27" s="140">
        <f>(COUNTIFS('Estruturante Móvel'!$M:$M,$B26,'Estruturante Móvel'!$C:$C,"&lt;&gt;PREVISTO",'Estruturante Móvel'!$G:$G,T$4,'Estruturante Móvel'!$L:$L,'CRONOGRAMA_CONST+MIGRACAO'!J$7))</f>
        <v>0</v>
      </c>
      <c r="V27" s="139">
        <f>(COUNTIFS('Estruturante Móvel'!$M:$M,$B26,'Estruturante Móvel'!$AM:$AM,V$4,'Estruturante Móvel'!$L:$L,'CRONOGRAMA_CONST+MIGRACAO'!$B27))</f>
        <v>0</v>
      </c>
      <c r="W27" s="140">
        <f>(COUNTIFS('Estruturante Móvel'!$M:$M,$B26,'Estruturante Móvel'!$C:$C,"&lt;&gt;PREVISTO",'Estruturante Móvel'!$G:$G,V$4,'Estruturante Móvel'!$L:$L,'CRONOGRAMA_CONST+MIGRACAO'!L$7))</f>
        <v>0</v>
      </c>
      <c r="X27" s="139">
        <f>(COUNTIFS('Estruturante Móvel'!$M:$M,$B26,'Estruturante Móvel'!$AM:$AM,X$4,'Estruturante Móvel'!$L:$L,'CRONOGRAMA_CONST+MIGRACAO'!$B27))</f>
        <v>0</v>
      </c>
      <c r="Y27" s="140">
        <f>(COUNTIFS('Estruturante Móvel'!$M:$M,$B26,'Estruturante Móvel'!$C:$C,"&lt;&gt;PREVISTO",'Estruturante Móvel'!$G:$G,X$4,'Estruturante Móvel'!$L:$L,'CRONOGRAMA_CONST+MIGRACAO'!N$7))</f>
        <v>0</v>
      </c>
      <c r="Z27" s="139">
        <f>(COUNTIFS('Estruturante Móvel'!$M:$M,$B26,'Estruturante Móvel'!$AM:$AM,Z$4,'Estruturante Móvel'!$L:$L,'CRONOGRAMA_CONST+MIGRACAO'!$B27))</f>
        <v>0</v>
      </c>
      <c r="AA27" s="140">
        <f>(COUNTIFS('Estruturante Móvel'!$M:$M,$B26,'Estruturante Móvel'!$C:$C,"&lt;&gt;PREVISTO",'Estruturante Móvel'!$G:$G,Z$4,'Estruturante Móvel'!$L:$L,'CRONOGRAMA_CONST+MIGRACAO'!P$7))</f>
        <v>0</v>
      </c>
      <c r="AB27" s="139">
        <f>(COUNTIFS('Estruturante Móvel'!$M:$M,$B26,'Estruturante Móvel'!$AM:$AM,AB$4,'Estruturante Móvel'!$L:$L,'CRONOGRAMA_CONST+MIGRACAO'!$B27))</f>
        <v>0</v>
      </c>
      <c r="AC27" s="140">
        <f>(COUNTIFS('Estruturante Móvel'!$M:$M,$B26,'Estruturante Móvel'!$C:$C,"&lt;&gt;PREVISTO",'Estruturante Móvel'!$G:$G,AB$4,'Estruturante Móvel'!$L:$L,'CRONOGRAMA_CONST+MIGRACAO'!R$7))</f>
        <v>0</v>
      </c>
      <c r="AD27" s="139">
        <f>(COUNTIFS('Estruturante Móvel'!$M:$M,$B26,'Estruturante Móvel'!$AM:$AM,AD$4,'Estruturante Móvel'!$L:$L,'CRONOGRAMA_CONST+MIGRACAO'!$B27))</f>
        <v>0</v>
      </c>
      <c r="AE27" s="140">
        <f>(COUNTIFS('Estruturante Móvel'!$M:$M,$B26,'Estruturante Móvel'!$C:$C,"&lt;&gt;PREVISTO",'Estruturante Móvel'!$G:$G,AD$4,'Estruturante Móvel'!$L:$L,'CRONOGRAMA_CONST+MIGRACAO'!T$7))</f>
        <v>0</v>
      </c>
      <c r="AF27" s="139">
        <f>(COUNTIFS('Estruturante Móvel'!$M:$M,$B26,'Estruturante Móvel'!$AM:$AM,AF$4,'Estruturante Móvel'!$L:$L,'CRONOGRAMA_CONST+MIGRACAO'!$B27))</f>
        <v>0</v>
      </c>
      <c r="AG27" s="140">
        <f>(COUNTIFS('Estruturante Móvel'!$M:$M,$B26,'Estruturante Móvel'!$C:$C,"&lt;&gt;PREVISTO",'Estruturante Móvel'!$G:$G,AF$4,'Estruturante Móvel'!$L:$L,'CRONOGRAMA_CONST+MIGRACAO'!V$7))</f>
        <v>0</v>
      </c>
      <c r="AH27" s="139">
        <f>(COUNTIFS('Estruturante Móvel'!$M:$M,$B26,'Estruturante Móvel'!$AM:$AM,AH$4,'Estruturante Móvel'!$L:$L,'CRONOGRAMA_CONST+MIGRACAO'!$B27))</f>
        <v>0</v>
      </c>
      <c r="AI27" s="140">
        <f>(COUNTIFS('Estruturante Móvel'!$M:$M,$B26,'Estruturante Móvel'!$C:$C,"&lt;&gt;PREVISTO",'Estruturante Móvel'!$G:$G,AH$4,'Estruturante Móvel'!$L:$L,'CRONOGRAMA_CONST+MIGRACAO'!X$7))</f>
        <v>0</v>
      </c>
      <c r="AJ27" s="139">
        <f>(COUNTIFS('Estruturante Móvel'!$M:$M,$B26,'Estruturante Móvel'!$AM:$AM,AJ$4,'Estruturante Móvel'!$L:$L,'CRONOGRAMA_CONST+MIGRACAO'!$B27))</f>
        <v>0</v>
      </c>
      <c r="AK27" s="140">
        <f>(COUNTIFS('Estruturante Móvel'!$M:$M,$B26,'Estruturante Móvel'!$C:$C,"&lt;&gt;PREVISTO",'Estruturante Móvel'!$G:$G,AJ$4,'Estruturante Móvel'!$L:$L,'CRONOGRAMA_CONST+MIGRACAO'!Z$7))</f>
        <v>0</v>
      </c>
      <c r="AL27" s="139">
        <f>(COUNTIFS('Estruturante Móvel'!$M:$M,$B26,'Estruturante Móvel'!$AM:$AM,AL$4,'Estruturante Móvel'!$L:$L,'CRONOGRAMA_CONST+MIGRACAO'!$B27))</f>
        <v>0</v>
      </c>
      <c r="AM27" s="140">
        <f>(COUNTIFS('Estruturante Móvel'!$M:$M,$B26,'Estruturante Móvel'!$C:$C,"&lt;&gt;PREVISTO",'Estruturante Móvel'!$G:$G,AL$4,'Estruturante Móvel'!$L:$L,'CRONOGRAMA_CONST+MIGRACAO'!AB$7))</f>
        <v>0</v>
      </c>
      <c r="AN27" s="139">
        <f>(COUNTIFS('Estruturante Móvel'!$M:$M,$B26,'Estruturante Móvel'!$AM:$AM,AN$4,'Estruturante Móvel'!$L:$L,'CRONOGRAMA_CONST+MIGRACAO'!$B27))</f>
        <v>0</v>
      </c>
      <c r="AO27" s="140">
        <f>(COUNTIFS('Estruturante Móvel'!$M:$M,$B26,'Estruturante Móvel'!$C:$C,"&lt;&gt;PREVISTO",'Estruturante Móvel'!$G:$G,AN$4,'Estruturante Móvel'!$L:$L,'CRONOGRAMA_CONST+MIGRACAO'!AD$7))</f>
        <v>0</v>
      </c>
      <c r="AP27" s="139">
        <f>(COUNTIFS('Estruturante Móvel'!$M:$M,$B26,'Estruturante Móvel'!$AM:$AM,AP$4,'Estruturante Móvel'!$L:$L,'CRONOGRAMA_CONST+MIGRACAO'!$B27))</f>
        <v>0</v>
      </c>
      <c r="AQ27" s="140">
        <f>(COUNTIFS('Estruturante Móvel'!$M:$M,$B26,'Estruturante Móvel'!$C:$C,"&lt;&gt;PREVISTO",'Estruturante Móvel'!$G:$G,AP$4,'Estruturante Móvel'!$L:$L,'CRONOGRAMA_CONST+MIGRACAO'!AF$7))</f>
        <v>0</v>
      </c>
      <c r="AR27" s="139">
        <f>(COUNTIFS('Estruturante Móvel'!$M:$M,$B26,'Estruturante Móvel'!$AM:$AM,AR$4,'Estruturante Móvel'!$L:$L,'CRONOGRAMA_CONST+MIGRACAO'!$B27))</f>
        <v>0</v>
      </c>
      <c r="AS27" s="140">
        <f>(COUNTIFS('Estruturante Móvel'!$M:$M,$B26,'Estruturante Móvel'!$C:$C,"&lt;&gt;PREVISTO",'Estruturante Móvel'!$G:$G,AR$4,'Estruturante Móvel'!$L:$L,'CRONOGRAMA_CONST+MIGRACAO'!AH$7))</f>
        <v>0</v>
      </c>
      <c r="AT27" s="139">
        <f>(COUNTIFS('Estruturante Móvel'!$M:$M,$B26,'Estruturante Móvel'!$AM:$AM,AT$4,'Estruturante Móvel'!$L:$L,'CRONOGRAMA_CONST+MIGRACAO'!$B27))</f>
        <v>0</v>
      </c>
      <c r="AU27" s="140">
        <f>(COUNTIFS('Estruturante Móvel'!$M:$M,$B26,'Estruturante Móvel'!$C:$C,"&lt;&gt;PREVISTO",'Estruturante Móvel'!$G:$G,AT$4,'Estruturante Móvel'!$L:$L,'CRONOGRAMA_CONST+MIGRACAO'!AJ$7))</f>
        <v>0</v>
      </c>
      <c r="AV27" s="139">
        <f>(COUNTIFS('Estruturante Móvel'!$M:$M,$B26,'Estruturante Móvel'!$AM:$AM,AV$4,'Estruturante Móvel'!$L:$L,'CRONOGRAMA_CONST+MIGRACAO'!$B27))</f>
        <v>0</v>
      </c>
      <c r="AW27" s="140">
        <f>(COUNTIFS('Estruturante Móvel'!$M:$M,$B26,'Estruturante Móvel'!$C:$C,"&lt;&gt;PREVISTO",'Estruturante Móvel'!$G:$G,AV$4,'Estruturante Móvel'!$L:$L,'CRONOGRAMA_CONST+MIGRACAO'!AL$7))</f>
        <v>0</v>
      </c>
      <c r="AX27" s="139">
        <f>(COUNTIFS('Estruturante Móvel'!$M:$M,$B26,'Estruturante Móvel'!$AM:$AM,AX$4,'Estruturante Móvel'!$L:$L,'CRONOGRAMA_CONST+MIGRACAO'!$B27))</f>
        <v>0</v>
      </c>
      <c r="AY27" s="140">
        <f>(COUNTIFS('Estruturante Móvel'!$M:$M,$B26,'Estruturante Móvel'!$C:$C,"&lt;&gt;PREVISTO",'Estruturante Móvel'!$G:$G,AX$4,'Estruturante Móvel'!$L:$L,'CRONOGRAMA_CONST+MIGRACAO'!AN$7))</f>
        <v>0</v>
      </c>
      <c r="AZ27" s="139">
        <f>(COUNTIFS('Estruturante Móvel'!$M:$M,$B26,'Estruturante Móvel'!$AM:$AM,AZ$4,'Estruturante Móvel'!$L:$L,'CRONOGRAMA_CONST+MIGRACAO'!$B27))</f>
        <v>0</v>
      </c>
      <c r="BA27" s="140">
        <f>(COUNTIFS('Estruturante Móvel'!$M:$M,$B26,'Estruturante Móvel'!$C:$C,"&lt;&gt;PREVISTO",'Estruturante Móvel'!$G:$G,AZ$4,'Estruturante Móvel'!$L:$L,'CRONOGRAMA_CONST+MIGRACAO'!AP$7))</f>
        <v>0</v>
      </c>
      <c r="BB27" s="139">
        <f>(COUNTIFS('Estruturante Móvel'!$M:$M,$B26,'Estruturante Móvel'!$AM:$AM,BB$4,'Estruturante Móvel'!$L:$L,'CRONOGRAMA_CONST+MIGRACAO'!$B27))</f>
        <v>0</v>
      </c>
      <c r="BC27" s="140">
        <f>(COUNTIFS('Estruturante Móvel'!$M:$M,$B26,'Estruturante Móvel'!$C:$C,"&lt;&gt;PREVISTO",'Estruturante Móvel'!$G:$G,BB$4,'Estruturante Móvel'!$L:$L,'CRONOGRAMA_CONST+MIGRACAO'!AR$7))</f>
        <v>0</v>
      </c>
      <c r="BD27" s="139">
        <f>(COUNTIFS('Estruturante Móvel'!$M:$M,$B26,'Estruturante Móvel'!$AM:$AM,BD$4,'Estruturante Móvel'!$L:$L,'CRONOGRAMA_CONST+MIGRACAO'!$B27))</f>
        <v>0</v>
      </c>
      <c r="BE27" s="140">
        <f>(COUNTIFS('Estruturante Móvel'!$M:$M,$B26,'Estruturante Móvel'!$C:$C,"&lt;&gt;PREVISTO",'Estruturante Móvel'!$G:$G,BD$4,'Estruturante Móvel'!$L:$L,'CRONOGRAMA_CONST+MIGRACAO'!AT$7))</f>
        <v>0</v>
      </c>
      <c r="BF27" s="139">
        <f>(COUNTIFS('Estruturante Móvel'!$M:$M,$B26,'Estruturante Móvel'!$AM:$AM,BF$4,'Estruturante Móvel'!$L:$L,'CRONOGRAMA_CONST+MIGRACAO'!$B27))</f>
        <v>0</v>
      </c>
      <c r="BG27" s="140">
        <f>(COUNTIFS('Estruturante Móvel'!$M:$M,$B26,'Estruturante Móvel'!$C:$C,"&lt;&gt;PREVISTO",'Estruturante Móvel'!$G:$G,BF$4,'Estruturante Móvel'!$L:$L,'CRONOGRAMA_CONST+MIGRACAO'!AV$7))</f>
        <v>0</v>
      </c>
      <c r="BH27" s="139">
        <f>(COUNTIFS('Estruturante Móvel'!$M:$M,$B26,'Estruturante Móvel'!$AM:$AM,BH$4,'Estruturante Móvel'!$L:$L,'CRONOGRAMA_CONST+MIGRACAO'!$B27))</f>
        <v>0</v>
      </c>
      <c r="BI27" s="140">
        <f>(COUNTIFS('Estruturante Móvel'!$M:$M,$B26,'Estruturante Móvel'!$C:$C,"&lt;&gt;PREVISTO",'Estruturante Móvel'!$G:$G,BH$4,'Estruturante Móvel'!$L:$L,'CRONOGRAMA_CONST+MIGRACAO'!AX$7))</f>
        <v>0</v>
      </c>
      <c r="BJ27" s="139">
        <f>(COUNTIFS('Estruturante Móvel'!$M:$M,$B26,'Estruturante Móvel'!$AM:$AM,BJ$4,'Estruturante Móvel'!$L:$L,'CRONOGRAMA_CONST+MIGRACAO'!$B27))</f>
        <v>0</v>
      </c>
      <c r="BK27" s="140">
        <f>(COUNTIFS('Estruturante Móvel'!$M:$M,$B26,'Estruturante Móvel'!$C:$C,"&lt;&gt;PREVISTO",'Estruturante Móvel'!$G:$G,BJ$4,'Estruturante Móvel'!$L:$L,'CRONOGRAMA_CONST+MIGRACAO'!AZ$7))</f>
        <v>0</v>
      </c>
      <c r="BL27" s="139">
        <f>(COUNTIFS('Estruturante Móvel'!$M:$M,$B26,'Estruturante Móvel'!$AM:$AM,BL$4,'Estruturante Móvel'!$L:$L,'CRONOGRAMA_CONST+MIGRACAO'!$B27))</f>
        <v>0</v>
      </c>
      <c r="BM27" s="140">
        <f>(COUNTIFS('Estruturante Móvel'!$M:$M,$B26,'Estruturante Móvel'!$C:$C,"&lt;&gt;PREVISTO",'Estruturante Móvel'!$G:$G,BL$4,'Estruturante Móvel'!$L:$L,'CRONOGRAMA_CONST+MIGRACAO'!BB$7))</f>
        <v>0</v>
      </c>
      <c r="BN27" s="139">
        <f>(COUNTIFS('Estruturante Móvel'!$M:$M,$B26,'Estruturante Móvel'!$AM:$AM,BN$4,'Estruturante Móvel'!$L:$L,'CRONOGRAMA_CONST+MIGRACAO'!$B27))</f>
        <v>0</v>
      </c>
      <c r="BO27" s="140">
        <f>(COUNTIFS('Estruturante Móvel'!$M:$M,$B26,'Estruturante Móvel'!$C:$C,"&lt;&gt;PREVISTO",'Estruturante Móvel'!$G:$G,BN$4,'Estruturante Móvel'!$L:$L,'CRONOGRAMA_CONST+MIGRACAO'!BD$7))</f>
        <v>0</v>
      </c>
      <c r="BP27" s="139">
        <f>(COUNTIFS('Estruturante Móvel'!$M:$M,$B26,'Estruturante Móvel'!$AM:$AM,BP$4,'Estruturante Móvel'!$L:$L,'CRONOGRAMA_CONST+MIGRACAO'!$B27))</f>
        <v>0</v>
      </c>
      <c r="BQ27" s="140">
        <f>(COUNTIFS('Estruturante Móvel'!$M:$M,$B26,'Estruturante Móvel'!$C:$C,"&lt;&gt;PREVISTO",'Estruturante Móvel'!$G:$G,BP$4,'Estruturante Móvel'!$L:$L,'CRONOGRAMA_CONST+MIGRACAO'!BF$7))</f>
        <v>0</v>
      </c>
      <c r="BR27" s="139">
        <f>(COUNTIFS('Estruturante Móvel'!$M:$M,$B26,'Estruturante Móvel'!$AM:$AM,BR$4,'Estruturante Móvel'!$L:$L,'CRONOGRAMA_CONST+MIGRACAO'!$B27))</f>
        <v>0</v>
      </c>
      <c r="BS27" s="140">
        <f>(COUNTIFS('Estruturante Móvel'!$M:$M,$B26,'Estruturante Móvel'!$C:$C,"&lt;&gt;PREVISTO",'Estruturante Móvel'!$G:$G,BR$4,'Estruturante Móvel'!$L:$L,'CRONOGRAMA_CONST+MIGRACAO'!BH$7))</f>
        <v>0</v>
      </c>
      <c r="BT27" s="139">
        <f>(COUNTIFS('Estruturante Móvel'!$M:$M,$B27,'Estruturante Móvel'!$AM:$AM,BT$4))-(COUNTIFS('Estruturante Móvel'!$M:$M,$B27,'Estruturante Móvel'!$AM:$AM,BT$4,'Estruturante Móvel'!$AQ:$AQ,"REPARO FO"))</f>
        <v>0</v>
      </c>
      <c r="BU27" s="140">
        <f>(COUNTIFS('Estruturante Móvel'!$M:$M,$B26,'Estruturante Móvel'!$C:$C,"&lt;&gt;PREVISTO",'Estruturante Móvel'!$G:$G,BT$4,'Estruturante Móvel'!$L:$L,'CRONOGRAMA_CONST+MIGRACAO'!BJ$7))</f>
        <v>0</v>
      </c>
      <c r="BV27" s="139">
        <f>(COUNTIFS('Estruturante Móvel'!$M:$M,$B27,'Estruturante Móvel'!$AM:$AM,BV$4))-(COUNTIFS('Estruturante Móvel'!$M:$M,$B27,'Estruturante Móvel'!$AM:$AM,BV$4,'Estruturante Móvel'!$AQ:$AQ,"REPARO FO"))</f>
        <v>0</v>
      </c>
      <c r="BW27" s="140">
        <f>(COUNTIFS('Estruturante Móvel'!$M:$M,$B26,'Estruturante Móvel'!$C:$C,"&lt;&gt;PREVISTO",'Estruturante Móvel'!$G:$G,BV$4,'Estruturante Móvel'!$L:$L,'CRONOGRAMA_CONST+MIGRACAO'!BL$7))</f>
        <v>0</v>
      </c>
      <c r="BX27" s="139">
        <f>(COUNTIFS('Estruturante Móvel'!$M:$M,$B27,'Estruturante Móvel'!$AM:$AM,BX$4))-(COUNTIFS('Estruturante Móvel'!$M:$M,$B27,'Estruturante Móvel'!$AM:$AM,BX$4,'Estruturante Móvel'!$AQ:$AQ,"REPARO FO"))</f>
        <v>0</v>
      </c>
      <c r="BY27" s="140">
        <f>(COUNTIFS('Estruturante Móvel'!$M:$M,$B26,'Estruturante Móvel'!$C:$C,"&lt;&gt;PREVISTO",'Estruturante Móvel'!$G:$G,BX$4,'Estruturante Móvel'!$L:$L,'CRONOGRAMA_CONST+MIGRACAO'!BN$7))</f>
        <v>0</v>
      </c>
      <c r="BZ27" s="139">
        <f>(COUNTIFS('Estruturante Móvel'!$M:$M,$B27,'Estruturante Móvel'!$AM:$AM,BZ$4))-(COUNTIFS('Estruturante Móvel'!$M:$M,$B27,'Estruturante Móvel'!$AM:$AM,BZ$4,'Estruturante Móvel'!$AQ:$AQ,"REPARO FO"))</f>
        <v>0</v>
      </c>
      <c r="CA27" s="140">
        <f>(COUNTIFS('Estruturante Móvel'!$M:$M,$B26,'Estruturante Móvel'!$C:$C,"&lt;&gt;PREVISTO",'Estruturante Móvel'!$G:$G,BZ$4,'Estruturante Móvel'!$L:$L,'CRONOGRAMA_CONST+MIGRACAO'!BP$7))</f>
        <v>0</v>
      </c>
      <c r="CB27" s="139">
        <f>(COUNTIFS('Estruturante Móvel'!$M:$M,$B27,'Estruturante Móvel'!$AM:$AM,CB$4))-(COUNTIFS('Estruturante Móvel'!$M:$M,$B27,'Estruturante Móvel'!$AM:$AM,CB$4,'Estruturante Móvel'!$AQ:$AQ,"REPARO FO"))</f>
        <v>0</v>
      </c>
      <c r="CC27" s="140">
        <f>(COUNTIFS('Estruturante Móvel'!$M:$M,$B26,'Estruturante Móvel'!$C:$C,"&lt;&gt;PREVISTO",'Estruturante Móvel'!$G:$G,CB$4,'Estruturante Móvel'!$L:$L,'CRONOGRAMA_CONST+MIGRACAO'!BR$7))</f>
        <v>0</v>
      </c>
      <c r="CD27" s="139">
        <f>(COUNTIFS('Estruturante Móvel'!$M:$M,$B27,'Estruturante Móvel'!$AM:$AM,CD$4))-(COUNTIFS('Estruturante Móvel'!$M:$M,$B27,'Estruturante Móvel'!$AM:$AM,CD$4,'Estruturante Móvel'!$AQ:$AQ,"REPARO FO"))</f>
        <v>0</v>
      </c>
      <c r="CE27" s="140">
        <f>(COUNTIFS('Estruturante Móvel'!$M:$M,$B26,'Estruturante Móvel'!$C:$C,"&lt;&gt;PREVISTO",'Estruturante Móvel'!$G:$G,CD$4,'Estruturante Móvel'!$L:$L,'CRONOGRAMA_CONST+MIGRACAO'!BT$7))</f>
        <v>0</v>
      </c>
      <c r="CF27" s="139">
        <f>(COUNTIFS('Estruturante Móvel'!$M:$M,$B27,'Estruturante Móvel'!$AM:$AM,CF$4))-(COUNTIFS('Estruturante Móvel'!$M:$M,$B27,'Estruturante Móvel'!$AM:$AM,CF$4,'Estruturante Móvel'!$AQ:$AQ,"REPARO FO"))</f>
        <v>0</v>
      </c>
      <c r="CG27" s="140">
        <f>(COUNTIFS('Estruturante Móvel'!$M:$M,$B26,'Estruturante Móvel'!$C:$C,"&lt;&gt;PREVISTO",'Estruturante Móvel'!$G:$G,CF$4,'Estruturante Móvel'!$L:$L,'CRONOGRAMA_CONST+MIGRACAO'!BV$7))</f>
        <v>0</v>
      </c>
      <c r="CH27" s="139">
        <f>(COUNTIFS('Estruturante Móvel'!$M:$M,$B27,'Estruturante Móvel'!$AM:$AM,CH$4))-(COUNTIFS('Estruturante Móvel'!$M:$M,$B27,'Estruturante Móvel'!$AM:$AM,CH$4,'Estruturante Móvel'!$AQ:$AQ,"REPARO FO"))</f>
        <v>0</v>
      </c>
      <c r="CI27" s="140">
        <f>(COUNTIFS('Estruturante Móvel'!$M:$M,$B26,'Estruturante Móvel'!$C:$C,"&lt;&gt;PREVISTO",'Estruturante Móvel'!$G:$G,CH$4,'Estruturante Móvel'!$L:$L,'CRONOGRAMA_CONST+MIGRACAO'!BX$7))</f>
        <v>0</v>
      </c>
      <c r="CJ27" s="139">
        <f>(COUNTIFS('Estruturante Móvel'!$M:$M,$B27,'Estruturante Móvel'!$AM:$AM,CJ$4))-(COUNTIFS('Estruturante Móvel'!$M:$M,$B27,'Estruturante Móvel'!$AM:$AM,CJ$4,'Estruturante Móvel'!$AQ:$AQ,"REPARO FO"))</f>
        <v>0</v>
      </c>
      <c r="CK27" s="140">
        <f>(COUNTIFS('Estruturante Móvel'!$M:$M,$B26,'Estruturante Móvel'!$C:$C,"&lt;&gt;PREVISTO",'Estruturante Móvel'!$G:$G,CJ$4,'Estruturante Móvel'!$L:$L,'CRONOGRAMA_CONST+MIGRACAO'!BZ$7))</f>
        <v>0</v>
      </c>
      <c r="CL27" s="139">
        <f>(COUNTIFS('Estruturante Móvel'!$M:$M,$B27,'Estruturante Móvel'!$AM:$AM,CL$4))-(COUNTIFS('Estruturante Móvel'!$M:$M,$B27,'Estruturante Móvel'!$AM:$AM,CL$4,'Estruturante Móvel'!$AQ:$AQ,"REPARO FO"))</f>
        <v>0</v>
      </c>
      <c r="CM27" s="140">
        <f>(COUNTIFS('Estruturante Móvel'!$M:$M,$B26,'Estruturante Móvel'!$C:$C,"&lt;&gt;PREVISTO",'Estruturante Móvel'!$G:$G,CL$4,'Estruturante Móvel'!$L:$L,'CRONOGRAMA_CONST+MIGRACAO'!CB$7))</f>
        <v>0</v>
      </c>
      <c r="CN27" s="139">
        <f>(COUNTIFS('Estruturante Móvel'!$M:$M,$B27,'Estruturante Móvel'!$AM:$AM,CN$4))-(COUNTIFS('Estruturante Móvel'!$M:$M,$B27,'Estruturante Móvel'!$AM:$AM,CN$4,'Estruturante Móvel'!$AQ:$AQ,"REPARO FO"))</f>
        <v>0</v>
      </c>
      <c r="CO27" s="140">
        <f>(COUNTIFS('Estruturante Móvel'!$M:$M,$B26,'Estruturante Móvel'!$C:$C,"&lt;&gt;PREVISTO",'Estruturante Móvel'!$G:$G,CN$4,'Estruturante Móvel'!$L:$L,'CRONOGRAMA_CONST+MIGRACAO'!CD$7))</f>
        <v>0</v>
      </c>
      <c r="CP27" s="139">
        <f>(COUNTIFS('Estruturante Móvel'!$M:$M,$B27,'Estruturante Móvel'!$AM:$AM,CP$4))-(COUNTIFS('Estruturante Móvel'!$M:$M,$B27,'Estruturante Móvel'!$AM:$AM,CP$4,'Estruturante Móvel'!$AQ:$AQ,"REPARO FO"))</f>
        <v>0</v>
      </c>
      <c r="CQ27" s="140">
        <f>(COUNTIFS('Estruturante Móvel'!$M:$M,$B26,'Estruturante Móvel'!$C:$C,"&lt;&gt;PREVISTO",'Estruturante Móvel'!$G:$G,CP$4,'Estruturante Móvel'!$L:$L,'CRONOGRAMA_CONST+MIGRACAO'!CF$7))</f>
        <v>0</v>
      </c>
      <c r="CR27" s="139">
        <f>(COUNTIFS('Estruturante Móvel'!$M:$M,$B27,'Estruturante Móvel'!$AM:$AM,CR$4))-(COUNTIFS('Estruturante Móvel'!$M:$M,$B27,'Estruturante Móvel'!$AM:$AM,CR$4,'Estruturante Móvel'!$AQ:$AQ,"REPARO FO"))</f>
        <v>0</v>
      </c>
      <c r="CS27" s="140">
        <f>(COUNTIFS('Estruturante Móvel'!$M:$M,$B26,'Estruturante Móvel'!$C:$C,"&lt;&gt;PREVISTO",'Estruturante Móvel'!$G:$G,CR$4,'Estruturante Móvel'!$L:$L,'CRONOGRAMA_CONST+MIGRACAO'!CH$7))</f>
        <v>0</v>
      </c>
      <c r="CT27" s="139">
        <f>(COUNTIFS('Estruturante Móvel'!$M:$M,$B27,'Estruturante Móvel'!$AM:$AM,CT$4))-(COUNTIFS('Estruturante Móvel'!$M:$M,$B27,'Estruturante Móvel'!$AM:$AM,CT$4,'Estruturante Móvel'!$AQ:$AQ,"REPARO FO"))</f>
        <v>0</v>
      </c>
      <c r="CU27" s="140">
        <f>(COUNTIFS('Estruturante Móvel'!$M:$M,$B26,'Estruturante Móvel'!$C:$C,"&lt;&gt;PREVISTO",'Estruturante Móvel'!$G:$G,CT$4,'Estruturante Móvel'!$L:$L,'CRONOGRAMA_CONST+MIGRACAO'!CJ$7))</f>
        <v>0</v>
      </c>
      <c r="CV27" s="139">
        <f>(COUNTIFS('Estruturante Móvel'!$M:$M,$B27,'Estruturante Móvel'!$AM:$AM,CV$4))-(COUNTIFS('Estruturante Móvel'!$M:$M,$B27,'Estruturante Móvel'!$AM:$AM,CV$4,'Estruturante Móvel'!$AQ:$AQ,"REPARO FO"))</f>
        <v>0</v>
      </c>
      <c r="CW27" s="140">
        <f>(COUNTIFS('Estruturante Móvel'!$M:$M,$B26,'Estruturante Móvel'!$C:$C,"&lt;&gt;PREVISTO",'Estruturante Móvel'!$G:$G,CV$4,'Estruturante Móvel'!$L:$L,'CRONOGRAMA_CONST+MIGRACAO'!CL$7))</f>
        <v>0</v>
      </c>
      <c r="CX27" s="139">
        <f>(COUNTIFS('Estruturante Móvel'!$M:$M,$B27,'Estruturante Móvel'!$AM:$AM,CX$4))-(COUNTIFS('Estruturante Móvel'!$M:$M,$B27,'Estruturante Móvel'!$AM:$AM,CX$4,'Estruturante Móvel'!$AQ:$AQ,"REPARO FO"))</f>
        <v>0</v>
      </c>
      <c r="CY27" s="140">
        <f>(COUNTIFS('Estruturante Móvel'!$M:$M,$B26,'Estruturante Móvel'!$C:$C,"&lt;&gt;PREVISTO",'Estruturante Móvel'!$G:$G,CX$4,'Estruturante Móvel'!$L:$L,'CRONOGRAMA_CONST+MIGRACAO'!CN$7))</f>
        <v>0</v>
      </c>
      <c r="CZ27" s="139">
        <f>(COUNTIFS('Estruturante Móvel'!$M:$M,$B27,'Estruturante Móvel'!$AM:$AM,CZ$4))-(COUNTIFS('Estruturante Móvel'!$M:$M,$B27,'Estruturante Móvel'!$AM:$AM,CZ$4,'Estruturante Móvel'!$AQ:$AQ,"REPARO FO"))</f>
        <v>0</v>
      </c>
      <c r="DA27" s="140">
        <f>(COUNTIFS('Estruturante Móvel'!$M:$M,$B26,'Estruturante Móvel'!$C:$C,"&lt;&gt;PREVISTO",'Estruturante Móvel'!$G:$G,CZ$4,'Estruturante Móvel'!$L:$L,'CRONOGRAMA_CONST+MIGRACAO'!CP$7))</f>
        <v>0</v>
      </c>
      <c r="DB27" s="139">
        <f>(COUNTIFS('Estruturante Móvel'!$M:$M,$B27,'Estruturante Móvel'!$AM:$AM,DB$4))-(COUNTIFS('Estruturante Móvel'!$M:$M,$B27,'Estruturante Móvel'!$AM:$AM,DB$4,'Estruturante Móvel'!$AQ:$AQ,"REPARO FO"))</f>
        <v>0</v>
      </c>
      <c r="DC27" s="140">
        <f>(COUNTIFS('Estruturante Móvel'!$M:$M,$B26,'Estruturante Móvel'!$C:$C,"&lt;&gt;PREVISTO",'Estruturante Móvel'!$G:$G,DB$4,'Estruturante Móvel'!$L:$L,'CRONOGRAMA_CONST+MIGRACAO'!CR$7))</f>
        <v>0</v>
      </c>
      <c r="DD27" s="139">
        <f>(COUNTIFS('Estruturante Móvel'!$M:$M,$B27,'Estruturante Móvel'!$AM:$AM,DD$4))-(COUNTIFS('Estruturante Móvel'!$M:$M,$B27,'Estruturante Móvel'!$AM:$AM,DD$4,'Estruturante Móvel'!$AQ:$AQ,"REPARO FO"))</f>
        <v>0</v>
      </c>
      <c r="DE27" s="140">
        <f>(COUNTIFS('Estruturante Móvel'!$M:$M,$B26,'Estruturante Móvel'!$C:$C,"&lt;&gt;PREVISTO",'Estruturante Móvel'!$G:$G,DD$4,'Estruturante Móvel'!$L:$L,'CRONOGRAMA_CONST+MIGRACAO'!CT$7))</f>
        <v>0</v>
      </c>
      <c r="DF27" s="139">
        <f>(COUNTIFS('Estruturante Móvel'!$M:$M,$B27,'Estruturante Móvel'!$AM:$AM,DF$4))-(COUNTIFS('Estruturante Móvel'!$M:$M,$B27,'Estruturante Móvel'!$AM:$AM,DF$4,'Estruturante Móvel'!$AQ:$AQ,"REPARO FO"))</f>
        <v>0</v>
      </c>
      <c r="DG27" s="140">
        <f>(COUNTIFS('Estruturante Móvel'!$M:$M,$B26,'Estruturante Móvel'!$C:$C,"&lt;&gt;PREVISTO",'Estruturante Móvel'!$G:$G,DF$4,'Estruturante Móvel'!$L:$L,'CRONOGRAMA_CONST+MIGRACAO'!CV$7))</f>
        <v>0</v>
      </c>
      <c r="DH27" s="139">
        <f>(COUNTIFS('Estruturante Móvel'!$M:$M,$B27,'Estruturante Móvel'!$AM:$AM,DH$4))-(COUNTIFS('Estruturante Móvel'!$M:$M,$B27,'Estruturante Móvel'!$AM:$AM,DH$4,'Estruturante Móvel'!$AQ:$AQ,"REPARO FO"))</f>
        <v>0</v>
      </c>
      <c r="DI27" s="140">
        <f>(COUNTIFS('Estruturante Móvel'!$M:$M,$B26,'Estruturante Móvel'!$C:$C,"&lt;&gt;PREVISTO",'Estruturante Móvel'!$G:$G,DH$4,'Estruturante Móvel'!$L:$L,'CRONOGRAMA_CONST+MIGRACAO'!CX$7))</f>
        <v>0</v>
      </c>
      <c r="DJ27" s="139">
        <f>(COUNTIFS('Estruturante Móvel'!$M:$M,$B27,'Estruturante Móvel'!$AM:$AM,DJ$4))-(COUNTIFS('Estruturante Móvel'!$M:$M,$B27,'Estruturante Móvel'!$AM:$AM,DJ$4,'Estruturante Móvel'!$AQ:$AQ,"REPARO FO"))</f>
        <v>0</v>
      </c>
      <c r="DK27" s="140">
        <f>(COUNTIFS('Estruturante Móvel'!$M:$M,$B26,'Estruturante Móvel'!$C:$C,"&lt;&gt;PREVISTO",'Estruturante Móvel'!$G:$G,DJ$4,'Estruturante Móvel'!$L:$L,'CRONOGRAMA_CONST+MIGRACAO'!CZ$7))</f>
        <v>0</v>
      </c>
      <c r="DL27" s="139">
        <f>(COUNTIFS('Estruturante Móvel'!$M:$M,$B27,'Estruturante Móvel'!$AM:$AM,DL$4))-(COUNTIFS('Estruturante Móvel'!$M:$M,$B27,'Estruturante Móvel'!$AM:$AM,DL$4,'Estruturante Móvel'!$AQ:$AQ,"REPARO FO"))</f>
        <v>0</v>
      </c>
      <c r="DM27" s="140">
        <f>(COUNTIFS('Estruturante Móvel'!$M:$M,$B26,'Estruturante Móvel'!$C:$C,"&lt;&gt;PREVISTO",'Estruturante Móvel'!$G:$G,DL$4,'Estruturante Móvel'!$L:$L,'CRONOGRAMA_CONST+MIGRACAO'!DB$7))</f>
        <v>0</v>
      </c>
      <c r="DN27" s="139">
        <f>(COUNTIFS('Estruturante Móvel'!$M:$M,$B27,'Estruturante Móvel'!$AM:$AM,DN$4))-(COUNTIFS('Estruturante Móvel'!$M:$M,$B27,'Estruturante Móvel'!$AM:$AM,DN$4,'Estruturante Móvel'!$AQ:$AQ,"REPARO FO"))</f>
        <v>0</v>
      </c>
      <c r="DO27" s="140">
        <f>(COUNTIFS('Estruturante Móvel'!$M:$M,$B26,'Estruturante Móvel'!$C:$C,"&lt;&gt;PREVISTO",'Estruturante Móvel'!$G:$G,DN$4,'Estruturante Móvel'!$L:$L,'CRONOGRAMA_CONST+MIGRACAO'!DD$7))</f>
        <v>0</v>
      </c>
      <c r="DP27" s="139">
        <f>(COUNTIFS('Estruturante Móvel'!$M:$M,$B27,'Estruturante Móvel'!$AM:$AM,DP$4))-(COUNTIFS('Estruturante Móvel'!$M:$M,$B27,'Estruturante Móvel'!$AM:$AM,DP$4,'Estruturante Móvel'!$AQ:$AQ,"REPARO FO"))</f>
        <v>0</v>
      </c>
      <c r="DQ27" s="140">
        <f>(COUNTIFS('Estruturante Móvel'!$M:$M,$B26,'Estruturante Móvel'!$C:$C,"&lt;&gt;PREVISTO",'Estruturante Móvel'!$G:$G,DP$4,'Estruturante Móvel'!$L:$L,'CRONOGRAMA_CONST+MIGRACAO'!DF$7))</f>
        <v>0</v>
      </c>
      <c r="DR27" s="139">
        <f>(COUNTIFS('Estruturante Móvel'!$M:$M,$B27,'Estruturante Móvel'!$AM:$AM,DR$4))-(COUNTIFS('Estruturante Móvel'!$M:$M,$B27,'Estruturante Móvel'!$AM:$AM,DR$4,'Estruturante Móvel'!$AQ:$AQ,"REPARO FO"))</f>
        <v>0</v>
      </c>
      <c r="DS27" s="140">
        <f>(COUNTIFS('Estruturante Móvel'!$M:$M,$B26,'Estruturante Móvel'!$C:$C,"&lt;&gt;PREVISTO",'Estruturante Móvel'!$G:$G,DR$4,'Estruturante Móvel'!$L:$L,'CRONOGRAMA_CONST+MIGRACAO'!DH$7))</f>
        <v>0</v>
      </c>
      <c r="DT27" s="139">
        <f>(COUNTIFS('Estruturante Móvel'!$M:$M,$B27,'Estruturante Móvel'!$AM:$AM,DT$4))-(COUNTIFS('Estruturante Móvel'!$M:$M,$B27,'Estruturante Móvel'!$AM:$AM,DT$4,'Estruturante Móvel'!$AQ:$AQ,"REPARO FO"))</f>
        <v>0</v>
      </c>
      <c r="DU27" s="140">
        <f>(COUNTIFS('Estruturante Móvel'!$M:$M,$B26,'Estruturante Móvel'!$C:$C,"&lt;&gt;PREVISTO",'Estruturante Móvel'!$G:$G,DT$4,'Estruturante Móvel'!$L:$L,'CRONOGRAMA_CONST+MIGRACAO'!DJ$7))</f>
        <v>0</v>
      </c>
      <c r="DV27" s="139">
        <f>(COUNTIFS('Estruturante Móvel'!$M:$M,$B27,'Estruturante Móvel'!$AM:$AM,DV$4))-(COUNTIFS('Estruturante Móvel'!$M:$M,$B27,'Estruturante Móvel'!$AM:$AM,DV$4,'Estruturante Móvel'!$AQ:$AQ,"REPARO FO"))</f>
        <v>0</v>
      </c>
      <c r="DW27" s="140">
        <f>(COUNTIFS('Estruturante Móvel'!$M:$M,$B26,'Estruturante Móvel'!$C:$C,"&lt;&gt;PREVISTO",'Estruturante Móvel'!$G:$G,DV$4,'Estruturante Móvel'!$L:$L,'CRONOGRAMA_CONST+MIGRACAO'!DL$7))</f>
        <v>0</v>
      </c>
      <c r="DX27" s="139">
        <f>(COUNTIFS('Estruturante Móvel'!$M:$M,$B27,'Estruturante Móvel'!$AM:$AM,DX$4))-(COUNTIFS('Estruturante Móvel'!$M:$M,$B27,'Estruturante Móvel'!$AM:$AM,DX$4,'Estruturante Móvel'!$AQ:$AQ,"REPARO FO"))</f>
        <v>0</v>
      </c>
      <c r="DY27" s="140">
        <f>(COUNTIFS('Estruturante Móvel'!$M:$M,$B26,'Estruturante Móvel'!$C:$C,"&lt;&gt;PREVISTO",'Estruturante Móvel'!$G:$G,DX$4,'Estruturante Móvel'!$L:$L,'CRONOGRAMA_CONST+MIGRACAO'!DN$7))</f>
        <v>0</v>
      </c>
      <c r="DZ27" s="139">
        <f>(COUNTIFS('Estruturante Móvel'!$M:$M,$B27,'Estruturante Móvel'!$AM:$AM,DZ$4))-(COUNTIFS('Estruturante Móvel'!$M:$M,$B27,'Estruturante Móvel'!$AM:$AM,DZ$4,'Estruturante Móvel'!$AQ:$AQ,"REPARO FO"))</f>
        <v>0</v>
      </c>
      <c r="EA27" s="140">
        <f>(COUNTIFS('Estruturante Móvel'!$M:$M,$B26,'Estruturante Móvel'!$C:$C,"&lt;&gt;PREVISTO",'Estruturante Móvel'!$G:$G,DZ$4,'Estruturante Móvel'!$L:$L,'CRONOGRAMA_CONST+MIGRACAO'!DP$7))</f>
        <v>0</v>
      </c>
      <c r="EB27" s="139">
        <f>(COUNTIFS('Estruturante Móvel'!$M:$M,$B27,'Estruturante Móvel'!$AM:$AM,EB$4))-(COUNTIFS('Estruturante Móvel'!$M:$M,$B27,'Estruturante Móvel'!$AM:$AM,EB$4,'Estruturante Móvel'!$AQ:$AQ,"REPARO FO"))</f>
        <v>0</v>
      </c>
      <c r="EC27" s="140">
        <f>(COUNTIFS('Estruturante Móvel'!$M:$M,$B26,'Estruturante Móvel'!$C:$C,"&lt;&gt;PREVISTO",'Estruturante Móvel'!$G:$G,EB$4,'Estruturante Móvel'!$L:$L,'CRONOGRAMA_CONST+MIGRACAO'!DR$7))</f>
        <v>0</v>
      </c>
      <c r="ED27" s="139">
        <f>(COUNTIFS('Estruturante Móvel'!$M:$M,$B27,'Estruturante Móvel'!$AM:$AM,ED$4))-(COUNTIFS('Estruturante Móvel'!$M:$M,$B27,'Estruturante Móvel'!$AM:$AM,ED$4,'Estruturante Móvel'!$AQ:$AQ,"REPARO FO"))</f>
        <v>0</v>
      </c>
      <c r="EE27" s="140">
        <f>(COUNTIFS('Estruturante Móvel'!$M:$M,$B26,'Estruturante Móvel'!$C:$C,"&lt;&gt;PREVISTO",'Estruturante Móvel'!$G:$G,ED$4,'Estruturante Móvel'!$L:$L,'CRONOGRAMA_CONST+MIGRACAO'!DT$7))</f>
        <v>0</v>
      </c>
      <c r="EF27" s="139">
        <f>(COUNTIFS('Estruturante Móvel'!$M:$M,$B27,'Estruturante Móvel'!$AM:$AM,EF$4))-(COUNTIFS('Estruturante Móvel'!$M:$M,$B27,'Estruturante Móvel'!$AM:$AM,EF$4,'Estruturante Móvel'!$AQ:$AQ,"REPARO FO"))</f>
        <v>0</v>
      </c>
      <c r="EG27" s="140">
        <f>(COUNTIFS('Estruturante Móvel'!$M:$M,$B26,'Estruturante Móvel'!$C:$C,"&lt;&gt;PREVISTO",'Estruturante Móvel'!$G:$G,EF$4,'Estruturante Móvel'!$L:$L,'CRONOGRAMA_CONST+MIGRACAO'!DV$7))</f>
        <v>0</v>
      </c>
      <c r="EH27" s="139">
        <f>(COUNTIFS('Estruturante Móvel'!$M:$M,$B27,'Estruturante Móvel'!$AM:$AM,EH$4))-(COUNTIFS('Estruturante Móvel'!$M:$M,$B27,'Estruturante Móvel'!$AM:$AM,EH$4,'Estruturante Móvel'!$AQ:$AQ,"REPARO FO"))</f>
        <v>0</v>
      </c>
      <c r="EI27" s="140">
        <f>(COUNTIFS('Estruturante Móvel'!$M:$M,$B26,'Estruturante Móvel'!$C:$C,"&lt;&gt;PREVISTO",'Estruturante Móvel'!$G:$G,EH$4,'Estruturante Móvel'!$L:$L,'CRONOGRAMA_CONST+MIGRACAO'!DX$7))</f>
        <v>0</v>
      </c>
      <c r="EJ27" s="139">
        <f>(COUNTIFS('Estruturante Móvel'!$M:$M,$B27,'Estruturante Móvel'!$AM:$AM,EJ$4))-(COUNTIFS('Estruturante Móvel'!$M:$M,$B27,'Estruturante Móvel'!$AM:$AM,EJ$4,'Estruturante Móvel'!$AQ:$AQ,"REPARO FO"))</f>
        <v>0</v>
      </c>
      <c r="EK27" s="140">
        <f>(COUNTIFS('Estruturante Móvel'!$M:$M,$B26,'Estruturante Móvel'!$C:$C,"&lt;&gt;PREVISTO",'Estruturante Móvel'!$G:$G,EJ$4,'Estruturante Móvel'!$L:$L,'CRONOGRAMA_CONST+MIGRACAO'!DZ$7))</f>
        <v>0</v>
      </c>
      <c r="EL27" s="139">
        <f>(COUNTIFS('Estruturante Móvel'!$M:$M,$B27,'Estruturante Móvel'!$AM:$AM,EL$4))-(COUNTIFS('Estruturante Móvel'!$M:$M,$B27,'Estruturante Móvel'!$AM:$AM,EL$4,'Estruturante Móvel'!$AQ:$AQ,"REPARO FO"))</f>
        <v>0</v>
      </c>
      <c r="EM27" s="140">
        <f>(COUNTIFS('Estruturante Móvel'!$M:$M,$B26,'Estruturante Móvel'!$C:$C,"&lt;&gt;PREVISTO",'Estruturante Móvel'!$G:$G,EL$4,'Estruturante Móvel'!$L:$L,'CRONOGRAMA_CONST+MIGRACAO'!EB$7))</f>
        <v>0</v>
      </c>
      <c r="EN27" s="139">
        <f>(COUNTIFS('Estruturante Móvel'!$M:$M,$B27,'Estruturante Móvel'!$AM:$AM,EN$4))-(COUNTIFS('Estruturante Móvel'!$M:$M,$B27,'Estruturante Móvel'!$AM:$AM,EN$4,'Estruturante Móvel'!$AQ:$AQ,"REPARO FO"))</f>
        <v>0</v>
      </c>
      <c r="EO27" s="140">
        <f>(COUNTIFS('Estruturante Móvel'!$M:$M,$B26,'Estruturante Móvel'!$C:$C,"&lt;&gt;PREVISTO",'Estruturante Móvel'!$G:$G,EN$4,'Estruturante Móvel'!$L:$L,'CRONOGRAMA_CONST+MIGRACAO'!ED$7))</f>
        <v>0</v>
      </c>
      <c r="EP27" s="139">
        <f>(COUNTIFS('Estruturante Móvel'!$M:$M,$B27,'Estruturante Móvel'!$AM:$AM,EP$4))-(COUNTIFS('Estruturante Móvel'!$M:$M,$B27,'Estruturante Móvel'!$AM:$AM,EP$4,'Estruturante Móvel'!$AQ:$AQ,"REPARO FO"))</f>
        <v>0</v>
      </c>
      <c r="EQ27" s="140">
        <f>(COUNTIFS('Estruturante Móvel'!$M:$M,$B26,'Estruturante Móvel'!$C:$C,"&lt;&gt;PREVISTO",'Estruturante Móvel'!$G:$G,EP$4,'Estruturante Móvel'!$L:$L,'CRONOGRAMA_CONST+MIGRACAO'!EF$7))</f>
        <v>0</v>
      </c>
      <c r="ER27" s="139">
        <f>(COUNTIFS('Estruturante Móvel'!$M:$M,$B27,'Estruturante Móvel'!$AM:$AM,ER$4))-(COUNTIFS('Estruturante Móvel'!$M:$M,$B27,'Estruturante Móvel'!$AM:$AM,ER$4,'Estruturante Móvel'!$AQ:$AQ,"REPARO FO"))</f>
        <v>0</v>
      </c>
      <c r="ES27" s="140">
        <f>(COUNTIFS('Estruturante Móvel'!$M:$M,$B26,'Estruturante Móvel'!$C:$C,"&lt;&gt;PREVISTO",'Estruturante Móvel'!$G:$G,ER$4,'Estruturante Móvel'!$L:$L,'CRONOGRAMA_CONST+MIGRACAO'!EH$7))</f>
        <v>0</v>
      </c>
      <c r="ET27" s="139">
        <f>(COUNTIFS('Estruturante Móvel'!$M:$M,$B27,'Estruturante Móvel'!$AM:$AM,ET$4))-(COUNTIFS('Estruturante Móvel'!$M:$M,$B27,'Estruturante Móvel'!$AM:$AM,ET$4,'Estruturante Móvel'!$AQ:$AQ,"REPARO FO"))</f>
        <v>0</v>
      </c>
      <c r="EU27" s="140">
        <f>(COUNTIFS('Estruturante Móvel'!$M:$M,$B26,'Estruturante Móvel'!$C:$C,"&lt;&gt;PREVISTO",'Estruturante Móvel'!$G:$G,ET$4,'Estruturante Móvel'!$L:$L,'CRONOGRAMA_CONST+MIGRACAO'!EJ$7))</f>
        <v>0</v>
      </c>
      <c r="EV27" s="139">
        <f>(COUNTIFS('Estruturante Móvel'!$M:$M,$B27,'Estruturante Móvel'!$AM:$AM,EV$4))-(COUNTIFS('Estruturante Móvel'!$M:$M,$B27,'Estruturante Móvel'!$AM:$AM,EV$4,'Estruturante Móvel'!$AQ:$AQ,"REPARO FO"))</f>
        <v>0</v>
      </c>
      <c r="EW27" s="140">
        <f>(COUNTIFS('Estruturante Móvel'!$M:$M,$B26,'Estruturante Móvel'!$C:$C,"&lt;&gt;PREVISTO",'Estruturante Móvel'!$G:$G,EV$4,'Estruturante Móvel'!$L:$L,'CRONOGRAMA_CONST+MIGRACAO'!EL$7))</f>
        <v>0</v>
      </c>
      <c r="EX27" s="139">
        <f>(COUNTIFS('Estruturante Móvel'!$M:$M,$B27,'Estruturante Móvel'!$AM:$AM,EX$4))-(COUNTIFS('Estruturante Móvel'!$M:$M,$B27,'Estruturante Móvel'!$AM:$AM,EX$4,'Estruturante Móvel'!$AQ:$AQ,"REPARO FO"))</f>
        <v>0</v>
      </c>
      <c r="EY27" s="140">
        <f>(COUNTIFS('Estruturante Móvel'!$M:$M,$B26,'Estruturante Móvel'!$C:$C,"&lt;&gt;PREVISTO",'Estruturante Móvel'!$G:$G,EX$4,'Estruturante Móvel'!$L:$L,'CRONOGRAMA_CONST+MIGRACAO'!EN$7))</f>
        <v>0</v>
      </c>
      <c r="EZ27" s="139">
        <f>(COUNTIFS('Estruturante Móvel'!$M:$M,$B27,'Estruturante Móvel'!$AM:$AM,EZ$4))-(COUNTIFS('Estruturante Móvel'!$M:$M,$B27,'Estruturante Móvel'!$AM:$AM,EZ$4,'Estruturante Móvel'!$AQ:$AQ,"REPARO FO"))</f>
        <v>0</v>
      </c>
      <c r="FA27" s="140">
        <f>(COUNTIFS('Estruturante Móvel'!$M:$M,$B26,'Estruturante Móvel'!$C:$C,"&lt;&gt;PREVISTO",'Estruturante Móvel'!$G:$G,EZ$4,'Estruturante Móvel'!$L:$L,'CRONOGRAMA_CONST+MIGRACAO'!EP$7))</f>
        <v>0</v>
      </c>
      <c r="FB27" s="139">
        <f>(COUNTIFS('Estruturante Móvel'!$M:$M,$B27,'Estruturante Móvel'!$AM:$AM,FB$4))-(COUNTIFS('Estruturante Móvel'!$M:$M,$B27,'Estruturante Móvel'!$AM:$AM,FB$4,'Estruturante Móvel'!$AQ:$AQ,"REPARO FO"))</f>
        <v>0</v>
      </c>
      <c r="FC27" s="140">
        <f>(COUNTIFS('Estruturante Móvel'!$M:$M,$B26,'Estruturante Móvel'!$C:$C,"&lt;&gt;PREVISTO",'Estruturante Móvel'!$G:$G,FB$4,'Estruturante Móvel'!$L:$L,'CRONOGRAMA_CONST+MIGRACAO'!ER$7))</f>
        <v>0</v>
      </c>
      <c r="FD27" s="139">
        <f>(COUNTIFS('Estruturante Móvel'!$M:$M,$B27,'Estruturante Móvel'!$AM:$AM,FD$4))-(COUNTIFS('Estruturante Móvel'!$M:$M,$B27,'Estruturante Móvel'!$AM:$AM,FD$4,'Estruturante Móvel'!$AQ:$AQ,"REPARO FO"))</f>
        <v>0</v>
      </c>
      <c r="FE27" s="140">
        <f>(COUNTIFS('Estruturante Móvel'!$M:$M,$B26,'Estruturante Móvel'!$C:$C,"&lt;&gt;PREVISTO",'Estruturante Móvel'!$G:$G,FD$4,'Estruturante Móvel'!$L:$L,'CRONOGRAMA_CONST+MIGRACAO'!ET$7))</f>
        <v>0</v>
      </c>
      <c r="FF27" s="139">
        <f>(COUNTIFS('Estruturante Móvel'!$M:$M,$B27,'Estruturante Móvel'!$AM:$AM,FF$4))-(COUNTIFS('Estruturante Móvel'!$M:$M,$B27,'Estruturante Móvel'!$AM:$AM,FF$4,'Estruturante Móvel'!$AQ:$AQ,"REPARO FO"))</f>
        <v>0</v>
      </c>
      <c r="FG27" s="140">
        <f>(COUNTIFS('Estruturante Móvel'!$M:$M,$B26,'Estruturante Móvel'!$C:$C,"&lt;&gt;PREVISTO",'Estruturante Móvel'!$G:$G,FF$4,'Estruturante Móvel'!$L:$L,'CRONOGRAMA_CONST+MIGRACAO'!EV$7))</f>
        <v>0</v>
      </c>
      <c r="FH27" s="139">
        <f>(COUNTIFS('Estruturante Móvel'!$M:$M,$B27,'Estruturante Móvel'!$AM:$AM,FH$4))-(COUNTIFS('Estruturante Móvel'!$M:$M,$B27,'Estruturante Móvel'!$AM:$AM,FH$4,'Estruturante Móvel'!$AQ:$AQ,"REPARO FO"))</f>
        <v>0</v>
      </c>
      <c r="FI27" s="140">
        <f>(COUNTIFS('Estruturante Móvel'!$M:$M,$B26,'Estruturante Móvel'!$C:$C,"&lt;&gt;PREVISTO",'Estruturante Móvel'!$G:$G,FH$4,'Estruturante Móvel'!$L:$L,'CRONOGRAMA_CONST+MIGRACAO'!EX$7))</f>
        <v>0</v>
      </c>
      <c r="FJ27" s="139">
        <f>(COUNTIFS('Estruturante Móvel'!$M:$M,$B27,'Estruturante Móvel'!$AM:$AM,FJ$4))-(COUNTIFS('Estruturante Móvel'!$M:$M,$B27,'Estruturante Móvel'!$AM:$AM,FJ$4,'Estruturante Móvel'!$AQ:$AQ,"REPARO FO"))</f>
        <v>0</v>
      </c>
      <c r="FK27" s="140">
        <f>(COUNTIFS('Estruturante Móvel'!$M:$M,$B26,'Estruturante Móvel'!$C:$C,"&lt;&gt;PREVISTO",'Estruturante Móvel'!$G:$G,FJ$4,'Estruturante Móvel'!$L:$L,'CRONOGRAMA_CONST+MIGRACAO'!EZ$7))</f>
        <v>0</v>
      </c>
      <c r="FL27" s="139">
        <f>(COUNTIFS('Estruturante Móvel'!$M:$M,$B27,'Estruturante Móvel'!$AM:$AM,FL$4))-(COUNTIFS('Estruturante Móvel'!$M:$M,$B27,'Estruturante Móvel'!$AM:$AM,FL$4,'Estruturante Móvel'!$AQ:$AQ,"REPARO FO"))</f>
        <v>0</v>
      </c>
      <c r="FM27" s="140">
        <f>(COUNTIFS('Estruturante Móvel'!$M:$M,$B26,'Estruturante Móvel'!$C:$C,"&lt;&gt;PREVISTO",'Estruturante Móvel'!$G:$G,FL$4,'Estruturante Móvel'!$L:$L,'CRONOGRAMA_CONST+MIGRACAO'!FB$7))</f>
        <v>0</v>
      </c>
      <c r="FN27" s="139">
        <f>(COUNTIFS('Estruturante Móvel'!$M:$M,$B27,'Estruturante Móvel'!$AM:$AM,FN$4))-(COUNTIFS('Estruturante Móvel'!$M:$M,$B27,'Estruturante Móvel'!$AM:$AM,FN$4,'Estruturante Móvel'!$AQ:$AQ,"REPARO FO"))</f>
        <v>0</v>
      </c>
      <c r="FO27" s="140">
        <f>(COUNTIFS('Estruturante Móvel'!$M:$M,$B26,'Estruturante Móvel'!$C:$C,"&lt;&gt;PREVISTO",'Estruturante Móvel'!$G:$G,FN$4,'Estruturante Móvel'!$L:$L,'CRONOGRAMA_CONST+MIGRACAO'!FD$7))</f>
        <v>0</v>
      </c>
      <c r="FP27" s="139">
        <f>(COUNTIFS('Estruturante Móvel'!$M:$M,$B27,'Estruturante Móvel'!$AM:$AM,FP$4))-(COUNTIFS('Estruturante Móvel'!$M:$M,$B27,'Estruturante Móvel'!$AM:$AM,FP$4,'Estruturante Móvel'!$AQ:$AQ,"REPARO FO"))</f>
        <v>0</v>
      </c>
      <c r="FQ27" s="140">
        <f>(COUNTIFS('Estruturante Móvel'!$M:$M,$B26,'Estruturante Móvel'!$C:$C,"&lt;&gt;PREVISTO",'Estruturante Móvel'!$G:$G,FP$4,'Estruturante Móvel'!$L:$L,'CRONOGRAMA_CONST+MIGRACAO'!FF$7))</f>
        <v>0</v>
      </c>
      <c r="FR27" s="139">
        <f>(COUNTIFS('Estruturante Móvel'!$M:$M,$B27,'Estruturante Móvel'!$AM:$AM,FR$4))-(COUNTIFS('Estruturante Móvel'!$M:$M,$B27,'Estruturante Móvel'!$AM:$AM,FR$4,'Estruturante Móvel'!$AQ:$AQ,"REPARO FO"))</f>
        <v>0</v>
      </c>
      <c r="FS27" s="140">
        <f>(COUNTIFS('Estruturante Móvel'!$M:$M,$B26,'Estruturante Móvel'!$C:$C,"&lt;&gt;PREVISTO",'Estruturante Móvel'!$G:$G,FR$4,'Estruturante Móvel'!$L:$L,'CRONOGRAMA_CONST+MIGRACAO'!FH$7))</f>
        <v>0</v>
      </c>
      <c r="FT27" s="139">
        <f>(COUNTIFS('Estruturante Móvel'!$M:$M,$B27,'Estruturante Móvel'!$AM:$AM,FT$4))-(COUNTIFS('Estruturante Móvel'!$M:$M,$B27,'Estruturante Móvel'!$AM:$AM,FT$4,'Estruturante Móvel'!$AQ:$AQ,"REPARO FO"))</f>
        <v>0</v>
      </c>
      <c r="FU27" s="140">
        <f>(COUNTIFS('Estruturante Móvel'!$M:$M,$B26,'Estruturante Móvel'!$C:$C,"&lt;&gt;PREVISTO",'Estruturante Móvel'!$G:$G,FT$4,'Estruturante Móvel'!$L:$L,'CRONOGRAMA_CONST+MIGRACAO'!FJ$7))</f>
        <v>0</v>
      </c>
      <c r="FV27" s="139">
        <f>(COUNTIFS('Estruturante Móvel'!$M:$M,$B27,'Estruturante Móvel'!$AM:$AM,FV$4))-(COUNTIFS('Estruturante Móvel'!$M:$M,$B27,'Estruturante Móvel'!$AM:$AM,FV$4,'Estruturante Móvel'!$AQ:$AQ,"REPARO FO"))</f>
        <v>0</v>
      </c>
      <c r="FW27" s="140">
        <f>(COUNTIFS('Estruturante Móvel'!$M:$M,$B26,'Estruturante Móvel'!$C:$C,"&lt;&gt;PREVISTO",'Estruturante Móvel'!$G:$G,FV$4,'Estruturante Móvel'!$L:$L,'CRONOGRAMA_CONST+MIGRACAO'!FL$7))</f>
        <v>0</v>
      </c>
      <c r="FX27" s="139">
        <f>(COUNTIFS('Estruturante Móvel'!$M:$M,$B27,'Estruturante Móvel'!$AM:$AM,FX$4))-(COUNTIFS('Estruturante Móvel'!$M:$M,$B27,'Estruturante Móvel'!$AM:$AM,FX$4,'Estruturante Móvel'!$AQ:$AQ,"REPARO FO"))</f>
        <v>0</v>
      </c>
      <c r="FY27" s="140">
        <f>(COUNTIFS('Estruturante Móvel'!$M:$M,$B26,'Estruturante Móvel'!$C:$C,"&lt;&gt;PREVISTO",'Estruturante Móvel'!$G:$G,FX$4,'Estruturante Móvel'!$L:$L,'CRONOGRAMA_CONST+MIGRACAO'!FN$7))</f>
        <v>0</v>
      </c>
      <c r="FZ27" s="139">
        <f>(COUNTIFS('Estruturante Móvel'!$M:$M,$B27,'Estruturante Móvel'!$AM:$AM,FZ$4))-(COUNTIFS('Estruturante Móvel'!$M:$M,$B27,'Estruturante Móvel'!$AM:$AM,FZ$4,'Estruturante Móvel'!$AQ:$AQ,"REPARO FO"))</f>
        <v>0</v>
      </c>
      <c r="GA27" s="140">
        <f>(COUNTIFS('Estruturante Móvel'!$M:$M,$B26,'Estruturante Móvel'!$C:$C,"&lt;&gt;PREVISTO",'Estruturante Móvel'!$G:$G,FZ$4,'Estruturante Móvel'!$L:$L,'CRONOGRAMA_CONST+MIGRACAO'!FP$7))</f>
        <v>0</v>
      </c>
      <c r="GB27" s="139">
        <f>(COUNTIFS('Estruturante Móvel'!$M:$M,$B27,'Estruturante Móvel'!$AM:$AM,GB$4))-(COUNTIFS('Estruturante Móvel'!$M:$M,$B27,'Estruturante Móvel'!$AM:$AM,GB$4,'Estruturante Móvel'!$AQ:$AQ,"REPARO FO"))</f>
        <v>0</v>
      </c>
      <c r="GC27" s="140">
        <f>(COUNTIFS('Estruturante Móvel'!$M:$M,$B26,'Estruturante Móvel'!$C:$C,"&lt;&gt;PREVISTO",'Estruturante Móvel'!$G:$G,GB$4,'Estruturante Móvel'!$L:$L,'CRONOGRAMA_CONST+MIGRACAO'!FR$7))</f>
        <v>0</v>
      </c>
      <c r="GD27" s="139">
        <f>(COUNTIFS('Estruturante Móvel'!$M:$M,$B27,'Estruturante Móvel'!$AM:$AM,GD$4))-(COUNTIFS('Estruturante Móvel'!$M:$M,$B27,'Estruturante Móvel'!$AM:$AM,GD$4,'Estruturante Móvel'!$AQ:$AQ,"REPARO FO"))</f>
        <v>0</v>
      </c>
      <c r="GE27" s="140">
        <f>(COUNTIFS('Estruturante Móvel'!$M:$M,$B26,'Estruturante Móvel'!$C:$C,"&lt;&gt;PREVISTO",'Estruturante Móvel'!$G:$G,GD$4,'Estruturante Móvel'!$L:$L,'CRONOGRAMA_CONST+MIGRACAO'!FT$7))</f>
        <v>0</v>
      </c>
      <c r="GF27" s="139">
        <f>(COUNTIFS('Estruturante Móvel'!$M:$M,$B27,'Estruturante Móvel'!$AM:$AM,GF$4))-(COUNTIFS('Estruturante Móvel'!$M:$M,$B27,'Estruturante Móvel'!$AM:$AM,GF$4,'Estruturante Móvel'!$AQ:$AQ,"REPARO FO"))</f>
        <v>0</v>
      </c>
      <c r="GG27" s="140">
        <f>(COUNTIFS('Estruturante Móvel'!$M:$M,$B26,'Estruturante Móvel'!$C:$C,"&lt;&gt;PREVISTO",'Estruturante Móvel'!$G:$G,GF$4,'Estruturante Móvel'!$L:$L,'CRONOGRAMA_CONST+MIGRACAO'!FV$7))</f>
        <v>0</v>
      </c>
      <c r="GH27" s="139">
        <f>(COUNTIFS('Estruturante Móvel'!$M:$M,$B27,'Estruturante Móvel'!$AM:$AM,GH$4))-(COUNTIFS('Estruturante Móvel'!$M:$M,$B27,'Estruturante Móvel'!$AM:$AM,GH$4,'Estruturante Móvel'!$AQ:$AQ,"REPARO FO"))</f>
        <v>0</v>
      </c>
      <c r="GI27" s="140">
        <f>(COUNTIFS('Estruturante Móvel'!$M:$M,$B26,'Estruturante Móvel'!$C:$C,"&lt;&gt;PREVISTO",'Estruturante Móvel'!$G:$G,GH$4,'Estruturante Móvel'!$L:$L,'CRONOGRAMA_CONST+MIGRACAO'!FX$7))</f>
        <v>0</v>
      </c>
      <c r="GJ27" s="139">
        <f>(COUNTIFS('Estruturante Móvel'!$M:$M,$B27,'Estruturante Móvel'!$AM:$AM,GJ$4))-(COUNTIFS('Estruturante Móvel'!$M:$M,$B27,'Estruturante Móvel'!$AM:$AM,GJ$4,'Estruturante Móvel'!$AQ:$AQ,"REPARO FO"))</f>
        <v>0</v>
      </c>
      <c r="GK27" s="140">
        <f>(COUNTIFS('Estruturante Móvel'!$M:$M,$B26,'Estruturante Móvel'!$C:$C,"&lt;&gt;PREVISTO",'Estruturante Móvel'!$G:$G,GJ$4,'Estruturante Móvel'!$L:$L,'CRONOGRAMA_CONST+MIGRACAO'!FZ$7))</f>
        <v>0</v>
      </c>
      <c r="GL27" s="139">
        <f>(COUNTIFS('Estruturante Móvel'!$M:$M,$B27,'Estruturante Móvel'!$AM:$AM,GL$4))-(COUNTIFS('Estruturante Móvel'!$M:$M,$B27,'Estruturante Móvel'!$AM:$AM,GL$4,'Estruturante Móvel'!$AQ:$AQ,"REPARO FO"))</f>
        <v>0</v>
      </c>
      <c r="GM27" s="140">
        <f>(COUNTIFS('Estruturante Móvel'!$M:$M,$B26,'Estruturante Móvel'!$C:$C,"&lt;&gt;PREVISTO",'Estruturante Móvel'!$G:$G,GL$4,'Estruturante Móvel'!$L:$L,'CRONOGRAMA_CONST+MIGRACAO'!GB$7))</f>
        <v>0</v>
      </c>
      <c r="GN27" s="139">
        <f>(COUNTIFS('Estruturante Móvel'!$M:$M,$B27,'Estruturante Móvel'!$AM:$AM,GN$4))-(COUNTIFS('Estruturante Móvel'!$M:$M,$B27,'Estruturante Móvel'!$AM:$AM,GN$4,'Estruturante Móvel'!$AQ:$AQ,"REPARO FO"))</f>
        <v>0</v>
      </c>
      <c r="GO27" s="140">
        <f>(COUNTIFS('Estruturante Móvel'!$M:$M,$B26,'Estruturante Móvel'!$C:$C,"&lt;&gt;PREVISTO",'Estruturante Móvel'!$G:$G,GN$4,'Estruturante Móvel'!$L:$L,'CRONOGRAMA_CONST+MIGRACAO'!GD$7))</f>
        <v>0</v>
      </c>
      <c r="GP27" s="139">
        <f>(COUNTIFS('Estruturante Móvel'!$M:$M,$B27,'Estruturante Móvel'!$AM:$AM,GP$4))-(COUNTIFS('Estruturante Móvel'!$M:$M,$B27,'Estruturante Móvel'!$AM:$AM,GP$4,'Estruturante Móvel'!$AQ:$AQ,"REPARO FO"))</f>
        <v>0</v>
      </c>
      <c r="GQ27" s="140">
        <f>(COUNTIFS('Estruturante Móvel'!$M:$M,$B26,'Estruturante Móvel'!$C:$C,"&lt;&gt;PREVISTO",'Estruturante Móvel'!$G:$G,GP$4,'Estruturante Móvel'!$L:$L,'CRONOGRAMA_CONST+MIGRACAO'!GF$7))</f>
        <v>0</v>
      </c>
      <c r="GR27" s="139">
        <f>(COUNTIFS('Estruturante Móvel'!$M:$M,$B27,'Estruturante Móvel'!$AM:$AM,GR$4))-(COUNTIFS('Estruturante Móvel'!$M:$M,$B27,'Estruturante Móvel'!$AM:$AM,GR$4,'Estruturante Móvel'!$AQ:$AQ,"REPARO FO"))</f>
        <v>0</v>
      </c>
      <c r="GS27" s="140">
        <f>(COUNTIFS('Estruturante Móvel'!$M:$M,$B26,'Estruturante Móvel'!$C:$C,"&lt;&gt;PREVISTO",'Estruturante Móvel'!$G:$G,GR$4,'Estruturante Móvel'!$L:$L,'CRONOGRAMA_CONST+MIGRACAO'!GH$7))</f>
        <v>0</v>
      </c>
      <c r="GT27" s="139">
        <f>(COUNTIFS('Estruturante Móvel'!$M:$M,$B27,'Estruturante Móvel'!$AM:$AM,GT$4))-(COUNTIFS('Estruturante Móvel'!$M:$M,$B27,'Estruturante Móvel'!$AM:$AM,GT$4,'Estruturante Móvel'!$AQ:$AQ,"REPARO FO"))</f>
        <v>0</v>
      </c>
      <c r="GU27" s="140">
        <f>(COUNTIFS('Estruturante Móvel'!$M:$M,$B26,'Estruturante Móvel'!$C:$C,"&lt;&gt;PREVISTO",'Estruturante Móvel'!$G:$G,GT$4,'Estruturante Móvel'!$L:$L,'CRONOGRAMA_CONST+MIGRACAO'!GJ$7))</f>
        <v>0</v>
      </c>
      <c r="GV27" s="139">
        <f>(COUNTIFS('Estruturante Móvel'!$M:$M,$B27,'Estruturante Móvel'!$AM:$AM,GV$4))-(COUNTIFS('Estruturante Móvel'!$M:$M,$B27,'Estruturante Móvel'!$AM:$AM,GV$4,'Estruturante Móvel'!$AQ:$AQ,"REPARO FO"))</f>
        <v>0</v>
      </c>
      <c r="GW27" s="140">
        <f>(COUNTIFS('Estruturante Móvel'!$M:$M,$B26,'Estruturante Móvel'!$C:$C,"&lt;&gt;PREVISTO",'Estruturante Móvel'!$G:$G,GV$4,'Estruturante Móvel'!$L:$L,'CRONOGRAMA_CONST+MIGRACAO'!GL$7))</f>
        <v>0</v>
      </c>
      <c r="GX27" s="139">
        <f>(COUNTIFS('Estruturante Móvel'!$M:$M,$B27,'Estruturante Móvel'!$AM:$AM,GX$4))-(COUNTIFS('Estruturante Móvel'!$M:$M,$B27,'Estruturante Móvel'!$AM:$AM,GX$4,'Estruturante Móvel'!$AQ:$AQ,"REPARO FO"))</f>
        <v>0</v>
      </c>
      <c r="GY27" s="140">
        <f>(COUNTIFS('Estruturante Móvel'!$M:$M,$B26,'Estruturante Móvel'!$C:$C,"&lt;&gt;PREVISTO",'Estruturante Móvel'!$G:$G,GX$4,'Estruturante Móvel'!$L:$L,'CRONOGRAMA_CONST+MIGRACAO'!GN$7))</f>
        <v>0</v>
      </c>
      <c r="GZ27" s="139">
        <f>(COUNTIFS('Estruturante Móvel'!$M:$M,$B27,'Estruturante Móvel'!$AM:$AM,GZ$4))-(COUNTIFS('Estruturante Móvel'!$M:$M,$B27,'Estruturante Móvel'!$AM:$AM,GZ$4,'Estruturante Móvel'!$AQ:$AQ,"REPARO FO"))</f>
        <v>0</v>
      </c>
      <c r="HA27" s="140">
        <f>(COUNTIFS('Estruturante Móvel'!$M:$M,$B26,'Estruturante Móvel'!$C:$C,"&lt;&gt;PREVISTO",'Estruturante Móvel'!$G:$G,GZ$4,'Estruturante Móvel'!$L:$L,'CRONOGRAMA_CONST+MIGRACAO'!GP$7))</f>
        <v>0</v>
      </c>
      <c r="HB27" s="139">
        <f>(COUNTIFS('Estruturante Móvel'!$M:$M,$B27,'Estruturante Móvel'!$AM:$AM,HB$4))-(COUNTIFS('Estruturante Móvel'!$M:$M,$B27,'Estruturante Móvel'!$AM:$AM,HB$4,'Estruturante Móvel'!$AQ:$AQ,"REPARO FO"))</f>
        <v>0</v>
      </c>
      <c r="HC27" s="140">
        <f>(COUNTIFS('Estruturante Móvel'!$M:$M,$B26,'Estruturante Móvel'!$C:$C,"&lt;&gt;PREVISTO",'Estruturante Móvel'!$G:$G,HB$4,'Estruturante Móvel'!$L:$L,'CRONOGRAMA_CONST+MIGRACAO'!GR$7))</f>
        <v>0</v>
      </c>
      <c r="HD27" s="139">
        <f>(COUNTIFS('Estruturante Móvel'!$M:$M,$B27,'Estruturante Móvel'!$AM:$AM,HD$4))-(COUNTIFS('Estruturante Móvel'!$M:$M,$B27,'Estruturante Móvel'!$AM:$AM,HD$4,'Estruturante Móvel'!$AQ:$AQ,"REPARO FO"))</f>
        <v>0</v>
      </c>
      <c r="HE27" s="140">
        <f>(COUNTIFS('Estruturante Móvel'!$M:$M,$B26,'Estruturante Móvel'!$C:$C,"&lt;&gt;PREVISTO",'Estruturante Móvel'!$G:$G,HD$4,'Estruturante Móvel'!$L:$L,'CRONOGRAMA_CONST+MIGRACAO'!GT$7))</f>
        <v>0</v>
      </c>
      <c r="HF27" s="139">
        <f>(COUNTIFS('Estruturante Móvel'!$M:$M,$B27,'Estruturante Móvel'!$AM:$AM,HF$4))-(COUNTIFS('Estruturante Móvel'!$M:$M,$B27,'Estruturante Móvel'!$AM:$AM,HF$4,'Estruturante Móvel'!$AQ:$AQ,"REPARO FO"))</f>
        <v>0</v>
      </c>
      <c r="HG27" s="140">
        <f>(COUNTIFS('Estruturante Móvel'!$M:$M,$B26,'Estruturante Móvel'!$C:$C,"&lt;&gt;PREVISTO",'Estruturante Móvel'!$G:$G,HF$4,'Estruturante Móvel'!$L:$L,'CRONOGRAMA_CONST+MIGRACAO'!GV$7))</f>
        <v>0</v>
      </c>
      <c r="HH27" s="139">
        <f>(COUNTIFS('Estruturante Móvel'!$M:$M,$B27,'Estruturante Móvel'!$AM:$AM,HH$4))-(COUNTIFS('Estruturante Móvel'!$M:$M,$B27,'Estruturante Móvel'!$AM:$AM,HH$4,'Estruturante Móvel'!$AQ:$AQ,"REPARO FO"))</f>
        <v>0</v>
      </c>
      <c r="HI27" s="140">
        <f>(COUNTIFS('Estruturante Móvel'!$M:$M,$B26,'Estruturante Móvel'!$C:$C,"&lt;&gt;PREVISTO",'Estruturante Móvel'!$G:$G,HH$4,'Estruturante Móvel'!$L:$L,'CRONOGRAMA_CONST+MIGRACAO'!GX$7))</f>
        <v>0</v>
      </c>
      <c r="HJ27" s="139">
        <f>(COUNTIFS('Estruturante Móvel'!$M:$M,$B27,'Estruturante Móvel'!$AM:$AM,HJ$4))-(COUNTIFS('Estruturante Móvel'!$M:$M,$B27,'Estruturante Móvel'!$AM:$AM,HJ$4,'Estruturante Móvel'!$AQ:$AQ,"REPARO FO"))</f>
        <v>0</v>
      </c>
      <c r="HK27" s="140">
        <f>(COUNTIFS('Estruturante Móvel'!$M:$M,$B26,'Estruturante Móvel'!$C:$C,"&lt;&gt;PREVISTO",'Estruturante Móvel'!$G:$G,HJ$4,'Estruturante Móvel'!$L:$L,'CRONOGRAMA_CONST+MIGRACAO'!GZ$7))</f>
        <v>0</v>
      </c>
      <c r="HL27" s="139">
        <f>(COUNTIFS('Estruturante Móvel'!$M:$M,$B27,'Estruturante Móvel'!$AM:$AM,HL$4))-(COUNTIFS('Estruturante Móvel'!$M:$M,$B27,'Estruturante Móvel'!$AM:$AM,HL$4,'Estruturante Móvel'!$AQ:$AQ,"REPARO FO"))</f>
        <v>0</v>
      </c>
      <c r="HM27" s="140">
        <f>(COUNTIFS('Estruturante Móvel'!$M:$M,$B26,'Estruturante Móvel'!$C:$C,"&lt;&gt;PREVISTO",'Estruturante Móvel'!$G:$G,HL$4,'Estruturante Móvel'!$L:$L,'CRONOGRAMA_CONST+MIGRACAO'!HB$7))</f>
        <v>0</v>
      </c>
      <c r="HN27" s="139">
        <f>(COUNTIFS('Estruturante Móvel'!$M:$M,$B27,'Estruturante Móvel'!$AM:$AM,HN$4))-(COUNTIFS('Estruturante Móvel'!$M:$M,$B27,'Estruturante Móvel'!$AM:$AM,HN$4,'Estruturante Móvel'!$AQ:$AQ,"REPARO FO"))</f>
        <v>0</v>
      </c>
      <c r="HO27" s="140">
        <f>(COUNTIFS('Estruturante Móvel'!$M:$M,$B26,'Estruturante Móvel'!$C:$C,"&lt;&gt;PREVISTO",'Estruturante Móvel'!$G:$G,HN$4,'Estruturante Móvel'!$L:$L,'CRONOGRAMA_CONST+MIGRACAO'!HD$7))</f>
        <v>0</v>
      </c>
      <c r="HP27" s="139">
        <f>(COUNTIFS('Estruturante Móvel'!$M:$M,$B27,'Estruturante Móvel'!$AM:$AM,HP$4))-(COUNTIFS('Estruturante Móvel'!$M:$M,$B27,'Estruturante Móvel'!$AM:$AM,HP$4,'Estruturante Móvel'!$AQ:$AQ,"REPARO FO"))</f>
        <v>0</v>
      </c>
      <c r="HQ27" s="140">
        <f>(COUNTIFS('Estruturante Móvel'!$M:$M,$B26,'Estruturante Móvel'!$C:$C,"&lt;&gt;PREVISTO",'Estruturante Móvel'!$G:$G,HP$4,'Estruturante Móvel'!$L:$L,'CRONOGRAMA_CONST+MIGRACAO'!HF$7))</f>
        <v>0</v>
      </c>
      <c r="HR27" s="139">
        <f>(COUNTIFS('Estruturante Móvel'!$M:$M,$B27,'Estruturante Móvel'!$AM:$AM,HR$4))-(COUNTIFS('Estruturante Móvel'!$M:$M,$B27,'Estruturante Móvel'!$AM:$AM,HR$4,'Estruturante Móvel'!$AQ:$AQ,"REPARO FO"))</f>
        <v>0</v>
      </c>
      <c r="HS27" s="140">
        <f>(COUNTIFS('Estruturante Móvel'!$M:$M,$B26,'Estruturante Móvel'!$C:$C,"&lt;&gt;PREVISTO",'Estruturante Móvel'!$G:$G,HR$4,'Estruturante Móvel'!$L:$L,'CRONOGRAMA_CONST+MIGRACAO'!HH$7))</f>
        <v>0</v>
      </c>
      <c r="HT27" s="139">
        <f>(COUNTIFS('Estruturante Móvel'!$M:$M,$B27,'Estruturante Móvel'!$AM:$AM,HT$4))-(COUNTIFS('Estruturante Móvel'!$M:$M,$B27,'Estruturante Móvel'!$AM:$AM,HT$4,'Estruturante Móvel'!$AQ:$AQ,"REPARO FO"))</f>
        <v>0</v>
      </c>
      <c r="HU27" s="140">
        <f>(COUNTIFS('Estruturante Móvel'!$M:$M,$B26,'Estruturante Móvel'!$C:$C,"&lt;&gt;PREVISTO",'Estruturante Móvel'!$G:$G,HT$4,'Estruturante Móvel'!$L:$L,'CRONOGRAMA_CONST+MIGRACAO'!HJ$7))</f>
        <v>0</v>
      </c>
      <c r="HV27" s="139">
        <f>(COUNTIFS('Estruturante Móvel'!$M:$M,$B27,'Estruturante Móvel'!$AM:$AM,HV$4))-(COUNTIFS('Estruturante Móvel'!$M:$M,$B27,'Estruturante Móvel'!$AM:$AM,HV$4,'Estruturante Móvel'!$AQ:$AQ,"REPARO FO"))</f>
        <v>0</v>
      </c>
      <c r="HW27" s="140">
        <f>(COUNTIFS('Estruturante Móvel'!$M:$M,$B26,'Estruturante Móvel'!$C:$C,"&lt;&gt;PREVISTO",'Estruturante Móvel'!$G:$G,HV$4,'Estruturante Móvel'!$L:$L,'CRONOGRAMA_CONST+MIGRACAO'!HL$7))</f>
        <v>0</v>
      </c>
      <c r="HX27" s="139">
        <f>(COUNTIFS('Estruturante Móvel'!$M:$M,$B27,'Estruturante Móvel'!$AM:$AM,HX$4))-(COUNTIFS('Estruturante Móvel'!$M:$M,$B27,'Estruturante Móvel'!$AM:$AM,HX$4,'Estruturante Móvel'!$AQ:$AQ,"REPARO FO"))</f>
        <v>0</v>
      </c>
      <c r="HY27" s="140">
        <f>(COUNTIFS('Estruturante Móvel'!$M:$M,$B26,'Estruturante Móvel'!$C:$C,"&lt;&gt;PREVISTO",'Estruturante Móvel'!$G:$G,HX$4,'Estruturante Móvel'!$L:$L,'CRONOGRAMA_CONST+MIGRACAO'!HN$7))</f>
        <v>0</v>
      </c>
      <c r="HZ27" s="139">
        <f>(COUNTIFS('Estruturante Móvel'!$M:$M,$B27,'Estruturante Móvel'!$AM:$AM,HZ$4))-(COUNTIFS('Estruturante Móvel'!$M:$M,$B27,'Estruturante Móvel'!$AM:$AM,HZ$4,'Estruturante Móvel'!$AQ:$AQ,"REPARO FO"))</f>
        <v>0</v>
      </c>
      <c r="IA27" s="140">
        <f>(COUNTIFS('Estruturante Móvel'!$M:$M,$B26,'Estruturante Móvel'!$C:$C,"&lt;&gt;PREVISTO",'Estruturante Móvel'!$G:$G,HZ$4,'Estruturante Móvel'!$L:$L,'CRONOGRAMA_CONST+MIGRACAO'!HP$7))</f>
        <v>0</v>
      </c>
      <c r="IB27" s="139">
        <f>(COUNTIFS('Estruturante Móvel'!$M:$M,$B27,'Estruturante Móvel'!$AM:$AM,IB$4))-(COUNTIFS('Estruturante Móvel'!$M:$M,$B27,'Estruturante Móvel'!$AM:$AM,IB$4,'Estruturante Móvel'!$AQ:$AQ,"REPARO FO"))</f>
        <v>0</v>
      </c>
      <c r="IC27" s="140">
        <f>(COUNTIFS('Estruturante Móvel'!$M:$M,$B26,'Estruturante Móvel'!$C:$C,"&lt;&gt;PREVISTO",'Estruturante Móvel'!$G:$G,IB$4,'Estruturante Móvel'!$L:$L,'CRONOGRAMA_CONST+MIGRACAO'!HR$7))</f>
        <v>0</v>
      </c>
      <c r="ID27" s="139">
        <f>(COUNTIFS('Estruturante Móvel'!$M:$M,$B27,'Estruturante Móvel'!$AM:$AM,ID$4))-(COUNTIFS('Estruturante Móvel'!$M:$M,$B27,'Estruturante Móvel'!$AM:$AM,ID$4,'Estruturante Móvel'!$AQ:$AQ,"REPARO FO"))</f>
        <v>0</v>
      </c>
      <c r="IE27" s="140">
        <f>(COUNTIFS('Estruturante Móvel'!$M:$M,$B26,'Estruturante Móvel'!$C:$C,"&lt;&gt;PREVISTO",'Estruturante Móvel'!$G:$G,ID$4,'Estruturante Móvel'!$L:$L,'CRONOGRAMA_CONST+MIGRACAO'!HT$7))</f>
        <v>0</v>
      </c>
      <c r="IF27" s="139">
        <f>(COUNTIFS('Estruturante Móvel'!$M:$M,$B27,'Estruturante Móvel'!$AM:$AM,IF$4))-(COUNTIFS('Estruturante Móvel'!$M:$M,$B27,'Estruturante Móvel'!$AM:$AM,IF$4,'Estruturante Móvel'!$AQ:$AQ,"REPARO FO"))</f>
        <v>0</v>
      </c>
      <c r="IG27" s="140">
        <f>(COUNTIFS('Estruturante Móvel'!$M:$M,$B26,'Estruturante Móvel'!$C:$C,"&lt;&gt;PREVISTO",'Estruturante Móvel'!$G:$G,IF$4,'Estruturante Móvel'!$L:$L,'CRONOGRAMA_CONST+MIGRACAO'!HV$7))</f>
        <v>0</v>
      </c>
      <c r="IH27" s="139">
        <f>(COUNTIFS('Estruturante Móvel'!$M:$M,$B27,'Estruturante Móvel'!$AM:$AM,IH$4))-(COUNTIFS('Estruturante Móvel'!$M:$M,$B27,'Estruturante Móvel'!$AM:$AM,IH$4,'Estruturante Móvel'!$AQ:$AQ,"REPARO FO"))</f>
        <v>0</v>
      </c>
      <c r="II27" s="140">
        <f>(COUNTIFS('Estruturante Móvel'!$M:$M,$B26,'Estruturante Móvel'!$C:$C,"&lt;&gt;PREVISTO",'Estruturante Móvel'!$G:$G,IH$4,'Estruturante Móvel'!$L:$L,'CRONOGRAMA_CONST+MIGRACAO'!HX$7))</f>
        <v>0</v>
      </c>
      <c r="IJ27" s="139">
        <f>(COUNTIFS('Estruturante Móvel'!$M:$M,$B27,'Estruturante Móvel'!$AM:$AM,IJ$4))-(COUNTIFS('Estruturante Móvel'!$M:$M,$B27,'Estruturante Móvel'!$AM:$AM,IJ$4,'Estruturante Móvel'!$AQ:$AQ,"REPARO FO"))</f>
        <v>0</v>
      </c>
      <c r="IK27" s="140">
        <f>(COUNTIFS('Estruturante Móvel'!$M:$M,$B26,'Estruturante Móvel'!$C:$C,"&lt;&gt;PREVISTO",'Estruturante Móvel'!$G:$G,IJ$4,'Estruturante Móvel'!$L:$L,'CRONOGRAMA_CONST+MIGRACAO'!HZ$7))</f>
        <v>0</v>
      </c>
      <c r="IL27" s="139">
        <f>(COUNTIFS('Estruturante Móvel'!$M:$M,$B27,'Estruturante Móvel'!$AM:$AM,IL$4))-(COUNTIFS('Estruturante Móvel'!$M:$M,$B27,'Estruturante Móvel'!$AM:$AM,IL$4,'Estruturante Móvel'!$AQ:$AQ,"REPARO FO"))</f>
        <v>0</v>
      </c>
      <c r="IM27" s="140">
        <f>(COUNTIFS('Estruturante Móvel'!$M:$M,$B26,'Estruturante Móvel'!$C:$C,"&lt;&gt;PREVISTO",'Estruturante Móvel'!$G:$G,IL$4,'Estruturante Móvel'!$L:$L,'CRONOGRAMA_CONST+MIGRACAO'!IB$7))</f>
        <v>0</v>
      </c>
      <c r="IN27" s="139">
        <f>(COUNTIFS('Estruturante Móvel'!$M:$M,$B27,'Estruturante Móvel'!$AM:$AM,IN$4))-(COUNTIFS('Estruturante Móvel'!$M:$M,$B27,'Estruturante Móvel'!$AM:$AM,IN$4,'Estruturante Móvel'!$AQ:$AQ,"REPARO FO"))</f>
        <v>0</v>
      </c>
      <c r="IO27" s="140">
        <f>(COUNTIFS('Estruturante Móvel'!$M:$M,$B26,'Estruturante Móvel'!$C:$C,"&lt;&gt;PREVISTO",'Estruturante Móvel'!$G:$G,IN$4,'Estruturante Móvel'!$L:$L,'CRONOGRAMA_CONST+MIGRACAO'!ID$7))</f>
        <v>0</v>
      </c>
      <c r="IP27" s="139">
        <f>(COUNTIFS('Estruturante Móvel'!$M:$M,$B27,'Estruturante Móvel'!$AM:$AM,IP$4))-(COUNTIFS('Estruturante Móvel'!$M:$M,$B27,'Estruturante Móvel'!$AM:$AM,IP$4,'Estruturante Móvel'!$AQ:$AQ,"REPARO FO"))</f>
        <v>0</v>
      </c>
      <c r="IQ27" s="140">
        <f>(COUNTIFS('Estruturante Móvel'!$M:$M,$B26,'Estruturante Móvel'!$C:$C,"&lt;&gt;PREVISTO",'Estruturante Móvel'!$G:$G,IP$4,'Estruturante Móvel'!$L:$L,'CRONOGRAMA_CONST+MIGRACAO'!IF$7))</f>
        <v>0</v>
      </c>
      <c r="IR27" s="139">
        <f>(COUNTIFS('Estruturante Móvel'!$M:$M,$B27,'Estruturante Móvel'!$AM:$AM,IR$4))-(COUNTIFS('Estruturante Móvel'!$M:$M,$B27,'Estruturante Móvel'!$AM:$AM,IR$4,'Estruturante Móvel'!$AQ:$AQ,"REPARO FO"))</f>
        <v>0</v>
      </c>
      <c r="IS27" s="140">
        <f>(COUNTIFS('Estruturante Móvel'!$M:$M,$B26,'Estruturante Móvel'!$C:$C,"&lt;&gt;PREVISTO",'Estruturante Móvel'!$G:$G,IR$4,'Estruturante Móvel'!$L:$L,'CRONOGRAMA_CONST+MIGRACAO'!IH$7))</f>
        <v>0</v>
      </c>
      <c r="IT27" s="139">
        <f>(COUNTIFS('Estruturante Móvel'!$M:$M,$B27,'Estruturante Móvel'!$AM:$AM,IT$4))-(COUNTIFS('Estruturante Móvel'!$M:$M,$B27,'Estruturante Móvel'!$AM:$AM,IT$4,'Estruturante Móvel'!$AQ:$AQ,"REPARO FO"))</f>
        <v>0</v>
      </c>
      <c r="IU27" s="140">
        <f>(COUNTIFS('Estruturante Móvel'!$M:$M,$B26,'Estruturante Móvel'!$C:$C,"&lt;&gt;PREVISTO",'Estruturante Móvel'!$G:$G,IT$4,'Estruturante Móvel'!$L:$L,'CRONOGRAMA_CONST+MIGRACAO'!IJ$7))</f>
        <v>0</v>
      </c>
      <c r="IV27" s="139">
        <f>(COUNTIFS('Estruturante Móvel'!$M:$M,$B27,'Estruturante Móvel'!$AM:$AM,IV$4))-(COUNTIFS('Estruturante Móvel'!$M:$M,$B27,'Estruturante Móvel'!$AM:$AM,IV$4,'Estruturante Móvel'!$AQ:$AQ,"REPARO FO"))</f>
        <v>0</v>
      </c>
      <c r="IW27" s="140">
        <f>(COUNTIFS('Estruturante Móvel'!$M:$M,$B26,'Estruturante Móvel'!$C:$C,"&lt;&gt;PREVISTO",'Estruturante Móvel'!$G:$G,IV$4,'Estruturante Móvel'!$L:$L,'CRONOGRAMA_CONST+MIGRACAO'!IL$7))</f>
        <v>0</v>
      </c>
      <c r="IX27" s="139">
        <f>(COUNTIFS('Estruturante Móvel'!$M:$M,$B27,'Estruturante Móvel'!$AM:$AM,IX$4))-(COUNTIFS('Estruturante Móvel'!$M:$M,$B27,'Estruturante Móvel'!$AM:$AM,IX$4,'Estruturante Móvel'!$AQ:$AQ,"REPARO FO"))</f>
        <v>0</v>
      </c>
      <c r="IY27" s="140">
        <f>(COUNTIFS('Estruturante Móvel'!$M:$M,$B26,'Estruturante Móvel'!$C:$C,"&lt;&gt;PREVISTO",'Estruturante Móvel'!$G:$G,IX$4,'Estruturante Móvel'!$L:$L,'CRONOGRAMA_CONST+MIGRACAO'!IN$7))</f>
        <v>0</v>
      </c>
      <c r="IZ27" s="139">
        <f>(COUNTIFS('Estruturante Móvel'!$M:$M,$B27,'Estruturante Móvel'!$AM:$AM,IZ$4))-(COUNTIFS('Estruturante Móvel'!$M:$M,$B27,'Estruturante Móvel'!$AM:$AM,IZ$4,'Estruturante Móvel'!$AQ:$AQ,"REPARO FO"))</f>
        <v>0</v>
      </c>
      <c r="JA27" s="140">
        <f>(COUNTIFS('Estruturante Móvel'!$M:$M,$B26,'Estruturante Móvel'!$C:$C,"&lt;&gt;PREVISTO",'Estruturante Móvel'!$G:$G,IZ$4,'Estruturante Móvel'!$L:$L,'CRONOGRAMA_CONST+MIGRACAO'!IP$7))</f>
        <v>0</v>
      </c>
      <c r="JB27" s="139">
        <f>(COUNTIFS('Estruturante Móvel'!$M:$M,$B27,'Estruturante Móvel'!$AM:$AM,JB$4))-(COUNTIFS('Estruturante Móvel'!$M:$M,$B27,'Estruturante Móvel'!$AM:$AM,JB$4,'Estruturante Móvel'!$AQ:$AQ,"REPARO FO"))</f>
        <v>0</v>
      </c>
      <c r="JC27" s="140">
        <f>(COUNTIFS('Estruturante Móvel'!$M:$M,$B26,'Estruturante Móvel'!$C:$C,"&lt;&gt;PREVISTO",'Estruturante Móvel'!$G:$G,JB$4,'Estruturante Móvel'!$L:$L,'CRONOGRAMA_CONST+MIGRACAO'!IR$7))</f>
        <v>0</v>
      </c>
      <c r="JD27" s="139">
        <f>(COUNTIFS('Estruturante Móvel'!$M:$M,$B27,'Estruturante Móvel'!$AM:$AM,JD$4))-(COUNTIFS('Estruturante Móvel'!$M:$M,$B27,'Estruturante Móvel'!$AM:$AM,JD$4,'Estruturante Móvel'!$AQ:$AQ,"REPARO FO"))</f>
        <v>0</v>
      </c>
      <c r="JE27" s="140">
        <f>(COUNTIFS('Estruturante Móvel'!$M:$M,$B26,'Estruturante Móvel'!$C:$C,"&lt;&gt;PREVISTO",'Estruturante Móvel'!$G:$G,JD$4,'Estruturante Móvel'!$L:$L,'CRONOGRAMA_CONST+MIGRACAO'!IT$7))</f>
        <v>0</v>
      </c>
      <c r="JF27" s="139">
        <f>(COUNTIFS('Estruturante Móvel'!$M:$M,$B27,'Estruturante Móvel'!$AM:$AM,JF$4))-(COUNTIFS('Estruturante Móvel'!$M:$M,$B27,'Estruturante Móvel'!$AM:$AM,JF$4,'Estruturante Móvel'!$AQ:$AQ,"REPARO FO"))</f>
        <v>0</v>
      </c>
      <c r="JG27" s="140">
        <f>(COUNTIFS('Estruturante Móvel'!$M:$M,$B26,'Estruturante Móvel'!$C:$C,"&lt;&gt;PREVISTO",'Estruturante Móvel'!$G:$G,JF$4,'Estruturante Móvel'!$L:$L,'CRONOGRAMA_CONST+MIGRACAO'!IV$7))</f>
        <v>0</v>
      </c>
      <c r="JH27" s="139">
        <f>(COUNTIFS('Estruturante Móvel'!$M:$M,$B27,'Estruturante Móvel'!$AM:$AM,JH$4))-(COUNTIFS('Estruturante Móvel'!$M:$M,$B27,'Estruturante Móvel'!$AM:$AM,JH$4,'Estruturante Móvel'!$AQ:$AQ,"REPARO FO"))</f>
        <v>0</v>
      </c>
      <c r="JI27" s="140">
        <f>(COUNTIFS('Estruturante Móvel'!$M:$M,$B26,'Estruturante Móvel'!$C:$C,"&lt;&gt;PREVISTO",'Estruturante Móvel'!$G:$G,JH$4,'Estruturante Móvel'!$L:$L,'CRONOGRAMA_CONST+MIGRACAO'!IX$7))</f>
        <v>0</v>
      </c>
      <c r="JJ27" s="139">
        <f>(COUNTIFS('Estruturante Móvel'!$M:$M,$B27,'Estruturante Móvel'!$AM:$AM,JJ$4))-(COUNTIFS('Estruturante Móvel'!$M:$M,$B27,'Estruturante Móvel'!$AM:$AM,JJ$4,'Estruturante Móvel'!$AQ:$AQ,"REPARO FO"))</f>
        <v>0</v>
      </c>
      <c r="JK27" s="140">
        <f>(COUNTIFS('Estruturante Móvel'!$M:$M,$B26,'Estruturante Móvel'!$C:$C,"&lt;&gt;PREVISTO",'Estruturante Móvel'!$G:$G,JJ$4,'Estruturante Móvel'!$L:$L,'CRONOGRAMA_CONST+MIGRACAO'!IZ$7))</f>
        <v>0</v>
      </c>
      <c r="JL27" s="139">
        <f>(COUNTIFS('Estruturante Móvel'!$M:$M,$B27,'Estruturante Móvel'!$AM:$AM,JL$4))-(COUNTIFS('Estruturante Móvel'!$M:$M,$B27,'Estruturante Móvel'!$AM:$AM,JL$4,'Estruturante Móvel'!$AQ:$AQ,"REPARO FO"))</f>
        <v>0</v>
      </c>
      <c r="JM27" s="140">
        <f>(COUNTIFS('Estruturante Móvel'!$M:$M,$B26,'Estruturante Móvel'!$C:$C,"&lt;&gt;PREVISTO",'Estruturante Móvel'!$G:$G,JL$4,'Estruturante Móvel'!$L:$L,'CRONOGRAMA_CONST+MIGRACAO'!JB$7))</f>
        <v>0</v>
      </c>
      <c r="JN27" s="139">
        <f>(COUNTIFS('Estruturante Móvel'!$M:$M,$B27,'Estruturante Móvel'!$AM:$AM,JN$4))-(COUNTIFS('Estruturante Móvel'!$M:$M,$B27,'Estruturante Móvel'!$AM:$AM,JN$4,'Estruturante Móvel'!$AQ:$AQ,"REPARO FO"))</f>
        <v>0</v>
      </c>
      <c r="JO27" s="140">
        <f>(COUNTIFS('Estruturante Móvel'!$M:$M,$B26,'Estruturante Móvel'!$C:$C,"&lt;&gt;PREVISTO",'Estruturante Móvel'!$G:$G,JN$4,'Estruturante Móvel'!$L:$L,'CRONOGRAMA_CONST+MIGRACAO'!JD$7))</f>
        <v>0</v>
      </c>
      <c r="JP27" s="139">
        <f>(COUNTIFS('Estruturante Móvel'!$M:$M,$B27,'Estruturante Móvel'!$AM:$AM,JP$4))-(COUNTIFS('Estruturante Móvel'!$M:$M,$B27,'Estruturante Móvel'!$AM:$AM,JP$4,'Estruturante Móvel'!$AQ:$AQ,"REPARO FO"))</f>
        <v>0</v>
      </c>
      <c r="JQ27" s="140">
        <f>(COUNTIFS('Estruturante Móvel'!$M:$M,$B26,'Estruturante Móvel'!$C:$C,"&lt;&gt;PREVISTO",'Estruturante Móvel'!$G:$G,JP$4,'Estruturante Móvel'!$L:$L,'CRONOGRAMA_CONST+MIGRACAO'!JF$7))</f>
        <v>0</v>
      </c>
      <c r="JR27" s="139">
        <f>(COUNTIFS('Estruturante Móvel'!$M:$M,$B27,'Estruturante Móvel'!$AM:$AM,JR$4))-(COUNTIFS('Estruturante Móvel'!$M:$M,$B27,'Estruturante Móvel'!$AM:$AM,JR$4,'Estruturante Móvel'!$AQ:$AQ,"REPARO FO"))</f>
        <v>0</v>
      </c>
      <c r="JS27" s="140">
        <f>(COUNTIFS('Estruturante Móvel'!$M:$M,$B26,'Estruturante Móvel'!$C:$C,"&lt;&gt;PREVISTO",'Estruturante Móvel'!$G:$G,JR$4,'Estruturante Móvel'!$L:$L,'CRONOGRAMA_CONST+MIGRACAO'!JH$7))</f>
        <v>0</v>
      </c>
      <c r="JT27" s="139">
        <f>(COUNTIFS('Estruturante Móvel'!$M:$M,$B27,'Estruturante Móvel'!$AM:$AM,JT$4))-(COUNTIFS('Estruturante Móvel'!$M:$M,$B27,'Estruturante Móvel'!$AM:$AM,JT$4,'Estruturante Móvel'!$AQ:$AQ,"REPARO FO"))</f>
        <v>0</v>
      </c>
      <c r="JU27" s="140">
        <f>(COUNTIFS('Estruturante Móvel'!$M:$M,$B26,'Estruturante Móvel'!$C:$C,"&lt;&gt;PREVISTO",'Estruturante Móvel'!$G:$G,JT$4,'Estruturante Móvel'!$L:$L,'CRONOGRAMA_CONST+MIGRACAO'!JJ$7))</f>
        <v>0</v>
      </c>
      <c r="JV27" s="139">
        <f>(COUNTIFS('Estruturante Móvel'!$M:$M,$B27,'Estruturante Móvel'!$AM:$AM,JV$4))-(COUNTIFS('Estruturante Móvel'!$M:$M,$B27,'Estruturante Móvel'!$AM:$AM,JV$4,'Estruturante Móvel'!$AQ:$AQ,"REPARO FO"))</f>
        <v>0</v>
      </c>
      <c r="JW27" s="140">
        <f>(COUNTIFS('Estruturante Móvel'!$M:$M,$B26,'Estruturante Móvel'!$C:$C,"&lt;&gt;PREVISTO",'Estruturante Móvel'!$G:$G,JV$4,'Estruturante Móvel'!$L:$L,'CRONOGRAMA_CONST+MIGRACAO'!JL$7))</f>
        <v>0</v>
      </c>
      <c r="JX27" s="139">
        <f>(COUNTIFS('Estruturante Móvel'!$M:$M,$B27,'Estruturante Móvel'!$AM:$AM,JX$4))-(COUNTIFS('Estruturante Móvel'!$M:$M,$B27,'Estruturante Móvel'!$AM:$AM,JX$4,'Estruturante Móvel'!$AQ:$AQ,"REPARO FO"))</f>
        <v>0</v>
      </c>
      <c r="JY27" s="140">
        <f>(COUNTIFS('Estruturante Móvel'!$M:$M,$B26,'Estruturante Móvel'!$C:$C,"&lt;&gt;PREVISTO",'Estruturante Móvel'!$G:$G,JX$4,'Estruturante Móvel'!$L:$L,'CRONOGRAMA_CONST+MIGRACAO'!JN$7))</f>
        <v>0</v>
      </c>
      <c r="JZ27" s="139">
        <f>(COUNTIFS('Estruturante Móvel'!$M:$M,$B27,'Estruturante Móvel'!$AM:$AM,JZ$4))-(COUNTIFS('Estruturante Móvel'!$M:$M,$B27,'Estruturante Móvel'!$AM:$AM,JZ$4,'Estruturante Móvel'!$AQ:$AQ,"REPARO FO"))</f>
        <v>0</v>
      </c>
      <c r="KA27" s="140">
        <f>(COUNTIFS('Estruturante Móvel'!$M:$M,$B26,'Estruturante Móvel'!$C:$C,"&lt;&gt;PREVISTO",'Estruturante Móvel'!$G:$G,JZ$4,'Estruturante Móvel'!$L:$L,'CRONOGRAMA_CONST+MIGRACAO'!JP$7))</f>
        <v>0</v>
      </c>
      <c r="KB27" s="139">
        <f>(COUNTIFS('Estruturante Móvel'!$M:$M,$B27,'Estruturante Móvel'!$AM:$AM,KB$4))-(COUNTIFS('Estruturante Móvel'!$M:$M,$B27,'Estruturante Móvel'!$AM:$AM,KB$4,'Estruturante Móvel'!$AQ:$AQ,"REPARO FO"))</f>
        <v>0</v>
      </c>
      <c r="KC27" s="140">
        <f>(COUNTIFS('Estruturante Móvel'!$M:$M,$B26,'Estruturante Móvel'!$C:$C,"&lt;&gt;PREVISTO",'Estruturante Móvel'!$G:$G,KB$4,'Estruturante Móvel'!$L:$L,'CRONOGRAMA_CONST+MIGRACAO'!JR$7))</f>
        <v>0</v>
      </c>
      <c r="KD27" s="139">
        <f>(COUNTIFS('Estruturante Móvel'!$M:$M,$B27,'Estruturante Móvel'!$AM:$AM,KD$4))-(COUNTIFS('Estruturante Móvel'!$M:$M,$B27,'Estruturante Móvel'!$AM:$AM,KD$4,'Estruturante Móvel'!$AQ:$AQ,"REPARO FO"))</f>
        <v>0</v>
      </c>
      <c r="KE27" s="140">
        <f>(COUNTIFS('Estruturante Móvel'!$M:$M,$B26,'Estruturante Móvel'!$C:$C,"&lt;&gt;PREVISTO",'Estruturante Móvel'!$G:$G,KD$4,'Estruturante Móvel'!$L:$L,'CRONOGRAMA_CONST+MIGRACAO'!JT$7))</f>
        <v>0</v>
      </c>
      <c r="KF27" s="139">
        <f>(COUNTIFS('Estruturante Móvel'!$M:$M,$B27,'Estruturante Móvel'!$AM:$AM,KF$4))-(COUNTIFS('Estruturante Móvel'!$M:$M,$B27,'Estruturante Móvel'!$AM:$AM,KF$4,'Estruturante Móvel'!$AQ:$AQ,"REPARO FO"))</f>
        <v>0</v>
      </c>
      <c r="KG27" s="140">
        <f>(COUNTIFS('Estruturante Móvel'!$M:$M,$B26,'Estruturante Móvel'!$C:$C,"&lt;&gt;PREVISTO",'Estruturante Móvel'!$G:$G,KF$4,'Estruturante Móvel'!$L:$L,'CRONOGRAMA_CONST+MIGRACAO'!JV$7))</f>
        <v>0</v>
      </c>
      <c r="KH27" s="139">
        <f>(COUNTIFS('Estruturante Móvel'!$M:$M,$B27,'Estruturante Móvel'!$AM:$AM,KH$4))-(COUNTIFS('Estruturante Móvel'!$M:$M,$B27,'Estruturante Móvel'!$AM:$AM,KH$4,'Estruturante Móvel'!$AQ:$AQ,"REPARO FO"))</f>
        <v>0</v>
      </c>
      <c r="KI27" s="140">
        <f>(COUNTIFS('Estruturante Móvel'!$M:$M,$B26,'Estruturante Móvel'!$C:$C,"&lt;&gt;PREVISTO",'Estruturante Móvel'!$G:$G,KH$4,'Estruturante Móvel'!$L:$L,'CRONOGRAMA_CONST+MIGRACAO'!JX$7))</f>
        <v>0</v>
      </c>
      <c r="KJ27" s="139">
        <f>(COUNTIFS('Estruturante Móvel'!$M:$M,$B27,'Estruturante Móvel'!$AM:$AM,KJ$4))-(COUNTIFS('Estruturante Móvel'!$M:$M,$B27,'Estruturante Móvel'!$AM:$AM,KJ$4,'Estruturante Móvel'!$AQ:$AQ,"REPARO FO"))</f>
        <v>0</v>
      </c>
      <c r="KK27" s="140">
        <f>(COUNTIFS('Estruturante Móvel'!$M:$M,$B26,'Estruturante Móvel'!$C:$C,"&lt;&gt;PREVISTO",'Estruturante Móvel'!$G:$G,KJ$4,'Estruturante Móvel'!$L:$L,'CRONOGRAMA_CONST+MIGRACAO'!JZ$7))</f>
        <v>0</v>
      </c>
      <c r="KL27" s="139">
        <f>(COUNTIFS('Estruturante Móvel'!$M:$M,$B27,'Estruturante Móvel'!$AM:$AM,KL$4))-(COUNTIFS('Estruturante Móvel'!$M:$M,$B27,'Estruturante Móvel'!$AM:$AM,KL$4,'Estruturante Móvel'!$AQ:$AQ,"REPARO FO"))</f>
        <v>0</v>
      </c>
      <c r="KM27" s="140">
        <f>(COUNTIFS('Estruturante Móvel'!$M:$M,$B26,'Estruturante Móvel'!$C:$C,"&lt;&gt;PREVISTO",'Estruturante Móvel'!$G:$G,KL$4,'Estruturante Móvel'!$L:$L,'CRONOGRAMA_CONST+MIGRACAO'!KB$7))</f>
        <v>0</v>
      </c>
      <c r="KN27" s="139">
        <f>(COUNTIFS('Estruturante Móvel'!$M:$M,$B27,'Estruturante Móvel'!$AM:$AM,KN$4))-(COUNTIFS('Estruturante Móvel'!$M:$M,$B27,'Estruturante Móvel'!$AM:$AM,KN$4,'Estruturante Móvel'!$AQ:$AQ,"REPARO FO"))</f>
        <v>0</v>
      </c>
      <c r="KO27" s="140">
        <f>(COUNTIFS('Estruturante Móvel'!$M:$M,$B26,'Estruturante Móvel'!$C:$C,"&lt;&gt;PREVISTO",'Estruturante Móvel'!$G:$G,KN$4,'Estruturante Móvel'!$L:$L,'CRONOGRAMA_CONST+MIGRACAO'!KD$7))</f>
        <v>0</v>
      </c>
      <c r="KP27" s="139">
        <f>(COUNTIFS('Estruturante Móvel'!$M:$M,$B27,'Estruturante Móvel'!$AM:$AM,KP$4))-(COUNTIFS('Estruturante Móvel'!$M:$M,$B27,'Estruturante Móvel'!$AM:$AM,KP$4,'Estruturante Móvel'!$AQ:$AQ,"REPARO FO"))</f>
        <v>0</v>
      </c>
      <c r="KQ27" s="140">
        <f>(COUNTIFS('Estruturante Móvel'!$M:$M,$B26,'Estruturante Móvel'!$C:$C,"&lt;&gt;PREVISTO",'Estruturante Móvel'!$G:$G,KP$4,'Estruturante Móvel'!$L:$L,'CRONOGRAMA_CONST+MIGRACAO'!KF$7))</f>
        <v>0</v>
      </c>
      <c r="KR27" s="139">
        <f>(COUNTIFS('Estruturante Móvel'!$M:$M,$B27,'Estruturante Móvel'!$AM:$AM,KR$4))-(COUNTIFS('Estruturante Móvel'!$M:$M,$B27,'Estruturante Móvel'!$AM:$AM,KR$4,'Estruturante Móvel'!$AQ:$AQ,"REPARO FO"))</f>
        <v>0</v>
      </c>
      <c r="KS27" s="140">
        <f>(COUNTIFS('Estruturante Móvel'!$M:$M,$B26,'Estruturante Móvel'!$C:$C,"&lt;&gt;PREVISTO",'Estruturante Móvel'!$G:$G,KR$4,'Estruturante Móvel'!$L:$L,'CRONOGRAMA_CONST+MIGRACAO'!KH$7))</f>
        <v>0</v>
      </c>
      <c r="KT27" s="139">
        <f>(COUNTIFS('Estruturante Móvel'!$M:$M,$B27,'Estruturante Móvel'!$AM:$AM,KT$4))-(COUNTIFS('Estruturante Móvel'!$M:$M,$B27,'Estruturante Móvel'!$AM:$AM,KT$4,'Estruturante Móvel'!$AQ:$AQ,"REPARO FO"))</f>
        <v>0</v>
      </c>
      <c r="KU27" s="140">
        <f>(COUNTIFS('Estruturante Móvel'!$M:$M,$B26,'Estruturante Móvel'!$C:$C,"&lt;&gt;PREVISTO",'Estruturante Móvel'!$G:$G,KT$4,'Estruturante Móvel'!$L:$L,'CRONOGRAMA_CONST+MIGRACAO'!KJ$7))</f>
        <v>0</v>
      </c>
      <c r="KV27" s="139">
        <f>(COUNTIFS('Estruturante Móvel'!$M:$M,$B27,'Estruturante Móvel'!$AM:$AM,KV$4))-(COUNTIFS('Estruturante Móvel'!$M:$M,$B27,'Estruturante Móvel'!$AM:$AM,KV$4,'Estruturante Móvel'!$AQ:$AQ,"REPARO FO"))</f>
        <v>0</v>
      </c>
      <c r="KW27" s="140">
        <f>(COUNTIFS('Estruturante Móvel'!$M:$M,$B26,'Estruturante Móvel'!$C:$C,"&lt;&gt;PREVISTO",'Estruturante Móvel'!$G:$G,KV$4,'Estruturante Móvel'!$L:$L,'CRONOGRAMA_CONST+MIGRACAO'!KL$7))</f>
        <v>0</v>
      </c>
      <c r="KX27" s="139">
        <f>(COUNTIFS('Estruturante Móvel'!$M:$M,$B27,'Estruturante Móvel'!$AM:$AM,KX$4))-(COUNTIFS('Estruturante Móvel'!$M:$M,$B27,'Estruturante Móvel'!$AM:$AM,KX$4,'Estruturante Móvel'!$AQ:$AQ,"REPARO FO"))</f>
        <v>0</v>
      </c>
      <c r="KY27" s="140">
        <f>(COUNTIFS('Estruturante Móvel'!$M:$M,$B26,'Estruturante Móvel'!$C:$C,"&lt;&gt;PREVISTO",'Estruturante Móvel'!$G:$G,KX$4,'Estruturante Móvel'!$L:$L,'CRONOGRAMA_CONST+MIGRACAO'!KN$7))</f>
        <v>0</v>
      </c>
      <c r="KZ27" s="139">
        <f>(COUNTIFS('Estruturante Móvel'!$M:$M,$B27,'Estruturante Móvel'!$AM:$AM,KZ$4))-(COUNTIFS('Estruturante Móvel'!$M:$M,$B27,'Estruturante Móvel'!$AM:$AM,KZ$4,'Estruturante Móvel'!$AQ:$AQ,"REPARO FO"))</f>
        <v>0</v>
      </c>
      <c r="LA27" s="140">
        <f>(COUNTIFS('Estruturante Móvel'!$M:$M,$B26,'Estruturante Móvel'!$C:$C,"&lt;&gt;PREVISTO",'Estruturante Móvel'!$G:$G,KZ$4,'Estruturante Móvel'!$L:$L,'CRONOGRAMA_CONST+MIGRACAO'!KP$7))</f>
        <v>0</v>
      </c>
      <c r="LB27" s="139">
        <f>(COUNTIFS('Estruturante Móvel'!$M:$M,$B27,'Estruturante Móvel'!$AM:$AM,LB$4))-(COUNTIFS('Estruturante Móvel'!$M:$M,$B27,'Estruturante Móvel'!$AM:$AM,LB$4,'Estruturante Móvel'!$AQ:$AQ,"REPARO FO"))</f>
        <v>0</v>
      </c>
      <c r="LC27" s="140">
        <f>(COUNTIFS('Estruturante Móvel'!$M:$M,$B26,'Estruturante Móvel'!$C:$C,"&lt;&gt;PREVISTO",'Estruturante Móvel'!$G:$G,LB$4,'Estruturante Móvel'!$L:$L,'CRONOGRAMA_CONST+MIGRACAO'!KR$7))</f>
        <v>0</v>
      </c>
      <c r="LD27" s="139">
        <f>(COUNTIFS('Estruturante Móvel'!$M:$M,$B27,'Estruturante Móvel'!$AM:$AM,LD$4))-(COUNTIFS('Estruturante Móvel'!$M:$M,$B27,'Estruturante Móvel'!$AM:$AM,LD$4,'Estruturante Móvel'!$AQ:$AQ,"REPARO FO"))</f>
        <v>0</v>
      </c>
      <c r="LE27" s="140">
        <f>(COUNTIFS('Estruturante Móvel'!$M:$M,$B26,'Estruturante Móvel'!$C:$C,"&lt;&gt;PREVISTO",'Estruturante Móvel'!$G:$G,LD$4,'Estruturante Móvel'!$L:$L,'CRONOGRAMA_CONST+MIGRACAO'!KT$7))</f>
        <v>0</v>
      </c>
      <c r="LF27" s="139">
        <f>(COUNTIFS('Estruturante Móvel'!$M:$M,$B27,'Estruturante Móvel'!$AM:$AM,LF$4))-(COUNTIFS('Estruturante Móvel'!$M:$M,$B27,'Estruturante Móvel'!$AM:$AM,LF$4,'Estruturante Móvel'!$AQ:$AQ,"REPARO FO"))</f>
        <v>0</v>
      </c>
      <c r="LG27" s="140">
        <f>(COUNTIFS('Estruturante Móvel'!$M:$M,$B26,'Estruturante Móvel'!$C:$C,"&lt;&gt;PREVISTO",'Estruturante Móvel'!$G:$G,LF$4,'Estruturante Móvel'!$L:$L,'CRONOGRAMA_CONST+MIGRACAO'!KV$7))</f>
        <v>0</v>
      </c>
      <c r="LH27" s="139">
        <f>(COUNTIFS('Estruturante Móvel'!$M:$M,$B27,'Estruturante Móvel'!$AM:$AM,LH$4))-(COUNTIFS('Estruturante Móvel'!$M:$M,$B27,'Estruturante Móvel'!$AM:$AM,LH$4,'Estruturante Móvel'!$AQ:$AQ,"REPARO FO"))</f>
        <v>0</v>
      </c>
      <c r="LI27" s="140">
        <f>(COUNTIFS('Estruturante Móvel'!$M:$M,$B26,'Estruturante Móvel'!$C:$C,"&lt;&gt;PREVISTO",'Estruturante Móvel'!$G:$G,LH$4,'Estruturante Móvel'!$L:$L,'CRONOGRAMA_CONST+MIGRACAO'!KX$7))</f>
        <v>0</v>
      </c>
      <c r="LJ27" s="139">
        <f>(COUNTIFS('Estruturante Móvel'!$M:$M,$B27,'Estruturante Móvel'!$AM:$AM,LJ$4))-(COUNTIFS('Estruturante Móvel'!$M:$M,$B27,'Estruturante Móvel'!$AM:$AM,LJ$4,'Estruturante Móvel'!$AQ:$AQ,"REPARO FO"))</f>
        <v>0</v>
      </c>
      <c r="LK27" s="140">
        <f>(COUNTIFS('Estruturante Móvel'!$M:$M,$B26,'Estruturante Móvel'!$C:$C,"&lt;&gt;PREVISTO",'Estruturante Móvel'!$G:$G,LJ$4,'Estruturante Móvel'!$L:$L,'CRONOGRAMA_CONST+MIGRACAO'!KZ$7))</f>
        <v>0</v>
      </c>
      <c r="LL27" s="139">
        <f>(COUNTIFS('Estruturante Móvel'!$M:$M,$B27,'Estruturante Móvel'!$AM:$AM,LL$4))-(COUNTIFS('Estruturante Móvel'!$M:$M,$B27,'Estruturante Móvel'!$AM:$AM,LL$4,'Estruturante Móvel'!$AQ:$AQ,"REPARO FO"))</f>
        <v>0</v>
      </c>
      <c r="LM27" s="140">
        <f>(COUNTIFS('Estruturante Móvel'!$M:$M,$B26,'Estruturante Móvel'!$C:$C,"&lt;&gt;PREVISTO",'Estruturante Móvel'!$G:$G,LL$4,'Estruturante Móvel'!$L:$L,'CRONOGRAMA_CONST+MIGRACAO'!LB$7))</f>
        <v>0</v>
      </c>
      <c r="LN27" s="139">
        <f>(COUNTIFS('Estruturante Móvel'!$M:$M,$B27,'Estruturante Móvel'!$AM:$AM,LN$4))-(COUNTIFS('Estruturante Móvel'!$M:$M,$B27,'Estruturante Móvel'!$AM:$AM,LN$4,'Estruturante Móvel'!$AQ:$AQ,"REPARO FO"))</f>
        <v>0</v>
      </c>
      <c r="LO27" s="140">
        <f>(COUNTIFS('Estruturante Móvel'!$M:$M,$B26,'Estruturante Móvel'!$C:$C,"&lt;&gt;PREVISTO",'Estruturante Móvel'!$G:$G,LN$4,'Estruturante Móvel'!$L:$L,'CRONOGRAMA_CONST+MIGRACAO'!LD$7))</f>
        <v>0</v>
      </c>
      <c r="LP27" s="139">
        <f>(COUNTIFS('Estruturante Móvel'!$M:$M,$B27,'Estruturante Móvel'!$AM:$AM,LP$4))-(COUNTIFS('Estruturante Móvel'!$M:$M,$B27,'Estruturante Móvel'!$AM:$AM,LP$4,'Estruturante Móvel'!$AQ:$AQ,"REPARO FO"))</f>
        <v>0</v>
      </c>
      <c r="LQ27" s="140">
        <f>(COUNTIFS('Estruturante Móvel'!$M:$M,$B26,'Estruturante Móvel'!$C:$C,"&lt;&gt;PREVISTO",'Estruturante Móvel'!$G:$G,LP$4,'Estruturante Móvel'!$L:$L,'CRONOGRAMA_CONST+MIGRACAO'!LF$7))</f>
        <v>0</v>
      </c>
      <c r="LR27" s="139">
        <f>(COUNTIFS('Estruturante Móvel'!$M:$M,$B27,'Estruturante Móvel'!$AM:$AM,LR$4))-(COUNTIFS('Estruturante Móvel'!$M:$M,$B27,'Estruturante Móvel'!$AM:$AM,LR$4,'Estruturante Móvel'!$AQ:$AQ,"REPARO FO"))</f>
        <v>0</v>
      </c>
      <c r="LS27" s="140">
        <f>(COUNTIFS('Estruturante Móvel'!$M:$M,$B26,'Estruturante Móvel'!$C:$C,"&lt;&gt;PREVISTO",'Estruturante Móvel'!$G:$G,LR$4,'Estruturante Móvel'!$L:$L,'CRONOGRAMA_CONST+MIGRACAO'!LH$7))</f>
        <v>0</v>
      </c>
      <c r="LT27" s="139">
        <f>(COUNTIFS('Estruturante Móvel'!$M:$M,$B27,'Estruturante Móvel'!$AM:$AM,LT$4))-(COUNTIFS('Estruturante Móvel'!$M:$M,$B27,'Estruturante Móvel'!$AM:$AM,LT$4,'Estruturante Móvel'!$AQ:$AQ,"REPARO FO"))</f>
        <v>0</v>
      </c>
      <c r="LU27" s="140">
        <f>(COUNTIFS('Estruturante Móvel'!$M:$M,$B26,'Estruturante Móvel'!$C:$C,"&lt;&gt;PREVISTO",'Estruturante Móvel'!$G:$G,LT$4,'Estruturante Móvel'!$L:$L,'CRONOGRAMA_CONST+MIGRACAO'!LJ$7))</f>
        <v>0</v>
      </c>
      <c r="LV27" s="139">
        <f>(COUNTIFS('Estruturante Móvel'!$M:$M,$B27,'Estruturante Móvel'!$AM:$AM,LV$4))-(COUNTIFS('Estruturante Móvel'!$M:$M,$B27,'Estruturante Móvel'!$AM:$AM,LV$4,'Estruturante Móvel'!$AQ:$AQ,"REPARO FO"))</f>
        <v>0</v>
      </c>
      <c r="LW27" s="140">
        <f>(COUNTIFS('Estruturante Móvel'!$M:$M,$B26,'Estruturante Móvel'!$C:$C,"&lt;&gt;PREVISTO",'Estruturante Móvel'!$G:$G,LV$4,'Estruturante Móvel'!$L:$L,'CRONOGRAMA_CONST+MIGRACAO'!LL$7))</f>
        <v>0</v>
      </c>
      <c r="LX27" s="139">
        <f>(COUNTIFS('Estruturante Móvel'!$M:$M,$B27,'Estruturante Móvel'!$AM:$AM,LX$4))-(COUNTIFS('Estruturante Móvel'!$M:$M,$B27,'Estruturante Móvel'!$AM:$AM,LX$4,'Estruturante Móvel'!$AQ:$AQ,"REPARO FO"))</f>
        <v>0</v>
      </c>
      <c r="LY27" s="140">
        <f>(COUNTIFS('Estruturante Móvel'!$M:$M,$B26,'Estruturante Móvel'!$C:$C,"&lt;&gt;PREVISTO",'Estruturante Móvel'!$G:$G,LX$4,'Estruturante Móvel'!$L:$L,'CRONOGRAMA_CONST+MIGRACAO'!LN$7))</f>
        <v>0</v>
      </c>
      <c r="LZ27" s="139">
        <f>(COUNTIFS('Estruturante Móvel'!$M:$M,$B27,'Estruturante Móvel'!$AM:$AM,LZ$4))-(COUNTIFS('Estruturante Móvel'!$M:$M,$B27,'Estruturante Móvel'!$AM:$AM,LZ$4,'Estruturante Móvel'!$AQ:$AQ,"REPARO FO"))</f>
        <v>0</v>
      </c>
      <c r="MA27" s="140">
        <f>(COUNTIFS('Estruturante Móvel'!$M:$M,$B26,'Estruturante Móvel'!$C:$C,"&lt;&gt;PREVISTO",'Estruturante Móvel'!$G:$G,LZ$4,'Estruturante Móvel'!$L:$L,'CRONOGRAMA_CONST+MIGRACAO'!LP$7))</f>
        <v>0</v>
      </c>
      <c r="MB27" s="139">
        <f>(COUNTIFS('Estruturante Móvel'!$M:$M,$B27,'Estruturante Móvel'!$AM:$AM,MB$4))-(COUNTIFS('Estruturante Móvel'!$M:$M,$B27,'Estruturante Móvel'!$AM:$AM,MB$4,'Estruturante Móvel'!$AQ:$AQ,"REPARO FO"))</f>
        <v>0</v>
      </c>
      <c r="MC27" s="140">
        <f>(COUNTIFS('Estruturante Móvel'!$M:$M,$B26,'Estruturante Móvel'!$C:$C,"&lt;&gt;PREVISTO",'Estruturante Móvel'!$G:$G,MB$4,'Estruturante Móvel'!$L:$L,'CRONOGRAMA_CONST+MIGRACAO'!LR$7))</f>
        <v>0</v>
      </c>
      <c r="MD27" s="139">
        <f>(COUNTIFS('Estruturante Móvel'!$M:$M,$B27,'Estruturante Móvel'!$AM:$AM,MD$4))-(COUNTIFS('Estruturante Móvel'!$M:$M,$B27,'Estruturante Móvel'!$AM:$AM,MD$4,'Estruturante Móvel'!$AQ:$AQ,"REPARO FO"))</f>
        <v>0</v>
      </c>
      <c r="ME27" s="140">
        <f>(COUNTIFS('Estruturante Móvel'!$M:$M,$B26,'Estruturante Móvel'!$C:$C,"&lt;&gt;PREVISTO",'Estruturante Móvel'!$G:$G,MD$4,'Estruturante Móvel'!$L:$L,'CRONOGRAMA_CONST+MIGRACAO'!LT$7))</f>
        <v>0</v>
      </c>
      <c r="MF27" s="139">
        <f>(COUNTIFS('Estruturante Móvel'!$M:$M,$B27,'Estruturante Móvel'!$AM:$AM,MF$4))-(COUNTIFS('Estruturante Móvel'!$M:$M,$B27,'Estruturante Móvel'!$AM:$AM,MF$4,'Estruturante Móvel'!$AQ:$AQ,"REPARO FO"))</f>
        <v>0</v>
      </c>
      <c r="MG27" s="140">
        <f>(COUNTIFS('Estruturante Móvel'!$M:$M,$B26,'Estruturante Móvel'!$C:$C,"&lt;&gt;PREVISTO",'Estruturante Móvel'!$G:$G,MF$4,'Estruturante Móvel'!$L:$L,'CRONOGRAMA_CONST+MIGRACAO'!LV$7))</f>
        <v>0</v>
      </c>
      <c r="MH27" s="139">
        <f>(COUNTIFS('Estruturante Móvel'!$M:$M,$B27,'Estruturante Móvel'!$AM:$AM,MH$4))-(COUNTIFS('Estruturante Móvel'!$M:$M,$B27,'Estruturante Móvel'!$AM:$AM,MH$4,'Estruturante Móvel'!$AQ:$AQ,"REPARO FO"))</f>
        <v>0</v>
      </c>
      <c r="MI27" s="140">
        <f>(COUNTIFS('Estruturante Móvel'!$M:$M,$B26,'Estruturante Móvel'!$C:$C,"&lt;&gt;PREVISTO",'Estruturante Móvel'!$G:$G,MH$4,'Estruturante Móvel'!$L:$L,'CRONOGRAMA_CONST+MIGRACAO'!LX$7))</f>
        <v>0</v>
      </c>
      <c r="MJ27" s="139">
        <f>(COUNTIFS('Estruturante Móvel'!$M:$M,$B27,'Estruturante Móvel'!$AM:$AM,MJ$4))-(COUNTIFS('Estruturante Móvel'!$M:$M,$B27,'Estruturante Móvel'!$AM:$AM,MJ$4,'Estruturante Móvel'!$AQ:$AQ,"REPARO FO"))</f>
        <v>0</v>
      </c>
      <c r="MK27" s="140">
        <f>(COUNTIFS('Estruturante Móvel'!$M:$M,$B26,'Estruturante Móvel'!$C:$C,"&lt;&gt;PREVISTO",'Estruturante Móvel'!$G:$G,MJ$4,'Estruturante Móvel'!$L:$L,'CRONOGRAMA_CONST+MIGRACAO'!LZ$7))</f>
        <v>0</v>
      </c>
      <c r="ML27" s="139">
        <f>(COUNTIFS('Estruturante Móvel'!$M:$M,$B27,'Estruturante Móvel'!$AM:$AM,ML$4))-(COUNTIFS('Estruturante Móvel'!$M:$M,$B27,'Estruturante Móvel'!$AM:$AM,ML$4,'Estruturante Móvel'!$AQ:$AQ,"REPARO FO"))</f>
        <v>0</v>
      </c>
      <c r="MM27" s="140">
        <f>(COUNTIFS('Estruturante Móvel'!$M:$M,$B26,'Estruturante Móvel'!$C:$C,"&lt;&gt;PREVISTO",'Estruturante Móvel'!$G:$G,ML$4,'Estruturante Móvel'!$L:$L,'CRONOGRAMA_CONST+MIGRACAO'!MB$7))</f>
        <v>0</v>
      </c>
      <c r="MN27" s="139">
        <f>(COUNTIFS('Estruturante Móvel'!$M:$M,$B27,'Estruturante Móvel'!$AM:$AM,MN$4))-(COUNTIFS('Estruturante Móvel'!$M:$M,$B27,'Estruturante Móvel'!$AM:$AM,MN$4,'Estruturante Móvel'!$AQ:$AQ,"REPARO FO"))</f>
        <v>0</v>
      </c>
      <c r="MO27" s="140">
        <f>(COUNTIFS('Estruturante Móvel'!$M:$M,$B26,'Estruturante Móvel'!$C:$C,"&lt;&gt;PREVISTO",'Estruturante Móvel'!$G:$G,MN$4,'Estruturante Móvel'!$L:$L,'CRONOGRAMA_CONST+MIGRACAO'!MD$7))</f>
        <v>0</v>
      </c>
      <c r="MP27" s="139">
        <f>(COUNTIFS('Estruturante Móvel'!$M:$M,$B27,'Estruturante Móvel'!$AM:$AM,MP$4))-(COUNTIFS('Estruturante Móvel'!$M:$M,$B27,'Estruturante Móvel'!$AM:$AM,MP$4,'Estruturante Móvel'!$AQ:$AQ,"REPARO FO"))</f>
        <v>0</v>
      </c>
      <c r="MQ27" s="140">
        <f>(COUNTIFS('Estruturante Móvel'!$M:$M,$B26,'Estruturante Móvel'!$C:$C,"&lt;&gt;PREVISTO",'Estruturante Móvel'!$G:$G,MP$4,'Estruturante Móvel'!$L:$L,'CRONOGRAMA_CONST+MIGRACAO'!MF$7))</f>
        <v>0</v>
      </c>
      <c r="MR27" s="139">
        <f>(COUNTIFS('Estruturante Móvel'!$M:$M,$B27,'Estruturante Móvel'!$AM:$AM,MR$4))-(COUNTIFS('Estruturante Móvel'!$M:$M,$B27,'Estruturante Móvel'!$AM:$AM,MR$4,'Estruturante Móvel'!$AQ:$AQ,"REPARO FO"))</f>
        <v>0</v>
      </c>
      <c r="MS27" s="140">
        <f>(COUNTIFS('Estruturante Móvel'!$M:$M,$B26,'Estruturante Móvel'!$C:$C,"&lt;&gt;PREVISTO",'Estruturante Móvel'!$G:$G,MR$4,'Estruturante Móvel'!$L:$L,'CRONOGRAMA_CONST+MIGRACAO'!MH$7))</f>
        <v>0</v>
      </c>
      <c r="MT27" s="139">
        <f>(COUNTIFS('Estruturante Móvel'!$M:$M,$B27,'Estruturante Móvel'!$AM:$AM,MT$4))-(COUNTIFS('Estruturante Móvel'!$M:$M,$B27,'Estruturante Móvel'!$AM:$AM,MT$4,'Estruturante Móvel'!$AQ:$AQ,"REPARO FO"))</f>
        <v>0</v>
      </c>
      <c r="MU27" s="140">
        <f>(COUNTIFS('Estruturante Móvel'!$M:$M,$B26,'Estruturante Móvel'!$C:$C,"&lt;&gt;PREVISTO",'Estruturante Móvel'!$G:$G,MT$4,'Estruturante Móvel'!$L:$L,'CRONOGRAMA_CONST+MIGRACAO'!MJ$7))</f>
        <v>0</v>
      </c>
      <c r="MV27" s="139">
        <f>(COUNTIFS('Estruturante Móvel'!$M:$M,$B27,'Estruturante Móvel'!$AM:$AM,MV$4))-(COUNTIFS('Estruturante Móvel'!$M:$M,$B27,'Estruturante Móvel'!$AM:$AM,MV$4,'Estruturante Móvel'!$AQ:$AQ,"REPARO FO"))</f>
        <v>0</v>
      </c>
      <c r="MW27" s="140">
        <f>(COUNTIFS('Estruturante Móvel'!$M:$M,$B26,'Estruturante Móvel'!$C:$C,"&lt;&gt;PREVISTO",'Estruturante Móvel'!$G:$G,MV$4,'Estruturante Móvel'!$L:$L,'CRONOGRAMA_CONST+MIGRACAO'!ML$7))</f>
        <v>0</v>
      </c>
      <c r="MX27" s="139">
        <f>(COUNTIFS('Estruturante Móvel'!$M:$M,$B27,'Estruturante Móvel'!$AM:$AM,MX$4))-(COUNTIFS('Estruturante Móvel'!$M:$M,$B27,'Estruturante Móvel'!$AM:$AM,MX$4,'Estruturante Móvel'!$AQ:$AQ,"REPARO FO"))</f>
        <v>0</v>
      </c>
      <c r="MY27" s="140">
        <f>(COUNTIFS('Estruturante Móvel'!$M:$M,$B26,'Estruturante Móvel'!$C:$C,"&lt;&gt;PREVISTO",'Estruturante Móvel'!$G:$G,MX$4,'Estruturante Móvel'!$L:$L,'CRONOGRAMA_CONST+MIGRACAO'!MN$7))</f>
        <v>0</v>
      </c>
      <c r="MZ27" s="139">
        <f>(COUNTIFS('Estruturante Móvel'!$M:$M,$B27,'Estruturante Móvel'!$AM:$AM,MZ$4))-(COUNTIFS('Estruturante Móvel'!$M:$M,$B27,'Estruturante Móvel'!$AM:$AM,MZ$4,'Estruturante Móvel'!$AQ:$AQ,"REPARO FO"))</f>
        <v>0</v>
      </c>
      <c r="NA27" s="140">
        <f>(COUNTIFS('Estruturante Móvel'!$M:$M,$B26,'Estruturante Móvel'!$C:$C,"&lt;&gt;PREVISTO",'Estruturante Móvel'!$G:$G,MZ$4,'Estruturante Móvel'!$L:$L,'CRONOGRAMA_CONST+MIGRACAO'!MP$7))</f>
        <v>0</v>
      </c>
      <c r="NB27" s="139">
        <f>(COUNTIFS('Estruturante Móvel'!$M:$M,$B27,'Estruturante Móvel'!$AM:$AM,NB$4))-(COUNTIFS('Estruturante Móvel'!$M:$M,$B27,'Estruturante Móvel'!$AM:$AM,NB$4,'Estruturante Móvel'!$AQ:$AQ,"REPARO FO"))</f>
        <v>0</v>
      </c>
      <c r="NC27" s="140">
        <f>(COUNTIFS('Estruturante Móvel'!$M:$M,$B26,'Estruturante Móvel'!$C:$C,"&lt;&gt;PREVISTO",'Estruturante Móvel'!$G:$G,NB$4,'Estruturante Móvel'!$L:$L,'CRONOGRAMA_CONST+MIGRACAO'!MR$7))</f>
        <v>0</v>
      </c>
      <c r="ND27" s="139">
        <f>(COUNTIFS('Estruturante Móvel'!$M:$M,$B27,'Estruturante Móvel'!$AM:$AM,ND$4))-(COUNTIFS('Estruturante Móvel'!$M:$M,$B27,'Estruturante Móvel'!$AM:$AM,ND$4,'Estruturante Móvel'!$AQ:$AQ,"REPARO FO"))</f>
        <v>0</v>
      </c>
      <c r="NE27" s="140">
        <f>(COUNTIFS('Estruturante Móvel'!$M:$M,$B26,'Estruturante Móvel'!$C:$C,"&lt;&gt;PREVISTO",'Estruturante Móvel'!$G:$G,ND$4,'Estruturante Móvel'!$L:$L,'CRONOGRAMA_CONST+MIGRACAO'!MT$7))</f>
        <v>0</v>
      </c>
      <c r="NF27" s="139">
        <f>(COUNTIFS('Estruturante Móvel'!$M:$M,$B27,'Estruturante Móvel'!$AM:$AM,NF$4))-(COUNTIFS('Estruturante Móvel'!$M:$M,$B27,'Estruturante Móvel'!$AM:$AM,NF$4,'Estruturante Móvel'!$AQ:$AQ,"REPARO FO"))</f>
        <v>0</v>
      </c>
      <c r="NG27" s="140">
        <f>(COUNTIFS('Estruturante Móvel'!$M:$M,$B26,'Estruturante Móvel'!$C:$C,"&lt;&gt;PREVISTO",'Estruturante Móvel'!$G:$G,NF$4,'Estruturante Móvel'!$L:$L,'CRONOGRAMA_CONST+MIGRACAO'!MV$7))</f>
        <v>0</v>
      </c>
      <c r="NH27" s="139">
        <f>(COUNTIFS('Estruturante Móvel'!$M:$M,$B27,'Estruturante Móvel'!$AM:$AM,NH$4))-(COUNTIFS('Estruturante Móvel'!$M:$M,$B27,'Estruturante Móvel'!$AM:$AM,NH$4,'Estruturante Móvel'!$AQ:$AQ,"REPARO FO"))</f>
        <v>0</v>
      </c>
      <c r="NI27" s="140">
        <f>(COUNTIFS('Estruturante Móvel'!$M:$M,$B26,'Estruturante Móvel'!$C:$C,"&lt;&gt;PREVISTO",'Estruturante Móvel'!$G:$G,NH$4,'Estruturante Móvel'!$L:$L,'CRONOGRAMA_CONST+MIGRACAO'!MX$7))</f>
        <v>0</v>
      </c>
    </row>
    <row r="28" spans="1:373" hidden="1" outlineLevel="1">
      <c r="B28" s="205" t="s">
        <v>445</v>
      </c>
      <c r="C28" s="161" t="s">
        <v>186</v>
      </c>
      <c r="D28" s="161">
        <f>COUNTIFS('Estruturante Móvel'!$M:$M,B26,'Estruturante Móvel'!$L:$L,'CRONOGRAMA_CONST+MIGRACAO'!B28)</f>
        <v>0</v>
      </c>
      <c r="E28" s="161">
        <f>(COUNTIFS('Estruturante Móvel'!$M:$M,B26,'Estruturante Móvel'!$C:$C,"&lt;&gt;PREVISTO",'Estruturante Móvel'!$L:$L,'CRONOGRAMA_CONST+MIGRACAO'!B28))</f>
        <v>0</v>
      </c>
      <c r="F28" s="162">
        <f>(COUNTIFS('Estruturante Móvel'!$M:$M,B26,'Estruturante Móvel'!$C:$C,"PREVISTO",'Estruturante Móvel'!$L:$L,'CRONOGRAMA_CONST+MIGRACAO'!B28))</f>
        <v>0</v>
      </c>
      <c r="G28" s="162"/>
      <c r="H28" s="165" t="e">
        <f t="shared" si="378"/>
        <v>#DIV/0!</v>
      </c>
      <c r="I28" s="166">
        <v>45566</v>
      </c>
      <c r="J28" s="160" t="e">
        <f t="shared" si="379"/>
        <v>#DIV/0!</v>
      </c>
      <c r="K28" s="157">
        <f t="shared" si="380"/>
        <v>0</v>
      </c>
      <c r="L28" s="139">
        <f>(COUNTIFS('Estruturante Móvel'!$M:$M,$B26,'Estruturante Móvel'!$AM:$AM,L$4,'Estruturante Móvel'!$L:$L,'CRONOGRAMA_CONST+MIGRACAO'!$B28))</f>
        <v>0</v>
      </c>
      <c r="M28" s="140">
        <f>(COUNTIFS('Estruturante Móvel'!$M:$M,$B26,'Estruturante Móvel'!$C:$C,"&lt;&gt;PREVISTO",'Estruturante Móvel'!$G:$G,L$4,'Estruturante Móvel'!$L:$L,'CRONOGRAMA_CONST+MIGRACAO'!B$8))</f>
        <v>0</v>
      </c>
      <c r="N28" s="139">
        <f>(COUNTIFS('Estruturante Móvel'!$M:$M,$B26,'Estruturante Móvel'!$AM:$AM,N$4,'Estruturante Móvel'!$L:$L,'CRONOGRAMA_CONST+MIGRACAO'!$B28))</f>
        <v>0</v>
      </c>
      <c r="O28" s="140">
        <f>(COUNTIFS('Estruturante Móvel'!$M:$M,$B26,'Estruturante Móvel'!$C:$C,"&lt;&gt;PREVISTO",'Estruturante Móvel'!$G:$G,N$4,'Estruturante Móvel'!$L:$L,'CRONOGRAMA_CONST+MIGRACAO'!D$8))</f>
        <v>0</v>
      </c>
      <c r="P28" s="139">
        <f>(COUNTIFS('Estruturante Móvel'!$M:$M,$B26,'Estruturante Móvel'!$AM:$AM,P$4,'Estruturante Móvel'!$L:$L,'CRONOGRAMA_CONST+MIGRACAO'!$B28))</f>
        <v>0</v>
      </c>
      <c r="Q28" s="140">
        <f>(COUNTIFS('Estruturante Móvel'!$M:$M,$B26,'Estruturante Móvel'!$C:$C,"&lt;&gt;PREVISTO",'Estruturante Móvel'!$G:$G,P$4,'Estruturante Móvel'!$L:$L,'CRONOGRAMA_CONST+MIGRACAO'!F$8))</f>
        <v>0</v>
      </c>
      <c r="R28" s="139">
        <f>(COUNTIFS('Estruturante Móvel'!$M:$M,$B26,'Estruturante Móvel'!$AM:$AM,R$4,'Estruturante Móvel'!$L:$L,'CRONOGRAMA_CONST+MIGRACAO'!$B28))</f>
        <v>0</v>
      </c>
      <c r="S28" s="140">
        <f>(COUNTIFS('Estruturante Móvel'!$M:$M,$B26,'Estruturante Móvel'!$C:$C,"&lt;&gt;PREVISTO",'Estruturante Móvel'!$G:$G,R$4,'Estruturante Móvel'!$L:$L,'CRONOGRAMA_CONST+MIGRACAO'!H$8))</f>
        <v>0</v>
      </c>
      <c r="T28" s="139">
        <f>(COUNTIFS('Estruturante Móvel'!$M:$M,$B26,'Estruturante Móvel'!$AM:$AM,T$4,'Estruturante Móvel'!$L:$L,'CRONOGRAMA_CONST+MIGRACAO'!$B28))</f>
        <v>0</v>
      </c>
      <c r="U28" s="140">
        <f>(COUNTIFS('Estruturante Móvel'!$M:$M,$B26,'Estruturante Móvel'!$C:$C,"&lt;&gt;PREVISTO",'Estruturante Móvel'!$G:$G,T$4,'Estruturante Móvel'!$L:$L,'CRONOGRAMA_CONST+MIGRACAO'!J$8))</f>
        <v>0</v>
      </c>
      <c r="V28" s="139">
        <f>(COUNTIFS('Estruturante Móvel'!$M:$M,$B26,'Estruturante Móvel'!$AM:$AM,V$4,'Estruturante Móvel'!$L:$L,'CRONOGRAMA_CONST+MIGRACAO'!$B28))</f>
        <v>0</v>
      </c>
      <c r="W28" s="140">
        <f>(COUNTIFS('Estruturante Móvel'!$M:$M,$B26,'Estruturante Móvel'!$C:$C,"&lt;&gt;PREVISTO",'Estruturante Móvel'!$G:$G,V$4,'Estruturante Móvel'!$L:$L,'CRONOGRAMA_CONST+MIGRACAO'!L$8))</f>
        <v>0</v>
      </c>
      <c r="X28" s="139">
        <f>(COUNTIFS('Estruturante Móvel'!$M:$M,$B26,'Estruturante Móvel'!$AM:$AM,X$4,'Estruturante Móvel'!$L:$L,'CRONOGRAMA_CONST+MIGRACAO'!$B28))</f>
        <v>0</v>
      </c>
      <c r="Y28" s="140">
        <f>(COUNTIFS('Estruturante Móvel'!$M:$M,$B26,'Estruturante Móvel'!$C:$C,"&lt;&gt;PREVISTO",'Estruturante Móvel'!$G:$G,X$4,'Estruturante Móvel'!$L:$L,'CRONOGRAMA_CONST+MIGRACAO'!N$8))</f>
        <v>0</v>
      </c>
      <c r="Z28" s="139">
        <f>(COUNTIFS('Estruturante Móvel'!$M:$M,$B26,'Estruturante Móvel'!$AM:$AM,Z$4,'Estruturante Móvel'!$L:$L,'CRONOGRAMA_CONST+MIGRACAO'!$B28))</f>
        <v>0</v>
      </c>
      <c r="AA28" s="140">
        <f>(COUNTIFS('Estruturante Móvel'!$M:$M,$B26,'Estruturante Móvel'!$C:$C,"&lt;&gt;PREVISTO",'Estruturante Móvel'!$G:$G,Z$4,'Estruturante Móvel'!$L:$L,'CRONOGRAMA_CONST+MIGRACAO'!P$8))</f>
        <v>0</v>
      </c>
      <c r="AB28" s="139">
        <f>(COUNTIFS('Estruturante Móvel'!$M:$M,$B26,'Estruturante Móvel'!$AM:$AM,AB$4,'Estruturante Móvel'!$L:$L,'CRONOGRAMA_CONST+MIGRACAO'!$B28))</f>
        <v>0</v>
      </c>
      <c r="AC28" s="140">
        <f>(COUNTIFS('Estruturante Móvel'!$M:$M,$B26,'Estruturante Móvel'!$C:$C,"&lt;&gt;PREVISTO",'Estruturante Móvel'!$G:$G,AB$4,'Estruturante Móvel'!$L:$L,'CRONOGRAMA_CONST+MIGRACAO'!R$8))</f>
        <v>0</v>
      </c>
      <c r="AD28" s="139">
        <f>(COUNTIFS('Estruturante Móvel'!$M:$M,$B26,'Estruturante Móvel'!$AM:$AM,AD$4,'Estruturante Móvel'!$L:$L,'CRONOGRAMA_CONST+MIGRACAO'!$B28))</f>
        <v>0</v>
      </c>
      <c r="AE28" s="140">
        <f>(COUNTIFS('Estruturante Móvel'!$M:$M,$B26,'Estruturante Móvel'!$C:$C,"&lt;&gt;PREVISTO",'Estruturante Móvel'!$G:$G,AD$4,'Estruturante Móvel'!$L:$L,'CRONOGRAMA_CONST+MIGRACAO'!T$8))</f>
        <v>0</v>
      </c>
      <c r="AF28" s="139">
        <f>(COUNTIFS('Estruturante Móvel'!$M:$M,$B26,'Estruturante Móvel'!$AM:$AM,AF$4,'Estruturante Móvel'!$L:$L,'CRONOGRAMA_CONST+MIGRACAO'!$B28))</f>
        <v>0</v>
      </c>
      <c r="AG28" s="140">
        <f>(COUNTIFS('Estruturante Móvel'!$M:$M,$B26,'Estruturante Móvel'!$C:$C,"&lt;&gt;PREVISTO",'Estruturante Móvel'!$G:$G,AF$4,'Estruturante Móvel'!$L:$L,'CRONOGRAMA_CONST+MIGRACAO'!V$8))</f>
        <v>0</v>
      </c>
      <c r="AH28" s="139">
        <f>(COUNTIFS('Estruturante Móvel'!$M:$M,$B26,'Estruturante Móvel'!$AM:$AM,AH$4,'Estruturante Móvel'!$L:$L,'CRONOGRAMA_CONST+MIGRACAO'!$B28))</f>
        <v>0</v>
      </c>
      <c r="AI28" s="140">
        <f>(COUNTIFS('Estruturante Móvel'!$M:$M,$B26,'Estruturante Móvel'!$C:$C,"&lt;&gt;PREVISTO",'Estruturante Móvel'!$G:$G,AH$4,'Estruturante Móvel'!$L:$L,'CRONOGRAMA_CONST+MIGRACAO'!X$8))</f>
        <v>0</v>
      </c>
      <c r="AJ28" s="139">
        <f>(COUNTIFS('Estruturante Móvel'!$M:$M,$B26,'Estruturante Móvel'!$AM:$AM,AJ$4,'Estruturante Móvel'!$L:$L,'CRONOGRAMA_CONST+MIGRACAO'!$B28))</f>
        <v>0</v>
      </c>
      <c r="AK28" s="140">
        <f>(COUNTIFS('Estruturante Móvel'!$M:$M,$B26,'Estruturante Móvel'!$C:$C,"&lt;&gt;PREVISTO",'Estruturante Móvel'!$G:$G,AJ$4,'Estruturante Móvel'!$L:$L,'CRONOGRAMA_CONST+MIGRACAO'!Z$8))</f>
        <v>0</v>
      </c>
      <c r="AL28" s="139">
        <f>(COUNTIFS('Estruturante Móvel'!$M:$M,$B26,'Estruturante Móvel'!$AM:$AM,AL$4,'Estruturante Móvel'!$L:$L,'CRONOGRAMA_CONST+MIGRACAO'!$B28))</f>
        <v>0</v>
      </c>
      <c r="AM28" s="140">
        <f>(COUNTIFS('Estruturante Móvel'!$M:$M,$B26,'Estruturante Móvel'!$C:$C,"&lt;&gt;PREVISTO",'Estruturante Móvel'!$G:$G,AL$4,'Estruturante Móvel'!$L:$L,'CRONOGRAMA_CONST+MIGRACAO'!AB$8))</f>
        <v>0</v>
      </c>
      <c r="AN28" s="139">
        <f>(COUNTIFS('Estruturante Móvel'!$M:$M,$B26,'Estruturante Móvel'!$AM:$AM,AN$4,'Estruturante Móvel'!$L:$L,'CRONOGRAMA_CONST+MIGRACAO'!$B28))</f>
        <v>0</v>
      </c>
      <c r="AO28" s="140">
        <f>(COUNTIFS('Estruturante Móvel'!$M:$M,$B26,'Estruturante Móvel'!$C:$C,"&lt;&gt;PREVISTO",'Estruturante Móvel'!$G:$G,AN$4,'Estruturante Móvel'!$L:$L,'CRONOGRAMA_CONST+MIGRACAO'!AD$8))</f>
        <v>0</v>
      </c>
      <c r="AP28" s="139">
        <f>(COUNTIFS('Estruturante Móvel'!$M:$M,$B26,'Estruturante Móvel'!$AM:$AM,AP$4,'Estruturante Móvel'!$L:$L,'CRONOGRAMA_CONST+MIGRACAO'!$B28))</f>
        <v>0</v>
      </c>
      <c r="AQ28" s="140">
        <f>(COUNTIFS('Estruturante Móvel'!$M:$M,$B26,'Estruturante Móvel'!$C:$C,"&lt;&gt;PREVISTO",'Estruturante Móvel'!$G:$G,AP$4,'Estruturante Móvel'!$L:$L,'CRONOGRAMA_CONST+MIGRACAO'!AF$8))</f>
        <v>0</v>
      </c>
      <c r="AR28" s="139">
        <f>(COUNTIFS('Estruturante Móvel'!$M:$M,$B26,'Estruturante Móvel'!$AM:$AM,AR$4,'Estruturante Móvel'!$L:$L,'CRONOGRAMA_CONST+MIGRACAO'!$B28))</f>
        <v>0</v>
      </c>
      <c r="AS28" s="140">
        <f>(COUNTIFS('Estruturante Móvel'!$M:$M,$B26,'Estruturante Móvel'!$C:$C,"&lt;&gt;PREVISTO",'Estruturante Móvel'!$G:$G,AR$4,'Estruturante Móvel'!$L:$L,'CRONOGRAMA_CONST+MIGRACAO'!AH$8))</f>
        <v>0</v>
      </c>
      <c r="AT28" s="139">
        <f>(COUNTIFS('Estruturante Móvel'!$M:$M,$B26,'Estruturante Móvel'!$AM:$AM,AT$4,'Estruturante Móvel'!$L:$L,'CRONOGRAMA_CONST+MIGRACAO'!$B28))</f>
        <v>0</v>
      </c>
      <c r="AU28" s="140">
        <f>(COUNTIFS('Estruturante Móvel'!$M:$M,$B26,'Estruturante Móvel'!$C:$C,"&lt;&gt;PREVISTO",'Estruturante Móvel'!$G:$G,AT$4,'Estruturante Móvel'!$L:$L,'CRONOGRAMA_CONST+MIGRACAO'!AJ$8))</f>
        <v>0</v>
      </c>
      <c r="AV28" s="139">
        <f>(COUNTIFS('Estruturante Móvel'!$M:$M,$B26,'Estruturante Móvel'!$AM:$AM,AV$4,'Estruturante Móvel'!$L:$L,'CRONOGRAMA_CONST+MIGRACAO'!$B28))</f>
        <v>0</v>
      </c>
      <c r="AW28" s="140">
        <f>(COUNTIFS('Estruturante Móvel'!$M:$M,$B26,'Estruturante Móvel'!$C:$C,"&lt;&gt;PREVISTO",'Estruturante Móvel'!$G:$G,AV$4,'Estruturante Móvel'!$L:$L,'CRONOGRAMA_CONST+MIGRACAO'!AL$8))</f>
        <v>0</v>
      </c>
      <c r="AX28" s="139">
        <f>(COUNTIFS('Estruturante Móvel'!$M:$M,$B26,'Estruturante Móvel'!$AM:$AM,AX$4,'Estruturante Móvel'!$L:$L,'CRONOGRAMA_CONST+MIGRACAO'!$B28))</f>
        <v>0</v>
      </c>
      <c r="AY28" s="140">
        <f>(COUNTIFS('Estruturante Móvel'!$M:$M,$B26,'Estruturante Móvel'!$C:$C,"&lt;&gt;PREVISTO",'Estruturante Móvel'!$G:$G,AX$4,'Estruturante Móvel'!$L:$L,'CRONOGRAMA_CONST+MIGRACAO'!AN$8))</f>
        <v>0</v>
      </c>
      <c r="AZ28" s="139">
        <f>(COUNTIFS('Estruturante Móvel'!$M:$M,$B26,'Estruturante Móvel'!$AM:$AM,AZ$4,'Estruturante Móvel'!$L:$L,'CRONOGRAMA_CONST+MIGRACAO'!$B28))</f>
        <v>0</v>
      </c>
      <c r="BA28" s="140">
        <f>(COUNTIFS('Estruturante Móvel'!$M:$M,$B26,'Estruturante Móvel'!$C:$C,"&lt;&gt;PREVISTO",'Estruturante Móvel'!$G:$G,AZ$4,'Estruturante Móvel'!$L:$L,'CRONOGRAMA_CONST+MIGRACAO'!AP$8))</f>
        <v>0</v>
      </c>
      <c r="BB28" s="139">
        <f>(COUNTIFS('Estruturante Móvel'!$M:$M,$B26,'Estruturante Móvel'!$AM:$AM,BB$4,'Estruturante Móvel'!$L:$L,'CRONOGRAMA_CONST+MIGRACAO'!$B28))</f>
        <v>0</v>
      </c>
      <c r="BC28" s="140">
        <f>(COUNTIFS('Estruturante Móvel'!$M:$M,$B26,'Estruturante Móvel'!$C:$C,"&lt;&gt;PREVISTO",'Estruturante Móvel'!$G:$G,BB$4,'Estruturante Móvel'!$L:$L,'CRONOGRAMA_CONST+MIGRACAO'!AR$8))</f>
        <v>0</v>
      </c>
      <c r="BD28" s="139">
        <f>(COUNTIFS('Estruturante Móvel'!$M:$M,$B26,'Estruturante Móvel'!$AM:$AM,BD$4,'Estruturante Móvel'!$L:$L,'CRONOGRAMA_CONST+MIGRACAO'!$B28))</f>
        <v>0</v>
      </c>
      <c r="BE28" s="140">
        <f>(COUNTIFS('Estruturante Móvel'!$M:$M,$B26,'Estruturante Móvel'!$C:$C,"&lt;&gt;PREVISTO",'Estruturante Móvel'!$G:$G,BD$4,'Estruturante Móvel'!$L:$L,'CRONOGRAMA_CONST+MIGRACAO'!AT$8))</f>
        <v>0</v>
      </c>
      <c r="BF28" s="139">
        <f>(COUNTIFS('Estruturante Móvel'!$M:$M,$B26,'Estruturante Móvel'!$AM:$AM,BF$4,'Estruturante Móvel'!$L:$L,'CRONOGRAMA_CONST+MIGRACAO'!$B28))</f>
        <v>0</v>
      </c>
      <c r="BG28" s="140">
        <f>(COUNTIFS('Estruturante Móvel'!$M:$M,$B26,'Estruturante Móvel'!$C:$C,"&lt;&gt;PREVISTO",'Estruturante Móvel'!$G:$G,BF$4,'Estruturante Móvel'!$L:$L,'CRONOGRAMA_CONST+MIGRACAO'!AV$8))</f>
        <v>0</v>
      </c>
      <c r="BH28" s="139">
        <f>(COUNTIFS('Estruturante Móvel'!$M:$M,$B26,'Estruturante Móvel'!$AM:$AM,BH$4,'Estruturante Móvel'!$L:$L,'CRONOGRAMA_CONST+MIGRACAO'!$B28))</f>
        <v>0</v>
      </c>
      <c r="BI28" s="140">
        <f>(COUNTIFS('Estruturante Móvel'!$M:$M,$B26,'Estruturante Móvel'!$C:$C,"&lt;&gt;PREVISTO",'Estruturante Móvel'!$G:$G,BH$4,'Estruturante Móvel'!$L:$L,'CRONOGRAMA_CONST+MIGRACAO'!AX$8))</f>
        <v>0</v>
      </c>
      <c r="BJ28" s="139">
        <f>(COUNTIFS('Estruturante Móvel'!$M:$M,$B26,'Estruturante Móvel'!$AM:$AM,BJ$4,'Estruturante Móvel'!$L:$L,'CRONOGRAMA_CONST+MIGRACAO'!$B28))</f>
        <v>0</v>
      </c>
      <c r="BK28" s="140">
        <f>(COUNTIFS('Estruturante Móvel'!$M:$M,$B26,'Estruturante Móvel'!$C:$C,"&lt;&gt;PREVISTO",'Estruturante Móvel'!$G:$G,BJ$4,'Estruturante Móvel'!$L:$L,'CRONOGRAMA_CONST+MIGRACAO'!AZ$8))</f>
        <v>0</v>
      </c>
      <c r="BL28" s="139">
        <f>(COUNTIFS('Estruturante Móvel'!$M:$M,$B26,'Estruturante Móvel'!$AM:$AM,BL$4,'Estruturante Móvel'!$L:$L,'CRONOGRAMA_CONST+MIGRACAO'!$B28))</f>
        <v>0</v>
      </c>
      <c r="BM28" s="140">
        <f>(COUNTIFS('Estruturante Móvel'!$M:$M,$B26,'Estruturante Móvel'!$C:$C,"&lt;&gt;PREVISTO",'Estruturante Móvel'!$G:$G,BL$4,'Estruturante Móvel'!$L:$L,'CRONOGRAMA_CONST+MIGRACAO'!BB$8))</f>
        <v>0</v>
      </c>
      <c r="BN28" s="139">
        <f>(COUNTIFS('Estruturante Móvel'!$M:$M,$B26,'Estruturante Móvel'!$AM:$AM,BN$4,'Estruturante Móvel'!$L:$L,'CRONOGRAMA_CONST+MIGRACAO'!$B28))</f>
        <v>0</v>
      </c>
      <c r="BO28" s="140">
        <f>(COUNTIFS('Estruturante Móvel'!$M:$M,$B26,'Estruturante Móvel'!$C:$C,"&lt;&gt;PREVISTO",'Estruturante Móvel'!$G:$G,BN$4,'Estruturante Móvel'!$L:$L,'CRONOGRAMA_CONST+MIGRACAO'!BD$8))</f>
        <v>0</v>
      </c>
      <c r="BP28" s="139">
        <f>(COUNTIFS('Estruturante Móvel'!$M:$M,$B26,'Estruturante Móvel'!$AM:$AM,BP$4,'Estruturante Móvel'!$L:$L,'CRONOGRAMA_CONST+MIGRACAO'!$B28))</f>
        <v>0</v>
      </c>
      <c r="BQ28" s="140">
        <f>(COUNTIFS('Estruturante Móvel'!$M:$M,$B26,'Estruturante Móvel'!$C:$C,"&lt;&gt;PREVISTO",'Estruturante Móvel'!$G:$G,BP$4,'Estruturante Móvel'!$L:$L,'CRONOGRAMA_CONST+MIGRACAO'!BF$8))</f>
        <v>0</v>
      </c>
      <c r="BR28" s="139">
        <f>(COUNTIFS('Estruturante Móvel'!$M:$M,$B26,'Estruturante Móvel'!$AM:$AM,BR$4,'Estruturante Móvel'!$L:$L,'CRONOGRAMA_CONST+MIGRACAO'!$B28))</f>
        <v>0</v>
      </c>
      <c r="BS28" s="140">
        <f>(COUNTIFS('Estruturante Móvel'!$M:$M,$B26,'Estruturante Móvel'!$C:$C,"&lt;&gt;PREVISTO",'Estruturante Móvel'!$G:$G,BR$4,'Estruturante Móvel'!$L:$L,'CRONOGRAMA_CONST+MIGRACAO'!BH$8))</f>
        <v>0</v>
      </c>
      <c r="BT28" s="139">
        <f>(COUNTIFS('Estruturante Móvel'!$M:$M,$B28,'Estruturante Móvel'!$AM:$AM,BT$4))-(COUNTIFS('Estruturante Móvel'!$M:$M,$B28,'Estruturante Móvel'!$AM:$AM,BT$4,'Estruturante Móvel'!$AQ:$AQ,"REPARO FO"))</f>
        <v>0</v>
      </c>
      <c r="BU28" s="140">
        <f>(COUNTIFS('Estruturante Móvel'!$M:$M,$B26,'Estruturante Móvel'!$C:$C,"&lt;&gt;PREVISTO",'Estruturante Móvel'!$G:$G,BT$4,'Estruturante Móvel'!$L:$L,'CRONOGRAMA_CONST+MIGRACAO'!BJ$8))</f>
        <v>0</v>
      </c>
      <c r="BV28" s="139">
        <f>(COUNTIFS('Estruturante Móvel'!$M:$M,$B28,'Estruturante Móvel'!$AM:$AM,BV$4))-(COUNTIFS('Estruturante Móvel'!$M:$M,$B28,'Estruturante Móvel'!$AM:$AM,BV$4,'Estruturante Móvel'!$AQ:$AQ,"REPARO FO"))</f>
        <v>0</v>
      </c>
      <c r="BW28" s="140">
        <f>(COUNTIFS('Estruturante Móvel'!$M:$M,$B26,'Estruturante Móvel'!$C:$C,"&lt;&gt;PREVISTO",'Estruturante Móvel'!$G:$G,BV$4,'Estruturante Móvel'!$L:$L,'CRONOGRAMA_CONST+MIGRACAO'!BL$8))</f>
        <v>0</v>
      </c>
      <c r="BX28" s="139">
        <f>(COUNTIFS('Estruturante Móvel'!$M:$M,$B28,'Estruturante Móvel'!$AM:$AM,BX$4))-(COUNTIFS('Estruturante Móvel'!$M:$M,$B28,'Estruturante Móvel'!$AM:$AM,BX$4,'Estruturante Móvel'!$AQ:$AQ,"REPARO FO"))</f>
        <v>0</v>
      </c>
      <c r="BY28" s="140">
        <f>(COUNTIFS('Estruturante Móvel'!$M:$M,$B26,'Estruturante Móvel'!$C:$C,"&lt;&gt;PREVISTO",'Estruturante Móvel'!$G:$G,BX$4,'Estruturante Móvel'!$L:$L,'CRONOGRAMA_CONST+MIGRACAO'!BN$8))</f>
        <v>0</v>
      </c>
      <c r="BZ28" s="139">
        <f>(COUNTIFS('Estruturante Móvel'!$M:$M,$B28,'Estruturante Móvel'!$AM:$AM,BZ$4))-(COUNTIFS('Estruturante Móvel'!$M:$M,$B28,'Estruturante Móvel'!$AM:$AM,BZ$4,'Estruturante Móvel'!$AQ:$AQ,"REPARO FO"))</f>
        <v>0</v>
      </c>
      <c r="CA28" s="140">
        <f>(COUNTIFS('Estruturante Móvel'!$M:$M,$B26,'Estruturante Móvel'!$C:$C,"&lt;&gt;PREVISTO",'Estruturante Móvel'!$G:$G,BZ$4,'Estruturante Móvel'!$L:$L,'CRONOGRAMA_CONST+MIGRACAO'!BP$8))</f>
        <v>0</v>
      </c>
      <c r="CB28" s="139">
        <f>(COUNTIFS('Estruturante Móvel'!$M:$M,$B28,'Estruturante Móvel'!$AM:$AM,CB$4))-(COUNTIFS('Estruturante Móvel'!$M:$M,$B28,'Estruturante Móvel'!$AM:$AM,CB$4,'Estruturante Móvel'!$AQ:$AQ,"REPARO FO"))</f>
        <v>0</v>
      </c>
      <c r="CC28" s="140">
        <f>(COUNTIFS('Estruturante Móvel'!$M:$M,$B26,'Estruturante Móvel'!$C:$C,"&lt;&gt;PREVISTO",'Estruturante Móvel'!$G:$G,CB$4,'Estruturante Móvel'!$L:$L,'CRONOGRAMA_CONST+MIGRACAO'!BR$8))</f>
        <v>0</v>
      </c>
      <c r="CD28" s="139">
        <f>(COUNTIFS('Estruturante Móvel'!$M:$M,$B28,'Estruturante Móvel'!$AM:$AM,CD$4))-(COUNTIFS('Estruturante Móvel'!$M:$M,$B28,'Estruturante Móvel'!$AM:$AM,CD$4,'Estruturante Móvel'!$AQ:$AQ,"REPARO FO"))</f>
        <v>0</v>
      </c>
      <c r="CE28" s="140">
        <f>(COUNTIFS('Estruturante Móvel'!$M:$M,$B26,'Estruturante Móvel'!$C:$C,"&lt;&gt;PREVISTO",'Estruturante Móvel'!$G:$G,CD$4,'Estruturante Móvel'!$L:$L,'CRONOGRAMA_CONST+MIGRACAO'!BT$8))</f>
        <v>0</v>
      </c>
      <c r="CF28" s="139">
        <f>(COUNTIFS('Estruturante Móvel'!$M:$M,$B28,'Estruturante Móvel'!$AM:$AM,CF$4))-(COUNTIFS('Estruturante Móvel'!$M:$M,$B28,'Estruturante Móvel'!$AM:$AM,CF$4,'Estruturante Móvel'!$AQ:$AQ,"REPARO FO"))</f>
        <v>0</v>
      </c>
      <c r="CG28" s="140">
        <f>(COUNTIFS('Estruturante Móvel'!$M:$M,$B26,'Estruturante Móvel'!$C:$C,"&lt;&gt;PREVISTO",'Estruturante Móvel'!$G:$G,CF$4,'Estruturante Móvel'!$L:$L,'CRONOGRAMA_CONST+MIGRACAO'!BV$8))</f>
        <v>0</v>
      </c>
      <c r="CH28" s="139">
        <f>(COUNTIFS('Estruturante Móvel'!$M:$M,$B28,'Estruturante Móvel'!$AM:$AM,CH$4))-(COUNTIFS('Estruturante Móvel'!$M:$M,$B28,'Estruturante Móvel'!$AM:$AM,CH$4,'Estruturante Móvel'!$AQ:$AQ,"REPARO FO"))</f>
        <v>0</v>
      </c>
      <c r="CI28" s="140">
        <f>(COUNTIFS('Estruturante Móvel'!$M:$M,$B26,'Estruturante Móvel'!$C:$C,"&lt;&gt;PREVISTO",'Estruturante Móvel'!$G:$G,CH$4,'Estruturante Móvel'!$L:$L,'CRONOGRAMA_CONST+MIGRACAO'!BX$8))</f>
        <v>0</v>
      </c>
      <c r="CJ28" s="139">
        <f>(COUNTIFS('Estruturante Móvel'!$M:$M,$B28,'Estruturante Móvel'!$AM:$AM,CJ$4))-(COUNTIFS('Estruturante Móvel'!$M:$M,$B28,'Estruturante Móvel'!$AM:$AM,CJ$4,'Estruturante Móvel'!$AQ:$AQ,"REPARO FO"))</f>
        <v>0</v>
      </c>
      <c r="CK28" s="140">
        <f>(COUNTIFS('Estruturante Móvel'!$M:$M,$B26,'Estruturante Móvel'!$C:$C,"&lt;&gt;PREVISTO",'Estruturante Móvel'!$G:$G,CJ$4,'Estruturante Móvel'!$L:$L,'CRONOGRAMA_CONST+MIGRACAO'!BZ$8))</f>
        <v>0</v>
      </c>
      <c r="CL28" s="139">
        <f>(COUNTIFS('Estruturante Móvel'!$M:$M,$B28,'Estruturante Móvel'!$AM:$AM,CL$4))-(COUNTIFS('Estruturante Móvel'!$M:$M,$B28,'Estruturante Móvel'!$AM:$AM,CL$4,'Estruturante Móvel'!$AQ:$AQ,"REPARO FO"))</f>
        <v>0</v>
      </c>
      <c r="CM28" s="140">
        <f>(COUNTIFS('Estruturante Móvel'!$M:$M,$B26,'Estruturante Móvel'!$C:$C,"&lt;&gt;PREVISTO",'Estruturante Móvel'!$G:$G,CL$4,'Estruturante Móvel'!$L:$L,'CRONOGRAMA_CONST+MIGRACAO'!CB$8))</f>
        <v>0</v>
      </c>
      <c r="CN28" s="139">
        <f>(COUNTIFS('Estruturante Móvel'!$M:$M,$B28,'Estruturante Móvel'!$AM:$AM,CN$4))-(COUNTIFS('Estruturante Móvel'!$M:$M,$B28,'Estruturante Móvel'!$AM:$AM,CN$4,'Estruturante Móvel'!$AQ:$AQ,"REPARO FO"))</f>
        <v>0</v>
      </c>
      <c r="CO28" s="140">
        <f>(COUNTIFS('Estruturante Móvel'!$M:$M,$B26,'Estruturante Móvel'!$C:$C,"&lt;&gt;PREVISTO",'Estruturante Móvel'!$G:$G,CN$4,'Estruturante Móvel'!$L:$L,'CRONOGRAMA_CONST+MIGRACAO'!CD$8))</f>
        <v>0</v>
      </c>
      <c r="CP28" s="139">
        <f>(COUNTIFS('Estruturante Móvel'!$M:$M,$B28,'Estruturante Móvel'!$AM:$AM,CP$4))-(COUNTIFS('Estruturante Móvel'!$M:$M,$B28,'Estruturante Móvel'!$AM:$AM,CP$4,'Estruturante Móvel'!$AQ:$AQ,"REPARO FO"))</f>
        <v>0</v>
      </c>
      <c r="CQ28" s="140">
        <f>(COUNTIFS('Estruturante Móvel'!$M:$M,$B26,'Estruturante Móvel'!$C:$C,"&lt;&gt;PREVISTO",'Estruturante Móvel'!$G:$G,CP$4,'Estruturante Móvel'!$L:$L,'CRONOGRAMA_CONST+MIGRACAO'!CF$8))</f>
        <v>0</v>
      </c>
      <c r="CR28" s="139">
        <f>(COUNTIFS('Estruturante Móvel'!$M:$M,$B28,'Estruturante Móvel'!$AM:$AM,CR$4))-(COUNTIFS('Estruturante Móvel'!$M:$M,$B28,'Estruturante Móvel'!$AM:$AM,CR$4,'Estruturante Móvel'!$AQ:$AQ,"REPARO FO"))</f>
        <v>0</v>
      </c>
      <c r="CS28" s="140">
        <f>(COUNTIFS('Estruturante Móvel'!$M:$M,$B26,'Estruturante Móvel'!$C:$C,"&lt;&gt;PREVISTO",'Estruturante Móvel'!$G:$G,CR$4,'Estruturante Móvel'!$L:$L,'CRONOGRAMA_CONST+MIGRACAO'!CH$8))</f>
        <v>0</v>
      </c>
      <c r="CT28" s="139">
        <f>(COUNTIFS('Estruturante Móvel'!$M:$M,$B28,'Estruturante Móvel'!$AM:$AM,CT$4))-(COUNTIFS('Estruturante Móvel'!$M:$M,$B28,'Estruturante Móvel'!$AM:$AM,CT$4,'Estruturante Móvel'!$AQ:$AQ,"REPARO FO"))</f>
        <v>0</v>
      </c>
      <c r="CU28" s="140">
        <f>(COUNTIFS('Estruturante Móvel'!$M:$M,$B26,'Estruturante Móvel'!$C:$C,"&lt;&gt;PREVISTO",'Estruturante Móvel'!$G:$G,CT$4,'Estruturante Móvel'!$L:$L,'CRONOGRAMA_CONST+MIGRACAO'!CJ$8))</f>
        <v>0</v>
      </c>
      <c r="CV28" s="139">
        <f>(COUNTIFS('Estruturante Móvel'!$M:$M,$B28,'Estruturante Móvel'!$AM:$AM,CV$4))-(COUNTIFS('Estruturante Móvel'!$M:$M,$B28,'Estruturante Móvel'!$AM:$AM,CV$4,'Estruturante Móvel'!$AQ:$AQ,"REPARO FO"))</f>
        <v>0</v>
      </c>
      <c r="CW28" s="140">
        <f>(COUNTIFS('Estruturante Móvel'!$M:$M,$B26,'Estruturante Móvel'!$C:$C,"&lt;&gt;PREVISTO",'Estruturante Móvel'!$G:$G,CV$4,'Estruturante Móvel'!$L:$L,'CRONOGRAMA_CONST+MIGRACAO'!CL$8))</f>
        <v>0</v>
      </c>
      <c r="CX28" s="139">
        <f>(COUNTIFS('Estruturante Móvel'!$M:$M,$B28,'Estruturante Móvel'!$AM:$AM,CX$4))-(COUNTIFS('Estruturante Móvel'!$M:$M,$B28,'Estruturante Móvel'!$AM:$AM,CX$4,'Estruturante Móvel'!$AQ:$AQ,"REPARO FO"))</f>
        <v>0</v>
      </c>
      <c r="CY28" s="140">
        <f>(COUNTIFS('Estruturante Móvel'!$M:$M,$B26,'Estruturante Móvel'!$C:$C,"&lt;&gt;PREVISTO",'Estruturante Móvel'!$G:$G,CX$4,'Estruturante Móvel'!$L:$L,'CRONOGRAMA_CONST+MIGRACAO'!CN$8))</f>
        <v>0</v>
      </c>
      <c r="CZ28" s="139">
        <f>(COUNTIFS('Estruturante Móvel'!$M:$M,$B28,'Estruturante Móvel'!$AM:$AM,CZ$4))-(COUNTIFS('Estruturante Móvel'!$M:$M,$B28,'Estruturante Móvel'!$AM:$AM,CZ$4,'Estruturante Móvel'!$AQ:$AQ,"REPARO FO"))</f>
        <v>0</v>
      </c>
      <c r="DA28" s="140">
        <f>(COUNTIFS('Estruturante Móvel'!$M:$M,$B26,'Estruturante Móvel'!$C:$C,"&lt;&gt;PREVISTO",'Estruturante Móvel'!$G:$G,CZ$4,'Estruturante Móvel'!$L:$L,'CRONOGRAMA_CONST+MIGRACAO'!CP$8))</f>
        <v>0</v>
      </c>
      <c r="DB28" s="139">
        <f>(COUNTIFS('Estruturante Móvel'!$M:$M,$B28,'Estruturante Móvel'!$AM:$AM,DB$4))-(COUNTIFS('Estruturante Móvel'!$M:$M,$B28,'Estruturante Móvel'!$AM:$AM,DB$4,'Estruturante Móvel'!$AQ:$AQ,"REPARO FO"))</f>
        <v>0</v>
      </c>
      <c r="DC28" s="140">
        <f>(COUNTIFS('Estruturante Móvel'!$M:$M,$B26,'Estruturante Móvel'!$C:$C,"&lt;&gt;PREVISTO",'Estruturante Móvel'!$G:$G,DB$4,'Estruturante Móvel'!$L:$L,'CRONOGRAMA_CONST+MIGRACAO'!CR$8))</f>
        <v>0</v>
      </c>
      <c r="DD28" s="139">
        <f>(COUNTIFS('Estruturante Móvel'!$M:$M,$B28,'Estruturante Móvel'!$AM:$AM,DD$4))-(COUNTIFS('Estruturante Móvel'!$M:$M,$B28,'Estruturante Móvel'!$AM:$AM,DD$4,'Estruturante Móvel'!$AQ:$AQ,"REPARO FO"))</f>
        <v>0</v>
      </c>
      <c r="DE28" s="140">
        <f>(COUNTIFS('Estruturante Móvel'!$M:$M,$B26,'Estruturante Móvel'!$C:$C,"&lt;&gt;PREVISTO",'Estruturante Móvel'!$G:$G,DD$4,'Estruturante Móvel'!$L:$L,'CRONOGRAMA_CONST+MIGRACAO'!CT$8))</f>
        <v>0</v>
      </c>
      <c r="DF28" s="139">
        <f>(COUNTIFS('Estruturante Móvel'!$M:$M,$B28,'Estruturante Móvel'!$AM:$AM,DF$4))-(COUNTIFS('Estruturante Móvel'!$M:$M,$B28,'Estruturante Móvel'!$AM:$AM,DF$4,'Estruturante Móvel'!$AQ:$AQ,"REPARO FO"))</f>
        <v>0</v>
      </c>
      <c r="DG28" s="140">
        <f>(COUNTIFS('Estruturante Móvel'!$M:$M,$B26,'Estruturante Móvel'!$C:$C,"&lt;&gt;PREVISTO",'Estruturante Móvel'!$G:$G,DF$4,'Estruturante Móvel'!$L:$L,'CRONOGRAMA_CONST+MIGRACAO'!CV$8))</f>
        <v>0</v>
      </c>
      <c r="DH28" s="139">
        <f>(COUNTIFS('Estruturante Móvel'!$M:$M,$B28,'Estruturante Móvel'!$AM:$AM,DH$4))-(COUNTIFS('Estruturante Móvel'!$M:$M,$B28,'Estruturante Móvel'!$AM:$AM,DH$4,'Estruturante Móvel'!$AQ:$AQ,"REPARO FO"))</f>
        <v>0</v>
      </c>
      <c r="DI28" s="140">
        <f>(COUNTIFS('Estruturante Móvel'!$M:$M,$B26,'Estruturante Móvel'!$C:$C,"&lt;&gt;PREVISTO",'Estruturante Móvel'!$G:$G,DH$4,'Estruturante Móvel'!$L:$L,'CRONOGRAMA_CONST+MIGRACAO'!CX$8))</f>
        <v>0</v>
      </c>
      <c r="DJ28" s="139">
        <f>(COUNTIFS('Estruturante Móvel'!$M:$M,$B28,'Estruturante Móvel'!$AM:$AM,DJ$4))-(COUNTIFS('Estruturante Móvel'!$M:$M,$B28,'Estruturante Móvel'!$AM:$AM,DJ$4,'Estruturante Móvel'!$AQ:$AQ,"REPARO FO"))</f>
        <v>0</v>
      </c>
      <c r="DK28" s="140">
        <f>(COUNTIFS('Estruturante Móvel'!$M:$M,$B26,'Estruturante Móvel'!$C:$C,"&lt;&gt;PREVISTO",'Estruturante Móvel'!$G:$G,DJ$4,'Estruturante Móvel'!$L:$L,'CRONOGRAMA_CONST+MIGRACAO'!CZ$8))</f>
        <v>0</v>
      </c>
      <c r="DL28" s="139">
        <f>(COUNTIFS('Estruturante Móvel'!$M:$M,$B28,'Estruturante Móvel'!$AM:$AM,DL$4))-(COUNTIFS('Estruturante Móvel'!$M:$M,$B28,'Estruturante Móvel'!$AM:$AM,DL$4,'Estruturante Móvel'!$AQ:$AQ,"REPARO FO"))</f>
        <v>0</v>
      </c>
      <c r="DM28" s="140">
        <f>(COUNTIFS('Estruturante Móvel'!$M:$M,$B26,'Estruturante Móvel'!$C:$C,"&lt;&gt;PREVISTO",'Estruturante Móvel'!$G:$G,DL$4,'Estruturante Móvel'!$L:$L,'CRONOGRAMA_CONST+MIGRACAO'!DB$8))</f>
        <v>0</v>
      </c>
      <c r="DN28" s="139">
        <f>(COUNTIFS('Estruturante Móvel'!$M:$M,$B28,'Estruturante Móvel'!$AM:$AM,DN$4))-(COUNTIFS('Estruturante Móvel'!$M:$M,$B28,'Estruturante Móvel'!$AM:$AM,DN$4,'Estruturante Móvel'!$AQ:$AQ,"REPARO FO"))</f>
        <v>0</v>
      </c>
      <c r="DO28" s="140">
        <f>(COUNTIFS('Estruturante Móvel'!$M:$M,$B26,'Estruturante Móvel'!$C:$C,"&lt;&gt;PREVISTO",'Estruturante Móvel'!$G:$G,DN$4,'Estruturante Móvel'!$L:$L,'CRONOGRAMA_CONST+MIGRACAO'!DD$8))</f>
        <v>0</v>
      </c>
      <c r="DP28" s="139">
        <f>(COUNTIFS('Estruturante Móvel'!$M:$M,$B28,'Estruturante Móvel'!$AM:$AM,DP$4))-(COUNTIFS('Estruturante Móvel'!$M:$M,$B28,'Estruturante Móvel'!$AM:$AM,DP$4,'Estruturante Móvel'!$AQ:$AQ,"REPARO FO"))</f>
        <v>0</v>
      </c>
      <c r="DQ28" s="140">
        <f>(COUNTIFS('Estruturante Móvel'!$M:$M,$B26,'Estruturante Móvel'!$C:$C,"&lt;&gt;PREVISTO",'Estruturante Móvel'!$G:$G,DP$4,'Estruturante Móvel'!$L:$L,'CRONOGRAMA_CONST+MIGRACAO'!DF$8))</f>
        <v>0</v>
      </c>
      <c r="DR28" s="139">
        <f>(COUNTIFS('Estruturante Móvel'!$M:$M,$B28,'Estruturante Móvel'!$AM:$AM,DR$4))-(COUNTIFS('Estruturante Móvel'!$M:$M,$B28,'Estruturante Móvel'!$AM:$AM,DR$4,'Estruturante Móvel'!$AQ:$AQ,"REPARO FO"))</f>
        <v>0</v>
      </c>
      <c r="DS28" s="140">
        <f>(COUNTIFS('Estruturante Móvel'!$M:$M,$B26,'Estruturante Móvel'!$C:$C,"&lt;&gt;PREVISTO",'Estruturante Móvel'!$G:$G,DR$4,'Estruturante Móvel'!$L:$L,'CRONOGRAMA_CONST+MIGRACAO'!DH$8))</f>
        <v>0</v>
      </c>
      <c r="DT28" s="139">
        <f>(COUNTIFS('Estruturante Móvel'!$M:$M,$B28,'Estruturante Móvel'!$AM:$AM,DT$4))-(COUNTIFS('Estruturante Móvel'!$M:$M,$B28,'Estruturante Móvel'!$AM:$AM,DT$4,'Estruturante Móvel'!$AQ:$AQ,"REPARO FO"))</f>
        <v>0</v>
      </c>
      <c r="DU28" s="140">
        <f>(COUNTIFS('Estruturante Móvel'!$M:$M,$B26,'Estruturante Móvel'!$C:$C,"&lt;&gt;PREVISTO",'Estruturante Móvel'!$G:$G,DT$4,'Estruturante Móvel'!$L:$L,'CRONOGRAMA_CONST+MIGRACAO'!DJ$8))</f>
        <v>0</v>
      </c>
      <c r="DV28" s="139">
        <f>(COUNTIFS('Estruturante Móvel'!$M:$M,$B28,'Estruturante Móvel'!$AM:$AM,DV$4))-(COUNTIFS('Estruturante Móvel'!$M:$M,$B28,'Estruturante Móvel'!$AM:$AM,DV$4,'Estruturante Móvel'!$AQ:$AQ,"REPARO FO"))</f>
        <v>0</v>
      </c>
      <c r="DW28" s="140">
        <f>(COUNTIFS('Estruturante Móvel'!$M:$M,$B26,'Estruturante Móvel'!$C:$C,"&lt;&gt;PREVISTO",'Estruturante Móvel'!$G:$G,DV$4,'Estruturante Móvel'!$L:$L,'CRONOGRAMA_CONST+MIGRACAO'!DL$8))</f>
        <v>0</v>
      </c>
      <c r="DX28" s="139">
        <f>(COUNTIFS('Estruturante Móvel'!$M:$M,$B28,'Estruturante Móvel'!$AM:$AM,DX$4))-(COUNTIFS('Estruturante Móvel'!$M:$M,$B28,'Estruturante Móvel'!$AM:$AM,DX$4,'Estruturante Móvel'!$AQ:$AQ,"REPARO FO"))</f>
        <v>0</v>
      </c>
      <c r="DY28" s="140">
        <f>(COUNTIFS('Estruturante Móvel'!$M:$M,$B26,'Estruturante Móvel'!$C:$C,"&lt;&gt;PREVISTO",'Estruturante Móvel'!$G:$G,DX$4,'Estruturante Móvel'!$L:$L,'CRONOGRAMA_CONST+MIGRACAO'!DN$8))</f>
        <v>0</v>
      </c>
      <c r="DZ28" s="139">
        <f>(COUNTIFS('Estruturante Móvel'!$M:$M,$B28,'Estruturante Móvel'!$AM:$AM,DZ$4))-(COUNTIFS('Estruturante Móvel'!$M:$M,$B28,'Estruturante Móvel'!$AM:$AM,DZ$4,'Estruturante Móvel'!$AQ:$AQ,"REPARO FO"))</f>
        <v>0</v>
      </c>
      <c r="EA28" s="140">
        <f>(COUNTIFS('Estruturante Móvel'!$M:$M,$B26,'Estruturante Móvel'!$C:$C,"&lt;&gt;PREVISTO",'Estruturante Móvel'!$G:$G,DZ$4,'Estruturante Móvel'!$L:$L,'CRONOGRAMA_CONST+MIGRACAO'!DP$8))</f>
        <v>0</v>
      </c>
      <c r="EB28" s="139">
        <f>(COUNTIFS('Estruturante Móvel'!$M:$M,$B28,'Estruturante Móvel'!$AM:$AM,EB$4))-(COUNTIFS('Estruturante Móvel'!$M:$M,$B28,'Estruturante Móvel'!$AM:$AM,EB$4,'Estruturante Móvel'!$AQ:$AQ,"REPARO FO"))</f>
        <v>0</v>
      </c>
      <c r="EC28" s="140">
        <f>(COUNTIFS('Estruturante Móvel'!$M:$M,$B26,'Estruturante Móvel'!$C:$C,"&lt;&gt;PREVISTO",'Estruturante Móvel'!$G:$G,EB$4,'Estruturante Móvel'!$L:$L,'CRONOGRAMA_CONST+MIGRACAO'!DR$8))</f>
        <v>0</v>
      </c>
      <c r="ED28" s="139">
        <f>(COUNTIFS('Estruturante Móvel'!$M:$M,$B28,'Estruturante Móvel'!$AM:$AM,ED$4))-(COUNTIFS('Estruturante Móvel'!$M:$M,$B28,'Estruturante Móvel'!$AM:$AM,ED$4,'Estruturante Móvel'!$AQ:$AQ,"REPARO FO"))</f>
        <v>0</v>
      </c>
      <c r="EE28" s="140">
        <f>(COUNTIFS('Estruturante Móvel'!$M:$M,$B26,'Estruturante Móvel'!$C:$C,"&lt;&gt;PREVISTO",'Estruturante Móvel'!$G:$G,ED$4,'Estruturante Móvel'!$L:$L,'CRONOGRAMA_CONST+MIGRACAO'!DT$8))</f>
        <v>0</v>
      </c>
      <c r="EF28" s="139">
        <f>(COUNTIFS('Estruturante Móvel'!$M:$M,$B28,'Estruturante Móvel'!$AM:$AM,EF$4))-(COUNTIFS('Estruturante Móvel'!$M:$M,$B28,'Estruturante Móvel'!$AM:$AM,EF$4,'Estruturante Móvel'!$AQ:$AQ,"REPARO FO"))</f>
        <v>0</v>
      </c>
      <c r="EG28" s="140">
        <f>(COUNTIFS('Estruturante Móvel'!$M:$M,$B26,'Estruturante Móvel'!$C:$C,"&lt;&gt;PREVISTO",'Estruturante Móvel'!$G:$G,EF$4,'Estruturante Móvel'!$L:$L,'CRONOGRAMA_CONST+MIGRACAO'!DV$8))</f>
        <v>0</v>
      </c>
      <c r="EH28" s="139">
        <f>(COUNTIFS('Estruturante Móvel'!$M:$M,$B28,'Estruturante Móvel'!$AM:$AM,EH$4))-(COUNTIFS('Estruturante Móvel'!$M:$M,$B28,'Estruturante Móvel'!$AM:$AM,EH$4,'Estruturante Móvel'!$AQ:$AQ,"REPARO FO"))</f>
        <v>0</v>
      </c>
      <c r="EI28" s="140">
        <f>(COUNTIFS('Estruturante Móvel'!$M:$M,$B26,'Estruturante Móvel'!$C:$C,"&lt;&gt;PREVISTO",'Estruturante Móvel'!$G:$G,EH$4,'Estruturante Móvel'!$L:$L,'CRONOGRAMA_CONST+MIGRACAO'!DX$8))</f>
        <v>0</v>
      </c>
      <c r="EJ28" s="139">
        <f>(COUNTIFS('Estruturante Móvel'!$M:$M,$B28,'Estruturante Móvel'!$AM:$AM,EJ$4))-(COUNTIFS('Estruturante Móvel'!$M:$M,$B28,'Estruturante Móvel'!$AM:$AM,EJ$4,'Estruturante Móvel'!$AQ:$AQ,"REPARO FO"))</f>
        <v>0</v>
      </c>
      <c r="EK28" s="140">
        <f>(COUNTIFS('Estruturante Móvel'!$M:$M,$B26,'Estruturante Móvel'!$C:$C,"&lt;&gt;PREVISTO",'Estruturante Móvel'!$G:$G,EJ$4,'Estruturante Móvel'!$L:$L,'CRONOGRAMA_CONST+MIGRACAO'!DZ$8))</f>
        <v>0</v>
      </c>
      <c r="EL28" s="139">
        <f>(COUNTIFS('Estruturante Móvel'!$M:$M,$B28,'Estruturante Móvel'!$AM:$AM,EL$4))-(COUNTIFS('Estruturante Móvel'!$M:$M,$B28,'Estruturante Móvel'!$AM:$AM,EL$4,'Estruturante Móvel'!$AQ:$AQ,"REPARO FO"))</f>
        <v>0</v>
      </c>
      <c r="EM28" s="140">
        <f>(COUNTIFS('Estruturante Móvel'!$M:$M,$B26,'Estruturante Móvel'!$C:$C,"&lt;&gt;PREVISTO",'Estruturante Móvel'!$G:$G,EL$4,'Estruturante Móvel'!$L:$L,'CRONOGRAMA_CONST+MIGRACAO'!EB$8))</f>
        <v>0</v>
      </c>
      <c r="EN28" s="139">
        <f>(COUNTIFS('Estruturante Móvel'!$M:$M,$B28,'Estruturante Móvel'!$AM:$AM,EN$4))-(COUNTIFS('Estruturante Móvel'!$M:$M,$B28,'Estruturante Móvel'!$AM:$AM,EN$4,'Estruturante Móvel'!$AQ:$AQ,"REPARO FO"))</f>
        <v>0</v>
      </c>
      <c r="EO28" s="140">
        <f>(COUNTIFS('Estruturante Móvel'!$M:$M,$B26,'Estruturante Móvel'!$C:$C,"&lt;&gt;PREVISTO",'Estruturante Móvel'!$G:$G,EN$4,'Estruturante Móvel'!$L:$L,'CRONOGRAMA_CONST+MIGRACAO'!ED$8))</f>
        <v>0</v>
      </c>
      <c r="EP28" s="139">
        <f>(COUNTIFS('Estruturante Móvel'!$M:$M,$B28,'Estruturante Móvel'!$AM:$AM,EP$4))-(COUNTIFS('Estruturante Móvel'!$M:$M,$B28,'Estruturante Móvel'!$AM:$AM,EP$4,'Estruturante Móvel'!$AQ:$AQ,"REPARO FO"))</f>
        <v>0</v>
      </c>
      <c r="EQ28" s="140">
        <f>(COUNTIFS('Estruturante Móvel'!$M:$M,$B26,'Estruturante Móvel'!$C:$C,"&lt;&gt;PREVISTO",'Estruturante Móvel'!$G:$G,EP$4,'Estruturante Móvel'!$L:$L,'CRONOGRAMA_CONST+MIGRACAO'!EF$8))</f>
        <v>0</v>
      </c>
      <c r="ER28" s="139">
        <f>(COUNTIFS('Estruturante Móvel'!$M:$M,$B28,'Estruturante Móvel'!$AM:$AM,ER$4))-(COUNTIFS('Estruturante Móvel'!$M:$M,$B28,'Estruturante Móvel'!$AM:$AM,ER$4,'Estruturante Móvel'!$AQ:$AQ,"REPARO FO"))</f>
        <v>0</v>
      </c>
      <c r="ES28" s="140">
        <f>(COUNTIFS('Estruturante Móvel'!$M:$M,$B26,'Estruturante Móvel'!$C:$C,"&lt;&gt;PREVISTO",'Estruturante Móvel'!$G:$G,ER$4,'Estruturante Móvel'!$L:$L,'CRONOGRAMA_CONST+MIGRACAO'!EH$8))</f>
        <v>0</v>
      </c>
      <c r="ET28" s="139">
        <f>(COUNTIFS('Estruturante Móvel'!$M:$M,$B28,'Estruturante Móvel'!$AM:$AM,ET$4))-(COUNTIFS('Estruturante Móvel'!$M:$M,$B28,'Estruturante Móvel'!$AM:$AM,ET$4,'Estruturante Móvel'!$AQ:$AQ,"REPARO FO"))</f>
        <v>0</v>
      </c>
      <c r="EU28" s="140">
        <f>(COUNTIFS('Estruturante Móvel'!$M:$M,$B26,'Estruturante Móvel'!$C:$C,"&lt;&gt;PREVISTO",'Estruturante Móvel'!$G:$G,ET$4,'Estruturante Móvel'!$L:$L,'CRONOGRAMA_CONST+MIGRACAO'!EJ$8))</f>
        <v>0</v>
      </c>
      <c r="EV28" s="139">
        <f>(COUNTIFS('Estruturante Móvel'!$M:$M,$B28,'Estruturante Móvel'!$AM:$AM,EV$4))-(COUNTIFS('Estruturante Móvel'!$M:$M,$B28,'Estruturante Móvel'!$AM:$AM,EV$4,'Estruturante Móvel'!$AQ:$AQ,"REPARO FO"))</f>
        <v>0</v>
      </c>
      <c r="EW28" s="140">
        <f>(COUNTIFS('Estruturante Móvel'!$M:$M,$B26,'Estruturante Móvel'!$C:$C,"&lt;&gt;PREVISTO",'Estruturante Móvel'!$G:$G,EV$4,'Estruturante Móvel'!$L:$L,'CRONOGRAMA_CONST+MIGRACAO'!EL$8))</f>
        <v>0</v>
      </c>
      <c r="EX28" s="139">
        <f>(COUNTIFS('Estruturante Móvel'!$M:$M,$B28,'Estruturante Móvel'!$AM:$AM,EX$4))-(COUNTIFS('Estruturante Móvel'!$M:$M,$B28,'Estruturante Móvel'!$AM:$AM,EX$4,'Estruturante Móvel'!$AQ:$AQ,"REPARO FO"))</f>
        <v>0</v>
      </c>
      <c r="EY28" s="140">
        <f>(COUNTIFS('Estruturante Móvel'!$M:$M,$B26,'Estruturante Móvel'!$C:$C,"&lt;&gt;PREVISTO",'Estruturante Móvel'!$G:$G,EX$4,'Estruturante Móvel'!$L:$L,'CRONOGRAMA_CONST+MIGRACAO'!EN$8))</f>
        <v>0</v>
      </c>
      <c r="EZ28" s="139">
        <f>(COUNTIFS('Estruturante Móvel'!$M:$M,$B28,'Estruturante Móvel'!$AM:$AM,EZ$4))-(COUNTIFS('Estruturante Móvel'!$M:$M,$B28,'Estruturante Móvel'!$AM:$AM,EZ$4,'Estruturante Móvel'!$AQ:$AQ,"REPARO FO"))</f>
        <v>0</v>
      </c>
      <c r="FA28" s="140">
        <f>(COUNTIFS('Estruturante Móvel'!$M:$M,$B26,'Estruturante Móvel'!$C:$C,"&lt;&gt;PREVISTO",'Estruturante Móvel'!$G:$G,EZ$4,'Estruturante Móvel'!$L:$L,'CRONOGRAMA_CONST+MIGRACAO'!EP$8))</f>
        <v>0</v>
      </c>
      <c r="FB28" s="139">
        <f>(COUNTIFS('Estruturante Móvel'!$M:$M,$B28,'Estruturante Móvel'!$AM:$AM,FB$4))-(COUNTIFS('Estruturante Móvel'!$M:$M,$B28,'Estruturante Móvel'!$AM:$AM,FB$4,'Estruturante Móvel'!$AQ:$AQ,"REPARO FO"))</f>
        <v>0</v>
      </c>
      <c r="FC28" s="140">
        <f>(COUNTIFS('Estruturante Móvel'!$M:$M,$B26,'Estruturante Móvel'!$C:$C,"&lt;&gt;PREVISTO",'Estruturante Móvel'!$G:$G,FB$4,'Estruturante Móvel'!$L:$L,'CRONOGRAMA_CONST+MIGRACAO'!ER$8))</f>
        <v>0</v>
      </c>
      <c r="FD28" s="139">
        <f>(COUNTIFS('Estruturante Móvel'!$M:$M,$B28,'Estruturante Móvel'!$AM:$AM,FD$4))-(COUNTIFS('Estruturante Móvel'!$M:$M,$B28,'Estruturante Móvel'!$AM:$AM,FD$4,'Estruturante Móvel'!$AQ:$AQ,"REPARO FO"))</f>
        <v>0</v>
      </c>
      <c r="FE28" s="140">
        <f>(COUNTIFS('Estruturante Móvel'!$M:$M,$B26,'Estruturante Móvel'!$C:$C,"&lt;&gt;PREVISTO",'Estruturante Móvel'!$G:$G,FD$4,'Estruturante Móvel'!$L:$L,'CRONOGRAMA_CONST+MIGRACAO'!ET$8))</f>
        <v>0</v>
      </c>
      <c r="FF28" s="139">
        <f>(COUNTIFS('Estruturante Móvel'!$M:$M,$B28,'Estruturante Móvel'!$AM:$AM,FF$4))-(COUNTIFS('Estruturante Móvel'!$M:$M,$B28,'Estruturante Móvel'!$AM:$AM,FF$4,'Estruturante Móvel'!$AQ:$AQ,"REPARO FO"))</f>
        <v>0</v>
      </c>
      <c r="FG28" s="140">
        <f>(COUNTIFS('Estruturante Móvel'!$M:$M,$B26,'Estruturante Móvel'!$C:$C,"&lt;&gt;PREVISTO",'Estruturante Móvel'!$G:$G,FF$4,'Estruturante Móvel'!$L:$L,'CRONOGRAMA_CONST+MIGRACAO'!EV$8))</f>
        <v>0</v>
      </c>
      <c r="FH28" s="139">
        <f>(COUNTIFS('Estruturante Móvel'!$M:$M,$B28,'Estruturante Móvel'!$AM:$AM,FH$4))-(COUNTIFS('Estruturante Móvel'!$M:$M,$B28,'Estruturante Móvel'!$AM:$AM,FH$4,'Estruturante Móvel'!$AQ:$AQ,"REPARO FO"))</f>
        <v>0</v>
      </c>
      <c r="FI28" s="140">
        <f>(COUNTIFS('Estruturante Móvel'!$M:$M,$B26,'Estruturante Móvel'!$C:$C,"&lt;&gt;PREVISTO",'Estruturante Móvel'!$G:$G,FH$4,'Estruturante Móvel'!$L:$L,'CRONOGRAMA_CONST+MIGRACAO'!EX$8))</f>
        <v>0</v>
      </c>
      <c r="FJ28" s="139">
        <f>(COUNTIFS('Estruturante Móvel'!$M:$M,$B28,'Estruturante Móvel'!$AM:$AM,FJ$4))-(COUNTIFS('Estruturante Móvel'!$M:$M,$B28,'Estruturante Móvel'!$AM:$AM,FJ$4,'Estruturante Móvel'!$AQ:$AQ,"REPARO FO"))</f>
        <v>0</v>
      </c>
      <c r="FK28" s="140">
        <f>(COUNTIFS('Estruturante Móvel'!$M:$M,$B26,'Estruturante Móvel'!$C:$C,"&lt;&gt;PREVISTO",'Estruturante Móvel'!$G:$G,FJ$4,'Estruturante Móvel'!$L:$L,'CRONOGRAMA_CONST+MIGRACAO'!EZ$8))</f>
        <v>0</v>
      </c>
      <c r="FL28" s="139">
        <f>(COUNTIFS('Estruturante Móvel'!$M:$M,$B28,'Estruturante Móvel'!$AM:$AM,FL$4))-(COUNTIFS('Estruturante Móvel'!$M:$M,$B28,'Estruturante Móvel'!$AM:$AM,FL$4,'Estruturante Móvel'!$AQ:$AQ,"REPARO FO"))</f>
        <v>0</v>
      </c>
      <c r="FM28" s="140">
        <f>(COUNTIFS('Estruturante Móvel'!$M:$M,$B26,'Estruturante Móvel'!$C:$C,"&lt;&gt;PREVISTO",'Estruturante Móvel'!$G:$G,FL$4,'Estruturante Móvel'!$L:$L,'CRONOGRAMA_CONST+MIGRACAO'!FB$8))</f>
        <v>0</v>
      </c>
      <c r="FN28" s="139">
        <f>(COUNTIFS('Estruturante Móvel'!$M:$M,$B28,'Estruturante Móvel'!$AM:$AM,FN$4))-(COUNTIFS('Estruturante Móvel'!$M:$M,$B28,'Estruturante Móvel'!$AM:$AM,FN$4,'Estruturante Móvel'!$AQ:$AQ,"REPARO FO"))</f>
        <v>0</v>
      </c>
      <c r="FO28" s="140">
        <f>(COUNTIFS('Estruturante Móvel'!$M:$M,$B26,'Estruturante Móvel'!$C:$C,"&lt;&gt;PREVISTO",'Estruturante Móvel'!$G:$G,FN$4,'Estruturante Móvel'!$L:$L,'CRONOGRAMA_CONST+MIGRACAO'!FD$8))</f>
        <v>0</v>
      </c>
      <c r="FP28" s="139">
        <f>(COUNTIFS('Estruturante Móvel'!$M:$M,$B28,'Estruturante Móvel'!$AM:$AM,FP$4))-(COUNTIFS('Estruturante Móvel'!$M:$M,$B28,'Estruturante Móvel'!$AM:$AM,FP$4,'Estruturante Móvel'!$AQ:$AQ,"REPARO FO"))</f>
        <v>0</v>
      </c>
      <c r="FQ28" s="140">
        <f>(COUNTIFS('Estruturante Móvel'!$M:$M,$B26,'Estruturante Móvel'!$C:$C,"&lt;&gt;PREVISTO",'Estruturante Móvel'!$G:$G,FP$4,'Estruturante Móvel'!$L:$L,'CRONOGRAMA_CONST+MIGRACAO'!FF$8))</f>
        <v>0</v>
      </c>
      <c r="FR28" s="139">
        <f>(COUNTIFS('Estruturante Móvel'!$M:$M,$B28,'Estruturante Móvel'!$AM:$AM,FR$4))-(COUNTIFS('Estruturante Móvel'!$M:$M,$B28,'Estruturante Móvel'!$AM:$AM,FR$4,'Estruturante Móvel'!$AQ:$AQ,"REPARO FO"))</f>
        <v>0</v>
      </c>
      <c r="FS28" s="140">
        <f>(COUNTIFS('Estruturante Móvel'!$M:$M,$B26,'Estruturante Móvel'!$C:$C,"&lt;&gt;PREVISTO",'Estruturante Móvel'!$G:$G,FR$4,'Estruturante Móvel'!$L:$L,'CRONOGRAMA_CONST+MIGRACAO'!FH$8))</f>
        <v>0</v>
      </c>
      <c r="FT28" s="139">
        <f>(COUNTIFS('Estruturante Móvel'!$M:$M,$B28,'Estruturante Móvel'!$AM:$AM,FT$4))-(COUNTIFS('Estruturante Móvel'!$M:$M,$B28,'Estruturante Móvel'!$AM:$AM,FT$4,'Estruturante Móvel'!$AQ:$AQ,"REPARO FO"))</f>
        <v>0</v>
      </c>
      <c r="FU28" s="140">
        <f>(COUNTIFS('Estruturante Móvel'!$M:$M,$B26,'Estruturante Móvel'!$C:$C,"&lt;&gt;PREVISTO",'Estruturante Móvel'!$G:$G,FT$4,'Estruturante Móvel'!$L:$L,'CRONOGRAMA_CONST+MIGRACAO'!FJ$8))</f>
        <v>0</v>
      </c>
      <c r="FV28" s="139">
        <f>(COUNTIFS('Estruturante Móvel'!$M:$M,$B28,'Estruturante Móvel'!$AM:$AM,FV$4))-(COUNTIFS('Estruturante Móvel'!$M:$M,$B28,'Estruturante Móvel'!$AM:$AM,FV$4,'Estruturante Móvel'!$AQ:$AQ,"REPARO FO"))</f>
        <v>0</v>
      </c>
      <c r="FW28" s="140">
        <f>(COUNTIFS('Estruturante Móvel'!$M:$M,$B26,'Estruturante Móvel'!$C:$C,"&lt;&gt;PREVISTO",'Estruturante Móvel'!$G:$G,FV$4,'Estruturante Móvel'!$L:$L,'CRONOGRAMA_CONST+MIGRACAO'!FL$8))</f>
        <v>0</v>
      </c>
      <c r="FX28" s="139">
        <f>(COUNTIFS('Estruturante Móvel'!$M:$M,$B28,'Estruturante Móvel'!$AM:$AM,FX$4))-(COUNTIFS('Estruturante Móvel'!$M:$M,$B28,'Estruturante Móvel'!$AM:$AM,FX$4,'Estruturante Móvel'!$AQ:$AQ,"REPARO FO"))</f>
        <v>0</v>
      </c>
      <c r="FY28" s="140">
        <f>(COUNTIFS('Estruturante Móvel'!$M:$M,$B26,'Estruturante Móvel'!$C:$C,"&lt;&gt;PREVISTO",'Estruturante Móvel'!$G:$G,FX$4,'Estruturante Móvel'!$L:$L,'CRONOGRAMA_CONST+MIGRACAO'!FN$8))</f>
        <v>0</v>
      </c>
      <c r="FZ28" s="139">
        <f>(COUNTIFS('Estruturante Móvel'!$M:$M,$B28,'Estruturante Móvel'!$AM:$AM,FZ$4))-(COUNTIFS('Estruturante Móvel'!$M:$M,$B28,'Estruturante Móvel'!$AM:$AM,FZ$4,'Estruturante Móvel'!$AQ:$AQ,"REPARO FO"))</f>
        <v>0</v>
      </c>
      <c r="GA28" s="140">
        <f>(COUNTIFS('Estruturante Móvel'!$M:$M,$B26,'Estruturante Móvel'!$C:$C,"&lt;&gt;PREVISTO",'Estruturante Móvel'!$G:$G,FZ$4,'Estruturante Móvel'!$L:$L,'CRONOGRAMA_CONST+MIGRACAO'!FP$8))</f>
        <v>0</v>
      </c>
      <c r="GB28" s="139">
        <f>(COUNTIFS('Estruturante Móvel'!$M:$M,$B28,'Estruturante Móvel'!$AM:$AM,GB$4))-(COUNTIFS('Estruturante Móvel'!$M:$M,$B28,'Estruturante Móvel'!$AM:$AM,GB$4,'Estruturante Móvel'!$AQ:$AQ,"REPARO FO"))</f>
        <v>0</v>
      </c>
      <c r="GC28" s="140">
        <f>(COUNTIFS('Estruturante Móvel'!$M:$M,$B26,'Estruturante Móvel'!$C:$C,"&lt;&gt;PREVISTO",'Estruturante Móvel'!$G:$G,GB$4,'Estruturante Móvel'!$L:$L,'CRONOGRAMA_CONST+MIGRACAO'!FR$8))</f>
        <v>0</v>
      </c>
      <c r="GD28" s="139">
        <f>(COUNTIFS('Estruturante Móvel'!$M:$M,$B28,'Estruturante Móvel'!$AM:$AM,GD$4))-(COUNTIFS('Estruturante Móvel'!$M:$M,$B28,'Estruturante Móvel'!$AM:$AM,GD$4,'Estruturante Móvel'!$AQ:$AQ,"REPARO FO"))</f>
        <v>0</v>
      </c>
      <c r="GE28" s="140">
        <f>(COUNTIFS('Estruturante Móvel'!$M:$M,$B26,'Estruturante Móvel'!$C:$C,"&lt;&gt;PREVISTO",'Estruturante Móvel'!$G:$G,GD$4,'Estruturante Móvel'!$L:$L,'CRONOGRAMA_CONST+MIGRACAO'!FT$8))</f>
        <v>0</v>
      </c>
      <c r="GF28" s="139">
        <f>(COUNTIFS('Estruturante Móvel'!$M:$M,$B28,'Estruturante Móvel'!$AM:$AM,GF$4))-(COUNTIFS('Estruturante Móvel'!$M:$M,$B28,'Estruturante Móvel'!$AM:$AM,GF$4,'Estruturante Móvel'!$AQ:$AQ,"REPARO FO"))</f>
        <v>0</v>
      </c>
      <c r="GG28" s="140">
        <f>(COUNTIFS('Estruturante Móvel'!$M:$M,$B26,'Estruturante Móvel'!$C:$C,"&lt;&gt;PREVISTO",'Estruturante Móvel'!$G:$G,GF$4,'Estruturante Móvel'!$L:$L,'CRONOGRAMA_CONST+MIGRACAO'!FV$8))</f>
        <v>0</v>
      </c>
      <c r="GH28" s="139">
        <f>(COUNTIFS('Estruturante Móvel'!$M:$M,$B28,'Estruturante Móvel'!$AM:$AM,GH$4))-(COUNTIFS('Estruturante Móvel'!$M:$M,$B28,'Estruturante Móvel'!$AM:$AM,GH$4,'Estruturante Móvel'!$AQ:$AQ,"REPARO FO"))</f>
        <v>0</v>
      </c>
      <c r="GI28" s="140">
        <f>(COUNTIFS('Estruturante Móvel'!$M:$M,$B26,'Estruturante Móvel'!$C:$C,"&lt;&gt;PREVISTO",'Estruturante Móvel'!$G:$G,GH$4,'Estruturante Móvel'!$L:$L,'CRONOGRAMA_CONST+MIGRACAO'!FX$8))</f>
        <v>0</v>
      </c>
      <c r="GJ28" s="139">
        <f>(COUNTIFS('Estruturante Móvel'!$M:$M,$B28,'Estruturante Móvel'!$AM:$AM,GJ$4))-(COUNTIFS('Estruturante Móvel'!$M:$M,$B28,'Estruturante Móvel'!$AM:$AM,GJ$4,'Estruturante Móvel'!$AQ:$AQ,"REPARO FO"))</f>
        <v>0</v>
      </c>
      <c r="GK28" s="140">
        <f>(COUNTIFS('Estruturante Móvel'!$M:$M,$B26,'Estruturante Móvel'!$C:$C,"&lt;&gt;PREVISTO",'Estruturante Móvel'!$G:$G,GJ$4,'Estruturante Móvel'!$L:$L,'CRONOGRAMA_CONST+MIGRACAO'!FZ$8))</f>
        <v>0</v>
      </c>
      <c r="GL28" s="139">
        <f>(COUNTIFS('Estruturante Móvel'!$M:$M,$B28,'Estruturante Móvel'!$AM:$AM,GL$4))-(COUNTIFS('Estruturante Móvel'!$M:$M,$B28,'Estruturante Móvel'!$AM:$AM,GL$4,'Estruturante Móvel'!$AQ:$AQ,"REPARO FO"))</f>
        <v>0</v>
      </c>
      <c r="GM28" s="140">
        <f>(COUNTIFS('Estruturante Móvel'!$M:$M,$B26,'Estruturante Móvel'!$C:$C,"&lt;&gt;PREVISTO",'Estruturante Móvel'!$G:$G,GL$4,'Estruturante Móvel'!$L:$L,'CRONOGRAMA_CONST+MIGRACAO'!GB$8))</f>
        <v>0</v>
      </c>
      <c r="GN28" s="139">
        <f>(COUNTIFS('Estruturante Móvel'!$M:$M,$B28,'Estruturante Móvel'!$AM:$AM,GN$4))-(COUNTIFS('Estruturante Móvel'!$M:$M,$B28,'Estruturante Móvel'!$AM:$AM,GN$4,'Estruturante Móvel'!$AQ:$AQ,"REPARO FO"))</f>
        <v>0</v>
      </c>
      <c r="GO28" s="140">
        <f>(COUNTIFS('Estruturante Móvel'!$M:$M,$B26,'Estruturante Móvel'!$C:$C,"&lt;&gt;PREVISTO",'Estruturante Móvel'!$G:$G,GN$4,'Estruturante Móvel'!$L:$L,'CRONOGRAMA_CONST+MIGRACAO'!GD$8))</f>
        <v>0</v>
      </c>
      <c r="GP28" s="139">
        <f>(COUNTIFS('Estruturante Móvel'!$M:$M,$B28,'Estruturante Móvel'!$AM:$AM,GP$4))-(COUNTIFS('Estruturante Móvel'!$M:$M,$B28,'Estruturante Móvel'!$AM:$AM,GP$4,'Estruturante Móvel'!$AQ:$AQ,"REPARO FO"))</f>
        <v>0</v>
      </c>
      <c r="GQ28" s="140">
        <f>(COUNTIFS('Estruturante Móvel'!$M:$M,$B26,'Estruturante Móvel'!$C:$C,"&lt;&gt;PREVISTO",'Estruturante Móvel'!$G:$G,GP$4,'Estruturante Móvel'!$L:$L,'CRONOGRAMA_CONST+MIGRACAO'!GF$8))</f>
        <v>0</v>
      </c>
      <c r="GR28" s="139">
        <f>(COUNTIFS('Estruturante Móvel'!$M:$M,$B28,'Estruturante Móvel'!$AM:$AM,GR$4))-(COUNTIFS('Estruturante Móvel'!$M:$M,$B28,'Estruturante Móvel'!$AM:$AM,GR$4,'Estruturante Móvel'!$AQ:$AQ,"REPARO FO"))</f>
        <v>0</v>
      </c>
      <c r="GS28" s="140">
        <f>(COUNTIFS('Estruturante Móvel'!$M:$M,$B26,'Estruturante Móvel'!$C:$C,"&lt;&gt;PREVISTO",'Estruturante Móvel'!$G:$G,GR$4,'Estruturante Móvel'!$L:$L,'CRONOGRAMA_CONST+MIGRACAO'!GH$8))</f>
        <v>0</v>
      </c>
      <c r="GT28" s="139">
        <f>(COUNTIFS('Estruturante Móvel'!$M:$M,$B28,'Estruturante Móvel'!$AM:$AM,GT$4))-(COUNTIFS('Estruturante Móvel'!$M:$M,$B28,'Estruturante Móvel'!$AM:$AM,GT$4,'Estruturante Móvel'!$AQ:$AQ,"REPARO FO"))</f>
        <v>0</v>
      </c>
      <c r="GU28" s="140">
        <f>(COUNTIFS('Estruturante Móvel'!$M:$M,$B26,'Estruturante Móvel'!$C:$C,"&lt;&gt;PREVISTO",'Estruturante Móvel'!$G:$G,GT$4,'Estruturante Móvel'!$L:$L,'CRONOGRAMA_CONST+MIGRACAO'!GJ$8))</f>
        <v>0</v>
      </c>
      <c r="GV28" s="139">
        <f>(COUNTIFS('Estruturante Móvel'!$M:$M,$B28,'Estruturante Móvel'!$AM:$AM,GV$4))-(COUNTIFS('Estruturante Móvel'!$M:$M,$B28,'Estruturante Móvel'!$AM:$AM,GV$4,'Estruturante Móvel'!$AQ:$AQ,"REPARO FO"))</f>
        <v>0</v>
      </c>
      <c r="GW28" s="140">
        <f>(COUNTIFS('Estruturante Móvel'!$M:$M,$B26,'Estruturante Móvel'!$C:$C,"&lt;&gt;PREVISTO",'Estruturante Móvel'!$G:$G,GV$4,'Estruturante Móvel'!$L:$L,'CRONOGRAMA_CONST+MIGRACAO'!GL$8))</f>
        <v>0</v>
      </c>
      <c r="GX28" s="139">
        <f>(COUNTIFS('Estruturante Móvel'!$M:$M,$B28,'Estruturante Móvel'!$AM:$AM,GX$4))-(COUNTIFS('Estruturante Móvel'!$M:$M,$B28,'Estruturante Móvel'!$AM:$AM,GX$4,'Estruturante Móvel'!$AQ:$AQ,"REPARO FO"))</f>
        <v>0</v>
      </c>
      <c r="GY28" s="140">
        <f>(COUNTIFS('Estruturante Móvel'!$M:$M,$B26,'Estruturante Móvel'!$C:$C,"&lt;&gt;PREVISTO",'Estruturante Móvel'!$G:$G,GX$4,'Estruturante Móvel'!$L:$L,'CRONOGRAMA_CONST+MIGRACAO'!GN$8))</f>
        <v>0</v>
      </c>
      <c r="GZ28" s="139">
        <f>(COUNTIFS('Estruturante Móvel'!$M:$M,$B28,'Estruturante Móvel'!$AM:$AM,GZ$4))-(COUNTIFS('Estruturante Móvel'!$M:$M,$B28,'Estruturante Móvel'!$AM:$AM,GZ$4,'Estruturante Móvel'!$AQ:$AQ,"REPARO FO"))</f>
        <v>0</v>
      </c>
      <c r="HA28" s="140">
        <f>(COUNTIFS('Estruturante Móvel'!$M:$M,$B26,'Estruturante Móvel'!$C:$C,"&lt;&gt;PREVISTO",'Estruturante Móvel'!$G:$G,GZ$4,'Estruturante Móvel'!$L:$L,'CRONOGRAMA_CONST+MIGRACAO'!GP$8))</f>
        <v>0</v>
      </c>
      <c r="HB28" s="139">
        <f>(COUNTIFS('Estruturante Móvel'!$M:$M,$B28,'Estruturante Móvel'!$AM:$AM,HB$4))-(COUNTIFS('Estruturante Móvel'!$M:$M,$B28,'Estruturante Móvel'!$AM:$AM,HB$4,'Estruturante Móvel'!$AQ:$AQ,"REPARO FO"))</f>
        <v>0</v>
      </c>
      <c r="HC28" s="140">
        <f>(COUNTIFS('Estruturante Móvel'!$M:$M,$B26,'Estruturante Móvel'!$C:$C,"&lt;&gt;PREVISTO",'Estruturante Móvel'!$G:$G,HB$4,'Estruturante Móvel'!$L:$L,'CRONOGRAMA_CONST+MIGRACAO'!GR$8))</f>
        <v>0</v>
      </c>
      <c r="HD28" s="139">
        <f>(COUNTIFS('Estruturante Móvel'!$M:$M,$B28,'Estruturante Móvel'!$AM:$AM,HD$4))-(COUNTIFS('Estruturante Móvel'!$M:$M,$B28,'Estruturante Móvel'!$AM:$AM,HD$4,'Estruturante Móvel'!$AQ:$AQ,"REPARO FO"))</f>
        <v>0</v>
      </c>
      <c r="HE28" s="140">
        <f>(COUNTIFS('Estruturante Móvel'!$M:$M,$B26,'Estruturante Móvel'!$C:$C,"&lt;&gt;PREVISTO",'Estruturante Móvel'!$G:$G,HD$4,'Estruturante Móvel'!$L:$L,'CRONOGRAMA_CONST+MIGRACAO'!GT$8))</f>
        <v>0</v>
      </c>
      <c r="HF28" s="139">
        <f>(COUNTIFS('Estruturante Móvel'!$M:$M,$B28,'Estruturante Móvel'!$AM:$AM,HF$4))-(COUNTIFS('Estruturante Móvel'!$M:$M,$B28,'Estruturante Móvel'!$AM:$AM,HF$4,'Estruturante Móvel'!$AQ:$AQ,"REPARO FO"))</f>
        <v>0</v>
      </c>
      <c r="HG28" s="140">
        <f>(COUNTIFS('Estruturante Móvel'!$M:$M,$B26,'Estruturante Móvel'!$C:$C,"&lt;&gt;PREVISTO",'Estruturante Móvel'!$G:$G,HF$4,'Estruturante Móvel'!$L:$L,'CRONOGRAMA_CONST+MIGRACAO'!GV$8))</f>
        <v>0</v>
      </c>
      <c r="HH28" s="139">
        <f>(COUNTIFS('Estruturante Móvel'!$M:$M,$B28,'Estruturante Móvel'!$AM:$AM,HH$4))-(COUNTIFS('Estruturante Móvel'!$M:$M,$B28,'Estruturante Móvel'!$AM:$AM,HH$4,'Estruturante Móvel'!$AQ:$AQ,"REPARO FO"))</f>
        <v>0</v>
      </c>
      <c r="HI28" s="140">
        <f>(COUNTIFS('Estruturante Móvel'!$M:$M,$B26,'Estruturante Móvel'!$C:$C,"&lt;&gt;PREVISTO",'Estruturante Móvel'!$G:$G,HH$4,'Estruturante Móvel'!$L:$L,'CRONOGRAMA_CONST+MIGRACAO'!GX$8))</f>
        <v>0</v>
      </c>
      <c r="HJ28" s="139">
        <f>(COUNTIFS('Estruturante Móvel'!$M:$M,$B28,'Estruturante Móvel'!$AM:$AM,HJ$4))-(COUNTIFS('Estruturante Móvel'!$M:$M,$B28,'Estruturante Móvel'!$AM:$AM,HJ$4,'Estruturante Móvel'!$AQ:$AQ,"REPARO FO"))</f>
        <v>0</v>
      </c>
      <c r="HK28" s="140">
        <f>(COUNTIFS('Estruturante Móvel'!$M:$M,$B26,'Estruturante Móvel'!$C:$C,"&lt;&gt;PREVISTO",'Estruturante Móvel'!$G:$G,HJ$4,'Estruturante Móvel'!$L:$L,'CRONOGRAMA_CONST+MIGRACAO'!GZ$8))</f>
        <v>0</v>
      </c>
      <c r="HL28" s="139">
        <f>(COUNTIFS('Estruturante Móvel'!$M:$M,$B28,'Estruturante Móvel'!$AM:$AM,HL$4))-(COUNTIFS('Estruturante Móvel'!$M:$M,$B28,'Estruturante Móvel'!$AM:$AM,HL$4,'Estruturante Móvel'!$AQ:$AQ,"REPARO FO"))</f>
        <v>0</v>
      </c>
      <c r="HM28" s="140">
        <f>(COUNTIFS('Estruturante Móvel'!$M:$M,$B26,'Estruturante Móvel'!$C:$C,"&lt;&gt;PREVISTO",'Estruturante Móvel'!$G:$G,HL$4,'Estruturante Móvel'!$L:$L,'CRONOGRAMA_CONST+MIGRACAO'!HB$8))</f>
        <v>0</v>
      </c>
      <c r="HN28" s="139">
        <f>(COUNTIFS('Estruturante Móvel'!$M:$M,$B28,'Estruturante Móvel'!$AM:$AM,HN$4))-(COUNTIFS('Estruturante Móvel'!$M:$M,$B28,'Estruturante Móvel'!$AM:$AM,HN$4,'Estruturante Móvel'!$AQ:$AQ,"REPARO FO"))</f>
        <v>0</v>
      </c>
      <c r="HO28" s="140">
        <f>(COUNTIFS('Estruturante Móvel'!$M:$M,$B26,'Estruturante Móvel'!$C:$C,"&lt;&gt;PREVISTO",'Estruturante Móvel'!$G:$G,HN$4,'Estruturante Móvel'!$L:$L,'CRONOGRAMA_CONST+MIGRACAO'!HD$8))</f>
        <v>0</v>
      </c>
      <c r="HP28" s="139">
        <f>(COUNTIFS('Estruturante Móvel'!$M:$M,$B28,'Estruturante Móvel'!$AM:$AM,HP$4))-(COUNTIFS('Estruturante Móvel'!$M:$M,$B28,'Estruturante Móvel'!$AM:$AM,HP$4,'Estruturante Móvel'!$AQ:$AQ,"REPARO FO"))</f>
        <v>0</v>
      </c>
      <c r="HQ28" s="140">
        <f>(COUNTIFS('Estruturante Móvel'!$M:$M,$B26,'Estruturante Móvel'!$C:$C,"&lt;&gt;PREVISTO",'Estruturante Móvel'!$G:$G,HP$4,'Estruturante Móvel'!$L:$L,'CRONOGRAMA_CONST+MIGRACAO'!HF$8))</f>
        <v>0</v>
      </c>
      <c r="HR28" s="139">
        <f>(COUNTIFS('Estruturante Móvel'!$M:$M,$B28,'Estruturante Móvel'!$AM:$AM,HR$4))-(COUNTIFS('Estruturante Móvel'!$M:$M,$B28,'Estruturante Móvel'!$AM:$AM,HR$4,'Estruturante Móvel'!$AQ:$AQ,"REPARO FO"))</f>
        <v>0</v>
      </c>
      <c r="HS28" s="140">
        <f>(COUNTIFS('Estruturante Móvel'!$M:$M,$B26,'Estruturante Móvel'!$C:$C,"&lt;&gt;PREVISTO",'Estruturante Móvel'!$G:$G,HR$4,'Estruturante Móvel'!$L:$L,'CRONOGRAMA_CONST+MIGRACAO'!HH$8))</f>
        <v>0</v>
      </c>
      <c r="HT28" s="139">
        <f>(COUNTIFS('Estruturante Móvel'!$M:$M,$B28,'Estruturante Móvel'!$AM:$AM,HT$4))-(COUNTIFS('Estruturante Móvel'!$M:$M,$B28,'Estruturante Móvel'!$AM:$AM,HT$4,'Estruturante Móvel'!$AQ:$AQ,"REPARO FO"))</f>
        <v>0</v>
      </c>
      <c r="HU28" s="140">
        <f>(COUNTIFS('Estruturante Móvel'!$M:$M,$B26,'Estruturante Móvel'!$C:$C,"&lt;&gt;PREVISTO",'Estruturante Móvel'!$G:$G,HT$4,'Estruturante Móvel'!$L:$L,'CRONOGRAMA_CONST+MIGRACAO'!HJ$8))</f>
        <v>0</v>
      </c>
      <c r="HV28" s="139">
        <f>(COUNTIFS('Estruturante Móvel'!$M:$M,$B28,'Estruturante Móvel'!$AM:$AM,HV$4))-(COUNTIFS('Estruturante Móvel'!$M:$M,$B28,'Estruturante Móvel'!$AM:$AM,HV$4,'Estruturante Móvel'!$AQ:$AQ,"REPARO FO"))</f>
        <v>0</v>
      </c>
      <c r="HW28" s="140">
        <f>(COUNTIFS('Estruturante Móvel'!$M:$M,$B26,'Estruturante Móvel'!$C:$C,"&lt;&gt;PREVISTO",'Estruturante Móvel'!$G:$G,HV$4,'Estruturante Móvel'!$L:$L,'CRONOGRAMA_CONST+MIGRACAO'!HL$8))</f>
        <v>0</v>
      </c>
      <c r="HX28" s="139">
        <f>(COUNTIFS('Estruturante Móvel'!$M:$M,$B28,'Estruturante Móvel'!$AM:$AM,HX$4))-(COUNTIFS('Estruturante Móvel'!$M:$M,$B28,'Estruturante Móvel'!$AM:$AM,HX$4,'Estruturante Móvel'!$AQ:$AQ,"REPARO FO"))</f>
        <v>0</v>
      </c>
      <c r="HY28" s="140">
        <f>(COUNTIFS('Estruturante Móvel'!$M:$M,$B26,'Estruturante Móvel'!$C:$C,"&lt;&gt;PREVISTO",'Estruturante Móvel'!$G:$G,HX$4,'Estruturante Móvel'!$L:$L,'CRONOGRAMA_CONST+MIGRACAO'!HN$8))</f>
        <v>0</v>
      </c>
      <c r="HZ28" s="139">
        <f>(COUNTIFS('Estruturante Móvel'!$M:$M,$B28,'Estruturante Móvel'!$AM:$AM,HZ$4))-(COUNTIFS('Estruturante Móvel'!$M:$M,$B28,'Estruturante Móvel'!$AM:$AM,HZ$4,'Estruturante Móvel'!$AQ:$AQ,"REPARO FO"))</f>
        <v>0</v>
      </c>
      <c r="IA28" s="140">
        <f>(COUNTIFS('Estruturante Móvel'!$M:$M,$B26,'Estruturante Móvel'!$C:$C,"&lt;&gt;PREVISTO",'Estruturante Móvel'!$G:$G,HZ$4,'Estruturante Móvel'!$L:$L,'CRONOGRAMA_CONST+MIGRACAO'!HP$8))</f>
        <v>0</v>
      </c>
      <c r="IB28" s="139">
        <f>(COUNTIFS('Estruturante Móvel'!$M:$M,$B28,'Estruturante Móvel'!$AM:$AM,IB$4))-(COUNTIFS('Estruturante Móvel'!$M:$M,$B28,'Estruturante Móvel'!$AM:$AM,IB$4,'Estruturante Móvel'!$AQ:$AQ,"REPARO FO"))</f>
        <v>0</v>
      </c>
      <c r="IC28" s="140">
        <f>(COUNTIFS('Estruturante Móvel'!$M:$M,$B26,'Estruturante Móvel'!$C:$C,"&lt;&gt;PREVISTO",'Estruturante Móvel'!$G:$G,IB$4,'Estruturante Móvel'!$L:$L,'CRONOGRAMA_CONST+MIGRACAO'!HR$8))</f>
        <v>0</v>
      </c>
      <c r="ID28" s="139">
        <f>(COUNTIFS('Estruturante Móvel'!$M:$M,$B28,'Estruturante Móvel'!$AM:$AM,ID$4))-(COUNTIFS('Estruturante Móvel'!$M:$M,$B28,'Estruturante Móvel'!$AM:$AM,ID$4,'Estruturante Móvel'!$AQ:$AQ,"REPARO FO"))</f>
        <v>0</v>
      </c>
      <c r="IE28" s="140">
        <f>(COUNTIFS('Estruturante Móvel'!$M:$M,$B26,'Estruturante Móvel'!$C:$C,"&lt;&gt;PREVISTO",'Estruturante Móvel'!$G:$G,ID$4,'Estruturante Móvel'!$L:$L,'CRONOGRAMA_CONST+MIGRACAO'!HT$8))</f>
        <v>0</v>
      </c>
      <c r="IF28" s="139">
        <f>(COUNTIFS('Estruturante Móvel'!$M:$M,$B28,'Estruturante Móvel'!$AM:$AM,IF$4))-(COUNTIFS('Estruturante Móvel'!$M:$M,$B28,'Estruturante Móvel'!$AM:$AM,IF$4,'Estruturante Móvel'!$AQ:$AQ,"REPARO FO"))</f>
        <v>0</v>
      </c>
      <c r="IG28" s="140">
        <f>(COUNTIFS('Estruturante Móvel'!$M:$M,$B26,'Estruturante Móvel'!$C:$C,"&lt;&gt;PREVISTO",'Estruturante Móvel'!$G:$G,IF$4,'Estruturante Móvel'!$L:$L,'CRONOGRAMA_CONST+MIGRACAO'!HV$8))</f>
        <v>0</v>
      </c>
      <c r="IH28" s="139">
        <f>(COUNTIFS('Estruturante Móvel'!$M:$M,$B28,'Estruturante Móvel'!$AM:$AM,IH$4))-(COUNTIFS('Estruturante Móvel'!$M:$M,$B28,'Estruturante Móvel'!$AM:$AM,IH$4,'Estruturante Móvel'!$AQ:$AQ,"REPARO FO"))</f>
        <v>0</v>
      </c>
      <c r="II28" s="140">
        <f>(COUNTIFS('Estruturante Móvel'!$M:$M,$B26,'Estruturante Móvel'!$C:$C,"&lt;&gt;PREVISTO",'Estruturante Móvel'!$G:$G,IH$4,'Estruturante Móvel'!$L:$L,'CRONOGRAMA_CONST+MIGRACAO'!HX$8))</f>
        <v>0</v>
      </c>
      <c r="IJ28" s="139">
        <f>(COUNTIFS('Estruturante Móvel'!$M:$M,$B28,'Estruturante Móvel'!$AM:$AM,IJ$4))-(COUNTIFS('Estruturante Móvel'!$M:$M,$B28,'Estruturante Móvel'!$AM:$AM,IJ$4,'Estruturante Móvel'!$AQ:$AQ,"REPARO FO"))</f>
        <v>0</v>
      </c>
      <c r="IK28" s="140">
        <f>(COUNTIFS('Estruturante Móvel'!$M:$M,$B26,'Estruturante Móvel'!$C:$C,"&lt;&gt;PREVISTO",'Estruturante Móvel'!$G:$G,IJ$4,'Estruturante Móvel'!$L:$L,'CRONOGRAMA_CONST+MIGRACAO'!HZ$8))</f>
        <v>0</v>
      </c>
      <c r="IL28" s="139">
        <f>(COUNTIFS('Estruturante Móvel'!$M:$M,$B28,'Estruturante Móvel'!$AM:$AM,IL$4))-(COUNTIFS('Estruturante Móvel'!$M:$M,$B28,'Estruturante Móvel'!$AM:$AM,IL$4,'Estruturante Móvel'!$AQ:$AQ,"REPARO FO"))</f>
        <v>0</v>
      </c>
      <c r="IM28" s="140">
        <f>(COUNTIFS('Estruturante Móvel'!$M:$M,$B26,'Estruturante Móvel'!$C:$C,"&lt;&gt;PREVISTO",'Estruturante Móvel'!$G:$G,IL$4,'Estruturante Móvel'!$L:$L,'CRONOGRAMA_CONST+MIGRACAO'!IB$8))</f>
        <v>0</v>
      </c>
      <c r="IN28" s="139">
        <f>(COUNTIFS('Estruturante Móvel'!$M:$M,$B28,'Estruturante Móvel'!$AM:$AM,IN$4))-(COUNTIFS('Estruturante Móvel'!$M:$M,$B28,'Estruturante Móvel'!$AM:$AM,IN$4,'Estruturante Móvel'!$AQ:$AQ,"REPARO FO"))</f>
        <v>0</v>
      </c>
      <c r="IO28" s="140">
        <f>(COUNTIFS('Estruturante Móvel'!$M:$M,$B26,'Estruturante Móvel'!$C:$C,"&lt;&gt;PREVISTO",'Estruturante Móvel'!$G:$G,IN$4,'Estruturante Móvel'!$L:$L,'CRONOGRAMA_CONST+MIGRACAO'!ID$8))</f>
        <v>0</v>
      </c>
      <c r="IP28" s="139">
        <f>(COUNTIFS('Estruturante Móvel'!$M:$M,$B28,'Estruturante Móvel'!$AM:$AM,IP$4))-(COUNTIFS('Estruturante Móvel'!$M:$M,$B28,'Estruturante Móvel'!$AM:$AM,IP$4,'Estruturante Móvel'!$AQ:$AQ,"REPARO FO"))</f>
        <v>0</v>
      </c>
      <c r="IQ28" s="140">
        <f>(COUNTIFS('Estruturante Móvel'!$M:$M,$B26,'Estruturante Móvel'!$C:$C,"&lt;&gt;PREVISTO",'Estruturante Móvel'!$G:$G,IP$4,'Estruturante Móvel'!$L:$L,'CRONOGRAMA_CONST+MIGRACAO'!IF$8))</f>
        <v>0</v>
      </c>
      <c r="IR28" s="139">
        <f>(COUNTIFS('Estruturante Móvel'!$M:$M,$B28,'Estruturante Móvel'!$AM:$AM,IR$4))-(COUNTIFS('Estruturante Móvel'!$M:$M,$B28,'Estruturante Móvel'!$AM:$AM,IR$4,'Estruturante Móvel'!$AQ:$AQ,"REPARO FO"))</f>
        <v>0</v>
      </c>
      <c r="IS28" s="140">
        <f>(COUNTIFS('Estruturante Móvel'!$M:$M,$B26,'Estruturante Móvel'!$C:$C,"&lt;&gt;PREVISTO",'Estruturante Móvel'!$G:$G,IR$4,'Estruturante Móvel'!$L:$L,'CRONOGRAMA_CONST+MIGRACAO'!IH$8))</f>
        <v>0</v>
      </c>
      <c r="IT28" s="139">
        <f>(COUNTIFS('Estruturante Móvel'!$M:$M,$B28,'Estruturante Móvel'!$AM:$AM,IT$4))-(COUNTIFS('Estruturante Móvel'!$M:$M,$B28,'Estruturante Móvel'!$AM:$AM,IT$4,'Estruturante Móvel'!$AQ:$AQ,"REPARO FO"))</f>
        <v>0</v>
      </c>
      <c r="IU28" s="140">
        <f>(COUNTIFS('Estruturante Móvel'!$M:$M,$B26,'Estruturante Móvel'!$C:$C,"&lt;&gt;PREVISTO",'Estruturante Móvel'!$G:$G,IT$4,'Estruturante Móvel'!$L:$L,'CRONOGRAMA_CONST+MIGRACAO'!IJ$8))</f>
        <v>0</v>
      </c>
      <c r="IV28" s="139">
        <f>(COUNTIFS('Estruturante Móvel'!$M:$M,$B28,'Estruturante Móvel'!$AM:$AM,IV$4))-(COUNTIFS('Estruturante Móvel'!$M:$M,$B28,'Estruturante Móvel'!$AM:$AM,IV$4,'Estruturante Móvel'!$AQ:$AQ,"REPARO FO"))</f>
        <v>0</v>
      </c>
      <c r="IW28" s="140">
        <f>(COUNTIFS('Estruturante Móvel'!$M:$M,$B26,'Estruturante Móvel'!$C:$C,"&lt;&gt;PREVISTO",'Estruturante Móvel'!$G:$G,IV$4,'Estruturante Móvel'!$L:$L,'CRONOGRAMA_CONST+MIGRACAO'!IL$8))</f>
        <v>0</v>
      </c>
      <c r="IX28" s="139">
        <f>(COUNTIFS('Estruturante Móvel'!$M:$M,$B28,'Estruturante Móvel'!$AM:$AM,IX$4))-(COUNTIFS('Estruturante Móvel'!$M:$M,$B28,'Estruturante Móvel'!$AM:$AM,IX$4,'Estruturante Móvel'!$AQ:$AQ,"REPARO FO"))</f>
        <v>0</v>
      </c>
      <c r="IY28" s="140">
        <f>(COUNTIFS('Estruturante Móvel'!$M:$M,$B26,'Estruturante Móvel'!$C:$C,"&lt;&gt;PREVISTO",'Estruturante Móvel'!$G:$G,IX$4,'Estruturante Móvel'!$L:$L,'CRONOGRAMA_CONST+MIGRACAO'!IN$8))</f>
        <v>0</v>
      </c>
      <c r="IZ28" s="139">
        <f>(COUNTIFS('Estruturante Móvel'!$M:$M,$B28,'Estruturante Móvel'!$AM:$AM,IZ$4))-(COUNTIFS('Estruturante Móvel'!$M:$M,$B28,'Estruturante Móvel'!$AM:$AM,IZ$4,'Estruturante Móvel'!$AQ:$AQ,"REPARO FO"))</f>
        <v>0</v>
      </c>
      <c r="JA28" s="140">
        <f>(COUNTIFS('Estruturante Móvel'!$M:$M,$B26,'Estruturante Móvel'!$C:$C,"&lt;&gt;PREVISTO",'Estruturante Móvel'!$G:$G,IZ$4,'Estruturante Móvel'!$L:$L,'CRONOGRAMA_CONST+MIGRACAO'!IP$8))</f>
        <v>0</v>
      </c>
      <c r="JB28" s="139">
        <f>(COUNTIFS('Estruturante Móvel'!$M:$M,$B28,'Estruturante Móvel'!$AM:$AM,JB$4))-(COUNTIFS('Estruturante Móvel'!$M:$M,$B28,'Estruturante Móvel'!$AM:$AM,JB$4,'Estruturante Móvel'!$AQ:$AQ,"REPARO FO"))</f>
        <v>0</v>
      </c>
      <c r="JC28" s="140">
        <f>(COUNTIFS('Estruturante Móvel'!$M:$M,$B26,'Estruturante Móvel'!$C:$C,"&lt;&gt;PREVISTO",'Estruturante Móvel'!$G:$G,JB$4,'Estruturante Móvel'!$L:$L,'CRONOGRAMA_CONST+MIGRACAO'!IR$8))</f>
        <v>0</v>
      </c>
      <c r="JD28" s="139">
        <f>(COUNTIFS('Estruturante Móvel'!$M:$M,$B28,'Estruturante Móvel'!$AM:$AM,JD$4))-(COUNTIFS('Estruturante Móvel'!$M:$M,$B28,'Estruturante Móvel'!$AM:$AM,JD$4,'Estruturante Móvel'!$AQ:$AQ,"REPARO FO"))</f>
        <v>0</v>
      </c>
      <c r="JE28" s="140">
        <f>(COUNTIFS('Estruturante Móvel'!$M:$M,$B26,'Estruturante Móvel'!$C:$C,"&lt;&gt;PREVISTO",'Estruturante Móvel'!$G:$G,JD$4,'Estruturante Móvel'!$L:$L,'CRONOGRAMA_CONST+MIGRACAO'!IT$8))</f>
        <v>0</v>
      </c>
      <c r="JF28" s="139">
        <f>(COUNTIFS('Estruturante Móvel'!$M:$M,$B28,'Estruturante Móvel'!$AM:$AM,JF$4))-(COUNTIFS('Estruturante Móvel'!$M:$M,$B28,'Estruturante Móvel'!$AM:$AM,JF$4,'Estruturante Móvel'!$AQ:$AQ,"REPARO FO"))</f>
        <v>0</v>
      </c>
      <c r="JG28" s="140">
        <f>(COUNTIFS('Estruturante Móvel'!$M:$M,$B26,'Estruturante Móvel'!$C:$C,"&lt;&gt;PREVISTO",'Estruturante Móvel'!$G:$G,JF$4,'Estruturante Móvel'!$L:$L,'CRONOGRAMA_CONST+MIGRACAO'!IV$8))</f>
        <v>0</v>
      </c>
      <c r="JH28" s="139">
        <f>(COUNTIFS('Estruturante Móvel'!$M:$M,$B28,'Estruturante Móvel'!$AM:$AM,JH$4))-(COUNTIFS('Estruturante Móvel'!$M:$M,$B28,'Estruturante Móvel'!$AM:$AM,JH$4,'Estruturante Móvel'!$AQ:$AQ,"REPARO FO"))</f>
        <v>0</v>
      </c>
      <c r="JI28" s="140">
        <f>(COUNTIFS('Estruturante Móvel'!$M:$M,$B26,'Estruturante Móvel'!$C:$C,"&lt;&gt;PREVISTO",'Estruturante Móvel'!$G:$G,JH$4,'Estruturante Móvel'!$L:$L,'CRONOGRAMA_CONST+MIGRACAO'!IX$8))</f>
        <v>0</v>
      </c>
      <c r="JJ28" s="139">
        <f>(COUNTIFS('Estruturante Móvel'!$M:$M,$B28,'Estruturante Móvel'!$AM:$AM,JJ$4))-(COUNTIFS('Estruturante Móvel'!$M:$M,$B28,'Estruturante Móvel'!$AM:$AM,JJ$4,'Estruturante Móvel'!$AQ:$AQ,"REPARO FO"))</f>
        <v>0</v>
      </c>
      <c r="JK28" s="140">
        <f>(COUNTIFS('Estruturante Móvel'!$M:$M,$B26,'Estruturante Móvel'!$C:$C,"&lt;&gt;PREVISTO",'Estruturante Móvel'!$G:$G,JJ$4,'Estruturante Móvel'!$L:$L,'CRONOGRAMA_CONST+MIGRACAO'!IZ$8))</f>
        <v>0</v>
      </c>
      <c r="JL28" s="139">
        <f>(COUNTIFS('Estruturante Móvel'!$M:$M,$B28,'Estruturante Móvel'!$AM:$AM,JL$4))-(COUNTIFS('Estruturante Móvel'!$M:$M,$B28,'Estruturante Móvel'!$AM:$AM,JL$4,'Estruturante Móvel'!$AQ:$AQ,"REPARO FO"))</f>
        <v>0</v>
      </c>
      <c r="JM28" s="140">
        <f>(COUNTIFS('Estruturante Móvel'!$M:$M,$B26,'Estruturante Móvel'!$C:$C,"&lt;&gt;PREVISTO",'Estruturante Móvel'!$G:$G,JL$4,'Estruturante Móvel'!$L:$L,'CRONOGRAMA_CONST+MIGRACAO'!JB$8))</f>
        <v>0</v>
      </c>
      <c r="JN28" s="139">
        <f>(COUNTIFS('Estruturante Móvel'!$M:$M,$B28,'Estruturante Móvel'!$AM:$AM,JN$4))-(COUNTIFS('Estruturante Móvel'!$M:$M,$B28,'Estruturante Móvel'!$AM:$AM,JN$4,'Estruturante Móvel'!$AQ:$AQ,"REPARO FO"))</f>
        <v>0</v>
      </c>
      <c r="JO28" s="140">
        <f>(COUNTIFS('Estruturante Móvel'!$M:$M,$B26,'Estruturante Móvel'!$C:$C,"&lt;&gt;PREVISTO",'Estruturante Móvel'!$G:$G,JN$4,'Estruturante Móvel'!$L:$L,'CRONOGRAMA_CONST+MIGRACAO'!JD$8))</f>
        <v>0</v>
      </c>
      <c r="JP28" s="139">
        <f>(COUNTIFS('Estruturante Móvel'!$M:$M,$B28,'Estruturante Móvel'!$AM:$AM,JP$4))-(COUNTIFS('Estruturante Móvel'!$M:$M,$B28,'Estruturante Móvel'!$AM:$AM,JP$4,'Estruturante Móvel'!$AQ:$AQ,"REPARO FO"))</f>
        <v>0</v>
      </c>
      <c r="JQ28" s="140">
        <f>(COUNTIFS('Estruturante Móvel'!$M:$M,$B26,'Estruturante Móvel'!$C:$C,"&lt;&gt;PREVISTO",'Estruturante Móvel'!$G:$G,JP$4,'Estruturante Móvel'!$L:$L,'CRONOGRAMA_CONST+MIGRACAO'!JF$8))</f>
        <v>0</v>
      </c>
      <c r="JR28" s="139">
        <f>(COUNTIFS('Estruturante Móvel'!$M:$M,$B28,'Estruturante Móvel'!$AM:$AM,JR$4))-(COUNTIFS('Estruturante Móvel'!$M:$M,$B28,'Estruturante Móvel'!$AM:$AM,JR$4,'Estruturante Móvel'!$AQ:$AQ,"REPARO FO"))</f>
        <v>0</v>
      </c>
      <c r="JS28" s="140">
        <f>(COUNTIFS('Estruturante Móvel'!$M:$M,$B26,'Estruturante Móvel'!$C:$C,"&lt;&gt;PREVISTO",'Estruturante Móvel'!$G:$G,JR$4,'Estruturante Móvel'!$L:$L,'CRONOGRAMA_CONST+MIGRACAO'!JH$8))</f>
        <v>0</v>
      </c>
      <c r="JT28" s="139">
        <f>(COUNTIFS('Estruturante Móvel'!$M:$M,$B28,'Estruturante Móvel'!$AM:$AM,JT$4))-(COUNTIFS('Estruturante Móvel'!$M:$M,$B28,'Estruturante Móvel'!$AM:$AM,JT$4,'Estruturante Móvel'!$AQ:$AQ,"REPARO FO"))</f>
        <v>0</v>
      </c>
      <c r="JU28" s="140">
        <f>(COUNTIFS('Estruturante Móvel'!$M:$M,$B26,'Estruturante Móvel'!$C:$C,"&lt;&gt;PREVISTO",'Estruturante Móvel'!$G:$G,JT$4,'Estruturante Móvel'!$L:$L,'CRONOGRAMA_CONST+MIGRACAO'!JJ$8))</f>
        <v>0</v>
      </c>
      <c r="JV28" s="139">
        <f>(COUNTIFS('Estruturante Móvel'!$M:$M,$B28,'Estruturante Móvel'!$AM:$AM,JV$4))-(COUNTIFS('Estruturante Móvel'!$M:$M,$B28,'Estruturante Móvel'!$AM:$AM,JV$4,'Estruturante Móvel'!$AQ:$AQ,"REPARO FO"))</f>
        <v>0</v>
      </c>
      <c r="JW28" s="140">
        <f>(COUNTIFS('Estruturante Móvel'!$M:$M,$B26,'Estruturante Móvel'!$C:$C,"&lt;&gt;PREVISTO",'Estruturante Móvel'!$G:$G,JV$4,'Estruturante Móvel'!$L:$L,'CRONOGRAMA_CONST+MIGRACAO'!JL$8))</f>
        <v>0</v>
      </c>
      <c r="JX28" s="139">
        <f>(COUNTIFS('Estruturante Móvel'!$M:$M,$B28,'Estruturante Móvel'!$AM:$AM,JX$4))-(COUNTIFS('Estruturante Móvel'!$M:$M,$B28,'Estruturante Móvel'!$AM:$AM,JX$4,'Estruturante Móvel'!$AQ:$AQ,"REPARO FO"))</f>
        <v>0</v>
      </c>
      <c r="JY28" s="140">
        <f>(COUNTIFS('Estruturante Móvel'!$M:$M,$B26,'Estruturante Móvel'!$C:$C,"&lt;&gt;PREVISTO",'Estruturante Móvel'!$G:$G,JX$4,'Estruturante Móvel'!$L:$L,'CRONOGRAMA_CONST+MIGRACAO'!JN$8))</f>
        <v>0</v>
      </c>
      <c r="JZ28" s="139">
        <f>(COUNTIFS('Estruturante Móvel'!$M:$M,$B28,'Estruturante Móvel'!$AM:$AM,JZ$4))-(COUNTIFS('Estruturante Móvel'!$M:$M,$B28,'Estruturante Móvel'!$AM:$AM,JZ$4,'Estruturante Móvel'!$AQ:$AQ,"REPARO FO"))</f>
        <v>0</v>
      </c>
      <c r="KA28" s="140">
        <f>(COUNTIFS('Estruturante Móvel'!$M:$M,$B26,'Estruturante Móvel'!$C:$C,"&lt;&gt;PREVISTO",'Estruturante Móvel'!$G:$G,JZ$4,'Estruturante Móvel'!$L:$L,'CRONOGRAMA_CONST+MIGRACAO'!JP$8))</f>
        <v>0</v>
      </c>
      <c r="KB28" s="139">
        <f>(COUNTIFS('Estruturante Móvel'!$M:$M,$B28,'Estruturante Móvel'!$AM:$AM,KB$4))-(COUNTIFS('Estruturante Móvel'!$M:$M,$B28,'Estruturante Móvel'!$AM:$AM,KB$4,'Estruturante Móvel'!$AQ:$AQ,"REPARO FO"))</f>
        <v>0</v>
      </c>
      <c r="KC28" s="140">
        <f>(COUNTIFS('Estruturante Móvel'!$M:$M,$B26,'Estruturante Móvel'!$C:$C,"&lt;&gt;PREVISTO",'Estruturante Móvel'!$G:$G,KB$4,'Estruturante Móvel'!$L:$L,'CRONOGRAMA_CONST+MIGRACAO'!JR$8))</f>
        <v>0</v>
      </c>
      <c r="KD28" s="139">
        <f>(COUNTIFS('Estruturante Móvel'!$M:$M,$B28,'Estruturante Móvel'!$AM:$AM,KD$4))-(COUNTIFS('Estruturante Móvel'!$M:$M,$B28,'Estruturante Móvel'!$AM:$AM,KD$4,'Estruturante Móvel'!$AQ:$AQ,"REPARO FO"))</f>
        <v>0</v>
      </c>
      <c r="KE28" s="140">
        <f>(COUNTIFS('Estruturante Móvel'!$M:$M,$B26,'Estruturante Móvel'!$C:$C,"&lt;&gt;PREVISTO",'Estruturante Móvel'!$G:$G,KD$4,'Estruturante Móvel'!$L:$L,'CRONOGRAMA_CONST+MIGRACAO'!JT$8))</f>
        <v>0</v>
      </c>
      <c r="KF28" s="139">
        <f>(COUNTIFS('Estruturante Móvel'!$M:$M,$B28,'Estruturante Móvel'!$AM:$AM,KF$4))-(COUNTIFS('Estruturante Móvel'!$M:$M,$B28,'Estruturante Móvel'!$AM:$AM,KF$4,'Estruturante Móvel'!$AQ:$AQ,"REPARO FO"))</f>
        <v>0</v>
      </c>
      <c r="KG28" s="140">
        <f>(COUNTIFS('Estruturante Móvel'!$M:$M,$B26,'Estruturante Móvel'!$C:$C,"&lt;&gt;PREVISTO",'Estruturante Móvel'!$G:$G,KF$4,'Estruturante Móvel'!$L:$L,'CRONOGRAMA_CONST+MIGRACAO'!JV$8))</f>
        <v>0</v>
      </c>
      <c r="KH28" s="139">
        <f>(COUNTIFS('Estruturante Móvel'!$M:$M,$B28,'Estruturante Móvel'!$AM:$AM,KH$4))-(COUNTIFS('Estruturante Móvel'!$M:$M,$B28,'Estruturante Móvel'!$AM:$AM,KH$4,'Estruturante Móvel'!$AQ:$AQ,"REPARO FO"))</f>
        <v>0</v>
      </c>
      <c r="KI28" s="140">
        <f>(COUNTIFS('Estruturante Móvel'!$M:$M,$B26,'Estruturante Móvel'!$C:$C,"&lt;&gt;PREVISTO",'Estruturante Móvel'!$G:$G,KH$4,'Estruturante Móvel'!$L:$L,'CRONOGRAMA_CONST+MIGRACAO'!JX$8))</f>
        <v>0</v>
      </c>
      <c r="KJ28" s="139">
        <f>(COUNTIFS('Estruturante Móvel'!$M:$M,$B28,'Estruturante Móvel'!$AM:$AM,KJ$4))-(COUNTIFS('Estruturante Móvel'!$M:$M,$B28,'Estruturante Móvel'!$AM:$AM,KJ$4,'Estruturante Móvel'!$AQ:$AQ,"REPARO FO"))</f>
        <v>0</v>
      </c>
      <c r="KK28" s="140">
        <f>(COUNTIFS('Estruturante Móvel'!$M:$M,$B26,'Estruturante Móvel'!$C:$C,"&lt;&gt;PREVISTO",'Estruturante Móvel'!$G:$G,KJ$4,'Estruturante Móvel'!$L:$L,'CRONOGRAMA_CONST+MIGRACAO'!JZ$8))</f>
        <v>0</v>
      </c>
      <c r="KL28" s="139">
        <f>(COUNTIFS('Estruturante Móvel'!$M:$M,$B28,'Estruturante Móvel'!$AM:$AM,KL$4))-(COUNTIFS('Estruturante Móvel'!$M:$M,$B28,'Estruturante Móvel'!$AM:$AM,KL$4,'Estruturante Móvel'!$AQ:$AQ,"REPARO FO"))</f>
        <v>0</v>
      </c>
      <c r="KM28" s="140">
        <f>(COUNTIFS('Estruturante Móvel'!$M:$M,$B26,'Estruturante Móvel'!$C:$C,"&lt;&gt;PREVISTO",'Estruturante Móvel'!$G:$G,KL$4,'Estruturante Móvel'!$L:$L,'CRONOGRAMA_CONST+MIGRACAO'!KB$8))</f>
        <v>0</v>
      </c>
      <c r="KN28" s="139">
        <f>(COUNTIFS('Estruturante Móvel'!$M:$M,$B28,'Estruturante Móvel'!$AM:$AM,KN$4))-(COUNTIFS('Estruturante Móvel'!$M:$M,$B28,'Estruturante Móvel'!$AM:$AM,KN$4,'Estruturante Móvel'!$AQ:$AQ,"REPARO FO"))</f>
        <v>0</v>
      </c>
      <c r="KO28" s="140">
        <f>(COUNTIFS('Estruturante Móvel'!$M:$M,$B26,'Estruturante Móvel'!$C:$C,"&lt;&gt;PREVISTO",'Estruturante Móvel'!$G:$G,KN$4,'Estruturante Móvel'!$L:$L,'CRONOGRAMA_CONST+MIGRACAO'!KD$8))</f>
        <v>0</v>
      </c>
      <c r="KP28" s="139">
        <f>(COUNTIFS('Estruturante Móvel'!$M:$M,$B28,'Estruturante Móvel'!$AM:$AM,KP$4))-(COUNTIFS('Estruturante Móvel'!$M:$M,$B28,'Estruturante Móvel'!$AM:$AM,KP$4,'Estruturante Móvel'!$AQ:$AQ,"REPARO FO"))</f>
        <v>0</v>
      </c>
      <c r="KQ28" s="140">
        <f>(COUNTIFS('Estruturante Móvel'!$M:$M,$B26,'Estruturante Móvel'!$C:$C,"&lt;&gt;PREVISTO",'Estruturante Móvel'!$G:$G,KP$4,'Estruturante Móvel'!$L:$L,'CRONOGRAMA_CONST+MIGRACAO'!KF$8))</f>
        <v>0</v>
      </c>
      <c r="KR28" s="139">
        <f>(COUNTIFS('Estruturante Móvel'!$M:$M,$B28,'Estruturante Móvel'!$AM:$AM,KR$4))-(COUNTIFS('Estruturante Móvel'!$M:$M,$B28,'Estruturante Móvel'!$AM:$AM,KR$4,'Estruturante Móvel'!$AQ:$AQ,"REPARO FO"))</f>
        <v>0</v>
      </c>
      <c r="KS28" s="140">
        <f>(COUNTIFS('Estruturante Móvel'!$M:$M,$B26,'Estruturante Móvel'!$C:$C,"&lt;&gt;PREVISTO",'Estruturante Móvel'!$G:$G,KR$4,'Estruturante Móvel'!$L:$L,'CRONOGRAMA_CONST+MIGRACAO'!KH$8))</f>
        <v>0</v>
      </c>
      <c r="KT28" s="139">
        <f>(COUNTIFS('Estruturante Móvel'!$M:$M,$B28,'Estruturante Móvel'!$AM:$AM,KT$4))-(COUNTIFS('Estruturante Móvel'!$M:$M,$B28,'Estruturante Móvel'!$AM:$AM,KT$4,'Estruturante Móvel'!$AQ:$AQ,"REPARO FO"))</f>
        <v>0</v>
      </c>
      <c r="KU28" s="140">
        <f>(COUNTIFS('Estruturante Móvel'!$M:$M,$B26,'Estruturante Móvel'!$C:$C,"&lt;&gt;PREVISTO",'Estruturante Móvel'!$G:$G,KT$4,'Estruturante Móvel'!$L:$L,'CRONOGRAMA_CONST+MIGRACAO'!KJ$8))</f>
        <v>0</v>
      </c>
      <c r="KV28" s="139">
        <f>(COUNTIFS('Estruturante Móvel'!$M:$M,$B28,'Estruturante Móvel'!$AM:$AM,KV$4))-(COUNTIFS('Estruturante Móvel'!$M:$M,$B28,'Estruturante Móvel'!$AM:$AM,KV$4,'Estruturante Móvel'!$AQ:$AQ,"REPARO FO"))</f>
        <v>0</v>
      </c>
      <c r="KW28" s="140">
        <f>(COUNTIFS('Estruturante Móvel'!$M:$M,$B26,'Estruturante Móvel'!$C:$C,"&lt;&gt;PREVISTO",'Estruturante Móvel'!$G:$G,KV$4,'Estruturante Móvel'!$L:$L,'CRONOGRAMA_CONST+MIGRACAO'!KL$8))</f>
        <v>0</v>
      </c>
      <c r="KX28" s="139">
        <f>(COUNTIFS('Estruturante Móvel'!$M:$M,$B28,'Estruturante Móvel'!$AM:$AM,KX$4))-(COUNTIFS('Estruturante Móvel'!$M:$M,$B28,'Estruturante Móvel'!$AM:$AM,KX$4,'Estruturante Móvel'!$AQ:$AQ,"REPARO FO"))</f>
        <v>0</v>
      </c>
      <c r="KY28" s="140">
        <f>(COUNTIFS('Estruturante Móvel'!$M:$M,$B26,'Estruturante Móvel'!$C:$C,"&lt;&gt;PREVISTO",'Estruturante Móvel'!$G:$G,KX$4,'Estruturante Móvel'!$L:$L,'CRONOGRAMA_CONST+MIGRACAO'!KN$8))</f>
        <v>0</v>
      </c>
      <c r="KZ28" s="139">
        <f>(COUNTIFS('Estruturante Móvel'!$M:$M,$B28,'Estruturante Móvel'!$AM:$AM,KZ$4))-(COUNTIFS('Estruturante Móvel'!$M:$M,$B28,'Estruturante Móvel'!$AM:$AM,KZ$4,'Estruturante Móvel'!$AQ:$AQ,"REPARO FO"))</f>
        <v>0</v>
      </c>
      <c r="LA28" s="140">
        <f>(COUNTIFS('Estruturante Móvel'!$M:$M,$B26,'Estruturante Móvel'!$C:$C,"&lt;&gt;PREVISTO",'Estruturante Móvel'!$G:$G,KZ$4,'Estruturante Móvel'!$L:$L,'CRONOGRAMA_CONST+MIGRACAO'!KP$8))</f>
        <v>0</v>
      </c>
      <c r="LB28" s="139">
        <f>(COUNTIFS('Estruturante Móvel'!$M:$M,$B28,'Estruturante Móvel'!$AM:$AM,LB$4))-(COUNTIFS('Estruturante Móvel'!$M:$M,$B28,'Estruturante Móvel'!$AM:$AM,LB$4,'Estruturante Móvel'!$AQ:$AQ,"REPARO FO"))</f>
        <v>0</v>
      </c>
      <c r="LC28" s="140">
        <f>(COUNTIFS('Estruturante Móvel'!$M:$M,$B26,'Estruturante Móvel'!$C:$C,"&lt;&gt;PREVISTO",'Estruturante Móvel'!$G:$G,LB$4,'Estruturante Móvel'!$L:$L,'CRONOGRAMA_CONST+MIGRACAO'!KR$8))</f>
        <v>0</v>
      </c>
      <c r="LD28" s="139">
        <f>(COUNTIFS('Estruturante Móvel'!$M:$M,$B28,'Estruturante Móvel'!$AM:$AM,LD$4))-(COUNTIFS('Estruturante Móvel'!$M:$M,$B28,'Estruturante Móvel'!$AM:$AM,LD$4,'Estruturante Móvel'!$AQ:$AQ,"REPARO FO"))</f>
        <v>0</v>
      </c>
      <c r="LE28" s="140">
        <f>(COUNTIFS('Estruturante Móvel'!$M:$M,$B26,'Estruturante Móvel'!$C:$C,"&lt;&gt;PREVISTO",'Estruturante Móvel'!$G:$G,LD$4,'Estruturante Móvel'!$L:$L,'CRONOGRAMA_CONST+MIGRACAO'!KT$8))</f>
        <v>0</v>
      </c>
      <c r="LF28" s="139">
        <f>(COUNTIFS('Estruturante Móvel'!$M:$M,$B28,'Estruturante Móvel'!$AM:$AM,LF$4))-(COUNTIFS('Estruturante Móvel'!$M:$M,$B28,'Estruturante Móvel'!$AM:$AM,LF$4,'Estruturante Móvel'!$AQ:$AQ,"REPARO FO"))</f>
        <v>0</v>
      </c>
      <c r="LG28" s="140">
        <f>(COUNTIFS('Estruturante Móvel'!$M:$M,$B26,'Estruturante Móvel'!$C:$C,"&lt;&gt;PREVISTO",'Estruturante Móvel'!$G:$G,LF$4,'Estruturante Móvel'!$L:$L,'CRONOGRAMA_CONST+MIGRACAO'!KV$8))</f>
        <v>0</v>
      </c>
      <c r="LH28" s="139">
        <f>(COUNTIFS('Estruturante Móvel'!$M:$M,$B28,'Estruturante Móvel'!$AM:$AM,LH$4))-(COUNTIFS('Estruturante Móvel'!$M:$M,$B28,'Estruturante Móvel'!$AM:$AM,LH$4,'Estruturante Móvel'!$AQ:$AQ,"REPARO FO"))</f>
        <v>0</v>
      </c>
      <c r="LI28" s="140">
        <f>(COUNTIFS('Estruturante Móvel'!$M:$M,$B26,'Estruturante Móvel'!$C:$C,"&lt;&gt;PREVISTO",'Estruturante Móvel'!$G:$G,LH$4,'Estruturante Móvel'!$L:$L,'CRONOGRAMA_CONST+MIGRACAO'!KX$8))</f>
        <v>0</v>
      </c>
      <c r="LJ28" s="139">
        <f>(COUNTIFS('Estruturante Móvel'!$M:$M,$B28,'Estruturante Móvel'!$AM:$AM,LJ$4))-(COUNTIFS('Estruturante Móvel'!$M:$M,$B28,'Estruturante Móvel'!$AM:$AM,LJ$4,'Estruturante Móvel'!$AQ:$AQ,"REPARO FO"))</f>
        <v>0</v>
      </c>
      <c r="LK28" s="140">
        <f>(COUNTIFS('Estruturante Móvel'!$M:$M,$B26,'Estruturante Móvel'!$C:$C,"&lt;&gt;PREVISTO",'Estruturante Móvel'!$G:$G,LJ$4,'Estruturante Móvel'!$L:$L,'CRONOGRAMA_CONST+MIGRACAO'!KZ$8))</f>
        <v>0</v>
      </c>
      <c r="LL28" s="139">
        <f>(COUNTIFS('Estruturante Móvel'!$M:$M,$B28,'Estruturante Móvel'!$AM:$AM,LL$4))-(COUNTIFS('Estruturante Móvel'!$M:$M,$B28,'Estruturante Móvel'!$AM:$AM,LL$4,'Estruturante Móvel'!$AQ:$AQ,"REPARO FO"))</f>
        <v>0</v>
      </c>
      <c r="LM28" s="140">
        <f>(COUNTIFS('Estruturante Móvel'!$M:$M,$B26,'Estruturante Móvel'!$C:$C,"&lt;&gt;PREVISTO",'Estruturante Móvel'!$G:$G,LL$4,'Estruturante Móvel'!$L:$L,'CRONOGRAMA_CONST+MIGRACAO'!LB$8))</f>
        <v>0</v>
      </c>
      <c r="LN28" s="139">
        <f>(COUNTIFS('Estruturante Móvel'!$M:$M,$B28,'Estruturante Móvel'!$AM:$AM,LN$4))-(COUNTIFS('Estruturante Móvel'!$M:$M,$B28,'Estruturante Móvel'!$AM:$AM,LN$4,'Estruturante Móvel'!$AQ:$AQ,"REPARO FO"))</f>
        <v>0</v>
      </c>
      <c r="LO28" s="140">
        <f>(COUNTIFS('Estruturante Móvel'!$M:$M,$B26,'Estruturante Móvel'!$C:$C,"&lt;&gt;PREVISTO",'Estruturante Móvel'!$G:$G,LN$4,'Estruturante Móvel'!$L:$L,'CRONOGRAMA_CONST+MIGRACAO'!LD$8))</f>
        <v>0</v>
      </c>
      <c r="LP28" s="139">
        <f>(COUNTIFS('Estruturante Móvel'!$M:$M,$B28,'Estruturante Móvel'!$AM:$AM,LP$4))-(COUNTIFS('Estruturante Móvel'!$M:$M,$B28,'Estruturante Móvel'!$AM:$AM,LP$4,'Estruturante Móvel'!$AQ:$AQ,"REPARO FO"))</f>
        <v>0</v>
      </c>
      <c r="LQ28" s="140">
        <f>(COUNTIFS('Estruturante Móvel'!$M:$M,$B26,'Estruturante Móvel'!$C:$C,"&lt;&gt;PREVISTO",'Estruturante Móvel'!$G:$G,LP$4,'Estruturante Móvel'!$L:$L,'CRONOGRAMA_CONST+MIGRACAO'!LF$8))</f>
        <v>0</v>
      </c>
      <c r="LR28" s="139">
        <f>(COUNTIFS('Estruturante Móvel'!$M:$M,$B28,'Estruturante Móvel'!$AM:$AM,LR$4))-(COUNTIFS('Estruturante Móvel'!$M:$M,$B28,'Estruturante Móvel'!$AM:$AM,LR$4,'Estruturante Móvel'!$AQ:$AQ,"REPARO FO"))</f>
        <v>0</v>
      </c>
      <c r="LS28" s="140">
        <f>(COUNTIFS('Estruturante Móvel'!$M:$M,$B26,'Estruturante Móvel'!$C:$C,"&lt;&gt;PREVISTO",'Estruturante Móvel'!$G:$G,LR$4,'Estruturante Móvel'!$L:$L,'CRONOGRAMA_CONST+MIGRACAO'!LH$8))</f>
        <v>0</v>
      </c>
      <c r="LT28" s="139">
        <f>(COUNTIFS('Estruturante Móvel'!$M:$M,$B28,'Estruturante Móvel'!$AM:$AM,LT$4))-(COUNTIFS('Estruturante Móvel'!$M:$M,$B28,'Estruturante Móvel'!$AM:$AM,LT$4,'Estruturante Móvel'!$AQ:$AQ,"REPARO FO"))</f>
        <v>0</v>
      </c>
      <c r="LU28" s="140">
        <f>(COUNTIFS('Estruturante Móvel'!$M:$M,$B26,'Estruturante Móvel'!$C:$C,"&lt;&gt;PREVISTO",'Estruturante Móvel'!$G:$G,LT$4,'Estruturante Móvel'!$L:$L,'CRONOGRAMA_CONST+MIGRACAO'!LJ$8))</f>
        <v>0</v>
      </c>
      <c r="LV28" s="139">
        <f>(COUNTIFS('Estruturante Móvel'!$M:$M,$B28,'Estruturante Móvel'!$AM:$AM,LV$4))-(COUNTIFS('Estruturante Móvel'!$M:$M,$B28,'Estruturante Móvel'!$AM:$AM,LV$4,'Estruturante Móvel'!$AQ:$AQ,"REPARO FO"))</f>
        <v>0</v>
      </c>
      <c r="LW28" s="140">
        <f>(COUNTIFS('Estruturante Móvel'!$M:$M,$B26,'Estruturante Móvel'!$C:$C,"&lt;&gt;PREVISTO",'Estruturante Móvel'!$G:$G,LV$4,'Estruturante Móvel'!$L:$L,'CRONOGRAMA_CONST+MIGRACAO'!LL$8))</f>
        <v>0</v>
      </c>
      <c r="LX28" s="139">
        <f>(COUNTIFS('Estruturante Móvel'!$M:$M,$B28,'Estruturante Móvel'!$AM:$AM,LX$4))-(COUNTIFS('Estruturante Móvel'!$M:$M,$B28,'Estruturante Móvel'!$AM:$AM,LX$4,'Estruturante Móvel'!$AQ:$AQ,"REPARO FO"))</f>
        <v>0</v>
      </c>
      <c r="LY28" s="140">
        <f>(COUNTIFS('Estruturante Móvel'!$M:$M,$B26,'Estruturante Móvel'!$C:$C,"&lt;&gt;PREVISTO",'Estruturante Móvel'!$G:$G,LX$4,'Estruturante Móvel'!$L:$L,'CRONOGRAMA_CONST+MIGRACAO'!LN$8))</f>
        <v>0</v>
      </c>
      <c r="LZ28" s="139">
        <f>(COUNTIFS('Estruturante Móvel'!$M:$M,$B28,'Estruturante Móvel'!$AM:$AM,LZ$4))-(COUNTIFS('Estruturante Móvel'!$M:$M,$B28,'Estruturante Móvel'!$AM:$AM,LZ$4,'Estruturante Móvel'!$AQ:$AQ,"REPARO FO"))</f>
        <v>0</v>
      </c>
      <c r="MA28" s="140">
        <f>(COUNTIFS('Estruturante Móvel'!$M:$M,$B26,'Estruturante Móvel'!$C:$C,"&lt;&gt;PREVISTO",'Estruturante Móvel'!$G:$G,LZ$4,'Estruturante Móvel'!$L:$L,'CRONOGRAMA_CONST+MIGRACAO'!LP$8))</f>
        <v>0</v>
      </c>
      <c r="MB28" s="139">
        <f>(COUNTIFS('Estruturante Móvel'!$M:$M,$B28,'Estruturante Móvel'!$AM:$AM,MB$4))-(COUNTIFS('Estruturante Móvel'!$M:$M,$B28,'Estruturante Móvel'!$AM:$AM,MB$4,'Estruturante Móvel'!$AQ:$AQ,"REPARO FO"))</f>
        <v>0</v>
      </c>
      <c r="MC28" s="140">
        <f>(COUNTIFS('Estruturante Móvel'!$M:$M,$B26,'Estruturante Móvel'!$C:$C,"&lt;&gt;PREVISTO",'Estruturante Móvel'!$G:$G,MB$4,'Estruturante Móvel'!$L:$L,'CRONOGRAMA_CONST+MIGRACAO'!LR$8))</f>
        <v>0</v>
      </c>
      <c r="MD28" s="139">
        <f>(COUNTIFS('Estruturante Móvel'!$M:$M,$B28,'Estruturante Móvel'!$AM:$AM,MD$4))-(COUNTIFS('Estruturante Móvel'!$M:$M,$B28,'Estruturante Móvel'!$AM:$AM,MD$4,'Estruturante Móvel'!$AQ:$AQ,"REPARO FO"))</f>
        <v>0</v>
      </c>
      <c r="ME28" s="140">
        <f>(COUNTIFS('Estruturante Móvel'!$M:$M,$B26,'Estruturante Móvel'!$C:$C,"&lt;&gt;PREVISTO",'Estruturante Móvel'!$G:$G,MD$4,'Estruturante Móvel'!$L:$L,'CRONOGRAMA_CONST+MIGRACAO'!LT$8))</f>
        <v>0</v>
      </c>
      <c r="MF28" s="139">
        <f>(COUNTIFS('Estruturante Móvel'!$M:$M,$B28,'Estruturante Móvel'!$AM:$AM,MF$4))-(COUNTIFS('Estruturante Móvel'!$M:$M,$B28,'Estruturante Móvel'!$AM:$AM,MF$4,'Estruturante Móvel'!$AQ:$AQ,"REPARO FO"))</f>
        <v>0</v>
      </c>
      <c r="MG28" s="140">
        <f>(COUNTIFS('Estruturante Móvel'!$M:$M,$B26,'Estruturante Móvel'!$C:$C,"&lt;&gt;PREVISTO",'Estruturante Móvel'!$G:$G,MF$4,'Estruturante Móvel'!$L:$L,'CRONOGRAMA_CONST+MIGRACAO'!LV$8))</f>
        <v>0</v>
      </c>
      <c r="MH28" s="139">
        <f>(COUNTIFS('Estruturante Móvel'!$M:$M,$B28,'Estruturante Móvel'!$AM:$AM,MH$4))-(COUNTIFS('Estruturante Móvel'!$M:$M,$B28,'Estruturante Móvel'!$AM:$AM,MH$4,'Estruturante Móvel'!$AQ:$AQ,"REPARO FO"))</f>
        <v>0</v>
      </c>
      <c r="MI28" s="140">
        <f>(COUNTIFS('Estruturante Móvel'!$M:$M,$B26,'Estruturante Móvel'!$C:$C,"&lt;&gt;PREVISTO",'Estruturante Móvel'!$G:$G,MH$4,'Estruturante Móvel'!$L:$L,'CRONOGRAMA_CONST+MIGRACAO'!LX$8))</f>
        <v>0</v>
      </c>
      <c r="MJ28" s="139">
        <f>(COUNTIFS('Estruturante Móvel'!$M:$M,$B28,'Estruturante Móvel'!$AM:$AM,MJ$4))-(COUNTIFS('Estruturante Móvel'!$M:$M,$B28,'Estruturante Móvel'!$AM:$AM,MJ$4,'Estruturante Móvel'!$AQ:$AQ,"REPARO FO"))</f>
        <v>0</v>
      </c>
      <c r="MK28" s="140">
        <f>(COUNTIFS('Estruturante Móvel'!$M:$M,$B26,'Estruturante Móvel'!$C:$C,"&lt;&gt;PREVISTO",'Estruturante Móvel'!$G:$G,MJ$4,'Estruturante Móvel'!$L:$L,'CRONOGRAMA_CONST+MIGRACAO'!LZ$8))</f>
        <v>0</v>
      </c>
      <c r="ML28" s="139">
        <f>(COUNTIFS('Estruturante Móvel'!$M:$M,$B28,'Estruturante Móvel'!$AM:$AM,ML$4))-(COUNTIFS('Estruturante Móvel'!$M:$M,$B28,'Estruturante Móvel'!$AM:$AM,ML$4,'Estruturante Móvel'!$AQ:$AQ,"REPARO FO"))</f>
        <v>0</v>
      </c>
      <c r="MM28" s="140">
        <f>(COUNTIFS('Estruturante Móvel'!$M:$M,$B26,'Estruturante Móvel'!$C:$C,"&lt;&gt;PREVISTO",'Estruturante Móvel'!$G:$G,ML$4,'Estruturante Móvel'!$L:$L,'CRONOGRAMA_CONST+MIGRACAO'!MB$8))</f>
        <v>0</v>
      </c>
      <c r="MN28" s="139">
        <f>(COUNTIFS('Estruturante Móvel'!$M:$M,$B28,'Estruturante Móvel'!$AM:$AM,MN$4))-(COUNTIFS('Estruturante Móvel'!$M:$M,$B28,'Estruturante Móvel'!$AM:$AM,MN$4,'Estruturante Móvel'!$AQ:$AQ,"REPARO FO"))</f>
        <v>0</v>
      </c>
      <c r="MO28" s="140">
        <f>(COUNTIFS('Estruturante Móvel'!$M:$M,$B26,'Estruturante Móvel'!$C:$C,"&lt;&gt;PREVISTO",'Estruturante Móvel'!$G:$G,MN$4,'Estruturante Móvel'!$L:$L,'CRONOGRAMA_CONST+MIGRACAO'!MD$8))</f>
        <v>0</v>
      </c>
      <c r="MP28" s="139">
        <f>(COUNTIFS('Estruturante Móvel'!$M:$M,$B28,'Estruturante Móvel'!$AM:$AM,MP$4))-(COUNTIFS('Estruturante Móvel'!$M:$M,$B28,'Estruturante Móvel'!$AM:$AM,MP$4,'Estruturante Móvel'!$AQ:$AQ,"REPARO FO"))</f>
        <v>0</v>
      </c>
      <c r="MQ28" s="140">
        <f>(COUNTIFS('Estruturante Móvel'!$M:$M,$B26,'Estruturante Móvel'!$C:$C,"&lt;&gt;PREVISTO",'Estruturante Móvel'!$G:$G,MP$4,'Estruturante Móvel'!$L:$L,'CRONOGRAMA_CONST+MIGRACAO'!MF$8))</f>
        <v>0</v>
      </c>
      <c r="MR28" s="139">
        <f>(COUNTIFS('Estruturante Móvel'!$M:$M,$B28,'Estruturante Móvel'!$AM:$AM,MR$4))-(COUNTIFS('Estruturante Móvel'!$M:$M,$B28,'Estruturante Móvel'!$AM:$AM,MR$4,'Estruturante Móvel'!$AQ:$AQ,"REPARO FO"))</f>
        <v>0</v>
      </c>
      <c r="MS28" s="140">
        <f>(COUNTIFS('Estruturante Móvel'!$M:$M,$B26,'Estruturante Móvel'!$C:$C,"&lt;&gt;PREVISTO",'Estruturante Móvel'!$G:$G,MR$4,'Estruturante Móvel'!$L:$L,'CRONOGRAMA_CONST+MIGRACAO'!MH$8))</f>
        <v>0</v>
      </c>
      <c r="MT28" s="139">
        <f>(COUNTIFS('Estruturante Móvel'!$M:$M,$B28,'Estruturante Móvel'!$AM:$AM,MT$4))-(COUNTIFS('Estruturante Móvel'!$M:$M,$B28,'Estruturante Móvel'!$AM:$AM,MT$4,'Estruturante Móvel'!$AQ:$AQ,"REPARO FO"))</f>
        <v>0</v>
      </c>
      <c r="MU28" s="140">
        <f>(COUNTIFS('Estruturante Móvel'!$M:$M,$B26,'Estruturante Móvel'!$C:$C,"&lt;&gt;PREVISTO",'Estruturante Móvel'!$G:$G,MT$4,'Estruturante Móvel'!$L:$L,'CRONOGRAMA_CONST+MIGRACAO'!MJ$8))</f>
        <v>0</v>
      </c>
      <c r="MV28" s="139">
        <f>(COUNTIFS('Estruturante Móvel'!$M:$M,$B28,'Estruturante Móvel'!$AM:$AM,MV$4))-(COUNTIFS('Estruturante Móvel'!$M:$M,$B28,'Estruturante Móvel'!$AM:$AM,MV$4,'Estruturante Móvel'!$AQ:$AQ,"REPARO FO"))</f>
        <v>0</v>
      </c>
      <c r="MW28" s="140">
        <f>(COUNTIFS('Estruturante Móvel'!$M:$M,$B26,'Estruturante Móvel'!$C:$C,"&lt;&gt;PREVISTO",'Estruturante Móvel'!$G:$G,MV$4,'Estruturante Móvel'!$L:$L,'CRONOGRAMA_CONST+MIGRACAO'!ML$8))</f>
        <v>0</v>
      </c>
      <c r="MX28" s="139">
        <f>(COUNTIFS('Estruturante Móvel'!$M:$M,$B28,'Estruturante Móvel'!$AM:$AM,MX$4))-(COUNTIFS('Estruturante Móvel'!$M:$M,$B28,'Estruturante Móvel'!$AM:$AM,MX$4,'Estruturante Móvel'!$AQ:$AQ,"REPARO FO"))</f>
        <v>0</v>
      </c>
      <c r="MY28" s="140">
        <f>(COUNTIFS('Estruturante Móvel'!$M:$M,$B26,'Estruturante Móvel'!$C:$C,"&lt;&gt;PREVISTO",'Estruturante Móvel'!$G:$G,MX$4,'Estruturante Móvel'!$L:$L,'CRONOGRAMA_CONST+MIGRACAO'!MN$8))</f>
        <v>0</v>
      </c>
      <c r="MZ28" s="139">
        <f>(COUNTIFS('Estruturante Móvel'!$M:$M,$B28,'Estruturante Móvel'!$AM:$AM,MZ$4))-(COUNTIFS('Estruturante Móvel'!$M:$M,$B28,'Estruturante Móvel'!$AM:$AM,MZ$4,'Estruturante Móvel'!$AQ:$AQ,"REPARO FO"))</f>
        <v>0</v>
      </c>
      <c r="NA28" s="140">
        <f>(COUNTIFS('Estruturante Móvel'!$M:$M,$B26,'Estruturante Móvel'!$C:$C,"&lt;&gt;PREVISTO",'Estruturante Móvel'!$G:$G,MZ$4,'Estruturante Móvel'!$L:$L,'CRONOGRAMA_CONST+MIGRACAO'!MP$8))</f>
        <v>0</v>
      </c>
      <c r="NB28" s="139">
        <f>(COUNTIFS('Estruturante Móvel'!$M:$M,$B28,'Estruturante Móvel'!$AM:$AM,NB$4))-(COUNTIFS('Estruturante Móvel'!$M:$M,$B28,'Estruturante Móvel'!$AM:$AM,NB$4,'Estruturante Móvel'!$AQ:$AQ,"REPARO FO"))</f>
        <v>0</v>
      </c>
      <c r="NC28" s="140">
        <f>(COUNTIFS('Estruturante Móvel'!$M:$M,$B26,'Estruturante Móvel'!$C:$C,"&lt;&gt;PREVISTO",'Estruturante Móvel'!$G:$G,NB$4,'Estruturante Móvel'!$L:$L,'CRONOGRAMA_CONST+MIGRACAO'!MR$8))</f>
        <v>0</v>
      </c>
      <c r="ND28" s="139">
        <f>(COUNTIFS('Estruturante Móvel'!$M:$M,$B28,'Estruturante Móvel'!$AM:$AM,ND$4))-(COUNTIFS('Estruturante Móvel'!$M:$M,$B28,'Estruturante Móvel'!$AM:$AM,ND$4,'Estruturante Móvel'!$AQ:$AQ,"REPARO FO"))</f>
        <v>0</v>
      </c>
      <c r="NE28" s="140">
        <f>(COUNTIFS('Estruturante Móvel'!$M:$M,$B26,'Estruturante Móvel'!$C:$C,"&lt;&gt;PREVISTO",'Estruturante Móvel'!$G:$G,ND$4,'Estruturante Móvel'!$L:$L,'CRONOGRAMA_CONST+MIGRACAO'!MT$8))</f>
        <v>0</v>
      </c>
      <c r="NF28" s="139">
        <f>(COUNTIFS('Estruturante Móvel'!$M:$M,$B28,'Estruturante Móvel'!$AM:$AM,NF$4))-(COUNTIFS('Estruturante Móvel'!$M:$M,$B28,'Estruturante Móvel'!$AM:$AM,NF$4,'Estruturante Móvel'!$AQ:$AQ,"REPARO FO"))</f>
        <v>0</v>
      </c>
      <c r="NG28" s="140">
        <f>(COUNTIFS('Estruturante Móvel'!$M:$M,$B26,'Estruturante Móvel'!$C:$C,"&lt;&gt;PREVISTO",'Estruturante Móvel'!$G:$G,NF$4,'Estruturante Móvel'!$L:$L,'CRONOGRAMA_CONST+MIGRACAO'!MV$8))</f>
        <v>0</v>
      </c>
      <c r="NH28" s="139">
        <f>(COUNTIFS('Estruturante Móvel'!$M:$M,$B28,'Estruturante Móvel'!$AM:$AM,NH$4))-(COUNTIFS('Estruturante Móvel'!$M:$M,$B28,'Estruturante Móvel'!$AM:$AM,NH$4,'Estruturante Móvel'!$AQ:$AQ,"REPARO FO"))</f>
        <v>0</v>
      </c>
      <c r="NI28" s="140">
        <f>(COUNTIFS('Estruturante Móvel'!$M:$M,$B26,'Estruturante Móvel'!$C:$C,"&lt;&gt;PREVISTO",'Estruturante Móvel'!$G:$G,NH$4,'Estruturante Móvel'!$L:$L,'CRONOGRAMA_CONST+MIGRACAO'!MX$8))</f>
        <v>0</v>
      </c>
    </row>
    <row r="29" spans="1:373" hidden="1" outlineLevel="1">
      <c r="B29" s="205" t="s">
        <v>446</v>
      </c>
      <c r="C29" s="161" t="s">
        <v>186</v>
      </c>
      <c r="D29" s="161">
        <f>COUNTIFS('Estruturante Móvel'!$M:$M,B26,'Estruturante Móvel'!$L:$L,'CRONOGRAMA_CONST+MIGRACAO'!B29)</f>
        <v>8</v>
      </c>
      <c r="E29" s="161">
        <f>(COUNTIFS('Estruturante Móvel'!$M:$M,B26,'Estruturante Móvel'!$C:$C,"&lt;&gt;PREVISTO",'Estruturante Móvel'!$L:$L,'CRONOGRAMA_CONST+MIGRACAO'!B29))</f>
        <v>7</v>
      </c>
      <c r="F29" s="162">
        <f>(COUNTIFS('Estruturante Móvel'!$M:$M,B26,'Estruturante Móvel'!$C:$C,"PREVISTO",'Estruturante Móvel'!$L:$L,'CRONOGRAMA_CONST+MIGRACAO'!B29))</f>
        <v>1</v>
      </c>
      <c r="G29" s="162"/>
      <c r="H29" s="165" t="str">
        <f t="shared" si="378"/>
        <v>Construção</v>
      </c>
      <c r="I29" s="166">
        <v>45566</v>
      </c>
      <c r="J29" s="160">
        <f t="shared" si="379"/>
        <v>0.875</v>
      </c>
      <c r="K29" s="157">
        <f t="shared" si="380"/>
        <v>7</v>
      </c>
      <c r="L29" s="139">
        <f>(COUNTIFS('Estruturante Móvel'!$M:$M,$B26,'Estruturante Móvel'!$AM:$AM,L$4,'Estruturante Móvel'!$L:$L,'CRONOGRAMA_CONST+MIGRACAO'!$B29))</f>
        <v>0</v>
      </c>
      <c r="M29" s="140">
        <f>(COUNTIFS('Estruturante Móvel'!$M:$M,$B26,'Estruturante Móvel'!$C:$C,"&lt;&gt;PREVISTO",'Estruturante Móvel'!$G:$G,L$4,'Estruturante Móvel'!$L:$L,'CRONOGRAMA_CONST+MIGRACAO'!B$9))</f>
        <v>0</v>
      </c>
      <c r="N29" s="139">
        <f>(COUNTIFS('Estruturante Móvel'!$M:$M,$B26,'Estruturante Móvel'!$AM:$AM,N$4,'Estruturante Móvel'!$L:$L,'CRONOGRAMA_CONST+MIGRACAO'!$B29))</f>
        <v>0</v>
      </c>
      <c r="O29" s="140">
        <f>(COUNTIFS('Estruturante Móvel'!$M:$M,$B26,'Estruturante Móvel'!$C:$C,"&lt;&gt;PREVISTO",'Estruturante Móvel'!$G:$G,N$4,'Estruturante Móvel'!$L:$L,'CRONOGRAMA_CONST+MIGRACAO'!D$9))</f>
        <v>0</v>
      </c>
      <c r="P29" s="139">
        <f>(COUNTIFS('Estruturante Móvel'!$M:$M,$B26,'Estruturante Móvel'!$AM:$AM,P$4,'Estruturante Móvel'!$L:$L,'CRONOGRAMA_CONST+MIGRACAO'!$B29))</f>
        <v>0</v>
      </c>
      <c r="Q29" s="140">
        <f>(COUNTIFS('Estruturante Móvel'!$M:$M,$B26,'Estruturante Móvel'!$C:$C,"&lt;&gt;PREVISTO",'Estruturante Móvel'!$G:$G,P$4,'Estruturante Móvel'!$L:$L,'CRONOGRAMA_CONST+MIGRACAO'!F$9))</f>
        <v>0</v>
      </c>
      <c r="R29" s="139">
        <f>(COUNTIFS('Estruturante Móvel'!$M:$M,$B26,'Estruturante Móvel'!$AM:$AM,R$4,'Estruturante Móvel'!$L:$L,'CRONOGRAMA_CONST+MIGRACAO'!$B29))</f>
        <v>0</v>
      </c>
      <c r="S29" s="140">
        <f>(COUNTIFS('Estruturante Móvel'!$M:$M,$B26,'Estruturante Móvel'!$C:$C,"&lt;&gt;PREVISTO",'Estruturante Móvel'!$G:$G,R$4,'Estruturante Móvel'!$L:$L,'CRONOGRAMA_CONST+MIGRACAO'!H$9))</f>
        <v>0</v>
      </c>
      <c r="T29" s="139">
        <f>(COUNTIFS('Estruturante Móvel'!$M:$M,$B26,'Estruturante Móvel'!$AM:$AM,T$4,'Estruturante Móvel'!$L:$L,'CRONOGRAMA_CONST+MIGRACAO'!$B29))</f>
        <v>0</v>
      </c>
      <c r="U29" s="140">
        <f>(COUNTIFS('Estruturante Móvel'!$M:$M,$B26,'Estruturante Móvel'!$C:$C,"&lt;&gt;PREVISTO",'Estruturante Móvel'!$G:$G,T$4,'Estruturante Móvel'!$L:$L,'CRONOGRAMA_CONST+MIGRACAO'!J$9))</f>
        <v>0</v>
      </c>
      <c r="V29" s="139">
        <f>(COUNTIFS('Estruturante Móvel'!$M:$M,$B26,'Estruturante Móvel'!$AM:$AM,V$4,'Estruturante Móvel'!$L:$L,'CRONOGRAMA_CONST+MIGRACAO'!$B29))</f>
        <v>0</v>
      </c>
      <c r="W29" s="140">
        <f>(COUNTIFS('Estruturante Móvel'!$M:$M,$B26,'Estruturante Móvel'!$C:$C,"&lt;&gt;PREVISTO",'Estruturante Móvel'!$G:$G,V$4,'Estruturante Móvel'!$L:$L,'CRONOGRAMA_CONST+MIGRACAO'!L$9))</f>
        <v>0</v>
      </c>
      <c r="X29" s="139">
        <f>(COUNTIFS('Estruturante Móvel'!$M:$M,$B26,'Estruturante Móvel'!$AM:$AM,X$4,'Estruturante Móvel'!$L:$L,'CRONOGRAMA_CONST+MIGRACAO'!$B29))</f>
        <v>0</v>
      </c>
      <c r="Y29" s="140">
        <f>(COUNTIFS('Estruturante Móvel'!$M:$M,$B26,'Estruturante Móvel'!$C:$C,"&lt;&gt;PREVISTO",'Estruturante Móvel'!$G:$G,X$4,'Estruturante Móvel'!$L:$L,'CRONOGRAMA_CONST+MIGRACAO'!N$9))</f>
        <v>0</v>
      </c>
      <c r="Z29" s="139">
        <f>(COUNTIFS('Estruturante Móvel'!$M:$M,$B26,'Estruturante Móvel'!$AM:$AM,Z$4,'Estruturante Móvel'!$L:$L,'CRONOGRAMA_CONST+MIGRACAO'!$B29))</f>
        <v>0</v>
      </c>
      <c r="AA29" s="140">
        <f>(COUNTIFS('Estruturante Móvel'!$M:$M,$B26,'Estruturante Móvel'!$C:$C,"&lt;&gt;PREVISTO",'Estruturante Móvel'!$G:$G,Z$4,'Estruturante Móvel'!$L:$L,'CRONOGRAMA_CONST+MIGRACAO'!P$9))</f>
        <v>0</v>
      </c>
      <c r="AB29" s="139">
        <f>(COUNTIFS('Estruturante Móvel'!$M:$M,$B26,'Estruturante Móvel'!$AM:$AM,AB$4,'Estruturante Móvel'!$L:$L,'CRONOGRAMA_CONST+MIGRACAO'!$B29))</f>
        <v>0</v>
      </c>
      <c r="AC29" s="140">
        <f>(COUNTIFS('Estruturante Móvel'!$M:$M,$B26,'Estruturante Móvel'!$C:$C,"&lt;&gt;PREVISTO",'Estruturante Móvel'!$G:$G,AB$4,'Estruturante Móvel'!$L:$L,'CRONOGRAMA_CONST+MIGRACAO'!R$9))</f>
        <v>0</v>
      </c>
      <c r="AD29" s="139">
        <f>(COUNTIFS('Estruturante Móvel'!$M:$M,$B26,'Estruturante Móvel'!$AM:$AM,AD$4,'Estruturante Móvel'!$L:$L,'CRONOGRAMA_CONST+MIGRACAO'!$B29))</f>
        <v>0</v>
      </c>
      <c r="AE29" s="140">
        <f>(COUNTIFS('Estruturante Móvel'!$M:$M,$B26,'Estruturante Móvel'!$C:$C,"&lt;&gt;PREVISTO",'Estruturante Móvel'!$G:$G,AD$4,'Estruturante Móvel'!$L:$L,'CRONOGRAMA_CONST+MIGRACAO'!T$9))</f>
        <v>0</v>
      </c>
      <c r="AF29" s="139">
        <f>(COUNTIFS('Estruturante Móvel'!$M:$M,$B26,'Estruturante Móvel'!$AM:$AM,AF$4,'Estruturante Móvel'!$L:$L,'CRONOGRAMA_CONST+MIGRACAO'!$B29))</f>
        <v>0</v>
      </c>
      <c r="AG29" s="140">
        <f>(COUNTIFS('Estruturante Móvel'!$M:$M,$B26,'Estruturante Móvel'!$C:$C,"&lt;&gt;PREVISTO",'Estruturante Móvel'!$G:$G,AF$4,'Estruturante Móvel'!$L:$L,'CRONOGRAMA_CONST+MIGRACAO'!V$9))</f>
        <v>0</v>
      </c>
      <c r="AH29" s="139">
        <f>(COUNTIFS('Estruturante Móvel'!$M:$M,$B26,'Estruturante Móvel'!$AM:$AM,AH$4,'Estruturante Móvel'!$L:$L,'CRONOGRAMA_CONST+MIGRACAO'!$B29))</f>
        <v>0</v>
      </c>
      <c r="AI29" s="140">
        <f>(COUNTIFS('Estruturante Móvel'!$M:$M,$B26,'Estruturante Móvel'!$C:$C,"&lt;&gt;PREVISTO",'Estruturante Móvel'!$G:$G,AH$4,'Estruturante Móvel'!$L:$L,'CRONOGRAMA_CONST+MIGRACAO'!X$9))</f>
        <v>0</v>
      </c>
      <c r="AJ29" s="139">
        <f>(COUNTIFS('Estruturante Móvel'!$M:$M,$B26,'Estruturante Móvel'!$AM:$AM,AJ$4,'Estruturante Móvel'!$L:$L,'CRONOGRAMA_CONST+MIGRACAO'!$B29))</f>
        <v>0</v>
      </c>
      <c r="AK29" s="140">
        <f>(COUNTIFS('Estruturante Móvel'!$M:$M,$B26,'Estruturante Móvel'!$C:$C,"&lt;&gt;PREVISTO",'Estruturante Móvel'!$G:$G,AJ$4,'Estruturante Móvel'!$L:$L,'CRONOGRAMA_CONST+MIGRACAO'!Z$9))</f>
        <v>0</v>
      </c>
      <c r="AL29" s="139">
        <f>(COUNTIFS('Estruturante Móvel'!$M:$M,$B26,'Estruturante Móvel'!$AM:$AM,AL$4,'Estruturante Móvel'!$L:$L,'CRONOGRAMA_CONST+MIGRACAO'!$B29))</f>
        <v>0</v>
      </c>
      <c r="AM29" s="140">
        <f>(COUNTIFS('Estruturante Móvel'!$M:$M,$B26,'Estruturante Móvel'!$C:$C,"&lt;&gt;PREVISTO",'Estruturante Móvel'!$G:$G,AL$4,'Estruturante Móvel'!$L:$L,'CRONOGRAMA_CONST+MIGRACAO'!AB$9))</f>
        <v>0</v>
      </c>
      <c r="AN29" s="139">
        <f>(COUNTIFS('Estruturante Móvel'!$M:$M,$B26,'Estruturante Móvel'!$AM:$AM,AN$4,'Estruturante Móvel'!$L:$L,'CRONOGRAMA_CONST+MIGRACAO'!$B29))</f>
        <v>0</v>
      </c>
      <c r="AO29" s="140">
        <f>(COUNTIFS('Estruturante Móvel'!$M:$M,$B26,'Estruturante Móvel'!$C:$C,"&lt;&gt;PREVISTO",'Estruturante Móvel'!$G:$G,AN$4,'Estruturante Móvel'!$L:$L,'CRONOGRAMA_CONST+MIGRACAO'!AD$9))</f>
        <v>0</v>
      </c>
      <c r="AP29" s="139">
        <f>(COUNTIFS('Estruturante Móvel'!$M:$M,$B26,'Estruturante Móvel'!$AM:$AM,AP$4,'Estruturante Móvel'!$L:$L,'CRONOGRAMA_CONST+MIGRACAO'!$B29))</f>
        <v>0</v>
      </c>
      <c r="AQ29" s="140">
        <f>(COUNTIFS('Estruturante Móvel'!$M:$M,$B26,'Estruturante Móvel'!$C:$C,"&lt;&gt;PREVISTO",'Estruturante Móvel'!$G:$G,AP$4,'Estruturante Móvel'!$L:$L,'CRONOGRAMA_CONST+MIGRACAO'!AF$9))</f>
        <v>0</v>
      </c>
      <c r="AR29" s="139">
        <f>(COUNTIFS('Estruturante Móvel'!$M:$M,$B26,'Estruturante Móvel'!$AM:$AM,AR$4,'Estruturante Móvel'!$L:$L,'CRONOGRAMA_CONST+MIGRACAO'!$B29))</f>
        <v>0</v>
      </c>
      <c r="AS29" s="140">
        <f>(COUNTIFS('Estruturante Móvel'!$M:$M,$B26,'Estruturante Móvel'!$C:$C,"&lt;&gt;PREVISTO",'Estruturante Móvel'!$G:$G,AR$4,'Estruturante Móvel'!$L:$L,'CRONOGRAMA_CONST+MIGRACAO'!AH$9))</f>
        <v>0</v>
      </c>
      <c r="AT29" s="139">
        <f>(COUNTIFS('Estruturante Móvel'!$M:$M,$B26,'Estruturante Móvel'!$AM:$AM,AT$4,'Estruturante Móvel'!$L:$L,'CRONOGRAMA_CONST+MIGRACAO'!$B29))</f>
        <v>0</v>
      </c>
      <c r="AU29" s="140">
        <f>(COUNTIFS('Estruturante Móvel'!$M:$M,$B26,'Estruturante Móvel'!$C:$C,"&lt;&gt;PREVISTO",'Estruturante Móvel'!$G:$G,AT$4,'Estruturante Móvel'!$L:$L,'CRONOGRAMA_CONST+MIGRACAO'!AJ$9))</f>
        <v>0</v>
      </c>
      <c r="AV29" s="139">
        <f>(COUNTIFS('Estruturante Móvel'!$M:$M,$B26,'Estruturante Móvel'!$AM:$AM,AV$4,'Estruturante Móvel'!$L:$L,'CRONOGRAMA_CONST+MIGRACAO'!$B29))</f>
        <v>0</v>
      </c>
      <c r="AW29" s="140">
        <f>(COUNTIFS('Estruturante Móvel'!$M:$M,$B26,'Estruturante Móvel'!$C:$C,"&lt;&gt;PREVISTO",'Estruturante Móvel'!$G:$G,AV$4,'Estruturante Móvel'!$L:$L,'CRONOGRAMA_CONST+MIGRACAO'!AL$9))</f>
        <v>0</v>
      </c>
      <c r="AX29" s="139">
        <f>(COUNTIFS('Estruturante Móvel'!$M:$M,$B26,'Estruturante Móvel'!$AM:$AM,AX$4,'Estruturante Móvel'!$L:$L,'CRONOGRAMA_CONST+MIGRACAO'!$B29))</f>
        <v>0</v>
      </c>
      <c r="AY29" s="140">
        <f>(COUNTIFS('Estruturante Móvel'!$M:$M,$B26,'Estruturante Móvel'!$C:$C,"&lt;&gt;PREVISTO",'Estruturante Móvel'!$G:$G,AX$4,'Estruturante Móvel'!$L:$L,'CRONOGRAMA_CONST+MIGRACAO'!AN$9))</f>
        <v>0</v>
      </c>
      <c r="AZ29" s="139">
        <f>(COUNTIFS('Estruturante Móvel'!$M:$M,$B26,'Estruturante Móvel'!$AM:$AM,AZ$4,'Estruturante Móvel'!$L:$L,'CRONOGRAMA_CONST+MIGRACAO'!$B29))</f>
        <v>0</v>
      </c>
      <c r="BA29" s="140">
        <f>(COUNTIFS('Estruturante Móvel'!$M:$M,$B26,'Estruturante Móvel'!$C:$C,"&lt;&gt;PREVISTO",'Estruturante Móvel'!$G:$G,AZ$4,'Estruturante Móvel'!$L:$L,'CRONOGRAMA_CONST+MIGRACAO'!AP$9))</f>
        <v>0</v>
      </c>
      <c r="BB29" s="139">
        <f>(COUNTIFS('Estruturante Móvel'!$M:$M,$B26,'Estruturante Móvel'!$AM:$AM,BB$4,'Estruturante Móvel'!$L:$L,'CRONOGRAMA_CONST+MIGRACAO'!$B29))</f>
        <v>0</v>
      </c>
      <c r="BC29" s="140">
        <f>(COUNTIFS('Estruturante Móvel'!$M:$M,$B26,'Estruturante Móvel'!$C:$C,"&lt;&gt;PREVISTO",'Estruturante Móvel'!$G:$G,BB$4,'Estruturante Móvel'!$L:$L,'CRONOGRAMA_CONST+MIGRACAO'!AR$9))</f>
        <v>0</v>
      </c>
      <c r="BD29" s="139">
        <f>(COUNTIFS('Estruturante Móvel'!$M:$M,$B26,'Estruturante Móvel'!$AM:$AM,BD$4,'Estruturante Móvel'!$L:$L,'CRONOGRAMA_CONST+MIGRACAO'!$B29))</f>
        <v>0</v>
      </c>
      <c r="BE29" s="140">
        <f>(COUNTIFS('Estruturante Móvel'!$M:$M,$B26,'Estruturante Móvel'!$C:$C,"&lt;&gt;PREVISTO",'Estruturante Móvel'!$G:$G,BD$4,'Estruturante Móvel'!$L:$L,'CRONOGRAMA_CONST+MIGRACAO'!AT$9))</f>
        <v>0</v>
      </c>
      <c r="BF29" s="139">
        <f>(COUNTIFS('Estruturante Móvel'!$M:$M,$B26,'Estruturante Móvel'!$AM:$AM,BF$4,'Estruturante Móvel'!$L:$L,'CRONOGRAMA_CONST+MIGRACAO'!$B29))</f>
        <v>0</v>
      </c>
      <c r="BG29" s="140">
        <f>(COUNTIFS('Estruturante Móvel'!$M:$M,$B26,'Estruturante Móvel'!$C:$C,"&lt;&gt;PREVISTO",'Estruturante Móvel'!$G:$G,BF$4,'Estruturante Móvel'!$L:$L,'CRONOGRAMA_CONST+MIGRACAO'!AV$9))</f>
        <v>0</v>
      </c>
      <c r="BH29" s="139">
        <f>(COUNTIFS('Estruturante Móvel'!$M:$M,$B26,'Estruturante Móvel'!$AM:$AM,BH$4,'Estruturante Móvel'!$L:$L,'CRONOGRAMA_CONST+MIGRACAO'!$B29))</f>
        <v>0</v>
      </c>
      <c r="BI29" s="140">
        <f>(COUNTIFS('Estruturante Móvel'!$M:$M,$B26,'Estruturante Móvel'!$C:$C,"&lt;&gt;PREVISTO",'Estruturante Móvel'!$G:$G,BH$4,'Estruturante Móvel'!$L:$L,'CRONOGRAMA_CONST+MIGRACAO'!AX$9))</f>
        <v>0</v>
      </c>
      <c r="BJ29" s="139">
        <f>(COUNTIFS('Estruturante Móvel'!$M:$M,$B26,'Estruturante Móvel'!$AM:$AM,BJ$4,'Estruturante Móvel'!$L:$L,'CRONOGRAMA_CONST+MIGRACAO'!$B29))</f>
        <v>0</v>
      </c>
      <c r="BK29" s="140">
        <f>(COUNTIFS('Estruturante Móvel'!$M:$M,$B26,'Estruturante Móvel'!$C:$C,"&lt;&gt;PREVISTO",'Estruturante Móvel'!$G:$G,BJ$4,'Estruturante Móvel'!$L:$L,'CRONOGRAMA_CONST+MIGRACAO'!AZ$9))</f>
        <v>0</v>
      </c>
      <c r="BL29" s="139">
        <f>(COUNTIFS('Estruturante Móvel'!$M:$M,$B26,'Estruturante Móvel'!$AM:$AM,BL$4,'Estruturante Móvel'!$L:$L,'CRONOGRAMA_CONST+MIGRACAO'!$B29))</f>
        <v>0</v>
      </c>
      <c r="BM29" s="140">
        <f>(COUNTIFS('Estruturante Móvel'!$M:$M,$B26,'Estruturante Móvel'!$C:$C,"&lt;&gt;PREVISTO",'Estruturante Móvel'!$G:$G,BL$4,'Estruturante Móvel'!$L:$L,'CRONOGRAMA_CONST+MIGRACAO'!BB$9))</f>
        <v>0</v>
      </c>
      <c r="BN29" s="139">
        <f>(COUNTIFS('Estruturante Móvel'!$M:$M,$B26,'Estruturante Móvel'!$AM:$AM,BN$4,'Estruturante Móvel'!$L:$L,'CRONOGRAMA_CONST+MIGRACAO'!$B29))</f>
        <v>0</v>
      </c>
      <c r="BO29" s="140">
        <f>(COUNTIFS('Estruturante Móvel'!$M:$M,$B26,'Estruturante Móvel'!$C:$C,"&lt;&gt;PREVISTO",'Estruturante Móvel'!$G:$G,BN$4,'Estruturante Móvel'!$L:$L,'CRONOGRAMA_CONST+MIGRACAO'!BD$9))</f>
        <v>0</v>
      </c>
      <c r="BP29" s="139">
        <f>(COUNTIFS('Estruturante Móvel'!$M:$M,$B26,'Estruturante Móvel'!$AM:$AM,BP$4,'Estruturante Móvel'!$L:$L,'CRONOGRAMA_CONST+MIGRACAO'!$B29))</f>
        <v>0</v>
      </c>
      <c r="BQ29" s="140">
        <f>(COUNTIFS('Estruturante Móvel'!$M:$M,$B26,'Estruturante Móvel'!$C:$C,"&lt;&gt;PREVISTO",'Estruturante Móvel'!$G:$G,BP$4,'Estruturante Móvel'!$L:$L,'CRONOGRAMA_CONST+MIGRACAO'!BF$9))</f>
        <v>0</v>
      </c>
      <c r="BR29" s="139">
        <f>(COUNTIFS('Estruturante Móvel'!$M:$M,$B26,'Estruturante Móvel'!$AM:$AM,BR$4,'Estruturante Móvel'!$L:$L,'CRONOGRAMA_CONST+MIGRACAO'!$B29))</f>
        <v>0</v>
      </c>
      <c r="BS29" s="140">
        <f>(COUNTIFS('Estruturante Móvel'!$M:$M,$B26,'Estruturante Móvel'!$C:$C,"&lt;&gt;PREVISTO",'Estruturante Móvel'!$G:$G,BR$4,'Estruturante Móvel'!$L:$L,'CRONOGRAMA_CONST+MIGRACAO'!BH$9))</f>
        <v>0</v>
      </c>
      <c r="BT29" s="139">
        <f>(COUNTIFS('Estruturante Móvel'!$M:$M,$B29,'Estruturante Móvel'!$AM:$AM,BT$4))-(COUNTIFS('Estruturante Móvel'!$M:$M,$B29,'Estruturante Móvel'!$AM:$AM,BT$4,'Estruturante Móvel'!$AQ:$AQ,"REPARO FO"))</f>
        <v>0</v>
      </c>
      <c r="BU29" s="140">
        <f>(COUNTIFS('Estruturante Móvel'!$M:$M,$B26,'Estruturante Móvel'!$C:$C,"&lt;&gt;PREVISTO",'Estruturante Móvel'!$G:$G,BT$4,'Estruturante Móvel'!$L:$L,'CRONOGRAMA_CONST+MIGRACAO'!BJ$9))</f>
        <v>0</v>
      </c>
      <c r="BV29" s="139">
        <f>(COUNTIFS('Estruturante Móvel'!$M:$M,$B29,'Estruturante Móvel'!$AM:$AM,BV$4))-(COUNTIFS('Estruturante Móvel'!$M:$M,$B29,'Estruturante Móvel'!$AM:$AM,BV$4,'Estruturante Móvel'!$AQ:$AQ,"REPARO FO"))</f>
        <v>0</v>
      </c>
      <c r="BW29" s="140">
        <f>(COUNTIFS('Estruturante Móvel'!$M:$M,$B26,'Estruturante Móvel'!$C:$C,"&lt;&gt;PREVISTO",'Estruturante Móvel'!$G:$G,BV$4,'Estruturante Móvel'!$L:$L,'CRONOGRAMA_CONST+MIGRACAO'!BL$9))</f>
        <v>0</v>
      </c>
      <c r="BX29" s="139">
        <f>(COUNTIFS('Estruturante Móvel'!$M:$M,$B29,'Estruturante Móvel'!$AM:$AM,BX$4))-(COUNTIFS('Estruturante Móvel'!$M:$M,$B29,'Estruturante Móvel'!$AM:$AM,BX$4,'Estruturante Móvel'!$AQ:$AQ,"REPARO FO"))</f>
        <v>0</v>
      </c>
      <c r="BY29" s="140">
        <f>(COUNTIFS('Estruturante Móvel'!$M:$M,$B26,'Estruturante Móvel'!$C:$C,"&lt;&gt;PREVISTO",'Estruturante Móvel'!$G:$G,BX$4,'Estruturante Móvel'!$L:$L,'CRONOGRAMA_CONST+MIGRACAO'!BN$9))</f>
        <v>0</v>
      </c>
      <c r="BZ29" s="139">
        <f>(COUNTIFS('Estruturante Móvel'!$M:$M,$B29,'Estruturante Móvel'!$AM:$AM,BZ$4))-(COUNTIFS('Estruturante Móvel'!$M:$M,$B29,'Estruturante Móvel'!$AM:$AM,BZ$4,'Estruturante Móvel'!$AQ:$AQ,"REPARO FO"))</f>
        <v>0</v>
      </c>
      <c r="CA29" s="140">
        <f>(COUNTIFS('Estruturante Móvel'!$M:$M,$B26,'Estruturante Móvel'!$C:$C,"&lt;&gt;PREVISTO",'Estruturante Móvel'!$G:$G,BZ$4,'Estruturante Móvel'!$L:$L,'CRONOGRAMA_CONST+MIGRACAO'!BP$9))</f>
        <v>0</v>
      </c>
      <c r="CB29" s="139">
        <f>(COUNTIFS('Estruturante Móvel'!$M:$M,$B29,'Estruturante Móvel'!$AM:$AM,CB$4))-(COUNTIFS('Estruturante Móvel'!$M:$M,$B29,'Estruturante Móvel'!$AM:$AM,CB$4,'Estruturante Móvel'!$AQ:$AQ,"REPARO FO"))</f>
        <v>0</v>
      </c>
      <c r="CC29" s="140">
        <f>(COUNTIFS('Estruturante Móvel'!$M:$M,$B26,'Estruturante Móvel'!$C:$C,"&lt;&gt;PREVISTO",'Estruturante Móvel'!$G:$G,CB$4,'Estruturante Móvel'!$L:$L,'CRONOGRAMA_CONST+MIGRACAO'!BR$9))</f>
        <v>0</v>
      </c>
      <c r="CD29" s="139">
        <f>(COUNTIFS('Estruturante Móvel'!$M:$M,$B29,'Estruturante Móvel'!$AM:$AM,CD$4))-(COUNTIFS('Estruturante Móvel'!$M:$M,$B29,'Estruturante Móvel'!$AM:$AM,CD$4,'Estruturante Móvel'!$AQ:$AQ,"REPARO FO"))</f>
        <v>0</v>
      </c>
      <c r="CE29" s="140">
        <f>(COUNTIFS('Estruturante Móvel'!$M:$M,$B26,'Estruturante Móvel'!$C:$C,"&lt;&gt;PREVISTO",'Estruturante Móvel'!$G:$G,CD$4,'Estruturante Móvel'!$L:$L,'CRONOGRAMA_CONST+MIGRACAO'!BT$9))</f>
        <v>0</v>
      </c>
      <c r="CF29" s="139">
        <f>(COUNTIFS('Estruturante Móvel'!$M:$M,$B29,'Estruturante Móvel'!$AM:$AM,CF$4))-(COUNTIFS('Estruturante Móvel'!$M:$M,$B29,'Estruturante Móvel'!$AM:$AM,CF$4,'Estruturante Móvel'!$AQ:$AQ,"REPARO FO"))</f>
        <v>0</v>
      </c>
      <c r="CG29" s="140">
        <f>(COUNTIFS('Estruturante Móvel'!$M:$M,$B26,'Estruturante Móvel'!$C:$C,"&lt;&gt;PREVISTO",'Estruturante Móvel'!$G:$G,CF$4,'Estruturante Móvel'!$L:$L,'CRONOGRAMA_CONST+MIGRACAO'!BV$9))</f>
        <v>0</v>
      </c>
      <c r="CH29" s="139">
        <f>(COUNTIFS('Estruturante Móvel'!$M:$M,$B29,'Estruturante Móvel'!$AM:$AM,CH$4))-(COUNTIFS('Estruturante Móvel'!$M:$M,$B29,'Estruturante Móvel'!$AM:$AM,CH$4,'Estruturante Móvel'!$AQ:$AQ,"REPARO FO"))</f>
        <v>0</v>
      </c>
      <c r="CI29" s="140">
        <f>(COUNTIFS('Estruturante Móvel'!$M:$M,$B26,'Estruturante Móvel'!$C:$C,"&lt;&gt;PREVISTO",'Estruturante Móvel'!$G:$G,CH$4,'Estruturante Móvel'!$L:$L,'CRONOGRAMA_CONST+MIGRACAO'!BX$9))</f>
        <v>0</v>
      </c>
      <c r="CJ29" s="139">
        <f>(COUNTIFS('Estruturante Móvel'!$M:$M,$B29,'Estruturante Móvel'!$AM:$AM,CJ$4))-(COUNTIFS('Estruturante Móvel'!$M:$M,$B29,'Estruturante Móvel'!$AM:$AM,CJ$4,'Estruturante Móvel'!$AQ:$AQ,"REPARO FO"))</f>
        <v>0</v>
      </c>
      <c r="CK29" s="140">
        <f>(COUNTIFS('Estruturante Móvel'!$M:$M,$B26,'Estruturante Móvel'!$C:$C,"&lt;&gt;PREVISTO",'Estruturante Móvel'!$G:$G,CJ$4,'Estruturante Móvel'!$L:$L,'CRONOGRAMA_CONST+MIGRACAO'!BZ$9))</f>
        <v>0</v>
      </c>
      <c r="CL29" s="139">
        <f>(COUNTIFS('Estruturante Móvel'!$M:$M,$B29,'Estruturante Móvel'!$AM:$AM,CL$4))-(COUNTIFS('Estruturante Móvel'!$M:$M,$B29,'Estruturante Móvel'!$AM:$AM,CL$4,'Estruturante Móvel'!$AQ:$AQ,"REPARO FO"))</f>
        <v>0</v>
      </c>
      <c r="CM29" s="140">
        <f>(COUNTIFS('Estruturante Móvel'!$M:$M,$B26,'Estruturante Móvel'!$C:$C,"&lt;&gt;PREVISTO",'Estruturante Móvel'!$G:$G,CL$4,'Estruturante Móvel'!$L:$L,'CRONOGRAMA_CONST+MIGRACAO'!CB$9))</f>
        <v>0</v>
      </c>
      <c r="CN29" s="139">
        <f>(COUNTIFS('Estruturante Móvel'!$M:$M,$B29,'Estruturante Móvel'!$AM:$AM,CN$4))-(COUNTIFS('Estruturante Móvel'!$M:$M,$B29,'Estruturante Móvel'!$AM:$AM,CN$4,'Estruturante Móvel'!$AQ:$AQ,"REPARO FO"))</f>
        <v>0</v>
      </c>
      <c r="CO29" s="140">
        <f>(COUNTIFS('Estruturante Móvel'!$M:$M,$B26,'Estruturante Móvel'!$C:$C,"&lt;&gt;PREVISTO",'Estruturante Móvel'!$G:$G,CN$4,'Estruturante Móvel'!$L:$L,'CRONOGRAMA_CONST+MIGRACAO'!CD$9))</f>
        <v>0</v>
      </c>
      <c r="CP29" s="139">
        <f>(COUNTIFS('Estruturante Móvel'!$M:$M,$B29,'Estruturante Móvel'!$AM:$AM,CP$4))-(COUNTIFS('Estruturante Móvel'!$M:$M,$B29,'Estruturante Móvel'!$AM:$AM,CP$4,'Estruturante Móvel'!$AQ:$AQ,"REPARO FO"))</f>
        <v>0</v>
      </c>
      <c r="CQ29" s="140">
        <f>(COUNTIFS('Estruturante Móvel'!$M:$M,$B26,'Estruturante Móvel'!$C:$C,"&lt;&gt;PREVISTO",'Estruturante Móvel'!$G:$G,CP$4,'Estruturante Móvel'!$L:$L,'CRONOGRAMA_CONST+MIGRACAO'!CF$9))</f>
        <v>0</v>
      </c>
      <c r="CR29" s="139">
        <f>(COUNTIFS('Estruturante Móvel'!$M:$M,$B29,'Estruturante Móvel'!$AM:$AM,CR$4))-(COUNTIFS('Estruturante Móvel'!$M:$M,$B29,'Estruturante Móvel'!$AM:$AM,CR$4,'Estruturante Móvel'!$AQ:$AQ,"REPARO FO"))</f>
        <v>0</v>
      </c>
      <c r="CS29" s="140">
        <f>(COUNTIFS('Estruturante Móvel'!$M:$M,$B26,'Estruturante Móvel'!$C:$C,"&lt;&gt;PREVISTO",'Estruturante Móvel'!$G:$G,CR$4,'Estruturante Móvel'!$L:$L,'CRONOGRAMA_CONST+MIGRACAO'!CH$9))</f>
        <v>0</v>
      </c>
      <c r="CT29" s="139">
        <f>(COUNTIFS('Estruturante Móvel'!$M:$M,$B29,'Estruturante Móvel'!$AM:$AM,CT$4))-(COUNTIFS('Estruturante Móvel'!$M:$M,$B29,'Estruturante Móvel'!$AM:$AM,CT$4,'Estruturante Móvel'!$AQ:$AQ,"REPARO FO"))</f>
        <v>0</v>
      </c>
      <c r="CU29" s="140">
        <f>(COUNTIFS('Estruturante Móvel'!$M:$M,$B26,'Estruturante Móvel'!$C:$C,"&lt;&gt;PREVISTO",'Estruturante Móvel'!$G:$G,CT$4,'Estruturante Móvel'!$L:$L,'CRONOGRAMA_CONST+MIGRACAO'!CJ$9))</f>
        <v>0</v>
      </c>
      <c r="CV29" s="139">
        <f>(COUNTIFS('Estruturante Móvel'!$M:$M,$B29,'Estruturante Móvel'!$AM:$AM,CV$4))-(COUNTIFS('Estruturante Móvel'!$M:$M,$B29,'Estruturante Móvel'!$AM:$AM,CV$4,'Estruturante Móvel'!$AQ:$AQ,"REPARO FO"))</f>
        <v>0</v>
      </c>
      <c r="CW29" s="140">
        <f>(COUNTIFS('Estruturante Móvel'!$M:$M,$B26,'Estruturante Móvel'!$C:$C,"&lt;&gt;PREVISTO",'Estruturante Móvel'!$G:$G,CV$4,'Estruturante Móvel'!$L:$L,'CRONOGRAMA_CONST+MIGRACAO'!CL$9))</f>
        <v>0</v>
      </c>
      <c r="CX29" s="139">
        <f>(COUNTIFS('Estruturante Móvel'!$M:$M,$B29,'Estruturante Móvel'!$AM:$AM,CX$4))-(COUNTIFS('Estruturante Móvel'!$M:$M,$B29,'Estruturante Móvel'!$AM:$AM,CX$4,'Estruturante Móvel'!$AQ:$AQ,"REPARO FO"))</f>
        <v>0</v>
      </c>
      <c r="CY29" s="140">
        <f>(COUNTIFS('Estruturante Móvel'!$M:$M,$B26,'Estruturante Móvel'!$C:$C,"&lt;&gt;PREVISTO",'Estruturante Móvel'!$G:$G,CX$4,'Estruturante Móvel'!$L:$L,'CRONOGRAMA_CONST+MIGRACAO'!CN$9))</f>
        <v>0</v>
      </c>
      <c r="CZ29" s="139">
        <f>(COUNTIFS('Estruturante Móvel'!$M:$M,$B29,'Estruturante Móvel'!$AM:$AM,CZ$4))-(COUNTIFS('Estruturante Móvel'!$M:$M,$B29,'Estruturante Móvel'!$AM:$AM,CZ$4,'Estruturante Móvel'!$AQ:$AQ,"REPARO FO"))</f>
        <v>0</v>
      </c>
      <c r="DA29" s="140">
        <f>(COUNTIFS('Estruturante Móvel'!$M:$M,$B26,'Estruturante Móvel'!$C:$C,"&lt;&gt;PREVISTO",'Estruturante Móvel'!$G:$G,CZ$4,'Estruturante Móvel'!$L:$L,'CRONOGRAMA_CONST+MIGRACAO'!CP$9))</f>
        <v>0</v>
      </c>
      <c r="DB29" s="139">
        <f>(COUNTIFS('Estruturante Móvel'!$M:$M,$B29,'Estruturante Móvel'!$AM:$AM,DB$4))-(COUNTIFS('Estruturante Móvel'!$M:$M,$B29,'Estruturante Móvel'!$AM:$AM,DB$4,'Estruturante Móvel'!$AQ:$AQ,"REPARO FO"))</f>
        <v>0</v>
      </c>
      <c r="DC29" s="140">
        <f>(COUNTIFS('Estruturante Móvel'!$M:$M,$B26,'Estruturante Móvel'!$C:$C,"&lt;&gt;PREVISTO",'Estruturante Móvel'!$G:$G,DB$4,'Estruturante Móvel'!$L:$L,'CRONOGRAMA_CONST+MIGRACAO'!CR$9))</f>
        <v>0</v>
      </c>
      <c r="DD29" s="139">
        <f>(COUNTIFS('Estruturante Móvel'!$M:$M,$B29,'Estruturante Móvel'!$AM:$AM,DD$4))-(COUNTIFS('Estruturante Móvel'!$M:$M,$B29,'Estruturante Móvel'!$AM:$AM,DD$4,'Estruturante Móvel'!$AQ:$AQ,"REPARO FO"))</f>
        <v>0</v>
      </c>
      <c r="DE29" s="140">
        <f>(COUNTIFS('Estruturante Móvel'!$M:$M,$B26,'Estruturante Móvel'!$C:$C,"&lt;&gt;PREVISTO",'Estruturante Móvel'!$G:$G,DD$4,'Estruturante Móvel'!$L:$L,'CRONOGRAMA_CONST+MIGRACAO'!CT$9))</f>
        <v>0</v>
      </c>
      <c r="DF29" s="139">
        <f>(COUNTIFS('Estruturante Móvel'!$M:$M,$B29,'Estruturante Móvel'!$AM:$AM,DF$4))-(COUNTIFS('Estruturante Móvel'!$M:$M,$B29,'Estruturante Móvel'!$AM:$AM,DF$4,'Estruturante Móvel'!$AQ:$AQ,"REPARO FO"))</f>
        <v>0</v>
      </c>
      <c r="DG29" s="140">
        <f>(COUNTIFS('Estruturante Móvel'!$M:$M,$B26,'Estruturante Móvel'!$C:$C,"&lt;&gt;PREVISTO",'Estruturante Móvel'!$G:$G,DF$4,'Estruturante Móvel'!$L:$L,'CRONOGRAMA_CONST+MIGRACAO'!CV$9))</f>
        <v>0</v>
      </c>
      <c r="DH29" s="139">
        <f>(COUNTIFS('Estruturante Móvel'!$M:$M,$B29,'Estruturante Móvel'!$AM:$AM,DH$4))-(COUNTIFS('Estruturante Móvel'!$M:$M,$B29,'Estruturante Móvel'!$AM:$AM,DH$4,'Estruturante Móvel'!$AQ:$AQ,"REPARO FO"))</f>
        <v>0</v>
      </c>
      <c r="DI29" s="140">
        <f>(COUNTIFS('Estruturante Móvel'!$M:$M,$B26,'Estruturante Móvel'!$C:$C,"&lt;&gt;PREVISTO",'Estruturante Móvel'!$G:$G,DH$4,'Estruturante Móvel'!$L:$L,'CRONOGRAMA_CONST+MIGRACAO'!CX$9))</f>
        <v>0</v>
      </c>
      <c r="DJ29" s="139">
        <f>(COUNTIFS('Estruturante Móvel'!$M:$M,$B29,'Estruturante Móvel'!$AM:$AM,DJ$4))-(COUNTIFS('Estruturante Móvel'!$M:$M,$B29,'Estruturante Móvel'!$AM:$AM,DJ$4,'Estruturante Móvel'!$AQ:$AQ,"REPARO FO"))</f>
        <v>0</v>
      </c>
      <c r="DK29" s="140">
        <f>(COUNTIFS('Estruturante Móvel'!$M:$M,$B26,'Estruturante Móvel'!$C:$C,"&lt;&gt;PREVISTO",'Estruturante Móvel'!$G:$G,DJ$4,'Estruturante Móvel'!$L:$L,'CRONOGRAMA_CONST+MIGRACAO'!CZ$9))</f>
        <v>0</v>
      </c>
      <c r="DL29" s="139">
        <f>(COUNTIFS('Estruturante Móvel'!$M:$M,$B29,'Estruturante Móvel'!$AM:$AM,DL$4))-(COUNTIFS('Estruturante Móvel'!$M:$M,$B29,'Estruturante Móvel'!$AM:$AM,DL$4,'Estruturante Móvel'!$AQ:$AQ,"REPARO FO"))</f>
        <v>0</v>
      </c>
      <c r="DM29" s="140">
        <f>(COUNTIFS('Estruturante Móvel'!$M:$M,$B26,'Estruturante Móvel'!$C:$C,"&lt;&gt;PREVISTO",'Estruturante Móvel'!$G:$G,DL$4,'Estruturante Móvel'!$L:$L,'CRONOGRAMA_CONST+MIGRACAO'!DB$9))</f>
        <v>0</v>
      </c>
      <c r="DN29" s="139">
        <f>(COUNTIFS('Estruturante Móvel'!$M:$M,$B29,'Estruturante Móvel'!$AM:$AM,DN$4))-(COUNTIFS('Estruturante Móvel'!$M:$M,$B29,'Estruturante Móvel'!$AM:$AM,DN$4,'Estruturante Móvel'!$AQ:$AQ,"REPARO FO"))</f>
        <v>0</v>
      </c>
      <c r="DO29" s="140">
        <f>(COUNTIFS('Estruturante Móvel'!$M:$M,$B26,'Estruturante Móvel'!$C:$C,"&lt;&gt;PREVISTO",'Estruturante Móvel'!$G:$G,DN$4,'Estruturante Móvel'!$L:$L,'CRONOGRAMA_CONST+MIGRACAO'!DD$9))</f>
        <v>0</v>
      </c>
      <c r="DP29" s="139">
        <f>(COUNTIFS('Estruturante Móvel'!$M:$M,$B29,'Estruturante Móvel'!$AM:$AM,DP$4))-(COUNTIFS('Estruturante Móvel'!$M:$M,$B29,'Estruturante Móvel'!$AM:$AM,DP$4,'Estruturante Móvel'!$AQ:$AQ,"REPARO FO"))</f>
        <v>0</v>
      </c>
      <c r="DQ29" s="140">
        <f>(COUNTIFS('Estruturante Móvel'!$M:$M,$B26,'Estruturante Móvel'!$C:$C,"&lt;&gt;PREVISTO",'Estruturante Móvel'!$G:$G,DP$4,'Estruturante Móvel'!$L:$L,'CRONOGRAMA_CONST+MIGRACAO'!DF$9))</f>
        <v>0</v>
      </c>
      <c r="DR29" s="139">
        <f>(COUNTIFS('Estruturante Móvel'!$M:$M,$B29,'Estruturante Móvel'!$AM:$AM,DR$4))-(COUNTIFS('Estruturante Móvel'!$M:$M,$B29,'Estruturante Móvel'!$AM:$AM,DR$4,'Estruturante Móvel'!$AQ:$AQ,"REPARO FO"))</f>
        <v>0</v>
      </c>
      <c r="DS29" s="140">
        <f>(COUNTIFS('Estruturante Móvel'!$M:$M,$B26,'Estruturante Móvel'!$C:$C,"&lt;&gt;PREVISTO",'Estruturante Móvel'!$G:$G,DR$4,'Estruturante Móvel'!$L:$L,'CRONOGRAMA_CONST+MIGRACAO'!DH$9))</f>
        <v>0</v>
      </c>
      <c r="DT29" s="139">
        <f>(COUNTIFS('Estruturante Móvel'!$M:$M,$B29,'Estruturante Móvel'!$AM:$AM,DT$4))-(COUNTIFS('Estruturante Móvel'!$M:$M,$B29,'Estruturante Móvel'!$AM:$AM,DT$4,'Estruturante Móvel'!$AQ:$AQ,"REPARO FO"))</f>
        <v>0</v>
      </c>
      <c r="DU29" s="140">
        <f>(COUNTIFS('Estruturante Móvel'!$M:$M,$B26,'Estruturante Móvel'!$C:$C,"&lt;&gt;PREVISTO",'Estruturante Móvel'!$G:$G,DT$4,'Estruturante Móvel'!$L:$L,'CRONOGRAMA_CONST+MIGRACAO'!DJ$9))</f>
        <v>0</v>
      </c>
      <c r="DV29" s="139">
        <f>(COUNTIFS('Estruturante Móvel'!$M:$M,$B29,'Estruturante Móvel'!$AM:$AM,DV$4))-(COUNTIFS('Estruturante Móvel'!$M:$M,$B29,'Estruturante Móvel'!$AM:$AM,DV$4,'Estruturante Móvel'!$AQ:$AQ,"REPARO FO"))</f>
        <v>0</v>
      </c>
      <c r="DW29" s="140">
        <f>(COUNTIFS('Estruturante Móvel'!$M:$M,$B26,'Estruturante Móvel'!$C:$C,"&lt;&gt;PREVISTO",'Estruturante Móvel'!$G:$G,DV$4,'Estruturante Móvel'!$L:$L,'CRONOGRAMA_CONST+MIGRACAO'!DL$9))</f>
        <v>0</v>
      </c>
      <c r="DX29" s="139">
        <f>(COUNTIFS('Estruturante Móvel'!$M:$M,$B29,'Estruturante Móvel'!$AM:$AM,DX$4))-(COUNTIFS('Estruturante Móvel'!$M:$M,$B29,'Estruturante Móvel'!$AM:$AM,DX$4,'Estruturante Móvel'!$AQ:$AQ,"REPARO FO"))</f>
        <v>0</v>
      </c>
      <c r="DY29" s="140">
        <f>(COUNTIFS('Estruturante Móvel'!$M:$M,$B26,'Estruturante Móvel'!$C:$C,"&lt;&gt;PREVISTO",'Estruturante Móvel'!$G:$G,DX$4,'Estruturante Móvel'!$L:$L,'CRONOGRAMA_CONST+MIGRACAO'!DN$9))</f>
        <v>0</v>
      </c>
      <c r="DZ29" s="139">
        <f>(COUNTIFS('Estruturante Móvel'!$M:$M,$B29,'Estruturante Móvel'!$AM:$AM,DZ$4))-(COUNTIFS('Estruturante Móvel'!$M:$M,$B29,'Estruturante Móvel'!$AM:$AM,DZ$4,'Estruturante Móvel'!$AQ:$AQ,"REPARO FO"))</f>
        <v>0</v>
      </c>
      <c r="EA29" s="140">
        <f>(COUNTIFS('Estruturante Móvel'!$M:$M,$B26,'Estruturante Móvel'!$C:$C,"&lt;&gt;PREVISTO",'Estruturante Móvel'!$G:$G,DZ$4,'Estruturante Móvel'!$L:$L,'CRONOGRAMA_CONST+MIGRACAO'!DP$9))</f>
        <v>0</v>
      </c>
      <c r="EB29" s="139">
        <f>(COUNTIFS('Estruturante Móvel'!$M:$M,$B29,'Estruturante Móvel'!$AM:$AM,EB$4))-(COUNTIFS('Estruturante Móvel'!$M:$M,$B29,'Estruturante Móvel'!$AM:$AM,EB$4,'Estruturante Móvel'!$AQ:$AQ,"REPARO FO"))</f>
        <v>0</v>
      </c>
      <c r="EC29" s="140">
        <f>(COUNTIFS('Estruturante Móvel'!$M:$M,$B26,'Estruturante Móvel'!$C:$C,"&lt;&gt;PREVISTO",'Estruturante Móvel'!$G:$G,EB$4,'Estruturante Móvel'!$L:$L,'CRONOGRAMA_CONST+MIGRACAO'!DR$9))</f>
        <v>0</v>
      </c>
      <c r="ED29" s="139">
        <f>(COUNTIFS('Estruturante Móvel'!$M:$M,$B29,'Estruturante Móvel'!$AM:$AM,ED$4))-(COUNTIFS('Estruturante Móvel'!$M:$M,$B29,'Estruturante Móvel'!$AM:$AM,ED$4,'Estruturante Móvel'!$AQ:$AQ,"REPARO FO"))</f>
        <v>0</v>
      </c>
      <c r="EE29" s="140">
        <f>(COUNTIFS('Estruturante Móvel'!$M:$M,$B26,'Estruturante Móvel'!$C:$C,"&lt;&gt;PREVISTO",'Estruturante Móvel'!$G:$G,ED$4,'Estruturante Móvel'!$L:$L,'CRONOGRAMA_CONST+MIGRACAO'!DT$9))</f>
        <v>0</v>
      </c>
      <c r="EF29" s="139">
        <f>(COUNTIFS('Estruturante Móvel'!$M:$M,$B29,'Estruturante Móvel'!$AM:$AM,EF$4))-(COUNTIFS('Estruturante Móvel'!$M:$M,$B29,'Estruturante Móvel'!$AM:$AM,EF$4,'Estruturante Móvel'!$AQ:$AQ,"REPARO FO"))</f>
        <v>0</v>
      </c>
      <c r="EG29" s="140">
        <f>(COUNTIFS('Estruturante Móvel'!$M:$M,$B26,'Estruturante Móvel'!$C:$C,"&lt;&gt;PREVISTO",'Estruturante Móvel'!$G:$G,EF$4,'Estruturante Móvel'!$L:$L,'CRONOGRAMA_CONST+MIGRACAO'!DV$9))</f>
        <v>0</v>
      </c>
      <c r="EH29" s="139">
        <f>(COUNTIFS('Estruturante Móvel'!$M:$M,$B29,'Estruturante Móvel'!$AM:$AM,EH$4))-(COUNTIFS('Estruturante Móvel'!$M:$M,$B29,'Estruturante Móvel'!$AM:$AM,EH$4,'Estruturante Móvel'!$AQ:$AQ,"REPARO FO"))</f>
        <v>0</v>
      </c>
      <c r="EI29" s="140">
        <f>(COUNTIFS('Estruturante Móvel'!$M:$M,$B26,'Estruturante Móvel'!$C:$C,"&lt;&gt;PREVISTO",'Estruturante Móvel'!$G:$G,EH$4,'Estruturante Móvel'!$L:$L,'CRONOGRAMA_CONST+MIGRACAO'!DX$9))</f>
        <v>0</v>
      </c>
      <c r="EJ29" s="139">
        <f>(COUNTIFS('Estruturante Móvel'!$M:$M,$B29,'Estruturante Móvel'!$AM:$AM,EJ$4))-(COUNTIFS('Estruturante Móvel'!$M:$M,$B29,'Estruturante Móvel'!$AM:$AM,EJ$4,'Estruturante Móvel'!$AQ:$AQ,"REPARO FO"))</f>
        <v>0</v>
      </c>
      <c r="EK29" s="140">
        <f>(COUNTIFS('Estruturante Móvel'!$M:$M,$B26,'Estruturante Móvel'!$C:$C,"&lt;&gt;PREVISTO",'Estruturante Móvel'!$G:$G,EJ$4,'Estruturante Móvel'!$L:$L,'CRONOGRAMA_CONST+MIGRACAO'!DZ$9))</f>
        <v>0</v>
      </c>
      <c r="EL29" s="139">
        <f>(COUNTIFS('Estruturante Móvel'!$M:$M,$B29,'Estruturante Móvel'!$AM:$AM,EL$4))-(COUNTIFS('Estruturante Móvel'!$M:$M,$B29,'Estruturante Móvel'!$AM:$AM,EL$4,'Estruturante Móvel'!$AQ:$AQ,"REPARO FO"))</f>
        <v>0</v>
      </c>
      <c r="EM29" s="140">
        <f>(COUNTIFS('Estruturante Móvel'!$M:$M,$B26,'Estruturante Móvel'!$C:$C,"&lt;&gt;PREVISTO",'Estruturante Móvel'!$G:$G,EL$4,'Estruturante Móvel'!$L:$L,'CRONOGRAMA_CONST+MIGRACAO'!EB$9))</f>
        <v>0</v>
      </c>
      <c r="EN29" s="139">
        <f>(COUNTIFS('Estruturante Móvel'!$M:$M,$B29,'Estruturante Móvel'!$AM:$AM,EN$4))-(COUNTIFS('Estruturante Móvel'!$M:$M,$B29,'Estruturante Móvel'!$AM:$AM,EN$4,'Estruturante Móvel'!$AQ:$AQ,"REPARO FO"))</f>
        <v>0</v>
      </c>
      <c r="EO29" s="140">
        <f>(COUNTIFS('Estruturante Móvel'!$M:$M,$B26,'Estruturante Móvel'!$C:$C,"&lt;&gt;PREVISTO",'Estruturante Móvel'!$G:$G,EN$4,'Estruturante Móvel'!$L:$L,'CRONOGRAMA_CONST+MIGRACAO'!ED$9))</f>
        <v>0</v>
      </c>
      <c r="EP29" s="139">
        <f>(COUNTIFS('Estruturante Móvel'!$M:$M,$B29,'Estruturante Móvel'!$AM:$AM,EP$4))-(COUNTIFS('Estruturante Móvel'!$M:$M,$B29,'Estruturante Móvel'!$AM:$AM,EP$4,'Estruturante Móvel'!$AQ:$AQ,"REPARO FO"))</f>
        <v>0</v>
      </c>
      <c r="EQ29" s="140">
        <f>(COUNTIFS('Estruturante Móvel'!$M:$M,$B26,'Estruturante Móvel'!$C:$C,"&lt;&gt;PREVISTO",'Estruturante Móvel'!$G:$G,EP$4,'Estruturante Móvel'!$L:$L,'CRONOGRAMA_CONST+MIGRACAO'!EF$9))</f>
        <v>0</v>
      </c>
      <c r="ER29" s="139">
        <f>(COUNTIFS('Estruturante Móvel'!$M:$M,$B29,'Estruturante Móvel'!$AM:$AM,ER$4))-(COUNTIFS('Estruturante Móvel'!$M:$M,$B29,'Estruturante Móvel'!$AM:$AM,ER$4,'Estruturante Móvel'!$AQ:$AQ,"REPARO FO"))</f>
        <v>0</v>
      </c>
      <c r="ES29" s="140">
        <f>(COUNTIFS('Estruturante Móvel'!$M:$M,$B26,'Estruturante Móvel'!$C:$C,"&lt;&gt;PREVISTO",'Estruturante Móvel'!$G:$G,ER$4,'Estruturante Móvel'!$L:$L,'CRONOGRAMA_CONST+MIGRACAO'!EH$9))</f>
        <v>0</v>
      </c>
      <c r="ET29" s="139">
        <f>(COUNTIFS('Estruturante Móvel'!$M:$M,$B29,'Estruturante Móvel'!$AM:$AM,ET$4))-(COUNTIFS('Estruturante Móvel'!$M:$M,$B29,'Estruturante Móvel'!$AM:$AM,ET$4,'Estruturante Móvel'!$AQ:$AQ,"REPARO FO"))</f>
        <v>0</v>
      </c>
      <c r="EU29" s="140">
        <f>(COUNTIFS('Estruturante Móvel'!$M:$M,$B26,'Estruturante Móvel'!$C:$C,"&lt;&gt;PREVISTO",'Estruturante Móvel'!$G:$G,ET$4,'Estruturante Móvel'!$L:$L,'CRONOGRAMA_CONST+MIGRACAO'!EJ$9))</f>
        <v>0</v>
      </c>
      <c r="EV29" s="139">
        <f>(COUNTIFS('Estruturante Móvel'!$M:$M,$B29,'Estruturante Móvel'!$AM:$AM,EV$4))-(COUNTIFS('Estruturante Móvel'!$M:$M,$B29,'Estruturante Móvel'!$AM:$AM,EV$4,'Estruturante Móvel'!$AQ:$AQ,"REPARO FO"))</f>
        <v>0</v>
      </c>
      <c r="EW29" s="140">
        <f>(COUNTIFS('Estruturante Móvel'!$M:$M,$B26,'Estruturante Móvel'!$C:$C,"&lt;&gt;PREVISTO",'Estruturante Móvel'!$G:$G,EV$4,'Estruturante Móvel'!$L:$L,'CRONOGRAMA_CONST+MIGRACAO'!EL$9))</f>
        <v>0</v>
      </c>
      <c r="EX29" s="139">
        <f>(COUNTIFS('Estruturante Móvel'!$M:$M,$B29,'Estruturante Móvel'!$AM:$AM,EX$4))-(COUNTIFS('Estruturante Móvel'!$M:$M,$B29,'Estruturante Móvel'!$AM:$AM,EX$4,'Estruturante Móvel'!$AQ:$AQ,"REPARO FO"))</f>
        <v>0</v>
      </c>
      <c r="EY29" s="140">
        <f>(COUNTIFS('Estruturante Móvel'!$M:$M,$B26,'Estruturante Móvel'!$C:$C,"&lt;&gt;PREVISTO",'Estruturante Móvel'!$G:$G,EX$4,'Estruturante Móvel'!$L:$L,'CRONOGRAMA_CONST+MIGRACAO'!EN$9))</f>
        <v>0</v>
      </c>
      <c r="EZ29" s="139">
        <f>(COUNTIFS('Estruturante Móvel'!$M:$M,$B29,'Estruturante Móvel'!$AM:$AM,EZ$4))-(COUNTIFS('Estruturante Móvel'!$M:$M,$B29,'Estruturante Móvel'!$AM:$AM,EZ$4,'Estruturante Móvel'!$AQ:$AQ,"REPARO FO"))</f>
        <v>0</v>
      </c>
      <c r="FA29" s="140">
        <f>(COUNTIFS('Estruturante Móvel'!$M:$M,$B26,'Estruturante Móvel'!$C:$C,"&lt;&gt;PREVISTO",'Estruturante Móvel'!$G:$G,EZ$4,'Estruturante Móvel'!$L:$L,'CRONOGRAMA_CONST+MIGRACAO'!EP$9))</f>
        <v>0</v>
      </c>
      <c r="FB29" s="139">
        <f>(COUNTIFS('Estruturante Móvel'!$M:$M,$B29,'Estruturante Móvel'!$AM:$AM,FB$4))-(COUNTIFS('Estruturante Móvel'!$M:$M,$B29,'Estruturante Móvel'!$AM:$AM,FB$4,'Estruturante Móvel'!$AQ:$AQ,"REPARO FO"))</f>
        <v>0</v>
      </c>
      <c r="FC29" s="140">
        <f>(COUNTIFS('Estruturante Móvel'!$M:$M,$B26,'Estruturante Móvel'!$C:$C,"&lt;&gt;PREVISTO",'Estruturante Móvel'!$G:$G,FB$4,'Estruturante Móvel'!$L:$L,'CRONOGRAMA_CONST+MIGRACAO'!ER$9))</f>
        <v>0</v>
      </c>
      <c r="FD29" s="139">
        <f>(COUNTIFS('Estruturante Móvel'!$M:$M,$B29,'Estruturante Móvel'!$AM:$AM,FD$4))-(COUNTIFS('Estruturante Móvel'!$M:$M,$B29,'Estruturante Móvel'!$AM:$AM,FD$4,'Estruturante Móvel'!$AQ:$AQ,"REPARO FO"))</f>
        <v>0</v>
      </c>
      <c r="FE29" s="140">
        <f>(COUNTIFS('Estruturante Móvel'!$M:$M,$B26,'Estruturante Móvel'!$C:$C,"&lt;&gt;PREVISTO",'Estruturante Móvel'!$G:$G,FD$4,'Estruturante Móvel'!$L:$L,'CRONOGRAMA_CONST+MIGRACAO'!ET$9))</f>
        <v>0</v>
      </c>
      <c r="FF29" s="139">
        <f>(COUNTIFS('Estruturante Móvel'!$M:$M,$B29,'Estruturante Móvel'!$AM:$AM,FF$4))-(COUNTIFS('Estruturante Móvel'!$M:$M,$B29,'Estruturante Móvel'!$AM:$AM,FF$4,'Estruturante Móvel'!$AQ:$AQ,"REPARO FO"))</f>
        <v>0</v>
      </c>
      <c r="FG29" s="140">
        <f>(COUNTIFS('Estruturante Móvel'!$M:$M,$B26,'Estruturante Móvel'!$C:$C,"&lt;&gt;PREVISTO",'Estruturante Móvel'!$G:$G,FF$4,'Estruturante Móvel'!$L:$L,'CRONOGRAMA_CONST+MIGRACAO'!EV$9))</f>
        <v>0</v>
      </c>
      <c r="FH29" s="139">
        <f>(COUNTIFS('Estruturante Móvel'!$M:$M,$B29,'Estruturante Móvel'!$AM:$AM,FH$4))-(COUNTIFS('Estruturante Móvel'!$M:$M,$B29,'Estruturante Móvel'!$AM:$AM,FH$4,'Estruturante Móvel'!$AQ:$AQ,"REPARO FO"))</f>
        <v>0</v>
      </c>
      <c r="FI29" s="140">
        <f>(COUNTIFS('Estruturante Móvel'!$M:$M,$B26,'Estruturante Móvel'!$C:$C,"&lt;&gt;PREVISTO",'Estruturante Móvel'!$G:$G,FH$4,'Estruturante Móvel'!$L:$L,'CRONOGRAMA_CONST+MIGRACAO'!EX$9))</f>
        <v>0</v>
      </c>
      <c r="FJ29" s="139">
        <f>(COUNTIFS('Estruturante Móvel'!$M:$M,$B29,'Estruturante Móvel'!$AM:$AM,FJ$4))-(COUNTIFS('Estruturante Móvel'!$M:$M,$B29,'Estruturante Móvel'!$AM:$AM,FJ$4,'Estruturante Móvel'!$AQ:$AQ,"REPARO FO"))</f>
        <v>0</v>
      </c>
      <c r="FK29" s="140">
        <f>(COUNTIFS('Estruturante Móvel'!$M:$M,$B26,'Estruturante Móvel'!$C:$C,"&lt;&gt;PREVISTO",'Estruturante Móvel'!$G:$G,FJ$4,'Estruturante Móvel'!$L:$L,'CRONOGRAMA_CONST+MIGRACAO'!EZ$9))</f>
        <v>0</v>
      </c>
      <c r="FL29" s="139">
        <f>(COUNTIFS('Estruturante Móvel'!$M:$M,$B29,'Estruturante Móvel'!$AM:$AM,FL$4))-(COUNTIFS('Estruturante Móvel'!$M:$M,$B29,'Estruturante Móvel'!$AM:$AM,FL$4,'Estruturante Móvel'!$AQ:$AQ,"REPARO FO"))</f>
        <v>0</v>
      </c>
      <c r="FM29" s="140">
        <f>(COUNTIFS('Estruturante Móvel'!$M:$M,$B26,'Estruturante Móvel'!$C:$C,"&lt;&gt;PREVISTO",'Estruturante Móvel'!$G:$G,FL$4,'Estruturante Móvel'!$L:$L,'CRONOGRAMA_CONST+MIGRACAO'!FB$9))</f>
        <v>0</v>
      </c>
      <c r="FN29" s="139">
        <f>(COUNTIFS('Estruturante Móvel'!$M:$M,$B29,'Estruturante Móvel'!$AM:$AM,FN$4))-(COUNTIFS('Estruturante Móvel'!$M:$M,$B29,'Estruturante Móvel'!$AM:$AM,FN$4,'Estruturante Móvel'!$AQ:$AQ,"REPARO FO"))</f>
        <v>0</v>
      </c>
      <c r="FO29" s="140">
        <f>(COUNTIFS('Estruturante Móvel'!$M:$M,$B26,'Estruturante Móvel'!$C:$C,"&lt;&gt;PREVISTO",'Estruturante Móvel'!$G:$G,FN$4,'Estruturante Móvel'!$L:$L,'CRONOGRAMA_CONST+MIGRACAO'!FD$9))</f>
        <v>0</v>
      </c>
      <c r="FP29" s="139">
        <f>(COUNTIFS('Estruturante Móvel'!$M:$M,$B29,'Estruturante Móvel'!$AM:$AM,FP$4))-(COUNTIFS('Estruturante Móvel'!$M:$M,$B29,'Estruturante Móvel'!$AM:$AM,FP$4,'Estruturante Móvel'!$AQ:$AQ,"REPARO FO"))</f>
        <v>0</v>
      </c>
      <c r="FQ29" s="140">
        <f>(COUNTIFS('Estruturante Móvel'!$M:$M,$B26,'Estruturante Móvel'!$C:$C,"&lt;&gt;PREVISTO",'Estruturante Móvel'!$G:$G,FP$4,'Estruturante Móvel'!$L:$L,'CRONOGRAMA_CONST+MIGRACAO'!FF$9))</f>
        <v>0</v>
      </c>
      <c r="FR29" s="139">
        <f>(COUNTIFS('Estruturante Móvel'!$M:$M,$B29,'Estruturante Móvel'!$AM:$AM,FR$4))-(COUNTIFS('Estruturante Móvel'!$M:$M,$B29,'Estruturante Móvel'!$AM:$AM,FR$4,'Estruturante Móvel'!$AQ:$AQ,"REPARO FO"))</f>
        <v>0</v>
      </c>
      <c r="FS29" s="140">
        <f>(COUNTIFS('Estruturante Móvel'!$M:$M,$B26,'Estruturante Móvel'!$C:$C,"&lt;&gt;PREVISTO",'Estruturante Móvel'!$G:$G,FR$4,'Estruturante Móvel'!$L:$L,'CRONOGRAMA_CONST+MIGRACAO'!FH$9))</f>
        <v>0</v>
      </c>
      <c r="FT29" s="139">
        <f>(COUNTIFS('Estruturante Móvel'!$M:$M,$B29,'Estruturante Móvel'!$AM:$AM,FT$4))-(COUNTIFS('Estruturante Móvel'!$M:$M,$B29,'Estruturante Móvel'!$AM:$AM,FT$4,'Estruturante Móvel'!$AQ:$AQ,"REPARO FO"))</f>
        <v>0</v>
      </c>
      <c r="FU29" s="140">
        <f>(COUNTIFS('Estruturante Móvel'!$M:$M,$B26,'Estruturante Móvel'!$C:$C,"&lt;&gt;PREVISTO",'Estruturante Móvel'!$G:$G,FT$4,'Estruturante Móvel'!$L:$L,'CRONOGRAMA_CONST+MIGRACAO'!FJ$9))</f>
        <v>0</v>
      </c>
      <c r="FV29" s="139">
        <f>(COUNTIFS('Estruturante Móvel'!$M:$M,$B29,'Estruturante Móvel'!$AM:$AM,FV$4))-(COUNTIFS('Estruturante Móvel'!$M:$M,$B29,'Estruturante Móvel'!$AM:$AM,FV$4,'Estruturante Móvel'!$AQ:$AQ,"REPARO FO"))</f>
        <v>0</v>
      </c>
      <c r="FW29" s="140">
        <f>(COUNTIFS('Estruturante Móvel'!$M:$M,$B26,'Estruturante Móvel'!$C:$C,"&lt;&gt;PREVISTO",'Estruturante Móvel'!$G:$G,FV$4,'Estruturante Móvel'!$L:$L,'CRONOGRAMA_CONST+MIGRACAO'!FL$9))</f>
        <v>0</v>
      </c>
      <c r="FX29" s="139">
        <f>(COUNTIFS('Estruturante Móvel'!$M:$M,$B29,'Estruturante Móvel'!$AM:$AM,FX$4))-(COUNTIFS('Estruturante Móvel'!$M:$M,$B29,'Estruturante Móvel'!$AM:$AM,FX$4,'Estruturante Móvel'!$AQ:$AQ,"REPARO FO"))</f>
        <v>0</v>
      </c>
      <c r="FY29" s="140">
        <f>(COUNTIFS('Estruturante Móvel'!$M:$M,$B26,'Estruturante Móvel'!$C:$C,"&lt;&gt;PREVISTO",'Estruturante Móvel'!$G:$G,FX$4,'Estruturante Móvel'!$L:$L,'CRONOGRAMA_CONST+MIGRACAO'!FN$9))</f>
        <v>0</v>
      </c>
      <c r="FZ29" s="139">
        <f>(COUNTIFS('Estruturante Móvel'!$M:$M,$B29,'Estruturante Móvel'!$AM:$AM,FZ$4))-(COUNTIFS('Estruturante Móvel'!$M:$M,$B29,'Estruturante Móvel'!$AM:$AM,FZ$4,'Estruturante Móvel'!$AQ:$AQ,"REPARO FO"))</f>
        <v>0</v>
      </c>
      <c r="GA29" s="140">
        <f>(COUNTIFS('Estruturante Móvel'!$M:$M,$B26,'Estruturante Móvel'!$C:$C,"&lt;&gt;PREVISTO",'Estruturante Móvel'!$G:$G,FZ$4,'Estruturante Móvel'!$L:$L,'CRONOGRAMA_CONST+MIGRACAO'!FP$9))</f>
        <v>0</v>
      </c>
      <c r="GB29" s="139">
        <f>(COUNTIFS('Estruturante Móvel'!$M:$M,$B29,'Estruturante Móvel'!$AM:$AM,GB$4))-(COUNTIFS('Estruturante Móvel'!$M:$M,$B29,'Estruturante Móvel'!$AM:$AM,GB$4,'Estruturante Móvel'!$AQ:$AQ,"REPARO FO"))</f>
        <v>0</v>
      </c>
      <c r="GC29" s="140">
        <f>(COUNTIFS('Estruturante Móvel'!$M:$M,$B26,'Estruturante Móvel'!$C:$C,"&lt;&gt;PREVISTO",'Estruturante Móvel'!$G:$G,GB$4,'Estruturante Móvel'!$L:$L,'CRONOGRAMA_CONST+MIGRACAO'!FR$9))</f>
        <v>0</v>
      </c>
      <c r="GD29" s="139">
        <f>(COUNTIFS('Estruturante Móvel'!$M:$M,$B29,'Estruturante Móvel'!$AM:$AM,GD$4))-(COUNTIFS('Estruturante Móvel'!$M:$M,$B29,'Estruturante Móvel'!$AM:$AM,GD$4,'Estruturante Móvel'!$AQ:$AQ,"REPARO FO"))</f>
        <v>0</v>
      </c>
      <c r="GE29" s="140">
        <f>(COUNTIFS('Estruturante Móvel'!$M:$M,$B26,'Estruturante Móvel'!$C:$C,"&lt;&gt;PREVISTO",'Estruturante Móvel'!$G:$G,GD$4,'Estruturante Móvel'!$L:$L,'CRONOGRAMA_CONST+MIGRACAO'!FT$9))</f>
        <v>0</v>
      </c>
      <c r="GF29" s="139">
        <f>(COUNTIFS('Estruturante Móvel'!$M:$M,$B29,'Estruturante Móvel'!$AM:$AM,GF$4))-(COUNTIFS('Estruturante Móvel'!$M:$M,$B29,'Estruturante Móvel'!$AM:$AM,GF$4,'Estruturante Móvel'!$AQ:$AQ,"REPARO FO"))</f>
        <v>0</v>
      </c>
      <c r="GG29" s="140">
        <f>(COUNTIFS('Estruturante Móvel'!$M:$M,$B26,'Estruturante Móvel'!$C:$C,"&lt;&gt;PREVISTO",'Estruturante Móvel'!$G:$G,GF$4,'Estruturante Móvel'!$L:$L,'CRONOGRAMA_CONST+MIGRACAO'!FV$9))</f>
        <v>0</v>
      </c>
      <c r="GH29" s="139">
        <f>(COUNTIFS('Estruturante Móvel'!$M:$M,$B29,'Estruturante Móvel'!$AM:$AM,GH$4))-(COUNTIFS('Estruturante Móvel'!$M:$M,$B29,'Estruturante Móvel'!$AM:$AM,GH$4,'Estruturante Móvel'!$AQ:$AQ,"REPARO FO"))</f>
        <v>0</v>
      </c>
      <c r="GI29" s="140">
        <f>(COUNTIFS('Estruturante Móvel'!$M:$M,$B26,'Estruturante Móvel'!$C:$C,"&lt;&gt;PREVISTO",'Estruturante Móvel'!$G:$G,GH$4,'Estruturante Móvel'!$L:$L,'CRONOGRAMA_CONST+MIGRACAO'!FX$9))</f>
        <v>0</v>
      </c>
      <c r="GJ29" s="139">
        <f>(COUNTIFS('Estruturante Móvel'!$M:$M,$B29,'Estruturante Móvel'!$AM:$AM,GJ$4))-(COUNTIFS('Estruturante Móvel'!$M:$M,$B29,'Estruturante Móvel'!$AM:$AM,GJ$4,'Estruturante Móvel'!$AQ:$AQ,"REPARO FO"))</f>
        <v>0</v>
      </c>
      <c r="GK29" s="140">
        <f>(COUNTIFS('Estruturante Móvel'!$M:$M,$B26,'Estruturante Móvel'!$C:$C,"&lt;&gt;PREVISTO",'Estruturante Móvel'!$G:$G,GJ$4,'Estruturante Móvel'!$L:$L,'CRONOGRAMA_CONST+MIGRACAO'!FZ$9))</f>
        <v>0</v>
      </c>
      <c r="GL29" s="139">
        <f>(COUNTIFS('Estruturante Móvel'!$M:$M,$B29,'Estruturante Móvel'!$AM:$AM,GL$4))-(COUNTIFS('Estruturante Móvel'!$M:$M,$B29,'Estruturante Móvel'!$AM:$AM,GL$4,'Estruturante Móvel'!$AQ:$AQ,"REPARO FO"))</f>
        <v>0</v>
      </c>
      <c r="GM29" s="140">
        <f>(COUNTIFS('Estruturante Móvel'!$M:$M,$B26,'Estruturante Móvel'!$C:$C,"&lt;&gt;PREVISTO",'Estruturante Móvel'!$G:$G,GL$4,'Estruturante Móvel'!$L:$L,'CRONOGRAMA_CONST+MIGRACAO'!GB$9))</f>
        <v>0</v>
      </c>
      <c r="GN29" s="139">
        <f>(COUNTIFS('Estruturante Móvel'!$M:$M,$B29,'Estruturante Móvel'!$AM:$AM,GN$4))-(COUNTIFS('Estruturante Móvel'!$M:$M,$B29,'Estruturante Móvel'!$AM:$AM,GN$4,'Estruturante Móvel'!$AQ:$AQ,"REPARO FO"))</f>
        <v>0</v>
      </c>
      <c r="GO29" s="140">
        <f>(COUNTIFS('Estruturante Móvel'!$M:$M,$B26,'Estruturante Móvel'!$C:$C,"&lt;&gt;PREVISTO",'Estruturante Móvel'!$G:$G,GN$4,'Estruturante Móvel'!$L:$L,'CRONOGRAMA_CONST+MIGRACAO'!GD$9))</f>
        <v>0</v>
      </c>
      <c r="GP29" s="139">
        <f>(COUNTIFS('Estruturante Móvel'!$M:$M,$B29,'Estruturante Móvel'!$AM:$AM,GP$4))-(COUNTIFS('Estruturante Móvel'!$M:$M,$B29,'Estruturante Móvel'!$AM:$AM,GP$4,'Estruturante Móvel'!$AQ:$AQ,"REPARO FO"))</f>
        <v>0</v>
      </c>
      <c r="GQ29" s="140">
        <f>(COUNTIFS('Estruturante Móvel'!$M:$M,$B26,'Estruturante Móvel'!$C:$C,"&lt;&gt;PREVISTO",'Estruturante Móvel'!$G:$G,GP$4,'Estruturante Móvel'!$L:$L,'CRONOGRAMA_CONST+MIGRACAO'!GF$9))</f>
        <v>0</v>
      </c>
      <c r="GR29" s="139">
        <f>(COUNTIFS('Estruturante Móvel'!$M:$M,$B29,'Estruturante Móvel'!$AM:$AM,GR$4))-(COUNTIFS('Estruturante Móvel'!$M:$M,$B29,'Estruturante Móvel'!$AM:$AM,GR$4,'Estruturante Móvel'!$AQ:$AQ,"REPARO FO"))</f>
        <v>0</v>
      </c>
      <c r="GS29" s="140">
        <f>(COUNTIFS('Estruturante Móvel'!$M:$M,$B26,'Estruturante Móvel'!$C:$C,"&lt;&gt;PREVISTO",'Estruturante Móvel'!$G:$G,GR$4,'Estruturante Móvel'!$L:$L,'CRONOGRAMA_CONST+MIGRACAO'!GH$9))</f>
        <v>0</v>
      </c>
      <c r="GT29" s="139">
        <f>(COUNTIFS('Estruturante Móvel'!$M:$M,$B29,'Estruturante Móvel'!$AM:$AM,GT$4))-(COUNTIFS('Estruturante Móvel'!$M:$M,$B29,'Estruturante Móvel'!$AM:$AM,GT$4,'Estruturante Móvel'!$AQ:$AQ,"REPARO FO"))</f>
        <v>0</v>
      </c>
      <c r="GU29" s="140">
        <f>(COUNTIFS('Estruturante Móvel'!$M:$M,$B26,'Estruturante Móvel'!$C:$C,"&lt;&gt;PREVISTO",'Estruturante Móvel'!$G:$G,GT$4,'Estruturante Móvel'!$L:$L,'CRONOGRAMA_CONST+MIGRACAO'!GJ$9))</f>
        <v>0</v>
      </c>
      <c r="GV29" s="139">
        <f>(COUNTIFS('Estruturante Móvel'!$M:$M,$B29,'Estruturante Móvel'!$AM:$AM,GV$4))-(COUNTIFS('Estruturante Móvel'!$M:$M,$B29,'Estruturante Móvel'!$AM:$AM,GV$4,'Estruturante Móvel'!$AQ:$AQ,"REPARO FO"))</f>
        <v>0</v>
      </c>
      <c r="GW29" s="140">
        <f>(COUNTIFS('Estruturante Móvel'!$M:$M,$B26,'Estruturante Móvel'!$C:$C,"&lt;&gt;PREVISTO",'Estruturante Móvel'!$G:$G,GV$4,'Estruturante Móvel'!$L:$L,'CRONOGRAMA_CONST+MIGRACAO'!GL$9))</f>
        <v>0</v>
      </c>
      <c r="GX29" s="139">
        <f>(COUNTIFS('Estruturante Móvel'!$M:$M,$B29,'Estruturante Móvel'!$AM:$AM,GX$4))-(COUNTIFS('Estruturante Móvel'!$M:$M,$B29,'Estruturante Móvel'!$AM:$AM,GX$4,'Estruturante Móvel'!$AQ:$AQ,"REPARO FO"))</f>
        <v>0</v>
      </c>
      <c r="GY29" s="140">
        <f>(COUNTIFS('Estruturante Móvel'!$M:$M,$B26,'Estruturante Móvel'!$C:$C,"&lt;&gt;PREVISTO",'Estruturante Móvel'!$G:$G,GX$4,'Estruturante Móvel'!$L:$L,'CRONOGRAMA_CONST+MIGRACAO'!GN$9))</f>
        <v>0</v>
      </c>
      <c r="GZ29" s="139">
        <f>(COUNTIFS('Estruturante Móvel'!$M:$M,$B29,'Estruturante Móvel'!$AM:$AM,GZ$4))-(COUNTIFS('Estruturante Móvel'!$M:$M,$B29,'Estruturante Móvel'!$AM:$AM,GZ$4,'Estruturante Móvel'!$AQ:$AQ,"REPARO FO"))</f>
        <v>0</v>
      </c>
      <c r="HA29" s="140">
        <f>(COUNTIFS('Estruturante Móvel'!$M:$M,$B26,'Estruturante Móvel'!$C:$C,"&lt;&gt;PREVISTO",'Estruturante Móvel'!$G:$G,GZ$4,'Estruturante Móvel'!$L:$L,'CRONOGRAMA_CONST+MIGRACAO'!GP$9))</f>
        <v>0</v>
      </c>
      <c r="HB29" s="139">
        <f>(COUNTIFS('Estruturante Móvel'!$M:$M,$B29,'Estruturante Móvel'!$AM:$AM,HB$4))-(COUNTIFS('Estruturante Móvel'!$M:$M,$B29,'Estruturante Móvel'!$AM:$AM,HB$4,'Estruturante Móvel'!$AQ:$AQ,"REPARO FO"))</f>
        <v>0</v>
      </c>
      <c r="HC29" s="140">
        <f>(COUNTIFS('Estruturante Móvel'!$M:$M,$B26,'Estruturante Móvel'!$C:$C,"&lt;&gt;PREVISTO",'Estruturante Móvel'!$G:$G,HB$4,'Estruturante Móvel'!$L:$L,'CRONOGRAMA_CONST+MIGRACAO'!GR$9))</f>
        <v>0</v>
      </c>
      <c r="HD29" s="139">
        <f>(COUNTIFS('Estruturante Móvel'!$M:$M,$B29,'Estruturante Móvel'!$AM:$AM,HD$4))-(COUNTIFS('Estruturante Móvel'!$M:$M,$B29,'Estruturante Móvel'!$AM:$AM,HD$4,'Estruturante Móvel'!$AQ:$AQ,"REPARO FO"))</f>
        <v>0</v>
      </c>
      <c r="HE29" s="140">
        <f>(COUNTIFS('Estruturante Móvel'!$M:$M,$B26,'Estruturante Móvel'!$C:$C,"&lt;&gt;PREVISTO",'Estruturante Móvel'!$G:$G,HD$4,'Estruturante Móvel'!$L:$L,'CRONOGRAMA_CONST+MIGRACAO'!GT$9))</f>
        <v>0</v>
      </c>
      <c r="HF29" s="139">
        <f>(COUNTIFS('Estruturante Móvel'!$M:$M,$B29,'Estruturante Móvel'!$AM:$AM,HF$4))-(COUNTIFS('Estruturante Móvel'!$M:$M,$B29,'Estruturante Móvel'!$AM:$AM,HF$4,'Estruturante Móvel'!$AQ:$AQ,"REPARO FO"))</f>
        <v>0</v>
      </c>
      <c r="HG29" s="140">
        <f>(COUNTIFS('Estruturante Móvel'!$M:$M,$B26,'Estruturante Móvel'!$C:$C,"&lt;&gt;PREVISTO",'Estruturante Móvel'!$G:$G,HF$4,'Estruturante Móvel'!$L:$L,'CRONOGRAMA_CONST+MIGRACAO'!GV$9))</f>
        <v>0</v>
      </c>
      <c r="HH29" s="139">
        <f>(COUNTIFS('Estruturante Móvel'!$M:$M,$B29,'Estruturante Móvel'!$AM:$AM,HH$4))-(COUNTIFS('Estruturante Móvel'!$M:$M,$B29,'Estruturante Móvel'!$AM:$AM,HH$4,'Estruturante Móvel'!$AQ:$AQ,"REPARO FO"))</f>
        <v>0</v>
      </c>
      <c r="HI29" s="140">
        <f>(COUNTIFS('Estruturante Móvel'!$M:$M,$B26,'Estruturante Móvel'!$C:$C,"&lt;&gt;PREVISTO",'Estruturante Móvel'!$G:$G,HH$4,'Estruturante Móvel'!$L:$L,'CRONOGRAMA_CONST+MIGRACAO'!GX$9))</f>
        <v>0</v>
      </c>
      <c r="HJ29" s="139">
        <f>(COUNTIFS('Estruturante Móvel'!$M:$M,$B29,'Estruturante Móvel'!$AM:$AM,HJ$4))-(COUNTIFS('Estruturante Móvel'!$M:$M,$B29,'Estruturante Móvel'!$AM:$AM,HJ$4,'Estruturante Móvel'!$AQ:$AQ,"REPARO FO"))</f>
        <v>0</v>
      </c>
      <c r="HK29" s="140">
        <f>(COUNTIFS('Estruturante Móvel'!$M:$M,$B26,'Estruturante Móvel'!$C:$C,"&lt;&gt;PREVISTO",'Estruturante Móvel'!$G:$G,HJ$4,'Estruturante Móvel'!$L:$L,'CRONOGRAMA_CONST+MIGRACAO'!GZ$9))</f>
        <v>0</v>
      </c>
      <c r="HL29" s="139">
        <f>(COUNTIFS('Estruturante Móvel'!$M:$M,$B29,'Estruturante Móvel'!$AM:$AM,HL$4))-(COUNTIFS('Estruturante Móvel'!$M:$M,$B29,'Estruturante Móvel'!$AM:$AM,HL$4,'Estruturante Móvel'!$AQ:$AQ,"REPARO FO"))</f>
        <v>0</v>
      </c>
      <c r="HM29" s="140">
        <f>(COUNTIFS('Estruturante Móvel'!$M:$M,$B26,'Estruturante Móvel'!$C:$C,"&lt;&gt;PREVISTO",'Estruturante Móvel'!$G:$G,HL$4,'Estruturante Móvel'!$L:$L,'CRONOGRAMA_CONST+MIGRACAO'!HB$9))</f>
        <v>0</v>
      </c>
      <c r="HN29" s="139">
        <f>(COUNTIFS('Estruturante Móvel'!$M:$M,$B29,'Estruturante Móvel'!$AM:$AM,HN$4))-(COUNTIFS('Estruturante Móvel'!$M:$M,$B29,'Estruturante Móvel'!$AM:$AM,HN$4,'Estruturante Móvel'!$AQ:$AQ,"REPARO FO"))</f>
        <v>0</v>
      </c>
      <c r="HO29" s="140">
        <f>(COUNTIFS('Estruturante Móvel'!$M:$M,$B26,'Estruturante Móvel'!$C:$C,"&lt;&gt;PREVISTO",'Estruturante Móvel'!$G:$G,HN$4,'Estruturante Móvel'!$L:$L,'CRONOGRAMA_CONST+MIGRACAO'!HD$9))</f>
        <v>0</v>
      </c>
      <c r="HP29" s="139">
        <f>(COUNTIFS('Estruturante Móvel'!$M:$M,$B29,'Estruturante Móvel'!$AM:$AM,HP$4))-(COUNTIFS('Estruturante Móvel'!$M:$M,$B29,'Estruturante Móvel'!$AM:$AM,HP$4,'Estruturante Móvel'!$AQ:$AQ,"REPARO FO"))</f>
        <v>0</v>
      </c>
      <c r="HQ29" s="140">
        <f>(COUNTIFS('Estruturante Móvel'!$M:$M,$B26,'Estruturante Móvel'!$C:$C,"&lt;&gt;PREVISTO",'Estruturante Móvel'!$G:$G,HP$4,'Estruturante Móvel'!$L:$L,'CRONOGRAMA_CONST+MIGRACAO'!HF$9))</f>
        <v>0</v>
      </c>
      <c r="HR29" s="139">
        <f>(COUNTIFS('Estruturante Móvel'!$M:$M,$B29,'Estruturante Móvel'!$AM:$AM,HR$4))-(COUNTIFS('Estruturante Móvel'!$M:$M,$B29,'Estruturante Móvel'!$AM:$AM,HR$4,'Estruturante Móvel'!$AQ:$AQ,"REPARO FO"))</f>
        <v>0</v>
      </c>
      <c r="HS29" s="140">
        <f>(COUNTIFS('Estruturante Móvel'!$M:$M,$B26,'Estruturante Móvel'!$C:$C,"&lt;&gt;PREVISTO",'Estruturante Móvel'!$G:$G,HR$4,'Estruturante Móvel'!$L:$L,'CRONOGRAMA_CONST+MIGRACAO'!HH$9))</f>
        <v>0</v>
      </c>
      <c r="HT29" s="139">
        <f>(COUNTIFS('Estruturante Móvel'!$M:$M,$B29,'Estruturante Móvel'!$AM:$AM,HT$4))-(COUNTIFS('Estruturante Móvel'!$M:$M,$B29,'Estruturante Móvel'!$AM:$AM,HT$4,'Estruturante Móvel'!$AQ:$AQ,"REPARO FO"))</f>
        <v>0</v>
      </c>
      <c r="HU29" s="140">
        <f>(COUNTIFS('Estruturante Móvel'!$M:$M,$B26,'Estruturante Móvel'!$C:$C,"&lt;&gt;PREVISTO",'Estruturante Móvel'!$G:$G,HT$4,'Estruturante Móvel'!$L:$L,'CRONOGRAMA_CONST+MIGRACAO'!HJ$9))</f>
        <v>0</v>
      </c>
      <c r="HV29" s="139">
        <f>(COUNTIFS('Estruturante Móvel'!$M:$M,$B29,'Estruturante Móvel'!$AM:$AM,HV$4))-(COUNTIFS('Estruturante Móvel'!$M:$M,$B29,'Estruturante Móvel'!$AM:$AM,HV$4,'Estruturante Móvel'!$AQ:$AQ,"REPARO FO"))</f>
        <v>0</v>
      </c>
      <c r="HW29" s="140">
        <f>(COUNTIFS('Estruturante Móvel'!$M:$M,$B26,'Estruturante Móvel'!$C:$C,"&lt;&gt;PREVISTO",'Estruturante Móvel'!$G:$G,HV$4,'Estruturante Móvel'!$L:$L,'CRONOGRAMA_CONST+MIGRACAO'!HL$9))</f>
        <v>0</v>
      </c>
      <c r="HX29" s="139">
        <f>(COUNTIFS('Estruturante Móvel'!$M:$M,$B29,'Estruturante Móvel'!$AM:$AM,HX$4))-(COUNTIFS('Estruturante Móvel'!$M:$M,$B29,'Estruturante Móvel'!$AM:$AM,HX$4,'Estruturante Móvel'!$AQ:$AQ,"REPARO FO"))</f>
        <v>0</v>
      </c>
      <c r="HY29" s="140">
        <f>(COUNTIFS('Estruturante Móvel'!$M:$M,$B26,'Estruturante Móvel'!$C:$C,"&lt;&gt;PREVISTO",'Estruturante Móvel'!$G:$G,HX$4,'Estruturante Móvel'!$L:$L,'CRONOGRAMA_CONST+MIGRACAO'!HN$9))</f>
        <v>0</v>
      </c>
      <c r="HZ29" s="139">
        <f>(COUNTIFS('Estruturante Móvel'!$M:$M,$B29,'Estruturante Móvel'!$AM:$AM,HZ$4))-(COUNTIFS('Estruturante Móvel'!$M:$M,$B29,'Estruturante Móvel'!$AM:$AM,HZ$4,'Estruturante Móvel'!$AQ:$AQ,"REPARO FO"))</f>
        <v>0</v>
      </c>
      <c r="IA29" s="140">
        <f>(COUNTIFS('Estruturante Móvel'!$M:$M,$B26,'Estruturante Móvel'!$C:$C,"&lt;&gt;PREVISTO",'Estruturante Móvel'!$G:$G,HZ$4,'Estruturante Móvel'!$L:$L,'CRONOGRAMA_CONST+MIGRACAO'!HP$9))</f>
        <v>0</v>
      </c>
      <c r="IB29" s="139">
        <f>(COUNTIFS('Estruturante Móvel'!$M:$M,$B29,'Estruturante Móvel'!$AM:$AM,IB$4))-(COUNTIFS('Estruturante Móvel'!$M:$M,$B29,'Estruturante Móvel'!$AM:$AM,IB$4,'Estruturante Móvel'!$AQ:$AQ,"REPARO FO"))</f>
        <v>0</v>
      </c>
      <c r="IC29" s="140">
        <f>(COUNTIFS('Estruturante Móvel'!$M:$M,$B26,'Estruturante Móvel'!$C:$C,"&lt;&gt;PREVISTO",'Estruturante Móvel'!$G:$G,IB$4,'Estruturante Móvel'!$L:$L,'CRONOGRAMA_CONST+MIGRACAO'!HR$9))</f>
        <v>0</v>
      </c>
      <c r="ID29" s="139">
        <f>(COUNTIFS('Estruturante Móvel'!$M:$M,$B29,'Estruturante Móvel'!$AM:$AM,ID$4))-(COUNTIFS('Estruturante Móvel'!$M:$M,$B29,'Estruturante Móvel'!$AM:$AM,ID$4,'Estruturante Móvel'!$AQ:$AQ,"REPARO FO"))</f>
        <v>0</v>
      </c>
      <c r="IE29" s="140">
        <f>(COUNTIFS('Estruturante Móvel'!$M:$M,$B26,'Estruturante Móvel'!$C:$C,"&lt;&gt;PREVISTO",'Estruturante Móvel'!$G:$G,ID$4,'Estruturante Móvel'!$L:$L,'CRONOGRAMA_CONST+MIGRACAO'!HT$9))</f>
        <v>0</v>
      </c>
      <c r="IF29" s="139">
        <f>(COUNTIFS('Estruturante Móvel'!$M:$M,$B29,'Estruturante Móvel'!$AM:$AM,IF$4))-(COUNTIFS('Estruturante Móvel'!$M:$M,$B29,'Estruturante Móvel'!$AM:$AM,IF$4,'Estruturante Móvel'!$AQ:$AQ,"REPARO FO"))</f>
        <v>0</v>
      </c>
      <c r="IG29" s="140">
        <f>(COUNTIFS('Estruturante Móvel'!$M:$M,$B26,'Estruturante Móvel'!$C:$C,"&lt;&gt;PREVISTO",'Estruturante Móvel'!$G:$G,IF$4,'Estruturante Móvel'!$L:$L,'CRONOGRAMA_CONST+MIGRACAO'!HV$9))</f>
        <v>0</v>
      </c>
      <c r="IH29" s="139">
        <f>(COUNTIFS('Estruturante Móvel'!$M:$M,$B29,'Estruturante Móvel'!$AM:$AM,IH$4))-(COUNTIFS('Estruturante Móvel'!$M:$M,$B29,'Estruturante Móvel'!$AM:$AM,IH$4,'Estruturante Móvel'!$AQ:$AQ,"REPARO FO"))</f>
        <v>0</v>
      </c>
      <c r="II29" s="140">
        <f>(COUNTIFS('Estruturante Móvel'!$M:$M,$B26,'Estruturante Móvel'!$C:$C,"&lt;&gt;PREVISTO",'Estruturante Móvel'!$G:$G,IH$4,'Estruturante Móvel'!$L:$L,'CRONOGRAMA_CONST+MIGRACAO'!HX$9))</f>
        <v>0</v>
      </c>
      <c r="IJ29" s="139">
        <f>(COUNTIFS('Estruturante Móvel'!$M:$M,$B29,'Estruturante Móvel'!$AM:$AM,IJ$4))-(COUNTIFS('Estruturante Móvel'!$M:$M,$B29,'Estruturante Móvel'!$AM:$AM,IJ$4,'Estruturante Móvel'!$AQ:$AQ,"REPARO FO"))</f>
        <v>0</v>
      </c>
      <c r="IK29" s="140">
        <f>(COUNTIFS('Estruturante Móvel'!$M:$M,$B26,'Estruturante Móvel'!$C:$C,"&lt;&gt;PREVISTO",'Estruturante Móvel'!$G:$G,IJ$4,'Estruturante Móvel'!$L:$L,'CRONOGRAMA_CONST+MIGRACAO'!HZ$9))</f>
        <v>0</v>
      </c>
      <c r="IL29" s="139">
        <f>(COUNTIFS('Estruturante Móvel'!$M:$M,$B29,'Estruturante Móvel'!$AM:$AM,IL$4))-(COUNTIFS('Estruturante Móvel'!$M:$M,$B29,'Estruturante Móvel'!$AM:$AM,IL$4,'Estruturante Móvel'!$AQ:$AQ,"REPARO FO"))</f>
        <v>0</v>
      </c>
      <c r="IM29" s="140">
        <f>(COUNTIFS('Estruturante Móvel'!$M:$M,$B26,'Estruturante Móvel'!$C:$C,"&lt;&gt;PREVISTO",'Estruturante Móvel'!$G:$G,IL$4,'Estruturante Móvel'!$L:$L,'CRONOGRAMA_CONST+MIGRACAO'!IB$9))</f>
        <v>0</v>
      </c>
      <c r="IN29" s="139">
        <f>(COUNTIFS('Estruturante Móvel'!$M:$M,$B29,'Estruturante Móvel'!$AM:$AM,IN$4))-(COUNTIFS('Estruturante Móvel'!$M:$M,$B29,'Estruturante Móvel'!$AM:$AM,IN$4,'Estruturante Móvel'!$AQ:$AQ,"REPARO FO"))</f>
        <v>0</v>
      </c>
      <c r="IO29" s="140">
        <f>(COUNTIFS('Estruturante Móvel'!$M:$M,$B26,'Estruturante Móvel'!$C:$C,"&lt;&gt;PREVISTO",'Estruturante Móvel'!$G:$G,IN$4,'Estruturante Móvel'!$L:$L,'CRONOGRAMA_CONST+MIGRACAO'!ID$9))</f>
        <v>0</v>
      </c>
      <c r="IP29" s="139">
        <f>(COUNTIFS('Estruturante Móvel'!$M:$M,$B29,'Estruturante Móvel'!$AM:$AM,IP$4))-(COUNTIFS('Estruturante Móvel'!$M:$M,$B29,'Estruturante Móvel'!$AM:$AM,IP$4,'Estruturante Móvel'!$AQ:$AQ,"REPARO FO"))</f>
        <v>0</v>
      </c>
      <c r="IQ29" s="140">
        <f>(COUNTIFS('Estruturante Móvel'!$M:$M,$B26,'Estruturante Móvel'!$C:$C,"&lt;&gt;PREVISTO",'Estruturante Móvel'!$G:$G,IP$4,'Estruturante Móvel'!$L:$L,'CRONOGRAMA_CONST+MIGRACAO'!IF$9))</f>
        <v>0</v>
      </c>
      <c r="IR29" s="139">
        <f>(COUNTIFS('Estruturante Móvel'!$M:$M,$B29,'Estruturante Móvel'!$AM:$AM,IR$4))-(COUNTIFS('Estruturante Móvel'!$M:$M,$B29,'Estruturante Móvel'!$AM:$AM,IR$4,'Estruturante Móvel'!$AQ:$AQ,"REPARO FO"))</f>
        <v>0</v>
      </c>
      <c r="IS29" s="140">
        <f>(COUNTIFS('Estruturante Móvel'!$M:$M,$B26,'Estruturante Móvel'!$C:$C,"&lt;&gt;PREVISTO",'Estruturante Móvel'!$G:$G,IR$4,'Estruturante Móvel'!$L:$L,'CRONOGRAMA_CONST+MIGRACAO'!IH$9))</f>
        <v>0</v>
      </c>
      <c r="IT29" s="139">
        <f>(COUNTIFS('Estruturante Móvel'!$M:$M,$B29,'Estruturante Móvel'!$AM:$AM,IT$4))-(COUNTIFS('Estruturante Móvel'!$M:$M,$B29,'Estruturante Móvel'!$AM:$AM,IT$4,'Estruturante Móvel'!$AQ:$AQ,"REPARO FO"))</f>
        <v>0</v>
      </c>
      <c r="IU29" s="140">
        <f>(COUNTIFS('Estruturante Móvel'!$M:$M,$B26,'Estruturante Móvel'!$C:$C,"&lt;&gt;PREVISTO",'Estruturante Móvel'!$G:$G,IT$4,'Estruturante Móvel'!$L:$L,'CRONOGRAMA_CONST+MIGRACAO'!IJ$9))</f>
        <v>0</v>
      </c>
      <c r="IV29" s="139">
        <f>(COUNTIFS('Estruturante Móvel'!$M:$M,$B29,'Estruturante Móvel'!$AM:$AM,IV$4))-(COUNTIFS('Estruturante Móvel'!$M:$M,$B29,'Estruturante Móvel'!$AM:$AM,IV$4,'Estruturante Móvel'!$AQ:$AQ,"REPARO FO"))</f>
        <v>0</v>
      </c>
      <c r="IW29" s="140">
        <f>(COUNTIFS('Estruturante Móvel'!$M:$M,$B26,'Estruturante Móvel'!$C:$C,"&lt;&gt;PREVISTO",'Estruturante Móvel'!$G:$G,IV$4,'Estruturante Móvel'!$L:$L,'CRONOGRAMA_CONST+MIGRACAO'!IL$9))</f>
        <v>0</v>
      </c>
      <c r="IX29" s="139">
        <f>(COUNTIFS('Estruturante Móvel'!$M:$M,$B29,'Estruturante Móvel'!$AM:$AM,IX$4))-(COUNTIFS('Estruturante Móvel'!$M:$M,$B29,'Estruturante Móvel'!$AM:$AM,IX$4,'Estruturante Móvel'!$AQ:$AQ,"REPARO FO"))</f>
        <v>0</v>
      </c>
      <c r="IY29" s="140">
        <f>(COUNTIFS('Estruturante Móvel'!$M:$M,$B26,'Estruturante Móvel'!$C:$C,"&lt;&gt;PREVISTO",'Estruturante Móvel'!$G:$G,IX$4,'Estruturante Móvel'!$L:$L,'CRONOGRAMA_CONST+MIGRACAO'!IN$9))</f>
        <v>0</v>
      </c>
      <c r="IZ29" s="139">
        <f>(COUNTIFS('Estruturante Móvel'!$M:$M,$B29,'Estruturante Móvel'!$AM:$AM,IZ$4))-(COUNTIFS('Estruturante Móvel'!$M:$M,$B29,'Estruturante Móvel'!$AM:$AM,IZ$4,'Estruturante Móvel'!$AQ:$AQ,"REPARO FO"))</f>
        <v>0</v>
      </c>
      <c r="JA29" s="140">
        <f>(COUNTIFS('Estruturante Móvel'!$M:$M,$B26,'Estruturante Móvel'!$C:$C,"&lt;&gt;PREVISTO",'Estruturante Móvel'!$G:$G,IZ$4,'Estruturante Móvel'!$L:$L,'CRONOGRAMA_CONST+MIGRACAO'!IP$9))</f>
        <v>0</v>
      </c>
      <c r="JB29" s="139">
        <f>(COUNTIFS('Estruturante Móvel'!$M:$M,$B29,'Estruturante Móvel'!$AM:$AM,JB$4))-(COUNTIFS('Estruturante Móvel'!$M:$M,$B29,'Estruturante Móvel'!$AM:$AM,JB$4,'Estruturante Móvel'!$AQ:$AQ,"REPARO FO"))</f>
        <v>0</v>
      </c>
      <c r="JC29" s="140">
        <f>(COUNTIFS('Estruturante Móvel'!$M:$M,$B26,'Estruturante Móvel'!$C:$C,"&lt;&gt;PREVISTO",'Estruturante Móvel'!$G:$G,JB$4,'Estruturante Móvel'!$L:$L,'CRONOGRAMA_CONST+MIGRACAO'!IR$9))</f>
        <v>0</v>
      </c>
      <c r="JD29" s="139">
        <f>(COUNTIFS('Estruturante Móvel'!$M:$M,$B29,'Estruturante Móvel'!$AM:$AM,JD$4))-(COUNTIFS('Estruturante Móvel'!$M:$M,$B29,'Estruturante Móvel'!$AM:$AM,JD$4,'Estruturante Móvel'!$AQ:$AQ,"REPARO FO"))</f>
        <v>0</v>
      </c>
      <c r="JE29" s="140">
        <f>(COUNTIFS('Estruturante Móvel'!$M:$M,$B26,'Estruturante Móvel'!$C:$C,"&lt;&gt;PREVISTO",'Estruturante Móvel'!$G:$G,JD$4,'Estruturante Móvel'!$L:$L,'CRONOGRAMA_CONST+MIGRACAO'!IT$9))</f>
        <v>0</v>
      </c>
      <c r="JF29" s="139">
        <f>(COUNTIFS('Estruturante Móvel'!$M:$M,$B29,'Estruturante Móvel'!$AM:$AM,JF$4))-(COUNTIFS('Estruturante Móvel'!$M:$M,$B29,'Estruturante Móvel'!$AM:$AM,JF$4,'Estruturante Móvel'!$AQ:$AQ,"REPARO FO"))</f>
        <v>0</v>
      </c>
      <c r="JG29" s="140">
        <f>(COUNTIFS('Estruturante Móvel'!$M:$M,$B26,'Estruturante Móvel'!$C:$C,"&lt;&gt;PREVISTO",'Estruturante Móvel'!$G:$G,JF$4,'Estruturante Móvel'!$L:$L,'CRONOGRAMA_CONST+MIGRACAO'!IV$9))</f>
        <v>0</v>
      </c>
      <c r="JH29" s="139">
        <f>(COUNTIFS('Estruturante Móvel'!$M:$M,$B29,'Estruturante Móvel'!$AM:$AM,JH$4))-(COUNTIFS('Estruturante Móvel'!$M:$M,$B29,'Estruturante Móvel'!$AM:$AM,JH$4,'Estruturante Móvel'!$AQ:$AQ,"REPARO FO"))</f>
        <v>0</v>
      </c>
      <c r="JI29" s="140">
        <f>(COUNTIFS('Estruturante Móvel'!$M:$M,$B26,'Estruturante Móvel'!$C:$C,"&lt;&gt;PREVISTO",'Estruturante Móvel'!$G:$G,JH$4,'Estruturante Móvel'!$L:$L,'CRONOGRAMA_CONST+MIGRACAO'!IX$9))</f>
        <v>0</v>
      </c>
      <c r="JJ29" s="139">
        <f>(COUNTIFS('Estruturante Móvel'!$M:$M,$B29,'Estruturante Móvel'!$AM:$AM,JJ$4))-(COUNTIFS('Estruturante Móvel'!$M:$M,$B29,'Estruturante Móvel'!$AM:$AM,JJ$4,'Estruturante Móvel'!$AQ:$AQ,"REPARO FO"))</f>
        <v>0</v>
      </c>
      <c r="JK29" s="140">
        <f>(COUNTIFS('Estruturante Móvel'!$M:$M,$B26,'Estruturante Móvel'!$C:$C,"&lt;&gt;PREVISTO",'Estruturante Móvel'!$G:$G,JJ$4,'Estruturante Móvel'!$L:$L,'CRONOGRAMA_CONST+MIGRACAO'!IZ$9))</f>
        <v>0</v>
      </c>
      <c r="JL29" s="139">
        <f>(COUNTIFS('Estruturante Móvel'!$M:$M,$B29,'Estruturante Móvel'!$AM:$AM,JL$4))-(COUNTIFS('Estruturante Móvel'!$M:$M,$B29,'Estruturante Móvel'!$AM:$AM,JL$4,'Estruturante Móvel'!$AQ:$AQ,"REPARO FO"))</f>
        <v>0</v>
      </c>
      <c r="JM29" s="140">
        <f>(COUNTIFS('Estruturante Móvel'!$M:$M,$B26,'Estruturante Móvel'!$C:$C,"&lt;&gt;PREVISTO",'Estruturante Móvel'!$G:$G,JL$4,'Estruturante Móvel'!$L:$L,'CRONOGRAMA_CONST+MIGRACAO'!JB$9))</f>
        <v>0</v>
      </c>
      <c r="JN29" s="139">
        <f>(COUNTIFS('Estruturante Móvel'!$M:$M,$B29,'Estruturante Móvel'!$AM:$AM,JN$4))-(COUNTIFS('Estruturante Móvel'!$M:$M,$B29,'Estruturante Móvel'!$AM:$AM,JN$4,'Estruturante Móvel'!$AQ:$AQ,"REPARO FO"))</f>
        <v>0</v>
      </c>
      <c r="JO29" s="140">
        <f>(COUNTIFS('Estruturante Móvel'!$M:$M,$B26,'Estruturante Móvel'!$C:$C,"&lt;&gt;PREVISTO",'Estruturante Móvel'!$G:$G,JN$4,'Estruturante Móvel'!$L:$L,'CRONOGRAMA_CONST+MIGRACAO'!JD$9))</f>
        <v>0</v>
      </c>
      <c r="JP29" s="139">
        <f>(COUNTIFS('Estruturante Móvel'!$M:$M,$B29,'Estruturante Móvel'!$AM:$AM,JP$4))-(COUNTIFS('Estruturante Móvel'!$M:$M,$B29,'Estruturante Móvel'!$AM:$AM,JP$4,'Estruturante Móvel'!$AQ:$AQ,"REPARO FO"))</f>
        <v>0</v>
      </c>
      <c r="JQ29" s="140">
        <f>(COUNTIFS('Estruturante Móvel'!$M:$M,$B26,'Estruturante Móvel'!$C:$C,"&lt;&gt;PREVISTO",'Estruturante Móvel'!$G:$G,JP$4,'Estruturante Móvel'!$L:$L,'CRONOGRAMA_CONST+MIGRACAO'!JF$9))</f>
        <v>0</v>
      </c>
      <c r="JR29" s="139">
        <f>(COUNTIFS('Estruturante Móvel'!$M:$M,$B29,'Estruturante Móvel'!$AM:$AM,JR$4))-(COUNTIFS('Estruturante Móvel'!$M:$M,$B29,'Estruturante Móvel'!$AM:$AM,JR$4,'Estruturante Móvel'!$AQ:$AQ,"REPARO FO"))</f>
        <v>0</v>
      </c>
      <c r="JS29" s="140">
        <f>(COUNTIFS('Estruturante Móvel'!$M:$M,$B26,'Estruturante Móvel'!$C:$C,"&lt;&gt;PREVISTO",'Estruturante Móvel'!$G:$G,JR$4,'Estruturante Móvel'!$L:$L,'CRONOGRAMA_CONST+MIGRACAO'!JH$9))</f>
        <v>0</v>
      </c>
      <c r="JT29" s="139">
        <f>(COUNTIFS('Estruturante Móvel'!$M:$M,$B29,'Estruturante Móvel'!$AM:$AM,JT$4))-(COUNTIFS('Estruturante Móvel'!$M:$M,$B29,'Estruturante Móvel'!$AM:$AM,JT$4,'Estruturante Móvel'!$AQ:$AQ,"REPARO FO"))</f>
        <v>0</v>
      </c>
      <c r="JU29" s="140">
        <f>(COUNTIFS('Estruturante Móvel'!$M:$M,$B26,'Estruturante Móvel'!$C:$C,"&lt;&gt;PREVISTO",'Estruturante Móvel'!$G:$G,JT$4,'Estruturante Móvel'!$L:$L,'CRONOGRAMA_CONST+MIGRACAO'!JJ$9))</f>
        <v>0</v>
      </c>
      <c r="JV29" s="139">
        <f>(COUNTIFS('Estruturante Móvel'!$M:$M,$B29,'Estruturante Móvel'!$AM:$AM,JV$4))-(COUNTIFS('Estruturante Móvel'!$M:$M,$B29,'Estruturante Móvel'!$AM:$AM,JV$4,'Estruturante Móvel'!$AQ:$AQ,"REPARO FO"))</f>
        <v>0</v>
      </c>
      <c r="JW29" s="140">
        <f>(COUNTIFS('Estruturante Móvel'!$M:$M,$B26,'Estruturante Móvel'!$C:$C,"&lt;&gt;PREVISTO",'Estruturante Móvel'!$G:$G,JV$4,'Estruturante Móvel'!$L:$L,'CRONOGRAMA_CONST+MIGRACAO'!JL$9))</f>
        <v>0</v>
      </c>
      <c r="JX29" s="139">
        <f>(COUNTIFS('Estruturante Móvel'!$M:$M,$B29,'Estruturante Móvel'!$AM:$AM,JX$4))-(COUNTIFS('Estruturante Móvel'!$M:$M,$B29,'Estruturante Móvel'!$AM:$AM,JX$4,'Estruturante Móvel'!$AQ:$AQ,"REPARO FO"))</f>
        <v>0</v>
      </c>
      <c r="JY29" s="140">
        <f>(COUNTIFS('Estruturante Móvel'!$M:$M,$B26,'Estruturante Móvel'!$C:$C,"&lt;&gt;PREVISTO",'Estruturante Móvel'!$G:$G,JX$4,'Estruturante Móvel'!$L:$L,'CRONOGRAMA_CONST+MIGRACAO'!JN$9))</f>
        <v>0</v>
      </c>
      <c r="JZ29" s="139">
        <f>(COUNTIFS('Estruturante Móvel'!$M:$M,$B29,'Estruturante Móvel'!$AM:$AM,JZ$4))-(COUNTIFS('Estruturante Móvel'!$M:$M,$B29,'Estruturante Móvel'!$AM:$AM,JZ$4,'Estruturante Móvel'!$AQ:$AQ,"REPARO FO"))</f>
        <v>0</v>
      </c>
      <c r="KA29" s="140">
        <f>(COUNTIFS('Estruturante Móvel'!$M:$M,$B26,'Estruturante Móvel'!$C:$C,"&lt;&gt;PREVISTO",'Estruturante Móvel'!$G:$G,JZ$4,'Estruturante Móvel'!$L:$L,'CRONOGRAMA_CONST+MIGRACAO'!JP$9))</f>
        <v>0</v>
      </c>
      <c r="KB29" s="139">
        <f>(COUNTIFS('Estruturante Móvel'!$M:$M,$B29,'Estruturante Móvel'!$AM:$AM,KB$4))-(COUNTIFS('Estruturante Móvel'!$M:$M,$B29,'Estruturante Móvel'!$AM:$AM,KB$4,'Estruturante Móvel'!$AQ:$AQ,"REPARO FO"))</f>
        <v>0</v>
      </c>
      <c r="KC29" s="140">
        <f>(COUNTIFS('Estruturante Móvel'!$M:$M,$B26,'Estruturante Móvel'!$C:$C,"&lt;&gt;PREVISTO",'Estruturante Móvel'!$G:$G,KB$4,'Estruturante Móvel'!$L:$L,'CRONOGRAMA_CONST+MIGRACAO'!JR$9))</f>
        <v>0</v>
      </c>
      <c r="KD29" s="139">
        <f>(COUNTIFS('Estruturante Móvel'!$M:$M,$B29,'Estruturante Móvel'!$AM:$AM,KD$4))-(COUNTIFS('Estruturante Móvel'!$M:$M,$B29,'Estruturante Móvel'!$AM:$AM,KD$4,'Estruturante Móvel'!$AQ:$AQ,"REPARO FO"))</f>
        <v>0</v>
      </c>
      <c r="KE29" s="140">
        <f>(COUNTIFS('Estruturante Móvel'!$M:$M,$B26,'Estruturante Móvel'!$C:$C,"&lt;&gt;PREVISTO",'Estruturante Móvel'!$G:$G,KD$4,'Estruturante Móvel'!$L:$L,'CRONOGRAMA_CONST+MIGRACAO'!JT$9))</f>
        <v>0</v>
      </c>
      <c r="KF29" s="139">
        <f>(COUNTIFS('Estruturante Móvel'!$M:$M,$B29,'Estruturante Móvel'!$AM:$AM,KF$4))-(COUNTIFS('Estruturante Móvel'!$M:$M,$B29,'Estruturante Móvel'!$AM:$AM,KF$4,'Estruturante Móvel'!$AQ:$AQ,"REPARO FO"))</f>
        <v>0</v>
      </c>
      <c r="KG29" s="140">
        <f>(COUNTIFS('Estruturante Móvel'!$M:$M,$B26,'Estruturante Móvel'!$C:$C,"&lt;&gt;PREVISTO",'Estruturante Móvel'!$G:$G,KF$4,'Estruturante Móvel'!$L:$L,'CRONOGRAMA_CONST+MIGRACAO'!JV$9))</f>
        <v>0</v>
      </c>
      <c r="KH29" s="139">
        <f>(COUNTIFS('Estruturante Móvel'!$M:$M,$B29,'Estruturante Móvel'!$AM:$AM,KH$4))-(COUNTIFS('Estruturante Móvel'!$M:$M,$B29,'Estruturante Móvel'!$AM:$AM,KH$4,'Estruturante Móvel'!$AQ:$AQ,"REPARO FO"))</f>
        <v>0</v>
      </c>
      <c r="KI29" s="140">
        <f>(COUNTIFS('Estruturante Móvel'!$M:$M,$B26,'Estruturante Móvel'!$C:$C,"&lt;&gt;PREVISTO",'Estruturante Móvel'!$G:$G,KH$4,'Estruturante Móvel'!$L:$L,'CRONOGRAMA_CONST+MIGRACAO'!JX$9))</f>
        <v>0</v>
      </c>
      <c r="KJ29" s="139">
        <f>(COUNTIFS('Estruturante Móvel'!$M:$M,$B29,'Estruturante Móvel'!$AM:$AM,KJ$4))-(COUNTIFS('Estruturante Móvel'!$M:$M,$B29,'Estruturante Móvel'!$AM:$AM,KJ$4,'Estruturante Móvel'!$AQ:$AQ,"REPARO FO"))</f>
        <v>0</v>
      </c>
      <c r="KK29" s="140">
        <f>(COUNTIFS('Estruturante Móvel'!$M:$M,$B26,'Estruturante Móvel'!$C:$C,"&lt;&gt;PREVISTO",'Estruturante Móvel'!$G:$G,KJ$4,'Estruturante Móvel'!$L:$L,'CRONOGRAMA_CONST+MIGRACAO'!JZ$9))</f>
        <v>0</v>
      </c>
      <c r="KL29" s="139">
        <f>(COUNTIFS('Estruturante Móvel'!$M:$M,$B29,'Estruturante Móvel'!$AM:$AM,KL$4))-(COUNTIFS('Estruturante Móvel'!$M:$M,$B29,'Estruturante Móvel'!$AM:$AM,KL$4,'Estruturante Móvel'!$AQ:$AQ,"REPARO FO"))</f>
        <v>0</v>
      </c>
      <c r="KM29" s="140">
        <f>(COUNTIFS('Estruturante Móvel'!$M:$M,$B26,'Estruturante Móvel'!$C:$C,"&lt;&gt;PREVISTO",'Estruturante Móvel'!$G:$G,KL$4,'Estruturante Móvel'!$L:$L,'CRONOGRAMA_CONST+MIGRACAO'!KB$9))</f>
        <v>0</v>
      </c>
      <c r="KN29" s="139">
        <f>(COUNTIFS('Estruturante Móvel'!$M:$M,$B29,'Estruturante Móvel'!$AM:$AM,KN$4))-(COUNTIFS('Estruturante Móvel'!$M:$M,$B29,'Estruturante Móvel'!$AM:$AM,KN$4,'Estruturante Móvel'!$AQ:$AQ,"REPARO FO"))</f>
        <v>0</v>
      </c>
      <c r="KO29" s="140">
        <f>(COUNTIFS('Estruturante Móvel'!$M:$M,$B26,'Estruturante Móvel'!$C:$C,"&lt;&gt;PREVISTO",'Estruturante Móvel'!$G:$G,KN$4,'Estruturante Móvel'!$L:$L,'CRONOGRAMA_CONST+MIGRACAO'!KD$9))</f>
        <v>0</v>
      </c>
      <c r="KP29" s="139">
        <f>(COUNTIFS('Estruturante Móvel'!$M:$M,$B29,'Estruturante Móvel'!$AM:$AM,KP$4))-(COUNTIFS('Estruturante Móvel'!$M:$M,$B29,'Estruturante Móvel'!$AM:$AM,KP$4,'Estruturante Móvel'!$AQ:$AQ,"REPARO FO"))</f>
        <v>0</v>
      </c>
      <c r="KQ29" s="140">
        <f>(COUNTIFS('Estruturante Móvel'!$M:$M,$B26,'Estruturante Móvel'!$C:$C,"&lt;&gt;PREVISTO",'Estruturante Móvel'!$G:$G,KP$4,'Estruturante Móvel'!$L:$L,'CRONOGRAMA_CONST+MIGRACAO'!KF$9))</f>
        <v>0</v>
      </c>
      <c r="KR29" s="139">
        <f>(COUNTIFS('Estruturante Móvel'!$M:$M,$B29,'Estruturante Móvel'!$AM:$AM,KR$4))-(COUNTIFS('Estruturante Móvel'!$M:$M,$B29,'Estruturante Móvel'!$AM:$AM,KR$4,'Estruturante Móvel'!$AQ:$AQ,"REPARO FO"))</f>
        <v>0</v>
      </c>
      <c r="KS29" s="140">
        <f>(COUNTIFS('Estruturante Móvel'!$M:$M,$B26,'Estruturante Móvel'!$C:$C,"&lt;&gt;PREVISTO",'Estruturante Móvel'!$G:$G,KR$4,'Estruturante Móvel'!$L:$L,'CRONOGRAMA_CONST+MIGRACAO'!KH$9))</f>
        <v>0</v>
      </c>
      <c r="KT29" s="139">
        <f>(COUNTIFS('Estruturante Móvel'!$M:$M,$B29,'Estruturante Móvel'!$AM:$AM,KT$4))-(COUNTIFS('Estruturante Móvel'!$M:$M,$B29,'Estruturante Móvel'!$AM:$AM,KT$4,'Estruturante Móvel'!$AQ:$AQ,"REPARO FO"))</f>
        <v>0</v>
      </c>
      <c r="KU29" s="140">
        <f>(COUNTIFS('Estruturante Móvel'!$M:$M,$B26,'Estruturante Móvel'!$C:$C,"&lt;&gt;PREVISTO",'Estruturante Móvel'!$G:$G,KT$4,'Estruturante Móvel'!$L:$L,'CRONOGRAMA_CONST+MIGRACAO'!KJ$9))</f>
        <v>0</v>
      </c>
      <c r="KV29" s="139">
        <f>(COUNTIFS('Estruturante Móvel'!$M:$M,$B29,'Estruturante Móvel'!$AM:$AM,KV$4))-(COUNTIFS('Estruturante Móvel'!$M:$M,$B29,'Estruturante Móvel'!$AM:$AM,KV$4,'Estruturante Móvel'!$AQ:$AQ,"REPARO FO"))</f>
        <v>0</v>
      </c>
      <c r="KW29" s="140">
        <f>(COUNTIFS('Estruturante Móvel'!$M:$M,$B26,'Estruturante Móvel'!$C:$C,"&lt;&gt;PREVISTO",'Estruturante Móvel'!$G:$G,KV$4,'Estruturante Móvel'!$L:$L,'CRONOGRAMA_CONST+MIGRACAO'!KL$9))</f>
        <v>0</v>
      </c>
      <c r="KX29" s="139">
        <f>(COUNTIFS('Estruturante Móvel'!$M:$M,$B29,'Estruturante Móvel'!$AM:$AM,KX$4))-(COUNTIFS('Estruturante Móvel'!$M:$M,$B29,'Estruturante Móvel'!$AM:$AM,KX$4,'Estruturante Móvel'!$AQ:$AQ,"REPARO FO"))</f>
        <v>0</v>
      </c>
      <c r="KY29" s="140">
        <f>(COUNTIFS('Estruturante Móvel'!$M:$M,$B26,'Estruturante Móvel'!$C:$C,"&lt;&gt;PREVISTO",'Estruturante Móvel'!$G:$G,KX$4,'Estruturante Móvel'!$L:$L,'CRONOGRAMA_CONST+MIGRACAO'!KN$9))</f>
        <v>0</v>
      </c>
      <c r="KZ29" s="139">
        <f>(COUNTIFS('Estruturante Móvel'!$M:$M,$B29,'Estruturante Móvel'!$AM:$AM,KZ$4))-(COUNTIFS('Estruturante Móvel'!$M:$M,$B29,'Estruturante Móvel'!$AM:$AM,KZ$4,'Estruturante Móvel'!$AQ:$AQ,"REPARO FO"))</f>
        <v>0</v>
      </c>
      <c r="LA29" s="140">
        <f>(COUNTIFS('Estruturante Móvel'!$M:$M,$B26,'Estruturante Móvel'!$C:$C,"&lt;&gt;PREVISTO",'Estruturante Móvel'!$G:$G,KZ$4,'Estruturante Móvel'!$L:$L,'CRONOGRAMA_CONST+MIGRACAO'!KP$9))</f>
        <v>0</v>
      </c>
      <c r="LB29" s="139">
        <f>(COUNTIFS('Estruturante Móvel'!$M:$M,$B29,'Estruturante Móvel'!$AM:$AM,LB$4))-(COUNTIFS('Estruturante Móvel'!$M:$M,$B29,'Estruturante Móvel'!$AM:$AM,LB$4,'Estruturante Móvel'!$AQ:$AQ,"REPARO FO"))</f>
        <v>0</v>
      </c>
      <c r="LC29" s="140">
        <f>(COUNTIFS('Estruturante Móvel'!$M:$M,$B26,'Estruturante Móvel'!$C:$C,"&lt;&gt;PREVISTO",'Estruturante Móvel'!$G:$G,LB$4,'Estruturante Móvel'!$L:$L,'CRONOGRAMA_CONST+MIGRACAO'!KR$9))</f>
        <v>0</v>
      </c>
      <c r="LD29" s="139">
        <f>(COUNTIFS('Estruturante Móvel'!$M:$M,$B29,'Estruturante Móvel'!$AM:$AM,LD$4))-(COUNTIFS('Estruturante Móvel'!$M:$M,$B29,'Estruturante Móvel'!$AM:$AM,LD$4,'Estruturante Móvel'!$AQ:$AQ,"REPARO FO"))</f>
        <v>0</v>
      </c>
      <c r="LE29" s="140">
        <f>(COUNTIFS('Estruturante Móvel'!$M:$M,$B26,'Estruturante Móvel'!$C:$C,"&lt;&gt;PREVISTO",'Estruturante Móvel'!$G:$G,LD$4,'Estruturante Móvel'!$L:$L,'CRONOGRAMA_CONST+MIGRACAO'!KT$9))</f>
        <v>0</v>
      </c>
      <c r="LF29" s="139">
        <f>(COUNTIFS('Estruturante Móvel'!$M:$M,$B29,'Estruturante Móvel'!$AM:$AM,LF$4))-(COUNTIFS('Estruturante Móvel'!$M:$M,$B29,'Estruturante Móvel'!$AM:$AM,LF$4,'Estruturante Móvel'!$AQ:$AQ,"REPARO FO"))</f>
        <v>0</v>
      </c>
      <c r="LG29" s="140">
        <f>(COUNTIFS('Estruturante Móvel'!$M:$M,$B26,'Estruturante Móvel'!$C:$C,"&lt;&gt;PREVISTO",'Estruturante Móvel'!$G:$G,LF$4,'Estruturante Móvel'!$L:$L,'CRONOGRAMA_CONST+MIGRACAO'!KV$9))</f>
        <v>0</v>
      </c>
      <c r="LH29" s="139">
        <f>(COUNTIFS('Estruturante Móvel'!$M:$M,$B29,'Estruturante Móvel'!$AM:$AM,LH$4))-(COUNTIFS('Estruturante Móvel'!$M:$M,$B29,'Estruturante Móvel'!$AM:$AM,LH$4,'Estruturante Móvel'!$AQ:$AQ,"REPARO FO"))</f>
        <v>0</v>
      </c>
      <c r="LI29" s="140">
        <f>(COUNTIFS('Estruturante Móvel'!$M:$M,$B26,'Estruturante Móvel'!$C:$C,"&lt;&gt;PREVISTO",'Estruturante Móvel'!$G:$G,LH$4,'Estruturante Móvel'!$L:$L,'CRONOGRAMA_CONST+MIGRACAO'!KX$9))</f>
        <v>0</v>
      </c>
      <c r="LJ29" s="139">
        <f>(COUNTIFS('Estruturante Móvel'!$M:$M,$B29,'Estruturante Móvel'!$AM:$AM,LJ$4))-(COUNTIFS('Estruturante Móvel'!$M:$M,$B29,'Estruturante Móvel'!$AM:$AM,LJ$4,'Estruturante Móvel'!$AQ:$AQ,"REPARO FO"))</f>
        <v>0</v>
      </c>
      <c r="LK29" s="140">
        <f>(COUNTIFS('Estruturante Móvel'!$M:$M,$B26,'Estruturante Móvel'!$C:$C,"&lt;&gt;PREVISTO",'Estruturante Móvel'!$G:$G,LJ$4,'Estruturante Móvel'!$L:$L,'CRONOGRAMA_CONST+MIGRACAO'!KZ$9))</f>
        <v>0</v>
      </c>
      <c r="LL29" s="139">
        <f>(COUNTIFS('Estruturante Móvel'!$M:$M,$B29,'Estruturante Móvel'!$AM:$AM,LL$4))-(COUNTIFS('Estruturante Móvel'!$M:$M,$B29,'Estruturante Móvel'!$AM:$AM,LL$4,'Estruturante Móvel'!$AQ:$AQ,"REPARO FO"))</f>
        <v>0</v>
      </c>
      <c r="LM29" s="140">
        <f>(COUNTIFS('Estruturante Móvel'!$M:$M,$B26,'Estruturante Móvel'!$C:$C,"&lt;&gt;PREVISTO",'Estruturante Móvel'!$G:$G,LL$4,'Estruturante Móvel'!$L:$L,'CRONOGRAMA_CONST+MIGRACAO'!LB$9))</f>
        <v>0</v>
      </c>
      <c r="LN29" s="139">
        <f>(COUNTIFS('Estruturante Móvel'!$M:$M,$B29,'Estruturante Móvel'!$AM:$AM,LN$4))-(COUNTIFS('Estruturante Móvel'!$M:$M,$B29,'Estruturante Móvel'!$AM:$AM,LN$4,'Estruturante Móvel'!$AQ:$AQ,"REPARO FO"))</f>
        <v>0</v>
      </c>
      <c r="LO29" s="140">
        <f>(COUNTIFS('Estruturante Móvel'!$M:$M,$B26,'Estruturante Móvel'!$C:$C,"&lt;&gt;PREVISTO",'Estruturante Móvel'!$G:$G,LN$4,'Estruturante Móvel'!$L:$L,'CRONOGRAMA_CONST+MIGRACAO'!LD$9))</f>
        <v>0</v>
      </c>
      <c r="LP29" s="139">
        <f>(COUNTIFS('Estruturante Móvel'!$M:$M,$B29,'Estruturante Móvel'!$AM:$AM,LP$4))-(COUNTIFS('Estruturante Móvel'!$M:$M,$B29,'Estruturante Móvel'!$AM:$AM,LP$4,'Estruturante Móvel'!$AQ:$AQ,"REPARO FO"))</f>
        <v>0</v>
      </c>
      <c r="LQ29" s="140">
        <f>(COUNTIFS('Estruturante Móvel'!$M:$M,$B26,'Estruturante Móvel'!$C:$C,"&lt;&gt;PREVISTO",'Estruturante Móvel'!$G:$G,LP$4,'Estruturante Móvel'!$L:$L,'CRONOGRAMA_CONST+MIGRACAO'!LF$9))</f>
        <v>0</v>
      </c>
      <c r="LR29" s="139">
        <f>(COUNTIFS('Estruturante Móvel'!$M:$M,$B29,'Estruturante Móvel'!$AM:$AM,LR$4))-(COUNTIFS('Estruturante Móvel'!$M:$M,$B29,'Estruturante Móvel'!$AM:$AM,LR$4,'Estruturante Móvel'!$AQ:$AQ,"REPARO FO"))</f>
        <v>0</v>
      </c>
      <c r="LS29" s="140">
        <f>(COUNTIFS('Estruturante Móvel'!$M:$M,$B26,'Estruturante Móvel'!$C:$C,"&lt;&gt;PREVISTO",'Estruturante Móvel'!$G:$G,LR$4,'Estruturante Móvel'!$L:$L,'CRONOGRAMA_CONST+MIGRACAO'!LH$9))</f>
        <v>0</v>
      </c>
      <c r="LT29" s="139">
        <f>(COUNTIFS('Estruturante Móvel'!$M:$M,$B29,'Estruturante Móvel'!$AM:$AM,LT$4))-(COUNTIFS('Estruturante Móvel'!$M:$M,$B29,'Estruturante Móvel'!$AM:$AM,LT$4,'Estruturante Móvel'!$AQ:$AQ,"REPARO FO"))</f>
        <v>0</v>
      </c>
      <c r="LU29" s="140">
        <f>(COUNTIFS('Estruturante Móvel'!$M:$M,$B26,'Estruturante Móvel'!$C:$C,"&lt;&gt;PREVISTO",'Estruturante Móvel'!$G:$G,LT$4,'Estruturante Móvel'!$L:$L,'CRONOGRAMA_CONST+MIGRACAO'!LJ$9))</f>
        <v>0</v>
      </c>
      <c r="LV29" s="139">
        <f>(COUNTIFS('Estruturante Móvel'!$M:$M,$B29,'Estruturante Móvel'!$AM:$AM,LV$4))-(COUNTIFS('Estruturante Móvel'!$M:$M,$B29,'Estruturante Móvel'!$AM:$AM,LV$4,'Estruturante Móvel'!$AQ:$AQ,"REPARO FO"))</f>
        <v>0</v>
      </c>
      <c r="LW29" s="140">
        <f>(COUNTIFS('Estruturante Móvel'!$M:$M,$B26,'Estruturante Móvel'!$C:$C,"&lt;&gt;PREVISTO",'Estruturante Móvel'!$G:$G,LV$4,'Estruturante Móvel'!$L:$L,'CRONOGRAMA_CONST+MIGRACAO'!LL$9))</f>
        <v>0</v>
      </c>
      <c r="LX29" s="139">
        <f>(COUNTIFS('Estruturante Móvel'!$M:$M,$B29,'Estruturante Móvel'!$AM:$AM,LX$4))-(COUNTIFS('Estruturante Móvel'!$M:$M,$B29,'Estruturante Móvel'!$AM:$AM,LX$4,'Estruturante Móvel'!$AQ:$AQ,"REPARO FO"))</f>
        <v>0</v>
      </c>
      <c r="LY29" s="140">
        <f>(COUNTIFS('Estruturante Móvel'!$M:$M,$B26,'Estruturante Móvel'!$C:$C,"&lt;&gt;PREVISTO",'Estruturante Móvel'!$G:$G,LX$4,'Estruturante Móvel'!$L:$L,'CRONOGRAMA_CONST+MIGRACAO'!LN$9))</f>
        <v>0</v>
      </c>
      <c r="LZ29" s="139">
        <f>(COUNTIFS('Estruturante Móvel'!$M:$M,$B29,'Estruturante Móvel'!$AM:$AM,LZ$4))-(COUNTIFS('Estruturante Móvel'!$M:$M,$B29,'Estruturante Móvel'!$AM:$AM,LZ$4,'Estruturante Móvel'!$AQ:$AQ,"REPARO FO"))</f>
        <v>0</v>
      </c>
      <c r="MA29" s="140">
        <f>(COUNTIFS('Estruturante Móvel'!$M:$M,$B26,'Estruturante Móvel'!$C:$C,"&lt;&gt;PREVISTO",'Estruturante Móvel'!$G:$G,LZ$4,'Estruturante Móvel'!$L:$L,'CRONOGRAMA_CONST+MIGRACAO'!LP$9))</f>
        <v>0</v>
      </c>
      <c r="MB29" s="139">
        <f>(COUNTIFS('Estruturante Móvel'!$M:$M,$B29,'Estruturante Móvel'!$AM:$AM,MB$4))-(COUNTIFS('Estruturante Móvel'!$M:$M,$B29,'Estruturante Móvel'!$AM:$AM,MB$4,'Estruturante Móvel'!$AQ:$AQ,"REPARO FO"))</f>
        <v>0</v>
      </c>
      <c r="MC29" s="140">
        <f>(COUNTIFS('Estruturante Móvel'!$M:$M,$B26,'Estruturante Móvel'!$C:$C,"&lt;&gt;PREVISTO",'Estruturante Móvel'!$G:$G,MB$4,'Estruturante Móvel'!$L:$L,'CRONOGRAMA_CONST+MIGRACAO'!LR$9))</f>
        <v>0</v>
      </c>
      <c r="MD29" s="139">
        <f>(COUNTIFS('Estruturante Móvel'!$M:$M,$B29,'Estruturante Móvel'!$AM:$AM,MD$4))-(COUNTIFS('Estruturante Móvel'!$M:$M,$B29,'Estruturante Móvel'!$AM:$AM,MD$4,'Estruturante Móvel'!$AQ:$AQ,"REPARO FO"))</f>
        <v>0</v>
      </c>
      <c r="ME29" s="140">
        <f>(COUNTIFS('Estruturante Móvel'!$M:$M,$B26,'Estruturante Móvel'!$C:$C,"&lt;&gt;PREVISTO",'Estruturante Móvel'!$G:$G,MD$4,'Estruturante Móvel'!$L:$L,'CRONOGRAMA_CONST+MIGRACAO'!LT$9))</f>
        <v>0</v>
      </c>
      <c r="MF29" s="139">
        <f>(COUNTIFS('Estruturante Móvel'!$M:$M,$B29,'Estruturante Móvel'!$AM:$AM,MF$4))-(COUNTIFS('Estruturante Móvel'!$M:$M,$B29,'Estruturante Móvel'!$AM:$AM,MF$4,'Estruturante Móvel'!$AQ:$AQ,"REPARO FO"))</f>
        <v>0</v>
      </c>
      <c r="MG29" s="140">
        <f>(COUNTIFS('Estruturante Móvel'!$M:$M,$B26,'Estruturante Móvel'!$C:$C,"&lt;&gt;PREVISTO",'Estruturante Móvel'!$G:$G,MF$4,'Estruturante Móvel'!$L:$L,'CRONOGRAMA_CONST+MIGRACAO'!LV$9))</f>
        <v>0</v>
      </c>
      <c r="MH29" s="139">
        <f>(COUNTIFS('Estruturante Móvel'!$M:$M,$B29,'Estruturante Móvel'!$AM:$AM,MH$4))-(COUNTIFS('Estruturante Móvel'!$M:$M,$B29,'Estruturante Móvel'!$AM:$AM,MH$4,'Estruturante Móvel'!$AQ:$AQ,"REPARO FO"))</f>
        <v>0</v>
      </c>
      <c r="MI29" s="140">
        <f>(COUNTIFS('Estruturante Móvel'!$M:$M,$B26,'Estruturante Móvel'!$C:$C,"&lt;&gt;PREVISTO",'Estruturante Móvel'!$G:$G,MH$4,'Estruturante Móvel'!$L:$L,'CRONOGRAMA_CONST+MIGRACAO'!LX$9))</f>
        <v>0</v>
      </c>
      <c r="MJ29" s="139">
        <f>(COUNTIFS('Estruturante Móvel'!$M:$M,$B29,'Estruturante Móvel'!$AM:$AM,MJ$4))-(COUNTIFS('Estruturante Móvel'!$M:$M,$B29,'Estruturante Móvel'!$AM:$AM,MJ$4,'Estruturante Móvel'!$AQ:$AQ,"REPARO FO"))</f>
        <v>0</v>
      </c>
      <c r="MK29" s="140">
        <f>(COUNTIFS('Estruturante Móvel'!$M:$M,$B26,'Estruturante Móvel'!$C:$C,"&lt;&gt;PREVISTO",'Estruturante Móvel'!$G:$G,MJ$4,'Estruturante Móvel'!$L:$L,'CRONOGRAMA_CONST+MIGRACAO'!LZ$9))</f>
        <v>0</v>
      </c>
      <c r="ML29" s="139">
        <f>(COUNTIFS('Estruturante Móvel'!$M:$M,$B29,'Estruturante Móvel'!$AM:$AM,ML$4))-(COUNTIFS('Estruturante Móvel'!$M:$M,$B29,'Estruturante Móvel'!$AM:$AM,ML$4,'Estruturante Móvel'!$AQ:$AQ,"REPARO FO"))</f>
        <v>0</v>
      </c>
      <c r="MM29" s="140">
        <f>(COUNTIFS('Estruturante Móvel'!$M:$M,$B26,'Estruturante Móvel'!$C:$C,"&lt;&gt;PREVISTO",'Estruturante Móvel'!$G:$G,ML$4,'Estruturante Móvel'!$L:$L,'CRONOGRAMA_CONST+MIGRACAO'!MB$9))</f>
        <v>0</v>
      </c>
      <c r="MN29" s="139">
        <f>(COUNTIFS('Estruturante Móvel'!$M:$M,$B29,'Estruturante Móvel'!$AM:$AM,MN$4))-(COUNTIFS('Estruturante Móvel'!$M:$M,$B29,'Estruturante Móvel'!$AM:$AM,MN$4,'Estruturante Móvel'!$AQ:$AQ,"REPARO FO"))</f>
        <v>0</v>
      </c>
      <c r="MO29" s="140">
        <f>(COUNTIFS('Estruturante Móvel'!$M:$M,$B26,'Estruturante Móvel'!$C:$C,"&lt;&gt;PREVISTO",'Estruturante Móvel'!$G:$G,MN$4,'Estruturante Móvel'!$L:$L,'CRONOGRAMA_CONST+MIGRACAO'!MD$9))</f>
        <v>0</v>
      </c>
      <c r="MP29" s="139">
        <f>(COUNTIFS('Estruturante Móvel'!$M:$M,$B29,'Estruturante Móvel'!$AM:$AM,MP$4))-(COUNTIFS('Estruturante Móvel'!$M:$M,$B29,'Estruturante Móvel'!$AM:$AM,MP$4,'Estruturante Móvel'!$AQ:$AQ,"REPARO FO"))</f>
        <v>0</v>
      </c>
      <c r="MQ29" s="140">
        <f>(COUNTIFS('Estruturante Móvel'!$M:$M,$B26,'Estruturante Móvel'!$C:$C,"&lt;&gt;PREVISTO",'Estruturante Móvel'!$G:$G,MP$4,'Estruturante Móvel'!$L:$L,'CRONOGRAMA_CONST+MIGRACAO'!MF$9))</f>
        <v>0</v>
      </c>
      <c r="MR29" s="139">
        <f>(COUNTIFS('Estruturante Móvel'!$M:$M,$B29,'Estruturante Móvel'!$AM:$AM,MR$4))-(COUNTIFS('Estruturante Móvel'!$M:$M,$B29,'Estruturante Móvel'!$AM:$AM,MR$4,'Estruturante Móvel'!$AQ:$AQ,"REPARO FO"))</f>
        <v>0</v>
      </c>
      <c r="MS29" s="140">
        <f>(COUNTIFS('Estruturante Móvel'!$M:$M,$B26,'Estruturante Móvel'!$C:$C,"&lt;&gt;PREVISTO",'Estruturante Móvel'!$G:$G,MR$4,'Estruturante Móvel'!$L:$L,'CRONOGRAMA_CONST+MIGRACAO'!MH$9))</f>
        <v>0</v>
      </c>
      <c r="MT29" s="139">
        <f>(COUNTIFS('Estruturante Móvel'!$M:$M,$B29,'Estruturante Móvel'!$AM:$AM,MT$4))-(COUNTIFS('Estruturante Móvel'!$M:$M,$B29,'Estruturante Móvel'!$AM:$AM,MT$4,'Estruturante Móvel'!$AQ:$AQ,"REPARO FO"))</f>
        <v>0</v>
      </c>
      <c r="MU29" s="140">
        <f>(COUNTIFS('Estruturante Móvel'!$M:$M,$B26,'Estruturante Móvel'!$C:$C,"&lt;&gt;PREVISTO",'Estruturante Móvel'!$G:$G,MT$4,'Estruturante Móvel'!$L:$L,'CRONOGRAMA_CONST+MIGRACAO'!MJ$9))</f>
        <v>0</v>
      </c>
      <c r="MV29" s="139">
        <f>(COUNTIFS('Estruturante Móvel'!$M:$M,$B29,'Estruturante Móvel'!$AM:$AM,MV$4))-(COUNTIFS('Estruturante Móvel'!$M:$M,$B29,'Estruturante Móvel'!$AM:$AM,MV$4,'Estruturante Móvel'!$AQ:$AQ,"REPARO FO"))</f>
        <v>0</v>
      </c>
      <c r="MW29" s="140">
        <f>(COUNTIFS('Estruturante Móvel'!$M:$M,$B26,'Estruturante Móvel'!$C:$C,"&lt;&gt;PREVISTO",'Estruturante Móvel'!$G:$G,MV$4,'Estruturante Móvel'!$L:$L,'CRONOGRAMA_CONST+MIGRACAO'!ML$9))</f>
        <v>0</v>
      </c>
      <c r="MX29" s="139">
        <f>(COUNTIFS('Estruturante Móvel'!$M:$M,$B29,'Estruturante Móvel'!$AM:$AM,MX$4))-(COUNTIFS('Estruturante Móvel'!$M:$M,$B29,'Estruturante Móvel'!$AM:$AM,MX$4,'Estruturante Móvel'!$AQ:$AQ,"REPARO FO"))</f>
        <v>0</v>
      </c>
      <c r="MY29" s="140">
        <f>(COUNTIFS('Estruturante Móvel'!$M:$M,$B26,'Estruturante Móvel'!$C:$C,"&lt;&gt;PREVISTO",'Estruturante Móvel'!$G:$G,MX$4,'Estruturante Móvel'!$L:$L,'CRONOGRAMA_CONST+MIGRACAO'!MN$9))</f>
        <v>0</v>
      </c>
      <c r="MZ29" s="139">
        <f>(COUNTIFS('Estruturante Móvel'!$M:$M,$B29,'Estruturante Móvel'!$AM:$AM,MZ$4))-(COUNTIFS('Estruturante Móvel'!$M:$M,$B29,'Estruturante Móvel'!$AM:$AM,MZ$4,'Estruturante Móvel'!$AQ:$AQ,"REPARO FO"))</f>
        <v>0</v>
      </c>
      <c r="NA29" s="140">
        <f>(COUNTIFS('Estruturante Móvel'!$M:$M,$B26,'Estruturante Móvel'!$C:$C,"&lt;&gt;PREVISTO",'Estruturante Móvel'!$G:$G,MZ$4,'Estruturante Móvel'!$L:$L,'CRONOGRAMA_CONST+MIGRACAO'!MP$9))</f>
        <v>0</v>
      </c>
      <c r="NB29" s="139">
        <f>(COUNTIFS('Estruturante Móvel'!$M:$M,$B29,'Estruturante Móvel'!$AM:$AM,NB$4))-(COUNTIFS('Estruturante Móvel'!$M:$M,$B29,'Estruturante Móvel'!$AM:$AM,NB$4,'Estruturante Móvel'!$AQ:$AQ,"REPARO FO"))</f>
        <v>0</v>
      </c>
      <c r="NC29" s="140">
        <f>(COUNTIFS('Estruturante Móvel'!$M:$M,$B26,'Estruturante Móvel'!$C:$C,"&lt;&gt;PREVISTO",'Estruturante Móvel'!$G:$G,NB$4,'Estruturante Móvel'!$L:$L,'CRONOGRAMA_CONST+MIGRACAO'!MR$9))</f>
        <v>0</v>
      </c>
      <c r="ND29" s="139">
        <f>(COUNTIFS('Estruturante Móvel'!$M:$M,$B29,'Estruturante Móvel'!$AM:$AM,ND$4))-(COUNTIFS('Estruturante Móvel'!$M:$M,$B29,'Estruturante Móvel'!$AM:$AM,ND$4,'Estruturante Móvel'!$AQ:$AQ,"REPARO FO"))</f>
        <v>0</v>
      </c>
      <c r="NE29" s="140">
        <f>(COUNTIFS('Estruturante Móvel'!$M:$M,$B26,'Estruturante Móvel'!$C:$C,"&lt;&gt;PREVISTO",'Estruturante Móvel'!$G:$G,ND$4,'Estruturante Móvel'!$L:$L,'CRONOGRAMA_CONST+MIGRACAO'!MT$9))</f>
        <v>0</v>
      </c>
      <c r="NF29" s="139">
        <f>(COUNTIFS('Estruturante Móvel'!$M:$M,$B29,'Estruturante Móvel'!$AM:$AM,NF$4))-(COUNTIFS('Estruturante Móvel'!$M:$M,$B29,'Estruturante Móvel'!$AM:$AM,NF$4,'Estruturante Móvel'!$AQ:$AQ,"REPARO FO"))</f>
        <v>0</v>
      </c>
      <c r="NG29" s="140">
        <f>(COUNTIFS('Estruturante Móvel'!$M:$M,$B26,'Estruturante Móvel'!$C:$C,"&lt;&gt;PREVISTO",'Estruturante Móvel'!$G:$G,NF$4,'Estruturante Móvel'!$L:$L,'CRONOGRAMA_CONST+MIGRACAO'!MV$9))</f>
        <v>0</v>
      </c>
      <c r="NH29" s="139">
        <f>(COUNTIFS('Estruturante Móvel'!$M:$M,$B29,'Estruturante Móvel'!$AM:$AM,NH$4))-(COUNTIFS('Estruturante Móvel'!$M:$M,$B29,'Estruturante Móvel'!$AM:$AM,NH$4,'Estruturante Móvel'!$AQ:$AQ,"REPARO FO"))</f>
        <v>0</v>
      </c>
      <c r="NI29" s="140">
        <f>(COUNTIFS('Estruturante Móvel'!$M:$M,$B26,'Estruturante Móvel'!$C:$C,"&lt;&gt;PREVISTO",'Estruturante Móvel'!$G:$G,NH$4,'Estruturante Móvel'!$L:$L,'CRONOGRAMA_CONST+MIGRACAO'!MX$9))</f>
        <v>0</v>
      </c>
    </row>
    <row r="30" spans="1:373" collapsed="1">
      <c r="A30">
        <v>7</v>
      </c>
      <c r="B30" s="206" t="s">
        <v>452</v>
      </c>
      <c r="C30" s="164" t="s">
        <v>186</v>
      </c>
      <c r="D30" s="164">
        <f>COUNTIFS('Estruturante Móvel'!$M:$M,B30)</f>
        <v>12</v>
      </c>
      <c r="E30" s="164">
        <f>(COUNTIFS('Estruturante Móvel'!$M:$M,B30,'Estruturante Móvel'!$C:$C,"&lt;&gt;PREVISTO"))</f>
        <v>12</v>
      </c>
      <c r="F30" s="165">
        <f>(COUNTIFS('Estruturante Móvel'!$M:$M,B30,'Estruturante Móvel'!$C:$C,"PREVISTO"))</f>
        <v>0</v>
      </c>
      <c r="G30" s="165" t="str">
        <f>VLOOKUP(B30,'Estruturante Móvel'!M:X,12,0)</f>
        <v>TELEMONT MG</v>
      </c>
      <c r="H30" s="165" t="str">
        <f t="shared" si="378"/>
        <v>Concluído</v>
      </c>
      <c r="I30" s="166">
        <v>45566</v>
      </c>
      <c r="J30" s="160">
        <f t="shared" si="379"/>
        <v>1</v>
      </c>
      <c r="K30" s="157">
        <f t="shared" si="380"/>
        <v>12</v>
      </c>
      <c r="L30" s="139">
        <f>(COUNTIFS('Estruturante Móvel'!$M:$M,$B30,'Estruturante Móvel'!$AM:$AM,L$4))</f>
        <v>0</v>
      </c>
      <c r="M30" s="140">
        <f>(COUNTIFS('Estruturante Móvel'!$M:$M,$B30,'Estruturante Móvel'!$C:$C,"&lt;&gt;PREVISTO",'Estruturante Móvel'!$G:$G,L$4))</f>
        <v>0</v>
      </c>
      <c r="N30" s="139">
        <f>(COUNTIFS('Estruturante Móvel'!$M:$M,$B30,'Estruturante Móvel'!$AM:$AM,N$4))</f>
        <v>0</v>
      </c>
      <c r="O30" s="140">
        <f>(COUNTIFS('Estruturante Móvel'!$M:$M,$B30,'Estruturante Móvel'!$C:$C,"&lt;&gt;PREVISTO",'Estruturante Móvel'!$G:$G,N$4))</f>
        <v>0</v>
      </c>
      <c r="P30" s="139">
        <f>(COUNTIFS('Estruturante Móvel'!$M:$M,$B30,'Estruturante Móvel'!$AM:$AM,P$4))</f>
        <v>0</v>
      </c>
      <c r="Q30" s="140">
        <f>(COUNTIFS('Estruturante Móvel'!$M:$M,$B30,'Estruturante Móvel'!$C:$C,"&lt;&gt;PREVISTO",'Estruturante Móvel'!$G:$G,P$4))</f>
        <v>0</v>
      </c>
      <c r="R30" s="139">
        <f>(COUNTIFS('Estruturante Móvel'!$M:$M,$B30,'Estruturante Móvel'!$AM:$AM,R$4))</f>
        <v>0</v>
      </c>
      <c r="S30" s="140">
        <f>(COUNTIFS('Estruturante Móvel'!$M:$M,$B30,'Estruturante Móvel'!$C:$C,"&lt;&gt;PREVISTO",'Estruturante Móvel'!$G:$G,R$4))</f>
        <v>0</v>
      </c>
      <c r="T30" s="139">
        <f>(COUNTIFS('Estruturante Móvel'!$M:$M,$B30,'Estruturante Móvel'!$AM:$AM,T$4))</f>
        <v>0</v>
      </c>
      <c r="U30" s="140">
        <f>(COUNTIFS('Estruturante Móvel'!$M:$M,$B30,'Estruturante Móvel'!$C:$C,"&lt;&gt;PREVISTO",'Estruturante Móvel'!$G:$G,T$4))</f>
        <v>0</v>
      </c>
      <c r="V30" s="139">
        <f>(COUNTIFS('Estruturante Móvel'!$M:$M,$B30,'Estruturante Móvel'!$AM:$AM,V$4))</f>
        <v>0</v>
      </c>
      <c r="W30" s="140">
        <f>(COUNTIFS('Estruturante Móvel'!$M:$M,$B30,'Estruturante Móvel'!$C:$C,"&lt;&gt;PREVISTO",'Estruturante Móvel'!$G:$G,V$4))</f>
        <v>0</v>
      </c>
      <c r="X30" s="139">
        <f>(COUNTIFS('Estruturante Móvel'!$M:$M,$B30,'Estruturante Móvel'!$AM:$AM,X$4))</f>
        <v>0</v>
      </c>
      <c r="Y30" s="140">
        <f>(COUNTIFS('Estruturante Móvel'!$M:$M,$B30,'Estruturante Móvel'!$C:$C,"&lt;&gt;PREVISTO",'Estruturante Móvel'!$G:$G,X$4))</f>
        <v>0</v>
      </c>
      <c r="Z30" s="139">
        <f>(COUNTIFS('Estruturante Móvel'!$M:$M,$B30,'Estruturante Móvel'!$AM:$AM,Z$4))</f>
        <v>0</v>
      </c>
      <c r="AA30" s="140">
        <f>(COUNTIFS('Estruturante Móvel'!$M:$M,$B30,'Estruturante Móvel'!$C:$C,"&lt;&gt;PREVISTO",'Estruturante Móvel'!$G:$G,Z$4))</f>
        <v>0</v>
      </c>
      <c r="AB30" s="139">
        <f>(COUNTIFS('Estruturante Móvel'!$M:$M,$B30,'Estruturante Móvel'!$AM:$AM,AB$4))</f>
        <v>0</v>
      </c>
      <c r="AC30" s="140">
        <f>(COUNTIFS('Estruturante Móvel'!$M:$M,$B30,'Estruturante Móvel'!$C:$C,"&lt;&gt;PREVISTO",'Estruturante Móvel'!$G:$G,AB$4))</f>
        <v>0</v>
      </c>
      <c r="AD30" s="139">
        <f>(COUNTIFS('Estruturante Móvel'!$M:$M,$B30,'Estruturante Móvel'!$AM:$AM,AD$4))</f>
        <v>0</v>
      </c>
      <c r="AE30" s="140">
        <f>(COUNTIFS('Estruturante Móvel'!$M:$M,$B30,'Estruturante Móvel'!$C:$C,"&lt;&gt;PREVISTO",'Estruturante Móvel'!$G:$G,AD$4))</f>
        <v>0</v>
      </c>
      <c r="AF30" s="139">
        <f>(COUNTIFS('Estruturante Móvel'!$M:$M,$B30,'Estruturante Móvel'!$AM:$AM,AF$4))</f>
        <v>0</v>
      </c>
      <c r="AG30" s="140">
        <f>(COUNTIFS('Estruturante Móvel'!$M:$M,$B30,'Estruturante Móvel'!$C:$C,"&lt;&gt;PREVISTO",'Estruturante Móvel'!$G:$G,AF$4))</f>
        <v>0</v>
      </c>
      <c r="AH30" s="139">
        <f>(COUNTIFS('Estruturante Móvel'!$M:$M,$B30,'Estruturante Móvel'!$AM:$AM,AH$4))</f>
        <v>0</v>
      </c>
      <c r="AI30" s="140">
        <f>(COUNTIFS('Estruturante Móvel'!$M:$M,$B30,'Estruturante Móvel'!$C:$C,"&lt;&gt;PREVISTO",'Estruturante Móvel'!$G:$G,AH$4))</f>
        <v>0</v>
      </c>
      <c r="AJ30" s="139">
        <f>(COUNTIFS('Estruturante Móvel'!$M:$M,$B30,'Estruturante Móvel'!$AM:$AM,AJ$4))</f>
        <v>0</v>
      </c>
      <c r="AK30" s="140">
        <f>(COUNTIFS('Estruturante Móvel'!$M:$M,$B30,'Estruturante Móvel'!$C:$C,"&lt;&gt;PREVISTO",'Estruturante Móvel'!$G:$G,AJ$4))</f>
        <v>0</v>
      </c>
      <c r="AL30" s="139">
        <f>(COUNTIFS('Estruturante Móvel'!$M:$M,$B30,'Estruturante Móvel'!$AM:$AM,AL$4))</f>
        <v>0</v>
      </c>
      <c r="AM30" s="140">
        <f>(COUNTIFS('Estruturante Móvel'!$M:$M,$B30,'Estruturante Móvel'!$C:$C,"&lt;&gt;PREVISTO",'Estruturante Móvel'!$G:$G,AL$4))</f>
        <v>0</v>
      </c>
      <c r="AN30" s="139">
        <f>(COUNTIFS('Estruturante Móvel'!$M:$M,$B30,'Estruturante Móvel'!$AM:$AM,AN$4))</f>
        <v>0</v>
      </c>
      <c r="AO30" s="140">
        <f>(COUNTIFS('Estruturante Móvel'!$M:$M,$B30,'Estruturante Móvel'!$C:$C,"&lt;&gt;PREVISTO",'Estruturante Móvel'!$G:$G,AN$4))</f>
        <v>0</v>
      </c>
      <c r="AP30" s="139">
        <f>(COUNTIFS('Estruturante Móvel'!$M:$M,$B30,'Estruturante Móvel'!$AM:$AM,AP$4))</f>
        <v>0</v>
      </c>
      <c r="AQ30" s="140">
        <f>(COUNTIFS('Estruturante Móvel'!$M:$M,$B30,'Estruturante Móvel'!$C:$C,"&lt;&gt;PREVISTO",'Estruturante Móvel'!$G:$G,AP$4))</f>
        <v>0</v>
      </c>
      <c r="AR30" s="139">
        <f>(COUNTIFS('Estruturante Móvel'!$M:$M,$B30,'Estruturante Móvel'!$AM:$AM,AR$4))</f>
        <v>0</v>
      </c>
      <c r="AS30" s="140">
        <f>(COUNTIFS('Estruturante Móvel'!$M:$M,$B30,'Estruturante Móvel'!$C:$C,"&lt;&gt;PREVISTO",'Estruturante Móvel'!$G:$G,AR$4))</f>
        <v>0</v>
      </c>
      <c r="AT30" s="139">
        <f>(COUNTIFS('Estruturante Móvel'!$M:$M,$B30,'Estruturante Móvel'!$AM:$AM,AT$4))</f>
        <v>0</v>
      </c>
      <c r="AU30" s="140">
        <f>(COUNTIFS('Estruturante Móvel'!$M:$M,$B30,'Estruturante Móvel'!$C:$C,"&lt;&gt;PREVISTO",'Estruturante Móvel'!$G:$G,AT$4))</f>
        <v>1</v>
      </c>
      <c r="AV30" s="139">
        <f>(COUNTIFS('Estruturante Móvel'!$M:$M,$B30,'Estruturante Móvel'!$AM:$AM,AV$4))</f>
        <v>0</v>
      </c>
      <c r="AW30" s="140">
        <f>(COUNTIFS('Estruturante Móvel'!$M:$M,$B30,'Estruturante Móvel'!$C:$C,"&lt;&gt;PREVISTO",'Estruturante Móvel'!$G:$G,AV$4))</f>
        <v>0</v>
      </c>
      <c r="AX30" s="139">
        <f>(COUNTIFS('Estruturante Móvel'!$M:$M,$B30,'Estruturante Móvel'!$AM:$AM,AX$4))</f>
        <v>0</v>
      </c>
      <c r="AY30" s="140">
        <f>(COUNTIFS('Estruturante Móvel'!$M:$M,$B30,'Estruturante Móvel'!$C:$C,"&lt;&gt;PREVISTO",'Estruturante Móvel'!$G:$G,AX$4))</f>
        <v>0</v>
      </c>
      <c r="AZ30" s="139">
        <f>(COUNTIFS('Estruturante Móvel'!$M:$M,$B30,'Estruturante Móvel'!$AM:$AM,AZ$4))</f>
        <v>0</v>
      </c>
      <c r="BA30" s="140">
        <f>(COUNTIFS('Estruturante Móvel'!$M:$M,$B30,'Estruturante Móvel'!$C:$C,"&lt;&gt;PREVISTO",'Estruturante Móvel'!$G:$G,AZ$4))</f>
        <v>0</v>
      </c>
      <c r="BB30" s="139">
        <f>(COUNTIFS('Estruturante Móvel'!$M:$M,$B30,'Estruturante Móvel'!$AM:$AM,BB$4))</f>
        <v>0</v>
      </c>
      <c r="BC30" s="140">
        <f>(COUNTIFS('Estruturante Móvel'!$M:$M,$B30,'Estruturante Móvel'!$C:$C,"&lt;&gt;PREVISTO",'Estruturante Móvel'!$G:$G,BB$4))</f>
        <v>0</v>
      </c>
      <c r="BD30" s="139">
        <f>(COUNTIFS('Estruturante Móvel'!$M:$M,$B30,'Estruturante Móvel'!$AM:$AM,BD$4))</f>
        <v>0</v>
      </c>
      <c r="BE30" s="140">
        <f>(COUNTIFS('Estruturante Móvel'!$M:$M,$B30,'Estruturante Móvel'!$C:$C,"&lt;&gt;PREVISTO",'Estruturante Móvel'!$G:$G,BD$4))</f>
        <v>0</v>
      </c>
      <c r="BF30" s="139">
        <f>(COUNTIFS('Estruturante Móvel'!$M:$M,$B30,'Estruturante Móvel'!$AM:$AM,BF$4))</f>
        <v>0</v>
      </c>
      <c r="BG30" s="140">
        <f>(COUNTIFS('Estruturante Móvel'!$M:$M,$B30,'Estruturante Móvel'!$C:$C,"&lt;&gt;PREVISTO",'Estruturante Móvel'!$G:$G,BF$4))</f>
        <v>0</v>
      </c>
      <c r="BH30" s="139">
        <f>(COUNTIFS('Estruturante Móvel'!$M:$M,$B30,'Estruturante Móvel'!$AM:$AM,BH$4))</f>
        <v>0</v>
      </c>
      <c r="BI30" s="140">
        <f>(COUNTIFS('Estruturante Móvel'!$M:$M,$B30,'Estruturante Móvel'!$C:$C,"&lt;&gt;PREVISTO",'Estruturante Móvel'!$G:$G,BH$4))</f>
        <v>0</v>
      </c>
      <c r="BJ30" s="139">
        <f>(COUNTIFS('Estruturante Móvel'!$M:$M,$B30,'Estruturante Móvel'!$AM:$AM,BJ$4))</f>
        <v>0</v>
      </c>
      <c r="BK30" s="140">
        <f>(COUNTIFS('Estruturante Móvel'!$M:$M,$B30,'Estruturante Móvel'!$C:$C,"&lt;&gt;PREVISTO",'Estruturante Móvel'!$G:$G,BJ$4))</f>
        <v>0</v>
      </c>
      <c r="BL30" s="139">
        <f>(COUNTIFS('Estruturante Móvel'!$M:$M,$B30,'Estruturante Móvel'!$AM:$AM,BL$4))</f>
        <v>0</v>
      </c>
      <c r="BM30" s="140">
        <f>(COUNTIFS('Estruturante Móvel'!$M:$M,$B30,'Estruturante Móvel'!$C:$C,"&lt;&gt;PREVISTO",'Estruturante Móvel'!$G:$G,BL$4))</f>
        <v>0</v>
      </c>
      <c r="BN30" s="139">
        <f>(COUNTIFS('Estruturante Móvel'!$M:$M,$B30,'Estruturante Móvel'!$AM:$AM,BN$4))</f>
        <v>0</v>
      </c>
      <c r="BO30" s="140">
        <f>(COUNTIFS('Estruturante Móvel'!$M:$M,$B30,'Estruturante Móvel'!$C:$C,"&lt;&gt;PREVISTO",'Estruturante Móvel'!$G:$G,BN$4))</f>
        <v>0</v>
      </c>
      <c r="BP30" s="139">
        <f>(COUNTIFS('Estruturante Móvel'!$M:$M,$B30,'Estruturante Móvel'!$AM:$AM,BP$4))</f>
        <v>0</v>
      </c>
      <c r="BQ30" s="140">
        <f>(COUNTIFS('Estruturante Móvel'!$M:$M,$B30,'Estruturante Móvel'!$C:$C,"&lt;&gt;PREVISTO",'Estruturante Móvel'!$G:$G,BP$4))</f>
        <v>0</v>
      </c>
      <c r="BR30" s="139">
        <f>(COUNTIFS('Estruturante Móvel'!$M:$M,$B30,'Estruturante Móvel'!$AM:$AM,BR$4))</f>
        <v>0</v>
      </c>
      <c r="BS30" s="140">
        <f>(COUNTIFS('Estruturante Móvel'!$M:$M,$B30,'Estruturante Móvel'!$C:$C,"&lt;&gt;PREVISTO",'Estruturante Móvel'!$G:$G,BR$4))</f>
        <v>0</v>
      </c>
      <c r="BT30" s="139">
        <f>(COUNTIFS('Estruturante Móvel'!$M:$M,$B30,'Estruturante Móvel'!$AM:$AM,BT$4))-(COUNTIFS('Estruturante Móvel'!$M:$M,$B30,'Estruturante Móvel'!$AM:$AM,BT$4,'Estruturante Móvel'!$AQ:$AQ,"REPARO FO"))</f>
        <v>0</v>
      </c>
      <c r="BU30" s="140">
        <f>(COUNTIFS('Estruturante Móvel'!$M:$M,$B30,'Estruturante Móvel'!$C:$C,"&lt;&gt;PREVISTO",'Estruturante Móvel'!$G:$G,BT$4))</f>
        <v>0</v>
      </c>
      <c r="BV30" s="139">
        <f>(COUNTIFS('Estruturante Móvel'!$M:$M,$B30,'Estruturante Móvel'!$AM:$AM,BV$4))-(COUNTIFS('Estruturante Móvel'!$M:$M,$B30,'Estruturante Móvel'!$AM:$AM,BV$4,'Estruturante Móvel'!$AQ:$AQ,"REPARO FO"))</f>
        <v>0</v>
      </c>
      <c r="BW30" s="140">
        <f>(COUNTIFS('Estruturante Móvel'!$M:$M,$B30,'Estruturante Móvel'!$C:$C,"&lt;&gt;PREVISTO",'Estruturante Móvel'!$G:$G,BV$4))</f>
        <v>0</v>
      </c>
      <c r="BX30" s="139">
        <f>(COUNTIFS('Estruturante Móvel'!$M:$M,$B30,'Estruturante Móvel'!$AM:$AM,BX$4))-(COUNTIFS('Estruturante Móvel'!$M:$M,$B30,'Estruturante Móvel'!$AM:$AM,BX$4,'Estruturante Móvel'!$AQ:$AQ,"REPARO FO"))</f>
        <v>2</v>
      </c>
      <c r="BY30" s="140">
        <f>(COUNTIFS('Estruturante Móvel'!$M:$M,$B30,'Estruturante Móvel'!$C:$C,"&lt;&gt;PREVISTO",'Estruturante Móvel'!$G:$G,BX$4))</f>
        <v>0</v>
      </c>
      <c r="BZ30" s="139">
        <f>(COUNTIFS('Estruturante Móvel'!$M:$M,$B30,'Estruturante Móvel'!$AM:$AM,BZ$4))-(COUNTIFS('Estruturante Móvel'!$M:$M,$B30,'Estruturante Móvel'!$AM:$AM,BZ$4,'Estruturante Móvel'!$AQ:$AQ,"REPARO FO"))</f>
        <v>0</v>
      </c>
      <c r="CA30" s="140">
        <f>(COUNTIFS('Estruturante Móvel'!$M:$M,$B30,'Estruturante Móvel'!$C:$C,"&lt;&gt;PREVISTO",'Estruturante Móvel'!$G:$G,BZ$4))</f>
        <v>0</v>
      </c>
      <c r="CB30" s="139">
        <f>(COUNTIFS('Estruturante Móvel'!$M:$M,$B30,'Estruturante Móvel'!$AM:$AM,CB$4))-(COUNTIFS('Estruturante Móvel'!$M:$M,$B30,'Estruturante Móvel'!$AM:$AM,CB$4,'Estruturante Móvel'!$AQ:$AQ,"REPARO FO"))</f>
        <v>0</v>
      </c>
      <c r="CC30" s="140">
        <f>(COUNTIFS('Estruturante Móvel'!$M:$M,$B30,'Estruturante Móvel'!$C:$C,"&lt;&gt;PREVISTO",'Estruturante Móvel'!$G:$G,CB$4))</f>
        <v>0</v>
      </c>
      <c r="CD30" s="139">
        <f>(COUNTIFS('Estruturante Móvel'!$M:$M,$B30,'Estruturante Móvel'!$AM:$AM,CD$4))-(COUNTIFS('Estruturante Móvel'!$M:$M,$B30,'Estruturante Móvel'!$AM:$AM,CD$4,'Estruturante Móvel'!$AQ:$AQ,"REPARO FO"))</f>
        <v>0</v>
      </c>
      <c r="CE30" s="140">
        <f>(COUNTIFS('Estruturante Móvel'!$M:$M,$B30,'Estruturante Móvel'!$C:$C,"&lt;&gt;PREVISTO",'Estruturante Móvel'!$G:$G,CD$4))</f>
        <v>0</v>
      </c>
      <c r="CF30" s="139">
        <f>(COUNTIFS('Estruturante Móvel'!$M:$M,$B30,'Estruturante Móvel'!$AM:$AM,CF$4))-(COUNTIFS('Estruturante Móvel'!$M:$M,$B30,'Estruturante Móvel'!$AM:$AM,CF$4,'Estruturante Móvel'!$AQ:$AQ,"REPARO FO"))</f>
        <v>0</v>
      </c>
      <c r="CG30" s="140">
        <f>(COUNTIFS('Estruturante Móvel'!$M:$M,$B30,'Estruturante Móvel'!$C:$C,"&lt;&gt;PREVISTO",'Estruturante Móvel'!$G:$G,CF$4))</f>
        <v>0</v>
      </c>
      <c r="CH30" s="139">
        <f>(COUNTIFS('Estruturante Móvel'!$M:$M,$B30,'Estruturante Móvel'!$AM:$AM,CH$4))-(COUNTIFS('Estruturante Móvel'!$M:$M,$B30,'Estruturante Móvel'!$AM:$AM,CH$4,'Estruturante Móvel'!$AQ:$AQ,"REPARO FO"))</f>
        <v>0</v>
      </c>
      <c r="CI30" s="140">
        <f>(COUNTIFS('Estruturante Móvel'!$M:$M,$B30,'Estruturante Móvel'!$C:$C,"&lt;&gt;PREVISTO",'Estruturante Móvel'!$G:$G,CH$4))</f>
        <v>0</v>
      </c>
      <c r="CJ30" s="139">
        <f>(COUNTIFS('Estruturante Móvel'!$M:$M,$B30,'Estruturante Móvel'!$AM:$AM,CJ$4))-(COUNTIFS('Estruturante Móvel'!$M:$M,$B30,'Estruturante Móvel'!$AM:$AM,CJ$4,'Estruturante Móvel'!$AQ:$AQ,"REPARO FO"))</f>
        <v>0</v>
      </c>
      <c r="CK30" s="140">
        <f>(COUNTIFS('Estruturante Móvel'!$M:$M,$B30,'Estruturante Móvel'!$C:$C,"&lt;&gt;PREVISTO",'Estruturante Móvel'!$G:$G,CJ$4))</f>
        <v>0</v>
      </c>
      <c r="CL30" s="139">
        <f>(COUNTIFS('Estruturante Móvel'!$M:$M,$B30,'Estruturante Móvel'!$AM:$AM,CL$4))-(COUNTIFS('Estruturante Móvel'!$M:$M,$B30,'Estruturante Móvel'!$AM:$AM,CL$4,'Estruturante Móvel'!$AQ:$AQ,"REPARO FO"))</f>
        <v>0</v>
      </c>
      <c r="CM30" s="140">
        <f>(COUNTIFS('Estruturante Móvel'!$M:$M,$B30,'Estruturante Móvel'!$C:$C,"&lt;&gt;PREVISTO",'Estruturante Móvel'!$G:$G,CL$4))</f>
        <v>0</v>
      </c>
      <c r="CN30" s="139">
        <f>(COUNTIFS('Estruturante Móvel'!$M:$M,$B30,'Estruturante Móvel'!$AM:$AM,CN$4))-(COUNTIFS('Estruturante Móvel'!$M:$M,$B30,'Estruturante Móvel'!$AM:$AM,CN$4,'Estruturante Móvel'!$AQ:$AQ,"REPARO FO"))</f>
        <v>1</v>
      </c>
      <c r="CO30" s="140">
        <f>(COUNTIFS('Estruturante Móvel'!$M:$M,$B30,'Estruturante Móvel'!$C:$C,"&lt;&gt;PREVISTO",'Estruturante Móvel'!$G:$G,CN$4))</f>
        <v>0</v>
      </c>
      <c r="CP30" s="139">
        <f>(COUNTIFS('Estruturante Móvel'!$M:$M,$B30,'Estruturante Móvel'!$AM:$AM,CP$4))-(COUNTIFS('Estruturante Móvel'!$M:$M,$B30,'Estruturante Móvel'!$AM:$AM,CP$4,'Estruturante Móvel'!$AQ:$AQ,"REPARO FO"))</f>
        <v>0</v>
      </c>
      <c r="CQ30" s="140">
        <f>(COUNTIFS('Estruturante Móvel'!$M:$M,$B30,'Estruturante Móvel'!$C:$C,"&lt;&gt;PREVISTO",'Estruturante Móvel'!$G:$G,CP$4))</f>
        <v>0</v>
      </c>
      <c r="CR30" s="139">
        <f>(COUNTIFS('Estruturante Móvel'!$M:$M,$B30,'Estruturante Móvel'!$AM:$AM,CR$4))-(COUNTIFS('Estruturante Móvel'!$M:$M,$B30,'Estruturante Móvel'!$AM:$AM,CR$4,'Estruturante Móvel'!$AQ:$AQ,"REPARO FO"))</f>
        <v>0</v>
      </c>
      <c r="CS30" s="140">
        <f>(COUNTIFS('Estruturante Móvel'!$M:$M,$B30,'Estruturante Móvel'!$C:$C,"&lt;&gt;PREVISTO",'Estruturante Móvel'!$G:$G,CR$4))</f>
        <v>0</v>
      </c>
      <c r="CT30" s="139">
        <f>(COUNTIFS('Estruturante Móvel'!$M:$M,$B30,'Estruturante Móvel'!$AM:$AM,CT$4))-(COUNTIFS('Estruturante Móvel'!$M:$M,$B30,'Estruturante Móvel'!$AM:$AM,CT$4,'Estruturante Móvel'!$AQ:$AQ,"REPARO FO"))</f>
        <v>1</v>
      </c>
      <c r="CU30" s="140">
        <f>(COUNTIFS('Estruturante Móvel'!$M:$M,$B30,'Estruturante Móvel'!$C:$C,"&lt;&gt;PREVISTO",'Estruturante Móvel'!$G:$G,CT$4))</f>
        <v>0</v>
      </c>
      <c r="CV30" s="139">
        <f>(COUNTIFS('Estruturante Móvel'!$M:$M,$B30,'Estruturante Móvel'!$AM:$AM,CV$4))-(COUNTIFS('Estruturante Móvel'!$M:$M,$B30,'Estruturante Móvel'!$AM:$AM,CV$4,'Estruturante Móvel'!$AQ:$AQ,"REPARO FO"))</f>
        <v>0</v>
      </c>
      <c r="CW30" s="140">
        <f>(COUNTIFS('Estruturante Móvel'!$M:$M,$B30,'Estruturante Móvel'!$C:$C,"&lt;&gt;PREVISTO",'Estruturante Móvel'!$G:$G,CV$4))</f>
        <v>0</v>
      </c>
      <c r="CX30" s="139">
        <f>(COUNTIFS('Estruturante Móvel'!$M:$M,$B30,'Estruturante Móvel'!$AM:$AM,CX$4))-(COUNTIFS('Estruturante Móvel'!$M:$M,$B30,'Estruturante Móvel'!$AM:$AM,CX$4,'Estruturante Móvel'!$AQ:$AQ,"REPARO FO"))</f>
        <v>0</v>
      </c>
      <c r="CY30" s="140">
        <f>(COUNTIFS('Estruturante Móvel'!$M:$M,$B30,'Estruturante Móvel'!$C:$C,"&lt;&gt;PREVISTO",'Estruturante Móvel'!$G:$G,CX$4))</f>
        <v>0</v>
      </c>
      <c r="CZ30" s="139">
        <f>(COUNTIFS('Estruturante Móvel'!$M:$M,$B30,'Estruturante Móvel'!$AM:$AM,CZ$4))-(COUNTIFS('Estruturante Móvel'!$M:$M,$B30,'Estruturante Móvel'!$AM:$AM,CZ$4,'Estruturante Móvel'!$AQ:$AQ,"REPARO FO"))</f>
        <v>0</v>
      </c>
      <c r="DA30" s="140">
        <f>(COUNTIFS('Estruturante Móvel'!$M:$M,$B30,'Estruturante Móvel'!$C:$C,"&lt;&gt;PREVISTO",'Estruturante Móvel'!$G:$G,CZ$4))</f>
        <v>0</v>
      </c>
      <c r="DB30" s="139">
        <f>(COUNTIFS('Estruturante Móvel'!$M:$M,$B30,'Estruturante Móvel'!$AM:$AM,DB$4))-(COUNTIFS('Estruturante Móvel'!$M:$M,$B30,'Estruturante Móvel'!$AM:$AM,DB$4,'Estruturante Móvel'!$AQ:$AQ,"REPARO FO"))</f>
        <v>0</v>
      </c>
      <c r="DC30" s="140">
        <f>(COUNTIFS('Estruturante Móvel'!$M:$M,$B30,'Estruturante Móvel'!$C:$C,"&lt;&gt;PREVISTO",'Estruturante Móvel'!$G:$G,DB$4))</f>
        <v>0</v>
      </c>
      <c r="DD30" s="139">
        <f>(COUNTIFS('Estruturante Móvel'!$M:$M,$B30,'Estruturante Móvel'!$AM:$AM,DD$4))-(COUNTIFS('Estruturante Móvel'!$M:$M,$B30,'Estruturante Móvel'!$AM:$AM,DD$4,'Estruturante Móvel'!$AQ:$AQ,"REPARO FO"))</f>
        <v>0</v>
      </c>
      <c r="DE30" s="140">
        <f>(COUNTIFS('Estruturante Móvel'!$M:$M,$B30,'Estruturante Móvel'!$C:$C,"&lt;&gt;PREVISTO",'Estruturante Móvel'!$G:$G,DD$4))</f>
        <v>0</v>
      </c>
      <c r="DF30" s="139">
        <f>(COUNTIFS('Estruturante Móvel'!$M:$M,$B30,'Estruturante Móvel'!$AM:$AM,DF$4))-(COUNTIFS('Estruturante Móvel'!$M:$M,$B30,'Estruturante Móvel'!$AM:$AM,DF$4,'Estruturante Móvel'!$AQ:$AQ,"REPARO FO"))</f>
        <v>0</v>
      </c>
      <c r="DG30" s="140">
        <f>(COUNTIFS('Estruturante Móvel'!$M:$M,$B30,'Estruturante Móvel'!$C:$C,"&lt;&gt;PREVISTO",'Estruturante Móvel'!$G:$G,DF$4))</f>
        <v>0</v>
      </c>
      <c r="DH30" s="139">
        <f>(COUNTIFS('Estruturante Móvel'!$M:$M,$B30,'Estruturante Móvel'!$AM:$AM,DH$4))-(COUNTIFS('Estruturante Móvel'!$M:$M,$B30,'Estruturante Móvel'!$AM:$AM,DH$4,'Estruturante Móvel'!$AQ:$AQ,"REPARO FO"))</f>
        <v>0</v>
      </c>
      <c r="DI30" s="140">
        <f>(COUNTIFS('Estruturante Móvel'!$M:$M,$B30,'Estruturante Móvel'!$C:$C,"&lt;&gt;PREVISTO",'Estruturante Móvel'!$G:$G,DH$4))</f>
        <v>0</v>
      </c>
      <c r="DJ30" s="139">
        <f>(COUNTIFS('Estruturante Móvel'!$M:$M,$B30,'Estruturante Móvel'!$AM:$AM,DJ$4))-(COUNTIFS('Estruturante Móvel'!$M:$M,$B30,'Estruturante Móvel'!$AM:$AM,DJ$4,'Estruturante Móvel'!$AQ:$AQ,"REPARO FO"))</f>
        <v>0</v>
      </c>
      <c r="DK30" s="140">
        <f>(COUNTIFS('Estruturante Móvel'!$M:$M,$B30,'Estruturante Móvel'!$C:$C,"&lt;&gt;PREVISTO",'Estruturante Móvel'!$G:$G,DJ$4))</f>
        <v>0</v>
      </c>
      <c r="DL30" s="139">
        <f>(COUNTIFS('Estruturante Móvel'!$M:$M,$B30,'Estruturante Móvel'!$AM:$AM,DL$4))-(COUNTIFS('Estruturante Móvel'!$M:$M,$B30,'Estruturante Móvel'!$AM:$AM,DL$4,'Estruturante Móvel'!$AQ:$AQ,"REPARO FO"))</f>
        <v>0</v>
      </c>
      <c r="DM30" s="140">
        <f>(COUNTIFS('Estruturante Móvel'!$M:$M,$B30,'Estruturante Móvel'!$C:$C,"&lt;&gt;PREVISTO",'Estruturante Móvel'!$G:$G,DL$4))</f>
        <v>0</v>
      </c>
      <c r="DN30" s="139">
        <f>(COUNTIFS('Estruturante Móvel'!$M:$M,$B30,'Estruturante Móvel'!$AM:$AM,DN$4))-(COUNTIFS('Estruturante Móvel'!$M:$M,$B30,'Estruturante Móvel'!$AM:$AM,DN$4,'Estruturante Móvel'!$AQ:$AQ,"REPARO FO"))</f>
        <v>0</v>
      </c>
      <c r="DO30" s="140">
        <f>(COUNTIFS('Estruturante Móvel'!$M:$M,$B30,'Estruturante Móvel'!$C:$C,"&lt;&gt;PREVISTO",'Estruturante Móvel'!$G:$G,DN$4))</f>
        <v>0</v>
      </c>
      <c r="DP30" s="139">
        <f>(COUNTIFS('Estruturante Móvel'!$M:$M,$B30,'Estruturante Móvel'!$AM:$AM,DP$4))-(COUNTIFS('Estruturante Móvel'!$M:$M,$B30,'Estruturante Móvel'!$AM:$AM,DP$4,'Estruturante Móvel'!$AQ:$AQ,"REPARO FO"))</f>
        <v>0</v>
      </c>
      <c r="DQ30" s="140">
        <f>(COUNTIFS('Estruturante Móvel'!$M:$M,$B30,'Estruturante Móvel'!$C:$C,"&lt;&gt;PREVISTO",'Estruturante Móvel'!$G:$G,DP$4))</f>
        <v>0</v>
      </c>
      <c r="DR30" s="139">
        <f>(COUNTIFS('Estruturante Móvel'!$M:$M,$B30,'Estruturante Móvel'!$AM:$AM,DR$4))-(COUNTIFS('Estruturante Móvel'!$M:$M,$B30,'Estruturante Móvel'!$AM:$AM,DR$4,'Estruturante Móvel'!$AQ:$AQ,"REPARO FO"))</f>
        <v>0</v>
      </c>
      <c r="DS30" s="140">
        <f>(COUNTIFS('Estruturante Móvel'!$M:$M,$B30,'Estruturante Móvel'!$C:$C,"&lt;&gt;PREVISTO",'Estruturante Móvel'!$G:$G,DR$4))</f>
        <v>0</v>
      </c>
      <c r="DT30" s="139">
        <f>(COUNTIFS('Estruturante Móvel'!$M:$M,$B30,'Estruturante Móvel'!$AM:$AM,DT$4))-(COUNTIFS('Estruturante Móvel'!$M:$M,$B30,'Estruturante Móvel'!$AM:$AM,DT$4,'Estruturante Móvel'!$AQ:$AQ,"REPARO FO"))</f>
        <v>0</v>
      </c>
      <c r="DU30" s="140">
        <f>(COUNTIFS('Estruturante Móvel'!$M:$M,$B30,'Estruturante Móvel'!$C:$C,"&lt;&gt;PREVISTO",'Estruturante Móvel'!$G:$G,DT$4))</f>
        <v>0</v>
      </c>
      <c r="DV30" s="139">
        <f>(COUNTIFS('Estruturante Móvel'!$M:$M,$B30,'Estruturante Móvel'!$AM:$AM,DV$4))-(COUNTIFS('Estruturante Móvel'!$M:$M,$B30,'Estruturante Móvel'!$AM:$AM,DV$4,'Estruturante Móvel'!$AQ:$AQ,"REPARO FO"))</f>
        <v>0</v>
      </c>
      <c r="DW30" s="140">
        <f>(COUNTIFS('Estruturante Móvel'!$M:$M,$B30,'Estruturante Móvel'!$C:$C,"&lt;&gt;PREVISTO",'Estruturante Móvel'!$G:$G,DV$4))</f>
        <v>0</v>
      </c>
      <c r="DX30" s="139">
        <f>(COUNTIFS('Estruturante Móvel'!$M:$M,$B30,'Estruturante Móvel'!$AM:$AM,DX$4))-(COUNTIFS('Estruturante Móvel'!$M:$M,$B30,'Estruturante Móvel'!$AM:$AM,DX$4,'Estruturante Móvel'!$AQ:$AQ,"REPARO FO"))</f>
        <v>0</v>
      </c>
      <c r="DY30" s="140">
        <f>(COUNTIFS('Estruturante Móvel'!$M:$M,$B30,'Estruturante Móvel'!$C:$C,"&lt;&gt;PREVISTO",'Estruturante Móvel'!$G:$G,DX$4))</f>
        <v>0</v>
      </c>
      <c r="DZ30" s="139">
        <f>(COUNTIFS('Estruturante Móvel'!$M:$M,$B30,'Estruturante Móvel'!$AM:$AM,DZ$4))-(COUNTIFS('Estruturante Móvel'!$M:$M,$B30,'Estruturante Móvel'!$AM:$AM,DZ$4,'Estruturante Móvel'!$AQ:$AQ,"REPARO FO"))</f>
        <v>0</v>
      </c>
      <c r="EA30" s="140">
        <f>(COUNTIFS('Estruturante Móvel'!$M:$M,$B30,'Estruturante Móvel'!$C:$C,"&lt;&gt;PREVISTO",'Estruturante Móvel'!$G:$G,DZ$4))</f>
        <v>0</v>
      </c>
      <c r="EB30" s="139">
        <f>(COUNTIFS('Estruturante Móvel'!$M:$M,$B30,'Estruturante Móvel'!$AM:$AM,EB$4))-(COUNTIFS('Estruturante Móvel'!$M:$M,$B30,'Estruturante Móvel'!$AM:$AM,EB$4,'Estruturante Móvel'!$AQ:$AQ,"REPARO FO"))</f>
        <v>0</v>
      </c>
      <c r="EC30" s="140">
        <f>(COUNTIFS('Estruturante Móvel'!$M:$M,$B30,'Estruturante Móvel'!$C:$C,"&lt;&gt;PREVISTO",'Estruturante Móvel'!$G:$G,EB$4))</f>
        <v>0</v>
      </c>
      <c r="ED30" s="139">
        <f>(COUNTIFS('Estruturante Móvel'!$M:$M,$B30,'Estruturante Móvel'!$AM:$AM,ED$4))-(COUNTIFS('Estruturante Móvel'!$M:$M,$B30,'Estruturante Móvel'!$AM:$AM,ED$4,'Estruturante Móvel'!$AQ:$AQ,"REPARO FO"))</f>
        <v>0</v>
      </c>
      <c r="EE30" s="140">
        <f>(COUNTIFS('Estruturante Móvel'!$M:$M,$B30,'Estruturante Móvel'!$C:$C,"&lt;&gt;PREVISTO",'Estruturante Móvel'!$G:$G,ED$4))</f>
        <v>0</v>
      </c>
      <c r="EF30" s="139">
        <f>(COUNTIFS('Estruturante Móvel'!$M:$M,$B30,'Estruturante Móvel'!$AM:$AM,EF$4))-(COUNTIFS('Estruturante Móvel'!$M:$M,$B30,'Estruturante Móvel'!$AM:$AM,EF$4,'Estruturante Móvel'!$AQ:$AQ,"REPARO FO"))</f>
        <v>0</v>
      </c>
      <c r="EG30" s="140">
        <f>(COUNTIFS('Estruturante Móvel'!$M:$M,$B30,'Estruturante Móvel'!$C:$C,"&lt;&gt;PREVISTO",'Estruturante Móvel'!$G:$G,EF$4))</f>
        <v>0</v>
      </c>
      <c r="EH30" s="139">
        <f>(COUNTIFS('Estruturante Móvel'!$M:$M,$B30,'Estruturante Móvel'!$AM:$AM,EH$4))-(COUNTIFS('Estruturante Móvel'!$M:$M,$B30,'Estruturante Móvel'!$AM:$AM,EH$4,'Estruturante Móvel'!$AQ:$AQ,"REPARO FO"))</f>
        <v>0</v>
      </c>
      <c r="EI30" s="140">
        <f>(COUNTIFS('Estruturante Móvel'!$M:$M,$B30,'Estruturante Móvel'!$C:$C,"&lt;&gt;PREVISTO",'Estruturante Móvel'!$G:$G,EH$4))</f>
        <v>0</v>
      </c>
      <c r="EJ30" s="139">
        <f>(COUNTIFS('Estruturante Móvel'!$M:$M,$B30,'Estruturante Móvel'!$AM:$AM,EJ$4))-(COUNTIFS('Estruturante Móvel'!$M:$M,$B30,'Estruturante Móvel'!$AM:$AM,EJ$4,'Estruturante Móvel'!$AQ:$AQ,"REPARO FO"))</f>
        <v>0</v>
      </c>
      <c r="EK30" s="140">
        <f>(COUNTIFS('Estruturante Móvel'!$M:$M,$B30,'Estruturante Móvel'!$C:$C,"&lt;&gt;PREVISTO",'Estruturante Móvel'!$G:$G,EJ$4))</f>
        <v>0</v>
      </c>
      <c r="EL30" s="139">
        <f>(COUNTIFS('Estruturante Móvel'!$M:$M,$B30,'Estruturante Móvel'!$AM:$AM,EL$4))-(COUNTIFS('Estruturante Móvel'!$M:$M,$B30,'Estruturante Móvel'!$AM:$AM,EL$4,'Estruturante Móvel'!$AQ:$AQ,"REPARO FO"))</f>
        <v>0</v>
      </c>
      <c r="EM30" s="140">
        <f>(COUNTIFS('Estruturante Móvel'!$M:$M,$B30,'Estruturante Móvel'!$C:$C,"&lt;&gt;PREVISTO",'Estruturante Móvel'!$G:$G,EL$4))</f>
        <v>0</v>
      </c>
      <c r="EN30" s="139">
        <f>(COUNTIFS('Estruturante Móvel'!$M:$M,$B30,'Estruturante Móvel'!$AM:$AM,EN$4))-(COUNTIFS('Estruturante Móvel'!$M:$M,$B30,'Estruturante Móvel'!$AM:$AM,EN$4,'Estruturante Móvel'!$AQ:$AQ,"REPARO FO"))</f>
        <v>0</v>
      </c>
      <c r="EO30" s="140">
        <f>(COUNTIFS('Estruturante Móvel'!$M:$M,$B30,'Estruturante Móvel'!$C:$C,"&lt;&gt;PREVISTO",'Estruturante Móvel'!$G:$G,EN$4))</f>
        <v>0</v>
      </c>
      <c r="EP30" s="139">
        <f>(COUNTIFS('Estruturante Móvel'!$M:$M,$B30,'Estruturante Móvel'!$AM:$AM,EP$4))-(COUNTIFS('Estruturante Móvel'!$M:$M,$B30,'Estruturante Móvel'!$AM:$AM,EP$4,'Estruturante Móvel'!$AQ:$AQ,"REPARO FO"))</f>
        <v>0</v>
      </c>
      <c r="EQ30" s="140">
        <f>(COUNTIFS('Estruturante Móvel'!$M:$M,$B30,'Estruturante Móvel'!$C:$C,"&lt;&gt;PREVISTO",'Estruturante Móvel'!$G:$G,EP$4))</f>
        <v>0</v>
      </c>
      <c r="ER30" s="139">
        <f>(COUNTIFS('Estruturante Móvel'!$M:$M,$B30,'Estruturante Móvel'!$AM:$AM,ER$4))-(COUNTIFS('Estruturante Móvel'!$M:$M,$B30,'Estruturante Móvel'!$AM:$AM,ER$4,'Estruturante Móvel'!$AQ:$AQ,"REPARO FO"))</f>
        <v>0</v>
      </c>
      <c r="ES30" s="140">
        <f>(COUNTIFS('Estruturante Móvel'!$M:$M,$B30,'Estruturante Móvel'!$C:$C,"&lt;&gt;PREVISTO",'Estruturante Móvel'!$G:$G,ER$4))</f>
        <v>0</v>
      </c>
      <c r="ET30" s="139">
        <f>(COUNTIFS('Estruturante Móvel'!$M:$M,$B30,'Estruturante Móvel'!$AM:$AM,ET$4))-(COUNTIFS('Estruturante Móvel'!$M:$M,$B30,'Estruturante Móvel'!$AM:$AM,ET$4,'Estruturante Móvel'!$AQ:$AQ,"REPARO FO"))</f>
        <v>0</v>
      </c>
      <c r="EU30" s="140">
        <f>(COUNTIFS('Estruturante Móvel'!$M:$M,$B30,'Estruturante Móvel'!$C:$C,"&lt;&gt;PREVISTO",'Estruturante Móvel'!$G:$G,ET$4))</f>
        <v>0</v>
      </c>
      <c r="EV30" s="139">
        <f>(COUNTIFS('Estruturante Móvel'!$M:$M,$B30,'Estruturante Móvel'!$AM:$AM,EV$4))-(COUNTIFS('Estruturante Móvel'!$M:$M,$B30,'Estruturante Móvel'!$AM:$AM,EV$4,'Estruturante Móvel'!$AQ:$AQ,"REPARO FO"))</f>
        <v>0</v>
      </c>
      <c r="EW30" s="140">
        <f>(COUNTIFS('Estruturante Móvel'!$M:$M,$B30,'Estruturante Móvel'!$C:$C,"&lt;&gt;PREVISTO",'Estruturante Móvel'!$G:$G,EV$4))</f>
        <v>0</v>
      </c>
      <c r="EX30" s="139">
        <f>(COUNTIFS('Estruturante Móvel'!$M:$M,$B30,'Estruturante Móvel'!$AM:$AM,EX$4))-(COUNTIFS('Estruturante Móvel'!$M:$M,$B30,'Estruturante Móvel'!$AM:$AM,EX$4,'Estruturante Móvel'!$AQ:$AQ,"REPARO FO"))</f>
        <v>0</v>
      </c>
      <c r="EY30" s="140">
        <f>(COUNTIFS('Estruturante Móvel'!$M:$M,$B30,'Estruturante Móvel'!$C:$C,"&lt;&gt;PREVISTO",'Estruturante Móvel'!$G:$G,EX$4))</f>
        <v>0</v>
      </c>
      <c r="EZ30" s="139">
        <f>(COUNTIFS('Estruturante Móvel'!$M:$M,$B30,'Estruturante Móvel'!$AM:$AM,EZ$4))-(COUNTIFS('Estruturante Móvel'!$M:$M,$B30,'Estruturante Móvel'!$AM:$AM,EZ$4,'Estruturante Móvel'!$AQ:$AQ,"REPARO FO"))</f>
        <v>0</v>
      </c>
      <c r="FA30" s="140">
        <f>(COUNTIFS('Estruturante Móvel'!$M:$M,$B30,'Estruturante Móvel'!$C:$C,"&lt;&gt;PREVISTO",'Estruturante Móvel'!$G:$G,EZ$4))</f>
        <v>0</v>
      </c>
      <c r="FB30" s="139">
        <f>(COUNTIFS('Estruturante Móvel'!$M:$M,$B30,'Estruturante Móvel'!$AM:$AM,FB$4))-(COUNTIFS('Estruturante Móvel'!$M:$M,$B30,'Estruturante Móvel'!$AM:$AM,FB$4,'Estruturante Móvel'!$AQ:$AQ,"REPARO FO"))</f>
        <v>0</v>
      </c>
      <c r="FC30" s="140">
        <f>(COUNTIFS('Estruturante Móvel'!$M:$M,$B30,'Estruturante Móvel'!$C:$C,"&lt;&gt;PREVISTO",'Estruturante Móvel'!$G:$G,FB$4))</f>
        <v>0</v>
      </c>
      <c r="FD30" s="139">
        <f>(COUNTIFS('Estruturante Móvel'!$M:$M,$B30,'Estruturante Móvel'!$AM:$AM,FD$4))-(COUNTIFS('Estruturante Móvel'!$M:$M,$B30,'Estruturante Móvel'!$AM:$AM,FD$4,'Estruturante Móvel'!$AQ:$AQ,"REPARO FO"))</f>
        <v>0</v>
      </c>
      <c r="FE30" s="140">
        <f>(COUNTIFS('Estruturante Móvel'!$M:$M,$B30,'Estruturante Móvel'!$C:$C,"&lt;&gt;PREVISTO",'Estruturante Móvel'!$G:$G,FD$4))</f>
        <v>0</v>
      </c>
      <c r="FF30" s="139">
        <f>(COUNTIFS('Estruturante Móvel'!$M:$M,$B30,'Estruturante Móvel'!$AM:$AM,FF$4))-(COUNTIFS('Estruturante Móvel'!$M:$M,$B30,'Estruturante Móvel'!$AM:$AM,FF$4,'Estruturante Móvel'!$AQ:$AQ,"REPARO FO"))</f>
        <v>0</v>
      </c>
      <c r="FG30" s="140">
        <f>(COUNTIFS('Estruturante Móvel'!$M:$M,$B30,'Estruturante Móvel'!$C:$C,"&lt;&gt;PREVISTO",'Estruturante Móvel'!$G:$G,FF$4))</f>
        <v>0</v>
      </c>
      <c r="FH30" s="139">
        <f>(COUNTIFS('Estruturante Móvel'!$M:$M,$B30,'Estruturante Móvel'!$AM:$AM,FH$4))-(COUNTIFS('Estruturante Móvel'!$M:$M,$B30,'Estruturante Móvel'!$AM:$AM,FH$4,'Estruturante Móvel'!$AQ:$AQ,"REPARO FO"))</f>
        <v>0</v>
      </c>
      <c r="FI30" s="140">
        <f>(COUNTIFS('Estruturante Móvel'!$M:$M,$B30,'Estruturante Móvel'!$C:$C,"&lt;&gt;PREVISTO",'Estruturante Móvel'!$G:$G,FH$4))</f>
        <v>0</v>
      </c>
      <c r="FJ30" s="139">
        <f>(COUNTIFS('Estruturante Móvel'!$M:$M,$B30,'Estruturante Móvel'!$AM:$AM,FJ$4))-(COUNTIFS('Estruturante Móvel'!$M:$M,$B30,'Estruturante Móvel'!$AM:$AM,FJ$4,'Estruturante Móvel'!$AQ:$AQ,"REPARO FO"))</f>
        <v>0</v>
      </c>
      <c r="FK30" s="140">
        <f>(COUNTIFS('Estruturante Móvel'!$M:$M,$B30,'Estruturante Móvel'!$C:$C,"&lt;&gt;PREVISTO",'Estruturante Móvel'!$G:$G,FJ$4))</f>
        <v>0</v>
      </c>
      <c r="FL30" s="139">
        <f>(COUNTIFS('Estruturante Móvel'!$M:$M,$B30,'Estruturante Móvel'!$AM:$AM,FL$4))-(COUNTIFS('Estruturante Móvel'!$M:$M,$B30,'Estruturante Móvel'!$AM:$AM,FL$4,'Estruturante Móvel'!$AQ:$AQ,"REPARO FO"))</f>
        <v>0</v>
      </c>
      <c r="FM30" s="140">
        <f>(COUNTIFS('Estruturante Móvel'!$M:$M,$B30,'Estruturante Móvel'!$C:$C,"&lt;&gt;PREVISTO",'Estruturante Móvel'!$G:$G,FL$4))</f>
        <v>0</v>
      </c>
      <c r="FN30" s="139">
        <f>(COUNTIFS('Estruturante Móvel'!$M:$M,$B30,'Estruturante Móvel'!$AM:$AM,FN$4))-(COUNTIFS('Estruturante Móvel'!$M:$M,$B30,'Estruturante Móvel'!$AM:$AM,FN$4,'Estruturante Móvel'!$AQ:$AQ,"REPARO FO"))</f>
        <v>0</v>
      </c>
      <c r="FO30" s="140">
        <f>(COUNTIFS('Estruturante Móvel'!$M:$M,$B30,'Estruturante Móvel'!$C:$C,"&lt;&gt;PREVISTO",'Estruturante Móvel'!$G:$G,FN$4))</f>
        <v>0</v>
      </c>
      <c r="FP30" s="139">
        <f>(COUNTIFS('Estruturante Móvel'!$M:$M,$B30,'Estruturante Móvel'!$AM:$AM,FP$4))-(COUNTIFS('Estruturante Móvel'!$M:$M,$B30,'Estruturante Móvel'!$AM:$AM,FP$4,'Estruturante Móvel'!$AQ:$AQ,"REPARO FO"))</f>
        <v>0</v>
      </c>
      <c r="FQ30" s="140">
        <f>(COUNTIFS('Estruturante Móvel'!$M:$M,$B30,'Estruturante Móvel'!$C:$C,"&lt;&gt;PREVISTO",'Estruturante Móvel'!$G:$G,FP$4))</f>
        <v>0</v>
      </c>
      <c r="FR30" s="139">
        <f>(COUNTIFS('Estruturante Móvel'!$M:$M,$B30,'Estruturante Móvel'!$AM:$AM,FR$4))-(COUNTIFS('Estruturante Móvel'!$M:$M,$B30,'Estruturante Móvel'!$AM:$AM,FR$4,'Estruturante Móvel'!$AQ:$AQ,"REPARO FO"))</f>
        <v>0</v>
      </c>
      <c r="FS30" s="140">
        <f>(COUNTIFS('Estruturante Móvel'!$M:$M,$B30,'Estruturante Móvel'!$C:$C,"&lt;&gt;PREVISTO",'Estruturante Móvel'!$G:$G,FR$4))</f>
        <v>0</v>
      </c>
      <c r="FT30" s="139">
        <f>(COUNTIFS('Estruturante Móvel'!$M:$M,$B30,'Estruturante Móvel'!$AM:$AM,FT$4))-(COUNTIFS('Estruturante Móvel'!$M:$M,$B30,'Estruturante Móvel'!$AM:$AM,FT$4,'Estruturante Móvel'!$AQ:$AQ,"REPARO FO"))</f>
        <v>0</v>
      </c>
      <c r="FU30" s="140">
        <f>(COUNTIFS('Estruturante Móvel'!$M:$M,$B30,'Estruturante Móvel'!$C:$C,"&lt;&gt;PREVISTO",'Estruturante Móvel'!$G:$G,FT$4))</f>
        <v>0</v>
      </c>
      <c r="FV30" s="139">
        <f>(COUNTIFS('Estruturante Móvel'!$M:$M,$B30,'Estruturante Móvel'!$AM:$AM,FV$4))-(COUNTIFS('Estruturante Móvel'!$M:$M,$B30,'Estruturante Móvel'!$AM:$AM,FV$4,'Estruturante Móvel'!$AQ:$AQ,"REPARO FO"))</f>
        <v>0</v>
      </c>
      <c r="FW30" s="140">
        <f>(COUNTIFS('Estruturante Móvel'!$M:$M,$B30,'Estruturante Móvel'!$C:$C,"&lt;&gt;PREVISTO",'Estruturante Móvel'!$G:$G,FV$4))</f>
        <v>0</v>
      </c>
      <c r="FX30" s="139">
        <f>(COUNTIFS('Estruturante Móvel'!$M:$M,$B30,'Estruturante Móvel'!$AM:$AM,FX$4))-(COUNTIFS('Estruturante Móvel'!$M:$M,$B30,'Estruturante Móvel'!$AM:$AM,FX$4,'Estruturante Móvel'!$AQ:$AQ,"REPARO FO"))</f>
        <v>0</v>
      </c>
      <c r="FY30" s="140">
        <f>(COUNTIFS('Estruturante Móvel'!$M:$M,$B30,'Estruturante Móvel'!$C:$C,"&lt;&gt;PREVISTO",'Estruturante Móvel'!$G:$G,FX$4))</f>
        <v>0</v>
      </c>
      <c r="FZ30" s="139">
        <f>(COUNTIFS('Estruturante Móvel'!$M:$M,$B30,'Estruturante Móvel'!$AM:$AM,FZ$4))-(COUNTIFS('Estruturante Móvel'!$M:$M,$B30,'Estruturante Móvel'!$AM:$AM,FZ$4,'Estruturante Móvel'!$AQ:$AQ,"REPARO FO"))</f>
        <v>0</v>
      </c>
      <c r="GA30" s="140">
        <f>(COUNTIFS('Estruturante Móvel'!$M:$M,$B30,'Estruturante Móvel'!$C:$C,"&lt;&gt;PREVISTO",'Estruturante Móvel'!$G:$G,FZ$4))</f>
        <v>0</v>
      </c>
      <c r="GB30" s="139">
        <f>(COUNTIFS('Estruturante Móvel'!$M:$M,$B30,'Estruturante Móvel'!$AM:$AM,GB$4))-(COUNTIFS('Estruturante Móvel'!$M:$M,$B30,'Estruturante Móvel'!$AM:$AM,GB$4,'Estruturante Móvel'!$AQ:$AQ,"REPARO FO"))</f>
        <v>0</v>
      </c>
      <c r="GC30" s="140">
        <f>(COUNTIFS('Estruturante Móvel'!$M:$M,$B30,'Estruturante Móvel'!$C:$C,"&lt;&gt;PREVISTO",'Estruturante Móvel'!$G:$G,GB$4))</f>
        <v>0</v>
      </c>
      <c r="GD30" s="139">
        <f>(COUNTIFS('Estruturante Móvel'!$M:$M,$B30,'Estruturante Móvel'!$AM:$AM,GD$4))-(COUNTIFS('Estruturante Móvel'!$M:$M,$B30,'Estruturante Móvel'!$AM:$AM,GD$4,'Estruturante Móvel'!$AQ:$AQ,"REPARO FO"))</f>
        <v>0</v>
      </c>
      <c r="GE30" s="140">
        <f>(COUNTIFS('Estruturante Móvel'!$M:$M,$B30,'Estruturante Móvel'!$C:$C,"&lt;&gt;PREVISTO",'Estruturante Móvel'!$G:$G,GD$4))</f>
        <v>0</v>
      </c>
      <c r="GF30" s="139">
        <f>(COUNTIFS('Estruturante Móvel'!$M:$M,$B30,'Estruturante Móvel'!$AM:$AM,GF$4))-(COUNTIFS('Estruturante Móvel'!$M:$M,$B30,'Estruturante Móvel'!$AM:$AM,GF$4,'Estruturante Móvel'!$AQ:$AQ,"REPARO FO"))</f>
        <v>0</v>
      </c>
      <c r="GG30" s="140">
        <f>(COUNTIFS('Estruturante Móvel'!$M:$M,$B30,'Estruturante Móvel'!$C:$C,"&lt;&gt;PREVISTO",'Estruturante Móvel'!$G:$G,GF$4))</f>
        <v>0</v>
      </c>
      <c r="GH30" s="139">
        <f>(COUNTIFS('Estruturante Móvel'!$M:$M,$B30,'Estruturante Móvel'!$AM:$AM,GH$4))-(COUNTIFS('Estruturante Móvel'!$M:$M,$B30,'Estruturante Móvel'!$AM:$AM,GH$4,'Estruturante Móvel'!$AQ:$AQ,"REPARO FO"))</f>
        <v>0</v>
      </c>
      <c r="GI30" s="140">
        <f>(COUNTIFS('Estruturante Móvel'!$M:$M,$B30,'Estruturante Móvel'!$C:$C,"&lt;&gt;PREVISTO",'Estruturante Móvel'!$G:$G,GH$4))</f>
        <v>0</v>
      </c>
      <c r="GJ30" s="139">
        <f>(COUNTIFS('Estruturante Móvel'!$M:$M,$B30,'Estruturante Móvel'!$AM:$AM,GJ$4))-(COUNTIFS('Estruturante Móvel'!$M:$M,$B30,'Estruturante Móvel'!$AM:$AM,GJ$4,'Estruturante Móvel'!$AQ:$AQ,"REPARO FO"))</f>
        <v>0</v>
      </c>
      <c r="GK30" s="140">
        <f>(COUNTIFS('Estruturante Móvel'!$M:$M,$B30,'Estruturante Móvel'!$C:$C,"&lt;&gt;PREVISTO",'Estruturante Móvel'!$G:$G,GJ$4))</f>
        <v>0</v>
      </c>
      <c r="GL30" s="139">
        <f>(COUNTIFS('Estruturante Móvel'!$M:$M,$B30,'Estruturante Móvel'!$AM:$AM,GL$4))-(COUNTIFS('Estruturante Móvel'!$M:$M,$B30,'Estruturante Móvel'!$AM:$AM,GL$4,'Estruturante Móvel'!$AQ:$AQ,"REPARO FO"))</f>
        <v>0</v>
      </c>
      <c r="GM30" s="140">
        <f>(COUNTIFS('Estruturante Móvel'!$M:$M,$B30,'Estruturante Móvel'!$C:$C,"&lt;&gt;PREVISTO",'Estruturante Móvel'!$G:$G,GL$4))</f>
        <v>0</v>
      </c>
      <c r="GN30" s="139">
        <f>(COUNTIFS('Estruturante Móvel'!$M:$M,$B30,'Estruturante Móvel'!$AM:$AM,GN$4))-(COUNTIFS('Estruturante Móvel'!$M:$M,$B30,'Estruturante Móvel'!$AM:$AM,GN$4,'Estruturante Móvel'!$AQ:$AQ,"REPARO FO"))</f>
        <v>0</v>
      </c>
      <c r="GO30" s="140">
        <f>(COUNTIFS('Estruturante Móvel'!$M:$M,$B30,'Estruturante Móvel'!$C:$C,"&lt;&gt;PREVISTO",'Estruturante Móvel'!$G:$G,GN$4))</f>
        <v>0</v>
      </c>
      <c r="GP30" s="139">
        <f>(COUNTIFS('Estruturante Móvel'!$M:$M,$B30,'Estruturante Móvel'!$AM:$AM,GP$4))-(COUNTIFS('Estruturante Móvel'!$M:$M,$B30,'Estruturante Móvel'!$AM:$AM,GP$4,'Estruturante Móvel'!$AQ:$AQ,"REPARO FO"))</f>
        <v>0</v>
      </c>
      <c r="GQ30" s="140">
        <f>(COUNTIFS('Estruturante Móvel'!$M:$M,$B30,'Estruturante Móvel'!$C:$C,"&lt;&gt;PREVISTO",'Estruturante Móvel'!$G:$G,GP$4))</f>
        <v>0</v>
      </c>
      <c r="GR30" s="139">
        <f>(COUNTIFS('Estruturante Móvel'!$M:$M,$B30,'Estruturante Móvel'!$AM:$AM,GR$4))-(COUNTIFS('Estruturante Móvel'!$M:$M,$B30,'Estruturante Móvel'!$AM:$AM,GR$4,'Estruturante Móvel'!$AQ:$AQ,"REPARO FO"))</f>
        <v>0</v>
      </c>
      <c r="GS30" s="140">
        <f>(COUNTIFS('Estruturante Móvel'!$M:$M,$B30,'Estruturante Móvel'!$C:$C,"&lt;&gt;PREVISTO",'Estruturante Móvel'!$G:$G,GR$4))</f>
        <v>0</v>
      </c>
      <c r="GT30" s="139">
        <f>(COUNTIFS('Estruturante Móvel'!$M:$M,$B30,'Estruturante Móvel'!$AM:$AM,GT$4))-(COUNTIFS('Estruturante Móvel'!$M:$M,$B30,'Estruturante Móvel'!$AM:$AM,GT$4,'Estruturante Móvel'!$AQ:$AQ,"REPARO FO"))</f>
        <v>0</v>
      </c>
      <c r="GU30" s="140">
        <f>(COUNTIFS('Estruturante Móvel'!$M:$M,$B30,'Estruturante Móvel'!$C:$C,"&lt;&gt;PREVISTO",'Estruturante Móvel'!$G:$G,GT$4))</f>
        <v>0</v>
      </c>
      <c r="GV30" s="139">
        <f>(COUNTIFS('Estruturante Móvel'!$M:$M,$B30,'Estruturante Móvel'!$AM:$AM,GV$4))-(COUNTIFS('Estruturante Móvel'!$M:$M,$B30,'Estruturante Móvel'!$AM:$AM,GV$4,'Estruturante Móvel'!$AQ:$AQ,"REPARO FO"))</f>
        <v>0</v>
      </c>
      <c r="GW30" s="140">
        <f>(COUNTIFS('Estruturante Móvel'!$M:$M,$B30,'Estruturante Móvel'!$C:$C,"&lt;&gt;PREVISTO",'Estruturante Móvel'!$G:$G,GV$4))</f>
        <v>0</v>
      </c>
      <c r="GX30" s="139">
        <f>(COUNTIFS('Estruturante Móvel'!$M:$M,$B30,'Estruturante Móvel'!$AM:$AM,GX$4))-(COUNTIFS('Estruturante Móvel'!$M:$M,$B30,'Estruturante Móvel'!$AM:$AM,GX$4,'Estruturante Móvel'!$AQ:$AQ,"REPARO FO"))</f>
        <v>0</v>
      </c>
      <c r="GY30" s="140">
        <f>(COUNTIFS('Estruturante Móvel'!$M:$M,$B30,'Estruturante Móvel'!$C:$C,"&lt;&gt;PREVISTO",'Estruturante Móvel'!$G:$G,GX$4))</f>
        <v>0</v>
      </c>
      <c r="GZ30" s="139">
        <f>(COUNTIFS('Estruturante Móvel'!$M:$M,$B30,'Estruturante Móvel'!$AM:$AM,GZ$4))-(COUNTIFS('Estruturante Móvel'!$M:$M,$B30,'Estruturante Móvel'!$AM:$AM,GZ$4,'Estruturante Móvel'!$AQ:$AQ,"REPARO FO"))</f>
        <v>0</v>
      </c>
      <c r="HA30" s="140">
        <f>(COUNTIFS('Estruturante Móvel'!$M:$M,$B30,'Estruturante Móvel'!$C:$C,"&lt;&gt;PREVISTO",'Estruturante Móvel'!$G:$G,GZ$4))</f>
        <v>0</v>
      </c>
      <c r="HB30" s="139">
        <f>(COUNTIFS('Estruturante Móvel'!$M:$M,$B30,'Estruturante Móvel'!$AM:$AM,HB$4))-(COUNTIFS('Estruturante Móvel'!$M:$M,$B30,'Estruturante Móvel'!$AM:$AM,HB$4,'Estruturante Móvel'!$AQ:$AQ,"REPARO FO"))</f>
        <v>0</v>
      </c>
      <c r="HC30" s="140">
        <f>(COUNTIFS('Estruturante Móvel'!$M:$M,$B30,'Estruturante Móvel'!$C:$C,"&lt;&gt;PREVISTO",'Estruturante Móvel'!$G:$G,HB$4))</f>
        <v>0</v>
      </c>
      <c r="HD30" s="139">
        <f>(COUNTIFS('Estruturante Móvel'!$M:$M,$B30,'Estruturante Móvel'!$AM:$AM,HD$4))-(COUNTIFS('Estruturante Móvel'!$M:$M,$B30,'Estruturante Móvel'!$AM:$AM,HD$4,'Estruturante Móvel'!$AQ:$AQ,"REPARO FO"))</f>
        <v>0</v>
      </c>
      <c r="HE30" s="140">
        <f>(COUNTIFS('Estruturante Móvel'!$M:$M,$B30,'Estruturante Móvel'!$C:$C,"&lt;&gt;PREVISTO",'Estruturante Móvel'!$G:$G,HD$4))</f>
        <v>0</v>
      </c>
      <c r="HF30" s="139">
        <f>(COUNTIFS('Estruturante Móvel'!$M:$M,$B30,'Estruturante Móvel'!$AM:$AM,HF$4))-(COUNTIFS('Estruturante Móvel'!$M:$M,$B30,'Estruturante Móvel'!$AM:$AM,HF$4,'Estruturante Móvel'!$AQ:$AQ,"REPARO FO"))</f>
        <v>0</v>
      </c>
      <c r="HG30" s="140">
        <f>(COUNTIFS('Estruturante Móvel'!$M:$M,$B30,'Estruturante Móvel'!$C:$C,"&lt;&gt;PREVISTO",'Estruturante Móvel'!$G:$G,HF$4))</f>
        <v>0</v>
      </c>
      <c r="HH30" s="139">
        <f>(COUNTIFS('Estruturante Móvel'!$M:$M,$B30,'Estruturante Móvel'!$AM:$AM,HH$4))-(COUNTIFS('Estruturante Móvel'!$M:$M,$B30,'Estruturante Móvel'!$AM:$AM,HH$4,'Estruturante Móvel'!$AQ:$AQ,"REPARO FO"))</f>
        <v>0</v>
      </c>
      <c r="HI30" s="140">
        <f>(COUNTIFS('Estruturante Móvel'!$M:$M,$B30,'Estruturante Móvel'!$C:$C,"&lt;&gt;PREVISTO",'Estruturante Móvel'!$G:$G,HH$4))</f>
        <v>0</v>
      </c>
      <c r="HJ30" s="139">
        <f>(COUNTIFS('Estruturante Móvel'!$M:$M,$B30,'Estruturante Móvel'!$AM:$AM,HJ$4))-(COUNTIFS('Estruturante Móvel'!$M:$M,$B30,'Estruturante Móvel'!$AM:$AM,HJ$4,'Estruturante Móvel'!$AQ:$AQ,"REPARO FO"))</f>
        <v>0</v>
      </c>
      <c r="HK30" s="140">
        <f>(COUNTIFS('Estruturante Móvel'!$M:$M,$B30,'Estruturante Móvel'!$C:$C,"&lt;&gt;PREVISTO",'Estruturante Móvel'!$G:$G,HJ$4))</f>
        <v>0</v>
      </c>
      <c r="HL30" s="139">
        <f>(COUNTIFS('Estruturante Móvel'!$M:$M,$B30,'Estruturante Móvel'!$AM:$AM,HL$4))-(COUNTIFS('Estruturante Móvel'!$M:$M,$B30,'Estruturante Móvel'!$AM:$AM,HL$4,'Estruturante Móvel'!$AQ:$AQ,"REPARO FO"))</f>
        <v>0</v>
      </c>
      <c r="HM30" s="140">
        <f>(COUNTIFS('Estruturante Móvel'!$M:$M,$B30,'Estruturante Móvel'!$C:$C,"&lt;&gt;PREVISTO",'Estruturante Móvel'!$G:$G,HL$4))</f>
        <v>0</v>
      </c>
      <c r="HN30" s="139">
        <f>(COUNTIFS('Estruturante Móvel'!$M:$M,$B30,'Estruturante Móvel'!$AM:$AM,HN$4))-(COUNTIFS('Estruturante Móvel'!$M:$M,$B30,'Estruturante Móvel'!$AM:$AM,HN$4,'Estruturante Móvel'!$AQ:$AQ,"REPARO FO"))</f>
        <v>0</v>
      </c>
      <c r="HO30" s="140">
        <f>(COUNTIFS('Estruturante Móvel'!$M:$M,$B30,'Estruturante Móvel'!$C:$C,"&lt;&gt;PREVISTO",'Estruturante Móvel'!$G:$G,HN$4))</f>
        <v>0</v>
      </c>
      <c r="HP30" s="139">
        <f>(COUNTIFS('Estruturante Móvel'!$M:$M,$B30,'Estruturante Móvel'!$AM:$AM,HP$4))-(COUNTIFS('Estruturante Móvel'!$M:$M,$B30,'Estruturante Móvel'!$AM:$AM,HP$4,'Estruturante Móvel'!$AQ:$AQ,"REPARO FO"))</f>
        <v>0</v>
      </c>
      <c r="HQ30" s="140">
        <f>(COUNTIFS('Estruturante Móvel'!$M:$M,$B30,'Estruturante Móvel'!$C:$C,"&lt;&gt;PREVISTO",'Estruturante Móvel'!$G:$G,HP$4))</f>
        <v>0</v>
      </c>
      <c r="HR30" s="139">
        <f>(COUNTIFS('Estruturante Móvel'!$M:$M,$B30,'Estruturante Móvel'!$AM:$AM,HR$4))-(COUNTIFS('Estruturante Móvel'!$M:$M,$B30,'Estruturante Móvel'!$AM:$AM,HR$4,'Estruturante Móvel'!$AQ:$AQ,"REPARO FO"))</f>
        <v>0</v>
      </c>
      <c r="HS30" s="140">
        <f>(COUNTIFS('Estruturante Móvel'!$M:$M,$B30,'Estruturante Móvel'!$C:$C,"&lt;&gt;PREVISTO",'Estruturante Móvel'!$G:$G,HR$4))</f>
        <v>0</v>
      </c>
      <c r="HT30" s="139">
        <f>(COUNTIFS('Estruturante Móvel'!$M:$M,$B30,'Estruturante Móvel'!$AM:$AM,HT$4))-(COUNTIFS('Estruturante Móvel'!$M:$M,$B30,'Estruturante Móvel'!$AM:$AM,HT$4,'Estruturante Móvel'!$AQ:$AQ,"REPARO FO"))</f>
        <v>0</v>
      </c>
      <c r="HU30" s="140">
        <f>(COUNTIFS('Estruturante Móvel'!$M:$M,$B30,'Estruturante Móvel'!$C:$C,"&lt;&gt;PREVISTO",'Estruturante Móvel'!$G:$G,HT$4))</f>
        <v>0</v>
      </c>
      <c r="HV30" s="139">
        <f>(COUNTIFS('Estruturante Móvel'!$M:$M,$B30,'Estruturante Móvel'!$AM:$AM,HV$4))-(COUNTIFS('Estruturante Móvel'!$M:$M,$B30,'Estruturante Móvel'!$AM:$AM,HV$4,'Estruturante Móvel'!$AQ:$AQ,"REPARO FO"))</f>
        <v>0</v>
      </c>
      <c r="HW30" s="140">
        <f>(COUNTIFS('Estruturante Móvel'!$M:$M,$B30,'Estruturante Móvel'!$C:$C,"&lt;&gt;PREVISTO",'Estruturante Móvel'!$G:$G,HV$4))</f>
        <v>0</v>
      </c>
      <c r="HX30" s="139">
        <f>(COUNTIFS('Estruturante Móvel'!$M:$M,$B30,'Estruturante Móvel'!$AM:$AM,HX$4))-(COUNTIFS('Estruturante Móvel'!$M:$M,$B30,'Estruturante Móvel'!$AM:$AM,HX$4,'Estruturante Móvel'!$AQ:$AQ,"REPARO FO"))</f>
        <v>0</v>
      </c>
      <c r="HY30" s="140">
        <f>(COUNTIFS('Estruturante Móvel'!$M:$M,$B30,'Estruturante Móvel'!$C:$C,"&lt;&gt;PREVISTO",'Estruturante Móvel'!$G:$G,HX$4))</f>
        <v>0</v>
      </c>
      <c r="HZ30" s="139">
        <f>(COUNTIFS('Estruturante Móvel'!$M:$M,$B30,'Estruturante Móvel'!$AM:$AM,HZ$4))-(COUNTIFS('Estruturante Móvel'!$M:$M,$B30,'Estruturante Móvel'!$AM:$AM,HZ$4,'Estruturante Móvel'!$AQ:$AQ,"REPARO FO"))</f>
        <v>0</v>
      </c>
      <c r="IA30" s="140">
        <f>(COUNTIFS('Estruturante Móvel'!$M:$M,$B30,'Estruturante Móvel'!$C:$C,"&lt;&gt;PREVISTO",'Estruturante Móvel'!$G:$G,HZ$4))</f>
        <v>0</v>
      </c>
      <c r="IB30" s="139">
        <f>(COUNTIFS('Estruturante Móvel'!$M:$M,$B30,'Estruturante Móvel'!$AM:$AM,IB$4))-(COUNTIFS('Estruturante Móvel'!$M:$M,$B30,'Estruturante Móvel'!$AM:$AM,IB$4,'Estruturante Móvel'!$AQ:$AQ,"REPARO FO"))</f>
        <v>0</v>
      </c>
      <c r="IC30" s="140">
        <f>(COUNTIFS('Estruturante Móvel'!$M:$M,$B30,'Estruturante Móvel'!$C:$C,"&lt;&gt;PREVISTO",'Estruturante Móvel'!$G:$G,IB$4))</f>
        <v>0</v>
      </c>
      <c r="ID30" s="139">
        <f>(COUNTIFS('Estruturante Móvel'!$M:$M,$B30,'Estruturante Móvel'!$AM:$AM,ID$4))-(COUNTIFS('Estruturante Móvel'!$M:$M,$B30,'Estruturante Móvel'!$AM:$AM,ID$4,'Estruturante Móvel'!$AQ:$AQ,"REPARO FO"))</f>
        <v>0</v>
      </c>
      <c r="IE30" s="140">
        <f>(COUNTIFS('Estruturante Móvel'!$M:$M,$B30,'Estruturante Móvel'!$C:$C,"&lt;&gt;PREVISTO",'Estruturante Móvel'!$G:$G,ID$4))</f>
        <v>0</v>
      </c>
      <c r="IF30" s="139">
        <f>(COUNTIFS('Estruturante Móvel'!$M:$M,$B30,'Estruturante Móvel'!$AM:$AM,IF$4))-(COUNTIFS('Estruturante Móvel'!$M:$M,$B30,'Estruturante Móvel'!$AM:$AM,IF$4,'Estruturante Móvel'!$AQ:$AQ,"REPARO FO"))</f>
        <v>0</v>
      </c>
      <c r="IG30" s="140">
        <f>(COUNTIFS('Estruturante Móvel'!$M:$M,$B30,'Estruturante Móvel'!$C:$C,"&lt;&gt;PREVISTO",'Estruturante Móvel'!$G:$G,IF$4))</f>
        <v>0</v>
      </c>
      <c r="IH30" s="139">
        <f>(COUNTIFS('Estruturante Móvel'!$M:$M,$B30,'Estruturante Móvel'!$AM:$AM,IH$4))-(COUNTIFS('Estruturante Móvel'!$M:$M,$B30,'Estruturante Móvel'!$AM:$AM,IH$4,'Estruturante Móvel'!$AQ:$AQ,"REPARO FO"))</f>
        <v>0</v>
      </c>
      <c r="II30" s="140">
        <f>(COUNTIFS('Estruturante Móvel'!$M:$M,$B30,'Estruturante Móvel'!$C:$C,"&lt;&gt;PREVISTO",'Estruturante Móvel'!$G:$G,IH$4))</f>
        <v>0</v>
      </c>
      <c r="IJ30" s="139">
        <f>(COUNTIFS('Estruturante Móvel'!$M:$M,$B30,'Estruturante Móvel'!$AM:$AM,IJ$4))-(COUNTIFS('Estruturante Móvel'!$M:$M,$B30,'Estruturante Móvel'!$AM:$AM,IJ$4,'Estruturante Móvel'!$AQ:$AQ,"REPARO FO"))</f>
        <v>0</v>
      </c>
      <c r="IK30" s="140">
        <f>(COUNTIFS('Estruturante Móvel'!$M:$M,$B30,'Estruturante Móvel'!$C:$C,"&lt;&gt;PREVISTO",'Estruturante Móvel'!$G:$G,IJ$4))</f>
        <v>0</v>
      </c>
      <c r="IL30" s="139">
        <f>(COUNTIFS('Estruturante Móvel'!$M:$M,$B30,'Estruturante Móvel'!$AM:$AM,IL$4))-(COUNTIFS('Estruturante Móvel'!$M:$M,$B30,'Estruturante Móvel'!$AM:$AM,IL$4,'Estruturante Móvel'!$AQ:$AQ,"REPARO FO"))</f>
        <v>0</v>
      </c>
      <c r="IM30" s="140">
        <f>(COUNTIFS('Estruturante Móvel'!$M:$M,$B30,'Estruturante Móvel'!$C:$C,"&lt;&gt;PREVISTO",'Estruturante Móvel'!$G:$G,IL$4))</f>
        <v>0</v>
      </c>
      <c r="IN30" s="139">
        <f>(COUNTIFS('Estruturante Móvel'!$M:$M,$B30,'Estruturante Móvel'!$AM:$AM,IN$4))-(COUNTIFS('Estruturante Móvel'!$M:$M,$B30,'Estruturante Móvel'!$AM:$AM,IN$4,'Estruturante Móvel'!$AQ:$AQ,"REPARO FO"))</f>
        <v>0</v>
      </c>
      <c r="IO30" s="140">
        <f>(COUNTIFS('Estruturante Móvel'!$M:$M,$B30,'Estruturante Móvel'!$C:$C,"&lt;&gt;PREVISTO",'Estruturante Móvel'!$G:$G,IN$4))</f>
        <v>0</v>
      </c>
      <c r="IP30" s="139">
        <f>(COUNTIFS('Estruturante Móvel'!$M:$M,$B30,'Estruturante Móvel'!$AM:$AM,IP$4))-(COUNTIFS('Estruturante Móvel'!$M:$M,$B30,'Estruturante Móvel'!$AM:$AM,IP$4,'Estruturante Móvel'!$AQ:$AQ,"REPARO FO"))</f>
        <v>0</v>
      </c>
      <c r="IQ30" s="140">
        <f>(COUNTIFS('Estruturante Móvel'!$M:$M,$B30,'Estruturante Móvel'!$C:$C,"&lt;&gt;PREVISTO",'Estruturante Móvel'!$G:$G,IP$4))</f>
        <v>0</v>
      </c>
      <c r="IR30" s="139">
        <f>(COUNTIFS('Estruturante Móvel'!$M:$M,$B30,'Estruturante Móvel'!$AM:$AM,IR$4))-(COUNTIFS('Estruturante Móvel'!$M:$M,$B30,'Estruturante Móvel'!$AM:$AM,IR$4,'Estruturante Móvel'!$AQ:$AQ,"REPARO FO"))</f>
        <v>0</v>
      </c>
      <c r="IS30" s="140">
        <f>(COUNTIFS('Estruturante Móvel'!$M:$M,$B30,'Estruturante Móvel'!$C:$C,"&lt;&gt;PREVISTO",'Estruturante Móvel'!$G:$G,IR$4))</f>
        <v>0</v>
      </c>
      <c r="IT30" s="139">
        <f>(COUNTIFS('Estruturante Móvel'!$M:$M,$B30,'Estruturante Móvel'!$AM:$AM,IT$4))-(COUNTIFS('Estruturante Móvel'!$M:$M,$B30,'Estruturante Móvel'!$AM:$AM,IT$4,'Estruturante Móvel'!$AQ:$AQ,"REPARO FO"))</f>
        <v>0</v>
      </c>
      <c r="IU30" s="140">
        <f>(COUNTIFS('Estruturante Móvel'!$M:$M,$B30,'Estruturante Móvel'!$C:$C,"&lt;&gt;PREVISTO",'Estruturante Móvel'!$G:$G,IT$4))</f>
        <v>0</v>
      </c>
      <c r="IV30" s="139">
        <f>(COUNTIFS('Estruturante Móvel'!$M:$M,$B30,'Estruturante Móvel'!$AM:$AM,IV$4))-(COUNTIFS('Estruturante Móvel'!$M:$M,$B30,'Estruturante Móvel'!$AM:$AM,IV$4,'Estruturante Móvel'!$AQ:$AQ,"REPARO FO"))</f>
        <v>0</v>
      </c>
      <c r="IW30" s="140">
        <f>(COUNTIFS('Estruturante Móvel'!$M:$M,$B30,'Estruturante Móvel'!$C:$C,"&lt;&gt;PREVISTO",'Estruturante Móvel'!$G:$G,IV$4))</f>
        <v>0</v>
      </c>
      <c r="IX30" s="139">
        <f>(COUNTIFS('Estruturante Móvel'!$M:$M,$B30,'Estruturante Móvel'!$AM:$AM,IX$4))-(COUNTIFS('Estruturante Móvel'!$M:$M,$B30,'Estruturante Móvel'!$AM:$AM,IX$4,'Estruturante Móvel'!$AQ:$AQ,"REPARO FO"))</f>
        <v>0</v>
      </c>
      <c r="IY30" s="140">
        <f>(COUNTIFS('Estruturante Móvel'!$M:$M,$B30,'Estruturante Móvel'!$C:$C,"&lt;&gt;PREVISTO",'Estruturante Móvel'!$G:$G,IX$4))</f>
        <v>0</v>
      </c>
      <c r="IZ30" s="139">
        <f>(COUNTIFS('Estruturante Móvel'!$M:$M,$B30,'Estruturante Móvel'!$AM:$AM,IZ$4))-(COUNTIFS('Estruturante Móvel'!$M:$M,$B30,'Estruturante Móvel'!$AM:$AM,IZ$4,'Estruturante Móvel'!$AQ:$AQ,"REPARO FO"))</f>
        <v>0</v>
      </c>
      <c r="JA30" s="140">
        <f>(COUNTIFS('Estruturante Móvel'!$M:$M,$B30,'Estruturante Móvel'!$C:$C,"&lt;&gt;PREVISTO",'Estruturante Móvel'!$G:$G,IZ$4))</f>
        <v>0</v>
      </c>
      <c r="JB30" s="139">
        <f>(COUNTIFS('Estruturante Móvel'!$M:$M,$B30,'Estruturante Móvel'!$AM:$AM,JB$4))-(COUNTIFS('Estruturante Móvel'!$M:$M,$B30,'Estruturante Móvel'!$AM:$AM,JB$4,'Estruturante Móvel'!$AQ:$AQ,"REPARO FO"))</f>
        <v>0</v>
      </c>
      <c r="JC30" s="140">
        <f>(COUNTIFS('Estruturante Móvel'!$M:$M,$B30,'Estruturante Móvel'!$C:$C,"&lt;&gt;PREVISTO",'Estruturante Móvel'!$G:$G,JB$4))</f>
        <v>0</v>
      </c>
      <c r="JD30" s="139">
        <f>(COUNTIFS('Estruturante Móvel'!$M:$M,$B30,'Estruturante Móvel'!$AM:$AM,JD$4))-(COUNTIFS('Estruturante Móvel'!$M:$M,$B30,'Estruturante Móvel'!$AM:$AM,JD$4,'Estruturante Móvel'!$AQ:$AQ,"REPARO FO"))</f>
        <v>0</v>
      </c>
      <c r="JE30" s="140">
        <f>(COUNTIFS('Estruturante Móvel'!$M:$M,$B30,'Estruturante Móvel'!$C:$C,"&lt;&gt;PREVISTO",'Estruturante Móvel'!$G:$G,JD$4))</f>
        <v>0</v>
      </c>
      <c r="JF30" s="139">
        <f>(COUNTIFS('Estruturante Móvel'!$M:$M,$B30,'Estruturante Móvel'!$AM:$AM,JF$4))-(COUNTIFS('Estruturante Móvel'!$M:$M,$B30,'Estruturante Móvel'!$AM:$AM,JF$4,'Estruturante Móvel'!$AQ:$AQ,"REPARO FO"))</f>
        <v>0</v>
      </c>
      <c r="JG30" s="140">
        <f>(COUNTIFS('Estruturante Móvel'!$M:$M,$B30,'Estruturante Móvel'!$C:$C,"&lt;&gt;PREVISTO",'Estruturante Móvel'!$G:$G,JF$4))</f>
        <v>0</v>
      </c>
      <c r="JH30" s="139">
        <f>(COUNTIFS('Estruturante Móvel'!$M:$M,$B30,'Estruturante Móvel'!$AM:$AM,JH$4))-(COUNTIFS('Estruturante Móvel'!$M:$M,$B30,'Estruturante Móvel'!$AM:$AM,JH$4,'Estruturante Móvel'!$AQ:$AQ,"REPARO FO"))</f>
        <v>0</v>
      </c>
      <c r="JI30" s="140">
        <f>(COUNTIFS('Estruturante Móvel'!$M:$M,$B30,'Estruturante Móvel'!$C:$C,"&lt;&gt;PREVISTO",'Estruturante Móvel'!$G:$G,JH$4))</f>
        <v>0</v>
      </c>
      <c r="JJ30" s="139">
        <f>(COUNTIFS('Estruturante Móvel'!$M:$M,$B30,'Estruturante Móvel'!$AM:$AM,JJ$4))-(COUNTIFS('Estruturante Móvel'!$M:$M,$B30,'Estruturante Móvel'!$AM:$AM,JJ$4,'Estruturante Móvel'!$AQ:$AQ,"REPARO FO"))</f>
        <v>0</v>
      </c>
      <c r="JK30" s="140">
        <f>(COUNTIFS('Estruturante Móvel'!$M:$M,$B30,'Estruturante Móvel'!$C:$C,"&lt;&gt;PREVISTO",'Estruturante Móvel'!$G:$G,JJ$4))</f>
        <v>0</v>
      </c>
      <c r="JL30" s="139">
        <f>(COUNTIFS('Estruturante Móvel'!$M:$M,$B30,'Estruturante Móvel'!$AM:$AM,JL$4))-(COUNTIFS('Estruturante Móvel'!$M:$M,$B30,'Estruturante Móvel'!$AM:$AM,JL$4,'Estruturante Móvel'!$AQ:$AQ,"REPARO FO"))</f>
        <v>0</v>
      </c>
      <c r="JM30" s="140">
        <f>(COUNTIFS('Estruturante Móvel'!$M:$M,$B30,'Estruturante Móvel'!$C:$C,"&lt;&gt;PREVISTO",'Estruturante Móvel'!$G:$G,JL$4))</f>
        <v>0</v>
      </c>
      <c r="JN30" s="139">
        <f>(COUNTIFS('Estruturante Móvel'!$M:$M,$B30,'Estruturante Móvel'!$AM:$AM,JN$4))-(COUNTIFS('Estruturante Móvel'!$M:$M,$B30,'Estruturante Móvel'!$AM:$AM,JN$4,'Estruturante Móvel'!$AQ:$AQ,"REPARO FO"))</f>
        <v>0</v>
      </c>
      <c r="JO30" s="140">
        <f>(COUNTIFS('Estruturante Móvel'!$M:$M,$B30,'Estruturante Móvel'!$C:$C,"&lt;&gt;PREVISTO",'Estruturante Móvel'!$G:$G,JN$4))</f>
        <v>0</v>
      </c>
      <c r="JP30" s="139">
        <f>(COUNTIFS('Estruturante Móvel'!$M:$M,$B30,'Estruturante Móvel'!$AM:$AM,JP$4))-(COUNTIFS('Estruturante Móvel'!$M:$M,$B30,'Estruturante Móvel'!$AM:$AM,JP$4,'Estruturante Móvel'!$AQ:$AQ,"REPARO FO"))</f>
        <v>0</v>
      </c>
      <c r="JQ30" s="140">
        <f>(COUNTIFS('Estruturante Móvel'!$M:$M,$B30,'Estruturante Móvel'!$C:$C,"&lt;&gt;PREVISTO",'Estruturante Móvel'!$G:$G,JP$4))</f>
        <v>0</v>
      </c>
      <c r="JR30" s="139">
        <f>(COUNTIFS('Estruturante Móvel'!$M:$M,$B30,'Estruturante Móvel'!$AM:$AM,JR$4))-(COUNTIFS('Estruturante Móvel'!$M:$M,$B30,'Estruturante Móvel'!$AM:$AM,JR$4,'Estruturante Móvel'!$AQ:$AQ,"REPARO FO"))</f>
        <v>0</v>
      </c>
      <c r="JS30" s="140">
        <f>(COUNTIFS('Estruturante Móvel'!$M:$M,$B30,'Estruturante Móvel'!$C:$C,"&lt;&gt;PREVISTO",'Estruturante Móvel'!$G:$G,JR$4))</f>
        <v>0</v>
      </c>
      <c r="JT30" s="139">
        <f>(COUNTIFS('Estruturante Móvel'!$M:$M,$B30,'Estruturante Móvel'!$AM:$AM,JT$4))-(COUNTIFS('Estruturante Móvel'!$M:$M,$B30,'Estruturante Móvel'!$AM:$AM,JT$4,'Estruturante Móvel'!$AQ:$AQ,"REPARO FO"))</f>
        <v>0</v>
      </c>
      <c r="JU30" s="140">
        <f>(COUNTIFS('Estruturante Móvel'!$M:$M,$B30,'Estruturante Móvel'!$C:$C,"&lt;&gt;PREVISTO",'Estruturante Móvel'!$G:$G,JT$4))</f>
        <v>0</v>
      </c>
      <c r="JV30" s="139">
        <f>(COUNTIFS('Estruturante Móvel'!$M:$M,$B30,'Estruturante Móvel'!$AM:$AM,JV$4))-(COUNTIFS('Estruturante Móvel'!$M:$M,$B30,'Estruturante Móvel'!$AM:$AM,JV$4,'Estruturante Móvel'!$AQ:$AQ,"REPARO FO"))</f>
        <v>0</v>
      </c>
      <c r="JW30" s="140">
        <f>(COUNTIFS('Estruturante Móvel'!$M:$M,$B30,'Estruturante Móvel'!$C:$C,"&lt;&gt;PREVISTO",'Estruturante Móvel'!$G:$G,JV$4))</f>
        <v>0</v>
      </c>
      <c r="JX30" s="139">
        <f>(COUNTIFS('Estruturante Móvel'!$M:$M,$B30,'Estruturante Móvel'!$AM:$AM,JX$4))-(COUNTIFS('Estruturante Móvel'!$M:$M,$B30,'Estruturante Móvel'!$AM:$AM,JX$4,'Estruturante Móvel'!$AQ:$AQ,"REPARO FO"))</f>
        <v>0</v>
      </c>
      <c r="JY30" s="140">
        <f>(COUNTIFS('Estruturante Móvel'!$M:$M,$B30,'Estruturante Móvel'!$C:$C,"&lt;&gt;PREVISTO",'Estruturante Móvel'!$G:$G,JX$4))</f>
        <v>0</v>
      </c>
      <c r="JZ30" s="139">
        <f>(COUNTIFS('Estruturante Móvel'!$M:$M,$B30,'Estruturante Móvel'!$AM:$AM,JZ$4))-(COUNTIFS('Estruturante Móvel'!$M:$M,$B30,'Estruturante Móvel'!$AM:$AM,JZ$4,'Estruturante Móvel'!$AQ:$AQ,"REPARO FO"))</f>
        <v>0</v>
      </c>
      <c r="KA30" s="140">
        <f>(COUNTIFS('Estruturante Móvel'!$M:$M,$B30,'Estruturante Móvel'!$C:$C,"&lt;&gt;PREVISTO",'Estruturante Móvel'!$G:$G,JZ$4))</f>
        <v>0</v>
      </c>
      <c r="KB30" s="139">
        <f>(COUNTIFS('Estruturante Móvel'!$M:$M,$B30,'Estruturante Móvel'!$AM:$AM,KB$4))-(COUNTIFS('Estruturante Móvel'!$M:$M,$B30,'Estruturante Móvel'!$AM:$AM,KB$4,'Estruturante Móvel'!$AQ:$AQ,"REPARO FO"))</f>
        <v>0</v>
      </c>
      <c r="KC30" s="140">
        <f>(COUNTIFS('Estruturante Móvel'!$M:$M,$B30,'Estruturante Móvel'!$C:$C,"&lt;&gt;PREVISTO",'Estruturante Móvel'!$G:$G,KB$4))</f>
        <v>0</v>
      </c>
      <c r="KD30" s="139">
        <f>(COUNTIFS('Estruturante Móvel'!$M:$M,$B30,'Estruturante Móvel'!$AM:$AM,KD$4))-(COUNTIFS('Estruturante Móvel'!$M:$M,$B30,'Estruturante Móvel'!$AM:$AM,KD$4,'Estruturante Móvel'!$AQ:$AQ,"REPARO FO"))</f>
        <v>0</v>
      </c>
      <c r="KE30" s="140">
        <f>(COUNTIFS('Estruturante Móvel'!$M:$M,$B30,'Estruturante Móvel'!$C:$C,"&lt;&gt;PREVISTO",'Estruturante Móvel'!$G:$G,KD$4))</f>
        <v>0</v>
      </c>
      <c r="KF30" s="139">
        <f>(COUNTIFS('Estruturante Móvel'!$M:$M,$B30,'Estruturante Móvel'!$AM:$AM,KF$4))-(COUNTIFS('Estruturante Móvel'!$M:$M,$B30,'Estruturante Móvel'!$AM:$AM,KF$4,'Estruturante Móvel'!$AQ:$AQ,"REPARO FO"))</f>
        <v>0</v>
      </c>
      <c r="KG30" s="140">
        <f>(COUNTIFS('Estruturante Móvel'!$M:$M,$B30,'Estruturante Móvel'!$C:$C,"&lt;&gt;PREVISTO",'Estruturante Móvel'!$G:$G,KF$4))</f>
        <v>0</v>
      </c>
      <c r="KH30" s="139">
        <f>(COUNTIFS('Estruturante Móvel'!$M:$M,$B30,'Estruturante Móvel'!$AM:$AM,KH$4))-(COUNTIFS('Estruturante Móvel'!$M:$M,$B30,'Estruturante Móvel'!$AM:$AM,KH$4,'Estruturante Móvel'!$AQ:$AQ,"REPARO FO"))</f>
        <v>0</v>
      </c>
      <c r="KI30" s="140">
        <f>(COUNTIFS('Estruturante Móvel'!$M:$M,$B30,'Estruturante Móvel'!$C:$C,"&lt;&gt;PREVISTO",'Estruturante Móvel'!$G:$G,KH$4))</f>
        <v>0</v>
      </c>
      <c r="KJ30" s="139">
        <f>(COUNTIFS('Estruturante Móvel'!$M:$M,$B30,'Estruturante Móvel'!$AM:$AM,KJ$4))-(COUNTIFS('Estruturante Móvel'!$M:$M,$B30,'Estruturante Móvel'!$AM:$AM,KJ$4,'Estruturante Móvel'!$AQ:$AQ,"REPARO FO"))</f>
        <v>0</v>
      </c>
      <c r="KK30" s="140">
        <f>(COUNTIFS('Estruturante Móvel'!$M:$M,$B30,'Estruturante Móvel'!$C:$C,"&lt;&gt;PREVISTO",'Estruturante Móvel'!$G:$G,KJ$4))</f>
        <v>0</v>
      </c>
      <c r="KL30" s="139">
        <f>(COUNTIFS('Estruturante Móvel'!$M:$M,$B30,'Estruturante Móvel'!$AM:$AM,KL$4))-(COUNTIFS('Estruturante Móvel'!$M:$M,$B30,'Estruturante Móvel'!$AM:$AM,KL$4,'Estruturante Móvel'!$AQ:$AQ,"REPARO FO"))</f>
        <v>0</v>
      </c>
      <c r="KM30" s="140">
        <f>(COUNTIFS('Estruturante Móvel'!$M:$M,$B30,'Estruturante Móvel'!$C:$C,"&lt;&gt;PREVISTO",'Estruturante Móvel'!$G:$G,KL$4))</f>
        <v>0</v>
      </c>
      <c r="KN30" s="139">
        <f>(COUNTIFS('Estruturante Móvel'!$M:$M,$B30,'Estruturante Móvel'!$AM:$AM,KN$4))-(COUNTIFS('Estruturante Móvel'!$M:$M,$B30,'Estruturante Móvel'!$AM:$AM,KN$4,'Estruturante Móvel'!$AQ:$AQ,"REPARO FO"))</f>
        <v>0</v>
      </c>
      <c r="KO30" s="140">
        <f>(COUNTIFS('Estruturante Móvel'!$M:$M,$B30,'Estruturante Móvel'!$C:$C,"&lt;&gt;PREVISTO",'Estruturante Móvel'!$G:$G,KN$4))</f>
        <v>0</v>
      </c>
      <c r="KP30" s="139">
        <f>(COUNTIFS('Estruturante Móvel'!$M:$M,$B30,'Estruturante Móvel'!$AM:$AM,KP$4))-(COUNTIFS('Estruturante Móvel'!$M:$M,$B30,'Estruturante Móvel'!$AM:$AM,KP$4,'Estruturante Móvel'!$AQ:$AQ,"REPARO FO"))</f>
        <v>0</v>
      </c>
      <c r="KQ30" s="140">
        <f>(COUNTIFS('Estruturante Móvel'!$M:$M,$B30,'Estruturante Móvel'!$C:$C,"&lt;&gt;PREVISTO",'Estruturante Móvel'!$G:$G,KP$4))</f>
        <v>0</v>
      </c>
      <c r="KR30" s="139">
        <f>(COUNTIFS('Estruturante Móvel'!$M:$M,$B30,'Estruturante Móvel'!$AM:$AM,KR$4))-(COUNTIFS('Estruturante Móvel'!$M:$M,$B30,'Estruturante Móvel'!$AM:$AM,KR$4,'Estruturante Móvel'!$AQ:$AQ,"REPARO FO"))</f>
        <v>0</v>
      </c>
      <c r="KS30" s="140">
        <f>(COUNTIFS('Estruturante Móvel'!$M:$M,$B30,'Estruturante Móvel'!$C:$C,"&lt;&gt;PREVISTO",'Estruturante Móvel'!$G:$G,KR$4))</f>
        <v>0</v>
      </c>
      <c r="KT30" s="139">
        <f>(COUNTIFS('Estruturante Móvel'!$M:$M,$B30,'Estruturante Móvel'!$AM:$AM,KT$4))-(COUNTIFS('Estruturante Móvel'!$M:$M,$B30,'Estruturante Móvel'!$AM:$AM,KT$4,'Estruturante Móvel'!$AQ:$AQ,"REPARO FO"))</f>
        <v>0</v>
      </c>
      <c r="KU30" s="140">
        <f>(COUNTIFS('Estruturante Móvel'!$M:$M,$B30,'Estruturante Móvel'!$C:$C,"&lt;&gt;PREVISTO",'Estruturante Móvel'!$G:$G,KT$4))</f>
        <v>0</v>
      </c>
      <c r="KV30" s="139">
        <f>(COUNTIFS('Estruturante Móvel'!$M:$M,$B30,'Estruturante Móvel'!$AM:$AM,KV$4))-(COUNTIFS('Estruturante Móvel'!$M:$M,$B30,'Estruturante Móvel'!$AM:$AM,KV$4,'Estruturante Móvel'!$AQ:$AQ,"REPARO FO"))</f>
        <v>0</v>
      </c>
      <c r="KW30" s="140">
        <f>(COUNTIFS('Estruturante Móvel'!$M:$M,$B30,'Estruturante Móvel'!$C:$C,"&lt;&gt;PREVISTO",'Estruturante Móvel'!$G:$G,KV$4))</f>
        <v>0</v>
      </c>
      <c r="KX30" s="139">
        <f>(COUNTIFS('Estruturante Móvel'!$M:$M,$B30,'Estruturante Móvel'!$AM:$AM,KX$4))-(COUNTIFS('Estruturante Móvel'!$M:$M,$B30,'Estruturante Móvel'!$AM:$AM,KX$4,'Estruturante Móvel'!$AQ:$AQ,"REPARO FO"))</f>
        <v>0</v>
      </c>
      <c r="KY30" s="140">
        <f>(COUNTIFS('Estruturante Móvel'!$M:$M,$B30,'Estruturante Móvel'!$C:$C,"&lt;&gt;PREVISTO",'Estruturante Móvel'!$G:$G,KX$4))</f>
        <v>0</v>
      </c>
      <c r="KZ30" s="139">
        <f>(COUNTIFS('Estruturante Móvel'!$M:$M,$B30,'Estruturante Móvel'!$AM:$AM,KZ$4))-(COUNTIFS('Estruturante Móvel'!$M:$M,$B30,'Estruturante Móvel'!$AM:$AM,KZ$4,'Estruturante Móvel'!$AQ:$AQ,"REPARO FO"))</f>
        <v>0</v>
      </c>
      <c r="LA30" s="140">
        <f>(COUNTIFS('Estruturante Móvel'!$M:$M,$B30,'Estruturante Móvel'!$C:$C,"&lt;&gt;PREVISTO",'Estruturante Móvel'!$G:$G,KZ$4))</f>
        <v>0</v>
      </c>
      <c r="LB30" s="139">
        <f>(COUNTIFS('Estruturante Móvel'!$M:$M,$B30,'Estruturante Móvel'!$AM:$AM,LB$4))-(COUNTIFS('Estruturante Móvel'!$M:$M,$B30,'Estruturante Móvel'!$AM:$AM,LB$4,'Estruturante Móvel'!$AQ:$AQ,"REPARO FO"))</f>
        <v>0</v>
      </c>
      <c r="LC30" s="140">
        <f>(COUNTIFS('Estruturante Móvel'!$M:$M,$B30,'Estruturante Móvel'!$C:$C,"&lt;&gt;PREVISTO",'Estruturante Móvel'!$G:$G,LB$4))</f>
        <v>0</v>
      </c>
      <c r="LD30" s="139">
        <f>(COUNTIFS('Estruturante Móvel'!$M:$M,$B30,'Estruturante Móvel'!$AM:$AM,LD$4))-(COUNTIFS('Estruturante Móvel'!$M:$M,$B30,'Estruturante Móvel'!$AM:$AM,LD$4,'Estruturante Móvel'!$AQ:$AQ,"REPARO FO"))</f>
        <v>0</v>
      </c>
      <c r="LE30" s="140">
        <f>(COUNTIFS('Estruturante Móvel'!$M:$M,$B30,'Estruturante Móvel'!$C:$C,"&lt;&gt;PREVISTO",'Estruturante Móvel'!$G:$G,LD$4))</f>
        <v>0</v>
      </c>
      <c r="LF30" s="139">
        <f>(COUNTIFS('Estruturante Móvel'!$M:$M,$B30,'Estruturante Móvel'!$AM:$AM,LF$4))-(COUNTIFS('Estruturante Móvel'!$M:$M,$B30,'Estruturante Móvel'!$AM:$AM,LF$4,'Estruturante Móvel'!$AQ:$AQ,"REPARO FO"))</f>
        <v>0</v>
      </c>
      <c r="LG30" s="140">
        <f>(COUNTIFS('Estruturante Móvel'!$M:$M,$B30,'Estruturante Móvel'!$C:$C,"&lt;&gt;PREVISTO",'Estruturante Móvel'!$G:$G,LF$4))</f>
        <v>0</v>
      </c>
      <c r="LH30" s="139">
        <f>(COUNTIFS('Estruturante Móvel'!$M:$M,$B30,'Estruturante Móvel'!$AM:$AM,LH$4))-(COUNTIFS('Estruturante Móvel'!$M:$M,$B30,'Estruturante Móvel'!$AM:$AM,LH$4,'Estruturante Móvel'!$AQ:$AQ,"REPARO FO"))</f>
        <v>0</v>
      </c>
      <c r="LI30" s="140">
        <f>(COUNTIFS('Estruturante Móvel'!$M:$M,$B30,'Estruturante Móvel'!$C:$C,"&lt;&gt;PREVISTO",'Estruturante Móvel'!$G:$G,LH$4))</f>
        <v>0</v>
      </c>
      <c r="LJ30" s="139">
        <f>(COUNTIFS('Estruturante Móvel'!$M:$M,$B30,'Estruturante Móvel'!$AM:$AM,LJ$4))-(COUNTIFS('Estruturante Móvel'!$M:$M,$B30,'Estruturante Móvel'!$AM:$AM,LJ$4,'Estruturante Móvel'!$AQ:$AQ,"REPARO FO"))</f>
        <v>0</v>
      </c>
      <c r="LK30" s="140">
        <f>(COUNTIFS('Estruturante Móvel'!$M:$M,$B30,'Estruturante Móvel'!$C:$C,"&lt;&gt;PREVISTO",'Estruturante Móvel'!$G:$G,LJ$4))</f>
        <v>0</v>
      </c>
      <c r="LL30" s="139">
        <f>(COUNTIFS('Estruturante Móvel'!$M:$M,$B30,'Estruturante Móvel'!$AM:$AM,LL$4))-(COUNTIFS('Estruturante Móvel'!$M:$M,$B30,'Estruturante Móvel'!$AM:$AM,LL$4,'Estruturante Móvel'!$AQ:$AQ,"REPARO FO"))</f>
        <v>0</v>
      </c>
      <c r="LM30" s="140">
        <f>(COUNTIFS('Estruturante Móvel'!$M:$M,$B30,'Estruturante Móvel'!$C:$C,"&lt;&gt;PREVISTO",'Estruturante Móvel'!$G:$G,LL$4))</f>
        <v>0</v>
      </c>
      <c r="LN30" s="139">
        <f>(COUNTIFS('Estruturante Móvel'!$M:$M,$B30,'Estruturante Móvel'!$AM:$AM,LN$4))-(COUNTIFS('Estruturante Móvel'!$M:$M,$B30,'Estruturante Móvel'!$AM:$AM,LN$4,'Estruturante Móvel'!$AQ:$AQ,"REPARO FO"))</f>
        <v>0</v>
      </c>
      <c r="LO30" s="140">
        <f>(COUNTIFS('Estruturante Móvel'!$M:$M,$B30,'Estruturante Móvel'!$C:$C,"&lt;&gt;PREVISTO",'Estruturante Móvel'!$G:$G,LN$4))</f>
        <v>0</v>
      </c>
      <c r="LP30" s="139">
        <f>(COUNTIFS('Estruturante Móvel'!$M:$M,$B30,'Estruturante Móvel'!$AM:$AM,LP$4))-(COUNTIFS('Estruturante Móvel'!$M:$M,$B30,'Estruturante Móvel'!$AM:$AM,LP$4,'Estruturante Móvel'!$AQ:$AQ,"REPARO FO"))</f>
        <v>0</v>
      </c>
      <c r="LQ30" s="140">
        <f>(COUNTIFS('Estruturante Móvel'!$M:$M,$B30,'Estruturante Móvel'!$C:$C,"&lt;&gt;PREVISTO",'Estruturante Móvel'!$G:$G,LP$4))</f>
        <v>0</v>
      </c>
      <c r="LR30" s="139">
        <f>(COUNTIFS('Estruturante Móvel'!$M:$M,$B30,'Estruturante Móvel'!$AM:$AM,LR$4))-(COUNTIFS('Estruturante Móvel'!$M:$M,$B30,'Estruturante Móvel'!$AM:$AM,LR$4,'Estruturante Móvel'!$AQ:$AQ,"REPARO FO"))</f>
        <v>0</v>
      </c>
      <c r="LS30" s="140">
        <f>(COUNTIFS('Estruturante Móvel'!$M:$M,$B30,'Estruturante Móvel'!$C:$C,"&lt;&gt;PREVISTO",'Estruturante Móvel'!$G:$G,LR$4))</f>
        <v>0</v>
      </c>
      <c r="LT30" s="139">
        <f>(COUNTIFS('Estruturante Móvel'!$M:$M,$B30,'Estruturante Móvel'!$AM:$AM,LT$4))-(COUNTIFS('Estruturante Móvel'!$M:$M,$B30,'Estruturante Móvel'!$AM:$AM,LT$4,'Estruturante Móvel'!$AQ:$AQ,"REPARO FO"))</f>
        <v>0</v>
      </c>
      <c r="LU30" s="140">
        <f>(COUNTIFS('Estruturante Móvel'!$M:$M,$B30,'Estruturante Móvel'!$C:$C,"&lt;&gt;PREVISTO",'Estruturante Móvel'!$G:$G,LT$4))</f>
        <v>0</v>
      </c>
      <c r="LV30" s="139">
        <f>(COUNTIFS('Estruturante Móvel'!$M:$M,$B30,'Estruturante Móvel'!$AM:$AM,LV$4))-(COUNTIFS('Estruturante Móvel'!$M:$M,$B30,'Estruturante Móvel'!$AM:$AM,LV$4,'Estruturante Móvel'!$AQ:$AQ,"REPARO FO"))</f>
        <v>0</v>
      </c>
      <c r="LW30" s="140">
        <f>(COUNTIFS('Estruturante Móvel'!$M:$M,$B30,'Estruturante Móvel'!$C:$C,"&lt;&gt;PREVISTO",'Estruturante Móvel'!$G:$G,LV$4))</f>
        <v>0</v>
      </c>
      <c r="LX30" s="139">
        <f>(COUNTIFS('Estruturante Móvel'!$M:$M,$B30,'Estruturante Móvel'!$AM:$AM,LX$4))-(COUNTIFS('Estruturante Móvel'!$M:$M,$B30,'Estruturante Móvel'!$AM:$AM,LX$4,'Estruturante Móvel'!$AQ:$AQ,"REPARO FO"))</f>
        <v>0</v>
      </c>
      <c r="LY30" s="140">
        <f>(COUNTIFS('Estruturante Móvel'!$M:$M,$B30,'Estruturante Móvel'!$C:$C,"&lt;&gt;PREVISTO",'Estruturante Móvel'!$G:$G,LX$4))</f>
        <v>0</v>
      </c>
      <c r="LZ30" s="139">
        <f>(COUNTIFS('Estruturante Móvel'!$M:$M,$B30,'Estruturante Móvel'!$AM:$AM,LZ$4))-(COUNTIFS('Estruturante Móvel'!$M:$M,$B30,'Estruturante Móvel'!$AM:$AM,LZ$4,'Estruturante Móvel'!$AQ:$AQ,"REPARO FO"))</f>
        <v>0</v>
      </c>
      <c r="MA30" s="140">
        <f>(COUNTIFS('Estruturante Móvel'!$M:$M,$B30,'Estruturante Móvel'!$C:$C,"&lt;&gt;PREVISTO",'Estruturante Móvel'!$G:$G,LZ$4))</f>
        <v>0</v>
      </c>
      <c r="MB30" s="139">
        <f>(COUNTIFS('Estruturante Móvel'!$M:$M,$B30,'Estruturante Móvel'!$AM:$AM,MB$4))-(COUNTIFS('Estruturante Móvel'!$M:$M,$B30,'Estruturante Móvel'!$AM:$AM,MB$4,'Estruturante Móvel'!$AQ:$AQ,"REPARO FO"))</f>
        <v>0</v>
      </c>
      <c r="MC30" s="140">
        <f>(COUNTIFS('Estruturante Móvel'!$M:$M,$B30,'Estruturante Móvel'!$C:$C,"&lt;&gt;PREVISTO",'Estruturante Móvel'!$G:$G,MB$4))</f>
        <v>0</v>
      </c>
      <c r="MD30" s="139">
        <f>(COUNTIFS('Estruturante Móvel'!$M:$M,$B30,'Estruturante Móvel'!$AM:$AM,MD$4))-(COUNTIFS('Estruturante Móvel'!$M:$M,$B30,'Estruturante Móvel'!$AM:$AM,MD$4,'Estruturante Móvel'!$AQ:$AQ,"REPARO FO"))</f>
        <v>0</v>
      </c>
      <c r="ME30" s="140">
        <f>(COUNTIFS('Estruturante Móvel'!$M:$M,$B30,'Estruturante Móvel'!$C:$C,"&lt;&gt;PREVISTO",'Estruturante Móvel'!$G:$G,MD$4))</f>
        <v>0</v>
      </c>
      <c r="MF30" s="139">
        <f>(COUNTIFS('Estruturante Móvel'!$M:$M,$B30,'Estruturante Móvel'!$AM:$AM,MF$4))-(COUNTIFS('Estruturante Móvel'!$M:$M,$B30,'Estruturante Móvel'!$AM:$AM,MF$4,'Estruturante Móvel'!$AQ:$AQ,"REPARO FO"))</f>
        <v>0</v>
      </c>
      <c r="MG30" s="140">
        <f>(COUNTIFS('Estruturante Móvel'!$M:$M,$B30,'Estruturante Móvel'!$C:$C,"&lt;&gt;PREVISTO",'Estruturante Móvel'!$G:$G,MF$4))</f>
        <v>0</v>
      </c>
      <c r="MH30" s="139">
        <f>(COUNTIFS('Estruturante Móvel'!$M:$M,$B30,'Estruturante Móvel'!$AM:$AM,MH$4))-(COUNTIFS('Estruturante Móvel'!$M:$M,$B30,'Estruturante Móvel'!$AM:$AM,MH$4,'Estruturante Móvel'!$AQ:$AQ,"REPARO FO"))</f>
        <v>0</v>
      </c>
      <c r="MI30" s="140">
        <f>(COUNTIFS('Estruturante Móvel'!$M:$M,$B30,'Estruturante Móvel'!$C:$C,"&lt;&gt;PREVISTO",'Estruturante Móvel'!$G:$G,MH$4))</f>
        <v>0</v>
      </c>
      <c r="MJ30" s="139">
        <f>(COUNTIFS('Estruturante Móvel'!$M:$M,$B30,'Estruturante Móvel'!$AM:$AM,MJ$4))-(COUNTIFS('Estruturante Móvel'!$M:$M,$B30,'Estruturante Móvel'!$AM:$AM,MJ$4,'Estruturante Móvel'!$AQ:$AQ,"REPARO FO"))</f>
        <v>0</v>
      </c>
      <c r="MK30" s="140">
        <f>(COUNTIFS('Estruturante Móvel'!$M:$M,$B30,'Estruturante Móvel'!$C:$C,"&lt;&gt;PREVISTO",'Estruturante Móvel'!$G:$G,MJ$4))</f>
        <v>0</v>
      </c>
      <c r="ML30" s="139">
        <f>(COUNTIFS('Estruturante Móvel'!$M:$M,$B30,'Estruturante Móvel'!$AM:$AM,ML$4))-(COUNTIFS('Estruturante Móvel'!$M:$M,$B30,'Estruturante Móvel'!$AM:$AM,ML$4,'Estruturante Móvel'!$AQ:$AQ,"REPARO FO"))</f>
        <v>0</v>
      </c>
      <c r="MM30" s="140">
        <f>(COUNTIFS('Estruturante Móvel'!$M:$M,$B30,'Estruturante Móvel'!$C:$C,"&lt;&gt;PREVISTO",'Estruturante Móvel'!$G:$G,ML$4))</f>
        <v>0</v>
      </c>
      <c r="MN30" s="139">
        <f>(COUNTIFS('Estruturante Móvel'!$M:$M,$B30,'Estruturante Móvel'!$AM:$AM,MN$4))-(COUNTIFS('Estruturante Móvel'!$M:$M,$B30,'Estruturante Móvel'!$AM:$AM,MN$4,'Estruturante Móvel'!$AQ:$AQ,"REPARO FO"))</f>
        <v>0</v>
      </c>
      <c r="MO30" s="140">
        <f>(COUNTIFS('Estruturante Móvel'!$M:$M,$B30,'Estruturante Móvel'!$C:$C,"&lt;&gt;PREVISTO",'Estruturante Móvel'!$G:$G,MN$4))</f>
        <v>0</v>
      </c>
      <c r="MP30" s="139">
        <f>(COUNTIFS('Estruturante Móvel'!$M:$M,$B30,'Estruturante Móvel'!$AM:$AM,MP$4))-(COUNTIFS('Estruturante Móvel'!$M:$M,$B30,'Estruturante Móvel'!$AM:$AM,MP$4,'Estruturante Móvel'!$AQ:$AQ,"REPARO FO"))</f>
        <v>0</v>
      </c>
      <c r="MQ30" s="140">
        <f>(COUNTIFS('Estruturante Móvel'!$M:$M,$B30,'Estruturante Móvel'!$C:$C,"&lt;&gt;PREVISTO",'Estruturante Móvel'!$G:$G,MP$4))</f>
        <v>0</v>
      </c>
      <c r="MR30" s="139">
        <f>(COUNTIFS('Estruturante Móvel'!$M:$M,$B30,'Estruturante Móvel'!$AM:$AM,MR$4))-(COUNTIFS('Estruturante Móvel'!$M:$M,$B30,'Estruturante Móvel'!$AM:$AM,MR$4,'Estruturante Móvel'!$AQ:$AQ,"REPARO FO"))</f>
        <v>0</v>
      </c>
      <c r="MS30" s="140">
        <f>(COUNTIFS('Estruturante Móvel'!$M:$M,$B30,'Estruturante Móvel'!$C:$C,"&lt;&gt;PREVISTO",'Estruturante Móvel'!$G:$G,MR$4))</f>
        <v>0</v>
      </c>
      <c r="MT30" s="139">
        <f>(COUNTIFS('Estruturante Móvel'!$M:$M,$B30,'Estruturante Móvel'!$AM:$AM,MT$4))-(COUNTIFS('Estruturante Móvel'!$M:$M,$B30,'Estruturante Móvel'!$AM:$AM,MT$4,'Estruturante Móvel'!$AQ:$AQ,"REPARO FO"))</f>
        <v>0</v>
      </c>
      <c r="MU30" s="140">
        <f>(COUNTIFS('Estruturante Móvel'!$M:$M,$B30,'Estruturante Móvel'!$C:$C,"&lt;&gt;PREVISTO",'Estruturante Móvel'!$G:$G,MT$4))</f>
        <v>0</v>
      </c>
      <c r="MV30" s="139">
        <f>(COUNTIFS('Estruturante Móvel'!$M:$M,$B30,'Estruturante Móvel'!$AM:$AM,MV$4))-(COUNTIFS('Estruturante Móvel'!$M:$M,$B30,'Estruturante Móvel'!$AM:$AM,MV$4,'Estruturante Móvel'!$AQ:$AQ,"REPARO FO"))</f>
        <v>0</v>
      </c>
      <c r="MW30" s="140">
        <f>(COUNTIFS('Estruturante Móvel'!$M:$M,$B30,'Estruturante Móvel'!$C:$C,"&lt;&gt;PREVISTO",'Estruturante Móvel'!$G:$G,MV$4))</f>
        <v>0</v>
      </c>
      <c r="MX30" s="139">
        <f>(COUNTIFS('Estruturante Móvel'!$M:$M,$B30,'Estruturante Móvel'!$AM:$AM,MX$4))-(COUNTIFS('Estruturante Móvel'!$M:$M,$B30,'Estruturante Móvel'!$AM:$AM,MX$4,'Estruturante Móvel'!$AQ:$AQ,"REPARO FO"))</f>
        <v>0</v>
      </c>
      <c r="MY30" s="140">
        <f>(COUNTIFS('Estruturante Móvel'!$M:$M,$B30,'Estruturante Móvel'!$C:$C,"&lt;&gt;PREVISTO",'Estruturante Móvel'!$G:$G,MX$4))</f>
        <v>0</v>
      </c>
      <c r="MZ30" s="139">
        <f>(COUNTIFS('Estruturante Móvel'!$M:$M,$B30,'Estruturante Móvel'!$AM:$AM,MZ$4))-(COUNTIFS('Estruturante Móvel'!$M:$M,$B30,'Estruturante Móvel'!$AM:$AM,MZ$4,'Estruturante Móvel'!$AQ:$AQ,"REPARO FO"))</f>
        <v>0</v>
      </c>
      <c r="NA30" s="140">
        <f>(COUNTIFS('Estruturante Móvel'!$M:$M,$B30,'Estruturante Móvel'!$C:$C,"&lt;&gt;PREVISTO",'Estruturante Móvel'!$G:$G,MZ$4))</f>
        <v>0</v>
      </c>
      <c r="NB30" s="139">
        <f>(COUNTIFS('Estruturante Móvel'!$M:$M,$B30,'Estruturante Móvel'!$AM:$AM,NB$4))-(COUNTIFS('Estruturante Móvel'!$M:$M,$B30,'Estruturante Móvel'!$AM:$AM,NB$4,'Estruturante Móvel'!$AQ:$AQ,"REPARO FO"))</f>
        <v>0</v>
      </c>
      <c r="NC30" s="140">
        <f>(COUNTIFS('Estruturante Móvel'!$M:$M,$B30,'Estruturante Móvel'!$C:$C,"&lt;&gt;PREVISTO",'Estruturante Móvel'!$G:$G,NB$4))</f>
        <v>0</v>
      </c>
      <c r="ND30" s="139">
        <f>(COUNTIFS('Estruturante Móvel'!$M:$M,$B30,'Estruturante Móvel'!$AM:$AM,ND$4))-(COUNTIFS('Estruturante Móvel'!$M:$M,$B30,'Estruturante Móvel'!$AM:$AM,ND$4,'Estruturante Móvel'!$AQ:$AQ,"REPARO FO"))</f>
        <v>0</v>
      </c>
      <c r="NE30" s="140">
        <f>(COUNTIFS('Estruturante Móvel'!$M:$M,$B30,'Estruturante Móvel'!$C:$C,"&lt;&gt;PREVISTO",'Estruturante Móvel'!$G:$G,ND$4))</f>
        <v>0</v>
      </c>
      <c r="NF30" s="139">
        <f>(COUNTIFS('Estruturante Móvel'!$M:$M,$B30,'Estruturante Móvel'!$AM:$AM,NF$4))-(COUNTIFS('Estruturante Móvel'!$M:$M,$B30,'Estruturante Móvel'!$AM:$AM,NF$4,'Estruturante Móvel'!$AQ:$AQ,"REPARO FO"))</f>
        <v>0</v>
      </c>
      <c r="NG30" s="140">
        <f>(COUNTIFS('Estruturante Móvel'!$M:$M,$B30,'Estruturante Móvel'!$C:$C,"&lt;&gt;PREVISTO",'Estruturante Móvel'!$G:$G,NF$4))</f>
        <v>0</v>
      </c>
      <c r="NH30" s="139">
        <f>(COUNTIFS('Estruturante Móvel'!$M:$M,$B30,'Estruturante Móvel'!$AM:$AM,NH$4))-(COUNTIFS('Estruturante Móvel'!$M:$M,$B30,'Estruturante Móvel'!$AM:$AM,NH$4,'Estruturante Móvel'!$AQ:$AQ,"REPARO FO"))</f>
        <v>0</v>
      </c>
      <c r="NI30" s="140">
        <f>(COUNTIFS('Estruturante Móvel'!$M:$M,$B30,'Estruturante Móvel'!$C:$C,"&lt;&gt;PREVISTO",'Estruturante Móvel'!$G:$G,NH$4))</f>
        <v>0</v>
      </c>
    </row>
    <row r="31" spans="1:373" hidden="1" outlineLevel="1">
      <c r="B31" s="205" t="s">
        <v>444</v>
      </c>
      <c r="C31" s="161" t="s">
        <v>186</v>
      </c>
      <c r="D31" s="161">
        <f>COUNTIFS('Estruturante Móvel'!$M:$M,B30,'Estruturante Móvel'!$L:$L,'CRONOGRAMA_CONST+MIGRACAO'!B31)</f>
        <v>1</v>
      </c>
      <c r="E31" s="161">
        <f>(COUNTIFS('Estruturante Móvel'!$M:$M,B30,'Estruturante Móvel'!$C:$C,"&lt;&gt;PREVISTO",'Estruturante Móvel'!$L:$L,'CRONOGRAMA_CONST+MIGRACAO'!B31))</f>
        <v>1</v>
      </c>
      <c r="F31" s="162">
        <f>(COUNTIFS('Estruturante Móvel'!$M:$M,B30,'Estruturante Móvel'!$C:$C,"PREVISTO",'Estruturante Móvel'!$L:$L,'CRONOGRAMA_CONST+MIGRACAO'!B31))</f>
        <v>0</v>
      </c>
      <c r="G31" s="162"/>
      <c r="H31" s="165" t="str">
        <f t="shared" si="378"/>
        <v>Concluído</v>
      </c>
      <c r="I31" s="166">
        <v>45566</v>
      </c>
      <c r="J31" s="160">
        <f t="shared" si="379"/>
        <v>1</v>
      </c>
      <c r="K31" s="157">
        <f t="shared" si="380"/>
        <v>1</v>
      </c>
      <c r="L31" s="139">
        <f>(COUNTIFS('Estruturante Móvel'!$M:$M,$B30,'Estruturante Móvel'!$AM:$AM,L$4,'Estruturante Móvel'!$L:$L,'CRONOGRAMA_CONST+MIGRACAO'!$B31))</f>
        <v>0</v>
      </c>
      <c r="M31" s="140">
        <f>(COUNTIFS('Estruturante Móvel'!$M:$M,$B30,'Estruturante Móvel'!$C:$C,"&lt;&gt;PREVISTO",'Estruturante Móvel'!$G:$G,L$4,'Estruturante Móvel'!$L:$L,'CRONOGRAMA_CONST+MIGRACAO'!B$7))</f>
        <v>0</v>
      </c>
      <c r="N31" s="139">
        <f>(COUNTIFS('Estruturante Móvel'!$M:$M,$B30,'Estruturante Móvel'!$AM:$AM,N$4,'Estruturante Móvel'!$L:$L,'CRONOGRAMA_CONST+MIGRACAO'!$B31))</f>
        <v>0</v>
      </c>
      <c r="O31" s="140">
        <f>(COUNTIFS('Estruturante Móvel'!$M:$M,$B30,'Estruturante Móvel'!$C:$C,"&lt;&gt;PREVISTO",'Estruturante Móvel'!$G:$G,N$4,'Estruturante Móvel'!$L:$L,'CRONOGRAMA_CONST+MIGRACAO'!D$7))</f>
        <v>0</v>
      </c>
      <c r="P31" s="139">
        <f>(COUNTIFS('Estruturante Móvel'!$M:$M,$B30,'Estruturante Móvel'!$AM:$AM,P$4,'Estruturante Móvel'!$L:$L,'CRONOGRAMA_CONST+MIGRACAO'!$B31))</f>
        <v>0</v>
      </c>
      <c r="Q31" s="140">
        <f>(COUNTIFS('Estruturante Móvel'!$M:$M,$B30,'Estruturante Móvel'!$C:$C,"&lt;&gt;PREVISTO",'Estruturante Móvel'!$G:$G,P$4,'Estruturante Móvel'!$L:$L,'CRONOGRAMA_CONST+MIGRACAO'!F$7))</f>
        <v>0</v>
      </c>
      <c r="R31" s="139">
        <f>(COUNTIFS('Estruturante Móvel'!$M:$M,$B30,'Estruturante Móvel'!$AM:$AM,R$4,'Estruturante Móvel'!$L:$L,'CRONOGRAMA_CONST+MIGRACAO'!$B31))</f>
        <v>0</v>
      </c>
      <c r="S31" s="140">
        <f>(COUNTIFS('Estruturante Móvel'!$M:$M,$B30,'Estruturante Móvel'!$C:$C,"&lt;&gt;PREVISTO",'Estruturante Móvel'!$G:$G,R$4,'Estruturante Móvel'!$L:$L,'CRONOGRAMA_CONST+MIGRACAO'!H$7))</f>
        <v>0</v>
      </c>
      <c r="T31" s="139">
        <f>(COUNTIFS('Estruturante Móvel'!$M:$M,$B30,'Estruturante Móvel'!$AM:$AM,T$4,'Estruturante Móvel'!$L:$L,'CRONOGRAMA_CONST+MIGRACAO'!$B31))</f>
        <v>0</v>
      </c>
      <c r="U31" s="140">
        <f>(COUNTIFS('Estruturante Móvel'!$M:$M,$B30,'Estruturante Móvel'!$C:$C,"&lt;&gt;PREVISTO",'Estruturante Móvel'!$G:$G,T$4,'Estruturante Móvel'!$L:$L,'CRONOGRAMA_CONST+MIGRACAO'!J$7))</f>
        <v>0</v>
      </c>
      <c r="V31" s="139">
        <f>(COUNTIFS('Estruturante Móvel'!$M:$M,$B30,'Estruturante Móvel'!$AM:$AM,V$4,'Estruturante Móvel'!$L:$L,'CRONOGRAMA_CONST+MIGRACAO'!$B31))</f>
        <v>0</v>
      </c>
      <c r="W31" s="140">
        <f>(COUNTIFS('Estruturante Móvel'!$M:$M,$B30,'Estruturante Móvel'!$C:$C,"&lt;&gt;PREVISTO",'Estruturante Móvel'!$G:$G,V$4,'Estruturante Móvel'!$L:$L,'CRONOGRAMA_CONST+MIGRACAO'!L$7))</f>
        <v>0</v>
      </c>
      <c r="X31" s="139">
        <f>(COUNTIFS('Estruturante Móvel'!$M:$M,$B30,'Estruturante Móvel'!$AM:$AM,X$4,'Estruturante Móvel'!$L:$L,'CRONOGRAMA_CONST+MIGRACAO'!$B31))</f>
        <v>0</v>
      </c>
      <c r="Y31" s="140">
        <f>(COUNTIFS('Estruturante Móvel'!$M:$M,$B30,'Estruturante Móvel'!$C:$C,"&lt;&gt;PREVISTO",'Estruturante Móvel'!$G:$G,X$4,'Estruturante Móvel'!$L:$L,'CRONOGRAMA_CONST+MIGRACAO'!N$7))</f>
        <v>0</v>
      </c>
      <c r="Z31" s="139">
        <f>(COUNTIFS('Estruturante Móvel'!$M:$M,$B30,'Estruturante Móvel'!$AM:$AM,Z$4,'Estruturante Móvel'!$L:$L,'CRONOGRAMA_CONST+MIGRACAO'!$B31))</f>
        <v>0</v>
      </c>
      <c r="AA31" s="140">
        <f>(COUNTIFS('Estruturante Móvel'!$M:$M,$B30,'Estruturante Móvel'!$C:$C,"&lt;&gt;PREVISTO",'Estruturante Móvel'!$G:$G,Z$4,'Estruturante Móvel'!$L:$L,'CRONOGRAMA_CONST+MIGRACAO'!P$7))</f>
        <v>0</v>
      </c>
      <c r="AB31" s="139">
        <f>(COUNTIFS('Estruturante Móvel'!$M:$M,$B30,'Estruturante Móvel'!$AM:$AM,AB$4,'Estruturante Móvel'!$L:$L,'CRONOGRAMA_CONST+MIGRACAO'!$B31))</f>
        <v>0</v>
      </c>
      <c r="AC31" s="140">
        <f>(COUNTIFS('Estruturante Móvel'!$M:$M,$B30,'Estruturante Móvel'!$C:$C,"&lt;&gt;PREVISTO",'Estruturante Móvel'!$G:$G,AB$4,'Estruturante Móvel'!$L:$L,'CRONOGRAMA_CONST+MIGRACAO'!R$7))</f>
        <v>0</v>
      </c>
      <c r="AD31" s="139">
        <f>(COUNTIFS('Estruturante Móvel'!$M:$M,$B30,'Estruturante Móvel'!$AM:$AM,AD$4,'Estruturante Móvel'!$L:$L,'CRONOGRAMA_CONST+MIGRACAO'!$B31))</f>
        <v>0</v>
      </c>
      <c r="AE31" s="140">
        <f>(COUNTIFS('Estruturante Móvel'!$M:$M,$B30,'Estruturante Móvel'!$C:$C,"&lt;&gt;PREVISTO",'Estruturante Móvel'!$G:$G,AD$4,'Estruturante Móvel'!$L:$L,'CRONOGRAMA_CONST+MIGRACAO'!T$7))</f>
        <v>0</v>
      </c>
      <c r="AF31" s="139">
        <f>(COUNTIFS('Estruturante Móvel'!$M:$M,$B30,'Estruturante Móvel'!$AM:$AM,AF$4,'Estruturante Móvel'!$L:$L,'CRONOGRAMA_CONST+MIGRACAO'!$B31))</f>
        <v>0</v>
      </c>
      <c r="AG31" s="140">
        <f>(COUNTIFS('Estruturante Móvel'!$M:$M,$B30,'Estruturante Móvel'!$C:$C,"&lt;&gt;PREVISTO",'Estruturante Móvel'!$G:$G,AF$4,'Estruturante Móvel'!$L:$L,'CRONOGRAMA_CONST+MIGRACAO'!V$7))</f>
        <v>0</v>
      </c>
      <c r="AH31" s="139">
        <f>(COUNTIFS('Estruturante Móvel'!$M:$M,$B30,'Estruturante Móvel'!$AM:$AM,AH$4,'Estruturante Móvel'!$L:$L,'CRONOGRAMA_CONST+MIGRACAO'!$B31))</f>
        <v>0</v>
      </c>
      <c r="AI31" s="140">
        <f>(COUNTIFS('Estruturante Móvel'!$M:$M,$B30,'Estruturante Móvel'!$C:$C,"&lt;&gt;PREVISTO",'Estruturante Móvel'!$G:$G,AH$4,'Estruturante Móvel'!$L:$L,'CRONOGRAMA_CONST+MIGRACAO'!X$7))</f>
        <v>0</v>
      </c>
      <c r="AJ31" s="139">
        <f>(COUNTIFS('Estruturante Móvel'!$M:$M,$B30,'Estruturante Móvel'!$AM:$AM,AJ$4,'Estruturante Móvel'!$L:$L,'CRONOGRAMA_CONST+MIGRACAO'!$B31))</f>
        <v>0</v>
      </c>
      <c r="AK31" s="140">
        <f>(COUNTIFS('Estruturante Móvel'!$M:$M,$B30,'Estruturante Móvel'!$C:$C,"&lt;&gt;PREVISTO",'Estruturante Móvel'!$G:$G,AJ$4,'Estruturante Móvel'!$L:$L,'CRONOGRAMA_CONST+MIGRACAO'!Z$7))</f>
        <v>0</v>
      </c>
      <c r="AL31" s="139">
        <f>(COUNTIFS('Estruturante Móvel'!$M:$M,$B30,'Estruturante Móvel'!$AM:$AM,AL$4,'Estruturante Móvel'!$L:$L,'CRONOGRAMA_CONST+MIGRACAO'!$B31))</f>
        <v>0</v>
      </c>
      <c r="AM31" s="140">
        <f>(COUNTIFS('Estruturante Móvel'!$M:$M,$B30,'Estruturante Móvel'!$C:$C,"&lt;&gt;PREVISTO",'Estruturante Móvel'!$G:$G,AL$4,'Estruturante Móvel'!$L:$L,'CRONOGRAMA_CONST+MIGRACAO'!AB$7))</f>
        <v>0</v>
      </c>
      <c r="AN31" s="139">
        <f>(COUNTIFS('Estruturante Móvel'!$M:$M,$B30,'Estruturante Móvel'!$AM:$AM,AN$4,'Estruturante Móvel'!$L:$L,'CRONOGRAMA_CONST+MIGRACAO'!$B31))</f>
        <v>0</v>
      </c>
      <c r="AO31" s="140">
        <f>(COUNTIFS('Estruturante Móvel'!$M:$M,$B30,'Estruturante Móvel'!$C:$C,"&lt;&gt;PREVISTO",'Estruturante Móvel'!$G:$G,AN$4,'Estruturante Móvel'!$L:$L,'CRONOGRAMA_CONST+MIGRACAO'!AD$7))</f>
        <v>0</v>
      </c>
      <c r="AP31" s="139">
        <f>(COUNTIFS('Estruturante Móvel'!$M:$M,$B30,'Estruturante Móvel'!$AM:$AM,AP$4,'Estruturante Móvel'!$L:$L,'CRONOGRAMA_CONST+MIGRACAO'!$B31))</f>
        <v>0</v>
      </c>
      <c r="AQ31" s="140">
        <f>(COUNTIFS('Estruturante Móvel'!$M:$M,$B30,'Estruturante Móvel'!$C:$C,"&lt;&gt;PREVISTO",'Estruturante Móvel'!$G:$G,AP$4,'Estruturante Móvel'!$L:$L,'CRONOGRAMA_CONST+MIGRACAO'!AF$7))</f>
        <v>0</v>
      </c>
      <c r="AR31" s="139">
        <f>(COUNTIFS('Estruturante Móvel'!$M:$M,$B30,'Estruturante Móvel'!$AM:$AM,AR$4,'Estruturante Móvel'!$L:$L,'CRONOGRAMA_CONST+MIGRACAO'!$B31))</f>
        <v>0</v>
      </c>
      <c r="AS31" s="140">
        <f>(COUNTIFS('Estruturante Móvel'!$M:$M,$B30,'Estruturante Móvel'!$C:$C,"&lt;&gt;PREVISTO",'Estruturante Móvel'!$G:$G,AR$4,'Estruturante Móvel'!$L:$L,'CRONOGRAMA_CONST+MIGRACAO'!AH$7))</f>
        <v>0</v>
      </c>
      <c r="AT31" s="139">
        <f>(COUNTIFS('Estruturante Móvel'!$M:$M,$B30,'Estruturante Móvel'!$AM:$AM,AT$4,'Estruturante Móvel'!$L:$L,'CRONOGRAMA_CONST+MIGRACAO'!$B31))</f>
        <v>0</v>
      </c>
      <c r="AU31" s="140">
        <f>(COUNTIFS('Estruturante Móvel'!$M:$M,$B30,'Estruturante Móvel'!$C:$C,"&lt;&gt;PREVISTO",'Estruturante Móvel'!$G:$G,AT$4,'Estruturante Móvel'!$L:$L,'CRONOGRAMA_CONST+MIGRACAO'!AJ$7))</f>
        <v>0</v>
      </c>
      <c r="AV31" s="139">
        <f>(COUNTIFS('Estruturante Móvel'!$M:$M,$B30,'Estruturante Móvel'!$AM:$AM,AV$4,'Estruturante Móvel'!$L:$L,'CRONOGRAMA_CONST+MIGRACAO'!$B31))</f>
        <v>0</v>
      </c>
      <c r="AW31" s="140">
        <f>(COUNTIFS('Estruturante Móvel'!$M:$M,$B30,'Estruturante Móvel'!$C:$C,"&lt;&gt;PREVISTO",'Estruturante Móvel'!$G:$G,AV$4,'Estruturante Móvel'!$L:$L,'CRONOGRAMA_CONST+MIGRACAO'!AL$7))</f>
        <v>0</v>
      </c>
      <c r="AX31" s="139">
        <f>(COUNTIFS('Estruturante Móvel'!$M:$M,$B30,'Estruturante Móvel'!$AM:$AM,AX$4,'Estruturante Móvel'!$L:$L,'CRONOGRAMA_CONST+MIGRACAO'!$B31))</f>
        <v>0</v>
      </c>
      <c r="AY31" s="140">
        <f>(COUNTIFS('Estruturante Móvel'!$M:$M,$B30,'Estruturante Móvel'!$C:$C,"&lt;&gt;PREVISTO",'Estruturante Móvel'!$G:$G,AX$4,'Estruturante Móvel'!$L:$L,'CRONOGRAMA_CONST+MIGRACAO'!AN$7))</f>
        <v>0</v>
      </c>
      <c r="AZ31" s="139">
        <f>(COUNTIFS('Estruturante Móvel'!$M:$M,$B30,'Estruturante Móvel'!$AM:$AM,AZ$4,'Estruturante Móvel'!$L:$L,'CRONOGRAMA_CONST+MIGRACAO'!$B31))</f>
        <v>0</v>
      </c>
      <c r="BA31" s="140">
        <f>(COUNTIFS('Estruturante Móvel'!$M:$M,$B30,'Estruturante Móvel'!$C:$C,"&lt;&gt;PREVISTO",'Estruturante Móvel'!$G:$G,AZ$4,'Estruturante Móvel'!$L:$L,'CRONOGRAMA_CONST+MIGRACAO'!AP$7))</f>
        <v>0</v>
      </c>
      <c r="BB31" s="139">
        <f>(COUNTIFS('Estruturante Móvel'!$M:$M,$B30,'Estruturante Móvel'!$AM:$AM,BB$4,'Estruturante Móvel'!$L:$L,'CRONOGRAMA_CONST+MIGRACAO'!$B31))</f>
        <v>0</v>
      </c>
      <c r="BC31" s="140">
        <f>(COUNTIFS('Estruturante Móvel'!$M:$M,$B30,'Estruturante Móvel'!$C:$C,"&lt;&gt;PREVISTO",'Estruturante Móvel'!$G:$G,BB$4,'Estruturante Móvel'!$L:$L,'CRONOGRAMA_CONST+MIGRACAO'!AR$7))</f>
        <v>0</v>
      </c>
      <c r="BD31" s="139">
        <f>(COUNTIFS('Estruturante Móvel'!$M:$M,$B30,'Estruturante Móvel'!$AM:$AM,BD$4,'Estruturante Móvel'!$L:$L,'CRONOGRAMA_CONST+MIGRACAO'!$B31))</f>
        <v>0</v>
      </c>
      <c r="BE31" s="140">
        <f>(COUNTIFS('Estruturante Móvel'!$M:$M,$B30,'Estruturante Móvel'!$C:$C,"&lt;&gt;PREVISTO",'Estruturante Móvel'!$G:$G,BD$4,'Estruturante Móvel'!$L:$L,'CRONOGRAMA_CONST+MIGRACAO'!AT$7))</f>
        <v>0</v>
      </c>
      <c r="BF31" s="139">
        <f>(COUNTIFS('Estruturante Móvel'!$M:$M,$B30,'Estruturante Móvel'!$AM:$AM,BF$4,'Estruturante Móvel'!$L:$L,'CRONOGRAMA_CONST+MIGRACAO'!$B31))</f>
        <v>0</v>
      </c>
      <c r="BG31" s="140">
        <f>(COUNTIFS('Estruturante Móvel'!$M:$M,$B30,'Estruturante Móvel'!$C:$C,"&lt;&gt;PREVISTO",'Estruturante Móvel'!$G:$G,BF$4,'Estruturante Móvel'!$L:$L,'CRONOGRAMA_CONST+MIGRACAO'!AV$7))</f>
        <v>0</v>
      </c>
      <c r="BH31" s="139">
        <f>(COUNTIFS('Estruturante Móvel'!$M:$M,$B30,'Estruturante Móvel'!$AM:$AM,BH$4,'Estruturante Móvel'!$L:$L,'CRONOGRAMA_CONST+MIGRACAO'!$B31))</f>
        <v>0</v>
      </c>
      <c r="BI31" s="140">
        <f>(COUNTIFS('Estruturante Móvel'!$M:$M,$B30,'Estruturante Móvel'!$C:$C,"&lt;&gt;PREVISTO",'Estruturante Móvel'!$G:$G,BH$4,'Estruturante Móvel'!$L:$L,'CRONOGRAMA_CONST+MIGRACAO'!AX$7))</f>
        <v>0</v>
      </c>
      <c r="BJ31" s="139">
        <f>(COUNTIFS('Estruturante Móvel'!$M:$M,$B30,'Estruturante Móvel'!$AM:$AM,BJ$4,'Estruturante Móvel'!$L:$L,'CRONOGRAMA_CONST+MIGRACAO'!$B31))</f>
        <v>0</v>
      </c>
      <c r="BK31" s="140">
        <f>(COUNTIFS('Estruturante Móvel'!$M:$M,$B30,'Estruturante Móvel'!$C:$C,"&lt;&gt;PREVISTO",'Estruturante Móvel'!$G:$G,BJ$4,'Estruturante Móvel'!$L:$L,'CRONOGRAMA_CONST+MIGRACAO'!AZ$7))</f>
        <v>0</v>
      </c>
      <c r="BL31" s="139">
        <f>(COUNTIFS('Estruturante Móvel'!$M:$M,$B30,'Estruturante Móvel'!$AM:$AM,BL$4,'Estruturante Móvel'!$L:$L,'CRONOGRAMA_CONST+MIGRACAO'!$B31))</f>
        <v>0</v>
      </c>
      <c r="BM31" s="140">
        <f>(COUNTIFS('Estruturante Móvel'!$M:$M,$B30,'Estruturante Móvel'!$C:$C,"&lt;&gt;PREVISTO",'Estruturante Móvel'!$G:$G,BL$4,'Estruturante Móvel'!$L:$L,'CRONOGRAMA_CONST+MIGRACAO'!BB$7))</f>
        <v>0</v>
      </c>
      <c r="BN31" s="139">
        <f>(COUNTIFS('Estruturante Móvel'!$M:$M,$B30,'Estruturante Móvel'!$AM:$AM,BN$4,'Estruturante Móvel'!$L:$L,'CRONOGRAMA_CONST+MIGRACAO'!$B31))</f>
        <v>0</v>
      </c>
      <c r="BO31" s="140">
        <f>(COUNTIFS('Estruturante Móvel'!$M:$M,$B30,'Estruturante Móvel'!$C:$C,"&lt;&gt;PREVISTO",'Estruturante Móvel'!$G:$G,BN$4,'Estruturante Móvel'!$L:$L,'CRONOGRAMA_CONST+MIGRACAO'!BD$7))</f>
        <v>0</v>
      </c>
      <c r="BP31" s="139">
        <f>(COUNTIFS('Estruturante Móvel'!$M:$M,$B30,'Estruturante Móvel'!$AM:$AM,BP$4,'Estruturante Móvel'!$L:$L,'CRONOGRAMA_CONST+MIGRACAO'!$B31))</f>
        <v>0</v>
      </c>
      <c r="BQ31" s="140">
        <f>(COUNTIFS('Estruturante Móvel'!$M:$M,$B30,'Estruturante Móvel'!$C:$C,"&lt;&gt;PREVISTO",'Estruturante Móvel'!$G:$G,BP$4,'Estruturante Móvel'!$L:$L,'CRONOGRAMA_CONST+MIGRACAO'!BF$7))</f>
        <v>0</v>
      </c>
      <c r="BR31" s="139">
        <f>(COUNTIFS('Estruturante Móvel'!$M:$M,$B30,'Estruturante Móvel'!$AM:$AM,BR$4,'Estruturante Móvel'!$L:$L,'CRONOGRAMA_CONST+MIGRACAO'!$B31))</f>
        <v>0</v>
      </c>
      <c r="BS31" s="140">
        <f>(COUNTIFS('Estruturante Móvel'!$M:$M,$B30,'Estruturante Móvel'!$C:$C,"&lt;&gt;PREVISTO",'Estruturante Móvel'!$G:$G,BR$4,'Estruturante Móvel'!$L:$L,'CRONOGRAMA_CONST+MIGRACAO'!BH$7))</f>
        <v>0</v>
      </c>
      <c r="BT31" s="139">
        <f>(COUNTIFS('Estruturante Móvel'!$M:$M,$B31,'Estruturante Móvel'!$AM:$AM,BT$4))-(COUNTIFS('Estruturante Móvel'!$M:$M,$B31,'Estruturante Móvel'!$AM:$AM,BT$4,'Estruturante Móvel'!$AQ:$AQ,"REPARO FO"))</f>
        <v>0</v>
      </c>
      <c r="BU31" s="140">
        <f>(COUNTIFS('Estruturante Móvel'!$M:$M,$B30,'Estruturante Móvel'!$C:$C,"&lt;&gt;PREVISTO",'Estruturante Móvel'!$G:$G,BT$4,'Estruturante Móvel'!$L:$L,'CRONOGRAMA_CONST+MIGRACAO'!BJ$7))</f>
        <v>0</v>
      </c>
      <c r="BV31" s="139">
        <f>(COUNTIFS('Estruturante Móvel'!$M:$M,$B31,'Estruturante Móvel'!$AM:$AM,BV$4))-(COUNTIFS('Estruturante Móvel'!$M:$M,$B31,'Estruturante Móvel'!$AM:$AM,BV$4,'Estruturante Móvel'!$AQ:$AQ,"REPARO FO"))</f>
        <v>0</v>
      </c>
      <c r="BW31" s="140">
        <f>(COUNTIFS('Estruturante Móvel'!$M:$M,$B30,'Estruturante Móvel'!$C:$C,"&lt;&gt;PREVISTO",'Estruturante Móvel'!$G:$G,BV$4,'Estruturante Móvel'!$L:$L,'CRONOGRAMA_CONST+MIGRACAO'!BL$7))</f>
        <v>0</v>
      </c>
      <c r="BX31" s="139">
        <f>(COUNTIFS('Estruturante Móvel'!$M:$M,$B31,'Estruturante Móvel'!$AM:$AM,BX$4))-(COUNTIFS('Estruturante Móvel'!$M:$M,$B31,'Estruturante Móvel'!$AM:$AM,BX$4,'Estruturante Móvel'!$AQ:$AQ,"REPARO FO"))</f>
        <v>0</v>
      </c>
      <c r="BY31" s="140">
        <f>(COUNTIFS('Estruturante Móvel'!$M:$M,$B30,'Estruturante Móvel'!$C:$C,"&lt;&gt;PREVISTO",'Estruturante Móvel'!$G:$G,BX$4,'Estruturante Móvel'!$L:$L,'CRONOGRAMA_CONST+MIGRACAO'!BN$7))</f>
        <v>0</v>
      </c>
      <c r="BZ31" s="139">
        <f>(COUNTIFS('Estruturante Móvel'!$M:$M,$B31,'Estruturante Móvel'!$AM:$AM,BZ$4))-(COUNTIFS('Estruturante Móvel'!$M:$M,$B31,'Estruturante Móvel'!$AM:$AM,BZ$4,'Estruturante Móvel'!$AQ:$AQ,"REPARO FO"))</f>
        <v>0</v>
      </c>
      <c r="CA31" s="140">
        <f>(COUNTIFS('Estruturante Móvel'!$M:$M,$B30,'Estruturante Móvel'!$C:$C,"&lt;&gt;PREVISTO",'Estruturante Móvel'!$G:$G,BZ$4,'Estruturante Móvel'!$L:$L,'CRONOGRAMA_CONST+MIGRACAO'!BP$7))</f>
        <v>0</v>
      </c>
      <c r="CB31" s="139">
        <f>(COUNTIFS('Estruturante Móvel'!$M:$M,$B31,'Estruturante Móvel'!$AM:$AM,CB$4))-(COUNTIFS('Estruturante Móvel'!$M:$M,$B31,'Estruturante Móvel'!$AM:$AM,CB$4,'Estruturante Móvel'!$AQ:$AQ,"REPARO FO"))</f>
        <v>0</v>
      </c>
      <c r="CC31" s="140">
        <f>(COUNTIFS('Estruturante Móvel'!$M:$M,$B30,'Estruturante Móvel'!$C:$C,"&lt;&gt;PREVISTO",'Estruturante Móvel'!$G:$G,CB$4,'Estruturante Móvel'!$L:$L,'CRONOGRAMA_CONST+MIGRACAO'!BR$7))</f>
        <v>0</v>
      </c>
      <c r="CD31" s="139">
        <f>(COUNTIFS('Estruturante Móvel'!$M:$M,$B31,'Estruturante Móvel'!$AM:$AM,CD$4))-(COUNTIFS('Estruturante Móvel'!$M:$M,$B31,'Estruturante Móvel'!$AM:$AM,CD$4,'Estruturante Móvel'!$AQ:$AQ,"REPARO FO"))</f>
        <v>0</v>
      </c>
      <c r="CE31" s="140">
        <f>(COUNTIFS('Estruturante Móvel'!$M:$M,$B30,'Estruturante Móvel'!$C:$C,"&lt;&gt;PREVISTO",'Estruturante Móvel'!$G:$G,CD$4,'Estruturante Móvel'!$L:$L,'CRONOGRAMA_CONST+MIGRACAO'!BT$7))</f>
        <v>0</v>
      </c>
      <c r="CF31" s="139">
        <f>(COUNTIFS('Estruturante Móvel'!$M:$M,$B31,'Estruturante Móvel'!$AM:$AM,CF$4))-(COUNTIFS('Estruturante Móvel'!$M:$M,$B31,'Estruturante Móvel'!$AM:$AM,CF$4,'Estruturante Móvel'!$AQ:$AQ,"REPARO FO"))</f>
        <v>0</v>
      </c>
      <c r="CG31" s="140">
        <f>(COUNTIFS('Estruturante Móvel'!$M:$M,$B30,'Estruturante Móvel'!$C:$C,"&lt;&gt;PREVISTO",'Estruturante Móvel'!$G:$G,CF$4,'Estruturante Móvel'!$L:$L,'CRONOGRAMA_CONST+MIGRACAO'!BV$7))</f>
        <v>0</v>
      </c>
      <c r="CH31" s="139">
        <f>(COUNTIFS('Estruturante Móvel'!$M:$M,$B31,'Estruturante Móvel'!$AM:$AM,CH$4))-(COUNTIFS('Estruturante Móvel'!$M:$M,$B31,'Estruturante Móvel'!$AM:$AM,CH$4,'Estruturante Móvel'!$AQ:$AQ,"REPARO FO"))</f>
        <v>0</v>
      </c>
      <c r="CI31" s="140">
        <f>(COUNTIFS('Estruturante Móvel'!$M:$M,$B30,'Estruturante Móvel'!$C:$C,"&lt;&gt;PREVISTO",'Estruturante Móvel'!$G:$G,CH$4,'Estruturante Móvel'!$L:$L,'CRONOGRAMA_CONST+MIGRACAO'!BX$7))</f>
        <v>0</v>
      </c>
      <c r="CJ31" s="139">
        <f>(COUNTIFS('Estruturante Móvel'!$M:$M,$B31,'Estruturante Móvel'!$AM:$AM,CJ$4))-(COUNTIFS('Estruturante Móvel'!$M:$M,$B31,'Estruturante Móvel'!$AM:$AM,CJ$4,'Estruturante Móvel'!$AQ:$AQ,"REPARO FO"))</f>
        <v>0</v>
      </c>
      <c r="CK31" s="140">
        <f>(COUNTIFS('Estruturante Móvel'!$M:$M,$B30,'Estruturante Móvel'!$C:$C,"&lt;&gt;PREVISTO",'Estruturante Móvel'!$G:$G,CJ$4,'Estruturante Móvel'!$L:$L,'CRONOGRAMA_CONST+MIGRACAO'!BZ$7))</f>
        <v>0</v>
      </c>
      <c r="CL31" s="139">
        <f>(COUNTIFS('Estruturante Móvel'!$M:$M,$B31,'Estruturante Móvel'!$AM:$AM,CL$4))-(COUNTIFS('Estruturante Móvel'!$M:$M,$B31,'Estruturante Móvel'!$AM:$AM,CL$4,'Estruturante Móvel'!$AQ:$AQ,"REPARO FO"))</f>
        <v>0</v>
      </c>
      <c r="CM31" s="140">
        <f>(COUNTIFS('Estruturante Móvel'!$M:$M,$B30,'Estruturante Móvel'!$C:$C,"&lt;&gt;PREVISTO",'Estruturante Móvel'!$G:$G,CL$4,'Estruturante Móvel'!$L:$L,'CRONOGRAMA_CONST+MIGRACAO'!CB$7))</f>
        <v>0</v>
      </c>
      <c r="CN31" s="139">
        <f>(COUNTIFS('Estruturante Móvel'!$M:$M,$B31,'Estruturante Móvel'!$AM:$AM,CN$4))-(COUNTIFS('Estruturante Móvel'!$M:$M,$B31,'Estruturante Móvel'!$AM:$AM,CN$4,'Estruturante Móvel'!$AQ:$AQ,"REPARO FO"))</f>
        <v>0</v>
      </c>
      <c r="CO31" s="140">
        <f>(COUNTIFS('Estruturante Móvel'!$M:$M,$B30,'Estruturante Móvel'!$C:$C,"&lt;&gt;PREVISTO",'Estruturante Móvel'!$G:$G,CN$4,'Estruturante Móvel'!$L:$L,'CRONOGRAMA_CONST+MIGRACAO'!CD$7))</f>
        <v>0</v>
      </c>
      <c r="CP31" s="139">
        <f>(COUNTIFS('Estruturante Móvel'!$M:$M,$B31,'Estruturante Móvel'!$AM:$AM,CP$4))-(COUNTIFS('Estruturante Móvel'!$M:$M,$B31,'Estruturante Móvel'!$AM:$AM,CP$4,'Estruturante Móvel'!$AQ:$AQ,"REPARO FO"))</f>
        <v>0</v>
      </c>
      <c r="CQ31" s="140">
        <f>(COUNTIFS('Estruturante Móvel'!$M:$M,$B30,'Estruturante Móvel'!$C:$C,"&lt;&gt;PREVISTO",'Estruturante Móvel'!$G:$G,CP$4,'Estruturante Móvel'!$L:$L,'CRONOGRAMA_CONST+MIGRACAO'!CF$7))</f>
        <v>0</v>
      </c>
      <c r="CR31" s="139">
        <f>(COUNTIFS('Estruturante Móvel'!$M:$M,$B31,'Estruturante Móvel'!$AM:$AM,CR$4))-(COUNTIFS('Estruturante Móvel'!$M:$M,$B31,'Estruturante Móvel'!$AM:$AM,CR$4,'Estruturante Móvel'!$AQ:$AQ,"REPARO FO"))</f>
        <v>0</v>
      </c>
      <c r="CS31" s="140">
        <f>(COUNTIFS('Estruturante Móvel'!$M:$M,$B30,'Estruturante Móvel'!$C:$C,"&lt;&gt;PREVISTO",'Estruturante Móvel'!$G:$G,CR$4,'Estruturante Móvel'!$L:$L,'CRONOGRAMA_CONST+MIGRACAO'!CH$7))</f>
        <v>0</v>
      </c>
      <c r="CT31" s="139">
        <f>(COUNTIFS('Estruturante Móvel'!$M:$M,$B31,'Estruturante Móvel'!$AM:$AM,CT$4))-(COUNTIFS('Estruturante Móvel'!$M:$M,$B31,'Estruturante Móvel'!$AM:$AM,CT$4,'Estruturante Móvel'!$AQ:$AQ,"REPARO FO"))</f>
        <v>0</v>
      </c>
      <c r="CU31" s="140">
        <f>(COUNTIFS('Estruturante Móvel'!$M:$M,$B30,'Estruturante Móvel'!$C:$C,"&lt;&gt;PREVISTO",'Estruturante Móvel'!$G:$G,CT$4,'Estruturante Móvel'!$L:$L,'CRONOGRAMA_CONST+MIGRACAO'!CJ$7))</f>
        <v>0</v>
      </c>
      <c r="CV31" s="139">
        <f>(COUNTIFS('Estruturante Móvel'!$M:$M,$B31,'Estruturante Móvel'!$AM:$AM,CV$4))-(COUNTIFS('Estruturante Móvel'!$M:$M,$B31,'Estruturante Móvel'!$AM:$AM,CV$4,'Estruturante Móvel'!$AQ:$AQ,"REPARO FO"))</f>
        <v>0</v>
      </c>
      <c r="CW31" s="140">
        <f>(COUNTIFS('Estruturante Móvel'!$M:$M,$B30,'Estruturante Móvel'!$C:$C,"&lt;&gt;PREVISTO",'Estruturante Móvel'!$G:$G,CV$4,'Estruturante Móvel'!$L:$L,'CRONOGRAMA_CONST+MIGRACAO'!CL$7))</f>
        <v>0</v>
      </c>
      <c r="CX31" s="139">
        <f>(COUNTIFS('Estruturante Móvel'!$M:$M,$B31,'Estruturante Móvel'!$AM:$AM,CX$4))-(COUNTIFS('Estruturante Móvel'!$M:$M,$B31,'Estruturante Móvel'!$AM:$AM,CX$4,'Estruturante Móvel'!$AQ:$AQ,"REPARO FO"))</f>
        <v>0</v>
      </c>
      <c r="CY31" s="140">
        <f>(COUNTIFS('Estruturante Móvel'!$M:$M,$B30,'Estruturante Móvel'!$C:$C,"&lt;&gt;PREVISTO",'Estruturante Móvel'!$G:$G,CX$4,'Estruturante Móvel'!$L:$L,'CRONOGRAMA_CONST+MIGRACAO'!CN$7))</f>
        <v>0</v>
      </c>
      <c r="CZ31" s="139">
        <f>(COUNTIFS('Estruturante Móvel'!$M:$M,$B31,'Estruturante Móvel'!$AM:$AM,CZ$4))-(COUNTIFS('Estruturante Móvel'!$M:$M,$B31,'Estruturante Móvel'!$AM:$AM,CZ$4,'Estruturante Móvel'!$AQ:$AQ,"REPARO FO"))</f>
        <v>0</v>
      </c>
      <c r="DA31" s="140">
        <f>(COUNTIFS('Estruturante Móvel'!$M:$M,$B30,'Estruturante Móvel'!$C:$C,"&lt;&gt;PREVISTO",'Estruturante Móvel'!$G:$G,CZ$4,'Estruturante Móvel'!$L:$L,'CRONOGRAMA_CONST+MIGRACAO'!CP$7))</f>
        <v>0</v>
      </c>
      <c r="DB31" s="139">
        <f>(COUNTIFS('Estruturante Móvel'!$M:$M,$B31,'Estruturante Móvel'!$AM:$AM,DB$4))-(COUNTIFS('Estruturante Móvel'!$M:$M,$B31,'Estruturante Móvel'!$AM:$AM,DB$4,'Estruturante Móvel'!$AQ:$AQ,"REPARO FO"))</f>
        <v>0</v>
      </c>
      <c r="DC31" s="140">
        <f>(COUNTIFS('Estruturante Móvel'!$M:$M,$B30,'Estruturante Móvel'!$C:$C,"&lt;&gt;PREVISTO",'Estruturante Móvel'!$G:$G,DB$4,'Estruturante Móvel'!$L:$L,'CRONOGRAMA_CONST+MIGRACAO'!CR$7))</f>
        <v>0</v>
      </c>
      <c r="DD31" s="139">
        <f>(COUNTIFS('Estruturante Móvel'!$M:$M,$B31,'Estruturante Móvel'!$AM:$AM,DD$4))-(COUNTIFS('Estruturante Móvel'!$M:$M,$B31,'Estruturante Móvel'!$AM:$AM,DD$4,'Estruturante Móvel'!$AQ:$AQ,"REPARO FO"))</f>
        <v>0</v>
      </c>
      <c r="DE31" s="140">
        <f>(COUNTIFS('Estruturante Móvel'!$M:$M,$B30,'Estruturante Móvel'!$C:$C,"&lt;&gt;PREVISTO",'Estruturante Móvel'!$G:$G,DD$4,'Estruturante Móvel'!$L:$L,'CRONOGRAMA_CONST+MIGRACAO'!CT$7))</f>
        <v>0</v>
      </c>
      <c r="DF31" s="139">
        <f>(COUNTIFS('Estruturante Móvel'!$M:$M,$B31,'Estruturante Móvel'!$AM:$AM,DF$4))-(COUNTIFS('Estruturante Móvel'!$M:$M,$B31,'Estruturante Móvel'!$AM:$AM,DF$4,'Estruturante Móvel'!$AQ:$AQ,"REPARO FO"))</f>
        <v>0</v>
      </c>
      <c r="DG31" s="140">
        <f>(COUNTIFS('Estruturante Móvel'!$M:$M,$B30,'Estruturante Móvel'!$C:$C,"&lt;&gt;PREVISTO",'Estruturante Móvel'!$G:$G,DF$4,'Estruturante Móvel'!$L:$L,'CRONOGRAMA_CONST+MIGRACAO'!CV$7))</f>
        <v>0</v>
      </c>
      <c r="DH31" s="139">
        <f>(COUNTIFS('Estruturante Móvel'!$M:$M,$B31,'Estruturante Móvel'!$AM:$AM,DH$4))-(COUNTIFS('Estruturante Móvel'!$M:$M,$B31,'Estruturante Móvel'!$AM:$AM,DH$4,'Estruturante Móvel'!$AQ:$AQ,"REPARO FO"))</f>
        <v>0</v>
      </c>
      <c r="DI31" s="140">
        <f>(COUNTIFS('Estruturante Móvel'!$M:$M,$B30,'Estruturante Móvel'!$C:$C,"&lt;&gt;PREVISTO",'Estruturante Móvel'!$G:$G,DH$4,'Estruturante Móvel'!$L:$L,'CRONOGRAMA_CONST+MIGRACAO'!CX$7))</f>
        <v>0</v>
      </c>
      <c r="DJ31" s="139">
        <f>(COUNTIFS('Estruturante Móvel'!$M:$M,$B31,'Estruturante Móvel'!$AM:$AM,DJ$4))-(COUNTIFS('Estruturante Móvel'!$M:$M,$B31,'Estruturante Móvel'!$AM:$AM,DJ$4,'Estruturante Móvel'!$AQ:$AQ,"REPARO FO"))</f>
        <v>0</v>
      </c>
      <c r="DK31" s="140">
        <f>(COUNTIFS('Estruturante Móvel'!$M:$M,$B30,'Estruturante Móvel'!$C:$C,"&lt;&gt;PREVISTO",'Estruturante Móvel'!$G:$G,DJ$4,'Estruturante Móvel'!$L:$L,'CRONOGRAMA_CONST+MIGRACAO'!CZ$7))</f>
        <v>0</v>
      </c>
      <c r="DL31" s="139">
        <f>(COUNTIFS('Estruturante Móvel'!$M:$M,$B31,'Estruturante Móvel'!$AM:$AM,DL$4))-(COUNTIFS('Estruturante Móvel'!$M:$M,$B31,'Estruturante Móvel'!$AM:$AM,DL$4,'Estruturante Móvel'!$AQ:$AQ,"REPARO FO"))</f>
        <v>0</v>
      </c>
      <c r="DM31" s="140">
        <f>(COUNTIFS('Estruturante Móvel'!$M:$M,$B30,'Estruturante Móvel'!$C:$C,"&lt;&gt;PREVISTO",'Estruturante Móvel'!$G:$G,DL$4,'Estruturante Móvel'!$L:$L,'CRONOGRAMA_CONST+MIGRACAO'!DB$7))</f>
        <v>0</v>
      </c>
      <c r="DN31" s="139">
        <f>(COUNTIFS('Estruturante Móvel'!$M:$M,$B31,'Estruturante Móvel'!$AM:$AM,DN$4))-(COUNTIFS('Estruturante Móvel'!$M:$M,$B31,'Estruturante Móvel'!$AM:$AM,DN$4,'Estruturante Móvel'!$AQ:$AQ,"REPARO FO"))</f>
        <v>0</v>
      </c>
      <c r="DO31" s="140">
        <f>(COUNTIFS('Estruturante Móvel'!$M:$M,$B30,'Estruturante Móvel'!$C:$C,"&lt;&gt;PREVISTO",'Estruturante Móvel'!$G:$G,DN$4,'Estruturante Móvel'!$L:$L,'CRONOGRAMA_CONST+MIGRACAO'!DD$7))</f>
        <v>0</v>
      </c>
      <c r="DP31" s="139">
        <f>(COUNTIFS('Estruturante Móvel'!$M:$M,$B31,'Estruturante Móvel'!$AM:$AM,DP$4))-(COUNTIFS('Estruturante Móvel'!$M:$M,$B31,'Estruturante Móvel'!$AM:$AM,DP$4,'Estruturante Móvel'!$AQ:$AQ,"REPARO FO"))</f>
        <v>0</v>
      </c>
      <c r="DQ31" s="140">
        <f>(COUNTIFS('Estruturante Móvel'!$M:$M,$B30,'Estruturante Móvel'!$C:$C,"&lt;&gt;PREVISTO",'Estruturante Móvel'!$G:$G,DP$4,'Estruturante Móvel'!$L:$L,'CRONOGRAMA_CONST+MIGRACAO'!DF$7))</f>
        <v>0</v>
      </c>
      <c r="DR31" s="139">
        <f>(COUNTIFS('Estruturante Móvel'!$M:$M,$B31,'Estruturante Móvel'!$AM:$AM,DR$4))-(COUNTIFS('Estruturante Móvel'!$M:$M,$B31,'Estruturante Móvel'!$AM:$AM,DR$4,'Estruturante Móvel'!$AQ:$AQ,"REPARO FO"))</f>
        <v>0</v>
      </c>
      <c r="DS31" s="140">
        <f>(COUNTIFS('Estruturante Móvel'!$M:$M,$B30,'Estruturante Móvel'!$C:$C,"&lt;&gt;PREVISTO",'Estruturante Móvel'!$G:$G,DR$4,'Estruturante Móvel'!$L:$L,'CRONOGRAMA_CONST+MIGRACAO'!DH$7))</f>
        <v>0</v>
      </c>
      <c r="DT31" s="139">
        <f>(COUNTIFS('Estruturante Móvel'!$M:$M,$B31,'Estruturante Móvel'!$AM:$AM,DT$4))-(COUNTIFS('Estruturante Móvel'!$M:$M,$B31,'Estruturante Móvel'!$AM:$AM,DT$4,'Estruturante Móvel'!$AQ:$AQ,"REPARO FO"))</f>
        <v>0</v>
      </c>
      <c r="DU31" s="140">
        <f>(COUNTIFS('Estruturante Móvel'!$M:$M,$B30,'Estruturante Móvel'!$C:$C,"&lt;&gt;PREVISTO",'Estruturante Móvel'!$G:$G,DT$4,'Estruturante Móvel'!$L:$L,'CRONOGRAMA_CONST+MIGRACAO'!DJ$7))</f>
        <v>0</v>
      </c>
      <c r="DV31" s="139">
        <f>(COUNTIFS('Estruturante Móvel'!$M:$M,$B31,'Estruturante Móvel'!$AM:$AM,DV$4))-(COUNTIFS('Estruturante Móvel'!$M:$M,$B31,'Estruturante Móvel'!$AM:$AM,DV$4,'Estruturante Móvel'!$AQ:$AQ,"REPARO FO"))</f>
        <v>0</v>
      </c>
      <c r="DW31" s="140">
        <f>(COUNTIFS('Estruturante Móvel'!$M:$M,$B30,'Estruturante Móvel'!$C:$C,"&lt;&gt;PREVISTO",'Estruturante Móvel'!$G:$G,DV$4,'Estruturante Móvel'!$L:$L,'CRONOGRAMA_CONST+MIGRACAO'!DL$7))</f>
        <v>0</v>
      </c>
      <c r="DX31" s="139">
        <f>(COUNTIFS('Estruturante Móvel'!$M:$M,$B31,'Estruturante Móvel'!$AM:$AM,DX$4))-(COUNTIFS('Estruturante Móvel'!$M:$M,$B31,'Estruturante Móvel'!$AM:$AM,DX$4,'Estruturante Móvel'!$AQ:$AQ,"REPARO FO"))</f>
        <v>0</v>
      </c>
      <c r="DY31" s="140">
        <f>(COUNTIFS('Estruturante Móvel'!$M:$M,$B30,'Estruturante Móvel'!$C:$C,"&lt;&gt;PREVISTO",'Estruturante Móvel'!$G:$G,DX$4,'Estruturante Móvel'!$L:$L,'CRONOGRAMA_CONST+MIGRACAO'!DN$7))</f>
        <v>0</v>
      </c>
      <c r="DZ31" s="139">
        <f>(COUNTIFS('Estruturante Móvel'!$M:$M,$B31,'Estruturante Móvel'!$AM:$AM,DZ$4))-(COUNTIFS('Estruturante Móvel'!$M:$M,$B31,'Estruturante Móvel'!$AM:$AM,DZ$4,'Estruturante Móvel'!$AQ:$AQ,"REPARO FO"))</f>
        <v>0</v>
      </c>
      <c r="EA31" s="140">
        <f>(COUNTIFS('Estruturante Móvel'!$M:$M,$B30,'Estruturante Móvel'!$C:$C,"&lt;&gt;PREVISTO",'Estruturante Móvel'!$G:$G,DZ$4,'Estruturante Móvel'!$L:$L,'CRONOGRAMA_CONST+MIGRACAO'!DP$7))</f>
        <v>0</v>
      </c>
      <c r="EB31" s="139">
        <f>(COUNTIFS('Estruturante Móvel'!$M:$M,$B31,'Estruturante Móvel'!$AM:$AM,EB$4))-(COUNTIFS('Estruturante Móvel'!$M:$M,$B31,'Estruturante Móvel'!$AM:$AM,EB$4,'Estruturante Móvel'!$AQ:$AQ,"REPARO FO"))</f>
        <v>0</v>
      </c>
      <c r="EC31" s="140">
        <f>(COUNTIFS('Estruturante Móvel'!$M:$M,$B30,'Estruturante Móvel'!$C:$C,"&lt;&gt;PREVISTO",'Estruturante Móvel'!$G:$G,EB$4,'Estruturante Móvel'!$L:$L,'CRONOGRAMA_CONST+MIGRACAO'!DR$7))</f>
        <v>0</v>
      </c>
      <c r="ED31" s="139">
        <f>(COUNTIFS('Estruturante Móvel'!$M:$M,$B31,'Estruturante Móvel'!$AM:$AM,ED$4))-(COUNTIFS('Estruturante Móvel'!$M:$M,$B31,'Estruturante Móvel'!$AM:$AM,ED$4,'Estruturante Móvel'!$AQ:$AQ,"REPARO FO"))</f>
        <v>0</v>
      </c>
      <c r="EE31" s="140">
        <f>(COUNTIFS('Estruturante Móvel'!$M:$M,$B30,'Estruturante Móvel'!$C:$C,"&lt;&gt;PREVISTO",'Estruturante Móvel'!$G:$G,ED$4,'Estruturante Móvel'!$L:$L,'CRONOGRAMA_CONST+MIGRACAO'!DT$7))</f>
        <v>0</v>
      </c>
      <c r="EF31" s="139">
        <f>(COUNTIFS('Estruturante Móvel'!$M:$M,$B31,'Estruturante Móvel'!$AM:$AM,EF$4))-(COUNTIFS('Estruturante Móvel'!$M:$M,$B31,'Estruturante Móvel'!$AM:$AM,EF$4,'Estruturante Móvel'!$AQ:$AQ,"REPARO FO"))</f>
        <v>0</v>
      </c>
      <c r="EG31" s="140">
        <f>(COUNTIFS('Estruturante Móvel'!$M:$M,$B30,'Estruturante Móvel'!$C:$C,"&lt;&gt;PREVISTO",'Estruturante Móvel'!$G:$G,EF$4,'Estruturante Móvel'!$L:$L,'CRONOGRAMA_CONST+MIGRACAO'!DV$7))</f>
        <v>0</v>
      </c>
      <c r="EH31" s="139">
        <f>(COUNTIFS('Estruturante Móvel'!$M:$M,$B31,'Estruturante Móvel'!$AM:$AM,EH$4))-(COUNTIFS('Estruturante Móvel'!$M:$M,$B31,'Estruturante Móvel'!$AM:$AM,EH$4,'Estruturante Móvel'!$AQ:$AQ,"REPARO FO"))</f>
        <v>0</v>
      </c>
      <c r="EI31" s="140">
        <f>(COUNTIFS('Estruturante Móvel'!$M:$M,$B30,'Estruturante Móvel'!$C:$C,"&lt;&gt;PREVISTO",'Estruturante Móvel'!$G:$G,EH$4,'Estruturante Móvel'!$L:$L,'CRONOGRAMA_CONST+MIGRACAO'!DX$7))</f>
        <v>0</v>
      </c>
      <c r="EJ31" s="139">
        <f>(COUNTIFS('Estruturante Móvel'!$M:$M,$B31,'Estruturante Móvel'!$AM:$AM,EJ$4))-(COUNTIFS('Estruturante Móvel'!$M:$M,$B31,'Estruturante Móvel'!$AM:$AM,EJ$4,'Estruturante Móvel'!$AQ:$AQ,"REPARO FO"))</f>
        <v>0</v>
      </c>
      <c r="EK31" s="140">
        <f>(COUNTIFS('Estruturante Móvel'!$M:$M,$B30,'Estruturante Móvel'!$C:$C,"&lt;&gt;PREVISTO",'Estruturante Móvel'!$G:$G,EJ$4,'Estruturante Móvel'!$L:$L,'CRONOGRAMA_CONST+MIGRACAO'!DZ$7))</f>
        <v>0</v>
      </c>
      <c r="EL31" s="139">
        <f>(COUNTIFS('Estruturante Móvel'!$M:$M,$B31,'Estruturante Móvel'!$AM:$AM,EL$4))-(COUNTIFS('Estruturante Móvel'!$M:$M,$B31,'Estruturante Móvel'!$AM:$AM,EL$4,'Estruturante Móvel'!$AQ:$AQ,"REPARO FO"))</f>
        <v>0</v>
      </c>
      <c r="EM31" s="140">
        <f>(COUNTIFS('Estruturante Móvel'!$M:$M,$B30,'Estruturante Móvel'!$C:$C,"&lt;&gt;PREVISTO",'Estruturante Móvel'!$G:$G,EL$4,'Estruturante Móvel'!$L:$L,'CRONOGRAMA_CONST+MIGRACAO'!EB$7))</f>
        <v>0</v>
      </c>
      <c r="EN31" s="139">
        <f>(COUNTIFS('Estruturante Móvel'!$M:$M,$B31,'Estruturante Móvel'!$AM:$AM,EN$4))-(COUNTIFS('Estruturante Móvel'!$M:$M,$B31,'Estruturante Móvel'!$AM:$AM,EN$4,'Estruturante Móvel'!$AQ:$AQ,"REPARO FO"))</f>
        <v>0</v>
      </c>
      <c r="EO31" s="140">
        <f>(COUNTIFS('Estruturante Móvel'!$M:$M,$B30,'Estruturante Móvel'!$C:$C,"&lt;&gt;PREVISTO",'Estruturante Móvel'!$G:$G,EN$4,'Estruturante Móvel'!$L:$L,'CRONOGRAMA_CONST+MIGRACAO'!ED$7))</f>
        <v>0</v>
      </c>
      <c r="EP31" s="139">
        <f>(COUNTIFS('Estruturante Móvel'!$M:$M,$B31,'Estruturante Móvel'!$AM:$AM,EP$4))-(COUNTIFS('Estruturante Móvel'!$M:$M,$B31,'Estruturante Móvel'!$AM:$AM,EP$4,'Estruturante Móvel'!$AQ:$AQ,"REPARO FO"))</f>
        <v>0</v>
      </c>
      <c r="EQ31" s="140">
        <f>(COUNTIFS('Estruturante Móvel'!$M:$M,$B30,'Estruturante Móvel'!$C:$C,"&lt;&gt;PREVISTO",'Estruturante Móvel'!$G:$G,EP$4,'Estruturante Móvel'!$L:$L,'CRONOGRAMA_CONST+MIGRACAO'!EF$7))</f>
        <v>0</v>
      </c>
      <c r="ER31" s="139">
        <f>(COUNTIFS('Estruturante Móvel'!$M:$M,$B31,'Estruturante Móvel'!$AM:$AM,ER$4))-(COUNTIFS('Estruturante Móvel'!$M:$M,$B31,'Estruturante Móvel'!$AM:$AM,ER$4,'Estruturante Móvel'!$AQ:$AQ,"REPARO FO"))</f>
        <v>0</v>
      </c>
      <c r="ES31" s="140">
        <f>(COUNTIFS('Estruturante Móvel'!$M:$M,$B30,'Estruturante Móvel'!$C:$C,"&lt;&gt;PREVISTO",'Estruturante Móvel'!$G:$G,ER$4,'Estruturante Móvel'!$L:$L,'CRONOGRAMA_CONST+MIGRACAO'!EH$7))</f>
        <v>0</v>
      </c>
      <c r="ET31" s="139">
        <f>(COUNTIFS('Estruturante Móvel'!$M:$M,$B31,'Estruturante Móvel'!$AM:$AM,ET$4))-(COUNTIFS('Estruturante Móvel'!$M:$M,$B31,'Estruturante Móvel'!$AM:$AM,ET$4,'Estruturante Móvel'!$AQ:$AQ,"REPARO FO"))</f>
        <v>0</v>
      </c>
      <c r="EU31" s="140">
        <f>(COUNTIFS('Estruturante Móvel'!$M:$M,$B30,'Estruturante Móvel'!$C:$C,"&lt;&gt;PREVISTO",'Estruturante Móvel'!$G:$G,ET$4,'Estruturante Móvel'!$L:$L,'CRONOGRAMA_CONST+MIGRACAO'!EJ$7))</f>
        <v>0</v>
      </c>
      <c r="EV31" s="139">
        <f>(COUNTIFS('Estruturante Móvel'!$M:$M,$B31,'Estruturante Móvel'!$AM:$AM,EV$4))-(COUNTIFS('Estruturante Móvel'!$M:$M,$B31,'Estruturante Móvel'!$AM:$AM,EV$4,'Estruturante Móvel'!$AQ:$AQ,"REPARO FO"))</f>
        <v>0</v>
      </c>
      <c r="EW31" s="140">
        <f>(COUNTIFS('Estruturante Móvel'!$M:$M,$B30,'Estruturante Móvel'!$C:$C,"&lt;&gt;PREVISTO",'Estruturante Móvel'!$G:$G,EV$4,'Estruturante Móvel'!$L:$L,'CRONOGRAMA_CONST+MIGRACAO'!EL$7))</f>
        <v>0</v>
      </c>
      <c r="EX31" s="139">
        <f>(COUNTIFS('Estruturante Móvel'!$M:$M,$B31,'Estruturante Móvel'!$AM:$AM,EX$4))-(COUNTIFS('Estruturante Móvel'!$M:$M,$B31,'Estruturante Móvel'!$AM:$AM,EX$4,'Estruturante Móvel'!$AQ:$AQ,"REPARO FO"))</f>
        <v>0</v>
      </c>
      <c r="EY31" s="140">
        <f>(COUNTIFS('Estruturante Móvel'!$M:$M,$B30,'Estruturante Móvel'!$C:$C,"&lt;&gt;PREVISTO",'Estruturante Móvel'!$G:$G,EX$4,'Estruturante Móvel'!$L:$L,'CRONOGRAMA_CONST+MIGRACAO'!EN$7))</f>
        <v>0</v>
      </c>
      <c r="EZ31" s="139">
        <f>(COUNTIFS('Estruturante Móvel'!$M:$M,$B31,'Estruturante Móvel'!$AM:$AM,EZ$4))-(COUNTIFS('Estruturante Móvel'!$M:$M,$B31,'Estruturante Móvel'!$AM:$AM,EZ$4,'Estruturante Móvel'!$AQ:$AQ,"REPARO FO"))</f>
        <v>0</v>
      </c>
      <c r="FA31" s="140">
        <f>(COUNTIFS('Estruturante Móvel'!$M:$M,$B30,'Estruturante Móvel'!$C:$C,"&lt;&gt;PREVISTO",'Estruturante Móvel'!$G:$G,EZ$4,'Estruturante Móvel'!$L:$L,'CRONOGRAMA_CONST+MIGRACAO'!EP$7))</f>
        <v>0</v>
      </c>
      <c r="FB31" s="139">
        <f>(COUNTIFS('Estruturante Móvel'!$M:$M,$B31,'Estruturante Móvel'!$AM:$AM,FB$4))-(COUNTIFS('Estruturante Móvel'!$M:$M,$B31,'Estruturante Móvel'!$AM:$AM,FB$4,'Estruturante Móvel'!$AQ:$AQ,"REPARO FO"))</f>
        <v>0</v>
      </c>
      <c r="FC31" s="140">
        <f>(COUNTIFS('Estruturante Móvel'!$M:$M,$B30,'Estruturante Móvel'!$C:$C,"&lt;&gt;PREVISTO",'Estruturante Móvel'!$G:$G,FB$4,'Estruturante Móvel'!$L:$L,'CRONOGRAMA_CONST+MIGRACAO'!ER$7))</f>
        <v>0</v>
      </c>
      <c r="FD31" s="139">
        <f>(COUNTIFS('Estruturante Móvel'!$M:$M,$B31,'Estruturante Móvel'!$AM:$AM,FD$4))-(COUNTIFS('Estruturante Móvel'!$M:$M,$B31,'Estruturante Móvel'!$AM:$AM,FD$4,'Estruturante Móvel'!$AQ:$AQ,"REPARO FO"))</f>
        <v>0</v>
      </c>
      <c r="FE31" s="140">
        <f>(COUNTIFS('Estruturante Móvel'!$M:$M,$B30,'Estruturante Móvel'!$C:$C,"&lt;&gt;PREVISTO",'Estruturante Móvel'!$G:$G,FD$4,'Estruturante Móvel'!$L:$L,'CRONOGRAMA_CONST+MIGRACAO'!ET$7))</f>
        <v>0</v>
      </c>
      <c r="FF31" s="139">
        <f>(COUNTIFS('Estruturante Móvel'!$M:$M,$B31,'Estruturante Móvel'!$AM:$AM,FF$4))-(COUNTIFS('Estruturante Móvel'!$M:$M,$B31,'Estruturante Móvel'!$AM:$AM,FF$4,'Estruturante Móvel'!$AQ:$AQ,"REPARO FO"))</f>
        <v>0</v>
      </c>
      <c r="FG31" s="140">
        <f>(COUNTIFS('Estruturante Móvel'!$M:$M,$B30,'Estruturante Móvel'!$C:$C,"&lt;&gt;PREVISTO",'Estruturante Móvel'!$G:$G,FF$4,'Estruturante Móvel'!$L:$L,'CRONOGRAMA_CONST+MIGRACAO'!EV$7))</f>
        <v>0</v>
      </c>
      <c r="FH31" s="139">
        <f>(COUNTIFS('Estruturante Móvel'!$M:$M,$B31,'Estruturante Móvel'!$AM:$AM,FH$4))-(COUNTIFS('Estruturante Móvel'!$M:$M,$B31,'Estruturante Móvel'!$AM:$AM,FH$4,'Estruturante Móvel'!$AQ:$AQ,"REPARO FO"))</f>
        <v>0</v>
      </c>
      <c r="FI31" s="140">
        <f>(COUNTIFS('Estruturante Móvel'!$M:$M,$B30,'Estruturante Móvel'!$C:$C,"&lt;&gt;PREVISTO",'Estruturante Móvel'!$G:$G,FH$4,'Estruturante Móvel'!$L:$L,'CRONOGRAMA_CONST+MIGRACAO'!EX$7))</f>
        <v>0</v>
      </c>
      <c r="FJ31" s="139">
        <f>(COUNTIFS('Estruturante Móvel'!$M:$M,$B31,'Estruturante Móvel'!$AM:$AM,FJ$4))-(COUNTIFS('Estruturante Móvel'!$M:$M,$B31,'Estruturante Móvel'!$AM:$AM,FJ$4,'Estruturante Móvel'!$AQ:$AQ,"REPARO FO"))</f>
        <v>0</v>
      </c>
      <c r="FK31" s="140">
        <f>(COUNTIFS('Estruturante Móvel'!$M:$M,$B30,'Estruturante Móvel'!$C:$C,"&lt;&gt;PREVISTO",'Estruturante Móvel'!$G:$G,FJ$4,'Estruturante Móvel'!$L:$L,'CRONOGRAMA_CONST+MIGRACAO'!EZ$7))</f>
        <v>0</v>
      </c>
      <c r="FL31" s="139">
        <f>(COUNTIFS('Estruturante Móvel'!$M:$M,$B31,'Estruturante Móvel'!$AM:$AM,FL$4))-(COUNTIFS('Estruturante Móvel'!$M:$M,$B31,'Estruturante Móvel'!$AM:$AM,FL$4,'Estruturante Móvel'!$AQ:$AQ,"REPARO FO"))</f>
        <v>0</v>
      </c>
      <c r="FM31" s="140">
        <f>(COUNTIFS('Estruturante Móvel'!$M:$M,$B30,'Estruturante Móvel'!$C:$C,"&lt;&gt;PREVISTO",'Estruturante Móvel'!$G:$G,FL$4,'Estruturante Móvel'!$L:$L,'CRONOGRAMA_CONST+MIGRACAO'!FB$7))</f>
        <v>0</v>
      </c>
      <c r="FN31" s="139">
        <f>(COUNTIFS('Estruturante Móvel'!$M:$M,$B31,'Estruturante Móvel'!$AM:$AM,FN$4))-(COUNTIFS('Estruturante Móvel'!$M:$M,$B31,'Estruturante Móvel'!$AM:$AM,FN$4,'Estruturante Móvel'!$AQ:$AQ,"REPARO FO"))</f>
        <v>0</v>
      </c>
      <c r="FO31" s="140">
        <f>(COUNTIFS('Estruturante Móvel'!$M:$M,$B30,'Estruturante Móvel'!$C:$C,"&lt;&gt;PREVISTO",'Estruturante Móvel'!$G:$G,FN$4,'Estruturante Móvel'!$L:$L,'CRONOGRAMA_CONST+MIGRACAO'!FD$7))</f>
        <v>0</v>
      </c>
      <c r="FP31" s="139">
        <f>(COUNTIFS('Estruturante Móvel'!$M:$M,$B31,'Estruturante Móvel'!$AM:$AM,FP$4))-(COUNTIFS('Estruturante Móvel'!$M:$M,$B31,'Estruturante Móvel'!$AM:$AM,FP$4,'Estruturante Móvel'!$AQ:$AQ,"REPARO FO"))</f>
        <v>0</v>
      </c>
      <c r="FQ31" s="140">
        <f>(COUNTIFS('Estruturante Móvel'!$M:$M,$B30,'Estruturante Móvel'!$C:$C,"&lt;&gt;PREVISTO",'Estruturante Móvel'!$G:$G,FP$4,'Estruturante Móvel'!$L:$L,'CRONOGRAMA_CONST+MIGRACAO'!FF$7))</f>
        <v>0</v>
      </c>
      <c r="FR31" s="139">
        <f>(COUNTIFS('Estruturante Móvel'!$M:$M,$B31,'Estruturante Móvel'!$AM:$AM,FR$4))-(COUNTIFS('Estruturante Móvel'!$M:$M,$B31,'Estruturante Móvel'!$AM:$AM,FR$4,'Estruturante Móvel'!$AQ:$AQ,"REPARO FO"))</f>
        <v>0</v>
      </c>
      <c r="FS31" s="140">
        <f>(COUNTIFS('Estruturante Móvel'!$M:$M,$B30,'Estruturante Móvel'!$C:$C,"&lt;&gt;PREVISTO",'Estruturante Móvel'!$G:$G,FR$4,'Estruturante Móvel'!$L:$L,'CRONOGRAMA_CONST+MIGRACAO'!FH$7))</f>
        <v>0</v>
      </c>
      <c r="FT31" s="139">
        <f>(COUNTIFS('Estruturante Móvel'!$M:$M,$B31,'Estruturante Móvel'!$AM:$AM,FT$4))-(COUNTIFS('Estruturante Móvel'!$M:$M,$B31,'Estruturante Móvel'!$AM:$AM,FT$4,'Estruturante Móvel'!$AQ:$AQ,"REPARO FO"))</f>
        <v>0</v>
      </c>
      <c r="FU31" s="140">
        <f>(COUNTIFS('Estruturante Móvel'!$M:$M,$B30,'Estruturante Móvel'!$C:$C,"&lt;&gt;PREVISTO",'Estruturante Móvel'!$G:$G,FT$4,'Estruturante Móvel'!$L:$L,'CRONOGRAMA_CONST+MIGRACAO'!FJ$7))</f>
        <v>0</v>
      </c>
      <c r="FV31" s="139">
        <f>(COUNTIFS('Estruturante Móvel'!$M:$M,$B31,'Estruturante Móvel'!$AM:$AM,FV$4))-(COUNTIFS('Estruturante Móvel'!$M:$M,$B31,'Estruturante Móvel'!$AM:$AM,FV$4,'Estruturante Móvel'!$AQ:$AQ,"REPARO FO"))</f>
        <v>0</v>
      </c>
      <c r="FW31" s="140">
        <f>(COUNTIFS('Estruturante Móvel'!$M:$M,$B30,'Estruturante Móvel'!$C:$C,"&lt;&gt;PREVISTO",'Estruturante Móvel'!$G:$G,FV$4,'Estruturante Móvel'!$L:$L,'CRONOGRAMA_CONST+MIGRACAO'!FL$7))</f>
        <v>0</v>
      </c>
      <c r="FX31" s="139">
        <f>(COUNTIFS('Estruturante Móvel'!$M:$M,$B31,'Estruturante Móvel'!$AM:$AM,FX$4))-(COUNTIFS('Estruturante Móvel'!$M:$M,$B31,'Estruturante Móvel'!$AM:$AM,FX$4,'Estruturante Móvel'!$AQ:$AQ,"REPARO FO"))</f>
        <v>0</v>
      </c>
      <c r="FY31" s="140">
        <f>(COUNTIFS('Estruturante Móvel'!$M:$M,$B30,'Estruturante Móvel'!$C:$C,"&lt;&gt;PREVISTO",'Estruturante Móvel'!$G:$G,FX$4,'Estruturante Móvel'!$L:$L,'CRONOGRAMA_CONST+MIGRACAO'!FN$7))</f>
        <v>0</v>
      </c>
      <c r="FZ31" s="139">
        <f>(COUNTIFS('Estruturante Móvel'!$M:$M,$B31,'Estruturante Móvel'!$AM:$AM,FZ$4))-(COUNTIFS('Estruturante Móvel'!$M:$M,$B31,'Estruturante Móvel'!$AM:$AM,FZ$4,'Estruturante Móvel'!$AQ:$AQ,"REPARO FO"))</f>
        <v>0</v>
      </c>
      <c r="GA31" s="140">
        <f>(COUNTIFS('Estruturante Móvel'!$M:$M,$B30,'Estruturante Móvel'!$C:$C,"&lt;&gt;PREVISTO",'Estruturante Móvel'!$G:$G,FZ$4,'Estruturante Móvel'!$L:$L,'CRONOGRAMA_CONST+MIGRACAO'!FP$7))</f>
        <v>0</v>
      </c>
      <c r="GB31" s="139">
        <f>(COUNTIFS('Estruturante Móvel'!$M:$M,$B31,'Estruturante Móvel'!$AM:$AM,GB$4))-(COUNTIFS('Estruturante Móvel'!$M:$M,$B31,'Estruturante Móvel'!$AM:$AM,GB$4,'Estruturante Móvel'!$AQ:$AQ,"REPARO FO"))</f>
        <v>0</v>
      </c>
      <c r="GC31" s="140">
        <f>(COUNTIFS('Estruturante Móvel'!$M:$M,$B30,'Estruturante Móvel'!$C:$C,"&lt;&gt;PREVISTO",'Estruturante Móvel'!$G:$G,GB$4,'Estruturante Móvel'!$L:$L,'CRONOGRAMA_CONST+MIGRACAO'!FR$7))</f>
        <v>0</v>
      </c>
      <c r="GD31" s="139">
        <f>(COUNTIFS('Estruturante Móvel'!$M:$M,$B31,'Estruturante Móvel'!$AM:$AM,GD$4))-(COUNTIFS('Estruturante Móvel'!$M:$M,$B31,'Estruturante Móvel'!$AM:$AM,GD$4,'Estruturante Móvel'!$AQ:$AQ,"REPARO FO"))</f>
        <v>0</v>
      </c>
      <c r="GE31" s="140">
        <f>(COUNTIFS('Estruturante Móvel'!$M:$M,$B30,'Estruturante Móvel'!$C:$C,"&lt;&gt;PREVISTO",'Estruturante Móvel'!$G:$G,GD$4,'Estruturante Móvel'!$L:$L,'CRONOGRAMA_CONST+MIGRACAO'!FT$7))</f>
        <v>0</v>
      </c>
      <c r="GF31" s="139">
        <f>(COUNTIFS('Estruturante Móvel'!$M:$M,$B31,'Estruturante Móvel'!$AM:$AM,GF$4))-(COUNTIFS('Estruturante Móvel'!$M:$M,$B31,'Estruturante Móvel'!$AM:$AM,GF$4,'Estruturante Móvel'!$AQ:$AQ,"REPARO FO"))</f>
        <v>0</v>
      </c>
      <c r="GG31" s="140">
        <f>(COUNTIFS('Estruturante Móvel'!$M:$M,$B30,'Estruturante Móvel'!$C:$C,"&lt;&gt;PREVISTO",'Estruturante Móvel'!$G:$G,GF$4,'Estruturante Móvel'!$L:$L,'CRONOGRAMA_CONST+MIGRACAO'!FV$7))</f>
        <v>0</v>
      </c>
      <c r="GH31" s="139">
        <f>(COUNTIFS('Estruturante Móvel'!$M:$M,$B31,'Estruturante Móvel'!$AM:$AM,GH$4))-(COUNTIFS('Estruturante Móvel'!$M:$M,$B31,'Estruturante Móvel'!$AM:$AM,GH$4,'Estruturante Móvel'!$AQ:$AQ,"REPARO FO"))</f>
        <v>0</v>
      </c>
      <c r="GI31" s="140">
        <f>(COUNTIFS('Estruturante Móvel'!$M:$M,$B30,'Estruturante Móvel'!$C:$C,"&lt;&gt;PREVISTO",'Estruturante Móvel'!$G:$G,GH$4,'Estruturante Móvel'!$L:$L,'CRONOGRAMA_CONST+MIGRACAO'!FX$7))</f>
        <v>0</v>
      </c>
      <c r="GJ31" s="139">
        <f>(COUNTIFS('Estruturante Móvel'!$M:$M,$B31,'Estruturante Móvel'!$AM:$AM,GJ$4))-(COUNTIFS('Estruturante Móvel'!$M:$M,$B31,'Estruturante Móvel'!$AM:$AM,GJ$4,'Estruturante Móvel'!$AQ:$AQ,"REPARO FO"))</f>
        <v>0</v>
      </c>
      <c r="GK31" s="140">
        <f>(COUNTIFS('Estruturante Móvel'!$M:$M,$B30,'Estruturante Móvel'!$C:$C,"&lt;&gt;PREVISTO",'Estruturante Móvel'!$G:$G,GJ$4,'Estruturante Móvel'!$L:$L,'CRONOGRAMA_CONST+MIGRACAO'!FZ$7))</f>
        <v>0</v>
      </c>
      <c r="GL31" s="139">
        <f>(COUNTIFS('Estruturante Móvel'!$M:$M,$B31,'Estruturante Móvel'!$AM:$AM,GL$4))-(COUNTIFS('Estruturante Móvel'!$M:$M,$B31,'Estruturante Móvel'!$AM:$AM,GL$4,'Estruturante Móvel'!$AQ:$AQ,"REPARO FO"))</f>
        <v>0</v>
      </c>
      <c r="GM31" s="140">
        <f>(COUNTIFS('Estruturante Móvel'!$M:$M,$B30,'Estruturante Móvel'!$C:$C,"&lt;&gt;PREVISTO",'Estruturante Móvel'!$G:$G,GL$4,'Estruturante Móvel'!$L:$L,'CRONOGRAMA_CONST+MIGRACAO'!GB$7))</f>
        <v>0</v>
      </c>
      <c r="GN31" s="139">
        <f>(COUNTIFS('Estruturante Móvel'!$M:$M,$B31,'Estruturante Móvel'!$AM:$AM,GN$4))-(COUNTIFS('Estruturante Móvel'!$M:$M,$B31,'Estruturante Móvel'!$AM:$AM,GN$4,'Estruturante Móvel'!$AQ:$AQ,"REPARO FO"))</f>
        <v>0</v>
      </c>
      <c r="GO31" s="140">
        <f>(COUNTIFS('Estruturante Móvel'!$M:$M,$B30,'Estruturante Móvel'!$C:$C,"&lt;&gt;PREVISTO",'Estruturante Móvel'!$G:$G,GN$4,'Estruturante Móvel'!$L:$L,'CRONOGRAMA_CONST+MIGRACAO'!GD$7))</f>
        <v>0</v>
      </c>
      <c r="GP31" s="139">
        <f>(COUNTIFS('Estruturante Móvel'!$M:$M,$B31,'Estruturante Móvel'!$AM:$AM,GP$4))-(COUNTIFS('Estruturante Móvel'!$M:$M,$B31,'Estruturante Móvel'!$AM:$AM,GP$4,'Estruturante Móvel'!$AQ:$AQ,"REPARO FO"))</f>
        <v>0</v>
      </c>
      <c r="GQ31" s="140">
        <f>(COUNTIFS('Estruturante Móvel'!$M:$M,$B30,'Estruturante Móvel'!$C:$C,"&lt;&gt;PREVISTO",'Estruturante Móvel'!$G:$G,GP$4,'Estruturante Móvel'!$L:$L,'CRONOGRAMA_CONST+MIGRACAO'!GF$7))</f>
        <v>0</v>
      </c>
      <c r="GR31" s="139">
        <f>(COUNTIFS('Estruturante Móvel'!$M:$M,$B31,'Estruturante Móvel'!$AM:$AM,GR$4))-(COUNTIFS('Estruturante Móvel'!$M:$M,$B31,'Estruturante Móvel'!$AM:$AM,GR$4,'Estruturante Móvel'!$AQ:$AQ,"REPARO FO"))</f>
        <v>0</v>
      </c>
      <c r="GS31" s="140">
        <f>(COUNTIFS('Estruturante Móvel'!$M:$M,$B30,'Estruturante Móvel'!$C:$C,"&lt;&gt;PREVISTO",'Estruturante Móvel'!$G:$G,GR$4,'Estruturante Móvel'!$L:$L,'CRONOGRAMA_CONST+MIGRACAO'!GH$7))</f>
        <v>0</v>
      </c>
      <c r="GT31" s="139">
        <f>(COUNTIFS('Estruturante Móvel'!$M:$M,$B31,'Estruturante Móvel'!$AM:$AM,GT$4))-(COUNTIFS('Estruturante Móvel'!$M:$M,$B31,'Estruturante Móvel'!$AM:$AM,GT$4,'Estruturante Móvel'!$AQ:$AQ,"REPARO FO"))</f>
        <v>0</v>
      </c>
      <c r="GU31" s="140">
        <f>(COUNTIFS('Estruturante Móvel'!$M:$M,$B30,'Estruturante Móvel'!$C:$C,"&lt;&gt;PREVISTO",'Estruturante Móvel'!$G:$G,GT$4,'Estruturante Móvel'!$L:$L,'CRONOGRAMA_CONST+MIGRACAO'!GJ$7))</f>
        <v>0</v>
      </c>
      <c r="GV31" s="139">
        <f>(COUNTIFS('Estruturante Móvel'!$M:$M,$B31,'Estruturante Móvel'!$AM:$AM,GV$4))-(COUNTIFS('Estruturante Móvel'!$M:$M,$B31,'Estruturante Móvel'!$AM:$AM,GV$4,'Estruturante Móvel'!$AQ:$AQ,"REPARO FO"))</f>
        <v>0</v>
      </c>
      <c r="GW31" s="140">
        <f>(COUNTIFS('Estruturante Móvel'!$M:$M,$B30,'Estruturante Móvel'!$C:$C,"&lt;&gt;PREVISTO",'Estruturante Móvel'!$G:$G,GV$4,'Estruturante Móvel'!$L:$L,'CRONOGRAMA_CONST+MIGRACAO'!GL$7))</f>
        <v>0</v>
      </c>
      <c r="GX31" s="139">
        <f>(COUNTIFS('Estruturante Móvel'!$M:$M,$B31,'Estruturante Móvel'!$AM:$AM,GX$4))-(COUNTIFS('Estruturante Móvel'!$M:$M,$B31,'Estruturante Móvel'!$AM:$AM,GX$4,'Estruturante Móvel'!$AQ:$AQ,"REPARO FO"))</f>
        <v>0</v>
      </c>
      <c r="GY31" s="140">
        <f>(COUNTIFS('Estruturante Móvel'!$M:$M,$B30,'Estruturante Móvel'!$C:$C,"&lt;&gt;PREVISTO",'Estruturante Móvel'!$G:$G,GX$4,'Estruturante Móvel'!$L:$L,'CRONOGRAMA_CONST+MIGRACAO'!GN$7))</f>
        <v>0</v>
      </c>
      <c r="GZ31" s="139">
        <f>(COUNTIFS('Estruturante Móvel'!$M:$M,$B31,'Estruturante Móvel'!$AM:$AM,GZ$4))-(COUNTIFS('Estruturante Móvel'!$M:$M,$B31,'Estruturante Móvel'!$AM:$AM,GZ$4,'Estruturante Móvel'!$AQ:$AQ,"REPARO FO"))</f>
        <v>0</v>
      </c>
      <c r="HA31" s="140">
        <f>(COUNTIFS('Estruturante Móvel'!$M:$M,$B30,'Estruturante Móvel'!$C:$C,"&lt;&gt;PREVISTO",'Estruturante Móvel'!$G:$G,GZ$4,'Estruturante Móvel'!$L:$L,'CRONOGRAMA_CONST+MIGRACAO'!GP$7))</f>
        <v>0</v>
      </c>
      <c r="HB31" s="139">
        <f>(COUNTIFS('Estruturante Móvel'!$M:$M,$B31,'Estruturante Móvel'!$AM:$AM,HB$4))-(COUNTIFS('Estruturante Móvel'!$M:$M,$B31,'Estruturante Móvel'!$AM:$AM,HB$4,'Estruturante Móvel'!$AQ:$AQ,"REPARO FO"))</f>
        <v>0</v>
      </c>
      <c r="HC31" s="140">
        <f>(COUNTIFS('Estruturante Móvel'!$M:$M,$B30,'Estruturante Móvel'!$C:$C,"&lt;&gt;PREVISTO",'Estruturante Móvel'!$G:$G,HB$4,'Estruturante Móvel'!$L:$L,'CRONOGRAMA_CONST+MIGRACAO'!GR$7))</f>
        <v>0</v>
      </c>
      <c r="HD31" s="139">
        <f>(COUNTIFS('Estruturante Móvel'!$M:$M,$B31,'Estruturante Móvel'!$AM:$AM,HD$4))-(COUNTIFS('Estruturante Móvel'!$M:$M,$B31,'Estruturante Móvel'!$AM:$AM,HD$4,'Estruturante Móvel'!$AQ:$AQ,"REPARO FO"))</f>
        <v>0</v>
      </c>
      <c r="HE31" s="140">
        <f>(COUNTIFS('Estruturante Móvel'!$M:$M,$B30,'Estruturante Móvel'!$C:$C,"&lt;&gt;PREVISTO",'Estruturante Móvel'!$G:$G,HD$4,'Estruturante Móvel'!$L:$L,'CRONOGRAMA_CONST+MIGRACAO'!GT$7))</f>
        <v>0</v>
      </c>
      <c r="HF31" s="139">
        <f>(COUNTIFS('Estruturante Móvel'!$M:$M,$B31,'Estruturante Móvel'!$AM:$AM,HF$4))-(COUNTIFS('Estruturante Móvel'!$M:$M,$B31,'Estruturante Móvel'!$AM:$AM,HF$4,'Estruturante Móvel'!$AQ:$AQ,"REPARO FO"))</f>
        <v>0</v>
      </c>
      <c r="HG31" s="140">
        <f>(COUNTIFS('Estruturante Móvel'!$M:$M,$B30,'Estruturante Móvel'!$C:$C,"&lt;&gt;PREVISTO",'Estruturante Móvel'!$G:$G,HF$4,'Estruturante Móvel'!$L:$L,'CRONOGRAMA_CONST+MIGRACAO'!GV$7))</f>
        <v>0</v>
      </c>
      <c r="HH31" s="139">
        <f>(COUNTIFS('Estruturante Móvel'!$M:$M,$B31,'Estruturante Móvel'!$AM:$AM,HH$4))-(COUNTIFS('Estruturante Móvel'!$M:$M,$B31,'Estruturante Móvel'!$AM:$AM,HH$4,'Estruturante Móvel'!$AQ:$AQ,"REPARO FO"))</f>
        <v>0</v>
      </c>
      <c r="HI31" s="140">
        <f>(COUNTIFS('Estruturante Móvel'!$M:$M,$B30,'Estruturante Móvel'!$C:$C,"&lt;&gt;PREVISTO",'Estruturante Móvel'!$G:$G,HH$4,'Estruturante Móvel'!$L:$L,'CRONOGRAMA_CONST+MIGRACAO'!GX$7))</f>
        <v>0</v>
      </c>
      <c r="HJ31" s="139">
        <f>(COUNTIFS('Estruturante Móvel'!$M:$M,$B31,'Estruturante Móvel'!$AM:$AM,HJ$4))-(COUNTIFS('Estruturante Móvel'!$M:$M,$B31,'Estruturante Móvel'!$AM:$AM,HJ$4,'Estruturante Móvel'!$AQ:$AQ,"REPARO FO"))</f>
        <v>0</v>
      </c>
      <c r="HK31" s="140">
        <f>(COUNTIFS('Estruturante Móvel'!$M:$M,$B30,'Estruturante Móvel'!$C:$C,"&lt;&gt;PREVISTO",'Estruturante Móvel'!$G:$G,HJ$4,'Estruturante Móvel'!$L:$L,'CRONOGRAMA_CONST+MIGRACAO'!GZ$7))</f>
        <v>0</v>
      </c>
      <c r="HL31" s="139">
        <f>(COUNTIFS('Estruturante Móvel'!$M:$M,$B31,'Estruturante Móvel'!$AM:$AM,HL$4))-(COUNTIFS('Estruturante Móvel'!$M:$M,$B31,'Estruturante Móvel'!$AM:$AM,HL$4,'Estruturante Móvel'!$AQ:$AQ,"REPARO FO"))</f>
        <v>0</v>
      </c>
      <c r="HM31" s="140">
        <f>(COUNTIFS('Estruturante Móvel'!$M:$M,$B30,'Estruturante Móvel'!$C:$C,"&lt;&gt;PREVISTO",'Estruturante Móvel'!$G:$G,HL$4,'Estruturante Móvel'!$L:$L,'CRONOGRAMA_CONST+MIGRACAO'!HB$7))</f>
        <v>0</v>
      </c>
      <c r="HN31" s="139">
        <f>(COUNTIFS('Estruturante Móvel'!$M:$M,$B31,'Estruturante Móvel'!$AM:$AM,HN$4))-(COUNTIFS('Estruturante Móvel'!$M:$M,$B31,'Estruturante Móvel'!$AM:$AM,HN$4,'Estruturante Móvel'!$AQ:$AQ,"REPARO FO"))</f>
        <v>0</v>
      </c>
      <c r="HO31" s="140">
        <f>(COUNTIFS('Estruturante Móvel'!$M:$M,$B30,'Estruturante Móvel'!$C:$C,"&lt;&gt;PREVISTO",'Estruturante Móvel'!$G:$G,HN$4,'Estruturante Móvel'!$L:$L,'CRONOGRAMA_CONST+MIGRACAO'!HD$7))</f>
        <v>0</v>
      </c>
      <c r="HP31" s="139">
        <f>(COUNTIFS('Estruturante Móvel'!$M:$M,$B31,'Estruturante Móvel'!$AM:$AM,HP$4))-(COUNTIFS('Estruturante Móvel'!$M:$M,$B31,'Estruturante Móvel'!$AM:$AM,HP$4,'Estruturante Móvel'!$AQ:$AQ,"REPARO FO"))</f>
        <v>0</v>
      </c>
      <c r="HQ31" s="140">
        <f>(COUNTIFS('Estruturante Móvel'!$M:$M,$B30,'Estruturante Móvel'!$C:$C,"&lt;&gt;PREVISTO",'Estruturante Móvel'!$G:$G,HP$4,'Estruturante Móvel'!$L:$L,'CRONOGRAMA_CONST+MIGRACAO'!HF$7))</f>
        <v>0</v>
      </c>
      <c r="HR31" s="139">
        <f>(COUNTIFS('Estruturante Móvel'!$M:$M,$B31,'Estruturante Móvel'!$AM:$AM,HR$4))-(COUNTIFS('Estruturante Móvel'!$M:$M,$B31,'Estruturante Móvel'!$AM:$AM,HR$4,'Estruturante Móvel'!$AQ:$AQ,"REPARO FO"))</f>
        <v>0</v>
      </c>
      <c r="HS31" s="140">
        <f>(COUNTIFS('Estruturante Móvel'!$M:$M,$B30,'Estruturante Móvel'!$C:$C,"&lt;&gt;PREVISTO",'Estruturante Móvel'!$G:$G,HR$4,'Estruturante Móvel'!$L:$L,'CRONOGRAMA_CONST+MIGRACAO'!HH$7))</f>
        <v>0</v>
      </c>
      <c r="HT31" s="139">
        <f>(COUNTIFS('Estruturante Móvel'!$M:$M,$B31,'Estruturante Móvel'!$AM:$AM,HT$4))-(COUNTIFS('Estruturante Móvel'!$M:$M,$B31,'Estruturante Móvel'!$AM:$AM,HT$4,'Estruturante Móvel'!$AQ:$AQ,"REPARO FO"))</f>
        <v>0</v>
      </c>
      <c r="HU31" s="140">
        <f>(COUNTIFS('Estruturante Móvel'!$M:$M,$B30,'Estruturante Móvel'!$C:$C,"&lt;&gt;PREVISTO",'Estruturante Móvel'!$G:$G,HT$4,'Estruturante Móvel'!$L:$L,'CRONOGRAMA_CONST+MIGRACAO'!HJ$7))</f>
        <v>0</v>
      </c>
      <c r="HV31" s="139">
        <f>(COUNTIFS('Estruturante Móvel'!$M:$M,$B31,'Estruturante Móvel'!$AM:$AM,HV$4))-(COUNTIFS('Estruturante Móvel'!$M:$M,$B31,'Estruturante Móvel'!$AM:$AM,HV$4,'Estruturante Móvel'!$AQ:$AQ,"REPARO FO"))</f>
        <v>0</v>
      </c>
      <c r="HW31" s="140">
        <f>(COUNTIFS('Estruturante Móvel'!$M:$M,$B30,'Estruturante Móvel'!$C:$C,"&lt;&gt;PREVISTO",'Estruturante Móvel'!$G:$G,HV$4,'Estruturante Móvel'!$L:$L,'CRONOGRAMA_CONST+MIGRACAO'!HL$7))</f>
        <v>0</v>
      </c>
      <c r="HX31" s="139">
        <f>(COUNTIFS('Estruturante Móvel'!$M:$M,$B31,'Estruturante Móvel'!$AM:$AM,HX$4))-(COUNTIFS('Estruturante Móvel'!$M:$M,$B31,'Estruturante Móvel'!$AM:$AM,HX$4,'Estruturante Móvel'!$AQ:$AQ,"REPARO FO"))</f>
        <v>0</v>
      </c>
      <c r="HY31" s="140">
        <f>(COUNTIFS('Estruturante Móvel'!$M:$M,$B30,'Estruturante Móvel'!$C:$C,"&lt;&gt;PREVISTO",'Estruturante Móvel'!$G:$G,HX$4,'Estruturante Móvel'!$L:$L,'CRONOGRAMA_CONST+MIGRACAO'!HN$7))</f>
        <v>0</v>
      </c>
      <c r="HZ31" s="139">
        <f>(COUNTIFS('Estruturante Móvel'!$M:$M,$B31,'Estruturante Móvel'!$AM:$AM,HZ$4))-(COUNTIFS('Estruturante Móvel'!$M:$M,$B31,'Estruturante Móvel'!$AM:$AM,HZ$4,'Estruturante Móvel'!$AQ:$AQ,"REPARO FO"))</f>
        <v>0</v>
      </c>
      <c r="IA31" s="140">
        <f>(COUNTIFS('Estruturante Móvel'!$M:$M,$B30,'Estruturante Móvel'!$C:$C,"&lt;&gt;PREVISTO",'Estruturante Móvel'!$G:$G,HZ$4,'Estruturante Móvel'!$L:$L,'CRONOGRAMA_CONST+MIGRACAO'!HP$7))</f>
        <v>0</v>
      </c>
      <c r="IB31" s="139">
        <f>(COUNTIFS('Estruturante Móvel'!$M:$M,$B31,'Estruturante Móvel'!$AM:$AM,IB$4))-(COUNTIFS('Estruturante Móvel'!$M:$M,$B31,'Estruturante Móvel'!$AM:$AM,IB$4,'Estruturante Móvel'!$AQ:$AQ,"REPARO FO"))</f>
        <v>0</v>
      </c>
      <c r="IC31" s="140">
        <f>(COUNTIFS('Estruturante Móvel'!$M:$M,$B30,'Estruturante Móvel'!$C:$C,"&lt;&gt;PREVISTO",'Estruturante Móvel'!$G:$G,IB$4,'Estruturante Móvel'!$L:$L,'CRONOGRAMA_CONST+MIGRACAO'!HR$7))</f>
        <v>0</v>
      </c>
      <c r="ID31" s="139">
        <f>(COUNTIFS('Estruturante Móvel'!$M:$M,$B31,'Estruturante Móvel'!$AM:$AM,ID$4))-(COUNTIFS('Estruturante Móvel'!$M:$M,$B31,'Estruturante Móvel'!$AM:$AM,ID$4,'Estruturante Móvel'!$AQ:$AQ,"REPARO FO"))</f>
        <v>0</v>
      </c>
      <c r="IE31" s="140">
        <f>(COUNTIFS('Estruturante Móvel'!$M:$M,$B30,'Estruturante Móvel'!$C:$C,"&lt;&gt;PREVISTO",'Estruturante Móvel'!$G:$G,ID$4,'Estruturante Móvel'!$L:$L,'CRONOGRAMA_CONST+MIGRACAO'!HT$7))</f>
        <v>0</v>
      </c>
      <c r="IF31" s="139">
        <f>(COUNTIFS('Estruturante Móvel'!$M:$M,$B31,'Estruturante Móvel'!$AM:$AM,IF$4))-(COUNTIFS('Estruturante Móvel'!$M:$M,$B31,'Estruturante Móvel'!$AM:$AM,IF$4,'Estruturante Móvel'!$AQ:$AQ,"REPARO FO"))</f>
        <v>0</v>
      </c>
      <c r="IG31" s="140">
        <f>(COUNTIFS('Estruturante Móvel'!$M:$M,$B30,'Estruturante Móvel'!$C:$C,"&lt;&gt;PREVISTO",'Estruturante Móvel'!$G:$G,IF$4,'Estruturante Móvel'!$L:$L,'CRONOGRAMA_CONST+MIGRACAO'!HV$7))</f>
        <v>0</v>
      </c>
      <c r="IH31" s="139">
        <f>(COUNTIFS('Estruturante Móvel'!$M:$M,$B31,'Estruturante Móvel'!$AM:$AM,IH$4))-(COUNTIFS('Estruturante Móvel'!$M:$M,$B31,'Estruturante Móvel'!$AM:$AM,IH$4,'Estruturante Móvel'!$AQ:$AQ,"REPARO FO"))</f>
        <v>0</v>
      </c>
      <c r="II31" s="140">
        <f>(COUNTIFS('Estruturante Móvel'!$M:$M,$B30,'Estruturante Móvel'!$C:$C,"&lt;&gt;PREVISTO",'Estruturante Móvel'!$G:$G,IH$4,'Estruturante Móvel'!$L:$L,'CRONOGRAMA_CONST+MIGRACAO'!HX$7))</f>
        <v>0</v>
      </c>
      <c r="IJ31" s="139">
        <f>(COUNTIFS('Estruturante Móvel'!$M:$M,$B31,'Estruturante Móvel'!$AM:$AM,IJ$4))-(COUNTIFS('Estruturante Móvel'!$M:$M,$B31,'Estruturante Móvel'!$AM:$AM,IJ$4,'Estruturante Móvel'!$AQ:$AQ,"REPARO FO"))</f>
        <v>0</v>
      </c>
      <c r="IK31" s="140">
        <f>(COUNTIFS('Estruturante Móvel'!$M:$M,$B30,'Estruturante Móvel'!$C:$C,"&lt;&gt;PREVISTO",'Estruturante Móvel'!$G:$G,IJ$4,'Estruturante Móvel'!$L:$L,'CRONOGRAMA_CONST+MIGRACAO'!HZ$7))</f>
        <v>0</v>
      </c>
      <c r="IL31" s="139">
        <f>(COUNTIFS('Estruturante Móvel'!$M:$M,$B31,'Estruturante Móvel'!$AM:$AM,IL$4))-(COUNTIFS('Estruturante Móvel'!$M:$M,$B31,'Estruturante Móvel'!$AM:$AM,IL$4,'Estruturante Móvel'!$AQ:$AQ,"REPARO FO"))</f>
        <v>0</v>
      </c>
      <c r="IM31" s="140">
        <f>(COUNTIFS('Estruturante Móvel'!$M:$M,$B30,'Estruturante Móvel'!$C:$C,"&lt;&gt;PREVISTO",'Estruturante Móvel'!$G:$G,IL$4,'Estruturante Móvel'!$L:$L,'CRONOGRAMA_CONST+MIGRACAO'!IB$7))</f>
        <v>0</v>
      </c>
      <c r="IN31" s="139">
        <f>(COUNTIFS('Estruturante Móvel'!$M:$M,$B31,'Estruturante Móvel'!$AM:$AM,IN$4))-(COUNTIFS('Estruturante Móvel'!$M:$M,$B31,'Estruturante Móvel'!$AM:$AM,IN$4,'Estruturante Móvel'!$AQ:$AQ,"REPARO FO"))</f>
        <v>0</v>
      </c>
      <c r="IO31" s="140">
        <f>(COUNTIFS('Estruturante Móvel'!$M:$M,$B30,'Estruturante Móvel'!$C:$C,"&lt;&gt;PREVISTO",'Estruturante Móvel'!$G:$G,IN$4,'Estruturante Móvel'!$L:$L,'CRONOGRAMA_CONST+MIGRACAO'!ID$7))</f>
        <v>0</v>
      </c>
      <c r="IP31" s="139">
        <f>(COUNTIFS('Estruturante Móvel'!$M:$M,$B31,'Estruturante Móvel'!$AM:$AM,IP$4))-(COUNTIFS('Estruturante Móvel'!$M:$M,$B31,'Estruturante Móvel'!$AM:$AM,IP$4,'Estruturante Móvel'!$AQ:$AQ,"REPARO FO"))</f>
        <v>0</v>
      </c>
      <c r="IQ31" s="140">
        <f>(COUNTIFS('Estruturante Móvel'!$M:$M,$B30,'Estruturante Móvel'!$C:$C,"&lt;&gt;PREVISTO",'Estruturante Móvel'!$G:$G,IP$4,'Estruturante Móvel'!$L:$L,'CRONOGRAMA_CONST+MIGRACAO'!IF$7))</f>
        <v>0</v>
      </c>
      <c r="IR31" s="139">
        <f>(COUNTIFS('Estruturante Móvel'!$M:$M,$B31,'Estruturante Móvel'!$AM:$AM,IR$4))-(COUNTIFS('Estruturante Móvel'!$M:$M,$B31,'Estruturante Móvel'!$AM:$AM,IR$4,'Estruturante Móvel'!$AQ:$AQ,"REPARO FO"))</f>
        <v>0</v>
      </c>
      <c r="IS31" s="140">
        <f>(COUNTIFS('Estruturante Móvel'!$M:$M,$B30,'Estruturante Móvel'!$C:$C,"&lt;&gt;PREVISTO",'Estruturante Móvel'!$G:$G,IR$4,'Estruturante Móvel'!$L:$L,'CRONOGRAMA_CONST+MIGRACAO'!IH$7))</f>
        <v>0</v>
      </c>
      <c r="IT31" s="139">
        <f>(COUNTIFS('Estruturante Móvel'!$M:$M,$B31,'Estruturante Móvel'!$AM:$AM,IT$4))-(COUNTIFS('Estruturante Móvel'!$M:$M,$B31,'Estruturante Móvel'!$AM:$AM,IT$4,'Estruturante Móvel'!$AQ:$AQ,"REPARO FO"))</f>
        <v>0</v>
      </c>
      <c r="IU31" s="140">
        <f>(COUNTIFS('Estruturante Móvel'!$M:$M,$B30,'Estruturante Móvel'!$C:$C,"&lt;&gt;PREVISTO",'Estruturante Móvel'!$G:$G,IT$4,'Estruturante Móvel'!$L:$L,'CRONOGRAMA_CONST+MIGRACAO'!IJ$7))</f>
        <v>0</v>
      </c>
      <c r="IV31" s="139">
        <f>(COUNTIFS('Estruturante Móvel'!$M:$M,$B31,'Estruturante Móvel'!$AM:$AM,IV$4))-(COUNTIFS('Estruturante Móvel'!$M:$M,$B31,'Estruturante Móvel'!$AM:$AM,IV$4,'Estruturante Móvel'!$AQ:$AQ,"REPARO FO"))</f>
        <v>0</v>
      </c>
      <c r="IW31" s="140">
        <f>(COUNTIFS('Estruturante Móvel'!$M:$M,$B30,'Estruturante Móvel'!$C:$C,"&lt;&gt;PREVISTO",'Estruturante Móvel'!$G:$G,IV$4,'Estruturante Móvel'!$L:$L,'CRONOGRAMA_CONST+MIGRACAO'!IL$7))</f>
        <v>0</v>
      </c>
      <c r="IX31" s="139">
        <f>(COUNTIFS('Estruturante Móvel'!$M:$M,$B31,'Estruturante Móvel'!$AM:$AM,IX$4))-(COUNTIFS('Estruturante Móvel'!$M:$M,$B31,'Estruturante Móvel'!$AM:$AM,IX$4,'Estruturante Móvel'!$AQ:$AQ,"REPARO FO"))</f>
        <v>0</v>
      </c>
      <c r="IY31" s="140">
        <f>(COUNTIFS('Estruturante Móvel'!$M:$M,$B30,'Estruturante Móvel'!$C:$C,"&lt;&gt;PREVISTO",'Estruturante Móvel'!$G:$G,IX$4,'Estruturante Móvel'!$L:$L,'CRONOGRAMA_CONST+MIGRACAO'!IN$7))</f>
        <v>0</v>
      </c>
      <c r="IZ31" s="139">
        <f>(COUNTIFS('Estruturante Móvel'!$M:$M,$B31,'Estruturante Móvel'!$AM:$AM,IZ$4))-(COUNTIFS('Estruturante Móvel'!$M:$M,$B31,'Estruturante Móvel'!$AM:$AM,IZ$4,'Estruturante Móvel'!$AQ:$AQ,"REPARO FO"))</f>
        <v>0</v>
      </c>
      <c r="JA31" s="140">
        <f>(COUNTIFS('Estruturante Móvel'!$M:$M,$B30,'Estruturante Móvel'!$C:$C,"&lt;&gt;PREVISTO",'Estruturante Móvel'!$G:$G,IZ$4,'Estruturante Móvel'!$L:$L,'CRONOGRAMA_CONST+MIGRACAO'!IP$7))</f>
        <v>0</v>
      </c>
      <c r="JB31" s="139">
        <f>(COUNTIFS('Estruturante Móvel'!$M:$M,$B31,'Estruturante Móvel'!$AM:$AM,JB$4))-(COUNTIFS('Estruturante Móvel'!$M:$M,$B31,'Estruturante Móvel'!$AM:$AM,JB$4,'Estruturante Móvel'!$AQ:$AQ,"REPARO FO"))</f>
        <v>0</v>
      </c>
      <c r="JC31" s="140">
        <f>(COUNTIFS('Estruturante Móvel'!$M:$M,$B30,'Estruturante Móvel'!$C:$C,"&lt;&gt;PREVISTO",'Estruturante Móvel'!$G:$G,JB$4,'Estruturante Móvel'!$L:$L,'CRONOGRAMA_CONST+MIGRACAO'!IR$7))</f>
        <v>0</v>
      </c>
      <c r="JD31" s="139">
        <f>(COUNTIFS('Estruturante Móvel'!$M:$M,$B31,'Estruturante Móvel'!$AM:$AM,JD$4))-(COUNTIFS('Estruturante Móvel'!$M:$M,$B31,'Estruturante Móvel'!$AM:$AM,JD$4,'Estruturante Móvel'!$AQ:$AQ,"REPARO FO"))</f>
        <v>0</v>
      </c>
      <c r="JE31" s="140">
        <f>(COUNTIFS('Estruturante Móvel'!$M:$M,$B30,'Estruturante Móvel'!$C:$C,"&lt;&gt;PREVISTO",'Estruturante Móvel'!$G:$G,JD$4,'Estruturante Móvel'!$L:$L,'CRONOGRAMA_CONST+MIGRACAO'!IT$7))</f>
        <v>0</v>
      </c>
      <c r="JF31" s="139">
        <f>(COUNTIFS('Estruturante Móvel'!$M:$M,$B31,'Estruturante Móvel'!$AM:$AM,JF$4))-(COUNTIFS('Estruturante Móvel'!$M:$M,$B31,'Estruturante Móvel'!$AM:$AM,JF$4,'Estruturante Móvel'!$AQ:$AQ,"REPARO FO"))</f>
        <v>0</v>
      </c>
      <c r="JG31" s="140">
        <f>(COUNTIFS('Estruturante Móvel'!$M:$M,$B30,'Estruturante Móvel'!$C:$C,"&lt;&gt;PREVISTO",'Estruturante Móvel'!$G:$G,JF$4,'Estruturante Móvel'!$L:$L,'CRONOGRAMA_CONST+MIGRACAO'!IV$7))</f>
        <v>0</v>
      </c>
      <c r="JH31" s="139">
        <f>(COUNTIFS('Estruturante Móvel'!$M:$M,$B31,'Estruturante Móvel'!$AM:$AM,JH$4))-(COUNTIFS('Estruturante Móvel'!$M:$M,$B31,'Estruturante Móvel'!$AM:$AM,JH$4,'Estruturante Móvel'!$AQ:$AQ,"REPARO FO"))</f>
        <v>0</v>
      </c>
      <c r="JI31" s="140">
        <f>(COUNTIFS('Estruturante Móvel'!$M:$M,$B30,'Estruturante Móvel'!$C:$C,"&lt;&gt;PREVISTO",'Estruturante Móvel'!$G:$G,JH$4,'Estruturante Móvel'!$L:$L,'CRONOGRAMA_CONST+MIGRACAO'!IX$7))</f>
        <v>0</v>
      </c>
      <c r="JJ31" s="139">
        <f>(COUNTIFS('Estruturante Móvel'!$M:$M,$B31,'Estruturante Móvel'!$AM:$AM,JJ$4))-(COUNTIFS('Estruturante Móvel'!$M:$M,$B31,'Estruturante Móvel'!$AM:$AM,JJ$4,'Estruturante Móvel'!$AQ:$AQ,"REPARO FO"))</f>
        <v>0</v>
      </c>
      <c r="JK31" s="140">
        <f>(COUNTIFS('Estruturante Móvel'!$M:$M,$B30,'Estruturante Móvel'!$C:$C,"&lt;&gt;PREVISTO",'Estruturante Móvel'!$G:$G,JJ$4,'Estruturante Móvel'!$L:$L,'CRONOGRAMA_CONST+MIGRACAO'!IZ$7))</f>
        <v>0</v>
      </c>
      <c r="JL31" s="139">
        <f>(COUNTIFS('Estruturante Móvel'!$M:$M,$B31,'Estruturante Móvel'!$AM:$AM,JL$4))-(COUNTIFS('Estruturante Móvel'!$M:$M,$B31,'Estruturante Móvel'!$AM:$AM,JL$4,'Estruturante Móvel'!$AQ:$AQ,"REPARO FO"))</f>
        <v>0</v>
      </c>
      <c r="JM31" s="140">
        <f>(COUNTIFS('Estruturante Móvel'!$M:$M,$B30,'Estruturante Móvel'!$C:$C,"&lt;&gt;PREVISTO",'Estruturante Móvel'!$G:$G,JL$4,'Estruturante Móvel'!$L:$L,'CRONOGRAMA_CONST+MIGRACAO'!JB$7))</f>
        <v>0</v>
      </c>
      <c r="JN31" s="139">
        <f>(COUNTIFS('Estruturante Móvel'!$M:$M,$B31,'Estruturante Móvel'!$AM:$AM,JN$4))-(COUNTIFS('Estruturante Móvel'!$M:$M,$B31,'Estruturante Móvel'!$AM:$AM,JN$4,'Estruturante Móvel'!$AQ:$AQ,"REPARO FO"))</f>
        <v>0</v>
      </c>
      <c r="JO31" s="140">
        <f>(COUNTIFS('Estruturante Móvel'!$M:$M,$B30,'Estruturante Móvel'!$C:$C,"&lt;&gt;PREVISTO",'Estruturante Móvel'!$G:$G,JN$4,'Estruturante Móvel'!$L:$L,'CRONOGRAMA_CONST+MIGRACAO'!JD$7))</f>
        <v>0</v>
      </c>
      <c r="JP31" s="139">
        <f>(COUNTIFS('Estruturante Móvel'!$M:$M,$B31,'Estruturante Móvel'!$AM:$AM,JP$4))-(COUNTIFS('Estruturante Móvel'!$M:$M,$B31,'Estruturante Móvel'!$AM:$AM,JP$4,'Estruturante Móvel'!$AQ:$AQ,"REPARO FO"))</f>
        <v>0</v>
      </c>
      <c r="JQ31" s="140">
        <f>(COUNTIFS('Estruturante Móvel'!$M:$M,$B30,'Estruturante Móvel'!$C:$C,"&lt;&gt;PREVISTO",'Estruturante Móvel'!$G:$G,JP$4,'Estruturante Móvel'!$L:$L,'CRONOGRAMA_CONST+MIGRACAO'!JF$7))</f>
        <v>0</v>
      </c>
      <c r="JR31" s="139">
        <f>(COUNTIFS('Estruturante Móvel'!$M:$M,$B31,'Estruturante Móvel'!$AM:$AM,JR$4))-(COUNTIFS('Estruturante Móvel'!$M:$M,$B31,'Estruturante Móvel'!$AM:$AM,JR$4,'Estruturante Móvel'!$AQ:$AQ,"REPARO FO"))</f>
        <v>0</v>
      </c>
      <c r="JS31" s="140">
        <f>(COUNTIFS('Estruturante Móvel'!$M:$M,$B30,'Estruturante Móvel'!$C:$C,"&lt;&gt;PREVISTO",'Estruturante Móvel'!$G:$G,JR$4,'Estruturante Móvel'!$L:$L,'CRONOGRAMA_CONST+MIGRACAO'!JH$7))</f>
        <v>0</v>
      </c>
      <c r="JT31" s="139">
        <f>(COUNTIFS('Estruturante Móvel'!$M:$M,$B31,'Estruturante Móvel'!$AM:$AM,JT$4))-(COUNTIFS('Estruturante Móvel'!$M:$M,$B31,'Estruturante Móvel'!$AM:$AM,JT$4,'Estruturante Móvel'!$AQ:$AQ,"REPARO FO"))</f>
        <v>0</v>
      </c>
      <c r="JU31" s="140">
        <f>(COUNTIFS('Estruturante Móvel'!$M:$M,$B30,'Estruturante Móvel'!$C:$C,"&lt;&gt;PREVISTO",'Estruturante Móvel'!$G:$G,JT$4,'Estruturante Móvel'!$L:$L,'CRONOGRAMA_CONST+MIGRACAO'!JJ$7))</f>
        <v>0</v>
      </c>
      <c r="JV31" s="139">
        <f>(COUNTIFS('Estruturante Móvel'!$M:$M,$B31,'Estruturante Móvel'!$AM:$AM,JV$4))-(COUNTIFS('Estruturante Móvel'!$M:$M,$B31,'Estruturante Móvel'!$AM:$AM,JV$4,'Estruturante Móvel'!$AQ:$AQ,"REPARO FO"))</f>
        <v>0</v>
      </c>
      <c r="JW31" s="140">
        <f>(COUNTIFS('Estruturante Móvel'!$M:$M,$B30,'Estruturante Móvel'!$C:$C,"&lt;&gt;PREVISTO",'Estruturante Móvel'!$G:$G,JV$4,'Estruturante Móvel'!$L:$L,'CRONOGRAMA_CONST+MIGRACAO'!JL$7))</f>
        <v>0</v>
      </c>
      <c r="JX31" s="139">
        <f>(COUNTIFS('Estruturante Móvel'!$M:$M,$B31,'Estruturante Móvel'!$AM:$AM,JX$4))-(COUNTIFS('Estruturante Móvel'!$M:$M,$B31,'Estruturante Móvel'!$AM:$AM,JX$4,'Estruturante Móvel'!$AQ:$AQ,"REPARO FO"))</f>
        <v>0</v>
      </c>
      <c r="JY31" s="140">
        <f>(COUNTIFS('Estruturante Móvel'!$M:$M,$B30,'Estruturante Móvel'!$C:$C,"&lt;&gt;PREVISTO",'Estruturante Móvel'!$G:$G,JX$4,'Estruturante Móvel'!$L:$L,'CRONOGRAMA_CONST+MIGRACAO'!JN$7))</f>
        <v>0</v>
      </c>
      <c r="JZ31" s="139">
        <f>(COUNTIFS('Estruturante Móvel'!$M:$M,$B31,'Estruturante Móvel'!$AM:$AM,JZ$4))-(COUNTIFS('Estruturante Móvel'!$M:$M,$B31,'Estruturante Móvel'!$AM:$AM,JZ$4,'Estruturante Móvel'!$AQ:$AQ,"REPARO FO"))</f>
        <v>0</v>
      </c>
      <c r="KA31" s="140">
        <f>(COUNTIFS('Estruturante Móvel'!$M:$M,$B30,'Estruturante Móvel'!$C:$C,"&lt;&gt;PREVISTO",'Estruturante Móvel'!$G:$G,JZ$4,'Estruturante Móvel'!$L:$L,'CRONOGRAMA_CONST+MIGRACAO'!JP$7))</f>
        <v>0</v>
      </c>
      <c r="KB31" s="139">
        <f>(COUNTIFS('Estruturante Móvel'!$M:$M,$B31,'Estruturante Móvel'!$AM:$AM,KB$4))-(COUNTIFS('Estruturante Móvel'!$M:$M,$B31,'Estruturante Móvel'!$AM:$AM,KB$4,'Estruturante Móvel'!$AQ:$AQ,"REPARO FO"))</f>
        <v>0</v>
      </c>
      <c r="KC31" s="140">
        <f>(COUNTIFS('Estruturante Móvel'!$M:$M,$B30,'Estruturante Móvel'!$C:$C,"&lt;&gt;PREVISTO",'Estruturante Móvel'!$G:$G,KB$4,'Estruturante Móvel'!$L:$L,'CRONOGRAMA_CONST+MIGRACAO'!JR$7))</f>
        <v>0</v>
      </c>
      <c r="KD31" s="139">
        <f>(COUNTIFS('Estruturante Móvel'!$M:$M,$B31,'Estruturante Móvel'!$AM:$AM,KD$4))-(COUNTIFS('Estruturante Móvel'!$M:$M,$B31,'Estruturante Móvel'!$AM:$AM,KD$4,'Estruturante Móvel'!$AQ:$AQ,"REPARO FO"))</f>
        <v>0</v>
      </c>
      <c r="KE31" s="140">
        <f>(COUNTIFS('Estruturante Móvel'!$M:$M,$B30,'Estruturante Móvel'!$C:$C,"&lt;&gt;PREVISTO",'Estruturante Móvel'!$G:$G,KD$4,'Estruturante Móvel'!$L:$L,'CRONOGRAMA_CONST+MIGRACAO'!JT$7))</f>
        <v>0</v>
      </c>
      <c r="KF31" s="139">
        <f>(COUNTIFS('Estruturante Móvel'!$M:$M,$B31,'Estruturante Móvel'!$AM:$AM,KF$4))-(COUNTIFS('Estruturante Móvel'!$M:$M,$B31,'Estruturante Móvel'!$AM:$AM,KF$4,'Estruturante Móvel'!$AQ:$AQ,"REPARO FO"))</f>
        <v>0</v>
      </c>
      <c r="KG31" s="140">
        <f>(COUNTIFS('Estruturante Móvel'!$M:$M,$B30,'Estruturante Móvel'!$C:$C,"&lt;&gt;PREVISTO",'Estruturante Móvel'!$G:$G,KF$4,'Estruturante Móvel'!$L:$L,'CRONOGRAMA_CONST+MIGRACAO'!JV$7))</f>
        <v>0</v>
      </c>
      <c r="KH31" s="139">
        <f>(COUNTIFS('Estruturante Móvel'!$M:$M,$B31,'Estruturante Móvel'!$AM:$AM,KH$4))-(COUNTIFS('Estruturante Móvel'!$M:$M,$B31,'Estruturante Móvel'!$AM:$AM,KH$4,'Estruturante Móvel'!$AQ:$AQ,"REPARO FO"))</f>
        <v>0</v>
      </c>
      <c r="KI31" s="140">
        <f>(COUNTIFS('Estruturante Móvel'!$M:$M,$B30,'Estruturante Móvel'!$C:$C,"&lt;&gt;PREVISTO",'Estruturante Móvel'!$G:$G,KH$4,'Estruturante Móvel'!$L:$L,'CRONOGRAMA_CONST+MIGRACAO'!JX$7))</f>
        <v>0</v>
      </c>
      <c r="KJ31" s="139">
        <f>(COUNTIFS('Estruturante Móvel'!$M:$M,$B31,'Estruturante Móvel'!$AM:$AM,KJ$4))-(COUNTIFS('Estruturante Móvel'!$M:$M,$B31,'Estruturante Móvel'!$AM:$AM,KJ$4,'Estruturante Móvel'!$AQ:$AQ,"REPARO FO"))</f>
        <v>0</v>
      </c>
      <c r="KK31" s="140">
        <f>(COUNTIFS('Estruturante Móvel'!$M:$M,$B30,'Estruturante Móvel'!$C:$C,"&lt;&gt;PREVISTO",'Estruturante Móvel'!$G:$G,KJ$4,'Estruturante Móvel'!$L:$L,'CRONOGRAMA_CONST+MIGRACAO'!JZ$7))</f>
        <v>0</v>
      </c>
      <c r="KL31" s="139">
        <f>(COUNTIFS('Estruturante Móvel'!$M:$M,$B31,'Estruturante Móvel'!$AM:$AM,KL$4))-(COUNTIFS('Estruturante Móvel'!$M:$M,$B31,'Estruturante Móvel'!$AM:$AM,KL$4,'Estruturante Móvel'!$AQ:$AQ,"REPARO FO"))</f>
        <v>0</v>
      </c>
      <c r="KM31" s="140">
        <f>(COUNTIFS('Estruturante Móvel'!$M:$M,$B30,'Estruturante Móvel'!$C:$C,"&lt;&gt;PREVISTO",'Estruturante Móvel'!$G:$G,KL$4,'Estruturante Móvel'!$L:$L,'CRONOGRAMA_CONST+MIGRACAO'!KB$7))</f>
        <v>0</v>
      </c>
      <c r="KN31" s="139">
        <f>(COUNTIFS('Estruturante Móvel'!$M:$M,$B31,'Estruturante Móvel'!$AM:$AM,KN$4))-(COUNTIFS('Estruturante Móvel'!$M:$M,$B31,'Estruturante Móvel'!$AM:$AM,KN$4,'Estruturante Móvel'!$AQ:$AQ,"REPARO FO"))</f>
        <v>0</v>
      </c>
      <c r="KO31" s="140">
        <f>(COUNTIFS('Estruturante Móvel'!$M:$M,$B30,'Estruturante Móvel'!$C:$C,"&lt;&gt;PREVISTO",'Estruturante Móvel'!$G:$G,KN$4,'Estruturante Móvel'!$L:$L,'CRONOGRAMA_CONST+MIGRACAO'!KD$7))</f>
        <v>0</v>
      </c>
      <c r="KP31" s="139">
        <f>(COUNTIFS('Estruturante Móvel'!$M:$M,$B31,'Estruturante Móvel'!$AM:$AM,KP$4))-(COUNTIFS('Estruturante Móvel'!$M:$M,$B31,'Estruturante Móvel'!$AM:$AM,KP$4,'Estruturante Móvel'!$AQ:$AQ,"REPARO FO"))</f>
        <v>0</v>
      </c>
      <c r="KQ31" s="140">
        <f>(COUNTIFS('Estruturante Móvel'!$M:$M,$B30,'Estruturante Móvel'!$C:$C,"&lt;&gt;PREVISTO",'Estruturante Móvel'!$G:$G,KP$4,'Estruturante Móvel'!$L:$L,'CRONOGRAMA_CONST+MIGRACAO'!KF$7))</f>
        <v>0</v>
      </c>
      <c r="KR31" s="139">
        <f>(COUNTIFS('Estruturante Móvel'!$M:$M,$B31,'Estruturante Móvel'!$AM:$AM,KR$4))-(COUNTIFS('Estruturante Móvel'!$M:$M,$B31,'Estruturante Móvel'!$AM:$AM,KR$4,'Estruturante Móvel'!$AQ:$AQ,"REPARO FO"))</f>
        <v>0</v>
      </c>
      <c r="KS31" s="140">
        <f>(COUNTIFS('Estruturante Móvel'!$M:$M,$B30,'Estruturante Móvel'!$C:$C,"&lt;&gt;PREVISTO",'Estruturante Móvel'!$G:$G,KR$4,'Estruturante Móvel'!$L:$L,'CRONOGRAMA_CONST+MIGRACAO'!KH$7))</f>
        <v>0</v>
      </c>
      <c r="KT31" s="139">
        <f>(COUNTIFS('Estruturante Móvel'!$M:$M,$B31,'Estruturante Móvel'!$AM:$AM,KT$4))-(COUNTIFS('Estruturante Móvel'!$M:$M,$B31,'Estruturante Móvel'!$AM:$AM,KT$4,'Estruturante Móvel'!$AQ:$AQ,"REPARO FO"))</f>
        <v>0</v>
      </c>
      <c r="KU31" s="140">
        <f>(COUNTIFS('Estruturante Móvel'!$M:$M,$B30,'Estruturante Móvel'!$C:$C,"&lt;&gt;PREVISTO",'Estruturante Móvel'!$G:$G,KT$4,'Estruturante Móvel'!$L:$L,'CRONOGRAMA_CONST+MIGRACAO'!KJ$7))</f>
        <v>0</v>
      </c>
      <c r="KV31" s="139">
        <f>(COUNTIFS('Estruturante Móvel'!$M:$M,$B31,'Estruturante Móvel'!$AM:$AM,KV$4))-(COUNTIFS('Estruturante Móvel'!$M:$M,$B31,'Estruturante Móvel'!$AM:$AM,KV$4,'Estruturante Móvel'!$AQ:$AQ,"REPARO FO"))</f>
        <v>0</v>
      </c>
      <c r="KW31" s="140">
        <f>(COUNTIFS('Estruturante Móvel'!$M:$M,$B30,'Estruturante Móvel'!$C:$C,"&lt;&gt;PREVISTO",'Estruturante Móvel'!$G:$G,KV$4,'Estruturante Móvel'!$L:$L,'CRONOGRAMA_CONST+MIGRACAO'!KL$7))</f>
        <v>0</v>
      </c>
      <c r="KX31" s="139">
        <f>(COUNTIFS('Estruturante Móvel'!$M:$M,$B31,'Estruturante Móvel'!$AM:$AM,KX$4))-(COUNTIFS('Estruturante Móvel'!$M:$M,$B31,'Estruturante Móvel'!$AM:$AM,KX$4,'Estruturante Móvel'!$AQ:$AQ,"REPARO FO"))</f>
        <v>0</v>
      </c>
      <c r="KY31" s="140">
        <f>(COUNTIFS('Estruturante Móvel'!$M:$M,$B30,'Estruturante Móvel'!$C:$C,"&lt;&gt;PREVISTO",'Estruturante Móvel'!$G:$G,KX$4,'Estruturante Móvel'!$L:$L,'CRONOGRAMA_CONST+MIGRACAO'!KN$7))</f>
        <v>0</v>
      </c>
      <c r="KZ31" s="139">
        <f>(COUNTIFS('Estruturante Móvel'!$M:$M,$B31,'Estruturante Móvel'!$AM:$AM,KZ$4))-(COUNTIFS('Estruturante Móvel'!$M:$M,$B31,'Estruturante Móvel'!$AM:$AM,KZ$4,'Estruturante Móvel'!$AQ:$AQ,"REPARO FO"))</f>
        <v>0</v>
      </c>
      <c r="LA31" s="140">
        <f>(COUNTIFS('Estruturante Móvel'!$M:$M,$B30,'Estruturante Móvel'!$C:$C,"&lt;&gt;PREVISTO",'Estruturante Móvel'!$G:$G,KZ$4,'Estruturante Móvel'!$L:$L,'CRONOGRAMA_CONST+MIGRACAO'!KP$7))</f>
        <v>0</v>
      </c>
      <c r="LB31" s="139">
        <f>(COUNTIFS('Estruturante Móvel'!$M:$M,$B31,'Estruturante Móvel'!$AM:$AM,LB$4))-(COUNTIFS('Estruturante Móvel'!$M:$M,$B31,'Estruturante Móvel'!$AM:$AM,LB$4,'Estruturante Móvel'!$AQ:$AQ,"REPARO FO"))</f>
        <v>0</v>
      </c>
      <c r="LC31" s="140">
        <f>(COUNTIFS('Estruturante Móvel'!$M:$M,$B30,'Estruturante Móvel'!$C:$C,"&lt;&gt;PREVISTO",'Estruturante Móvel'!$G:$G,LB$4,'Estruturante Móvel'!$L:$L,'CRONOGRAMA_CONST+MIGRACAO'!KR$7))</f>
        <v>0</v>
      </c>
      <c r="LD31" s="139">
        <f>(COUNTIFS('Estruturante Móvel'!$M:$M,$B31,'Estruturante Móvel'!$AM:$AM,LD$4))-(COUNTIFS('Estruturante Móvel'!$M:$M,$B31,'Estruturante Móvel'!$AM:$AM,LD$4,'Estruturante Móvel'!$AQ:$AQ,"REPARO FO"))</f>
        <v>0</v>
      </c>
      <c r="LE31" s="140">
        <f>(COUNTIFS('Estruturante Móvel'!$M:$M,$B30,'Estruturante Móvel'!$C:$C,"&lt;&gt;PREVISTO",'Estruturante Móvel'!$G:$G,LD$4,'Estruturante Móvel'!$L:$L,'CRONOGRAMA_CONST+MIGRACAO'!KT$7))</f>
        <v>0</v>
      </c>
      <c r="LF31" s="139">
        <f>(COUNTIFS('Estruturante Móvel'!$M:$M,$B31,'Estruturante Móvel'!$AM:$AM,LF$4))-(COUNTIFS('Estruturante Móvel'!$M:$M,$B31,'Estruturante Móvel'!$AM:$AM,LF$4,'Estruturante Móvel'!$AQ:$AQ,"REPARO FO"))</f>
        <v>0</v>
      </c>
      <c r="LG31" s="140">
        <f>(COUNTIFS('Estruturante Móvel'!$M:$M,$B30,'Estruturante Móvel'!$C:$C,"&lt;&gt;PREVISTO",'Estruturante Móvel'!$G:$G,LF$4,'Estruturante Móvel'!$L:$L,'CRONOGRAMA_CONST+MIGRACAO'!KV$7))</f>
        <v>0</v>
      </c>
      <c r="LH31" s="139">
        <f>(COUNTIFS('Estruturante Móvel'!$M:$M,$B31,'Estruturante Móvel'!$AM:$AM,LH$4))-(COUNTIFS('Estruturante Móvel'!$M:$M,$B31,'Estruturante Móvel'!$AM:$AM,LH$4,'Estruturante Móvel'!$AQ:$AQ,"REPARO FO"))</f>
        <v>0</v>
      </c>
      <c r="LI31" s="140">
        <f>(COUNTIFS('Estruturante Móvel'!$M:$M,$B30,'Estruturante Móvel'!$C:$C,"&lt;&gt;PREVISTO",'Estruturante Móvel'!$G:$G,LH$4,'Estruturante Móvel'!$L:$L,'CRONOGRAMA_CONST+MIGRACAO'!KX$7))</f>
        <v>0</v>
      </c>
      <c r="LJ31" s="139">
        <f>(COUNTIFS('Estruturante Móvel'!$M:$M,$B31,'Estruturante Móvel'!$AM:$AM,LJ$4))-(COUNTIFS('Estruturante Móvel'!$M:$M,$B31,'Estruturante Móvel'!$AM:$AM,LJ$4,'Estruturante Móvel'!$AQ:$AQ,"REPARO FO"))</f>
        <v>0</v>
      </c>
      <c r="LK31" s="140">
        <f>(COUNTIFS('Estruturante Móvel'!$M:$M,$B30,'Estruturante Móvel'!$C:$C,"&lt;&gt;PREVISTO",'Estruturante Móvel'!$G:$G,LJ$4,'Estruturante Móvel'!$L:$L,'CRONOGRAMA_CONST+MIGRACAO'!KZ$7))</f>
        <v>0</v>
      </c>
      <c r="LL31" s="139">
        <f>(COUNTIFS('Estruturante Móvel'!$M:$M,$B31,'Estruturante Móvel'!$AM:$AM,LL$4))-(COUNTIFS('Estruturante Móvel'!$M:$M,$B31,'Estruturante Móvel'!$AM:$AM,LL$4,'Estruturante Móvel'!$AQ:$AQ,"REPARO FO"))</f>
        <v>0</v>
      </c>
      <c r="LM31" s="140">
        <f>(COUNTIFS('Estruturante Móvel'!$M:$M,$B30,'Estruturante Móvel'!$C:$C,"&lt;&gt;PREVISTO",'Estruturante Móvel'!$G:$G,LL$4,'Estruturante Móvel'!$L:$L,'CRONOGRAMA_CONST+MIGRACAO'!LB$7))</f>
        <v>0</v>
      </c>
      <c r="LN31" s="139">
        <f>(COUNTIFS('Estruturante Móvel'!$M:$M,$B31,'Estruturante Móvel'!$AM:$AM,LN$4))-(COUNTIFS('Estruturante Móvel'!$M:$M,$B31,'Estruturante Móvel'!$AM:$AM,LN$4,'Estruturante Móvel'!$AQ:$AQ,"REPARO FO"))</f>
        <v>0</v>
      </c>
      <c r="LO31" s="140">
        <f>(COUNTIFS('Estruturante Móvel'!$M:$M,$B30,'Estruturante Móvel'!$C:$C,"&lt;&gt;PREVISTO",'Estruturante Móvel'!$G:$G,LN$4,'Estruturante Móvel'!$L:$L,'CRONOGRAMA_CONST+MIGRACAO'!LD$7))</f>
        <v>0</v>
      </c>
      <c r="LP31" s="139">
        <f>(COUNTIFS('Estruturante Móvel'!$M:$M,$B31,'Estruturante Móvel'!$AM:$AM,LP$4))-(COUNTIFS('Estruturante Móvel'!$M:$M,$B31,'Estruturante Móvel'!$AM:$AM,LP$4,'Estruturante Móvel'!$AQ:$AQ,"REPARO FO"))</f>
        <v>0</v>
      </c>
      <c r="LQ31" s="140">
        <f>(COUNTIFS('Estruturante Móvel'!$M:$M,$B30,'Estruturante Móvel'!$C:$C,"&lt;&gt;PREVISTO",'Estruturante Móvel'!$G:$G,LP$4,'Estruturante Móvel'!$L:$L,'CRONOGRAMA_CONST+MIGRACAO'!LF$7))</f>
        <v>0</v>
      </c>
      <c r="LR31" s="139">
        <f>(COUNTIFS('Estruturante Móvel'!$M:$M,$B31,'Estruturante Móvel'!$AM:$AM,LR$4))-(COUNTIFS('Estruturante Móvel'!$M:$M,$B31,'Estruturante Móvel'!$AM:$AM,LR$4,'Estruturante Móvel'!$AQ:$AQ,"REPARO FO"))</f>
        <v>0</v>
      </c>
      <c r="LS31" s="140">
        <f>(COUNTIFS('Estruturante Móvel'!$M:$M,$B30,'Estruturante Móvel'!$C:$C,"&lt;&gt;PREVISTO",'Estruturante Móvel'!$G:$G,LR$4,'Estruturante Móvel'!$L:$L,'CRONOGRAMA_CONST+MIGRACAO'!LH$7))</f>
        <v>0</v>
      </c>
      <c r="LT31" s="139">
        <f>(COUNTIFS('Estruturante Móvel'!$M:$M,$B31,'Estruturante Móvel'!$AM:$AM,LT$4))-(COUNTIFS('Estruturante Móvel'!$M:$M,$B31,'Estruturante Móvel'!$AM:$AM,LT$4,'Estruturante Móvel'!$AQ:$AQ,"REPARO FO"))</f>
        <v>0</v>
      </c>
      <c r="LU31" s="140">
        <f>(COUNTIFS('Estruturante Móvel'!$M:$M,$B30,'Estruturante Móvel'!$C:$C,"&lt;&gt;PREVISTO",'Estruturante Móvel'!$G:$G,LT$4,'Estruturante Móvel'!$L:$L,'CRONOGRAMA_CONST+MIGRACAO'!LJ$7))</f>
        <v>0</v>
      </c>
      <c r="LV31" s="139">
        <f>(COUNTIFS('Estruturante Móvel'!$M:$M,$B31,'Estruturante Móvel'!$AM:$AM,LV$4))-(COUNTIFS('Estruturante Móvel'!$M:$M,$B31,'Estruturante Móvel'!$AM:$AM,LV$4,'Estruturante Móvel'!$AQ:$AQ,"REPARO FO"))</f>
        <v>0</v>
      </c>
      <c r="LW31" s="140">
        <f>(COUNTIFS('Estruturante Móvel'!$M:$M,$B30,'Estruturante Móvel'!$C:$C,"&lt;&gt;PREVISTO",'Estruturante Móvel'!$G:$G,LV$4,'Estruturante Móvel'!$L:$L,'CRONOGRAMA_CONST+MIGRACAO'!LL$7))</f>
        <v>0</v>
      </c>
      <c r="LX31" s="139">
        <f>(COUNTIFS('Estruturante Móvel'!$M:$M,$B31,'Estruturante Móvel'!$AM:$AM,LX$4))-(COUNTIFS('Estruturante Móvel'!$M:$M,$B31,'Estruturante Móvel'!$AM:$AM,LX$4,'Estruturante Móvel'!$AQ:$AQ,"REPARO FO"))</f>
        <v>0</v>
      </c>
      <c r="LY31" s="140">
        <f>(COUNTIFS('Estruturante Móvel'!$M:$M,$B30,'Estruturante Móvel'!$C:$C,"&lt;&gt;PREVISTO",'Estruturante Móvel'!$G:$G,LX$4,'Estruturante Móvel'!$L:$L,'CRONOGRAMA_CONST+MIGRACAO'!LN$7))</f>
        <v>0</v>
      </c>
      <c r="LZ31" s="139">
        <f>(COUNTIFS('Estruturante Móvel'!$M:$M,$B31,'Estruturante Móvel'!$AM:$AM,LZ$4))-(COUNTIFS('Estruturante Móvel'!$M:$M,$B31,'Estruturante Móvel'!$AM:$AM,LZ$4,'Estruturante Móvel'!$AQ:$AQ,"REPARO FO"))</f>
        <v>0</v>
      </c>
      <c r="MA31" s="140">
        <f>(COUNTIFS('Estruturante Móvel'!$M:$M,$B30,'Estruturante Móvel'!$C:$C,"&lt;&gt;PREVISTO",'Estruturante Móvel'!$G:$G,LZ$4,'Estruturante Móvel'!$L:$L,'CRONOGRAMA_CONST+MIGRACAO'!LP$7))</f>
        <v>0</v>
      </c>
      <c r="MB31" s="139">
        <f>(COUNTIFS('Estruturante Móvel'!$M:$M,$B31,'Estruturante Móvel'!$AM:$AM,MB$4))-(COUNTIFS('Estruturante Móvel'!$M:$M,$B31,'Estruturante Móvel'!$AM:$AM,MB$4,'Estruturante Móvel'!$AQ:$AQ,"REPARO FO"))</f>
        <v>0</v>
      </c>
      <c r="MC31" s="140">
        <f>(COUNTIFS('Estruturante Móvel'!$M:$M,$B30,'Estruturante Móvel'!$C:$C,"&lt;&gt;PREVISTO",'Estruturante Móvel'!$G:$G,MB$4,'Estruturante Móvel'!$L:$L,'CRONOGRAMA_CONST+MIGRACAO'!LR$7))</f>
        <v>0</v>
      </c>
      <c r="MD31" s="139">
        <f>(COUNTIFS('Estruturante Móvel'!$M:$M,$B31,'Estruturante Móvel'!$AM:$AM,MD$4))-(COUNTIFS('Estruturante Móvel'!$M:$M,$B31,'Estruturante Móvel'!$AM:$AM,MD$4,'Estruturante Móvel'!$AQ:$AQ,"REPARO FO"))</f>
        <v>0</v>
      </c>
      <c r="ME31" s="140">
        <f>(COUNTIFS('Estruturante Móvel'!$M:$M,$B30,'Estruturante Móvel'!$C:$C,"&lt;&gt;PREVISTO",'Estruturante Móvel'!$G:$G,MD$4,'Estruturante Móvel'!$L:$L,'CRONOGRAMA_CONST+MIGRACAO'!LT$7))</f>
        <v>0</v>
      </c>
      <c r="MF31" s="139">
        <f>(COUNTIFS('Estruturante Móvel'!$M:$M,$B31,'Estruturante Móvel'!$AM:$AM,MF$4))-(COUNTIFS('Estruturante Móvel'!$M:$M,$B31,'Estruturante Móvel'!$AM:$AM,MF$4,'Estruturante Móvel'!$AQ:$AQ,"REPARO FO"))</f>
        <v>0</v>
      </c>
      <c r="MG31" s="140">
        <f>(COUNTIFS('Estruturante Móvel'!$M:$M,$B30,'Estruturante Móvel'!$C:$C,"&lt;&gt;PREVISTO",'Estruturante Móvel'!$G:$G,MF$4,'Estruturante Móvel'!$L:$L,'CRONOGRAMA_CONST+MIGRACAO'!LV$7))</f>
        <v>0</v>
      </c>
      <c r="MH31" s="139">
        <f>(COUNTIFS('Estruturante Móvel'!$M:$M,$B31,'Estruturante Móvel'!$AM:$AM,MH$4))-(COUNTIFS('Estruturante Móvel'!$M:$M,$B31,'Estruturante Móvel'!$AM:$AM,MH$4,'Estruturante Móvel'!$AQ:$AQ,"REPARO FO"))</f>
        <v>0</v>
      </c>
      <c r="MI31" s="140">
        <f>(COUNTIFS('Estruturante Móvel'!$M:$M,$B30,'Estruturante Móvel'!$C:$C,"&lt;&gt;PREVISTO",'Estruturante Móvel'!$G:$G,MH$4,'Estruturante Móvel'!$L:$L,'CRONOGRAMA_CONST+MIGRACAO'!LX$7))</f>
        <v>0</v>
      </c>
      <c r="MJ31" s="139">
        <f>(COUNTIFS('Estruturante Móvel'!$M:$M,$B31,'Estruturante Móvel'!$AM:$AM,MJ$4))-(COUNTIFS('Estruturante Móvel'!$M:$M,$B31,'Estruturante Móvel'!$AM:$AM,MJ$4,'Estruturante Móvel'!$AQ:$AQ,"REPARO FO"))</f>
        <v>0</v>
      </c>
      <c r="MK31" s="140">
        <f>(COUNTIFS('Estruturante Móvel'!$M:$M,$B30,'Estruturante Móvel'!$C:$C,"&lt;&gt;PREVISTO",'Estruturante Móvel'!$G:$G,MJ$4,'Estruturante Móvel'!$L:$L,'CRONOGRAMA_CONST+MIGRACAO'!LZ$7))</f>
        <v>0</v>
      </c>
      <c r="ML31" s="139">
        <f>(COUNTIFS('Estruturante Móvel'!$M:$M,$B31,'Estruturante Móvel'!$AM:$AM,ML$4))-(COUNTIFS('Estruturante Móvel'!$M:$M,$B31,'Estruturante Móvel'!$AM:$AM,ML$4,'Estruturante Móvel'!$AQ:$AQ,"REPARO FO"))</f>
        <v>0</v>
      </c>
      <c r="MM31" s="140">
        <f>(COUNTIFS('Estruturante Móvel'!$M:$M,$B30,'Estruturante Móvel'!$C:$C,"&lt;&gt;PREVISTO",'Estruturante Móvel'!$G:$G,ML$4,'Estruturante Móvel'!$L:$L,'CRONOGRAMA_CONST+MIGRACAO'!MB$7))</f>
        <v>0</v>
      </c>
      <c r="MN31" s="139">
        <f>(COUNTIFS('Estruturante Móvel'!$M:$M,$B31,'Estruturante Móvel'!$AM:$AM,MN$4))-(COUNTIFS('Estruturante Móvel'!$M:$M,$B31,'Estruturante Móvel'!$AM:$AM,MN$4,'Estruturante Móvel'!$AQ:$AQ,"REPARO FO"))</f>
        <v>0</v>
      </c>
      <c r="MO31" s="140">
        <f>(COUNTIFS('Estruturante Móvel'!$M:$M,$B30,'Estruturante Móvel'!$C:$C,"&lt;&gt;PREVISTO",'Estruturante Móvel'!$G:$G,MN$4,'Estruturante Móvel'!$L:$L,'CRONOGRAMA_CONST+MIGRACAO'!MD$7))</f>
        <v>0</v>
      </c>
      <c r="MP31" s="139">
        <f>(COUNTIFS('Estruturante Móvel'!$M:$M,$B31,'Estruturante Móvel'!$AM:$AM,MP$4))-(COUNTIFS('Estruturante Móvel'!$M:$M,$B31,'Estruturante Móvel'!$AM:$AM,MP$4,'Estruturante Móvel'!$AQ:$AQ,"REPARO FO"))</f>
        <v>0</v>
      </c>
      <c r="MQ31" s="140">
        <f>(COUNTIFS('Estruturante Móvel'!$M:$M,$B30,'Estruturante Móvel'!$C:$C,"&lt;&gt;PREVISTO",'Estruturante Móvel'!$G:$G,MP$4,'Estruturante Móvel'!$L:$L,'CRONOGRAMA_CONST+MIGRACAO'!MF$7))</f>
        <v>0</v>
      </c>
      <c r="MR31" s="139">
        <f>(COUNTIFS('Estruturante Móvel'!$M:$M,$B31,'Estruturante Móvel'!$AM:$AM,MR$4))-(COUNTIFS('Estruturante Móvel'!$M:$M,$B31,'Estruturante Móvel'!$AM:$AM,MR$4,'Estruturante Móvel'!$AQ:$AQ,"REPARO FO"))</f>
        <v>0</v>
      </c>
      <c r="MS31" s="140">
        <f>(COUNTIFS('Estruturante Móvel'!$M:$M,$B30,'Estruturante Móvel'!$C:$C,"&lt;&gt;PREVISTO",'Estruturante Móvel'!$G:$G,MR$4,'Estruturante Móvel'!$L:$L,'CRONOGRAMA_CONST+MIGRACAO'!MH$7))</f>
        <v>0</v>
      </c>
      <c r="MT31" s="139">
        <f>(COUNTIFS('Estruturante Móvel'!$M:$M,$B31,'Estruturante Móvel'!$AM:$AM,MT$4))-(COUNTIFS('Estruturante Móvel'!$M:$M,$B31,'Estruturante Móvel'!$AM:$AM,MT$4,'Estruturante Móvel'!$AQ:$AQ,"REPARO FO"))</f>
        <v>0</v>
      </c>
      <c r="MU31" s="140">
        <f>(COUNTIFS('Estruturante Móvel'!$M:$M,$B30,'Estruturante Móvel'!$C:$C,"&lt;&gt;PREVISTO",'Estruturante Móvel'!$G:$G,MT$4,'Estruturante Móvel'!$L:$L,'CRONOGRAMA_CONST+MIGRACAO'!MJ$7))</f>
        <v>0</v>
      </c>
      <c r="MV31" s="139">
        <f>(COUNTIFS('Estruturante Móvel'!$M:$M,$B31,'Estruturante Móvel'!$AM:$AM,MV$4))-(COUNTIFS('Estruturante Móvel'!$M:$M,$B31,'Estruturante Móvel'!$AM:$AM,MV$4,'Estruturante Móvel'!$AQ:$AQ,"REPARO FO"))</f>
        <v>0</v>
      </c>
      <c r="MW31" s="140">
        <f>(COUNTIFS('Estruturante Móvel'!$M:$M,$B30,'Estruturante Móvel'!$C:$C,"&lt;&gt;PREVISTO",'Estruturante Móvel'!$G:$G,MV$4,'Estruturante Móvel'!$L:$L,'CRONOGRAMA_CONST+MIGRACAO'!ML$7))</f>
        <v>0</v>
      </c>
      <c r="MX31" s="139">
        <f>(COUNTIFS('Estruturante Móvel'!$M:$M,$B31,'Estruturante Móvel'!$AM:$AM,MX$4))-(COUNTIFS('Estruturante Móvel'!$M:$M,$B31,'Estruturante Móvel'!$AM:$AM,MX$4,'Estruturante Móvel'!$AQ:$AQ,"REPARO FO"))</f>
        <v>0</v>
      </c>
      <c r="MY31" s="140">
        <f>(COUNTIFS('Estruturante Móvel'!$M:$M,$B30,'Estruturante Móvel'!$C:$C,"&lt;&gt;PREVISTO",'Estruturante Móvel'!$G:$G,MX$4,'Estruturante Móvel'!$L:$L,'CRONOGRAMA_CONST+MIGRACAO'!MN$7))</f>
        <v>0</v>
      </c>
      <c r="MZ31" s="139">
        <f>(COUNTIFS('Estruturante Móvel'!$M:$M,$B31,'Estruturante Móvel'!$AM:$AM,MZ$4))-(COUNTIFS('Estruturante Móvel'!$M:$M,$B31,'Estruturante Móvel'!$AM:$AM,MZ$4,'Estruturante Móvel'!$AQ:$AQ,"REPARO FO"))</f>
        <v>0</v>
      </c>
      <c r="NA31" s="140">
        <f>(COUNTIFS('Estruturante Móvel'!$M:$M,$B30,'Estruturante Móvel'!$C:$C,"&lt;&gt;PREVISTO",'Estruturante Móvel'!$G:$G,MZ$4,'Estruturante Móvel'!$L:$L,'CRONOGRAMA_CONST+MIGRACAO'!MP$7))</f>
        <v>0</v>
      </c>
      <c r="NB31" s="139">
        <f>(COUNTIFS('Estruturante Móvel'!$M:$M,$B31,'Estruturante Móvel'!$AM:$AM,NB$4))-(COUNTIFS('Estruturante Móvel'!$M:$M,$B31,'Estruturante Móvel'!$AM:$AM,NB$4,'Estruturante Móvel'!$AQ:$AQ,"REPARO FO"))</f>
        <v>0</v>
      </c>
      <c r="NC31" s="140">
        <f>(COUNTIFS('Estruturante Móvel'!$M:$M,$B30,'Estruturante Móvel'!$C:$C,"&lt;&gt;PREVISTO",'Estruturante Móvel'!$G:$G,NB$4,'Estruturante Móvel'!$L:$L,'CRONOGRAMA_CONST+MIGRACAO'!MR$7))</f>
        <v>0</v>
      </c>
      <c r="ND31" s="139">
        <f>(COUNTIFS('Estruturante Móvel'!$M:$M,$B31,'Estruturante Móvel'!$AM:$AM,ND$4))-(COUNTIFS('Estruturante Móvel'!$M:$M,$B31,'Estruturante Móvel'!$AM:$AM,ND$4,'Estruturante Móvel'!$AQ:$AQ,"REPARO FO"))</f>
        <v>0</v>
      </c>
      <c r="NE31" s="140">
        <f>(COUNTIFS('Estruturante Móvel'!$M:$M,$B30,'Estruturante Móvel'!$C:$C,"&lt;&gt;PREVISTO",'Estruturante Móvel'!$G:$G,ND$4,'Estruturante Móvel'!$L:$L,'CRONOGRAMA_CONST+MIGRACAO'!MT$7))</f>
        <v>0</v>
      </c>
      <c r="NF31" s="139">
        <f>(COUNTIFS('Estruturante Móvel'!$M:$M,$B31,'Estruturante Móvel'!$AM:$AM,NF$4))-(COUNTIFS('Estruturante Móvel'!$M:$M,$B31,'Estruturante Móvel'!$AM:$AM,NF$4,'Estruturante Móvel'!$AQ:$AQ,"REPARO FO"))</f>
        <v>0</v>
      </c>
      <c r="NG31" s="140">
        <f>(COUNTIFS('Estruturante Móvel'!$M:$M,$B30,'Estruturante Móvel'!$C:$C,"&lt;&gt;PREVISTO",'Estruturante Móvel'!$G:$G,NF$4,'Estruturante Móvel'!$L:$L,'CRONOGRAMA_CONST+MIGRACAO'!MV$7))</f>
        <v>0</v>
      </c>
      <c r="NH31" s="139">
        <f>(COUNTIFS('Estruturante Móvel'!$M:$M,$B31,'Estruturante Móvel'!$AM:$AM,NH$4))-(COUNTIFS('Estruturante Móvel'!$M:$M,$B31,'Estruturante Móvel'!$AM:$AM,NH$4,'Estruturante Móvel'!$AQ:$AQ,"REPARO FO"))</f>
        <v>0</v>
      </c>
      <c r="NI31" s="140">
        <f>(COUNTIFS('Estruturante Móvel'!$M:$M,$B30,'Estruturante Móvel'!$C:$C,"&lt;&gt;PREVISTO",'Estruturante Móvel'!$G:$G,NH$4,'Estruturante Móvel'!$L:$L,'CRONOGRAMA_CONST+MIGRACAO'!MX$7))</f>
        <v>0</v>
      </c>
    </row>
    <row r="32" spans="1:373" hidden="1" outlineLevel="1">
      <c r="B32" s="205" t="s">
        <v>445</v>
      </c>
      <c r="C32" s="161" t="s">
        <v>186</v>
      </c>
      <c r="D32" s="161">
        <f>COUNTIFS('Estruturante Móvel'!$M:$M,B30,'Estruturante Móvel'!$L:$L,'CRONOGRAMA_CONST+MIGRACAO'!B32)</f>
        <v>2</v>
      </c>
      <c r="E32" s="161">
        <f>(COUNTIFS('Estruturante Móvel'!$M:$M,B30,'Estruturante Móvel'!$C:$C,"&lt;&gt;PREVISTO",'Estruturante Móvel'!$L:$L,'CRONOGRAMA_CONST+MIGRACAO'!B32))</f>
        <v>2</v>
      </c>
      <c r="F32" s="162">
        <f>(COUNTIFS('Estruturante Móvel'!$M:$M,B30,'Estruturante Móvel'!$C:$C,"PREVISTO",'Estruturante Móvel'!$L:$L,'CRONOGRAMA_CONST+MIGRACAO'!B32))</f>
        <v>0</v>
      </c>
      <c r="G32" s="162"/>
      <c r="H32" s="165" t="str">
        <f t="shared" si="378"/>
        <v>Concluído</v>
      </c>
      <c r="I32" s="166">
        <v>45566</v>
      </c>
      <c r="J32" s="160">
        <f t="shared" si="379"/>
        <v>1</v>
      </c>
      <c r="K32" s="157">
        <f t="shared" si="380"/>
        <v>2</v>
      </c>
      <c r="L32" s="139">
        <f>(COUNTIFS('Estruturante Móvel'!$M:$M,$B30,'Estruturante Móvel'!$AM:$AM,L$4,'Estruturante Móvel'!$L:$L,'CRONOGRAMA_CONST+MIGRACAO'!$B32))</f>
        <v>0</v>
      </c>
      <c r="M32" s="140">
        <f>(COUNTIFS('Estruturante Móvel'!$M:$M,$B30,'Estruturante Móvel'!$C:$C,"&lt;&gt;PREVISTO",'Estruturante Móvel'!$G:$G,L$4,'Estruturante Móvel'!$L:$L,'CRONOGRAMA_CONST+MIGRACAO'!B$8))</f>
        <v>0</v>
      </c>
      <c r="N32" s="139">
        <f>(COUNTIFS('Estruturante Móvel'!$M:$M,$B30,'Estruturante Móvel'!$AM:$AM,N$4,'Estruturante Móvel'!$L:$L,'CRONOGRAMA_CONST+MIGRACAO'!$B32))</f>
        <v>0</v>
      </c>
      <c r="O32" s="140">
        <f>(COUNTIFS('Estruturante Móvel'!$M:$M,$B30,'Estruturante Móvel'!$C:$C,"&lt;&gt;PREVISTO",'Estruturante Móvel'!$G:$G,N$4,'Estruturante Móvel'!$L:$L,'CRONOGRAMA_CONST+MIGRACAO'!D$8))</f>
        <v>0</v>
      </c>
      <c r="P32" s="139">
        <f>(COUNTIFS('Estruturante Móvel'!$M:$M,$B30,'Estruturante Móvel'!$AM:$AM,P$4,'Estruturante Móvel'!$L:$L,'CRONOGRAMA_CONST+MIGRACAO'!$B32))</f>
        <v>0</v>
      </c>
      <c r="Q32" s="140">
        <f>(COUNTIFS('Estruturante Móvel'!$M:$M,$B30,'Estruturante Móvel'!$C:$C,"&lt;&gt;PREVISTO",'Estruturante Móvel'!$G:$G,P$4,'Estruturante Móvel'!$L:$L,'CRONOGRAMA_CONST+MIGRACAO'!F$8))</f>
        <v>0</v>
      </c>
      <c r="R32" s="139">
        <f>(COUNTIFS('Estruturante Móvel'!$M:$M,$B30,'Estruturante Móvel'!$AM:$AM,R$4,'Estruturante Móvel'!$L:$L,'CRONOGRAMA_CONST+MIGRACAO'!$B32))</f>
        <v>0</v>
      </c>
      <c r="S32" s="140">
        <f>(COUNTIFS('Estruturante Móvel'!$M:$M,$B30,'Estruturante Móvel'!$C:$C,"&lt;&gt;PREVISTO",'Estruturante Móvel'!$G:$G,R$4,'Estruturante Móvel'!$L:$L,'CRONOGRAMA_CONST+MIGRACAO'!H$8))</f>
        <v>0</v>
      </c>
      <c r="T32" s="139">
        <f>(COUNTIFS('Estruturante Móvel'!$M:$M,$B30,'Estruturante Móvel'!$AM:$AM,T$4,'Estruturante Móvel'!$L:$L,'CRONOGRAMA_CONST+MIGRACAO'!$B32))</f>
        <v>0</v>
      </c>
      <c r="U32" s="140">
        <f>(COUNTIFS('Estruturante Móvel'!$M:$M,$B30,'Estruturante Móvel'!$C:$C,"&lt;&gt;PREVISTO",'Estruturante Móvel'!$G:$G,T$4,'Estruturante Móvel'!$L:$L,'CRONOGRAMA_CONST+MIGRACAO'!J$8))</f>
        <v>0</v>
      </c>
      <c r="V32" s="139">
        <f>(COUNTIFS('Estruturante Móvel'!$M:$M,$B30,'Estruturante Móvel'!$AM:$AM,V$4,'Estruturante Móvel'!$L:$L,'CRONOGRAMA_CONST+MIGRACAO'!$B32))</f>
        <v>0</v>
      </c>
      <c r="W32" s="140">
        <f>(COUNTIFS('Estruturante Móvel'!$M:$M,$B30,'Estruturante Móvel'!$C:$C,"&lt;&gt;PREVISTO",'Estruturante Móvel'!$G:$G,V$4,'Estruturante Móvel'!$L:$L,'CRONOGRAMA_CONST+MIGRACAO'!L$8))</f>
        <v>0</v>
      </c>
      <c r="X32" s="139">
        <f>(COUNTIFS('Estruturante Móvel'!$M:$M,$B30,'Estruturante Móvel'!$AM:$AM,X$4,'Estruturante Móvel'!$L:$L,'CRONOGRAMA_CONST+MIGRACAO'!$B32))</f>
        <v>0</v>
      </c>
      <c r="Y32" s="140">
        <f>(COUNTIFS('Estruturante Móvel'!$M:$M,$B30,'Estruturante Móvel'!$C:$C,"&lt;&gt;PREVISTO",'Estruturante Móvel'!$G:$G,X$4,'Estruturante Móvel'!$L:$L,'CRONOGRAMA_CONST+MIGRACAO'!N$8))</f>
        <v>0</v>
      </c>
      <c r="Z32" s="139">
        <f>(COUNTIFS('Estruturante Móvel'!$M:$M,$B30,'Estruturante Móvel'!$AM:$AM,Z$4,'Estruturante Móvel'!$L:$L,'CRONOGRAMA_CONST+MIGRACAO'!$B32))</f>
        <v>0</v>
      </c>
      <c r="AA32" s="140">
        <f>(COUNTIFS('Estruturante Móvel'!$M:$M,$B30,'Estruturante Móvel'!$C:$C,"&lt;&gt;PREVISTO",'Estruturante Móvel'!$G:$G,Z$4,'Estruturante Móvel'!$L:$L,'CRONOGRAMA_CONST+MIGRACAO'!P$8))</f>
        <v>0</v>
      </c>
      <c r="AB32" s="139">
        <f>(COUNTIFS('Estruturante Móvel'!$M:$M,$B30,'Estruturante Móvel'!$AM:$AM,AB$4,'Estruturante Móvel'!$L:$L,'CRONOGRAMA_CONST+MIGRACAO'!$B32))</f>
        <v>0</v>
      </c>
      <c r="AC32" s="140">
        <f>(COUNTIFS('Estruturante Móvel'!$M:$M,$B30,'Estruturante Móvel'!$C:$C,"&lt;&gt;PREVISTO",'Estruturante Móvel'!$G:$G,AB$4,'Estruturante Móvel'!$L:$L,'CRONOGRAMA_CONST+MIGRACAO'!R$8))</f>
        <v>0</v>
      </c>
      <c r="AD32" s="139">
        <f>(COUNTIFS('Estruturante Móvel'!$M:$M,$B30,'Estruturante Móvel'!$AM:$AM,AD$4,'Estruturante Móvel'!$L:$L,'CRONOGRAMA_CONST+MIGRACAO'!$B32))</f>
        <v>0</v>
      </c>
      <c r="AE32" s="140">
        <f>(COUNTIFS('Estruturante Móvel'!$M:$M,$B30,'Estruturante Móvel'!$C:$C,"&lt;&gt;PREVISTO",'Estruturante Móvel'!$G:$G,AD$4,'Estruturante Móvel'!$L:$L,'CRONOGRAMA_CONST+MIGRACAO'!T$8))</f>
        <v>0</v>
      </c>
      <c r="AF32" s="139">
        <f>(COUNTIFS('Estruturante Móvel'!$M:$M,$B30,'Estruturante Móvel'!$AM:$AM,AF$4,'Estruturante Móvel'!$L:$L,'CRONOGRAMA_CONST+MIGRACAO'!$B32))</f>
        <v>0</v>
      </c>
      <c r="AG32" s="140">
        <f>(COUNTIFS('Estruturante Móvel'!$M:$M,$B30,'Estruturante Móvel'!$C:$C,"&lt;&gt;PREVISTO",'Estruturante Móvel'!$G:$G,AF$4,'Estruturante Móvel'!$L:$L,'CRONOGRAMA_CONST+MIGRACAO'!V$8))</f>
        <v>0</v>
      </c>
      <c r="AH32" s="139">
        <f>(COUNTIFS('Estruturante Móvel'!$M:$M,$B30,'Estruturante Móvel'!$AM:$AM,AH$4,'Estruturante Móvel'!$L:$L,'CRONOGRAMA_CONST+MIGRACAO'!$B32))</f>
        <v>0</v>
      </c>
      <c r="AI32" s="140">
        <f>(COUNTIFS('Estruturante Móvel'!$M:$M,$B30,'Estruturante Móvel'!$C:$C,"&lt;&gt;PREVISTO",'Estruturante Móvel'!$G:$G,AH$4,'Estruturante Móvel'!$L:$L,'CRONOGRAMA_CONST+MIGRACAO'!X$8))</f>
        <v>0</v>
      </c>
      <c r="AJ32" s="139">
        <f>(COUNTIFS('Estruturante Móvel'!$M:$M,$B30,'Estruturante Móvel'!$AM:$AM,AJ$4,'Estruturante Móvel'!$L:$L,'CRONOGRAMA_CONST+MIGRACAO'!$B32))</f>
        <v>0</v>
      </c>
      <c r="AK32" s="140">
        <f>(COUNTIFS('Estruturante Móvel'!$M:$M,$B30,'Estruturante Móvel'!$C:$C,"&lt;&gt;PREVISTO",'Estruturante Móvel'!$G:$G,AJ$4,'Estruturante Móvel'!$L:$L,'CRONOGRAMA_CONST+MIGRACAO'!Z$8))</f>
        <v>0</v>
      </c>
      <c r="AL32" s="139">
        <f>(COUNTIFS('Estruturante Móvel'!$M:$M,$B30,'Estruturante Móvel'!$AM:$AM,AL$4,'Estruturante Móvel'!$L:$L,'CRONOGRAMA_CONST+MIGRACAO'!$B32))</f>
        <v>0</v>
      </c>
      <c r="AM32" s="140">
        <f>(COUNTIFS('Estruturante Móvel'!$M:$M,$B30,'Estruturante Móvel'!$C:$C,"&lt;&gt;PREVISTO",'Estruturante Móvel'!$G:$G,AL$4,'Estruturante Móvel'!$L:$L,'CRONOGRAMA_CONST+MIGRACAO'!AB$8))</f>
        <v>0</v>
      </c>
      <c r="AN32" s="139">
        <f>(COUNTIFS('Estruturante Móvel'!$M:$M,$B30,'Estruturante Móvel'!$AM:$AM,AN$4,'Estruturante Móvel'!$L:$L,'CRONOGRAMA_CONST+MIGRACAO'!$B32))</f>
        <v>0</v>
      </c>
      <c r="AO32" s="140">
        <f>(COUNTIFS('Estruturante Móvel'!$M:$M,$B30,'Estruturante Móvel'!$C:$C,"&lt;&gt;PREVISTO",'Estruturante Móvel'!$G:$G,AN$4,'Estruturante Móvel'!$L:$L,'CRONOGRAMA_CONST+MIGRACAO'!AD$8))</f>
        <v>0</v>
      </c>
      <c r="AP32" s="139">
        <f>(COUNTIFS('Estruturante Móvel'!$M:$M,$B30,'Estruturante Móvel'!$AM:$AM,AP$4,'Estruturante Móvel'!$L:$L,'CRONOGRAMA_CONST+MIGRACAO'!$B32))</f>
        <v>0</v>
      </c>
      <c r="AQ32" s="140">
        <f>(COUNTIFS('Estruturante Móvel'!$M:$M,$B30,'Estruturante Móvel'!$C:$C,"&lt;&gt;PREVISTO",'Estruturante Móvel'!$G:$G,AP$4,'Estruturante Móvel'!$L:$L,'CRONOGRAMA_CONST+MIGRACAO'!AF$8))</f>
        <v>0</v>
      </c>
      <c r="AR32" s="139">
        <f>(COUNTIFS('Estruturante Móvel'!$M:$M,$B30,'Estruturante Móvel'!$AM:$AM,AR$4,'Estruturante Móvel'!$L:$L,'CRONOGRAMA_CONST+MIGRACAO'!$B32))</f>
        <v>0</v>
      </c>
      <c r="AS32" s="140">
        <f>(COUNTIFS('Estruturante Móvel'!$M:$M,$B30,'Estruturante Móvel'!$C:$C,"&lt;&gt;PREVISTO",'Estruturante Móvel'!$G:$G,AR$4,'Estruturante Móvel'!$L:$L,'CRONOGRAMA_CONST+MIGRACAO'!AH$8))</f>
        <v>0</v>
      </c>
      <c r="AT32" s="139">
        <f>(COUNTIFS('Estruturante Móvel'!$M:$M,$B30,'Estruturante Móvel'!$AM:$AM,AT$4,'Estruturante Móvel'!$L:$L,'CRONOGRAMA_CONST+MIGRACAO'!$B32))</f>
        <v>0</v>
      </c>
      <c r="AU32" s="140">
        <f>(COUNTIFS('Estruturante Móvel'!$M:$M,$B30,'Estruturante Móvel'!$C:$C,"&lt;&gt;PREVISTO",'Estruturante Móvel'!$G:$G,AT$4,'Estruturante Móvel'!$L:$L,'CRONOGRAMA_CONST+MIGRACAO'!AJ$8))</f>
        <v>0</v>
      </c>
      <c r="AV32" s="139">
        <f>(COUNTIFS('Estruturante Móvel'!$M:$M,$B30,'Estruturante Móvel'!$AM:$AM,AV$4,'Estruturante Móvel'!$L:$L,'CRONOGRAMA_CONST+MIGRACAO'!$B32))</f>
        <v>0</v>
      </c>
      <c r="AW32" s="140">
        <f>(COUNTIFS('Estruturante Móvel'!$M:$M,$B30,'Estruturante Móvel'!$C:$C,"&lt;&gt;PREVISTO",'Estruturante Móvel'!$G:$G,AV$4,'Estruturante Móvel'!$L:$L,'CRONOGRAMA_CONST+MIGRACAO'!AL$8))</f>
        <v>0</v>
      </c>
      <c r="AX32" s="139">
        <f>(COUNTIFS('Estruturante Móvel'!$M:$M,$B30,'Estruturante Móvel'!$AM:$AM,AX$4,'Estruturante Móvel'!$L:$L,'CRONOGRAMA_CONST+MIGRACAO'!$B32))</f>
        <v>0</v>
      </c>
      <c r="AY32" s="140">
        <f>(COUNTIFS('Estruturante Móvel'!$M:$M,$B30,'Estruturante Móvel'!$C:$C,"&lt;&gt;PREVISTO",'Estruturante Móvel'!$G:$G,AX$4,'Estruturante Móvel'!$L:$L,'CRONOGRAMA_CONST+MIGRACAO'!AN$8))</f>
        <v>0</v>
      </c>
      <c r="AZ32" s="139">
        <f>(COUNTIFS('Estruturante Móvel'!$M:$M,$B30,'Estruturante Móvel'!$AM:$AM,AZ$4,'Estruturante Móvel'!$L:$L,'CRONOGRAMA_CONST+MIGRACAO'!$B32))</f>
        <v>0</v>
      </c>
      <c r="BA32" s="140">
        <f>(COUNTIFS('Estruturante Móvel'!$M:$M,$B30,'Estruturante Móvel'!$C:$C,"&lt;&gt;PREVISTO",'Estruturante Móvel'!$G:$G,AZ$4,'Estruturante Móvel'!$L:$L,'CRONOGRAMA_CONST+MIGRACAO'!AP$8))</f>
        <v>0</v>
      </c>
      <c r="BB32" s="139">
        <f>(COUNTIFS('Estruturante Móvel'!$M:$M,$B30,'Estruturante Móvel'!$AM:$AM,BB$4,'Estruturante Móvel'!$L:$L,'CRONOGRAMA_CONST+MIGRACAO'!$B32))</f>
        <v>0</v>
      </c>
      <c r="BC32" s="140">
        <f>(COUNTIFS('Estruturante Móvel'!$M:$M,$B30,'Estruturante Móvel'!$C:$C,"&lt;&gt;PREVISTO",'Estruturante Móvel'!$G:$G,BB$4,'Estruturante Móvel'!$L:$L,'CRONOGRAMA_CONST+MIGRACAO'!AR$8))</f>
        <v>0</v>
      </c>
      <c r="BD32" s="139">
        <f>(COUNTIFS('Estruturante Móvel'!$M:$M,$B30,'Estruturante Móvel'!$AM:$AM,BD$4,'Estruturante Móvel'!$L:$L,'CRONOGRAMA_CONST+MIGRACAO'!$B32))</f>
        <v>0</v>
      </c>
      <c r="BE32" s="140">
        <f>(COUNTIFS('Estruturante Móvel'!$M:$M,$B30,'Estruturante Móvel'!$C:$C,"&lt;&gt;PREVISTO",'Estruturante Móvel'!$G:$G,BD$4,'Estruturante Móvel'!$L:$L,'CRONOGRAMA_CONST+MIGRACAO'!AT$8))</f>
        <v>0</v>
      </c>
      <c r="BF32" s="139">
        <f>(COUNTIFS('Estruturante Móvel'!$M:$M,$B30,'Estruturante Móvel'!$AM:$AM,BF$4,'Estruturante Móvel'!$L:$L,'CRONOGRAMA_CONST+MIGRACAO'!$B32))</f>
        <v>0</v>
      </c>
      <c r="BG32" s="140">
        <f>(COUNTIFS('Estruturante Móvel'!$M:$M,$B30,'Estruturante Móvel'!$C:$C,"&lt;&gt;PREVISTO",'Estruturante Móvel'!$G:$G,BF$4,'Estruturante Móvel'!$L:$L,'CRONOGRAMA_CONST+MIGRACAO'!AV$8))</f>
        <v>0</v>
      </c>
      <c r="BH32" s="139">
        <f>(COUNTIFS('Estruturante Móvel'!$M:$M,$B30,'Estruturante Móvel'!$AM:$AM,BH$4,'Estruturante Móvel'!$L:$L,'CRONOGRAMA_CONST+MIGRACAO'!$B32))</f>
        <v>0</v>
      </c>
      <c r="BI32" s="140">
        <f>(COUNTIFS('Estruturante Móvel'!$M:$M,$B30,'Estruturante Móvel'!$C:$C,"&lt;&gt;PREVISTO",'Estruturante Móvel'!$G:$G,BH$4,'Estruturante Móvel'!$L:$L,'CRONOGRAMA_CONST+MIGRACAO'!AX$8))</f>
        <v>0</v>
      </c>
      <c r="BJ32" s="139">
        <f>(COUNTIFS('Estruturante Móvel'!$M:$M,$B30,'Estruturante Móvel'!$AM:$AM,BJ$4,'Estruturante Móvel'!$L:$L,'CRONOGRAMA_CONST+MIGRACAO'!$B32))</f>
        <v>0</v>
      </c>
      <c r="BK32" s="140">
        <f>(COUNTIFS('Estruturante Móvel'!$M:$M,$B30,'Estruturante Móvel'!$C:$C,"&lt;&gt;PREVISTO",'Estruturante Móvel'!$G:$G,BJ$4,'Estruturante Móvel'!$L:$L,'CRONOGRAMA_CONST+MIGRACAO'!AZ$8))</f>
        <v>0</v>
      </c>
      <c r="BL32" s="139">
        <f>(COUNTIFS('Estruturante Móvel'!$M:$M,$B30,'Estruturante Móvel'!$AM:$AM,BL$4,'Estruturante Móvel'!$L:$L,'CRONOGRAMA_CONST+MIGRACAO'!$B32))</f>
        <v>0</v>
      </c>
      <c r="BM32" s="140">
        <f>(COUNTIFS('Estruturante Móvel'!$M:$M,$B30,'Estruturante Móvel'!$C:$C,"&lt;&gt;PREVISTO",'Estruturante Móvel'!$G:$G,BL$4,'Estruturante Móvel'!$L:$L,'CRONOGRAMA_CONST+MIGRACAO'!BB$8))</f>
        <v>0</v>
      </c>
      <c r="BN32" s="139">
        <f>(COUNTIFS('Estruturante Móvel'!$M:$M,$B30,'Estruturante Móvel'!$AM:$AM,BN$4,'Estruturante Móvel'!$L:$L,'CRONOGRAMA_CONST+MIGRACAO'!$B32))</f>
        <v>0</v>
      </c>
      <c r="BO32" s="140">
        <f>(COUNTIFS('Estruturante Móvel'!$M:$M,$B30,'Estruturante Móvel'!$C:$C,"&lt;&gt;PREVISTO",'Estruturante Móvel'!$G:$G,BN$4,'Estruturante Móvel'!$L:$L,'CRONOGRAMA_CONST+MIGRACAO'!BD$8))</f>
        <v>0</v>
      </c>
      <c r="BP32" s="139">
        <f>(COUNTIFS('Estruturante Móvel'!$M:$M,$B30,'Estruturante Móvel'!$AM:$AM,BP$4,'Estruturante Móvel'!$L:$L,'CRONOGRAMA_CONST+MIGRACAO'!$B32))</f>
        <v>0</v>
      </c>
      <c r="BQ32" s="140">
        <f>(COUNTIFS('Estruturante Móvel'!$M:$M,$B30,'Estruturante Móvel'!$C:$C,"&lt;&gt;PREVISTO",'Estruturante Móvel'!$G:$G,BP$4,'Estruturante Móvel'!$L:$L,'CRONOGRAMA_CONST+MIGRACAO'!BF$8))</f>
        <v>0</v>
      </c>
      <c r="BR32" s="139">
        <f>(COUNTIFS('Estruturante Móvel'!$M:$M,$B30,'Estruturante Móvel'!$AM:$AM,BR$4,'Estruturante Móvel'!$L:$L,'CRONOGRAMA_CONST+MIGRACAO'!$B32))</f>
        <v>0</v>
      </c>
      <c r="BS32" s="140">
        <f>(COUNTIFS('Estruturante Móvel'!$M:$M,$B30,'Estruturante Móvel'!$C:$C,"&lt;&gt;PREVISTO",'Estruturante Móvel'!$G:$G,BR$4,'Estruturante Móvel'!$L:$L,'CRONOGRAMA_CONST+MIGRACAO'!BH$8))</f>
        <v>0</v>
      </c>
      <c r="BT32" s="139">
        <f>(COUNTIFS('Estruturante Móvel'!$M:$M,$B32,'Estruturante Móvel'!$AM:$AM,BT$4))-(COUNTIFS('Estruturante Móvel'!$M:$M,$B32,'Estruturante Móvel'!$AM:$AM,BT$4,'Estruturante Móvel'!$AQ:$AQ,"REPARO FO"))</f>
        <v>0</v>
      </c>
      <c r="BU32" s="140">
        <f>(COUNTIFS('Estruturante Móvel'!$M:$M,$B30,'Estruturante Móvel'!$C:$C,"&lt;&gt;PREVISTO",'Estruturante Móvel'!$G:$G,BT$4,'Estruturante Móvel'!$L:$L,'CRONOGRAMA_CONST+MIGRACAO'!BJ$8))</f>
        <v>0</v>
      </c>
      <c r="BV32" s="139">
        <f>(COUNTIFS('Estruturante Móvel'!$M:$M,$B32,'Estruturante Móvel'!$AM:$AM,BV$4))-(COUNTIFS('Estruturante Móvel'!$M:$M,$B32,'Estruturante Móvel'!$AM:$AM,BV$4,'Estruturante Móvel'!$AQ:$AQ,"REPARO FO"))</f>
        <v>0</v>
      </c>
      <c r="BW32" s="140">
        <f>(COUNTIFS('Estruturante Móvel'!$M:$M,$B30,'Estruturante Móvel'!$C:$C,"&lt;&gt;PREVISTO",'Estruturante Móvel'!$G:$G,BV$4,'Estruturante Móvel'!$L:$L,'CRONOGRAMA_CONST+MIGRACAO'!BL$8))</f>
        <v>0</v>
      </c>
      <c r="BX32" s="139">
        <f>(COUNTIFS('Estruturante Móvel'!$M:$M,$B32,'Estruturante Móvel'!$AM:$AM,BX$4))-(COUNTIFS('Estruturante Móvel'!$M:$M,$B32,'Estruturante Móvel'!$AM:$AM,BX$4,'Estruturante Móvel'!$AQ:$AQ,"REPARO FO"))</f>
        <v>0</v>
      </c>
      <c r="BY32" s="140">
        <f>(COUNTIFS('Estruturante Móvel'!$M:$M,$B30,'Estruturante Móvel'!$C:$C,"&lt;&gt;PREVISTO",'Estruturante Móvel'!$G:$G,BX$4,'Estruturante Móvel'!$L:$L,'CRONOGRAMA_CONST+MIGRACAO'!BN$8))</f>
        <v>0</v>
      </c>
      <c r="BZ32" s="139">
        <f>(COUNTIFS('Estruturante Móvel'!$M:$M,$B32,'Estruturante Móvel'!$AM:$AM,BZ$4))-(COUNTIFS('Estruturante Móvel'!$M:$M,$B32,'Estruturante Móvel'!$AM:$AM,BZ$4,'Estruturante Móvel'!$AQ:$AQ,"REPARO FO"))</f>
        <v>0</v>
      </c>
      <c r="CA32" s="140">
        <f>(COUNTIFS('Estruturante Móvel'!$M:$M,$B30,'Estruturante Móvel'!$C:$C,"&lt;&gt;PREVISTO",'Estruturante Móvel'!$G:$G,BZ$4,'Estruturante Móvel'!$L:$L,'CRONOGRAMA_CONST+MIGRACAO'!BP$8))</f>
        <v>0</v>
      </c>
      <c r="CB32" s="139">
        <f>(COUNTIFS('Estruturante Móvel'!$M:$M,$B32,'Estruturante Móvel'!$AM:$AM,CB$4))-(COUNTIFS('Estruturante Móvel'!$M:$M,$B32,'Estruturante Móvel'!$AM:$AM,CB$4,'Estruturante Móvel'!$AQ:$AQ,"REPARO FO"))</f>
        <v>0</v>
      </c>
      <c r="CC32" s="140">
        <f>(COUNTIFS('Estruturante Móvel'!$M:$M,$B30,'Estruturante Móvel'!$C:$C,"&lt;&gt;PREVISTO",'Estruturante Móvel'!$G:$G,CB$4,'Estruturante Móvel'!$L:$L,'CRONOGRAMA_CONST+MIGRACAO'!BR$8))</f>
        <v>0</v>
      </c>
      <c r="CD32" s="139">
        <f>(COUNTIFS('Estruturante Móvel'!$M:$M,$B32,'Estruturante Móvel'!$AM:$AM,CD$4))-(COUNTIFS('Estruturante Móvel'!$M:$M,$B32,'Estruturante Móvel'!$AM:$AM,CD$4,'Estruturante Móvel'!$AQ:$AQ,"REPARO FO"))</f>
        <v>0</v>
      </c>
      <c r="CE32" s="140">
        <f>(COUNTIFS('Estruturante Móvel'!$M:$M,$B30,'Estruturante Móvel'!$C:$C,"&lt;&gt;PREVISTO",'Estruturante Móvel'!$G:$G,CD$4,'Estruturante Móvel'!$L:$L,'CRONOGRAMA_CONST+MIGRACAO'!BT$8))</f>
        <v>0</v>
      </c>
      <c r="CF32" s="139">
        <f>(COUNTIFS('Estruturante Móvel'!$M:$M,$B32,'Estruturante Móvel'!$AM:$AM,CF$4))-(COUNTIFS('Estruturante Móvel'!$M:$M,$B32,'Estruturante Móvel'!$AM:$AM,CF$4,'Estruturante Móvel'!$AQ:$AQ,"REPARO FO"))</f>
        <v>0</v>
      </c>
      <c r="CG32" s="140">
        <f>(COUNTIFS('Estruturante Móvel'!$M:$M,$B30,'Estruturante Móvel'!$C:$C,"&lt;&gt;PREVISTO",'Estruturante Móvel'!$G:$G,CF$4,'Estruturante Móvel'!$L:$L,'CRONOGRAMA_CONST+MIGRACAO'!BV$8))</f>
        <v>0</v>
      </c>
      <c r="CH32" s="139">
        <f>(COUNTIFS('Estruturante Móvel'!$M:$M,$B32,'Estruturante Móvel'!$AM:$AM,CH$4))-(COUNTIFS('Estruturante Móvel'!$M:$M,$B32,'Estruturante Móvel'!$AM:$AM,CH$4,'Estruturante Móvel'!$AQ:$AQ,"REPARO FO"))</f>
        <v>0</v>
      </c>
      <c r="CI32" s="140">
        <f>(COUNTIFS('Estruturante Móvel'!$M:$M,$B30,'Estruturante Móvel'!$C:$C,"&lt;&gt;PREVISTO",'Estruturante Móvel'!$G:$G,CH$4,'Estruturante Móvel'!$L:$L,'CRONOGRAMA_CONST+MIGRACAO'!BX$8))</f>
        <v>0</v>
      </c>
      <c r="CJ32" s="139">
        <f>(COUNTIFS('Estruturante Móvel'!$M:$M,$B32,'Estruturante Móvel'!$AM:$AM,CJ$4))-(COUNTIFS('Estruturante Móvel'!$M:$M,$B32,'Estruturante Móvel'!$AM:$AM,CJ$4,'Estruturante Móvel'!$AQ:$AQ,"REPARO FO"))</f>
        <v>0</v>
      </c>
      <c r="CK32" s="140">
        <f>(COUNTIFS('Estruturante Móvel'!$M:$M,$B30,'Estruturante Móvel'!$C:$C,"&lt;&gt;PREVISTO",'Estruturante Móvel'!$G:$G,CJ$4,'Estruturante Móvel'!$L:$L,'CRONOGRAMA_CONST+MIGRACAO'!BZ$8))</f>
        <v>0</v>
      </c>
      <c r="CL32" s="139">
        <f>(COUNTIFS('Estruturante Móvel'!$M:$M,$B32,'Estruturante Móvel'!$AM:$AM,CL$4))-(COUNTIFS('Estruturante Móvel'!$M:$M,$B32,'Estruturante Móvel'!$AM:$AM,CL$4,'Estruturante Móvel'!$AQ:$AQ,"REPARO FO"))</f>
        <v>0</v>
      </c>
      <c r="CM32" s="140">
        <f>(COUNTIFS('Estruturante Móvel'!$M:$M,$B30,'Estruturante Móvel'!$C:$C,"&lt;&gt;PREVISTO",'Estruturante Móvel'!$G:$G,CL$4,'Estruturante Móvel'!$L:$L,'CRONOGRAMA_CONST+MIGRACAO'!CB$8))</f>
        <v>0</v>
      </c>
      <c r="CN32" s="139">
        <f>(COUNTIFS('Estruturante Móvel'!$M:$M,$B32,'Estruturante Móvel'!$AM:$AM,CN$4))-(COUNTIFS('Estruturante Móvel'!$M:$M,$B32,'Estruturante Móvel'!$AM:$AM,CN$4,'Estruturante Móvel'!$AQ:$AQ,"REPARO FO"))</f>
        <v>0</v>
      </c>
      <c r="CO32" s="140">
        <f>(COUNTIFS('Estruturante Móvel'!$M:$M,$B30,'Estruturante Móvel'!$C:$C,"&lt;&gt;PREVISTO",'Estruturante Móvel'!$G:$G,CN$4,'Estruturante Móvel'!$L:$L,'CRONOGRAMA_CONST+MIGRACAO'!CD$8))</f>
        <v>0</v>
      </c>
      <c r="CP32" s="139">
        <f>(COUNTIFS('Estruturante Móvel'!$M:$M,$B32,'Estruturante Móvel'!$AM:$AM,CP$4))-(COUNTIFS('Estruturante Móvel'!$M:$M,$B32,'Estruturante Móvel'!$AM:$AM,CP$4,'Estruturante Móvel'!$AQ:$AQ,"REPARO FO"))</f>
        <v>0</v>
      </c>
      <c r="CQ32" s="140">
        <f>(COUNTIFS('Estruturante Móvel'!$M:$M,$B30,'Estruturante Móvel'!$C:$C,"&lt;&gt;PREVISTO",'Estruturante Móvel'!$G:$G,CP$4,'Estruturante Móvel'!$L:$L,'CRONOGRAMA_CONST+MIGRACAO'!CF$8))</f>
        <v>0</v>
      </c>
      <c r="CR32" s="139">
        <f>(COUNTIFS('Estruturante Móvel'!$M:$M,$B32,'Estruturante Móvel'!$AM:$AM,CR$4))-(COUNTIFS('Estruturante Móvel'!$M:$M,$B32,'Estruturante Móvel'!$AM:$AM,CR$4,'Estruturante Móvel'!$AQ:$AQ,"REPARO FO"))</f>
        <v>0</v>
      </c>
      <c r="CS32" s="140">
        <f>(COUNTIFS('Estruturante Móvel'!$M:$M,$B30,'Estruturante Móvel'!$C:$C,"&lt;&gt;PREVISTO",'Estruturante Móvel'!$G:$G,CR$4,'Estruturante Móvel'!$L:$L,'CRONOGRAMA_CONST+MIGRACAO'!CH$8))</f>
        <v>0</v>
      </c>
      <c r="CT32" s="139">
        <f>(COUNTIFS('Estruturante Móvel'!$M:$M,$B32,'Estruturante Móvel'!$AM:$AM,CT$4))-(COUNTIFS('Estruturante Móvel'!$M:$M,$B32,'Estruturante Móvel'!$AM:$AM,CT$4,'Estruturante Móvel'!$AQ:$AQ,"REPARO FO"))</f>
        <v>0</v>
      </c>
      <c r="CU32" s="140">
        <f>(COUNTIFS('Estruturante Móvel'!$M:$M,$B30,'Estruturante Móvel'!$C:$C,"&lt;&gt;PREVISTO",'Estruturante Móvel'!$G:$G,CT$4,'Estruturante Móvel'!$L:$L,'CRONOGRAMA_CONST+MIGRACAO'!CJ$8))</f>
        <v>0</v>
      </c>
      <c r="CV32" s="139">
        <f>(COUNTIFS('Estruturante Móvel'!$M:$M,$B32,'Estruturante Móvel'!$AM:$AM,CV$4))-(COUNTIFS('Estruturante Móvel'!$M:$M,$B32,'Estruturante Móvel'!$AM:$AM,CV$4,'Estruturante Móvel'!$AQ:$AQ,"REPARO FO"))</f>
        <v>0</v>
      </c>
      <c r="CW32" s="140">
        <f>(COUNTIFS('Estruturante Móvel'!$M:$M,$B30,'Estruturante Móvel'!$C:$C,"&lt;&gt;PREVISTO",'Estruturante Móvel'!$G:$G,CV$4,'Estruturante Móvel'!$L:$L,'CRONOGRAMA_CONST+MIGRACAO'!CL$8))</f>
        <v>0</v>
      </c>
      <c r="CX32" s="139">
        <f>(COUNTIFS('Estruturante Móvel'!$M:$M,$B32,'Estruturante Móvel'!$AM:$AM,CX$4))-(COUNTIFS('Estruturante Móvel'!$M:$M,$B32,'Estruturante Móvel'!$AM:$AM,CX$4,'Estruturante Móvel'!$AQ:$AQ,"REPARO FO"))</f>
        <v>0</v>
      </c>
      <c r="CY32" s="140">
        <f>(COUNTIFS('Estruturante Móvel'!$M:$M,$B30,'Estruturante Móvel'!$C:$C,"&lt;&gt;PREVISTO",'Estruturante Móvel'!$G:$G,CX$4,'Estruturante Móvel'!$L:$L,'CRONOGRAMA_CONST+MIGRACAO'!CN$8))</f>
        <v>0</v>
      </c>
      <c r="CZ32" s="139">
        <f>(COUNTIFS('Estruturante Móvel'!$M:$M,$B32,'Estruturante Móvel'!$AM:$AM,CZ$4))-(COUNTIFS('Estruturante Móvel'!$M:$M,$B32,'Estruturante Móvel'!$AM:$AM,CZ$4,'Estruturante Móvel'!$AQ:$AQ,"REPARO FO"))</f>
        <v>0</v>
      </c>
      <c r="DA32" s="140">
        <f>(COUNTIFS('Estruturante Móvel'!$M:$M,$B30,'Estruturante Móvel'!$C:$C,"&lt;&gt;PREVISTO",'Estruturante Móvel'!$G:$G,CZ$4,'Estruturante Móvel'!$L:$L,'CRONOGRAMA_CONST+MIGRACAO'!CP$8))</f>
        <v>0</v>
      </c>
      <c r="DB32" s="139">
        <f>(COUNTIFS('Estruturante Móvel'!$M:$M,$B32,'Estruturante Móvel'!$AM:$AM,DB$4))-(COUNTIFS('Estruturante Móvel'!$M:$M,$B32,'Estruturante Móvel'!$AM:$AM,DB$4,'Estruturante Móvel'!$AQ:$AQ,"REPARO FO"))</f>
        <v>0</v>
      </c>
      <c r="DC32" s="140">
        <f>(COUNTIFS('Estruturante Móvel'!$M:$M,$B30,'Estruturante Móvel'!$C:$C,"&lt;&gt;PREVISTO",'Estruturante Móvel'!$G:$G,DB$4,'Estruturante Móvel'!$L:$L,'CRONOGRAMA_CONST+MIGRACAO'!CR$8))</f>
        <v>0</v>
      </c>
      <c r="DD32" s="139">
        <f>(COUNTIFS('Estruturante Móvel'!$M:$M,$B32,'Estruturante Móvel'!$AM:$AM,DD$4))-(COUNTIFS('Estruturante Móvel'!$M:$M,$B32,'Estruturante Móvel'!$AM:$AM,DD$4,'Estruturante Móvel'!$AQ:$AQ,"REPARO FO"))</f>
        <v>0</v>
      </c>
      <c r="DE32" s="140">
        <f>(COUNTIFS('Estruturante Móvel'!$M:$M,$B30,'Estruturante Móvel'!$C:$C,"&lt;&gt;PREVISTO",'Estruturante Móvel'!$G:$G,DD$4,'Estruturante Móvel'!$L:$L,'CRONOGRAMA_CONST+MIGRACAO'!CT$8))</f>
        <v>0</v>
      </c>
      <c r="DF32" s="139">
        <f>(COUNTIFS('Estruturante Móvel'!$M:$M,$B32,'Estruturante Móvel'!$AM:$AM,DF$4))-(COUNTIFS('Estruturante Móvel'!$M:$M,$B32,'Estruturante Móvel'!$AM:$AM,DF$4,'Estruturante Móvel'!$AQ:$AQ,"REPARO FO"))</f>
        <v>0</v>
      </c>
      <c r="DG32" s="140">
        <f>(COUNTIFS('Estruturante Móvel'!$M:$M,$B30,'Estruturante Móvel'!$C:$C,"&lt;&gt;PREVISTO",'Estruturante Móvel'!$G:$G,DF$4,'Estruturante Móvel'!$L:$L,'CRONOGRAMA_CONST+MIGRACAO'!CV$8))</f>
        <v>0</v>
      </c>
      <c r="DH32" s="139">
        <f>(COUNTIFS('Estruturante Móvel'!$M:$M,$B32,'Estruturante Móvel'!$AM:$AM,DH$4))-(COUNTIFS('Estruturante Móvel'!$M:$M,$B32,'Estruturante Móvel'!$AM:$AM,DH$4,'Estruturante Móvel'!$AQ:$AQ,"REPARO FO"))</f>
        <v>0</v>
      </c>
      <c r="DI32" s="140">
        <f>(COUNTIFS('Estruturante Móvel'!$M:$M,$B30,'Estruturante Móvel'!$C:$C,"&lt;&gt;PREVISTO",'Estruturante Móvel'!$G:$G,DH$4,'Estruturante Móvel'!$L:$L,'CRONOGRAMA_CONST+MIGRACAO'!CX$8))</f>
        <v>0</v>
      </c>
      <c r="DJ32" s="139">
        <f>(COUNTIFS('Estruturante Móvel'!$M:$M,$B32,'Estruturante Móvel'!$AM:$AM,DJ$4))-(COUNTIFS('Estruturante Móvel'!$M:$M,$B32,'Estruturante Móvel'!$AM:$AM,DJ$4,'Estruturante Móvel'!$AQ:$AQ,"REPARO FO"))</f>
        <v>0</v>
      </c>
      <c r="DK32" s="140">
        <f>(COUNTIFS('Estruturante Móvel'!$M:$M,$B30,'Estruturante Móvel'!$C:$C,"&lt;&gt;PREVISTO",'Estruturante Móvel'!$G:$G,DJ$4,'Estruturante Móvel'!$L:$L,'CRONOGRAMA_CONST+MIGRACAO'!CZ$8))</f>
        <v>0</v>
      </c>
      <c r="DL32" s="139">
        <f>(COUNTIFS('Estruturante Móvel'!$M:$M,$B32,'Estruturante Móvel'!$AM:$AM,DL$4))-(COUNTIFS('Estruturante Móvel'!$M:$M,$B32,'Estruturante Móvel'!$AM:$AM,DL$4,'Estruturante Móvel'!$AQ:$AQ,"REPARO FO"))</f>
        <v>0</v>
      </c>
      <c r="DM32" s="140">
        <f>(COUNTIFS('Estruturante Móvel'!$M:$M,$B30,'Estruturante Móvel'!$C:$C,"&lt;&gt;PREVISTO",'Estruturante Móvel'!$G:$G,DL$4,'Estruturante Móvel'!$L:$L,'CRONOGRAMA_CONST+MIGRACAO'!DB$8))</f>
        <v>0</v>
      </c>
      <c r="DN32" s="139">
        <f>(COUNTIFS('Estruturante Móvel'!$M:$M,$B32,'Estruturante Móvel'!$AM:$AM,DN$4))-(COUNTIFS('Estruturante Móvel'!$M:$M,$B32,'Estruturante Móvel'!$AM:$AM,DN$4,'Estruturante Móvel'!$AQ:$AQ,"REPARO FO"))</f>
        <v>0</v>
      </c>
      <c r="DO32" s="140">
        <f>(COUNTIFS('Estruturante Móvel'!$M:$M,$B30,'Estruturante Móvel'!$C:$C,"&lt;&gt;PREVISTO",'Estruturante Móvel'!$G:$G,DN$4,'Estruturante Móvel'!$L:$L,'CRONOGRAMA_CONST+MIGRACAO'!DD$8))</f>
        <v>0</v>
      </c>
      <c r="DP32" s="139">
        <f>(COUNTIFS('Estruturante Móvel'!$M:$M,$B32,'Estruturante Móvel'!$AM:$AM,DP$4))-(COUNTIFS('Estruturante Móvel'!$M:$M,$B32,'Estruturante Móvel'!$AM:$AM,DP$4,'Estruturante Móvel'!$AQ:$AQ,"REPARO FO"))</f>
        <v>0</v>
      </c>
      <c r="DQ32" s="140">
        <f>(COUNTIFS('Estruturante Móvel'!$M:$M,$B30,'Estruturante Móvel'!$C:$C,"&lt;&gt;PREVISTO",'Estruturante Móvel'!$G:$G,DP$4,'Estruturante Móvel'!$L:$L,'CRONOGRAMA_CONST+MIGRACAO'!DF$8))</f>
        <v>0</v>
      </c>
      <c r="DR32" s="139">
        <f>(COUNTIFS('Estruturante Móvel'!$M:$M,$B32,'Estruturante Móvel'!$AM:$AM,DR$4))-(COUNTIFS('Estruturante Móvel'!$M:$M,$B32,'Estruturante Móvel'!$AM:$AM,DR$4,'Estruturante Móvel'!$AQ:$AQ,"REPARO FO"))</f>
        <v>0</v>
      </c>
      <c r="DS32" s="140">
        <f>(COUNTIFS('Estruturante Móvel'!$M:$M,$B30,'Estruturante Móvel'!$C:$C,"&lt;&gt;PREVISTO",'Estruturante Móvel'!$G:$G,DR$4,'Estruturante Móvel'!$L:$L,'CRONOGRAMA_CONST+MIGRACAO'!DH$8))</f>
        <v>0</v>
      </c>
      <c r="DT32" s="139">
        <f>(COUNTIFS('Estruturante Móvel'!$M:$M,$B32,'Estruturante Móvel'!$AM:$AM,DT$4))-(COUNTIFS('Estruturante Móvel'!$M:$M,$B32,'Estruturante Móvel'!$AM:$AM,DT$4,'Estruturante Móvel'!$AQ:$AQ,"REPARO FO"))</f>
        <v>0</v>
      </c>
      <c r="DU32" s="140">
        <f>(COUNTIFS('Estruturante Móvel'!$M:$M,$B30,'Estruturante Móvel'!$C:$C,"&lt;&gt;PREVISTO",'Estruturante Móvel'!$G:$G,DT$4,'Estruturante Móvel'!$L:$L,'CRONOGRAMA_CONST+MIGRACAO'!DJ$8))</f>
        <v>0</v>
      </c>
      <c r="DV32" s="139">
        <f>(COUNTIFS('Estruturante Móvel'!$M:$M,$B32,'Estruturante Móvel'!$AM:$AM,DV$4))-(COUNTIFS('Estruturante Móvel'!$M:$M,$B32,'Estruturante Móvel'!$AM:$AM,DV$4,'Estruturante Móvel'!$AQ:$AQ,"REPARO FO"))</f>
        <v>0</v>
      </c>
      <c r="DW32" s="140">
        <f>(COUNTIFS('Estruturante Móvel'!$M:$M,$B30,'Estruturante Móvel'!$C:$C,"&lt;&gt;PREVISTO",'Estruturante Móvel'!$G:$G,DV$4,'Estruturante Móvel'!$L:$L,'CRONOGRAMA_CONST+MIGRACAO'!DL$8))</f>
        <v>0</v>
      </c>
      <c r="DX32" s="139">
        <f>(COUNTIFS('Estruturante Móvel'!$M:$M,$B32,'Estruturante Móvel'!$AM:$AM,DX$4))-(COUNTIFS('Estruturante Móvel'!$M:$M,$B32,'Estruturante Móvel'!$AM:$AM,DX$4,'Estruturante Móvel'!$AQ:$AQ,"REPARO FO"))</f>
        <v>0</v>
      </c>
      <c r="DY32" s="140">
        <f>(COUNTIFS('Estruturante Móvel'!$M:$M,$B30,'Estruturante Móvel'!$C:$C,"&lt;&gt;PREVISTO",'Estruturante Móvel'!$G:$G,DX$4,'Estruturante Móvel'!$L:$L,'CRONOGRAMA_CONST+MIGRACAO'!DN$8))</f>
        <v>0</v>
      </c>
      <c r="DZ32" s="139">
        <f>(COUNTIFS('Estruturante Móvel'!$M:$M,$B32,'Estruturante Móvel'!$AM:$AM,DZ$4))-(COUNTIFS('Estruturante Móvel'!$M:$M,$B32,'Estruturante Móvel'!$AM:$AM,DZ$4,'Estruturante Móvel'!$AQ:$AQ,"REPARO FO"))</f>
        <v>0</v>
      </c>
      <c r="EA32" s="140">
        <f>(COUNTIFS('Estruturante Móvel'!$M:$M,$B30,'Estruturante Móvel'!$C:$C,"&lt;&gt;PREVISTO",'Estruturante Móvel'!$G:$G,DZ$4,'Estruturante Móvel'!$L:$L,'CRONOGRAMA_CONST+MIGRACAO'!DP$8))</f>
        <v>0</v>
      </c>
      <c r="EB32" s="139">
        <f>(COUNTIFS('Estruturante Móvel'!$M:$M,$B32,'Estruturante Móvel'!$AM:$AM,EB$4))-(COUNTIFS('Estruturante Móvel'!$M:$M,$B32,'Estruturante Móvel'!$AM:$AM,EB$4,'Estruturante Móvel'!$AQ:$AQ,"REPARO FO"))</f>
        <v>0</v>
      </c>
      <c r="EC32" s="140">
        <f>(COUNTIFS('Estruturante Móvel'!$M:$M,$B30,'Estruturante Móvel'!$C:$C,"&lt;&gt;PREVISTO",'Estruturante Móvel'!$G:$G,EB$4,'Estruturante Móvel'!$L:$L,'CRONOGRAMA_CONST+MIGRACAO'!DR$8))</f>
        <v>0</v>
      </c>
      <c r="ED32" s="139">
        <f>(COUNTIFS('Estruturante Móvel'!$M:$M,$B32,'Estruturante Móvel'!$AM:$AM,ED$4))-(COUNTIFS('Estruturante Móvel'!$M:$M,$B32,'Estruturante Móvel'!$AM:$AM,ED$4,'Estruturante Móvel'!$AQ:$AQ,"REPARO FO"))</f>
        <v>0</v>
      </c>
      <c r="EE32" s="140">
        <f>(COUNTIFS('Estruturante Móvel'!$M:$M,$B30,'Estruturante Móvel'!$C:$C,"&lt;&gt;PREVISTO",'Estruturante Móvel'!$G:$G,ED$4,'Estruturante Móvel'!$L:$L,'CRONOGRAMA_CONST+MIGRACAO'!DT$8))</f>
        <v>0</v>
      </c>
      <c r="EF32" s="139">
        <f>(COUNTIFS('Estruturante Móvel'!$M:$M,$B32,'Estruturante Móvel'!$AM:$AM,EF$4))-(COUNTIFS('Estruturante Móvel'!$M:$M,$B32,'Estruturante Móvel'!$AM:$AM,EF$4,'Estruturante Móvel'!$AQ:$AQ,"REPARO FO"))</f>
        <v>0</v>
      </c>
      <c r="EG32" s="140">
        <f>(COUNTIFS('Estruturante Móvel'!$M:$M,$B30,'Estruturante Móvel'!$C:$C,"&lt;&gt;PREVISTO",'Estruturante Móvel'!$G:$G,EF$4,'Estruturante Móvel'!$L:$L,'CRONOGRAMA_CONST+MIGRACAO'!DV$8))</f>
        <v>0</v>
      </c>
      <c r="EH32" s="139">
        <f>(COUNTIFS('Estruturante Móvel'!$M:$M,$B32,'Estruturante Móvel'!$AM:$AM,EH$4))-(COUNTIFS('Estruturante Móvel'!$M:$M,$B32,'Estruturante Móvel'!$AM:$AM,EH$4,'Estruturante Móvel'!$AQ:$AQ,"REPARO FO"))</f>
        <v>0</v>
      </c>
      <c r="EI32" s="140">
        <f>(COUNTIFS('Estruturante Móvel'!$M:$M,$B30,'Estruturante Móvel'!$C:$C,"&lt;&gt;PREVISTO",'Estruturante Móvel'!$G:$G,EH$4,'Estruturante Móvel'!$L:$L,'CRONOGRAMA_CONST+MIGRACAO'!DX$8))</f>
        <v>0</v>
      </c>
      <c r="EJ32" s="139">
        <f>(COUNTIFS('Estruturante Móvel'!$M:$M,$B32,'Estruturante Móvel'!$AM:$AM,EJ$4))-(COUNTIFS('Estruturante Móvel'!$M:$M,$B32,'Estruturante Móvel'!$AM:$AM,EJ$4,'Estruturante Móvel'!$AQ:$AQ,"REPARO FO"))</f>
        <v>0</v>
      </c>
      <c r="EK32" s="140">
        <f>(COUNTIFS('Estruturante Móvel'!$M:$M,$B30,'Estruturante Móvel'!$C:$C,"&lt;&gt;PREVISTO",'Estruturante Móvel'!$G:$G,EJ$4,'Estruturante Móvel'!$L:$L,'CRONOGRAMA_CONST+MIGRACAO'!DZ$8))</f>
        <v>0</v>
      </c>
      <c r="EL32" s="139">
        <f>(COUNTIFS('Estruturante Móvel'!$M:$M,$B32,'Estruturante Móvel'!$AM:$AM,EL$4))-(COUNTIFS('Estruturante Móvel'!$M:$M,$B32,'Estruturante Móvel'!$AM:$AM,EL$4,'Estruturante Móvel'!$AQ:$AQ,"REPARO FO"))</f>
        <v>0</v>
      </c>
      <c r="EM32" s="140">
        <f>(COUNTIFS('Estruturante Móvel'!$M:$M,$B30,'Estruturante Móvel'!$C:$C,"&lt;&gt;PREVISTO",'Estruturante Móvel'!$G:$G,EL$4,'Estruturante Móvel'!$L:$L,'CRONOGRAMA_CONST+MIGRACAO'!EB$8))</f>
        <v>0</v>
      </c>
      <c r="EN32" s="139">
        <f>(COUNTIFS('Estruturante Móvel'!$M:$M,$B32,'Estruturante Móvel'!$AM:$AM,EN$4))-(COUNTIFS('Estruturante Móvel'!$M:$M,$B32,'Estruturante Móvel'!$AM:$AM,EN$4,'Estruturante Móvel'!$AQ:$AQ,"REPARO FO"))</f>
        <v>0</v>
      </c>
      <c r="EO32" s="140">
        <f>(COUNTIFS('Estruturante Móvel'!$M:$M,$B30,'Estruturante Móvel'!$C:$C,"&lt;&gt;PREVISTO",'Estruturante Móvel'!$G:$G,EN$4,'Estruturante Móvel'!$L:$L,'CRONOGRAMA_CONST+MIGRACAO'!ED$8))</f>
        <v>0</v>
      </c>
      <c r="EP32" s="139">
        <f>(COUNTIFS('Estruturante Móvel'!$M:$M,$B32,'Estruturante Móvel'!$AM:$AM,EP$4))-(COUNTIFS('Estruturante Móvel'!$M:$M,$B32,'Estruturante Móvel'!$AM:$AM,EP$4,'Estruturante Móvel'!$AQ:$AQ,"REPARO FO"))</f>
        <v>0</v>
      </c>
      <c r="EQ32" s="140">
        <f>(COUNTIFS('Estruturante Móvel'!$M:$M,$B30,'Estruturante Móvel'!$C:$C,"&lt;&gt;PREVISTO",'Estruturante Móvel'!$G:$G,EP$4,'Estruturante Móvel'!$L:$L,'CRONOGRAMA_CONST+MIGRACAO'!EF$8))</f>
        <v>0</v>
      </c>
      <c r="ER32" s="139">
        <f>(COUNTIFS('Estruturante Móvel'!$M:$M,$B32,'Estruturante Móvel'!$AM:$AM,ER$4))-(COUNTIFS('Estruturante Móvel'!$M:$M,$B32,'Estruturante Móvel'!$AM:$AM,ER$4,'Estruturante Móvel'!$AQ:$AQ,"REPARO FO"))</f>
        <v>0</v>
      </c>
      <c r="ES32" s="140">
        <f>(COUNTIFS('Estruturante Móvel'!$M:$M,$B30,'Estruturante Móvel'!$C:$C,"&lt;&gt;PREVISTO",'Estruturante Móvel'!$G:$G,ER$4,'Estruturante Móvel'!$L:$L,'CRONOGRAMA_CONST+MIGRACAO'!EH$8))</f>
        <v>0</v>
      </c>
      <c r="ET32" s="139">
        <f>(COUNTIFS('Estruturante Móvel'!$M:$M,$B32,'Estruturante Móvel'!$AM:$AM,ET$4))-(COUNTIFS('Estruturante Móvel'!$M:$M,$B32,'Estruturante Móvel'!$AM:$AM,ET$4,'Estruturante Móvel'!$AQ:$AQ,"REPARO FO"))</f>
        <v>0</v>
      </c>
      <c r="EU32" s="140">
        <f>(COUNTIFS('Estruturante Móvel'!$M:$M,$B30,'Estruturante Móvel'!$C:$C,"&lt;&gt;PREVISTO",'Estruturante Móvel'!$G:$G,ET$4,'Estruturante Móvel'!$L:$L,'CRONOGRAMA_CONST+MIGRACAO'!EJ$8))</f>
        <v>0</v>
      </c>
      <c r="EV32" s="139">
        <f>(COUNTIFS('Estruturante Móvel'!$M:$M,$B32,'Estruturante Móvel'!$AM:$AM,EV$4))-(COUNTIFS('Estruturante Móvel'!$M:$M,$B32,'Estruturante Móvel'!$AM:$AM,EV$4,'Estruturante Móvel'!$AQ:$AQ,"REPARO FO"))</f>
        <v>0</v>
      </c>
      <c r="EW32" s="140">
        <f>(COUNTIFS('Estruturante Móvel'!$M:$M,$B30,'Estruturante Móvel'!$C:$C,"&lt;&gt;PREVISTO",'Estruturante Móvel'!$G:$G,EV$4,'Estruturante Móvel'!$L:$L,'CRONOGRAMA_CONST+MIGRACAO'!EL$8))</f>
        <v>0</v>
      </c>
      <c r="EX32" s="139">
        <f>(COUNTIFS('Estruturante Móvel'!$M:$M,$B32,'Estruturante Móvel'!$AM:$AM,EX$4))-(COUNTIFS('Estruturante Móvel'!$M:$M,$B32,'Estruturante Móvel'!$AM:$AM,EX$4,'Estruturante Móvel'!$AQ:$AQ,"REPARO FO"))</f>
        <v>0</v>
      </c>
      <c r="EY32" s="140">
        <f>(COUNTIFS('Estruturante Móvel'!$M:$M,$B30,'Estruturante Móvel'!$C:$C,"&lt;&gt;PREVISTO",'Estruturante Móvel'!$G:$G,EX$4,'Estruturante Móvel'!$L:$L,'CRONOGRAMA_CONST+MIGRACAO'!EN$8))</f>
        <v>0</v>
      </c>
      <c r="EZ32" s="139">
        <f>(COUNTIFS('Estruturante Móvel'!$M:$M,$B32,'Estruturante Móvel'!$AM:$AM,EZ$4))-(COUNTIFS('Estruturante Móvel'!$M:$M,$B32,'Estruturante Móvel'!$AM:$AM,EZ$4,'Estruturante Móvel'!$AQ:$AQ,"REPARO FO"))</f>
        <v>0</v>
      </c>
      <c r="FA32" s="140">
        <f>(COUNTIFS('Estruturante Móvel'!$M:$M,$B30,'Estruturante Móvel'!$C:$C,"&lt;&gt;PREVISTO",'Estruturante Móvel'!$G:$G,EZ$4,'Estruturante Móvel'!$L:$L,'CRONOGRAMA_CONST+MIGRACAO'!EP$8))</f>
        <v>0</v>
      </c>
      <c r="FB32" s="139">
        <f>(COUNTIFS('Estruturante Móvel'!$M:$M,$B32,'Estruturante Móvel'!$AM:$AM,FB$4))-(COUNTIFS('Estruturante Móvel'!$M:$M,$B32,'Estruturante Móvel'!$AM:$AM,FB$4,'Estruturante Móvel'!$AQ:$AQ,"REPARO FO"))</f>
        <v>0</v>
      </c>
      <c r="FC32" s="140">
        <f>(COUNTIFS('Estruturante Móvel'!$M:$M,$B30,'Estruturante Móvel'!$C:$C,"&lt;&gt;PREVISTO",'Estruturante Móvel'!$G:$G,FB$4,'Estruturante Móvel'!$L:$L,'CRONOGRAMA_CONST+MIGRACAO'!ER$8))</f>
        <v>0</v>
      </c>
      <c r="FD32" s="139">
        <f>(COUNTIFS('Estruturante Móvel'!$M:$M,$B32,'Estruturante Móvel'!$AM:$AM,FD$4))-(COUNTIFS('Estruturante Móvel'!$M:$M,$B32,'Estruturante Móvel'!$AM:$AM,FD$4,'Estruturante Móvel'!$AQ:$AQ,"REPARO FO"))</f>
        <v>0</v>
      </c>
      <c r="FE32" s="140">
        <f>(COUNTIFS('Estruturante Móvel'!$M:$M,$B30,'Estruturante Móvel'!$C:$C,"&lt;&gt;PREVISTO",'Estruturante Móvel'!$G:$G,FD$4,'Estruturante Móvel'!$L:$L,'CRONOGRAMA_CONST+MIGRACAO'!ET$8))</f>
        <v>0</v>
      </c>
      <c r="FF32" s="139">
        <f>(COUNTIFS('Estruturante Móvel'!$M:$M,$B32,'Estruturante Móvel'!$AM:$AM,FF$4))-(COUNTIFS('Estruturante Móvel'!$M:$M,$B32,'Estruturante Móvel'!$AM:$AM,FF$4,'Estruturante Móvel'!$AQ:$AQ,"REPARO FO"))</f>
        <v>0</v>
      </c>
      <c r="FG32" s="140">
        <f>(COUNTIFS('Estruturante Móvel'!$M:$M,$B30,'Estruturante Móvel'!$C:$C,"&lt;&gt;PREVISTO",'Estruturante Móvel'!$G:$G,FF$4,'Estruturante Móvel'!$L:$L,'CRONOGRAMA_CONST+MIGRACAO'!EV$8))</f>
        <v>0</v>
      </c>
      <c r="FH32" s="139">
        <f>(COUNTIFS('Estruturante Móvel'!$M:$M,$B32,'Estruturante Móvel'!$AM:$AM,FH$4))-(COUNTIFS('Estruturante Móvel'!$M:$M,$B32,'Estruturante Móvel'!$AM:$AM,FH$4,'Estruturante Móvel'!$AQ:$AQ,"REPARO FO"))</f>
        <v>0</v>
      </c>
      <c r="FI32" s="140">
        <f>(COUNTIFS('Estruturante Móvel'!$M:$M,$B30,'Estruturante Móvel'!$C:$C,"&lt;&gt;PREVISTO",'Estruturante Móvel'!$G:$G,FH$4,'Estruturante Móvel'!$L:$L,'CRONOGRAMA_CONST+MIGRACAO'!EX$8))</f>
        <v>0</v>
      </c>
      <c r="FJ32" s="139">
        <f>(COUNTIFS('Estruturante Móvel'!$M:$M,$B32,'Estruturante Móvel'!$AM:$AM,FJ$4))-(COUNTIFS('Estruturante Móvel'!$M:$M,$B32,'Estruturante Móvel'!$AM:$AM,FJ$4,'Estruturante Móvel'!$AQ:$AQ,"REPARO FO"))</f>
        <v>0</v>
      </c>
      <c r="FK32" s="140">
        <f>(COUNTIFS('Estruturante Móvel'!$M:$M,$B30,'Estruturante Móvel'!$C:$C,"&lt;&gt;PREVISTO",'Estruturante Móvel'!$G:$G,FJ$4,'Estruturante Móvel'!$L:$L,'CRONOGRAMA_CONST+MIGRACAO'!EZ$8))</f>
        <v>0</v>
      </c>
      <c r="FL32" s="139">
        <f>(COUNTIFS('Estruturante Móvel'!$M:$M,$B32,'Estruturante Móvel'!$AM:$AM,FL$4))-(COUNTIFS('Estruturante Móvel'!$M:$M,$B32,'Estruturante Móvel'!$AM:$AM,FL$4,'Estruturante Móvel'!$AQ:$AQ,"REPARO FO"))</f>
        <v>0</v>
      </c>
      <c r="FM32" s="140">
        <f>(COUNTIFS('Estruturante Móvel'!$M:$M,$B30,'Estruturante Móvel'!$C:$C,"&lt;&gt;PREVISTO",'Estruturante Móvel'!$G:$G,FL$4,'Estruturante Móvel'!$L:$L,'CRONOGRAMA_CONST+MIGRACAO'!FB$8))</f>
        <v>0</v>
      </c>
      <c r="FN32" s="139">
        <f>(COUNTIFS('Estruturante Móvel'!$M:$M,$B32,'Estruturante Móvel'!$AM:$AM,FN$4))-(COUNTIFS('Estruturante Móvel'!$M:$M,$B32,'Estruturante Móvel'!$AM:$AM,FN$4,'Estruturante Móvel'!$AQ:$AQ,"REPARO FO"))</f>
        <v>0</v>
      </c>
      <c r="FO32" s="140">
        <f>(COUNTIFS('Estruturante Móvel'!$M:$M,$B30,'Estruturante Móvel'!$C:$C,"&lt;&gt;PREVISTO",'Estruturante Móvel'!$G:$G,FN$4,'Estruturante Móvel'!$L:$L,'CRONOGRAMA_CONST+MIGRACAO'!FD$8))</f>
        <v>0</v>
      </c>
      <c r="FP32" s="139">
        <f>(COUNTIFS('Estruturante Móvel'!$M:$M,$B32,'Estruturante Móvel'!$AM:$AM,FP$4))-(COUNTIFS('Estruturante Móvel'!$M:$M,$B32,'Estruturante Móvel'!$AM:$AM,FP$4,'Estruturante Móvel'!$AQ:$AQ,"REPARO FO"))</f>
        <v>0</v>
      </c>
      <c r="FQ32" s="140">
        <f>(COUNTIFS('Estruturante Móvel'!$M:$M,$B30,'Estruturante Móvel'!$C:$C,"&lt;&gt;PREVISTO",'Estruturante Móvel'!$G:$G,FP$4,'Estruturante Móvel'!$L:$L,'CRONOGRAMA_CONST+MIGRACAO'!FF$8))</f>
        <v>0</v>
      </c>
      <c r="FR32" s="139">
        <f>(COUNTIFS('Estruturante Móvel'!$M:$M,$B32,'Estruturante Móvel'!$AM:$AM,FR$4))-(COUNTIFS('Estruturante Móvel'!$M:$M,$B32,'Estruturante Móvel'!$AM:$AM,FR$4,'Estruturante Móvel'!$AQ:$AQ,"REPARO FO"))</f>
        <v>0</v>
      </c>
      <c r="FS32" s="140">
        <f>(COUNTIFS('Estruturante Móvel'!$M:$M,$B30,'Estruturante Móvel'!$C:$C,"&lt;&gt;PREVISTO",'Estruturante Móvel'!$G:$G,FR$4,'Estruturante Móvel'!$L:$L,'CRONOGRAMA_CONST+MIGRACAO'!FH$8))</f>
        <v>0</v>
      </c>
      <c r="FT32" s="139">
        <f>(COUNTIFS('Estruturante Móvel'!$M:$M,$B32,'Estruturante Móvel'!$AM:$AM,FT$4))-(COUNTIFS('Estruturante Móvel'!$M:$M,$B32,'Estruturante Móvel'!$AM:$AM,FT$4,'Estruturante Móvel'!$AQ:$AQ,"REPARO FO"))</f>
        <v>0</v>
      </c>
      <c r="FU32" s="140">
        <f>(COUNTIFS('Estruturante Móvel'!$M:$M,$B30,'Estruturante Móvel'!$C:$C,"&lt;&gt;PREVISTO",'Estruturante Móvel'!$G:$G,FT$4,'Estruturante Móvel'!$L:$L,'CRONOGRAMA_CONST+MIGRACAO'!FJ$8))</f>
        <v>0</v>
      </c>
      <c r="FV32" s="139">
        <f>(COUNTIFS('Estruturante Móvel'!$M:$M,$B32,'Estruturante Móvel'!$AM:$AM,FV$4))-(COUNTIFS('Estruturante Móvel'!$M:$M,$B32,'Estruturante Móvel'!$AM:$AM,FV$4,'Estruturante Móvel'!$AQ:$AQ,"REPARO FO"))</f>
        <v>0</v>
      </c>
      <c r="FW32" s="140">
        <f>(COUNTIFS('Estruturante Móvel'!$M:$M,$B30,'Estruturante Móvel'!$C:$C,"&lt;&gt;PREVISTO",'Estruturante Móvel'!$G:$G,FV$4,'Estruturante Móvel'!$L:$L,'CRONOGRAMA_CONST+MIGRACAO'!FL$8))</f>
        <v>0</v>
      </c>
      <c r="FX32" s="139">
        <f>(COUNTIFS('Estruturante Móvel'!$M:$M,$B32,'Estruturante Móvel'!$AM:$AM,FX$4))-(COUNTIFS('Estruturante Móvel'!$M:$M,$B32,'Estruturante Móvel'!$AM:$AM,FX$4,'Estruturante Móvel'!$AQ:$AQ,"REPARO FO"))</f>
        <v>0</v>
      </c>
      <c r="FY32" s="140">
        <f>(COUNTIFS('Estruturante Móvel'!$M:$M,$B30,'Estruturante Móvel'!$C:$C,"&lt;&gt;PREVISTO",'Estruturante Móvel'!$G:$G,FX$4,'Estruturante Móvel'!$L:$L,'CRONOGRAMA_CONST+MIGRACAO'!FN$8))</f>
        <v>0</v>
      </c>
      <c r="FZ32" s="139">
        <f>(COUNTIFS('Estruturante Móvel'!$M:$M,$B32,'Estruturante Móvel'!$AM:$AM,FZ$4))-(COUNTIFS('Estruturante Móvel'!$M:$M,$B32,'Estruturante Móvel'!$AM:$AM,FZ$4,'Estruturante Móvel'!$AQ:$AQ,"REPARO FO"))</f>
        <v>0</v>
      </c>
      <c r="GA32" s="140">
        <f>(COUNTIFS('Estruturante Móvel'!$M:$M,$B30,'Estruturante Móvel'!$C:$C,"&lt;&gt;PREVISTO",'Estruturante Móvel'!$G:$G,FZ$4,'Estruturante Móvel'!$L:$L,'CRONOGRAMA_CONST+MIGRACAO'!FP$8))</f>
        <v>0</v>
      </c>
      <c r="GB32" s="139">
        <f>(COUNTIFS('Estruturante Móvel'!$M:$M,$B32,'Estruturante Móvel'!$AM:$AM,GB$4))-(COUNTIFS('Estruturante Móvel'!$M:$M,$B32,'Estruturante Móvel'!$AM:$AM,GB$4,'Estruturante Móvel'!$AQ:$AQ,"REPARO FO"))</f>
        <v>0</v>
      </c>
      <c r="GC32" s="140">
        <f>(COUNTIFS('Estruturante Móvel'!$M:$M,$B30,'Estruturante Móvel'!$C:$C,"&lt;&gt;PREVISTO",'Estruturante Móvel'!$G:$G,GB$4,'Estruturante Móvel'!$L:$L,'CRONOGRAMA_CONST+MIGRACAO'!FR$8))</f>
        <v>0</v>
      </c>
      <c r="GD32" s="139">
        <f>(COUNTIFS('Estruturante Móvel'!$M:$M,$B32,'Estruturante Móvel'!$AM:$AM,GD$4))-(COUNTIFS('Estruturante Móvel'!$M:$M,$B32,'Estruturante Móvel'!$AM:$AM,GD$4,'Estruturante Móvel'!$AQ:$AQ,"REPARO FO"))</f>
        <v>0</v>
      </c>
      <c r="GE32" s="140">
        <f>(COUNTIFS('Estruturante Móvel'!$M:$M,$B30,'Estruturante Móvel'!$C:$C,"&lt;&gt;PREVISTO",'Estruturante Móvel'!$G:$G,GD$4,'Estruturante Móvel'!$L:$L,'CRONOGRAMA_CONST+MIGRACAO'!FT$8))</f>
        <v>0</v>
      </c>
      <c r="GF32" s="139">
        <f>(COUNTIFS('Estruturante Móvel'!$M:$M,$B32,'Estruturante Móvel'!$AM:$AM,GF$4))-(COUNTIFS('Estruturante Móvel'!$M:$M,$B32,'Estruturante Móvel'!$AM:$AM,GF$4,'Estruturante Móvel'!$AQ:$AQ,"REPARO FO"))</f>
        <v>0</v>
      </c>
      <c r="GG32" s="140">
        <f>(COUNTIFS('Estruturante Móvel'!$M:$M,$B30,'Estruturante Móvel'!$C:$C,"&lt;&gt;PREVISTO",'Estruturante Móvel'!$G:$G,GF$4,'Estruturante Móvel'!$L:$L,'CRONOGRAMA_CONST+MIGRACAO'!FV$8))</f>
        <v>0</v>
      </c>
      <c r="GH32" s="139">
        <f>(COUNTIFS('Estruturante Móvel'!$M:$M,$B32,'Estruturante Móvel'!$AM:$AM,GH$4))-(COUNTIFS('Estruturante Móvel'!$M:$M,$B32,'Estruturante Móvel'!$AM:$AM,GH$4,'Estruturante Móvel'!$AQ:$AQ,"REPARO FO"))</f>
        <v>0</v>
      </c>
      <c r="GI32" s="140">
        <f>(COUNTIFS('Estruturante Móvel'!$M:$M,$B30,'Estruturante Móvel'!$C:$C,"&lt;&gt;PREVISTO",'Estruturante Móvel'!$G:$G,GH$4,'Estruturante Móvel'!$L:$L,'CRONOGRAMA_CONST+MIGRACAO'!FX$8))</f>
        <v>0</v>
      </c>
      <c r="GJ32" s="139">
        <f>(COUNTIFS('Estruturante Móvel'!$M:$M,$B32,'Estruturante Móvel'!$AM:$AM,GJ$4))-(COUNTIFS('Estruturante Móvel'!$M:$M,$B32,'Estruturante Móvel'!$AM:$AM,GJ$4,'Estruturante Móvel'!$AQ:$AQ,"REPARO FO"))</f>
        <v>0</v>
      </c>
      <c r="GK32" s="140">
        <f>(COUNTIFS('Estruturante Móvel'!$M:$M,$B30,'Estruturante Móvel'!$C:$C,"&lt;&gt;PREVISTO",'Estruturante Móvel'!$G:$G,GJ$4,'Estruturante Móvel'!$L:$L,'CRONOGRAMA_CONST+MIGRACAO'!FZ$8))</f>
        <v>0</v>
      </c>
      <c r="GL32" s="139">
        <f>(COUNTIFS('Estruturante Móvel'!$M:$M,$B32,'Estruturante Móvel'!$AM:$AM,GL$4))-(COUNTIFS('Estruturante Móvel'!$M:$M,$B32,'Estruturante Móvel'!$AM:$AM,GL$4,'Estruturante Móvel'!$AQ:$AQ,"REPARO FO"))</f>
        <v>0</v>
      </c>
      <c r="GM32" s="140">
        <f>(COUNTIFS('Estruturante Móvel'!$M:$M,$B30,'Estruturante Móvel'!$C:$C,"&lt;&gt;PREVISTO",'Estruturante Móvel'!$G:$G,GL$4,'Estruturante Móvel'!$L:$L,'CRONOGRAMA_CONST+MIGRACAO'!GB$8))</f>
        <v>0</v>
      </c>
      <c r="GN32" s="139">
        <f>(COUNTIFS('Estruturante Móvel'!$M:$M,$B32,'Estruturante Móvel'!$AM:$AM,GN$4))-(COUNTIFS('Estruturante Móvel'!$M:$M,$B32,'Estruturante Móvel'!$AM:$AM,GN$4,'Estruturante Móvel'!$AQ:$AQ,"REPARO FO"))</f>
        <v>0</v>
      </c>
      <c r="GO32" s="140">
        <f>(COUNTIFS('Estruturante Móvel'!$M:$M,$B30,'Estruturante Móvel'!$C:$C,"&lt;&gt;PREVISTO",'Estruturante Móvel'!$G:$G,GN$4,'Estruturante Móvel'!$L:$L,'CRONOGRAMA_CONST+MIGRACAO'!GD$8))</f>
        <v>0</v>
      </c>
      <c r="GP32" s="139">
        <f>(COUNTIFS('Estruturante Móvel'!$M:$M,$B32,'Estruturante Móvel'!$AM:$AM,GP$4))-(COUNTIFS('Estruturante Móvel'!$M:$M,$B32,'Estruturante Móvel'!$AM:$AM,GP$4,'Estruturante Móvel'!$AQ:$AQ,"REPARO FO"))</f>
        <v>0</v>
      </c>
      <c r="GQ32" s="140">
        <f>(COUNTIFS('Estruturante Móvel'!$M:$M,$B30,'Estruturante Móvel'!$C:$C,"&lt;&gt;PREVISTO",'Estruturante Móvel'!$G:$G,GP$4,'Estruturante Móvel'!$L:$L,'CRONOGRAMA_CONST+MIGRACAO'!GF$8))</f>
        <v>0</v>
      </c>
      <c r="GR32" s="139">
        <f>(COUNTIFS('Estruturante Móvel'!$M:$M,$B32,'Estruturante Móvel'!$AM:$AM,GR$4))-(COUNTIFS('Estruturante Móvel'!$M:$M,$B32,'Estruturante Móvel'!$AM:$AM,GR$4,'Estruturante Móvel'!$AQ:$AQ,"REPARO FO"))</f>
        <v>0</v>
      </c>
      <c r="GS32" s="140">
        <f>(COUNTIFS('Estruturante Móvel'!$M:$M,$B30,'Estruturante Móvel'!$C:$C,"&lt;&gt;PREVISTO",'Estruturante Móvel'!$G:$G,GR$4,'Estruturante Móvel'!$L:$L,'CRONOGRAMA_CONST+MIGRACAO'!GH$8))</f>
        <v>0</v>
      </c>
      <c r="GT32" s="139">
        <f>(COUNTIFS('Estruturante Móvel'!$M:$M,$B32,'Estruturante Móvel'!$AM:$AM,GT$4))-(COUNTIFS('Estruturante Móvel'!$M:$M,$B32,'Estruturante Móvel'!$AM:$AM,GT$4,'Estruturante Móvel'!$AQ:$AQ,"REPARO FO"))</f>
        <v>0</v>
      </c>
      <c r="GU32" s="140">
        <f>(COUNTIFS('Estruturante Móvel'!$M:$M,$B30,'Estruturante Móvel'!$C:$C,"&lt;&gt;PREVISTO",'Estruturante Móvel'!$G:$G,GT$4,'Estruturante Móvel'!$L:$L,'CRONOGRAMA_CONST+MIGRACAO'!GJ$8))</f>
        <v>0</v>
      </c>
      <c r="GV32" s="139">
        <f>(COUNTIFS('Estruturante Móvel'!$M:$M,$B32,'Estruturante Móvel'!$AM:$AM,GV$4))-(COUNTIFS('Estruturante Móvel'!$M:$M,$B32,'Estruturante Móvel'!$AM:$AM,GV$4,'Estruturante Móvel'!$AQ:$AQ,"REPARO FO"))</f>
        <v>0</v>
      </c>
      <c r="GW32" s="140">
        <f>(COUNTIFS('Estruturante Móvel'!$M:$M,$B30,'Estruturante Móvel'!$C:$C,"&lt;&gt;PREVISTO",'Estruturante Móvel'!$G:$G,GV$4,'Estruturante Móvel'!$L:$L,'CRONOGRAMA_CONST+MIGRACAO'!GL$8))</f>
        <v>0</v>
      </c>
      <c r="GX32" s="139">
        <f>(COUNTIFS('Estruturante Móvel'!$M:$M,$B32,'Estruturante Móvel'!$AM:$AM,GX$4))-(COUNTIFS('Estruturante Móvel'!$M:$M,$B32,'Estruturante Móvel'!$AM:$AM,GX$4,'Estruturante Móvel'!$AQ:$AQ,"REPARO FO"))</f>
        <v>0</v>
      </c>
      <c r="GY32" s="140">
        <f>(COUNTIFS('Estruturante Móvel'!$M:$M,$B30,'Estruturante Móvel'!$C:$C,"&lt;&gt;PREVISTO",'Estruturante Móvel'!$G:$G,GX$4,'Estruturante Móvel'!$L:$L,'CRONOGRAMA_CONST+MIGRACAO'!GN$8))</f>
        <v>0</v>
      </c>
      <c r="GZ32" s="139">
        <f>(COUNTIFS('Estruturante Móvel'!$M:$M,$B32,'Estruturante Móvel'!$AM:$AM,GZ$4))-(COUNTIFS('Estruturante Móvel'!$M:$M,$B32,'Estruturante Móvel'!$AM:$AM,GZ$4,'Estruturante Móvel'!$AQ:$AQ,"REPARO FO"))</f>
        <v>0</v>
      </c>
      <c r="HA32" s="140">
        <f>(COUNTIFS('Estruturante Móvel'!$M:$M,$B30,'Estruturante Móvel'!$C:$C,"&lt;&gt;PREVISTO",'Estruturante Móvel'!$G:$G,GZ$4,'Estruturante Móvel'!$L:$L,'CRONOGRAMA_CONST+MIGRACAO'!GP$8))</f>
        <v>0</v>
      </c>
      <c r="HB32" s="139">
        <f>(COUNTIFS('Estruturante Móvel'!$M:$M,$B32,'Estruturante Móvel'!$AM:$AM,HB$4))-(COUNTIFS('Estruturante Móvel'!$M:$M,$B32,'Estruturante Móvel'!$AM:$AM,HB$4,'Estruturante Móvel'!$AQ:$AQ,"REPARO FO"))</f>
        <v>0</v>
      </c>
      <c r="HC32" s="140">
        <f>(COUNTIFS('Estruturante Móvel'!$M:$M,$B30,'Estruturante Móvel'!$C:$C,"&lt;&gt;PREVISTO",'Estruturante Móvel'!$G:$G,HB$4,'Estruturante Móvel'!$L:$L,'CRONOGRAMA_CONST+MIGRACAO'!GR$8))</f>
        <v>0</v>
      </c>
      <c r="HD32" s="139">
        <f>(COUNTIFS('Estruturante Móvel'!$M:$M,$B32,'Estruturante Móvel'!$AM:$AM,HD$4))-(COUNTIFS('Estruturante Móvel'!$M:$M,$B32,'Estruturante Móvel'!$AM:$AM,HD$4,'Estruturante Móvel'!$AQ:$AQ,"REPARO FO"))</f>
        <v>0</v>
      </c>
      <c r="HE32" s="140">
        <f>(COUNTIFS('Estruturante Móvel'!$M:$M,$B30,'Estruturante Móvel'!$C:$C,"&lt;&gt;PREVISTO",'Estruturante Móvel'!$G:$G,HD$4,'Estruturante Móvel'!$L:$L,'CRONOGRAMA_CONST+MIGRACAO'!GT$8))</f>
        <v>0</v>
      </c>
      <c r="HF32" s="139">
        <f>(COUNTIFS('Estruturante Móvel'!$M:$M,$B32,'Estruturante Móvel'!$AM:$AM,HF$4))-(COUNTIFS('Estruturante Móvel'!$M:$M,$B32,'Estruturante Móvel'!$AM:$AM,HF$4,'Estruturante Móvel'!$AQ:$AQ,"REPARO FO"))</f>
        <v>0</v>
      </c>
      <c r="HG32" s="140">
        <f>(COUNTIFS('Estruturante Móvel'!$M:$M,$B30,'Estruturante Móvel'!$C:$C,"&lt;&gt;PREVISTO",'Estruturante Móvel'!$G:$G,HF$4,'Estruturante Móvel'!$L:$L,'CRONOGRAMA_CONST+MIGRACAO'!GV$8))</f>
        <v>0</v>
      </c>
      <c r="HH32" s="139">
        <f>(COUNTIFS('Estruturante Móvel'!$M:$M,$B32,'Estruturante Móvel'!$AM:$AM,HH$4))-(COUNTIFS('Estruturante Móvel'!$M:$M,$B32,'Estruturante Móvel'!$AM:$AM,HH$4,'Estruturante Móvel'!$AQ:$AQ,"REPARO FO"))</f>
        <v>0</v>
      </c>
      <c r="HI32" s="140">
        <f>(COUNTIFS('Estruturante Móvel'!$M:$M,$B30,'Estruturante Móvel'!$C:$C,"&lt;&gt;PREVISTO",'Estruturante Móvel'!$G:$G,HH$4,'Estruturante Móvel'!$L:$L,'CRONOGRAMA_CONST+MIGRACAO'!GX$8))</f>
        <v>0</v>
      </c>
      <c r="HJ32" s="139">
        <f>(COUNTIFS('Estruturante Móvel'!$M:$M,$B32,'Estruturante Móvel'!$AM:$AM,HJ$4))-(COUNTIFS('Estruturante Móvel'!$M:$M,$B32,'Estruturante Móvel'!$AM:$AM,HJ$4,'Estruturante Móvel'!$AQ:$AQ,"REPARO FO"))</f>
        <v>0</v>
      </c>
      <c r="HK32" s="140">
        <f>(COUNTIFS('Estruturante Móvel'!$M:$M,$B30,'Estruturante Móvel'!$C:$C,"&lt;&gt;PREVISTO",'Estruturante Móvel'!$G:$G,HJ$4,'Estruturante Móvel'!$L:$L,'CRONOGRAMA_CONST+MIGRACAO'!GZ$8))</f>
        <v>0</v>
      </c>
      <c r="HL32" s="139">
        <f>(COUNTIFS('Estruturante Móvel'!$M:$M,$B32,'Estruturante Móvel'!$AM:$AM,HL$4))-(COUNTIFS('Estruturante Móvel'!$M:$M,$B32,'Estruturante Móvel'!$AM:$AM,HL$4,'Estruturante Móvel'!$AQ:$AQ,"REPARO FO"))</f>
        <v>0</v>
      </c>
      <c r="HM32" s="140">
        <f>(COUNTIFS('Estruturante Móvel'!$M:$M,$B30,'Estruturante Móvel'!$C:$C,"&lt;&gt;PREVISTO",'Estruturante Móvel'!$G:$G,HL$4,'Estruturante Móvel'!$L:$L,'CRONOGRAMA_CONST+MIGRACAO'!HB$8))</f>
        <v>0</v>
      </c>
      <c r="HN32" s="139">
        <f>(COUNTIFS('Estruturante Móvel'!$M:$M,$B32,'Estruturante Móvel'!$AM:$AM,HN$4))-(COUNTIFS('Estruturante Móvel'!$M:$M,$B32,'Estruturante Móvel'!$AM:$AM,HN$4,'Estruturante Móvel'!$AQ:$AQ,"REPARO FO"))</f>
        <v>0</v>
      </c>
      <c r="HO32" s="140">
        <f>(COUNTIFS('Estruturante Móvel'!$M:$M,$B30,'Estruturante Móvel'!$C:$C,"&lt;&gt;PREVISTO",'Estruturante Móvel'!$G:$G,HN$4,'Estruturante Móvel'!$L:$L,'CRONOGRAMA_CONST+MIGRACAO'!HD$8))</f>
        <v>0</v>
      </c>
      <c r="HP32" s="139">
        <f>(COUNTIFS('Estruturante Móvel'!$M:$M,$B32,'Estruturante Móvel'!$AM:$AM,HP$4))-(COUNTIFS('Estruturante Móvel'!$M:$M,$B32,'Estruturante Móvel'!$AM:$AM,HP$4,'Estruturante Móvel'!$AQ:$AQ,"REPARO FO"))</f>
        <v>0</v>
      </c>
      <c r="HQ32" s="140">
        <f>(COUNTIFS('Estruturante Móvel'!$M:$M,$B30,'Estruturante Móvel'!$C:$C,"&lt;&gt;PREVISTO",'Estruturante Móvel'!$G:$G,HP$4,'Estruturante Móvel'!$L:$L,'CRONOGRAMA_CONST+MIGRACAO'!HF$8))</f>
        <v>0</v>
      </c>
      <c r="HR32" s="139">
        <f>(COUNTIFS('Estruturante Móvel'!$M:$M,$B32,'Estruturante Móvel'!$AM:$AM,HR$4))-(COUNTIFS('Estruturante Móvel'!$M:$M,$B32,'Estruturante Móvel'!$AM:$AM,HR$4,'Estruturante Móvel'!$AQ:$AQ,"REPARO FO"))</f>
        <v>0</v>
      </c>
      <c r="HS32" s="140">
        <f>(COUNTIFS('Estruturante Móvel'!$M:$M,$B30,'Estruturante Móvel'!$C:$C,"&lt;&gt;PREVISTO",'Estruturante Móvel'!$G:$G,HR$4,'Estruturante Móvel'!$L:$L,'CRONOGRAMA_CONST+MIGRACAO'!HH$8))</f>
        <v>0</v>
      </c>
      <c r="HT32" s="139">
        <f>(COUNTIFS('Estruturante Móvel'!$M:$M,$B32,'Estruturante Móvel'!$AM:$AM,HT$4))-(COUNTIFS('Estruturante Móvel'!$M:$M,$B32,'Estruturante Móvel'!$AM:$AM,HT$4,'Estruturante Móvel'!$AQ:$AQ,"REPARO FO"))</f>
        <v>0</v>
      </c>
      <c r="HU32" s="140">
        <f>(COUNTIFS('Estruturante Móvel'!$M:$M,$B30,'Estruturante Móvel'!$C:$C,"&lt;&gt;PREVISTO",'Estruturante Móvel'!$G:$G,HT$4,'Estruturante Móvel'!$L:$L,'CRONOGRAMA_CONST+MIGRACAO'!HJ$8))</f>
        <v>0</v>
      </c>
      <c r="HV32" s="139">
        <f>(COUNTIFS('Estruturante Móvel'!$M:$M,$B32,'Estruturante Móvel'!$AM:$AM,HV$4))-(COUNTIFS('Estruturante Móvel'!$M:$M,$B32,'Estruturante Móvel'!$AM:$AM,HV$4,'Estruturante Móvel'!$AQ:$AQ,"REPARO FO"))</f>
        <v>0</v>
      </c>
      <c r="HW32" s="140">
        <f>(COUNTIFS('Estruturante Móvel'!$M:$M,$B30,'Estruturante Móvel'!$C:$C,"&lt;&gt;PREVISTO",'Estruturante Móvel'!$G:$G,HV$4,'Estruturante Móvel'!$L:$L,'CRONOGRAMA_CONST+MIGRACAO'!HL$8))</f>
        <v>0</v>
      </c>
      <c r="HX32" s="139">
        <f>(COUNTIFS('Estruturante Móvel'!$M:$M,$B32,'Estruturante Móvel'!$AM:$AM,HX$4))-(COUNTIFS('Estruturante Móvel'!$M:$M,$B32,'Estruturante Móvel'!$AM:$AM,HX$4,'Estruturante Móvel'!$AQ:$AQ,"REPARO FO"))</f>
        <v>0</v>
      </c>
      <c r="HY32" s="140">
        <f>(COUNTIFS('Estruturante Móvel'!$M:$M,$B30,'Estruturante Móvel'!$C:$C,"&lt;&gt;PREVISTO",'Estruturante Móvel'!$G:$G,HX$4,'Estruturante Móvel'!$L:$L,'CRONOGRAMA_CONST+MIGRACAO'!HN$8))</f>
        <v>0</v>
      </c>
      <c r="HZ32" s="139">
        <f>(COUNTIFS('Estruturante Móvel'!$M:$M,$B32,'Estruturante Móvel'!$AM:$AM,HZ$4))-(COUNTIFS('Estruturante Móvel'!$M:$M,$B32,'Estruturante Móvel'!$AM:$AM,HZ$4,'Estruturante Móvel'!$AQ:$AQ,"REPARO FO"))</f>
        <v>0</v>
      </c>
      <c r="IA32" s="140">
        <f>(COUNTIFS('Estruturante Móvel'!$M:$M,$B30,'Estruturante Móvel'!$C:$C,"&lt;&gt;PREVISTO",'Estruturante Móvel'!$G:$G,HZ$4,'Estruturante Móvel'!$L:$L,'CRONOGRAMA_CONST+MIGRACAO'!HP$8))</f>
        <v>0</v>
      </c>
      <c r="IB32" s="139">
        <f>(COUNTIFS('Estruturante Móvel'!$M:$M,$B32,'Estruturante Móvel'!$AM:$AM,IB$4))-(COUNTIFS('Estruturante Móvel'!$M:$M,$B32,'Estruturante Móvel'!$AM:$AM,IB$4,'Estruturante Móvel'!$AQ:$AQ,"REPARO FO"))</f>
        <v>0</v>
      </c>
      <c r="IC32" s="140">
        <f>(COUNTIFS('Estruturante Móvel'!$M:$M,$B30,'Estruturante Móvel'!$C:$C,"&lt;&gt;PREVISTO",'Estruturante Móvel'!$G:$G,IB$4,'Estruturante Móvel'!$L:$L,'CRONOGRAMA_CONST+MIGRACAO'!HR$8))</f>
        <v>0</v>
      </c>
      <c r="ID32" s="139">
        <f>(COUNTIFS('Estruturante Móvel'!$M:$M,$B32,'Estruturante Móvel'!$AM:$AM,ID$4))-(COUNTIFS('Estruturante Móvel'!$M:$M,$B32,'Estruturante Móvel'!$AM:$AM,ID$4,'Estruturante Móvel'!$AQ:$AQ,"REPARO FO"))</f>
        <v>0</v>
      </c>
      <c r="IE32" s="140">
        <f>(COUNTIFS('Estruturante Móvel'!$M:$M,$B30,'Estruturante Móvel'!$C:$C,"&lt;&gt;PREVISTO",'Estruturante Móvel'!$G:$G,ID$4,'Estruturante Móvel'!$L:$L,'CRONOGRAMA_CONST+MIGRACAO'!HT$8))</f>
        <v>0</v>
      </c>
      <c r="IF32" s="139">
        <f>(COUNTIFS('Estruturante Móvel'!$M:$M,$B32,'Estruturante Móvel'!$AM:$AM,IF$4))-(COUNTIFS('Estruturante Móvel'!$M:$M,$B32,'Estruturante Móvel'!$AM:$AM,IF$4,'Estruturante Móvel'!$AQ:$AQ,"REPARO FO"))</f>
        <v>0</v>
      </c>
      <c r="IG32" s="140">
        <f>(COUNTIFS('Estruturante Móvel'!$M:$M,$B30,'Estruturante Móvel'!$C:$C,"&lt;&gt;PREVISTO",'Estruturante Móvel'!$G:$G,IF$4,'Estruturante Móvel'!$L:$L,'CRONOGRAMA_CONST+MIGRACAO'!HV$8))</f>
        <v>0</v>
      </c>
      <c r="IH32" s="139">
        <f>(COUNTIFS('Estruturante Móvel'!$M:$M,$B32,'Estruturante Móvel'!$AM:$AM,IH$4))-(COUNTIFS('Estruturante Móvel'!$M:$M,$B32,'Estruturante Móvel'!$AM:$AM,IH$4,'Estruturante Móvel'!$AQ:$AQ,"REPARO FO"))</f>
        <v>0</v>
      </c>
      <c r="II32" s="140">
        <f>(COUNTIFS('Estruturante Móvel'!$M:$M,$B30,'Estruturante Móvel'!$C:$C,"&lt;&gt;PREVISTO",'Estruturante Móvel'!$G:$G,IH$4,'Estruturante Móvel'!$L:$L,'CRONOGRAMA_CONST+MIGRACAO'!HX$8))</f>
        <v>0</v>
      </c>
      <c r="IJ32" s="139">
        <f>(COUNTIFS('Estruturante Móvel'!$M:$M,$B32,'Estruturante Móvel'!$AM:$AM,IJ$4))-(COUNTIFS('Estruturante Móvel'!$M:$M,$B32,'Estruturante Móvel'!$AM:$AM,IJ$4,'Estruturante Móvel'!$AQ:$AQ,"REPARO FO"))</f>
        <v>0</v>
      </c>
      <c r="IK32" s="140">
        <f>(COUNTIFS('Estruturante Móvel'!$M:$M,$B30,'Estruturante Móvel'!$C:$C,"&lt;&gt;PREVISTO",'Estruturante Móvel'!$G:$G,IJ$4,'Estruturante Móvel'!$L:$L,'CRONOGRAMA_CONST+MIGRACAO'!HZ$8))</f>
        <v>0</v>
      </c>
      <c r="IL32" s="139">
        <f>(COUNTIFS('Estruturante Móvel'!$M:$M,$B32,'Estruturante Móvel'!$AM:$AM,IL$4))-(COUNTIFS('Estruturante Móvel'!$M:$M,$B32,'Estruturante Móvel'!$AM:$AM,IL$4,'Estruturante Móvel'!$AQ:$AQ,"REPARO FO"))</f>
        <v>0</v>
      </c>
      <c r="IM32" s="140">
        <f>(COUNTIFS('Estruturante Móvel'!$M:$M,$B30,'Estruturante Móvel'!$C:$C,"&lt;&gt;PREVISTO",'Estruturante Móvel'!$G:$G,IL$4,'Estruturante Móvel'!$L:$L,'CRONOGRAMA_CONST+MIGRACAO'!IB$8))</f>
        <v>0</v>
      </c>
      <c r="IN32" s="139">
        <f>(COUNTIFS('Estruturante Móvel'!$M:$M,$B32,'Estruturante Móvel'!$AM:$AM,IN$4))-(COUNTIFS('Estruturante Móvel'!$M:$M,$B32,'Estruturante Móvel'!$AM:$AM,IN$4,'Estruturante Móvel'!$AQ:$AQ,"REPARO FO"))</f>
        <v>0</v>
      </c>
      <c r="IO32" s="140">
        <f>(COUNTIFS('Estruturante Móvel'!$M:$M,$B30,'Estruturante Móvel'!$C:$C,"&lt;&gt;PREVISTO",'Estruturante Móvel'!$G:$G,IN$4,'Estruturante Móvel'!$L:$L,'CRONOGRAMA_CONST+MIGRACAO'!ID$8))</f>
        <v>0</v>
      </c>
      <c r="IP32" s="139">
        <f>(COUNTIFS('Estruturante Móvel'!$M:$M,$B32,'Estruturante Móvel'!$AM:$AM,IP$4))-(COUNTIFS('Estruturante Móvel'!$M:$M,$B32,'Estruturante Móvel'!$AM:$AM,IP$4,'Estruturante Móvel'!$AQ:$AQ,"REPARO FO"))</f>
        <v>0</v>
      </c>
      <c r="IQ32" s="140">
        <f>(COUNTIFS('Estruturante Móvel'!$M:$M,$B30,'Estruturante Móvel'!$C:$C,"&lt;&gt;PREVISTO",'Estruturante Móvel'!$G:$G,IP$4,'Estruturante Móvel'!$L:$L,'CRONOGRAMA_CONST+MIGRACAO'!IF$8))</f>
        <v>0</v>
      </c>
      <c r="IR32" s="139">
        <f>(COUNTIFS('Estruturante Móvel'!$M:$M,$B32,'Estruturante Móvel'!$AM:$AM,IR$4))-(COUNTIFS('Estruturante Móvel'!$M:$M,$B32,'Estruturante Móvel'!$AM:$AM,IR$4,'Estruturante Móvel'!$AQ:$AQ,"REPARO FO"))</f>
        <v>0</v>
      </c>
      <c r="IS32" s="140">
        <f>(COUNTIFS('Estruturante Móvel'!$M:$M,$B30,'Estruturante Móvel'!$C:$C,"&lt;&gt;PREVISTO",'Estruturante Móvel'!$G:$G,IR$4,'Estruturante Móvel'!$L:$L,'CRONOGRAMA_CONST+MIGRACAO'!IH$8))</f>
        <v>0</v>
      </c>
      <c r="IT32" s="139">
        <f>(COUNTIFS('Estruturante Móvel'!$M:$M,$B32,'Estruturante Móvel'!$AM:$AM,IT$4))-(COUNTIFS('Estruturante Móvel'!$M:$M,$B32,'Estruturante Móvel'!$AM:$AM,IT$4,'Estruturante Móvel'!$AQ:$AQ,"REPARO FO"))</f>
        <v>0</v>
      </c>
      <c r="IU32" s="140">
        <f>(COUNTIFS('Estruturante Móvel'!$M:$M,$B30,'Estruturante Móvel'!$C:$C,"&lt;&gt;PREVISTO",'Estruturante Móvel'!$G:$G,IT$4,'Estruturante Móvel'!$L:$L,'CRONOGRAMA_CONST+MIGRACAO'!IJ$8))</f>
        <v>0</v>
      </c>
      <c r="IV32" s="139">
        <f>(COUNTIFS('Estruturante Móvel'!$M:$M,$B32,'Estruturante Móvel'!$AM:$AM,IV$4))-(COUNTIFS('Estruturante Móvel'!$M:$M,$B32,'Estruturante Móvel'!$AM:$AM,IV$4,'Estruturante Móvel'!$AQ:$AQ,"REPARO FO"))</f>
        <v>0</v>
      </c>
      <c r="IW32" s="140">
        <f>(COUNTIFS('Estruturante Móvel'!$M:$M,$B30,'Estruturante Móvel'!$C:$C,"&lt;&gt;PREVISTO",'Estruturante Móvel'!$G:$G,IV$4,'Estruturante Móvel'!$L:$L,'CRONOGRAMA_CONST+MIGRACAO'!IL$8))</f>
        <v>0</v>
      </c>
      <c r="IX32" s="139">
        <f>(COUNTIFS('Estruturante Móvel'!$M:$M,$B32,'Estruturante Móvel'!$AM:$AM,IX$4))-(COUNTIFS('Estruturante Móvel'!$M:$M,$B32,'Estruturante Móvel'!$AM:$AM,IX$4,'Estruturante Móvel'!$AQ:$AQ,"REPARO FO"))</f>
        <v>0</v>
      </c>
      <c r="IY32" s="140">
        <f>(COUNTIFS('Estruturante Móvel'!$M:$M,$B30,'Estruturante Móvel'!$C:$C,"&lt;&gt;PREVISTO",'Estruturante Móvel'!$G:$G,IX$4,'Estruturante Móvel'!$L:$L,'CRONOGRAMA_CONST+MIGRACAO'!IN$8))</f>
        <v>0</v>
      </c>
      <c r="IZ32" s="139">
        <f>(COUNTIFS('Estruturante Móvel'!$M:$M,$B32,'Estruturante Móvel'!$AM:$AM,IZ$4))-(COUNTIFS('Estruturante Móvel'!$M:$M,$B32,'Estruturante Móvel'!$AM:$AM,IZ$4,'Estruturante Móvel'!$AQ:$AQ,"REPARO FO"))</f>
        <v>0</v>
      </c>
      <c r="JA32" s="140">
        <f>(COUNTIFS('Estruturante Móvel'!$M:$M,$B30,'Estruturante Móvel'!$C:$C,"&lt;&gt;PREVISTO",'Estruturante Móvel'!$G:$G,IZ$4,'Estruturante Móvel'!$L:$L,'CRONOGRAMA_CONST+MIGRACAO'!IP$8))</f>
        <v>0</v>
      </c>
      <c r="JB32" s="139">
        <f>(COUNTIFS('Estruturante Móvel'!$M:$M,$B32,'Estruturante Móvel'!$AM:$AM,JB$4))-(COUNTIFS('Estruturante Móvel'!$M:$M,$B32,'Estruturante Móvel'!$AM:$AM,JB$4,'Estruturante Móvel'!$AQ:$AQ,"REPARO FO"))</f>
        <v>0</v>
      </c>
      <c r="JC32" s="140">
        <f>(COUNTIFS('Estruturante Móvel'!$M:$M,$B30,'Estruturante Móvel'!$C:$C,"&lt;&gt;PREVISTO",'Estruturante Móvel'!$G:$G,JB$4,'Estruturante Móvel'!$L:$L,'CRONOGRAMA_CONST+MIGRACAO'!IR$8))</f>
        <v>0</v>
      </c>
      <c r="JD32" s="139">
        <f>(COUNTIFS('Estruturante Móvel'!$M:$M,$B32,'Estruturante Móvel'!$AM:$AM,JD$4))-(COUNTIFS('Estruturante Móvel'!$M:$M,$B32,'Estruturante Móvel'!$AM:$AM,JD$4,'Estruturante Móvel'!$AQ:$AQ,"REPARO FO"))</f>
        <v>0</v>
      </c>
      <c r="JE32" s="140">
        <f>(COUNTIFS('Estruturante Móvel'!$M:$M,$B30,'Estruturante Móvel'!$C:$C,"&lt;&gt;PREVISTO",'Estruturante Móvel'!$G:$G,JD$4,'Estruturante Móvel'!$L:$L,'CRONOGRAMA_CONST+MIGRACAO'!IT$8))</f>
        <v>0</v>
      </c>
      <c r="JF32" s="139">
        <f>(COUNTIFS('Estruturante Móvel'!$M:$M,$B32,'Estruturante Móvel'!$AM:$AM,JF$4))-(COUNTIFS('Estruturante Móvel'!$M:$M,$B32,'Estruturante Móvel'!$AM:$AM,JF$4,'Estruturante Móvel'!$AQ:$AQ,"REPARO FO"))</f>
        <v>0</v>
      </c>
      <c r="JG32" s="140">
        <f>(COUNTIFS('Estruturante Móvel'!$M:$M,$B30,'Estruturante Móvel'!$C:$C,"&lt;&gt;PREVISTO",'Estruturante Móvel'!$G:$G,JF$4,'Estruturante Móvel'!$L:$L,'CRONOGRAMA_CONST+MIGRACAO'!IV$8))</f>
        <v>0</v>
      </c>
      <c r="JH32" s="139">
        <f>(COUNTIFS('Estruturante Móvel'!$M:$M,$B32,'Estruturante Móvel'!$AM:$AM,JH$4))-(COUNTIFS('Estruturante Móvel'!$M:$M,$B32,'Estruturante Móvel'!$AM:$AM,JH$4,'Estruturante Móvel'!$AQ:$AQ,"REPARO FO"))</f>
        <v>0</v>
      </c>
      <c r="JI32" s="140">
        <f>(COUNTIFS('Estruturante Móvel'!$M:$M,$B30,'Estruturante Móvel'!$C:$C,"&lt;&gt;PREVISTO",'Estruturante Móvel'!$G:$G,JH$4,'Estruturante Móvel'!$L:$L,'CRONOGRAMA_CONST+MIGRACAO'!IX$8))</f>
        <v>0</v>
      </c>
      <c r="JJ32" s="139">
        <f>(COUNTIFS('Estruturante Móvel'!$M:$M,$B32,'Estruturante Móvel'!$AM:$AM,JJ$4))-(COUNTIFS('Estruturante Móvel'!$M:$M,$B32,'Estruturante Móvel'!$AM:$AM,JJ$4,'Estruturante Móvel'!$AQ:$AQ,"REPARO FO"))</f>
        <v>0</v>
      </c>
      <c r="JK32" s="140">
        <f>(COUNTIFS('Estruturante Móvel'!$M:$M,$B30,'Estruturante Móvel'!$C:$C,"&lt;&gt;PREVISTO",'Estruturante Móvel'!$G:$G,JJ$4,'Estruturante Móvel'!$L:$L,'CRONOGRAMA_CONST+MIGRACAO'!IZ$8))</f>
        <v>0</v>
      </c>
      <c r="JL32" s="139">
        <f>(COUNTIFS('Estruturante Móvel'!$M:$M,$B32,'Estruturante Móvel'!$AM:$AM,JL$4))-(COUNTIFS('Estruturante Móvel'!$M:$M,$B32,'Estruturante Móvel'!$AM:$AM,JL$4,'Estruturante Móvel'!$AQ:$AQ,"REPARO FO"))</f>
        <v>0</v>
      </c>
      <c r="JM32" s="140">
        <f>(COUNTIFS('Estruturante Móvel'!$M:$M,$B30,'Estruturante Móvel'!$C:$C,"&lt;&gt;PREVISTO",'Estruturante Móvel'!$G:$G,JL$4,'Estruturante Móvel'!$L:$L,'CRONOGRAMA_CONST+MIGRACAO'!JB$8))</f>
        <v>0</v>
      </c>
      <c r="JN32" s="139">
        <f>(COUNTIFS('Estruturante Móvel'!$M:$M,$B32,'Estruturante Móvel'!$AM:$AM,JN$4))-(COUNTIFS('Estruturante Móvel'!$M:$M,$B32,'Estruturante Móvel'!$AM:$AM,JN$4,'Estruturante Móvel'!$AQ:$AQ,"REPARO FO"))</f>
        <v>0</v>
      </c>
      <c r="JO32" s="140">
        <f>(COUNTIFS('Estruturante Móvel'!$M:$M,$B30,'Estruturante Móvel'!$C:$C,"&lt;&gt;PREVISTO",'Estruturante Móvel'!$G:$G,JN$4,'Estruturante Móvel'!$L:$L,'CRONOGRAMA_CONST+MIGRACAO'!JD$8))</f>
        <v>0</v>
      </c>
      <c r="JP32" s="139">
        <f>(COUNTIFS('Estruturante Móvel'!$M:$M,$B32,'Estruturante Móvel'!$AM:$AM,JP$4))-(COUNTIFS('Estruturante Móvel'!$M:$M,$B32,'Estruturante Móvel'!$AM:$AM,JP$4,'Estruturante Móvel'!$AQ:$AQ,"REPARO FO"))</f>
        <v>0</v>
      </c>
      <c r="JQ32" s="140">
        <f>(COUNTIFS('Estruturante Móvel'!$M:$M,$B30,'Estruturante Móvel'!$C:$C,"&lt;&gt;PREVISTO",'Estruturante Móvel'!$G:$G,JP$4,'Estruturante Móvel'!$L:$L,'CRONOGRAMA_CONST+MIGRACAO'!JF$8))</f>
        <v>0</v>
      </c>
      <c r="JR32" s="139">
        <f>(COUNTIFS('Estruturante Móvel'!$M:$M,$B32,'Estruturante Móvel'!$AM:$AM,JR$4))-(COUNTIFS('Estruturante Móvel'!$M:$M,$B32,'Estruturante Móvel'!$AM:$AM,JR$4,'Estruturante Móvel'!$AQ:$AQ,"REPARO FO"))</f>
        <v>0</v>
      </c>
      <c r="JS32" s="140">
        <f>(COUNTIFS('Estruturante Móvel'!$M:$M,$B30,'Estruturante Móvel'!$C:$C,"&lt;&gt;PREVISTO",'Estruturante Móvel'!$G:$G,JR$4,'Estruturante Móvel'!$L:$L,'CRONOGRAMA_CONST+MIGRACAO'!JH$8))</f>
        <v>0</v>
      </c>
      <c r="JT32" s="139">
        <f>(COUNTIFS('Estruturante Móvel'!$M:$M,$B32,'Estruturante Móvel'!$AM:$AM,JT$4))-(COUNTIFS('Estruturante Móvel'!$M:$M,$B32,'Estruturante Móvel'!$AM:$AM,JT$4,'Estruturante Móvel'!$AQ:$AQ,"REPARO FO"))</f>
        <v>0</v>
      </c>
      <c r="JU32" s="140">
        <f>(COUNTIFS('Estruturante Móvel'!$M:$M,$B30,'Estruturante Móvel'!$C:$C,"&lt;&gt;PREVISTO",'Estruturante Móvel'!$G:$G,JT$4,'Estruturante Móvel'!$L:$L,'CRONOGRAMA_CONST+MIGRACAO'!JJ$8))</f>
        <v>0</v>
      </c>
      <c r="JV32" s="139">
        <f>(COUNTIFS('Estruturante Móvel'!$M:$M,$B32,'Estruturante Móvel'!$AM:$AM,JV$4))-(COUNTIFS('Estruturante Móvel'!$M:$M,$B32,'Estruturante Móvel'!$AM:$AM,JV$4,'Estruturante Móvel'!$AQ:$AQ,"REPARO FO"))</f>
        <v>0</v>
      </c>
      <c r="JW32" s="140">
        <f>(COUNTIFS('Estruturante Móvel'!$M:$M,$B30,'Estruturante Móvel'!$C:$C,"&lt;&gt;PREVISTO",'Estruturante Móvel'!$G:$G,JV$4,'Estruturante Móvel'!$L:$L,'CRONOGRAMA_CONST+MIGRACAO'!JL$8))</f>
        <v>0</v>
      </c>
      <c r="JX32" s="139">
        <f>(COUNTIFS('Estruturante Móvel'!$M:$M,$B32,'Estruturante Móvel'!$AM:$AM,JX$4))-(COUNTIFS('Estruturante Móvel'!$M:$M,$B32,'Estruturante Móvel'!$AM:$AM,JX$4,'Estruturante Móvel'!$AQ:$AQ,"REPARO FO"))</f>
        <v>0</v>
      </c>
      <c r="JY32" s="140">
        <f>(COUNTIFS('Estruturante Móvel'!$M:$M,$B30,'Estruturante Móvel'!$C:$C,"&lt;&gt;PREVISTO",'Estruturante Móvel'!$G:$G,JX$4,'Estruturante Móvel'!$L:$L,'CRONOGRAMA_CONST+MIGRACAO'!JN$8))</f>
        <v>0</v>
      </c>
      <c r="JZ32" s="139">
        <f>(COUNTIFS('Estruturante Móvel'!$M:$M,$B32,'Estruturante Móvel'!$AM:$AM,JZ$4))-(COUNTIFS('Estruturante Móvel'!$M:$M,$B32,'Estruturante Móvel'!$AM:$AM,JZ$4,'Estruturante Móvel'!$AQ:$AQ,"REPARO FO"))</f>
        <v>0</v>
      </c>
      <c r="KA32" s="140">
        <f>(COUNTIFS('Estruturante Móvel'!$M:$M,$B30,'Estruturante Móvel'!$C:$C,"&lt;&gt;PREVISTO",'Estruturante Móvel'!$G:$G,JZ$4,'Estruturante Móvel'!$L:$L,'CRONOGRAMA_CONST+MIGRACAO'!JP$8))</f>
        <v>0</v>
      </c>
      <c r="KB32" s="139">
        <f>(COUNTIFS('Estruturante Móvel'!$M:$M,$B32,'Estruturante Móvel'!$AM:$AM,KB$4))-(COUNTIFS('Estruturante Móvel'!$M:$M,$B32,'Estruturante Móvel'!$AM:$AM,KB$4,'Estruturante Móvel'!$AQ:$AQ,"REPARO FO"))</f>
        <v>0</v>
      </c>
      <c r="KC32" s="140">
        <f>(COUNTIFS('Estruturante Móvel'!$M:$M,$B30,'Estruturante Móvel'!$C:$C,"&lt;&gt;PREVISTO",'Estruturante Móvel'!$G:$G,KB$4,'Estruturante Móvel'!$L:$L,'CRONOGRAMA_CONST+MIGRACAO'!JR$8))</f>
        <v>0</v>
      </c>
      <c r="KD32" s="139">
        <f>(COUNTIFS('Estruturante Móvel'!$M:$M,$B32,'Estruturante Móvel'!$AM:$AM,KD$4))-(COUNTIFS('Estruturante Móvel'!$M:$M,$B32,'Estruturante Móvel'!$AM:$AM,KD$4,'Estruturante Móvel'!$AQ:$AQ,"REPARO FO"))</f>
        <v>0</v>
      </c>
      <c r="KE32" s="140">
        <f>(COUNTIFS('Estruturante Móvel'!$M:$M,$B30,'Estruturante Móvel'!$C:$C,"&lt;&gt;PREVISTO",'Estruturante Móvel'!$G:$G,KD$4,'Estruturante Móvel'!$L:$L,'CRONOGRAMA_CONST+MIGRACAO'!JT$8))</f>
        <v>0</v>
      </c>
      <c r="KF32" s="139">
        <f>(COUNTIFS('Estruturante Móvel'!$M:$M,$B32,'Estruturante Móvel'!$AM:$AM,KF$4))-(COUNTIFS('Estruturante Móvel'!$M:$M,$B32,'Estruturante Móvel'!$AM:$AM,KF$4,'Estruturante Móvel'!$AQ:$AQ,"REPARO FO"))</f>
        <v>0</v>
      </c>
      <c r="KG32" s="140">
        <f>(COUNTIFS('Estruturante Móvel'!$M:$M,$B30,'Estruturante Móvel'!$C:$C,"&lt;&gt;PREVISTO",'Estruturante Móvel'!$G:$G,KF$4,'Estruturante Móvel'!$L:$L,'CRONOGRAMA_CONST+MIGRACAO'!JV$8))</f>
        <v>0</v>
      </c>
      <c r="KH32" s="139">
        <f>(COUNTIFS('Estruturante Móvel'!$M:$M,$B32,'Estruturante Móvel'!$AM:$AM,KH$4))-(COUNTIFS('Estruturante Móvel'!$M:$M,$B32,'Estruturante Móvel'!$AM:$AM,KH$4,'Estruturante Móvel'!$AQ:$AQ,"REPARO FO"))</f>
        <v>0</v>
      </c>
      <c r="KI32" s="140">
        <f>(COUNTIFS('Estruturante Móvel'!$M:$M,$B30,'Estruturante Móvel'!$C:$C,"&lt;&gt;PREVISTO",'Estruturante Móvel'!$G:$G,KH$4,'Estruturante Móvel'!$L:$L,'CRONOGRAMA_CONST+MIGRACAO'!JX$8))</f>
        <v>0</v>
      </c>
      <c r="KJ32" s="139">
        <f>(COUNTIFS('Estruturante Móvel'!$M:$M,$B32,'Estruturante Móvel'!$AM:$AM,KJ$4))-(COUNTIFS('Estruturante Móvel'!$M:$M,$B32,'Estruturante Móvel'!$AM:$AM,KJ$4,'Estruturante Móvel'!$AQ:$AQ,"REPARO FO"))</f>
        <v>0</v>
      </c>
      <c r="KK32" s="140">
        <f>(COUNTIFS('Estruturante Móvel'!$M:$M,$B30,'Estruturante Móvel'!$C:$C,"&lt;&gt;PREVISTO",'Estruturante Móvel'!$G:$G,KJ$4,'Estruturante Móvel'!$L:$L,'CRONOGRAMA_CONST+MIGRACAO'!JZ$8))</f>
        <v>0</v>
      </c>
      <c r="KL32" s="139">
        <f>(COUNTIFS('Estruturante Móvel'!$M:$M,$B32,'Estruturante Móvel'!$AM:$AM,KL$4))-(COUNTIFS('Estruturante Móvel'!$M:$M,$B32,'Estruturante Móvel'!$AM:$AM,KL$4,'Estruturante Móvel'!$AQ:$AQ,"REPARO FO"))</f>
        <v>0</v>
      </c>
      <c r="KM32" s="140">
        <f>(COUNTIFS('Estruturante Móvel'!$M:$M,$B30,'Estruturante Móvel'!$C:$C,"&lt;&gt;PREVISTO",'Estruturante Móvel'!$G:$G,KL$4,'Estruturante Móvel'!$L:$L,'CRONOGRAMA_CONST+MIGRACAO'!KB$8))</f>
        <v>0</v>
      </c>
      <c r="KN32" s="139">
        <f>(COUNTIFS('Estruturante Móvel'!$M:$M,$B32,'Estruturante Móvel'!$AM:$AM,KN$4))-(COUNTIFS('Estruturante Móvel'!$M:$M,$B32,'Estruturante Móvel'!$AM:$AM,KN$4,'Estruturante Móvel'!$AQ:$AQ,"REPARO FO"))</f>
        <v>0</v>
      </c>
      <c r="KO32" s="140">
        <f>(COUNTIFS('Estruturante Móvel'!$M:$M,$B30,'Estruturante Móvel'!$C:$C,"&lt;&gt;PREVISTO",'Estruturante Móvel'!$G:$G,KN$4,'Estruturante Móvel'!$L:$L,'CRONOGRAMA_CONST+MIGRACAO'!KD$8))</f>
        <v>0</v>
      </c>
      <c r="KP32" s="139">
        <f>(COUNTIFS('Estruturante Móvel'!$M:$M,$B32,'Estruturante Móvel'!$AM:$AM,KP$4))-(COUNTIFS('Estruturante Móvel'!$M:$M,$B32,'Estruturante Móvel'!$AM:$AM,KP$4,'Estruturante Móvel'!$AQ:$AQ,"REPARO FO"))</f>
        <v>0</v>
      </c>
      <c r="KQ32" s="140">
        <f>(COUNTIFS('Estruturante Móvel'!$M:$M,$B30,'Estruturante Móvel'!$C:$C,"&lt;&gt;PREVISTO",'Estruturante Móvel'!$G:$G,KP$4,'Estruturante Móvel'!$L:$L,'CRONOGRAMA_CONST+MIGRACAO'!KF$8))</f>
        <v>0</v>
      </c>
      <c r="KR32" s="139">
        <f>(COUNTIFS('Estruturante Móvel'!$M:$M,$B32,'Estruturante Móvel'!$AM:$AM,KR$4))-(COUNTIFS('Estruturante Móvel'!$M:$M,$B32,'Estruturante Móvel'!$AM:$AM,KR$4,'Estruturante Móvel'!$AQ:$AQ,"REPARO FO"))</f>
        <v>0</v>
      </c>
      <c r="KS32" s="140">
        <f>(COUNTIFS('Estruturante Móvel'!$M:$M,$B30,'Estruturante Móvel'!$C:$C,"&lt;&gt;PREVISTO",'Estruturante Móvel'!$G:$G,KR$4,'Estruturante Móvel'!$L:$L,'CRONOGRAMA_CONST+MIGRACAO'!KH$8))</f>
        <v>0</v>
      </c>
      <c r="KT32" s="139">
        <f>(COUNTIFS('Estruturante Móvel'!$M:$M,$B32,'Estruturante Móvel'!$AM:$AM,KT$4))-(COUNTIFS('Estruturante Móvel'!$M:$M,$B32,'Estruturante Móvel'!$AM:$AM,KT$4,'Estruturante Móvel'!$AQ:$AQ,"REPARO FO"))</f>
        <v>0</v>
      </c>
      <c r="KU32" s="140">
        <f>(COUNTIFS('Estruturante Móvel'!$M:$M,$B30,'Estruturante Móvel'!$C:$C,"&lt;&gt;PREVISTO",'Estruturante Móvel'!$G:$G,KT$4,'Estruturante Móvel'!$L:$L,'CRONOGRAMA_CONST+MIGRACAO'!KJ$8))</f>
        <v>0</v>
      </c>
      <c r="KV32" s="139">
        <f>(COUNTIFS('Estruturante Móvel'!$M:$M,$B32,'Estruturante Móvel'!$AM:$AM,KV$4))-(COUNTIFS('Estruturante Móvel'!$M:$M,$B32,'Estruturante Móvel'!$AM:$AM,KV$4,'Estruturante Móvel'!$AQ:$AQ,"REPARO FO"))</f>
        <v>0</v>
      </c>
      <c r="KW32" s="140">
        <f>(COUNTIFS('Estruturante Móvel'!$M:$M,$B30,'Estruturante Móvel'!$C:$C,"&lt;&gt;PREVISTO",'Estruturante Móvel'!$G:$G,KV$4,'Estruturante Móvel'!$L:$L,'CRONOGRAMA_CONST+MIGRACAO'!KL$8))</f>
        <v>0</v>
      </c>
      <c r="KX32" s="139">
        <f>(COUNTIFS('Estruturante Móvel'!$M:$M,$B32,'Estruturante Móvel'!$AM:$AM,KX$4))-(COUNTIFS('Estruturante Móvel'!$M:$M,$B32,'Estruturante Móvel'!$AM:$AM,KX$4,'Estruturante Móvel'!$AQ:$AQ,"REPARO FO"))</f>
        <v>0</v>
      </c>
      <c r="KY32" s="140">
        <f>(COUNTIFS('Estruturante Móvel'!$M:$M,$B30,'Estruturante Móvel'!$C:$C,"&lt;&gt;PREVISTO",'Estruturante Móvel'!$G:$G,KX$4,'Estruturante Móvel'!$L:$L,'CRONOGRAMA_CONST+MIGRACAO'!KN$8))</f>
        <v>0</v>
      </c>
      <c r="KZ32" s="139">
        <f>(COUNTIFS('Estruturante Móvel'!$M:$M,$B32,'Estruturante Móvel'!$AM:$AM,KZ$4))-(COUNTIFS('Estruturante Móvel'!$M:$M,$B32,'Estruturante Móvel'!$AM:$AM,KZ$4,'Estruturante Móvel'!$AQ:$AQ,"REPARO FO"))</f>
        <v>0</v>
      </c>
      <c r="LA32" s="140">
        <f>(COUNTIFS('Estruturante Móvel'!$M:$M,$B30,'Estruturante Móvel'!$C:$C,"&lt;&gt;PREVISTO",'Estruturante Móvel'!$G:$G,KZ$4,'Estruturante Móvel'!$L:$L,'CRONOGRAMA_CONST+MIGRACAO'!KP$8))</f>
        <v>0</v>
      </c>
      <c r="LB32" s="139">
        <f>(COUNTIFS('Estruturante Móvel'!$M:$M,$B32,'Estruturante Móvel'!$AM:$AM,LB$4))-(COUNTIFS('Estruturante Móvel'!$M:$M,$B32,'Estruturante Móvel'!$AM:$AM,LB$4,'Estruturante Móvel'!$AQ:$AQ,"REPARO FO"))</f>
        <v>0</v>
      </c>
      <c r="LC32" s="140">
        <f>(COUNTIFS('Estruturante Móvel'!$M:$M,$B30,'Estruturante Móvel'!$C:$C,"&lt;&gt;PREVISTO",'Estruturante Móvel'!$G:$G,LB$4,'Estruturante Móvel'!$L:$L,'CRONOGRAMA_CONST+MIGRACAO'!KR$8))</f>
        <v>0</v>
      </c>
      <c r="LD32" s="139">
        <f>(COUNTIFS('Estruturante Móvel'!$M:$M,$B32,'Estruturante Móvel'!$AM:$AM,LD$4))-(COUNTIFS('Estruturante Móvel'!$M:$M,$B32,'Estruturante Móvel'!$AM:$AM,LD$4,'Estruturante Móvel'!$AQ:$AQ,"REPARO FO"))</f>
        <v>0</v>
      </c>
      <c r="LE32" s="140">
        <f>(COUNTIFS('Estruturante Móvel'!$M:$M,$B30,'Estruturante Móvel'!$C:$C,"&lt;&gt;PREVISTO",'Estruturante Móvel'!$G:$G,LD$4,'Estruturante Móvel'!$L:$L,'CRONOGRAMA_CONST+MIGRACAO'!KT$8))</f>
        <v>0</v>
      </c>
      <c r="LF32" s="139">
        <f>(COUNTIFS('Estruturante Móvel'!$M:$M,$B32,'Estruturante Móvel'!$AM:$AM,LF$4))-(COUNTIFS('Estruturante Móvel'!$M:$M,$B32,'Estruturante Móvel'!$AM:$AM,LF$4,'Estruturante Móvel'!$AQ:$AQ,"REPARO FO"))</f>
        <v>0</v>
      </c>
      <c r="LG32" s="140">
        <f>(COUNTIFS('Estruturante Móvel'!$M:$M,$B30,'Estruturante Móvel'!$C:$C,"&lt;&gt;PREVISTO",'Estruturante Móvel'!$G:$G,LF$4,'Estruturante Móvel'!$L:$L,'CRONOGRAMA_CONST+MIGRACAO'!KV$8))</f>
        <v>0</v>
      </c>
      <c r="LH32" s="139">
        <f>(COUNTIFS('Estruturante Móvel'!$M:$M,$B32,'Estruturante Móvel'!$AM:$AM,LH$4))-(COUNTIFS('Estruturante Móvel'!$M:$M,$B32,'Estruturante Móvel'!$AM:$AM,LH$4,'Estruturante Móvel'!$AQ:$AQ,"REPARO FO"))</f>
        <v>0</v>
      </c>
      <c r="LI32" s="140">
        <f>(COUNTIFS('Estruturante Móvel'!$M:$M,$B30,'Estruturante Móvel'!$C:$C,"&lt;&gt;PREVISTO",'Estruturante Móvel'!$G:$G,LH$4,'Estruturante Móvel'!$L:$L,'CRONOGRAMA_CONST+MIGRACAO'!KX$8))</f>
        <v>0</v>
      </c>
      <c r="LJ32" s="139">
        <f>(COUNTIFS('Estruturante Móvel'!$M:$M,$B32,'Estruturante Móvel'!$AM:$AM,LJ$4))-(COUNTIFS('Estruturante Móvel'!$M:$M,$B32,'Estruturante Móvel'!$AM:$AM,LJ$4,'Estruturante Móvel'!$AQ:$AQ,"REPARO FO"))</f>
        <v>0</v>
      </c>
      <c r="LK32" s="140">
        <f>(COUNTIFS('Estruturante Móvel'!$M:$M,$B30,'Estruturante Móvel'!$C:$C,"&lt;&gt;PREVISTO",'Estruturante Móvel'!$G:$G,LJ$4,'Estruturante Móvel'!$L:$L,'CRONOGRAMA_CONST+MIGRACAO'!KZ$8))</f>
        <v>0</v>
      </c>
      <c r="LL32" s="139">
        <f>(COUNTIFS('Estruturante Móvel'!$M:$M,$B32,'Estruturante Móvel'!$AM:$AM,LL$4))-(COUNTIFS('Estruturante Móvel'!$M:$M,$B32,'Estruturante Móvel'!$AM:$AM,LL$4,'Estruturante Móvel'!$AQ:$AQ,"REPARO FO"))</f>
        <v>0</v>
      </c>
      <c r="LM32" s="140">
        <f>(COUNTIFS('Estruturante Móvel'!$M:$M,$B30,'Estruturante Móvel'!$C:$C,"&lt;&gt;PREVISTO",'Estruturante Móvel'!$G:$G,LL$4,'Estruturante Móvel'!$L:$L,'CRONOGRAMA_CONST+MIGRACAO'!LB$8))</f>
        <v>0</v>
      </c>
      <c r="LN32" s="139">
        <f>(COUNTIFS('Estruturante Móvel'!$M:$M,$B32,'Estruturante Móvel'!$AM:$AM,LN$4))-(COUNTIFS('Estruturante Móvel'!$M:$M,$B32,'Estruturante Móvel'!$AM:$AM,LN$4,'Estruturante Móvel'!$AQ:$AQ,"REPARO FO"))</f>
        <v>0</v>
      </c>
      <c r="LO32" s="140">
        <f>(COUNTIFS('Estruturante Móvel'!$M:$M,$B30,'Estruturante Móvel'!$C:$C,"&lt;&gt;PREVISTO",'Estruturante Móvel'!$G:$G,LN$4,'Estruturante Móvel'!$L:$L,'CRONOGRAMA_CONST+MIGRACAO'!LD$8))</f>
        <v>0</v>
      </c>
      <c r="LP32" s="139">
        <f>(COUNTIFS('Estruturante Móvel'!$M:$M,$B32,'Estruturante Móvel'!$AM:$AM,LP$4))-(COUNTIFS('Estruturante Móvel'!$M:$M,$B32,'Estruturante Móvel'!$AM:$AM,LP$4,'Estruturante Móvel'!$AQ:$AQ,"REPARO FO"))</f>
        <v>0</v>
      </c>
      <c r="LQ32" s="140">
        <f>(COUNTIFS('Estruturante Móvel'!$M:$M,$B30,'Estruturante Móvel'!$C:$C,"&lt;&gt;PREVISTO",'Estruturante Móvel'!$G:$G,LP$4,'Estruturante Móvel'!$L:$L,'CRONOGRAMA_CONST+MIGRACAO'!LF$8))</f>
        <v>0</v>
      </c>
      <c r="LR32" s="139">
        <f>(COUNTIFS('Estruturante Móvel'!$M:$M,$B32,'Estruturante Móvel'!$AM:$AM,LR$4))-(COUNTIFS('Estruturante Móvel'!$M:$M,$B32,'Estruturante Móvel'!$AM:$AM,LR$4,'Estruturante Móvel'!$AQ:$AQ,"REPARO FO"))</f>
        <v>0</v>
      </c>
      <c r="LS32" s="140">
        <f>(COUNTIFS('Estruturante Móvel'!$M:$M,$B30,'Estruturante Móvel'!$C:$C,"&lt;&gt;PREVISTO",'Estruturante Móvel'!$G:$G,LR$4,'Estruturante Móvel'!$L:$L,'CRONOGRAMA_CONST+MIGRACAO'!LH$8))</f>
        <v>0</v>
      </c>
      <c r="LT32" s="139">
        <f>(COUNTIFS('Estruturante Móvel'!$M:$M,$B32,'Estruturante Móvel'!$AM:$AM,LT$4))-(COUNTIFS('Estruturante Móvel'!$M:$M,$B32,'Estruturante Móvel'!$AM:$AM,LT$4,'Estruturante Móvel'!$AQ:$AQ,"REPARO FO"))</f>
        <v>0</v>
      </c>
      <c r="LU32" s="140">
        <f>(COUNTIFS('Estruturante Móvel'!$M:$M,$B30,'Estruturante Móvel'!$C:$C,"&lt;&gt;PREVISTO",'Estruturante Móvel'!$G:$G,LT$4,'Estruturante Móvel'!$L:$L,'CRONOGRAMA_CONST+MIGRACAO'!LJ$8))</f>
        <v>0</v>
      </c>
      <c r="LV32" s="139">
        <f>(COUNTIFS('Estruturante Móvel'!$M:$M,$B32,'Estruturante Móvel'!$AM:$AM,LV$4))-(COUNTIFS('Estruturante Móvel'!$M:$M,$B32,'Estruturante Móvel'!$AM:$AM,LV$4,'Estruturante Móvel'!$AQ:$AQ,"REPARO FO"))</f>
        <v>0</v>
      </c>
      <c r="LW32" s="140">
        <f>(COUNTIFS('Estruturante Móvel'!$M:$M,$B30,'Estruturante Móvel'!$C:$C,"&lt;&gt;PREVISTO",'Estruturante Móvel'!$G:$G,LV$4,'Estruturante Móvel'!$L:$L,'CRONOGRAMA_CONST+MIGRACAO'!LL$8))</f>
        <v>0</v>
      </c>
      <c r="LX32" s="139">
        <f>(COUNTIFS('Estruturante Móvel'!$M:$M,$B32,'Estruturante Móvel'!$AM:$AM,LX$4))-(COUNTIFS('Estruturante Móvel'!$M:$M,$B32,'Estruturante Móvel'!$AM:$AM,LX$4,'Estruturante Móvel'!$AQ:$AQ,"REPARO FO"))</f>
        <v>0</v>
      </c>
      <c r="LY32" s="140">
        <f>(COUNTIFS('Estruturante Móvel'!$M:$M,$B30,'Estruturante Móvel'!$C:$C,"&lt;&gt;PREVISTO",'Estruturante Móvel'!$G:$G,LX$4,'Estruturante Móvel'!$L:$L,'CRONOGRAMA_CONST+MIGRACAO'!LN$8))</f>
        <v>0</v>
      </c>
      <c r="LZ32" s="139">
        <f>(COUNTIFS('Estruturante Móvel'!$M:$M,$B32,'Estruturante Móvel'!$AM:$AM,LZ$4))-(COUNTIFS('Estruturante Móvel'!$M:$M,$B32,'Estruturante Móvel'!$AM:$AM,LZ$4,'Estruturante Móvel'!$AQ:$AQ,"REPARO FO"))</f>
        <v>0</v>
      </c>
      <c r="MA32" s="140">
        <f>(COUNTIFS('Estruturante Móvel'!$M:$M,$B30,'Estruturante Móvel'!$C:$C,"&lt;&gt;PREVISTO",'Estruturante Móvel'!$G:$G,LZ$4,'Estruturante Móvel'!$L:$L,'CRONOGRAMA_CONST+MIGRACAO'!LP$8))</f>
        <v>0</v>
      </c>
      <c r="MB32" s="139">
        <f>(COUNTIFS('Estruturante Móvel'!$M:$M,$B32,'Estruturante Móvel'!$AM:$AM,MB$4))-(COUNTIFS('Estruturante Móvel'!$M:$M,$B32,'Estruturante Móvel'!$AM:$AM,MB$4,'Estruturante Móvel'!$AQ:$AQ,"REPARO FO"))</f>
        <v>0</v>
      </c>
      <c r="MC32" s="140">
        <f>(COUNTIFS('Estruturante Móvel'!$M:$M,$B30,'Estruturante Móvel'!$C:$C,"&lt;&gt;PREVISTO",'Estruturante Móvel'!$G:$G,MB$4,'Estruturante Móvel'!$L:$L,'CRONOGRAMA_CONST+MIGRACAO'!LR$8))</f>
        <v>0</v>
      </c>
      <c r="MD32" s="139">
        <f>(COUNTIFS('Estruturante Móvel'!$M:$M,$B32,'Estruturante Móvel'!$AM:$AM,MD$4))-(COUNTIFS('Estruturante Móvel'!$M:$M,$B32,'Estruturante Móvel'!$AM:$AM,MD$4,'Estruturante Móvel'!$AQ:$AQ,"REPARO FO"))</f>
        <v>0</v>
      </c>
      <c r="ME32" s="140">
        <f>(COUNTIFS('Estruturante Móvel'!$M:$M,$B30,'Estruturante Móvel'!$C:$C,"&lt;&gt;PREVISTO",'Estruturante Móvel'!$G:$G,MD$4,'Estruturante Móvel'!$L:$L,'CRONOGRAMA_CONST+MIGRACAO'!LT$8))</f>
        <v>0</v>
      </c>
      <c r="MF32" s="139">
        <f>(COUNTIFS('Estruturante Móvel'!$M:$M,$B32,'Estruturante Móvel'!$AM:$AM,MF$4))-(COUNTIFS('Estruturante Móvel'!$M:$M,$B32,'Estruturante Móvel'!$AM:$AM,MF$4,'Estruturante Móvel'!$AQ:$AQ,"REPARO FO"))</f>
        <v>0</v>
      </c>
      <c r="MG32" s="140">
        <f>(COUNTIFS('Estruturante Móvel'!$M:$M,$B30,'Estruturante Móvel'!$C:$C,"&lt;&gt;PREVISTO",'Estruturante Móvel'!$G:$G,MF$4,'Estruturante Móvel'!$L:$L,'CRONOGRAMA_CONST+MIGRACAO'!LV$8))</f>
        <v>0</v>
      </c>
      <c r="MH32" s="139">
        <f>(COUNTIFS('Estruturante Móvel'!$M:$M,$B32,'Estruturante Móvel'!$AM:$AM,MH$4))-(COUNTIFS('Estruturante Móvel'!$M:$M,$B32,'Estruturante Móvel'!$AM:$AM,MH$4,'Estruturante Móvel'!$AQ:$AQ,"REPARO FO"))</f>
        <v>0</v>
      </c>
      <c r="MI32" s="140">
        <f>(COUNTIFS('Estruturante Móvel'!$M:$M,$B30,'Estruturante Móvel'!$C:$C,"&lt;&gt;PREVISTO",'Estruturante Móvel'!$G:$G,MH$4,'Estruturante Móvel'!$L:$L,'CRONOGRAMA_CONST+MIGRACAO'!LX$8))</f>
        <v>0</v>
      </c>
      <c r="MJ32" s="139">
        <f>(COUNTIFS('Estruturante Móvel'!$M:$M,$B32,'Estruturante Móvel'!$AM:$AM,MJ$4))-(COUNTIFS('Estruturante Móvel'!$M:$M,$B32,'Estruturante Móvel'!$AM:$AM,MJ$4,'Estruturante Móvel'!$AQ:$AQ,"REPARO FO"))</f>
        <v>0</v>
      </c>
      <c r="MK32" s="140">
        <f>(COUNTIFS('Estruturante Móvel'!$M:$M,$B30,'Estruturante Móvel'!$C:$C,"&lt;&gt;PREVISTO",'Estruturante Móvel'!$G:$G,MJ$4,'Estruturante Móvel'!$L:$L,'CRONOGRAMA_CONST+MIGRACAO'!LZ$8))</f>
        <v>0</v>
      </c>
      <c r="ML32" s="139">
        <f>(COUNTIFS('Estruturante Móvel'!$M:$M,$B32,'Estruturante Móvel'!$AM:$AM,ML$4))-(COUNTIFS('Estruturante Móvel'!$M:$M,$B32,'Estruturante Móvel'!$AM:$AM,ML$4,'Estruturante Móvel'!$AQ:$AQ,"REPARO FO"))</f>
        <v>0</v>
      </c>
      <c r="MM32" s="140">
        <f>(COUNTIFS('Estruturante Móvel'!$M:$M,$B30,'Estruturante Móvel'!$C:$C,"&lt;&gt;PREVISTO",'Estruturante Móvel'!$G:$G,ML$4,'Estruturante Móvel'!$L:$L,'CRONOGRAMA_CONST+MIGRACAO'!MB$8))</f>
        <v>0</v>
      </c>
      <c r="MN32" s="139">
        <f>(COUNTIFS('Estruturante Móvel'!$M:$M,$B32,'Estruturante Móvel'!$AM:$AM,MN$4))-(COUNTIFS('Estruturante Móvel'!$M:$M,$B32,'Estruturante Móvel'!$AM:$AM,MN$4,'Estruturante Móvel'!$AQ:$AQ,"REPARO FO"))</f>
        <v>0</v>
      </c>
      <c r="MO32" s="140">
        <f>(COUNTIFS('Estruturante Móvel'!$M:$M,$B30,'Estruturante Móvel'!$C:$C,"&lt;&gt;PREVISTO",'Estruturante Móvel'!$G:$G,MN$4,'Estruturante Móvel'!$L:$L,'CRONOGRAMA_CONST+MIGRACAO'!MD$8))</f>
        <v>0</v>
      </c>
      <c r="MP32" s="139">
        <f>(COUNTIFS('Estruturante Móvel'!$M:$M,$B32,'Estruturante Móvel'!$AM:$AM,MP$4))-(COUNTIFS('Estruturante Móvel'!$M:$M,$B32,'Estruturante Móvel'!$AM:$AM,MP$4,'Estruturante Móvel'!$AQ:$AQ,"REPARO FO"))</f>
        <v>0</v>
      </c>
      <c r="MQ32" s="140">
        <f>(COUNTIFS('Estruturante Móvel'!$M:$M,$B30,'Estruturante Móvel'!$C:$C,"&lt;&gt;PREVISTO",'Estruturante Móvel'!$G:$G,MP$4,'Estruturante Móvel'!$L:$L,'CRONOGRAMA_CONST+MIGRACAO'!MF$8))</f>
        <v>0</v>
      </c>
      <c r="MR32" s="139">
        <f>(COUNTIFS('Estruturante Móvel'!$M:$M,$B32,'Estruturante Móvel'!$AM:$AM,MR$4))-(COUNTIFS('Estruturante Móvel'!$M:$M,$B32,'Estruturante Móvel'!$AM:$AM,MR$4,'Estruturante Móvel'!$AQ:$AQ,"REPARO FO"))</f>
        <v>0</v>
      </c>
      <c r="MS32" s="140">
        <f>(COUNTIFS('Estruturante Móvel'!$M:$M,$B30,'Estruturante Móvel'!$C:$C,"&lt;&gt;PREVISTO",'Estruturante Móvel'!$G:$G,MR$4,'Estruturante Móvel'!$L:$L,'CRONOGRAMA_CONST+MIGRACAO'!MH$8))</f>
        <v>0</v>
      </c>
      <c r="MT32" s="139">
        <f>(COUNTIFS('Estruturante Móvel'!$M:$M,$B32,'Estruturante Móvel'!$AM:$AM,MT$4))-(COUNTIFS('Estruturante Móvel'!$M:$M,$B32,'Estruturante Móvel'!$AM:$AM,MT$4,'Estruturante Móvel'!$AQ:$AQ,"REPARO FO"))</f>
        <v>0</v>
      </c>
      <c r="MU32" s="140">
        <f>(COUNTIFS('Estruturante Móvel'!$M:$M,$B30,'Estruturante Móvel'!$C:$C,"&lt;&gt;PREVISTO",'Estruturante Móvel'!$G:$G,MT$4,'Estruturante Móvel'!$L:$L,'CRONOGRAMA_CONST+MIGRACAO'!MJ$8))</f>
        <v>0</v>
      </c>
      <c r="MV32" s="139">
        <f>(COUNTIFS('Estruturante Móvel'!$M:$M,$B32,'Estruturante Móvel'!$AM:$AM,MV$4))-(COUNTIFS('Estruturante Móvel'!$M:$M,$B32,'Estruturante Móvel'!$AM:$AM,MV$4,'Estruturante Móvel'!$AQ:$AQ,"REPARO FO"))</f>
        <v>0</v>
      </c>
      <c r="MW32" s="140">
        <f>(COUNTIFS('Estruturante Móvel'!$M:$M,$B30,'Estruturante Móvel'!$C:$C,"&lt;&gt;PREVISTO",'Estruturante Móvel'!$G:$G,MV$4,'Estruturante Móvel'!$L:$L,'CRONOGRAMA_CONST+MIGRACAO'!ML$8))</f>
        <v>0</v>
      </c>
      <c r="MX32" s="139">
        <f>(COUNTIFS('Estruturante Móvel'!$M:$M,$B32,'Estruturante Móvel'!$AM:$AM,MX$4))-(COUNTIFS('Estruturante Móvel'!$M:$M,$B32,'Estruturante Móvel'!$AM:$AM,MX$4,'Estruturante Móvel'!$AQ:$AQ,"REPARO FO"))</f>
        <v>0</v>
      </c>
      <c r="MY32" s="140">
        <f>(COUNTIFS('Estruturante Móvel'!$M:$M,$B30,'Estruturante Móvel'!$C:$C,"&lt;&gt;PREVISTO",'Estruturante Móvel'!$G:$G,MX$4,'Estruturante Móvel'!$L:$L,'CRONOGRAMA_CONST+MIGRACAO'!MN$8))</f>
        <v>0</v>
      </c>
      <c r="MZ32" s="139">
        <f>(COUNTIFS('Estruturante Móvel'!$M:$M,$B32,'Estruturante Móvel'!$AM:$AM,MZ$4))-(COUNTIFS('Estruturante Móvel'!$M:$M,$B32,'Estruturante Móvel'!$AM:$AM,MZ$4,'Estruturante Móvel'!$AQ:$AQ,"REPARO FO"))</f>
        <v>0</v>
      </c>
      <c r="NA32" s="140">
        <f>(COUNTIFS('Estruturante Móvel'!$M:$M,$B30,'Estruturante Móvel'!$C:$C,"&lt;&gt;PREVISTO",'Estruturante Móvel'!$G:$G,MZ$4,'Estruturante Móvel'!$L:$L,'CRONOGRAMA_CONST+MIGRACAO'!MP$8))</f>
        <v>0</v>
      </c>
      <c r="NB32" s="139">
        <f>(COUNTIFS('Estruturante Móvel'!$M:$M,$B32,'Estruturante Móvel'!$AM:$AM,NB$4))-(COUNTIFS('Estruturante Móvel'!$M:$M,$B32,'Estruturante Móvel'!$AM:$AM,NB$4,'Estruturante Móvel'!$AQ:$AQ,"REPARO FO"))</f>
        <v>0</v>
      </c>
      <c r="NC32" s="140">
        <f>(COUNTIFS('Estruturante Móvel'!$M:$M,$B30,'Estruturante Móvel'!$C:$C,"&lt;&gt;PREVISTO",'Estruturante Móvel'!$G:$G,NB$4,'Estruturante Móvel'!$L:$L,'CRONOGRAMA_CONST+MIGRACAO'!MR$8))</f>
        <v>0</v>
      </c>
      <c r="ND32" s="139">
        <f>(COUNTIFS('Estruturante Móvel'!$M:$M,$B32,'Estruturante Móvel'!$AM:$AM,ND$4))-(COUNTIFS('Estruturante Móvel'!$M:$M,$B32,'Estruturante Móvel'!$AM:$AM,ND$4,'Estruturante Móvel'!$AQ:$AQ,"REPARO FO"))</f>
        <v>0</v>
      </c>
      <c r="NE32" s="140">
        <f>(COUNTIFS('Estruturante Móvel'!$M:$M,$B30,'Estruturante Móvel'!$C:$C,"&lt;&gt;PREVISTO",'Estruturante Móvel'!$G:$G,ND$4,'Estruturante Móvel'!$L:$L,'CRONOGRAMA_CONST+MIGRACAO'!MT$8))</f>
        <v>0</v>
      </c>
      <c r="NF32" s="139">
        <f>(COUNTIFS('Estruturante Móvel'!$M:$M,$B32,'Estruturante Móvel'!$AM:$AM,NF$4))-(COUNTIFS('Estruturante Móvel'!$M:$M,$B32,'Estruturante Móvel'!$AM:$AM,NF$4,'Estruturante Móvel'!$AQ:$AQ,"REPARO FO"))</f>
        <v>0</v>
      </c>
      <c r="NG32" s="140">
        <f>(COUNTIFS('Estruturante Móvel'!$M:$M,$B30,'Estruturante Móvel'!$C:$C,"&lt;&gt;PREVISTO",'Estruturante Móvel'!$G:$G,NF$4,'Estruturante Móvel'!$L:$L,'CRONOGRAMA_CONST+MIGRACAO'!MV$8))</f>
        <v>0</v>
      </c>
      <c r="NH32" s="139">
        <f>(COUNTIFS('Estruturante Móvel'!$M:$M,$B32,'Estruturante Móvel'!$AM:$AM,NH$4))-(COUNTIFS('Estruturante Móvel'!$M:$M,$B32,'Estruturante Móvel'!$AM:$AM,NH$4,'Estruturante Móvel'!$AQ:$AQ,"REPARO FO"))</f>
        <v>0</v>
      </c>
      <c r="NI32" s="140">
        <f>(COUNTIFS('Estruturante Móvel'!$M:$M,$B30,'Estruturante Móvel'!$C:$C,"&lt;&gt;PREVISTO",'Estruturante Móvel'!$G:$G,NH$4,'Estruturante Móvel'!$L:$L,'CRONOGRAMA_CONST+MIGRACAO'!MX$8))</f>
        <v>0</v>
      </c>
    </row>
    <row r="33" spans="1:373" hidden="1" outlineLevel="1">
      <c r="B33" s="205" t="s">
        <v>446</v>
      </c>
      <c r="C33" s="161" t="s">
        <v>186</v>
      </c>
      <c r="D33" s="161">
        <f>COUNTIFS('Estruturante Móvel'!$M:$M,B30,'Estruturante Móvel'!$L:$L,'CRONOGRAMA_CONST+MIGRACAO'!B33)</f>
        <v>9</v>
      </c>
      <c r="E33" s="161">
        <f>(COUNTIFS('Estruturante Móvel'!$M:$M,B30,'Estruturante Móvel'!$C:$C,"&lt;&gt;PREVISTO",'Estruturante Móvel'!$L:$L,'CRONOGRAMA_CONST+MIGRACAO'!B33))</f>
        <v>9</v>
      </c>
      <c r="F33" s="162">
        <f>(COUNTIFS('Estruturante Móvel'!$M:$M,B30,'Estruturante Móvel'!$C:$C,"PREVISTO",'Estruturante Móvel'!$L:$L,'CRONOGRAMA_CONST+MIGRACAO'!B33))</f>
        <v>0</v>
      </c>
      <c r="G33" s="162"/>
      <c r="H33" s="165" t="str">
        <f t="shared" si="378"/>
        <v>Concluído</v>
      </c>
      <c r="I33" s="166">
        <v>45566</v>
      </c>
      <c r="J33" s="160">
        <f t="shared" si="379"/>
        <v>1</v>
      </c>
      <c r="K33" s="157">
        <f t="shared" si="380"/>
        <v>9</v>
      </c>
      <c r="L33" s="139">
        <f>(COUNTIFS('Estruturante Móvel'!$M:$M,$B30,'Estruturante Móvel'!$AM:$AM,L$4,'Estruturante Móvel'!$L:$L,'CRONOGRAMA_CONST+MIGRACAO'!$B33))</f>
        <v>0</v>
      </c>
      <c r="M33" s="140">
        <f>(COUNTIFS('Estruturante Móvel'!$M:$M,$B30,'Estruturante Móvel'!$C:$C,"&lt;&gt;PREVISTO",'Estruturante Móvel'!$G:$G,L$4,'Estruturante Móvel'!$L:$L,'CRONOGRAMA_CONST+MIGRACAO'!B$9))</f>
        <v>0</v>
      </c>
      <c r="N33" s="139">
        <f>(COUNTIFS('Estruturante Móvel'!$M:$M,$B30,'Estruturante Móvel'!$AM:$AM,N$4,'Estruturante Móvel'!$L:$L,'CRONOGRAMA_CONST+MIGRACAO'!$B33))</f>
        <v>0</v>
      </c>
      <c r="O33" s="140">
        <f>(COUNTIFS('Estruturante Móvel'!$M:$M,$B30,'Estruturante Móvel'!$C:$C,"&lt;&gt;PREVISTO",'Estruturante Móvel'!$G:$G,N$4,'Estruturante Móvel'!$L:$L,'CRONOGRAMA_CONST+MIGRACAO'!D$9))</f>
        <v>0</v>
      </c>
      <c r="P33" s="139">
        <f>(COUNTIFS('Estruturante Móvel'!$M:$M,$B30,'Estruturante Móvel'!$AM:$AM,P$4,'Estruturante Móvel'!$L:$L,'CRONOGRAMA_CONST+MIGRACAO'!$B33))</f>
        <v>0</v>
      </c>
      <c r="Q33" s="140">
        <f>(COUNTIFS('Estruturante Móvel'!$M:$M,$B30,'Estruturante Móvel'!$C:$C,"&lt;&gt;PREVISTO",'Estruturante Móvel'!$G:$G,P$4,'Estruturante Móvel'!$L:$L,'CRONOGRAMA_CONST+MIGRACAO'!F$9))</f>
        <v>0</v>
      </c>
      <c r="R33" s="139">
        <f>(COUNTIFS('Estruturante Móvel'!$M:$M,$B30,'Estruturante Móvel'!$AM:$AM,R$4,'Estruturante Móvel'!$L:$L,'CRONOGRAMA_CONST+MIGRACAO'!$B33))</f>
        <v>0</v>
      </c>
      <c r="S33" s="140">
        <f>(COUNTIFS('Estruturante Móvel'!$M:$M,$B30,'Estruturante Móvel'!$C:$C,"&lt;&gt;PREVISTO",'Estruturante Móvel'!$G:$G,R$4,'Estruturante Móvel'!$L:$L,'CRONOGRAMA_CONST+MIGRACAO'!H$9))</f>
        <v>0</v>
      </c>
      <c r="T33" s="139">
        <f>(COUNTIFS('Estruturante Móvel'!$M:$M,$B30,'Estruturante Móvel'!$AM:$AM,T$4,'Estruturante Móvel'!$L:$L,'CRONOGRAMA_CONST+MIGRACAO'!$B33))</f>
        <v>0</v>
      </c>
      <c r="U33" s="140">
        <f>(COUNTIFS('Estruturante Móvel'!$M:$M,$B30,'Estruturante Móvel'!$C:$C,"&lt;&gt;PREVISTO",'Estruturante Móvel'!$G:$G,T$4,'Estruturante Móvel'!$L:$L,'CRONOGRAMA_CONST+MIGRACAO'!J$9))</f>
        <v>0</v>
      </c>
      <c r="V33" s="139">
        <f>(COUNTIFS('Estruturante Móvel'!$M:$M,$B30,'Estruturante Móvel'!$AM:$AM,V$4,'Estruturante Móvel'!$L:$L,'CRONOGRAMA_CONST+MIGRACAO'!$B33))</f>
        <v>0</v>
      </c>
      <c r="W33" s="140">
        <f>(COUNTIFS('Estruturante Móvel'!$M:$M,$B30,'Estruturante Móvel'!$C:$C,"&lt;&gt;PREVISTO",'Estruturante Móvel'!$G:$G,V$4,'Estruturante Móvel'!$L:$L,'CRONOGRAMA_CONST+MIGRACAO'!L$9))</f>
        <v>0</v>
      </c>
      <c r="X33" s="139">
        <f>(COUNTIFS('Estruturante Móvel'!$M:$M,$B30,'Estruturante Móvel'!$AM:$AM,X$4,'Estruturante Móvel'!$L:$L,'CRONOGRAMA_CONST+MIGRACAO'!$B33))</f>
        <v>0</v>
      </c>
      <c r="Y33" s="140">
        <f>(COUNTIFS('Estruturante Móvel'!$M:$M,$B30,'Estruturante Móvel'!$C:$C,"&lt;&gt;PREVISTO",'Estruturante Móvel'!$G:$G,X$4,'Estruturante Móvel'!$L:$L,'CRONOGRAMA_CONST+MIGRACAO'!N$9))</f>
        <v>0</v>
      </c>
      <c r="Z33" s="139">
        <f>(COUNTIFS('Estruturante Móvel'!$M:$M,$B30,'Estruturante Móvel'!$AM:$AM,Z$4,'Estruturante Móvel'!$L:$L,'CRONOGRAMA_CONST+MIGRACAO'!$B33))</f>
        <v>0</v>
      </c>
      <c r="AA33" s="140">
        <f>(COUNTIFS('Estruturante Móvel'!$M:$M,$B30,'Estruturante Móvel'!$C:$C,"&lt;&gt;PREVISTO",'Estruturante Móvel'!$G:$G,Z$4,'Estruturante Móvel'!$L:$L,'CRONOGRAMA_CONST+MIGRACAO'!P$9))</f>
        <v>0</v>
      </c>
      <c r="AB33" s="139">
        <f>(COUNTIFS('Estruturante Móvel'!$M:$M,$B30,'Estruturante Móvel'!$AM:$AM,AB$4,'Estruturante Móvel'!$L:$L,'CRONOGRAMA_CONST+MIGRACAO'!$B33))</f>
        <v>0</v>
      </c>
      <c r="AC33" s="140">
        <f>(COUNTIFS('Estruturante Móvel'!$M:$M,$B30,'Estruturante Móvel'!$C:$C,"&lt;&gt;PREVISTO",'Estruturante Móvel'!$G:$G,AB$4,'Estruturante Móvel'!$L:$L,'CRONOGRAMA_CONST+MIGRACAO'!R$9))</f>
        <v>0</v>
      </c>
      <c r="AD33" s="139">
        <f>(COUNTIFS('Estruturante Móvel'!$M:$M,$B30,'Estruturante Móvel'!$AM:$AM,AD$4,'Estruturante Móvel'!$L:$L,'CRONOGRAMA_CONST+MIGRACAO'!$B33))</f>
        <v>0</v>
      </c>
      <c r="AE33" s="140">
        <f>(COUNTIFS('Estruturante Móvel'!$M:$M,$B30,'Estruturante Móvel'!$C:$C,"&lt;&gt;PREVISTO",'Estruturante Móvel'!$G:$G,AD$4,'Estruturante Móvel'!$L:$L,'CRONOGRAMA_CONST+MIGRACAO'!T$9))</f>
        <v>0</v>
      </c>
      <c r="AF33" s="139">
        <f>(COUNTIFS('Estruturante Móvel'!$M:$M,$B30,'Estruturante Móvel'!$AM:$AM,AF$4,'Estruturante Móvel'!$L:$L,'CRONOGRAMA_CONST+MIGRACAO'!$B33))</f>
        <v>0</v>
      </c>
      <c r="AG33" s="140">
        <f>(COUNTIFS('Estruturante Móvel'!$M:$M,$B30,'Estruturante Móvel'!$C:$C,"&lt;&gt;PREVISTO",'Estruturante Móvel'!$G:$G,AF$4,'Estruturante Móvel'!$L:$L,'CRONOGRAMA_CONST+MIGRACAO'!V$9))</f>
        <v>0</v>
      </c>
      <c r="AH33" s="139">
        <f>(COUNTIFS('Estruturante Móvel'!$M:$M,$B30,'Estruturante Móvel'!$AM:$AM,AH$4,'Estruturante Móvel'!$L:$L,'CRONOGRAMA_CONST+MIGRACAO'!$B33))</f>
        <v>0</v>
      </c>
      <c r="AI33" s="140">
        <f>(COUNTIFS('Estruturante Móvel'!$M:$M,$B30,'Estruturante Móvel'!$C:$C,"&lt;&gt;PREVISTO",'Estruturante Móvel'!$G:$G,AH$4,'Estruturante Móvel'!$L:$L,'CRONOGRAMA_CONST+MIGRACAO'!X$9))</f>
        <v>0</v>
      </c>
      <c r="AJ33" s="139">
        <f>(COUNTIFS('Estruturante Móvel'!$M:$M,$B30,'Estruturante Móvel'!$AM:$AM,AJ$4,'Estruturante Móvel'!$L:$L,'CRONOGRAMA_CONST+MIGRACAO'!$B33))</f>
        <v>0</v>
      </c>
      <c r="AK33" s="140">
        <f>(COUNTIFS('Estruturante Móvel'!$M:$M,$B30,'Estruturante Móvel'!$C:$C,"&lt;&gt;PREVISTO",'Estruturante Móvel'!$G:$G,AJ$4,'Estruturante Móvel'!$L:$L,'CRONOGRAMA_CONST+MIGRACAO'!Z$9))</f>
        <v>0</v>
      </c>
      <c r="AL33" s="139">
        <f>(COUNTIFS('Estruturante Móvel'!$M:$M,$B30,'Estruturante Móvel'!$AM:$AM,AL$4,'Estruturante Móvel'!$L:$L,'CRONOGRAMA_CONST+MIGRACAO'!$B33))</f>
        <v>0</v>
      </c>
      <c r="AM33" s="140">
        <f>(COUNTIFS('Estruturante Móvel'!$M:$M,$B30,'Estruturante Móvel'!$C:$C,"&lt;&gt;PREVISTO",'Estruturante Móvel'!$G:$G,AL$4,'Estruturante Móvel'!$L:$L,'CRONOGRAMA_CONST+MIGRACAO'!AB$9))</f>
        <v>0</v>
      </c>
      <c r="AN33" s="139">
        <f>(COUNTIFS('Estruturante Móvel'!$M:$M,$B30,'Estruturante Móvel'!$AM:$AM,AN$4,'Estruturante Móvel'!$L:$L,'CRONOGRAMA_CONST+MIGRACAO'!$B33))</f>
        <v>0</v>
      </c>
      <c r="AO33" s="140">
        <f>(COUNTIFS('Estruturante Móvel'!$M:$M,$B30,'Estruturante Móvel'!$C:$C,"&lt;&gt;PREVISTO",'Estruturante Móvel'!$G:$G,AN$4,'Estruturante Móvel'!$L:$L,'CRONOGRAMA_CONST+MIGRACAO'!AD$9))</f>
        <v>0</v>
      </c>
      <c r="AP33" s="139">
        <f>(COUNTIFS('Estruturante Móvel'!$M:$M,$B30,'Estruturante Móvel'!$AM:$AM,AP$4,'Estruturante Móvel'!$L:$L,'CRONOGRAMA_CONST+MIGRACAO'!$B33))</f>
        <v>0</v>
      </c>
      <c r="AQ33" s="140">
        <f>(COUNTIFS('Estruturante Móvel'!$M:$M,$B30,'Estruturante Móvel'!$C:$C,"&lt;&gt;PREVISTO",'Estruturante Móvel'!$G:$G,AP$4,'Estruturante Móvel'!$L:$L,'CRONOGRAMA_CONST+MIGRACAO'!AF$9))</f>
        <v>0</v>
      </c>
      <c r="AR33" s="139">
        <f>(COUNTIFS('Estruturante Móvel'!$M:$M,$B30,'Estruturante Móvel'!$AM:$AM,AR$4,'Estruturante Móvel'!$L:$L,'CRONOGRAMA_CONST+MIGRACAO'!$B33))</f>
        <v>0</v>
      </c>
      <c r="AS33" s="140">
        <f>(COUNTIFS('Estruturante Móvel'!$M:$M,$B30,'Estruturante Móvel'!$C:$C,"&lt;&gt;PREVISTO",'Estruturante Móvel'!$G:$G,AR$4,'Estruturante Móvel'!$L:$L,'CRONOGRAMA_CONST+MIGRACAO'!AH$9))</f>
        <v>0</v>
      </c>
      <c r="AT33" s="139">
        <f>(COUNTIFS('Estruturante Móvel'!$M:$M,$B30,'Estruturante Móvel'!$AM:$AM,AT$4,'Estruturante Móvel'!$L:$L,'CRONOGRAMA_CONST+MIGRACAO'!$B33))</f>
        <v>0</v>
      </c>
      <c r="AU33" s="140">
        <f>(COUNTIFS('Estruturante Móvel'!$M:$M,$B30,'Estruturante Móvel'!$C:$C,"&lt;&gt;PREVISTO",'Estruturante Móvel'!$G:$G,AT$4,'Estruturante Móvel'!$L:$L,'CRONOGRAMA_CONST+MIGRACAO'!AJ$9))</f>
        <v>0</v>
      </c>
      <c r="AV33" s="139">
        <f>(COUNTIFS('Estruturante Móvel'!$M:$M,$B30,'Estruturante Móvel'!$AM:$AM,AV$4,'Estruturante Móvel'!$L:$L,'CRONOGRAMA_CONST+MIGRACAO'!$B33))</f>
        <v>0</v>
      </c>
      <c r="AW33" s="140">
        <f>(COUNTIFS('Estruturante Móvel'!$M:$M,$B30,'Estruturante Móvel'!$C:$C,"&lt;&gt;PREVISTO",'Estruturante Móvel'!$G:$G,AV$4,'Estruturante Móvel'!$L:$L,'CRONOGRAMA_CONST+MIGRACAO'!AL$9))</f>
        <v>0</v>
      </c>
      <c r="AX33" s="139">
        <f>(COUNTIFS('Estruturante Móvel'!$M:$M,$B30,'Estruturante Móvel'!$AM:$AM,AX$4,'Estruturante Móvel'!$L:$L,'CRONOGRAMA_CONST+MIGRACAO'!$B33))</f>
        <v>0</v>
      </c>
      <c r="AY33" s="140">
        <f>(COUNTIFS('Estruturante Móvel'!$M:$M,$B30,'Estruturante Móvel'!$C:$C,"&lt;&gt;PREVISTO",'Estruturante Móvel'!$G:$G,AX$4,'Estruturante Móvel'!$L:$L,'CRONOGRAMA_CONST+MIGRACAO'!AN$9))</f>
        <v>0</v>
      </c>
      <c r="AZ33" s="139">
        <f>(COUNTIFS('Estruturante Móvel'!$M:$M,$B30,'Estruturante Móvel'!$AM:$AM,AZ$4,'Estruturante Móvel'!$L:$L,'CRONOGRAMA_CONST+MIGRACAO'!$B33))</f>
        <v>0</v>
      </c>
      <c r="BA33" s="140">
        <f>(COUNTIFS('Estruturante Móvel'!$M:$M,$B30,'Estruturante Móvel'!$C:$C,"&lt;&gt;PREVISTO",'Estruturante Móvel'!$G:$G,AZ$4,'Estruturante Móvel'!$L:$L,'CRONOGRAMA_CONST+MIGRACAO'!AP$9))</f>
        <v>0</v>
      </c>
      <c r="BB33" s="139">
        <f>(COUNTIFS('Estruturante Móvel'!$M:$M,$B30,'Estruturante Móvel'!$AM:$AM,BB$4,'Estruturante Móvel'!$L:$L,'CRONOGRAMA_CONST+MIGRACAO'!$B33))</f>
        <v>0</v>
      </c>
      <c r="BC33" s="140">
        <f>(COUNTIFS('Estruturante Móvel'!$M:$M,$B30,'Estruturante Móvel'!$C:$C,"&lt;&gt;PREVISTO",'Estruturante Móvel'!$G:$G,BB$4,'Estruturante Móvel'!$L:$L,'CRONOGRAMA_CONST+MIGRACAO'!AR$9))</f>
        <v>0</v>
      </c>
      <c r="BD33" s="139">
        <f>(COUNTIFS('Estruturante Móvel'!$M:$M,$B30,'Estruturante Móvel'!$AM:$AM,BD$4,'Estruturante Móvel'!$L:$L,'CRONOGRAMA_CONST+MIGRACAO'!$B33))</f>
        <v>0</v>
      </c>
      <c r="BE33" s="140">
        <f>(COUNTIFS('Estruturante Móvel'!$M:$M,$B30,'Estruturante Móvel'!$C:$C,"&lt;&gt;PREVISTO",'Estruturante Móvel'!$G:$G,BD$4,'Estruturante Móvel'!$L:$L,'CRONOGRAMA_CONST+MIGRACAO'!AT$9))</f>
        <v>0</v>
      </c>
      <c r="BF33" s="139">
        <f>(COUNTIFS('Estruturante Móvel'!$M:$M,$B30,'Estruturante Móvel'!$AM:$AM,BF$4,'Estruturante Móvel'!$L:$L,'CRONOGRAMA_CONST+MIGRACAO'!$B33))</f>
        <v>0</v>
      </c>
      <c r="BG33" s="140">
        <f>(COUNTIFS('Estruturante Móvel'!$M:$M,$B30,'Estruturante Móvel'!$C:$C,"&lt;&gt;PREVISTO",'Estruturante Móvel'!$G:$G,BF$4,'Estruturante Móvel'!$L:$L,'CRONOGRAMA_CONST+MIGRACAO'!AV$9))</f>
        <v>0</v>
      </c>
      <c r="BH33" s="139">
        <f>(COUNTIFS('Estruturante Móvel'!$M:$M,$B30,'Estruturante Móvel'!$AM:$AM,BH$4,'Estruturante Móvel'!$L:$L,'CRONOGRAMA_CONST+MIGRACAO'!$B33))</f>
        <v>0</v>
      </c>
      <c r="BI33" s="140">
        <f>(COUNTIFS('Estruturante Móvel'!$M:$M,$B30,'Estruturante Móvel'!$C:$C,"&lt;&gt;PREVISTO",'Estruturante Móvel'!$G:$G,BH$4,'Estruturante Móvel'!$L:$L,'CRONOGRAMA_CONST+MIGRACAO'!AX$9))</f>
        <v>0</v>
      </c>
      <c r="BJ33" s="139">
        <f>(COUNTIFS('Estruturante Móvel'!$M:$M,$B30,'Estruturante Móvel'!$AM:$AM,BJ$4,'Estruturante Móvel'!$L:$L,'CRONOGRAMA_CONST+MIGRACAO'!$B33))</f>
        <v>0</v>
      </c>
      <c r="BK33" s="140">
        <f>(COUNTIFS('Estruturante Móvel'!$M:$M,$B30,'Estruturante Móvel'!$C:$C,"&lt;&gt;PREVISTO",'Estruturante Móvel'!$G:$G,BJ$4,'Estruturante Móvel'!$L:$L,'CRONOGRAMA_CONST+MIGRACAO'!AZ$9))</f>
        <v>0</v>
      </c>
      <c r="BL33" s="139">
        <f>(COUNTIFS('Estruturante Móvel'!$M:$M,$B30,'Estruturante Móvel'!$AM:$AM,BL$4,'Estruturante Móvel'!$L:$L,'CRONOGRAMA_CONST+MIGRACAO'!$B33))</f>
        <v>0</v>
      </c>
      <c r="BM33" s="140">
        <f>(COUNTIFS('Estruturante Móvel'!$M:$M,$B30,'Estruturante Móvel'!$C:$C,"&lt;&gt;PREVISTO",'Estruturante Móvel'!$G:$G,BL$4,'Estruturante Móvel'!$L:$L,'CRONOGRAMA_CONST+MIGRACAO'!BB$9))</f>
        <v>0</v>
      </c>
      <c r="BN33" s="139">
        <f>(COUNTIFS('Estruturante Móvel'!$M:$M,$B30,'Estruturante Móvel'!$AM:$AM,BN$4,'Estruturante Móvel'!$L:$L,'CRONOGRAMA_CONST+MIGRACAO'!$B33))</f>
        <v>0</v>
      </c>
      <c r="BO33" s="140">
        <f>(COUNTIFS('Estruturante Móvel'!$M:$M,$B30,'Estruturante Móvel'!$C:$C,"&lt;&gt;PREVISTO",'Estruturante Móvel'!$G:$G,BN$4,'Estruturante Móvel'!$L:$L,'CRONOGRAMA_CONST+MIGRACAO'!BD$9))</f>
        <v>0</v>
      </c>
      <c r="BP33" s="139">
        <f>(COUNTIFS('Estruturante Móvel'!$M:$M,$B30,'Estruturante Móvel'!$AM:$AM,BP$4,'Estruturante Móvel'!$L:$L,'CRONOGRAMA_CONST+MIGRACAO'!$B33))</f>
        <v>0</v>
      </c>
      <c r="BQ33" s="140">
        <f>(COUNTIFS('Estruturante Móvel'!$M:$M,$B30,'Estruturante Móvel'!$C:$C,"&lt;&gt;PREVISTO",'Estruturante Móvel'!$G:$G,BP$4,'Estruturante Móvel'!$L:$L,'CRONOGRAMA_CONST+MIGRACAO'!BF$9))</f>
        <v>0</v>
      </c>
      <c r="BR33" s="139">
        <f>(COUNTIFS('Estruturante Móvel'!$M:$M,$B30,'Estruturante Móvel'!$AM:$AM,BR$4,'Estruturante Móvel'!$L:$L,'CRONOGRAMA_CONST+MIGRACAO'!$B33))</f>
        <v>0</v>
      </c>
      <c r="BS33" s="140">
        <f>(COUNTIFS('Estruturante Móvel'!$M:$M,$B30,'Estruturante Móvel'!$C:$C,"&lt;&gt;PREVISTO",'Estruturante Móvel'!$G:$G,BR$4,'Estruturante Móvel'!$L:$L,'CRONOGRAMA_CONST+MIGRACAO'!BH$9))</f>
        <v>0</v>
      </c>
      <c r="BT33" s="139">
        <f>(COUNTIFS('Estruturante Móvel'!$M:$M,$B33,'Estruturante Móvel'!$AM:$AM,BT$4))-(COUNTIFS('Estruturante Móvel'!$M:$M,$B33,'Estruturante Móvel'!$AM:$AM,BT$4,'Estruturante Móvel'!$AQ:$AQ,"REPARO FO"))</f>
        <v>0</v>
      </c>
      <c r="BU33" s="140">
        <f>(COUNTIFS('Estruturante Móvel'!$M:$M,$B30,'Estruturante Móvel'!$C:$C,"&lt;&gt;PREVISTO",'Estruturante Móvel'!$G:$G,BT$4,'Estruturante Móvel'!$L:$L,'CRONOGRAMA_CONST+MIGRACAO'!BJ$9))</f>
        <v>0</v>
      </c>
      <c r="BV33" s="139">
        <f>(COUNTIFS('Estruturante Móvel'!$M:$M,$B33,'Estruturante Móvel'!$AM:$AM,BV$4))-(COUNTIFS('Estruturante Móvel'!$M:$M,$B33,'Estruturante Móvel'!$AM:$AM,BV$4,'Estruturante Móvel'!$AQ:$AQ,"REPARO FO"))</f>
        <v>0</v>
      </c>
      <c r="BW33" s="140">
        <f>(COUNTIFS('Estruturante Móvel'!$M:$M,$B30,'Estruturante Móvel'!$C:$C,"&lt;&gt;PREVISTO",'Estruturante Móvel'!$G:$G,BV$4,'Estruturante Móvel'!$L:$L,'CRONOGRAMA_CONST+MIGRACAO'!BL$9))</f>
        <v>0</v>
      </c>
      <c r="BX33" s="139">
        <f>(COUNTIFS('Estruturante Móvel'!$M:$M,$B33,'Estruturante Móvel'!$AM:$AM,BX$4))-(COUNTIFS('Estruturante Móvel'!$M:$M,$B33,'Estruturante Móvel'!$AM:$AM,BX$4,'Estruturante Móvel'!$AQ:$AQ,"REPARO FO"))</f>
        <v>0</v>
      </c>
      <c r="BY33" s="140">
        <f>(COUNTIFS('Estruturante Móvel'!$M:$M,$B30,'Estruturante Móvel'!$C:$C,"&lt;&gt;PREVISTO",'Estruturante Móvel'!$G:$G,BX$4,'Estruturante Móvel'!$L:$L,'CRONOGRAMA_CONST+MIGRACAO'!BN$9))</f>
        <v>0</v>
      </c>
      <c r="BZ33" s="139">
        <f>(COUNTIFS('Estruturante Móvel'!$M:$M,$B33,'Estruturante Móvel'!$AM:$AM,BZ$4))-(COUNTIFS('Estruturante Móvel'!$M:$M,$B33,'Estruturante Móvel'!$AM:$AM,BZ$4,'Estruturante Móvel'!$AQ:$AQ,"REPARO FO"))</f>
        <v>0</v>
      </c>
      <c r="CA33" s="140">
        <f>(COUNTIFS('Estruturante Móvel'!$M:$M,$B30,'Estruturante Móvel'!$C:$C,"&lt;&gt;PREVISTO",'Estruturante Móvel'!$G:$G,BZ$4,'Estruturante Móvel'!$L:$L,'CRONOGRAMA_CONST+MIGRACAO'!BP$9))</f>
        <v>0</v>
      </c>
      <c r="CB33" s="139">
        <f>(COUNTIFS('Estruturante Móvel'!$M:$M,$B33,'Estruturante Móvel'!$AM:$AM,CB$4))-(COUNTIFS('Estruturante Móvel'!$M:$M,$B33,'Estruturante Móvel'!$AM:$AM,CB$4,'Estruturante Móvel'!$AQ:$AQ,"REPARO FO"))</f>
        <v>0</v>
      </c>
      <c r="CC33" s="140">
        <f>(COUNTIFS('Estruturante Móvel'!$M:$M,$B30,'Estruturante Móvel'!$C:$C,"&lt;&gt;PREVISTO",'Estruturante Móvel'!$G:$G,CB$4,'Estruturante Móvel'!$L:$L,'CRONOGRAMA_CONST+MIGRACAO'!BR$9))</f>
        <v>0</v>
      </c>
      <c r="CD33" s="139">
        <f>(COUNTIFS('Estruturante Móvel'!$M:$M,$B33,'Estruturante Móvel'!$AM:$AM,CD$4))-(COUNTIFS('Estruturante Móvel'!$M:$M,$B33,'Estruturante Móvel'!$AM:$AM,CD$4,'Estruturante Móvel'!$AQ:$AQ,"REPARO FO"))</f>
        <v>0</v>
      </c>
      <c r="CE33" s="140">
        <f>(COUNTIFS('Estruturante Móvel'!$M:$M,$B30,'Estruturante Móvel'!$C:$C,"&lt;&gt;PREVISTO",'Estruturante Móvel'!$G:$G,CD$4,'Estruturante Móvel'!$L:$L,'CRONOGRAMA_CONST+MIGRACAO'!BT$9))</f>
        <v>0</v>
      </c>
      <c r="CF33" s="139">
        <f>(COUNTIFS('Estruturante Móvel'!$M:$M,$B33,'Estruturante Móvel'!$AM:$AM,CF$4))-(COUNTIFS('Estruturante Móvel'!$M:$M,$B33,'Estruturante Móvel'!$AM:$AM,CF$4,'Estruturante Móvel'!$AQ:$AQ,"REPARO FO"))</f>
        <v>0</v>
      </c>
      <c r="CG33" s="140">
        <f>(COUNTIFS('Estruturante Móvel'!$M:$M,$B30,'Estruturante Móvel'!$C:$C,"&lt;&gt;PREVISTO",'Estruturante Móvel'!$G:$G,CF$4,'Estruturante Móvel'!$L:$L,'CRONOGRAMA_CONST+MIGRACAO'!BV$9))</f>
        <v>0</v>
      </c>
      <c r="CH33" s="139">
        <f>(COUNTIFS('Estruturante Móvel'!$M:$M,$B33,'Estruturante Móvel'!$AM:$AM,CH$4))-(COUNTIFS('Estruturante Móvel'!$M:$M,$B33,'Estruturante Móvel'!$AM:$AM,CH$4,'Estruturante Móvel'!$AQ:$AQ,"REPARO FO"))</f>
        <v>0</v>
      </c>
      <c r="CI33" s="140">
        <f>(COUNTIFS('Estruturante Móvel'!$M:$M,$B30,'Estruturante Móvel'!$C:$C,"&lt;&gt;PREVISTO",'Estruturante Móvel'!$G:$G,CH$4,'Estruturante Móvel'!$L:$L,'CRONOGRAMA_CONST+MIGRACAO'!BX$9))</f>
        <v>0</v>
      </c>
      <c r="CJ33" s="139">
        <f>(COUNTIFS('Estruturante Móvel'!$M:$M,$B33,'Estruturante Móvel'!$AM:$AM,CJ$4))-(COUNTIFS('Estruturante Móvel'!$M:$M,$B33,'Estruturante Móvel'!$AM:$AM,CJ$4,'Estruturante Móvel'!$AQ:$AQ,"REPARO FO"))</f>
        <v>0</v>
      </c>
      <c r="CK33" s="140">
        <f>(COUNTIFS('Estruturante Móvel'!$M:$M,$B30,'Estruturante Móvel'!$C:$C,"&lt;&gt;PREVISTO",'Estruturante Móvel'!$G:$G,CJ$4,'Estruturante Móvel'!$L:$L,'CRONOGRAMA_CONST+MIGRACAO'!BZ$9))</f>
        <v>0</v>
      </c>
      <c r="CL33" s="139">
        <f>(COUNTIFS('Estruturante Móvel'!$M:$M,$B33,'Estruturante Móvel'!$AM:$AM,CL$4))-(COUNTIFS('Estruturante Móvel'!$M:$M,$B33,'Estruturante Móvel'!$AM:$AM,CL$4,'Estruturante Móvel'!$AQ:$AQ,"REPARO FO"))</f>
        <v>0</v>
      </c>
      <c r="CM33" s="140">
        <f>(COUNTIFS('Estruturante Móvel'!$M:$M,$B30,'Estruturante Móvel'!$C:$C,"&lt;&gt;PREVISTO",'Estruturante Móvel'!$G:$G,CL$4,'Estruturante Móvel'!$L:$L,'CRONOGRAMA_CONST+MIGRACAO'!CB$9))</f>
        <v>0</v>
      </c>
      <c r="CN33" s="139">
        <f>(COUNTIFS('Estruturante Móvel'!$M:$M,$B33,'Estruturante Móvel'!$AM:$AM,CN$4))-(COUNTIFS('Estruturante Móvel'!$M:$M,$B33,'Estruturante Móvel'!$AM:$AM,CN$4,'Estruturante Móvel'!$AQ:$AQ,"REPARO FO"))</f>
        <v>0</v>
      </c>
      <c r="CO33" s="140">
        <f>(COUNTIFS('Estruturante Móvel'!$M:$M,$B30,'Estruturante Móvel'!$C:$C,"&lt;&gt;PREVISTO",'Estruturante Móvel'!$G:$G,CN$4,'Estruturante Móvel'!$L:$L,'CRONOGRAMA_CONST+MIGRACAO'!CD$9))</f>
        <v>0</v>
      </c>
      <c r="CP33" s="139">
        <f>(COUNTIFS('Estruturante Móvel'!$M:$M,$B33,'Estruturante Móvel'!$AM:$AM,CP$4))-(COUNTIFS('Estruturante Móvel'!$M:$M,$B33,'Estruturante Móvel'!$AM:$AM,CP$4,'Estruturante Móvel'!$AQ:$AQ,"REPARO FO"))</f>
        <v>0</v>
      </c>
      <c r="CQ33" s="140">
        <f>(COUNTIFS('Estruturante Móvel'!$M:$M,$B30,'Estruturante Móvel'!$C:$C,"&lt;&gt;PREVISTO",'Estruturante Móvel'!$G:$G,CP$4,'Estruturante Móvel'!$L:$L,'CRONOGRAMA_CONST+MIGRACAO'!CF$9))</f>
        <v>0</v>
      </c>
      <c r="CR33" s="139">
        <f>(COUNTIFS('Estruturante Móvel'!$M:$M,$B33,'Estruturante Móvel'!$AM:$AM,CR$4))-(COUNTIFS('Estruturante Móvel'!$M:$M,$B33,'Estruturante Móvel'!$AM:$AM,CR$4,'Estruturante Móvel'!$AQ:$AQ,"REPARO FO"))</f>
        <v>0</v>
      </c>
      <c r="CS33" s="140">
        <f>(COUNTIFS('Estruturante Móvel'!$M:$M,$B30,'Estruturante Móvel'!$C:$C,"&lt;&gt;PREVISTO",'Estruturante Móvel'!$G:$G,CR$4,'Estruturante Móvel'!$L:$L,'CRONOGRAMA_CONST+MIGRACAO'!CH$9))</f>
        <v>0</v>
      </c>
      <c r="CT33" s="139">
        <f>(COUNTIFS('Estruturante Móvel'!$M:$M,$B33,'Estruturante Móvel'!$AM:$AM,CT$4))-(COUNTIFS('Estruturante Móvel'!$M:$M,$B33,'Estruturante Móvel'!$AM:$AM,CT$4,'Estruturante Móvel'!$AQ:$AQ,"REPARO FO"))</f>
        <v>0</v>
      </c>
      <c r="CU33" s="140">
        <f>(COUNTIFS('Estruturante Móvel'!$M:$M,$B30,'Estruturante Móvel'!$C:$C,"&lt;&gt;PREVISTO",'Estruturante Móvel'!$G:$G,CT$4,'Estruturante Móvel'!$L:$L,'CRONOGRAMA_CONST+MIGRACAO'!CJ$9))</f>
        <v>0</v>
      </c>
      <c r="CV33" s="139">
        <f>(COUNTIFS('Estruturante Móvel'!$M:$M,$B33,'Estruturante Móvel'!$AM:$AM,CV$4))-(COUNTIFS('Estruturante Móvel'!$M:$M,$B33,'Estruturante Móvel'!$AM:$AM,CV$4,'Estruturante Móvel'!$AQ:$AQ,"REPARO FO"))</f>
        <v>0</v>
      </c>
      <c r="CW33" s="140">
        <f>(COUNTIFS('Estruturante Móvel'!$M:$M,$B30,'Estruturante Móvel'!$C:$C,"&lt;&gt;PREVISTO",'Estruturante Móvel'!$G:$G,CV$4,'Estruturante Móvel'!$L:$L,'CRONOGRAMA_CONST+MIGRACAO'!CL$9))</f>
        <v>0</v>
      </c>
      <c r="CX33" s="139">
        <f>(COUNTIFS('Estruturante Móvel'!$M:$M,$B33,'Estruturante Móvel'!$AM:$AM,CX$4))-(COUNTIFS('Estruturante Móvel'!$M:$M,$B33,'Estruturante Móvel'!$AM:$AM,CX$4,'Estruturante Móvel'!$AQ:$AQ,"REPARO FO"))</f>
        <v>0</v>
      </c>
      <c r="CY33" s="140">
        <f>(COUNTIFS('Estruturante Móvel'!$M:$M,$B30,'Estruturante Móvel'!$C:$C,"&lt;&gt;PREVISTO",'Estruturante Móvel'!$G:$G,CX$4,'Estruturante Móvel'!$L:$L,'CRONOGRAMA_CONST+MIGRACAO'!CN$9))</f>
        <v>0</v>
      </c>
      <c r="CZ33" s="139">
        <f>(COUNTIFS('Estruturante Móvel'!$M:$M,$B33,'Estruturante Móvel'!$AM:$AM,CZ$4))-(COUNTIFS('Estruturante Móvel'!$M:$M,$B33,'Estruturante Móvel'!$AM:$AM,CZ$4,'Estruturante Móvel'!$AQ:$AQ,"REPARO FO"))</f>
        <v>0</v>
      </c>
      <c r="DA33" s="140">
        <f>(COUNTIFS('Estruturante Móvel'!$M:$M,$B30,'Estruturante Móvel'!$C:$C,"&lt;&gt;PREVISTO",'Estruturante Móvel'!$G:$G,CZ$4,'Estruturante Móvel'!$L:$L,'CRONOGRAMA_CONST+MIGRACAO'!CP$9))</f>
        <v>0</v>
      </c>
      <c r="DB33" s="139">
        <f>(COUNTIFS('Estruturante Móvel'!$M:$M,$B33,'Estruturante Móvel'!$AM:$AM,DB$4))-(COUNTIFS('Estruturante Móvel'!$M:$M,$B33,'Estruturante Móvel'!$AM:$AM,DB$4,'Estruturante Móvel'!$AQ:$AQ,"REPARO FO"))</f>
        <v>0</v>
      </c>
      <c r="DC33" s="140">
        <f>(COUNTIFS('Estruturante Móvel'!$M:$M,$B30,'Estruturante Móvel'!$C:$C,"&lt;&gt;PREVISTO",'Estruturante Móvel'!$G:$G,DB$4,'Estruturante Móvel'!$L:$L,'CRONOGRAMA_CONST+MIGRACAO'!CR$9))</f>
        <v>0</v>
      </c>
      <c r="DD33" s="139">
        <f>(COUNTIFS('Estruturante Móvel'!$M:$M,$B33,'Estruturante Móvel'!$AM:$AM,DD$4))-(COUNTIFS('Estruturante Móvel'!$M:$M,$B33,'Estruturante Móvel'!$AM:$AM,DD$4,'Estruturante Móvel'!$AQ:$AQ,"REPARO FO"))</f>
        <v>0</v>
      </c>
      <c r="DE33" s="140">
        <f>(COUNTIFS('Estruturante Móvel'!$M:$M,$B30,'Estruturante Móvel'!$C:$C,"&lt;&gt;PREVISTO",'Estruturante Móvel'!$G:$G,DD$4,'Estruturante Móvel'!$L:$L,'CRONOGRAMA_CONST+MIGRACAO'!CT$9))</f>
        <v>0</v>
      </c>
      <c r="DF33" s="139">
        <f>(COUNTIFS('Estruturante Móvel'!$M:$M,$B33,'Estruturante Móvel'!$AM:$AM,DF$4))-(COUNTIFS('Estruturante Móvel'!$M:$M,$B33,'Estruturante Móvel'!$AM:$AM,DF$4,'Estruturante Móvel'!$AQ:$AQ,"REPARO FO"))</f>
        <v>0</v>
      </c>
      <c r="DG33" s="140">
        <f>(COUNTIFS('Estruturante Móvel'!$M:$M,$B30,'Estruturante Móvel'!$C:$C,"&lt;&gt;PREVISTO",'Estruturante Móvel'!$G:$G,DF$4,'Estruturante Móvel'!$L:$L,'CRONOGRAMA_CONST+MIGRACAO'!CV$9))</f>
        <v>0</v>
      </c>
      <c r="DH33" s="139">
        <f>(COUNTIFS('Estruturante Móvel'!$M:$M,$B33,'Estruturante Móvel'!$AM:$AM,DH$4))-(COUNTIFS('Estruturante Móvel'!$M:$M,$B33,'Estruturante Móvel'!$AM:$AM,DH$4,'Estruturante Móvel'!$AQ:$AQ,"REPARO FO"))</f>
        <v>0</v>
      </c>
      <c r="DI33" s="140">
        <f>(COUNTIFS('Estruturante Móvel'!$M:$M,$B30,'Estruturante Móvel'!$C:$C,"&lt;&gt;PREVISTO",'Estruturante Móvel'!$G:$G,DH$4,'Estruturante Móvel'!$L:$L,'CRONOGRAMA_CONST+MIGRACAO'!CX$9))</f>
        <v>0</v>
      </c>
      <c r="DJ33" s="139">
        <f>(COUNTIFS('Estruturante Móvel'!$M:$M,$B33,'Estruturante Móvel'!$AM:$AM,DJ$4))-(COUNTIFS('Estruturante Móvel'!$M:$M,$B33,'Estruturante Móvel'!$AM:$AM,DJ$4,'Estruturante Móvel'!$AQ:$AQ,"REPARO FO"))</f>
        <v>0</v>
      </c>
      <c r="DK33" s="140">
        <f>(COUNTIFS('Estruturante Móvel'!$M:$M,$B30,'Estruturante Móvel'!$C:$C,"&lt;&gt;PREVISTO",'Estruturante Móvel'!$G:$G,DJ$4,'Estruturante Móvel'!$L:$L,'CRONOGRAMA_CONST+MIGRACAO'!CZ$9))</f>
        <v>0</v>
      </c>
      <c r="DL33" s="139">
        <f>(COUNTIFS('Estruturante Móvel'!$M:$M,$B33,'Estruturante Móvel'!$AM:$AM,DL$4))-(COUNTIFS('Estruturante Móvel'!$M:$M,$B33,'Estruturante Móvel'!$AM:$AM,DL$4,'Estruturante Móvel'!$AQ:$AQ,"REPARO FO"))</f>
        <v>0</v>
      </c>
      <c r="DM33" s="140">
        <f>(COUNTIFS('Estruturante Móvel'!$M:$M,$B30,'Estruturante Móvel'!$C:$C,"&lt;&gt;PREVISTO",'Estruturante Móvel'!$G:$G,DL$4,'Estruturante Móvel'!$L:$L,'CRONOGRAMA_CONST+MIGRACAO'!DB$9))</f>
        <v>0</v>
      </c>
      <c r="DN33" s="139">
        <f>(COUNTIFS('Estruturante Móvel'!$M:$M,$B33,'Estruturante Móvel'!$AM:$AM,DN$4))-(COUNTIFS('Estruturante Móvel'!$M:$M,$B33,'Estruturante Móvel'!$AM:$AM,DN$4,'Estruturante Móvel'!$AQ:$AQ,"REPARO FO"))</f>
        <v>0</v>
      </c>
      <c r="DO33" s="140">
        <f>(COUNTIFS('Estruturante Móvel'!$M:$M,$B30,'Estruturante Móvel'!$C:$C,"&lt;&gt;PREVISTO",'Estruturante Móvel'!$G:$G,DN$4,'Estruturante Móvel'!$L:$L,'CRONOGRAMA_CONST+MIGRACAO'!DD$9))</f>
        <v>0</v>
      </c>
      <c r="DP33" s="139">
        <f>(COUNTIFS('Estruturante Móvel'!$M:$M,$B33,'Estruturante Móvel'!$AM:$AM,DP$4))-(COUNTIFS('Estruturante Móvel'!$M:$M,$B33,'Estruturante Móvel'!$AM:$AM,DP$4,'Estruturante Móvel'!$AQ:$AQ,"REPARO FO"))</f>
        <v>0</v>
      </c>
      <c r="DQ33" s="140">
        <f>(COUNTIFS('Estruturante Móvel'!$M:$M,$B30,'Estruturante Móvel'!$C:$C,"&lt;&gt;PREVISTO",'Estruturante Móvel'!$G:$G,DP$4,'Estruturante Móvel'!$L:$L,'CRONOGRAMA_CONST+MIGRACAO'!DF$9))</f>
        <v>0</v>
      </c>
      <c r="DR33" s="139">
        <f>(COUNTIFS('Estruturante Móvel'!$M:$M,$B33,'Estruturante Móvel'!$AM:$AM,DR$4))-(COUNTIFS('Estruturante Móvel'!$M:$M,$B33,'Estruturante Móvel'!$AM:$AM,DR$4,'Estruturante Móvel'!$AQ:$AQ,"REPARO FO"))</f>
        <v>0</v>
      </c>
      <c r="DS33" s="140">
        <f>(COUNTIFS('Estruturante Móvel'!$M:$M,$B30,'Estruturante Móvel'!$C:$C,"&lt;&gt;PREVISTO",'Estruturante Móvel'!$G:$G,DR$4,'Estruturante Móvel'!$L:$L,'CRONOGRAMA_CONST+MIGRACAO'!DH$9))</f>
        <v>0</v>
      </c>
      <c r="DT33" s="139">
        <f>(COUNTIFS('Estruturante Móvel'!$M:$M,$B33,'Estruturante Móvel'!$AM:$AM,DT$4))-(COUNTIFS('Estruturante Móvel'!$M:$M,$B33,'Estruturante Móvel'!$AM:$AM,DT$4,'Estruturante Móvel'!$AQ:$AQ,"REPARO FO"))</f>
        <v>0</v>
      </c>
      <c r="DU33" s="140">
        <f>(COUNTIFS('Estruturante Móvel'!$M:$M,$B30,'Estruturante Móvel'!$C:$C,"&lt;&gt;PREVISTO",'Estruturante Móvel'!$G:$G,DT$4,'Estruturante Móvel'!$L:$L,'CRONOGRAMA_CONST+MIGRACAO'!DJ$9))</f>
        <v>0</v>
      </c>
      <c r="DV33" s="139">
        <f>(COUNTIFS('Estruturante Móvel'!$M:$M,$B33,'Estruturante Móvel'!$AM:$AM,DV$4))-(COUNTIFS('Estruturante Móvel'!$M:$M,$B33,'Estruturante Móvel'!$AM:$AM,DV$4,'Estruturante Móvel'!$AQ:$AQ,"REPARO FO"))</f>
        <v>0</v>
      </c>
      <c r="DW33" s="140">
        <f>(COUNTIFS('Estruturante Móvel'!$M:$M,$B30,'Estruturante Móvel'!$C:$C,"&lt;&gt;PREVISTO",'Estruturante Móvel'!$G:$G,DV$4,'Estruturante Móvel'!$L:$L,'CRONOGRAMA_CONST+MIGRACAO'!DL$9))</f>
        <v>0</v>
      </c>
      <c r="DX33" s="139">
        <f>(COUNTIFS('Estruturante Móvel'!$M:$M,$B33,'Estruturante Móvel'!$AM:$AM,DX$4))-(COUNTIFS('Estruturante Móvel'!$M:$M,$B33,'Estruturante Móvel'!$AM:$AM,DX$4,'Estruturante Móvel'!$AQ:$AQ,"REPARO FO"))</f>
        <v>0</v>
      </c>
      <c r="DY33" s="140">
        <f>(COUNTIFS('Estruturante Móvel'!$M:$M,$B30,'Estruturante Móvel'!$C:$C,"&lt;&gt;PREVISTO",'Estruturante Móvel'!$G:$G,DX$4,'Estruturante Móvel'!$L:$L,'CRONOGRAMA_CONST+MIGRACAO'!DN$9))</f>
        <v>0</v>
      </c>
      <c r="DZ33" s="139">
        <f>(COUNTIFS('Estruturante Móvel'!$M:$M,$B33,'Estruturante Móvel'!$AM:$AM,DZ$4))-(COUNTIFS('Estruturante Móvel'!$M:$M,$B33,'Estruturante Móvel'!$AM:$AM,DZ$4,'Estruturante Móvel'!$AQ:$AQ,"REPARO FO"))</f>
        <v>0</v>
      </c>
      <c r="EA33" s="140">
        <f>(COUNTIFS('Estruturante Móvel'!$M:$M,$B30,'Estruturante Móvel'!$C:$C,"&lt;&gt;PREVISTO",'Estruturante Móvel'!$G:$G,DZ$4,'Estruturante Móvel'!$L:$L,'CRONOGRAMA_CONST+MIGRACAO'!DP$9))</f>
        <v>0</v>
      </c>
      <c r="EB33" s="139">
        <f>(COUNTIFS('Estruturante Móvel'!$M:$M,$B33,'Estruturante Móvel'!$AM:$AM,EB$4))-(COUNTIFS('Estruturante Móvel'!$M:$M,$B33,'Estruturante Móvel'!$AM:$AM,EB$4,'Estruturante Móvel'!$AQ:$AQ,"REPARO FO"))</f>
        <v>0</v>
      </c>
      <c r="EC33" s="140">
        <f>(COUNTIFS('Estruturante Móvel'!$M:$M,$B30,'Estruturante Móvel'!$C:$C,"&lt;&gt;PREVISTO",'Estruturante Móvel'!$G:$G,EB$4,'Estruturante Móvel'!$L:$L,'CRONOGRAMA_CONST+MIGRACAO'!DR$9))</f>
        <v>0</v>
      </c>
      <c r="ED33" s="139">
        <f>(COUNTIFS('Estruturante Móvel'!$M:$M,$B33,'Estruturante Móvel'!$AM:$AM,ED$4))-(COUNTIFS('Estruturante Móvel'!$M:$M,$B33,'Estruturante Móvel'!$AM:$AM,ED$4,'Estruturante Móvel'!$AQ:$AQ,"REPARO FO"))</f>
        <v>0</v>
      </c>
      <c r="EE33" s="140">
        <f>(COUNTIFS('Estruturante Móvel'!$M:$M,$B30,'Estruturante Móvel'!$C:$C,"&lt;&gt;PREVISTO",'Estruturante Móvel'!$G:$G,ED$4,'Estruturante Móvel'!$L:$L,'CRONOGRAMA_CONST+MIGRACAO'!DT$9))</f>
        <v>0</v>
      </c>
      <c r="EF33" s="139">
        <f>(COUNTIFS('Estruturante Móvel'!$M:$M,$B33,'Estruturante Móvel'!$AM:$AM,EF$4))-(COUNTIFS('Estruturante Móvel'!$M:$M,$B33,'Estruturante Móvel'!$AM:$AM,EF$4,'Estruturante Móvel'!$AQ:$AQ,"REPARO FO"))</f>
        <v>0</v>
      </c>
      <c r="EG33" s="140">
        <f>(COUNTIFS('Estruturante Móvel'!$M:$M,$B30,'Estruturante Móvel'!$C:$C,"&lt;&gt;PREVISTO",'Estruturante Móvel'!$G:$G,EF$4,'Estruturante Móvel'!$L:$L,'CRONOGRAMA_CONST+MIGRACAO'!DV$9))</f>
        <v>0</v>
      </c>
      <c r="EH33" s="139">
        <f>(COUNTIFS('Estruturante Móvel'!$M:$M,$B33,'Estruturante Móvel'!$AM:$AM,EH$4))-(COUNTIFS('Estruturante Móvel'!$M:$M,$B33,'Estruturante Móvel'!$AM:$AM,EH$4,'Estruturante Móvel'!$AQ:$AQ,"REPARO FO"))</f>
        <v>0</v>
      </c>
      <c r="EI33" s="140">
        <f>(COUNTIFS('Estruturante Móvel'!$M:$M,$B30,'Estruturante Móvel'!$C:$C,"&lt;&gt;PREVISTO",'Estruturante Móvel'!$G:$G,EH$4,'Estruturante Móvel'!$L:$L,'CRONOGRAMA_CONST+MIGRACAO'!DX$9))</f>
        <v>0</v>
      </c>
      <c r="EJ33" s="139">
        <f>(COUNTIFS('Estruturante Móvel'!$M:$M,$B33,'Estruturante Móvel'!$AM:$AM,EJ$4))-(COUNTIFS('Estruturante Móvel'!$M:$M,$B33,'Estruturante Móvel'!$AM:$AM,EJ$4,'Estruturante Móvel'!$AQ:$AQ,"REPARO FO"))</f>
        <v>0</v>
      </c>
      <c r="EK33" s="140">
        <f>(COUNTIFS('Estruturante Móvel'!$M:$M,$B30,'Estruturante Móvel'!$C:$C,"&lt;&gt;PREVISTO",'Estruturante Móvel'!$G:$G,EJ$4,'Estruturante Móvel'!$L:$L,'CRONOGRAMA_CONST+MIGRACAO'!DZ$9))</f>
        <v>0</v>
      </c>
      <c r="EL33" s="139">
        <f>(COUNTIFS('Estruturante Móvel'!$M:$M,$B33,'Estruturante Móvel'!$AM:$AM,EL$4))-(COUNTIFS('Estruturante Móvel'!$M:$M,$B33,'Estruturante Móvel'!$AM:$AM,EL$4,'Estruturante Móvel'!$AQ:$AQ,"REPARO FO"))</f>
        <v>0</v>
      </c>
      <c r="EM33" s="140">
        <f>(COUNTIFS('Estruturante Móvel'!$M:$M,$B30,'Estruturante Móvel'!$C:$C,"&lt;&gt;PREVISTO",'Estruturante Móvel'!$G:$G,EL$4,'Estruturante Móvel'!$L:$L,'CRONOGRAMA_CONST+MIGRACAO'!EB$9))</f>
        <v>0</v>
      </c>
      <c r="EN33" s="139">
        <f>(COUNTIFS('Estruturante Móvel'!$M:$M,$B33,'Estruturante Móvel'!$AM:$AM,EN$4))-(COUNTIFS('Estruturante Móvel'!$M:$M,$B33,'Estruturante Móvel'!$AM:$AM,EN$4,'Estruturante Móvel'!$AQ:$AQ,"REPARO FO"))</f>
        <v>0</v>
      </c>
      <c r="EO33" s="140">
        <f>(COUNTIFS('Estruturante Móvel'!$M:$M,$B30,'Estruturante Móvel'!$C:$C,"&lt;&gt;PREVISTO",'Estruturante Móvel'!$G:$G,EN$4,'Estruturante Móvel'!$L:$L,'CRONOGRAMA_CONST+MIGRACAO'!ED$9))</f>
        <v>0</v>
      </c>
      <c r="EP33" s="139">
        <f>(COUNTIFS('Estruturante Móvel'!$M:$M,$B33,'Estruturante Móvel'!$AM:$AM,EP$4))-(COUNTIFS('Estruturante Móvel'!$M:$M,$B33,'Estruturante Móvel'!$AM:$AM,EP$4,'Estruturante Móvel'!$AQ:$AQ,"REPARO FO"))</f>
        <v>0</v>
      </c>
      <c r="EQ33" s="140">
        <f>(COUNTIFS('Estruturante Móvel'!$M:$M,$B30,'Estruturante Móvel'!$C:$C,"&lt;&gt;PREVISTO",'Estruturante Móvel'!$G:$G,EP$4,'Estruturante Móvel'!$L:$L,'CRONOGRAMA_CONST+MIGRACAO'!EF$9))</f>
        <v>0</v>
      </c>
      <c r="ER33" s="139">
        <f>(COUNTIFS('Estruturante Móvel'!$M:$M,$B33,'Estruturante Móvel'!$AM:$AM,ER$4))-(COUNTIFS('Estruturante Móvel'!$M:$M,$B33,'Estruturante Móvel'!$AM:$AM,ER$4,'Estruturante Móvel'!$AQ:$AQ,"REPARO FO"))</f>
        <v>0</v>
      </c>
      <c r="ES33" s="140">
        <f>(COUNTIFS('Estruturante Móvel'!$M:$M,$B30,'Estruturante Móvel'!$C:$C,"&lt;&gt;PREVISTO",'Estruturante Móvel'!$G:$G,ER$4,'Estruturante Móvel'!$L:$L,'CRONOGRAMA_CONST+MIGRACAO'!EH$9))</f>
        <v>0</v>
      </c>
      <c r="ET33" s="139">
        <f>(COUNTIFS('Estruturante Móvel'!$M:$M,$B33,'Estruturante Móvel'!$AM:$AM,ET$4))-(COUNTIFS('Estruturante Móvel'!$M:$M,$B33,'Estruturante Móvel'!$AM:$AM,ET$4,'Estruturante Móvel'!$AQ:$AQ,"REPARO FO"))</f>
        <v>0</v>
      </c>
      <c r="EU33" s="140">
        <f>(COUNTIFS('Estruturante Móvel'!$M:$M,$B30,'Estruturante Móvel'!$C:$C,"&lt;&gt;PREVISTO",'Estruturante Móvel'!$G:$G,ET$4,'Estruturante Móvel'!$L:$L,'CRONOGRAMA_CONST+MIGRACAO'!EJ$9))</f>
        <v>0</v>
      </c>
      <c r="EV33" s="139">
        <f>(COUNTIFS('Estruturante Móvel'!$M:$M,$B33,'Estruturante Móvel'!$AM:$AM,EV$4))-(COUNTIFS('Estruturante Móvel'!$M:$M,$B33,'Estruturante Móvel'!$AM:$AM,EV$4,'Estruturante Móvel'!$AQ:$AQ,"REPARO FO"))</f>
        <v>0</v>
      </c>
      <c r="EW33" s="140">
        <f>(COUNTIFS('Estruturante Móvel'!$M:$M,$B30,'Estruturante Móvel'!$C:$C,"&lt;&gt;PREVISTO",'Estruturante Móvel'!$G:$G,EV$4,'Estruturante Móvel'!$L:$L,'CRONOGRAMA_CONST+MIGRACAO'!EL$9))</f>
        <v>0</v>
      </c>
      <c r="EX33" s="139">
        <f>(COUNTIFS('Estruturante Móvel'!$M:$M,$B33,'Estruturante Móvel'!$AM:$AM,EX$4))-(COUNTIFS('Estruturante Móvel'!$M:$M,$B33,'Estruturante Móvel'!$AM:$AM,EX$4,'Estruturante Móvel'!$AQ:$AQ,"REPARO FO"))</f>
        <v>0</v>
      </c>
      <c r="EY33" s="140">
        <f>(COUNTIFS('Estruturante Móvel'!$M:$M,$B30,'Estruturante Móvel'!$C:$C,"&lt;&gt;PREVISTO",'Estruturante Móvel'!$G:$G,EX$4,'Estruturante Móvel'!$L:$L,'CRONOGRAMA_CONST+MIGRACAO'!EN$9))</f>
        <v>0</v>
      </c>
      <c r="EZ33" s="139">
        <f>(COUNTIFS('Estruturante Móvel'!$M:$M,$B33,'Estruturante Móvel'!$AM:$AM,EZ$4))-(COUNTIFS('Estruturante Móvel'!$M:$M,$B33,'Estruturante Móvel'!$AM:$AM,EZ$4,'Estruturante Móvel'!$AQ:$AQ,"REPARO FO"))</f>
        <v>0</v>
      </c>
      <c r="FA33" s="140">
        <f>(COUNTIFS('Estruturante Móvel'!$M:$M,$B30,'Estruturante Móvel'!$C:$C,"&lt;&gt;PREVISTO",'Estruturante Móvel'!$G:$G,EZ$4,'Estruturante Móvel'!$L:$L,'CRONOGRAMA_CONST+MIGRACAO'!EP$9))</f>
        <v>0</v>
      </c>
      <c r="FB33" s="139">
        <f>(COUNTIFS('Estruturante Móvel'!$M:$M,$B33,'Estruturante Móvel'!$AM:$AM,FB$4))-(COUNTIFS('Estruturante Móvel'!$M:$M,$B33,'Estruturante Móvel'!$AM:$AM,FB$4,'Estruturante Móvel'!$AQ:$AQ,"REPARO FO"))</f>
        <v>0</v>
      </c>
      <c r="FC33" s="140">
        <f>(COUNTIFS('Estruturante Móvel'!$M:$M,$B30,'Estruturante Móvel'!$C:$C,"&lt;&gt;PREVISTO",'Estruturante Móvel'!$G:$G,FB$4,'Estruturante Móvel'!$L:$L,'CRONOGRAMA_CONST+MIGRACAO'!ER$9))</f>
        <v>0</v>
      </c>
      <c r="FD33" s="139">
        <f>(COUNTIFS('Estruturante Móvel'!$M:$M,$B33,'Estruturante Móvel'!$AM:$AM,FD$4))-(COUNTIFS('Estruturante Móvel'!$M:$M,$B33,'Estruturante Móvel'!$AM:$AM,FD$4,'Estruturante Móvel'!$AQ:$AQ,"REPARO FO"))</f>
        <v>0</v>
      </c>
      <c r="FE33" s="140">
        <f>(COUNTIFS('Estruturante Móvel'!$M:$M,$B30,'Estruturante Móvel'!$C:$C,"&lt;&gt;PREVISTO",'Estruturante Móvel'!$G:$G,FD$4,'Estruturante Móvel'!$L:$L,'CRONOGRAMA_CONST+MIGRACAO'!ET$9))</f>
        <v>0</v>
      </c>
      <c r="FF33" s="139">
        <f>(COUNTIFS('Estruturante Móvel'!$M:$M,$B33,'Estruturante Móvel'!$AM:$AM,FF$4))-(COUNTIFS('Estruturante Móvel'!$M:$M,$B33,'Estruturante Móvel'!$AM:$AM,FF$4,'Estruturante Móvel'!$AQ:$AQ,"REPARO FO"))</f>
        <v>0</v>
      </c>
      <c r="FG33" s="140">
        <f>(COUNTIFS('Estruturante Móvel'!$M:$M,$B30,'Estruturante Móvel'!$C:$C,"&lt;&gt;PREVISTO",'Estruturante Móvel'!$G:$G,FF$4,'Estruturante Móvel'!$L:$L,'CRONOGRAMA_CONST+MIGRACAO'!EV$9))</f>
        <v>0</v>
      </c>
      <c r="FH33" s="139">
        <f>(COUNTIFS('Estruturante Móvel'!$M:$M,$B33,'Estruturante Móvel'!$AM:$AM,FH$4))-(COUNTIFS('Estruturante Móvel'!$M:$M,$B33,'Estruturante Móvel'!$AM:$AM,FH$4,'Estruturante Móvel'!$AQ:$AQ,"REPARO FO"))</f>
        <v>0</v>
      </c>
      <c r="FI33" s="140">
        <f>(COUNTIFS('Estruturante Móvel'!$M:$M,$B30,'Estruturante Móvel'!$C:$C,"&lt;&gt;PREVISTO",'Estruturante Móvel'!$G:$G,FH$4,'Estruturante Móvel'!$L:$L,'CRONOGRAMA_CONST+MIGRACAO'!EX$9))</f>
        <v>0</v>
      </c>
      <c r="FJ33" s="139">
        <f>(COUNTIFS('Estruturante Móvel'!$M:$M,$B33,'Estruturante Móvel'!$AM:$AM,FJ$4))-(COUNTIFS('Estruturante Móvel'!$M:$M,$B33,'Estruturante Móvel'!$AM:$AM,FJ$4,'Estruturante Móvel'!$AQ:$AQ,"REPARO FO"))</f>
        <v>0</v>
      </c>
      <c r="FK33" s="140">
        <f>(COUNTIFS('Estruturante Móvel'!$M:$M,$B30,'Estruturante Móvel'!$C:$C,"&lt;&gt;PREVISTO",'Estruturante Móvel'!$G:$G,FJ$4,'Estruturante Móvel'!$L:$L,'CRONOGRAMA_CONST+MIGRACAO'!EZ$9))</f>
        <v>0</v>
      </c>
      <c r="FL33" s="139">
        <f>(COUNTIFS('Estruturante Móvel'!$M:$M,$B33,'Estruturante Móvel'!$AM:$AM,FL$4))-(COUNTIFS('Estruturante Móvel'!$M:$M,$B33,'Estruturante Móvel'!$AM:$AM,FL$4,'Estruturante Móvel'!$AQ:$AQ,"REPARO FO"))</f>
        <v>0</v>
      </c>
      <c r="FM33" s="140">
        <f>(COUNTIFS('Estruturante Móvel'!$M:$M,$B30,'Estruturante Móvel'!$C:$C,"&lt;&gt;PREVISTO",'Estruturante Móvel'!$G:$G,FL$4,'Estruturante Móvel'!$L:$L,'CRONOGRAMA_CONST+MIGRACAO'!FB$9))</f>
        <v>0</v>
      </c>
      <c r="FN33" s="139">
        <f>(COUNTIFS('Estruturante Móvel'!$M:$M,$B33,'Estruturante Móvel'!$AM:$AM,FN$4))-(COUNTIFS('Estruturante Móvel'!$M:$M,$B33,'Estruturante Móvel'!$AM:$AM,FN$4,'Estruturante Móvel'!$AQ:$AQ,"REPARO FO"))</f>
        <v>0</v>
      </c>
      <c r="FO33" s="140">
        <f>(COUNTIFS('Estruturante Móvel'!$M:$M,$B30,'Estruturante Móvel'!$C:$C,"&lt;&gt;PREVISTO",'Estruturante Móvel'!$G:$G,FN$4,'Estruturante Móvel'!$L:$L,'CRONOGRAMA_CONST+MIGRACAO'!FD$9))</f>
        <v>0</v>
      </c>
      <c r="FP33" s="139">
        <f>(COUNTIFS('Estruturante Móvel'!$M:$M,$B33,'Estruturante Móvel'!$AM:$AM,FP$4))-(COUNTIFS('Estruturante Móvel'!$M:$M,$B33,'Estruturante Móvel'!$AM:$AM,FP$4,'Estruturante Móvel'!$AQ:$AQ,"REPARO FO"))</f>
        <v>0</v>
      </c>
      <c r="FQ33" s="140">
        <f>(COUNTIFS('Estruturante Móvel'!$M:$M,$B30,'Estruturante Móvel'!$C:$C,"&lt;&gt;PREVISTO",'Estruturante Móvel'!$G:$G,FP$4,'Estruturante Móvel'!$L:$L,'CRONOGRAMA_CONST+MIGRACAO'!FF$9))</f>
        <v>0</v>
      </c>
      <c r="FR33" s="139">
        <f>(COUNTIFS('Estruturante Móvel'!$M:$M,$B33,'Estruturante Móvel'!$AM:$AM,FR$4))-(COUNTIFS('Estruturante Móvel'!$M:$M,$B33,'Estruturante Móvel'!$AM:$AM,FR$4,'Estruturante Móvel'!$AQ:$AQ,"REPARO FO"))</f>
        <v>0</v>
      </c>
      <c r="FS33" s="140">
        <f>(COUNTIFS('Estruturante Móvel'!$M:$M,$B30,'Estruturante Móvel'!$C:$C,"&lt;&gt;PREVISTO",'Estruturante Móvel'!$G:$G,FR$4,'Estruturante Móvel'!$L:$L,'CRONOGRAMA_CONST+MIGRACAO'!FH$9))</f>
        <v>0</v>
      </c>
      <c r="FT33" s="139">
        <f>(COUNTIFS('Estruturante Móvel'!$M:$M,$B33,'Estruturante Móvel'!$AM:$AM,FT$4))-(COUNTIFS('Estruturante Móvel'!$M:$M,$B33,'Estruturante Móvel'!$AM:$AM,FT$4,'Estruturante Móvel'!$AQ:$AQ,"REPARO FO"))</f>
        <v>0</v>
      </c>
      <c r="FU33" s="140">
        <f>(COUNTIFS('Estruturante Móvel'!$M:$M,$B30,'Estruturante Móvel'!$C:$C,"&lt;&gt;PREVISTO",'Estruturante Móvel'!$G:$G,FT$4,'Estruturante Móvel'!$L:$L,'CRONOGRAMA_CONST+MIGRACAO'!FJ$9))</f>
        <v>0</v>
      </c>
      <c r="FV33" s="139">
        <f>(COUNTIFS('Estruturante Móvel'!$M:$M,$B33,'Estruturante Móvel'!$AM:$AM,FV$4))-(COUNTIFS('Estruturante Móvel'!$M:$M,$B33,'Estruturante Móvel'!$AM:$AM,FV$4,'Estruturante Móvel'!$AQ:$AQ,"REPARO FO"))</f>
        <v>0</v>
      </c>
      <c r="FW33" s="140">
        <f>(COUNTIFS('Estruturante Móvel'!$M:$M,$B30,'Estruturante Móvel'!$C:$C,"&lt;&gt;PREVISTO",'Estruturante Móvel'!$G:$G,FV$4,'Estruturante Móvel'!$L:$L,'CRONOGRAMA_CONST+MIGRACAO'!FL$9))</f>
        <v>0</v>
      </c>
      <c r="FX33" s="139">
        <f>(COUNTIFS('Estruturante Móvel'!$M:$M,$B33,'Estruturante Móvel'!$AM:$AM,FX$4))-(COUNTIFS('Estruturante Móvel'!$M:$M,$B33,'Estruturante Móvel'!$AM:$AM,FX$4,'Estruturante Móvel'!$AQ:$AQ,"REPARO FO"))</f>
        <v>0</v>
      </c>
      <c r="FY33" s="140">
        <f>(COUNTIFS('Estruturante Móvel'!$M:$M,$B30,'Estruturante Móvel'!$C:$C,"&lt;&gt;PREVISTO",'Estruturante Móvel'!$G:$G,FX$4,'Estruturante Móvel'!$L:$L,'CRONOGRAMA_CONST+MIGRACAO'!FN$9))</f>
        <v>0</v>
      </c>
      <c r="FZ33" s="139">
        <f>(COUNTIFS('Estruturante Móvel'!$M:$M,$B33,'Estruturante Móvel'!$AM:$AM,FZ$4))-(COUNTIFS('Estruturante Móvel'!$M:$M,$B33,'Estruturante Móvel'!$AM:$AM,FZ$4,'Estruturante Móvel'!$AQ:$AQ,"REPARO FO"))</f>
        <v>0</v>
      </c>
      <c r="GA33" s="140">
        <f>(COUNTIFS('Estruturante Móvel'!$M:$M,$B30,'Estruturante Móvel'!$C:$C,"&lt;&gt;PREVISTO",'Estruturante Móvel'!$G:$G,FZ$4,'Estruturante Móvel'!$L:$L,'CRONOGRAMA_CONST+MIGRACAO'!FP$9))</f>
        <v>0</v>
      </c>
      <c r="GB33" s="139">
        <f>(COUNTIFS('Estruturante Móvel'!$M:$M,$B33,'Estruturante Móvel'!$AM:$AM,GB$4))-(COUNTIFS('Estruturante Móvel'!$M:$M,$B33,'Estruturante Móvel'!$AM:$AM,GB$4,'Estruturante Móvel'!$AQ:$AQ,"REPARO FO"))</f>
        <v>0</v>
      </c>
      <c r="GC33" s="140">
        <f>(COUNTIFS('Estruturante Móvel'!$M:$M,$B30,'Estruturante Móvel'!$C:$C,"&lt;&gt;PREVISTO",'Estruturante Móvel'!$G:$G,GB$4,'Estruturante Móvel'!$L:$L,'CRONOGRAMA_CONST+MIGRACAO'!FR$9))</f>
        <v>0</v>
      </c>
      <c r="GD33" s="139">
        <f>(COUNTIFS('Estruturante Móvel'!$M:$M,$B33,'Estruturante Móvel'!$AM:$AM,GD$4))-(COUNTIFS('Estruturante Móvel'!$M:$M,$B33,'Estruturante Móvel'!$AM:$AM,GD$4,'Estruturante Móvel'!$AQ:$AQ,"REPARO FO"))</f>
        <v>0</v>
      </c>
      <c r="GE33" s="140">
        <f>(COUNTIFS('Estruturante Móvel'!$M:$M,$B30,'Estruturante Móvel'!$C:$C,"&lt;&gt;PREVISTO",'Estruturante Móvel'!$G:$G,GD$4,'Estruturante Móvel'!$L:$L,'CRONOGRAMA_CONST+MIGRACAO'!FT$9))</f>
        <v>0</v>
      </c>
      <c r="GF33" s="139">
        <f>(COUNTIFS('Estruturante Móvel'!$M:$M,$B33,'Estruturante Móvel'!$AM:$AM,GF$4))-(COUNTIFS('Estruturante Móvel'!$M:$M,$B33,'Estruturante Móvel'!$AM:$AM,GF$4,'Estruturante Móvel'!$AQ:$AQ,"REPARO FO"))</f>
        <v>0</v>
      </c>
      <c r="GG33" s="140">
        <f>(COUNTIFS('Estruturante Móvel'!$M:$M,$B30,'Estruturante Móvel'!$C:$C,"&lt;&gt;PREVISTO",'Estruturante Móvel'!$G:$G,GF$4,'Estruturante Móvel'!$L:$L,'CRONOGRAMA_CONST+MIGRACAO'!FV$9))</f>
        <v>0</v>
      </c>
      <c r="GH33" s="139">
        <f>(COUNTIFS('Estruturante Móvel'!$M:$M,$B33,'Estruturante Móvel'!$AM:$AM,GH$4))-(COUNTIFS('Estruturante Móvel'!$M:$M,$B33,'Estruturante Móvel'!$AM:$AM,GH$4,'Estruturante Móvel'!$AQ:$AQ,"REPARO FO"))</f>
        <v>0</v>
      </c>
      <c r="GI33" s="140">
        <f>(COUNTIFS('Estruturante Móvel'!$M:$M,$B30,'Estruturante Móvel'!$C:$C,"&lt;&gt;PREVISTO",'Estruturante Móvel'!$G:$G,GH$4,'Estruturante Móvel'!$L:$L,'CRONOGRAMA_CONST+MIGRACAO'!FX$9))</f>
        <v>0</v>
      </c>
      <c r="GJ33" s="139">
        <f>(COUNTIFS('Estruturante Móvel'!$M:$M,$B33,'Estruturante Móvel'!$AM:$AM,GJ$4))-(COUNTIFS('Estruturante Móvel'!$M:$M,$B33,'Estruturante Móvel'!$AM:$AM,GJ$4,'Estruturante Móvel'!$AQ:$AQ,"REPARO FO"))</f>
        <v>0</v>
      </c>
      <c r="GK33" s="140">
        <f>(COUNTIFS('Estruturante Móvel'!$M:$M,$B30,'Estruturante Móvel'!$C:$C,"&lt;&gt;PREVISTO",'Estruturante Móvel'!$G:$G,GJ$4,'Estruturante Móvel'!$L:$L,'CRONOGRAMA_CONST+MIGRACAO'!FZ$9))</f>
        <v>0</v>
      </c>
      <c r="GL33" s="139">
        <f>(COUNTIFS('Estruturante Móvel'!$M:$M,$B33,'Estruturante Móvel'!$AM:$AM,GL$4))-(COUNTIFS('Estruturante Móvel'!$M:$M,$B33,'Estruturante Móvel'!$AM:$AM,GL$4,'Estruturante Móvel'!$AQ:$AQ,"REPARO FO"))</f>
        <v>0</v>
      </c>
      <c r="GM33" s="140">
        <f>(COUNTIFS('Estruturante Móvel'!$M:$M,$B30,'Estruturante Móvel'!$C:$C,"&lt;&gt;PREVISTO",'Estruturante Móvel'!$G:$G,GL$4,'Estruturante Móvel'!$L:$L,'CRONOGRAMA_CONST+MIGRACAO'!GB$9))</f>
        <v>0</v>
      </c>
      <c r="GN33" s="139">
        <f>(COUNTIFS('Estruturante Móvel'!$M:$M,$B33,'Estruturante Móvel'!$AM:$AM,GN$4))-(COUNTIFS('Estruturante Móvel'!$M:$M,$B33,'Estruturante Móvel'!$AM:$AM,GN$4,'Estruturante Móvel'!$AQ:$AQ,"REPARO FO"))</f>
        <v>0</v>
      </c>
      <c r="GO33" s="140">
        <f>(COUNTIFS('Estruturante Móvel'!$M:$M,$B30,'Estruturante Móvel'!$C:$C,"&lt;&gt;PREVISTO",'Estruturante Móvel'!$G:$G,GN$4,'Estruturante Móvel'!$L:$L,'CRONOGRAMA_CONST+MIGRACAO'!GD$9))</f>
        <v>0</v>
      </c>
      <c r="GP33" s="139">
        <f>(COUNTIFS('Estruturante Móvel'!$M:$M,$B33,'Estruturante Móvel'!$AM:$AM,GP$4))-(COUNTIFS('Estruturante Móvel'!$M:$M,$B33,'Estruturante Móvel'!$AM:$AM,GP$4,'Estruturante Móvel'!$AQ:$AQ,"REPARO FO"))</f>
        <v>0</v>
      </c>
      <c r="GQ33" s="140">
        <f>(COUNTIFS('Estruturante Móvel'!$M:$M,$B30,'Estruturante Móvel'!$C:$C,"&lt;&gt;PREVISTO",'Estruturante Móvel'!$G:$G,GP$4,'Estruturante Móvel'!$L:$L,'CRONOGRAMA_CONST+MIGRACAO'!GF$9))</f>
        <v>0</v>
      </c>
      <c r="GR33" s="139">
        <f>(COUNTIFS('Estruturante Móvel'!$M:$M,$B33,'Estruturante Móvel'!$AM:$AM,GR$4))-(COUNTIFS('Estruturante Móvel'!$M:$M,$B33,'Estruturante Móvel'!$AM:$AM,GR$4,'Estruturante Móvel'!$AQ:$AQ,"REPARO FO"))</f>
        <v>0</v>
      </c>
      <c r="GS33" s="140">
        <f>(COUNTIFS('Estruturante Móvel'!$M:$M,$B30,'Estruturante Móvel'!$C:$C,"&lt;&gt;PREVISTO",'Estruturante Móvel'!$G:$G,GR$4,'Estruturante Móvel'!$L:$L,'CRONOGRAMA_CONST+MIGRACAO'!GH$9))</f>
        <v>0</v>
      </c>
      <c r="GT33" s="139">
        <f>(COUNTIFS('Estruturante Móvel'!$M:$M,$B33,'Estruturante Móvel'!$AM:$AM,GT$4))-(COUNTIFS('Estruturante Móvel'!$M:$M,$B33,'Estruturante Móvel'!$AM:$AM,GT$4,'Estruturante Móvel'!$AQ:$AQ,"REPARO FO"))</f>
        <v>0</v>
      </c>
      <c r="GU33" s="140">
        <f>(COUNTIFS('Estruturante Móvel'!$M:$M,$B30,'Estruturante Móvel'!$C:$C,"&lt;&gt;PREVISTO",'Estruturante Móvel'!$G:$G,GT$4,'Estruturante Móvel'!$L:$L,'CRONOGRAMA_CONST+MIGRACAO'!GJ$9))</f>
        <v>0</v>
      </c>
      <c r="GV33" s="139">
        <f>(COUNTIFS('Estruturante Móvel'!$M:$M,$B33,'Estruturante Móvel'!$AM:$AM,GV$4))-(COUNTIFS('Estruturante Móvel'!$M:$M,$B33,'Estruturante Móvel'!$AM:$AM,GV$4,'Estruturante Móvel'!$AQ:$AQ,"REPARO FO"))</f>
        <v>0</v>
      </c>
      <c r="GW33" s="140">
        <f>(COUNTIFS('Estruturante Móvel'!$M:$M,$B30,'Estruturante Móvel'!$C:$C,"&lt;&gt;PREVISTO",'Estruturante Móvel'!$G:$G,GV$4,'Estruturante Móvel'!$L:$L,'CRONOGRAMA_CONST+MIGRACAO'!GL$9))</f>
        <v>0</v>
      </c>
      <c r="GX33" s="139">
        <f>(COUNTIFS('Estruturante Móvel'!$M:$M,$B33,'Estruturante Móvel'!$AM:$AM,GX$4))-(COUNTIFS('Estruturante Móvel'!$M:$M,$B33,'Estruturante Móvel'!$AM:$AM,GX$4,'Estruturante Móvel'!$AQ:$AQ,"REPARO FO"))</f>
        <v>0</v>
      </c>
      <c r="GY33" s="140">
        <f>(COUNTIFS('Estruturante Móvel'!$M:$M,$B30,'Estruturante Móvel'!$C:$C,"&lt;&gt;PREVISTO",'Estruturante Móvel'!$G:$G,GX$4,'Estruturante Móvel'!$L:$L,'CRONOGRAMA_CONST+MIGRACAO'!GN$9))</f>
        <v>0</v>
      </c>
      <c r="GZ33" s="139">
        <f>(COUNTIFS('Estruturante Móvel'!$M:$M,$B33,'Estruturante Móvel'!$AM:$AM,GZ$4))-(COUNTIFS('Estruturante Móvel'!$M:$M,$B33,'Estruturante Móvel'!$AM:$AM,GZ$4,'Estruturante Móvel'!$AQ:$AQ,"REPARO FO"))</f>
        <v>0</v>
      </c>
      <c r="HA33" s="140">
        <f>(COUNTIFS('Estruturante Móvel'!$M:$M,$B30,'Estruturante Móvel'!$C:$C,"&lt;&gt;PREVISTO",'Estruturante Móvel'!$G:$G,GZ$4,'Estruturante Móvel'!$L:$L,'CRONOGRAMA_CONST+MIGRACAO'!GP$9))</f>
        <v>0</v>
      </c>
      <c r="HB33" s="139">
        <f>(COUNTIFS('Estruturante Móvel'!$M:$M,$B33,'Estruturante Móvel'!$AM:$AM,HB$4))-(COUNTIFS('Estruturante Móvel'!$M:$M,$B33,'Estruturante Móvel'!$AM:$AM,HB$4,'Estruturante Móvel'!$AQ:$AQ,"REPARO FO"))</f>
        <v>0</v>
      </c>
      <c r="HC33" s="140">
        <f>(COUNTIFS('Estruturante Móvel'!$M:$M,$B30,'Estruturante Móvel'!$C:$C,"&lt;&gt;PREVISTO",'Estruturante Móvel'!$G:$G,HB$4,'Estruturante Móvel'!$L:$L,'CRONOGRAMA_CONST+MIGRACAO'!GR$9))</f>
        <v>0</v>
      </c>
      <c r="HD33" s="139">
        <f>(COUNTIFS('Estruturante Móvel'!$M:$M,$B33,'Estruturante Móvel'!$AM:$AM,HD$4))-(COUNTIFS('Estruturante Móvel'!$M:$M,$B33,'Estruturante Móvel'!$AM:$AM,HD$4,'Estruturante Móvel'!$AQ:$AQ,"REPARO FO"))</f>
        <v>0</v>
      </c>
      <c r="HE33" s="140">
        <f>(COUNTIFS('Estruturante Móvel'!$M:$M,$B30,'Estruturante Móvel'!$C:$C,"&lt;&gt;PREVISTO",'Estruturante Móvel'!$G:$G,HD$4,'Estruturante Móvel'!$L:$L,'CRONOGRAMA_CONST+MIGRACAO'!GT$9))</f>
        <v>0</v>
      </c>
      <c r="HF33" s="139">
        <f>(COUNTIFS('Estruturante Móvel'!$M:$M,$B33,'Estruturante Móvel'!$AM:$AM,HF$4))-(COUNTIFS('Estruturante Móvel'!$M:$M,$B33,'Estruturante Móvel'!$AM:$AM,HF$4,'Estruturante Móvel'!$AQ:$AQ,"REPARO FO"))</f>
        <v>0</v>
      </c>
      <c r="HG33" s="140">
        <f>(COUNTIFS('Estruturante Móvel'!$M:$M,$B30,'Estruturante Móvel'!$C:$C,"&lt;&gt;PREVISTO",'Estruturante Móvel'!$G:$G,HF$4,'Estruturante Móvel'!$L:$L,'CRONOGRAMA_CONST+MIGRACAO'!GV$9))</f>
        <v>0</v>
      </c>
      <c r="HH33" s="139">
        <f>(COUNTIFS('Estruturante Móvel'!$M:$M,$B33,'Estruturante Móvel'!$AM:$AM,HH$4))-(COUNTIFS('Estruturante Móvel'!$M:$M,$B33,'Estruturante Móvel'!$AM:$AM,HH$4,'Estruturante Móvel'!$AQ:$AQ,"REPARO FO"))</f>
        <v>0</v>
      </c>
      <c r="HI33" s="140">
        <f>(COUNTIFS('Estruturante Móvel'!$M:$M,$B30,'Estruturante Móvel'!$C:$C,"&lt;&gt;PREVISTO",'Estruturante Móvel'!$G:$G,HH$4,'Estruturante Móvel'!$L:$L,'CRONOGRAMA_CONST+MIGRACAO'!GX$9))</f>
        <v>0</v>
      </c>
      <c r="HJ33" s="139">
        <f>(COUNTIFS('Estruturante Móvel'!$M:$M,$B33,'Estruturante Móvel'!$AM:$AM,HJ$4))-(COUNTIFS('Estruturante Móvel'!$M:$M,$B33,'Estruturante Móvel'!$AM:$AM,HJ$4,'Estruturante Móvel'!$AQ:$AQ,"REPARO FO"))</f>
        <v>0</v>
      </c>
      <c r="HK33" s="140">
        <f>(COUNTIFS('Estruturante Móvel'!$M:$M,$B30,'Estruturante Móvel'!$C:$C,"&lt;&gt;PREVISTO",'Estruturante Móvel'!$G:$G,HJ$4,'Estruturante Móvel'!$L:$L,'CRONOGRAMA_CONST+MIGRACAO'!GZ$9))</f>
        <v>0</v>
      </c>
      <c r="HL33" s="139">
        <f>(COUNTIFS('Estruturante Móvel'!$M:$M,$B33,'Estruturante Móvel'!$AM:$AM,HL$4))-(COUNTIFS('Estruturante Móvel'!$M:$M,$B33,'Estruturante Móvel'!$AM:$AM,HL$4,'Estruturante Móvel'!$AQ:$AQ,"REPARO FO"))</f>
        <v>0</v>
      </c>
      <c r="HM33" s="140">
        <f>(COUNTIFS('Estruturante Móvel'!$M:$M,$B30,'Estruturante Móvel'!$C:$C,"&lt;&gt;PREVISTO",'Estruturante Móvel'!$G:$G,HL$4,'Estruturante Móvel'!$L:$L,'CRONOGRAMA_CONST+MIGRACAO'!HB$9))</f>
        <v>0</v>
      </c>
      <c r="HN33" s="139">
        <f>(COUNTIFS('Estruturante Móvel'!$M:$M,$B33,'Estruturante Móvel'!$AM:$AM,HN$4))-(COUNTIFS('Estruturante Móvel'!$M:$M,$B33,'Estruturante Móvel'!$AM:$AM,HN$4,'Estruturante Móvel'!$AQ:$AQ,"REPARO FO"))</f>
        <v>0</v>
      </c>
      <c r="HO33" s="140">
        <f>(COUNTIFS('Estruturante Móvel'!$M:$M,$B30,'Estruturante Móvel'!$C:$C,"&lt;&gt;PREVISTO",'Estruturante Móvel'!$G:$G,HN$4,'Estruturante Móvel'!$L:$L,'CRONOGRAMA_CONST+MIGRACAO'!HD$9))</f>
        <v>0</v>
      </c>
      <c r="HP33" s="139">
        <f>(COUNTIFS('Estruturante Móvel'!$M:$M,$B33,'Estruturante Móvel'!$AM:$AM,HP$4))-(COUNTIFS('Estruturante Móvel'!$M:$M,$B33,'Estruturante Móvel'!$AM:$AM,HP$4,'Estruturante Móvel'!$AQ:$AQ,"REPARO FO"))</f>
        <v>0</v>
      </c>
      <c r="HQ33" s="140">
        <f>(COUNTIFS('Estruturante Móvel'!$M:$M,$B30,'Estruturante Móvel'!$C:$C,"&lt;&gt;PREVISTO",'Estruturante Móvel'!$G:$G,HP$4,'Estruturante Móvel'!$L:$L,'CRONOGRAMA_CONST+MIGRACAO'!HF$9))</f>
        <v>0</v>
      </c>
      <c r="HR33" s="139">
        <f>(COUNTIFS('Estruturante Móvel'!$M:$M,$B33,'Estruturante Móvel'!$AM:$AM,HR$4))-(COUNTIFS('Estruturante Móvel'!$M:$M,$B33,'Estruturante Móvel'!$AM:$AM,HR$4,'Estruturante Móvel'!$AQ:$AQ,"REPARO FO"))</f>
        <v>0</v>
      </c>
      <c r="HS33" s="140">
        <f>(COUNTIFS('Estruturante Móvel'!$M:$M,$B30,'Estruturante Móvel'!$C:$C,"&lt;&gt;PREVISTO",'Estruturante Móvel'!$G:$G,HR$4,'Estruturante Móvel'!$L:$L,'CRONOGRAMA_CONST+MIGRACAO'!HH$9))</f>
        <v>0</v>
      </c>
      <c r="HT33" s="139">
        <f>(COUNTIFS('Estruturante Móvel'!$M:$M,$B33,'Estruturante Móvel'!$AM:$AM,HT$4))-(COUNTIFS('Estruturante Móvel'!$M:$M,$B33,'Estruturante Móvel'!$AM:$AM,HT$4,'Estruturante Móvel'!$AQ:$AQ,"REPARO FO"))</f>
        <v>0</v>
      </c>
      <c r="HU33" s="140">
        <f>(COUNTIFS('Estruturante Móvel'!$M:$M,$B30,'Estruturante Móvel'!$C:$C,"&lt;&gt;PREVISTO",'Estruturante Móvel'!$G:$G,HT$4,'Estruturante Móvel'!$L:$L,'CRONOGRAMA_CONST+MIGRACAO'!HJ$9))</f>
        <v>0</v>
      </c>
      <c r="HV33" s="139">
        <f>(COUNTIFS('Estruturante Móvel'!$M:$M,$B33,'Estruturante Móvel'!$AM:$AM,HV$4))-(COUNTIFS('Estruturante Móvel'!$M:$M,$B33,'Estruturante Móvel'!$AM:$AM,HV$4,'Estruturante Móvel'!$AQ:$AQ,"REPARO FO"))</f>
        <v>0</v>
      </c>
      <c r="HW33" s="140">
        <f>(COUNTIFS('Estruturante Móvel'!$M:$M,$B30,'Estruturante Móvel'!$C:$C,"&lt;&gt;PREVISTO",'Estruturante Móvel'!$G:$G,HV$4,'Estruturante Móvel'!$L:$L,'CRONOGRAMA_CONST+MIGRACAO'!HL$9))</f>
        <v>0</v>
      </c>
      <c r="HX33" s="139">
        <f>(COUNTIFS('Estruturante Móvel'!$M:$M,$B33,'Estruturante Móvel'!$AM:$AM,HX$4))-(COUNTIFS('Estruturante Móvel'!$M:$M,$B33,'Estruturante Móvel'!$AM:$AM,HX$4,'Estruturante Móvel'!$AQ:$AQ,"REPARO FO"))</f>
        <v>0</v>
      </c>
      <c r="HY33" s="140">
        <f>(COUNTIFS('Estruturante Móvel'!$M:$M,$B30,'Estruturante Móvel'!$C:$C,"&lt;&gt;PREVISTO",'Estruturante Móvel'!$G:$G,HX$4,'Estruturante Móvel'!$L:$L,'CRONOGRAMA_CONST+MIGRACAO'!HN$9))</f>
        <v>0</v>
      </c>
      <c r="HZ33" s="139">
        <f>(COUNTIFS('Estruturante Móvel'!$M:$M,$B33,'Estruturante Móvel'!$AM:$AM,HZ$4))-(COUNTIFS('Estruturante Móvel'!$M:$M,$B33,'Estruturante Móvel'!$AM:$AM,HZ$4,'Estruturante Móvel'!$AQ:$AQ,"REPARO FO"))</f>
        <v>0</v>
      </c>
      <c r="IA33" s="140">
        <f>(COUNTIFS('Estruturante Móvel'!$M:$M,$B30,'Estruturante Móvel'!$C:$C,"&lt;&gt;PREVISTO",'Estruturante Móvel'!$G:$G,HZ$4,'Estruturante Móvel'!$L:$L,'CRONOGRAMA_CONST+MIGRACAO'!HP$9))</f>
        <v>0</v>
      </c>
      <c r="IB33" s="139">
        <f>(COUNTIFS('Estruturante Móvel'!$M:$M,$B33,'Estruturante Móvel'!$AM:$AM,IB$4))-(COUNTIFS('Estruturante Móvel'!$M:$M,$B33,'Estruturante Móvel'!$AM:$AM,IB$4,'Estruturante Móvel'!$AQ:$AQ,"REPARO FO"))</f>
        <v>0</v>
      </c>
      <c r="IC33" s="140">
        <f>(COUNTIFS('Estruturante Móvel'!$M:$M,$B30,'Estruturante Móvel'!$C:$C,"&lt;&gt;PREVISTO",'Estruturante Móvel'!$G:$G,IB$4,'Estruturante Móvel'!$L:$L,'CRONOGRAMA_CONST+MIGRACAO'!HR$9))</f>
        <v>0</v>
      </c>
      <c r="ID33" s="139">
        <f>(COUNTIFS('Estruturante Móvel'!$M:$M,$B33,'Estruturante Móvel'!$AM:$AM,ID$4))-(COUNTIFS('Estruturante Móvel'!$M:$M,$B33,'Estruturante Móvel'!$AM:$AM,ID$4,'Estruturante Móvel'!$AQ:$AQ,"REPARO FO"))</f>
        <v>0</v>
      </c>
      <c r="IE33" s="140">
        <f>(COUNTIFS('Estruturante Móvel'!$M:$M,$B30,'Estruturante Móvel'!$C:$C,"&lt;&gt;PREVISTO",'Estruturante Móvel'!$G:$G,ID$4,'Estruturante Móvel'!$L:$L,'CRONOGRAMA_CONST+MIGRACAO'!HT$9))</f>
        <v>0</v>
      </c>
      <c r="IF33" s="139">
        <f>(COUNTIFS('Estruturante Móvel'!$M:$M,$B33,'Estruturante Móvel'!$AM:$AM,IF$4))-(COUNTIFS('Estruturante Móvel'!$M:$M,$B33,'Estruturante Móvel'!$AM:$AM,IF$4,'Estruturante Móvel'!$AQ:$AQ,"REPARO FO"))</f>
        <v>0</v>
      </c>
      <c r="IG33" s="140">
        <f>(COUNTIFS('Estruturante Móvel'!$M:$M,$B30,'Estruturante Móvel'!$C:$C,"&lt;&gt;PREVISTO",'Estruturante Móvel'!$G:$G,IF$4,'Estruturante Móvel'!$L:$L,'CRONOGRAMA_CONST+MIGRACAO'!HV$9))</f>
        <v>0</v>
      </c>
      <c r="IH33" s="139">
        <f>(COUNTIFS('Estruturante Móvel'!$M:$M,$B33,'Estruturante Móvel'!$AM:$AM,IH$4))-(COUNTIFS('Estruturante Móvel'!$M:$M,$B33,'Estruturante Móvel'!$AM:$AM,IH$4,'Estruturante Móvel'!$AQ:$AQ,"REPARO FO"))</f>
        <v>0</v>
      </c>
      <c r="II33" s="140">
        <f>(COUNTIFS('Estruturante Móvel'!$M:$M,$B30,'Estruturante Móvel'!$C:$C,"&lt;&gt;PREVISTO",'Estruturante Móvel'!$G:$G,IH$4,'Estruturante Móvel'!$L:$L,'CRONOGRAMA_CONST+MIGRACAO'!HX$9))</f>
        <v>0</v>
      </c>
      <c r="IJ33" s="139">
        <f>(COUNTIFS('Estruturante Móvel'!$M:$M,$B33,'Estruturante Móvel'!$AM:$AM,IJ$4))-(COUNTIFS('Estruturante Móvel'!$M:$M,$B33,'Estruturante Móvel'!$AM:$AM,IJ$4,'Estruturante Móvel'!$AQ:$AQ,"REPARO FO"))</f>
        <v>0</v>
      </c>
      <c r="IK33" s="140">
        <f>(COUNTIFS('Estruturante Móvel'!$M:$M,$B30,'Estruturante Móvel'!$C:$C,"&lt;&gt;PREVISTO",'Estruturante Móvel'!$G:$G,IJ$4,'Estruturante Móvel'!$L:$L,'CRONOGRAMA_CONST+MIGRACAO'!HZ$9))</f>
        <v>0</v>
      </c>
      <c r="IL33" s="139">
        <f>(COUNTIFS('Estruturante Móvel'!$M:$M,$B33,'Estruturante Móvel'!$AM:$AM,IL$4))-(COUNTIFS('Estruturante Móvel'!$M:$M,$B33,'Estruturante Móvel'!$AM:$AM,IL$4,'Estruturante Móvel'!$AQ:$AQ,"REPARO FO"))</f>
        <v>0</v>
      </c>
      <c r="IM33" s="140">
        <f>(COUNTIFS('Estruturante Móvel'!$M:$M,$B30,'Estruturante Móvel'!$C:$C,"&lt;&gt;PREVISTO",'Estruturante Móvel'!$G:$G,IL$4,'Estruturante Móvel'!$L:$L,'CRONOGRAMA_CONST+MIGRACAO'!IB$9))</f>
        <v>0</v>
      </c>
      <c r="IN33" s="139">
        <f>(COUNTIFS('Estruturante Móvel'!$M:$M,$B33,'Estruturante Móvel'!$AM:$AM,IN$4))-(COUNTIFS('Estruturante Móvel'!$M:$M,$B33,'Estruturante Móvel'!$AM:$AM,IN$4,'Estruturante Móvel'!$AQ:$AQ,"REPARO FO"))</f>
        <v>0</v>
      </c>
      <c r="IO33" s="140">
        <f>(COUNTIFS('Estruturante Móvel'!$M:$M,$B30,'Estruturante Móvel'!$C:$C,"&lt;&gt;PREVISTO",'Estruturante Móvel'!$G:$G,IN$4,'Estruturante Móvel'!$L:$L,'CRONOGRAMA_CONST+MIGRACAO'!ID$9))</f>
        <v>0</v>
      </c>
      <c r="IP33" s="139">
        <f>(COUNTIFS('Estruturante Móvel'!$M:$M,$B33,'Estruturante Móvel'!$AM:$AM,IP$4))-(COUNTIFS('Estruturante Móvel'!$M:$M,$B33,'Estruturante Móvel'!$AM:$AM,IP$4,'Estruturante Móvel'!$AQ:$AQ,"REPARO FO"))</f>
        <v>0</v>
      </c>
      <c r="IQ33" s="140">
        <f>(COUNTIFS('Estruturante Móvel'!$M:$M,$B30,'Estruturante Móvel'!$C:$C,"&lt;&gt;PREVISTO",'Estruturante Móvel'!$G:$G,IP$4,'Estruturante Móvel'!$L:$L,'CRONOGRAMA_CONST+MIGRACAO'!IF$9))</f>
        <v>0</v>
      </c>
      <c r="IR33" s="139">
        <f>(COUNTIFS('Estruturante Móvel'!$M:$M,$B33,'Estruturante Móvel'!$AM:$AM,IR$4))-(COUNTIFS('Estruturante Móvel'!$M:$M,$B33,'Estruturante Móvel'!$AM:$AM,IR$4,'Estruturante Móvel'!$AQ:$AQ,"REPARO FO"))</f>
        <v>0</v>
      </c>
      <c r="IS33" s="140">
        <f>(COUNTIFS('Estruturante Móvel'!$M:$M,$B30,'Estruturante Móvel'!$C:$C,"&lt;&gt;PREVISTO",'Estruturante Móvel'!$G:$G,IR$4,'Estruturante Móvel'!$L:$L,'CRONOGRAMA_CONST+MIGRACAO'!IH$9))</f>
        <v>0</v>
      </c>
      <c r="IT33" s="139">
        <f>(COUNTIFS('Estruturante Móvel'!$M:$M,$B33,'Estruturante Móvel'!$AM:$AM,IT$4))-(COUNTIFS('Estruturante Móvel'!$M:$M,$B33,'Estruturante Móvel'!$AM:$AM,IT$4,'Estruturante Móvel'!$AQ:$AQ,"REPARO FO"))</f>
        <v>0</v>
      </c>
      <c r="IU33" s="140">
        <f>(COUNTIFS('Estruturante Móvel'!$M:$M,$B30,'Estruturante Móvel'!$C:$C,"&lt;&gt;PREVISTO",'Estruturante Móvel'!$G:$G,IT$4,'Estruturante Móvel'!$L:$L,'CRONOGRAMA_CONST+MIGRACAO'!IJ$9))</f>
        <v>0</v>
      </c>
      <c r="IV33" s="139">
        <f>(COUNTIFS('Estruturante Móvel'!$M:$M,$B33,'Estruturante Móvel'!$AM:$AM,IV$4))-(COUNTIFS('Estruturante Móvel'!$M:$M,$B33,'Estruturante Móvel'!$AM:$AM,IV$4,'Estruturante Móvel'!$AQ:$AQ,"REPARO FO"))</f>
        <v>0</v>
      </c>
      <c r="IW33" s="140">
        <f>(COUNTIFS('Estruturante Móvel'!$M:$M,$B30,'Estruturante Móvel'!$C:$C,"&lt;&gt;PREVISTO",'Estruturante Móvel'!$G:$G,IV$4,'Estruturante Móvel'!$L:$L,'CRONOGRAMA_CONST+MIGRACAO'!IL$9))</f>
        <v>0</v>
      </c>
      <c r="IX33" s="139">
        <f>(COUNTIFS('Estruturante Móvel'!$M:$M,$B33,'Estruturante Móvel'!$AM:$AM,IX$4))-(COUNTIFS('Estruturante Móvel'!$M:$M,$B33,'Estruturante Móvel'!$AM:$AM,IX$4,'Estruturante Móvel'!$AQ:$AQ,"REPARO FO"))</f>
        <v>0</v>
      </c>
      <c r="IY33" s="140">
        <f>(COUNTIFS('Estruturante Móvel'!$M:$M,$B30,'Estruturante Móvel'!$C:$C,"&lt;&gt;PREVISTO",'Estruturante Móvel'!$G:$G,IX$4,'Estruturante Móvel'!$L:$L,'CRONOGRAMA_CONST+MIGRACAO'!IN$9))</f>
        <v>0</v>
      </c>
      <c r="IZ33" s="139">
        <f>(COUNTIFS('Estruturante Móvel'!$M:$M,$B33,'Estruturante Móvel'!$AM:$AM,IZ$4))-(COUNTIFS('Estruturante Móvel'!$M:$M,$B33,'Estruturante Móvel'!$AM:$AM,IZ$4,'Estruturante Móvel'!$AQ:$AQ,"REPARO FO"))</f>
        <v>0</v>
      </c>
      <c r="JA33" s="140">
        <f>(COUNTIFS('Estruturante Móvel'!$M:$M,$B30,'Estruturante Móvel'!$C:$C,"&lt;&gt;PREVISTO",'Estruturante Móvel'!$G:$G,IZ$4,'Estruturante Móvel'!$L:$L,'CRONOGRAMA_CONST+MIGRACAO'!IP$9))</f>
        <v>0</v>
      </c>
      <c r="JB33" s="139">
        <f>(COUNTIFS('Estruturante Móvel'!$M:$M,$B33,'Estruturante Móvel'!$AM:$AM,JB$4))-(COUNTIFS('Estruturante Móvel'!$M:$M,$B33,'Estruturante Móvel'!$AM:$AM,JB$4,'Estruturante Móvel'!$AQ:$AQ,"REPARO FO"))</f>
        <v>0</v>
      </c>
      <c r="JC33" s="140">
        <f>(COUNTIFS('Estruturante Móvel'!$M:$M,$B30,'Estruturante Móvel'!$C:$C,"&lt;&gt;PREVISTO",'Estruturante Móvel'!$G:$G,JB$4,'Estruturante Móvel'!$L:$L,'CRONOGRAMA_CONST+MIGRACAO'!IR$9))</f>
        <v>0</v>
      </c>
      <c r="JD33" s="139">
        <f>(COUNTIFS('Estruturante Móvel'!$M:$M,$B33,'Estruturante Móvel'!$AM:$AM,JD$4))-(COUNTIFS('Estruturante Móvel'!$M:$M,$B33,'Estruturante Móvel'!$AM:$AM,JD$4,'Estruturante Móvel'!$AQ:$AQ,"REPARO FO"))</f>
        <v>0</v>
      </c>
      <c r="JE33" s="140">
        <f>(COUNTIFS('Estruturante Móvel'!$M:$M,$B30,'Estruturante Móvel'!$C:$C,"&lt;&gt;PREVISTO",'Estruturante Móvel'!$G:$G,JD$4,'Estruturante Móvel'!$L:$L,'CRONOGRAMA_CONST+MIGRACAO'!IT$9))</f>
        <v>0</v>
      </c>
      <c r="JF33" s="139">
        <f>(COUNTIFS('Estruturante Móvel'!$M:$M,$B33,'Estruturante Móvel'!$AM:$AM,JF$4))-(COUNTIFS('Estruturante Móvel'!$M:$M,$B33,'Estruturante Móvel'!$AM:$AM,JF$4,'Estruturante Móvel'!$AQ:$AQ,"REPARO FO"))</f>
        <v>0</v>
      </c>
      <c r="JG33" s="140">
        <f>(COUNTIFS('Estruturante Móvel'!$M:$M,$B30,'Estruturante Móvel'!$C:$C,"&lt;&gt;PREVISTO",'Estruturante Móvel'!$G:$G,JF$4,'Estruturante Móvel'!$L:$L,'CRONOGRAMA_CONST+MIGRACAO'!IV$9))</f>
        <v>0</v>
      </c>
      <c r="JH33" s="139">
        <f>(COUNTIFS('Estruturante Móvel'!$M:$M,$B33,'Estruturante Móvel'!$AM:$AM,JH$4))-(COUNTIFS('Estruturante Móvel'!$M:$M,$B33,'Estruturante Móvel'!$AM:$AM,JH$4,'Estruturante Móvel'!$AQ:$AQ,"REPARO FO"))</f>
        <v>0</v>
      </c>
      <c r="JI33" s="140">
        <f>(COUNTIFS('Estruturante Móvel'!$M:$M,$B30,'Estruturante Móvel'!$C:$C,"&lt;&gt;PREVISTO",'Estruturante Móvel'!$G:$G,JH$4,'Estruturante Móvel'!$L:$L,'CRONOGRAMA_CONST+MIGRACAO'!IX$9))</f>
        <v>0</v>
      </c>
      <c r="JJ33" s="139">
        <f>(COUNTIFS('Estruturante Móvel'!$M:$M,$B33,'Estruturante Móvel'!$AM:$AM,JJ$4))-(COUNTIFS('Estruturante Móvel'!$M:$M,$B33,'Estruturante Móvel'!$AM:$AM,JJ$4,'Estruturante Móvel'!$AQ:$AQ,"REPARO FO"))</f>
        <v>0</v>
      </c>
      <c r="JK33" s="140">
        <f>(COUNTIFS('Estruturante Móvel'!$M:$M,$B30,'Estruturante Móvel'!$C:$C,"&lt;&gt;PREVISTO",'Estruturante Móvel'!$G:$G,JJ$4,'Estruturante Móvel'!$L:$L,'CRONOGRAMA_CONST+MIGRACAO'!IZ$9))</f>
        <v>0</v>
      </c>
      <c r="JL33" s="139">
        <f>(COUNTIFS('Estruturante Móvel'!$M:$M,$B33,'Estruturante Móvel'!$AM:$AM,JL$4))-(COUNTIFS('Estruturante Móvel'!$M:$M,$B33,'Estruturante Móvel'!$AM:$AM,JL$4,'Estruturante Móvel'!$AQ:$AQ,"REPARO FO"))</f>
        <v>0</v>
      </c>
      <c r="JM33" s="140">
        <f>(COUNTIFS('Estruturante Móvel'!$M:$M,$B30,'Estruturante Móvel'!$C:$C,"&lt;&gt;PREVISTO",'Estruturante Móvel'!$G:$G,JL$4,'Estruturante Móvel'!$L:$L,'CRONOGRAMA_CONST+MIGRACAO'!JB$9))</f>
        <v>0</v>
      </c>
      <c r="JN33" s="139">
        <f>(COUNTIFS('Estruturante Móvel'!$M:$M,$B33,'Estruturante Móvel'!$AM:$AM,JN$4))-(COUNTIFS('Estruturante Móvel'!$M:$M,$B33,'Estruturante Móvel'!$AM:$AM,JN$4,'Estruturante Móvel'!$AQ:$AQ,"REPARO FO"))</f>
        <v>0</v>
      </c>
      <c r="JO33" s="140">
        <f>(COUNTIFS('Estruturante Móvel'!$M:$M,$B30,'Estruturante Móvel'!$C:$C,"&lt;&gt;PREVISTO",'Estruturante Móvel'!$G:$G,JN$4,'Estruturante Móvel'!$L:$L,'CRONOGRAMA_CONST+MIGRACAO'!JD$9))</f>
        <v>0</v>
      </c>
      <c r="JP33" s="139">
        <f>(COUNTIFS('Estruturante Móvel'!$M:$M,$B33,'Estruturante Móvel'!$AM:$AM,JP$4))-(COUNTIFS('Estruturante Móvel'!$M:$M,$B33,'Estruturante Móvel'!$AM:$AM,JP$4,'Estruturante Móvel'!$AQ:$AQ,"REPARO FO"))</f>
        <v>0</v>
      </c>
      <c r="JQ33" s="140">
        <f>(COUNTIFS('Estruturante Móvel'!$M:$M,$B30,'Estruturante Móvel'!$C:$C,"&lt;&gt;PREVISTO",'Estruturante Móvel'!$G:$G,JP$4,'Estruturante Móvel'!$L:$L,'CRONOGRAMA_CONST+MIGRACAO'!JF$9))</f>
        <v>0</v>
      </c>
      <c r="JR33" s="139">
        <f>(COUNTIFS('Estruturante Móvel'!$M:$M,$B33,'Estruturante Móvel'!$AM:$AM,JR$4))-(COUNTIFS('Estruturante Móvel'!$M:$M,$B33,'Estruturante Móvel'!$AM:$AM,JR$4,'Estruturante Móvel'!$AQ:$AQ,"REPARO FO"))</f>
        <v>0</v>
      </c>
      <c r="JS33" s="140">
        <f>(COUNTIFS('Estruturante Móvel'!$M:$M,$B30,'Estruturante Móvel'!$C:$C,"&lt;&gt;PREVISTO",'Estruturante Móvel'!$G:$G,JR$4,'Estruturante Móvel'!$L:$L,'CRONOGRAMA_CONST+MIGRACAO'!JH$9))</f>
        <v>0</v>
      </c>
      <c r="JT33" s="139">
        <f>(COUNTIFS('Estruturante Móvel'!$M:$M,$B33,'Estruturante Móvel'!$AM:$AM,JT$4))-(COUNTIFS('Estruturante Móvel'!$M:$M,$B33,'Estruturante Móvel'!$AM:$AM,JT$4,'Estruturante Móvel'!$AQ:$AQ,"REPARO FO"))</f>
        <v>0</v>
      </c>
      <c r="JU33" s="140">
        <f>(COUNTIFS('Estruturante Móvel'!$M:$M,$B30,'Estruturante Móvel'!$C:$C,"&lt;&gt;PREVISTO",'Estruturante Móvel'!$G:$G,JT$4,'Estruturante Móvel'!$L:$L,'CRONOGRAMA_CONST+MIGRACAO'!JJ$9))</f>
        <v>0</v>
      </c>
      <c r="JV33" s="139">
        <f>(COUNTIFS('Estruturante Móvel'!$M:$M,$B33,'Estruturante Móvel'!$AM:$AM,JV$4))-(COUNTIFS('Estruturante Móvel'!$M:$M,$B33,'Estruturante Móvel'!$AM:$AM,JV$4,'Estruturante Móvel'!$AQ:$AQ,"REPARO FO"))</f>
        <v>0</v>
      </c>
      <c r="JW33" s="140">
        <f>(COUNTIFS('Estruturante Móvel'!$M:$M,$B30,'Estruturante Móvel'!$C:$C,"&lt;&gt;PREVISTO",'Estruturante Móvel'!$G:$G,JV$4,'Estruturante Móvel'!$L:$L,'CRONOGRAMA_CONST+MIGRACAO'!JL$9))</f>
        <v>0</v>
      </c>
      <c r="JX33" s="139">
        <f>(COUNTIFS('Estruturante Móvel'!$M:$M,$B33,'Estruturante Móvel'!$AM:$AM,JX$4))-(COUNTIFS('Estruturante Móvel'!$M:$M,$B33,'Estruturante Móvel'!$AM:$AM,JX$4,'Estruturante Móvel'!$AQ:$AQ,"REPARO FO"))</f>
        <v>0</v>
      </c>
      <c r="JY33" s="140">
        <f>(COUNTIFS('Estruturante Móvel'!$M:$M,$B30,'Estruturante Móvel'!$C:$C,"&lt;&gt;PREVISTO",'Estruturante Móvel'!$G:$G,JX$4,'Estruturante Móvel'!$L:$L,'CRONOGRAMA_CONST+MIGRACAO'!JN$9))</f>
        <v>0</v>
      </c>
      <c r="JZ33" s="139">
        <f>(COUNTIFS('Estruturante Móvel'!$M:$M,$B33,'Estruturante Móvel'!$AM:$AM,JZ$4))-(COUNTIFS('Estruturante Móvel'!$M:$M,$B33,'Estruturante Móvel'!$AM:$AM,JZ$4,'Estruturante Móvel'!$AQ:$AQ,"REPARO FO"))</f>
        <v>0</v>
      </c>
      <c r="KA33" s="140">
        <f>(COUNTIFS('Estruturante Móvel'!$M:$M,$B30,'Estruturante Móvel'!$C:$C,"&lt;&gt;PREVISTO",'Estruturante Móvel'!$G:$G,JZ$4,'Estruturante Móvel'!$L:$L,'CRONOGRAMA_CONST+MIGRACAO'!JP$9))</f>
        <v>0</v>
      </c>
      <c r="KB33" s="139">
        <f>(COUNTIFS('Estruturante Móvel'!$M:$M,$B33,'Estruturante Móvel'!$AM:$AM,KB$4))-(COUNTIFS('Estruturante Móvel'!$M:$M,$B33,'Estruturante Móvel'!$AM:$AM,KB$4,'Estruturante Móvel'!$AQ:$AQ,"REPARO FO"))</f>
        <v>0</v>
      </c>
      <c r="KC33" s="140">
        <f>(COUNTIFS('Estruturante Móvel'!$M:$M,$B30,'Estruturante Móvel'!$C:$C,"&lt;&gt;PREVISTO",'Estruturante Móvel'!$G:$G,KB$4,'Estruturante Móvel'!$L:$L,'CRONOGRAMA_CONST+MIGRACAO'!JR$9))</f>
        <v>0</v>
      </c>
      <c r="KD33" s="139">
        <f>(COUNTIFS('Estruturante Móvel'!$M:$M,$B33,'Estruturante Móvel'!$AM:$AM,KD$4))-(COUNTIFS('Estruturante Móvel'!$M:$M,$B33,'Estruturante Móvel'!$AM:$AM,KD$4,'Estruturante Móvel'!$AQ:$AQ,"REPARO FO"))</f>
        <v>0</v>
      </c>
      <c r="KE33" s="140">
        <f>(COUNTIFS('Estruturante Móvel'!$M:$M,$B30,'Estruturante Móvel'!$C:$C,"&lt;&gt;PREVISTO",'Estruturante Móvel'!$G:$G,KD$4,'Estruturante Móvel'!$L:$L,'CRONOGRAMA_CONST+MIGRACAO'!JT$9))</f>
        <v>0</v>
      </c>
      <c r="KF33" s="139">
        <f>(COUNTIFS('Estruturante Móvel'!$M:$M,$B33,'Estruturante Móvel'!$AM:$AM,KF$4))-(COUNTIFS('Estruturante Móvel'!$M:$M,$B33,'Estruturante Móvel'!$AM:$AM,KF$4,'Estruturante Móvel'!$AQ:$AQ,"REPARO FO"))</f>
        <v>0</v>
      </c>
      <c r="KG33" s="140">
        <f>(COUNTIFS('Estruturante Móvel'!$M:$M,$B30,'Estruturante Móvel'!$C:$C,"&lt;&gt;PREVISTO",'Estruturante Móvel'!$G:$G,KF$4,'Estruturante Móvel'!$L:$L,'CRONOGRAMA_CONST+MIGRACAO'!JV$9))</f>
        <v>0</v>
      </c>
      <c r="KH33" s="139">
        <f>(COUNTIFS('Estruturante Móvel'!$M:$M,$B33,'Estruturante Móvel'!$AM:$AM,KH$4))-(COUNTIFS('Estruturante Móvel'!$M:$M,$B33,'Estruturante Móvel'!$AM:$AM,KH$4,'Estruturante Móvel'!$AQ:$AQ,"REPARO FO"))</f>
        <v>0</v>
      </c>
      <c r="KI33" s="140">
        <f>(COUNTIFS('Estruturante Móvel'!$M:$M,$B30,'Estruturante Móvel'!$C:$C,"&lt;&gt;PREVISTO",'Estruturante Móvel'!$G:$G,KH$4,'Estruturante Móvel'!$L:$L,'CRONOGRAMA_CONST+MIGRACAO'!JX$9))</f>
        <v>0</v>
      </c>
      <c r="KJ33" s="139">
        <f>(COUNTIFS('Estruturante Móvel'!$M:$M,$B33,'Estruturante Móvel'!$AM:$AM,KJ$4))-(COUNTIFS('Estruturante Móvel'!$M:$M,$B33,'Estruturante Móvel'!$AM:$AM,KJ$4,'Estruturante Móvel'!$AQ:$AQ,"REPARO FO"))</f>
        <v>0</v>
      </c>
      <c r="KK33" s="140">
        <f>(COUNTIFS('Estruturante Móvel'!$M:$M,$B30,'Estruturante Móvel'!$C:$C,"&lt;&gt;PREVISTO",'Estruturante Móvel'!$G:$G,KJ$4,'Estruturante Móvel'!$L:$L,'CRONOGRAMA_CONST+MIGRACAO'!JZ$9))</f>
        <v>0</v>
      </c>
      <c r="KL33" s="139">
        <f>(COUNTIFS('Estruturante Móvel'!$M:$M,$B33,'Estruturante Móvel'!$AM:$AM,KL$4))-(COUNTIFS('Estruturante Móvel'!$M:$M,$B33,'Estruturante Móvel'!$AM:$AM,KL$4,'Estruturante Móvel'!$AQ:$AQ,"REPARO FO"))</f>
        <v>0</v>
      </c>
      <c r="KM33" s="140">
        <f>(COUNTIFS('Estruturante Móvel'!$M:$M,$B30,'Estruturante Móvel'!$C:$C,"&lt;&gt;PREVISTO",'Estruturante Móvel'!$G:$G,KL$4,'Estruturante Móvel'!$L:$L,'CRONOGRAMA_CONST+MIGRACAO'!KB$9))</f>
        <v>0</v>
      </c>
      <c r="KN33" s="139">
        <f>(COUNTIFS('Estruturante Móvel'!$M:$M,$B33,'Estruturante Móvel'!$AM:$AM,KN$4))-(COUNTIFS('Estruturante Móvel'!$M:$M,$B33,'Estruturante Móvel'!$AM:$AM,KN$4,'Estruturante Móvel'!$AQ:$AQ,"REPARO FO"))</f>
        <v>0</v>
      </c>
      <c r="KO33" s="140">
        <f>(COUNTIFS('Estruturante Móvel'!$M:$M,$B30,'Estruturante Móvel'!$C:$C,"&lt;&gt;PREVISTO",'Estruturante Móvel'!$G:$G,KN$4,'Estruturante Móvel'!$L:$L,'CRONOGRAMA_CONST+MIGRACAO'!KD$9))</f>
        <v>0</v>
      </c>
      <c r="KP33" s="139">
        <f>(COUNTIFS('Estruturante Móvel'!$M:$M,$B33,'Estruturante Móvel'!$AM:$AM,KP$4))-(COUNTIFS('Estruturante Móvel'!$M:$M,$B33,'Estruturante Móvel'!$AM:$AM,KP$4,'Estruturante Móvel'!$AQ:$AQ,"REPARO FO"))</f>
        <v>0</v>
      </c>
      <c r="KQ33" s="140">
        <f>(COUNTIFS('Estruturante Móvel'!$M:$M,$B30,'Estruturante Móvel'!$C:$C,"&lt;&gt;PREVISTO",'Estruturante Móvel'!$G:$G,KP$4,'Estruturante Móvel'!$L:$L,'CRONOGRAMA_CONST+MIGRACAO'!KF$9))</f>
        <v>0</v>
      </c>
      <c r="KR33" s="139">
        <f>(COUNTIFS('Estruturante Móvel'!$M:$M,$B33,'Estruturante Móvel'!$AM:$AM,KR$4))-(COUNTIFS('Estruturante Móvel'!$M:$M,$B33,'Estruturante Móvel'!$AM:$AM,KR$4,'Estruturante Móvel'!$AQ:$AQ,"REPARO FO"))</f>
        <v>0</v>
      </c>
      <c r="KS33" s="140">
        <f>(COUNTIFS('Estruturante Móvel'!$M:$M,$B30,'Estruturante Móvel'!$C:$C,"&lt;&gt;PREVISTO",'Estruturante Móvel'!$G:$G,KR$4,'Estruturante Móvel'!$L:$L,'CRONOGRAMA_CONST+MIGRACAO'!KH$9))</f>
        <v>0</v>
      </c>
      <c r="KT33" s="139">
        <f>(COUNTIFS('Estruturante Móvel'!$M:$M,$B33,'Estruturante Móvel'!$AM:$AM,KT$4))-(COUNTIFS('Estruturante Móvel'!$M:$M,$B33,'Estruturante Móvel'!$AM:$AM,KT$4,'Estruturante Móvel'!$AQ:$AQ,"REPARO FO"))</f>
        <v>0</v>
      </c>
      <c r="KU33" s="140">
        <f>(COUNTIFS('Estruturante Móvel'!$M:$M,$B30,'Estruturante Móvel'!$C:$C,"&lt;&gt;PREVISTO",'Estruturante Móvel'!$G:$G,KT$4,'Estruturante Móvel'!$L:$L,'CRONOGRAMA_CONST+MIGRACAO'!KJ$9))</f>
        <v>0</v>
      </c>
      <c r="KV33" s="139">
        <f>(COUNTIFS('Estruturante Móvel'!$M:$M,$B33,'Estruturante Móvel'!$AM:$AM,KV$4))-(COUNTIFS('Estruturante Móvel'!$M:$M,$B33,'Estruturante Móvel'!$AM:$AM,KV$4,'Estruturante Móvel'!$AQ:$AQ,"REPARO FO"))</f>
        <v>0</v>
      </c>
      <c r="KW33" s="140">
        <f>(COUNTIFS('Estruturante Móvel'!$M:$M,$B30,'Estruturante Móvel'!$C:$C,"&lt;&gt;PREVISTO",'Estruturante Móvel'!$G:$G,KV$4,'Estruturante Móvel'!$L:$L,'CRONOGRAMA_CONST+MIGRACAO'!KL$9))</f>
        <v>0</v>
      </c>
      <c r="KX33" s="139">
        <f>(COUNTIFS('Estruturante Móvel'!$M:$M,$B33,'Estruturante Móvel'!$AM:$AM,KX$4))-(COUNTIFS('Estruturante Móvel'!$M:$M,$B33,'Estruturante Móvel'!$AM:$AM,KX$4,'Estruturante Móvel'!$AQ:$AQ,"REPARO FO"))</f>
        <v>0</v>
      </c>
      <c r="KY33" s="140">
        <f>(COUNTIFS('Estruturante Móvel'!$M:$M,$B30,'Estruturante Móvel'!$C:$C,"&lt;&gt;PREVISTO",'Estruturante Móvel'!$G:$G,KX$4,'Estruturante Móvel'!$L:$L,'CRONOGRAMA_CONST+MIGRACAO'!KN$9))</f>
        <v>0</v>
      </c>
      <c r="KZ33" s="139">
        <f>(COUNTIFS('Estruturante Móvel'!$M:$M,$B33,'Estruturante Móvel'!$AM:$AM,KZ$4))-(COUNTIFS('Estruturante Móvel'!$M:$M,$B33,'Estruturante Móvel'!$AM:$AM,KZ$4,'Estruturante Móvel'!$AQ:$AQ,"REPARO FO"))</f>
        <v>0</v>
      </c>
      <c r="LA33" s="140">
        <f>(COUNTIFS('Estruturante Móvel'!$M:$M,$B30,'Estruturante Móvel'!$C:$C,"&lt;&gt;PREVISTO",'Estruturante Móvel'!$G:$G,KZ$4,'Estruturante Móvel'!$L:$L,'CRONOGRAMA_CONST+MIGRACAO'!KP$9))</f>
        <v>0</v>
      </c>
      <c r="LB33" s="139">
        <f>(COUNTIFS('Estruturante Móvel'!$M:$M,$B33,'Estruturante Móvel'!$AM:$AM,LB$4))-(COUNTIFS('Estruturante Móvel'!$M:$M,$B33,'Estruturante Móvel'!$AM:$AM,LB$4,'Estruturante Móvel'!$AQ:$AQ,"REPARO FO"))</f>
        <v>0</v>
      </c>
      <c r="LC33" s="140">
        <f>(COUNTIFS('Estruturante Móvel'!$M:$M,$B30,'Estruturante Móvel'!$C:$C,"&lt;&gt;PREVISTO",'Estruturante Móvel'!$G:$G,LB$4,'Estruturante Móvel'!$L:$L,'CRONOGRAMA_CONST+MIGRACAO'!KR$9))</f>
        <v>0</v>
      </c>
      <c r="LD33" s="139">
        <f>(COUNTIFS('Estruturante Móvel'!$M:$M,$B33,'Estruturante Móvel'!$AM:$AM,LD$4))-(COUNTIFS('Estruturante Móvel'!$M:$M,$B33,'Estruturante Móvel'!$AM:$AM,LD$4,'Estruturante Móvel'!$AQ:$AQ,"REPARO FO"))</f>
        <v>0</v>
      </c>
      <c r="LE33" s="140">
        <f>(COUNTIFS('Estruturante Móvel'!$M:$M,$B30,'Estruturante Móvel'!$C:$C,"&lt;&gt;PREVISTO",'Estruturante Móvel'!$G:$G,LD$4,'Estruturante Móvel'!$L:$L,'CRONOGRAMA_CONST+MIGRACAO'!KT$9))</f>
        <v>0</v>
      </c>
      <c r="LF33" s="139">
        <f>(COUNTIFS('Estruturante Móvel'!$M:$M,$B33,'Estruturante Móvel'!$AM:$AM,LF$4))-(COUNTIFS('Estruturante Móvel'!$M:$M,$B33,'Estruturante Móvel'!$AM:$AM,LF$4,'Estruturante Móvel'!$AQ:$AQ,"REPARO FO"))</f>
        <v>0</v>
      </c>
      <c r="LG33" s="140">
        <f>(COUNTIFS('Estruturante Móvel'!$M:$M,$B30,'Estruturante Móvel'!$C:$C,"&lt;&gt;PREVISTO",'Estruturante Móvel'!$G:$G,LF$4,'Estruturante Móvel'!$L:$L,'CRONOGRAMA_CONST+MIGRACAO'!KV$9))</f>
        <v>0</v>
      </c>
      <c r="LH33" s="139">
        <f>(COUNTIFS('Estruturante Móvel'!$M:$M,$B33,'Estruturante Móvel'!$AM:$AM,LH$4))-(COUNTIFS('Estruturante Móvel'!$M:$M,$B33,'Estruturante Móvel'!$AM:$AM,LH$4,'Estruturante Móvel'!$AQ:$AQ,"REPARO FO"))</f>
        <v>0</v>
      </c>
      <c r="LI33" s="140">
        <f>(COUNTIFS('Estruturante Móvel'!$M:$M,$B30,'Estruturante Móvel'!$C:$C,"&lt;&gt;PREVISTO",'Estruturante Móvel'!$G:$G,LH$4,'Estruturante Móvel'!$L:$L,'CRONOGRAMA_CONST+MIGRACAO'!KX$9))</f>
        <v>0</v>
      </c>
      <c r="LJ33" s="139">
        <f>(COUNTIFS('Estruturante Móvel'!$M:$M,$B33,'Estruturante Móvel'!$AM:$AM,LJ$4))-(COUNTIFS('Estruturante Móvel'!$M:$M,$B33,'Estruturante Móvel'!$AM:$AM,LJ$4,'Estruturante Móvel'!$AQ:$AQ,"REPARO FO"))</f>
        <v>0</v>
      </c>
      <c r="LK33" s="140">
        <f>(COUNTIFS('Estruturante Móvel'!$M:$M,$B30,'Estruturante Móvel'!$C:$C,"&lt;&gt;PREVISTO",'Estruturante Móvel'!$G:$G,LJ$4,'Estruturante Móvel'!$L:$L,'CRONOGRAMA_CONST+MIGRACAO'!KZ$9))</f>
        <v>0</v>
      </c>
      <c r="LL33" s="139">
        <f>(COUNTIFS('Estruturante Móvel'!$M:$M,$B33,'Estruturante Móvel'!$AM:$AM,LL$4))-(COUNTIFS('Estruturante Móvel'!$M:$M,$B33,'Estruturante Móvel'!$AM:$AM,LL$4,'Estruturante Móvel'!$AQ:$AQ,"REPARO FO"))</f>
        <v>0</v>
      </c>
      <c r="LM33" s="140">
        <f>(COUNTIFS('Estruturante Móvel'!$M:$M,$B30,'Estruturante Móvel'!$C:$C,"&lt;&gt;PREVISTO",'Estruturante Móvel'!$G:$G,LL$4,'Estruturante Móvel'!$L:$L,'CRONOGRAMA_CONST+MIGRACAO'!LB$9))</f>
        <v>0</v>
      </c>
      <c r="LN33" s="139">
        <f>(COUNTIFS('Estruturante Móvel'!$M:$M,$B33,'Estruturante Móvel'!$AM:$AM,LN$4))-(COUNTIFS('Estruturante Móvel'!$M:$M,$B33,'Estruturante Móvel'!$AM:$AM,LN$4,'Estruturante Móvel'!$AQ:$AQ,"REPARO FO"))</f>
        <v>0</v>
      </c>
      <c r="LO33" s="140">
        <f>(COUNTIFS('Estruturante Móvel'!$M:$M,$B30,'Estruturante Móvel'!$C:$C,"&lt;&gt;PREVISTO",'Estruturante Móvel'!$G:$G,LN$4,'Estruturante Móvel'!$L:$L,'CRONOGRAMA_CONST+MIGRACAO'!LD$9))</f>
        <v>0</v>
      </c>
      <c r="LP33" s="139">
        <f>(COUNTIFS('Estruturante Móvel'!$M:$M,$B33,'Estruturante Móvel'!$AM:$AM,LP$4))-(COUNTIFS('Estruturante Móvel'!$M:$M,$B33,'Estruturante Móvel'!$AM:$AM,LP$4,'Estruturante Móvel'!$AQ:$AQ,"REPARO FO"))</f>
        <v>0</v>
      </c>
      <c r="LQ33" s="140">
        <f>(COUNTIFS('Estruturante Móvel'!$M:$M,$B30,'Estruturante Móvel'!$C:$C,"&lt;&gt;PREVISTO",'Estruturante Móvel'!$G:$G,LP$4,'Estruturante Móvel'!$L:$L,'CRONOGRAMA_CONST+MIGRACAO'!LF$9))</f>
        <v>0</v>
      </c>
      <c r="LR33" s="139">
        <f>(COUNTIFS('Estruturante Móvel'!$M:$M,$B33,'Estruturante Móvel'!$AM:$AM,LR$4))-(COUNTIFS('Estruturante Móvel'!$M:$M,$B33,'Estruturante Móvel'!$AM:$AM,LR$4,'Estruturante Móvel'!$AQ:$AQ,"REPARO FO"))</f>
        <v>0</v>
      </c>
      <c r="LS33" s="140">
        <f>(COUNTIFS('Estruturante Móvel'!$M:$M,$B30,'Estruturante Móvel'!$C:$C,"&lt;&gt;PREVISTO",'Estruturante Móvel'!$G:$G,LR$4,'Estruturante Móvel'!$L:$L,'CRONOGRAMA_CONST+MIGRACAO'!LH$9))</f>
        <v>0</v>
      </c>
      <c r="LT33" s="139">
        <f>(COUNTIFS('Estruturante Móvel'!$M:$M,$B33,'Estruturante Móvel'!$AM:$AM,LT$4))-(COUNTIFS('Estruturante Móvel'!$M:$M,$B33,'Estruturante Móvel'!$AM:$AM,LT$4,'Estruturante Móvel'!$AQ:$AQ,"REPARO FO"))</f>
        <v>0</v>
      </c>
      <c r="LU33" s="140">
        <f>(COUNTIFS('Estruturante Móvel'!$M:$M,$B30,'Estruturante Móvel'!$C:$C,"&lt;&gt;PREVISTO",'Estruturante Móvel'!$G:$G,LT$4,'Estruturante Móvel'!$L:$L,'CRONOGRAMA_CONST+MIGRACAO'!LJ$9))</f>
        <v>0</v>
      </c>
      <c r="LV33" s="139">
        <f>(COUNTIFS('Estruturante Móvel'!$M:$M,$B33,'Estruturante Móvel'!$AM:$AM,LV$4))-(COUNTIFS('Estruturante Móvel'!$M:$M,$B33,'Estruturante Móvel'!$AM:$AM,LV$4,'Estruturante Móvel'!$AQ:$AQ,"REPARO FO"))</f>
        <v>0</v>
      </c>
      <c r="LW33" s="140">
        <f>(COUNTIFS('Estruturante Móvel'!$M:$M,$B30,'Estruturante Móvel'!$C:$C,"&lt;&gt;PREVISTO",'Estruturante Móvel'!$G:$G,LV$4,'Estruturante Móvel'!$L:$L,'CRONOGRAMA_CONST+MIGRACAO'!LL$9))</f>
        <v>0</v>
      </c>
      <c r="LX33" s="139">
        <f>(COUNTIFS('Estruturante Móvel'!$M:$M,$B33,'Estruturante Móvel'!$AM:$AM,LX$4))-(COUNTIFS('Estruturante Móvel'!$M:$M,$B33,'Estruturante Móvel'!$AM:$AM,LX$4,'Estruturante Móvel'!$AQ:$AQ,"REPARO FO"))</f>
        <v>0</v>
      </c>
      <c r="LY33" s="140">
        <f>(COUNTIFS('Estruturante Móvel'!$M:$M,$B30,'Estruturante Móvel'!$C:$C,"&lt;&gt;PREVISTO",'Estruturante Móvel'!$G:$G,LX$4,'Estruturante Móvel'!$L:$L,'CRONOGRAMA_CONST+MIGRACAO'!LN$9))</f>
        <v>0</v>
      </c>
      <c r="LZ33" s="139">
        <f>(COUNTIFS('Estruturante Móvel'!$M:$M,$B33,'Estruturante Móvel'!$AM:$AM,LZ$4))-(COUNTIFS('Estruturante Móvel'!$M:$M,$B33,'Estruturante Móvel'!$AM:$AM,LZ$4,'Estruturante Móvel'!$AQ:$AQ,"REPARO FO"))</f>
        <v>0</v>
      </c>
      <c r="MA33" s="140">
        <f>(COUNTIFS('Estruturante Móvel'!$M:$M,$B30,'Estruturante Móvel'!$C:$C,"&lt;&gt;PREVISTO",'Estruturante Móvel'!$G:$G,LZ$4,'Estruturante Móvel'!$L:$L,'CRONOGRAMA_CONST+MIGRACAO'!LP$9))</f>
        <v>0</v>
      </c>
      <c r="MB33" s="139">
        <f>(COUNTIFS('Estruturante Móvel'!$M:$M,$B33,'Estruturante Móvel'!$AM:$AM,MB$4))-(COUNTIFS('Estruturante Móvel'!$M:$M,$B33,'Estruturante Móvel'!$AM:$AM,MB$4,'Estruturante Móvel'!$AQ:$AQ,"REPARO FO"))</f>
        <v>0</v>
      </c>
      <c r="MC33" s="140">
        <f>(COUNTIFS('Estruturante Móvel'!$M:$M,$B30,'Estruturante Móvel'!$C:$C,"&lt;&gt;PREVISTO",'Estruturante Móvel'!$G:$G,MB$4,'Estruturante Móvel'!$L:$L,'CRONOGRAMA_CONST+MIGRACAO'!LR$9))</f>
        <v>0</v>
      </c>
      <c r="MD33" s="139">
        <f>(COUNTIFS('Estruturante Móvel'!$M:$M,$B33,'Estruturante Móvel'!$AM:$AM,MD$4))-(COUNTIFS('Estruturante Móvel'!$M:$M,$B33,'Estruturante Móvel'!$AM:$AM,MD$4,'Estruturante Móvel'!$AQ:$AQ,"REPARO FO"))</f>
        <v>0</v>
      </c>
      <c r="ME33" s="140">
        <f>(COUNTIFS('Estruturante Móvel'!$M:$M,$B30,'Estruturante Móvel'!$C:$C,"&lt;&gt;PREVISTO",'Estruturante Móvel'!$G:$G,MD$4,'Estruturante Móvel'!$L:$L,'CRONOGRAMA_CONST+MIGRACAO'!LT$9))</f>
        <v>0</v>
      </c>
      <c r="MF33" s="139">
        <f>(COUNTIFS('Estruturante Móvel'!$M:$M,$B33,'Estruturante Móvel'!$AM:$AM,MF$4))-(COUNTIFS('Estruturante Móvel'!$M:$M,$B33,'Estruturante Móvel'!$AM:$AM,MF$4,'Estruturante Móvel'!$AQ:$AQ,"REPARO FO"))</f>
        <v>0</v>
      </c>
      <c r="MG33" s="140">
        <f>(COUNTIFS('Estruturante Móvel'!$M:$M,$B30,'Estruturante Móvel'!$C:$C,"&lt;&gt;PREVISTO",'Estruturante Móvel'!$G:$G,MF$4,'Estruturante Móvel'!$L:$L,'CRONOGRAMA_CONST+MIGRACAO'!LV$9))</f>
        <v>0</v>
      </c>
      <c r="MH33" s="139">
        <f>(COUNTIFS('Estruturante Móvel'!$M:$M,$B33,'Estruturante Móvel'!$AM:$AM,MH$4))-(COUNTIFS('Estruturante Móvel'!$M:$M,$B33,'Estruturante Móvel'!$AM:$AM,MH$4,'Estruturante Móvel'!$AQ:$AQ,"REPARO FO"))</f>
        <v>0</v>
      </c>
      <c r="MI33" s="140">
        <f>(COUNTIFS('Estruturante Móvel'!$M:$M,$B30,'Estruturante Móvel'!$C:$C,"&lt;&gt;PREVISTO",'Estruturante Móvel'!$G:$G,MH$4,'Estruturante Móvel'!$L:$L,'CRONOGRAMA_CONST+MIGRACAO'!LX$9))</f>
        <v>0</v>
      </c>
      <c r="MJ33" s="139">
        <f>(COUNTIFS('Estruturante Móvel'!$M:$M,$B33,'Estruturante Móvel'!$AM:$AM,MJ$4))-(COUNTIFS('Estruturante Móvel'!$M:$M,$B33,'Estruturante Móvel'!$AM:$AM,MJ$4,'Estruturante Móvel'!$AQ:$AQ,"REPARO FO"))</f>
        <v>0</v>
      </c>
      <c r="MK33" s="140">
        <f>(COUNTIFS('Estruturante Móvel'!$M:$M,$B30,'Estruturante Móvel'!$C:$C,"&lt;&gt;PREVISTO",'Estruturante Móvel'!$G:$G,MJ$4,'Estruturante Móvel'!$L:$L,'CRONOGRAMA_CONST+MIGRACAO'!LZ$9))</f>
        <v>0</v>
      </c>
      <c r="ML33" s="139">
        <f>(COUNTIFS('Estruturante Móvel'!$M:$M,$B33,'Estruturante Móvel'!$AM:$AM,ML$4))-(COUNTIFS('Estruturante Móvel'!$M:$M,$B33,'Estruturante Móvel'!$AM:$AM,ML$4,'Estruturante Móvel'!$AQ:$AQ,"REPARO FO"))</f>
        <v>0</v>
      </c>
      <c r="MM33" s="140">
        <f>(COUNTIFS('Estruturante Móvel'!$M:$M,$B30,'Estruturante Móvel'!$C:$C,"&lt;&gt;PREVISTO",'Estruturante Móvel'!$G:$G,ML$4,'Estruturante Móvel'!$L:$L,'CRONOGRAMA_CONST+MIGRACAO'!MB$9))</f>
        <v>0</v>
      </c>
      <c r="MN33" s="139">
        <f>(COUNTIFS('Estruturante Móvel'!$M:$M,$B33,'Estruturante Móvel'!$AM:$AM,MN$4))-(COUNTIFS('Estruturante Móvel'!$M:$M,$B33,'Estruturante Móvel'!$AM:$AM,MN$4,'Estruturante Móvel'!$AQ:$AQ,"REPARO FO"))</f>
        <v>0</v>
      </c>
      <c r="MO33" s="140">
        <f>(COUNTIFS('Estruturante Móvel'!$M:$M,$B30,'Estruturante Móvel'!$C:$C,"&lt;&gt;PREVISTO",'Estruturante Móvel'!$G:$G,MN$4,'Estruturante Móvel'!$L:$L,'CRONOGRAMA_CONST+MIGRACAO'!MD$9))</f>
        <v>0</v>
      </c>
      <c r="MP33" s="139">
        <f>(COUNTIFS('Estruturante Móvel'!$M:$M,$B33,'Estruturante Móvel'!$AM:$AM,MP$4))-(COUNTIFS('Estruturante Móvel'!$M:$M,$B33,'Estruturante Móvel'!$AM:$AM,MP$4,'Estruturante Móvel'!$AQ:$AQ,"REPARO FO"))</f>
        <v>0</v>
      </c>
      <c r="MQ33" s="140">
        <f>(COUNTIFS('Estruturante Móvel'!$M:$M,$B30,'Estruturante Móvel'!$C:$C,"&lt;&gt;PREVISTO",'Estruturante Móvel'!$G:$G,MP$4,'Estruturante Móvel'!$L:$L,'CRONOGRAMA_CONST+MIGRACAO'!MF$9))</f>
        <v>0</v>
      </c>
      <c r="MR33" s="139">
        <f>(COUNTIFS('Estruturante Móvel'!$M:$M,$B33,'Estruturante Móvel'!$AM:$AM,MR$4))-(COUNTIFS('Estruturante Móvel'!$M:$M,$B33,'Estruturante Móvel'!$AM:$AM,MR$4,'Estruturante Móvel'!$AQ:$AQ,"REPARO FO"))</f>
        <v>0</v>
      </c>
      <c r="MS33" s="140">
        <f>(COUNTIFS('Estruturante Móvel'!$M:$M,$B30,'Estruturante Móvel'!$C:$C,"&lt;&gt;PREVISTO",'Estruturante Móvel'!$G:$G,MR$4,'Estruturante Móvel'!$L:$L,'CRONOGRAMA_CONST+MIGRACAO'!MH$9))</f>
        <v>0</v>
      </c>
      <c r="MT33" s="139">
        <f>(COUNTIFS('Estruturante Móvel'!$M:$M,$B33,'Estruturante Móvel'!$AM:$AM,MT$4))-(COUNTIFS('Estruturante Móvel'!$M:$M,$B33,'Estruturante Móvel'!$AM:$AM,MT$4,'Estruturante Móvel'!$AQ:$AQ,"REPARO FO"))</f>
        <v>0</v>
      </c>
      <c r="MU33" s="140">
        <f>(COUNTIFS('Estruturante Móvel'!$M:$M,$B30,'Estruturante Móvel'!$C:$C,"&lt;&gt;PREVISTO",'Estruturante Móvel'!$G:$G,MT$4,'Estruturante Móvel'!$L:$L,'CRONOGRAMA_CONST+MIGRACAO'!MJ$9))</f>
        <v>0</v>
      </c>
      <c r="MV33" s="139">
        <f>(COUNTIFS('Estruturante Móvel'!$M:$M,$B33,'Estruturante Móvel'!$AM:$AM,MV$4))-(COUNTIFS('Estruturante Móvel'!$M:$M,$B33,'Estruturante Móvel'!$AM:$AM,MV$4,'Estruturante Móvel'!$AQ:$AQ,"REPARO FO"))</f>
        <v>0</v>
      </c>
      <c r="MW33" s="140">
        <f>(COUNTIFS('Estruturante Móvel'!$M:$M,$B30,'Estruturante Móvel'!$C:$C,"&lt;&gt;PREVISTO",'Estruturante Móvel'!$G:$G,MV$4,'Estruturante Móvel'!$L:$L,'CRONOGRAMA_CONST+MIGRACAO'!ML$9))</f>
        <v>0</v>
      </c>
      <c r="MX33" s="139">
        <f>(COUNTIFS('Estruturante Móvel'!$M:$M,$B33,'Estruturante Móvel'!$AM:$AM,MX$4))-(COUNTIFS('Estruturante Móvel'!$M:$M,$B33,'Estruturante Móvel'!$AM:$AM,MX$4,'Estruturante Móvel'!$AQ:$AQ,"REPARO FO"))</f>
        <v>0</v>
      </c>
      <c r="MY33" s="140">
        <f>(COUNTIFS('Estruturante Móvel'!$M:$M,$B30,'Estruturante Móvel'!$C:$C,"&lt;&gt;PREVISTO",'Estruturante Móvel'!$G:$G,MX$4,'Estruturante Móvel'!$L:$L,'CRONOGRAMA_CONST+MIGRACAO'!MN$9))</f>
        <v>0</v>
      </c>
      <c r="MZ33" s="139">
        <f>(COUNTIFS('Estruturante Móvel'!$M:$M,$B33,'Estruturante Móvel'!$AM:$AM,MZ$4))-(COUNTIFS('Estruturante Móvel'!$M:$M,$B33,'Estruturante Móvel'!$AM:$AM,MZ$4,'Estruturante Móvel'!$AQ:$AQ,"REPARO FO"))</f>
        <v>0</v>
      </c>
      <c r="NA33" s="140">
        <f>(COUNTIFS('Estruturante Móvel'!$M:$M,$B30,'Estruturante Móvel'!$C:$C,"&lt;&gt;PREVISTO",'Estruturante Móvel'!$G:$G,MZ$4,'Estruturante Móvel'!$L:$L,'CRONOGRAMA_CONST+MIGRACAO'!MP$9))</f>
        <v>0</v>
      </c>
      <c r="NB33" s="139">
        <f>(COUNTIFS('Estruturante Móvel'!$M:$M,$B33,'Estruturante Móvel'!$AM:$AM,NB$4))-(COUNTIFS('Estruturante Móvel'!$M:$M,$B33,'Estruturante Móvel'!$AM:$AM,NB$4,'Estruturante Móvel'!$AQ:$AQ,"REPARO FO"))</f>
        <v>0</v>
      </c>
      <c r="NC33" s="140">
        <f>(COUNTIFS('Estruturante Móvel'!$M:$M,$B30,'Estruturante Móvel'!$C:$C,"&lt;&gt;PREVISTO",'Estruturante Móvel'!$G:$G,NB$4,'Estruturante Móvel'!$L:$L,'CRONOGRAMA_CONST+MIGRACAO'!MR$9))</f>
        <v>0</v>
      </c>
      <c r="ND33" s="139">
        <f>(COUNTIFS('Estruturante Móvel'!$M:$M,$B33,'Estruturante Móvel'!$AM:$AM,ND$4))-(COUNTIFS('Estruturante Móvel'!$M:$M,$B33,'Estruturante Móvel'!$AM:$AM,ND$4,'Estruturante Móvel'!$AQ:$AQ,"REPARO FO"))</f>
        <v>0</v>
      </c>
      <c r="NE33" s="140">
        <f>(COUNTIFS('Estruturante Móvel'!$M:$M,$B30,'Estruturante Móvel'!$C:$C,"&lt;&gt;PREVISTO",'Estruturante Móvel'!$G:$G,ND$4,'Estruturante Móvel'!$L:$L,'CRONOGRAMA_CONST+MIGRACAO'!MT$9))</f>
        <v>0</v>
      </c>
      <c r="NF33" s="139">
        <f>(COUNTIFS('Estruturante Móvel'!$M:$M,$B33,'Estruturante Móvel'!$AM:$AM,NF$4))-(COUNTIFS('Estruturante Móvel'!$M:$M,$B33,'Estruturante Móvel'!$AM:$AM,NF$4,'Estruturante Móvel'!$AQ:$AQ,"REPARO FO"))</f>
        <v>0</v>
      </c>
      <c r="NG33" s="140">
        <f>(COUNTIFS('Estruturante Móvel'!$M:$M,$B30,'Estruturante Móvel'!$C:$C,"&lt;&gt;PREVISTO",'Estruturante Móvel'!$G:$G,NF$4,'Estruturante Móvel'!$L:$L,'CRONOGRAMA_CONST+MIGRACAO'!MV$9))</f>
        <v>0</v>
      </c>
      <c r="NH33" s="139">
        <f>(COUNTIFS('Estruturante Móvel'!$M:$M,$B33,'Estruturante Móvel'!$AM:$AM,NH$4))-(COUNTIFS('Estruturante Móvel'!$M:$M,$B33,'Estruturante Móvel'!$AM:$AM,NH$4,'Estruturante Móvel'!$AQ:$AQ,"REPARO FO"))</f>
        <v>0</v>
      </c>
      <c r="NI33" s="140">
        <f>(COUNTIFS('Estruturante Móvel'!$M:$M,$B30,'Estruturante Móvel'!$C:$C,"&lt;&gt;PREVISTO",'Estruturante Móvel'!$G:$G,NH$4,'Estruturante Móvel'!$L:$L,'CRONOGRAMA_CONST+MIGRACAO'!MX$9))</f>
        <v>0</v>
      </c>
    </row>
    <row r="34" spans="1:373" collapsed="1">
      <c r="A34">
        <v>8</v>
      </c>
      <c r="B34" s="206" t="s">
        <v>453</v>
      </c>
      <c r="C34" s="164" t="s">
        <v>186</v>
      </c>
      <c r="D34" s="164">
        <f>COUNTIFS('Estruturante Móvel'!$M:$M,B34)</f>
        <v>21</v>
      </c>
      <c r="E34" s="164">
        <f>(COUNTIFS('Estruturante Móvel'!$M:$M,B34,'Estruturante Móvel'!$C:$C,"&lt;&gt;PREVISTO"))</f>
        <v>21</v>
      </c>
      <c r="F34" s="165">
        <f>(COUNTIFS('Estruturante Móvel'!$M:$M,B34,'Estruturante Móvel'!$C:$C,"PREVISTO"))</f>
        <v>0</v>
      </c>
      <c r="G34" s="165" t="str">
        <f>VLOOKUP(B34,'Estruturante Móvel'!M:X,12,0)</f>
        <v>ONDACOM</v>
      </c>
      <c r="H34" s="165" t="str">
        <f t="shared" si="378"/>
        <v>Concluído</v>
      </c>
      <c r="I34" s="166">
        <v>45597</v>
      </c>
      <c r="J34" s="160">
        <f t="shared" si="379"/>
        <v>1</v>
      </c>
      <c r="K34" s="157">
        <f t="shared" si="380"/>
        <v>21</v>
      </c>
      <c r="L34" s="139">
        <f>(COUNTIFS('Estruturante Móvel'!$M:$M,$B34,'Estruturante Móvel'!$AM:$AM,L$4))</f>
        <v>0</v>
      </c>
      <c r="M34" s="140">
        <f>(COUNTIFS('Estruturante Móvel'!$M:$M,$B34,'Estruturante Móvel'!$C:$C,"&lt;&gt;PREVISTO",'Estruturante Móvel'!$G:$G,L$4))</f>
        <v>0</v>
      </c>
      <c r="N34" s="139">
        <f>(COUNTIFS('Estruturante Móvel'!$M:$M,$B34,'Estruturante Móvel'!$AM:$AM,N$4))</f>
        <v>0</v>
      </c>
      <c r="O34" s="140">
        <f>(COUNTIFS('Estruturante Móvel'!$M:$M,$B34,'Estruturante Móvel'!$C:$C,"&lt;&gt;PREVISTO",'Estruturante Móvel'!$G:$G,N$4))</f>
        <v>0</v>
      </c>
      <c r="P34" s="139">
        <f>(COUNTIFS('Estruturante Móvel'!$M:$M,$B34,'Estruturante Móvel'!$AM:$AM,P$4))</f>
        <v>0</v>
      </c>
      <c r="Q34" s="140">
        <f>(COUNTIFS('Estruturante Móvel'!$M:$M,$B34,'Estruturante Móvel'!$C:$C,"&lt;&gt;PREVISTO",'Estruturante Móvel'!$G:$G,P$4))</f>
        <v>0</v>
      </c>
      <c r="R34" s="139">
        <f>(COUNTIFS('Estruturante Móvel'!$M:$M,$B34,'Estruturante Móvel'!$AM:$AM,R$4))</f>
        <v>0</v>
      </c>
      <c r="S34" s="140">
        <f>(COUNTIFS('Estruturante Móvel'!$M:$M,$B34,'Estruturante Móvel'!$C:$C,"&lt;&gt;PREVISTO",'Estruturante Móvel'!$G:$G,R$4))</f>
        <v>0</v>
      </c>
      <c r="T34" s="139">
        <f>(COUNTIFS('Estruturante Móvel'!$M:$M,$B34,'Estruturante Móvel'!$AM:$AM,T$4))</f>
        <v>0</v>
      </c>
      <c r="U34" s="140">
        <f>(COUNTIFS('Estruturante Móvel'!$M:$M,$B34,'Estruturante Móvel'!$C:$C,"&lt;&gt;PREVISTO",'Estruturante Móvel'!$G:$G,T$4))</f>
        <v>0</v>
      </c>
      <c r="V34" s="139">
        <f>(COUNTIFS('Estruturante Móvel'!$M:$M,$B34,'Estruturante Móvel'!$AM:$AM,V$4))</f>
        <v>0</v>
      </c>
      <c r="W34" s="140">
        <f>(COUNTIFS('Estruturante Móvel'!$M:$M,$B34,'Estruturante Móvel'!$C:$C,"&lt;&gt;PREVISTO",'Estruturante Móvel'!$G:$G,V$4))</f>
        <v>0</v>
      </c>
      <c r="X34" s="139">
        <f>(COUNTIFS('Estruturante Móvel'!$M:$M,$B34,'Estruturante Móvel'!$AM:$AM,X$4))</f>
        <v>0</v>
      </c>
      <c r="Y34" s="140">
        <f>(COUNTIFS('Estruturante Móvel'!$M:$M,$B34,'Estruturante Móvel'!$C:$C,"&lt;&gt;PREVISTO",'Estruturante Móvel'!$G:$G,X$4))</f>
        <v>0</v>
      </c>
      <c r="Z34" s="139">
        <f>(COUNTIFS('Estruturante Móvel'!$M:$M,$B34,'Estruturante Móvel'!$AM:$AM,Z$4))</f>
        <v>0</v>
      </c>
      <c r="AA34" s="140">
        <f>(COUNTIFS('Estruturante Móvel'!$M:$M,$B34,'Estruturante Móvel'!$C:$C,"&lt;&gt;PREVISTO",'Estruturante Móvel'!$G:$G,Z$4))</f>
        <v>0</v>
      </c>
      <c r="AB34" s="139">
        <f>(COUNTIFS('Estruturante Móvel'!$M:$M,$B34,'Estruturante Móvel'!$AM:$AM,AB$4))</f>
        <v>0</v>
      </c>
      <c r="AC34" s="140">
        <f>(COUNTIFS('Estruturante Móvel'!$M:$M,$B34,'Estruturante Móvel'!$C:$C,"&lt;&gt;PREVISTO",'Estruturante Móvel'!$G:$G,AB$4))</f>
        <v>0</v>
      </c>
      <c r="AD34" s="139">
        <f>(COUNTIFS('Estruturante Móvel'!$M:$M,$B34,'Estruturante Móvel'!$AM:$AM,AD$4))</f>
        <v>0</v>
      </c>
      <c r="AE34" s="140">
        <f>(COUNTIFS('Estruturante Móvel'!$M:$M,$B34,'Estruturante Móvel'!$C:$C,"&lt;&gt;PREVISTO",'Estruturante Móvel'!$G:$G,AD$4))</f>
        <v>0</v>
      </c>
      <c r="AF34" s="139">
        <f>(COUNTIFS('Estruturante Móvel'!$M:$M,$B34,'Estruturante Móvel'!$AM:$AM,AF$4))</f>
        <v>0</v>
      </c>
      <c r="AG34" s="140">
        <f>(COUNTIFS('Estruturante Móvel'!$M:$M,$B34,'Estruturante Móvel'!$C:$C,"&lt;&gt;PREVISTO",'Estruturante Móvel'!$G:$G,AF$4))</f>
        <v>1</v>
      </c>
      <c r="AH34" s="139">
        <f>(COUNTIFS('Estruturante Móvel'!$M:$M,$B34,'Estruturante Móvel'!$AM:$AM,AH$4))</f>
        <v>0</v>
      </c>
      <c r="AI34" s="140">
        <f>(COUNTIFS('Estruturante Móvel'!$M:$M,$B34,'Estruturante Móvel'!$C:$C,"&lt;&gt;PREVISTO",'Estruturante Móvel'!$G:$G,AH$4))</f>
        <v>0</v>
      </c>
      <c r="AJ34" s="139">
        <f>(COUNTIFS('Estruturante Móvel'!$M:$M,$B34,'Estruturante Móvel'!$AM:$AM,AJ$4))</f>
        <v>0</v>
      </c>
      <c r="AK34" s="140">
        <f>(COUNTIFS('Estruturante Móvel'!$M:$M,$B34,'Estruturante Móvel'!$C:$C,"&lt;&gt;PREVISTO",'Estruturante Móvel'!$G:$G,AJ$4))</f>
        <v>0</v>
      </c>
      <c r="AL34" s="139">
        <f>(COUNTIFS('Estruturante Móvel'!$M:$M,$B34,'Estruturante Móvel'!$AM:$AM,AL$4))</f>
        <v>0</v>
      </c>
      <c r="AM34" s="140">
        <f>(COUNTIFS('Estruturante Móvel'!$M:$M,$B34,'Estruturante Móvel'!$C:$C,"&lt;&gt;PREVISTO",'Estruturante Móvel'!$G:$G,AL$4))</f>
        <v>0</v>
      </c>
      <c r="AN34" s="139">
        <f>(COUNTIFS('Estruturante Móvel'!$M:$M,$B34,'Estruturante Móvel'!$AM:$AM,AN$4))</f>
        <v>0</v>
      </c>
      <c r="AO34" s="140">
        <f>(COUNTIFS('Estruturante Móvel'!$M:$M,$B34,'Estruturante Móvel'!$C:$C,"&lt;&gt;PREVISTO",'Estruturante Móvel'!$G:$G,AN$4))</f>
        <v>0</v>
      </c>
      <c r="AP34" s="139">
        <f>(COUNTIFS('Estruturante Móvel'!$M:$M,$B34,'Estruturante Móvel'!$AM:$AM,AP$4))</f>
        <v>0</v>
      </c>
      <c r="AQ34" s="140">
        <f>(COUNTIFS('Estruturante Móvel'!$M:$M,$B34,'Estruturante Móvel'!$C:$C,"&lt;&gt;PREVISTO",'Estruturante Móvel'!$G:$G,AP$4))</f>
        <v>0</v>
      </c>
      <c r="AR34" s="139">
        <f>(COUNTIFS('Estruturante Móvel'!$M:$M,$B34,'Estruturante Móvel'!$AM:$AM,AR$4))</f>
        <v>0</v>
      </c>
      <c r="AS34" s="140">
        <f>(COUNTIFS('Estruturante Móvel'!$M:$M,$B34,'Estruturante Móvel'!$C:$C,"&lt;&gt;PREVISTO",'Estruturante Móvel'!$G:$G,AR$4))</f>
        <v>0</v>
      </c>
      <c r="AT34" s="139">
        <f>(COUNTIFS('Estruturante Móvel'!$M:$M,$B34,'Estruturante Móvel'!$AM:$AM,AT$4))</f>
        <v>0</v>
      </c>
      <c r="AU34" s="140">
        <f>(COUNTIFS('Estruturante Móvel'!$M:$M,$B34,'Estruturante Móvel'!$C:$C,"&lt;&gt;PREVISTO",'Estruturante Móvel'!$G:$G,AT$4))</f>
        <v>0</v>
      </c>
      <c r="AV34" s="139">
        <f>(COUNTIFS('Estruturante Móvel'!$M:$M,$B34,'Estruturante Móvel'!$AM:$AM,AV$4))</f>
        <v>0</v>
      </c>
      <c r="AW34" s="140">
        <f>(COUNTIFS('Estruturante Móvel'!$M:$M,$B34,'Estruturante Móvel'!$C:$C,"&lt;&gt;PREVISTO",'Estruturante Móvel'!$G:$G,AV$4))</f>
        <v>0</v>
      </c>
      <c r="AX34" s="139">
        <f>(COUNTIFS('Estruturante Móvel'!$M:$M,$B34,'Estruturante Móvel'!$AM:$AM,AX$4))</f>
        <v>0</v>
      </c>
      <c r="AY34" s="140">
        <f>(COUNTIFS('Estruturante Móvel'!$M:$M,$B34,'Estruturante Móvel'!$C:$C,"&lt;&gt;PREVISTO",'Estruturante Móvel'!$G:$G,AX$4))</f>
        <v>0</v>
      </c>
      <c r="AZ34" s="139">
        <f>(COUNTIFS('Estruturante Móvel'!$M:$M,$B34,'Estruturante Móvel'!$AM:$AM,AZ$4))</f>
        <v>0</v>
      </c>
      <c r="BA34" s="140">
        <f>(COUNTIFS('Estruturante Móvel'!$M:$M,$B34,'Estruturante Móvel'!$C:$C,"&lt;&gt;PREVISTO",'Estruturante Móvel'!$G:$G,AZ$4))</f>
        <v>0</v>
      </c>
      <c r="BB34" s="139">
        <f>(COUNTIFS('Estruturante Móvel'!$M:$M,$B34,'Estruturante Móvel'!$AM:$AM,BB$4))</f>
        <v>0</v>
      </c>
      <c r="BC34" s="140">
        <f>(COUNTIFS('Estruturante Móvel'!$M:$M,$B34,'Estruturante Móvel'!$C:$C,"&lt;&gt;PREVISTO",'Estruturante Móvel'!$G:$G,BB$4))</f>
        <v>0</v>
      </c>
      <c r="BD34" s="139">
        <f>(COUNTIFS('Estruturante Móvel'!$M:$M,$B34,'Estruturante Móvel'!$AM:$AM,BD$4))</f>
        <v>0</v>
      </c>
      <c r="BE34" s="140">
        <f>(COUNTIFS('Estruturante Móvel'!$M:$M,$B34,'Estruturante Móvel'!$C:$C,"&lt;&gt;PREVISTO",'Estruturante Móvel'!$G:$G,BD$4))</f>
        <v>0</v>
      </c>
      <c r="BF34" s="139">
        <f>(COUNTIFS('Estruturante Móvel'!$M:$M,$B34,'Estruturante Móvel'!$AM:$AM,BF$4))</f>
        <v>0</v>
      </c>
      <c r="BG34" s="140">
        <f>(COUNTIFS('Estruturante Móvel'!$M:$M,$B34,'Estruturante Móvel'!$C:$C,"&lt;&gt;PREVISTO",'Estruturante Móvel'!$G:$G,BF$4))</f>
        <v>0</v>
      </c>
      <c r="BH34" s="139">
        <f>(COUNTIFS('Estruturante Móvel'!$M:$M,$B34,'Estruturante Móvel'!$AM:$AM,BH$4))</f>
        <v>0</v>
      </c>
      <c r="BI34" s="140">
        <f>(COUNTIFS('Estruturante Móvel'!$M:$M,$B34,'Estruturante Móvel'!$C:$C,"&lt;&gt;PREVISTO",'Estruturante Móvel'!$G:$G,BH$4))</f>
        <v>0</v>
      </c>
      <c r="BJ34" s="139">
        <f>(COUNTIFS('Estruturante Móvel'!$M:$M,$B34,'Estruturante Móvel'!$AM:$AM,BJ$4))</f>
        <v>0</v>
      </c>
      <c r="BK34" s="140">
        <f>(COUNTIFS('Estruturante Móvel'!$M:$M,$B34,'Estruturante Móvel'!$C:$C,"&lt;&gt;PREVISTO",'Estruturante Móvel'!$G:$G,BJ$4))</f>
        <v>0</v>
      </c>
      <c r="BL34" s="139">
        <f>(COUNTIFS('Estruturante Móvel'!$M:$M,$B34,'Estruturante Móvel'!$AM:$AM,BL$4))</f>
        <v>0</v>
      </c>
      <c r="BM34" s="140">
        <f>(COUNTIFS('Estruturante Móvel'!$M:$M,$B34,'Estruturante Móvel'!$C:$C,"&lt;&gt;PREVISTO",'Estruturante Móvel'!$G:$G,BL$4))</f>
        <v>0</v>
      </c>
      <c r="BN34" s="139">
        <f>(COUNTIFS('Estruturante Móvel'!$M:$M,$B34,'Estruturante Móvel'!$AM:$AM,BN$4))</f>
        <v>0</v>
      </c>
      <c r="BO34" s="140">
        <f>(COUNTIFS('Estruturante Móvel'!$M:$M,$B34,'Estruturante Móvel'!$C:$C,"&lt;&gt;PREVISTO",'Estruturante Móvel'!$G:$G,BN$4))</f>
        <v>0</v>
      </c>
      <c r="BP34" s="139">
        <f>(COUNTIFS('Estruturante Móvel'!$M:$M,$B34,'Estruturante Móvel'!$AM:$AM,BP$4))</f>
        <v>0</v>
      </c>
      <c r="BQ34" s="140">
        <f>(COUNTIFS('Estruturante Móvel'!$M:$M,$B34,'Estruturante Móvel'!$C:$C,"&lt;&gt;PREVISTO",'Estruturante Móvel'!$G:$G,BP$4))</f>
        <v>0</v>
      </c>
      <c r="BR34" s="139">
        <f>(COUNTIFS('Estruturante Móvel'!$M:$M,$B34,'Estruturante Móvel'!$AM:$AM,BR$4))</f>
        <v>0</v>
      </c>
      <c r="BS34" s="140">
        <f>(COUNTIFS('Estruturante Móvel'!$M:$M,$B34,'Estruturante Móvel'!$C:$C,"&lt;&gt;PREVISTO",'Estruturante Móvel'!$G:$G,BR$4))</f>
        <v>0</v>
      </c>
      <c r="BT34" s="139">
        <f>(COUNTIFS('Estruturante Móvel'!$M:$M,$B34,'Estruturante Móvel'!$AM:$AM,BT$4))-(COUNTIFS('Estruturante Móvel'!$M:$M,$B34,'Estruturante Móvel'!$AM:$AM,BT$4,'Estruturante Móvel'!$AQ:$AQ,"REPARO FO"))</f>
        <v>0</v>
      </c>
      <c r="BU34" s="140">
        <f>(COUNTIFS('Estruturante Móvel'!$M:$M,$B34,'Estruturante Móvel'!$C:$C,"&lt;&gt;PREVISTO",'Estruturante Móvel'!$G:$G,BT$4))</f>
        <v>0</v>
      </c>
      <c r="BV34" s="139">
        <f>(COUNTIFS('Estruturante Móvel'!$M:$M,$B34,'Estruturante Móvel'!$AM:$AM,BV$4))-(COUNTIFS('Estruturante Móvel'!$M:$M,$B34,'Estruturante Móvel'!$AM:$AM,BV$4,'Estruturante Móvel'!$AQ:$AQ,"REPARO FO"))</f>
        <v>1</v>
      </c>
      <c r="BW34" s="140">
        <f>(COUNTIFS('Estruturante Móvel'!$M:$M,$B34,'Estruturante Móvel'!$C:$C,"&lt;&gt;PREVISTO",'Estruturante Móvel'!$G:$G,BV$4))</f>
        <v>0</v>
      </c>
      <c r="BX34" s="139">
        <f>(COUNTIFS('Estruturante Móvel'!$M:$M,$B34,'Estruturante Móvel'!$AM:$AM,BX$4))-(COUNTIFS('Estruturante Móvel'!$M:$M,$B34,'Estruturante Móvel'!$AM:$AM,BX$4,'Estruturante Móvel'!$AQ:$AQ,"REPARO FO"))</f>
        <v>0</v>
      </c>
      <c r="BY34" s="140">
        <f>(COUNTIFS('Estruturante Móvel'!$M:$M,$B34,'Estruturante Móvel'!$C:$C,"&lt;&gt;PREVISTO",'Estruturante Móvel'!$G:$G,BX$4))</f>
        <v>0</v>
      </c>
      <c r="BZ34" s="139">
        <f>(COUNTIFS('Estruturante Móvel'!$M:$M,$B34,'Estruturante Móvel'!$AM:$AM,BZ$4))-(COUNTIFS('Estruturante Móvel'!$M:$M,$B34,'Estruturante Móvel'!$AM:$AM,BZ$4,'Estruturante Móvel'!$AQ:$AQ,"REPARO FO"))</f>
        <v>0</v>
      </c>
      <c r="CA34" s="140">
        <f>(COUNTIFS('Estruturante Móvel'!$M:$M,$B34,'Estruturante Móvel'!$C:$C,"&lt;&gt;PREVISTO",'Estruturante Móvel'!$G:$G,BZ$4))</f>
        <v>0</v>
      </c>
      <c r="CB34" s="139">
        <f>(COUNTIFS('Estruturante Móvel'!$M:$M,$B34,'Estruturante Móvel'!$AM:$AM,CB$4))-(COUNTIFS('Estruturante Móvel'!$M:$M,$B34,'Estruturante Móvel'!$AM:$AM,CB$4,'Estruturante Móvel'!$AQ:$AQ,"REPARO FO"))</f>
        <v>0</v>
      </c>
      <c r="CC34" s="140">
        <f>(COUNTIFS('Estruturante Móvel'!$M:$M,$B34,'Estruturante Móvel'!$C:$C,"&lt;&gt;PREVISTO",'Estruturante Móvel'!$G:$G,CB$4))</f>
        <v>0</v>
      </c>
      <c r="CD34" s="139">
        <f>(COUNTIFS('Estruturante Móvel'!$M:$M,$B34,'Estruturante Móvel'!$AM:$AM,CD$4))-(COUNTIFS('Estruturante Móvel'!$M:$M,$B34,'Estruturante Móvel'!$AM:$AM,CD$4,'Estruturante Móvel'!$AQ:$AQ,"REPARO FO"))</f>
        <v>0</v>
      </c>
      <c r="CE34" s="140">
        <f>(COUNTIFS('Estruturante Móvel'!$M:$M,$B34,'Estruturante Móvel'!$C:$C,"&lt;&gt;PREVISTO",'Estruturante Móvel'!$G:$G,CD$4))</f>
        <v>0</v>
      </c>
      <c r="CF34" s="139">
        <f>(COUNTIFS('Estruturante Móvel'!$M:$M,$B34,'Estruturante Móvel'!$AM:$AM,CF$4))-(COUNTIFS('Estruturante Móvel'!$M:$M,$B34,'Estruturante Móvel'!$AM:$AM,CF$4,'Estruturante Móvel'!$AQ:$AQ,"REPARO FO"))</f>
        <v>0</v>
      </c>
      <c r="CG34" s="140">
        <f>(COUNTIFS('Estruturante Móvel'!$M:$M,$B34,'Estruturante Móvel'!$C:$C,"&lt;&gt;PREVISTO",'Estruturante Móvel'!$G:$G,CF$4))</f>
        <v>0</v>
      </c>
      <c r="CH34" s="139">
        <f>(COUNTIFS('Estruturante Móvel'!$M:$M,$B34,'Estruturante Móvel'!$AM:$AM,CH$4))-(COUNTIFS('Estruturante Móvel'!$M:$M,$B34,'Estruturante Móvel'!$AM:$AM,CH$4,'Estruturante Móvel'!$AQ:$AQ,"REPARO FO"))</f>
        <v>0</v>
      </c>
      <c r="CI34" s="140">
        <f>(COUNTIFS('Estruturante Móvel'!$M:$M,$B34,'Estruturante Móvel'!$C:$C,"&lt;&gt;PREVISTO",'Estruturante Móvel'!$G:$G,CH$4))</f>
        <v>0</v>
      </c>
      <c r="CJ34" s="139">
        <f>(COUNTIFS('Estruturante Móvel'!$M:$M,$B34,'Estruturante Móvel'!$AM:$AM,CJ$4))-(COUNTIFS('Estruturante Móvel'!$M:$M,$B34,'Estruturante Móvel'!$AM:$AM,CJ$4,'Estruturante Móvel'!$AQ:$AQ,"REPARO FO"))</f>
        <v>0</v>
      </c>
      <c r="CK34" s="140">
        <f>(COUNTIFS('Estruturante Móvel'!$M:$M,$B34,'Estruturante Móvel'!$C:$C,"&lt;&gt;PREVISTO",'Estruturante Móvel'!$G:$G,CJ$4))</f>
        <v>0</v>
      </c>
      <c r="CL34" s="139">
        <f>(COUNTIFS('Estruturante Móvel'!$M:$M,$B34,'Estruturante Móvel'!$AM:$AM,CL$4))-(COUNTIFS('Estruturante Móvel'!$M:$M,$B34,'Estruturante Móvel'!$AM:$AM,CL$4,'Estruturante Móvel'!$AQ:$AQ,"REPARO FO"))</f>
        <v>0</v>
      </c>
      <c r="CM34" s="140">
        <f>(COUNTIFS('Estruturante Móvel'!$M:$M,$B34,'Estruturante Móvel'!$C:$C,"&lt;&gt;PREVISTO",'Estruturante Móvel'!$G:$G,CL$4))</f>
        <v>0</v>
      </c>
      <c r="CN34" s="139">
        <f>(COUNTIFS('Estruturante Móvel'!$M:$M,$B34,'Estruturante Móvel'!$AM:$AM,CN$4))-(COUNTIFS('Estruturante Móvel'!$M:$M,$B34,'Estruturante Móvel'!$AM:$AM,CN$4,'Estruturante Móvel'!$AQ:$AQ,"REPARO FO"))</f>
        <v>0</v>
      </c>
      <c r="CO34" s="140">
        <f>(COUNTIFS('Estruturante Móvel'!$M:$M,$B34,'Estruturante Móvel'!$C:$C,"&lt;&gt;PREVISTO",'Estruturante Móvel'!$G:$G,CN$4))</f>
        <v>0</v>
      </c>
      <c r="CP34" s="139">
        <f>(COUNTIFS('Estruturante Móvel'!$M:$M,$B34,'Estruturante Móvel'!$AM:$AM,CP$4))-(COUNTIFS('Estruturante Móvel'!$M:$M,$B34,'Estruturante Móvel'!$AM:$AM,CP$4,'Estruturante Móvel'!$AQ:$AQ,"REPARO FO"))</f>
        <v>0</v>
      </c>
      <c r="CQ34" s="140">
        <f>(COUNTIFS('Estruturante Móvel'!$M:$M,$B34,'Estruturante Móvel'!$C:$C,"&lt;&gt;PREVISTO",'Estruturante Móvel'!$G:$G,CP$4))</f>
        <v>0</v>
      </c>
      <c r="CR34" s="139">
        <f>(COUNTIFS('Estruturante Móvel'!$M:$M,$B34,'Estruturante Móvel'!$AM:$AM,CR$4))-(COUNTIFS('Estruturante Móvel'!$M:$M,$B34,'Estruturante Móvel'!$AM:$AM,CR$4,'Estruturante Móvel'!$AQ:$AQ,"REPARO FO"))</f>
        <v>0</v>
      </c>
      <c r="CS34" s="140">
        <f>(COUNTIFS('Estruturante Móvel'!$M:$M,$B34,'Estruturante Móvel'!$C:$C,"&lt;&gt;PREVISTO",'Estruturante Móvel'!$G:$G,CR$4))</f>
        <v>0</v>
      </c>
      <c r="CT34" s="139">
        <f>(COUNTIFS('Estruturante Móvel'!$M:$M,$B34,'Estruturante Móvel'!$AM:$AM,CT$4))-(COUNTIFS('Estruturante Móvel'!$M:$M,$B34,'Estruturante Móvel'!$AM:$AM,CT$4,'Estruturante Móvel'!$AQ:$AQ,"REPARO FO"))</f>
        <v>0</v>
      </c>
      <c r="CU34" s="140">
        <f>(COUNTIFS('Estruturante Móvel'!$M:$M,$B34,'Estruturante Móvel'!$C:$C,"&lt;&gt;PREVISTO",'Estruturante Móvel'!$G:$G,CT$4))</f>
        <v>0</v>
      </c>
      <c r="CV34" s="139">
        <f>(COUNTIFS('Estruturante Móvel'!$M:$M,$B34,'Estruturante Móvel'!$AM:$AM,CV$4))-(COUNTIFS('Estruturante Móvel'!$M:$M,$B34,'Estruturante Móvel'!$AM:$AM,CV$4,'Estruturante Móvel'!$AQ:$AQ,"REPARO FO"))</f>
        <v>0</v>
      </c>
      <c r="CW34" s="140">
        <f>(COUNTIFS('Estruturante Móvel'!$M:$M,$B34,'Estruturante Móvel'!$C:$C,"&lt;&gt;PREVISTO",'Estruturante Móvel'!$G:$G,CV$4))</f>
        <v>0</v>
      </c>
      <c r="CX34" s="139">
        <f>(COUNTIFS('Estruturante Móvel'!$M:$M,$B34,'Estruturante Móvel'!$AM:$AM,CX$4))-(COUNTIFS('Estruturante Móvel'!$M:$M,$B34,'Estruturante Móvel'!$AM:$AM,CX$4,'Estruturante Móvel'!$AQ:$AQ,"REPARO FO"))</f>
        <v>0</v>
      </c>
      <c r="CY34" s="140">
        <f>(COUNTIFS('Estruturante Móvel'!$M:$M,$B34,'Estruturante Móvel'!$C:$C,"&lt;&gt;PREVISTO",'Estruturante Móvel'!$G:$G,CX$4))</f>
        <v>0</v>
      </c>
      <c r="CZ34" s="139">
        <f>(COUNTIFS('Estruturante Móvel'!$M:$M,$B34,'Estruturante Móvel'!$AM:$AM,CZ$4))-(COUNTIFS('Estruturante Móvel'!$M:$M,$B34,'Estruturante Móvel'!$AM:$AM,CZ$4,'Estruturante Móvel'!$AQ:$AQ,"REPARO FO"))</f>
        <v>0</v>
      </c>
      <c r="DA34" s="140">
        <f>(COUNTIFS('Estruturante Móvel'!$M:$M,$B34,'Estruturante Móvel'!$C:$C,"&lt;&gt;PREVISTO",'Estruturante Móvel'!$G:$G,CZ$4))</f>
        <v>0</v>
      </c>
      <c r="DB34" s="139">
        <f>(COUNTIFS('Estruturante Móvel'!$M:$M,$B34,'Estruturante Móvel'!$AM:$AM,DB$4))-(COUNTIFS('Estruturante Móvel'!$M:$M,$B34,'Estruturante Móvel'!$AM:$AM,DB$4,'Estruturante Móvel'!$AQ:$AQ,"REPARO FO"))</f>
        <v>0</v>
      </c>
      <c r="DC34" s="140">
        <f>(COUNTIFS('Estruturante Móvel'!$M:$M,$B34,'Estruturante Móvel'!$C:$C,"&lt;&gt;PREVISTO",'Estruturante Móvel'!$G:$G,DB$4))</f>
        <v>0</v>
      </c>
      <c r="DD34" s="139">
        <f>(COUNTIFS('Estruturante Móvel'!$M:$M,$B34,'Estruturante Móvel'!$AM:$AM,DD$4))-(COUNTIFS('Estruturante Móvel'!$M:$M,$B34,'Estruturante Móvel'!$AM:$AM,DD$4,'Estruturante Móvel'!$AQ:$AQ,"REPARO FO"))</f>
        <v>0</v>
      </c>
      <c r="DE34" s="140">
        <f>(COUNTIFS('Estruturante Móvel'!$M:$M,$B34,'Estruturante Móvel'!$C:$C,"&lt;&gt;PREVISTO",'Estruturante Móvel'!$G:$G,DD$4))</f>
        <v>0</v>
      </c>
      <c r="DF34" s="139">
        <f>(COUNTIFS('Estruturante Móvel'!$M:$M,$B34,'Estruturante Móvel'!$AM:$AM,DF$4))-(COUNTIFS('Estruturante Móvel'!$M:$M,$B34,'Estruturante Móvel'!$AM:$AM,DF$4,'Estruturante Móvel'!$AQ:$AQ,"REPARO FO"))</f>
        <v>0</v>
      </c>
      <c r="DG34" s="140">
        <f>(COUNTIFS('Estruturante Móvel'!$M:$M,$B34,'Estruturante Móvel'!$C:$C,"&lt;&gt;PREVISTO",'Estruturante Móvel'!$G:$G,DF$4))</f>
        <v>0</v>
      </c>
      <c r="DH34" s="139">
        <f>(COUNTIFS('Estruturante Móvel'!$M:$M,$B34,'Estruturante Móvel'!$AM:$AM,DH$4))-(COUNTIFS('Estruturante Móvel'!$M:$M,$B34,'Estruturante Móvel'!$AM:$AM,DH$4,'Estruturante Móvel'!$AQ:$AQ,"REPARO FO"))</f>
        <v>0</v>
      </c>
      <c r="DI34" s="140">
        <f>(COUNTIFS('Estruturante Móvel'!$M:$M,$B34,'Estruturante Móvel'!$C:$C,"&lt;&gt;PREVISTO",'Estruturante Móvel'!$G:$G,DH$4))</f>
        <v>0</v>
      </c>
      <c r="DJ34" s="139">
        <f>(COUNTIFS('Estruturante Móvel'!$M:$M,$B34,'Estruturante Móvel'!$AM:$AM,DJ$4))-(COUNTIFS('Estruturante Móvel'!$M:$M,$B34,'Estruturante Móvel'!$AM:$AM,DJ$4,'Estruturante Móvel'!$AQ:$AQ,"REPARO FO"))</f>
        <v>1</v>
      </c>
      <c r="DK34" s="140">
        <f>(COUNTIFS('Estruturante Móvel'!$M:$M,$B34,'Estruturante Móvel'!$C:$C,"&lt;&gt;PREVISTO",'Estruturante Móvel'!$G:$G,DJ$4))</f>
        <v>0</v>
      </c>
      <c r="DL34" s="139">
        <f>(COUNTIFS('Estruturante Móvel'!$M:$M,$B34,'Estruturante Móvel'!$AM:$AM,DL$4))-(COUNTIFS('Estruturante Móvel'!$M:$M,$B34,'Estruturante Móvel'!$AM:$AM,DL$4,'Estruturante Móvel'!$AQ:$AQ,"REPARO FO"))</f>
        <v>0</v>
      </c>
      <c r="DM34" s="140">
        <f>(COUNTIFS('Estruturante Móvel'!$M:$M,$B34,'Estruturante Móvel'!$C:$C,"&lt;&gt;PREVISTO",'Estruturante Móvel'!$G:$G,DL$4))</f>
        <v>0</v>
      </c>
      <c r="DN34" s="139">
        <f>(COUNTIFS('Estruturante Móvel'!$M:$M,$B34,'Estruturante Móvel'!$AM:$AM,DN$4))-(COUNTIFS('Estruturante Móvel'!$M:$M,$B34,'Estruturante Móvel'!$AM:$AM,DN$4,'Estruturante Móvel'!$AQ:$AQ,"REPARO FO"))</f>
        <v>0</v>
      </c>
      <c r="DO34" s="140">
        <f>(COUNTIFS('Estruturante Móvel'!$M:$M,$B34,'Estruturante Móvel'!$C:$C,"&lt;&gt;PREVISTO",'Estruturante Móvel'!$G:$G,DN$4))</f>
        <v>0</v>
      </c>
      <c r="DP34" s="139">
        <f>(COUNTIFS('Estruturante Móvel'!$M:$M,$B34,'Estruturante Móvel'!$AM:$AM,DP$4))-(COUNTIFS('Estruturante Móvel'!$M:$M,$B34,'Estruturante Móvel'!$AM:$AM,DP$4,'Estruturante Móvel'!$AQ:$AQ,"REPARO FO"))</f>
        <v>0</v>
      </c>
      <c r="DQ34" s="140">
        <f>(COUNTIFS('Estruturante Móvel'!$M:$M,$B34,'Estruturante Móvel'!$C:$C,"&lt;&gt;PREVISTO",'Estruturante Móvel'!$G:$G,DP$4))</f>
        <v>0</v>
      </c>
      <c r="DR34" s="139">
        <f>(COUNTIFS('Estruturante Móvel'!$M:$M,$B34,'Estruturante Móvel'!$AM:$AM,DR$4))-(COUNTIFS('Estruturante Móvel'!$M:$M,$B34,'Estruturante Móvel'!$AM:$AM,DR$4,'Estruturante Móvel'!$AQ:$AQ,"REPARO FO"))</f>
        <v>0</v>
      </c>
      <c r="DS34" s="140">
        <f>(COUNTIFS('Estruturante Móvel'!$M:$M,$B34,'Estruturante Móvel'!$C:$C,"&lt;&gt;PREVISTO",'Estruturante Móvel'!$G:$G,DR$4))</f>
        <v>0</v>
      </c>
      <c r="DT34" s="139">
        <f>(COUNTIFS('Estruturante Móvel'!$M:$M,$B34,'Estruturante Móvel'!$AM:$AM,DT$4))-(COUNTIFS('Estruturante Móvel'!$M:$M,$B34,'Estruturante Móvel'!$AM:$AM,DT$4,'Estruturante Móvel'!$AQ:$AQ,"REPARO FO"))</f>
        <v>0</v>
      </c>
      <c r="DU34" s="140">
        <f>(COUNTIFS('Estruturante Móvel'!$M:$M,$B34,'Estruturante Móvel'!$C:$C,"&lt;&gt;PREVISTO",'Estruturante Móvel'!$G:$G,DT$4))</f>
        <v>0</v>
      </c>
      <c r="DV34" s="139">
        <f>(COUNTIFS('Estruturante Móvel'!$M:$M,$B34,'Estruturante Móvel'!$AM:$AM,DV$4))-(COUNTIFS('Estruturante Móvel'!$M:$M,$B34,'Estruturante Móvel'!$AM:$AM,DV$4,'Estruturante Móvel'!$AQ:$AQ,"REPARO FO"))</f>
        <v>0</v>
      </c>
      <c r="DW34" s="140">
        <f>(COUNTIFS('Estruturante Móvel'!$M:$M,$B34,'Estruturante Móvel'!$C:$C,"&lt;&gt;PREVISTO",'Estruturante Móvel'!$G:$G,DV$4))</f>
        <v>0</v>
      </c>
      <c r="DX34" s="139">
        <f>(COUNTIFS('Estruturante Móvel'!$M:$M,$B34,'Estruturante Móvel'!$AM:$AM,DX$4))-(COUNTIFS('Estruturante Móvel'!$M:$M,$B34,'Estruturante Móvel'!$AM:$AM,DX$4,'Estruturante Móvel'!$AQ:$AQ,"REPARO FO"))</f>
        <v>0</v>
      </c>
      <c r="DY34" s="140">
        <f>(COUNTIFS('Estruturante Móvel'!$M:$M,$B34,'Estruturante Móvel'!$C:$C,"&lt;&gt;PREVISTO",'Estruturante Móvel'!$G:$G,DX$4))</f>
        <v>0</v>
      </c>
      <c r="DZ34" s="139">
        <f>(COUNTIFS('Estruturante Móvel'!$M:$M,$B34,'Estruturante Móvel'!$AM:$AM,DZ$4))-(COUNTIFS('Estruturante Móvel'!$M:$M,$B34,'Estruturante Móvel'!$AM:$AM,DZ$4,'Estruturante Móvel'!$AQ:$AQ,"REPARO FO"))</f>
        <v>0</v>
      </c>
      <c r="EA34" s="140">
        <f>(COUNTIFS('Estruturante Móvel'!$M:$M,$B34,'Estruturante Móvel'!$C:$C,"&lt;&gt;PREVISTO",'Estruturante Móvel'!$G:$G,DZ$4))</f>
        <v>0</v>
      </c>
      <c r="EB34" s="139">
        <f>(COUNTIFS('Estruturante Móvel'!$M:$M,$B34,'Estruturante Móvel'!$AM:$AM,EB$4))-(COUNTIFS('Estruturante Móvel'!$M:$M,$B34,'Estruturante Móvel'!$AM:$AM,EB$4,'Estruturante Móvel'!$AQ:$AQ,"REPARO FO"))</f>
        <v>0</v>
      </c>
      <c r="EC34" s="140">
        <f>(COUNTIFS('Estruturante Móvel'!$M:$M,$B34,'Estruturante Móvel'!$C:$C,"&lt;&gt;PREVISTO",'Estruturante Móvel'!$G:$G,EB$4))</f>
        <v>0</v>
      </c>
      <c r="ED34" s="139">
        <f>(COUNTIFS('Estruturante Móvel'!$M:$M,$B34,'Estruturante Móvel'!$AM:$AM,ED$4))-(COUNTIFS('Estruturante Móvel'!$M:$M,$B34,'Estruturante Móvel'!$AM:$AM,ED$4,'Estruturante Móvel'!$AQ:$AQ,"REPARO FO"))</f>
        <v>0</v>
      </c>
      <c r="EE34" s="140">
        <f>(COUNTIFS('Estruturante Móvel'!$M:$M,$B34,'Estruturante Móvel'!$C:$C,"&lt;&gt;PREVISTO",'Estruturante Móvel'!$G:$G,ED$4))</f>
        <v>0</v>
      </c>
      <c r="EF34" s="139">
        <f>(COUNTIFS('Estruturante Móvel'!$M:$M,$B34,'Estruturante Móvel'!$AM:$AM,EF$4))-(COUNTIFS('Estruturante Móvel'!$M:$M,$B34,'Estruturante Móvel'!$AM:$AM,EF$4,'Estruturante Móvel'!$AQ:$AQ,"REPARO FO"))</f>
        <v>0</v>
      </c>
      <c r="EG34" s="140">
        <f>(COUNTIFS('Estruturante Móvel'!$M:$M,$B34,'Estruturante Móvel'!$C:$C,"&lt;&gt;PREVISTO",'Estruturante Móvel'!$G:$G,EF$4))</f>
        <v>0</v>
      </c>
      <c r="EH34" s="139">
        <f>(COUNTIFS('Estruturante Móvel'!$M:$M,$B34,'Estruturante Móvel'!$AM:$AM,EH$4))-(COUNTIFS('Estruturante Móvel'!$M:$M,$B34,'Estruturante Móvel'!$AM:$AM,EH$4,'Estruturante Móvel'!$AQ:$AQ,"REPARO FO"))</f>
        <v>0</v>
      </c>
      <c r="EI34" s="140">
        <f>(COUNTIFS('Estruturante Móvel'!$M:$M,$B34,'Estruturante Móvel'!$C:$C,"&lt;&gt;PREVISTO",'Estruturante Móvel'!$G:$G,EH$4))</f>
        <v>0</v>
      </c>
      <c r="EJ34" s="139">
        <f>(COUNTIFS('Estruturante Móvel'!$M:$M,$B34,'Estruturante Móvel'!$AM:$AM,EJ$4))-(COUNTIFS('Estruturante Móvel'!$M:$M,$B34,'Estruturante Móvel'!$AM:$AM,EJ$4,'Estruturante Móvel'!$AQ:$AQ,"REPARO FO"))</f>
        <v>0</v>
      </c>
      <c r="EK34" s="140">
        <f>(COUNTIFS('Estruturante Móvel'!$M:$M,$B34,'Estruturante Móvel'!$C:$C,"&lt;&gt;PREVISTO",'Estruturante Móvel'!$G:$G,EJ$4))</f>
        <v>0</v>
      </c>
      <c r="EL34" s="139">
        <f>(COUNTIFS('Estruturante Móvel'!$M:$M,$B34,'Estruturante Móvel'!$AM:$AM,EL$4))-(COUNTIFS('Estruturante Móvel'!$M:$M,$B34,'Estruturante Móvel'!$AM:$AM,EL$4,'Estruturante Móvel'!$AQ:$AQ,"REPARO FO"))</f>
        <v>0</v>
      </c>
      <c r="EM34" s="140">
        <f>(COUNTIFS('Estruturante Móvel'!$M:$M,$B34,'Estruturante Móvel'!$C:$C,"&lt;&gt;PREVISTO",'Estruturante Móvel'!$G:$G,EL$4))</f>
        <v>0</v>
      </c>
      <c r="EN34" s="139">
        <f>(COUNTIFS('Estruturante Móvel'!$M:$M,$B34,'Estruturante Móvel'!$AM:$AM,EN$4))-(COUNTIFS('Estruturante Móvel'!$M:$M,$B34,'Estruturante Móvel'!$AM:$AM,EN$4,'Estruturante Móvel'!$AQ:$AQ,"REPARO FO"))</f>
        <v>0</v>
      </c>
      <c r="EO34" s="140">
        <f>(COUNTIFS('Estruturante Móvel'!$M:$M,$B34,'Estruturante Móvel'!$C:$C,"&lt;&gt;PREVISTO",'Estruturante Móvel'!$G:$G,EN$4))</f>
        <v>0</v>
      </c>
      <c r="EP34" s="139">
        <f>(COUNTIFS('Estruturante Móvel'!$M:$M,$B34,'Estruturante Móvel'!$AM:$AM,EP$4))-(COUNTIFS('Estruturante Móvel'!$M:$M,$B34,'Estruturante Móvel'!$AM:$AM,EP$4,'Estruturante Móvel'!$AQ:$AQ,"REPARO FO"))</f>
        <v>0</v>
      </c>
      <c r="EQ34" s="140">
        <f>(COUNTIFS('Estruturante Móvel'!$M:$M,$B34,'Estruturante Móvel'!$C:$C,"&lt;&gt;PREVISTO",'Estruturante Móvel'!$G:$G,EP$4))</f>
        <v>0</v>
      </c>
      <c r="ER34" s="139">
        <f>(COUNTIFS('Estruturante Móvel'!$M:$M,$B34,'Estruturante Móvel'!$AM:$AM,ER$4))-(COUNTIFS('Estruturante Móvel'!$M:$M,$B34,'Estruturante Móvel'!$AM:$AM,ER$4,'Estruturante Móvel'!$AQ:$AQ,"REPARO FO"))</f>
        <v>0</v>
      </c>
      <c r="ES34" s="140">
        <f>(COUNTIFS('Estruturante Móvel'!$M:$M,$B34,'Estruturante Móvel'!$C:$C,"&lt;&gt;PREVISTO",'Estruturante Móvel'!$G:$G,ER$4))</f>
        <v>0</v>
      </c>
      <c r="ET34" s="139">
        <f>(COUNTIFS('Estruturante Móvel'!$M:$M,$B34,'Estruturante Móvel'!$AM:$AM,ET$4))-(COUNTIFS('Estruturante Móvel'!$M:$M,$B34,'Estruturante Móvel'!$AM:$AM,ET$4,'Estruturante Móvel'!$AQ:$AQ,"REPARO FO"))</f>
        <v>0</v>
      </c>
      <c r="EU34" s="140">
        <f>(COUNTIFS('Estruturante Móvel'!$M:$M,$B34,'Estruturante Móvel'!$C:$C,"&lt;&gt;PREVISTO",'Estruturante Móvel'!$G:$G,ET$4))</f>
        <v>0</v>
      </c>
      <c r="EV34" s="139">
        <f>(COUNTIFS('Estruturante Móvel'!$M:$M,$B34,'Estruturante Móvel'!$AM:$AM,EV$4))-(COUNTIFS('Estruturante Móvel'!$M:$M,$B34,'Estruturante Móvel'!$AM:$AM,EV$4,'Estruturante Móvel'!$AQ:$AQ,"REPARO FO"))</f>
        <v>0</v>
      </c>
      <c r="EW34" s="140">
        <f>(COUNTIFS('Estruturante Móvel'!$M:$M,$B34,'Estruturante Móvel'!$C:$C,"&lt;&gt;PREVISTO",'Estruturante Móvel'!$G:$G,EV$4))</f>
        <v>0</v>
      </c>
      <c r="EX34" s="139">
        <f>(COUNTIFS('Estruturante Móvel'!$M:$M,$B34,'Estruturante Móvel'!$AM:$AM,EX$4))-(COUNTIFS('Estruturante Móvel'!$M:$M,$B34,'Estruturante Móvel'!$AM:$AM,EX$4,'Estruturante Móvel'!$AQ:$AQ,"REPARO FO"))</f>
        <v>0</v>
      </c>
      <c r="EY34" s="140">
        <f>(COUNTIFS('Estruturante Móvel'!$M:$M,$B34,'Estruturante Móvel'!$C:$C,"&lt;&gt;PREVISTO",'Estruturante Móvel'!$G:$G,EX$4))</f>
        <v>2</v>
      </c>
      <c r="EZ34" s="139">
        <f>(COUNTIFS('Estruturante Móvel'!$M:$M,$B34,'Estruturante Móvel'!$AM:$AM,EZ$4))-(COUNTIFS('Estruturante Móvel'!$M:$M,$B34,'Estruturante Móvel'!$AM:$AM,EZ$4,'Estruturante Móvel'!$AQ:$AQ,"REPARO FO"))</f>
        <v>0</v>
      </c>
      <c r="FA34" s="140">
        <f>(COUNTIFS('Estruturante Móvel'!$M:$M,$B34,'Estruturante Móvel'!$C:$C,"&lt;&gt;PREVISTO",'Estruturante Móvel'!$G:$G,EZ$4))</f>
        <v>0</v>
      </c>
      <c r="FB34" s="139">
        <f>(COUNTIFS('Estruturante Móvel'!$M:$M,$B34,'Estruturante Móvel'!$AM:$AM,FB$4))-(COUNTIFS('Estruturante Móvel'!$M:$M,$B34,'Estruturante Móvel'!$AM:$AM,FB$4,'Estruturante Móvel'!$AQ:$AQ,"REPARO FO"))</f>
        <v>0</v>
      </c>
      <c r="FC34" s="140">
        <f>(COUNTIFS('Estruturante Móvel'!$M:$M,$B34,'Estruturante Móvel'!$C:$C,"&lt;&gt;PREVISTO",'Estruturante Móvel'!$G:$G,FB$4))</f>
        <v>0</v>
      </c>
      <c r="FD34" s="139">
        <f>(COUNTIFS('Estruturante Móvel'!$M:$M,$B34,'Estruturante Móvel'!$AM:$AM,FD$4))-(COUNTIFS('Estruturante Móvel'!$M:$M,$B34,'Estruturante Móvel'!$AM:$AM,FD$4,'Estruturante Móvel'!$AQ:$AQ,"REPARO FO"))</f>
        <v>0</v>
      </c>
      <c r="FE34" s="140">
        <f>(COUNTIFS('Estruturante Móvel'!$M:$M,$B34,'Estruturante Móvel'!$C:$C,"&lt;&gt;PREVISTO",'Estruturante Móvel'!$G:$G,FD$4))</f>
        <v>0</v>
      </c>
      <c r="FF34" s="139">
        <f>(COUNTIFS('Estruturante Móvel'!$M:$M,$B34,'Estruturante Móvel'!$AM:$AM,FF$4))-(COUNTIFS('Estruturante Móvel'!$M:$M,$B34,'Estruturante Móvel'!$AM:$AM,FF$4,'Estruturante Móvel'!$AQ:$AQ,"REPARO FO"))</f>
        <v>0</v>
      </c>
      <c r="FG34" s="140">
        <f>(COUNTIFS('Estruturante Móvel'!$M:$M,$B34,'Estruturante Móvel'!$C:$C,"&lt;&gt;PREVISTO",'Estruturante Móvel'!$G:$G,FF$4))</f>
        <v>0</v>
      </c>
      <c r="FH34" s="139">
        <f>(COUNTIFS('Estruturante Móvel'!$M:$M,$B34,'Estruturante Móvel'!$AM:$AM,FH$4))-(COUNTIFS('Estruturante Móvel'!$M:$M,$B34,'Estruturante Móvel'!$AM:$AM,FH$4,'Estruturante Móvel'!$AQ:$AQ,"REPARO FO"))</f>
        <v>0</v>
      </c>
      <c r="FI34" s="140">
        <f>(COUNTIFS('Estruturante Móvel'!$M:$M,$B34,'Estruturante Móvel'!$C:$C,"&lt;&gt;PREVISTO",'Estruturante Móvel'!$G:$G,FH$4))</f>
        <v>0</v>
      </c>
      <c r="FJ34" s="139">
        <f>(COUNTIFS('Estruturante Móvel'!$M:$M,$B34,'Estruturante Móvel'!$AM:$AM,FJ$4))-(COUNTIFS('Estruturante Móvel'!$M:$M,$B34,'Estruturante Móvel'!$AM:$AM,FJ$4,'Estruturante Móvel'!$AQ:$AQ,"REPARO FO"))</f>
        <v>0</v>
      </c>
      <c r="FK34" s="140">
        <f>(COUNTIFS('Estruturante Móvel'!$M:$M,$B34,'Estruturante Móvel'!$C:$C,"&lt;&gt;PREVISTO",'Estruturante Móvel'!$G:$G,FJ$4))</f>
        <v>0</v>
      </c>
      <c r="FL34" s="139">
        <f>(COUNTIFS('Estruturante Móvel'!$M:$M,$B34,'Estruturante Móvel'!$AM:$AM,FL$4))-(COUNTIFS('Estruturante Móvel'!$M:$M,$B34,'Estruturante Móvel'!$AM:$AM,FL$4,'Estruturante Móvel'!$AQ:$AQ,"REPARO FO"))</f>
        <v>0</v>
      </c>
      <c r="FM34" s="140">
        <f>(COUNTIFS('Estruturante Móvel'!$M:$M,$B34,'Estruturante Móvel'!$C:$C,"&lt;&gt;PREVISTO",'Estruturante Móvel'!$G:$G,FL$4))</f>
        <v>0</v>
      </c>
      <c r="FN34" s="139">
        <f>(COUNTIFS('Estruturante Móvel'!$M:$M,$B34,'Estruturante Móvel'!$AM:$AM,FN$4))-(COUNTIFS('Estruturante Móvel'!$M:$M,$B34,'Estruturante Móvel'!$AM:$AM,FN$4,'Estruturante Móvel'!$AQ:$AQ,"REPARO FO"))</f>
        <v>0</v>
      </c>
      <c r="FO34" s="140">
        <f>(COUNTIFS('Estruturante Móvel'!$M:$M,$B34,'Estruturante Móvel'!$C:$C,"&lt;&gt;PREVISTO",'Estruturante Móvel'!$G:$G,FN$4))</f>
        <v>0</v>
      </c>
      <c r="FP34" s="139">
        <f>(COUNTIFS('Estruturante Móvel'!$M:$M,$B34,'Estruturante Móvel'!$AM:$AM,FP$4))-(COUNTIFS('Estruturante Móvel'!$M:$M,$B34,'Estruturante Móvel'!$AM:$AM,FP$4,'Estruturante Móvel'!$AQ:$AQ,"REPARO FO"))</f>
        <v>0</v>
      </c>
      <c r="FQ34" s="140">
        <f>(COUNTIFS('Estruturante Móvel'!$M:$M,$B34,'Estruturante Móvel'!$C:$C,"&lt;&gt;PREVISTO",'Estruturante Móvel'!$G:$G,FP$4))</f>
        <v>0</v>
      </c>
      <c r="FR34" s="139">
        <f>(COUNTIFS('Estruturante Móvel'!$M:$M,$B34,'Estruturante Móvel'!$AM:$AM,FR$4))-(COUNTIFS('Estruturante Móvel'!$M:$M,$B34,'Estruturante Móvel'!$AM:$AM,FR$4,'Estruturante Móvel'!$AQ:$AQ,"REPARO FO"))</f>
        <v>0</v>
      </c>
      <c r="FS34" s="140">
        <f>(COUNTIFS('Estruturante Móvel'!$M:$M,$B34,'Estruturante Móvel'!$C:$C,"&lt;&gt;PREVISTO",'Estruturante Móvel'!$G:$G,FR$4))</f>
        <v>0</v>
      </c>
      <c r="FT34" s="139">
        <f>(COUNTIFS('Estruturante Móvel'!$M:$M,$B34,'Estruturante Móvel'!$AM:$AM,FT$4))-(COUNTIFS('Estruturante Móvel'!$M:$M,$B34,'Estruturante Móvel'!$AM:$AM,FT$4,'Estruturante Móvel'!$AQ:$AQ,"REPARO FO"))</f>
        <v>0</v>
      </c>
      <c r="FU34" s="140">
        <f>(COUNTIFS('Estruturante Móvel'!$M:$M,$B34,'Estruturante Móvel'!$C:$C,"&lt;&gt;PREVISTO",'Estruturante Móvel'!$G:$G,FT$4))</f>
        <v>0</v>
      </c>
      <c r="FV34" s="139">
        <f>(COUNTIFS('Estruturante Móvel'!$M:$M,$B34,'Estruturante Móvel'!$AM:$AM,FV$4))-(COUNTIFS('Estruturante Móvel'!$M:$M,$B34,'Estruturante Móvel'!$AM:$AM,FV$4,'Estruturante Móvel'!$AQ:$AQ,"REPARO FO"))</f>
        <v>0</v>
      </c>
      <c r="FW34" s="140">
        <f>(COUNTIFS('Estruturante Móvel'!$M:$M,$B34,'Estruturante Móvel'!$C:$C,"&lt;&gt;PREVISTO",'Estruturante Móvel'!$G:$G,FV$4))</f>
        <v>0</v>
      </c>
      <c r="FX34" s="139">
        <f>(COUNTIFS('Estruturante Móvel'!$M:$M,$B34,'Estruturante Móvel'!$AM:$AM,FX$4))-(COUNTIFS('Estruturante Móvel'!$M:$M,$B34,'Estruturante Móvel'!$AM:$AM,FX$4,'Estruturante Móvel'!$AQ:$AQ,"REPARO FO"))</f>
        <v>0</v>
      </c>
      <c r="FY34" s="140">
        <f>(COUNTIFS('Estruturante Móvel'!$M:$M,$B34,'Estruturante Móvel'!$C:$C,"&lt;&gt;PREVISTO",'Estruturante Móvel'!$G:$G,FX$4))</f>
        <v>0</v>
      </c>
      <c r="FZ34" s="139">
        <f>(COUNTIFS('Estruturante Móvel'!$M:$M,$B34,'Estruturante Móvel'!$AM:$AM,FZ$4))-(COUNTIFS('Estruturante Móvel'!$M:$M,$B34,'Estruturante Móvel'!$AM:$AM,FZ$4,'Estruturante Móvel'!$AQ:$AQ,"REPARO FO"))</f>
        <v>0</v>
      </c>
      <c r="GA34" s="140">
        <f>(COUNTIFS('Estruturante Móvel'!$M:$M,$B34,'Estruturante Móvel'!$C:$C,"&lt;&gt;PREVISTO",'Estruturante Móvel'!$G:$G,FZ$4))</f>
        <v>0</v>
      </c>
      <c r="GB34" s="139">
        <f>(COUNTIFS('Estruturante Móvel'!$M:$M,$B34,'Estruturante Móvel'!$AM:$AM,GB$4))-(COUNTIFS('Estruturante Móvel'!$M:$M,$B34,'Estruturante Móvel'!$AM:$AM,GB$4,'Estruturante Móvel'!$AQ:$AQ,"REPARO FO"))</f>
        <v>0</v>
      </c>
      <c r="GC34" s="140">
        <f>(COUNTIFS('Estruturante Móvel'!$M:$M,$B34,'Estruturante Móvel'!$C:$C,"&lt;&gt;PREVISTO",'Estruturante Móvel'!$G:$G,GB$4))</f>
        <v>0</v>
      </c>
      <c r="GD34" s="139">
        <f>(COUNTIFS('Estruturante Móvel'!$M:$M,$B34,'Estruturante Móvel'!$AM:$AM,GD$4))-(COUNTIFS('Estruturante Móvel'!$M:$M,$B34,'Estruturante Móvel'!$AM:$AM,GD$4,'Estruturante Móvel'!$AQ:$AQ,"REPARO FO"))</f>
        <v>0</v>
      </c>
      <c r="GE34" s="140">
        <f>(COUNTIFS('Estruturante Móvel'!$M:$M,$B34,'Estruturante Móvel'!$C:$C,"&lt;&gt;PREVISTO",'Estruturante Móvel'!$G:$G,GD$4))</f>
        <v>0</v>
      </c>
      <c r="GF34" s="139">
        <f>(COUNTIFS('Estruturante Móvel'!$M:$M,$B34,'Estruturante Móvel'!$AM:$AM,GF$4))-(COUNTIFS('Estruturante Móvel'!$M:$M,$B34,'Estruturante Móvel'!$AM:$AM,GF$4,'Estruturante Móvel'!$AQ:$AQ,"REPARO FO"))</f>
        <v>0</v>
      </c>
      <c r="GG34" s="140">
        <f>(COUNTIFS('Estruturante Móvel'!$M:$M,$B34,'Estruturante Móvel'!$C:$C,"&lt;&gt;PREVISTO",'Estruturante Móvel'!$G:$G,GF$4))</f>
        <v>0</v>
      </c>
      <c r="GH34" s="139">
        <f>(COUNTIFS('Estruturante Móvel'!$M:$M,$B34,'Estruturante Móvel'!$AM:$AM,GH$4))-(COUNTIFS('Estruturante Móvel'!$M:$M,$B34,'Estruturante Móvel'!$AM:$AM,GH$4,'Estruturante Móvel'!$AQ:$AQ,"REPARO FO"))</f>
        <v>0</v>
      </c>
      <c r="GI34" s="140">
        <f>(COUNTIFS('Estruturante Móvel'!$M:$M,$B34,'Estruturante Móvel'!$C:$C,"&lt;&gt;PREVISTO",'Estruturante Móvel'!$G:$G,GH$4))</f>
        <v>0</v>
      </c>
      <c r="GJ34" s="139">
        <f>(COUNTIFS('Estruturante Móvel'!$M:$M,$B34,'Estruturante Móvel'!$AM:$AM,GJ$4))-(COUNTIFS('Estruturante Móvel'!$M:$M,$B34,'Estruturante Móvel'!$AM:$AM,GJ$4,'Estruturante Móvel'!$AQ:$AQ,"REPARO FO"))</f>
        <v>0</v>
      </c>
      <c r="GK34" s="140">
        <f>(COUNTIFS('Estruturante Móvel'!$M:$M,$B34,'Estruturante Móvel'!$C:$C,"&lt;&gt;PREVISTO",'Estruturante Móvel'!$G:$G,GJ$4))</f>
        <v>0</v>
      </c>
      <c r="GL34" s="139">
        <f>(COUNTIFS('Estruturante Móvel'!$M:$M,$B34,'Estruturante Móvel'!$AM:$AM,GL$4))-(COUNTIFS('Estruturante Móvel'!$M:$M,$B34,'Estruturante Móvel'!$AM:$AM,GL$4,'Estruturante Móvel'!$AQ:$AQ,"REPARO FO"))</f>
        <v>0</v>
      </c>
      <c r="GM34" s="140">
        <f>(COUNTIFS('Estruturante Móvel'!$M:$M,$B34,'Estruturante Móvel'!$C:$C,"&lt;&gt;PREVISTO",'Estruturante Móvel'!$G:$G,GL$4))</f>
        <v>0</v>
      </c>
      <c r="GN34" s="139">
        <f>(COUNTIFS('Estruturante Móvel'!$M:$M,$B34,'Estruturante Móvel'!$AM:$AM,GN$4))-(COUNTIFS('Estruturante Móvel'!$M:$M,$B34,'Estruturante Móvel'!$AM:$AM,GN$4,'Estruturante Móvel'!$AQ:$AQ,"REPARO FO"))</f>
        <v>0</v>
      </c>
      <c r="GO34" s="140">
        <f>(COUNTIFS('Estruturante Móvel'!$M:$M,$B34,'Estruturante Móvel'!$C:$C,"&lt;&gt;PREVISTO",'Estruturante Móvel'!$G:$G,GN$4))</f>
        <v>0</v>
      </c>
      <c r="GP34" s="139">
        <f>(COUNTIFS('Estruturante Móvel'!$M:$M,$B34,'Estruturante Móvel'!$AM:$AM,GP$4))-(COUNTIFS('Estruturante Móvel'!$M:$M,$B34,'Estruturante Móvel'!$AM:$AM,GP$4,'Estruturante Móvel'!$AQ:$AQ,"REPARO FO"))</f>
        <v>0</v>
      </c>
      <c r="GQ34" s="140">
        <f>(COUNTIFS('Estruturante Móvel'!$M:$M,$B34,'Estruturante Móvel'!$C:$C,"&lt;&gt;PREVISTO",'Estruturante Móvel'!$G:$G,GP$4))</f>
        <v>0</v>
      </c>
      <c r="GR34" s="139">
        <f>(COUNTIFS('Estruturante Móvel'!$M:$M,$B34,'Estruturante Móvel'!$AM:$AM,GR$4))-(COUNTIFS('Estruturante Móvel'!$M:$M,$B34,'Estruturante Móvel'!$AM:$AM,GR$4,'Estruturante Móvel'!$AQ:$AQ,"REPARO FO"))</f>
        <v>0</v>
      </c>
      <c r="GS34" s="140">
        <f>(COUNTIFS('Estruturante Móvel'!$M:$M,$B34,'Estruturante Móvel'!$C:$C,"&lt;&gt;PREVISTO",'Estruturante Móvel'!$G:$G,GR$4))</f>
        <v>0</v>
      </c>
      <c r="GT34" s="139">
        <f>(COUNTIFS('Estruturante Móvel'!$M:$M,$B34,'Estruturante Móvel'!$AM:$AM,GT$4))-(COUNTIFS('Estruturante Móvel'!$M:$M,$B34,'Estruturante Móvel'!$AM:$AM,GT$4,'Estruturante Móvel'!$AQ:$AQ,"REPARO FO"))</f>
        <v>0</v>
      </c>
      <c r="GU34" s="140">
        <f>(COUNTIFS('Estruturante Móvel'!$M:$M,$B34,'Estruturante Móvel'!$C:$C,"&lt;&gt;PREVISTO",'Estruturante Móvel'!$G:$G,GT$4))</f>
        <v>0</v>
      </c>
      <c r="GV34" s="139">
        <f>(COUNTIFS('Estruturante Móvel'!$M:$M,$B34,'Estruturante Móvel'!$AM:$AM,GV$4))-(COUNTIFS('Estruturante Móvel'!$M:$M,$B34,'Estruturante Móvel'!$AM:$AM,GV$4,'Estruturante Móvel'!$AQ:$AQ,"REPARO FO"))</f>
        <v>0</v>
      </c>
      <c r="GW34" s="140">
        <f>(COUNTIFS('Estruturante Móvel'!$M:$M,$B34,'Estruturante Móvel'!$C:$C,"&lt;&gt;PREVISTO",'Estruturante Móvel'!$G:$G,GV$4))</f>
        <v>0</v>
      </c>
      <c r="GX34" s="139">
        <f>(COUNTIFS('Estruturante Móvel'!$M:$M,$B34,'Estruturante Móvel'!$AM:$AM,GX$4))-(COUNTIFS('Estruturante Móvel'!$M:$M,$B34,'Estruturante Móvel'!$AM:$AM,GX$4,'Estruturante Móvel'!$AQ:$AQ,"REPARO FO"))</f>
        <v>0</v>
      </c>
      <c r="GY34" s="140">
        <f>(COUNTIFS('Estruturante Móvel'!$M:$M,$B34,'Estruturante Móvel'!$C:$C,"&lt;&gt;PREVISTO",'Estruturante Móvel'!$G:$G,GX$4))</f>
        <v>0</v>
      </c>
      <c r="GZ34" s="139">
        <f>(COUNTIFS('Estruturante Móvel'!$M:$M,$B34,'Estruturante Móvel'!$AM:$AM,GZ$4))-(COUNTIFS('Estruturante Móvel'!$M:$M,$B34,'Estruturante Móvel'!$AM:$AM,GZ$4,'Estruturante Móvel'!$AQ:$AQ,"REPARO FO"))</f>
        <v>0</v>
      </c>
      <c r="HA34" s="140">
        <f>(COUNTIFS('Estruturante Móvel'!$M:$M,$B34,'Estruturante Móvel'!$C:$C,"&lt;&gt;PREVISTO",'Estruturante Móvel'!$G:$G,GZ$4))</f>
        <v>0</v>
      </c>
      <c r="HB34" s="139">
        <f>(COUNTIFS('Estruturante Móvel'!$M:$M,$B34,'Estruturante Móvel'!$AM:$AM,HB$4))-(COUNTIFS('Estruturante Móvel'!$M:$M,$B34,'Estruturante Móvel'!$AM:$AM,HB$4,'Estruturante Móvel'!$AQ:$AQ,"REPARO FO"))</f>
        <v>0</v>
      </c>
      <c r="HC34" s="140">
        <f>(COUNTIFS('Estruturante Móvel'!$M:$M,$B34,'Estruturante Móvel'!$C:$C,"&lt;&gt;PREVISTO",'Estruturante Móvel'!$G:$G,HB$4))</f>
        <v>0</v>
      </c>
      <c r="HD34" s="139">
        <f>(COUNTIFS('Estruturante Móvel'!$M:$M,$B34,'Estruturante Móvel'!$AM:$AM,HD$4))-(COUNTIFS('Estruturante Móvel'!$M:$M,$B34,'Estruturante Móvel'!$AM:$AM,HD$4,'Estruturante Móvel'!$AQ:$AQ,"REPARO FO"))</f>
        <v>0</v>
      </c>
      <c r="HE34" s="140">
        <f>(COUNTIFS('Estruturante Móvel'!$M:$M,$B34,'Estruturante Móvel'!$C:$C,"&lt;&gt;PREVISTO",'Estruturante Móvel'!$G:$G,HD$4))</f>
        <v>0</v>
      </c>
      <c r="HF34" s="139">
        <f>(COUNTIFS('Estruturante Móvel'!$M:$M,$B34,'Estruturante Móvel'!$AM:$AM,HF$4))-(COUNTIFS('Estruturante Móvel'!$M:$M,$B34,'Estruturante Móvel'!$AM:$AM,HF$4,'Estruturante Móvel'!$AQ:$AQ,"REPARO FO"))</f>
        <v>0</v>
      </c>
      <c r="HG34" s="140">
        <f>(COUNTIFS('Estruturante Móvel'!$M:$M,$B34,'Estruturante Móvel'!$C:$C,"&lt;&gt;PREVISTO",'Estruturante Móvel'!$G:$G,HF$4))</f>
        <v>0</v>
      </c>
      <c r="HH34" s="139">
        <f>(COUNTIFS('Estruturante Móvel'!$M:$M,$B34,'Estruturante Móvel'!$AM:$AM,HH$4))-(COUNTIFS('Estruturante Móvel'!$M:$M,$B34,'Estruturante Móvel'!$AM:$AM,HH$4,'Estruturante Móvel'!$AQ:$AQ,"REPARO FO"))</f>
        <v>0</v>
      </c>
      <c r="HI34" s="140">
        <f>(COUNTIFS('Estruturante Móvel'!$M:$M,$B34,'Estruturante Móvel'!$C:$C,"&lt;&gt;PREVISTO",'Estruturante Móvel'!$G:$G,HH$4))</f>
        <v>0</v>
      </c>
      <c r="HJ34" s="139">
        <f>(COUNTIFS('Estruturante Móvel'!$M:$M,$B34,'Estruturante Móvel'!$AM:$AM,HJ$4))-(COUNTIFS('Estruturante Móvel'!$M:$M,$B34,'Estruturante Móvel'!$AM:$AM,HJ$4,'Estruturante Móvel'!$AQ:$AQ,"REPARO FO"))</f>
        <v>0</v>
      </c>
      <c r="HK34" s="140">
        <f>(COUNTIFS('Estruturante Móvel'!$M:$M,$B34,'Estruturante Móvel'!$C:$C,"&lt;&gt;PREVISTO",'Estruturante Móvel'!$G:$G,HJ$4))</f>
        <v>0</v>
      </c>
      <c r="HL34" s="139">
        <f>(COUNTIFS('Estruturante Móvel'!$M:$M,$B34,'Estruturante Móvel'!$AM:$AM,HL$4))-(COUNTIFS('Estruturante Móvel'!$M:$M,$B34,'Estruturante Móvel'!$AM:$AM,HL$4,'Estruturante Móvel'!$AQ:$AQ,"REPARO FO"))</f>
        <v>0</v>
      </c>
      <c r="HM34" s="140">
        <f>(COUNTIFS('Estruturante Móvel'!$M:$M,$B34,'Estruturante Móvel'!$C:$C,"&lt;&gt;PREVISTO",'Estruturante Móvel'!$G:$G,HL$4))</f>
        <v>0</v>
      </c>
      <c r="HN34" s="139">
        <f>(COUNTIFS('Estruturante Móvel'!$M:$M,$B34,'Estruturante Móvel'!$AM:$AM,HN$4))-(COUNTIFS('Estruturante Móvel'!$M:$M,$B34,'Estruturante Móvel'!$AM:$AM,HN$4,'Estruturante Móvel'!$AQ:$AQ,"REPARO FO"))</f>
        <v>0</v>
      </c>
      <c r="HO34" s="140">
        <f>(COUNTIFS('Estruturante Móvel'!$M:$M,$B34,'Estruturante Móvel'!$C:$C,"&lt;&gt;PREVISTO",'Estruturante Móvel'!$G:$G,HN$4))</f>
        <v>0</v>
      </c>
      <c r="HP34" s="139">
        <f>(COUNTIFS('Estruturante Móvel'!$M:$M,$B34,'Estruturante Móvel'!$AM:$AM,HP$4))-(COUNTIFS('Estruturante Móvel'!$M:$M,$B34,'Estruturante Móvel'!$AM:$AM,HP$4,'Estruturante Móvel'!$AQ:$AQ,"REPARO FO"))</f>
        <v>0</v>
      </c>
      <c r="HQ34" s="140">
        <f>(COUNTIFS('Estruturante Móvel'!$M:$M,$B34,'Estruturante Móvel'!$C:$C,"&lt;&gt;PREVISTO",'Estruturante Móvel'!$G:$G,HP$4))</f>
        <v>3</v>
      </c>
      <c r="HR34" s="139">
        <f>(COUNTIFS('Estruturante Móvel'!$M:$M,$B34,'Estruturante Móvel'!$AM:$AM,HR$4))-(COUNTIFS('Estruturante Móvel'!$M:$M,$B34,'Estruturante Móvel'!$AM:$AM,HR$4,'Estruturante Móvel'!$AQ:$AQ,"REPARO FO"))</f>
        <v>0</v>
      </c>
      <c r="HS34" s="140">
        <f>(COUNTIFS('Estruturante Móvel'!$M:$M,$B34,'Estruturante Móvel'!$C:$C,"&lt;&gt;PREVISTO",'Estruturante Móvel'!$G:$G,HR$4))</f>
        <v>0</v>
      </c>
      <c r="HT34" s="139">
        <f>(COUNTIFS('Estruturante Móvel'!$M:$M,$B34,'Estruturante Móvel'!$AM:$AM,HT$4))-(COUNTIFS('Estruturante Móvel'!$M:$M,$B34,'Estruturante Móvel'!$AM:$AM,HT$4,'Estruturante Móvel'!$AQ:$AQ,"REPARO FO"))</f>
        <v>0</v>
      </c>
      <c r="HU34" s="140">
        <f>(COUNTIFS('Estruturante Móvel'!$M:$M,$B34,'Estruturante Móvel'!$C:$C,"&lt;&gt;PREVISTO",'Estruturante Móvel'!$G:$G,HT$4))</f>
        <v>0</v>
      </c>
      <c r="HV34" s="139">
        <f>(COUNTIFS('Estruturante Móvel'!$M:$M,$B34,'Estruturante Móvel'!$AM:$AM,HV$4))-(COUNTIFS('Estruturante Móvel'!$M:$M,$B34,'Estruturante Móvel'!$AM:$AM,HV$4,'Estruturante Móvel'!$AQ:$AQ,"REPARO FO"))</f>
        <v>0</v>
      </c>
      <c r="HW34" s="140">
        <f>(COUNTIFS('Estruturante Móvel'!$M:$M,$B34,'Estruturante Móvel'!$C:$C,"&lt;&gt;PREVISTO",'Estruturante Móvel'!$G:$G,HV$4))</f>
        <v>2</v>
      </c>
      <c r="HX34" s="139">
        <f>(COUNTIFS('Estruturante Móvel'!$M:$M,$B34,'Estruturante Móvel'!$AM:$AM,HX$4))-(COUNTIFS('Estruturante Móvel'!$M:$M,$B34,'Estruturante Móvel'!$AM:$AM,HX$4,'Estruturante Móvel'!$AQ:$AQ,"REPARO FO"))</f>
        <v>0</v>
      </c>
      <c r="HY34" s="140">
        <f>(COUNTIFS('Estruturante Móvel'!$M:$M,$B34,'Estruturante Móvel'!$C:$C,"&lt;&gt;PREVISTO",'Estruturante Móvel'!$G:$G,HX$4))</f>
        <v>0</v>
      </c>
      <c r="HZ34" s="139">
        <f>(COUNTIFS('Estruturante Móvel'!$M:$M,$B34,'Estruturante Móvel'!$AM:$AM,HZ$4))-(COUNTIFS('Estruturante Móvel'!$M:$M,$B34,'Estruturante Móvel'!$AM:$AM,HZ$4,'Estruturante Móvel'!$AQ:$AQ,"REPARO FO"))</f>
        <v>0</v>
      </c>
      <c r="IA34" s="140">
        <f>(COUNTIFS('Estruturante Móvel'!$M:$M,$B34,'Estruturante Móvel'!$C:$C,"&lt;&gt;PREVISTO",'Estruturante Móvel'!$G:$G,HZ$4))</f>
        <v>0</v>
      </c>
      <c r="IB34" s="139">
        <f>(COUNTIFS('Estruturante Móvel'!$M:$M,$B34,'Estruturante Móvel'!$AM:$AM,IB$4))-(COUNTIFS('Estruturante Móvel'!$M:$M,$B34,'Estruturante Móvel'!$AM:$AM,IB$4,'Estruturante Móvel'!$AQ:$AQ,"REPARO FO"))</f>
        <v>0</v>
      </c>
      <c r="IC34" s="140">
        <f>(COUNTIFS('Estruturante Móvel'!$M:$M,$B34,'Estruturante Móvel'!$C:$C,"&lt;&gt;PREVISTO",'Estruturante Móvel'!$G:$G,IB$4))</f>
        <v>0</v>
      </c>
      <c r="ID34" s="139">
        <f>(COUNTIFS('Estruturante Móvel'!$M:$M,$B34,'Estruturante Móvel'!$AM:$AM,ID$4))-(COUNTIFS('Estruturante Móvel'!$M:$M,$B34,'Estruturante Móvel'!$AM:$AM,ID$4,'Estruturante Móvel'!$AQ:$AQ,"REPARO FO"))</f>
        <v>0</v>
      </c>
      <c r="IE34" s="140">
        <f>(COUNTIFS('Estruturante Móvel'!$M:$M,$B34,'Estruturante Móvel'!$C:$C,"&lt;&gt;PREVISTO",'Estruturante Móvel'!$G:$G,ID$4))</f>
        <v>0</v>
      </c>
      <c r="IF34" s="139">
        <f>(COUNTIFS('Estruturante Móvel'!$M:$M,$B34,'Estruturante Móvel'!$AM:$AM,IF$4))-(COUNTIFS('Estruturante Móvel'!$M:$M,$B34,'Estruturante Móvel'!$AM:$AM,IF$4,'Estruturante Móvel'!$AQ:$AQ,"REPARO FO"))</f>
        <v>0</v>
      </c>
      <c r="IG34" s="140">
        <f>(COUNTIFS('Estruturante Móvel'!$M:$M,$B34,'Estruturante Móvel'!$C:$C,"&lt;&gt;PREVISTO",'Estruturante Móvel'!$G:$G,IF$4))</f>
        <v>0</v>
      </c>
      <c r="IH34" s="139">
        <f>(COUNTIFS('Estruturante Móvel'!$M:$M,$B34,'Estruturante Móvel'!$AM:$AM,IH$4))-(COUNTIFS('Estruturante Móvel'!$M:$M,$B34,'Estruturante Móvel'!$AM:$AM,IH$4,'Estruturante Móvel'!$AQ:$AQ,"REPARO FO"))</f>
        <v>0</v>
      </c>
      <c r="II34" s="140">
        <f>(COUNTIFS('Estruturante Móvel'!$M:$M,$B34,'Estruturante Móvel'!$C:$C,"&lt;&gt;PREVISTO",'Estruturante Móvel'!$G:$G,IH$4))</f>
        <v>0</v>
      </c>
      <c r="IJ34" s="139">
        <f>(COUNTIFS('Estruturante Móvel'!$M:$M,$B34,'Estruturante Móvel'!$AM:$AM,IJ$4))-(COUNTIFS('Estruturante Móvel'!$M:$M,$B34,'Estruturante Móvel'!$AM:$AM,IJ$4,'Estruturante Móvel'!$AQ:$AQ,"REPARO FO"))</f>
        <v>0</v>
      </c>
      <c r="IK34" s="140">
        <f>(COUNTIFS('Estruturante Móvel'!$M:$M,$B34,'Estruturante Móvel'!$C:$C,"&lt;&gt;PREVISTO",'Estruturante Móvel'!$G:$G,IJ$4))</f>
        <v>0</v>
      </c>
      <c r="IL34" s="139">
        <f>(COUNTIFS('Estruturante Móvel'!$M:$M,$B34,'Estruturante Móvel'!$AM:$AM,IL$4))-(COUNTIFS('Estruturante Móvel'!$M:$M,$B34,'Estruturante Móvel'!$AM:$AM,IL$4,'Estruturante Móvel'!$AQ:$AQ,"REPARO FO"))</f>
        <v>0</v>
      </c>
      <c r="IM34" s="140">
        <f>(COUNTIFS('Estruturante Móvel'!$M:$M,$B34,'Estruturante Móvel'!$C:$C,"&lt;&gt;PREVISTO",'Estruturante Móvel'!$G:$G,IL$4))</f>
        <v>0</v>
      </c>
      <c r="IN34" s="139">
        <f>(COUNTIFS('Estruturante Móvel'!$M:$M,$B34,'Estruturante Móvel'!$AM:$AM,IN$4))-(COUNTIFS('Estruturante Móvel'!$M:$M,$B34,'Estruturante Móvel'!$AM:$AM,IN$4,'Estruturante Móvel'!$AQ:$AQ,"REPARO FO"))</f>
        <v>0</v>
      </c>
      <c r="IO34" s="140">
        <f>(COUNTIFS('Estruturante Móvel'!$M:$M,$B34,'Estruturante Móvel'!$C:$C,"&lt;&gt;PREVISTO",'Estruturante Móvel'!$G:$G,IN$4))</f>
        <v>0</v>
      </c>
      <c r="IP34" s="139">
        <f>(COUNTIFS('Estruturante Móvel'!$M:$M,$B34,'Estruturante Móvel'!$AM:$AM,IP$4))-(COUNTIFS('Estruturante Móvel'!$M:$M,$B34,'Estruturante Móvel'!$AM:$AM,IP$4,'Estruturante Móvel'!$AQ:$AQ,"REPARO FO"))</f>
        <v>0</v>
      </c>
      <c r="IQ34" s="140">
        <f>(COUNTIFS('Estruturante Móvel'!$M:$M,$B34,'Estruturante Móvel'!$C:$C,"&lt;&gt;PREVISTO",'Estruturante Móvel'!$G:$G,IP$4))</f>
        <v>0</v>
      </c>
      <c r="IR34" s="139">
        <f>(COUNTIFS('Estruturante Móvel'!$M:$M,$B34,'Estruturante Móvel'!$AM:$AM,IR$4))-(COUNTIFS('Estruturante Móvel'!$M:$M,$B34,'Estruturante Móvel'!$AM:$AM,IR$4,'Estruturante Móvel'!$AQ:$AQ,"REPARO FO"))</f>
        <v>0</v>
      </c>
      <c r="IS34" s="140">
        <f>(COUNTIFS('Estruturante Móvel'!$M:$M,$B34,'Estruturante Móvel'!$C:$C,"&lt;&gt;PREVISTO",'Estruturante Móvel'!$G:$G,IR$4))</f>
        <v>0</v>
      </c>
      <c r="IT34" s="139">
        <f>(COUNTIFS('Estruturante Móvel'!$M:$M,$B34,'Estruturante Móvel'!$AM:$AM,IT$4))-(COUNTIFS('Estruturante Móvel'!$M:$M,$B34,'Estruturante Móvel'!$AM:$AM,IT$4,'Estruturante Móvel'!$AQ:$AQ,"REPARO FO"))</f>
        <v>0</v>
      </c>
      <c r="IU34" s="140">
        <f>(COUNTIFS('Estruturante Móvel'!$M:$M,$B34,'Estruturante Móvel'!$C:$C,"&lt;&gt;PREVISTO",'Estruturante Móvel'!$G:$G,IT$4))</f>
        <v>0</v>
      </c>
      <c r="IV34" s="139">
        <f>(COUNTIFS('Estruturante Móvel'!$M:$M,$B34,'Estruturante Móvel'!$AM:$AM,IV$4))-(COUNTIFS('Estruturante Móvel'!$M:$M,$B34,'Estruturante Móvel'!$AM:$AM,IV$4,'Estruturante Móvel'!$AQ:$AQ,"REPARO FO"))</f>
        <v>0</v>
      </c>
      <c r="IW34" s="140">
        <f>(COUNTIFS('Estruturante Móvel'!$M:$M,$B34,'Estruturante Móvel'!$C:$C,"&lt;&gt;PREVISTO",'Estruturante Móvel'!$G:$G,IV$4))</f>
        <v>0</v>
      </c>
      <c r="IX34" s="139">
        <f>(COUNTIFS('Estruturante Móvel'!$M:$M,$B34,'Estruturante Móvel'!$AM:$AM,IX$4))-(COUNTIFS('Estruturante Móvel'!$M:$M,$B34,'Estruturante Móvel'!$AM:$AM,IX$4,'Estruturante Móvel'!$AQ:$AQ,"REPARO FO"))</f>
        <v>0</v>
      </c>
      <c r="IY34" s="140">
        <f>(COUNTIFS('Estruturante Móvel'!$M:$M,$B34,'Estruturante Móvel'!$C:$C,"&lt;&gt;PREVISTO",'Estruturante Móvel'!$G:$G,IX$4))</f>
        <v>0</v>
      </c>
      <c r="IZ34" s="139">
        <f>(COUNTIFS('Estruturante Móvel'!$M:$M,$B34,'Estruturante Móvel'!$AM:$AM,IZ$4))-(COUNTIFS('Estruturante Móvel'!$M:$M,$B34,'Estruturante Móvel'!$AM:$AM,IZ$4,'Estruturante Móvel'!$AQ:$AQ,"REPARO FO"))</f>
        <v>0</v>
      </c>
      <c r="JA34" s="140">
        <f>(COUNTIFS('Estruturante Móvel'!$M:$M,$B34,'Estruturante Móvel'!$C:$C,"&lt;&gt;PREVISTO",'Estruturante Móvel'!$G:$G,IZ$4))</f>
        <v>0</v>
      </c>
      <c r="JB34" s="139">
        <f>(COUNTIFS('Estruturante Móvel'!$M:$M,$B34,'Estruturante Móvel'!$AM:$AM,JB$4))-(COUNTIFS('Estruturante Móvel'!$M:$M,$B34,'Estruturante Móvel'!$AM:$AM,JB$4,'Estruturante Móvel'!$AQ:$AQ,"REPARO FO"))</f>
        <v>0</v>
      </c>
      <c r="JC34" s="140">
        <f>(COUNTIFS('Estruturante Móvel'!$M:$M,$B34,'Estruturante Móvel'!$C:$C,"&lt;&gt;PREVISTO",'Estruturante Móvel'!$G:$G,JB$4))</f>
        <v>0</v>
      </c>
      <c r="JD34" s="139">
        <f>(COUNTIFS('Estruturante Móvel'!$M:$M,$B34,'Estruturante Móvel'!$AM:$AM,JD$4))-(COUNTIFS('Estruturante Móvel'!$M:$M,$B34,'Estruturante Móvel'!$AM:$AM,JD$4,'Estruturante Móvel'!$AQ:$AQ,"REPARO FO"))</f>
        <v>0</v>
      </c>
      <c r="JE34" s="140">
        <f>(COUNTIFS('Estruturante Móvel'!$M:$M,$B34,'Estruturante Móvel'!$C:$C,"&lt;&gt;PREVISTO",'Estruturante Móvel'!$G:$G,JD$4))</f>
        <v>0</v>
      </c>
      <c r="JF34" s="139">
        <f>(COUNTIFS('Estruturante Móvel'!$M:$M,$B34,'Estruturante Móvel'!$AM:$AM,JF$4))-(COUNTIFS('Estruturante Móvel'!$M:$M,$B34,'Estruturante Móvel'!$AM:$AM,JF$4,'Estruturante Móvel'!$AQ:$AQ,"REPARO FO"))</f>
        <v>0</v>
      </c>
      <c r="JG34" s="140">
        <f>(COUNTIFS('Estruturante Móvel'!$M:$M,$B34,'Estruturante Móvel'!$C:$C,"&lt;&gt;PREVISTO",'Estruturante Móvel'!$G:$G,JF$4))</f>
        <v>0</v>
      </c>
      <c r="JH34" s="139">
        <f>(COUNTIFS('Estruturante Móvel'!$M:$M,$B34,'Estruturante Móvel'!$AM:$AM,JH$4))-(COUNTIFS('Estruturante Móvel'!$M:$M,$B34,'Estruturante Móvel'!$AM:$AM,JH$4,'Estruturante Móvel'!$AQ:$AQ,"REPARO FO"))</f>
        <v>0</v>
      </c>
      <c r="JI34" s="140">
        <f>(COUNTIFS('Estruturante Móvel'!$M:$M,$B34,'Estruturante Móvel'!$C:$C,"&lt;&gt;PREVISTO",'Estruturante Móvel'!$G:$G,JH$4))</f>
        <v>0</v>
      </c>
      <c r="JJ34" s="139">
        <f>(COUNTIFS('Estruturante Móvel'!$M:$M,$B34,'Estruturante Móvel'!$AM:$AM,JJ$4))-(COUNTIFS('Estruturante Móvel'!$M:$M,$B34,'Estruturante Móvel'!$AM:$AM,JJ$4,'Estruturante Móvel'!$AQ:$AQ,"REPARO FO"))</f>
        <v>0</v>
      </c>
      <c r="JK34" s="140">
        <f>(COUNTIFS('Estruturante Móvel'!$M:$M,$B34,'Estruturante Móvel'!$C:$C,"&lt;&gt;PREVISTO",'Estruturante Móvel'!$G:$G,JJ$4))</f>
        <v>0</v>
      </c>
      <c r="JL34" s="139">
        <f>(COUNTIFS('Estruturante Móvel'!$M:$M,$B34,'Estruturante Móvel'!$AM:$AM,JL$4))-(COUNTIFS('Estruturante Móvel'!$M:$M,$B34,'Estruturante Móvel'!$AM:$AM,JL$4,'Estruturante Móvel'!$AQ:$AQ,"REPARO FO"))</f>
        <v>0</v>
      </c>
      <c r="JM34" s="140">
        <f>(COUNTIFS('Estruturante Móvel'!$M:$M,$B34,'Estruturante Móvel'!$C:$C,"&lt;&gt;PREVISTO",'Estruturante Móvel'!$G:$G,JL$4))</f>
        <v>0</v>
      </c>
      <c r="JN34" s="139">
        <f>(COUNTIFS('Estruturante Móvel'!$M:$M,$B34,'Estruturante Móvel'!$AM:$AM,JN$4))-(COUNTIFS('Estruturante Móvel'!$M:$M,$B34,'Estruturante Móvel'!$AM:$AM,JN$4,'Estruturante Móvel'!$AQ:$AQ,"REPARO FO"))</f>
        <v>0</v>
      </c>
      <c r="JO34" s="140">
        <f>(COUNTIFS('Estruturante Móvel'!$M:$M,$B34,'Estruturante Móvel'!$C:$C,"&lt;&gt;PREVISTO",'Estruturante Móvel'!$G:$G,JN$4))</f>
        <v>0</v>
      </c>
      <c r="JP34" s="139">
        <f>(COUNTIFS('Estruturante Móvel'!$M:$M,$B34,'Estruturante Móvel'!$AM:$AM,JP$4))-(COUNTIFS('Estruturante Móvel'!$M:$M,$B34,'Estruturante Móvel'!$AM:$AM,JP$4,'Estruturante Móvel'!$AQ:$AQ,"REPARO FO"))</f>
        <v>0</v>
      </c>
      <c r="JQ34" s="140">
        <f>(COUNTIFS('Estruturante Móvel'!$M:$M,$B34,'Estruturante Móvel'!$C:$C,"&lt;&gt;PREVISTO",'Estruturante Móvel'!$G:$G,JP$4))</f>
        <v>0</v>
      </c>
      <c r="JR34" s="139">
        <f>(COUNTIFS('Estruturante Móvel'!$M:$M,$B34,'Estruturante Móvel'!$AM:$AM,JR$4))-(COUNTIFS('Estruturante Móvel'!$M:$M,$B34,'Estruturante Móvel'!$AM:$AM,JR$4,'Estruturante Móvel'!$AQ:$AQ,"REPARO FO"))</f>
        <v>0</v>
      </c>
      <c r="JS34" s="140">
        <f>(COUNTIFS('Estruturante Móvel'!$M:$M,$B34,'Estruturante Móvel'!$C:$C,"&lt;&gt;PREVISTO",'Estruturante Móvel'!$G:$G,JR$4))</f>
        <v>0</v>
      </c>
      <c r="JT34" s="139">
        <f>(COUNTIFS('Estruturante Móvel'!$M:$M,$B34,'Estruturante Móvel'!$AM:$AM,JT$4))-(COUNTIFS('Estruturante Móvel'!$M:$M,$B34,'Estruturante Móvel'!$AM:$AM,JT$4,'Estruturante Móvel'!$AQ:$AQ,"REPARO FO"))</f>
        <v>0</v>
      </c>
      <c r="JU34" s="140">
        <f>(COUNTIFS('Estruturante Móvel'!$M:$M,$B34,'Estruturante Móvel'!$C:$C,"&lt;&gt;PREVISTO",'Estruturante Móvel'!$G:$G,JT$4))</f>
        <v>0</v>
      </c>
      <c r="JV34" s="139">
        <f>(COUNTIFS('Estruturante Móvel'!$M:$M,$B34,'Estruturante Móvel'!$AM:$AM,JV$4))-(COUNTIFS('Estruturante Móvel'!$M:$M,$B34,'Estruturante Móvel'!$AM:$AM,JV$4,'Estruturante Móvel'!$AQ:$AQ,"REPARO FO"))</f>
        <v>0</v>
      </c>
      <c r="JW34" s="140">
        <f>(COUNTIFS('Estruturante Móvel'!$M:$M,$B34,'Estruturante Móvel'!$C:$C,"&lt;&gt;PREVISTO",'Estruturante Móvel'!$G:$G,JV$4))</f>
        <v>0</v>
      </c>
      <c r="JX34" s="139">
        <f>(COUNTIFS('Estruturante Móvel'!$M:$M,$B34,'Estruturante Móvel'!$AM:$AM,JX$4))-(COUNTIFS('Estruturante Móvel'!$M:$M,$B34,'Estruturante Móvel'!$AM:$AM,JX$4,'Estruturante Móvel'!$AQ:$AQ,"REPARO FO"))</f>
        <v>0</v>
      </c>
      <c r="JY34" s="140">
        <f>(COUNTIFS('Estruturante Móvel'!$M:$M,$B34,'Estruturante Móvel'!$C:$C,"&lt;&gt;PREVISTO",'Estruturante Móvel'!$G:$G,JX$4))</f>
        <v>0</v>
      </c>
      <c r="JZ34" s="139">
        <f>(COUNTIFS('Estruturante Móvel'!$M:$M,$B34,'Estruturante Móvel'!$AM:$AM,JZ$4))-(COUNTIFS('Estruturante Móvel'!$M:$M,$B34,'Estruturante Móvel'!$AM:$AM,JZ$4,'Estruturante Móvel'!$AQ:$AQ,"REPARO FO"))</f>
        <v>0</v>
      </c>
      <c r="KA34" s="140">
        <f>(COUNTIFS('Estruturante Móvel'!$M:$M,$B34,'Estruturante Móvel'!$C:$C,"&lt;&gt;PREVISTO",'Estruturante Móvel'!$G:$G,JZ$4))</f>
        <v>0</v>
      </c>
      <c r="KB34" s="139">
        <f>(COUNTIFS('Estruturante Móvel'!$M:$M,$B34,'Estruturante Móvel'!$AM:$AM,KB$4))-(COUNTIFS('Estruturante Móvel'!$M:$M,$B34,'Estruturante Móvel'!$AM:$AM,KB$4,'Estruturante Móvel'!$AQ:$AQ,"REPARO FO"))</f>
        <v>0</v>
      </c>
      <c r="KC34" s="140">
        <f>(COUNTIFS('Estruturante Móvel'!$M:$M,$B34,'Estruturante Móvel'!$C:$C,"&lt;&gt;PREVISTO",'Estruturante Móvel'!$G:$G,KB$4))</f>
        <v>0</v>
      </c>
      <c r="KD34" s="139">
        <f>(COUNTIFS('Estruturante Móvel'!$M:$M,$B34,'Estruturante Móvel'!$AM:$AM,KD$4))-(COUNTIFS('Estruturante Móvel'!$M:$M,$B34,'Estruturante Móvel'!$AM:$AM,KD$4,'Estruturante Móvel'!$AQ:$AQ,"REPARO FO"))</f>
        <v>0</v>
      </c>
      <c r="KE34" s="140">
        <f>(COUNTIFS('Estruturante Móvel'!$M:$M,$B34,'Estruturante Móvel'!$C:$C,"&lt;&gt;PREVISTO",'Estruturante Móvel'!$G:$G,KD$4))</f>
        <v>0</v>
      </c>
      <c r="KF34" s="139">
        <f>(COUNTIFS('Estruturante Móvel'!$M:$M,$B34,'Estruturante Móvel'!$AM:$AM,KF$4))-(COUNTIFS('Estruturante Móvel'!$M:$M,$B34,'Estruturante Móvel'!$AM:$AM,KF$4,'Estruturante Móvel'!$AQ:$AQ,"REPARO FO"))</f>
        <v>0</v>
      </c>
      <c r="KG34" s="140">
        <f>(COUNTIFS('Estruturante Móvel'!$M:$M,$B34,'Estruturante Móvel'!$C:$C,"&lt;&gt;PREVISTO",'Estruturante Móvel'!$G:$G,KF$4))</f>
        <v>0</v>
      </c>
      <c r="KH34" s="139">
        <f>(COUNTIFS('Estruturante Móvel'!$M:$M,$B34,'Estruturante Móvel'!$AM:$AM,KH$4))-(COUNTIFS('Estruturante Móvel'!$M:$M,$B34,'Estruturante Móvel'!$AM:$AM,KH$4,'Estruturante Móvel'!$AQ:$AQ,"REPARO FO"))</f>
        <v>0</v>
      </c>
      <c r="KI34" s="140">
        <f>(COUNTIFS('Estruturante Móvel'!$M:$M,$B34,'Estruturante Móvel'!$C:$C,"&lt;&gt;PREVISTO",'Estruturante Móvel'!$G:$G,KH$4))</f>
        <v>0</v>
      </c>
      <c r="KJ34" s="139">
        <f>(COUNTIFS('Estruturante Móvel'!$M:$M,$B34,'Estruturante Móvel'!$AM:$AM,KJ$4))-(COUNTIFS('Estruturante Móvel'!$M:$M,$B34,'Estruturante Móvel'!$AM:$AM,KJ$4,'Estruturante Móvel'!$AQ:$AQ,"REPARO FO"))</f>
        <v>0</v>
      </c>
      <c r="KK34" s="140">
        <f>(COUNTIFS('Estruturante Móvel'!$M:$M,$B34,'Estruturante Móvel'!$C:$C,"&lt;&gt;PREVISTO",'Estruturante Móvel'!$G:$G,KJ$4))</f>
        <v>0</v>
      </c>
      <c r="KL34" s="139">
        <f>(COUNTIFS('Estruturante Móvel'!$M:$M,$B34,'Estruturante Móvel'!$AM:$AM,KL$4))-(COUNTIFS('Estruturante Móvel'!$M:$M,$B34,'Estruturante Móvel'!$AM:$AM,KL$4,'Estruturante Móvel'!$AQ:$AQ,"REPARO FO"))</f>
        <v>0</v>
      </c>
      <c r="KM34" s="140">
        <f>(COUNTIFS('Estruturante Móvel'!$M:$M,$B34,'Estruturante Móvel'!$C:$C,"&lt;&gt;PREVISTO",'Estruturante Móvel'!$G:$G,KL$4))</f>
        <v>0</v>
      </c>
      <c r="KN34" s="139">
        <f>(COUNTIFS('Estruturante Móvel'!$M:$M,$B34,'Estruturante Móvel'!$AM:$AM,KN$4))-(COUNTIFS('Estruturante Móvel'!$M:$M,$B34,'Estruturante Móvel'!$AM:$AM,KN$4,'Estruturante Móvel'!$AQ:$AQ,"REPARO FO"))</f>
        <v>0</v>
      </c>
      <c r="KO34" s="140">
        <f>(COUNTIFS('Estruturante Móvel'!$M:$M,$B34,'Estruturante Móvel'!$C:$C,"&lt;&gt;PREVISTO",'Estruturante Móvel'!$G:$G,KN$4))</f>
        <v>0</v>
      </c>
      <c r="KP34" s="139">
        <f>(COUNTIFS('Estruturante Móvel'!$M:$M,$B34,'Estruturante Móvel'!$AM:$AM,KP$4))-(COUNTIFS('Estruturante Móvel'!$M:$M,$B34,'Estruturante Móvel'!$AM:$AM,KP$4,'Estruturante Móvel'!$AQ:$AQ,"REPARO FO"))</f>
        <v>0</v>
      </c>
      <c r="KQ34" s="140">
        <f>(COUNTIFS('Estruturante Móvel'!$M:$M,$B34,'Estruturante Móvel'!$C:$C,"&lt;&gt;PREVISTO",'Estruturante Móvel'!$G:$G,KP$4))</f>
        <v>0</v>
      </c>
      <c r="KR34" s="139">
        <f>(COUNTIFS('Estruturante Móvel'!$M:$M,$B34,'Estruturante Móvel'!$AM:$AM,KR$4))-(COUNTIFS('Estruturante Móvel'!$M:$M,$B34,'Estruturante Móvel'!$AM:$AM,KR$4,'Estruturante Móvel'!$AQ:$AQ,"REPARO FO"))</f>
        <v>0</v>
      </c>
      <c r="KS34" s="140">
        <f>(COUNTIFS('Estruturante Móvel'!$M:$M,$B34,'Estruturante Móvel'!$C:$C,"&lt;&gt;PREVISTO",'Estruturante Móvel'!$G:$G,KR$4))</f>
        <v>0</v>
      </c>
      <c r="KT34" s="139">
        <f>(COUNTIFS('Estruturante Móvel'!$M:$M,$B34,'Estruturante Móvel'!$AM:$AM,KT$4))-(COUNTIFS('Estruturante Móvel'!$M:$M,$B34,'Estruturante Móvel'!$AM:$AM,KT$4,'Estruturante Móvel'!$AQ:$AQ,"REPARO FO"))</f>
        <v>0</v>
      </c>
      <c r="KU34" s="140">
        <f>(COUNTIFS('Estruturante Móvel'!$M:$M,$B34,'Estruturante Móvel'!$C:$C,"&lt;&gt;PREVISTO",'Estruturante Móvel'!$G:$G,KT$4))</f>
        <v>0</v>
      </c>
      <c r="KV34" s="139">
        <f>(COUNTIFS('Estruturante Móvel'!$M:$M,$B34,'Estruturante Móvel'!$AM:$AM,KV$4))-(COUNTIFS('Estruturante Móvel'!$M:$M,$B34,'Estruturante Móvel'!$AM:$AM,KV$4,'Estruturante Móvel'!$AQ:$AQ,"REPARO FO"))</f>
        <v>0</v>
      </c>
      <c r="KW34" s="140">
        <f>(COUNTIFS('Estruturante Móvel'!$M:$M,$B34,'Estruturante Móvel'!$C:$C,"&lt;&gt;PREVISTO",'Estruturante Móvel'!$G:$G,KV$4))</f>
        <v>0</v>
      </c>
      <c r="KX34" s="139">
        <f>(COUNTIFS('Estruturante Móvel'!$M:$M,$B34,'Estruturante Móvel'!$AM:$AM,KX$4))-(COUNTIFS('Estruturante Móvel'!$M:$M,$B34,'Estruturante Móvel'!$AM:$AM,KX$4,'Estruturante Móvel'!$AQ:$AQ,"REPARO FO"))</f>
        <v>0</v>
      </c>
      <c r="KY34" s="140">
        <f>(COUNTIFS('Estruturante Móvel'!$M:$M,$B34,'Estruturante Móvel'!$C:$C,"&lt;&gt;PREVISTO",'Estruturante Móvel'!$G:$G,KX$4))</f>
        <v>0</v>
      </c>
      <c r="KZ34" s="139">
        <f>(COUNTIFS('Estruturante Móvel'!$M:$M,$B34,'Estruturante Móvel'!$AM:$AM,KZ$4))-(COUNTIFS('Estruturante Móvel'!$M:$M,$B34,'Estruturante Móvel'!$AM:$AM,KZ$4,'Estruturante Móvel'!$AQ:$AQ,"REPARO FO"))</f>
        <v>0</v>
      </c>
      <c r="LA34" s="140">
        <f>(COUNTIFS('Estruturante Móvel'!$M:$M,$B34,'Estruturante Móvel'!$C:$C,"&lt;&gt;PREVISTO",'Estruturante Móvel'!$G:$G,KZ$4))</f>
        <v>0</v>
      </c>
      <c r="LB34" s="139">
        <f>(COUNTIFS('Estruturante Móvel'!$M:$M,$B34,'Estruturante Móvel'!$AM:$AM,LB$4))-(COUNTIFS('Estruturante Móvel'!$M:$M,$B34,'Estruturante Móvel'!$AM:$AM,LB$4,'Estruturante Móvel'!$AQ:$AQ,"REPARO FO"))</f>
        <v>0</v>
      </c>
      <c r="LC34" s="140">
        <f>(COUNTIFS('Estruturante Móvel'!$M:$M,$B34,'Estruturante Móvel'!$C:$C,"&lt;&gt;PREVISTO",'Estruturante Móvel'!$G:$G,LB$4))</f>
        <v>0</v>
      </c>
      <c r="LD34" s="139">
        <f>(COUNTIFS('Estruturante Móvel'!$M:$M,$B34,'Estruturante Móvel'!$AM:$AM,LD$4))-(COUNTIFS('Estruturante Móvel'!$M:$M,$B34,'Estruturante Móvel'!$AM:$AM,LD$4,'Estruturante Móvel'!$AQ:$AQ,"REPARO FO"))</f>
        <v>0</v>
      </c>
      <c r="LE34" s="140">
        <f>(COUNTIFS('Estruturante Móvel'!$M:$M,$B34,'Estruturante Móvel'!$C:$C,"&lt;&gt;PREVISTO",'Estruturante Móvel'!$G:$G,LD$4))</f>
        <v>0</v>
      </c>
      <c r="LF34" s="139">
        <f>(COUNTIFS('Estruturante Móvel'!$M:$M,$B34,'Estruturante Móvel'!$AM:$AM,LF$4))-(COUNTIFS('Estruturante Móvel'!$M:$M,$B34,'Estruturante Móvel'!$AM:$AM,LF$4,'Estruturante Móvel'!$AQ:$AQ,"REPARO FO"))</f>
        <v>0</v>
      </c>
      <c r="LG34" s="140">
        <f>(COUNTIFS('Estruturante Móvel'!$M:$M,$B34,'Estruturante Móvel'!$C:$C,"&lt;&gt;PREVISTO",'Estruturante Móvel'!$G:$G,LF$4))</f>
        <v>0</v>
      </c>
      <c r="LH34" s="139">
        <f>(COUNTIFS('Estruturante Móvel'!$M:$M,$B34,'Estruturante Móvel'!$AM:$AM,LH$4))-(COUNTIFS('Estruturante Móvel'!$M:$M,$B34,'Estruturante Móvel'!$AM:$AM,LH$4,'Estruturante Móvel'!$AQ:$AQ,"REPARO FO"))</f>
        <v>0</v>
      </c>
      <c r="LI34" s="140">
        <f>(COUNTIFS('Estruturante Móvel'!$M:$M,$B34,'Estruturante Móvel'!$C:$C,"&lt;&gt;PREVISTO",'Estruturante Móvel'!$G:$G,LH$4))</f>
        <v>0</v>
      </c>
      <c r="LJ34" s="139">
        <f>(COUNTIFS('Estruturante Móvel'!$M:$M,$B34,'Estruturante Móvel'!$AM:$AM,LJ$4))-(COUNTIFS('Estruturante Móvel'!$M:$M,$B34,'Estruturante Móvel'!$AM:$AM,LJ$4,'Estruturante Móvel'!$AQ:$AQ,"REPARO FO"))</f>
        <v>0</v>
      </c>
      <c r="LK34" s="140">
        <f>(COUNTIFS('Estruturante Móvel'!$M:$M,$B34,'Estruturante Móvel'!$C:$C,"&lt;&gt;PREVISTO",'Estruturante Móvel'!$G:$G,LJ$4))</f>
        <v>0</v>
      </c>
      <c r="LL34" s="139">
        <f>(COUNTIFS('Estruturante Móvel'!$M:$M,$B34,'Estruturante Móvel'!$AM:$AM,LL$4))-(COUNTIFS('Estruturante Móvel'!$M:$M,$B34,'Estruturante Móvel'!$AM:$AM,LL$4,'Estruturante Móvel'!$AQ:$AQ,"REPARO FO"))</f>
        <v>0</v>
      </c>
      <c r="LM34" s="140">
        <f>(COUNTIFS('Estruturante Móvel'!$M:$M,$B34,'Estruturante Móvel'!$C:$C,"&lt;&gt;PREVISTO",'Estruturante Móvel'!$G:$G,LL$4))</f>
        <v>0</v>
      </c>
      <c r="LN34" s="139">
        <f>(COUNTIFS('Estruturante Móvel'!$M:$M,$B34,'Estruturante Móvel'!$AM:$AM,LN$4))-(COUNTIFS('Estruturante Móvel'!$M:$M,$B34,'Estruturante Móvel'!$AM:$AM,LN$4,'Estruturante Móvel'!$AQ:$AQ,"REPARO FO"))</f>
        <v>0</v>
      </c>
      <c r="LO34" s="140">
        <f>(COUNTIFS('Estruturante Móvel'!$M:$M,$B34,'Estruturante Móvel'!$C:$C,"&lt;&gt;PREVISTO",'Estruturante Móvel'!$G:$G,LN$4))</f>
        <v>0</v>
      </c>
      <c r="LP34" s="139">
        <f>(COUNTIFS('Estruturante Móvel'!$M:$M,$B34,'Estruturante Móvel'!$AM:$AM,LP$4))-(COUNTIFS('Estruturante Móvel'!$M:$M,$B34,'Estruturante Móvel'!$AM:$AM,LP$4,'Estruturante Móvel'!$AQ:$AQ,"REPARO FO"))</f>
        <v>0</v>
      </c>
      <c r="LQ34" s="140">
        <f>(COUNTIFS('Estruturante Móvel'!$M:$M,$B34,'Estruturante Móvel'!$C:$C,"&lt;&gt;PREVISTO",'Estruturante Móvel'!$G:$G,LP$4))</f>
        <v>0</v>
      </c>
      <c r="LR34" s="139">
        <f>(COUNTIFS('Estruturante Móvel'!$M:$M,$B34,'Estruturante Móvel'!$AM:$AM,LR$4))-(COUNTIFS('Estruturante Móvel'!$M:$M,$B34,'Estruturante Móvel'!$AM:$AM,LR$4,'Estruturante Móvel'!$AQ:$AQ,"REPARO FO"))</f>
        <v>0</v>
      </c>
      <c r="LS34" s="140">
        <f>(COUNTIFS('Estruturante Móvel'!$M:$M,$B34,'Estruturante Móvel'!$C:$C,"&lt;&gt;PREVISTO",'Estruturante Móvel'!$G:$G,LR$4))</f>
        <v>0</v>
      </c>
      <c r="LT34" s="139">
        <f>(COUNTIFS('Estruturante Móvel'!$M:$M,$B34,'Estruturante Móvel'!$AM:$AM,LT$4))-(COUNTIFS('Estruturante Móvel'!$M:$M,$B34,'Estruturante Móvel'!$AM:$AM,LT$4,'Estruturante Móvel'!$AQ:$AQ,"REPARO FO"))</f>
        <v>0</v>
      </c>
      <c r="LU34" s="140">
        <f>(COUNTIFS('Estruturante Móvel'!$M:$M,$B34,'Estruturante Móvel'!$C:$C,"&lt;&gt;PREVISTO",'Estruturante Móvel'!$G:$G,LT$4))</f>
        <v>0</v>
      </c>
      <c r="LV34" s="139">
        <f>(COUNTIFS('Estruturante Móvel'!$M:$M,$B34,'Estruturante Móvel'!$AM:$AM,LV$4))-(COUNTIFS('Estruturante Móvel'!$M:$M,$B34,'Estruturante Móvel'!$AM:$AM,LV$4,'Estruturante Móvel'!$AQ:$AQ,"REPARO FO"))</f>
        <v>0</v>
      </c>
      <c r="LW34" s="140">
        <f>(COUNTIFS('Estruturante Móvel'!$M:$M,$B34,'Estruturante Móvel'!$C:$C,"&lt;&gt;PREVISTO",'Estruturante Móvel'!$G:$G,LV$4))</f>
        <v>0</v>
      </c>
      <c r="LX34" s="139">
        <f>(COUNTIFS('Estruturante Móvel'!$M:$M,$B34,'Estruturante Móvel'!$AM:$AM,LX$4))-(COUNTIFS('Estruturante Móvel'!$M:$M,$B34,'Estruturante Móvel'!$AM:$AM,LX$4,'Estruturante Móvel'!$AQ:$AQ,"REPARO FO"))</f>
        <v>0</v>
      </c>
      <c r="LY34" s="140">
        <f>(COUNTIFS('Estruturante Móvel'!$M:$M,$B34,'Estruturante Móvel'!$C:$C,"&lt;&gt;PREVISTO",'Estruturante Móvel'!$G:$G,LX$4))</f>
        <v>0</v>
      </c>
      <c r="LZ34" s="139">
        <f>(COUNTIFS('Estruturante Móvel'!$M:$M,$B34,'Estruturante Móvel'!$AM:$AM,LZ$4))-(COUNTIFS('Estruturante Móvel'!$M:$M,$B34,'Estruturante Móvel'!$AM:$AM,LZ$4,'Estruturante Móvel'!$AQ:$AQ,"REPARO FO"))</f>
        <v>0</v>
      </c>
      <c r="MA34" s="140">
        <f>(COUNTIFS('Estruturante Móvel'!$M:$M,$B34,'Estruturante Móvel'!$C:$C,"&lt;&gt;PREVISTO",'Estruturante Móvel'!$G:$G,LZ$4))</f>
        <v>0</v>
      </c>
      <c r="MB34" s="139">
        <f>(COUNTIFS('Estruturante Móvel'!$M:$M,$B34,'Estruturante Móvel'!$AM:$AM,MB$4))-(COUNTIFS('Estruturante Móvel'!$M:$M,$B34,'Estruturante Móvel'!$AM:$AM,MB$4,'Estruturante Móvel'!$AQ:$AQ,"REPARO FO"))</f>
        <v>0</v>
      </c>
      <c r="MC34" s="140">
        <f>(COUNTIFS('Estruturante Móvel'!$M:$M,$B34,'Estruturante Móvel'!$C:$C,"&lt;&gt;PREVISTO",'Estruturante Móvel'!$G:$G,MB$4))</f>
        <v>0</v>
      </c>
      <c r="MD34" s="139">
        <f>(COUNTIFS('Estruturante Móvel'!$M:$M,$B34,'Estruturante Móvel'!$AM:$AM,MD$4))-(COUNTIFS('Estruturante Móvel'!$M:$M,$B34,'Estruturante Móvel'!$AM:$AM,MD$4,'Estruturante Móvel'!$AQ:$AQ,"REPARO FO"))</f>
        <v>0</v>
      </c>
      <c r="ME34" s="140">
        <f>(COUNTIFS('Estruturante Móvel'!$M:$M,$B34,'Estruturante Móvel'!$C:$C,"&lt;&gt;PREVISTO",'Estruturante Móvel'!$G:$G,MD$4))</f>
        <v>0</v>
      </c>
      <c r="MF34" s="139">
        <f>(COUNTIFS('Estruturante Móvel'!$M:$M,$B34,'Estruturante Móvel'!$AM:$AM,MF$4))-(COUNTIFS('Estruturante Móvel'!$M:$M,$B34,'Estruturante Móvel'!$AM:$AM,MF$4,'Estruturante Móvel'!$AQ:$AQ,"REPARO FO"))</f>
        <v>0</v>
      </c>
      <c r="MG34" s="140">
        <f>(COUNTIFS('Estruturante Móvel'!$M:$M,$B34,'Estruturante Móvel'!$C:$C,"&lt;&gt;PREVISTO",'Estruturante Móvel'!$G:$G,MF$4))</f>
        <v>0</v>
      </c>
      <c r="MH34" s="139">
        <f>(COUNTIFS('Estruturante Móvel'!$M:$M,$B34,'Estruturante Móvel'!$AM:$AM,MH$4))-(COUNTIFS('Estruturante Móvel'!$M:$M,$B34,'Estruturante Móvel'!$AM:$AM,MH$4,'Estruturante Móvel'!$AQ:$AQ,"REPARO FO"))</f>
        <v>0</v>
      </c>
      <c r="MI34" s="140">
        <f>(COUNTIFS('Estruturante Móvel'!$M:$M,$B34,'Estruturante Móvel'!$C:$C,"&lt;&gt;PREVISTO",'Estruturante Móvel'!$G:$G,MH$4))</f>
        <v>0</v>
      </c>
      <c r="MJ34" s="139">
        <f>(COUNTIFS('Estruturante Móvel'!$M:$M,$B34,'Estruturante Móvel'!$AM:$AM,MJ$4))-(COUNTIFS('Estruturante Móvel'!$M:$M,$B34,'Estruturante Móvel'!$AM:$AM,MJ$4,'Estruturante Móvel'!$AQ:$AQ,"REPARO FO"))</f>
        <v>0</v>
      </c>
      <c r="MK34" s="140">
        <f>(COUNTIFS('Estruturante Móvel'!$M:$M,$B34,'Estruturante Móvel'!$C:$C,"&lt;&gt;PREVISTO",'Estruturante Móvel'!$G:$G,MJ$4))</f>
        <v>0</v>
      </c>
      <c r="ML34" s="139">
        <f>(COUNTIFS('Estruturante Móvel'!$M:$M,$B34,'Estruturante Móvel'!$AM:$AM,ML$4))-(COUNTIFS('Estruturante Móvel'!$M:$M,$B34,'Estruturante Móvel'!$AM:$AM,ML$4,'Estruturante Móvel'!$AQ:$AQ,"REPARO FO"))</f>
        <v>0</v>
      </c>
      <c r="MM34" s="140">
        <f>(COUNTIFS('Estruturante Móvel'!$M:$M,$B34,'Estruturante Móvel'!$C:$C,"&lt;&gt;PREVISTO",'Estruturante Móvel'!$G:$G,ML$4))</f>
        <v>0</v>
      </c>
      <c r="MN34" s="139">
        <f>(COUNTIFS('Estruturante Móvel'!$M:$M,$B34,'Estruturante Móvel'!$AM:$AM,MN$4))-(COUNTIFS('Estruturante Móvel'!$M:$M,$B34,'Estruturante Móvel'!$AM:$AM,MN$4,'Estruturante Móvel'!$AQ:$AQ,"REPARO FO"))</f>
        <v>0</v>
      </c>
      <c r="MO34" s="140">
        <f>(COUNTIFS('Estruturante Móvel'!$M:$M,$B34,'Estruturante Móvel'!$C:$C,"&lt;&gt;PREVISTO",'Estruturante Móvel'!$G:$G,MN$4))</f>
        <v>0</v>
      </c>
      <c r="MP34" s="139">
        <f>(COUNTIFS('Estruturante Móvel'!$M:$M,$B34,'Estruturante Móvel'!$AM:$AM,MP$4))-(COUNTIFS('Estruturante Móvel'!$M:$M,$B34,'Estruturante Móvel'!$AM:$AM,MP$4,'Estruturante Móvel'!$AQ:$AQ,"REPARO FO"))</f>
        <v>0</v>
      </c>
      <c r="MQ34" s="140">
        <f>(COUNTIFS('Estruturante Móvel'!$M:$M,$B34,'Estruturante Móvel'!$C:$C,"&lt;&gt;PREVISTO",'Estruturante Móvel'!$G:$G,MP$4))</f>
        <v>0</v>
      </c>
      <c r="MR34" s="139">
        <f>(COUNTIFS('Estruturante Móvel'!$M:$M,$B34,'Estruturante Móvel'!$AM:$AM,MR$4))-(COUNTIFS('Estruturante Móvel'!$M:$M,$B34,'Estruturante Móvel'!$AM:$AM,MR$4,'Estruturante Móvel'!$AQ:$AQ,"REPARO FO"))</f>
        <v>0</v>
      </c>
      <c r="MS34" s="140">
        <f>(COUNTIFS('Estruturante Móvel'!$M:$M,$B34,'Estruturante Móvel'!$C:$C,"&lt;&gt;PREVISTO",'Estruturante Móvel'!$G:$G,MR$4))</f>
        <v>0</v>
      </c>
      <c r="MT34" s="139">
        <f>(COUNTIFS('Estruturante Móvel'!$M:$M,$B34,'Estruturante Móvel'!$AM:$AM,MT$4))-(COUNTIFS('Estruturante Móvel'!$M:$M,$B34,'Estruturante Móvel'!$AM:$AM,MT$4,'Estruturante Móvel'!$AQ:$AQ,"REPARO FO"))</f>
        <v>0</v>
      </c>
      <c r="MU34" s="140">
        <f>(COUNTIFS('Estruturante Móvel'!$M:$M,$B34,'Estruturante Móvel'!$C:$C,"&lt;&gt;PREVISTO",'Estruturante Móvel'!$G:$G,MT$4))</f>
        <v>0</v>
      </c>
      <c r="MV34" s="139">
        <f>(COUNTIFS('Estruturante Móvel'!$M:$M,$B34,'Estruturante Móvel'!$AM:$AM,MV$4))-(COUNTIFS('Estruturante Móvel'!$M:$M,$B34,'Estruturante Móvel'!$AM:$AM,MV$4,'Estruturante Móvel'!$AQ:$AQ,"REPARO FO"))</f>
        <v>0</v>
      </c>
      <c r="MW34" s="140">
        <f>(COUNTIFS('Estruturante Móvel'!$M:$M,$B34,'Estruturante Móvel'!$C:$C,"&lt;&gt;PREVISTO",'Estruturante Móvel'!$G:$G,MV$4))</f>
        <v>0</v>
      </c>
      <c r="MX34" s="139">
        <f>(COUNTIFS('Estruturante Móvel'!$M:$M,$B34,'Estruturante Móvel'!$AM:$AM,MX$4))-(COUNTIFS('Estruturante Móvel'!$M:$M,$B34,'Estruturante Móvel'!$AM:$AM,MX$4,'Estruturante Móvel'!$AQ:$AQ,"REPARO FO"))</f>
        <v>0</v>
      </c>
      <c r="MY34" s="140">
        <f>(COUNTIFS('Estruturante Móvel'!$M:$M,$B34,'Estruturante Móvel'!$C:$C,"&lt;&gt;PREVISTO",'Estruturante Móvel'!$G:$G,MX$4))</f>
        <v>0</v>
      </c>
      <c r="MZ34" s="139">
        <f>(COUNTIFS('Estruturante Móvel'!$M:$M,$B34,'Estruturante Móvel'!$AM:$AM,MZ$4))-(COUNTIFS('Estruturante Móvel'!$M:$M,$B34,'Estruturante Móvel'!$AM:$AM,MZ$4,'Estruturante Móvel'!$AQ:$AQ,"REPARO FO"))</f>
        <v>0</v>
      </c>
      <c r="NA34" s="140">
        <f>(COUNTIFS('Estruturante Móvel'!$M:$M,$B34,'Estruturante Móvel'!$C:$C,"&lt;&gt;PREVISTO",'Estruturante Móvel'!$G:$G,MZ$4))</f>
        <v>0</v>
      </c>
      <c r="NB34" s="139">
        <f>(COUNTIFS('Estruturante Móvel'!$M:$M,$B34,'Estruturante Móvel'!$AM:$AM,NB$4))-(COUNTIFS('Estruturante Móvel'!$M:$M,$B34,'Estruturante Móvel'!$AM:$AM,NB$4,'Estruturante Móvel'!$AQ:$AQ,"REPARO FO"))</f>
        <v>0</v>
      </c>
      <c r="NC34" s="140">
        <f>(COUNTIFS('Estruturante Móvel'!$M:$M,$B34,'Estruturante Móvel'!$C:$C,"&lt;&gt;PREVISTO",'Estruturante Móvel'!$G:$G,NB$4))</f>
        <v>0</v>
      </c>
      <c r="ND34" s="139">
        <f>(COUNTIFS('Estruturante Móvel'!$M:$M,$B34,'Estruturante Móvel'!$AM:$AM,ND$4))-(COUNTIFS('Estruturante Móvel'!$M:$M,$B34,'Estruturante Móvel'!$AM:$AM,ND$4,'Estruturante Móvel'!$AQ:$AQ,"REPARO FO"))</f>
        <v>0</v>
      </c>
      <c r="NE34" s="140">
        <f>(COUNTIFS('Estruturante Móvel'!$M:$M,$B34,'Estruturante Móvel'!$C:$C,"&lt;&gt;PREVISTO",'Estruturante Móvel'!$G:$G,ND$4))</f>
        <v>0</v>
      </c>
      <c r="NF34" s="139">
        <f>(COUNTIFS('Estruturante Móvel'!$M:$M,$B34,'Estruturante Móvel'!$AM:$AM,NF$4))-(COUNTIFS('Estruturante Móvel'!$M:$M,$B34,'Estruturante Móvel'!$AM:$AM,NF$4,'Estruturante Móvel'!$AQ:$AQ,"REPARO FO"))</f>
        <v>0</v>
      </c>
      <c r="NG34" s="140">
        <f>(COUNTIFS('Estruturante Móvel'!$M:$M,$B34,'Estruturante Móvel'!$C:$C,"&lt;&gt;PREVISTO",'Estruturante Móvel'!$G:$G,NF$4))</f>
        <v>0</v>
      </c>
      <c r="NH34" s="139">
        <f>(COUNTIFS('Estruturante Móvel'!$M:$M,$B34,'Estruturante Móvel'!$AM:$AM,NH$4))-(COUNTIFS('Estruturante Móvel'!$M:$M,$B34,'Estruturante Móvel'!$AM:$AM,NH$4,'Estruturante Móvel'!$AQ:$AQ,"REPARO FO"))</f>
        <v>0</v>
      </c>
      <c r="NI34" s="140">
        <f>(COUNTIFS('Estruturante Móvel'!$M:$M,$B34,'Estruturante Móvel'!$C:$C,"&lt;&gt;PREVISTO",'Estruturante Móvel'!$G:$G,NH$4))</f>
        <v>0</v>
      </c>
    </row>
    <row r="35" spans="1:373" hidden="1" outlineLevel="1">
      <c r="B35" s="205" t="s">
        <v>444</v>
      </c>
      <c r="C35" s="161" t="s">
        <v>186</v>
      </c>
      <c r="D35" s="161">
        <f>COUNTIFS('Estruturante Móvel'!$M:$M,B34,'Estruturante Móvel'!$L:$L,'CRONOGRAMA_CONST+MIGRACAO'!B35)</f>
        <v>1</v>
      </c>
      <c r="E35" s="161">
        <f>(COUNTIFS('Estruturante Móvel'!$M:$M,B34,'Estruturante Móvel'!$C:$C,"&lt;&gt;PREVISTO",'Estruturante Móvel'!$L:$L,'CRONOGRAMA_CONST+MIGRACAO'!B35))</f>
        <v>1</v>
      </c>
      <c r="F35" s="162">
        <f>(COUNTIFS('Estruturante Móvel'!$M:$M,B34,'Estruturante Móvel'!$C:$C,"PREVISTO",'Estruturante Móvel'!$L:$L,'CRONOGRAMA_CONST+MIGRACAO'!B35))</f>
        <v>0</v>
      </c>
      <c r="G35" s="162"/>
      <c r="H35" s="165" t="str">
        <f t="shared" si="378"/>
        <v>Concluído</v>
      </c>
      <c r="I35" s="166">
        <v>45566</v>
      </c>
      <c r="J35" s="160">
        <f t="shared" si="379"/>
        <v>1</v>
      </c>
      <c r="K35" s="157">
        <f t="shared" si="380"/>
        <v>1</v>
      </c>
      <c r="L35" s="139">
        <f>(COUNTIFS('Estruturante Móvel'!$M:$M,$B34,'Estruturante Móvel'!$AM:$AM,L$4,'Estruturante Móvel'!$L:$L,'CRONOGRAMA_CONST+MIGRACAO'!$B35))</f>
        <v>0</v>
      </c>
      <c r="M35" s="140">
        <f>(COUNTIFS('Estruturante Móvel'!$M:$M,$B34,'Estruturante Móvel'!$C:$C,"&lt;&gt;PREVISTO",'Estruturante Móvel'!$G:$G,L$4,'Estruturante Móvel'!$L:$L,'CRONOGRAMA_CONST+MIGRACAO'!B$7))</f>
        <v>0</v>
      </c>
      <c r="N35" s="139">
        <f>(COUNTIFS('Estruturante Móvel'!$M:$M,$B34,'Estruturante Móvel'!$AM:$AM,N$4,'Estruturante Móvel'!$L:$L,'CRONOGRAMA_CONST+MIGRACAO'!$B35))</f>
        <v>0</v>
      </c>
      <c r="O35" s="140">
        <f>(COUNTIFS('Estruturante Móvel'!$M:$M,$B34,'Estruturante Móvel'!$C:$C,"&lt;&gt;PREVISTO",'Estruturante Móvel'!$G:$G,N$4,'Estruturante Móvel'!$L:$L,'CRONOGRAMA_CONST+MIGRACAO'!D$7))</f>
        <v>0</v>
      </c>
      <c r="P35" s="139">
        <f>(COUNTIFS('Estruturante Móvel'!$M:$M,$B34,'Estruturante Móvel'!$AM:$AM,P$4,'Estruturante Móvel'!$L:$L,'CRONOGRAMA_CONST+MIGRACAO'!$B35))</f>
        <v>0</v>
      </c>
      <c r="Q35" s="140">
        <f>(COUNTIFS('Estruturante Móvel'!$M:$M,$B34,'Estruturante Móvel'!$C:$C,"&lt;&gt;PREVISTO",'Estruturante Móvel'!$G:$G,P$4,'Estruturante Móvel'!$L:$L,'CRONOGRAMA_CONST+MIGRACAO'!F$7))</f>
        <v>0</v>
      </c>
      <c r="R35" s="139">
        <f>(COUNTIFS('Estruturante Móvel'!$M:$M,$B34,'Estruturante Móvel'!$AM:$AM,R$4,'Estruturante Móvel'!$L:$L,'CRONOGRAMA_CONST+MIGRACAO'!$B35))</f>
        <v>0</v>
      </c>
      <c r="S35" s="140">
        <f>(COUNTIFS('Estruturante Móvel'!$M:$M,$B34,'Estruturante Móvel'!$C:$C,"&lt;&gt;PREVISTO",'Estruturante Móvel'!$G:$G,R$4,'Estruturante Móvel'!$L:$L,'CRONOGRAMA_CONST+MIGRACAO'!H$7))</f>
        <v>0</v>
      </c>
      <c r="T35" s="139">
        <f>(COUNTIFS('Estruturante Móvel'!$M:$M,$B34,'Estruturante Móvel'!$AM:$AM,T$4,'Estruturante Móvel'!$L:$L,'CRONOGRAMA_CONST+MIGRACAO'!$B35))</f>
        <v>0</v>
      </c>
      <c r="U35" s="140">
        <f>(COUNTIFS('Estruturante Móvel'!$M:$M,$B34,'Estruturante Móvel'!$C:$C,"&lt;&gt;PREVISTO",'Estruturante Móvel'!$G:$G,T$4,'Estruturante Móvel'!$L:$L,'CRONOGRAMA_CONST+MIGRACAO'!J$7))</f>
        <v>0</v>
      </c>
      <c r="V35" s="139">
        <f>(COUNTIFS('Estruturante Móvel'!$M:$M,$B34,'Estruturante Móvel'!$AM:$AM,V$4,'Estruturante Móvel'!$L:$L,'CRONOGRAMA_CONST+MIGRACAO'!$B35))</f>
        <v>0</v>
      </c>
      <c r="W35" s="140">
        <f>(COUNTIFS('Estruturante Móvel'!$M:$M,$B34,'Estruturante Móvel'!$C:$C,"&lt;&gt;PREVISTO",'Estruturante Móvel'!$G:$G,V$4,'Estruturante Móvel'!$L:$L,'CRONOGRAMA_CONST+MIGRACAO'!L$7))</f>
        <v>0</v>
      </c>
      <c r="X35" s="139">
        <f>(COUNTIFS('Estruturante Móvel'!$M:$M,$B34,'Estruturante Móvel'!$AM:$AM,X$4,'Estruturante Móvel'!$L:$L,'CRONOGRAMA_CONST+MIGRACAO'!$B35))</f>
        <v>0</v>
      </c>
      <c r="Y35" s="140">
        <f>(COUNTIFS('Estruturante Móvel'!$M:$M,$B34,'Estruturante Móvel'!$C:$C,"&lt;&gt;PREVISTO",'Estruturante Móvel'!$G:$G,X$4,'Estruturante Móvel'!$L:$L,'CRONOGRAMA_CONST+MIGRACAO'!N$7))</f>
        <v>0</v>
      </c>
      <c r="Z35" s="139">
        <f>(COUNTIFS('Estruturante Móvel'!$M:$M,$B34,'Estruturante Móvel'!$AM:$AM,Z$4,'Estruturante Móvel'!$L:$L,'CRONOGRAMA_CONST+MIGRACAO'!$B35))</f>
        <v>0</v>
      </c>
      <c r="AA35" s="140">
        <f>(COUNTIFS('Estruturante Móvel'!$M:$M,$B34,'Estruturante Móvel'!$C:$C,"&lt;&gt;PREVISTO",'Estruturante Móvel'!$G:$G,Z$4,'Estruturante Móvel'!$L:$L,'CRONOGRAMA_CONST+MIGRACAO'!P$7))</f>
        <v>0</v>
      </c>
      <c r="AB35" s="139">
        <f>(COUNTIFS('Estruturante Móvel'!$M:$M,$B34,'Estruturante Móvel'!$AM:$AM,AB$4,'Estruturante Móvel'!$L:$L,'CRONOGRAMA_CONST+MIGRACAO'!$B35))</f>
        <v>0</v>
      </c>
      <c r="AC35" s="140">
        <f>(COUNTIFS('Estruturante Móvel'!$M:$M,$B34,'Estruturante Móvel'!$C:$C,"&lt;&gt;PREVISTO",'Estruturante Móvel'!$G:$G,AB$4,'Estruturante Móvel'!$L:$L,'CRONOGRAMA_CONST+MIGRACAO'!R$7))</f>
        <v>0</v>
      </c>
      <c r="AD35" s="139">
        <f>(COUNTIFS('Estruturante Móvel'!$M:$M,$B34,'Estruturante Móvel'!$AM:$AM,AD$4,'Estruturante Móvel'!$L:$L,'CRONOGRAMA_CONST+MIGRACAO'!$B35))</f>
        <v>0</v>
      </c>
      <c r="AE35" s="140">
        <f>(COUNTIFS('Estruturante Móvel'!$M:$M,$B34,'Estruturante Móvel'!$C:$C,"&lt;&gt;PREVISTO",'Estruturante Móvel'!$G:$G,AD$4,'Estruturante Móvel'!$L:$L,'CRONOGRAMA_CONST+MIGRACAO'!T$7))</f>
        <v>0</v>
      </c>
      <c r="AF35" s="139">
        <f>(COUNTIFS('Estruturante Móvel'!$M:$M,$B34,'Estruturante Móvel'!$AM:$AM,AF$4,'Estruturante Móvel'!$L:$L,'CRONOGRAMA_CONST+MIGRACAO'!$B35))</f>
        <v>0</v>
      </c>
      <c r="AG35" s="140">
        <f>(COUNTIFS('Estruturante Móvel'!$M:$M,$B34,'Estruturante Móvel'!$C:$C,"&lt;&gt;PREVISTO",'Estruturante Móvel'!$G:$G,AF$4,'Estruturante Móvel'!$L:$L,'CRONOGRAMA_CONST+MIGRACAO'!V$7))</f>
        <v>0</v>
      </c>
      <c r="AH35" s="139">
        <f>(COUNTIFS('Estruturante Móvel'!$M:$M,$B34,'Estruturante Móvel'!$AM:$AM,AH$4,'Estruturante Móvel'!$L:$L,'CRONOGRAMA_CONST+MIGRACAO'!$B35))</f>
        <v>0</v>
      </c>
      <c r="AI35" s="140">
        <f>(COUNTIFS('Estruturante Móvel'!$M:$M,$B34,'Estruturante Móvel'!$C:$C,"&lt;&gt;PREVISTO",'Estruturante Móvel'!$G:$G,AH$4,'Estruturante Móvel'!$L:$L,'CRONOGRAMA_CONST+MIGRACAO'!X$7))</f>
        <v>0</v>
      </c>
      <c r="AJ35" s="139">
        <f>(COUNTIFS('Estruturante Móvel'!$M:$M,$B34,'Estruturante Móvel'!$AM:$AM,AJ$4,'Estruturante Móvel'!$L:$L,'CRONOGRAMA_CONST+MIGRACAO'!$B35))</f>
        <v>0</v>
      </c>
      <c r="AK35" s="140">
        <f>(COUNTIFS('Estruturante Móvel'!$M:$M,$B34,'Estruturante Móvel'!$C:$C,"&lt;&gt;PREVISTO",'Estruturante Móvel'!$G:$G,AJ$4,'Estruturante Móvel'!$L:$L,'CRONOGRAMA_CONST+MIGRACAO'!Z$7))</f>
        <v>0</v>
      </c>
      <c r="AL35" s="139">
        <f>(COUNTIFS('Estruturante Móvel'!$M:$M,$B34,'Estruturante Móvel'!$AM:$AM,AL$4,'Estruturante Móvel'!$L:$L,'CRONOGRAMA_CONST+MIGRACAO'!$B35))</f>
        <v>0</v>
      </c>
      <c r="AM35" s="140">
        <f>(COUNTIFS('Estruturante Móvel'!$M:$M,$B34,'Estruturante Móvel'!$C:$C,"&lt;&gt;PREVISTO",'Estruturante Móvel'!$G:$G,AL$4,'Estruturante Móvel'!$L:$L,'CRONOGRAMA_CONST+MIGRACAO'!AB$7))</f>
        <v>0</v>
      </c>
      <c r="AN35" s="139">
        <f>(COUNTIFS('Estruturante Móvel'!$M:$M,$B34,'Estruturante Móvel'!$AM:$AM,AN$4,'Estruturante Móvel'!$L:$L,'CRONOGRAMA_CONST+MIGRACAO'!$B35))</f>
        <v>0</v>
      </c>
      <c r="AO35" s="140">
        <f>(COUNTIFS('Estruturante Móvel'!$M:$M,$B34,'Estruturante Móvel'!$C:$C,"&lt;&gt;PREVISTO",'Estruturante Móvel'!$G:$G,AN$4,'Estruturante Móvel'!$L:$L,'CRONOGRAMA_CONST+MIGRACAO'!AD$7))</f>
        <v>0</v>
      </c>
      <c r="AP35" s="139">
        <f>(COUNTIFS('Estruturante Móvel'!$M:$M,$B34,'Estruturante Móvel'!$AM:$AM,AP$4,'Estruturante Móvel'!$L:$L,'CRONOGRAMA_CONST+MIGRACAO'!$B35))</f>
        <v>0</v>
      </c>
      <c r="AQ35" s="140">
        <f>(COUNTIFS('Estruturante Móvel'!$M:$M,$B34,'Estruturante Móvel'!$C:$C,"&lt;&gt;PREVISTO",'Estruturante Móvel'!$G:$G,AP$4,'Estruturante Móvel'!$L:$L,'CRONOGRAMA_CONST+MIGRACAO'!AF$7))</f>
        <v>0</v>
      </c>
      <c r="AR35" s="139">
        <f>(COUNTIFS('Estruturante Móvel'!$M:$M,$B34,'Estruturante Móvel'!$AM:$AM,AR$4,'Estruturante Móvel'!$L:$L,'CRONOGRAMA_CONST+MIGRACAO'!$B35))</f>
        <v>0</v>
      </c>
      <c r="AS35" s="140">
        <f>(COUNTIFS('Estruturante Móvel'!$M:$M,$B34,'Estruturante Móvel'!$C:$C,"&lt;&gt;PREVISTO",'Estruturante Móvel'!$G:$G,AR$4,'Estruturante Móvel'!$L:$L,'CRONOGRAMA_CONST+MIGRACAO'!AH$7))</f>
        <v>0</v>
      </c>
      <c r="AT35" s="139">
        <f>(COUNTIFS('Estruturante Móvel'!$M:$M,$B34,'Estruturante Móvel'!$AM:$AM,AT$4,'Estruturante Móvel'!$L:$L,'CRONOGRAMA_CONST+MIGRACAO'!$B35))</f>
        <v>0</v>
      </c>
      <c r="AU35" s="140">
        <f>(COUNTIFS('Estruturante Móvel'!$M:$M,$B34,'Estruturante Móvel'!$C:$C,"&lt;&gt;PREVISTO",'Estruturante Móvel'!$G:$G,AT$4,'Estruturante Móvel'!$L:$L,'CRONOGRAMA_CONST+MIGRACAO'!AJ$7))</f>
        <v>0</v>
      </c>
      <c r="AV35" s="139">
        <f>(COUNTIFS('Estruturante Móvel'!$M:$M,$B34,'Estruturante Móvel'!$AM:$AM,AV$4,'Estruturante Móvel'!$L:$L,'CRONOGRAMA_CONST+MIGRACAO'!$B35))</f>
        <v>0</v>
      </c>
      <c r="AW35" s="140">
        <f>(COUNTIFS('Estruturante Móvel'!$M:$M,$B34,'Estruturante Móvel'!$C:$C,"&lt;&gt;PREVISTO",'Estruturante Móvel'!$G:$G,AV$4,'Estruturante Móvel'!$L:$L,'CRONOGRAMA_CONST+MIGRACAO'!AL$7))</f>
        <v>0</v>
      </c>
      <c r="AX35" s="139">
        <f>(COUNTIFS('Estruturante Móvel'!$M:$M,$B34,'Estruturante Móvel'!$AM:$AM,AX$4,'Estruturante Móvel'!$L:$L,'CRONOGRAMA_CONST+MIGRACAO'!$B35))</f>
        <v>0</v>
      </c>
      <c r="AY35" s="140">
        <f>(COUNTIFS('Estruturante Móvel'!$M:$M,$B34,'Estruturante Móvel'!$C:$C,"&lt;&gt;PREVISTO",'Estruturante Móvel'!$G:$G,AX$4,'Estruturante Móvel'!$L:$L,'CRONOGRAMA_CONST+MIGRACAO'!AN$7))</f>
        <v>0</v>
      </c>
      <c r="AZ35" s="139">
        <f>(COUNTIFS('Estruturante Móvel'!$M:$M,$B34,'Estruturante Móvel'!$AM:$AM,AZ$4,'Estruturante Móvel'!$L:$L,'CRONOGRAMA_CONST+MIGRACAO'!$B35))</f>
        <v>0</v>
      </c>
      <c r="BA35" s="140">
        <f>(COUNTIFS('Estruturante Móvel'!$M:$M,$B34,'Estruturante Móvel'!$C:$C,"&lt;&gt;PREVISTO",'Estruturante Móvel'!$G:$G,AZ$4,'Estruturante Móvel'!$L:$L,'CRONOGRAMA_CONST+MIGRACAO'!AP$7))</f>
        <v>0</v>
      </c>
      <c r="BB35" s="139">
        <f>(COUNTIFS('Estruturante Móvel'!$M:$M,$B34,'Estruturante Móvel'!$AM:$AM,BB$4,'Estruturante Móvel'!$L:$L,'CRONOGRAMA_CONST+MIGRACAO'!$B35))</f>
        <v>0</v>
      </c>
      <c r="BC35" s="140">
        <f>(COUNTIFS('Estruturante Móvel'!$M:$M,$B34,'Estruturante Móvel'!$C:$C,"&lt;&gt;PREVISTO",'Estruturante Móvel'!$G:$G,BB$4,'Estruturante Móvel'!$L:$L,'CRONOGRAMA_CONST+MIGRACAO'!AR$7))</f>
        <v>0</v>
      </c>
      <c r="BD35" s="139">
        <f>(COUNTIFS('Estruturante Móvel'!$M:$M,$B34,'Estruturante Móvel'!$AM:$AM,BD$4,'Estruturante Móvel'!$L:$L,'CRONOGRAMA_CONST+MIGRACAO'!$B35))</f>
        <v>0</v>
      </c>
      <c r="BE35" s="140">
        <f>(COUNTIFS('Estruturante Móvel'!$M:$M,$B34,'Estruturante Móvel'!$C:$C,"&lt;&gt;PREVISTO",'Estruturante Móvel'!$G:$G,BD$4,'Estruturante Móvel'!$L:$L,'CRONOGRAMA_CONST+MIGRACAO'!AT$7))</f>
        <v>0</v>
      </c>
      <c r="BF35" s="139">
        <f>(COUNTIFS('Estruturante Móvel'!$M:$M,$B34,'Estruturante Móvel'!$AM:$AM,BF$4,'Estruturante Móvel'!$L:$L,'CRONOGRAMA_CONST+MIGRACAO'!$B35))</f>
        <v>0</v>
      </c>
      <c r="BG35" s="140">
        <f>(COUNTIFS('Estruturante Móvel'!$M:$M,$B34,'Estruturante Móvel'!$C:$C,"&lt;&gt;PREVISTO",'Estruturante Móvel'!$G:$G,BF$4,'Estruturante Móvel'!$L:$L,'CRONOGRAMA_CONST+MIGRACAO'!AV$7))</f>
        <v>0</v>
      </c>
      <c r="BH35" s="139">
        <f>(COUNTIFS('Estruturante Móvel'!$M:$M,$B34,'Estruturante Móvel'!$AM:$AM,BH$4,'Estruturante Móvel'!$L:$L,'CRONOGRAMA_CONST+MIGRACAO'!$B35))</f>
        <v>0</v>
      </c>
      <c r="BI35" s="140">
        <f>(COUNTIFS('Estruturante Móvel'!$M:$M,$B34,'Estruturante Móvel'!$C:$C,"&lt;&gt;PREVISTO",'Estruturante Móvel'!$G:$G,BH$4,'Estruturante Móvel'!$L:$L,'CRONOGRAMA_CONST+MIGRACAO'!AX$7))</f>
        <v>0</v>
      </c>
      <c r="BJ35" s="139">
        <f>(COUNTIFS('Estruturante Móvel'!$M:$M,$B34,'Estruturante Móvel'!$AM:$AM,BJ$4,'Estruturante Móvel'!$L:$L,'CRONOGRAMA_CONST+MIGRACAO'!$B35))</f>
        <v>0</v>
      </c>
      <c r="BK35" s="140">
        <f>(COUNTIFS('Estruturante Móvel'!$M:$M,$B34,'Estruturante Móvel'!$C:$C,"&lt;&gt;PREVISTO",'Estruturante Móvel'!$G:$G,BJ$4,'Estruturante Móvel'!$L:$L,'CRONOGRAMA_CONST+MIGRACAO'!AZ$7))</f>
        <v>0</v>
      </c>
      <c r="BL35" s="139">
        <f>(COUNTIFS('Estruturante Móvel'!$M:$M,$B34,'Estruturante Móvel'!$AM:$AM,BL$4,'Estruturante Móvel'!$L:$L,'CRONOGRAMA_CONST+MIGRACAO'!$B35))</f>
        <v>0</v>
      </c>
      <c r="BM35" s="140">
        <f>(COUNTIFS('Estruturante Móvel'!$M:$M,$B34,'Estruturante Móvel'!$C:$C,"&lt;&gt;PREVISTO",'Estruturante Móvel'!$G:$G,BL$4,'Estruturante Móvel'!$L:$L,'CRONOGRAMA_CONST+MIGRACAO'!BB$7))</f>
        <v>0</v>
      </c>
      <c r="BN35" s="139">
        <f>(COUNTIFS('Estruturante Móvel'!$M:$M,$B34,'Estruturante Móvel'!$AM:$AM,BN$4,'Estruturante Móvel'!$L:$L,'CRONOGRAMA_CONST+MIGRACAO'!$B35))</f>
        <v>0</v>
      </c>
      <c r="BO35" s="140">
        <f>(COUNTIFS('Estruturante Móvel'!$M:$M,$B34,'Estruturante Móvel'!$C:$C,"&lt;&gt;PREVISTO",'Estruturante Móvel'!$G:$G,BN$4,'Estruturante Móvel'!$L:$L,'CRONOGRAMA_CONST+MIGRACAO'!BD$7))</f>
        <v>0</v>
      </c>
      <c r="BP35" s="139">
        <f>(COUNTIFS('Estruturante Móvel'!$M:$M,$B34,'Estruturante Móvel'!$AM:$AM,BP$4,'Estruturante Móvel'!$L:$L,'CRONOGRAMA_CONST+MIGRACAO'!$B35))</f>
        <v>0</v>
      </c>
      <c r="BQ35" s="140">
        <f>(COUNTIFS('Estruturante Móvel'!$M:$M,$B34,'Estruturante Móvel'!$C:$C,"&lt;&gt;PREVISTO",'Estruturante Móvel'!$G:$G,BP$4,'Estruturante Móvel'!$L:$L,'CRONOGRAMA_CONST+MIGRACAO'!BF$7))</f>
        <v>0</v>
      </c>
      <c r="BR35" s="139">
        <f>(COUNTIFS('Estruturante Móvel'!$M:$M,$B34,'Estruturante Móvel'!$AM:$AM,BR$4,'Estruturante Móvel'!$L:$L,'CRONOGRAMA_CONST+MIGRACAO'!$B35))</f>
        <v>0</v>
      </c>
      <c r="BS35" s="140">
        <f>(COUNTIFS('Estruturante Móvel'!$M:$M,$B34,'Estruturante Móvel'!$C:$C,"&lt;&gt;PREVISTO",'Estruturante Móvel'!$G:$G,BR$4,'Estruturante Móvel'!$L:$L,'CRONOGRAMA_CONST+MIGRACAO'!BH$7))</f>
        <v>0</v>
      </c>
      <c r="BT35" s="139">
        <f>(COUNTIFS('Estruturante Móvel'!$M:$M,$B35,'Estruturante Móvel'!$AM:$AM,BT$4))-(COUNTIFS('Estruturante Móvel'!$M:$M,$B35,'Estruturante Móvel'!$AM:$AM,BT$4,'Estruturante Móvel'!$AQ:$AQ,"REPARO FO"))</f>
        <v>0</v>
      </c>
      <c r="BU35" s="140">
        <f>(COUNTIFS('Estruturante Móvel'!$M:$M,$B34,'Estruturante Móvel'!$C:$C,"&lt;&gt;PREVISTO",'Estruturante Móvel'!$G:$G,BT$4,'Estruturante Móvel'!$L:$L,'CRONOGRAMA_CONST+MIGRACAO'!BJ$7))</f>
        <v>0</v>
      </c>
      <c r="BV35" s="139">
        <f>(COUNTIFS('Estruturante Móvel'!$M:$M,$B35,'Estruturante Móvel'!$AM:$AM,BV$4))-(COUNTIFS('Estruturante Móvel'!$M:$M,$B35,'Estruturante Móvel'!$AM:$AM,BV$4,'Estruturante Móvel'!$AQ:$AQ,"REPARO FO"))</f>
        <v>0</v>
      </c>
      <c r="BW35" s="140">
        <f>(COUNTIFS('Estruturante Móvel'!$M:$M,$B34,'Estruturante Móvel'!$C:$C,"&lt;&gt;PREVISTO",'Estruturante Móvel'!$G:$G,BV$4,'Estruturante Móvel'!$L:$L,'CRONOGRAMA_CONST+MIGRACAO'!BL$7))</f>
        <v>0</v>
      </c>
      <c r="BX35" s="139">
        <f>(COUNTIFS('Estruturante Móvel'!$M:$M,$B35,'Estruturante Móvel'!$AM:$AM,BX$4))-(COUNTIFS('Estruturante Móvel'!$M:$M,$B35,'Estruturante Móvel'!$AM:$AM,BX$4,'Estruturante Móvel'!$AQ:$AQ,"REPARO FO"))</f>
        <v>0</v>
      </c>
      <c r="BY35" s="140">
        <f>(COUNTIFS('Estruturante Móvel'!$M:$M,$B34,'Estruturante Móvel'!$C:$C,"&lt;&gt;PREVISTO",'Estruturante Móvel'!$G:$G,BX$4,'Estruturante Móvel'!$L:$L,'CRONOGRAMA_CONST+MIGRACAO'!BN$7))</f>
        <v>0</v>
      </c>
      <c r="BZ35" s="139">
        <f>(COUNTIFS('Estruturante Móvel'!$M:$M,$B35,'Estruturante Móvel'!$AM:$AM,BZ$4))-(COUNTIFS('Estruturante Móvel'!$M:$M,$B35,'Estruturante Móvel'!$AM:$AM,BZ$4,'Estruturante Móvel'!$AQ:$AQ,"REPARO FO"))</f>
        <v>0</v>
      </c>
      <c r="CA35" s="140">
        <f>(COUNTIFS('Estruturante Móvel'!$M:$M,$B34,'Estruturante Móvel'!$C:$C,"&lt;&gt;PREVISTO",'Estruturante Móvel'!$G:$G,BZ$4,'Estruturante Móvel'!$L:$L,'CRONOGRAMA_CONST+MIGRACAO'!BP$7))</f>
        <v>0</v>
      </c>
      <c r="CB35" s="139">
        <f>(COUNTIFS('Estruturante Móvel'!$M:$M,$B35,'Estruturante Móvel'!$AM:$AM,CB$4))-(COUNTIFS('Estruturante Móvel'!$M:$M,$B35,'Estruturante Móvel'!$AM:$AM,CB$4,'Estruturante Móvel'!$AQ:$AQ,"REPARO FO"))</f>
        <v>0</v>
      </c>
      <c r="CC35" s="140">
        <f>(COUNTIFS('Estruturante Móvel'!$M:$M,$B34,'Estruturante Móvel'!$C:$C,"&lt;&gt;PREVISTO",'Estruturante Móvel'!$G:$G,CB$4,'Estruturante Móvel'!$L:$L,'CRONOGRAMA_CONST+MIGRACAO'!BR$7))</f>
        <v>0</v>
      </c>
      <c r="CD35" s="139">
        <f>(COUNTIFS('Estruturante Móvel'!$M:$M,$B35,'Estruturante Móvel'!$AM:$AM,CD$4))-(COUNTIFS('Estruturante Móvel'!$M:$M,$B35,'Estruturante Móvel'!$AM:$AM,CD$4,'Estruturante Móvel'!$AQ:$AQ,"REPARO FO"))</f>
        <v>0</v>
      </c>
      <c r="CE35" s="140">
        <f>(COUNTIFS('Estruturante Móvel'!$M:$M,$B34,'Estruturante Móvel'!$C:$C,"&lt;&gt;PREVISTO",'Estruturante Móvel'!$G:$G,CD$4,'Estruturante Móvel'!$L:$L,'CRONOGRAMA_CONST+MIGRACAO'!BT$7))</f>
        <v>0</v>
      </c>
      <c r="CF35" s="139">
        <f>(COUNTIFS('Estruturante Móvel'!$M:$M,$B35,'Estruturante Móvel'!$AM:$AM,CF$4))-(COUNTIFS('Estruturante Móvel'!$M:$M,$B35,'Estruturante Móvel'!$AM:$AM,CF$4,'Estruturante Móvel'!$AQ:$AQ,"REPARO FO"))</f>
        <v>0</v>
      </c>
      <c r="CG35" s="140">
        <f>(COUNTIFS('Estruturante Móvel'!$M:$M,$B34,'Estruturante Móvel'!$C:$C,"&lt;&gt;PREVISTO",'Estruturante Móvel'!$G:$G,CF$4,'Estruturante Móvel'!$L:$L,'CRONOGRAMA_CONST+MIGRACAO'!BV$7))</f>
        <v>0</v>
      </c>
      <c r="CH35" s="139">
        <f>(COUNTIFS('Estruturante Móvel'!$M:$M,$B35,'Estruturante Móvel'!$AM:$AM,CH$4))-(COUNTIFS('Estruturante Móvel'!$M:$M,$B35,'Estruturante Móvel'!$AM:$AM,CH$4,'Estruturante Móvel'!$AQ:$AQ,"REPARO FO"))</f>
        <v>0</v>
      </c>
      <c r="CI35" s="140">
        <f>(COUNTIFS('Estruturante Móvel'!$M:$M,$B34,'Estruturante Móvel'!$C:$C,"&lt;&gt;PREVISTO",'Estruturante Móvel'!$G:$G,CH$4,'Estruturante Móvel'!$L:$L,'CRONOGRAMA_CONST+MIGRACAO'!BX$7))</f>
        <v>0</v>
      </c>
      <c r="CJ35" s="139">
        <f>(COUNTIFS('Estruturante Móvel'!$M:$M,$B35,'Estruturante Móvel'!$AM:$AM,CJ$4))-(COUNTIFS('Estruturante Móvel'!$M:$M,$B35,'Estruturante Móvel'!$AM:$AM,CJ$4,'Estruturante Móvel'!$AQ:$AQ,"REPARO FO"))</f>
        <v>0</v>
      </c>
      <c r="CK35" s="140">
        <f>(COUNTIFS('Estruturante Móvel'!$M:$M,$B34,'Estruturante Móvel'!$C:$C,"&lt;&gt;PREVISTO",'Estruturante Móvel'!$G:$G,CJ$4,'Estruturante Móvel'!$L:$L,'CRONOGRAMA_CONST+MIGRACAO'!BZ$7))</f>
        <v>0</v>
      </c>
      <c r="CL35" s="139">
        <f>(COUNTIFS('Estruturante Móvel'!$M:$M,$B35,'Estruturante Móvel'!$AM:$AM,CL$4))-(COUNTIFS('Estruturante Móvel'!$M:$M,$B35,'Estruturante Móvel'!$AM:$AM,CL$4,'Estruturante Móvel'!$AQ:$AQ,"REPARO FO"))</f>
        <v>0</v>
      </c>
      <c r="CM35" s="140">
        <f>(COUNTIFS('Estruturante Móvel'!$M:$M,$B34,'Estruturante Móvel'!$C:$C,"&lt;&gt;PREVISTO",'Estruturante Móvel'!$G:$G,CL$4,'Estruturante Móvel'!$L:$L,'CRONOGRAMA_CONST+MIGRACAO'!CB$7))</f>
        <v>0</v>
      </c>
      <c r="CN35" s="139">
        <f>(COUNTIFS('Estruturante Móvel'!$M:$M,$B35,'Estruturante Móvel'!$AM:$AM,CN$4))-(COUNTIFS('Estruturante Móvel'!$M:$M,$B35,'Estruturante Móvel'!$AM:$AM,CN$4,'Estruturante Móvel'!$AQ:$AQ,"REPARO FO"))</f>
        <v>0</v>
      </c>
      <c r="CO35" s="140">
        <f>(COUNTIFS('Estruturante Móvel'!$M:$M,$B34,'Estruturante Móvel'!$C:$C,"&lt;&gt;PREVISTO",'Estruturante Móvel'!$G:$G,CN$4,'Estruturante Móvel'!$L:$L,'CRONOGRAMA_CONST+MIGRACAO'!CD$7))</f>
        <v>0</v>
      </c>
      <c r="CP35" s="139">
        <f>(COUNTIFS('Estruturante Móvel'!$M:$M,$B35,'Estruturante Móvel'!$AM:$AM,CP$4))-(COUNTIFS('Estruturante Móvel'!$M:$M,$B35,'Estruturante Móvel'!$AM:$AM,CP$4,'Estruturante Móvel'!$AQ:$AQ,"REPARO FO"))</f>
        <v>0</v>
      </c>
      <c r="CQ35" s="140">
        <f>(COUNTIFS('Estruturante Móvel'!$M:$M,$B34,'Estruturante Móvel'!$C:$C,"&lt;&gt;PREVISTO",'Estruturante Móvel'!$G:$G,CP$4,'Estruturante Móvel'!$L:$L,'CRONOGRAMA_CONST+MIGRACAO'!CF$7))</f>
        <v>0</v>
      </c>
      <c r="CR35" s="139">
        <f>(COUNTIFS('Estruturante Móvel'!$M:$M,$B35,'Estruturante Móvel'!$AM:$AM,CR$4))-(COUNTIFS('Estruturante Móvel'!$M:$M,$B35,'Estruturante Móvel'!$AM:$AM,CR$4,'Estruturante Móvel'!$AQ:$AQ,"REPARO FO"))</f>
        <v>0</v>
      </c>
      <c r="CS35" s="140">
        <f>(COUNTIFS('Estruturante Móvel'!$M:$M,$B34,'Estruturante Móvel'!$C:$C,"&lt;&gt;PREVISTO",'Estruturante Móvel'!$G:$G,CR$4,'Estruturante Móvel'!$L:$L,'CRONOGRAMA_CONST+MIGRACAO'!CH$7))</f>
        <v>0</v>
      </c>
      <c r="CT35" s="139">
        <f>(COUNTIFS('Estruturante Móvel'!$M:$M,$B35,'Estruturante Móvel'!$AM:$AM,CT$4))-(COUNTIFS('Estruturante Móvel'!$M:$M,$B35,'Estruturante Móvel'!$AM:$AM,CT$4,'Estruturante Móvel'!$AQ:$AQ,"REPARO FO"))</f>
        <v>0</v>
      </c>
      <c r="CU35" s="140">
        <f>(COUNTIFS('Estruturante Móvel'!$M:$M,$B34,'Estruturante Móvel'!$C:$C,"&lt;&gt;PREVISTO",'Estruturante Móvel'!$G:$G,CT$4,'Estruturante Móvel'!$L:$L,'CRONOGRAMA_CONST+MIGRACAO'!CJ$7))</f>
        <v>0</v>
      </c>
      <c r="CV35" s="139">
        <f>(COUNTIFS('Estruturante Móvel'!$M:$M,$B35,'Estruturante Móvel'!$AM:$AM,CV$4))-(COUNTIFS('Estruturante Móvel'!$M:$M,$B35,'Estruturante Móvel'!$AM:$AM,CV$4,'Estruturante Móvel'!$AQ:$AQ,"REPARO FO"))</f>
        <v>0</v>
      </c>
      <c r="CW35" s="140">
        <f>(COUNTIFS('Estruturante Móvel'!$M:$M,$B34,'Estruturante Móvel'!$C:$C,"&lt;&gt;PREVISTO",'Estruturante Móvel'!$G:$G,CV$4,'Estruturante Móvel'!$L:$L,'CRONOGRAMA_CONST+MIGRACAO'!CL$7))</f>
        <v>0</v>
      </c>
      <c r="CX35" s="139">
        <f>(COUNTIFS('Estruturante Móvel'!$M:$M,$B35,'Estruturante Móvel'!$AM:$AM,CX$4))-(COUNTIFS('Estruturante Móvel'!$M:$M,$B35,'Estruturante Móvel'!$AM:$AM,CX$4,'Estruturante Móvel'!$AQ:$AQ,"REPARO FO"))</f>
        <v>0</v>
      </c>
      <c r="CY35" s="140">
        <f>(COUNTIFS('Estruturante Móvel'!$M:$M,$B34,'Estruturante Móvel'!$C:$C,"&lt;&gt;PREVISTO",'Estruturante Móvel'!$G:$G,CX$4,'Estruturante Móvel'!$L:$L,'CRONOGRAMA_CONST+MIGRACAO'!CN$7))</f>
        <v>0</v>
      </c>
      <c r="CZ35" s="139">
        <f>(COUNTIFS('Estruturante Móvel'!$M:$M,$B35,'Estruturante Móvel'!$AM:$AM,CZ$4))-(COUNTIFS('Estruturante Móvel'!$M:$M,$B35,'Estruturante Móvel'!$AM:$AM,CZ$4,'Estruturante Móvel'!$AQ:$AQ,"REPARO FO"))</f>
        <v>0</v>
      </c>
      <c r="DA35" s="140">
        <f>(COUNTIFS('Estruturante Móvel'!$M:$M,$B34,'Estruturante Móvel'!$C:$C,"&lt;&gt;PREVISTO",'Estruturante Móvel'!$G:$G,CZ$4,'Estruturante Móvel'!$L:$L,'CRONOGRAMA_CONST+MIGRACAO'!CP$7))</f>
        <v>0</v>
      </c>
      <c r="DB35" s="139">
        <f>(COUNTIFS('Estruturante Móvel'!$M:$M,$B35,'Estruturante Móvel'!$AM:$AM,DB$4))-(COUNTIFS('Estruturante Móvel'!$M:$M,$B35,'Estruturante Móvel'!$AM:$AM,DB$4,'Estruturante Móvel'!$AQ:$AQ,"REPARO FO"))</f>
        <v>0</v>
      </c>
      <c r="DC35" s="140">
        <f>(COUNTIFS('Estruturante Móvel'!$M:$M,$B34,'Estruturante Móvel'!$C:$C,"&lt;&gt;PREVISTO",'Estruturante Móvel'!$G:$G,DB$4,'Estruturante Móvel'!$L:$L,'CRONOGRAMA_CONST+MIGRACAO'!CR$7))</f>
        <v>0</v>
      </c>
      <c r="DD35" s="139">
        <f>(COUNTIFS('Estruturante Móvel'!$M:$M,$B35,'Estruturante Móvel'!$AM:$AM,DD$4))-(COUNTIFS('Estruturante Móvel'!$M:$M,$B35,'Estruturante Móvel'!$AM:$AM,DD$4,'Estruturante Móvel'!$AQ:$AQ,"REPARO FO"))</f>
        <v>0</v>
      </c>
      <c r="DE35" s="140">
        <f>(COUNTIFS('Estruturante Móvel'!$M:$M,$B34,'Estruturante Móvel'!$C:$C,"&lt;&gt;PREVISTO",'Estruturante Móvel'!$G:$G,DD$4,'Estruturante Móvel'!$L:$L,'CRONOGRAMA_CONST+MIGRACAO'!CT$7))</f>
        <v>0</v>
      </c>
      <c r="DF35" s="139">
        <f>(COUNTIFS('Estruturante Móvel'!$M:$M,$B35,'Estruturante Móvel'!$AM:$AM,DF$4))-(COUNTIFS('Estruturante Móvel'!$M:$M,$B35,'Estruturante Móvel'!$AM:$AM,DF$4,'Estruturante Móvel'!$AQ:$AQ,"REPARO FO"))</f>
        <v>0</v>
      </c>
      <c r="DG35" s="140">
        <f>(COUNTIFS('Estruturante Móvel'!$M:$M,$B34,'Estruturante Móvel'!$C:$C,"&lt;&gt;PREVISTO",'Estruturante Móvel'!$G:$G,DF$4,'Estruturante Móvel'!$L:$L,'CRONOGRAMA_CONST+MIGRACAO'!CV$7))</f>
        <v>0</v>
      </c>
      <c r="DH35" s="139">
        <f>(COUNTIFS('Estruturante Móvel'!$M:$M,$B35,'Estruturante Móvel'!$AM:$AM,DH$4))-(COUNTIFS('Estruturante Móvel'!$M:$M,$B35,'Estruturante Móvel'!$AM:$AM,DH$4,'Estruturante Móvel'!$AQ:$AQ,"REPARO FO"))</f>
        <v>0</v>
      </c>
      <c r="DI35" s="140">
        <f>(COUNTIFS('Estruturante Móvel'!$M:$M,$B34,'Estruturante Móvel'!$C:$C,"&lt;&gt;PREVISTO",'Estruturante Móvel'!$G:$G,DH$4,'Estruturante Móvel'!$L:$L,'CRONOGRAMA_CONST+MIGRACAO'!CX$7))</f>
        <v>0</v>
      </c>
      <c r="DJ35" s="139">
        <f>(COUNTIFS('Estruturante Móvel'!$M:$M,$B35,'Estruturante Móvel'!$AM:$AM,DJ$4))-(COUNTIFS('Estruturante Móvel'!$M:$M,$B35,'Estruturante Móvel'!$AM:$AM,DJ$4,'Estruturante Móvel'!$AQ:$AQ,"REPARO FO"))</f>
        <v>0</v>
      </c>
      <c r="DK35" s="140">
        <f>(COUNTIFS('Estruturante Móvel'!$M:$M,$B34,'Estruturante Móvel'!$C:$C,"&lt;&gt;PREVISTO",'Estruturante Móvel'!$G:$G,DJ$4,'Estruturante Móvel'!$L:$L,'CRONOGRAMA_CONST+MIGRACAO'!CZ$7))</f>
        <v>0</v>
      </c>
      <c r="DL35" s="139">
        <f>(COUNTIFS('Estruturante Móvel'!$M:$M,$B35,'Estruturante Móvel'!$AM:$AM,DL$4))-(COUNTIFS('Estruturante Móvel'!$M:$M,$B35,'Estruturante Móvel'!$AM:$AM,DL$4,'Estruturante Móvel'!$AQ:$AQ,"REPARO FO"))</f>
        <v>0</v>
      </c>
      <c r="DM35" s="140">
        <f>(COUNTIFS('Estruturante Móvel'!$M:$M,$B34,'Estruturante Móvel'!$C:$C,"&lt;&gt;PREVISTO",'Estruturante Móvel'!$G:$G,DL$4,'Estruturante Móvel'!$L:$L,'CRONOGRAMA_CONST+MIGRACAO'!DB$7))</f>
        <v>0</v>
      </c>
      <c r="DN35" s="139">
        <f>(COUNTIFS('Estruturante Móvel'!$M:$M,$B35,'Estruturante Móvel'!$AM:$AM,DN$4))-(COUNTIFS('Estruturante Móvel'!$M:$M,$B35,'Estruturante Móvel'!$AM:$AM,DN$4,'Estruturante Móvel'!$AQ:$AQ,"REPARO FO"))</f>
        <v>0</v>
      </c>
      <c r="DO35" s="140">
        <f>(COUNTIFS('Estruturante Móvel'!$M:$M,$B34,'Estruturante Móvel'!$C:$C,"&lt;&gt;PREVISTO",'Estruturante Móvel'!$G:$G,DN$4,'Estruturante Móvel'!$L:$L,'CRONOGRAMA_CONST+MIGRACAO'!DD$7))</f>
        <v>0</v>
      </c>
      <c r="DP35" s="139">
        <f>(COUNTIFS('Estruturante Móvel'!$M:$M,$B35,'Estruturante Móvel'!$AM:$AM,DP$4))-(COUNTIFS('Estruturante Móvel'!$M:$M,$B35,'Estruturante Móvel'!$AM:$AM,DP$4,'Estruturante Móvel'!$AQ:$AQ,"REPARO FO"))</f>
        <v>0</v>
      </c>
      <c r="DQ35" s="140">
        <f>(COUNTIFS('Estruturante Móvel'!$M:$M,$B34,'Estruturante Móvel'!$C:$C,"&lt;&gt;PREVISTO",'Estruturante Móvel'!$G:$G,DP$4,'Estruturante Móvel'!$L:$L,'CRONOGRAMA_CONST+MIGRACAO'!DF$7))</f>
        <v>0</v>
      </c>
      <c r="DR35" s="139">
        <f>(COUNTIFS('Estruturante Móvel'!$M:$M,$B35,'Estruturante Móvel'!$AM:$AM,DR$4))-(COUNTIFS('Estruturante Móvel'!$M:$M,$B35,'Estruturante Móvel'!$AM:$AM,DR$4,'Estruturante Móvel'!$AQ:$AQ,"REPARO FO"))</f>
        <v>0</v>
      </c>
      <c r="DS35" s="140">
        <f>(COUNTIFS('Estruturante Móvel'!$M:$M,$B34,'Estruturante Móvel'!$C:$C,"&lt;&gt;PREVISTO",'Estruturante Móvel'!$G:$G,DR$4,'Estruturante Móvel'!$L:$L,'CRONOGRAMA_CONST+MIGRACAO'!DH$7))</f>
        <v>0</v>
      </c>
      <c r="DT35" s="139">
        <f>(COUNTIFS('Estruturante Móvel'!$M:$M,$B35,'Estruturante Móvel'!$AM:$AM,DT$4))-(COUNTIFS('Estruturante Móvel'!$M:$M,$B35,'Estruturante Móvel'!$AM:$AM,DT$4,'Estruturante Móvel'!$AQ:$AQ,"REPARO FO"))</f>
        <v>0</v>
      </c>
      <c r="DU35" s="140">
        <f>(COUNTIFS('Estruturante Móvel'!$M:$M,$B34,'Estruturante Móvel'!$C:$C,"&lt;&gt;PREVISTO",'Estruturante Móvel'!$G:$G,DT$4,'Estruturante Móvel'!$L:$L,'CRONOGRAMA_CONST+MIGRACAO'!DJ$7))</f>
        <v>0</v>
      </c>
      <c r="DV35" s="139">
        <f>(COUNTIFS('Estruturante Móvel'!$M:$M,$B35,'Estruturante Móvel'!$AM:$AM,DV$4))-(COUNTIFS('Estruturante Móvel'!$M:$M,$B35,'Estruturante Móvel'!$AM:$AM,DV$4,'Estruturante Móvel'!$AQ:$AQ,"REPARO FO"))</f>
        <v>0</v>
      </c>
      <c r="DW35" s="140">
        <f>(COUNTIFS('Estruturante Móvel'!$M:$M,$B34,'Estruturante Móvel'!$C:$C,"&lt;&gt;PREVISTO",'Estruturante Móvel'!$G:$G,DV$4,'Estruturante Móvel'!$L:$L,'CRONOGRAMA_CONST+MIGRACAO'!DL$7))</f>
        <v>0</v>
      </c>
      <c r="DX35" s="139">
        <f>(COUNTIFS('Estruturante Móvel'!$M:$M,$B35,'Estruturante Móvel'!$AM:$AM,DX$4))-(COUNTIFS('Estruturante Móvel'!$M:$M,$B35,'Estruturante Móvel'!$AM:$AM,DX$4,'Estruturante Móvel'!$AQ:$AQ,"REPARO FO"))</f>
        <v>0</v>
      </c>
      <c r="DY35" s="140">
        <f>(COUNTIFS('Estruturante Móvel'!$M:$M,$B34,'Estruturante Móvel'!$C:$C,"&lt;&gt;PREVISTO",'Estruturante Móvel'!$G:$G,DX$4,'Estruturante Móvel'!$L:$L,'CRONOGRAMA_CONST+MIGRACAO'!DN$7))</f>
        <v>0</v>
      </c>
      <c r="DZ35" s="139">
        <f>(COUNTIFS('Estruturante Móvel'!$M:$M,$B35,'Estruturante Móvel'!$AM:$AM,DZ$4))-(COUNTIFS('Estruturante Móvel'!$M:$M,$B35,'Estruturante Móvel'!$AM:$AM,DZ$4,'Estruturante Móvel'!$AQ:$AQ,"REPARO FO"))</f>
        <v>0</v>
      </c>
      <c r="EA35" s="140">
        <f>(COUNTIFS('Estruturante Móvel'!$M:$M,$B34,'Estruturante Móvel'!$C:$C,"&lt;&gt;PREVISTO",'Estruturante Móvel'!$G:$G,DZ$4,'Estruturante Móvel'!$L:$L,'CRONOGRAMA_CONST+MIGRACAO'!DP$7))</f>
        <v>0</v>
      </c>
      <c r="EB35" s="139">
        <f>(COUNTIFS('Estruturante Móvel'!$M:$M,$B35,'Estruturante Móvel'!$AM:$AM,EB$4))-(COUNTIFS('Estruturante Móvel'!$M:$M,$B35,'Estruturante Móvel'!$AM:$AM,EB$4,'Estruturante Móvel'!$AQ:$AQ,"REPARO FO"))</f>
        <v>0</v>
      </c>
      <c r="EC35" s="140">
        <f>(COUNTIFS('Estruturante Móvel'!$M:$M,$B34,'Estruturante Móvel'!$C:$C,"&lt;&gt;PREVISTO",'Estruturante Móvel'!$G:$G,EB$4,'Estruturante Móvel'!$L:$L,'CRONOGRAMA_CONST+MIGRACAO'!DR$7))</f>
        <v>0</v>
      </c>
      <c r="ED35" s="139">
        <f>(COUNTIFS('Estruturante Móvel'!$M:$M,$B35,'Estruturante Móvel'!$AM:$AM,ED$4))-(COUNTIFS('Estruturante Móvel'!$M:$M,$B35,'Estruturante Móvel'!$AM:$AM,ED$4,'Estruturante Móvel'!$AQ:$AQ,"REPARO FO"))</f>
        <v>0</v>
      </c>
      <c r="EE35" s="140">
        <f>(COUNTIFS('Estruturante Móvel'!$M:$M,$B34,'Estruturante Móvel'!$C:$C,"&lt;&gt;PREVISTO",'Estruturante Móvel'!$G:$G,ED$4,'Estruturante Móvel'!$L:$L,'CRONOGRAMA_CONST+MIGRACAO'!DT$7))</f>
        <v>0</v>
      </c>
      <c r="EF35" s="139">
        <f>(COUNTIFS('Estruturante Móvel'!$M:$M,$B35,'Estruturante Móvel'!$AM:$AM,EF$4))-(COUNTIFS('Estruturante Móvel'!$M:$M,$B35,'Estruturante Móvel'!$AM:$AM,EF$4,'Estruturante Móvel'!$AQ:$AQ,"REPARO FO"))</f>
        <v>0</v>
      </c>
      <c r="EG35" s="140">
        <f>(COUNTIFS('Estruturante Móvel'!$M:$M,$B34,'Estruturante Móvel'!$C:$C,"&lt;&gt;PREVISTO",'Estruturante Móvel'!$G:$G,EF$4,'Estruturante Móvel'!$L:$L,'CRONOGRAMA_CONST+MIGRACAO'!DV$7))</f>
        <v>0</v>
      </c>
      <c r="EH35" s="139">
        <f>(COUNTIFS('Estruturante Móvel'!$M:$M,$B35,'Estruturante Móvel'!$AM:$AM,EH$4))-(COUNTIFS('Estruturante Móvel'!$M:$M,$B35,'Estruturante Móvel'!$AM:$AM,EH$4,'Estruturante Móvel'!$AQ:$AQ,"REPARO FO"))</f>
        <v>0</v>
      </c>
      <c r="EI35" s="140">
        <f>(COUNTIFS('Estruturante Móvel'!$M:$M,$B34,'Estruturante Móvel'!$C:$C,"&lt;&gt;PREVISTO",'Estruturante Móvel'!$G:$G,EH$4,'Estruturante Móvel'!$L:$L,'CRONOGRAMA_CONST+MIGRACAO'!DX$7))</f>
        <v>0</v>
      </c>
      <c r="EJ35" s="139">
        <f>(COUNTIFS('Estruturante Móvel'!$M:$M,$B35,'Estruturante Móvel'!$AM:$AM,EJ$4))-(COUNTIFS('Estruturante Móvel'!$M:$M,$B35,'Estruturante Móvel'!$AM:$AM,EJ$4,'Estruturante Móvel'!$AQ:$AQ,"REPARO FO"))</f>
        <v>0</v>
      </c>
      <c r="EK35" s="140">
        <f>(COUNTIFS('Estruturante Móvel'!$M:$M,$B34,'Estruturante Móvel'!$C:$C,"&lt;&gt;PREVISTO",'Estruturante Móvel'!$G:$G,EJ$4,'Estruturante Móvel'!$L:$L,'CRONOGRAMA_CONST+MIGRACAO'!DZ$7))</f>
        <v>0</v>
      </c>
      <c r="EL35" s="139">
        <f>(COUNTIFS('Estruturante Móvel'!$M:$M,$B35,'Estruturante Móvel'!$AM:$AM,EL$4))-(COUNTIFS('Estruturante Móvel'!$M:$M,$B35,'Estruturante Móvel'!$AM:$AM,EL$4,'Estruturante Móvel'!$AQ:$AQ,"REPARO FO"))</f>
        <v>0</v>
      </c>
      <c r="EM35" s="140">
        <f>(COUNTIFS('Estruturante Móvel'!$M:$M,$B34,'Estruturante Móvel'!$C:$C,"&lt;&gt;PREVISTO",'Estruturante Móvel'!$G:$G,EL$4,'Estruturante Móvel'!$L:$L,'CRONOGRAMA_CONST+MIGRACAO'!EB$7))</f>
        <v>0</v>
      </c>
      <c r="EN35" s="139">
        <f>(COUNTIFS('Estruturante Móvel'!$M:$M,$B35,'Estruturante Móvel'!$AM:$AM,EN$4))-(COUNTIFS('Estruturante Móvel'!$M:$M,$B35,'Estruturante Móvel'!$AM:$AM,EN$4,'Estruturante Móvel'!$AQ:$AQ,"REPARO FO"))</f>
        <v>0</v>
      </c>
      <c r="EO35" s="140">
        <f>(COUNTIFS('Estruturante Móvel'!$M:$M,$B34,'Estruturante Móvel'!$C:$C,"&lt;&gt;PREVISTO",'Estruturante Móvel'!$G:$G,EN$4,'Estruturante Móvel'!$L:$L,'CRONOGRAMA_CONST+MIGRACAO'!ED$7))</f>
        <v>0</v>
      </c>
      <c r="EP35" s="139">
        <f>(COUNTIFS('Estruturante Móvel'!$M:$M,$B35,'Estruturante Móvel'!$AM:$AM,EP$4))-(COUNTIFS('Estruturante Móvel'!$M:$M,$B35,'Estruturante Móvel'!$AM:$AM,EP$4,'Estruturante Móvel'!$AQ:$AQ,"REPARO FO"))</f>
        <v>0</v>
      </c>
      <c r="EQ35" s="140">
        <f>(COUNTIFS('Estruturante Móvel'!$M:$M,$B34,'Estruturante Móvel'!$C:$C,"&lt;&gt;PREVISTO",'Estruturante Móvel'!$G:$G,EP$4,'Estruturante Móvel'!$L:$L,'CRONOGRAMA_CONST+MIGRACAO'!EF$7))</f>
        <v>0</v>
      </c>
      <c r="ER35" s="139">
        <f>(COUNTIFS('Estruturante Móvel'!$M:$M,$B35,'Estruturante Móvel'!$AM:$AM,ER$4))-(COUNTIFS('Estruturante Móvel'!$M:$M,$B35,'Estruturante Móvel'!$AM:$AM,ER$4,'Estruturante Móvel'!$AQ:$AQ,"REPARO FO"))</f>
        <v>0</v>
      </c>
      <c r="ES35" s="140">
        <f>(COUNTIFS('Estruturante Móvel'!$M:$M,$B34,'Estruturante Móvel'!$C:$C,"&lt;&gt;PREVISTO",'Estruturante Móvel'!$G:$G,ER$4,'Estruturante Móvel'!$L:$L,'CRONOGRAMA_CONST+MIGRACAO'!EH$7))</f>
        <v>0</v>
      </c>
      <c r="ET35" s="139">
        <f>(COUNTIFS('Estruturante Móvel'!$M:$M,$B35,'Estruturante Móvel'!$AM:$AM,ET$4))-(COUNTIFS('Estruturante Móvel'!$M:$M,$B35,'Estruturante Móvel'!$AM:$AM,ET$4,'Estruturante Móvel'!$AQ:$AQ,"REPARO FO"))</f>
        <v>0</v>
      </c>
      <c r="EU35" s="140">
        <f>(COUNTIFS('Estruturante Móvel'!$M:$M,$B34,'Estruturante Móvel'!$C:$C,"&lt;&gt;PREVISTO",'Estruturante Móvel'!$G:$G,ET$4,'Estruturante Móvel'!$L:$L,'CRONOGRAMA_CONST+MIGRACAO'!EJ$7))</f>
        <v>0</v>
      </c>
      <c r="EV35" s="139">
        <f>(COUNTIFS('Estruturante Móvel'!$M:$M,$B35,'Estruturante Móvel'!$AM:$AM,EV$4))-(COUNTIFS('Estruturante Móvel'!$M:$M,$B35,'Estruturante Móvel'!$AM:$AM,EV$4,'Estruturante Móvel'!$AQ:$AQ,"REPARO FO"))</f>
        <v>0</v>
      </c>
      <c r="EW35" s="140">
        <f>(COUNTIFS('Estruturante Móvel'!$M:$M,$B34,'Estruturante Móvel'!$C:$C,"&lt;&gt;PREVISTO",'Estruturante Móvel'!$G:$G,EV$4,'Estruturante Móvel'!$L:$L,'CRONOGRAMA_CONST+MIGRACAO'!EL$7))</f>
        <v>0</v>
      </c>
      <c r="EX35" s="139">
        <f>(COUNTIFS('Estruturante Móvel'!$M:$M,$B35,'Estruturante Móvel'!$AM:$AM,EX$4))-(COUNTIFS('Estruturante Móvel'!$M:$M,$B35,'Estruturante Móvel'!$AM:$AM,EX$4,'Estruturante Móvel'!$AQ:$AQ,"REPARO FO"))</f>
        <v>0</v>
      </c>
      <c r="EY35" s="140">
        <f>(COUNTIFS('Estruturante Móvel'!$M:$M,$B34,'Estruturante Móvel'!$C:$C,"&lt;&gt;PREVISTO",'Estruturante Móvel'!$G:$G,EX$4,'Estruturante Móvel'!$L:$L,'CRONOGRAMA_CONST+MIGRACAO'!EN$7))</f>
        <v>0</v>
      </c>
      <c r="EZ35" s="139">
        <f>(COUNTIFS('Estruturante Móvel'!$M:$M,$B35,'Estruturante Móvel'!$AM:$AM,EZ$4))-(COUNTIFS('Estruturante Móvel'!$M:$M,$B35,'Estruturante Móvel'!$AM:$AM,EZ$4,'Estruturante Móvel'!$AQ:$AQ,"REPARO FO"))</f>
        <v>0</v>
      </c>
      <c r="FA35" s="140">
        <f>(COUNTIFS('Estruturante Móvel'!$M:$M,$B34,'Estruturante Móvel'!$C:$C,"&lt;&gt;PREVISTO",'Estruturante Móvel'!$G:$G,EZ$4,'Estruturante Móvel'!$L:$L,'CRONOGRAMA_CONST+MIGRACAO'!EP$7))</f>
        <v>0</v>
      </c>
      <c r="FB35" s="139">
        <f>(COUNTIFS('Estruturante Móvel'!$M:$M,$B35,'Estruturante Móvel'!$AM:$AM,FB$4))-(COUNTIFS('Estruturante Móvel'!$M:$M,$B35,'Estruturante Móvel'!$AM:$AM,FB$4,'Estruturante Móvel'!$AQ:$AQ,"REPARO FO"))</f>
        <v>0</v>
      </c>
      <c r="FC35" s="140">
        <f>(COUNTIFS('Estruturante Móvel'!$M:$M,$B34,'Estruturante Móvel'!$C:$C,"&lt;&gt;PREVISTO",'Estruturante Móvel'!$G:$G,FB$4,'Estruturante Móvel'!$L:$L,'CRONOGRAMA_CONST+MIGRACAO'!ER$7))</f>
        <v>0</v>
      </c>
      <c r="FD35" s="139">
        <f>(COUNTIFS('Estruturante Móvel'!$M:$M,$B35,'Estruturante Móvel'!$AM:$AM,FD$4))-(COUNTIFS('Estruturante Móvel'!$M:$M,$B35,'Estruturante Móvel'!$AM:$AM,FD$4,'Estruturante Móvel'!$AQ:$AQ,"REPARO FO"))</f>
        <v>0</v>
      </c>
      <c r="FE35" s="140">
        <f>(COUNTIFS('Estruturante Móvel'!$M:$M,$B34,'Estruturante Móvel'!$C:$C,"&lt;&gt;PREVISTO",'Estruturante Móvel'!$G:$G,FD$4,'Estruturante Móvel'!$L:$L,'CRONOGRAMA_CONST+MIGRACAO'!ET$7))</f>
        <v>0</v>
      </c>
      <c r="FF35" s="139">
        <f>(COUNTIFS('Estruturante Móvel'!$M:$M,$B35,'Estruturante Móvel'!$AM:$AM,FF$4))-(COUNTIFS('Estruturante Móvel'!$M:$M,$B35,'Estruturante Móvel'!$AM:$AM,FF$4,'Estruturante Móvel'!$AQ:$AQ,"REPARO FO"))</f>
        <v>0</v>
      </c>
      <c r="FG35" s="140">
        <f>(COUNTIFS('Estruturante Móvel'!$M:$M,$B34,'Estruturante Móvel'!$C:$C,"&lt;&gt;PREVISTO",'Estruturante Móvel'!$G:$G,FF$4,'Estruturante Móvel'!$L:$L,'CRONOGRAMA_CONST+MIGRACAO'!EV$7))</f>
        <v>0</v>
      </c>
      <c r="FH35" s="139">
        <f>(COUNTIFS('Estruturante Móvel'!$M:$M,$B35,'Estruturante Móvel'!$AM:$AM,FH$4))-(COUNTIFS('Estruturante Móvel'!$M:$M,$B35,'Estruturante Móvel'!$AM:$AM,FH$4,'Estruturante Móvel'!$AQ:$AQ,"REPARO FO"))</f>
        <v>0</v>
      </c>
      <c r="FI35" s="140">
        <f>(COUNTIFS('Estruturante Móvel'!$M:$M,$B34,'Estruturante Móvel'!$C:$C,"&lt;&gt;PREVISTO",'Estruturante Móvel'!$G:$G,FH$4,'Estruturante Móvel'!$L:$L,'CRONOGRAMA_CONST+MIGRACAO'!EX$7))</f>
        <v>0</v>
      </c>
      <c r="FJ35" s="139">
        <f>(COUNTIFS('Estruturante Móvel'!$M:$M,$B35,'Estruturante Móvel'!$AM:$AM,FJ$4))-(COUNTIFS('Estruturante Móvel'!$M:$M,$B35,'Estruturante Móvel'!$AM:$AM,FJ$4,'Estruturante Móvel'!$AQ:$AQ,"REPARO FO"))</f>
        <v>0</v>
      </c>
      <c r="FK35" s="140">
        <f>(COUNTIFS('Estruturante Móvel'!$M:$M,$B34,'Estruturante Móvel'!$C:$C,"&lt;&gt;PREVISTO",'Estruturante Móvel'!$G:$G,FJ$4,'Estruturante Móvel'!$L:$L,'CRONOGRAMA_CONST+MIGRACAO'!EZ$7))</f>
        <v>0</v>
      </c>
      <c r="FL35" s="139">
        <f>(COUNTIFS('Estruturante Móvel'!$M:$M,$B35,'Estruturante Móvel'!$AM:$AM,FL$4))-(COUNTIFS('Estruturante Móvel'!$M:$M,$B35,'Estruturante Móvel'!$AM:$AM,FL$4,'Estruturante Móvel'!$AQ:$AQ,"REPARO FO"))</f>
        <v>0</v>
      </c>
      <c r="FM35" s="140">
        <f>(COUNTIFS('Estruturante Móvel'!$M:$M,$B34,'Estruturante Móvel'!$C:$C,"&lt;&gt;PREVISTO",'Estruturante Móvel'!$G:$G,FL$4,'Estruturante Móvel'!$L:$L,'CRONOGRAMA_CONST+MIGRACAO'!FB$7))</f>
        <v>0</v>
      </c>
      <c r="FN35" s="139">
        <f>(COUNTIFS('Estruturante Móvel'!$M:$M,$B35,'Estruturante Móvel'!$AM:$AM,FN$4))-(COUNTIFS('Estruturante Móvel'!$M:$M,$B35,'Estruturante Móvel'!$AM:$AM,FN$4,'Estruturante Móvel'!$AQ:$AQ,"REPARO FO"))</f>
        <v>0</v>
      </c>
      <c r="FO35" s="140">
        <f>(COUNTIFS('Estruturante Móvel'!$M:$M,$B34,'Estruturante Móvel'!$C:$C,"&lt;&gt;PREVISTO",'Estruturante Móvel'!$G:$G,FN$4,'Estruturante Móvel'!$L:$L,'CRONOGRAMA_CONST+MIGRACAO'!FD$7))</f>
        <v>0</v>
      </c>
      <c r="FP35" s="139">
        <f>(COUNTIFS('Estruturante Móvel'!$M:$M,$B35,'Estruturante Móvel'!$AM:$AM,FP$4))-(COUNTIFS('Estruturante Móvel'!$M:$M,$B35,'Estruturante Móvel'!$AM:$AM,FP$4,'Estruturante Móvel'!$AQ:$AQ,"REPARO FO"))</f>
        <v>0</v>
      </c>
      <c r="FQ35" s="140">
        <f>(COUNTIFS('Estruturante Móvel'!$M:$M,$B34,'Estruturante Móvel'!$C:$C,"&lt;&gt;PREVISTO",'Estruturante Móvel'!$G:$G,FP$4,'Estruturante Móvel'!$L:$L,'CRONOGRAMA_CONST+MIGRACAO'!FF$7))</f>
        <v>0</v>
      </c>
      <c r="FR35" s="139">
        <f>(COUNTIFS('Estruturante Móvel'!$M:$M,$B35,'Estruturante Móvel'!$AM:$AM,FR$4))-(COUNTIFS('Estruturante Móvel'!$M:$M,$B35,'Estruturante Móvel'!$AM:$AM,FR$4,'Estruturante Móvel'!$AQ:$AQ,"REPARO FO"))</f>
        <v>0</v>
      </c>
      <c r="FS35" s="140">
        <f>(COUNTIFS('Estruturante Móvel'!$M:$M,$B34,'Estruturante Móvel'!$C:$C,"&lt;&gt;PREVISTO",'Estruturante Móvel'!$G:$G,FR$4,'Estruturante Móvel'!$L:$L,'CRONOGRAMA_CONST+MIGRACAO'!FH$7))</f>
        <v>0</v>
      </c>
      <c r="FT35" s="139">
        <f>(COUNTIFS('Estruturante Móvel'!$M:$M,$B35,'Estruturante Móvel'!$AM:$AM,FT$4))-(COUNTIFS('Estruturante Móvel'!$M:$M,$B35,'Estruturante Móvel'!$AM:$AM,FT$4,'Estruturante Móvel'!$AQ:$AQ,"REPARO FO"))</f>
        <v>0</v>
      </c>
      <c r="FU35" s="140">
        <f>(COUNTIFS('Estruturante Móvel'!$M:$M,$B34,'Estruturante Móvel'!$C:$C,"&lt;&gt;PREVISTO",'Estruturante Móvel'!$G:$G,FT$4,'Estruturante Móvel'!$L:$L,'CRONOGRAMA_CONST+MIGRACAO'!FJ$7))</f>
        <v>0</v>
      </c>
      <c r="FV35" s="139">
        <f>(COUNTIFS('Estruturante Móvel'!$M:$M,$B35,'Estruturante Móvel'!$AM:$AM,FV$4))-(COUNTIFS('Estruturante Móvel'!$M:$M,$B35,'Estruturante Móvel'!$AM:$AM,FV$4,'Estruturante Móvel'!$AQ:$AQ,"REPARO FO"))</f>
        <v>0</v>
      </c>
      <c r="FW35" s="140">
        <f>(COUNTIFS('Estruturante Móvel'!$M:$M,$B34,'Estruturante Móvel'!$C:$C,"&lt;&gt;PREVISTO",'Estruturante Móvel'!$G:$G,FV$4,'Estruturante Móvel'!$L:$L,'CRONOGRAMA_CONST+MIGRACAO'!FL$7))</f>
        <v>0</v>
      </c>
      <c r="FX35" s="139">
        <f>(COUNTIFS('Estruturante Móvel'!$M:$M,$B35,'Estruturante Móvel'!$AM:$AM,FX$4))-(COUNTIFS('Estruturante Móvel'!$M:$M,$B35,'Estruturante Móvel'!$AM:$AM,FX$4,'Estruturante Móvel'!$AQ:$AQ,"REPARO FO"))</f>
        <v>0</v>
      </c>
      <c r="FY35" s="140">
        <f>(COUNTIFS('Estruturante Móvel'!$M:$M,$B34,'Estruturante Móvel'!$C:$C,"&lt;&gt;PREVISTO",'Estruturante Móvel'!$G:$G,FX$4,'Estruturante Móvel'!$L:$L,'CRONOGRAMA_CONST+MIGRACAO'!FN$7))</f>
        <v>0</v>
      </c>
      <c r="FZ35" s="139">
        <f>(COUNTIFS('Estruturante Móvel'!$M:$M,$B35,'Estruturante Móvel'!$AM:$AM,FZ$4))-(COUNTIFS('Estruturante Móvel'!$M:$M,$B35,'Estruturante Móvel'!$AM:$AM,FZ$4,'Estruturante Móvel'!$AQ:$AQ,"REPARO FO"))</f>
        <v>0</v>
      </c>
      <c r="GA35" s="140">
        <f>(COUNTIFS('Estruturante Móvel'!$M:$M,$B34,'Estruturante Móvel'!$C:$C,"&lt;&gt;PREVISTO",'Estruturante Móvel'!$G:$G,FZ$4,'Estruturante Móvel'!$L:$L,'CRONOGRAMA_CONST+MIGRACAO'!FP$7))</f>
        <v>0</v>
      </c>
      <c r="GB35" s="139">
        <f>(COUNTIFS('Estruturante Móvel'!$M:$M,$B35,'Estruturante Móvel'!$AM:$AM,GB$4))-(COUNTIFS('Estruturante Móvel'!$M:$M,$B35,'Estruturante Móvel'!$AM:$AM,GB$4,'Estruturante Móvel'!$AQ:$AQ,"REPARO FO"))</f>
        <v>0</v>
      </c>
      <c r="GC35" s="140">
        <f>(COUNTIFS('Estruturante Móvel'!$M:$M,$B34,'Estruturante Móvel'!$C:$C,"&lt;&gt;PREVISTO",'Estruturante Móvel'!$G:$G,GB$4,'Estruturante Móvel'!$L:$L,'CRONOGRAMA_CONST+MIGRACAO'!FR$7))</f>
        <v>0</v>
      </c>
      <c r="GD35" s="139">
        <f>(COUNTIFS('Estruturante Móvel'!$M:$M,$B35,'Estruturante Móvel'!$AM:$AM,GD$4))-(COUNTIFS('Estruturante Móvel'!$M:$M,$B35,'Estruturante Móvel'!$AM:$AM,GD$4,'Estruturante Móvel'!$AQ:$AQ,"REPARO FO"))</f>
        <v>0</v>
      </c>
      <c r="GE35" s="140">
        <f>(COUNTIFS('Estruturante Móvel'!$M:$M,$B34,'Estruturante Móvel'!$C:$C,"&lt;&gt;PREVISTO",'Estruturante Móvel'!$G:$G,GD$4,'Estruturante Móvel'!$L:$L,'CRONOGRAMA_CONST+MIGRACAO'!FT$7))</f>
        <v>0</v>
      </c>
      <c r="GF35" s="139">
        <f>(COUNTIFS('Estruturante Móvel'!$M:$M,$B35,'Estruturante Móvel'!$AM:$AM,GF$4))-(COUNTIFS('Estruturante Móvel'!$M:$M,$B35,'Estruturante Móvel'!$AM:$AM,GF$4,'Estruturante Móvel'!$AQ:$AQ,"REPARO FO"))</f>
        <v>0</v>
      </c>
      <c r="GG35" s="140">
        <f>(COUNTIFS('Estruturante Móvel'!$M:$M,$B34,'Estruturante Móvel'!$C:$C,"&lt;&gt;PREVISTO",'Estruturante Móvel'!$G:$G,GF$4,'Estruturante Móvel'!$L:$L,'CRONOGRAMA_CONST+MIGRACAO'!FV$7))</f>
        <v>0</v>
      </c>
      <c r="GH35" s="139">
        <f>(COUNTIFS('Estruturante Móvel'!$M:$M,$B35,'Estruturante Móvel'!$AM:$AM,GH$4))-(COUNTIFS('Estruturante Móvel'!$M:$M,$B35,'Estruturante Móvel'!$AM:$AM,GH$4,'Estruturante Móvel'!$AQ:$AQ,"REPARO FO"))</f>
        <v>0</v>
      </c>
      <c r="GI35" s="140">
        <f>(COUNTIFS('Estruturante Móvel'!$M:$M,$B34,'Estruturante Móvel'!$C:$C,"&lt;&gt;PREVISTO",'Estruturante Móvel'!$G:$G,GH$4,'Estruturante Móvel'!$L:$L,'CRONOGRAMA_CONST+MIGRACAO'!FX$7))</f>
        <v>0</v>
      </c>
      <c r="GJ35" s="139">
        <f>(COUNTIFS('Estruturante Móvel'!$M:$M,$B35,'Estruturante Móvel'!$AM:$AM,GJ$4))-(COUNTIFS('Estruturante Móvel'!$M:$M,$B35,'Estruturante Móvel'!$AM:$AM,GJ$4,'Estruturante Móvel'!$AQ:$AQ,"REPARO FO"))</f>
        <v>0</v>
      </c>
      <c r="GK35" s="140">
        <f>(COUNTIFS('Estruturante Móvel'!$M:$M,$B34,'Estruturante Móvel'!$C:$C,"&lt;&gt;PREVISTO",'Estruturante Móvel'!$G:$G,GJ$4,'Estruturante Móvel'!$L:$L,'CRONOGRAMA_CONST+MIGRACAO'!FZ$7))</f>
        <v>0</v>
      </c>
      <c r="GL35" s="139">
        <f>(COUNTIFS('Estruturante Móvel'!$M:$M,$B35,'Estruturante Móvel'!$AM:$AM,GL$4))-(COUNTIFS('Estruturante Móvel'!$M:$M,$B35,'Estruturante Móvel'!$AM:$AM,GL$4,'Estruturante Móvel'!$AQ:$AQ,"REPARO FO"))</f>
        <v>0</v>
      </c>
      <c r="GM35" s="140">
        <f>(COUNTIFS('Estruturante Móvel'!$M:$M,$B34,'Estruturante Móvel'!$C:$C,"&lt;&gt;PREVISTO",'Estruturante Móvel'!$G:$G,GL$4,'Estruturante Móvel'!$L:$L,'CRONOGRAMA_CONST+MIGRACAO'!GB$7))</f>
        <v>0</v>
      </c>
      <c r="GN35" s="139">
        <f>(COUNTIFS('Estruturante Móvel'!$M:$M,$B35,'Estruturante Móvel'!$AM:$AM,GN$4))-(COUNTIFS('Estruturante Móvel'!$M:$M,$B35,'Estruturante Móvel'!$AM:$AM,GN$4,'Estruturante Móvel'!$AQ:$AQ,"REPARO FO"))</f>
        <v>0</v>
      </c>
      <c r="GO35" s="140">
        <f>(COUNTIFS('Estruturante Móvel'!$M:$M,$B34,'Estruturante Móvel'!$C:$C,"&lt;&gt;PREVISTO",'Estruturante Móvel'!$G:$G,GN$4,'Estruturante Móvel'!$L:$L,'CRONOGRAMA_CONST+MIGRACAO'!GD$7))</f>
        <v>0</v>
      </c>
      <c r="GP35" s="139">
        <f>(COUNTIFS('Estruturante Móvel'!$M:$M,$B35,'Estruturante Móvel'!$AM:$AM,GP$4))-(COUNTIFS('Estruturante Móvel'!$M:$M,$B35,'Estruturante Móvel'!$AM:$AM,GP$4,'Estruturante Móvel'!$AQ:$AQ,"REPARO FO"))</f>
        <v>0</v>
      </c>
      <c r="GQ35" s="140">
        <f>(COUNTIFS('Estruturante Móvel'!$M:$M,$B34,'Estruturante Móvel'!$C:$C,"&lt;&gt;PREVISTO",'Estruturante Móvel'!$G:$G,GP$4,'Estruturante Móvel'!$L:$L,'CRONOGRAMA_CONST+MIGRACAO'!GF$7))</f>
        <v>0</v>
      </c>
      <c r="GR35" s="139">
        <f>(COUNTIFS('Estruturante Móvel'!$M:$M,$B35,'Estruturante Móvel'!$AM:$AM,GR$4))-(COUNTIFS('Estruturante Móvel'!$M:$M,$B35,'Estruturante Móvel'!$AM:$AM,GR$4,'Estruturante Móvel'!$AQ:$AQ,"REPARO FO"))</f>
        <v>0</v>
      </c>
      <c r="GS35" s="140">
        <f>(COUNTIFS('Estruturante Móvel'!$M:$M,$B34,'Estruturante Móvel'!$C:$C,"&lt;&gt;PREVISTO",'Estruturante Móvel'!$G:$G,GR$4,'Estruturante Móvel'!$L:$L,'CRONOGRAMA_CONST+MIGRACAO'!GH$7))</f>
        <v>0</v>
      </c>
      <c r="GT35" s="139">
        <f>(COUNTIFS('Estruturante Móvel'!$M:$M,$B35,'Estruturante Móvel'!$AM:$AM,GT$4))-(COUNTIFS('Estruturante Móvel'!$M:$M,$B35,'Estruturante Móvel'!$AM:$AM,GT$4,'Estruturante Móvel'!$AQ:$AQ,"REPARO FO"))</f>
        <v>0</v>
      </c>
      <c r="GU35" s="140">
        <f>(COUNTIFS('Estruturante Móvel'!$M:$M,$B34,'Estruturante Móvel'!$C:$C,"&lt;&gt;PREVISTO",'Estruturante Móvel'!$G:$G,GT$4,'Estruturante Móvel'!$L:$L,'CRONOGRAMA_CONST+MIGRACAO'!GJ$7))</f>
        <v>0</v>
      </c>
      <c r="GV35" s="139">
        <f>(COUNTIFS('Estruturante Móvel'!$M:$M,$B35,'Estruturante Móvel'!$AM:$AM,GV$4))-(COUNTIFS('Estruturante Móvel'!$M:$M,$B35,'Estruturante Móvel'!$AM:$AM,GV$4,'Estruturante Móvel'!$AQ:$AQ,"REPARO FO"))</f>
        <v>0</v>
      </c>
      <c r="GW35" s="140">
        <f>(COUNTIFS('Estruturante Móvel'!$M:$M,$B34,'Estruturante Móvel'!$C:$C,"&lt;&gt;PREVISTO",'Estruturante Móvel'!$G:$G,GV$4,'Estruturante Móvel'!$L:$L,'CRONOGRAMA_CONST+MIGRACAO'!GL$7))</f>
        <v>0</v>
      </c>
      <c r="GX35" s="139">
        <f>(COUNTIFS('Estruturante Móvel'!$M:$M,$B35,'Estruturante Móvel'!$AM:$AM,GX$4))-(COUNTIFS('Estruturante Móvel'!$M:$M,$B35,'Estruturante Móvel'!$AM:$AM,GX$4,'Estruturante Móvel'!$AQ:$AQ,"REPARO FO"))</f>
        <v>0</v>
      </c>
      <c r="GY35" s="140">
        <f>(COUNTIFS('Estruturante Móvel'!$M:$M,$B34,'Estruturante Móvel'!$C:$C,"&lt;&gt;PREVISTO",'Estruturante Móvel'!$G:$G,GX$4,'Estruturante Móvel'!$L:$L,'CRONOGRAMA_CONST+MIGRACAO'!GN$7))</f>
        <v>0</v>
      </c>
      <c r="GZ35" s="139">
        <f>(COUNTIFS('Estruturante Móvel'!$M:$M,$B35,'Estruturante Móvel'!$AM:$AM,GZ$4))-(COUNTIFS('Estruturante Móvel'!$M:$M,$B35,'Estruturante Móvel'!$AM:$AM,GZ$4,'Estruturante Móvel'!$AQ:$AQ,"REPARO FO"))</f>
        <v>0</v>
      </c>
      <c r="HA35" s="140">
        <f>(COUNTIFS('Estruturante Móvel'!$M:$M,$B34,'Estruturante Móvel'!$C:$C,"&lt;&gt;PREVISTO",'Estruturante Móvel'!$G:$G,GZ$4,'Estruturante Móvel'!$L:$L,'CRONOGRAMA_CONST+MIGRACAO'!GP$7))</f>
        <v>0</v>
      </c>
      <c r="HB35" s="139">
        <f>(COUNTIFS('Estruturante Móvel'!$M:$M,$B35,'Estruturante Móvel'!$AM:$AM,HB$4))-(COUNTIFS('Estruturante Móvel'!$M:$M,$B35,'Estruturante Móvel'!$AM:$AM,HB$4,'Estruturante Móvel'!$AQ:$AQ,"REPARO FO"))</f>
        <v>0</v>
      </c>
      <c r="HC35" s="140">
        <f>(COUNTIFS('Estruturante Móvel'!$M:$M,$B34,'Estruturante Móvel'!$C:$C,"&lt;&gt;PREVISTO",'Estruturante Móvel'!$G:$G,HB$4,'Estruturante Móvel'!$L:$L,'CRONOGRAMA_CONST+MIGRACAO'!GR$7))</f>
        <v>0</v>
      </c>
      <c r="HD35" s="139">
        <f>(COUNTIFS('Estruturante Móvel'!$M:$M,$B35,'Estruturante Móvel'!$AM:$AM,HD$4))-(COUNTIFS('Estruturante Móvel'!$M:$M,$B35,'Estruturante Móvel'!$AM:$AM,HD$4,'Estruturante Móvel'!$AQ:$AQ,"REPARO FO"))</f>
        <v>0</v>
      </c>
      <c r="HE35" s="140">
        <f>(COUNTIFS('Estruturante Móvel'!$M:$M,$B34,'Estruturante Móvel'!$C:$C,"&lt;&gt;PREVISTO",'Estruturante Móvel'!$G:$G,HD$4,'Estruturante Móvel'!$L:$L,'CRONOGRAMA_CONST+MIGRACAO'!GT$7))</f>
        <v>0</v>
      </c>
      <c r="HF35" s="139">
        <f>(COUNTIFS('Estruturante Móvel'!$M:$M,$B35,'Estruturante Móvel'!$AM:$AM,HF$4))-(COUNTIFS('Estruturante Móvel'!$M:$M,$B35,'Estruturante Móvel'!$AM:$AM,HF$4,'Estruturante Móvel'!$AQ:$AQ,"REPARO FO"))</f>
        <v>0</v>
      </c>
      <c r="HG35" s="140">
        <f>(COUNTIFS('Estruturante Móvel'!$M:$M,$B34,'Estruturante Móvel'!$C:$C,"&lt;&gt;PREVISTO",'Estruturante Móvel'!$G:$G,HF$4,'Estruturante Móvel'!$L:$L,'CRONOGRAMA_CONST+MIGRACAO'!GV$7))</f>
        <v>0</v>
      </c>
      <c r="HH35" s="139">
        <f>(COUNTIFS('Estruturante Móvel'!$M:$M,$B35,'Estruturante Móvel'!$AM:$AM,HH$4))-(COUNTIFS('Estruturante Móvel'!$M:$M,$B35,'Estruturante Móvel'!$AM:$AM,HH$4,'Estruturante Móvel'!$AQ:$AQ,"REPARO FO"))</f>
        <v>0</v>
      </c>
      <c r="HI35" s="140">
        <f>(COUNTIFS('Estruturante Móvel'!$M:$M,$B34,'Estruturante Móvel'!$C:$C,"&lt;&gt;PREVISTO",'Estruturante Móvel'!$G:$G,HH$4,'Estruturante Móvel'!$L:$L,'CRONOGRAMA_CONST+MIGRACAO'!GX$7))</f>
        <v>0</v>
      </c>
      <c r="HJ35" s="139">
        <f>(COUNTIFS('Estruturante Móvel'!$M:$M,$B35,'Estruturante Móvel'!$AM:$AM,HJ$4))-(COUNTIFS('Estruturante Móvel'!$M:$M,$B35,'Estruturante Móvel'!$AM:$AM,HJ$4,'Estruturante Móvel'!$AQ:$AQ,"REPARO FO"))</f>
        <v>0</v>
      </c>
      <c r="HK35" s="140">
        <f>(COUNTIFS('Estruturante Móvel'!$M:$M,$B34,'Estruturante Móvel'!$C:$C,"&lt;&gt;PREVISTO",'Estruturante Móvel'!$G:$G,HJ$4,'Estruturante Móvel'!$L:$L,'CRONOGRAMA_CONST+MIGRACAO'!GZ$7))</f>
        <v>0</v>
      </c>
      <c r="HL35" s="139">
        <f>(COUNTIFS('Estruturante Móvel'!$M:$M,$B35,'Estruturante Móvel'!$AM:$AM,HL$4))-(COUNTIFS('Estruturante Móvel'!$M:$M,$B35,'Estruturante Móvel'!$AM:$AM,HL$4,'Estruturante Móvel'!$AQ:$AQ,"REPARO FO"))</f>
        <v>0</v>
      </c>
      <c r="HM35" s="140">
        <f>(COUNTIFS('Estruturante Móvel'!$M:$M,$B34,'Estruturante Móvel'!$C:$C,"&lt;&gt;PREVISTO",'Estruturante Móvel'!$G:$G,HL$4,'Estruturante Móvel'!$L:$L,'CRONOGRAMA_CONST+MIGRACAO'!HB$7))</f>
        <v>0</v>
      </c>
      <c r="HN35" s="139">
        <f>(COUNTIFS('Estruturante Móvel'!$M:$M,$B35,'Estruturante Móvel'!$AM:$AM,HN$4))-(COUNTIFS('Estruturante Móvel'!$M:$M,$B35,'Estruturante Móvel'!$AM:$AM,HN$4,'Estruturante Móvel'!$AQ:$AQ,"REPARO FO"))</f>
        <v>0</v>
      </c>
      <c r="HO35" s="140">
        <f>(COUNTIFS('Estruturante Móvel'!$M:$M,$B34,'Estruturante Móvel'!$C:$C,"&lt;&gt;PREVISTO",'Estruturante Móvel'!$G:$G,HN$4,'Estruturante Móvel'!$L:$L,'CRONOGRAMA_CONST+MIGRACAO'!HD$7))</f>
        <v>0</v>
      </c>
      <c r="HP35" s="139">
        <f>(COUNTIFS('Estruturante Móvel'!$M:$M,$B35,'Estruturante Móvel'!$AM:$AM,HP$4))-(COUNTIFS('Estruturante Móvel'!$M:$M,$B35,'Estruturante Móvel'!$AM:$AM,HP$4,'Estruturante Móvel'!$AQ:$AQ,"REPARO FO"))</f>
        <v>0</v>
      </c>
      <c r="HQ35" s="140">
        <f>(COUNTIFS('Estruturante Móvel'!$M:$M,$B34,'Estruturante Móvel'!$C:$C,"&lt;&gt;PREVISTO",'Estruturante Móvel'!$G:$G,HP$4,'Estruturante Móvel'!$L:$L,'CRONOGRAMA_CONST+MIGRACAO'!HF$7))</f>
        <v>0</v>
      </c>
      <c r="HR35" s="139">
        <f>(COUNTIFS('Estruturante Móvel'!$M:$M,$B35,'Estruturante Móvel'!$AM:$AM,HR$4))-(COUNTIFS('Estruturante Móvel'!$M:$M,$B35,'Estruturante Móvel'!$AM:$AM,HR$4,'Estruturante Móvel'!$AQ:$AQ,"REPARO FO"))</f>
        <v>0</v>
      </c>
      <c r="HS35" s="140">
        <f>(COUNTIFS('Estruturante Móvel'!$M:$M,$B34,'Estruturante Móvel'!$C:$C,"&lt;&gt;PREVISTO",'Estruturante Móvel'!$G:$G,HR$4,'Estruturante Móvel'!$L:$L,'CRONOGRAMA_CONST+MIGRACAO'!HH$7))</f>
        <v>0</v>
      </c>
      <c r="HT35" s="139">
        <f>(COUNTIFS('Estruturante Móvel'!$M:$M,$B35,'Estruturante Móvel'!$AM:$AM,HT$4))-(COUNTIFS('Estruturante Móvel'!$M:$M,$B35,'Estruturante Móvel'!$AM:$AM,HT$4,'Estruturante Móvel'!$AQ:$AQ,"REPARO FO"))</f>
        <v>0</v>
      </c>
      <c r="HU35" s="140">
        <f>(COUNTIFS('Estruturante Móvel'!$M:$M,$B34,'Estruturante Móvel'!$C:$C,"&lt;&gt;PREVISTO",'Estruturante Móvel'!$G:$G,HT$4,'Estruturante Móvel'!$L:$L,'CRONOGRAMA_CONST+MIGRACAO'!HJ$7))</f>
        <v>0</v>
      </c>
      <c r="HV35" s="139">
        <f>(COUNTIFS('Estruturante Móvel'!$M:$M,$B35,'Estruturante Móvel'!$AM:$AM,HV$4))-(COUNTIFS('Estruturante Móvel'!$M:$M,$B35,'Estruturante Móvel'!$AM:$AM,HV$4,'Estruturante Móvel'!$AQ:$AQ,"REPARO FO"))</f>
        <v>0</v>
      </c>
      <c r="HW35" s="140">
        <f>(COUNTIFS('Estruturante Móvel'!$M:$M,$B34,'Estruturante Móvel'!$C:$C,"&lt;&gt;PREVISTO",'Estruturante Móvel'!$G:$G,HV$4,'Estruturante Móvel'!$L:$L,'CRONOGRAMA_CONST+MIGRACAO'!HL$7))</f>
        <v>0</v>
      </c>
      <c r="HX35" s="139">
        <f>(COUNTIFS('Estruturante Móvel'!$M:$M,$B35,'Estruturante Móvel'!$AM:$AM,HX$4))-(COUNTIFS('Estruturante Móvel'!$M:$M,$B35,'Estruturante Móvel'!$AM:$AM,HX$4,'Estruturante Móvel'!$AQ:$AQ,"REPARO FO"))</f>
        <v>0</v>
      </c>
      <c r="HY35" s="140">
        <f>(COUNTIFS('Estruturante Móvel'!$M:$M,$B34,'Estruturante Móvel'!$C:$C,"&lt;&gt;PREVISTO",'Estruturante Móvel'!$G:$G,HX$4,'Estruturante Móvel'!$L:$L,'CRONOGRAMA_CONST+MIGRACAO'!HN$7))</f>
        <v>0</v>
      </c>
      <c r="HZ35" s="139">
        <f>(COUNTIFS('Estruturante Móvel'!$M:$M,$B35,'Estruturante Móvel'!$AM:$AM,HZ$4))-(COUNTIFS('Estruturante Móvel'!$M:$M,$B35,'Estruturante Móvel'!$AM:$AM,HZ$4,'Estruturante Móvel'!$AQ:$AQ,"REPARO FO"))</f>
        <v>0</v>
      </c>
      <c r="IA35" s="140">
        <f>(COUNTIFS('Estruturante Móvel'!$M:$M,$B34,'Estruturante Móvel'!$C:$C,"&lt;&gt;PREVISTO",'Estruturante Móvel'!$G:$G,HZ$4,'Estruturante Móvel'!$L:$L,'CRONOGRAMA_CONST+MIGRACAO'!HP$7))</f>
        <v>0</v>
      </c>
      <c r="IB35" s="139">
        <f>(COUNTIFS('Estruturante Móvel'!$M:$M,$B35,'Estruturante Móvel'!$AM:$AM,IB$4))-(COUNTIFS('Estruturante Móvel'!$M:$M,$B35,'Estruturante Móvel'!$AM:$AM,IB$4,'Estruturante Móvel'!$AQ:$AQ,"REPARO FO"))</f>
        <v>0</v>
      </c>
      <c r="IC35" s="140">
        <f>(COUNTIFS('Estruturante Móvel'!$M:$M,$B34,'Estruturante Móvel'!$C:$C,"&lt;&gt;PREVISTO",'Estruturante Móvel'!$G:$G,IB$4,'Estruturante Móvel'!$L:$L,'CRONOGRAMA_CONST+MIGRACAO'!HR$7))</f>
        <v>0</v>
      </c>
      <c r="ID35" s="139">
        <f>(COUNTIFS('Estruturante Móvel'!$M:$M,$B35,'Estruturante Móvel'!$AM:$AM,ID$4))-(COUNTIFS('Estruturante Móvel'!$M:$M,$B35,'Estruturante Móvel'!$AM:$AM,ID$4,'Estruturante Móvel'!$AQ:$AQ,"REPARO FO"))</f>
        <v>0</v>
      </c>
      <c r="IE35" s="140">
        <f>(COUNTIFS('Estruturante Móvel'!$M:$M,$B34,'Estruturante Móvel'!$C:$C,"&lt;&gt;PREVISTO",'Estruturante Móvel'!$G:$G,ID$4,'Estruturante Móvel'!$L:$L,'CRONOGRAMA_CONST+MIGRACAO'!HT$7))</f>
        <v>0</v>
      </c>
      <c r="IF35" s="139">
        <f>(COUNTIFS('Estruturante Móvel'!$M:$M,$B35,'Estruturante Móvel'!$AM:$AM,IF$4))-(COUNTIFS('Estruturante Móvel'!$M:$M,$B35,'Estruturante Móvel'!$AM:$AM,IF$4,'Estruturante Móvel'!$AQ:$AQ,"REPARO FO"))</f>
        <v>0</v>
      </c>
      <c r="IG35" s="140">
        <f>(COUNTIFS('Estruturante Móvel'!$M:$M,$B34,'Estruturante Móvel'!$C:$C,"&lt;&gt;PREVISTO",'Estruturante Móvel'!$G:$G,IF$4,'Estruturante Móvel'!$L:$L,'CRONOGRAMA_CONST+MIGRACAO'!HV$7))</f>
        <v>0</v>
      </c>
      <c r="IH35" s="139">
        <f>(COUNTIFS('Estruturante Móvel'!$M:$M,$B35,'Estruturante Móvel'!$AM:$AM,IH$4))-(COUNTIFS('Estruturante Móvel'!$M:$M,$B35,'Estruturante Móvel'!$AM:$AM,IH$4,'Estruturante Móvel'!$AQ:$AQ,"REPARO FO"))</f>
        <v>0</v>
      </c>
      <c r="II35" s="140">
        <f>(COUNTIFS('Estruturante Móvel'!$M:$M,$B34,'Estruturante Móvel'!$C:$C,"&lt;&gt;PREVISTO",'Estruturante Móvel'!$G:$G,IH$4,'Estruturante Móvel'!$L:$L,'CRONOGRAMA_CONST+MIGRACAO'!HX$7))</f>
        <v>0</v>
      </c>
      <c r="IJ35" s="139">
        <f>(COUNTIFS('Estruturante Móvel'!$M:$M,$B35,'Estruturante Móvel'!$AM:$AM,IJ$4))-(COUNTIFS('Estruturante Móvel'!$M:$M,$B35,'Estruturante Móvel'!$AM:$AM,IJ$4,'Estruturante Móvel'!$AQ:$AQ,"REPARO FO"))</f>
        <v>0</v>
      </c>
      <c r="IK35" s="140">
        <f>(COUNTIFS('Estruturante Móvel'!$M:$M,$B34,'Estruturante Móvel'!$C:$C,"&lt;&gt;PREVISTO",'Estruturante Móvel'!$G:$G,IJ$4,'Estruturante Móvel'!$L:$L,'CRONOGRAMA_CONST+MIGRACAO'!HZ$7))</f>
        <v>0</v>
      </c>
      <c r="IL35" s="139">
        <f>(COUNTIFS('Estruturante Móvel'!$M:$M,$B35,'Estruturante Móvel'!$AM:$AM,IL$4))-(COUNTIFS('Estruturante Móvel'!$M:$M,$B35,'Estruturante Móvel'!$AM:$AM,IL$4,'Estruturante Móvel'!$AQ:$AQ,"REPARO FO"))</f>
        <v>0</v>
      </c>
      <c r="IM35" s="140">
        <f>(COUNTIFS('Estruturante Móvel'!$M:$M,$B34,'Estruturante Móvel'!$C:$C,"&lt;&gt;PREVISTO",'Estruturante Móvel'!$G:$G,IL$4,'Estruturante Móvel'!$L:$L,'CRONOGRAMA_CONST+MIGRACAO'!IB$7))</f>
        <v>0</v>
      </c>
      <c r="IN35" s="139">
        <f>(COUNTIFS('Estruturante Móvel'!$M:$M,$B35,'Estruturante Móvel'!$AM:$AM,IN$4))-(COUNTIFS('Estruturante Móvel'!$M:$M,$B35,'Estruturante Móvel'!$AM:$AM,IN$4,'Estruturante Móvel'!$AQ:$AQ,"REPARO FO"))</f>
        <v>0</v>
      </c>
      <c r="IO35" s="140">
        <f>(COUNTIFS('Estruturante Móvel'!$M:$M,$B34,'Estruturante Móvel'!$C:$C,"&lt;&gt;PREVISTO",'Estruturante Móvel'!$G:$G,IN$4,'Estruturante Móvel'!$L:$L,'CRONOGRAMA_CONST+MIGRACAO'!ID$7))</f>
        <v>0</v>
      </c>
      <c r="IP35" s="139">
        <f>(COUNTIFS('Estruturante Móvel'!$M:$M,$B35,'Estruturante Móvel'!$AM:$AM,IP$4))-(COUNTIFS('Estruturante Móvel'!$M:$M,$B35,'Estruturante Móvel'!$AM:$AM,IP$4,'Estruturante Móvel'!$AQ:$AQ,"REPARO FO"))</f>
        <v>0</v>
      </c>
      <c r="IQ35" s="140">
        <f>(COUNTIFS('Estruturante Móvel'!$M:$M,$B34,'Estruturante Móvel'!$C:$C,"&lt;&gt;PREVISTO",'Estruturante Móvel'!$G:$G,IP$4,'Estruturante Móvel'!$L:$L,'CRONOGRAMA_CONST+MIGRACAO'!IF$7))</f>
        <v>0</v>
      </c>
      <c r="IR35" s="139">
        <f>(COUNTIFS('Estruturante Móvel'!$M:$M,$B35,'Estruturante Móvel'!$AM:$AM,IR$4))-(COUNTIFS('Estruturante Móvel'!$M:$M,$B35,'Estruturante Móvel'!$AM:$AM,IR$4,'Estruturante Móvel'!$AQ:$AQ,"REPARO FO"))</f>
        <v>0</v>
      </c>
      <c r="IS35" s="140">
        <f>(COUNTIFS('Estruturante Móvel'!$M:$M,$B34,'Estruturante Móvel'!$C:$C,"&lt;&gt;PREVISTO",'Estruturante Móvel'!$G:$G,IR$4,'Estruturante Móvel'!$L:$L,'CRONOGRAMA_CONST+MIGRACAO'!IH$7))</f>
        <v>0</v>
      </c>
      <c r="IT35" s="139">
        <f>(COUNTIFS('Estruturante Móvel'!$M:$M,$B35,'Estruturante Móvel'!$AM:$AM,IT$4))-(COUNTIFS('Estruturante Móvel'!$M:$M,$B35,'Estruturante Móvel'!$AM:$AM,IT$4,'Estruturante Móvel'!$AQ:$AQ,"REPARO FO"))</f>
        <v>0</v>
      </c>
      <c r="IU35" s="140">
        <f>(COUNTIFS('Estruturante Móvel'!$M:$M,$B34,'Estruturante Móvel'!$C:$C,"&lt;&gt;PREVISTO",'Estruturante Móvel'!$G:$G,IT$4,'Estruturante Móvel'!$L:$L,'CRONOGRAMA_CONST+MIGRACAO'!IJ$7))</f>
        <v>0</v>
      </c>
      <c r="IV35" s="139">
        <f>(COUNTIFS('Estruturante Móvel'!$M:$M,$B35,'Estruturante Móvel'!$AM:$AM,IV$4))-(COUNTIFS('Estruturante Móvel'!$M:$M,$B35,'Estruturante Móvel'!$AM:$AM,IV$4,'Estruturante Móvel'!$AQ:$AQ,"REPARO FO"))</f>
        <v>0</v>
      </c>
      <c r="IW35" s="140">
        <f>(COUNTIFS('Estruturante Móvel'!$M:$M,$B34,'Estruturante Móvel'!$C:$C,"&lt;&gt;PREVISTO",'Estruturante Móvel'!$G:$G,IV$4,'Estruturante Móvel'!$L:$L,'CRONOGRAMA_CONST+MIGRACAO'!IL$7))</f>
        <v>0</v>
      </c>
      <c r="IX35" s="139">
        <f>(COUNTIFS('Estruturante Móvel'!$M:$M,$B35,'Estruturante Móvel'!$AM:$AM,IX$4))-(COUNTIFS('Estruturante Móvel'!$M:$M,$B35,'Estruturante Móvel'!$AM:$AM,IX$4,'Estruturante Móvel'!$AQ:$AQ,"REPARO FO"))</f>
        <v>0</v>
      </c>
      <c r="IY35" s="140">
        <f>(COUNTIFS('Estruturante Móvel'!$M:$M,$B34,'Estruturante Móvel'!$C:$C,"&lt;&gt;PREVISTO",'Estruturante Móvel'!$G:$G,IX$4,'Estruturante Móvel'!$L:$L,'CRONOGRAMA_CONST+MIGRACAO'!IN$7))</f>
        <v>0</v>
      </c>
      <c r="IZ35" s="139">
        <f>(COUNTIFS('Estruturante Móvel'!$M:$M,$B35,'Estruturante Móvel'!$AM:$AM,IZ$4))-(COUNTIFS('Estruturante Móvel'!$M:$M,$B35,'Estruturante Móvel'!$AM:$AM,IZ$4,'Estruturante Móvel'!$AQ:$AQ,"REPARO FO"))</f>
        <v>0</v>
      </c>
      <c r="JA35" s="140">
        <f>(COUNTIFS('Estruturante Móvel'!$M:$M,$B34,'Estruturante Móvel'!$C:$C,"&lt;&gt;PREVISTO",'Estruturante Móvel'!$G:$G,IZ$4,'Estruturante Móvel'!$L:$L,'CRONOGRAMA_CONST+MIGRACAO'!IP$7))</f>
        <v>0</v>
      </c>
      <c r="JB35" s="139">
        <f>(COUNTIFS('Estruturante Móvel'!$M:$M,$B35,'Estruturante Móvel'!$AM:$AM,JB$4))-(COUNTIFS('Estruturante Móvel'!$M:$M,$B35,'Estruturante Móvel'!$AM:$AM,JB$4,'Estruturante Móvel'!$AQ:$AQ,"REPARO FO"))</f>
        <v>0</v>
      </c>
      <c r="JC35" s="140">
        <f>(COUNTIFS('Estruturante Móvel'!$M:$M,$B34,'Estruturante Móvel'!$C:$C,"&lt;&gt;PREVISTO",'Estruturante Móvel'!$G:$G,JB$4,'Estruturante Móvel'!$L:$L,'CRONOGRAMA_CONST+MIGRACAO'!IR$7))</f>
        <v>0</v>
      </c>
      <c r="JD35" s="139">
        <f>(COUNTIFS('Estruturante Móvel'!$M:$M,$B35,'Estruturante Móvel'!$AM:$AM,JD$4))-(COUNTIFS('Estruturante Móvel'!$M:$M,$B35,'Estruturante Móvel'!$AM:$AM,JD$4,'Estruturante Móvel'!$AQ:$AQ,"REPARO FO"))</f>
        <v>0</v>
      </c>
      <c r="JE35" s="140">
        <f>(COUNTIFS('Estruturante Móvel'!$M:$M,$B34,'Estruturante Móvel'!$C:$C,"&lt;&gt;PREVISTO",'Estruturante Móvel'!$G:$G,JD$4,'Estruturante Móvel'!$L:$L,'CRONOGRAMA_CONST+MIGRACAO'!IT$7))</f>
        <v>0</v>
      </c>
      <c r="JF35" s="139">
        <f>(COUNTIFS('Estruturante Móvel'!$M:$M,$B35,'Estruturante Móvel'!$AM:$AM,JF$4))-(COUNTIFS('Estruturante Móvel'!$M:$M,$B35,'Estruturante Móvel'!$AM:$AM,JF$4,'Estruturante Móvel'!$AQ:$AQ,"REPARO FO"))</f>
        <v>0</v>
      </c>
      <c r="JG35" s="140">
        <f>(COUNTIFS('Estruturante Móvel'!$M:$M,$B34,'Estruturante Móvel'!$C:$C,"&lt;&gt;PREVISTO",'Estruturante Móvel'!$G:$G,JF$4,'Estruturante Móvel'!$L:$L,'CRONOGRAMA_CONST+MIGRACAO'!IV$7))</f>
        <v>0</v>
      </c>
      <c r="JH35" s="139">
        <f>(COUNTIFS('Estruturante Móvel'!$M:$M,$B35,'Estruturante Móvel'!$AM:$AM,JH$4))-(COUNTIFS('Estruturante Móvel'!$M:$M,$B35,'Estruturante Móvel'!$AM:$AM,JH$4,'Estruturante Móvel'!$AQ:$AQ,"REPARO FO"))</f>
        <v>0</v>
      </c>
      <c r="JI35" s="140">
        <f>(COUNTIFS('Estruturante Móvel'!$M:$M,$B34,'Estruturante Móvel'!$C:$C,"&lt;&gt;PREVISTO",'Estruturante Móvel'!$G:$G,JH$4,'Estruturante Móvel'!$L:$L,'CRONOGRAMA_CONST+MIGRACAO'!IX$7))</f>
        <v>0</v>
      </c>
      <c r="JJ35" s="139">
        <f>(COUNTIFS('Estruturante Móvel'!$M:$M,$B35,'Estruturante Móvel'!$AM:$AM,JJ$4))-(COUNTIFS('Estruturante Móvel'!$M:$M,$B35,'Estruturante Móvel'!$AM:$AM,JJ$4,'Estruturante Móvel'!$AQ:$AQ,"REPARO FO"))</f>
        <v>0</v>
      </c>
      <c r="JK35" s="140">
        <f>(COUNTIFS('Estruturante Móvel'!$M:$M,$B34,'Estruturante Móvel'!$C:$C,"&lt;&gt;PREVISTO",'Estruturante Móvel'!$G:$G,JJ$4,'Estruturante Móvel'!$L:$L,'CRONOGRAMA_CONST+MIGRACAO'!IZ$7))</f>
        <v>0</v>
      </c>
      <c r="JL35" s="139">
        <f>(COUNTIFS('Estruturante Móvel'!$M:$M,$B35,'Estruturante Móvel'!$AM:$AM,JL$4))-(COUNTIFS('Estruturante Móvel'!$M:$M,$B35,'Estruturante Móvel'!$AM:$AM,JL$4,'Estruturante Móvel'!$AQ:$AQ,"REPARO FO"))</f>
        <v>0</v>
      </c>
      <c r="JM35" s="140">
        <f>(COUNTIFS('Estruturante Móvel'!$M:$M,$B34,'Estruturante Móvel'!$C:$C,"&lt;&gt;PREVISTO",'Estruturante Móvel'!$G:$G,JL$4,'Estruturante Móvel'!$L:$L,'CRONOGRAMA_CONST+MIGRACAO'!JB$7))</f>
        <v>0</v>
      </c>
      <c r="JN35" s="139">
        <f>(COUNTIFS('Estruturante Móvel'!$M:$M,$B35,'Estruturante Móvel'!$AM:$AM,JN$4))-(COUNTIFS('Estruturante Móvel'!$M:$M,$B35,'Estruturante Móvel'!$AM:$AM,JN$4,'Estruturante Móvel'!$AQ:$AQ,"REPARO FO"))</f>
        <v>0</v>
      </c>
      <c r="JO35" s="140">
        <f>(COUNTIFS('Estruturante Móvel'!$M:$M,$B34,'Estruturante Móvel'!$C:$C,"&lt;&gt;PREVISTO",'Estruturante Móvel'!$G:$G,JN$4,'Estruturante Móvel'!$L:$L,'CRONOGRAMA_CONST+MIGRACAO'!JD$7))</f>
        <v>0</v>
      </c>
      <c r="JP35" s="139">
        <f>(COUNTIFS('Estruturante Móvel'!$M:$M,$B35,'Estruturante Móvel'!$AM:$AM,JP$4))-(COUNTIFS('Estruturante Móvel'!$M:$M,$B35,'Estruturante Móvel'!$AM:$AM,JP$4,'Estruturante Móvel'!$AQ:$AQ,"REPARO FO"))</f>
        <v>0</v>
      </c>
      <c r="JQ35" s="140">
        <f>(COUNTIFS('Estruturante Móvel'!$M:$M,$B34,'Estruturante Móvel'!$C:$C,"&lt;&gt;PREVISTO",'Estruturante Móvel'!$G:$G,JP$4,'Estruturante Móvel'!$L:$L,'CRONOGRAMA_CONST+MIGRACAO'!JF$7))</f>
        <v>0</v>
      </c>
      <c r="JR35" s="139">
        <f>(COUNTIFS('Estruturante Móvel'!$M:$M,$B35,'Estruturante Móvel'!$AM:$AM,JR$4))-(COUNTIFS('Estruturante Móvel'!$M:$M,$B35,'Estruturante Móvel'!$AM:$AM,JR$4,'Estruturante Móvel'!$AQ:$AQ,"REPARO FO"))</f>
        <v>0</v>
      </c>
      <c r="JS35" s="140">
        <f>(COUNTIFS('Estruturante Móvel'!$M:$M,$B34,'Estruturante Móvel'!$C:$C,"&lt;&gt;PREVISTO",'Estruturante Móvel'!$G:$G,JR$4,'Estruturante Móvel'!$L:$L,'CRONOGRAMA_CONST+MIGRACAO'!JH$7))</f>
        <v>0</v>
      </c>
      <c r="JT35" s="139">
        <f>(COUNTIFS('Estruturante Móvel'!$M:$M,$B35,'Estruturante Móvel'!$AM:$AM,JT$4))-(COUNTIFS('Estruturante Móvel'!$M:$M,$B35,'Estruturante Móvel'!$AM:$AM,JT$4,'Estruturante Móvel'!$AQ:$AQ,"REPARO FO"))</f>
        <v>0</v>
      </c>
      <c r="JU35" s="140">
        <f>(COUNTIFS('Estruturante Móvel'!$M:$M,$B34,'Estruturante Móvel'!$C:$C,"&lt;&gt;PREVISTO",'Estruturante Móvel'!$G:$G,JT$4,'Estruturante Móvel'!$L:$L,'CRONOGRAMA_CONST+MIGRACAO'!JJ$7))</f>
        <v>0</v>
      </c>
      <c r="JV35" s="139">
        <f>(COUNTIFS('Estruturante Móvel'!$M:$M,$B35,'Estruturante Móvel'!$AM:$AM,JV$4))-(COUNTIFS('Estruturante Móvel'!$M:$M,$B35,'Estruturante Móvel'!$AM:$AM,JV$4,'Estruturante Móvel'!$AQ:$AQ,"REPARO FO"))</f>
        <v>0</v>
      </c>
      <c r="JW35" s="140">
        <f>(COUNTIFS('Estruturante Móvel'!$M:$M,$B34,'Estruturante Móvel'!$C:$C,"&lt;&gt;PREVISTO",'Estruturante Móvel'!$G:$G,JV$4,'Estruturante Móvel'!$L:$L,'CRONOGRAMA_CONST+MIGRACAO'!JL$7))</f>
        <v>0</v>
      </c>
      <c r="JX35" s="139">
        <f>(COUNTIFS('Estruturante Móvel'!$M:$M,$B35,'Estruturante Móvel'!$AM:$AM,JX$4))-(COUNTIFS('Estruturante Móvel'!$M:$M,$B35,'Estruturante Móvel'!$AM:$AM,JX$4,'Estruturante Móvel'!$AQ:$AQ,"REPARO FO"))</f>
        <v>0</v>
      </c>
      <c r="JY35" s="140">
        <f>(COUNTIFS('Estruturante Móvel'!$M:$M,$B34,'Estruturante Móvel'!$C:$C,"&lt;&gt;PREVISTO",'Estruturante Móvel'!$G:$G,JX$4,'Estruturante Móvel'!$L:$L,'CRONOGRAMA_CONST+MIGRACAO'!JN$7))</f>
        <v>0</v>
      </c>
      <c r="JZ35" s="139">
        <f>(COUNTIFS('Estruturante Móvel'!$M:$M,$B35,'Estruturante Móvel'!$AM:$AM,JZ$4))-(COUNTIFS('Estruturante Móvel'!$M:$M,$B35,'Estruturante Móvel'!$AM:$AM,JZ$4,'Estruturante Móvel'!$AQ:$AQ,"REPARO FO"))</f>
        <v>0</v>
      </c>
      <c r="KA35" s="140">
        <f>(COUNTIFS('Estruturante Móvel'!$M:$M,$B34,'Estruturante Móvel'!$C:$C,"&lt;&gt;PREVISTO",'Estruturante Móvel'!$G:$G,JZ$4,'Estruturante Móvel'!$L:$L,'CRONOGRAMA_CONST+MIGRACAO'!JP$7))</f>
        <v>0</v>
      </c>
      <c r="KB35" s="139">
        <f>(COUNTIFS('Estruturante Móvel'!$M:$M,$B35,'Estruturante Móvel'!$AM:$AM,KB$4))-(COUNTIFS('Estruturante Móvel'!$M:$M,$B35,'Estruturante Móvel'!$AM:$AM,KB$4,'Estruturante Móvel'!$AQ:$AQ,"REPARO FO"))</f>
        <v>0</v>
      </c>
      <c r="KC35" s="140">
        <f>(COUNTIFS('Estruturante Móvel'!$M:$M,$B34,'Estruturante Móvel'!$C:$C,"&lt;&gt;PREVISTO",'Estruturante Móvel'!$G:$G,KB$4,'Estruturante Móvel'!$L:$L,'CRONOGRAMA_CONST+MIGRACAO'!JR$7))</f>
        <v>0</v>
      </c>
      <c r="KD35" s="139">
        <f>(COUNTIFS('Estruturante Móvel'!$M:$M,$B35,'Estruturante Móvel'!$AM:$AM,KD$4))-(COUNTIFS('Estruturante Móvel'!$M:$M,$B35,'Estruturante Móvel'!$AM:$AM,KD$4,'Estruturante Móvel'!$AQ:$AQ,"REPARO FO"))</f>
        <v>0</v>
      </c>
      <c r="KE35" s="140">
        <f>(COUNTIFS('Estruturante Móvel'!$M:$M,$B34,'Estruturante Móvel'!$C:$C,"&lt;&gt;PREVISTO",'Estruturante Móvel'!$G:$G,KD$4,'Estruturante Móvel'!$L:$L,'CRONOGRAMA_CONST+MIGRACAO'!JT$7))</f>
        <v>0</v>
      </c>
      <c r="KF35" s="139">
        <f>(COUNTIFS('Estruturante Móvel'!$M:$M,$B35,'Estruturante Móvel'!$AM:$AM,KF$4))-(COUNTIFS('Estruturante Móvel'!$M:$M,$B35,'Estruturante Móvel'!$AM:$AM,KF$4,'Estruturante Móvel'!$AQ:$AQ,"REPARO FO"))</f>
        <v>0</v>
      </c>
      <c r="KG35" s="140">
        <f>(COUNTIFS('Estruturante Móvel'!$M:$M,$B34,'Estruturante Móvel'!$C:$C,"&lt;&gt;PREVISTO",'Estruturante Móvel'!$G:$G,KF$4,'Estruturante Móvel'!$L:$L,'CRONOGRAMA_CONST+MIGRACAO'!JV$7))</f>
        <v>0</v>
      </c>
      <c r="KH35" s="139">
        <f>(COUNTIFS('Estruturante Móvel'!$M:$M,$B35,'Estruturante Móvel'!$AM:$AM,KH$4))-(COUNTIFS('Estruturante Móvel'!$M:$M,$B35,'Estruturante Móvel'!$AM:$AM,KH$4,'Estruturante Móvel'!$AQ:$AQ,"REPARO FO"))</f>
        <v>0</v>
      </c>
      <c r="KI35" s="140">
        <f>(COUNTIFS('Estruturante Móvel'!$M:$M,$B34,'Estruturante Móvel'!$C:$C,"&lt;&gt;PREVISTO",'Estruturante Móvel'!$G:$G,KH$4,'Estruturante Móvel'!$L:$L,'CRONOGRAMA_CONST+MIGRACAO'!JX$7))</f>
        <v>0</v>
      </c>
      <c r="KJ35" s="139">
        <f>(COUNTIFS('Estruturante Móvel'!$M:$M,$B35,'Estruturante Móvel'!$AM:$AM,KJ$4))-(COUNTIFS('Estruturante Móvel'!$M:$M,$B35,'Estruturante Móvel'!$AM:$AM,KJ$4,'Estruturante Móvel'!$AQ:$AQ,"REPARO FO"))</f>
        <v>0</v>
      </c>
      <c r="KK35" s="140">
        <f>(COUNTIFS('Estruturante Móvel'!$M:$M,$B34,'Estruturante Móvel'!$C:$C,"&lt;&gt;PREVISTO",'Estruturante Móvel'!$G:$G,KJ$4,'Estruturante Móvel'!$L:$L,'CRONOGRAMA_CONST+MIGRACAO'!JZ$7))</f>
        <v>0</v>
      </c>
      <c r="KL35" s="139">
        <f>(COUNTIFS('Estruturante Móvel'!$M:$M,$B35,'Estruturante Móvel'!$AM:$AM,KL$4))-(COUNTIFS('Estruturante Móvel'!$M:$M,$B35,'Estruturante Móvel'!$AM:$AM,KL$4,'Estruturante Móvel'!$AQ:$AQ,"REPARO FO"))</f>
        <v>0</v>
      </c>
      <c r="KM35" s="140">
        <f>(COUNTIFS('Estruturante Móvel'!$M:$M,$B34,'Estruturante Móvel'!$C:$C,"&lt;&gt;PREVISTO",'Estruturante Móvel'!$G:$G,KL$4,'Estruturante Móvel'!$L:$L,'CRONOGRAMA_CONST+MIGRACAO'!KB$7))</f>
        <v>0</v>
      </c>
      <c r="KN35" s="139">
        <f>(COUNTIFS('Estruturante Móvel'!$M:$M,$B35,'Estruturante Móvel'!$AM:$AM,KN$4))-(COUNTIFS('Estruturante Móvel'!$M:$M,$B35,'Estruturante Móvel'!$AM:$AM,KN$4,'Estruturante Móvel'!$AQ:$AQ,"REPARO FO"))</f>
        <v>0</v>
      </c>
      <c r="KO35" s="140">
        <f>(COUNTIFS('Estruturante Móvel'!$M:$M,$B34,'Estruturante Móvel'!$C:$C,"&lt;&gt;PREVISTO",'Estruturante Móvel'!$G:$G,KN$4,'Estruturante Móvel'!$L:$L,'CRONOGRAMA_CONST+MIGRACAO'!KD$7))</f>
        <v>0</v>
      </c>
      <c r="KP35" s="139">
        <f>(COUNTIFS('Estruturante Móvel'!$M:$M,$B35,'Estruturante Móvel'!$AM:$AM,KP$4))-(COUNTIFS('Estruturante Móvel'!$M:$M,$B35,'Estruturante Móvel'!$AM:$AM,KP$4,'Estruturante Móvel'!$AQ:$AQ,"REPARO FO"))</f>
        <v>0</v>
      </c>
      <c r="KQ35" s="140">
        <f>(COUNTIFS('Estruturante Móvel'!$M:$M,$B34,'Estruturante Móvel'!$C:$C,"&lt;&gt;PREVISTO",'Estruturante Móvel'!$G:$G,KP$4,'Estruturante Móvel'!$L:$L,'CRONOGRAMA_CONST+MIGRACAO'!KF$7))</f>
        <v>0</v>
      </c>
      <c r="KR35" s="139">
        <f>(COUNTIFS('Estruturante Móvel'!$M:$M,$B35,'Estruturante Móvel'!$AM:$AM,KR$4))-(COUNTIFS('Estruturante Móvel'!$M:$M,$B35,'Estruturante Móvel'!$AM:$AM,KR$4,'Estruturante Móvel'!$AQ:$AQ,"REPARO FO"))</f>
        <v>0</v>
      </c>
      <c r="KS35" s="140">
        <f>(COUNTIFS('Estruturante Móvel'!$M:$M,$B34,'Estruturante Móvel'!$C:$C,"&lt;&gt;PREVISTO",'Estruturante Móvel'!$G:$G,KR$4,'Estruturante Móvel'!$L:$L,'CRONOGRAMA_CONST+MIGRACAO'!KH$7))</f>
        <v>0</v>
      </c>
      <c r="KT35" s="139">
        <f>(COUNTIFS('Estruturante Móvel'!$M:$M,$B35,'Estruturante Móvel'!$AM:$AM,KT$4))-(COUNTIFS('Estruturante Móvel'!$M:$M,$B35,'Estruturante Móvel'!$AM:$AM,KT$4,'Estruturante Móvel'!$AQ:$AQ,"REPARO FO"))</f>
        <v>0</v>
      </c>
      <c r="KU35" s="140">
        <f>(COUNTIFS('Estruturante Móvel'!$M:$M,$B34,'Estruturante Móvel'!$C:$C,"&lt;&gt;PREVISTO",'Estruturante Móvel'!$G:$G,KT$4,'Estruturante Móvel'!$L:$L,'CRONOGRAMA_CONST+MIGRACAO'!KJ$7))</f>
        <v>0</v>
      </c>
      <c r="KV35" s="139">
        <f>(COUNTIFS('Estruturante Móvel'!$M:$M,$B35,'Estruturante Móvel'!$AM:$AM,KV$4))-(COUNTIFS('Estruturante Móvel'!$M:$M,$B35,'Estruturante Móvel'!$AM:$AM,KV$4,'Estruturante Móvel'!$AQ:$AQ,"REPARO FO"))</f>
        <v>0</v>
      </c>
      <c r="KW35" s="140">
        <f>(COUNTIFS('Estruturante Móvel'!$M:$M,$B34,'Estruturante Móvel'!$C:$C,"&lt;&gt;PREVISTO",'Estruturante Móvel'!$G:$G,KV$4,'Estruturante Móvel'!$L:$L,'CRONOGRAMA_CONST+MIGRACAO'!KL$7))</f>
        <v>0</v>
      </c>
      <c r="KX35" s="139">
        <f>(COUNTIFS('Estruturante Móvel'!$M:$M,$B35,'Estruturante Móvel'!$AM:$AM,KX$4))-(COUNTIFS('Estruturante Móvel'!$M:$M,$B35,'Estruturante Móvel'!$AM:$AM,KX$4,'Estruturante Móvel'!$AQ:$AQ,"REPARO FO"))</f>
        <v>0</v>
      </c>
      <c r="KY35" s="140">
        <f>(COUNTIFS('Estruturante Móvel'!$M:$M,$B34,'Estruturante Móvel'!$C:$C,"&lt;&gt;PREVISTO",'Estruturante Móvel'!$G:$G,KX$4,'Estruturante Móvel'!$L:$L,'CRONOGRAMA_CONST+MIGRACAO'!KN$7))</f>
        <v>0</v>
      </c>
      <c r="KZ35" s="139">
        <f>(COUNTIFS('Estruturante Móvel'!$M:$M,$B35,'Estruturante Móvel'!$AM:$AM,KZ$4))-(COUNTIFS('Estruturante Móvel'!$M:$M,$B35,'Estruturante Móvel'!$AM:$AM,KZ$4,'Estruturante Móvel'!$AQ:$AQ,"REPARO FO"))</f>
        <v>0</v>
      </c>
      <c r="LA35" s="140">
        <f>(COUNTIFS('Estruturante Móvel'!$M:$M,$B34,'Estruturante Móvel'!$C:$C,"&lt;&gt;PREVISTO",'Estruturante Móvel'!$G:$G,KZ$4,'Estruturante Móvel'!$L:$L,'CRONOGRAMA_CONST+MIGRACAO'!KP$7))</f>
        <v>0</v>
      </c>
      <c r="LB35" s="139">
        <f>(COUNTIFS('Estruturante Móvel'!$M:$M,$B35,'Estruturante Móvel'!$AM:$AM,LB$4))-(COUNTIFS('Estruturante Móvel'!$M:$M,$B35,'Estruturante Móvel'!$AM:$AM,LB$4,'Estruturante Móvel'!$AQ:$AQ,"REPARO FO"))</f>
        <v>0</v>
      </c>
      <c r="LC35" s="140">
        <f>(COUNTIFS('Estruturante Móvel'!$M:$M,$B34,'Estruturante Móvel'!$C:$C,"&lt;&gt;PREVISTO",'Estruturante Móvel'!$G:$G,LB$4,'Estruturante Móvel'!$L:$L,'CRONOGRAMA_CONST+MIGRACAO'!KR$7))</f>
        <v>0</v>
      </c>
      <c r="LD35" s="139">
        <f>(COUNTIFS('Estruturante Móvel'!$M:$M,$B35,'Estruturante Móvel'!$AM:$AM,LD$4))-(COUNTIFS('Estruturante Móvel'!$M:$M,$B35,'Estruturante Móvel'!$AM:$AM,LD$4,'Estruturante Móvel'!$AQ:$AQ,"REPARO FO"))</f>
        <v>0</v>
      </c>
      <c r="LE35" s="140">
        <f>(COUNTIFS('Estruturante Móvel'!$M:$M,$B34,'Estruturante Móvel'!$C:$C,"&lt;&gt;PREVISTO",'Estruturante Móvel'!$G:$G,LD$4,'Estruturante Móvel'!$L:$L,'CRONOGRAMA_CONST+MIGRACAO'!KT$7))</f>
        <v>0</v>
      </c>
      <c r="LF35" s="139">
        <f>(COUNTIFS('Estruturante Móvel'!$M:$M,$B35,'Estruturante Móvel'!$AM:$AM,LF$4))-(COUNTIFS('Estruturante Móvel'!$M:$M,$B35,'Estruturante Móvel'!$AM:$AM,LF$4,'Estruturante Móvel'!$AQ:$AQ,"REPARO FO"))</f>
        <v>0</v>
      </c>
      <c r="LG35" s="140">
        <f>(COUNTIFS('Estruturante Móvel'!$M:$M,$B34,'Estruturante Móvel'!$C:$C,"&lt;&gt;PREVISTO",'Estruturante Móvel'!$G:$G,LF$4,'Estruturante Móvel'!$L:$L,'CRONOGRAMA_CONST+MIGRACAO'!KV$7))</f>
        <v>0</v>
      </c>
      <c r="LH35" s="139">
        <f>(COUNTIFS('Estruturante Móvel'!$M:$M,$B35,'Estruturante Móvel'!$AM:$AM,LH$4))-(COUNTIFS('Estruturante Móvel'!$M:$M,$B35,'Estruturante Móvel'!$AM:$AM,LH$4,'Estruturante Móvel'!$AQ:$AQ,"REPARO FO"))</f>
        <v>0</v>
      </c>
      <c r="LI35" s="140">
        <f>(COUNTIFS('Estruturante Móvel'!$M:$M,$B34,'Estruturante Móvel'!$C:$C,"&lt;&gt;PREVISTO",'Estruturante Móvel'!$G:$G,LH$4,'Estruturante Móvel'!$L:$L,'CRONOGRAMA_CONST+MIGRACAO'!KX$7))</f>
        <v>0</v>
      </c>
      <c r="LJ35" s="139">
        <f>(COUNTIFS('Estruturante Móvel'!$M:$M,$B35,'Estruturante Móvel'!$AM:$AM,LJ$4))-(COUNTIFS('Estruturante Móvel'!$M:$M,$B35,'Estruturante Móvel'!$AM:$AM,LJ$4,'Estruturante Móvel'!$AQ:$AQ,"REPARO FO"))</f>
        <v>0</v>
      </c>
      <c r="LK35" s="140">
        <f>(COUNTIFS('Estruturante Móvel'!$M:$M,$B34,'Estruturante Móvel'!$C:$C,"&lt;&gt;PREVISTO",'Estruturante Móvel'!$G:$G,LJ$4,'Estruturante Móvel'!$L:$L,'CRONOGRAMA_CONST+MIGRACAO'!KZ$7))</f>
        <v>0</v>
      </c>
      <c r="LL35" s="139">
        <f>(COUNTIFS('Estruturante Móvel'!$M:$M,$B35,'Estruturante Móvel'!$AM:$AM,LL$4))-(COUNTIFS('Estruturante Móvel'!$M:$M,$B35,'Estruturante Móvel'!$AM:$AM,LL$4,'Estruturante Móvel'!$AQ:$AQ,"REPARO FO"))</f>
        <v>0</v>
      </c>
      <c r="LM35" s="140">
        <f>(COUNTIFS('Estruturante Móvel'!$M:$M,$B34,'Estruturante Móvel'!$C:$C,"&lt;&gt;PREVISTO",'Estruturante Móvel'!$G:$G,LL$4,'Estruturante Móvel'!$L:$L,'CRONOGRAMA_CONST+MIGRACAO'!LB$7))</f>
        <v>0</v>
      </c>
      <c r="LN35" s="139">
        <f>(COUNTIFS('Estruturante Móvel'!$M:$M,$B35,'Estruturante Móvel'!$AM:$AM,LN$4))-(COUNTIFS('Estruturante Móvel'!$M:$M,$B35,'Estruturante Móvel'!$AM:$AM,LN$4,'Estruturante Móvel'!$AQ:$AQ,"REPARO FO"))</f>
        <v>0</v>
      </c>
      <c r="LO35" s="140">
        <f>(COUNTIFS('Estruturante Móvel'!$M:$M,$B34,'Estruturante Móvel'!$C:$C,"&lt;&gt;PREVISTO",'Estruturante Móvel'!$G:$G,LN$4,'Estruturante Móvel'!$L:$L,'CRONOGRAMA_CONST+MIGRACAO'!LD$7))</f>
        <v>0</v>
      </c>
      <c r="LP35" s="139">
        <f>(COUNTIFS('Estruturante Móvel'!$M:$M,$B35,'Estruturante Móvel'!$AM:$AM,LP$4))-(COUNTIFS('Estruturante Móvel'!$M:$M,$B35,'Estruturante Móvel'!$AM:$AM,LP$4,'Estruturante Móvel'!$AQ:$AQ,"REPARO FO"))</f>
        <v>0</v>
      </c>
      <c r="LQ35" s="140">
        <f>(COUNTIFS('Estruturante Móvel'!$M:$M,$B34,'Estruturante Móvel'!$C:$C,"&lt;&gt;PREVISTO",'Estruturante Móvel'!$G:$G,LP$4,'Estruturante Móvel'!$L:$L,'CRONOGRAMA_CONST+MIGRACAO'!LF$7))</f>
        <v>0</v>
      </c>
      <c r="LR35" s="139">
        <f>(COUNTIFS('Estruturante Móvel'!$M:$M,$B35,'Estruturante Móvel'!$AM:$AM,LR$4))-(COUNTIFS('Estruturante Móvel'!$M:$M,$B35,'Estruturante Móvel'!$AM:$AM,LR$4,'Estruturante Móvel'!$AQ:$AQ,"REPARO FO"))</f>
        <v>0</v>
      </c>
      <c r="LS35" s="140">
        <f>(COUNTIFS('Estruturante Móvel'!$M:$M,$B34,'Estruturante Móvel'!$C:$C,"&lt;&gt;PREVISTO",'Estruturante Móvel'!$G:$G,LR$4,'Estruturante Móvel'!$L:$L,'CRONOGRAMA_CONST+MIGRACAO'!LH$7))</f>
        <v>0</v>
      </c>
      <c r="LT35" s="139">
        <f>(COUNTIFS('Estruturante Móvel'!$M:$M,$B35,'Estruturante Móvel'!$AM:$AM,LT$4))-(COUNTIFS('Estruturante Móvel'!$M:$M,$B35,'Estruturante Móvel'!$AM:$AM,LT$4,'Estruturante Móvel'!$AQ:$AQ,"REPARO FO"))</f>
        <v>0</v>
      </c>
      <c r="LU35" s="140">
        <f>(COUNTIFS('Estruturante Móvel'!$M:$M,$B34,'Estruturante Móvel'!$C:$C,"&lt;&gt;PREVISTO",'Estruturante Móvel'!$G:$G,LT$4,'Estruturante Móvel'!$L:$L,'CRONOGRAMA_CONST+MIGRACAO'!LJ$7))</f>
        <v>0</v>
      </c>
      <c r="LV35" s="139">
        <f>(COUNTIFS('Estruturante Móvel'!$M:$M,$B35,'Estruturante Móvel'!$AM:$AM,LV$4))-(COUNTIFS('Estruturante Móvel'!$M:$M,$B35,'Estruturante Móvel'!$AM:$AM,LV$4,'Estruturante Móvel'!$AQ:$AQ,"REPARO FO"))</f>
        <v>0</v>
      </c>
      <c r="LW35" s="140">
        <f>(COUNTIFS('Estruturante Móvel'!$M:$M,$B34,'Estruturante Móvel'!$C:$C,"&lt;&gt;PREVISTO",'Estruturante Móvel'!$G:$G,LV$4,'Estruturante Móvel'!$L:$L,'CRONOGRAMA_CONST+MIGRACAO'!LL$7))</f>
        <v>0</v>
      </c>
      <c r="LX35" s="139">
        <f>(COUNTIFS('Estruturante Móvel'!$M:$M,$B35,'Estruturante Móvel'!$AM:$AM,LX$4))-(COUNTIFS('Estruturante Móvel'!$M:$M,$B35,'Estruturante Móvel'!$AM:$AM,LX$4,'Estruturante Móvel'!$AQ:$AQ,"REPARO FO"))</f>
        <v>0</v>
      </c>
      <c r="LY35" s="140">
        <f>(COUNTIFS('Estruturante Móvel'!$M:$M,$B34,'Estruturante Móvel'!$C:$C,"&lt;&gt;PREVISTO",'Estruturante Móvel'!$G:$G,LX$4,'Estruturante Móvel'!$L:$L,'CRONOGRAMA_CONST+MIGRACAO'!LN$7))</f>
        <v>0</v>
      </c>
      <c r="LZ35" s="139">
        <f>(COUNTIFS('Estruturante Móvel'!$M:$M,$B35,'Estruturante Móvel'!$AM:$AM,LZ$4))-(COUNTIFS('Estruturante Móvel'!$M:$M,$B35,'Estruturante Móvel'!$AM:$AM,LZ$4,'Estruturante Móvel'!$AQ:$AQ,"REPARO FO"))</f>
        <v>0</v>
      </c>
      <c r="MA35" s="140">
        <f>(COUNTIFS('Estruturante Móvel'!$M:$M,$B34,'Estruturante Móvel'!$C:$C,"&lt;&gt;PREVISTO",'Estruturante Móvel'!$G:$G,LZ$4,'Estruturante Móvel'!$L:$L,'CRONOGRAMA_CONST+MIGRACAO'!LP$7))</f>
        <v>0</v>
      </c>
      <c r="MB35" s="139">
        <f>(COUNTIFS('Estruturante Móvel'!$M:$M,$B35,'Estruturante Móvel'!$AM:$AM,MB$4))-(COUNTIFS('Estruturante Móvel'!$M:$M,$B35,'Estruturante Móvel'!$AM:$AM,MB$4,'Estruturante Móvel'!$AQ:$AQ,"REPARO FO"))</f>
        <v>0</v>
      </c>
      <c r="MC35" s="140">
        <f>(COUNTIFS('Estruturante Móvel'!$M:$M,$B34,'Estruturante Móvel'!$C:$C,"&lt;&gt;PREVISTO",'Estruturante Móvel'!$G:$G,MB$4,'Estruturante Móvel'!$L:$L,'CRONOGRAMA_CONST+MIGRACAO'!LR$7))</f>
        <v>0</v>
      </c>
      <c r="MD35" s="139">
        <f>(COUNTIFS('Estruturante Móvel'!$M:$M,$B35,'Estruturante Móvel'!$AM:$AM,MD$4))-(COUNTIFS('Estruturante Móvel'!$M:$M,$B35,'Estruturante Móvel'!$AM:$AM,MD$4,'Estruturante Móvel'!$AQ:$AQ,"REPARO FO"))</f>
        <v>0</v>
      </c>
      <c r="ME35" s="140">
        <f>(COUNTIFS('Estruturante Móvel'!$M:$M,$B34,'Estruturante Móvel'!$C:$C,"&lt;&gt;PREVISTO",'Estruturante Móvel'!$G:$G,MD$4,'Estruturante Móvel'!$L:$L,'CRONOGRAMA_CONST+MIGRACAO'!LT$7))</f>
        <v>0</v>
      </c>
      <c r="MF35" s="139">
        <f>(COUNTIFS('Estruturante Móvel'!$M:$M,$B35,'Estruturante Móvel'!$AM:$AM,MF$4))-(COUNTIFS('Estruturante Móvel'!$M:$M,$B35,'Estruturante Móvel'!$AM:$AM,MF$4,'Estruturante Móvel'!$AQ:$AQ,"REPARO FO"))</f>
        <v>0</v>
      </c>
      <c r="MG35" s="140">
        <f>(COUNTIFS('Estruturante Móvel'!$M:$M,$B34,'Estruturante Móvel'!$C:$C,"&lt;&gt;PREVISTO",'Estruturante Móvel'!$G:$G,MF$4,'Estruturante Móvel'!$L:$L,'CRONOGRAMA_CONST+MIGRACAO'!LV$7))</f>
        <v>0</v>
      </c>
      <c r="MH35" s="139">
        <f>(COUNTIFS('Estruturante Móvel'!$M:$M,$B35,'Estruturante Móvel'!$AM:$AM,MH$4))-(COUNTIFS('Estruturante Móvel'!$M:$M,$B35,'Estruturante Móvel'!$AM:$AM,MH$4,'Estruturante Móvel'!$AQ:$AQ,"REPARO FO"))</f>
        <v>0</v>
      </c>
      <c r="MI35" s="140">
        <f>(COUNTIFS('Estruturante Móvel'!$M:$M,$B34,'Estruturante Móvel'!$C:$C,"&lt;&gt;PREVISTO",'Estruturante Móvel'!$G:$G,MH$4,'Estruturante Móvel'!$L:$L,'CRONOGRAMA_CONST+MIGRACAO'!LX$7))</f>
        <v>0</v>
      </c>
      <c r="MJ35" s="139">
        <f>(COUNTIFS('Estruturante Móvel'!$M:$M,$B35,'Estruturante Móvel'!$AM:$AM,MJ$4))-(COUNTIFS('Estruturante Móvel'!$M:$M,$B35,'Estruturante Móvel'!$AM:$AM,MJ$4,'Estruturante Móvel'!$AQ:$AQ,"REPARO FO"))</f>
        <v>0</v>
      </c>
      <c r="MK35" s="140">
        <f>(COUNTIFS('Estruturante Móvel'!$M:$M,$B34,'Estruturante Móvel'!$C:$C,"&lt;&gt;PREVISTO",'Estruturante Móvel'!$G:$G,MJ$4,'Estruturante Móvel'!$L:$L,'CRONOGRAMA_CONST+MIGRACAO'!LZ$7))</f>
        <v>0</v>
      </c>
      <c r="ML35" s="139">
        <f>(COUNTIFS('Estruturante Móvel'!$M:$M,$B35,'Estruturante Móvel'!$AM:$AM,ML$4))-(COUNTIFS('Estruturante Móvel'!$M:$M,$B35,'Estruturante Móvel'!$AM:$AM,ML$4,'Estruturante Móvel'!$AQ:$AQ,"REPARO FO"))</f>
        <v>0</v>
      </c>
      <c r="MM35" s="140">
        <f>(COUNTIFS('Estruturante Móvel'!$M:$M,$B34,'Estruturante Móvel'!$C:$C,"&lt;&gt;PREVISTO",'Estruturante Móvel'!$G:$G,ML$4,'Estruturante Móvel'!$L:$L,'CRONOGRAMA_CONST+MIGRACAO'!MB$7))</f>
        <v>0</v>
      </c>
      <c r="MN35" s="139">
        <f>(COUNTIFS('Estruturante Móvel'!$M:$M,$B35,'Estruturante Móvel'!$AM:$AM,MN$4))-(COUNTIFS('Estruturante Móvel'!$M:$M,$B35,'Estruturante Móvel'!$AM:$AM,MN$4,'Estruturante Móvel'!$AQ:$AQ,"REPARO FO"))</f>
        <v>0</v>
      </c>
      <c r="MO35" s="140">
        <f>(COUNTIFS('Estruturante Móvel'!$M:$M,$B34,'Estruturante Móvel'!$C:$C,"&lt;&gt;PREVISTO",'Estruturante Móvel'!$G:$G,MN$4,'Estruturante Móvel'!$L:$L,'CRONOGRAMA_CONST+MIGRACAO'!MD$7))</f>
        <v>0</v>
      </c>
      <c r="MP35" s="139">
        <f>(COUNTIFS('Estruturante Móvel'!$M:$M,$B35,'Estruturante Móvel'!$AM:$AM,MP$4))-(COUNTIFS('Estruturante Móvel'!$M:$M,$B35,'Estruturante Móvel'!$AM:$AM,MP$4,'Estruturante Móvel'!$AQ:$AQ,"REPARO FO"))</f>
        <v>0</v>
      </c>
      <c r="MQ35" s="140">
        <f>(COUNTIFS('Estruturante Móvel'!$M:$M,$B34,'Estruturante Móvel'!$C:$C,"&lt;&gt;PREVISTO",'Estruturante Móvel'!$G:$G,MP$4,'Estruturante Móvel'!$L:$L,'CRONOGRAMA_CONST+MIGRACAO'!MF$7))</f>
        <v>0</v>
      </c>
      <c r="MR35" s="139">
        <f>(COUNTIFS('Estruturante Móvel'!$M:$M,$B35,'Estruturante Móvel'!$AM:$AM,MR$4))-(COUNTIFS('Estruturante Móvel'!$M:$M,$B35,'Estruturante Móvel'!$AM:$AM,MR$4,'Estruturante Móvel'!$AQ:$AQ,"REPARO FO"))</f>
        <v>0</v>
      </c>
      <c r="MS35" s="140">
        <f>(COUNTIFS('Estruturante Móvel'!$M:$M,$B34,'Estruturante Móvel'!$C:$C,"&lt;&gt;PREVISTO",'Estruturante Móvel'!$G:$G,MR$4,'Estruturante Móvel'!$L:$L,'CRONOGRAMA_CONST+MIGRACAO'!MH$7))</f>
        <v>0</v>
      </c>
      <c r="MT35" s="139">
        <f>(COUNTIFS('Estruturante Móvel'!$M:$M,$B35,'Estruturante Móvel'!$AM:$AM,MT$4))-(COUNTIFS('Estruturante Móvel'!$M:$M,$B35,'Estruturante Móvel'!$AM:$AM,MT$4,'Estruturante Móvel'!$AQ:$AQ,"REPARO FO"))</f>
        <v>0</v>
      </c>
      <c r="MU35" s="140">
        <f>(COUNTIFS('Estruturante Móvel'!$M:$M,$B34,'Estruturante Móvel'!$C:$C,"&lt;&gt;PREVISTO",'Estruturante Móvel'!$G:$G,MT$4,'Estruturante Móvel'!$L:$L,'CRONOGRAMA_CONST+MIGRACAO'!MJ$7))</f>
        <v>0</v>
      </c>
      <c r="MV35" s="139">
        <f>(COUNTIFS('Estruturante Móvel'!$M:$M,$B35,'Estruturante Móvel'!$AM:$AM,MV$4))-(COUNTIFS('Estruturante Móvel'!$M:$M,$B35,'Estruturante Móvel'!$AM:$AM,MV$4,'Estruturante Móvel'!$AQ:$AQ,"REPARO FO"))</f>
        <v>0</v>
      </c>
      <c r="MW35" s="140">
        <f>(COUNTIFS('Estruturante Móvel'!$M:$M,$B34,'Estruturante Móvel'!$C:$C,"&lt;&gt;PREVISTO",'Estruturante Móvel'!$G:$G,MV$4,'Estruturante Móvel'!$L:$L,'CRONOGRAMA_CONST+MIGRACAO'!ML$7))</f>
        <v>0</v>
      </c>
      <c r="MX35" s="139">
        <f>(COUNTIFS('Estruturante Móvel'!$M:$M,$B35,'Estruturante Móvel'!$AM:$AM,MX$4))-(COUNTIFS('Estruturante Móvel'!$M:$M,$B35,'Estruturante Móvel'!$AM:$AM,MX$4,'Estruturante Móvel'!$AQ:$AQ,"REPARO FO"))</f>
        <v>0</v>
      </c>
      <c r="MY35" s="140">
        <f>(COUNTIFS('Estruturante Móvel'!$M:$M,$B34,'Estruturante Móvel'!$C:$C,"&lt;&gt;PREVISTO",'Estruturante Móvel'!$G:$G,MX$4,'Estruturante Móvel'!$L:$L,'CRONOGRAMA_CONST+MIGRACAO'!MN$7))</f>
        <v>0</v>
      </c>
      <c r="MZ35" s="139">
        <f>(COUNTIFS('Estruturante Móvel'!$M:$M,$B35,'Estruturante Móvel'!$AM:$AM,MZ$4))-(COUNTIFS('Estruturante Móvel'!$M:$M,$B35,'Estruturante Móvel'!$AM:$AM,MZ$4,'Estruturante Móvel'!$AQ:$AQ,"REPARO FO"))</f>
        <v>0</v>
      </c>
      <c r="NA35" s="140">
        <f>(COUNTIFS('Estruturante Móvel'!$M:$M,$B34,'Estruturante Móvel'!$C:$C,"&lt;&gt;PREVISTO",'Estruturante Móvel'!$G:$G,MZ$4,'Estruturante Móvel'!$L:$L,'CRONOGRAMA_CONST+MIGRACAO'!MP$7))</f>
        <v>0</v>
      </c>
      <c r="NB35" s="139">
        <f>(COUNTIFS('Estruturante Móvel'!$M:$M,$B35,'Estruturante Móvel'!$AM:$AM,NB$4))-(COUNTIFS('Estruturante Móvel'!$M:$M,$B35,'Estruturante Móvel'!$AM:$AM,NB$4,'Estruturante Móvel'!$AQ:$AQ,"REPARO FO"))</f>
        <v>0</v>
      </c>
      <c r="NC35" s="140">
        <f>(COUNTIFS('Estruturante Móvel'!$M:$M,$B34,'Estruturante Móvel'!$C:$C,"&lt;&gt;PREVISTO",'Estruturante Móvel'!$G:$G,NB$4,'Estruturante Móvel'!$L:$L,'CRONOGRAMA_CONST+MIGRACAO'!MR$7))</f>
        <v>0</v>
      </c>
      <c r="ND35" s="139">
        <f>(COUNTIFS('Estruturante Móvel'!$M:$M,$B35,'Estruturante Móvel'!$AM:$AM,ND$4))-(COUNTIFS('Estruturante Móvel'!$M:$M,$B35,'Estruturante Móvel'!$AM:$AM,ND$4,'Estruturante Móvel'!$AQ:$AQ,"REPARO FO"))</f>
        <v>0</v>
      </c>
      <c r="NE35" s="140">
        <f>(COUNTIFS('Estruturante Móvel'!$M:$M,$B34,'Estruturante Móvel'!$C:$C,"&lt;&gt;PREVISTO",'Estruturante Móvel'!$G:$G,ND$4,'Estruturante Móvel'!$L:$L,'CRONOGRAMA_CONST+MIGRACAO'!MT$7))</f>
        <v>0</v>
      </c>
      <c r="NF35" s="139">
        <f>(COUNTIFS('Estruturante Móvel'!$M:$M,$B35,'Estruturante Móvel'!$AM:$AM,NF$4))-(COUNTIFS('Estruturante Móvel'!$M:$M,$B35,'Estruturante Móvel'!$AM:$AM,NF$4,'Estruturante Móvel'!$AQ:$AQ,"REPARO FO"))</f>
        <v>0</v>
      </c>
      <c r="NG35" s="140">
        <f>(COUNTIFS('Estruturante Móvel'!$M:$M,$B34,'Estruturante Móvel'!$C:$C,"&lt;&gt;PREVISTO",'Estruturante Móvel'!$G:$G,NF$4,'Estruturante Móvel'!$L:$L,'CRONOGRAMA_CONST+MIGRACAO'!MV$7))</f>
        <v>0</v>
      </c>
      <c r="NH35" s="139">
        <f>(COUNTIFS('Estruturante Móvel'!$M:$M,$B35,'Estruturante Móvel'!$AM:$AM,NH$4))-(COUNTIFS('Estruturante Móvel'!$M:$M,$B35,'Estruturante Móvel'!$AM:$AM,NH$4,'Estruturante Móvel'!$AQ:$AQ,"REPARO FO"))</f>
        <v>0</v>
      </c>
      <c r="NI35" s="140">
        <f>(COUNTIFS('Estruturante Móvel'!$M:$M,$B34,'Estruturante Móvel'!$C:$C,"&lt;&gt;PREVISTO",'Estruturante Móvel'!$G:$G,NH$4,'Estruturante Móvel'!$L:$L,'CRONOGRAMA_CONST+MIGRACAO'!MX$7))</f>
        <v>0</v>
      </c>
    </row>
    <row r="36" spans="1:373" hidden="1" outlineLevel="1">
      <c r="B36" s="205" t="s">
        <v>445</v>
      </c>
      <c r="C36" s="161" t="s">
        <v>186</v>
      </c>
      <c r="D36" s="161">
        <f>COUNTIFS('Estruturante Móvel'!$M:$M,B34,'Estruturante Móvel'!$L:$L,'CRONOGRAMA_CONST+MIGRACAO'!B36)</f>
        <v>1</v>
      </c>
      <c r="E36" s="161">
        <f>(COUNTIFS('Estruturante Móvel'!$M:$M,B34,'Estruturante Móvel'!$C:$C,"&lt;&gt;PREVISTO",'Estruturante Móvel'!$L:$L,'CRONOGRAMA_CONST+MIGRACAO'!B36))</f>
        <v>1</v>
      </c>
      <c r="F36" s="162">
        <f>(COUNTIFS('Estruturante Móvel'!$M:$M,B34,'Estruturante Móvel'!$C:$C,"PREVISTO",'Estruturante Móvel'!$L:$L,'CRONOGRAMA_CONST+MIGRACAO'!B36))</f>
        <v>0</v>
      </c>
      <c r="G36" s="162"/>
      <c r="H36" s="165" t="str">
        <f t="shared" si="378"/>
        <v>Concluído</v>
      </c>
      <c r="I36" s="166">
        <v>45566</v>
      </c>
      <c r="J36" s="160">
        <f t="shared" si="379"/>
        <v>1</v>
      </c>
      <c r="K36" s="157">
        <f t="shared" si="380"/>
        <v>1</v>
      </c>
      <c r="L36" s="139">
        <f>(COUNTIFS('Estruturante Móvel'!$M:$M,$B34,'Estruturante Móvel'!$AM:$AM,L$4,'Estruturante Móvel'!$L:$L,'CRONOGRAMA_CONST+MIGRACAO'!$B36))</f>
        <v>0</v>
      </c>
      <c r="M36" s="140">
        <f>(COUNTIFS('Estruturante Móvel'!$M:$M,$B34,'Estruturante Móvel'!$C:$C,"&lt;&gt;PREVISTO",'Estruturante Móvel'!$G:$G,L$4,'Estruturante Móvel'!$L:$L,'CRONOGRAMA_CONST+MIGRACAO'!B$8))</f>
        <v>0</v>
      </c>
      <c r="N36" s="139">
        <f>(COUNTIFS('Estruturante Móvel'!$M:$M,$B34,'Estruturante Móvel'!$AM:$AM,N$4,'Estruturante Móvel'!$L:$L,'CRONOGRAMA_CONST+MIGRACAO'!$B36))</f>
        <v>0</v>
      </c>
      <c r="O36" s="140">
        <f>(COUNTIFS('Estruturante Móvel'!$M:$M,$B34,'Estruturante Móvel'!$C:$C,"&lt;&gt;PREVISTO",'Estruturante Móvel'!$G:$G,N$4,'Estruturante Móvel'!$L:$L,'CRONOGRAMA_CONST+MIGRACAO'!D$8))</f>
        <v>0</v>
      </c>
      <c r="P36" s="139">
        <f>(COUNTIFS('Estruturante Móvel'!$M:$M,$B34,'Estruturante Móvel'!$AM:$AM,P$4,'Estruturante Móvel'!$L:$L,'CRONOGRAMA_CONST+MIGRACAO'!$B36))</f>
        <v>0</v>
      </c>
      <c r="Q36" s="140">
        <f>(COUNTIFS('Estruturante Móvel'!$M:$M,$B34,'Estruturante Móvel'!$C:$C,"&lt;&gt;PREVISTO",'Estruturante Móvel'!$G:$G,P$4,'Estruturante Móvel'!$L:$L,'CRONOGRAMA_CONST+MIGRACAO'!F$8))</f>
        <v>0</v>
      </c>
      <c r="R36" s="139">
        <f>(COUNTIFS('Estruturante Móvel'!$M:$M,$B34,'Estruturante Móvel'!$AM:$AM,R$4,'Estruturante Móvel'!$L:$L,'CRONOGRAMA_CONST+MIGRACAO'!$B36))</f>
        <v>0</v>
      </c>
      <c r="S36" s="140">
        <f>(COUNTIFS('Estruturante Móvel'!$M:$M,$B34,'Estruturante Móvel'!$C:$C,"&lt;&gt;PREVISTO",'Estruturante Móvel'!$G:$G,R$4,'Estruturante Móvel'!$L:$L,'CRONOGRAMA_CONST+MIGRACAO'!H$8))</f>
        <v>0</v>
      </c>
      <c r="T36" s="139">
        <f>(COUNTIFS('Estruturante Móvel'!$M:$M,$B34,'Estruturante Móvel'!$AM:$AM,T$4,'Estruturante Móvel'!$L:$L,'CRONOGRAMA_CONST+MIGRACAO'!$B36))</f>
        <v>0</v>
      </c>
      <c r="U36" s="140">
        <f>(COUNTIFS('Estruturante Móvel'!$M:$M,$B34,'Estruturante Móvel'!$C:$C,"&lt;&gt;PREVISTO",'Estruturante Móvel'!$G:$G,T$4,'Estruturante Móvel'!$L:$L,'CRONOGRAMA_CONST+MIGRACAO'!J$8))</f>
        <v>0</v>
      </c>
      <c r="V36" s="139">
        <f>(COUNTIFS('Estruturante Móvel'!$M:$M,$B34,'Estruturante Móvel'!$AM:$AM,V$4,'Estruturante Móvel'!$L:$L,'CRONOGRAMA_CONST+MIGRACAO'!$B36))</f>
        <v>0</v>
      </c>
      <c r="W36" s="140">
        <f>(COUNTIFS('Estruturante Móvel'!$M:$M,$B34,'Estruturante Móvel'!$C:$C,"&lt;&gt;PREVISTO",'Estruturante Móvel'!$G:$G,V$4,'Estruturante Móvel'!$L:$L,'CRONOGRAMA_CONST+MIGRACAO'!L$8))</f>
        <v>0</v>
      </c>
      <c r="X36" s="139">
        <f>(COUNTIFS('Estruturante Móvel'!$M:$M,$B34,'Estruturante Móvel'!$AM:$AM,X$4,'Estruturante Móvel'!$L:$L,'CRONOGRAMA_CONST+MIGRACAO'!$B36))</f>
        <v>0</v>
      </c>
      <c r="Y36" s="140">
        <f>(COUNTIFS('Estruturante Móvel'!$M:$M,$B34,'Estruturante Móvel'!$C:$C,"&lt;&gt;PREVISTO",'Estruturante Móvel'!$G:$G,X$4,'Estruturante Móvel'!$L:$L,'CRONOGRAMA_CONST+MIGRACAO'!N$8))</f>
        <v>0</v>
      </c>
      <c r="Z36" s="139">
        <f>(COUNTIFS('Estruturante Móvel'!$M:$M,$B34,'Estruturante Móvel'!$AM:$AM,Z$4,'Estruturante Móvel'!$L:$L,'CRONOGRAMA_CONST+MIGRACAO'!$B36))</f>
        <v>0</v>
      </c>
      <c r="AA36" s="140">
        <f>(COUNTIFS('Estruturante Móvel'!$M:$M,$B34,'Estruturante Móvel'!$C:$C,"&lt;&gt;PREVISTO",'Estruturante Móvel'!$G:$G,Z$4,'Estruturante Móvel'!$L:$L,'CRONOGRAMA_CONST+MIGRACAO'!P$8))</f>
        <v>0</v>
      </c>
      <c r="AB36" s="139">
        <f>(COUNTIFS('Estruturante Móvel'!$M:$M,$B34,'Estruturante Móvel'!$AM:$AM,AB$4,'Estruturante Móvel'!$L:$L,'CRONOGRAMA_CONST+MIGRACAO'!$B36))</f>
        <v>0</v>
      </c>
      <c r="AC36" s="140">
        <f>(COUNTIFS('Estruturante Móvel'!$M:$M,$B34,'Estruturante Móvel'!$C:$C,"&lt;&gt;PREVISTO",'Estruturante Móvel'!$G:$G,AB$4,'Estruturante Móvel'!$L:$L,'CRONOGRAMA_CONST+MIGRACAO'!R$8))</f>
        <v>0</v>
      </c>
      <c r="AD36" s="139">
        <f>(COUNTIFS('Estruturante Móvel'!$M:$M,$B34,'Estruturante Móvel'!$AM:$AM,AD$4,'Estruturante Móvel'!$L:$L,'CRONOGRAMA_CONST+MIGRACAO'!$B36))</f>
        <v>0</v>
      </c>
      <c r="AE36" s="140">
        <f>(COUNTIFS('Estruturante Móvel'!$M:$M,$B34,'Estruturante Móvel'!$C:$C,"&lt;&gt;PREVISTO",'Estruturante Móvel'!$G:$G,AD$4,'Estruturante Móvel'!$L:$L,'CRONOGRAMA_CONST+MIGRACAO'!T$8))</f>
        <v>0</v>
      </c>
      <c r="AF36" s="139">
        <f>(COUNTIFS('Estruturante Móvel'!$M:$M,$B34,'Estruturante Móvel'!$AM:$AM,AF$4,'Estruturante Móvel'!$L:$L,'CRONOGRAMA_CONST+MIGRACAO'!$B36))</f>
        <v>0</v>
      </c>
      <c r="AG36" s="140">
        <f>(COUNTIFS('Estruturante Móvel'!$M:$M,$B34,'Estruturante Móvel'!$C:$C,"&lt;&gt;PREVISTO",'Estruturante Móvel'!$G:$G,AF$4,'Estruturante Móvel'!$L:$L,'CRONOGRAMA_CONST+MIGRACAO'!V$8))</f>
        <v>0</v>
      </c>
      <c r="AH36" s="139">
        <f>(COUNTIFS('Estruturante Móvel'!$M:$M,$B34,'Estruturante Móvel'!$AM:$AM,AH$4,'Estruturante Móvel'!$L:$L,'CRONOGRAMA_CONST+MIGRACAO'!$B36))</f>
        <v>0</v>
      </c>
      <c r="AI36" s="140">
        <f>(COUNTIFS('Estruturante Móvel'!$M:$M,$B34,'Estruturante Móvel'!$C:$C,"&lt;&gt;PREVISTO",'Estruturante Móvel'!$G:$G,AH$4,'Estruturante Móvel'!$L:$L,'CRONOGRAMA_CONST+MIGRACAO'!X$8))</f>
        <v>0</v>
      </c>
      <c r="AJ36" s="139">
        <f>(COUNTIFS('Estruturante Móvel'!$M:$M,$B34,'Estruturante Móvel'!$AM:$AM,AJ$4,'Estruturante Móvel'!$L:$L,'CRONOGRAMA_CONST+MIGRACAO'!$B36))</f>
        <v>0</v>
      </c>
      <c r="AK36" s="140">
        <f>(COUNTIFS('Estruturante Móvel'!$M:$M,$B34,'Estruturante Móvel'!$C:$C,"&lt;&gt;PREVISTO",'Estruturante Móvel'!$G:$G,AJ$4,'Estruturante Móvel'!$L:$L,'CRONOGRAMA_CONST+MIGRACAO'!Z$8))</f>
        <v>0</v>
      </c>
      <c r="AL36" s="139">
        <f>(COUNTIFS('Estruturante Móvel'!$M:$M,$B34,'Estruturante Móvel'!$AM:$AM,AL$4,'Estruturante Móvel'!$L:$L,'CRONOGRAMA_CONST+MIGRACAO'!$B36))</f>
        <v>0</v>
      </c>
      <c r="AM36" s="140">
        <f>(COUNTIFS('Estruturante Móvel'!$M:$M,$B34,'Estruturante Móvel'!$C:$C,"&lt;&gt;PREVISTO",'Estruturante Móvel'!$G:$G,AL$4,'Estruturante Móvel'!$L:$L,'CRONOGRAMA_CONST+MIGRACAO'!AB$8))</f>
        <v>0</v>
      </c>
      <c r="AN36" s="139">
        <f>(COUNTIFS('Estruturante Móvel'!$M:$M,$B34,'Estruturante Móvel'!$AM:$AM,AN$4,'Estruturante Móvel'!$L:$L,'CRONOGRAMA_CONST+MIGRACAO'!$B36))</f>
        <v>0</v>
      </c>
      <c r="AO36" s="140">
        <f>(COUNTIFS('Estruturante Móvel'!$M:$M,$B34,'Estruturante Móvel'!$C:$C,"&lt;&gt;PREVISTO",'Estruturante Móvel'!$G:$G,AN$4,'Estruturante Móvel'!$L:$L,'CRONOGRAMA_CONST+MIGRACAO'!AD$8))</f>
        <v>0</v>
      </c>
      <c r="AP36" s="139">
        <f>(COUNTIFS('Estruturante Móvel'!$M:$M,$B34,'Estruturante Móvel'!$AM:$AM,AP$4,'Estruturante Móvel'!$L:$L,'CRONOGRAMA_CONST+MIGRACAO'!$B36))</f>
        <v>0</v>
      </c>
      <c r="AQ36" s="140">
        <f>(COUNTIFS('Estruturante Móvel'!$M:$M,$B34,'Estruturante Móvel'!$C:$C,"&lt;&gt;PREVISTO",'Estruturante Móvel'!$G:$G,AP$4,'Estruturante Móvel'!$L:$L,'CRONOGRAMA_CONST+MIGRACAO'!AF$8))</f>
        <v>0</v>
      </c>
      <c r="AR36" s="139">
        <f>(COUNTIFS('Estruturante Móvel'!$M:$M,$B34,'Estruturante Móvel'!$AM:$AM,AR$4,'Estruturante Móvel'!$L:$L,'CRONOGRAMA_CONST+MIGRACAO'!$B36))</f>
        <v>0</v>
      </c>
      <c r="AS36" s="140">
        <f>(COUNTIFS('Estruturante Móvel'!$M:$M,$B34,'Estruturante Móvel'!$C:$C,"&lt;&gt;PREVISTO",'Estruturante Móvel'!$G:$G,AR$4,'Estruturante Móvel'!$L:$L,'CRONOGRAMA_CONST+MIGRACAO'!AH$8))</f>
        <v>0</v>
      </c>
      <c r="AT36" s="139">
        <f>(COUNTIFS('Estruturante Móvel'!$M:$M,$B34,'Estruturante Móvel'!$AM:$AM,AT$4,'Estruturante Móvel'!$L:$L,'CRONOGRAMA_CONST+MIGRACAO'!$B36))</f>
        <v>0</v>
      </c>
      <c r="AU36" s="140">
        <f>(COUNTIFS('Estruturante Móvel'!$M:$M,$B34,'Estruturante Móvel'!$C:$C,"&lt;&gt;PREVISTO",'Estruturante Móvel'!$G:$G,AT$4,'Estruturante Móvel'!$L:$L,'CRONOGRAMA_CONST+MIGRACAO'!AJ$8))</f>
        <v>0</v>
      </c>
      <c r="AV36" s="139">
        <f>(COUNTIFS('Estruturante Móvel'!$M:$M,$B34,'Estruturante Móvel'!$AM:$AM,AV$4,'Estruturante Móvel'!$L:$L,'CRONOGRAMA_CONST+MIGRACAO'!$B36))</f>
        <v>0</v>
      </c>
      <c r="AW36" s="140">
        <f>(COUNTIFS('Estruturante Móvel'!$M:$M,$B34,'Estruturante Móvel'!$C:$C,"&lt;&gt;PREVISTO",'Estruturante Móvel'!$G:$G,AV$4,'Estruturante Móvel'!$L:$L,'CRONOGRAMA_CONST+MIGRACAO'!AL$8))</f>
        <v>0</v>
      </c>
      <c r="AX36" s="139">
        <f>(COUNTIFS('Estruturante Móvel'!$M:$M,$B34,'Estruturante Móvel'!$AM:$AM,AX$4,'Estruturante Móvel'!$L:$L,'CRONOGRAMA_CONST+MIGRACAO'!$B36))</f>
        <v>0</v>
      </c>
      <c r="AY36" s="140">
        <f>(COUNTIFS('Estruturante Móvel'!$M:$M,$B34,'Estruturante Móvel'!$C:$C,"&lt;&gt;PREVISTO",'Estruturante Móvel'!$G:$G,AX$4,'Estruturante Móvel'!$L:$L,'CRONOGRAMA_CONST+MIGRACAO'!AN$8))</f>
        <v>0</v>
      </c>
      <c r="AZ36" s="139">
        <f>(COUNTIFS('Estruturante Móvel'!$M:$M,$B34,'Estruturante Móvel'!$AM:$AM,AZ$4,'Estruturante Móvel'!$L:$L,'CRONOGRAMA_CONST+MIGRACAO'!$B36))</f>
        <v>0</v>
      </c>
      <c r="BA36" s="140">
        <f>(COUNTIFS('Estruturante Móvel'!$M:$M,$B34,'Estruturante Móvel'!$C:$C,"&lt;&gt;PREVISTO",'Estruturante Móvel'!$G:$G,AZ$4,'Estruturante Móvel'!$L:$L,'CRONOGRAMA_CONST+MIGRACAO'!AP$8))</f>
        <v>0</v>
      </c>
      <c r="BB36" s="139">
        <f>(COUNTIFS('Estruturante Móvel'!$M:$M,$B34,'Estruturante Móvel'!$AM:$AM,BB$4,'Estruturante Móvel'!$L:$L,'CRONOGRAMA_CONST+MIGRACAO'!$B36))</f>
        <v>0</v>
      </c>
      <c r="BC36" s="140">
        <f>(COUNTIFS('Estruturante Móvel'!$M:$M,$B34,'Estruturante Móvel'!$C:$C,"&lt;&gt;PREVISTO",'Estruturante Móvel'!$G:$G,BB$4,'Estruturante Móvel'!$L:$L,'CRONOGRAMA_CONST+MIGRACAO'!AR$8))</f>
        <v>0</v>
      </c>
      <c r="BD36" s="139">
        <f>(COUNTIFS('Estruturante Móvel'!$M:$M,$B34,'Estruturante Móvel'!$AM:$AM,BD$4,'Estruturante Móvel'!$L:$L,'CRONOGRAMA_CONST+MIGRACAO'!$B36))</f>
        <v>0</v>
      </c>
      <c r="BE36" s="140">
        <f>(COUNTIFS('Estruturante Móvel'!$M:$M,$B34,'Estruturante Móvel'!$C:$C,"&lt;&gt;PREVISTO",'Estruturante Móvel'!$G:$G,BD$4,'Estruturante Móvel'!$L:$L,'CRONOGRAMA_CONST+MIGRACAO'!AT$8))</f>
        <v>0</v>
      </c>
      <c r="BF36" s="139">
        <f>(COUNTIFS('Estruturante Móvel'!$M:$M,$B34,'Estruturante Móvel'!$AM:$AM,BF$4,'Estruturante Móvel'!$L:$L,'CRONOGRAMA_CONST+MIGRACAO'!$B36))</f>
        <v>0</v>
      </c>
      <c r="BG36" s="140">
        <f>(COUNTIFS('Estruturante Móvel'!$M:$M,$B34,'Estruturante Móvel'!$C:$C,"&lt;&gt;PREVISTO",'Estruturante Móvel'!$G:$G,BF$4,'Estruturante Móvel'!$L:$L,'CRONOGRAMA_CONST+MIGRACAO'!AV$8))</f>
        <v>0</v>
      </c>
      <c r="BH36" s="139">
        <f>(COUNTIFS('Estruturante Móvel'!$M:$M,$B34,'Estruturante Móvel'!$AM:$AM,BH$4,'Estruturante Móvel'!$L:$L,'CRONOGRAMA_CONST+MIGRACAO'!$B36))</f>
        <v>0</v>
      </c>
      <c r="BI36" s="140">
        <f>(COUNTIFS('Estruturante Móvel'!$M:$M,$B34,'Estruturante Móvel'!$C:$C,"&lt;&gt;PREVISTO",'Estruturante Móvel'!$G:$G,BH$4,'Estruturante Móvel'!$L:$L,'CRONOGRAMA_CONST+MIGRACAO'!AX$8))</f>
        <v>0</v>
      </c>
      <c r="BJ36" s="139">
        <f>(COUNTIFS('Estruturante Móvel'!$M:$M,$B34,'Estruturante Móvel'!$AM:$AM,BJ$4,'Estruturante Móvel'!$L:$L,'CRONOGRAMA_CONST+MIGRACAO'!$B36))</f>
        <v>0</v>
      </c>
      <c r="BK36" s="140">
        <f>(COUNTIFS('Estruturante Móvel'!$M:$M,$B34,'Estruturante Móvel'!$C:$C,"&lt;&gt;PREVISTO",'Estruturante Móvel'!$G:$G,BJ$4,'Estruturante Móvel'!$L:$L,'CRONOGRAMA_CONST+MIGRACAO'!AZ$8))</f>
        <v>0</v>
      </c>
      <c r="BL36" s="139">
        <f>(COUNTIFS('Estruturante Móvel'!$M:$M,$B34,'Estruturante Móvel'!$AM:$AM,BL$4,'Estruturante Móvel'!$L:$L,'CRONOGRAMA_CONST+MIGRACAO'!$B36))</f>
        <v>0</v>
      </c>
      <c r="BM36" s="140">
        <f>(COUNTIFS('Estruturante Móvel'!$M:$M,$B34,'Estruturante Móvel'!$C:$C,"&lt;&gt;PREVISTO",'Estruturante Móvel'!$G:$G,BL$4,'Estruturante Móvel'!$L:$L,'CRONOGRAMA_CONST+MIGRACAO'!BB$8))</f>
        <v>0</v>
      </c>
      <c r="BN36" s="139">
        <f>(COUNTIFS('Estruturante Móvel'!$M:$M,$B34,'Estruturante Móvel'!$AM:$AM,BN$4,'Estruturante Móvel'!$L:$L,'CRONOGRAMA_CONST+MIGRACAO'!$B36))</f>
        <v>0</v>
      </c>
      <c r="BO36" s="140">
        <f>(COUNTIFS('Estruturante Móvel'!$M:$M,$B34,'Estruturante Móvel'!$C:$C,"&lt;&gt;PREVISTO",'Estruturante Móvel'!$G:$G,BN$4,'Estruturante Móvel'!$L:$L,'CRONOGRAMA_CONST+MIGRACAO'!BD$8))</f>
        <v>0</v>
      </c>
      <c r="BP36" s="139">
        <f>(COUNTIFS('Estruturante Móvel'!$M:$M,$B34,'Estruturante Móvel'!$AM:$AM,BP$4,'Estruturante Móvel'!$L:$L,'CRONOGRAMA_CONST+MIGRACAO'!$B36))</f>
        <v>0</v>
      </c>
      <c r="BQ36" s="140">
        <f>(COUNTIFS('Estruturante Móvel'!$M:$M,$B34,'Estruturante Móvel'!$C:$C,"&lt;&gt;PREVISTO",'Estruturante Móvel'!$G:$G,BP$4,'Estruturante Móvel'!$L:$L,'CRONOGRAMA_CONST+MIGRACAO'!BF$8))</f>
        <v>0</v>
      </c>
      <c r="BR36" s="139">
        <f>(COUNTIFS('Estruturante Móvel'!$M:$M,$B34,'Estruturante Móvel'!$AM:$AM,BR$4,'Estruturante Móvel'!$L:$L,'CRONOGRAMA_CONST+MIGRACAO'!$B36))</f>
        <v>0</v>
      </c>
      <c r="BS36" s="140">
        <f>(COUNTIFS('Estruturante Móvel'!$M:$M,$B34,'Estruturante Móvel'!$C:$C,"&lt;&gt;PREVISTO",'Estruturante Móvel'!$G:$G,BR$4,'Estruturante Móvel'!$L:$L,'CRONOGRAMA_CONST+MIGRACAO'!BH$8))</f>
        <v>0</v>
      </c>
      <c r="BT36" s="139">
        <f>(COUNTIFS('Estruturante Móvel'!$M:$M,$B36,'Estruturante Móvel'!$AM:$AM,BT$4))-(COUNTIFS('Estruturante Móvel'!$M:$M,$B36,'Estruturante Móvel'!$AM:$AM,BT$4,'Estruturante Móvel'!$AQ:$AQ,"REPARO FO"))</f>
        <v>0</v>
      </c>
      <c r="BU36" s="140">
        <f>(COUNTIFS('Estruturante Móvel'!$M:$M,$B34,'Estruturante Móvel'!$C:$C,"&lt;&gt;PREVISTO",'Estruturante Móvel'!$G:$G,BT$4,'Estruturante Móvel'!$L:$L,'CRONOGRAMA_CONST+MIGRACAO'!BJ$8))</f>
        <v>0</v>
      </c>
      <c r="BV36" s="139">
        <f>(COUNTIFS('Estruturante Móvel'!$M:$M,$B36,'Estruturante Móvel'!$AM:$AM,BV$4))-(COUNTIFS('Estruturante Móvel'!$M:$M,$B36,'Estruturante Móvel'!$AM:$AM,BV$4,'Estruturante Móvel'!$AQ:$AQ,"REPARO FO"))</f>
        <v>0</v>
      </c>
      <c r="BW36" s="140">
        <f>(COUNTIFS('Estruturante Móvel'!$M:$M,$B34,'Estruturante Móvel'!$C:$C,"&lt;&gt;PREVISTO",'Estruturante Móvel'!$G:$G,BV$4,'Estruturante Móvel'!$L:$L,'CRONOGRAMA_CONST+MIGRACAO'!BL$8))</f>
        <v>0</v>
      </c>
      <c r="BX36" s="139">
        <f>(COUNTIFS('Estruturante Móvel'!$M:$M,$B36,'Estruturante Móvel'!$AM:$AM,BX$4))-(COUNTIFS('Estruturante Móvel'!$M:$M,$B36,'Estruturante Móvel'!$AM:$AM,BX$4,'Estruturante Móvel'!$AQ:$AQ,"REPARO FO"))</f>
        <v>0</v>
      </c>
      <c r="BY36" s="140">
        <f>(COUNTIFS('Estruturante Móvel'!$M:$M,$B34,'Estruturante Móvel'!$C:$C,"&lt;&gt;PREVISTO",'Estruturante Móvel'!$G:$G,BX$4,'Estruturante Móvel'!$L:$L,'CRONOGRAMA_CONST+MIGRACAO'!BN$8))</f>
        <v>0</v>
      </c>
      <c r="BZ36" s="139">
        <f>(COUNTIFS('Estruturante Móvel'!$M:$M,$B36,'Estruturante Móvel'!$AM:$AM,BZ$4))-(COUNTIFS('Estruturante Móvel'!$M:$M,$B36,'Estruturante Móvel'!$AM:$AM,BZ$4,'Estruturante Móvel'!$AQ:$AQ,"REPARO FO"))</f>
        <v>0</v>
      </c>
      <c r="CA36" s="140">
        <f>(COUNTIFS('Estruturante Móvel'!$M:$M,$B34,'Estruturante Móvel'!$C:$C,"&lt;&gt;PREVISTO",'Estruturante Móvel'!$G:$G,BZ$4,'Estruturante Móvel'!$L:$L,'CRONOGRAMA_CONST+MIGRACAO'!BP$8))</f>
        <v>0</v>
      </c>
      <c r="CB36" s="139">
        <f>(COUNTIFS('Estruturante Móvel'!$M:$M,$B36,'Estruturante Móvel'!$AM:$AM,CB$4))-(COUNTIFS('Estruturante Móvel'!$M:$M,$B36,'Estruturante Móvel'!$AM:$AM,CB$4,'Estruturante Móvel'!$AQ:$AQ,"REPARO FO"))</f>
        <v>0</v>
      </c>
      <c r="CC36" s="140">
        <f>(COUNTIFS('Estruturante Móvel'!$M:$M,$B34,'Estruturante Móvel'!$C:$C,"&lt;&gt;PREVISTO",'Estruturante Móvel'!$G:$G,CB$4,'Estruturante Móvel'!$L:$L,'CRONOGRAMA_CONST+MIGRACAO'!BR$8))</f>
        <v>0</v>
      </c>
      <c r="CD36" s="139">
        <f>(COUNTIFS('Estruturante Móvel'!$M:$M,$B36,'Estruturante Móvel'!$AM:$AM,CD$4))-(COUNTIFS('Estruturante Móvel'!$M:$M,$B36,'Estruturante Móvel'!$AM:$AM,CD$4,'Estruturante Móvel'!$AQ:$AQ,"REPARO FO"))</f>
        <v>0</v>
      </c>
      <c r="CE36" s="140">
        <f>(COUNTIFS('Estruturante Móvel'!$M:$M,$B34,'Estruturante Móvel'!$C:$C,"&lt;&gt;PREVISTO",'Estruturante Móvel'!$G:$G,CD$4,'Estruturante Móvel'!$L:$L,'CRONOGRAMA_CONST+MIGRACAO'!BT$8))</f>
        <v>0</v>
      </c>
      <c r="CF36" s="139">
        <f>(COUNTIFS('Estruturante Móvel'!$M:$M,$B36,'Estruturante Móvel'!$AM:$AM,CF$4))-(COUNTIFS('Estruturante Móvel'!$M:$M,$B36,'Estruturante Móvel'!$AM:$AM,CF$4,'Estruturante Móvel'!$AQ:$AQ,"REPARO FO"))</f>
        <v>0</v>
      </c>
      <c r="CG36" s="140">
        <f>(COUNTIFS('Estruturante Móvel'!$M:$M,$B34,'Estruturante Móvel'!$C:$C,"&lt;&gt;PREVISTO",'Estruturante Móvel'!$G:$G,CF$4,'Estruturante Móvel'!$L:$L,'CRONOGRAMA_CONST+MIGRACAO'!BV$8))</f>
        <v>0</v>
      </c>
      <c r="CH36" s="139">
        <f>(COUNTIFS('Estruturante Móvel'!$M:$M,$B36,'Estruturante Móvel'!$AM:$AM,CH$4))-(COUNTIFS('Estruturante Móvel'!$M:$M,$B36,'Estruturante Móvel'!$AM:$AM,CH$4,'Estruturante Móvel'!$AQ:$AQ,"REPARO FO"))</f>
        <v>0</v>
      </c>
      <c r="CI36" s="140">
        <f>(COUNTIFS('Estruturante Móvel'!$M:$M,$B34,'Estruturante Móvel'!$C:$C,"&lt;&gt;PREVISTO",'Estruturante Móvel'!$G:$G,CH$4,'Estruturante Móvel'!$L:$L,'CRONOGRAMA_CONST+MIGRACAO'!BX$8))</f>
        <v>0</v>
      </c>
      <c r="CJ36" s="139">
        <f>(COUNTIFS('Estruturante Móvel'!$M:$M,$B36,'Estruturante Móvel'!$AM:$AM,CJ$4))-(COUNTIFS('Estruturante Móvel'!$M:$M,$B36,'Estruturante Móvel'!$AM:$AM,CJ$4,'Estruturante Móvel'!$AQ:$AQ,"REPARO FO"))</f>
        <v>0</v>
      </c>
      <c r="CK36" s="140">
        <f>(COUNTIFS('Estruturante Móvel'!$M:$M,$B34,'Estruturante Móvel'!$C:$C,"&lt;&gt;PREVISTO",'Estruturante Móvel'!$G:$G,CJ$4,'Estruturante Móvel'!$L:$L,'CRONOGRAMA_CONST+MIGRACAO'!BZ$8))</f>
        <v>0</v>
      </c>
      <c r="CL36" s="139">
        <f>(COUNTIFS('Estruturante Móvel'!$M:$M,$B36,'Estruturante Móvel'!$AM:$AM,CL$4))-(COUNTIFS('Estruturante Móvel'!$M:$M,$B36,'Estruturante Móvel'!$AM:$AM,CL$4,'Estruturante Móvel'!$AQ:$AQ,"REPARO FO"))</f>
        <v>0</v>
      </c>
      <c r="CM36" s="140">
        <f>(COUNTIFS('Estruturante Móvel'!$M:$M,$B34,'Estruturante Móvel'!$C:$C,"&lt;&gt;PREVISTO",'Estruturante Móvel'!$G:$G,CL$4,'Estruturante Móvel'!$L:$L,'CRONOGRAMA_CONST+MIGRACAO'!CB$8))</f>
        <v>0</v>
      </c>
      <c r="CN36" s="139">
        <f>(COUNTIFS('Estruturante Móvel'!$M:$M,$B36,'Estruturante Móvel'!$AM:$AM,CN$4))-(COUNTIFS('Estruturante Móvel'!$M:$M,$B36,'Estruturante Móvel'!$AM:$AM,CN$4,'Estruturante Móvel'!$AQ:$AQ,"REPARO FO"))</f>
        <v>0</v>
      </c>
      <c r="CO36" s="140">
        <f>(COUNTIFS('Estruturante Móvel'!$M:$M,$B34,'Estruturante Móvel'!$C:$C,"&lt;&gt;PREVISTO",'Estruturante Móvel'!$G:$G,CN$4,'Estruturante Móvel'!$L:$L,'CRONOGRAMA_CONST+MIGRACAO'!CD$8))</f>
        <v>0</v>
      </c>
      <c r="CP36" s="139">
        <f>(COUNTIFS('Estruturante Móvel'!$M:$M,$B36,'Estruturante Móvel'!$AM:$AM,CP$4))-(COUNTIFS('Estruturante Móvel'!$M:$M,$B36,'Estruturante Móvel'!$AM:$AM,CP$4,'Estruturante Móvel'!$AQ:$AQ,"REPARO FO"))</f>
        <v>0</v>
      </c>
      <c r="CQ36" s="140">
        <f>(COUNTIFS('Estruturante Móvel'!$M:$M,$B34,'Estruturante Móvel'!$C:$C,"&lt;&gt;PREVISTO",'Estruturante Móvel'!$G:$G,CP$4,'Estruturante Móvel'!$L:$L,'CRONOGRAMA_CONST+MIGRACAO'!CF$8))</f>
        <v>0</v>
      </c>
      <c r="CR36" s="139">
        <f>(COUNTIFS('Estruturante Móvel'!$M:$M,$B36,'Estruturante Móvel'!$AM:$AM,CR$4))-(COUNTIFS('Estruturante Móvel'!$M:$M,$B36,'Estruturante Móvel'!$AM:$AM,CR$4,'Estruturante Móvel'!$AQ:$AQ,"REPARO FO"))</f>
        <v>0</v>
      </c>
      <c r="CS36" s="140">
        <f>(COUNTIFS('Estruturante Móvel'!$M:$M,$B34,'Estruturante Móvel'!$C:$C,"&lt;&gt;PREVISTO",'Estruturante Móvel'!$G:$G,CR$4,'Estruturante Móvel'!$L:$L,'CRONOGRAMA_CONST+MIGRACAO'!CH$8))</f>
        <v>0</v>
      </c>
      <c r="CT36" s="139">
        <f>(COUNTIFS('Estruturante Móvel'!$M:$M,$B36,'Estruturante Móvel'!$AM:$AM,CT$4))-(COUNTIFS('Estruturante Móvel'!$M:$M,$B36,'Estruturante Móvel'!$AM:$AM,CT$4,'Estruturante Móvel'!$AQ:$AQ,"REPARO FO"))</f>
        <v>0</v>
      </c>
      <c r="CU36" s="140">
        <f>(COUNTIFS('Estruturante Móvel'!$M:$M,$B34,'Estruturante Móvel'!$C:$C,"&lt;&gt;PREVISTO",'Estruturante Móvel'!$G:$G,CT$4,'Estruturante Móvel'!$L:$L,'CRONOGRAMA_CONST+MIGRACAO'!CJ$8))</f>
        <v>0</v>
      </c>
      <c r="CV36" s="139">
        <f>(COUNTIFS('Estruturante Móvel'!$M:$M,$B36,'Estruturante Móvel'!$AM:$AM,CV$4))-(COUNTIFS('Estruturante Móvel'!$M:$M,$B36,'Estruturante Móvel'!$AM:$AM,CV$4,'Estruturante Móvel'!$AQ:$AQ,"REPARO FO"))</f>
        <v>0</v>
      </c>
      <c r="CW36" s="140">
        <f>(COUNTIFS('Estruturante Móvel'!$M:$M,$B34,'Estruturante Móvel'!$C:$C,"&lt;&gt;PREVISTO",'Estruturante Móvel'!$G:$G,CV$4,'Estruturante Móvel'!$L:$L,'CRONOGRAMA_CONST+MIGRACAO'!CL$8))</f>
        <v>0</v>
      </c>
      <c r="CX36" s="139">
        <f>(COUNTIFS('Estruturante Móvel'!$M:$M,$B36,'Estruturante Móvel'!$AM:$AM,CX$4))-(COUNTIFS('Estruturante Móvel'!$M:$M,$B36,'Estruturante Móvel'!$AM:$AM,CX$4,'Estruturante Móvel'!$AQ:$AQ,"REPARO FO"))</f>
        <v>0</v>
      </c>
      <c r="CY36" s="140">
        <f>(COUNTIFS('Estruturante Móvel'!$M:$M,$B34,'Estruturante Móvel'!$C:$C,"&lt;&gt;PREVISTO",'Estruturante Móvel'!$G:$G,CX$4,'Estruturante Móvel'!$L:$L,'CRONOGRAMA_CONST+MIGRACAO'!CN$8))</f>
        <v>0</v>
      </c>
      <c r="CZ36" s="139">
        <f>(COUNTIFS('Estruturante Móvel'!$M:$M,$B36,'Estruturante Móvel'!$AM:$AM,CZ$4))-(COUNTIFS('Estruturante Móvel'!$M:$M,$B36,'Estruturante Móvel'!$AM:$AM,CZ$4,'Estruturante Móvel'!$AQ:$AQ,"REPARO FO"))</f>
        <v>0</v>
      </c>
      <c r="DA36" s="140">
        <f>(COUNTIFS('Estruturante Móvel'!$M:$M,$B34,'Estruturante Móvel'!$C:$C,"&lt;&gt;PREVISTO",'Estruturante Móvel'!$G:$G,CZ$4,'Estruturante Móvel'!$L:$L,'CRONOGRAMA_CONST+MIGRACAO'!CP$8))</f>
        <v>0</v>
      </c>
      <c r="DB36" s="139">
        <f>(COUNTIFS('Estruturante Móvel'!$M:$M,$B36,'Estruturante Móvel'!$AM:$AM,DB$4))-(COUNTIFS('Estruturante Móvel'!$M:$M,$B36,'Estruturante Móvel'!$AM:$AM,DB$4,'Estruturante Móvel'!$AQ:$AQ,"REPARO FO"))</f>
        <v>0</v>
      </c>
      <c r="DC36" s="140">
        <f>(COUNTIFS('Estruturante Móvel'!$M:$M,$B34,'Estruturante Móvel'!$C:$C,"&lt;&gt;PREVISTO",'Estruturante Móvel'!$G:$G,DB$4,'Estruturante Móvel'!$L:$L,'CRONOGRAMA_CONST+MIGRACAO'!CR$8))</f>
        <v>0</v>
      </c>
      <c r="DD36" s="139">
        <f>(COUNTIFS('Estruturante Móvel'!$M:$M,$B36,'Estruturante Móvel'!$AM:$AM,DD$4))-(COUNTIFS('Estruturante Móvel'!$M:$M,$B36,'Estruturante Móvel'!$AM:$AM,DD$4,'Estruturante Móvel'!$AQ:$AQ,"REPARO FO"))</f>
        <v>0</v>
      </c>
      <c r="DE36" s="140">
        <f>(COUNTIFS('Estruturante Móvel'!$M:$M,$B34,'Estruturante Móvel'!$C:$C,"&lt;&gt;PREVISTO",'Estruturante Móvel'!$G:$G,DD$4,'Estruturante Móvel'!$L:$L,'CRONOGRAMA_CONST+MIGRACAO'!CT$8))</f>
        <v>0</v>
      </c>
      <c r="DF36" s="139">
        <f>(COUNTIFS('Estruturante Móvel'!$M:$M,$B36,'Estruturante Móvel'!$AM:$AM,DF$4))-(COUNTIFS('Estruturante Móvel'!$M:$M,$B36,'Estruturante Móvel'!$AM:$AM,DF$4,'Estruturante Móvel'!$AQ:$AQ,"REPARO FO"))</f>
        <v>0</v>
      </c>
      <c r="DG36" s="140">
        <f>(COUNTIFS('Estruturante Móvel'!$M:$M,$B34,'Estruturante Móvel'!$C:$C,"&lt;&gt;PREVISTO",'Estruturante Móvel'!$G:$G,DF$4,'Estruturante Móvel'!$L:$L,'CRONOGRAMA_CONST+MIGRACAO'!CV$8))</f>
        <v>0</v>
      </c>
      <c r="DH36" s="139">
        <f>(COUNTIFS('Estruturante Móvel'!$M:$M,$B36,'Estruturante Móvel'!$AM:$AM,DH$4))-(COUNTIFS('Estruturante Móvel'!$M:$M,$B36,'Estruturante Móvel'!$AM:$AM,DH$4,'Estruturante Móvel'!$AQ:$AQ,"REPARO FO"))</f>
        <v>0</v>
      </c>
      <c r="DI36" s="140">
        <f>(COUNTIFS('Estruturante Móvel'!$M:$M,$B34,'Estruturante Móvel'!$C:$C,"&lt;&gt;PREVISTO",'Estruturante Móvel'!$G:$G,DH$4,'Estruturante Móvel'!$L:$L,'CRONOGRAMA_CONST+MIGRACAO'!CX$8))</f>
        <v>0</v>
      </c>
      <c r="DJ36" s="139">
        <f>(COUNTIFS('Estruturante Móvel'!$M:$M,$B36,'Estruturante Móvel'!$AM:$AM,DJ$4))-(COUNTIFS('Estruturante Móvel'!$M:$M,$B36,'Estruturante Móvel'!$AM:$AM,DJ$4,'Estruturante Móvel'!$AQ:$AQ,"REPARO FO"))</f>
        <v>0</v>
      </c>
      <c r="DK36" s="140">
        <f>(COUNTIFS('Estruturante Móvel'!$M:$M,$B34,'Estruturante Móvel'!$C:$C,"&lt;&gt;PREVISTO",'Estruturante Móvel'!$G:$G,DJ$4,'Estruturante Móvel'!$L:$L,'CRONOGRAMA_CONST+MIGRACAO'!CZ$8))</f>
        <v>0</v>
      </c>
      <c r="DL36" s="139">
        <f>(COUNTIFS('Estruturante Móvel'!$M:$M,$B36,'Estruturante Móvel'!$AM:$AM,DL$4))-(COUNTIFS('Estruturante Móvel'!$M:$M,$B36,'Estruturante Móvel'!$AM:$AM,DL$4,'Estruturante Móvel'!$AQ:$AQ,"REPARO FO"))</f>
        <v>0</v>
      </c>
      <c r="DM36" s="140">
        <f>(COUNTIFS('Estruturante Móvel'!$M:$M,$B34,'Estruturante Móvel'!$C:$C,"&lt;&gt;PREVISTO",'Estruturante Móvel'!$G:$G,DL$4,'Estruturante Móvel'!$L:$L,'CRONOGRAMA_CONST+MIGRACAO'!DB$8))</f>
        <v>0</v>
      </c>
      <c r="DN36" s="139">
        <f>(COUNTIFS('Estruturante Móvel'!$M:$M,$B36,'Estruturante Móvel'!$AM:$AM,DN$4))-(COUNTIFS('Estruturante Móvel'!$M:$M,$B36,'Estruturante Móvel'!$AM:$AM,DN$4,'Estruturante Móvel'!$AQ:$AQ,"REPARO FO"))</f>
        <v>0</v>
      </c>
      <c r="DO36" s="140">
        <f>(COUNTIFS('Estruturante Móvel'!$M:$M,$B34,'Estruturante Móvel'!$C:$C,"&lt;&gt;PREVISTO",'Estruturante Móvel'!$G:$G,DN$4,'Estruturante Móvel'!$L:$L,'CRONOGRAMA_CONST+MIGRACAO'!DD$8))</f>
        <v>0</v>
      </c>
      <c r="DP36" s="139">
        <f>(COUNTIFS('Estruturante Móvel'!$M:$M,$B36,'Estruturante Móvel'!$AM:$AM,DP$4))-(COUNTIFS('Estruturante Móvel'!$M:$M,$B36,'Estruturante Móvel'!$AM:$AM,DP$4,'Estruturante Móvel'!$AQ:$AQ,"REPARO FO"))</f>
        <v>0</v>
      </c>
      <c r="DQ36" s="140">
        <f>(COUNTIFS('Estruturante Móvel'!$M:$M,$B34,'Estruturante Móvel'!$C:$C,"&lt;&gt;PREVISTO",'Estruturante Móvel'!$G:$G,DP$4,'Estruturante Móvel'!$L:$L,'CRONOGRAMA_CONST+MIGRACAO'!DF$8))</f>
        <v>0</v>
      </c>
      <c r="DR36" s="139">
        <f>(COUNTIFS('Estruturante Móvel'!$M:$M,$B36,'Estruturante Móvel'!$AM:$AM,DR$4))-(COUNTIFS('Estruturante Móvel'!$M:$M,$B36,'Estruturante Móvel'!$AM:$AM,DR$4,'Estruturante Móvel'!$AQ:$AQ,"REPARO FO"))</f>
        <v>0</v>
      </c>
      <c r="DS36" s="140">
        <f>(COUNTIFS('Estruturante Móvel'!$M:$M,$B34,'Estruturante Móvel'!$C:$C,"&lt;&gt;PREVISTO",'Estruturante Móvel'!$G:$G,DR$4,'Estruturante Móvel'!$L:$L,'CRONOGRAMA_CONST+MIGRACAO'!DH$8))</f>
        <v>0</v>
      </c>
      <c r="DT36" s="139">
        <f>(COUNTIFS('Estruturante Móvel'!$M:$M,$B36,'Estruturante Móvel'!$AM:$AM,DT$4))-(COUNTIFS('Estruturante Móvel'!$M:$M,$B36,'Estruturante Móvel'!$AM:$AM,DT$4,'Estruturante Móvel'!$AQ:$AQ,"REPARO FO"))</f>
        <v>0</v>
      </c>
      <c r="DU36" s="140">
        <f>(COUNTIFS('Estruturante Móvel'!$M:$M,$B34,'Estruturante Móvel'!$C:$C,"&lt;&gt;PREVISTO",'Estruturante Móvel'!$G:$G,DT$4,'Estruturante Móvel'!$L:$L,'CRONOGRAMA_CONST+MIGRACAO'!DJ$8))</f>
        <v>0</v>
      </c>
      <c r="DV36" s="139">
        <f>(COUNTIFS('Estruturante Móvel'!$M:$M,$B36,'Estruturante Móvel'!$AM:$AM,DV$4))-(COUNTIFS('Estruturante Móvel'!$M:$M,$B36,'Estruturante Móvel'!$AM:$AM,DV$4,'Estruturante Móvel'!$AQ:$AQ,"REPARO FO"))</f>
        <v>0</v>
      </c>
      <c r="DW36" s="140">
        <f>(COUNTIFS('Estruturante Móvel'!$M:$M,$B34,'Estruturante Móvel'!$C:$C,"&lt;&gt;PREVISTO",'Estruturante Móvel'!$G:$G,DV$4,'Estruturante Móvel'!$L:$L,'CRONOGRAMA_CONST+MIGRACAO'!DL$8))</f>
        <v>0</v>
      </c>
      <c r="DX36" s="139">
        <f>(COUNTIFS('Estruturante Móvel'!$M:$M,$B36,'Estruturante Móvel'!$AM:$AM,DX$4))-(COUNTIFS('Estruturante Móvel'!$M:$M,$B36,'Estruturante Móvel'!$AM:$AM,DX$4,'Estruturante Móvel'!$AQ:$AQ,"REPARO FO"))</f>
        <v>0</v>
      </c>
      <c r="DY36" s="140">
        <f>(COUNTIFS('Estruturante Móvel'!$M:$M,$B34,'Estruturante Móvel'!$C:$C,"&lt;&gt;PREVISTO",'Estruturante Móvel'!$G:$G,DX$4,'Estruturante Móvel'!$L:$L,'CRONOGRAMA_CONST+MIGRACAO'!DN$8))</f>
        <v>0</v>
      </c>
      <c r="DZ36" s="139">
        <f>(COUNTIFS('Estruturante Móvel'!$M:$M,$B36,'Estruturante Móvel'!$AM:$AM,DZ$4))-(COUNTIFS('Estruturante Móvel'!$M:$M,$B36,'Estruturante Móvel'!$AM:$AM,DZ$4,'Estruturante Móvel'!$AQ:$AQ,"REPARO FO"))</f>
        <v>0</v>
      </c>
      <c r="EA36" s="140">
        <f>(COUNTIFS('Estruturante Móvel'!$M:$M,$B34,'Estruturante Móvel'!$C:$C,"&lt;&gt;PREVISTO",'Estruturante Móvel'!$G:$G,DZ$4,'Estruturante Móvel'!$L:$L,'CRONOGRAMA_CONST+MIGRACAO'!DP$8))</f>
        <v>0</v>
      </c>
      <c r="EB36" s="139">
        <f>(COUNTIFS('Estruturante Móvel'!$M:$M,$B36,'Estruturante Móvel'!$AM:$AM,EB$4))-(COUNTIFS('Estruturante Móvel'!$M:$M,$B36,'Estruturante Móvel'!$AM:$AM,EB$4,'Estruturante Móvel'!$AQ:$AQ,"REPARO FO"))</f>
        <v>0</v>
      </c>
      <c r="EC36" s="140">
        <f>(COUNTIFS('Estruturante Móvel'!$M:$M,$B34,'Estruturante Móvel'!$C:$C,"&lt;&gt;PREVISTO",'Estruturante Móvel'!$G:$G,EB$4,'Estruturante Móvel'!$L:$L,'CRONOGRAMA_CONST+MIGRACAO'!DR$8))</f>
        <v>0</v>
      </c>
      <c r="ED36" s="139">
        <f>(COUNTIFS('Estruturante Móvel'!$M:$M,$B36,'Estruturante Móvel'!$AM:$AM,ED$4))-(COUNTIFS('Estruturante Móvel'!$M:$M,$B36,'Estruturante Móvel'!$AM:$AM,ED$4,'Estruturante Móvel'!$AQ:$AQ,"REPARO FO"))</f>
        <v>0</v>
      </c>
      <c r="EE36" s="140">
        <f>(COUNTIFS('Estruturante Móvel'!$M:$M,$B34,'Estruturante Móvel'!$C:$C,"&lt;&gt;PREVISTO",'Estruturante Móvel'!$G:$G,ED$4,'Estruturante Móvel'!$L:$L,'CRONOGRAMA_CONST+MIGRACAO'!DT$8))</f>
        <v>0</v>
      </c>
      <c r="EF36" s="139">
        <f>(COUNTIFS('Estruturante Móvel'!$M:$M,$B36,'Estruturante Móvel'!$AM:$AM,EF$4))-(COUNTIFS('Estruturante Móvel'!$M:$M,$B36,'Estruturante Móvel'!$AM:$AM,EF$4,'Estruturante Móvel'!$AQ:$AQ,"REPARO FO"))</f>
        <v>0</v>
      </c>
      <c r="EG36" s="140">
        <f>(COUNTIFS('Estruturante Móvel'!$M:$M,$B34,'Estruturante Móvel'!$C:$C,"&lt;&gt;PREVISTO",'Estruturante Móvel'!$G:$G,EF$4,'Estruturante Móvel'!$L:$L,'CRONOGRAMA_CONST+MIGRACAO'!DV$8))</f>
        <v>0</v>
      </c>
      <c r="EH36" s="139">
        <f>(COUNTIFS('Estruturante Móvel'!$M:$M,$B36,'Estruturante Móvel'!$AM:$AM,EH$4))-(COUNTIFS('Estruturante Móvel'!$M:$M,$B36,'Estruturante Móvel'!$AM:$AM,EH$4,'Estruturante Móvel'!$AQ:$AQ,"REPARO FO"))</f>
        <v>0</v>
      </c>
      <c r="EI36" s="140">
        <f>(COUNTIFS('Estruturante Móvel'!$M:$M,$B34,'Estruturante Móvel'!$C:$C,"&lt;&gt;PREVISTO",'Estruturante Móvel'!$G:$G,EH$4,'Estruturante Móvel'!$L:$L,'CRONOGRAMA_CONST+MIGRACAO'!DX$8))</f>
        <v>0</v>
      </c>
      <c r="EJ36" s="139">
        <f>(COUNTIFS('Estruturante Móvel'!$M:$M,$B36,'Estruturante Móvel'!$AM:$AM,EJ$4))-(COUNTIFS('Estruturante Móvel'!$M:$M,$B36,'Estruturante Móvel'!$AM:$AM,EJ$4,'Estruturante Móvel'!$AQ:$AQ,"REPARO FO"))</f>
        <v>0</v>
      </c>
      <c r="EK36" s="140">
        <f>(COUNTIFS('Estruturante Móvel'!$M:$M,$B34,'Estruturante Móvel'!$C:$C,"&lt;&gt;PREVISTO",'Estruturante Móvel'!$G:$G,EJ$4,'Estruturante Móvel'!$L:$L,'CRONOGRAMA_CONST+MIGRACAO'!DZ$8))</f>
        <v>0</v>
      </c>
      <c r="EL36" s="139">
        <f>(COUNTIFS('Estruturante Móvel'!$M:$M,$B36,'Estruturante Móvel'!$AM:$AM,EL$4))-(COUNTIFS('Estruturante Móvel'!$M:$M,$B36,'Estruturante Móvel'!$AM:$AM,EL$4,'Estruturante Móvel'!$AQ:$AQ,"REPARO FO"))</f>
        <v>0</v>
      </c>
      <c r="EM36" s="140">
        <f>(COUNTIFS('Estruturante Móvel'!$M:$M,$B34,'Estruturante Móvel'!$C:$C,"&lt;&gt;PREVISTO",'Estruturante Móvel'!$G:$G,EL$4,'Estruturante Móvel'!$L:$L,'CRONOGRAMA_CONST+MIGRACAO'!EB$8))</f>
        <v>0</v>
      </c>
      <c r="EN36" s="139">
        <f>(COUNTIFS('Estruturante Móvel'!$M:$M,$B36,'Estruturante Móvel'!$AM:$AM,EN$4))-(COUNTIFS('Estruturante Móvel'!$M:$M,$B36,'Estruturante Móvel'!$AM:$AM,EN$4,'Estruturante Móvel'!$AQ:$AQ,"REPARO FO"))</f>
        <v>0</v>
      </c>
      <c r="EO36" s="140">
        <f>(COUNTIFS('Estruturante Móvel'!$M:$M,$B34,'Estruturante Móvel'!$C:$C,"&lt;&gt;PREVISTO",'Estruturante Móvel'!$G:$G,EN$4,'Estruturante Móvel'!$L:$L,'CRONOGRAMA_CONST+MIGRACAO'!ED$8))</f>
        <v>0</v>
      </c>
      <c r="EP36" s="139">
        <f>(COUNTIFS('Estruturante Móvel'!$M:$M,$B36,'Estruturante Móvel'!$AM:$AM,EP$4))-(COUNTIFS('Estruturante Móvel'!$M:$M,$B36,'Estruturante Móvel'!$AM:$AM,EP$4,'Estruturante Móvel'!$AQ:$AQ,"REPARO FO"))</f>
        <v>0</v>
      </c>
      <c r="EQ36" s="140">
        <f>(COUNTIFS('Estruturante Móvel'!$M:$M,$B34,'Estruturante Móvel'!$C:$C,"&lt;&gt;PREVISTO",'Estruturante Móvel'!$G:$G,EP$4,'Estruturante Móvel'!$L:$L,'CRONOGRAMA_CONST+MIGRACAO'!EF$8))</f>
        <v>0</v>
      </c>
      <c r="ER36" s="139">
        <f>(COUNTIFS('Estruturante Móvel'!$M:$M,$B36,'Estruturante Móvel'!$AM:$AM,ER$4))-(COUNTIFS('Estruturante Móvel'!$M:$M,$B36,'Estruturante Móvel'!$AM:$AM,ER$4,'Estruturante Móvel'!$AQ:$AQ,"REPARO FO"))</f>
        <v>0</v>
      </c>
      <c r="ES36" s="140">
        <f>(COUNTIFS('Estruturante Móvel'!$M:$M,$B34,'Estruturante Móvel'!$C:$C,"&lt;&gt;PREVISTO",'Estruturante Móvel'!$G:$G,ER$4,'Estruturante Móvel'!$L:$L,'CRONOGRAMA_CONST+MIGRACAO'!EH$8))</f>
        <v>0</v>
      </c>
      <c r="ET36" s="139">
        <f>(COUNTIFS('Estruturante Móvel'!$M:$M,$B36,'Estruturante Móvel'!$AM:$AM,ET$4))-(COUNTIFS('Estruturante Móvel'!$M:$M,$B36,'Estruturante Móvel'!$AM:$AM,ET$4,'Estruturante Móvel'!$AQ:$AQ,"REPARO FO"))</f>
        <v>0</v>
      </c>
      <c r="EU36" s="140">
        <f>(COUNTIFS('Estruturante Móvel'!$M:$M,$B34,'Estruturante Móvel'!$C:$C,"&lt;&gt;PREVISTO",'Estruturante Móvel'!$G:$G,ET$4,'Estruturante Móvel'!$L:$L,'CRONOGRAMA_CONST+MIGRACAO'!EJ$8))</f>
        <v>0</v>
      </c>
      <c r="EV36" s="139">
        <f>(COUNTIFS('Estruturante Móvel'!$M:$M,$B36,'Estruturante Móvel'!$AM:$AM,EV$4))-(COUNTIFS('Estruturante Móvel'!$M:$M,$B36,'Estruturante Móvel'!$AM:$AM,EV$4,'Estruturante Móvel'!$AQ:$AQ,"REPARO FO"))</f>
        <v>0</v>
      </c>
      <c r="EW36" s="140">
        <f>(COUNTIFS('Estruturante Móvel'!$M:$M,$B34,'Estruturante Móvel'!$C:$C,"&lt;&gt;PREVISTO",'Estruturante Móvel'!$G:$G,EV$4,'Estruturante Móvel'!$L:$L,'CRONOGRAMA_CONST+MIGRACAO'!EL$8))</f>
        <v>0</v>
      </c>
      <c r="EX36" s="139">
        <f>(COUNTIFS('Estruturante Móvel'!$M:$M,$B36,'Estruturante Móvel'!$AM:$AM,EX$4))-(COUNTIFS('Estruturante Móvel'!$M:$M,$B36,'Estruturante Móvel'!$AM:$AM,EX$4,'Estruturante Móvel'!$AQ:$AQ,"REPARO FO"))</f>
        <v>0</v>
      </c>
      <c r="EY36" s="140">
        <f>(COUNTIFS('Estruturante Móvel'!$M:$M,$B34,'Estruturante Móvel'!$C:$C,"&lt;&gt;PREVISTO",'Estruturante Móvel'!$G:$G,EX$4,'Estruturante Móvel'!$L:$L,'CRONOGRAMA_CONST+MIGRACAO'!EN$8))</f>
        <v>0</v>
      </c>
      <c r="EZ36" s="139">
        <f>(COUNTIFS('Estruturante Móvel'!$M:$M,$B36,'Estruturante Móvel'!$AM:$AM,EZ$4))-(COUNTIFS('Estruturante Móvel'!$M:$M,$B36,'Estruturante Móvel'!$AM:$AM,EZ$4,'Estruturante Móvel'!$AQ:$AQ,"REPARO FO"))</f>
        <v>0</v>
      </c>
      <c r="FA36" s="140">
        <f>(COUNTIFS('Estruturante Móvel'!$M:$M,$B34,'Estruturante Móvel'!$C:$C,"&lt;&gt;PREVISTO",'Estruturante Móvel'!$G:$G,EZ$4,'Estruturante Móvel'!$L:$L,'CRONOGRAMA_CONST+MIGRACAO'!EP$8))</f>
        <v>0</v>
      </c>
      <c r="FB36" s="139">
        <f>(COUNTIFS('Estruturante Móvel'!$M:$M,$B36,'Estruturante Móvel'!$AM:$AM,FB$4))-(COUNTIFS('Estruturante Móvel'!$M:$M,$B36,'Estruturante Móvel'!$AM:$AM,FB$4,'Estruturante Móvel'!$AQ:$AQ,"REPARO FO"))</f>
        <v>0</v>
      </c>
      <c r="FC36" s="140">
        <f>(COUNTIFS('Estruturante Móvel'!$M:$M,$B34,'Estruturante Móvel'!$C:$C,"&lt;&gt;PREVISTO",'Estruturante Móvel'!$G:$G,FB$4,'Estruturante Móvel'!$L:$L,'CRONOGRAMA_CONST+MIGRACAO'!ER$8))</f>
        <v>0</v>
      </c>
      <c r="FD36" s="139">
        <f>(COUNTIFS('Estruturante Móvel'!$M:$M,$B36,'Estruturante Móvel'!$AM:$AM,FD$4))-(COUNTIFS('Estruturante Móvel'!$M:$M,$B36,'Estruturante Móvel'!$AM:$AM,FD$4,'Estruturante Móvel'!$AQ:$AQ,"REPARO FO"))</f>
        <v>0</v>
      </c>
      <c r="FE36" s="140">
        <f>(COUNTIFS('Estruturante Móvel'!$M:$M,$B34,'Estruturante Móvel'!$C:$C,"&lt;&gt;PREVISTO",'Estruturante Móvel'!$G:$G,FD$4,'Estruturante Móvel'!$L:$L,'CRONOGRAMA_CONST+MIGRACAO'!ET$8))</f>
        <v>0</v>
      </c>
      <c r="FF36" s="139">
        <f>(COUNTIFS('Estruturante Móvel'!$M:$M,$B36,'Estruturante Móvel'!$AM:$AM,FF$4))-(COUNTIFS('Estruturante Móvel'!$M:$M,$B36,'Estruturante Móvel'!$AM:$AM,FF$4,'Estruturante Móvel'!$AQ:$AQ,"REPARO FO"))</f>
        <v>0</v>
      </c>
      <c r="FG36" s="140">
        <f>(COUNTIFS('Estruturante Móvel'!$M:$M,$B34,'Estruturante Móvel'!$C:$C,"&lt;&gt;PREVISTO",'Estruturante Móvel'!$G:$G,FF$4,'Estruturante Móvel'!$L:$L,'CRONOGRAMA_CONST+MIGRACAO'!EV$8))</f>
        <v>0</v>
      </c>
      <c r="FH36" s="139">
        <f>(COUNTIFS('Estruturante Móvel'!$M:$M,$B36,'Estruturante Móvel'!$AM:$AM,FH$4))-(COUNTIFS('Estruturante Móvel'!$M:$M,$B36,'Estruturante Móvel'!$AM:$AM,FH$4,'Estruturante Móvel'!$AQ:$AQ,"REPARO FO"))</f>
        <v>0</v>
      </c>
      <c r="FI36" s="140">
        <f>(COUNTIFS('Estruturante Móvel'!$M:$M,$B34,'Estruturante Móvel'!$C:$C,"&lt;&gt;PREVISTO",'Estruturante Móvel'!$G:$G,FH$4,'Estruturante Móvel'!$L:$L,'CRONOGRAMA_CONST+MIGRACAO'!EX$8))</f>
        <v>0</v>
      </c>
      <c r="FJ36" s="139">
        <f>(COUNTIFS('Estruturante Móvel'!$M:$M,$B36,'Estruturante Móvel'!$AM:$AM,FJ$4))-(COUNTIFS('Estruturante Móvel'!$M:$M,$B36,'Estruturante Móvel'!$AM:$AM,FJ$4,'Estruturante Móvel'!$AQ:$AQ,"REPARO FO"))</f>
        <v>0</v>
      </c>
      <c r="FK36" s="140">
        <f>(COUNTIFS('Estruturante Móvel'!$M:$M,$B34,'Estruturante Móvel'!$C:$C,"&lt;&gt;PREVISTO",'Estruturante Móvel'!$G:$G,FJ$4,'Estruturante Móvel'!$L:$L,'CRONOGRAMA_CONST+MIGRACAO'!EZ$8))</f>
        <v>0</v>
      </c>
      <c r="FL36" s="139">
        <f>(COUNTIFS('Estruturante Móvel'!$M:$M,$B36,'Estruturante Móvel'!$AM:$AM,FL$4))-(COUNTIFS('Estruturante Móvel'!$M:$M,$B36,'Estruturante Móvel'!$AM:$AM,FL$4,'Estruturante Móvel'!$AQ:$AQ,"REPARO FO"))</f>
        <v>0</v>
      </c>
      <c r="FM36" s="140">
        <f>(COUNTIFS('Estruturante Móvel'!$M:$M,$B34,'Estruturante Móvel'!$C:$C,"&lt;&gt;PREVISTO",'Estruturante Móvel'!$G:$G,FL$4,'Estruturante Móvel'!$L:$L,'CRONOGRAMA_CONST+MIGRACAO'!FB$8))</f>
        <v>0</v>
      </c>
      <c r="FN36" s="139">
        <f>(COUNTIFS('Estruturante Móvel'!$M:$M,$B36,'Estruturante Móvel'!$AM:$AM,FN$4))-(COUNTIFS('Estruturante Móvel'!$M:$M,$B36,'Estruturante Móvel'!$AM:$AM,FN$4,'Estruturante Móvel'!$AQ:$AQ,"REPARO FO"))</f>
        <v>0</v>
      </c>
      <c r="FO36" s="140">
        <f>(COUNTIFS('Estruturante Móvel'!$M:$M,$B34,'Estruturante Móvel'!$C:$C,"&lt;&gt;PREVISTO",'Estruturante Móvel'!$G:$G,FN$4,'Estruturante Móvel'!$L:$L,'CRONOGRAMA_CONST+MIGRACAO'!FD$8))</f>
        <v>0</v>
      </c>
      <c r="FP36" s="139">
        <f>(COUNTIFS('Estruturante Móvel'!$M:$M,$B36,'Estruturante Móvel'!$AM:$AM,FP$4))-(COUNTIFS('Estruturante Móvel'!$M:$M,$B36,'Estruturante Móvel'!$AM:$AM,FP$4,'Estruturante Móvel'!$AQ:$AQ,"REPARO FO"))</f>
        <v>0</v>
      </c>
      <c r="FQ36" s="140">
        <f>(COUNTIFS('Estruturante Móvel'!$M:$M,$B34,'Estruturante Móvel'!$C:$C,"&lt;&gt;PREVISTO",'Estruturante Móvel'!$G:$G,FP$4,'Estruturante Móvel'!$L:$L,'CRONOGRAMA_CONST+MIGRACAO'!FF$8))</f>
        <v>0</v>
      </c>
      <c r="FR36" s="139">
        <f>(COUNTIFS('Estruturante Móvel'!$M:$M,$B36,'Estruturante Móvel'!$AM:$AM,FR$4))-(COUNTIFS('Estruturante Móvel'!$M:$M,$B36,'Estruturante Móvel'!$AM:$AM,FR$4,'Estruturante Móvel'!$AQ:$AQ,"REPARO FO"))</f>
        <v>0</v>
      </c>
      <c r="FS36" s="140">
        <f>(COUNTIFS('Estruturante Móvel'!$M:$M,$B34,'Estruturante Móvel'!$C:$C,"&lt;&gt;PREVISTO",'Estruturante Móvel'!$G:$G,FR$4,'Estruturante Móvel'!$L:$L,'CRONOGRAMA_CONST+MIGRACAO'!FH$8))</f>
        <v>0</v>
      </c>
      <c r="FT36" s="139">
        <f>(COUNTIFS('Estruturante Móvel'!$M:$M,$B36,'Estruturante Móvel'!$AM:$AM,FT$4))-(COUNTIFS('Estruturante Móvel'!$M:$M,$B36,'Estruturante Móvel'!$AM:$AM,FT$4,'Estruturante Móvel'!$AQ:$AQ,"REPARO FO"))</f>
        <v>0</v>
      </c>
      <c r="FU36" s="140">
        <f>(COUNTIFS('Estruturante Móvel'!$M:$M,$B34,'Estruturante Móvel'!$C:$C,"&lt;&gt;PREVISTO",'Estruturante Móvel'!$G:$G,FT$4,'Estruturante Móvel'!$L:$L,'CRONOGRAMA_CONST+MIGRACAO'!FJ$8))</f>
        <v>0</v>
      </c>
      <c r="FV36" s="139">
        <f>(COUNTIFS('Estruturante Móvel'!$M:$M,$B36,'Estruturante Móvel'!$AM:$AM,FV$4))-(COUNTIFS('Estruturante Móvel'!$M:$M,$B36,'Estruturante Móvel'!$AM:$AM,FV$4,'Estruturante Móvel'!$AQ:$AQ,"REPARO FO"))</f>
        <v>0</v>
      </c>
      <c r="FW36" s="140">
        <f>(COUNTIFS('Estruturante Móvel'!$M:$M,$B34,'Estruturante Móvel'!$C:$C,"&lt;&gt;PREVISTO",'Estruturante Móvel'!$G:$G,FV$4,'Estruturante Móvel'!$L:$L,'CRONOGRAMA_CONST+MIGRACAO'!FL$8))</f>
        <v>0</v>
      </c>
      <c r="FX36" s="139">
        <f>(COUNTIFS('Estruturante Móvel'!$M:$M,$B36,'Estruturante Móvel'!$AM:$AM,FX$4))-(COUNTIFS('Estruturante Móvel'!$M:$M,$B36,'Estruturante Móvel'!$AM:$AM,FX$4,'Estruturante Móvel'!$AQ:$AQ,"REPARO FO"))</f>
        <v>0</v>
      </c>
      <c r="FY36" s="140">
        <f>(COUNTIFS('Estruturante Móvel'!$M:$M,$B34,'Estruturante Móvel'!$C:$C,"&lt;&gt;PREVISTO",'Estruturante Móvel'!$G:$G,FX$4,'Estruturante Móvel'!$L:$L,'CRONOGRAMA_CONST+MIGRACAO'!FN$8))</f>
        <v>0</v>
      </c>
      <c r="FZ36" s="139">
        <f>(COUNTIFS('Estruturante Móvel'!$M:$M,$B36,'Estruturante Móvel'!$AM:$AM,FZ$4))-(COUNTIFS('Estruturante Móvel'!$M:$M,$B36,'Estruturante Móvel'!$AM:$AM,FZ$4,'Estruturante Móvel'!$AQ:$AQ,"REPARO FO"))</f>
        <v>0</v>
      </c>
      <c r="GA36" s="140">
        <f>(COUNTIFS('Estruturante Móvel'!$M:$M,$B34,'Estruturante Móvel'!$C:$C,"&lt;&gt;PREVISTO",'Estruturante Móvel'!$G:$G,FZ$4,'Estruturante Móvel'!$L:$L,'CRONOGRAMA_CONST+MIGRACAO'!FP$8))</f>
        <v>0</v>
      </c>
      <c r="GB36" s="139">
        <f>(COUNTIFS('Estruturante Móvel'!$M:$M,$B36,'Estruturante Móvel'!$AM:$AM,GB$4))-(COUNTIFS('Estruturante Móvel'!$M:$M,$B36,'Estruturante Móvel'!$AM:$AM,GB$4,'Estruturante Móvel'!$AQ:$AQ,"REPARO FO"))</f>
        <v>0</v>
      </c>
      <c r="GC36" s="140">
        <f>(COUNTIFS('Estruturante Móvel'!$M:$M,$B34,'Estruturante Móvel'!$C:$C,"&lt;&gt;PREVISTO",'Estruturante Móvel'!$G:$G,GB$4,'Estruturante Móvel'!$L:$L,'CRONOGRAMA_CONST+MIGRACAO'!FR$8))</f>
        <v>0</v>
      </c>
      <c r="GD36" s="139">
        <f>(COUNTIFS('Estruturante Móvel'!$M:$M,$B36,'Estruturante Móvel'!$AM:$AM,GD$4))-(COUNTIFS('Estruturante Móvel'!$M:$M,$B36,'Estruturante Móvel'!$AM:$AM,GD$4,'Estruturante Móvel'!$AQ:$AQ,"REPARO FO"))</f>
        <v>0</v>
      </c>
      <c r="GE36" s="140">
        <f>(COUNTIFS('Estruturante Móvel'!$M:$M,$B34,'Estruturante Móvel'!$C:$C,"&lt;&gt;PREVISTO",'Estruturante Móvel'!$G:$G,GD$4,'Estruturante Móvel'!$L:$L,'CRONOGRAMA_CONST+MIGRACAO'!FT$8))</f>
        <v>0</v>
      </c>
      <c r="GF36" s="139">
        <f>(COUNTIFS('Estruturante Móvel'!$M:$M,$B36,'Estruturante Móvel'!$AM:$AM,GF$4))-(COUNTIFS('Estruturante Móvel'!$M:$M,$B36,'Estruturante Móvel'!$AM:$AM,GF$4,'Estruturante Móvel'!$AQ:$AQ,"REPARO FO"))</f>
        <v>0</v>
      </c>
      <c r="GG36" s="140">
        <f>(COUNTIFS('Estruturante Móvel'!$M:$M,$B34,'Estruturante Móvel'!$C:$C,"&lt;&gt;PREVISTO",'Estruturante Móvel'!$G:$G,GF$4,'Estruturante Móvel'!$L:$L,'CRONOGRAMA_CONST+MIGRACAO'!FV$8))</f>
        <v>0</v>
      </c>
      <c r="GH36" s="139">
        <f>(COUNTIFS('Estruturante Móvel'!$M:$M,$B36,'Estruturante Móvel'!$AM:$AM,GH$4))-(COUNTIFS('Estruturante Móvel'!$M:$M,$B36,'Estruturante Móvel'!$AM:$AM,GH$4,'Estruturante Móvel'!$AQ:$AQ,"REPARO FO"))</f>
        <v>0</v>
      </c>
      <c r="GI36" s="140">
        <f>(COUNTIFS('Estruturante Móvel'!$M:$M,$B34,'Estruturante Móvel'!$C:$C,"&lt;&gt;PREVISTO",'Estruturante Móvel'!$G:$G,GH$4,'Estruturante Móvel'!$L:$L,'CRONOGRAMA_CONST+MIGRACAO'!FX$8))</f>
        <v>0</v>
      </c>
      <c r="GJ36" s="139">
        <f>(COUNTIFS('Estruturante Móvel'!$M:$M,$B36,'Estruturante Móvel'!$AM:$AM,GJ$4))-(COUNTIFS('Estruturante Móvel'!$M:$M,$B36,'Estruturante Móvel'!$AM:$AM,GJ$4,'Estruturante Móvel'!$AQ:$AQ,"REPARO FO"))</f>
        <v>0</v>
      </c>
      <c r="GK36" s="140">
        <f>(COUNTIFS('Estruturante Móvel'!$M:$M,$B34,'Estruturante Móvel'!$C:$C,"&lt;&gt;PREVISTO",'Estruturante Móvel'!$G:$G,GJ$4,'Estruturante Móvel'!$L:$L,'CRONOGRAMA_CONST+MIGRACAO'!FZ$8))</f>
        <v>0</v>
      </c>
      <c r="GL36" s="139">
        <f>(COUNTIFS('Estruturante Móvel'!$M:$M,$B36,'Estruturante Móvel'!$AM:$AM,GL$4))-(COUNTIFS('Estruturante Móvel'!$M:$M,$B36,'Estruturante Móvel'!$AM:$AM,GL$4,'Estruturante Móvel'!$AQ:$AQ,"REPARO FO"))</f>
        <v>0</v>
      </c>
      <c r="GM36" s="140">
        <f>(COUNTIFS('Estruturante Móvel'!$M:$M,$B34,'Estruturante Móvel'!$C:$C,"&lt;&gt;PREVISTO",'Estruturante Móvel'!$G:$G,GL$4,'Estruturante Móvel'!$L:$L,'CRONOGRAMA_CONST+MIGRACAO'!GB$8))</f>
        <v>0</v>
      </c>
      <c r="GN36" s="139">
        <f>(COUNTIFS('Estruturante Móvel'!$M:$M,$B36,'Estruturante Móvel'!$AM:$AM,GN$4))-(COUNTIFS('Estruturante Móvel'!$M:$M,$B36,'Estruturante Móvel'!$AM:$AM,GN$4,'Estruturante Móvel'!$AQ:$AQ,"REPARO FO"))</f>
        <v>0</v>
      </c>
      <c r="GO36" s="140">
        <f>(COUNTIFS('Estruturante Móvel'!$M:$M,$B34,'Estruturante Móvel'!$C:$C,"&lt;&gt;PREVISTO",'Estruturante Móvel'!$G:$G,GN$4,'Estruturante Móvel'!$L:$L,'CRONOGRAMA_CONST+MIGRACAO'!GD$8))</f>
        <v>0</v>
      </c>
      <c r="GP36" s="139">
        <f>(COUNTIFS('Estruturante Móvel'!$M:$M,$B36,'Estruturante Móvel'!$AM:$AM,GP$4))-(COUNTIFS('Estruturante Móvel'!$M:$M,$B36,'Estruturante Móvel'!$AM:$AM,GP$4,'Estruturante Móvel'!$AQ:$AQ,"REPARO FO"))</f>
        <v>0</v>
      </c>
      <c r="GQ36" s="140">
        <f>(COUNTIFS('Estruturante Móvel'!$M:$M,$B34,'Estruturante Móvel'!$C:$C,"&lt;&gt;PREVISTO",'Estruturante Móvel'!$G:$G,GP$4,'Estruturante Móvel'!$L:$L,'CRONOGRAMA_CONST+MIGRACAO'!GF$8))</f>
        <v>0</v>
      </c>
      <c r="GR36" s="139">
        <f>(COUNTIFS('Estruturante Móvel'!$M:$M,$B36,'Estruturante Móvel'!$AM:$AM,GR$4))-(COUNTIFS('Estruturante Móvel'!$M:$M,$B36,'Estruturante Móvel'!$AM:$AM,GR$4,'Estruturante Móvel'!$AQ:$AQ,"REPARO FO"))</f>
        <v>0</v>
      </c>
      <c r="GS36" s="140">
        <f>(COUNTIFS('Estruturante Móvel'!$M:$M,$B34,'Estruturante Móvel'!$C:$C,"&lt;&gt;PREVISTO",'Estruturante Móvel'!$G:$G,GR$4,'Estruturante Móvel'!$L:$L,'CRONOGRAMA_CONST+MIGRACAO'!GH$8))</f>
        <v>0</v>
      </c>
      <c r="GT36" s="139">
        <f>(COUNTIFS('Estruturante Móvel'!$M:$M,$B36,'Estruturante Móvel'!$AM:$AM,GT$4))-(COUNTIFS('Estruturante Móvel'!$M:$M,$B36,'Estruturante Móvel'!$AM:$AM,GT$4,'Estruturante Móvel'!$AQ:$AQ,"REPARO FO"))</f>
        <v>0</v>
      </c>
      <c r="GU36" s="140">
        <f>(COUNTIFS('Estruturante Móvel'!$M:$M,$B34,'Estruturante Móvel'!$C:$C,"&lt;&gt;PREVISTO",'Estruturante Móvel'!$G:$G,GT$4,'Estruturante Móvel'!$L:$L,'CRONOGRAMA_CONST+MIGRACAO'!GJ$8))</f>
        <v>0</v>
      </c>
      <c r="GV36" s="139">
        <f>(COUNTIFS('Estruturante Móvel'!$M:$M,$B36,'Estruturante Móvel'!$AM:$AM,GV$4))-(COUNTIFS('Estruturante Móvel'!$M:$M,$B36,'Estruturante Móvel'!$AM:$AM,GV$4,'Estruturante Móvel'!$AQ:$AQ,"REPARO FO"))</f>
        <v>0</v>
      </c>
      <c r="GW36" s="140">
        <f>(COUNTIFS('Estruturante Móvel'!$M:$M,$B34,'Estruturante Móvel'!$C:$C,"&lt;&gt;PREVISTO",'Estruturante Móvel'!$G:$G,GV$4,'Estruturante Móvel'!$L:$L,'CRONOGRAMA_CONST+MIGRACAO'!GL$8))</f>
        <v>0</v>
      </c>
      <c r="GX36" s="139">
        <f>(COUNTIFS('Estruturante Móvel'!$M:$M,$B36,'Estruturante Móvel'!$AM:$AM,GX$4))-(COUNTIFS('Estruturante Móvel'!$M:$M,$B36,'Estruturante Móvel'!$AM:$AM,GX$4,'Estruturante Móvel'!$AQ:$AQ,"REPARO FO"))</f>
        <v>0</v>
      </c>
      <c r="GY36" s="140">
        <f>(COUNTIFS('Estruturante Móvel'!$M:$M,$B34,'Estruturante Móvel'!$C:$C,"&lt;&gt;PREVISTO",'Estruturante Móvel'!$G:$G,GX$4,'Estruturante Móvel'!$L:$L,'CRONOGRAMA_CONST+MIGRACAO'!GN$8))</f>
        <v>0</v>
      </c>
      <c r="GZ36" s="139">
        <f>(COUNTIFS('Estruturante Móvel'!$M:$M,$B36,'Estruturante Móvel'!$AM:$AM,GZ$4))-(COUNTIFS('Estruturante Móvel'!$M:$M,$B36,'Estruturante Móvel'!$AM:$AM,GZ$4,'Estruturante Móvel'!$AQ:$AQ,"REPARO FO"))</f>
        <v>0</v>
      </c>
      <c r="HA36" s="140">
        <f>(COUNTIFS('Estruturante Móvel'!$M:$M,$B34,'Estruturante Móvel'!$C:$C,"&lt;&gt;PREVISTO",'Estruturante Móvel'!$G:$G,GZ$4,'Estruturante Móvel'!$L:$L,'CRONOGRAMA_CONST+MIGRACAO'!GP$8))</f>
        <v>0</v>
      </c>
      <c r="HB36" s="139">
        <f>(COUNTIFS('Estruturante Móvel'!$M:$M,$B36,'Estruturante Móvel'!$AM:$AM,HB$4))-(COUNTIFS('Estruturante Móvel'!$M:$M,$B36,'Estruturante Móvel'!$AM:$AM,HB$4,'Estruturante Móvel'!$AQ:$AQ,"REPARO FO"))</f>
        <v>0</v>
      </c>
      <c r="HC36" s="140">
        <f>(COUNTIFS('Estruturante Móvel'!$M:$M,$B34,'Estruturante Móvel'!$C:$C,"&lt;&gt;PREVISTO",'Estruturante Móvel'!$G:$G,HB$4,'Estruturante Móvel'!$L:$L,'CRONOGRAMA_CONST+MIGRACAO'!GR$8))</f>
        <v>0</v>
      </c>
      <c r="HD36" s="139">
        <f>(COUNTIFS('Estruturante Móvel'!$M:$M,$B36,'Estruturante Móvel'!$AM:$AM,HD$4))-(COUNTIFS('Estruturante Móvel'!$M:$M,$B36,'Estruturante Móvel'!$AM:$AM,HD$4,'Estruturante Móvel'!$AQ:$AQ,"REPARO FO"))</f>
        <v>0</v>
      </c>
      <c r="HE36" s="140">
        <f>(COUNTIFS('Estruturante Móvel'!$M:$M,$B34,'Estruturante Móvel'!$C:$C,"&lt;&gt;PREVISTO",'Estruturante Móvel'!$G:$G,HD$4,'Estruturante Móvel'!$L:$L,'CRONOGRAMA_CONST+MIGRACAO'!GT$8))</f>
        <v>0</v>
      </c>
      <c r="HF36" s="139">
        <f>(COUNTIFS('Estruturante Móvel'!$M:$M,$B36,'Estruturante Móvel'!$AM:$AM,HF$4))-(COUNTIFS('Estruturante Móvel'!$M:$M,$B36,'Estruturante Móvel'!$AM:$AM,HF$4,'Estruturante Móvel'!$AQ:$AQ,"REPARO FO"))</f>
        <v>0</v>
      </c>
      <c r="HG36" s="140">
        <f>(COUNTIFS('Estruturante Móvel'!$M:$M,$B34,'Estruturante Móvel'!$C:$C,"&lt;&gt;PREVISTO",'Estruturante Móvel'!$G:$G,HF$4,'Estruturante Móvel'!$L:$L,'CRONOGRAMA_CONST+MIGRACAO'!GV$8))</f>
        <v>0</v>
      </c>
      <c r="HH36" s="139">
        <f>(COUNTIFS('Estruturante Móvel'!$M:$M,$B36,'Estruturante Móvel'!$AM:$AM,HH$4))-(COUNTIFS('Estruturante Móvel'!$M:$M,$B36,'Estruturante Móvel'!$AM:$AM,HH$4,'Estruturante Móvel'!$AQ:$AQ,"REPARO FO"))</f>
        <v>0</v>
      </c>
      <c r="HI36" s="140">
        <f>(COUNTIFS('Estruturante Móvel'!$M:$M,$B34,'Estruturante Móvel'!$C:$C,"&lt;&gt;PREVISTO",'Estruturante Móvel'!$G:$G,HH$4,'Estruturante Móvel'!$L:$L,'CRONOGRAMA_CONST+MIGRACAO'!GX$8))</f>
        <v>0</v>
      </c>
      <c r="HJ36" s="139">
        <f>(COUNTIFS('Estruturante Móvel'!$M:$M,$B36,'Estruturante Móvel'!$AM:$AM,HJ$4))-(COUNTIFS('Estruturante Móvel'!$M:$M,$B36,'Estruturante Móvel'!$AM:$AM,HJ$4,'Estruturante Móvel'!$AQ:$AQ,"REPARO FO"))</f>
        <v>0</v>
      </c>
      <c r="HK36" s="140">
        <f>(COUNTIFS('Estruturante Móvel'!$M:$M,$B34,'Estruturante Móvel'!$C:$C,"&lt;&gt;PREVISTO",'Estruturante Móvel'!$G:$G,HJ$4,'Estruturante Móvel'!$L:$L,'CRONOGRAMA_CONST+MIGRACAO'!GZ$8))</f>
        <v>0</v>
      </c>
      <c r="HL36" s="139">
        <f>(COUNTIFS('Estruturante Móvel'!$M:$M,$B36,'Estruturante Móvel'!$AM:$AM,HL$4))-(COUNTIFS('Estruturante Móvel'!$M:$M,$B36,'Estruturante Móvel'!$AM:$AM,HL$4,'Estruturante Móvel'!$AQ:$AQ,"REPARO FO"))</f>
        <v>0</v>
      </c>
      <c r="HM36" s="140">
        <f>(COUNTIFS('Estruturante Móvel'!$M:$M,$B34,'Estruturante Móvel'!$C:$C,"&lt;&gt;PREVISTO",'Estruturante Móvel'!$G:$G,HL$4,'Estruturante Móvel'!$L:$L,'CRONOGRAMA_CONST+MIGRACAO'!HB$8))</f>
        <v>0</v>
      </c>
      <c r="HN36" s="139">
        <f>(COUNTIFS('Estruturante Móvel'!$M:$M,$B36,'Estruturante Móvel'!$AM:$AM,HN$4))-(COUNTIFS('Estruturante Móvel'!$M:$M,$B36,'Estruturante Móvel'!$AM:$AM,HN$4,'Estruturante Móvel'!$AQ:$AQ,"REPARO FO"))</f>
        <v>0</v>
      </c>
      <c r="HO36" s="140">
        <f>(COUNTIFS('Estruturante Móvel'!$M:$M,$B34,'Estruturante Móvel'!$C:$C,"&lt;&gt;PREVISTO",'Estruturante Móvel'!$G:$G,HN$4,'Estruturante Móvel'!$L:$L,'CRONOGRAMA_CONST+MIGRACAO'!HD$8))</f>
        <v>0</v>
      </c>
      <c r="HP36" s="139">
        <f>(COUNTIFS('Estruturante Móvel'!$M:$M,$B36,'Estruturante Móvel'!$AM:$AM,HP$4))-(COUNTIFS('Estruturante Móvel'!$M:$M,$B36,'Estruturante Móvel'!$AM:$AM,HP$4,'Estruturante Móvel'!$AQ:$AQ,"REPARO FO"))</f>
        <v>0</v>
      </c>
      <c r="HQ36" s="140">
        <f>(COUNTIFS('Estruturante Móvel'!$M:$M,$B34,'Estruturante Móvel'!$C:$C,"&lt;&gt;PREVISTO",'Estruturante Móvel'!$G:$G,HP$4,'Estruturante Móvel'!$L:$L,'CRONOGRAMA_CONST+MIGRACAO'!HF$8))</f>
        <v>0</v>
      </c>
      <c r="HR36" s="139">
        <f>(COUNTIFS('Estruturante Móvel'!$M:$M,$B36,'Estruturante Móvel'!$AM:$AM,HR$4))-(COUNTIFS('Estruturante Móvel'!$M:$M,$B36,'Estruturante Móvel'!$AM:$AM,HR$4,'Estruturante Móvel'!$AQ:$AQ,"REPARO FO"))</f>
        <v>0</v>
      </c>
      <c r="HS36" s="140">
        <f>(COUNTIFS('Estruturante Móvel'!$M:$M,$B34,'Estruturante Móvel'!$C:$C,"&lt;&gt;PREVISTO",'Estruturante Móvel'!$G:$G,HR$4,'Estruturante Móvel'!$L:$L,'CRONOGRAMA_CONST+MIGRACAO'!HH$8))</f>
        <v>0</v>
      </c>
      <c r="HT36" s="139">
        <f>(COUNTIFS('Estruturante Móvel'!$M:$M,$B36,'Estruturante Móvel'!$AM:$AM,HT$4))-(COUNTIFS('Estruturante Móvel'!$M:$M,$B36,'Estruturante Móvel'!$AM:$AM,HT$4,'Estruturante Móvel'!$AQ:$AQ,"REPARO FO"))</f>
        <v>0</v>
      </c>
      <c r="HU36" s="140">
        <f>(COUNTIFS('Estruturante Móvel'!$M:$M,$B34,'Estruturante Móvel'!$C:$C,"&lt;&gt;PREVISTO",'Estruturante Móvel'!$G:$G,HT$4,'Estruturante Móvel'!$L:$L,'CRONOGRAMA_CONST+MIGRACAO'!HJ$8))</f>
        <v>0</v>
      </c>
      <c r="HV36" s="139">
        <f>(COUNTIFS('Estruturante Móvel'!$M:$M,$B36,'Estruturante Móvel'!$AM:$AM,HV$4))-(COUNTIFS('Estruturante Móvel'!$M:$M,$B36,'Estruturante Móvel'!$AM:$AM,HV$4,'Estruturante Móvel'!$AQ:$AQ,"REPARO FO"))</f>
        <v>0</v>
      </c>
      <c r="HW36" s="140">
        <f>(COUNTIFS('Estruturante Móvel'!$M:$M,$B34,'Estruturante Móvel'!$C:$C,"&lt;&gt;PREVISTO",'Estruturante Móvel'!$G:$G,HV$4,'Estruturante Móvel'!$L:$L,'CRONOGRAMA_CONST+MIGRACAO'!HL$8))</f>
        <v>0</v>
      </c>
      <c r="HX36" s="139">
        <f>(COUNTIFS('Estruturante Móvel'!$M:$M,$B36,'Estruturante Móvel'!$AM:$AM,HX$4))-(COUNTIFS('Estruturante Móvel'!$M:$M,$B36,'Estruturante Móvel'!$AM:$AM,HX$4,'Estruturante Móvel'!$AQ:$AQ,"REPARO FO"))</f>
        <v>0</v>
      </c>
      <c r="HY36" s="140">
        <f>(COUNTIFS('Estruturante Móvel'!$M:$M,$B34,'Estruturante Móvel'!$C:$C,"&lt;&gt;PREVISTO",'Estruturante Móvel'!$G:$G,HX$4,'Estruturante Móvel'!$L:$L,'CRONOGRAMA_CONST+MIGRACAO'!HN$8))</f>
        <v>0</v>
      </c>
      <c r="HZ36" s="139">
        <f>(COUNTIFS('Estruturante Móvel'!$M:$M,$B36,'Estruturante Móvel'!$AM:$AM,HZ$4))-(COUNTIFS('Estruturante Móvel'!$M:$M,$B36,'Estruturante Móvel'!$AM:$AM,HZ$4,'Estruturante Móvel'!$AQ:$AQ,"REPARO FO"))</f>
        <v>0</v>
      </c>
      <c r="IA36" s="140">
        <f>(COUNTIFS('Estruturante Móvel'!$M:$M,$B34,'Estruturante Móvel'!$C:$C,"&lt;&gt;PREVISTO",'Estruturante Móvel'!$G:$G,HZ$4,'Estruturante Móvel'!$L:$L,'CRONOGRAMA_CONST+MIGRACAO'!HP$8))</f>
        <v>0</v>
      </c>
      <c r="IB36" s="139">
        <f>(COUNTIFS('Estruturante Móvel'!$M:$M,$B36,'Estruturante Móvel'!$AM:$AM,IB$4))-(COUNTIFS('Estruturante Móvel'!$M:$M,$B36,'Estruturante Móvel'!$AM:$AM,IB$4,'Estruturante Móvel'!$AQ:$AQ,"REPARO FO"))</f>
        <v>0</v>
      </c>
      <c r="IC36" s="140">
        <f>(COUNTIFS('Estruturante Móvel'!$M:$M,$B34,'Estruturante Móvel'!$C:$C,"&lt;&gt;PREVISTO",'Estruturante Móvel'!$G:$G,IB$4,'Estruturante Móvel'!$L:$L,'CRONOGRAMA_CONST+MIGRACAO'!HR$8))</f>
        <v>0</v>
      </c>
      <c r="ID36" s="139">
        <f>(COUNTIFS('Estruturante Móvel'!$M:$M,$B36,'Estruturante Móvel'!$AM:$AM,ID$4))-(COUNTIFS('Estruturante Móvel'!$M:$M,$B36,'Estruturante Móvel'!$AM:$AM,ID$4,'Estruturante Móvel'!$AQ:$AQ,"REPARO FO"))</f>
        <v>0</v>
      </c>
      <c r="IE36" s="140">
        <f>(COUNTIFS('Estruturante Móvel'!$M:$M,$B34,'Estruturante Móvel'!$C:$C,"&lt;&gt;PREVISTO",'Estruturante Móvel'!$G:$G,ID$4,'Estruturante Móvel'!$L:$L,'CRONOGRAMA_CONST+MIGRACAO'!HT$8))</f>
        <v>0</v>
      </c>
      <c r="IF36" s="139">
        <f>(COUNTIFS('Estruturante Móvel'!$M:$M,$B36,'Estruturante Móvel'!$AM:$AM,IF$4))-(COUNTIFS('Estruturante Móvel'!$M:$M,$B36,'Estruturante Móvel'!$AM:$AM,IF$4,'Estruturante Móvel'!$AQ:$AQ,"REPARO FO"))</f>
        <v>0</v>
      </c>
      <c r="IG36" s="140">
        <f>(COUNTIFS('Estruturante Móvel'!$M:$M,$B34,'Estruturante Móvel'!$C:$C,"&lt;&gt;PREVISTO",'Estruturante Móvel'!$G:$G,IF$4,'Estruturante Móvel'!$L:$L,'CRONOGRAMA_CONST+MIGRACAO'!HV$8))</f>
        <v>0</v>
      </c>
      <c r="IH36" s="139">
        <f>(COUNTIFS('Estruturante Móvel'!$M:$M,$B36,'Estruturante Móvel'!$AM:$AM,IH$4))-(COUNTIFS('Estruturante Móvel'!$M:$M,$B36,'Estruturante Móvel'!$AM:$AM,IH$4,'Estruturante Móvel'!$AQ:$AQ,"REPARO FO"))</f>
        <v>0</v>
      </c>
      <c r="II36" s="140">
        <f>(COUNTIFS('Estruturante Móvel'!$M:$M,$B34,'Estruturante Móvel'!$C:$C,"&lt;&gt;PREVISTO",'Estruturante Móvel'!$G:$G,IH$4,'Estruturante Móvel'!$L:$L,'CRONOGRAMA_CONST+MIGRACAO'!HX$8))</f>
        <v>0</v>
      </c>
      <c r="IJ36" s="139">
        <f>(COUNTIFS('Estruturante Móvel'!$M:$M,$B36,'Estruturante Móvel'!$AM:$AM,IJ$4))-(COUNTIFS('Estruturante Móvel'!$M:$M,$B36,'Estruturante Móvel'!$AM:$AM,IJ$4,'Estruturante Móvel'!$AQ:$AQ,"REPARO FO"))</f>
        <v>0</v>
      </c>
      <c r="IK36" s="140">
        <f>(COUNTIFS('Estruturante Móvel'!$M:$M,$B34,'Estruturante Móvel'!$C:$C,"&lt;&gt;PREVISTO",'Estruturante Móvel'!$G:$G,IJ$4,'Estruturante Móvel'!$L:$L,'CRONOGRAMA_CONST+MIGRACAO'!HZ$8))</f>
        <v>0</v>
      </c>
      <c r="IL36" s="139">
        <f>(COUNTIFS('Estruturante Móvel'!$M:$M,$B36,'Estruturante Móvel'!$AM:$AM,IL$4))-(COUNTIFS('Estruturante Móvel'!$M:$M,$B36,'Estruturante Móvel'!$AM:$AM,IL$4,'Estruturante Móvel'!$AQ:$AQ,"REPARO FO"))</f>
        <v>0</v>
      </c>
      <c r="IM36" s="140">
        <f>(COUNTIFS('Estruturante Móvel'!$M:$M,$B34,'Estruturante Móvel'!$C:$C,"&lt;&gt;PREVISTO",'Estruturante Móvel'!$G:$G,IL$4,'Estruturante Móvel'!$L:$L,'CRONOGRAMA_CONST+MIGRACAO'!IB$8))</f>
        <v>0</v>
      </c>
      <c r="IN36" s="139">
        <f>(COUNTIFS('Estruturante Móvel'!$M:$M,$B36,'Estruturante Móvel'!$AM:$AM,IN$4))-(COUNTIFS('Estruturante Móvel'!$M:$M,$B36,'Estruturante Móvel'!$AM:$AM,IN$4,'Estruturante Móvel'!$AQ:$AQ,"REPARO FO"))</f>
        <v>0</v>
      </c>
      <c r="IO36" s="140">
        <f>(COUNTIFS('Estruturante Móvel'!$M:$M,$B34,'Estruturante Móvel'!$C:$C,"&lt;&gt;PREVISTO",'Estruturante Móvel'!$G:$G,IN$4,'Estruturante Móvel'!$L:$L,'CRONOGRAMA_CONST+MIGRACAO'!ID$8))</f>
        <v>0</v>
      </c>
      <c r="IP36" s="139">
        <f>(COUNTIFS('Estruturante Móvel'!$M:$M,$B36,'Estruturante Móvel'!$AM:$AM,IP$4))-(COUNTIFS('Estruturante Móvel'!$M:$M,$B36,'Estruturante Móvel'!$AM:$AM,IP$4,'Estruturante Móvel'!$AQ:$AQ,"REPARO FO"))</f>
        <v>0</v>
      </c>
      <c r="IQ36" s="140">
        <f>(COUNTIFS('Estruturante Móvel'!$M:$M,$B34,'Estruturante Móvel'!$C:$C,"&lt;&gt;PREVISTO",'Estruturante Móvel'!$G:$G,IP$4,'Estruturante Móvel'!$L:$L,'CRONOGRAMA_CONST+MIGRACAO'!IF$8))</f>
        <v>0</v>
      </c>
      <c r="IR36" s="139">
        <f>(COUNTIFS('Estruturante Móvel'!$M:$M,$B36,'Estruturante Móvel'!$AM:$AM,IR$4))-(COUNTIFS('Estruturante Móvel'!$M:$M,$B36,'Estruturante Móvel'!$AM:$AM,IR$4,'Estruturante Móvel'!$AQ:$AQ,"REPARO FO"))</f>
        <v>0</v>
      </c>
      <c r="IS36" s="140">
        <f>(COUNTIFS('Estruturante Móvel'!$M:$M,$B34,'Estruturante Móvel'!$C:$C,"&lt;&gt;PREVISTO",'Estruturante Móvel'!$G:$G,IR$4,'Estruturante Móvel'!$L:$L,'CRONOGRAMA_CONST+MIGRACAO'!IH$8))</f>
        <v>0</v>
      </c>
      <c r="IT36" s="139">
        <f>(COUNTIFS('Estruturante Móvel'!$M:$M,$B36,'Estruturante Móvel'!$AM:$AM,IT$4))-(COUNTIFS('Estruturante Móvel'!$M:$M,$B36,'Estruturante Móvel'!$AM:$AM,IT$4,'Estruturante Móvel'!$AQ:$AQ,"REPARO FO"))</f>
        <v>0</v>
      </c>
      <c r="IU36" s="140">
        <f>(COUNTIFS('Estruturante Móvel'!$M:$M,$B34,'Estruturante Móvel'!$C:$C,"&lt;&gt;PREVISTO",'Estruturante Móvel'!$G:$G,IT$4,'Estruturante Móvel'!$L:$L,'CRONOGRAMA_CONST+MIGRACAO'!IJ$8))</f>
        <v>0</v>
      </c>
      <c r="IV36" s="139">
        <f>(COUNTIFS('Estruturante Móvel'!$M:$M,$B36,'Estruturante Móvel'!$AM:$AM,IV$4))-(COUNTIFS('Estruturante Móvel'!$M:$M,$B36,'Estruturante Móvel'!$AM:$AM,IV$4,'Estruturante Móvel'!$AQ:$AQ,"REPARO FO"))</f>
        <v>0</v>
      </c>
      <c r="IW36" s="140">
        <f>(COUNTIFS('Estruturante Móvel'!$M:$M,$B34,'Estruturante Móvel'!$C:$C,"&lt;&gt;PREVISTO",'Estruturante Móvel'!$G:$G,IV$4,'Estruturante Móvel'!$L:$L,'CRONOGRAMA_CONST+MIGRACAO'!IL$8))</f>
        <v>0</v>
      </c>
      <c r="IX36" s="139">
        <f>(COUNTIFS('Estruturante Móvel'!$M:$M,$B36,'Estruturante Móvel'!$AM:$AM,IX$4))-(COUNTIFS('Estruturante Móvel'!$M:$M,$B36,'Estruturante Móvel'!$AM:$AM,IX$4,'Estruturante Móvel'!$AQ:$AQ,"REPARO FO"))</f>
        <v>0</v>
      </c>
      <c r="IY36" s="140">
        <f>(COUNTIFS('Estruturante Móvel'!$M:$M,$B34,'Estruturante Móvel'!$C:$C,"&lt;&gt;PREVISTO",'Estruturante Móvel'!$G:$G,IX$4,'Estruturante Móvel'!$L:$L,'CRONOGRAMA_CONST+MIGRACAO'!IN$8))</f>
        <v>0</v>
      </c>
      <c r="IZ36" s="139">
        <f>(COUNTIFS('Estruturante Móvel'!$M:$M,$B36,'Estruturante Móvel'!$AM:$AM,IZ$4))-(COUNTIFS('Estruturante Móvel'!$M:$M,$B36,'Estruturante Móvel'!$AM:$AM,IZ$4,'Estruturante Móvel'!$AQ:$AQ,"REPARO FO"))</f>
        <v>0</v>
      </c>
      <c r="JA36" s="140">
        <f>(COUNTIFS('Estruturante Móvel'!$M:$M,$B34,'Estruturante Móvel'!$C:$C,"&lt;&gt;PREVISTO",'Estruturante Móvel'!$G:$G,IZ$4,'Estruturante Móvel'!$L:$L,'CRONOGRAMA_CONST+MIGRACAO'!IP$8))</f>
        <v>0</v>
      </c>
      <c r="JB36" s="139">
        <f>(COUNTIFS('Estruturante Móvel'!$M:$M,$B36,'Estruturante Móvel'!$AM:$AM,JB$4))-(COUNTIFS('Estruturante Móvel'!$M:$M,$B36,'Estruturante Móvel'!$AM:$AM,JB$4,'Estruturante Móvel'!$AQ:$AQ,"REPARO FO"))</f>
        <v>0</v>
      </c>
      <c r="JC36" s="140">
        <f>(COUNTIFS('Estruturante Móvel'!$M:$M,$B34,'Estruturante Móvel'!$C:$C,"&lt;&gt;PREVISTO",'Estruturante Móvel'!$G:$G,JB$4,'Estruturante Móvel'!$L:$L,'CRONOGRAMA_CONST+MIGRACAO'!IR$8))</f>
        <v>0</v>
      </c>
      <c r="JD36" s="139">
        <f>(COUNTIFS('Estruturante Móvel'!$M:$M,$B36,'Estruturante Móvel'!$AM:$AM,JD$4))-(COUNTIFS('Estruturante Móvel'!$M:$M,$B36,'Estruturante Móvel'!$AM:$AM,JD$4,'Estruturante Móvel'!$AQ:$AQ,"REPARO FO"))</f>
        <v>0</v>
      </c>
      <c r="JE36" s="140">
        <f>(COUNTIFS('Estruturante Móvel'!$M:$M,$B34,'Estruturante Móvel'!$C:$C,"&lt;&gt;PREVISTO",'Estruturante Móvel'!$G:$G,JD$4,'Estruturante Móvel'!$L:$L,'CRONOGRAMA_CONST+MIGRACAO'!IT$8))</f>
        <v>0</v>
      </c>
      <c r="JF36" s="139">
        <f>(COUNTIFS('Estruturante Móvel'!$M:$M,$B36,'Estruturante Móvel'!$AM:$AM,JF$4))-(COUNTIFS('Estruturante Móvel'!$M:$M,$B36,'Estruturante Móvel'!$AM:$AM,JF$4,'Estruturante Móvel'!$AQ:$AQ,"REPARO FO"))</f>
        <v>0</v>
      </c>
      <c r="JG36" s="140">
        <f>(COUNTIFS('Estruturante Móvel'!$M:$M,$B34,'Estruturante Móvel'!$C:$C,"&lt;&gt;PREVISTO",'Estruturante Móvel'!$G:$G,JF$4,'Estruturante Móvel'!$L:$L,'CRONOGRAMA_CONST+MIGRACAO'!IV$8))</f>
        <v>0</v>
      </c>
      <c r="JH36" s="139">
        <f>(COUNTIFS('Estruturante Móvel'!$M:$M,$B36,'Estruturante Móvel'!$AM:$AM,JH$4))-(COUNTIFS('Estruturante Móvel'!$M:$M,$B36,'Estruturante Móvel'!$AM:$AM,JH$4,'Estruturante Móvel'!$AQ:$AQ,"REPARO FO"))</f>
        <v>0</v>
      </c>
      <c r="JI36" s="140">
        <f>(COUNTIFS('Estruturante Móvel'!$M:$M,$B34,'Estruturante Móvel'!$C:$C,"&lt;&gt;PREVISTO",'Estruturante Móvel'!$G:$G,JH$4,'Estruturante Móvel'!$L:$L,'CRONOGRAMA_CONST+MIGRACAO'!IX$8))</f>
        <v>0</v>
      </c>
      <c r="JJ36" s="139">
        <f>(COUNTIFS('Estruturante Móvel'!$M:$M,$B36,'Estruturante Móvel'!$AM:$AM,JJ$4))-(COUNTIFS('Estruturante Móvel'!$M:$M,$B36,'Estruturante Móvel'!$AM:$AM,JJ$4,'Estruturante Móvel'!$AQ:$AQ,"REPARO FO"))</f>
        <v>0</v>
      </c>
      <c r="JK36" s="140">
        <f>(COUNTIFS('Estruturante Móvel'!$M:$M,$B34,'Estruturante Móvel'!$C:$C,"&lt;&gt;PREVISTO",'Estruturante Móvel'!$G:$G,JJ$4,'Estruturante Móvel'!$L:$L,'CRONOGRAMA_CONST+MIGRACAO'!IZ$8))</f>
        <v>0</v>
      </c>
      <c r="JL36" s="139">
        <f>(COUNTIFS('Estruturante Móvel'!$M:$M,$B36,'Estruturante Móvel'!$AM:$AM,JL$4))-(COUNTIFS('Estruturante Móvel'!$M:$M,$B36,'Estruturante Móvel'!$AM:$AM,JL$4,'Estruturante Móvel'!$AQ:$AQ,"REPARO FO"))</f>
        <v>0</v>
      </c>
      <c r="JM36" s="140">
        <f>(COUNTIFS('Estruturante Móvel'!$M:$M,$B34,'Estruturante Móvel'!$C:$C,"&lt;&gt;PREVISTO",'Estruturante Móvel'!$G:$G,JL$4,'Estruturante Móvel'!$L:$L,'CRONOGRAMA_CONST+MIGRACAO'!JB$8))</f>
        <v>0</v>
      </c>
      <c r="JN36" s="139">
        <f>(COUNTIFS('Estruturante Móvel'!$M:$M,$B36,'Estruturante Móvel'!$AM:$AM,JN$4))-(COUNTIFS('Estruturante Móvel'!$M:$M,$B36,'Estruturante Móvel'!$AM:$AM,JN$4,'Estruturante Móvel'!$AQ:$AQ,"REPARO FO"))</f>
        <v>0</v>
      </c>
      <c r="JO36" s="140">
        <f>(COUNTIFS('Estruturante Móvel'!$M:$M,$B34,'Estruturante Móvel'!$C:$C,"&lt;&gt;PREVISTO",'Estruturante Móvel'!$G:$G,JN$4,'Estruturante Móvel'!$L:$L,'CRONOGRAMA_CONST+MIGRACAO'!JD$8))</f>
        <v>0</v>
      </c>
      <c r="JP36" s="139">
        <f>(COUNTIFS('Estruturante Móvel'!$M:$M,$B36,'Estruturante Móvel'!$AM:$AM,JP$4))-(COUNTIFS('Estruturante Móvel'!$M:$M,$B36,'Estruturante Móvel'!$AM:$AM,JP$4,'Estruturante Móvel'!$AQ:$AQ,"REPARO FO"))</f>
        <v>0</v>
      </c>
      <c r="JQ36" s="140">
        <f>(COUNTIFS('Estruturante Móvel'!$M:$M,$B34,'Estruturante Móvel'!$C:$C,"&lt;&gt;PREVISTO",'Estruturante Móvel'!$G:$G,JP$4,'Estruturante Móvel'!$L:$L,'CRONOGRAMA_CONST+MIGRACAO'!JF$8))</f>
        <v>0</v>
      </c>
      <c r="JR36" s="139">
        <f>(COUNTIFS('Estruturante Móvel'!$M:$M,$B36,'Estruturante Móvel'!$AM:$AM,JR$4))-(COUNTIFS('Estruturante Móvel'!$M:$M,$B36,'Estruturante Móvel'!$AM:$AM,JR$4,'Estruturante Móvel'!$AQ:$AQ,"REPARO FO"))</f>
        <v>0</v>
      </c>
      <c r="JS36" s="140">
        <f>(COUNTIFS('Estruturante Móvel'!$M:$M,$B34,'Estruturante Móvel'!$C:$C,"&lt;&gt;PREVISTO",'Estruturante Móvel'!$G:$G,JR$4,'Estruturante Móvel'!$L:$L,'CRONOGRAMA_CONST+MIGRACAO'!JH$8))</f>
        <v>0</v>
      </c>
      <c r="JT36" s="139">
        <f>(COUNTIFS('Estruturante Móvel'!$M:$M,$B36,'Estruturante Móvel'!$AM:$AM,JT$4))-(COUNTIFS('Estruturante Móvel'!$M:$M,$B36,'Estruturante Móvel'!$AM:$AM,JT$4,'Estruturante Móvel'!$AQ:$AQ,"REPARO FO"))</f>
        <v>0</v>
      </c>
      <c r="JU36" s="140">
        <f>(COUNTIFS('Estruturante Móvel'!$M:$M,$B34,'Estruturante Móvel'!$C:$C,"&lt;&gt;PREVISTO",'Estruturante Móvel'!$G:$G,JT$4,'Estruturante Móvel'!$L:$L,'CRONOGRAMA_CONST+MIGRACAO'!JJ$8))</f>
        <v>0</v>
      </c>
      <c r="JV36" s="139">
        <f>(COUNTIFS('Estruturante Móvel'!$M:$M,$B36,'Estruturante Móvel'!$AM:$AM,JV$4))-(COUNTIFS('Estruturante Móvel'!$M:$M,$B36,'Estruturante Móvel'!$AM:$AM,JV$4,'Estruturante Móvel'!$AQ:$AQ,"REPARO FO"))</f>
        <v>0</v>
      </c>
      <c r="JW36" s="140">
        <f>(COUNTIFS('Estruturante Móvel'!$M:$M,$B34,'Estruturante Móvel'!$C:$C,"&lt;&gt;PREVISTO",'Estruturante Móvel'!$G:$G,JV$4,'Estruturante Móvel'!$L:$L,'CRONOGRAMA_CONST+MIGRACAO'!JL$8))</f>
        <v>0</v>
      </c>
      <c r="JX36" s="139">
        <f>(COUNTIFS('Estruturante Móvel'!$M:$M,$B36,'Estruturante Móvel'!$AM:$AM,JX$4))-(COUNTIFS('Estruturante Móvel'!$M:$M,$B36,'Estruturante Móvel'!$AM:$AM,JX$4,'Estruturante Móvel'!$AQ:$AQ,"REPARO FO"))</f>
        <v>0</v>
      </c>
      <c r="JY36" s="140">
        <f>(COUNTIFS('Estruturante Móvel'!$M:$M,$B34,'Estruturante Móvel'!$C:$C,"&lt;&gt;PREVISTO",'Estruturante Móvel'!$G:$G,JX$4,'Estruturante Móvel'!$L:$L,'CRONOGRAMA_CONST+MIGRACAO'!JN$8))</f>
        <v>0</v>
      </c>
      <c r="JZ36" s="139">
        <f>(COUNTIFS('Estruturante Móvel'!$M:$M,$B36,'Estruturante Móvel'!$AM:$AM,JZ$4))-(COUNTIFS('Estruturante Móvel'!$M:$M,$B36,'Estruturante Móvel'!$AM:$AM,JZ$4,'Estruturante Móvel'!$AQ:$AQ,"REPARO FO"))</f>
        <v>0</v>
      </c>
      <c r="KA36" s="140">
        <f>(COUNTIFS('Estruturante Móvel'!$M:$M,$B34,'Estruturante Móvel'!$C:$C,"&lt;&gt;PREVISTO",'Estruturante Móvel'!$G:$G,JZ$4,'Estruturante Móvel'!$L:$L,'CRONOGRAMA_CONST+MIGRACAO'!JP$8))</f>
        <v>0</v>
      </c>
      <c r="KB36" s="139">
        <f>(COUNTIFS('Estruturante Móvel'!$M:$M,$B36,'Estruturante Móvel'!$AM:$AM,KB$4))-(COUNTIFS('Estruturante Móvel'!$M:$M,$B36,'Estruturante Móvel'!$AM:$AM,KB$4,'Estruturante Móvel'!$AQ:$AQ,"REPARO FO"))</f>
        <v>0</v>
      </c>
      <c r="KC36" s="140">
        <f>(COUNTIFS('Estruturante Móvel'!$M:$M,$B34,'Estruturante Móvel'!$C:$C,"&lt;&gt;PREVISTO",'Estruturante Móvel'!$G:$G,KB$4,'Estruturante Móvel'!$L:$L,'CRONOGRAMA_CONST+MIGRACAO'!JR$8))</f>
        <v>0</v>
      </c>
      <c r="KD36" s="139">
        <f>(COUNTIFS('Estruturante Móvel'!$M:$M,$B36,'Estruturante Móvel'!$AM:$AM,KD$4))-(COUNTIFS('Estruturante Móvel'!$M:$M,$B36,'Estruturante Móvel'!$AM:$AM,KD$4,'Estruturante Móvel'!$AQ:$AQ,"REPARO FO"))</f>
        <v>0</v>
      </c>
      <c r="KE36" s="140">
        <f>(COUNTIFS('Estruturante Móvel'!$M:$M,$B34,'Estruturante Móvel'!$C:$C,"&lt;&gt;PREVISTO",'Estruturante Móvel'!$G:$G,KD$4,'Estruturante Móvel'!$L:$L,'CRONOGRAMA_CONST+MIGRACAO'!JT$8))</f>
        <v>0</v>
      </c>
      <c r="KF36" s="139">
        <f>(COUNTIFS('Estruturante Móvel'!$M:$M,$B36,'Estruturante Móvel'!$AM:$AM,KF$4))-(COUNTIFS('Estruturante Móvel'!$M:$M,$B36,'Estruturante Móvel'!$AM:$AM,KF$4,'Estruturante Móvel'!$AQ:$AQ,"REPARO FO"))</f>
        <v>0</v>
      </c>
      <c r="KG36" s="140">
        <f>(COUNTIFS('Estruturante Móvel'!$M:$M,$B34,'Estruturante Móvel'!$C:$C,"&lt;&gt;PREVISTO",'Estruturante Móvel'!$G:$G,KF$4,'Estruturante Móvel'!$L:$L,'CRONOGRAMA_CONST+MIGRACAO'!JV$8))</f>
        <v>0</v>
      </c>
      <c r="KH36" s="139">
        <f>(COUNTIFS('Estruturante Móvel'!$M:$M,$B36,'Estruturante Móvel'!$AM:$AM,KH$4))-(COUNTIFS('Estruturante Móvel'!$M:$M,$B36,'Estruturante Móvel'!$AM:$AM,KH$4,'Estruturante Móvel'!$AQ:$AQ,"REPARO FO"))</f>
        <v>0</v>
      </c>
      <c r="KI36" s="140">
        <f>(COUNTIFS('Estruturante Móvel'!$M:$M,$B34,'Estruturante Móvel'!$C:$C,"&lt;&gt;PREVISTO",'Estruturante Móvel'!$G:$G,KH$4,'Estruturante Móvel'!$L:$L,'CRONOGRAMA_CONST+MIGRACAO'!JX$8))</f>
        <v>0</v>
      </c>
      <c r="KJ36" s="139">
        <f>(COUNTIFS('Estruturante Móvel'!$M:$M,$B36,'Estruturante Móvel'!$AM:$AM,KJ$4))-(COUNTIFS('Estruturante Móvel'!$M:$M,$B36,'Estruturante Móvel'!$AM:$AM,KJ$4,'Estruturante Móvel'!$AQ:$AQ,"REPARO FO"))</f>
        <v>0</v>
      </c>
      <c r="KK36" s="140">
        <f>(COUNTIFS('Estruturante Móvel'!$M:$M,$B34,'Estruturante Móvel'!$C:$C,"&lt;&gt;PREVISTO",'Estruturante Móvel'!$G:$G,KJ$4,'Estruturante Móvel'!$L:$L,'CRONOGRAMA_CONST+MIGRACAO'!JZ$8))</f>
        <v>0</v>
      </c>
      <c r="KL36" s="139">
        <f>(COUNTIFS('Estruturante Móvel'!$M:$M,$B36,'Estruturante Móvel'!$AM:$AM,KL$4))-(COUNTIFS('Estruturante Móvel'!$M:$M,$B36,'Estruturante Móvel'!$AM:$AM,KL$4,'Estruturante Móvel'!$AQ:$AQ,"REPARO FO"))</f>
        <v>0</v>
      </c>
      <c r="KM36" s="140">
        <f>(COUNTIFS('Estruturante Móvel'!$M:$M,$B34,'Estruturante Móvel'!$C:$C,"&lt;&gt;PREVISTO",'Estruturante Móvel'!$G:$G,KL$4,'Estruturante Móvel'!$L:$L,'CRONOGRAMA_CONST+MIGRACAO'!KB$8))</f>
        <v>0</v>
      </c>
      <c r="KN36" s="139">
        <f>(COUNTIFS('Estruturante Móvel'!$M:$M,$B36,'Estruturante Móvel'!$AM:$AM,KN$4))-(COUNTIFS('Estruturante Móvel'!$M:$M,$B36,'Estruturante Móvel'!$AM:$AM,KN$4,'Estruturante Móvel'!$AQ:$AQ,"REPARO FO"))</f>
        <v>0</v>
      </c>
      <c r="KO36" s="140">
        <f>(COUNTIFS('Estruturante Móvel'!$M:$M,$B34,'Estruturante Móvel'!$C:$C,"&lt;&gt;PREVISTO",'Estruturante Móvel'!$G:$G,KN$4,'Estruturante Móvel'!$L:$L,'CRONOGRAMA_CONST+MIGRACAO'!KD$8))</f>
        <v>0</v>
      </c>
      <c r="KP36" s="139">
        <f>(COUNTIFS('Estruturante Móvel'!$M:$M,$B36,'Estruturante Móvel'!$AM:$AM,KP$4))-(COUNTIFS('Estruturante Móvel'!$M:$M,$B36,'Estruturante Móvel'!$AM:$AM,KP$4,'Estruturante Móvel'!$AQ:$AQ,"REPARO FO"))</f>
        <v>0</v>
      </c>
      <c r="KQ36" s="140">
        <f>(COUNTIFS('Estruturante Móvel'!$M:$M,$B34,'Estruturante Móvel'!$C:$C,"&lt;&gt;PREVISTO",'Estruturante Móvel'!$G:$G,KP$4,'Estruturante Móvel'!$L:$L,'CRONOGRAMA_CONST+MIGRACAO'!KF$8))</f>
        <v>0</v>
      </c>
      <c r="KR36" s="139">
        <f>(COUNTIFS('Estruturante Móvel'!$M:$M,$B36,'Estruturante Móvel'!$AM:$AM,KR$4))-(COUNTIFS('Estruturante Móvel'!$M:$M,$B36,'Estruturante Móvel'!$AM:$AM,KR$4,'Estruturante Móvel'!$AQ:$AQ,"REPARO FO"))</f>
        <v>0</v>
      </c>
      <c r="KS36" s="140">
        <f>(COUNTIFS('Estruturante Móvel'!$M:$M,$B34,'Estruturante Móvel'!$C:$C,"&lt;&gt;PREVISTO",'Estruturante Móvel'!$G:$G,KR$4,'Estruturante Móvel'!$L:$L,'CRONOGRAMA_CONST+MIGRACAO'!KH$8))</f>
        <v>0</v>
      </c>
      <c r="KT36" s="139">
        <f>(COUNTIFS('Estruturante Móvel'!$M:$M,$B36,'Estruturante Móvel'!$AM:$AM,KT$4))-(COUNTIFS('Estruturante Móvel'!$M:$M,$B36,'Estruturante Móvel'!$AM:$AM,KT$4,'Estruturante Móvel'!$AQ:$AQ,"REPARO FO"))</f>
        <v>0</v>
      </c>
      <c r="KU36" s="140">
        <f>(COUNTIFS('Estruturante Móvel'!$M:$M,$B34,'Estruturante Móvel'!$C:$C,"&lt;&gt;PREVISTO",'Estruturante Móvel'!$G:$G,KT$4,'Estruturante Móvel'!$L:$L,'CRONOGRAMA_CONST+MIGRACAO'!KJ$8))</f>
        <v>0</v>
      </c>
      <c r="KV36" s="139">
        <f>(COUNTIFS('Estruturante Móvel'!$M:$M,$B36,'Estruturante Móvel'!$AM:$AM,KV$4))-(COUNTIFS('Estruturante Móvel'!$M:$M,$B36,'Estruturante Móvel'!$AM:$AM,KV$4,'Estruturante Móvel'!$AQ:$AQ,"REPARO FO"))</f>
        <v>0</v>
      </c>
      <c r="KW36" s="140">
        <f>(COUNTIFS('Estruturante Móvel'!$M:$M,$B34,'Estruturante Móvel'!$C:$C,"&lt;&gt;PREVISTO",'Estruturante Móvel'!$G:$G,KV$4,'Estruturante Móvel'!$L:$L,'CRONOGRAMA_CONST+MIGRACAO'!KL$8))</f>
        <v>0</v>
      </c>
      <c r="KX36" s="139">
        <f>(COUNTIFS('Estruturante Móvel'!$M:$M,$B36,'Estruturante Móvel'!$AM:$AM,KX$4))-(COUNTIFS('Estruturante Móvel'!$M:$M,$B36,'Estruturante Móvel'!$AM:$AM,KX$4,'Estruturante Móvel'!$AQ:$AQ,"REPARO FO"))</f>
        <v>0</v>
      </c>
      <c r="KY36" s="140">
        <f>(COUNTIFS('Estruturante Móvel'!$M:$M,$B34,'Estruturante Móvel'!$C:$C,"&lt;&gt;PREVISTO",'Estruturante Móvel'!$G:$G,KX$4,'Estruturante Móvel'!$L:$L,'CRONOGRAMA_CONST+MIGRACAO'!KN$8))</f>
        <v>0</v>
      </c>
      <c r="KZ36" s="139">
        <f>(COUNTIFS('Estruturante Móvel'!$M:$M,$B36,'Estruturante Móvel'!$AM:$AM,KZ$4))-(COUNTIFS('Estruturante Móvel'!$M:$M,$B36,'Estruturante Móvel'!$AM:$AM,KZ$4,'Estruturante Móvel'!$AQ:$AQ,"REPARO FO"))</f>
        <v>0</v>
      </c>
      <c r="LA36" s="140">
        <f>(COUNTIFS('Estruturante Móvel'!$M:$M,$B34,'Estruturante Móvel'!$C:$C,"&lt;&gt;PREVISTO",'Estruturante Móvel'!$G:$G,KZ$4,'Estruturante Móvel'!$L:$L,'CRONOGRAMA_CONST+MIGRACAO'!KP$8))</f>
        <v>0</v>
      </c>
      <c r="LB36" s="139">
        <f>(COUNTIFS('Estruturante Móvel'!$M:$M,$B36,'Estruturante Móvel'!$AM:$AM,LB$4))-(COUNTIFS('Estruturante Móvel'!$M:$M,$B36,'Estruturante Móvel'!$AM:$AM,LB$4,'Estruturante Móvel'!$AQ:$AQ,"REPARO FO"))</f>
        <v>0</v>
      </c>
      <c r="LC36" s="140">
        <f>(COUNTIFS('Estruturante Móvel'!$M:$M,$B34,'Estruturante Móvel'!$C:$C,"&lt;&gt;PREVISTO",'Estruturante Móvel'!$G:$G,LB$4,'Estruturante Móvel'!$L:$L,'CRONOGRAMA_CONST+MIGRACAO'!KR$8))</f>
        <v>0</v>
      </c>
      <c r="LD36" s="139">
        <f>(COUNTIFS('Estruturante Móvel'!$M:$M,$B36,'Estruturante Móvel'!$AM:$AM,LD$4))-(COUNTIFS('Estruturante Móvel'!$M:$M,$B36,'Estruturante Móvel'!$AM:$AM,LD$4,'Estruturante Móvel'!$AQ:$AQ,"REPARO FO"))</f>
        <v>0</v>
      </c>
      <c r="LE36" s="140">
        <f>(COUNTIFS('Estruturante Móvel'!$M:$M,$B34,'Estruturante Móvel'!$C:$C,"&lt;&gt;PREVISTO",'Estruturante Móvel'!$G:$G,LD$4,'Estruturante Móvel'!$L:$L,'CRONOGRAMA_CONST+MIGRACAO'!KT$8))</f>
        <v>0</v>
      </c>
      <c r="LF36" s="139">
        <f>(COUNTIFS('Estruturante Móvel'!$M:$M,$B36,'Estruturante Móvel'!$AM:$AM,LF$4))-(COUNTIFS('Estruturante Móvel'!$M:$M,$B36,'Estruturante Móvel'!$AM:$AM,LF$4,'Estruturante Móvel'!$AQ:$AQ,"REPARO FO"))</f>
        <v>0</v>
      </c>
      <c r="LG36" s="140">
        <f>(COUNTIFS('Estruturante Móvel'!$M:$M,$B34,'Estruturante Móvel'!$C:$C,"&lt;&gt;PREVISTO",'Estruturante Móvel'!$G:$G,LF$4,'Estruturante Móvel'!$L:$L,'CRONOGRAMA_CONST+MIGRACAO'!KV$8))</f>
        <v>0</v>
      </c>
      <c r="LH36" s="139">
        <f>(COUNTIFS('Estruturante Móvel'!$M:$M,$B36,'Estruturante Móvel'!$AM:$AM,LH$4))-(COUNTIFS('Estruturante Móvel'!$M:$M,$B36,'Estruturante Móvel'!$AM:$AM,LH$4,'Estruturante Móvel'!$AQ:$AQ,"REPARO FO"))</f>
        <v>0</v>
      </c>
      <c r="LI36" s="140">
        <f>(COUNTIFS('Estruturante Móvel'!$M:$M,$B34,'Estruturante Móvel'!$C:$C,"&lt;&gt;PREVISTO",'Estruturante Móvel'!$G:$G,LH$4,'Estruturante Móvel'!$L:$L,'CRONOGRAMA_CONST+MIGRACAO'!KX$8))</f>
        <v>0</v>
      </c>
      <c r="LJ36" s="139">
        <f>(COUNTIFS('Estruturante Móvel'!$M:$M,$B36,'Estruturante Móvel'!$AM:$AM,LJ$4))-(COUNTIFS('Estruturante Móvel'!$M:$M,$B36,'Estruturante Móvel'!$AM:$AM,LJ$4,'Estruturante Móvel'!$AQ:$AQ,"REPARO FO"))</f>
        <v>0</v>
      </c>
      <c r="LK36" s="140">
        <f>(COUNTIFS('Estruturante Móvel'!$M:$M,$B34,'Estruturante Móvel'!$C:$C,"&lt;&gt;PREVISTO",'Estruturante Móvel'!$G:$G,LJ$4,'Estruturante Móvel'!$L:$L,'CRONOGRAMA_CONST+MIGRACAO'!KZ$8))</f>
        <v>0</v>
      </c>
      <c r="LL36" s="139">
        <f>(COUNTIFS('Estruturante Móvel'!$M:$M,$B36,'Estruturante Móvel'!$AM:$AM,LL$4))-(COUNTIFS('Estruturante Móvel'!$M:$M,$B36,'Estruturante Móvel'!$AM:$AM,LL$4,'Estruturante Móvel'!$AQ:$AQ,"REPARO FO"))</f>
        <v>0</v>
      </c>
      <c r="LM36" s="140">
        <f>(COUNTIFS('Estruturante Móvel'!$M:$M,$B34,'Estruturante Móvel'!$C:$C,"&lt;&gt;PREVISTO",'Estruturante Móvel'!$G:$G,LL$4,'Estruturante Móvel'!$L:$L,'CRONOGRAMA_CONST+MIGRACAO'!LB$8))</f>
        <v>0</v>
      </c>
      <c r="LN36" s="139">
        <f>(COUNTIFS('Estruturante Móvel'!$M:$M,$B36,'Estruturante Móvel'!$AM:$AM,LN$4))-(COUNTIFS('Estruturante Móvel'!$M:$M,$B36,'Estruturante Móvel'!$AM:$AM,LN$4,'Estruturante Móvel'!$AQ:$AQ,"REPARO FO"))</f>
        <v>0</v>
      </c>
      <c r="LO36" s="140">
        <f>(COUNTIFS('Estruturante Móvel'!$M:$M,$B34,'Estruturante Móvel'!$C:$C,"&lt;&gt;PREVISTO",'Estruturante Móvel'!$G:$G,LN$4,'Estruturante Móvel'!$L:$L,'CRONOGRAMA_CONST+MIGRACAO'!LD$8))</f>
        <v>0</v>
      </c>
      <c r="LP36" s="139">
        <f>(COUNTIFS('Estruturante Móvel'!$M:$M,$B36,'Estruturante Móvel'!$AM:$AM,LP$4))-(COUNTIFS('Estruturante Móvel'!$M:$M,$B36,'Estruturante Móvel'!$AM:$AM,LP$4,'Estruturante Móvel'!$AQ:$AQ,"REPARO FO"))</f>
        <v>0</v>
      </c>
      <c r="LQ36" s="140">
        <f>(COUNTIFS('Estruturante Móvel'!$M:$M,$B34,'Estruturante Móvel'!$C:$C,"&lt;&gt;PREVISTO",'Estruturante Móvel'!$G:$G,LP$4,'Estruturante Móvel'!$L:$L,'CRONOGRAMA_CONST+MIGRACAO'!LF$8))</f>
        <v>0</v>
      </c>
      <c r="LR36" s="139">
        <f>(COUNTIFS('Estruturante Móvel'!$M:$M,$B36,'Estruturante Móvel'!$AM:$AM,LR$4))-(COUNTIFS('Estruturante Móvel'!$M:$M,$B36,'Estruturante Móvel'!$AM:$AM,LR$4,'Estruturante Móvel'!$AQ:$AQ,"REPARO FO"))</f>
        <v>0</v>
      </c>
      <c r="LS36" s="140">
        <f>(COUNTIFS('Estruturante Móvel'!$M:$M,$B34,'Estruturante Móvel'!$C:$C,"&lt;&gt;PREVISTO",'Estruturante Móvel'!$G:$G,LR$4,'Estruturante Móvel'!$L:$L,'CRONOGRAMA_CONST+MIGRACAO'!LH$8))</f>
        <v>0</v>
      </c>
      <c r="LT36" s="139">
        <f>(COUNTIFS('Estruturante Móvel'!$M:$M,$B36,'Estruturante Móvel'!$AM:$AM,LT$4))-(COUNTIFS('Estruturante Móvel'!$M:$M,$B36,'Estruturante Móvel'!$AM:$AM,LT$4,'Estruturante Móvel'!$AQ:$AQ,"REPARO FO"))</f>
        <v>0</v>
      </c>
      <c r="LU36" s="140">
        <f>(COUNTIFS('Estruturante Móvel'!$M:$M,$B34,'Estruturante Móvel'!$C:$C,"&lt;&gt;PREVISTO",'Estruturante Móvel'!$G:$G,LT$4,'Estruturante Móvel'!$L:$L,'CRONOGRAMA_CONST+MIGRACAO'!LJ$8))</f>
        <v>0</v>
      </c>
      <c r="LV36" s="139">
        <f>(COUNTIFS('Estruturante Móvel'!$M:$M,$B36,'Estruturante Móvel'!$AM:$AM,LV$4))-(COUNTIFS('Estruturante Móvel'!$M:$M,$B36,'Estruturante Móvel'!$AM:$AM,LV$4,'Estruturante Móvel'!$AQ:$AQ,"REPARO FO"))</f>
        <v>0</v>
      </c>
      <c r="LW36" s="140">
        <f>(COUNTIFS('Estruturante Móvel'!$M:$M,$B34,'Estruturante Móvel'!$C:$C,"&lt;&gt;PREVISTO",'Estruturante Móvel'!$G:$G,LV$4,'Estruturante Móvel'!$L:$L,'CRONOGRAMA_CONST+MIGRACAO'!LL$8))</f>
        <v>0</v>
      </c>
      <c r="LX36" s="139">
        <f>(COUNTIFS('Estruturante Móvel'!$M:$M,$B36,'Estruturante Móvel'!$AM:$AM,LX$4))-(COUNTIFS('Estruturante Móvel'!$M:$M,$B36,'Estruturante Móvel'!$AM:$AM,LX$4,'Estruturante Móvel'!$AQ:$AQ,"REPARO FO"))</f>
        <v>0</v>
      </c>
      <c r="LY36" s="140">
        <f>(COUNTIFS('Estruturante Móvel'!$M:$M,$B34,'Estruturante Móvel'!$C:$C,"&lt;&gt;PREVISTO",'Estruturante Móvel'!$G:$G,LX$4,'Estruturante Móvel'!$L:$L,'CRONOGRAMA_CONST+MIGRACAO'!LN$8))</f>
        <v>0</v>
      </c>
      <c r="LZ36" s="139">
        <f>(COUNTIFS('Estruturante Móvel'!$M:$M,$B36,'Estruturante Móvel'!$AM:$AM,LZ$4))-(COUNTIFS('Estruturante Móvel'!$M:$M,$B36,'Estruturante Móvel'!$AM:$AM,LZ$4,'Estruturante Móvel'!$AQ:$AQ,"REPARO FO"))</f>
        <v>0</v>
      </c>
      <c r="MA36" s="140">
        <f>(COUNTIFS('Estruturante Móvel'!$M:$M,$B34,'Estruturante Móvel'!$C:$C,"&lt;&gt;PREVISTO",'Estruturante Móvel'!$G:$G,LZ$4,'Estruturante Móvel'!$L:$L,'CRONOGRAMA_CONST+MIGRACAO'!LP$8))</f>
        <v>0</v>
      </c>
      <c r="MB36" s="139">
        <f>(COUNTIFS('Estruturante Móvel'!$M:$M,$B36,'Estruturante Móvel'!$AM:$AM,MB$4))-(COUNTIFS('Estruturante Móvel'!$M:$M,$B36,'Estruturante Móvel'!$AM:$AM,MB$4,'Estruturante Móvel'!$AQ:$AQ,"REPARO FO"))</f>
        <v>0</v>
      </c>
      <c r="MC36" s="140">
        <f>(COUNTIFS('Estruturante Móvel'!$M:$M,$B34,'Estruturante Móvel'!$C:$C,"&lt;&gt;PREVISTO",'Estruturante Móvel'!$G:$G,MB$4,'Estruturante Móvel'!$L:$L,'CRONOGRAMA_CONST+MIGRACAO'!LR$8))</f>
        <v>0</v>
      </c>
      <c r="MD36" s="139">
        <f>(COUNTIFS('Estruturante Móvel'!$M:$M,$B36,'Estruturante Móvel'!$AM:$AM,MD$4))-(COUNTIFS('Estruturante Móvel'!$M:$M,$B36,'Estruturante Móvel'!$AM:$AM,MD$4,'Estruturante Móvel'!$AQ:$AQ,"REPARO FO"))</f>
        <v>0</v>
      </c>
      <c r="ME36" s="140">
        <f>(COUNTIFS('Estruturante Móvel'!$M:$M,$B34,'Estruturante Móvel'!$C:$C,"&lt;&gt;PREVISTO",'Estruturante Móvel'!$G:$G,MD$4,'Estruturante Móvel'!$L:$L,'CRONOGRAMA_CONST+MIGRACAO'!LT$8))</f>
        <v>0</v>
      </c>
      <c r="MF36" s="139">
        <f>(COUNTIFS('Estruturante Móvel'!$M:$M,$B36,'Estruturante Móvel'!$AM:$AM,MF$4))-(COUNTIFS('Estruturante Móvel'!$M:$M,$B36,'Estruturante Móvel'!$AM:$AM,MF$4,'Estruturante Móvel'!$AQ:$AQ,"REPARO FO"))</f>
        <v>0</v>
      </c>
      <c r="MG36" s="140">
        <f>(COUNTIFS('Estruturante Móvel'!$M:$M,$B34,'Estruturante Móvel'!$C:$C,"&lt;&gt;PREVISTO",'Estruturante Móvel'!$G:$G,MF$4,'Estruturante Móvel'!$L:$L,'CRONOGRAMA_CONST+MIGRACAO'!LV$8))</f>
        <v>0</v>
      </c>
      <c r="MH36" s="139">
        <f>(COUNTIFS('Estruturante Móvel'!$M:$M,$B36,'Estruturante Móvel'!$AM:$AM,MH$4))-(COUNTIFS('Estruturante Móvel'!$M:$M,$B36,'Estruturante Móvel'!$AM:$AM,MH$4,'Estruturante Móvel'!$AQ:$AQ,"REPARO FO"))</f>
        <v>0</v>
      </c>
      <c r="MI36" s="140">
        <f>(COUNTIFS('Estruturante Móvel'!$M:$M,$B34,'Estruturante Móvel'!$C:$C,"&lt;&gt;PREVISTO",'Estruturante Móvel'!$G:$G,MH$4,'Estruturante Móvel'!$L:$L,'CRONOGRAMA_CONST+MIGRACAO'!LX$8))</f>
        <v>0</v>
      </c>
      <c r="MJ36" s="139">
        <f>(COUNTIFS('Estruturante Móvel'!$M:$M,$B36,'Estruturante Móvel'!$AM:$AM,MJ$4))-(COUNTIFS('Estruturante Móvel'!$M:$M,$B36,'Estruturante Móvel'!$AM:$AM,MJ$4,'Estruturante Móvel'!$AQ:$AQ,"REPARO FO"))</f>
        <v>0</v>
      </c>
      <c r="MK36" s="140">
        <f>(COUNTIFS('Estruturante Móvel'!$M:$M,$B34,'Estruturante Móvel'!$C:$C,"&lt;&gt;PREVISTO",'Estruturante Móvel'!$G:$G,MJ$4,'Estruturante Móvel'!$L:$L,'CRONOGRAMA_CONST+MIGRACAO'!LZ$8))</f>
        <v>0</v>
      </c>
      <c r="ML36" s="139">
        <f>(COUNTIFS('Estruturante Móvel'!$M:$M,$B36,'Estruturante Móvel'!$AM:$AM,ML$4))-(COUNTIFS('Estruturante Móvel'!$M:$M,$B36,'Estruturante Móvel'!$AM:$AM,ML$4,'Estruturante Móvel'!$AQ:$AQ,"REPARO FO"))</f>
        <v>0</v>
      </c>
      <c r="MM36" s="140">
        <f>(COUNTIFS('Estruturante Móvel'!$M:$M,$B34,'Estruturante Móvel'!$C:$C,"&lt;&gt;PREVISTO",'Estruturante Móvel'!$G:$G,ML$4,'Estruturante Móvel'!$L:$L,'CRONOGRAMA_CONST+MIGRACAO'!MB$8))</f>
        <v>0</v>
      </c>
      <c r="MN36" s="139">
        <f>(COUNTIFS('Estruturante Móvel'!$M:$M,$B36,'Estruturante Móvel'!$AM:$AM,MN$4))-(COUNTIFS('Estruturante Móvel'!$M:$M,$B36,'Estruturante Móvel'!$AM:$AM,MN$4,'Estruturante Móvel'!$AQ:$AQ,"REPARO FO"))</f>
        <v>0</v>
      </c>
      <c r="MO36" s="140">
        <f>(COUNTIFS('Estruturante Móvel'!$M:$M,$B34,'Estruturante Móvel'!$C:$C,"&lt;&gt;PREVISTO",'Estruturante Móvel'!$G:$G,MN$4,'Estruturante Móvel'!$L:$L,'CRONOGRAMA_CONST+MIGRACAO'!MD$8))</f>
        <v>0</v>
      </c>
      <c r="MP36" s="139">
        <f>(COUNTIFS('Estruturante Móvel'!$M:$M,$B36,'Estruturante Móvel'!$AM:$AM,MP$4))-(COUNTIFS('Estruturante Móvel'!$M:$M,$B36,'Estruturante Móvel'!$AM:$AM,MP$4,'Estruturante Móvel'!$AQ:$AQ,"REPARO FO"))</f>
        <v>0</v>
      </c>
      <c r="MQ36" s="140">
        <f>(COUNTIFS('Estruturante Móvel'!$M:$M,$B34,'Estruturante Móvel'!$C:$C,"&lt;&gt;PREVISTO",'Estruturante Móvel'!$G:$G,MP$4,'Estruturante Móvel'!$L:$L,'CRONOGRAMA_CONST+MIGRACAO'!MF$8))</f>
        <v>0</v>
      </c>
      <c r="MR36" s="139">
        <f>(COUNTIFS('Estruturante Móvel'!$M:$M,$B36,'Estruturante Móvel'!$AM:$AM,MR$4))-(COUNTIFS('Estruturante Móvel'!$M:$M,$B36,'Estruturante Móvel'!$AM:$AM,MR$4,'Estruturante Móvel'!$AQ:$AQ,"REPARO FO"))</f>
        <v>0</v>
      </c>
      <c r="MS36" s="140">
        <f>(COUNTIFS('Estruturante Móvel'!$M:$M,$B34,'Estruturante Móvel'!$C:$C,"&lt;&gt;PREVISTO",'Estruturante Móvel'!$G:$G,MR$4,'Estruturante Móvel'!$L:$L,'CRONOGRAMA_CONST+MIGRACAO'!MH$8))</f>
        <v>0</v>
      </c>
      <c r="MT36" s="139">
        <f>(COUNTIFS('Estruturante Móvel'!$M:$M,$B36,'Estruturante Móvel'!$AM:$AM,MT$4))-(COUNTIFS('Estruturante Móvel'!$M:$M,$B36,'Estruturante Móvel'!$AM:$AM,MT$4,'Estruturante Móvel'!$AQ:$AQ,"REPARO FO"))</f>
        <v>0</v>
      </c>
      <c r="MU36" s="140">
        <f>(COUNTIFS('Estruturante Móvel'!$M:$M,$B34,'Estruturante Móvel'!$C:$C,"&lt;&gt;PREVISTO",'Estruturante Móvel'!$G:$G,MT$4,'Estruturante Móvel'!$L:$L,'CRONOGRAMA_CONST+MIGRACAO'!MJ$8))</f>
        <v>0</v>
      </c>
      <c r="MV36" s="139">
        <f>(COUNTIFS('Estruturante Móvel'!$M:$M,$B36,'Estruturante Móvel'!$AM:$AM,MV$4))-(COUNTIFS('Estruturante Móvel'!$M:$M,$B36,'Estruturante Móvel'!$AM:$AM,MV$4,'Estruturante Móvel'!$AQ:$AQ,"REPARO FO"))</f>
        <v>0</v>
      </c>
      <c r="MW36" s="140">
        <f>(COUNTIFS('Estruturante Móvel'!$M:$M,$B34,'Estruturante Móvel'!$C:$C,"&lt;&gt;PREVISTO",'Estruturante Móvel'!$G:$G,MV$4,'Estruturante Móvel'!$L:$L,'CRONOGRAMA_CONST+MIGRACAO'!ML$8))</f>
        <v>0</v>
      </c>
      <c r="MX36" s="139">
        <f>(COUNTIFS('Estruturante Móvel'!$M:$M,$B36,'Estruturante Móvel'!$AM:$AM,MX$4))-(COUNTIFS('Estruturante Móvel'!$M:$M,$B36,'Estruturante Móvel'!$AM:$AM,MX$4,'Estruturante Móvel'!$AQ:$AQ,"REPARO FO"))</f>
        <v>0</v>
      </c>
      <c r="MY36" s="140">
        <f>(COUNTIFS('Estruturante Móvel'!$M:$M,$B34,'Estruturante Móvel'!$C:$C,"&lt;&gt;PREVISTO",'Estruturante Móvel'!$G:$G,MX$4,'Estruturante Móvel'!$L:$L,'CRONOGRAMA_CONST+MIGRACAO'!MN$8))</f>
        <v>0</v>
      </c>
      <c r="MZ36" s="139">
        <f>(COUNTIFS('Estruturante Móvel'!$M:$M,$B36,'Estruturante Móvel'!$AM:$AM,MZ$4))-(COUNTIFS('Estruturante Móvel'!$M:$M,$B36,'Estruturante Móvel'!$AM:$AM,MZ$4,'Estruturante Móvel'!$AQ:$AQ,"REPARO FO"))</f>
        <v>0</v>
      </c>
      <c r="NA36" s="140">
        <f>(COUNTIFS('Estruturante Móvel'!$M:$M,$B34,'Estruturante Móvel'!$C:$C,"&lt;&gt;PREVISTO",'Estruturante Móvel'!$G:$G,MZ$4,'Estruturante Móvel'!$L:$L,'CRONOGRAMA_CONST+MIGRACAO'!MP$8))</f>
        <v>0</v>
      </c>
      <c r="NB36" s="139">
        <f>(COUNTIFS('Estruturante Móvel'!$M:$M,$B36,'Estruturante Móvel'!$AM:$AM,NB$4))-(COUNTIFS('Estruturante Móvel'!$M:$M,$B36,'Estruturante Móvel'!$AM:$AM,NB$4,'Estruturante Móvel'!$AQ:$AQ,"REPARO FO"))</f>
        <v>0</v>
      </c>
      <c r="NC36" s="140">
        <f>(COUNTIFS('Estruturante Móvel'!$M:$M,$B34,'Estruturante Móvel'!$C:$C,"&lt;&gt;PREVISTO",'Estruturante Móvel'!$G:$G,NB$4,'Estruturante Móvel'!$L:$L,'CRONOGRAMA_CONST+MIGRACAO'!MR$8))</f>
        <v>0</v>
      </c>
      <c r="ND36" s="139">
        <f>(COUNTIFS('Estruturante Móvel'!$M:$M,$B36,'Estruturante Móvel'!$AM:$AM,ND$4))-(COUNTIFS('Estruturante Móvel'!$M:$M,$B36,'Estruturante Móvel'!$AM:$AM,ND$4,'Estruturante Móvel'!$AQ:$AQ,"REPARO FO"))</f>
        <v>0</v>
      </c>
      <c r="NE36" s="140">
        <f>(COUNTIFS('Estruturante Móvel'!$M:$M,$B34,'Estruturante Móvel'!$C:$C,"&lt;&gt;PREVISTO",'Estruturante Móvel'!$G:$G,ND$4,'Estruturante Móvel'!$L:$L,'CRONOGRAMA_CONST+MIGRACAO'!MT$8))</f>
        <v>0</v>
      </c>
      <c r="NF36" s="139">
        <f>(COUNTIFS('Estruturante Móvel'!$M:$M,$B36,'Estruturante Móvel'!$AM:$AM,NF$4))-(COUNTIFS('Estruturante Móvel'!$M:$M,$B36,'Estruturante Móvel'!$AM:$AM,NF$4,'Estruturante Móvel'!$AQ:$AQ,"REPARO FO"))</f>
        <v>0</v>
      </c>
      <c r="NG36" s="140">
        <f>(COUNTIFS('Estruturante Móvel'!$M:$M,$B34,'Estruturante Móvel'!$C:$C,"&lt;&gt;PREVISTO",'Estruturante Móvel'!$G:$G,NF$4,'Estruturante Móvel'!$L:$L,'CRONOGRAMA_CONST+MIGRACAO'!MV$8))</f>
        <v>0</v>
      </c>
      <c r="NH36" s="139">
        <f>(COUNTIFS('Estruturante Móvel'!$M:$M,$B36,'Estruturante Móvel'!$AM:$AM,NH$4))-(COUNTIFS('Estruturante Móvel'!$M:$M,$B36,'Estruturante Móvel'!$AM:$AM,NH$4,'Estruturante Móvel'!$AQ:$AQ,"REPARO FO"))</f>
        <v>0</v>
      </c>
      <c r="NI36" s="140">
        <f>(COUNTIFS('Estruturante Móvel'!$M:$M,$B34,'Estruturante Móvel'!$C:$C,"&lt;&gt;PREVISTO",'Estruturante Móvel'!$G:$G,NH$4,'Estruturante Móvel'!$L:$L,'CRONOGRAMA_CONST+MIGRACAO'!MX$8))</f>
        <v>0</v>
      </c>
    </row>
    <row r="37" spans="1:373" hidden="1" outlineLevel="1">
      <c r="B37" s="205" t="s">
        <v>446</v>
      </c>
      <c r="C37" s="161" t="s">
        <v>186</v>
      </c>
      <c r="D37" s="161">
        <f>COUNTIFS('Estruturante Móvel'!$M:$M,B34,'Estruturante Móvel'!$L:$L,'CRONOGRAMA_CONST+MIGRACAO'!B37)</f>
        <v>19</v>
      </c>
      <c r="E37" s="161">
        <f>(COUNTIFS('Estruturante Móvel'!$M:$M,B34,'Estruturante Móvel'!$C:$C,"&lt;&gt;PREVISTO",'Estruturante Móvel'!$L:$L,'CRONOGRAMA_CONST+MIGRACAO'!B37))</f>
        <v>19</v>
      </c>
      <c r="F37" s="162">
        <f>(COUNTIFS('Estruturante Móvel'!$M:$M,B34,'Estruturante Móvel'!$C:$C,"PREVISTO",'Estruturante Móvel'!$L:$L,'CRONOGRAMA_CONST+MIGRACAO'!B37))</f>
        <v>0</v>
      </c>
      <c r="G37" s="162"/>
      <c r="H37" s="165" t="str">
        <f t="shared" si="378"/>
        <v>Concluído</v>
      </c>
      <c r="I37" s="166">
        <v>45566</v>
      </c>
      <c r="J37" s="160">
        <f t="shared" si="379"/>
        <v>1</v>
      </c>
      <c r="K37" s="157">
        <f t="shared" si="380"/>
        <v>19</v>
      </c>
      <c r="L37" s="139">
        <f>(COUNTIFS('Estruturante Móvel'!$M:$M,$B34,'Estruturante Móvel'!$AM:$AM,L$4,'Estruturante Móvel'!$L:$L,'CRONOGRAMA_CONST+MIGRACAO'!$B37))</f>
        <v>0</v>
      </c>
      <c r="M37" s="140">
        <f>(COUNTIFS('Estruturante Móvel'!$M:$M,$B34,'Estruturante Móvel'!$C:$C,"&lt;&gt;PREVISTO",'Estruturante Móvel'!$G:$G,L$4,'Estruturante Móvel'!$L:$L,'CRONOGRAMA_CONST+MIGRACAO'!B$9))</f>
        <v>0</v>
      </c>
      <c r="N37" s="139">
        <f>(COUNTIFS('Estruturante Móvel'!$M:$M,$B34,'Estruturante Móvel'!$AM:$AM,N$4,'Estruturante Móvel'!$L:$L,'CRONOGRAMA_CONST+MIGRACAO'!$B37))</f>
        <v>0</v>
      </c>
      <c r="O37" s="140">
        <f>(COUNTIFS('Estruturante Móvel'!$M:$M,$B34,'Estruturante Móvel'!$C:$C,"&lt;&gt;PREVISTO",'Estruturante Móvel'!$G:$G,N$4,'Estruturante Móvel'!$L:$L,'CRONOGRAMA_CONST+MIGRACAO'!D$9))</f>
        <v>0</v>
      </c>
      <c r="P37" s="139">
        <f>(COUNTIFS('Estruturante Móvel'!$M:$M,$B34,'Estruturante Móvel'!$AM:$AM,P$4,'Estruturante Móvel'!$L:$L,'CRONOGRAMA_CONST+MIGRACAO'!$B37))</f>
        <v>0</v>
      </c>
      <c r="Q37" s="140">
        <f>(COUNTIFS('Estruturante Móvel'!$M:$M,$B34,'Estruturante Móvel'!$C:$C,"&lt;&gt;PREVISTO",'Estruturante Móvel'!$G:$G,P$4,'Estruturante Móvel'!$L:$L,'CRONOGRAMA_CONST+MIGRACAO'!F$9))</f>
        <v>0</v>
      </c>
      <c r="R37" s="139">
        <f>(COUNTIFS('Estruturante Móvel'!$M:$M,$B34,'Estruturante Móvel'!$AM:$AM,R$4,'Estruturante Móvel'!$L:$L,'CRONOGRAMA_CONST+MIGRACAO'!$B37))</f>
        <v>0</v>
      </c>
      <c r="S37" s="140">
        <f>(COUNTIFS('Estruturante Móvel'!$M:$M,$B34,'Estruturante Móvel'!$C:$C,"&lt;&gt;PREVISTO",'Estruturante Móvel'!$G:$G,R$4,'Estruturante Móvel'!$L:$L,'CRONOGRAMA_CONST+MIGRACAO'!H$9))</f>
        <v>0</v>
      </c>
      <c r="T37" s="139">
        <f>(COUNTIFS('Estruturante Móvel'!$M:$M,$B34,'Estruturante Móvel'!$AM:$AM,T$4,'Estruturante Móvel'!$L:$L,'CRONOGRAMA_CONST+MIGRACAO'!$B37))</f>
        <v>0</v>
      </c>
      <c r="U37" s="140">
        <f>(COUNTIFS('Estruturante Móvel'!$M:$M,$B34,'Estruturante Móvel'!$C:$C,"&lt;&gt;PREVISTO",'Estruturante Móvel'!$G:$G,T$4,'Estruturante Móvel'!$L:$L,'CRONOGRAMA_CONST+MIGRACAO'!J$9))</f>
        <v>0</v>
      </c>
      <c r="V37" s="139">
        <f>(COUNTIFS('Estruturante Móvel'!$M:$M,$B34,'Estruturante Móvel'!$AM:$AM,V$4,'Estruturante Móvel'!$L:$L,'CRONOGRAMA_CONST+MIGRACAO'!$B37))</f>
        <v>0</v>
      </c>
      <c r="W37" s="140">
        <f>(COUNTIFS('Estruturante Móvel'!$M:$M,$B34,'Estruturante Móvel'!$C:$C,"&lt;&gt;PREVISTO",'Estruturante Móvel'!$G:$G,V$4,'Estruturante Móvel'!$L:$L,'CRONOGRAMA_CONST+MIGRACAO'!L$9))</f>
        <v>0</v>
      </c>
      <c r="X37" s="139">
        <f>(COUNTIFS('Estruturante Móvel'!$M:$M,$B34,'Estruturante Móvel'!$AM:$AM,X$4,'Estruturante Móvel'!$L:$L,'CRONOGRAMA_CONST+MIGRACAO'!$B37))</f>
        <v>0</v>
      </c>
      <c r="Y37" s="140">
        <f>(COUNTIFS('Estruturante Móvel'!$M:$M,$B34,'Estruturante Móvel'!$C:$C,"&lt;&gt;PREVISTO",'Estruturante Móvel'!$G:$G,X$4,'Estruturante Móvel'!$L:$L,'CRONOGRAMA_CONST+MIGRACAO'!N$9))</f>
        <v>0</v>
      </c>
      <c r="Z37" s="139">
        <f>(COUNTIFS('Estruturante Móvel'!$M:$M,$B34,'Estruturante Móvel'!$AM:$AM,Z$4,'Estruturante Móvel'!$L:$L,'CRONOGRAMA_CONST+MIGRACAO'!$B37))</f>
        <v>0</v>
      </c>
      <c r="AA37" s="140">
        <f>(COUNTIFS('Estruturante Móvel'!$M:$M,$B34,'Estruturante Móvel'!$C:$C,"&lt;&gt;PREVISTO",'Estruturante Móvel'!$G:$G,Z$4,'Estruturante Móvel'!$L:$L,'CRONOGRAMA_CONST+MIGRACAO'!P$9))</f>
        <v>0</v>
      </c>
      <c r="AB37" s="139">
        <f>(COUNTIFS('Estruturante Móvel'!$M:$M,$B34,'Estruturante Móvel'!$AM:$AM,AB$4,'Estruturante Móvel'!$L:$L,'CRONOGRAMA_CONST+MIGRACAO'!$B37))</f>
        <v>0</v>
      </c>
      <c r="AC37" s="140">
        <f>(COUNTIFS('Estruturante Móvel'!$M:$M,$B34,'Estruturante Móvel'!$C:$C,"&lt;&gt;PREVISTO",'Estruturante Móvel'!$G:$G,AB$4,'Estruturante Móvel'!$L:$L,'CRONOGRAMA_CONST+MIGRACAO'!R$9))</f>
        <v>0</v>
      </c>
      <c r="AD37" s="139">
        <f>(COUNTIFS('Estruturante Móvel'!$M:$M,$B34,'Estruturante Móvel'!$AM:$AM,AD$4,'Estruturante Móvel'!$L:$L,'CRONOGRAMA_CONST+MIGRACAO'!$B37))</f>
        <v>0</v>
      </c>
      <c r="AE37" s="140">
        <f>(COUNTIFS('Estruturante Móvel'!$M:$M,$B34,'Estruturante Móvel'!$C:$C,"&lt;&gt;PREVISTO",'Estruturante Móvel'!$G:$G,AD$4,'Estruturante Móvel'!$L:$L,'CRONOGRAMA_CONST+MIGRACAO'!T$9))</f>
        <v>0</v>
      </c>
      <c r="AF37" s="139">
        <f>(COUNTIFS('Estruturante Móvel'!$M:$M,$B34,'Estruturante Móvel'!$AM:$AM,AF$4,'Estruturante Móvel'!$L:$L,'CRONOGRAMA_CONST+MIGRACAO'!$B37))</f>
        <v>0</v>
      </c>
      <c r="AG37" s="140">
        <f>(COUNTIFS('Estruturante Móvel'!$M:$M,$B34,'Estruturante Móvel'!$C:$C,"&lt;&gt;PREVISTO",'Estruturante Móvel'!$G:$G,AF$4,'Estruturante Móvel'!$L:$L,'CRONOGRAMA_CONST+MIGRACAO'!V$9))</f>
        <v>0</v>
      </c>
      <c r="AH37" s="139">
        <f>(COUNTIFS('Estruturante Móvel'!$M:$M,$B34,'Estruturante Móvel'!$AM:$AM,AH$4,'Estruturante Móvel'!$L:$L,'CRONOGRAMA_CONST+MIGRACAO'!$B37))</f>
        <v>0</v>
      </c>
      <c r="AI37" s="140">
        <f>(COUNTIFS('Estruturante Móvel'!$M:$M,$B34,'Estruturante Móvel'!$C:$C,"&lt;&gt;PREVISTO",'Estruturante Móvel'!$G:$G,AH$4,'Estruturante Móvel'!$L:$L,'CRONOGRAMA_CONST+MIGRACAO'!X$9))</f>
        <v>0</v>
      </c>
      <c r="AJ37" s="139">
        <f>(COUNTIFS('Estruturante Móvel'!$M:$M,$B34,'Estruturante Móvel'!$AM:$AM,AJ$4,'Estruturante Móvel'!$L:$L,'CRONOGRAMA_CONST+MIGRACAO'!$B37))</f>
        <v>0</v>
      </c>
      <c r="AK37" s="140">
        <f>(COUNTIFS('Estruturante Móvel'!$M:$M,$B34,'Estruturante Móvel'!$C:$C,"&lt;&gt;PREVISTO",'Estruturante Móvel'!$G:$G,AJ$4,'Estruturante Móvel'!$L:$L,'CRONOGRAMA_CONST+MIGRACAO'!Z$9))</f>
        <v>0</v>
      </c>
      <c r="AL37" s="139">
        <f>(COUNTIFS('Estruturante Móvel'!$M:$M,$B34,'Estruturante Móvel'!$AM:$AM,AL$4,'Estruturante Móvel'!$L:$L,'CRONOGRAMA_CONST+MIGRACAO'!$B37))</f>
        <v>0</v>
      </c>
      <c r="AM37" s="140">
        <f>(COUNTIFS('Estruturante Móvel'!$M:$M,$B34,'Estruturante Móvel'!$C:$C,"&lt;&gt;PREVISTO",'Estruturante Móvel'!$G:$G,AL$4,'Estruturante Móvel'!$L:$L,'CRONOGRAMA_CONST+MIGRACAO'!AB$9))</f>
        <v>0</v>
      </c>
      <c r="AN37" s="139">
        <f>(COUNTIFS('Estruturante Móvel'!$M:$M,$B34,'Estruturante Móvel'!$AM:$AM,AN$4,'Estruturante Móvel'!$L:$L,'CRONOGRAMA_CONST+MIGRACAO'!$B37))</f>
        <v>0</v>
      </c>
      <c r="AO37" s="140">
        <f>(COUNTIFS('Estruturante Móvel'!$M:$M,$B34,'Estruturante Móvel'!$C:$C,"&lt;&gt;PREVISTO",'Estruturante Móvel'!$G:$G,AN$4,'Estruturante Móvel'!$L:$L,'CRONOGRAMA_CONST+MIGRACAO'!AD$9))</f>
        <v>0</v>
      </c>
      <c r="AP37" s="139">
        <f>(COUNTIFS('Estruturante Móvel'!$M:$M,$B34,'Estruturante Móvel'!$AM:$AM,AP$4,'Estruturante Móvel'!$L:$L,'CRONOGRAMA_CONST+MIGRACAO'!$B37))</f>
        <v>0</v>
      </c>
      <c r="AQ37" s="140">
        <f>(COUNTIFS('Estruturante Móvel'!$M:$M,$B34,'Estruturante Móvel'!$C:$C,"&lt;&gt;PREVISTO",'Estruturante Móvel'!$G:$G,AP$4,'Estruturante Móvel'!$L:$L,'CRONOGRAMA_CONST+MIGRACAO'!AF$9))</f>
        <v>0</v>
      </c>
      <c r="AR37" s="139">
        <f>(COUNTIFS('Estruturante Móvel'!$M:$M,$B34,'Estruturante Móvel'!$AM:$AM,AR$4,'Estruturante Móvel'!$L:$L,'CRONOGRAMA_CONST+MIGRACAO'!$B37))</f>
        <v>0</v>
      </c>
      <c r="AS37" s="140">
        <f>(COUNTIFS('Estruturante Móvel'!$M:$M,$B34,'Estruturante Móvel'!$C:$C,"&lt;&gt;PREVISTO",'Estruturante Móvel'!$G:$G,AR$4,'Estruturante Móvel'!$L:$L,'CRONOGRAMA_CONST+MIGRACAO'!AH$9))</f>
        <v>0</v>
      </c>
      <c r="AT37" s="139">
        <f>(COUNTIFS('Estruturante Móvel'!$M:$M,$B34,'Estruturante Móvel'!$AM:$AM,AT$4,'Estruturante Móvel'!$L:$L,'CRONOGRAMA_CONST+MIGRACAO'!$B37))</f>
        <v>0</v>
      </c>
      <c r="AU37" s="140">
        <f>(COUNTIFS('Estruturante Móvel'!$M:$M,$B34,'Estruturante Móvel'!$C:$C,"&lt;&gt;PREVISTO",'Estruturante Móvel'!$G:$G,AT$4,'Estruturante Móvel'!$L:$L,'CRONOGRAMA_CONST+MIGRACAO'!AJ$9))</f>
        <v>0</v>
      </c>
      <c r="AV37" s="139">
        <f>(COUNTIFS('Estruturante Móvel'!$M:$M,$B34,'Estruturante Móvel'!$AM:$AM,AV$4,'Estruturante Móvel'!$L:$L,'CRONOGRAMA_CONST+MIGRACAO'!$B37))</f>
        <v>0</v>
      </c>
      <c r="AW37" s="140">
        <f>(COUNTIFS('Estruturante Móvel'!$M:$M,$B34,'Estruturante Móvel'!$C:$C,"&lt;&gt;PREVISTO",'Estruturante Móvel'!$G:$G,AV$4,'Estruturante Móvel'!$L:$L,'CRONOGRAMA_CONST+MIGRACAO'!AL$9))</f>
        <v>0</v>
      </c>
      <c r="AX37" s="139">
        <f>(COUNTIFS('Estruturante Móvel'!$M:$M,$B34,'Estruturante Móvel'!$AM:$AM,AX$4,'Estruturante Móvel'!$L:$L,'CRONOGRAMA_CONST+MIGRACAO'!$B37))</f>
        <v>0</v>
      </c>
      <c r="AY37" s="140">
        <f>(COUNTIFS('Estruturante Móvel'!$M:$M,$B34,'Estruturante Móvel'!$C:$C,"&lt;&gt;PREVISTO",'Estruturante Móvel'!$G:$G,AX$4,'Estruturante Móvel'!$L:$L,'CRONOGRAMA_CONST+MIGRACAO'!AN$9))</f>
        <v>0</v>
      </c>
      <c r="AZ37" s="139">
        <f>(COUNTIFS('Estruturante Móvel'!$M:$M,$B34,'Estruturante Móvel'!$AM:$AM,AZ$4,'Estruturante Móvel'!$L:$L,'CRONOGRAMA_CONST+MIGRACAO'!$B37))</f>
        <v>0</v>
      </c>
      <c r="BA37" s="140">
        <f>(COUNTIFS('Estruturante Móvel'!$M:$M,$B34,'Estruturante Móvel'!$C:$C,"&lt;&gt;PREVISTO",'Estruturante Móvel'!$G:$G,AZ$4,'Estruturante Móvel'!$L:$L,'CRONOGRAMA_CONST+MIGRACAO'!AP$9))</f>
        <v>0</v>
      </c>
      <c r="BB37" s="139">
        <f>(COUNTIFS('Estruturante Móvel'!$M:$M,$B34,'Estruturante Móvel'!$AM:$AM,BB$4,'Estruturante Móvel'!$L:$L,'CRONOGRAMA_CONST+MIGRACAO'!$B37))</f>
        <v>0</v>
      </c>
      <c r="BC37" s="140">
        <f>(COUNTIFS('Estruturante Móvel'!$M:$M,$B34,'Estruturante Móvel'!$C:$C,"&lt;&gt;PREVISTO",'Estruturante Móvel'!$G:$G,BB$4,'Estruturante Móvel'!$L:$L,'CRONOGRAMA_CONST+MIGRACAO'!AR$9))</f>
        <v>0</v>
      </c>
      <c r="BD37" s="139">
        <f>(COUNTIFS('Estruturante Móvel'!$M:$M,$B34,'Estruturante Móvel'!$AM:$AM,BD$4,'Estruturante Móvel'!$L:$L,'CRONOGRAMA_CONST+MIGRACAO'!$B37))</f>
        <v>0</v>
      </c>
      <c r="BE37" s="140">
        <f>(COUNTIFS('Estruturante Móvel'!$M:$M,$B34,'Estruturante Móvel'!$C:$C,"&lt;&gt;PREVISTO",'Estruturante Móvel'!$G:$G,BD$4,'Estruturante Móvel'!$L:$L,'CRONOGRAMA_CONST+MIGRACAO'!AT$9))</f>
        <v>0</v>
      </c>
      <c r="BF37" s="139">
        <f>(COUNTIFS('Estruturante Móvel'!$M:$M,$B34,'Estruturante Móvel'!$AM:$AM,BF$4,'Estruturante Móvel'!$L:$L,'CRONOGRAMA_CONST+MIGRACAO'!$B37))</f>
        <v>0</v>
      </c>
      <c r="BG37" s="140">
        <f>(COUNTIFS('Estruturante Móvel'!$M:$M,$B34,'Estruturante Móvel'!$C:$C,"&lt;&gt;PREVISTO",'Estruturante Móvel'!$G:$G,BF$4,'Estruturante Móvel'!$L:$L,'CRONOGRAMA_CONST+MIGRACAO'!AV$9))</f>
        <v>0</v>
      </c>
      <c r="BH37" s="139">
        <f>(COUNTIFS('Estruturante Móvel'!$M:$M,$B34,'Estruturante Móvel'!$AM:$AM,BH$4,'Estruturante Móvel'!$L:$L,'CRONOGRAMA_CONST+MIGRACAO'!$B37))</f>
        <v>0</v>
      </c>
      <c r="BI37" s="140">
        <f>(COUNTIFS('Estruturante Móvel'!$M:$M,$B34,'Estruturante Móvel'!$C:$C,"&lt;&gt;PREVISTO",'Estruturante Móvel'!$G:$G,BH$4,'Estruturante Móvel'!$L:$L,'CRONOGRAMA_CONST+MIGRACAO'!AX$9))</f>
        <v>0</v>
      </c>
      <c r="BJ37" s="139">
        <f>(COUNTIFS('Estruturante Móvel'!$M:$M,$B34,'Estruturante Móvel'!$AM:$AM,BJ$4,'Estruturante Móvel'!$L:$L,'CRONOGRAMA_CONST+MIGRACAO'!$B37))</f>
        <v>0</v>
      </c>
      <c r="BK37" s="140">
        <f>(COUNTIFS('Estruturante Móvel'!$M:$M,$B34,'Estruturante Móvel'!$C:$C,"&lt;&gt;PREVISTO",'Estruturante Móvel'!$G:$G,BJ$4,'Estruturante Móvel'!$L:$L,'CRONOGRAMA_CONST+MIGRACAO'!AZ$9))</f>
        <v>0</v>
      </c>
      <c r="BL37" s="139">
        <f>(COUNTIFS('Estruturante Móvel'!$M:$M,$B34,'Estruturante Móvel'!$AM:$AM,BL$4,'Estruturante Móvel'!$L:$L,'CRONOGRAMA_CONST+MIGRACAO'!$B37))</f>
        <v>0</v>
      </c>
      <c r="BM37" s="140">
        <f>(COUNTIFS('Estruturante Móvel'!$M:$M,$B34,'Estruturante Móvel'!$C:$C,"&lt;&gt;PREVISTO",'Estruturante Móvel'!$G:$G,BL$4,'Estruturante Móvel'!$L:$L,'CRONOGRAMA_CONST+MIGRACAO'!BB$9))</f>
        <v>0</v>
      </c>
      <c r="BN37" s="139">
        <f>(COUNTIFS('Estruturante Móvel'!$M:$M,$B34,'Estruturante Móvel'!$AM:$AM,BN$4,'Estruturante Móvel'!$L:$L,'CRONOGRAMA_CONST+MIGRACAO'!$B37))</f>
        <v>0</v>
      </c>
      <c r="BO37" s="140">
        <f>(COUNTIFS('Estruturante Móvel'!$M:$M,$B34,'Estruturante Móvel'!$C:$C,"&lt;&gt;PREVISTO",'Estruturante Móvel'!$G:$G,BN$4,'Estruturante Móvel'!$L:$L,'CRONOGRAMA_CONST+MIGRACAO'!BD$9))</f>
        <v>0</v>
      </c>
      <c r="BP37" s="139">
        <f>(COUNTIFS('Estruturante Móvel'!$M:$M,$B34,'Estruturante Móvel'!$AM:$AM,BP$4,'Estruturante Móvel'!$L:$L,'CRONOGRAMA_CONST+MIGRACAO'!$B37))</f>
        <v>0</v>
      </c>
      <c r="BQ37" s="140">
        <f>(COUNTIFS('Estruturante Móvel'!$M:$M,$B34,'Estruturante Móvel'!$C:$C,"&lt;&gt;PREVISTO",'Estruturante Móvel'!$G:$G,BP$4,'Estruturante Móvel'!$L:$L,'CRONOGRAMA_CONST+MIGRACAO'!BF$9))</f>
        <v>0</v>
      </c>
      <c r="BR37" s="139">
        <f>(COUNTIFS('Estruturante Móvel'!$M:$M,$B34,'Estruturante Móvel'!$AM:$AM,BR$4,'Estruturante Móvel'!$L:$L,'CRONOGRAMA_CONST+MIGRACAO'!$B37))</f>
        <v>0</v>
      </c>
      <c r="BS37" s="140">
        <f>(COUNTIFS('Estruturante Móvel'!$M:$M,$B34,'Estruturante Móvel'!$C:$C,"&lt;&gt;PREVISTO",'Estruturante Móvel'!$G:$G,BR$4,'Estruturante Móvel'!$L:$L,'CRONOGRAMA_CONST+MIGRACAO'!BH$9))</f>
        <v>0</v>
      </c>
      <c r="BT37" s="139">
        <f>(COUNTIFS('Estruturante Móvel'!$M:$M,$B37,'Estruturante Móvel'!$AM:$AM,BT$4))-(COUNTIFS('Estruturante Móvel'!$M:$M,$B37,'Estruturante Móvel'!$AM:$AM,BT$4,'Estruturante Móvel'!$AQ:$AQ,"REPARO FO"))</f>
        <v>0</v>
      </c>
      <c r="BU37" s="140">
        <f>(COUNTIFS('Estruturante Móvel'!$M:$M,$B34,'Estruturante Móvel'!$C:$C,"&lt;&gt;PREVISTO",'Estruturante Móvel'!$G:$G,BT$4,'Estruturante Móvel'!$L:$L,'CRONOGRAMA_CONST+MIGRACAO'!BJ$9))</f>
        <v>0</v>
      </c>
      <c r="BV37" s="139">
        <f>(COUNTIFS('Estruturante Móvel'!$M:$M,$B37,'Estruturante Móvel'!$AM:$AM,BV$4))-(COUNTIFS('Estruturante Móvel'!$M:$M,$B37,'Estruturante Móvel'!$AM:$AM,BV$4,'Estruturante Móvel'!$AQ:$AQ,"REPARO FO"))</f>
        <v>0</v>
      </c>
      <c r="BW37" s="140">
        <f>(COUNTIFS('Estruturante Móvel'!$M:$M,$B34,'Estruturante Móvel'!$C:$C,"&lt;&gt;PREVISTO",'Estruturante Móvel'!$G:$G,BV$4,'Estruturante Móvel'!$L:$L,'CRONOGRAMA_CONST+MIGRACAO'!BL$9))</f>
        <v>0</v>
      </c>
      <c r="BX37" s="139">
        <f>(COUNTIFS('Estruturante Móvel'!$M:$M,$B37,'Estruturante Móvel'!$AM:$AM,BX$4))-(COUNTIFS('Estruturante Móvel'!$M:$M,$B37,'Estruturante Móvel'!$AM:$AM,BX$4,'Estruturante Móvel'!$AQ:$AQ,"REPARO FO"))</f>
        <v>0</v>
      </c>
      <c r="BY37" s="140">
        <f>(COUNTIFS('Estruturante Móvel'!$M:$M,$B34,'Estruturante Móvel'!$C:$C,"&lt;&gt;PREVISTO",'Estruturante Móvel'!$G:$G,BX$4,'Estruturante Móvel'!$L:$L,'CRONOGRAMA_CONST+MIGRACAO'!BN$9))</f>
        <v>0</v>
      </c>
      <c r="BZ37" s="139">
        <f>(COUNTIFS('Estruturante Móvel'!$M:$M,$B37,'Estruturante Móvel'!$AM:$AM,BZ$4))-(COUNTIFS('Estruturante Móvel'!$M:$M,$B37,'Estruturante Móvel'!$AM:$AM,BZ$4,'Estruturante Móvel'!$AQ:$AQ,"REPARO FO"))</f>
        <v>0</v>
      </c>
      <c r="CA37" s="140">
        <f>(COUNTIFS('Estruturante Móvel'!$M:$M,$B34,'Estruturante Móvel'!$C:$C,"&lt;&gt;PREVISTO",'Estruturante Móvel'!$G:$G,BZ$4,'Estruturante Móvel'!$L:$L,'CRONOGRAMA_CONST+MIGRACAO'!BP$9))</f>
        <v>0</v>
      </c>
      <c r="CB37" s="139">
        <f>(COUNTIFS('Estruturante Móvel'!$M:$M,$B37,'Estruturante Móvel'!$AM:$AM,CB$4))-(COUNTIFS('Estruturante Móvel'!$M:$M,$B37,'Estruturante Móvel'!$AM:$AM,CB$4,'Estruturante Móvel'!$AQ:$AQ,"REPARO FO"))</f>
        <v>0</v>
      </c>
      <c r="CC37" s="140">
        <f>(COUNTIFS('Estruturante Móvel'!$M:$M,$B34,'Estruturante Móvel'!$C:$C,"&lt;&gt;PREVISTO",'Estruturante Móvel'!$G:$G,CB$4,'Estruturante Móvel'!$L:$L,'CRONOGRAMA_CONST+MIGRACAO'!BR$9))</f>
        <v>0</v>
      </c>
      <c r="CD37" s="139">
        <f>(COUNTIFS('Estruturante Móvel'!$M:$M,$B37,'Estruturante Móvel'!$AM:$AM,CD$4))-(COUNTIFS('Estruturante Móvel'!$M:$M,$B37,'Estruturante Móvel'!$AM:$AM,CD$4,'Estruturante Móvel'!$AQ:$AQ,"REPARO FO"))</f>
        <v>0</v>
      </c>
      <c r="CE37" s="140">
        <f>(COUNTIFS('Estruturante Móvel'!$M:$M,$B34,'Estruturante Móvel'!$C:$C,"&lt;&gt;PREVISTO",'Estruturante Móvel'!$G:$G,CD$4,'Estruturante Móvel'!$L:$L,'CRONOGRAMA_CONST+MIGRACAO'!BT$9))</f>
        <v>0</v>
      </c>
      <c r="CF37" s="139">
        <f>(COUNTIFS('Estruturante Móvel'!$M:$M,$B37,'Estruturante Móvel'!$AM:$AM,CF$4))-(COUNTIFS('Estruturante Móvel'!$M:$M,$B37,'Estruturante Móvel'!$AM:$AM,CF$4,'Estruturante Móvel'!$AQ:$AQ,"REPARO FO"))</f>
        <v>0</v>
      </c>
      <c r="CG37" s="140">
        <f>(COUNTIFS('Estruturante Móvel'!$M:$M,$B34,'Estruturante Móvel'!$C:$C,"&lt;&gt;PREVISTO",'Estruturante Móvel'!$G:$G,CF$4,'Estruturante Móvel'!$L:$L,'CRONOGRAMA_CONST+MIGRACAO'!BV$9))</f>
        <v>0</v>
      </c>
      <c r="CH37" s="139">
        <f>(COUNTIFS('Estruturante Móvel'!$M:$M,$B37,'Estruturante Móvel'!$AM:$AM,CH$4))-(COUNTIFS('Estruturante Móvel'!$M:$M,$B37,'Estruturante Móvel'!$AM:$AM,CH$4,'Estruturante Móvel'!$AQ:$AQ,"REPARO FO"))</f>
        <v>0</v>
      </c>
      <c r="CI37" s="140">
        <f>(COUNTIFS('Estruturante Móvel'!$M:$M,$B34,'Estruturante Móvel'!$C:$C,"&lt;&gt;PREVISTO",'Estruturante Móvel'!$G:$G,CH$4,'Estruturante Móvel'!$L:$L,'CRONOGRAMA_CONST+MIGRACAO'!BX$9))</f>
        <v>0</v>
      </c>
      <c r="CJ37" s="139">
        <f>(COUNTIFS('Estruturante Móvel'!$M:$M,$B37,'Estruturante Móvel'!$AM:$AM,CJ$4))-(COUNTIFS('Estruturante Móvel'!$M:$M,$B37,'Estruturante Móvel'!$AM:$AM,CJ$4,'Estruturante Móvel'!$AQ:$AQ,"REPARO FO"))</f>
        <v>0</v>
      </c>
      <c r="CK37" s="140">
        <f>(COUNTIFS('Estruturante Móvel'!$M:$M,$B34,'Estruturante Móvel'!$C:$C,"&lt;&gt;PREVISTO",'Estruturante Móvel'!$G:$G,CJ$4,'Estruturante Móvel'!$L:$L,'CRONOGRAMA_CONST+MIGRACAO'!BZ$9))</f>
        <v>0</v>
      </c>
      <c r="CL37" s="139">
        <f>(COUNTIFS('Estruturante Móvel'!$M:$M,$B37,'Estruturante Móvel'!$AM:$AM,CL$4))-(COUNTIFS('Estruturante Móvel'!$M:$M,$B37,'Estruturante Móvel'!$AM:$AM,CL$4,'Estruturante Móvel'!$AQ:$AQ,"REPARO FO"))</f>
        <v>0</v>
      </c>
      <c r="CM37" s="140">
        <f>(COUNTIFS('Estruturante Móvel'!$M:$M,$B34,'Estruturante Móvel'!$C:$C,"&lt;&gt;PREVISTO",'Estruturante Móvel'!$G:$G,CL$4,'Estruturante Móvel'!$L:$L,'CRONOGRAMA_CONST+MIGRACAO'!CB$9))</f>
        <v>0</v>
      </c>
      <c r="CN37" s="139">
        <f>(COUNTIFS('Estruturante Móvel'!$M:$M,$B37,'Estruturante Móvel'!$AM:$AM,CN$4))-(COUNTIFS('Estruturante Móvel'!$M:$M,$B37,'Estruturante Móvel'!$AM:$AM,CN$4,'Estruturante Móvel'!$AQ:$AQ,"REPARO FO"))</f>
        <v>0</v>
      </c>
      <c r="CO37" s="140">
        <f>(COUNTIFS('Estruturante Móvel'!$M:$M,$B34,'Estruturante Móvel'!$C:$C,"&lt;&gt;PREVISTO",'Estruturante Móvel'!$G:$G,CN$4,'Estruturante Móvel'!$L:$L,'CRONOGRAMA_CONST+MIGRACAO'!CD$9))</f>
        <v>0</v>
      </c>
      <c r="CP37" s="139">
        <f>(COUNTIFS('Estruturante Móvel'!$M:$M,$B37,'Estruturante Móvel'!$AM:$AM,CP$4))-(COUNTIFS('Estruturante Móvel'!$M:$M,$B37,'Estruturante Móvel'!$AM:$AM,CP$4,'Estruturante Móvel'!$AQ:$AQ,"REPARO FO"))</f>
        <v>0</v>
      </c>
      <c r="CQ37" s="140">
        <f>(COUNTIFS('Estruturante Móvel'!$M:$M,$B34,'Estruturante Móvel'!$C:$C,"&lt;&gt;PREVISTO",'Estruturante Móvel'!$G:$G,CP$4,'Estruturante Móvel'!$L:$L,'CRONOGRAMA_CONST+MIGRACAO'!CF$9))</f>
        <v>0</v>
      </c>
      <c r="CR37" s="139">
        <f>(COUNTIFS('Estruturante Móvel'!$M:$M,$B37,'Estruturante Móvel'!$AM:$AM,CR$4))-(COUNTIFS('Estruturante Móvel'!$M:$M,$B37,'Estruturante Móvel'!$AM:$AM,CR$4,'Estruturante Móvel'!$AQ:$AQ,"REPARO FO"))</f>
        <v>0</v>
      </c>
      <c r="CS37" s="140">
        <f>(COUNTIFS('Estruturante Móvel'!$M:$M,$B34,'Estruturante Móvel'!$C:$C,"&lt;&gt;PREVISTO",'Estruturante Móvel'!$G:$G,CR$4,'Estruturante Móvel'!$L:$L,'CRONOGRAMA_CONST+MIGRACAO'!CH$9))</f>
        <v>0</v>
      </c>
      <c r="CT37" s="139">
        <f>(COUNTIFS('Estruturante Móvel'!$M:$M,$B37,'Estruturante Móvel'!$AM:$AM,CT$4))-(COUNTIFS('Estruturante Móvel'!$M:$M,$B37,'Estruturante Móvel'!$AM:$AM,CT$4,'Estruturante Móvel'!$AQ:$AQ,"REPARO FO"))</f>
        <v>0</v>
      </c>
      <c r="CU37" s="140">
        <f>(COUNTIFS('Estruturante Móvel'!$M:$M,$B34,'Estruturante Móvel'!$C:$C,"&lt;&gt;PREVISTO",'Estruturante Móvel'!$G:$G,CT$4,'Estruturante Móvel'!$L:$L,'CRONOGRAMA_CONST+MIGRACAO'!CJ$9))</f>
        <v>0</v>
      </c>
      <c r="CV37" s="139">
        <f>(COUNTIFS('Estruturante Móvel'!$M:$M,$B37,'Estruturante Móvel'!$AM:$AM,CV$4))-(COUNTIFS('Estruturante Móvel'!$M:$M,$B37,'Estruturante Móvel'!$AM:$AM,CV$4,'Estruturante Móvel'!$AQ:$AQ,"REPARO FO"))</f>
        <v>0</v>
      </c>
      <c r="CW37" s="140">
        <f>(COUNTIFS('Estruturante Móvel'!$M:$M,$B34,'Estruturante Móvel'!$C:$C,"&lt;&gt;PREVISTO",'Estruturante Móvel'!$G:$G,CV$4,'Estruturante Móvel'!$L:$L,'CRONOGRAMA_CONST+MIGRACAO'!CL$9))</f>
        <v>0</v>
      </c>
      <c r="CX37" s="139">
        <f>(COUNTIFS('Estruturante Móvel'!$M:$M,$B37,'Estruturante Móvel'!$AM:$AM,CX$4))-(COUNTIFS('Estruturante Móvel'!$M:$M,$B37,'Estruturante Móvel'!$AM:$AM,CX$4,'Estruturante Móvel'!$AQ:$AQ,"REPARO FO"))</f>
        <v>0</v>
      </c>
      <c r="CY37" s="140">
        <f>(COUNTIFS('Estruturante Móvel'!$M:$M,$B34,'Estruturante Móvel'!$C:$C,"&lt;&gt;PREVISTO",'Estruturante Móvel'!$G:$G,CX$4,'Estruturante Móvel'!$L:$L,'CRONOGRAMA_CONST+MIGRACAO'!CN$9))</f>
        <v>0</v>
      </c>
      <c r="CZ37" s="139">
        <f>(COUNTIFS('Estruturante Móvel'!$M:$M,$B37,'Estruturante Móvel'!$AM:$AM,CZ$4))-(COUNTIFS('Estruturante Móvel'!$M:$M,$B37,'Estruturante Móvel'!$AM:$AM,CZ$4,'Estruturante Móvel'!$AQ:$AQ,"REPARO FO"))</f>
        <v>0</v>
      </c>
      <c r="DA37" s="140">
        <f>(COUNTIFS('Estruturante Móvel'!$M:$M,$B34,'Estruturante Móvel'!$C:$C,"&lt;&gt;PREVISTO",'Estruturante Móvel'!$G:$G,CZ$4,'Estruturante Móvel'!$L:$L,'CRONOGRAMA_CONST+MIGRACAO'!CP$9))</f>
        <v>0</v>
      </c>
      <c r="DB37" s="139">
        <f>(COUNTIFS('Estruturante Móvel'!$M:$M,$B37,'Estruturante Móvel'!$AM:$AM,DB$4))-(COUNTIFS('Estruturante Móvel'!$M:$M,$B37,'Estruturante Móvel'!$AM:$AM,DB$4,'Estruturante Móvel'!$AQ:$AQ,"REPARO FO"))</f>
        <v>0</v>
      </c>
      <c r="DC37" s="140">
        <f>(COUNTIFS('Estruturante Móvel'!$M:$M,$B34,'Estruturante Móvel'!$C:$C,"&lt;&gt;PREVISTO",'Estruturante Móvel'!$G:$G,DB$4,'Estruturante Móvel'!$L:$L,'CRONOGRAMA_CONST+MIGRACAO'!CR$9))</f>
        <v>0</v>
      </c>
      <c r="DD37" s="139">
        <f>(COUNTIFS('Estruturante Móvel'!$M:$M,$B37,'Estruturante Móvel'!$AM:$AM,DD$4))-(COUNTIFS('Estruturante Móvel'!$M:$M,$B37,'Estruturante Móvel'!$AM:$AM,DD$4,'Estruturante Móvel'!$AQ:$AQ,"REPARO FO"))</f>
        <v>0</v>
      </c>
      <c r="DE37" s="140">
        <f>(COUNTIFS('Estruturante Móvel'!$M:$M,$B34,'Estruturante Móvel'!$C:$C,"&lt;&gt;PREVISTO",'Estruturante Móvel'!$G:$G,DD$4,'Estruturante Móvel'!$L:$L,'CRONOGRAMA_CONST+MIGRACAO'!CT$9))</f>
        <v>0</v>
      </c>
      <c r="DF37" s="139">
        <f>(COUNTIFS('Estruturante Móvel'!$M:$M,$B37,'Estruturante Móvel'!$AM:$AM,DF$4))-(COUNTIFS('Estruturante Móvel'!$M:$M,$B37,'Estruturante Móvel'!$AM:$AM,DF$4,'Estruturante Móvel'!$AQ:$AQ,"REPARO FO"))</f>
        <v>0</v>
      </c>
      <c r="DG37" s="140">
        <f>(COUNTIFS('Estruturante Móvel'!$M:$M,$B34,'Estruturante Móvel'!$C:$C,"&lt;&gt;PREVISTO",'Estruturante Móvel'!$G:$G,DF$4,'Estruturante Móvel'!$L:$L,'CRONOGRAMA_CONST+MIGRACAO'!CV$9))</f>
        <v>0</v>
      </c>
      <c r="DH37" s="139">
        <f>(COUNTIFS('Estruturante Móvel'!$M:$M,$B37,'Estruturante Móvel'!$AM:$AM,DH$4))-(COUNTIFS('Estruturante Móvel'!$M:$M,$B37,'Estruturante Móvel'!$AM:$AM,DH$4,'Estruturante Móvel'!$AQ:$AQ,"REPARO FO"))</f>
        <v>0</v>
      </c>
      <c r="DI37" s="140">
        <f>(COUNTIFS('Estruturante Móvel'!$M:$M,$B34,'Estruturante Móvel'!$C:$C,"&lt;&gt;PREVISTO",'Estruturante Móvel'!$G:$G,DH$4,'Estruturante Móvel'!$L:$L,'CRONOGRAMA_CONST+MIGRACAO'!CX$9))</f>
        <v>0</v>
      </c>
      <c r="DJ37" s="139">
        <f>(COUNTIFS('Estruturante Móvel'!$M:$M,$B37,'Estruturante Móvel'!$AM:$AM,DJ$4))-(COUNTIFS('Estruturante Móvel'!$M:$M,$B37,'Estruturante Móvel'!$AM:$AM,DJ$4,'Estruturante Móvel'!$AQ:$AQ,"REPARO FO"))</f>
        <v>0</v>
      </c>
      <c r="DK37" s="140">
        <f>(COUNTIFS('Estruturante Móvel'!$M:$M,$B34,'Estruturante Móvel'!$C:$C,"&lt;&gt;PREVISTO",'Estruturante Móvel'!$G:$G,DJ$4,'Estruturante Móvel'!$L:$L,'CRONOGRAMA_CONST+MIGRACAO'!CZ$9))</f>
        <v>0</v>
      </c>
      <c r="DL37" s="139">
        <f>(COUNTIFS('Estruturante Móvel'!$M:$M,$B37,'Estruturante Móvel'!$AM:$AM,DL$4))-(COUNTIFS('Estruturante Móvel'!$M:$M,$B37,'Estruturante Móvel'!$AM:$AM,DL$4,'Estruturante Móvel'!$AQ:$AQ,"REPARO FO"))</f>
        <v>0</v>
      </c>
      <c r="DM37" s="140">
        <f>(COUNTIFS('Estruturante Móvel'!$M:$M,$B34,'Estruturante Móvel'!$C:$C,"&lt;&gt;PREVISTO",'Estruturante Móvel'!$G:$G,DL$4,'Estruturante Móvel'!$L:$L,'CRONOGRAMA_CONST+MIGRACAO'!DB$9))</f>
        <v>0</v>
      </c>
      <c r="DN37" s="139">
        <f>(COUNTIFS('Estruturante Móvel'!$M:$M,$B37,'Estruturante Móvel'!$AM:$AM,DN$4))-(COUNTIFS('Estruturante Móvel'!$M:$M,$B37,'Estruturante Móvel'!$AM:$AM,DN$4,'Estruturante Móvel'!$AQ:$AQ,"REPARO FO"))</f>
        <v>0</v>
      </c>
      <c r="DO37" s="140">
        <f>(COUNTIFS('Estruturante Móvel'!$M:$M,$B34,'Estruturante Móvel'!$C:$C,"&lt;&gt;PREVISTO",'Estruturante Móvel'!$G:$G,DN$4,'Estruturante Móvel'!$L:$L,'CRONOGRAMA_CONST+MIGRACAO'!DD$9))</f>
        <v>0</v>
      </c>
      <c r="DP37" s="139">
        <f>(COUNTIFS('Estruturante Móvel'!$M:$M,$B37,'Estruturante Móvel'!$AM:$AM,DP$4))-(COUNTIFS('Estruturante Móvel'!$M:$M,$B37,'Estruturante Móvel'!$AM:$AM,DP$4,'Estruturante Móvel'!$AQ:$AQ,"REPARO FO"))</f>
        <v>0</v>
      </c>
      <c r="DQ37" s="140">
        <f>(COUNTIFS('Estruturante Móvel'!$M:$M,$B34,'Estruturante Móvel'!$C:$C,"&lt;&gt;PREVISTO",'Estruturante Móvel'!$G:$G,DP$4,'Estruturante Móvel'!$L:$L,'CRONOGRAMA_CONST+MIGRACAO'!DF$9))</f>
        <v>0</v>
      </c>
      <c r="DR37" s="139">
        <f>(COUNTIFS('Estruturante Móvel'!$M:$M,$B37,'Estruturante Móvel'!$AM:$AM,DR$4))-(COUNTIFS('Estruturante Móvel'!$M:$M,$B37,'Estruturante Móvel'!$AM:$AM,DR$4,'Estruturante Móvel'!$AQ:$AQ,"REPARO FO"))</f>
        <v>0</v>
      </c>
      <c r="DS37" s="140">
        <f>(COUNTIFS('Estruturante Móvel'!$M:$M,$B34,'Estruturante Móvel'!$C:$C,"&lt;&gt;PREVISTO",'Estruturante Móvel'!$G:$G,DR$4,'Estruturante Móvel'!$L:$L,'CRONOGRAMA_CONST+MIGRACAO'!DH$9))</f>
        <v>0</v>
      </c>
      <c r="DT37" s="139">
        <f>(COUNTIFS('Estruturante Móvel'!$M:$M,$B37,'Estruturante Móvel'!$AM:$AM,DT$4))-(COUNTIFS('Estruturante Móvel'!$M:$M,$B37,'Estruturante Móvel'!$AM:$AM,DT$4,'Estruturante Móvel'!$AQ:$AQ,"REPARO FO"))</f>
        <v>0</v>
      </c>
      <c r="DU37" s="140">
        <f>(COUNTIFS('Estruturante Móvel'!$M:$M,$B34,'Estruturante Móvel'!$C:$C,"&lt;&gt;PREVISTO",'Estruturante Móvel'!$G:$G,DT$4,'Estruturante Móvel'!$L:$L,'CRONOGRAMA_CONST+MIGRACAO'!DJ$9))</f>
        <v>0</v>
      </c>
      <c r="DV37" s="139">
        <f>(COUNTIFS('Estruturante Móvel'!$M:$M,$B37,'Estruturante Móvel'!$AM:$AM,DV$4))-(COUNTIFS('Estruturante Móvel'!$M:$M,$B37,'Estruturante Móvel'!$AM:$AM,DV$4,'Estruturante Móvel'!$AQ:$AQ,"REPARO FO"))</f>
        <v>0</v>
      </c>
      <c r="DW37" s="140">
        <f>(COUNTIFS('Estruturante Móvel'!$M:$M,$B34,'Estruturante Móvel'!$C:$C,"&lt;&gt;PREVISTO",'Estruturante Móvel'!$G:$G,DV$4,'Estruturante Móvel'!$L:$L,'CRONOGRAMA_CONST+MIGRACAO'!DL$9))</f>
        <v>0</v>
      </c>
      <c r="DX37" s="139">
        <f>(COUNTIFS('Estruturante Móvel'!$M:$M,$B37,'Estruturante Móvel'!$AM:$AM,DX$4))-(COUNTIFS('Estruturante Móvel'!$M:$M,$B37,'Estruturante Móvel'!$AM:$AM,DX$4,'Estruturante Móvel'!$AQ:$AQ,"REPARO FO"))</f>
        <v>0</v>
      </c>
      <c r="DY37" s="140">
        <f>(COUNTIFS('Estruturante Móvel'!$M:$M,$B34,'Estruturante Móvel'!$C:$C,"&lt;&gt;PREVISTO",'Estruturante Móvel'!$G:$G,DX$4,'Estruturante Móvel'!$L:$L,'CRONOGRAMA_CONST+MIGRACAO'!DN$9))</f>
        <v>0</v>
      </c>
      <c r="DZ37" s="139">
        <f>(COUNTIFS('Estruturante Móvel'!$M:$M,$B37,'Estruturante Móvel'!$AM:$AM,DZ$4))-(COUNTIFS('Estruturante Móvel'!$M:$M,$B37,'Estruturante Móvel'!$AM:$AM,DZ$4,'Estruturante Móvel'!$AQ:$AQ,"REPARO FO"))</f>
        <v>0</v>
      </c>
      <c r="EA37" s="140">
        <f>(COUNTIFS('Estruturante Móvel'!$M:$M,$B34,'Estruturante Móvel'!$C:$C,"&lt;&gt;PREVISTO",'Estruturante Móvel'!$G:$G,DZ$4,'Estruturante Móvel'!$L:$L,'CRONOGRAMA_CONST+MIGRACAO'!DP$9))</f>
        <v>0</v>
      </c>
      <c r="EB37" s="139">
        <f>(COUNTIFS('Estruturante Móvel'!$M:$M,$B37,'Estruturante Móvel'!$AM:$AM,EB$4))-(COUNTIFS('Estruturante Móvel'!$M:$M,$B37,'Estruturante Móvel'!$AM:$AM,EB$4,'Estruturante Móvel'!$AQ:$AQ,"REPARO FO"))</f>
        <v>0</v>
      </c>
      <c r="EC37" s="140">
        <f>(COUNTIFS('Estruturante Móvel'!$M:$M,$B34,'Estruturante Móvel'!$C:$C,"&lt;&gt;PREVISTO",'Estruturante Móvel'!$G:$G,EB$4,'Estruturante Móvel'!$L:$L,'CRONOGRAMA_CONST+MIGRACAO'!DR$9))</f>
        <v>0</v>
      </c>
      <c r="ED37" s="139">
        <f>(COUNTIFS('Estruturante Móvel'!$M:$M,$B37,'Estruturante Móvel'!$AM:$AM,ED$4))-(COUNTIFS('Estruturante Móvel'!$M:$M,$B37,'Estruturante Móvel'!$AM:$AM,ED$4,'Estruturante Móvel'!$AQ:$AQ,"REPARO FO"))</f>
        <v>0</v>
      </c>
      <c r="EE37" s="140">
        <f>(COUNTIFS('Estruturante Móvel'!$M:$M,$B34,'Estruturante Móvel'!$C:$C,"&lt;&gt;PREVISTO",'Estruturante Móvel'!$G:$G,ED$4,'Estruturante Móvel'!$L:$L,'CRONOGRAMA_CONST+MIGRACAO'!DT$9))</f>
        <v>0</v>
      </c>
      <c r="EF37" s="139">
        <f>(COUNTIFS('Estruturante Móvel'!$M:$M,$B37,'Estruturante Móvel'!$AM:$AM,EF$4))-(COUNTIFS('Estruturante Móvel'!$M:$M,$B37,'Estruturante Móvel'!$AM:$AM,EF$4,'Estruturante Móvel'!$AQ:$AQ,"REPARO FO"))</f>
        <v>0</v>
      </c>
      <c r="EG37" s="140">
        <f>(COUNTIFS('Estruturante Móvel'!$M:$M,$B34,'Estruturante Móvel'!$C:$C,"&lt;&gt;PREVISTO",'Estruturante Móvel'!$G:$G,EF$4,'Estruturante Móvel'!$L:$L,'CRONOGRAMA_CONST+MIGRACAO'!DV$9))</f>
        <v>0</v>
      </c>
      <c r="EH37" s="139">
        <f>(COUNTIFS('Estruturante Móvel'!$M:$M,$B37,'Estruturante Móvel'!$AM:$AM,EH$4))-(COUNTIFS('Estruturante Móvel'!$M:$M,$B37,'Estruturante Móvel'!$AM:$AM,EH$4,'Estruturante Móvel'!$AQ:$AQ,"REPARO FO"))</f>
        <v>0</v>
      </c>
      <c r="EI37" s="140">
        <f>(COUNTIFS('Estruturante Móvel'!$M:$M,$B34,'Estruturante Móvel'!$C:$C,"&lt;&gt;PREVISTO",'Estruturante Móvel'!$G:$G,EH$4,'Estruturante Móvel'!$L:$L,'CRONOGRAMA_CONST+MIGRACAO'!DX$9))</f>
        <v>0</v>
      </c>
      <c r="EJ37" s="139">
        <f>(COUNTIFS('Estruturante Móvel'!$M:$M,$B37,'Estruturante Móvel'!$AM:$AM,EJ$4))-(COUNTIFS('Estruturante Móvel'!$M:$M,$B37,'Estruturante Móvel'!$AM:$AM,EJ$4,'Estruturante Móvel'!$AQ:$AQ,"REPARO FO"))</f>
        <v>0</v>
      </c>
      <c r="EK37" s="140">
        <f>(COUNTIFS('Estruturante Móvel'!$M:$M,$B34,'Estruturante Móvel'!$C:$C,"&lt;&gt;PREVISTO",'Estruturante Móvel'!$G:$G,EJ$4,'Estruturante Móvel'!$L:$L,'CRONOGRAMA_CONST+MIGRACAO'!DZ$9))</f>
        <v>0</v>
      </c>
      <c r="EL37" s="139">
        <f>(COUNTIFS('Estruturante Móvel'!$M:$M,$B37,'Estruturante Móvel'!$AM:$AM,EL$4))-(COUNTIFS('Estruturante Móvel'!$M:$M,$B37,'Estruturante Móvel'!$AM:$AM,EL$4,'Estruturante Móvel'!$AQ:$AQ,"REPARO FO"))</f>
        <v>0</v>
      </c>
      <c r="EM37" s="140">
        <f>(COUNTIFS('Estruturante Móvel'!$M:$M,$B34,'Estruturante Móvel'!$C:$C,"&lt;&gt;PREVISTO",'Estruturante Móvel'!$G:$G,EL$4,'Estruturante Móvel'!$L:$L,'CRONOGRAMA_CONST+MIGRACAO'!EB$9))</f>
        <v>0</v>
      </c>
      <c r="EN37" s="139">
        <f>(COUNTIFS('Estruturante Móvel'!$M:$M,$B37,'Estruturante Móvel'!$AM:$AM,EN$4))-(COUNTIFS('Estruturante Móvel'!$M:$M,$B37,'Estruturante Móvel'!$AM:$AM,EN$4,'Estruturante Móvel'!$AQ:$AQ,"REPARO FO"))</f>
        <v>0</v>
      </c>
      <c r="EO37" s="140">
        <f>(COUNTIFS('Estruturante Móvel'!$M:$M,$B34,'Estruturante Móvel'!$C:$C,"&lt;&gt;PREVISTO",'Estruturante Móvel'!$G:$G,EN$4,'Estruturante Móvel'!$L:$L,'CRONOGRAMA_CONST+MIGRACAO'!ED$9))</f>
        <v>0</v>
      </c>
      <c r="EP37" s="139">
        <f>(COUNTIFS('Estruturante Móvel'!$M:$M,$B37,'Estruturante Móvel'!$AM:$AM,EP$4))-(COUNTIFS('Estruturante Móvel'!$M:$M,$B37,'Estruturante Móvel'!$AM:$AM,EP$4,'Estruturante Móvel'!$AQ:$AQ,"REPARO FO"))</f>
        <v>0</v>
      </c>
      <c r="EQ37" s="140">
        <f>(COUNTIFS('Estruturante Móvel'!$M:$M,$B34,'Estruturante Móvel'!$C:$C,"&lt;&gt;PREVISTO",'Estruturante Móvel'!$G:$G,EP$4,'Estruturante Móvel'!$L:$L,'CRONOGRAMA_CONST+MIGRACAO'!EF$9))</f>
        <v>0</v>
      </c>
      <c r="ER37" s="139">
        <f>(COUNTIFS('Estruturante Móvel'!$M:$M,$B37,'Estruturante Móvel'!$AM:$AM,ER$4))-(COUNTIFS('Estruturante Móvel'!$M:$M,$B37,'Estruturante Móvel'!$AM:$AM,ER$4,'Estruturante Móvel'!$AQ:$AQ,"REPARO FO"))</f>
        <v>0</v>
      </c>
      <c r="ES37" s="140">
        <f>(COUNTIFS('Estruturante Móvel'!$M:$M,$B34,'Estruturante Móvel'!$C:$C,"&lt;&gt;PREVISTO",'Estruturante Móvel'!$G:$G,ER$4,'Estruturante Móvel'!$L:$L,'CRONOGRAMA_CONST+MIGRACAO'!EH$9))</f>
        <v>0</v>
      </c>
      <c r="ET37" s="139">
        <f>(COUNTIFS('Estruturante Móvel'!$M:$M,$B37,'Estruturante Móvel'!$AM:$AM,ET$4))-(COUNTIFS('Estruturante Móvel'!$M:$M,$B37,'Estruturante Móvel'!$AM:$AM,ET$4,'Estruturante Móvel'!$AQ:$AQ,"REPARO FO"))</f>
        <v>0</v>
      </c>
      <c r="EU37" s="140">
        <f>(COUNTIFS('Estruturante Móvel'!$M:$M,$B34,'Estruturante Móvel'!$C:$C,"&lt;&gt;PREVISTO",'Estruturante Móvel'!$G:$G,ET$4,'Estruturante Móvel'!$L:$L,'CRONOGRAMA_CONST+MIGRACAO'!EJ$9))</f>
        <v>0</v>
      </c>
      <c r="EV37" s="139">
        <f>(COUNTIFS('Estruturante Móvel'!$M:$M,$B37,'Estruturante Móvel'!$AM:$AM,EV$4))-(COUNTIFS('Estruturante Móvel'!$M:$M,$B37,'Estruturante Móvel'!$AM:$AM,EV$4,'Estruturante Móvel'!$AQ:$AQ,"REPARO FO"))</f>
        <v>0</v>
      </c>
      <c r="EW37" s="140">
        <f>(COUNTIFS('Estruturante Móvel'!$M:$M,$B34,'Estruturante Móvel'!$C:$C,"&lt;&gt;PREVISTO",'Estruturante Móvel'!$G:$G,EV$4,'Estruturante Móvel'!$L:$L,'CRONOGRAMA_CONST+MIGRACAO'!EL$9))</f>
        <v>0</v>
      </c>
      <c r="EX37" s="139">
        <f>(COUNTIFS('Estruturante Móvel'!$M:$M,$B37,'Estruturante Móvel'!$AM:$AM,EX$4))-(COUNTIFS('Estruturante Móvel'!$M:$M,$B37,'Estruturante Móvel'!$AM:$AM,EX$4,'Estruturante Móvel'!$AQ:$AQ,"REPARO FO"))</f>
        <v>0</v>
      </c>
      <c r="EY37" s="140">
        <f>(COUNTIFS('Estruturante Móvel'!$M:$M,$B34,'Estruturante Móvel'!$C:$C,"&lt;&gt;PREVISTO",'Estruturante Móvel'!$G:$G,EX$4,'Estruturante Móvel'!$L:$L,'CRONOGRAMA_CONST+MIGRACAO'!EN$9))</f>
        <v>0</v>
      </c>
      <c r="EZ37" s="139">
        <f>(COUNTIFS('Estruturante Móvel'!$M:$M,$B37,'Estruturante Móvel'!$AM:$AM,EZ$4))-(COUNTIFS('Estruturante Móvel'!$M:$M,$B37,'Estruturante Móvel'!$AM:$AM,EZ$4,'Estruturante Móvel'!$AQ:$AQ,"REPARO FO"))</f>
        <v>0</v>
      </c>
      <c r="FA37" s="140">
        <f>(COUNTIFS('Estruturante Móvel'!$M:$M,$B34,'Estruturante Móvel'!$C:$C,"&lt;&gt;PREVISTO",'Estruturante Móvel'!$G:$G,EZ$4,'Estruturante Móvel'!$L:$L,'CRONOGRAMA_CONST+MIGRACAO'!EP$9))</f>
        <v>0</v>
      </c>
      <c r="FB37" s="139">
        <f>(COUNTIFS('Estruturante Móvel'!$M:$M,$B37,'Estruturante Móvel'!$AM:$AM,FB$4))-(COUNTIFS('Estruturante Móvel'!$M:$M,$B37,'Estruturante Móvel'!$AM:$AM,FB$4,'Estruturante Móvel'!$AQ:$AQ,"REPARO FO"))</f>
        <v>0</v>
      </c>
      <c r="FC37" s="140">
        <f>(COUNTIFS('Estruturante Móvel'!$M:$M,$B34,'Estruturante Móvel'!$C:$C,"&lt;&gt;PREVISTO",'Estruturante Móvel'!$G:$G,FB$4,'Estruturante Móvel'!$L:$L,'CRONOGRAMA_CONST+MIGRACAO'!ER$9))</f>
        <v>0</v>
      </c>
      <c r="FD37" s="139">
        <f>(COUNTIFS('Estruturante Móvel'!$M:$M,$B37,'Estruturante Móvel'!$AM:$AM,FD$4))-(COUNTIFS('Estruturante Móvel'!$M:$M,$B37,'Estruturante Móvel'!$AM:$AM,FD$4,'Estruturante Móvel'!$AQ:$AQ,"REPARO FO"))</f>
        <v>0</v>
      </c>
      <c r="FE37" s="140">
        <f>(COUNTIFS('Estruturante Móvel'!$M:$M,$B34,'Estruturante Móvel'!$C:$C,"&lt;&gt;PREVISTO",'Estruturante Móvel'!$G:$G,FD$4,'Estruturante Móvel'!$L:$L,'CRONOGRAMA_CONST+MIGRACAO'!ET$9))</f>
        <v>0</v>
      </c>
      <c r="FF37" s="139">
        <f>(COUNTIFS('Estruturante Móvel'!$M:$M,$B37,'Estruturante Móvel'!$AM:$AM,FF$4))-(COUNTIFS('Estruturante Móvel'!$M:$M,$B37,'Estruturante Móvel'!$AM:$AM,FF$4,'Estruturante Móvel'!$AQ:$AQ,"REPARO FO"))</f>
        <v>0</v>
      </c>
      <c r="FG37" s="140">
        <f>(COUNTIFS('Estruturante Móvel'!$M:$M,$B34,'Estruturante Móvel'!$C:$C,"&lt;&gt;PREVISTO",'Estruturante Móvel'!$G:$G,FF$4,'Estruturante Móvel'!$L:$L,'CRONOGRAMA_CONST+MIGRACAO'!EV$9))</f>
        <v>0</v>
      </c>
      <c r="FH37" s="139">
        <f>(COUNTIFS('Estruturante Móvel'!$M:$M,$B37,'Estruturante Móvel'!$AM:$AM,FH$4))-(COUNTIFS('Estruturante Móvel'!$M:$M,$B37,'Estruturante Móvel'!$AM:$AM,FH$4,'Estruturante Móvel'!$AQ:$AQ,"REPARO FO"))</f>
        <v>0</v>
      </c>
      <c r="FI37" s="140">
        <f>(COUNTIFS('Estruturante Móvel'!$M:$M,$B34,'Estruturante Móvel'!$C:$C,"&lt;&gt;PREVISTO",'Estruturante Móvel'!$G:$G,FH$4,'Estruturante Móvel'!$L:$L,'CRONOGRAMA_CONST+MIGRACAO'!EX$9))</f>
        <v>0</v>
      </c>
      <c r="FJ37" s="139">
        <f>(COUNTIFS('Estruturante Móvel'!$M:$M,$B37,'Estruturante Móvel'!$AM:$AM,FJ$4))-(COUNTIFS('Estruturante Móvel'!$M:$M,$B37,'Estruturante Móvel'!$AM:$AM,FJ$4,'Estruturante Móvel'!$AQ:$AQ,"REPARO FO"))</f>
        <v>0</v>
      </c>
      <c r="FK37" s="140">
        <f>(COUNTIFS('Estruturante Móvel'!$M:$M,$B34,'Estruturante Móvel'!$C:$C,"&lt;&gt;PREVISTO",'Estruturante Móvel'!$G:$G,FJ$4,'Estruturante Móvel'!$L:$L,'CRONOGRAMA_CONST+MIGRACAO'!EZ$9))</f>
        <v>0</v>
      </c>
      <c r="FL37" s="139">
        <f>(COUNTIFS('Estruturante Móvel'!$M:$M,$B37,'Estruturante Móvel'!$AM:$AM,FL$4))-(COUNTIFS('Estruturante Móvel'!$M:$M,$B37,'Estruturante Móvel'!$AM:$AM,FL$4,'Estruturante Móvel'!$AQ:$AQ,"REPARO FO"))</f>
        <v>0</v>
      </c>
      <c r="FM37" s="140">
        <f>(COUNTIFS('Estruturante Móvel'!$M:$M,$B34,'Estruturante Móvel'!$C:$C,"&lt;&gt;PREVISTO",'Estruturante Móvel'!$G:$G,FL$4,'Estruturante Móvel'!$L:$L,'CRONOGRAMA_CONST+MIGRACAO'!FB$9))</f>
        <v>0</v>
      </c>
      <c r="FN37" s="139">
        <f>(COUNTIFS('Estruturante Móvel'!$M:$M,$B37,'Estruturante Móvel'!$AM:$AM,FN$4))-(COUNTIFS('Estruturante Móvel'!$M:$M,$B37,'Estruturante Móvel'!$AM:$AM,FN$4,'Estruturante Móvel'!$AQ:$AQ,"REPARO FO"))</f>
        <v>0</v>
      </c>
      <c r="FO37" s="140">
        <f>(COUNTIFS('Estruturante Móvel'!$M:$M,$B34,'Estruturante Móvel'!$C:$C,"&lt;&gt;PREVISTO",'Estruturante Móvel'!$G:$G,FN$4,'Estruturante Móvel'!$L:$L,'CRONOGRAMA_CONST+MIGRACAO'!FD$9))</f>
        <v>0</v>
      </c>
      <c r="FP37" s="139">
        <f>(COUNTIFS('Estruturante Móvel'!$M:$M,$B37,'Estruturante Móvel'!$AM:$AM,FP$4))-(COUNTIFS('Estruturante Móvel'!$M:$M,$B37,'Estruturante Móvel'!$AM:$AM,FP$4,'Estruturante Móvel'!$AQ:$AQ,"REPARO FO"))</f>
        <v>0</v>
      </c>
      <c r="FQ37" s="140">
        <f>(COUNTIFS('Estruturante Móvel'!$M:$M,$B34,'Estruturante Móvel'!$C:$C,"&lt;&gt;PREVISTO",'Estruturante Móvel'!$G:$G,FP$4,'Estruturante Móvel'!$L:$L,'CRONOGRAMA_CONST+MIGRACAO'!FF$9))</f>
        <v>0</v>
      </c>
      <c r="FR37" s="139">
        <f>(COUNTIFS('Estruturante Móvel'!$M:$M,$B37,'Estruturante Móvel'!$AM:$AM,FR$4))-(COUNTIFS('Estruturante Móvel'!$M:$M,$B37,'Estruturante Móvel'!$AM:$AM,FR$4,'Estruturante Móvel'!$AQ:$AQ,"REPARO FO"))</f>
        <v>0</v>
      </c>
      <c r="FS37" s="140">
        <f>(COUNTIFS('Estruturante Móvel'!$M:$M,$B34,'Estruturante Móvel'!$C:$C,"&lt;&gt;PREVISTO",'Estruturante Móvel'!$G:$G,FR$4,'Estruturante Móvel'!$L:$L,'CRONOGRAMA_CONST+MIGRACAO'!FH$9))</f>
        <v>0</v>
      </c>
      <c r="FT37" s="139">
        <f>(COUNTIFS('Estruturante Móvel'!$M:$M,$B37,'Estruturante Móvel'!$AM:$AM,FT$4))-(COUNTIFS('Estruturante Móvel'!$M:$M,$B37,'Estruturante Móvel'!$AM:$AM,FT$4,'Estruturante Móvel'!$AQ:$AQ,"REPARO FO"))</f>
        <v>0</v>
      </c>
      <c r="FU37" s="140">
        <f>(COUNTIFS('Estruturante Móvel'!$M:$M,$B34,'Estruturante Móvel'!$C:$C,"&lt;&gt;PREVISTO",'Estruturante Móvel'!$G:$G,FT$4,'Estruturante Móvel'!$L:$L,'CRONOGRAMA_CONST+MIGRACAO'!FJ$9))</f>
        <v>0</v>
      </c>
      <c r="FV37" s="139">
        <f>(COUNTIFS('Estruturante Móvel'!$M:$M,$B37,'Estruturante Móvel'!$AM:$AM,FV$4))-(COUNTIFS('Estruturante Móvel'!$M:$M,$B37,'Estruturante Móvel'!$AM:$AM,FV$4,'Estruturante Móvel'!$AQ:$AQ,"REPARO FO"))</f>
        <v>0</v>
      </c>
      <c r="FW37" s="140">
        <f>(COUNTIFS('Estruturante Móvel'!$M:$M,$B34,'Estruturante Móvel'!$C:$C,"&lt;&gt;PREVISTO",'Estruturante Móvel'!$G:$G,FV$4,'Estruturante Móvel'!$L:$L,'CRONOGRAMA_CONST+MIGRACAO'!FL$9))</f>
        <v>0</v>
      </c>
      <c r="FX37" s="139">
        <f>(COUNTIFS('Estruturante Móvel'!$M:$M,$B37,'Estruturante Móvel'!$AM:$AM,FX$4))-(COUNTIFS('Estruturante Móvel'!$M:$M,$B37,'Estruturante Móvel'!$AM:$AM,FX$4,'Estruturante Móvel'!$AQ:$AQ,"REPARO FO"))</f>
        <v>0</v>
      </c>
      <c r="FY37" s="140">
        <f>(COUNTIFS('Estruturante Móvel'!$M:$M,$B34,'Estruturante Móvel'!$C:$C,"&lt;&gt;PREVISTO",'Estruturante Móvel'!$G:$G,FX$4,'Estruturante Móvel'!$L:$L,'CRONOGRAMA_CONST+MIGRACAO'!FN$9))</f>
        <v>0</v>
      </c>
      <c r="FZ37" s="139">
        <f>(COUNTIFS('Estruturante Móvel'!$M:$M,$B37,'Estruturante Móvel'!$AM:$AM,FZ$4))-(COUNTIFS('Estruturante Móvel'!$M:$M,$B37,'Estruturante Móvel'!$AM:$AM,FZ$4,'Estruturante Móvel'!$AQ:$AQ,"REPARO FO"))</f>
        <v>0</v>
      </c>
      <c r="GA37" s="140">
        <f>(COUNTIFS('Estruturante Móvel'!$M:$M,$B34,'Estruturante Móvel'!$C:$C,"&lt;&gt;PREVISTO",'Estruturante Móvel'!$G:$G,FZ$4,'Estruturante Móvel'!$L:$L,'CRONOGRAMA_CONST+MIGRACAO'!FP$9))</f>
        <v>0</v>
      </c>
      <c r="GB37" s="139">
        <f>(COUNTIFS('Estruturante Móvel'!$M:$M,$B37,'Estruturante Móvel'!$AM:$AM,GB$4))-(COUNTIFS('Estruturante Móvel'!$M:$M,$B37,'Estruturante Móvel'!$AM:$AM,GB$4,'Estruturante Móvel'!$AQ:$AQ,"REPARO FO"))</f>
        <v>0</v>
      </c>
      <c r="GC37" s="140">
        <f>(COUNTIFS('Estruturante Móvel'!$M:$M,$B34,'Estruturante Móvel'!$C:$C,"&lt;&gt;PREVISTO",'Estruturante Móvel'!$G:$G,GB$4,'Estruturante Móvel'!$L:$L,'CRONOGRAMA_CONST+MIGRACAO'!FR$9))</f>
        <v>0</v>
      </c>
      <c r="GD37" s="139">
        <f>(COUNTIFS('Estruturante Móvel'!$M:$M,$B37,'Estruturante Móvel'!$AM:$AM,GD$4))-(COUNTIFS('Estruturante Móvel'!$M:$M,$B37,'Estruturante Móvel'!$AM:$AM,GD$4,'Estruturante Móvel'!$AQ:$AQ,"REPARO FO"))</f>
        <v>0</v>
      </c>
      <c r="GE37" s="140">
        <f>(COUNTIFS('Estruturante Móvel'!$M:$M,$B34,'Estruturante Móvel'!$C:$C,"&lt;&gt;PREVISTO",'Estruturante Móvel'!$G:$G,GD$4,'Estruturante Móvel'!$L:$L,'CRONOGRAMA_CONST+MIGRACAO'!FT$9))</f>
        <v>0</v>
      </c>
      <c r="GF37" s="139">
        <f>(COUNTIFS('Estruturante Móvel'!$M:$M,$B37,'Estruturante Móvel'!$AM:$AM,GF$4))-(COUNTIFS('Estruturante Móvel'!$M:$M,$B37,'Estruturante Móvel'!$AM:$AM,GF$4,'Estruturante Móvel'!$AQ:$AQ,"REPARO FO"))</f>
        <v>0</v>
      </c>
      <c r="GG37" s="140">
        <f>(COUNTIFS('Estruturante Móvel'!$M:$M,$B34,'Estruturante Móvel'!$C:$C,"&lt;&gt;PREVISTO",'Estruturante Móvel'!$G:$G,GF$4,'Estruturante Móvel'!$L:$L,'CRONOGRAMA_CONST+MIGRACAO'!FV$9))</f>
        <v>0</v>
      </c>
      <c r="GH37" s="139">
        <f>(COUNTIFS('Estruturante Móvel'!$M:$M,$B37,'Estruturante Móvel'!$AM:$AM,GH$4))-(COUNTIFS('Estruturante Móvel'!$M:$M,$B37,'Estruturante Móvel'!$AM:$AM,GH$4,'Estruturante Móvel'!$AQ:$AQ,"REPARO FO"))</f>
        <v>0</v>
      </c>
      <c r="GI37" s="140">
        <f>(COUNTIFS('Estruturante Móvel'!$M:$M,$B34,'Estruturante Móvel'!$C:$C,"&lt;&gt;PREVISTO",'Estruturante Móvel'!$G:$G,GH$4,'Estruturante Móvel'!$L:$L,'CRONOGRAMA_CONST+MIGRACAO'!FX$9))</f>
        <v>0</v>
      </c>
      <c r="GJ37" s="139">
        <f>(COUNTIFS('Estruturante Móvel'!$M:$M,$B37,'Estruturante Móvel'!$AM:$AM,GJ$4))-(COUNTIFS('Estruturante Móvel'!$M:$M,$B37,'Estruturante Móvel'!$AM:$AM,GJ$4,'Estruturante Móvel'!$AQ:$AQ,"REPARO FO"))</f>
        <v>0</v>
      </c>
      <c r="GK37" s="140">
        <f>(COUNTIFS('Estruturante Móvel'!$M:$M,$B34,'Estruturante Móvel'!$C:$C,"&lt;&gt;PREVISTO",'Estruturante Móvel'!$G:$G,GJ$4,'Estruturante Móvel'!$L:$L,'CRONOGRAMA_CONST+MIGRACAO'!FZ$9))</f>
        <v>0</v>
      </c>
      <c r="GL37" s="139">
        <f>(COUNTIFS('Estruturante Móvel'!$M:$M,$B37,'Estruturante Móvel'!$AM:$AM,GL$4))-(COUNTIFS('Estruturante Móvel'!$M:$M,$B37,'Estruturante Móvel'!$AM:$AM,GL$4,'Estruturante Móvel'!$AQ:$AQ,"REPARO FO"))</f>
        <v>0</v>
      </c>
      <c r="GM37" s="140">
        <f>(COUNTIFS('Estruturante Móvel'!$M:$M,$B34,'Estruturante Móvel'!$C:$C,"&lt;&gt;PREVISTO",'Estruturante Móvel'!$G:$G,GL$4,'Estruturante Móvel'!$L:$L,'CRONOGRAMA_CONST+MIGRACAO'!GB$9))</f>
        <v>0</v>
      </c>
      <c r="GN37" s="139">
        <f>(COUNTIFS('Estruturante Móvel'!$M:$M,$B37,'Estruturante Móvel'!$AM:$AM,GN$4))-(COUNTIFS('Estruturante Móvel'!$M:$M,$B37,'Estruturante Móvel'!$AM:$AM,GN$4,'Estruturante Móvel'!$AQ:$AQ,"REPARO FO"))</f>
        <v>0</v>
      </c>
      <c r="GO37" s="140">
        <f>(COUNTIFS('Estruturante Móvel'!$M:$M,$B34,'Estruturante Móvel'!$C:$C,"&lt;&gt;PREVISTO",'Estruturante Móvel'!$G:$G,GN$4,'Estruturante Móvel'!$L:$L,'CRONOGRAMA_CONST+MIGRACAO'!GD$9))</f>
        <v>0</v>
      </c>
      <c r="GP37" s="139">
        <f>(COUNTIFS('Estruturante Móvel'!$M:$M,$B37,'Estruturante Móvel'!$AM:$AM,GP$4))-(COUNTIFS('Estruturante Móvel'!$M:$M,$B37,'Estruturante Móvel'!$AM:$AM,GP$4,'Estruturante Móvel'!$AQ:$AQ,"REPARO FO"))</f>
        <v>0</v>
      </c>
      <c r="GQ37" s="140">
        <f>(COUNTIFS('Estruturante Móvel'!$M:$M,$B34,'Estruturante Móvel'!$C:$C,"&lt;&gt;PREVISTO",'Estruturante Móvel'!$G:$G,GP$4,'Estruturante Móvel'!$L:$L,'CRONOGRAMA_CONST+MIGRACAO'!GF$9))</f>
        <v>0</v>
      </c>
      <c r="GR37" s="139">
        <f>(COUNTIFS('Estruturante Móvel'!$M:$M,$B37,'Estruturante Móvel'!$AM:$AM,GR$4))-(COUNTIFS('Estruturante Móvel'!$M:$M,$B37,'Estruturante Móvel'!$AM:$AM,GR$4,'Estruturante Móvel'!$AQ:$AQ,"REPARO FO"))</f>
        <v>0</v>
      </c>
      <c r="GS37" s="140">
        <f>(COUNTIFS('Estruturante Móvel'!$M:$M,$B34,'Estruturante Móvel'!$C:$C,"&lt;&gt;PREVISTO",'Estruturante Móvel'!$G:$G,GR$4,'Estruturante Móvel'!$L:$L,'CRONOGRAMA_CONST+MIGRACAO'!GH$9))</f>
        <v>0</v>
      </c>
      <c r="GT37" s="139">
        <f>(COUNTIFS('Estruturante Móvel'!$M:$M,$B37,'Estruturante Móvel'!$AM:$AM,GT$4))-(COUNTIFS('Estruturante Móvel'!$M:$M,$B37,'Estruturante Móvel'!$AM:$AM,GT$4,'Estruturante Móvel'!$AQ:$AQ,"REPARO FO"))</f>
        <v>0</v>
      </c>
      <c r="GU37" s="140">
        <f>(COUNTIFS('Estruturante Móvel'!$M:$M,$B34,'Estruturante Móvel'!$C:$C,"&lt;&gt;PREVISTO",'Estruturante Móvel'!$G:$G,GT$4,'Estruturante Móvel'!$L:$L,'CRONOGRAMA_CONST+MIGRACAO'!GJ$9))</f>
        <v>0</v>
      </c>
      <c r="GV37" s="139">
        <f>(COUNTIFS('Estruturante Móvel'!$M:$M,$B37,'Estruturante Móvel'!$AM:$AM,GV$4))-(COUNTIFS('Estruturante Móvel'!$M:$M,$B37,'Estruturante Móvel'!$AM:$AM,GV$4,'Estruturante Móvel'!$AQ:$AQ,"REPARO FO"))</f>
        <v>0</v>
      </c>
      <c r="GW37" s="140">
        <f>(COUNTIFS('Estruturante Móvel'!$M:$M,$B34,'Estruturante Móvel'!$C:$C,"&lt;&gt;PREVISTO",'Estruturante Móvel'!$G:$G,GV$4,'Estruturante Móvel'!$L:$L,'CRONOGRAMA_CONST+MIGRACAO'!GL$9))</f>
        <v>0</v>
      </c>
      <c r="GX37" s="139">
        <f>(COUNTIFS('Estruturante Móvel'!$M:$M,$B37,'Estruturante Móvel'!$AM:$AM,GX$4))-(COUNTIFS('Estruturante Móvel'!$M:$M,$B37,'Estruturante Móvel'!$AM:$AM,GX$4,'Estruturante Móvel'!$AQ:$AQ,"REPARO FO"))</f>
        <v>0</v>
      </c>
      <c r="GY37" s="140">
        <f>(COUNTIFS('Estruturante Móvel'!$M:$M,$B34,'Estruturante Móvel'!$C:$C,"&lt;&gt;PREVISTO",'Estruturante Móvel'!$G:$G,GX$4,'Estruturante Móvel'!$L:$L,'CRONOGRAMA_CONST+MIGRACAO'!GN$9))</f>
        <v>0</v>
      </c>
      <c r="GZ37" s="139">
        <f>(COUNTIFS('Estruturante Móvel'!$M:$M,$B37,'Estruturante Móvel'!$AM:$AM,GZ$4))-(COUNTIFS('Estruturante Móvel'!$M:$M,$B37,'Estruturante Móvel'!$AM:$AM,GZ$4,'Estruturante Móvel'!$AQ:$AQ,"REPARO FO"))</f>
        <v>0</v>
      </c>
      <c r="HA37" s="140">
        <f>(COUNTIFS('Estruturante Móvel'!$M:$M,$B34,'Estruturante Móvel'!$C:$C,"&lt;&gt;PREVISTO",'Estruturante Móvel'!$G:$G,GZ$4,'Estruturante Móvel'!$L:$L,'CRONOGRAMA_CONST+MIGRACAO'!GP$9))</f>
        <v>0</v>
      </c>
      <c r="HB37" s="139">
        <f>(COUNTIFS('Estruturante Móvel'!$M:$M,$B37,'Estruturante Móvel'!$AM:$AM,HB$4))-(COUNTIFS('Estruturante Móvel'!$M:$M,$B37,'Estruturante Móvel'!$AM:$AM,HB$4,'Estruturante Móvel'!$AQ:$AQ,"REPARO FO"))</f>
        <v>0</v>
      </c>
      <c r="HC37" s="140">
        <f>(COUNTIFS('Estruturante Móvel'!$M:$M,$B34,'Estruturante Móvel'!$C:$C,"&lt;&gt;PREVISTO",'Estruturante Móvel'!$G:$G,HB$4,'Estruturante Móvel'!$L:$L,'CRONOGRAMA_CONST+MIGRACAO'!GR$9))</f>
        <v>0</v>
      </c>
      <c r="HD37" s="139">
        <f>(COUNTIFS('Estruturante Móvel'!$M:$M,$B37,'Estruturante Móvel'!$AM:$AM,HD$4))-(COUNTIFS('Estruturante Móvel'!$M:$M,$B37,'Estruturante Móvel'!$AM:$AM,HD$4,'Estruturante Móvel'!$AQ:$AQ,"REPARO FO"))</f>
        <v>0</v>
      </c>
      <c r="HE37" s="140">
        <f>(COUNTIFS('Estruturante Móvel'!$M:$M,$B34,'Estruturante Móvel'!$C:$C,"&lt;&gt;PREVISTO",'Estruturante Móvel'!$G:$G,HD$4,'Estruturante Móvel'!$L:$L,'CRONOGRAMA_CONST+MIGRACAO'!GT$9))</f>
        <v>0</v>
      </c>
      <c r="HF37" s="139">
        <f>(COUNTIFS('Estruturante Móvel'!$M:$M,$B37,'Estruturante Móvel'!$AM:$AM,HF$4))-(COUNTIFS('Estruturante Móvel'!$M:$M,$B37,'Estruturante Móvel'!$AM:$AM,HF$4,'Estruturante Móvel'!$AQ:$AQ,"REPARO FO"))</f>
        <v>0</v>
      </c>
      <c r="HG37" s="140">
        <f>(COUNTIFS('Estruturante Móvel'!$M:$M,$B34,'Estruturante Móvel'!$C:$C,"&lt;&gt;PREVISTO",'Estruturante Móvel'!$G:$G,HF$4,'Estruturante Móvel'!$L:$L,'CRONOGRAMA_CONST+MIGRACAO'!GV$9))</f>
        <v>0</v>
      </c>
      <c r="HH37" s="139">
        <f>(COUNTIFS('Estruturante Móvel'!$M:$M,$B37,'Estruturante Móvel'!$AM:$AM,HH$4))-(COUNTIFS('Estruturante Móvel'!$M:$M,$B37,'Estruturante Móvel'!$AM:$AM,HH$4,'Estruturante Móvel'!$AQ:$AQ,"REPARO FO"))</f>
        <v>0</v>
      </c>
      <c r="HI37" s="140">
        <f>(COUNTIFS('Estruturante Móvel'!$M:$M,$B34,'Estruturante Móvel'!$C:$C,"&lt;&gt;PREVISTO",'Estruturante Móvel'!$G:$G,HH$4,'Estruturante Móvel'!$L:$L,'CRONOGRAMA_CONST+MIGRACAO'!GX$9))</f>
        <v>0</v>
      </c>
      <c r="HJ37" s="139">
        <f>(COUNTIFS('Estruturante Móvel'!$M:$M,$B37,'Estruturante Móvel'!$AM:$AM,HJ$4))-(COUNTIFS('Estruturante Móvel'!$M:$M,$B37,'Estruturante Móvel'!$AM:$AM,HJ$4,'Estruturante Móvel'!$AQ:$AQ,"REPARO FO"))</f>
        <v>0</v>
      </c>
      <c r="HK37" s="140">
        <f>(COUNTIFS('Estruturante Móvel'!$M:$M,$B34,'Estruturante Móvel'!$C:$C,"&lt;&gt;PREVISTO",'Estruturante Móvel'!$G:$G,HJ$4,'Estruturante Móvel'!$L:$L,'CRONOGRAMA_CONST+MIGRACAO'!GZ$9))</f>
        <v>0</v>
      </c>
      <c r="HL37" s="139">
        <f>(COUNTIFS('Estruturante Móvel'!$M:$M,$B37,'Estruturante Móvel'!$AM:$AM,HL$4))-(COUNTIFS('Estruturante Móvel'!$M:$M,$B37,'Estruturante Móvel'!$AM:$AM,HL$4,'Estruturante Móvel'!$AQ:$AQ,"REPARO FO"))</f>
        <v>0</v>
      </c>
      <c r="HM37" s="140">
        <f>(COUNTIFS('Estruturante Móvel'!$M:$M,$B34,'Estruturante Móvel'!$C:$C,"&lt;&gt;PREVISTO",'Estruturante Móvel'!$G:$G,HL$4,'Estruturante Móvel'!$L:$L,'CRONOGRAMA_CONST+MIGRACAO'!HB$9))</f>
        <v>0</v>
      </c>
      <c r="HN37" s="139">
        <f>(COUNTIFS('Estruturante Móvel'!$M:$M,$B37,'Estruturante Móvel'!$AM:$AM,HN$4))-(COUNTIFS('Estruturante Móvel'!$M:$M,$B37,'Estruturante Móvel'!$AM:$AM,HN$4,'Estruturante Móvel'!$AQ:$AQ,"REPARO FO"))</f>
        <v>0</v>
      </c>
      <c r="HO37" s="140">
        <f>(COUNTIFS('Estruturante Móvel'!$M:$M,$B34,'Estruturante Móvel'!$C:$C,"&lt;&gt;PREVISTO",'Estruturante Móvel'!$G:$G,HN$4,'Estruturante Móvel'!$L:$L,'CRONOGRAMA_CONST+MIGRACAO'!HD$9))</f>
        <v>0</v>
      </c>
      <c r="HP37" s="139">
        <f>(COUNTIFS('Estruturante Móvel'!$M:$M,$B37,'Estruturante Móvel'!$AM:$AM,HP$4))-(COUNTIFS('Estruturante Móvel'!$M:$M,$B37,'Estruturante Móvel'!$AM:$AM,HP$4,'Estruturante Móvel'!$AQ:$AQ,"REPARO FO"))</f>
        <v>0</v>
      </c>
      <c r="HQ37" s="140">
        <f>(COUNTIFS('Estruturante Móvel'!$M:$M,$B34,'Estruturante Móvel'!$C:$C,"&lt;&gt;PREVISTO",'Estruturante Móvel'!$G:$G,HP$4,'Estruturante Móvel'!$L:$L,'CRONOGRAMA_CONST+MIGRACAO'!HF$9))</f>
        <v>0</v>
      </c>
      <c r="HR37" s="139">
        <f>(COUNTIFS('Estruturante Móvel'!$M:$M,$B37,'Estruturante Móvel'!$AM:$AM,HR$4))-(COUNTIFS('Estruturante Móvel'!$M:$M,$B37,'Estruturante Móvel'!$AM:$AM,HR$4,'Estruturante Móvel'!$AQ:$AQ,"REPARO FO"))</f>
        <v>0</v>
      </c>
      <c r="HS37" s="140">
        <f>(COUNTIFS('Estruturante Móvel'!$M:$M,$B34,'Estruturante Móvel'!$C:$C,"&lt;&gt;PREVISTO",'Estruturante Móvel'!$G:$G,HR$4,'Estruturante Móvel'!$L:$L,'CRONOGRAMA_CONST+MIGRACAO'!HH$9))</f>
        <v>0</v>
      </c>
      <c r="HT37" s="139">
        <f>(COUNTIFS('Estruturante Móvel'!$M:$M,$B37,'Estruturante Móvel'!$AM:$AM,HT$4))-(COUNTIFS('Estruturante Móvel'!$M:$M,$B37,'Estruturante Móvel'!$AM:$AM,HT$4,'Estruturante Móvel'!$AQ:$AQ,"REPARO FO"))</f>
        <v>0</v>
      </c>
      <c r="HU37" s="140">
        <f>(COUNTIFS('Estruturante Móvel'!$M:$M,$B34,'Estruturante Móvel'!$C:$C,"&lt;&gt;PREVISTO",'Estruturante Móvel'!$G:$G,HT$4,'Estruturante Móvel'!$L:$L,'CRONOGRAMA_CONST+MIGRACAO'!HJ$9))</f>
        <v>0</v>
      </c>
      <c r="HV37" s="139">
        <f>(COUNTIFS('Estruturante Móvel'!$M:$M,$B37,'Estruturante Móvel'!$AM:$AM,HV$4))-(COUNTIFS('Estruturante Móvel'!$M:$M,$B37,'Estruturante Móvel'!$AM:$AM,HV$4,'Estruturante Móvel'!$AQ:$AQ,"REPARO FO"))</f>
        <v>0</v>
      </c>
      <c r="HW37" s="140">
        <f>(COUNTIFS('Estruturante Móvel'!$M:$M,$B34,'Estruturante Móvel'!$C:$C,"&lt;&gt;PREVISTO",'Estruturante Móvel'!$G:$G,HV$4,'Estruturante Móvel'!$L:$L,'CRONOGRAMA_CONST+MIGRACAO'!HL$9))</f>
        <v>0</v>
      </c>
      <c r="HX37" s="139">
        <f>(COUNTIFS('Estruturante Móvel'!$M:$M,$B37,'Estruturante Móvel'!$AM:$AM,HX$4))-(COUNTIFS('Estruturante Móvel'!$M:$M,$B37,'Estruturante Móvel'!$AM:$AM,HX$4,'Estruturante Móvel'!$AQ:$AQ,"REPARO FO"))</f>
        <v>0</v>
      </c>
      <c r="HY37" s="140">
        <f>(COUNTIFS('Estruturante Móvel'!$M:$M,$B34,'Estruturante Móvel'!$C:$C,"&lt;&gt;PREVISTO",'Estruturante Móvel'!$G:$G,HX$4,'Estruturante Móvel'!$L:$L,'CRONOGRAMA_CONST+MIGRACAO'!HN$9))</f>
        <v>0</v>
      </c>
      <c r="HZ37" s="139">
        <f>(COUNTIFS('Estruturante Móvel'!$M:$M,$B37,'Estruturante Móvel'!$AM:$AM,HZ$4))-(COUNTIFS('Estruturante Móvel'!$M:$M,$B37,'Estruturante Móvel'!$AM:$AM,HZ$4,'Estruturante Móvel'!$AQ:$AQ,"REPARO FO"))</f>
        <v>0</v>
      </c>
      <c r="IA37" s="140">
        <f>(COUNTIFS('Estruturante Móvel'!$M:$M,$B34,'Estruturante Móvel'!$C:$C,"&lt;&gt;PREVISTO",'Estruturante Móvel'!$G:$G,HZ$4,'Estruturante Móvel'!$L:$L,'CRONOGRAMA_CONST+MIGRACAO'!HP$9))</f>
        <v>0</v>
      </c>
      <c r="IB37" s="139">
        <f>(COUNTIFS('Estruturante Móvel'!$M:$M,$B37,'Estruturante Móvel'!$AM:$AM,IB$4))-(COUNTIFS('Estruturante Móvel'!$M:$M,$B37,'Estruturante Móvel'!$AM:$AM,IB$4,'Estruturante Móvel'!$AQ:$AQ,"REPARO FO"))</f>
        <v>0</v>
      </c>
      <c r="IC37" s="140">
        <f>(COUNTIFS('Estruturante Móvel'!$M:$M,$B34,'Estruturante Móvel'!$C:$C,"&lt;&gt;PREVISTO",'Estruturante Móvel'!$G:$G,IB$4,'Estruturante Móvel'!$L:$L,'CRONOGRAMA_CONST+MIGRACAO'!HR$9))</f>
        <v>0</v>
      </c>
      <c r="ID37" s="139">
        <f>(COUNTIFS('Estruturante Móvel'!$M:$M,$B37,'Estruturante Móvel'!$AM:$AM,ID$4))-(COUNTIFS('Estruturante Móvel'!$M:$M,$B37,'Estruturante Móvel'!$AM:$AM,ID$4,'Estruturante Móvel'!$AQ:$AQ,"REPARO FO"))</f>
        <v>0</v>
      </c>
      <c r="IE37" s="140">
        <f>(COUNTIFS('Estruturante Móvel'!$M:$M,$B34,'Estruturante Móvel'!$C:$C,"&lt;&gt;PREVISTO",'Estruturante Móvel'!$G:$G,ID$4,'Estruturante Móvel'!$L:$L,'CRONOGRAMA_CONST+MIGRACAO'!HT$9))</f>
        <v>0</v>
      </c>
      <c r="IF37" s="139">
        <f>(COUNTIFS('Estruturante Móvel'!$M:$M,$B37,'Estruturante Móvel'!$AM:$AM,IF$4))-(COUNTIFS('Estruturante Móvel'!$M:$M,$B37,'Estruturante Móvel'!$AM:$AM,IF$4,'Estruturante Móvel'!$AQ:$AQ,"REPARO FO"))</f>
        <v>0</v>
      </c>
      <c r="IG37" s="140">
        <f>(COUNTIFS('Estruturante Móvel'!$M:$M,$B34,'Estruturante Móvel'!$C:$C,"&lt;&gt;PREVISTO",'Estruturante Móvel'!$G:$G,IF$4,'Estruturante Móvel'!$L:$L,'CRONOGRAMA_CONST+MIGRACAO'!HV$9))</f>
        <v>0</v>
      </c>
      <c r="IH37" s="139">
        <f>(COUNTIFS('Estruturante Móvel'!$M:$M,$B37,'Estruturante Móvel'!$AM:$AM,IH$4))-(COUNTIFS('Estruturante Móvel'!$M:$M,$B37,'Estruturante Móvel'!$AM:$AM,IH$4,'Estruturante Móvel'!$AQ:$AQ,"REPARO FO"))</f>
        <v>0</v>
      </c>
      <c r="II37" s="140">
        <f>(COUNTIFS('Estruturante Móvel'!$M:$M,$B34,'Estruturante Móvel'!$C:$C,"&lt;&gt;PREVISTO",'Estruturante Móvel'!$G:$G,IH$4,'Estruturante Móvel'!$L:$L,'CRONOGRAMA_CONST+MIGRACAO'!HX$9))</f>
        <v>0</v>
      </c>
      <c r="IJ37" s="139">
        <f>(COUNTIFS('Estruturante Móvel'!$M:$M,$B37,'Estruturante Móvel'!$AM:$AM,IJ$4))-(COUNTIFS('Estruturante Móvel'!$M:$M,$B37,'Estruturante Móvel'!$AM:$AM,IJ$4,'Estruturante Móvel'!$AQ:$AQ,"REPARO FO"))</f>
        <v>0</v>
      </c>
      <c r="IK37" s="140">
        <f>(COUNTIFS('Estruturante Móvel'!$M:$M,$B34,'Estruturante Móvel'!$C:$C,"&lt;&gt;PREVISTO",'Estruturante Móvel'!$G:$G,IJ$4,'Estruturante Móvel'!$L:$L,'CRONOGRAMA_CONST+MIGRACAO'!HZ$9))</f>
        <v>0</v>
      </c>
      <c r="IL37" s="139">
        <f>(COUNTIFS('Estruturante Móvel'!$M:$M,$B37,'Estruturante Móvel'!$AM:$AM,IL$4))-(COUNTIFS('Estruturante Móvel'!$M:$M,$B37,'Estruturante Móvel'!$AM:$AM,IL$4,'Estruturante Móvel'!$AQ:$AQ,"REPARO FO"))</f>
        <v>0</v>
      </c>
      <c r="IM37" s="140">
        <f>(COUNTIFS('Estruturante Móvel'!$M:$M,$B34,'Estruturante Móvel'!$C:$C,"&lt;&gt;PREVISTO",'Estruturante Móvel'!$G:$G,IL$4,'Estruturante Móvel'!$L:$L,'CRONOGRAMA_CONST+MIGRACAO'!IB$9))</f>
        <v>0</v>
      </c>
      <c r="IN37" s="139">
        <f>(COUNTIFS('Estruturante Móvel'!$M:$M,$B37,'Estruturante Móvel'!$AM:$AM,IN$4))-(COUNTIFS('Estruturante Móvel'!$M:$M,$B37,'Estruturante Móvel'!$AM:$AM,IN$4,'Estruturante Móvel'!$AQ:$AQ,"REPARO FO"))</f>
        <v>0</v>
      </c>
      <c r="IO37" s="140">
        <f>(COUNTIFS('Estruturante Móvel'!$M:$M,$B34,'Estruturante Móvel'!$C:$C,"&lt;&gt;PREVISTO",'Estruturante Móvel'!$G:$G,IN$4,'Estruturante Móvel'!$L:$L,'CRONOGRAMA_CONST+MIGRACAO'!ID$9))</f>
        <v>0</v>
      </c>
      <c r="IP37" s="139">
        <f>(COUNTIFS('Estruturante Móvel'!$M:$M,$B37,'Estruturante Móvel'!$AM:$AM,IP$4))-(COUNTIFS('Estruturante Móvel'!$M:$M,$B37,'Estruturante Móvel'!$AM:$AM,IP$4,'Estruturante Móvel'!$AQ:$AQ,"REPARO FO"))</f>
        <v>0</v>
      </c>
      <c r="IQ37" s="140">
        <f>(COUNTIFS('Estruturante Móvel'!$M:$M,$B34,'Estruturante Móvel'!$C:$C,"&lt;&gt;PREVISTO",'Estruturante Móvel'!$G:$G,IP$4,'Estruturante Móvel'!$L:$L,'CRONOGRAMA_CONST+MIGRACAO'!IF$9))</f>
        <v>0</v>
      </c>
      <c r="IR37" s="139">
        <f>(COUNTIFS('Estruturante Móvel'!$M:$M,$B37,'Estruturante Móvel'!$AM:$AM,IR$4))-(COUNTIFS('Estruturante Móvel'!$M:$M,$B37,'Estruturante Móvel'!$AM:$AM,IR$4,'Estruturante Móvel'!$AQ:$AQ,"REPARO FO"))</f>
        <v>0</v>
      </c>
      <c r="IS37" s="140">
        <f>(COUNTIFS('Estruturante Móvel'!$M:$M,$B34,'Estruturante Móvel'!$C:$C,"&lt;&gt;PREVISTO",'Estruturante Móvel'!$G:$G,IR$4,'Estruturante Móvel'!$L:$L,'CRONOGRAMA_CONST+MIGRACAO'!IH$9))</f>
        <v>0</v>
      </c>
      <c r="IT37" s="139">
        <f>(COUNTIFS('Estruturante Móvel'!$M:$M,$B37,'Estruturante Móvel'!$AM:$AM,IT$4))-(COUNTIFS('Estruturante Móvel'!$M:$M,$B37,'Estruturante Móvel'!$AM:$AM,IT$4,'Estruturante Móvel'!$AQ:$AQ,"REPARO FO"))</f>
        <v>0</v>
      </c>
      <c r="IU37" s="140">
        <f>(COUNTIFS('Estruturante Móvel'!$M:$M,$B34,'Estruturante Móvel'!$C:$C,"&lt;&gt;PREVISTO",'Estruturante Móvel'!$G:$G,IT$4,'Estruturante Móvel'!$L:$L,'CRONOGRAMA_CONST+MIGRACAO'!IJ$9))</f>
        <v>0</v>
      </c>
      <c r="IV37" s="139">
        <f>(COUNTIFS('Estruturante Móvel'!$M:$M,$B37,'Estruturante Móvel'!$AM:$AM,IV$4))-(COUNTIFS('Estruturante Móvel'!$M:$M,$B37,'Estruturante Móvel'!$AM:$AM,IV$4,'Estruturante Móvel'!$AQ:$AQ,"REPARO FO"))</f>
        <v>0</v>
      </c>
      <c r="IW37" s="140">
        <f>(COUNTIFS('Estruturante Móvel'!$M:$M,$B34,'Estruturante Móvel'!$C:$C,"&lt;&gt;PREVISTO",'Estruturante Móvel'!$G:$G,IV$4,'Estruturante Móvel'!$L:$L,'CRONOGRAMA_CONST+MIGRACAO'!IL$9))</f>
        <v>0</v>
      </c>
      <c r="IX37" s="139">
        <f>(COUNTIFS('Estruturante Móvel'!$M:$M,$B37,'Estruturante Móvel'!$AM:$AM,IX$4))-(COUNTIFS('Estruturante Móvel'!$M:$M,$B37,'Estruturante Móvel'!$AM:$AM,IX$4,'Estruturante Móvel'!$AQ:$AQ,"REPARO FO"))</f>
        <v>0</v>
      </c>
      <c r="IY37" s="140">
        <f>(COUNTIFS('Estruturante Móvel'!$M:$M,$B34,'Estruturante Móvel'!$C:$C,"&lt;&gt;PREVISTO",'Estruturante Móvel'!$G:$G,IX$4,'Estruturante Móvel'!$L:$L,'CRONOGRAMA_CONST+MIGRACAO'!IN$9))</f>
        <v>0</v>
      </c>
      <c r="IZ37" s="139">
        <f>(COUNTIFS('Estruturante Móvel'!$M:$M,$B37,'Estruturante Móvel'!$AM:$AM,IZ$4))-(COUNTIFS('Estruturante Móvel'!$M:$M,$B37,'Estruturante Móvel'!$AM:$AM,IZ$4,'Estruturante Móvel'!$AQ:$AQ,"REPARO FO"))</f>
        <v>0</v>
      </c>
      <c r="JA37" s="140">
        <f>(COUNTIFS('Estruturante Móvel'!$M:$M,$B34,'Estruturante Móvel'!$C:$C,"&lt;&gt;PREVISTO",'Estruturante Móvel'!$G:$G,IZ$4,'Estruturante Móvel'!$L:$L,'CRONOGRAMA_CONST+MIGRACAO'!IP$9))</f>
        <v>0</v>
      </c>
      <c r="JB37" s="139">
        <f>(COUNTIFS('Estruturante Móvel'!$M:$M,$B37,'Estruturante Móvel'!$AM:$AM,JB$4))-(COUNTIFS('Estruturante Móvel'!$M:$M,$B37,'Estruturante Móvel'!$AM:$AM,JB$4,'Estruturante Móvel'!$AQ:$AQ,"REPARO FO"))</f>
        <v>0</v>
      </c>
      <c r="JC37" s="140">
        <f>(COUNTIFS('Estruturante Móvel'!$M:$M,$B34,'Estruturante Móvel'!$C:$C,"&lt;&gt;PREVISTO",'Estruturante Móvel'!$G:$G,JB$4,'Estruturante Móvel'!$L:$L,'CRONOGRAMA_CONST+MIGRACAO'!IR$9))</f>
        <v>0</v>
      </c>
      <c r="JD37" s="139">
        <f>(COUNTIFS('Estruturante Móvel'!$M:$M,$B37,'Estruturante Móvel'!$AM:$AM,JD$4))-(COUNTIFS('Estruturante Móvel'!$M:$M,$B37,'Estruturante Móvel'!$AM:$AM,JD$4,'Estruturante Móvel'!$AQ:$AQ,"REPARO FO"))</f>
        <v>0</v>
      </c>
      <c r="JE37" s="140">
        <f>(COUNTIFS('Estruturante Móvel'!$M:$M,$B34,'Estruturante Móvel'!$C:$C,"&lt;&gt;PREVISTO",'Estruturante Móvel'!$G:$G,JD$4,'Estruturante Móvel'!$L:$L,'CRONOGRAMA_CONST+MIGRACAO'!IT$9))</f>
        <v>0</v>
      </c>
      <c r="JF37" s="139">
        <f>(COUNTIFS('Estruturante Móvel'!$M:$M,$B37,'Estruturante Móvel'!$AM:$AM,JF$4))-(COUNTIFS('Estruturante Móvel'!$M:$M,$B37,'Estruturante Móvel'!$AM:$AM,JF$4,'Estruturante Móvel'!$AQ:$AQ,"REPARO FO"))</f>
        <v>0</v>
      </c>
      <c r="JG37" s="140">
        <f>(COUNTIFS('Estruturante Móvel'!$M:$M,$B34,'Estruturante Móvel'!$C:$C,"&lt;&gt;PREVISTO",'Estruturante Móvel'!$G:$G,JF$4,'Estruturante Móvel'!$L:$L,'CRONOGRAMA_CONST+MIGRACAO'!IV$9))</f>
        <v>0</v>
      </c>
      <c r="JH37" s="139">
        <f>(COUNTIFS('Estruturante Móvel'!$M:$M,$B37,'Estruturante Móvel'!$AM:$AM,JH$4))-(COUNTIFS('Estruturante Móvel'!$M:$M,$B37,'Estruturante Móvel'!$AM:$AM,JH$4,'Estruturante Móvel'!$AQ:$AQ,"REPARO FO"))</f>
        <v>0</v>
      </c>
      <c r="JI37" s="140">
        <f>(COUNTIFS('Estruturante Móvel'!$M:$M,$B34,'Estruturante Móvel'!$C:$C,"&lt;&gt;PREVISTO",'Estruturante Móvel'!$G:$G,JH$4,'Estruturante Móvel'!$L:$L,'CRONOGRAMA_CONST+MIGRACAO'!IX$9))</f>
        <v>0</v>
      </c>
      <c r="JJ37" s="139">
        <f>(COUNTIFS('Estruturante Móvel'!$M:$M,$B37,'Estruturante Móvel'!$AM:$AM,JJ$4))-(COUNTIFS('Estruturante Móvel'!$M:$M,$B37,'Estruturante Móvel'!$AM:$AM,JJ$4,'Estruturante Móvel'!$AQ:$AQ,"REPARO FO"))</f>
        <v>0</v>
      </c>
      <c r="JK37" s="140">
        <f>(COUNTIFS('Estruturante Móvel'!$M:$M,$B34,'Estruturante Móvel'!$C:$C,"&lt;&gt;PREVISTO",'Estruturante Móvel'!$G:$G,JJ$4,'Estruturante Móvel'!$L:$L,'CRONOGRAMA_CONST+MIGRACAO'!IZ$9))</f>
        <v>0</v>
      </c>
      <c r="JL37" s="139">
        <f>(COUNTIFS('Estruturante Móvel'!$M:$M,$B37,'Estruturante Móvel'!$AM:$AM,JL$4))-(COUNTIFS('Estruturante Móvel'!$M:$M,$B37,'Estruturante Móvel'!$AM:$AM,JL$4,'Estruturante Móvel'!$AQ:$AQ,"REPARO FO"))</f>
        <v>0</v>
      </c>
      <c r="JM37" s="140">
        <f>(COUNTIFS('Estruturante Móvel'!$M:$M,$B34,'Estruturante Móvel'!$C:$C,"&lt;&gt;PREVISTO",'Estruturante Móvel'!$G:$G,JL$4,'Estruturante Móvel'!$L:$L,'CRONOGRAMA_CONST+MIGRACAO'!JB$9))</f>
        <v>0</v>
      </c>
      <c r="JN37" s="139">
        <f>(COUNTIFS('Estruturante Móvel'!$M:$M,$B37,'Estruturante Móvel'!$AM:$AM,JN$4))-(COUNTIFS('Estruturante Móvel'!$M:$M,$B37,'Estruturante Móvel'!$AM:$AM,JN$4,'Estruturante Móvel'!$AQ:$AQ,"REPARO FO"))</f>
        <v>0</v>
      </c>
      <c r="JO37" s="140">
        <f>(COUNTIFS('Estruturante Móvel'!$M:$M,$B34,'Estruturante Móvel'!$C:$C,"&lt;&gt;PREVISTO",'Estruturante Móvel'!$G:$G,JN$4,'Estruturante Móvel'!$L:$L,'CRONOGRAMA_CONST+MIGRACAO'!JD$9))</f>
        <v>0</v>
      </c>
      <c r="JP37" s="139">
        <f>(COUNTIFS('Estruturante Móvel'!$M:$M,$B37,'Estruturante Móvel'!$AM:$AM,JP$4))-(COUNTIFS('Estruturante Móvel'!$M:$M,$B37,'Estruturante Móvel'!$AM:$AM,JP$4,'Estruturante Móvel'!$AQ:$AQ,"REPARO FO"))</f>
        <v>0</v>
      </c>
      <c r="JQ37" s="140">
        <f>(COUNTIFS('Estruturante Móvel'!$M:$M,$B34,'Estruturante Móvel'!$C:$C,"&lt;&gt;PREVISTO",'Estruturante Móvel'!$G:$G,JP$4,'Estruturante Móvel'!$L:$L,'CRONOGRAMA_CONST+MIGRACAO'!JF$9))</f>
        <v>0</v>
      </c>
      <c r="JR37" s="139">
        <f>(COUNTIFS('Estruturante Móvel'!$M:$M,$B37,'Estruturante Móvel'!$AM:$AM,JR$4))-(COUNTIFS('Estruturante Móvel'!$M:$M,$B37,'Estruturante Móvel'!$AM:$AM,JR$4,'Estruturante Móvel'!$AQ:$AQ,"REPARO FO"))</f>
        <v>0</v>
      </c>
      <c r="JS37" s="140">
        <f>(COUNTIFS('Estruturante Móvel'!$M:$M,$B34,'Estruturante Móvel'!$C:$C,"&lt;&gt;PREVISTO",'Estruturante Móvel'!$G:$G,JR$4,'Estruturante Móvel'!$L:$L,'CRONOGRAMA_CONST+MIGRACAO'!JH$9))</f>
        <v>0</v>
      </c>
      <c r="JT37" s="139">
        <f>(COUNTIFS('Estruturante Móvel'!$M:$M,$B37,'Estruturante Móvel'!$AM:$AM,JT$4))-(COUNTIFS('Estruturante Móvel'!$M:$M,$B37,'Estruturante Móvel'!$AM:$AM,JT$4,'Estruturante Móvel'!$AQ:$AQ,"REPARO FO"))</f>
        <v>0</v>
      </c>
      <c r="JU37" s="140">
        <f>(COUNTIFS('Estruturante Móvel'!$M:$M,$B34,'Estruturante Móvel'!$C:$C,"&lt;&gt;PREVISTO",'Estruturante Móvel'!$G:$G,JT$4,'Estruturante Móvel'!$L:$L,'CRONOGRAMA_CONST+MIGRACAO'!JJ$9))</f>
        <v>0</v>
      </c>
      <c r="JV37" s="139">
        <f>(COUNTIFS('Estruturante Móvel'!$M:$M,$B37,'Estruturante Móvel'!$AM:$AM,JV$4))-(COUNTIFS('Estruturante Móvel'!$M:$M,$B37,'Estruturante Móvel'!$AM:$AM,JV$4,'Estruturante Móvel'!$AQ:$AQ,"REPARO FO"))</f>
        <v>0</v>
      </c>
      <c r="JW37" s="140">
        <f>(COUNTIFS('Estruturante Móvel'!$M:$M,$B34,'Estruturante Móvel'!$C:$C,"&lt;&gt;PREVISTO",'Estruturante Móvel'!$G:$G,JV$4,'Estruturante Móvel'!$L:$L,'CRONOGRAMA_CONST+MIGRACAO'!JL$9))</f>
        <v>0</v>
      </c>
      <c r="JX37" s="139">
        <f>(COUNTIFS('Estruturante Móvel'!$M:$M,$B37,'Estruturante Móvel'!$AM:$AM,JX$4))-(COUNTIFS('Estruturante Móvel'!$M:$M,$B37,'Estruturante Móvel'!$AM:$AM,JX$4,'Estruturante Móvel'!$AQ:$AQ,"REPARO FO"))</f>
        <v>0</v>
      </c>
      <c r="JY37" s="140">
        <f>(COUNTIFS('Estruturante Móvel'!$M:$M,$B34,'Estruturante Móvel'!$C:$C,"&lt;&gt;PREVISTO",'Estruturante Móvel'!$G:$G,JX$4,'Estruturante Móvel'!$L:$L,'CRONOGRAMA_CONST+MIGRACAO'!JN$9))</f>
        <v>0</v>
      </c>
      <c r="JZ37" s="139">
        <f>(COUNTIFS('Estruturante Móvel'!$M:$M,$B37,'Estruturante Móvel'!$AM:$AM,JZ$4))-(COUNTIFS('Estruturante Móvel'!$M:$M,$B37,'Estruturante Móvel'!$AM:$AM,JZ$4,'Estruturante Móvel'!$AQ:$AQ,"REPARO FO"))</f>
        <v>0</v>
      </c>
      <c r="KA37" s="140">
        <f>(COUNTIFS('Estruturante Móvel'!$M:$M,$B34,'Estruturante Móvel'!$C:$C,"&lt;&gt;PREVISTO",'Estruturante Móvel'!$G:$G,JZ$4,'Estruturante Móvel'!$L:$L,'CRONOGRAMA_CONST+MIGRACAO'!JP$9))</f>
        <v>0</v>
      </c>
      <c r="KB37" s="139">
        <f>(COUNTIFS('Estruturante Móvel'!$M:$M,$B37,'Estruturante Móvel'!$AM:$AM,KB$4))-(COUNTIFS('Estruturante Móvel'!$M:$M,$B37,'Estruturante Móvel'!$AM:$AM,KB$4,'Estruturante Móvel'!$AQ:$AQ,"REPARO FO"))</f>
        <v>0</v>
      </c>
      <c r="KC37" s="140">
        <f>(COUNTIFS('Estruturante Móvel'!$M:$M,$B34,'Estruturante Móvel'!$C:$C,"&lt;&gt;PREVISTO",'Estruturante Móvel'!$G:$G,KB$4,'Estruturante Móvel'!$L:$L,'CRONOGRAMA_CONST+MIGRACAO'!JR$9))</f>
        <v>0</v>
      </c>
      <c r="KD37" s="139">
        <f>(COUNTIFS('Estruturante Móvel'!$M:$M,$B37,'Estruturante Móvel'!$AM:$AM,KD$4))-(COUNTIFS('Estruturante Móvel'!$M:$M,$B37,'Estruturante Móvel'!$AM:$AM,KD$4,'Estruturante Móvel'!$AQ:$AQ,"REPARO FO"))</f>
        <v>0</v>
      </c>
      <c r="KE37" s="140">
        <f>(COUNTIFS('Estruturante Móvel'!$M:$M,$B34,'Estruturante Móvel'!$C:$C,"&lt;&gt;PREVISTO",'Estruturante Móvel'!$G:$G,KD$4,'Estruturante Móvel'!$L:$L,'CRONOGRAMA_CONST+MIGRACAO'!JT$9))</f>
        <v>0</v>
      </c>
      <c r="KF37" s="139">
        <f>(COUNTIFS('Estruturante Móvel'!$M:$M,$B37,'Estruturante Móvel'!$AM:$AM,KF$4))-(COUNTIFS('Estruturante Móvel'!$M:$M,$B37,'Estruturante Móvel'!$AM:$AM,KF$4,'Estruturante Móvel'!$AQ:$AQ,"REPARO FO"))</f>
        <v>0</v>
      </c>
      <c r="KG37" s="140">
        <f>(COUNTIFS('Estruturante Móvel'!$M:$M,$B34,'Estruturante Móvel'!$C:$C,"&lt;&gt;PREVISTO",'Estruturante Móvel'!$G:$G,KF$4,'Estruturante Móvel'!$L:$L,'CRONOGRAMA_CONST+MIGRACAO'!JV$9))</f>
        <v>0</v>
      </c>
      <c r="KH37" s="139">
        <f>(COUNTIFS('Estruturante Móvel'!$M:$M,$B37,'Estruturante Móvel'!$AM:$AM,KH$4))-(COUNTIFS('Estruturante Móvel'!$M:$M,$B37,'Estruturante Móvel'!$AM:$AM,KH$4,'Estruturante Móvel'!$AQ:$AQ,"REPARO FO"))</f>
        <v>0</v>
      </c>
      <c r="KI37" s="140">
        <f>(COUNTIFS('Estruturante Móvel'!$M:$M,$B34,'Estruturante Móvel'!$C:$C,"&lt;&gt;PREVISTO",'Estruturante Móvel'!$G:$G,KH$4,'Estruturante Móvel'!$L:$L,'CRONOGRAMA_CONST+MIGRACAO'!JX$9))</f>
        <v>0</v>
      </c>
      <c r="KJ37" s="139">
        <f>(COUNTIFS('Estruturante Móvel'!$M:$M,$B37,'Estruturante Móvel'!$AM:$AM,KJ$4))-(COUNTIFS('Estruturante Móvel'!$M:$M,$B37,'Estruturante Móvel'!$AM:$AM,KJ$4,'Estruturante Móvel'!$AQ:$AQ,"REPARO FO"))</f>
        <v>0</v>
      </c>
      <c r="KK37" s="140">
        <f>(COUNTIFS('Estruturante Móvel'!$M:$M,$B34,'Estruturante Móvel'!$C:$C,"&lt;&gt;PREVISTO",'Estruturante Móvel'!$G:$G,KJ$4,'Estruturante Móvel'!$L:$L,'CRONOGRAMA_CONST+MIGRACAO'!JZ$9))</f>
        <v>0</v>
      </c>
      <c r="KL37" s="139">
        <f>(COUNTIFS('Estruturante Móvel'!$M:$M,$B37,'Estruturante Móvel'!$AM:$AM,KL$4))-(COUNTIFS('Estruturante Móvel'!$M:$M,$B37,'Estruturante Móvel'!$AM:$AM,KL$4,'Estruturante Móvel'!$AQ:$AQ,"REPARO FO"))</f>
        <v>0</v>
      </c>
      <c r="KM37" s="140">
        <f>(COUNTIFS('Estruturante Móvel'!$M:$M,$B34,'Estruturante Móvel'!$C:$C,"&lt;&gt;PREVISTO",'Estruturante Móvel'!$G:$G,KL$4,'Estruturante Móvel'!$L:$L,'CRONOGRAMA_CONST+MIGRACAO'!KB$9))</f>
        <v>0</v>
      </c>
      <c r="KN37" s="139">
        <f>(COUNTIFS('Estruturante Móvel'!$M:$M,$B37,'Estruturante Móvel'!$AM:$AM,KN$4))-(COUNTIFS('Estruturante Móvel'!$M:$M,$B37,'Estruturante Móvel'!$AM:$AM,KN$4,'Estruturante Móvel'!$AQ:$AQ,"REPARO FO"))</f>
        <v>0</v>
      </c>
      <c r="KO37" s="140">
        <f>(COUNTIFS('Estruturante Móvel'!$M:$M,$B34,'Estruturante Móvel'!$C:$C,"&lt;&gt;PREVISTO",'Estruturante Móvel'!$G:$G,KN$4,'Estruturante Móvel'!$L:$L,'CRONOGRAMA_CONST+MIGRACAO'!KD$9))</f>
        <v>0</v>
      </c>
      <c r="KP37" s="139">
        <f>(COUNTIFS('Estruturante Móvel'!$M:$M,$B37,'Estruturante Móvel'!$AM:$AM,KP$4))-(COUNTIFS('Estruturante Móvel'!$M:$M,$B37,'Estruturante Móvel'!$AM:$AM,KP$4,'Estruturante Móvel'!$AQ:$AQ,"REPARO FO"))</f>
        <v>0</v>
      </c>
      <c r="KQ37" s="140">
        <f>(COUNTIFS('Estruturante Móvel'!$M:$M,$B34,'Estruturante Móvel'!$C:$C,"&lt;&gt;PREVISTO",'Estruturante Móvel'!$G:$G,KP$4,'Estruturante Móvel'!$L:$L,'CRONOGRAMA_CONST+MIGRACAO'!KF$9))</f>
        <v>0</v>
      </c>
      <c r="KR37" s="139">
        <f>(COUNTIFS('Estruturante Móvel'!$M:$M,$B37,'Estruturante Móvel'!$AM:$AM,KR$4))-(COUNTIFS('Estruturante Móvel'!$M:$M,$B37,'Estruturante Móvel'!$AM:$AM,KR$4,'Estruturante Móvel'!$AQ:$AQ,"REPARO FO"))</f>
        <v>0</v>
      </c>
      <c r="KS37" s="140">
        <f>(COUNTIFS('Estruturante Móvel'!$M:$M,$B34,'Estruturante Móvel'!$C:$C,"&lt;&gt;PREVISTO",'Estruturante Móvel'!$G:$G,KR$4,'Estruturante Móvel'!$L:$L,'CRONOGRAMA_CONST+MIGRACAO'!KH$9))</f>
        <v>0</v>
      </c>
      <c r="KT37" s="139">
        <f>(COUNTIFS('Estruturante Móvel'!$M:$M,$B37,'Estruturante Móvel'!$AM:$AM,KT$4))-(COUNTIFS('Estruturante Móvel'!$M:$M,$B37,'Estruturante Móvel'!$AM:$AM,KT$4,'Estruturante Móvel'!$AQ:$AQ,"REPARO FO"))</f>
        <v>0</v>
      </c>
      <c r="KU37" s="140">
        <f>(COUNTIFS('Estruturante Móvel'!$M:$M,$B34,'Estruturante Móvel'!$C:$C,"&lt;&gt;PREVISTO",'Estruturante Móvel'!$G:$G,KT$4,'Estruturante Móvel'!$L:$L,'CRONOGRAMA_CONST+MIGRACAO'!KJ$9))</f>
        <v>0</v>
      </c>
      <c r="KV37" s="139">
        <f>(COUNTIFS('Estruturante Móvel'!$M:$M,$B37,'Estruturante Móvel'!$AM:$AM,KV$4))-(COUNTIFS('Estruturante Móvel'!$M:$M,$B37,'Estruturante Móvel'!$AM:$AM,KV$4,'Estruturante Móvel'!$AQ:$AQ,"REPARO FO"))</f>
        <v>0</v>
      </c>
      <c r="KW37" s="140">
        <f>(COUNTIFS('Estruturante Móvel'!$M:$M,$B34,'Estruturante Móvel'!$C:$C,"&lt;&gt;PREVISTO",'Estruturante Móvel'!$G:$G,KV$4,'Estruturante Móvel'!$L:$L,'CRONOGRAMA_CONST+MIGRACAO'!KL$9))</f>
        <v>0</v>
      </c>
      <c r="KX37" s="139">
        <f>(COUNTIFS('Estruturante Móvel'!$M:$M,$B37,'Estruturante Móvel'!$AM:$AM,KX$4))-(COUNTIFS('Estruturante Móvel'!$M:$M,$B37,'Estruturante Móvel'!$AM:$AM,KX$4,'Estruturante Móvel'!$AQ:$AQ,"REPARO FO"))</f>
        <v>0</v>
      </c>
      <c r="KY37" s="140">
        <f>(COUNTIFS('Estruturante Móvel'!$M:$M,$B34,'Estruturante Móvel'!$C:$C,"&lt;&gt;PREVISTO",'Estruturante Móvel'!$G:$G,KX$4,'Estruturante Móvel'!$L:$L,'CRONOGRAMA_CONST+MIGRACAO'!KN$9))</f>
        <v>0</v>
      </c>
      <c r="KZ37" s="139">
        <f>(COUNTIFS('Estruturante Móvel'!$M:$M,$B37,'Estruturante Móvel'!$AM:$AM,KZ$4))-(COUNTIFS('Estruturante Móvel'!$M:$M,$B37,'Estruturante Móvel'!$AM:$AM,KZ$4,'Estruturante Móvel'!$AQ:$AQ,"REPARO FO"))</f>
        <v>0</v>
      </c>
      <c r="LA37" s="140">
        <f>(COUNTIFS('Estruturante Móvel'!$M:$M,$B34,'Estruturante Móvel'!$C:$C,"&lt;&gt;PREVISTO",'Estruturante Móvel'!$G:$G,KZ$4,'Estruturante Móvel'!$L:$L,'CRONOGRAMA_CONST+MIGRACAO'!KP$9))</f>
        <v>0</v>
      </c>
      <c r="LB37" s="139">
        <f>(COUNTIFS('Estruturante Móvel'!$M:$M,$B37,'Estruturante Móvel'!$AM:$AM,LB$4))-(COUNTIFS('Estruturante Móvel'!$M:$M,$B37,'Estruturante Móvel'!$AM:$AM,LB$4,'Estruturante Móvel'!$AQ:$AQ,"REPARO FO"))</f>
        <v>0</v>
      </c>
      <c r="LC37" s="140">
        <f>(COUNTIFS('Estruturante Móvel'!$M:$M,$B34,'Estruturante Móvel'!$C:$C,"&lt;&gt;PREVISTO",'Estruturante Móvel'!$G:$G,LB$4,'Estruturante Móvel'!$L:$L,'CRONOGRAMA_CONST+MIGRACAO'!KR$9))</f>
        <v>0</v>
      </c>
      <c r="LD37" s="139">
        <f>(COUNTIFS('Estruturante Móvel'!$M:$M,$B37,'Estruturante Móvel'!$AM:$AM,LD$4))-(COUNTIFS('Estruturante Móvel'!$M:$M,$B37,'Estruturante Móvel'!$AM:$AM,LD$4,'Estruturante Móvel'!$AQ:$AQ,"REPARO FO"))</f>
        <v>0</v>
      </c>
      <c r="LE37" s="140">
        <f>(COUNTIFS('Estruturante Móvel'!$M:$M,$B34,'Estruturante Móvel'!$C:$C,"&lt;&gt;PREVISTO",'Estruturante Móvel'!$G:$G,LD$4,'Estruturante Móvel'!$L:$L,'CRONOGRAMA_CONST+MIGRACAO'!KT$9))</f>
        <v>0</v>
      </c>
      <c r="LF37" s="139">
        <f>(COUNTIFS('Estruturante Móvel'!$M:$M,$B37,'Estruturante Móvel'!$AM:$AM,LF$4))-(COUNTIFS('Estruturante Móvel'!$M:$M,$B37,'Estruturante Móvel'!$AM:$AM,LF$4,'Estruturante Móvel'!$AQ:$AQ,"REPARO FO"))</f>
        <v>0</v>
      </c>
      <c r="LG37" s="140">
        <f>(COUNTIFS('Estruturante Móvel'!$M:$M,$B34,'Estruturante Móvel'!$C:$C,"&lt;&gt;PREVISTO",'Estruturante Móvel'!$G:$G,LF$4,'Estruturante Móvel'!$L:$L,'CRONOGRAMA_CONST+MIGRACAO'!KV$9))</f>
        <v>0</v>
      </c>
      <c r="LH37" s="139">
        <f>(COUNTIFS('Estruturante Móvel'!$M:$M,$B37,'Estruturante Móvel'!$AM:$AM,LH$4))-(COUNTIFS('Estruturante Móvel'!$M:$M,$B37,'Estruturante Móvel'!$AM:$AM,LH$4,'Estruturante Móvel'!$AQ:$AQ,"REPARO FO"))</f>
        <v>0</v>
      </c>
      <c r="LI37" s="140">
        <f>(COUNTIFS('Estruturante Móvel'!$M:$M,$B34,'Estruturante Móvel'!$C:$C,"&lt;&gt;PREVISTO",'Estruturante Móvel'!$G:$G,LH$4,'Estruturante Móvel'!$L:$L,'CRONOGRAMA_CONST+MIGRACAO'!KX$9))</f>
        <v>0</v>
      </c>
      <c r="LJ37" s="139">
        <f>(COUNTIFS('Estruturante Móvel'!$M:$M,$B37,'Estruturante Móvel'!$AM:$AM,LJ$4))-(COUNTIFS('Estruturante Móvel'!$M:$M,$B37,'Estruturante Móvel'!$AM:$AM,LJ$4,'Estruturante Móvel'!$AQ:$AQ,"REPARO FO"))</f>
        <v>0</v>
      </c>
      <c r="LK37" s="140">
        <f>(COUNTIFS('Estruturante Móvel'!$M:$M,$B34,'Estruturante Móvel'!$C:$C,"&lt;&gt;PREVISTO",'Estruturante Móvel'!$G:$G,LJ$4,'Estruturante Móvel'!$L:$L,'CRONOGRAMA_CONST+MIGRACAO'!KZ$9))</f>
        <v>0</v>
      </c>
      <c r="LL37" s="139">
        <f>(COUNTIFS('Estruturante Móvel'!$M:$M,$B37,'Estruturante Móvel'!$AM:$AM,LL$4))-(COUNTIFS('Estruturante Móvel'!$M:$M,$B37,'Estruturante Móvel'!$AM:$AM,LL$4,'Estruturante Móvel'!$AQ:$AQ,"REPARO FO"))</f>
        <v>0</v>
      </c>
      <c r="LM37" s="140">
        <f>(COUNTIFS('Estruturante Móvel'!$M:$M,$B34,'Estruturante Móvel'!$C:$C,"&lt;&gt;PREVISTO",'Estruturante Móvel'!$G:$G,LL$4,'Estruturante Móvel'!$L:$L,'CRONOGRAMA_CONST+MIGRACAO'!LB$9))</f>
        <v>0</v>
      </c>
      <c r="LN37" s="139">
        <f>(COUNTIFS('Estruturante Móvel'!$M:$M,$B37,'Estruturante Móvel'!$AM:$AM,LN$4))-(COUNTIFS('Estruturante Móvel'!$M:$M,$B37,'Estruturante Móvel'!$AM:$AM,LN$4,'Estruturante Móvel'!$AQ:$AQ,"REPARO FO"))</f>
        <v>0</v>
      </c>
      <c r="LO37" s="140">
        <f>(COUNTIFS('Estruturante Móvel'!$M:$M,$B34,'Estruturante Móvel'!$C:$C,"&lt;&gt;PREVISTO",'Estruturante Móvel'!$G:$G,LN$4,'Estruturante Móvel'!$L:$L,'CRONOGRAMA_CONST+MIGRACAO'!LD$9))</f>
        <v>0</v>
      </c>
      <c r="LP37" s="139">
        <f>(COUNTIFS('Estruturante Móvel'!$M:$M,$B37,'Estruturante Móvel'!$AM:$AM,LP$4))-(COUNTIFS('Estruturante Móvel'!$M:$M,$B37,'Estruturante Móvel'!$AM:$AM,LP$4,'Estruturante Móvel'!$AQ:$AQ,"REPARO FO"))</f>
        <v>0</v>
      </c>
      <c r="LQ37" s="140">
        <f>(COUNTIFS('Estruturante Móvel'!$M:$M,$B34,'Estruturante Móvel'!$C:$C,"&lt;&gt;PREVISTO",'Estruturante Móvel'!$G:$G,LP$4,'Estruturante Móvel'!$L:$L,'CRONOGRAMA_CONST+MIGRACAO'!LF$9))</f>
        <v>0</v>
      </c>
      <c r="LR37" s="139">
        <f>(COUNTIFS('Estruturante Móvel'!$M:$M,$B37,'Estruturante Móvel'!$AM:$AM,LR$4))-(COUNTIFS('Estruturante Móvel'!$M:$M,$B37,'Estruturante Móvel'!$AM:$AM,LR$4,'Estruturante Móvel'!$AQ:$AQ,"REPARO FO"))</f>
        <v>0</v>
      </c>
      <c r="LS37" s="140">
        <f>(COUNTIFS('Estruturante Móvel'!$M:$M,$B34,'Estruturante Móvel'!$C:$C,"&lt;&gt;PREVISTO",'Estruturante Móvel'!$G:$G,LR$4,'Estruturante Móvel'!$L:$L,'CRONOGRAMA_CONST+MIGRACAO'!LH$9))</f>
        <v>0</v>
      </c>
      <c r="LT37" s="139">
        <f>(COUNTIFS('Estruturante Móvel'!$M:$M,$B37,'Estruturante Móvel'!$AM:$AM,LT$4))-(COUNTIFS('Estruturante Móvel'!$M:$M,$B37,'Estruturante Móvel'!$AM:$AM,LT$4,'Estruturante Móvel'!$AQ:$AQ,"REPARO FO"))</f>
        <v>0</v>
      </c>
      <c r="LU37" s="140">
        <f>(COUNTIFS('Estruturante Móvel'!$M:$M,$B34,'Estruturante Móvel'!$C:$C,"&lt;&gt;PREVISTO",'Estruturante Móvel'!$G:$G,LT$4,'Estruturante Móvel'!$L:$L,'CRONOGRAMA_CONST+MIGRACAO'!LJ$9))</f>
        <v>0</v>
      </c>
      <c r="LV37" s="139">
        <f>(COUNTIFS('Estruturante Móvel'!$M:$M,$B37,'Estruturante Móvel'!$AM:$AM,LV$4))-(COUNTIFS('Estruturante Móvel'!$M:$M,$B37,'Estruturante Móvel'!$AM:$AM,LV$4,'Estruturante Móvel'!$AQ:$AQ,"REPARO FO"))</f>
        <v>0</v>
      </c>
      <c r="LW37" s="140">
        <f>(COUNTIFS('Estruturante Móvel'!$M:$M,$B34,'Estruturante Móvel'!$C:$C,"&lt;&gt;PREVISTO",'Estruturante Móvel'!$G:$G,LV$4,'Estruturante Móvel'!$L:$L,'CRONOGRAMA_CONST+MIGRACAO'!LL$9))</f>
        <v>0</v>
      </c>
      <c r="LX37" s="139">
        <f>(COUNTIFS('Estruturante Móvel'!$M:$M,$B37,'Estruturante Móvel'!$AM:$AM,LX$4))-(COUNTIFS('Estruturante Móvel'!$M:$M,$B37,'Estruturante Móvel'!$AM:$AM,LX$4,'Estruturante Móvel'!$AQ:$AQ,"REPARO FO"))</f>
        <v>0</v>
      </c>
      <c r="LY37" s="140">
        <f>(COUNTIFS('Estruturante Móvel'!$M:$M,$B34,'Estruturante Móvel'!$C:$C,"&lt;&gt;PREVISTO",'Estruturante Móvel'!$G:$G,LX$4,'Estruturante Móvel'!$L:$L,'CRONOGRAMA_CONST+MIGRACAO'!LN$9))</f>
        <v>0</v>
      </c>
      <c r="LZ37" s="139">
        <f>(COUNTIFS('Estruturante Móvel'!$M:$M,$B37,'Estruturante Móvel'!$AM:$AM,LZ$4))-(COUNTIFS('Estruturante Móvel'!$M:$M,$B37,'Estruturante Móvel'!$AM:$AM,LZ$4,'Estruturante Móvel'!$AQ:$AQ,"REPARO FO"))</f>
        <v>0</v>
      </c>
      <c r="MA37" s="140">
        <f>(COUNTIFS('Estruturante Móvel'!$M:$M,$B34,'Estruturante Móvel'!$C:$C,"&lt;&gt;PREVISTO",'Estruturante Móvel'!$G:$G,LZ$4,'Estruturante Móvel'!$L:$L,'CRONOGRAMA_CONST+MIGRACAO'!LP$9))</f>
        <v>0</v>
      </c>
      <c r="MB37" s="139">
        <f>(COUNTIFS('Estruturante Móvel'!$M:$M,$B37,'Estruturante Móvel'!$AM:$AM,MB$4))-(COUNTIFS('Estruturante Móvel'!$M:$M,$B37,'Estruturante Móvel'!$AM:$AM,MB$4,'Estruturante Móvel'!$AQ:$AQ,"REPARO FO"))</f>
        <v>0</v>
      </c>
      <c r="MC37" s="140">
        <f>(COUNTIFS('Estruturante Móvel'!$M:$M,$B34,'Estruturante Móvel'!$C:$C,"&lt;&gt;PREVISTO",'Estruturante Móvel'!$G:$G,MB$4,'Estruturante Móvel'!$L:$L,'CRONOGRAMA_CONST+MIGRACAO'!LR$9))</f>
        <v>0</v>
      </c>
      <c r="MD37" s="139">
        <f>(COUNTIFS('Estruturante Móvel'!$M:$M,$B37,'Estruturante Móvel'!$AM:$AM,MD$4))-(COUNTIFS('Estruturante Móvel'!$M:$M,$B37,'Estruturante Móvel'!$AM:$AM,MD$4,'Estruturante Móvel'!$AQ:$AQ,"REPARO FO"))</f>
        <v>0</v>
      </c>
      <c r="ME37" s="140">
        <f>(COUNTIFS('Estruturante Móvel'!$M:$M,$B34,'Estruturante Móvel'!$C:$C,"&lt;&gt;PREVISTO",'Estruturante Móvel'!$G:$G,MD$4,'Estruturante Móvel'!$L:$L,'CRONOGRAMA_CONST+MIGRACAO'!LT$9))</f>
        <v>0</v>
      </c>
      <c r="MF37" s="139">
        <f>(COUNTIFS('Estruturante Móvel'!$M:$M,$B37,'Estruturante Móvel'!$AM:$AM,MF$4))-(COUNTIFS('Estruturante Móvel'!$M:$M,$B37,'Estruturante Móvel'!$AM:$AM,MF$4,'Estruturante Móvel'!$AQ:$AQ,"REPARO FO"))</f>
        <v>0</v>
      </c>
      <c r="MG37" s="140">
        <f>(COUNTIFS('Estruturante Móvel'!$M:$M,$B34,'Estruturante Móvel'!$C:$C,"&lt;&gt;PREVISTO",'Estruturante Móvel'!$G:$G,MF$4,'Estruturante Móvel'!$L:$L,'CRONOGRAMA_CONST+MIGRACAO'!LV$9))</f>
        <v>0</v>
      </c>
      <c r="MH37" s="139">
        <f>(COUNTIFS('Estruturante Móvel'!$M:$M,$B37,'Estruturante Móvel'!$AM:$AM,MH$4))-(COUNTIFS('Estruturante Móvel'!$M:$M,$B37,'Estruturante Móvel'!$AM:$AM,MH$4,'Estruturante Móvel'!$AQ:$AQ,"REPARO FO"))</f>
        <v>0</v>
      </c>
      <c r="MI37" s="140">
        <f>(COUNTIFS('Estruturante Móvel'!$M:$M,$B34,'Estruturante Móvel'!$C:$C,"&lt;&gt;PREVISTO",'Estruturante Móvel'!$G:$G,MH$4,'Estruturante Móvel'!$L:$L,'CRONOGRAMA_CONST+MIGRACAO'!LX$9))</f>
        <v>0</v>
      </c>
      <c r="MJ37" s="139">
        <f>(COUNTIFS('Estruturante Móvel'!$M:$M,$B37,'Estruturante Móvel'!$AM:$AM,MJ$4))-(COUNTIFS('Estruturante Móvel'!$M:$M,$B37,'Estruturante Móvel'!$AM:$AM,MJ$4,'Estruturante Móvel'!$AQ:$AQ,"REPARO FO"))</f>
        <v>0</v>
      </c>
      <c r="MK37" s="140">
        <f>(COUNTIFS('Estruturante Móvel'!$M:$M,$B34,'Estruturante Móvel'!$C:$C,"&lt;&gt;PREVISTO",'Estruturante Móvel'!$G:$G,MJ$4,'Estruturante Móvel'!$L:$L,'CRONOGRAMA_CONST+MIGRACAO'!LZ$9))</f>
        <v>0</v>
      </c>
      <c r="ML37" s="139">
        <f>(COUNTIFS('Estruturante Móvel'!$M:$M,$B37,'Estruturante Móvel'!$AM:$AM,ML$4))-(COUNTIFS('Estruturante Móvel'!$M:$M,$B37,'Estruturante Móvel'!$AM:$AM,ML$4,'Estruturante Móvel'!$AQ:$AQ,"REPARO FO"))</f>
        <v>0</v>
      </c>
      <c r="MM37" s="140">
        <f>(COUNTIFS('Estruturante Móvel'!$M:$M,$B34,'Estruturante Móvel'!$C:$C,"&lt;&gt;PREVISTO",'Estruturante Móvel'!$G:$G,ML$4,'Estruturante Móvel'!$L:$L,'CRONOGRAMA_CONST+MIGRACAO'!MB$9))</f>
        <v>0</v>
      </c>
      <c r="MN37" s="139">
        <f>(COUNTIFS('Estruturante Móvel'!$M:$M,$B37,'Estruturante Móvel'!$AM:$AM,MN$4))-(COUNTIFS('Estruturante Móvel'!$M:$M,$B37,'Estruturante Móvel'!$AM:$AM,MN$4,'Estruturante Móvel'!$AQ:$AQ,"REPARO FO"))</f>
        <v>0</v>
      </c>
      <c r="MO37" s="140">
        <f>(COUNTIFS('Estruturante Móvel'!$M:$M,$B34,'Estruturante Móvel'!$C:$C,"&lt;&gt;PREVISTO",'Estruturante Móvel'!$G:$G,MN$4,'Estruturante Móvel'!$L:$L,'CRONOGRAMA_CONST+MIGRACAO'!MD$9))</f>
        <v>0</v>
      </c>
      <c r="MP37" s="139">
        <f>(COUNTIFS('Estruturante Móvel'!$M:$M,$B37,'Estruturante Móvel'!$AM:$AM,MP$4))-(COUNTIFS('Estruturante Móvel'!$M:$M,$B37,'Estruturante Móvel'!$AM:$AM,MP$4,'Estruturante Móvel'!$AQ:$AQ,"REPARO FO"))</f>
        <v>0</v>
      </c>
      <c r="MQ37" s="140">
        <f>(COUNTIFS('Estruturante Móvel'!$M:$M,$B34,'Estruturante Móvel'!$C:$C,"&lt;&gt;PREVISTO",'Estruturante Móvel'!$G:$G,MP$4,'Estruturante Móvel'!$L:$L,'CRONOGRAMA_CONST+MIGRACAO'!MF$9))</f>
        <v>0</v>
      </c>
      <c r="MR37" s="139">
        <f>(COUNTIFS('Estruturante Móvel'!$M:$M,$B37,'Estruturante Móvel'!$AM:$AM,MR$4))-(COUNTIFS('Estruturante Móvel'!$M:$M,$B37,'Estruturante Móvel'!$AM:$AM,MR$4,'Estruturante Móvel'!$AQ:$AQ,"REPARO FO"))</f>
        <v>0</v>
      </c>
      <c r="MS37" s="140">
        <f>(COUNTIFS('Estruturante Móvel'!$M:$M,$B34,'Estruturante Móvel'!$C:$C,"&lt;&gt;PREVISTO",'Estruturante Móvel'!$G:$G,MR$4,'Estruturante Móvel'!$L:$L,'CRONOGRAMA_CONST+MIGRACAO'!MH$9))</f>
        <v>0</v>
      </c>
      <c r="MT37" s="139">
        <f>(COUNTIFS('Estruturante Móvel'!$M:$M,$B37,'Estruturante Móvel'!$AM:$AM,MT$4))-(COUNTIFS('Estruturante Móvel'!$M:$M,$B37,'Estruturante Móvel'!$AM:$AM,MT$4,'Estruturante Móvel'!$AQ:$AQ,"REPARO FO"))</f>
        <v>0</v>
      </c>
      <c r="MU37" s="140">
        <f>(COUNTIFS('Estruturante Móvel'!$M:$M,$B34,'Estruturante Móvel'!$C:$C,"&lt;&gt;PREVISTO",'Estruturante Móvel'!$G:$G,MT$4,'Estruturante Móvel'!$L:$L,'CRONOGRAMA_CONST+MIGRACAO'!MJ$9))</f>
        <v>0</v>
      </c>
      <c r="MV37" s="139">
        <f>(COUNTIFS('Estruturante Móvel'!$M:$M,$B37,'Estruturante Móvel'!$AM:$AM,MV$4))-(COUNTIFS('Estruturante Móvel'!$M:$M,$B37,'Estruturante Móvel'!$AM:$AM,MV$4,'Estruturante Móvel'!$AQ:$AQ,"REPARO FO"))</f>
        <v>0</v>
      </c>
      <c r="MW37" s="140">
        <f>(COUNTIFS('Estruturante Móvel'!$M:$M,$B34,'Estruturante Móvel'!$C:$C,"&lt;&gt;PREVISTO",'Estruturante Móvel'!$G:$G,MV$4,'Estruturante Móvel'!$L:$L,'CRONOGRAMA_CONST+MIGRACAO'!ML$9))</f>
        <v>0</v>
      </c>
      <c r="MX37" s="139">
        <f>(COUNTIFS('Estruturante Móvel'!$M:$M,$B37,'Estruturante Móvel'!$AM:$AM,MX$4))-(COUNTIFS('Estruturante Móvel'!$M:$M,$B37,'Estruturante Móvel'!$AM:$AM,MX$4,'Estruturante Móvel'!$AQ:$AQ,"REPARO FO"))</f>
        <v>0</v>
      </c>
      <c r="MY37" s="140">
        <f>(COUNTIFS('Estruturante Móvel'!$M:$M,$B34,'Estruturante Móvel'!$C:$C,"&lt;&gt;PREVISTO",'Estruturante Móvel'!$G:$G,MX$4,'Estruturante Móvel'!$L:$L,'CRONOGRAMA_CONST+MIGRACAO'!MN$9))</f>
        <v>0</v>
      </c>
      <c r="MZ37" s="139">
        <f>(COUNTIFS('Estruturante Móvel'!$M:$M,$B37,'Estruturante Móvel'!$AM:$AM,MZ$4))-(COUNTIFS('Estruturante Móvel'!$M:$M,$B37,'Estruturante Móvel'!$AM:$AM,MZ$4,'Estruturante Móvel'!$AQ:$AQ,"REPARO FO"))</f>
        <v>0</v>
      </c>
      <c r="NA37" s="140">
        <f>(COUNTIFS('Estruturante Móvel'!$M:$M,$B34,'Estruturante Móvel'!$C:$C,"&lt;&gt;PREVISTO",'Estruturante Móvel'!$G:$G,MZ$4,'Estruturante Móvel'!$L:$L,'CRONOGRAMA_CONST+MIGRACAO'!MP$9))</f>
        <v>0</v>
      </c>
      <c r="NB37" s="139">
        <f>(COUNTIFS('Estruturante Móvel'!$M:$M,$B37,'Estruturante Móvel'!$AM:$AM,NB$4))-(COUNTIFS('Estruturante Móvel'!$M:$M,$B37,'Estruturante Móvel'!$AM:$AM,NB$4,'Estruturante Móvel'!$AQ:$AQ,"REPARO FO"))</f>
        <v>0</v>
      </c>
      <c r="NC37" s="140">
        <f>(COUNTIFS('Estruturante Móvel'!$M:$M,$B34,'Estruturante Móvel'!$C:$C,"&lt;&gt;PREVISTO",'Estruturante Móvel'!$G:$G,NB$4,'Estruturante Móvel'!$L:$L,'CRONOGRAMA_CONST+MIGRACAO'!MR$9))</f>
        <v>0</v>
      </c>
      <c r="ND37" s="139">
        <f>(COUNTIFS('Estruturante Móvel'!$M:$M,$B37,'Estruturante Móvel'!$AM:$AM,ND$4))-(COUNTIFS('Estruturante Móvel'!$M:$M,$B37,'Estruturante Móvel'!$AM:$AM,ND$4,'Estruturante Móvel'!$AQ:$AQ,"REPARO FO"))</f>
        <v>0</v>
      </c>
      <c r="NE37" s="140">
        <f>(COUNTIFS('Estruturante Móvel'!$M:$M,$B34,'Estruturante Móvel'!$C:$C,"&lt;&gt;PREVISTO",'Estruturante Móvel'!$G:$G,ND$4,'Estruturante Móvel'!$L:$L,'CRONOGRAMA_CONST+MIGRACAO'!MT$9))</f>
        <v>0</v>
      </c>
      <c r="NF37" s="139">
        <f>(COUNTIFS('Estruturante Móvel'!$M:$M,$B37,'Estruturante Móvel'!$AM:$AM,NF$4))-(COUNTIFS('Estruturante Móvel'!$M:$M,$B37,'Estruturante Móvel'!$AM:$AM,NF$4,'Estruturante Móvel'!$AQ:$AQ,"REPARO FO"))</f>
        <v>0</v>
      </c>
      <c r="NG37" s="140">
        <f>(COUNTIFS('Estruturante Móvel'!$M:$M,$B34,'Estruturante Móvel'!$C:$C,"&lt;&gt;PREVISTO",'Estruturante Móvel'!$G:$G,NF$4,'Estruturante Móvel'!$L:$L,'CRONOGRAMA_CONST+MIGRACAO'!MV$9))</f>
        <v>0</v>
      </c>
      <c r="NH37" s="139">
        <f>(COUNTIFS('Estruturante Móvel'!$M:$M,$B37,'Estruturante Móvel'!$AM:$AM,NH$4))-(COUNTIFS('Estruturante Móvel'!$M:$M,$B37,'Estruturante Móvel'!$AM:$AM,NH$4,'Estruturante Móvel'!$AQ:$AQ,"REPARO FO"))</f>
        <v>0</v>
      </c>
      <c r="NI37" s="140">
        <f>(COUNTIFS('Estruturante Móvel'!$M:$M,$B34,'Estruturante Móvel'!$C:$C,"&lt;&gt;PREVISTO",'Estruturante Móvel'!$G:$G,NH$4,'Estruturante Móvel'!$L:$L,'CRONOGRAMA_CONST+MIGRACAO'!MX$9))</f>
        <v>0</v>
      </c>
    </row>
    <row r="38" spans="1:373" collapsed="1">
      <c r="A38">
        <v>9</v>
      </c>
      <c r="B38" s="206" t="s">
        <v>454</v>
      </c>
      <c r="C38" s="164" t="s">
        <v>186</v>
      </c>
      <c r="D38" s="164">
        <f>COUNTIFS('Estruturante Móvel'!$M:$M,B38)</f>
        <v>23</v>
      </c>
      <c r="E38" s="164">
        <f>(COUNTIFS('Estruturante Móvel'!$M:$M,B38,'Estruturante Móvel'!$C:$C,"&lt;&gt;PREVISTO"))</f>
        <v>22</v>
      </c>
      <c r="F38" s="165">
        <f>(COUNTIFS('Estruturante Móvel'!$M:$M,B38,'Estruturante Móvel'!$C:$C,"PREVISTO"))</f>
        <v>1</v>
      </c>
      <c r="G38" s="165" t="str">
        <f>VLOOKUP(B38,'Estruturante Móvel'!M:X,12,0)</f>
        <v>ONDACOM</v>
      </c>
      <c r="H38" s="165" t="str">
        <f t="shared" ref="H38:H69" si="381">IF(J38=1,"Concluído","Construção")</f>
        <v>Construção</v>
      </c>
      <c r="I38" s="166">
        <v>45597</v>
      </c>
      <c r="J38" s="160">
        <f t="shared" ref="J38:J69" si="382">E38/D38</f>
        <v>0.95652173913043481</v>
      </c>
      <c r="K38" s="157">
        <f t="shared" ref="K38:K69" si="383">E38</f>
        <v>22</v>
      </c>
      <c r="L38" s="139">
        <f>(COUNTIFS('Estruturante Móvel'!$M:$M,$B38,'Estruturante Móvel'!$AM:$AM,L$4))</f>
        <v>0</v>
      </c>
      <c r="M38" s="140">
        <f>(COUNTIFS('Estruturante Móvel'!$M:$M,$B38,'Estruturante Móvel'!$C:$C,"&lt;&gt;PREVISTO",'Estruturante Móvel'!$G:$G,L$4))</f>
        <v>0</v>
      </c>
      <c r="N38" s="139">
        <f>(COUNTIFS('Estruturante Móvel'!$M:$M,$B38,'Estruturante Móvel'!$AM:$AM,N$4))</f>
        <v>0</v>
      </c>
      <c r="O38" s="140">
        <f>(COUNTIFS('Estruturante Móvel'!$M:$M,$B38,'Estruturante Móvel'!$C:$C,"&lt;&gt;PREVISTO",'Estruturante Móvel'!$G:$G,N$4))</f>
        <v>0</v>
      </c>
      <c r="P38" s="139">
        <f>(COUNTIFS('Estruturante Móvel'!$M:$M,$B38,'Estruturante Móvel'!$AM:$AM,P$4))</f>
        <v>0</v>
      </c>
      <c r="Q38" s="140">
        <f>(COUNTIFS('Estruturante Móvel'!$M:$M,$B38,'Estruturante Móvel'!$C:$C,"&lt;&gt;PREVISTO",'Estruturante Móvel'!$G:$G,P$4))</f>
        <v>0</v>
      </c>
      <c r="R38" s="139">
        <f>(COUNTIFS('Estruturante Móvel'!$M:$M,$B38,'Estruturante Móvel'!$AM:$AM,R$4))</f>
        <v>0</v>
      </c>
      <c r="S38" s="140">
        <f>(COUNTIFS('Estruturante Móvel'!$M:$M,$B38,'Estruturante Móvel'!$C:$C,"&lt;&gt;PREVISTO",'Estruturante Móvel'!$G:$G,R$4))</f>
        <v>0</v>
      </c>
      <c r="T38" s="139">
        <f>(COUNTIFS('Estruturante Móvel'!$M:$M,$B38,'Estruturante Móvel'!$AM:$AM,T$4))</f>
        <v>0</v>
      </c>
      <c r="U38" s="140">
        <f>(COUNTIFS('Estruturante Móvel'!$M:$M,$B38,'Estruturante Móvel'!$C:$C,"&lt;&gt;PREVISTO",'Estruturante Móvel'!$G:$G,T$4))</f>
        <v>0</v>
      </c>
      <c r="V38" s="139">
        <f>(COUNTIFS('Estruturante Móvel'!$M:$M,$B38,'Estruturante Móvel'!$AM:$AM,V$4))</f>
        <v>0</v>
      </c>
      <c r="W38" s="140">
        <f>(COUNTIFS('Estruturante Móvel'!$M:$M,$B38,'Estruturante Móvel'!$C:$C,"&lt;&gt;PREVISTO",'Estruturante Móvel'!$G:$G,V$4))</f>
        <v>0</v>
      </c>
      <c r="X38" s="139">
        <f>(COUNTIFS('Estruturante Móvel'!$M:$M,$B38,'Estruturante Móvel'!$AM:$AM,X$4))</f>
        <v>0</v>
      </c>
      <c r="Y38" s="140">
        <f>(COUNTIFS('Estruturante Móvel'!$M:$M,$B38,'Estruturante Móvel'!$C:$C,"&lt;&gt;PREVISTO",'Estruturante Móvel'!$G:$G,X$4))</f>
        <v>0</v>
      </c>
      <c r="Z38" s="139">
        <f>(COUNTIFS('Estruturante Móvel'!$M:$M,$B38,'Estruturante Móvel'!$AM:$AM,Z$4))</f>
        <v>0</v>
      </c>
      <c r="AA38" s="140">
        <f>(COUNTIFS('Estruturante Móvel'!$M:$M,$B38,'Estruturante Móvel'!$C:$C,"&lt;&gt;PREVISTO",'Estruturante Móvel'!$G:$G,Z$4))</f>
        <v>0</v>
      </c>
      <c r="AB38" s="139">
        <f>(COUNTIFS('Estruturante Móvel'!$M:$M,$B38,'Estruturante Móvel'!$AM:$AM,AB$4))</f>
        <v>0</v>
      </c>
      <c r="AC38" s="140">
        <f>(COUNTIFS('Estruturante Móvel'!$M:$M,$B38,'Estruturante Móvel'!$C:$C,"&lt;&gt;PREVISTO",'Estruturante Móvel'!$G:$G,AB$4))</f>
        <v>2</v>
      </c>
      <c r="AD38" s="139">
        <f>(COUNTIFS('Estruturante Móvel'!$M:$M,$B38,'Estruturante Móvel'!$AM:$AM,AD$4))</f>
        <v>0</v>
      </c>
      <c r="AE38" s="140">
        <f>(COUNTIFS('Estruturante Móvel'!$M:$M,$B38,'Estruturante Móvel'!$C:$C,"&lt;&gt;PREVISTO",'Estruturante Móvel'!$G:$G,AD$4))</f>
        <v>1</v>
      </c>
      <c r="AF38" s="139">
        <f>(COUNTIFS('Estruturante Móvel'!$M:$M,$B38,'Estruturante Móvel'!$AM:$AM,AF$4))</f>
        <v>0</v>
      </c>
      <c r="AG38" s="140">
        <f>(COUNTIFS('Estruturante Móvel'!$M:$M,$B38,'Estruturante Móvel'!$C:$C,"&lt;&gt;PREVISTO",'Estruturante Móvel'!$G:$G,AF$4))</f>
        <v>1</v>
      </c>
      <c r="AH38" s="139">
        <f>(COUNTIFS('Estruturante Móvel'!$M:$M,$B38,'Estruturante Móvel'!$AM:$AM,AH$4))</f>
        <v>0</v>
      </c>
      <c r="AI38" s="140">
        <f>(COUNTIFS('Estruturante Móvel'!$M:$M,$B38,'Estruturante Móvel'!$C:$C,"&lt;&gt;PREVISTO",'Estruturante Móvel'!$G:$G,AH$4))</f>
        <v>0</v>
      </c>
      <c r="AJ38" s="139">
        <f>(COUNTIFS('Estruturante Móvel'!$M:$M,$B38,'Estruturante Móvel'!$AM:$AM,AJ$4))</f>
        <v>0</v>
      </c>
      <c r="AK38" s="140">
        <f>(COUNTIFS('Estruturante Móvel'!$M:$M,$B38,'Estruturante Móvel'!$C:$C,"&lt;&gt;PREVISTO",'Estruturante Móvel'!$G:$G,AJ$4))</f>
        <v>2</v>
      </c>
      <c r="AL38" s="139">
        <f>(COUNTIFS('Estruturante Móvel'!$M:$M,$B38,'Estruturante Móvel'!$AM:$AM,AL$4))</f>
        <v>0</v>
      </c>
      <c r="AM38" s="140">
        <f>(COUNTIFS('Estruturante Móvel'!$M:$M,$B38,'Estruturante Móvel'!$C:$C,"&lt;&gt;PREVISTO",'Estruturante Móvel'!$G:$G,AL$4))</f>
        <v>3</v>
      </c>
      <c r="AN38" s="139">
        <f>(COUNTIFS('Estruturante Móvel'!$M:$M,$B38,'Estruturante Móvel'!$AM:$AM,AN$4))</f>
        <v>0</v>
      </c>
      <c r="AO38" s="140">
        <f>(COUNTIFS('Estruturante Móvel'!$M:$M,$B38,'Estruturante Móvel'!$C:$C,"&lt;&gt;PREVISTO",'Estruturante Móvel'!$G:$G,AN$4))</f>
        <v>0</v>
      </c>
      <c r="AP38" s="139">
        <f>(COUNTIFS('Estruturante Móvel'!$M:$M,$B38,'Estruturante Móvel'!$AM:$AM,AP$4))</f>
        <v>0</v>
      </c>
      <c r="AQ38" s="140">
        <f>(COUNTIFS('Estruturante Móvel'!$M:$M,$B38,'Estruturante Móvel'!$C:$C,"&lt;&gt;PREVISTO",'Estruturante Móvel'!$G:$G,AP$4))</f>
        <v>0</v>
      </c>
      <c r="AR38" s="139">
        <f>(COUNTIFS('Estruturante Móvel'!$M:$M,$B38,'Estruturante Móvel'!$AM:$AM,AR$4))</f>
        <v>0</v>
      </c>
      <c r="AS38" s="140">
        <f>(COUNTIFS('Estruturante Móvel'!$M:$M,$B38,'Estruturante Móvel'!$C:$C,"&lt;&gt;PREVISTO",'Estruturante Móvel'!$G:$G,AR$4))</f>
        <v>3</v>
      </c>
      <c r="AT38" s="139">
        <f>(COUNTIFS('Estruturante Móvel'!$M:$M,$B38,'Estruturante Móvel'!$AM:$AM,AT$4))</f>
        <v>0</v>
      </c>
      <c r="AU38" s="140">
        <f>(COUNTIFS('Estruturante Móvel'!$M:$M,$B38,'Estruturante Móvel'!$C:$C,"&lt;&gt;PREVISTO",'Estruturante Móvel'!$G:$G,AT$4))</f>
        <v>1</v>
      </c>
      <c r="AV38" s="139">
        <f>(COUNTIFS('Estruturante Móvel'!$M:$M,$B38,'Estruturante Móvel'!$AM:$AM,AV$4))</f>
        <v>0</v>
      </c>
      <c r="AW38" s="140">
        <f>(COUNTIFS('Estruturante Móvel'!$M:$M,$B38,'Estruturante Móvel'!$C:$C,"&lt;&gt;PREVISTO",'Estruturante Móvel'!$G:$G,AV$4))</f>
        <v>0</v>
      </c>
      <c r="AX38" s="139">
        <f>(COUNTIFS('Estruturante Móvel'!$M:$M,$B38,'Estruturante Móvel'!$AM:$AM,AX$4))</f>
        <v>0</v>
      </c>
      <c r="AY38" s="140">
        <f>(COUNTIFS('Estruturante Móvel'!$M:$M,$B38,'Estruturante Móvel'!$C:$C,"&lt;&gt;PREVISTO",'Estruturante Móvel'!$G:$G,AX$4))</f>
        <v>0</v>
      </c>
      <c r="AZ38" s="139">
        <f>(COUNTIFS('Estruturante Móvel'!$M:$M,$B38,'Estruturante Móvel'!$AM:$AM,AZ$4))</f>
        <v>0</v>
      </c>
      <c r="BA38" s="140">
        <f>(COUNTIFS('Estruturante Móvel'!$M:$M,$B38,'Estruturante Móvel'!$C:$C,"&lt;&gt;PREVISTO",'Estruturante Móvel'!$G:$G,AZ$4))</f>
        <v>0</v>
      </c>
      <c r="BB38" s="139">
        <f>(COUNTIFS('Estruturante Móvel'!$M:$M,$B38,'Estruturante Móvel'!$AM:$AM,BB$4))</f>
        <v>0</v>
      </c>
      <c r="BC38" s="140">
        <f>(COUNTIFS('Estruturante Móvel'!$M:$M,$B38,'Estruturante Móvel'!$C:$C,"&lt;&gt;PREVISTO",'Estruturante Móvel'!$G:$G,BB$4))</f>
        <v>0</v>
      </c>
      <c r="BD38" s="139">
        <f>(COUNTIFS('Estruturante Móvel'!$M:$M,$B38,'Estruturante Móvel'!$AM:$AM,BD$4))</f>
        <v>0</v>
      </c>
      <c r="BE38" s="140">
        <f>(COUNTIFS('Estruturante Móvel'!$M:$M,$B38,'Estruturante Móvel'!$C:$C,"&lt;&gt;PREVISTO",'Estruturante Móvel'!$G:$G,BD$4))</f>
        <v>0</v>
      </c>
      <c r="BF38" s="139">
        <f>(COUNTIFS('Estruturante Móvel'!$M:$M,$B38,'Estruturante Móvel'!$AM:$AM,BF$4))</f>
        <v>0</v>
      </c>
      <c r="BG38" s="140">
        <f>(COUNTIFS('Estruturante Móvel'!$M:$M,$B38,'Estruturante Móvel'!$C:$C,"&lt;&gt;PREVISTO",'Estruturante Móvel'!$G:$G,BF$4))</f>
        <v>0</v>
      </c>
      <c r="BH38" s="139">
        <f>(COUNTIFS('Estruturante Móvel'!$M:$M,$B38,'Estruturante Móvel'!$AM:$AM,BH$4))</f>
        <v>0</v>
      </c>
      <c r="BI38" s="140">
        <f>(COUNTIFS('Estruturante Móvel'!$M:$M,$B38,'Estruturante Móvel'!$C:$C,"&lt;&gt;PREVISTO",'Estruturante Móvel'!$G:$G,BH$4))</f>
        <v>0</v>
      </c>
      <c r="BJ38" s="139">
        <f>(COUNTIFS('Estruturante Móvel'!$M:$M,$B38,'Estruturante Móvel'!$AM:$AM,BJ$4))</f>
        <v>0</v>
      </c>
      <c r="BK38" s="140">
        <f>(COUNTIFS('Estruturante Móvel'!$M:$M,$B38,'Estruturante Móvel'!$C:$C,"&lt;&gt;PREVISTO",'Estruturante Móvel'!$G:$G,BJ$4))</f>
        <v>0</v>
      </c>
      <c r="BL38" s="139">
        <f>(COUNTIFS('Estruturante Móvel'!$M:$M,$B38,'Estruturante Móvel'!$AM:$AM,BL$4))</f>
        <v>0</v>
      </c>
      <c r="BM38" s="140">
        <f>(COUNTIFS('Estruturante Móvel'!$M:$M,$B38,'Estruturante Móvel'!$C:$C,"&lt;&gt;PREVISTO",'Estruturante Móvel'!$G:$G,BL$4))</f>
        <v>0</v>
      </c>
      <c r="BN38" s="139">
        <f>(COUNTIFS('Estruturante Móvel'!$M:$M,$B38,'Estruturante Móvel'!$AM:$AM,BN$4))</f>
        <v>0</v>
      </c>
      <c r="BO38" s="140">
        <f>(COUNTIFS('Estruturante Móvel'!$M:$M,$B38,'Estruturante Móvel'!$C:$C,"&lt;&gt;PREVISTO",'Estruturante Móvel'!$G:$G,BN$4))</f>
        <v>0</v>
      </c>
      <c r="BP38" s="139">
        <f>(COUNTIFS('Estruturante Móvel'!$M:$M,$B38,'Estruturante Móvel'!$AM:$AM,BP$4))</f>
        <v>0</v>
      </c>
      <c r="BQ38" s="140">
        <f>(COUNTIFS('Estruturante Móvel'!$M:$M,$B38,'Estruturante Móvel'!$C:$C,"&lt;&gt;PREVISTO",'Estruturante Móvel'!$G:$G,BP$4))</f>
        <v>0</v>
      </c>
      <c r="BR38" s="139">
        <f>(COUNTIFS('Estruturante Móvel'!$M:$M,$B38,'Estruturante Móvel'!$AM:$AM,BR$4))</f>
        <v>0</v>
      </c>
      <c r="BS38" s="140">
        <f>(COUNTIFS('Estruturante Móvel'!$M:$M,$B38,'Estruturante Móvel'!$C:$C,"&lt;&gt;PREVISTO",'Estruturante Móvel'!$G:$G,BR$4))</f>
        <v>0</v>
      </c>
      <c r="BT38" s="139">
        <f>(COUNTIFS('Estruturante Móvel'!$M:$M,$B38,'Estruturante Móvel'!$AM:$AM,BT$4))-(COUNTIFS('Estruturante Móvel'!$M:$M,$B38,'Estruturante Móvel'!$AM:$AM,BT$4,'Estruturante Móvel'!$AQ:$AQ,"REPARO FO"))</f>
        <v>0</v>
      </c>
      <c r="BU38" s="140">
        <f>(COUNTIFS('Estruturante Móvel'!$M:$M,$B38,'Estruturante Móvel'!$C:$C,"&lt;&gt;PREVISTO",'Estruturante Móvel'!$G:$G,BT$4))</f>
        <v>0</v>
      </c>
      <c r="BV38" s="139">
        <f>(COUNTIFS('Estruturante Móvel'!$M:$M,$B38,'Estruturante Móvel'!$AM:$AM,BV$4))-(COUNTIFS('Estruturante Móvel'!$M:$M,$B38,'Estruturante Móvel'!$AM:$AM,BV$4,'Estruturante Móvel'!$AQ:$AQ,"REPARO FO"))</f>
        <v>0</v>
      </c>
      <c r="BW38" s="140">
        <f>(COUNTIFS('Estruturante Móvel'!$M:$M,$B38,'Estruturante Móvel'!$C:$C,"&lt;&gt;PREVISTO",'Estruturante Móvel'!$G:$G,BV$4))</f>
        <v>0</v>
      </c>
      <c r="BX38" s="139">
        <f>(COUNTIFS('Estruturante Móvel'!$M:$M,$B38,'Estruturante Móvel'!$AM:$AM,BX$4))-(COUNTIFS('Estruturante Móvel'!$M:$M,$B38,'Estruturante Móvel'!$AM:$AM,BX$4,'Estruturante Móvel'!$AQ:$AQ,"REPARO FO"))</f>
        <v>0</v>
      </c>
      <c r="BY38" s="140">
        <f>(COUNTIFS('Estruturante Móvel'!$M:$M,$B38,'Estruturante Móvel'!$C:$C,"&lt;&gt;PREVISTO",'Estruturante Móvel'!$G:$G,BX$4))</f>
        <v>0</v>
      </c>
      <c r="BZ38" s="139">
        <f>(COUNTIFS('Estruturante Móvel'!$M:$M,$B38,'Estruturante Móvel'!$AM:$AM,BZ$4))-(COUNTIFS('Estruturante Móvel'!$M:$M,$B38,'Estruturante Móvel'!$AM:$AM,BZ$4,'Estruturante Móvel'!$AQ:$AQ,"REPARO FO"))</f>
        <v>0</v>
      </c>
      <c r="CA38" s="140">
        <f>(COUNTIFS('Estruturante Móvel'!$M:$M,$B38,'Estruturante Móvel'!$C:$C,"&lt;&gt;PREVISTO",'Estruturante Móvel'!$G:$G,BZ$4))</f>
        <v>0</v>
      </c>
      <c r="CB38" s="139">
        <f>(COUNTIFS('Estruturante Móvel'!$M:$M,$B38,'Estruturante Móvel'!$AM:$AM,CB$4))-(COUNTIFS('Estruturante Móvel'!$M:$M,$B38,'Estruturante Móvel'!$AM:$AM,CB$4,'Estruturante Móvel'!$AQ:$AQ,"REPARO FO"))</f>
        <v>0</v>
      </c>
      <c r="CC38" s="140">
        <f>(COUNTIFS('Estruturante Móvel'!$M:$M,$B38,'Estruturante Móvel'!$C:$C,"&lt;&gt;PREVISTO",'Estruturante Móvel'!$G:$G,CB$4))</f>
        <v>0</v>
      </c>
      <c r="CD38" s="139">
        <f>(COUNTIFS('Estruturante Móvel'!$M:$M,$B38,'Estruturante Móvel'!$AM:$AM,CD$4))-(COUNTIFS('Estruturante Móvel'!$M:$M,$B38,'Estruturante Móvel'!$AM:$AM,CD$4,'Estruturante Móvel'!$AQ:$AQ,"REPARO FO"))</f>
        <v>0</v>
      </c>
      <c r="CE38" s="140">
        <f>(COUNTIFS('Estruturante Móvel'!$M:$M,$B38,'Estruturante Móvel'!$C:$C,"&lt;&gt;PREVISTO",'Estruturante Móvel'!$G:$G,CD$4))</f>
        <v>0</v>
      </c>
      <c r="CF38" s="139">
        <f>(COUNTIFS('Estruturante Móvel'!$M:$M,$B38,'Estruturante Móvel'!$AM:$AM,CF$4))-(COUNTIFS('Estruturante Móvel'!$M:$M,$B38,'Estruturante Móvel'!$AM:$AM,CF$4,'Estruturante Móvel'!$AQ:$AQ,"REPARO FO"))</f>
        <v>0</v>
      </c>
      <c r="CG38" s="140">
        <f>(COUNTIFS('Estruturante Móvel'!$M:$M,$B38,'Estruturante Móvel'!$C:$C,"&lt;&gt;PREVISTO",'Estruturante Móvel'!$G:$G,CF$4))</f>
        <v>0</v>
      </c>
      <c r="CH38" s="139">
        <f>(COUNTIFS('Estruturante Móvel'!$M:$M,$B38,'Estruturante Móvel'!$AM:$AM,CH$4))-(COUNTIFS('Estruturante Móvel'!$M:$M,$B38,'Estruturante Móvel'!$AM:$AM,CH$4,'Estruturante Móvel'!$AQ:$AQ,"REPARO FO"))</f>
        <v>0</v>
      </c>
      <c r="CI38" s="140">
        <f>(COUNTIFS('Estruturante Móvel'!$M:$M,$B38,'Estruturante Móvel'!$C:$C,"&lt;&gt;PREVISTO",'Estruturante Móvel'!$G:$G,CH$4))</f>
        <v>0</v>
      </c>
      <c r="CJ38" s="139">
        <f>(COUNTIFS('Estruturante Móvel'!$M:$M,$B38,'Estruturante Móvel'!$AM:$AM,CJ$4))-(COUNTIFS('Estruturante Móvel'!$M:$M,$B38,'Estruturante Móvel'!$AM:$AM,CJ$4,'Estruturante Móvel'!$AQ:$AQ,"REPARO FO"))</f>
        <v>0</v>
      </c>
      <c r="CK38" s="140">
        <f>(COUNTIFS('Estruturante Móvel'!$M:$M,$B38,'Estruturante Móvel'!$C:$C,"&lt;&gt;PREVISTO",'Estruturante Móvel'!$G:$G,CJ$4))</f>
        <v>0</v>
      </c>
      <c r="CL38" s="139">
        <f>(COUNTIFS('Estruturante Móvel'!$M:$M,$B38,'Estruturante Móvel'!$AM:$AM,CL$4))-(COUNTIFS('Estruturante Móvel'!$M:$M,$B38,'Estruturante Móvel'!$AM:$AM,CL$4,'Estruturante Móvel'!$AQ:$AQ,"REPARO FO"))</f>
        <v>3</v>
      </c>
      <c r="CM38" s="140">
        <f>(COUNTIFS('Estruturante Móvel'!$M:$M,$B38,'Estruturante Móvel'!$C:$C,"&lt;&gt;PREVISTO",'Estruturante Móvel'!$G:$G,CL$4))</f>
        <v>0</v>
      </c>
      <c r="CN38" s="139">
        <f>(COUNTIFS('Estruturante Móvel'!$M:$M,$B38,'Estruturante Móvel'!$AM:$AM,CN$4))-(COUNTIFS('Estruturante Móvel'!$M:$M,$B38,'Estruturante Móvel'!$AM:$AM,CN$4,'Estruturante Móvel'!$AQ:$AQ,"REPARO FO"))</f>
        <v>3</v>
      </c>
      <c r="CO38" s="140">
        <f>(COUNTIFS('Estruturante Móvel'!$M:$M,$B38,'Estruturante Móvel'!$C:$C,"&lt;&gt;PREVISTO",'Estruturante Móvel'!$G:$G,CN$4))</f>
        <v>0</v>
      </c>
      <c r="CP38" s="139">
        <f>(COUNTIFS('Estruturante Móvel'!$M:$M,$B38,'Estruturante Móvel'!$AM:$AM,CP$4))-(COUNTIFS('Estruturante Móvel'!$M:$M,$B38,'Estruturante Móvel'!$AM:$AM,CP$4,'Estruturante Móvel'!$AQ:$AQ,"REPARO FO"))</f>
        <v>0</v>
      </c>
      <c r="CQ38" s="140">
        <f>(COUNTIFS('Estruturante Móvel'!$M:$M,$B38,'Estruturante Móvel'!$C:$C,"&lt;&gt;PREVISTO",'Estruturante Móvel'!$G:$G,CP$4))</f>
        <v>0</v>
      </c>
      <c r="CR38" s="139">
        <f>(COUNTIFS('Estruturante Móvel'!$M:$M,$B38,'Estruturante Móvel'!$AM:$AM,CR$4))-(COUNTIFS('Estruturante Móvel'!$M:$M,$B38,'Estruturante Móvel'!$AM:$AM,CR$4,'Estruturante Móvel'!$AQ:$AQ,"REPARO FO"))</f>
        <v>0</v>
      </c>
      <c r="CS38" s="140">
        <f>(COUNTIFS('Estruturante Móvel'!$M:$M,$B38,'Estruturante Móvel'!$C:$C,"&lt;&gt;PREVISTO",'Estruturante Móvel'!$G:$G,CR$4))</f>
        <v>0</v>
      </c>
      <c r="CT38" s="139">
        <f>(COUNTIFS('Estruturante Móvel'!$M:$M,$B38,'Estruturante Móvel'!$AM:$AM,CT$4))-(COUNTIFS('Estruturante Móvel'!$M:$M,$B38,'Estruturante Móvel'!$AM:$AM,CT$4,'Estruturante Móvel'!$AQ:$AQ,"REPARO FO"))</f>
        <v>0</v>
      </c>
      <c r="CU38" s="140">
        <f>(COUNTIFS('Estruturante Móvel'!$M:$M,$B38,'Estruturante Móvel'!$C:$C,"&lt;&gt;PREVISTO",'Estruturante Móvel'!$G:$G,CT$4))</f>
        <v>1</v>
      </c>
      <c r="CV38" s="139">
        <f>(COUNTIFS('Estruturante Móvel'!$M:$M,$B38,'Estruturante Móvel'!$AM:$AM,CV$4))-(COUNTIFS('Estruturante Móvel'!$M:$M,$B38,'Estruturante Móvel'!$AM:$AM,CV$4,'Estruturante Móvel'!$AQ:$AQ,"REPARO FO"))</f>
        <v>1</v>
      </c>
      <c r="CW38" s="140">
        <f>(COUNTIFS('Estruturante Móvel'!$M:$M,$B38,'Estruturante Móvel'!$C:$C,"&lt;&gt;PREVISTO",'Estruturante Móvel'!$G:$G,CV$4))</f>
        <v>0</v>
      </c>
      <c r="CX38" s="139">
        <f>(COUNTIFS('Estruturante Móvel'!$M:$M,$B38,'Estruturante Móvel'!$AM:$AM,CX$4))-(COUNTIFS('Estruturante Móvel'!$M:$M,$B38,'Estruturante Móvel'!$AM:$AM,CX$4,'Estruturante Móvel'!$AQ:$AQ,"REPARO FO"))</f>
        <v>0</v>
      </c>
      <c r="CY38" s="140">
        <f>(COUNTIFS('Estruturante Móvel'!$M:$M,$B38,'Estruturante Móvel'!$C:$C,"&lt;&gt;PREVISTO",'Estruturante Móvel'!$G:$G,CX$4))</f>
        <v>0</v>
      </c>
      <c r="CZ38" s="139">
        <f>(COUNTIFS('Estruturante Móvel'!$M:$M,$B38,'Estruturante Móvel'!$AM:$AM,CZ$4))-(COUNTIFS('Estruturante Móvel'!$M:$M,$B38,'Estruturante Móvel'!$AM:$AM,CZ$4,'Estruturante Móvel'!$AQ:$AQ,"REPARO FO"))</f>
        <v>0</v>
      </c>
      <c r="DA38" s="140">
        <f>(COUNTIFS('Estruturante Móvel'!$M:$M,$B38,'Estruturante Móvel'!$C:$C,"&lt;&gt;PREVISTO",'Estruturante Móvel'!$G:$G,CZ$4))</f>
        <v>0</v>
      </c>
      <c r="DB38" s="139">
        <f>(COUNTIFS('Estruturante Móvel'!$M:$M,$B38,'Estruturante Móvel'!$AM:$AM,DB$4))-(COUNTIFS('Estruturante Móvel'!$M:$M,$B38,'Estruturante Móvel'!$AM:$AM,DB$4,'Estruturante Móvel'!$AQ:$AQ,"REPARO FO"))</f>
        <v>0</v>
      </c>
      <c r="DC38" s="140">
        <f>(COUNTIFS('Estruturante Móvel'!$M:$M,$B38,'Estruturante Móvel'!$C:$C,"&lt;&gt;PREVISTO",'Estruturante Móvel'!$G:$G,DB$4))</f>
        <v>0</v>
      </c>
      <c r="DD38" s="139">
        <f>(COUNTIFS('Estruturante Móvel'!$M:$M,$B38,'Estruturante Móvel'!$AM:$AM,DD$4))-(COUNTIFS('Estruturante Móvel'!$M:$M,$B38,'Estruturante Móvel'!$AM:$AM,DD$4,'Estruturante Móvel'!$AQ:$AQ,"REPARO FO"))</f>
        <v>0</v>
      </c>
      <c r="DE38" s="140">
        <f>(COUNTIFS('Estruturante Móvel'!$M:$M,$B38,'Estruturante Móvel'!$C:$C,"&lt;&gt;PREVISTO",'Estruturante Móvel'!$G:$G,DD$4))</f>
        <v>0</v>
      </c>
      <c r="DF38" s="139">
        <f>(COUNTIFS('Estruturante Móvel'!$M:$M,$B38,'Estruturante Móvel'!$AM:$AM,DF$4))-(COUNTIFS('Estruturante Móvel'!$M:$M,$B38,'Estruturante Móvel'!$AM:$AM,DF$4,'Estruturante Móvel'!$AQ:$AQ,"REPARO FO"))</f>
        <v>0</v>
      </c>
      <c r="DG38" s="140">
        <f>(COUNTIFS('Estruturante Móvel'!$M:$M,$B38,'Estruturante Móvel'!$C:$C,"&lt;&gt;PREVISTO",'Estruturante Móvel'!$G:$G,DF$4))</f>
        <v>0</v>
      </c>
      <c r="DH38" s="139">
        <f>(COUNTIFS('Estruturante Móvel'!$M:$M,$B38,'Estruturante Móvel'!$AM:$AM,DH$4))-(COUNTIFS('Estruturante Móvel'!$M:$M,$B38,'Estruturante Móvel'!$AM:$AM,DH$4,'Estruturante Móvel'!$AQ:$AQ,"REPARO FO"))</f>
        <v>0</v>
      </c>
      <c r="DI38" s="140">
        <f>(COUNTIFS('Estruturante Móvel'!$M:$M,$B38,'Estruturante Móvel'!$C:$C,"&lt;&gt;PREVISTO",'Estruturante Móvel'!$G:$G,DH$4))</f>
        <v>0</v>
      </c>
      <c r="DJ38" s="139">
        <f>(COUNTIFS('Estruturante Móvel'!$M:$M,$B38,'Estruturante Móvel'!$AM:$AM,DJ$4))-(COUNTIFS('Estruturante Móvel'!$M:$M,$B38,'Estruturante Móvel'!$AM:$AM,DJ$4,'Estruturante Móvel'!$AQ:$AQ,"REPARO FO"))</f>
        <v>0</v>
      </c>
      <c r="DK38" s="140">
        <f>(COUNTIFS('Estruturante Móvel'!$M:$M,$B38,'Estruturante Móvel'!$C:$C,"&lt;&gt;PREVISTO",'Estruturante Móvel'!$G:$G,DJ$4))</f>
        <v>0</v>
      </c>
      <c r="DL38" s="139">
        <f>(COUNTIFS('Estruturante Móvel'!$M:$M,$B38,'Estruturante Móvel'!$AM:$AM,DL$4))-(COUNTIFS('Estruturante Móvel'!$M:$M,$B38,'Estruturante Móvel'!$AM:$AM,DL$4,'Estruturante Móvel'!$AQ:$AQ,"REPARO FO"))</f>
        <v>0</v>
      </c>
      <c r="DM38" s="140">
        <f>(COUNTIFS('Estruturante Móvel'!$M:$M,$B38,'Estruturante Móvel'!$C:$C,"&lt;&gt;PREVISTO",'Estruturante Móvel'!$G:$G,DL$4))</f>
        <v>0</v>
      </c>
      <c r="DN38" s="139">
        <f>(COUNTIFS('Estruturante Móvel'!$M:$M,$B38,'Estruturante Móvel'!$AM:$AM,DN$4))-(COUNTIFS('Estruturante Móvel'!$M:$M,$B38,'Estruturante Móvel'!$AM:$AM,DN$4,'Estruturante Móvel'!$AQ:$AQ,"REPARO FO"))</f>
        <v>0</v>
      </c>
      <c r="DO38" s="140">
        <f>(COUNTIFS('Estruturante Móvel'!$M:$M,$B38,'Estruturante Móvel'!$C:$C,"&lt;&gt;PREVISTO",'Estruturante Móvel'!$G:$G,DN$4))</f>
        <v>0</v>
      </c>
      <c r="DP38" s="139">
        <f>(COUNTIFS('Estruturante Móvel'!$M:$M,$B38,'Estruturante Móvel'!$AM:$AM,DP$4))-(COUNTIFS('Estruturante Móvel'!$M:$M,$B38,'Estruturante Móvel'!$AM:$AM,DP$4,'Estruturante Móvel'!$AQ:$AQ,"REPARO FO"))</f>
        <v>0</v>
      </c>
      <c r="DQ38" s="140">
        <f>(COUNTIFS('Estruturante Móvel'!$M:$M,$B38,'Estruturante Móvel'!$C:$C,"&lt;&gt;PREVISTO",'Estruturante Móvel'!$G:$G,DP$4))</f>
        <v>0</v>
      </c>
      <c r="DR38" s="139">
        <f>(COUNTIFS('Estruturante Móvel'!$M:$M,$B38,'Estruturante Móvel'!$AM:$AM,DR$4))-(COUNTIFS('Estruturante Móvel'!$M:$M,$B38,'Estruturante Móvel'!$AM:$AM,DR$4,'Estruturante Móvel'!$AQ:$AQ,"REPARO FO"))</f>
        <v>0</v>
      </c>
      <c r="DS38" s="140">
        <f>(COUNTIFS('Estruturante Móvel'!$M:$M,$B38,'Estruturante Móvel'!$C:$C,"&lt;&gt;PREVISTO",'Estruturante Móvel'!$G:$G,DR$4))</f>
        <v>0</v>
      </c>
      <c r="DT38" s="139">
        <f>(COUNTIFS('Estruturante Móvel'!$M:$M,$B38,'Estruturante Móvel'!$AM:$AM,DT$4))-(COUNTIFS('Estruturante Móvel'!$M:$M,$B38,'Estruturante Móvel'!$AM:$AM,DT$4,'Estruturante Móvel'!$AQ:$AQ,"REPARO FO"))</f>
        <v>0</v>
      </c>
      <c r="DU38" s="140">
        <f>(COUNTIFS('Estruturante Móvel'!$M:$M,$B38,'Estruturante Móvel'!$C:$C,"&lt;&gt;PREVISTO",'Estruturante Móvel'!$G:$G,DT$4))</f>
        <v>0</v>
      </c>
      <c r="DV38" s="139">
        <f>(COUNTIFS('Estruturante Móvel'!$M:$M,$B38,'Estruturante Móvel'!$AM:$AM,DV$4))-(COUNTIFS('Estruturante Móvel'!$M:$M,$B38,'Estruturante Móvel'!$AM:$AM,DV$4,'Estruturante Móvel'!$AQ:$AQ,"REPARO FO"))</f>
        <v>0</v>
      </c>
      <c r="DW38" s="140">
        <f>(COUNTIFS('Estruturante Móvel'!$M:$M,$B38,'Estruturante Móvel'!$C:$C,"&lt;&gt;PREVISTO",'Estruturante Móvel'!$G:$G,DV$4))</f>
        <v>0</v>
      </c>
      <c r="DX38" s="139">
        <f>(COUNTIFS('Estruturante Móvel'!$M:$M,$B38,'Estruturante Móvel'!$AM:$AM,DX$4))-(COUNTIFS('Estruturante Móvel'!$M:$M,$B38,'Estruturante Móvel'!$AM:$AM,DX$4,'Estruturante Móvel'!$AQ:$AQ,"REPARO FO"))</f>
        <v>0</v>
      </c>
      <c r="DY38" s="140">
        <f>(COUNTIFS('Estruturante Móvel'!$M:$M,$B38,'Estruturante Móvel'!$C:$C,"&lt;&gt;PREVISTO",'Estruturante Móvel'!$G:$G,DX$4))</f>
        <v>0</v>
      </c>
      <c r="DZ38" s="139">
        <f>(COUNTIFS('Estruturante Móvel'!$M:$M,$B38,'Estruturante Móvel'!$AM:$AM,DZ$4))-(COUNTIFS('Estruturante Móvel'!$M:$M,$B38,'Estruturante Móvel'!$AM:$AM,DZ$4,'Estruturante Móvel'!$AQ:$AQ,"REPARO FO"))</f>
        <v>0</v>
      </c>
      <c r="EA38" s="140">
        <f>(COUNTIFS('Estruturante Móvel'!$M:$M,$B38,'Estruturante Móvel'!$C:$C,"&lt;&gt;PREVISTO",'Estruturante Móvel'!$G:$G,DZ$4))</f>
        <v>0</v>
      </c>
      <c r="EB38" s="139">
        <f>(COUNTIFS('Estruturante Móvel'!$M:$M,$B38,'Estruturante Móvel'!$AM:$AM,EB$4))-(COUNTIFS('Estruturante Móvel'!$M:$M,$B38,'Estruturante Móvel'!$AM:$AM,EB$4,'Estruturante Móvel'!$AQ:$AQ,"REPARO FO"))</f>
        <v>0</v>
      </c>
      <c r="EC38" s="140">
        <f>(COUNTIFS('Estruturante Móvel'!$M:$M,$B38,'Estruturante Móvel'!$C:$C,"&lt;&gt;PREVISTO",'Estruturante Móvel'!$G:$G,EB$4))</f>
        <v>0</v>
      </c>
      <c r="ED38" s="139">
        <f>(COUNTIFS('Estruturante Móvel'!$M:$M,$B38,'Estruturante Móvel'!$AM:$AM,ED$4))-(COUNTIFS('Estruturante Móvel'!$M:$M,$B38,'Estruturante Móvel'!$AM:$AM,ED$4,'Estruturante Móvel'!$AQ:$AQ,"REPARO FO"))</f>
        <v>0</v>
      </c>
      <c r="EE38" s="140">
        <f>(COUNTIFS('Estruturante Móvel'!$M:$M,$B38,'Estruturante Móvel'!$C:$C,"&lt;&gt;PREVISTO",'Estruturante Móvel'!$G:$G,ED$4))</f>
        <v>0</v>
      </c>
      <c r="EF38" s="139">
        <f>(COUNTIFS('Estruturante Móvel'!$M:$M,$B38,'Estruturante Móvel'!$AM:$AM,EF$4))-(COUNTIFS('Estruturante Móvel'!$M:$M,$B38,'Estruturante Móvel'!$AM:$AM,EF$4,'Estruturante Móvel'!$AQ:$AQ,"REPARO FO"))</f>
        <v>0</v>
      </c>
      <c r="EG38" s="140">
        <f>(COUNTIFS('Estruturante Móvel'!$M:$M,$B38,'Estruturante Móvel'!$C:$C,"&lt;&gt;PREVISTO",'Estruturante Móvel'!$G:$G,EF$4))</f>
        <v>0</v>
      </c>
      <c r="EH38" s="139">
        <f>(COUNTIFS('Estruturante Móvel'!$M:$M,$B38,'Estruturante Móvel'!$AM:$AM,EH$4))-(COUNTIFS('Estruturante Móvel'!$M:$M,$B38,'Estruturante Móvel'!$AM:$AM,EH$4,'Estruturante Móvel'!$AQ:$AQ,"REPARO FO"))</f>
        <v>0</v>
      </c>
      <c r="EI38" s="140">
        <f>(COUNTIFS('Estruturante Móvel'!$M:$M,$B38,'Estruturante Móvel'!$C:$C,"&lt;&gt;PREVISTO",'Estruturante Móvel'!$G:$G,EH$4))</f>
        <v>0</v>
      </c>
      <c r="EJ38" s="139">
        <f>(COUNTIFS('Estruturante Móvel'!$M:$M,$B38,'Estruturante Móvel'!$AM:$AM,EJ$4))-(COUNTIFS('Estruturante Móvel'!$M:$M,$B38,'Estruturante Móvel'!$AM:$AM,EJ$4,'Estruturante Móvel'!$AQ:$AQ,"REPARO FO"))</f>
        <v>0</v>
      </c>
      <c r="EK38" s="140">
        <f>(COUNTIFS('Estruturante Móvel'!$M:$M,$B38,'Estruturante Móvel'!$C:$C,"&lt;&gt;PREVISTO",'Estruturante Móvel'!$G:$G,EJ$4))</f>
        <v>0</v>
      </c>
      <c r="EL38" s="139">
        <f>(COUNTIFS('Estruturante Móvel'!$M:$M,$B38,'Estruturante Móvel'!$AM:$AM,EL$4))-(COUNTIFS('Estruturante Móvel'!$M:$M,$B38,'Estruturante Móvel'!$AM:$AM,EL$4,'Estruturante Móvel'!$AQ:$AQ,"REPARO FO"))</f>
        <v>0</v>
      </c>
      <c r="EM38" s="140">
        <f>(COUNTIFS('Estruturante Móvel'!$M:$M,$B38,'Estruturante Móvel'!$C:$C,"&lt;&gt;PREVISTO",'Estruturante Móvel'!$G:$G,EL$4))</f>
        <v>0</v>
      </c>
      <c r="EN38" s="139">
        <f>(COUNTIFS('Estruturante Móvel'!$M:$M,$B38,'Estruturante Móvel'!$AM:$AM,EN$4))-(COUNTIFS('Estruturante Móvel'!$M:$M,$B38,'Estruturante Móvel'!$AM:$AM,EN$4,'Estruturante Móvel'!$AQ:$AQ,"REPARO FO"))</f>
        <v>0</v>
      </c>
      <c r="EO38" s="140">
        <f>(COUNTIFS('Estruturante Móvel'!$M:$M,$B38,'Estruturante Móvel'!$C:$C,"&lt;&gt;PREVISTO",'Estruturante Móvel'!$G:$G,EN$4))</f>
        <v>0</v>
      </c>
      <c r="EP38" s="139">
        <f>(COUNTIFS('Estruturante Móvel'!$M:$M,$B38,'Estruturante Móvel'!$AM:$AM,EP$4))-(COUNTIFS('Estruturante Móvel'!$M:$M,$B38,'Estruturante Móvel'!$AM:$AM,EP$4,'Estruturante Móvel'!$AQ:$AQ,"REPARO FO"))</f>
        <v>0</v>
      </c>
      <c r="EQ38" s="140">
        <f>(COUNTIFS('Estruturante Móvel'!$M:$M,$B38,'Estruturante Móvel'!$C:$C,"&lt;&gt;PREVISTO",'Estruturante Móvel'!$G:$G,EP$4))</f>
        <v>0</v>
      </c>
      <c r="ER38" s="139">
        <f>(COUNTIFS('Estruturante Móvel'!$M:$M,$B38,'Estruturante Móvel'!$AM:$AM,ER$4))-(COUNTIFS('Estruturante Móvel'!$M:$M,$B38,'Estruturante Móvel'!$AM:$AM,ER$4,'Estruturante Móvel'!$AQ:$AQ,"REPARO FO"))</f>
        <v>0</v>
      </c>
      <c r="ES38" s="140">
        <f>(COUNTIFS('Estruturante Móvel'!$M:$M,$B38,'Estruturante Móvel'!$C:$C,"&lt;&gt;PREVISTO",'Estruturante Móvel'!$G:$G,ER$4))</f>
        <v>0</v>
      </c>
      <c r="ET38" s="139">
        <f>(COUNTIFS('Estruturante Móvel'!$M:$M,$B38,'Estruturante Móvel'!$AM:$AM,ET$4))-(COUNTIFS('Estruturante Móvel'!$M:$M,$B38,'Estruturante Móvel'!$AM:$AM,ET$4,'Estruturante Móvel'!$AQ:$AQ,"REPARO FO"))</f>
        <v>0</v>
      </c>
      <c r="EU38" s="140">
        <f>(COUNTIFS('Estruturante Móvel'!$M:$M,$B38,'Estruturante Móvel'!$C:$C,"&lt;&gt;PREVISTO",'Estruturante Móvel'!$G:$G,ET$4))</f>
        <v>0</v>
      </c>
      <c r="EV38" s="139">
        <f>(COUNTIFS('Estruturante Móvel'!$M:$M,$B38,'Estruturante Móvel'!$AM:$AM,EV$4))-(COUNTIFS('Estruturante Móvel'!$M:$M,$B38,'Estruturante Móvel'!$AM:$AM,EV$4,'Estruturante Móvel'!$AQ:$AQ,"REPARO FO"))</f>
        <v>0</v>
      </c>
      <c r="EW38" s="140">
        <f>(COUNTIFS('Estruturante Móvel'!$M:$M,$B38,'Estruturante Móvel'!$C:$C,"&lt;&gt;PREVISTO",'Estruturante Móvel'!$G:$G,EV$4))</f>
        <v>0</v>
      </c>
      <c r="EX38" s="139">
        <f>(COUNTIFS('Estruturante Móvel'!$M:$M,$B38,'Estruturante Móvel'!$AM:$AM,EX$4))-(COUNTIFS('Estruturante Móvel'!$M:$M,$B38,'Estruturante Móvel'!$AM:$AM,EX$4,'Estruturante Móvel'!$AQ:$AQ,"REPARO FO"))</f>
        <v>0</v>
      </c>
      <c r="EY38" s="140">
        <f>(COUNTIFS('Estruturante Móvel'!$M:$M,$B38,'Estruturante Móvel'!$C:$C,"&lt;&gt;PREVISTO",'Estruturante Móvel'!$G:$G,EX$4))</f>
        <v>0</v>
      </c>
      <c r="EZ38" s="139">
        <f>(COUNTIFS('Estruturante Móvel'!$M:$M,$B38,'Estruturante Móvel'!$AM:$AM,EZ$4))-(COUNTIFS('Estruturante Móvel'!$M:$M,$B38,'Estruturante Móvel'!$AM:$AM,EZ$4,'Estruturante Móvel'!$AQ:$AQ,"REPARO FO"))</f>
        <v>0</v>
      </c>
      <c r="FA38" s="140">
        <f>(COUNTIFS('Estruturante Móvel'!$M:$M,$B38,'Estruturante Móvel'!$C:$C,"&lt;&gt;PREVISTO",'Estruturante Móvel'!$G:$G,EZ$4))</f>
        <v>0</v>
      </c>
      <c r="FB38" s="139">
        <f>(COUNTIFS('Estruturante Móvel'!$M:$M,$B38,'Estruturante Móvel'!$AM:$AM,FB$4))-(COUNTIFS('Estruturante Móvel'!$M:$M,$B38,'Estruturante Móvel'!$AM:$AM,FB$4,'Estruturante Móvel'!$AQ:$AQ,"REPARO FO"))</f>
        <v>0</v>
      </c>
      <c r="FC38" s="140">
        <f>(COUNTIFS('Estruturante Móvel'!$M:$M,$B38,'Estruturante Móvel'!$C:$C,"&lt;&gt;PREVISTO",'Estruturante Móvel'!$G:$G,FB$4))</f>
        <v>0</v>
      </c>
      <c r="FD38" s="139">
        <f>(COUNTIFS('Estruturante Móvel'!$M:$M,$B38,'Estruturante Móvel'!$AM:$AM,FD$4))-(COUNTIFS('Estruturante Móvel'!$M:$M,$B38,'Estruturante Móvel'!$AM:$AM,FD$4,'Estruturante Móvel'!$AQ:$AQ,"REPARO FO"))</f>
        <v>0</v>
      </c>
      <c r="FE38" s="140">
        <f>(COUNTIFS('Estruturante Móvel'!$M:$M,$B38,'Estruturante Móvel'!$C:$C,"&lt;&gt;PREVISTO",'Estruturante Móvel'!$G:$G,FD$4))</f>
        <v>0</v>
      </c>
      <c r="FF38" s="139">
        <f>(COUNTIFS('Estruturante Móvel'!$M:$M,$B38,'Estruturante Móvel'!$AM:$AM,FF$4))-(COUNTIFS('Estruturante Móvel'!$M:$M,$B38,'Estruturante Móvel'!$AM:$AM,FF$4,'Estruturante Móvel'!$AQ:$AQ,"REPARO FO"))</f>
        <v>0</v>
      </c>
      <c r="FG38" s="140">
        <f>(COUNTIFS('Estruturante Móvel'!$M:$M,$B38,'Estruturante Móvel'!$C:$C,"&lt;&gt;PREVISTO",'Estruturante Móvel'!$G:$G,FF$4))</f>
        <v>0</v>
      </c>
      <c r="FH38" s="139">
        <f>(COUNTIFS('Estruturante Móvel'!$M:$M,$B38,'Estruturante Móvel'!$AM:$AM,FH$4))-(COUNTIFS('Estruturante Móvel'!$M:$M,$B38,'Estruturante Móvel'!$AM:$AM,FH$4,'Estruturante Móvel'!$AQ:$AQ,"REPARO FO"))</f>
        <v>0</v>
      </c>
      <c r="FI38" s="140">
        <f>(COUNTIFS('Estruturante Móvel'!$M:$M,$B38,'Estruturante Móvel'!$C:$C,"&lt;&gt;PREVISTO",'Estruturante Móvel'!$G:$G,FH$4))</f>
        <v>0</v>
      </c>
      <c r="FJ38" s="139">
        <f>(COUNTIFS('Estruturante Móvel'!$M:$M,$B38,'Estruturante Móvel'!$AM:$AM,FJ$4))-(COUNTIFS('Estruturante Móvel'!$M:$M,$B38,'Estruturante Móvel'!$AM:$AM,FJ$4,'Estruturante Móvel'!$AQ:$AQ,"REPARO FO"))</f>
        <v>0</v>
      </c>
      <c r="FK38" s="140">
        <f>(COUNTIFS('Estruturante Móvel'!$M:$M,$B38,'Estruturante Móvel'!$C:$C,"&lt;&gt;PREVISTO",'Estruturante Móvel'!$G:$G,FJ$4))</f>
        <v>0</v>
      </c>
      <c r="FL38" s="139">
        <f>(COUNTIFS('Estruturante Móvel'!$M:$M,$B38,'Estruturante Móvel'!$AM:$AM,FL$4))-(COUNTIFS('Estruturante Móvel'!$M:$M,$B38,'Estruturante Móvel'!$AM:$AM,FL$4,'Estruturante Móvel'!$AQ:$AQ,"REPARO FO"))</f>
        <v>0</v>
      </c>
      <c r="FM38" s="140">
        <f>(COUNTIFS('Estruturante Móvel'!$M:$M,$B38,'Estruturante Móvel'!$C:$C,"&lt;&gt;PREVISTO",'Estruturante Móvel'!$G:$G,FL$4))</f>
        <v>0</v>
      </c>
      <c r="FN38" s="139">
        <f>(COUNTIFS('Estruturante Móvel'!$M:$M,$B38,'Estruturante Móvel'!$AM:$AM,FN$4))-(COUNTIFS('Estruturante Móvel'!$M:$M,$B38,'Estruturante Móvel'!$AM:$AM,FN$4,'Estruturante Móvel'!$AQ:$AQ,"REPARO FO"))</f>
        <v>0</v>
      </c>
      <c r="FO38" s="140">
        <f>(COUNTIFS('Estruturante Móvel'!$M:$M,$B38,'Estruturante Móvel'!$C:$C,"&lt;&gt;PREVISTO",'Estruturante Móvel'!$G:$G,FN$4))</f>
        <v>0</v>
      </c>
      <c r="FP38" s="139">
        <f>(COUNTIFS('Estruturante Móvel'!$M:$M,$B38,'Estruturante Móvel'!$AM:$AM,FP$4))-(COUNTIFS('Estruturante Móvel'!$M:$M,$B38,'Estruturante Móvel'!$AM:$AM,FP$4,'Estruturante Móvel'!$AQ:$AQ,"REPARO FO"))</f>
        <v>0</v>
      </c>
      <c r="FQ38" s="140">
        <f>(COUNTIFS('Estruturante Móvel'!$M:$M,$B38,'Estruturante Móvel'!$C:$C,"&lt;&gt;PREVISTO",'Estruturante Móvel'!$G:$G,FP$4))</f>
        <v>0</v>
      </c>
      <c r="FR38" s="139">
        <f>(COUNTIFS('Estruturante Móvel'!$M:$M,$B38,'Estruturante Móvel'!$AM:$AM,FR$4))-(COUNTIFS('Estruturante Móvel'!$M:$M,$B38,'Estruturante Móvel'!$AM:$AM,FR$4,'Estruturante Móvel'!$AQ:$AQ,"REPARO FO"))</f>
        <v>0</v>
      </c>
      <c r="FS38" s="140">
        <f>(COUNTIFS('Estruturante Móvel'!$M:$M,$B38,'Estruturante Móvel'!$C:$C,"&lt;&gt;PREVISTO",'Estruturante Móvel'!$G:$G,FR$4))</f>
        <v>0</v>
      </c>
      <c r="FT38" s="139">
        <f>(COUNTIFS('Estruturante Móvel'!$M:$M,$B38,'Estruturante Móvel'!$AM:$AM,FT$4))-(COUNTIFS('Estruturante Móvel'!$M:$M,$B38,'Estruturante Móvel'!$AM:$AM,FT$4,'Estruturante Móvel'!$AQ:$AQ,"REPARO FO"))</f>
        <v>0</v>
      </c>
      <c r="FU38" s="140">
        <f>(COUNTIFS('Estruturante Móvel'!$M:$M,$B38,'Estruturante Móvel'!$C:$C,"&lt;&gt;PREVISTO",'Estruturante Móvel'!$G:$G,FT$4))</f>
        <v>0</v>
      </c>
      <c r="FV38" s="139">
        <f>(COUNTIFS('Estruturante Móvel'!$M:$M,$B38,'Estruturante Móvel'!$AM:$AM,FV$4))-(COUNTIFS('Estruturante Móvel'!$M:$M,$B38,'Estruturante Móvel'!$AM:$AM,FV$4,'Estruturante Móvel'!$AQ:$AQ,"REPARO FO"))</f>
        <v>0</v>
      </c>
      <c r="FW38" s="140">
        <f>(COUNTIFS('Estruturante Móvel'!$M:$M,$B38,'Estruturante Móvel'!$C:$C,"&lt;&gt;PREVISTO",'Estruturante Móvel'!$G:$G,FV$4))</f>
        <v>0</v>
      </c>
      <c r="FX38" s="139">
        <f>(COUNTIFS('Estruturante Móvel'!$M:$M,$B38,'Estruturante Móvel'!$AM:$AM,FX$4))-(COUNTIFS('Estruturante Móvel'!$M:$M,$B38,'Estruturante Móvel'!$AM:$AM,FX$4,'Estruturante Móvel'!$AQ:$AQ,"REPARO FO"))</f>
        <v>0</v>
      </c>
      <c r="FY38" s="140">
        <f>(COUNTIFS('Estruturante Móvel'!$M:$M,$B38,'Estruturante Móvel'!$C:$C,"&lt;&gt;PREVISTO",'Estruturante Móvel'!$G:$G,FX$4))</f>
        <v>0</v>
      </c>
      <c r="FZ38" s="139">
        <f>(COUNTIFS('Estruturante Móvel'!$M:$M,$B38,'Estruturante Móvel'!$AM:$AM,FZ$4))-(COUNTIFS('Estruturante Móvel'!$M:$M,$B38,'Estruturante Móvel'!$AM:$AM,FZ$4,'Estruturante Móvel'!$AQ:$AQ,"REPARO FO"))</f>
        <v>0</v>
      </c>
      <c r="GA38" s="140">
        <f>(COUNTIFS('Estruturante Móvel'!$M:$M,$B38,'Estruturante Móvel'!$C:$C,"&lt;&gt;PREVISTO",'Estruturante Móvel'!$G:$G,FZ$4))</f>
        <v>0</v>
      </c>
      <c r="GB38" s="139">
        <f>(COUNTIFS('Estruturante Móvel'!$M:$M,$B38,'Estruturante Móvel'!$AM:$AM,GB$4))-(COUNTIFS('Estruturante Móvel'!$M:$M,$B38,'Estruturante Móvel'!$AM:$AM,GB$4,'Estruturante Móvel'!$AQ:$AQ,"REPARO FO"))</f>
        <v>0</v>
      </c>
      <c r="GC38" s="140">
        <f>(COUNTIFS('Estruturante Móvel'!$M:$M,$B38,'Estruturante Móvel'!$C:$C,"&lt;&gt;PREVISTO",'Estruturante Móvel'!$G:$G,GB$4))</f>
        <v>0</v>
      </c>
      <c r="GD38" s="139">
        <f>(COUNTIFS('Estruturante Móvel'!$M:$M,$B38,'Estruturante Móvel'!$AM:$AM,GD$4))-(COUNTIFS('Estruturante Móvel'!$M:$M,$B38,'Estruturante Móvel'!$AM:$AM,GD$4,'Estruturante Móvel'!$AQ:$AQ,"REPARO FO"))</f>
        <v>0</v>
      </c>
      <c r="GE38" s="140">
        <f>(COUNTIFS('Estruturante Móvel'!$M:$M,$B38,'Estruturante Móvel'!$C:$C,"&lt;&gt;PREVISTO",'Estruturante Móvel'!$G:$G,GD$4))</f>
        <v>0</v>
      </c>
      <c r="GF38" s="139">
        <f>(COUNTIFS('Estruturante Móvel'!$M:$M,$B38,'Estruturante Móvel'!$AM:$AM,GF$4))-(COUNTIFS('Estruturante Móvel'!$M:$M,$B38,'Estruturante Móvel'!$AM:$AM,GF$4,'Estruturante Móvel'!$AQ:$AQ,"REPARO FO"))</f>
        <v>0</v>
      </c>
      <c r="GG38" s="140">
        <f>(COUNTIFS('Estruturante Móvel'!$M:$M,$B38,'Estruturante Móvel'!$C:$C,"&lt;&gt;PREVISTO",'Estruturante Móvel'!$G:$G,GF$4))</f>
        <v>0</v>
      </c>
      <c r="GH38" s="139">
        <f>(COUNTIFS('Estruturante Móvel'!$M:$M,$B38,'Estruturante Móvel'!$AM:$AM,GH$4))-(COUNTIFS('Estruturante Móvel'!$M:$M,$B38,'Estruturante Móvel'!$AM:$AM,GH$4,'Estruturante Móvel'!$AQ:$AQ,"REPARO FO"))</f>
        <v>0</v>
      </c>
      <c r="GI38" s="140">
        <f>(COUNTIFS('Estruturante Móvel'!$M:$M,$B38,'Estruturante Móvel'!$C:$C,"&lt;&gt;PREVISTO",'Estruturante Móvel'!$G:$G,GH$4))</f>
        <v>0</v>
      </c>
      <c r="GJ38" s="139">
        <f>(COUNTIFS('Estruturante Móvel'!$M:$M,$B38,'Estruturante Móvel'!$AM:$AM,GJ$4))-(COUNTIFS('Estruturante Móvel'!$M:$M,$B38,'Estruturante Móvel'!$AM:$AM,GJ$4,'Estruturante Móvel'!$AQ:$AQ,"REPARO FO"))</f>
        <v>0</v>
      </c>
      <c r="GK38" s="140">
        <f>(COUNTIFS('Estruturante Móvel'!$M:$M,$B38,'Estruturante Móvel'!$C:$C,"&lt;&gt;PREVISTO",'Estruturante Móvel'!$G:$G,GJ$4))</f>
        <v>0</v>
      </c>
      <c r="GL38" s="139">
        <f>(COUNTIFS('Estruturante Móvel'!$M:$M,$B38,'Estruturante Móvel'!$AM:$AM,GL$4))-(COUNTIFS('Estruturante Móvel'!$M:$M,$B38,'Estruturante Móvel'!$AM:$AM,GL$4,'Estruturante Móvel'!$AQ:$AQ,"REPARO FO"))</f>
        <v>0</v>
      </c>
      <c r="GM38" s="140">
        <f>(COUNTIFS('Estruturante Móvel'!$M:$M,$B38,'Estruturante Móvel'!$C:$C,"&lt;&gt;PREVISTO",'Estruturante Móvel'!$G:$G,GL$4))</f>
        <v>0</v>
      </c>
      <c r="GN38" s="139">
        <f>(COUNTIFS('Estruturante Móvel'!$M:$M,$B38,'Estruturante Móvel'!$AM:$AM,GN$4))-(COUNTIFS('Estruturante Móvel'!$M:$M,$B38,'Estruturante Móvel'!$AM:$AM,GN$4,'Estruturante Móvel'!$AQ:$AQ,"REPARO FO"))</f>
        <v>0</v>
      </c>
      <c r="GO38" s="140">
        <f>(COUNTIFS('Estruturante Móvel'!$M:$M,$B38,'Estruturante Móvel'!$C:$C,"&lt;&gt;PREVISTO",'Estruturante Móvel'!$G:$G,GN$4))</f>
        <v>0</v>
      </c>
      <c r="GP38" s="139">
        <f>(COUNTIFS('Estruturante Móvel'!$M:$M,$B38,'Estruturante Móvel'!$AM:$AM,GP$4))-(COUNTIFS('Estruturante Móvel'!$M:$M,$B38,'Estruturante Móvel'!$AM:$AM,GP$4,'Estruturante Móvel'!$AQ:$AQ,"REPARO FO"))</f>
        <v>0</v>
      </c>
      <c r="GQ38" s="140">
        <f>(COUNTIFS('Estruturante Móvel'!$M:$M,$B38,'Estruturante Móvel'!$C:$C,"&lt;&gt;PREVISTO",'Estruturante Móvel'!$G:$G,GP$4))</f>
        <v>0</v>
      </c>
      <c r="GR38" s="139">
        <f>(COUNTIFS('Estruturante Móvel'!$M:$M,$B38,'Estruturante Móvel'!$AM:$AM,GR$4))-(COUNTIFS('Estruturante Móvel'!$M:$M,$B38,'Estruturante Móvel'!$AM:$AM,GR$4,'Estruturante Móvel'!$AQ:$AQ,"REPARO FO"))</f>
        <v>0</v>
      </c>
      <c r="GS38" s="140">
        <f>(COUNTIFS('Estruturante Móvel'!$M:$M,$B38,'Estruturante Móvel'!$C:$C,"&lt;&gt;PREVISTO",'Estruturante Móvel'!$G:$G,GR$4))</f>
        <v>0</v>
      </c>
      <c r="GT38" s="139">
        <f>(COUNTIFS('Estruturante Móvel'!$M:$M,$B38,'Estruturante Móvel'!$AM:$AM,GT$4))-(COUNTIFS('Estruturante Móvel'!$M:$M,$B38,'Estruturante Móvel'!$AM:$AM,GT$4,'Estruturante Móvel'!$AQ:$AQ,"REPARO FO"))</f>
        <v>0</v>
      </c>
      <c r="GU38" s="140">
        <f>(COUNTIFS('Estruturante Móvel'!$M:$M,$B38,'Estruturante Móvel'!$C:$C,"&lt;&gt;PREVISTO",'Estruturante Móvel'!$G:$G,GT$4))</f>
        <v>0</v>
      </c>
      <c r="GV38" s="139">
        <f>(COUNTIFS('Estruturante Móvel'!$M:$M,$B38,'Estruturante Móvel'!$AM:$AM,GV$4))-(COUNTIFS('Estruturante Móvel'!$M:$M,$B38,'Estruturante Móvel'!$AM:$AM,GV$4,'Estruturante Móvel'!$AQ:$AQ,"REPARO FO"))</f>
        <v>0</v>
      </c>
      <c r="GW38" s="140">
        <f>(COUNTIFS('Estruturante Móvel'!$M:$M,$B38,'Estruturante Móvel'!$C:$C,"&lt;&gt;PREVISTO",'Estruturante Móvel'!$G:$G,GV$4))</f>
        <v>0</v>
      </c>
      <c r="GX38" s="139">
        <f>(COUNTIFS('Estruturante Móvel'!$M:$M,$B38,'Estruturante Móvel'!$AM:$AM,GX$4))-(COUNTIFS('Estruturante Móvel'!$M:$M,$B38,'Estruturante Móvel'!$AM:$AM,GX$4,'Estruturante Móvel'!$AQ:$AQ,"REPARO FO"))</f>
        <v>0</v>
      </c>
      <c r="GY38" s="140">
        <f>(COUNTIFS('Estruturante Móvel'!$M:$M,$B38,'Estruturante Móvel'!$C:$C,"&lt;&gt;PREVISTO",'Estruturante Móvel'!$G:$G,GX$4))</f>
        <v>0</v>
      </c>
      <c r="GZ38" s="139">
        <f>(COUNTIFS('Estruturante Móvel'!$M:$M,$B38,'Estruturante Móvel'!$AM:$AM,GZ$4))-(COUNTIFS('Estruturante Móvel'!$M:$M,$B38,'Estruturante Móvel'!$AM:$AM,GZ$4,'Estruturante Móvel'!$AQ:$AQ,"REPARO FO"))</f>
        <v>0</v>
      </c>
      <c r="HA38" s="140">
        <f>(COUNTIFS('Estruturante Móvel'!$M:$M,$B38,'Estruturante Móvel'!$C:$C,"&lt;&gt;PREVISTO",'Estruturante Móvel'!$G:$G,GZ$4))</f>
        <v>0</v>
      </c>
      <c r="HB38" s="139">
        <f>(COUNTIFS('Estruturante Móvel'!$M:$M,$B38,'Estruturante Móvel'!$AM:$AM,HB$4))-(COUNTIFS('Estruturante Móvel'!$M:$M,$B38,'Estruturante Móvel'!$AM:$AM,HB$4,'Estruturante Móvel'!$AQ:$AQ,"REPARO FO"))</f>
        <v>0</v>
      </c>
      <c r="HC38" s="140">
        <f>(COUNTIFS('Estruturante Móvel'!$M:$M,$B38,'Estruturante Móvel'!$C:$C,"&lt;&gt;PREVISTO",'Estruturante Móvel'!$G:$G,HB$4))</f>
        <v>0</v>
      </c>
      <c r="HD38" s="139">
        <f>(COUNTIFS('Estruturante Móvel'!$M:$M,$B38,'Estruturante Móvel'!$AM:$AM,HD$4))-(COUNTIFS('Estruturante Móvel'!$M:$M,$B38,'Estruturante Móvel'!$AM:$AM,HD$4,'Estruturante Móvel'!$AQ:$AQ,"REPARO FO"))</f>
        <v>0</v>
      </c>
      <c r="HE38" s="140">
        <f>(COUNTIFS('Estruturante Móvel'!$M:$M,$B38,'Estruturante Móvel'!$C:$C,"&lt;&gt;PREVISTO",'Estruturante Móvel'!$G:$G,HD$4))</f>
        <v>0</v>
      </c>
      <c r="HF38" s="139">
        <f>(COUNTIFS('Estruturante Móvel'!$M:$M,$B38,'Estruturante Móvel'!$AM:$AM,HF$4))-(COUNTIFS('Estruturante Móvel'!$M:$M,$B38,'Estruturante Móvel'!$AM:$AM,HF$4,'Estruturante Móvel'!$AQ:$AQ,"REPARO FO"))</f>
        <v>0</v>
      </c>
      <c r="HG38" s="140">
        <f>(COUNTIFS('Estruturante Móvel'!$M:$M,$B38,'Estruturante Móvel'!$C:$C,"&lt;&gt;PREVISTO",'Estruturante Móvel'!$G:$G,HF$4))</f>
        <v>0</v>
      </c>
      <c r="HH38" s="139">
        <f>(COUNTIFS('Estruturante Móvel'!$M:$M,$B38,'Estruturante Móvel'!$AM:$AM,HH$4))-(COUNTIFS('Estruturante Móvel'!$M:$M,$B38,'Estruturante Móvel'!$AM:$AM,HH$4,'Estruturante Móvel'!$AQ:$AQ,"REPARO FO"))</f>
        <v>0</v>
      </c>
      <c r="HI38" s="140">
        <f>(COUNTIFS('Estruturante Móvel'!$M:$M,$B38,'Estruturante Móvel'!$C:$C,"&lt;&gt;PREVISTO",'Estruturante Móvel'!$G:$G,HH$4))</f>
        <v>0</v>
      </c>
      <c r="HJ38" s="139">
        <f>(COUNTIFS('Estruturante Móvel'!$M:$M,$B38,'Estruturante Móvel'!$AM:$AM,HJ$4))-(COUNTIFS('Estruturante Móvel'!$M:$M,$B38,'Estruturante Móvel'!$AM:$AM,HJ$4,'Estruturante Móvel'!$AQ:$AQ,"REPARO FO"))</f>
        <v>0</v>
      </c>
      <c r="HK38" s="140">
        <f>(COUNTIFS('Estruturante Móvel'!$M:$M,$B38,'Estruturante Móvel'!$C:$C,"&lt;&gt;PREVISTO",'Estruturante Móvel'!$G:$G,HJ$4))</f>
        <v>0</v>
      </c>
      <c r="HL38" s="139">
        <f>(COUNTIFS('Estruturante Móvel'!$M:$M,$B38,'Estruturante Móvel'!$AM:$AM,HL$4))-(COUNTIFS('Estruturante Móvel'!$M:$M,$B38,'Estruturante Móvel'!$AM:$AM,HL$4,'Estruturante Móvel'!$AQ:$AQ,"REPARO FO"))</f>
        <v>0</v>
      </c>
      <c r="HM38" s="140">
        <f>(COUNTIFS('Estruturante Móvel'!$M:$M,$B38,'Estruturante Móvel'!$C:$C,"&lt;&gt;PREVISTO",'Estruturante Móvel'!$G:$G,HL$4))</f>
        <v>0</v>
      </c>
      <c r="HN38" s="139">
        <f>(COUNTIFS('Estruturante Móvel'!$M:$M,$B38,'Estruturante Móvel'!$AM:$AM,HN$4))-(COUNTIFS('Estruturante Móvel'!$M:$M,$B38,'Estruturante Móvel'!$AM:$AM,HN$4,'Estruturante Móvel'!$AQ:$AQ,"REPARO FO"))</f>
        <v>0</v>
      </c>
      <c r="HO38" s="140">
        <f>(COUNTIFS('Estruturante Móvel'!$M:$M,$B38,'Estruturante Móvel'!$C:$C,"&lt;&gt;PREVISTO",'Estruturante Móvel'!$G:$G,HN$4))</f>
        <v>0</v>
      </c>
      <c r="HP38" s="139">
        <f>(COUNTIFS('Estruturante Móvel'!$M:$M,$B38,'Estruturante Móvel'!$AM:$AM,HP$4))-(COUNTIFS('Estruturante Móvel'!$M:$M,$B38,'Estruturante Móvel'!$AM:$AM,HP$4,'Estruturante Móvel'!$AQ:$AQ,"REPARO FO"))</f>
        <v>0</v>
      </c>
      <c r="HQ38" s="140">
        <f>(COUNTIFS('Estruturante Móvel'!$M:$M,$B38,'Estruturante Móvel'!$C:$C,"&lt;&gt;PREVISTO",'Estruturante Móvel'!$G:$G,HP$4))</f>
        <v>0</v>
      </c>
      <c r="HR38" s="139">
        <f>(COUNTIFS('Estruturante Móvel'!$M:$M,$B38,'Estruturante Móvel'!$AM:$AM,HR$4))-(COUNTIFS('Estruturante Móvel'!$M:$M,$B38,'Estruturante Móvel'!$AM:$AM,HR$4,'Estruturante Móvel'!$AQ:$AQ,"REPARO FO"))</f>
        <v>0</v>
      </c>
      <c r="HS38" s="140">
        <f>(COUNTIFS('Estruturante Móvel'!$M:$M,$B38,'Estruturante Móvel'!$C:$C,"&lt;&gt;PREVISTO",'Estruturante Móvel'!$G:$G,HR$4))</f>
        <v>0</v>
      </c>
      <c r="HT38" s="139">
        <f>(COUNTIFS('Estruturante Móvel'!$M:$M,$B38,'Estruturante Móvel'!$AM:$AM,HT$4))-(COUNTIFS('Estruturante Móvel'!$M:$M,$B38,'Estruturante Móvel'!$AM:$AM,HT$4,'Estruturante Móvel'!$AQ:$AQ,"REPARO FO"))</f>
        <v>0</v>
      </c>
      <c r="HU38" s="140">
        <f>(COUNTIFS('Estruturante Móvel'!$M:$M,$B38,'Estruturante Móvel'!$C:$C,"&lt;&gt;PREVISTO",'Estruturante Móvel'!$G:$G,HT$4))</f>
        <v>0</v>
      </c>
      <c r="HV38" s="139">
        <f>(COUNTIFS('Estruturante Móvel'!$M:$M,$B38,'Estruturante Móvel'!$AM:$AM,HV$4))-(COUNTIFS('Estruturante Móvel'!$M:$M,$B38,'Estruturante Móvel'!$AM:$AM,HV$4,'Estruturante Móvel'!$AQ:$AQ,"REPARO FO"))</f>
        <v>0</v>
      </c>
      <c r="HW38" s="140">
        <f>(COUNTIFS('Estruturante Móvel'!$M:$M,$B38,'Estruturante Móvel'!$C:$C,"&lt;&gt;PREVISTO",'Estruturante Móvel'!$G:$G,HV$4))</f>
        <v>0</v>
      </c>
      <c r="HX38" s="139">
        <f>(COUNTIFS('Estruturante Móvel'!$M:$M,$B38,'Estruturante Móvel'!$AM:$AM,HX$4))-(COUNTIFS('Estruturante Móvel'!$M:$M,$B38,'Estruturante Móvel'!$AM:$AM,HX$4,'Estruturante Móvel'!$AQ:$AQ,"REPARO FO"))</f>
        <v>0</v>
      </c>
      <c r="HY38" s="140">
        <f>(COUNTIFS('Estruturante Móvel'!$M:$M,$B38,'Estruturante Móvel'!$C:$C,"&lt;&gt;PREVISTO",'Estruturante Móvel'!$G:$G,HX$4))</f>
        <v>0</v>
      </c>
      <c r="HZ38" s="139">
        <f>(COUNTIFS('Estruturante Móvel'!$M:$M,$B38,'Estruturante Móvel'!$AM:$AM,HZ$4))-(COUNTIFS('Estruturante Móvel'!$M:$M,$B38,'Estruturante Móvel'!$AM:$AM,HZ$4,'Estruturante Móvel'!$AQ:$AQ,"REPARO FO"))</f>
        <v>0</v>
      </c>
      <c r="IA38" s="140">
        <f>(COUNTIFS('Estruturante Móvel'!$M:$M,$B38,'Estruturante Móvel'!$C:$C,"&lt;&gt;PREVISTO",'Estruturante Móvel'!$G:$G,HZ$4))</f>
        <v>0</v>
      </c>
      <c r="IB38" s="139">
        <f>(COUNTIFS('Estruturante Móvel'!$M:$M,$B38,'Estruturante Móvel'!$AM:$AM,IB$4))-(COUNTIFS('Estruturante Móvel'!$M:$M,$B38,'Estruturante Móvel'!$AM:$AM,IB$4,'Estruturante Móvel'!$AQ:$AQ,"REPARO FO"))</f>
        <v>0</v>
      </c>
      <c r="IC38" s="140">
        <f>(COUNTIFS('Estruturante Móvel'!$M:$M,$B38,'Estruturante Móvel'!$C:$C,"&lt;&gt;PREVISTO",'Estruturante Móvel'!$G:$G,IB$4))</f>
        <v>0</v>
      </c>
      <c r="ID38" s="139">
        <f>(COUNTIFS('Estruturante Móvel'!$M:$M,$B38,'Estruturante Móvel'!$AM:$AM,ID$4))-(COUNTIFS('Estruturante Móvel'!$M:$M,$B38,'Estruturante Móvel'!$AM:$AM,ID$4,'Estruturante Móvel'!$AQ:$AQ,"REPARO FO"))</f>
        <v>0</v>
      </c>
      <c r="IE38" s="140">
        <f>(COUNTIFS('Estruturante Móvel'!$M:$M,$B38,'Estruturante Móvel'!$C:$C,"&lt;&gt;PREVISTO",'Estruturante Móvel'!$G:$G,ID$4))</f>
        <v>0</v>
      </c>
      <c r="IF38" s="139">
        <f>(COUNTIFS('Estruturante Móvel'!$M:$M,$B38,'Estruturante Móvel'!$AM:$AM,IF$4))-(COUNTIFS('Estruturante Móvel'!$M:$M,$B38,'Estruturante Móvel'!$AM:$AM,IF$4,'Estruturante Móvel'!$AQ:$AQ,"REPARO FO"))</f>
        <v>0</v>
      </c>
      <c r="IG38" s="140">
        <f>(COUNTIFS('Estruturante Móvel'!$M:$M,$B38,'Estruturante Móvel'!$C:$C,"&lt;&gt;PREVISTO",'Estruturante Móvel'!$G:$G,IF$4))</f>
        <v>0</v>
      </c>
      <c r="IH38" s="139">
        <f>(COUNTIFS('Estruturante Móvel'!$M:$M,$B38,'Estruturante Móvel'!$AM:$AM,IH$4))-(COUNTIFS('Estruturante Móvel'!$M:$M,$B38,'Estruturante Móvel'!$AM:$AM,IH$4,'Estruturante Móvel'!$AQ:$AQ,"REPARO FO"))</f>
        <v>0</v>
      </c>
      <c r="II38" s="140">
        <f>(COUNTIFS('Estruturante Móvel'!$M:$M,$B38,'Estruturante Móvel'!$C:$C,"&lt;&gt;PREVISTO",'Estruturante Móvel'!$G:$G,IH$4))</f>
        <v>0</v>
      </c>
      <c r="IJ38" s="139">
        <f>(COUNTIFS('Estruturante Móvel'!$M:$M,$B38,'Estruturante Móvel'!$AM:$AM,IJ$4))-(COUNTIFS('Estruturante Móvel'!$M:$M,$B38,'Estruturante Móvel'!$AM:$AM,IJ$4,'Estruturante Móvel'!$AQ:$AQ,"REPARO FO"))</f>
        <v>0</v>
      </c>
      <c r="IK38" s="140">
        <f>(COUNTIFS('Estruturante Móvel'!$M:$M,$B38,'Estruturante Móvel'!$C:$C,"&lt;&gt;PREVISTO",'Estruturante Móvel'!$G:$G,IJ$4))</f>
        <v>0</v>
      </c>
      <c r="IL38" s="139">
        <f>(COUNTIFS('Estruturante Móvel'!$M:$M,$B38,'Estruturante Móvel'!$AM:$AM,IL$4))-(COUNTIFS('Estruturante Móvel'!$M:$M,$B38,'Estruturante Móvel'!$AM:$AM,IL$4,'Estruturante Móvel'!$AQ:$AQ,"REPARO FO"))</f>
        <v>0</v>
      </c>
      <c r="IM38" s="140">
        <f>(COUNTIFS('Estruturante Móvel'!$M:$M,$B38,'Estruturante Móvel'!$C:$C,"&lt;&gt;PREVISTO",'Estruturante Móvel'!$G:$G,IL$4))</f>
        <v>0</v>
      </c>
      <c r="IN38" s="139">
        <f>(COUNTIFS('Estruturante Móvel'!$M:$M,$B38,'Estruturante Móvel'!$AM:$AM,IN$4))-(COUNTIFS('Estruturante Móvel'!$M:$M,$B38,'Estruturante Móvel'!$AM:$AM,IN$4,'Estruturante Móvel'!$AQ:$AQ,"REPARO FO"))</f>
        <v>0</v>
      </c>
      <c r="IO38" s="140">
        <f>(COUNTIFS('Estruturante Móvel'!$M:$M,$B38,'Estruturante Móvel'!$C:$C,"&lt;&gt;PREVISTO",'Estruturante Móvel'!$G:$G,IN$4))</f>
        <v>0</v>
      </c>
      <c r="IP38" s="139">
        <f>(COUNTIFS('Estruturante Móvel'!$M:$M,$B38,'Estruturante Móvel'!$AM:$AM,IP$4))-(COUNTIFS('Estruturante Móvel'!$M:$M,$B38,'Estruturante Móvel'!$AM:$AM,IP$4,'Estruturante Móvel'!$AQ:$AQ,"REPARO FO"))</f>
        <v>0</v>
      </c>
      <c r="IQ38" s="140">
        <f>(COUNTIFS('Estruturante Móvel'!$M:$M,$B38,'Estruturante Móvel'!$C:$C,"&lt;&gt;PREVISTO",'Estruturante Móvel'!$G:$G,IP$4))</f>
        <v>0</v>
      </c>
      <c r="IR38" s="139">
        <f>(COUNTIFS('Estruturante Móvel'!$M:$M,$B38,'Estruturante Móvel'!$AM:$AM,IR$4))-(COUNTIFS('Estruturante Móvel'!$M:$M,$B38,'Estruturante Móvel'!$AM:$AM,IR$4,'Estruturante Móvel'!$AQ:$AQ,"REPARO FO"))</f>
        <v>0</v>
      </c>
      <c r="IS38" s="140">
        <f>(COUNTIFS('Estruturante Móvel'!$M:$M,$B38,'Estruturante Móvel'!$C:$C,"&lt;&gt;PREVISTO",'Estruturante Móvel'!$G:$G,IR$4))</f>
        <v>0</v>
      </c>
      <c r="IT38" s="139">
        <f>(COUNTIFS('Estruturante Móvel'!$M:$M,$B38,'Estruturante Móvel'!$AM:$AM,IT$4))-(COUNTIFS('Estruturante Móvel'!$M:$M,$B38,'Estruturante Móvel'!$AM:$AM,IT$4,'Estruturante Móvel'!$AQ:$AQ,"REPARO FO"))</f>
        <v>0</v>
      </c>
      <c r="IU38" s="140">
        <f>(COUNTIFS('Estruturante Móvel'!$M:$M,$B38,'Estruturante Móvel'!$C:$C,"&lt;&gt;PREVISTO",'Estruturante Móvel'!$G:$G,IT$4))</f>
        <v>0</v>
      </c>
      <c r="IV38" s="139">
        <f>(COUNTIFS('Estruturante Móvel'!$M:$M,$B38,'Estruturante Móvel'!$AM:$AM,IV$4))-(COUNTIFS('Estruturante Móvel'!$M:$M,$B38,'Estruturante Móvel'!$AM:$AM,IV$4,'Estruturante Móvel'!$AQ:$AQ,"REPARO FO"))</f>
        <v>0</v>
      </c>
      <c r="IW38" s="140">
        <f>(COUNTIFS('Estruturante Móvel'!$M:$M,$B38,'Estruturante Móvel'!$C:$C,"&lt;&gt;PREVISTO",'Estruturante Móvel'!$G:$G,IV$4))</f>
        <v>0</v>
      </c>
      <c r="IX38" s="139">
        <f>(COUNTIFS('Estruturante Móvel'!$M:$M,$B38,'Estruturante Móvel'!$AM:$AM,IX$4))-(COUNTIFS('Estruturante Móvel'!$M:$M,$B38,'Estruturante Móvel'!$AM:$AM,IX$4,'Estruturante Móvel'!$AQ:$AQ,"REPARO FO"))</f>
        <v>0</v>
      </c>
      <c r="IY38" s="140">
        <f>(COUNTIFS('Estruturante Móvel'!$M:$M,$B38,'Estruturante Móvel'!$C:$C,"&lt;&gt;PREVISTO",'Estruturante Móvel'!$G:$G,IX$4))</f>
        <v>0</v>
      </c>
      <c r="IZ38" s="139">
        <f>(COUNTIFS('Estruturante Móvel'!$M:$M,$B38,'Estruturante Móvel'!$AM:$AM,IZ$4))-(COUNTIFS('Estruturante Móvel'!$M:$M,$B38,'Estruturante Móvel'!$AM:$AM,IZ$4,'Estruturante Móvel'!$AQ:$AQ,"REPARO FO"))</f>
        <v>0</v>
      </c>
      <c r="JA38" s="140">
        <f>(COUNTIFS('Estruturante Móvel'!$M:$M,$B38,'Estruturante Móvel'!$C:$C,"&lt;&gt;PREVISTO",'Estruturante Móvel'!$G:$G,IZ$4))</f>
        <v>0</v>
      </c>
      <c r="JB38" s="139">
        <f>(COUNTIFS('Estruturante Móvel'!$M:$M,$B38,'Estruturante Móvel'!$AM:$AM,JB$4))-(COUNTIFS('Estruturante Móvel'!$M:$M,$B38,'Estruturante Móvel'!$AM:$AM,JB$4,'Estruturante Móvel'!$AQ:$AQ,"REPARO FO"))</f>
        <v>0</v>
      </c>
      <c r="JC38" s="140">
        <f>(COUNTIFS('Estruturante Móvel'!$M:$M,$B38,'Estruturante Móvel'!$C:$C,"&lt;&gt;PREVISTO",'Estruturante Móvel'!$G:$G,JB$4))</f>
        <v>0</v>
      </c>
      <c r="JD38" s="139">
        <f>(COUNTIFS('Estruturante Móvel'!$M:$M,$B38,'Estruturante Móvel'!$AM:$AM,JD$4))-(COUNTIFS('Estruturante Móvel'!$M:$M,$B38,'Estruturante Móvel'!$AM:$AM,JD$4,'Estruturante Móvel'!$AQ:$AQ,"REPARO FO"))</f>
        <v>0</v>
      </c>
      <c r="JE38" s="140">
        <f>(COUNTIFS('Estruturante Móvel'!$M:$M,$B38,'Estruturante Móvel'!$C:$C,"&lt;&gt;PREVISTO",'Estruturante Móvel'!$G:$G,JD$4))</f>
        <v>0</v>
      </c>
      <c r="JF38" s="139">
        <f>(COUNTIFS('Estruturante Móvel'!$M:$M,$B38,'Estruturante Móvel'!$AM:$AM,JF$4))-(COUNTIFS('Estruturante Móvel'!$M:$M,$B38,'Estruturante Móvel'!$AM:$AM,JF$4,'Estruturante Móvel'!$AQ:$AQ,"REPARO FO"))</f>
        <v>0</v>
      </c>
      <c r="JG38" s="140">
        <f>(COUNTIFS('Estruturante Móvel'!$M:$M,$B38,'Estruturante Móvel'!$C:$C,"&lt;&gt;PREVISTO",'Estruturante Móvel'!$G:$G,JF$4))</f>
        <v>0</v>
      </c>
      <c r="JH38" s="139">
        <f>(COUNTIFS('Estruturante Móvel'!$M:$M,$B38,'Estruturante Móvel'!$AM:$AM,JH$4))-(COUNTIFS('Estruturante Móvel'!$M:$M,$B38,'Estruturante Móvel'!$AM:$AM,JH$4,'Estruturante Móvel'!$AQ:$AQ,"REPARO FO"))</f>
        <v>0</v>
      </c>
      <c r="JI38" s="140">
        <f>(COUNTIFS('Estruturante Móvel'!$M:$M,$B38,'Estruturante Móvel'!$C:$C,"&lt;&gt;PREVISTO",'Estruturante Móvel'!$G:$G,JH$4))</f>
        <v>0</v>
      </c>
      <c r="JJ38" s="139">
        <f>(COUNTIFS('Estruturante Móvel'!$M:$M,$B38,'Estruturante Móvel'!$AM:$AM,JJ$4))-(COUNTIFS('Estruturante Móvel'!$M:$M,$B38,'Estruturante Móvel'!$AM:$AM,JJ$4,'Estruturante Móvel'!$AQ:$AQ,"REPARO FO"))</f>
        <v>0</v>
      </c>
      <c r="JK38" s="140">
        <f>(COUNTIFS('Estruturante Móvel'!$M:$M,$B38,'Estruturante Móvel'!$C:$C,"&lt;&gt;PREVISTO",'Estruturante Móvel'!$G:$G,JJ$4))</f>
        <v>0</v>
      </c>
      <c r="JL38" s="139">
        <f>(COUNTIFS('Estruturante Móvel'!$M:$M,$B38,'Estruturante Móvel'!$AM:$AM,JL$4))-(COUNTIFS('Estruturante Móvel'!$M:$M,$B38,'Estruturante Móvel'!$AM:$AM,JL$4,'Estruturante Móvel'!$AQ:$AQ,"REPARO FO"))</f>
        <v>0</v>
      </c>
      <c r="JM38" s="140">
        <f>(COUNTIFS('Estruturante Móvel'!$M:$M,$B38,'Estruturante Móvel'!$C:$C,"&lt;&gt;PREVISTO",'Estruturante Móvel'!$G:$G,JL$4))</f>
        <v>0</v>
      </c>
      <c r="JN38" s="139">
        <f>(COUNTIFS('Estruturante Móvel'!$M:$M,$B38,'Estruturante Móvel'!$AM:$AM,JN$4))-(COUNTIFS('Estruturante Móvel'!$M:$M,$B38,'Estruturante Móvel'!$AM:$AM,JN$4,'Estruturante Móvel'!$AQ:$AQ,"REPARO FO"))</f>
        <v>0</v>
      </c>
      <c r="JO38" s="140">
        <f>(COUNTIFS('Estruturante Móvel'!$M:$M,$B38,'Estruturante Móvel'!$C:$C,"&lt;&gt;PREVISTO",'Estruturante Móvel'!$G:$G,JN$4))</f>
        <v>0</v>
      </c>
      <c r="JP38" s="139">
        <f>(COUNTIFS('Estruturante Móvel'!$M:$M,$B38,'Estruturante Móvel'!$AM:$AM,JP$4))-(COUNTIFS('Estruturante Móvel'!$M:$M,$B38,'Estruturante Móvel'!$AM:$AM,JP$4,'Estruturante Móvel'!$AQ:$AQ,"REPARO FO"))</f>
        <v>0</v>
      </c>
      <c r="JQ38" s="140">
        <f>(COUNTIFS('Estruturante Móvel'!$M:$M,$B38,'Estruturante Móvel'!$C:$C,"&lt;&gt;PREVISTO",'Estruturante Móvel'!$G:$G,JP$4))</f>
        <v>0</v>
      </c>
      <c r="JR38" s="139">
        <f>(COUNTIFS('Estruturante Móvel'!$M:$M,$B38,'Estruturante Móvel'!$AM:$AM,JR$4))-(COUNTIFS('Estruturante Móvel'!$M:$M,$B38,'Estruturante Móvel'!$AM:$AM,JR$4,'Estruturante Móvel'!$AQ:$AQ,"REPARO FO"))</f>
        <v>0</v>
      </c>
      <c r="JS38" s="140">
        <f>(COUNTIFS('Estruturante Móvel'!$M:$M,$B38,'Estruturante Móvel'!$C:$C,"&lt;&gt;PREVISTO",'Estruturante Móvel'!$G:$G,JR$4))</f>
        <v>0</v>
      </c>
      <c r="JT38" s="139">
        <f>(COUNTIFS('Estruturante Móvel'!$M:$M,$B38,'Estruturante Móvel'!$AM:$AM,JT$4))-(COUNTIFS('Estruturante Móvel'!$M:$M,$B38,'Estruturante Móvel'!$AM:$AM,JT$4,'Estruturante Móvel'!$AQ:$AQ,"REPARO FO"))</f>
        <v>0</v>
      </c>
      <c r="JU38" s="140">
        <f>(COUNTIFS('Estruturante Móvel'!$M:$M,$B38,'Estruturante Móvel'!$C:$C,"&lt;&gt;PREVISTO",'Estruturante Móvel'!$G:$G,JT$4))</f>
        <v>0</v>
      </c>
      <c r="JV38" s="139">
        <f>(COUNTIFS('Estruturante Móvel'!$M:$M,$B38,'Estruturante Móvel'!$AM:$AM,JV$4))-(COUNTIFS('Estruturante Móvel'!$M:$M,$B38,'Estruturante Móvel'!$AM:$AM,JV$4,'Estruturante Móvel'!$AQ:$AQ,"REPARO FO"))</f>
        <v>0</v>
      </c>
      <c r="JW38" s="140">
        <f>(COUNTIFS('Estruturante Móvel'!$M:$M,$B38,'Estruturante Móvel'!$C:$C,"&lt;&gt;PREVISTO",'Estruturante Móvel'!$G:$G,JV$4))</f>
        <v>0</v>
      </c>
      <c r="JX38" s="139">
        <f>(COUNTIFS('Estruturante Móvel'!$M:$M,$B38,'Estruturante Móvel'!$AM:$AM,JX$4))-(COUNTIFS('Estruturante Móvel'!$M:$M,$B38,'Estruturante Móvel'!$AM:$AM,JX$4,'Estruturante Móvel'!$AQ:$AQ,"REPARO FO"))</f>
        <v>0</v>
      </c>
      <c r="JY38" s="140">
        <f>(COUNTIFS('Estruturante Móvel'!$M:$M,$B38,'Estruturante Móvel'!$C:$C,"&lt;&gt;PREVISTO",'Estruturante Móvel'!$G:$G,JX$4))</f>
        <v>0</v>
      </c>
      <c r="JZ38" s="139">
        <f>(COUNTIFS('Estruturante Móvel'!$M:$M,$B38,'Estruturante Móvel'!$AM:$AM,JZ$4))-(COUNTIFS('Estruturante Móvel'!$M:$M,$B38,'Estruturante Móvel'!$AM:$AM,JZ$4,'Estruturante Móvel'!$AQ:$AQ,"REPARO FO"))</f>
        <v>0</v>
      </c>
      <c r="KA38" s="140">
        <f>(COUNTIFS('Estruturante Móvel'!$M:$M,$B38,'Estruturante Móvel'!$C:$C,"&lt;&gt;PREVISTO",'Estruturante Móvel'!$G:$G,JZ$4))</f>
        <v>0</v>
      </c>
      <c r="KB38" s="139">
        <f>(COUNTIFS('Estruturante Móvel'!$M:$M,$B38,'Estruturante Móvel'!$AM:$AM,KB$4))-(COUNTIFS('Estruturante Móvel'!$M:$M,$B38,'Estruturante Móvel'!$AM:$AM,KB$4,'Estruturante Móvel'!$AQ:$AQ,"REPARO FO"))</f>
        <v>0</v>
      </c>
      <c r="KC38" s="140">
        <f>(COUNTIFS('Estruturante Móvel'!$M:$M,$B38,'Estruturante Móvel'!$C:$C,"&lt;&gt;PREVISTO",'Estruturante Móvel'!$G:$G,KB$4))</f>
        <v>0</v>
      </c>
      <c r="KD38" s="139">
        <f>(COUNTIFS('Estruturante Móvel'!$M:$M,$B38,'Estruturante Móvel'!$AM:$AM,KD$4))-(COUNTIFS('Estruturante Móvel'!$M:$M,$B38,'Estruturante Móvel'!$AM:$AM,KD$4,'Estruturante Móvel'!$AQ:$AQ,"REPARO FO"))</f>
        <v>0</v>
      </c>
      <c r="KE38" s="140">
        <f>(COUNTIFS('Estruturante Móvel'!$M:$M,$B38,'Estruturante Móvel'!$C:$C,"&lt;&gt;PREVISTO",'Estruturante Móvel'!$G:$G,KD$4))</f>
        <v>0</v>
      </c>
      <c r="KF38" s="139">
        <f>(COUNTIFS('Estruturante Móvel'!$M:$M,$B38,'Estruturante Móvel'!$AM:$AM,KF$4))-(COUNTIFS('Estruturante Móvel'!$M:$M,$B38,'Estruturante Móvel'!$AM:$AM,KF$4,'Estruturante Móvel'!$AQ:$AQ,"REPARO FO"))</f>
        <v>0</v>
      </c>
      <c r="KG38" s="140">
        <f>(COUNTIFS('Estruturante Móvel'!$M:$M,$B38,'Estruturante Móvel'!$C:$C,"&lt;&gt;PREVISTO",'Estruturante Móvel'!$G:$G,KF$4))</f>
        <v>0</v>
      </c>
      <c r="KH38" s="139">
        <f>(COUNTIFS('Estruturante Móvel'!$M:$M,$B38,'Estruturante Móvel'!$AM:$AM,KH$4))-(COUNTIFS('Estruturante Móvel'!$M:$M,$B38,'Estruturante Móvel'!$AM:$AM,KH$4,'Estruturante Móvel'!$AQ:$AQ,"REPARO FO"))</f>
        <v>0</v>
      </c>
      <c r="KI38" s="140">
        <f>(COUNTIFS('Estruturante Móvel'!$M:$M,$B38,'Estruturante Móvel'!$C:$C,"&lt;&gt;PREVISTO",'Estruturante Móvel'!$G:$G,KH$4))</f>
        <v>0</v>
      </c>
      <c r="KJ38" s="139">
        <f>(COUNTIFS('Estruturante Móvel'!$M:$M,$B38,'Estruturante Móvel'!$AM:$AM,KJ$4))-(COUNTIFS('Estruturante Móvel'!$M:$M,$B38,'Estruturante Móvel'!$AM:$AM,KJ$4,'Estruturante Móvel'!$AQ:$AQ,"REPARO FO"))</f>
        <v>0</v>
      </c>
      <c r="KK38" s="140">
        <f>(COUNTIFS('Estruturante Móvel'!$M:$M,$B38,'Estruturante Móvel'!$C:$C,"&lt;&gt;PREVISTO",'Estruturante Móvel'!$G:$G,KJ$4))</f>
        <v>0</v>
      </c>
      <c r="KL38" s="139">
        <f>(COUNTIFS('Estruturante Móvel'!$M:$M,$B38,'Estruturante Móvel'!$AM:$AM,KL$4))-(COUNTIFS('Estruturante Móvel'!$M:$M,$B38,'Estruturante Móvel'!$AM:$AM,KL$4,'Estruturante Móvel'!$AQ:$AQ,"REPARO FO"))</f>
        <v>0</v>
      </c>
      <c r="KM38" s="140">
        <f>(COUNTIFS('Estruturante Móvel'!$M:$M,$B38,'Estruturante Móvel'!$C:$C,"&lt;&gt;PREVISTO",'Estruturante Móvel'!$G:$G,KL$4))</f>
        <v>0</v>
      </c>
      <c r="KN38" s="139">
        <f>(COUNTIFS('Estruturante Móvel'!$M:$M,$B38,'Estruturante Móvel'!$AM:$AM,KN$4))-(COUNTIFS('Estruturante Móvel'!$M:$M,$B38,'Estruturante Móvel'!$AM:$AM,KN$4,'Estruturante Móvel'!$AQ:$AQ,"REPARO FO"))</f>
        <v>0</v>
      </c>
      <c r="KO38" s="140">
        <f>(COUNTIFS('Estruturante Móvel'!$M:$M,$B38,'Estruturante Móvel'!$C:$C,"&lt;&gt;PREVISTO",'Estruturante Móvel'!$G:$G,KN$4))</f>
        <v>0</v>
      </c>
      <c r="KP38" s="139">
        <f>(COUNTIFS('Estruturante Móvel'!$M:$M,$B38,'Estruturante Móvel'!$AM:$AM,KP$4))-(COUNTIFS('Estruturante Móvel'!$M:$M,$B38,'Estruturante Móvel'!$AM:$AM,KP$4,'Estruturante Móvel'!$AQ:$AQ,"REPARO FO"))</f>
        <v>0</v>
      </c>
      <c r="KQ38" s="140">
        <f>(COUNTIFS('Estruturante Móvel'!$M:$M,$B38,'Estruturante Móvel'!$C:$C,"&lt;&gt;PREVISTO",'Estruturante Móvel'!$G:$G,KP$4))</f>
        <v>0</v>
      </c>
      <c r="KR38" s="139">
        <f>(COUNTIFS('Estruturante Móvel'!$M:$M,$B38,'Estruturante Móvel'!$AM:$AM,KR$4))-(COUNTIFS('Estruturante Móvel'!$M:$M,$B38,'Estruturante Móvel'!$AM:$AM,KR$4,'Estruturante Móvel'!$AQ:$AQ,"REPARO FO"))</f>
        <v>0</v>
      </c>
      <c r="KS38" s="140">
        <f>(COUNTIFS('Estruturante Móvel'!$M:$M,$B38,'Estruturante Móvel'!$C:$C,"&lt;&gt;PREVISTO",'Estruturante Móvel'!$G:$G,KR$4))</f>
        <v>0</v>
      </c>
      <c r="KT38" s="139">
        <f>(COUNTIFS('Estruturante Móvel'!$M:$M,$B38,'Estruturante Móvel'!$AM:$AM,KT$4))-(COUNTIFS('Estruturante Móvel'!$M:$M,$B38,'Estruturante Móvel'!$AM:$AM,KT$4,'Estruturante Móvel'!$AQ:$AQ,"REPARO FO"))</f>
        <v>0</v>
      </c>
      <c r="KU38" s="140">
        <f>(COUNTIFS('Estruturante Móvel'!$M:$M,$B38,'Estruturante Móvel'!$C:$C,"&lt;&gt;PREVISTO",'Estruturante Móvel'!$G:$G,KT$4))</f>
        <v>0</v>
      </c>
      <c r="KV38" s="139">
        <f>(COUNTIFS('Estruturante Móvel'!$M:$M,$B38,'Estruturante Móvel'!$AM:$AM,KV$4))-(COUNTIFS('Estruturante Móvel'!$M:$M,$B38,'Estruturante Móvel'!$AM:$AM,KV$4,'Estruturante Móvel'!$AQ:$AQ,"REPARO FO"))</f>
        <v>0</v>
      </c>
      <c r="KW38" s="140">
        <f>(COUNTIFS('Estruturante Móvel'!$M:$M,$B38,'Estruturante Móvel'!$C:$C,"&lt;&gt;PREVISTO",'Estruturante Móvel'!$G:$G,KV$4))</f>
        <v>0</v>
      </c>
      <c r="KX38" s="139">
        <f>(COUNTIFS('Estruturante Móvel'!$M:$M,$B38,'Estruturante Móvel'!$AM:$AM,KX$4))-(COUNTIFS('Estruturante Móvel'!$M:$M,$B38,'Estruturante Móvel'!$AM:$AM,KX$4,'Estruturante Móvel'!$AQ:$AQ,"REPARO FO"))</f>
        <v>0</v>
      </c>
      <c r="KY38" s="140">
        <f>(COUNTIFS('Estruturante Móvel'!$M:$M,$B38,'Estruturante Móvel'!$C:$C,"&lt;&gt;PREVISTO",'Estruturante Móvel'!$G:$G,KX$4))</f>
        <v>0</v>
      </c>
      <c r="KZ38" s="139">
        <f>(COUNTIFS('Estruturante Móvel'!$M:$M,$B38,'Estruturante Móvel'!$AM:$AM,KZ$4))-(COUNTIFS('Estruturante Móvel'!$M:$M,$B38,'Estruturante Móvel'!$AM:$AM,KZ$4,'Estruturante Móvel'!$AQ:$AQ,"REPARO FO"))</f>
        <v>0</v>
      </c>
      <c r="LA38" s="140">
        <f>(COUNTIFS('Estruturante Móvel'!$M:$M,$B38,'Estruturante Móvel'!$C:$C,"&lt;&gt;PREVISTO",'Estruturante Móvel'!$G:$G,KZ$4))</f>
        <v>0</v>
      </c>
      <c r="LB38" s="139">
        <f>(COUNTIFS('Estruturante Móvel'!$M:$M,$B38,'Estruturante Móvel'!$AM:$AM,LB$4))-(COUNTIFS('Estruturante Móvel'!$M:$M,$B38,'Estruturante Móvel'!$AM:$AM,LB$4,'Estruturante Móvel'!$AQ:$AQ,"REPARO FO"))</f>
        <v>0</v>
      </c>
      <c r="LC38" s="140">
        <f>(COUNTIFS('Estruturante Móvel'!$M:$M,$B38,'Estruturante Móvel'!$C:$C,"&lt;&gt;PREVISTO",'Estruturante Móvel'!$G:$G,LB$4))</f>
        <v>0</v>
      </c>
      <c r="LD38" s="139">
        <f>(COUNTIFS('Estruturante Móvel'!$M:$M,$B38,'Estruturante Móvel'!$AM:$AM,LD$4))-(COUNTIFS('Estruturante Móvel'!$M:$M,$B38,'Estruturante Móvel'!$AM:$AM,LD$4,'Estruturante Móvel'!$AQ:$AQ,"REPARO FO"))</f>
        <v>0</v>
      </c>
      <c r="LE38" s="140">
        <f>(COUNTIFS('Estruturante Móvel'!$M:$M,$B38,'Estruturante Móvel'!$C:$C,"&lt;&gt;PREVISTO",'Estruturante Móvel'!$G:$G,LD$4))</f>
        <v>0</v>
      </c>
      <c r="LF38" s="139">
        <f>(COUNTIFS('Estruturante Móvel'!$M:$M,$B38,'Estruturante Móvel'!$AM:$AM,LF$4))-(COUNTIFS('Estruturante Móvel'!$M:$M,$B38,'Estruturante Móvel'!$AM:$AM,LF$4,'Estruturante Móvel'!$AQ:$AQ,"REPARO FO"))</f>
        <v>0</v>
      </c>
      <c r="LG38" s="140">
        <f>(COUNTIFS('Estruturante Móvel'!$M:$M,$B38,'Estruturante Móvel'!$C:$C,"&lt;&gt;PREVISTO",'Estruturante Móvel'!$G:$G,LF$4))</f>
        <v>0</v>
      </c>
      <c r="LH38" s="139">
        <f>(COUNTIFS('Estruturante Móvel'!$M:$M,$B38,'Estruturante Móvel'!$AM:$AM,LH$4))-(COUNTIFS('Estruturante Móvel'!$M:$M,$B38,'Estruturante Móvel'!$AM:$AM,LH$4,'Estruturante Móvel'!$AQ:$AQ,"REPARO FO"))</f>
        <v>0</v>
      </c>
      <c r="LI38" s="140">
        <f>(COUNTIFS('Estruturante Móvel'!$M:$M,$B38,'Estruturante Móvel'!$C:$C,"&lt;&gt;PREVISTO",'Estruturante Móvel'!$G:$G,LH$4))</f>
        <v>0</v>
      </c>
      <c r="LJ38" s="139">
        <f>(COUNTIFS('Estruturante Móvel'!$M:$M,$B38,'Estruturante Móvel'!$AM:$AM,LJ$4))-(COUNTIFS('Estruturante Móvel'!$M:$M,$B38,'Estruturante Móvel'!$AM:$AM,LJ$4,'Estruturante Móvel'!$AQ:$AQ,"REPARO FO"))</f>
        <v>0</v>
      </c>
      <c r="LK38" s="140">
        <f>(COUNTIFS('Estruturante Móvel'!$M:$M,$B38,'Estruturante Móvel'!$C:$C,"&lt;&gt;PREVISTO",'Estruturante Móvel'!$G:$G,LJ$4))</f>
        <v>0</v>
      </c>
      <c r="LL38" s="139">
        <f>(COUNTIFS('Estruturante Móvel'!$M:$M,$B38,'Estruturante Móvel'!$AM:$AM,LL$4))-(COUNTIFS('Estruturante Móvel'!$M:$M,$B38,'Estruturante Móvel'!$AM:$AM,LL$4,'Estruturante Móvel'!$AQ:$AQ,"REPARO FO"))</f>
        <v>0</v>
      </c>
      <c r="LM38" s="140">
        <f>(COUNTIFS('Estruturante Móvel'!$M:$M,$B38,'Estruturante Móvel'!$C:$C,"&lt;&gt;PREVISTO",'Estruturante Móvel'!$G:$G,LL$4))</f>
        <v>0</v>
      </c>
      <c r="LN38" s="139">
        <f>(COUNTIFS('Estruturante Móvel'!$M:$M,$B38,'Estruturante Móvel'!$AM:$AM,LN$4))-(COUNTIFS('Estruturante Móvel'!$M:$M,$B38,'Estruturante Móvel'!$AM:$AM,LN$4,'Estruturante Móvel'!$AQ:$AQ,"REPARO FO"))</f>
        <v>0</v>
      </c>
      <c r="LO38" s="140">
        <f>(COUNTIFS('Estruturante Móvel'!$M:$M,$B38,'Estruturante Móvel'!$C:$C,"&lt;&gt;PREVISTO",'Estruturante Móvel'!$G:$G,LN$4))</f>
        <v>0</v>
      </c>
      <c r="LP38" s="139">
        <f>(COUNTIFS('Estruturante Móvel'!$M:$M,$B38,'Estruturante Móvel'!$AM:$AM,LP$4))-(COUNTIFS('Estruturante Móvel'!$M:$M,$B38,'Estruturante Móvel'!$AM:$AM,LP$4,'Estruturante Móvel'!$AQ:$AQ,"REPARO FO"))</f>
        <v>0</v>
      </c>
      <c r="LQ38" s="140">
        <f>(COUNTIFS('Estruturante Móvel'!$M:$M,$B38,'Estruturante Móvel'!$C:$C,"&lt;&gt;PREVISTO",'Estruturante Móvel'!$G:$G,LP$4))</f>
        <v>0</v>
      </c>
      <c r="LR38" s="139">
        <f>(COUNTIFS('Estruturante Móvel'!$M:$M,$B38,'Estruturante Móvel'!$AM:$AM,LR$4))-(COUNTIFS('Estruturante Móvel'!$M:$M,$B38,'Estruturante Móvel'!$AM:$AM,LR$4,'Estruturante Móvel'!$AQ:$AQ,"REPARO FO"))</f>
        <v>0</v>
      </c>
      <c r="LS38" s="140">
        <f>(COUNTIFS('Estruturante Móvel'!$M:$M,$B38,'Estruturante Móvel'!$C:$C,"&lt;&gt;PREVISTO",'Estruturante Móvel'!$G:$G,LR$4))</f>
        <v>0</v>
      </c>
      <c r="LT38" s="139">
        <f>(COUNTIFS('Estruturante Móvel'!$M:$M,$B38,'Estruturante Móvel'!$AM:$AM,LT$4))-(COUNTIFS('Estruturante Móvel'!$M:$M,$B38,'Estruturante Móvel'!$AM:$AM,LT$4,'Estruturante Móvel'!$AQ:$AQ,"REPARO FO"))</f>
        <v>0</v>
      </c>
      <c r="LU38" s="140">
        <f>(COUNTIFS('Estruturante Móvel'!$M:$M,$B38,'Estruturante Móvel'!$C:$C,"&lt;&gt;PREVISTO",'Estruturante Móvel'!$G:$G,LT$4))</f>
        <v>0</v>
      </c>
      <c r="LV38" s="139">
        <f>(COUNTIFS('Estruturante Móvel'!$M:$M,$B38,'Estruturante Móvel'!$AM:$AM,LV$4))-(COUNTIFS('Estruturante Móvel'!$M:$M,$B38,'Estruturante Móvel'!$AM:$AM,LV$4,'Estruturante Móvel'!$AQ:$AQ,"REPARO FO"))</f>
        <v>0</v>
      </c>
      <c r="LW38" s="140">
        <f>(COUNTIFS('Estruturante Móvel'!$M:$M,$B38,'Estruturante Móvel'!$C:$C,"&lt;&gt;PREVISTO",'Estruturante Móvel'!$G:$G,LV$4))</f>
        <v>0</v>
      </c>
      <c r="LX38" s="139">
        <f>(COUNTIFS('Estruturante Móvel'!$M:$M,$B38,'Estruturante Móvel'!$AM:$AM,LX$4))-(COUNTIFS('Estruturante Móvel'!$M:$M,$B38,'Estruturante Móvel'!$AM:$AM,LX$4,'Estruturante Móvel'!$AQ:$AQ,"REPARO FO"))</f>
        <v>0</v>
      </c>
      <c r="LY38" s="140">
        <f>(COUNTIFS('Estruturante Móvel'!$M:$M,$B38,'Estruturante Móvel'!$C:$C,"&lt;&gt;PREVISTO",'Estruturante Móvel'!$G:$G,LX$4))</f>
        <v>0</v>
      </c>
      <c r="LZ38" s="139">
        <f>(COUNTIFS('Estruturante Móvel'!$M:$M,$B38,'Estruturante Móvel'!$AM:$AM,LZ$4))-(COUNTIFS('Estruturante Móvel'!$M:$M,$B38,'Estruturante Móvel'!$AM:$AM,LZ$4,'Estruturante Móvel'!$AQ:$AQ,"REPARO FO"))</f>
        <v>0</v>
      </c>
      <c r="MA38" s="140">
        <f>(COUNTIFS('Estruturante Móvel'!$M:$M,$B38,'Estruturante Móvel'!$C:$C,"&lt;&gt;PREVISTO",'Estruturante Móvel'!$G:$G,LZ$4))</f>
        <v>0</v>
      </c>
      <c r="MB38" s="139">
        <f>(COUNTIFS('Estruturante Móvel'!$M:$M,$B38,'Estruturante Móvel'!$AM:$AM,MB$4))-(COUNTIFS('Estruturante Móvel'!$M:$M,$B38,'Estruturante Móvel'!$AM:$AM,MB$4,'Estruturante Móvel'!$AQ:$AQ,"REPARO FO"))</f>
        <v>0</v>
      </c>
      <c r="MC38" s="140">
        <f>(COUNTIFS('Estruturante Móvel'!$M:$M,$B38,'Estruturante Móvel'!$C:$C,"&lt;&gt;PREVISTO",'Estruturante Móvel'!$G:$G,MB$4))</f>
        <v>0</v>
      </c>
      <c r="MD38" s="139">
        <f>(COUNTIFS('Estruturante Móvel'!$M:$M,$B38,'Estruturante Móvel'!$AM:$AM,MD$4))-(COUNTIFS('Estruturante Móvel'!$M:$M,$B38,'Estruturante Móvel'!$AM:$AM,MD$4,'Estruturante Móvel'!$AQ:$AQ,"REPARO FO"))</f>
        <v>0</v>
      </c>
      <c r="ME38" s="140">
        <f>(COUNTIFS('Estruturante Móvel'!$M:$M,$B38,'Estruturante Móvel'!$C:$C,"&lt;&gt;PREVISTO",'Estruturante Móvel'!$G:$G,MD$4))</f>
        <v>0</v>
      </c>
      <c r="MF38" s="139">
        <f>(COUNTIFS('Estruturante Móvel'!$M:$M,$B38,'Estruturante Móvel'!$AM:$AM,MF$4))-(COUNTIFS('Estruturante Móvel'!$M:$M,$B38,'Estruturante Móvel'!$AM:$AM,MF$4,'Estruturante Móvel'!$AQ:$AQ,"REPARO FO"))</f>
        <v>0</v>
      </c>
      <c r="MG38" s="140">
        <f>(COUNTIFS('Estruturante Móvel'!$M:$M,$B38,'Estruturante Móvel'!$C:$C,"&lt;&gt;PREVISTO",'Estruturante Móvel'!$G:$G,MF$4))</f>
        <v>0</v>
      </c>
      <c r="MH38" s="139">
        <f>(COUNTIFS('Estruturante Móvel'!$M:$M,$B38,'Estruturante Móvel'!$AM:$AM,MH$4))-(COUNTIFS('Estruturante Móvel'!$M:$M,$B38,'Estruturante Móvel'!$AM:$AM,MH$4,'Estruturante Móvel'!$AQ:$AQ,"REPARO FO"))</f>
        <v>0</v>
      </c>
      <c r="MI38" s="140">
        <f>(COUNTIFS('Estruturante Móvel'!$M:$M,$B38,'Estruturante Móvel'!$C:$C,"&lt;&gt;PREVISTO",'Estruturante Móvel'!$G:$G,MH$4))</f>
        <v>0</v>
      </c>
      <c r="MJ38" s="139">
        <f>(COUNTIFS('Estruturante Móvel'!$M:$M,$B38,'Estruturante Móvel'!$AM:$AM,MJ$4))-(COUNTIFS('Estruturante Móvel'!$M:$M,$B38,'Estruturante Móvel'!$AM:$AM,MJ$4,'Estruturante Móvel'!$AQ:$AQ,"REPARO FO"))</f>
        <v>0</v>
      </c>
      <c r="MK38" s="140">
        <f>(COUNTIFS('Estruturante Móvel'!$M:$M,$B38,'Estruturante Móvel'!$C:$C,"&lt;&gt;PREVISTO",'Estruturante Móvel'!$G:$G,MJ$4))</f>
        <v>0</v>
      </c>
      <c r="ML38" s="139">
        <f>(COUNTIFS('Estruturante Móvel'!$M:$M,$B38,'Estruturante Móvel'!$AM:$AM,ML$4))-(COUNTIFS('Estruturante Móvel'!$M:$M,$B38,'Estruturante Móvel'!$AM:$AM,ML$4,'Estruturante Móvel'!$AQ:$AQ,"REPARO FO"))</f>
        <v>0</v>
      </c>
      <c r="MM38" s="140">
        <f>(COUNTIFS('Estruturante Móvel'!$M:$M,$B38,'Estruturante Móvel'!$C:$C,"&lt;&gt;PREVISTO",'Estruturante Móvel'!$G:$G,ML$4))</f>
        <v>0</v>
      </c>
      <c r="MN38" s="139">
        <f>(COUNTIFS('Estruturante Móvel'!$M:$M,$B38,'Estruturante Móvel'!$AM:$AM,MN$4))-(COUNTIFS('Estruturante Móvel'!$M:$M,$B38,'Estruturante Móvel'!$AM:$AM,MN$4,'Estruturante Móvel'!$AQ:$AQ,"REPARO FO"))</f>
        <v>0</v>
      </c>
      <c r="MO38" s="140">
        <f>(COUNTIFS('Estruturante Móvel'!$M:$M,$B38,'Estruturante Móvel'!$C:$C,"&lt;&gt;PREVISTO",'Estruturante Móvel'!$G:$G,MN$4))</f>
        <v>0</v>
      </c>
      <c r="MP38" s="139">
        <f>(COUNTIFS('Estruturante Móvel'!$M:$M,$B38,'Estruturante Móvel'!$AM:$AM,MP$4))-(COUNTIFS('Estruturante Móvel'!$M:$M,$B38,'Estruturante Móvel'!$AM:$AM,MP$4,'Estruturante Móvel'!$AQ:$AQ,"REPARO FO"))</f>
        <v>0</v>
      </c>
      <c r="MQ38" s="140">
        <f>(COUNTIFS('Estruturante Móvel'!$M:$M,$B38,'Estruturante Móvel'!$C:$C,"&lt;&gt;PREVISTO",'Estruturante Móvel'!$G:$G,MP$4))</f>
        <v>0</v>
      </c>
      <c r="MR38" s="139">
        <f>(COUNTIFS('Estruturante Móvel'!$M:$M,$B38,'Estruturante Móvel'!$AM:$AM,MR$4))-(COUNTIFS('Estruturante Móvel'!$M:$M,$B38,'Estruturante Móvel'!$AM:$AM,MR$4,'Estruturante Móvel'!$AQ:$AQ,"REPARO FO"))</f>
        <v>0</v>
      </c>
      <c r="MS38" s="140">
        <f>(COUNTIFS('Estruturante Móvel'!$M:$M,$B38,'Estruturante Móvel'!$C:$C,"&lt;&gt;PREVISTO",'Estruturante Móvel'!$G:$G,MR$4))</f>
        <v>0</v>
      </c>
      <c r="MT38" s="139">
        <f>(COUNTIFS('Estruturante Móvel'!$M:$M,$B38,'Estruturante Móvel'!$AM:$AM,MT$4))-(COUNTIFS('Estruturante Móvel'!$M:$M,$B38,'Estruturante Móvel'!$AM:$AM,MT$4,'Estruturante Móvel'!$AQ:$AQ,"REPARO FO"))</f>
        <v>0</v>
      </c>
      <c r="MU38" s="140">
        <f>(COUNTIFS('Estruturante Móvel'!$M:$M,$B38,'Estruturante Móvel'!$C:$C,"&lt;&gt;PREVISTO",'Estruturante Móvel'!$G:$G,MT$4))</f>
        <v>0</v>
      </c>
      <c r="MV38" s="139">
        <f>(COUNTIFS('Estruturante Móvel'!$M:$M,$B38,'Estruturante Móvel'!$AM:$AM,MV$4))-(COUNTIFS('Estruturante Móvel'!$M:$M,$B38,'Estruturante Móvel'!$AM:$AM,MV$4,'Estruturante Móvel'!$AQ:$AQ,"REPARO FO"))</f>
        <v>0</v>
      </c>
      <c r="MW38" s="140">
        <f>(COUNTIFS('Estruturante Móvel'!$M:$M,$B38,'Estruturante Móvel'!$C:$C,"&lt;&gt;PREVISTO",'Estruturante Móvel'!$G:$G,MV$4))</f>
        <v>0</v>
      </c>
      <c r="MX38" s="139">
        <f>(COUNTIFS('Estruturante Móvel'!$M:$M,$B38,'Estruturante Móvel'!$AM:$AM,MX$4))-(COUNTIFS('Estruturante Móvel'!$M:$M,$B38,'Estruturante Móvel'!$AM:$AM,MX$4,'Estruturante Móvel'!$AQ:$AQ,"REPARO FO"))</f>
        <v>0</v>
      </c>
      <c r="MY38" s="140">
        <f>(COUNTIFS('Estruturante Móvel'!$M:$M,$B38,'Estruturante Móvel'!$C:$C,"&lt;&gt;PREVISTO",'Estruturante Móvel'!$G:$G,MX$4))</f>
        <v>0</v>
      </c>
      <c r="MZ38" s="139">
        <f>(COUNTIFS('Estruturante Móvel'!$M:$M,$B38,'Estruturante Móvel'!$AM:$AM,MZ$4))-(COUNTIFS('Estruturante Móvel'!$M:$M,$B38,'Estruturante Móvel'!$AM:$AM,MZ$4,'Estruturante Móvel'!$AQ:$AQ,"REPARO FO"))</f>
        <v>0</v>
      </c>
      <c r="NA38" s="140">
        <f>(COUNTIFS('Estruturante Móvel'!$M:$M,$B38,'Estruturante Móvel'!$C:$C,"&lt;&gt;PREVISTO",'Estruturante Móvel'!$G:$G,MZ$4))</f>
        <v>0</v>
      </c>
      <c r="NB38" s="139">
        <f>(COUNTIFS('Estruturante Móvel'!$M:$M,$B38,'Estruturante Móvel'!$AM:$AM,NB$4))-(COUNTIFS('Estruturante Móvel'!$M:$M,$B38,'Estruturante Móvel'!$AM:$AM,NB$4,'Estruturante Móvel'!$AQ:$AQ,"REPARO FO"))</f>
        <v>0</v>
      </c>
      <c r="NC38" s="140">
        <f>(COUNTIFS('Estruturante Móvel'!$M:$M,$B38,'Estruturante Móvel'!$C:$C,"&lt;&gt;PREVISTO",'Estruturante Móvel'!$G:$G,NB$4))</f>
        <v>0</v>
      </c>
      <c r="ND38" s="139">
        <f>(COUNTIFS('Estruturante Móvel'!$M:$M,$B38,'Estruturante Móvel'!$AM:$AM,ND$4))-(COUNTIFS('Estruturante Móvel'!$M:$M,$B38,'Estruturante Móvel'!$AM:$AM,ND$4,'Estruturante Móvel'!$AQ:$AQ,"REPARO FO"))</f>
        <v>0</v>
      </c>
      <c r="NE38" s="140">
        <f>(COUNTIFS('Estruturante Móvel'!$M:$M,$B38,'Estruturante Móvel'!$C:$C,"&lt;&gt;PREVISTO",'Estruturante Móvel'!$G:$G,ND$4))</f>
        <v>0</v>
      </c>
      <c r="NF38" s="139">
        <f>(COUNTIFS('Estruturante Móvel'!$M:$M,$B38,'Estruturante Móvel'!$AM:$AM,NF$4))-(COUNTIFS('Estruturante Móvel'!$M:$M,$B38,'Estruturante Móvel'!$AM:$AM,NF$4,'Estruturante Móvel'!$AQ:$AQ,"REPARO FO"))</f>
        <v>0</v>
      </c>
      <c r="NG38" s="140">
        <f>(COUNTIFS('Estruturante Móvel'!$M:$M,$B38,'Estruturante Móvel'!$C:$C,"&lt;&gt;PREVISTO",'Estruturante Móvel'!$G:$G,NF$4))</f>
        <v>0</v>
      </c>
      <c r="NH38" s="139">
        <f>(COUNTIFS('Estruturante Móvel'!$M:$M,$B38,'Estruturante Móvel'!$AM:$AM,NH$4))-(COUNTIFS('Estruturante Móvel'!$M:$M,$B38,'Estruturante Móvel'!$AM:$AM,NH$4,'Estruturante Móvel'!$AQ:$AQ,"REPARO FO"))</f>
        <v>0</v>
      </c>
      <c r="NI38" s="140">
        <f>(COUNTIFS('Estruturante Móvel'!$M:$M,$B38,'Estruturante Móvel'!$C:$C,"&lt;&gt;PREVISTO",'Estruturante Móvel'!$G:$G,NH$4))</f>
        <v>0</v>
      </c>
    </row>
    <row r="39" spans="1:373" hidden="1" outlineLevel="1">
      <c r="B39" s="205" t="s">
        <v>444</v>
      </c>
      <c r="C39" s="161" t="s">
        <v>186</v>
      </c>
      <c r="D39" s="161">
        <f>COUNTIFS('Estruturante Móvel'!$M:$M,B38,'Estruturante Móvel'!$L:$L,'CRONOGRAMA_CONST+MIGRACAO'!B39)</f>
        <v>1</v>
      </c>
      <c r="E39" s="161">
        <f>(COUNTIFS('Estruturante Móvel'!$M:$M,B38,'Estruturante Móvel'!$C:$C,"&lt;&gt;PREVISTO",'Estruturante Móvel'!$L:$L,'CRONOGRAMA_CONST+MIGRACAO'!B39))</f>
        <v>1</v>
      </c>
      <c r="F39" s="162">
        <f>(COUNTIFS('Estruturante Móvel'!$M:$M,B38,'Estruturante Móvel'!$C:$C,"PREVISTO",'Estruturante Móvel'!$L:$L,'CRONOGRAMA_CONST+MIGRACAO'!B39))</f>
        <v>0</v>
      </c>
      <c r="G39" s="162"/>
      <c r="H39" s="165" t="str">
        <f t="shared" si="381"/>
        <v>Concluído</v>
      </c>
      <c r="I39" s="166">
        <v>45566</v>
      </c>
      <c r="J39" s="160">
        <f t="shared" si="382"/>
        <v>1</v>
      </c>
      <c r="K39" s="157">
        <f t="shared" si="383"/>
        <v>1</v>
      </c>
      <c r="L39" s="139">
        <f>(COUNTIFS('Estruturante Móvel'!$M:$M,$B38,'Estruturante Móvel'!$AM:$AM,L$4,'Estruturante Móvel'!$L:$L,'CRONOGRAMA_CONST+MIGRACAO'!$B39))</f>
        <v>0</v>
      </c>
      <c r="M39" s="140">
        <f>(COUNTIFS('Estruturante Móvel'!$M:$M,$B38,'Estruturante Móvel'!$C:$C,"&lt;&gt;PREVISTO",'Estruturante Móvel'!$G:$G,L$4,'Estruturante Móvel'!$L:$L,'CRONOGRAMA_CONST+MIGRACAO'!B$7))</f>
        <v>0</v>
      </c>
      <c r="N39" s="139">
        <f>(COUNTIFS('Estruturante Móvel'!$M:$M,$B38,'Estruturante Móvel'!$AM:$AM,N$4,'Estruturante Móvel'!$L:$L,'CRONOGRAMA_CONST+MIGRACAO'!$B39))</f>
        <v>0</v>
      </c>
      <c r="O39" s="140">
        <f>(COUNTIFS('Estruturante Móvel'!$M:$M,$B38,'Estruturante Móvel'!$C:$C,"&lt;&gt;PREVISTO",'Estruturante Móvel'!$G:$G,N$4,'Estruturante Móvel'!$L:$L,'CRONOGRAMA_CONST+MIGRACAO'!D$7))</f>
        <v>0</v>
      </c>
      <c r="P39" s="139">
        <f>(COUNTIFS('Estruturante Móvel'!$M:$M,$B38,'Estruturante Móvel'!$AM:$AM,P$4,'Estruturante Móvel'!$L:$L,'CRONOGRAMA_CONST+MIGRACAO'!$B39))</f>
        <v>0</v>
      </c>
      <c r="Q39" s="140">
        <f>(COUNTIFS('Estruturante Móvel'!$M:$M,$B38,'Estruturante Móvel'!$C:$C,"&lt;&gt;PREVISTO",'Estruturante Móvel'!$G:$G,P$4,'Estruturante Móvel'!$L:$L,'CRONOGRAMA_CONST+MIGRACAO'!F$7))</f>
        <v>0</v>
      </c>
      <c r="R39" s="139">
        <f>(COUNTIFS('Estruturante Móvel'!$M:$M,$B38,'Estruturante Móvel'!$AM:$AM,R$4,'Estruturante Móvel'!$L:$L,'CRONOGRAMA_CONST+MIGRACAO'!$B39))</f>
        <v>0</v>
      </c>
      <c r="S39" s="140">
        <f>(COUNTIFS('Estruturante Móvel'!$M:$M,$B38,'Estruturante Móvel'!$C:$C,"&lt;&gt;PREVISTO",'Estruturante Móvel'!$G:$G,R$4,'Estruturante Móvel'!$L:$L,'CRONOGRAMA_CONST+MIGRACAO'!H$7))</f>
        <v>0</v>
      </c>
      <c r="T39" s="139">
        <f>(COUNTIFS('Estruturante Móvel'!$M:$M,$B38,'Estruturante Móvel'!$AM:$AM,T$4,'Estruturante Móvel'!$L:$L,'CRONOGRAMA_CONST+MIGRACAO'!$B39))</f>
        <v>0</v>
      </c>
      <c r="U39" s="140">
        <f>(COUNTIFS('Estruturante Móvel'!$M:$M,$B38,'Estruturante Móvel'!$C:$C,"&lt;&gt;PREVISTO",'Estruturante Móvel'!$G:$G,T$4,'Estruturante Móvel'!$L:$L,'CRONOGRAMA_CONST+MIGRACAO'!J$7))</f>
        <v>0</v>
      </c>
      <c r="V39" s="139">
        <f>(COUNTIFS('Estruturante Móvel'!$M:$M,$B38,'Estruturante Móvel'!$AM:$AM,V$4,'Estruturante Móvel'!$L:$L,'CRONOGRAMA_CONST+MIGRACAO'!$B39))</f>
        <v>0</v>
      </c>
      <c r="W39" s="140">
        <f>(COUNTIFS('Estruturante Móvel'!$M:$M,$B38,'Estruturante Móvel'!$C:$C,"&lt;&gt;PREVISTO",'Estruturante Móvel'!$G:$G,V$4,'Estruturante Móvel'!$L:$L,'CRONOGRAMA_CONST+MIGRACAO'!L$7))</f>
        <v>0</v>
      </c>
      <c r="X39" s="139">
        <f>(COUNTIFS('Estruturante Móvel'!$M:$M,$B38,'Estruturante Móvel'!$AM:$AM,X$4,'Estruturante Móvel'!$L:$L,'CRONOGRAMA_CONST+MIGRACAO'!$B39))</f>
        <v>0</v>
      </c>
      <c r="Y39" s="140">
        <f>(COUNTIFS('Estruturante Móvel'!$M:$M,$B38,'Estruturante Móvel'!$C:$C,"&lt;&gt;PREVISTO",'Estruturante Móvel'!$G:$G,X$4,'Estruturante Móvel'!$L:$L,'CRONOGRAMA_CONST+MIGRACAO'!N$7))</f>
        <v>0</v>
      </c>
      <c r="Z39" s="139">
        <f>(COUNTIFS('Estruturante Móvel'!$M:$M,$B38,'Estruturante Móvel'!$AM:$AM,Z$4,'Estruturante Móvel'!$L:$L,'CRONOGRAMA_CONST+MIGRACAO'!$B39))</f>
        <v>0</v>
      </c>
      <c r="AA39" s="140">
        <f>(COUNTIFS('Estruturante Móvel'!$M:$M,$B38,'Estruturante Móvel'!$C:$C,"&lt;&gt;PREVISTO",'Estruturante Móvel'!$G:$G,Z$4,'Estruturante Móvel'!$L:$L,'CRONOGRAMA_CONST+MIGRACAO'!P$7))</f>
        <v>0</v>
      </c>
      <c r="AB39" s="139">
        <f>(COUNTIFS('Estruturante Móvel'!$M:$M,$B38,'Estruturante Móvel'!$AM:$AM,AB$4,'Estruturante Móvel'!$L:$L,'CRONOGRAMA_CONST+MIGRACAO'!$B39))</f>
        <v>0</v>
      </c>
      <c r="AC39" s="140">
        <f>(COUNTIFS('Estruturante Móvel'!$M:$M,$B38,'Estruturante Móvel'!$C:$C,"&lt;&gt;PREVISTO",'Estruturante Móvel'!$G:$G,AB$4,'Estruturante Móvel'!$L:$L,'CRONOGRAMA_CONST+MIGRACAO'!R$7))</f>
        <v>0</v>
      </c>
      <c r="AD39" s="139">
        <f>(COUNTIFS('Estruturante Móvel'!$M:$M,$B38,'Estruturante Móvel'!$AM:$AM,AD$4,'Estruturante Móvel'!$L:$L,'CRONOGRAMA_CONST+MIGRACAO'!$B39))</f>
        <v>0</v>
      </c>
      <c r="AE39" s="140">
        <f>(COUNTIFS('Estruturante Móvel'!$M:$M,$B38,'Estruturante Móvel'!$C:$C,"&lt;&gt;PREVISTO",'Estruturante Móvel'!$G:$G,AD$4,'Estruturante Móvel'!$L:$L,'CRONOGRAMA_CONST+MIGRACAO'!T$7))</f>
        <v>0</v>
      </c>
      <c r="AF39" s="139">
        <f>(COUNTIFS('Estruturante Móvel'!$M:$M,$B38,'Estruturante Móvel'!$AM:$AM,AF$4,'Estruturante Móvel'!$L:$L,'CRONOGRAMA_CONST+MIGRACAO'!$B39))</f>
        <v>0</v>
      </c>
      <c r="AG39" s="140">
        <f>(COUNTIFS('Estruturante Móvel'!$M:$M,$B38,'Estruturante Móvel'!$C:$C,"&lt;&gt;PREVISTO",'Estruturante Móvel'!$G:$G,AF$4,'Estruturante Móvel'!$L:$L,'CRONOGRAMA_CONST+MIGRACAO'!V$7))</f>
        <v>0</v>
      </c>
      <c r="AH39" s="139">
        <f>(COUNTIFS('Estruturante Móvel'!$M:$M,$B38,'Estruturante Móvel'!$AM:$AM,AH$4,'Estruturante Móvel'!$L:$L,'CRONOGRAMA_CONST+MIGRACAO'!$B39))</f>
        <v>0</v>
      </c>
      <c r="AI39" s="140">
        <f>(COUNTIFS('Estruturante Móvel'!$M:$M,$B38,'Estruturante Móvel'!$C:$C,"&lt;&gt;PREVISTO",'Estruturante Móvel'!$G:$G,AH$4,'Estruturante Móvel'!$L:$L,'CRONOGRAMA_CONST+MIGRACAO'!X$7))</f>
        <v>0</v>
      </c>
      <c r="AJ39" s="139">
        <f>(COUNTIFS('Estruturante Móvel'!$M:$M,$B38,'Estruturante Móvel'!$AM:$AM,AJ$4,'Estruturante Móvel'!$L:$L,'CRONOGRAMA_CONST+MIGRACAO'!$B39))</f>
        <v>0</v>
      </c>
      <c r="AK39" s="140">
        <f>(COUNTIFS('Estruturante Móvel'!$M:$M,$B38,'Estruturante Móvel'!$C:$C,"&lt;&gt;PREVISTO",'Estruturante Móvel'!$G:$G,AJ$4,'Estruturante Móvel'!$L:$L,'CRONOGRAMA_CONST+MIGRACAO'!Z$7))</f>
        <v>0</v>
      </c>
      <c r="AL39" s="139">
        <f>(COUNTIFS('Estruturante Móvel'!$M:$M,$B38,'Estruturante Móvel'!$AM:$AM,AL$4,'Estruturante Móvel'!$L:$L,'CRONOGRAMA_CONST+MIGRACAO'!$B39))</f>
        <v>0</v>
      </c>
      <c r="AM39" s="140">
        <f>(COUNTIFS('Estruturante Móvel'!$M:$M,$B38,'Estruturante Móvel'!$C:$C,"&lt;&gt;PREVISTO",'Estruturante Móvel'!$G:$G,AL$4,'Estruturante Móvel'!$L:$L,'CRONOGRAMA_CONST+MIGRACAO'!AB$7))</f>
        <v>0</v>
      </c>
      <c r="AN39" s="139">
        <f>(COUNTIFS('Estruturante Móvel'!$M:$M,$B38,'Estruturante Móvel'!$AM:$AM,AN$4,'Estruturante Móvel'!$L:$L,'CRONOGRAMA_CONST+MIGRACAO'!$B39))</f>
        <v>0</v>
      </c>
      <c r="AO39" s="140">
        <f>(COUNTIFS('Estruturante Móvel'!$M:$M,$B38,'Estruturante Móvel'!$C:$C,"&lt;&gt;PREVISTO",'Estruturante Móvel'!$G:$G,AN$4,'Estruturante Móvel'!$L:$L,'CRONOGRAMA_CONST+MIGRACAO'!AD$7))</f>
        <v>0</v>
      </c>
      <c r="AP39" s="139">
        <f>(COUNTIFS('Estruturante Móvel'!$M:$M,$B38,'Estruturante Móvel'!$AM:$AM,AP$4,'Estruturante Móvel'!$L:$L,'CRONOGRAMA_CONST+MIGRACAO'!$B39))</f>
        <v>0</v>
      </c>
      <c r="AQ39" s="140">
        <f>(COUNTIFS('Estruturante Móvel'!$M:$M,$B38,'Estruturante Móvel'!$C:$C,"&lt;&gt;PREVISTO",'Estruturante Móvel'!$G:$G,AP$4,'Estruturante Móvel'!$L:$L,'CRONOGRAMA_CONST+MIGRACAO'!AF$7))</f>
        <v>0</v>
      </c>
      <c r="AR39" s="139">
        <f>(COUNTIFS('Estruturante Móvel'!$M:$M,$B38,'Estruturante Móvel'!$AM:$AM,AR$4,'Estruturante Móvel'!$L:$L,'CRONOGRAMA_CONST+MIGRACAO'!$B39))</f>
        <v>0</v>
      </c>
      <c r="AS39" s="140">
        <f>(COUNTIFS('Estruturante Móvel'!$M:$M,$B38,'Estruturante Móvel'!$C:$C,"&lt;&gt;PREVISTO",'Estruturante Móvel'!$G:$G,AR$4,'Estruturante Móvel'!$L:$L,'CRONOGRAMA_CONST+MIGRACAO'!AH$7))</f>
        <v>0</v>
      </c>
      <c r="AT39" s="139">
        <f>(COUNTIFS('Estruturante Móvel'!$M:$M,$B38,'Estruturante Móvel'!$AM:$AM,AT$4,'Estruturante Móvel'!$L:$L,'CRONOGRAMA_CONST+MIGRACAO'!$B39))</f>
        <v>0</v>
      </c>
      <c r="AU39" s="140">
        <f>(COUNTIFS('Estruturante Móvel'!$M:$M,$B38,'Estruturante Móvel'!$C:$C,"&lt;&gt;PREVISTO",'Estruturante Móvel'!$G:$G,AT$4,'Estruturante Móvel'!$L:$L,'CRONOGRAMA_CONST+MIGRACAO'!AJ$7))</f>
        <v>0</v>
      </c>
      <c r="AV39" s="139">
        <f>(COUNTIFS('Estruturante Móvel'!$M:$M,$B38,'Estruturante Móvel'!$AM:$AM,AV$4,'Estruturante Móvel'!$L:$L,'CRONOGRAMA_CONST+MIGRACAO'!$B39))</f>
        <v>0</v>
      </c>
      <c r="AW39" s="140">
        <f>(COUNTIFS('Estruturante Móvel'!$M:$M,$B38,'Estruturante Móvel'!$C:$C,"&lt;&gt;PREVISTO",'Estruturante Móvel'!$G:$G,AV$4,'Estruturante Móvel'!$L:$L,'CRONOGRAMA_CONST+MIGRACAO'!AL$7))</f>
        <v>0</v>
      </c>
      <c r="AX39" s="139">
        <f>(COUNTIFS('Estruturante Móvel'!$M:$M,$B38,'Estruturante Móvel'!$AM:$AM,AX$4,'Estruturante Móvel'!$L:$L,'CRONOGRAMA_CONST+MIGRACAO'!$B39))</f>
        <v>0</v>
      </c>
      <c r="AY39" s="140">
        <f>(COUNTIFS('Estruturante Móvel'!$M:$M,$B38,'Estruturante Móvel'!$C:$C,"&lt;&gt;PREVISTO",'Estruturante Móvel'!$G:$G,AX$4,'Estruturante Móvel'!$L:$L,'CRONOGRAMA_CONST+MIGRACAO'!AN$7))</f>
        <v>0</v>
      </c>
      <c r="AZ39" s="139">
        <f>(COUNTIFS('Estruturante Móvel'!$M:$M,$B38,'Estruturante Móvel'!$AM:$AM,AZ$4,'Estruturante Móvel'!$L:$L,'CRONOGRAMA_CONST+MIGRACAO'!$B39))</f>
        <v>0</v>
      </c>
      <c r="BA39" s="140">
        <f>(COUNTIFS('Estruturante Móvel'!$M:$M,$B38,'Estruturante Móvel'!$C:$C,"&lt;&gt;PREVISTO",'Estruturante Móvel'!$G:$G,AZ$4,'Estruturante Móvel'!$L:$L,'CRONOGRAMA_CONST+MIGRACAO'!AP$7))</f>
        <v>0</v>
      </c>
      <c r="BB39" s="139">
        <f>(COUNTIFS('Estruturante Móvel'!$M:$M,$B38,'Estruturante Móvel'!$AM:$AM,BB$4,'Estruturante Móvel'!$L:$L,'CRONOGRAMA_CONST+MIGRACAO'!$B39))</f>
        <v>0</v>
      </c>
      <c r="BC39" s="140">
        <f>(COUNTIFS('Estruturante Móvel'!$M:$M,$B38,'Estruturante Móvel'!$C:$C,"&lt;&gt;PREVISTO",'Estruturante Móvel'!$G:$G,BB$4,'Estruturante Móvel'!$L:$L,'CRONOGRAMA_CONST+MIGRACAO'!AR$7))</f>
        <v>0</v>
      </c>
      <c r="BD39" s="139">
        <f>(COUNTIFS('Estruturante Móvel'!$M:$M,$B38,'Estruturante Móvel'!$AM:$AM,BD$4,'Estruturante Móvel'!$L:$L,'CRONOGRAMA_CONST+MIGRACAO'!$B39))</f>
        <v>0</v>
      </c>
      <c r="BE39" s="140">
        <f>(COUNTIFS('Estruturante Móvel'!$M:$M,$B38,'Estruturante Móvel'!$C:$C,"&lt;&gt;PREVISTO",'Estruturante Móvel'!$G:$G,BD$4,'Estruturante Móvel'!$L:$L,'CRONOGRAMA_CONST+MIGRACAO'!AT$7))</f>
        <v>0</v>
      </c>
      <c r="BF39" s="139">
        <f>(COUNTIFS('Estruturante Móvel'!$M:$M,$B38,'Estruturante Móvel'!$AM:$AM,BF$4,'Estruturante Móvel'!$L:$L,'CRONOGRAMA_CONST+MIGRACAO'!$B39))</f>
        <v>0</v>
      </c>
      <c r="BG39" s="140">
        <f>(COUNTIFS('Estruturante Móvel'!$M:$M,$B38,'Estruturante Móvel'!$C:$C,"&lt;&gt;PREVISTO",'Estruturante Móvel'!$G:$G,BF$4,'Estruturante Móvel'!$L:$L,'CRONOGRAMA_CONST+MIGRACAO'!AV$7))</f>
        <v>0</v>
      </c>
      <c r="BH39" s="139">
        <f>(COUNTIFS('Estruturante Móvel'!$M:$M,$B38,'Estruturante Móvel'!$AM:$AM,BH$4,'Estruturante Móvel'!$L:$L,'CRONOGRAMA_CONST+MIGRACAO'!$B39))</f>
        <v>0</v>
      </c>
      <c r="BI39" s="140">
        <f>(COUNTIFS('Estruturante Móvel'!$M:$M,$B38,'Estruturante Móvel'!$C:$C,"&lt;&gt;PREVISTO",'Estruturante Móvel'!$G:$G,BH$4,'Estruturante Móvel'!$L:$L,'CRONOGRAMA_CONST+MIGRACAO'!AX$7))</f>
        <v>0</v>
      </c>
      <c r="BJ39" s="139">
        <f>(COUNTIFS('Estruturante Móvel'!$M:$M,$B38,'Estruturante Móvel'!$AM:$AM,BJ$4,'Estruturante Móvel'!$L:$L,'CRONOGRAMA_CONST+MIGRACAO'!$B39))</f>
        <v>0</v>
      </c>
      <c r="BK39" s="140">
        <f>(COUNTIFS('Estruturante Móvel'!$M:$M,$B38,'Estruturante Móvel'!$C:$C,"&lt;&gt;PREVISTO",'Estruturante Móvel'!$G:$G,BJ$4,'Estruturante Móvel'!$L:$L,'CRONOGRAMA_CONST+MIGRACAO'!AZ$7))</f>
        <v>0</v>
      </c>
      <c r="BL39" s="139">
        <f>(COUNTIFS('Estruturante Móvel'!$M:$M,$B38,'Estruturante Móvel'!$AM:$AM,BL$4,'Estruturante Móvel'!$L:$L,'CRONOGRAMA_CONST+MIGRACAO'!$B39))</f>
        <v>0</v>
      </c>
      <c r="BM39" s="140">
        <f>(COUNTIFS('Estruturante Móvel'!$M:$M,$B38,'Estruturante Móvel'!$C:$C,"&lt;&gt;PREVISTO",'Estruturante Móvel'!$G:$G,BL$4,'Estruturante Móvel'!$L:$L,'CRONOGRAMA_CONST+MIGRACAO'!BB$7))</f>
        <v>0</v>
      </c>
      <c r="BN39" s="139">
        <f>(COUNTIFS('Estruturante Móvel'!$M:$M,$B38,'Estruturante Móvel'!$AM:$AM,BN$4,'Estruturante Móvel'!$L:$L,'CRONOGRAMA_CONST+MIGRACAO'!$B39))</f>
        <v>0</v>
      </c>
      <c r="BO39" s="140">
        <f>(COUNTIFS('Estruturante Móvel'!$M:$M,$B38,'Estruturante Móvel'!$C:$C,"&lt;&gt;PREVISTO",'Estruturante Móvel'!$G:$G,BN$4,'Estruturante Móvel'!$L:$L,'CRONOGRAMA_CONST+MIGRACAO'!BD$7))</f>
        <v>0</v>
      </c>
      <c r="BP39" s="139">
        <f>(COUNTIFS('Estruturante Móvel'!$M:$M,$B38,'Estruturante Móvel'!$AM:$AM,BP$4,'Estruturante Móvel'!$L:$L,'CRONOGRAMA_CONST+MIGRACAO'!$B39))</f>
        <v>0</v>
      </c>
      <c r="BQ39" s="140">
        <f>(COUNTIFS('Estruturante Móvel'!$M:$M,$B38,'Estruturante Móvel'!$C:$C,"&lt;&gt;PREVISTO",'Estruturante Móvel'!$G:$G,BP$4,'Estruturante Móvel'!$L:$L,'CRONOGRAMA_CONST+MIGRACAO'!BF$7))</f>
        <v>0</v>
      </c>
      <c r="BR39" s="139">
        <f>(COUNTIFS('Estruturante Móvel'!$M:$M,$B38,'Estruturante Móvel'!$AM:$AM,BR$4,'Estruturante Móvel'!$L:$L,'CRONOGRAMA_CONST+MIGRACAO'!$B39))</f>
        <v>0</v>
      </c>
      <c r="BS39" s="140">
        <f>(COUNTIFS('Estruturante Móvel'!$M:$M,$B38,'Estruturante Móvel'!$C:$C,"&lt;&gt;PREVISTO",'Estruturante Móvel'!$G:$G,BR$4,'Estruturante Móvel'!$L:$L,'CRONOGRAMA_CONST+MIGRACAO'!BH$7))</f>
        <v>0</v>
      </c>
      <c r="BT39" s="139">
        <f>(COUNTIFS('Estruturante Móvel'!$M:$M,$B39,'Estruturante Móvel'!$AM:$AM,BT$4))-(COUNTIFS('Estruturante Móvel'!$M:$M,$B39,'Estruturante Móvel'!$AM:$AM,BT$4,'Estruturante Móvel'!$AQ:$AQ,"REPARO FO"))</f>
        <v>0</v>
      </c>
      <c r="BU39" s="140">
        <f>(COUNTIFS('Estruturante Móvel'!$M:$M,$B38,'Estruturante Móvel'!$C:$C,"&lt;&gt;PREVISTO",'Estruturante Móvel'!$G:$G,BT$4,'Estruturante Móvel'!$L:$L,'CRONOGRAMA_CONST+MIGRACAO'!BJ$7))</f>
        <v>0</v>
      </c>
      <c r="BV39" s="139">
        <f>(COUNTIFS('Estruturante Móvel'!$M:$M,$B39,'Estruturante Móvel'!$AM:$AM,BV$4))-(COUNTIFS('Estruturante Móvel'!$M:$M,$B39,'Estruturante Móvel'!$AM:$AM,BV$4,'Estruturante Móvel'!$AQ:$AQ,"REPARO FO"))</f>
        <v>0</v>
      </c>
      <c r="BW39" s="140">
        <f>(COUNTIFS('Estruturante Móvel'!$M:$M,$B38,'Estruturante Móvel'!$C:$C,"&lt;&gt;PREVISTO",'Estruturante Móvel'!$G:$G,BV$4,'Estruturante Móvel'!$L:$L,'CRONOGRAMA_CONST+MIGRACAO'!BL$7))</f>
        <v>0</v>
      </c>
      <c r="BX39" s="139">
        <f>(COUNTIFS('Estruturante Móvel'!$M:$M,$B39,'Estruturante Móvel'!$AM:$AM,BX$4))-(COUNTIFS('Estruturante Móvel'!$M:$M,$B39,'Estruturante Móvel'!$AM:$AM,BX$4,'Estruturante Móvel'!$AQ:$AQ,"REPARO FO"))</f>
        <v>0</v>
      </c>
      <c r="BY39" s="140">
        <f>(COUNTIFS('Estruturante Móvel'!$M:$M,$B38,'Estruturante Móvel'!$C:$C,"&lt;&gt;PREVISTO",'Estruturante Móvel'!$G:$G,BX$4,'Estruturante Móvel'!$L:$L,'CRONOGRAMA_CONST+MIGRACAO'!BN$7))</f>
        <v>0</v>
      </c>
      <c r="BZ39" s="139">
        <f>(COUNTIFS('Estruturante Móvel'!$M:$M,$B39,'Estruturante Móvel'!$AM:$AM,BZ$4))-(COUNTIFS('Estruturante Móvel'!$M:$M,$B39,'Estruturante Móvel'!$AM:$AM,BZ$4,'Estruturante Móvel'!$AQ:$AQ,"REPARO FO"))</f>
        <v>0</v>
      </c>
      <c r="CA39" s="140">
        <f>(COUNTIFS('Estruturante Móvel'!$M:$M,$B38,'Estruturante Móvel'!$C:$C,"&lt;&gt;PREVISTO",'Estruturante Móvel'!$G:$G,BZ$4,'Estruturante Móvel'!$L:$L,'CRONOGRAMA_CONST+MIGRACAO'!BP$7))</f>
        <v>0</v>
      </c>
      <c r="CB39" s="139">
        <f>(COUNTIFS('Estruturante Móvel'!$M:$M,$B39,'Estruturante Móvel'!$AM:$AM,CB$4))-(COUNTIFS('Estruturante Móvel'!$M:$M,$B39,'Estruturante Móvel'!$AM:$AM,CB$4,'Estruturante Móvel'!$AQ:$AQ,"REPARO FO"))</f>
        <v>0</v>
      </c>
      <c r="CC39" s="140">
        <f>(COUNTIFS('Estruturante Móvel'!$M:$M,$B38,'Estruturante Móvel'!$C:$C,"&lt;&gt;PREVISTO",'Estruturante Móvel'!$G:$G,CB$4,'Estruturante Móvel'!$L:$L,'CRONOGRAMA_CONST+MIGRACAO'!BR$7))</f>
        <v>0</v>
      </c>
      <c r="CD39" s="139">
        <f>(COUNTIFS('Estruturante Móvel'!$M:$M,$B39,'Estruturante Móvel'!$AM:$AM,CD$4))-(COUNTIFS('Estruturante Móvel'!$M:$M,$B39,'Estruturante Móvel'!$AM:$AM,CD$4,'Estruturante Móvel'!$AQ:$AQ,"REPARO FO"))</f>
        <v>0</v>
      </c>
      <c r="CE39" s="140">
        <f>(COUNTIFS('Estruturante Móvel'!$M:$M,$B38,'Estruturante Móvel'!$C:$C,"&lt;&gt;PREVISTO",'Estruturante Móvel'!$G:$G,CD$4,'Estruturante Móvel'!$L:$L,'CRONOGRAMA_CONST+MIGRACAO'!BT$7))</f>
        <v>0</v>
      </c>
      <c r="CF39" s="139">
        <f>(COUNTIFS('Estruturante Móvel'!$M:$M,$B39,'Estruturante Móvel'!$AM:$AM,CF$4))-(COUNTIFS('Estruturante Móvel'!$M:$M,$B39,'Estruturante Móvel'!$AM:$AM,CF$4,'Estruturante Móvel'!$AQ:$AQ,"REPARO FO"))</f>
        <v>0</v>
      </c>
      <c r="CG39" s="140">
        <f>(COUNTIFS('Estruturante Móvel'!$M:$M,$B38,'Estruturante Móvel'!$C:$C,"&lt;&gt;PREVISTO",'Estruturante Móvel'!$G:$G,CF$4,'Estruturante Móvel'!$L:$L,'CRONOGRAMA_CONST+MIGRACAO'!BV$7))</f>
        <v>0</v>
      </c>
      <c r="CH39" s="139">
        <f>(COUNTIFS('Estruturante Móvel'!$M:$M,$B39,'Estruturante Móvel'!$AM:$AM,CH$4))-(COUNTIFS('Estruturante Móvel'!$M:$M,$B39,'Estruturante Móvel'!$AM:$AM,CH$4,'Estruturante Móvel'!$AQ:$AQ,"REPARO FO"))</f>
        <v>0</v>
      </c>
      <c r="CI39" s="140">
        <f>(COUNTIFS('Estruturante Móvel'!$M:$M,$B38,'Estruturante Móvel'!$C:$C,"&lt;&gt;PREVISTO",'Estruturante Móvel'!$G:$G,CH$4,'Estruturante Móvel'!$L:$L,'CRONOGRAMA_CONST+MIGRACAO'!BX$7))</f>
        <v>0</v>
      </c>
      <c r="CJ39" s="139">
        <f>(COUNTIFS('Estruturante Móvel'!$M:$M,$B39,'Estruturante Móvel'!$AM:$AM,CJ$4))-(COUNTIFS('Estruturante Móvel'!$M:$M,$B39,'Estruturante Móvel'!$AM:$AM,CJ$4,'Estruturante Móvel'!$AQ:$AQ,"REPARO FO"))</f>
        <v>0</v>
      </c>
      <c r="CK39" s="140">
        <f>(COUNTIFS('Estruturante Móvel'!$M:$M,$B38,'Estruturante Móvel'!$C:$C,"&lt;&gt;PREVISTO",'Estruturante Móvel'!$G:$G,CJ$4,'Estruturante Móvel'!$L:$L,'CRONOGRAMA_CONST+MIGRACAO'!BZ$7))</f>
        <v>0</v>
      </c>
      <c r="CL39" s="139">
        <f>(COUNTIFS('Estruturante Móvel'!$M:$M,$B39,'Estruturante Móvel'!$AM:$AM,CL$4))-(COUNTIFS('Estruturante Móvel'!$M:$M,$B39,'Estruturante Móvel'!$AM:$AM,CL$4,'Estruturante Móvel'!$AQ:$AQ,"REPARO FO"))</f>
        <v>0</v>
      </c>
      <c r="CM39" s="140">
        <f>(COUNTIFS('Estruturante Móvel'!$M:$M,$B38,'Estruturante Móvel'!$C:$C,"&lt;&gt;PREVISTO",'Estruturante Móvel'!$G:$G,CL$4,'Estruturante Móvel'!$L:$L,'CRONOGRAMA_CONST+MIGRACAO'!CB$7))</f>
        <v>0</v>
      </c>
      <c r="CN39" s="139">
        <f>(COUNTIFS('Estruturante Móvel'!$M:$M,$B39,'Estruturante Móvel'!$AM:$AM,CN$4))-(COUNTIFS('Estruturante Móvel'!$M:$M,$B39,'Estruturante Móvel'!$AM:$AM,CN$4,'Estruturante Móvel'!$AQ:$AQ,"REPARO FO"))</f>
        <v>0</v>
      </c>
      <c r="CO39" s="140">
        <f>(COUNTIFS('Estruturante Móvel'!$M:$M,$B38,'Estruturante Móvel'!$C:$C,"&lt;&gt;PREVISTO",'Estruturante Móvel'!$G:$G,CN$4,'Estruturante Móvel'!$L:$L,'CRONOGRAMA_CONST+MIGRACAO'!CD$7))</f>
        <v>0</v>
      </c>
      <c r="CP39" s="139">
        <f>(COUNTIFS('Estruturante Móvel'!$M:$M,$B39,'Estruturante Móvel'!$AM:$AM,CP$4))-(COUNTIFS('Estruturante Móvel'!$M:$M,$B39,'Estruturante Móvel'!$AM:$AM,CP$4,'Estruturante Móvel'!$AQ:$AQ,"REPARO FO"))</f>
        <v>0</v>
      </c>
      <c r="CQ39" s="140">
        <f>(COUNTIFS('Estruturante Móvel'!$M:$M,$B38,'Estruturante Móvel'!$C:$C,"&lt;&gt;PREVISTO",'Estruturante Móvel'!$G:$G,CP$4,'Estruturante Móvel'!$L:$L,'CRONOGRAMA_CONST+MIGRACAO'!CF$7))</f>
        <v>0</v>
      </c>
      <c r="CR39" s="139">
        <f>(COUNTIFS('Estruturante Móvel'!$M:$M,$B39,'Estruturante Móvel'!$AM:$AM,CR$4))-(COUNTIFS('Estruturante Móvel'!$M:$M,$B39,'Estruturante Móvel'!$AM:$AM,CR$4,'Estruturante Móvel'!$AQ:$AQ,"REPARO FO"))</f>
        <v>0</v>
      </c>
      <c r="CS39" s="140">
        <f>(COUNTIFS('Estruturante Móvel'!$M:$M,$B38,'Estruturante Móvel'!$C:$C,"&lt;&gt;PREVISTO",'Estruturante Móvel'!$G:$G,CR$4,'Estruturante Móvel'!$L:$L,'CRONOGRAMA_CONST+MIGRACAO'!CH$7))</f>
        <v>0</v>
      </c>
      <c r="CT39" s="139">
        <f>(COUNTIFS('Estruturante Móvel'!$M:$M,$B39,'Estruturante Móvel'!$AM:$AM,CT$4))-(COUNTIFS('Estruturante Móvel'!$M:$M,$B39,'Estruturante Móvel'!$AM:$AM,CT$4,'Estruturante Móvel'!$AQ:$AQ,"REPARO FO"))</f>
        <v>0</v>
      </c>
      <c r="CU39" s="140">
        <f>(COUNTIFS('Estruturante Móvel'!$M:$M,$B38,'Estruturante Móvel'!$C:$C,"&lt;&gt;PREVISTO",'Estruturante Móvel'!$G:$G,CT$4,'Estruturante Móvel'!$L:$L,'CRONOGRAMA_CONST+MIGRACAO'!CJ$7))</f>
        <v>0</v>
      </c>
      <c r="CV39" s="139">
        <f>(COUNTIFS('Estruturante Móvel'!$M:$M,$B39,'Estruturante Móvel'!$AM:$AM,CV$4))-(COUNTIFS('Estruturante Móvel'!$M:$M,$B39,'Estruturante Móvel'!$AM:$AM,CV$4,'Estruturante Móvel'!$AQ:$AQ,"REPARO FO"))</f>
        <v>0</v>
      </c>
      <c r="CW39" s="140">
        <f>(COUNTIFS('Estruturante Móvel'!$M:$M,$B38,'Estruturante Móvel'!$C:$C,"&lt;&gt;PREVISTO",'Estruturante Móvel'!$G:$G,CV$4,'Estruturante Móvel'!$L:$L,'CRONOGRAMA_CONST+MIGRACAO'!CL$7))</f>
        <v>0</v>
      </c>
      <c r="CX39" s="139">
        <f>(COUNTIFS('Estruturante Móvel'!$M:$M,$B39,'Estruturante Móvel'!$AM:$AM,CX$4))-(COUNTIFS('Estruturante Móvel'!$M:$M,$B39,'Estruturante Móvel'!$AM:$AM,CX$4,'Estruturante Móvel'!$AQ:$AQ,"REPARO FO"))</f>
        <v>0</v>
      </c>
      <c r="CY39" s="140">
        <f>(COUNTIFS('Estruturante Móvel'!$M:$M,$B38,'Estruturante Móvel'!$C:$C,"&lt;&gt;PREVISTO",'Estruturante Móvel'!$G:$G,CX$4,'Estruturante Móvel'!$L:$L,'CRONOGRAMA_CONST+MIGRACAO'!CN$7))</f>
        <v>0</v>
      </c>
      <c r="CZ39" s="139">
        <f>(COUNTIFS('Estruturante Móvel'!$M:$M,$B39,'Estruturante Móvel'!$AM:$AM,CZ$4))-(COUNTIFS('Estruturante Móvel'!$M:$M,$B39,'Estruturante Móvel'!$AM:$AM,CZ$4,'Estruturante Móvel'!$AQ:$AQ,"REPARO FO"))</f>
        <v>0</v>
      </c>
      <c r="DA39" s="140">
        <f>(COUNTIFS('Estruturante Móvel'!$M:$M,$B38,'Estruturante Móvel'!$C:$C,"&lt;&gt;PREVISTO",'Estruturante Móvel'!$G:$G,CZ$4,'Estruturante Móvel'!$L:$L,'CRONOGRAMA_CONST+MIGRACAO'!CP$7))</f>
        <v>0</v>
      </c>
      <c r="DB39" s="139">
        <f>(COUNTIFS('Estruturante Móvel'!$M:$M,$B39,'Estruturante Móvel'!$AM:$AM,DB$4))-(COUNTIFS('Estruturante Móvel'!$M:$M,$B39,'Estruturante Móvel'!$AM:$AM,DB$4,'Estruturante Móvel'!$AQ:$AQ,"REPARO FO"))</f>
        <v>0</v>
      </c>
      <c r="DC39" s="140">
        <f>(COUNTIFS('Estruturante Móvel'!$M:$M,$B38,'Estruturante Móvel'!$C:$C,"&lt;&gt;PREVISTO",'Estruturante Móvel'!$G:$G,DB$4,'Estruturante Móvel'!$L:$L,'CRONOGRAMA_CONST+MIGRACAO'!CR$7))</f>
        <v>0</v>
      </c>
      <c r="DD39" s="139">
        <f>(COUNTIFS('Estruturante Móvel'!$M:$M,$B39,'Estruturante Móvel'!$AM:$AM,DD$4))-(COUNTIFS('Estruturante Móvel'!$M:$M,$B39,'Estruturante Móvel'!$AM:$AM,DD$4,'Estruturante Móvel'!$AQ:$AQ,"REPARO FO"))</f>
        <v>0</v>
      </c>
      <c r="DE39" s="140">
        <f>(COUNTIFS('Estruturante Móvel'!$M:$M,$B38,'Estruturante Móvel'!$C:$C,"&lt;&gt;PREVISTO",'Estruturante Móvel'!$G:$G,DD$4,'Estruturante Móvel'!$L:$L,'CRONOGRAMA_CONST+MIGRACAO'!CT$7))</f>
        <v>0</v>
      </c>
      <c r="DF39" s="139">
        <f>(COUNTIFS('Estruturante Móvel'!$M:$M,$B39,'Estruturante Móvel'!$AM:$AM,DF$4))-(COUNTIFS('Estruturante Móvel'!$M:$M,$B39,'Estruturante Móvel'!$AM:$AM,DF$4,'Estruturante Móvel'!$AQ:$AQ,"REPARO FO"))</f>
        <v>0</v>
      </c>
      <c r="DG39" s="140">
        <f>(COUNTIFS('Estruturante Móvel'!$M:$M,$B38,'Estruturante Móvel'!$C:$C,"&lt;&gt;PREVISTO",'Estruturante Móvel'!$G:$G,DF$4,'Estruturante Móvel'!$L:$L,'CRONOGRAMA_CONST+MIGRACAO'!CV$7))</f>
        <v>0</v>
      </c>
      <c r="DH39" s="139">
        <f>(COUNTIFS('Estruturante Móvel'!$M:$M,$B39,'Estruturante Móvel'!$AM:$AM,DH$4))-(COUNTIFS('Estruturante Móvel'!$M:$M,$B39,'Estruturante Móvel'!$AM:$AM,DH$4,'Estruturante Móvel'!$AQ:$AQ,"REPARO FO"))</f>
        <v>0</v>
      </c>
      <c r="DI39" s="140">
        <f>(COUNTIFS('Estruturante Móvel'!$M:$M,$B38,'Estruturante Móvel'!$C:$C,"&lt;&gt;PREVISTO",'Estruturante Móvel'!$G:$G,DH$4,'Estruturante Móvel'!$L:$L,'CRONOGRAMA_CONST+MIGRACAO'!CX$7))</f>
        <v>0</v>
      </c>
      <c r="DJ39" s="139">
        <f>(COUNTIFS('Estruturante Móvel'!$M:$M,$B39,'Estruturante Móvel'!$AM:$AM,DJ$4))-(COUNTIFS('Estruturante Móvel'!$M:$M,$B39,'Estruturante Móvel'!$AM:$AM,DJ$4,'Estruturante Móvel'!$AQ:$AQ,"REPARO FO"))</f>
        <v>0</v>
      </c>
      <c r="DK39" s="140">
        <f>(COUNTIFS('Estruturante Móvel'!$M:$M,$B38,'Estruturante Móvel'!$C:$C,"&lt;&gt;PREVISTO",'Estruturante Móvel'!$G:$G,DJ$4,'Estruturante Móvel'!$L:$L,'CRONOGRAMA_CONST+MIGRACAO'!CZ$7))</f>
        <v>0</v>
      </c>
      <c r="DL39" s="139">
        <f>(COUNTIFS('Estruturante Móvel'!$M:$M,$B39,'Estruturante Móvel'!$AM:$AM,DL$4))-(COUNTIFS('Estruturante Móvel'!$M:$M,$B39,'Estruturante Móvel'!$AM:$AM,DL$4,'Estruturante Móvel'!$AQ:$AQ,"REPARO FO"))</f>
        <v>0</v>
      </c>
      <c r="DM39" s="140">
        <f>(COUNTIFS('Estruturante Móvel'!$M:$M,$B38,'Estruturante Móvel'!$C:$C,"&lt;&gt;PREVISTO",'Estruturante Móvel'!$G:$G,DL$4,'Estruturante Móvel'!$L:$L,'CRONOGRAMA_CONST+MIGRACAO'!DB$7))</f>
        <v>0</v>
      </c>
      <c r="DN39" s="139">
        <f>(COUNTIFS('Estruturante Móvel'!$M:$M,$B39,'Estruturante Móvel'!$AM:$AM,DN$4))-(COUNTIFS('Estruturante Móvel'!$M:$M,$B39,'Estruturante Móvel'!$AM:$AM,DN$4,'Estruturante Móvel'!$AQ:$AQ,"REPARO FO"))</f>
        <v>0</v>
      </c>
      <c r="DO39" s="140">
        <f>(COUNTIFS('Estruturante Móvel'!$M:$M,$B38,'Estruturante Móvel'!$C:$C,"&lt;&gt;PREVISTO",'Estruturante Móvel'!$G:$G,DN$4,'Estruturante Móvel'!$L:$L,'CRONOGRAMA_CONST+MIGRACAO'!DD$7))</f>
        <v>0</v>
      </c>
      <c r="DP39" s="139">
        <f>(COUNTIFS('Estruturante Móvel'!$M:$M,$B39,'Estruturante Móvel'!$AM:$AM,DP$4))-(COUNTIFS('Estruturante Móvel'!$M:$M,$B39,'Estruturante Móvel'!$AM:$AM,DP$4,'Estruturante Móvel'!$AQ:$AQ,"REPARO FO"))</f>
        <v>0</v>
      </c>
      <c r="DQ39" s="140">
        <f>(COUNTIFS('Estruturante Móvel'!$M:$M,$B38,'Estruturante Móvel'!$C:$C,"&lt;&gt;PREVISTO",'Estruturante Móvel'!$G:$G,DP$4,'Estruturante Móvel'!$L:$L,'CRONOGRAMA_CONST+MIGRACAO'!DF$7))</f>
        <v>0</v>
      </c>
      <c r="DR39" s="139">
        <f>(COUNTIFS('Estruturante Móvel'!$M:$M,$B39,'Estruturante Móvel'!$AM:$AM,DR$4))-(COUNTIFS('Estruturante Móvel'!$M:$M,$B39,'Estruturante Móvel'!$AM:$AM,DR$4,'Estruturante Móvel'!$AQ:$AQ,"REPARO FO"))</f>
        <v>0</v>
      </c>
      <c r="DS39" s="140">
        <f>(COUNTIFS('Estruturante Móvel'!$M:$M,$B38,'Estruturante Móvel'!$C:$C,"&lt;&gt;PREVISTO",'Estruturante Móvel'!$G:$G,DR$4,'Estruturante Móvel'!$L:$L,'CRONOGRAMA_CONST+MIGRACAO'!DH$7))</f>
        <v>0</v>
      </c>
      <c r="DT39" s="139">
        <f>(COUNTIFS('Estruturante Móvel'!$M:$M,$B39,'Estruturante Móvel'!$AM:$AM,DT$4))-(COUNTIFS('Estruturante Móvel'!$M:$M,$B39,'Estruturante Móvel'!$AM:$AM,DT$4,'Estruturante Móvel'!$AQ:$AQ,"REPARO FO"))</f>
        <v>0</v>
      </c>
      <c r="DU39" s="140">
        <f>(COUNTIFS('Estruturante Móvel'!$M:$M,$B38,'Estruturante Móvel'!$C:$C,"&lt;&gt;PREVISTO",'Estruturante Móvel'!$G:$G,DT$4,'Estruturante Móvel'!$L:$L,'CRONOGRAMA_CONST+MIGRACAO'!DJ$7))</f>
        <v>0</v>
      </c>
      <c r="DV39" s="139">
        <f>(COUNTIFS('Estruturante Móvel'!$M:$M,$B39,'Estruturante Móvel'!$AM:$AM,DV$4))-(COUNTIFS('Estruturante Móvel'!$M:$M,$B39,'Estruturante Móvel'!$AM:$AM,DV$4,'Estruturante Móvel'!$AQ:$AQ,"REPARO FO"))</f>
        <v>0</v>
      </c>
      <c r="DW39" s="140">
        <f>(COUNTIFS('Estruturante Móvel'!$M:$M,$B38,'Estruturante Móvel'!$C:$C,"&lt;&gt;PREVISTO",'Estruturante Móvel'!$G:$G,DV$4,'Estruturante Móvel'!$L:$L,'CRONOGRAMA_CONST+MIGRACAO'!DL$7))</f>
        <v>0</v>
      </c>
      <c r="DX39" s="139">
        <f>(COUNTIFS('Estruturante Móvel'!$M:$M,$B39,'Estruturante Móvel'!$AM:$AM,DX$4))-(COUNTIFS('Estruturante Móvel'!$M:$M,$B39,'Estruturante Móvel'!$AM:$AM,DX$4,'Estruturante Móvel'!$AQ:$AQ,"REPARO FO"))</f>
        <v>0</v>
      </c>
      <c r="DY39" s="140">
        <f>(COUNTIFS('Estruturante Móvel'!$M:$M,$B38,'Estruturante Móvel'!$C:$C,"&lt;&gt;PREVISTO",'Estruturante Móvel'!$G:$G,DX$4,'Estruturante Móvel'!$L:$L,'CRONOGRAMA_CONST+MIGRACAO'!DN$7))</f>
        <v>0</v>
      </c>
      <c r="DZ39" s="139">
        <f>(COUNTIFS('Estruturante Móvel'!$M:$M,$B39,'Estruturante Móvel'!$AM:$AM,DZ$4))-(COUNTIFS('Estruturante Móvel'!$M:$M,$B39,'Estruturante Móvel'!$AM:$AM,DZ$4,'Estruturante Móvel'!$AQ:$AQ,"REPARO FO"))</f>
        <v>0</v>
      </c>
      <c r="EA39" s="140">
        <f>(COUNTIFS('Estruturante Móvel'!$M:$M,$B38,'Estruturante Móvel'!$C:$C,"&lt;&gt;PREVISTO",'Estruturante Móvel'!$G:$G,DZ$4,'Estruturante Móvel'!$L:$L,'CRONOGRAMA_CONST+MIGRACAO'!DP$7))</f>
        <v>0</v>
      </c>
      <c r="EB39" s="139">
        <f>(COUNTIFS('Estruturante Móvel'!$M:$M,$B39,'Estruturante Móvel'!$AM:$AM,EB$4))-(COUNTIFS('Estruturante Móvel'!$M:$M,$B39,'Estruturante Móvel'!$AM:$AM,EB$4,'Estruturante Móvel'!$AQ:$AQ,"REPARO FO"))</f>
        <v>0</v>
      </c>
      <c r="EC39" s="140">
        <f>(COUNTIFS('Estruturante Móvel'!$M:$M,$B38,'Estruturante Móvel'!$C:$C,"&lt;&gt;PREVISTO",'Estruturante Móvel'!$G:$G,EB$4,'Estruturante Móvel'!$L:$L,'CRONOGRAMA_CONST+MIGRACAO'!DR$7))</f>
        <v>0</v>
      </c>
      <c r="ED39" s="139">
        <f>(COUNTIFS('Estruturante Móvel'!$M:$M,$B39,'Estruturante Móvel'!$AM:$AM,ED$4))-(COUNTIFS('Estruturante Móvel'!$M:$M,$B39,'Estruturante Móvel'!$AM:$AM,ED$4,'Estruturante Móvel'!$AQ:$AQ,"REPARO FO"))</f>
        <v>0</v>
      </c>
      <c r="EE39" s="140">
        <f>(COUNTIFS('Estruturante Móvel'!$M:$M,$B38,'Estruturante Móvel'!$C:$C,"&lt;&gt;PREVISTO",'Estruturante Móvel'!$G:$G,ED$4,'Estruturante Móvel'!$L:$L,'CRONOGRAMA_CONST+MIGRACAO'!DT$7))</f>
        <v>0</v>
      </c>
      <c r="EF39" s="139">
        <f>(COUNTIFS('Estruturante Móvel'!$M:$M,$B39,'Estruturante Móvel'!$AM:$AM,EF$4))-(COUNTIFS('Estruturante Móvel'!$M:$M,$B39,'Estruturante Móvel'!$AM:$AM,EF$4,'Estruturante Móvel'!$AQ:$AQ,"REPARO FO"))</f>
        <v>0</v>
      </c>
      <c r="EG39" s="140">
        <f>(COUNTIFS('Estruturante Móvel'!$M:$M,$B38,'Estruturante Móvel'!$C:$C,"&lt;&gt;PREVISTO",'Estruturante Móvel'!$G:$G,EF$4,'Estruturante Móvel'!$L:$L,'CRONOGRAMA_CONST+MIGRACAO'!DV$7))</f>
        <v>0</v>
      </c>
      <c r="EH39" s="139">
        <f>(COUNTIFS('Estruturante Móvel'!$M:$M,$B39,'Estruturante Móvel'!$AM:$AM,EH$4))-(COUNTIFS('Estruturante Móvel'!$M:$M,$B39,'Estruturante Móvel'!$AM:$AM,EH$4,'Estruturante Móvel'!$AQ:$AQ,"REPARO FO"))</f>
        <v>0</v>
      </c>
      <c r="EI39" s="140">
        <f>(COUNTIFS('Estruturante Móvel'!$M:$M,$B38,'Estruturante Móvel'!$C:$C,"&lt;&gt;PREVISTO",'Estruturante Móvel'!$G:$G,EH$4,'Estruturante Móvel'!$L:$L,'CRONOGRAMA_CONST+MIGRACAO'!DX$7))</f>
        <v>0</v>
      </c>
      <c r="EJ39" s="139">
        <f>(COUNTIFS('Estruturante Móvel'!$M:$M,$B39,'Estruturante Móvel'!$AM:$AM,EJ$4))-(COUNTIFS('Estruturante Móvel'!$M:$M,$B39,'Estruturante Móvel'!$AM:$AM,EJ$4,'Estruturante Móvel'!$AQ:$AQ,"REPARO FO"))</f>
        <v>0</v>
      </c>
      <c r="EK39" s="140">
        <f>(COUNTIFS('Estruturante Móvel'!$M:$M,$B38,'Estruturante Móvel'!$C:$C,"&lt;&gt;PREVISTO",'Estruturante Móvel'!$G:$G,EJ$4,'Estruturante Móvel'!$L:$L,'CRONOGRAMA_CONST+MIGRACAO'!DZ$7))</f>
        <v>0</v>
      </c>
      <c r="EL39" s="139">
        <f>(COUNTIFS('Estruturante Móvel'!$M:$M,$B39,'Estruturante Móvel'!$AM:$AM,EL$4))-(COUNTIFS('Estruturante Móvel'!$M:$M,$B39,'Estruturante Móvel'!$AM:$AM,EL$4,'Estruturante Móvel'!$AQ:$AQ,"REPARO FO"))</f>
        <v>0</v>
      </c>
      <c r="EM39" s="140">
        <f>(COUNTIFS('Estruturante Móvel'!$M:$M,$B38,'Estruturante Móvel'!$C:$C,"&lt;&gt;PREVISTO",'Estruturante Móvel'!$G:$G,EL$4,'Estruturante Móvel'!$L:$L,'CRONOGRAMA_CONST+MIGRACAO'!EB$7))</f>
        <v>0</v>
      </c>
      <c r="EN39" s="139">
        <f>(COUNTIFS('Estruturante Móvel'!$M:$M,$B39,'Estruturante Móvel'!$AM:$AM,EN$4))-(COUNTIFS('Estruturante Móvel'!$M:$M,$B39,'Estruturante Móvel'!$AM:$AM,EN$4,'Estruturante Móvel'!$AQ:$AQ,"REPARO FO"))</f>
        <v>0</v>
      </c>
      <c r="EO39" s="140">
        <f>(COUNTIFS('Estruturante Móvel'!$M:$M,$B38,'Estruturante Móvel'!$C:$C,"&lt;&gt;PREVISTO",'Estruturante Móvel'!$G:$G,EN$4,'Estruturante Móvel'!$L:$L,'CRONOGRAMA_CONST+MIGRACAO'!ED$7))</f>
        <v>0</v>
      </c>
      <c r="EP39" s="139">
        <f>(COUNTIFS('Estruturante Móvel'!$M:$M,$B39,'Estruturante Móvel'!$AM:$AM,EP$4))-(COUNTIFS('Estruturante Móvel'!$M:$M,$B39,'Estruturante Móvel'!$AM:$AM,EP$4,'Estruturante Móvel'!$AQ:$AQ,"REPARO FO"))</f>
        <v>0</v>
      </c>
      <c r="EQ39" s="140">
        <f>(COUNTIFS('Estruturante Móvel'!$M:$M,$B38,'Estruturante Móvel'!$C:$C,"&lt;&gt;PREVISTO",'Estruturante Móvel'!$G:$G,EP$4,'Estruturante Móvel'!$L:$L,'CRONOGRAMA_CONST+MIGRACAO'!EF$7))</f>
        <v>0</v>
      </c>
      <c r="ER39" s="139">
        <f>(COUNTIFS('Estruturante Móvel'!$M:$M,$B39,'Estruturante Móvel'!$AM:$AM,ER$4))-(COUNTIFS('Estruturante Móvel'!$M:$M,$B39,'Estruturante Móvel'!$AM:$AM,ER$4,'Estruturante Móvel'!$AQ:$AQ,"REPARO FO"))</f>
        <v>0</v>
      </c>
      <c r="ES39" s="140">
        <f>(COUNTIFS('Estruturante Móvel'!$M:$M,$B38,'Estruturante Móvel'!$C:$C,"&lt;&gt;PREVISTO",'Estruturante Móvel'!$G:$G,ER$4,'Estruturante Móvel'!$L:$L,'CRONOGRAMA_CONST+MIGRACAO'!EH$7))</f>
        <v>0</v>
      </c>
      <c r="ET39" s="139">
        <f>(COUNTIFS('Estruturante Móvel'!$M:$M,$B39,'Estruturante Móvel'!$AM:$AM,ET$4))-(COUNTIFS('Estruturante Móvel'!$M:$M,$B39,'Estruturante Móvel'!$AM:$AM,ET$4,'Estruturante Móvel'!$AQ:$AQ,"REPARO FO"))</f>
        <v>0</v>
      </c>
      <c r="EU39" s="140">
        <f>(COUNTIFS('Estruturante Móvel'!$M:$M,$B38,'Estruturante Móvel'!$C:$C,"&lt;&gt;PREVISTO",'Estruturante Móvel'!$G:$G,ET$4,'Estruturante Móvel'!$L:$L,'CRONOGRAMA_CONST+MIGRACAO'!EJ$7))</f>
        <v>0</v>
      </c>
      <c r="EV39" s="139">
        <f>(COUNTIFS('Estruturante Móvel'!$M:$M,$B39,'Estruturante Móvel'!$AM:$AM,EV$4))-(COUNTIFS('Estruturante Móvel'!$M:$M,$B39,'Estruturante Móvel'!$AM:$AM,EV$4,'Estruturante Móvel'!$AQ:$AQ,"REPARO FO"))</f>
        <v>0</v>
      </c>
      <c r="EW39" s="140">
        <f>(COUNTIFS('Estruturante Móvel'!$M:$M,$B38,'Estruturante Móvel'!$C:$C,"&lt;&gt;PREVISTO",'Estruturante Móvel'!$G:$G,EV$4,'Estruturante Móvel'!$L:$L,'CRONOGRAMA_CONST+MIGRACAO'!EL$7))</f>
        <v>0</v>
      </c>
      <c r="EX39" s="139">
        <f>(COUNTIFS('Estruturante Móvel'!$M:$M,$B39,'Estruturante Móvel'!$AM:$AM,EX$4))-(COUNTIFS('Estruturante Móvel'!$M:$M,$B39,'Estruturante Móvel'!$AM:$AM,EX$4,'Estruturante Móvel'!$AQ:$AQ,"REPARO FO"))</f>
        <v>0</v>
      </c>
      <c r="EY39" s="140">
        <f>(COUNTIFS('Estruturante Móvel'!$M:$M,$B38,'Estruturante Móvel'!$C:$C,"&lt;&gt;PREVISTO",'Estruturante Móvel'!$G:$G,EX$4,'Estruturante Móvel'!$L:$L,'CRONOGRAMA_CONST+MIGRACAO'!EN$7))</f>
        <v>0</v>
      </c>
      <c r="EZ39" s="139">
        <f>(COUNTIFS('Estruturante Móvel'!$M:$M,$B39,'Estruturante Móvel'!$AM:$AM,EZ$4))-(COUNTIFS('Estruturante Móvel'!$M:$M,$B39,'Estruturante Móvel'!$AM:$AM,EZ$4,'Estruturante Móvel'!$AQ:$AQ,"REPARO FO"))</f>
        <v>0</v>
      </c>
      <c r="FA39" s="140">
        <f>(COUNTIFS('Estruturante Móvel'!$M:$M,$B38,'Estruturante Móvel'!$C:$C,"&lt;&gt;PREVISTO",'Estruturante Móvel'!$G:$G,EZ$4,'Estruturante Móvel'!$L:$L,'CRONOGRAMA_CONST+MIGRACAO'!EP$7))</f>
        <v>0</v>
      </c>
      <c r="FB39" s="139">
        <f>(COUNTIFS('Estruturante Móvel'!$M:$M,$B39,'Estruturante Móvel'!$AM:$AM,FB$4))-(COUNTIFS('Estruturante Móvel'!$M:$M,$B39,'Estruturante Móvel'!$AM:$AM,FB$4,'Estruturante Móvel'!$AQ:$AQ,"REPARO FO"))</f>
        <v>0</v>
      </c>
      <c r="FC39" s="140">
        <f>(COUNTIFS('Estruturante Móvel'!$M:$M,$B38,'Estruturante Móvel'!$C:$C,"&lt;&gt;PREVISTO",'Estruturante Móvel'!$G:$G,FB$4,'Estruturante Móvel'!$L:$L,'CRONOGRAMA_CONST+MIGRACAO'!ER$7))</f>
        <v>0</v>
      </c>
      <c r="FD39" s="139">
        <f>(COUNTIFS('Estruturante Móvel'!$M:$M,$B39,'Estruturante Móvel'!$AM:$AM,FD$4))-(COUNTIFS('Estruturante Móvel'!$M:$M,$B39,'Estruturante Móvel'!$AM:$AM,FD$4,'Estruturante Móvel'!$AQ:$AQ,"REPARO FO"))</f>
        <v>0</v>
      </c>
      <c r="FE39" s="140">
        <f>(COUNTIFS('Estruturante Móvel'!$M:$M,$B38,'Estruturante Móvel'!$C:$C,"&lt;&gt;PREVISTO",'Estruturante Móvel'!$G:$G,FD$4,'Estruturante Móvel'!$L:$L,'CRONOGRAMA_CONST+MIGRACAO'!ET$7))</f>
        <v>0</v>
      </c>
      <c r="FF39" s="139">
        <f>(COUNTIFS('Estruturante Móvel'!$M:$M,$B39,'Estruturante Móvel'!$AM:$AM,FF$4))-(COUNTIFS('Estruturante Móvel'!$M:$M,$B39,'Estruturante Móvel'!$AM:$AM,FF$4,'Estruturante Móvel'!$AQ:$AQ,"REPARO FO"))</f>
        <v>0</v>
      </c>
      <c r="FG39" s="140">
        <f>(COUNTIFS('Estruturante Móvel'!$M:$M,$B38,'Estruturante Móvel'!$C:$C,"&lt;&gt;PREVISTO",'Estruturante Móvel'!$G:$G,FF$4,'Estruturante Móvel'!$L:$L,'CRONOGRAMA_CONST+MIGRACAO'!EV$7))</f>
        <v>0</v>
      </c>
      <c r="FH39" s="139">
        <f>(COUNTIFS('Estruturante Móvel'!$M:$M,$B39,'Estruturante Móvel'!$AM:$AM,FH$4))-(COUNTIFS('Estruturante Móvel'!$M:$M,$B39,'Estruturante Móvel'!$AM:$AM,FH$4,'Estruturante Móvel'!$AQ:$AQ,"REPARO FO"))</f>
        <v>0</v>
      </c>
      <c r="FI39" s="140">
        <f>(COUNTIFS('Estruturante Móvel'!$M:$M,$B38,'Estruturante Móvel'!$C:$C,"&lt;&gt;PREVISTO",'Estruturante Móvel'!$G:$G,FH$4,'Estruturante Móvel'!$L:$L,'CRONOGRAMA_CONST+MIGRACAO'!EX$7))</f>
        <v>0</v>
      </c>
      <c r="FJ39" s="139">
        <f>(COUNTIFS('Estruturante Móvel'!$M:$M,$B39,'Estruturante Móvel'!$AM:$AM,FJ$4))-(COUNTIFS('Estruturante Móvel'!$M:$M,$B39,'Estruturante Móvel'!$AM:$AM,FJ$4,'Estruturante Móvel'!$AQ:$AQ,"REPARO FO"))</f>
        <v>0</v>
      </c>
      <c r="FK39" s="140">
        <f>(COUNTIFS('Estruturante Móvel'!$M:$M,$B38,'Estruturante Móvel'!$C:$C,"&lt;&gt;PREVISTO",'Estruturante Móvel'!$G:$G,FJ$4,'Estruturante Móvel'!$L:$L,'CRONOGRAMA_CONST+MIGRACAO'!EZ$7))</f>
        <v>0</v>
      </c>
      <c r="FL39" s="139">
        <f>(COUNTIFS('Estruturante Móvel'!$M:$M,$B39,'Estruturante Móvel'!$AM:$AM,FL$4))-(COUNTIFS('Estruturante Móvel'!$M:$M,$B39,'Estruturante Móvel'!$AM:$AM,FL$4,'Estruturante Móvel'!$AQ:$AQ,"REPARO FO"))</f>
        <v>0</v>
      </c>
      <c r="FM39" s="140">
        <f>(COUNTIFS('Estruturante Móvel'!$M:$M,$B38,'Estruturante Móvel'!$C:$C,"&lt;&gt;PREVISTO",'Estruturante Móvel'!$G:$G,FL$4,'Estruturante Móvel'!$L:$L,'CRONOGRAMA_CONST+MIGRACAO'!FB$7))</f>
        <v>0</v>
      </c>
      <c r="FN39" s="139">
        <f>(COUNTIFS('Estruturante Móvel'!$M:$M,$B39,'Estruturante Móvel'!$AM:$AM,FN$4))-(COUNTIFS('Estruturante Móvel'!$M:$M,$B39,'Estruturante Móvel'!$AM:$AM,FN$4,'Estruturante Móvel'!$AQ:$AQ,"REPARO FO"))</f>
        <v>0</v>
      </c>
      <c r="FO39" s="140">
        <f>(COUNTIFS('Estruturante Móvel'!$M:$M,$B38,'Estruturante Móvel'!$C:$C,"&lt;&gt;PREVISTO",'Estruturante Móvel'!$G:$G,FN$4,'Estruturante Móvel'!$L:$L,'CRONOGRAMA_CONST+MIGRACAO'!FD$7))</f>
        <v>0</v>
      </c>
      <c r="FP39" s="139">
        <f>(COUNTIFS('Estruturante Móvel'!$M:$M,$B39,'Estruturante Móvel'!$AM:$AM,FP$4))-(COUNTIFS('Estruturante Móvel'!$M:$M,$B39,'Estruturante Móvel'!$AM:$AM,FP$4,'Estruturante Móvel'!$AQ:$AQ,"REPARO FO"))</f>
        <v>0</v>
      </c>
      <c r="FQ39" s="140">
        <f>(COUNTIFS('Estruturante Móvel'!$M:$M,$B38,'Estruturante Móvel'!$C:$C,"&lt;&gt;PREVISTO",'Estruturante Móvel'!$G:$G,FP$4,'Estruturante Móvel'!$L:$L,'CRONOGRAMA_CONST+MIGRACAO'!FF$7))</f>
        <v>0</v>
      </c>
      <c r="FR39" s="139">
        <f>(COUNTIFS('Estruturante Móvel'!$M:$M,$B39,'Estruturante Móvel'!$AM:$AM,FR$4))-(COUNTIFS('Estruturante Móvel'!$M:$M,$B39,'Estruturante Móvel'!$AM:$AM,FR$4,'Estruturante Móvel'!$AQ:$AQ,"REPARO FO"))</f>
        <v>0</v>
      </c>
      <c r="FS39" s="140">
        <f>(COUNTIFS('Estruturante Móvel'!$M:$M,$B38,'Estruturante Móvel'!$C:$C,"&lt;&gt;PREVISTO",'Estruturante Móvel'!$G:$G,FR$4,'Estruturante Móvel'!$L:$L,'CRONOGRAMA_CONST+MIGRACAO'!FH$7))</f>
        <v>0</v>
      </c>
      <c r="FT39" s="139">
        <f>(COUNTIFS('Estruturante Móvel'!$M:$M,$B39,'Estruturante Móvel'!$AM:$AM,FT$4))-(COUNTIFS('Estruturante Móvel'!$M:$M,$B39,'Estruturante Móvel'!$AM:$AM,FT$4,'Estruturante Móvel'!$AQ:$AQ,"REPARO FO"))</f>
        <v>0</v>
      </c>
      <c r="FU39" s="140">
        <f>(COUNTIFS('Estruturante Móvel'!$M:$M,$B38,'Estruturante Móvel'!$C:$C,"&lt;&gt;PREVISTO",'Estruturante Móvel'!$G:$G,FT$4,'Estruturante Móvel'!$L:$L,'CRONOGRAMA_CONST+MIGRACAO'!FJ$7))</f>
        <v>0</v>
      </c>
      <c r="FV39" s="139">
        <f>(COUNTIFS('Estruturante Móvel'!$M:$M,$B39,'Estruturante Móvel'!$AM:$AM,FV$4))-(COUNTIFS('Estruturante Móvel'!$M:$M,$B39,'Estruturante Móvel'!$AM:$AM,FV$4,'Estruturante Móvel'!$AQ:$AQ,"REPARO FO"))</f>
        <v>0</v>
      </c>
      <c r="FW39" s="140">
        <f>(COUNTIFS('Estruturante Móvel'!$M:$M,$B38,'Estruturante Móvel'!$C:$C,"&lt;&gt;PREVISTO",'Estruturante Móvel'!$G:$G,FV$4,'Estruturante Móvel'!$L:$L,'CRONOGRAMA_CONST+MIGRACAO'!FL$7))</f>
        <v>0</v>
      </c>
      <c r="FX39" s="139">
        <f>(COUNTIFS('Estruturante Móvel'!$M:$M,$B39,'Estruturante Móvel'!$AM:$AM,FX$4))-(COUNTIFS('Estruturante Móvel'!$M:$M,$B39,'Estruturante Móvel'!$AM:$AM,FX$4,'Estruturante Móvel'!$AQ:$AQ,"REPARO FO"))</f>
        <v>0</v>
      </c>
      <c r="FY39" s="140">
        <f>(COUNTIFS('Estruturante Móvel'!$M:$M,$B38,'Estruturante Móvel'!$C:$C,"&lt;&gt;PREVISTO",'Estruturante Móvel'!$G:$G,FX$4,'Estruturante Móvel'!$L:$L,'CRONOGRAMA_CONST+MIGRACAO'!FN$7))</f>
        <v>0</v>
      </c>
      <c r="FZ39" s="139">
        <f>(COUNTIFS('Estruturante Móvel'!$M:$M,$B39,'Estruturante Móvel'!$AM:$AM,FZ$4))-(COUNTIFS('Estruturante Móvel'!$M:$M,$B39,'Estruturante Móvel'!$AM:$AM,FZ$4,'Estruturante Móvel'!$AQ:$AQ,"REPARO FO"))</f>
        <v>0</v>
      </c>
      <c r="GA39" s="140">
        <f>(COUNTIFS('Estruturante Móvel'!$M:$M,$B38,'Estruturante Móvel'!$C:$C,"&lt;&gt;PREVISTO",'Estruturante Móvel'!$G:$G,FZ$4,'Estruturante Móvel'!$L:$L,'CRONOGRAMA_CONST+MIGRACAO'!FP$7))</f>
        <v>0</v>
      </c>
      <c r="GB39" s="139">
        <f>(COUNTIFS('Estruturante Móvel'!$M:$M,$B39,'Estruturante Móvel'!$AM:$AM,GB$4))-(COUNTIFS('Estruturante Móvel'!$M:$M,$B39,'Estruturante Móvel'!$AM:$AM,GB$4,'Estruturante Móvel'!$AQ:$AQ,"REPARO FO"))</f>
        <v>0</v>
      </c>
      <c r="GC39" s="140">
        <f>(COUNTIFS('Estruturante Móvel'!$M:$M,$B38,'Estruturante Móvel'!$C:$C,"&lt;&gt;PREVISTO",'Estruturante Móvel'!$G:$G,GB$4,'Estruturante Móvel'!$L:$L,'CRONOGRAMA_CONST+MIGRACAO'!FR$7))</f>
        <v>0</v>
      </c>
      <c r="GD39" s="139">
        <f>(COUNTIFS('Estruturante Móvel'!$M:$M,$B39,'Estruturante Móvel'!$AM:$AM,GD$4))-(COUNTIFS('Estruturante Móvel'!$M:$M,$B39,'Estruturante Móvel'!$AM:$AM,GD$4,'Estruturante Móvel'!$AQ:$AQ,"REPARO FO"))</f>
        <v>0</v>
      </c>
      <c r="GE39" s="140">
        <f>(COUNTIFS('Estruturante Móvel'!$M:$M,$B38,'Estruturante Móvel'!$C:$C,"&lt;&gt;PREVISTO",'Estruturante Móvel'!$G:$G,GD$4,'Estruturante Móvel'!$L:$L,'CRONOGRAMA_CONST+MIGRACAO'!FT$7))</f>
        <v>0</v>
      </c>
      <c r="GF39" s="139">
        <f>(COUNTIFS('Estruturante Móvel'!$M:$M,$B39,'Estruturante Móvel'!$AM:$AM,GF$4))-(COUNTIFS('Estruturante Móvel'!$M:$M,$B39,'Estruturante Móvel'!$AM:$AM,GF$4,'Estruturante Móvel'!$AQ:$AQ,"REPARO FO"))</f>
        <v>0</v>
      </c>
      <c r="GG39" s="140">
        <f>(COUNTIFS('Estruturante Móvel'!$M:$M,$B38,'Estruturante Móvel'!$C:$C,"&lt;&gt;PREVISTO",'Estruturante Móvel'!$G:$G,GF$4,'Estruturante Móvel'!$L:$L,'CRONOGRAMA_CONST+MIGRACAO'!FV$7))</f>
        <v>0</v>
      </c>
      <c r="GH39" s="139">
        <f>(COUNTIFS('Estruturante Móvel'!$M:$M,$B39,'Estruturante Móvel'!$AM:$AM,GH$4))-(COUNTIFS('Estruturante Móvel'!$M:$M,$B39,'Estruturante Móvel'!$AM:$AM,GH$4,'Estruturante Móvel'!$AQ:$AQ,"REPARO FO"))</f>
        <v>0</v>
      </c>
      <c r="GI39" s="140">
        <f>(COUNTIFS('Estruturante Móvel'!$M:$M,$B38,'Estruturante Móvel'!$C:$C,"&lt;&gt;PREVISTO",'Estruturante Móvel'!$G:$G,GH$4,'Estruturante Móvel'!$L:$L,'CRONOGRAMA_CONST+MIGRACAO'!FX$7))</f>
        <v>0</v>
      </c>
      <c r="GJ39" s="139">
        <f>(COUNTIFS('Estruturante Móvel'!$M:$M,$B39,'Estruturante Móvel'!$AM:$AM,GJ$4))-(COUNTIFS('Estruturante Móvel'!$M:$M,$B39,'Estruturante Móvel'!$AM:$AM,GJ$4,'Estruturante Móvel'!$AQ:$AQ,"REPARO FO"))</f>
        <v>0</v>
      </c>
      <c r="GK39" s="140">
        <f>(COUNTIFS('Estruturante Móvel'!$M:$M,$B38,'Estruturante Móvel'!$C:$C,"&lt;&gt;PREVISTO",'Estruturante Móvel'!$G:$G,GJ$4,'Estruturante Móvel'!$L:$L,'CRONOGRAMA_CONST+MIGRACAO'!FZ$7))</f>
        <v>0</v>
      </c>
      <c r="GL39" s="139">
        <f>(COUNTIFS('Estruturante Móvel'!$M:$M,$B39,'Estruturante Móvel'!$AM:$AM,GL$4))-(COUNTIFS('Estruturante Móvel'!$M:$M,$B39,'Estruturante Móvel'!$AM:$AM,GL$4,'Estruturante Móvel'!$AQ:$AQ,"REPARO FO"))</f>
        <v>0</v>
      </c>
      <c r="GM39" s="140">
        <f>(COUNTIFS('Estruturante Móvel'!$M:$M,$B38,'Estruturante Móvel'!$C:$C,"&lt;&gt;PREVISTO",'Estruturante Móvel'!$G:$G,GL$4,'Estruturante Móvel'!$L:$L,'CRONOGRAMA_CONST+MIGRACAO'!GB$7))</f>
        <v>0</v>
      </c>
      <c r="GN39" s="139">
        <f>(COUNTIFS('Estruturante Móvel'!$M:$M,$B39,'Estruturante Móvel'!$AM:$AM,GN$4))-(COUNTIFS('Estruturante Móvel'!$M:$M,$B39,'Estruturante Móvel'!$AM:$AM,GN$4,'Estruturante Móvel'!$AQ:$AQ,"REPARO FO"))</f>
        <v>0</v>
      </c>
      <c r="GO39" s="140">
        <f>(COUNTIFS('Estruturante Móvel'!$M:$M,$B38,'Estruturante Móvel'!$C:$C,"&lt;&gt;PREVISTO",'Estruturante Móvel'!$G:$G,GN$4,'Estruturante Móvel'!$L:$L,'CRONOGRAMA_CONST+MIGRACAO'!GD$7))</f>
        <v>0</v>
      </c>
      <c r="GP39" s="139">
        <f>(COUNTIFS('Estruturante Móvel'!$M:$M,$B39,'Estruturante Móvel'!$AM:$AM,GP$4))-(COUNTIFS('Estruturante Móvel'!$M:$M,$B39,'Estruturante Móvel'!$AM:$AM,GP$4,'Estruturante Móvel'!$AQ:$AQ,"REPARO FO"))</f>
        <v>0</v>
      </c>
      <c r="GQ39" s="140">
        <f>(COUNTIFS('Estruturante Móvel'!$M:$M,$B38,'Estruturante Móvel'!$C:$C,"&lt;&gt;PREVISTO",'Estruturante Móvel'!$G:$G,GP$4,'Estruturante Móvel'!$L:$L,'CRONOGRAMA_CONST+MIGRACAO'!GF$7))</f>
        <v>0</v>
      </c>
      <c r="GR39" s="139">
        <f>(COUNTIFS('Estruturante Móvel'!$M:$M,$B39,'Estruturante Móvel'!$AM:$AM,GR$4))-(COUNTIFS('Estruturante Móvel'!$M:$M,$B39,'Estruturante Móvel'!$AM:$AM,GR$4,'Estruturante Móvel'!$AQ:$AQ,"REPARO FO"))</f>
        <v>0</v>
      </c>
      <c r="GS39" s="140">
        <f>(COUNTIFS('Estruturante Móvel'!$M:$M,$B38,'Estruturante Móvel'!$C:$C,"&lt;&gt;PREVISTO",'Estruturante Móvel'!$G:$G,GR$4,'Estruturante Móvel'!$L:$L,'CRONOGRAMA_CONST+MIGRACAO'!GH$7))</f>
        <v>0</v>
      </c>
      <c r="GT39" s="139">
        <f>(COUNTIFS('Estruturante Móvel'!$M:$M,$B39,'Estruturante Móvel'!$AM:$AM,GT$4))-(COUNTIFS('Estruturante Móvel'!$M:$M,$B39,'Estruturante Móvel'!$AM:$AM,GT$4,'Estruturante Móvel'!$AQ:$AQ,"REPARO FO"))</f>
        <v>0</v>
      </c>
      <c r="GU39" s="140">
        <f>(COUNTIFS('Estruturante Móvel'!$M:$M,$B38,'Estruturante Móvel'!$C:$C,"&lt;&gt;PREVISTO",'Estruturante Móvel'!$G:$G,GT$4,'Estruturante Móvel'!$L:$L,'CRONOGRAMA_CONST+MIGRACAO'!GJ$7))</f>
        <v>0</v>
      </c>
      <c r="GV39" s="139">
        <f>(COUNTIFS('Estruturante Móvel'!$M:$M,$B39,'Estruturante Móvel'!$AM:$AM,GV$4))-(COUNTIFS('Estruturante Móvel'!$M:$M,$B39,'Estruturante Móvel'!$AM:$AM,GV$4,'Estruturante Móvel'!$AQ:$AQ,"REPARO FO"))</f>
        <v>0</v>
      </c>
      <c r="GW39" s="140">
        <f>(COUNTIFS('Estruturante Móvel'!$M:$M,$B38,'Estruturante Móvel'!$C:$C,"&lt;&gt;PREVISTO",'Estruturante Móvel'!$G:$G,GV$4,'Estruturante Móvel'!$L:$L,'CRONOGRAMA_CONST+MIGRACAO'!GL$7))</f>
        <v>0</v>
      </c>
      <c r="GX39" s="139">
        <f>(COUNTIFS('Estruturante Móvel'!$M:$M,$B39,'Estruturante Móvel'!$AM:$AM,GX$4))-(COUNTIFS('Estruturante Móvel'!$M:$M,$B39,'Estruturante Móvel'!$AM:$AM,GX$4,'Estruturante Móvel'!$AQ:$AQ,"REPARO FO"))</f>
        <v>0</v>
      </c>
      <c r="GY39" s="140">
        <f>(COUNTIFS('Estruturante Móvel'!$M:$M,$B38,'Estruturante Móvel'!$C:$C,"&lt;&gt;PREVISTO",'Estruturante Móvel'!$G:$G,GX$4,'Estruturante Móvel'!$L:$L,'CRONOGRAMA_CONST+MIGRACAO'!GN$7))</f>
        <v>0</v>
      </c>
      <c r="GZ39" s="139">
        <f>(COUNTIFS('Estruturante Móvel'!$M:$M,$B39,'Estruturante Móvel'!$AM:$AM,GZ$4))-(COUNTIFS('Estruturante Móvel'!$M:$M,$B39,'Estruturante Móvel'!$AM:$AM,GZ$4,'Estruturante Móvel'!$AQ:$AQ,"REPARO FO"))</f>
        <v>0</v>
      </c>
      <c r="HA39" s="140">
        <f>(COUNTIFS('Estruturante Móvel'!$M:$M,$B38,'Estruturante Móvel'!$C:$C,"&lt;&gt;PREVISTO",'Estruturante Móvel'!$G:$G,GZ$4,'Estruturante Móvel'!$L:$L,'CRONOGRAMA_CONST+MIGRACAO'!GP$7))</f>
        <v>0</v>
      </c>
      <c r="HB39" s="139">
        <f>(COUNTIFS('Estruturante Móvel'!$M:$M,$B39,'Estruturante Móvel'!$AM:$AM,HB$4))-(COUNTIFS('Estruturante Móvel'!$M:$M,$B39,'Estruturante Móvel'!$AM:$AM,HB$4,'Estruturante Móvel'!$AQ:$AQ,"REPARO FO"))</f>
        <v>0</v>
      </c>
      <c r="HC39" s="140">
        <f>(COUNTIFS('Estruturante Móvel'!$M:$M,$B38,'Estruturante Móvel'!$C:$C,"&lt;&gt;PREVISTO",'Estruturante Móvel'!$G:$G,HB$4,'Estruturante Móvel'!$L:$L,'CRONOGRAMA_CONST+MIGRACAO'!GR$7))</f>
        <v>0</v>
      </c>
      <c r="HD39" s="139">
        <f>(COUNTIFS('Estruturante Móvel'!$M:$M,$B39,'Estruturante Móvel'!$AM:$AM,HD$4))-(COUNTIFS('Estruturante Móvel'!$M:$M,$B39,'Estruturante Móvel'!$AM:$AM,HD$4,'Estruturante Móvel'!$AQ:$AQ,"REPARO FO"))</f>
        <v>0</v>
      </c>
      <c r="HE39" s="140">
        <f>(COUNTIFS('Estruturante Móvel'!$M:$M,$B38,'Estruturante Móvel'!$C:$C,"&lt;&gt;PREVISTO",'Estruturante Móvel'!$G:$G,HD$4,'Estruturante Móvel'!$L:$L,'CRONOGRAMA_CONST+MIGRACAO'!GT$7))</f>
        <v>0</v>
      </c>
      <c r="HF39" s="139">
        <f>(COUNTIFS('Estruturante Móvel'!$M:$M,$B39,'Estruturante Móvel'!$AM:$AM,HF$4))-(COUNTIFS('Estruturante Móvel'!$M:$M,$B39,'Estruturante Móvel'!$AM:$AM,HF$4,'Estruturante Móvel'!$AQ:$AQ,"REPARO FO"))</f>
        <v>0</v>
      </c>
      <c r="HG39" s="140">
        <f>(COUNTIFS('Estruturante Móvel'!$M:$M,$B38,'Estruturante Móvel'!$C:$C,"&lt;&gt;PREVISTO",'Estruturante Móvel'!$G:$G,HF$4,'Estruturante Móvel'!$L:$L,'CRONOGRAMA_CONST+MIGRACAO'!GV$7))</f>
        <v>0</v>
      </c>
      <c r="HH39" s="139">
        <f>(COUNTIFS('Estruturante Móvel'!$M:$M,$B39,'Estruturante Móvel'!$AM:$AM,HH$4))-(COUNTIFS('Estruturante Móvel'!$M:$M,$B39,'Estruturante Móvel'!$AM:$AM,HH$4,'Estruturante Móvel'!$AQ:$AQ,"REPARO FO"))</f>
        <v>0</v>
      </c>
      <c r="HI39" s="140">
        <f>(COUNTIFS('Estruturante Móvel'!$M:$M,$B38,'Estruturante Móvel'!$C:$C,"&lt;&gt;PREVISTO",'Estruturante Móvel'!$G:$G,HH$4,'Estruturante Móvel'!$L:$L,'CRONOGRAMA_CONST+MIGRACAO'!GX$7))</f>
        <v>0</v>
      </c>
      <c r="HJ39" s="139">
        <f>(COUNTIFS('Estruturante Móvel'!$M:$M,$B39,'Estruturante Móvel'!$AM:$AM,HJ$4))-(COUNTIFS('Estruturante Móvel'!$M:$M,$B39,'Estruturante Móvel'!$AM:$AM,HJ$4,'Estruturante Móvel'!$AQ:$AQ,"REPARO FO"))</f>
        <v>0</v>
      </c>
      <c r="HK39" s="140">
        <f>(COUNTIFS('Estruturante Móvel'!$M:$M,$B38,'Estruturante Móvel'!$C:$C,"&lt;&gt;PREVISTO",'Estruturante Móvel'!$G:$G,HJ$4,'Estruturante Móvel'!$L:$L,'CRONOGRAMA_CONST+MIGRACAO'!GZ$7))</f>
        <v>0</v>
      </c>
      <c r="HL39" s="139">
        <f>(COUNTIFS('Estruturante Móvel'!$M:$M,$B39,'Estruturante Móvel'!$AM:$AM,HL$4))-(COUNTIFS('Estruturante Móvel'!$M:$M,$B39,'Estruturante Móvel'!$AM:$AM,HL$4,'Estruturante Móvel'!$AQ:$AQ,"REPARO FO"))</f>
        <v>0</v>
      </c>
      <c r="HM39" s="140">
        <f>(COUNTIFS('Estruturante Móvel'!$M:$M,$B38,'Estruturante Móvel'!$C:$C,"&lt;&gt;PREVISTO",'Estruturante Móvel'!$G:$G,HL$4,'Estruturante Móvel'!$L:$L,'CRONOGRAMA_CONST+MIGRACAO'!HB$7))</f>
        <v>0</v>
      </c>
      <c r="HN39" s="139">
        <f>(COUNTIFS('Estruturante Móvel'!$M:$M,$B39,'Estruturante Móvel'!$AM:$AM,HN$4))-(COUNTIFS('Estruturante Móvel'!$M:$M,$B39,'Estruturante Móvel'!$AM:$AM,HN$4,'Estruturante Móvel'!$AQ:$AQ,"REPARO FO"))</f>
        <v>0</v>
      </c>
      <c r="HO39" s="140">
        <f>(COUNTIFS('Estruturante Móvel'!$M:$M,$B38,'Estruturante Móvel'!$C:$C,"&lt;&gt;PREVISTO",'Estruturante Móvel'!$G:$G,HN$4,'Estruturante Móvel'!$L:$L,'CRONOGRAMA_CONST+MIGRACAO'!HD$7))</f>
        <v>0</v>
      </c>
      <c r="HP39" s="139">
        <f>(COUNTIFS('Estruturante Móvel'!$M:$M,$B39,'Estruturante Móvel'!$AM:$AM,HP$4))-(COUNTIFS('Estruturante Móvel'!$M:$M,$B39,'Estruturante Móvel'!$AM:$AM,HP$4,'Estruturante Móvel'!$AQ:$AQ,"REPARO FO"))</f>
        <v>0</v>
      </c>
      <c r="HQ39" s="140">
        <f>(COUNTIFS('Estruturante Móvel'!$M:$M,$B38,'Estruturante Móvel'!$C:$C,"&lt;&gt;PREVISTO",'Estruturante Móvel'!$G:$G,HP$4,'Estruturante Móvel'!$L:$L,'CRONOGRAMA_CONST+MIGRACAO'!HF$7))</f>
        <v>0</v>
      </c>
      <c r="HR39" s="139">
        <f>(COUNTIFS('Estruturante Móvel'!$M:$M,$B39,'Estruturante Móvel'!$AM:$AM,HR$4))-(COUNTIFS('Estruturante Móvel'!$M:$M,$B39,'Estruturante Móvel'!$AM:$AM,HR$4,'Estruturante Móvel'!$AQ:$AQ,"REPARO FO"))</f>
        <v>0</v>
      </c>
      <c r="HS39" s="140">
        <f>(COUNTIFS('Estruturante Móvel'!$M:$M,$B38,'Estruturante Móvel'!$C:$C,"&lt;&gt;PREVISTO",'Estruturante Móvel'!$G:$G,HR$4,'Estruturante Móvel'!$L:$L,'CRONOGRAMA_CONST+MIGRACAO'!HH$7))</f>
        <v>0</v>
      </c>
      <c r="HT39" s="139">
        <f>(COUNTIFS('Estruturante Móvel'!$M:$M,$B39,'Estruturante Móvel'!$AM:$AM,HT$4))-(COUNTIFS('Estruturante Móvel'!$M:$M,$B39,'Estruturante Móvel'!$AM:$AM,HT$4,'Estruturante Móvel'!$AQ:$AQ,"REPARO FO"))</f>
        <v>0</v>
      </c>
      <c r="HU39" s="140">
        <f>(COUNTIFS('Estruturante Móvel'!$M:$M,$B38,'Estruturante Móvel'!$C:$C,"&lt;&gt;PREVISTO",'Estruturante Móvel'!$G:$G,HT$4,'Estruturante Móvel'!$L:$L,'CRONOGRAMA_CONST+MIGRACAO'!HJ$7))</f>
        <v>0</v>
      </c>
      <c r="HV39" s="139">
        <f>(COUNTIFS('Estruturante Móvel'!$M:$M,$B39,'Estruturante Móvel'!$AM:$AM,HV$4))-(COUNTIFS('Estruturante Móvel'!$M:$M,$B39,'Estruturante Móvel'!$AM:$AM,HV$4,'Estruturante Móvel'!$AQ:$AQ,"REPARO FO"))</f>
        <v>0</v>
      </c>
      <c r="HW39" s="140">
        <f>(COUNTIFS('Estruturante Móvel'!$M:$M,$B38,'Estruturante Móvel'!$C:$C,"&lt;&gt;PREVISTO",'Estruturante Móvel'!$G:$G,HV$4,'Estruturante Móvel'!$L:$L,'CRONOGRAMA_CONST+MIGRACAO'!HL$7))</f>
        <v>0</v>
      </c>
      <c r="HX39" s="139">
        <f>(COUNTIFS('Estruturante Móvel'!$M:$M,$B39,'Estruturante Móvel'!$AM:$AM,HX$4))-(COUNTIFS('Estruturante Móvel'!$M:$M,$B39,'Estruturante Móvel'!$AM:$AM,HX$4,'Estruturante Móvel'!$AQ:$AQ,"REPARO FO"))</f>
        <v>0</v>
      </c>
      <c r="HY39" s="140">
        <f>(COUNTIFS('Estruturante Móvel'!$M:$M,$B38,'Estruturante Móvel'!$C:$C,"&lt;&gt;PREVISTO",'Estruturante Móvel'!$G:$G,HX$4,'Estruturante Móvel'!$L:$L,'CRONOGRAMA_CONST+MIGRACAO'!HN$7))</f>
        <v>0</v>
      </c>
      <c r="HZ39" s="139">
        <f>(COUNTIFS('Estruturante Móvel'!$M:$M,$B39,'Estruturante Móvel'!$AM:$AM,HZ$4))-(COUNTIFS('Estruturante Móvel'!$M:$M,$B39,'Estruturante Móvel'!$AM:$AM,HZ$4,'Estruturante Móvel'!$AQ:$AQ,"REPARO FO"))</f>
        <v>0</v>
      </c>
      <c r="IA39" s="140">
        <f>(COUNTIFS('Estruturante Móvel'!$M:$M,$B38,'Estruturante Móvel'!$C:$C,"&lt;&gt;PREVISTO",'Estruturante Móvel'!$G:$G,HZ$4,'Estruturante Móvel'!$L:$L,'CRONOGRAMA_CONST+MIGRACAO'!HP$7))</f>
        <v>0</v>
      </c>
      <c r="IB39" s="139">
        <f>(COUNTIFS('Estruturante Móvel'!$M:$M,$B39,'Estruturante Móvel'!$AM:$AM,IB$4))-(COUNTIFS('Estruturante Móvel'!$M:$M,$B39,'Estruturante Móvel'!$AM:$AM,IB$4,'Estruturante Móvel'!$AQ:$AQ,"REPARO FO"))</f>
        <v>0</v>
      </c>
      <c r="IC39" s="140">
        <f>(COUNTIFS('Estruturante Móvel'!$M:$M,$B38,'Estruturante Móvel'!$C:$C,"&lt;&gt;PREVISTO",'Estruturante Móvel'!$G:$G,IB$4,'Estruturante Móvel'!$L:$L,'CRONOGRAMA_CONST+MIGRACAO'!HR$7))</f>
        <v>0</v>
      </c>
      <c r="ID39" s="139">
        <f>(COUNTIFS('Estruturante Móvel'!$M:$M,$B39,'Estruturante Móvel'!$AM:$AM,ID$4))-(COUNTIFS('Estruturante Móvel'!$M:$M,$B39,'Estruturante Móvel'!$AM:$AM,ID$4,'Estruturante Móvel'!$AQ:$AQ,"REPARO FO"))</f>
        <v>0</v>
      </c>
      <c r="IE39" s="140">
        <f>(COUNTIFS('Estruturante Móvel'!$M:$M,$B38,'Estruturante Móvel'!$C:$C,"&lt;&gt;PREVISTO",'Estruturante Móvel'!$G:$G,ID$4,'Estruturante Móvel'!$L:$L,'CRONOGRAMA_CONST+MIGRACAO'!HT$7))</f>
        <v>0</v>
      </c>
      <c r="IF39" s="139">
        <f>(COUNTIFS('Estruturante Móvel'!$M:$M,$B39,'Estruturante Móvel'!$AM:$AM,IF$4))-(COUNTIFS('Estruturante Móvel'!$M:$M,$B39,'Estruturante Móvel'!$AM:$AM,IF$4,'Estruturante Móvel'!$AQ:$AQ,"REPARO FO"))</f>
        <v>0</v>
      </c>
      <c r="IG39" s="140">
        <f>(COUNTIFS('Estruturante Móvel'!$M:$M,$B38,'Estruturante Móvel'!$C:$C,"&lt;&gt;PREVISTO",'Estruturante Móvel'!$G:$G,IF$4,'Estruturante Móvel'!$L:$L,'CRONOGRAMA_CONST+MIGRACAO'!HV$7))</f>
        <v>0</v>
      </c>
      <c r="IH39" s="139">
        <f>(COUNTIFS('Estruturante Móvel'!$M:$M,$B39,'Estruturante Móvel'!$AM:$AM,IH$4))-(COUNTIFS('Estruturante Móvel'!$M:$M,$B39,'Estruturante Móvel'!$AM:$AM,IH$4,'Estruturante Móvel'!$AQ:$AQ,"REPARO FO"))</f>
        <v>0</v>
      </c>
      <c r="II39" s="140">
        <f>(COUNTIFS('Estruturante Móvel'!$M:$M,$B38,'Estruturante Móvel'!$C:$C,"&lt;&gt;PREVISTO",'Estruturante Móvel'!$G:$G,IH$4,'Estruturante Móvel'!$L:$L,'CRONOGRAMA_CONST+MIGRACAO'!HX$7))</f>
        <v>0</v>
      </c>
      <c r="IJ39" s="139">
        <f>(COUNTIFS('Estruturante Móvel'!$M:$M,$B39,'Estruturante Móvel'!$AM:$AM,IJ$4))-(COUNTIFS('Estruturante Móvel'!$M:$M,$B39,'Estruturante Móvel'!$AM:$AM,IJ$4,'Estruturante Móvel'!$AQ:$AQ,"REPARO FO"))</f>
        <v>0</v>
      </c>
      <c r="IK39" s="140">
        <f>(COUNTIFS('Estruturante Móvel'!$M:$M,$B38,'Estruturante Móvel'!$C:$C,"&lt;&gt;PREVISTO",'Estruturante Móvel'!$G:$G,IJ$4,'Estruturante Móvel'!$L:$L,'CRONOGRAMA_CONST+MIGRACAO'!HZ$7))</f>
        <v>0</v>
      </c>
      <c r="IL39" s="139">
        <f>(COUNTIFS('Estruturante Móvel'!$M:$M,$B39,'Estruturante Móvel'!$AM:$AM,IL$4))-(COUNTIFS('Estruturante Móvel'!$M:$M,$B39,'Estruturante Móvel'!$AM:$AM,IL$4,'Estruturante Móvel'!$AQ:$AQ,"REPARO FO"))</f>
        <v>0</v>
      </c>
      <c r="IM39" s="140">
        <f>(COUNTIFS('Estruturante Móvel'!$M:$M,$B38,'Estruturante Móvel'!$C:$C,"&lt;&gt;PREVISTO",'Estruturante Móvel'!$G:$G,IL$4,'Estruturante Móvel'!$L:$L,'CRONOGRAMA_CONST+MIGRACAO'!IB$7))</f>
        <v>0</v>
      </c>
      <c r="IN39" s="139">
        <f>(COUNTIFS('Estruturante Móvel'!$M:$M,$B39,'Estruturante Móvel'!$AM:$AM,IN$4))-(COUNTIFS('Estruturante Móvel'!$M:$M,$B39,'Estruturante Móvel'!$AM:$AM,IN$4,'Estruturante Móvel'!$AQ:$AQ,"REPARO FO"))</f>
        <v>0</v>
      </c>
      <c r="IO39" s="140">
        <f>(COUNTIFS('Estruturante Móvel'!$M:$M,$B38,'Estruturante Móvel'!$C:$C,"&lt;&gt;PREVISTO",'Estruturante Móvel'!$G:$G,IN$4,'Estruturante Móvel'!$L:$L,'CRONOGRAMA_CONST+MIGRACAO'!ID$7))</f>
        <v>0</v>
      </c>
      <c r="IP39" s="139">
        <f>(COUNTIFS('Estruturante Móvel'!$M:$M,$B39,'Estruturante Móvel'!$AM:$AM,IP$4))-(COUNTIFS('Estruturante Móvel'!$M:$M,$B39,'Estruturante Móvel'!$AM:$AM,IP$4,'Estruturante Móvel'!$AQ:$AQ,"REPARO FO"))</f>
        <v>0</v>
      </c>
      <c r="IQ39" s="140">
        <f>(COUNTIFS('Estruturante Móvel'!$M:$M,$B38,'Estruturante Móvel'!$C:$C,"&lt;&gt;PREVISTO",'Estruturante Móvel'!$G:$G,IP$4,'Estruturante Móvel'!$L:$L,'CRONOGRAMA_CONST+MIGRACAO'!IF$7))</f>
        <v>0</v>
      </c>
      <c r="IR39" s="139">
        <f>(COUNTIFS('Estruturante Móvel'!$M:$M,$B39,'Estruturante Móvel'!$AM:$AM,IR$4))-(COUNTIFS('Estruturante Móvel'!$M:$M,$B39,'Estruturante Móvel'!$AM:$AM,IR$4,'Estruturante Móvel'!$AQ:$AQ,"REPARO FO"))</f>
        <v>0</v>
      </c>
      <c r="IS39" s="140">
        <f>(COUNTIFS('Estruturante Móvel'!$M:$M,$B38,'Estruturante Móvel'!$C:$C,"&lt;&gt;PREVISTO",'Estruturante Móvel'!$G:$G,IR$4,'Estruturante Móvel'!$L:$L,'CRONOGRAMA_CONST+MIGRACAO'!IH$7))</f>
        <v>0</v>
      </c>
      <c r="IT39" s="139">
        <f>(COUNTIFS('Estruturante Móvel'!$M:$M,$B39,'Estruturante Móvel'!$AM:$AM,IT$4))-(COUNTIFS('Estruturante Móvel'!$M:$M,$B39,'Estruturante Móvel'!$AM:$AM,IT$4,'Estruturante Móvel'!$AQ:$AQ,"REPARO FO"))</f>
        <v>0</v>
      </c>
      <c r="IU39" s="140">
        <f>(COUNTIFS('Estruturante Móvel'!$M:$M,$B38,'Estruturante Móvel'!$C:$C,"&lt;&gt;PREVISTO",'Estruturante Móvel'!$G:$G,IT$4,'Estruturante Móvel'!$L:$L,'CRONOGRAMA_CONST+MIGRACAO'!IJ$7))</f>
        <v>0</v>
      </c>
      <c r="IV39" s="139">
        <f>(COUNTIFS('Estruturante Móvel'!$M:$M,$B39,'Estruturante Móvel'!$AM:$AM,IV$4))-(COUNTIFS('Estruturante Móvel'!$M:$M,$B39,'Estruturante Móvel'!$AM:$AM,IV$4,'Estruturante Móvel'!$AQ:$AQ,"REPARO FO"))</f>
        <v>0</v>
      </c>
      <c r="IW39" s="140">
        <f>(COUNTIFS('Estruturante Móvel'!$M:$M,$B38,'Estruturante Móvel'!$C:$C,"&lt;&gt;PREVISTO",'Estruturante Móvel'!$G:$G,IV$4,'Estruturante Móvel'!$L:$L,'CRONOGRAMA_CONST+MIGRACAO'!IL$7))</f>
        <v>0</v>
      </c>
      <c r="IX39" s="139">
        <f>(COUNTIFS('Estruturante Móvel'!$M:$M,$B39,'Estruturante Móvel'!$AM:$AM,IX$4))-(COUNTIFS('Estruturante Móvel'!$M:$M,$B39,'Estruturante Móvel'!$AM:$AM,IX$4,'Estruturante Móvel'!$AQ:$AQ,"REPARO FO"))</f>
        <v>0</v>
      </c>
      <c r="IY39" s="140">
        <f>(COUNTIFS('Estruturante Móvel'!$M:$M,$B38,'Estruturante Móvel'!$C:$C,"&lt;&gt;PREVISTO",'Estruturante Móvel'!$G:$G,IX$4,'Estruturante Móvel'!$L:$L,'CRONOGRAMA_CONST+MIGRACAO'!IN$7))</f>
        <v>0</v>
      </c>
      <c r="IZ39" s="139">
        <f>(COUNTIFS('Estruturante Móvel'!$M:$M,$B39,'Estruturante Móvel'!$AM:$AM,IZ$4))-(COUNTIFS('Estruturante Móvel'!$M:$M,$B39,'Estruturante Móvel'!$AM:$AM,IZ$4,'Estruturante Móvel'!$AQ:$AQ,"REPARO FO"))</f>
        <v>0</v>
      </c>
      <c r="JA39" s="140">
        <f>(COUNTIFS('Estruturante Móvel'!$M:$M,$B38,'Estruturante Móvel'!$C:$C,"&lt;&gt;PREVISTO",'Estruturante Móvel'!$G:$G,IZ$4,'Estruturante Móvel'!$L:$L,'CRONOGRAMA_CONST+MIGRACAO'!IP$7))</f>
        <v>0</v>
      </c>
      <c r="JB39" s="139">
        <f>(COUNTIFS('Estruturante Móvel'!$M:$M,$B39,'Estruturante Móvel'!$AM:$AM,JB$4))-(COUNTIFS('Estruturante Móvel'!$M:$M,$B39,'Estruturante Móvel'!$AM:$AM,JB$4,'Estruturante Móvel'!$AQ:$AQ,"REPARO FO"))</f>
        <v>0</v>
      </c>
      <c r="JC39" s="140">
        <f>(COUNTIFS('Estruturante Móvel'!$M:$M,$B38,'Estruturante Móvel'!$C:$C,"&lt;&gt;PREVISTO",'Estruturante Móvel'!$G:$G,JB$4,'Estruturante Móvel'!$L:$L,'CRONOGRAMA_CONST+MIGRACAO'!IR$7))</f>
        <v>0</v>
      </c>
      <c r="JD39" s="139">
        <f>(COUNTIFS('Estruturante Móvel'!$M:$M,$B39,'Estruturante Móvel'!$AM:$AM,JD$4))-(COUNTIFS('Estruturante Móvel'!$M:$M,$B39,'Estruturante Móvel'!$AM:$AM,JD$4,'Estruturante Móvel'!$AQ:$AQ,"REPARO FO"))</f>
        <v>0</v>
      </c>
      <c r="JE39" s="140">
        <f>(COUNTIFS('Estruturante Móvel'!$M:$M,$B38,'Estruturante Móvel'!$C:$C,"&lt;&gt;PREVISTO",'Estruturante Móvel'!$G:$G,JD$4,'Estruturante Móvel'!$L:$L,'CRONOGRAMA_CONST+MIGRACAO'!IT$7))</f>
        <v>0</v>
      </c>
      <c r="JF39" s="139">
        <f>(COUNTIFS('Estruturante Móvel'!$M:$M,$B39,'Estruturante Móvel'!$AM:$AM,JF$4))-(COUNTIFS('Estruturante Móvel'!$M:$M,$B39,'Estruturante Móvel'!$AM:$AM,JF$4,'Estruturante Móvel'!$AQ:$AQ,"REPARO FO"))</f>
        <v>0</v>
      </c>
      <c r="JG39" s="140">
        <f>(COUNTIFS('Estruturante Móvel'!$M:$M,$B38,'Estruturante Móvel'!$C:$C,"&lt;&gt;PREVISTO",'Estruturante Móvel'!$G:$G,JF$4,'Estruturante Móvel'!$L:$L,'CRONOGRAMA_CONST+MIGRACAO'!IV$7))</f>
        <v>0</v>
      </c>
      <c r="JH39" s="139">
        <f>(COUNTIFS('Estruturante Móvel'!$M:$M,$B39,'Estruturante Móvel'!$AM:$AM,JH$4))-(COUNTIFS('Estruturante Móvel'!$M:$M,$B39,'Estruturante Móvel'!$AM:$AM,JH$4,'Estruturante Móvel'!$AQ:$AQ,"REPARO FO"))</f>
        <v>0</v>
      </c>
      <c r="JI39" s="140">
        <f>(COUNTIFS('Estruturante Móvel'!$M:$M,$B38,'Estruturante Móvel'!$C:$C,"&lt;&gt;PREVISTO",'Estruturante Móvel'!$G:$G,JH$4,'Estruturante Móvel'!$L:$L,'CRONOGRAMA_CONST+MIGRACAO'!IX$7))</f>
        <v>0</v>
      </c>
      <c r="JJ39" s="139">
        <f>(COUNTIFS('Estruturante Móvel'!$M:$M,$B39,'Estruturante Móvel'!$AM:$AM,JJ$4))-(COUNTIFS('Estruturante Móvel'!$M:$M,$B39,'Estruturante Móvel'!$AM:$AM,JJ$4,'Estruturante Móvel'!$AQ:$AQ,"REPARO FO"))</f>
        <v>0</v>
      </c>
      <c r="JK39" s="140">
        <f>(COUNTIFS('Estruturante Móvel'!$M:$M,$B38,'Estruturante Móvel'!$C:$C,"&lt;&gt;PREVISTO",'Estruturante Móvel'!$G:$G,JJ$4,'Estruturante Móvel'!$L:$L,'CRONOGRAMA_CONST+MIGRACAO'!IZ$7))</f>
        <v>0</v>
      </c>
      <c r="JL39" s="139">
        <f>(COUNTIFS('Estruturante Móvel'!$M:$M,$B39,'Estruturante Móvel'!$AM:$AM,JL$4))-(COUNTIFS('Estruturante Móvel'!$M:$M,$B39,'Estruturante Móvel'!$AM:$AM,JL$4,'Estruturante Móvel'!$AQ:$AQ,"REPARO FO"))</f>
        <v>0</v>
      </c>
      <c r="JM39" s="140">
        <f>(COUNTIFS('Estruturante Móvel'!$M:$M,$B38,'Estruturante Móvel'!$C:$C,"&lt;&gt;PREVISTO",'Estruturante Móvel'!$G:$G,JL$4,'Estruturante Móvel'!$L:$L,'CRONOGRAMA_CONST+MIGRACAO'!JB$7))</f>
        <v>0</v>
      </c>
      <c r="JN39" s="139">
        <f>(COUNTIFS('Estruturante Móvel'!$M:$M,$B39,'Estruturante Móvel'!$AM:$AM,JN$4))-(COUNTIFS('Estruturante Móvel'!$M:$M,$B39,'Estruturante Móvel'!$AM:$AM,JN$4,'Estruturante Móvel'!$AQ:$AQ,"REPARO FO"))</f>
        <v>0</v>
      </c>
      <c r="JO39" s="140">
        <f>(COUNTIFS('Estruturante Móvel'!$M:$M,$B38,'Estruturante Móvel'!$C:$C,"&lt;&gt;PREVISTO",'Estruturante Móvel'!$G:$G,JN$4,'Estruturante Móvel'!$L:$L,'CRONOGRAMA_CONST+MIGRACAO'!JD$7))</f>
        <v>0</v>
      </c>
      <c r="JP39" s="139">
        <f>(COUNTIFS('Estruturante Móvel'!$M:$M,$B39,'Estruturante Móvel'!$AM:$AM,JP$4))-(COUNTIFS('Estruturante Móvel'!$M:$M,$B39,'Estruturante Móvel'!$AM:$AM,JP$4,'Estruturante Móvel'!$AQ:$AQ,"REPARO FO"))</f>
        <v>0</v>
      </c>
      <c r="JQ39" s="140">
        <f>(COUNTIFS('Estruturante Móvel'!$M:$M,$B38,'Estruturante Móvel'!$C:$C,"&lt;&gt;PREVISTO",'Estruturante Móvel'!$G:$G,JP$4,'Estruturante Móvel'!$L:$L,'CRONOGRAMA_CONST+MIGRACAO'!JF$7))</f>
        <v>0</v>
      </c>
      <c r="JR39" s="139">
        <f>(COUNTIFS('Estruturante Móvel'!$M:$M,$B39,'Estruturante Móvel'!$AM:$AM,JR$4))-(COUNTIFS('Estruturante Móvel'!$M:$M,$B39,'Estruturante Móvel'!$AM:$AM,JR$4,'Estruturante Móvel'!$AQ:$AQ,"REPARO FO"))</f>
        <v>0</v>
      </c>
      <c r="JS39" s="140">
        <f>(COUNTIFS('Estruturante Móvel'!$M:$M,$B38,'Estruturante Móvel'!$C:$C,"&lt;&gt;PREVISTO",'Estruturante Móvel'!$G:$G,JR$4,'Estruturante Móvel'!$L:$L,'CRONOGRAMA_CONST+MIGRACAO'!JH$7))</f>
        <v>0</v>
      </c>
      <c r="JT39" s="139">
        <f>(COUNTIFS('Estruturante Móvel'!$M:$M,$B39,'Estruturante Móvel'!$AM:$AM,JT$4))-(COUNTIFS('Estruturante Móvel'!$M:$M,$B39,'Estruturante Móvel'!$AM:$AM,JT$4,'Estruturante Móvel'!$AQ:$AQ,"REPARO FO"))</f>
        <v>0</v>
      </c>
      <c r="JU39" s="140">
        <f>(COUNTIFS('Estruturante Móvel'!$M:$M,$B38,'Estruturante Móvel'!$C:$C,"&lt;&gt;PREVISTO",'Estruturante Móvel'!$G:$G,JT$4,'Estruturante Móvel'!$L:$L,'CRONOGRAMA_CONST+MIGRACAO'!JJ$7))</f>
        <v>0</v>
      </c>
      <c r="JV39" s="139">
        <f>(COUNTIFS('Estruturante Móvel'!$M:$M,$B39,'Estruturante Móvel'!$AM:$AM,JV$4))-(COUNTIFS('Estruturante Móvel'!$M:$M,$B39,'Estruturante Móvel'!$AM:$AM,JV$4,'Estruturante Móvel'!$AQ:$AQ,"REPARO FO"))</f>
        <v>0</v>
      </c>
      <c r="JW39" s="140">
        <f>(COUNTIFS('Estruturante Móvel'!$M:$M,$B38,'Estruturante Móvel'!$C:$C,"&lt;&gt;PREVISTO",'Estruturante Móvel'!$G:$G,JV$4,'Estruturante Móvel'!$L:$L,'CRONOGRAMA_CONST+MIGRACAO'!JL$7))</f>
        <v>0</v>
      </c>
      <c r="JX39" s="139">
        <f>(COUNTIFS('Estruturante Móvel'!$M:$M,$B39,'Estruturante Móvel'!$AM:$AM,JX$4))-(COUNTIFS('Estruturante Móvel'!$M:$M,$B39,'Estruturante Móvel'!$AM:$AM,JX$4,'Estruturante Móvel'!$AQ:$AQ,"REPARO FO"))</f>
        <v>0</v>
      </c>
      <c r="JY39" s="140">
        <f>(COUNTIFS('Estruturante Móvel'!$M:$M,$B38,'Estruturante Móvel'!$C:$C,"&lt;&gt;PREVISTO",'Estruturante Móvel'!$G:$G,JX$4,'Estruturante Móvel'!$L:$L,'CRONOGRAMA_CONST+MIGRACAO'!JN$7))</f>
        <v>0</v>
      </c>
      <c r="JZ39" s="139">
        <f>(COUNTIFS('Estruturante Móvel'!$M:$M,$B39,'Estruturante Móvel'!$AM:$AM,JZ$4))-(COUNTIFS('Estruturante Móvel'!$M:$M,$B39,'Estruturante Móvel'!$AM:$AM,JZ$4,'Estruturante Móvel'!$AQ:$AQ,"REPARO FO"))</f>
        <v>0</v>
      </c>
      <c r="KA39" s="140">
        <f>(COUNTIFS('Estruturante Móvel'!$M:$M,$B38,'Estruturante Móvel'!$C:$C,"&lt;&gt;PREVISTO",'Estruturante Móvel'!$G:$G,JZ$4,'Estruturante Móvel'!$L:$L,'CRONOGRAMA_CONST+MIGRACAO'!JP$7))</f>
        <v>0</v>
      </c>
      <c r="KB39" s="139">
        <f>(COUNTIFS('Estruturante Móvel'!$M:$M,$B39,'Estruturante Móvel'!$AM:$AM,KB$4))-(COUNTIFS('Estruturante Móvel'!$M:$M,$B39,'Estruturante Móvel'!$AM:$AM,KB$4,'Estruturante Móvel'!$AQ:$AQ,"REPARO FO"))</f>
        <v>0</v>
      </c>
      <c r="KC39" s="140">
        <f>(COUNTIFS('Estruturante Móvel'!$M:$M,$B38,'Estruturante Móvel'!$C:$C,"&lt;&gt;PREVISTO",'Estruturante Móvel'!$G:$G,KB$4,'Estruturante Móvel'!$L:$L,'CRONOGRAMA_CONST+MIGRACAO'!JR$7))</f>
        <v>0</v>
      </c>
      <c r="KD39" s="139">
        <f>(COUNTIFS('Estruturante Móvel'!$M:$M,$B39,'Estruturante Móvel'!$AM:$AM,KD$4))-(COUNTIFS('Estruturante Móvel'!$M:$M,$B39,'Estruturante Móvel'!$AM:$AM,KD$4,'Estruturante Móvel'!$AQ:$AQ,"REPARO FO"))</f>
        <v>0</v>
      </c>
      <c r="KE39" s="140">
        <f>(COUNTIFS('Estruturante Móvel'!$M:$M,$B38,'Estruturante Móvel'!$C:$C,"&lt;&gt;PREVISTO",'Estruturante Móvel'!$G:$G,KD$4,'Estruturante Móvel'!$L:$L,'CRONOGRAMA_CONST+MIGRACAO'!JT$7))</f>
        <v>0</v>
      </c>
      <c r="KF39" s="139">
        <f>(COUNTIFS('Estruturante Móvel'!$M:$M,$B39,'Estruturante Móvel'!$AM:$AM,KF$4))-(COUNTIFS('Estruturante Móvel'!$M:$M,$B39,'Estruturante Móvel'!$AM:$AM,KF$4,'Estruturante Móvel'!$AQ:$AQ,"REPARO FO"))</f>
        <v>0</v>
      </c>
      <c r="KG39" s="140">
        <f>(COUNTIFS('Estruturante Móvel'!$M:$M,$B38,'Estruturante Móvel'!$C:$C,"&lt;&gt;PREVISTO",'Estruturante Móvel'!$G:$G,KF$4,'Estruturante Móvel'!$L:$L,'CRONOGRAMA_CONST+MIGRACAO'!JV$7))</f>
        <v>0</v>
      </c>
      <c r="KH39" s="139">
        <f>(COUNTIFS('Estruturante Móvel'!$M:$M,$B39,'Estruturante Móvel'!$AM:$AM,KH$4))-(COUNTIFS('Estruturante Móvel'!$M:$M,$B39,'Estruturante Móvel'!$AM:$AM,KH$4,'Estruturante Móvel'!$AQ:$AQ,"REPARO FO"))</f>
        <v>0</v>
      </c>
      <c r="KI39" s="140">
        <f>(COUNTIFS('Estruturante Móvel'!$M:$M,$B38,'Estruturante Móvel'!$C:$C,"&lt;&gt;PREVISTO",'Estruturante Móvel'!$G:$G,KH$4,'Estruturante Móvel'!$L:$L,'CRONOGRAMA_CONST+MIGRACAO'!JX$7))</f>
        <v>0</v>
      </c>
      <c r="KJ39" s="139">
        <f>(COUNTIFS('Estruturante Móvel'!$M:$M,$B39,'Estruturante Móvel'!$AM:$AM,KJ$4))-(COUNTIFS('Estruturante Móvel'!$M:$M,$B39,'Estruturante Móvel'!$AM:$AM,KJ$4,'Estruturante Móvel'!$AQ:$AQ,"REPARO FO"))</f>
        <v>0</v>
      </c>
      <c r="KK39" s="140">
        <f>(COUNTIFS('Estruturante Móvel'!$M:$M,$B38,'Estruturante Móvel'!$C:$C,"&lt;&gt;PREVISTO",'Estruturante Móvel'!$G:$G,KJ$4,'Estruturante Móvel'!$L:$L,'CRONOGRAMA_CONST+MIGRACAO'!JZ$7))</f>
        <v>0</v>
      </c>
      <c r="KL39" s="139">
        <f>(COUNTIFS('Estruturante Móvel'!$M:$M,$B39,'Estruturante Móvel'!$AM:$AM,KL$4))-(COUNTIFS('Estruturante Móvel'!$M:$M,$B39,'Estruturante Móvel'!$AM:$AM,KL$4,'Estruturante Móvel'!$AQ:$AQ,"REPARO FO"))</f>
        <v>0</v>
      </c>
      <c r="KM39" s="140">
        <f>(COUNTIFS('Estruturante Móvel'!$M:$M,$B38,'Estruturante Móvel'!$C:$C,"&lt;&gt;PREVISTO",'Estruturante Móvel'!$G:$G,KL$4,'Estruturante Móvel'!$L:$L,'CRONOGRAMA_CONST+MIGRACAO'!KB$7))</f>
        <v>0</v>
      </c>
      <c r="KN39" s="139">
        <f>(COUNTIFS('Estruturante Móvel'!$M:$M,$B39,'Estruturante Móvel'!$AM:$AM,KN$4))-(COUNTIFS('Estruturante Móvel'!$M:$M,$B39,'Estruturante Móvel'!$AM:$AM,KN$4,'Estruturante Móvel'!$AQ:$AQ,"REPARO FO"))</f>
        <v>0</v>
      </c>
      <c r="KO39" s="140">
        <f>(COUNTIFS('Estruturante Móvel'!$M:$M,$B38,'Estruturante Móvel'!$C:$C,"&lt;&gt;PREVISTO",'Estruturante Móvel'!$G:$G,KN$4,'Estruturante Móvel'!$L:$L,'CRONOGRAMA_CONST+MIGRACAO'!KD$7))</f>
        <v>0</v>
      </c>
      <c r="KP39" s="139">
        <f>(COUNTIFS('Estruturante Móvel'!$M:$M,$B39,'Estruturante Móvel'!$AM:$AM,KP$4))-(COUNTIFS('Estruturante Móvel'!$M:$M,$B39,'Estruturante Móvel'!$AM:$AM,KP$4,'Estruturante Móvel'!$AQ:$AQ,"REPARO FO"))</f>
        <v>0</v>
      </c>
      <c r="KQ39" s="140">
        <f>(COUNTIFS('Estruturante Móvel'!$M:$M,$B38,'Estruturante Móvel'!$C:$C,"&lt;&gt;PREVISTO",'Estruturante Móvel'!$G:$G,KP$4,'Estruturante Móvel'!$L:$L,'CRONOGRAMA_CONST+MIGRACAO'!KF$7))</f>
        <v>0</v>
      </c>
      <c r="KR39" s="139">
        <f>(COUNTIFS('Estruturante Móvel'!$M:$M,$B39,'Estruturante Móvel'!$AM:$AM,KR$4))-(COUNTIFS('Estruturante Móvel'!$M:$M,$B39,'Estruturante Móvel'!$AM:$AM,KR$4,'Estruturante Móvel'!$AQ:$AQ,"REPARO FO"))</f>
        <v>0</v>
      </c>
      <c r="KS39" s="140">
        <f>(COUNTIFS('Estruturante Móvel'!$M:$M,$B38,'Estruturante Móvel'!$C:$C,"&lt;&gt;PREVISTO",'Estruturante Móvel'!$G:$G,KR$4,'Estruturante Móvel'!$L:$L,'CRONOGRAMA_CONST+MIGRACAO'!KH$7))</f>
        <v>0</v>
      </c>
      <c r="KT39" s="139">
        <f>(COUNTIFS('Estruturante Móvel'!$M:$M,$B39,'Estruturante Móvel'!$AM:$AM,KT$4))-(COUNTIFS('Estruturante Móvel'!$M:$M,$B39,'Estruturante Móvel'!$AM:$AM,KT$4,'Estruturante Móvel'!$AQ:$AQ,"REPARO FO"))</f>
        <v>0</v>
      </c>
      <c r="KU39" s="140">
        <f>(COUNTIFS('Estruturante Móvel'!$M:$M,$B38,'Estruturante Móvel'!$C:$C,"&lt;&gt;PREVISTO",'Estruturante Móvel'!$G:$G,KT$4,'Estruturante Móvel'!$L:$L,'CRONOGRAMA_CONST+MIGRACAO'!KJ$7))</f>
        <v>0</v>
      </c>
      <c r="KV39" s="139">
        <f>(COUNTIFS('Estruturante Móvel'!$M:$M,$B39,'Estruturante Móvel'!$AM:$AM,KV$4))-(COUNTIFS('Estruturante Móvel'!$M:$M,$B39,'Estruturante Móvel'!$AM:$AM,KV$4,'Estruturante Móvel'!$AQ:$AQ,"REPARO FO"))</f>
        <v>0</v>
      </c>
      <c r="KW39" s="140">
        <f>(COUNTIFS('Estruturante Móvel'!$M:$M,$B38,'Estruturante Móvel'!$C:$C,"&lt;&gt;PREVISTO",'Estruturante Móvel'!$G:$G,KV$4,'Estruturante Móvel'!$L:$L,'CRONOGRAMA_CONST+MIGRACAO'!KL$7))</f>
        <v>0</v>
      </c>
      <c r="KX39" s="139">
        <f>(COUNTIFS('Estruturante Móvel'!$M:$M,$B39,'Estruturante Móvel'!$AM:$AM,KX$4))-(COUNTIFS('Estruturante Móvel'!$M:$M,$B39,'Estruturante Móvel'!$AM:$AM,KX$4,'Estruturante Móvel'!$AQ:$AQ,"REPARO FO"))</f>
        <v>0</v>
      </c>
      <c r="KY39" s="140">
        <f>(COUNTIFS('Estruturante Móvel'!$M:$M,$B38,'Estruturante Móvel'!$C:$C,"&lt;&gt;PREVISTO",'Estruturante Móvel'!$G:$G,KX$4,'Estruturante Móvel'!$L:$L,'CRONOGRAMA_CONST+MIGRACAO'!KN$7))</f>
        <v>0</v>
      </c>
      <c r="KZ39" s="139">
        <f>(COUNTIFS('Estruturante Móvel'!$M:$M,$B39,'Estruturante Móvel'!$AM:$AM,KZ$4))-(COUNTIFS('Estruturante Móvel'!$M:$M,$B39,'Estruturante Móvel'!$AM:$AM,KZ$4,'Estruturante Móvel'!$AQ:$AQ,"REPARO FO"))</f>
        <v>0</v>
      </c>
      <c r="LA39" s="140">
        <f>(COUNTIFS('Estruturante Móvel'!$M:$M,$B38,'Estruturante Móvel'!$C:$C,"&lt;&gt;PREVISTO",'Estruturante Móvel'!$G:$G,KZ$4,'Estruturante Móvel'!$L:$L,'CRONOGRAMA_CONST+MIGRACAO'!KP$7))</f>
        <v>0</v>
      </c>
      <c r="LB39" s="139">
        <f>(COUNTIFS('Estruturante Móvel'!$M:$M,$B39,'Estruturante Móvel'!$AM:$AM,LB$4))-(COUNTIFS('Estruturante Móvel'!$M:$M,$B39,'Estruturante Móvel'!$AM:$AM,LB$4,'Estruturante Móvel'!$AQ:$AQ,"REPARO FO"))</f>
        <v>0</v>
      </c>
      <c r="LC39" s="140">
        <f>(COUNTIFS('Estruturante Móvel'!$M:$M,$B38,'Estruturante Móvel'!$C:$C,"&lt;&gt;PREVISTO",'Estruturante Móvel'!$G:$G,LB$4,'Estruturante Móvel'!$L:$L,'CRONOGRAMA_CONST+MIGRACAO'!KR$7))</f>
        <v>0</v>
      </c>
      <c r="LD39" s="139">
        <f>(COUNTIFS('Estruturante Móvel'!$M:$M,$B39,'Estruturante Móvel'!$AM:$AM,LD$4))-(COUNTIFS('Estruturante Móvel'!$M:$M,$B39,'Estruturante Móvel'!$AM:$AM,LD$4,'Estruturante Móvel'!$AQ:$AQ,"REPARO FO"))</f>
        <v>0</v>
      </c>
      <c r="LE39" s="140">
        <f>(COUNTIFS('Estruturante Móvel'!$M:$M,$B38,'Estruturante Móvel'!$C:$C,"&lt;&gt;PREVISTO",'Estruturante Móvel'!$G:$G,LD$4,'Estruturante Móvel'!$L:$L,'CRONOGRAMA_CONST+MIGRACAO'!KT$7))</f>
        <v>0</v>
      </c>
      <c r="LF39" s="139">
        <f>(COUNTIFS('Estruturante Móvel'!$M:$M,$B39,'Estruturante Móvel'!$AM:$AM,LF$4))-(COUNTIFS('Estruturante Móvel'!$M:$M,$B39,'Estruturante Móvel'!$AM:$AM,LF$4,'Estruturante Móvel'!$AQ:$AQ,"REPARO FO"))</f>
        <v>0</v>
      </c>
      <c r="LG39" s="140">
        <f>(COUNTIFS('Estruturante Móvel'!$M:$M,$B38,'Estruturante Móvel'!$C:$C,"&lt;&gt;PREVISTO",'Estruturante Móvel'!$G:$G,LF$4,'Estruturante Móvel'!$L:$L,'CRONOGRAMA_CONST+MIGRACAO'!KV$7))</f>
        <v>0</v>
      </c>
      <c r="LH39" s="139">
        <f>(COUNTIFS('Estruturante Móvel'!$M:$M,$B39,'Estruturante Móvel'!$AM:$AM,LH$4))-(COUNTIFS('Estruturante Móvel'!$M:$M,$B39,'Estruturante Móvel'!$AM:$AM,LH$4,'Estruturante Móvel'!$AQ:$AQ,"REPARO FO"))</f>
        <v>0</v>
      </c>
      <c r="LI39" s="140">
        <f>(COUNTIFS('Estruturante Móvel'!$M:$M,$B38,'Estruturante Móvel'!$C:$C,"&lt;&gt;PREVISTO",'Estruturante Móvel'!$G:$G,LH$4,'Estruturante Móvel'!$L:$L,'CRONOGRAMA_CONST+MIGRACAO'!KX$7))</f>
        <v>0</v>
      </c>
      <c r="LJ39" s="139">
        <f>(COUNTIFS('Estruturante Móvel'!$M:$M,$B39,'Estruturante Móvel'!$AM:$AM,LJ$4))-(COUNTIFS('Estruturante Móvel'!$M:$M,$B39,'Estruturante Móvel'!$AM:$AM,LJ$4,'Estruturante Móvel'!$AQ:$AQ,"REPARO FO"))</f>
        <v>0</v>
      </c>
      <c r="LK39" s="140">
        <f>(COUNTIFS('Estruturante Móvel'!$M:$M,$B38,'Estruturante Móvel'!$C:$C,"&lt;&gt;PREVISTO",'Estruturante Móvel'!$G:$G,LJ$4,'Estruturante Móvel'!$L:$L,'CRONOGRAMA_CONST+MIGRACAO'!KZ$7))</f>
        <v>0</v>
      </c>
      <c r="LL39" s="139">
        <f>(COUNTIFS('Estruturante Móvel'!$M:$M,$B39,'Estruturante Móvel'!$AM:$AM,LL$4))-(COUNTIFS('Estruturante Móvel'!$M:$M,$B39,'Estruturante Móvel'!$AM:$AM,LL$4,'Estruturante Móvel'!$AQ:$AQ,"REPARO FO"))</f>
        <v>0</v>
      </c>
      <c r="LM39" s="140">
        <f>(COUNTIFS('Estruturante Móvel'!$M:$M,$B38,'Estruturante Móvel'!$C:$C,"&lt;&gt;PREVISTO",'Estruturante Móvel'!$G:$G,LL$4,'Estruturante Móvel'!$L:$L,'CRONOGRAMA_CONST+MIGRACAO'!LB$7))</f>
        <v>0</v>
      </c>
      <c r="LN39" s="139">
        <f>(COUNTIFS('Estruturante Móvel'!$M:$M,$B39,'Estruturante Móvel'!$AM:$AM,LN$4))-(COUNTIFS('Estruturante Móvel'!$M:$M,$B39,'Estruturante Móvel'!$AM:$AM,LN$4,'Estruturante Móvel'!$AQ:$AQ,"REPARO FO"))</f>
        <v>0</v>
      </c>
      <c r="LO39" s="140">
        <f>(COUNTIFS('Estruturante Móvel'!$M:$M,$B38,'Estruturante Móvel'!$C:$C,"&lt;&gt;PREVISTO",'Estruturante Móvel'!$G:$G,LN$4,'Estruturante Móvel'!$L:$L,'CRONOGRAMA_CONST+MIGRACAO'!LD$7))</f>
        <v>0</v>
      </c>
      <c r="LP39" s="139">
        <f>(COUNTIFS('Estruturante Móvel'!$M:$M,$B39,'Estruturante Móvel'!$AM:$AM,LP$4))-(COUNTIFS('Estruturante Móvel'!$M:$M,$B39,'Estruturante Móvel'!$AM:$AM,LP$4,'Estruturante Móvel'!$AQ:$AQ,"REPARO FO"))</f>
        <v>0</v>
      </c>
      <c r="LQ39" s="140">
        <f>(COUNTIFS('Estruturante Móvel'!$M:$M,$B38,'Estruturante Móvel'!$C:$C,"&lt;&gt;PREVISTO",'Estruturante Móvel'!$G:$G,LP$4,'Estruturante Móvel'!$L:$L,'CRONOGRAMA_CONST+MIGRACAO'!LF$7))</f>
        <v>0</v>
      </c>
      <c r="LR39" s="139">
        <f>(COUNTIFS('Estruturante Móvel'!$M:$M,$B39,'Estruturante Móvel'!$AM:$AM,LR$4))-(COUNTIFS('Estruturante Móvel'!$M:$M,$B39,'Estruturante Móvel'!$AM:$AM,LR$4,'Estruturante Móvel'!$AQ:$AQ,"REPARO FO"))</f>
        <v>0</v>
      </c>
      <c r="LS39" s="140">
        <f>(COUNTIFS('Estruturante Móvel'!$M:$M,$B38,'Estruturante Móvel'!$C:$C,"&lt;&gt;PREVISTO",'Estruturante Móvel'!$G:$G,LR$4,'Estruturante Móvel'!$L:$L,'CRONOGRAMA_CONST+MIGRACAO'!LH$7))</f>
        <v>0</v>
      </c>
      <c r="LT39" s="139">
        <f>(COUNTIFS('Estruturante Móvel'!$M:$M,$B39,'Estruturante Móvel'!$AM:$AM,LT$4))-(COUNTIFS('Estruturante Móvel'!$M:$M,$B39,'Estruturante Móvel'!$AM:$AM,LT$4,'Estruturante Móvel'!$AQ:$AQ,"REPARO FO"))</f>
        <v>0</v>
      </c>
      <c r="LU39" s="140">
        <f>(COUNTIFS('Estruturante Móvel'!$M:$M,$B38,'Estruturante Móvel'!$C:$C,"&lt;&gt;PREVISTO",'Estruturante Móvel'!$G:$G,LT$4,'Estruturante Móvel'!$L:$L,'CRONOGRAMA_CONST+MIGRACAO'!LJ$7))</f>
        <v>0</v>
      </c>
      <c r="LV39" s="139">
        <f>(COUNTIFS('Estruturante Móvel'!$M:$M,$B39,'Estruturante Móvel'!$AM:$AM,LV$4))-(COUNTIFS('Estruturante Móvel'!$M:$M,$B39,'Estruturante Móvel'!$AM:$AM,LV$4,'Estruturante Móvel'!$AQ:$AQ,"REPARO FO"))</f>
        <v>0</v>
      </c>
      <c r="LW39" s="140">
        <f>(COUNTIFS('Estruturante Móvel'!$M:$M,$B38,'Estruturante Móvel'!$C:$C,"&lt;&gt;PREVISTO",'Estruturante Móvel'!$G:$G,LV$4,'Estruturante Móvel'!$L:$L,'CRONOGRAMA_CONST+MIGRACAO'!LL$7))</f>
        <v>0</v>
      </c>
      <c r="LX39" s="139">
        <f>(COUNTIFS('Estruturante Móvel'!$M:$M,$B39,'Estruturante Móvel'!$AM:$AM,LX$4))-(COUNTIFS('Estruturante Móvel'!$M:$M,$B39,'Estruturante Móvel'!$AM:$AM,LX$4,'Estruturante Móvel'!$AQ:$AQ,"REPARO FO"))</f>
        <v>0</v>
      </c>
      <c r="LY39" s="140">
        <f>(COUNTIFS('Estruturante Móvel'!$M:$M,$B38,'Estruturante Móvel'!$C:$C,"&lt;&gt;PREVISTO",'Estruturante Móvel'!$G:$G,LX$4,'Estruturante Móvel'!$L:$L,'CRONOGRAMA_CONST+MIGRACAO'!LN$7))</f>
        <v>0</v>
      </c>
      <c r="LZ39" s="139">
        <f>(COUNTIFS('Estruturante Móvel'!$M:$M,$B39,'Estruturante Móvel'!$AM:$AM,LZ$4))-(COUNTIFS('Estruturante Móvel'!$M:$M,$B39,'Estruturante Móvel'!$AM:$AM,LZ$4,'Estruturante Móvel'!$AQ:$AQ,"REPARO FO"))</f>
        <v>0</v>
      </c>
      <c r="MA39" s="140">
        <f>(COUNTIFS('Estruturante Móvel'!$M:$M,$B38,'Estruturante Móvel'!$C:$C,"&lt;&gt;PREVISTO",'Estruturante Móvel'!$G:$G,LZ$4,'Estruturante Móvel'!$L:$L,'CRONOGRAMA_CONST+MIGRACAO'!LP$7))</f>
        <v>0</v>
      </c>
      <c r="MB39" s="139">
        <f>(COUNTIFS('Estruturante Móvel'!$M:$M,$B39,'Estruturante Móvel'!$AM:$AM,MB$4))-(COUNTIFS('Estruturante Móvel'!$M:$M,$B39,'Estruturante Móvel'!$AM:$AM,MB$4,'Estruturante Móvel'!$AQ:$AQ,"REPARO FO"))</f>
        <v>0</v>
      </c>
      <c r="MC39" s="140">
        <f>(COUNTIFS('Estruturante Móvel'!$M:$M,$B38,'Estruturante Móvel'!$C:$C,"&lt;&gt;PREVISTO",'Estruturante Móvel'!$G:$G,MB$4,'Estruturante Móvel'!$L:$L,'CRONOGRAMA_CONST+MIGRACAO'!LR$7))</f>
        <v>0</v>
      </c>
      <c r="MD39" s="139">
        <f>(COUNTIFS('Estruturante Móvel'!$M:$M,$B39,'Estruturante Móvel'!$AM:$AM,MD$4))-(COUNTIFS('Estruturante Móvel'!$M:$M,$B39,'Estruturante Móvel'!$AM:$AM,MD$4,'Estruturante Móvel'!$AQ:$AQ,"REPARO FO"))</f>
        <v>0</v>
      </c>
      <c r="ME39" s="140">
        <f>(COUNTIFS('Estruturante Móvel'!$M:$M,$B38,'Estruturante Móvel'!$C:$C,"&lt;&gt;PREVISTO",'Estruturante Móvel'!$G:$G,MD$4,'Estruturante Móvel'!$L:$L,'CRONOGRAMA_CONST+MIGRACAO'!LT$7))</f>
        <v>0</v>
      </c>
      <c r="MF39" s="139">
        <f>(COUNTIFS('Estruturante Móvel'!$M:$M,$B39,'Estruturante Móvel'!$AM:$AM,MF$4))-(COUNTIFS('Estruturante Móvel'!$M:$M,$B39,'Estruturante Móvel'!$AM:$AM,MF$4,'Estruturante Móvel'!$AQ:$AQ,"REPARO FO"))</f>
        <v>0</v>
      </c>
      <c r="MG39" s="140">
        <f>(COUNTIFS('Estruturante Móvel'!$M:$M,$B38,'Estruturante Móvel'!$C:$C,"&lt;&gt;PREVISTO",'Estruturante Móvel'!$G:$G,MF$4,'Estruturante Móvel'!$L:$L,'CRONOGRAMA_CONST+MIGRACAO'!LV$7))</f>
        <v>0</v>
      </c>
      <c r="MH39" s="139">
        <f>(COUNTIFS('Estruturante Móvel'!$M:$M,$B39,'Estruturante Móvel'!$AM:$AM,MH$4))-(COUNTIFS('Estruturante Móvel'!$M:$M,$B39,'Estruturante Móvel'!$AM:$AM,MH$4,'Estruturante Móvel'!$AQ:$AQ,"REPARO FO"))</f>
        <v>0</v>
      </c>
      <c r="MI39" s="140">
        <f>(COUNTIFS('Estruturante Móvel'!$M:$M,$B38,'Estruturante Móvel'!$C:$C,"&lt;&gt;PREVISTO",'Estruturante Móvel'!$G:$G,MH$4,'Estruturante Móvel'!$L:$L,'CRONOGRAMA_CONST+MIGRACAO'!LX$7))</f>
        <v>0</v>
      </c>
      <c r="MJ39" s="139">
        <f>(COUNTIFS('Estruturante Móvel'!$M:$M,$B39,'Estruturante Móvel'!$AM:$AM,MJ$4))-(COUNTIFS('Estruturante Móvel'!$M:$M,$B39,'Estruturante Móvel'!$AM:$AM,MJ$4,'Estruturante Móvel'!$AQ:$AQ,"REPARO FO"))</f>
        <v>0</v>
      </c>
      <c r="MK39" s="140">
        <f>(COUNTIFS('Estruturante Móvel'!$M:$M,$B38,'Estruturante Móvel'!$C:$C,"&lt;&gt;PREVISTO",'Estruturante Móvel'!$G:$G,MJ$4,'Estruturante Móvel'!$L:$L,'CRONOGRAMA_CONST+MIGRACAO'!LZ$7))</f>
        <v>0</v>
      </c>
      <c r="ML39" s="139">
        <f>(COUNTIFS('Estruturante Móvel'!$M:$M,$B39,'Estruturante Móvel'!$AM:$AM,ML$4))-(COUNTIFS('Estruturante Móvel'!$M:$M,$B39,'Estruturante Móvel'!$AM:$AM,ML$4,'Estruturante Móvel'!$AQ:$AQ,"REPARO FO"))</f>
        <v>0</v>
      </c>
      <c r="MM39" s="140">
        <f>(COUNTIFS('Estruturante Móvel'!$M:$M,$B38,'Estruturante Móvel'!$C:$C,"&lt;&gt;PREVISTO",'Estruturante Móvel'!$G:$G,ML$4,'Estruturante Móvel'!$L:$L,'CRONOGRAMA_CONST+MIGRACAO'!MB$7))</f>
        <v>0</v>
      </c>
      <c r="MN39" s="139">
        <f>(COUNTIFS('Estruturante Móvel'!$M:$M,$B39,'Estruturante Móvel'!$AM:$AM,MN$4))-(COUNTIFS('Estruturante Móvel'!$M:$M,$B39,'Estruturante Móvel'!$AM:$AM,MN$4,'Estruturante Móvel'!$AQ:$AQ,"REPARO FO"))</f>
        <v>0</v>
      </c>
      <c r="MO39" s="140">
        <f>(COUNTIFS('Estruturante Móvel'!$M:$M,$B38,'Estruturante Móvel'!$C:$C,"&lt;&gt;PREVISTO",'Estruturante Móvel'!$G:$G,MN$4,'Estruturante Móvel'!$L:$L,'CRONOGRAMA_CONST+MIGRACAO'!MD$7))</f>
        <v>0</v>
      </c>
      <c r="MP39" s="139">
        <f>(COUNTIFS('Estruturante Móvel'!$M:$M,$B39,'Estruturante Móvel'!$AM:$AM,MP$4))-(COUNTIFS('Estruturante Móvel'!$M:$M,$B39,'Estruturante Móvel'!$AM:$AM,MP$4,'Estruturante Móvel'!$AQ:$AQ,"REPARO FO"))</f>
        <v>0</v>
      </c>
      <c r="MQ39" s="140">
        <f>(COUNTIFS('Estruturante Móvel'!$M:$M,$B38,'Estruturante Móvel'!$C:$C,"&lt;&gt;PREVISTO",'Estruturante Móvel'!$G:$G,MP$4,'Estruturante Móvel'!$L:$L,'CRONOGRAMA_CONST+MIGRACAO'!MF$7))</f>
        <v>0</v>
      </c>
      <c r="MR39" s="139">
        <f>(COUNTIFS('Estruturante Móvel'!$M:$M,$B39,'Estruturante Móvel'!$AM:$AM,MR$4))-(COUNTIFS('Estruturante Móvel'!$M:$M,$B39,'Estruturante Móvel'!$AM:$AM,MR$4,'Estruturante Móvel'!$AQ:$AQ,"REPARO FO"))</f>
        <v>0</v>
      </c>
      <c r="MS39" s="140">
        <f>(COUNTIFS('Estruturante Móvel'!$M:$M,$B38,'Estruturante Móvel'!$C:$C,"&lt;&gt;PREVISTO",'Estruturante Móvel'!$G:$G,MR$4,'Estruturante Móvel'!$L:$L,'CRONOGRAMA_CONST+MIGRACAO'!MH$7))</f>
        <v>0</v>
      </c>
      <c r="MT39" s="139">
        <f>(COUNTIFS('Estruturante Móvel'!$M:$M,$B39,'Estruturante Móvel'!$AM:$AM,MT$4))-(COUNTIFS('Estruturante Móvel'!$M:$M,$B39,'Estruturante Móvel'!$AM:$AM,MT$4,'Estruturante Móvel'!$AQ:$AQ,"REPARO FO"))</f>
        <v>0</v>
      </c>
      <c r="MU39" s="140">
        <f>(COUNTIFS('Estruturante Móvel'!$M:$M,$B38,'Estruturante Móvel'!$C:$C,"&lt;&gt;PREVISTO",'Estruturante Móvel'!$G:$G,MT$4,'Estruturante Móvel'!$L:$L,'CRONOGRAMA_CONST+MIGRACAO'!MJ$7))</f>
        <v>0</v>
      </c>
      <c r="MV39" s="139">
        <f>(COUNTIFS('Estruturante Móvel'!$M:$M,$B39,'Estruturante Móvel'!$AM:$AM,MV$4))-(COUNTIFS('Estruturante Móvel'!$M:$M,$B39,'Estruturante Móvel'!$AM:$AM,MV$4,'Estruturante Móvel'!$AQ:$AQ,"REPARO FO"))</f>
        <v>0</v>
      </c>
      <c r="MW39" s="140">
        <f>(COUNTIFS('Estruturante Móvel'!$M:$M,$B38,'Estruturante Móvel'!$C:$C,"&lt;&gt;PREVISTO",'Estruturante Móvel'!$G:$G,MV$4,'Estruturante Móvel'!$L:$L,'CRONOGRAMA_CONST+MIGRACAO'!ML$7))</f>
        <v>0</v>
      </c>
      <c r="MX39" s="139">
        <f>(COUNTIFS('Estruturante Móvel'!$M:$M,$B39,'Estruturante Móvel'!$AM:$AM,MX$4))-(COUNTIFS('Estruturante Móvel'!$M:$M,$B39,'Estruturante Móvel'!$AM:$AM,MX$4,'Estruturante Móvel'!$AQ:$AQ,"REPARO FO"))</f>
        <v>0</v>
      </c>
      <c r="MY39" s="140">
        <f>(COUNTIFS('Estruturante Móvel'!$M:$M,$B38,'Estruturante Móvel'!$C:$C,"&lt;&gt;PREVISTO",'Estruturante Móvel'!$G:$G,MX$4,'Estruturante Móvel'!$L:$L,'CRONOGRAMA_CONST+MIGRACAO'!MN$7))</f>
        <v>0</v>
      </c>
      <c r="MZ39" s="139">
        <f>(COUNTIFS('Estruturante Móvel'!$M:$M,$B39,'Estruturante Móvel'!$AM:$AM,MZ$4))-(COUNTIFS('Estruturante Móvel'!$M:$M,$B39,'Estruturante Móvel'!$AM:$AM,MZ$4,'Estruturante Móvel'!$AQ:$AQ,"REPARO FO"))</f>
        <v>0</v>
      </c>
      <c r="NA39" s="140">
        <f>(COUNTIFS('Estruturante Móvel'!$M:$M,$B38,'Estruturante Móvel'!$C:$C,"&lt;&gt;PREVISTO",'Estruturante Móvel'!$G:$G,MZ$4,'Estruturante Móvel'!$L:$L,'CRONOGRAMA_CONST+MIGRACAO'!MP$7))</f>
        <v>0</v>
      </c>
      <c r="NB39" s="139">
        <f>(COUNTIFS('Estruturante Móvel'!$M:$M,$B39,'Estruturante Móvel'!$AM:$AM,NB$4))-(COUNTIFS('Estruturante Móvel'!$M:$M,$B39,'Estruturante Móvel'!$AM:$AM,NB$4,'Estruturante Móvel'!$AQ:$AQ,"REPARO FO"))</f>
        <v>0</v>
      </c>
      <c r="NC39" s="140">
        <f>(COUNTIFS('Estruturante Móvel'!$M:$M,$B38,'Estruturante Móvel'!$C:$C,"&lt;&gt;PREVISTO",'Estruturante Móvel'!$G:$G,NB$4,'Estruturante Móvel'!$L:$L,'CRONOGRAMA_CONST+MIGRACAO'!MR$7))</f>
        <v>0</v>
      </c>
      <c r="ND39" s="139">
        <f>(COUNTIFS('Estruturante Móvel'!$M:$M,$B39,'Estruturante Móvel'!$AM:$AM,ND$4))-(COUNTIFS('Estruturante Móvel'!$M:$M,$B39,'Estruturante Móvel'!$AM:$AM,ND$4,'Estruturante Móvel'!$AQ:$AQ,"REPARO FO"))</f>
        <v>0</v>
      </c>
      <c r="NE39" s="140">
        <f>(COUNTIFS('Estruturante Móvel'!$M:$M,$B38,'Estruturante Móvel'!$C:$C,"&lt;&gt;PREVISTO",'Estruturante Móvel'!$G:$G,ND$4,'Estruturante Móvel'!$L:$L,'CRONOGRAMA_CONST+MIGRACAO'!MT$7))</f>
        <v>0</v>
      </c>
      <c r="NF39" s="139">
        <f>(COUNTIFS('Estruturante Móvel'!$M:$M,$B39,'Estruturante Móvel'!$AM:$AM,NF$4))-(COUNTIFS('Estruturante Móvel'!$M:$M,$B39,'Estruturante Móvel'!$AM:$AM,NF$4,'Estruturante Móvel'!$AQ:$AQ,"REPARO FO"))</f>
        <v>0</v>
      </c>
      <c r="NG39" s="140">
        <f>(COUNTIFS('Estruturante Móvel'!$M:$M,$B38,'Estruturante Móvel'!$C:$C,"&lt;&gt;PREVISTO",'Estruturante Móvel'!$G:$G,NF$4,'Estruturante Móvel'!$L:$L,'CRONOGRAMA_CONST+MIGRACAO'!MV$7))</f>
        <v>0</v>
      </c>
      <c r="NH39" s="139">
        <f>(COUNTIFS('Estruturante Móvel'!$M:$M,$B39,'Estruturante Móvel'!$AM:$AM,NH$4))-(COUNTIFS('Estruturante Móvel'!$M:$M,$B39,'Estruturante Móvel'!$AM:$AM,NH$4,'Estruturante Móvel'!$AQ:$AQ,"REPARO FO"))</f>
        <v>0</v>
      </c>
      <c r="NI39" s="140">
        <f>(COUNTIFS('Estruturante Móvel'!$M:$M,$B38,'Estruturante Móvel'!$C:$C,"&lt;&gt;PREVISTO",'Estruturante Móvel'!$G:$G,NH$4,'Estruturante Móvel'!$L:$L,'CRONOGRAMA_CONST+MIGRACAO'!MX$7))</f>
        <v>0</v>
      </c>
    </row>
    <row r="40" spans="1:373" hidden="1" outlineLevel="1">
      <c r="B40" s="205" t="s">
        <v>445</v>
      </c>
      <c r="C40" s="161" t="s">
        <v>186</v>
      </c>
      <c r="D40" s="161">
        <f>COUNTIFS('Estruturante Móvel'!$M:$M,B38,'Estruturante Móvel'!$L:$L,'CRONOGRAMA_CONST+MIGRACAO'!B40)</f>
        <v>2</v>
      </c>
      <c r="E40" s="161">
        <f>(COUNTIFS('Estruturante Móvel'!$M:$M,B38,'Estruturante Móvel'!$C:$C,"&lt;&gt;PREVISTO",'Estruturante Móvel'!$L:$L,'CRONOGRAMA_CONST+MIGRACAO'!B40))</f>
        <v>2</v>
      </c>
      <c r="F40" s="162">
        <f>(COUNTIFS('Estruturante Móvel'!$M:$M,B38,'Estruturante Móvel'!$C:$C,"PREVISTO",'Estruturante Móvel'!$L:$L,'CRONOGRAMA_CONST+MIGRACAO'!B40))</f>
        <v>0</v>
      </c>
      <c r="G40" s="162"/>
      <c r="H40" s="165" t="str">
        <f t="shared" si="381"/>
        <v>Concluído</v>
      </c>
      <c r="I40" s="166">
        <v>45566</v>
      </c>
      <c r="J40" s="160">
        <f t="shared" si="382"/>
        <v>1</v>
      </c>
      <c r="K40" s="157">
        <f t="shared" si="383"/>
        <v>2</v>
      </c>
      <c r="L40" s="139">
        <f>(COUNTIFS('Estruturante Móvel'!$M:$M,$B38,'Estruturante Móvel'!$AM:$AM,L$4,'Estruturante Móvel'!$L:$L,'CRONOGRAMA_CONST+MIGRACAO'!$B40))</f>
        <v>0</v>
      </c>
      <c r="M40" s="140">
        <f>(COUNTIFS('Estruturante Móvel'!$M:$M,$B38,'Estruturante Móvel'!$C:$C,"&lt;&gt;PREVISTO",'Estruturante Móvel'!$G:$G,L$4,'Estruturante Móvel'!$L:$L,'CRONOGRAMA_CONST+MIGRACAO'!B$8))</f>
        <v>0</v>
      </c>
      <c r="N40" s="139">
        <f>(COUNTIFS('Estruturante Móvel'!$M:$M,$B38,'Estruturante Móvel'!$AM:$AM,N$4,'Estruturante Móvel'!$L:$L,'CRONOGRAMA_CONST+MIGRACAO'!$B40))</f>
        <v>0</v>
      </c>
      <c r="O40" s="140">
        <f>(COUNTIFS('Estruturante Móvel'!$M:$M,$B38,'Estruturante Móvel'!$C:$C,"&lt;&gt;PREVISTO",'Estruturante Móvel'!$G:$G,N$4,'Estruturante Móvel'!$L:$L,'CRONOGRAMA_CONST+MIGRACAO'!D$8))</f>
        <v>0</v>
      </c>
      <c r="P40" s="139">
        <f>(COUNTIFS('Estruturante Móvel'!$M:$M,$B38,'Estruturante Móvel'!$AM:$AM,P$4,'Estruturante Móvel'!$L:$L,'CRONOGRAMA_CONST+MIGRACAO'!$B40))</f>
        <v>0</v>
      </c>
      <c r="Q40" s="140">
        <f>(COUNTIFS('Estruturante Móvel'!$M:$M,$B38,'Estruturante Móvel'!$C:$C,"&lt;&gt;PREVISTO",'Estruturante Móvel'!$G:$G,P$4,'Estruturante Móvel'!$L:$L,'CRONOGRAMA_CONST+MIGRACAO'!F$8))</f>
        <v>0</v>
      </c>
      <c r="R40" s="139">
        <f>(COUNTIFS('Estruturante Móvel'!$M:$M,$B38,'Estruturante Móvel'!$AM:$AM,R$4,'Estruturante Móvel'!$L:$L,'CRONOGRAMA_CONST+MIGRACAO'!$B40))</f>
        <v>0</v>
      </c>
      <c r="S40" s="140">
        <f>(COUNTIFS('Estruturante Móvel'!$M:$M,$B38,'Estruturante Móvel'!$C:$C,"&lt;&gt;PREVISTO",'Estruturante Móvel'!$G:$G,R$4,'Estruturante Móvel'!$L:$L,'CRONOGRAMA_CONST+MIGRACAO'!H$8))</f>
        <v>0</v>
      </c>
      <c r="T40" s="139">
        <f>(COUNTIFS('Estruturante Móvel'!$M:$M,$B38,'Estruturante Móvel'!$AM:$AM,T$4,'Estruturante Móvel'!$L:$L,'CRONOGRAMA_CONST+MIGRACAO'!$B40))</f>
        <v>0</v>
      </c>
      <c r="U40" s="140">
        <f>(COUNTIFS('Estruturante Móvel'!$M:$M,$B38,'Estruturante Móvel'!$C:$C,"&lt;&gt;PREVISTO",'Estruturante Móvel'!$G:$G,T$4,'Estruturante Móvel'!$L:$L,'CRONOGRAMA_CONST+MIGRACAO'!J$8))</f>
        <v>0</v>
      </c>
      <c r="V40" s="139">
        <f>(COUNTIFS('Estruturante Móvel'!$M:$M,$B38,'Estruturante Móvel'!$AM:$AM,V$4,'Estruturante Móvel'!$L:$L,'CRONOGRAMA_CONST+MIGRACAO'!$B40))</f>
        <v>0</v>
      </c>
      <c r="W40" s="140">
        <f>(COUNTIFS('Estruturante Móvel'!$M:$M,$B38,'Estruturante Móvel'!$C:$C,"&lt;&gt;PREVISTO",'Estruturante Móvel'!$G:$G,V$4,'Estruturante Móvel'!$L:$L,'CRONOGRAMA_CONST+MIGRACAO'!L$8))</f>
        <v>0</v>
      </c>
      <c r="X40" s="139">
        <f>(COUNTIFS('Estruturante Móvel'!$M:$M,$B38,'Estruturante Móvel'!$AM:$AM,X$4,'Estruturante Móvel'!$L:$L,'CRONOGRAMA_CONST+MIGRACAO'!$B40))</f>
        <v>0</v>
      </c>
      <c r="Y40" s="140">
        <f>(COUNTIFS('Estruturante Móvel'!$M:$M,$B38,'Estruturante Móvel'!$C:$C,"&lt;&gt;PREVISTO",'Estruturante Móvel'!$G:$G,X$4,'Estruturante Móvel'!$L:$L,'CRONOGRAMA_CONST+MIGRACAO'!N$8))</f>
        <v>0</v>
      </c>
      <c r="Z40" s="139">
        <f>(COUNTIFS('Estruturante Móvel'!$M:$M,$B38,'Estruturante Móvel'!$AM:$AM,Z$4,'Estruturante Móvel'!$L:$L,'CRONOGRAMA_CONST+MIGRACAO'!$B40))</f>
        <v>0</v>
      </c>
      <c r="AA40" s="140">
        <f>(COUNTIFS('Estruturante Móvel'!$M:$M,$B38,'Estruturante Móvel'!$C:$C,"&lt;&gt;PREVISTO",'Estruturante Móvel'!$G:$G,Z$4,'Estruturante Móvel'!$L:$L,'CRONOGRAMA_CONST+MIGRACAO'!P$8))</f>
        <v>0</v>
      </c>
      <c r="AB40" s="139">
        <f>(COUNTIFS('Estruturante Móvel'!$M:$M,$B38,'Estruturante Móvel'!$AM:$AM,AB$4,'Estruturante Móvel'!$L:$L,'CRONOGRAMA_CONST+MIGRACAO'!$B40))</f>
        <v>0</v>
      </c>
      <c r="AC40" s="140">
        <f>(COUNTIFS('Estruturante Móvel'!$M:$M,$B38,'Estruturante Móvel'!$C:$C,"&lt;&gt;PREVISTO",'Estruturante Móvel'!$G:$G,AB$4,'Estruturante Móvel'!$L:$L,'CRONOGRAMA_CONST+MIGRACAO'!R$8))</f>
        <v>0</v>
      </c>
      <c r="AD40" s="139">
        <f>(COUNTIFS('Estruturante Móvel'!$M:$M,$B38,'Estruturante Móvel'!$AM:$AM,AD$4,'Estruturante Móvel'!$L:$L,'CRONOGRAMA_CONST+MIGRACAO'!$B40))</f>
        <v>0</v>
      </c>
      <c r="AE40" s="140">
        <f>(COUNTIFS('Estruturante Móvel'!$M:$M,$B38,'Estruturante Móvel'!$C:$C,"&lt;&gt;PREVISTO",'Estruturante Móvel'!$G:$G,AD$4,'Estruturante Móvel'!$L:$L,'CRONOGRAMA_CONST+MIGRACAO'!T$8))</f>
        <v>0</v>
      </c>
      <c r="AF40" s="139">
        <f>(COUNTIFS('Estruturante Móvel'!$M:$M,$B38,'Estruturante Móvel'!$AM:$AM,AF$4,'Estruturante Móvel'!$L:$L,'CRONOGRAMA_CONST+MIGRACAO'!$B40))</f>
        <v>0</v>
      </c>
      <c r="AG40" s="140">
        <f>(COUNTIFS('Estruturante Móvel'!$M:$M,$B38,'Estruturante Móvel'!$C:$C,"&lt;&gt;PREVISTO",'Estruturante Móvel'!$G:$G,AF$4,'Estruturante Móvel'!$L:$L,'CRONOGRAMA_CONST+MIGRACAO'!V$8))</f>
        <v>0</v>
      </c>
      <c r="AH40" s="139">
        <f>(COUNTIFS('Estruturante Móvel'!$M:$M,$B38,'Estruturante Móvel'!$AM:$AM,AH$4,'Estruturante Móvel'!$L:$L,'CRONOGRAMA_CONST+MIGRACAO'!$B40))</f>
        <v>0</v>
      </c>
      <c r="AI40" s="140">
        <f>(COUNTIFS('Estruturante Móvel'!$M:$M,$B38,'Estruturante Móvel'!$C:$C,"&lt;&gt;PREVISTO",'Estruturante Móvel'!$G:$G,AH$4,'Estruturante Móvel'!$L:$L,'CRONOGRAMA_CONST+MIGRACAO'!X$8))</f>
        <v>0</v>
      </c>
      <c r="AJ40" s="139">
        <f>(COUNTIFS('Estruturante Móvel'!$M:$M,$B38,'Estruturante Móvel'!$AM:$AM,AJ$4,'Estruturante Móvel'!$L:$L,'CRONOGRAMA_CONST+MIGRACAO'!$B40))</f>
        <v>0</v>
      </c>
      <c r="AK40" s="140">
        <f>(COUNTIFS('Estruturante Móvel'!$M:$M,$B38,'Estruturante Móvel'!$C:$C,"&lt;&gt;PREVISTO",'Estruturante Móvel'!$G:$G,AJ$4,'Estruturante Móvel'!$L:$L,'CRONOGRAMA_CONST+MIGRACAO'!Z$8))</f>
        <v>0</v>
      </c>
      <c r="AL40" s="139">
        <f>(COUNTIFS('Estruturante Móvel'!$M:$M,$B38,'Estruturante Móvel'!$AM:$AM,AL$4,'Estruturante Móvel'!$L:$L,'CRONOGRAMA_CONST+MIGRACAO'!$B40))</f>
        <v>0</v>
      </c>
      <c r="AM40" s="140">
        <f>(COUNTIFS('Estruturante Móvel'!$M:$M,$B38,'Estruturante Móvel'!$C:$C,"&lt;&gt;PREVISTO",'Estruturante Móvel'!$G:$G,AL$4,'Estruturante Móvel'!$L:$L,'CRONOGRAMA_CONST+MIGRACAO'!AB$8))</f>
        <v>0</v>
      </c>
      <c r="AN40" s="139">
        <f>(COUNTIFS('Estruturante Móvel'!$M:$M,$B38,'Estruturante Móvel'!$AM:$AM,AN$4,'Estruturante Móvel'!$L:$L,'CRONOGRAMA_CONST+MIGRACAO'!$B40))</f>
        <v>0</v>
      </c>
      <c r="AO40" s="140">
        <f>(COUNTIFS('Estruturante Móvel'!$M:$M,$B38,'Estruturante Móvel'!$C:$C,"&lt;&gt;PREVISTO",'Estruturante Móvel'!$G:$G,AN$4,'Estruturante Móvel'!$L:$L,'CRONOGRAMA_CONST+MIGRACAO'!AD$8))</f>
        <v>0</v>
      </c>
      <c r="AP40" s="139">
        <f>(COUNTIFS('Estruturante Móvel'!$M:$M,$B38,'Estruturante Móvel'!$AM:$AM,AP$4,'Estruturante Móvel'!$L:$L,'CRONOGRAMA_CONST+MIGRACAO'!$B40))</f>
        <v>0</v>
      </c>
      <c r="AQ40" s="140">
        <f>(COUNTIFS('Estruturante Móvel'!$M:$M,$B38,'Estruturante Móvel'!$C:$C,"&lt;&gt;PREVISTO",'Estruturante Móvel'!$G:$G,AP$4,'Estruturante Móvel'!$L:$L,'CRONOGRAMA_CONST+MIGRACAO'!AF$8))</f>
        <v>0</v>
      </c>
      <c r="AR40" s="139">
        <f>(COUNTIFS('Estruturante Móvel'!$M:$M,$B38,'Estruturante Móvel'!$AM:$AM,AR$4,'Estruturante Móvel'!$L:$L,'CRONOGRAMA_CONST+MIGRACAO'!$B40))</f>
        <v>0</v>
      </c>
      <c r="AS40" s="140">
        <f>(COUNTIFS('Estruturante Móvel'!$M:$M,$B38,'Estruturante Móvel'!$C:$C,"&lt;&gt;PREVISTO",'Estruturante Móvel'!$G:$G,AR$4,'Estruturante Móvel'!$L:$L,'CRONOGRAMA_CONST+MIGRACAO'!AH$8))</f>
        <v>0</v>
      </c>
      <c r="AT40" s="139">
        <f>(COUNTIFS('Estruturante Móvel'!$M:$M,$B38,'Estruturante Móvel'!$AM:$AM,AT$4,'Estruturante Móvel'!$L:$L,'CRONOGRAMA_CONST+MIGRACAO'!$B40))</f>
        <v>0</v>
      </c>
      <c r="AU40" s="140">
        <f>(COUNTIFS('Estruturante Móvel'!$M:$M,$B38,'Estruturante Móvel'!$C:$C,"&lt;&gt;PREVISTO",'Estruturante Móvel'!$G:$G,AT$4,'Estruturante Móvel'!$L:$L,'CRONOGRAMA_CONST+MIGRACAO'!AJ$8))</f>
        <v>0</v>
      </c>
      <c r="AV40" s="139">
        <f>(COUNTIFS('Estruturante Móvel'!$M:$M,$B38,'Estruturante Móvel'!$AM:$AM,AV$4,'Estruturante Móvel'!$L:$L,'CRONOGRAMA_CONST+MIGRACAO'!$B40))</f>
        <v>0</v>
      </c>
      <c r="AW40" s="140">
        <f>(COUNTIFS('Estruturante Móvel'!$M:$M,$B38,'Estruturante Móvel'!$C:$C,"&lt;&gt;PREVISTO",'Estruturante Móvel'!$G:$G,AV$4,'Estruturante Móvel'!$L:$L,'CRONOGRAMA_CONST+MIGRACAO'!AL$8))</f>
        <v>0</v>
      </c>
      <c r="AX40" s="139">
        <f>(COUNTIFS('Estruturante Móvel'!$M:$M,$B38,'Estruturante Móvel'!$AM:$AM,AX$4,'Estruturante Móvel'!$L:$L,'CRONOGRAMA_CONST+MIGRACAO'!$B40))</f>
        <v>0</v>
      </c>
      <c r="AY40" s="140">
        <f>(COUNTIFS('Estruturante Móvel'!$M:$M,$B38,'Estruturante Móvel'!$C:$C,"&lt;&gt;PREVISTO",'Estruturante Móvel'!$G:$G,AX$4,'Estruturante Móvel'!$L:$L,'CRONOGRAMA_CONST+MIGRACAO'!AN$8))</f>
        <v>0</v>
      </c>
      <c r="AZ40" s="139">
        <f>(COUNTIFS('Estruturante Móvel'!$M:$M,$B38,'Estruturante Móvel'!$AM:$AM,AZ$4,'Estruturante Móvel'!$L:$L,'CRONOGRAMA_CONST+MIGRACAO'!$B40))</f>
        <v>0</v>
      </c>
      <c r="BA40" s="140">
        <f>(COUNTIFS('Estruturante Móvel'!$M:$M,$B38,'Estruturante Móvel'!$C:$C,"&lt;&gt;PREVISTO",'Estruturante Móvel'!$G:$G,AZ$4,'Estruturante Móvel'!$L:$L,'CRONOGRAMA_CONST+MIGRACAO'!AP$8))</f>
        <v>0</v>
      </c>
      <c r="BB40" s="139">
        <f>(COUNTIFS('Estruturante Móvel'!$M:$M,$B38,'Estruturante Móvel'!$AM:$AM,BB$4,'Estruturante Móvel'!$L:$L,'CRONOGRAMA_CONST+MIGRACAO'!$B40))</f>
        <v>0</v>
      </c>
      <c r="BC40" s="140">
        <f>(COUNTIFS('Estruturante Móvel'!$M:$M,$B38,'Estruturante Móvel'!$C:$C,"&lt;&gt;PREVISTO",'Estruturante Móvel'!$G:$G,BB$4,'Estruturante Móvel'!$L:$L,'CRONOGRAMA_CONST+MIGRACAO'!AR$8))</f>
        <v>0</v>
      </c>
      <c r="BD40" s="139">
        <f>(COUNTIFS('Estruturante Móvel'!$M:$M,$B38,'Estruturante Móvel'!$AM:$AM,BD$4,'Estruturante Móvel'!$L:$L,'CRONOGRAMA_CONST+MIGRACAO'!$B40))</f>
        <v>0</v>
      </c>
      <c r="BE40" s="140">
        <f>(COUNTIFS('Estruturante Móvel'!$M:$M,$B38,'Estruturante Móvel'!$C:$C,"&lt;&gt;PREVISTO",'Estruturante Móvel'!$G:$G,BD$4,'Estruturante Móvel'!$L:$L,'CRONOGRAMA_CONST+MIGRACAO'!AT$8))</f>
        <v>0</v>
      </c>
      <c r="BF40" s="139">
        <f>(COUNTIFS('Estruturante Móvel'!$M:$M,$B38,'Estruturante Móvel'!$AM:$AM,BF$4,'Estruturante Móvel'!$L:$L,'CRONOGRAMA_CONST+MIGRACAO'!$B40))</f>
        <v>0</v>
      </c>
      <c r="BG40" s="140">
        <f>(COUNTIFS('Estruturante Móvel'!$M:$M,$B38,'Estruturante Móvel'!$C:$C,"&lt;&gt;PREVISTO",'Estruturante Móvel'!$G:$G,BF$4,'Estruturante Móvel'!$L:$L,'CRONOGRAMA_CONST+MIGRACAO'!AV$8))</f>
        <v>0</v>
      </c>
      <c r="BH40" s="139">
        <f>(COUNTIFS('Estruturante Móvel'!$M:$M,$B38,'Estruturante Móvel'!$AM:$AM,BH$4,'Estruturante Móvel'!$L:$L,'CRONOGRAMA_CONST+MIGRACAO'!$B40))</f>
        <v>0</v>
      </c>
      <c r="BI40" s="140">
        <f>(COUNTIFS('Estruturante Móvel'!$M:$M,$B38,'Estruturante Móvel'!$C:$C,"&lt;&gt;PREVISTO",'Estruturante Móvel'!$G:$G,BH$4,'Estruturante Móvel'!$L:$L,'CRONOGRAMA_CONST+MIGRACAO'!AX$8))</f>
        <v>0</v>
      </c>
      <c r="BJ40" s="139">
        <f>(COUNTIFS('Estruturante Móvel'!$M:$M,$B38,'Estruturante Móvel'!$AM:$AM,BJ$4,'Estruturante Móvel'!$L:$L,'CRONOGRAMA_CONST+MIGRACAO'!$B40))</f>
        <v>0</v>
      </c>
      <c r="BK40" s="140">
        <f>(COUNTIFS('Estruturante Móvel'!$M:$M,$B38,'Estruturante Móvel'!$C:$C,"&lt;&gt;PREVISTO",'Estruturante Móvel'!$G:$G,BJ$4,'Estruturante Móvel'!$L:$L,'CRONOGRAMA_CONST+MIGRACAO'!AZ$8))</f>
        <v>0</v>
      </c>
      <c r="BL40" s="139">
        <f>(COUNTIFS('Estruturante Móvel'!$M:$M,$B38,'Estruturante Móvel'!$AM:$AM,BL$4,'Estruturante Móvel'!$L:$L,'CRONOGRAMA_CONST+MIGRACAO'!$B40))</f>
        <v>0</v>
      </c>
      <c r="BM40" s="140">
        <f>(COUNTIFS('Estruturante Móvel'!$M:$M,$B38,'Estruturante Móvel'!$C:$C,"&lt;&gt;PREVISTO",'Estruturante Móvel'!$G:$G,BL$4,'Estruturante Móvel'!$L:$L,'CRONOGRAMA_CONST+MIGRACAO'!BB$8))</f>
        <v>0</v>
      </c>
      <c r="BN40" s="139">
        <f>(COUNTIFS('Estruturante Móvel'!$M:$M,$B38,'Estruturante Móvel'!$AM:$AM,BN$4,'Estruturante Móvel'!$L:$L,'CRONOGRAMA_CONST+MIGRACAO'!$B40))</f>
        <v>0</v>
      </c>
      <c r="BO40" s="140">
        <f>(COUNTIFS('Estruturante Móvel'!$M:$M,$B38,'Estruturante Móvel'!$C:$C,"&lt;&gt;PREVISTO",'Estruturante Móvel'!$G:$G,BN$4,'Estruturante Móvel'!$L:$L,'CRONOGRAMA_CONST+MIGRACAO'!BD$8))</f>
        <v>0</v>
      </c>
      <c r="BP40" s="139">
        <f>(COUNTIFS('Estruturante Móvel'!$M:$M,$B38,'Estruturante Móvel'!$AM:$AM,BP$4,'Estruturante Móvel'!$L:$L,'CRONOGRAMA_CONST+MIGRACAO'!$B40))</f>
        <v>0</v>
      </c>
      <c r="BQ40" s="140">
        <f>(COUNTIFS('Estruturante Móvel'!$M:$M,$B38,'Estruturante Móvel'!$C:$C,"&lt;&gt;PREVISTO",'Estruturante Móvel'!$G:$G,BP$4,'Estruturante Móvel'!$L:$L,'CRONOGRAMA_CONST+MIGRACAO'!BF$8))</f>
        <v>0</v>
      </c>
      <c r="BR40" s="139">
        <f>(COUNTIFS('Estruturante Móvel'!$M:$M,$B38,'Estruturante Móvel'!$AM:$AM,BR$4,'Estruturante Móvel'!$L:$L,'CRONOGRAMA_CONST+MIGRACAO'!$B40))</f>
        <v>0</v>
      </c>
      <c r="BS40" s="140">
        <f>(COUNTIFS('Estruturante Móvel'!$M:$M,$B38,'Estruturante Móvel'!$C:$C,"&lt;&gt;PREVISTO",'Estruturante Móvel'!$G:$G,BR$4,'Estruturante Móvel'!$L:$L,'CRONOGRAMA_CONST+MIGRACAO'!BH$8))</f>
        <v>0</v>
      </c>
      <c r="BT40" s="139">
        <f>(COUNTIFS('Estruturante Móvel'!$M:$M,$B40,'Estruturante Móvel'!$AM:$AM,BT$4))-(COUNTIFS('Estruturante Móvel'!$M:$M,$B40,'Estruturante Móvel'!$AM:$AM,BT$4,'Estruturante Móvel'!$AQ:$AQ,"REPARO FO"))</f>
        <v>0</v>
      </c>
      <c r="BU40" s="140">
        <f>(COUNTIFS('Estruturante Móvel'!$M:$M,$B38,'Estruturante Móvel'!$C:$C,"&lt;&gt;PREVISTO",'Estruturante Móvel'!$G:$G,BT$4,'Estruturante Móvel'!$L:$L,'CRONOGRAMA_CONST+MIGRACAO'!BJ$8))</f>
        <v>0</v>
      </c>
      <c r="BV40" s="139">
        <f>(COUNTIFS('Estruturante Móvel'!$M:$M,$B40,'Estruturante Móvel'!$AM:$AM,BV$4))-(COUNTIFS('Estruturante Móvel'!$M:$M,$B40,'Estruturante Móvel'!$AM:$AM,BV$4,'Estruturante Móvel'!$AQ:$AQ,"REPARO FO"))</f>
        <v>0</v>
      </c>
      <c r="BW40" s="140">
        <f>(COUNTIFS('Estruturante Móvel'!$M:$M,$B38,'Estruturante Móvel'!$C:$C,"&lt;&gt;PREVISTO",'Estruturante Móvel'!$G:$G,BV$4,'Estruturante Móvel'!$L:$L,'CRONOGRAMA_CONST+MIGRACAO'!BL$8))</f>
        <v>0</v>
      </c>
      <c r="BX40" s="139">
        <f>(COUNTIFS('Estruturante Móvel'!$M:$M,$B40,'Estruturante Móvel'!$AM:$AM,BX$4))-(COUNTIFS('Estruturante Móvel'!$M:$M,$B40,'Estruturante Móvel'!$AM:$AM,BX$4,'Estruturante Móvel'!$AQ:$AQ,"REPARO FO"))</f>
        <v>0</v>
      </c>
      <c r="BY40" s="140">
        <f>(COUNTIFS('Estruturante Móvel'!$M:$M,$B38,'Estruturante Móvel'!$C:$C,"&lt;&gt;PREVISTO",'Estruturante Móvel'!$G:$G,BX$4,'Estruturante Móvel'!$L:$L,'CRONOGRAMA_CONST+MIGRACAO'!BN$8))</f>
        <v>0</v>
      </c>
      <c r="BZ40" s="139">
        <f>(COUNTIFS('Estruturante Móvel'!$M:$M,$B40,'Estruturante Móvel'!$AM:$AM,BZ$4))-(COUNTIFS('Estruturante Móvel'!$M:$M,$B40,'Estruturante Móvel'!$AM:$AM,BZ$4,'Estruturante Móvel'!$AQ:$AQ,"REPARO FO"))</f>
        <v>0</v>
      </c>
      <c r="CA40" s="140">
        <f>(COUNTIFS('Estruturante Móvel'!$M:$M,$B38,'Estruturante Móvel'!$C:$C,"&lt;&gt;PREVISTO",'Estruturante Móvel'!$G:$G,BZ$4,'Estruturante Móvel'!$L:$L,'CRONOGRAMA_CONST+MIGRACAO'!BP$8))</f>
        <v>0</v>
      </c>
      <c r="CB40" s="139">
        <f>(COUNTIFS('Estruturante Móvel'!$M:$M,$B40,'Estruturante Móvel'!$AM:$AM,CB$4))-(COUNTIFS('Estruturante Móvel'!$M:$M,$B40,'Estruturante Móvel'!$AM:$AM,CB$4,'Estruturante Móvel'!$AQ:$AQ,"REPARO FO"))</f>
        <v>0</v>
      </c>
      <c r="CC40" s="140">
        <f>(COUNTIFS('Estruturante Móvel'!$M:$M,$B38,'Estruturante Móvel'!$C:$C,"&lt;&gt;PREVISTO",'Estruturante Móvel'!$G:$G,CB$4,'Estruturante Móvel'!$L:$L,'CRONOGRAMA_CONST+MIGRACAO'!BR$8))</f>
        <v>0</v>
      </c>
      <c r="CD40" s="139">
        <f>(COUNTIFS('Estruturante Móvel'!$M:$M,$B40,'Estruturante Móvel'!$AM:$AM,CD$4))-(COUNTIFS('Estruturante Móvel'!$M:$M,$B40,'Estruturante Móvel'!$AM:$AM,CD$4,'Estruturante Móvel'!$AQ:$AQ,"REPARO FO"))</f>
        <v>0</v>
      </c>
      <c r="CE40" s="140">
        <f>(COUNTIFS('Estruturante Móvel'!$M:$M,$B38,'Estruturante Móvel'!$C:$C,"&lt;&gt;PREVISTO",'Estruturante Móvel'!$G:$G,CD$4,'Estruturante Móvel'!$L:$L,'CRONOGRAMA_CONST+MIGRACAO'!BT$8))</f>
        <v>0</v>
      </c>
      <c r="CF40" s="139">
        <f>(COUNTIFS('Estruturante Móvel'!$M:$M,$B40,'Estruturante Móvel'!$AM:$AM,CF$4))-(COUNTIFS('Estruturante Móvel'!$M:$M,$B40,'Estruturante Móvel'!$AM:$AM,CF$4,'Estruturante Móvel'!$AQ:$AQ,"REPARO FO"))</f>
        <v>0</v>
      </c>
      <c r="CG40" s="140">
        <f>(COUNTIFS('Estruturante Móvel'!$M:$M,$B38,'Estruturante Móvel'!$C:$C,"&lt;&gt;PREVISTO",'Estruturante Móvel'!$G:$G,CF$4,'Estruturante Móvel'!$L:$L,'CRONOGRAMA_CONST+MIGRACAO'!BV$8))</f>
        <v>0</v>
      </c>
      <c r="CH40" s="139">
        <f>(COUNTIFS('Estruturante Móvel'!$M:$M,$B40,'Estruturante Móvel'!$AM:$AM,CH$4))-(COUNTIFS('Estruturante Móvel'!$M:$M,$B40,'Estruturante Móvel'!$AM:$AM,CH$4,'Estruturante Móvel'!$AQ:$AQ,"REPARO FO"))</f>
        <v>0</v>
      </c>
      <c r="CI40" s="140">
        <f>(COUNTIFS('Estruturante Móvel'!$M:$M,$B38,'Estruturante Móvel'!$C:$C,"&lt;&gt;PREVISTO",'Estruturante Móvel'!$G:$G,CH$4,'Estruturante Móvel'!$L:$L,'CRONOGRAMA_CONST+MIGRACAO'!BX$8))</f>
        <v>0</v>
      </c>
      <c r="CJ40" s="139">
        <f>(COUNTIFS('Estruturante Móvel'!$M:$M,$B40,'Estruturante Móvel'!$AM:$AM,CJ$4))-(COUNTIFS('Estruturante Móvel'!$M:$M,$B40,'Estruturante Móvel'!$AM:$AM,CJ$4,'Estruturante Móvel'!$AQ:$AQ,"REPARO FO"))</f>
        <v>0</v>
      </c>
      <c r="CK40" s="140">
        <f>(COUNTIFS('Estruturante Móvel'!$M:$M,$B38,'Estruturante Móvel'!$C:$C,"&lt;&gt;PREVISTO",'Estruturante Móvel'!$G:$G,CJ$4,'Estruturante Móvel'!$L:$L,'CRONOGRAMA_CONST+MIGRACAO'!BZ$8))</f>
        <v>0</v>
      </c>
      <c r="CL40" s="139">
        <f>(COUNTIFS('Estruturante Móvel'!$M:$M,$B40,'Estruturante Móvel'!$AM:$AM,CL$4))-(COUNTIFS('Estruturante Móvel'!$M:$M,$B40,'Estruturante Móvel'!$AM:$AM,CL$4,'Estruturante Móvel'!$AQ:$AQ,"REPARO FO"))</f>
        <v>0</v>
      </c>
      <c r="CM40" s="140">
        <f>(COUNTIFS('Estruturante Móvel'!$M:$M,$B38,'Estruturante Móvel'!$C:$C,"&lt;&gt;PREVISTO",'Estruturante Móvel'!$G:$G,CL$4,'Estruturante Móvel'!$L:$L,'CRONOGRAMA_CONST+MIGRACAO'!CB$8))</f>
        <v>0</v>
      </c>
      <c r="CN40" s="139">
        <f>(COUNTIFS('Estruturante Móvel'!$M:$M,$B40,'Estruturante Móvel'!$AM:$AM,CN$4))-(COUNTIFS('Estruturante Móvel'!$M:$M,$B40,'Estruturante Móvel'!$AM:$AM,CN$4,'Estruturante Móvel'!$AQ:$AQ,"REPARO FO"))</f>
        <v>0</v>
      </c>
      <c r="CO40" s="140">
        <f>(COUNTIFS('Estruturante Móvel'!$M:$M,$B38,'Estruturante Móvel'!$C:$C,"&lt;&gt;PREVISTO",'Estruturante Móvel'!$G:$G,CN$4,'Estruturante Móvel'!$L:$L,'CRONOGRAMA_CONST+MIGRACAO'!CD$8))</f>
        <v>0</v>
      </c>
      <c r="CP40" s="139">
        <f>(COUNTIFS('Estruturante Móvel'!$M:$M,$B40,'Estruturante Móvel'!$AM:$AM,CP$4))-(COUNTIFS('Estruturante Móvel'!$M:$M,$B40,'Estruturante Móvel'!$AM:$AM,CP$4,'Estruturante Móvel'!$AQ:$AQ,"REPARO FO"))</f>
        <v>0</v>
      </c>
      <c r="CQ40" s="140">
        <f>(COUNTIFS('Estruturante Móvel'!$M:$M,$B38,'Estruturante Móvel'!$C:$C,"&lt;&gt;PREVISTO",'Estruturante Móvel'!$G:$G,CP$4,'Estruturante Móvel'!$L:$L,'CRONOGRAMA_CONST+MIGRACAO'!CF$8))</f>
        <v>0</v>
      </c>
      <c r="CR40" s="139">
        <f>(COUNTIFS('Estruturante Móvel'!$M:$M,$B40,'Estruturante Móvel'!$AM:$AM,CR$4))-(COUNTIFS('Estruturante Móvel'!$M:$M,$B40,'Estruturante Móvel'!$AM:$AM,CR$4,'Estruturante Móvel'!$AQ:$AQ,"REPARO FO"))</f>
        <v>0</v>
      </c>
      <c r="CS40" s="140">
        <f>(COUNTIFS('Estruturante Móvel'!$M:$M,$B38,'Estruturante Móvel'!$C:$C,"&lt;&gt;PREVISTO",'Estruturante Móvel'!$G:$G,CR$4,'Estruturante Móvel'!$L:$L,'CRONOGRAMA_CONST+MIGRACAO'!CH$8))</f>
        <v>0</v>
      </c>
      <c r="CT40" s="139">
        <f>(COUNTIFS('Estruturante Móvel'!$M:$M,$B40,'Estruturante Móvel'!$AM:$AM,CT$4))-(COUNTIFS('Estruturante Móvel'!$M:$M,$B40,'Estruturante Móvel'!$AM:$AM,CT$4,'Estruturante Móvel'!$AQ:$AQ,"REPARO FO"))</f>
        <v>0</v>
      </c>
      <c r="CU40" s="140">
        <f>(COUNTIFS('Estruturante Móvel'!$M:$M,$B38,'Estruturante Móvel'!$C:$C,"&lt;&gt;PREVISTO",'Estruturante Móvel'!$G:$G,CT$4,'Estruturante Móvel'!$L:$L,'CRONOGRAMA_CONST+MIGRACAO'!CJ$8))</f>
        <v>0</v>
      </c>
      <c r="CV40" s="139">
        <f>(COUNTIFS('Estruturante Móvel'!$M:$M,$B40,'Estruturante Móvel'!$AM:$AM,CV$4))-(COUNTIFS('Estruturante Móvel'!$M:$M,$B40,'Estruturante Móvel'!$AM:$AM,CV$4,'Estruturante Móvel'!$AQ:$AQ,"REPARO FO"))</f>
        <v>0</v>
      </c>
      <c r="CW40" s="140">
        <f>(COUNTIFS('Estruturante Móvel'!$M:$M,$B38,'Estruturante Móvel'!$C:$C,"&lt;&gt;PREVISTO",'Estruturante Móvel'!$G:$G,CV$4,'Estruturante Móvel'!$L:$L,'CRONOGRAMA_CONST+MIGRACAO'!CL$8))</f>
        <v>0</v>
      </c>
      <c r="CX40" s="139">
        <f>(COUNTIFS('Estruturante Móvel'!$M:$M,$B40,'Estruturante Móvel'!$AM:$AM,CX$4))-(COUNTIFS('Estruturante Móvel'!$M:$M,$B40,'Estruturante Móvel'!$AM:$AM,CX$4,'Estruturante Móvel'!$AQ:$AQ,"REPARO FO"))</f>
        <v>0</v>
      </c>
      <c r="CY40" s="140">
        <f>(COUNTIFS('Estruturante Móvel'!$M:$M,$B38,'Estruturante Móvel'!$C:$C,"&lt;&gt;PREVISTO",'Estruturante Móvel'!$G:$G,CX$4,'Estruturante Móvel'!$L:$L,'CRONOGRAMA_CONST+MIGRACAO'!CN$8))</f>
        <v>0</v>
      </c>
      <c r="CZ40" s="139">
        <f>(COUNTIFS('Estruturante Móvel'!$M:$M,$B40,'Estruturante Móvel'!$AM:$AM,CZ$4))-(COUNTIFS('Estruturante Móvel'!$M:$M,$B40,'Estruturante Móvel'!$AM:$AM,CZ$4,'Estruturante Móvel'!$AQ:$AQ,"REPARO FO"))</f>
        <v>0</v>
      </c>
      <c r="DA40" s="140">
        <f>(COUNTIFS('Estruturante Móvel'!$M:$M,$B38,'Estruturante Móvel'!$C:$C,"&lt;&gt;PREVISTO",'Estruturante Móvel'!$G:$G,CZ$4,'Estruturante Móvel'!$L:$L,'CRONOGRAMA_CONST+MIGRACAO'!CP$8))</f>
        <v>0</v>
      </c>
      <c r="DB40" s="139">
        <f>(COUNTIFS('Estruturante Móvel'!$M:$M,$B40,'Estruturante Móvel'!$AM:$AM,DB$4))-(COUNTIFS('Estruturante Móvel'!$M:$M,$B40,'Estruturante Móvel'!$AM:$AM,DB$4,'Estruturante Móvel'!$AQ:$AQ,"REPARO FO"))</f>
        <v>0</v>
      </c>
      <c r="DC40" s="140">
        <f>(COUNTIFS('Estruturante Móvel'!$M:$M,$B38,'Estruturante Móvel'!$C:$C,"&lt;&gt;PREVISTO",'Estruturante Móvel'!$G:$G,DB$4,'Estruturante Móvel'!$L:$L,'CRONOGRAMA_CONST+MIGRACAO'!CR$8))</f>
        <v>0</v>
      </c>
      <c r="DD40" s="139">
        <f>(COUNTIFS('Estruturante Móvel'!$M:$M,$B40,'Estruturante Móvel'!$AM:$AM,DD$4))-(COUNTIFS('Estruturante Móvel'!$M:$M,$B40,'Estruturante Móvel'!$AM:$AM,DD$4,'Estruturante Móvel'!$AQ:$AQ,"REPARO FO"))</f>
        <v>0</v>
      </c>
      <c r="DE40" s="140">
        <f>(COUNTIFS('Estruturante Móvel'!$M:$M,$B38,'Estruturante Móvel'!$C:$C,"&lt;&gt;PREVISTO",'Estruturante Móvel'!$G:$G,DD$4,'Estruturante Móvel'!$L:$L,'CRONOGRAMA_CONST+MIGRACAO'!CT$8))</f>
        <v>0</v>
      </c>
      <c r="DF40" s="139">
        <f>(COUNTIFS('Estruturante Móvel'!$M:$M,$B40,'Estruturante Móvel'!$AM:$AM,DF$4))-(COUNTIFS('Estruturante Móvel'!$M:$M,$B40,'Estruturante Móvel'!$AM:$AM,DF$4,'Estruturante Móvel'!$AQ:$AQ,"REPARO FO"))</f>
        <v>0</v>
      </c>
      <c r="DG40" s="140">
        <f>(COUNTIFS('Estruturante Móvel'!$M:$M,$B38,'Estruturante Móvel'!$C:$C,"&lt;&gt;PREVISTO",'Estruturante Móvel'!$G:$G,DF$4,'Estruturante Móvel'!$L:$L,'CRONOGRAMA_CONST+MIGRACAO'!CV$8))</f>
        <v>0</v>
      </c>
      <c r="DH40" s="139">
        <f>(COUNTIFS('Estruturante Móvel'!$M:$M,$B40,'Estruturante Móvel'!$AM:$AM,DH$4))-(COUNTIFS('Estruturante Móvel'!$M:$M,$B40,'Estruturante Móvel'!$AM:$AM,DH$4,'Estruturante Móvel'!$AQ:$AQ,"REPARO FO"))</f>
        <v>0</v>
      </c>
      <c r="DI40" s="140">
        <f>(COUNTIFS('Estruturante Móvel'!$M:$M,$B38,'Estruturante Móvel'!$C:$C,"&lt;&gt;PREVISTO",'Estruturante Móvel'!$G:$G,DH$4,'Estruturante Móvel'!$L:$L,'CRONOGRAMA_CONST+MIGRACAO'!CX$8))</f>
        <v>0</v>
      </c>
      <c r="DJ40" s="139">
        <f>(COUNTIFS('Estruturante Móvel'!$M:$M,$B40,'Estruturante Móvel'!$AM:$AM,DJ$4))-(COUNTIFS('Estruturante Móvel'!$M:$M,$B40,'Estruturante Móvel'!$AM:$AM,DJ$4,'Estruturante Móvel'!$AQ:$AQ,"REPARO FO"))</f>
        <v>0</v>
      </c>
      <c r="DK40" s="140">
        <f>(COUNTIFS('Estruturante Móvel'!$M:$M,$B38,'Estruturante Móvel'!$C:$C,"&lt;&gt;PREVISTO",'Estruturante Móvel'!$G:$G,DJ$4,'Estruturante Móvel'!$L:$L,'CRONOGRAMA_CONST+MIGRACAO'!CZ$8))</f>
        <v>0</v>
      </c>
      <c r="DL40" s="139">
        <f>(COUNTIFS('Estruturante Móvel'!$M:$M,$B40,'Estruturante Móvel'!$AM:$AM,DL$4))-(COUNTIFS('Estruturante Móvel'!$M:$M,$B40,'Estruturante Móvel'!$AM:$AM,DL$4,'Estruturante Móvel'!$AQ:$AQ,"REPARO FO"))</f>
        <v>0</v>
      </c>
      <c r="DM40" s="140">
        <f>(COUNTIFS('Estruturante Móvel'!$M:$M,$B38,'Estruturante Móvel'!$C:$C,"&lt;&gt;PREVISTO",'Estruturante Móvel'!$G:$G,DL$4,'Estruturante Móvel'!$L:$L,'CRONOGRAMA_CONST+MIGRACAO'!DB$8))</f>
        <v>0</v>
      </c>
      <c r="DN40" s="139">
        <f>(COUNTIFS('Estruturante Móvel'!$M:$M,$B40,'Estruturante Móvel'!$AM:$AM,DN$4))-(COUNTIFS('Estruturante Móvel'!$M:$M,$B40,'Estruturante Móvel'!$AM:$AM,DN$4,'Estruturante Móvel'!$AQ:$AQ,"REPARO FO"))</f>
        <v>0</v>
      </c>
      <c r="DO40" s="140">
        <f>(COUNTIFS('Estruturante Móvel'!$M:$M,$B38,'Estruturante Móvel'!$C:$C,"&lt;&gt;PREVISTO",'Estruturante Móvel'!$G:$G,DN$4,'Estruturante Móvel'!$L:$L,'CRONOGRAMA_CONST+MIGRACAO'!DD$8))</f>
        <v>0</v>
      </c>
      <c r="DP40" s="139">
        <f>(COUNTIFS('Estruturante Móvel'!$M:$M,$B40,'Estruturante Móvel'!$AM:$AM,DP$4))-(COUNTIFS('Estruturante Móvel'!$M:$M,$B40,'Estruturante Móvel'!$AM:$AM,DP$4,'Estruturante Móvel'!$AQ:$AQ,"REPARO FO"))</f>
        <v>0</v>
      </c>
      <c r="DQ40" s="140">
        <f>(COUNTIFS('Estruturante Móvel'!$M:$M,$B38,'Estruturante Móvel'!$C:$C,"&lt;&gt;PREVISTO",'Estruturante Móvel'!$G:$G,DP$4,'Estruturante Móvel'!$L:$L,'CRONOGRAMA_CONST+MIGRACAO'!DF$8))</f>
        <v>0</v>
      </c>
      <c r="DR40" s="139">
        <f>(COUNTIFS('Estruturante Móvel'!$M:$M,$B40,'Estruturante Móvel'!$AM:$AM,DR$4))-(COUNTIFS('Estruturante Móvel'!$M:$M,$B40,'Estruturante Móvel'!$AM:$AM,DR$4,'Estruturante Móvel'!$AQ:$AQ,"REPARO FO"))</f>
        <v>0</v>
      </c>
      <c r="DS40" s="140">
        <f>(COUNTIFS('Estruturante Móvel'!$M:$M,$B38,'Estruturante Móvel'!$C:$C,"&lt;&gt;PREVISTO",'Estruturante Móvel'!$G:$G,DR$4,'Estruturante Móvel'!$L:$L,'CRONOGRAMA_CONST+MIGRACAO'!DH$8))</f>
        <v>0</v>
      </c>
      <c r="DT40" s="139">
        <f>(COUNTIFS('Estruturante Móvel'!$M:$M,$B40,'Estruturante Móvel'!$AM:$AM,DT$4))-(COUNTIFS('Estruturante Móvel'!$M:$M,$B40,'Estruturante Móvel'!$AM:$AM,DT$4,'Estruturante Móvel'!$AQ:$AQ,"REPARO FO"))</f>
        <v>0</v>
      </c>
      <c r="DU40" s="140">
        <f>(COUNTIFS('Estruturante Móvel'!$M:$M,$B38,'Estruturante Móvel'!$C:$C,"&lt;&gt;PREVISTO",'Estruturante Móvel'!$G:$G,DT$4,'Estruturante Móvel'!$L:$L,'CRONOGRAMA_CONST+MIGRACAO'!DJ$8))</f>
        <v>0</v>
      </c>
      <c r="DV40" s="139">
        <f>(COUNTIFS('Estruturante Móvel'!$M:$M,$B40,'Estruturante Móvel'!$AM:$AM,DV$4))-(COUNTIFS('Estruturante Móvel'!$M:$M,$B40,'Estruturante Móvel'!$AM:$AM,DV$4,'Estruturante Móvel'!$AQ:$AQ,"REPARO FO"))</f>
        <v>0</v>
      </c>
      <c r="DW40" s="140">
        <f>(COUNTIFS('Estruturante Móvel'!$M:$M,$B38,'Estruturante Móvel'!$C:$C,"&lt;&gt;PREVISTO",'Estruturante Móvel'!$G:$G,DV$4,'Estruturante Móvel'!$L:$L,'CRONOGRAMA_CONST+MIGRACAO'!DL$8))</f>
        <v>0</v>
      </c>
      <c r="DX40" s="139">
        <f>(COUNTIFS('Estruturante Móvel'!$M:$M,$B40,'Estruturante Móvel'!$AM:$AM,DX$4))-(COUNTIFS('Estruturante Móvel'!$M:$M,$B40,'Estruturante Móvel'!$AM:$AM,DX$4,'Estruturante Móvel'!$AQ:$AQ,"REPARO FO"))</f>
        <v>0</v>
      </c>
      <c r="DY40" s="140">
        <f>(COUNTIFS('Estruturante Móvel'!$M:$M,$B38,'Estruturante Móvel'!$C:$C,"&lt;&gt;PREVISTO",'Estruturante Móvel'!$G:$G,DX$4,'Estruturante Móvel'!$L:$L,'CRONOGRAMA_CONST+MIGRACAO'!DN$8))</f>
        <v>0</v>
      </c>
      <c r="DZ40" s="139">
        <f>(COUNTIFS('Estruturante Móvel'!$M:$M,$B40,'Estruturante Móvel'!$AM:$AM,DZ$4))-(COUNTIFS('Estruturante Móvel'!$M:$M,$B40,'Estruturante Móvel'!$AM:$AM,DZ$4,'Estruturante Móvel'!$AQ:$AQ,"REPARO FO"))</f>
        <v>0</v>
      </c>
      <c r="EA40" s="140">
        <f>(COUNTIFS('Estruturante Móvel'!$M:$M,$B38,'Estruturante Móvel'!$C:$C,"&lt;&gt;PREVISTO",'Estruturante Móvel'!$G:$G,DZ$4,'Estruturante Móvel'!$L:$L,'CRONOGRAMA_CONST+MIGRACAO'!DP$8))</f>
        <v>0</v>
      </c>
      <c r="EB40" s="139">
        <f>(COUNTIFS('Estruturante Móvel'!$M:$M,$B40,'Estruturante Móvel'!$AM:$AM,EB$4))-(COUNTIFS('Estruturante Móvel'!$M:$M,$B40,'Estruturante Móvel'!$AM:$AM,EB$4,'Estruturante Móvel'!$AQ:$AQ,"REPARO FO"))</f>
        <v>0</v>
      </c>
      <c r="EC40" s="140">
        <f>(COUNTIFS('Estruturante Móvel'!$M:$M,$B38,'Estruturante Móvel'!$C:$C,"&lt;&gt;PREVISTO",'Estruturante Móvel'!$G:$G,EB$4,'Estruturante Móvel'!$L:$L,'CRONOGRAMA_CONST+MIGRACAO'!DR$8))</f>
        <v>0</v>
      </c>
      <c r="ED40" s="139">
        <f>(COUNTIFS('Estruturante Móvel'!$M:$M,$B40,'Estruturante Móvel'!$AM:$AM,ED$4))-(COUNTIFS('Estruturante Móvel'!$M:$M,$B40,'Estruturante Móvel'!$AM:$AM,ED$4,'Estruturante Móvel'!$AQ:$AQ,"REPARO FO"))</f>
        <v>0</v>
      </c>
      <c r="EE40" s="140">
        <f>(COUNTIFS('Estruturante Móvel'!$M:$M,$B38,'Estruturante Móvel'!$C:$C,"&lt;&gt;PREVISTO",'Estruturante Móvel'!$G:$G,ED$4,'Estruturante Móvel'!$L:$L,'CRONOGRAMA_CONST+MIGRACAO'!DT$8))</f>
        <v>0</v>
      </c>
      <c r="EF40" s="139">
        <f>(COUNTIFS('Estruturante Móvel'!$M:$M,$B40,'Estruturante Móvel'!$AM:$AM,EF$4))-(COUNTIFS('Estruturante Móvel'!$M:$M,$B40,'Estruturante Móvel'!$AM:$AM,EF$4,'Estruturante Móvel'!$AQ:$AQ,"REPARO FO"))</f>
        <v>0</v>
      </c>
      <c r="EG40" s="140">
        <f>(COUNTIFS('Estruturante Móvel'!$M:$M,$B38,'Estruturante Móvel'!$C:$C,"&lt;&gt;PREVISTO",'Estruturante Móvel'!$G:$G,EF$4,'Estruturante Móvel'!$L:$L,'CRONOGRAMA_CONST+MIGRACAO'!DV$8))</f>
        <v>0</v>
      </c>
      <c r="EH40" s="139">
        <f>(COUNTIFS('Estruturante Móvel'!$M:$M,$B40,'Estruturante Móvel'!$AM:$AM,EH$4))-(COUNTIFS('Estruturante Móvel'!$M:$M,$B40,'Estruturante Móvel'!$AM:$AM,EH$4,'Estruturante Móvel'!$AQ:$AQ,"REPARO FO"))</f>
        <v>0</v>
      </c>
      <c r="EI40" s="140">
        <f>(COUNTIFS('Estruturante Móvel'!$M:$M,$B38,'Estruturante Móvel'!$C:$C,"&lt;&gt;PREVISTO",'Estruturante Móvel'!$G:$G,EH$4,'Estruturante Móvel'!$L:$L,'CRONOGRAMA_CONST+MIGRACAO'!DX$8))</f>
        <v>0</v>
      </c>
      <c r="EJ40" s="139">
        <f>(COUNTIFS('Estruturante Móvel'!$M:$M,$B40,'Estruturante Móvel'!$AM:$AM,EJ$4))-(COUNTIFS('Estruturante Móvel'!$M:$M,$B40,'Estruturante Móvel'!$AM:$AM,EJ$4,'Estruturante Móvel'!$AQ:$AQ,"REPARO FO"))</f>
        <v>0</v>
      </c>
      <c r="EK40" s="140">
        <f>(COUNTIFS('Estruturante Móvel'!$M:$M,$B38,'Estruturante Móvel'!$C:$C,"&lt;&gt;PREVISTO",'Estruturante Móvel'!$G:$G,EJ$4,'Estruturante Móvel'!$L:$L,'CRONOGRAMA_CONST+MIGRACAO'!DZ$8))</f>
        <v>0</v>
      </c>
      <c r="EL40" s="139">
        <f>(COUNTIFS('Estruturante Móvel'!$M:$M,$B40,'Estruturante Móvel'!$AM:$AM,EL$4))-(COUNTIFS('Estruturante Móvel'!$M:$M,$B40,'Estruturante Móvel'!$AM:$AM,EL$4,'Estruturante Móvel'!$AQ:$AQ,"REPARO FO"))</f>
        <v>0</v>
      </c>
      <c r="EM40" s="140">
        <f>(COUNTIFS('Estruturante Móvel'!$M:$M,$B38,'Estruturante Móvel'!$C:$C,"&lt;&gt;PREVISTO",'Estruturante Móvel'!$G:$G,EL$4,'Estruturante Móvel'!$L:$L,'CRONOGRAMA_CONST+MIGRACAO'!EB$8))</f>
        <v>0</v>
      </c>
      <c r="EN40" s="139">
        <f>(COUNTIFS('Estruturante Móvel'!$M:$M,$B40,'Estruturante Móvel'!$AM:$AM,EN$4))-(COUNTIFS('Estruturante Móvel'!$M:$M,$B40,'Estruturante Móvel'!$AM:$AM,EN$4,'Estruturante Móvel'!$AQ:$AQ,"REPARO FO"))</f>
        <v>0</v>
      </c>
      <c r="EO40" s="140">
        <f>(COUNTIFS('Estruturante Móvel'!$M:$M,$B38,'Estruturante Móvel'!$C:$C,"&lt;&gt;PREVISTO",'Estruturante Móvel'!$G:$G,EN$4,'Estruturante Móvel'!$L:$L,'CRONOGRAMA_CONST+MIGRACAO'!ED$8))</f>
        <v>0</v>
      </c>
      <c r="EP40" s="139">
        <f>(COUNTIFS('Estruturante Móvel'!$M:$M,$B40,'Estruturante Móvel'!$AM:$AM,EP$4))-(COUNTIFS('Estruturante Móvel'!$M:$M,$B40,'Estruturante Móvel'!$AM:$AM,EP$4,'Estruturante Móvel'!$AQ:$AQ,"REPARO FO"))</f>
        <v>0</v>
      </c>
      <c r="EQ40" s="140">
        <f>(COUNTIFS('Estruturante Móvel'!$M:$M,$B38,'Estruturante Móvel'!$C:$C,"&lt;&gt;PREVISTO",'Estruturante Móvel'!$G:$G,EP$4,'Estruturante Móvel'!$L:$L,'CRONOGRAMA_CONST+MIGRACAO'!EF$8))</f>
        <v>0</v>
      </c>
      <c r="ER40" s="139">
        <f>(COUNTIFS('Estruturante Móvel'!$M:$M,$B40,'Estruturante Móvel'!$AM:$AM,ER$4))-(COUNTIFS('Estruturante Móvel'!$M:$M,$B40,'Estruturante Móvel'!$AM:$AM,ER$4,'Estruturante Móvel'!$AQ:$AQ,"REPARO FO"))</f>
        <v>0</v>
      </c>
      <c r="ES40" s="140">
        <f>(COUNTIFS('Estruturante Móvel'!$M:$M,$B38,'Estruturante Móvel'!$C:$C,"&lt;&gt;PREVISTO",'Estruturante Móvel'!$G:$G,ER$4,'Estruturante Móvel'!$L:$L,'CRONOGRAMA_CONST+MIGRACAO'!EH$8))</f>
        <v>0</v>
      </c>
      <c r="ET40" s="139">
        <f>(COUNTIFS('Estruturante Móvel'!$M:$M,$B40,'Estruturante Móvel'!$AM:$AM,ET$4))-(COUNTIFS('Estruturante Móvel'!$M:$M,$B40,'Estruturante Móvel'!$AM:$AM,ET$4,'Estruturante Móvel'!$AQ:$AQ,"REPARO FO"))</f>
        <v>0</v>
      </c>
      <c r="EU40" s="140">
        <f>(COUNTIFS('Estruturante Móvel'!$M:$M,$B38,'Estruturante Móvel'!$C:$C,"&lt;&gt;PREVISTO",'Estruturante Móvel'!$G:$G,ET$4,'Estruturante Móvel'!$L:$L,'CRONOGRAMA_CONST+MIGRACAO'!EJ$8))</f>
        <v>0</v>
      </c>
      <c r="EV40" s="139">
        <f>(COUNTIFS('Estruturante Móvel'!$M:$M,$B40,'Estruturante Móvel'!$AM:$AM,EV$4))-(COUNTIFS('Estruturante Móvel'!$M:$M,$B40,'Estruturante Móvel'!$AM:$AM,EV$4,'Estruturante Móvel'!$AQ:$AQ,"REPARO FO"))</f>
        <v>0</v>
      </c>
      <c r="EW40" s="140">
        <f>(COUNTIFS('Estruturante Móvel'!$M:$M,$B38,'Estruturante Móvel'!$C:$C,"&lt;&gt;PREVISTO",'Estruturante Móvel'!$G:$G,EV$4,'Estruturante Móvel'!$L:$L,'CRONOGRAMA_CONST+MIGRACAO'!EL$8))</f>
        <v>0</v>
      </c>
      <c r="EX40" s="139">
        <f>(COUNTIFS('Estruturante Móvel'!$M:$M,$B40,'Estruturante Móvel'!$AM:$AM,EX$4))-(COUNTIFS('Estruturante Móvel'!$M:$M,$B40,'Estruturante Móvel'!$AM:$AM,EX$4,'Estruturante Móvel'!$AQ:$AQ,"REPARO FO"))</f>
        <v>0</v>
      </c>
      <c r="EY40" s="140">
        <f>(COUNTIFS('Estruturante Móvel'!$M:$M,$B38,'Estruturante Móvel'!$C:$C,"&lt;&gt;PREVISTO",'Estruturante Móvel'!$G:$G,EX$4,'Estruturante Móvel'!$L:$L,'CRONOGRAMA_CONST+MIGRACAO'!EN$8))</f>
        <v>0</v>
      </c>
      <c r="EZ40" s="139">
        <f>(COUNTIFS('Estruturante Móvel'!$M:$M,$B40,'Estruturante Móvel'!$AM:$AM,EZ$4))-(COUNTIFS('Estruturante Móvel'!$M:$M,$B40,'Estruturante Móvel'!$AM:$AM,EZ$4,'Estruturante Móvel'!$AQ:$AQ,"REPARO FO"))</f>
        <v>0</v>
      </c>
      <c r="FA40" s="140">
        <f>(COUNTIFS('Estruturante Móvel'!$M:$M,$B38,'Estruturante Móvel'!$C:$C,"&lt;&gt;PREVISTO",'Estruturante Móvel'!$G:$G,EZ$4,'Estruturante Móvel'!$L:$L,'CRONOGRAMA_CONST+MIGRACAO'!EP$8))</f>
        <v>0</v>
      </c>
      <c r="FB40" s="139">
        <f>(COUNTIFS('Estruturante Móvel'!$M:$M,$B40,'Estruturante Móvel'!$AM:$AM,FB$4))-(COUNTIFS('Estruturante Móvel'!$M:$M,$B40,'Estruturante Móvel'!$AM:$AM,FB$4,'Estruturante Móvel'!$AQ:$AQ,"REPARO FO"))</f>
        <v>0</v>
      </c>
      <c r="FC40" s="140">
        <f>(COUNTIFS('Estruturante Móvel'!$M:$M,$B38,'Estruturante Móvel'!$C:$C,"&lt;&gt;PREVISTO",'Estruturante Móvel'!$G:$G,FB$4,'Estruturante Móvel'!$L:$L,'CRONOGRAMA_CONST+MIGRACAO'!ER$8))</f>
        <v>0</v>
      </c>
      <c r="FD40" s="139">
        <f>(COUNTIFS('Estruturante Móvel'!$M:$M,$B40,'Estruturante Móvel'!$AM:$AM,FD$4))-(COUNTIFS('Estruturante Móvel'!$M:$M,$B40,'Estruturante Móvel'!$AM:$AM,FD$4,'Estruturante Móvel'!$AQ:$AQ,"REPARO FO"))</f>
        <v>0</v>
      </c>
      <c r="FE40" s="140">
        <f>(COUNTIFS('Estruturante Móvel'!$M:$M,$B38,'Estruturante Móvel'!$C:$C,"&lt;&gt;PREVISTO",'Estruturante Móvel'!$G:$G,FD$4,'Estruturante Móvel'!$L:$L,'CRONOGRAMA_CONST+MIGRACAO'!ET$8))</f>
        <v>0</v>
      </c>
      <c r="FF40" s="139">
        <f>(COUNTIFS('Estruturante Móvel'!$M:$M,$B40,'Estruturante Móvel'!$AM:$AM,FF$4))-(COUNTIFS('Estruturante Móvel'!$M:$M,$B40,'Estruturante Móvel'!$AM:$AM,FF$4,'Estruturante Móvel'!$AQ:$AQ,"REPARO FO"))</f>
        <v>0</v>
      </c>
      <c r="FG40" s="140">
        <f>(COUNTIFS('Estruturante Móvel'!$M:$M,$B38,'Estruturante Móvel'!$C:$C,"&lt;&gt;PREVISTO",'Estruturante Móvel'!$G:$G,FF$4,'Estruturante Móvel'!$L:$L,'CRONOGRAMA_CONST+MIGRACAO'!EV$8))</f>
        <v>0</v>
      </c>
      <c r="FH40" s="139">
        <f>(COUNTIFS('Estruturante Móvel'!$M:$M,$B40,'Estruturante Móvel'!$AM:$AM,FH$4))-(COUNTIFS('Estruturante Móvel'!$M:$M,$B40,'Estruturante Móvel'!$AM:$AM,FH$4,'Estruturante Móvel'!$AQ:$AQ,"REPARO FO"))</f>
        <v>0</v>
      </c>
      <c r="FI40" s="140">
        <f>(COUNTIFS('Estruturante Móvel'!$M:$M,$B38,'Estruturante Móvel'!$C:$C,"&lt;&gt;PREVISTO",'Estruturante Móvel'!$G:$G,FH$4,'Estruturante Móvel'!$L:$L,'CRONOGRAMA_CONST+MIGRACAO'!EX$8))</f>
        <v>0</v>
      </c>
      <c r="FJ40" s="139">
        <f>(COUNTIFS('Estruturante Móvel'!$M:$M,$B40,'Estruturante Móvel'!$AM:$AM,FJ$4))-(COUNTIFS('Estruturante Móvel'!$M:$M,$B40,'Estruturante Móvel'!$AM:$AM,FJ$4,'Estruturante Móvel'!$AQ:$AQ,"REPARO FO"))</f>
        <v>0</v>
      </c>
      <c r="FK40" s="140">
        <f>(COUNTIFS('Estruturante Móvel'!$M:$M,$B38,'Estruturante Móvel'!$C:$C,"&lt;&gt;PREVISTO",'Estruturante Móvel'!$G:$G,FJ$4,'Estruturante Móvel'!$L:$L,'CRONOGRAMA_CONST+MIGRACAO'!EZ$8))</f>
        <v>0</v>
      </c>
      <c r="FL40" s="139">
        <f>(COUNTIFS('Estruturante Móvel'!$M:$M,$B40,'Estruturante Móvel'!$AM:$AM,FL$4))-(COUNTIFS('Estruturante Móvel'!$M:$M,$B40,'Estruturante Móvel'!$AM:$AM,FL$4,'Estruturante Móvel'!$AQ:$AQ,"REPARO FO"))</f>
        <v>0</v>
      </c>
      <c r="FM40" s="140">
        <f>(COUNTIFS('Estruturante Móvel'!$M:$M,$B38,'Estruturante Móvel'!$C:$C,"&lt;&gt;PREVISTO",'Estruturante Móvel'!$G:$G,FL$4,'Estruturante Móvel'!$L:$L,'CRONOGRAMA_CONST+MIGRACAO'!FB$8))</f>
        <v>0</v>
      </c>
      <c r="FN40" s="139">
        <f>(COUNTIFS('Estruturante Móvel'!$M:$M,$B40,'Estruturante Móvel'!$AM:$AM,FN$4))-(COUNTIFS('Estruturante Móvel'!$M:$M,$B40,'Estruturante Móvel'!$AM:$AM,FN$4,'Estruturante Móvel'!$AQ:$AQ,"REPARO FO"))</f>
        <v>0</v>
      </c>
      <c r="FO40" s="140">
        <f>(COUNTIFS('Estruturante Móvel'!$M:$M,$B38,'Estruturante Móvel'!$C:$C,"&lt;&gt;PREVISTO",'Estruturante Móvel'!$G:$G,FN$4,'Estruturante Móvel'!$L:$L,'CRONOGRAMA_CONST+MIGRACAO'!FD$8))</f>
        <v>0</v>
      </c>
      <c r="FP40" s="139">
        <f>(COUNTIFS('Estruturante Móvel'!$M:$M,$B40,'Estruturante Móvel'!$AM:$AM,FP$4))-(COUNTIFS('Estruturante Móvel'!$M:$M,$B40,'Estruturante Móvel'!$AM:$AM,FP$4,'Estruturante Móvel'!$AQ:$AQ,"REPARO FO"))</f>
        <v>0</v>
      </c>
      <c r="FQ40" s="140">
        <f>(COUNTIFS('Estruturante Móvel'!$M:$M,$B38,'Estruturante Móvel'!$C:$C,"&lt;&gt;PREVISTO",'Estruturante Móvel'!$G:$G,FP$4,'Estruturante Móvel'!$L:$L,'CRONOGRAMA_CONST+MIGRACAO'!FF$8))</f>
        <v>0</v>
      </c>
      <c r="FR40" s="139">
        <f>(COUNTIFS('Estruturante Móvel'!$M:$M,$B40,'Estruturante Móvel'!$AM:$AM,FR$4))-(COUNTIFS('Estruturante Móvel'!$M:$M,$B40,'Estruturante Móvel'!$AM:$AM,FR$4,'Estruturante Móvel'!$AQ:$AQ,"REPARO FO"))</f>
        <v>0</v>
      </c>
      <c r="FS40" s="140">
        <f>(COUNTIFS('Estruturante Móvel'!$M:$M,$B38,'Estruturante Móvel'!$C:$C,"&lt;&gt;PREVISTO",'Estruturante Móvel'!$G:$G,FR$4,'Estruturante Móvel'!$L:$L,'CRONOGRAMA_CONST+MIGRACAO'!FH$8))</f>
        <v>0</v>
      </c>
      <c r="FT40" s="139">
        <f>(COUNTIFS('Estruturante Móvel'!$M:$M,$B40,'Estruturante Móvel'!$AM:$AM,FT$4))-(COUNTIFS('Estruturante Móvel'!$M:$M,$B40,'Estruturante Móvel'!$AM:$AM,FT$4,'Estruturante Móvel'!$AQ:$AQ,"REPARO FO"))</f>
        <v>0</v>
      </c>
      <c r="FU40" s="140">
        <f>(COUNTIFS('Estruturante Móvel'!$M:$M,$B38,'Estruturante Móvel'!$C:$C,"&lt;&gt;PREVISTO",'Estruturante Móvel'!$G:$G,FT$4,'Estruturante Móvel'!$L:$L,'CRONOGRAMA_CONST+MIGRACAO'!FJ$8))</f>
        <v>0</v>
      </c>
      <c r="FV40" s="139">
        <f>(COUNTIFS('Estruturante Móvel'!$M:$M,$B40,'Estruturante Móvel'!$AM:$AM,FV$4))-(COUNTIFS('Estruturante Móvel'!$M:$M,$B40,'Estruturante Móvel'!$AM:$AM,FV$4,'Estruturante Móvel'!$AQ:$AQ,"REPARO FO"))</f>
        <v>0</v>
      </c>
      <c r="FW40" s="140">
        <f>(COUNTIFS('Estruturante Móvel'!$M:$M,$B38,'Estruturante Móvel'!$C:$C,"&lt;&gt;PREVISTO",'Estruturante Móvel'!$G:$G,FV$4,'Estruturante Móvel'!$L:$L,'CRONOGRAMA_CONST+MIGRACAO'!FL$8))</f>
        <v>0</v>
      </c>
      <c r="FX40" s="139">
        <f>(COUNTIFS('Estruturante Móvel'!$M:$M,$B40,'Estruturante Móvel'!$AM:$AM,FX$4))-(COUNTIFS('Estruturante Móvel'!$M:$M,$B40,'Estruturante Móvel'!$AM:$AM,FX$4,'Estruturante Móvel'!$AQ:$AQ,"REPARO FO"))</f>
        <v>0</v>
      </c>
      <c r="FY40" s="140">
        <f>(COUNTIFS('Estruturante Móvel'!$M:$M,$B38,'Estruturante Móvel'!$C:$C,"&lt;&gt;PREVISTO",'Estruturante Móvel'!$G:$G,FX$4,'Estruturante Móvel'!$L:$L,'CRONOGRAMA_CONST+MIGRACAO'!FN$8))</f>
        <v>0</v>
      </c>
      <c r="FZ40" s="139">
        <f>(COUNTIFS('Estruturante Móvel'!$M:$M,$B40,'Estruturante Móvel'!$AM:$AM,FZ$4))-(COUNTIFS('Estruturante Móvel'!$M:$M,$B40,'Estruturante Móvel'!$AM:$AM,FZ$4,'Estruturante Móvel'!$AQ:$AQ,"REPARO FO"))</f>
        <v>0</v>
      </c>
      <c r="GA40" s="140">
        <f>(COUNTIFS('Estruturante Móvel'!$M:$M,$B38,'Estruturante Móvel'!$C:$C,"&lt;&gt;PREVISTO",'Estruturante Móvel'!$G:$G,FZ$4,'Estruturante Móvel'!$L:$L,'CRONOGRAMA_CONST+MIGRACAO'!FP$8))</f>
        <v>0</v>
      </c>
      <c r="GB40" s="139">
        <f>(COUNTIFS('Estruturante Móvel'!$M:$M,$B40,'Estruturante Móvel'!$AM:$AM,GB$4))-(COUNTIFS('Estruturante Móvel'!$M:$M,$B40,'Estruturante Móvel'!$AM:$AM,GB$4,'Estruturante Móvel'!$AQ:$AQ,"REPARO FO"))</f>
        <v>0</v>
      </c>
      <c r="GC40" s="140">
        <f>(COUNTIFS('Estruturante Móvel'!$M:$M,$B38,'Estruturante Móvel'!$C:$C,"&lt;&gt;PREVISTO",'Estruturante Móvel'!$G:$G,GB$4,'Estruturante Móvel'!$L:$L,'CRONOGRAMA_CONST+MIGRACAO'!FR$8))</f>
        <v>0</v>
      </c>
      <c r="GD40" s="139">
        <f>(COUNTIFS('Estruturante Móvel'!$M:$M,$B40,'Estruturante Móvel'!$AM:$AM,GD$4))-(COUNTIFS('Estruturante Móvel'!$M:$M,$B40,'Estruturante Móvel'!$AM:$AM,GD$4,'Estruturante Móvel'!$AQ:$AQ,"REPARO FO"))</f>
        <v>0</v>
      </c>
      <c r="GE40" s="140">
        <f>(COUNTIFS('Estruturante Móvel'!$M:$M,$B38,'Estruturante Móvel'!$C:$C,"&lt;&gt;PREVISTO",'Estruturante Móvel'!$G:$G,GD$4,'Estruturante Móvel'!$L:$L,'CRONOGRAMA_CONST+MIGRACAO'!FT$8))</f>
        <v>0</v>
      </c>
      <c r="GF40" s="139">
        <f>(COUNTIFS('Estruturante Móvel'!$M:$M,$B40,'Estruturante Móvel'!$AM:$AM,GF$4))-(COUNTIFS('Estruturante Móvel'!$M:$M,$B40,'Estruturante Móvel'!$AM:$AM,GF$4,'Estruturante Móvel'!$AQ:$AQ,"REPARO FO"))</f>
        <v>0</v>
      </c>
      <c r="GG40" s="140">
        <f>(COUNTIFS('Estruturante Móvel'!$M:$M,$B38,'Estruturante Móvel'!$C:$C,"&lt;&gt;PREVISTO",'Estruturante Móvel'!$G:$G,GF$4,'Estruturante Móvel'!$L:$L,'CRONOGRAMA_CONST+MIGRACAO'!FV$8))</f>
        <v>0</v>
      </c>
      <c r="GH40" s="139">
        <f>(COUNTIFS('Estruturante Móvel'!$M:$M,$B40,'Estruturante Móvel'!$AM:$AM,GH$4))-(COUNTIFS('Estruturante Móvel'!$M:$M,$B40,'Estruturante Móvel'!$AM:$AM,GH$4,'Estruturante Móvel'!$AQ:$AQ,"REPARO FO"))</f>
        <v>0</v>
      </c>
      <c r="GI40" s="140">
        <f>(COUNTIFS('Estruturante Móvel'!$M:$M,$B38,'Estruturante Móvel'!$C:$C,"&lt;&gt;PREVISTO",'Estruturante Móvel'!$G:$G,GH$4,'Estruturante Móvel'!$L:$L,'CRONOGRAMA_CONST+MIGRACAO'!FX$8))</f>
        <v>0</v>
      </c>
      <c r="GJ40" s="139">
        <f>(COUNTIFS('Estruturante Móvel'!$M:$M,$B40,'Estruturante Móvel'!$AM:$AM,GJ$4))-(COUNTIFS('Estruturante Móvel'!$M:$M,$B40,'Estruturante Móvel'!$AM:$AM,GJ$4,'Estruturante Móvel'!$AQ:$AQ,"REPARO FO"))</f>
        <v>0</v>
      </c>
      <c r="GK40" s="140">
        <f>(COUNTIFS('Estruturante Móvel'!$M:$M,$B38,'Estruturante Móvel'!$C:$C,"&lt;&gt;PREVISTO",'Estruturante Móvel'!$G:$G,GJ$4,'Estruturante Móvel'!$L:$L,'CRONOGRAMA_CONST+MIGRACAO'!FZ$8))</f>
        <v>0</v>
      </c>
      <c r="GL40" s="139">
        <f>(COUNTIFS('Estruturante Móvel'!$M:$M,$B40,'Estruturante Móvel'!$AM:$AM,GL$4))-(COUNTIFS('Estruturante Móvel'!$M:$M,$B40,'Estruturante Móvel'!$AM:$AM,GL$4,'Estruturante Móvel'!$AQ:$AQ,"REPARO FO"))</f>
        <v>0</v>
      </c>
      <c r="GM40" s="140">
        <f>(COUNTIFS('Estruturante Móvel'!$M:$M,$B38,'Estruturante Móvel'!$C:$C,"&lt;&gt;PREVISTO",'Estruturante Móvel'!$G:$G,GL$4,'Estruturante Móvel'!$L:$L,'CRONOGRAMA_CONST+MIGRACAO'!GB$8))</f>
        <v>0</v>
      </c>
      <c r="GN40" s="139">
        <f>(COUNTIFS('Estruturante Móvel'!$M:$M,$B40,'Estruturante Móvel'!$AM:$AM,GN$4))-(COUNTIFS('Estruturante Móvel'!$M:$M,$B40,'Estruturante Móvel'!$AM:$AM,GN$4,'Estruturante Móvel'!$AQ:$AQ,"REPARO FO"))</f>
        <v>0</v>
      </c>
      <c r="GO40" s="140">
        <f>(COUNTIFS('Estruturante Móvel'!$M:$M,$B38,'Estruturante Móvel'!$C:$C,"&lt;&gt;PREVISTO",'Estruturante Móvel'!$G:$G,GN$4,'Estruturante Móvel'!$L:$L,'CRONOGRAMA_CONST+MIGRACAO'!GD$8))</f>
        <v>0</v>
      </c>
      <c r="GP40" s="139">
        <f>(COUNTIFS('Estruturante Móvel'!$M:$M,$B40,'Estruturante Móvel'!$AM:$AM,GP$4))-(COUNTIFS('Estruturante Móvel'!$M:$M,$B40,'Estruturante Móvel'!$AM:$AM,GP$4,'Estruturante Móvel'!$AQ:$AQ,"REPARO FO"))</f>
        <v>0</v>
      </c>
      <c r="GQ40" s="140">
        <f>(COUNTIFS('Estruturante Móvel'!$M:$M,$B38,'Estruturante Móvel'!$C:$C,"&lt;&gt;PREVISTO",'Estruturante Móvel'!$G:$G,GP$4,'Estruturante Móvel'!$L:$L,'CRONOGRAMA_CONST+MIGRACAO'!GF$8))</f>
        <v>0</v>
      </c>
      <c r="GR40" s="139">
        <f>(COUNTIFS('Estruturante Móvel'!$M:$M,$B40,'Estruturante Móvel'!$AM:$AM,GR$4))-(COUNTIFS('Estruturante Móvel'!$M:$M,$B40,'Estruturante Móvel'!$AM:$AM,GR$4,'Estruturante Móvel'!$AQ:$AQ,"REPARO FO"))</f>
        <v>0</v>
      </c>
      <c r="GS40" s="140">
        <f>(COUNTIFS('Estruturante Móvel'!$M:$M,$B38,'Estruturante Móvel'!$C:$C,"&lt;&gt;PREVISTO",'Estruturante Móvel'!$G:$G,GR$4,'Estruturante Móvel'!$L:$L,'CRONOGRAMA_CONST+MIGRACAO'!GH$8))</f>
        <v>0</v>
      </c>
      <c r="GT40" s="139">
        <f>(COUNTIFS('Estruturante Móvel'!$M:$M,$B40,'Estruturante Móvel'!$AM:$AM,GT$4))-(COUNTIFS('Estruturante Móvel'!$M:$M,$B40,'Estruturante Móvel'!$AM:$AM,GT$4,'Estruturante Móvel'!$AQ:$AQ,"REPARO FO"))</f>
        <v>0</v>
      </c>
      <c r="GU40" s="140">
        <f>(COUNTIFS('Estruturante Móvel'!$M:$M,$B38,'Estruturante Móvel'!$C:$C,"&lt;&gt;PREVISTO",'Estruturante Móvel'!$G:$G,GT$4,'Estruturante Móvel'!$L:$L,'CRONOGRAMA_CONST+MIGRACAO'!GJ$8))</f>
        <v>0</v>
      </c>
      <c r="GV40" s="139">
        <f>(COUNTIFS('Estruturante Móvel'!$M:$M,$B40,'Estruturante Móvel'!$AM:$AM,GV$4))-(COUNTIFS('Estruturante Móvel'!$M:$M,$B40,'Estruturante Móvel'!$AM:$AM,GV$4,'Estruturante Móvel'!$AQ:$AQ,"REPARO FO"))</f>
        <v>0</v>
      </c>
      <c r="GW40" s="140">
        <f>(COUNTIFS('Estruturante Móvel'!$M:$M,$B38,'Estruturante Móvel'!$C:$C,"&lt;&gt;PREVISTO",'Estruturante Móvel'!$G:$G,GV$4,'Estruturante Móvel'!$L:$L,'CRONOGRAMA_CONST+MIGRACAO'!GL$8))</f>
        <v>0</v>
      </c>
      <c r="GX40" s="139">
        <f>(COUNTIFS('Estruturante Móvel'!$M:$M,$B40,'Estruturante Móvel'!$AM:$AM,GX$4))-(COUNTIFS('Estruturante Móvel'!$M:$M,$B40,'Estruturante Móvel'!$AM:$AM,GX$4,'Estruturante Móvel'!$AQ:$AQ,"REPARO FO"))</f>
        <v>0</v>
      </c>
      <c r="GY40" s="140">
        <f>(COUNTIFS('Estruturante Móvel'!$M:$M,$B38,'Estruturante Móvel'!$C:$C,"&lt;&gt;PREVISTO",'Estruturante Móvel'!$G:$G,GX$4,'Estruturante Móvel'!$L:$L,'CRONOGRAMA_CONST+MIGRACAO'!GN$8))</f>
        <v>0</v>
      </c>
      <c r="GZ40" s="139">
        <f>(COUNTIFS('Estruturante Móvel'!$M:$M,$B40,'Estruturante Móvel'!$AM:$AM,GZ$4))-(COUNTIFS('Estruturante Móvel'!$M:$M,$B40,'Estruturante Móvel'!$AM:$AM,GZ$4,'Estruturante Móvel'!$AQ:$AQ,"REPARO FO"))</f>
        <v>0</v>
      </c>
      <c r="HA40" s="140">
        <f>(COUNTIFS('Estruturante Móvel'!$M:$M,$B38,'Estruturante Móvel'!$C:$C,"&lt;&gt;PREVISTO",'Estruturante Móvel'!$G:$G,GZ$4,'Estruturante Móvel'!$L:$L,'CRONOGRAMA_CONST+MIGRACAO'!GP$8))</f>
        <v>0</v>
      </c>
      <c r="HB40" s="139">
        <f>(COUNTIFS('Estruturante Móvel'!$M:$M,$B40,'Estruturante Móvel'!$AM:$AM,HB$4))-(COUNTIFS('Estruturante Móvel'!$M:$M,$B40,'Estruturante Móvel'!$AM:$AM,HB$4,'Estruturante Móvel'!$AQ:$AQ,"REPARO FO"))</f>
        <v>0</v>
      </c>
      <c r="HC40" s="140">
        <f>(COUNTIFS('Estruturante Móvel'!$M:$M,$B38,'Estruturante Móvel'!$C:$C,"&lt;&gt;PREVISTO",'Estruturante Móvel'!$G:$G,HB$4,'Estruturante Móvel'!$L:$L,'CRONOGRAMA_CONST+MIGRACAO'!GR$8))</f>
        <v>0</v>
      </c>
      <c r="HD40" s="139">
        <f>(COUNTIFS('Estruturante Móvel'!$M:$M,$B40,'Estruturante Móvel'!$AM:$AM,HD$4))-(COUNTIFS('Estruturante Móvel'!$M:$M,$B40,'Estruturante Móvel'!$AM:$AM,HD$4,'Estruturante Móvel'!$AQ:$AQ,"REPARO FO"))</f>
        <v>0</v>
      </c>
      <c r="HE40" s="140">
        <f>(COUNTIFS('Estruturante Móvel'!$M:$M,$B38,'Estruturante Móvel'!$C:$C,"&lt;&gt;PREVISTO",'Estruturante Móvel'!$G:$G,HD$4,'Estruturante Móvel'!$L:$L,'CRONOGRAMA_CONST+MIGRACAO'!GT$8))</f>
        <v>0</v>
      </c>
      <c r="HF40" s="139">
        <f>(COUNTIFS('Estruturante Móvel'!$M:$M,$B40,'Estruturante Móvel'!$AM:$AM,HF$4))-(COUNTIFS('Estruturante Móvel'!$M:$M,$B40,'Estruturante Móvel'!$AM:$AM,HF$4,'Estruturante Móvel'!$AQ:$AQ,"REPARO FO"))</f>
        <v>0</v>
      </c>
      <c r="HG40" s="140">
        <f>(COUNTIFS('Estruturante Móvel'!$M:$M,$B38,'Estruturante Móvel'!$C:$C,"&lt;&gt;PREVISTO",'Estruturante Móvel'!$G:$G,HF$4,'Estruturante Móvel'!$L:$L,'CRONOGRAMA_CONST+MIGRACAO'!GV$8))</f>
        <v>0</v>
      </c>
      <c r="HH40" s="139">
        <f>(COUNTIFS('Estruturante Móvel'!$M:$M,$B40,'Estruturante Móvel'!$AM:$AM,HH$4))-(COUNTIFS('Estruturante Móvel'!$M:$M,$B40,'Estruturante Móvel'!$AM:$AM,HH$4,'Estruturante Móvel'!$AQ:$AQ,"REPARO FO"))</f>
        <v>0</v>
      </c>
      <c r="HI40" s="140">
        <f>(COUNTIFS('Estruturante Móvel'!$M:$M,$B38,'Estruturante Móvel'!$C:$C,"&lt;&gt;PREVISTO",'Estruturante Móvel'!$G:$G,HH$4,'Estruturante Móvel'!$L:$L,'CRONOGRAMA_CONST+MIGRACAO'!GX$8))</f>
        <v>0</v>
      </c>
      <c r="HJ40" s="139">
        <f>(COUNTIFS('Estruturante Móvel'!$M:$M,$B40,'Estruturante Móvel'!$AM:$AM,HJ$4))-(COUNTIFS('Estruturante Móvel'!$M:$M,$B40,'Estruturante Móvel'!$AM:$AM,HJ$4,'Estruturante Móvel'!$AQ:$AQ,"REPARO FO"))</f>
        <v>0</v>
      </c>
      <c r="HK40" s="140">
        <f>(COUNTIFS('Estruturante Móvel'!$M:$M,$B38,'Estruturante Móvel'!$C:$C,"&lt;&gt;PREVISTO",'Estruturante Móvel'!$G:$G,HJ$4,'Estruturante Móvel'!$L:$L,'CRONOGRAMA_CONST+MIGRACAO'!GZ$8))</f>
        <v>0</v>
      </c>
      <c r="HL40" s="139">
        <f>(COUNTIFS('Estruturante Móvel'!$M:$M,$B40,'Estruturante Móvel'!$AM:$AM,HL$4))-(COUNTIFS('Estruturante Móvel'!$M:$M,$B40,'Estruturante Móvel'!$AM:$AM,HL$4,'Estruturante Móvel'!$AQ:$AQ,"REPARO FO"))</f>
        <v>0</v>
      </c>
      <c r="HM40" s="140">
        <f>(COUNTIFS('Estruturante Móvel'!$M:$M,$B38,'Estruturante Móvel'!$C:$C,"&lt;&gt;PREVISTO",'Estruturante Móvel'!$G:$G,HL$4,'Estruturante Móvel'!$L:$L,'CRONOGRAMA_CONST+MIGRACAO'!HB$8))</f>
        <v>0</v>
      </c>
      <c r="HN40" s="139">
        <f>(COUNTIFS('Estruturante Móvel'!$M:$M,$B40,'Estruturante Móvel'!$AM:$AM,HN$4))-(COUNTIFS('Estruturante Móvel'!$M:$M,$B40,'Estruturante Móvel'!$AM:$AM,HN$4,'Estruturante Móvel'!$AQ:$AQ,"REPARO FO"))</f>
        <v>0</v>
      </c>
      <c r="HO40" s="140">
        <f>(COUNTIFS('Estruturante Móvel'!$M:$M,$B38,'Estruturante Móvel'!$C:$C,"&lt;&gt;PREVISTO",'Estruturante Móvel'!$G:$G,HN$4,'Estruturante Móvel'!$L:$L,'CRONOGRAMA_CONST+MIGRACAO'!HD$8))</f>
        <v>0</v>
      </c>
      <c r="HP40" s="139">
        <f>(COUNTIFS('Estruturante Móvel'!$M:$M,$B40,'Estruturante Móvel'!$AM:$AM,HP$4))-(COUNTIFS('Estruturante Móvel'!$M:$M,$B40,'Estruturante Móvel'!$AM:$AM,HP$4,'Estruturante Móvel'!$AQ:$AQ,"REPARO FO"))</f>
        <v>0</v>
      </c>
      <c r="HQ40" s="140">
        <f>(COUNTIFS('Estruturante Móvel'!$M:$M,$B38,'Estruturante Móvel'!$C:$C,"&lt;&gt;PREVISTO",'Estruturante Móvel'!$G:$G,HP$4,'Estruturante Móvel'!$L:$L,'CRONOGRAMA_CONST+MIGRACAO'!HF$8))</f>
        <v>0</v>
      </c>
      <c r="HR40" s="139">
        <f>(COUNTIFS('Estruturante Móvel'!$M:$M,$B40,'Estruturante Móvel'!$AM:$AM,HR$4))-(COUNTIFS('Estruturante Móvel'!$M:$M,$B40,'Estruturante Móvel'!$AM:$AM,HR$4,'Estruturante Móvel'!$AQ:$AQ,"REPARO FO"))</f>
        <v>0</v>
      </c>
      <c r="HS40" s="140">
        <f>(COUNTIFS('Estruturante Móvel'!$M:$M,$B38,'Estruturante Móvel'!$C:$C,"&lt;&gt;PREVISTO",'Estruturante Móvel'!$G:$G,HR$4,'Estruturante Móvel'!$L:$L,'CRONOGRAMA_CONST+MIGRACAO'!HH$8))</f>
        <v>0</v>
      </c>
      <c r="HT40" s="139">
        <f>(COUNTIFS('Estruturante Móvel'!$M:$M,$B40,'Estruturante Móvel'!$AM:$AM,HT$4))-(COUNTIFS('Estruturante Móvel'!$M:$M,$B40,'Estruturante Móvel'!$AM:$AM,HT$4,'Estruturante Móvel'!$AQ:$AQ,"REPARO FO"))</f>
        <v>0</v>
      </c>
      <c r="HU40" s="140">
        <f>(COUNTIFS('Estruturante Móvel'!$M:$M,$B38,'Estruturante Móvel'!$C:$C,"&lt;&gt;PREVISTO",'Estruturante Móvel'!$G:$G,HT$4,'Estruturante Móvel'!$L:$L,'CRONOGRAMA_CONST+MIGRACAO'!HJ$8))</f>
        <v>0</v>
      </c>
      <c r="HV40" s="139">
        <f>(COUNTIFS('Estruturante Móvel'!$M:$M,$B40,'Estruturante Móvel'!$AM:$AM,HV$4))-(COUNTIFS('Estruturante Móvel'!$M:$M,$B40,'Estruturante Móvel'!$AM:$AM,HV$4,'Estruturante Móvel'!$AQ:$AQ,"REPARO FO"))</f>
        <v>0</v>
      </c>
      <c r="HW40" s="140">
        <f>(COUNTIFS('Estruturante Móvel'!$M:$M,$B38,'Estruturante Móvel'!$C:$C,"&lt;&gt;PREVISTO",'Estruturante Móvel'!$G:$G,HV$4,'Estruturante Móvel'!$L:$L,'CRONOGRAMA_CONST+MIGRACAO'!HL$8))</f>
        <v>0</v>
      </c>
      <c r="HX40" s="139">
        <f>(COUNTIFS('Estruturante Móvel'!$M:$M,$B40,'Estruturante Móvel'!$AM:$AM,HX$4))-(COUNTIFS('Estruturante Móvel'!$M:$M,$B40,'Estruturante Móvel'!$AM:$AM,HX$4,'Estruturante Móvel'!$AQ:$AQ,"REPARO FO"))</f>
        <v>0</v>
      </c>
      <c r="HY40" s="140">
        <f>(COUNTIFS('Estruturante Móvel'!$M:$M,$B38,'Estruturante Móvel'!$C:$C,"&lt;&gt;PREVISTO",'Estruturante Móvel'!$G:$G,HX$4,'Estruturante Móvel'!$L:$L,'CRONOGRAMA_CONST+MIGRACAO'!HN$8))</f>
        <v>0</v>
      </c>
      <c r="HZ40" s="139">
        <f>(COUNTIFS('Estruturante Móvel'!$M:$M,$B40,'Estruturante Móvel'!$AM:$AM,HZ$4))-(COUNTIFS('Estruturante Móvel'!$M:$M,$B40,'Estruturante Móvel'!$AM:$AM,HZ$4,'Estruturante Móvel'!$AQ:$AQ,"REPARO FO"))</f>
        <v>0</v>
      </c>
      <c r="IA40" s="140">
        <f>(COUNTIFS('Estruturante Móvel'!$M:$M,$B38,'Estruturante Móvel'!$C:$C,"&lt;&gt;PREVISTO",'Estruturante Móvel'!$G:$G,HZ$4,'Estruturante Móvel'!$L:$L,'CRONOGRAMA_CONST+MIGRACAO'!HP$8))</f>
        <v>0</v>
      </c>
      <c r="IB40" s="139">
        <f>(COUNTIFS('Estruturante Móvel'!$M:$M,$B40,'Estruturante Móvel'!$AM:$AM,IB$4))-(COUNTIFS('Estruturante Móvel'!$M:$M,$B40,'Estruturante Móvel'!$AM:$AM,IB$4,'Estruturante Móvel'!$AQ:$AQ,"REPARO FO"))</f>
        <v>0</v>
      </c>
      <c r="IC40" s="140">
        <f>(COUNTIFS('Estruturante Móvel'!$M:$M,$B38,'Estruturante Móvel'!$C:$C,"&lt;&gt;PREVISTO",'Estruturante Móvel'!$G:$G,IB$4,'Estruturante Móvel'!$L:$L,'CRONOGRAMA_CONST+MIGRACAO'!HR$8))</f>
        <v>0</v>
      </c>
      <c r="ID40" s="139">
        <f>(COUNTIFS('Estruturante Móvel'!$M:$M,$B40,'Estruturante Móvel'!$AM:$AM,ID$4))-(COUNTIFS('Estruturante Móvel'!$M:$M,$B40,'Estruturante Móvel'!$AM:$AM,ID$4,'Estruturante Móvel'!$AQ:$AQ,"REPARO FO"))</f>
        <v>0</v>
      </c>
      <c r="IE40" s="140">
        <f>(COUNTIFS('Estruturante Móvel'!$M:$M,$B38,'Estruturante Móvel'!$C:$C,"&lt;&gt;PREVISTO",'Estruturante Móvel'!$G:$G,ID$4,'Estruturante Móvel'!$L:$L,'CRONOGRAMA_CONST+MIGRACAO'!HT$8))</f>
        <v>0</v>
      </c>
      <c r="IF40" s="139">
        <f>(COUNTIFS('Estruturante Móvel'!$M:$M,$B40,'Estruturante Móvel'!$AM:$AM,IF$4))-(COUNTIFS('Estruturante Móvel'!$M:$M,$B40,'Estruturante Móvel'!$AM:$AM,IF$4,'Estruturante Móvel'!$AQ:$AQ,"REPARO FO"))</f>
        <v>0</v>
      </c>
      <c r="IG40" s="140">
        <f>(COUNTIFS('Estruturante Móvel'!$M:$M,$B38,'Estruturante Móvel'!$C:$C,"&lt;&gt;PREVISTO",'Estruturante Móvel'!$G:$G,IF$4,'Estruturante Móvel'!$L:$L,'CRONOGRAMA_CONST+MIGRACAO'!HV$8))</f>
        <v>0</v>
      </c>
      <c r="IH40" s="139">
        <f>(COUNTIFS('Estruturante Móvel'!$M:$M,$B40,'Estruturante Móvel'!$AM:$AM,IH$4))-(COUNTIFS('Estruturante Móvel'!$M:$M,$B40,'Estruturante Móvel'!$AM:$AM,IH$4,'Estruturante Móvel'!$AQ:$AQ,"REPARO FO"))</f>
        <v>0</v>
      </c>
      <c r="II40" s="140">
        <f>(COUNTIFS('Estruturante Móvel'!$M:$M,$B38,'Estruturante Móvel'!$C:$C,"&lt;&gt;PREVISTO",'Estruturante Móvel'!$G:$G,IH$4,'Estruturante Móvel'!$L:$L,'CRONOGRAMA_CONST+MIGRACAO'!HX$8))</f>
        <v>0</v>
      </c>
      <c r="IJ40" s="139">
        <f>(COUNTIFS('Estruturante Móvel'!$M:$M,$B40,'Estruturante Móvel'!$AM:$AM,IJ$4))-(COUNTIFS('Estruturante Móvel'!$M:$M,$B40,'Estruturante Móvel'!$AM:$AM,IJ$4,'Estruturante Móvel'!$AQ:$AQ,"REPARO FO"))</f>
        <v>0</v>
      </c>
      <c r="IK40" s="140">
        <f>(COUNTIFS('Estruturante Móvel'!$M:$M,$B38,'Estruturante Móvel'!$C:$C,"&lt;&gt;PREVISTO",'Estruturante Móvel'!$G:$G,IJ$4,'Estruturante Móvel'!$L:$L,'CRONOGRAMA_CONST+MIGRACAO'!HZ$8))</f>
        <v>0</v>
      </c>
      <c r="IL40" s="139">
        <f>(COUNTIFS('Estruturante Móvel'!$M:$M,$B40,'Estruturante Móvel'!$AM:$AM,IL$4))-(COUNTIFS('Estruturante Móvel'!$M:$M,$B40,'Estruturante Móvel'!$AM:$AM,IL$4,'Estruturante Móvel'!$AQ:$AQ,"REPARO FO"))</f>
        <v>0</v>
      </c>
      <c r="IM40" s="140">
        <f>(COUNTIFS('Estruturante Móvel'!$M:$M,$B38,'Estruturante Móvel'!$C:$C,"&lt;&gt;PREVISTO",'Estruturante Móvel'!$G:$G,IL$4,'Estruturante Móvel'!$L:$L,'CRONOGRAMA_CONST+MIGRACAO'!IB$8))</f>
        <v>0</v>
      </c>
      <c r="IN40" s="139">
        <f>(COUNTIFS('Estruturante Móvel'!$M:$M,$B40,'Estruturante Móvel'!$AM:$AM,IN$4))-(COUNTIFS('Estruturante Móvel'!$M:$M,$B40,'Estruturante Móvel'!$AM:$AM,IN$4,'Estruturante Móvel'!$AQ:$AQ,"REPARO FO"))</f>
        <v>0</v>
      </c>
      <c r="IO40" s="140">
        <f>(COUNTIFS('Estruturante Móvel'!$M:$M,$B38,'Estruturante Móvel'!$C:$C,"&lt;&gt;PREVISTO",'Estruturante Móvel'!$G:$G,IN$4,'Estruturante Móvel'!$L:$L,'CRONOGRAMA_CONST+MIGRACAO'!ID$8))</f>
        <v>0</v>
      </c>
      <c r="IP40" s="139">
        <f>(COUNTIFS('Estruturante Móvel'!$M:$M,$B40,'Estruturante Móvel'!$AM:$AM,IP$4))-(COUNTIFS('Estruturante Móvel'!$M:$M,$B40,'Estruturante Móvel'!$AM:$AM,IP$4,'Estruturante Móvel'!$AQ:$AQ,"REPARO FO"))</f>
        <v>0</v>
      </c>
      <c r="IQ40" s="140">
        <f>(COUNTIFS('Estruturante Móvel'!$M:$M,$B38,'Estruturante Móvel'!$C:$C,"&lt;&gt;PREVISTO",'Estruturante Móvel'!$G:$G,IP$4,'Estruturante Móvel'!$L:$L,'CRONOGRAMA_CONST+MIGRACAO'!IF$8))</f>
        <v>0</v>
      </c>
      <c r="IR40" s="139">
        <f>(COUNTIFS('Estruturante Móvel'!$M:$M,$B40,'Estruturante Móvel'!$AM:$AM,IR$4))-(COUNTIFS('Estruturante Móvel'!$M:$M,$B40,'Estruturante Móvel'!$AM:$AM,IR$4,'Estruturante Móvel'!$AQ:$AQ,"REPARO FO"))</f>
        <v>0</v>
      </c>
      <c r="IS40" s="140">
        <f>(COUNTIFS('Estruturante Móvel'!$M:$M,$B38,'Estruturante Móvel'!$C:$C,"&lt;&gt;PREVISTO",'Estruturante Móvel'!$G:$G,IR$4,'Estruturante Móvel'!$L:$L,'CRONOGRAMA_CONST+MIGRACAO'!IH$8))</f>
        <v>0</v>
      </c>
      <c r="IT40" s="139">
        <f>(COUNTIFS('Estruturante Móvel'!$M:$M,$B40,'Estruturante Móvel'!$AM:$AM,IT$4))-(COUNTIFS('Estruturante Móvel'!$M:$M,$B40,'Estruturante Móvel'!$AM:$AM,IT$4,'Estruturante Móvel'!$AQ:$AQ,"REPARO FO"))</f>
        <v>0</v>
      </c>
      <c r="IU40" s="140">
        <f>(COUNTIFS('Estruturante Móvel'!$M:$M,$B38,'Estruturante Móvel'!$C:$C,"&lt;&gt;PREVISTO",'Estruturante Móvel'!$G:$G,IT$4,'Estruturante Móvel'!$L:$L,'CRONOGRAMA_CONST+MIGRACAO'!IJ$8))</f>
        <v>0</v>
      </c>
      <c r="IV40" s="139">
        <f>(COUNTIFS('Estruturante Móvel'!$M:$M,$B40,'Estruturante Móvel'!$AM:$AM,IV$4))-(COUNTIFS('Estruturante Móvel'!$M:$M,$B40,'Estruturante Móvel'!$AM:$AM,IV$4,'Estruturante Móvel'!$AQ:$AQ,"REPARO FO"))</f>
        <v>0</v>
      </c>
      <c r="IW40" s="140">
        <f>(COUNTIFS('Estruturante Móvel'!$M:$M,$B38,'Estruturante Móvel'!$C:$C,"&lt;&gt;PREVISTO",'Estruturante Móvel'!$G:$G,IV$4,'Estruturante Móvel'!$L:$L,'CRONOGRAMA_CONST+MIGRACAO'!IL$8))</f>
        <v>0</v>
      </c>
      <c r="IX40" s="139">
        <f>(COUNTIFS('Estruturante Móvel'!$M:$M,$B40,'Estruturante Móvel'!$AM:$AM,IX$4))-(COUNTIFS('Estruturante Móvel'!$M:$M,$B40,'Estruturante Móvel'!$AM:$AM,IX$4,'Estruturante Móvel'!$AQ:$AQ,"REPARO FO"))</f>
        <v>0</v>
      </c>
      <c r="IY40" s="140">
        <f>(COUNTIFS('Estruturante Móvel'!$M:$M,$B38,'Estruturante Móvel'!$C:$C,"&lt;&gt;PREVISTO",'Estruturante Móvel'!$G:$G,IX$4,'Estruturante Móvel'!$L:$L,'CRONOGRAMA_CONST+MIGRACAO'!IN$8))</f>
        <v>0</v>
      </c>
      <c r="IZ40" s="139">
        <f>(COUNTIFS('Estruturante Móvel'!$M:$M,$B40,'Estruturante Móvel'!$AM:$AM,IZ$4))-(COUNTIFS('Estruturante Móvel'!$M:$M,$B40,'Estruturante Móvel'!$AM:$AM,IZ$4,'Estruturante Móvel'!$AQ:$AQ,"REPARO FO"))</f>
        <v>0</v>
      </c>
      <c r="JA40" s="140">
        <f>(COUNTIFS('Estruturante Móvel'!$M:$M,$B38,'Estruturante Móvel'!$C:$C,"&lt;&gt;PREVISTO",'Estruturante Móvel'!$G:$G,IZ$4,'Estruturante Móvel'!$L:$L,'CRONOGRAMA_CONST+MIGRACAO'!IP$8))</f>
        <v>0</v>
      </c>
      <c r="JB40" s="139">
        <f>(COUNTIFS('Estruturante Móvel'!$M:$M,$B40,'Estruturante Móvel'!$AM:$AM,JB$4))-(COUNTIFS('Estruturante Móvel'!$M:$M,$B40,'Estruturante Móvel'!$AM:$AM,JB$4,'Estruturante Móvel'!$AQ:$AQ,"REPARO FO"))</f>
        <v>0</v>
      </c>
      <c r="JC40" s="140">
        <f>(COUNTIFS('Estruturante Móvel'!$M:$M,$B38,'Estruturante Móvel'!$C:$C,"&lt;&gt;PREVISTO",'Estruturante Móvel'!$G:$G,JB$4,'Estruturante Móvel'!$L:$L,'CRONOGRAMA_CONST+MIGRACAO'!IR$8))</f>
        <v>0</v>
      </c>
      <c r="JD40" s="139">
        <f>(COUNTIFS('Estruturante Móvel'!$M:$M,$B40,'Estruturante Móvel'!$AM:$AM,JD$4))-(COUNTIFS('Estruturante Móvel'!$M:$M,$B40,'Estruturante Móvel'!$AM:$AM,JD$4,'Estruturante Móvel'!$AQ:$AQ,"REPARO FO"))</f>
        <v>0</v>
      </c>
      <c r="JE40" s="140">
        <f>(COUNTIFS('Estruturante Móvel'!$M:$M,$B38,'Estruturante Móvel'!$C:$C,"&lt;&gt;PREVISTO",'Estruturante Móvel'!$G:$G,JD$4,'Estruturante Móvel'!$L:$L,'CRONOGRAMA_CONST+MIGRACAO'!IT$8))</f>
        <v>0</v>
      </c>
      <c r="JF40" s="139">
        <f>(COUNTIFS('Estruturante Móvel'!$M:$M,$B40,'Estruturante Móvel'!$AM:$AM,JF$4))-(COUNTIFS('Estruturante Móvel'!$M:$M,$B40,'Estruturante Móvel'!$AM:$AM,JF$4,'Estruturante Móvel'!$AQ:$AQ,"REPARO FO"))</f>
        <v>0</v>
      </c>
      <c r="JG40" s="140">
        <f>(COUNTIFS('Estruturante Móvel'!$M:$M,$B38,'Estruturante Móvel'!$C:$C,"&lt;&gt;PREVISTO",'Estruturante Móvel'!$G:$G,JF$4,'Estruturante Móvel'!$L:$L,'CRONOGRAMA_CONST+MIGRACAO'!IV$8))</f>
        <v>0</v>
      </c>
      <c r="JH40" s="139">
        <f>(COUNTIFS('Estruturante Móvel'!$M:$M,$B40,'Estruturante Móvel'!$AM:$AM,JH$4))-(COUNTIFS('Estruturante Móvel'!$M:$M,$B40,'Estruturante Móvel'!$AM:$AM,JH$4,'Estruturante Móvel'!$AQ:$AQ,"REPARO FO"))</f>
        <v>0</v>
      </c>
      <c r="JI40" s="140">
        <f>(COUNTIFS('Estruturante Móvel'!$M:$M,$B38,'Estruturante Móvel'!$C:$C,"&lt;&gt;PREVISTO",'Estruturante Móvel'!$G:$G,JH$4,'Estruturante Móvel'!$L:$L,'CRONOGRAMA_CONST+MIGRACAO'!IX$8))</f>
        <v>0</v>
      </c>
      <c r="JJ40" s="139">
        <f>(COUNTIFS('Estruturante Móvel'!$M:$M,$B40,'Estruturante Móvel'!$AM:$AM,JJ$4))-(COUNTIFS('Estruturante Móvel'!$M:$M,$B40,'Estruturante Móvel'!$AM:$AM,JJ$4,'Estruturante Móvel'!$AQ:$AQ,"REPARO FO"))</f>
        <v>0</v>
      </c>
      <c r="JK40" s="140">
        <f>(COUNTIFS('Estruturante Móvel'!$M:$M,$B38,'Estruturante Móvel'!$C:$C,"&lt;&gt;PREVISTO",'Estruturante Móvel'!$G:$G,JJ$4,'Estruturante Móvel'!$L:$L,'CRONOGRAMA_CONST+MIGRACAO'!IZ$8))</f>
        <v>0</v>
      </c>
      <c r="JL40" s="139">
        <f>(COUNTIFS('Estruturante Móvel'!$M:$M,$B40,'Estruturante Móvel'!$AM:$AM,JL$4))-(COUNTIFS('Estruturante Móvel'!$M:$M,$B40,'Estruturante Móvel'!$AM:$AM,JL$4,'Estruturante Móvel'!$AQ:$AQ,"REPARO FO"))</f>
        <v>0</v>
      </c>
      <c r="JM40" s="140">
        <f>(COUNTIFS('Estruturante Móvel'!$M:$M,$B38,'Estruturante Móvel'!$C:$C,"&lt;&gt;PREVISTO",'Estruturante Móvel'!$G:$G,JL$4,'Estruturante Móvel'!$L:$L,'CRONOGRAMA_CONST+MIGRACAO'!JB$8))</f>
        <v>0</v>
      </c>
      <c r="JN40" s="139">
        <f>(COUNTIFS('Estruturante Móvel'!$M:$M,$B40,'Estruturante Móvel'!$AM:$AM,JN$4))-(COUNTIFS('Estruturante Móvel'!$M:$M,$B40,'Estruturante Móvel'!$AM:$AM,JN$4,'Estruturante Móvel'!$AQ:$AQ,"REPARO FO"))</f>
        <v>0</v>
      </c>
      <c r="JO40" s="140">
        <f>(COUNTIFS('Estruturante Móvel'!$M:$M,$B38,'Estruturante Móvel'!$C:$C,"&lt;&gt;PREVISTO",'Estruturante Móvel'!$G:$G,JN$4,'Estruturante Móvel'!$L:$L,'CRONOGRAMA_CONST+MIGRACAO'!JD$8))</f>
        <v>0</v>
      </c>
      <c r="JP40" s="139">
        <f>(COUNTIFS('Estruturante Móvel'!$M:$M,$B40,'Estruturante Móvel'!$AM:$AM,JP$4))-(COUNTIFS('Estruturante Móvel'!$M:$M,$B40,'Estruturante Móvel'!$AM:$AM,JP$4,'Estruturante Móvel'!$AQ:$AQ,"REPARO FO"))</f>
        <v>0</v>
      </c>
      <c r="JQ40" s="140">
        <f>(COUNTIFS('Estruturante Móvel'!$M:$M,$B38,'Estruturante Móvel'!$C:$C,"&lt;&gt;PREVISTO",'Estruturante Móvel'!$G:$G,JP$4,'Estruturante Móvel'!$L:$L,'CRONOGRAMA_CONST+MIGRACAO'!JF$8))</f>
        <v>0</v>
      </c>
      <c r="JR40" s="139">
        <f>(COUNTIFS('Estruturante Móvel'!$M:$M,$B40,'Estruturante Móvel'!$AM:$AM,JR$4))-(COUNTIFS('Estruturante Móvel'!$M:$M,$B40,'Estruturante Móvel'!$AM:$AM,JR$4,'Estruturante Móvel'!$AQ:$AQ,"REPARO FO"))</f>
        <v>0</v>
      </c>
      <c r="JS40" s="140">
        <f>(COUNTIFS('Estruturante Móvel'!$M:$M,$B38,'Estruturante Móvel'!$C:$C,"&lt;&gt;PREVISTO",'Estruturante Móvel'!$G:$G,JR$4,'Estruturante Móvel'!$L:$L,'CRONOGRAMA_CONST+MIGRACAO'!JH$8))</f>
        <v>0</v>
      </c>
      <c r="JT40" s="139">
        <f>(COUNTIFS('Estruturante Móvel'!$M:$M,$B40,'Estruturante Móvel'!$AM:$AM,JT$4))-(COUNTIFS('Estruturante Móvel'!$M:$M,$B40,'Estruturante Móvel'!$AM:$AM,JT$4,'Estruturante Móvel'!$AQ:$AQ,"REPARO FO"))</f>
        <v>0</v>
      </c>
      <c r="JU40" s="140">
        <f>(COUNTIFS('Estruturante Móvel'!$M:$M,$B38,'Estruturante Móvel'!$C:$C,"&lt;&gt;PREVISTO",'Estruturante Móvel'!$G:$G,JT$4,'Estruturante Móvel'!$L:$L,'CRONOGRAMA_CONST+MIGRACAO'!JJ$8))</f>
        <v>0</v>
      </c>
      <c r="JV40" s="139">
        <f>(COUNTIFS('Estruturante Móvel'!$M:$M,$B40,'Estruturante Móvel'!$AM:$AM,JV$4))-(COUNTIFS('Estruturante Móvel'!$M:$M,$B40,'Estruturante Móvel'!$AM:$AM,JV$4,'Estruturante Móvel'!$AQ:$AQ,"REPARO FO"))</f>
        <v>0</v>
      </c>
      <c r="JW40" s="140">
        <f>(COUNTIFS('Estruturante Móvel'!$M:$M,$B38,'Estruturante Móvel'!$C:$C,"&lt;&gt;PREVISTO",'Estruturante Móvel'!$G:$G,JV$4,'Estruturante Móvel'!$L:$L,'CRONOGRAMA_CONST+MIGRACAO'!JL$8))</f>
        <v>0</v>
      </c>
      <c r="JX40" s="139">
        <f>(COUNTIFS('Estruturante Móvel'!$M:$M,$B40,'Estruturante Móvel'!$AM:$AM,JX$4))-(COUNTIFS('Estruturante Móvel'!$M:$M,$B40,'Estruturante Móvel'!$AM:$AM,JX$4,'Estruturante Móvel'!$AQ:$AQ,"REPARO FO"))</f>
        <v>0</v>
      </c>
      <c r="JY40" s="140">
        <f>(COUNTIFS('Estruturante Móvel'!$M:$M,$B38,'Estruturante Móvel'!$C:$C,"&lt;&gt;PREVISTO",'Estruturante Móvel'!$G:$G,JX$4,'Estruturante Móvel'!$L:$L,'CRONOGRAMA_CONST+MIGRACAO'!JN$8))</f>
        <v>0</v>
      </c>
      <c r="JZ40" s="139">
        <f>(COUNTIFS('Estruturante Móvel'!$M:$M,$B40,'Estruturante Móvel'!$AM:$AM,JZ$4))-(COUNTIFS('Estruturante Móvel'!$M:$M,$B40,'Estruturante Móvel'!$AM:$AM,JZ$4,'Estruturante Móvel'!$AQ:$AQ,"REPARO FO"))</f>
        <v>0</v>
      </c>
      <c r="KA40" s="140">
        <f>(COUNTIFS('Estruturante Móvel'!$M:$M,$B38,'Estruturante Móvel'!$C:$C,"&lt;&gt;PREVISTO",'Estruturante Móvel'!$G:$G,JZ$4,'Estruturante Móvel'!$L:$L,'CRONOGRAMA_CONST+MIGRACAO'!JP$8))</f>
        <v>0</v>
      </c>
      <c r="KB40" s="139">
        <f>(COUNTIFS('Estruturante Móvel'!$M:$M,$B40,'Estruturante Móvel'!$AM:$AM,KB$4))-(COUNTIFS('Estruturante Móvel'!$M:$M,$B40,'Estruturante Móvel'!$AM:$AM,KB$4,'Estruturante Móvel'!$AQ:$AQ,"REPARO FO"))</f>
        <v>0</v>
      </c>
      <c r="KC40" s="140">
        <f>(COUNTIFS('Estruturante Móvel'!$M:$M,$B38,'Estruturante Móvel'!$C:$C,"&lt;&gt;PREVISTO",'Estruturante Móvel'!$G:$G,KB$4,'Estruturante Móvel'!$L:$L,'CRONOGRAMA_CONST+MIGRACAO'!JR$8))</f>
        <v>0</v>
      </c>
      <c r="KD40" s="139">
        <f>(COUNTIFS('Estruturante Móvel'!$M:$M,$B40,'Estruturante Móvel'!$AM:$AM,KD$4))-(COUNTIFS('Estruturante Móvel'!$M:$M,$B40,'Estruturante Móvel'!$AM:$AM,KD$4,'Estruturante Móvel'!$AQ:$AQ,"REPARO FO"))</f>
        <v>0</v>
      </c>
      <c r="KE40" s="140">
        <f>(COUNTIFS('Estruturante Móvel'!$M:$M,$B38,'Estruturante Móvel'!$C:$C,"&lt;&gt;PREVISTO",'Estruturante Móvel'!$G:$G,KD$4,'Estruturante Móvel'!$L:$L,'CRONOGRAMA_CONST+MIGRACAO'!JT$8))</f>
        <v>0</v>
      </c>
      <c r="KF40" s="139">
        <f>(COUNTIFS('Estruturante Móvel'!$M:$M,$B40,'Estruturante Móvel'!$AM:$AM,KF$4))-(COUNTIFS('Estruturante Móvel'!$M:$M,$B40,'Estruturante Móvel'!$AM:$AM,KF$4,'Estruturante Móvel'!$AQ:$AQ,"REPARO FO"))</f>
        <v>0</v>
      </c>
      <c r="KG40" s="140">
        <f>(COUNTIFS('Estruturante Móvel'!$M:$M,$B38,'Estruturante Móvel'!$C:$C,"&lt;&gt;PREVISTO",'Estruturante Móvel'!$G:$G,KF$4,'Estruturante Móvel'!$L:$L,'CRONOGRAMA_CONST+MIGRACAO'!JV$8))</f>
        <v>0</v>
      </c>
      <c r="KH40" s="139">
        <f>(COUNTIFS('Estruturante Móvel'!$M:$M,$B40,'Estruturante Móvel'!$AM:$AM,KH$4))-(COUNTIFS('Estruturante Móvel'!$M:$M,$B40,'Estruturante Móvel'!$AM:$AM,KH$4,'Estruturante Móvel'!$AQ:$AQ,"REPARO FO"))</f>
        <v>0</v>
      </c>
      <c r="KI40" s="140">
        <f>(COUNTIFS('Estruturante Móvel'!$M:$M,$B38,'Estruturante Móvel'!$C:$C,"&lt;&gt;PREVISTO",'Estruturante Móvel'!$G:$G,KH$4,'Estruturante Móvel'!$L:$L,'CRONOGRAMA_CONST+MIGRACAO'!JX$8))</f>
        <v>0</v>
      </c>
      <c r="KJ40" s="139">
        <f>(COUNTIFS('Estruturante Móvel'!$M:$M,$B40,'Estruturante Móvel'!$AM:$AM,KJ$4))-(COUNTIFS('Estruturante Móvel'!$M:$M,$B40,'Estruturante Móvel'!$AM:$AM,KJ$4,'Estruturante Móvel'!$AQ:$AQ,"REPARO FO"))</f>
        <v>0</v>
      </c>
      <c r="KK40" s="140">
        <f>(COUNTIFS('Estruturante Móvel'!$M:$M,$B38,'Estruturante Móvel'!$C:$C,"&lt;&gt;PREVISTO",'Estruturante Móvel'!$G:$G,KJ$4,'Estruturante Móvel'!$L:$L,'CRONOGRAMA_CONST+MIGRACAO'!JZ$8))</f>
        <v>0</v>
      </c>
      <c r="KL40" s="139">
        <f>(COUNTIFS('Estruturante Móvel'!$M:$M,$B40,'Estruturante Móvel'!$AM:$AM,KL$4))-(COUNTIFS('Estruturante Móvel'!$M:$M,$B40,'Estruturante Móvel'!$AM:$AM,KL$4,'Estruturante Móvel'!$AQ:$AQ,"REPARO FO"))</f>
        <v>0</v>
      </c>
      <c r="KM40" s="140">
        <f>(COUNTIFS('Estruturante Móvel'!$M:$M,$B38,'Estruturante Móvel'!$C:$C,"&lt;&gt;PREVISTO",'Estruturante Móvel'!$G:$G,KL$4,'Estruturante Móvel'!$L:$L,'CRONOGRAMA_CONST+MIGRACAO'!KB$8))</f>
        <v>0</v>
      </c>
      <c r="KN40" s="139">
        <f>(COUNTIFS('Estruturante Móvel'!$M:$M,$B40,'Estruturante Móvel'!$AM:$AM,KN$4))-(COUNTIFS('Estruturante Móvel'!$M:$M,$B40,'Estruturante Móvel'!$AM:$AM,KN$4,'Estruturante Móvel'!$AQ:$AQ,"REPARO FO"))</f>
        <v>0</v>
      </c>
      <c r="KO40" s="140">
        <f>(COUNTIFS('Estruturante Móvel'!$M:$M,$B38,'Estruturante Móvel'!$C:$C,"&lt;&gt;PREVISTO",'Estruturante Móvel'!$G:$G,KN$4,'Estruturante Móvel'!$L:$L,'CRONOGRAMA_CONST+MIGRACAO'!KD$8))</f>
        <v>0</v>
      </c>
      <c r="KP40" s="139">
        <f>(COUNTIFS('Estruturante Móvel'!$M:$M,$B40,'Estruturante Móvel'!$AM:$AM,KP$4))-(COUNTIFS('Estruturante Móvel'!$M:$M,$B40,'Estruturante Móvel'!$AM:$AM,KP$4,'Estruturante Móvel'!$AQ:$AQ,"REPARO FO"))</f>
        <v>0</v>
      </c>
      <c r="KQ40" s="140">
        <f>(COUNTIFS('Estruturante Móvel'!$M:$M,$B38,'Estruturante Móvel'!$C:$C,"&lt;&gt;PREVISTO",'Estruturante Móvel'!$G:$G,KP$4,'Estruturante Móvel'!$L:$L,'CRONOGRAMA_CONST+MIGRACAO'!KF$8))</f>
        <v>0</v>
      </c>
      <c r="KR40" s="139">
        <f>(COUNTIFS('Estruturante Móvel'!$M:$M,$B40,'Estruturante Móvel'!$AM:$AM,KR$4))-(COUNTIFS('Estruturante Móvel'!$M:$M,$B40,'Estruturante Móvel'!$AM:$AM,KR$4,'Estruturante Móvel'!$AQ:$AQ,"REPARO FO"))</f>
        <v>0</v>
      </c>
      <c r="KS40" s="140">
        <f>(COUNTIFS('Estruturante Móvel'!$M:$M,$B38,'Estruturante Móvel'!$C:$C,"&lt;&gt;PREVISTO",'Estruturante Móvel'!$G:$G,KR$4,'Estruturante Móvel'!$L:$L,'CRONOGRAMA_CONST+MIGRACAO'!KH$8))</f>
        <v>0</v>
      </c>
      <c r="KT40" s="139">
        <f>(COUNTIFS('Estruturante Móvel'!$M:$M,$B40,'Estruturante Móvel'!$AM:$AM,KT$4))-(COUNTIFS('Estruturante Móvel'!$M:$M,$B40,'Estruturante Móvel'!$AM:$AM,KT$4,'Estruturante Móvel'!$AQ:$AQ,"REPARO FO"))</f>
        <v>0</v>
      </c>
      <c r="KU40" s="140">
        <f>(COUNTIFS('Estruturante Móvel'!$M:$M,$B38,'Estruturante Móvel'!$C:$C,"&lt;&gt;PREVISTO",'Estruturante Móvel'!$G:$G,KT$4,'Estruturante Móvel'!$L:$L,'CRONOGRAMA_CONST+MIGRACAO'!KJ$8))</f>
        <v>0</v>
      </c>
      <c r="KV40" s="139">
        <f>(COUNTIFS('Estruturante Móvel'!$M:$M,$B40,'Estruturante Móvel'!$AM:$AM,KV$4))-(COUNTIFS('Estruturante Móvel'!$M:$M,$B40,'Estruturante Móvel'!$AM:$AM,KV$4,'Estruturante Móvel'!$AQ:$AQ,"REPARO FO"))</f>
        <v>0</v>
      </c>
      <c r="KW40" s="140">
        <f>(COUNTIFS('Estruturante Móvel'!$M:$M,$B38,'Estruturante Móvel'!$C:$C,"&lt;&gt;PREVISTO",'Estruturante Móvel'!$G:$G,KV$4,'Estruturante Móvel'!$L:$L,'CRONOGRAMA_CONST+MIGRACAO'!KL$8))</f>
        <v>0</v>
      </c>
      <c r="KX40" s="139">
        <f>(COUNTIFS('Estruturante Móvel'!$M:$M,$B40,'Estruturante Móvel'!$AM:$AM,KX$4))-(COUNTIFS('Estruturante Móvel'!$M:$M,$B40,'Estruturante Móvel'!$AM:$AM,KX$4,'Estruturante Móvel'!$AQ:$AQ,"REPARO FO"))</f>
        <v>0</v>
      </c>
      <c r="KY40" s="140">
        <f>(COUNTIFS('Estruturante Móvel'!$M:$M,$B38,'Estruturante Móvel'!$C:$C,"&lt;&gt;PREVISTO",'Estruturante Móvel'!$G:$G,KX$4,'Estruturante Móvel'!$L:$L,'CRONOGRAMA_CONST+MIGRACAO'!KN$8))</f>
        <v>0</v>
      </c>
      <c r="KZ40" s="139">
        <f>(COUNTIFS('Estruturante Móvel'!$M:$M,$B40,'Estruturante Móvel'!$AM:$AM,KZ$4))-(COUNTIFS('Estruturante Móvel'!$M:$M,$B40,'Estruturante Móvel'!$AM:$AM,KZ$4,'Estruturante Móvel'!$AQ:$AQ,"REPARO FO"))</f>
        <v>0</v>
      </c>
      <c r="LA40" s="140">
        <f>(COUNTIFS('Estruturante Móvel'!$M:$M,$B38,'Estruturante Móvel'!$C:$C,"&lt;&gt;PREVISTO",'Estruturante Móvel'!$G:$G,KZ$4,'Estruturante Móvel'!$L:$L,'CRONOGRAMA_CONST+MIGRACAO'!KP$8))</f>
        <v>0</v>
      </c>
      <c r="LB40" s="139">
        <f>(COUNTIFS('Estruturante Móvel'!$M:$M,$B40,'Estruturante Móvel'!$AM:$AM,LB$4))-(COUNTIFS('Estruturante Móvel'!$M:$M,$B40,'Estruturante Móvel'!$AM:$AM,LB$4,'Estruturante Móvel'!$AQ:$AQ,"REPARO FO"))</f>
        <v>0</v>
      </c>
      <c r="LC40" s="140">
        <f>(COUNTIFS('Estruturante Móvel'!$M:$M,$B38,'Estruturante Móvel'!$C:$C,"&lt;&gt;PREVISTO",'Estruturante Móvel'!$G:$G,LB$4,'Estruturante Móvel'!$L:$L,'CRONOGRAMA_CONST+MIGRACAO'!KR$8))</f>
        <v>0</v>
      </c>
      <c r="LD40" s="139">
        <f>(COUNTIFS('Estruturante Móvel'!$M:$M,$B40,'Estruturante Móvel'!$AM:$AM,LD$4))-(COUNTIFS('Estruturante Móvel'!$M:$M,$B40,'Estruturante Móvel'!$AM:$AM,LD$4,'Estruturante Móvel'!$AQ:$AQ,"REPARO FO"))</f>
        <v>0</v>
      </c>
      <c r="LE40" s="140">
        <f>(COUNTIFS('Estruturante Móvel'!$M:$M,$B38,'Estruturante Móvel'!$C:$C,"&lt;&gt;PREVISTO",'Estruturante Móvel'!$G:$G,LD$4,'Estruturante Móvel'!$L:$L,'CRONOGRAMA_CONST+MIGRACAO'!KT$8))</f>
        <v>0</v>
      </c>
      <c r="LF40" s="139">
        <f>(COUNTIFS('Estruturante Móvel'!$M:$M,$B40,'Estruturante Móvel'!$AM:$AM,LF$4))-(COUNTIFS('Estruturante Móvel'!$M:$M,$B40,'Estruturante Móvel'!$AM:$AM,LF$4,'Estruturante Móvel'!$AQ:$AQ,"REPARO FO"))</f>
        <v>0</v>
      </c>
      <c r="LG40" s="140">
        <f>(COUNTIFS('Estruturante Móvel'!$M:$M,$B38,'Estruturante Móvel'!$C:$C,"&lt;&gt;PREVISTO",'Estruturante Móvel'!$G:$G,LF$4,'Estruturante Móvel'!$L:$L,'CRONOGRAMA_CONST+MIGRACAO'!KV$8))</f>
        <v>0</v>
      </c>
      <c r="LH40" s="139">
        <f>(COUNTIFS('Estruturante Móvel'!$M:$M,$B40,'Estruturante Móvel'!$AM:$AM,LH$4))-(COUNTIFS('Estruturante Móvel'!$M:$M,$B40,'Estruturante Móvel'!$AM:$AM,LH$4,'Estruturante Móvel'!$AQ:$AQ,"REPARO FO"))</f>
        <v>0</v>
      </c>
      <c r="LI40" s="140">
        <f>(COUNTIFS('Estruturante Móvel'!$M:$M,$B38,'Estruturante Móvel'!$C:$C,"&lt;&gt;PREVISTO",'Estruturante Móvel'!$G:$G,LH$4,'Estruturante Móvel'!$L:$L,'CRONOGRAMA_CONST+MIGRACAO'!KX$8))</f>
        <v>0</v>
      </c>
      <c r="LJ40" s="139">
        <f>(COUNTIFS('Estruturante Móvel'!$M:$M,$B40,'Estruturante Móvel'!$AM:$AM,LJ$4))-(COUNTIFS('Estruturante Móvel'!$M:$M,$B40,'Estruturante Móvel'!$AM:$AM,LJ$4,'Estruturante Móvel'!$AQ:$AQ,"REPARO FO"))</f>
        <v>0</v>
      </c>
      <c r="LK40" s="140">
        <f>(COUNTIFS('Estruturante Móvel'!$M:$M,$B38,'Estruturante Móvel'!$C:$C,"&lt;&gt;PREVISTO",'Estruturante Móvel'!$G:$G,LJ$4,'Estruturante Móvel'!$L:$L,'CRONOGRAMA_CONST+MIGRACAO'!KZ$8))</f>
        <v>0</v>
      </c>
      <c r="LL40" s="139">
        <f>(COUNTIFS('Estruturante Móvel'!$M:$M,$B40,'Estruturante Móvel'!$AM:$AM,LL$4))-(COUNTIFS('Estruturante Móvel'!$M:$M,$B40,'Estruturante Móvel'!$AM:$AM,LL$4,'Estruturante Móvel'!$AQ:$AQ,"REPARO FO"))</f>
        <v>0</v>
      </c>
      <c r="LM40" s="140">
        <f>(COUNTIFS('Estruturante Móvel'!$M:$M,$B38,'Estruturante Móvel'!$C:$C,"&lt;&gt;PREVISTO",'Estruturante Móvel'!$G:$G,LL$4,'Estruturante Móvel'!$L:$L,'CRONOGRAMA_CONST+MIGRACAO'!LB$8))</f>
        <v>0</v>
      </c>
      <c r="LN40" s="139">
        <f>(COUNTIFS('Estruturante Móvel'!$M:$M,$B40,'Estruturante Móvel'!$AM:$AM,LN$4))-(COUNTIFS('Estruturante Móvel'!$M:$M,$B40,'Estruturante Móvel'!$AM:$AM,LN$4,'Estruturante Móvel'!$AQ:$AQ,"REPARO FO"))</f>
        <v>0</v>
      </c>
      <c r="LO40" s="140">
        <f>(COUNTIFS('Estruturante Móvel'!$M:$M,$B38,'Estruturante Móvel'!$C:$C,"&lt;&gt;PREVISTO",'Estruturante Móvel'!$G:$G,LN$4,'Estruturante Móvel'!$L:$L,'CRONOGRAMA_CONST+MIGRACAO'!LD$8))</f>
        <v>0</v>
      </c>
      <c r="LP40" s="139">
        <f>(COUNTIFS('Estruturante Móvel'!$M:$M,$B40,'Estruturante Móvel'!$AM:$AM,LP$4))-(COUNTIFS('Estruturante Móvel'!$M:$M,$B40,'Estruturante Móvel'!$AM:$AM,LP$4,'Estruturante Móvel'!$AQ:$AQ,"REPARO FO"))</f>
        <v>0</v>
      </c>
      <c r="LQ40" s="140">
        <f>(COUNTIFS('Estruturante Móvel'!$M:$M,$B38,'Estruturante Móvel'!$C:$C,"&lt;&gt;PREVISTO",'Estruturante Móvel'!$G:$G,LP$4,'Estruturante Móvel'!$L:$L,'CRONOGRAMA_CONST+MIGRACAO'!LF$8))</f>
        <v>0</v>
      </c>
      <c r="LR40" s="139">
        <f>(COUNTIFS('Estruturante Móvel'!$M:$M,$B40,'Estruturante Móvel'!$AM:$AM,LR$4))-(COUNTIFS('Estruturante Móvel'!$M:$M,$B40,'Estruturante Móvel'!$AM:$AM,LR$4,'Estruturante Móvel'!$AQ:$AQ,"REPARO FO"))</f>
        <v>0</v>
      </c>
      <c r="LS40" s="140">
        <f>(COUNTIFS('Estruturante Móvel'!$M:$M,$B38,'Estruturante Móvel'!$C:$C,"&lt;&gt;PREVISTO",'Estruturante Móvel'!$G:$G,LR$4,'Estruturante Móvel'!$L:$L,'CRONOGRAMA_CONST+MIGRACAO'!LH$8))</f>
        <v>0</v>
      </c>
      <c r="LT40" s="139">
        <f>(COUNTIFS('Estruturante Móvel'!$M:$M,$B40,'Estruturante Móvel'!$AM:$AM,LT$4))-(COUNTIFS('Estruturante Móvel'!$M:$M,$B40,'Estruturante Móvel'!$AM:$AM,LT$4,'Estruturante Móvel'!$AQ:$AQ,"REPARO FO"))</f>
        <v>0</v>
      </c>
      <c r="LU40" s="140">
        <f>(COUNTIFS('Estruturante Móvel'!$M:$M,$B38,'Estruturante Móvel'!$C:$C,"&lt;&gt;PREVISTO",'Estruturante Móvel'!$G:$G,LT$4,'Estruturante Móvel'!$L:$L,'CRONOGRAMA_CONST+MIGRACAO'!LJ$8))</f>
        <v>0</v>
      </c>
      <c r="LV40" s="139">
        <f>(COUNTIFS('Estruturante Móvel'!$M:$M,$B40,'Estruturante Móvel'!$AM:$AM,LV$4))-(COUNTIFS('Estruturante Móvel'!$M:$M,$B40,'Estruturante Móvel'!$AM:$AM,LV$4,'Estruturante Móvel'!$AQ:$AQ,"REPARO FO"))</f>
        <v>0</v>
      </c>
      <c r="LW40" s="140">
        <f>(COUNTIFS('Estruturante Móvel'!$M:$M,$B38,'Estruturante Móvel'!$C:$C,"&lt;&gt;PREVISTO",'Estruturante Móvel'!$G:$G,LV$4,'Estruturante Móvel'!$L:$L,'CRONOGRAMA_CONST+MIGRACAO'!LL$8))</f>
        <v>0</v>
      </c>
      <c r="LX40" s="139">
        <f>(COUNTIFS('Estruturante Móvel'!$M:$M,$B40,'Estruturante Móvel'!$AM:$AM,LX$4))-(COUNTIFS('Estruturante Móvel'!$M:$M,$B40,'Estruturante Móvel'!$AM:$AM,LX$4,'Estruturante Móvel'!$AQ:$AQ,"REPARO FO"))</f>
        <v>0</v>
      </c>
      <c r="LY40" s="140">
        <f>(COUNTIFS('Estruturante Móvel'!$M:$M,$B38,'Estruturante Móvel'!$C:$C,"&lt;&gt;PREVISTO",'Estruturante Móvel'!$G:$G,LX$4,'Estruturante Móvel'!$L:$L,'CRONOGRAMA_CONST+MIGRACAO'!LN$8))</f>
        <v>0</v>
      </c>
      <c r="LZ40" s="139">
        <f>(COUNTIFS('Estruturante Móvel'!$M:$M,$B40,'Estruturante Móvel'!$AM:$AM,LZ$4))-(COUNTIFS('Estruturante Móvel'!$M:$M,$B40,'Estruturante Móvel'!$AM:$AM,LZ$4,'Estruturante Móvel'!$AQ:$AQ,"REPARO FO"))</f>
        <v>0</v>
      </c>
      <c r="MA40" s="140">
        <f>(COUNTIFS('Estruturante Móvel'!$M:$M,$B38,'Estruturante Móvel'!$C:$C,"&lt;&gt;PREVISTO",'Estruturante Móvel'!$G:$G,LZ$4,'Estruturante Móvel'!$L:$L,'CRONOGRAMA_CONST+MIGRACAO'!LP$8))</f>
        <v>0</v>
      </c>
      <c r="MB40" s="139">
        <f>(COUNTIFS('Estruturante Móvel'!$M:$M,$B40,'Estruturante Móvel'!$AM:$AM,MB$4))-(COUNTIFS('Estruturante Móvel'!$M:$M,$B40,'Estruturante Móvel'!$AM:$AM,MB$4,'Estruturante Móvel'!$AQ:$AQ,"REPARO FO"))</f>
        <v>0</v>
      </c>
      <c r="MC40" s="140">
        <f>(COUNTIFS('Estruturante Móvel'!$M:$M,$B38,'Estruturante Móvel'!$C:$C,"&lt;&gt;PREVISTO",'Estruturante Móvel'!$G:$G,MB$4,'Estruturante Móvel'!$L:$L,'CRONOGRAMA_CONST+MIGRACAO'!LR$8))</f>
        <v>0</v>
      </c>
      <c r="MD40" s="139">
        <f>(COUNTIFS('Estruturante Móvel'!$M:$M,$B40,'Estruturante Móvel'!$AM:$AM,MD$4))-(COUNTIFS('Estruturante Móvel'!$M:$M,$B40,'Estruturante Móvel'!$AM:$AM,MD$4,'Estruturante Móvel'!$AQ:$AQ,"REPARO FO"))</f>
        <v>0</v>
      </c>
      <c r="ME40" s="140">
        <f>(COUNTIFS('Estruturante Móvel'!$M:$M,$B38,'Estruturante Móvel'!$C:$C,"&lt;&gt;PREVISTO",'Estruturante Móvel'!$G:$G,MD$4,'Estruturante Móvel'!$L:$L,'CRONOGRAMA_CONST+MIGRACAO'!LT$8))</f>
        <v>0</v>
      </c>
      <c r="MF40" s="139">
        <f>(COUNTIFS('Estruturante Móvel'!$M:$M,$B40,'Estruturante Móvel'!$AM:$AM,MF$4))-(COUNTIFS('Estruturante Móvel'!$M:$M,$B40,'Estruturante Móvel'!$AM:$AM,MF$4,'Estruturante Móvel'!$AQ:$AQ,"REPARO FO"))</f>
        <v>0</v>
      </c>
      <c r="MG40" s="140">
        <f>(COUNTIFS('Estruturante Móvel'!$M:$M,$B38,'Estruturante Móvel'!$C:$C,"&lt;&gt;PREVISTO",'Estruturante Móvel'!$G:$G,MF$4,'Estruturante Móvel'!$L:$L,'CRONOGRAMA_CONST+MIGRACAO'!LV$8))</f>
        <v>0</v>
      </c>
      <c r="MH40" s="139">
        <f>(COUNTIFS('Estruturante Móvel'!$M:$M,$B40,'Estruturante Móvel'!$AM:$AM,MH$4))-(COUNTIFS('Estruturante Móvel'!$M:$M,$B40,'Estruturante Móvel'!$AM:$AM,MH$4,'Estruturante Móvel'!$AQ:$AQ,"REPARO FO"))</f>
        <v>0</v>
      </c>
      <c r="MI40" s="140">
        <f>(COUNTIFS('Estruturante Móvel'!$M:$M,$B38,'Estruturante Móvel'!$C:$C,"&lt;&gt;PREVISTO",'Estruturante Móvel'!$G:$G,MH$4,'Estruturante Móvel'!$L:$L,'CRONOGRAMA_CONST+MIGRACAO'!LX$8))</f>
        <v>0</v>
      </c>
      <c r="MJ40" s="139">
        <f>(COUNTIFS('Estruturante Móvel'!$M:$M,$B40,'Estruturante Móvel'!$AM:$AM,MJ$4))-(COUNTIFS('Estruturante Móvel'!$M:$M,$B40,'Estruturante Móvel'!$AM:$AM,MJ$4,'Estruturante Móvel'!$AQ:$AQ,"REPARO FO"))</f>
        <v>0</v>
      </c>
      <c r="MK40" s="140">
        <f>(COUNTIFS('Estruturante Móvel'!$M:$M,$B38,'Estruturante Móvel'!$C:$C,"&lt;&gt;PREVISTO",'Estruturante Móvel'!$G:$G,MJ$4,'Estruturante Móvel'!$L:$L,'CRONOGRAMA_CONST+MIGRACAO'!LZ$8))</f>
        <v>0</v>
      </c>
      <c r="ML40" s="139">
        <f>(COUNTIFS('Estruturante Móvel'!$M:$M,$B40,'Estruturante Móvel'!$AM:$AM,ML$4))-(COUNTIFS('Estruturante Móvel'!$M:$M,$B40,'Estruturante Móvel'!$AM:$AM,ML$4,'Estruturante Móvel'!$AQ:$AQ,"REPARO FO"))</f>
        <v>0</v>
      </c>
      <c r="MM40" s="140">
        <f>(COUNTIFS('Estruturante Móvel'!$M:$M,$B38,'Estruturante Móvel'!$C:$C,"&lt;&gt;PREVISTO",'Estruturante Móvel'!$G:$G,ML$4,'Estruturante Móvel'!$L:$L,'CRONOGRAMA_CONST+MIGRACAO'!MB$8))</f>
        <v>0</v>
      </c>
      <c r="MN40" s="139">
        <f>(COUNTIFS('Estruturante Móvel'!$M:$M,$B40,'Estruturante Móvel'!$AM:$AM,MN$4))-(COUNTIFS('Estruturante Móvel'!$M:$M,$B40,'Estruturante Móvel'!$AM:$AM,MN$4,'Estruturante Móvel'!$AQ:$AQ,"REPARO FO"))</f>
        <v>0</v>
      </c>
      <c r="MO40" s="140">
        <f>(COUNTIFS('Estruturante Móvel'!$M:$M,$B38,'Estruturante Móvel'!$C:$C,"&lt;&gt;PREVISTO",'Estruturante Móvel'!$G:$G,MN$4,'Estruturante Móvel'!$L:$L,'CRONOGRAMA_CONST+MIGRACAO'!MD$8))</f>
        <v>0</v>
      </c>
      <c r="MP40" s="139">
        <f>(COUNTIFS('Estruturante Móvel'!$M:$M,$B40,'Estruturante Móvel'!$AM:$AM,MP$4))-(COUNTIFS('Estruturante Móvel'!$M:$M,$B40,'Estruturante Móvel'!$AM:$AM,MP$4,'Estruturante Móvel'!$AQ:$AQ,"REPARO FO"))</f>
        <v>0</v>
      </c>
      <c r="MQ40" s="140">
        <f>(COUNTIFS('Estruturante Móvel'!$M:$M,$B38,'Estruturante Móvel'!$C:$C,"&lt;&gt;PREVISTO",'Estruturante Móvel'!$G:$G,MP$4,'Estruturante Móvel'!$L:$L,'CRONOGRAMA_CONST+MIGRACAO'!MF$8))</f>
        <v>0</v>
      </c>
      <c r="MR40" s="139">
        <f>(COUNTIFS('Estruturante Móvel'!$M:$M,$B40,'Estruturante Móvel'!$AM:$AM,MR$4))-(COUNTIFS('Estruturante Móvel'!$M:$M,$B40,'Estruturante Móvel'!$AM:$AM,MR$4,'Estruturante Móvel'!$AQ:$AQ,"REPARO FO"))</f>
        <v>0</v>
      </c>
      <c r="MS40" s="140">
        <f>(COUNTIFS('Estruturante Móvel'!$M:$M,$B38,'Estruturante Móvel'!$C:$C,"&lt;&gt;PREVISTO",'Estruturante Móvel'!$G:$G,MR$4,'Estruturante Móvel'!$L:$L,'CRONOGRAMA_CONST+MIGRACAO'!MH$8))</f>
        <v>0</v>
      </c>
      <c r="MT40" s="139">
        <f>(COUNTIFS('Estruturante Móvel'!$M:$M,$B40,'Estruturante Móvel'!$AM:$AM,MT$4))-(COUNTIFS('Estruturante Móvel'!$M:$M,$B40,'Estruturante Móvel'!$AM:$AM,MT$4,'Estruturante Móvel'!$AQ:$AQ,"REPARO FO"))</f>
        <v>0</v>
      </c>
      <c r="MU40" s="140">
        <f>(COUNTIFS('Estruturante Móvel'!$M:$M,$B38,'Estruturante Móvel'!$C:$C,"&lt;&gt;PREVISTO",'Estruturante Móvel'!$G:$G,MT$4,'Estruturante Móvel'!$L:$L,'CRONOGRAMA_CONST+MIGRACAO'!MJ$8))</f>
        <v>0</v>
      </c>
      <c r="MV40" s="139">
        <f>(COUNTIFS('Estruturante Móvel'!$M:$M,$B40,'Estruturante Móvel'!$AM:$AM,MV$4))-(COUNTIFS('Estruturante Móvel'!$M:$M,$B40,'Estruturante Móvel'!$AM:$AM,MV$4,'Estruturante Móvel'!$AQ:$AQ,"REPARO FO"))</f>
        <v>0</v>
      </c>
      <c r="MW40" s="140">
        <f>(COUNTIFS('Estruturante Móvel'!$M:$M,$B38,'Estruturante Móvel'!$C:$C,"&lt;&gt;PREVISTO",'Estruturante Móvel'!$G:$G,MV$4,'Estruturante Móvel'!$L:$L,'CRONOGRAMA_CONST+MIGRACAO'!ML$8))</f>
        <v>0</v>
      </c>
      <c r="MX40" s="139">
        <f>(COUNTIFS('Estruturante Móvel'!$M:$M,$B40,'Estruturante Móvel'!$AM:$AM,MX$4))-(COUNTIFS('Estruturante Móvel'!$M:$M,$B40,'Estruturante Móvel'!$AM:$AM,MX$4,'Estruturante Móvel'!$AQ:$AQ,"REPARO FO"))</f>
        <v>0</v>
      </c>
      <c r="MY40" s="140">
        <f>(COUNTIFS('Estruturante Móvel'!$M:$M,$B38,'Estruturante Móvel'!$C:$C,"&lt;&gt;PREVISTO",'Estruturante Móvel'!$G:$G,MX$4,'Estruturante Móvel'!$L:$L,'CRONOGRAMA_CONST+MIGRACAO'!MN$8))</f>
        <v>0</v>
      </c>
      <c r="MZ40" s="139">
        <f>(COUNTIFS('Estruturante Móvel'!$M:$M,$B40,'Estruturante Móvel'!$AM:$AM,MZ$4))-(COUNTIFS('Estruturante Móvel'!$M:$M,$B40,'Estruturante Móvel'!$AM:$AM,MZ$4,'Estruturante Móvel'!$AQ:$AQ,"REPARO FO"))</f>
        <v>0</v>
      </c>
      <c r="NA40" s="140">
        <f>(COUNTIFS('Estruturante Móvel'!$M:$M,$B38,'Estruturante Móvel'!$C:$C,"&lt;&gt;PREVISTO",'Estruturante Móvel'!$G:$G,MZ$4,'Estruturante Móvel'!$L:$L,'CRONOGRAMA_CONST+MIGRACAO'!MP$8))</f>
        <v>0</v>
      </c>
      <c r="NB40" s="139">
        <f>(COUNTIFS('Estruturante Móvel'!$M:$M,$B40,'Estruturante Móvel'!$AM:$AM,NB$4))-(COUNTIFS('Estruturante Móvel'!$M:$M,$B40,'Estruturante Móvel'!$AM:$AM,NB$4,'Estruturante Móvel'!$AQ:$AQ,"REPARO FO"))</f>
        <v>0</v>
      </c>
      <c r="NC40" s="140">
        <f>(COUNTIFS('Estruturante Móvel'!$M:$M,$B38,'Estruturante Móvel'!$C:$C,"&lt;&gt;PREVISTO",'Estruturante Móvel'!$G:$G,NB$4,'Estruturante Móvel'!$L:$L,'CRONOGRAMA_CONST+MIGRACAO'!MR$8))</f>
        <v>0</v>
      </c>
      <c r="ND40" s="139">
        <f>(COUNTIFS('Estruturante Móvel'!$M:$M,$B40,'Estruturante Móvel'!$AM:$AM,ND$4))-(COUNTIFS('Estruturante Móvel'!$M:$M,$B40,'Estruturante Móvel'!$AM:$AM,ND$4,'Estruturante Móvel'!$AQ:$AQ,"REPARO FO"))</f>
        <v>0</v>
      </c>
      <c r="NE40" s="140">
        <f>(COUNTIFS('Estruturante Móvel'!$M:$M,$B38,'Estruturante Móvel'!$C:$C,"&lt;&gt;PREVISTO",'Estruturante Móvel'!$G:$G,ND$4,'Estruturante Móvel'!$L:$L,'CRONOGRAMA_CONST+MIGRACAO'!MT$8))</f>
        <v>0</v>
      </c>
      <c r="NF40" s="139">
        <f>(COUNTIFS('Estruturante Móvel'!$M:$M,$B40,'Estruturante Móvel'!$AM:$AM,NF$4))-(COUNTIFS('Estruturante Móvel'!$M:$M,$B40,'Estruturante Móvel'!$AM:$AM,NF$4,'Estruturante Móvel'!$AQ:$AQ,"REPARO FO"))</f>
        <v>0</v>
      </c>
      <c r="NG40" s="140">
        <f>(COUNTIFS('Estruturante Móvel'!$M:$M,$B38,'Estruturante Móvel'!$C:$C,"&lt;&gt;PREVISTO",'Estruturante Móvel'!$G:$G,NF$4,'Estruturante Móvel'!$L:$L,'CRONOGRAMA_CONST+MIGRACAO'!MV$8))</f>
        <v>0</v>
      </c>
      <c r="NH40" s="139">
        <f>(COUNTIFS('Estruturante Móvel'!$M:$M,$B40,'Estruturante Móvel'!$AM:$AM,NH$4))-(COUNTIFS('Estruturante Móvel'!$M:$M,$B40,'Estruturante Móvel'!$AM:$AM,NH$4,'Estruturante Móvel'!$AQ:$AQ,"REPARO FO"))</f>
        <v>0</v>
      </c>
      <c r="NI40" s="140">
        <f>(COUNTIFS('Estruturante Móvel'!$M:$M,$B38,'Estruturante Móvel'!$C:$C,"&lt;&gt;PREVISTO",'Estruturante Móvel'!$G:$G,NH$4,'Estruturante Móvel'!$L:$L,'CRONOGRAMA_CONST+MIGRACAO'!MX$8))</f>
        <v>0</v>
      </c>
    </row>
    <row r="41" spans="1:373" hidden="1" outlineLevel="1">
      <c r="B41" s="205" t="s">
        <v>446</v>
      </c>
      <c r="C41" s="161" t="s">
        <v>186</v>
      </c>
      <c r="D41" s="161">
        <f>COUNTIFS('Estruturante Móvel'!$M:$M,B38,'Estruturante Móvel'!$L:$L,'CRONOGRAMA_CONST+MIGRACAO'!B41)</f>
        <v>20</v>
      </c>
      <c r="E41" s="161">
        <f>(COUNTIFS('Estruturante Móvel'!$M:$M,B38,'Estruturante Móvel'!$C:$C,"&lt;&gt;PREVISTO",'Estruturante Móvel'!$L:$L,'CRONOGRAMA_CONST+MIGRACAO'!B41))</f>
        <v>19</v>
      </c>
      <c r="F41" s="162">
        <f>(COUNTIFS('Estruturante Móvel'!$M:$M,B38,'Estruturante Móvel'!$C:$C,"PREVISTO",'Estruturante Móvel'!$L:$L,'CRONOGRAMA_CONST+MIGRACAO'!B41))</f>
        <v>1</v>
      </c>
      <c r="G41" s="162"/>
      <c r="H41" s="165" t="str">
        <f t="shared" si="381"/>
        <v>Construção</v>
      </c>
      <c r="I41" s="166">
        <v>45566</v>
      </c>
      <c r="J41" s="160">
        <f t="shared" si="382"/>
        <v>0.95</v>
      </c>
      <c r="K41" s="157">
        <f t="shared" si="383"/>
        <v>19</v>
      </c>
      <c r="L41" s="139">
        <f>(COUNTIFS('Estruturante Móvel'!$M:$M,$B38,'Estruturante Móvel'!$AM:$AM,L$4,'Estruturante Móvel'!$L:$L,'CRONOGRAMA_CONST+MIGRACAO'!$B41))</f>
        <v>0</v>
      </c>
      <c r="M41" s="140">
        <f>(COUNTIFS('Estruturante Móvel'!$M:$M,$B38,'Estruturante Móvel'!$C:$C,"&lt;&gt;PREVISTO",'Estruturante Móvel'!$G:$G,L$4,'Estruturante Móvel'!$L:$L,'CRONOGRAMA_CONST+MIGRACAO'!B$9))</f>
        <v>0</v>
      </c>
      <c r="N41" s="139">
        <f>(COUNTIFS('Estruturante Móvel'!$M:$M,$B38,'Estruturante Móvel'!$AM:$AM,N$4,'Estruturante Móvel'!$L:$L,'CRONOGRAMA_CONST+MIGRACAO'!$B41))</f>
        <v>0</v>
      </c>
      <c r="O41" s="140">
        <f>(COUNTIFS('Estruturante Móvel'!$M:$M,$B38,'Estruturante Móvel'!$C:$C,"&lt;&gt;PREVISTO",'Estruturante Móvel'!$G:$G,N$4,'Estruturante Móvel'!$L:$L,'CRONOGRAMA_CONST+MIGRACAO'!D$9))</f>
        <v>0</v>
      </c>
      <c r="P41" s="139">
        <f>(COUNTIFS('Estruturante Móvel'!$M:$M,$B38,'Estruturante Móvel'!$AM:$AM,P$4,'Estruturante Móvel'!$L:$L,'CRONOGRAMA_CONST+MIGRACAO'!$B41))</f>
        <v>0</v>
      </c>
      <c r="Q41" s="140">
        <f>(COUNTIFS('Estruturante Móvel'!$M:$M,$B38,'Estruturante Móvel'!$C:$C,"&lt;&gt;PREVISTO",'Estruturante Móvel'!$G:$G,P$4,'Estruturante Móvel'!$L:$L,'CRONOGRAMA_CONST+MIGRACAO'!F$9))</f>
        <v>0</v>
      </c>
      <c r="R41" s="139">
        <f>(COUNTIFS('Estruturante Móvel'!$M:$M,$B38,'Estruturante Móvel'!$AM:$AM,R$4,'Estruturante Móvel'!$L:$L,'CRONOGRAMA_CONST+MIGRACAO'!$B41))</f>
        <v>0</v>
      </c>
      <c r="S41" s="140">
        <f>(COUNTIFS('Estruturante Móvel'!$M:$M,$B38,'Estruturante Móvel'!$C:$C,"&lt;&gt;PREVISTO",'Estruturante Móvel'!$G:$G,R$4,'Estruturante Móvel'!$L:$L,'CRONOGRAMA_CONST+MIGRACAO'!H$9))</f>
        <v>0</v>
      </c>
      <c r="T41" s="139">
        <f>(COUNTIFS('Estruturante Móvel'!$M:$M,$B38,'Estruturante Móvel'!$AM:$AM,T$4,'Estruturante Móvel'!$L:$L,'CRONOGRAMA_CONST+MIGRACAO'!$B41))</f>
        <v>0</v>
      </c>
      <c r="U41" s="140">
        <f>(COUNTIFS('Estruturante Móvel'!$M:$M,$B38,'Estruturante Móvel'!$C:$C,"&lt;&gt;PREVISTO",'Estruturante Móvel'!$G:$G,T$4,'Estruturante Móvel'!$L:$L,'CRONOGRAMA_CONST+MIGRACAO'!J$9))</f>
        <v>0</v>
      </c>
      <c r="V41" s="139">
        <f>(COUNTIFS('Estruturante Móvel'!$M:$M,$B38,'Estruturante Móvel'!$AM:$AM,V$4,'Estruturante Móvel'!$L:$L,'CRONOGRAMA_CONST+MIGRACAO'!$B41))</f>
        <v>0</v>
      </c>
      <c r="W41" s="140">
        <f>(COUNTIFS('Estruturante Móvel'!$M:$M,$B38,'Estruturante Móvel'!$C:$C,"&lt;&gt;PREVISTO",'Estruturante Móvel'!$G:$G,V$4,'Estruturante Móvel'!$L:$L,'CRONOGRAMA_CONST+MIGRACAO'!L$9))</f>
        <v>0</v>
      </c>
      <c r="X41" s="139">
        <f>(COUNTIFS('Estruturante Móvel'!$M:$M,$B38,'Estruturante Móvel'!$AM:$AM,X$4,'Estruturante Móvel'!$L:$L,'CRONOGRAMA_CONST+MIGRACAO'!$B41))</f>
        <v>0</v>
      </c>
      <c r="Y41" s="140">
        <f>(COUNTIFS('Estruturante Móvel'!$M:$M,$B38,'Estruturante Móvel'!$C:$C,"&lt;&gt;PREVISTO",'Estruturante Móvel'!$G:$G,X$4,'Estruturante Móvel'!$L:$L,'CRONOGRAMA_CONST+MIGRACAO'!N$9))</f>
        <v>0</v>
      </c>
      <c r="Z41" s="139">
        <f>(COUNTIFS('Estruturante Móvel'!$M:$M,$B38,'Estruturante Móvel'!$AM:$AM,Z$4,'Estruturante Móvel'!$L:$L,'CRONOGRAMA_CONST+MIGRACAO'!$B41))</f>
        <v>0</v>
      </c>
      <c r="AA41" s="140">
        <f>(COUNTIFS('Estruturante Móvel'!$M:$M,$B38,'Estruturante Móvel'!$C:$C,"&lt;&gt;PREVISTO",'Estruturante Móvel'!$G:$G,Z$4,'Estruturante Móvel'!$L:$L,'CRONOGRAMA_CONST+MIGRACAO'!P$9))</f>
        <v>0</v>
      </c>
      <c r="AB41" s="139">
        <f>(COUNTIFS('Estruturante Móvel'!$M:$M,$B38,'Estruturante Móvel'!$AM:$AM,AB$4,'Estruturante Móvel'!$L:$L,'CRONOGRAMA_CONST+MIGRACAO'!$B41))</f>
        <v>0</v>
      </c>
      <c r="AC41" s="140">
        <f>(COUNTIFS('Estruturante Móvel'!$M:$M,$B38,'Estruturante Móvel'!$C:$C,"&lt;&gt;PREVISTO",'Estruturante Móvel'!$G:$G,AB$4,'Estruturante Móvel'!$L:$L,'CRONOGRAMA_CONST+MIGRACAO'!R$9))</f>
        <v>0</v>
      </c>
      <c r="AD41" s="139">
        <f>(COUNTIFS('Estruturante Móvel'!$M:$M,$B38,'Estruturante Móvel'!$AM:$AM,AD$4,'Estruturante Móvel'!$L:$L,'CRONOGRAMA_CONST+MIGRACAO'!$B41))</f>
        <v>0</v>
      </c>
      <c r="AE41" s="140">
        <f>(COUNTIFS('Estruturante Móvel'!$M:$M,$B38,'Estruturante Móvel'!$C:$C,"&lt;&gt;PREVISTO",'Estruturante Móvel'!$G:$G,AD$4,'Estruturante Móvel'!$L:$L,'CRONOGRAMA_CONST+MIGRACAO'!T$9))</f>
        <v>0</v>
      </c>
      <c r="AF41" s="139">
        <f>(COUNTIFS('Estruturante Móvel'!$M:$M,$B38,'Estruturante Móvel'!$AM:$AM,AF$4,'Estruturante Móvel'!$L:$L,'CRONOGRAMA_CONST+MIGRACAO'!$B41))</f>
        <v>0</v>
      </c>
      <c r="AG41" s="140">
        <f>(COUNTIFS('Estruturante Móvel'!$M:$M,$B38,'Estruturante Móvel'!$C:$C,"&lt;&gt;PREVISTO",'Estruturante Móvel'!$G:$G,AF$4,'Estruturante Móvel'!$L:$L,'CRONOGRAMA_CONST+MIGRACAO'!V$9))</f>
        <v>0</v>
      </c>
      <c r="AH41" s="139">
        <f>(COUNTIFS('Estruturante Móvel'!$M:$M,$B38,'Estruturante Móvel'!$AM:$AM,AH$4,'Estruturante Móvel'!$L:$L,'CRONOGRAMA_CONST+MIGRACAO'!$B41))</f>
        <v>0</v>
      </c>
      <c r="AI41" s="140">
        <f>(COUNTIFS('Estruturante Móvel'!$M:$M,$B38,'Estruturante Móvel'!$C:$C,"&lt;&gt;PREVISTO",'Estruturante Móvel'!$G:$G,AH$4,'Estruturante Móvel'!$L:$L,'CRONOGRAMA_CONST+MIGRACAO'!X$9))</f>
        <v>0</v>
      </c>
      <c r="AJ41" s="139">
        <f>(COUNTIFS('Estruturante Móvel'!$M:$M,$B38,'Estruturante Móvel'!$AM:$AM,AJ$4,'Estruturante Móvel'!$L:$L,'CRONOGRAMA_CONST+MIGRACAO'!$B41))</f>
        <v>0</v>
      </c>
      <c r="AK41" s="140">
        <f>(COUNTIFS('Estruturante Móvel'!$M:$M,$B38,'Estruturante Móvel'!$C:$C,"&lt;&gt;PREVISTO",'Estruturante Móvel'!$G:$G,AJ$4,'Estruturante Móvel'!$L:$L,'CRONOGRAMA_CONST+MIGRACAO'!Z$9))</f>
        <v>0</v>
      </c>
      <c r="AL41" s="139">
        <f>(COUNTIFS('Estruturante Móvel'!$M:$M,$B38,'Estruturante Móvel'!$AM:$AM,AL$4,'Estruturante Móvel'!$L:$L,'CRONOGRAMA_CONST+MIGRACAO'!$B41))</f>
        <v>0</v>
      </c>
      <c r="AM41" s="140">
        <f>(COUNTIFS('Estruturante Móvel'!$M:$M,$B38,'Estruturante Móvel'!$C:$C,"&lt;&gt;PREVISTO",'Estruturante Móvel'!$G:$G,AL$4,'Estruturante Móvel'!$L:$L,'CRONOGRAMA_CONST+MIGRACAO'!AB$9))</f>
        <v>0</v>
      </c>
      <c r="AN41" s="139">
        <f>(COUNTIFS('Estruturante Móvel'!$M:$M,$B38,'Estruturante Móvel'!$AM:$AM,AN$4,'Estruturante Móvel'!$L:$L,'CRONOGRAMA_CONST+MIGRACAO'!$B41))</f>
        <v>0</v>
      </c>
      <c r="AO41" s="140">
        <f>(COUNTIFS('Estruturante Móvel'!$M:$M,$B38,'Estruturante Móvel'!$C:$C,"&lt;&gt;PREVISTO",'Estruturante Móvel'!$G:$G,AN$4,'Estruturante Móvel'!$L:$L,'CRONOGRAMA_CONST+MIGRACAO'!AD$9))</f>
        <v>0</v>
      </c>
      <c r="AP41" s="139">
        <f>(COUNTIFS('Estruturante Móvel'!$M:$M,$B38,'Estruturante Móvel'!$AM:$AM,AP$4,'Estruturante Móvel'!$L:$L,'CRONOGRAMA_CONST+MIGRACAO'!$B41))</f>
        <v>0</v>
      </c>
      <c r="AQ41" s="140">
        <f>(COUNTIFS('Estruturante Móvel'!$M:$M,$B38,'Estruturante Móvel'!$C:$C,"&lt;&gt;PREVISTO",'Estruturante Móvel'!$G:$G,AP$4,'Estruturante Móvel'!$L:$L,'CRONOGRAMA_CONST+MIGRACAO'!AF$9))</f>
        <v>0</v>
      </c>
      <c r="AR41" s="139">
        <f>(COUNTIFS('Estruturante Móvel'!$M:$M,$B38,'Estruturante Móvel'!$AM:$AM,AR$4,'Estruturante Móvel'!$L:$L,'CRONOGRAMA_CONST+MIGRACAO'!$B41))</f>
        <v>0</v>
      </c>
      <c r="AS41" s="140">
        <f>(COUNTIFS('Estruturante Móvel'!$M:$M,$B38,'Estruturante Móvel'!$C:$C,"&lt;&gt;PREVISTO",'Estruturante Móvel'!$G:$G,AR$4,'Estruturante Móvel'!$L:$L,'CRONOGRAMA_CONST+MIGRACAO'!AH$9))</f>
        <v>0</v>
      </c>
      <c r="AT41" s="139">
        <f>(COUNTIFS('Estruturante Móvel'!$M:$M,$B38,'Estruturante Móvel'!$AM:$AM,AT$4,'Estruturante Móvel'!$L:$L,'CRONOGRAMA_CONST+MIGRACAO'!$B41))</f>
        <v>0</v>
      </c>
      <c r="AU41" s="140">
        <f>(COUNTIFS('Estruturante Móvel'!$M:$M,$B38,'Estruturante Móvel'!$C:$C,"&lt;&gt;PREVISTO",'Estruturante Móvel'!$G:$G,AT$4,'Estruturante Móvel'!$L:$L,'CRONOGRAMA_CONST+MIGRACAO'!AJ$9))</f>
        <v>0</v>
      </c>
      <c r="AV41" s="139">
        <f>(COUNTIFS('Estruturante Móvel'!$M:$M,$B38,'Estruturante Móvel'!$AM:$AM,AV$4,'Estruturante Móvel'!$L:$L,'CRONOGRAMA_CONST+MIGRACAO'!$B41))</f>
        <v>0</v>
      </c>
      <c r="AW41" s="140">
        <f>(COUNTIFS('Estruturante Móvel'!$M:$M,$B38,'Estruturante Móvel'!$C:$C,"&lt;&gt;PREVISTO",'Estruturante Móvel'!$G:$G,AV$4,'Estruturante Móvel'!$L:$L,'CRONOGRAMA_CONST+MIGRACAO'!AL$9))</f>
        <v>0</v>
      </c>
      <c r="AX41" s="139">
        <f>(COUNTIFS('Estruturante Móvel'!$M:$M,$B38,'Estruturante Móvel'!$AM:$AM,AX$4,'Estruturante Móvel'!$L:$L,'CRONOGRAMA_CONST+MIGRACAO'!$B41))</f>
        <v>0</v>
      </c>
      <c r="AY41" s="140">
        <f>(COUNTIFS('Estruturante Móvel'!$M:$M,$B38,'Estruturante Móvel'!$C:$C,"&lt;&gt;PREVISTO",'Estruturante Móvel'!$G:$G,AX$4,'Estruturante Móvel'!$L:$L,'CRONOGRAMA_CONST+MIGRACAO'!AN$9))</f>
        <v>0</v>
      </c>
      <c r="AZ41" s="139">
        <f>(COUNTIFS('Estruturante Móvel'!$M:$M,$B38,'Estruturante Móvel'!$AM:$AM,AZ$4,'Estruturante Móvel'!$L:$L,'CRONOGRAMA_CONST+MIGRACAO'!$B41))</f>
        <v>0</v>
      </c>
      <c r="BA41" s="140">
        <f>(COUNTIFS('Estruturante Móvel'!$M:$M,$B38,'Estruturante Móvel'!$C:$C,"&lt;&gt;PREVISTO",'Estruturante Móvel'!$G:$G,AZ$4,'Estruturante Móvel'!$L:$L,'CRONOGRAMA_CONST+MIGRACAO'!AP$9))</f>
        <v>0</v>
      </c>
      <c r="BB41" s="139">
        <f>(COUNTIFS('Estruturante Móvel'!$M:$M,$B38,'Estruturante Móvel'!$AM:$AM,BB$4,'Estruturante Móvel'!$L:$L,'CRONOGRAMA_CONST+MIGRACAO'!$B41))</f>
        <v>0</v>
      </c>
      <c r="BC41" s="140">
        <f>(COUNTIFS('Estruturante Móvel'!$M:$M,$B38,'Estruturante Móvel'!$C:$C,"&lt;&gt;PREVISTO",'Estruturante Móvel'!$G:$G,BB$4,'Estruturante Móvel'!$L:$L,'CRONOGRAMA_CONST+MIGRACAO'!AR$9))</f>
        <v>0</v>
      </c>
      <c r="BD41" s="139">
        <f>(COUNTIFS('Estruturante Móvel'!$M:$M,$B38,'Estruturante Móvel'!$AM:$AM,BD$4,'Estruturante Móvel'!$L:$L,'CRONOGRAMA_CONST+MIGRACAO'!$B41))</f>
        <v>0</v>
      </c>
      <c r="BE41" s="140">
        <f>(COUNTIFS('Estruturante Móvel'!$M:$M,$B38,'Estruturante Móvel'!$C:$C,"&lt;&gt;PREVISTO",'Estruturante Móvel'!$G:$G,BD$4,'Estruturante Móvel'!$L:$L,'CRONOGRAMA_CONST+MIGRACAO'!AT$9))</f>
        <v>0</v>
      </c>
      <c r="BF41" s="139">
        <f>(COUNTIFS('Estruturante Móvel'!$M:$M,$B38,'Estruturante Móvel'!$AM:$AM,BF$4,'Estruturante Móvel'!$L:$L,'CRONOGRAMA_CONST+MIGRACAO'!$B41))</f>
        <v>0</v>
      </c>
      <c r="BG41" s="140">
        <f>(COUNTIFS('Estruturante Móvel'!$M:$M,$B38,'Estruturante Móvel'!$C:$C,"&lt;&gt;PREVISTO",'Estruturante Móvel'!$G:$G,BF$4,'Estruturante Móvel'!$L:$L,'CRONOGRAMA_CONST+MIGRACAO'!AV$9))</f>
        <v>0</v>
      </c>
      <c r="BH41" s="139">
        <f>(COUNTIFS('Estruturante Móvel'!$M:$M,$B38,'Estruturante Móvel'!$AM:$AM,BH$4,'Estruturante Móvel'!$L:$L,'CRONOGRAMA_CONST+MIGRACAO'!$B41))</f>
        <v>0</v>
      </c>
      <c r="BI41" s="140">
        <f>(COUNTIFS('Estruturante Móvel'!$M:$M,$B38,'Estruturante Móvel'!$C:$C,"&lt;&gt;PREVISTO",'Estruturante Móvel'!$G:$G,BH$4,'Estruturante Móvel'!$L:$L,'CRONOGRAMA_CONST+MIGRACAO'!AX$9))</f>
        <v>0</v>
      </c>
      <c r="BJ41" s="139">
        <f>(COUNTIFS('Estruturante Móvel'!$M:$M,$B38,'Estruturante Móvel'!$AM:$AM,BJ$4,'Estruturante Móvel'!$L:$L,'CRONOGRAMA_CONST+MIGRACAO'!$B41))</f>
        <v>0</v>
      </c>
      <c r="BK41" s="140">
        <f>(COUNTIFS('Estruturante Móvel'!$M:$M,$B38,'Estruturante Móvel'!$C:$C,"&lt;&gt;PREVISTO",'Estruturante Móvel'!$G:$G,BJ$4,'Estruturante Móvel'!$L:$L,'CRONOGRAMA_CONST+MIGRACAO'!AZ$9))</f>
        <v>0</v>
      </c>
      <c r="BL41" s="139">
        <f>(COUNTIFS('Estruturante Móvel'!$M:$M,$B38,'Estruturante Móvel'!$AM:$AM,BL$4,'Estruturante Móvel'!$L:$L,'CRONOGRAMA_CONST+MIGRACAO'!$B41))</f>
        <v>0</v>
      </c>
      <c r="BM41" s="140">
        <f>(COUNTIFS('Estruturante Móvel'!$M:$M,$B38,'Estruturante Móvel'!$C:$C,"&lt;&gt;PREVISTO",'Estruturante Móvel'!$G:$G,BL$4,'Estruturante Móvel'!$L:$L,'CRONOGRAMA_CONST+MIGRACAO'!BB$9))</f>
        <v>0</v>
      </c>
      <c r="BN41" s="139">
        <f>(COUNTIFS('Estruturante Móvel'!$M:$M,$B38,'Estruturante Móvel'!$AM:$AM,BN$4,'Estruturante Móvel'!$L:$L,'CRONOGRAMA_CONST+MIGRACAO'!$B41))</f>
        <v>0</v>
      </c>
      <c r="BO41" s="140">
        <f>(COUNTIFS('Estruturante Móvel'!$M:$M,$B38,'Estruturante Móvel'!$C:$C,"&lt;&gt;PREVISTO",'Estruturante Móvel'!$G:$G,BN$4,'Estruturante Móvel'!$L:$L,'CRONOGRAMA_CONST+MIGRACAO'!BD$9))</f>
        <v>0</v>
      </c>
      <c r="BP41" s="139">
        <f>(COUNTIFS('Estruturante Móvel'!$M:$M,$B38,'Estruturante Móvel'!$AM:$AM,BP$4,'Estruturante Móvel'!$L:$L,'CRONOGRAMA_CONST+MIGRACAO'!$B41))</f>
        <v>0</v>
      </c>
      <c r="BQ41" s="140">
        <f>(COUNTIFS('Estruturante Móvel'!$M:$M,$B38,'Estruturante Móvel'!$C:$C,"&lt;&gt;PREVISTO",'Estruturante Móvel'!$G:$G,BP$4,'Estruturante Móvel'!$L:$L,'CRONOGRAMA_CONST+MIGRACAO'!BF$9))</f>
        <v>0</v>
      </c>
      <c r="BR41" s="139">
        <f>(COUNTIFS('Estruturante Móvel'!$M:$M,$B38,'Estruturante Móvel'!$AM:$AM,BR$4,'Estruturante Móvel'!$L:$L,'CRONOGRAMA_CONST+MIGRACAO'!$B41))</f>
        <v>0</v>
      </c>
      <c r="BS41" s="140">
        <f>(COUNTIFS('Estruturante Móvel'!$M:$M,$B38,'Estruturante Móvel'!$C:$C,"&lt;&gt;PREVISTO",'Estruturante Móvel'!$G:$G,BR$4,'Estruturante Móvel'!$L:$L,'CRONOGRAMA_CONST+MIGRACAO'!BH$9))</f>
        <v>0</v>
      </c>
      <c r="BT41" s="139">
        <f>(COUNTIFS('Estruturante Móvel'!$M:$M,$B41,'Estruturante Móvel'!$AM:$AM,BT$4))-(COUNTIFS('Estruturante Móvel'!$M:$M,$B41,'Estruturante Móvel'!$AM:$AM,BT$4,'Estruturante Móvel'!$AQ:$AQ,"REPARO FO"))</f>
        <v>0</v>
      </c>
      <c r="BU41" s="140">
        <f>(COUNTIFS('Estruturante Móvel'!$M:$M,$B38,'Estruturante Móvel'!$C:$C,"&lt;&gt;PREVISTO",'Estruturante Móvel'!$G:$G,BT$4,'Estruturante Móvel'!$L:$L,'CRONOGRAMA_CONST+MIGRACAO'!BJ$9))</f>
        <v>0</v>
      </c>
      <c r="BV41" s="139">
        <f>(COUNTIFS('Estruturante Móvel'!$M:$M,$B41,'Estruturante Móvel'!$AM:$AM,BV$4))-(COUNTIFS('Estruturante Móvel'!$M:$M,$B41,'Estruturante Móvel'!$AM:$AM,BV$4,'Estruturante Móvel'!$AQ:$AQ,"REPARO FO"))</f>
        <v>0</v>
      </c>
      <c r="BW41" s="140">
        <f>(COUNTIFS('Estruturante Móvel'!$M:$M,$B38,'Estruturante Móvel'!$C:$C,"&lt;&gt;PREVISTO",'Estruturante Móvel'!$G:$G,BV$4,'Estruturante Móvel'!$L:$L,'CRONOGRAMA_CONST+MIGRACAO'!BL$9))</f>
        <v>0</v>
      </c>
      <c r="BX41" s="139">
        <f>(COUNTIFS('Estruturante Móvel'!$M:$M,$B41,'Estruturante Móvel'!$AM:$AM,BX$4))-(COUNTIFS('Estruturante Móvel'!$M:$M,$B41,'Estruturante Móvel'!$AM:$AM,BX$4,'Estruturante Móvel'!$AQ:$AQ,"REPARO FO"))</f>
        <v>0</v>
      </c>
      <c r="BY41" s="140">
        <f>(COUNTIFS('Estruturante Móvel'!$M:$M,$B38,'Estruturante Móvel'!$C:$C,"&lt;&gt;PREVISTO",'Estruturante Móvel'!$G:$G,BX$4,'Estruturante Móvel'!$L:$L,'CRONOGRAMA_CONST+MIGRACAO'!BN$9))</f>
        <v>0</v>
      </c>
      <c r="BZ41" s="139">
        <f>(COUNTIFS('Estruturante Móvel'!$M:$M,$B41,'Estruturante Móvel'!$AM:$AM,BZ$4))-(COUNTIFS('Estruturante Móvel'!$M:$M,$B41,'Estruturante Móvel'!$AM:$AM,BZ$4,'Estruturante Móvel'!$AQ:$AQ,"REPARO FO"))</f>
        <v>0</v>
      </c>
      <c r="CA41" s="140">
        <f>(COUNTIFS('Estruturante Móvel'!$M:$M,$B38,'Estruturante Móvel'!$C:$C,"&lt;&gt;PREVISTO",'Estruturante Móvel'!$G:$G,BZ$4,'Estruturante Móvel'!$L:$L,'CRONOGRAMA_CONST+MIGRACAO'!BP$9))</f>
        <v>0</v>
      </c>
      <c r="CB41" s="139">
        <f>(COUNTIFS('Estruturante Móvel'!$M:$M,$B41,'Estruturante Móvel'!$AM:$AM,CB$4))-(COUNTIFS('Estruturante Móvel'!$M:$M,$B41,'Estruturante Móvel'!$AM:$AM,CB$4,'Estruturante Móvel'!$AQ:$AQ,"REPARO FO"))</f>
        <v>0</v>
      </c>
      <c r="CC41" s="140">
        <f>(COUNTIFS('Estruturante Móvel'!$M:$M,$B38,'Estruturante Móvel'!$C:$C,"&lt;&gt;PREVISTO",'Estruturante Móvel'!$G:$G,CB$4,'Estruturante Móvel'!$L:$L,'CRONOGRAMA_CONST+MIGRACAO'!BR$9))</f>
        <v>0</v>
      </c>
      <c r="CD41" s="139">
        <f>(COUNTIFS('Estruturante Móvel'!$M:$M,$B41,'Estruturante Móvel'!$AM:$AM,CD$4))-(COUNTIFS('Estruturante Móvel'!$M:$M,$B41,'Estruturante Móvel'!$AM:$AM,CD$4,'Estruturante Móvel'!$AQ:$AQ,"REPARO FO"))</f>
        <v>0</v>
      </c>
      <c r="CE41" s="140">
        <f>(COUNTIFS('Estruturante Móvel'!$M:$M,$B38,'Estruturante Móvel'!$C:$C,"&lt;&gt;PREVISTO",'Estruturante Móvel'!$G:$G,CD$4,'Estruturante Móvel'!$L:$L,'CRONOGRAMA_CONST+MIGRACAO'!BT$9))</f>
        <v>0</v>
      </c>
      <c r="CF41" s="139">
        <f>(COUNTIFS('Estruturante Móvel'!$M:$M,$B41,'Estruturante Móvel'!$AM:$AM,CF$4))-(COUNTIFS('Estruturante Móvel'!$M:$M,$B41,'Estruturante Móvel'!$AM:$AM,CF$4,'Estruturante Móvel'!$AQ:$AQ,"REPARO FO"))</f>
        <v>0</v>
      </c>
      <c r="CG41" s="140">
        <f>(COUNTIFS('Estruturante Móvel'!$M:$M,$B38,'Estruturante Móvel'!$C:$C,"&lt;&gt;PREVISTO",'Estruturante Móvel'!$G:$G,CF$4,'Estruturante Móvel'!$L:$L,'CRONOGRAMA_CONST+MIGRACAO'!BV$9))</f>
        <v>0</v>
      </c>
      <c r="CH41" s="139">
        <f>(COUNTIFS('Estruturante Móvel'!$M:$M,$B41,'Estruturante Móvel'!$AM:$AM,CH$4))-(COUNTIFS('Estruturante Móvel'!$M:$M,$B41,'Estruturante Móvel'!$AM:$AM,CH$4,'Estruturante Móvel'!$AQ:$AQ,"REPARO FO"))</f>
        <v>0</v>
      </c>
      <c r="CI41" s="140">
        <f>(COUNTIFS('Estruturante Móvel'!$M:$M,$B38,'Estruturante Móvel'!$C:$C,"&lt;&gt;PREVISTO",'Estruturante Móvel'!$G:$G,CH$4,'Estruturante Móvel'!$L:$L,'CRONOGRAMA_CONST+MIGRACAO'!BX$9))</f>
        <v>0</v>
      </c>
      <c r="CJ41" s="139">
        <f>(COUNTIFS('Estruturante Móvel'!$M:$M,$B41,'Estruturante Móvel'!$AM:$AM,CJ$4))-(COUNTIFS('Estruturante Móvel'!$M:$M,$B41,'Estruturante Móvel'!$AM:$AM,CJ$4,'Estruturante Móvel'!$AQ:$AQ,"REPARO FO"))</f>
        <v>0</v>
      </c>
      <c r="CK41" s="140">
        <f>(COUNTIFS('Estruturante Móvel'!$M:$M,$B38,'Estruturante Móvel'!$C:$C,"&lt;&gt;PREVISTO",'Estruturante Móvel'!$G:$G,CJ$4,'Estruturante Móvel'!$L:$L,'CRONOGRAMA_CONST+MIGRACAO'!BZ$9))</f>
        <v>0</v>
      </c>
      <c r="CL41" s="139">
        <f>(COUNTIFS('Estruturante Móvel'!$M:$M,$B41,'Estruturante Móvel'!$AM:$AM,CL$4))-(COUNTIFS('Estruturante Móvel'!$M:$M,$B41,'Estruturante Móvel'!$AM:$AM,CL$4,'Estruturante Móvel'!$AQ:$AQ,"REPARO FO"))</f>
        <v>0</v>
      </c>
      <c r="CM41" s="140">
        <f>(COUNTIFS('Estruturante Móvel'!$M:$M,$B38,'Estruturante Móvel'!$C:$C,"&lt;&gt;PREVISTO",'Estruturante Móvel'!$G:$G,CL$4,'Estruturante Móvel'!$L:$L,'CRONOGRAMA_CONST+MIGRACAO'!CB$9))</f>
        <v>0</v>
      </c>
      <c r="CN41" s="139">
        <f>(COUNTIFS('Estruturante Móvel'!$M:$M,$B41,'Estruturante Móvel'!$AM:$AM,CN$4))-(COUNTIFS('Estruturante Móvel'!$M:$M,$B41,'Estruturante Móvel'!$AM:$AM,CN$4,'Estruturante Móvel'!$AQ:$AQ,"REPARO FO"))</f>
        <v>0</v>
      </c>
      <c r="CO41" s="140">
        <f>(COUNTIFS('Estruturante Móvel'!$M:$M,$B38,'Estruturante Móvel'!$C:$C,"&lt;&gt;PREVISTO",'Estruturante Móvel'!$G:$G,CN$4,'Estruturante Móvel'!$L:$L,'CRONOGRAMA_CONST+MIGRACAO'!CD$9))</f>
        <v>0</v>
      </c>
      <c r="CP41" s="139">
        <f>(COUNTIFS('Estruturante Móvel'!$M:$M,$B41,'Estruturante Móvel'!$AM:$AM,CP$4))-(COUNTIFS('Estruturante Móvel'!$M:$M,$B41,'Estruturante Móvel'!$AM:$AM,CP$4,'Estruturante Móvel'!$AQ:$AQ,"REPARO FO"))</f>
        <v>0</v>
      </c>
      <c r="CQ41" s="140">
        <f>(COUNTIFS('Estruturante Móvel'!$M:$M,$B38,'Estruturante Móvel'!$C:$C,"&lt;&gt;PREVISTO",'Estruturante Móvel'!$G:$G,CP$4,'Estruturante Móvel'!$L:$L,'CRONOGRAMA_CONST+MIGRACAO'!CF$9))</f>
        <v>0</v>
      </c>
      <c r="CR41" s="139">
        <f>(COUNTIFS('Estruturante Móvel'!$M:$M,$B41,'Estruturante Móvel'!$AM:$AM,CR$4))-(COUNTIFS('Estruturante Móvel'!$M:$M,$B41,'Estruturante Móvel'!$AM:$AM,CR$4,'Estruturante Móvel'!$AQ:$AQ,"REPARO FO"))</f>
        <v>0</v>
      </c>
      <c r="CS41" s="140">
        <f>(COUNTIFS('Estruturante Móvel'!$M:$M,$B38,'Estruturante Móvel'!$C:$C,"&lt;&gt;PREVISTO",'Estruturante Móvel'!$G:$G,CR$4,'Estruturante Móvel'!$L:$L,'CRONOGRAMA_CONST+MIGRACAO'!CH$9))</f>
        <v>0</v>
      </c>
      <c r="CT41" s="139">
        <f>(COUNTIFS('Estruturante Móvel'!$M:$M,$B41,'Estruturante Móvel'!$AM:$AM,CT$4))-(COUNTIFS('Estruturante Móvel'!$M:$M,$B41,'Estruturante Móvel'!$AM:$AM,CT$4,'Estruturante Móvel'!$AQ:$AQ,"REPARO FO"))</f>
        <v>0</v>
      </c>
      <c r="CU41" s="140">
        <f>(COUNTIFS('Estruturante Móvel'!$M:$M,$B38,'Estruturante Móvel'!$C:$C,"&lt;&gt;PREVISTO",'Estruturante Móvel'!$G:$G,CT$4,'Estruturante Móvel'!$L:$L,'CRONOGRAMA_CONST+MIGRACAO'!CJ$9))</f>
        <v>0</v>
      </c>
      <c r="CV41" s="139">
        <f>(COUNTIFS('Estruturante Móvel'!$M:$M,$B41,'Estruturante Móvel'!$AM:$AM,CV$4))-(COUNTIFS('Estruturante Móvel'!$M:$M,$B41,'Estruturante Móvel'!$AM:$AM,CV$4,'Estruturante Móvel'!$AQ:$AQ,"REPARO FO"))</f>
        <v>0</v>
      </c>
      <c r="CW41" s="140">
        <f>(COUNTIFS('Estruturante Móvel'!$M:$M,$B38,'Estruturante Móvel'!$C:$C,"&lt;&gt;PREVISTO",'Estruturante Móvel'!$G:$G,CV$4,'Estruturante Móvel'!$L:$L,'CRONOGRAMA_CONST+MIGRACAO'!CL$9))</f>
        <v>0</v>
      </c>
      <c r="CX41" s="139">
        <f>(COUNTIFS('Estruturante Móvel'!$M:$M,$B41,'Estruturante Móvel'!$AM:$AM,CX$4))-(COUNTIFS('Estruturante Móvel'!$M:$M,$B41,'Estruturante Móvel'!$AM:$AM,CX$4,'Estruturante Móvel'!$AQ:$AQ,"REPARO FO"))</f>
        <v>0</v>
      </c>
      <c r="CY41" s="140">
        <f>(COUNTIFS('Estruturante Móvel'!$M:$M,$B38,'Estruturante Móvel'!$C:$C,"&lt;&gt;PREVISTO",'Estruturante Móvel'!$G:$G,CX$4,'Estruturante Móvel'!$L:$L,'CRONOGRAMA_CONST+MIGRACAO'!CN$9))</f>
        <v>0</v>
      </c>
      <c r="CZ41" s="139">
        <f>(COUNTIFS('Estruturante Móvel'!$M:$M,$B41,'Estruturante Móvel'!$AM:$AM,CZ$4))-(COUNTIFS('Estruturante Móvel'!$M:$M,$B41,'Estruturante Móvel'!$AM:$AM,CZ$4,'Estruturante Móvel'!$AQ:$AQ,"REPARO FO"))</f>
        <v>0</v>
      </c>
      <c r="DA41" s="140">
        <f>(COUNTIFS('Estruturante Móvel'!$M:$M,$B38,'Estruturante Móvel'!$C:$C,"&lt;&gt;PREVISTO",'Estruturante Móvel'!$G:$G,CZ$4,'Estruturante Móvel'!$L:$L,'CRONOGRAMA_CONST+MIGRACAO'!CP$9))</f>
        <v>0</v>
      </c>
      <c r="DB41" s="139">
        <f>(COUNTIFS('Estruturante Móvel'!$M:$M,$B41,'Estruturante Móvel'!$AM:$AM,DB$4))-(COUNTIFS('Estruturante Móvel'!$M:$M,$B41,'Estruturante Móvel'!$AM:$AM,DB$4,'Estruturante Móvel'!$AQ:$AQ,"REPARO FO"))</f>
        <v>0</v>
      </c>
      <c r="DC41" s="140">
        <f>(COUNTIFS('Estruturante Móvel'!$M:$M,$B38,'Estruturante Móvel'!$C:$C,"&lt;&gt;PREVISTO",'Estruturante Móvel'!$G:$G,DB$4,'Estruturante Móvel'!$L:$L,'CRONOGRAMA_CONST+MIGRACAO'!CR$9))</f>
        <v>0</v>
      </c>
      <c r="DD41" s="139">
        <f>(COUNTIFS('Estruturante Móvel'!$M:$M,$B41,'Estruturante Móvel'!$AM:$AM,DD$4))-(COUNTIFS('Estruturante Móvel'!$M:$M,$B41,'Estruturante Móvel'!$AM:$AM,DD$4,'Estruturante Móvel'!$AQ:$AQ,"REPARO FO"))</f>
        <v>0</v>
      </c>
      <c r="DE41" s="140">
        <f>(COUNTIFS('Estruturante Móvel'!$M:$M,$B38,'Estruturante Móvel'!$C:$C,"&lt;&gt;PREVISTO",'Estruturante Móvel'!$G:$G,DD$4,'Estruturante Móvel'!$L:$L,'CRONOGRAMA_CONST+MIGRACAO'!CT$9))</f>
        <v>0</v>
      </c>
      <c r="DF41" s="139">
        <f>(COUNTIFS('Estruturante Móvel'!$M:$M,$B41,'Estruturante Móvel'!$AM:$AM,DF$4))-(COUNTIFS('Estruturante Móvel'!$M:$M,$B41,'Estruturante Móvel'!$AM:$AM,DF$4,'Estruturante Móvel'!$AQ:$AQ,"REPARO FO"))</f>
        <v>0</v>
      </c>
      <c r="DG41" s="140">
        <f>(COUNTIFS('Estruturante Móvel'!$M:$M,$B38,'Estruturante Móvel'!$C:$C,"&lt;&gt;PREVISTO",'Estruturante Móvel'!$G:$G,DF$4,'Estruturante Móvel'!$L:$L,'CRONOGRAMA_CONST+MIGRACAO'!CV$9))</f>
        <v>0</v>
      </c>
      <c r="DH41" s="139">
        <f>(COUNTIFS('Estruturante Móvel'!$M:$M,$B41,'Estruturante Móvel'!$AM:$AM,DH$4))-(COUNTIFS('Estruturante Móvel'!$M:$M,$B41,'Estruturante Móvel'!$AM:$AM,DH$4,'Estruturante Móvel'!$AQ:$AQ,"REPARO FO"))</f>
        <v>0</v>
      </c>
      <c r="DI41" s="140">
        <f>(COUNTIFS('Estruturante Móvel'!$M:$M,$B38,'Estruturante Móvel'!$C:$C,"&lt;&gt;PREVISTO",'Estruturante Móvel'!$G:$G,DH$4,'Estruturante Móvel'!$L:$L,'CRONOGRAMA_CONST+MIGRACAO'!CX$9))</f>
        <v>0</v>
      </c>
      <c r="DJ41" s="139">
        <f>(COUNTIFS('Estruturante Móvel'!$M:$M,$B41,'Estruturante Móvel'!$AM:$AM,DJ$4))-(COUNTIFS('Estruturante Móvel'!$M:$M,$B41,'Estruturante Móvel'!$AM:$AM,DJ$4,'Estruturante Móvel'!$AQ:$AQ,"REPARO FO"))</f>
        <v>0</v>
      </c>
      <c r="DK41" s="140">
        <f>(COUNTIFS('Estruturante Móvel'!$M:$M,$B38,'Estruturante Móvel'!$C:$C,"&lt;&gt;PREVISTO",'Estruturante Móvel'!$G:$G,DJ$4,'Estruturante Móvel'!$L:$L,'CRONOGRAMA_CONST+MIGRACAO'!CZ$9))</f>
        <v>0</v>
      </c>
      <c r="DL41" s="139">
        <f>(COUNTIFS('Estruturante Móvel'!$M:$M,$B41,'Estruturante Móvel'!$AM:$AM,DL$4))-(COUNTIFS('Estruturante Móvel'!$M:$M,$B41,'Estruturante Móvel'!$AM:$AM,DL$4,'Estruturante Móvel'!$AQ:$AQ,"REPARO FO"))</f>
        <v>0</v>
      </c>
      <c r="DM41" s="140">
        <f>(COUNTIFS('Estruturante Móvel'!$M:$M,$B38,'Estruturante Móvel'!$C:$C,"&lt;&gt;PREVISTO",'Estruturante Móvel'!$G:$G,DL$4,'Estruturante Móvel'!$L:$L,'CRONOGRAMA_CONST+MIGRACAO'!DB$9))</f>
        <v>0</v>
      </c>
      <c r="DN41" s="139">
        <f>(COUNTIFS('Estruturante Móvel'!$M:$M,$B41,'Estruturante Móvel'!$AM:$AM,DN$4))-(COUNTIFS('Estruturante Móvel'!$M:$M,$B41,'Estruturante Móvel'!$AM:$AM,DN$4,'Estruturante Móvel'!$AQ:$AQ,"REPARO FO"))</f>
        <v>0</v>
      </c>
      <c r="DO41" s="140">
        <f>(COUNTIFS('Estruturante Móvel'!$M:$M,$B38,'Estruturante Móvel'!$C:$C,"&lt;&gt;PREVISTO",'Estruturante Móvel'!$G:$G,DN$4,'Estruturante Móvel'!$L:$L,'CRONOGRAMA_CONST+MIGRACAO'!DD$9))</f>
        <v>0</v>
      </c>
      <c r="DP41" s="139">
        <f>(COUNTIFS('Estruturante Móvel'!$M:$M,$B41,'Estruturante Móvel'!$AM:$AM,DP$4))-(COUNTIFS('Estruturante Móvel'!$M:$M,$B41,'Estruturante Móvel'!$AM:$AM,DP$4,'Estruturante Móvel'!$AQ:$AQ,"REPARO FO"))</f>
        <v>0</v>
      </c>
      <c r="DQ41" s="140">
        <f>(COUNTIFS('Estruturante Móvel'!$M:$M,$B38,'Estruturante Móvel'!$C:$C,"&lt;&gt;PREVISTO",'Estruturante Móvel'!$G:$G,DP$4,'Estruturante Móvel'!$L:$L,'CRONOGRAMA_CONST+MIGRACAO'!DF$9))</f>
        <v>0</v>
      </c>
      <c r="DR41" s="139">
        <f>(COUNTIFS('Estruturante Móvel'!$M:$M,$B41,'Estruturante Móvel'!$AM:$AM,DR$4))-(COUNTIFS('Estruturante Móvel'!$M:$M,$B41,'Estruturante Móvel'!$AM:$AM,DR$4,'Estruturante Móvel'!$AQ:$AQ,"REPARO FO"))</f>
        <v>0</v>
      </c>
      <c r="DS41" s="140">
        <f>(COUNTIFS('Estruturante Móvel'!$M:$M,$B38,'Estruturante Móvel'!$C:$C,"&lt;&gt;PREVISTO",'Estruturante Móvel'!$G:$G,DR$4,'Estruturante Móvel'!$L:$L,'CRONOGRAMA_CONST+MIGRACAO'!DH$9))</f>
        <v>0</v>
      </c>
      <c r="DT41" s="139">
        <f>(COUNTIFS('Estruturante Móvel'!$M:$M,$B41,'Estruturante Móvel'!$AM:$AM,DT$4))-(COUNTIFS('Estruturante Móvel'!$M:$M,$B41,'Estruturante Móvel'!$AM:$AM,DT$4,'Estruturante Móvel'!$AQ:$AQ,"REPARO FO"))</f>
        <v>0</v>
      </c>
      <c r="DU41" s="140">
        <f>(COUNTIFS('Estruturante Móvel'!$M:$M,$B38,'Estruturante Móvel'!$C:$C,"&lt;&gt;PREVISTO",'Estruturante Móvel'!$G:$G,DT$4,'Estruturante Móvel'!$L:$L,'CRONOGRAMA_CONST+MIGRACAO'!DJ$9))</f>
        <v>0</v>
      </c>
      <c r="DV41" s="139">
        <f>(COUNTIFS('Estruturante Móvel'!$M:$M,$B41,'Estruturante Móvel'!$AM:$AM,DV$4))-(COUNTIFS('Estruturante Móvel'!$M:$M,$B41,'Estruturante Móvel'!$AM:$AM,DV$4,'Estruturante Móvel'!$AQ:$AQ,"REPARO FO"))</f>
        <v>0</v>
      </c>
      <c r="DW41" s="140">
        <f>(COUNTIFS('Estruturante Móvel'!$M:$M,$B38,'Estruturante Móvel'!$C:$C,"&lt;&gt;PREVISTO",'Estruturante Móvel'!$G:$G,DV$4,'Estruturante Móvel'!$L:$L,'CRONOGRAMA_CONST+MIGRACAO'!DL$9))</f>
        <v>0</v>
      </c>
      <c r="DX41" s="139">
        <f>(COUNTIFS('Estruturante Móvel'!$M:$M,$B41,'Estruturante Móvel'!$AM:$AM,DX$4))-(COUNTIFS('Estruturante Móvel'!$M:$M,$B41,'Estruturante Móvel'!$AM:$AM,DX$4,'Estruturante Móvel'!$AQ:$AQ,"REPARO FO"))</f>
        <v>0</v>
      </c>
      <c r="DY41" s="140">
        <f>(COUNTIFS('Estruturante Móvel'!$M:$M,$B38,'Estruturante Móvel'!$C:$C,"&lt;&gt;PREVISTO",'Estruturante Móvel'!$G:$G,DX$4,'Estruturante Móvel'!$L:$L,'CRONOGRAMA_CONST+MIGRACAO'!DN$9))</f>
        <v>0</v>
      </c>
      <c r="DZ41" s="139">
        <f>(COUNTIFS('Estruturante Móvel'!$M:$M,$B41,'Estruturante Móvel'!$AM:$AM,DZ$4))-(COUNTIFS('Estruturante Móvel'!$M:$M,$B41,'Estruturante Móvel'!$AM:$AM,DZ$4,'Estruturante Móvel'!$AQ:$AQ,"REPARO FO"))</f>
        <v>0</v>
      </c>
      <c r="EA41" s="140">
        <f>(COUNTIFS('Estruturante Móvel'!$M:$M,$B38,'Estruturante Móvel'!$C:$C,"&lt;&gt;PREVISTO",'Estruturante Móvel'!$G:$G,DZ$4,'Estruturante Móvel'!$L:$L,'CRONOGRAMA_CONST+MIGRACAO'!DP$9))</f>
        <v>0</v>
      </c>
      <c r="EB41" s="139">
        <f>(COUNTIFS('Estruturante Móvel'!$M:$M,$B41,'Estruturante Móvel'!$AM:$AM,EB$4))-(COUNTIFS('Estruturante Móvel'!$M:$M,$B41,'Estruturante Móvel'!$AM:$AM,EB$4,'Estruturante Móvel'!$AQ:$AQ,"REPARO FO"))</f>
        <v>0</v>
      </c>
      <c r="EC41" s="140">
        <f>(COUNTIFS('Estruturante Móvel'!$M:$M,$B38,'Estruturante Móvel'!$C:$C,"&lt;&gt;PREVISTO",'Estruturante Móvel'!$G:$G,EB$4,'Estruturante Móvel'!$L:$L,'CRONOGRAMA_CONST+MIGRACAO'!DR$9))</f>
        <v>0</v>
      </c>
      <c r="ED41" s="139">
        <f>(COUNTIFS('Estruturante Móvel'!$M:$M,$B41,'Estruturante Móvel'!$AM:$AM,ED$4))-(COUNTIFS('Estruturante Móvel'!$M:$M,$B41,'Estruturante Móvel'!$AM:$AM,ED$4,'Estruturante Móvel'!$AQ:$AQ,"REPARO FO"))</f>
        <v>0</v>
      </c>
      <c r="EE41" s="140">
        <f>(COUNTIFS('Estruturante Móvel'!$M:$M,$B38,'Estruturante Móvel'!$C:$C,"&lt;&gt;PREVISTO",'Estruturante Móvel'!$G:$G,ED$4,'Estruturante Móvel'!$L:$L,'CRONOGRAMA_CONST+MIGRACAO'!DT$9))</f>
        <v>0</v>
      </c>
      <c r="EF41" s="139">
        <f>(COUNTIFS('Estruturante Móvel'!$M:$M,$B41,'Estruturante Móvel'!$AM:$AM,EF$4))-(COUNTIFS('Estruturante Móvel'!$M:$M,$B41,'Estruturante Móvel'!$AM:$AM,EF$4,'Estruturante Móvel'!$AQ:$AQ,"REPARO FO"))</f>
        <v>0</v>
      </c>
      <c r="EG41" s="140">
        <f>(COUNTIFS('Estruturante Móvel'!$M:$M,$B38,'Estruturante Móvel'!$C:$C,"&lt;&gt;PREVISTO",'Estruturante Móvel'!$G:$G,EF$4,'Estruturante Móvel'!$L:$L,'CRONOGRAMA_CONST+MIGRACAO'!DV$9))</f>
        <v>0</v>
      </c>
      <c r="EH41" s="139">
        <f>(COUNTIFS('Estruturante Móvel'!$M:$M,$B41,'Estruturante Móvel'!$AM:$AM,EH$4))-(COUNTIFS('Estruturante Móvel'!$M:$M,$B41,'Estruturante Móvel'!$AM:$AM,EH$4,'Estruturante Móvel'!$AQ:$AQ,"REPARO FO"))</f>
        <v>0</v>
      </c>
      <c r="EI41" s="140">
        <f>(COUNTIFS('Estruturante Móvel'!$M:$M,$B38,'Estruturante Móvel'!$C:$C,"&lt;&gt;PREVISTO",'Estruturante Móvel'!$G:$G,EH$4,'Estruturante Móvel'!$L:$L,'CRONOGRAMA_CONST+MIGRACAO'!DX$9))</f>
        <v>0</v>
      </c>
      <c r="EJ41" s="139">
        <f>(COUNTIFS('Estruturante Móvel'!$M:$M,$B41,'Estruturante Móvel'!$AM:$AM,EJ$4))-(COUNTIFS('Estruturante Móvel'!$M:$M,$B41,'Estruturante Móvel'!$AM:$AM,EJ$4,'Estruturante Móvel'!$AQ:$AQ,"REPARO FO"))</f>
        <v>0</v>
      </c>
      <c r="EK41" s="140">
        <f>(COUNTIFS('Estruturante Móvel'!$M:$M,$B38,'Estruturante Móvel'!$C:$C,"&lt;&gt;PREVISTO",'Estruturante Móvel'!$G:$G,EJ$4,'Estruturante Móvel'!$L:$L,'CRONOGRAMA_CONST+MIGRACAO'!DZ$9))</f>
        <v>0</v>
      </c>
      <c r="EL41" s="139">
        <f>(COUNTIFS('Estruturante Móvel'!$M:$M,$B41,'Estruturante Móvel'!$AM:$AM,EL$4))-(COUNTIFS('Estruturante Móvel'!$M:$M,$B41,'Estruturante Móvel'!$AM:$AM,EL$4,'Estruturante Móvel'!$AQ:$AQ,"REPARO FO"))</f>
        <v>0</v>
      </c>
      <c r="EM41" s="140">
        <f>(COUNTIFS('Estruturante Móvel'!$M:$M,$B38,'Estruturante Móvel'!$C:$C,"&lt;&gt;PREVISTO",'Estruturante Móvel'!$G:$G,EL$4,'Estruturante Móvel'!$L:$L,'CRONOGRAMA_CONST+MIGRACAO'!EB$9))</f>
        <v>0</v>
      </c>
      <c r="EN41" s="139">
        <f>(COUNTIFS('Estruturante Móvel'!$M:$M,$B41,'Estruturante Móvel'!$AM:$AM,EN$4))-(COUNTIFS('Estruturante Móvel'!$M:$M,$B41,'Estruturante Móvel'!$AM:$AM,EN$4,'Estruturante Móvel'!$AQ:$AQ,"REPARO FO"))</f>
        <v>0</v>
      </c>
      <c r="EO41" s="140">
        <f>(COUNTIFS('Estruturante Móvel'!$M:$M,$B38,'Estruturante Móvel'!$C:$C,"&lt;&gt;PREVISTO",'Estruturante Móvel'!$G:$G,EN$4,'Estruturante Móvel'!$L:$L,'CRONOGRAMA_CONST+MIGRACAO'!ED$9))</f>
        <v>0</v>
      </c>
      <c r="EP41" s="139">
        <f>(COUNTIFS('Estruturante Móvel'!$M:$M,$B41,'Estruturante Móvel'!$AM:$AM,EP$4))-(COUNTIFS('Estruturante Móvel'!$M:$M,$B41,'Estruturante Móvel'!$AM:$AM,EP$4,'Estruturante Móvel'!$AQ:$AQ,"REPARO FO"))</f>
        <v>0</v>
      </c>
      <c r="EQ41" s="140">
        <f>(COUNTIFS('Estruturante Móvel'!$M:$M,$B38,'Estruturante Móvel'!$C:$C,"&lt;&gt;PREVISTO",'Estruturante Móvel'!$G:$G,EP$4,'Estruturante Móvel'!$L:$L,'CRONOGRAMA_CONST+MIGRACAO'!EF$9))</f>
        <v>0</v>
      </c>
      <c r="ER41" s="139">
        <f>(COUNTIFS('Estruturante Móvel'!$M:$M,$B41,'Estruturante Móvel'!$AM:$AM,ER$4))-(COUNTIFS('Estruturante Móvel'!$M:$M,$B41,'Estruturante Móvel'!$AM:$AM,ER$4,'Estruturante Móvel'!$AQ:$AQ,"REPARO FO"))</f>
        <v>0</v>
      </c>
      <c r="ES41" s="140">
        <f>(COUNTIFS('Estruturante Móvel'!$M:$M,$B38,'Estruturante Móvel'!$C:$C,"&lt;&gt;PREVISTO",'Estruturante Móvel'!$G:$G,ER$4,'Estruturante Móvel'!$L:$L,'CRONOGRAMA_CONST+MIGRACAO'!EH$9))</f>
        <v>0</v>
      </c>
      <c r="ET41" s="139">
        <f>(COUNTIFS('Estruturante Móvel'!$M:$M,$B41,'Estruturante Móvel'!$AM:$AM,ET$4))-(COUNTIFS('Estruturante Móvel'!$M:$M,$B41,'Estruturante Móvel'!$AM:$AM,ET$4,'Estruturante Móvel'!$AQ:$AQ,"REPARO FO"))</f>
        <v>0</v>
      </c>
      <c r="EU41" s="140">
        <f>(COUNTIFS('Estruturante Móvel'!$M:$M,$B38,'Estruturante Móvel'!$C:$C,"&lt;&gt;PREVISTO",'Estruturante Móvel'!$G:$G,ET$4,'Estruturante Móvel'!$L:$L,'CRONOGRAMA_CONST+MIGRACAO'!EJ$9))</f>
        <v>0</v>
      </c>
      <c r="EV41" s="139">
        <f>(COUNTIFS('Estruturante Móvel'!$M:$M,$B41,'Estruturante Móvel'!$AM:$AM,EV$4))-(COUNTIFS('Estruturante Móvel'!$M:$M,$B41,'Estruturante Móvel'!$AM:$AM,EV$4,'Estruturante Móvel'!$AQ:$AQ,"REPARO FO"))</f>
        <v>0</v>
      </c>
      <c r="EW41" s="140">
        <f>(COUNTIFS('Estruturante Móvel'!$M:$M,$B38,'Estruturante Móvel'!$C:$C,"&lt;&gt;PREVISTO",'Estruturante Móvel'!$G:$G,EV$4,'Estruturante Móvel'!$L:$L,'CRONOGRAMA_CONST+MIGRACAO'!EL$9))</f>
        <v>0</v>
      </c>
      <c r="EX41" s="139">
        <f>(COUNTIFS('Estruturante Móvel'!$M:$M,$B41,'Estruturante Móvel'!$AM:$AM,EX$4))-(COUNTIFS('Estruturante Móvel'!$M:$M,$B41,'Estruturante Móvel'!$AM:$AM,EX$4,'Estruturante Móvel'!$AQ:$AQ,"REPARO FO"))</f>
        <v>0</v>
      </c>
      <c r="EY41" s="140">
        <f>(COUNTIFS('Estruturante Móvel'!$M:$M,$B38,'Estruturante Móvel'!$C:$C,"&lt;&gt;PREVISTO",'Estruturante Móvel'!$G:$G,EX$4,'Estruturante Móvel'!$L:$L,'CRONOGRAMA_CONST+MIGRACAO'!EN$9))</f>
        <v>0</v>
      </c>
      <c r="EZ41" s="139">
        <f>(COUNTIFS('Estruturante Móvel'!$M:$M,$B41,'Estruturante Móvel'!$AM:$AM,EZ$4))-(COUNTIFS('Estruturante Móvel'!$M:$M,$B41,'Estruturante Móvel'!$AM:$AM,EZ$4,'Estruturante Móvel'!$AQ:$AQ,"REPARO FO"))</f>
        <v>0</v>
      </c>
      <c r="FA41" s="140">
        <f>(COUNTIFS('Estruturante Móvel'!$M:$M,$B38,'Estruturante Móvel'!$C:$C,"&lt;&gt;PREVISTO",'Estruturante Móvel'!$G:$G,EZ$4,'Estruturante Móvel'!$L:$L,'CRONOGRAMA_CONST+MIGRACAO'!EP$9))</f>
        <v>0</v>
      </c>
      <c r="FB41" s="139">
        <f>(COUNTIFS('Estruturante Móvel'!$M:$M,$B41,'Estruturante Móvel'!$AM:$AM,FB$4))-(COUNTIFS('Estruturante Móvel'!$M:$M,$B41,'Estruturante Móvel'!$AM:$AM,FB$4,'Estruturante Móvel'!$AQ:$AQ,"REPARO FO"))</f>
        <v>0</v>
      </c>
      <c r="FC41" s="140">
        <f>(COUNTIFS('Estruturante Móvel'!$M:$M,$B38,'Estruturante Móvel'!$C:$C,"&lt;&gt;PREVISTO",'Estruturante Móvel'!$G:$G,FB$4,'Estruturante Móvel'!$L:$L,'CRONOGRAMA_CONST+MIGRACAO'!ER$9))</f>
        <v>0</v>
      </c>
      <c r="FD41" s="139">
        <f>(COUNTIFS('Estruturante Móvel'!$M:$M,$B41,'Estruturante Móvel'!$AM:$AM,FD$4))-(COUNTIFS('Estruturante Móvel'!$M:$M,$B41,'Estruturante Móvel'!$AM:$AM,FD$4,'Estruturante Móvel'!$AQ:$AQ,"REPARO FO"))</f>
        <v>0</v>
      </c>
      <c r="FE41" s="140">
        <f>(COUNTIFS('Estruturante Móvel'!$M:$M,$B38,'Estruturante Móvel'!$C:$C,"&lt;&gt;PREVISTO",'Estruturante Móvel'!$G:$G,FD$4,'Estruturante Móvel'!$L:$L,'CRONOGRAMA_CONST+MIGRACAO'!ET$9))</f>
        <v>0</v>
      </c>
      <c r="FF41" s="139">
        <f>(COUNTIFS('Estruturante Móvel'!$M:$M,$B41,'Estruturante Móvel'!$AM:$AM,FF$4))-(COUNTIFS('Estruturante Móvel'!$M:$M,$B41,'Estruturante Móvel'!$AM:$AM,FF$4,'Estruturante Móvel'!$AQ:$AQ,"REPARO FO"))</f>
        <v>0</v>
      </c>
      <c r="FG41" s="140">
        <f>(COUNTIFS('Estruturante Móvel'!$M:$M,$B38,'Estruturante Móvel'!$C:$C,"&lt;&gt;PREVISTO",'Estruturante Móvel'!$G:$G,FF$4,'Estruturante Móvel'!$L:$L,'CRONOGRAMA_CONST+MIGRACAO'!EV$9))</f>
        <v>0</v>
      </c>
      <c r="FH41" s="139">
        <f>(COUNTIFS('Estruturante Móvel'!$M:$M,$B41,'Estruturante Móvel'!$AM:$AM,FH$4))-(COUNTIFS('Estruturante Móvel'!$M:$M,$B41,'Estruturante Móvel'!$AM:$AM,FH$4,'Estruturante Móvel'!$AQ:$AQ,"REPARO FO"))</f>
        <v>0</v>
      </c>
      <c r="FI41" s="140">
        <f>(COUNTIFS('Estruturante Móvel'!$M:$M,$B38,'Estruturante Móvel'!$C:$C,"&lt;&gt;PREVISTO",'Estruturante Móvel'!$G:$G,FH$4,'Estruturante Móvel'!$L:$L,'CRONOGRAMA_CONST+MIGRACAO'!EX$9))</f>
        <v>0</v>
      </c>
      <c r="FJ41" s="139">
        <f>(COUNTIFS('Estruturante Móvel'!$M:$M,$B41,'Estruturante Móvel'!$AM:$AM,FJ$4))-(COUNTIFS('Estruturante Móvel'!$M:$M,$B41,'Estruturante Móvel'!$AM:$AM,FJ$4,'Estruturante Móvel'!$AQ:$AQ,"REPARO FO"))</f>
        <v>0</v>
      </c>
      <c r="FK41" s="140">
        <f>(COUNTIFS('Estruturante Móvel'!$M:$M,$B38,'Estruturante Móvel'!$C:$C,"&lt;&gt;PREVISTO",'Estruturante Móvel'!$G:$G,FJ$4,'Estruturante Móvel'!$L:$L,'CRONOGRAMA_CONST+MIGRACAO'!EZ$9))</f>
        <v>0</v>
      </c>
      <c r="FL41" s="139">
        <f>(COUNTIFS('Estruturante Móvel'!$M:$M,$B41,'Estruturante Móvel'!$AM:$AM,FL$4))-(COUNTIFS('Estruturante Móvel'!$M:$M,$B41,'Estruturante Móvel'!$AM:$AM,FL$4,'Estruturante Móvel'!$AQ:$AQ,"REPARO FO"))</f>
        <v>0</v>
      </c>
      <c r="FM41" s="140">
        <f>(COUNTIFS('Estruturante Móvel'!$M:$M,$B38,'Estruturante Móvel'!$C:$C,"&lt;&gt;PREVISTO",'Estruturante Móvel'!$G:$G,FL$4,'Estruturante Móvel'!$L:$L,'CRONOGRAMA_CONST+MIGRACAO'!FB$9))</f>
        <v>0</v>
      </c>
      <c r="FN41" s="139">
        <f>(COUNTIFS('Estruturante Móvel'!$M:$M,$B41,'Estruturante Móvel'!$AM:$AM,FN$4))-(COUNTIFS('Estruturante Móvel'!$M:$M,$B41,'Estruturante Móvel'!$AM:$AM,FN$4,'Estruturante Móvel'!$AQ:$AQ,"REPARO FO"))</f>
        <v>0</v>
      </c>
      <c r="FO41" s="140">
        <f>(COUNTIFS('Estruturante Móvel'!$M:$M,$B38,'Estruturante Móvel'!$C:$C,"&lt;&gt;PREVISTO",'Estruturante Móvel'!$G:$G,FN$4,'Estruturante Móvel'!$L:$L,'CRONOGRAMA_CONST+MIGRACAO'!FD$9))</f>
        <v>0</v>
      </c>
      <c r="FP41" s="139">
        <f>(COUNTIFS('Estruturante Móvel'!$M:$M,$B41,'Estruturante Móvel'!$AM:$AM,FP$4))-(COUNTIFS('Estruturante Móvel'!$M:$M,$B41,'Estruturante Móvel'!$AM:$AM,FP$4,'Estruturante Móvel'!$AQ:$AQ,"REPARO FO"))</f>
        <v>0</v>
      </c>
      <c r="FQ41" s="140">
        <f>(COUNTIFS('Estruturante Móvel'!$M:$M,$B38,'Estruturante Móvel'!$C:$C,"&lt;&gt;PREVISTO",'Estruturante Móvel'!$G:$G,FP$4,'Estruturante Móvel'!$L:$L,'CRONOGRAMA_CONST+MIGRACAO'!FF$9))</f>
        <v>0</v>
      </c>
      <c r="FR41" s="139">
        <f>(COUNTIFS('Estruturante Móvel'!$M:$M,$B41,'Estruturante Móvel'!$AM:$AM,FR$4))-(COUNTIFS('Estruturante Móvel'!$M:$M,$B41,'Estruturante Móvel'!$AM:$AM,FR$4,'Estruturante Móvel'!$AQ:$AQ,"REPARO FO"))</f>
        <v>0</v>
      </c>
      <c r="FS41" s="140">
        <f>(COUNTIFS('Estruturante Móvel'!$M:$M,$B38,'Estruturante Móvel'!$C:$C,"&lt;&gt;PREVISTO",'Estruturante Móvel'!$G:$G,FR$4,'Estruturante Móvel'!$L:$L,'CRONOGRAMA_CONST+MIGRACAO'!FH$9))</f>
        <v>0</v>
      </c>
      <c r="FT41" s="139">
        <f>(COUNTIFS('Estruturante Móvel'!$M:$M,$B41,'Estruturante Móvel'!$AM:$AM,FT$4))-(COUNTIFS('Estruturante Móvel'!$M:$M,$B41,'Estruturante Móvel'!$AM:$AM,FT$4,'Estruturante Móvel'!$AQ:$AQ,"REPARO FO"))</f>
        <v>0</v>
      </c>
      <c r="FU41" s="140">
        <f>(COUNTIFS('Estruturante Móvel'!$M:$M,$B38,'Estruturante Móvel'!$C:$C,"&lt;&gt;PREVISTO",'Estruturante Móvel'!$G:$G,FT$4,'Estruturante Móvel'!$L:$L,'CRONOGRAMA_CONST+MIGRACAO'!FJ$9))</f>
        <v>0</v>
      </c>
      <c r="FV41" s="139">
        <f>(COUNTIFS('Estruturante Móvel'!$M:$M,$B41,'Estruturante Móvel'!$AM:$AM,FV$4))-(COUNTIFS('Estruturante Móvel'!$M:$M,$B41,'Estruturante Móvel'!$AM:$AM,FV$4,'Estruturante Móvel'!$AQ:$AQ,"REPARO FO"))</f>
        <v>0</v>
      </c>
      <c r="FW41" s="140">
        <f>(COUNTIFS('Estruturante Móvel'!$M:$M,$B38,'Estruturante Móvel'!$C:$C,"&lt;&gt;PREVISTO",'Estruturante Móvel'!$G:$G,FV$4,'Estruturante Móvel'!$L:$L,'CRONOGRAMA_CONST+MIGRACAO'!FL$9))</f>
        <v>0</v>
      </c>
      <c r="FX41" s="139">
        <f>(COUNTIFS('Estruturante Móvel'!$M:$M,$B41,'Estruturante Móvel'!$AM:$AM,FX$4))-(COUNTIFS('Estruturante Móvel'!$M:$M,$B41,'Estruturante Móvel'!$AM:$AM,FX$4,'Estruturante Móvel'!$AQ:$AQ,"REPARO FO"))</f>
        <v>0</v>
      </c>
      <c r="FY41" s="140">
        <f>(COUNTIFS('Estruturante Móvel'!$M:$M,$B38,'Estruturante Móvel'!$C:$C,"&lt;&gt;PREVISTO",'Estruturante Móvel'!$G:$G,FX$4,'Estruturante Móvel'!$L:$L,'CRONOGRAMA_CONST+MIGRACAO'!FN$9))</f>
        <v>0</v>
      </c>
      <c r="FZ41" s="139">
        <f>(COUNTIFS('Estruturante Móvel'!$M:$M,$B41,'Estruturante Móvel'!$AM:$AM,FZ$4))-(COUNTIFS('Estruturante Móvel'!$M:$M,$B41,'Estruturante Móvel'!$AM:$AM,FZ$4,'Estruturante Móvel'!$AQ:$AQ,"REPARO FO"))</f>
        <v>0</v>
      </c>
      <c r="GA41" s="140">
        <f>(COUNTIFS('Estruturante Móvel'!$M:$M,$B38,'Estruturante Móvel'!$C:$C,"&lt;&gt;PREVISTO",'Estruturante Móvel'!$G:$G,FZ$4,'Estruturante Móvel'!$L:$L,'CRONOGRAMA_CONST+MIGRACAO'!FP$9))</f>
        <v>0</v>
      </c>
      <c r="GB41" s="139">
        <f>(COUNTIFS('Estruturante Móvel'!$M:$M,$B41,'Estruturante Móvel'!$AM:$AM,GB$4))-(COUNTIFS('Estruturante Móvel'!$M:$M,$B41,'Estruturante Móvel'!$AM:$AM,GB$4,'Estruturante Móvel'!$AQ:$AQ,"REPARO FO"))</f>
        <v>0</v>
      </c>
      <c r="GC41" s="140">
        <f>(COUNTIFS('Estruturante Móvel'!$M:$M,$B38,'Estruturante Móvel'!$C:$C,"&lt;&gt;PREVISTO",'Estruturante Móvel'!$G:$G,GB$4,'Estruturante Móvel'!$L:$L,'CRONOGRAMA_CONST+MIGRACAO'!FR$9))</f>
        <v>0</v>
      </c>
      <c r="GD41" s="139">
        <f>(COUNTIFS('Estruturante Móvel'!$M:$M,$B41,'Estruturante Móvel'!$AM:$AM,GD$4))-(COUNTIFS('Estruturante Móvel'!$M:$M,$B41,'Estruturante Móvel'!$AM:$AM,GD$4,'Estruturante Móvel'!$AQ:$AQ,"REPARO FO"))</f>
        <v>0</v>
      </c>
      <c r="GE41" s="140">
        <f>(COUNTIFS('Estruturante Móvel'!$M:$M,$B38,'Estruturante Móvel'!$C:$C,"&lt;&gt;PREVISTO",'Estruturante Móvel'!$G:$G,GD$4,'Estruturante Móvel'!$L:$L,'CRONOGRAMA_CONST+MIGRACAO'!FT$9))</f>
        <v>0</v>
      </c>
      <c r="GF41" s="139">
        <f>(COUNTIFS('Estruturante Móvel'!$M:$M,$B41,'Estruturante Móvel'!$AM:$AM,GF$4))-(COUNTIFS('Estruturante Móvel'!$M:$M,$B41,'Estruturante Móvel'!$AM:$AM,GF$4,'Estruturante Móvel'!$AQ:$AQ,"REPARO FO"))</f>
        <v>0</v>
      </c>
      <c r="GG41" s="140">
        <f>(COUNTIFS('Estruturante Móvel'!$M:$M,$B38,'Estruturante Móvel'!$C:$C,"&lt;&gt;PREVISTO",'Estruturante Móvel'!$G:$G,GF$4,'Estruturante Móvel'!$L:$L,'CRONOGRAMA_CONST+MIGRACAO'!FV$9))</f>
        <v>0</v>
      </c>
      <c r="GH41" s="139">
        <f>(COUNTIFS('Estruturante Móvel'!$M:$M,$B41,'Estruturante Móvel'!$AM:$AM,GH$4))-(COUNTIFS('Estruturante Móvel'!$M:$M,$B41,'Estruturante Móvel'!$AM:$AM,GH$4,'Estruturante Móvel'!$AQ:$AQ,"REPARO FO"))</f>
        <v>0</v>
      </c>
      <c r="GI41" s="140">
        <f>(COUNTIFS('Estruturante Móvel'!$M:$M,$B38,'Estruturante Móvel'!$C:$C,"&lt;&gt;PREVISTO",'Estruturante Móvel'!$G:$G,GH$4,'Estruturante Móvel'!$L:$L,'CRONOGRAMA_CONST+MIGRACAO'!FX$9))</f>
        <v>0</v>
      </c>
      <c r="GJ41" s="139">
        <f>(COUNTIFS('Estruturante Móvel'!$M:$M,$B41,'Estruturante Móvel'!$AM:$AM,GJ$4))-(COUNTIFS('Estruturante Móvel'!$M:$M,$B41,'Estruturante Móvel'!$AM:$AM,GJ$4,'Estruturante Móvel'!$AQ:$AQ,"REPARO FO"))</f>
        <v>0</v>
      </c>
      <c r="GK41" s="140">
        <f>(COUNTIFS('Estruturante Móvel'!$M:$M,$B38,'Estruturante Móvel'!$C:$C,"&lt;&gt;PREVISTO",'Estruturante Móvel'!$G:$G,GJ$4,'Estruturante Móvel'!$L:$L,'CRONOGRAMA_CONST+MIGRACAO'!FZ$9))</f>
        <v>0</v>
      </c>
      <c r="GL41" s="139">
        <f>(COUNTIFS('Estruturante Móvel'!$M:$M,$B41,'Estruturante Móvel'!$AM:$AM,GL$4))-(COUNTIFS('Estruturante Móvel'!$M:$M,$B41,'Estruturante Móvel'!$AM:$AM,GL$4,'Estruturante Móvel'!$AQ:$AQ,"REPARO FO"))</f>
        <v>0</v>
      </c>
      <c r="GM41" s="140">
        <f>(COUNTIFS('Estruturante Móvel'!$M:$M,$B38,'Estruturante Móvel'!$C:$C,"&lt;&gt;PREVISTO",'Estruturante Móvel'!$G:$G,GL$4,'Estruturante Móvel'!$L:$L,'CRONOGRAMA_CONST+MIGRACAO'!GB$9))</f>
        <v>0</v>
      </c>
      <c r="GN41" s="139">
        <f>(COUNTIFS('Estruturante Móvel'!$M:$M,$B41,'Estruturante Móvel'!$AM:$AM,GN$4))-(COUNTIFS('Estruturante Móvel'!$M:$M,$B41,'Estruturante Móvel'!$AM:$AM,GN$4,'Estruturante Móvel'!$AQ:$AQ,"REPARO FO"))</f>
        <v>0</v>
      </c>
      <c r="GO41" s="140">
        <f>(COUNTIFS('Estruturante Móvel'!$M:$M,$B38,'Estruturante Móvel'!$C:$C,"&lt;&gt;PREVISTO",'Estruturante Móvel'!$G:$G,GN$4,'Estruturante Móvel'!$L:$L,'CRONOGRAMA_CONST+MIGRACAO'!GD$9))</f>
        <v>0</v>
      </c>
      <c r="GP41" s="139">
        <f>(COUNTIFS('Estruturante Móvel'!$M:$M,$B41,'Estruturante Móvel'!$AM:$AM,GP$4))-(COUNTIFS('Estruturante Móvel'!$M:$M,$B41,'Estruturante Móvel'!$AM:$AM,GP$4,'Estruturante Móvel'!$AQ:$AQ,"REPARO FO"))</f>
        <v>0</v>
      </c>
      <c r="GQ41" s="140">
        <f>(COUNTIFS('Estruturante Móvel'!$M:$M,$B38,'Estruturante Móvel'!$C:$C,"&lt;&gt;PREVISTO",'Estruturante Móvel'!$G:$G,GP$4,'Estruturante Móvel'!$L:$L,'CRONOGRAMA_CONST+MIGRACAO'!GF$9))</f>
        <v>0</v>
      </c>
      <c r="GR41" s="139">
        <f>(COUNTIFS('Estruturante Móvel'!$M:$M,$B41,'Estruturante Móvel'!$AM:$AM,GR$4))-(COUNTIFS('Estruturante Móvel'!$M:$M,$B41,'Estruturante Móvel'!$AM:$AM,GR$4,'Estruturante Móvel'!$AQ:$AQ,"REPARO FO"))</f>
        <v>0</v>
      </c>
      <c r="GS41" s="140">
        <f>(COUNTIFS('Estruturante Móvel'!$M:$M,$B38,'Estruturante Móvel'!$C:$C,"&lt;&gt;PREVISTO",'Estruturante Móvel'!$G:$G,GR$4,'Estruturante Móvel'!$L:$L,'CRONOGRAMA_CONST+MIGRACAO'!GH$9))</f>
        <v>0</v>
      </c>
      <c r="GT41" s="139">
        <f>(COUNTIFS('Estruturante Móvel'!$M:$M,$B41,'Estruturante Móvel'!$AM:$AM,GT$4))-(COUNTIFS('Estruturante Móvel'!$M:$M,$B41,'Estruturante Móvel'!$AM:$AM,GT$4,'Estruturante Móvel'!$AQ:$AQ,"REPARO FO"))</f>
        <v>0</v>
      </c>
      <c r="GU41" s="140">
        <f>(COUNTIFS('Estruturante Móvel'!$M:$M,$B38,'Estruturante Móvel'!$C:$C,"&lt;&gt;PREVISTO",'Estruturante Móvel'!$G:$G,GT$4,'Estruturante Móvel'!$L:$L,'CRONOGRAMA_CONST+MIGRACAO'!GJ$9))</f>
        <v>0</v>
      </c>
      <c r="GV41" s="139">
        <f>(COUNTIFS('Estruturante Móvel'!$M:$M,$B41,'Estruturante Móvel'!$AM:$AM,GV$4))-(COUNTIFS('Estruturante Móvel'!$M:$M,$B41,'Estruturante Móvel'!$AM:$AM,GV$4,'Estruturante Móvel'!$AQ:$AQ,"REPARO FO"))</f>
        <v>0</v>
      </c>
      <c r="GW41" s="140">
        <f>(COUNTIFS('Estruturante Móvel'!$M:$M,$B38,'Estruturante Móvel'!$C:$C,"&lt;&gt;PREVISTO",'Estruturante Móvel'!$G:$G,GV$4,'Estruturante Móvel'!$L:$L,'CRONOGRAMA_CONST+MIGRACAO'!GL$9))</f>
        <v>0</v>
      </c>
      <c r="GX41" s="139">
        <f>(COUNTIFS('Estruturante Móvel'!$M:$M,$B41,'Estruturante Móvel'!$AM:$AM,GX$4))-(COUNTIFS('Estruturante Móvel'!$M:$M,$B41,'Estruturante Móvel'!$AM:$AM,GX$4,'Estruturante Móvel'!$AQ:$AQ,"REPARO FO"))</f>
        <v>0</v>
      </c>
      <c r="GY41" s="140">
        <f>(COUNTIFS('Estruturante Móvel'!$M:$M,$B38,'Estruturante Móvel'!$C:$C,"&lt;&gt;PREVISTO",'Estruturante Móvel'!$G:$G,GX$4,'Estruturante Móvel'!$L:$L,'CRONOGRAMA_CONST+MIGRACAO'!GN$9))</f>
        <v>0</v>
      </c>
      <c r="GZ41" s="139">
        <f>(COUNTIFS('Estruturante Móvel'!$M:$M,$B41,'Estruturante Móvel'!$AM:$AM,GZ$4))-(COUNTIFS('Estruturante Móvel'!$M:$M,$B41,'Estruturante Móvel'!$AM:$AM,GZ$4,'Estruturante Móvel'!$AQ:$AQ,"REPARO FO"))</f>
        <v>0</v>
      </c>
      <c r="HA41" s="140">
        <f>(COUNTIFS('Estruturante Móvel'!$M:$M,$B38,'Estruturante Móvel'!$C:$C,"&lt;&gt;PREVISTO",'Estruturante Móvel'!$G:$G,GZ$4,'Estruturante Móvel'!$L:$L,'CRONOGRAMA_CONST+MIGRACAO'!GP$9))</f>
        <v>0</v>
      </c>
      <c r="HB41" s="139">
        <f>(COUNTIFS('Estruturante Móvel'!$M:$M,$B41,'Estruturante Móvel'!$AM:$AM,HB$4))-(COUNTIFS('Estruturante Móvel'!$M:$M,$B41,'Estruturante Móvel'!$AM:$AM,HB$4,'Estruturante Móvel'!$AQ:$AQ,"REPARO FO"))</f>
        <v>0</v>
      </c>
      <c r="HC41" s="140">
        <f>(COUNTIFS('Estruturante Móvel'!$M:$M,$B38,'Estruturante Móvel'!$C:$C,"&lt;&gt;PREVISTO",'Estruturante Móvel'!$G:$G,HB$4,'Estruturante Móvel'!$L:$L,'CRONOGRAMA_CONST+MIGRACAO'!GR$9))</f>
        <v>0</v>
      </c>
      <c r="HD41" s="139">
        <f>(COUNTIFS('Estruturante Móvel'!$M:$M,$B41,'Estruturante Móvel'!$AM:$AM,HD$4))-(COUNTIFS('Estruturante Móvel'!$M:$M,$B41,'Estruturante Móvel'!$AM:$AM,HD$4,'Estruturante Móvel'!$AQ:$AQ,"REPARO FO"))</f>
        <v>0</v>
      </c>
      <c r="HE41" s="140">
        <f>(COUNTIFS('Estruturante Móvel'!$M:$M,$B38,'Estruturante Móvel'!$C:$C,"&lt;&gt;PREVISTO",'Estruturante Móvel'!$G:$G,HD$4,'Estruturante Móvel'!$L:$L,'CRONOGRAMA_CONST+MIGRACAO'!GT$9))</f>
        <v>0</v>
      </c>
      <c r="HF41" s="139">
        <f>(COUNTIFS('Estruturante Móvel'!$M:$M,$B41,'Estruturante Móvel'!$AM:$AM,HF$4))-(COUNTIFS('Estruturante Móvel'!$M:$M,$B41,'Estruturante Móvel'!$AM:$AM,HF$4,'Estruturante Móvel'!$AQ:$AQ,"REPARO FO"))</f>
        <v>0</v>
      </c>
      <c r="HG41" s="140">
        <f>(COUNTIFS('Estruturante Móvel'!$M:$M,$B38,'Estruturante Móvel'!$C:$C,"&lt;&gt;PREVISTO",'Estruturante Móvel'!$G:$G,HF$4,'Estruturante Móvel'!$L:$L,'CRONOGRAMA_CONST+MIGRACAO'!GV$9))</f>
        <v>0</v>
      </c>
      <c r="HH41" s="139">
        <f>(COUNTIFS('Estruturante Móvel'!$M:$M,$B41,'Estruturante Móvel'!$AM:$AM,HH$4))-(COUNTIFS('Estruturante Móvel'!$M:$M,$B41,'Estruturante Móvel'!$AM:$AM,HH$4,'Estruturante Móvel'!$AQ:$AQ,"REPARO FO"))</f>
        <v>0</v>
      </c>
      <c r="HI41" s="140">
        <f>(COUNTIFS('Estruturante Móvel'!$M:$M,$B38,'Estruturante Móvel'!$C:$C,"&lt;&gt;PREVISTO",'Estruturante Móvel'!$G:$G,HH$4,'Estruturante Móvel'!$L:$L,'CRONOGRAMA_CONST+MIGRACAO'!GX$9))</f>
        <v>0</v>
      </c>
      <c r="HJ41" s="139">
        <f>(COUNTIFS('Estruturante Móvel'!$M:$M,$B41,'Estruturante Móvel'!$AM:$AM,HJ$4))-(COUNTIFS('Estruturante Móvel'!$M:$M,$B41,'Estruturante Móvel'!$AM:$AM,HJ$4,'Estruturante Móvel'!$AQ:$AQ,"REPARO FO"))</f>
        <v>0</v>
      </c>
      <c r="HK41" s="140">
        <f>(COUNTIFS('Estruturante Móvel'!$M:$M,$B38,'Estruturante Móvel'!$C:$C,"&lt;&gt;PREVISTO",'Estruturante Móvel'!$G:$G,HJ$4,'Estruturante Móvel'!$L:$L,'CRONOGRAMA_CONST+MIGRACAO'!GZ$9))</f>
        <v>0</v>
      </c>
      <c r="HL41" s="139">
        <f>(COUNTIFS('Estruturante Móvel'!$M:$M,$B41,'Estruturante Móvel'!$AM:$AM,HL$4))-(COUNTIFS('Estruturante Móvel'!$M:$M,$B41,'Estruturante Móvel'!$AM:$AM,HL$4,'Estruturante Móvel'!$AQ:$AQ,"REPARO FO"))</f>
        <v>0</v>
      </c>
      <c r="HM41" s="140">
        <f>(COUNTIFS('Estruturante Móvel'!$M:$M,$B38,'Estruturante Móvel'!$C:$C,"&lt;&gt;PREVISTO",'Estruturante Móvel'!$G:$G,HL$4,'Estruturante Móvel'!$L:$L,'CRONOGRAMA_CONST+MIGRACAO'!HB$9))</f>
        <v>0</v>
      </c>
      <c r="HN41" s="139">
        <f>(COUNTIFS('Estruturante Móvel'!$M:$M,$B41,'Estruturante Móvel'!$AM:$AM,HN$4))-(COUNTIFS('Estruturante Móvel'!$M:$M,$B41,'Estruturante Móvel'!$AM:$AM,HN$4,'Estruturante Móvel'!$AQ:$AQ,"REPARO FO"))</f>
        <v>0</v>
      </c>
      <c r="HO41" s="140">
        <f>(COUNTIFS('Estruturante Móvel'!$M:$M,$B38,'Estruturante Móvel'!$C:$C,"&lt;&gt;PREVISTO",'Estruturante Móvel'!$G:$G,HN$4,'Estruturante Móvel'!$L:$L,'CRONOGRAMA_CONST+MIGRACAO'!HD$9))</f>
        <v>0</v>
      </c>
      <c r="HP41" s="139">
        <f>(COUNTIFS('Estruturante Móvel'!$M:$M,$B41,'Estruturante Móvel'!$AM:$AM,HP$4))-(COUNTIFS('Estruturante Móvel'!$M:$M,$B41,'Estruturante Móvel'!$AM:$AM,HP$4,'Estruturante Móvel'!$AQ:$AQ,"REPARO FO"))</f>
        <v>0</v>
      </c>
      <c r="HQ41" s="140">
        <f>(COUNTIFS('Estruturante Móvel'!$M:$M,$B38,'Estruturante Móvel'!$C:$C,"&lt;&gt;PREVISTO",'Estruturante Móvel'!$G:$G,HP$4,'Estruturante Móvel'!$L:$L,'CRONOGRAMA_CONST+MIGRACAO'!HF$9))</f>
        <v>0</v>
      </c>
      <c r="HR41" s="139">
        <f>(COUNTIFS('Estruturante Móvel'!$M:$M,$B41,'Estruturante Móvel'!$AM:$AM,HR$4))-(COUNTIFS('Estruturante Móvel'!$M:$M,$B41,'Estruturante Móvel'!$AM:$AM,HR$4,'Estruturante Móvel'!$AQ:$AQ,"REPARO FO"))</f>
        <v>0</v>
      </c>
      <c r="HS41" s="140">
        <f>(COUNTIFS('Estruturante Móvel'!$M:$M,$B38,'Estruturante Móvel'!$C:$C,"&lt;&gt;PREVISTO",'Estruturante Móvel'!$G:$G,HR$4,'Estruturante Móvel'!$L:$L,'CRONOGRAMA_CONST+MIGRACAO'!HH$9))</f>
        <v>0</v>
      </c>
      <c r="HT41" s="139">
        <f>(COUNTIFS('Estruturante Móvel'!$M:$M,$B41,'Estruturante Móvel'!$AM:$AM,HT$4))-(COUNTIFS('Estruturante Móvel'!$M:$M,$B41,'Estruturante Móvel'!$AM:$AM,HT$4,'Estruturante Móvel'!$AQ:$AQ,"REPARO FO"))</f>
        <v>0</v>
      </c>
      <c r="HU41" s="140">
        <f>(COUNTIFS('Estruturante Móvel'!$M:$M,$B38,'Estruturante Móvel'!$C:$C,"&lt;&gt;PREVISTO",'Estruturante Móvel'!$G:$G,HT$4,'Estruturante Móvel'!$L:$L,'CRONOGRAMA_CONST+MIGRACAO'!HJ$9))</f>
        <v>0</v>
      </c>
      <c r="HV41" s="139">
        <f>(COUNTIFS('Estruturante Móvel'!$M:$M,$B41,'Estruturante Móvel'!$AM:$AM,HV$4))-(COUNTIFS('Estruturante Móvel'!$M:$M,$B41,'Estruturante Móvel'!$AM:$AM,HV$4,'Estruturante Móvel'!$AQ:$AQ,"REPARO FO"))</f>
        <v>0</v>
      </c>
      <c r="HW41" s="140">
        <f>(COUNTIFS('Estruturante Móvel'!$M:$M,$B38,'Estruturante Móvel'!$C:$C,"&lt;&gt;PREVISTO",'Estruturante Móvel'!$G:$G,HV$4,'Estruturante Móvel'!$L:$L,'CRONOGRAMA_CONST+MIGRACAO'!HL$9))</f>
        <v>0</v>
      </c>
      <c r="HX41" s="139">
        <f>(COUNTIFS('Estruturante Móvel'!$M:$M,$B41,'Estruturante Móvel'!$AM:$AM,HX$4))-(COUNTIFS('Estruturante Móvel'!$M:$M,$B41,'Estruturante Móvel'!$AM:$AM,HX$4,'Estruturante Móvel'!$AQ:$AQ,"REPARO FO"))</f>
        <v>0</v>
      </c>
      <c r="HY41" s="140">
        <f>(COUNTIFS('Estruturante Móvel'!$M:$M,$B38,'Estruturante Móvel'!$C:$C,"&lt;&gt;PREVISTO",'Estruturante Móvel'!$G:$G,HX$4,'Estruturante Móvel'!$L:$L,'CRONOGRAMA_CONST+MIGRACAO'!HN$9))</f>
        <v>0</v>
      </c>
      <c r="HZ41" s="139">
        <f>(COUNTIFS('Estruturante Móvel'!$M:$M,$B41,'Estruturante Móvel'!$AM:$AM,HZ$4))-(COUNTIFS('Estruturante Móvel'!$M:$M,$B41,'Estruturante Móvel'!$AM:$AM,HZ$4,'Estruturante Móvel'!$AQ:$AQ,"REPARO FO"))</f>
        <v>0</v>
      </c>
      <c r="IA41" s="140">
        <f>(COUNTIFS('Estruturante Móvel'!$M:$M,$B38,'Estruturante Móvel'!$C:$C,"&lt;&gt;PREVISTO",'Estruturante Móvel'!$G:$G,HZ$4,'Estruturante Móvel'!$L:$L,'CRONOGRAMA_CONST+MIGRACAO'!HP$9))</f>
        <v>0</v>
      </c>
      <c r="IB41" s="139">
        <f>(COUNTIFS('Estruturante Móvel'!$M:$M,$B41,'Estruturante Móvel'!$AM:$AM,IB$4))-(COUNTIFS('Estruturante Móvel'!$M:$M,$B41,'Estruturante Móvel'!$AM:$AM,IB$4,'Estruturante Móvel'!$AQ:$AQ,"REPARO FO"))</f>
        <v>0</v>
      </c>
      <c r="IC41" s="140">
        <f>(COUNTIFS('Estruturante Móvel'!$M:$M,$B38,'Estruturante Móvel'!$C:$C,"&lt;&gt;PREVISTO",'Estruturante Móvel'!$G:$G,IB$4,'Estruturante Móvel'!$L:$L,'CRONOGRAMA_CONST+MIGRACAO'!HR$9))</f>
        <v>0</v>
      </c>
      <c r="ID41" s="139">
        <f>(COUNTIFS('Estruturante Móvel'!$M:$M,$B41,'Estruturante Móvel'!$AM:$AM,ID$4))-(COUNTIFS('Estruturante Móvel'!$M:$M,$B41,'Estruturante Móvel'!$AM:$AM,ID$4,'Estruturante Móvel'!$AQ:$AQ,"REPARO FO"))</f>
        <v>0</v>
      </c>
      <c r="IE41" s="140">
        <f>(COUNTIFS('Estruturante Móvel'!$M:$M,$B38,'Estruturante Móvel'!$C:$C,"&lt;&gt;PREVISTO",'Estruturante Móvel'!$G:$G,ID$4,'Estruturante Móvel'!$L:$L,'CRONOGRAMA_CONST+MIGRACAO'!HT$9))</f>
        <v>0</v>
      </c>
      <c r="IF41" s="139">
        <f>(COUNTIFS('Estruturante Móvel'!$M:$M,$B41,'Estruturante Móvel'!$AM:$AM,IF$4))-(COUNTIFS('Estruturante Móvel'!$M:$M,$B41,'Estruturante Móvel'!$AM:$AM,IF$4,'Estruturante Móvel'!$AQ:$AQ,"REPARO FO"))</f>
        <v>0</v>
      </c>
      <c r="IG41" s="140">
        <f>(COUNTIFS('Estruturante Móvel'!$M:$M,$B38,'Estruturante Móvel'!$C:$C,"&lt;&gt;PREVISTO",'Estruturante Móvel'!$G:$G,IF$4,'Estruturante Móvel'!$L:$L,'CRONOGRAMA_CONST+MIGRACAO'!HV$9))</f>
        <v>0</v>
      </c>
      <c r="IH41" s="139">
        <f>(COUNTIFS('Estruturante Móvel'!$M:$M,$B41,'Estruturante Móvel'!$AM:$AM,IH$4))-(COUNTIFS('Estruturante Móvel'!$M:$M,$B41,'Estruturante Móvel'!$AM:$AM,IH$4,'Estruturante Móvel'!$AQ:$AQ,"REPARO FO"))</f>
        <v>0</v>
      </c>
      <c r="II41" s="140">
        <f>(COUNTIFS('Estruturante Móvel'!$M:$M,$B38,'Estruturante Móvel'!$C:$C,"&lt;&gt;PREVISTO",'Estruturante Móvel'!$G:$G,IH$4,'Estruturante Móvel'!$L:$L,'CRONOGRAMA_CONST+MIGRACAO'!HX$9))</f>
        <v>0</v>
      </c>
      <c r="IJ41" s="139">
        <f>(COUNTIFS('Estruturante Móvel'!$M:$M,$B41,'Estruturante Móvel'!$AM:$AM,IJ$4))-(COUNTIFS('Estruturante Móvel'!$M:$M,$B41,'Estruturante Móvel'!$AM:$AM,IJ$4,'Estruturante Móvel'!$AQ:$AQ,"REPARO FO"))</f>
        <v>0</v>
      </c>
      <c r="IK41" s="140">
        <f>(COUNTIFS('Estruturante Móvel'!$M:$M,$B38,'Estruturante Móvel'!$C:$C,"&lt;&gt;PREVISTO",'Estruturante Móvel'!$G:$G,IJ$4,'Estruturante Móvel'!$L:$L,'CRONOGRAMA_CONST+MIGRACAO'!HZ$9))</f>
        <v>0</v>
      </c>
      <c r="IL41" s="139">
        <f>(COUNTIFS('Estruturante Móvel'!$M:$M,$B41,'Estruturante Móvel'!$AM:$AM,IL$4))-(COUNTIFS('Estruturante Móvel'!$M:$M,$B41,'Estruturante Móvel'!$AM:$AM,IL$4,'Estruturante Móvel'!$AQ:$AQ,"REPARO FO"))</f>
        <v>0</v>
      </c>
      <c r="IM41" s="140">
        <f>(COUNTIFS('Estruturante Móvel'!$M:$M,$B38,'Estruturante Móvel'!$C:$C,"&lt;&gt;PREVISTO",'Estruturante Móvel'!$G:$G,IL$4,'Estruturante Móvel'!$L:$L,'CRONOGRAMA_CONST+MIGRACAO'!IB$9))</f>
        <v>0</v>
      </c>
      <c r="IN41" s="139">
        <f>(COUNTIFS('Estruturante Móvel'!$M:$M,$B41,'Estruturante Móvel'!$AM:$AM,IN$4))-(COUNTIFS('Estruturante Móvel'!$M:$M,$B41,'Estruturante Móvel'!$AM:$AM,IN$4,'Estruturante Móvel'!$AQ:$AQ,"REPARO FO"))</f>
        <v>0</v>
      </c>
      <c r="IO41" s="140">
        <f>(COUNTIFS('Estruturante Móvel'!$M:$M,$B38,'Estruturante Móvel'!$C:$C,"&lt;&gt;PREVISTO",'Estruturante Móvel'!$G:$G,IN$4,'Estruturante Móvel'!$L:$L,'CRONOGRAMA_CONST+MIGRACAO'!ID$9))</f>
        <v>0</v>
      </c>
      <c r="IP41" s="139">
        <f>(COUNTIFS('Estruturante Móvel'!$M:$M,$B41,'Estruturante Móvel'!$AM:$AM,IP$4))-(COUNTIFS('Estruturante Móvel'!$M:$M,$B41,'Estruturante Móvel'!$AM:$AM,IP$4,'Estruturante Móvel'!$AQ:$AQ,"REPARO FO"))</f>
        <v>0</v>
      </c>
      <c r="IQ41" s="140">
        <f>(COUNTIFS('Estruturante Móvel'!$M:$M,$B38,'Estruturante Móvel'!$C:$C,"&lt;&gt;PREVISTO",'Estruturante Móvel'!$G:$G,IP$4,'Estruturante Móvel'!$L:$L,'CRONOGRAMA_CONST+MIGRACAO'!IF$9))</f>
        <v>0</v>
      </c>
      <c r="IR41" s="139">
        <f>(COUNTIFS('Estruturante Móvel'!$M:$M,$B41,'Estruturante Móvel'!$AM:$AM,IR$4))-(COUNTIFS('Estruturante Móvel'!$M:$M,$B41,'Estruturante Móvel'!$AM:$AM,IR$4,'Estruturante Móvel'!$AQ:$AQ,"REPARO FO"))</f>
        <v>0</v>
      </c>
      <c r="IS41" s="140">
        <f>(COUNTIFS('Estruturante Móvel'!$M:$M,$B38,'Estruturante Móvel'!$C:$C,"&lt;&gt;PREVISTO",'Estruturante Móvel'!$G:$G,IR$4,'Estruturante Móvel'!$L:$L,'CRONOGRAMA_CONST+MIGRACAO'!IH$9))</f>
        <v>0</v>
      </c>
      <c r="IT41" s="139">
        <f>(COUNTIFS('Estruturante Móvel'!$M:$M,$B41,'Estruturante Móvel'!$AM:$AM,IT$4))-(COUNTIFS('Estruturante Móvel'!$M:$M,$B41,'Estruturante Móvel'!$AM:$AM,IT$4,'Estruturante Móvel'!$AQ:$AQ,"REPARO FO"))</f>
        <v>0</v>
      </c>
      <c r="IU41" s="140">
        <f>(COUNTIFS('Estruturante Móvel'!$M:$M,$B38,'Estruturante Móvel'!$C:$C,"&lt;&gt;PREVISTO",'Estruturante Móvel'!$G:$G,IT$4,'Estruturante Móvel'!$L:$L,'CRONOGRAMA_CONST+MIGRACAO'!IJ$9))</f>
        <v>0</v>
      </c>
      <c r="IV41" s="139">
        <f>(COUNTIFS('Estruturante Móvel'!$M:$M,$B41,'Estruturante Móvel'!$AM:$AM,IV$4))-(COUNTIFS('Estruturante Móvel'!$M:$M,$B41,'Estruturante Móvel'!$AM:$AM,IV$4,'Estruturante Móvel'!$AQ:$AQ,"REPARO FO"))</f>
        <v>0</v>
      </c>
      <c r="IW41" s="140">
        <f>(COUNTIFS('Estruturante Móvel'!$M:$M,$B38,'Estruturante Móvel'!$C:$C,"&lt;&gt;PREVISTO",'Estruturante Móvel'!$G:$G,IV$4,'Estruturante Móvel'!$L:$L,'CRONOGRAMA_CONST+MIGRACAO'!IL$9))</f>
        <v>0</v>
      </c>
      <c r="IX41" s="139">
        <f>(COUNTIFS('Estruturante Móvel'!$M:$M,$B41,'Estruturante Móvel'!$AM:$AM,IX$4))-(COUNTIFS('Estruturante Móvel'!$M:$M,$B41,'Estruturante Móvel'!$AM:$AM,IX$4,'Estruturante Móvel'!$AQ:$AQ,"REPARO FO"))</f>
        <v>0</v>
      </c>
      <c r="IY41" s="140">
        <f>(COUNTIFS('Estruturante Móvel'!$M:$M,$B38,'Estruturante Móvel'!$C:$C,"&lt;&gt;PREVISTO",'Estruturante Móvel'!$G:$G,IX$4,'Estruturante Móvel'!$L:$L,'CRONOGRAMA_CONST+MIGRACAO'!IN$9))</f>
        <v>0</v>
      </c>
      <c r="IZ41" s="139">
        <f>(COUNTIFS('Estruturante Móvel'!$M:$M,$B41,'Estruturante Móvel'!$AM:$AM,IZ$4))-(COUNTIFS('Estruturante Móvel'!$M:$M,$B41,'Estruturante Móvel'!$AM:$AM,IZ$4,'Estruturante Móvel'!$AQ:$AQ,"REPARO FO"))</f>
        <v>0</v>
      </c>
      <c r="JA41" s="140">
        <f>(COUNTIFS('Estruturante Móvel'!$M:$M,$B38,'Estruturante Móvel'!$C:$C,"&lt;&gt;PREVISTO",'Estruturante Móvel'!$G:$G,IZ$4,'Estruturante Móvel'!$L:$L,'CRONOGRAMA_CONST+MIGRACAO'!IP$9))</f>
        <v>0</v>
      </c>
      <c r="JB41" s="139">
        <f>(COUNTIFS('Estruturante Móvel'!$M:$M,$B41,'Estruturante Móvel'!$AM:$AM,JB$4))-(COUNTIFS('Estruturante Móvel'!$M:$M,$B41,'Estruturante Móvel'!$AM:$AM,JB$4,'Estruturante Móvel'!$AQ:$AQ,"REPARO FO"))</f>
        <v>0</v>
      </c>
      <c r="JC41" s="140">
        <f>(COUNTIFS('Estruturante Móvel'!$M:$M,$B38,'Estruturante Móvel'!$C:$C,"&lt;&gt;PREVISTO",'Estruturante Móvel'!$G:$G,JB$4,'Estruturante Móvel'!$L:$L,'CRONOGRAMA_CONST+MIGRACAO'!IR$9))</f>
        <v>0</v>
      </c>
      <c r="JD41" s="139">
        <f>(COUNTIFS('Estruturante Móvel'!$M:$M,$B41,'Estruturante Móvel'!$AM:$AM,JD$4))-(COUNTIFS('Estruturante Móvel'!$M:$M,$B41,'Estruturante Móvel'!$AM:$AM,JD$4,'Estruturante Móvel'!$AQ:$AQ,"REPARO FO"))</f>
        <v>0</v>
      </c>
      <c r="JE41" s="140">
        <f>(COUNTIFS('Estruturante Móvel'!$M:$M,$B38,'Estruturante Móvel'!$C:$C,"&lt;&gt;PREVISTO",'Estruturante Móvel'!$G:$G,JD$4,'Estruturante Móvel'!$L:$L,'CRONOGRAMA_CONST+MIGRACAO'!IT$9))</f>
        <v>0</v>
      </c>
      <c r="JF41" s="139">
        <f>(COUNTIFS('Estruturante Móvel'!$M:$M,$B41,'Estruturante Móvel'!$AM:$AM,JF$4))-(COUNTIFS('Estruturante Móvel'!$M:$M,$B41,'Estruturante Móvel'!$AM:$AM,JF$4,'Estruturante Móvel'!$AQ:$AQ,"REPARO FO"))</f>
        <v>0</v>
      </c>
      <c r="JG41" s="140">
        <f>(COUNTIFS('Estruturante Móvel'!$M:$M,$B38,'Estruturante Móvel'!$C:$C,"&lt;&gt;PREVISTO",'Estruturante Móvel'!$G:$G,JF$4,'Estruturante Móvel'!$L:$L,'CRONOGRAMA_CONST+MIGRACAO'!IV$9))</f>
        <v>0</v>
      </c>
      <c r="JH41" s="139">
        <f>(COUNTIFS('Estruturante Móvel'!$M:$M,$B41,'Estruturante Móvel'!$AM:$AM,JH$4))-(COUNTIFS('Estruturante Móvel'!$M:$M,$B41,'Estruturante Móvel'!$AM:$AM,JH$4,'Estruturante Móvel'!$AQ:$AQ,"REPARO FO"))</f>
        <v>0</v>
      </c>
      <c r="JI41" s="140">
        <f>(COUNTIFS('Estruturante Móvel'!$M:$M,$B38,'Estruturante Móvel'!$C:$C,"&lt;&gt;PREVISTO",'Estruturante Móvel'!$G:$G,JH$4,'Estruturante Móvel'!$L:$L,'CRONOGRAMA_CONST+MIGRACAO'!IX$9))</f>
        <v>0</v>
      </c>
      <c r="JJ41" s="139">
        <f>(COUNTIFS('Estruturante Móvel'!$M:$M,$B41,'Estruturante Móvel'!$AM:$AM,JJ$4))-(COUNTIFS('Estruturante Móvel'!$M:$M,$B41,'Estruturante Móvel'!$AM:$AM,JJ$4,'Estruturante Móvel'!$AQ:$AQ,"REPARO FO"))</f>
        <v>0</v>
      </c>
      <c r="JK41" s="140">
        <f>(COUNTIFS('Estruturante Móvel'!$M:$M,$B38,'Estruturante Móvel'!$C:$C,"&lt;&gt;PREVISTO",'Estruturante Móvel'!$G:$G,JJ$4,'Estruturante Móvel'!$L:$L,'CRONOGRAMA_CONST+MIGRACAO'!IZ$9))</f>
        <v>0</v>
      </c>
      <c r="JL41" s="139">
        <f>(COUNTIFS('Estruturante Móvel'!$M:$M,$B41,'Estruturante Móvel'!$AM:$AM,JL$4))-(COUNTIFS('Estruturante Móvel'!$M:$M,$B41,'Estruturante Móvel'!$AM:$AM,JL$4,'Estruturante Móvel'!$AQ:$AQ,"REPARO FO"))</f>
        <v>0</v>
      </c>
      <c r="JM41" s="140">
        <f>(COUNTIFS('Estruturante Móvel'!$M:$M,$B38,'Estruturante Móvel'!$C:$C,"&lt;&gt;PREVISTO",'Estruturante Móvel'!$G:$G,JL$4,'Estruturante Móvel'!$L:$L,'CRONOGRAMA_CONST+MIGRACAO'!JB$9))</f>
        <v>0</v>
      </c>
      <c r="JN41" s="139">
        <f>(COUNTIFS('Estruturante Móvel'!$M:$M,$B41,'Estruturante Móvel'!$AM:$AM,JN$4))-(COUNTIFS('Estruturante Móvel'!$M:$M,$B41,'Estruturante Móvel'!$AM:$AM,JN$4,'Estruturante Móvel'!$AQ:$AQ,"REPARO FO"))</f>
        <v>0</v>
      </c>
      <c r="JO41" s="140">
        <f>(COUNTIFS('Estruturante Móvel'!$M:$M,$B38,'Estruturante Móvel'!$C:$C,"&lt;&gt;PREVISTO",'Estruturante Móvel'!$G:$G,JN$4,'Estruturante Móvel'!$L:$L,'CRONOGRAMA_CONST+MIGRACAO'!JD$9))</f>
        <v>0</v>
      </c>
      <c r="JP41" s="139">
        <f>(COUNTIFS('Estruturante Móvel'!$M:$M,$B41,'Estruturante Móvel'!$AM:$AM,JP$4))-(COUNTIFS('Estruturante Móvel'!$M:$M,$B41,'Estruturante Móvel'!$AM:$AM,JP$4,'Estruturante Móvel'!$AQ:$AQ,"REPARO FO"))</f>
        <v>0</v>
      </c>
      <c r="JQ41" s="140">
        <f>(COUNTIFS('Estruturante Móvel'!$M:$M,$B38,'Estruturante Móvel'!$C:$C,"&lt;&gt;PREVISTO",'Estruturante Móvel'!$G:$G,JP$4,'Estruturante Móvel'!$L:$L,'CRONOGRAMA_CONST+MIGRACAO'!JF$9))</f>
        <v>0</v>
      </c>
      <c r="JR41" s="139">
        <f>(COUNTIFS('Estruturante Móvel'!$M:$M,$B41,'Estruturante Móvel'!$AM:$AM,JR$4))-(COUNTIFS('Estruturante Móvel'!$M:$M,$B41,'Estruturante Móvel'!$AM:$AM,JR$4,'Estruturante Móvel'!$AQ:$AQ,"REPARO FO"))</f>
        <v>0</v>
      </c>
      <c r="JS41" s="140">
        <f>(COUNTIFS('Estruturante Móvel'!$M:$M,$B38,'Estruturante Móvel'!$C:$C,"&lt;&gt;PREVISTO",'Estruturante Móvel'!$G:$G,JR$4,'Estruturante Móvel'!$L:$L,'CRONOGRAMA_CONST+MIGRACAO'!JH$9))</f>
        <v>0</v>
      </c>
      <c r="JT41" s="139">
        <f>(COUNTIFS('Estruturante Móvel'!$M:$M,$B41,'Estruturante Móvel'!$AM:$AM,JT$4))-(COUNTIFS('Estruturante Móvel'!$M:$M,$B41,'Estruturante Móvel'!$AM:$AM,JT$4,'Estruturante Móvel'!$AQ:$AQ,"REPARO FO"))</f>
        <v>0</v>
      </c>
      <c r="JU41" s="140">
        <f>(COUNTIFS('Estruturante Móvel'!$M:$M,$B38,'Estruturante Móvel'!$C:$C,"&lt;&gt;PREVISTO",'Estruturante Móvel'!$G:$G,JT$4,'Estruturante Móvel'!$L:$L,'CRONOGRAMA_CONST+MIGRACAO'!JJ$9))</f>
        <v>0</v>
      </c>
      <c r="JV41" s="139">
        <f>(COUNTIFS('Estruturante Móvel'!$M:$M,$B41,'Estruturante Móvel'!$AM:$AM,JV$4))-(COUNTIFS('Estruturante Móvel'!$M:$M,$B41,'Estruturante Móvel'!$AM:$AM,JV$4,'Estruturante Móvel'!$AQ:$AQ,"REPARO FO"))</f>
        <v>0</v>
      </c>
      <c r="JW41" s="140">
        <f>(COUNTIFS('Estruturante Móvel'!$M:$M,$B38,'Estruturante Móvel'!$C:$C,"&lt;&gt;PREVISTO",'Estruturante Móvel'!$G:$G,JV$4,'Estruturante Móvel'!$L:$L,'CRONOGRAMA_CONST+MIGRACAO'!JL$9))</f>
        <v>0</v>
      </c>
      <c r="JX41" s="139">
        <f>(COUNTIFS('Estruturante Móvel'!$M:$M,$B41,'Estruturante Móvel'!$AM:$AM,JX$4))-(COUNTIFS('Estruturante Móvel'!$M:$M,$B41,'Estruturante Móvel'!$AM:$AM,JX$4,'Estruturante Móvel'!$AQ:$AQ,"REPARO FO"))</f>
        <v>0</v>
      </c>
      <c r="JY41" s="140">
        <f>(COUNTIFS('Estruturante Móvel'!$M:$M,$B38,'Estruturante Móvel'!$C:$C,"&lt;&gt;PREVISTO",'Estruturante Móvel'!$G:$G,JX$4,'Estruturante Móvel'!$L:$L,'CRONOGRAMA_CONST+MIGRACAO'!JN$9))</f>
        <v>0</v>
      </c>
      <c r="JZ41" s="139">
        <f>(COUNTIFS('Estruturante Móvel'!$M:$M,$B41,'Estruturante Móvel'!$AM:$AM,JZ$4))-(COUNTIFS('Estruturante Móvel'!$M:$M,$B41,'Estruturante Móvel'!$AM:$AM,JZ$4,'Estruturante Móvel'!$AQ:$AQ,"REPARO FO"))</f>
        <v>0</v>
      </c>
      <c r="KA41" s="140">
        <f>(COUNTIFS('Estruturante Móvel'!$M:$M,$B38,'Estruturante Móvel'!$C:$C,"&lt;&gt;PREVISTO",'Estruturante Móvel'!$G:$G,JZ$4,'Estruturante Móvel'!$L:$L,'CRONOGRAMA_CONST+MIGRACAO'!JP$9))</f>
        <v>0</v>
      </c>
      <c r="KB41" s="139">
        <f>(COUNTIFS('Estruturante Móvel'!$M:$M,$B41,'Estruturante Móvel'!$AM:$AM,KB$4))-(COUNTIFS('Estruturante Móvel'!$M:$M,$B41,'Estruturante Móvel'!$AM:$AM,KB$4,'Estruturante Móvel'!$AQ:$AQ,"REPARO FO"))</f>
        <v>0</v>
      </c>
      <c r="KC41" s="140">
        <f>(COUNTIFS('Estruturante Móvel'!$M:$M,$B38,'Estruturante Móvel'!$C:$C,"&lt;&gt;PREVISTO",'Estruturante Móvel'!$G:$G,KB$4,'Estruturante Móvel'!$L:$L,'CRONOGRAMA_CONST+MIGRACAO'!JR$9))</f>
        <v>0</v>
      </c>
      <c r="KD41" s="139">
        <f>(COUNTIFS('Estruturante Móvel'!$M:$M,$B41,'Estruturante Móvel'!$AM:$AM,KD$4))-(COUNTIFS('Estruturante Móvel'!$M:$M,$B41,'Estruturante Móvel'!$AM:$AM,KD$4,'Estruturante Móvel'!$AQ:$AQ,"REPARO FO"))</f>
        <v>0</v>
      </c>
      <c r="KE41" s="140">
        <f>(COUNTIFS('Estruturante Móvel'!$M:$M,$B38,'Estruturante Móvel'!$C:$C,"&lt;&gt;PREVISTO",'Estruturante Móvel'!$G:$G,KD$4,'Estruturante Móvel'!$L:$L,'CRONOGRAMA_CONST+MIGRACAO'!JT$9))</f>
        <v>0</v>
      </c>
      <c r="KF41" s="139">
        <f>(COUNTIFS('Estruturante Móvel'!$M:$M,$B41,'Estruturante Móvel'!$AM:$AM,KF$4))-(COUNTIFS('Estruturante Móvel'!$M:$M,$B41,'Estruturante Móvel'!$AM:$AM,KF$4,'Estruturante Móvel'!$AQ:$AQ,"REPARO FO"))</f>
        <v>0</v>
      </c>
      <c r="KG41" s="140">
        <f>(COUNTIFS('Estruturante Móvel'!$M:$M,$B38,'Estruturante Móvel'!$C:$C,"&lt;&gt;PREVISTO",'Estruturante Móvel'!$G:$G,KF$4,'Estruturante Móvel'!$L:$L,'CRONOGRAMA_CONST+MIGRACAO'!JV$9))</f>
        <v>0</v>
      </c>
      <c r="KH41" s="139">
        <f>(COUNTIFS('Estruturante Móvel'!$M:$M,$B41,'Estruturante Móvel'!$AM:$AM,KH$4))-(COUNTIFS('Estruturante Móvel'!$M:$M,$B41,'Estruturante Móvel'!$AM:$AM,KH$4,'Estruturante Móvel'!$AQ:$AQ,"REPARO FO"))</f>
        <v>0</v>
      </c>
      <c r="KI41" s="140">
        <f>(COUNTIFS('Estruturante Móvel'!$M:$M,$B38,'Estruturante Móvel'!$C:$C,"&lt;&gt;PREVISTO",'Estruturante Móvel'!$G:$G,KH$4,'Estruturante Móvel'!$L:$L,'CRONOGRAMA_CONST+MIGRACAO'!JX$9))</f>
        <v>0</v>
      </c>
      <c r="KJ41" s="139">
        <f>(COUNTIFS('Estruturante Móvel'!$M:$M,$B41,'Estruturante Móvel'!$AM:$AM,KJ$4))-(COUNTIFS('Estruturante Móvel'!$M:$M,$B41,'Estruturante Móvel'!$AM:$AM,KJ$4,'Estruturante Móvel'!$AQ:$AQ,"REPARO FO"))</f>
        <v>0</v>
      </c>
      <c r="KK41" s="140">
        <f>(COUNTIFS('Estruturante Móvel'!$M:$M,$B38,'Estruturante Móvel'!$C:$C,"&lt;&gt;PREVISTO",'Estruturante Móvel'!$G:$G,KJ$4,'Estruturante Móvel'!$L:$L,'CRONOGRAMA_CONST+MIGRACAO'!JZ$9))</f>
        <v>0</v>
      </c>
      <c r="KL41" s="139">
        <f>(COUNTIFS('Estruturante Móvel'!$M:$M,$B41,'Estruturante Móvel'!$AM:$AM,KL$4))-(COUNTIFS('Estruturante Móvel'!$M:$M,$B41,'Estruturante Móvel'!$AM:$AM,KL$4,'Estruturante Móvel'!$AQ:$AQ,"REPARO FO"))</f>
        <v>0</v>
      </c>
      <c r="KM41" s="140">
        <f>(COUNTIFS('Estruturante Móvel'!$M:$M,$B38,'Estruturante Móvel'!$C:$C,"&lt;&gt;PREVISTO",'Estruturante Móvel'!$G:$G,KL$4,'Estruturante Móvel'!$L:$L,'CRONOGRAMA_CONST+MIGRACAO'!KB$9))</f>
        <v>0</v>
      </c>
      <c r="KN41" s="139">
        <f>(COUNTIFS('Estruturante Móvel'!$M:$M,$B41,'Estruturante Móvel'!$AM:$AM,KN$4))-(COUNTIFS('Estruturante Móvel'!$M:$M,$B41,'Estruturante Móvel'!$AM:$AM,KN$4,'Estruturante Móvel'!$AQ:$AQ,"REPARO FO"))</f>
        <v>0</v>
      </c>
      <c r="KO41" s="140">
        <f>(COUNTIFS('Estruturante Móvel'!$M:$M,$B38,'Estruturante Móvel'!$C:$C,"&lt;&gt;PREVISTO",'Estruturante Móvel'!$G:$G,KN$4,'Estruturante Móvel'!$L:$L,'CRONOGRAMA_CONST+MIGRACAO'!KD$9))</f>
        <v>0</v>
      </c>
      <c r="KP41" s="139">
        <f>(COUNTIFS('Estruturante Móvel'!$M:$M,$B41,'Estruturante Móvel'!$AM:$AM,KP$4))-(COUNTIFS('Estruturante Móvel'!$M:$M,$B41,'Estruturante Móvel'!$AM:$AM,KP$4,'Estruturante Móvel'!$AQ:$AQ,"REPARO FO"))</f>
        <v>0</v>
      </c>
      <c r="KQ41" s="140">
        <f>(COUNTIFS('Estruturante Móvel'!$M:$M,$B38,'Estruturante Móvel'!$C:$C,"&lt;&gt;PREVISTO",'Estruturante Móvel'!$G:$G,KP$4,'Estruturante Móvel'!$L:$L,'CRONOGRAMA_CONST+MIGRACAO'!KF$9))</f>
        <v>0</v>
      </c>
      <c r="KR41" s="139">
        <f>(COUNTIFS('Estruturante Móvel'!$M:$M,$B41,'Estruturante Móvel'!$AM:$AM,KR$4))-(COUNTIFS('Estruturante Móvel'!$M:$M,$B41,'Estruturante Móvel'!$AM:$AM,KR$4,'Estruturante Móvel'!$AQ:$AQ,"REPARO FO"))</f>
        <v>0</v>
      </c>
      <c r="KS41" s="140">
        <f>(COUNTIFS('Estruturante Móvel'!$M:$M,$B38,'Estruturante Móvel'!$C:$C,"&lt;&gt;PREVISTO",'Estruturante Móvel'!$G:$G,KR$4,'Estruturante Móvel'!$L:$L,'CRONOGRAMA_CONST+MIGRACAO'!KH$9))</f>
        <v>0</v>
      </c>
      <c r="KT41" s="139">
        <f>(COUNTIFS('Estruturante Móvel'!$M:$M,$B41,'Estruturante Móvel'!$AM:$AM,KT$4))-(COUNTIFS('Estruturante Móvel'!$M:$M,$B41,'Estruturante Móvel'!$AM:$AM,KT$4,'Estruturante Móvel'!$AQ:$AQ,"REPARO FO"))</f>
        <v>0</v>
      </c>
      <c r="KU41" s="140">
        <f>(COUNTIFS('Estruturante Móvel'!$M:$M,$B38,'Estruturante Móvel'!$C:$C,"&lt;&gt;PREVISTO",'Estruturante Móvel'!$G:$G,KT$4,'Estruturante Móvel'!$L:$L,'CRONOGRAMA_CONST+MIGRACAO'!KJ$9))</f>
        <v>0</v>
      </c>
      <c r="KV41" s="139">
        <f>(COUNTIFS('Estruturante Móvel'!$M:$M,$B41,'Estruturante Móvel'!$AM:$AM,KV$4))-(COUNTIFS('Estruturante Móvel'!$M:$M,$B41,'Estruturante Móvel'!$AM:$AM,KV$4,'Estruturante Móvel'!$AQ:$AQ,"REPARO FO"))</f>
        <v>0</v>
      </c>
      <c r="KW41" s="140">
        <f>(COUNTIFS('Estruturante Móvel'!$M:$M,$B38,'Estruturante Móvel'!$C:$C,"&lt;&gt;PREVISTO",'Estruturante Móvel'!$G:$G,KV$4,'Estruturante Móvel'!$L:$L,'CRONOGRAMA_CONST+MIGRACAO'!KL$9))</f>
        <v>0</v>
      </c>
      <c r="KX41" s="139">
        <f>(COUNTIFS('Estruturante Móvel'!$M:$M,$B41,'Estruturante Móvel'!$AM:$AM,KX$4))-(COUNTIFS('Estruturante Móvel'!$M:$M,$B41,'Estruturante Móvel'!$AM:$AM,KX$4,'Estruturante Móvel'!$AQ:$AQ,"REPARO FO"))</f>
        <v>0</v>
      </c>
      <c r="KY41" s="140">
        <f>(COUNTIFS('Estruturante Móvel'!$M:$M,$B38,'Estruturante Móvel'!$C:$C,"&lt;&gt;PREVISTO",'Estruturante Móvel'!$G:$G,KX$4,'Estruturante Móvel'!$L:$L,'CRONOGRAMA_CONST+MIGRACAO'!KN$9))</f>
        <v>0</v>
      </c>
      <c r="KZ41" s="139">
        <f>(COUNTIFS('Estruturante Móvel'!$M:$M,$B41,'Estruturante Móvel'!$AM:$AM,KZ$4))-(COUNTIFS('Estruturante Móvel'!$M:$M,$B41,'Estruturante Móvel'!$AM:$AM,KZ$4,'Estruturante Móvel'!$AQ:$AQ,"REPARO FO"))</f>
        <v>0</v>
      </c>
      <c r="LA41" s="140">
        <f>(COUNTIFS('Estruturante Móvel'!$M:$M,$B38,'Estruturante Móvel'!$C:$C,"&lt;&gt;PREVISTO",'Estruturante Móvel'!$G:$G,KZ$4,'Estruturante Móvel'!$L:$L,'CRONOGRAMA_CONST+MIGRACAO'!KP$9))</f>
        <v>0</v>
      </c>
      <c r="LB41" s="139">
        <f>(COUNTIFS('Estruturante Móvel'!$M:$M,$B41,'Estruturante Móvel'!$AM:$AM,LB$4))-(COUNTIFS('Estruturante Móvel'!$M:$M,$B41,'Estruturante Móvel'!$AM:$AM,LB$4,'Estruturante Móvel'!$AQ:$AQ,"REPARO FO"))</f>
        <v>0</v>
      </c>
      <c r="LC41" s="140">
        <f>(COUNTIFS('Estruturante Móvel'!$M:$M,$B38,'Estruturante Móvel'!$C:$C,"&lt;&gt;PREVISTO",'Estruturante Móvel'!$G:$G,LB$4,'Estruturante Móvel'!$L:$L,'CRONOGRAMA_CONST+MIGRACAO'!KR$9))</f>
        <v>0</v>
      </c>
      <c r="LD41" s="139">
        <f>(COUNTIFS('Estruturante Móvel'!$M:$M,$B41,'Estruturante Móvel'!$AM:$AM,LD$4))-(COUNTIFS('Estruturante Móvel'!$M:$M,$B41,'Estruturante Móvel'!$AM:$AM,LD$4,'Estruturante Móvel'!$AQ:$AQ,"REPARO FO"))</f>
        <v>0</v>
      </c>
      <c r="LE41" s="140">
        <f>(COUNTIFS('Estruturante Móvel'!$M:$M,$B38,'Estruturante Móvel'!$C:$C,"&lt;&gt;PREVISTO",'Estruturante Móvel'!$G:$G,LD$4,'Estruturante Móvel'!$L:$L,'CRONOGRAMA_CONST+MIGRACAO'!KT$9))</f>
        <v>0</v>
      </c>
      <c r="LF41" s="139">
        <f>(COUNTIFS('Estruturante Móvel'!$M:$M,$B41,'Estruturante Móvel'!$AM:$AM,LF$4))-(COUNTIFS('Estruturante Móvel'!$M:$M,$B41,'Estruturante Móvel'!$AM:$AM,LF$4,'Estruturante Móvel'!$AQ:$AQ,"REPARO FO"))</f>
        <v>0</v>
      </c>
      <c r="LG41" s="140">
        <f>(COUNTIFS('Estruturante Móvel'!$M:$M,$B38,'Estruturante Móvel'!$C:$C,"&lt;&gt;PREVISTO",'Estruturante Móvel'!$G:$G,LF$4,'Estruturante Móvel'!$L:$L,'CRONOGRAMA_CONST+MIGRACAO'!KV$9))</f>
        <v>0</v>
      </c>
      <c r="LH41" s="139">
        <f>(COUNTIFS('Estruturante Móvel'!$M:$M,$B41,'Estruturante Móvel'!$AM:$AM,LH$4))-(COUNTIFS('Estruturante Móvel'!$M:$M,$B41,'Estruturante Móvel'!$AM:$AM,LH$4,'Estruturante Móvel'!$AQ:$AQ,"REPARO FO"))</f>
        <v>0</v>
      </c>
      <c r="LI41" s="140">
        <f>(COUNTIFS('Estruturante Móvel'!$M:$M,$B38,'Estruturante Móvel'!$C:$C,"&lt;&gt;PREVISTO",'Estruturante Móvel'!$G:$G,LH$4,'Estruturante Móvel'!$L:$L,'CRONOGRAMA_CONST+MIGRACAO'!KX$9))</f>
        <v>0</v>
      </c>
      <c r="LJ41" s="139">
        <f>(COUNTIFS('Estruturante Móvel'!$M:$M,$B41,'Estruturante Móvel'!$AM:$AM,LJ$4))-(COUNTIFS('Estruturante Móvel'!$M:$M,$B41,'Estruturante Móvel'!$AM:$AM,LJ$4,'Estruturante Móvel'!$AQ:$AQ,"REPARO FO"))</f>
        <v>0</v>
      </c>
      <c r="LK41" s="140">
        <f>(COUNTIFS('Estruturante Móvel'!$M:$M,$B38,'Estruturante Móvel'!$C:$C,"&lt;&gt;PREVISTO",'Estruturante Móvel'!$G:$G,LJ$4,'Estruturante Móvel'!$L:$L,'CRONOGRAMA_CONST+MIGRACAO'!KZ$9))</f>
        <v>0</v>
      </c>
      <c r="LL41" s="139">
        <f>(COUNTIFS('Estruturante Móvel'!$M:$M,$B41,'Estruturante Móvel'!$AM:$AM,LL$4))-(COUNTIFS('Estruturante Móvel'!$M:$M,$B41,'Estruturante Móvel'!$AM:$AM,LL$4,'Estruturante Móvel'!$AQ:$AQ,"REPARO FO"))</f>
        <v>0</v>
      </c>
      <c r="LM41" s="140">
        <f>(COUNTIFS('Estruturante Móvel'!$M:$M,$B38,'Estruturante Móvel'!$C:$C,"&lt;&gt;PREVISTO",'Estruturante Móvel'!$G:$G,LL$4,'Estruturante Móvel'!$L:$L,'CRONOGRAMA_CONST+MIGRACAO'!LB$9))</f>
        <v>0</v>
      </c>
      <c r="LN41" s="139">
        <f>(COUNTIFS('Estruturante Móvel'!$M:$M,$B41,'Estruturante Móvel'!$AM:$AM,LN$4))-(COUNTIFS('Estruturante Móvel'!$M:$M,$B41,'Estruturante Móvel'!$AM:$AM,LN$4,'Estruturante Móvel'!$AQ:$AQ,"REPARO FO"))</f>
        <v>0</v>
      </c>
      <c r="LO41" s="140">
        <f>(COUNTIFS('Estruturante Móvel'!$M:$M,$B38,'Estruturante Móvel'!$C:$C,"&lt;&gt;PREVISTO",'Estruturante Móvel'!$G:$G,LN$4,'Estruturante Móvel'!$L:$L,'CRONOGRAMA_CONST+MIGRACAO'!LD$9))</f>
        <v>0</v>
      </c>
      <c r="LP41" s="139">
        <f>(COUNTIFS('Estruturante Móvel'!$M:$M,$B41,'Estruturante Móvel'!$AM:$AM,LP$4))-(COUNTIFS('Estruturante Móvel'!$M:$M,$B41,'Estruturante Móvel'!$AM:$AM,LP$4,'Estruturante Móvel'!$AQ:$AQ,"REPARO FO"))</f>
        <v>0</v>
      </c>
      <c r="LQ41" s="140">
        <f>(COUNTIFS('Estruturante Móvel'!$M:$M,$B38,'Estruturante Móvel'!$C:$C,"&lt;&gt;PREVISTO",'Estruturante Móvel'!$G:$G,LP$4,'Estruturante Móvel'!$L:$L,'CRONOGRAMA_CONST+MIGRACAO'!LF$9))</f>
        <v>0</v>
      </c>
      <c r="LR41" s="139">
        <f>(COUNTIFS('Estruturante Móvel'!$M:$M,$B41,'Estruturante Móvel'!$AM:$AM,LR$4))-(COUNTIFS('Estruturante Móvel'!$M:$M,$B41,'Estruturante Móvel'!$AM:$AM,LR$4,'Estruturante Móvel'!$AQ:$AQ,"REPARO FO"))</f>
        <v>0</v>
      </c>
      <c r="LS41" s="140">
        <f>(COUNTIFS('Estruturante Móvel'!$M:$M,$B38,'Estruturante Móvel'!$C:$C,"&lt;&gt;PREVISTO",'Estruturante Móvel'!$G:$G,LR$4,'Estruturante Móvel'!$L:$L,'CRONOGRAMA_CONST+MIGRACAO'!LH$9))</f>
        <v>0</v>
      </c>
      <c r="LT41" s="139">
        <f>(COUNTIFS('Estruturante Móvel'!$M:$M,$B41,'Estruturante Móvel'!$AM:$AM,LT$4))-(COUNTIFS('Estruturante Móvel'!$M:$M,$B41,'Estruturante Móvel'!$AM:$AM,LT$4,'Estruturante Móvel'!$AQ:$AQ,"REPARO FO"))</f>
        <v>0</v>
      </c>
      <c r="LU41" s="140">
        <f>(COUNTIFS('Estruturante Móvel'!$M:$M,$B38,'Estruturante Móvel'!$C:$C,"&lt;&gt;PREVISTO",'Estruturante Móvel'!$G:$G,LT$4,'Estruturante Móvel'!$L:$L,'CRONOGRAMA_CONST+MIGRACAO'!LJ$9))</f>
        <v>0</v>
      </c>
      <c r="LV41" s="139">
        <f>(COUNTIFS('Estruturante Móvel'!$M:$M,$B41,'Estruturante Móvel'!$AM:$AM,LV$4))-(COUNTIFS('Estruturante Móvel'!$M:$M,$B41,'Estruturante Móvel'!$AM:$AM,LV$4,'Estruturante Móvel'!$AQ:$AQ,"REPARO FO"))</f>
        <v>0</v>
      </c>
      <c r="LW41" s="140">
        <f>(COUNTIFS('Estruturante Móvel'!$M:$M,$B38,'Estruturante Móvel'!$C:$C,"&lt;&gt;PREVISTO",'Estruturante Móvel'!$G:$G,LV$4,'Estruturante Móvel'!$L:$L,'CRONOGRAMA_CONST+MIGRACAO'!LL$9))</f>
        <v>0</v>
      </c>
      <c r="LX41" s="139">
        <f>(COUNTIFS('Estruturante Móvel'!$M:$M,$B41,'Estruturante Móvel'!$AM:$AM,LX$4))-(COUNTIFS('Estruturante Móvel'!$M:$M,$B41,'Estruturante Móvel'!$AM:$AM,LX$4,'Estruturante Móvel'!$AQ:$AQ,"REPARO FO"))</f>
        <v>0</v>
      </c>
      <c r="LY41" s="140">
        <f>(COUNTIFS('Estruturante Móvel'!$M:$M,$B38,'Estruturante Móvel'!$C:$C,"&lt;&gt;PREVISTO",'Estruturante Móvel'!$G:$G,LX$4,'Estruturante Móvel'!$L:$L,'CRONOGRAMA_CONST+MIGRACAO'!LN$9))</f>
        <v>0</v>
      </c>
      <c r="LZ41" s="139">
        <f>(COUNTIFS('Estruturante Móvel'!$M:$M,$B41,'Estruturante Móvel'!$AM:$AM,LZ$4))-(COUNTIFS('Estruturante Móvel'!$M:$M,$B41,'Estruturante Móvel'!$AM:$AM,LZ$4,'Estruturante Móvel'!$AQ:$AQ,"REPARO FO"))</f>
        <v>0</v>
      </c>
      <c r="MA41" s="140">
        <f>(COUNTIFS('Estruturante Móvel'!$M:$M,$B38,'Estruturante Móvel'!$C:$C,"&lt;&gt;PREVISTO",'Estruturante Móvel'!$G:$G,LZ$4,'Estruturante Móvel'!$L:$L,'CRONOGRAMA_CONST+MIGRACAO'!LP$9))</f>
        <v>0</v>
      </c>
      <c r="MB41" s="139">
        <f>(COUNTIFS('Estruturante Móvel'!$M:$M,$B41,'Estruturante Móvel'!$AM:$AM,MB$4))-(COUNTIFS('Estruturante Móvel'!$M:$M,$B41,'Estruturante Móvel'!$AM:$AM,MB$4,'Estruturante Móvel'!$AQ:$AQ,"REPARO FO"))</f>
        <v>0</v>
      </c>
      <c r="MC41" s="140">
        <f>(COUNTIFS('Estruturante Móvel'!$M:$M,$B38,'Estruturante Móvel'!$C:$C,"&lt;&gt;PREVISTO",'Estruturante Móvel'!$G:$G,MB$4,'Estruturante Móvel'!$L:$L,'CRONOGRAMA_CONST+MIGRACAO'!LR$9))</f>
        <v>0</v>
      </c>
      <c r="MD41" s="139">
        <f>(COUNTIFS('Estruturante Móvel'!$M:$M,$B41,'Estruturante Móvel'!$AM:$AM,MD$4))-(COUNTIFS('Estruturante Móvel'!$M:$M,$B41,'Estruturante Móvel'!$AM:$AM,MD$4,'Estruturante Móvel'!$AQ:$AQ,"REPARO FO"))</f>
        <v>0</v>
      </c>
      <c r="ME41" s="140">
        <f>(COUNTIFS('Estruturante Móvel'!$M:$M,$B38,'Estruturante Móvel'!$C:$C,"&lt;&gt;PREVISTO",'Estruturante Móvel'!$G:$G,MD$4,'Estruturante Móvel'!$L:$L,'CRONOGRAMA_CONST+MIGRACAO'!LT$9))</f>
        <v>0</v>
      </c>
      <c r="MF41" s="139">
        <f>(COUNTIFS('Estruturante Móvel'!$M:$M,$B41,'Estruturante Móvel'!$AM:$AM,MF$4))-(COUNTIFS('Estruturante Móvel'!$M:$M,$B41,'Estruturante Móvel'!$AM:$AM,MF$4,'Estruturante Móvel'!$AQ:$AQ,"REPARO FO"))</f>
        <v>0</v>
      </c>
      <c r="MG41" s="140">
        <f>(COUNTIFS('Estruturante Móvel'!$M:$M,$B38,'Estruturante Móvel'!$C:$C,"&lt;&gt;PREVISTO",'Estruturante Móvel'!$G:$G,MF$4,'Estruturante Móvel'!$L:$L,'CRONOGRAMA_CONST+MIGRACAO'!LV$9))</f>
        <v>0</v>
      </c>
      <c r="MH41" s="139">
        <f>(COUNTIFS('Estruturante Móvel'!$M:$M,$B41,'Estruturante Móvel'!$AM:$AM,MH$4))-(COUNTIFS('Estruturante Móvel'!$M:$M,$B41,'Estruturante Móvel'!$AM:$AM,MH$4,'Estruturante Móvel'!$AQ:$AQ,"REPARO FO"))</f>
        <v>0</v>
      </c>
      <c r="MI41" s="140">
        <f>(COUNTIFS('Estruturante Móvel'!$M:$M,$B38,'Estruturante Móvel'!$C:$C,"&lt;&gt;PREVISTO",'Estruturante Móvel'!$G:$G,MH$4,'Estruturante Móvel'!$L:$L,'CRONOGRAMA_CONST+MIGRACAO'!LX$9))</f>
        <v>0</v>
      </c>
      <c r="MJ41" s="139">
        <f>(COUNTIFS('Estruturante Móvel'!$M:$M,$B41,'Estruturante Móvel'!$AM:$AM,MJ$4))-(COUNTIFS('Estruturante Móvel'!$M:$M,$B41,'Estruturante Móvel'!$AM:$AM,MJ$4,'Estruturante Móvel'!$AQ:$AQ,"REPARO FO"))</f>
        <v>0</v>
      </c>
      <c r="MK41" s="140">
        <f>(COUNTIFS('Estruturante Móvel'!$M:$M,$B38,'Estruturante Móvel'!$C:$C,"&lt;&gt;PREVISTO",'Estruturante Móvel'!$G:$G,MJ$4,'Estruturante Móvel'!$L:$L,'CRONOGRAMA_CONST+MIGRACAO'!LZ$9))</f>
        <v>0</v>
      </c>
      <c r="ML41" s="139">
        <f>(COUNTIFS('Estruturante Móvel'!$M:$M,$B41,'Estruturante Móvel'!$AM:$AM,ML$4))-(COUNTIFS('Estruturante Móvel'!$M:$M,$B41,'Estruturante Móvel'!$AM:$AM,ML$4,'Estruturante Móvel'!$AQ:$AQ,"REPARO FO"))</f>
        <v>0</v>
      </c>
      <c r="MM41" s="140">
        <f>(COUNTIFS('Estruturante Móvel'!$M:$M,$B38,'Estruturante Móvel'!$C:$C,"&lt;&gt;PREVISTO",'Estruturante Móvel'!$G:$G,ML$4,'Estruturante Móvel'!$L:$L,'CRONOGRAMA_CONST+MIGRACAO'!MB$9))</f>
        <v>0</v>
      </c>
      <c r="MN41" s="139">
        <f>(COUNTIFS('Estruturante Móvel'!$M:$M,$B41,'Estruturante Móvel'!$AM:$AM,MN$4))-(COUNTIFS('Estruturante Móvel'!$M:$M,$B41,'Estruturante Móvel'!$AM:$AM,MN$4,'Estruturante Móvel'!$AQ:$AQ,"REPARO FO"))</f>
        <v>0</v>
      </c>
      <c r="MO41" s="140">
        <f>(COUNTIFS('Estruturante Móvel'!$M:$M,$B38,'Estruturante Móvel'!$C:$C,"&lt;&gt;PREVISTO",'Estruturante Móvel'!$G:$G,MN$4,'Estruturante Móvel'!$L:$L,'CRONOGRAMA_CONST+MIGRACAO'!MD$9))</f>
        <v>0</v>
      </c>
      <c r="MP41" s="139">
        <f>(COUNTIFS('Estruturante Móvel'!$M:$M,$B41,'Estruturante Móvel'!$AM:$AM,MP$4))-(COUNTIFS('Estruturante Móvel'!$M:$M,$B41,'Estruturante Móvel'!$AM:$AM,MP$4,'Estruturante Móvel'!$AQ:$AQ,"REPARO FO"))</f>
        <v>0</v>
      </c>
      <c r="MQ41" s="140">
        <f>(COUNTIFS('Estruturante Móvel'!$M:$M,$B38,'Estruturante Móvel'!$C:$C,"&lt;&gt;PREVISTO",'Estruturante Móvel'!$G:$G,MP$4,'Estruturante Móvel'!$L:$L,'CRONOGRAMA_CONST+MIGRACAO'!MF$9))</f>
        <v>0</v>
      </c>
      <c r="MR41" s="139">
        <f>(COUNTIFS('Estruturante Móvel'!$M:$M,$B41,'Estruturante Móvel'!$AM:$AM,MR$4))-(COUNTIFS('Estruturante Móvel'!$M:$M,$B41,'Estruturante Móvel'!$AM:$AM,MR$4,'Estruturante Móvel'!$AQ:$AQ,"REPARO FO"))</f>
        <v>0</v>
      </c>
      <c r="MS41" s="140">
        <f>(COUNTIFS('Estruturante Móvel'!$M:$M,$B38,'Estruturante Móvel'!$C:$C,"&lt;&gt;PREVISTO",'Estruturante Móvel'!$G:$G,MR$4,'Estruturante Móvel'!$L:$L,'CRONOGRAMA_CONST+MIGRACAO'!MH$9))</f>
        <v>0</v>
      </c>
      <c r="MT41" s="139">
        <f>(COUNTIFS('Estruturante Móvel'!$M:$M,$B41,'Estruturante Móvel'!$AM:$AM,MT$4))-(COUNTIFS('Estruturante Móvel'!$M:$M,$B41,'Estruturante Móvel'!$AM:$AM,MT$4,'Estruturante Móvel'!$AQ:$AQ,"REPARO FO"))</f>
        <v>0</v>
      </c>
      <c r="MU41" s="140">
        <f>(COUNTIFS('Estruturante Móvel'!$M:$M,$B38,'Estruturante Móvel'!$C:$C,"&lt;&gt;PREVISTO",'Estruturante Móvel'!$G:$G,MT$4,'Estruturante Móvel'!$L:$L,'CRONOGRAMA_CONST+MIGRACAO'!MJ$9))</f>
        <v>0</v>
      </c>
      <c r="MV41" s="139">
        <f>(COUNTIFS('Estruturante Móvel'!$M:$M,$B41,'Estruturante Móvel'!$AM:$AM,MV$4))-(COUNTIFS('Estruturante Móvel'!$M:$M,$B41,'Estruturante Móvel'!$AM:$AM,MV$4,'Estruturante Móvel'!$AQ:$AQ,"REPARO FO"))</f>
        <v>0</v>
      </c>
      <c r="MW41" s="140">
        <f>(COUNTIFS('Estruturante Móvel'!$M:$M,$B38,'Estruturante Móvel'!$C:$C,"&lt;&gt;PREVISTO",'Estruturante Móvel'!$G:$G,MV$4,'Estruturante Móvel'!$L:$L,'CRONOGRAMA_CONST+MIGRACAO'!ML$9))</f>
        <v>0</v>
      </c>
      <c r="MX41" s="139">
        <f>(COUNTIFS('Estruturante Móvel'!$M:$M,$B41,'Estruturante Móvel'!$AM:$AM,MX$4))-(COUNTIFS('Estruturante Móvel'!$M:$M,$B41,'Estruturante Móvel'!$AM:$AM,MX$4,'Estruturante Móvel'!$AQ:$AQ,"REPARO FO"))</f>
        <v>0</v>
      </c>
      <c r="MY41" s="140">
        <f>(COUNTIFS('Estruturante Móvel'!$M:$M,$B38,'Estruturante Móvel'!$C:$C,"&lt;&gt;PREVISTO",'Estruturante Móvel'!$G:$G,MX$4,'Estruturante Móvel'!$L:$L,'CRONOGRAMA_CONST+MIGRACAO'!MN$9))</f>
        <v>0</v>
      </c>
      <c r="MZ41" s="139">
        <f>(COUNTIFS('Estruturante Móvel'!$M:$M,$B41,'Estruturante Móvel'!$AM:$AM,MZ$4))-(COUNTIFS('Estruturante Móvel'!$M:$M,$B41,'Estruturante Móvel'!$AM:$AM,MZ$4,'Estruturante Móvel'!$AQ:$AQ,"REPARO FO"))</f>
        <v>0</v>
      </c>
      <c r="NA41" s="140">
        <f>(COUNTIFS('Estruturante Móvel'!$M:$M,$B38,'Estruturante Móvel'!$C:$C,"&lt;&gt;PREVISTO",'Estruturante Móvel'!$G:$G,MZ$4,'Estruturante Móvel'!$L:$L,'CRONOGRAMA_CONST+MIGRACAO'!MP$9))</f>
        <v>0</v>
      </c>
      <c r="NB41" s="139">
        <f>(COUNTIFS('Estruturante Móvel'!$M:$M,$B41,'Estruturante Móvel'!$AM:$AM,NB$4))-(COUNTIFS('Estruturante Móvel'!$M:$M,$B41,'Estruturante Móvel'!$AM:$AM,NB$4,'Estruturante Móvel'!$AQ:$AQ,"REPARO FO"))</f>
        <v>0</v>
      </c>
      <c r="NC41" s="140">
        <f>(COUNTIFS('Estruturante Móvel'!$M:$M,$B38,'Estruturante Móvel'!$C:$C,"&lt;&gt;PREVISTO",'Estruturante Móvel'!$G:$G,NB$4,'Estruturante Móvel'!$L:$L,'CRONOGRAMA_CONST+MIGRACAO'!MR$9))</f>
        <v>0</v>
      </c>
      <c r="ND41" s="139">
        <f>(COUNTIFS('Estruturante Móvel'!$M:$M,$B41,'Estruturante Móvel'!$AM:$AM,ND$4))-(COUNTIFS('Estruturante Móvel'!$M:$M,$B41,'Estruturante Móvel'!$AM:$AM,ND$4,'Estruturante Móvel'!$AQ:$AQ,"REPARO FO"))</f>
        <v>0</v>
      </c>
      <c r="NE41" s="140">
        <f>(COUNTIFS('Estruturante Móvel'!$M:$M,$B38,'Estruturante Móvel'!$C:$C,"&lt;&gt;PREVISTO",'Estruturante Móvel'!$G:$G,ND$4,'Estruturante Móvel'!$L:$L,'CRONOGRAMA_CONST+MIGRACAO'!MT$9))</f>
        <v>0</v>
      </c>
      <c r="NF41" s="139">
        <f>(COUNTIFS('Estruturante Móvel'!$M:$M,$B41,'Estruturante Móvel'!$AM:$AM,NF$4))-(COUNTIFS('Estruturante Móvel'!$M:$M,$B41,'Estruturante Móvel'!$AM:$AM,NF$4,'Estruturante Móvel'!$AQ:$AQ,"REPARO FO"))</f>
        <v>0</v>
      </c>
      <c r="NG41" s="140">
        <f>(COUNTIFS('Estruturante Móvel'!$M:$M,$B38,'Estruturante Móvel'!$C:$C,"&lt;&gt;PREVISTO",'Estruturante Móvel'!$G:$G,NF$4,'Estruturante Móvel'!$L:$L,'CRONOGRAMA_CONST+MIGRACAO'!MV$9))</f>
        <v>0</v>
      </c>
      <c r="NH41" s="139">
        <f>(COUNTIFS('Estruturante Móvel'!$M:$M,$B41,'Estruturante Móvel'!$AM:$AM,NH$4))-(COUNTIFS('Estruturante Móvel'!$M:$M,$B41,'Estruturante Móvel'!$AM:$AM,NH$4,'Estruturante Móvel'!$AQ:$AQ,"REPARO FO"))</f>
        <v>0</v>
      </c>
      <c r="NI41" s="140">
        <f>(COUNTIFS('Estruturante Móvel'!$M:$M,$B38,'Estruturante Móvel'!$C:$C,"&lt;&gt;PREVISTO",'Estruturante Móvel'!$G:$G,NH$4,'Estruturante Móvel'!$L:$L,'CRONOGRAMA_CONST+MIGRACAO'!MX$9))</f>
        <v>0</v>
      </c>
    </row>
    <row r="42" spans="1:373" collapsed="1">
      <c r="A42">
        <v>10</v>
      </c>
      <c r="B42" s="206" t="s">
        <v>455</v>
      </c>
      <c r="C42" s="164" t="s">
        <v>186</v>
      </c>
      <c r="D42" s="164">
        <f>COUNTIFS('Estruturante Móvel'!$M:$M,B42)</f>
        <v>22</v>
      </c>
      <c r="E42" s="164">
        <f>(COUNTIFS('Estruturante Móvel'!$M:$M,B42,'Estruturante Móvel'!$C:$C,"&lt;&gt;PREVISTO"))</f>
        <v>21</v>
      </c>
      <c r="F42" s="165">
        <f>(COUNTIFS('Estruturante Móvel'!$M:$M,B42,'Estruturante Móvel'!$C:$C,"PREVISTO"))</f>
        <v>1</v>
      </c>
      <c r="G42" s="165" t="str">
        <f>VLOOKUP(B42,'Estruturante Móvel'!M:X,12,0)</f>
        <v>TEL</v>
      </c>
      <c r="H42" s="165" t="str">
        <f t="shared" si="381"/>
        <v>Construção</v>
      </c>
      <c r="I42" s="166">
        <v>45597</v>
      </c>
      <c r="J42" s="160">
        <f t="shared" si="382"/>
        <v>0.95454545454545459</v>
      </c>
      <c r="K42" s="157">
        <f t="shared" si="383"/>
        <v>21</v>
      </c>
      <c r="L42" s="139">
        <f>(COUNTIFS('Estruturante Móvel'!$M:$M,$B42,'Estruturante Móvel'!$AM:$AM,L$4))</f>
        <v>0</v>
      </c>
      <c r="M42" s="140">
        <f>(COUNTIFS('Estruturante Móvel'!$M:$M,$B42,'Estruturante Móvel'!$C:$C,"&lt;&gt;PREVISTO",'Estruturante Móvel'!$G:$G,L$4))</f>
        <v>0</v>
      </c>
      <c r="N42" s="139">
        <f>(COUNTIFS('Estruturante Móvel'!$M:$M,$B42,'Estruturante Móvel'!$AM:$AM,N$4))</f>
        <v>0</v>
      </c>
      <c r="O42" s="140">
        <f>(COUNTIFS('Estruturante Móvel'!$M:$M,$B42,'Estruturante Móvel'!$C:$C,"&lt;&gt;PREVISTO",'Estruturante Móvel'!$G:$G,N$4))</f>
        <v>0</v>
      </c>
      <c r="P42" s="139">
        <f>(COUNTIFS('Estruturante Móvel'!$M:$M,$B42,'Estruturante Móvel'!$AM:$AM,P$4))</f>
        <v>0</v>
      </c>
      <c r="Q42" s="140">
        <f>(COUNTIFS('Estruturante Móvel'!$M:$M,$B42,'Estruturante Móvel'!$C:$C,"&lt;&gt;PREVISTO",'Estruturante Móvel'!$G:$G,P$4))</f>
        <v>0</v>
      </c>
      <c r="R42" s="139">
        <f>(COUNTIFS('Estruturante Móvel'!$M:$M,$B42,'Estruturante Móvel'!$AM:$AM,R$4))</f>
        <v>0</v>
      </c>
      <c r="S42" s="140">
        <f>(COUNTIFS('Estruturante Móvel'!$M:$M,$B42,'Estruturante Móvel'!$C:$C,"&lt;&gt;PREVISTO",'Estruturante Móvel'!$G:$G,R$4))</f>
        <v>0</v>
      </c>
      <c r="T42" s="139">
        <f>(COUNTIFS('Estruturante Móvel'!$M:$M,$B42,'Estruturante Móvel'!$AM:$AM,T$4))</f>
        <v>0</v>
      </c>
      <c r="U42" s="140">
        <f>(COUNTIFS('Estruturante Móvel'!$M:$M,$B42,'Estruturante Móvel'!$C:$C,"&lt;&gt;PREVISTO",'Estruturante Móvel'!$G:$G,T$4))</f>
        <v>0</v>
      </c>
      <c r="V42" s="139">
        <f>(COUNTIFS('Estruturante Móvel'!$M:$M,$B42,'Estruturante Móvel'!$AM:$AM,V$4))</f>
        <v>0</v>
      </c>
      <c r="W42" s="140">
        <f>(COUNTIFS('Estruturante Móvel'!$M:$M,$B42,'Estruturante Móvel'!$C:$C,"&lt;&gt;PREVISTO",'Estruturante Móvel'!$G:$G,V$4))</f>
        <v>0</v>
      </c>
      <c r="X42" s="139">
        <f>(COUNTIFS('Estruturante Móvel'!$M:$M,$B42,'Estruturante Móvel'!$AM:$AM,X$4))</f>
        <v>0</v>
      </c>
      <c r="Y42" s="140">
        <f>(COUNTIFS('Estruturante Móvel'!$M:$M,$B42,'Estruturante Móvel'!$C:$C,"&lt;&gt;PREVISTO",'Estruturante Móvel'!$G:$G,X$4))</f>
        <v>0</v>
      </c>
      <c r="Z42" s="139">
        <f>(COUNTIFS('Estruturante Móvel'!$M:$M,$B42,'Estruturante Móvel'!$AM:$AM,Z$4))</f>
        <v>0</v>
      </c>
      <c r="AA42" s="140">
        <f>(COUNTIFS('Estruturante Móvel'!$M:$M,$B42,'Estruturante Móvel'!$C:$C,"&lt;&gt;PREVISTO",'Estruturante Móvel'!$G:$G,Z$4))</f>
        <v>0</v>
      </c>
      <c r="AB42" s="139">
        <f>(COUNTIFS('Estruturante Móvel'!$M:$M,$B42,'Estruturante Móvel'!$AM:$AM,AB$4))</f>
        <v>0</v>
      </c>
      <c r="AC42" s="140">
        <f>(COUNTIFS('Estruturante Móvel'!$M:$M,$B42,'Estruturante Móvel'!$C:$C,"&lt;&gt;PREVISTO",'Estruturante Móvel'!$G:$G,AB$4))</f>
        <v>0</v>
      </c>
      <c r="AD42" s="139">
        <f>(COUNTIFS('Estruturante Móvel'!$M:$M,$B42,'Estruturante Móvel'!$AM:$AM,AD$4))</f>
        <v>0</v>
      </c>
      <c r="AE42" s="140">
        <f>(COUNTIFS('Estruturante Móvel'!$M:$M,$B42,'Estruturante Móvel'!$C:$C,"&lt;&gt;PREVISTO",'Estruturante Móvel'!$G:$G,AD$4))</f>
        <v>0</v>
      </c>
      <c r="AF42" s="139">
        <f>(COUNTIFS('Estruturante Móvel'!$M:$M,$B42,'Estruturante Móvel'!$AM:$AM,AF$4))</f>
        <v>0</v>
      </c>
      <c r="AG42" s="140">
        <f>(COUNTIFS('Estruturante Móvel'!$M:$M,$B42,'Estruturante Móvel'!$C:$C,"&lt;&gt;PREVISTO",'Estruturante Móvel'!$G:$G,AF$4))</f>
        <v>2</v>
      </c>
      <c r="AH42" s="139">
        <f>(COUNTIFS('Estruturante Móvel'!$M:$M,$B42,'Estruturante Móvel'!$AM:$AM,AH$4))</f>
        <v>0</v>
      </c>
      <c r="AI42" s="140">
        <f>(COUNTIFS('Estruturante Móvel'!$M:$M,$B42,'Estruturante Móvel'!$C:$C,"&lt;&gt;PREVISTO",'Estruturante Móvel'!$G:$G,AH$4))</f>
        <v>0</v>
      </c>
      <c r="AJ42" s="139">
        <f>(COUNTIFS('Estruturante Móvel'!$M:$M,$B42,'Estruturante Móvel'!$AM:$AM,AJ$4))</f>
        <v>0</v>
      </c>
      <c r="AK42" s="140">
        <f>(COUNTIFS('Estruturante Móvel'!$M:$M,$B42,'Estruturante Móvel'!$C:$C,"&lt;&gt;PREVISTO",'Estruturante Móvel'!$G:$G,AJ$4))</f>
        <v>0</v>
      </c>
      <c r="AL42" s="139">
        <f>(COUNTIFS('Estruturante Móvel'!$M:$M,$B42,'Estruturante Móvel'!$AM:$AM,AL$4))</f>
        <v>0</v>
      </c>
      <c r="AM42" s="140">
        <f>(COUNTIFS('Estruturante Móvel'!$M:$M,$B42,'Estruturante Móvel'!$C:$C,"&lt;&gt;PREVISTO",'Estruturante Móvel'!$G:$G,AL$4))</f>
        <v>0</v>
      </c>
      <c r="AN42" s="139">
        <f>(COUNTIFS('Estruturante Móvel'!$M:$M,$B42,'Estruturante Móvel'!$AM:$AM,AN$4))</f>
        <v>0</v>
      </c>
      <c r="AO42" s="140">
        <f>(COUNTIFS('Estruturante Móvel'!$M:$M,$B42,'Estruturante Móvel'!$C:$C,"&lt;&gt;PREVISTO",'Estruturante Móvel'!$G:$G,AN$4))</f>
        <v>0</v>
      </c>
      <c r="AP42" s="139">
        <f>(COUNTIFS('Estruturante Móvel'!$M:$M,$B42,'Estruturante Móvel'!$AM:$AM,AP$4))</f>
        <v>0</v>
      </c>
      <c r="AQ42" s="140">
        <f>(COUNTIFS('Estruturante Móvel'!$M:$M,$B42,'Estruturante Móvel'!$C:$C,"&lt;&gt;PREVISTO",'Estruturante Móvel'!$G:$G,AP$4))</f>
        <v>0</v>
      </c>
      <c r="AR42" s="139">
        <f>(COUNTIFS('Estruturante Móvel'!$M:$M,$B42,'Estruturante Móvel'!$AM:$AM,AR$4))</f>
        <v>0</v>
      </c>
      <c r="AS42" s="140">
        <f>(COUNTIFS('Estruturante Móvel'!$M:$M,$B42,'Estruturante Móvel'!$C:$C,"&lt;&gt;PREVISTO",'Estruturante Móvel'!$G:$G,AR$4))</f>
        <v>0</v>
      </c>
      <c r="AT42" s="139">
        <f>(COUNTIFS('Estruturante Móvel'!$M:$M,$B42,'Estruturante Móvel'!$AM:$AM,AT$4))</f>
        <v>0</v>
      </c>
      <c r="AU42" s="140">
        <f>(COUNTIFS('Estruturante Móvel'!$M:$M,$B42,'Estruturante Móvel'!$C:$C,"&lt;&gt;PREVISTO",'Estruturante Móvel'!$G:$G,AT$4))</f>
        <v>0</v>
      </c>
      <c r="AV42" s="139">
        <f>(COUNTIFS('Estruturante Móvel'!$M:$M,$B42,'Estruturante Móvel'!$AM:$AM,AV$4))</f>
        <v>0</v>
      </c>
      <c r="AW42" s="140">
        <f>(COUNTIFS('Estruturante Móvel'!$M:$M,$B42,'Estruturante Móvel'!$C:$C,"&lt;&gt;PREVISTO",'Estruturante Móvel'!$G:$G,AV$4))</f>
        <v>0</v>
      </c>
      <c r="AX42" s="139">
        <f>(COUNTIFS('Estruturante Móvel'!$M:$M,$B42,'Estruturante Móvel'!$AM:$AM,AX$4))</f>
        <v>0</v>
      </c>
      <c r="AY42" s="140">
        <f>(COUNTIFS('Estruturante Móvel'!$M:$M,$B42,'Estruturante Móvel'!$C:$C,"&lt;&gt;PREVISTO",'Estruturante Móvel'!$G:$G,AX$4))</f>
        <v>0</v>
      </c>
      <c r="AZ42" s="139">
        <f>(COUNTIFS('Estruturante Móvel'!$M:$M,$B42,'Estruturante Móvel'!$AM:$AM,AZ$4))</f>
        <v>0</v>
      </c>
      <c r="BA42" s="140">
        <f>(COUNTIFS('Estruturante Móvel'!$M:$M,$B42,'Estruturante Móvel'!$C:$C,"&lt;&gt;PREVISTO",'Estruturante Móvel'!$G:$G,AZ$4))</f>
        <v>0</v>
      </c>
      <c r="BB42" s="139">
        <f>(COUNTIFS('Estruturante Móvel'!$M:$M,$B42,'Estruturante Móvel'!$AM:$AM,BB$4))</f>
        <v>0</v>
      </c>
      <c r="BC42" s="140">
        <f>(COUNTIFS('Estruturante Móvel'!$M:$M,$B42,'Estruturante Móvel'!$C:$C,"&lt;&gt;PREVISTO",'Estruturante Móvel'!$G:$G,BB$4))</f>
        <v>0</v>
      </c>
      <c r="BD42" s="139">
        <f>(COUNTIFS('Estruturante Móvel'!$M:$M,$B42,'Estruturante Móvel'!$AM:$AM,BD$4))</f>
        <v>0</v>
      </c>
      <c r="BE42" s="140">
        <f>(COUNTIFS('Estruturante Móvel'!$M:$M,$B42,'Estruturante Móvel'!$C:$C,"&lt;&gt;PREVISTO",'Estruturante Móvel'!$G:$G,BD$4))</f>
        <v>0</v>
      </c>
      <c r="BF42" s="139">
        <f>(COUNTIFS('Estruturante Móvel'!$M:$M,$B42,'Estruturante Móvel'!$AM:$AM,BF$4))</f>
        <v>0</v>
      </c>
      <c r="BG42" s="140">
        <f>(COUNTIFS('Estruturante Móvel'!$M:$M,$B42,'Estruturante Móvel'!$C:$C,"&lt;&gt;PREVISTO",'Estruturante Móvel'!$G:$G,BF$4))</f>
        <v>0</v>
      </c>
      <c r="BH42" s="139">
        <f>(COUNTIFS('Estruturante Móvel'!$M:$M,$B42,'Estruturante Móvel'!$AM:$AM,BH$4))</f>
        <v>0</v>
      </c>
      <c r="BI42" s="140">
        <f>(COUNTIFS('Estruturante Móvel'!$M:$M,$B42,'Estruturante Móvel'!$C:$C,"&lt;&gt;PREVISTO",'Estruturante Móvel'!$G:$G,BH$4))</f>
        <v>0</v>
      </c>
      <c r="BJ42" s="139">
        <f>(COUNTIFS('Estruturante Móvel'!$M:$M,$B42,'Estruturante Móvel'!$AM:$AM,BJ$4))</f>
        <v>0</v>
      </c>
      <c r="BK42" s="140">
        <f>(COUNTIFS('Estruturante Móvel'!$M:$M,$B42,'Estruturante Móvel'!$C:$C,"&lt;&gt;PREVISTO",'Estruturante Móvel'!$G:$G,BJ$4))</f>
        <v>0</v>
      </c>
      <c r="BL42" s="139">
        <f>(COUNTIFS('Estruturante Móvel'!$M:$M,$B42,'Estruturante Móvel'!$AM:$AM,BL$4))</f>
        <v>0</v>
      </c>
      <c r="BM42" s="140">
        <f>(COUNTIFS('Estruturante Móvel'!$M:$M,$B42,'Estruturante Móvel'!$C:$C,"&lt;&gt;PREVISTO",'Estruturante Móvel'!$G:$G,BL$4))</f>
        <v>0</v>
      </c>
      <c r="BN42" s="139">
        <f>(COUNTIFS('Estruturante Móvel'!$M:$M,$B42,'Estruturante Móvel'!$AM:$AM,BN$4))</f>
        <v>0</v>
      </c>
      <c r="BO42" s="140">
        <f>(COUNTIFS('Estruturante Móvel'!$M:$M,$B42,'Estruturante Móvel'!$C:$C,"&lt;&gt;PREVISTO",'Estruturante Móvel'!$G:$G,BN$4))</f>
        <v>0</v>
      </c>
      <c r="BP42" s="139">
        <f>(COUNTIFS('Estruturante Móvel'!$M:$M,$B42,'Estruturante Móvel'!$AM:$AM,BP$4))</f>
        <v>0</v>
      </c>
      <c r="BQ42" s="140">
        <f>(COUNTIFS('Estruturante Móvel'!$M:$M,$B42,'Estruturante Móvel'!$C:$C,"&lt;&gt;PREVISTO",'Estruturante Móvel'!$G:$G,BP$4))</f>
        <v>0</v>
      </c>
      <c r="BR42" s="139">
        <f>(COUNTIFS('Estruturante Móvel'!$M:$M,$B42,'Estruturante Móvel'!$AM:$AM,BR$4))</f>
        <v>0</v>
      </c>
      <c r="BS42" s="140">
        <f>(COUNTIFS('Estruturante Móvel'!$M:$M,$B42,'Estruturante Móvel'!$C:$C,"&lt;&gt;PREVISTO",'Estruturante Móvel'!$G:$G,BR$4))</f>
        <v>0</v>
      </c>
      <c r="BT42" s="139">
        <f>(COUNTIFS('Estruturante Móvel'!$M:$M,$B42,'Estruturante Móvel'!$AM:$AM,BT$4))-(COUNTIFS('Estruturante Móvel'!$M:$M,$B42,'Estruturante Móvel'!$AM:$AM,BT$4,'Estruturante Móvel'!$AQ:$AQ,"REPARO FO"))</f>
        <v>0</v>
      </c>
      <c r="BU42" s="140">
        <f>(COUNTIFS('Estruturante Móvel'!$M:$M,$B42,'Estruturante Móvel'!$C:$C,"&lt;&gt;PREVISTO",'Estruturante Móvel'!$G:$G,BT$4))</f>
        <v>0</v>
      </c>
      <c r="BV42" s="139">
        <f>(COUNTIFS('Estruturante Móvel'!$M:$M,$B42,'Estruturante Móvel'!$AM:$AM,BV$4))-(COUNTIFS('Estruturante Móvel'!$M:$M,$B42,'Estruturante Móvel'!$AM:$AM,BV$4,'Estruturante Móvel'!$AQ:$AQ,"REPARO FO"))</f>
        <v>0</v>
      </c>
      <c r="BW42" s="140">
        <f>(COUNTIFS('Estruturante Móvel'!$M:$M,$B42,'Estruturante Móvel'!$C:$C,"&lt;&gt;PREVISTO",'Estruturante Móvel'!$G:$G,BV$4))</f>
        <v>1</v>
      </c>
      <c r="BX42" s="139">
        <f>(COUNTIFS('Estruturante Móvel'!$M:$M,$B42,'Estruturante Móvel'!$AM:$AM,BX$4))-(COUNTIFS('Estruturante Móvel'!$M:$M,$B42,'Estruturante Móvel'!$AM:$AM,BX$4,'Estruturante Móvel'!$AQ:$AQ,"REPARO FO"))</f>
        <v>1</v>
      </c>
      <c r="BY42" s="140">
        <f>(COUNTIFS('Estruturante Móvel'!$M:$M,$B42,'Estruturante Móvel'!$C:$C,"&lt;&gt;PREVISTO",'Estruturante Móvel'!$G:$G,BX$4))</f>
        <v>0</v>
      </c>
      <c r="BZ42" s="139">
        <f>(COUNTIFS('Estruturante Móvel'!$M:$M,$B42,'Estruturante Móvel'!$AM:$AM,BZ$4))-(COUNTIFS('Estruturante Móvel'!$M:$M,$B42,'Estruturante Móvel'!$AM:$AM,BZ$4,'Estruturante Móvel'!$AQ:$AQ,"REPARO FO"))</f>
        <v>0</v>
      </c>
      <c r="CA42" s="140">
        <f>(COUNTIFS('Estruturante Móvel'!$M:$M,$B42,'Estruturante Móvel'!$C:$C,"&lt;&gt;PREVISTO",'Estruturante Móvel'!$G:$G,BZ$4))</f>
        <v>0</v>
      </c>
      <c r="CB42" s="139">
        <f>(COUNTIFS('Estruturante Móvel'!$M:$M,$B42,'Estruturante Móvel'!$AM:$AM,CB$4))-(COUNTIFS('Estruturante Móvel'!$M:$M,$B42,'Estruturante Móvel'!$AM:$AM,CB$4,'Estruturante Móvel'!$AQ:$AQ,"REPARO FO"))</f>
        <v>0</v>
      </c>
      <c r="CC42" s="140">
        <f>(COUNTIFS('Estruturante Móvel'!$M:$M,$B42,'Estruturante Móvel'!$C:$C,"&lt;&gt;PREVISTO",'Estruturante Móvel'!$G:$G,CB$4))</f>
        <v>0</v>
      </c>
      <c r="CD42" s="139">
        <f>(COUNTIFS('Estruturante Móvel'!$M:$M,$B42,'Estruturante Móvel'!$AM:$AM,CD$4))-(COUNTIFS('Estruturante Móvel'!$M:$M,$B42,'Estruturante Móvel'!$AM:$AM,CD$4,'Estruturante Móvel'!$AQ:$AQ,"REPARO FO"))</f>
        <v>0</v>
      </c>
      <c r="CE42" s="140">
        <f>(COUNTIFS('Estruturante Móvel'!$M:$M,$B42,'Estruturante Móvel'!$C:$C,"&lt;&gt;PREVISTO",'Estruturante Móvel'!$G:$G,CD$4))</f>
        <v>0</v>
      </c>
      <c r="CF42" s="139">
        <f>(COUNTIFS('Estruturante Móvel'!$M:$M,$B42,'Estruturante Móvel'!$AM:$AM,CF$4))-(COUNTIFS('Estruturante Móvel'!$M:$M,$B42,'Estruturante Móvel'!$AM:$AM,CF$4,'Estruturante Móvel'!$AQ:$AQ,"REPARO FO"))</f>
        <v>0</v>
      </c>
      <c r="CG42" s="140">
        <f>(COUNTIFS('Estruturante Móvel'!$M:$M,$B42,'Estruturante Móvel'!$C:$C,"&lt;&gt;PREVISTO",'Estruturante Móvel'!$G:$G,CF$4))</f>
        <v>0</v>
      </c>
      <c r="CH42" s="139">
        <f>(COUNTIFS('Estruturante Móvel'!$M:$M,$B42,'Estruturante Móvel'!$AM:$AM,CH$4))-(COUNTIFS('Estruturante Móvel'!$M:$M,$B42,'Estruturante Móvel'!$AM:$AM,CH$4,'Estruturante Móvel'!$AQ:$AQ,"REPARO FO"))</f>
        <v>0</v>
      </c>
      <c r="CI42" s="140">
        <f>(COUNTIFS('Estruturante Móvel'!$M:$M,$B42,'Estruturante Móvel'!$C:$C,"&lt;&gt;PREVISTO",'Estruturante Móvel'!$G:$G,CH$4))</f>
        <v>0</v>
      </c>
      <c r="CJ42" s="139">
        <f>(COUNTIFS('Estruturante Móvel'!$M:$M,$B42,'Estruturante Móvel'!$AM:$AM,CJ$4))-(COUNTIFS('Estruturante Móvel'!$M:$M,$B42,'Estruturante Móvel'!$AM:$AM,CJ$4,'Estruturante Móvel'!$AQ:$AQ,"REPARO FO"))</f>
        <v>0</v>
      </c>
      <c r="CK42" s="140">
        <f>(COUNTIFS('Estruturante Móvel'!$M:$M,$B42,'Estruturante Móvel'!$C:$C,"&lt;&gt;PREVISTO",'Estruturante Móvel'!$G:$G,CJ$4))</f>
        <v>0</v>
      </c>
      <c r="CL42" s="139">
        <f>(COUNTIFS('Estruturante Móvel'!$M:$M,$B42,'Estruturante Móvel'!$AM:$AM,CL$4))-(COUNTIFS('Estruturante Móvel'!$M:$M,$B42,'Estruturante Móvel'!$AM:$AM,CL$4,'Estruturante Móvel'!$AQ:$AQ,"REPARO FO"))</f>
        <v>0</v>
      </c>
      <c r="CM42" s="140">
        <f>(COUNTIFS('Estruturante Móvel'!$M:$M,$B42,'Estruturante Móvel'!$C:$C,"&lt;&gt;PREVISTO",'Estruturante Móvel'!$G:$G,CL$4))</f>
        <v>0</v>
      </c>
      <c r="CN42" s="139">
        <f>(COUNTIFS('Estruturante Móvel'!$M:$M,$B42,'Estruturante Móvel'!$AM:$AM,CN$4))-(COUNTIFS('Estruturante Móvel'!$M:$M,$B42,'Estruturante Móvel'!$AM:$AM,CN$4,'Estruturante Móvel'!$AQ:$AQ,"REPARO FO"))</f>
        <v>0</v>
      </c>
      <c r="CO42" s="140">
        <f>(COUNTIFS('Estruturante Móvel'!$M:$M,$B42,'Estruturante Móvel'!$C:$C,"&lt;&gt;PREVISTO",'Estruturante Móvel'!$G:$G,CN$4))</f>
        <v>0</v>
      </c>
      <c r="CP42" s="139">
        <f>(COUNTIFS('Estruturante Móvel'!$M:$M,$B42,'Estruturante Móvel'!$AM:$AM,CP$4))-(COUNTIFS('Estruturante Móvel'!$M:$M,$B42,'Estruturante Móvel'!$AM:$AM,CP$4,'Estruturante Móvel'!$AQ:$AQ,"REPARO FO"))</f>
        <v>0</v>
      </c>
      <c r="CQ42" s="140">
        <f>(COUNTIFS('Estruturante Móvel'!$M:$M,$B42,'Estruturante Móvel'!$C:$C,"&lt;&gt;PREVISTO",'Estruturante Móvel'!$G:$G,CP$4))</f>
        <v>0</v>
      </c>
      <c r="CR42" s="139">
        <f>(COUNTIFS('Estruturante Móvel'!$M:$M,$B42,'Estruturante Móvel'!$AM:$AM,CR$4))-(COUNTIFS('Estruturante Móvel'!$M:$M,$B42,'Estruturante Móvel'!$AM:$AM,CR$4,'Estruturante Móvel'!$AQ:$AQ,"REPARO FO"))</f>
        <v>0</v>
      </c>
      <c r="CS42" s="140">
        <f>(COUNTIFS('Estruturante Móvel'!$M:$M,$B42,'Estruturante Móvel'!$C:$C,"&lt;&gt;PREVISTO",'Estruturante Móvel'!$G:$G,CR$4))</f>
        <v>0</v>
      </c>
      <c r="CT42" s="139">
        <f>(COUNTIFS('Estruturante Móvel'!$M:$M,$B42,'Estruturante Móvel'!$AM:$AM,CT$4))-(COUNTIFS('Estruturante Móvel'!$M:$M,$B42,'Estruturante Móvel'!$AM:$AM,CT$4,'Estruturante Móvel'!$AQ:$AQ,"REPARO FO"))</f>
        <v>0</v>
      </c>
      <c r="CU42" s="140">
        <f>(COUNTIFS('Estruturante Móvel'!$M:$M,$B42,'Estruturante Móvel'!$C:$C,"&lt;&gt;PREVISTO",'Estruturante Móvel'!$G:$G,CT$4))</f>
        <v>0</v>
      </c>
      <c r="CV42" s="139">
        <f>(COUNTIFS('Estruturante Móvel'!$M:$M,$B42,'Estruturante Móvel'!$AM:$AM,CV$4))-(COUNTIFS('Estruturante Móvel'!$M:$M,$B42,'Estruturante Móvel'!$AM:$AM,CV$4,'Estruturante Móvel'!$AQ:$AQ,"REPARO FO"))</f>
        <v>0</v>
      </c>
      <c r="CW42" s="140">
        <f>(COUNTIFS('Estruturante Móvel'!$M:$M,$B42,'Estruturante Móvel'!$C:$C,"&lt;&gt;PREVISTO",'Estruturante Móvel'!$G:$G,CV$4))</f>
        <v>1</v>
      </c>
      <c r="CX42" s="139">
        <f>(COUNTIFS('Estruturante Móvel'!$M:$M,$B42,'Estruturante Móvel'!$AM:$AM,CX$4))-(COUNTIFS('Estruturante Móvel'!$M:$M,$B42,'Estruturante Móvel'!$AM:$AM,CX$4,'Estruturante Móvel'!$AQ:$AQ,"REPARO FO"))</f>
        <v>0</v>
      </c>
      <c r="CY42" s="140">
        <f>(COUNTIFS('Estruturante Móvel'!$M:$M,$B42,'Estruturante Móvel'!$C:$C,"&lt;&gt;PREVISTO",'Estruturante Móvel'!$G:$G,CX$4))</f>
        <v>0</v>
      </c>
      <c r="CZ42" s="139">
        <f>(COUNTIFS('Estruturante Móvel'!$M:$M,$B42,'Estruturante Móvel'!$AM:$AM,CZ$4))-(COUNTIFS('Estruturante Móvel'!$M:$M,$B42,'Estruturante Móvel'!$AM:$AM,CZ$4,'Estruturante Móvel'!$AQ:$AQ,"REPARO FO"))</f>
        <v>0</v>
      </c>
      <c r="DA42" s="140">
        <f>(COUNTIFS('Estruturante Móvel'!$M:$M,$B42,'Estruturante Móvel'!$C:$C,"&lt;&gt;PREVISTO",'Estruturante Móvel'!$G:$G,CZ$4))</f>
        <v>0</v>
      </c>
      <c r="DB42" s="139">
        <f>(COUNTIFS('Estruturante Móvel'!$M:$M,$B42,'Estruturante Móvel'!$AM:$AM,DB$4))-(COUNTIFS('Estruturante Móvel'!$M:$M,$B42,'Estruturante Móvel'!$AM:$AM,DB$4,'Estruturante Móvel'!$AQ:$AQ,"REPARO FO"))</f>
        <v>0</v>
      </c>
      <c r="DC42" s="140">
        <f>(COUNTIFS('Estruturante Móvel'!$M:$M,$B42,'Estruturante Móvel'!$C:$C,"&lt;&gt;PREVISTO",'Estruturante Móvel'!$G:$G,DB$4))</f>
        <v>0</v>
      </c>
      <c r="DD42" s="139">
        <f>(COUNTIFS('Estruturante Móvel'!$M:$M,$B42,'Estruturante Móvel'!$AM:$AM,DD$4))-(COUNTIFS('Estruturante Móvel'!$M:$M,$B42,'Estruturante Móvel'!$AM:$AM,DD$4,'Estruturante Móvel'!$AQ:$AQ,"REPARO FO"))</f>
        <v>0</v>
      </c>
      <c r="DE42" s="140">
        <f>(COUNTIFS('Estruturante Móvel'!$M:$M,$B42,'Estruturante Móvel'!$C:$C,"&lt;&gt;PREVISTO",'Estruturante Móvel'!$G:$G,DD$4))</f>
        <v>0</v>
      </c>
      <c r="DF42" s="139">
        <f>(COUNTIFS('Estruturante Móvel'!$M:$M,$B42,'Estruturante Móvel'!$AM:$AM,DF$4))-(COUNTIFS('Estruturante Móvel'!$M:$M,$B42,'Estruturante Móvel'!$AM:$AM,DF$4,'Estruturante Móvel'!$AQ:$AQ,"REPARO FO"))</f>
        <v>0</v>
      </c>
      <c r="DG42" s="140">
        <f>(COUNTIFS('Estruturante Móvel'!$M:$M,$B42,'Estruturante Móvel'!$C:$C,"&lt;&gt;PREVISTO",'Estruturante Móvel'!$G:$G,DF$4))</f>
        <v>0</v>
      </c>
      <c r="DH42" s="139">
        <f>(COUNTIFS('Estruturante Móvel'!$M:$M,$B42,'Estruturante Móvel'!$AM:$AM,DH$4))-(COUNTIFS('Estruturante Móvel'!$M:$M,$B42,'Estruturante Móvel'!$AM:$AM,DH$4,'Estruturante Móvel'!$AQ:$AQ,"REPARO FO"))</f>
        <v>0</v>
      </c>
      <c r="DI42" s="140">
        <f>(COUNTIFS('Estruturante Móvel'!$M:$M,$B42,'Estruturante Móvel'!$C:$C,"&lt;&gt;PREVISTO",'Estruturante Móvel'!$G:$G,DH$4))</f>
        <v>0</v>
      </c>
      <c r="DJ42" s="139">
        <f>(COUNTIFS('Estruturante Móvel'!$M:$M,$B42,'Estruturante Móvel'!$AM:$AM,DJ$4))-(COUNTIFS('Estruturante Móvel'!$M:$M,$B42,'Estruturante Móvel'!$AM:$AM,DJ$4,'Estruturante Móvel'!$AQ:$AQ,"REPARO FO"))</f>
        <v>0</v>
      </c>
      <c r="DK42" s="140">
        <f>(COUNTIFS('Estruturante Móvel'!$M:$M,$B42,'Estruturante Móvel'!$C:$C,"&lt;&gt;PREVISTO",'Estruturante Móvel'!$G:$G,DJ$4))</f>
        <v>0</v>
      </c>
      <c r="DL42" s="139">
        <f>(COUNTIFS('Estruturante Móvel'!$M:$M,$B42,'Estruturante Móvel'!$AM:$AM,DL$4))-(COUNTIFS('Estruturante Móvel'!$M:$M,$B42,'Estruturante Móvel'!$AM:$AM,DL$4,'Estruturante Móvel'!$AQ:$AQ,"REPARO FO"))</f>
        <v>0</v>
      </c>
      <c r="DM42" s="140">
        <f>(COUNTIFS('Estruturante Móvel'!$M:$M,$B42,'Estruturante Móvel'!$C:$C,"&lt;&gt;PREVISTO",'Estruturante Móvel'!$G:$G,DL$4))</f>
        <v>0</v>
      </c>
      <c r="DN42" s="139">
        <f>(COUNTIFS('Estruturante Móvel'!$M:$M,$B42,'Estruturante Móvel'!$AM:$AM,DN$4))-(COUNTIFS('Estruturante Móvel'!$M:$M,$B42,'Estruturante Móvel'!$AM:$AM,DN$4,'Estruturante Móvel'!$AQ:$AQ,"REPARO FO"))</f>
        <v>0</v>
      </c>
      <c r="DO42" s="140">
        <f>(COUNTIFS('Estruturante Móvel'!$M:$M,$B42,'Estruturante Móvel'!$C:$C,"&lt;&gt;PREVISTO",'Estruturante Móvel'!$G:$G,DN$4))</f>
        <v>0</v>
      </c>
      <c r="DP42" s="139">
        <f>(COUNTIFS('Estruturante Móvel'!$M:$M,$B42,'Estruturante Móvel'!$AM:$AM,DP$4))-(COUNTIFS('Estruturante Móvel'!$M:$M,$B42,'Estruturante Móvel'!$AM:$AM,DP$4,'Estruturante Móvel'!$AQ:$AQ,"REPARO FO"))</f>
        <v>1</v>
      </c>
      <c r="DQ42" s="140">
        <f>(COUNTIFS('Estruturante Móvel'!$M:$M,$B42,'Estruturante Móvel'!$C:$C,"&lt;&gt;PREVISTO",'Estruturante Móvel'!$G:$G,DP$4))</f>
        <v>0</v>
      </c>
      <c r="DR42" s="139">
        <f>(COUNTIFS('Estruturante Móvel'!$M:$M,$B42,'Estruturante Móvel'!$AM:$AM,DR$4))-(COUNTIFS('Estruturante Móvel'!$M:$M,$B42,'Estruturante Móvel'!$AM:$AM,DR$4,'Estruturante Móvel'!$AQ:$AQ,"REPARO FO"))</f>
        <v>0</v>
      </c>
      <c r="DS42" s="140">
        <f>(COUNTIFS('Estruturante Móvel'!$M:$M,$B42,'Estruturante Móvel'!$C:$C,"&lt;&gt;PREVISTO",'Estruturante Móvel'!$G:$G,DR$4))</f>
        <v>0</v>
      </c>
      <c r="DT42" s="139">
        <f>(COUNTIFS('Estruturante Móvel'!$M:$M,$B42,'Estruturante Móvel'!$AM:$AM,DT$4))-(COUNTIFS('Estruturante Móvel'!$M:$M,$B42,'Estruturante Móvel'!$AM:$AM,DT$4,'Estruturante Móvel'!$AQ:$AQ,"REPARO FO"))</f>
        <v>0</v>
      </c>
      <c r="DU42" s="140">
        <f>(COUNTIFS('Estruturante Móvel'!$M:$M,$B42,'Estruturante Móvel'!$C:$C,"&lt;&gt;PREVISTO",'Estruturante Móvel'!$G:$G,DT$4))</f>
        <v>0</v>
      </c>
      <c r="DV42" s="139">
        <f>(COUNTIFS('Estruturante Móvel'!$M:$M,$B42,'Estruturante Móvel'!$AM:$AM,DV$4))-(COUNTIFS('Estruturante Móvel'!$M:$M,$B42,'Estruturante Móvel'!$AM:$AM,DV$4,'Estruturante Móvel'!$AQ:$AQ,"REPARO FO"))</f>
        <v>0</v>
      </c>
      <c r="DW42" s="140">
        <f>(COUNTIFS('Estruturante Móvel'!$M:$M,$B42,'Estruturante Móvel'!$C:$C,"&lt;&gt;PREVISTO",'Estruturante Móvel'!$G:$G,DV$4))</f>
        <v>0</v>
      </c>
      <c r="DX42" s="139">
        <f>(COUNTIFS('Estruturante Móvel'!$M:$M,$B42,'Estruturante Móvel'!$AM:$AM,DX$4))-(COUNTIFS('Estruturante Móvel'!$M:$M,$B42,'Estruturante Móvel'!$AM:$AM,DX$4,'Estruturante Móvel'!$AQ:$AQ,"REPARO FO"))</f>
        <v>0</v>
      </c>
      <c r="DY42" s="140">
        <f>(COUNTIFS('Estruturante Móvel'!$M:$M,$B42,'Estruturante Móvel'!$C:$C,"&lt;&gt;PREVISTO",'Estruturante Móvel'!$G:$G,DX$4))</f>
        <v>0</v>
      </c>
      <c r="DZ42" s="139">
        <f>(COUNTIFS('Estruturante Móvel'!$M:$M,$B42,'Estruturante Móvel'!$AM:$AM,DZ$4))-(COUNTIFS('Estruturante Móvel'!$M:$M,$B42,'Estruturante Móvel'!$AM:$AM,DZ$4,'Estruturante Móvel'!$AQ:$AQ,"REPARO FO"))</f>
        <v>0</v>
      </c>
      <c r="EA42" s="140">
        <f>(COUNTIFS('Estruturante Móvel'!$M:$M,$B42,'Estruturante Móvel'!$C:$C,"&lt;&gt;PREVISTO",'Estruturante Móvel'!$G:$G,DZ$4))</f>
        <v>0</v>
      </c>
      <c r="EB42" s="139">
        <f>(COUNTIFS('Estruturante Móvel'!$M:$M,$B42,'Estruturante Móvel'!$AM:$AM,EB$4))-(COUNTIFS('Estruturante Móvel'!$M:$M,$B42,'Estruturante Móvel'!$AM:$AM,EB$4,'Estruturante Móvel'!$AQ:$AQ,"REPARO FO"))</f>
        <v>0</v>
      </c>
      <c r="EC42" s="140">
        <f>(COUNTIFS('Estruturante Móvel'!$M:$M,$B42,'Estruturante Móvel'!$C:$C,"&lt;&gt;PREVISTO",'Estruturante Móvel'!$G:$G,EB$4))</f>
        <v>0</v>
      </c>
      <c r="ED42" s="139">
        <f>(COUNTIFS('Estruturante Móvel'!$M:$M,$B42,'Estruturante Móvel'!$AM:$AM,ED$4))-(COUNTIFS('Estruturante Móvel'!$M:$M,$B42,'Estruturante Móvel'!$AM:$AM,ED$4,'Estruturante Móvel'!$AQ:$AQ,"REPARO FO"))</f>
        <v>0</v>
      </c>
      <c r="EE42" s="140">
        <f>(COUNTIFS('Estruturante Móvel'!$M:$M,$B42,'Estruturante Móvel'!$C:$C,"&lt;&gt;PREVISTO",'Estruturante Móvel'!$G:$G,ED$4))</f>
        <v>0</v>
      </c>
      <c r="EF42" s="139">
        <f>(COUNTIFS('Estruturante Móvel'!$M:$M,$B42,'Estruturante Móvel'!$AM:$AM,EF$4))-(COUNTIFS('Estruturante Móvel'!$M:$M,$B42,'Estruturante Móvel'!$AM:$AM,EF$4,'Estruturante Móvel'!$AQ:$AQ,"REPARO FO"))</f>
        <v>0</v>
      </c>
      <c r="EG42" s="140">
        <f>(COUNTIFS('Estruturante Móvel'!$M:$M,$B42,'Estruturante Móvel'!$C:$C,"&lt;&gt;PREVISTO",'Estruturante Móvel'!$G:$G,EF$4))</f>
        <v>0</v>
      </c>
      <c r="EH42" s="139">
        <f>(COUNTIFS('Estruturante Móvel'!$M:$M,$B42,'Estruturante Móvel'!$AM:$AM,EH$4))-(COUNTIFS('Estruturante Móvel'!$M:$M,$B42,'Estruturante Móvel'!$AM:$AM,EH$4,'Estruturante Móvel'!$AQ:$AQ,"REPARO FO"))</f>
        <v>0</v>
      </c>
      <c r="EI42" s="140">
        <f>(COUNTIFS('Estruturante Móvel'!$M:$M,$B42,'Estruturante Móvel'!$C:$C,"&lt;&gt;PREVISTO",'Estruturante Móvel'!$G:$G,EH$4))</f>
        <v>0</v>
      </c>
      <c r="EJ42" s="139">
        <f>(COUNTIFS('Estruturante Móvel'!$M:$M,$B42,'Estruturante Móvel'!$AM:$AM,EJ$4))-(COUNTIFS('Estruturante Móvel'!$M:$M,$B42,'Estruturante Móvel'!$AM:$AM,EJ$4,'Estruturante Móvel'!$AQ:$AQ,"REPARO FO"))</f>
        <v>0</v>
      </c>
      <c r="EK42" s="140">
        <f>(COUNTIFS('Estruturante Móvel'!$M:$M,$B42,'Estruturante Móvel'!$C:$C,"&lt;&gt;PREVISTO",'Estruturante Móvel'!$G:$G,EJ$4))</f>
        <v>0</v>
      </c>
      <c r="EL42" s="139">
        <f>(COUNTIFS('Estruturante Móvel'!$M:$M,$B42,'Estruturante Móvel'!$AM:$AM,EL$4))-(COUNTIFS('Estruturante Móvel'!$M:$M,$B42,'Estruturante Móvel'!$AM:$AM,EL$4,'Estruturante Móvel'!$AQ:$AQ,"REPARO FO"))</f>
        <v>0</v>
      </c>
      <c r="EM42" s="140">
        <f>(COUNTIFS('Estruturante Móvel'!$M:$M,$B42,'Estruturante Móvel'!$C:$C,"&lt;&gt;PREVISTO",'Estruturante Móvel'!$G:$G,EL$4))</f>
        <v>0</v>
      </c>
      <c r="EN42" s="139">
        <f>(COUNTIFS('Estruturante Móvel'!$M:$M,$B42,'Estruturante Móvel'!$AM:$AM,EN$4))-(COUNTIFS('Estruturante Móvel'!$M:$M,$B42,'Estruturante Móvel'!$AM:$AM,EN$4,'Estruturante Móvel'!$AQ:$AQ,"REPARO FO"))</f>
        <v>0</v>
      </c>
      <c r="EO42" s="140">
        <f>(COUNTIFS('Estruturante Móvel'!$M:$M,$B42,'Estruturante Móvel'!$C:$C,"&lt;&gt;PREVISTO",'Estruturante Móvel'!$G:$G,EN$4))</f>
        <v>0</v>
      </c>
      <c r="EP42" s="139">
        <f>(COUNTIFS('Estruturante Móvel'!$M:$M,$B42,'Estruturante Móvel'!$AM:$AM,EP$4))-(COUNTIFS('Estruturante Móvel'!$M:$M,$B42,'Estruturante Móvel'!$AM:$AM,EP$4,'Estruturante Móvel'!$AQ:$AQ,"REPARO FO"))</f>
        <v>0</v>
      </c>
      <c r="EQ42" s="140">
        <f>(COUNTIFS('Estruturante Móvel'!$M:$M,$B42,'Estruturante Móvel'!$C:$C,"&lt;&gt;PREVISTO",'Estruturante Móvel'!$G:$G,EP$4))</f>
        <v>0</v>
      </c>
      <c r="ER42" s="139">
        <f>(COUNTIFS('Estruturante Móvel'!$M:$M,$B42,'Estruturante Móvel'!$AM:$AM,ER$4))-(COUNTIFS('Estruturante Móvel'!$M:$M,$B42,'Estruturante Móvel'!$AM:$AM,ER$4,'Estruturante Móvel'!$AQ:$AQ,"REPARO FO"))</f>
        <v>0</v>
      </c>
      <c r="ES42" s="140">
        <f>(COUNTIFS('Estruturante Móvel'!$M:$M,$B42,'Estruturante Móvel'!$C:$C,"&lt;&gt;PREVISTO",'Estruturante Móvel'!$G:$G,ER$4))</f>
        <v>0</v>
      </c>
      <c r="ET42" s="139">
        <f>(COUNTIFS('Estruturante Móvel'!$M:$M,$B42,'Estruturante Móvel'!$AM:$AM,ET$4))-(COUNTIFS('Estruturante Móvel'!$M:$M,$B42,'Estruturante Móvel'!$AM:$AM,ET$4,'Estruturante Móvel'!$AQ:$AQ,"REPARO FO"))</f>
        <v>0</v>
      </c>
      <c r="EU42" s="140">
        <f>(COUNTIFS('Estruturante Móvel'!$M:$M,$B42,'Estruturante Móvel'!$C:$C,"&lt;&gt;PREVISTO",'Estruturante Móvel'!$G:$G,ET$4))</f>
        <v>0</v>
      </c>
      <c r="EV42" s="139">
        <f>(COUNTIFS('Estruturante Móvel'!$M:$M,$B42,'Estruturante Móvel'!$AM:$AM,EV$4))-(COUNTIFS('Estruturante Móvel'!$M:$M,$B42,'Estruturante Móvel'!$AM:$AM,EV$4,'Estruturante Móvel'!$AQ:$AQ,"REPARO FO"))</f>
        <v>0</v>
      </c>
      <c r="EW42" s="140">
        <f>(COUNTIFS('Estruturante Móvel'!$M:$M,$B42,'Estruturante Móvel'!$C:$C,"&lt;&gt;PREVISTO",'Estruturante Móvel'!$G:$G,EV$4))</f>
        <v>0</v>
      </c>
      <c r="EX42" s="139">
        <f>(COUNTIFS('Estruturante Móvel'!$M:$M,$B42,'Estruturante Móvel'!$AM:$AM,EX$4))-(COUNTIFS('Estruturante Móvel'!$M:$M,$B42,'Estruturante Móvel'!$AM:$AM,EX$4,'Estruturante Móvel'!$AQ:$AQ,"REPARO FO"))</f>
        <v>0</v>
      </c>
      <c r="EY42" s="140">
        <f>(COUNTIFS('Estruturante Móvel'!$M:$M,$B42,'Estruturante Móvel'!$C:$C,"&lt;&gt;PREVISTO",'Estruturante Móvel'!$G:$G,EX$4))</f>
        <v>0</v>
      </c>
      <c r="EZ42" s="139">
        <f>(COUNTIFS('Estruturante Móvel'!$M:$M,$B42,'Estruturante Móvel'!$AM:$AM,EZ$4))-(COUNTIFS('Estruturante Móvel'!$M:$M,$B42,'Estruturante Móvel'!$AM:$AM,EZ$4,'Estruturante Móvel'!$AQ:$AQ,"REPARO FO"))</f>
        <v>0</v>
      </c>
      <c r="FA42" s="140">
        <f>(COUNTIFS('Estruturante Móvel'!$M:$M,$B42,'Estruturante Móvel'!$C:$C,"&lt;&gt;PREVISTO",'Estruturante Móvel'!$G:$G,EZ$4))</f>
        <v>0</v>
      </c>
      <c r="FB42" s="139">
        <f>(COUNTIFS('Estruturante Móvel'!$M:$M,$B42,'Estruturante Móvel'!$AM:$AM,FB$4))-(COUNTIFS('Estruturante Móvel'!$M:$M,$B42,'Estruturante Móvel'!$AM:$AM,FB$4,'Estruturante Móvel'!$AQ:$AQ,"REPARO FO"))</f>
        <v>0</v>
      </c>
      <c r="FC42" s="140">
        <f>(COUNTIFS('Estruturante Móvel'!$M:$M,$B42,'Estruturante Móvel'!$C:$C,"&lt;&gt;PREVISTO",'Estruturante Móvel'!$G:$G,FB$4))</f>
        <v>0</v>
      </c>
      <c r="FD42" s="139">
        <f>(COUNTIFS('Estruturante Móvel'!$M:$M,$B42,'Estruturante Móvel'!$AM:$AM,FD$4))-(COUNTIFS('Estruturante Móvel'!$M:$M,$B42,'Estruturante Móvel'!$AM:$AM,FD$4,'Estruturante Móvel'!$AQ:$AQ,"REPARO FO"))</f>
        <v>0</v>
      </c>
      <c r="FE42" s="140">
        <f>(COUNTIFS('Estruturante Móvel'!$M:$M,$B42,'Estruturante Móvel'!$C:$C,"&lt;&gt;PREVISTO",'Estruturante Móvel'!$G:$G,FD$4))</f>
        <v>0</v>
      </c>
      <c r="FF42" s="139">
        <f>(COUNTIFS('Estruturante Móvel'!$M:$M,$B42,'Estruturante Móvel'!$AM:$AM,FF$4))-(COUNTIFS('Estruturante Móvel'!$M:$M,$B42,'Estruturante Móvel'!$AM:$AM,FF$4,'Estruturante Móvel'!$AQ:$AQ,"REPARO FO"))</f>
        <v>0</v>
      </c>
      <c r="FG42" s="140">
        <f>(COUNTIFS('Estruturante Móvel'!$M:$M,$B42,'Estruturante Móvel'!$C:$C,"&lt;&gt;PREVISTO",'Estruturante Móvel'!$G:$G,FF$4))</f>
        <v>0</v>
      </c>
      <c r="FH42" s="139">
        <f>(COUNTIFS('Estruturante Móvel'!$M:$M,$B42,'Estruturante Móvel'!$AM:$AM,FH$4))-(COUNTIFS('Estruturante Móvel'!$M:$M,$B42,'Estruturante Móvel'!$AM:$AM,FH$4,'Estruturante Móvel'!$AQ:$AQ,"REPARO FO"))</f>
        <v>0</v>
      </c>
      <c r="FI42" s="140">
        <f>(COUNTIFS('Estruturante Móvel'!$M:$M,$B42,'Estruturante Móvel'!$C:$C,"&lt;&gt;PREVISTO",'Estruturante Móvel'!$G:$G,FH$4))</f>
        <v>0</v>
      </c>
      <c r="FJ42" s="139">
        <f>(COUNTIFS('Estruturante Móvel'!$M:$M,$B42,'Estruturante Móvel'!$AM:$AM,FJ$4))-(COUNTIFS('Estruturante Móvel'!$M:$M,$B42,'Estruturante Móvel'!$AM:$AM,FJ$4,'Estruturante Móvel'!$AQ:$AQ,"REPARO FO"))</f>
        <v>0</v>
      </c>
      <c r="FK42" s="140">
        <f>(COUNTIFS('Estruturante Móvel'!$M:$M,$B42,'Estruturante Móvel'!$C:$C,"&lt;&gt;PREVISTO",'Estruturante Móvel'!$G:$G,FJ$4))</f>
        <v>0</v>
      </c>
      <c r="FL42" s="139">
        <f>(COUNTIFS('Estruturante Móvel'!$M:$M,$B42,'Estruturante Móvel'!$AM:$AM,FL$4))-(COUNTIFS('Estruturante Móvel'!$M:$M,$B42,'Estruturante Móvel'!$AM:$AM,FL$4,'Estruturante Móvel'!$AQ:$AQ,"REPARO FO"))</f>
        <v>0</v>
      </c>
      <c r="FM42" s="140">
        <f>(COUNTIFS('Estruturante Móvel'!$M:$M,$B42,'Estruturante Móvel'!$C:$C,"&lt;&gt;PREVISTO",'Estruturante Móvel'!$G:$G,FL$4))</f>
        <v>0</v>
      </c>
      <c r="FN42" s="139">
        <f>(COUNTIFS('Estruturante Móvel'!$M:$M,$B42,'Estruturante Móvel'!$AM:$AM,FN$4))-(COUNTIFS('Estruturante Móvel'!$M:$M,$B42,'Estruturante Móvel'!$AM:$AM,FN$4,'Estruturante Móvel'!$AQ:$AQ,"REPARO FO"))</f>
        <v>0</v>
      </c>
      <c r="FO42" s="140">
        <f>(COUNTIFS('Estruturante Móvel'!$M:$M,$B42,'Estruturante Móvel'!$C:$C,"&lt;&gt;PREVISTO",'Estruturante Móvel'!$G:$G,FN$4))</f>
        <v>0</v>
      </c>
      <c r="FP42" s="139">
        <f>(COUNTIFS('Estruturante Móvel'!$M:$M,$B42,'Estruturante Móvel'!$AM:$AM,FP$4))-(COUNTIFS('Estruturante Móvel'!$M:$M,$B42,'Estruturante Móvel'!$AM:$AM,FP$4,'Estruturante Móvel'!$AQ:$AQ,"REPARO FO"))</f>
        <v>0</v>
      </c>
      <c r="FQ42" s="140">
        <f>(COUNTIFS('Estruturante Móvel'!$M:$M,$B42,'Estruturante Móvel'!$C:$C,"&lt;&gt;PREVISTO",'Estruturante Móvel'!$G:$G,FP$4))</f>
        <v>0</v>
      </c>
      <c r="FR42" s="139">
        <f>(COUNTIFS('Estruturante Móvel'!$M:$M,$B42,'Estruturante Móvel'!$AM:$AM,FR$4))-(COUNTIFS('Estruturante Móvel'!$M:$M,$B42,'Estruturante Móvel'!$AM:$AM,FR$4,'Estruturante Móvel'!$AQ:$AQ,"REPARO FO"))</f>
        <v>0</v>
      </c>
      <c r="FS42" s="140">
        <f>(COUNTIFS('Estruturante Móvel'!$M:$M,$B42,'Estruturante Móvel'!$C:$C,"&lt;&gt;PREVISTO",'Estruturante Móvel'!$G:$G,FR$4))</f>
        <v>0</v>
      </c>
      <c r="FT42" s="139">
        <f>(COUNTIFS('Estruturante Móvel'!$M:$M,$B42,'Estruturante Móvel'!$AM:$AM,FT$4))-(COUNTIFS('Estruturante Móvel'!$M:$M,$B42,'Estruturante Móvel'!$AM:$AM,FT$4,'Estruturante Móvel'!$AQ:$AQ,"REPARO FO"))</f>
        <v>0</v>
      </c>
      <c r="FU42" s="140">
        <f>(COUNTIFS('Estruturante Móvel'!$M:$M,$B42,'Estruturante Móvel'!$C:$C,"&lt;&gt;PREVISTO",'Estruturante Móvel'!$G:$G,FT$4))</f>
        <v>0</v>
      </c>
      <c r="FV42" s="139">
        <f>(COUNTIFS('Estruturante Móvel'!$M:$M,$B42,'Estruturante Móvel'!$AM:$AM,FV$4))-(COUNTIFS('Estruturante Móvel'!$M:$M,$B42,'Estruturante Móvel'!$AM:$AM,FV$4,'Estruturante Móvel'!$AQ:$AQ,"REPARO FO"))</f>
        <v>0</v>
      </c>
      <c r="FW42" s="140">
        <f>(COUNTIFS('Estruturante Móvel'!$M:$M,$B42,'Estruturante Móvel'!$C:$C,"&lt;&gt;PREVISTO",'Estruturante Móvel'!$G:$G,FV$4))</f>
        <v>0</v>
      </c>
      <c r="FX42" s="139">
        <f>(COUNTIFS('Estruturante Móvel'!$M:$M,$B42,'Estruturante Móvel'!$AM:$AM,FX$4))-(COUNTIFS('Estruturante Móvel'!$M:$M,$B42,'Estruturante Móvel'!$AM:$AM,FX$4,'Estruturante Móvel'!$AQ:$AQ,"REPARO FO"))</f>
        <v>0</v>
      </c>
      <c r="FY42" s="140">
        <f>(COUNTIFS('Estruturante Móvel'!$M:$M,$B42,'Estruturante Móvel'!$C:$C,"&lt;&gt;PREVISTO",'Estruturante Móvel'!$G:$G,FX$4))</f>
        <v>0</v>
      </c>
      <c r="FZ42" s="139">
        <f>(COUNTIFS('Estruturante Móvel'!$M:$M,$B42,'Estruturante Móvel'!$AM:$AM,FZ$4))-(COUNTIFS('Estruturante Móvel'!$M:$M,$B42,'Estruturante Móvel'!$AM:$AM,FZ$4,'Estruturante Móvel'!$AQ:$AQ,"REPARO FO"))</f>
        <v>0</v>
      </c>
      <c r="GA42" s="140">
        <f>(COUNTIFS('Estruturante Móvel'!$M:$M,$B42,'Estruturante Móvel'!$C:$C,"&lt;&gt;PREVISTO",'Estruturante Móvel'!$G:$G,FZ$4))</f>
        <v>0</v>
      </c>
      <c r="GB42" s="139">
        <f>(COUNTIFS('Estruturante Móvel'!$M:$M,$B42,'Estruturante Móvel'!$AM:$AM,GB$4))-(COUNTIFS('Estruturante Móvel'!$M:$M,$B42,'Estruturante Móvel'!$AM:$AM,GB$4,'Estruturante Móvel'!$AQ:$AQ,"REPARO FO"))</f>
        <v>0</v>
      </c>
      <c r="GC42" s="140">
        <f>(COUNTIFS('Estruturante Móvel'!$M:$M,$B42,'Estruturante Móvel'!$C:$C,"&lt;&gt;PREVISTO",'Estruturante Móvel'!$G:$G,GB$4))</f>
        <v>0</v>
      </c>
      <c r="GD42" s="139">
        <f>(COUNTIFS('Estruturante Móvel'!$M:$M,$B42,'Estruturante Móvel'!$AM:$AM,GD$4))-(COUNTIFS('Estruturante Móvel'!$M:$M,$B42,'Estruturante Móvel'!$AM:$AM,GD$4,'Estruturante Móvel'!$AQ:$AQ,"REPARO FO"))</f>
        <v>0</v>
      </c>
      <c r="GE42" s="140">
        <f>(COUNTIFS('Estruturante Móvel'!$M:$M,$B42,'Estruturante Móvel'!$C:$C,"&lt;&gt;PREVISTO",'Estruturante Móvel'!$G:$G,GD$4))</f>
        <v>0</v>
      </c>
      <c r="GF42" s="139">
        <f>(COUNTIFS('Estruturante Móvel'!$M:$M,$B42,'Estruturante Móvel'!$AM:$AM,GF$4))-(COUNTIFS('Estruturante Móvel'!$M:$M,$B42,'Estruturante Móvel'!$AM:$AM,GF$4,'Estruturante Móvel'!$AQ:$AQ,"REPARO FO"))</f>
        <v>0</v>
      </c>
      <c r="GG42" s="140">
        <f>(COUNTIFS('Estruturante Móvel'!$M:$M,$B42,'Estruturante Móvel'!$C:$C,"&lt;&gt;PREVISTO",'Estruturante Móvel'!$G:$G,GF$4))</f>
        <v>0</v>
      </c>
      <c r="GH42" s="139">
        <f>(COUNTIFS('Estruturante Móvel'!$M:$M,$B42,'Estruturante Móvel'!$AM:$AM,GH$4))-(COUNTIFS('Estruturante Móvel'!$M:$M,$B42,'Estruturante Móvel'!$AM:$AM,GH$4,'Estruturante Móvel'!$AQ:$AQ,"REPARO FO"))</f>
        <v>0</v>
      </c>
      <c r="GI42" s="140">
        <f>(COUNTIFS('Estruturante Móvel'!$M:$M,$B42,'Estruturante Móvel'!$C:$C,"&lt;&gt;PREVISTO",'Estruturante Móvel'!$G:$G,GH$4))</f>
        <v>0</v>
      </c>
      <c r="GJ42" s="139">
        <f>(COUNTIFS('Estruturante Móvel'!$M:$M,$B42,'Estruturante Móvel'!$AM:$AM,GJ$4))-(COUNTIFS('Estruturante Móvel'!$M:$M,$B42,'Estruturante Móvel'!$AM:$AM,GJ$4,'Estruturante Móvel'!$AQ:$AQ,"REPARO FO"))</f>
        <v>0</v>
      </c>
      <c r="GK42" s="140">
        <f>(COUNTIFS('Estruturante Móvel'!$M:$M,$B42,'Estruturante Móvel'!$C:$C,"&lt;&gt;PREVISTO",'Estruturante Móvel'!$G:$G,GJ$4))</f>
        <v>0</v>
      </c>
      <c r="GL42" s="139">
        <f>(COUNTIFS('Estruturante Móvel'!$M:$M,$B42,'Estruturante Móvel'!$AM:$AM,GL$4))-(COUNTIFS('Estruturante Móvel'!$M:$M,$B42,'Estruturante Móvel'!$AM:$AM,GL$4,'Estruturante Móvel'!$AQ:$AQ,"REPARO FO"))</f>
        <v>0</v>
      </c>
      <c r="GM42" s="140">
        <f>(COUNTIFS('Estruturante Móvel'!$M:$M,$B42,'Estruturante Móvel'!$C:$C,"&lt;&gt;PREVISTO",'Estruturante Móvel'!$G:$G,GL$4))</f>
        <v>0</v>
      </c>
      <c r="GN42" s="139">
        <f>(COUNTIFS('Estruturante Móvel'!$M:$M,$B42,'Estruturante Móvel'!$AM:$AM,GN$4))-(COUNTIFS('Estruturante Móvel'!$M:$M,$B42,'Estruturante Móvel'!$AM:$AM,GN$4,'Estruturante Móvel'!$AQ:$AQ,"REPARO FO"))</f>
        <v>0</v>
      </c>
      <c r="GO42" s="140">
        <f>(COUNTIFS('Estruturante Móvel'!$M:$M,$B42,'Estruturante Móvel'!$C:$C,"&lt;&gt;PREVISTO",'Estruturante Móvel'!$G:$G,GN$4))</f>
        <v>0</v>
      </c>
      <c r="GP42" s="139">
        <f>(COUNTIFS('Estruturante Móvel'!$M:$M,$B42,'Estruturante Móvel'!$AM:$AM,GP$4))-(COUNTIFS('Estruturante Móvel'!$M:$M,$B42,'Estruturante Móvel'!$AM:$AM,GP$4,'Estruturante Móvel'!$AQ:$AQ,"REPARO FO"))</f>
        <v>0</v>
      </c>
      <c r="GQ42" s="140">
        <f>(COUNTIFS('Estruturante Móvel'!$M:$M,$B42,'Estruturante Móvel'!$C:$C,"&lt;&gt;PREVISTO",'Estruturante Móvel'!$G:$G,GP$4))</f>
        <v>0</v>
      </c>
      <c r="GR42" s="139">
        <f>(COUNTIFS('Estruturante Móvel'!$M:$M,$B42,'Estruturante Móvel'!$AM:$AM,GR$4))-(COUNTIFS('Estruturante Móvel'!$M:$M,$B42,'Estruturante Móvel'!$AM:$AM,GR$4,'Estruturante Móvel'!$AQ:$AQ,"REPARO FO"))</f>
        <v>0</v>
      </c>
      <c r="GS42" s="140">
        <f>(COUNTIFS('Estruturante Móvel'!$M:$M,$B42,'Estruturante Móvel'!$C:$C,"&lt;&gt;PREVISTO",'Estruturante Móvel'!$G:$G,GR$4))</f>
        <v>0</v>
      </c>
      <c r="GT42" s="139">
        <f>(COUNTIFS('Estruturante Móvel'!$M:$M,$B42,'Estruturante Móvel'!$AM:$AM,GT$4))-(COUNTIFS('Estruturante Móvel'!$M:$M,$B42,'Estruturante Móvel'!$AM:$AM,GT$4,'Estruturante Móvel'!$AQ:$AQ,"REPARO FO"))</f>
        <v>0</v>
      </c>
      <c r="GU42" s="140">
        <f>(COUNTIFS('Estruturante Móvel'!$M:$M,$B42,'Estruturante Móvel'!$C:$C,"&lt;&gt;PREVISTO",'Estruturante Móvel'!$G:$G,GT$4))</f>
        <v>0</v>
      </c>
      <c r="GV42" s="139">
        <f>(COUNTIFS('Estruturante Móvel'!$M:$M,$B42,'Estruturante Móvel'!$AM:$AM,GV$4))-(COUNTIFS('Estruturante Móvel'!$M:$M,$B42,'Estruturante Móvel'!$AM:$AM,GV$4,'Estruturante Móvel'!$AQ:$AQ,"REPARO FO"))</f>
        <v>0</v>
      </c>
      <c r="GW42" s="140">
        <f>(COUNTIFS('Estruturante Móvel'!$M:$M,$B42,'Estruturante Móvel'!$C:$C,"&lt;&gt;PREVISTO",'Estruturante Móvel'!$G:$G,GV$4))</f>
        <v>0</v>
      </c>
      <c r="GX42" s="139">
        <f>(COUNTIFS('Estruturante Móvel'!$M:$M,$B42,'Estruturante Móvel'!$AM:$AM,GX$4))-(COUNTIFS('Estruturante Móvel'!$M:$M,$B42,'Estruturante Móvel'!$AM:$AM,GX$4,'Estruturante Móvel'!$AQ:$AQ,"REPARO FO"))</f>
        <v>0</v>
      </c>
      <c r="GY42" s="140">
        <f>(COUNTIFS('Estruturante Móvel'!$M:$M,$B42,'Estruturante Móvel'!$C:$C,"&lt;&gt;PREVISTO",'Estruturante Móvel'!$G:$G,GX$4))</f>
        <v>0</v>
      </c>
      <c r="GZ42" s="139">
        <f>(COUNTIFS('Estruturante Móvel'!$M:$M,$B42,'Estruturante Móvel'!$AM:$AM,GZ$4))-(COUNTIFS('Estruturante Móvel'!$M:$M,$B42,'Estruturante Móvel'!$AM:$AM,GZ$4,'Estruturante Móvel'!$AQ:$AQ,"REPARO FO"))</f>
        <v>0</v>
      </c>
      <c r="HA42" s="140">
        <f>(COUNTIFS('Estruturante Móvel'!$M:$M,$B42,'Estruturante Móvel'!$C:$C,"&lt;&gt;PREVISTO",'Estruturante Móvel'!$G:$G,GZ$4))</f>
        <v>0</v>
      </c>
      <c r="HB42" s="139">
        <f>(COUNTIFS('Estruturante Móvel'!$M:$M,$B42,'Estruturante Móvel'!$AM:$AM,HB$4))-(COUNTIFS('Estruturante Móvel'!$M:$M,$B42,'Estruturante Móvel'!$AM:$AM,HB$4,'Estruturante Móvel'!$AQ:$AQ,"REPARO FO"))</f>
        <v>0</v>
      </c>
      <c r="HC42" s="140">
        <f>(COUNTIFS('Estruturante Móvel'!$M:$M,$B42,'Estruturante Móvel'!$C:$C,"&lt;&gt;PREVISTO",'Estruturante Móvel'!$G:$G,HB$4))</f>
        <v>0</v>
      </c>
      <c r="HD42" s="139">
        <f>(COUNTIFS('Estruturante Móvel'!$M:$M,$B42,'Estruturante Móvel'!$AM:$AM,HD$4))-(COUNTIFS('Estruturante Móvel'!$M:$M,$B42,'Estruturante Móvel'!$AM:$AM,HD$4,'Estruturante Móvel'!$AQ:$AQ,"REPARO FO"))</f>
        <v>0</v>
      </c>
      <c r="HE42" s="140">
        <f>(COUNTIFS('Estruturante Móvel'!$M:$M,$B42,'Estruturante Móvel'!$C:$C,"&lt;&gt;PREVISTO",'Estruturante Móvel'!$G:$G,HD$4))</f>
        <v>0</v>
      </c>
      <c r="HF42" s="139">
        <f>(COUNTIFS('Estruturante Móvel'!$M:$M,$B42,'Estruturante Móvel'!$AM:$AM,HF$4))-(COUNTIFS('Estruturante Móvel'!$M:$M,$B42,'Estruturante Móvel'!$AM:$AM,HF$4,'Estruturante Móvel'!$AQ:$AQ,"REPARO FO"))</f>
        <v>0</v>
      </c>
      <c r="HG42" s="140">
        <f>(COUNTIFS('Estruturante Móvel'!$M:$M,$B42,'Estruturante Móvel'!$C:$C,"&lt;&gt;PREVISTO",'Estruturante Móvel'!$G:$G,HF$4))</f>
        <v>0</v>
      </c>
      <c r="HH42" s="139">
        <f>(COUNTIFS('Estruturante Móvel'!$M:$M,$B42,'Estruturante Móvel'!$AM:$AM,HH$4))-(COUNTIFS('Estruturante Móvel'!$M:$M,$B42,'Estruturante Móvel'!$AM:$AM,HH$4,'Estruturante Móvel'!$AQ:$AQ,"REPARO FO"))</f>
        <v>0</v>
      </c>
      <c r="HI42" s="140">
        <f>(COUNTIFS('Estruturante Móvel'!$M:$M,$B42,'Estruturante Móvel'!$C:$C,"&lt;&gt;PREVISTO",'Estruturante Móvel'!$G:$G,HH$4))</f>
        <v>0</v>
      </c>
      <c r="HJ42" s="139">
        <f>(COUNTIFS('Estruturante Móvel'!$M:$M,$B42,'Estruturante Móvel'!$AM:$AM,HJ$4))-(COUNTIFS('Estruturante Móvel'!$M:$M,$B42,'Estruturante Móvel'!$AM:$AM,HJ$4,'Estruturante Móvel'!$AQ:$AQ,"REPARO FO"))</f>
        <v>0</v>
      </c>
      <c r="HK42" s="140">
        <f>(COUNTIFS('Estruturante Móvel'!$M:$M,$B42,'Estruturante Móvel'!$C:$C,"&lt;&gt;PREVISTO",'Estruturante Móvel'!$G:$G,HJ$4))</f>
        <v>0</v>
      </c>
      <c r="HL42" s="139">
        <f>(COUNTIFS('Estruturante Móvel'!$M:$M,$B42,'Estruturante Móvel'!$AM:$AM,HL$4))-(COUNTIFS('Estruturante Móvel'!$M:$M,$B42,'Estruturante Móvel'!$AM:$AM,HL$4,'Estruturante Móvel'!$AQ:$AQ,"REPARO FO"))</f>
        <v>0</v>
      </c>
      <c r="HM42" s="140">
        <f>(COUNTIFS('Estruturante Móvel'!$M:$M,$B42,'Estruturante Móvel'!$C:$C,"&lt;&gt;PREVISTO",'Estruturante Móvel'!$G:$G,HL$4))</f>
        <v>0</v>
      </c>
      <c r="HN42" s="139">
        <f>(COUNTIFS('Estruturante Móvel'!$M:$M,$B42,'Estruturante Móvel'!$AM:$AM,HN$4))-(COUNTIFS('Estruturante Móvel'!$M:$M,$B42,'Estruturante Móvel'!$AM:$AM,HN$4,'Estruturante Móvel'!$AQ:$AQ,"REPARO FO"))</f>
        <v>0</v>
      </c>
      <c r="HO42" s="140">
        <f>(COUNTIFS('Estruturante Móvel'!$M:$M,$B42,'Estruturante Móvel'!$C:$C,"&lt;&gt;PREVISTO",'Estruturante Móvel'!$G:$G,HN$4))</f>
        <v>0</v>
      </c>
      <c r="HP42" s="139">
        <f>(COUNTIFS('Estruturante Móvel'!$M:$M,$B42,'Estruturante Móvel'!$AM:$AM,HP$4))-(COUNTIFS('Estruturante Móvel'!$M:$M,$B42,'Estruturante Móvel'!$AM:$AM,HP$4,'Estruturante Móvel'!$AQ:$AQ,"REPARO FO"))</f>
        <v>0</v>
      </c>
      <c r="HQ42" s="140">
        <f>(COUNTIFS('Estruturante Móvel'!$M:$M,$B42,'Estruturante Móvel'!$C:$C,"&lt;&gt;PREVISTO",'Estruturante Móvel'!$G:$G,HP$4))</f>
        <v>0</v>
      </c>
      <c r="HR42" s="139">
        <f>(COUNTIFS('Estruturante Móvel'!$M:$M,$B42,'Estruturante Móvel'!$AM:$AM,HR$4))-(COUNTIFS('Estruturante Móvel'!$M:$M,$B42,'Estruturante Móvel'!$AM:$AM,HR$4,'Estruturante Móvel'!$AQ:$AQ,"REPARO FO"))</f>
        <v>0</v>
      </c>
      <c r="HS42" s="140">
        <f>(COUNTIFS('Estruturante Móvel'!$M:$M,$B42,'Estruturante Móvel'!$C:$C,"&lt;&gt;PREVISTO",'Estruturante Móvel'!$G:$G,HR$4))</f>
        <v>0</v>
      </c>
      <c r="HT42" s="139">
        <f>(COUNTIFS('Estruturante Móvel'!$M:$M,$B42,'Estruturante Móvel'!$AM:$AM,HT$4))-(COUNTIFS('Estruturante Móvel'!$M:$M,$B42,'Estruturante Móvel'!$AM:$AM,HT$4,'Estruturante Móvel'!$AQ:$AQ,"REPARO FO"))</f>
        <v>0</v>
      </c>
      <c r="HU42" s="140">
        <f>(COUNTIFS('Estruturante Móvel'!$M:$M,$B42,'Estruturante Móvel'!$C:$C,"&lt;&gt;PREVISTO",'Estruturante Móvel'!$G:$G,HT$4))</f>
        <v>0</v>
      </c>
      <c r="HV42" s="139">
        <f>(COUNTIFS('Estruturante Móvel'!$M:$M,$B42,'Estruturante Móvel'!$AM:$AM,HV$4))-(COUNTIFS('Estruturante Móvel'!$M:$M,$B42,'Estruturante Móvel'!$AM:$AM,HV$4,'Estruturante Móvel'!$AQ:$AQ,"REPARO FO"))</f>
        <v>0</v>
      </c>
      <c r="HW42" s="140">
        <f>(COUNTIFS('Estruturante Móvel'!$M:$M,$B42,'Estruturante Móvel'!$C:$C,"&lt;&gt;PREVISTO",'Estruturante Móvel'!$G:$G,HV$4))</f>
        <v>0</v>
      </c>
      <c r="HX42" s="139">
        <f>(COUNTIFS('Estruturante Móvel'!$M:$M,$B42,'Estruturante Móvel'!$AM:$AM,HX$4))-(COUNTIFS('Estruturante Móvel'!$M:$M,$B42,'Estruturante Móvel'!$AM:$AM,HX$4,'Estruturante Móvel'!$AQ:$AQ,"REPARO FO"))</f>
        <v>0</v>
      </c>
      <c r="HY42" s="140">
        <f>(COUNTIFS('Estruturante Móvel'!$M:$M,$B42,'Estruturante Móvel'!$C:$C,"&lt;&gt;PREVISTO",'Estruturante Móvel'!$G:$G,HX$4))</f>
        <v>0</v>
      </c>
      <c r="HZ42" s="139">
        <f>(COUNTIFS('Estruturante Móvel'!$M:$M,$B42,'Estruturante Móvel'!$AM:$AM,HZ$4))-(COUNTIFS('Estruturante Móvel'!$M:$M,$B42,'Estruturante Móvel'!$AM:$AM,HZ$4,'Estruturante Móvel'!$AQ:$AQ,"REPARO FO"))</f>
        <v>0</v>
      </c>
      <c r="IA42" s="140">
        <f>(COUNTIFS('Estruturante Móvel'!$M:$M,$B42,'Estruturante Móvel'!$C:$C,"&lt;&gt;PREVISTO",'Estruturante Móvel'!$G:$G,HZ$4))</f>
        <v>0</v>
      </c>
      <c r="IB42" s="139">
        <f>(COUNTIFS('Estruturante Móvel'!$M:$M,$B42,'Estruturante Móvel'!$AM:$AM,IB$4))-(COUNTIFS('Estruturante Móvel'!$M:$M,$B42,'Estruturante Móvel'!$AM:$AM,IB$4,'Estruturante Móvel'!$AQ:$AQ,"REPARO FO"))</f>
        <v>0</v>
      </c>
      <c r="IC42" s="140">
        <f>(COUNTIFS('Estruturante Móvel'!$M:$M,$B42,'Estruturante Móvel'!$C:$C,"&lt;&gt;PREVISTO",'Estruturante Móvel'!$G:$G,IB$4))</f>
        <v>0</v>
      </c>
      <c r="ID42" s="139">
        <f>(COUNTIFS('Estruturante Móvel'!$M:$M,$B42,'Estruturante Móvel'!$AM:$AM,ID$4))-(COUNTIFS('Estruturante Móvel'!$M:$M,$B42,'Estruturante Móvel'!$AM:$AM,ID$4,'Estruturante Móvel'!$AQ:$AQ,"REPARO FO"))</f>
        <v>0</v>
      </c>
      <c r="IE42" s="140">
        <f>(COUNTIFS('Estruturante Móvel'!$M:$M,$B42,'Estruturante Móvel'!$C:$C,"&lt;&gt;PREVISTO",'Estruturante Móvel'!$G:$G,ID$4))</f>
        <v>0</v>
      </c>
      <c r="IF42" s="139">
        <f>(COUNTIFS('Estruturante Móvel'!$M:$M,$B42,'Estruturante Móvel'!$AM:$AM,IF$4))-(COUNTIFS('Estruturante Móvel'!$M:$M,$B42,'Estruturante Móvel'!$AM:$AM,IF$4,'Estruturante Móvel'!$AQ:$AQ,"REPARO FO"))</f>
        <v>0</v>
      </c>
      <c r="IG42" s="140">
        <f>(COUNTIFS('Estruturante Móvel'!$M:$M,$B42,'Estruturante Móvel'!$C:$C,"&lt;&gt;PREVISTO",'Estruturante Móvel'!$G:$G,IF$4))</f>
        <v>0</v>
      </c>
      <c r="IH42" s="139">
        <f>(COUNTIFS('Estruturante Móvel'!$M:$M,$B42,'Estruturante Móvel'!$AM:$AM,IH$4))-(COUNTIFS('Estruturante Móvel'!$M:$M,$B42,'Estruturante Móvel'!$AM:$AM,IH$4,'Estruturante Móvel'!$AQ:$AQ,"REPARO FO"))</f>
        <v>0</v>
      </c>
      <c r="II42" s="140">
        <f>(COUNTIFS('Estruturante Móvel'!$M:$M,$B42,'Estruturante Móvel'!$C:$C,"&lt;&gt;PREVISTO",'Estruturante Móvel'!$G:$G,IH$4))</f>
        <v>0</v>
      </c>
      <c r="IJ42" s="139">
        <f>(COUNTIFS('Estruturante Móvel'!$M:$M,$B42,'Estruturante Móvel'!$AM:$AM,IJ$4))-(COUNTIFS('Estruturante Móvel'!$M:$M,$B42,'Estruturante Móvel'!$AM:$AM,IJ$4,'Estruturante Móvel'!$AQ:$AQ,"REPARO FO"))</f>
        <v>0</v>
      </c>
      <c r="IK42" s="140">
        <f>(COUNTIFS('Estruturante Móvel'!$M:$M,$B42,'Estruturante Móvel'!$C:$C,"&lt;&gt;PREVISTO",'Estruturante Móvel'!$G:$G,IJ$4))</f>
        <v>0</v>
      </c>
      <c r="IL42" s="139">
        <f>(COUNTIFS('Estruturante Móvel'!$M:$M,$B42,'Estruturante Móvel'!$AM:$AM,IL$4))-(COUNTIFS('Estruturante Móvel'!$M:$M,$B42,'Estruturante Móvel'!$AM:$AM,IL$4,'Estruturante Móvel'!$AQ:$AQ,"REPARO FO"))</f>
        <v>0</v>
      </c>
      <c r="IM42" s="140">
        <f>(COUNTIFS('Estruturante Móvel'!$M:$M,$B42,'Estruturante Móvel'!$C:$C,"&lt;&gt;PREVISTO",'Estruturante Móvel'!$G:$G,IL$4))</f>
        <v>0</v>
      </c>
      <c r="IN42" s="139">
        <f>(COUNTIFS('Estruturante Móvel'!$M:$M,$B42,'Estruturante Móvel'!$AM:$AM,IN$4))-(COUNTIFS('Estruturante Móvel'!$M:$M,$B42,'Estruturante Móvel'!$AM:$AM,IN$4,'Estruturante Móvel'!$AQ:$AQ,"REPARO FO"))</f>
        <v>0</v>
      </c>
      <c r="IO42" s="140">
        <f>(COUNTIFS('Estruturante Móvel'!$M:$M,$B42,'Estruturante Móvel'!$C:$C,"&lt;&gt;PREVISTO",'Estruturante Móvel'!$G:$G,IN$4))</f>
        <v>0</v>
      </c>
      <c r="IP42" s="139">
        <f>(COUNTIFS('Estruturante Móvel'!$M:$M,$B42,'Estruturante Móvel'!$AM:$AM,IP$4))-(COUNTIFS('Estruturante Móvel'!$M:$M,$B42,'Estruturante Móvel'!$AM:$AM,IP$4,'Estruturante Móvel'!$AQ:$AQ,"REPARO FO"))</f>
        <v>0</v>
      </c>
      <c r="IQ42" s="140">
        <f>(COUNTIFS('Estruturante Móvel'!$M:$M,$B42,'Estruturante Móvel'!$C:$C,"&lt;&gt;PREVISTO",'Estruturante Móvel'!$G:$G,IP$4))</f>
        <v>0</v>
      </c>
      <c r="IR42" s="139">
        <f>(COUNTIFS('Estruturante Móvel'!$M:$M,$B42,'Estruturante Móvel'!$AM:$AM,IR$4))-(COUNTIFS('Estruturante Móvel'!$M:$M,$B42,'Estruturante Móvel'!$AM:$AM,IR$4,'Estruturante Móvel'!$AQ:$AQ,"REPARO FO"))</f>
        <v>0</v>
      </c>
      <c r="IS42" s="140">
        <f>(COUNTIFS('Estruturante Móvel'!$M:$M,$B42,'Estruturante Móvel'!$C:$C,"&lt;&gt;PREVISTO",'Estruturante Móvel'!$G:$G,IR$4))</f>
        <v>0</v>
      </c>
      <c r="IT42" s="139">
        <f>(COUNTIFS('Estruturante Móvel'!$M:$M,$B42,'Estruturante Móvel'!$AM:$AM,IT$4))-(COUNTIFS('Estruturante Móvel'!$M:$M,$B42,'Estruturante Móvel'!$AM:$AM,IT$4,'Estruturante Móvel'!$AQ:$AQ,"REPARO FO"))</f>
        <v>0</v>
      </c>
      <c r="IU42" s="140">
        <f>(COUNTIFS('Estruturante Móvel'!$M:$M,$B42,'Estruturante Móvel'!$C:$C,"&lt;&gt;PREVISTO",'Estruturante Móvel'!$G:$G,IT$4))</f>
        <v>0</v>
      </c>
      <c r="IV42" s="139">
        <f>(COUNTIFS('Estruturante Móvel'!$M:$M,$B42,'Estruturante Móvel'!$AM:$AM,IV$4))-(COUNTIFS('Estruturante Móvel'!$M:$M,$B42,'Estruturante Móvel'!$AM:$AM,IV$4,'Estruturante Móvel'!$AQ:$AQ,"REPARO FO"))</f>
        <v>0</v>
      </c>
      <c r="IW42" s="140">
        <f>(COUNTIFS('Estruturante Móvel'!$M:$M,$B42,'Estruturante Móvel'!$C:$C,"&lt;&gt;PREVISTO",'Estruturante Móvel'!$G:$G,IV$4))</f>
        <v>0</v>
      </c>
      <c r="IX42" s="139">
        <f>(COUNTIFS('Estruturante Móvel'!$M:$M,$B42,'Estruturante Móvel'!$AM:$AM,IX$4))-(COUNTIFS('Estruturante Móvel'!$M:$M,$B42,'Estruturante Móvel'!$AM:$AM,IX$4,'Estruturante Móvel'!$AQ:$AQ,"REPARO FO"))</f>
        <v>0</v>
      </c>
      <c r="IY42" s="140">
        <f>(COUNTIFS('Estruturante Móvel'!$M:$M,$B42,'Estruturante Móvel'!$C:$C,"&lt;&gt;PREVISTO",'Estruturante Móvel'!$G:$G,IX$4))</f>
        <v>0</v>
      </c>
      <c r="IZ42" s="139">
        <f>(COUNTIFS('Estruturante Móvel'!$M:$M,$B42,'Estruturante Móvel'!$AM:$AM,IZ$4))-(COUNTIFS('Estruturante Móvel'!$M:$M,$B42,'Estruturante Móvel'!$AM:$AM,IZ$4,'Estruturante Móvel'!$AQ:$AQ,"REPARO FO"))</f>
        <v>0</v>
      </c>
      <c r="JA42" s="140">
        <f>(COUNTIFS('Estruturante Móvel'!$M:$M,$B42,'Estruturante Móvel'!$C:$C,"&lt;&gt;PREVISTO",'Estruturante Móvel'!$G:$G,IZ$4))</f>
        <v>0</v>
      </c>
      <c r="JB42" s="139">
        <f>(COUNTIFS('Estruturante Móvel'!$M:$M,$B42,'Estruturante Móvel'!$AM:$AM,JB$4))-(COUNTIFS('Estruturante Móvel'!$M:$M,$B42,'Estruturante Móvel'!$AM:$AM,JB$4,'Estruturante Móvel'!$AQ:$AQ,"REPARO FO"))</f>
        <v>0</v>
      </c>
      <c r="JC42" s="140">
        <f>(COUNTIFS('Estruturante Móvel'!$M:$M,$B42,'Estruturante Móvel'!$C:$C,"&lt;&gt;PREVISTO",'Estruturante Móvel'!$G:$G,JB$4))</f>
        <v>0</v>
      </c>
      <c r="JD42" s="139">
        <f>(COUNTIFS('Estruturante Móvel'!$M:$M,$B42,'Estruturante Móvel'!$AM:$AM,JD$4))-(COUNTIFS('Estruturante Móvel'!$M:$M,$B42,'Estruturante Móvel'!$AM:$AM,JD$4,'Estruturante Móvel'!$AQ:$AQ,"REPARO FO"))</f>
        <v>0</v>
      </c>
      <c r="JE42" s="140">
        <f>(COUNTIFS('Estruturante Móvel'!$M:$M,$B42,'Estruturante Móvel'!$C:$C,"&lt;&gt;PREVISTO",'Estruturante Móvel'!$G:$G,JD$4))</f>
        <v>0</v>
      </c>
      <c r="JF42" s="139">
        <f>(COUNTIFS('Estruturante Móvel'!$M:$M,$B42,'Estruturante Móvel'!$AM:$AM,JF$4))-(COUNTIFS('Estruturante Móvel'!$M:$M,$B42,'Estruturante Móvel'!$AM:$AM,JF$4,'Estruturante Móvel'!$AQ:$AQ,"REPARO FO"))</f>
        <v>0</v>
      </c>
      <c r="JG42" s="140">
        <f>(COUNTIFS('Estruturante Móvel'!$M:$M,$B42,'Estruturante Móvel'!$C:$C,"&lt;&gt;PREVISTO",'Estruturante Móvel'!$G:$G,JF$4))</f>
        <v>0</v>
      </c>
      <c r="JH42" s="139">
        <f>(COUNTIFS('Estruturante Móvel'!$M:$M,$B42,'Estruturante Móvel'!$AM:$AM,JH$4))-(COUNTIFS('Estruturante Móvel'!$M:$M,$B42,'Estruturante Móvel'!$AM:$AM,JH$4,'Estruturante Móvel'!$AQ:$AQ,"REPARO FO"))</f>
        <v>0</v>
      </c>
      <c r="JI42" s="140">
        <f>(COUNTIFS('Estruturante Móvel'!$M:$M,$B42,'Estruturante Móvel'!$C:$C,"&lt;&gt;PREVISTO",'Estruturante Móvel'!$G:$G,JH$4))</f>
        <v>0</v>
      </c>
      <c r="JJ42" s="139">
        <f>(COUNTIFS('Estruturante Móvel'!$M:$M,$B42,'Estruturante Móvel'!$AM:$AM,JJ$4))-(COUNTIFS('Estruturante Móvel'!$M:$M,$B42,'Estruturante Móvel'!$AM:$AM,JJ$4,'Estruturante Móvel'!$AQ:$AQ,"REPARO FO"))</f>
        <v>0</v>
      </c>
      <c r="JK42" s="140">
        <f>(COUNTIFS('Estruturante Móvel'!$M:$M,$B42,'Estruturante Móvel'!$C:$C,"&lt;&gt;PREVISTO",'Estruturante Móvel'!$G:$G,JJ$4))</f>
        <v>0</v>
      </c>
      <c r="JL42" s="139">
        <f>(COUNTIFS('Estruturante Móvel'!$M:$M,$B42,'Estruturante Móvel'!$AM:$AM,JL$4))-(COUNTIFS('Estruturante Móvel'!$M:$M,$B42,'Estruturante Móvel'!$AM:$AM,JL$4,'Estruturante Móvel'!$AQ:$AQ,"REPARO FO"))</f>
        <v>0</v>
      </c>
      <c r="JM42" s="140">
        <f>(COUNTIFS('Estruturante Móvel'!$M:$M,$B42,'Estruturante Móvel'!$C:$C,"&lt;&gt;PREVISTO",'Estruturante Móvel'!$G:$G,JL$4))</f>
        <v>0</v>
      </c>
      <c r="JN42" s="139">
        <f>(COUNTIFS('Estruturante Móvel'!$M:$M,$B42,'Estruturante Móvel'!$AM:$AM,JN$4))-(COUNTIFS('Estruturante Móvel'!$M:$M,$B42,'Estruturante Móvel'!$AM:$AM,JN$4,'Estruturante Móvel'!$AQ:$AQ,"REPARO FO"))</f>
        <v>0</v>
      </c>
      <c r="JO42" s="140">
        <f>(COUNTIFS('Estruturante Móvel'!$M:$M,$B42,'Estruturante Móvel'!$C:$C,"&lt;&gt;PREVISTO",'Estruturante Móvel'!$G:$G,JN$4))</f>
        <v>0</v>
      </c>
      <c r="JP42" s="139">
        <f>(COUNTIFS('Estruturante Móvel'!$M:$M,$B42,'Estruturante Móvel'!$AM:$AM,JP$4))-(COUNTIFS('Estruturante Móvel'!$M:$M,$B42,'Estruturante Móvel'!$AM:$AM,JP$4,'Estruturante Móvel'!$AQ:$AQ,"REPARO FO"))</f>
        <v>0</v>
      </c>
      <c r="JQ42" s="140">
        <f>(COUNTIFS('Estruturante Móvel'!$M:$M,$B42,'Estruturante Móvel'!$C:$C,"&lt;&gt;PREVISTO",'Estruturante Móvel'!$G:$G,JP$4))</f>
        <v>0</v>
      </c>
      <c r="JR42" s="139">
        <f>(COUNTIFS('Estruturante Móvel'!$M:$M,$B42,'Estruturante Móvel'!$AM:$AM,JR$4))-(COUNTIFS('Estruturante Móvel'!$M:$M,$B42,'Estruturante Móvel'!$AM:$AM,JR$4,'Estruturante Móvel'!$AQ:$AQ,"REPARO FO"))</f>
        <v>0</v>
      </c>
      <c r="JS42" s="140">
        <f>(COUNTIFS('Estruturante Móvel'!$M:$M,$B42,'Estruturante Móvel'!$C:$C,"&lt;&gt;PREVISTO",'Estruturante Móvel'!$G:$G,JR$4))</f>
        <v>0</v>
      </c>
      <c r="JT42" s="139">
        <f>(COUNTIFS('Estruturante Móvel'!$M:$M,$B42,'Estruturante Móvel'!$AM:$AM,JT$4))-(COUNTIFS('Estruturante Móvel'!$M:$M,$B42,'Estruturante Móvel'!$AM:$AM,JT$4,'Estruturante Móvel'!$AQ:$AQ,"REPARO FO"))</f>
        <v>0</v>
      </c>
      <c r="JU42" s="140">
        <f>(COUNTIFS('Estruturante Móvel'!$M:$M,$B42,'Estruturante Móvel'!$C:$C,"&lt;&gt;PREVISTO",'Estruturante Móvel'!$G:$G,JT$4))</f>
        <v>0</v>
      </c>
      <c r="JV42" s="139">
        <f>(COUNTIFS('Estruturante Móvel'!$M:$M,$B42,'Estruturante Móvel'!$AM:$AM,JV$4))-(COUNTIFS('Estruturante Móvel'!$M:$M,$B42,'Estruturante Móvel'!$AM:$AM,JV$4,'Estruturante Móvel'!$AQ:$AQ,"REPARO FO"))</f>
        <v>0</v>
      </c>
      <c r="JW42" s="140">
        <f>(COUNTIFS('Estruturante Móvel'!$M:$M,$B42,'Estruturante Móvel'!$C:$C,"&lt;&gt;PREVISTO",'Estruturante Móvel'!$G:$G,JV$4))</f>
        <v>0</v>
      </c>
      <c r="JX42" s="139">
        <f>(COUNTIFS('Estruturante Móvel'!$M:$M,$B42,'Estruturante Móvel'!$AM:$AM,JX$4))-(COUNTIFS('Estruturante Móvel'!$M:$M,$B42,'Estruturante Móvel'!$AM:$AM,JX$4,'Estruturante Móvel'!$AQ:$AQ,"REPARO FO"))</f>
        <v>0</v>
      </c>
      <c r="JY42" s="140">
        <f>(COUNTIFS('Estruturante Móvel'!$M:$M,$B42,'Estruturante Móvel'!$C:$C,"&lt;&gt;PREVISTO",'Estruturante Móvel'!$G:$G,JX$4))</f>
        <v>0</v>
      </c>
      <c r="JZ42" s="139">
        <f>(COUNTIFS('Estruturante Móvel'!$M:$M,$B42,'Estruturante Móvel'!$AM:$AM,JZ$4))-(COUNTIFS('Estruturante Móvel'!$M:$M,$B42,'Estruturante Móvel'!$AM:$AM,JZ$4,'Estruturante Móvel'!$AQ:$AQ,"REPARO FO"))</f>
        <v>0</v>
      </c>
      <c r="KA42" s="140">
        <f>(COUNTIFS('Estruturante Móvel'!$M:$M,$B42,'Estruturante Móvel'!$C:$C,"&lt;&gt;PREVISTO",'Estruturante Móvel'!$G:$G,JZ$4))</f>
        <v>0</v>
      </c>
      <c r="KB42" s="139">
        <f>(COUNTIFS('Estruturante Móvel'!$M:$M,$B42,'Estruturante Móvel'!$AM:$AM,KB$4))-(COUNTIFS('Estruturante Móvel'!$M:$M,$B42,'Estruturante Móvel'!$AM:$AM,KB$4,'Estruturante Móvel'!$AQ:$AQ,"REPARO FO"))</f>
        <v>0</v>
      </c>
      <c r="KC42" s="140">
        <f>(COUNTIFS('Estruturante Móvel'!$M:$M,$B42,'Estruturante Móvel'!$C:$C,"&lt;&gt;PREVISTO",'Estruturante Móvel'!$G:$G,KB$4))</f>
        <v>0</v>
      </c>
      <c r="KD42" s="139">
        <f>(COUNTIFS('Estruturante Móvel'!$M:$M,$B42,'Estruturante Móvel'!$AM:$AM,KD$4))-(COUNTIFS('Estruturante Móvel'!$M:$M,$B42,'Estruturante Móvel'!$AM:$AM,KD$4,'Estruturante Móvel'!$AQ:$AQ,"REPARO FO"))</f>
        <v>0</v>
      </c>
      <c r="KE42" s="140">
        <f>(COUNTIFS('Estruturante Móvel'!$M:$M,$B42,'Estruturante Móvel'!$C:$C,"&lt;&gt;PREVISTO",'Estruturante Móvel'!$G:$G,KD$4))</f>
        <v>0</v>
      </c>
      <c r="KF42" s="139">
        <f>(COUNTIFS('Estruturante Móvel'!$M:$M,$B42,'Estruturante Móvel'!$AM:$AM,KF$4))-(COUNTIFS('Estruturante Móvel'!$M:$M,$B42,'Estruturante Móvel'!$AM:$AM,KF$4,'Estruturante Móvel'!$AQ:$AQ,"REPARO FO"))</f>
        <v>0</v>
      </c>
      <c r="KG42" s="140">
        <f>(COUNTIFS('Estruturante Móvel'!$M:$M,$B42,'Estruturante Móvel'!$C:$C,"&lt;&gt;PREVISTO",'Estruturante Móvel'!$G:$G,KF$4))</f>
        <v>0</v>
      </c>
      <c r="KH42" s="139">
        <f>(COUNTIFS('Estruturante Móvel'!$M:$M,$B42,'Estruturante Móvel'!$AM:$AM,KH$4))-(COUNTIFS('Estruturante Móvel'!$M:$M,$B42,'Estruturante Móvel'!$AM:$AM,KH$4,'Estruturante Móvel'!$AQ:$AQ,"REPARO FO"))</f>
        <v>0</v>
      </c>
      <c r="KI42" s="140">
        <f>(COUNTIFS('Estruturante Móvel'!$M:$M,$B42,'Estruturante Móvel'!$C:$C,"&lt;&gt;PREVISTO",'Estruturante Móvel'!$G:$G,KH$4))</f>
        <v>0</v>
      </c>
      <c r="KJ42" s="139">
        <f>(COUNTIFS('Estruturante Móvel'!$M:$M,$B42,'Estruturante Móvel'!$AM:$AM,KJ$4))-(COUNTIFS('Estruturante Móvel'!$M:$M,$B42,'Estruturante Móvel'!$AM:$AM,KJ$4,'Estruturante Móvel'!$AQ:$AQ,"REPARO FO"))</f>
        <v>0</v>
      </c>
      <c r="KK42" s="140">
        <f>(COUNTIFS('Estruturante Móvel'!$M:$M,$B42,'Estruturante Móvel'!$C:$C,"&lt;&gt;PREVISTO",'Estruturante Móvel'!$G:$G,KJ$4))</f>
        <v>0</v>
      </c>
      <c r="KL42" s="139">
        <f>(COUNTIFS('Estruturante Móvel'!$M:$M,$B42,'Estruturante Móvel'!$AM:$AM,KL$4))-(COUNTIFS('Estruturante Móvel'!$M:$M,$B42,'Estruturante Móvel'!$AM:$AM,KL$4,'Estruturante Móvel'!$AQ:$AQ,"REPARO FO"))</f>
        <v>0</v>
      </c>
      <c r="KM42" s="140">
        <f>(COUNTIFS('Estruturante Móvel'!$M:$M,$B42,'Estruturante Móvel'!$C:$C,"&lt;&gt;PREVISTO",'Estruturante Móvel'!$G:$G,KL$4))</f>
        <v>0</v>
      </c>
      <c r="KN42" s="139">
        <f>(COUNTIFS('Estruturante Móvel'!$M:$M,$B42,'Estruturante Móvel'!$AM:$AM,KN$4))-(COUNTIFS('Estruturante Móvel'!$M:$M,$B42,'Estruturante Móvel'!$AM:$AM,KN$4,'Estruturante Móvel'!$AQ:$AQ,"REPARO FO"))</f>
        <v>0</v>
      </c>
      <c r="KO42" s="140">
        <f>(COUNTIFS('Estruturante Móvel'!$M:$M,$B42,'Estruturante Móvel'!$C:$C,"&lt;&gt;PREVISTO",'Estruturante Móvel'!$G:$G,KN$4))</f>
        <v>0</v>
      </c>
      <c r="KP42" s="139">
        <f>(COUNTIFS('Estruturante Móvel'!$M:$M,$B42,'Estruturante Móvel'!$AM:$AM,KP$4))-(COUNTIFS('Estruturante Móvel'!$M:$M,$B42,'Estruturante Móvel'!$AM:$AM,KP$4,'Estruturante Móvel'!$AQ:$AQ,"REPARO FO"))</f>
        <v>0</v>
      </c>
      <c r="KQ42" s="140">
        <f>(COUNTIFS('Estruturante Móvel'!$M:$M,$B42,'Estruturante Móvel'!$C:$C,"&lt;&gt;PREVISTO",'Estruturante Móvel'!$G:$G,KP$4))</f>
        <v>0</v>
      </c>
      <c r="KR42" s="139">
        <f>(COUNTIFS('Estruturante Móvel'!$M:$M,$B42,'Estruturante Móvel'!$AM:$AM,KR$4))-(COUNTIFS('Estruturante Móvel'!$M:$M,$B42,'Estruturante Móvel'!$AM:$AM,KR$4,'Estruturante Móvel'!$AQ:$AQ,"REPARO FO"))</f>
        <v>0</v>
      </c>
      <c r="KS42" s="140">
        <f>(COUNTIFS('Estruturante Móvel'!$M:$M,$B42,'Estruturante Móvel'!$C:$C,"&lt;&gt;PREVISTO",'Estruturante Móvel'!$G:$G,KR$4))</f>
        <v>0</v>
      </c>
      <c r="KT42" s="139">
        <f>(COUNTIFS('Estruturante Móvel'!$M:$M,$B42,'Estruturante Móvel'!$AM:$AM,KT$4))-(COUNTIFS('Estruturante Móvel'!$M:$M,$B42,'Estruturante Móvel'!$AM:$AM,KT$4,'Estruturante Móvel'!$AQ:$AQ,"REPARO FO"))</f>
        <v>0</v>
      </c>
      <c r="KU42" s="140">
        <f>(COUNTIFS('Estruturante Móvel'!$M:$M,$B42,'Estruturante Móvel'!$C:$C,"&lt;&gt;PREVISTO",'Estruturante Móvel'!$G:$G,KT$4))</f>
        <v>0</v>
      </c>
      <c r="KV42" s="139">
        <f>(COUNTIFS('Estruturante Móvel'!$M:$M,$B42,'Estruturante Móvel'!$AM:$AM,KV$4))-(COUNTIFS('Estruturante Móvel'!$M:$M,$B42,'Estruturante Móvel'!$AM:$AM,KV$4,'Estruturante Móvel'!$AQ:$AQ,"REPARO FO"))</f>
        <v>0</v>
      </c>
      <c r="KW42" s="140">
        <f>(COUNTIFS('Estruturante Móvel'!$M:$M,$B42,'Estruturante Móvel'!$C:$C,"&lt;&gt;PREVISTO",'Estruturante Móvel'!$G:$G,KV$4))</f>
        <v>0</v>
      </c>
      <c r="KX42" s="139">
        <f>(COUNTIFS('Estruturante Móvel'!$M:$M,$B42,'Estruturante Móvel'!$AM:$AM,KX$4))-(COUNTIFS('Estruturante Móvel'!$M:$M,$B42,'Estruturante Móvel'!$AM:$AM,KX$4,'Estruturante Móvel'!$AQ:$AQ,"REPARO FO"))</f>
        <v>0</v>
      </c>
      <c r="KY42" s="140">
        <f>(COUNTIFS('Estruturante Móvel'!$M:$M,$B42,'Estruturante Móvel'!$C:$C,"&lt;&gt;PREVISTO",'Estruturante Móvel'!$G:$G,KX$4))</f>
        <v>0</v>
      </c>
      <c r="KZ42" s="139">
        <f>(COUNTIFS('Estruturante Móvel'!$M:$M,$B42,'Estruturante Móvel'!$AM:$AM,KZ$4))-(COUNTIFS('Estruturante Móvel'!$M:$M,$B42,'Estruturante Móvel'!$AM:$AM,KZ$4,'Estruturante Móvel'!$AQ:$AQ,"REPARO FO"))</f>
        <v>0</v>
      </c>
      <c r="LA42" s="140">
        <f>(COUNTIFS('Estruturante Móvel'!$M:$M,$B42,'Estruturante Móvel'!$C:$C,"&lt;&gt;PREVISTO",'Estruturante Móvel'!$G:$G,KZ$4))</f>
        <v>0</v>
      </c>
      <c r="LB42" s="139">
        <f>(COUNTIFS('Estruturante Móvel'!$M:$M,$B42,'Estruturante Móvel'!$AM:$AM,LB$4))-(COUNTIFS('Estruturante Móvel'!$M:$M,$B42,'Estruturante Móvel'!$AM:$AM,LB$4,'Estruturante Móvel'!$AQ:$AQ,"REPARO FO"))</f>
        <v>0</v>
      </c>
      <c r="LC42" s="140">
        <f>(COUNTIFS('Estruturante Móvel'!$M:$M,$B42,'Estruturante Móvel'!$C:$C,"&lt;&gt;PREVISTO",'Estruturante Móvel'!$G:$G,LB$4))</f>
        <v>0</v>
      </c>
      <c r="LD42" s="139">
        <f>(COUNTIFS('Estruturante Móvel'!$M:$M,$B42,'Estruturante Móvel'!$AM:$AM,LD$4))-(COUNTIFS('Estruturante Móvel'!$M:$M,$B42,'Estruturante Móvel'!$AM:$AM,LD$4,'Estruturante Móvel'!$AQ:$AQ,"REPARO FO"))</f>
        <v>0</v>
      </c>
      <c r="LE42" s="140">
        <f>(COUNTIFS('Estruturante Móvel'!$M:$M,$B42,'Estruturante Móvel'!$C:$C,"&lt;&gt;PREVISTO",'Estruturante Móvel'!$G:$G,LD$4))</f>
        <v>0</v>
      </c>
      <c r="LF42" s="139">
        <f>(COUNTIFS('Estruturante Móvel'!$M:$M,$B42,'Estruturante Móvel'!$AM:$AM,LF$4))-(COUNTIFS('Estruturante Móvel'!$M:$M,$B42,'Estruturante Móvel'!$AM:$AM,LF$4,'Estruturante Móvel'!$AQ:$AQ,"REPARO FO"))</f>
        <v>0</v>
      </c>
      <c r="LG42" s="140">
        <f>(COUNTIFS('Estruturante Móvel'!$M:$M,$B42,'Estruturante Móvel'!$C:$C,"&lt;&gt;PREVISTO",'Estruturante Móvel'!$G:$G,LF$4))</f>
        <v>0</v>
      </c>
      <c r="LH42" s="139">
        <f>(COUNTIFS('Estruturante Móvel'!$M:$M,$B42,'Estruturante Móvel'!$AM:$AM,LH$4))-(COUNTIFS('Estruturante Móvel'!$M:$M,$B42,'Estruturante Móvel'!$AM:$AM,LH$4,'Estruturante Móvel'!$AQ:$AQ,"REPARO FO"))</f>
        <v>0</v>
      </c>
      <c r="LI42" s="140">
        <f>(COUNTIFS('Estruturante Móvel'!$M:$M,$B42,'Estruturante Móvel'!$C:$C,"&lt;&gt;PREVISTO",'Estruturante Móvel'!$G:$G,LH$4))</f>
        <v>0</v>
      </c>
      <c r="LJ42" s="139">
        <f>(COUNTIFS('Estruturante Móvel'!$M:$M,$B42,'Estruturante Móvel'!$AM:$AM,LJ$4))-(COUNTIFS('Estruturante Móvel'!$M:$M,$B42,'Estruturante Móvel'!$AM:$AM,LJ$4,'Estruturante Móvel'!$AQ:$AQ,"REPARO FO"))</f>
        <v>0</v>
      </c>
      <c r="LK42" s="140">
        <f>(COUNTIFS('Estruturante Móvel'!$M:$M,$B42,'Estruturante Móvel'!$C:$C,"&lt;&gt;PREVISTO",'Estruturante Móvel'!$G:$G,LJ$4))</f>
        <v>0</v>
      </c>
      <c r="LL42" s="139">
        <f>(COUNTIFS('Estruturante Móvel'!$M:$M,$B42,'Estruturante Móvel'!$AM:$AM,LL$4))-(COUNTIFS('Estruturante Móvel'!$M:$M,$B42,'Estruturante Móvel'!$AM:$AM,LL$4,'Estruturante Móvel'!$AQ:$AQ,"REPARO FO"))</f>
        <v>0</v>
      </c>
      <c r="LM42" s="140">
        <f>(COUNTIFS('Estruturante Móvel'!$M:$M,$B42,'Estruturante Móvel'!$C:$C,"&lt;&gt;PREVISTO",'Estruturante Móvel'!$G:$G,LL$4))</f>
        <v>0</v>
      </c>
      <c r="LN42" s="139">
        <f>(COUNTIFS('Estruturante Móvel'!$M:$M,$B42,'Estruturante Móvel'!$AM:$AM,LN$4))-(COUNTIFS('Estruturante Móvel'!$M:$M,$B42,'Estruturante Móvel'!$AM:$AM,LN$4,'Estruturante Móvel'!$AQ:$AQ,"REPARO FO"))</f>
        <v>0</v>
      </c>
      <c r="LO42" s="140">
        <f>(COUNTIFS('Estruturante Móvel'!$M:$M,$B42,'Estruturante Móvel'!$C:$C,"&lt;&gt;PREVISTO",'Estruturante Móvel'!$G:$G,LN$4))</f>
        <v>0</v>
      </c>
      <c r="LP42" s="139">
        <f>(COUNTIFS('Estruturante Móvel'!$M:$M,$B42,'Estruturante Móvel'!$AM:$AM,LP$4))-(COUNTIFS('Estruturante Móvel'!$M:$M,$B42,'Estruturante Móvel'!$AM:$AM,LP$4,'Estruturante Móvel'!$AQ:$AQ,"REPARO FO"))</f>
        <v>0</v>
      </c>
      <c r="LQ42" s="140">
        <f>(COUNTIFS('Estruturante Móvel'!$M:$M,$B42,'Estruturante Móvel'!$C:$C,"&lt;&gt;PREVISTO",'Estruturante Móvel'!$G:$G,LP$4))</f>
        <v>0</v>
      </c>
      <c r="LR42" s="139">
        <f>(COUNTIFS('Estruturante Móvel'!$M:$M,$B42,'Estruturante Móvel'!$AM:$AM,LR$4))-(COUNTIFS('Estruturante Móvel'!$M:$M,$B42,'Estruturante Móvel'!$AM:$AM,LR$4,'Estruturante Móvel'!$AQ:$AQ,"REPARO FO"))</f>
        <v>0</v>
      </c>
      <c r="LS42" s="140">
        <f>(COUNTIFS('Estruturante Móvel'!$M:$M,$B42,'Estruturante Móvel'!$C:$C,"&lt;&gt;PREVISTO",'Estruturante Móvel'!$G:$G,LR$4))</f>
        <v>0</v>
      </c>
      <c r="LT42" s="139">
        <f>(COUNTIFS('Estruturante Móvel'!$M:$M,$B42,'Estruturante Móvel'!$AM:$AM,LT$4))-(COUNTIFS('Estruturante Móvel'!$M:$M,$B42,'Estruturante Móvel'!$AM:$AM,LT$4,'Estruturante Móvel'!$AQ:$AQ,"REPARO FO"))</f>
        <v>0</v>
      </c>
      <c r="LU42" s="140">
        <f>(COUNTIFS('Estruturante Móvel'!$M:$M,$B42,'Estruturante Móvel'!$C:$C,"&lt;&gt;PREVISTO",'Estruturante Móvel'!$G:$G,LT$4))</f>
        <v>0</v>
      </c>
      <c r="LV42" s="139">
        <f>(COUNTIFS('Estruturante Móvel'!$M:$M,$B42,'Estruturante Móvel'!$AM:$AM,LV$4))-(COUNTIFS('Estruturante Móvel'!$M:$M,$B42,'Estruturante Móvel'!$AM:$AM,LV$4,'Estruturante Móvel'!$AQ:$AQ,"REPARO FO"))</f>
        <v>0</v>
      </c>
      <c r="LW42" s="140">
        <f>(COUNTIFS('Estruturante Móvel'!$M:$M,$B42,'Estruturante Móvel'!$C:$C,"&lt;&gt;PREVISTO",'Estruturante Móvel'!$G:$G,LV$4))</f>
        <v>0</v>
      </c>
      <c r="LX42" s="139">
        <f>(COUNTIFS('Estruturante Móvel'!$M:$M,$B42,'Estruturante Móvel'!$AM:$AM,LX$4))-(COUNTIFS('Estruturante Móvel'!$M:$M,$B42,'Estruturante Móvel'!$AM:$AM,LX$4,'Estruturante Móvel'!$AQ:$AQ,"REPARO FO"))</f>
        <v>0</v>
      </c>
      <c r="LY42" s="140">
        <f>(COUNTIFS('Estruturante Móvel'!$M:$M,$B42,'Estruturante Móvel'!$C:$C,"&lt;&gt;PREVISTO",'Estruturante Móvel'!$G:$G,LX$4))</f>
        <v>0</v>
      </c>
      <c r="LZ42" s="139">
        <f>(COUNTIFS('Estruturante Móvel'!$M:$M,$B42,'Estruturante Móvel'!$AM:$AM,LZ$4))-(COUNTIFS('Estruturante Móvel'!$M:$M,$B42,'Estruturante Móvel'!$AM:$AM,LZ$4,'Estruturante Móvel'!$AQ:$AQ,"REPARO FO"))</f>
        <v>0</v>
      </c>
      <c r="MA42" s="140">
        <f>(COUNTIFS('Estruturante Móvel'!$M:$M,$B42,'Estruturante Móvel'!$C:$C,"&lt;&gt;PREVISTO",'Estruturante Móvel'!$G:$G,LZ$4))</f>
        <v>0</v>
      </c>
      <c r="MB42" s="139">
        <f>(COUNTIFS('Estruturante Móvel'!$M:$M,$B42,'Estruturante Móvel'!$AM:$AM,MB$4))-(COUNTIFS('Estruturante Móvel'!$M:$M,$B42,'Estruturante Móvel'!$AM:$AM,MB$4,'Estruturante Móvel'!$AQ:$AQ,"REPARO FO"))</f>
        <v>0</v>
      </c>
      <c r="MC42" s="140">
        <f>(COUNTIFS('Estruturante Móvel'!$M:$M,$B42,'Estruturante Móvel'!$C:$C,"&lt;&gt;PREVISTO",'Estruturante Móvel'!$G:$G,MB$4))</f>
        <v>0</v>
      </c>
      <c r="MD42" s="139">
        <f>(COUNTIFS('Estruturante Móvel'!$M:$M,$B42,'Estruturante Móvel'!$AM:$AM,MD$4))-(COUNTIFS('Estruturante Móvel'!$M:$M,$B42,'Estruturante Móvel'!$AM:$AM,MD$4,'Estruturante Móvel'!$AQ:$AQ,"REPARO FO"))</f>
        <v>0</v>
      </c>
      <c r="ME42" s="140">
        <f>(COUNTIFS('Estruturante Móvel'!$M:$M,$B42,'Estruturante Móvel'!$C:$C,"&lt;&gt;PREVISTO",'Estruturante Móvel'!$G:$G,MD$4))</f>
        <v>0</v>
      </c>
      <c r="MF42" s="139">
        <f>(COUNTIFS('Estruturante Móvel'!$M:$M,$B42,'Estruturante Móvel'!$AM:$AM,MF$4))-(COUNTIFS('Estruturante Móvel'!$M:$M,$B42,'Estruturante Móvel'!$AM:$AM,MF$4,'Estruturante Móvel'!$AQ:$AQ,"REPARO FO"))</f>
        <v>0</v>
      </c>
      <c r="MG42" s="140">
        <f>(COUNTIFS('Estruturante Móvel'!$M:$M,$B42,'Estruturante Móvel'!$C:$C,"&lt;&gt;PREVISTO",'Estruturante Móvel'!$G:$G,MF$4))</f>
        <v>1</v>
      </c>
      <c r="MH42" s="139">
        <f>(COUNTIFS('Estruturante Móvel'!$M:$M,$B42,'Estruturante Móvel'!$AM:$AM,MH$4))-(COUNTIFS('Estruturante Móvel'!$M:$M,$B42,'Estruturante Móvel'!$AM:$AM,MH$4,'Estruturante Móvel'!$AQ:$AQ,"REPARO FO"))</f>
        <v>0</v>
      </c>
      <c r="MI42" s="140">
        <f>(COUNTIFS('Estruturante Móvel'!$M:$M,$B42,'Estruturante Móvel'!$C:$C,"&lt;&gt;PREVISTO",'Estruturante Móvel'!$G:$G,MH$4))</f>
        <v>0</v>
      </c>
      <c r="MJ42" s="139">
        <f>(COUNTIFS('Estruturante Móvel'!$M:$M,$B42,'Estruturante Móvel'!$AM:$AM,MJ$4))-(COUNTIFS('Estruturante Móvel'!$M:$M,$B42,'Estruturante Móvel'!$AM:$AM,MJ$4,'Estruturante Móvel'!$AQ:$AQ,"REPARO FO"))</f>
        <v>0</v>
      </c>
      <c r="MK42" s="140">
        <f>(COUNTIFS('Estruturante Móvel'!$M:$M,$B42,'Estruturante Móvel'!$C:$C,"&lt;&gt;PREVISTO",'Estruturante Móvel'!$G:$G,MJ$4))</f>
        <v>0</v>
      </c>
      <c r="ML42" s="139">
        <f>(COUNTIFS('Estruturante Móvel'!$M:$M,$B42,'Estruturante Móvel'!$AM:$AM,ML$4))-(COUNTIFS('Estruturante Móvel'!$M:$M,$B42,'Estruturante Móvel'!$AM:$AM,ML$4,'Estruturante Móvel'!$AQ:$AQ,"REPARO FO"))</f>
        <v>0</v>
      </c>
      <c r="MM42" s="140">
        <f>(COUNTIFS('Estruturante Móvel'!$M:$M,$B42,'Estruturante Móvel'!$C:$C,"&lt;&gt;PREVISTO",'Estruturante Móvel'!$G:$G,ML$4))</f>
        <v>0</v>
      </c>
      <c r="MN42" s="139">
        <f>(COUNTIFS('Estruturante Móvel'!$M:$M,$B42,'Estruturante Móvel'!$AM:$AM,MN$4))-(COUNTIFS('Estruturante Móvel'!$M:$M,$B42,'Estruturante Móvel'!$AM:$AM,MN$4,'Estruturante Móvel'!$AQ:$AQ,"REPARO FO"))</f>
        <v>0</v>
      </c>
      <c r="MO42" s="140">
        <f>(COUNTIFS('Estruturante Móvel'!$M:$M,$B42,'Estruturante Móvel'!$C:$C,"&lt;&gt;PREVISTO",'Estruturante Móvel'!$G:$G,MN$4))</f>
        <v>0</v>
      </c>
      <c r="MP42" s="139">
        <f>(COUNTIFS('Estruturante Móvel'!$M:$M,$B42,'Estruturante Móvel'!$AM:$AM,MP$4))-(COUNTIFS('Estruturante Móvel'!$M:$M,$B42,'Estruturante Móvel'!$AM:$AM,MP$4,'Estruturante Móvel'!$AQ:$AQ,"REPARO FO"))</f>
        <v>0</v>
      </c>
      <c r="MQ42" s="140">
        <f>(COUNTIFS('Estruturante Móvel'!$M:$M,$B42,'Estruturante Móvel'!$C:$C,"&lt;&gt;PREVISTO",'Estruturante Móvel'!$G:$G,MP$4))</f>
        <v>0</v>
      </c>
      <c r="MR42" s="139">
        <f>(COUNTIFS('Estruturante Móvel'!$M:$M,$B42,'Estruturante Móvel'!$AM:$AM,MR$4))-(COUNTIFS('Estruturante Móvel'!$M:$M,$B42,'Estruturante Móvel'!$AM:$AM,MR$4,'Estruturante Móvel'!$AQ:$AQ,"REPARO FO"))</f>
        <v>0</v>
      </c>
      <c r="MS42" s="140">
        <f>(COUNTIFS('Estruturante Móvel'!$M:$M,$B42,'Estruturante Móvel'!$C:$C,"&lt;&gt;PREVISTO",'Estruturante Móvel'!$G:$G,MR$4))</f>
        <v>1</v>
      </c>
      <c r="MT42" s="139">
        <f>(COUNTIFS('Estruturante Móvel'!$M:$M,$B42,'Estruturante Móvel'!$AM:$AM,MT$4))-(COUNTIFS('Estruturante Móvel'!$M:$M,$B42,'Estruturante Móvel'!$AM:$AM,MT$4,'Estruturante Móvel'!$AQ:$AQ,"REPARO FO"))</f>
        <v>0</v>
      </c>
      <c r="MU42" s="140">
        <f>(COUNTIFS('Estruturante Móvel'!$M:$M,$B42,'Estruturante Móvel'!$C:$C,"&lt;&gt;PREVISTO",'Estruturante Móvel'!$G:$G,MT$4))</f>
        <v>0</v>
      </c>
      <c r="MV42" s="139">
        <f>(COUNTIFS('Estruturante Móvel'!$M:$M,$B42,'Estruturante Móvel'!$AM:$AM,MV$4))-(COUNTIFS('Estruturante Móvel'!$M:$M,$B42,'Estruturante Móvel'!$AM:$AM,MV$4,'Estruturante Móvel'!$AQ:$AQ,"REPARO FO"))</f>
        <v>0</v>
      </c>
      <c r="MW42" s="140">
        <f>(COUNTIFS('Estruturante Móvel'!$M:$M,$B42,'Estruturante Móvel'!$C:$C,"&lt;&gt;PREVISTO",'Estruturante Móvel'!$G:$G,MV$4))</f>
        <v>0</v>
      </c>
      <c r="MX42" s="139">
        <f>(COUNTIFS('Estruturante Móvel'!$M:$M,$B42,'Estruturante Móvel'!$AM:$AM,MX$4))-(COUNTIFS('Estruturante Móvel'!$M:$M,$B42,'Estruturante Móvel'!$AM:$AM,MX$4,'Estruturante Móvel'!$AQ:$AQ,"REPARO FO"))</f>
        <v>0</v>
      </c>
      <c r="MY42" s="140">
        <f>(COUNTIFS('Estruturante Móvel'!$M:$M,$B42,'Estruturante Móvel'!$C:$C,"&lt;&gt;PREVISTO",'Estruturante Móvel'!$G:$G,MX$4))</f>
        <v>0</v>
      </c>
      <c r="MZ42" s="139">
        <f>(COUNTIFS('Estruturante Móvel'!$M:$M,$B42,'Estruturante Móvel'!$AM:$AM,MZ$4))-(COUNTIFS('Estruturante Móvel'!$M:$M,$B42,'Estruturante Móvel'!$AM:$AM,MZ$4,'Estruturante Móvel'!$AQ:$AQ,"REPARO FO"))</f>
        <v>0</v>
      </c>
      <c r="NA42" s="140">
        <f>(COUNTIFS('Estruturante Móvel'!$M:$M,$B42,'Estruturante Móvel'!$C:$C,"&lt;&gt;PREVISTO",'Estruturante Móvel'!$G:$G,MZ$4))</f>
        <v>4</v>
      </c>
      <c r="NB42" s="139">
        <f>(COUNTIFS('Estruturante Móvel'!$M:$M,$B42,'Estruturante Móvel'!$AM:$AM,NB$4))-(COUNTIFS('Estruturante Móvel'!$M:$M,$B42,'Estruturante Móvel'!$AM:$AM,NB$4,'Estruturante Móvel'!$AQ:$AQ,"REPARO FO"))</f>
        <v>0</v>
      </c>
      <c r="NC42" s="140">
        <f>(COUNTIFS('Estruturante Móvel'!$M:$M,$B42,'Estruturante Móvel'!$C:$C,"&lt;&gt;PREVISTO",'Estruturante Móvel'!$G:$G,NB$4))</f>
        <v>0</v>
      </c>
      <c r="ND42" s="139">
        <f>(COUNTIFS('Estruturante Móvel'!$M:$M,$B42,'Estruturante Móvel'!$AM:$AM,ND$4))-(COUNTIFS('Estruturante Móvel'!$M:$M,$B42,'Estruturante Móvel'!$AM:$AM,ND$4,'Estruturante Móvel'!$AQ:$AQ,"REPARO FO"))</f>
        <v>0</v>
      </c>
      <c r="NE42" s="140">
        <f>(COUNTIFS('Estruturante Móvel'!$M:$M,$B42,'Estruturante Móvel'!$C:$C,"&lt;&gt;PREVISTO",'Estruturante Móvel'!$G:$G,ND$4))</f>
        <v>0</v>
      </c>
      <c r="NF42" s="139">
        <f>(COUNTIFS('Estruturante Móvel'!$M:$M,$B42,'Estruturante Móvel'!$AM:$AM,NF$4))-(COUNTIFS('Estruturante Móvel'!$M:$M,$B42,'Estruturante Móvel'!$AM:$AM,NF$4,'Estruturante Móvel'!$AQ:$AQ,"REPARO FO"))</f>
        <v>0</v>
      </c>
      <c r="NG42" s="140">
        <f>(COUNTIFS('Estruturante Móvel'!$M:$M,$B42,'Estruturante Móvel'!$C:$C,"&lt;&gt;PREVISTO",'Estruturante Móvel'!$G:$G,NF$4))</f>
        <v>0</v>
      </c>
      <c r="NH42" s="139">
        <f>(COUNTIFS('Estruturante Móvel'!$M:$M,$B42,'Estruturante Móvel'!$AM:$AM,NH$4))-(COUNTIFS('Estruturante Móvel'!$M:$M,$B42,'Estruturante Móvel'!$AM:$AM,NH$4,'Estruturante Móvel'!$AQ:$AQ,"REPARO FO"))</f>
        <v>0</v>
      </c>
      <c r="NI42" s="140">
        <f>(COUNTIFS('Estruturante Móvel'!$M:$M,$B42,'Estruturante Móvel'!$C:$C,"&lt;&gt;PREVISTO",'Estruturante Móvel'!$G:$G,NH$4))</f>
        <v>0</v>
      </c>
    </row>
    <row r="43" spans="1:373" hidden="1" outlineLevel="1">
      <c r="B43" s="205" t="s">
        <v>444</v>
      </c>
      <c r="C43" s="161" t="s">
        <v>186</v>
      </c>
      <c r="D43" s="161">
        <f>COUNTIFS('Estruturante Móvel'!$M:$M,B42,'Estruturante Móvel'!$L:$L,'CRONOGRAMA_CONST+MIGRACAO'!B43)</f>
        <v>1</v>
      </c>
      <c r="E43" s="161">
        <f>(COUNTIFS('Estruturante Móvel'!$M:$M,B42,'Estruturante Móvel'!$C:$C,"&lt;&gt;PREVISTO",'Estruturante Móvel'!$L:$L,'CRONOGRAMA_CONST+MIGRACAO'!B43))</f>
        <v>1</v>
      </c>
      <c r="F43" s="162">
        <f>(COUNTIFS('Estruturante Móvel'!$M:$M,B42,'Estruturante Móvel'!$C:$C,"PREVISTO",'Estruturante Móvel'!$L:$L,'CRONOGRAMA_CONST+MIGRACAO'!B43))</f>
        <v>0</v>
      </c>
      <c r="G43" s="162"/>
      <c r="H43" s="165" t="str">
        <f t="shared" si="381"/>
        <v>Concluído</v>
      </c>
      <c r="I43" s="166">
        <v>45566</v>
      </c>
      <c r="J43" s="160">
        <f t="shared" si="382"/>
        <v>1</v>
      </c>
      <c r="K43" s="157">
        <f t="shared" si="383"/>
        <v>1</v>
      </c>
      <c r="L43" s="139">
        <f>(COUNTIFS('Estruturante Móvel'!$M:$M,$B42,'Estruturante Móvel'!$AM:$AM,L$4,'Estruturante Móvel'!$L:$L,'CRONOGRAMA_CONST+MIGRACAO'!$B43))</f>
        <v>0</v>
      </c>
      <c r="M43" s="140">
        <f>(COUNTIFS('Estruturante Móvel'!$M:$M,$B42,'Estruturante Móvel'!$C:$C,"&lt;&gt;PREVISTO",'Estruturante Móvel'!$G:$G,L$4,'Estruturante Móvel'!$L:$L,'CRONOGRAMA_CONST+MIGRACAO'!B$7))</f>
        <v>0</v>
      </c>
      <c r="N43" s="139">
        <f>(COUNTIFS('Estruturante Móvel'!$M:$M,$B42,'Estruturante Móvel'!$AM:$AM,N$4,'Estruturante Móvel'!$L:$L,'CRONOGRAMA_CONST+MIGRACAO'!$B43))</f>
        <v>0</v>
      </c>
      <c r="O43" s="140">
        <f>(COUNTIFS('Estruturante Móvel'!$M:$M,$B42,'Estruturante Móvel'!$C:$C,"&lt;&gt;PREVISTO",'Estruturante Móvel'!$G:$G,N$4,'Estruturante Móvel'!$L:$L,'CRONOGRAMA_CONST+MIGRACAO'!D$7))</f>
        <v>0</v>
      </c>
      <c r="P43" s="139">
        <f>(COUNTIFS('Estruturante Móvel'!$M:$M,$B42,'Estruturante Móvel'!$AM:$AM,P$4,'Estruturante Móvel'!$L:$L,'CRONOGRAMA_CONST+MIGRACAO'!$B43))</f>
        <v>0</v>
      </c>
      <c r="Q43" s="140">
        <f>(COUNTIFS('Estruturante Móvel'!$M:$M,$B42,'Estruturante Móvel'!$C:$C,"&lt;&gt;PREVISTO",'Estruturante Móvel'!$G:$G,P$4,'Estruturante Móvel'!$L:$L,'CRONOGRAMA_CONST+MIGRACAO'!F$7))</f>
        <v>0</v>
      </c>
      <c r="R43" s="139">
        <f>(COUNTIFS('Estruturante Móvel'!$M:$M,$B42,'Estruturante Móvel'!$AM:$AM,R$4,'Estruturante Móvel'!$L:$L,'CRONOGRAMA_CONST+MIGRACAO'!$B43))</f>
        <v>0</v>
      </c>
      <c r="S43" s="140">
        <f>(COUNTIFS('Estruturante Móvel'!$M:$M,$B42,'Estruturante Móvel'!$C:$C,"&lt;&gt;PREVISTO",'Estruturante Móvel'!$G:$G,R$4,'Estruturante Móvel'!$L:$L,'CRONOGRAMA_CONST+MIGRACAO'!H$7))</f>
        <v>0</v>
      </c>
      <c r="T43" s="139">
        <f>(COUNTIFS('Estruturante Móvel'!$M:$M,$B42,'Estruturante Móvel'!$AM:$AM,T$4,'Estruturante Móvel'!$L:$L,'CRONOGRAMA_CONST+MIGRACAO'!$B43))</f>
        <v>0</v>
      </c>
      <c r="U43" s="140">
        <f>(COUNTIFS('Estruturante Móvel'!$M:$M,$B42,'Estruturante Móvel'!$C:$C,"&lt;&gt;PREVISTO",'Estruturante Móvel'!$G:$G,T$4,'Estruturante Móvel'!$L:$L,'CRONOGRAMA_CONST+MIGRACAO'!J$7))</f>
        <v>0</v>
      </c>
      <c r="V43" s="139">
        <f>(COUNTIFS('Estruturante Móvel'!$M:$M,$B42,'Estruturante Móvel'!$AM:$AM,V$4,'Estruturante Móvel'!$L:$L,'CRONOGRAMA_CONST+MIGRACAO'!$B43))</f>
        <v>0</v>
      </c>
      <c r="W43" s="140">
        <f>(COUNTIFS('Estruturante Móvel'!$M:$M,$B42,'Estruturante Móvel'!$C:$C,"&lt;&gt;PREVISTO",'Estruturante Móvel'!$G:$G,V$4,'Estruturante Móvel'!$L:$L,'CRONOGRAMA_CONST+MIGRACAO'!L$7))</f>
        <v>0</v>
      </c>
      <c r="X43" s="139">
        <f>(COUNTIFS('Estruturante Móvel'!$M:$M,$B42,'Estruturante Móvel'!$AM:$AM,X$4,'Estruturante Móvel'!$L:$L,'CRONOGRAMA_CONST+MIGRACAO'!$B43))</f>
        <v>0</v>
      </c>
      <c r="Y43" s="140">
        <f>(COUNTIFS('Estruturante Móvel'!$M:$M,$B42,'Estruturante Móvel'!$C:$C,"&lt;&gt;PREVISTO",'Estruturante Móvel'!$G:$G,X$4,'Estruturante Móvel'!$L:$L,'CRONOGRAMA_CONST+MIGRACAO'!N$7))</f>
        <v>0</v>
      </c>
      <c r="Z43" s="139">
        <f>(COUNTIFS('Estruturante Móvel'!$M:$M,$B42,'Estruturante Móvel'!$AM:$AM,Z$4,'Estruturante Móvel'!$L:$L,'CRONOGRAMA_CONST+MIGRACAO'!$B43))</f>
        <v>0</v>
      </c>
      <c r="AA43" s="140">
        <f>(COUNTIFS('Estruturante Móvel'!$M:$M,$B42,'Estruturante Móvel'!$C:$C,"&lt;&gt;PREVISTO",'Estruturante Móvel'!$G:$G,Z$4,'Estruturante Móvel'!$L:$L,'CRONOGRAMA_CONST+MIGRACAO'!P$7))</f>
        <v>0</v>
      </c>
      <c r="AB43" s="139">
        <f>(COUNTIFS('Estruturante Móvel'!$M:$M,$B42,'Estruturante Móvel'!$AM:$AM,AB$4,'Estruturante Móvel'!$L:$L,'CRONOGRAMA_CONST+MIGRACAO'!$B43))</f>
        <v>0</v>
      </c>
      <c r="AC43" s="140">
        <f>(COUNTIFS('Estruturante Móvel'!$M:$M,$B42,'Estruturante Móvel'!$C:$C,"&lt;&gt;PREVISTO",'Estruturante Móvel'!$G:$G,AB$4,'Estruturante Móvel'!$L:$L,'CRONOGRAMA_CONST+MIGRACAO'!R$7))</f>
        <v>0</v>
      </c>
      <c r="AD43" s="139">
        <f>(COUNTIFS('Estruturante Móvel'!$M:$M,$B42,'Estruturante Móvel'!$AM:$AM,AD$4,'Estruturante Móvel'!$L:$L,'CRONOGRAMA_CONST+MIGRACAO'!$B43))</f>
        <v>0</v>
      </c>
      <c r="AE43" s="140">
        <f>(COUNTIFS('Estruturante Móvel'!$M:$M,$B42,'Estruturante Móvel'!$C:$C,"&lt;&gt;PREVISTO",'Estruturante Móvel'!$G:$G,AD$4,'Estruturante Móvel'!$L:$L,'CRONOGRAMA_CONST+MIGRACAO'!T$7))</f>
        <v>0</v>
      </c>
      <c r="AF43" s="139">
        <f>(COUNTIFS('Estruturante Móvel'!$M:$M,$B42,'Estruturante Móvel'!$AM:$AM,AF$4,'Estruturante Móvel'!$L:$L,'CRONOGRAMA_CONST+MIGRACAO'!$B43))</f>
        <v>0</v>
      </c>
      <c r="AG43" s="140">
        <f>(COUNTIFS('Estruturante Móvel'!$M:$M,$B42,'Estruturante Móvel'!$C:$C,"&lt;&gt;PREVISTO",'Estruturante Móvel'!$G:$G,AF$4,'Estruturante Móvel'!$L:$L,'CRONOGRAMA_CONST+MIGRACAO'!V$7))</f>
        <v>0</v>
      </c>
      <c r="AH43" s="139">
        <f>(COUNTIFS('Estruturante Móvel'!$M:$M,$B42,'Estruturante Móvel'!$AM:$AM,AH$4,'Estruturante Móvel'!$L:$L,'CRONOGRAMA_CONST+MIGRACAO'!$B43))</f>
        <v>0</v>
      </c>
      <c r="AI43" s="140">
        <f>(COUNTIFS('Estruturante Móvel'!$M:$M,$B42,'Estruturante Móvel'!$C:$C,"&lt;&gt;PREVISTO",'Estruturante Móvel'!$G:$G,AH$4,'Estruturante Móvel'!$L:$L,'CRONOGRAMA_CONST+MIGRACAO'!X$7))</f>
        <v>0</v>
      </c>
      <c r="AJ43" s="139">
        <f>(COUNTIFS('Estruturante Móvel'!$M:$M,$B42,'Estruturante Móvel'!$AM:$AM,AJ$4,'Estruturante Móvel'!$L:$L,'CRONOGRAMA_CONST+MIGRACAO'!$B43))</f>
        <v>0</v>
      </c>
      <c r="AK43" s="140">
        <f>(COUNTIFS('Estruturante Móvel'!$M:$M,$B42,'Estruturante Móvel'!$C:$C,"&lt;&gt;PREVISTO",'Estruturante Móvel'!$G:$G,AJ$4,'Estruturante Móvel'!$L:$L,'CRONOGRAMA_CONST+MIGRACAO'!Z$7))</f>
        <v>0</v>
      </c>
      <c r="AL43" s="139">
        <f>(COUNTIFS('Estruturante Móvel'!$M:$M,$B42,'Estruturante Móvel'!$AM:$AM,AL$4,'Estruturante Móvel'!$L:$L,'CRONOGRAMA_CONST+MIGRACAO'!$B43))</f>
        <v>0</v>
      </c>
      <c r="AM43" s="140">
        <f>(COUNTIFS('Estruturante Móvel'!$M:$M,$B42,'Estruturante Móvel'!$C:$C,"&lt;&gt;PREVISTO",'Estruturante Móvel'!$G:$G,AL$4,'Estruturante Móvel'!$L:$L,'CRONOGRAMA_CONST+MIGRACAO'!AB$7))</f>
        <v>0</v>
      </c>
      <c r="AN43" s="139">
        <f>(COUNTIFS('Estruturante Móvel'!$M:$M,$B42,'Estruturante Móvel'!$AM:$AM,AN$4,'Estruturante Móvel'!$L:$L,'CRONOGRAMA_CONST+MIGRACAO'!$B43))</f>
        <v>0</v>
      </c>
      <c r="AO43" s="140">
        <f>(COUNTIFS('Estruturante Móvel'!$M:$M,$B42,'Estruturante Móvel'!$C:$C,"&lt;&gt;PREVISTO",'Estruturante Móvel'!$G:$G,AN$4,'Estruturante Móvel'!$L:$L,'CRONOGRAMA_CONST+MIGRACAO'!AD$7))</f>
        <v>0</v>
      </c>
      <c r="AP43" s="139">
        <f>(COUNTIFS('Estruturante Móvel'!$M:$M,$B42,'Estruturante Móvel'!$AM:$AM,AP$4,'Estruturante Móvel'!$L:$L,'CRONOGRAMA_CONST+MIGRACAO'!$B43))</f>
        <v>0</v>
      </c>
      <c r="AQ43" s="140">
        <f>(COUNTIFS('Estruturante Móvel'!$M:$M,$B42,'Estruturante Móvel'!$C:$C,"&lt;&gt;PREVISTO",'Estruturante Móvel'!$G:$G,AP$4,'Estruturante Móvel'!$L:$L,'CRONOGRAMA_CONST+MIGRACAO'!AF$7))</f>
        <v>0</v>
      </c>
      <c r="AR43" s="139">
        <f>(COUNTIFS('Estruturante Móvel'!$M:$M,$B42,'Estruturante Móvel'!$AM:$AM,AR$4,'Estruturante Móvel'!$L:$L,'CRONOGRAMA_CONST+MIGRACAO'!$B43))</f>
        <v>0</v>
      </c>
      <c r="AS43" s="140">
        <f>(COUNTIFS('Estruturante Móvel'!$M:$M,$B42,'Estruturante Móvel'!$C:$C,"&lt;&gt;PREVISTO",'Estruturante Móvel'!$G:$G,AR$4,'Estruturante Móvel'!$L:$L,'CRONOGRAMA_CONST+MIGRACAO'!AH$7))</f>
        <v>0</v>
      </c>
      <c r="AT43" s="139">
        <f>(COUNTIFS('Estruturante Móvel'!$M:$M,$B42,'Estruturante Móvel'!$AM:$AM,AT$4,'Estruturante Móvel'!$L:$L,'CRONOGRAMA_CONST+MIGRACAO'!$B43))</f>
        <v>0</v>
      </c>
      <c r="AU43" s="140">
        <f>(COUNTIFS('Estruturante Móvel'!$M:$M,$B42,'Estruturante Móvel'!$C:$C,"&lt;&gt;PREVISTO",'Estruturante Móvel'!$G:$G,AT$4,'Estruturante Móvel'!$L:$L,'CRONOGRAMA_CONST+MIGRACAO'!AJ$7))</f>
        <v>0</v>
      </c>
      <c r="AV43" s="139">
        <f>(COUNTIFS('Estruturante Móvel'!$M:$M,$B42,'Estruturante Móvel'!$AM:$AM,AV$4,'Estruturante Móvel'!$L:$L,'CRONOGRAMA_CONST+MIGRACAO'!$B43))</f>
        <v>0</v>
      </c>
      <c r="AW43" s="140">
        <f>(COUNTIFS('Estruturante Móvel'!$M:$M,$B42,'Estruturante Móvel'!$C:$C,"&lt;&gt;PREVISTO",'Estruturante Móvel'!$G:$G,AV$4,'Estruturante Móvel'!$L:$L,'CRONOGRAMA_CONST+MIGRACAO'!AL$7))</f>
        <v>0</v>
      </c>
      <c r="AX43" s="139">
        <f>(COUNTIFS('Estruturante Móvel'!$M:$M,$B42,'Estruturante Móvel'!$AM:$AM,AX$4,'Estruturante Móvel'!$L:$L,'CRONOGRAMA_CONST+MIGRACAO'!$B43))</f>
        <v>0</v>
      </c>
      <c r="AY43" s="140">
        <f>(COUNTIFS('Estruturante Móvel'!$M:$M,$B42,'Estruturante Móvel'!$C:$C,"&lt;&gt;PREVISTO",'Estruturante Móvel'!$G:$G,AX$4,'Estruturante Móvel'!$L:$L,'CRONOGRAMA_CONST+MIGRACAO'!AN$7))</f>
        <v>0</v>
      </c>
      <c r="AZ43" s="139">
        <f>(COUNTIFS('Estruturante Móvel'!$M:$M,$B42,'Estruturante Móvel'!$AM:$AM,AZ$4,'Estruturante Móvel'!$L:$L,'CRONOGRAMA_CONST+MIGRACAO'!$B43))</f>
        <v>0</v>
      </c>
      <c r="BA43" s="140">
        <f>(COUNTIFS('Estruturante Móvel'!$M:$M,$B42,'Estruturante Móvel'!$C:$C,"&lt;&gt;PREVISTO",'Estruturante Móvel'!$G:$G,AZ$4,'Estruturante Móvel'!$L:$L,'CRONOGRAMA_CONST+MIGRACAO'!AP$7))</f>
        <v>0</v>
      </c>
      <c r="BB43" s="139">
        <f>(COUNTIFS('Estruturante Móvel'!$M:$M,$B42,'Estruturante Móvel'!$AM:$AM,BB$4,'Estruturante Móvel'!$L:$L,'CRONOGRAMA_CONST+MIGRACAO'!$B43))</f>
        <v>0</v>
      </c>
      <c r="BC43" s="140">
        <f>(COUNTIFS('Estruturante Móvel'!$M:$M,$B42,'Estruturante Móvel'!$C:$C,"&lt;&gt;PREVISTO",'Estruturante Móvel'!$G:$G,BB$4,'Estruturante Móvel'!$L:$L,'CRONOGRAMA_CONST+MIGRACAO'!AR$7))</f>
        <v>0</v>
      </c>
      <c r="BD43" s="139">
        <f>(COUNTIFS('Estruturante Móvel'!$M:$M,$B42,'Estruturante Móvel'!$AM:$AM,BD$4,'Estruturante Móvel'!$L:$L,'CRONOGRAMA_CONST+MIGRACAO'!$B43))</f>
        <v>0</v>
      </c>
      <c r="BE43" s="140">
        <f>(COUNTIFS('Estruturante Móvel'!$M:$M,$B42,'Estruturante Móvel'!$C:$C,"&lt;&gt;PREVISTO",'Estruturante Móvel'!$G:$G,BD$4,'Estruturante Móvel'!$L:$L,'CRONOGRAMA_CONST+MIGRACAO'!AT$7))</f>
        <v>0</v>
      </c>
      <c r="BF43" s="139">
        <f>(COUNTIFS('Estruturante Móvel'!$M:$M,$B42,'Estruturante Móvel'!$AM:$AM,BF$4,'Estruturante Móvel'!$L:$L,'CRONOGRAMA_CONST+MIGRACAO'!$B43))</f>
        <v>0</v>
      </c>
      <c r="BG43" s="140">
        <f>(COUNTIFS('Estruturante Móvel'!$M:$M,$B42,'Estruturante Móvel'!$C:$C,"&lt;&gt;PREVISTO",'Estruturante Móvel'!$G:$G,BF$4,'Estruturante Móvel'!$L:$L,'CRONOGRAMA_CONST+MIGRACAO'!AV$7))</f>
        <v>0</v>
      </c>
      <c r="BH43" s="139">
        <f>(COUNTIFS('Estruturante Móvel'!$M:$M,$B42,'Estruturante Móvel'!$AM:$AM,BH$4,'Estruturante Móvel'!$L:$L,'CRONOGRAMA_CONST+MIGRACAO'!$B43))</f>
        <v>0</v>
      </c>
      <c r="BI43" s="140">
        <f>(COUNTIFS('Estruturante Móvel'!$M:$M,$B42,'Estruturante Móvel'!$C:$C,"&lt;&gt;PREVISTO",'Estruturante Móvel'!$G:$G,BH$4,'Estruturante Móvel'!$L:$L,'CRONOGRAMA_CONST+MIGRACAO'!AX$7))</f>
        <v>0</v>
      </c>
      <c r="BJ43" s="139">
        <f>(COUNTIFS('Estruturante Móvel'!$M:$M,$B42,'Estruturante Móvel'!$AM:$AM,BJ$4,'Estruturante Móvel'!$L:$L,'CRONOGRAMA_CONST+MIGRACAO'!$B43))</f>
        <v>0</v>
      </c>
      <c r="BK43" s="140">
        <f>(COUNTIFS('Estruturante Móvel'!$M:$M,$B42,'Estruturante Móvel'!$C:$C,"&lt;&gt;PREVISTO",'Estruturante Móvel'!$G:$G,BJ$4,'Estruturante Móvel'!$L:$L,'CRONOGRAMA_CONST+MIGRACAO'!AZ$7))</f>
        <v>0</v>
      </c>
      <c r="BL43" s="139">
        <f>(COUNTIFS('Estruturante Móvel'!$M:$M,$B42,'Estruturante Móvel'!$AM:$AM,BL$4,'Estruturante Móvel'!$L:$L,'CRONOGRAMA_CONST+MIGRACAO'!$B43))</f>
        <v>0</v>
      </c>
      <c r="BM43" s="140">
        <f>(COUNTIFS('Estruturante Móvel'!$M:$M,$B42,'Estruturante Móvel'!$C:$C,"&lt;&gt;PREVISTO",'Estruturante Móvel'!$G:$G,BL$4,'Estruturante Móvel'!$L:$L,'CRONOGRAMA_CONST+MIGRACAO'!BB$7))</f>
        <v>0</v>
      </c>
      <c r="BN43" s="139">
        <f>(COUNTIFS('Estruturante Móvel'!$M:$M,$B42,'Estruturante Móvel'!$AM:$AM,BN$4,'Estruturante Móvel'!$L:$L,'CRONOGRAMA_CONST+MIGRACAO'!$B43))</f>
        <v>0</v>
      </c>
      <c r="BO43" s="140">
        <f>(COUNTIFS('Estruturante Móvel'!$M:$M,$B42,'Estruturante Móvel'!$C:$C,"&lt;&gt;PREVISTO",'Estruturante Móvel'!$G:$G,BN$4,'Estruturante Móvel'!$L:$L,'CRONOGRAMA_CONST+MIGRACAO'!BD$7))</f>
        <v>0</v>
      </c>
      <c r="BP43" s="139">
        <f>(COUNTIFS('Estruturante Móvel'!$M:$M,$B42,'Estruturante Móvel'!$AM:$AM,BP$4,'Estruturante Móvel'!$L:$L,'CRONOGRAMA_CONST+MIGRACAO'!$B43))</f>
        <v>0</v>
      </c>
      <c r="BQ43" s="140">
        <f>(COUNTIFS('Estruturante Móvel'!$M:$M,$B42,'Estruturante Móvel'!$C:$C,"&lt;&gt;PREVISTO",'Estruturante Móvel'!$G:$G,BP$4,'Estruturante Móvel'!$L:$L,'CRONOGRAMA_CONST+MIGRACAO'!BF$7))</f>
        <v>0</v>
      </c>
      <c r="BR43" s="139">
        <f>(COUNTIFS('Estruturante Móvel'!$M:$M,$B42,'Estruturante Móvel'!$AM:$AM,BR$4,'Estruturante Móvel'!$L:$L,'CRONOGRAMA_CONST+MIGRACAO'!$B43))</f>
        <v>0</v>
      </c>
      <c r="BS43" s="140">
        <f>(COUNTIFS('Estruturante Móvel'!$M:$M,$B42,'Estruturante Móvel'!$C:$C,"&lt;&gt;PREVISTO",'Estruturante Móvel'!$G:$G,BR$4,'Estruturante Móvel'!$L:$L,'CRONOGRAMA_CONST+MIGRACAO'!BH$7))</f>
        <v>0</v>
      </c>
      <c r="BT43" s="139">
        <f>(COUNTIFS('Estruturante Móvel'!$M:$M,$B43,'Estruturante Móvel'!$AM:$AM,BT$4))-(COUNTIFS('Estruturante Móvel'!$M:$M,$B43,'Estruturante Móvel'!$AM:$AM,BT$4,'Estruturante Móvel'!$AQ:$AQ,"REPARO FO"))</f>
        <v>0</v>
      </c>
      <c r="BU43" s="140">
        <f>(COUNTIFS('Estruturante Móvel'!$M:$M,$B42,'Estruturante Móvel'!$C:$C,"&lt;&gt;PREVISTO",'Estruturante Móvel'!$G:$G,BT$4,'Estruturante Móvel'!$L:$L,'CRONOGRAMA_CONST+MIGRACAO'!BJ$7))</f>
        <v>0</v>
      </c>
      <c r="BV43" s="139">
        <f>(COUNTIFS('Estruturante Móvel'!$M:$M,$B43,'Estruturante Móvel'!$AM:$AM,BV$4))-(COUNTIFS('Estruturante Móvel'!$M:$M,$B43,'Estruturante Móvel'!$AM:$AM,BV$4,'Estruturante Móvel'!$AQ:$AQ,"REPARO FO"))</f>
        <v>0</v>
      </c>
      <c r="BW43" s="140">
        <f>(COUNTIFS('Estruturante Móvel'!$M:$M,$B42,'Estruturante Móvel'!$C:$C,"&lt;&gt;PREVISTO",'Estruturante Móvel'!$G:$G,BV$4,'Estruturante Móvel'!$L:$L,'CRONOGRAMA_CONST+MIGRACAO'!BL$7))</f>
        <v>0</v>
      </c>
      <c r="BX43" s="139">
        <f>(COUNTIFS('Estruturante Móvel'!$M:$M,$B43,'Estruturante Móvel'!$AM:$AM,BX$4))-(COUNTIFS('Estruturante Móvel'!$M:$M,$B43,'Estruturante Móvel'!$AM:$AM,BX$4,'Estruturante Móvel'!$AQ:$AQ,"REPARO FO"))</f>
        <v>0</v>
      </c>
      <c r="BY43" s="140">
        <f>(COUNTIFS('Estruturante Móvel'!$M:$M,$B42,'Estruturante Móvel'!$C:$C,"&lt;&gt;PREVISTO",'Estruturante Móvel'!$G:$G,BX$4,'Estruturante Móvel'!$L:$L,'CRONOGRAMA_CONST+MIGRACAO'!BN$7))</f>
        <v>0</v>
      </c>
      <c r="BZ43" s="139">
        <f>(COUNTIFS('Estruturante Móvel'!$M:$M,$B43,'Estruturante Móvel'!$AM:$AM,BZ$4))-(COUNTIFS('Estruturante Móvel'!$M:$M,$B43,'Estruturante Móvel'!$AM:$AM,BZ$4,'Estruturante Móvel'!$AQ:$AQ,"REPARO FO"))</f>
        <v>0</v>
      </c>
      <c r="CA43" s="140">
        <f>(COUNTIFS('Estruturante Móvel'!$M:$M,$B42,'Estruturante Móvel'!$C:$C,"&lt;&gt;PREVISTO",'Estruturante Móvel'!$G:$G,BZ$4,'Estruturante Móvel'!$L:$L,'CRONOGRAMA_CONST+MIGRACAO'!BP$7))</f>
        <v>0</v>
      </c>
      <c r="CB43" s="139">
        <f>(COUNTIFS('Estruturante Móvel'!$M:$M,$B43,'Estruturante Móvel'!$AM:$AM,CB$4))-(COUNTIFS('Estruturante Móvel'!$M:$M,$B43,'Estruturante Móvel'!$AM:$AM,CB$4,'Estruturante Móvel'!$AQ:$AQ,"REPARO FO"))</f>
        <v>0</v>
      </c>
      <c r="CC43" s="140">
        <f>(COUNTIFS('Estruturante Móvel'!$M:$M,$B42,'Estruturante Móvel'!$C:$C,"&lt;&gt;PREVISTO",'Estruturante Móvel'!$G:$G,CB$4,'Estruturante Móvel'!$L:$L,'CRONOGRAMA_CONST+MIGRACAO'!BR$7))</f>
        <v>0</v>
      </c>
      <c r="CD43" s="139">
        <f>(COUNTIFS('Estruturante Móvel'!$M:$M,$B43,'Estruturante Móvel'!$AM:$AM,CD$4))-(COUNTIFS('Estruturante Móvel'!$M:$M,$B43,'Estruturante Móvel'!$AM:$AM,CD$4,'Estruturante Móvel'!$AQ:$AQ,"REPARO FO"))</f>
        <v>0</v>
      </c>
      <c r="CE43" s="140">
        <f>(COUNTIFS('Estruturante Móvel'!$M:$M,$B42,'Estruturante Móvel'!$C:$C,"&lt;&gt;PREVISTO",'Estruturante Móvel'!$G:$G,CD$4,'Estruturante Móvel'!$L:$L,'CRONOGRAMA_CONST+MIGRACAO'!BT$7))</f>
        <v>0</v>
      </c>
      <c r="CF43" s="139">
        <f>(COUNTIFS('Estruturante Móvel'!$M:$M,$B43,'Estruturante Móvel'!$AM:$AM,CF$4))-(COUNTIFS('Estruturante Móvel'!$M:$M,$B43,'Estruturante Móvel'!$AM:$AM,CF$4,'Estruturante Móvel'!$AQ:$AQ,"REPARO FO"))</f>
        <v>0</v>
      </c>
      <c r="CG43" s="140">
        <f>(COUNTIFS('Estruturante Móvel'!$M:$M,$B42,'Estruturante Móvel'!$C:$C,"&lt;&gt;PREVISTO",'Estruturante Móvel'!$G:$G,CF$4,'Estruturante Móvel'!$L:$L,'CRONOGRAMA_CONST+MIGRACAO'!BV$7))</f>
        <v>0</v>
      </c>
      <c r="CH43" s="139">
        <f>(COUNTIFS('Estruturante Móvel'!$M:$M,$B43,'Estruturante Móvel'!$AM:$AM,CH$4))-(COUNTIFS('Estruturante Móvel'!$M:$M,$B43,'Estruturante Móvel'!$AM:$AM,CH$4,'Estruturante Móvel'!$AQ:$AQ,"REPARO FO"))</f>
        <v>0</v>
      </c>
      <c r="CI43" s="140">
        <f>(COUNTIFS('Estruturante Móvel'!$M:$M,$B42,'Estruturante Móvel'!$C:$C,"&lt;&gt;PREVISTO",'Estruturante Móvel'!$G:$G,CH$4,'Estruturante Móvel'!$L:$L,'CRONOGRAMA_CONST+MIGRACAO'!BX$7))</f>
        <v>0</v>
      </c>
      <c r="CJ43" s="139">
        <f>(COUNTIFS('Estruturante Móvel'!$M:$M,$B43,'Estruturante Móvel'!$AM:$AM,CJ$4))-(COUNTIFS('Estruturante Móvel'!$M:$M,$B43,'Estruturante Móvel'!$AM:$AM,CJ$4,'Estruturante Móvel'!$AQ:$AQ,"REPARO FO"))</f>
        <v>0</v>
      </c>
      <c r="CK43" s="140">
        <f>(COUNTIFS('Estruturante Móvel'!$M:$M,$B42,'Estruturante Móvel'!$C:$C,"&lt;&gt;PREVISTO",'Estruturante Móvel'!$G:$G,CJ$4,'Estruturante Móvel'!$L:$L,'CRONOGRAMA_CONST+MIGRACAO'!BZ$7))</f>
        <v>0</v>
      </c>
      <c r="CL43" s="139">
        <f>(COUNTIFS('Estruturante Móvel'!$M:$M,$B43,'Estruturante Móvel'!$AM:$AM,CL$4))-(COUNTIFS('Estruturante Móvel'!$M:$M,$B43,'Estruturante Móvel'!$AM:$AM,CL$4,'Estruturante Móvel'!$AQ:$AQ,"REPARO FO"))</f>
        <v>0</v>
      </c>
      <c r="CM43" s="140">
        <f>(COUNTIFS('Estruturante Móvel'!$M:$M,$B42,'Estruturante Móvel'!$C:$C,"&lt;&gt;PREVISTO",'Estruturante Móvel'!$G:$G,CL$4,'Estruturante Móvel'!$L:$L,'CRONOGRAMA_CONST+MIGRACAO'!CB$7))</f>
        <v>0</v>
      </c>
      <c r="CN43" s="139">
        <f>(COUNTIFS('Estruturante Móvel'!$M:$M,$B43,'Estruturante Móvel'!$AM:$AM,CN$4))-(COUNTIFS('Estruturante Móvel'!$M:$M,$B43,'Estruturante Móvel'!$AM:$AM,CN$4,'Estruturante Móvel'!$AQ:$AQ,"REPARO FO"))</f>
        <v>0</v>
      </c>
      <c r="CO43" s="140">
        <f>(COUNTIFS('Estruturante Móvel'!$M:$M,$B42,'Estruturante Móvel'!$C:$C,"&lt;&gt;PREVISTO",'Estruturante Móvel'!$G:$G,CN$4,'Estruturante Móvel'!$L:$L,'CRONOGRAMA_CONST+MIGRACAO'!CD$7))</f>
        <v>0</v>
      </c>
      <c r="CP43" s="139">
        <f>(COUNTIFS('Estruturante Móvel'!$M:$M,$B43,'Estruturante Móvel'!$AM:$AM,CP$4))-(COUNTIFS('Estruturante Móvel'!$M:$M,$B43,'Estruturante Móvel'!$AM:$AM,CP$4,'Estruturante Móvel'!$AQ:$AQ,"REPARO FO"))</f>
        <v>0</v>
      </c>
      <c r="CQ43" s="140">
        <f>(COUNTIFS('Estruturante Móvel'!$M:$M,$B42,'Estruturante Móvel'!$C:$C,"&lt;&gt;PREVISTO",'Estruturante Móvel'!$G:$G,CP$4,'Estruturante Móvel'!$L:$L,'CRONOGRAMA_CONST+MIGRACAO'!CF$7))</f>
        <v>0</v>
      </c>
      <c r="CR43" s="139">
        <f>(COUNTIFS('Estruturante Móvel'!$M:$M,$B43,'Estruturante Móvel'!$AM:$AM,CR$4))-(COUNTIFS('Estruturante Móvel'!$M:$M,$B43,'Estruturante Móvel'!$AM:$AM,CR$4,'Estruturante Móvel'!$AQ:$AQ,"REPARO FO"))</f>
        <v>0</v>
      </c>
      <c r="CS43" s="140">
        <f>(COUNTIFS('Estruturante Móvel'!$M:$M,$B42,'Estruturante Móvel'!$C:$C,"&lt;&gt;PREVISTO",'Estruturante Móvel'!$G:$G,CR$4,'Estruturante Móvel'!$L:$L,'CRONOGRAMA_CONST+MIGRACAO'!CH$7))</f>
        <v>0</v>
      </c>
      <c r="CT43" s="139">
        <f>(COUNTIFS('Estruturante Móvel'!$M:$M,$B43,'Estruturante Móvel'!$AM:$AM,CT$4))-(COUNTIFS('Estruturante Móvel'!$M:$M,$B43,'Estruturante Móvel'!$AM:$AM,CT$4,'Estruturante Móvel'!$AQ:$AQ,"REPARO FO"))</f>
        <v>0</v>
      </c>
      <c r="CU43" s="140">
        <f>(COUNTIFS('Estruturante Móvel'!$M:$M,$B42,'Estruturante Móvel'!$C:$C,"&lt;&gt;PREVISTO",'Estruturante Móvel'!$G:$G,CT$4,'Estruturante Móvel'!$L:$L,'CRONOGRAMA_CONST+MIGRACAO'!CJ$7))</f>
        <v>0</v>
      </c>
      <c r="CV43" s="139">
        <f>(COUNTIFS('Estruturante Móvel'!$M:$M,$B43,'Estruturante Móvel'!$AM:$AM,CV$4))-(COUNTIFS('Estruturante Móvel'!$M:$M,$B43,'Estruturante Móvel'!$AM:$AM,CV$4,'Estruturante Móvel'!$AQ:$AQ,"REPARO FO"))</f>
        <v>0</v>
      </c>
      <c r="CW43" s="140">
        <f>(COUNTIFS('Estruturante Móvel'!$M:$M,$B42,'Estruturante Móvel'!$C:$C,"&lt;&gt;PREVISTO",'Estruturante Móvel'!$G:$G,CV$4,'Estruturante Móvel'!$L:$L,'CRONOGRAMA_CONST+MIGRACAO'!CL$7))</f>
        <v>0</v>
      </c>
      <c r="CX43" s="139">
        <f>(COUNTIFS('Estruturante Móvel'!$M:$M,$B43,'Estruturante Móvel'!$AM:$AM,CX$4))-(COUNTIFS('Estruturante Móvel'!$M:$M,$B43,'Estruturante Móvel'!$AM:$AM,CX$4,'Estruturante Móvel'!$AQ:$AQ,"REPARO FO"))</f>
        <v>0</v>
      </c>
      <c r="CY43" s="140">
        <f>(COUNTIFS('Estruturante Móvel'!$M:$M,$B42,'Estruturante Móvel'!$C:$C,"&lt;&gt;PREVISTO",'Estruturante Móvel'!$G:$G,CX$4,'Estruturante Móvel'!$L:$L,'CRONOGRAMA_CONST+MIGRACAO'!CN$7))</f>
        <v>0</v>
      </c>
      <c r="CZ43" s="139">
        <f>(COUNTIFS('Estruturante Móvel'!$M:$M,$B43,'Estruturante Móvel'!$AM:$AM,CZ$4))-(COUNTIFS('Estruturante Móvel'!$M:$M,$B43,'Estruturante Móvel'!$AM:$AM,CZ$4,'Estruturante Móvel'!$AQ:$AQ,"REPARO FO"))</f>
        <v>0</v>
      </c>
      <c r="DA43" s="140">
        <f>(COUNTIFS('Estruturante Móvel'!$M:$M,$B42,'Estruturante Móvel'!$C:$C,"&lt;&gt;PREVISTO",'Estruturante Móvel'!$G:$G,CZ$4,'Estruturante Móvel'!$L:$L,'CRONOGRAMA_CONST+MIGRACAO'!CP$7))</f>
        <v>0</v>
      </c>
      <c r="DB43" s="139">
        <f>(COUNTIFS('Estruturante Móvel'!$M:$M,$B43,'Estruturante Móvel'!$AM:$AM,DB$4))-(COUNTIFS('Estruturante Móvel'!$M:$M,$B43,'Estruturante Móvel'!$AM:$AM,DB$4,'Estruturante Móvel'!$AQ:$AQ,"REPARO FO"))</f>
        <v>0</v>
      </c>
      <c r="DC43" s="140">
        <f>(COUNTIFS('Estruturante Móvel'!$M:$M,$B42,'Estruturante Móvel'!$C:$C,"&lt;&gt;PREVISTO",'Estruturante Móvel'!$G:$G,DB$4,'Estruturante Móvel'!$L:$L,'CRONOGRAMA_CONST+MIGRACAO'!CR$7))</f>
        <v>0</v>
      </c>
      <c r="DD43" s="139">
        <f>(COUNTIFS('Estruturante Móvel'!$M:$M,$B43,'Estruturante Móvel'!$AM:$AM,DD$4))-(COUNTIFS('Estruturante Móvel'!$M:$M,$B43,'Estruturante Móvel'!$AM:$AM,DD$4,'Estruturante Móvel'!$AQ:$AQ,"REPARO FO"))</f>
        <v>0</v>
      </c>
      <c r="DE43" s="140">
        <f>(COUNTIFS('Estruturante Móvel'!$M:$M,$B42,'Estruturante Móvel'!$C:$C,"&lt;&gt;PREVISTO",'Estruturante Móvel'!$G:$G,DD$4,'Estruturante Móvel'!$L:$L,'CRONOGRAMA_CONST+MIGRACAO'!CT$7))</f>
        <v>0</v>
      </c>
      <c r="DF43" s="139">
        <f>(COUNTIFS('Estruturante Móvel'!$M:$M,$B43,'Estruturante Móvel'!$AM:$AM,DF$4))-(COUNTIFS('Estruturante Móvel'!$M:$M,$B43,'Estruturante Móvel'!$AM:$AM,DF$4,'Estruturante Móvel'!$AQ:$AQ,"REPARO FO"))</f>
        <v>0</v>
      </c>
      <c r="DG43" s="140">
        <f>(COUNTIFS('Estruturante Móvel'!$M:$M,$B42,'Estruturante Móvel'!$C:$C,"&lt;&gt;PREVISTO",'Estruturante Móvel'!$G:$G,DF$4,'Estruturante Móvel'!$L:$L,'CRONOGRAMA_CONST+MIGRACAO'!CV$7))</f>
        <v>0</v>
      </c>
      <c r="DH43" s="139">
        <f>(COUNTIFS('Estruturante Móvel'!$M:$M,$B43,'Estruturante Móvel'!$AM:$AM,DH$4))-(COUNTIFS('Estruturante Móvel'!$M:$M,$B43,'Estruturante Móvel'!$AM:$AM,DH$4,'Estruturante Móvel'!$AQ:$AQ,"REPARO FO"))</f>
        <v>0</v>
      </c>
      <c r="DI43" s="140">
        <f>(COUNTIFS('Estruturante Móvel'!$M:$M,$B42,'Estruturante Móvel'!$C:$C,"&lt;&gt;PREVISTO",'Estruturante Móvel'!$G:$G,DH$4,'Estruturante Móvel'!$L:$L,'CRONOGRAMA_CONST+MIGRACAO'!CX$7))</f>
        <v>0</v>
      </c>
      <c r="DJ43" s="139">
        <f>(COUNTIFS('Estruturante Móvel'!$M:$M,$B43,'Estruturante Móvel'!$AM:$AM,DJ$4))-(COUNTIFS('Estruturante Móvel'!$M:$M,$B43,'Estruturante Móvel'!$AM:$AM,DJ$4,'Estruturante Móvel'!$AQ:$AQ,"REPARO FO"))</f>
        <v>0</v>
      </c>
      <c r="DK43" s="140">
        <f>(COUNTIFS('Estruturante Móvel'!$M:$M,$B42,'Estruturante Móvel'!$C:$C,"&lt;&gt;PREVISTO",'Estruturante Móvel'!$G:$G,DJ$4,'Estruturante Móvel'!$L:$L,'CRONOGRAMA_CONST+MIGRACAO'!CZ$7))</f>
        <v>0</v>
      </c>
      <c r="DL43" s="139">
        <f>(COUNTIFS('Estruturante Móvel'!$M:$M,$B43,'Estruturante Móvel'!$AM:$AM,DL$4))-(COUNTIFS('Estruturante Móvel'!$M:$M,$B43,'Estruturante Móvel'!$AM:$AM,DL$4,'Estruturante Móvel'!$AQ:$AQ,"REPARO FO"))</f>
        <v>0</v>
      </c>
      <c r="DM43" s="140">
        <f>(COUNTIFS('Estruturante Móvel'!$M:$M,$B42,'Estruturante Móvel'!$C:$C,"&lt;&gt;PREVISTO",'Estruturante Móvel'!$G:$G,DL$4,'Estruturante Móvel'!$L:$L,'CRONOGRAMA_CONST+MIGRACAO'!DB$7))</f>
        <v>0</v>
      </c>
      <c r="DN43" s="139">
        <f>(COUNTIFS('Estruturante Móvel'!$M:$M,$B43,'Estruturante Móvel'!$AM:$AM,DN$4))-(COUNTIFS('Estruturante Móvel'!$M:$M,$B43,'Estruturante Móvel'!$AM:$AM,DN$4,'Estruturante Móvel'!$AQ:$AQ,"REPARO FO"))</f>
        <v>0</v>
      </c>
      <c r="DO43" s="140">
        <f>(COUNTIFS('Estruturante Móvel'!$M:$M,$B42,'Estruturante Móvel'!$C:$C,"&lt;&gt;PREVISTO",'Estruturante Móvel'!$G:$G,DN$4,'Estruturante Móvel'!$L:$L,'CRONOGRAMA_CONST+MIGRACAO'!DD$7))</f>
        <v>0</v>
      </c>
      <c r="DP43" s="139">
        <f>(COUNTIFS('Estruturante Móvel'!$M:$M,$B43,'Estruturante Móvel'!$AM:$AM,DP$4))-(COUNTIFS('Estruturante Móvel'!$M:$M,$B43,'Estruturante Móvel'!$AM:$AM,DP$4,'Estruturante Móvel'!$AQ:$AQ,"REPARO FO"))</f>
        <v>0</v>
      </c>
      <c r="DQ43" s="140">
        <f>(COUNTIFS('Estruturante Móvel'!$M:$M,$B42,'Estruturante Móvel'!$C:$C,"&lt;&gt;PREVISTO",'Estruturante Móvel'!$G:$G,DP$4,'Estruturante Móvel'!$L:$L,'CRONOGRAMA_CONST+MIGRACAO'!DF$7))</f>
        <v>0</v>
      </c>
      <c r="DR43" s="139">
        <f>(COUNTIFS('Estruturante Móvel'!$M:$M,$B43,'Estruturante Móvel'!$AM:$AM,DR$4))-(COUNTIFS('Estruturante Móvel'!$M:$M,$B43,'Estruturante Móvel'!$AM:$AM,DR$4,'Estruturante Móvel'!$AQ:$AQ,"REPARO FO"))</f>
        <v>0</v>
      </c>
      <c r="DS43" s="140">
        <f>(COUNTIFS('Estruturante Móvel'!$M:$M,$B42,'Estruturante Móvel'!$C:$C,"&lt;&gt;PREVISTO",'Estruturante Móvel'!$G:$G,DR$4,'Estruturante Móvel'!$L:$L,'CRONOGRAMA_CONST+MIGRACAO'!DH$7))</f>
        <v>0</v>
      </c>
      <c r="DT43" s="139">
        <f>(COUNTIFS('Estruturante Móvel'!$M:$M,$B43,'Estruturante Móvel'!$AM:$AM,DT$4))-(COUNTIFS('Estruturante Móvel'!$M:$M,$B43,'Estruturante Móvel'!$AM:$AM,DT$4,'Estruturante Móvel'!$AQ:$AQ,"REPARO FO"))</f>
        <v>0</v>
      </c>
      <c r="DU43" s="140">
        <f>(COUNTIFS('Estruturante Móvel'!$M:$M,$B42,'Estruturante Móvel'!$C:$C,"&lt;&gt;PREVISTO",'Estruturante Móvel'!$G:$G,DT$4,'Estruturante Móvel'!$L:$L,'CRONOGRAMA_CONST+MIGRACAO'!DJ$7))</f>
        <v>0</v>
      </c>
      <c r="DV43" s="139">
        <f>(COUNTIFS('Estruturante Móvel'!$M:$M,$B43,'Estruturante Móvel'!$AM:$AM,DV$4))-(COUNTIFS('Estruturante Móvel'!$M:$M,$B43,'Estruturante Móvel'!$AM:$AM,DV$4,'Estruturante Móvel'!$AQ:$AQ,"REPARO FO"))</f>
        <v>0</v>
      </c>
      <c r="DW43" s="140">
        <f>(COUNTIFS('Estruturante Móvel'!$M:$M,$B42,'Estruturante Móvel'!$C:$C,"&lt;&gt;PREVISTO",'Estruturante Móvel'!$G:$G,DV$4,'Estruturante Móvel'!$L:$L,'CRONOGRAMA_CONST+MIGRACAO'!DL$7))</f>
        <v>0</v>
      </c>
      <c r="DX43" s="139">
        <f>(COUNTIFS('Estruturante Móvel'!$M:$M,$B43,'Estruturante Móvel'!$AM:$AM,DX$4))-(COUNTIFS('Estruturante Móvel'!$M:$M,$B43,'Estruturante Móvel'!$AM:$AM,DX$4,'Estruturante Móvel'!$AQ:$AQ,"REPARO FO"))</f>
        <v>0</v>
      </c>
      <c r="DY43" s="140">
        <f>(COUNTIFS('Estruturante Móvel'!$M:$M,$B42,'Estruturante Móvel'!$C:$C,"&lt;&gt;PREVISTO",'Estruturante Móvel'!$G:$G,DX$4,'Estruturante Móvel'!$L:$L,'CRONOGRAMA_CONST+MIGRACAO'!DN$7))</f>
        <v>0</v>
      </c>
      <c r="DZ43" s="139">
        <f>(COUNTIFS('Estruturante Móvel'!$M:$M,$B43,'Estruturante Móvel'!$AM:$AM,DZ$4))-(COUNTIFS('Estruturante Móvel'!$M:$M,$B43,'Estruturante Móvel'!$AM:$AM,DZ$4,'Estruturante Móvel'!$AQ:$AQ,"REPARO FO"))</f>
        <v>0</v>
      </c>
      <c r="EA43" s="140">
        <f>(COUNTIFS('Estruturante Móvel'!$M:$M,$B42,'Estruturante Móvel'!$C:$C,"&lt;&gt;PREVISTO",'Estruturante Móvel'!$G:$G,DZ$4,'Estruturante Móvel'!$L:$L,'CRONOGRAMA_CONST+MIGRACAO'!DP$7))</f>
        <v>0</v>
      </c>
      <c r="EB43" s="139">
        <f>(COUNTIFS('Estruturante Móvel'!$M:$M,$B43,'Estruturante Móvel'!$AM:$AM,EB$4))-(COUNTIFS('Estruturante Móvel'!$M:$M,$B43,'Estruturante Móvel'!$AM:$AM,EB$4,'Estruturante Móvel'!$AQ:$AQ,"REPARO FO"))</f>
        <v>0</v>
      </c>
      <c r="EC43" s="140">
        <f>(COUNTIFS('Estruturante Móvel'!$M:$M,$B42,'Estruturante Móvel'!$C:$C,"&lt;&gt;PREVISTO",'Estruturante Móvel'!$G:$G,EB$4,'Estruturante Móvel'!$L:$L,'CRONOGRAMA_CONST+MIGRACAO'!DR$7))</f>
        <v>0</v>
      </c>
      <c r="ED43" s="139">
        <f>(COUNTIFS('Estruturante Móvel'!$M:$M,$B43,'Estruturante Móvel'!$AM:$AM,ED$4))-(COUNTIFS('Estruturante Móvel'!$M:$M,$B43,'Estruturante Móvel'!$AM:$AM,ED$4,'Estruturante Móvel'!$AQ:$AQ,"REPARO FO"))</f>
        <v>0</v>
      </c>
      <c r="EE43" s="140">
        <f>(COUNTIFS('Estruturante Móvel'!$M:$M,$B42,'Estruturante Móvel'!$C:$C,"&lt;&gt;PREVISTO",'Estruturante Móvel'!$G:$G,ED$4,'Estruturante Móvel'!$L:$L,'CRONOGRAMA_CONST+MIGRACAO'!DT$7))</f>
        <v>0</v>
      </c>
      <c r="EF43" s="139">
        <f>(COUNTIFS('Estruturante Móvel'!$M:$M,$B43,'Estruturante Móvel'!$AM:$AM,EF$4))-(COUNTIFS('Estruturante Móvel'!$M:$M,$B43,'Estruturante Móvel'!$AM:$AM,EF$4,'Estruturante Móvel'!$AQ:$AQ,"REPARO FO"))</f>
        <v>0</v>
      </c>
      <c r="EG43" s="140">
        <f>(COUNTIFS('Estruturante Móvel'!$M:$M,$B42,'Estruturante Móvel'!$C:$C,"&lt;&gt;PREVISTO",'Estruturante Móvel'!$G:$G,EF$4,'Estruturante Móvel'!$L:$L,'CRONOGRAMA_CONST+MIGRACAO'!DV$7))</f>
        <v>0</v>
      </c>
      <c r="EH43" s="139">
        <f>(COUNTIFS('Estruturante Móvel'!$M:$M,$B43,'Estruturante Móvel'!$AM:$AM,EH$4))-(COUNTIFS('Estruturante Móvel'!$M:$M,$B43,'Estruturante Móvel'!$AM:$AM,EH$4,'Estruturante Móvel'!$AQ:$AQ,"REPARO FO"))</f>
        <v>0</v>
      </c>
      <c r="EI43" s="140">
        <f>(COUNTIFS('Estruturante Móvel'!$M:$M,$B42,'Estruturante Móvel'!$C:$C,"&lt;&gt;PREVISTO",'Estruturante Móvel'!$G:$G,EH$4,'Estruturante Móvel'!$L:$L,'CRONOGRAMA_CONST+MIGRACAO'!DX$7))</f>
        <v>0</v>
      </c>
      <c r="EJ43" s="139">
        <f>(COUNTIFS('Estruturante Móvel'!$M:$M,$B43,'Estruturante Móvel'!$AM:$AM,EJ$4))-(COUNTIFS('Estruturante Móvel'!$M:$M,$B43,'Estruturante Móvel'!$AM:$AM,EJ$4,'Estruturante Móvel'!$AQ:$AQ,"REPARO FO"))</f>
        <v>0</v>
      </c>
      <c r="EK43" s="140">
        <f>(COUNTIFS('Estruturante Móvel'!$M:$M,$B42,'Estruturante Móvel'!$C:$C,"&lt;&gt;PREVISTO",'Estruturante Móvel'!$G:$G,EJ$4,'Estruturante Móvel'!$L:$L,'CRONOGRAMA_CONST+MIGRACAO'!DZ$7))</f>
        <v>0</v>
      </c>
      <c r="EL43" s="139">
        <f>(COUNTIFS('Estruturante Móvel'!$M:$M,$B43,'Estruturante Móvel'!$AM:$AM,EL$4))-(COUNTIFS('Estruturante Móvel'!$M:$M,$B43,'Estruturante Móvel'!$AM:$AM,EL$4,'Estruturante Móvel'!$AQ:$AQ,"REPARO FO"))</f>
        <v>0</v>
      </c>
      <c r="EM43" s="140">
        <f>(COUNTIFS('Estruturante Móvel'!$M:$M,$B42,'Estruturante Móvel'!$C:$C,"&lt;&gt;PREVISTO",'Estruturante Móvel'!$G:$G,EL$4,'Estruturante Móvel'!$L:$L,'CRONOGRAMA_CONST+MIGRACAO'!EB$7))</f>
        <v>0</v>
      </c>
      <c r="EN43" s="139">
        <f>(COUNTIFS('Estruturante Móvel'!$M:$M,$B43,'Estruturante Móvel'!$AM:$AM,EN$4))-(COUNTIFS('Estruturante Móvel'!$M:$M,$B43,'Estruturante Móvel'!$AM:$AM,EN$4,'Estruturante Móvel'!$AQ:$AQ,"REPARO FO"))</f>
        <v>0</v>
      </c>
      <c r="EO43" s="140">
        <f>(COUNTIFS('Estruturante Móvel'!$M:$M,$B42,'Estruturante Móvel'!$C:$C,"&lt;&gt;PREVISTO",'Estruturante Móvel'!$G:$G,EN$4,'Estruturante Móvel'!$L:$L,'CRONOGRAMA_CONST+MIGRACAO'!ED$7))</f>
        <v>0</v>
      </c>
      <c r="EP43" s="139">
        <f>(COUNTIFS('Estruturante Móvel'!$M:$M,$B43,'Estruturante Móvel'!$AM:$AM,EP$4))-(COUNTIFS('Estruturante Móvel'!$M:$M,$B43,'Estruturante Móvel'!$AM:$AM,EP$4,'Estruturante Móvel'!$AQ:$AQ,"REPARO FO"))</f>
        <v>0</v>
      </c>
      <c r="EQ43" s="140">
        <f>(COUNTIFS('Estruturante Móvel'!$M:$M,$B42,'Estruturante Móvel'!$C:$C,"&lt;&gt;PREVISTO",'Estruturante Móvel'!$G:$G,EP$4,'Estruturante Móvel'!$L:$L,'CRONOGRAMA_CONST+MIGRACAO'!EF$7))</f>
        <v>0</v>
      </c>
      <c r="ER43" s="139">
        <f>(COUNTIFS('Estruturante Móvel'!$M:$M,$B43,'Estruturante Móvel'!$AM:$AM,ER$4))-(COUNTIFS('Estruturante Móvel'!$M:$M,$B43,'Estruturante Móvel'!$AM:$AM,ER$4,'Estruturante Móvel'!$AQ:$AQ,"REPARO FO"))</f>
        <v>0</v>
      </c>
      <c r="ES43" s="140">
        <f>(COUNTIFS('Estruturante Móvel'!$M:$M,$B42,'Estruturante Móvel'!$C:$C,"&lt;&gt;PREVISTO",'Estruturante Móvel'!$G:$G,ER$4,'Estruturante Móvel'!$L:$L,'CRONOGRAMA_CONST+MIGRACAO'!EH$7))</f>
        <v>0</v>
      </c>
      <c r="ET43" s="139">
        <f>(COUNTIFS('Estruturante Móvel'!$M:$M,$B43,'Estruturante Móvel'!$AM:$AM,ET$4))-(COUNTIFS('Estruturante Móvel'!$M:$M,$B43,'Estruturante Móvel'!$AM:$AM,ET$4,'Estruturante Móvel'!$AQ:$AQ,"REPARO FO"))</f>
        <v>0</v>
      </c>
      <c r="EU43" s="140">
        <f>(COUNTIFS('Estruturante Móvel'!$M:$M,$B42,'Estruturante Móvel'!$C:$C,"&lt;&gt;PREVISTO",'Estruturante Móvel'!$G:$G,ET$4,'Estruturante Móvel'!$L:$L,'CRONOGRAMA_CONST+MIGRACAO'!EJ$7))</f>
        <v>0</v>
      </c>
      <c r="EV43" s="139">
        <f>(COUNTIFS('Estruturante Móvel'!$M:$M,$B43,'Estruturante Móvel'!$AM:$AM,EV$4))-(COUNTIFS('Estruturante Móvel'!$M:$M,$B43,'Estruturante Móvel'!$AM:$AM,EV$4,'Estruturante Móvel'!$AQ:$AQ,"REPARO FO"))</f>
        <v>0</v>
      </c>
      <c r="EW43" s="140">
        <f>(COUNTIFS('Estruturante Móvel'!$M:$M,$B42,'Estruturante Móvel'!$C:$C,"&lt;&gt;PREVISTO",'Estruturante Móvel'!$G:$G,EV$4,'Estruturante Móvel'!$L:$L,'CRONOGRAMA_CONST+MIGRACAO'!EL$7))</f>
        <v>0</v>
      </c>
      <c r="EX43" s="139">
        <f>(COUNTIFS('Estruturante Móvel'!$M:$M,$B43,'Estruturante Móvel'!$AM:$AM,EX$4))-(COUNTIFS('Estruturante Móvel'!$M:$M,$B43,'Estruturante Móvel'!$AM:$AM,EX$4,'Estruturante Móvel'!$AQ:$AQ,"REPARO FO"))</f>
        <v>0</v>
      </c>
      <c r="EY43" s="140">
        <f>(COUNTIFS('Estruturante Móvel'!$M:$M,$B42,'Estruturante Móvel'!$C:$C,"&lt;&gt;PREVISTO",'Estruturante Móvel'!$G:$G,EX$4,'Estruturante Móvel'!$L:$L,'CRONOGRAMA_CONST+MIGRACAO'!EN$7))</f>
        <v>0</v>
      </c>
      <c r="EZ43" s="139">
        <f>(COUNTIFS('Estruturante Móvel'!$M:$M,$B43,'Estruturante Móvel'!$AM:$AM,EZ$4))-(COUNTIFS('Estruturante Móvel'!$M:$M,$B43,'Estruturante Móvel'!$AM:$AM,EZ$4,'Estruturante Móvel'!$AQ:$AQ,"REPARO FO"))</f>
        <v>0</v>
      </c>
      <c r="FA43" s="140">
        <f>(COUNTIFS('Estruturante Móvel'!$M:$M,$B42,'Estruturante Móvel'!$C:$C,"&lt;&gt;PREVISTO",'Estruturante Móvel'!$G:$G,EZ$4,'Estruturante Móvel'!$L:$L,'CRONOGRAMA_CONST+MIGRACAO'!EP$7))</f>
        <v>0</v>
      </c>
      <c r="FB43" s="139">
        <f>(COUNTIFS('Estruturante Móvel'!$M:$M,$B43,'Estruturante Móvel'!$AM:$AM,FB$4))-(COUNTIFS('Estruturante Móvel'!$M:$M,$B43,'Estruturante Móvel'!$AM:$AM,FB$4,'Estruturante Móvel'!$AQ:$AQ,"REPARO FO"))</f>
        <v>0</v>
      </c>
      <c r="FC43" s="140">
        <f>(COUNTIFS('Estruturante Móvel'!$M:$M,$B42,'Estruturante Móvel'!$C:$C,"&lt;&gt;PREVISTO",'Estruturante Móvel'!$G:$G,FB$4,'Estruturante Móvel'!$L:$L,'CRONOGRAMA_CONST+MIGRACAO'!ER$7))</f>
        <v>0</v>
      </c>
      <c r="FD43" s="139">
        <f>(COUNTIFS('Estruturante Móvel'!$M:$M,$B43,'Estruturante Móvel'!$AM:$AM,FD$4))-(COUNTIFS('Estruturante Móvel'!$M:$M,$B43,'Estruturante Móvel'!$AM:$AM,FD$4,'Estruturante Móvel'!$AQ:$AQ,"REPARO FO"))</f>
        <v>0</v>
      </c>
      <c r="FE43" s="140">
        <f>(COUNTIFS('Estruturante Móvel'!$M:$M,$B42,'Estruturante Móvel'!$C:$C,"&lt;&gt;PREVISTO",'Estruturante Móvel'!$G:$G,FD$4,'Estruturante Móvel'!$L:$L,'CRONOGRAMA_CONST+MIGRACAO'!ET$7))</f>
        <v>0</v>
      </c>
      <c r="FF43" s="139">
        <f>(COUNTIFS('Estruturante Móvel'!$M:$M,$B43,'Estruturante Móvel'!$AM:$AM,FF$4))-(COUNTIFS('Estruturante Móvel'!$M:$M,$B43,'Estruturante Móvel'!$AM:$AM,FF$4,'Estruturante Móvel'!$AQ:$AQ,"REPARO FO"))</f>
        <v>0</v>
      </c>
      <c r="FG43" s="140">
        <f>(COUNTIFS('Estruturante Móvel'!$M:$M,$B42,'Estruturante Móvel'!$C:$C,"&lt;&gt;PREVISTO",'Estruturante Móvel'!$G:$G,FF$4,'Estruturante Móvel'!$L:$L,'CRONOGRAMA_CONST+MIGRACAO'!EV$7))</f>
        <v>0</v>
      </c>
      <c r="FH43" s="139">
        <f>(COUNTIFS('Estruturante Móvel'!$M:$M,$B43,'Estruturante Móvel'!$AM:$AM,FH$4))-(COUNTIFS('Estruturante Móvel'!$M:$M,$B43,'Estruturante Móvel'!$AM:$AM,FH$4,'Estruturante Móvel'!$AQ:$AQ,"REPARO FO"))</f>
        <v>0</v>
      </c>
      <c r="FI43" s="140">
        <f>(COUNTIFS('Estruturante Móvel'!$M:$M,$B42,'Estruturante Móvel'!$C:$C,"&lt;&gt;PREVISTO",'Estruturante Móvel'!$G:$G,FH$4,'Estruturante Móvel'!$L:$L,'CRONOGRAMA_CONST+MIGRACAO'!EX$7))</f>
        <v>0</v>
      </c>
      <c r="FJ43" s="139">
        <f>(COUNTIFS('Estruturante Móvel'!$M:$M,$B43,'Estruturante Móvel'!$AM:$AM,FJ$4))-(COUNTIFS('Estruturante Móvel'!$M:$M,$B43,'Estruturante Móvel'!$AM:$AM,FJ$4,'Estruturante Móvel'!$AQ:$AQ,"REPARO FO"))</f>
        <v>0</v>
      </c>
      <c r="FK43" s="140">
        <f>(COUNTIFS('Estruturante Móvel'!$M:$M,$B42,'Estruturante Móvel'!$C:$C,"&lt;&gt;PREVISTO",'Estruturante Móvel'!$G:$G,FJ$4,'Estruturante Móvel'!$L:$L,'CRONOGRAMA_CONST+MIGRACAO'!EZ$7))</f>
        <v>0</v>
      </c>
      <c r="FL43" s="139">
        <f>(COUNTIFS('Estruturante Móvel'!$M:$M,$B43,'Estruturante Móvel'!$AM:$AM,FL$4))-(COUNTIFS('Estruturante Móvel'!$M:$M,$B43,'Estruturante Móvel'!$AM:$AM,FL$4,'Estruturante Móvel'!$AQ:$AQ,"REPARO FO"))</f>
        <v>0</v>
      </c>
      <c r="FM43" s="140">
        <f>(COUNTIFS('Estruturante Móvel'!$M:$M,$B42,'Estruturante Móvel'!$C:$C,"&lt;&gt;PREVISTO",'Estruturante Móvel'!$G:$G,FL$4,'Estruturante Móvel'!$L:$L,'CRONOGRAMA_CONST+MIGRACAO'!FB$7))</f>
        <v>0</v>
      </c>
      <c r="FN43" s="139">
        <f>(COUNTIFS('Estruturante Móvel'!$M:$M,$B43,'Estruturante Móvel'!$AM:$AM,FN$4))-(COUNTIFS('Estruturante Móvel'!$M:$M,$B43,'Estruturante Móvel'!$AM:$AM,FN$4,'Estruturante Móvel'!$AQ:$AQ,"REPARO FO"))</f>
        <v>0</v>
      </c>
      <c r="FO43" s="140">
        <f>(COUNTIFS('Estruturante Móvel'!$M:$M,$B42,'Estruturante Móvel'!$C:$C,"&lt;&gt;PREVISTO",'Estruturante Móvel'!$G:$G,FN$4,'Estruturante Móvel'!$L:$L,'CRONOGRAMA_CONST+MIGRACAO'!FD$7))</f>
        <v>0</v>
      </c>
      <c r="FP43" s="139">
        <f>(COUNTIFS('Estruturante Móvel'!$M:$M,$B43,'Estruturante Móvel'!$AM:$AM,FP$4))-(COUNTIFS('Estruturante Móvel'!$M:$M,$B43,'Estruturante Móvel'!$AM:$AM,FP$4,'Estruturante Móvel'!$AQ:$AQ,"REPARO FO"))</f>
        <v>0</v>
      </c>
      <c r="FQ43" s="140">
        <f>(COUNTIFS('Estruturante Móvel'!$M:$M,$B42,'Estruturante Móvel'!$C:$C,"&lt;&gt;PREVISTO",'Estruturante Móvel'!$G:$G,FP$4,'Estruturante Móvel'!$L:$L,'CRONOGRAMA_CONST+MIGRACAO'!FF$7))</f>
        <v>0</v>
      </c>
      <c r="FR43" s="139">
        <f>(COUNTIFS('Estruturante Móvel'!$M:$M,$B43,'Estruturante Móvel'!$AM:$AM,FR$4))-(COUNTIFS('Estruturante Móvel'!$M:$M,$B43,'Estruturante Móvel'!$AM:$AM,FR$4,'Estruturante Móvel'!$AQ:$AQ,"REPARO FO"))</f>
        <v>0</v>
      </c>
      <c r="FS43" s="140">
        <f>(COUNTIFS('Estruturante Móvel'!$M:$M,$B42,'Estruturante Móvel'!$C:$C,"&lt;&gt;PREVISTO",'Estruturante Móvel'!$G:$G,FR$4,'Estruturante Móvel'!$L:$L,'CRONOGRAMA_CONST+MIGRACAO'!FH$7))</f>
        <v>0</v>
      </c>
      <c r="FT43" s="139">
        <f>(COUNTIFS('Estruturante Móvel'!$M:$M,$B43,'Estruturante Móvel'!$AM:$AM,FT$4))-(COUNTIFS('Estruturante Móvel'!$M:$M,$B43,'Estruturante Móvel'!$AM:$AM,FT$4,'Estruturante Móvel'!$AQ:$AQ,"REPARO FO"))</f>
        <v>0</v>
      </c>
      <c r="FU43" s="140">
        <f>(COUNTIFS('Estruturante Móvel'!$M:$M,$B42,'Estruturante Móvel'!$C:$C,"&lt;&gt;PREVISTO",'Estruturante Móvel'!$G:$G,FT$4,'Estruturante Móvel'!$L:$L,'CRONOGRAMA_CONST+MIGRACAO'!FJ$7))</f>
        <v>0</v>
      </c>
      <c r="FV43" s="139">
        <f>(COUNTIFS('Estruturante Móvel'!$M:$M,$B43,'Estruturante Móvel'!$AM:$AM,FV$4))-(COUNTIFS('Estruturante Móvel'!$M:$M,$B43,'Estruturante Móvel'!$AM:$AM,FV$4,'Estruturante Móvel'!$AQ:$AQ,"REPARO FO"))</f>
        <v>0</v>
      </c>
      <c r="FW43" s="140">
        <f>(COUNTIFS('Estruturante Móvel'!$M:$M,$B42,'Estruturante Móvel'!$C:$C,"&lt;&gt;PREVISTO",'Estruturante Móvel'!$G:$G,FV$4,'Estruturante Móvel'!$L:$L,'CRONOGRAMA_CONST+MIGRACAO'!FL$7))</f>
        <v>0</v>
      </c>
      <c r="FX43" s="139">
        <f>(COUNTIFS('Estruturante Móvel'!$M:$M,$B43,'Estruturante Móvel'!$AM:$AM,FX$4))-(COUNTIFS('Estruturante Móvel'!$M:$M,$B43,'Estruturante Móvel'!$AM:$AM,FX$4,'Estruturante Móvel'!$AQ:$AQ,"REPARO FO"))</f>
        <v>0</v>
      </c>
      <c r="FY43" s="140">
        <f>(COUNTIFS('Estruturante Móvel'!$M:$M,$B42,'Estruturante Móvel'!$C:$C,"&lt;&gt;PREVISTO",'Estruturante Móvel'!$G:$G,FX$4,'Estruturante Móvel'!$L:$L,'CRONOGRAMA_CONST+MIGRACAO'!FN$7))</f>
        <v>0</v>
      </c>
      <c r="FZ43" s="139">
        <f>(COUNTIFS('Estruturante Móvel'!$M:$M,$B43,'Estruturante Móvel'!$AM:$AM,FZ$4))-(COUNTIFS('Estruturante Móvel'!$M:$M,$B43,'Estruturante Móvel'!$AM:$AM,FZ$4,'Estruturante Móvel'!$AQ:$AQ,"REPARO FO"))</f>
        <v>0</v>
      </c>
      <c r="GA43" s="140">
        <f>(COUNTIFS('Estruturante Móvel'!$M:$M,$B42,'Estruturante Móvel'!$C:$C,"&lt;&gt;PREVISTO",'Estruturante Móvel'!$G:$G,FZ$4,'Estruturante Móvel'!$L:$L,'CRONOGRAMA_CONST+MIGRACAO'!FP$7))</f>
        <v>0</v>
      </c>
      <c r="GB43" s="139">
        <f>(COUNTIFS('Estruturante Móvel'!$M:$M,$B43,'Estruturante Móvel'!$AM:$AM,GB$4))-(COUNTIFS('Estruturante Móvel'!$M:$M,$B43,'Estruturante Móvel'!$AM:$AM,GB$4,'Estruturante Móvel'!$AQ:$AQ,"REPARO FO"))</f>
        <v>0</v>
      </c>
      <c r="GC43" s="140">
        <f>(COUNTIFS('Estruturante Móvel'!$M:$M,$B42,'Estruturante Móvel'!$C:$C,"&lt;&gt;PREVISTO",'Estruturante Móvel'!$G:$G,GB$4,'Estruturante Móvel'!$L:$L,'CRONOGRAMA_CONST+MIGRACAO'!FR$7))</f>
        <v>0</v>
      </c>
      <c r="GD43" s="139">
        <f>(COUNTIFS('Estruturante Móvel'!$M:$M,$B43,'Estruturante Móvel'!$AM:$AM,GD$4))-(COUNTIFS('Estruturante Móvel'!$M:$M,$B43,'Estruturante Móvel'!$AM:$AM,GD$4,'Estruturante Móvel'!$AQ:$AQ,"REPARO FO"))</f>
        <v>0</v>
      </c>
      <c r="GE43" s="140">
        <f>(COUNTIFS('Estruturante Móvel'!$M:$M,$B42,'Estruturante Móvel'!$C:$C,"&lt;&gt;PREVISTO",'Estruturante Móvel'!$G:$G,GD$4,'Estruturante Móvel'!$L:$L,'CRONOGRAMA_CONST+MIGRACAO'!FT$7))</f>
        <v>0</v>
      </c>
      <c r="GF43" s="139">
        <f>(COUNTIFS('Estruturante Móvel'!$M:$M,$B43,'Estruturante Móvel'!$AM:$AM,GF$4))-(COUNTIFS('Estruturante Móvel'!$M:$M,$B43,'Estruturante Móvel'!$AM:$AM,GF$4,'Estruturante Móvel'!$AQ:$AQ,"REPARO FO"))</f>
        <v>0</v>
      </c>
      <c r="GG43" s="140">
        <f>(COUNTIFS('Estruturante Móvel'!$M:$M,$B42,'Estruturante Móvel'!$C:$C,"&lt;&gt;PREVISTO",'Estruturante Móvel'!$G:$G,GF$4,'Estruturante Móvel'!$L:$L,'CRONOGRAMA_CONST+MIGRACAO'!FV$7))</f>
        <v>0</v>
      </c>
      <c r="GH43" s="139">
        <f>(COUNTIFS('Estruturante Móvel'!$M:$M,$B43,'Estruturante Móvel'!$AM:$AM,GH$4))-(COUNTIFS('Estruturante Móvel'!$M:$M,$B43,'Estruturante Móvel'!$AM:$AM,GH$4,'Estruturante Móvel'!$AQ:$AQ,"REPARO FO"))</f>
        <v>0</v>
      </c>
      <c r="GI43" s="140">
        <f>(COUNTIFS('Estruturante Móvel'!$M:$M,$B42,'Estruturante Móvel'!$C:$C,"&lt;&gt;PREVISTO",'Estruturante Móvel'!$G:$G,GH$4,'Estruturante Móvel'!$L:$L,'CRONOGRAMA_CONST+MIGRACAO'!FX$7))</f>
        <v>0</v>
      </c>
      <c r="GJ43" s="139">
        <f>(COUNTIFS('Estruturante Móvel'!$M:$M,$B43,'Estruturante Móvel'!$AM:$AM,GJ$4))-(COUNTIFS('Estruturante Móvel'!$M:$M,$B43,'Estruturante Móvel'!$AM:$AM,GJ$4,'Estruturante Móvel'!$AQ:$AQ,"REPARO FO"))</f>
        <v>0</v>
      </c>
      <c r="GK43" s="140">
        <f>(COUNTIFS('Estruturante Móvel'!$M:$M,$B42,'Estruturante Móvel'!$C:$C,"&lt;&gt;PREVISTO",'Estruturante Móvel'!$G:$G,GJ$4,'Estruturante Móvel'!$L:$L,'CRONOGRAMA_CONST+MIGRACAO'!FZ$7))</f>
        <v>0</v>
      </c>
      <c r="GL43" s="139">
        <f>(COUNTIFS('Estruturante Móvel'!$M:$M,$B43,'Estruturante Móvel'!$AM:$AM,GL$4))-(COUNTIFS('Estruturante Móvel'!$M:$M,$B43,'Estruturante Móvel'!$AM:$AM,GL$4,'Estruturante Móvel'!$AQ:$AQ,"REPARO FO"))</f>
        <v>0</v>
      </c>
      <c r="GM43" s="140">
        <f>(COUNTIFS('Estruturante Móvel'!$M:$M,$B42,'Estruturante Móvel'!$C:$C,"&lt;&gt;PREVISTO",'Estruturante Móvel'!$G:$G,GL$4,'Estruturante Móvel'!$L:$L,'CRONOGRAMA_CONST+MIGRACAO'!GB$7))</f>
        <v>0</v>
      </c>
      <c r="GN43" s="139">
        <f>(COUNTIFS('Estruturante Móvel'!$M:$M,$B43,'Estruturante Móvel'!$AM:$AM,GN$4))-(COUNTIFS('Estruturante Móvel'!$M:$M,$B43,'Estruturante Móvel'!$AM:$AM,GN$4,'Estruturante Móvel'!$AQ:$AQ,"REPARO FO"))</f>
        <v>0</v>
      </c>
      <c r="GO43" s="140">
        <f>(COUNTIFS('Estruturante Móvel'!$M:$M,$B42,'Estruturante Móvel'!$C:$C,"&lt;&gt;PREVISTO",'Estruturante Móvel'!$G:$G,GN$4,'Estruturante Móvel'!$L:$L,'CRONOGRAMA_CONST+MIGRACAO'!GD$7))</f>
        <v>0</v>
      </c>
      <c r="GP43" s="139">
        <f>(COUNTIFS('Estruturante Móvel'!$M:$M,$B43,'Estruturante Móvel'!$AM:$AM,GP$4))-(COUNTIFS('Estruturante Móvel'!$M:$M,$B43,'Estruturante Móvel'!$AM:$AM,GP$4,'Estruturante Móvel'!$AQ:$AQ,"REPARO FO"))</f>
        <v>0</v>
      </c>
      <c r="GQ43" s="140">
        <f>(COUNTIFS('Estruturante Móvel'!$M:$M,$B42,'Estruturante Móvel'!$C:$C,"&lt;&gt;PREVISTO",'Estruturante Móvel'!$G:$G,GP$4,'Estruturante Móvel'!$L:$L,'CRONOGRAMA_CONST+MIGRACAO'!GF$7))</f>
        <v>0</v>
      </c>
      <c r="GR43" s="139">
        <f>(COUNTIFS('Estruturante Móvel'!$M:$M,$B43,'Estruturante Móvel'!$AM:$AM,GR$4))-(COUNTIFS('Estruturante Móvel'!$M:$M,$B43,'Estruturante Móvel'!$AM:$AM,GR$4,'Estruturante Móvel'!$AQ:$AQ,"REPARO FO"))</f>
        <v>0</v>
      </c>
      <c r="GS43" s="140">
        <f>(COUNTIFS('Estruturante Móvel'!$M:$M,$B42,'Estruturante Móvel'!$C:$C,"&lt;&gt;PREVISTO",'Estruturante Móvel'!$G:$G,GR$4,'Estruturante Móvel'!$L:$L,'CRONOGRAMA_CONST+MIGRACAO'!GH$7))</f>
        <v>0</v>
      </c>
      <c r="GT43" s="139">
        <f>(COUNTIFS('Estruturante Móvel'!$M:$M,$B43,'Estruturante Móvel'!$AM:$AM,GT$4))-(COUNTIFS('Estruturante Móvel'!$M:$M,$B43,'Estruturante Móvel'!$AM:$AM,GT$4,'Estruturante Móvel'!$AQ:$AQ,"REPARO FO"))</f>
        <v>0</v>
      </c>
      <c r="GU43" s="140">
        <f>(COUNTIFS('Estruturante Móvel'!$M:$M,$B42,'Estruturante Móvel'!$C:$C,"&lt;&gt;PREVISTO",'Estruturante Móvel'!$G:$G,GT$4,'Estruturante Móvel'!$L:$L,'CRONOGRAMA_CONST+MIGRACAO'!GJ$7))</f>
        <v>0</v>
      </c>
      <c r="GV43" s="139">
        <f>(COUNTIFS('Estruturante Móvel'!$M:$M,$B43,'Estruturante Móvel'!$AM:$AM,GV$4))-(COUNTIFS('Estruturante Móvel'!$M:$M,$B43,'Estruturante Móvel'!$AM:$AM,GV$4,'Estruturante Móvel'!$AQ:$AQ,"REPARO FO"))</f>
        <v>0</v>
      </c>
      <c r="GW43" s="140">
        <f>(COUNTIFS('Estruturante Móvel'!$M:$M,$B42,'Estruturante Móvel'!$C:$C,"&lt;&gt;PREVISTO",'Estruturante Móvel'!$G:$G,GV$4,'Estruturante Móvel'!$L:$L,'CRONOGRAMA_CONST+MIGRACAO'!GL$7))</f>
        <v>0</v>
      </c>
      <c r="GX43" s="139">
        <f>(COUNTIFS('Estruturante Móvel'!$M:$M,$B43,'Estruturante Móvel'!$AM:$AM,GX$4))-(COUNTIFS('Estruturante Móvel'!$M:$M,$B43,'Estruturante Móvel'!$AM:$AM,GX$4,'Estruturante Móvel'!$AQ:$AQ,"REPARO FO"))</f>
        <v>0</v>
      </c>
      <c r="GY43" s="140">
        <f>(COUNTIFS('Estruturante Móvel'!$M:$M,$B42,'Estruturante Móvel'!$C:$C,"&lt;&gt;PREVISTO",'Estruturante Móvel'!$G:$G,GX$4,'Estruturante Móvel'!$L:$L,'CRONOGRAMA_CONST+MIGRACAO'!GN$7))</f>
        <v>0</v>
      </c>
      <c r="GZ43" s="139">
        <f>(COUNTIFS('Estruturante Móvel'!$M:$M,$B43,'Estruturante Móvel'!$AM:$AM,GZ$4))-(COUNTIFS('Estruturante Móvel'!$M:$M,$B43,'Estruturante Móvel'!$AM:$AM,GZ$4,'Estruturante Móvel'!$AQ:$AQ,"REPARO FO"))</f>
        <v>0</v>
      </c>
      <c r="HA43" s="140">
        <f>(COUNTIFS('Estruturante Móvel'!$M:$M,$B42,'Estruturante Móvel'!$C:$C,"&lt;&gt;PREVISTO",'Estruturante Móvel'!$G:$G,GZ$4,'Estruturante Móvel'!$L:$L,'CRONOGRAMA_CONST+MIGRACAO'!GP$7))</f>
        <v>0</v>
      </c>
      <c r="HB43" s="139">
        <f>(COUNTIFS('Estruturante Móvel'!$M:$M,$B43,'Estruturante Móvel'!$AM:$AM,HB$4))-(COUNTIFS('Estruturante Móvel'!$M:$M,$B43,'Estruturante Móvel'!$AM:$AM,HB$4,'Estruturante Móvel'!$AQ:$AQ,"REPARO FO"))</f>
        <v>0</v>
      </c>
      <c r="HC43" s="140">
        <f>(COUNTIFS('Estruturante Móvel'!$M:$M,$B42,'Estruturante Móvel'!$C:$C,"&lt;&gt;PREVISTO",'Estruturante Móvel'!$G:$G,HB$4,'Estruturante Móvel'!$L:$L,'CRONOGRAMA_CONST+MIGRACAO'!GR$7))</f>
        <v>0</v>
      </c>
      <c r="HD43" s="139">
        <f>(COUNTIFS('Estruturante Móvel'!$M:$M,$B43,'Estruturante Móvel'!$AM:$AM,HD$4))-(COUNTIFS('Estruturante Móvel'!$M:$M,$B43,'Estruturante Móvel'!$AM:$AM,HD$4,'Estruturante Móvel'!$AQ:$AQ,"REPARO FO"))</f>
        <v>0</v>
      </c>
      <c r="HE43" s="140">
        <f>(COUNTIFS('Estruturante Móvel'!$M:$M,$B42,'Estruturante Móvel'!$C:$C,"&lt;&gt;PREVISTO",'Estruturante Móvel'!$G:$G,HD$4,'Estruturante Móvel'!$L:$L,'CRONOGRAMA_CONST+MIGRACAO'!GT$7))</f>
        <v>0</v>
      </c>
      <c r="HF43" s="139">
        <f>(COUNTIFS('Estruturante Móvel'!$M:$M,$B43,'Estruturante Móvel'!$AM:$AM,HF$4))-(COUNTIFS('Estruturante Móvel'!$M:$M,$B43,'Estruturante Móvel'!$AM:$AM,HF$4,'Estruturante Móvel'!$AQ:$AQ,"REPARO FO"))</f>
        <v>0</v>
      </c>
      <c r="HG43" s="140">
        <f>(COUNTIFS('Estruturante Móvel'!$M:$M,$B42,'Estruturante Móvel'!$C:$C,"&lt;&gt;PREVISTO",'Estruturante Móvel'!$G:$G,HF$4,'Estruturante Móvel'!$L:$L,'CRONOGRAMA_CONST+MIGRACAO'!GV$7))</f>
        <v>0</v>
      </c>
      <c r="HH43" s="139">
        <f>(COUNTIFS('Estruturante Móvel'!$M:$M,$B43,'Estruturante Móvel'!$AM:$AM,HH$4))-(COUNTIFS('Estruturante Móvel'!$M:$M,$B43,'Estruturante Móvel'!$AM:$AM,HH$4,'Estruturante Móvel'!$AQ:$AQ,"REPARO FO"))</f>
        <v>0</v>
      </c>
      <c r="HI43" s="140">
        <f>(COUNTIFS('Estruturante Móvel'!$M:$M,$B42,'Estruturante Móvel'!$C:$C,"&lt;&gt;PREVISTO",'Estruturante Móvel'!$G:$G,HH$4,'Estruturante Móvel'!$L:$L,'CRONOGRAMA_CONST+MIGRACAO'!GX$7))</f>
        <v>0</v>
      </c>
      <c r="HJ43" s="139">
        <f>(COUNTIFS('Estruturante Móvel'!$M:$M,$B43,'Estruturante Móvel'!$AM:$AM,HJ$4))-(COUNTIFS('Estruturante Móvel'!$M:$M,$B43,'Estruturante Móvel'!$AM:$AM,HJ$4,'Estruturante Móvel'!$AQ:$AQ,"REPARO FO"))</f>
        <v>0</v>
      </c>
      <c r="HK43" s="140">
        <f>(COUNTIFS('Estruturante Móvel'!$M:$M,$B42,'Estruturante Móvel'!$C:$C,"&lt;&gt;PREVISTO",'Estruturante Móvel'!$G:$G,HJ$4,'Estruturante Móvel'!$L:$L,'CRONOGRAMA_CONST+MIGRACAO'!GZ$7))</f>
        <v>0</v>
      </c>
      <c r="HL43" s="139">
        <f>(COUNTIFS('Estruturante Móvel'!$M:$M,$B43,'Estruturante Móvel'!$AM:$AM,HL$4))-(COUNTIFS('Estruturante Móvel'!$M:$M,$B43,'Estruturante Móvel'!$AM:$AM,HL$4,'Estruturante Móvel'!$AQ:$AQ,"REPARO FO"))</f>
        <v>0</v>
      </c>
      <c r="HM43" s="140">
        <f>(COUNTIFS('Estruturante Móvel'!$M:$M,$B42,'Estruturante Móvel'!$C:$C,"&lt;&gt;PREVISTO",'Estruturante Móvel'!$G:$G,HL$4,'Estruturante Móvel'!$L:$L,'CRONOGRAMA_CONST+MIGRACAO'!HB$7))</f>
        <v>0</v>
      </c>
      <c r="HN43" s="139">
        <f>(COUNTIFS('Estruturante Móvel'!$M:$M,$B43,'Estruturante Móvel'!$AM:$AM,HN$4))-(COUNTIFS('Estruturante Móvel'!$M:$M,$B43,'Estruturante Móvel'!$AM:$AM,HN$4,'Estruturante Móvel'!$AQ:$AQ,"REPARO FO"))</f>
        <v>0</v>
      </c>
      <c r="HO43" s="140">
        <f>(COUNTIFS('Estruturante Móvel'!$M:$M,$B42,'Estruturante Móvel'!$C:$C,"&lt;&gt;PREVISTO",'Estruturante Móvel'!$G:$G,HN$4,'Estruturante Móvel'!$L:$L,'CRONOGRAMA_CONST+MIGRACAO'!HD$7))</f>
        <v>0</v>
      </c>
      <c r="HP43" s="139">
        <f>(COUNTIFS('Estruturante Móvel'!$M:$M,$B43,'Estruturante Móvel'!$AM:$AM,HP$4))-(COUNTIFS('Estruturante Móvel'!$M:$M,$B43,'Estruturante Móvel'!$AM:$AM,HP$4,'Estruturante Móvel'!$AQ:$AQ,"REPARO FO"))</f>
        <v>0</v>
      </c>
      <c r="HQ43" s="140">
        <f>(COUNTIFS('Estruturante Móvel'!$M:$M,$B42,'Estruturante Móvel'!$C:$C,"&lt;&gt;PREVISTO",'Estruturante Móvel'!$G:$G,HP$4,'Estruturante Móvel'!$L:$L,'CRONOGRAMA_CONST+MIGRACAO'!HF$7))</f>
        <v>0</v>
      </c>
      <c r="HR43" s="139">
        <f>(COUNTIFS('Estruturante Móvel'!$M:$M,$B43,'Estruturante Móvel'!$AM:$AM,HR$4))-(COUNTIFS('Estruturante Móvel'!$M:$M,$B43,'Estruturante Móvel'!$AM:$AM,HR$4,'Estruturante Móvel'!$AQ:$AQ,"REPARO FO"))</f>
        <v>0</v>
      </c>
      <c r="HS43" s="140">
        <f>(COUNTIFS('Estruturante Móvel'!$M:$M,$B42,'Estruturante Móvel'!$C:$C,"&lt;&gt;PREVISTO",'Estruturante Móvel'!$G:$G,HR$4,'Estruturante Móvel'!$L:$L,'CRONOGRAMA_CONST+MIGRACAO'!HH$7))</f>
        <v>0</v>
      </c>
      <c r="HT43" s="139">
        <f>(COUNTIFS('Estruturante Móvel'!$M:$M,$B43,'Estruturante Móvel'!$AM:$AM,HT$4))-(COUNTIFS('Estruturante Móvel'!$M:$M,$B43,'Estruturante Móvel'!$AM:$AM,HT$4,'Estruturante Móvel'!$AQ:$AQ,"REPARO FO"))</f>
        <v>0</v>
      </c>
      <c r="HU43" s="140">
        <f>(COUNTIFS('Estruturante Móvel'!$M:$M,$B42,'Estruturante Móvel'!$C:$C,"&lt;&gt;PREVISTO",'Estruturante Móvel'!$G:$G,HT$4,'Estruturante Móvel'!$L:$L,'CRONOGRAMA_CONST+MIGRACAO'!HJ$7))</f>
        <v>0</v>
      </c>
      <c r="HV43" s="139">
        <f>(COUNTIFS('Estruturante Móvel'!$M:$M,$B43,'Estruturante Móvel'!$AM:$AM,HV$4))-(COUNTIFS('Estruturante Móvel'!$M:$M,$B43,'Estruturante Móvel'!$AM:$AM,HV$4,'Estruturante Móvel'!$AQ:$AQ,"REPARO FO"))</f>
        <v>0</v>
      </c>
      <c r="HW43" s="140">
        <f>(COUNTIFS('Estruturante Móvel'!$M:$M,$B42,'Estruturante Móvel'!$C:$C,"&lt;&gt;PREVISTO",'Estruturante Móvel'!$G:$G,HV$4,'Estruturante Móvel'!$L:$L,'CRONOGRAMA_CONST+MIGRACAO'!HL$7))</f>
        <v>0</v>
      </c>
      <c r="HX43" s="139">
        <f>(COUNTIFS('Estruturante Móvel'!$M:$M,$B43,'Estruturante Móvel'!$AM:$AM,HX$4))-(COUNTIFS('Estruturante Móvel'!$M:$M,$B43,'Estruturante Móvel'!$AM:$AM,HX$4,'Estruturante Móvel'!$AQ:$AQ,"REPARO FO"))</f>
        <v>0</v>
      </c>
      <c r="HY43" s="140">
        <f>(COUNTIFS('Estruturante Móvel'!$M:$M,$B42,'Estruturante Móvel'!$C:$C,"&lt;&gt;PREVISTO",'Estruturante Móvel'!$G:$G,HX$4,'Estruturante Móvel'!$L:$L,'CRONOGRAMA_CONST+MIGRACAO'!HN$7))</f>
        <v>0</v>
      </c>
      <c r="HZ43" s="139">
        <f>(COUNTIFS('Estruturante Móvel'!$M:$M,$B43,'Estruturante Móvel'!$AM:$AM,HZ$4))-(COUNTIFS('Estruturante Móvel'!$M:$M,$B43,'Estruturante Móvel'!$AM:$AM,HZ$4,'Estruturante Móvel'!$AQ:$AQ,"REPARO FO"))</f>
        <v>0</v>
      </c>
      <c r="IA43" s="140">
        <f>(COUNTIFS('Estruturante Móvel'!$M:$M,$B42,'Estruturante Móvel'!$C:$C,"&lt;&gt;PREVISTO",'Estruturante Móvel'!$G:$G,HZ$4,'Estruturante Móvel'!$L:$L,'CRONOGRAMA_CONST+MIGRACAO'!HP$7))</f>
        <v>0</v>
      </c>
      <c r="IB43" s="139">
        <f>(COUNTIFS('Estruturante Móvel'!$M:$M,$B43,'Estruturante Móvel'!$AM:$AM,IB$4))-(COUNTIFS('Estruturante Móvel'!$M:$M,$B43,'Estruturante Móvel'!$AM:$AM,IB$4,'Estruturante Móvel'!$AQ:$AQ,"REPARO FO"))</f>
        <v>0</v>
      </c>
      <c r="IC43" s="140">
        <f>(COUNTIFS('Estruturante Móvel'!$M:$M,$B42,'Estruturante Móvel'!$C:$C,"&lt;&gt;PREVISTO",'Estruturante Móvel'!$G:$G,IB$4,'Estruturante Móvel'!$L:$L,'CRONOGRAMA_CONST+MIGRACAO'!HR$7))</f>
        <v>0</v>
      </c>
      <c r="ID43" s="139">
        <f>(COUNTIFS('Estruturante Móvel'!$M:$M,$B43,'Estruturante Móvel'!$AM:$AM,ID$4))-(COUNTIFS('Estruturante Móvel'!$M:$M,$B43,'Estruturante Móvel'!$AM:$AM,ID$4,'Estruturante Móvel'!$AQ:$AQ,"REPARO FO"))</f>
        <v>0</v>
      </c>
      <c r="IE43" s="140">
        <f>(COUNTIFS('Estruturante Móvel'!$M:$M,$B42,'Estruturante Móvel'!$C:$C,"&lt;&gt;PREVISTO",'Estruturante Móvel'!$G:$G,ID$4,'Estruturante Móvel'!$L:$L,'CRONOGRAMA_CONST+MIGRACAO'!HT$7))</f>
        <v>0</v>
      </c>
      <c r="IF43" s="139">
        <f>(COUNTIFS('Estruturante Móvel'!$M:$M,$B43,'Estruturante Móvel'!$AM:$AM,IF$4))-(COUNTIFS('Estruturante Móvel'!$M:$M,$B43,'Estruturante Móvel'!$AM:$AM,IF$4,'Estruturante Móvel'!$AQ:$AQ,"REPARO FO"))</f>
        <v>0</v>
      </c>
      <c r="IG43" s="140">
        <f>(COUNTIFS('Estruturante Móvel'!$M:$M,$B42,'Estruturante Móvel'!$C:$C,"&lt;&gt;PREVISTO",'Estruturante Móvel'!$G:$G,IF$4,'Estruturante Móvel'!$L:$L,'CRONOGRAMA_CONST+MIGRACAO'!HV$7))</f>
        <v>0</v>
      </c>
      <c r="IH43" s="139">
        <f>(COUNTIFS('Estruturante Móvel'!$M:$M,$B43,'Estruturante Móvel'!$AM:$AM,IH$4))-(COUNTIFS('Estruturante Móvel'!$M:$M,$B43,'Estruturante Móvel'!$AM:$AM,IH$4,'Estruturante Móvel'!$AQ:$AQ,"REPARO FO"))</f>
        <v>0</v>
      </c>
      <c r="II43" s="140">
        <f>(COUNTIFS('Estruturante Móvel'!$M:$M,$B42,'Estruturante Móvel'!$C:$C,"&lt;&gt;PREVISTO",'Estruturante Móvel'!$G:$G,IH$4,'Estruturante Móvel'!$L:$L,'CRONOGRAMA_CONST+MIGRACAO'!HX$7))</f>
        <v>0</v>
      </c>
      <c r="IJ43" s="139">
        <f>(COUNTIFS('Estruturante Móvel'!$M:$M,$B43,'Estruturante Móvel'!$AM:$AM,IJ$4))-(COUNTIFS('Estruturante Móvel'!$M:$M,$B43,'Estruturante Móvel'!$AM:$AM,IJ$4,'Estruturante Móvel'!$AQ:$AQ,"REPARO FO"))</f>
        <v>0</v>
      </c>
      <c r="IK43" s="140">
        <f>(COUNTIFS('Estruturante Móvel'!$M:$M,$B42,'Estruturante Móvel'!$C:$C,"&lt;&gt;PREVISTO",'Estruturante Móvel'!$G:$G,IJ$4,'Estruturante Móvel'!$L:$L,'CRONOGRAMA_CONST+MIGRACAO'!HZ$7))</f>
        <v>0</v>
      </c>
      <c r="IL43" s="139">
        <f>(COUNTIFS('Estruturante Móvel'!$M:$M,$B43,'Estruturante Móvel'!$AM:$AM,IL$4))-(COUNTIFS('Estruturante Móvel'!$M:$M,$B43,'Estruturante Móvel'!$AM:$AM,IL$4,'Estruturante Móvel'!$AQ:$AQ,"REPARO FO"))</f>
        <v>0</v>
      </c>
      <c r="IM43" s="140">
        <f>(COUNTIFS('Estruturante Móvel'!$M:$M,$B42,'Estruturante Móvel'!$C:$C,"&lt;&gt;PREVISTO",'Estruturante Móvel'!$G:$G,IL$4,'Estruturante Móvel'!$L:$L,'CRONOGRAMA_CONST+MIGRACAO'!IB$7))</f>
        <v>0</v>
      </c>
      <c r="IN43" s="139">
        <f>(COUNTIFS('Estruturante Móvel'!$M:$M,$B43,'Estruturante Móvel'!$AM:$AM,IN$4))-(COUNTIFS('Estruturante Móvel'!$M:$M,$B43,'Estruturante Móvel'!$AM:$AM,IN$4,'Estruturante Móvel'!$AQ:$AQ,"REPARO FO"))</f>
        <v>0</v>
      </c>
      <c r="IO43" s="140">
        <f>(COUNTIFS('Estruturante Móvel'!$M:$M,$B42,'Estruturante Móvel'!$C:$C,"&lt;&gt;PREVISTO",'Estruturante Móvel'!$G:$G,IN$4,'Estruturante Móvel'!$L:$L,'CRONOGRAMA_CONST+MIGRACAO'!ID$7))</f>
        <v>0</v>
      </c>
      <c r="IP43" s="139">
        <f>(COUNTIFS('Estruturante Móvel'!$M:$M,$B43,'Estruturante Móvel'!$AM:$AM,IP$4))-(COUNTIFS('Estruturante Móvel'!$M:$M,$B43,'Estruturante Móvel'!$AM:$AM,IP$4,'Estruturante Móvel'!$AQ:$AQ,"REPARO FO"))</f>
        <v>0</v>
      </c>
      <c r="IQ43" s="140">
        <f>(COUNTIFS('Estruturante Móvel'!$M:$M,$B42,'Estruturante Móvel'!$C:$C,"&lt;&gt;PREVISTO",'Estruturante Móvel'!$G:$G,IP$4,'Estruturante Móvel'!$L:$L,'CRONOGRAMA_CONST+MIGRACAO'!IF$7))</f>
        <v>0</v>
      </c>
      <c r="IR43" s="139">
        <f>(COUNTIFS('Estruturante Móvel'!$M:$M,$B43,'Estruturante Móvel'!$AM:$AM,IR$4))-(COUNTIFS('Estruturante Móvel'!$M:$M,$B43,'Estruturante Móvel'!$AM:$AM,IR$4,'Estruturante Móvel'!$AQ:$AQ,"REPARO FO"))</f>
        <v>0</v>
      </c>
      <c r="IS43" s="140">
        <f>(COUNTIFS('Estruturante Móvel'!$M:$M,$B42,'Estruturante Móvel'!$C:$C,"&lt;&gt;PREVISTO",'Estruturante Móvel'!$G:$G,IR$4,'Estruturante Móvel'!$L:$L,'CRONOGRAMA_CONST+MIGRACAO'!IH$7))</f>
        <v>0</v>
      </c>
      <c r="IT43" s="139">
        <f>(COUNTIFS('Estruturante Móvel'!$M:$M,$B43,'Estruturante Móvel'!$AM:$AM,IT$4))-(COUNTIFS('Estruturante Móvel'!$M:$M,$B43,'Estruturante Móvel'!$AM:$AM,IT$4,'Estruturante Móvel'!$AQ:$AQ,"REPARO FO"))</f>
        <v>0</v>
      </c>
      <c r="IU43" s="140">
        <f>(COUNTIFS('Estruturante Móvel'!$M:$M,$B42,'Estruturante Móvel'!$C:$C,"&lt;&gt;PREVISTO",'Estruturante Móvel'!$G:$G,IT$4,'Estruturante Móvel'!$L:$L,'CRONOGRAMA_CONST+MIGRACAO'!IJ$7))</f>
        <v>0</v>
      </c>
      <c r="IV43" s="139">
        <f>(COUNTIFS('Estruturante Móvel'!$M:$M,$B43,'Estruturante Móvel'!$AM:$AM,IV$4))-(COUNTIFS('Estruturante Móvel'!$M:$M,$B43,'Estruturante Móvel'!$AM:$AM,IV$4,'Estruturante Móvel'!$AQ:$AQ,"REPARO FO"))</f>
        <v>0</v>
      </c>
      <c r="IW43" s="140">
        <f>(COUNTIFS('Estruturante Móvel'!$M:$M,$B42,'Estruturante Móvel'!$C:$C,"&lt;&gt;PREVISTO",'Estruturante Móvel'!$G:$G,IV$4,'Estruturante Móvel'!$L:$L,'CRONOGRAMA_CONST+MIGRACAO'!IL$7))</f>
        <v>0</v>
      </c>
      <c r="IX43" s="139">
        <f>(COUNTIFS('Estruturante Móvel'!$M:$M,$B43,'Estruturante Móvel'!$AM:$AM,IX$4))-(COUNTIFS('Estruturante Móvel'!$M:$M,$B43,'Estruturante Móvel'!$AM:$AM,IX$4,'Estruturante Móvel'!$AQ:$AQ,"REPARO FO"))</f>
        <v>0</v>
      </c>
      <c r="IY43" s="140">
        <f>(COUNTIFS('Estruturante Móvel'!$M:$M,$B42,'Estruturante Móvel'!$C:$C,"&lt;&gt;PREVISTO",'Estruturante Móvel'!$G:$G,IX$4,'Estruturante Móvel'!$L:$L,'CRONOGRAMA_CONST+MIGRACAO'!IN$7))</f>
        <v>0</v>
      </c>
      <c r="IZ43" s="139">
        <f>(COUNTIFS('Estruturante Móvel'!$M:$M,$B43,'Estruturante Móvel'!$AM:$AM,IZ$4))-(COUNTIFS('Estruturante Móvel'!$M:$M,$B43,'Estruturante Móvel'!$AM:$AM,IZ$4,'Estruturante Móvel'!$AQ:$AQ,"REPARO FO"))</f>
        <v>0</v>
      </c>
      <c r="JA43" s="140">
        <f>(COUNTIFS('Estruturante Móvel'!$M:$M,$B42,'Estruturante Móvel'!$C:$C,"&lt;&gt;PREVISTO",'Estruturante Móvel'!$G:$G,IZ$4,'Estruturante Móvel'!$L:$L,'CRONOGRAMA_CONST+MIGRACAO'!IP$7))</f>
        <v>0</v>
      </c>
      <c r="JB43" s="139">
        <f>(COUNTIFS('Estruturante Móvel'!$M:$M,$B43,'Estruturante Móvel'!$AM:$AM,JB$4))-(COUNTIFS('Estruturante Móvel'!$M:$M,$B43,'Estruturante Móvel'!$AM:$AM,JB$4,'Estruturante Móvel'!$AQ:$AQ,"REPARO FO"))</f>
        <v>0</v>
      </c>
      <c r="JC43" s="140">
        <f>(COUNTIFS('Estruturante Móvel'!$M:$M,$B42,'Estruturante Móvel'!$C:$C,"&lt;&gt;PREVISTO",'Estruturante Móvel'!$G:$G,JB$4,'Estruturante Móvel'!$L:$L,'CRONOGRAMA_CONST+MIGRACAO'!IR$7))</f>
        <v>0</v>
      </c>
      <c r="JD43" s="139">
        <f>(COUNTIFS('Estruturante Móvel'!$M:$M,$B43,'Estruturante Móvel'!$AM:$AM,JD$4))-(COUNTIFS('Estruturante Móvel'!$M:$M,$B43,'Estruturante Móvel'!$AM:$AM,JD$4,'Estruturante Móvel'!$AQ:$AQ,"REPARO FO"))</f>
        <v>0</v>
      </c>
      <c r="JE43" s="140">
        <f>(COUNTIFS('Estruturante Móvel'!$M:$M,$B42,'Estruturante Móvel'!$C:$C,"&lt;&gt;PREVISTO",'Estruturante Móvel'!$G:$G,JD$4,'Estruturante Móvel'!$L:$L,'CRONOGRAMA_CONST+MIGRACAO'!IT$7))</f>
        <v>0</v>
      </c>
      <c r="JF43" s="139">
        <f>(COUNTIFS('Estruturante Móvel'!$M:$M,$B43,'Estruturante Móvel'!$AM:$AM,JF$4))-(COUNTIFS('Estruturante Móvel'!$M:$M,$B43,'Estruturante Móvel'!$AM:$AM,JF$4,'Estruturante Móvel'!$AQ:$AQ,"REPARO FO"))</f>
        <v>0</v>
      </c>
      <c r="JG43" s="140">
        <f>(COUNTIFS('Estruturante Móvel'!$M:$M,$B42,'Estruturante Móvel'!$C:$C,"&lt;&gt;PREVISTO",'Estruturante Móvel'!$G:$G,JF$4,'Estruturante Móvel'!$L:$L,'CRONOGRAMA_CONST+MIGRACAO'!IV$7))</f>
        <v>0</v>
      </c>
      <c r="JH43" s="139">
        <f>(COUNTIFS('Estruturante Móvel'!$M:$M,$B43,'Estruturante Móvel'!$AM:$AM,JH$4))-(COUNTIFS('Estruturante Móvel'!$M:$M,$B43,'Estruturante Móvel'!$AM:$AM,JH$4,'Estruturante Móvel'!$AQ:$AQ,"REPARO FO"))</f>
        <v>0</v>
      </c>
      <c r="JI43" s="140">
        <f>(COUNTIFS('Estruturante Móvel'!$M:$M,$B42,'Estruturante Móvel'!$C:$C,"&lt;&gt;PREVISTO",'Estruturante Móvel'!$G:$G,JH$4,'Estruturante Móvel'!$L:$L,'CRONOGRAMA_CONST+MIGRACAO'!IX$7))</f>
        <v>0</v>
      </c>
      <c r="JJ43" s="139">
        <f>(COUNTIFS('Estruturante Móvel'!$M:$M,$B43,'Estruturante Móvel'!$AM:$AM,JJ$4))-(COUNTIFS('Estruturante Móvel'!$M:$M,$B43,'Estruturante Móvel'!$AM:$AM,JJ$4,'Estruturante Móvel'!$AQ:$AQ,"REPARO FO"))</f>
        <v>0</v>
      </c>
      <c r="JK43" s="140">
        <f>(COUNTIFS('Estruturante Móvel'!$M:$M,$B42,'Estruturante Móvel'!$C:$C,"&lt;&gt;PREVISTO",'Estruturante Móvel'!$G:$G,JJ$4,'Estruturante Móvel'!$L:$L,'CRONOGRAMA_CONST+MIGRACAO'!IZ$7))</f>
        <v>0</v>
      </c>
      <c r="JL43" s="139">
        <f>(COUNTIFS('Estruturante Móvel'!$M:$M,$B43,'Estruturante Móvel'!$AM:$AM,JL$4))-(COUNTIFS('Estruturante Móvel'!$M:$M,$B43,'Estruturante Móvel'!$AM:$AM,JL$4,'Estruturante Móvel'!$AQ:$AQ,"REPARO FO"))</f>
        <v>0</v>
      </c>
      <c r="JM43" s="140">
        <f>(COUNTIFS('Estruturante Móvel'!$M:$M,$B42,'Estruturante Móvel'!$C:$C,"&lt;&gt;PREVISTO",'Estruturante Móvel'!$G:$G,JL$4,'Estruturante Móvel'!$L:$L,'CRONOGRAMA_CONST+MIGRACAO'!JB$7))</f>
        <v>0</v>
      </c>
      <c r="JN43" s="139">
        <f>(COUNTIFS('Estruturante Móvel'!$M:$M,$B43,'Estruturante Móvel'!$AM:$AM,JN$4))-(COUNTIFS('Estruturante Móvel'!$M:$M,$B43,'Estruturante Móvel'!$AM:$AM,JN$4,'Estruturante Móvel'!$AQ:$AQ,"REPARO FO"))</f>
        <v>0</v>
      </c>
      <c r="JO43" s="140">
        <f>(COUNTIFS('Estruturante Móvel'!$M:$M,$B42,'Estruturante Móvel'!$C:$C,"&lt;&gt;PREVISTO",'Estruturante Móvel'!$G:$G,JN$4,'Estruturante Móvel'!$L:$L,'CRONOGRAMA_CONST+MIGRACAO'!JD$7))</f>
        <v>0</v>
      </c>
      <c r="JP43" s="139">
        <f>(COUNTIFS('Estruturante Móvel'!$M:$M,$B43,'Estruturante Móvel'!$AM:$AM,JP$4))-(COUNTIFS('Estruturante Móvel'!$M:$M,$B43,'Estruturante Móvel'!$AM:$AM,JP$4,'Estruturante Móvel'!$AQ:$AQ,"REPARO FO"))</f>
        <v>0</v>
      </c>
      <c r="JQ43" s="140">
        <f>(COUNTIFS('Estruturante Móvel'!$M:$M,$B42,'Estruturante Móvel'!$C:$C,"&lt;&gt;PREVISTO",'Estruturante Móvel'!$G:$G,JP$4,'Estruturante Móvel'!$L:$L,'CRONOGRAMA_CONST+MIGRACAO'!JF$7))</f>
        <v>0</v>
      </c>
      <c r="JR43" s="139">
        <f>(COUNTIFS('Estruturante Móvel'!$M:$M,$B43,'Estruturante Móvel'!$AM:$AM,JR$4))-(COUNTIFS('Estruturante Móvel'!$M:$M,$B43,'Estruturante Móvel'!$AM:$AM,JR$4,'Estruturante Móvel'!$AQ:$AQ,"REPARO FO"))</f>
        <v>0</v>
      </c>
      <c r="JS43" s="140">
        <f>(COUNTIFS('Estruturante Móvel'!$M:$M,$B42,'Estruturante Móvel'!$C:$C,"&lt;&gt;PREVISTO",'Estruturante Móvel'!$G:$G,JR$4,'Estruturante Móvel'!$L:$L,'CRONOGRAMA_CONST+MIGRACAO'!JH$7))</f>
        <v>0</v>
      </c>
      <c r="JT43" s="139">
        <f>(COUNTIFS('Estruturante Móvel'!$M:$M,$B43,'Estruturante Móvel'!$AM:$AM,JT$4))-(COUNTIFS('Estruturante Móvel'!$M:$M,$B43,'Estruturante Móvel'!$AM:$AM,JT$4,'Estruturante Móvel'!$AQ:$AQ,"REPARO FO"))</f>
        <v>0</v>
      </c>
      <c r="JU43" s="140">
        <f>(COUNTIFS('Estruturante Móvel'!$M:$M,$B42,'Estruturante Móvel'!$C:$C,"&lt;&gt;PREVISTO",'Estruturante Móvel'!$G:$G,JT$4,'Estruturante Móvel'!$L:$L,'CRONOGRAMA_CONST+MIGRACAO'!JJ$7))</f>
        <v>0</v>
      </c>
      <c r="JV43" s="139">
        <f>(COUNTIFS('Estruturante Móvel'!$M:$M,$B43,'Estruturante Móvel'!$AM:$AM,JV$4))-(COUNTIFS('Estruturante Móvel'!$M:$M,$B43,'Estruturante Móvel'!$AM:$AM,JV$4,'Estruturante Móvel'!$AQ:$AQ,"REPARO FO"))</f>
        <v>0</v>
      </c>
      <c r="JW43" s="140">
        <f>(COUNTIFS('Estruturante Móvel'!$M:$M,$B42,'Estruturante Móvel'!$C:$C,"&lt;&gt;PREVISTO",'Estruturante Móvel'!$G:$G,JV$4,'Estruturante Móvel'!$L:$L,'CRONOGRAMA_CONST+MIGRACAO'!JL$7))</f>
        <v>0</v>
      </c>
      <c r="JX43" s="139">
        <f>(COUNTIFS('Estruturante Móvel'!$M:$M,$B43,'Estruturante Móvel'!$AM:$AM,JX$4))-(COUNTIFS('Estruturante Móvel'!$M:$M,$B43,'Estruturante Móvel'!$AM:$AM,JX$4,'Estruturante Móvel'!$AQ:$AQ,"REPARO FO"))</f>
        <v>0</v>
      </c>
      <c r="JY43" s="140">
        <f>(COUNTIFS('Estruturante Móvel'!$M:$M,$B42,'Estruturante Móvel'!$C:$C,"&lt;&gt;PREVISTO",'Estruturante Móvel'!$G:$G,JX$4,'Estruturante Móvel'!$L:$L,'CRONOGRAMA_CONST+MIGRACAO'!JN$7))</f>
        <v>0</v>
      </c>
      <c r="JZ43" s="139">
        <f>(COUNTIFS('Estruturante Móvel'!$M:$M,$B43,'Estruturante Móvel'!$AM:$AM,JZ$4))-(COUNTIFS('Estruturante Móvel'!$M:$M,$B43,'Estruturante Móvel'!$AM:$AM,JZ$4,'Estruturante Móvel'!$AQ:$AQ,"REPARO FO"))</f>
        <v>0</v>
      </c>
      <c r="KA43" s="140">
        <f>(COUNTIFS('Estruturante Móvel'!$M:$M,$B42,'Estruturante Móvel'!$C:$C,"&lt;&gt;PREVISTO",'Estruturante Móvel'!$G:$G,JZ$4,'Estruturante Móvel'!$L:$L,'CRONOGRAMA_CONST+MIGRACAO'!JP$7))</f>
        <v>0</v>
      </c>
      <c r="KB43" s="139">
        <f>(COUNTIFS('Estruturante Móvel'!$M:$M,$B43,'Estruturante Móvel'!$AM:$AM,KB$4))-(COUNTIFS('Estruturante Móvel'!$M:$M,$B43,'Estruturante Móvel'!$AM:$AM,KB$4,'Estruturante Móvel'!$AQ:$AQ,"REPARO FO"))</f>
        <v>0</v>
      </c>
      <c r="KC43" s="140">
        <f>(COUNTIFS('Estruturante Móvel'!$M:$M,$B42,'Estruturante Móvel'!$C:$C,"&lt;&gt;PREVISTO",'Estruturante Móvel'!$G:$G,KB$4,'Estruturante Móvel'!$L:$L,'CRONOGRAMA_CONST+MIGRACAO'!JR$7))</f>
        <v>0</v>
      </c>
      <c r="KD43" s="139">
        <f>(COUNTIFS('Estruturante Móvel'!$M:$M,$B43,'Estruturante Móvel'!$AM:$AM,KD$4))-(COUNTIFS('Estruturante Móvel'!$M:$M,$B43,'Estruturante Móvel'!$AM:$AM,KD$4,'Estruturante Móvel'!$AQ:$AQ,"REPARO FO"))</f>
        <v>0</v>
      </c>
      <c r="KE43" s="140">
        <f>(COUNTIFS('Estruturante Móvel'!$M:$M,$B42,'Estruturante Móvel'!$C:$C,"&lt;&gt;PREVISTO",'Estruturante Móvel'!$G:$G,KD$4,'Estruturante Móvel'!$L:$L,'CRONOGRAMA_CONST+MIGRACAO'!JT$7))</f>
        <v>0</v>
      </c>
      <c r="KF43" s="139">
        <f>(COUNTIFS('Estruturante Móvel'!$M:$M,$B43,'Estruturante Móvel'!$AM:$AM,KF$4))-(COUNTIFS('Estruturante Móvel'!$M:$M,$B43,'Estruturante Móvel'!$AM:$AM,KF$4,'Estruturante Móvel'!$AQ:$AQ,"REPARO FO"))</f>
        <v>0</v>
      </c>
      <c r="KG43" s="140">
        <f>(COUNTIFS('Estruturante Móvel'!$M:$M,$B42,'Estruturante Móvel'!$C:$C,"&lt;&gt;PREVISTO",'Estruturante Móvel'!$G:$G,KF$4,'Estruturante Móvel'!$L:$L,'CRONOGRAMA_CONST+MIGRACAO'!JV$7))</f>
        <v>0</v>
      </c>
      <c r="KH43" s="139">
        <f>(COUNTIFS('Estruturante Móvel'!$M:$M,$B43,'Estruturante Móvel'!$AM:$AM,KH$4))-(COUNTIFS('Estruturante Móvel'!$M:$M,$B43,'Estruturante Móvel'!$AM:$AM,KH$4,'Estruturante Móvel'!$AQ:$AQ,"REPARO FO"))</f>
        <v>0</v>
      </c>
      <c r="KI43" s="140">
        <f>(COUNTIFS('Estruturante Móvel'!$M:$M,$B42,'Estruturante Móvel'!$C:$C,"&lt;&gt;PREVISTO",'Estruturante Móvel'!$G:$G,KH$4,'Estruturante Móvel'!$L:$L,'CRONOGRAMA_CONST+MIGRACAO'!JX$7))</f>
        <v>0</v>
      </c>
      <c r="KJ43" s="139">
        <f>(COUNTIFS('Estruturante Móvel'!$M:$M,$B43,'Estruturante Móvel'!$AM:$AM,KJ$4))-(COUNTIFS('Estruturante Móvel'!$M:$M,$B43,'Estruturante Móvel'!$AM:$AM,KJ$4,'Estruturante Móvel'!$AQ:$AQ,"REPARO FO"))</f>
        <v>0</v>
      </c>
      <c r="KK43" s="140">
        <f>(COUNTIFS('Estruturante Móvel'!$M:$M,$B42,'Estruturante Móvel'!$C:$C,"&lt;&gt;PREVISTO",'Estruturante Móvel'!$G:$G,KJ$4,'Estruturante Móvel'!$L:$L,'CRONOGRAMA_CONST+MIGRACAO'!JZ$7))</f>
        <v>0</v>
      </c>
      <c r="KL43" s="139">
        <f>(COUNTIFS('Estruturante Móvel'!$M:$M,$B43,'Estruturante Móvel'!$AM:$AM,KL$4))-(COUNTIFS('Estruturante Móvel'!$M:$M,$B43,'Estruturante Móvel'!$AM:$AM,KL$4,'Estruturante Móvel'!$AQ:$AQ,"REPARO FO"))</f>
        <v>0</v>
      </c>
      <c r="KM43" s="140">
        <f>(COUNTIFS('Estruturante Móvel'!$M:$M,$B42,'Estruturante Móvel'!$C:$C,"&lt;&gt;PREVISTO",'Estruturante Móvel'!$G:$G,KL$4,'Estruturante Móvel'!$L:$L,'CRONOGRAMA_CONST+MIGRACAO'!KB$7))</f>
        <v>0</v>
      </c>
      <c r="KN43" s="139">
        <f>(COUNTIFS('Estruturante Móvel'!$M:$M,$B43,'Estruturante Móvel'!$AM:$AM,KN$4))-(COUNTIFS('Estruturante Móvel'!$M:$M,$B43,'Estruturante Móvel'!$AM:$AM,KN$4,'Estruturante Móvel'!$AQ:$AQ,"REPARO FO"))</f>
        <v>0</v>
      </c>
      <c r="KO43" s="140">
        <f>(COUNTIFS('Estruturante Móvel'!$M:$M,$B42,'Estruturante Móvel'!$C:$C,"&lt;&gt;PREVISTO",'Estruturante Móvel'!$G:$G,KN$4,'Estruturante Móvel'!$L:$L,'CRONOGRAMA_CONST+MIGRACAO'!KD$7))</f>
        <v>0</v>
      </c>
      <c r="KP43" s="139">
        <f>(COUNTIFS('Estruturante Móvel'!$M:$M,$B43,'Estruturante Móvel'!$AM:$AM,KP$4))-(COUNTIFS('Estruturante Móvel'!$M:$M,$B43,'Estruturante Móvel'!$AM:$AM,KP$4,'Estruturante Móvel'!$AQ:$AQ,"REPARO FO"))</f>
        <v>0</v>
      </c>
      <c r="KQ43" s="140">
        <f>(COUNTIFS('Estruturante Móvel'!$M:$M,$B42,'Estruturante Móvel'!$C:$C,"&lt;&gt;PREVISTO",'Estruturante Móvel'!$G:$G,KP$4,'Estruturante Móvel'!$L:$L,'CRONOGRAMA_CONST+MIGRACAO'!KF$7))</f>
        <v>0</v>
      </c>
      <c r="KR43" s="139">
        <f>(COUNTIFS('Estruturante Móvel'!$M:$M,$B43,'Estruturante Móvel'!$AM:$AM,KR$4))-(COUNTIFS('Estruturante Móvel'!$M:$M,$B43,'Estruturante Móvel'!$AM:$AM,KR$4,'Estruturante Móvel'!$AQ:$AQ,"REPARO FO"))</f>
        <v>0</v>
      </c>
      <c r="KS43" s="140">
        <f>(COUNTIFS('Estruturante Móvel'!$M:$M,$B42,'Estruturante Móvel'!$C:$C,"&lt;&gt;PREVISTO",'Estruturante Móvel'!$G:$G,KR$4,'Estruturante Móvel'!$L:$L,'CRONOGRAMA_CONST+MIGRACAO'!KH$7))</f>
        <v>0</v>
      </c>
      <c r="KT43" s="139">
        <f>(COUNTIFS('Estruturante Móvel'!$M:$M,$B43,'Estruturante Móvel'!$AM:$AM,KT$4))-(COUNTIFS('Estruturante Móvel'!$M:$M,$B43,'Estruturante Móvel'!$AM:$AM,KT$4,'Estruturante Móvel'!$AQ:$AQ,"REPARO FO"))</f>
        <v>0</v>
      </c>
      <c r="KU43" s="140">
        <f>(COUNTIFS('Estruturante Móvel'!$M:$M,$B42,'Estruturante Móvel'!$C:$C,"&lt;&gt;PREVISTO",'Estruturante Móvel'!$G:$G,KT$4,'Estruturante Móvel'!$L:$L,'CRONOGRAMA_CONST+MIGRACAO'!KJ$7))</f>
        <v>0</v>
      </c>
      <c r="KV43" s="139">
        <f>(COUNTIFS('Estruturante Móvel'!$M:$M,$B43,'Estruturante Móvel'!$AM:$AM,KV$4))-(COUNTIFS('Estruturante Móvel'!$M:$M,$B43,'Estruturante Móvel'!$AM:$AM,KV$4,'Estruturante Móvel'!$AQ:$AQ,"REPARO FO"))</f>
        <v>0</v>
      </c>
      <c r="KW43" s="140">
        <f>(COUNTIFS('Estruturante Móvel'!$M:$M,$B42,'Estruturante Móvel'!$C:$C,"&lt;&gt;PREVISTO",'Estruturante Móvel'!$G:$G,KV$4,'Estruturante Móvel'!$L:$L,'CRONOGRAMA_CONST+MIGRACAO'!KL$7))</f>
        <v>0</v>
      </c>
      <c r="KX43" s="139">
        <f>(COUNTIFS('Estruturante Móvel'!$M:$M,$B43,'Estruturante Móvel'!$AM:$AM,KX$4))-(COUNTIFS('Estruturante Móvel'!$M:$M,$B43,'Estruturante Móvel'!$AM:$AM,KX$4,'Estruturante Móvel'!$AQ:$AQ,"REPARO FO"))</f>
        <v>0</v>
      </c>
      <c r="KY43" s="140">
        <f>(COUNTIFS('Estruturante Móvel'!$M:$M,$B42,'Estruturante Móvel'!$C:$C,"&lt;&gt;PREVISTO",'Estruturante Móvel'!$G:$G,KX$4,'Estruturante Móvel'!$L:$L,'CRONOGRAMA_CONST+MIGRACAO'!KN$7))</f>
        <v>0</v>
      </c>
      <c r="KZ43" s="139">
        <f>(COUNTIFS('Estruturante Móvel'!$M:$M,$B43,'Estruturante Móvel'!$AM:$AM,KZ$4))-(COUNTIFS('Estruturante Móvel'!$M:$M,$B43,'Estruturante Móvel'!$AM:$AM,KZ$4,'Estruturante Móvel'!$AQ:$AQ,"REPARO FO"))</f>
        <v>0</v>
      </c>
      <c r="LA43" s="140">
        <f>(COUNTIFS('Estruturante Móvel'!$M:$M,$B42,'Estruturante Móvel'!$C:$C,"&lt;&gt;PREVISTO",'Estruturante Móvel'!$G:$G,KZ$4,'Estruturante Móvel'!$L:$L,'CRONOGRAMA_CONST+MIGRACAO'!KP$7))</f>
        <v>0</v>
      </c>
      <c r="LB43" s="139">
        <f>(COUNTIFS('Estruturante Móvel'!$M:$M,$B43,'Estruturante Móvel'!$AM:$AM,LB$4))-(COUNTIFS('Estruturante Móvel'!$M:$M,$B43,'Estruturante Móvel'!$AM:$AM,LB$4,'Estruturante Móvel'!$AQ:$AQ,"REPARO FO"))</f>
        <v>0</v>
      </c>
      <c r="LC43" s="140">
        <f>(COUNTIFS('Estruturante Móvel'!$M:$M,$B42,'Estruturante Móvel'!$C:$C,"&lt;&gt;PREVISTO",'Estruturante Móvel'!$G:$G,LB$4,'Estruturante Móvel'!$L:$L,'CRONOGRAMA_CONST+MIGRACAO'!KR$7))</f>
        <v>0</v>
      </c>
      <c r="LD43" s="139">
        <f>(COUNTIFS('Estruturante Móvel'!$M:$M,$B43,'Estruturante Móvel'!$AM:$AM,LD$4))-(COUNTIFS('Estruturante Móvel'!$M:$M,$B43,'Estruturante Móvel'!$AM:$AM,LD$4,'Estruturante Móvel'!$AQ:$AQ,"REPARO FO"))</f>
        <v>0</v>
      </c>
      <c r="LE43" s="140">
        <f>(COUNTIFS('Estruturante Móvel'!$M:$M,$B42,'Estruturante Móvel'!$C:$C,"&lt;&gt;PREVISTO",'Estruturante Móvel'!$G:$G,LD$4,'Estruturante Móvel'!$L:$L,'CRONOGRAMA_CONST+MIGRACAO'!KT$7))</f>
        <v>0</v>
      </c>
      <c r="LF43" s="139">
        <f>(COUNTIFS('Estruturante Móvel'!$M:$M,$B43,'Estruturante Móvel'!$AM:$AM,LF$4))-(COUNTIFS('Estruturante Móvel'!$M:$M,$B43,'Estruturante Móvel'!$AM:$AM,LF$4,'Estruturante Móvel'!$AQ:$AQ,"REPARO FO"))</f>
        <v>0</v>
      </c>
      <c r="LG43" s="140">
        <f>(COUNTIFS('Estruturante Móvel'!$M:$M,$B42,'Estruturante Móvel'!$C:$C,"&lt;&gt;PREVISTO",'Estruturante Móvel'!$G:$G,LF$4,'Estruturante Móvel'!$L:$L,'CRONOGRAMA_CONST+MIGRACAO'!KV$7))</f>
        <v>0</v>
      </c>
      <c r="LH43" s="139">
        <f>(COUNTIFS('Estruturante Móvel'!$M:$M,$B43,'Estruturante Móvel'!$AM:$AM,LH$4))-(COUNTIFS('Estruturante Móvel'!$M:$M,$B43,'Estruturante Móvel'!$AM:$AM,LH$4,'Estruturante Móvel'!$AQ:$AQ,"REPARO FO"))</f>
        <v>0</v>
      </c>
      <c r="LI43" s="140">
        <f>(COUNTIFS('Estruturante Móvel'!$M:$M,$B42,'Estruturante Móvel'!$C:$C,"&lt;&gt;PREVISTO",'Estruturante Móvel'!$G:$G,LH$4,'Estruturante Móvel'!$L:$L,'CRONOGRAMA_CONST+MIGRACAO'!KX$7))</f>
        <v>0</v>
      </c>
      <c r="LJ43" s="139">
        <f>(COUNTIFS('Estruturante Móvel'!$M:$M,$B43,'Estruturante Móvel'!$AM:$AM,LJ$4))-(COUNTIFS('Estruturante Móvel'!$M:$M,$B43,'Estruturante Móvel'!$AM:$AM,LJ$4,'Estruturante Móvel'!$AQ:$AQ,"REPARO FO"))</f>
        <v>0</v>
      </c>
      <c r="LK43" s="140">
        <f>(COUNTIFS('Estruturante Móvel'!$M:$M,$B42,'Estruturante Móvel'!$C:$C,"&lt;&gt;PREVISTO",'Estruturante Móvel'!$G:$G,LJ$4,'Estruturante Móvel'!$L:$L,'CRONOGRAMA_CONST+MIGRACAO'!KZ$7))</f>
        <v>0</v>
      </c>
      <c r="LL43" s="139">
        <f>(COUNTIFS('Estruturante Móvel'!$M:$M,$B43,'Estruturante Móvel'!$AM:$AM,LL$4))-(COUNTIFS('Estruturante Móvel'!$M:$M,$B43,'Estruturante Móvel'!$AM:$AM,LL$4,'Estruturante Móvel'!$AQ:$AQ,"REPARO FO"))</f>
        <v>0</v>
      </c>
      <c r="LM43" s="140">
        <f>(COUNTIFS('Estruturante Móvel'!$M:$M,$B42,'Estruturante Móvel'!$C:$C,"&lt;&gt;PREVISTO",'Estruturante Móvel'!$G:$G,LL$4,'Estruturante Móvel'!$L:$L,'CRONOGRAMA_CONST+MIGRACAO'!LB$7))</f>
        <v>0</v>
      </c>
      <c r="LN43" s="139">
        <f>(COUNTIFS('Estruturante Móvel'!$M:$M,$B43,'Estruturante Móvel'!$AM:$AM,LN$4))-(COUNTIFS('Estruturante Móvel'!$M:$M,$B43,'Estruturante Móvel'!$AM:$AM,LN$4,'Estruturante Móvel'!$AQ:$AQ,"REPARO FO"))</f>
        <v>0</v>
      </c>
      <c r="LO43" s="140">
        <f>(COUNTIFS('Estruturante Móvel'!$M:$M,$B42,'Estruturante Móvel'!$C:$C,"&lt;&gt;PREVISTO",'Estruturante Móvel'!$G:$G,LN$4,'Estruturante Móvel'!$L:$L,'CRONOGRAMA_CONST+MIGRACAO'!LD$7))</f>
        <v>0</v>
      </c>
      <c r="LP43" s="139">
        <f>(COUNTIFS('Estruturante Móvel'!$M:$M,$B43,'Estruturante Móvel'!$AM:$AM,LP$4))-(COUNTIFS('Estruturante Móvel'!$M:$M,$B43,'Estruturante Móvel'!$AM:$AM,LP$4,'Estruturante Móvel'!$AQ:$AQ,"REPARO FO"))</f>
        <v>0</v>
      </c>
      <c r="LQ43" s="140">
        <f>(COUNTIFS('Estruturante Móvel'!$M:$M,$B42,'Estruturante Móvel'!$C:$C,"&lt;&gt;PREVISTO",'Estruturante Móvel'!$G:$G,LP$4,'Estruturante Móvel'!$L:$L,'CRONOGRAMA_CONST+MIGRACAO'!LF$7))</f>
        <v>0</v>
      </c>
      <c r="LR43" s="139">
        <f>(COUNTIFS('Estruturante Móvel'!$M:$M,$B43,'Estruturante Móvel'!$AM:$AM,LR$4))-(COUNTIFS('Estruturante Móvel'!$M:$M,$B43,'Estruturante Móvel'!$AM:$AM,LR$4,'Estruturante Móvel'!$AQ:$AQ,"REPARO FO"))</f>
        <v>0</v>
      </c>
      <c r="LS43" s="140">
        <f>(COUNTIFS('Estruturante Móvel'!$M:$M,$B42,'Estruturante Móvel'!$C:$C,"&lt;&gt;PREVISTO",'Estruturante Móvel'!$G:$G,LR$4,'Estruturante Móvel'!$L:$L,'CRONOGRAMA_CONST+MIGRACAO'!LH$7))</f>
        <v>0</v>
      </c>
      <c r="LT43" s="139">
        <f>(COUNTIFS('Estruturante Móvel'!$M:$M,$B43,'Estruturante Móvel'!$AM:$AM,LT$4))-(COUNTIFS('Estruturante Móvel'!$M:$M,$B43,'Estruturante Móvel'!$AM:$AM,LT$4,'Estruturante Móvel'!$AQ:$AQ,"REPARO FO"))</f>
        <v>0</v>
      </c>
      <c r="LU43" s="140">
        <f>(COUNTIFS('Estruturante Móvel'!$M:$M,$B42,'Estruturante Móvel'!$C:$C,"&lt;&gt;PREVISTO",'Estruturante Móvel'!$G:$G,LT$4,'Estruturante Móvel'!$L:$L,'CRONOGRAMA_CONST+MIGRACAO'!LJ$7))</f>
        <v>0</v>
      </c>
      <c r="LV43" s="139">
        <f>(COUNTIFS('Estruturante Móvel'!$M:$M,$B43,'Estruturante Móvel'!$AM:$AM,LV$4))-(COUNTIFS('Estruturante Móvel'!$M:$M,$B43,'Estruturante Móvel'!$AM:$AM,LV$4,'Estruturante Móvel'!$AQ:$AQ,"REPARO FO"))</f>
        <v>0</v>
      </c>
      <c r="LW43" s="140">
        <f>(COUNTIFS('Estruturante Móvel'!$M:$M,$B42,'Estruturante Móvel'!$C:$C,"&lt;&gt;PREVISTO",'Estruturante Móvel'!$G:$G,LV$4,'Estruturante Móvel'!$L:$L,'CRONOGRAMA_CONST+MIGRACAO'!LL$7))</f>
        <v>0</v>
      </c>
      <c r="LX43" s="139">
        <f>(COUNTIFS('Estruturante Móvel'!$M:$M,$B43,'Estruturante Móvel'!$AM:$AM,LX$4))-(COUNTIFS('Estruturante Móvel'!$M:$M,$B43,'Estruturante Móvel'!$AM:$AM,LX$4,'Estruturante Móvel'!$AQ:$AQ,"REPARO FO"))</f>
        <v>0</v>
      </c>
      <c r="LY43" s="140">
        <f>(COUNTIFS('Estruturante Móvel'!$M:$M,$B42,'Estruturante Móvel'!$C:$C,"&lt;&gt;PREVISTO",'Estruturante Móvel'!$G:$G,LX$4,'Estruturante Móvel'!$L:$L,'CRONOGRAMA_CONST+MIGRACAO'!LN$7))</f>
        <v>0</v>
      </c>
      <c r="LZ43" s="139">
        <f>(COUNTIFS('Estruturante Móvel'!$M:$M,$B43,'Estruturante Móvel'!$AM:$AM,LZ$4))-(COUNTIFS('Estruturante Móvel'!$M:$M,$B43,'Estruturante Móvel'!$AM:$AM,LZ$4,'Estruturante Móvel'!$AQ:$AQ,"REPARO FO"))</f>
        <v>0</v>
      </c>
      <c r="MA43" s="140">
        <f>(COUNTIFS('Estruturante Móvel'!$M:$M,$B42,'Estruturante Móvel'!$C:$C,"&lt;&gt;PREVISTO",'Estruturante Móvel'!$G:$G,LZ$4,'Estruturante Móvel'!$L:$L,'CRONOGRAMA_CONST+MIGRACAO'!LP$7))</f>
        <v>0</v>
      </c>
      <c r="MB43" s="139">
        <f>(COUNTIFS('Estruturante Móvel'!$M:$M,$B43,'Estruturante Móvel'!$AM:$AM,MB$4))-(COUNTIFS('Estruturante Móvel'!$M:$M,$B43,'Estruturante Móvel'!$AM:$AM,MB$4,'Estruturante Móvel'!$AQ:$AQ,"REPARO FO"))</f>
        <v>0</v>
      </c>
      <c r="MC43" s="140">
        <f>(COUNTIFS('Estruturante Móvel'!$M:$M,$B42,'Estruturante Móvel'!$C:$C,"&lt;&gt;PREVISTO",'Estruturante Móvel'!$G:$G,MB$4,'Estruturante Móvel'!$L:$L,'CRONOGRAMA_CONST+MIGRACAO'!LR$7))</f>
        <v>0</v>
      </c>
      <c r="MD43" s="139">
        <f>(COUNTIFS('Estruturante Móvel'!$M:$M,$B43,'Estruturante Móvel'!$AM:$AM,MD$4))-(COUNTIFS('Estruturante Móvel'!$M:$M,$B43,'Estruturante Móvel'!$AM:$AM,MD$4,'Estruturante Móvel'!$AQ:$AQ,"REPARO FO"))</f>
        <v>0</v>
      </c>
      <c r="ME43" s="140">
        <f>(COUNTIFS('Estruturante Móvel'!$M:$M,$B42,'Estruturante Móvel'!$C:$C,"&lt;&gt;PREVISTO",'Estruturante Móvel'!$G:$G,MD$4,'Estruturante Móvel'!$L:$L,'CRONOGRAMA_CONST+MIGRACAO'!LT$7))</f>
        <v>0</v>
      </c>
      <c r="MF43" s="139">
        <f>(COUNTIFS('Estruturante Móvel'!$M:$M,$B43,'Estruturante Móvel'!$AM:$AM,MF$4))-(COUNTIFS('Estruturante Móvel'!$M:$M,$B43,'Estruturante Móvel'!$AM:$AM,MF$4,'Estruturante Móvel'!$AQ:$AQ,"REPARO FO"))</f>
        <v>0</v>
      </c>
      <c r="MG43" s="140">
        <f>(COUNTIFS('Estruturante Móvel'!$M:$M,$B42,'Estruturante Móvel'!$C:$C,"&lt;&gt;PREVISTO",'Estruturante Móvel'!$G:$G,MF$4,'Estruturante Móvel'!$L:$L,'CRONOGRAMA_CONST+MIGRACAO'!LV$7))</f>
        <v>0</v>
      </c>
      <c r="MH43" s="139">
        <f>(COUNTIFS('Estruturante Móvel'!$M:$M,$B43,'Estruturante Móvel'!$AM:$AM,MH$4))-(COUNTIFS('Estruturante Móvel'!$M:$M,$B43,'Estruturante Móvel'!$AM:$AM,MH$4,'Estruturante Móvel'!$AQ:$AQ,"REPARO FO"))</f>
        <v>0</v>
      </c>
      <c r="MI43" s="140">
        <f>(COUNTIFS('Estruturante Móvel'!$M:$M,$B42,'Estruturante Móvel'!$C:$C,"&lt;&gt;PREVISTO",'Estruturante Móvel'!$G:$G,MH$4,'Estruturante Móvel'!$L:$L,'CRONOGRAMA_CONST+MIGRACAO'!LX$7))</f>
        <v>0</v>
      </c>
      <c r="MJ43" s="139">
        <f>(COUNTIFS('Estruturante Móvel'!$M:$M,$B43,'Estruturante Móvel'!$AM:$AM,MJ$4))-(COUNTIFS('Estruturante Móvel'!$M:$M,$B43,'Estruturante Móvel'!$AM:$AM,MJ$4,'Estruturante Móvel'!$AQ:$AQ,"REPARO FO"))</f>
        <v>0</v>
      </c>
      <c r="MK43" s="140">
        <f>(COUNTIFS('Estruturante Móvel'!$M:$M,$B42,'Estruturante Móvel'!$C:$C,"&lt;&gt;PREVISTO",'Estruturante Móvel'!$G:$G,MJ$4,'Estruturante Móvel'!$L:$L,'CRONOGRAMA_CONST+MIGRACAO'!LZ$7))</f>
        <v>0</v>
      </c>
      <c r="ML43" s="139">
        <f>(COUNTIFS('Estruturante Móvel'!$M:$M,$B43,'Estruturante Móvel'!$AM:$AM,ML$4))-(COUNTIFS('Estruturante Móvel'!$M:$M,$B43,'Estruturante Móvel'!$AM:$AM,ML$4,'Estruturante Móvel'!$AQ:$AQ,"REPARO FO"))</f>
        <v>0</v>
      </c>
      <c r="MM43" s="140">
        <f>(COUNTIFS('Estruturante Móvel'!$M:$M,$B42,'Estruturante Móvel'!$C:$C,"&lt;&gt;PREVISTO",'Estruturante Móvel'!$G:$G,ML$4,'Estruturante Móvel'!$L:$L,'CRONOGRAMA_CONST+MIGRACAO'!MB$7))</f>
        <v>0</v>
      </c>
      <c r="MN43" s="139">
        <f>(COUNTIFS('Estruturante Móvel'!$M:$M,$B43,'Estruturante Móvel'!$AM:$AM,MN$4))-(COUNTIFS('Estruturante Móvel'!$M:$M,$B43,'Estruturante Móvel'!$AM:$AM,MN$4,'Estruturante Móvel'!$AQ:$AQ,"REPARO FO"))</f>
        <v>0</v>
      </c>
      <c r="MO43" s="140">
        <f>(COUNTIFS('Estruturante Móvel'!$M:$M,$B42,'Estruturante Móvel'!$C:$C,"&lt;&gt;PREVISTO",'Estruturante Móvel'!$G:$G,MN$4,'Estruturante Móvel'!$L:$L,'CRONOGRAMA_CONST+MIGRACAO'!MD$7))</f>
        <v>0</v>
      </c>
      <c r="MP43" s="139">
        <f>(COUNTIFS('Estruturante Móvel'!$M:$M,$B43,'Estruturante Móvel'!$AM:$AM,MP$4))-(COUNTIFS('Estruturante Móvel'!$M:$M,$B43,'Estruturante Móvel'!$AM:$AM,MP$4,'Estruturante Móvel'!$AQ:$AQ,"REPARO FO"))</f>
        <v>0</v>
      </c>
      <c r="MQ43" s="140">
        <f>(COUNTIFS('Estruturante Móvel'!$M:$M,$B42,'Estruturante Móvel'!$C:$C,"&lt;&gt;PREVISTO",'Estruturante Móvel'!$G:$G,MP$4,'Estruturante Móvel'!$L:$L,'CRONOGRAMA_CONST+MIGRACAO'!MF$7))</f>
        <v>0</v>
      </c>
      <c r="MR43" s="139">
        <f>(COUNTIFS('Estruturante Móvel'!$M:$M,$B43,'Estruturante Móvel'!$AM:$AM,MR$4))-(COUNTIFS('Estruturante Móvel'!$M:$M,$B43,'Estruturante Móvel'!$AM:$AM,MR$4,'Estruturante Móvel'!$AQ:$AQ,"REPARO FO"))</f>
        <v>0</v>
      </c>
      <c r="MS43" s="140">
        <f>(COUNTIFS('Estruturante Móvel'!$M:$M,$B42,'Estruturante Móvel'!$C:$C,"&lt;&gt;PREVISTO",'Estruturante Móvel'!$G:$G,MR$4,'Estruturante Móvel'!$L:$L,'CRONOGRAMA_CONST+MIGRACAO'!MH$7))</f>
        <v>0</v>
      </c>
      <c r="MT43" s="139">
        <f>(COUNTIFS('Estruturante Móvel'!$M:$M,$B43,'Estruturante Móvel'!$AM:$AM,MT$4))-(COUNTIFS('Estruturante Móvel'!$M:$M,$B43,'Estruturante Móvel'!$AM:$AM,MT$4,'Estruturante Móvel'!$AQ:$AQ,"REPARO FO"))</f>
        <v>0</v>
      </c>
      <c r="MU43" s="140">
        <f>(COUNTIFS('Estruturante Móvel'!$M:$M,$B42,'Estruturante Móvel'!$C:$C,"&lt;&gt;PREVISTO",'Estruturante Móvel'!$G:$G,MT$4,'Estruturante Móvel'!$L:$L,'CRONOGRAMA_CONST+MIGRACAO'!MJ$7))</f>
        <v>0</v>
      </c>
      <c r="MV43" s="139">
        <f>(COUNTIFS('Estruturante Móvel'!$M:$M,$B43,'Estruturante Móvel'!$AM:$AM,MV$4))-(COUNTIFS('Estruturante Móvel'!$M:$M,$B43,'Estruturante Móvel'!$AM:$AM,MV$4,'Estruturante Móvel'!$AQ:$AQ,"REPARO FO"))</f>
        <v>0</v>
      </c>
      <c r="MW43" s="140">
        <f>(COUNTIFS('Estruturante Móvel'!$M:$M,$B42,'Estruturante Móvel'!$C:$C,"&lt;&gt;PREVISTO",'Estruturante Móvel'!$G:$G,MV$4,'Estruturante Móvel'!$L:$L,'CRONOGRAMA_CONST+MIGRACAO'!ML$7))</f>
        <v>0</v>
      </c>
      <c r="MX43" s="139">
        <f>(COUNTIFS('Estruturante Móvel'!$M:$M,$B43,'Estruturante Móvel'!$AM:$AM,MX$4))-(COUNTIFS('Estruturante Móvel'!$M:$M,$B43,'Estruturante Móvel'!$AM:$AM,MX$4,'Estruturante Móvel'!$AQ:$AQ,"REPARO FO"))</f>
        <v>0</v>
      </c>
      <c r="MY43" s="140">
        <f>(COUNTIFS('Estruturante Móvel'!$M:$M,$B42,'Estruturante Móvel'!$C:$C,"&lt;&gt;PREVISTO",'Estruturante Móvel'!$G:$G,MX$4,'Estruturante Móvel'!$L:$L,'CRONOGRAMA_CONST+MIGRACAO'!MN$7))</f>
        <v>0</v>
      </c>
      <c r="MZ43" s="139">
        <f>(COUNTIFS('Estruturante Móvel'!$M:$M,$B43,'Estruturante Móvel'!$AM:$AM,MZ$4))-(COUNTIFS('Estruturante Móvel'!$M:$M,$B43,'Estruturante Móvel'!$AM:$AM,MZ$4,'Estruturante Móvel'!$AQ:$AQ,"REPARO FO"))</f>
        <v>0</v>
      </c>
      <c r="NA43" s="140">
        <f>(COUNTIFS('Estruturante Móvel'!$M:$M,$B42,'Estruturante Móvel'!$C:$C,"&lt;&gt;PREVISTO",'Estruturante Móvel'!$G:$G,MZ$4,'Estruturante Móvel'!$L:$L,'CRONOGRAMA_CONST+MIGRACAO'!MP$7))</f>
        <v>0</v>
      </c>
      <c r="NB43" s="139">
        <f>(COUNTIFS('Estruturante Móvel'!$M:$M,$B43,'Estruturante Móvel'!$AM:$AM,NB$4))-(COUNTIFS('Estruturante Móvel'!$M:$M,$B43,'Estruturante Móvel'!$AM:$AM,NB$4,'Estruturante Móvel'!$AQ:$AQ,"REPARO FO"))</f>
        <v>0</v>
      </c>
      <c r="NC43" s="140">
        <f>(COUNTIFS('Estruturante Móvel'!$M:$M,$B42,'Estruturante Móvel'!$C:$C,"&lt;&gt;PREVISTO",'Estruturante Móvel'!$G:$G,NB$4,'Estruturante Móvel'!$L:$L,'CRONOGRAMA_CONST+MIGRACAO'!MR$7))</f>
        <v>0</v>
      </c>
      <c r="ND43" s="139">
        <f>(COUNTIFS('Estruturante Móvel'!$M:$M,$B43,'Estruturante Móvel'!$AM:$AM,ND$4))-(COUNTIFS('Estruturante Móvel'!$M:$M,$B43,'Estruturante Móvel'!$AM:$AM,ND$4,'Estruturante Móvel'!$AQ:$AQ,"REPARO FO"))</f>
        <v>0</v>
      </c>
      <c r="NE43" s="140">
        <f>(COUNTIFS('Estruturante Móvel'!$M:$M,$B42,'Estruturante Móvel'!$C:$C,"&lt;&gt;PREVISTO",'Estruturante Móvel'!$G:$G,ND$4,'Estruturante Móvel'!$L:$L,'CRONOGRAMA_CONST+MIGRACAO'!MT$7))</f>
        <v>0</v>
      </c>
      <c r="NF43" s="139">
        <f>(COUNTIFS('Estruturante Móvel'!$M:$M,$B43,'Estruturante Móvel'!$AM:$AM,NF$4))-(COUNTIFS('Estruturante Móvel'!$M:$M,$B43,'Estruturante Móvel'!$AM:$AM,NF$4,'Estruturante Móvel'!$AQ:$AQ,"REPARO FO"))</f>
        <v>0</v>
      </c>
      <c r="NG43" s="140">
        <f>(COUNTIFS('Estruturante Móvel'!$M:$M,$B42,'Estruturante Móvel'!$C:$C,"&lt;&gt;PREVISTO",'Estruturante Móvel'!$G:$G,NF$4,'Estruturante Móvel'!$L:$L,'CRONOGRAMA_CONST+MIGRACAO'!MV$7))</f>
        <v>0</v>
      </c>
      <c r="NH43" s="139">
        <f>(COUNTIFS('Estruturante Móvel'!$M:$M,$B43,'Estruturante Móvel'!$AM:$AM,NH$4))-(COUNTIFS('Estruturante Móvel'!$M:$M,$B43,'Estruturante Móvel'!$AM:$AM,NH$4,'Estruturante Móvel'!$AQ:$AQ,"REPARO FO"))</f>
        <v>0</v>
      </c>
      <c r="NI43" s="140">
        <f>(COUNTIFS('Estruturante Móvel'!$M:$M,$B42,'Estruturante Móvel'!$C:$C,"&lt;&gt;PREVISTO",'Estruturante Móvel'!$G:$G,NH$4,'Estruturante Móvel'!$L:$L,'CRONOGRAMA_CONST+MIGRACAO'!MX$7))</f>
        <v>0</v>
      </c>
    </row>
    <row r="44" spans="1:373" hidden="1" outlineLevel="1">
      <c r="B44" s="205" t="s">
        <v>445</v>
      </c>
      <c r="C44" s="161" t="s">
        <v>186</v>
      </c>
      <c r="D44" s="161">
        <f>COUNTIFS('Estruturante Móvel'!$M:$M,B42,'Estruturante Móvel'!$L:$L,'CRONOGRAMA_CONST+MIGRACAO'!B44)</f>
        <v>3</v>
      </c>
      <c r="E44" s="161">
        <f>(COUNTIFS('Estruturante Móvel'!$M:$M,B42,'Estruturante Móvel'!$C:$C,"&lt;&gt;PREVISTO",'Estruturante Móvel'!$L:$L,'CRONOGRAMA_CONST+MIGRACAO'!B44))</f>
        <v>3</v>
      </c>
      <c r="F44" s="162">
        <f>(COUNTIFS('Estruturante Móvel'!$M:$M,B42,'Estruturante Móvel'!$C:$C,"PREVISTO",'Estruturante Móvel'!$L:$L,'CRONOGRAMA_CONST+MIGRACAO'!B44))</f>
        <v>0</v>
      </c>
      <c r="G44" s="162"/>
      <c r="H44" s="165" t="str">
        <f t="shared" si="381"/>
        <v>Concluído</v>
      </c>
      <c r="I44" s="166">
        <v>45566</v>
      </c>
      <c r="J44" s="160">
        <f t="shared" si="382"/>
        <v>1</v>
      </c>
      <c r="K44" s="157">
        <f t="shared" si="383"/>
        <v>3</v>
      </c>
      <c r="L44" s="139">
        <f>(COUNTIFS('Estruturante Móvel'!$M:$M,$B42,'Estruturante Móvel'!$AM:$AM,L$4,'Estruturante Móvel'!$L:$L,'CRONOGRAMA_CONST+MIGRACAO'!$B44))</f>
        <v>0</v>
      </c>
      <c r="M44" s="140">
        <f>(COUNTIFS('Estruturante Móvel'!$M:$M,$B42,'Estruturante Móvel'!$C:$C,"&lt;&gt;PREVISTO",'Estruturante Móvel'!$G:$G,L$4,'Estruturante Móvel'!$L:$L,'CRONOGRAMA_CONST+MIGRACAO'!B$8))</f>
        <v>0</v>
      </c>
      <c r="N44" s="139">
        <f>(COUNTIFS('Estruturante Móvel'!$M:$M,$B42,'Estruturante Móvel'!$AM:$AM,N$4,'Estruturante Móvel'!$L:$L,'CRONOGRAMA_CONST+MIGRACAO'!$B44))</f>
        <v>0</v>
      </c>
      <c r="O44" s="140">
        <f>(COUNTIFS('Estruturante Móvel'!$M:$M,$B42,'Estruturante Móvel'!$C:$C,"&lt;&gt;PREVISTO",'Estruturante Móvel'!$G:$G,N$4,'Estruturante Móvel'!$L:$L,'CRONOGRAMA_CONST+MIGRACAO'!D$8))</f>
        <v>0</v>
      </c>
      <c r="P44" s="139">
        <f>(COUNTIFS('Estruturante Móvel'!$M:$M,$B42,'Estruturante Móvel'!$AM:$AM,P$4,'Estruturante Móvel'!$L:$L,'CRONOGRAMA_CONST+MIGRACAO'!$B44))</f>
        <v>0</v>
      </c>
      <c r="Q44" s="140">
        <f>(COUNTIFS('Estruturante Móvel'!$M:$M,$B42,'Estruturante Móvel'!$C:$C,"&lt;&gt;PREVISTO",'Estruturante Móvel'!$G:$G,P$4,'Estruturante Móvel'!$L:$L,'CRONOGRAMA_CONST+MIGRACAO'!F$8))</f>
        <v>0</v>
      </c>
      <c r="R44" s="139">
        <f>(COUNTIFS('Estruturante Móvel'!$M:$M,$B42,'Estruturante Móvel'!$AM:$AM,R$4,'Estruturante Móvel'!$L:$L,'CRONOGRAMA_CONST+MIGRACAO'!$B44))</f>
        <v>0</v>
      </c>
      <c r="S44" s="140">
        <f>(COUNTIFS('Estruturante Móvel'!$M:$M,$B42,'Estruturante Móvel'!$C:$C,"&lt;&gt;PREVISTO",'Estruturante Móvel'!$G:$G,R$4,'Estruturante Móvel'!$L:$L,'CRONOGRAMA_CONST+MIGRACAO'!H$8))</f>
        <v>0</v>
      </c>
      <c r="T44" s="139">
        <f>(COUNTIFS('Estruturante Móvel'!$M:$M,$B42,'Estruturante Móvel'!$AM:$AM,T$4,'Estruturante Móvel'!$L:$L,'CRONOGRAMA_CONST+MIGRACAO'!$B44))</f>
        <v>0</v>
      </c>
      <c r="U44" s="140">
        <f>(COUNTIFS('Estruturante Móvel'!$M:$M,$B42,'Estruturante Móvel'!$C:$C,"&lt;&gt;PREVISTO",'Estruturante Móvel'!$G:$G,T$4,'Estruturante Móvel'!$L:$L,'CRONOGRAMA_CONST+MIGRACAO'!J$8))</f>
        <v>0</v>
      </c>
      <c r="V44" s="139">
        <f>(COUNTIFS('Estruturante Móvel'!$M:$M,$B42,'Estruturante Móvel'!$AM:$AM,V$4,'Estruturante Móvel'!$L:$L,'CRONOGRAMA_CONST+MIGRACAO'!$B44))</f>
        <v>0</v>
      </c>
      <c r="W44" s="140">
        <f>(COUNTIFS('Estruturante Móvel'!$M:$M,$B42,'Estruturante Móvel'!$C:$C,"&lt;&gt;PREVISTO",'Estruturante Móvel'!$G:$G,V$4,'Estruturante Móvel'!$L:$L,'CRONOGRAMA_CONST+MIGRACAO'!L$8))</f>
        <v>0</v>
      </c>
      <c r="X44" s="139">
        <f>(COUNTIFS('Estruturante Móvel'!$M:$M,$B42,'Estruturante Móvel'!$AM:$AM,X$4,'Estruturante Móvel'!$L:$L,'CRONOGRAMA_CONST+MIGRACAO'!$B44))</f>
        <v>0</v>
      </c>
      <c r="Y44" s="140">
        <f>(COUNTIFS('Estruturante Móvel'!$M:$M,$B42,'Estruturante Móvel'!$C:$C,"&lt;&gt;PREVISTO",'Estruturante Móvel'!$G:$G,X$4,'Estruturante Móvel'!$L:$L,'CRONOGRAMA_CONST+MIGRACAO'!N$8))</f>
        <v>0</v>
      </c>
      <c r="Z44" s="139">
        <f>(COUNTIFS('Estruturante Móvel'!$M:$M,$B42,'Estruturante Móvel'!$AM:$AM,Z$4,'Estruturante Móvel'!$L:$L,'CRONOGRAMA_CONST+MIGRACAO'!$B44))</f>
        <v>0</v>
      </c>
      <c r="AA44" s="140">
        <f>(COUNTIFS('Estruturante Móvel'!$M:$M,$B42,'Estruturante Móvel'!$C:$C,"&lt;&gt;PREVISTO",'Estruturante Móvel'!$G:$G,Z$4,'Estruturante Móvel'!$L:$L,'CRONOGRAMA_CONST+MIGRACAO'!P$8))</f>
        <v>0</v>
      </c>
      <c r="AB44" s="139">
        <f>(COUNTIFS('Estruturante Móvel'!$M:$M,$B42,'Estruturante Móvel'!$AM:$AM,AB$4,'Estruturante Móvel'!$L:$L,'CRONOGRAMA_CONST+MIGRACAO'!$B44))</f>
        <v>0</v>
      </c>
      <c r="AC44" s="140">
        <f>(COUNTIFS('Estruturante Móvel'!$M:$M,$B42,'Estruturante Móvel'!$C:$C,"&lt;&gt;PREVISTO",'Estruturante Móvel'!$G:$G,AB$4,'Estruturante Móvel'!$L:$L,'CRONOGRAMA_CONST+MIGRACAO'!R$8))</f>
        <v>0</v>
      </c>
      <c r="AD44" s="139">
        <f>(COUNTIFS('Estruturante Móvel'!$M:$M,$B42,'Estruturante Móvel'!$AM:$AM,AD$4,'Estruturante Móvel'!$L:$L,'CRONOGRAMA_CONST+MIGRACAO'!$B44))</f>
        <v>0</v>
      </c>
      <c r="AE44" s="140">
        <f>(COUNTIFS('Estruturante Móvel'!$M:$M,$B42,'Estruturante Móvel'!$C:$C,"&lt;&gt;PREVISTO",'Estruturante Móvel'!$G:$G,AD$4,'Estruturante Móvel'!$L:$L,'CRONOGRAMA_CONST+MIGRACAO'!T$8))</f>
        <v>0</v>
      </c>
      <c r="AF44" s="139">
        <f>(COUNTIFS('Estruturante Móvel'!$M:$M,$B42,'Estruturante Móvel'!$AM:$AM,AF$4,'Estruturante Móvel'!$L:$L,'CRONOGRAMA_CONST+MIGRACAO'!$B44))</f>
        <v>0</v>
      </c>
      <c r="AG44" s="140">
        <f>(COUNTIFS('Estruturante Móvel'!$M:$M,$B42,'Estruturante Móvel'!$C:$C,"&lt;&gt;PREVISTO",'Estruturante Móvel'!$G:$G,AF$4,'Estruturante Móvel'!$L:$L,'CRONOGRAMA_CONST+MIGRACAO'!V$8))</f>
        <v>0</v>
      </c>
      <c r="AH44" s="139">
        <f>(COUNTIFS('Estruturante Móvel'!$M:$M,$B42,'Estruturante Móvel'!$AM:$AM,AH$4,'Estruturante Móvel'!$L:$L,'CRONOGRAMA_CONST+MIGRACAO'!$B44))</f>
        <v>0</v>
      </c>
      <c r="AI44" s="140">
        <f>(COUNTIFS('Estruturante Móvel'!$M:$M,$B42,'Estruturante Móvel'!$C:$C,"&lt;&gt;PREVISTO",'Estruturante Móvel'!$G:$G,AH$4,'Estruturante Móvel'!$L:$L,'CRONOGRAMA_CONST+MIGRACAO'!X$8))</f>
        <v>0</v>
      </c>
      <c r="AJ44" s="139">
        <f>(COUNTIFS('Estruturante Móvel'!$M:$M,$B42,'Estruturante Móvel'!$AM:$AM,AJ$4,'Estruturante Móvel'!$L:$L,'CRONOGRAMA_CONST+MIGRACAO'!$B44))</f>
        <v>0</v>
      </c>
      <c r="AK44" s="140">
        <f>(COUNTIFS('Estruturante Móvel'!$M:$M,$B42,'Estruturante Móvel'!$C:$C,"&lt;&gt;PREVISTO",'Estruturante Móvel'!$G:$G,AJ$4,'Estruturante Móvel'!$L:$L,'CRONOGRAMA_CONST+MIGRACAO'!Z$8))</f>
        <v>0</v>
      </c>
      <c r="AL44" s="139">
        <f>(COUNTIFS('Estruturante Móvel'!$M:$M,$B42,'Estruturante Móvel'!$AM:$AM,AL$4,'Estruturante Móvel'!$L:$L,'CRONOGRAMA_CONST+MIGRACAO'!$B44))</f>
        <v>0</v>
      </c>
      <c r="AM44" s="140">
        <f>(COUNTIFS('Estruturante Móvel'!$M:$M,$B42,'Estruturante Móvel'!$C:$C,"&lt;&gt;PREVISTO",'Estruturante Móvel'!$G:$G,AL$4,'Estruturante Móvel'!$L:$L,'CRONOGRAMA_CONST+MIGRACAO'!AB$8))</f>
        <v>0</v>
      </c>
      <c r="AN44" s="139">
        <f>(COUNTIFS('Estruturante Móvel'!$M:$M,$B42,'Estruturante Móvel'!$AM:$AM,AN$4,'Estruturante Móvel'!$L:$L,'CRONOGRAMA_CONST+MIGRACAO'!$B44))</f>
        <v>0</v>
      </c>
      <c r="AO44" s="140">
        <f>(COUNTIFS('Estruturante Móvel'!$M:$M,$B42,'Estruturante Móvel'!$C:$C,"&lt;&gt;PREVISTO",'Estruturante Móvel'!$G:$G,AN$4,'Estruturante Móvel'!$L:$L,'CRONOGRAMA_CONST+MIGRACAO'!AD$8))</f>
        <v>0</v>
      </c>
      <c r="AP44" s="139">
        <f>(COUNTIFS('Estruturante Móvel'!$M:$M,$B42,'Estruturante Móvel'!$AM:$AM,AP$4,'Estruturante Móvel'!$L:$L,'CRONOGRAMA_CONST+MIGRACAO'!$B44))</f>
        <v>0</v>
      </c>
      <c r="AQ44" s="140">
        <f>(COUNTIFS('Estruturante Móvel'!$M:$M,$B42,'Estruturante Móvel'!$C:$C,"&lt;&gt;PREVISTO",'Estruturante Móvel'!$G:$G,AP$4,'Estruturante Móvel'!$L:$L,'CRONOGRAMA_CONST+MIGRACAO'!AF$8))</f>
        <v>0</v>
      </c>
      <c r="AR44" s="139">
        <f>(COUNTIFS('Estruturante Móvel'!$M:$M,$B42,'Estruturante Móvel'!$AM:$AM,AR$4,'Estruturante Móvel'!$L:$L,'CRONOGRAMA_CONST+MIGRACAO'!$B44))</f>
        <v>0</v>
      </c>
      <c r="AS44" s="140">
        <f>(COUNTIFS('Estruturante Móvel'!$M:$M,$B42,'Estruturante Móvel'!$C:$C,"&lt;&gt;PREVISTO",'Estruturante Móvel'!$G:$G,AR$4,'Estruturante Móvel'!$L:$L,'CRONOGRAMA_CONST+MIGRACAO'!AH$8))</f>
        <v>0</v>
      </c>
      <c r="AT44" s="139">
        <f>(COUNTIFS('Estruturante Móvel'!$M:$M,$B42,'Estruturante Móvel'!$AM:$AM,AT$4,'Estruturante Móvel'!$L:$L,'CRONOGRAMA_CONST+MIGRACAO'!$B44))</f>
        <v>0</v>
      </c>
      <c r="AU44" s="140">
        <f>(COUNTIFS('Estruturante Móvel'!$M:$M,$B42,'Estruturante Móvel'!$C:$C,"&lt;&gt;PREVISTO",'Estruturante Móvel'!$G:$G,AT$4,'Estruturante Móvel'!$L:$L,'CRONOGRAMA_CONST+MIGRACAO'!AJ$8))</f>
        <v>0</v>
      </c>
      <c r="AV44" s="139">
        <f>(COUNTIFS('Estruturante Móvel'!$M:$M,$B42,'Estruturante Móvel'!$AM:$AM,AV$4,'Estruturante Móvel'!$L:$L,'CRONOGRAMA_CONST+MIGRACAO'!$B44))</f>
        <v>0</v>
      </c>
      <c r="AW44" s="140">
        <f>(COUNTIFS('Estruturante Móvel'!$M:$M,$B42,'Estruturante Móvel'!$C:$C,"&lt;&gt;PREVISTO",'Estruturante Móvel'!$G:$G,AV$4,'Estruturante Móvel'!$L:$L,'CRONOGRAMA_CONST+MIGRACAO'!AL$8))</f>
        <v>0</v>
      </c>
      <c r="AX44" s="139">
        <f>(COUNTIFS('Estruturante Móvel'!$M:$M,$B42,'Estruturante Móvel'!$AM:$AM,AX$4,'Estruturante Móvel'!$L:$L,'CRONOGRAMA_CONST+MIGRACAO'!$B44))</f>
        <v>0</v>
      </c>
      <c r="AY44" s="140">
        <f>(COUNTIFS('Estruturante Móvel'!$M:$M,$B42,'Estruturante Móvel'!$C:$C,"&lt;&gt;PREVISTO",'Estruturante Móvel'!$G:$G,AX$4,'Estruturante Móvel'!$L:$L,'CRONOGRAMA_CONST+MIGRACAO'!AN$8))</f>
        <v>0</v>
      </c>
      <c r="AZ44" s="139">
        <f>(COUNTIFS('Estruturante Móvel'!$M:$M,$B42,'Estruturante Móvel'!$AM:$AM,AZ$4,'Estruturante Móvel'!$L:$L,'CRONOGRAMA_CONST+MIGRACAO'!$B44))</f>
        <v>0</v>
      </c>
      <c r="BA44" s="140">
        <f>(COUNTIFS('Estruturante Móvel'!$M:$M,$B42,'Estruturante Móvel'!$C:$C,"&lt;&gt;PREVISTO",'Estruturante Móvel'!$G:$G,AZ$4,'Estruturante Móvel'!$L:$L,'CRONOGRAMA_CONST+MIGRACAO'!AP$8))</f>
        <v>0</v>
      </c>
      <c r="BB44" s="139">
        <f>(COUNTIFS('Estruturante Móvel'!$M:$M,$B42,'Estruturante Móvel'!$AM:$AM,BB$4,'Estruturante Móvel'!$L:$L,'CRONOGRAMA_CONST+MIGRACAO'!$B44))</f>
        <v>0</v>
      </c>
      <c r="BC44" s="140">
        <f>(COUNTIFS('Estruturante Móvel'!$M:$M,$B42,'Estruturante Móvel'!$C:$C,"&lt;&gt;PREVISTO",'Estruturante Móvel'!$G:$G,BB$4,'Estruturante Móvel'!$L:$L,'CRONOGRAMA_CONST+MIGRACAO'!AR$8))</f>
        <v>0</v>
      </c>
      <c r="BD44" s="139">
        <f>(COUNTIFS('Estruturante Móvel'!$M:$M,$B42,'Estruturante Móvel'!$AM:$AM,BD$4,'Estruturante Móvel'!$L:$L,'CRONOGRAMA_CONST+MIGRACAO'!$B44))</f>
        <v>0</v>
      </c>
      <c r="BE44" s="140">
        <f>(COUNTIFS('Estruturante Móvel'!$M:$M,$B42,'Estruturante Móvel'!$C:$C,"&lt;&gt;PREVISTO",'Estruturante Móvel'!$G:$G,BD$4,'Estruturante Móvel'!$L:$L,'CRONOGRAMA_CONST+MIGRACAO'!AT$8))</f>
        <v>0</v>
      </c>
      <c r="BF44" s="139">
        <f>(COUNTIFS('Estruturante Móvel'!$M:$M,$B42,'Estruturante Móvel'!$AM:$AM,BF$4,'Estruturante Móvel'!$L:$L,'CRONOGRAMA_CONST+MIGRACAO'!$B44))</f>
        <v>0</v>
      </c>
      <c r="BG44" s="140">
        <f>(COUNTIFS('Estruturante Móvel'!$M:$M,$B42,'Estruturante Móvel'!$C:$C,"&lt;&gt;PREVISTO",'Estruturante Móvel'!$G:$G,BF$4,'Estruturante Móvel'!$L:$L,'CRONOGRAMA_CONST+MIGRACAO'!AV$8))</f>
        <v>0</v>
      </c>
      <c r="BH44" s="139">
        <f>(COUNTIFS('Estruturante Móvel'!$M:$M,$B42,'Estruturante Móvel'!$AM:$AM,BH$4,'Estruturante Móvel'!$L:$L,'CRONOGRAMA_CONST+MIGRACAO'!$B44))</f>
        <v>0</v>
      </c>
      <c r="BI44" s="140">
        <f>(COUNTIFS('Estruturante Móvel'!$M:$M,$B42,'Estruturante Móvel'!$C:$C,"&lt;&gt;PREVISTO",'Estruturante Móvel'!$G:$G,BH$4,'Estruturante Móvel'!$L:$L,'CRONOGRAMA_CONST+MIGRACAO'!AX$8))</f>
        <v>0</v>
      </c>
      <c r="BJ44" s="139">
        <f>(COUNTIFS('Estruturante Móvel'!$M:$M,$B42,'Estruturante Móvel'!$AM:$AM,BJ$4,'Estruturante Móvel'!$L:$L,'CRONOGRAMA_CONST+MIGRACAO'!$B44))</f>
        <v>0</v>
      </c>
      <c r="BK44" s="140">
        <f>(COUNTIFS('Estruturante Móvel'!$M:$M,$B42,'Estruturante Móvel'!$C:$C,"&lt;&gt;PREVISTO",'Estruturante Móvel'!$G:$G,BJ$4,'Estruturante Móvel'!$L:$L,'CRONOGRAMA_CONST+MIGRACAO'!AZ$8))</f>
        <v>0</v>
      </c>
      <c r="BL44" s="139">
        <f>(COUNTIFS('Estruturante Móvel'!$M:$M,$B42,'Estruturante Móvel'!$AM:$AM,BL$4,'Estruturante Móvel'!$L:$L,'CRONOGRAMA_CONST+MIGRACAO'!$B44))</f>
        <v>0</v>
      </c>
      <c r="BM44" s="140">
        <f>(COUNTIFS('Estruturante Móvel'!$M:$M,$B42,'Estruturante Móvel'!$C:$C,"&lt;&gt;PREVISTO",'Estruturante Móvel'!$G:$G,BL$4,'Estruturante Móvel'!$L:$L,'CRONOGRAMA_CONST+MIGRACAO'!BB$8))</f>
        <v>0</v>
      </c>
      <c r="BN44" s="139">
        <f>(COUNTIFS('Estruturante Móvel'!$M:$M,$B42,'Estruturante Móvel'!$AM:$AM,BN$4,'Estruturante Móvel'!$L:$L,'CRONOGRAMA_CONST+MIGRACAO'!$B44))</f>
        <v>0</v>
      </c>
      <c r="BO44" s="140">
        <f>(COUNTIFS('Estruturante Móvel'!$M:$M,$B42,'Estruturante Móvel'!$C:$C,"&lt;&gt;PREVISTO",'Estruturante Móvel'!$G:$G,BN$4,'Estruturante Móvel'!$L:$L,'CRONOGRAMA_CONST+MIGRACAO'!BD$8))</f>
        <v>0</v>
      </c>
      <c r="BP44" s="139">
        <f>(COUNTIFS('Estruturante Móvel'!$M:$M,$B42,'Estruturante Móvel'!$AM:$AM,BP$4,'Estruturante Móvel'!$L:$L,'CRONOGRAMA_CONST+MIGRACAO'!$B44))</f>
        <v>0</v>
      </c>
      <c r="BQ44" s="140">
        <f>(COUNTIFS('Estruturante Móvel'!$M:$M,$B42,'Estruturante Móvel'!$C:$C,"&lt;&gt;PREVISTO",'Estruturante Móvel'!$G:$G,BP$4,'Estruturante Móvel'!$L:$L,'CRONOGRAMA_CONST+MIGRACAO'!BF$8))</f>
        <v>0</v>
      </c>
      <c r="BR44" s="139">
        <f>(COUNTIFS('Estruturante Móvel'!$M:$M,$B42,'Estruturante Móvel'!$AM:$AM,BR$4,'Estruturante Móvel'!$L:$L,'CRONOGRAMA_CONST+MIGRACAO'!$B44))</f>
        <v>0</v>
      </c>
      <c r="BS44" s="140">
        <f>(COUNTIFS('Estruturante Móvel'!$M:$M,$B42,'Estruturante Móvel'!$C:$C,"&lt;&gt;PREVISTO",'Estruturante Móvel'!$G:$G,BR$4,'Estruturante Móvel'!$L:$L,'CRONOGRAMA_CONST+MIGRACAO'!BH$8))</f>
        <v>0</v>
      </c>
      <c r="BT44" s="139">
        <f>(COUNTIFS('Estruturante Móvel'!$M:$M,$B44,'Estruturante Móvel'!$AM:$AM,BT$4))-(COUNTIFS('Estruturante Móvel'!$M:$M,$B44,'Estruturante Móvel'!$AM:$AM,BT$4,'Estruturante Móvel'!$AQ:$AQ,"REPARO FO"))</f>
        <v>0</v>
      </c>
      <c r="BU44" s="140">
        <f>(COUNTIFS('Estruturante Móvel'!$M:$M,$B42,'Estruturante Móvel'!$C:$C,"&lt;&gt;PREVISTO",'Estruturante Móvel'!$G:$G,BT$4,'Estruturante Móvel'!$L:$L,'CRONOGRAMA_CONST+MIGRACAO'!BJ$8))</f>
        <v>0</v>
      </c>
      <c r="BV44" s="139">
        <f>(COUNTIFS('Estruturante Móvel'!$M:$M,$B44,'Estruturante Móvel'!$AM:$AM,BV$4))-(COUNTIFS('Estruturante Móvel'!$M:$M,$B44,'Estruturante Móvel'!$AM:$AM,BV$4,'Estruturante Móvel'!$AQ:$AQ,"REPARO FO"))</f>
        <v>0</v>
      </c>
      <c r="BW44" s="140">
        <f>(COUNTIFS('Estruturante Móvel'!$M:$M,$B42,'Estruturante Móvel'!$C:$C,"&lt;&gt;PREVISTO",'Estruturante Móvel'!$G:$G,BV$4,'Estruturante Móvel'!$L:$L,'CRONOGRAMA_CONST+MIGRACAO'!BL$8))</f>
        <v>0</v>
      </c>
      <c r="BX44" s="139">
        <f>(COUNTIFS('Estruturante Móvel'!$M:$M,$B44,'Estruturante Móvel'!$AM:$AM,BX$4))-(COUNTIFS('Estruturante Móvel'!$M:$M,$B44,'Estruturante Móvel'!$AM:$AM,BX$4,'Estruturante Móvel'!$AQ:$AQ,"REPARO FO"))</f>
        <v>0</v>
      </c>
      <c r="BY44" s="140">
        <f>(COUNTIFS('Estruturante Móvel'!$M:$M,$B42,'Estruturante Móvel'!$C:$C,"&lt;&gt;PREVISTO",'Estruturante Móvel'!$G:$G,BX$4,'Estruturante Móvel'!$L:$L,'CRONOGRAMA_CONST+MIGRACAO'!BN$8))</f>
        <v>0</v>
      </c>
      <c r="BZ44" s="139">
        <f>(COUNTIFS('Estruturante Móvel'!$M:$M,$B44,'Estruturante Móvel'!$AM:$AM,BZ$4))-(COUNTIFS('Estruturante Móvel'!$M:$M,$B44,'Estruturante Móvel'!$AM:$AM,BZ$4,'Estruturante Móvel'!$AQ:$AQ,"REPARO FO"))</f>
        <v>0</v>
      </c>
      <c r="CA44" s="140">
        <f>(COUNTIFS('Estruturante Móvel'!$M:$M,$B42,'Estruturante Móvel'!$C:$C,"&lt;&gt;PREVISTO",'Estruturante Móvel'!$G:$G,BZ$4,'Estruturante Móvel'!$L:$L,'CRONOGRAMA_CONST+MIGRACAO'!BP$8))</f>
        <v>0</v>
      </c>
      <c r="CB44" s="139">
        <f>(COUNTIFS('Estruturante Móvel'!$M:$M,$B44,'Estruturante Móvel'!$AM:$AM,CB$4))-(COUNTIFS('Estruturante Móvel'!$M:$M,$B44,'Estruturante Móvel'!$AM:$AM,CB$4,'Estruturante Móvel'!$AQ:$AQ,"REPARO FO"))</f>
        <v>0</v>
      </c>
      <c r="CC44" s="140">
        <f>(COUNTIFS('Estruturante Móvel'!$M:$M,$B42,'Estruturante Móvel'!$C:$C,"&lt;&gt;PREVISTO",'Estruturante Móvel'!$G:$G,CB$4,'Estruturante Móvel'!$L:$L,'CRONOGRAMA_CONST+MIGRACAO'!BR$8))</f>
        <v>0</v>
      </c>
      <c r="CD44" s="139">
        <f>(COUNTIFS('Estruturante Móvel'!$M:$M,$B44,'Estruturante Móvel'!$AM:$AM,CD$4))-(COUNTIFS('Estruturante Móvel'!$M:$M,$B44,'Estruturante Móvel'!$AM:$AM,CD$4,'Estruturante Móvel'!$AQ:$AQ,"REPARO FO"))</f>
        <v>0</v>
      </c>
      <c r="CE44" s="140">
        <f>(COUNTIFS('Estruturante Móvel'!$M:$M,$B42,'Estruturante Móvel'!$C:$C,"&lt;&gt;PREVISTO",'Estruturante Móvel'!$G:$G,CD$4,'Estruturante Móvel'!$L:$L,'CRONOGRAMA_CONST+MIGRACAO'!BT$8))</f>
        <v>0</v>
      </c>
      <c r="CF44" s="139">
        <f>(COUNTIFS('Estruturante Móvel'!$M:$M,$B44,'Estruturante Móvel'!$AM:$AM,CF$4))-(COUNTIFS('Estruturante Móvel'!$M:$M,$B44,'Estruturante Móvel'!$AM:$AM,CF$4,'Estruturante Móvel'!$AQ:$AQ,"REPARO FO"))</f>
        <v>0</v>
      </c>
      <c r="CG44" s="140">
        <f>(COUNTIFS('Estruturante Móvel'!$M:$M,$B42,'Estruturante Móvel'!$C:$C,"&lt;&gt;PREVISTO",'Estruturante Móvel'!$G:$G,CF$4,'Estruturante Móvel'!$L:$L,'CRONOGRAMA_CONST+MIGRACAO'!BV$8))</f>
        <v>0</v>
      </c>
      <c r="CH44" s="139">
        <f>(COUNTIFS('Estruturante Móvel'!$M:$M,$B44,'Estruturante Móvel'!$AM:$AM,CH$4))-(COUNTIFS('Estruturante Móvel'!$M:$M,$B44,'Estruturante Móvel'!$AM:$AM,CH$4,'Estruturante Móvel'!$AQ:$AQ,"REPARO FO"))</f>
        <v>0</v>
      </c>
      <c r="CI44" s="140">
        <f>(COUNTIFS('Estruturante Móvel'!$M:$M,$B42,'Estruturante Móvel'!$C:$C,"&lt;&gt;PREVISTO",'Estruturante Móvel'!$G:$G,CH$4,'Estruturante Móvel'!$L:$L,'CRONOGRAMA_CONST+MIGRACAO'!BX$8))</f>
        <v>0</v>
      </c>
      <c r="CJ44" s="139">
        <f>(COUNTIFS('Estruturante Móvel'!$M:$M,$B44,'Estruturante Móvel'!$AM:$AM,CJ$4))-(COUNTIFS('Estruturante Móvel'!$M:$M,$B44,'Estruturante Móvel'!$AM:$AM,CJ$4,'Estruturante Móvel'!$AQ:$AQ,"REPARO FO"))</f>
        <v>0</v>
      </c>
      <c r="CK44" s="140">
        <f>(COUNTIFS('Estruturante Móvel'!$M:$M,$B42,'Estruturante Móvel'!$C:$C,"&lt;&gt;PREVISTO",'Estruturante Móvel'!$G:$G,CJ$4,'Estruturante Móvel'!$L:$L,'CRONOGRAMA_CONST+MIGRACAO'!BZ$8))</f>
        <v>0</v>
      </c>
      <c r="CL44" s="139">
        <f>(COUNTIFS('Estruturante Móvel'!$M:$M,$B44,'Estruturante Móvel'!$AM:$AM,CL$4))-(COUNTIFS('Estruturante Móvel'!$M:$M,$B44,'Estruturante Móvel'!$AM:$AM,CL$4,'Estruturante Móvel'!$AQ:$AQ,"REPARO FO"))</f>
        <v>0</v>
      </c>
      <c r="CM44" s="140">
        <f>(COUNTIFS('Estruturante Móvel'!$M:$M,$B42,'Estruturante Móvel'!$C:$C,"&lt;&gt;PREVISTO",'Estruturante Móvel'!$G:$G,CL$4,'Estruturante Móvel'!$L:$L,'CRONOGRAMA_CONST+MIGRACAO'!CB$8))</f>
        <v>0</v>
      </c>
      <c r="CN44" s="139">
        <f>(COUNTIFS('Estruturante Móvel'!$M:$M,$B44,'Estruturante Móvel'!$AM:$AM,CN$4))-(COUNTIFS('Estruturante Móvel'!$M:$M,$B44,'Estruturante Móvel'!$AM:$AM,CN$4,'Estruturante Móvel'!$AQ:$AQ,"REPARO FO"))</f>
        <v>0</v>
      </c>
      <c r="CO44" s="140">
        <f>(COUNTIFS('Estruturante Móvel'!$M:$M,$B42,'Estruturante Móvel'!$C:$C,"&lt;&gt;PREVISTO",'Estruturante Móvel'!$G:$G,CN$4,'Estruturante Móvel'!$L:$L,'CRONOGRAMA_CONST+MIGRACAO'!CD$8))</f>
        <v>0</v>
      </c>
      <c r="CP44" s="139">
        <f>(COUNTIFS('Estruturante Móvel'!$M:$M,$B44,'Estruturante Móvel'!$AM:$AM,CP$4))-(COUNTIFS('Estruturante Móvel'!$M:$M,$B44,'Estruturante Móvel'!$AM:$AM,CP$4,'Estruturante Móvel'!$AQ:$AQ,"REPARO FO"))</f>
        <v>0</v>
      </c>
      <c r="CQ44" s="140">
        <f>(COUNTIFS('Estruturante Móvel'!$M:$M,$B42,'Estruturante Móvel'!$C:$C,"&lt;&gt;PREVISTO",'Estruturante Móvel'!$G:$G,CP$4,'Estruturante Móvel'!$L:$L,'CRONOGRAMA_CONST+MIGRACAO'!CF$8))</f>
        <v>0</v>
      </c>
      <c r="CR44" s="139">
        <f>(COUNTIFS('Estruturante Móvel'!$M:$M,$B44,'Estruturante Móvel'!$AM:$AM,CR$4))-(COUNTIFS('Estruturante Móvel'!$M:$M,$B44,'Estruturante Móvel'!$AM:$AM,CR$4,'Estruturante Móvel'!$AQ:$AQ,"REPARO FO"))</f>
        <v>0</v>
      </c>
      <c r="CS44" s="140">
        <f>(COUNTIFS('Estruturante Móvel'!$M:$M,$B42,'Estruturante Móvel'!$C:$C,"&lt;&gt;PREVISTO",'Estruturante Móvel'!$G:$G,CR$4,'Estruturante Móvel'!$L:$L,'CRONOGRAMA_CONST+MIGRACAO'!CH$8))</f>
        <v>0</v>
      </c>
      <c r="CT44" s="139">
        <f>(COUNTIFS('Estruturante Móvel'!$M:$M,$B44,'Estruturante Móvel'!$AM:$AM,CT$4))-(COUNTIFS('Estruturante Móvel'!$M:$M,$B44,'Estruturante Móvel'!$AM:$AM,CT$4,'Estruturante Móvel'!$AQ:$AQ,"REPARO FO"))</f>
        <v>0</v>
      </c>
      <c r="CU44" s="140">
        <f>(COUNTIFS('Estruturante Móvel'!$M:$M,$B42,'Estruturante Móvel'!$C:$C,"&lt;&gt;PREVISTO",'Estruturante Móvel'!$G:$G,CT$4,'Estruturante Móvel'!$L:$L,'CRONOGRAMA_CONST+MIGRACAO'!CJ$8))</f>
        <v>0</v>
      </c>
      <c r="CV44" s="139">
        <f>(COUNTIFS('Estruturante Móvel'!$M:$M,$B44,'Estruturante Móvel'!$AM:$AM,CV$4))-(COUNTIFS('Estruturante Móvel'!$M:$M,$B44,'Estruturante Móvel'!$AM:$AM,CV$4,'Estruturante Móvel'!$AQ:$AQ,"REPARO FO"))</f>
        <v>0</v>
      </c>
      <c r="CW44" s="140">
        <f>(COUNTIFS('Estruturante Móvel'!$M:$M,$B42,'Estruturante Móvel'!$C:$C,"&lt;&gt;PREVISTO",'Estruturante Móvel'!$G:$G,CV$4,'Estruturante Móvel'!$L:$L,'CRONOGRAMA_CONST+MIGRACAO'!CL$8))</f>
        <v>0</v>
      </c>
      <c r="CX44" s="139">
        <f>(COUNTIFS('Estruturante Móvel'!$M:$M,$B44,'Estruturante Móvel'!$AM:$AM,CX$4))-(COUNTIFS('Estruturante Móvel'!$M:$M,$B44,'Estruturante Móvel'!$AM:$AM,CX$4,'Estruturante Móvel'!$AQ:$AQ,"REPARO FO"))</f>
        <v>0</v>
      </c>
      <c r="CY44" s="140">
        <f>(COUNTIFS('Estruturante Móvel'!$M:$M,$B42,'Estruturante Móvel'!$C:$C,"&lt;&gt;PREVISTO",'Estruturante Móvel'!$G:$G,CX$4,'Estruturante Móvel'!$L:$L,'CRONOGRAMA_CONST+MIGRACAO'!CN$8))</f>
        <v>0</v>
      </c>
      <c r="CZ44" s="139">
        <f>(COUNTIFS('Estruturante Móvel'!$M:$M,$B44,'Estruturante Móvel'!$AM:$AM,CZ$4))-(COUNTIFS('Estruturante Móvel'!$M:$M,$B44,'Estruturante Móvel'!$AM:$AM,CZ$4,'Estruturante Móvel'!$AQ:$AQ,"REPARO FO"))</f>
        <v>0</v>
      </c>
      <c r="DA44" s="140">
        <f>(COUNTIFS('Estruturante Móvel'!$M:$M,$B42,'Estruturante Móvel'!$C:$C,"&lt;&gt;PREVISTO",'Estruturante Móvel'!$G:$G,CZ$4,'Estruturante Móvel'!$L:$L,'CRONOGRAMA_CONST+MIGRACAO'!CP$8))</f>
        <v>0</v>
      </c>
      <c r="DB44" s="139">
        <f>(COUNTIFS('Estruturante Móvel'!$M:$M,$B44,'Estruturante Móvel'!$AM:$AM,DB$4))-(COUNTIFS('Estruturante Móvel'!$M:$M,$B44,'Estruturante Móvel'!$AM:$AM,DB$4,'Estruturante Móvel'!$AQ:$AQ,"REPARO FO"))</f>
        <v>0</v>
      </c>
      <c r="DC44" s="140">
        <f>(COUNTIFS('Estruturante Móvel'!$M:$M,$B42,'Estruturante Móvel'!$C:$C,"&lt;&gt;PREVISTO",'Estruturante Móvel'!$G:$G,DB$4,'Estruturante Móvel'!$L:$L,'CRONOGRAMA_CONST+MIGRACAO'!CR$8))</f>
        <v>0</v>
      </c>
      <c r="DD44" s="139">
        <f>(COUNTIFS('Estruturante Móvel'!$M:$M,$B44,'Estruturante Móvel'!$AM:$AM,DD$4))-(COUNTIFS('Estruturante Móvel'!$M:$M,$B44,'Estruturante Móvel'!$AM:$AM,DD$4,'Estruturante Móvel'!$AQ:$AQ,"REPARO FO"))</f>
        <v>0</v>
      </c>
      <c r="DE44" s="140">
        <f>(COUNTIFS('Estruturante Móvel'!$M:$M,$B42,'Estruturante Móvel'!$C:$C,"&lt;&gt;PREVISTO",'Estruturante Móvel'!$G:$G,DD$4,'Estruturante Móvel'!$L:$L,'CRONOGRAMA_CONST+MIGRACAO'!CT$8))</f>
        <v>0</v>
      </c>
      <c r="DF44" s="139">
        <f>(COUNTIFS('Estruturante Móvel'!$M:$M,$B44,'Estruturante Móvel'!$AM:$AM,DF$4))-(COUNTIFS('Estruturante Móvel'!$M:$M,$B44,'Estruturante Móvel'!$AM:$AM,DF$4,'Estruturante Móvel'!$AQ:$AQ,"REPARO FO"))</f>
        <v>0</v>
      </c>
      <c r="DG44" s="140">
        <f>(COUNTIFS('Estruturante Móvel'!$M:$M,$B42,'Estruturante Móvel'!$C:$C,"&lt;&gt;PREVISTO",'Estruturante Móvel'!$G:$G,DF$4,'Estruturante Móvel'!$L:$L,'CRONOGRAMA_CONST+MIGRACAO'!CV$8))</f>
        <v>0</v>
      </c>
      <c r="DH44" s="139">
        <f>(COUNTIFS('Estruturante Móvel'!$M:$M,$B44,'Estruturante Móvel'!$AM:$AM,DH$4))-(COUNTIFS('Estruturante Móvel'!$M:$M,$B44,'Estruturante Móvel'!$AM:$AM,DH$4,'Estruturante Móvel'!$AQ:$AQ,"REPARO FO"))</f>
        <v>0</v>
      </c>
      <c r="DI44" s="140">
        <f>(COUNTIFS('Estruturante Móvel'!$M:$M,$B42,'Estruturante Móvel'!$C:$C,"&lt;&gt;PREVISTO",'Estruturante Móvel'!$G:$G,DH$4,'Estruturante Móvel'!$L:$L,'CRONOGRAMA_CONST+MIGRACAO'!CX$8))</f>
        <v>0</v>
      </c>
      <c r="DJ44" s="139">
        <f>(COUNTIFS('Estruturante Móvel'!$M:$M,$B44,'Estruturante Móvel'!$AM:$AM,DJ$4))-(COUNTIFS('Estruturante Móvel'!$M:$M,$B44,'Estruturante Móvel'!$AM:$AM,DJ$4,'Estruturante Móvel'!$AQ:$AQ,"REPARO FO"))</f>
        <v>0</v>
      </c>
      <c r="DK44" s="140">
        <f>(COUNTIFS('Estruturante Móvel'!$M:$M,$B42,'Estruturante Móvel'!$C:$C,"&lt;&gt;PREVISTO",'Estruturante Móvel'!$G:$G,DJ$4,'Estruturante Móvel'!$L:$L,'CRONOGRAMA_CONST+MIGRACAO'!CZ$8))</f>
        <v>0</v>
      </c>
      <c r="DL44" s="139">
        <f>(COUNTIFS('Estruturante Móvel'!$M:$M,$B44,'Estruturante Móvel'!$AM:$AM,DL$4))-(COUNTIFS('Estruturante Móvel'!$M:$M,$B44,'Estruturante Móvel'!$AM:$AM,DL$4,'Estruturante Móvel'!$AQ:$AQ,"REPARO FO"))</f>
        <v>0</v>
      </c>
      <c r="DM44" s="140">
        <f>(COUNTIFS('Estruturante Móvel'!$M:$M,$B42,'Estruturante Móvel'!$C:$C,"&lt;&gt;PREVISTO",'Estruturante Móvel'!$G:$G,DL$4,'Estruturante Móvel'!$L:$L,'CRONOGRAMA_CONST+MIGRACAO'!DB$8))</f>
        <v>0</v>
      </c>
      <c r="DN44" s="139">
        <f>(COUNTIFS('Estruturante Móvel'!$M:$M,$B44,'Estruturante Móvel'!$AM:$AM,DN$4))-(COUNTIFS('Estruturante Móvel'!$M:$M,$B44,'Estruturante Móvel'!$AM:$AM,DN$4,'Estruturante Móvel'!$AQ:$AQ,"REPARO FO"))</f>
        <v>0</v>
      </c>
      <c r="DO44" s="140">
        <f>(COUNTIFS('Estruturante Móvel'!$M:$M,$B42,'Estruturante Móvel'!$C:$C,"&lt;&gt;PREVISTO",'Estruturante Móvel'!$G:$G,DN$4,'Estruturante Móvel'!$L:$L,'CRONOGRAMA_CONST+MIGRACAO'!DD$8))</f>
        <v>0</v>
      </c>
      <c r="DP44" s="139">
        <f>(COUNTIFS('Estruturante Móvel'!$M:$M,$B44,'Estruturante Móvel'!$AM:$AM,DP$4))-(COUNTIFS('Estruturante Móvel'!$M:$M,$B44,'Estruturante Móvel'!$AM:$AM,DP$4,'Estruturante Móvel'!$AQ:$AQ,"REPARO FO"))</f>
        <v>0</v>
      </c>
      <c r="DQ44" s="140">
        <f>(COUNTIFS('Estruturante Móvel'!$M:$M,$B42,'Estruturante Móvel'!$C:$C,"&lt;&gt;PREVISTO",'Estruturante Móvel'!$G:$G,DP$4,'Estruturante Móvel'!$L:$L,'CRONOGRAMA_CONST+MIGRACAO'!DF$8))</f>
        <v>0</v>
      </c>
      <c r="DR44" s="139">
        <f>(COUNTIFS('Estruturante Móvel'!$M:$M,$B44,'Estruturante Móvel'!$AM:$AM,DR$4))-(COUNTIFS('Estruturante Móvel'!$M:$M,$B44,'Estruturante Móvel'!$AM:$AM,DR$4,'Estruturante Móvel'!$AQ:$AQ,"REPARO FO"))</f>
        <v>0</v>
      </c>
      <c r="DS44" s="140">
        <f>(COUNTIFS('Estruturante Móvel'!$M:$M,$B42,'Estruturante Móvel'!$C:$C,"&lt;&gt;PREVISTO",'Estruturante Móvel'!$G:$G,DR$4,'Estruturante Móvel'!$L:$L,'CRONOGRAMA_CONST+MIGRACAO'!DH$8))</f>
        <v>0</v>
      </c>
      <c r="DT44" s="139">
        <f>(COUNTIFS('Estruturante Móvel'!$M:$M,$B44,'Estruturante Móvel'!$AM:$AM,DT$4))-(COUNTIFS('Estruturante Móvel'!$M:$M,$B44,'Estruturante Móvel'!$AM:$AM,DT$4,'Estruturante Móvel'!$AQ:$AQ,"REPARO FO"))</f>
        <v>0</v>
      </c>
      <c r="DU44" s="140">
        <f>(COUNTIFS('Estruturante Móvel'!$M:$M,$B42,'Estruturante Móvel'!$C:$C,"&lt;&gt;PREVISTO",'Estruturante Móvel'!$G:$G,DT$4,'Estruturante Móvel'!$L:$L,'CRONOGRAMA_CONST+MIGRACAO'!DJ$8))</f>
        <v>0</v>
      </c>
      <c r="DV44" s="139">
        <f>(COUNTIFS('Estruturante Móvel'!$M:$M,$B44,'Estruturante Móvel'!$AM:$AM,DV$4))-(COUNTIFS('Estruturante Móvel'!$M:$M,$B44,'Estruturante Móvel'!$AM:$AM,DV$4,'Estruturante Móvel'!$AQ:$AQ,"REPARO FO"))</f>
        <v>0</v>
      </c>
      <c r="DW44" s="140">
        <f>(COUNTIFS('Estruturante Móvel'!$M:$M,$B42,'Estruturante Móvel'!$C:$C,"&lt;&gt;PREVISTO",'Estruturante Móvel'!$G:$G,DV$4,'Estruturante Móvel'!$L:$L,'CRONOGRAMA_CONST+MIGRACAO'!DL$8))</f>
        <v>0</v>
      </c>
      <c r="DX44" s="139">
        <f>(COUNTIFS('Estruturante Móvel'!$M:$M,$B44,'Estruturante Móvel'!$AM:$AM,DX$4))-(COUNTIFS('Estruturante Móvel'!$M:$M,$B44,'Estruturante Móvel'!$AM:$AM,DX$4,'Estruturante Móvel'!$AQ:$AQ,"REPARO FO"))</f>
        <v>0</v>
      </c>
      <c r="DY44" s="140">
        <f>(COUNTIFS('Estruturante Móvel'!$M:$M,$B42,'Estruturante Móvel'!$C:$C,"&lt;&gt;PREVISTO",'Estruturante Móvel'!$G:$G,DX$4,'Estruturante Móvel'!$L:$L,'CRONOGRAMA_CONST+MIGRACAO'!DN$8))</f>
        <v>0</v>
      </c>
      <c r="DZ44" s="139">
        <f>(COUNTIFS('Estruturante Móvel'!$M:$M,$B44,'Estruturante Móvel'!$AM:$AM,DZ$4))-(COUNTIFS('Estruturante Móvel'!$M:$M,$B44,'Estruturante Móvel'!$AM:$AM,DZ$4,'Estruturante Móvel'!$AQ:$AQ,"REPARO FO"))</f>
        <v>0</v>
      </c>
      <c r="EA44" s="140">
        <f>(COUNTIFS('Estruturante Móvel'!$M:$M,$B42,'Estruturante Móvel'!$C:$C,"&lt;&gt;PREVISTO",'Estruturante Móvel'!$G:$G,DZ$4,'Estruturante Móvel'!$L:$L,'CRONOGRAMA_CONST+MIGRACAO'!DP$8))</f>
        <v>0</v>
      </c>
      <c r="EB44" s="139">
        <f>(COUNTIFS('Estruturante Móvel'!$M:$M,$B44,'Estruturante Móvel'!$AM:$AM,EB$4))-(COUNTIFS('Estruturante Móvel'!$M:$M,$B44,'Estruturante Móvel'!$AM:$AM,EB$4,'Estruturante Móvel'!$AQ:$AQ,"REPARO FO"))</f>
        <v>0</v>
      </c>
      <c r="EC44" s="140">
        <f>(COUNTIFS('Estruturante Móvel'!$M:$M,$B42,'Estruturante Móvel'!$C:$C,"&lt;&gt;PREVISTO",'Estruturante Móvel'!$G:$G,EB$4,'Estruturante Móvel'!$L:$L,'CRONOGRAMA_CONST+MIGRACAO'!DR$8))</f>
        <v>0</v>
      </c>
      <c r="ED44" s="139">
        <f>(COUNTIFS('Estruturante Móvel'!$M:$M,$B44,'Estruturante Móvel'!$AM:$AM,ED$4))-(COUNTIFS('Estruturante Móvel'!$M:$M,$B44,'Estruturante Móvel'!$AM:$AM,ED$4,'Estruturante Móvel'!$AQ:$AQ,"REPARO FO"))</f>
        <v>0</v>
      </c>
      <c r="EE44" s="140">
        <f>(COUNTIFS('Estruturante Móvel'!$M:$M,$B42,'Estruturante Móvel'!$C:$C,"&lt;&gt;PREVISTO",'Estruturante Móvel'!$G:$G,ED$4,'Estruturante Móvel'!$L:$L,'CRONOGRAMA_CONST+MIGRACAO'!DT$8))</f>
        <v>0</v>
      </c>
      <c r="EF44" s="139">
        <f>(COUNTIFS('Estruturante Móvel'!$M:$M,$B44,'Estruturante Móvel'!$AM:$AM,EF$4))-(COUNTIFS('Estruturante Móvel'!$M:$M,$B44,'Estruturante Móvel'!$AM:$AM,EF$4,'Estruturante Móvel'!$AQ:$AQ,"REPARO FO"))</f>
        <v>0</v>
      </c>
      <c r="EG44" s="140">
        <f>(COUNTIFS('Estruturante Móvel'!$M:$M,$B42,'Estruturante Móvel'!$C:$C,"&lt;&gt;PREVISTO",'Estruturante Móvel'!$G:$G,EF$4,'Estruturante Móvel'!$L:$L,'CRONOGRAMA_CONST+MIGRACAO'!DV$8))</f>
        <v>0</v>
      </c>
      <c r="EH44" s="139">
        <f>(COUNTIFS('Estruturante Móvel'!$M:$M,$B44,'Estruturante Móvel'!$AM:$AM,EH$4))-(COUNTIFS('Estruturante Móvel'!$M:$M,$B44,'Estruturante Móvel'!$AM:$AM,EH$4,'Estruturante Móvel'!$AQ:$AQ,"REPARO FO"))</f>
        <v>0</v>
      </c>
      <c r="EI44" s="140">
        <f>(COUNTIFS('Estruturante Móvel'!$M:$M,$B42,'Estruturante Móvel'!$C:$C,"&lt;&gt;PREVISTO",'Estruturante Móvel'!$G:$G,EH$4,'Estruturante Móvel'!$L:$L,'CRONOGRAMA_CONST+MIGRACAO'!DX$8))</f>
        <v>0</v>
      </c>
      <c r="EJ44" s="139">
        <f>(COUNTIFS('Estruturante Móvel'!$M:$M,$B44,'Estruturante Móvel'!$AM:$AM,EJ$4))-(COUNTIFS('Estruturante Móvel'!$M:$M,$B44,'Estruturante Móvel'!$AM:$AM,EJ$4,'Estruturante Móvel'!$AQ:$AQ,"REPARO FO"))</f>
        <v>0</v>
      </c>
      <c r="EK44" s="140">
        <f>(COUNTIFS('Estruturante Móvel'!$M:$M,$B42,'Estruturante Móvel'!$C:$C,"&lt;&gt;PREVISTO",'Estruturante Móvel'!$G:$G,EJ$4,'Estruturante Móvel'!$L:$L,'CRONOGRAMA_CONST+MIGRACAO'!DZ$8))</f>
        <v>0</v>
      </c>
      <c r="EL44" s="139">
        <f>(COUNTIFS('Estruturante Móvel'!$M:$M,$B44,'Estruturante Móvel'!$AM:$AM,EL$4))-(COUNTIFS('Estruturante Móvel'!$M:$M,$B44,'Estruturante Móvel'!$AM:$AM,EL$4,'Estruturante Móvel'!$AQ:$AQ,"REPARO FO"))</f>
        <v>0</v>
      </c>
      <c r="EM44" s="140">
        <f>(COUNTIFS('Estruturante Móvel'!$M:$M,$B42,'Estruturante Móvel'!$C:$C,"&lt;&gt;PREVISTO",'Estruturante Móvel'!$G:$G,EL$4,'Estruturante Móvel'!$L:$L,'CRONOGRAMA_CONST+MIGRACAO'!EB$8))</f>
        <v>0</v>
      </c>
      <c r="EN44" s="139">
        <f>(COUNTIFS('Estruturante Móvel'!$M:$M,$B44,'Estruturante Móvel'!$AM:$AM,EN$4))-(COUNTIFS('Estruturante Móvel'!$M:$M,$B44,'Estruturante Móvel'!$AM:$AM,EN$4,'Estruturante Móvel'!$AQ:$AQ,"REPARO FO"))</f>
        <v>0</v>
      </c>
      <c r="EO44" s="140">
        <f>(COUNTIFS('Estruturante Móvel'!$M:$M,$B42,'Estruturante Móvel'!$C:$C,"&lt;&gt;PREVISTO",'Estruturante Móvel'!$G:$G,EN$4,'Estruturante Móvel'!$L:$L,'CRONOGRAMA_CONST+MIGRACAO'!ED$8))</f>
        <v>0</v>
      </c>
      <c r="EP44" s="139">
        <f>(COUNTIFS('Estruturante Móvel'!$M:$M,$B44,'Estruturante Móvel'!$AM:$AM,EP$4))-(COUNTIFS('Estruturante Móvel'!$M:$M,$B44,'Estruturante Móvel'!$AM:$AM,EP$4,'Estruturante Móvel'!$AQ:$AQ,"REPARO FO"))</f>
        <v>0</v>
      </c>
      <c r="EQ44" s="140">
        <f>(COUNTIFS('Estruturante Móvel'!$M:$M,$B42,'Estruturante Móvel'!$C:$C,"&lt;&gt;PREVISTO",'Estruturante Móvel'!$G:$G,EP$4,'Estruturante Móvel'!$L:$L,'CRONOGRAMA_CONST+MIGRACAO'!EF$8))</f>
        <v>0</v>
      </c>
      <c r="ER44" s="139">
        <f>(COUNTIFS('Estruturante Móvel'!$M:$M,$B44,'Estruturante Móvel'!$AM:$AM,ER$4))-(COUNTIFS('Estruturante Móvel'!$M:$M,$B44,'Estruturante Móvel'!$AM:$AM,ER$4,'Estruturante Móvel'!$AQ:$AQ,"REPARO FO"))</f>
        <v>0</v>
      </c>
      <c r="ES44" s="140">
        <f>(COUNTIFS('Estruturante Móvel'!$M:$M,$B42,'Estruturante Móvel'!$C:$C,"&lt;&gt;PREVISTO",'Estruturante Móvel'!$G:$G,ER$4,'Estruturante Móvel'!$L:$L,'CRONOGRAMA_CONST+MIGRACAO'!EH$8))</f>
        <v>0</v>
      </c>
      <c r="ET44" s="139">
        <f>(COUNTIFS('Estruturante Móvel'!$M:$M,$B44,'Estruturante Móvel'!$AM:$AM,ET$4))-(COUNTIFS('Estruturante Móvel'!$M:$M,$B44,'Estruturante Móvel'!$AM:$AM,ET$4,'Estruturante Móvel'!$AQ:$AQ,"REPARO FO"))</f>
        <v>0</v>
      </c>
      <c r="EU44" s="140">
        <f>(COUNTIFS('Estruturante Móvel'!$M:$M,$B42,'Estruturante Móvel'!$C:$C,"&lt;&gt;PREVISTO",'Estruturante Móvel'!$G:$G,ET$4,'Estruturante Móvel'!$L:$L,'CRONOGRAMA_CONST+MIGRACAO'!EJ$8))</f>
        <v>0</v>
      </c>
      <c r="EV44" s="139">
        <f>(COUNTIFS('Estruturante Móvel'!$M:$M,$B44,'Estruturante Móvel'!$AM:$AM,EV$4))-(COUNTIFS('Estruturante Móvel'!$M:$M,$B44,'Estruturante Móvel'!$AM:$AM,EV$4,'Estruturante Móvel'!$AQ:$AQ,"REPARO FO"))</f>
        <v>0</v>
      </c>
      <c r="EW44" s="140">
        <f>(COUNTIFS('Estruturante Móvel'!$M:$M,$B42,'Estruturante Móvel'!$C:$C,"&lt;&gt;PREVISTO",'Estruturante Móvel'!$G:$G,EV$4,'Estruturante Móvel'!$L:$L,'CRONOGRAMA_CONST+MIGRACAO'!EL$8))</f>
        <v>0</v>
      </c>
      <c r="EX44" s="139">
        <f>(COUNTIFS('Estruturante Móvel'!$M:$M,$B44,'Estruturante Móvel'!$AM:$AM,EX$4))-(COUNTIFS('Estruturante Móvel'!$M:$M,$B44,'Estruturante Móvel'!$AM:$AM,EX$4,'Estruturante Móvel'!$AQ:$AQ,"REPARO FO"))</f>
        <v>0</v>
      </c>
      <c r="EY44" s="140">
        <f>(COUNTIFS('Estruturante Móvel'!$M:$M,$B42,'Estruturante Móvel'!$C:$C,"&lt;&gt;PREVISTO",'Estruturante Móvel'!$G:$G,EX$4,'Estruturante Móvel'!$L:$L,'CRONOGRAMA_CONST+MIGRACAO'!EN$8))</f>
        <v>0</v>
      </c>
      <c r="EZ44" s="139">
        <f>(COUNTIFS('Estruturante Móvel'!$M:$M,$B44,'Estruturante Móvel'!$AM:$AM,EZ$4))-(COUNTIFS('Estruturante Móvel'!$M:$M,$B44,'Estruturante Móvel'!$AM:$AM,EZ$4,'Estruturante Móvel'!$AQ:$AQ,"REPARO FO"))</f>
        <v>0</v>
      </c>
      <c r="FA44" s="140">
        <f>(COUNTIFS('Estruturante Móvel'!$M:$M,$B42,'Estruturante Móvel'!$C:$C,"&lt;&gt;PREVISTO",'Estruturante Móvel'!$G:$G,EZ$4,'Estruturante Móvel'!$L:$L,'CRONOGRAMA_CONST+MIGRACAO'!EP$8))</f>
        <v>0</v>
      </c>
      <c r="FB44" s="139">
        <f>(COUNTIFS('Estruturante Móvel'!$M:$M,$B44,'Estruturante Móvel'!$AM:$AM,FB$4))-(COUNTIFS('Estruturante Móvel'!$M:$M,$B44,'Estruturante Móvel'!$AM:$AM,FB$4,'Estruturante Móvel'!$AQ:$AQ,"REPARO FO"))</f>
        <v>0</v>
      </c>
      <c r="FC44" s="140">
        <f>(COUNTIFS('Estruturante Móvel'!$M:$M,$B42,'Estruturante Móvel'!$C:$C,"&lt;&gt;PREVISTO",'Estruturante Móvel'!$G:$G,FB$4,'Estruturante Móvel'!$L:$L,'CRONOGRAMA_CONST+MIGRACAO'!ER$8))</f>
        <v>0</v>
      </c>
      <c r="FD44" s="139">
        <f>(COUNTIFS('Estruturante Móvel'!$M:$M,$B44,'Estruturante Móvel'!$AM:$AM,FD$4))-(COUNTIFS('Estruturante Móvel'!$M:$M,$B44,'Estruturante Móvel'!$AM:$AM,FD$4,'Estruturante Móvel'!$AQ:$AQ,"REPARO FO"))</f>
        <v>0</v>
      </c>
      <c r="FE44" s="140">
        <f>(COUNTIFS('Estruturante Móvel'!$M:$M,$B42,'Estruturante Móvel'!$C:$C,"&lt;&gt;PREVISTO",'Estruturante Móvel'!$G:$G,FD$4,'Estruturante Móvel'!$L:$L,'CRONOGRAMA_CONST+MIGRACAO'!ET$8))</f>
        <v>0</v>
      </c>
      <c r="FF44" s="139">
        <f>(COUNTIFS('Estruturante Móvel'!$M:$M,$B44,'Estruturante Móvel'!$AM:$AM,FF$4))-(COUNTIFS('Estruturante Móvel'!$M:$M,$B44,'Estruturante Móvel'!$AM:$AM,FF$4,'Estruturante Móvel'!$AQ:$AQ,"REPARO FO"))</f>
        <v>0</v>
      </c>
      <c r="FG44" s="140">
        <f>(COUNTIFS('Estruturante Móvel'!$M:$M,$B42,'Estruturante Móvel'!$C:$C,"&lt;&gt;PREVISTO",'Estruturante Móvel'!$G:$G,FF$4,'Estruturante Móvel'!$L:$L,'CRONOGRAMA_CONST+MIGRACAO'!EV$8))</f>
        <v>0</v>
      </c>
      <c r="FH44" s="139">
        <f>(COUNTIFS('Estruturante Móvel'!$M:$M,$B44,'Estruturante Móvel'!$AM:$AM,FH$4))-(COUNTIFS('Estruturante Móvel'!$M:$M,$B44,'Estruturante Móvel'!$AM:$AM,FH$4,'Estruturante Móvel'!$AQ:$AQ,"REPARO FO"))</f>
        <v>0</v>
      </c>
      <c r="FI44" s="140">
        <f>(COUNTIFS('Estruturante Móvel'!$M:$M,$B42,'Estruturante Móvel'!$C:$C,"&lt;&gt;PREVISTO",'Estruturante Móvel'!$G:$G,FH$4,'Estruturante Móvel'!$L:$L,'CRONOGRAMA_CONST+MIGRACAO'!EX$8))</f>
        <v>0</v>
      </c>
      <c r="FJ44" s="139">
        <f>(COUNTIFS('Estruturante Móvel'!$M:$M,$B44,'Estruturante Móvel'!$AM:$AM,FJ$4))-(COUNTIFS('Estruturante Móvel'!$M:$M,$B44,'Estruturante Móvel'!$AM:$AM,FJ$4,'Estruturante Móvel'!$AQ:$AQ,"REPARO FO"))</f>
        <v>0</v>
      </c>
      <c r="FK44" s="140">
        <f>(COUNTIFS('Estruturante Móvel'!$M:$M,$B42,'Estruturante Móvel'!$C:$C,"&lt;&gt;PREVISTO",'Estruturante Móvel'!$G:$G,FJ$4,'Estruturante Móvel'!$L:$L,'CRONOGRAMA_CONST+MIGRACAO'!EZ$8))</f>
        <v>0</v>
      </c>
      <c r="FL44" s="139">
        <f>(COUNTIFS('Estruturante Móvel'!$M:$M,$B44,'Estruturante Móvel'!$AM:$AM,FL$4))-(COUNTIFS('Estruturante Móvel'!$M:$M,$B44,'Estruturante Móvel'!$AM:$AM,FL$4,'Estruturante Móvel'!$AQ:$AQ,"REPARO FO"))</f>
        <v>0</v>
      </c>
      <c r="FM44" s="140">
        <f>(COUNTIFS('Estruturante Móvel'!$M:$M,$B42,'Estruturante Móvel'!$C:$C,"&lt;&gt;PREVISTO",'Estruturante Móvel'!$G:$G,FL$4,'Estruturante Móvel'!$L:$L,'CRONOGRAMA_CONST+MIGRACAO'!FB$8))</f>
        <v>0</v>
      </c>
      <c r="FN44" s="139">
        <f>(COUNTIFS('Estruturante Móvel'!$M:$M,$B44,'Estruturante Móvel'!$AM:$AM,FN$4))-(COUNTIFS('Estruturante Móvel'!$M:$M,$B44,'Estruturante Móvel'!$AM:$AM,FN$4,'Estruturante Móvel'!$AQ:$AQ,"REPARO FO"))</f>
        <v>0</v>
      </c>
      <c r="FO44" s="140">
        <f>(COUNTIFS('Estruturante Móvel'!$M:$M,$B42,'Estruturante Móvel'!$C:$C,"&lt;&gt;PREVISTO",'Estruturante Móvel'!$G:$G,FN$4,'Estruturante Móvel'!$L:$L,'CRONOGRAMA_CONST+MIGRACAO'!FD$8))</f>
        <v>0</v>
      </c>
      <c r="FP44" s="139">
        <f>(COUNTIFS('Estruturante Móvel'!$M:$M,$B44,'Estruturante Móvel'!$AM:$AM,FP$4))-(COUNTIFS('Estruturante Móvel'!$M:$M,$B44,'Estruturante Móvel'!$AM:$AM,FP$4,'Estruturante Móvel'!$AQ:$AQ,"REPARO FO"))</f>
        <v>0</v>
      </c>
      <c r="FQ44" s="140">
        <f>(COUNTIFS('Estruturante Móvel'!$M:$M,$B42,'Estruturante Móvel'!$C:$C,"&lt;&gt;PREVISTO",'Estruturante Móvel'!$G:$G,FP$4,'Estruturante Móvel'!$L:$L,'CRONOGRAMA_CONST+MIGRACAO'!FF$8))</f>
        <v>0</v>
      </c>
      <c r="FR44" s="139">
        <f>(COUNTIFS('Estruturante Móvel'!$M:$M,$B44,'Estruturante Móvel'!$AM:$AM,FR$4))-(COUNTIFS('Estruturante Móvel'!$M:$M,$B44,'Estruturante Móvel'!$AM:$AM,FR$4,'Estruturante Móvel'!$AQ:$AQ,"REPARO FO"))</f>
        <v>0</v>
      </c>
      <c r="FS44" s="140">
        <f>(COUNTIFS('Estruturante Móvel'!$M:$M,$B42,'Estruturante Móvel'!$C:$C,"&lt;&gt;PREVISTO",'Estruturante Móvel'!$G:$G,FR$4,'Estruturante Móvel'!$L:$L,'CRONOGRAMA_CONST+MIGRACAO'!FH$8))</f>
        <v>0</v>
      </c>
      <c r="FT44" s="139">
        <f>(COUNTIFS('Estruturante Móvel'!$M:$M,$B44,'Estruturante Móvel'!$AM:$AM,FT$4))-(COUNTIFS('Estruturante Móvel'!$M:$M,$B44,'Estruturante Móvel'!$AM:$AM,FT$4,'Estruturante Móvel'!$AQ:$AQ,"REPARO FO"))</f>
        <v>0</v>
      </c>
      <c r="FU44" s="140">
        <f>(COUNTIFS('Estruturante Móvel'!$M:$M,$B42,'Estruturante Móvel'!$C:$C,"&lt;&gt;PREVISTO",'Estruturante Móvel'!$G:$G,FT$4,'Estruturante Móvel'!$L:$L,'CRONOGRAMA_CONST+MIGRACAO'!FJ$8))</f>
        <v>0</v>
      </c>
      <c r="FV44" s="139">
        <f>(COUNTIFS('Estruturante Móvel'!$M:$M,$B44,'Estruturante Móvel'!$AM:$AM,FV$4))-(COUNTIFS('Estruturante Móvel'!$M:$M,$B44,'Estruturante Móvel'!$AM:$AM,FV$4,'Estruturante Móvel'!$AQ:$AQ,"REPARO FO"))</f>
        <v>0</v>
      </c>
      <c r="FW44" s="140">
        <f>(COUNTIFS('Estruturante Móvel'!$M:$M,$B42,'Estruturante Móvel'!$C:$C,"&lt;&gt;PREVISTO",'Estruturante Móvel'!$G:$G,FV$4,'Estruturante Móvel'!$L:$L,'CRONOGRAMA_CONST+MIGRACAO'!FL$8))</f>
        <v>0</v>
      </c>
      <c r="FX44" s="139">
        <f>(COUNTIFS('Estruturante Móvel'!$M:$M,$B44,'Estruturante Móvel'!$AM:$AM,FX$4))-(COUNTIFS('Estruturante Móvel'!$M:$M,$B44,'Estruturante Móvel'!$AM:$AM,FX$4,'Estruturante Móvel'!$AQ:$AQ,"REPARO FO"))</f>
        <v>0</v>
      </c>
      <c r="FY44" s="140">
        <f>(COUNTIFS('Estruturante Móvel'!$M:$M,$B42,'Estruturante Móvel'!$C:$C,"&lt;&gt;PREVISTO",'Estruturante Móvel'!$G:$G,FX$4,'Estruturante Móvel'!$L:$L,'CRONOGRAMA_CONST+MIGRACAO'!FN$8))</f>
        <v>0</v>
      </c>
      <c r="FZ44" s="139">
        <f>(COUNTIFS('Estruturante Móvel'!$M:$M,$B44,'Estruturante Móvel'!$AM:$AM,FZ$4))-(COUNTIFS('Estruturante Móvel'!$M:$M,$B44,'Estruturante Móvel'!$AM:$AM,FZ$4,'Estruturante Móvel'!$AQ:$AQ,"REPARO FO"))</f>
        <v>0</v>
      </c>
      <c r="GA44" s="140">
        <f>(COUNTIFS('Estruturante Móvel'!$M:$M,$B42,'Estruturante Móvel'!$C:$C,"&lt;&gt;PREVISTO",'Estruturante Móvel'!$G:$G,FZ$4,'Estruturante Móvel'!$L:$L,'CRONOGRAMA_CONST+MIGRACAO'!FP$8))</f>
        <v>0</v>
      </c>
      <c r="GB44" s="139">
        <f>(COUNTIFS('Estruturante Móvel'!$M:$M,$B44,'Estruturante Móvel'!$AM:$AM,GB$4))-(COUNTIFS('Estruturante Móvel'!$M:$M,$B44,'Estruturante Móvel'!$AM:$AM,GB$4,'Estruturante Móvel'!$AQ:$AQ,"REPARO FO"))</f>
        <v>0</v>
      </c>
      <c r="GC44" s="140">
        <f>(COUNTIFS('Estruturante Móvel'!$M:$M,$B42,'Estruturante Móvel'!$C:$C,"&lt;&gt;PREVISTO",'Estruturante Móvel'!$G:$G,GB$4,'Estruturante Móvel'!$L:$L,'CRONOGRAMA_CONST+MIGRACAO'!FR$8))</f>
        <v>0</v>
      </c>
      <c r="GD44" s="139">
        <f>(COUNTIFS('Estruturante Móvel'!$M:$M,$B44,'Estruturante Móvel'!$AM:$AM,GD$4))-(COUNTIFS('Estruturante Móvel'!$M:$M,$B44,'Estruturante Móvel'!$AM:$AM,GD$4,'Estruturante Móvel'!$AQ:$AQ,"REPARO FO"))</f>
        <v>0</v>
      </c>
      <c r="GE44" s="140">
        <f>(COUNTIFS('Estruturante Móvel'!$M:$M,$B42,'Estruturante Móvel'!$C:$C,"&lt;&gt;PREVISTO",'Estruturante Móvel'!$G:$G,GD$4,'Estruturante Móvel'!$L:$L,'CRONOGRAMA_CONST+MIGRACAO'!FT$8))</f>
        <v>0</v>
      </c>
      <c r="GF44" s="139">
        <f>(COUNTIFS('Estruturante Móvel'!$M:$M,$B44,'Estruturante Móvel'!$AM:$AM,GF$4))-(COUNTIFS('Estruturante Móvel'!$M:$M,$B44,'Estruturante Móvel'!$AM:$AM,GF$4,'Estruturante Móvel'!$AQ:$AQ,"REPARO FO"))</f>
        <v>0</v>
      </c>
      <c r="GG44" s="140">
        <f>(COUNTIFS('Estruturante Móvel'!$M:$M,$B42,'Estruturante Móvel'!$C:$C,"&lt;&gt;PREVISTO",'Estruturante Móvel'!$G:$G,GF$4,'Estruturante Móvel'!$L:$L,'CRONOGRAMA_CONST+MIGRACAO'!FV$8))</f>
        <v>0</v>
      </c>
      <c r="GH44" s="139">
        <f>(COUNTIFS('Estruturante Móvel'!$M:$M,$B44,'Estruturante Móvel'!$AM:$AM,GH$4))-(COUNTIFS('Estruturante Móvel'!$M:$M,$B44,'Estruturante Móvel'!$AM:$AM,GH$4,'Estruturante Móvel'!$AQ:$AQ,"REPARO FO"))</f>
        <v>0</v>
      </c>
      <c r="GI44" s="140">
        <f>(COUNTIFS('Estruturante Móvel'!$M:$M,$B42,'Estruturante Móvel'!$C:$C,"&lt;&gt;PREVISTO",'Estruturante Móvel'!$G:$G,GH$4,'Estruturante Móvel'!$L:$L,'CRONOGRAMA_CONST+MIGRACAO'!FX$8))</f>
        <v>0</v>
      </c>
      <c r="GJ44" s="139">
        <f>(COUNTIFS('Estruturante Móvel'!$M:$M,$B44,'Estruturante Móvel'!$AM:$AM,GJ$4))-(COUNTIFS('Estruturante Móvel'!$M:$M,$B44,'Estruturante Móvel'!$AM:$AM,GJ$4,'Estruturante Móvel'!$AQ:$AQ,"REPARO FO"))</f>
        <v>0</v>
      </c>
      <c r="GK44" s="140">
        <f>(COUNTIFS('Estruturante Móvel'!$M:$M,$B42,'Estruturante Móvel'!$C:$C,"&lt;&gt;PREVISTO",'Estruturante Móvel'!$G:$G,GJ$4,'Estruturante Móvel'!$L:$L,'CRONOGRAMA_CONST+MIGRACAO'!FZ$8))</f>
        <v>0</v>
      </c>
      <c r="GL44" s="139">
        <f>(COUNTIFS('Estruturante Móvel'!$M:$M,$B44,'Estruturante Móvel'!$AM:$AM,GL$4))-(COUNTIFS('Estruturante Móvel'!$M:$M,$B44,'Estruturante Móvel'!$AM:$AM,GL$4,'Estruturante Móvel'!$AQ:$AQ,"REPARO FO"))</f>
        <v>0</v>
      </c>
      <c r="GM44" s="140">
        <f>(COUNTIFS('Estruturante Móvel'!$M:$M,$B42,'Estruturante Móvel'!$C:$C,"&lt;&gt;PREVISTO",'Estruturante Móvel'!$G:$G,GL$4,'Estruturante Móvel'!$L:$L,'CRONOGRAMA_CONST+MIGRACAO'!GB$8))</f>
        <v>0</v>
      </c>
      <c r="GN44" s="139">
        <f>(COUNTIFS('Estruturante Móvel'!$M:$M,$B44,'Estruturante Móvel'!$AM:$AM,GN$4))-(COUNTIFS('Estruturante Móvel'!$M:$M,$B44,'Estruturante Móvel'!$AM:$AM,GN$4,'Estruturante Móvel'!$AQ:$AQ,"REPARO FO"))</f>
        <v>0</v>
      </c>
      <c r="GO44" s="140">
        <f>(COUNTIFS('Estruturante Móvel'!$M:$M,$B42,'Estruturante Móvel'!$C:$C,"&lt;&gt;PREVISTO",'Estruturante Móvel'!$G:$G,GN$4,'Estruturante Móvel'!$L:$L,'CRONOGRAMA_CONST+MIGRACAO'!GD$8))</f>
        <v>0</v>
      </c>
      <c r="GP44" s="139">
        <f>(COUNTIFS('Estruturante Móvel'!$M:$M,$B44,'Estruturante Móvel'!$AM:$AM,GP$4))-(COUNTIFS('Estruturante Móvel'!$M:$M,$B44,'Estruturante Móvel'!$AM:$AM,GP$4,'Estruturante Móvel'!$AQ:$AQ,"REPARO FO"))</f>
        <v>0</v>
      </c>
      <c r="GQ44" s="140">
        <f>(COUNTIFS('Estruturante Móvel'!$M:$M,$B42,'Estruturante Móvel'!$C:$C,"&lt;&gt;PREVISTO",'Estruturante Móvel'!$G:$G,GP$4,'Estruturante Móvel'!$L:$L,'CRONOGRAMA_CONST+MIGRACAO'!GF$8))</f>
        <v>0</v>
      </c>
      <c r="GR44" s="139">
        <f>(COUNTIFS('Estruturante Móvel'!$M:$M,$B44,'Estruturante Móvel'!$AM:$AM,GR$4))-(COUNTIFS('Estruturante Móvel'!$M:$M,$B44,'Estruturante Móvel'!$AM:$AM,GR$4,'Estruturante Móvel'!$AQ:$AQ,"REPARO FO"))</f>
        <v>0</v>
      </c>
      <c r="GS44" s="140">
        <f>(COUNTIFS('Estruturante Móvel'!$M:$M,$B42,'Estruturante Móvel'!$C:$C,"&lt;&gt;PREVISTO",'Estruturante Móvel'!$G:$G,GR$4,'Estruturante Móvel'!$L:$L,'CRONOGRAMA_CONST+MIGRACAO'!GH$8))</f>
        <v>0</v>
      </c>
      <c r="GT44" s="139">
        <f>(COUNTIFS('Estruturante Móvel'!$M:$M,$B44,'Estruturante Móvel'!$AM:$AM,GT$4))-(COUNTIFS('Estruturante Móvel'!$M:$M,$B44,'Estruturante Móvel'!$AM:$AM,GT$4,'Estruturante Móvel'!$AQ:$AQ,"REPARO FO"))</f>
        <v>0</v>
      </c>
      <c r="GU44" s="140">
        <f>(COUNTIFS('Estruturante Móvel'!$M:$M,$B42,'Estruturante Móvel'!$C:$C,"&lt;&gt;PREVISTO",'Estruturante Móvel'!$G:$G,GT$4,'Estruturante Móvel'!$L:$L,'CRONOGRAMA_CONST+MIGRACAO'!GJ$8))</f>
        <v>0</v>
      </c>
      <c r="GV44" s="139">
        <f>(COUNTIFS('Estruturante Móvel'!$M:$M,$B44,'Estruturante Móvel'!$AM:$AM,GV$4))-(COUNTIFS('Estruturante Móvel'!$M:$M,$B44,'Estruturante Móvel'!$AM:$AM,GV$4,'Estruturante Móvel'!$AQ:$AQ,"REPARO FO"))</f>
        <v>0</v>
      </c>
      <c r="GW44" s="140">
        <f>(COUNTIFS('Estruturante Móvel'!$M:$M,$B42,'Estruturante Móvel'!$C:$C,"&lt;&gt;PREVISTO",'Estruturante Móvel'!$G:$G,GV$4,'Estruturante Móvel'!$L:$L,'CRONOGRAMA_CONST+MIGRACAO'!GL$8))</f>
        <v>0</v>
      </c>
      <c r="GX44" s="139">
        <f>(COUNTIFS('Estruturante Móvel'!$M:$M,$B44,'Estruturante Móvel'!$AM:$AM,GX$4))-(COUNTIFS('Estruturante Móvel'!$M:$M,$B44,'Estruturante Móvel'!$AM:$AM,GX$4,'Estruturante Móvel'!$AQ:$AQ,"REPARO FO"))</f>
        <v>0</v>
      </c>
      <c r="GY44" s="140">
        <f>(COUNTIFS('Estruturante Móvel'!$M:$M,$B42,'Estruturante Móvel'!$C:$C,"&lt;&gt;PREVISTO",'Estruturante Móvel'!$G:$G,GX$4,'Estruturante Móvel'!$L:$L,'CRONOGRAMA_CONST+MIGRACAO'!GN$8))</f>
        <v>0</v>
      </c>
      <c r="GZ44" s="139">
        <f>(COUNTIFS('Estruturante Móvel'!$M:$M,$B44,'Estruturante Móvel'!$AM:$AM,GZ$4))-(COUNTIFS('Estruturante Móvel'!$M:$M,$B44,'Estruturante Móvel'!$AM:$AM,GZ$4,'Estruturante Móvel'!$AQ:$AQ,"REPARO FO"))</f>
        <v>0</v>
      </c>
      <c r="HA44" s="140">
        <f>(COUNTIFS('Estruturante Móvel'!$M:$M,$B42,'Estruturante Móvel'!$C:$C,"&lt;&gt;PREVISTO",'Estruturante Móvel'!$G:$G,GZ$4,'Estruturante Móvel'!$L:$L,'CRONOGRAMA_CONST+MIGRACAO'!GP$8))</f>
        <v>0</v>
      </c>
      <c r="HB44" s="139">
        <f>(COUNTIFS('Estruturante Móvel'!$M:$M,$B44,'Estruturante Móvel'!$AM:$AM,HB$4))-(COUNTIFS('Estruturante Móvel'!$M:$M,$B44,'Estruturante Móvel'!$AM:$AM,HB$4,'Estruturante Móvel'!$AQ:$AQ,"REPARO FO"))</f>
        <v>0</v>
      </c>
      <c r="HC44" s="140">
        <f>(COUNTIFS('Estruturante Móvel'!$M:$M,$B42,'Estruturante Móvel'!$C:$C,"&lt;&gt;PREVISTO",'Estruturante Móvel'!$G:$G,HB$4,'Estruturante Móvel'!$L:$L,'CRONOGRAMA_CONST+MIGRACAO'!GR$8))</f>
        <v>0</v>
      </c>
      <c r="HD44" s="139">
        <f>(COUNTIFS('Estruturante Móvel'!$M:$M,$B44,'Estruturante Móvel'!$AM:$AM,HD$4))-(COUNTIFS('Estruturante Móvel'!$M:$M,$B44,'Estruturante Móvel'!$AM:$AM,HD$4,'Estruturante Móvel'!$AQ:$AQ,"REPARO FO"))</f>
        <v>0</v>
      </c>
      <c r="HE44" s="140">
        <f>(COUNTIFS('Estruturante Móvel'!$M:$M,$B42,'Estruturante Móvel'!$C:$C,"&lt;&gt;PREVISTO",'Estruturante Móvel'!$G:$G,HD$4,'Estruturante Móvel'!$L:$L,'CRONOGRAMA_CONST+MIGRACAO'!GT$8))</f>
        <v>0</v>
      </c>
      <c r="HF44" s="139">
        <f>(COUNTIFS('Estruturante Móvel'!$M:$M,$B44,'Estruturante Móvel'!$AM:$AM,HF$4))-(COUNTIFS('Estruturante Móvel'!$M:$M,$B44,'Estruturante Móvel'!$AM:$AM,HF$4,'Estruturante Móvel'!$AQ:$AQ,"REPARO FO"))</f>
        <v>0</v>
      </c>
      <c r="HG44" s="140">
        <f>(COUNTIFS('Estruturante Móvel'!$M:$M,$B42,'Estruturante Móvel'!$C:$C,"&lt;&gt;PREVISTO",'Estruturante Móvel'!$G:$G,HF$4,'Estruturante Móvel'!$L:$L,'CRONOGRAMA_CONST+MIGRACAO'!GV$8))</f>
        <v>0</v>
      </c>
      <c r="HH44" s="139">
        <f>(COUNTIFS('Estruturante Móvel'!$M:$M,$B44,'Estruturante Móvel'!$AM:$AM,HH$4))-(COUNTIFS('Estruturante Móvel'!$M:$M,$B44,'Estruturante Móvel'!$AM:$AM,HH$4,'Estruturante Móvel'!$AQ:$AQ,"REPARO FO"))</f>
        <v>0</v>
      </c>
      <c r="HI44" s="140">
        <f>(COUNTIFS('Estruturante Móvel'!$M:$M,$B42,'Estruturante Móvel'!$C:$C,"&lt;&gt;PREVISTO",'Estruturante Móvel'!$G:$G,HH$4,'Estruturante Móvel'!$L:$L,'CRONOGRAMA_CONST+MIGRACAO'!GX$8))</f>
        <v>0</v>
      </c>
      <c r="HJ44" s="139">
        <f>(COUNTIFS('Estruturante Móvel'!$M:$M,$B44,'Estruturante Móvel'!$AM:$AM,HJ$4))-(COUNTIFS('Estruturante Móvel'!$M:$M,$B44,'Estruturante Móvel'!$AM:$AM,HJ$4,'Estruturante Móvel'!$AQ:$AQ,"REPARO FO"))</f>
        <v>0</v>
      </c>
      <c r="HK44" s="140">
        <f>(COUNTIFS('Estruturante Móvel'!$M:$M,$B42,'Estruturante Móvel'!$C:$C,"&lt;&gt;PREVISTO",'Estruturante Móvel'!$G:$G,HJ$4,'Estruturante Móvel'!$L:$L,'CRONOGRAMA_CONST+MIGRACAO'!GZ$8))</f>
        <v>0</v>
      </c>
      <c r="HL44" s="139">
        <f>(COUNTIFS('Estruturante Móvel'!$M:$M,$B44,'Estruturante Móvel'!$AM:$AM,HL$4))-(COUNTIFS('Estruturante Móvel'!$M:$M,$B44,'Estruturante Móvel'!$AM:$AM,HL$4,'Estruturante Móvel'!$AQ:$AQ,"REPARO FO"))</f>
        <v>0</v>
      </c>
      <c r="HM44" s="140">
        <f>(COUNTIFS('Estruturante Móvel'!$M:$M,$B42,'Estruturante Móvel'!$C:$C,"&lt;&gt;PREVISTO",'Estruturante Móvel'!$G:$G,HL$4,'Estruturante Móvel'!$L:$L,'CRONOGRAMA_CONST+MIGRACAO'!HB$8))</f>
        <v>0</v>
      </c>
      <c r="HN44" s="139">
        <f>(COUNTIFS('Estruturante Móvel'!$M:$M,$B44,'Estruturante Móvel'!$AM:$AM,HN$4))-(COUNTIFS('Estruturante Móvel'!$M:$M,$B44,'Estruturante Móvel'!$AM:$AM,HN$4,'Estruturante Móvel'!$AQ:$AQ,"REPARO FO"))</f>
        <v>0</v>
      </c>
      <c r="HO44" s="140">
        <f>(COUNTIFS('Estruturante Móvel'!$M:$M,$B42,'Estruturante Móvel'!$C:$C,"&lt;&gt;PREVISTO",'Estruturante Móvel'!$G:$G,HN$4,'Estruturante Móvel'!$L:$L,'CRONOGRAMA_CONST+MIGRACAO'!HD$8))</f>
        <v>0</v>
      </c>
      <c r="HP44" s="139">
        <f>(COUNTIFS('Estruturante Móvel'!$M:$M,$B44,'Estruturante Móvel'!$AM:$AM,HP$4))-(COUNTIFS('Estruturante Móvel'!$M:$M,$B44,'Estruturante Móvel'!$AM:$AM,HP$4,'Estruturante Móvel'!$AQ:$AQ,"REPARO FO"))</f>
        <v>0</v>
      </c>
      <c r="HQ44" s="140">
        <f>(COUNTIFS('Estruturante Móvel'!$M:$M,$B42,'Estruturante Móvel'!$C:$C,"&lt;&gt;PREVISTO",'Estruturante Móvel'!$G:$G,HP$4,'Estruturante Móvel'!$L:$L,'CRONOGRAMA_CONST+MIGRACAO'!HF$8))</f>
        <v>0</v>
      </c>
      <c r="HR44" s="139">
        <f>(COUNTIFS('Estruturante Móvel'!$M:$M,$B44,'Estruturante Móvel'!$AM:$AM,HR$4))-(COUNTIFS('Estruturante Móvel'!$M:$M,$B44,'Estruturante Móvel'!$AM:$AM,HR$4,'Estruturante Móvel'!$AQ:$AQ,"REPARO FO"))</f>
        <v>0</v>
      </c>
      <c r="HS44" s="140">
        <f>(COUNTIFS('Estruturante Móvel'!$M:$M,$B42,'Estruturante Móvel'!$C:$C,"&lt;&gt;PREVISTO",'Estruturante Móvel'!$G:$G,HR$4,'Estruturante Móvel'!$L:$L,'CRONOGRAMA_CONST+MIGRACAO'!HH$8))</f>
        <v>0</v>
      </c>
      <c r="HT44" s="139">
        <f>(COUNTIFS('Estruturante Móvel'!$M:$M,$B44,'Estruturante Móvel'!$AM:$AM,HT$4))-(COUNTIFS('Estruturante Móvel'!$M:$M,$B44,'Estruturante Móvel'!$AM:$AM,HT$4,'Estruturante Móvel'!$AQ:$AQ,"REPARO FO"))</f>
        <v>0</v>
      </c>
      <c r="HU44" s="140">
        <f>(COUNTIFS('Estruturante Móvel'!$M:$M,$B42,'Estruturante Móvel'!$C:$C,"&lt;&gt;PREVISTO",'Estruturante Móvel'!$G:$G,HT$4,'Estruturante Móvel'!$L:$L,'CRONOGRAMA_CONST+MIGRACAO'!HJ$8))</f>
        <v>0</v>
      </c>
      <c r="HV44" s="139">
        <f>(COUNTIFS('Estruturante Móvel'!$M:$M,$B44,'Estruturante Móvel'!$AM:$AM,HV$4))-(COUNTIFS('Estruturante Móvel'!$M:$M,$B44,'Estruturante Móvel'!$AM:$AM,HV$4,'Estruturante Móvel'!$AQ:$AQ,"REPARO FO"))</f>
        <v>0</v>
      </c>
      <c r="HW44" s="140">
        <f>(COUNTIFS('Estruturante Móvel'!$M:$M,$B42,'Estruturante Móvel'!$C:$C,"&lt;&gt;PREVISTO",'Estruturante Móvel'!$G:$G,HV$4,'Estruturante Móvel'!$L:$L,'CRONOGRAMA_CONST+MIGRACAO'!HL$8))</f>
        <v>0</v>
      </c>
      <c r="HX44" s="139">
        <f>(COUNTIFS('Estruturante Móvel'!$M:$M,$B44,'Estruturante Móvel'!$AM:$AM,HX$4))-(COUNTIFS('Estruturante Móvel'!$M:$M,$B44,'Estruturante Móvel'!$AM:$AM,HX$4,'Estruturante Móvel'!$AQ:$AQ,"REPARO FO"))</f>
        <v>0</v>
      </c>
      <c r="HY44" s="140">
        <f>(COUNTIFS('Estruturante Móvel'!$M:$M,$B42,'Estruturante Móvel'!$C:$C,"&lt;&gt;PREVISTO",'Estruturante Móvel'!$G:$G,HX$4,'Estruturante Móvel'!$L:$L,'CRONOGRAMA_CONST+MIGRACAO'!HN$8))</f>
        <v>0</v>
      </c>
      <c r="HZ44" s="139">
        <f>(COUNTIFS('Estruturante Móvel'!$M:$M,$B44,'Estruturante Móvel'!$AM:$AM,HZ$4))-(COUNTIFS('Estruturante Móvel'!$M:$M,$B44,'Estruturante Móvel'!$AM:$AM,HZ$4,'Estruturante Móvel'!$AQ:$AQ,"REPARO FO"))</f>
        <v>0</v>
      </c>
      <c r="IA44" s="140">
        <f>(COUNTIFS('Estruturante Móvel'!$M:$M,$B42,'Estruturante Móvel'!$C:$C,"&lt;&gt;PREVISTO",'Estruturante Móvel'!$G:$G,HZ$4,'Estruturante Móvel'!$L:$L,'CRONOGRAMA_CONST+MIGRACAO'!HP$8))</f>
        <v>0</v>
      </c>
      <c r="IB44" s="139">
        <f>(COUNTIFS('Estruturante Móvel'!$M:$M,$B44,'Estruturante Móvel'!$AM:$AM,IB$4))-(COUNTIFS('Estruturante Móvel'!$M:$M,$B44,'Estruturante Móvel'!$AM:$AM,IB$4,'Estruturante Móvel'!$AQ:$AQ,"REPARO FO"))</f>
        <v>0</v>
      </c>
      <c r="IC44" s="140">
        <f>(COUNTIFS('Estruturante Móvel'!$M:$M,$B42,'Estruturante Móvel'!$C:$C,"&lt;&gt;PREVISTO",'Estruturante Móvel'!$G:$G,IB$4,'Estruturante Móvel'!$L:$L,'CRONOGRAMA_CONST+MIGRACAO'!HR$8))</f>
        <v>0</v>
      </c>
      <c r="ID44" s="139">
        <f>(COUNTIFS('Estruturante Móvel'!$M:$M,$B44,'Estruturante Móvel'!$AM:$AM,ID$4))-(COUNTIFS('Estruturante Móvel'!$M:$M,$B44,'Estruturante Móvel'!$AM:$AM,ID$4,'Estruturante Móvel'!$AQ:$AQ,"REPARO FO"))</f>
        <v>0</v>
      </c>
      <c r="IE44" s="140">
        <f>(COUNTIFS('Estruturante Móvel'!$M:$M,$B42,'Estruturante Móvel'!$C:$C,"&lt;&gt;PREVISTO",'Estruturante Móvel'!$G:$G,ID$4,'Estruturante Móvel'!$L:$L,'CRONOGRAMA_CONST+MIGRACAO'!HT$8))</f>
        <v>0</v>
      </c>
      <c r="IF44" s="139">
        <f>(COUNTIFS('Estruturante Móvel'!$M:$M,$B44,'Estruturante Móvel'!$AM:$AM,IF$4))-(COUNTIFS('Estruturante Móvel'!$M:$M,$B44,'Estruturante Móvel'!$AM:$AM,IF$4,'Estruturante Móvel'!$AQ:$AQ,"REPARO FO"))</f>
        <v>0</v>
      </c>
      <c r="IG44" s="140">
        <f>(COUNTIFS('Estruturante Móvel'!$M:$M,$B42,'Estruturante Móvel'!$C:$C,"&lt;&gt;PREVISTO",'Estruturante Móvel'!$G:$G,IF$4,'Estruturante Móvel'!$L:$L,'CRONOGRAMA_CONST+MIGRACAO'!HV$8))</f>
        <v>0</v>
      </c>
      <c r="IH44" s="139">
        <f>(COUNTIFS('Estruturante Móvel'!$M:$M,$B44,'Estruturante Móvel'!$AM:$AM,IH$4))-(COUNTIFS('Estruturante Móvel'!$M:$M,$B44,'Estruturante Móvel'!$AM:$AM,IH$4,'Estruturante Móvel'!$AQ:$AQ,"REPARO FO"))</f>
        <v>0</v>
      </c>
      <c r="II44" s="140">
        <f>(COUNTIFS('Estruturante Móvel'!$M:$M,$B42,'Estruturante Móvel'!$C:$C,"&lt;&gt;PREVISTO",'Estruturante Móvel'!$G:$G,IH$4,'Estruturante Móvel'!$L:$L,'CRONOGRAMA_CONST+MIGRACAO'!HX$8))</f>
        <v>0</v>
      </c>
      <c r="IJ44" s="139">
        <f>(COUNTIFS('Estruturante Móvel'!$M:$M,$B44,'Estruturante Móvel'!$AM:$AM,IJ$4))-(COUNTIFS('Estruturante Móvel'!$M:$M,$B44,'Estruturante Móvel'!$AM:$AM,IJ$4,'Estruturante Móvel'!$AQ:$AQ,"REPARO FO"))</f>
        <v>0</v>
      </c>
      <c r="IK44" s="140">
        <f>(COUNTIFS('Estruturante Móvel'!$M:$M,$B42,'Estruturante Móvel'!$C:$C,"&lt;&gt;PREVISTO",'Estruturante Móvel'!$G:$G,IJ$4,'Estruturante Móvel'!$L:$L,'CRONOGRAMA_CONST+MIGRACAO'!HZ$8))</f>
        <v>0</v>
      </c>
      <c r="IL44" s="139">
        <f>(COUNTIFS('Estruturante Móvel'!$M:$M,$B44,'Estruturante Móvel'!$AM:$AM,IL$4))-(COUNTIFS('Estruturante Móvel'!$M:$M,$B44,'Estruturante Móvel'!$AM:$AM,IL$4,'Estruturante Móvel'!$AQ:$AQ,"REPARO FO"))</f>
        <v>0</v>
      </c>
      <c r="IM44" s="140">
        <f>(COUNTIFS('Estruturante Móvel'!$M:$M,$B42,'Estruturante Móvel'!$C:$C,"&lt;&gt;PREVISTO",'Estruturante Móvel'!$G:$G,IL$4,'Estruturante Móvel'!$L:$L,'CRONOGRAMA_CONST+MIGRACAO'!IB$8))</f>
        <v>0</v>
      </c>
      <c r="IN44" s="139">
        <f>(COUNTIFS('Estruturante Móvel'!$M:$M,$B44,'Estruturante Móvel'!$AM:$AM,IN$4))-(COUNTIFS('Estruturante Móvel'!$M:$M,$B44,'Estruturante Móvel'!$AM:$AM,IN$4,'Estruturante Móvel'!$AQ:$AQ,"REPARO FO"))</f>
        <v>0</v>
      </c>
      <c r="IO44" s="140">
        <f>(COUNTIFS('Estruturante Móvel'!$M:$M,$B42,'Estruturante Móvel'!$C:$C,"&lt;&gt;PREVISTO",'Estruturante Móvel'!$G:$G,IN$4,'Estruturante Móvel'!$L:$L,'CRONOGRAMA_CONST+MIGRACAO'!ID$8))</f>
        <v>0</v>
      </c>
      <c r="IP44" s="139">
        <f>(COUNTIFS('Estruturante Móvel'!$M:$M,$B44,'Estruturante Móvel'!$AM:$AM,IP$4))-(COUNTIFS('Estruturante Móvel'!$M:$M,$B44,'Estruturante Móvel'!$AM:$AM,IP$4,'Estruturante Móvel'!$AQ:$AQ,"REPARO FO"))</f>
        <v>0</v>
      </c>
      <c r="IQ44" s="140">
        <f>(COUNTIFS('Estruturante Móvel'!$M:$M,$B42,'Estruturante Móvel'!$C:$C,"&lt;&gt;PREVISTO",'Estruturante Móvel'!$G:$G,IP$4,'Estruturante Móvel'!$L:$L,'CRONOGRAMA_CONST+MIGRACAO'!IF$8))</f>
        <v>0</v>
      </c>
      <c r="IR44" s="139">
        <f>(COUNTIFS('Estruturante Móvel'!$M:$M,$B44,'Estruturante Móvel'!$AM:$AM,IR$4))-(COUNTIFS('Estruturante Móvel'!$M:$M,$B44,'Estruturante Móvel'!$AM:$AM,IR$4,'Estruturante Móvel'!$AQ:$AQ,"REPARO FO"))</f>
        <v>0</v>
      </c>
      <c r="IS44" s="140">
        <f>(COUNTIFS('Estruturante Móvel'!$M:$M,$B42,'Estruturante Móvel'!$C:$C,"&lt;&gt;PREVISTO",'Estruturante Móvel'!$G:$G,IR$4,'Estruturante Móvel'!$L:$L,'CRONOGRAMA_CONST+MIGRACAO'!IH$8))</f>
        <v>0</v>
      </c>
      <c r="IT44" s="139">
        <f>(COUNTIFS('Estruturante Móvel'!$M:$M,$B44,'Estruturante Móvel'!$AM:$AM,IT$4))-(COUNTIFS('Estruturante Móvel'!$M:$M,$B44,'Estruturante Móvel'!$AM:$AM,IT$4,'Estruturante Móvel'!$AQ:$AQ,"REPARO FO"))</f>
        <v>0</v>
      </c>
      <c r="IU44" s="140">
        <f>(COUNTIFS('Estruturante Móvel'!$M:$M,$B42,'Estruturante Móvel'!$C:$C,"&lt;&gt;PREVISTO",'Estruturante Móvel'!$G:$G,IT$4,'Estruturante Móvel'!$L:$L,'CRONOGRAMA_CONST+MIGRACAO'!IJ$8))</f>
        <v>0</v>
      </c>
      <c r="IV44" s="139">
        <f>(COUNTIFS('Estruturante Móvel'!$M:$M,$B44,'Estruturante Móvel'!$AM:$AM,IV$4))-(COUNTIFS('Estruturante Móvel'!$M:$M,$B44,'Estruturante Móvel'!$AM:$AM,IV$4,'Estruturante Móvel'!$AQ:$AQ,"REPARO FO"))</f>
        <v>0</v>
      </c>
      <c r="IW44" s="140">
        <f>(COUNTIFS('Estruturante Móvel'!$M:$M,$B42,'Estruturante Móvel'!$C:$C,"&lt;&gt;PREVISTO",'Estruturante Móvel'!$G:$G,IV$4,'Estruturante Móvel'!$L:$L,'CRONOGRAMA_CONST+MIGRACAO'!IL$8))</f>
        <v>0</v>
      </c>
      <c r="IX44" s="139">
        <f>(COUNTIFS('Estruturante Móvel'!$M:$M,$B44,'Estruturante Móvel'!$AM:$AM,IX$4))-(COUNTIFS('Estruturante Móvel'!$M:$M,$B44,'Estruturante Móvel'!$AM:$AM,IX$4,'Estruturante Móvel'!$AQ:$AQ,"REPARO FO"))</f>
        <v>0</v>
      </c>
      <c r="IY44" s="140">
        <f>(COUNTIFS('Estruturante Móvel'!$M:$M,$B42,'Estruturante Móvel'!$C:$C,"&lt;&gt;PREVISTO",'Estruturante Móvel'!$G:$G,IX$4,'Estruturante Móvel'!$L:$L,'CRONOGRAMA_CONST+MIGRACAO'!IN$8))</f>
        <v>0</v>
      </c>
      <c r="IZ44" s="139">
        <f>(COUNTIFS('Estruturante Móvel'!$M:$M,$B44,'Estruturante Móvel'!$AM:$AM,IZ$4))-(COUNTIFS('Estruturante Móvel'!$M:$M,$B44,'Estruturante Móvel'!$AM:$AM,IZ$4,'Estruturante Móvel'!$AQ:$AQ,"REPARO FO"))</f>
        <v>0</v>
      </c>
      <c r="JA44" s="140">
        <f>(COUNTIFS('Estruturante Móvel'!$M:$M,$B42,'Estruturante Móvel'!$C:$C,"&lt;&gt;PREVISTO",'Estruturante Móvel'!$G:$G,IZ$4,'Estruturante Móvel'!$L:$L,'CRONOGRAMA_CONST+MIGRACAO'!IP$8))</f>
        <v>0</v>
      </c>
      <c r="JB44" s="139">
        <f>(COUNTIFS('Estruturante Móvel'!$M:$M,$B44,'Estruturante Móvel'!$AM:$AM,JB$4))-(COUNTIFS('Estruturante Móvel'!$M:$M,$B44,'Estruturante Móvel'!$AM:$AM,JB$4,'Estruturante Móvel'!$AQ:$AQ,"REPARO FO"))</f>
        <v>0</v>
      </c>
      <c r="JC44" s="140">
        <f>(COUNTIFS('Estruturante Móvel'!$M:$M,$B42,'Estruturante Móvel'!$C:$C,"&lt;&gt;PREVISTO",'Estruturante Móvel'!$G:$G,JB$4,'Estruturante Móvel'!$L:$L,'CRONOGRAMA_CONST+MIGRACAO'!IR$8))</f>
        <v>0</v>
      </c>
      <c r="JD44" s="139">
        <f>(COUNTIFS('Estruturante Móvel'!$M:$M,$B44,'Estruturante Móvel'!$AM:$AM,JD$4))-(COUNTIFS('Estruturante Móvel'!$M:$M,$B44,'Estruturante Móvel'!$AM:$AM,JD$4,'Estruturante Móvel'!$AQ:$AQ,"REPARO FO"))</f>
        <v>0</v>
      </c>
      <c r="JE44" s="140">
        <f>(COUNTIFS('Estruturante Móvel'!$M:$M,$B42,'Estruturante Móvel'!$C:$C,"&lt;&gt;PREVISTO",'Estruturante Móvel'!$G:$G,JD$4,'Estruturante Móvel'!$L:$L,'CRONOGRAMA_CONST+MIGRACAO'!IT$8))</f>
        <v>0</v>
      </c>
      <c r="JF44" s="139">
        <f>(COUNTIFS('Estruturante Móvel'!$M:$M,$B44,'Estruturante Móvel'!$AM:$AM,JF$4))-(COUNTIFS('Estruturante Móvel'!$M:$M,$B44,'Estruturante Móvel'!$AM:$AM,JF$4,'Estruturante Móvel'!$AQ:$AQ,"REPARO FO"))</f>
        <v>0</v>
      </c>
      <c r="JG44" s="140">
        <f>(COUNTIFS('Estruturante Móvel'!$M:$M,$B42,'Estruturante Móvel'!$C:$C,"&lt;&gt;PREVISTO",'Estruturante Móvel'!$G:$G,JF$4,'Estruturante Móvel'!$L:$L,'CRONOGRAMA_CONST+MIGRACAO'!IV$8))</f>
        <v>0</v>
      </c>
      <c r="JH44" s="139">
        <f>(COUNTIFS('Estruturante Móvel'!$M:$M,$B44,'Estruturante Móvel'!$AM:$AM,JH$4))-(COUNTIFS('Estruturante Móvel'!$M:$M,$B44,'Estruturante Móvel'!$AM:$AM,JH$4,'Estruturante Móvel'!$AQ:$AQ,"REPARO FO"))</f>
        <v>0</v>
      </c>
      <c r="JI44" s="140">
        <f>(COUNTIFS('Estruturante Móvel'!$M:$M,$B42,'Estruturante Móvel'!$C:$C,"&lt;&gt;PREVISTO",'Estruturante Móvel'!$G:$G,JH$4,'Estruturante Móvel'!$L:$L,'CRONOGRAMA_CONST+MIGRACAO'!IX$8))</f>
        <v>0</v>
      </c>
      <c r="JJ44" s="139">
        <f>(COUNTIFS('Estruturante Móvel'!$M:$M,$B44,'Estruturante Móvel'!$AM:$AM,JJ$4))-(COUNTIFS('Estruturante Móvel'!$M:$M,$B44,'Estruturante Móvel'!$AM:$AM,JJ$4,'Estruturante Móvel'!$AQ:$AQ,"REPARO FO"))</f>
        <v>0</v>
      </c>
      <c r="JK44" s="140">
        <f>(COUNTIFS('Estruturante Móvel'!$M:$M,$B42,'Estruturante Móvel'!$C:$C,"&lt;&gt;PREVISTO",'Estruturante Móvel'!$G:$G,JJ$4,'Estruturante Móvel'!$L:$L,'CRONOGRAMA_CONST+MIGRACAO'!IZ$8))</f>
        <v>0</v>
      </c>
      <c r="JL44" s="139">
        <f>(COUNTIFS('Estruturante Móvel'!$M:$M,$B44,'Estruturante Móvel'!$AM:$AM,JL$4))-(COUNTIFS('Estruturante Móvel'!$M:$M,$B44,'Estruturante Móvel'!$AM:$AM,JL$4,'Estruturante Móvel'!$AQ:$AQ,"REPARO FO"))</f>
        <v>0</v>
      </c>
      <c r="JM44" s="140">
        <f>(COUNTIFS('Estruturante Móvel'!$M:$M,$B42,'Estruturante Móvel'!$C:$C,"&lt;&gt;PREVISTO",'Estruturante Móvel'!$G:$G,JL$4,'Estruturante Móvel'!$L:$L,'CRONOGRAMA_CONST+MIGRACAO'!JB$8))</f>
        <v>0</v>
      </c>
      <c r="JN44" s="139">
        <f>(COUNTIFS('Estruturante Móvel'!$M:$M,$B44,'Estruturante Móvel'!$AM:$AM,JN$4))-(COUNTIFS('Estruturante Móvel'!$M:$M,$B44,'Estruturante Móvel'!$AM:$AM,JN$4,'Estruturante Móvel'!$AQ:$AQ,"REPARO FO"))</f>
        <v>0</v>
      </c>
      <c r="JO44" s="140">
        <f>(COUNTIFS('Estruturante Móvel'!$M:$M,$B42,'Estruturante Móvel'!$C:$C,"&lt;&gt;PREVISTO",'Estruturante Móvel'!$G:$G,JN$4,'Estruturante Móvel'!$L:$L,'CRONOGRAMA_CONST+MIGRACAO'!JD$8))</f>
        <v>0</v>
      </c>
      <c r="JP44" s="139">
        <f>(COUNTIFS('Estruturante Móvel'!$M:$M,$B44,'Estruturante Móvel'!$AM:$AM,JP$4))-(COUNTIFS('Estruturante Móvel'!$M:$M,$B44,'Estruturante Móvel'!$AM:$AM,JP$4,'Estruturante Móvel'!$AQ:$AQ,"REPARO FO"))</f>
        <v>0</v>
      </c>
      <c r="JQ44" s="140">
        <f>(COUNTIFS('Estruturante Móvel'!$M:$M,$B42,'Estruturante Móvel'!$C:$C,"&lt;&gt;PREVISTO",'Estruturante Móvel'!$G:$G,JP$4,'Estruturante Móvel'!$L:$L,'CRONOGRAMA_CONST+MIGRACAO'!JF$8))</f>
        <v>0</v>
      </c>
      <c r="JR44" s="139">
        <f>(COUNTIFS('Estruturante Móvel'!$M:$M,$B44,'Estruturante Móvel'!$AM:$AM,JR$4))-(COUNTIFS('Estruturante Móvel'!$M:$M,$B44,'Estruturante Móvel'!$AM:$AM,JR$4,'Estruturante Móvel'!$AQ:$AQ,"REPARO FO"))</f>
        <v>0</v>
      </c>
      <c r="JS44" s="140">
        <f>(COUNTIFS('Estruturante Móvel'!$M:$M,$B42,'Estruturante Móvel'!$C:$C,"&lt;&gt;PREVISTO",'Estruturante Móvel'!$G:$G,JR$4,'Estruturante Móvel'!$L:$L,'CRONOGRAMA_CONST+MIGRACAO'!JH$8))</f>
        <v>0</v>
      </c>
      <c r="JT44" s="139">
        <f>(COUNTIFS('Estruturante Móvel'!$M:$M,$B44,'Estruturante Móvel'!$AM:$AM,JT$4))-(COUNTIFS('Estruturante Móvel'!$M:$M,$B44,'Estruturante Móvel'!$AM:$AM,JT$4,'Estruturante Móvel'!$AQ:$AQ,"REPARO FO"))</f>
        <v>0</v>
      </c>
      <c r="JU44" s="140">
        <f>(COUNTIFS('Estruturante Móvel'!$M:$M,$B42,'Estruturante Móvel'!$C:$C,"&lt;&gt;PREVISTO",'Estruturante Móvel'!$G:$G,JT$4,'Estruturante Móvel'!$L:$L,'CRONOGRAMA_CONST+MIGRACAO'!JJ$8))</f>
        <v>0</v>
      </c>
      <c r="JV44" s="139">
        <f>(COUNTIFS('Estruturante Móvel'!$M:$M,$B44,'Estruturante Móvel'!$AM:$AM,JV$4))-(COUNTIFS('Estruturante Móvel'!$M:$M,$B44,'Estruturante Móvel'!$AM:$AM,JV$4,'Estruturante Móvel'!$AQ:$AQ,"REPARO FO"))</f>
        <v>0</v>
      </c>
      <c r="JW44" s="140">
        <f>(COUNTIFS('Estruturante Móvel'!$M:$M,$B42,'Estruturante Móvel'!$C:$C,"&lt;&gt;PREVISTO",'Estruturante Móvel'!$G:$G,JV$4,'Estruturante Móvel'!$L:$L,'CRONOGRAMA_CONST+MIGRACAO'!JL$8))</f>
        <v>0</v>
      </c>
      <c r="JX44" s="139">
        <f>(COUNTIFS('Estruturante Móvel'!$M:$M,$B44,'Estruturante Móvel'!$AM:$AM,JX$4))-(COUNTIFS('Estruturante Móvel'!$M:$M,$B44,'Estruturante Móvel'!$AM:$AM,JX$4,'Estruturante Móvel'!$AQ:$AQ,"REPARO FO"))</f>
        <v>0</v>
      </c>
      <c r="JY44" s="140">
        <f>(COUNTIFS('Estruturante Móvel'!$M:$M,$B42,'Estruturante Móvel'!$C:$C,"&lt;&gt;PREVISTO",'Estruturante Móvel'!$G:$G,JX$4,'Estruturante Móvel'!$L:$L,'CRONOGRAMA_CONST+MIGRACAO'!JN$8))</f>
        <v>0</v>
      </c>
      <c r="JZ44" s="139">
        <f>(COUNTIFS('Estruturante Móvel'!$M:$M,$B44,'Estruturante Móvel'!$AM:$AM,JZ$4))-(COUNTIFS('Estruturante Móvel'!$M:$M,$B44,'Estruturante Móvel'!$AM:$AM,JZ$4,'Estruturante Móvel'!$AQ:$AQ,"REPARO FO"))</f>
        <v>0</v>
      </c>
      <c r="KA44" s="140">
        <f>(COUNTIFS('Estruturante Móvel'!$M:$M,$B42,'Estruturante Móvel'!$C:$C,"&lt;&gt;PREVISTO",'Estruturante Móvel'!$G:$G,JZ$4,'Estruturante Móvel'!$L:$L,'CRONOGRAMA_CONST+MIGRACAO'!JP$8))</f>
        <v>0</v>
      </c>
      <c r="KB44" s="139">
        <f>(COUNTIFS('Estruturante Móvel'!$M:$M,$B44,'Estruturante Móvel'!$AM:$AM,KB$4))-(COUNTIFS('Estruturante Móvel'!$M:$M,$B44,'Estruturante Móvel'!$AM:$AM,KB$4,'Estruturante Móvel'!$AQ:$AQ,"REPARO FO"))</f>
        <v>0</v>
      </c>
      <c r="KC44" s="140">
        <f>(COUNTIFS('Estruturante Móvel'!$M:$M,$B42,'Estruturante Móvel'!$C:$C,"&lt;&gt;PREVISTO",'Estruturante Móvel'!$G:$G,KB$4,'Estruturante Móvel'!$L:$L,'CRONOGRAMA_CONST+MIGRACAO'!JR$8))</f>
        <v>0</v>
      </c>
      <c r="KD44" s="139">
        <f>(COUNTIFS('Estruturante Móvel'!$M:$M,$B44,'Estruturante Móvel'!$AM:$AM,KD$4))-(COUNTIFS('Estruturante Móvel'!$M:$M,$B44,'Estruturante Móvel'!$AM:$AM,KD$4,'Estruturante Móvel'!$AQ:$AQ,"REPARO FO"))</f>
        <v>0</v>
      </c>
      <c r="KE44" s="140">
        <f>(COUNTIFS('Estruturante Móvel'!$M:$M,$B42,'Estruturante Móvel'!$C:$C,"&lt;&gt;PREVISTO",'Estruturante Móvel'!$G:$G,KD$4,'Estruturante Móvel'!$L:$L,'CRONOGRAMA_CONST+MIGRACAO'!JT$8))</f>
        <v>0</v>
      </c>
      <c r="KF44" s="139">
        <f>(COUNTIFS('Estruturante Móvel'!$M:$M,$B44,'Estruturante Móvel'!$AM:$AM,KF$4))-(COUNTIFS('Estruturante Móvel'!$M:$M,$B44,'Estruturante Móvel'!$AM:$AM,KF$4,'Estruturante Móvel'!$AQ:$AQ,"REPARO FO"))</f>
        <v>0</v>
      </c>
      <c r="KG44" s="140">
        <f>(COUNTIFS('Estruturante Móvel'!$M:$M,$B42,'Estruturante Móvel'!$C:$C,"&lt;&gt;PREVISTO",'Estruturante Móvel'!$G:$G,KF$4,'Estruturante Móvel'!$L:$L,'CRONOGRAMA_CONST+MIGRACAO'!JV$8))</f>
        <v>0</v>
      </c>
      <c r="KH44" s="139">
        <f>(COUNTIFS('Estruturante Móvel'!$M:$M,$B44,'Estruturante Móvel'!$AM:$AM,KH$4))-(COUNTIFS('Estruturante Móvel'!$M:$M,$B44,'Estruturante Móvel'!$AM:$AM,KH$4,'Estruturante Móvel'!$AQ:$AQ,"REPARO FO"))</f>
        <v>0</v>
      </c>
      <c r="KI44" s="140">
        <f>(COUNTIFS('Estruturante Móvel'!$M:$M,$B42,'Estruturante Móvel'!$C:$C,"&lt;&gt;PREVISTO",'Estruturante Móvel'!$G:$G,KH$4,'Estruturante Móvel'!$L:$L,'CRONOGRAMA_CONST+MIGRACAO'!JX$8))</f>
        <v>0</v>
      </c>
      <c r="KJ44" s="139">
        <f>(COUNTIFS('Estruturante Móvel'!$M:$M,$B44,'Estruturante Móvel'!$AM:$AM,KJ$4))-(COUNTIFS('Estruturante Móvel'!$M:$M,$B44,'Estruturante Móvel'!$AM:$AM,KJ$4,'Estruturante Móvel'!$AQ:$AQ,"REPARO FO"))</f>
        <v>0</v>
      </c>
      <c r="KK44" s="140">
        <f>(COUNTIFS('Estruturante Móvel'!$M:$M,$B42,'Estruturante Móvel'!$C:$C,"&lt;&gt;PREVISTO",'Estruturante Móvel'!$G:$G,KJ$4,'Estruturante Móvel'!$L:$L,'CRONOGRAMA_CONST+MIGRACAO'!JZ$8))</f>
        <v>0</v>
      </c>
      <c r="KL44" s="139">
        <f>(COUNTIFS('Estruturante Móvel'!$M:$M,$B44,'Estruturante Móvel'!$AM:$AM,KL$4))-(COUNTIFS('Estruturante Móvel'!$M:$M,$B44,'Estruturante Móvel'!$AM:$AM,KL$4,'Estruturante Móvel'!$AQ:$AQ,"REPARO FO"))</f>
        <v>0</v>
      </c>
      <c r="KM44" s="140">
        <f>(COUNTIFS('Estruturante Móvel'!$M:$M,$B42,'Estruturante Móvel'!$C:$C,"&lt;&gt;PREVISTO",'Estruturante Móvel'!$G:$G,KL$4,'Estruturante Móvel'!$L:$L,'CRONOGRAMA_CONST+MIGRACAO'!KB$8))</f>
        <v>0</v>
      </c>
      <c r="KN44" s="139">
        <f>(COUNTIFS('Estruturante Móvel'!$M:$M,$B44,'Estruturante Móvel'!$AM:$AM,KN$4))-(COUNTIFS('Estruturante Móvel'!$M:$M,$B44,'Estruturante Móvel'!$AM:$AM,KN$4,'Estruturante Móvel'!$AQ:$AQ,"REPARO FO"))</f>
        <v>0</v>
      </c>
      <c r="KO44" s="140">
        <f>(COUNTIFS('Estruturante Móvel'!$M:$M,$B42,'Estruturante Móvel'!$C:$C,"&lt;&gt;PREVISTO",'Estruturante Móvel'!$G:$G,KN$4,'Estruturante Móvel'!$L:$L,'CRONOGRAMA_CONST+MIGRACAO'!KD$8))</f>
        <v>0</v>
      </c>
      <c r="KP44" s="139">
        <f>(COUNTIFS('Estruturante Móvel'!$M:$M,$B44,'Estruturante Móvel'!$AM:$AM,KP$4))-(COUNTIFS('Estruturante Móvel'!$M:$M,$B44,'Estruturante Móvel'!$AM:$AM,KP$4,'Estruturante Móvel'!$AQ:$AQ,"REPARO FO"))</f>
        <v>0</v>
      </c>
      <c r="KQ44" s="140">
        <f>(COUNTIFS('Estruturante Móvel'!$M:$M,$B42,'Estruturante Móvel'!$C:$C,"&lt;&gt;PREVISTO",'Estruturante Móvel'!$G:$G,KP$4,'Estruturante Móvel'!$L:$L,'CRONOGRAMA_CONST+MIGRACAO'!KF$8))</f>
        <v>0</v>
      </c>
      <c r="KR44" s="139">
        <f>(COUNTIFS('Estruturante Móvel'!$M:$M,$B44,'Estruturante Móvel'!$AM:$AM,KR$4))-(COUNTIFS('Estruturante Móvel'!$M:$M,$B44,'Estruturante Móvel'!$AM:$AM,KR$4,'Estruturante Móvel'!$AQ:$AQ,"REPARO FO"))</f>
        <v>0</v>
      </c>
      <c r="KS44" s="140">
        <f>(COUNTIFS('Estruturante Móvel'!$M:$M,$B42,'Estruturante Móvel'!$C:$C,"&lt;&gt;PREVISTO",'Estruturante Móvel'!$G:$G,KR$4,'Estruturante Móvel'!$L:$L,'CRONOGRAMA_CONST+MIGRACAO'!KH$8))</f>
        <v>0</v>
      </c>
      <c r="KT44" s="139">
        <f>(COUNTIFS('Estruturante Móvel'!$M:$M,$B44,'Estruturante Móvel'!$AM:$AM,KT$4))-(COUNTIFS('Estruturante Móvel'!$M:$M,$B44,'Estruturante Móvel'!$AM:$AM,KT$4,'Estruturante Móvel'!$AQ:$AQ,"REPARO FO"))</f>
        <v>0</v>
      </c>
      <c r="KU44" s="140">
        <f>(COUNTIFS('Estruturante Móvel'!$M:$M,$B42,'Estruturante Móvel'!$C:$C,"&lt;&gt;PREVISTO",'Estruturante Móvel'!$G:$G,KT$4,'Estruturante Móvel'!$L:$L,'CRONOGRAMA_CONST+MIGRACAO'!KJ$8))</f>
        <v>0</v>
      </c>
      <c r="KV44" s="139">
        <f>(COUNTIFS('Estruturante Móvel'!$M:$M,$B44,'Estruturante Móvel'!$AM:$AM,KV$4))-(COUNTIFS('Estruturante Móvel'!$M:$M,$B44,'Estruturante Móvel'!$AM:$AM,KV$4,'Estruturante Móvel'!$AQ:$AQ,"REPARO FO"))</f>
        <v>0</v>
      </c>
      <c r="KW44" s="140">
        <f>(COUNTIFS('Estruturante Móvel'!$M:$M,$B42,'Estruturante Móvel'!$C:$C,"&lt;&gt;PREVISTO",'Estruturante Móvel'!$G:$G,KV$4,'Estruturante Móvel'!$L:$L,'CRONOGRAMA_CONST+MIGRACAO'!KL$8))</f>
        <v>0</v>
      </c>
      <c r="KX44" s="139">
        <f>(COUNTIFS('Estruturante Móvel'!$M:$M,$B44,'Estruturante Móvel'!$AM:$AM,KX$4))-(COUNTIFS('Estruturante Móvel'!$M:$M,$B44,'Estruturante Móvel'!$AM:$AM,KX$4,'Estruturante Móvel'!$AQ:$AQ,"REPARO FO"))</f>
        <v>0</v>
      </c>
      <c r="KY44" s="140">
        <f>(COUNTIFS('Estruturante Móvel'!$M:$M,$B42,'Estruturante Móvel'!$C:$C,"&lt;&gt;PREVISTO",'Estruturante Móvel'!$G:$G,KX$4,'Estruturante Móvel'!$L:$L,'CRONOGRAMA_CONST+MIGRACAO'!KN$8))</f>
        <v>0</v>
      </c>
      <c r="KZ44" s="139">
        <f>(COUNTIFS('Estruturante Móvel'!$M:$M,$B44,'Estruturante Móvel'!$AM:$AM,KZ$4))-(COUNTIFS('Estruturante Móvel'!$M:$M,$B44,'Estruturante Móvel'!$AM:$AM,KZ$4,'Estruturante Móvel'!$AQ:$AQ,"REPARO FO"))</f>
        <v>0</v>
      </c>
      <c r="LA44" s="140">
        <f>(COUNTIFS('Estruturante Móvel'!$M:$M,$B42,'Estruturante Móvel'!$C:$C,"&lt;&gt;PREVISTO",'Estruturante Móvel'!$G:$G,KZ$4,'Estruturante Móvel'!$L:$L,'CRONOGRAMA_CONST+MIGRACAO'!KP$8))</f>
        <v>0</v>
      </c>
      <c r="LB44" s="139">
        <f>(COUNTIFS('Estruturante Móvel'!$M:$M,$B44,'Estruturante Móvel'!$AM:$AM,LB$4))-(COUNTIFS('Estruturante Móvel'!$M:$M,$B44,'Estruturante Móvel'!$AM:$AM,LB$4,'Estruturante Móvel'!$AQ:$AQ,"REPARO FO"))</f>
        <v>0</v>
      </c>
      <c r="LC44" s="140">
        <f>(COUNTIFS('Estruturante Móvel'!$M:$M,$B42,'Estruturante Móvel'!$C:$C,"&lt;&gt;PREVISTO",'Estruturante Móvel'!$G:$G,LB$4,'Estruturante Móvel'!$L:$L,'CRONOGRAMA_CONST+MIGRACAO'!KR$8))</f>
        <v>0</v>
      </c>
      <c r="LD44" s="139">
        <f>(COUNTIFS('Estruturante Móvel'!$M:$M,$B44,'Estruturante Móvel'!$AM:$AM,LD$4))-(COUNTIFS('Estruturante Móvel'!$M:$M,$B44,'Estruturante Móvel'!$AM:$AM,LD$4,'Estruturante Móvel'!$AQ:$AQ,"REPARO FO"))</f>
        <v>0</v>
      </c>
      <c r="LE44" s="140">
        <f>(COUNTIFS('Estruturante Móvel'!$M:$M,$B42,'Estruturante Móvel'!$C:$C,"&lt;&gt;PREVISTO",'Estruturante Móvel'!$G:$G,LD$4,'Estruturante Móvel'!$L:$L,'CRONOGRAMA_CONST+MIGRACAO'!KT$8))</f>
        <v>0</v>
      </c>
      <c r="LF44" s="139">
        <f>(COUNTIFS('Estruturante Móvel'!$M:$M,$B44,'Estruturante Móvel'!$AM:$AM,LF$4))-(COUNTIFS('Estruturante Móvel'!$M:$M,$B44,'Estruturante Móvel'!$AM:$AM,LF$4,'Estruturante Móvel'!$AQ:$AQ,"REPARO FO"))</f>
        <v>0</v>
      </c>
      <c r="LG44" s="140">
        <f>(COUNTIFS('Estruturante Móvel'!$M:$M,$B42,'Estruturante Móvel'!$C:$C,"&lt;&gt;PREVISTO",'Estruturante Móvel'!$G:$G,LF$4,'Estruturante Móvel'!$L:$L,'CRONOGRAMA_CONST+MIGRACAO'!KV$8))</f>
        <v>0</v>
      </c>
      <c r="LH44" s="139">
        <f>(COUNTIFS('Estruturante Móvel'!$M:$M,$B44,'Estruturante Móvel'!$AM:$AM,LH$4))-(COUNTIFS('Estruturante Móvel'!$M:$M,$B44,'Estruturante Móvel'!$AM:$AM,LH$4,'Estruturante Móvel'!$AQ:$AQ,"REPARO FO"))</f>
        <v>0</v>
      </c>
      <c r="LI44" s="140">
        <f>(COUNTIFS('Estruturante Móvel'!$M:$M,$B42,'Estruturante Móvel'!$C:$C,"&lt;&gt;PREVISTO",'Estruturante Móvel'!$G:$G,LH$4,'Estruturante Móvel'!$L:$L,'CRONOGRAMA_CONST+MIGRACAO'!KX$8))</f>
        <v>0</v>
      </c>
      <c r="LJ44" s="139">
        <f>(COUNTIFS('Estruturante Móvel'!$M:$M,$B44,'Estruturante Móvel'!$AM:$AM,LJ$4))-(COUNTIFS('Estruturante Móvel'!$M:$M,$B44,'Estruturante Móvel'!$AM:$AM,LJ$4,'Estruturante Móvel'!$AQ:$AQ,"REPARO FO"))</f>
        <v>0</v>
      </c>
      <c r="LK44" s="140">
        <f>(COUNTIFS('Estruturante Móvel'!$M:$M,$B42,'Estruturante Móvel'!$C:$C,"&lt;&gt;PREVISTO",'Estruturante Móvel'!$G:$G,LJ$4,'Estruturante Móvel'!$L:$L,'CRONOGRAMA_CONST+MIGRACAO'!KZ$8))</f>
        <v>0</v>
      </c>
      <c r="LL44" s="139">
        <f>(COUNTIFS('Estruturante Móvel'!$M:$M,$B44,'Estruturante Móvel'!$AM:$AM,LL$4))-(COUNTIFS('Estruturante Móvel'!$M:$M,$B44,'Estruturante Móvel'!$AM:$AM,LL$4,'Estruturante Móvel'!$AQ:$AQ,"REPARO FO"))</f>
        <v>0</v>
      </c>
      <c r="LM44" s="140">
        <f>(COUNTIFS('Estruturante Móvel'!$M:$M,$B42,'Estruturante Móvel'!$C:$C,"&lt;&gt;PREVISTO",'Estruturante Móvel'!$G:$G,LL$4,'Estruturante Móvel'!$L:$L,'CRONOGRAMA_CONST+MIGRACAO'!LB$8))</f>
        <v>0</v>
      </c>
      <c r="LN44" s="139">
        <f>(COUNTIFS('Estruturante Móvel'!$M:$M,$B44,'Estruturante Móvel'!$AM:$AM,LN$4))-(COUNTIFS('Estruturante Móvel'!$M:$M,$B44,'Estruturante Móvel'!$AM:$AM,LN$4,'Estruturante Móvel'!$AQ:$AQ,"REPARO FO"))</f>
        <v>0</v>
      </c>
      <c r="LO44" s="140">
        <f>(COUNTIFS('Estruturante Móvel'!$M:$M,$B42,'Estruturante Móvel'!$C:$C,"&lt;&gt;PREVISTO",'Estruturante Móvel'!$G:$G,LN$4,'Estruturante Móvel'!$L:$L,'CRONOGRAMA_CONST+MIGRACAO'!LD$8))</f>
        <v>0</v>
      </c>
      <c r="LP44" s="139">
        <f>(COUNTIFS('Estruturante Móvel'!$M:$M,$B44,'Estruturante Móvel'!$AM:$AM,LP$4))-(COUNTIFS('Estruturante Móvel'!$M:$M,$B44,'Estruturante Móvel'!$AM:$AM,LP$4,'Estruturante Móvel'!$AQ:$AQ,"REPARO FO"))</f>
        <v>0</v>
      </c>
      <c r="LQ44" s="140">
        <f>(COUNTIFS('Estruturante Móvel'!$M:$M,$B42,'Estruturante Móvel'!$C:$C,"&lt;&gt;PREVISTO",'Estruturante Móvel'!$G:$G,LP$4,'Estruturante Móvel'!$L:$L,'CRONOGRAMA_CONST+MIGRACAO'!LF$8))</f>
        <v>0</v>
      </c>
      <c r="LR44" s="139">
        <f>(COUNTIFS('Estruturante Móvel'!$M:$M,$B44,'Estruturante Móvel'!$AM:$AM,LR$4))-(COUNTIFS('Estruturante Móvel'!$M:$M,$B44,'Estruturante Móvel'!$AM:$AM,LR$4,'Estruturante Móvel'!$AQ:$AQ,"REPARO FO"))</f>
        <v>0</v>
      </c>
      <c r="LS44" s="140">
        <f>(COUNTIFS('Estruturante Móvel'!$M:$M,$B42,'Estruturante Móvel'!$C:$C,"&lt;&gt;PREVISTO",'Estruturante Móvel'!$G:$G,LR$4,'Estruturante Móvel'!$L:$L,'CRONOGRAMA_CONST+MIGRACAO'!LH$8))</f>
        <v>0</v>
      </c>
      <c r="LT44" s="139">
        <f>(COUNTIFS('Estruturante Móvel'!$M:$M,$B44,'Estruturante Móvel'!$AM:$AM,LT$4))-(COUNTIFS('Estruturante Móvel'!$M:$M,$B44,'Estruturante Móvel'!$AM:$AM,LT$4,'Estruturante Móvel'!$AQ:$AQ,"REPARO FO"))</f>
        <v>0</v>
      </c>
      <c r="LU44" s="140">
        <f>(COUNTIFS('Estruturante Móvel'!$M:$M,$B42,'Estruturante Móvel'!$C:$C,"&lt;&gt;PREVISTO",'Estruturante Móvel'!$G:$G,LT$4,'Estruturante Móvel'!$L:$L,'CRONOGRAMA_CONST+MIGRACAO'!LJ$8))</f>
        <v>0</v>
      </c>
      <c r="LV44" s="139">
        <f>(COUNTIFS('Estruturante Móvel'!$M:$M,$B44,'Estruturante Móvel'!$AM:$AM,LV$4))-(COUNTIFS('Estruturante Móvel'!$M:$M,$B44,'Estruturante Móvel'!$AM:$AM,LV$4,'Estruturante Móvel'!$AQ:$AQ,"REPARO FO"))</f>
        <v>0</v>
      </c>
      <c r="LW44" s="140">
        <f>(COUNTIFS('Estruturante Móvel'!$M:$M,$B42,'Estruturante Móvel'!$C:$C,"&lt;&gt;PREVISTO",'Estruturante Móvel'!$G:$G,LV$4,'Estruturante Móvel'!$L:$L,'CRONOGRAMA_CONST+MIGRACAO'!LL$8))</f>
        <v>0</v>
      </c>
      <c r="LX44" s="139">
        <f>(COUNTIFS('Estruturante Móvel'!$M:$M,$B44,'Estruturante Móvel'!$AM:$AM,LX$4))-(COUNTIFS('Estruturante Móvel'!$M:$M,$B44,'Estruturante Móvel'!$AM:$AM,LX$4,'Estruturante Móvel'!$AQ:$AQ,"REPARO FO"))</f>
        <v>0</v>
      </c>
      <c r="LY44" s="140">
        <f>(COUNTIFS('Estruturante Móvel'!$M:$M,$B42,'Estruturante Móvel'!$C:$C,"&lt;&gt;PREVISTO",'Estruturante Móvel'!$G:$G,LX$4,'Estruturante Móvel'!$L:$L,'CRONOGRAMA_CONST+MIGRACAO'!LN$8))</f>
        <v>0</v>
      </c>
      <c r="LZ44" s="139">
        <f>(COUNTIFS('Estruturante Móvel'!$M:$M,$B44,'Estruturante Móvel'!$AM:$AM,LZ$4))-(COUNTIFS('Estruturante Móvel'!$M:$M,$B44,'Estruturante Móvel'!$AM:$AM,LZ$4,'Estruturante Móvel'!$AQ:$AQ,"REPARO FO"))</f>
        <v>0</v>
      </c>
      <c r="MA44" s="140">
        <f>(COUNTIFS('Estruturante Móvel'!$M:$M,$B42,'Estruturante Móvel'!$C:$C,"&lt;&gt;PREVISTO",'Estruturante Móvel'!$G:$G,LZ$4,'Estruturante Móvel'!$L:$L,'CRONOGRAMA_CONST+MIGRACAO'!LP$8))</f>
        <v>0</v>
      </c>
      <c r="MB44" s="139">
        <f>(COUNTIFS('Estruturante Móvel'!$M:$M,$B44,'Estruturante Móvel'!$AM:$AM,MB$4))-(COUNTIFS('Estruturante Móvel'!$M:$M,$B44,'Estruturante Móvel'!$AM:$AM,MB$4,'Estruturante Móvel'!$AQ:$AQ,"REPARO FO"))</f>
        <v>0</v>
      </c>
      <c r="MC44" s="140">
        <f>(COUNTIFS('Estruturante Móvel'!$M:$M,$B42,'Estruturante Móvel'!$C:$C,"&lt;&gt;PREVISTO",'Estruturante Móvel'!$G:$G,MB$4,'Estruturante Móvel'!$L:$L,'CRONOGRAMA_CONST+MIGRACAO'!LR$8))</f>
        <v>0</v>
      </c>
      <c r="MD44" s="139">
        <f>(COUNTIFS('Estruturante Móvel'!$M:$M,$B44,'Estruturante Móvel'!$AM:$AM,MD$4))-(COUNTIFS('Estruturante Móvel'!$M:$M,$B44,'Estruturante Móvel'!$AM:$AM,MD$4,'Estruturante Móvel'!$AQ:$AQ,"REPARO FO"))</f>
        <v>0</v>
      </c>
      <c r="ME44" s="140">
        <f>(COUNTIFS('Estruturante Móvel'!$M:$M,$B42,'Estruturante Móvel'!$C:$C,"&lt;&gt;PREVISTO",'Estruturante Móvel'!$G:$G,MD$4,'Estruturante Móvel'!$L:$L,'CRONOGRAMA_CONST+MIGRACAO'!LT$8))</f>
        <v>0</v>
      </c>
      <c r="MF44" s="139">
        <f>(COUNTIFS('Estruturante Móvel'!$M:$M,$B44,'Estruturante Móvel'!$AM:$AM,MF$4))-(COUNTIFS('Estruturante Móvel'!$M:$M,$B44,'Estruturante Móvel'!$AM:$AM,MF$4,'Estruturante Móvel'!$AQ:$AQ,"REPARO FO"))</f>
        <v>0</v>
      </c>
      <c r="MG44" s="140">
        <f>(COUNTIFS('Estruturante Móvel'!$M:$M,$B42,'Estruturante Móvel'!$C:$C,"&lt;&gt;PREVISTO",'Estruturante Móvel'!$G:$G,MF$4,'Estruturante Móvel'!$L:$L,'CRONOGRAMA_CONST+MIGRACAO'!LV$8))</f>
        <v>0</v>
      </c>
      <c r="MH44" s="139">
        <f>(COUNTIFS('Estruturante Móvel'!$M:$M,$B44,'Estruturante Móvel'!$AM:$AM,MH$4))-(COUNTIFS('Estruturante Móvel'!$M:$M,$B44,'Estruturante Móvel'!$AM:$AM,MH$4,'Estruturante Móvel'!$AQ:$AQ,"REPARO FO"))</f>
        <v>0</v>
      </c>
      <c r="MI44" s="140">
        <f>(COUNTIFS('Estruturante Móvel'!$M:$M,$B42,'Estruturante Móvel'!$C:$C,"&lt;&gt;PREVISTO",'Estruturante Móvel'!$G:$G,MH$4,'Estruturante Móvel'!$L:$L,'CRONOGRAMA_CONST+MIGRACAO'!LX$8))</f>
        <v>0</v>
      </c>
      <c r="MJ44" s="139">
        <f>(COUNTIFS('Estruturante Móvel'!$M:$M,$B44,'Estruturante Móvel'!$AM:$AM,MJ$4))-(COUNTIFS('Estruturante Móvel'!$M:$M,$B44,'Estruturante Móvel'!$AM:$AM,MJ$4,'Estruturante Móvel'!$AQ:$AQ,"REPARO FO"))</f>
        <v>0</v>
      </c>
      <c r="MK44" s="140">
        <f>(COUNTIFS('Estruturante Móvel'!$M:$M,$B42,'Estruturante Móvel'!$C:$C,"&lt;&gt;PREVISTO",'Estruturante Móvel'!$G:$G,MJ$4,'Estruturante Móvel'!$L:$L,'CRONOGRAMA_CONST+MIGRACAO'!LZ$8))</f>
        <v>0</v>
      </c>
      <c r="ML44" s="139">
        <f>(COUNTIFS('Estruturante Móvel'!$M:$M,$B44,'Estruturante Móvel'!$AM:$AM,ML$4))-(COUNTIFS('Estruturante Móvel'!$M:$M,$B44,'Estruturante Móvel'!$AM:$AM,ML$4,'Estruturante Móvel'!$AQ:$AQ,"REPARO FO"))</f>
        <v>0</v>
      </c>
      <c r="MM44" s="140">
        <f>(COUNTIFS('Estruturante Móvel'!$M:$M,$B42,'Estruturante Móvel'!$C:$C,"&lt;&gt;PREVISTO",'Estruturante Móvel'!$G:$G,ML$4,'Estruturante Móvel'!$L:$L,'CRONOGRAMA_CONST+MIGRACAO'!MB$8))</f>
        <v>0</v>
      </c>
      <c r="MN44" s="139">
        <f>(COUNTIFS('Estruturante Móvel'!$M:$M,$B44,'Estruturante Móvel'!$AM:$AM,MN$4))-(COUNTIFS('Estruturante Móvel'!$M:$M,$B44,'Estruturante Móvel'!$AM:$AM,MN$4,'Estruturante Móvel'!$AQ:$AQ,"REPARO FO"))</f>
        <v>0</v>
      </c>
      <c r="MO44" s="140">
        <f>(COUNTIFS('Estruturante Móvel'!$M:$M,$B42,'Estruturante Móvel'!$C:$C,"&lt;&gt;PREVISTO",'Estruturante Móvel'!$G:$G,MN$4,'Estruturante Móvel'!$L:$L,'CRONOGRAMA_CONST+MIGRACAO'!MD$8))</f>
        <v>0</v>
      </c>
      <c r="MP44" s="139">
        <f>(COUNTIFS('Estruturante Móvel'!$M:$M,$B44,'Estruturante Móvel'!$AM:$AM,MP$4))-(COUNTIFS('Estruturante Móvel'!$M:$M,$B44,'Estruturante Móvel'!$AM:$AM,MP$4,'Estruturante Móvel'!$AQ:$AQ,"REPARO FO"))</f>
        <v>0</v>
      </c>
      <c r="MQ44" s="140">
        <f>(COUNTIFS('Estruturante Móvel'!$M:$M,$B42,'Estruturante Móvel'!$C:$C,"&lt;&gt;PREVISTO",'Estruturante Móvel'!$G:$G,MP$4,'Estruturante Móvel'!$L:$L,'CRONOGRAMA_CONST+MIGRACAO'!MF$8))</f>
        <v>0</v>
      </c>
      <c r="MR44" s="139">
        <f>(COUNTIFS('Estruturante Móvel'!$M:$M,$B44,'Estruturante Móvel'!$AM:$AM,MR$4))-(COUNTIFS('Estruturante Móvel'!$M:$M,$B44,'Estruturante Móvel'!$AM:$AM,MR$4,'Estruturante Móvel'!$AQ:$AQ,"REPARO FO"))</f>
        <v>0</v>
      </c>
      <c r="MS44" s="140">
        <f>(COUNTIFS('Estruturante Móvel'!$M:$M,$B42,'Estruturante Móvel'!$C:$C,"&lt;&gt;PREVISTO",'Estruturante Móvel'!$G:$G,MR$4,'Estruturante Móvel'!$L:$L,'CRONOGRAMA_CONST+MIGRACAO'!MH$8))</f>
        <v>0</v>
      </c>
      <c r="MT44" s="139">
        <f>(COUNTIFS('Estruturante Móvel'!$M:$M,$B44,'Estruturante Móvel'!$AM:$AM,MT$4))-(COUNTIFS('Estruturante Móvel'!$M:$M,$B44,'Estruturante Móvel'!$AM:$AM,MT$4,'Estruturante Móvel'!$AQ:$AQ,"REPARO FO"))</f>
        <v>0</v>
      </c>
      <c r="MU44" s="140">
        <f>(COUNTIFS('Estruturante Móvel'!$M:$M,$B42,'Estruturante Móvel'!$C:$C,"&lt;&gt;PREVISTO",'Estruturante Móvel'!$G:$G,MT$4,'Estruturante Móvel'!$L:$L,'CRONOGRAMA_CONST+MIGRACAO'!MJ$8))</f>
        <v>0</v>
      </c>
      <c r="MV44" s="139">
        <f>(COUNTIFS('Estruturante Móvel'!$M:$M,$B44,'Estruturante Móvel'!$AM:$AM,MV$4))-(COUNTIFS('Estruturante Móvel'!$M:$M,$B44,'Estruturante Móvel'!$AM:$AM,MV$4,'Estruturante Móvel'!$AQ:$AQ,"REPARO FO"))</f>
        <v>0</v>
      </c>
      <c r="MW44" s="140">
        <f>(COUNTIFS('Estruturante Móvel'!$M:$M,$B42,'Estruturante Móvel'!$C:$C,"&lt;&gt;PREVISTO",'Estruturante Móvel'!$G:$G,MV$4,'Estruturante Móvel'!$L:$L,'CRONOGRAMA_CONST+MIGRACAO'!ML$8))</f>
        <v>0</v>
      </c>
      <c r="MX44" s="139">
        <f>(COUNTIFS('Estruturante Móvel'!$M:$M,$B44,'Estruturante Móvel'!$AM:$AM,MX$4))-(COUNTIFS('Estruturante Móvel'!$M:$M,$B44,'Estruturante Móvel'!$AM:$AM,MX$4,'Estruturante Móvel'!$AQ:$AQ,"REPARO FO"))</f>
        <v>0</v>
      </c>
      <c r="MY44" s="140">
        <f>(COUNTIFS('Estruturante Móvel'!$M:$M,$B42,'Estruturante Móvel'!$C:$C,"&lt;&gt;PREVISTO",'Estruturante Móvel'!$G:$G,MX$4,'Estruturante Móvel'!$L:$L,'CRONOGRAMA_CONST+MIGRACAO'!MN$8))</f>
        <v>0</v>
      </c>
      <c r="MZ44" s="139">
        <f>(COUNTIFS('Estruturante Móvel'!$M:$M,$B44,'Estruturante Móvel'!$AM:$AM,MZ$4))-(COUNTIFS('Estruturante Móvel'!$M:$M,$B44,'Estruturante Móvel'!$AM:$AM,MZ$4,'Estruturante Móvel'!$AQ:$AQ,"REPARO FO"))</f>
        <v>0</v>
      </c>
      <c r="NA44" s="140">
        <f>(COUNTIFS('Estruturante Móvel'!$M:$M,$B42,'Estruturante Móvel'!$C:$C,"&lt;&gt;PREVISTO",'Estruturante Móvel'!$G:$G,MZ$4,'Estruturante Móvel'!$L:$L,'CRONOGRAMA_CONST+MIGRACAO'!MP$8))</f>
        <v>0</v>
      </c>
      <c r="NB44" s="139">
        <f>(COUNTIFS('Estruturante Móvel'!$M:$M,$B44,'Estruturante Móvel'!$AM:$AM,NB$4))-(COUNTIFS('Estruturante Móvel'!$M:$M,$B44,'Estruturante Móvel'!$AM:$AM,NB$4,'Estruturante Móvel'!$AQ:$AQ,"REPARO FO"))</f>
        <v>0</v>
      </c>
      <c r="NC44" s="140">
        <f>(COUNTIFS('Estruturante Móvel'!$M:$M,$B42,'Estruturante Móvel'!$C:$C,"&lt;&gt;PREVISTO",'Estruturante Móvel'!$G:$G,NB$4,'Estruturante Móvel'!$L:$L,'CRONOGRAMA_CONST+MIGRACAO'!MR$8))</f>
        <v>0</v>
      </c>
      <c r="ND44" s="139">
        <f>(COUNTIFS('Estruturante Móvel'!$M:$M,$B44,'Estruturante Móvel'!$AM:$AM,ND$4))-(COUNTIFS('Estruturante Móvel'!$M:$M,$B44,'Estruturante Móvel'!$AM:$AM,ND$4,'Estruturante Móvel'!$AQ:$AQ,"REPARO FO"))</f>
        <v>0</v>
      </c>
      <c r="NE44" s="140">
        <f>(COUNTIFS('Estruturante Móvel'!$M:$M,$B42,'Estruturante Móvel'!$C:$C,"&lt;&gt;PREVISTO",'Estruturante Móvel'!$G:$G,ND$4,'Estruturante Móvel'!$L:$L,'CRONOGRAMA_CONST+MIGRACAO'!MT$8))</f>
        <v>0</v>
      </c>
      <c r="NF44" s="139">
        <f>(COUNTIFS('Estruturante Móvel'!$M:$M,$B44,'Estruturante Móvel'!$AM:$AM,NF$4))-(COUNTIFS('Estruturante Móvel'!$M:$M,$B44,'Estruturante Móvel'!$AM:$AM,NF$4,'Estruturante Móvel'!$AQ:$AQ,"REPARO FO"))</f>
        <v>0</v>
      </c>
      <c r="NG44" s="140">
        <f>(COUNTIFS('Estruturante Móvel'!$M:$M,$B42,'Estruturante Móvel'!$C:$C,"&lt;&gt;PREVISTO",'Estruturante Móvel'!$G:$G,NF$4,'Estruturante Móvel'!$L:$L,'CRONOGRAMA_CONST+MIGRACAO'!MV$8))</f>
        <v>0</v>
      </c>
      <c r="NH44" s="139">
        <f>(COUNTIFS('Estruturante Móvel'!$M:$M,$B44,'Estruturante Móvel'!$AM:$AM,NH$4))-(COUNTIFS('Estruturante Móvel'!$M:$M,$B44,'Estruturante Móvel'!$AM:$AM,NH$4,'Estruturante Móvel'!$AQ:$AQ,"REPARO FO"))</f>
        <v>0</v>
      </c>
      <c r="NI44" s="140">
        <f>(COUNTIFS('Estruturante Móvel'!$M:$M,$B42,'Estruturante Móvel'!$C:$C,"&lt;&gt;PREVISTO",'Estruturante Móvel'!$G:$G,NH$4,'Estruturante Móvel'!$L:$L,'CRONOGRAMA_CONST+MIGRACAO'!MX$8))</f>
        <v>0</v>
      </c>
    </row>
    <row r="45" spans="1:373" hidden="1" outlineLevel="1">
      <c r="B45" s="205" t="s">
        <v>446</v>
      </c>
      <c r="C45" s="161" t="s">
        <v>186</v>
      </c>
      <c r="D45" s="161">
        <f>COUNTIFS('Estruturante Móvel'!$M:$M,B42,'Estruturante Móvel'!$L:$L,'CRONOGRAMA_CONST+MIGRACAO'!B45)</f>
        <v>18</v>
      </c>
      <c r="E45" s="161">
        <f>(COUNTIFS('Estruturante Móvel'!$M:$M,B42,'Estruturante Móvel'!$C:$C,"&lt;&gt;PREVISTO",'Estruturante Móvel'!$L:$L,'CRONOGRAMA_CONST+MIGRACAO'!B45))</f>
        <v>17</v>
      </c>
      <c r="F45" s="162">
        <f>(COUNTIFS('Estruturante Móvel'!$M:$M,B42,'Estruturante Móvel'!$C:$C,"PREVISTO",'Estruturante Móvel'!$L:$L,'CRONOGRAMA_CONST+MIGRACAO'!B45))</f>
        <v>1</v>
      </c>
      <c r="G45" s="162"/>
      <c r="H45" s="165" t="str">
        <f t="shared" si="381"/>
        <v>Construção</v>
      </c>
      <c r="I45" s="166">
        <v>45566</v>
      </c>
      <c r="J45" s="160">
        <f t="shared" si="382"/>
        <v>0.94444444444444442</v>
      </c>
      <c r="K45" s="157">
        <f t="shared" si="383"/>
        <v>17</v>
      </c>
      <c r="L45" s="139">
        <f>(COUNTIFS('Estruturante Móvel'!$M:$M,$B42,'Estruturante Móvel'!$AM:$AM,L$4,'Estruturante Móvel'!$L:$L,'CRONOGRAMA_CONST+MIGRACAO'!$B45))</f>
        <v>0</v>
      </c>
      <c r="M45" s="140">
        <f>(COUNTIFS('Estruturante Móvel'!$M:$M,$B42,'Estruturante Móvel'!$C:$C,"&lt;&gt;PREVISTO",'Estruturante Móvel'!$G:$G,L$4,'Estruturante Móvel'!$L:$L,'CRONOGRAMA_CONST+MIGRACAO'!B$9))</f>
        <v>0</v>
      </c>
      <c r="N45" s="139">
        <f>(COUNTIFS('Estruturante Móvel'!$M:$M,$B42,'Estruturante Móvel'!$AM:$AM,N$4,'Estruturante Móvel'!$L:$L,'CRONOGRAMA_CONST+MIGRACAO'!$B45))</f>
        <v>0</v>
      </c>
      <c r="O45" s="140">
        <f>(COUNTIFS('Estruturante Móvel'!$M:$M,$B42,'Estruturante Móvel'!$C:$C,"&lt;&gt;PREVISTO",'Estruturante Móvel'!$G:$G,N$4,'Estruturante Móvel'!$L:$L,'CRONOGRAMA_CONST+MIGRACAO'!D$9))</f>
        <v>0</v>
      </c>
      <c r="P45" s="139">
        <f>(COUNTIFS('Estruturante Móvel'!$M:$M,$B42,'Estruturante Móvel'!$AM:$AM,P$4,'Estruturante Móvel'!$L:$L,'CRONOGRAMA_CONST+MIGRACAO'!$B45))</f>
        <v>0</v>
      </c>
      <c r="Q45" s="140">
        <f>(COUNTIFS('Estruturante Móvel'!$M:$M,$B42,'Estruturante Móvel'!$C:$C,"&lt;&gt;PREVISTO",'Estruturante Móvel'!$G:$G,P$4,'Estruturante Móvel'!$L:$L,'CRONOGRAMA_CONST+MIGRACAO'!F$9))</f>
        <v>0</v>
      </c>
      <c r="R45" s="139">
        <f>(COUNTIFS('Estruturante Móvel'!$M:$M,$B42,'Estruturante Móvel'!$AM:$AM,R$4,'Estruturante Móvel'!$L:$L,'CRONOGRAMA_CONST+MIGRACAO'!$B45))</f>
        <v>0</v>
      </c>
      <c r="S45" s="140">
        <f>(COUNTIFS('Estruturante Móvel'!$M:$M,$B42,'Estruturante Móvel'!$C:$C,"&lt;&gt;PREVISTO",'Estruturante Móvel'!$G:$G,R$4,'Estruturante Móvel'!$L:$L,'CRONOGRAMA_CONST+MIGRACAO'!H$9))</f>
        <v>0</v>
      </c>
      <c r="T45" s="139">
        <f>(COUNTIFS('Estruturante Móvel'!$M:$M,$B42,'Estruturante Móvel'!$AM:$AM,T$4,'Estruturante Móvel'!$L:$L,'CRONOGRAMA_CONST+MIGRACAO'!$B45))</f>
        <v>0</v>
      </c>
      <c r="U45" s="140">
        <f>(COUNTIFS('Estruturante Móvel'!$M:$M,$B42,'Estruturante Móvel'!$C:$C,"&lt;&gt;PREVISTO",'Estruturante Móvel'!$G:$G,T$4,'Estruturante Móvel'!$L:$L,'CRONOGRAMA_CONST+MIGRACAO'!J$9))</f>
        <v>0</v>
      </c>
      <c r="V45" s="139">
        <f>(COUNTIFS('Estruturante Móvel'!$M:$M,$B42,'Estruturante Móvel'!$AM:$AM,V$4,'Estruturante Móvel'!$L:$L,'CRONOGRAMA_CONST+MIGRACAO'!$B45))</f>
        <v>0</v>
      </c>
      <c r="W45" s="140">
        <f>(COUNTIFS('Estruturante Móvel'!$M:$M,$B42,'Estruturante Móvel'!$C:$C,"&lt;&gt;PREVISTO",'Estruturante Móvel'!$G:$G,V$4,'Estruturante Móvel'!$L:$L,'CRONOGRAMA_CONST+MIGRACAO'!L$9))</f>
        <v>0</v>
      </c>
      <c r="X45" s="139">
        <f>(COUNTIFS('Estruturante Móvel'!$M:$M,$B42,'Estruturante Móvel'!$AM:$AM,X$4,'Estruturante Móvel'!$L:$L,'CRONOGRAMA_CONST+MIGRACAO'!$B45))</f>
        <v>0</v>
      </c>
      <c r="Y45" s="140">
        <f>(COUNTIFS('Estruturante Móvel'!$M:$M,$B42,'Estruturante Móvel'!$C:$C,"&lt;&gt;PREVISTO",'Estruturante Móvel'!$G:$G,X$4,'Estruturante Móvel'!$L:$L,'CRONOGRAMA_CONST+MIGRACAO'!N$9))</f>
        <v>0</v>
      </c>
      <c r="Z45" s="139">
        <f>(COUNTIFS('Estruturante Móvel'!$M:$M,$B42,'Estruturante Móvel'!$AM:$AM,Z$4,'Estruturante Móvel'!$L:$L,'CRONOGRAMA_CONST+MIGRACAO'!$B45))</f>
        <v>0</v>
      </c>
      <c r="AA45" s="140">
        <f>(COUNTIFS('Estruturante Móvel'!$M:$M,$B42,'Estruturante Móvel'!$C:$C,"&lt;&gt;PREVISTO",'Estruturante Móvel'!$G:$G,Z$4,'Estruturante Móvel'!$L:$L,'CRONOGRAMA_CONST+MIGRACAO'!P$9))</f>
        <v>0</v>
      </c>
      <c r="AB45" s="139">
        <f>(COUNTIFS('Estruturante Móvel'!$M:$M,$B42,'Estruturante Móvel'!$AM:$AM,AB$4,'Estruturante Móvel'!$L:$L,'CRONOGRAMA_CONST+MIGRACAO'!$B45))</f>
        <v>0</v>
      </c>
      <c r="AC45" s="140">
        <f>(COUNTIFS('Estruturante Móvel'!$M:$M,$B42,'Estruturante Móvel'!$C:$C,"&lt;&gt;PREVISTO",'Estruturante Móvel'!$G:$G,AB$4,'Estruturante Móvel'!$L:$L,'CRONOGRAMA_CONST+MIGRACAO'!R$9))</f>
        <v>0</v>
      </c>
      <c r="AD45" s="139">
        <f>(COUNTIFS('Estruturante Móvel'!$M:$M,$B42,'Estruturante Móvel'!$AM:$AM,AD$4,'Estruturante Móvel'!$L:$L,'CRONOGRAMA_CONST+MIGRACAO'!$B45))</f>
        <v>0</v>
      </c>
      <c r="AE45" s="140">
        <f>(COUNTIFS('Estruturante Móvel'!$M:$M,$B42,'Estruturante Móvel'!$C:$C,"&lt;&gt;PREVISTO",'Estruturante Móvel'!$G:$G,AD$4,'Estruturante Móvel'!$L:$L,'CRONOGRAMA_CONST+MIGRACAO'!T$9))</f>
        <v>0</v>
      </c>
      <c r="AF45" s="139">
        <f>(COUNTIFS('Estruturante Móvel'!$M:$M,$B42,'Estruturante Móvel'!$AM:$AM,AF$4,'Estruturante Móvel'!$L:$L,'CRONOGRAMA_CONST+MIGRACAO'!$B45))</f>
        <v>0</v>
      </c>
      <c r="AG45" s="140">
        <f>(COUNTIFS('Estruturante Móvel'!$M:$M,$B42,'Estruturante Móvel'!$C:$C,"&lt;&gt;PREVISTO",'Estruturante Móvel'!$G:$G,AF$4,'Estruturante Móvel'!$L:$L,'CRONOGRAMA_CONST+MIGRACAO'!V$9))</f>
        <v>0</v>
      </c>
      <c r="AH45" s="139">
        <f>(COUNTIFS('Estruturante Móvel'!$M:$M,$B42,'Estruturante Móvel'!$AM:$AM,AH$4,'Estruturante Móvel'!$L:$L,'CRONOGRAMA_CONST+MIGRACAO'!$B45))</f>
        <v>0</v>
      </c>
      <c r="AI45" s="140">
        <f>(COUNTIFS('Estruturante Móvel'!$M:$M,$B42,'Estruturante Móvel'!$C:$C,"&lt;&gt;PREVISTO",'Estruturante Móvel'!$G:$G,AH$4,'Estruturante Móvel'!$L:$L,'CRONOGRAMA_CONST+MIGRACAO'!X$9))</f>
        <v>0</v>
      </c>
      <c r="AJ45" s="139">
        <f>(COUNTIFS('Estruturante Móvel'!$M:$M,$B42,'Estruturante Móvel'!$AM:$AM,AJ$4,'Estruturante Móvel'!$L:$L,'CRONOGRAMA_CONST+MIGRACAO'!$B45))</f>
        <v>0</v>
      </c>
      <c r="AK45" s="140">
        <f>(COUNTIFS('Estruturante Móvel'!$M:$M,$B42,'Estruturante Móvel'!$C:$C,"&lt;&gt;PREVISTO",'Estruturante Móvel'!$G:$G,AJ$4,'Estruturante Móvel'!$L:$L,'CRONOGRAMA_CONST+MIGRACAO'!Z$9))</f>
        <v>0</v>
      </c>
      <c r="AL45" s="139">
        <f>(COUNTIFS('Estruturante Móvel'!$M:$M,$B42,'Estruturante Móvel'!$AM:$AM,AL$4,'Estruturante Móvel'!$L:$L,'CRONOGRAMA_CONST+MIGRACAO'!$B45))</f>
        <v>0</v>
      </c>
      <c r="AM45" s="140">
        <f>(COUNTIFS('Estruturante Móvel'!$M:$M,$B42,'Estruturante Móvel'!$C:$C,"&lt;&gt;PREVISTO",'Estruturante Móvel'!$G:$G,AL$4,'Estruturante Móvel'!$L:$L,'CRONOGRAMA_CONST+MIGRACAO'!AB$9))</f>
        <v>0</v>
      </c>
      <c r="AN45" s="139">
        <f>(COUNTIFS('Estruturante Móvel'!$M:$M,$B42,'Estruturante Móvel'!$AM:$AM,AN$4,'Estruturante Móvel'!$L:$L,'CRONOGRAMA_CONST+MIGRACAO'!$B45))</f>
        <v>0</v>
      </c>
      <c r="AO45" s="140">
        <f>(COUNTIFS('Estruturante Móvel'!$M:$M,$B42,'Estruturante Móvel'!$C:$C,"&lt;&gt;PREVISTO",'Estruturante Móvel'!$G:$G,AN$4,'Estruturante Móvel'!$L:$L,'CRONOGRAMA_CONST+MIGRACAO'!AD$9))</f>
        <v>0</v>
      </c>
      <c r="AP45" s="139">
        <f>(COUNTIFS('Estruturante Móvel'!$M:$M,$B42,'Estruturante Móvel'!$AM:$AM,AP$4,'Estruturante Móvel'!$L:$L,'CRONOGRAMA_CONST+MIGRACAO'!$B45))</f>
        <v>0</v>
      </c>
      <c r="AQ45" s="140">
        <f>(COUNTIFS('Estruturante Móvel'!$M:$M,$B42,'Estruturante Móvel'!$C:$C,"&lt;&gt;PREVISTO",'Estruturante Móvel'!$G:$G,AP$4,'Estruturante Móvel'!$L:$L,'CRONOGRAMA_CONST+MIGRACAO'!AF$9))</f>
        <v>0</v>
      </c>
      <c r="AR45" s="139">
        <f>(COUNTIFS('Estruturante Móvel'!$M:$M,$B42,'Estruturante Móvel'!$AM:$AM,AR$4,'Estruturante Móvel'!$L:$L,'CRONOGRAMA_CONST+MIGRACAO'!$B45))</f>
        <v>0</v>
      </c>
      <c r="AS45" s="140">
        <f>(COUNTIFS('Estruturante Móvel'!$M:$M,$B42,'Estruturante Móvel'!$C:$C,"&lt;&gt;PREVISTO",'Estruturante Móvel'!$G:$G,AR$4,'Estruturante Móvel'!$L:$L,'CRONOGRAMA_CONST+MIGRACAO'!AH$9))</f>
        <v>0</v>
      </c>
      <c r="AT45" s="139">
        <f>(COUNTIFS('Estruturante Móvel'!$M:$M,$B42,'Estruturante Móvel'!$AM:$AM,AT$4,'Estruturante Móvel'!$L:$L,'CRONOGRAMA_CONST+MIGRACAO'!$B45))</f>
        <v>0</v>
      </c>
      <c r="AU45" s="140">
        <f>(COUNTIFS('Estruturante Móvel'!$M:$M,$B42,'Estruturante Móvel'!$C:$C,"&lt;&gt;PREVISTO",'Estruturante Móvel'!$G:$G,AT$4,'Estruturante Móvel'!$L:$L,'CRONOGRAMA_CONST+MIGRACAO'!AJ$9))</f>
        <v>0</v>
      </c>
      <c r="AV45" s="139">
        <f>(COUNTIFS('Estruturante Móvel'!$M:$M,$B42,'Estruturante Móvel'!$AM:$AM,AV$4,'Estruturante Móvel'!$L:$L,'CRONOGRAMA_CONST+MIGRACAO'!$B45))</f>
        <v>0</v>
      </c>
      <c r="AW45" s="140">
        <f>(COUNTIFS('Estruturante Móvel'!$M:$M,$B42,'Estruturante Móvel'!$C:$C,"&lt;&gt;PREVISTO",'Estruturante Móvel'!$G:$G,AV$4,'Estruturante Móvel'!$L:$L,'CRONOGRAMA_CONST+MIGRACAO'!AL$9))</f>
        <v>0</v>
      </c>
      <c r="AX45" s="139">
        <f>(COUNTIFS('Estruturante Móvel'!$M:$M,$B42,'Estruturante Móvel'!$AM:$AM,AX$4,'Estruturante Móvel'!$L:$L,'CRONOGRAMA_CONST+MIGRACAO'!$B45))</f>
        <v>0</v>
      </c>
      <c r="AY45" s="140">
        <f>(COUNTIFS('Estruturante Móvel'!$M:$M,$B42,'Estruturante Móvel'!$C:$C,"&lt;&gt;PREVISTO",'Estruturante Móvel'!$G:$G,AX$4,'Estruturante Móvel'!$L:$L,'CRONOGRAMA_CONST+MIGRACAO'!AN$9))</f>
        <v>0</v>
      </c>
      <c r="AZ45" s="139">
        <f>(COUNTIFS('Estruturante Móvel'!$M:$M,$B42,'Estruturante Móvel'!$AM:$AM,AZ$4,'Estruturante Móvel'!$L:$L,'CRONOGRAMA_CONST+MIGRACAO'!$B45))</f>
        <v>0</v>
      </c>
      <c r="BA45" s="140">
        <f>(COUNTIFS('Estruturante Móvel'!$M:$M,$B42,'Estruturante Móvel'!$C:$C,"&lt;&gt;PREVISTO",'Estruturante Móvel'!$G:$G,AZ$4,'Estruturante Móvel'!$L:$L,'CRONOGRAMA_CONST+MIGRACAO'!AP$9))</f>
        <v>0</v>
      </c>
      <c r="BB45" s="139">
        <f>(COUNTIFS('Estruturante Móvel'!$M:$M,$B42,'Estruturante Móvel'!$AM:$AM,BB$4,'Estruturante Móvel'!$L:$L,'CRONOGRAMA_CONST+MIGRACAO'!$B45))</f>
        <v>0</v>
      </c>
      <c r="BC45" s="140">
        <f>(COUNTIFS('Estruturante Móvel'!$M:$M,$B42,'Estruturante Móvel'!$C:$C,"&lt;&gt;PREVISTO",'Estruturante Móvel'!$G:$G,BB$4,'Estruturante Móvel'!$L:$L,'CRONOGRAMA_CONST+MIGRACAO'!AR$9))</f>
        <v>0</v>
      </c>
      <c r="BD45" s="139">
        <f>(COUNTIFS('Estruturante Móvel'!$M:$M,$B42,'Estruturante Móvel'!$AM:$AM,BD$4,'Estruturante Móvel'!$L:$L,'CRONOGRAMA_CONST+MIGRACAO'!$B45))</f>
        <v>0</v>
      </c>
      <c r="BE45" s="140">
        <f>(COUNTIFS('Estruturante Móvel'!$M:$M,$B42,'Estruturante Móvel'!$C:$C,"&lt;&gt;PREVISTO",'Estruturante Móvel'!$G:$G,BD$4,'Estruturante Móvel'!$L:$L,'CRONOGRAMA_CONST+MIGRACAO'!AT$9))</f>
        <v>0</v>
      </c>
      <c r="BF45" s="139">
        <f>(COUNTIFS('Estruturante Móvel'!$M:$M,$B42,'Estruturante Móvel'!$AM:$AM,BF$4,'Estruturante Móvel'!$L:$L,'CRONOGRAMA_CONST+MIGRACAO'!$B45))</f>
        <v>0</v>
      </c>
      <c r="BG45" s="140">
        <f>(COUNTIFS('Estruturante Móvel'!$M:$M,$B42,'Estruturante Móvel'!$C:$C,"&lt;&gt;PREVISTO",'Estruturante Móvel'!$G:$G,BF$4,'Estruturante Móvel'!$L:$L,'CRONOGRAMA_CONST+MIGRACAO'!AV$9))</f>
        <v>0</v>
      </c>
      <c r="BH45" s="139">
        <f>(COUNTIFS('Estruturante Móvel'!$M:$M,$B42,'Estruturante Móvel'!$AM:$AM,BH$4,'Estruturante Móvel'!$L:$L,'CRONOGRAMA_CONST+MIGRACAO'!$B45))</f>
        <v>0</v>
      </c>
      <c r="BI45" s="140">
        <f>(COUNTIFS('Estruturante Móvel'!$M:$M,$B42,'Estruturante Móvel'!$C:$C,"&lt;&gt;PREVISTO",'Estruturante Móvel'!$G:$G,BH$4,'Estruturante Móvel'!$L:$L,'CRONOGRAMA_CONST+MIGRACAO'!AX$9))</f>
        <v>0</v>
      </c>
      <c r="BJ45" s="139">
        <f>(COUNTIFS('Estruturante Móvel'!$M:$M,$B42,'Estruturante Móvel'!$AM:$AM,BJ$4,'Estruturante Móvel'!$L:$L,'CRONOGRAMA_CONST+MIGRACAO'!$B45))</f>
        <v>0</v>
      </c>
      <c r="BK45" s="140">
        <f>(COUNTIFS('Estruturante Móvel'!$M:$M,$B42,'Estruturante Móvel'!$C:$C,"&lt;&gt;PREVISTO",'Estruturante Móvel'!$G:$G,BJ$4,'Estruturante Móvel'!$L:$L,'CRONOGRAMA_CONST+MIGRACAO'!AZ$9))</f>
        <v>0</v>
      </c>
      <c r="BL45" s="139">
        <f>(COUNTIFS('Estruturante Móvel'!$M:$M,$B42,'Estruturante Móvel'!$AM:$AM,BL$4,'Estruturante Móvel'!$L:$L,'CRONOGRAMA_CONST+MIGRACAO'!$B45))</f>
        <v>0</v>
      </c>
      <c r="BM45" s="140">
        <f>(COUNTIFS('Estruturante Móvel'!$M:$M,$B42,'Estruturante Móvel'!$C:$C,"&lt;&gt;PREVISTO",'Estruturante Móvel'!$G:$G,BL$4,'Estruturante Móvel'!$L:$L,'CRONOGRAMA_CONST+MIGRACAO'!BB$9))</f>
        <v>0</v>
      </c>
      <c r="BN45" s="139">
        <f>(COUNTIFS('Estruturante Móvel'!$M:$M,$B42,'Estruturante Móvel'!$AM:$AM,BN$4,'Estruturante Móvel'!$L:$L,'CRONOGRAMA_CONST+MIGRACAO'!$B45))</f>
        <v>0</v>
      </c>
      <c r="BO45" s="140">
        <f>(COUNTIFS('Estruturante Móvel'!$M:$M,$B42,'Estruturante Móvel'!$C:$C,"&lt;&gt;PREVISTO",'Estruturante Móvel'!$G:$G,BN$4,'Estruturante Móvel'!$L:$L,'CRONOGRAMA_CONST+MIGRACAO'!BD$9))</f>
        <v>0</v>
      </c>
      <c r="BP45" s="139">
        <f>(COUNTIFS('Estruturante Móvel'!$M:$M,$B42,'Estruturante Móvel'!$AM:$AM,BP$4,'Estruturante Móvel'!$L:$L,'CRONOGRAMA_CONST+MIGRACAO'!$B45))</f>
        <v>0</v>
      </c>
      <c r="BQ45" s="140">
        <f>(COUNTIFS('Estruturante Móvel'!$M:$M,$B42,'Estruturante Móvel'!$C:$C,"&lt;&gt;PREVISTO",'Estruturante Móvel'!$G:$G,BP$4,'Estruturante Móvel'!$L:$L,'CRONOGRAMA_CONST+MIGRACAO'!BF$9))</f>
        <v>0</v>
      </c>
      <c r="BR45" s="139">
        <f>(COUNTIFS('Estruturante Móvel'!$M:$M,$B42,'Estruturante Móvel'!$AM:$AM,BR$4,'Estruturante Móvel'!$L:$L,'CRONOGRAMA_CONST+MIGRACAO'!$B45))</f>
        <v>0</v>
      </c>
      <c r="BS45" s="140">
        <f>(COUNTIFS('Estruturante Móvel'!$M:$M,$B42,'Estruturante Móvel'!$C:$C,"&lt;&gt;PREVISTO",'Estruturante Móvel'!$G:$G,BR$4,'Estruturante Móvel'!$L:$L,'CRONOGRAMA_CONST+MIGRACAO'!BH$9))</f>
        <v>0</v>
      </c>
      <c r="BT45" s="139">
        <f>(COUNTIFS('Estruturante Móvel'!$M:$M,$B45,'Estruturante Móvel'!$AM:$AM,BT$4))-(COUNTIFS('Estruturante Móvel'!$M:$M,$B45,'Estruturante Móvel'!$AM:$AM,BT$4,'Estruturante Móvel'!$AQ:$AQ,"REPARO FO"))</f>
        <v>0</v>
      </c>
      <c r="BU45" s="140">
        <f>(COUNTIFS('Estruturante Móvel'!$M:$M,$B42,'Estruturante Móvel'!$C:$C,"&lt;&gt;PREVISTO",'Estruturante Móvel'!$G:$G,BT$4,'Estruturante Móvel'!$L:$L,'CRONOGRAMA_CONST+MIGRACAO'!BJ$9))</f>
        <v>0</v>
      </c>
      <c r="BV45" s="139">
        <f>(COUNTIFS('Estruturante Móvel'!$M:$M,$B45,'Estruturante Móvel'!$AM:$AM,BV$4))-(COUNTIFS('Estruturante Móvel'!$M:$M,$B45,'Estruturante Móvel'!$AM:$AM,BV$4,'Estruturante Móvel'!$AQ:$AQ,"REPARO FO"))</f>
        <v>0</v>
      </c>
      <c r="BW45" s="140">
        <f>(COUNTIFS('Estruturante Móvel'!$M:$M,$B42,'Estruturante Móvel'!$C:$C,"&lt;&gt;PREVISTO",'Estruturante Móvel'!$G:$G,BV$4,'Estruturante Móvel'!$L:$L,'CRONOGRAMA_CONST+MIGRACAO'!BL$9))</f>
        <v>0</v>
      </c>
      <c r="BX45" s="139">
        <f>(COUNTIFS('Estruturante Móvel'!$M:$M,$B45,'Estruturante Móvel'!$AM:$AM,BX$4))-(COUNTIFS('Estruturante Móvel'!$M:$M,$B45,'Estruturante Móvel'!$AM:$AM,BX$4,'Estruturante Móvel'!$AQ:$AQ,"REPARO FO"))</f>
        <v>0</v>
      </c>
      <c r="BY45" s="140">
        <f>(COUNTIFS('Estruturante Móvel'!$M:$M,$B42,'Estruturante Móvel'!$C:$C,"&lt;&gt;PREVISTO",'Estruturante Móvel'!$G:$G,BX$4,'Estruturante Móvel'!$L:$L,'CRONOGRAMA_CONST+MIGRACAO'!BN$9))</f>
        <v>0</v>
      </c>
      <c r="BZ45" s="139">
        <f>(COUNTIFS('Estruturante Móvel'!$M:$M,$B45,'Estruturante Móvel'!$AM:$AM,BZ$4))-(COUNTIFS('Estruturante Móvel'!$M:$M,$B45,'Estruturante Móvel'!$AM:$AM,BZ$4,'Estruturante Móvel'!$AQ:$AQ,"REPARO FO"))</f>
        <v>0</v>
      </c>
      <c r="CA45" s="140">
        <f>(COUNTIFS('Estruturante Móvel'!$M:$M,$B42,'Estruturante Móvel'!$C:$C,"&lt;&gt;PREVISTO",'Estruturante Móvel'!$G:$G,BZ$4,'Estruturante Móvel'!$L:$L,'CRONOGRAMA_CONST+MIGRACAO'!BP$9))</f>
        <v>0</v>
      </c>
      <c r="CB45" s="139">
        <f>(COUNTIFS('Estruturante Móvel'!$M:$M,$B45,'Estruturante Móvel'!$AM:$AM,CB$4))-(COUNTIFS('Estruturante Móvel'!$M:$M,$B45,'Estruturante Móvel'!$AM:$AM,CB$4,'Estruturante Móvel'!$AQ:$AQ,"REPARO FO"))</f>
        <v>0</v>
      </c>
      <c r="CC45" s="140">
        <f>(COUNTIFS('Estruturante Móvel'!$M:$M,$B42,'Estruturante Móvel'!$C:$C,"&lt;&gt;PREVISTO",'Estruturante Móvel'!$G:$G,CB$4,'Estruturante Móvel'!$L:$L,'CRONOGRAMA_CONST+MIGRACAO'!BR$9))</f>
        <v>0</v>
      </c>
      <c r="CD45" s="139">
        <f>(COUNTIFS('Estruturante Móvel'!$M:$M,$B45,'Estruturante Móvel'!$AM:$AM,CD$4))-(COUNTIFS('Estruturante Móvel'!$M:$M,$B45,'Estruturante Móvel'!$AM:$AM,CD$4,'Estruturante Móvel'!$AQ:$AQ,"REPARO FO"))</f>
        <v>0</v>
      </c>
      <c r="CE45" s="140">
        <f>(COUNTIFS('Estruturante Móvel'!$M:$M,$B42,'Estruturante Móvel'!$C:$C,"&lt;&gt;PREVISTO",'Estruturante Móvel'!$G:$G,CD$4,'Estruturante Móvel'!$L:$L,'CRONOGRAMA_CONST+MIGRACAO'!BT$9))</f>
        <v>0</v>
      </c>
      <c r="CF45" s="139">
        <f>(COUNTIFS('Estruturante Móvel'!$M:$M,$B45,'Estruturante Móvel'!$AM:$AM,CF$4))-(COUNTIFS('Estruturante Móvel'!$M:$M,$B45,'Estruturante Móvel'!$AM:$AM,CF$4,'Estruturante Móvel'!$AQ:$AQ,"REPARO FO"))</f>
        <v>0</v>
      </c>
      <c r="CG45" s="140">
        <f>(COUNTIFS('Estruturante Móvel'!$M:$M,$B42,'Estruturante Móvel'!$C:$C,"&lt;&gt;PREVISTO",'Estruturante Móvel'!$G:$G,CF$4,'Estruturante Móvel'!$L:$L,'CRONOGRAMA_CONST+MIGRACAO'!BV$9))</f>
        <v>0</v>
      </c>
      <c r="CH45" s="139">
        <f>(COUNTIFS('Estruturante Móvel'!$M:$M,$B45,'Estruturante Móvel'!$AM:$AM,CH$4))-(COUNTIFS('Estruturante Móvel'!$M:$M,$B45,'Estruturante Móvel'!$AM:$AM,CH$4,'Estruturante Móvel'!$AQ:$AQ,"REPARO FO"))</f>
        <v>0</v>
      </c>
      <c r="CI45" s="140">
        <f>(COUNTIFS('Estruturante Móvel'!$M:$M,$B42,'Estruturante Móvel'!$C:$C,"&lt;&gt;PREVISTO",'Estruturante Móvel'!$G:$G,CH$4,'Estruturante Móvel'!$L:$L,'CRONOGRAMA_CONST+MIGRACAO'!BX$9))</f>
        <v>0</v>
      </c>
      <c r="CJ45" s="139">
        <f>(COUNTIFS('Estruturante Móvel'!$M:$M,$B45,'Estruturante Móvel'!$AM:$AM,CJ$4))-(COUNTIFS('Estruturante Móvel'!$M:$M,$B45,'Estruturante Móvel'!$AM:$AM,CJ$4,'Estruturante Móvel'!$AQ:$AQ,"REPARO FO"))</f>
        <v>0</v>
      </c>
      <c r="CK45" s="140">
        <f>(COUNTIFS('Estruturante Móvel'!$M:$M,$B42,'Estruturante Móvel'!$C:$C,"&lt;&gt;PREVISTO",'Estruturante Móvel'!$G:$G,CJ$4,'Estruturante Móvel'!$L:$L,'CRONOGRAMA_CONST+MIGRACAO'!BZ$9))</f>
        <v>0</v>
      </c>
      <c r="CL45" s="139">
        <f>(COUNTIFS('Estruturante Móvel'!$M:$M,$B45,'Estruturante Móvel'!$AM:$AM,CL$4))-(COUNTIFS('Estruturante Móvel'!$M:$M,$B45,'Estruturante Móvel'!$AM:$AM,CL$4,'Estruturante Móvel'!$AQ:$AQ,"REPARO FO"))</f>
        <v>0</v>
      </c>
      <c r="CM45" s="140">
        <f>(COUNTIFS('Estruturante Móvel'!$M:$M,$B42,'Estruturante Móvel'!$C:$C,"&lt;&gt;PREVISTO",'Estruturante Móvel'!$G:$G,CL$4,'Estruturante Móvel'!$L:$L,'CRONOGRAMA_CONST+MIGRACAO'!CB$9))</f>
        <v>0</v>
      </c>
      <c r="CN45" s="139">
        <f>(COUNTIFS('Estruturante Móvel'!$M:$M,$B45,'Estruturante Móvel'!$AM:$AM,CN$4))-(COUNTIFS('Estruturante Móvel'!$M:$M,$B45,'Estruturante Móvel'!$AM:$AM,CN$4,'Estruturante Móvel'!$AQ:$AQ,"REPARO FO"))</f>
        <v>0</v>
      </c>
      <c r="CO45" s="140">
        <f>(COUNTIFS('Estruturante Móvel'!$M:$M,$B42,'Estruturante Móvel'!$C:$C,"&lt;&gt;PREVISTO",'Estruturante Móvel'!$G:$G,CN$4,'Estruturante Móvel'!$L:$L,'CRONOGRAMA_CONST+MIGRACAO'!CD$9))</f>
        <v>0</v>
      </c>
      <c r="CP45" s="139">
        <f>(COUNTIFS('Estruturante Móvel'!$M:$M,$B45,'Estruturante Móvel'!$AM:$AM,CP$4))-(COUNTIFS('Estruturante Móvel'!$M:$M,$B45,'Estruturante Móvel'!$AM:$AM,CP$4,'Estruturante Móvel'!$AQ:$AQ,"REPARO FO"))</f>
        <v>0</v>
      </c>
      <c r="CQ45" s="140">
        <f>(COUNTIFS('Estruturante Móvel'!$M:$M,$B42,'Estruturante Móvel'!$C:$C,"&lt;&gt;PREVISTO",'Estruturante Móvel'!$G:$G,CP$4,'Estruturante Móvel'!$L:$L,'CRONOGRAMA_CONST+MIGRACAO'!CF$9))</f>
        <v>0</v>
      </c>
      <c r="CR45" s="139">
        <f>(COUNTIFS('Estruturante Móvel'!$M:$M,$B45,'Estruturante Móvel'!$AM:$AM,CR$4))-(COUNTIFS('Estruturante Móvel'!$M:$M,$B45,'Estruturante Móvel'!$AM:$AM,CR$4,'Estruturante Móvel'!$AQ:$AQ,"REPARO FO"))</f>
        <v>0</v>
      </c>
      <c r="CS45" s="140">
        <f>(COUNTIFS('Estruturante Móvel'!$M:$M,$B42,'Estruturante Móvel'!$C:$C,"&lt;&gt;PREVISTO",'Estruturante Móvel'!$G:$G,CR$4,'Estruturante Móvel'!$L:$L,'CRONOGRAMA_CONST+MIGRACAO'!CH$9))</f>
        <v>0</v>
      </c>
      <c r="CT45" s="139">
        <f>(COUNTIFS('Estruturante Móvel'!$M:$M,$B45,'Estruturante Móvel'!$AM:$AM,CT$4))-(COUNTIFS('Estruturante Móvel'!$M:$M,$B45,'Estruturante Móvel'!$AM:$AM,CT$4,'Estruturante Móvel'!$AQ:$AQ,"REPARO FO"))</f>
        <v>0</v>
      </c>
      <c r="CU45" s="140">
        <f>(COUNTIFS('Estruturante Móvel'!$M:$M,$B42,'Estruturante Móvel'!$C:$C,"&lt;&gt;PREVISTO",'Estruturante Móvel'!$G:$G,CT$4,'Estruturante Móvel'!$L:$L,'CRONOGRAMA_CONST+MIGRACAO'!CJ$9))</f>
        <v>0</v>
      </c>
      <c r="CV45" s="139">
        <f>(COUNTIFS('Estruturante Móvel'!$M:$M,$B45,'Estruturante Móvel'!$AM:$AM,CV$4))-(COUNTIFS('Estruturante Móvel'!$M:$M,$B45,'Estruturante Móvel'!$AM:$AM,CV$4,'Estruturante Móvel'!$AQ:$AQ,"REPARO FO"))</f>
        <v>0</v>
      </c>
      <c r="CW45" s="140">
        <f>(COUNTIFS('Estruturante Móvel'!$M:$M,$B42,'Estruturante Móvel'!$C:$C,"&lt;&gt;PREVISTO",'Estruturante Móvel'!$G:$G,CV$4,'Estruturante Móvel'!$L:$L,'CRONOGRAMA_CONST+MIGRACAO'!CL$9))</f>
        <v>0</v>
      </c>
      <c r="CX45" s="139">
        <f>(COUNTIFS('Estruturante Móvel'!$M:$M,$B45,'Estruturante Móvel'!$AM:$AM,CX$4))-(COUNTIFS('Estruturante Móvel'!$M:$M,$B45,'Estruturante Móvel'!$AM:$AM,CX$4,'Estruturante Móvel'!$AQ:$AQ,"REPARO FO"))</f>
        <v>0</v>
      </c>
      <c r="CY45" s="140">
        <f>(COUNTIFS('Estruturante Móvel'!$M:$M,$B42,'Estruturante Móvel'!$C:$C,"&lt;&gt;PREVISTO",'Estruturante Móvel'!$G:$G,CX$4,'Estruturante Móvel'!$L:$L,'CRONOGRAMA_CONST+MIGRACAO'!CN$9))</f>
        <v>0</v>
      </c>
      <c r="CZ45" s="139">
        <f>(COUNTIFS('Estruturante Móvel'!$M:$M,$B45,'Estruturante Móvel'!$AM:$AM,CZ$4))-(COUNTIFS('Estruturante Móvel'!$M:$M,$B45,'Estruturante Móvel'!$AM:$AM,CZ$4,'Estruturante Móvel'!$AQ:$AQ,"REPARO FO"))</f>
        <v>0</v>
      </c>
      <c r="DA45" s="140">
        <f>(COUNTIFS('Estruturante Móvel'!$M:$M,$B42,'Estruturante Móvel'!$C:$C,"&lt;&gt;PREVISTO",'Estruturante Móvel'!$G:$G,CZ$4,'Estruturante Móvel'!$L:$L,'CRONOGRAMA_CONST+MIGRACAO'!CP$9))</f>
        <v>0</v>
      </c>
      <c r="DB45" s="139">
        <f>(COUNTIFS('Estruturante Móvel'!$M:$M,$B45,'Estruturante Móvel'!$AM:$AM,DB$4))-(COUNTIFS('Estruturante Móvel'!$M:$M,$B45,'Estruturante Móvel'!$AM:$AM,DB$4,'Estruturante Móvel'!$AQ:$AQ,"REPARO FO"))</f>
        <v>0</v>
      </c>
      <c r="DC45" s="140">
        <f>(COUNTIFS('Estruturante Móvel'!$M:$M,$B42,'Estruturante Móvel'!$C:$C,"&lt;&gt;PREVISTO",'Estruturante Móvel'!$G:$G,DB$4,'Estruturante Móvel'!$L:$L,'CRONOGRAMA_CONST+MIGRACAO'!CR$9))</f>
        <v>0</v>
      </c>
      <c r="DD45" s="139">
        <f>(COUNTIFS('Estruturante Móvel'!$M:$M,$B45,'Estruturante Móvel'!$AM:$AM,DD$4))-(COUNTIFS('Estruturante Móvel'!$M:$M,$B45,'Estruturante Móvel'!$AM:$AM,DD$4,'Estruturante Móvel'!$AQ:$AQ,"REPARO FO"))</f>
        <v>0</v>
      </c>
      <c r="DE45" s="140">
        <f>(COUNTIFS('Estruturante Móvel'!$M:$M,$B42,'Estruturante Móvel'!$C:$C,"&lt;&gt;PREVISTO",'Estruturante Móvel'!$G:$G,DD$4,'Estruturante Móvel'!$L:$L,'CRONOGRAMA_CONST+MIGRACAO'!CT$9))</f>
        <v>0</v>
      </c>
      <c r="DF45" s="139">
        <f>(COUNTIFS('Estruturante Móvel'!$M:$M,$B45,'Estruturante Móvel'!$AM:$AM,DF$4))-(COUNTIFS('Estruturante Móvel'!$M:$M,$B45,'Estruturante Móvel'!$AM:$AM,DF$4,'Estruturante Móvel'!$AQ:$AQ,"REPARO FO"))</f>
        <v>0</v>
      </c>
      <c r="DG45" s="140">
        <f>(COUNTIFS('Estruturante Móvel'!$M:$M,$B42,'Estruturante Móvel'!$C:$C,"&lt;&gt;PREVISTO",'Estruturante Móvel'!$G:$G,DF$4,'Estruturante Móvel'!$L:$L,'CRONOGRAMA_CONST+MIGRACAO'!CV$9))</f>
        <v>0</v>
      </c>
      <c r="DH45" s="139">
        <f>(COUNTIFS('Estruturante Móvel'!$M:$M,$B45,'Estruturante Móvel'!$AM:$AM,DH$4))-(COUNTIFS('Estruturante Móvel'!$M:$M,$B45,'Estruturante Móvel'!$AM:$AM,DH$4,'Estruturante Móvel'!$AQ:$AQ,"REPARO FO"))</f>
        <v>0</v>
      </c>
      <c r="DI45" s="140">
        <f>(COUNTIFS('Estruturante Móvel'!$M:$M,$B42,'Estruturante Móvel'!$C:$C,"&lt;&gt;PREVISTO",'Estruturante Móvel'!$G:$G,DH$4,'Estruturante Móvel'!$L:$L,'CRONOGRAMA_CONST+MIGRACAO'!CX$9))</f>
        <v>0</v>
      </c>
      <c r="DJ45" s="139">
        <f>(COUNTIFS('Estruturante Móvel'!$M:$M,$B45,'Estruturante Móvel'!$AM:$AM,DJ$4))-(COUNTIFS('Estruturante Móvel'!$M:$M,$B45,'Estruturante Móvel'!$AM:$AM,DJ$4,'Estruturante Móvel'!$AQ:$AQ,"REPARO FO"))</f>
        <v>0</v>
      </c>
      <c r="DK45" s="140">
        <f>(COUNTIFS('Estruturante Móvel'!$M:$M,$B42,'Estruturante Móvel'!$C:$C,"&lt;&gt;PREVISTO",'Estruturante Móvel'!$G:$G,DJ$4,'Estruturante Móvel'!$L:$L,'CRONOGRAMA_CONST+MIGRACAO'!CZ$9))</f>
        <v>0</v>
      </c>
      <c r="DL45" s="139">
        <f>(COUNTIFS('Estruturante Móvel'!$M:$M,$B45,'Estruturante Móvel'!$AM:$AM,DL$4))-(COUNTIFS('Estruturante Móvel'!$M:$M,$B45,'Estruturante Móvel'!$AM:$AM,DL$4,'Estruturante Móvel'!$AQ:$AQ,"REPARO FO"))</f>
        <v>0</v>
      </c>
      <c r="DM45" s="140">
        <f>(COUNTIFS('Estruturante Móvel'!$M:$M,$B42,'Estruturante Móvel'!$C:$C,"&lt;&gt;PREVISTO",'Estruturante Móvel'!$G:$G,DL$4,'Estruturante Móvel'!$L:$L,'CRONOGRAMA_CONST+MIGRACAO'!DB$9))</f>
        <v>0</v>
      </c>
      <c r="DN45" s="139">
        <f>(COUNTIFS('Estruturante Móvel'!$M:$M,$B45,'Estruturante Móvel'!$AM:$AM,DN$4))-(COUNTIFS('Estruturante Móvel'!$M:$M,$B45,'Estruturante Móvel'!$AM:$AM,DN$4,'Estruturante Móvel'!$AQ:$AQ,"REPARO FO"))</f>
        <v>0</v>
      </c>
      <c r="DO45" s="140">
        <f>(COUNTIFS('Estruturante Móvel'!$M:$M,$B42,'Estruturante Móvel'!$C:$C,"&lt;&gt;PREVISTO",'Estruturante Móvel'!$G:$G,DN$4,'Estruturante Móvel'!$L:$L,'CRONOGRAMA_CONST+MIGRACAO'!DD$9))</f>
        <v>0</v>
      </c>
      <c r="DP45" s="139">
        <f>(COUNTIFS('Estruturante Móvel'!$M:$M,$B45,'Estruturante Móvel'!$AM:$AM,DP$4))-(COUNTIFS('Estruturante Móvel'!$M:$M,$B45,'Estruturante Móvel'!$AM:$AM,DP$4,'Estruturante Móvel'!$AQ:$AQ,"REPARO FO"))</f>
        <v>0</v>
      </c>
      <c r="DQ45" s="140">
        <f>(COUNTIFS('Estruturante Móvel'!$M:$M,$B42,'Estruturante Móvel'!$C:$C,"&lt;&gt;PREVISTO",'Estruturante Móvel'!$G:$G,DP$4,'Estruturante Móvel'!$L:$L,'CRONOGRAMA_CONST+MIGRACAO'!DF$9))</f>
        <v>0</v>
      </c>
      <c r="DR45" s="139">
        <f>(COUNTIFS('Estruturante Móvel'!$M:$M,$B45,'Estruturante Móvel'!$AM:$AM,DR$4))-(COUNTIFS('Estruturante Móvel'!$M:$M,$B45,'Estruturante Móvel'!$AM:$AM,DR$4,'Estruturante Móvel'!$AQ:$AQ,"REPARO FO"))</f>
        <v>0</v>
      </c>
      <c r="DS45" s="140">
        <f>(COUNTIFS('Estruturante Móvel'!$M:$M,$B42,'Estruturante Móvel'!$C:$C,"&lt;&gt;PREVISTO",'Estruturante Móvel'!$G:$G,DR$4,'Estruturante Móvel'!$L:$L,'CRONOGRAMA_CONST+MIGRACAO'!DH$9))</f>
        <v>0</v>
      </c>
      <c r="DT45" s="139">
        <f>(COUNTIFS('Estruturante Móvel'!$M:$M,$B45,'Estruturante Móvel'!$AM:$AM,DT$4))-(COUNTIFS('Estruturante Móvel'!$M:$M,$B45,'Estruturante Móvel'!$AM:$AM,DT$4,'Estruturante Móvel'!$AQ:$AQ,"REPARO FO"))</f>
        <v>0</v>
      </c>
      <c r="DU45" s="140">
        <f>(COUNTIFS('Estruturante Móvel'!$M:$M,$B42,'Estruturante Móvel'!$C:$C,"&lt;&gt;PREVISTO",'Estruturante Móvel'!$G:$G,DT$4,'Estruturante Móvel'!$L:$L,'CRONOGRAMA_CONST+MIGRACAO'!DJ$9))</f>
        <v>0</v>
      </c>
      <c r="DV45" s="139">
        <f>(COUNTIFS('Estruturante Móvel'!$M:$M,$B45,'Estruturante Móvel'!$AM:$AM,DV$4))-(COUNTIFS('Estruturante Móvel'!$M:$M,$B45,'Estruturante Móvel'!$AM:$AM,DV$4,'Estruturante Móvel'!$AQ:$AQ,"REPARO FO"))</f>
        <v>0</v>
      </c>
      <c r="DW45" s="140">
        <f>(COUNTIFS('Estruturante Móvel'!$M:$M,$B42,'Estruturante Móvel'!$C:$C,"&lt;&gt;PREVISTO",'Estruturante Móvel'!$G:$G,DV$4,'Estruturante Móvel'!$L:$L,'CRONOGRAMA_CONST+MIGRACAO'!DL$9))</f>
        <v>0</v>
      </c>
      <c r="DX45" s="139">
        <f>(COUNTIFS('Estruturante Móvel'!$M:$M,$B45,'Estruturante Móvel'!$AM:$AM,DX$4))-(COUNTIFS('Estruturante Móvel'!$M:$M,$B45,'Estruturante Móvel'!$AM:$AM,DX$4,'Estruturante Móvel'!$AQ:$AQ,"REPARO FO"))</f>
        <v>0</v>
      </c>
      <c r="DY45" s="140">
        <f>(COUNTIFS('Estruturante Móvel'!$M:$M,$B42,'Estruturante Móvel'!$C:$C,"&lt;&gt;PREVISTO",'Estruturante Móvel'!$G:$G,DX$4,'Estruturante Móvel'!$L:$L,'CRONOGRAMA_CONST+MIGRACAO'!DN$9))</f>
        <v>0</v>
      </c>
      <c r="DZ45" s="139">
        <f>(COUNTIFS('Estruturante Móvel'!$M:$M,$B45,'Estruturante Móvel'!$AM:$AM,DZ$4))-(COUNTIFS('Estruturante Móvel'!$M:$M,$B45,'Estruturante Móvel'!$AM:$AM,DZ$4,'Estruturante Móvel'!$AQ:$AQ,"REPARO FO"))</f>
        <v>0</v>
      </c>
      <c r="EA45" s="140">
        <f>(COUNTIFS('Estruturante Móvel'!$M:$M,$B42,'Estruturante Móvel'!$C:$C,"&lt;&gt;PREVISTO",'Estruturante Móvel'!$G:$G,DZ$4,'Estruturante Móvel'!$L:$L,'CRONOGRAMA_CONST+MIGRACAO'!DP$9))</f>
        <v>0</v>
      </c>
      <c r="EB45" s="139">
        <f>(COUNTIFS('Estruturante Móvel'!$M:$M,$B45,'Estruturante Móvel'!$AM:$AM,EB$4))-(COUNTIFS('Estruturante Móvel'!$M:$M,$B45,'Estruturante Móvel'!$AM:$AM,EB$4,'Estruturante Móvel'!$AQ:$AQ,"REPARO FO"))</f>
        <v>0</v>
      </c>
      <c r="EC45" s="140">
        <f>(COUNTIFS('Estruturante Móvel'!$M:$M,$B42,'Estruturante Móvel'!$C:$C,"&lt;&gt;PREVISTO",'Estruturante Móvel'!$G:$G,EB$4,'Estruturante Móvel'!$L:$L,'CRONOGRAMA_CONST+MIGRACAO'!DR$9))</f>
        <v>0</v>
      </c>
      <c r="ED45" s="139">
        <f>(COUNTIFS('Estruturante Móvel'!$M:$M,$B45,'Estruturante Móvel'!$AM:$AM,ED$4))-(COUNTIFS('Estruturante Móvel'!$M:$M,$B45,'Estruturante Móvel'!$AM:$AM,ED$4,'Estruturante Móvel'!$AQ:$AQ,"REPARO FO"))</f>
        <v>0</v>
      </c>
      <c r="EE45" s="140">
        <f>(COUNTIFS('Estruturante Móvel'!$M:$M,$B42,'Estruturante Móvel'!$C:$C,"&lt;&gt;PREVISTO",'Estruturante Móvel'!$G:$G,ED$4,'Estruturante Móvel'!$L:$L,'CRONOGRAMA_CONST+MIGRACAO'!DT$9))</f>
        <v>0</v>
      </c>
      <c r="EF45" s="139">
        <f>(COUNTIFS('Estruturante Móvel'!$M:$M,$B45,'Estruturante Móvel'!$AM:$AM,EF$4))-(COUNTIFS('Estruturante Móvel'!$M:$M,$B45,'Estruturante Móvel'!$AM:$AM,EF$4,'Estruturante Móvel'!$AQ:$AQ,"REPARO FO"))</f>
        <v>0</v>
      </c>
      <c r="EG45" s="140">
        <f>(COUNTIFS('Estruturante Móvel'!$M:$M,$B42,'Estruturante Móvel'!$C:$C,"&lt;&gt;PREVISTO",'Estruturante Móvel'!$G:$G,EF$4,'Estruturante Móvel'!$L:$L,'CRONOGRAMA_CONST+MIGRACAO'!DV$9))</f>
        <v>0</v>
      </c>
      <c r="EH45" s="139">
        <f>(COUNTIFS('Estruturante Móvel'!$M:$M,$B45,'Estruturante Móvel'!$AM:$AM,EH$4))-(COUNTIFS('Estruturante Móvel'!$M:$M,$B45,'Estruturante Móvel'!$AM:$AM,EH$4,'Estruturante Móvel'!$AQ:$AQ,"REPARO FO"))</f>
        <v>0</v>
      </c>
      <c r="EI45" s="140">
        <f>(COUNTIFS('Estruturante Móvel'!$M:$M,$B42,'Estruturante Móvel'!$C:$C,"&lt;&gt;PREVISTO",'Estruturante Móvel'!$G:$G,EH$4,'Estruturante Móvel'!$L:$L,'CRONOGRAMA_CONST+MIGRACAO'!DX$9))</f>
        <v>0</v>
      </c>
      <c r="EJ45" s="139">
        <f>(COUNTIFS('Estruturante Móvel'!$M:$M,$B45,'Estruturante Móvel'!$AM:$AM,EJ$4))-(COUNTIFS('Estruturante Móvel'!$M:$M,$B45,'Estruturante Móvel'!$AM:$AM,EJ$4,'Estruturante Móvel'!$AQ:$AQ,"REPARO FO"))</f>
        <v>0</v>
      </c>
      <c r="EK45" s="140">
        <f>(COUNTIFS('Estruturante Móvel'!$M:$M,$B42,'Estruturante Móvel'!$C:$C,"&lt;&gt;PREVISTO",'Estruturante Móvel'!$G:$G,EJ$4,'Estruturante Móvel'!$L:$L,'CRONOGRAMA_CONST+MIGRACAO'!DZ$9))</f>
        <v>0</v>
      </c>
      <c r="EL45" s="139">
        <f>(COUNTIFS('Estruturante Móvel'!$M:$M,$B45,'Estruturante Móvel'!$AM:$AM,EL$4))-(COUNTIFS('Estruturante Móvel'!$M:$M,$B45,'Estruturante Móvel'!$AM:$AM,EL$4,'Estruturante Móvel'!$AQ:$AQ,"REPARO FO"))</f>
        <v>0</v>
      </c>
      <c r="EM45" s="140">
        <f>(COUNTIFS('Estruturante Móvel'!$M:$M,$B42,'Estruturante Móvel'!$C:$C,"&lt;&gt;PREVISTO",'Estruturante Móvel'!$G:$G,EL$4,'Estruturante Móvel'!$L:$L,'CRONOGRAMA_CONST+MIGRACAO'!EB$9))</f>
        <v>0</v>
      </c>
      <c r="EN45" s="139">
        <f>(COUNTIFS('Estruturante Móvel'!$M:$M,$B45,'Estruturante Móvel'!$AM:$AM,EN$4))-(COUNTIFS('Estruturante Móvel'!$M:$M,$B45,'Estruturante Móvel'!$AM:$AM,EN$4,'Estruturante Móvel'!$AQ:$AQ,"REPARO FO"))</f>
        <v>0</v>
      </c>
      <c r="EO45" s="140">
        <f>(COUNTIFS('Estruturante Móvel'!$M:$M,$B42,'Estruturante Móvel'!$C:$C,"&lt;&gt;PREVISTO",'Estruturante Móvel'!$G:$G,EN$4,'Estruturante Móvel'!$L:$L,'CRONOGRAMA_CONST+MIGRACAO'!ED$9))</f>
        <v>0</v>
      </c>
      <c r="EP45" s="139">
        <f>(COUNTIFS('Estruturante Móvel'!$M:$M,$B45,'Estruturante Móvel'!$AM:$AM,EP$4))-(COUNTIFS('Estruturante Móvel'!$M:$M,$B45,'Estruturante Móvel'!$AM:$AM,EP$4,'Estruturante Móvel'!$AQ:$AQ,"REPARO FO"))</f>
        <v>0</v>
      </c>
      <c r="EQ45" s="140">
        <f>(COUNTIFS('Estruturante Móvel'!$M:$M,$B42,'Estruturante Móvel'!$C:$C,"&lt;&gt;PREVISTO",'Estruturante Móvel'!$G:$G,EP$4,'Estruturante Móvel'!$L:$L,'CRONOGRAMA_CONST+MIGRACAO'!EF$9))</f>
        <v>0</v>
      </c>
      <c r="ER45" s="139">
        <f>(COUNTIFS('Estruturante Móvel'!$M:$M,$B45,'Estruturante Móvel'!$AM:$AM,ER$4))-(COUNTIFS('Estruturante Móvel'!$M:$M,$B45,'Estruturante Móvel'!$AM:$AM,ER$4,'Estruturante Móvel'!$AQ:$AQ,"REPARO FO"))</f>
        <v>0</v>
      </c>
      <c r="ES45" s="140">
        <f>(COUNTIFS('Estruturante Móvel'!$M:$M,$B42,'Estruturante Móvel'!$C:$C,"&lt;&gt;PREVISTO",'Estruturante Móvel'!$G:$G,ER$4,'Estruturante Móvel'!$L:$L,'CRONOGRAMA_CONST+MIGRACAO'!EH$9))</f>
        <v>0</v>
      </c>
      <c r="ET45" s="139">
        <f>(COUNTIFS('Estruturante Móvel'!$M:$M,$B45,'Estruturante Móvel'!$AM:$AM,ET$4))-(COUNTIFS('Estruturante Móvel'!$M:$M,$B45,'Estruturante Móvel'!$AM:$AM,ET$4,'Estruturante Móvel'!$AQ:$AQ,"REPARO FO"))</f>
        <v>0</v>
      </c>
      <c r="EU45" s="140">
        <f>(COUNTIFS('Estruturante Móvel'!$M:$M,$B42,'Estruturante Móvel'!$C:$C,"&lt;&gt;PREVISTO",'Estruturante Móvel'!$G:$G,ET$4,'Estruturante Móvel'!$L:$L,'CRONOGRAMA_CONST+MIGRACAO'!EJ$9))</f>
        <v>0</v>
      </c>
      <c r="EV45" s="139">
        <f>(COUNTIFS('Estruturante Móvel'!$M:$M,$B45,'Estruturante Móvel'!$AM:$AM,EV$4))-(COUNTIFS('Estruturante Móvel'!$M:$M,$B45,'Estruturante Móvel'!$AM:$AM,EV$4,'Estruturante Móvel'!$AQ:$AQ,"REPARO FO"))</f>
        <v>0</v>
      </c>
      <c r="EW45" s="140">
        <f>(COUNTIFS('Estruturante Móvel'!$M:$M,$B42,'Estruturante Móvel'!$C:$C,"&lt;&gt;PREVISTO",'Estruturante Móvel'!$G:$G,EV$4,'Estruturante Móvel'!$L:$L,'CRONOGRAMA_CONST+MIGRACAO'!EL$9))</f>
        <v>0</v>
      </c>
      <c r="EX45" s="139">
        <f>(COUNTIFS('Estruturante Móvel'!$M:$M,$B45,'Estruturante Móvel'!$AM:$AM,EX$4))-(COUNTIFS('Estruturante Móvel'!$M:$M,$B45,'Estruturante Móvel'!$AM:$AM,EX$4,'Estruturante Móvel'!$AQ:$AQ,"REPARO FO"))</f>
        <v>0</v>
      </c>
      <c r="EY45" s="140">
        <f>(COUNTIFS('Estruturante Móvel'!$M:$M,$B42,'Estruturante Móvel'!$C:$C,"&lt;&gt;PREVISTO",'Estruturante Móvel'!$G:$G,EX$4,'Estruturante Móvel'!$L:$L,'CRONOGRAMA_CONST+MIGRACAO'!EN$9))</f>
        <v>0</v>
      </c>
      <c r="EZ45" s="139">
        <f>(COUNTIFS('Estruturante Móvel'!$M:$M,$B45,'Estruturante Móvel'!$AM:$AM,EZ$4))-(COUNTIFS('Estruturante Móvel'!$M:$M,$B45,'Estruturante Móvel'!$AM:$AM,EZ$4,'Estruturante Móvel'!$AQ:$AQ,"REPARO FO"))</f>
        <v>0</v>
      </c>
      <c r="FA45" s="140">
        <f>(COUNTIFS('Estruturante Móvel'!$M:$M,$B42,'Estruturante Móvel'!$C:$C,"&lt;&gt;PREVISTO",'Estruturante Móvel'!$G:$G,EZ$4,'Estruturante Móvel'!$L:$L,'CRONOGRAMA_CONST+MIGRACAO'!EP$9))</f>
        <v>0</v>
      </c>
      <c r="FB45" s="139">
        <f>(COUNTIFS('Estruturante Móvel'!$M:$M,$B45,'Estruturante Móvel'!$AM:$AM,FB$4))-(COUNTIFS('Estruturante Móvel'!$M:$M,$B45,'Estruturante Móvel'!$AM:$AM,FB$4,'Estruturante Móvel'!$AQ:$AQ,"REPARO FO"))</f>
        <v>0</v>
      </c>
      <c r="FC45" s="140">
        <f>(COUNTIFS('Estruturante Móvel'!$M:$M,$B42,'Estruturante Móvel'!$C:$C,"&lt;&gt;PREVISTO",'Estruturante Móvel'!$G:$G,FB$4,'Estruturante Móvel'!$L:$L,'CRONOGRAMA_CONST+MIGRACAO'!ER$9))</f>
        <v>0</v>
      </c>
      <c r="FD45" s="139">
        <f>(COUNTIFS('Estruturante Móvel'!$M:$M,$B45,'Estruturante Móvel'!$AM:$AM,FD$4))-(COUNTIFS('Estruturante Móvel'!$M:$M,$B45,'Estruturante Móvel'!$AM:$AM,FD$4,'Estruturante Móvel'!$AQ:$AQ,"REPARO FO"))</f>
        <v>0</v>
      </c>
      <c r="FE45" s="140">
        <f>(COUNTIFS('Estruturante Móvel'!$M:$M,$B42,'Estruturante Móvel'!$C:$C,"&lt;&gt;PREVISTO",'Estruturante Móvel'!$G:$G,FD$4,'Estruturante Móvel'!$L:$L,'CRONOGRAMA_CONST+MIGRACAO'!ET$9))</f>
        <v>0</v>
      </c>
      <c r="FF45" s="139">
        <f>(COUNTIFS('Estruturante Móvel'!$M:$M,$B45,'Estruturante Móvel'!$AM:$AM,FF$4))-(COUNTIFS('Estruturante Móvel'!$M:$M,$B45,'Estruturante Móvel'!$AM:$AM,FF$4,'Estruturante Móvel'!$AQ:$AQ,"REPARO FO"))</f>
        <v>0</v>
      </c>
      <c r="FG45" s="140">
        <f>(COUNTIFS('Estruturante Móvel'!$M:$M,$B42,'Estruturante Móvel'!$C:$C,"&lt;&gt;PREVISTO",'Estruturante Móvel'!$G:$G,FF$4,'Estruturante Móvel'!$L:$L,'CRONOGRAMA_CONST+MIGRACAO'!EV$9))</f>
        <v>0</v>
      </c>
      <c r="FH45" s="139">
        <f>(COUNTIFS('Estruturante Móvel'!$M:$M,$B45,'Estruturante Móvel'!$AM:$AM,FH$4))-(COUNTIFS('Estruturante Móvel'!$M:$M,$B45,'Estruturante Móvel'!$AM:$AM,FH$4,'Estruturante Móvel'!$AQ:$AQ,"REPARO FO"))</f>
        <v>0</v>
      </c>
      <c r="FI45" s="140">
        <f>(COUNTIFS('Estruturante Móvel'!$M:$M,$B42,'Estruturante Móvel'!$C:$C,"&lt;&gt;PREVISTO",'Estruturante Móvel'!$G:$G,FH$4,'Estruturante Móvel'!$L:$L,'CRONOGRAMA_CONST+MIGRACAO'!EX$9))</f>
        <v>0</v>
      </c>
      <c r="FJ45" s="139">
        <f>(COUNTIFS('Estruturante Móvel'!$M:$M,$B45,'Estruturante Móvel'!$AM:$AM,FJ$4))-(COUNTIFS('Estruturante Móvel'!$M:$M,$B45,'Estruturante Móvel'!$AM:$AM,FJ$4,'Estruturante Móvel'!$AQ:$AQ,"REPARO FO"))</f>
        <v>0</v>
      </c>
      <c r="FK45" s="140">
        <f>(COUNTIFS('Estruturante Móvel'!$M:$M,$B42,'Estruturante Móvel'!$C:$C,"&lt;&gt;PREVISTO",'Estruturante Móvel'!$G:$G,FJ$4,'Estruturante Móvel'!$L:$L,'CRONOGRAMA_CONST+MIGRACAO'!EZ$9))</f>
        <v>0</v>
      </c>
      <c r="FL45" s="139">
        <f>(COUNTIFS('Estruturante Móvel'!$M:$M,$B45,'Estruturante Móvel'!$AM:$AM,FL$4))-(COUNTIFS('Estruturante Móvel'!$M:$M,$B45,'Estruturante Móvel'!$AM:$AM,FL$4,'Estruturante Móvel'!$AQ:$AQ,"REPARO FO"))</f>
        <v>0</v>
      </c>
      <c r="FM45" s="140">
        <f>(COUNTIFS('Estruturante Móvel'!$M:$M,$B42,'Estruturante Móvel'!$C:$C,"&lt;&gt;PREVISTO",'Estruturante Móvel'!$G:$G,FL$4,'Estruturante Móvel'!$L:$L,'CRONOGRAMA_CONST+MIGRACAO'!FB$9))</f>
        <v>0</v>
      </c>
      <c r="FN45" s="139">
        <f>(COUNTIFS('Estruturante Móvel'!$M:$M,$B45,'Estruturante Móvel'!$AM:$AM,FN$4))-(COUNTIFS('Estruturante Móvel'!$M:$M,$B45,'Estruturante Móvel'!$AM:$AM,FN$4,'Estruturante Móvel'!$AQ:$AQ,"REPARO FO"))</f>
        <v>0</v>
      </c>
      <c r="FO45" s="140">
        <f>(COUNTIFS('Estruturante Móvel'!$M:$M,$B42,'Estruturante Móvel'!$C:$C,"&lt;&gt;PREVISTO",'Estruturante Móvel'!$G:$G,FN$4,'Estruturante Móvel'!$L:$L,'CRONOGRAMA_CONST+MIGRACAO'!FD$9))</f>
        <v>0</v>
      </c>
      <c r="FP45" s="139">
        <f>(COUNTIFS('Estruturante Móvel'!$M:$M,$B45,'Estruturante Móvel'!$AM:$AM,FP$4))-(COUNTIFS('Estruturante Móvel'!$M:$M,$B45,'Estruturante Móvel'!$AM:$AM,FP$4,'Estruturante Móvel'!$AQ:$AQ,"REPARO FO"))</f>
        <v>0</v>
      </c>
      <c r="FQ45" s="140">
        <f>(COUNTIFS('Estruturante Móvel'!$M:$M,$B42,'Estruturante Móvel'!$C:$C,"&lt;&gt;PREVISTO",'Estruturante Móvel'!$G:$G,FP$4,'Estruturante Móvel'!$L:$L,'CRONOGRAMA_CONST+MIGRACAO'!FF$9))</f>
        <v>0</v>
      </c>
      <c r="FR45" s="139">
        <f>(COUNTIFS('Estruturante Móvel'!$M:$M,$B45,'Estruturante Móvel'!$AM:$AM,FR$4))-(COUNTIFS('Estruturante Móvel'!$M:$M,$B45,'Estruturante Móvel'!$AM:$AM,FR$4,'Estruturante Móvel'!$AQ:$AQ,"REPARO FO"))</f>
        <v>0</v>
      </c>
      <c r="FS45" s="140">
        <f>(COUNTIFS('Estruturante Móvel'!$M:$M,$B42,'Estruturante Móvel'!$C:$C,"&lt;&gt;PREVISTO",'Estruturante Móvel'!$G:$G,FR$4,'Estruturante Móvel'!$L:$L,'CRONOGRAMA_CONST+MIGRACAO'!FH$9))</f>
        <v>0</v>
      </c>
      <c r="FT45" s="139">
        <f>(COUNTIFS('Estruturante Móvel'!$M:$M,$B45,'Estruturante Móvel'!$AM:$AM,FT$4))-(COUNTIFS('Estruturante Móvel'!$M:$M,$B45,'Estruturante Móvel'!$AM:$AM,FT$4,'Estruturante Móvel'!$AQ:$AQ,"REPARO FO"))</f>
        <v>0</v>
      </c>
      <c r="FU45" s="140">
        <f>(COUNTIFS('Estruturante Móvel'!$M:$M,$B42,'Estruturante Móvel'!$C:$C,"&lt;&gt;PREVISTO",'Estruturante Móvel'!$G:$G,FT$4,'Estruturante Móvel'!$L:$L,'CRONOGRAMA_CONST+MIGRACAO'!FJ$9))</f>
        <v>0</v>
      </c>
      <c r="FV45" s="139">
        <f>(COUNTIFS('Estruturante Móvel'!$M:$M,$B45,'Estruturante Móvel'!$AM:$AM,FV$4))-(COUNTIFS('Estruturante Móvel'!$M:$M,$B45,'Estruturante Móvel'!$AM:$AM,FV$4,'Estruturante Móvel'!$AQ:$AQ,"REPARO FO"))</f>
        <v>0</v>
      </c>
      <c r="FW45" s="140">
        <f>(COUNTIFS('Estruturante Móvel'!$M:$M,$B42,'Estruturante Móvel'!$C:$C,"&lt;&gt;PREVISTO",'Estruturante Móvel'!$G:$G,FV$4,'Estruturante Móvel'!$L:$L,'CRONOGRAMA_CONST+MIGRACAO'!FL$9))</f>
        <v>0</v>
      </c>
      <c r="FX45" s="139">
        <f>(COUNTIFS('Estruturante Móvel'!$M:$M,$B45,'Estruturante Móvel'!$AM:$AM,FX$4))-(COUNTIFS('Estruturante Móvel'!$M:$M,$B45,'Estruturante Móvel'!$AM:$AM,FX$4,'Estruturante Móvel'!$AQ:$AQ,"REPARO FO"))</f>
        <v>0</v>
      </c>
      <c r="FY45" s="140">
        <f>(COUNTIFS('Estruturante Móvel'!$M:$M,$B42,'Estruturante Móvel'!$C:$C,"&lt;&gt;PREVISTO",'Estruturante Móvel'!$G:$G,FX$4,'Estruturante Móvel'!$L:$L,'CRONOGRAMA_CONST+MIGRACAO'!FN$9))</f>
        <v>0</v>
      </c>
      <c r="FZ45" s="139">
        <f>(COUNTIFS('Estruturante Móvel'!$M:$M,$B45,'Estruturante Móvel'!$AM:$AM,FZ$4))-(COUNTIFS('Estruturante Móvel'!$M:$M,$B45,'Estruturante Móvel'!$AM:$AM,FZ$4,'Estruturante Móvel'!$AQ:$AQ,"REPARO FO"))</f>
        <v>0</v>
      </c>
      <c r="GA45" s="140">
        <f>(COUNTIFS('Estruturante Móvel'!$M:$M,$B42,'Estruturante Móvel'!$C:$C,"&lt;&gt;PREVISTO",'Estruturante Móvel'!$G:$G,FZ$4,'Estruturante Móvel'!$L:$L,'CRONOGRAMA_CONST+MIGRACAO'!FP$9))</f>
        <v>0</v>
      </c>
      <c r="GB45" s="139">
        <f>(COUNTIFS('Estruturante Móvel'!$M:$M,$B45,'Estruturante Móvel'!$AM:$AM,GB$4))-(COUNTIFS('Estruturante Móvel'!$M:$M,$B45,'Estruturante Móvel'!$AM:$AM,GB$4,'Estruturante Móvel'!$AQ:$AQ,"REPARO FO"))</f>
        <v>0</v>
      </c>
      <c r="GC45" s="140">
        <f>(COUNTIFS('Estruturante Móvel'!$M:$M,$B42,'Estruturante Móvel'!$C:$C,"&lt;&gt;PREVISTO",'Estruturante Móvel'!$G:$G,GB$4,'Estruturante Móvel'!$L:$L,'CRONOGRAMA_CONST+MIGRACAO'!FR$9))</f>
        <v>0</v>
      </c>
      <c r="GD45" s="139">
        <f>(COUNTIFS('Estruturante Móvel'!$M:$M,$B45,'Estruturante Móvel'!$AM:$AM,GD$4))-(COUNTIFS('Estruturante Móvel'!$M:$M,$B45,'Estruturante Móvel'!$AM:$AM,GD$4,'Estruturante Móvel'!$AQ:$AQ,"REPARO FO"))</f>
        <v>0</v>
      </c>
      <c r="GE45" s="140">
        <f>(COUNTIFS('Estruturante Móvel'!$M:$M,$B42,'Estruturante Móvel'!$C:$C,"&lt;&gt;PREVISTO",'Estruturante Móvel'!$G:$G,GD$4,'Estruturante Móvel'!$L:$L,'CRONOGRAMA_CONST+MIGRACAO'!FT$9))</f>
        <v>0</v>
      </c>
      <c r="GF45" s="139">
        <f>(COUNTIFS('Estruturante Móvel'!$M:$M,$B45,'Estruturante Móvel'!$AM:$AM,GF$4))-(COUNTIFS('Estruturante Móvel'!$M:$M,$B45,'Estruturante Móvel'!$AM:$AM,GF$4,'Estruturante Móvel'!$AQ:$AQ,"REPARO FO"))</f>
        <v>0</v>
      </c>
      <c r="GG45" s="140">
        <f>(COUNTIFS('Estruturante Móvel'!$M:$M,$B42,'Estruturante Móvel'!$C:$C,"&lt;&gt;PREVISTO",'Estruturante Móvel'!$G:$G,GF$4,'Estruturante Móvel'!$L:$L,'CRONOGRAMA_CONST+MIGRACAO'!FV$9))</f>
        <v>0</v>
      </c>
      <c r="GH45" s="139">
        <f>(COUNTIFS('Estruturante Móvel'!$M:$M,$B45,'Estruturante Móvel'!$AM:$AM,GH$4))-(COUNTIFS('Estruturante Móvel'!$M:$M,$B45,'Estruturante Móvel'!$AM:$AM,GH$4,'Estruturante Móvel'!$AQ:$AQ,"REPARO FO"))</f>
        <v>0</v>
      </c>
      <c r="GI45" s="140">
        <f>(COUNTIFS('Estruturante Móvel'!$M:$M,$B42,'Estruturante Móvel'!$C:$C,"&lt;&gt;PREVISTO",'Estruturante Móvel'!$G:$G,GH$4,'Estruturante Móvel'!$L:$L,'CRONOGRAMA_CONST+MIGRACAO'!FX$9))</f>
        <v>0</v>
      </c>
      <c r="GJ45" s="139">
        <f>(COUNTIFS('Estruturante Móvel'!$M:$M,$B45,'Estruturante Móvel'!$AM:$AM,GJ$4))-(COUNTIFS('Estruturante Móvel'!$M:$M,$B45,'Estruturante Móvel'!$AM:$AM,GJ$4,'Estruturante Móvel'!$AQ:$AQ,"REPARO FO"))</f>
        <v>0</v>
      </c>
      <c r="GK45" s="140">
        <f>(COUNTIFS('Estruturante Móvel'!$M:$M,$B42,'Estruturante Móvel'!$C:$C,"&lt;&gt;PREVISTO",'Estruturante Móvel'!$G:$G,GJ$4,'Estruturante Móvel'!$L:$L,'CRONOGRAMA_CONST+MIGRACAO'!FZ$9))</f>
        <v>0</v>
      </c>
      <c r="GL45" s="139">
        <f>(COUNTIFS('Estruturante Móvel'!$M:$M,$B45,'Estruturante Móvel'!$AM:$AM,GL$4))-(COUNTIFS('Estruturante Móvel'!$M:$M,$B45,'Estruturante Móvel'!$AM:$AM,GL$4,'Estruturante Móvel'!$AQ:$AQ,"REPARO FO"))</f>
        <v>0</v>
      </c>
      <c r="GM45" s="140">
        <f>(COUNTIFS('Estruturante Móvel'!$M:$M,$B42,'Estruturante Móvel'!$C:$C,"&lt;&gt;PREVISTO",'Estruturante Móvel'!$G:$G,GL$4,'Estruturante Móvel'!$L:$L,'CRONOGRAMA_CONST+MIGRACAO'!GB$9))</f>
        <v>0</v>
      </c>
      <c r="GN45" s="139">
        <f>(COUNTIFS('Estruturante Móvel'!$M:$M,$B45,'Estruturante Móvel'!$AM:$AM,GN$4))-(COUNTIFS('Estruturante Móvel'!$M:$M,$B45,'Estruturante Móvel'!$AM:$AM,GN$4,'Estruturante Móvel'!$AQ:$AQ,"REPARO FO"))</f>
        <v>0</v>
      </c>
      <c r="GO45" s="140">
        <f>(COUNTIFS('Estruturante Móvel'!$M:$M,$B42,'Estruturante Móvel'!$C:$C,"&lt;&gt;PREVISTO",'Estruturante Móvel'!$G:$G,GN$4,'Estruturante Móvel'!$L:$L,'CRONOGRAMA_CONST+MIGRACAO'!GD$9))</f>
        <v>0</v>
      </c>
      <c r="GP45" s="139">
        <f>(COUNTIFS('Estruturante Móvel'!$M:$M,$B45,'Estruturante Móvel'!$AM:$AM,GP$4))-(COUNTIFS('Estruturante Móvel'!$M:$M,$B45,'Estruturante Móvel'!$AM:$AM,GP$4,'Estruturante Móvel'!$AQ:$AQ,"REPARO FO"))</f>
        <v>0</v>
      </c>
      <c r="GQ45" s="140">
        <f>(COUNTIFS('Estruturante Móvel'!$M:$M,$B42,'Estruturante Móvel'!$C:$C,"&lt;&gt;PREVISTO",'Estruturante Móvel'!$G:$G,GP$4,'Estruturante Móvel'!$L:$L,'CRONOGRAMA_CONST+MIGRACAO'!GF$9))</f>
        <v>0</v>
      </c>
      <c r="GR45" s="139">
        <f>(COUNTIFS('Estruturante Móvel'!$M:$M,$B45,'Estruturante Móvel'!$AM:$AM,GR$4))-(COUNTIFS('Estruturante Móvel'!$M:$M,$B45,'Estruturante Móvel'!$AM:$AM,GR$4,'Estruturante Móvel'!$AQ:$AQ,"REPARO FO"))</f>
        <v>0</v>
      </c>
      <c r="GS45" s="140">
        <f>(COUNTIFS('Estruturante Móvel'!$M:$M,$B42,'Estruturante Móvel'!$C:$C,"&lt;&gt;PREVISTO",'Estruturante Móvel'!$G:$G,GR$4,'Estruturante Móvel'!$L:$L,'CRONOGRAMA_CONST+MIGRACAO'!GH$9))</f>
        <v>0</v>
      </c>
      <c r="GT45" s="139">
        <f>(COUNTIFS('Estruturante Móvel'!$M:$M,$B45,'Estruturante Móvel'!$AM:$AM,GT$4))-(COUNTIFS('Estruturante Móvel'!$M:$M,$B45,'Estruturante Móvel'!$AM:$AM,GT$4,'Estruturante Móvel'!$AQ:$AQ,"REPARO FO"))</f>
        <v>0</v>
      </c>
      <c r="GU45" s="140">
        <f>(COUNTIFS('Estruturante Móvel'!$M:$M,$B42,'Estruturante Móvel'!$C:$C,"&lt;&gt;PREVISTO",'Estruturante Móvel'!$G:$G,GT$4,'Estruturante Móvel'!$L:$L,'CRONOGRAMA_CONST+MIGRACAO'!GJ$9))</f>
        <v>0</v>
      </c>
      <c r="GV45" s="139">
        <f>(COUNTIFS('Estruturante Móvel'!$M:$M,$B45,'Estruturante Móvel'!$AM:$AM,GV$4))-(COUNTIFS('Estruturante Móvel'!$M:$M,$B45,'Estruturante Móvel'!$AM:$AM,GV$4,'Estruturante Móvel'!$AQ:$AQ,"REPARO FO"))</f>
        <v>0</v>
      </c>
      <c r="GW45" s="140">
        <f>(COUNTIFS('Estruturante Móvel'!$M:$M,$B42,'Estruturante Móvel'!$C:$C,"&lt;&gt;PREVISTO",'Estruturante Móvel'!$G:$G,GV$4,'Estruturante Móvel'!$L:$L,'CRONOGRAMA_CONST+MIGRACAO'!GL$9))</f>
        <v>0</v>
      </c>
      <c r="GX45" s="139">
        <f>(COUNTIFS('Estruturante Móvel'!$M:$M,$B45,'Estruturante Móvel'!$AM:$AM,GX$4))-(COUNTIFS('Estruturante Móvel'!$M:$M,$B45,'Estruturante Móvel'!$AM:$AM,GX$4,'Estruturante Móvel'!$AQ:$AQ,"REPARO FO"))</f>
        <v>0</v>
      </c>
      <c r="GY45" s="140">
        <f>(COUNTIFS('Estruturante Móvel'!$M:$M,$B42,'Estruturante Móvel'!$C:$C,"&lt;&gt;PREVISTO",'Estruturante Móvel'!$G:$G,GX$4,'Estruturante Móvel'!$L:$L,'CRONOGRAMA_CONST+MIGRACAO'!GN$9))</f>
        <v>0</v>
      </c>
      <c r="GZ45" s="139">
        <f>(COUNTIFS('Estruturante Móvel'!$M:$M,$B45,'Estruturante Móvel'!$AM:$AM,GZ$4))-(COUNTIFS('Estruturante Móvel'!$M:$M,$B45,'Estruturante Móvel'!$AM:$AM,GZ$4,'Estruturante Móvel'!$AQ:$AQ,"REPARO FO"))</f>
        <v>0</v>
      </c>
      <c r="HA45" s="140">
        <f>(COUNTIFS('Estruturante Móvel'!$M:$M,$B42,'Estruturante Móvel'!$C:$C,"&lt;&gt;PREVISTO",'Estruturante Móvel'!$G:$G,GZ$4,'Estruturante Móvel'!$L:$L,'CRONOGRAMA_CONST+MIGRACAO'!GP$9))</f>
        <v>0</v>
      </c>
      <c r="HB45" s="139">
        <f>(COUNTIFS('Estruturante Móvel'!$M:$M,$B45,'Estruturante Móvel'!$AM:$AM,HB$4))-(COUNTIFS('Estruturante Móvel'!$M:$M,$B45,'Estruturante Móvel'!$AM:$AM,HB$4,'Estruturante Móvel'!$AQ:$AQ,"REPARO FO"))</f>
        <v>0</v>
      </c>
      <c r="HC45" s="140">
        <f>(COUNTIFS('Estruturante Móvel'!$M:$M,$B42,'Estruturante Móvel'!$C:$C,"&lt;&gt;PREVISTO",'Estruturante Móvel'!$G:$G,HB$4,'Estruturante Móvel'!$L:$L,'CRONOGRAMA_CONST+MIGRACAO'!GR$9))</f>
        <v>0</v>
      </c>
      <c r="HD45" s="139">
        <f>(COUNTIFS('Estruturante Móvel'!$M:$M,$B45,'Estruturante Móvel'!$AM:$AM,HD$4))-(COUNTIFS('Estruturante Móvel'!$M:$M,$B45,'Estruturante Móvel'!$AM:$AM,HD$4,'Estruturante Móvel'!$AQ:$AQ,"REPARO FO"))</f>
        <v>0</v>
      </c>
      <c r="HE45" s="140">
        <f>(COUNTIFS('Estruturante Móvel'!$M:$M,$B42,'Estruturante Móvel'!$C:$C,"&lt;&gt;PREVISTO",'Estruturante Móvel'!$G:$G,HD$4,'Estruturante Móvel'!$L:$L,'CRONOGRAMA_CONST+MIGRACAO'!GT$9))</f>
        <v>0</v>
      </c>
      <c r="HF45" s="139">
        <f>(COUNTIFS('Estruturante Móvel'!$M:$M,$B45,'Estruturante Móvel'!$AM:$AM,HF$4))-(COUNTIFS('Estruturante Móvel'!$M:$M,$B45,'Estruturante Móvel'!$AM:$AM,HF$4,'Estruturante Móvel'!$AQ:$AQ,"REPARO FO"))</f>
        <v>0</v>
      </c>
      <c r="HG45" s="140">
        <f>(COUNTIFS('Estruturante Móvel'!$M:$M,$B42,'Estruturante Móvel'!$C:$C,"&lt;&gt;PREVISTO",'Estruturante Móvel'!$G:$G,HF$4,'Estruturante Móvel'!$L:$L,'CRONOGRAMA_CONST+MIGRACAO'!GV$9))</f>
        <v>0</v>
      </c>
      <c r="HH45" s="139">
        <f>(COUNTIFS('Estruturante Móvel'!$M:$M,$B45,'Estruturante Móvel'!$AM:$AM,HH$4))-(COUNTIFS('Estruturante Móvel'!$M:$M,$B45,'Estruturante Móvel'!$AM:$AM,HH$4,'Estruturante Móvel'!$AQ:$AQ,"REPARO FO"))</f>
        <v>0</v>
      </c>
      <c r="HI45" s="140">
        <f>(COUNTIFS('Estruturante Móvel'!$M:$M,$B42,'Estruturante Móvel'!$C:$C,"&lt;&gt;PREVISTO",'Estruturante Móvel'!$G:$G,HH$4,'Estruturante Móvel'!$L:$L,'CRONOGRAMA_CONST+MIGRACAO'!GX$9))</f>
        <v>0</v>
      </c>
      <c r="HJ45" s="139">
        <f>(COUNTIFS('Estruturante Móvel'!$M:$M,$B45,'Estruturante Móvel'!$AM:$AM,HJ$4))-(COUNTIFS('Estruturante Móvel'!$M:$M,$B45,'Estruturante Móvel'!$AM:$AM,HJ$4,'Estruturante Móvel'!$AQ:$AQ,"REPARO FO"))</f>
        <v>0</v>
      </c>
      <c r="HK45" s="140">
        <f>(COUNTIFS('Estruturante Móvel'!$M:$M,$B42,'Estruturante Móvel'!$C:$C,"&lt;&gt;PREVISTO",'Estruturante Móvel'!$G:$G,HJ$4,'Estruturante Móvel'!$L:$L,'CRONOGRAMA_CONST+MIGRACAO'!GZ$9))</f>
        <v>0</v>
      </c>
      <c r="HL45" s="139">
        <f>(COUNTIFS('Estruturante Móvel'!$M:$M,$B45,'Estruturante Móvel'!$AM:$AM,HL$4))-(COUNTIFS('Estruturante Móvel'!$M:$M,$B45,'Estruturante Móvel'!$AM:$AM,HL$4,'Estruturante Móvel'!$AQ:$AQ,"REPARO FO"))</f>
        <v>0</v>
      </c>
      <c r="HM45" s="140">
        <f>(COUNTIFS('Estruturante Móvel'!$M:$M,$B42,'Estruturante Móvel'!$C:$C,"&lt;&gt;PREVISTO",'Estruturante Móvel'!$G:$G,HL$4,'Estruturante Móvel'!$L:$L,'CRONOGRAMA_CONST+MIGRACAO'!HB$9))</f>
        <v>0</v>
      </c>
      <c r="HN45" s="139">
        <f>(COUNTIFS('Estruturante Móvel'!$M:$M,$B45,'Estruturante Móvel'!$AM:$AM,HN$4))-(COUNTIFS('Estruturante Móvel'!$M:$M,$B45,'Estruturante Móvel'!$AM:$AM,HN$4,'Estruturante Móvel'!$AQ:$AQ,"REPARO FO"))</f>
        <v>0</v>
      </c>
      <c r="HO45" s="140">
        <f>(COUNTIFS('Estruturante Móvel'!$M:$M,$B42,'Estruturante Móvel'!$C:$C,"&lt;&gt;PREVISTO",'Estruturante Móvel'!$G:$G,HN$4,'Estruturante Móvel'!$L:$L,'CRONOGRAMA_CONST+MIGRACAO'!HD$9))</f>
        <v>0</v>
      </c>
      <c r="HP45" s="139">
        <f>(COUNTIFS('Estruturante Móvel'!$M:$M,$B45,'Estruturante Móvel'!$AM:$AM,HP$4))-(COUNTIFS('Estruturante Móvel'!$M:$M,$B45,'Estruturante Móvel'!$AM:$AM,HP$4,'Estruturante Móvel'!$AQ:$AQ,"REPARO FO"))</f>
        <v>0</v>
      </c>
      <c r="HQ45" s="140">
        <f>(COUNTIFS('Estruturante Móvel'!$M:$M,$B42,'Estruturante Móvel'!$C:$C,"&lt;&gt;PREVISTO",'Estruturante Móvel'!$G:$G,HP$4,'Estruturante Móvel'!$L:$L,'CRONOGRAMA_CONST+MIGRACAO'!HF$9))</f>
        <v>0</v>
      </c>
      <c r="HR45" s="139">
        <f>(COUNTIFS('Estruturante Móvel'!$M:$M,$B45,'Estruturante Móvel'!$AM:$AM,HR$4))-(COUNTIFS('Estruturante Móvel'!$M:$M,$B45,'Estruturante Móvel'!$AM:$AM,HR$4,'Estruturante Móvel'!$AQ:$AQ,"REPARO FO"))</f>
        <v>0</v>
      </c>
      <c r="HS45" s="140">
        <f>(COUNTIFS('Estruturante Móvel'!$M:$M,$B42,'Estruturante Móvel'!$C:$C,"&lt;&gt;PREVISTO",'Estruturante Móvel'!$G:$G,HR$4,'Estruturante Móvel'!$L:$L,'CRONOGRAMA_CONST+MIGRACAO'!HH$9))</f>
        <v>0</v>
      </c>
      <c r="HT45" s="139">
        <f>(COUNTIFS('Estruturante Móvel'!$M:$M,$B45,'Estruturante Móvel'!$AM:$AM,HT$4))-(COUNTIFS('Estruturante Móvel'!$M:$M,$B45,'Estruturante Móvel'!$AM:$AM,HT$4,'Estruturante Móvel'!$AQ:$AQ,"REPARO FO"))</f>
        <v>0</v>
      </c>
      <c r="HU45" s="140">
        <f>(COUNTIFS('Estruturante Móvel'!$M:$M,$B42,'Estruturante Móvel'!$C:$C,"&lt;&gt;PREVISTO",'Estruturante Móvel'!$G:$G,HT$4,'Estruturante Móvel'!$L:$L,'CRONOGRAMA_CONST+MIGRACAO'!HJ$9))</f>
        <v>0</v>
      </c>
      <c r="HV45" s="139">
        <f>(COUNTIFS('Estruturante Móvel'!$M:$M,$B45,'Estruturante Móvel'!$AM:$AM,HV$4))-(COUNTIFS('Estruturante Móvel'!$M:$M,$B45,'Estruturante Móvel'!$AM:$AM,HV$4,'Estruturante Móvel'!$AQ:$AQ,"REPARO FO"))</f>
        <v>0</v>
      </c>
      <c r="HW45" s="140">
        <f>(COUNTIFS('Estruturante Móvel'!$M:$M,$B42,'Estruturante Móvel'!$C:$C,"&lt;&gt;PREVISTO",'Estruturante Móvel'!$G:$G,HV$4,'Estruturante Móvel'!$L:$L,'CRONOGRAMA_CONST+MIGRACAO'!HL$9))</f>
        <v>0</v>
      </c>
      <c r="HX45" s="139">
        <f>(COUNTIFS('Estruturante Móvel'!$M:$M,$B45,'Estruturante Móvel'!$AM:$AM,HX$4))-(COUNTIFS('Estruturante Móvel'!$M:$M,$B45,'Estruturante Móvel'!$AM:$AM,HX$4,'Estruturante Móvel'!$AQ:$AQ,"REPARO FO"))</f>
        <v>0</v>
      </c>
      <c r="HY45" s="140">
        <f>(COUNTIFS('Estruturante Móvel'!$M:$M,$B42,'Estruturante Móvel'!$C:$C,"&lt;&gt;PREVISTO",'Estruturante Móvel'!$G:$G,HX$4,'Estruturante Móvel'!$L:$L,'CRONOGRAMA_CONST+MIGRACAO'!HN$9))</f>
        <v>0</v>
      </c>
      <c r="HZ45" s="139">
        <f>(COUNTIFS('Estruturante Móvel'!$M:$M,$B45,'Estruturante Móvel'!$AM:$AM,HZ$4))-(COUNTIFS('Estruturante Móvel'!$M:$M,$B45,'Estruturante Móvel'!$AM:$AM,HZ$4,'Estruturante Móvel'!$AQ:$AQ,"REPARO FO"))</f>
        <v>0</v>
      </c>
      <c r="IA45" s="140">
        <f>(COUNTIFS('Estruturante Móvel'!$M:$M,$B42,'Estruturante Móvel'!$C:$C,"&lt;&gt;PREVISTO",'Estruturante Móvel'!$G:$G,HZ$4,'Estruturante Móvel'!$L:$L,'CRONOGRAMA_CONST+MIGRACAO'!HP$9))</f>
        <v>0</v>
      </c>
      <c r="IB45" s="139">
        <f>(COUNTIFS('Estruturante Móvel'!$M:$M,$B45,'Estruturante Móvel'!$AM:$AM,IB$4))-(COUNTIFS('Estruturante Móvel'!$M:$M,$B45,'Estruturante Móvel'!$AM:$AM,IB$4,'Estruturante Móvel'!$AQ:$AQ,"REPARO FO"))</f>
        <v>0</v>
      </c>
      <c r="IC45" s="140">
        <f>(COUNTIFS('Estruturante Móvel'!$M:$M,$B42,'Estruturante Móvel'!$C:$C,"&lt;&gt;PREVISTO",'Estruturante Móvel'!$G:$G,IB$4,'Estruturante Móvel'!$L:$L,'CRONOGRAMA_CONST+MIGRACAO'!HR$9))</f>
        <v>0</v>
      </c>
      <c r="ID45" s="139">
        <f>(COUNTIFS('Estruturante Móvel'!$M:$M,$B45,'Estruturante Móvel'!$AM:$AM,ID$4))-(COUNTIFS('Estruturante Móvel'!$M:$M,$B45,'Estruturante Móvel'!$AM:$AM,ID$4,'Estruturante Móvel'!$AQ:$AQ,"REPARO FO"))</f>
        <v>0</v>
      </c>
      <c r="IE45" s="140">
        <f>(COUNTIFS('Estruturante Móvel'!$M:$M,$B42,'Estruturante Móvel'!$C:$C,"&lt;&gt;PREVISTO",'Estruturante Móvel'!$G:$G,ID$4,'Estruturante Móvel'!$L:$L,'CRONOGRAMA_CONST+MIGRACAO'!HT$9))</f>
        <v>0</v>
      </c>
      <c r="IF45" s="139">
        <f>(COUNTIFS('Estruturante Móvel'!$M:$M,$B45,'Estruturante Móvel'!$AM:$AM,IF$4))-(COUNTIFS('Estruturante Móvel'!$M:$M,$B45,'Estruturante Móvel'!$AM:$AM,IF$4,'Estruturante Móvel'!$AQ:$AQ,"REPARO FO"))</f>
        <v>0</v>
      </c>
      <c r="IG45" s="140">
        <f>(COUNTIFS('Estruturante Móvel'!$M:$M,$B42,'Estruturante Móvel'!$C:$C,"&lt;&gt;PREVISTO",'Estruturante Móvel'!$G:$G,IF$4,'Estruturante Móvel'!$L:$L,'CRONOGRAMA_CONST+MIGRACAO'!HV$9))</f>
        <v>0</v>
      </c>
      <c r="IH45" s="139">
        <f>(COUNTIFS('Estruturante Móvel'!$M:$M,$B45,'Estruturante Móvel'!$AM:$AM,IH$4))-(COUNTIFS('Estruturante Móvel'!$M:$M,$B45,'Estruturante Móvel'!$AM:$AM,IH$4,'Estruturante Móvel'!$AQ:$AQ,"REPARO FO"))</f>
        <v>0</v>
      </c>
      <c r="II45" s="140">
        <f>(COUNTIFS('Estruturante Móvel'!$M:$M,$B42,'Estruturante Móvel'!$C:$C,"&lt;&gt;PREVISTO",'Estruturante Móvel'!$G:$G,IH$4,'Estruturante Móvel'!$L:$L,'CRONOGRAMA_CONST+MIGRACAO'!HX$9))</f>
        <v>0</v>
      </c>
      <c r="IJ45" s="139">
        <f>(COUNTIFS('Estruturante Móvel'!$M:$M,$B45,'Estruturante Móvel'!$AM:$AM,IJ$4))-(COUNTIFS('Estruturante Móvel'!$M:$M,$B45,'Estruturante Móvel'!$AM:$AM,IJ$4,'Estruturante Móvel'!$AQ:$AQ,"REPARO FO"))</f>
        <v>0</v>
      </c>
      <c r="IK45" s="140">
        <f>(COUNTIFS('Estruturante Móvel'!$M:$M,$B42,'Estruturante Móvel'!$C:$C,"&lt;&gt;PREVISTO",'Estruturante Móvel'!$G:$G,IJ$4,'Estruturante Móvel'!$L:$L,'CRONOGRAMA_CONST+MIGRACAO'!HZ$9))</f>
        <v>0</v>
      </c>
      <c r="IL45" s="139">
        <f>(COUNTIFS('Estruturante Móvel'!$M:$M,$B45,'Estruturante Móvel'!$AM:$AM,IL$4))-(COUNTIFS('Estruturante Móvel'!$M:$M,$B45,'Estruturante Móvel'!$AM:$AM,IL$4,'Estruturante Móvel'!$AQ:$AQ,"REPARO FO"))</f>
        <v>0</v>
      </c>
      <c r="IM45" s="140">
        <f>(COUNTIFS('Estruturante Móvel'!$M:$M,$B42,'Estruturante Móvel'!$C:$C,"&lt;&gt;PREVISTO",'Estruturante Móvel'!$G:$G,IL$4,'Estruturante Móvel'!$L:$L,'CRONOGRAMA_CONST+MIGRACAO'!IB$9))</f>
        <v>0</v>
      </c>
      <c r="IN45" s="139">
        <f>(COUNTIFS('Estruturante Móvel'!$M:$M,$B45,'Estruturante Móvel'!$AM:$AM,IN$4))-(COUNTIFS('Estruturante Móvel'!$M:$M,$B45,'Estruturante Móvel'!$AM:$AM,IN$4,'Estruturante Móvel'!$AQ:$AQ,"REPARO FO"))</f>
        <v>0</v>
      </c>
      <c r="IO45" s="140">
        <f>(COUNTIFS('Estruturante Móvel'!$M:$M,$B42,'Estruturante Móvel'!$C:$C,"&lt;&gt;PREVISTO",'Estruturante Móvel'!$G:$G,IN$4,'Estruturante Móvel'!$L:$L,'CRONOGRAMA_CONST+MIGRACAO'!ID$9))</f>
        <v>0</v>
      </c>
      <c r="IP45" s="139">
        <f>(COUNTIFS('Estruturante Móvel'!$M:$M,$B45,'Estruturante Móvel'!$AM:$AM,IP$4))-(COUNTIFS('Estruturante Móvel'!$M:$M,$B45,'Estruturante Móvel'!$AM:$AM,IP$4,'Estruturante Móvel'!$AQ:$AQ,"REPARO FO"))</f>
        <v>0</v>
      </c>
      <c r="IQ45" s="140">
        <f>(COUNTIFS('Estruturante Móvel'!$M:$M,$B42,'Estruturante Móvel'!$C:$C,"&lt;&gt;PREVISTO",'Estruturante Móvel'!$G:$G,IP$4,'Estruturante Móvel'!$L:$L,'CRONOGRAMA_CONST+MIGRACAO'!IF$9))</f>
        <v>0</v>
      </c>
      <c r="IR45" s="139">
        <f>(COUNTIFS('Estruturante Móvel'!$M:$M,$B45,'Estruturante Móvel'!$AM:$AM,IR$4))-(COUNTIFS('Estruturante Móvel'!$M:$M,$B45,'Estruturante Móvel'!$AM:$AM,IR$4,'Estruturante Móvel'!$AQ:$AQ,"REPARO FO"))</f>
        <v>0</v>
      </c>
      <c r="IS45" s="140">
        <f>(COUNTIFS('Estruturante Móvel'!$M:$M,$B42,'Estruturante Móvel'!$C:$C,"&lt;&gt;PREVISTO",'Estruturante Móvel'!$G:$G,IR$4,'Estruturante Móvel'!$L:$L,'CRONOGRAMA_CONST+MIGRACAO'!IH$9))</f>
        <v>0</v>
      </c>
      <c r="IT45" s="139">
        <f>(COUNTIFS('Estruturante Móvel'!$M:$M,$B45,'Estruturante Móvel'!$AM:$AM,IT$4))-(COUNTIFS('Estruturante Móvel'!$M:$M,$B45,'Estruturante Móvel'!$AM:$AM,IT$4,'Estruturante Móvel'!$AQ:$AQ,"REPARO FO"))</f>
        <v>0</v>
      </c>
      <c r="IU45" s="140">
        <f>(COUNTIFS('Estruturante Móvel'!$M:$M,$B42,'Estruturante Móvel'!$C:$C,"&lt;&gt;PREVISTO",'Estruturante Móvel'!$G:$G,IT$4,'Estruturante Móvel'!$L:$L,'CRONOGRAMA_CONST+MIGRACAO'!IJ$9))</f>
        <v>0</v>
      </c>
      <c r="IV45" s="139">
        <f>(COUNTIFS('Estruturante Móvel'!$M:$M,$B45,'Estruturante Móvel'!$AM:$AM,IV$4))-(COUNTIFS('Estruturante Móvel'!$M:$M,$B45,'Estruturante Móvel'!$AM:$AM,IV$4,'Estruturante Móvel'!$AQ:$AQ,"REPARO FO"))</f>
        <v>0</v>
      </c>
      <c r="IW45" s="140">
        <f>(COUNTIFS('Estruturante Móvel'!$M:$M,$B42,'Estruturante Móvel'!$C:$C,"&lt;&gt;PREVISTO",'Estruturante Móvel'!$G:$G,IV$4,'Estruturante Móvel'!$L:$L,'CRONOGRAMA_CONST+MIGRACAO'!IL$9))</f>
        <v>0</v>
      </c>
      <c r="IX45" s="139">
        <f>(COUNTIFS('Estruturante Móvel'!$M:$M,$B45,'Estruturante Móvel'!$AM:$AM,IX$4))-(COUNTIFS('Estruturante Móvel'!$M:$M,$B45,'Estruturante Móvel'!$AM:$AM,IX$4,'Estruturante Móvel'!$AQ:$AQ,"REPARO FO"))</f>
        <v>0</v>
      </c>
      <c r="IY45" s="140">
        <f>(COUNTIFS('Estruturante Móvel'!$M:$M,$B42,'Estruturante Móvel'!$C:$C,"&lt;&gt;PREVISTO",'Estruturante Móvel'!$G:$G,IX$4,'Estruturante Móvel'!$L:$L,'CRONOGRAMA_CONST+MIGRACAO'!IN$9))</f>
        <v>0</v>
      </c>
      <c r="IZ45" s="139">
        <f>(COUNTIFS('Estruturante Móvel'!$M:$M,$B45,'Estruturante Móvel'!$AM:$AM,IZ$4))-(COUNTIFS('Estruturante Móvel'!$M:$M,$B45,'Estruturante Móvel'!$AM:$AM,IZ$4,'Estruturante Móvel'!$AQ:$AQ,"REPARO FO"))</f>
        <v>0</v>
      </c>
      <c r="JA45" s="140">
        <f>(COUNTIFS('Estruturante Móvel'!$M:$M,$B42,'Estruturante Móvel'!$C:$C,"&lt;&gt;PREVISTO",'Estruturante Móvel'!$G:$G,IZ$4,'Estruturante Móvel'!$L:$L,'CRONOGRAMA_CONST+MIGRACAO'!IP$9))</f>
        <v>0</v>
      </c>
      <c r="JB45" s="139">
        <f>(COUNTIFS('Estruturante Móvel'!$M:$M,$B45,'Estruturante Móvel'!$AM:$AM,JB$4))-(COUNTIFS('Estruturante Móvel'!$M:$M,$B45,'Estruturante Móvel'!$AM:$AM,JB$4,'Estruturante Móvel'!$AQ:$AQ,"REPARO FO"))</f>
        <v>0</v>
      </c>
      <c r="JC45" s="140">
        <f>(COUNTIFS('Estruturante Móvel'!$M:$M,$B42,'Estruturante Móvel'!$C:$C,"&lt;&gt;PREVISTO",'Estruturante Móvel'!$G:$G,JB$4,'Estruturante Móvel'!$L:$L,'CRONOGRAMA_CONST+MIGRACAO'!IR$9))</f>
        <v>0</v>
      </c>
      <c r="JD45" s="139">
        <f>(COUNTIFS('Estruturante Móvel'!$M:$M,$B45,'Estruturante Móvel'!$AM:$AM,JD$4))-(COUNTIFS('Estruturante Móvel'!$M:$M,$B45,'Estruturante Móvel'!$AM:$AM,JD$4,'Estruturante Móvel'!$AQ:$AQ,"REPARO FO"))</f>
        <v>0</v>
      </c>
      <c r="JE45" s="140">
        <f>(COUNTIFS('Estruturante Móvel'!$M:$M,$B42,'Estruturante Móvel'!$C:$C,"&lt;&gt;PREVISTO",'Estruturante Móvel'!$G:$G,JD$4,'Estruturante Móvel'!$L:$L,'CRONOGRAMA_CONST+MIGRACAO'!IT$9))</f>
        <v>0</v>
      </c>
      <c r="JF45" s="139">
        <f>(COUNTIFS('Estruturante Móvel'!$M:$M,$B45,'Estruturante Móvel'!$AM:$AM,JF$4))-(COUNTIFS('Estruturante Móvel'!$M:$M,$B45,'Estruturante Móvel'!$AM:$AM,JF$4,'Estruturante Móvel'!$AQ:$AQ,"REPARO FO"))</f>
        <v>0</v>
      </c>
      <c r="JG45" s="140">
        <f>(COUNTIFS('Estruturante Móvel'!$M:$M,$B42,'Estruturante Móvel'!$C:$C,"&lt;&gt;PREVISTO",'Estruturante Móvel'!$G:$G,JF$4,'Estruturante Móvel'!$L:$L,'CRONOGRAMA_CONST+MIGRACAO'!IV$9))</f>
        <v>0</v>
      </c>
      <c r="JH45" s="139">
        <f>(COUNTIFS('Estruturante Móvel'!$M:$M,$B45,'Estruturante Móvel'!$AM:$AM,JH$4))-(COUNTIFS('Estruturante Móvel'!$M:$M,$B45,'Estruturante Móvel'!$AM:$AM,JH$4,'Estruturante Móvel'!$AQ:$AQ,"REPARO FO"))</f>
        <v>0</v>
      </c>
      <c r="JI45" s="140">
        <f>(COUNTIFS('Estruturante Móvel'!$M:$M,$B42,'Estruturante Móvel'!$C:$C,"&lt;&gt;PREVISTO",'Estruturante Móvel'!$G:$G,JH$4,'Estruturante Móvel'!$L:$L,'CRONOGRAMA_CONST+MIGRACAO'!IX$9))</f>
        <v>0</v>
      </c>
      <c r="JJ45" s="139">
        <f>(COUNTIFS('Estruturante Móvel'!$M:$M,$B45,'Estruturante Móvel'!$AM:$AM,JJ$4))-(COUNTIFS('Estruturante Móvel'!$M:$M,$B45,'Estruturante Móvel'!$AM:$AM,JJ$4,'Estruturante Móvel'!$AQ:$AQ,"REPARO FO"))</f>
        <v>0</v>
      </c>
      <c r="JK45" s="140">
        <f>(COUNTIFS('Estruturante Móvel'!$M:$M,$B42,'Estruturante Móvel'!$C:$C,"&lt;&gt;PREVISTO",'Estruturante Móvel'!$G:$G,JJ$4,'Estruturante Móvel'!$L:$L,'CRONOGRAMA_CONST+MIGRACAO'!IZ$9))</f>
        <v>0</v>
      </c>
      <c r="JL45" s="139">
        <f>(COUNTIFS('Estruturante Móvel'!$M:$M,$B45,'Estruturante Móvel'!$AM:$AM,JL$4))-(COUNTIFS('Estruturante Móvel'!$M:$M,$B45,'Estruturante Móvel'!$AM:$AM,JL$4,'Estruturante Móvel'!$AQ:$AQ,"REPARO FO"))</f>
        <v>0</v>
      </c>
      <c r="JM45" s="140">
        <f>(COUNTIFS('Estruturante Móvel'!$M:$M,$B42,'Estruturante Móvel'!$C:$C,"&lt;&gt;PREVISTO",'Estruturante Móvel'!$G:$G,JL$4,'Estruturante Móvel'!$L:$L,'CRONOGRAMA_CONST+MIGRACAO'!JB$9))</f>
        <v>0</v>
      </c>
      <c r="JN45" s="139">
        <f>(COUNTIFS('Estruturante Móvel'!$M:$M,$B45,'Estruturante Móvel'!$AM:$AM,JN$4))-(COUNTIFS('Estruturante Móvel'!$M:$M,$B45,'Estruturante Móvel'!$AM:$AM,JN$4,'Estruturante Móvel'!$AQ:$AQ,"REPARO FO"))</f>
        <v>0</v>
      </c>
      <c r="JO45" s="140">
        <f>(COUNTIFS('Estruturante Móvel'!$M:$M,$B42,'Estruturante Móvel'!$C:$C,"&lt;&gt;PREVISTO",'Estruturante Móvel'!$G:$G,JN$4,'Estruturante Móvel'!$L:$L,'CRONOGRAMA_CONST+MIGRACAO'!JD$9))</f>
        <v>0</v>
      </c>
      <c r="JP45" s="139">
        <f>(COUNTIFS('Estruturante Móvel'!$M:$M,$B45,'Estruturante Móvel'!$AM:$AM,JP$4))-(COUNTIFS('Estruturante Móvel'!$M:$M,$B45,'Estruturante Móvel'!$AM:$AM,JP$4,'Estruturante Móvel'!$AQ:$AQ,"REPARO FO"))</f>
        <v>0</v>
      </c>
      <c r="JQ45" s="140">
        <f>(COUNTIFS('Estruturante Móvel'!$M:$M,$B42,'Estruturante Móvel'!$C:$C,"&lt;&gt;PREVISTO",'Estruturante Móvel'!$G:$G,JP$4,'Estruturante Móvel'!$L:$L,'CRONOGRAMA_CONST+MIGRACAO'!JF$9))</f>
        <v>0</v>
      </c>
      <c r="JR45" s="139">
        <f>(COUNTIFS('Estruturante Móvel'!$M:$M,$B45,'Estruturante Móvel'!$AM:$AM,JR$4))-(COUNTIFS('Estruturante Móvel'!$M:$M,$B45,'Estruturante Móvel'!$AM:$AM,JR$4,'Estruturante Móvel'!$AQ:$AQ,"REPARO FO"))</f>
        <v>0</v>
      </c>
      <c r="JS45" s="140">
        <f>(COUNTIFS('Estruturante Móvel'!$M:$M,$B42,'Estruturante Móvel'!$C:$C,"&lt;&gt;PREVISTO",'Estruturante Móvel'!$G:$G,JR$4,'Estruturante Móvel'!$L:$L,'CRONOGRAMA_CONST+MIGRACAO'!JH$9))</f>
        <v>0</v>
      </c>
      <c r="JT45" s="139">
        <f>(COUNTIFS('Estruturante Móvel'!$M:$M,$B45,'Estruturante Móvel'!$AM:$AM,JT$4))-(COUNTIFS('Estruturante Móvel'!$M:$M,$B45,'Estruturante Móvel'!$AM:$AM,JT$4,'Estruturante Móvel'!$AQ:$AQ,"REPARO FO"))</f>
        <v>0</v>
      </c>
      <c r="JU45" s="140">
        <f>(COUNTIFS('Estruturante Móvel'!$M:$M,$B42,'Estruturante Móvel'!$C:$C,"&lt;&gt;PREVISTO",'Estruturante Móvel'!$G:$G,JT$4,'Estruturante Móvel'!$L:$L,'CRONOGRAMA_CONST+MIGRACAO'!JJ$9))</f>
        <v>0</v>
      </c>
      <c r="JV45" s="139">
        <f>(COUNTIFS('Estruturante Móvel'!$M:$M,$B45,'Estruturante Móvel'!$AM:$AM,JV$4))-(COUNTIFS('Estruturante Móvel'!$M:$M,$B45,'Estruturante Móvel'!$AM:$AM,JV$4,'Estruturante Móvel'!$AQ:$AQ,"REPARO FO"))</f>
        <v>0</v>
      </c>
      <c r="JW45" s="140">
        <f>(COUNTIFS('Estruturante Móvel'!$M:$M,$B42,'Estruturante Móvel'!$C:$C,"&lt;&gt;PREVISTO",'Estruturante Móvel'!$G:$G,JV$4,'Estruturante Móvel'!$L:$L,'CRONOGRAMA_CONST+MIGRACAO'!JL$9))</f>
        <v>0</v>
      </c>
      <c r="JX45" s="139">
        <f>(COUNTIFS('Estruturante Móvel'!$M:$M,$B45,'Estruturante Móvel'!$AM:$AM,JX$4))-(COUNTIFS('Estruturante Móvel'!$M:$M,$B45,'Estruturante Móvel'!$AM:$AM,JX$4,'Estruturante Móvel'!$AQ:$AQ,"REPARO FO"))</f>
        <v>0</v>
      </c>
      <c r="JY45" s="140">
        <f>(COUNTIFS('Estruturante Móvel'!$M:$M,$B42,'Estruturante Móvel'!$C:$C,"&lt;&gt;PREVISTO",'Estruturante Móvel'!$G:$G,JX$4,'Estruturante Móvel'!$L:$L,'CRONOGRAMA_CONST+MIGRACAO'!JN$9))</f>
        <v>0</v>
      </c>
      <c r="JZ45" s="139">
        <f>(COUNTIFS('Estruturante Móvel'!$M:$M,$B45,'Estruturante Móvel'!$AM:$AM,JZ$4))-(COUNTIFS('Estruturante Móvel'!$M:$M,$B45,'Estruturante Móvel'!$AM:$AM,JZ$4,'Estruturante Móvel'!$AQ:$AQ,"REPARO FO"))</f>
        <v>0</v>
      </c>
      <c r="KA45" s="140">
        <f>(COUNTIFS('Estruturante Móvel'!$M:$M,$B42,'Estruturante Móvel'!$C:$C,"&lt;&gt;PREVISTO",'Estruturante Móvel'!$G:$G,JZ$4,'Estruturante Móvel'!$L:$L,'CRONOGRAMA_CONST+MIGRACAO'!JP$9))</f>
        <v>0</v>
      </c>
      <c r="KB45" s="139">
        <f>(COUNTIFS('Estruturante Móvel'!$M:$M,$B45,'Estruturante Móvel'!$AM:$AM,KB$4))-(COUNTIFS('Estruturante Móvel'!$M:$M,$B45,'Estruturante Móvel'!$AM:$AM,KB$4,'Estruturante Móvel'!$AQ:$AQ,"REPARO FO"))</f>
        <v>0</v>
      </c>
      <c r="KC45" s="140">
        <f>(COUNTIFS('Estruturante Móvel'!$M:$M,$B42,'Estruturante Móvel'!$C:$C,"&lt;&gt;PREVISTO",'Estruturante Móvel'!$G:$G,KB$4,'Estruturante Móvel'!$L:$L,'CRONOGRAMA_CONST+MIGRACAO'!JR$9))</f>
        <v>0</v>
      </c>
      <c r="KD45" s="139">
        <f>(COUNTIFS('Estruturante Móvel'!$M:$M,$B45,'Estruturante Móvel'!$AM:$AM,KD$4))-(COUNTIFS('Estruturante Móvel'!$M:$M,$B45,'Estruturante Móvel'!$AM:$AM,KD$4,'Estruturante Móvel'!$AQ:$AQ,"REPARO FO"))</f>
        <v>0</v>
      </c>
      <c r="KE45" s="140">
        <f>(COUNTIFS('Estruturante Móvel'!$M:$M,$B42,'Estruturante Móvel'!$C:$C,"&lt;&gt;PREVISTO",'Estruturante Móvel'!$G:$G,KD$4,'Estruturante Móvel'!$L:$L,'CRONOGRAMA_CONST+MIGRACAO'!JT$9))</f>
        <v>0</v>
      </c>
      <c r="KF45" s="139">
        <f>(COUNTIFS('Estruturante Móvel'!$M:$M,$B45,'Estruturante Móvel'!$AM:$AM,KF$4))-(COUNTIFS('Estruturante Móvel'!$M:$M,$B45,'Estruturante Móvel'!$AM:$AM,KF$4,'Estruturante Móvel'!$AQ:$AQ,"REPARO FO"))</f>
        <v>0</v>
      </c>
      <c r="KG45" s="140">
        <f>(COUNTIFS('Estruturante Móvel'!$M:$M,$B42,'Estruturante Móvel'!$C:$C,"&lt;&gt;PREVISTO",'Estruturante Móvel'!$G:$G,KF$4,'Estruturante Móvel'!$L:$L,'CRONOGRAMA_CONST+MIGRACAO'!JV$9))</f>
        <v>0</v>
      </c>
      <c r="KH45" s="139">
        <f>(COUNTIFS('Estruturante Móvel'!$M:$M,$B45,'Estruturante Móvel'!$AM:$AM,KH$4))-(COUNTIFS('Estruturante Móvel'!$M:$M,$B45,'Estruturante Móvel'!$AM:$AM,KH$4,'Estruturante Móvel'!$AQ:$AQ,"REPARO FO"))</f>
        <v>0</v>
      </c>
      <c r="KI45" s="140">
        <f>(COUNTIFS('Estruturante Móvel'!$M:$M,$B42,'Estruturante Móvel'!$C:$C,"&lt;&gt;PREVISTO",'Estruturante Móvel'!$G:$G,KH$4,'Estruturante Móvel'!$L:$L,'CRONOGRAMA_CONST+MIGRACAO'!JX$9))</f>
        <v>0</v>
      </c>
      <c r="KJ45" s="139">
        <f>(COUNTIFS('Estruturante Móvel'!$M:$M,$B45,'Estruturante Móvel'!$AM:$AM,KJ$4))-(COUNTIFS('Estruturante Móvel'!$M:$M,$B45,'Estruturante Móvel'!$AM:$AM,KJ$4,'Estruturante Móvel'!$AQ:$AQ,"REPARO FO"))</f>
        <v>0</v>
      </c>
      <c r="KK45" s="140">
        <f>(COUNTIFS('Estruturante Móvel'!$M:$M,$B42,'Estruturante Móvel'!$C:$C,"&lt;&gt;PREVISTO",'Estruturante Móvel'!$G:$G,KJ$4,'Estruturante Móvel'!$L:$L,'CRONOGRAMA_CONST+MIGRACAO'!JZ$9))</f>
        <v>0</v>
      </c>
      <c r="KL45" s="139">
        <f>(COUNTIFS('Estruturante Móvel'!$M:$M,$B45,'Estruturante Móvel'!$AM:$AM,KL$4))-(COUNTIFS('Estruturante Móvel'!$M:$M,$B45,'Estruturante Móvel'!$AM:$AM,KL$4,'Estruturante Móvel'!$AQ:$AQ,"REPARO FO"))</f>
        <v>0</v>
      </c>
      <c r="KM45" s="140">
        <f>(COUNTIFS('Estruturante Móvel'!$M:$M,$B42,'Estruturante Móvel'!$C:$C,"&lt;&gt;PREVISTO",'Estruturante Móvel'!$G:$G,KL$4,'Estruturante Móvel'!$L:$L,'CRONOGRAMA_CONST+MIGRACAO'!KB$9))</f>
        <v>0</v>
      </c>
      <c r="KN45" s="139">
        <f>(COUNTIFS('Estruturante Móvel'!$M:$M,$B45,'Estruturante Móvel'!$AM:$AM,KN$4))-(COUNTIFS('Estruturante Móvel'!$M:$M,$B45,'Estruturante Móvel'!$AM:$AM,KN$4,'Estruturante Móvel'!$AQ:$AQ,"REPARO FO"))</f>
        <v>0</v>
      </c>
      <c r="KO45" s="140">
        <f>(COUNTIFS('Estruturante Móvel'!$M:$M,$B42,'Estruturante Móvel'!$C:$C,"&lt;&gt;PREVISTO",'Estruturante Móvel'!$G:$G,KN$4,'Estruturante Móvel'!$L:$L,'CRONOGRAMA_CONST+MIGRACAO'!KD$9))</f>
        <v>0</v>
      </c>
      <c r="KP45" s="139">
        <f>(COUNTIFS('Estruturante Móvel'!$M:$M,$B45,'Estruturante Móvel'!$AM:$AM,KP$4))-(COUNTIFS('Estruturante Móvel'!$M:$M,$B45,'Estruturante Móvel'!$AM:$AM,KP$4,'Estruturante Móvel'!$AQ:$AQ,"REPARO FO"))</f>
        <v>0</v>
      </c>
      <c r="KQ45" s="140">
        <f>(COUNTIFS('Estruturante Móvel'!$M:$M,$B42,'Estruturante Móvel'!$C:$C,"&lt;&gt;PREVISTO",'Estruturante Móvel'!$G:$G,KP$4,'Estruturante Móvel'!$L:$L,'CRONOGRAMA_CONST+MIGRACAO'!KF$9))</f>
        <v>0</v>
      </c>
      <c r="KR45" s="139">
        <f>(COUNTIFS('Estruturante Móvel'!$M:$M,$B45,'Estruturante Móvel'!$AM:$AM,KR$4))-(COUNTIFS('Estruturante Móvel'!$M:$M,$B45,'Estruturante Móvel'!$AM:$AM,KR$4,'Estruturante Móvel'!$AQ:$AQ,"REPARO FO"))</f>
        <v>0</v>
      </c>
      <c r="KS45" s="140">
        <f>(COUNTIFS('Estruturante Móvel'!$M:$M,$B42,'Estruturante Móvel'!$C:$C,"&lt;&gt;PREVISTO",'Estruturante Móvel'!$G:$G,KR$4,'Estruturante Móvel'!$L:$L,'CRONOGRAMA_CONST+MIGRACAO'!KH$9))</f>
        <v>0</v>
      </c>
      <c r="KT45" s="139">
        <f>(COUNTIFS('Estruturante Móvel'!$M:$M,$B45,'Estruturante Móvel'!$AM:$AM,KT$4))-(COUNTIFS('Estruturante Móvel'!$M:$M,$B45,'Estruturante Móvel'!$AM:$AM,KT$4,'Estruturante Móvel'!$AQ:$AQ,"REPARO FO"))</f>
        <v>0</v>
      </c>
      <c r="KU45" s="140">
        <f>(COUNTIFS('Estruturante Móvel'!$M:$M,$B42,'Estruturante Móvel'!$C:$C,"&lt;&gt;PREVISTO",'Estruturante Móvel'!$G:$G,KT$4,'Estruturante Móvel'!$L:$L,'CRONOGRAMA_CONST+MIGRACAO'!KJ$9))</f>
        <v>0</v>
      </c>
      <c r="KV45" s="139">
        <f>(COUNTIFS('Estruturante Móvel'!$M:$M,$B45,'Estruturante Móvel'!$AM:$AM,KV$4))-(COUNTIFS('Estruturante Móvel'!$M:$M,$B45,'Estruturante Móvel'!$AM:$AM,KV$4,'Estruturante Móvel'!$AQ:$AQ,"REPARO FO"))</f>
        <v>0</v>
      </c>
      <c r="KW45" s="140">
        <f>(COUNTIFS('Estruturante Móvel'!$M:$M,$B42,'Estruturante Móvel'!$C:$C,"&lt;&gt;PREVISTO",'Estruturante Móvel'!$G:$G,KV$4,'Estruturante Móvel'!$L:$L,'CRONOGRAMA_CONST+MIGRACAO'!KL$9))</f>
        <v>0</v>
      </c>
      <c r="KX45" s="139">
        <f>(COUNTIFS('Estruturante Móvel'!$M:$M,$B45,'Estruturante Móvel'!$AM:$AM,KX$4))-(COUNTIFS('Estruturante Móvel'!$M:$M,$B45,'Estruturante Móvel'!$AM:$AM,KX$4,'Estruturante Móvel'!$AQ:$AQ,"REPARO FO"))</f>
        <v>0</v>
      </c>
      <c r="KY45" s="140">
        <f>(COUNTIFS('Estruturante Móvel'!$M:$M,$B42,'Estruturante Móvel'!$C:$C,"&lt;&gt;PREVISTO",'Estruturante Móvel'!$G:$G,KX$4,'Estruturante Móvel'!$L:$L,'CRONOGRAMA_CONST+MIGRACAO'!KN$9))</f>
        <v>0</v>
      </c>
      <c r="KZ45" s="139">
        <f>(COUNTIFS('Estruturante Móvel'!$M:$M,$B45,'Estruturante Móvel'!$AM:$AM,KZ$4))-(COUNTIFS('Estruturante Móvel'!$M:$M,$B45,'Estruturante Móvel'!$AM:$AM,KZ$4,'Estruturante Móvel'!$AQ:$AQ,"REPARO FO"))</f>
        <v>0</v>
      </c>
      <c r="LA45" s="140">
        <f>(COUNTIFS('Estruturante Móvel'!$M:$M,$B42,'Estruturante Móvel'!$C:$C,"&lt;&gt;PREVISTO",'Estruturante Móvel'!$G:$G,KZ$4,'Estruturante Móvel'!$L:$L,'CRONOGRAMA_CONST+MIGRACAO'!KP$9))</f>
        <v>0</v>
      </c>
      <c r="LB45" s="139">
        <f>(COUNTIFS('Estruturante Móvel'!$M:$M,$B45,'Estruturante Móvel'!$AM:$AM,LB$4))-(COUNTIFS('Estruturante Móvel'!$M:$M,$B45,'Estruturante Móvel'!$AM:$AM,LB$4,'Estruturante Móvel'!$AQ:$AQ,"REPARO FO"))</f>
        <v>0</v>
      </c>
      <c r="LC45" s="140">
        <f>(COUNTIFS('Estruturante Móvel'!$M:$M,$B42,'Estruturante Móvel'!$C:$C,"&lt;&gt;PREVISTO",'Estruturante Móvel'!$G:$G,LB$4,'Estruturante Móvel'!$L:$L,'CRONOGRAMA_CONST+MIGRACAO'!KR$9))</f>
        <v>0</v>
      </c>
      <c r="LD45" s="139">
        <f>(COUNTIFS('Estruturante Móvel'!$M:$M,$B45,'Estruturante Móvel'!$AM:$AM,LD$4))-(COUNTIFS('Estruturante Móvel'!$M:$M,$B45,'Estruturante Móvel'!$AM:$AM,LD$4,'Estruturante Móvel'!$AQ:$AQ,"REPARO FO"))</f>
        <v>0</v>
      </c>
      <c r="LE45" s="140">
        <f>(COUNTIFS('Estruturante Móvel'!$M:$M,$B42,'Estruturante Móvel'!$C:$C,"&lt;&gt;PREVISTO",'Estruturante Móvel'!$G:$G,LD$4,'Estruturante Móvel'!$L:$L,'CRONOGRAMA_CONST+MIGRACAO'!KT$9))</f>
        <v>0</v>
      </c>
      <c r="LF45" s="139">
        <f>(COUNTIFS('Estruturante Móvel'!$M:$M,$B45,'Estruturante Móvel'!$AM:$AM,LF$4))-(COUNTIFS('Estruturante Móvel'!$M:$M,$B45,'Estruturante Móvel'!$AM:$AM,LF$4,'Estruturante Móvel'!$AQ:$AQ,"REPARO FO"))</f>
        <v>0</v>
      </c>
      <c r="LG45" s="140">
        <f>(COUNTIFS('Estruturante Móvel'!$M:$M,$B42,'Estruturante Móvel'!$C:$C,"&lt;&gt;PREVISTO",'Estruturante Móvel'!$G:$G,LF$4,'Estruturante Móvel'!$L:$L,'CRONOGRAMA_CONST+MIGRACAO'!KV$9))</f>
        <v>0</v>
      </c>
      <c r="LH45" s="139">
        <f>(COUNTIFS('Estruturante Móvel'!$M:$M,$B45,'Estruturante Móvel'!$AM:$AM,LH$4))-(COUNTIFS('Estruturante Móvel'!$M:$M,$B45,'Estruturante Móvel'!$AM:$AM,LH$4,'Estruturante Móvel'!$AQ:$AQ,"REPARO FO"))</f>
        <v>0</v>
      </c>
      <c r="LI45" s="140">
        <f>(COUNTIFS('Estruturante Móvel'!$M:$M,$B42,'Estruturante Móvel'!$C:$C,"&lt;&gt;PREVISTO",'Estruturante Móvel'!$G:$G,LH$4,'Estruturante Móvel'!$L:$L,'CRONOGRAMA_CONST+MIGRACAO'!KX$9))</f>
        <v>0</v>
      </c>
      <c r="LJ45" s="139">
        <f>(COUNTIFS('Estruturante Móvel'!$M:$M,$B45,'Estruturante Móvel'!$AM:$AM,LJ$4))-(COUNTIFS('Estruturante Móvel'!$M:$M,$B45,'Estruturante Móvel'!$AM:$AM,LJ$4,'Estruturante Móvel'!$AQ:$AQ,"REPARO FO"))</f>
        <v>0</v>
      </c>
      <c r="LK45" s="140">
        <f>(COUNTIFS('Estruturante Móvel'!$M:$M,$B42,'Estruturante Móvel'!$C:$C,"&lt;&gt;PREVISTO",'Estruturante Móvel'!$G:$G,LJ$4,'Estruturante Móvel'!$L:$L,'CRONOGRAMA_CONST+MIGRACAO'!KZ$9))</f>
        <v>0</v>
      </c>
      <c r="LL45" s="139">
        <f>(COUNTIFS('Estruturante Móvel'!$M:$M,$B45,'Estruturante Móvel'!$AM:$AM,LL$4))-(COUNTIFS('Estruturante Móvel'!$M:$M,$B45,'Estruturante Móvel'!$AM:$AM,LL$4,'Estruturante Móvel'!$AQ:$AQ,"REPARO FO"))</f>
        <v>0</v>
      </c>
      <c r="LM45" s="140">
        <f>(COUNTIFS('Estruturante Móvel'!$M:$M,$B42,'Estruturante Móvel'!$C:$C,"&lt;&gt;PREVISTO",'Estruturante Móvel'!$G:$G,LL$4,'Estruturante Móvel'!$L:$L,'CRONOGRAMA_CONST+MIGRACAO'!LB$9))</f>
        <v>0</v>
      </c>
      <c r="LN45" s="139">
        <f>(COUNTIFS('Estruturante Móvel'!$M:$M,$B45,'Estruturante Móvel'!$AM:$AM,LN$4))-(COUNTIFS('Estruturante Móvel'!$M:$M,$B45,'Estruturante Móvel'!$AM:$AM,LN$4,'Estruturante Móvel'!$AQ:$AQ,"REPARO FO"))</f>
        <v>0</v>
      </c>
      <c r="LO45" s="140">
        <f>(COUNTIFS('Estruturante Móvel'!$M:$M,$B42,'Estruturante Móvel'!$C:$C,"&lt;&gt;PREVISTO",'Estruturante Móvel'!$G:$G,LN$4,'Estruturante Móvel'!$L:$L,'CRONOGRAMA_CONST+MIGRACAO'!LD$9))</f>
        <v>0</v>
      </c>
      <c r="LP45" s="139">
        <f>(COUNTIFS('Estruturante Móvel'!$M:$M,$B45,'Estruturante Móvel'!$AM:$AM,LP$4))-(COUNTIFS('Estruturante Móvel'!$M:$M,$B45,'Estruturante Móvel'!$AM:$AM,LP$4,'Estruturante Móvel'!$AQ:$AQ,"REPARO FO"))</f>
        <v>0</v>
      </c>
      <c r="LQ45" s="140">
        <f>(COUNTIFS('Estruturante Móvel'!$M:$M,$B42,'Estruturante Móvel'!$C:$C,"&lt;&gt;PREVISTO",'Estruturante Móvel'!$G:$G,LP$4,'Estruturante Móvel'!$L:$L,'CRONOGRAMA_CONST+MIGRACAO'!LF$9))</f>
        <v>0</v>
      </c>
      <c r="LR45" s="139">
        <f>(COUNTIFS('Estruturante Móvel'!$M:$M,$B45,'Estruturante Móvel'!$AM:$AM,LR$4))-(COUNTIFS('Estruturante Móvel'!$M:$M,$B45,'Estruturante Móvel'!$AM:$AM,LR$4,'Estruturante Móvel'!$AQ:$AQ,"REPARO FO"))</f>
        <v>0</v>
      </c>
      <c r="LS45" s="140">
        <f>(COUNTIFS('Estruturante Móvel'!$M:$M,$B42,'Estruturante Móvel'!$C:$C,"&lt;&gt;PREVISTO",'Estruturante Móvel'!$G:$G,LR$4,'Estruturante Móvel'!$L:$L,'CRONOGRAMA_CONST+MIGRACAO'!LH$9))</f>
        <v>0</v>
      </c>
      <c r="LT45" s="139">
        <f>(COUNTIFS('Estruturante Móvel'!$M:$M,$B45,'Estruturante Móvel'!$AM:$AM,LT$4))-(COUNTIFS('Estruturante Móvel'!$M:$M,$B45,'Estruturante Móvel'!$AM:$AM,LT$4,'Estruturante Móvel'!$AQ:$AQ,"REPARO FO"))</f>
        <v>0</v>
      </c>
      <c r="LU45" s="140">
        <f>(COUNTIFS('Estruturante Móvel'!$M:$M,$B42,'Estruturante Móvel'!$C:$C,"&lt;&gt;PREVISTO",'Estruturante Móvel'!$G:$G,LT$4,'Estruturante Móvel'!$L:$L,'CRONOGRAMA_CONST+MIGRACAO'!LJ$9))</f>
        <v>0</v>
      </c>
      <c r="LV45" s="139">
        <f>(COUNTIFS('Estruturante Móvel'!$M:$M,$B45,'Estruturante Móvel'!$AM:$AM,LV$4))-(COUNTIFS('Estruturante Móvel'!$M:$M,$B45,'Estruturante Móvel'!$AM:$AM,LV$4,'Estruturante Móvel'!$AQ:$AQ,"REPARO FO"))</f>
        <v>0</v>
      </c>
      <c r="LW45" s="140">
        <f>(COUNTIFS('Estruturante Móvel'!$M:$M,$B42,'Estruturante Móvel'!$C:$C,"&lt;&gt;PREVISTO",'Estruturante Móvel'!$G:$G,LV$4,'Estruturante Móvel'!$L:$L,'CRONOGRAMA_CONST+MIGRACAO'!LL$9))</f>
        <v>0</v>
      </c>
      <c r="LX45" s="139">
        <f>(COUNTIFS('Estruturante Móvel'!$M:$M,$B45,'Estruturante Móvel'!$AM:$AM,LX$4))-(COUNTIFS('Estruturante Móvel'!$M:$M,$B45,'Estruturante Móvel'!$AM:$AM,LX$4,'Estruturante Móvel'!$AQ:$AQ,"REPARO FO"))</f>
        <v>0</v>
      </c>
      <c r="LY45" s="140">
        <f>(COUNTIFS('Estruturante Móvel'!$M:$M,$B42,'Estruturante Móvel'!$C:$C,"&lt;&gt;PREVISTO",'Estruturante Móvel'!$G:$G,LX$4,'Estruturante Móvel'!$L:$L,'CRONOGRAMA_CONST+MIGRACAO'!LN$9))</f>
        <v>0</v>
      </c>
      <c r="LZ45" s="139">
        <f>(COUNTIFS('Estruturante Móvel'!$M:$M,$B45,'Estruturante Móvel'!$AM:$AM,LZ$4))-(COUNTIFS('Estruturante Móvel'!$M:$M,$B45,'Estruturante Móvel'!$AM:$AM,LZ$4,'Estruturante Móvel'!$AQ:$AQ,"REPARO FO"))</f>
        <v>0</v>
      </c>
      <c r="MA45" s="140">
        <f>(COUNTIFS('Estruturante Móvel'!$M:$M,$B42,'Estruturante Móvel'!$C:$C,"&lt;&gt;PREVISTO",'Estruturante Móvel'!$G:$G,LZ$4,'Estruturante Móvel'!$L:$L,'CRONOGRAMA_CONST+MIGRACAO'!LP$9))</f>
        <v>0</v>
      </c>
      <c r="MB45" s="139">
        <f>(COUNTIFS('Estruturante Móvel'!$M:$M,$B45,'Estruturante Móvel'!$AM:$AM,MB$4))-(COUNTIFS('Estruturante Móvel'!$M:$M,$B45,'Estruturante Móvel'!$AM:$AM,MB$4,'Estruturante Móvel'!$AQ:$AQ,"REPARO FO"))</f>
        <v>0</v>
      </c>
      <c r="MC45" s="140">
        <f>(COUNTIFS('Estruturante Móvel'!$M:$M,$B42,'Estruturante Móvel'!$C:$C,"&lt;&gt;PREVISTO",'Estruturante Móvel'!$G:$G,MB$4,'Estruturante Móvel'!$L:$L,'CRONOGRAMA_CONST+MIGRACAO'!LR$9))</f>
        <v>0</v>
      </c>
      <c r="MD45" s="139">
        <f>(COUNTIFS('Estruturante Móvel'!$M:$M,$B45,'Estruturante Móvel'!$AM:$AM,MD$4))-(COUNTIFS('Estruturante Móvel'!$M:$M,$B45,'Estruturante Móvel'!$AM:$AM,MD$4,'Estruturante Móvel'!$AQ:$AQ,"REPARO FO"))</f>
        <v>0</v>
      </c>
      <c r="ME45" s="140">
        <f>(COUNTIFS('Estruturante Móvel'!$M:$M,$B42,'Estruturante Móvel'!$C:$C,"&lt;&gt;PREVISTO",'Estruturante Móvel'!$G:$G,MD$4,'Estruturante Móvel'!$L:$L,'CRONOGRAMA_CONST+MIGRACAO'!LT$9))</f>
        <v>0</v>
      </c>
      <c r="MF45" s="139">
        <f>(COUNTIFS('Estruturante Móvel'!$M:$M,$B45,'Estruturante Móvel'!$AM:$AM,MF$4))-(COUNTIFS('Estruturante Móvel'!$M:$M,$B45,'Estruturante Móvel'!$AM:$AM,MF$4,'Estruturante Móvel'!$AQ:$AQ,"REPARO FO"))</f>
        <v>0</v>
      </c>
      <c r="MG45" s="140">
        <f>(COUNTIFS('Estruturante Móvel'!$M:$M,$B42,'Estruturante Móvel'!$C:$C,"&lt;&gt;PREVISTO",'Estruturante Móvel'!$G:$G,MF$4,'Estruturante Móvel'!$L:$L,'CRONOGRAMA_CONST+MIGRACAO'!LV$9))</f>
        <v>0</v>
      </c>
      <c r="MH45" s="139">
        <f>(COUNTIFS('Estruturante Móvel'!$M:$M,$B45,'Estruturante Móvel'!$AM:$AM,MH$4))-(COUNTIFS('Estruturante Móvel'!$M:$M,$B45,'Estruturante Móvel'!$AM:$AM,MH$4,'Estruturante Móvel'!$AQ:$AQ,"REPARO FO"))</f>
        <v>0</v>
      </c>
      <c r="MI45" s="140">
        <f>(COUNTIFS('Estruturante Móvel'!$M:$M,$B42,'Estruturante Móvel'!$C:$C,"&lt;&gt;PREVISTO",'Estruturante Móvel'!$G:$G,MH$4,'Estruturante Móvel'!$L:$L,'CRONOGRAMA_CONST+MIGRACAO'!LX$9))</f>
        <v>0</v>
      </c>
      <c r="MJ45" s="139">
        <f>(COUNTIFS('Estruturante Móvel'!$M:$M,$B45,'Estruturante Móvel'!$AM:$AM,MJ$4))-(COUNTIFS('Estruturante Móvel'!$M:$M,$B45,'Estruturante Móvel'!$AM:$AM,MJ$4,'Estruturante Móvel'!$AQ:$AQ,"REPARO FO"))</f>
        <v>0</v>
      </c>
      <c r="MK45" s="140">
        <f>(COUNTIFS('Estruturante Móvel'!$M:$M,$B42,'Estruturante Móvel'!$C:$C,"&lt;&gt;PREVISTO",'Estruturante Móvel'!$G:$G,MJ$4,'Estruturante Móvel'!$L:$L,'CRONOGRAMA_CONST+MIGRACAO'!LZ$9))</f>
        <v>0</v>
      </c>
      <c r="ML45" s="139">
        <f>(COUNTIFS('Estruturante Móvel'!$M:$M,$B45,'Estruturante Móvel'!$AM:$AM,ML$4))-(COUNTIFS('Estruturante Móvel'!$M:$M,$B45,'Estruturante Móvel'!$AM:$AM,ML$4,'Estruturante Móvel'!$AQ:$AQ,"REPARO FO"))</f>
        <v>0</v>
      </c>
      <c r="MM45" s="140">
        <f>(COUNTIFS('Estruturante Móvel'!$M:$M,$B42,'Estruturante Móvel'!$C:$C,"&lt;&gt;PREVISTO",'Estruturante Móvel'!$G:$G,ML$4,'Estruturante Móvel'!$L:$L,'CRONOGRAMA_CONST+MIGRACAO'!MB$9))</f>
        <v>0</v>
      </c>
      <c r="MN45" s="139">
        <f>(COUNTIFS('Estruturante Móvel'!$M:$M,$B45,'Estruturante Móvel'!$AM:$AM,MN$4))-(COUNTIFS('Estruturante Móvel'!$M:$M,$B45,'Estruturante Móvel'!$AM:$AM,MN$4,'Estruturante Móvel'!$AQ:$AQ,"REPARO FO"))</f>
        <v>0</v>
      </c>
      <c r="MO45" s="140">
        <f>(COUNTIFS('Estruturante Móvel'!$M:$M,$B42,'Estruturante Móvel'!$C:$C,"&lt;&gt;PREVISTO",'Estruturante Móvel'!$G:$G,MN$4,'Estruturante Móvel'!$L:$L,'CRONOGRAMA_CONST+MIGRACAO'!MD$9))</f>
        <v>0</v>
      </c>
      <c r="MP45" s="139">
        <f>(COUNTIFS('Estruturante Móvel'!$M:$M,$B45,'Estruturante Móvel'!$AM:$AM,MP$4))-(COUNTIFS('Estruturante Móvel'!$M:$M,$B45,'Estruturante Móvel'!$AM:$AM,MP$4,'Estruturante Móvel'!$AQ:$AQ,"REPARO FO"))</f>
        <v>0</v>
      </c>
      <c r="MQ45" s="140">
        <f>(COUNTIFS('Estruturante Móvel'!$M:$M,$B42,'Estruturante Móvel'!$C:$C,"&lt;&gt;PREVISTO",'Estruturante Móvel'!$G:$G,MP$4,'Estruturante Móvel'!$L:$L,'CRONOGRAMA_CONST+MIGRACAO'!MF$9))</f>
        <v>0</v>
      </c>
      <c r="MR45" s="139">
        <f>(COUNTIFS('Estruturante Móvel'!$M:$M,$B45,'Estruturante Móvel'!$AM:$AM,MR$4))-(COUNTIFS('Estruturante Móvel'!$M:$M,$B45,'Estruturante Móvel'!$AM:$AM,MR$4,'Estruturante Móvel'!$AQ:$AQ,"REPARO FO"))</f>
        <v>0</v>
      </c>
      <c r="MS45" s="140">
        <f>(COUNTIFS('Estruturante Móvel'!$M:$M,$B42,'Estruturante Móvel'!$C:$C,"&lt;&gt;PREVISTO",'Estruturante Móvel'!$G:$G,MR$4,'Estruturante Móvel'!$L:$L,'CRONOGRAMA_CONST+MIGRACAO'!MH$9))</f>
        <v>0</v>
      </c>
      <c r="MT45" s="139">
        <f>(COUNTIFS('Estruturante Móvel'!$M:$M,$B45,'Estruturante Móvel'!$AM:$AM,MT$4))-(COUNTIFS('Estruturante Móvel'!$M:$M,$B45,'Estruturante Móvel'!$AM:$AM,MT$4,'Estruturante Móvel'!$AQ:$AQ,"REPARO FO"))</f>
        <v>0</v>
      </c>
      <c r="MU45" s="140">
        <f>(COUNTIFS('Estruturante Móvel'!$M:$M,$B42,'Estruturante Móvel'!$C:$C,"&lt;&gt;PREVISTO",'Estruturante Móvel'!$G:$G,MT$4,'Estruturante Móvel'!$L:$L,'CRONOGRAMA_CONST+MIGRACAO'!MJ$9))</f>
        <v>0</v>
      </c>
      <c r="MV45" s="139">
        <f>(COUNTIFS('Estruturante Móvel'!$M:$M,$B45,'Estruturante Móvel'!$AM:$AM,MV$4))-(COUNTIFS('Estruturante Móvel'!$M:$M,$B45,'Estruturante Móvel'!$AM:$AM,MV$4,'Estruturante Móvel'!$AQ:$AQ,"REPARO FO"))</f>
        <v>0</v>
      </c>
      <c r="MW45" s="140">
        <f>(COUNTIFS('Estruturante Móvel'!$M:$M,$B42,'Estruturante Móvel'!$C:$C,"&lt;&gt;PREVISTO",'Estruturante Móvel'!$G:$G,MV$4,'Estruturante Móvel'!$L:$L,'CRONOGRAMA_CONST+MIGRACAO'!ML$9))</f>
        <v>0</v>
      </c>
      <c r="MX45" s="139">
        <f>(COUNTIFS('Estruturante Móvel'!$M:$M,$B45,'Estruturante Móvel'!$AM:$AM,MX$4))-(COUNTIFS('Estruturante Móvel'!$M:$M,$B45,'Estruturante Móvel'!$AM:$AM,MX$4,'Estruturante Móvel'!$AQ:$AQ,"REPARO FO"))</f>
        <v>0</v>
      </c>
      <c r="MY45" s="140">
        <f>(COUNTIFS('Estruturante Móvel'!$M:$M,$B42,'Estruturante Móvel'!$C:$C,"&lt;&gt;PREVISTO",'Estruturante Móvel'!$G:$G,MX$4,'Estruturante Móvel'!$L:$L,'CRONOGRAMA_CONST+MIGRACAO'!MN$9))</f>
        <v>0</v>
      </c>
      <c r="MZ45" s="139">
        <f>(COUNTIFS('Estruturante Móvel'!$M:$M,$B45,'Estruturante Móvel'!$AM:$AM,MZ$4))-(COUNTIFS('Estruturante Móvel'!$M:$M,$B45,'Estruturante Móvel'!$AM:$AM,MZ$4,'Estruturante Móvel'!$AQ:$AQ,"REPARO FO"))</f>
        <v>0</v>
      </c>
      <c r="NA45" s="140">
        <f>(COUNTIFS('Estruturante Móvel'!$M:$M,$B42,'Estruturante Móvel'!$C:$C,"&lt;&gt;PREVISTO",'Estruturante Móvel'!$G:$G,MZ$4,'Estruturante Móvel'!$L:$L,'CRONOGRAMA_CONST+MIGRACAO'!MP$9))</f>
        <v>0</v>
      </c>
      <c r="NB45" s="139">
        <f>(COUNTIFS('Estruturante Móvel'!$M:$M,$B45,'Estruturante Móvel'!$AM:$AM,NB$4))-(COUNTIFS('Estruturante Móvel'!$M:$M,$B45,'Estruturante Móvel'!$AM:$AM,NB$4,'Estruturante Móvel'!$AQ:$AQ,"REPARO FO"))</f>
        <v>0</v>
      </c>
      <c r="NC45" s="140">
        <f>(COUNTIFS('Estruturante Móvel'!$M:$M,$B42,'Estruturante Móvel'!$C:$C,"&lt;&gt;PREVISTO",'Estruturante Móvel'!$G:$G,NB$4,'Estruturante Móvel'!$L:$L,'CRONOGRAMA_CONST+MIGRACAO'!MR$9))</f>
        <v>0</v>
      </c>
      <c r="ND45" s="139">
        <f>(COUNTIFS('Estruturante Móvel'!$M:$M,$B45,'Estruturante Móvel'!$AM:$AM,ND$4))-(COUNTIFS('Estruturante Móvel'!$M:$M,$B45,'Estruturante Móvel'!$AM:$AM,ND$4,'Estruturante Móvel'!$AQ:$AQ,"REPARO FO"))</f>
        <v>0</v>
      </c>
      <c r="NE45" s="140">
        <f>(COUNTIFS('Estruturante Móvel'!$M:$M,$B42,'Estruturante Móvel'!$C:$C,"&lt;&gt;PREVISTO",'Estruturante Móvel'!$G:$G,ND$4,'Estruturante Móvel'!$L:$L,'CRONOGRAMA_CONST+MIGRACAO'!MT$9))</f>
        <v>0</v>
      </c>
      <c r="NF45" s="139">
        <f>(COUNTIFS('Estruturante Móvel'!$M:$M,$B45,'Estruturante Móvel'!$AM:$AM,NF$4))-(COUNTIFS('Estruturante Móvel'!$M:$M,$B45,'Estruturante Móvel'!$AM:$AM,NF$4,'Estruturante Móvel'!$AQ:$AQ,"REPARO FO"))</f>
        <v>0</v>
      </c>
      <c r="NG45" s="140">
        <f>(COUNTIFS('Estruturante Móvel'!$M:$M,$B42,'Estruturante Móvel'!$C:$C,"&lt;&gt;PREVISTO",'Estruturante Móvel'!$G:$G,NF$4,'Estruturante Móvel'!$L:$L,'CRONOGRAMA_CONST+MIGRACAO'!MV$9))</f>
        <v>0</v>
      </c>
      <c r="NH45" s="139">
        <f>(COUNTIFS('Estruturante Móvel'!$M:$M,$B45,'Estruturante Móvel'!$AM:$AM,NH$4))-(COUNTIFS('Estruturante Móvel'!$M:$M,$B45,'Estruturante Móvel'!$AM:$AM,NH$4,'Estruturante Móvel'!$AQ:$AQ,"REPARO FO"))</f>
        <v>0</v>
      </c>
      <c r="NI45" s="140">
        <f>(COUNTIFS('Estruturante Móvel'!$M:$M,$B42,'Estruturante Móvel'!$C:$C,"&lt;&gt;PREVISTO",'Estruturante Móvel'!$G:$G,NH$4,'Estruturante Móvel'!$L:$L,'CRONOGRAMA_CONST+MIGRACAO'!MX$9))</f>
        <v>0</v>
      </c>
    </row>
    <row r="46" spans="1:373" collapsed="1">
      <c r="A46">
        <v>11</v>
      </c>
      <c r="B46" s="206" t="s">
        <v>456</v>
      </c>
      <c r="C46" s="164" t="s">
        <v>186</v>
      </c>
      <c r="D46" s="164">
        <f>COUNTIFS('Estruturante Móvel'!$M:$M,B46)</f>
        <v>7</v>
      </c>
      <c r="E46" s="164">
        <f>(COUNTIFS('Estruturante Móvel'!$M:$M,B46,'Estruturante Móvel'!$C:$C,"&lt;&gt;PREVISTO"))</f>
        <v>7</v>
      </c>
      <c r="F46" s="165">
        <f>(COUNTIFS('Estruturante Móvel'!$M:$M,B46,'Estruturante Móvel'!$C:$C,"PREVISTO"))</f>
        <v>0</v>
      </c>
      <c r="G46" s="165" t="str">
        <f>VLOOKUP(B46,'Estruturante Móvel'!M:X,12,0)</f>
        <v>TELEMONT MG</v>
      </c>
      <c r="H46" s="165" t="str">
        <f t="shared" si="381"/>
        <v>Concluído</v>
      </c>
      <c r="I46" s="166">
        <v>45597</v>
      </c>
      <c r="J46" s="160">
        <f t="shared" si="382"/>
        <v>1</v>
      </c>
      <c r="K46" s="157">
        <f t="shared" si="383"/>
        <v>7</v>
      </c>
      <c r="L46" s="139">
        <f>(COUNTIFS('Estruturante Móvel'!$M:$M,$B46,'Estruturante Móvel'!$AM:$AM,L$4))</f>
        <v>0</v>
      </c>
      <c r="M46" s="140">
        <f>(COUNTIFS('Estruturante Móvel'!$M:$M,$B46,'Estruturante Móvel'!$C:$C,"&lt;&gt;PREVISTO",'Estruturante Móvel'!$G:$G,L$4))</f>
        <v>0</v>
      </c>
      <c r="N46" s="139">
        <f>(COUNTIFS('Estruturante Móvel'!$M:$M,$B46,'Estruturante Móvel'!$AM:$AM,N$4))</f>
        <v>0</v>
      </c>
      <c r="O46" s="140">
        <f>(COUNTIFS('Estruturante Móvel'!$M:$M,$B46,'Estruturante Móvel'!$C:$C,"&lt;&gt;PREVISTO",'Estruturante Móvel'!$G:$G,N$4))</f>
        <v>0</v>
      </c>
      <c r="P46" s="139">
        <f>(COUNTIFS('Estruturante Móvel'!$M:$M,$B46,'Estruturante Móvel'!$AM:$AM,P$4))</f>
        <v>0</v>
      </c>
      <c r="Q46" s="140">
        <f>(COUNTIFS('Estruturante Móvel'!$M:$M,$B46,'Estruturante Móvel'!$C:$C,"&lt;&gt;PREVISTO",'Estruturante Móvel'!$G:$G,P$4))</f>
        <v>0</v>
      </c>
      <c r="R46" s="139">
        <f>(COUNTIFS('Estruturante Móvel'!$M:$M,$B46,'Estruturante Móvel'!$AM:$AM,R$4))</f>
        <v>0</v>
      </c>
      <c r="S46" s="140">
        <f>(COUNTIFS('Estruturante Móvel'!$M:$M,$B46,'Estruturante Móvel'!$C:$C,"&lt;&gt;PREVISTO",'Estruturante Móvel'!$G:$G,R$4))</f>
        <v>0</v>
      </c>
      <c r="T46" s="139">
        <f>(COUNTIFS('Estruturante Móvel'!$M:$M,$B46,'Estruturante Móvel'!$AM:$AM,T$4))</f>
        <v>0</v>
      </c>
      <c r="U46" s="140">
        <f>(COUNTIFS('Estruturante Móvel'!$M:$M,$B46,'Estruturante Móvel'!$C:$C,"&lt;&gt;PREVISTO",'Estruturante Móvel'!$G:$G,T$4))</f>
        <v>0</v>
      </c>
      <c r="V46" s="139">
        <f>(COUNTIFS('Estruturante Móvel'!$M:$M,$B46,'Estruturante Móvel'!$AM:$AM,V$4))</f>
        <v>0</v>
      </c>
      <c r="W46" s="140">
        <f>(COUNTIFS('Estruturante Móvel'!$M:$M,$B46,'Estruturante Móvel'!$C:$C,"&lt;&gt;PREVISTO",'Estruturante Móvel'!$G:$G,V$4))</f>
        <v>0</v>
      </c>
      <c r="X46" s="139">
        <f>(COUNTIFS('Estruturante Móvel'!$M:$M,$B46,'Estruturante Móvel'!$AM:$AM,X$4))</f>
        <v>0</v>
      </c>
      <c r="Y46" s="140">
        <f>(COUNTIFS('Estruturante Móvel'!$M:$M,$B46,'Estruturante Móvel'!$C:$C,"&lt;&gt;PREVISTO",'Estruturante Móvel'!$G:$G,X$4))</f>
        <v>0</v>
      </c>
      <c r="Z46" s="139">
        <f>(COUNTIFS('Estruturante Móvel'!$M:$M,$B46,'Estruturante Móvel'!$AM:$AM,Z$4))</f>
        <v>0</v>
      </c>
      <c r="AA46" s="140">
        <f>(COUNTIFS('Estruturante Móvel'!$M:$M,$B46,'Estruturante Móvel'!$C:$C,"&lt;&gt;PREVISTO",'Estruturante Móvel'!$G:$G,Z$4))</f>
        <v>0</v>
      </c>
      <c r="AB46" s="139">
        <f>(COUNTIFS('Estruturante Móvel'!$M:$M,$B46,'Estruturante Móvel'!$AM:$AM,AB$4))</f>
        <v>0</v>
      </c>
      <c r="AC46" s="140">
        <f>(COUNTIFS('Estruturante Móvel'!$M:$M,$B46,'Estruturante Móvel'!$C:$C,"&lt;&gt;PREVISTO",'Estruturante Móvel'!$G:$G,AB$4))</f>
        <v>0</v>
      </c>
      <c r="AD46" s="139">
        <f>(COUNTIFS('Estruturante Móvel'!$M:$M,$B46,'Estruturante Móvel'!$AM:$AM,AD$4))</f>
        <v>0</v>
      </c>
      <c r="AE46" s="140">
        <f>(COUNTIFS('Estruturante Móvel'!$M:$M,$B46,'Estruturante Móvel'!$C:$C,"&lt;&gt;PREVISTO",'Estruturante Móvel'!$G:$G,AD$4))</f>
        <v>0</v>
      </c>
      <c r="AF46" s="139">
        <f>(COUNTIFS('Estruturante Móvel'!$M:$M,$B46,'Estruturante Móvel'!$AM:$AM,AF$4))</f>
        <v>0</v>
      </c>
      <c r="AG46" s="140">
        <f>(COUNTIFS('Estruturante Móvel'!$M:$M,$B46,'Estruturante Móvel'!$C:$C,"&lt;&gt;PREVISTO",'Estruturante Móvel'!$G:$G,AF$4))</f>
        <v>0</v>
      </c>
      <c r="AH46" s="139">
        <f>(COUNTIFS('Estruturante Móvel'!$M:$M,$B46,'Estruturante Móvel'!$AM:$AM,AH$4))</f>
        <v>0</v>
      </c>
      <c r="AI46" s="140">
        <f>(COUNTIFS('Estruturante Móvel'!$M:$M,$B46,'Estruturante Móvel'!$C:$C,"&lt;&gt;PREVISTO",'Estruturante Móvel'!$G:$G,AH$4))</f>
        <v>0</v>
      </c>
      <c r="AJ46" s="139">
        <f>(COUNTIFS('Estruturante Móvel'!$M:$M,$B46,'Estruturante Móvel'!$AM:$AM,AJ$4))</f>
        <v>0</v>
      </c>
      <c r="AK46" s="140">
        <f>(COUNTIFS('Estruturante Móvel'!$M:$M,$B46,'Estruturante Móvel'!$C:$C,"&lt;&gt;PREVISTO",'Estruturante Móvel'!$G:$G,AJ$4))</f>
        <v>0</v>
      </c>
      <c r="AL46" s="139">
        <f>(COUNTIFS('Estruturante Móvel'!$M:$M,$B46,'Estruturante Móvel'!$AM:$AM,AL$4))</f>
        <v>0</v>
      </c>
      <c r="AM46" s="140">
        <f>(COUNTIFS('Estruturante Móvel'!$M:$M,$B46,'Estruturante Móvel'!$C:$C,"&lt;&gt;PREVISTO",'Estruturante Móvel'!$G:$G,AL$4))</f>
        <v>0</v>
      </c>
      <c r="AN46" s="139">
        <f>(COUNTIFS('Estruturante Móvel'!$M:$M,$B46,'Estruturante Móvel'!$AM:$AM,AN$4))</f>
        <v>0</v>
      </c>
      <c r="AO46" s="140">
        <f>(COUNTIFS('Estruturante Móvel'!$M:$M,$B46,'Estruturante Móvel'!$C:$C,"&lt;&gt;PREVISTO",'Estruturante Móvel'!$G:$G,AN$4))</f>
        <v>0</v>
      </c>
      <c r="AP46" s="139">
        <f>(COUNTIFS('Estruturante Móvel'!$M:$M,$B46,'Estruturante Móvel'!$AM:$AM,AP$4))</f>
        <v>0</v>
      </c>
      <c r="AQ46" s="140">
        <f>(COUNTIFS('Estruturante Móvel'!$M:$M,$B46,'Estruturante Móvel'!$C:$C,"&lt;&gt;PREVISTO",'Estruturante Móvel'!$G:$G,AP$4))</f>
        <v>0</v>
      </c>
      <c r="AR46" s="139">
        <f>(COUNTIFS('Estruturante Móvel'!$M:$M,$B46,'Estruturante Móvel'!$AM:$AM,AR$4))</f>
        <v>0</v>
      </c>
      <c r="AS46" s="140">
        <f>(COUNTIFS('Estruturante Móvel'!$M:$M,$B46,'Estruturante Móvel'!$C:$C,"&lt;&gt;PREVISTO",'Estruturante Móvel'!$G:$G,AR$4))</f>
        <v>0</v>
      </c>
      <c r="AT46" s="139">
        <f>(COUNTIFS('Estruturante Móvel'!$M:$M,$B46,'Estruturante Móvel'!$AM:$AM,AT$4))</f>
        <v>0</v>
      </c>
      <c r="AU46" s="140">
        <f>(COUNTIFS('Estruturante Móvel'!$M:$M,$B46,'Estruturante Móvel'!$C:$C,"&lt;&gt;PREVISTO",'Estruturante Móvel'!$G:$G,AT$4))</f>
        <v>0</v>
      </c>
      <c r="AV46" s="139">
        <f>(COUNTIFS('Estruturante Móvel'!$M:$M,$B46,'Estruturante Móvel'!$AM:$AM,AV$4))</f>
        <v>0</v>
      </c>
      <c r="AW46" s="140">
        <f>(COUNTIFS('Estruturante Móvel'!$M:$M,$B46,'Estruturante Móvel'!$C:$C,"&lt;&gt;PREVISTO",'Estruturante Móvel'!$G:$G,AV$4))</f>
        <v>0</v>
      </c>
      <c r="AX46" s="139">
        <f>(COUNTIFS('Estruturante Móvel'!$M:$M,$B46,'Estruturante Móvel'!$AM:$AM,AX$4))</f>
        <v>0</v>
      </c>
      <c r="AY46" s="140">
        <f>(COUNTIFS('Estruturante Móvel'!$M:$M,$B46,'Estruturante Móvel'!$C:$C,"&lt;&gt;PREVISTO",'Estruturante Móvel'!$G:$G,AX$4))</f>
        <v>0</v>
      </c>
      <c r="AZ46" s="139">
        <f>(COUNTIFS('Estruturante Móvel'!$M:$M,$B46,'Estruturante Móvel'!$AM:$AM,AZ$4))</f>
        <v>0</v>
      </c>
      <c r="BA46" s="140">
        <f>(COUNTIFS('Estruturante Móvel'!$M:$M,$B46,'Estruturante Móvel'!$C:$C,"&lt;&gt;PREVISTO",'Estruturante Móvel'!$G:$G,AZ$4))</f>
        <v>0</v>
      </c>
      <c r="BB46" s="139">
        <f>(COUNTIFS('Estruturante Móvel'!$M:$M,$B46,'Estruturante Móvel'!$AM:$AM,BB$4))</f>
        <v>0</v>
      </c>
      <c r="BC46" s="140">
        <f>(COUNTIFS('Estruturante Móvel'!$M:$M,$B46,'Estruturante Móvel'!$C:$C,"&lt;&gt;PREVISTO",'Estruturante Móvel'!$G:$G,BB$4))</f>
        <v>0</v>
      </c>
      <c r="BD46" s="139">
        <f>(COUNTIFS('Estruturante Móvel'!$M:$M,$B46,'Estruturante Móvel'!$AM:$AM,BD$4))</f>
        <v>0</v>
      </c>
      <c r="BE46" s="140">
        <f>(COUNTIFS('Estruturante Móvel'!$M:$M,$B46,'Estruturante Móvel'!$C:$C,"&lt;&gt;PREVISTO",'Estruturante Móvel'!$G:$G,BD$4))</f>
        <v>0</v>
      </c>
      <c r="BF46" s="139">
        <f>(COUNTIFS('Estruturante Móvel'!$M:$M,$B46,'Estruturante Móvel'!$AM:$AM,BF$4))</f>
        <v>0</v>
      </c>
      <c r="BG46" s="140">
        <f>(COUNTIFS('Estruturante Móvel'!$M:$M,$B46,'Estruturante Móvel'!$C:$C,"&lt;&gt;PREVISTO",'Estruturante Móvel'!$G:$G,BF$4))</f>
        <v>0</v>
      </c>
      <c r="BH46" s="139">
        <f>(COUNTIFS('Estruturante Móvel'!$M:$M,$B46,'Estruturante Móvel'!$AM:$AM,BH$4))</f>
        <v>0</v>
      </c>
      <c r="BI46" s="140">
        <f>(COUNTIFS('Estruturante Móvel'!$M:$M,$B46,'Estruturante Móvel'!$C:$C,"&lt;&gt;PREVISTO",'Estruturante Móvel'!$G:$G,BH$4))</f>
        <v>0</v>
      </c>
      <c r="BJ46" s="139">
        <f>(COUNTIFS('Estruturante Móvel'!$M:$M,$B46,'Estruturante Móvel'!$AM:$AM,BJ$4))</f>
        <v>0</v>
      </c>
      <c r="BK46" s="140">
        <f>(COUNTIFS('Estruturante Móvel'!$M:$M,$B46,'Estruturante Móvel'!$C:$C,"&lt;&gt;PREVISTO",'Estruturante Móvel'!$G:$G,BJ$4))</f>
        <v>1</v>
      </c>
      <c r="BL46" s="139">
        <f>(COUNTIFS('Estruturante Móvel'!$M:$M,$B46,'Estruturante Móvel'!$AM:$AM,BL$4))</f>
        <v>0</v>
      </c>
      <c r="BM46" s="140">
        <f>(COUNTIFS('Estruturante Móvel'!$M:$M,$B46,'Estruturante Móvel'!$C:$C,"&lt;&gt;PREVISTO",'Estruturante Móvel'!$G:$G,BL$4))</f>
        <v>0</v>
      </c>
      <c r="BN46" s="139">
        <f>(COUNTIFS('Estruturante Móvel'!$M:$M,$B46,'Estruturante Móvel'!$AM:$AM,BN$4))</f>
        <v>0</v>
      </c>
      <c r="BO46" s="140">
        <f>(COUNTIFS('Estruturante Móvel'!$M:$M,$B46,'Estruturante Móvel'!$C:$C,"&lt;&gt;PREVISTO",'Estruturante Móvel'!$G:$G,BN$4))</f>
        <v>0</v>
      </c>
      <c r="BP46" s="139">
        <f>(COUNTIFS('Estruturante Móvel'!$M:$M,$B46,'Estruturante Móvel'!$AM:$AM,BP$4))</f>
        <v>0</v>
      </c>
      <c r="BQ46" s="140">
        <f>(COUNTIFS('Estruturante Móvel'!$M:$M,$B46,'Estruturante Móvel'!$C:$C,"&lt;&gt;PREVISTO",'Estruturante Móvel'!$G:$G,BP$4))</f>
        <v>0</v>
      </c>
      <c r="BR46" s="139">
        <f>(COUNTIFS('Estruturante Móvel'!$M:$M,$B46,'Estruturante Móvel'!$AM:$AM,BR$4))</f>
        <v>0</v>
      </c>
      <c r="BS46" s="140">
        <f>(COUNTIFS('Estruturante Móvel'!$M:$M,$B46,'Estruturante Móvel'!$C:$C,"&lt;&gt;PREVISTO",'Estruturante Móvel'!$G:$G,BR$4))</f>
        <v>0</v>
      </c>
      <c r="BT46" s="139">
        <f>(COUNTIFS('Estruturante Móvel'!$M:$M,$B46,'Estruturante Móvel'!$AM:$AM,BT$4))-(COUNTIFS('Estruturante Móvel'!$M:$M,$B46,'Estruturante Móvel'!$AM:$AM,BT$4,'Estruturante Móvel'!$AQ:$AQ,"REPARO FO"))</f>
        <v>0</v>
      </c>
      <c r="BU46" s="140">
        <f>(COUNTIFS('Estruturante Móvel'!$M:$M,$B46,'Estruturante Móvel'!$C:$C,"&lt;&gt;PREVISTO",'Estruturante Móvel'!$G:$G,BT$4))</f>
        <v>0</v>
      </c>
      <c r="BV46" s="139">
        <f>(COUNTIFS('Estruturante Móvel'!$M:$M,$B46,'Estruturante Móvel'!$AM:$AM,BV$4))-(COUNTIFS('Estruturante Móvel'!$M:$M,$B46,'Estruturante Móvel'!$AM:$AM,BV$4,'Estruturante Móvel'!$AQ:$AQ,"REPARO FO"))</f>
        <v>0</v>
      </c>
      <c r="BW46" s="140">
        <f>(COUNTIFS('Estruturante Móvel'!$M:$M,$B46,'Estruturante Móvel'!$C:$C,"&lt;&gt;PREVISTO",'Estruturante Móvel'!$G:$G,BV$4))</f>
        <v>0</v>
      </c>
      <c r="BX46" s="139">
        <f>(COUNTIFS('Estruturante Móvel'!$M:$M,$B46,'Estruturante Móvel'!$AM:$AM,BX$4))-(COUNTIFS('Estruturante Móvel'!$M:$M,$B46,'Estruturante Móvel'!$AM:$AM,BX$4,'Estruturante Móvel'!$AQ:$AQ,"REPARO FO"))</f>
        <v>0</v>
      </c>
      <c r="BY46" s="140">
        <f>(COUNTIFS('Estruturante Móvel'!$M:$M,$B46,'Estruturante Móvel'!$C:$C,"&lt;&gt;PREVISTO",'Estruturante Móvel'!$G:$G,BX$4))</f>
        <v>0</v>
      </c>
      <c r="BZ46" s="139">
        <f>(COUNTIFS('Estruturante Móvel'!$M:$M,$B46,'Estruturante Móvel'!$AM:$AM,BZ$4))-(COUNTIFS('Estruturante Móvel'!$M:$M,$B46,'Estruturante Móvel'!$AM:$AM,BZ$4,'Estruturante Móvel'!$AQ:$AQ,"REPARO FO"))</f>
        <v>0</v>
      </c>
      <c r="CA46" s="140">
        <f>(COUNTIFS('Estruturante Móvel'!$M:$M,$B46,'Estruturante Móvel'!$C:$C,"&lt;&gt;PREVISTO",'Estruturante Móvel'!$G:$G,BZ$4))</f>
        <v>0</v>
      </c>
      <c r="CB46" s="139">
        <f>(COUNTIFS('Estruturante Móvel'!$M:$M,$B46,'Estruturante Móvel'!$AM:$AM,CB$4))-(COUNTIFS('Estruturante Móvel'!$M:$M,$B46,'Estruturante Móvel'!$AM:$AM,CB$4,'Estruturante Móvel'!$AQ:$AQ,"REPARO FO"))</f>
        <v>0</v>
      </c>
      <c r="CC46" s="140">
        <f>(COUNTIFS('Estruturante Móvel'!$M:$M,$B46,'Estruturante Móvel'!$C:$C,"&lt;&gt;PREVISTO",'Estruturante Móvel'!$G:$G,CB$4))</f>
        <v>0</v>
      </c>
      <c r="CD46" s="139">
        <f>(COUNTIFS('Estruturante Móvel'!$M:$M,$B46,'Estruturante Móvel'!$AM:$AM,CD$4))-(COUNTIFS('Estruturante Móvel'!$M:$M,$B46,'Estruturante Móvel'!$AM:$AM,CD$4,'Estruturante Móvel'!$AQ:$AQ,"REPARO FO"))</f>
        <v>0</v>
      </c>
      <c r="CE46" s="140">
        <f>(COUNTIFS('Estruturante Móvel'!$M:$M,$B46,'Estruturante Móvel'!$C:$C,"&lt;&gt;PREVISTO",'Estruturante Móvel'!$G:$G,CD$4))</f>
        <v>0</v>
      </c>
      <c r="CF46" s="139">
        <f>(COUNTIFS('Estruturante Móvel'!$M:$M,$B46,'Estruturante Móvel'!$AM:$AM,CF$4))-(COUNTIFS('Estruturante Móvel'!$M:$M,$B46,'Estruturante Móvel'!$AM:$AM,CF$4,'Estruturante Móvel'!$AQ:$AQ,"REPARO FO"))</f>
        <v>0</v>
      </c>
      <c r="CG46" s="140">
        <f>(COUNTIFS('Estruturante Móvel'!$M:$M,$B46,'Estruturante Móvel'!$C:$C,"&lt;&gt;PREVISTO",'Estruturante Móvel'!$G:$G,CF$4))</f>
        <v>0</v>
      </c>
      <c r="CH46" s="139">
        <f>(COUNTIFS('Estruturante Móvel'!$M:$M,$B46,'Estruturante Móvel'!$AM:$AM,CH$4))-(COUNTIFS('Estruturante Móvel'!$M:$M,$B46,'Estruturante Móvel'!$AM:$AM,CH$4,'Estruturante Móvel'!$AQ:$AQ,"REPARO FO"))</f>
        <v>1</v>
      </c>
      <c r="CI46" s="140">
        <f>(COUNTIFS('Estruturante Móvel'!$M:$M,$B46,'Estruturante Móvel'!$C:$C,"&lt;&gt;PREVISTO",'Estruturante Móvel'!$G:$G,CH$4))</f>
        <v>0</v>
      </c>
      <c r="CJ46" s="139">
        <f>(COUNTIFS('Estruturante Móvel'!$M:$M,$B46,'Estruturante Móvel'!$AM:$AM,CJ$4))-(COUNTIFS('Estruturante Móvel'!$M:$M,$B46,'Estruturante Móvel'!$AM:$AM,CJ$4,'Estruturante Móvel'!$AQ:$AQ,"REPARO FO"))</f>
        <v>0</v>
      </c>
      <c r="CK46" s="140">
        <f>(COUNTIFS('Estruturante Móvel'!$M:$M,$B46,'Estruturante Móvel'!$C:$C,"&lt;&gt;PREVISTO",'Estruturante Móvel'!$G:$G,CJ$4))</f>
        <v>0</v>
      </c>
      <c r="CL46" s="139">
        <f>(COUNTIFS('Estruturante Móvel'!$M:$M,$B46,'Estruturante Móvel'!$AM:$AM,CL$4))-(COUNTIFS('Estruturante Móvel'!$M:$M,$B46,'Estruturante Móvel'!$AM:$AM,CL$4,'Estruturante Móvel'!$AQ:$AQ,"REPARO FO"))</f>
        <v>0</v>
      </c>
      <c r="CM46" s="140">
        <f>(COUNTIFS('Estruturante Móvel'!$M:$M,$B46,'Estruturante Móvel'!$C:$C,"&lt;&gt;PREVISTO",'Estruturante Móvel'!$G:$G,CL$4))</f>
        <v>0</v>
      </c>
      <c r="CN46" s="139">
        <f>(COUNTIFS('Estruturante Móvel'!$M:$M,$B46,'Estruturante Móvel'!$AM:$AM,CN$4))-(COUNTIFS('Estruturante Móvel'!$M:$M,$B46,'Estruturante Móvel'!$AM:$AM,CN$4,'Estruturante Móvel'!$AQ:$AQ,"REPARO FO"))</f>
        <v>0</v>
      </c>
      <c r="CO46" s="140">
        <f>(COUNTIFS('Estruturante Móvel'!$M:$M,$B46,'Estruturante Móvel'!$C:$C,"&lt;&gt;PREVISTO",'Estruturante Móvel'!$G:$G,CN$4))</f>
        <v>0</v>
      </c>
      <c r="CP46" s="139">
        <f>(COUNTIFS('Estruturante Móvel'!$M:$M,$B46,'Estruturante Móvel'!$AM:$AM,CP$4))-(COUNTIFS('Estruturante Móvel'!$M:$M,$B46,'Estruturante Móvel'!$AM:$AM,CP$4,'Estruturante Móvel'!$AQ:$AQ,"REPARO FO"))</f>
        <v>0</v>
      </c>
      <c r="CQ46" s="140">
        <f>(COUNTIFS('Estruturante Móvel'!$M:$M,$B46,'Estruturante Móvel'!$C:$C,"&lt;&gt;PREVISTO",'Estruturante Móvel'!$G:$G,CP$4))</f>
        <v>3</v>
      </c>
      <c r="CR46" s="139">
        <f>(COUNTIFS('Estruturante Móvel'!$M:$M,$B46,'Estruturante Móvel'!$AM:$AM,CR$4))-(COUNTIFS('Estruturante Móvel'!$M:$M,$B46,'Estruturante Móvel'!$AM:$AM,CR$4,'Estruturante Móvel'!$AQ:$AQ,"REPARO FO"))</f>
        <v>0</v>
      </c>
      <c r="CS46" s="140">
        <f>(COUNTIFS('Estruturante Móvel'!$M:$M,$B46,'Estruturante Móvel'!$C:$C,"&lt;&gt;PREVISTO",'Estruturante Móvel'!$G:$G,CR$4))</f>
        <v>0</v>
      </c>
      <c r="CT46" s="139">
        <f>(COUNTIFS('Estruturante Móvel'!$M:$M,$B46,'Estruturante Móvel'!$AM:$AM,CT$4))-(COUNTIFS('Estruturante Móvel'!$M:$M,$B46,'Estruturante Móvel'!$AM:$AM,CT$4,'Estruturante Móvel'!$AQ:$AQ,"REPARO FO"))</f>
        <v>0</v>
      </c>
      <c r="CU46" s="140">
        <f>(COUNTIFS('Estruturante Móvel'!$M:$M,$B46,'Estruturante Móvel'!$C:$C,"&lt;&gt;PREVISTO",'Estruturante Móvel'!$G:$G,CT$4))</f>
        <v>0</v>
      </c>
      <c r="CV46" s="139">
        <f>(COUNTIFS('Estruturante Móvel'!$M:$M,$B46,'Estruturante Móvel'!$AM:$AM,CV$4))-(COUNTIFS('Estruturante Móvel'!$M:$M,$B46,'Estruturante Móvel'!$AM:$AM,CV$4,'Estruturante Móvel'!$AQ:$AQ,"REPARO FO"))</f>
        <v>0</v>
      </c>
      <c r="CW46" s="140">
        <f>(COUNTIFS('Estruturante Móvel'!$M:$M,$B46,'Estruturante Móvel'!$C:$C,"&lt;&gt;PREVISTO",'Estruturante Móvel'!$G:$G,CV$4))</f>
        <v>0</v>
      </c>
      <c r="CX46" s="139">
        <f>(COUNTIFS('Estruturante Móvel'!$M:$M,$B46,'Estruturante Móvel'!$AM:$AM,CX$4))-(COUNTIFS('Estruturante Móvel'!$M:$M,$B46,'Estruturante Móvel'!$AM:$AM,CX$4,'Estruturante Móvel'!$AQ:$AQ,"REPARO FO"))</f>
        <v>1</v>
      </c>
      <c r="CY46" s="140">
        <f>(COUNTIFS('Estruturante Móvel'!$M:$M,$B46,'Estruturante Móvel'!$C:$C,"&lt;&gt;PREVISTO",'Estruturante Móvel'!$G:$G,CX$4))</f>
        <v>0</v>
      </c>
      <c r="CZ46" s="139">
        <f>(COUNTIFS('Estruturante Móvel'!$M:$M,$B46,'Estruturante Móvel'!$AM:$AM,CZ$4))-(COUNTIFS('Estruturante Móvel'!$M:$M,$B46,'Estruturante Móvel'!$AM:$AM,CZ$4,'Estruturante Móvel'!$AQ:$AQ,"REPARO FO"))</f>
        <v>0</v>
      </c>
      <c r="DA46" s="140">
        <f>(COUNTIFS('Estruturante Móvel'!$M:$M,$B46,'Estruturante Móvel'!$C:$C,"&lt;&gt;PREVISTO",'Estruturante Móvel'!$G:$G,CZ$4))</f>
        <v>0</v>
      </c>
      <c r="DB46" s="139">
        <f>(COUNTIFS('Estruturante Móvel'!$M:$M,$B46,'Estruturante Móvel'!$AM:$AM,DB$4))-(COUNTIFS('Estruturante Móvel'!$M:$M,$B46,'Estruturante Móvel'!$AM:$AM,DB$4,'Estruturante Móvel'!$AQ:$AQ,"REPARO FO"))</f>
        <v>0</v>
      </c>
      <c r="DC46" s="140">
        <f>(COUNTIFS('Estruturante Móvel'!$M:$M,$B46,'Estruturante Móvel'!$C:$C,"&lt;&gt;PREVISTO",'Estruturante Móvel'!$G:$G,DB$4))</f>
        <v>0</v>
      </c>
      <c r="DD46" s="139">
        <f>(COUNTIFS('Estruturante Móvel'!$M:$M,$B46,'Estruturante Móvel'!$AM:$AM,DD$4))-(COUNTIFS('Estruturante Móvel'!$M:$M,$B46,'Estruturante Móvel'!$AM:$AM,DD$4,'Estruturante Móvel'!$AQ:$AQ,"REPARO FO"))</f>
        <v>0</v>
      </c>
      <c r="DE46" s="140">
        <f>(COUNTIFS('Estruturante Móvel'!$M:$M,$B46,'Estruturante Móvel'!$C:$C,"&lt;&gt;PREVISTO",'Estruturante Móvel'!$G:$G,DD$4))</f>
        <v>0</v>
      </c>
      <c r="DF46" s="139">
        <f>(COUNTIFS('Estruturante Móvel'!$M:$M,$B46,'Estruturante Móvel'!$AM:$AM,DF$4))-(COUNTIFS('Estruturante Móvel'!$M:$M,$B46,'Estruturante Móvel'!$AM:$AM,DF$4,'Estruturante Móvel'!$AQ:$AQ,"REPARO FO"))</f>
        <v>0</v>
      </c>
      <c r="DG46" s="140">
        <f>(COUNTIFS('Estruturante Móvel'!$M:$M,$B46,'Estruturante Móvel'!$C:$C,"&lt;&gt;PREVISTO",'Estruturante Móvel'!$G:$G,DF$4))</f>
        <v>0</v>
      </c>
      <c r="DH46" s="139">
        <f>(COUNTIFS('Estruturante Móvel'!$M:$M,$B46,'Estruturante Móvel'!$AM:$AM,DH$4))-(COUNTIFS('Estruturante Móvel'!$M:$M,$B46,'Estruturante Móvel'!$AM:$AM,DH$4,'Estruturante Móvel'!$AQ:$AQ,"REPARO FO"))</f>
        <v>2</v>
      </c>
      <c r="DI46" s="140">
        <f>(COUNTIFS('Estruturante Móvel'!$M:$M,$B46,'Estruturante Móvel'!$C:$C,"&lt;&gt;PREVISTO",'Estruturante Móvel'!$G:$G,DH$4))</f>
        <v>0</v>
      </c>
      <c r="DJ46" s="139">
        <f>(COUNTIFS('Estruturante Móvel'!$M:$M,$B46,'Estruturante Móvel'!$AM:$AM,DJ$4))-(COUNTIFS('Estruturante Móvel'!$M:$M,$B46,'Estruturante Móvel'!$AM:$AM,DJ$4,'Estruturante Móvel'!$AQ:$AQ,"REPARO FO"))</f>
        <v>0</v>
      </c>
      <c r="DK46" s="140">
        <f>(COUNTIFS('Estruturante Móvel'!$M:$M,$B46,'Estruturante Móvel'!$C:$C,"&lt;&gt;PREVISTO",'Estruturante Móvel'!$G:$G,DJ$4))</f>
        <v>0</v>
      </c>
      <c r="DL46" s="139">
        <f>(COUNTIFS('Estruturante Móvel'!$M:$M,$B46,'Estruturante Móvel'!$AM:$AM,DL$4))-(COUNTIFS('Estruturante Móvel'!$M:$M,$B46,'Estruturante Móvel'!$AM:$AM,DL$4,'Estruturante Móvel'!$AQ:$AQ,"REPARO FO"))</f>
        <v>0</v>
      </c>
      <c r="DM46" s="140">
        <f>(COUNTIFS('Estruturante Móvel'!$M:$M,$B46,'Estruturante Móvel'!$C:$C,"&lt;&gt;PREVISTO",'Estruturante Móvel'!$G:$G,DL$4))</f>
        <v>0</v>
      </c>
      <c r="DN46" s="139">
        <f>(COUNTIFS('Estruturante Móvel'!$M:$M,$B46,'Estruturante Móvel'!$AM:$AM,DN$4))-(COUNTIFS('Estruturante Móvel'!$M:$M,$B46,'Estruturante Móvel'!$AM:$AM,DN$4,'Estruturante Móvel'!$AQ:$AQ,"REPARO FO"))</f>
        <v>0</v>
      </c>
      <c r="DO46" s="140">
        <f>(COUNTIFS('Estruturante Móvel'!$M:$M,$B46,'Estruturante Móvel'!$C:$C,"&lt;&gt;PREVISTO",'Estruturante Móvel'!$G:$G,DN$4))</f>
        <v>0</v>
      </c>
      <c r="DP46" s="139">
        <f>(COUNTIFS('Estruturante Móvel'!$M:$M,$B46,'Estruturante Móvel'!$AM:$AM,DP$4))-(COUNTIFS('Estruturante Móvel'!$M:$M,$B46,'Estruturante Móvel'!$AM:$AM,DP$4,'Estruturante Móvel'!$AQ:$AQ,"REPARO FO"))</f>
        <v>0</v>
      </c>
      <c r="DQ46" s="140">
        <f>(COUNTIFS('Estruturante Móvel'!$M:$M,$B46,'Estruturante Móvel'!$C:$C,"&lt;&gt;PREVISTO",'Estruturante Móvel'!$G:$G,DP$4))</f>
        <v>0</v>
      </c>
      <c r="DR46" s="139">
        <f>(COUNTIFS('Estruturante Móvel'!$M:$M,$B46,'Estruturante Móvel'!$AM:$AM,DR$4))-(COUNTIFS('Estruturante Móvel'!$M:$M,$B46,'Estruturante Móvel'!$AM:$AM,DR$4,'Estruturante Móvel'!$AQ:$AQ,"REPARO FO"))</f>
        <v>0</v>
      </c>
      <c r="DS46" s="140">
        <f>(COUNTIFS('Estruturante Móvel'!$M:$M,$B46,'Estruturante Móvel'!$C:$C,"&lt;&gt;PREVISTO",'Estruturante Móvel'!$G:$G,DR$4))</f>
        <v>0</v>
      </c>
      <c r="DT46" s="139">
        <f>(COUNTIFS('Estruturante Móvel'!$M:$M,$B46,'Estruturante Móvel'!$AM:$AM,DT$4))-(COUNTIFS('Estruturante Móvel'!$M:$M,$B46,'Estruturante Móvel'!$AM:$AM,DT$4,'Estruturante Móvel'!$AQ:$AQ,"REPARO FO"))</f>
        <v>0</v>
      </c>
      <c r="DU46" s="140">
        <f>(COUNTIFS('Estruturante Móvel'!$M:$M,$B46,'Estruturante Móvel'!$C:$C,"&lt;&gt;PREVISTO",'Estruturante Móvel'!$G:$G,DT$4))</f>
        <v>0</v>
      </c>
      <c r="DV46" s="139">
        <f>(COUNTIFS('Estruturante Móvel'!$M:$M,$B46,'Estruturante Móvel'!$AM:$AM,DV$4))-(COUNTIFS('Estruturante Móvel'!$M:$M,$B46,'Estruturante Móvel'!$AM:$AM,DV$4,'Estruturante Móvel'!$AQ:$AQ,"REPARO FO"))</f>
        <v>0</v>
      </c>
      <c r="DW46" s="140">
        <f>(COUNTIFS('Estruturante Móvel'!$M:$M,$B46,'Estruturante Móvel'!$C:$C,"&lt;&gt;PREVISTO",'Estruturante Móvel'!$G:$G,DV$4))</f>
        <v>0</v>
      </c>
      <c r="DX46" s="139">
        <f>(COUNTIFS('Estruturante Móvel'!$M:$M,$B46,'Estruturante Móvel'!$AM:$AM,DX$4))-(COUNTIFS('Estruturante Móvel'!$M:$M,$B46,'Estruturante Móvel'!$AM:$AM,DX$4,'Estruturante Móvel'!$AQ:$AQ,"REPARO FO"))</f>
        <v>0</v>
      </c>
      <c r="DY46" s="140">
        <f>(COUNTIFS('Estruturante Móvel'!$M:$M,$B46,'Estruturante Móvel'!$C:$C,"&lt;&gt;PREVISTO",'Estruturante Móvel'!$G:$G,DX$4))</f>
        <v>0</v>
      </c>
      <c r="DZ46" s="139">
        <f>(COUNTIFS('Estruturante Móvel'!$M:$M,$B46,'Estruturante Móvel'!$AM:$AM,DZ$4))-(COUNTIFS('Estruturante Móvel'!$M:$M,$B46,'Estruturante Móvel'!$AM:$AM,DZ$4,'Estruturante Móvel'!$AQ:$AQ,"REPARO FO"))</f>
        <v>0</v>
      </c>
      <c r="EA46" s="140">
        <f>(COUNTIFS('Estruturante Móvel'!$M:$M,$B46,'Estruturante Móvel'!$C:$C,"&lt;&gt;PREVISTO",'Estruturante Móvel'!$G:$G,DZ$4))</f>
        <v>0</v>
      </c>
      <c r="EB46" s="139">
        <f>(COUNTIFS('Estruturante Móvel'!$M:$M,$B46,'Estruturante Móvel'!$AM:$AM,EB$4))-(COUNTIFS('Estruturante Móvel'!$M:$M,$B46,'Estruturante Móvel'!$AM:$AM,EB$4,'Estruturante Móvel'!$AQ:$AQ,"REPARO FO"))</f>
        <v>0</v>
      </c>
      <c r="EC46" s="140">
        <f>(COUNTIFS('Estruturante Móvel'!$M:$M,$B46,'Estruturante Móvel'!$C:$C,"&lt;&gt;PREVISTO",'Estruturante Móvel'!$G:$G,EB$4))</f>
        <v>0</v>
      </c>
      <c r="ED46" s="139">
        <f>(COUNTIFS('Estruturante Móvel'!$M:$M,$B46,'Estruturante Móvel'!$AM:$AM,ED$4))-(COUNTIFS('Estruturante Móvel'!$M:$M,$B46,'Estruturante Móvel'!$AM:$AM,ED$4,'Estruturante Móvel'!$AQ:$AQ,"REPARO FO"))</f>
        <v>0</v>
      </c>
      <c r="EE46" s="140">
        <f>(COUNTIFS('Estruturante Móvel'!$M:$M,$B46,'Estruturante Móvel'!$C:$C,"&lt;&gt;PREVISTO",'Estruturante Móvel'!$G:$G,ED$4))</f>
        <v>0</v>
      </c>
      <c r="EF46" s="139">
        <f>(COUNTIFS('Estruturante Móvel'!$M:$M,$B46,'Estruturante Móvel'!$AM:$AM,EF$4))-(COUNTIFS('Estruturante Móvel'!$M:$M,$B46,'Estruturante Móvel'!$AM:$AM,EF$4,'Estruturante Móvel'!$AQ:$AQ,"REPARO FO"))</f>
        <v>0</v>
      </c>
      <c r="EG46" s="140">
        <f>(COUNTIFS('Estruturante Móvel'!$M:$M,$B46,'Estruturante Móvel'!$C:$C,"&lt;&gt;PREVISTO",'Estruturante Móvel'!$G:$G,EF$4))</f>
        <v>0</v>
      </c>
      <c r="EH46" s="139">
        <f>(COUNTIFS('Estruturante Móvel'!$M:$M,$B46,'Estruturante Móvel'!$AM:$AM,EH$4))-(COUNTIFS('Estruturante Móvel'!$M:$M,$B46,'Estruturante Móvel'!$AM:$AM,EH$4,'Estruturante Móvel'!$AQ:$AQ,"REPARO FO"))</f>
        <v>0</v>
      </c>
      <c r="EI46" s="140">
        <f>(COUNTIFS('Estruturante Móvel'!$M:$M,$B46,'Estruturante Móvel'!$C:$C,"&lt;&gt;PREVISTO",'Estruturante Móvel'!$G:$G,EH$4))</f>
        <v>0</v>
      </c>
      <c r="EJ46" s="139">
        <f>(COUNTIFS('Estruturante Móvel'!$M:$M,$B46,'Estruturante Móvel'!$AM:$AM,EJ$4))-(COUNTIFS('Estruturante Móvel'!$M:$M,$B46,'Estruturante Móvel'!$AM:$AM,EJ$4,'Estruturante Móvel'!$AQ:$AQ,"REPARO FO"))</f>
        <v>0</v>
      </c>
      <c r="EK46" s="140">
        <f>(COUNTIFS('Estruturante Móvel'!$M:$M,$B46,'Estruturante Móvel'!$C:$C,"&lt;&gt;PREVISTO",'Estruturante Móvel'!$G:$G,EJ$4))</f>
        <v>0</v>
      </c>
      <c r="EL46" s="139">
        <f>(COUNTIFS('Estruturante Móvel'!$M:$M,$B46,'Estruturante Móvel'!$AM:$AM,EL$4))-(COUNTIFS('Estruturante Móvel'!$M:$M,$B46,'Estruturante Móvel'!$AM:$AM,EL$4,'Estruturante Móvel'!$AQ:$AQ,"REPARO FO"))</f>
        <v>0</v>
      </c>
      <c r="EM46" s="140">
        <f>(COUNTIFS('Estruturante Móvel'!$M:$M,$B46,'Estruturante Móvel'!$C:$C,"&lt;&gt;PREVISTO",'Estruturante Móvel'!$G:$G,EL$4))</f>
        <v>0</v>
      </c>
      <c r="EN46" s="139">
        <f>(COUNTIFS('Estruturante Móvel'!$M:$M,$B46,'Estruturante Móvel'!$AM:$AM,EN$4))-(COUNTIFS('Estruturante Móvel'!$M:$M,$B46,'Estruturante Móvel'!$AM:$AM,EN$4,'Estruturante Móvel'!$AQ:$AQ,"REPARO FO"))</f>
        <v>0</v>
      </c>
      <c r="EO46" s="140">
        <f>(COUNTIFS('Estruturante Móvel'!$M:$M,$B46,'Estruturante Móvel'!$C:$C,"&lt;&gt;PREVISTO",'Estruturante Móvel'!$G:$G,EN$4))</f>
        <v>0</v>
      </c>
      <c r="EP46" s="139">
        <f>(COUNTIFS('Estruturante Móvel'!$M:$M,$B46,'Estruturante Móvel'!$AM:$AM,EP$4))-(COUNTIFS('Estruturante Móvel'!$M:$M,$B46,'Estruturante Móvel'!$AM:$AM,EP$4,'Estruturante Móvel'!$AQ:$AQ,"REPARO FO"))</f>
        <v>0</v>
      </c>
      <c r="EQ46" s="140">
        <f>(COUNTIFS('Estruturante Móvel'!$M:$M,$B46,'Estruturante Móvel'!$C:$C,"&lt;&gt;PREVISTO",'Estruturante Móvel'!$G:$G,EP$4))</f>
        <v>0</v>
      </c>
      <c r="ER46" s="139">
        <f>(COUNTIFS('Estruturante Móvel'!$M:$M,$B46,'Estruturante Móvel'!$AM:$AM,ER$4))-(COUNTIFS('Estruturante Móvel'!$M:$M,$B46,'Estruturante Móvel'!$AM:$AM,ER$4,'Estruturante Móvel'!$AQ:$AQ,"REPARO FO"))</f>
        <v>0</v>
      </c>
      <c r="ES46" s="140">
        <f>(COUNTIFS('Estruturante Móvel'!$M:$M,$B46,'Estruturante Móvel'!$C:$C,"&lt;&gt;PREVISTO",'Estruturante Móvel'!$G:$G,ER$4))</f>
        <v>0</v>
      </c>
      <c r="ET46" s="139">
        <f>(COUNTIFS('Estruturante Móvel'!$M:$M,$B46,'Estruturante Móvel'!$AM:$AM,ET$4))-(COUNTIFS('Estruturante Móvel'!$M:$M,$B46,'Estruturante Móvel'!$AM:$AM,ET$4,'Estruturante Móvel'!$AQ:$AQ,"REPARO FO"))</f>
        <v>0</v>
      </c>
      <c r="EU46" s="140">
        <f>(COUNTIFS('Estruturante Móvel'!$M:$M,$B46,'Estruturante Móvel'!$C:$C,"&lt;&gt;PREVISTO",'Estruturante Móvel'!$G:$G,ET$4))</f>
        <v>0</v>
      </c>
      <c r="EV46" s="139">
        <f>(COUNTIFS('Estruturante Móvel'!$M:$M,$B46,'Estruturante Móvel'!$AM:$AM,EV$4))-(COUNTIFS('Estruturante Móvel'!$M:$M,$B46,'Estruturante Móvel'!$AM:$AM,EV$4,'Estruturante Móvel'!$AQ:$AQ,"REPARO FO"))</f>
        <v>0</v>
      </c>
      <c r="EW46" s="140">
        <f>(COUNTIFS('Estruturante Móvel'!$M:$M,$B46,'Estruturante Móvel'!$C:$C,"&lt;&gt;PREVISTO",'Estruturante Móvel'!$G:$G,EV$4))</f>
        <v>0</v>
      </c>
      <c r="EX46" s="139">
        <f>(COUNTIFS('Estruturante Móvel'!$M:$M,$B46,'Estruturante Móvel'!$AM:$AM,EX$4))-(COUNTIFS('Estruturante Móvel'!$M:$M,$B46,'Estruturante Móvel'!$AM:$AM,EX$4,'Estruturante Móvel'!$AQ:$AQ,"REPARO FO"))</f>
        <v>0</v>
      </c>
      <c r="EY46" s="140">
        <f>(COUNTIFS('Estruturante Móvel'!$M:$M,$B46,'Estruturante Móvel'!$C:$C,"&lt;&gt;PREVISTO",'Estruturante Móvel'!$G:$G,EX$4))</f>
        <v>0</v>
      </c>
      <c r="EZ46" s="139">
        <f>(COUNTIFS('Estruturante Móvel'!$M:$M,$B46,'Estruturante Móvel'!$AM:$AM,EZ$4))-(COUNTIFS('Estruturante Móvel'!$M:$M,$B46,'Estruturante Móvel'!$AM:$AM,EZ$4,'Estruturante Móvel'!$AQ:$AQ,"REPARO FO"))</f>
        <v>0</v>
      </c>
      <c r="FA46" s="140">
        <f>(COUNTIFS('Estruturante Móvel'!$M:$M,$B46,'Estruturante Móvel'!$C:$C,"&lt;&gt;PREVISTO",'Estruturante Móvel'!$G:$G,EZ$4))</f>
        <v>0</v>
      </c>
      <c r="FB46" s="139">
        <f>(COUNTIFS('Estruturante Móvel'!$M:$M,$B46,'Estruturante Móvel'!$AM:$AM,FB$4))-(COUNTIFS('Estruturante Móvel'!$M:$M,$B46,'Estruturante Móvel'!$AM:$AM,FB$4,'Estruturante Móvel'!$AQ:$AQ,"REPARO FO"))</f>
        <v>0</v>
      </c>
      <c r="FC46" s="140">
        <f>(COUNTIFS('Estruturante Móvel'!$M:$M,$B46,'Estruturante Móvel'!$C:$C,"&lt;&gt;PREVISTO",'Estruturante Móvel'!$G:$G,FB$4))</f>
        <v>0</v>
      </c>
      <c r="FD46" s="139">
        <f>(COUNTIFS('Estruturante Móvel'!$M:$M,$B46,'Estruturante Móvel'!$AM:$AM,FD$4))-(COUNTIFS('Estruturante Móvel'!$M:$M,$B46,'Estruturante Móvel'!$AM:$AM,FD$4,'Estruturante Móvel'!$AQ:$AQ,"REPARO FO"))</f>
        <v>0</v>
      </c>
      <c r="FE46" s="140">
        <f>(COUNTIFS('Estruturante Móvel'!$M:$M,$B46,'Estruturante Móvel'!$C:$C,"&lt;&gt;PREVISTO",'Estruturante Móvel'!$G:$G,FD$4))</f>
        <v>0</v>
      </c>
      <c r="FF46" s="139">
        <f>(COUNTIFS('Estruturante Móvel'!$M:$M,$B46,'Estruturante Móvel'!$AM:$AM,FF$4))-(COUNTIFS('Estruturante Móvel'!$M:$M,$B46,'Estruturante Móvel'!$AM:$AM,FF$4,'Estruturante Móvel'!$AQ:$AQ,"REPARO FO"))</f>
        <v>0</v>
      </c>
      <c r="FG46" s="140">
        <f>(COUNTIFS('Estruturante Móvel'!$M:$M,$B46,'Estruturante Móvel'!$C:$C,"&lt;&gt;PREVISTO",'Estruturante Móvel'!$G:$G,FF$4))</f>
        <v>0</v>
      </c>
      <c r="FH46" s="139">
        <f>(COUNTIFS('Estruturante Móvel'!$M:$M,$B46,'Estruturante Móvel'!$AM:$AM,FH$4))-(COUNTIFS('Estruturante Móvel'!$M:$M,$B46,'Estruturante Móvel'!$AM:$AM,FH$4,'Estruturante Móvel'!$AQ:$AQ,"REPARO FO"))</f>
        <v>0</v>
      </c>
      <c r="FI46" s="140">
        <f>(COUNTIFS('Estruturante Móvel'!$M:$M,$B46,'Estruturante Móvel'!$C:$C,"&lt;&gt;PREVISTO",'Estruturante Móvel'!$G:$G,FH$4))</f>
        <v>0</v>
      </c>
      <c r="FJ46" s="139">
        <f>(COUNTIFS('Estruturante Móvel'!$M:$M,$B46,'Estruturante Móvel'!$AM:$AM,FJ$4))-(COUNTIFS('Estruturante Móvel'!$M:$M,$B46,'Estruturante Móvel'!$AM:$AM,FJ$4,'Estruturante Móvel'!$AQ:$AQ,"REPARO FO"))</f>
        <v>0</v>
      </c>
      <c r="FK46" s="140">
        <f>(COUNTIFS('Estruturante Móvel'!$M:$M,$B46,'Estruturante Móvel'!$C:$C,"&lt;&gt;PREVISTO",'Estruturante Móvel'!$G:$G,FJ$4))</f>
        <v>0</v>
      </c>
      <c r="FL46" s="139">
        <f>(COUNTIFS('Estruturante Móvel'!$M:$M,$B46,'Estruturante Móvel'!$AM:$AM,FL$4))-(COUNTIFS('Estruturante Móvel'!$M:$M,$B46,'Estruturante Móvel'!$AM:$AM,FL$4,'Estruturante Móvel'!$AQ:$AQ,"REPARO FO"))</f>
        <v>0</v>
      </c>
      <c r="FM46" s="140">
        <f>(COUNTIFS('Estruturante Móvel'!$M:$M,$B46,'Estruturante Móvel'!$C:$C,"&lt;&gt;PREVISTO",'Estruturante Móvel'!$G:$G,FL$4))</f>
        <v>0</v>
      </c>
      <c r="FN46" s="139">
        <f>(COUNTIFS('Estruturante Móvel'!$M:$M,$B46,'Estruturante Móvel'!$AM:$AM,FN$4))-(COUNTIFS('Estruturante Móvel'!$M:$M,$B46,'Estruturante Móvel'!$AM:$AM,FN$4,'Estruturante Móvel'!$AQ:$AQ,"REPARO FO"))</f>
        <v>0</v>
      </c>
      <c r="FO46" s="140">
        <f>(COUNTIFS('Estruturante Móvel'!$M:$M,$B46,'Estruturante Móvel'!$C:$C,"&lt;&gt;PREVISTO",'Estruturante Móvel'!$G:$G,FN$4))</f>
        <v>0</v>
      </c>
      <c r="FP46" s="139">
        <f>(COUNTIFS('Estruturante Móvel'!$M:$M,$B46,'Estruturante Móvel'!$AM:$AM,FP$4))-(COUNTIFS('Estruturante Móvel'!$M:$M,$B46,'Estruturante Móvel'!$AM:$AM,FP$4,'Estruturante Móvel'!$AQ:$AQ,"REPARO FO"))</f>
        <v>0</v>
      </c>
      <c r="FQ46" s="140">
        <f>(COUNTIFS('Estruturante Móvel'!$M:$M,$B46,'Estruturante Móvel'!$C:$C,"&lt;&gt;PREVISTO",'Estruturante Móvel'!$G:$G,FP$4))</f>
        <v>0</v>
      </c>
      <c r="FR46" s="139">
        <f>(COUNTIFS('Estruturante Móvel'!$M:$M,$B46,'Estruturante Móvel'!$AM:$AM,FR$4))-(COUNTIFS('Estruturante Móvel'!$M:$M,$B46,'Estruturante Móvel'!$AM:$AM,FR$4,'Estruturante Móvel'!$AQ:$AQ,"REPARO FO"))</f>
        <v>0</v>
      </c>
      <c r="FS46" s="140">
        <f>(COUNTIFS('Estruturante Móvel'!$M:$M,$B46,'Estruturante Móvel'!$C:$C,"&lt;&gt;PREVISTO",'Estruturante Móvel'!$G:$G,FR$4))</f>
        <v>0</v>
      </c>
      <c r="FT46" s="139">
        <f>(COUNTIFS('Estruturante Móvel'!$M:$M,$B46,'Estruturante Móvel'!$AM:$AM,FT$4))-(COUNTIFS('Estruturante Móvel'!$M:$M,$B46,'Estruturante Móvel'!$AM:$AM,FT$4,'Estruturante Móvel'!$AQ:$AQ,"REPARO FO"))</f>
        <v>0</v>
      </c>
      <c r="FU46" s="140">
        <f>(COUNTIFS('Estruturante Móvel'!$M:$M,$B46,'Estruturante Móvel'!$C:$C,"&lt;&gt;PREVISTO",'Estruturante Móvel'!$G:$G,FT$4))</f>
        <v>0</v>
      </c>
      <c r="FV46" s="139">
        <f>(COUNTIFS('Estruturante Móvel'!$M:$M,$B46,'Estruturante Móvel'!$AM:$AM,FV$4))-(COUNTIFS('Estruturante Móvel'!$M:$M,$B46,'Estruturante Móvel'!$AM:$AM,FV$4,'Estruturante Móvel'!$AQ:$AQ,"REPARO FO"))</f>
        <v>0</v>
      </c>
      <c r="FW46" s="140">
        <f>(COUNTIFS('Estruturante Móvel'!$M:$M,$B46,'Estruturante Móvel'!$C:$C,"&lt;&gt;PREVISTO",'Estruturante Móvel'!$G:$G,FV$4))</f>
        <v>0</v>
      </c>
      <c r="FX46" s="139">
        <f>(COUNTIFS('Estruturante Móvel'!$M:$M,$B46,'Estruturante Móvel'!$AM:$AM,FX$4))-(COUNTIFS('Estruturante Móvel'!$M:$M,$B46,'Estruturante Móvel'!$AM:$AM,FX$4,'Estruturante Móvel'!$AQ:$AQ,"REPARO FO"))</f>
        <v>0</v>
      </c>
      <c r="FY46" s="140">
        <f>(COUNTIFS('Estruturante Móvel'!$M:$M,$B46,'Estruturante Móvel'!$C:$C,"&lt;&gt;PREVISTO",'Estruturante Móvel'!$G:$G,FX$4))</f>
        <v>0</v>
      </c>
      <c r="FZ46" s="139">
        <f>(COUNTIFS('Estruturante Móvel'!$M:$M,$B46,'Estruturante Móvel'!$AM:$AM,FZ$4))-(COUNTIFS('Estruturante Móvel'!$M:$M,$B46,'Estruturante Móvel'!$AM:$AM,FZ$4,'Estruturante Móvel'!$AQ:$AQ,"REPARO FO"))</f>
        <v>0</v>
      </c>
      <c r="GA46" s="140">
        <f>(COUNTIFS('Estruturante Móvel'!$M:$M,$B46,'Estruturante Móvel'!$C:$C,"&lt;&gt;PREVISTO",'Estruturante Móvel'!$G:$G,FZ$4))</f>
        <v>0</v>
      </c>
      <c r="GB46" s="139">
        <f>(COUNTIFS('Estruturante Móvel'!$M:$M,$B46,'Estruturante Móvel'!$AM:$AM,GB$4))-(COUNTIFS('Estruturante Móvel'!$M:$M,$B46,'Estruturante Móvel'!$AM:$AM,GB$4,'Estruturante Móvel'!$AQ:$AQ,"REPARO FO"))</f>
        <v>0</v>
      </c>
      <c r="GC46" s="140">
        <f>(COUNTIFS('Estruturante Móvel'!$M:$M,$B46,'Estruturante Móvel'!$C:$C,"&lt;&gt;PREVISTO",'Estruturante Móvel'!$G:$G,GB$4))</f>
        <v>0</v>
      </c>
      <c r="GD46" s="139">
        <f>(COUNTIFS('Estruturante Móvel'!$M:$M,$B46,'Estruturante Móvel'!$AM:$AM,GD$4))-(COUNTIFS('Estruturante Móvel'!$M:$M,$B46,'Estruturante Móvel'!$AM:$AM,GD$4,'Estruturante Móvel'!$AQ:$AQ,"REPARO FO"))</f>
        <v>0</v>
      </c>
      <c r="GE46" s="140">
        <f>(COUNTIFS('Estruturante Móvel'!$M:$M,$B46,'Estruturante Móvel'!$C:$C,"&lt;&gt;PREVISTO",'Estruturante Móvel'!$G:$G,GD$4))</f>
        <v>0</v>
      </c>
      <c r="GF46" s="139">
        <f>(COUNTIFS('Estruturante Móvel'!$M:$M,$B46,'Estruturante Móvel'!$AM:$AM,GF$4))-(COUNTIFS('Estruturante Móvel'!$M:$M,$B46,'Estruturante Móvel'!$AM:$AM,GF$4,'Estruturante Móvel'!$AQ:$AQ,"REPARO FO"))</f>
        <v>0</v>
      </c>
      <c r="GG46" s="140">
        <f>(COUNTIFS('Estruturante Móvel'!$M:$M,$B46,'Estruturante Móvel'!$C:$C,"&lt;&gt;PREVISTO",'Estruturante Móvel'!$G:$G,GF$4))</f>
        <v>0</v>
      </c>
      <c r="GH46" s="139">
        <f>(COUNTIFS('Estruturante Móvel'!$M:$M,$B46,'Estruturante Móvel'!$AM:$AM,GH$4))-(COUNTIFS('Estruturante Móvel'!$M:$M,$B46,'Estruturante Móvel'!$AM:$AM,GH$4,'Estruturante Móvel'!$AQ:$AQ,"REPARO FO"))</f>
        <v>0</v>
      </c>
      <c r="GI46" s="140">
        <f>(COUNTIFS('Estruturante Móvel'!$M:$M,$B46,'Estruturante Móvel'!$C:$C,"&lt;&gt;PREVISTO",'Estruturante Móvel'!$G:$G,GH$4))</f>
        <v>0</v>
      </c>
      <c r="GJ46" s="139">
        <f>(COUNTIFS('Estruturante Móvel'!$M:$M,$B46,'Estruturante Móvel'!$AM:$AM,GJ$4))-(COUNTIFS('Estruturante Móvel'!$M:$M,$B46,'Estruturante Móvel'!$AM:$AM,GJ$4,'Estruturante Móvel'!$AQ:$AQ,"REPARO FO"))</f>
        <v>0</v>
      </c>
      <c r="GK46" s="140">
        <f>(COUNTIFS('Estruturante Móvel'!$M:$M,$B46,'Estruturante Móvel'!$C:$C,"&lt;&gt;PREVISTO",'Estruturante Móvel'!$G:$G,GJ$4))</f>
        <v>0</v>
      </c>
      <c r="GL46" s="139">
        <f>(COUNTIFS('Estruturante Móvel'!$M:$M,$B46,'Estruturante Móvel'!$AM:$AM,GL$4))-(COUNTIFS('Estruturante Móvel'!$M:$M,$B46,'Estruturante Móvel'!$AM:$AM,GL$4,'Estruturante Móvel'!$AQ:$AQ,"REPARO FO"))</f>
        <v>0</v>
      </c>
      <c r="GM46" s="140">
        <f>(COUNTIFS('Estruturante Móvel'!$M:$M,$B46,'Estruturante Móvel'!$C:$C,"&lt;&gt;PREVISTO",'Estruturante Móvel'!$G:$G,GL$4))</f>
        <v>0</v>
      </c>
      <c r="GN46" s="139">
        <f>(COUNTIFS('Estruturante Móvel'!$M:$M,$B46,'Estruturante Móvel'!$AM:$AM,GN$4))-(COUNTIFS('Estruturante Móvel'!$M:$M,$B46,'Estruturante Móvel'!$AM:$AM,GN$4,'Estruturante Móvel'!$AQ:$AQ,"REPARO FO"))</f>
        <v>0</v>
      </c>
      <c r="GO46" s="140">
        <f>(COUNTIFS('Estruturante Móvel'!$M:$M,$B46,'Estruturante Móvel'!$C:$C,"&lt;&gt;PREVISTO",'Estruturante Móvel'!$G:$G,GN$4))</f>
        <v>0</v>
      </c>
      <c r="GP46" s="139">
        <f>(COUNTIFS('Estruturante Móvel'!$M:$M,$B46,'Estruturante Móvel'!$AM:$AM,GP$4))-(COUNTIFS('Estruturante Móvel'!$M:$M,$B46,'Estruturante Móvel'!$AM:$AM,GP$4,'Estruturante Móvel'!$AQ:$AQ,"REPARO FO"))</f>
        <v>0</v>
      </c>
      <c r="GQ46" s="140">
        <f>(COUNTIFS('Estruturante Móvel'!$M:$M,$B46,'Estruturante Móvel'!$C:$C,"&lt;&gt;PREVISTO",'Estruturante Móvel'!$G:$G,GP$4))</f>
        <v>0</v>
      </c>
      <c r="GR46" s="139">
        <f>(COUNTIFS('Estruturante Móvel'!$M:$M,$B46,'Estruturante Móvel'!$AM:$AM,GR$4))-(COUNTIFS('Estruturante Móvel'!$M:$M,$B46,'Estruturante Móvel'!$AM:$AM,GR$4,'Estruturante Móvel'!$AQ:$AQ,"REPARO FO"))</f>
        <v>0</v>
      </c>
      <c r="GS46" s="140">
        <f>(COUNTIFS('Estruturante Móvel'!$M:$M,$B46,'Estruturante Móvel'!$C:$C,"&lt;&gt;PREVISTO",'Estruturante Móvel'!$G:$G,GR$4))</f>
        <v>0</v>
      </c>
      <c r="GT46" s="139">
        <f>(COUNTIFS('Estruturante Móvel'!$M:$M,$B46,'Estruturante Móvel'!$AM:$AM,GT$4))-(COUNTIFS('Estruturante Móvel'!$M:$M,$B46,'Estruturante Móvel'!$AM:$AM,GT$4,'Estruturante Móvel'!$AQ:$AQ,"REPARO FO"))</f>
        <v>0</v>
      </c>
      <c r="GU46" s="140">
        <f>(COUNTIFS('Estruturante Móvel'!$M:$M,$B46,'Estruturante Móvel'!$C:$C,"&lt;&gt;PREVISTO",'Estruturante Móvel'!$G:$G,GT$4))</f>
        <v>0</v>
      </c>
      <c r="GV46" s="139">
        <f>(COUNTIFS('Estruturante Móvel'!$M:$M,$B46,'Estruturante Móvel'!$AM:$AM,GV$4))-(COUNTIFS('Estruturante Móvel'!$M:$M,$B46,'Estruturante Móvel'!$AM:$AM,GV$4,'Estruturante Móvel'!$AQ:$AQ,"REPARO FO"))</f>
        <v>0</v>
      </c>
      <c r="GW46" s="140">
        <f>(COUNTIFS('Estruturante Móvel'!$M:$M,$B46,'Estruturante Móvel'!$C:$C,"&lt;&gt;PREVISTO",'Estruturante Móvel'!$G:$G,GV$4))</f>
        <v>0</v>
      </c>
      <c r="GX46" s="139">
        <f>(COUNTIFS('Estruturante Móvel'!$M:$M,$B46,'Estruturante Móvel'!$AM:$AM,GX$4))-(COUNTIFS('Estruturante Móvel'!$M:$M,$B46,'Estruturante Móvel'!$AM:$AM,GX$4,'Estruturante Móvel'!$AQ:$AQ,"REPARO FO"))</f>
        <v>0</v>
      </c>
      <c r="GY46" s="140">
        <f>(COUNTIFS('Estruturante Móvel'!$M:$M,$B46,'Estruturante Móvel'!$C:$C,"&lt;&gt;PREVISTO",'Estruturante Móvel'!$G:$G,GX$4))</f>
        <v>0</v>
      </c>
      <c r="GZ46" s="139">
        <f>(COUNTIFS('Estruturante Móvel'!$M:$M,$B46,'Estruturante Móvel'!$AM:$AM,GZ$4))-(COUNTIFS('Estruturante Móvel'!$M:$M,$B46,'Estruturante Móvel'!$AM:$AM,GZ$4,'Estruturante Móvel'!$AQ:$AQ,"REPARO FO"))</f>
        <v>0</v>
      </c>
      <c r="HA46" s="140">
        <f>(COUNTIFS('Estruturante Móvel'!$M:$M,$B46,'Estruturante Móvel'!$C:$C,"&lt;&gt;PREVISTO",'Estruturante Móvel'!$G:$G,GZ$4))</f>
        <v>0</v>
      </c>
      <c r="HB46" s="139">
        <f>(COUNTIFS('Estruturante Móvel'!$M:$M,$B46,'Estruturante Móvel'!$AM:$AM,HB$4))-(COUNTIFS('Estruturante Móvel'!$M:$M,$B46,'Estruturante Móvel'!$AM:$AM,HB$4,'Estruturante Móvel'!$AQ:$AQ,"REPARO FO"))</f>
        <v>0</v>
      </c>
      <c r="HC46" s="140">
        <f>(COUNTIFS('Estruturante Móvel'!$M:$M,$B46,'Estruturante Móvel'!$C:$C,"&lt;&gt;PREVISTO",'Estruturante Móvel'!$G:$G,HB$4))</f>
        <v>0</v>
      </c>
      <c r="HD46" s="139">
        <f>(COUNTIFS('Estruturante Móvel'!$M:$M,$B46,'Estruturante Móvel'!$AM:$AM,HD$4))-(COUNTIFS('Estruturante Móvel'!$M:$M,$B46,'Estruturante Móvel'!$AM:$AM,HD$4,'Estruturante Móvel'!$AQ:$AQ,"REPARO FO"))</f>
        <v>0</v>
      </c>
      <c r="HE46" s="140">
        <f>(COUNTIFS('Estruturante Móvel'!$M:$M,$B46,'Estruturante Móvel'!$C:$C,"&lt;&gt;PREVISTO",'Estruturante Móvel'!$G:$G,HD$4))</f>
        <v>0</v>
      </c>
      <c r="HF46" s="139">
        <f>(COUNTIFS('Estruturante Móvel'!$M:$M,$B46,'Estruturante Móvel'!$AM:$AM,HF$4))-(COUNTIFS('Estruturante Móvel'!$M:$M,$B46,'Estruturante Móvel'!$AM:$AM,HF$4,'Estruturante Móvel'!$AQ:$AQ,"REPARO FO"))</f>
        <v>0</v>
      </c>
      <c r="HG46" s="140">
        <f>(COUNTIFS('Estruturante Móvel'!$M:$M,$B46,'Estruturante Móvel'!$C:$C,"&lt;&gt;PREVISTO",'Estruturante Móvel'!$G:$G,HF$4))</f>
        <v>0</v>
      </c>
      <c r="HH46" s="139">
        <f>(COUNTIFS('Estruturante Móvel'!$M:$M,$B46,'Estruturante Móvel'!$AM:$AM,HH$4))-(COUNTIFS('Estruturante Móvel'!$M:$M,$B46,'Estruturante Móvel'!$AM:$AM,HH$4,'Estruturante Móvel'!$AQ:$AQ,"REPARO FO"))</f>
        <v>0</v>
      </c>
      <c r="HI46" s="140">
        <f>(COUNTIFS('Estruturante Móvel'!$M:$M,$B46,'Estruturante Móvel'!$C:$C,"&lt;&gt;PREVISTO",'Estruturante Móvel'!$G:$G,HH$4))</f>
        <v>0</v>
      </c>
      <c r="HJ46" s="139">
        <f>(COUNTIFS('Estruturante Móvel'!$M:$M,$B46,'Estruturante Móvel'!$AM:$AM,HJ$4))-(COUNTIFS('Estruturante Móvel'!$M:$M,$B46,'Estruturante Móvel'!$AM:$AM,HJ$4,'Estruturante Móvel'!$AQ:$AQ,"REPARO FO"))</f>
        <v>0</v>
      </c>
      <c r="HK46" s="140">
        <f>(COUNTIFS('Estruturante Móvel'!$M:$M,$B46,'Estruturante Móvel'!$C:$C,"&lt;&gt;PREVISTO",'Estruturante Móvel'!$G:$G,HJ$4))</f>
        <v>0</v>
      </c>
      <c r="HL46" s="139">
        <f>(COUNTIFS('Estruturante Móvel'!$M:$M,$B46,'Estruturante Móvel'!$AM:$AM,HL$4))-(COUNTIFS('Estruturante Móvel'!$M:$M,$B46,'Estruturante Móvel'!$AM:$AM,HL$4,'Estruturante Móvel'!$AQ:$AQ,"REPARO FO"))</f>
        <v>0</v>
      </c>
      <c r="HM46" s="140">
        <f>(COUNTIFS('Estruturante Móvel'!$M:$M,$B46,'Estruturante Móvel'!$C:$C,"&lt;&gt;PREVISTO",'Estruturante Móvel'!$G:$G,HL$4))</f>
        <v>0</v>
      </c>
      <c r="HN46" s="139">
        <f>(COUNTIFS('Estruturante Móvel'!$M:$M,$B46,'Estruturante Móvel'!$AM:$AM,HN$4))-(COUNTIFS('Estruturante Móvel'!$M:$M,$B46,'Estruturante Móvel'!$AM:$AM,HN$4,'Estruturante Móvel'!$AQ:$AQ,"REPARO FO"))</f>
        <v>0</v>
      </c>
      <c r="HO46" s="140">
        <f>(COUNTIFS('Estruturante Móvel'!$M:$M,$B46,'Estruturante Móvel'!$C:$C,"&lt;&gt;PREVISTO",'Estruturante Móvel'!$G:$G,HN$4))</f>
        <v>0</v>
      </c>
      <c r="HP46" s="139">
        <f>(COUNTIFS('Estruturante Móvel'!$M:$M,$B46,'Estruturante Móvel'!$AM:$AM,HP$4))-(COUNTIFS('Estruturante Móvel'!$M:$M,$B46,'Estruturante Móvel'!$AM:$AM,HP$4,'Estruturante Móvel'!$AQ:$AQ,"REPARO FO"))</f>
        <v>0</v>
      </c>
      <c r="HQ46" s="140">
        <f>(COUNTIFS('Estruturante Móvel'!$M:$M,$B46,'Estruturante Móvel'!$C:$C,"&lt;&gt;PREVISTO",'Estruturante Móvel'!$G:$G,HP$4))</f>
        <v>0</v>
      </c>
      <c r="HR46" s="139">
        <f>(COUNTIFS('Estruturante Móvel'!$M:$M,$B46,'Estruturante Móvel'!$AM:$AM,HR$4))-(COUNTIFS('Estruturante Móvel'!$M:$M,$B46,'Estruturante Móvel'!$AM:$AM,HR$4,'Estruturante Móvel'!$AQ:$AQ,"REPARO FO"))</f>
        <v>0</v>
      </c>
      <c r="HS46" s="140">
        <f>(COUNTIFS('Estruturante Móvel'!$M:$M,$B46,'Estruturante Móvel'!$C:$C,"&lt;&gt;PREVISTO",'Estruturante Móvel'!$G:$G,HR$4))</f>
        <v>0</v>
      </c>
      <c r="HT46" s="139">
        <f>(COUNTIFS('Estruturante Móvel'!$M:$M,$B46,'Estruturante Móvel'!$AM:$AM,HT$4))-(COUNTIFS('Estruturante Móvel'!$M:$M,$B46,'Estruturante Móvel'!$AM:$AM,HT$4,'Estruturante Móvel'!$AQ:$AQ,"REPARO FO"))</f>
        <v>0</v>
      </c>
      <c r="HU46" s="140">
        <f>(COUNTIFS('Estruturante Móvel'!$M:$M,$B46,'Estruturante Móvel'!$C:$C,"&lt;&gt;PREVISTO",'Estruturante Móvel'!$G:$G,HT$4))</f>
        <v>0</v>
      </c>
      <c r="HV46" s="139">
        <f>(COUNTIFS('Estruturante Móvel'!$M:$M,$B46,'Estruturante Móvel'!$AM:$AM,HV$4))-(COUNTIFS('Estruturante Móvel'!$M:$M,$B46,'Estruturante Móvel'!$AM:$AM,HV$4,'Estruturante Móvel'!$AQ:$AQ,"REPARO FO"))</f>
        <v>0</v>
      </c>
      <c r="HW46" s="140">
        <f>(COUNTIFS('Estruturante Móvel'!$M:$M,$B46,'Estruturante Móvel'!$C:$C,"&lt;&gt;PREVISTO",'Estruturante Móvel'!$G:$G,HV$4))</f>
        <v>0</v>
      </c>
      <c r="HX46" s="139">
        <f>(COUNTIFS('Estruturante Móvel'!$M:$M,$B46,'Estruturante Móvel'!$AM:$AM,HX$4))-(COUNTIFS('Estruturante Móvel'!$M:$M,$B46,'Estruturante Móvel'!$AM:$AM,HX$4,'Estruturante Móvel'!$AQ:$AQ,"REPARO FO"))</f>
        <v>0</v>
      </c>
      <c r="HY46" s="140">
        <f>(COUNTIFS('Estruturante Móvel'!$M:$M,$B46,'Estruturante Móvel'!$C:$C,"&lt;&gt;PREVISTO",'Estruturante Móvel'!$G:$G,HX$4))</f>
        <v>0</v>
      </c>
      <c r="HZ46" s="139">
        <f>(COUNTIFS('Estruturante Móvel'!$M:$M,$B46,'Estruturante Móvel'!$AM:$AM,HZ$4))-(COUNTIFS('Estruturante Móvel'!$M:$M,$B46,'Estruturante Móvel'!$AM:$AM,HZ$4,'Estruturante Móvel'!$AQ:$AQ,"REPARO FO"))</f>
        <v>0</v>
      </c>
      <c r="IA46" s="140">
        <f>(COUNTIFS('Estruturante Móvel'!$M:$M,$B46,'Estruturante Móvel'!$C:$C,"&lt;&gt;PREVISTO",'Estruturante Móvel'!$G:$G,HZ$4))</f>
        <v>0</v>
      </c>
      <c r="IB46" s="139">
        <f>(COUNTIFS('Estruturante Móvel'!$M:$M,$B46,'Estruturante Móvel'!$AM:$AM,IB$4))-(COUNTIFS('Estruturante Móvel'!$M:$M,$B46,'Estruturante Móvel'!$AM:$AM,IB$4,'Estruturante Móvel'!$AQ:$AQ,"REPARO FO"))</f>
        <v>0</v>
      </c>
      <c r="IC46" s="140">
        <f>(COUNTIFS('Estruturante Móvel'!$M:$M,$B46,'Estruturante Móvel'!$C:$C,"&lt;&gt;PREVISTO",'Estruturante Móvel'!$G:$G,IB$4))</f>
        <v>0</v>
      </c>
      <c r="ID46" s="139">
        <f>(COUNTIFS('Estruturante Móvel'!$M:$M,$B46,'Estruturante Móvel'!$AM:$AM,ID$4))-(COUNTIFS('Estruturante Móvel'!$M:$M,$B46,'Estruturante Móvel'!$AM:$AM,ID$4,'Estruturante Móvel'!$AQ:$AQ,"REPARO FO"))</f>
        <v>0</v>
      </c>
      <c r="IE46" s="140">
        <f>(COUNTIFS('Estruturante Móvel'!$M:$M,$B46,'Estruturante Móvel'!$C:$C,"&lt;&gt;PREVISTO",'Estruturante Móvel'!$G:$G,ID$4))</f>
        <v>0</v>
      </c>
      <c r="IF46" s="139">
        <f>(COUNTIFS('Estruturante Móvel'!$M:$M,$B46,'Estruturante Móvel'!$AM:$AM,IF$4))-(COUNTIFS('Estruturante Móvel'!$M:$M,$B46,'Estruturante Móvel'!$AM:$AM,IF$4,'Estruturante Móvel'!$AQ:$AQ,"REPARO FO"))</f>
        <v>0</v>
      </c>
      <c r="IG46" s="140">
        <f>(COUNTIFS('Estruturante Móvel'!$M:$M,$B46,'Estruturante Móvel'!$C:$C,"&lt;&gt;PREVISTO",'Estruturante Móvel'!$G:$G,IF$4))</f>
        <v>0</v>
      </c>
      <c r="IH46" s="139">
        <f>(COUNTIFS('Estruturante Móvel'!$M:$M,$B46,'Estruturante Móvel'!$AM:$AM,IH$4))-(COUNTIFS('Estruturante Móvel'!$M:$M,$B46,'Estruturante Móvel'!$AM:$AM,IH$4,'Estruturante Móvel'!$AQ:$AQ,"REPARO FO"))</f>
        <v>0</v>
      </c>
      <c r="II46" s="140">
        <f>(COUNTIFS('Estruturante Móvel'!$M:$M,$B46,'Estruturante Móvel'!$C:$C,"&lt;&gt;PREVISTO",'Estruturante Móvel'!$G:$G,IH$4))</f>
        <v>0</v>
      </c>
      <c r="IJ46" s="139">
        <f>(COUNTIFS('Estruturante Móvel'!$M:$M,$B46,'Estruturante Móvel'!$AM:$AM,IJ$4))-(COUNTIFS('Estruturante Móvel'!$M:$M,$B46,'Estruturante Móvel'!$AM:$AM,IJ$4,'Estruturante Móvel'!$AQ:$AQ,"REPARO FO"))</f>
        <v>0</v>
      </c>
      <c r="IK46" s="140">
        <f>(COUNTIFS('Estruturante Móvel'!$M:$M,$B46,'Estruturante Móvel'!$C:$C,"&lt;&gt;PREVISTO",'Estruturante Móvel'!$G:$G,IJ$4))</f>
        <v>0</v>
      </c>
      <c r="IL46" s="139">
        <f>(COUNTIFS('Estruturante Móvel'!$M:$M,$B46,'Estruturante Móvel'!$AM:$AM,IL$4))-(COUNTIFS('Estruturante Móvel'!$M:$M,$B46,'Estruturante Móvel'!$AM:$AM,IL$4,'Estruturante Móvel'!$AQ:$AQ,"REPARO FO"))</f>
        <v>0</v>
      </c>
      <c r="IM46" s="140">
        <f>(COUNTIFS('Estruturante Móvel'!$M:$M,$B46,'Estruturante Móvel'!$C:$C,"&lt;&gt;PREVISTO",'Estruturante Móvel'!$G:$G,IL$4))</f>
        <v>0</v>
      </c>
      <c r="IN46" s="139">
        <f>(COUNTIFS('Estruturante Móvel'!$M:$M,$B46,'Estruturante Móvel'!$AM:$AM,IN$4))-(COUNTIFS('Estruturante Móvel'!$M:$M,$B46,'Estruturante Móvel'!$AM:$AM,IN$4,'Estruturante Móvel'!$AQ:$AQ,"REPARO FO"))</f>
        <v>0</v>
      </c>
      <c r="IO46" s="140">
        <f>(COUNTIFS('Estruturante Móvel'!$M:$M,$B46,'Estruturante Móvel'!$C:$C,"&lt;&gt;PREVISTO",'Estruturante Móvel'!$G:$G,IN$4))</f>
        <v>0</v>
      </c>
      <c r="IP46" s="139">
        <f>(COUNTIFS('Estruturante Móvel'!$M:$M,$B46,'Estruturante Móvel'!$AM:$AM,IP$4))-(COUNTIFS('Estruturante Móvel'!$M:$M,$B46,'Estruturante Móvel'!$AM:$AM,IP$4,'Estruturante Móvel'!$AQ:$AQ,"REPARO FO"))</f>
        <v>0</v>
      </c>
      <c r="IQ46" s="140">
        <f>(COUNTIFS('Estruturante Móvel'!$M:$M,$B46,'Estruturante Móvel'!$C:$C,"&lt;&gt;PREVISTO",'Estruturante Móvel'!$G:$G,IP$4))</f>
        <v>0</v>
      </c>
      <c r="IR46" s="139">
        <f>(COUNTIFS('Estruturante Móvel'!$M:$M,$B46,'Estruturante Móvel'!$AM:$AM,IR$4))-(COUNTIFS('Estruturante Móvel'!$M:$M,$B46,'Estruturante Móvel'!$AM:$AM,IR$4,'Estruturante Móvel'!$AQ:$AQ,"REPARO FO"))</f>
        <v>0</v>
      </c>
      <c r="IS46" s="140">
        <f>(COUNTIFS('Estruturante Móvel'!$M:$M,$B46,'Estruturante Móvel'!$C:$C,"&lt;&gt;PREVISTO",'Estruturante Móvel'!$G:$G,IR$4))</f>
        <v>0</v>
      </c>
      <c r="IT46" s="139">
        <f>(COUNTIFS('Estruturante Móvel'!$M:$M,$B46,'Estruturante Móvel'!$AM:$AM,IT$4))-(COUNTIFS('Estruturante Móvel'!$M:$M,$B46,'Estruturante Móvel'!$AM:$AM,IT$4,'Estruturante Móvel'!$AQ:$AQ,"REPARO FO"))</f>
        <v>0</v>
      </c>
      <c r="IU46" s="140">
        <f>(COUNTIFS('Estruturante Móvel'!$M:$M,$B46,'Estruturante Móvel'!$C:$C,"&lt;&gt;PREVISTO",'Estruturante Móvel'!$G:$G,IT$4))</f>
        <v>0</v>
      </c>
      <c r="IV46" s="139">
        <f>(COUNTIFS('Estruturante Móvel'!$M:$M,$B46,'Estruturante Móvel'!$AM:$AM,IV$4))-(COUNTIFS('Estruturante Móvel'!$M:$M,$B46,'Estruturante Móvel'!$AM:$AM,IV$4,'Estruturante Móvel'!$AQ:$AQ,"REPARO FO"))</f>
        <v>0</v>
      </c>
      <c r="IW46" s="140">
        <f>(COUNTIFS('Estruturante Móvel'!$M:$M,$B46,'Estruturante Móvel'!$C:$C,"&lt;&gt;PREVISTO",'Estruturante Móvel'!$G:$G,IV$4))</f>
        <v>0</v>
      </c>
      <c r="IX46" s="139">
        <f>(COUNTIFS('Estruturante Móvel'!$M:$M,$B46,'Estruturante Móvel'!$AM:$AM,IX$4))-(COUNTIFS('Estruturante Móvel'!$M:$M,$B46,'Estruturante Móvel'!$AM:$AM,IX$4,'Estruturante Móvel'!$AQ:$AQ,"REPARO FO"))</f>
        <v>0</v>
      </c>
      <c r="IY46" s="140">
        <f>(COUNTIFS('Estruturante Móvel'!$M:$M,$B46,'Estruturante Móvel'!$C:$C,"&lt;&gt;PREVISTO",'Estruturante Móvel'!$G:$G,IX$4))</f>
        <v>0</v>
      </c>
      <c r="IZ46" s="139">
        <f>(COUNTIFS('Estruturante Móvel'!$M:$M,$B46,'Estruturante Móvel'!$AM:$AM,IZ$4))-(COUNTIFS('Estruturante Móvel'!$M:$M,$B46,'Estruturante Móvel'!$AM:$AM,IZ$4,'Estruturante Móvel'!$AQ:$AQ,"REPARO FO"))</f>
        <v>0</v>
      </c>
      <c r="JA46" s="140">
        <f>(COUNTIFS('Estruturante Móvel'!$M:$M,$B46,'Estruturante Móvel'!$C:$C,"&lt;&gt;PREVISTO",'Estruturante Móvel'!$G:$G,IZ$4))</f>
        <v>0</v>
      </c>
      <c r="JB46" s="139">
        <f>(COUNTIFS('Estruturante Móvel'!$M:$M,$B46,'Estruturante Móvel'!$AM:$AM,JB$4))-(COUNTIFS('Estruturante Móvel'!$M:$M,$B46,'Estruturante Móvel'!$AM:$AM,JB$4,'Estruturante Móvel'!$AQ:$AQ,"REPARO FO"))</f>
        <v>0</v>
      </c>
      <c r="JC46" s="140">
        <f>(COUNTIFS('Estruturante Móvel'!$M:$M,$B46,'Estruturante Móvel'!$C:$C,"&lt;&gt;PREVISTO",'Estruturante Móvel'!$G:$G,JB$4))</f>
        <v>0</v>
      </c>
      <c r="JD46" s="139">
        <f>(COUNTIFS('Estruturante Móvel'!$M:$M,$B46,'Estruturante Móvel'!$AM:$AM,JD$4))-(COUNTIFS('Estruturante Móvel'!$M:$M,$B46,'Estruturante Móvel'!$AM:$AM,JD$4,'Estruturante Móvel'!$AQ:$AQ,"REPARO FO"))</f>
        <v>0</v>
      </c>
      <c r="JE46" s="140">
        <f>(COUNTIFS('Estruturante Móvel'!$M:$M,$B46,'Estruturante Móvel'!$C:$C,"&lt;&gt;PREVISTO",'Estruturante Móvel'!$G:$G,JD$4))</f>
        <v>0</v>
      </c>
      <c r="JF46" s="139">
        <f>(COUNTIFS('Estruturante Móvel'!$M:$M,$B46,'Estruturante Móvel'!$AM:$AM,JF$4))-(COUNTIFS('Estruturante Móvel'!$M:$M,$B46,'Estruturante Móvel'!$AM:$AM,JF$4,'Estruturante Móvel'!$AQ:$AQ,"REPARO FO"))</f>
        <v>0</v>
      </c>
      <c r="JG46" s="140">
        <f>(COUNTIFS('Estruturante Móvel'!$M:$M,$B46,'Estruturante Móvel'!$C:$C,"&lt;&gt;PREVISTO",'Estruturante Móvel'!$G:$G,JF$4))</f>
        <v>0</v>
      </c>
      <c r="JH46" s="139">
        <f>(COUNTIFS('Estruturante Móvel'!$M:$M,$B46,'Estruturante Móvel'!$AM:$AM,JH$4))-(COUNTIFS('Estruturante Móvel'!$M:$M,$B46,'Estruturante Móvel'!$AM:$AM,JH$4,'Estruturante Móvel'!$AQ:$AQ,"REPARO FO"))</f>
        <v>0</v>
      </c>
      <c r="JI46" s="140">
        <f>(COUNTIFS('Estruturante Móvel'!$M:$M,$B46,'Estruturante Móvel'!$C:$C,"&lt;&gt;PREVISTO",'Estruturante Móvel'!$G:$G,JH$4))</f>
        <v>0</v>
      </c>
      <c r="JJ46" s="139">
        <f>(COUNTIFS('Estruturante Móvel'!$M:$M,$B46,'Estruturante Móvel'!$AM:$AM,JJ$4))-(COUNTIFS('Estruturante Móvel'!$M:$M,$B46,'Estruturante Móvel'!$AM:$AM,JJ$4,'Estruturante Móvel'!$AQ:$AQ,"REPARO FO"))</f>
        <v>0</v>
      </c>
      <c r="JK46" s="140">
        <f>(COUNTIFS('Estruturante Móvel'!$M:$M,$B46,'Estruturante Móvel'!$C:$C,"&lt;&gt;PREVISTO",'Estruturante Móvel'!$G:$G,JJ$4))</f>
        <v>0</v>
      </c>
      <c r="JL46" s="139">
        <f>(COUNTIFS('Estruturante Móvel'!$M:$M,$B46,'Estruturante Móvel'!$AM:$AM,JL$4))-(COUNTIFS('Estruturante Móvel'!$M:$M,$B46,'Estruturante Móvel'!$AM:$AM,JL$4,'Estruturante Móvel'!$AQ:$AQ,"REPARO FO"))</f>
        <v>0</v>
      </c>
      <c r="JM46" s="140">
        <f>(COUNTIFS('Estruturante Móvel'!$M:$M,$B46,'Estruturante Móvel'!$C:$C,"&lt;&gt;PREVISTO",'Estruturante Móvel'!$G:$G,JL$4))</f>
        <v>0</v>
      </c>
      <c r="JN46" s="139">
        <f>(COUNTIFS('Estruturante Móvel'!$M:$M,$B46,'Estruturante Móvel'!$AM:$AM,JN$4))-(COUNTIFS('Estruturante Móvel'!$M:$M,$B46,'Estruturante Móvel'!$AM:$AM,JN$4,'Estruturante Móvel'!$AQ:$AQ,"REPARO FO"))</f>
        <v>0</v>
      </c>
      <c r="JO46" s="140">
        <f>(COUNTIFS('Estruturante Móvel'!$M:$M,$B46,'Estruturante Móvel'!$C:$C,"&lt;&gt;PREVISTO",'Estruturante Móvel'!$G:$G,JN$4))</f>
        <v>0</v>
      </c>
      <c r="JP46" s="139">
        <f>(COUNTIFS('Estruturante Móvel'!$M:$M,$B46,'Estruturante Móvel'!$AM:$AM,JP$4))-(COUNTIFS('Estruturante Móvel'!$M:$M,$B46,'Estruturante Móvel'!$AM:$AM,JP$4,'Estruturante Móvel'!$AQ:$AQ,"REPARO FO"))</f>
        <v>0</v>
      </c>
      <c r="JQ46" s="140">
        <f>(COUNTIFS('Estruturante Móvel'!$M:$M,$B46,'Estruturante Móvel'!$C:$C,"&lt;&gt;PREVISTO",'Estruturante Móvel'!$G:$G,JP$4))</f>
        <v>0</v>
      </c>
      <c r="JR46" s="139">
        <f>(COUNTIFS('Estruturante Móvel'!$M:$M,$B46,'Estruturante Móvel'!$AM:$AM,JR$4))-(COUNTIFS('Estruturante Móvel'!$M:$M,$B46,'Estruturante Móvel'!$AM:$AM,JR$4,'Estruturante Móvel'!$AQ:$AQ,"REPARO FO"))</f>
        <v>0</v>
      </c>
      <c r="JS46" s="140">
        <f>(COUNTIFS('Estruturante Móvel'!$M:$M,$B46,'Estruturante Móvel'!$C:$C,"&lt;&gt;PREVISTO",'Estruturante Móvel'!$G:$G,JR$4))</f>
        <v>0</v>
      </c>
      <c r="JT46" s="139">
        <f>(COUNTIFS('Estruturante Móvel'!$M:$M,$B46,'Estruturante Móvel'!$AM:$AM,JT$4))-(COUNTIFS('Estruturante Móvel'!$M:$M,$B46,'Estruturante Móvel'!$AM:$AM,JT$4,'Estruturante Móvel'!$AQ:$AQ,"REPARO FO"))</f>
        <v>0</v>
      </c>
      <c r="JU46" s="140">
        <f>(COUNTIFS('Estruturante Móvel'!$M:$M,$B46,'Estruturante Móvel'!$C:$C,"&lt;&gt;PREVISTO",'Estruturante Móvel'!$G:$G,JT$4))</f>
        <v>0</v>
      </c>
      <c r="JV46" s="139">
        <f>(COUNTIFS('Estruturante Móvel'!$M:$M,$B46,'Estruturante Móvel'!$AM:$AM,JV$4))-(COUNTIFS('Estruturante Móvel'!$M:$M,$B46,'Estruturante Móvel'!$AM:$AM,JV$4,'Estruturante Móvel'!$AQ:$AQ,"REPARO FO"))</f>
        <v>0</v>
      </c>
      <c r="JW46" s="140">
        <f>(COUNTIFS('Estruturante Móvel'!$M:$M,$B46,'Estruturante Móvel'!$C:$C,"&lt;&gt;PREVISTO",'Estruturante Móvel'!$G:$G,JV$4))</f>
        <v>0</v>
      </c>
      <c r="JX46" s="139">
        <f>(COUNTIFS('Estruturante Móvel'!$M:$M,$B46,'Estruturante Móvel'!$AM:$AM,JX$4))-(COUNTIFS('Estruturante Móvel'!$M:$M,$B46,'Estruturante Móvel'!$AM:$AM,JX$4,'Estruturante Móvel'!$AQ:$AQ,"REPARO FO"))</f>
        <v>0</v>
      </c>
      <c r="JY46" s="140">
        <f>(COUNTIFS('Estruturante Móvel'!$M:$M,$B46,'Estruturante Móvel'!$C:$C,"&lt;&gt;PREVISTO",'Estruturante Móvel'!$G:$G,JX$4))</f>
        <v>0</v>
      </c>
      <c r="JZ46" s="139">
        <f>(COUNTIFS('Estruturante Móvel'!$M:$M,$B46,'Estruturante Móvel'!$AM:$AM,JZ$4))-(COUNTIFS('Estruturante Móvel'!$M:$M,$B46,'Estruturante Móvel'!$AM:$AM,JZ$4,'Estruturante Móvel'!$AQ:$AQ,"REPARO FO"))</f>
        <v>0</v>
      </c>
      <c r="KA46" s="140">
        <f>(COUNTIFS('Estruturante Móvel'!$M:$M,$B46,'Estruturante Móvel'!$C:$C,"&lt;&gt;PREVISTO",'Estruturante Móvel'!$G:$G,JZ$4))</f>
        <v>0</v>
      </c>
      <c r="KB46" s="139">
        <f>(COUNTIFS('Estruturante Móvel'!$M:$M,$B46,'Estruturante Móvel'!$AM:$AM,KB$4))-(COUNTIFS('Estruturante Móvel'!$M:$M,$B46,'Estruturante Móvel'!$AM:$AM,KB$4,'Estruturante Móvel'!$AQ:$AQ,"REPARO FO"))</f>
        <v>0</v>
      </c>
      <c r="KC46" s="140">
        <f>(COUNTIFS('Estruturante Móvel'!$M:$M,$B46,'Estruturante Móvel'!$C:$C,"&lt;&gt;PREVISTO",'Estruturante Móvel'!$G:$G,KB$4))</f>
        <v>0</v>
      </c>
      <c r="KD46" s="139">
        <f>(COUNTIFS('Estruturante Móvel'!$M:$M,$B46,'Estruturante Móvel'!$AM:$AM,KD$4))-(COUNTIFS('Estruturante Móvel'!$M:$M,$B46,'Estruturante Móvel'!$AM:$AM,KD$4,'Estruturante Móvel'!$AQ:$AQ,"REPARO FO"))</f>
        <v>0</v>
      </c>
      <c r="KE46" s="140">
        <f>(COUNTIFS('Estruturante Móvel'!$M:$M,$B46,'Estruturante Móvel'!$C:$C,"&lt;&gt;PREVISTO",'Estruturante Móvel'!$G:$G,KD$4))</f>
        <v>0</v>
      </c>
      <c r="KF46" s="139">
        <f>(COUNTIFS('Estruturante Móvel'!$M:$M,$B46,'Estruturante Móvel'!$AM:$AM,KF$4))-(COUNTIFS('Estruturante Móvel'!$M:$M,$B46,'Estruturante Móvel'!$AM:$AM,KF$4,'Estruturante Móvel'!$AQ:$AQ,"REPARO FO"))</f>
        <v>0</v>
      </c>
      <c r="KG46" s="140">
        <f>(COUNTIFS('Estruturante Móvel'!$M:$M,$B46,'Estruturante Móvel'!$C:$C,"&lt;&gt;PREVISTO",'Estruturante Móvel'!$G:$G,KF$4))</f>
        <v>0</v>
      </c>
      <c r="KH46" s="139">
        <f>(COUNTIFS('Estruturante Móvel'!$M:$M,$B46,'Estruturante Móvel'!$AM:$AM,KH$4))-(COUNTIFS('Estruturante Móvel'!$M:$M,$B46,'Estruturante Móvel'!$AM:$AM,KH$4,'Estruturante Móvel'!$AQ:$AQ,"REPARO FO"))</f>
        <v>0</v>
      </c>
      <c r="KI46" s="140">
        <f>(COUNTIFS('Estruturante Móvel'!$M:$M,$B46,'Estruturante Móvel'!$C:$C,"&lt;&gt;PREVISTO",'Estruturante Móvel'!$G:$G,KH$4))</f>
        <v>0</v>
      </c>
      <c r="KJ46" s="139">
        <f>(COUNTIFS('Estruturante Móvel'!$M:$M,$B46,'Estruturante Móvel'!$AM:$AM,KJ$4))-(COUNTIFS('Estruturante Móvel'!$M:$M,$B46,'Estruturante Móvel'!$AM:$AM,KJ$4,'Estruturante Móvel'!$AQ:$AQ,"REPARO FO"))</f>
        <v>0</v>
      </c>
      <c r="KK46" s="140">
        <f>(COUNTIFS('Estruturante Móvel'!$M:$M,$B46,'Estruturante Móvel'!$C:$C,"&lt;&gt;PREVISTO",'Estruturante Móvel'!$G:$G,KJ$4))</f>
        <v>0</v>
      </c>
      <c r="KL46" s="139">
        <f>(COUNTIFS('Estruturante Móvel'!$M:$M,$B46,'Estruturante Móvel'!$AM:$AM,KL$4))-(COUNTIFS('Estruturante Móvel'!$M:$M,$B46,'Estruturante Móvel'!$AM:$AM,KL$4,'Estruturante Móvel'!$AQ:$AQ,"REPARO FO"))</f>
        <v>0</v>
      </c>
      <c r="KM46" s="140">
        <f>(COUNTIFS('Estruturante Móvel'!$M:$M,$B46,'Estruturante Móvel'!$C:$C,"&lt;&gt;PREVISTO",'Estruturante Móvel'!$G:$G,KL$4))</f>
        <v>0</v>
      </c>
      <c r="KN46" s="139">
        <f>(COUNTIFS('Estruturante Móvel'!$M:$M,$B46,'Estruturante Móvel'!$AM:$AM,KN$4))-(COUNTIFS('Estruturante Móvel'!$M:$M,$B46,'Estruturante Móvel'!$AM:$AM,KN$4,'Estruturante Móvel'!$AQ:$AQ,"REPARO FO"))</f>
        <v>0</v>
      </c>
      <c r="KO46" s="140">
        <f>(COUNTIFS('Estruturante Móvel'!$M:$M,$B46,'Estruturante Móvel'!$C:$C,"&lt;&gt;PREVISTO",'Estruturante Móvel'!$G:$G,KN$4))</f>
        <v>0</v>
      </c>
      <c r="KP46" s="139">
        <f>(COUNTIFS('Estruturante Móvel'!$M:$M,$B46,'Estruturante Móvel'!$AM:$AM,KP$4))-(COUNTIFS('Estruturante Móvel'!$M:$M,$B46,'Estruturante Móvel'!$AM:$AM,KP$4,'Estruturante Móvel'!$AQ:$AQ,"REPARO FO"))</f>
        <v>0</v>
      </c>
      <c r="KQ46" s="140">
        <f>(COUNTIFS('Estruturante Móvel'!$M:$M,$B46,'Estruturante Móvel'!$C:$C,"&lt;&gt;PREVISTO",'Estruturante Móvel'!$G:$G,KP$4))</f>
        <v>0</v>
      </c>
      <c r="KR46" s="139">
        <f>(COUNTIFS('Estruturante Móvel'!$M:$M,$B46,'Estruturante Móvel'!$AM:$AM,KR$4))-(COUNTIFS('Estruturante Móvel'!$M:$M,$B46,'Estruturante Móvel'!$AM:$AM,KR$4,'Estruturante Móvel'!$AQ:$AQ,"REPARO FO"))</f>
        <v>0</v>
      </c>
      <c r="KS46" s="140">
        <f>(COUNTIFS('Estruturante Móvel'!$M:$M,$B46,'Estruturante Móvel'!$C:$C,"&lt;&gt;PREVISTO",'Estruturante Móvel'!$G:$G,KR$4))</f>
        <v>0</v>
      </c>
      <c r="KT46" s="139">
        <f>(COUNTIFS('Estruturante Móvel'!$M:$M,$B46,'Estruturante Móvel'!$AM:$AM,KT$4))-(COUNTIFS('Estruturante Móvel'!$M:$M,$B46,'Estruturante Móvel'!$AM:$AM,KT$4,'Estruturante Móvel'!$AQ:$AQ,"REPARO FO"))</f>
        <v>0</v>
      </c>
      <c r="KU46" s="140">
        <f>(COUNTIFS('Estruturante Móvel'!$M:$M,$B46,'Estruturante Móvel'!$C:$C,"&lt;&gt;PREVISTO",'Estruturante Móvel'!$G:$G,KT$4))</f>
        <v>0</v>
      </c>
      <c r="KV46" s="139">
        <f>(COUNTIFS('Estruturante Móvel'!$M:$M,$B46,'Estruturante Móvel'!$AM:$AM,KV$4))-(COUNTIFS('Estruturante Móvel'!$M:$M,$B46,'Estruturante Móvel'!$AM:$AM,KV$4,'Estruturante Móvel'!$AQ:$AQ,"REPARO FO"))</f>
        <v>0</v>
      </c>
      <c r="KW46" s="140">
        <f>(COUNTIFS('Estruturante Móvel'!$M:$M,$B46,'Estruturante Móvel'!$C:$C,"&lt;&gt;PREVISTO",'Estruturante Móvel'!$G:$G,KV$4))</f>
        <v>0</v>
      </c>
      <c r="KX46" s="139">
        <f>(COUNTIFS('Estruturante Móvel'!$M:$M,$B46,'Estruturante Móvel'!$AM:$AM,KX$4))-(COUNTIFS('Estruturante Móvel'!$M:$M,$B46,'Estruturante Móvel'!$AM:$AM,KX$4,'Estruturante Móvel'!$AQ:$AQ,"REPARO FO"))</f>
        <v>0</v>
      </c>
      <c r="KY46" s="140">
        <f>(COUNTIFS('Estruturante Móvel'!$M:$M,$B46,'Estruturante Móvel'!$C:$C,"&lt;&gt;PREVISTO",'Estruturante Móvel'!$G:$G,KX$4))</f>
        <v>0</v>
      </c>
      <c r="KZ46" s="139">
        <f>(COUNTIFS('Estruturante Móvel'!$M:$M,$B46,'Estruturante Móvel'!$AM:$AM,KZ$4))-(COUNTIFS('Estruturante Móvel'!$M:$M,$B46,'Estruturante Móvel'!$AM:$AM,KZ$4,'Estruturante Móvel'!$AQ:$AQ,"REPARO FO"))</f>
        <v>0</v>
      </c>
      <c r="LA46" s="140">
        <f>(COUNTIFS('Estruturante Móvel'!$M:$M,$B46,'Estruturante Móvel'!$C:$C,"&lt;&gt;PREVISTO",'Estruturante Móvel'!$G:$G,KZ$4))</f>
        <v>0</v>
      </c>
      <c r="LB46" s="139">
        <f>(COUNTIFS('Estruturante Móvel'!$M:$M,$B46,'Estruturante Móvel'!$AM:$AM,LB$4))-(COUNTIFS('Estruturante Móvel'!$M:$M,$B46,'Estruturante Móvel'!$AM:$AM,LB$4,'Estruturante Móvel'!$AQ:$AQ,"REPARO FO"))</f>
        <v>0</v>
      </c>
      <c r="LC46" s="140">
        <f>(COUNTIFS('Estruturante Móvel'!$M:$M,$B46,'Estruturante Móvel'!$C:$C,"&lt;&gt;PREVISTO",'Estruturante Móvel'!$G:$G,LB$4))</f>
        <v>0</v>
      </c>
      <c r="LD46" s="139">
        <f>(COUNTIFS('Estruturante Móvel'!$M:$M,$B46,'Estruturante Móvel'!$AM:$AM,LD$4))-(COUNTIFS('Estruturante Móvel'!$M:$M,$B46,'Estruturante Móvel'!$AM:$AM,LD$4,'Estruturante Móvel'!$AQ:$AQ,"REPARO FO"))</f>
        <v>0</v>
      </c>
      <c r="LE46" s="140">
        <f>(COUNTIFS('Estruturante Móvel'!$M:$M,$B46,'Estruturante Móvel'!$C:$C,"&lt;&gt;PREVISTO",'Estruturante Móvel'!$G:$G,LD$4))</f>
        <v>0</v>
      </c>
      <c r="LF46" s="139">
        <f>(COUNTIFS('Estruturante Móvel'!$M:$M,$B46,'Estruturante Móvel'!$AM:$AM,LF$4))-(COUNTIFS('Estruturante Móvel'!$M:$M,$B46,'Estruturante Móvel'!$AM:$AM,LF$4,'Estruturante Móvel'!$AQ:$AQ,"REPARO FO"))</f>
        <v>0</v>
      </c>
      <c r="LG46" s="140">
        <f>(COUNTIFS('Estruturante Móvel'!$M:$M,$B46,'Estruturante Móvel'!$C:$C,"&lt;&gt;PREVISTO",'Estruturante Móvel'!$G:$G,LF$4))</f>
        <v>0</v>
      </c>
      <c r="LH46" s="139">
        <f>(COUNTIFS('Estruturante Móvel'!$M:$M,$B46,'Estruturante Móvel'!$AM:$AM,LH$4))-(COUNTIFS('Estruturante Móvel'!$M:$M,$B46,'Estruturante Móvel'!$AM:$AM,LH$4,'Estruturante Móvel'!$AQ:$AQ,"REPARO FO"))</f>
        <v>0</v>
      </c>
      <c r="LI46" s="140">
        <f>(COUNTIFS('Estruturante Móvel'!$M:$M,$B46,'Estruturante Móvel'!$C:$C,"&lt;&gt;PREVISTO",'Estruturante Móvel'!$G:$G,LH$4))</f>
        <v>0</v>
      </c>
      <c r="LJ46" s="139">
        <f>(COUNTIFS('Estruturante Móvel'!$M:$M,$B46,'Estruturante Móvel'!$AM:$AM,LJ$4))-(COUNTIFS('Estruturante Móvel'!$M:$M,$B46,'Estruturante Móvel'!$AM:$AM,LJ$4,'Estruturante Móvel'!$AQ:$AQ,"REPARO FO"))</f>
        <v>0</v>
      </c>
      <c r="LK46" s="140">
        <f>(COUNTIFS('Estruturante Móvel'!$M:$M,$B46,'Estruturante Móvel'!$C:$C,"&lt;&gt;PREVISTO",'Estruturante Móvel'!$G:$G,LJ$4))</f>
        <v>0</v>
      </c>
      <c r="LL46" s="139">
        <f>(COUNTIFS('Estruturante Móvel'!$M:$M,$B46,'Estruturante Móvel'!$AM:$AM,LL$4))-(COUNTIFS('Estruturante Móvel'!$M:$M,$B46,'Estruturante Móvel'!$AM:$AM,LL$4,'Estruturante Móvel'!$AQ:$AQ,"REPARO FO"))</f>
        <v>0</v>
      </c>
      <c r="LM46" s="140">
        <f>(COUNTIFS('Estruturante Móvel'!$M:$M,$B46,'Estruturante Móvel'!$C:$C,"&lt;&gt;PREVISTO",'Estruturante Móvel'!$G:$G,LL$4))</f>
        <v>0</v>
      </c>
      <c r="LN46" s="139">
        <f>(COUNTIFS('Estruturante Móvel'!$M:$M,$B46,'Estruturante Móvel'!$AM:$AM,LN$4))-(COUNTIFS('Estruturante Móvel'!$M:$M,$B46,'Estruturante Móvel'!$AM:$AM,LN$4,'Estruturante Móvel'!$AQ:$AQ,"REPARO FO"))</f>
        <v>0</v>
      </c>
      <c r="LO46" s="140">
        <f>(COUNTIFS('Estruturante Móvel'!$M:$M,$B46,'Estruturante Móvel'!$C:$C,"&lt;&gt;PREVISTO",'Estruturante Móvel'!$G:$G,LN$4))</f>
        <v>0</v>
      </c>
      <c r="LP46" s="139">
        <f>(COUNTIFS('Estruturante Móvel'!$M:$M,$B46,'Estruturante Móvel'!$AM:$AM,LP$4))-(COUNTIFS('Estruturante Móvel'!$M:$M,$B46,'Estruturante Móvel'!$AM:$AM,LP$4,'Estruturante Móvel'!$AQ:$AQ,"REPARO FO"))</f>
        <v>0</v>
      </c>
      <c r="LQ46" s="140">
        <f>(COUNTIFS('Estruturante Móvel'!$M:$M,$B46,'Estruturante Móvel'!$C:$C,"&lt;&gt;PREVISTO",'Estruturante Móvel'!$G:$G,LP$4))</f>
        <v>0</v>
      </c>
      <c r="LR46" s="139">
        <f>(COUNTIFS('Estruturante Móvel'!$M:$M,$B46,'Estruturante Móvel'!$AM:$AM,LR$4))-(COUNTIFS('Estruturante Móvel'!$M:$M,$B46,'Estruturante Móvel'!$AM:$AM,LR$4,'Estruturante Móvel'!$AQ:$AQ,"REPARO FO"))</f>
        <v>0</v>
      </c>
      <c r="LS46" s="140">
        <f>(COUNTIFS('Estruturante Móvel'!$M:$M,$B46,'Estruturante Móvel'!$C:$C,"&lt;&gt;PREVISTO",'Estruturante Móvel'!$G:$G,LR$4))</f>
        <v>0</v>
      </c>
      <c r="LT46" s="139">
        <f>(COUNTIFS('Estruturante Móvel'!$M:$M,$B46,'Estruturante Móvel'!$AM:$AM,LT$4))-(COUNTIFS('Estruturante Móvel'!$M:$M,$B46,'Estruturante Móvel'!$AM:$AM,LT$4,'Estruturante Móvel'!$AQ:$AQ,"REPARO FO"))</f>
        <v>0</v>
      </c>
      <c r="LU46" s="140">
        <f>(COUNTIFS('Estruturante Móvel'!$M:$M,$B46,'Estruturante Móvel'!$C:$C,"&lt;&gt;PREVISTO",'Estruturante Móvel'!$G:$G,LT$4))</f>
        <v>0</v>
      </c>
      <c r="LV46" s="139">
        <f>(COUNTIFS('Estruturante Móvel'!$M:$M,$B46,'Estruturante Móvel'!$AM:$AM,LV$4))-(COUNTIFS('Estruturante Móvel'!$M:$M,$B46,'Estruturante Móvel'!$AM:$AM,LV$4,'Estruturante Móvel'!$AQ:$AQ,"REPARO FO"))</f>
        <v>0</v>
      </c>
      <c r="LW46" s="140">
        <f>(COUNTIFS('Estruturante Móvel'!$M:$M,$B46,'Estruturante Móvel'!$C:$C,"&lt;&gt;PREVISTO",'Estruturante Móvel'!$G:$G,LV$4))</f>
        <v>0</v>
      </c>
      <c r="LX46" s="139">
        <f>(COUNTIFS('Estruturante Móvel'!$M:$M,$B46,'Estruturante Móvel'!$AM:$AM,LX$4))-(COUNTIFS('Estruturante Móvel'!$M:$M,$B46,'Estruturante Móvel'!$AM:$AM,LX$4,'Estruturante Móvel'!$AQ:$AQ,"REPARO FO"))</f>
        <v>0</v>
      </c>
      <c r="LY46" s="140">
        <f>(COUNTIFS('Estruturante Móvel'!$M:$M,$B46,'Estruturante Móvel'!$C:$C,"&lt;&gt;PREVISTO",'Estruturante Móvel'!$G:$G,LX$4))</f>
        <v>0</v>
      </c>
      <c r="LZ46" s="139">
        <f>(COUNTIFS('Estruturante Móvel'!$M:$M,$B46,'Estruturante Móvel'!$AM:$AM,LZ$4))-(COUNTIFS('Estruturante Móvel'!$M:$M,$B46,'Estruturante Móvel'!$AM:$AM,LZ$4,'Estruturante Móvel'!$AQ:$AQ,"REPARO FO"))</f>
        <v>0</v>
      </c>
      <c r="MA46" s="140">
        <f>(COUNTIFS('Estruturante Móvel'!$M:$M,$B46,'Estruturante Móvel'!$C:$C,"&lt;&gt;PREVISTO",'Estruturante Móvel'!$G:$G,LZ$4))</f>
        <v>0</v>
      </c>
      <c r="MB46" s="139">
        <f>(COUNTIFS('Estruturante Móvel'!$M:$M,$B46,'Estruturante Móvel'!$AM:$AM,MB$4))-(COUNTIFS('Estruturante Móvel'!$M:$M,$B46,'Estruturante Móvel'!$AM:$AM,MB$4,'Estruturante Móvel'!$AQ:$AQ,"REPARO FO"))</f>
        <v>0</v>
      </c>
      <c r="MC46" s="140">
        <f>(COUNTIFS('Estruturante Móvel'!$M:$M,$B46,'Estruturante Móvel'!$C:$C,"&lt;&gt;PREVISTO",'Estruturante Móvel'!$G:$G,MB$4))</f>
        <v>0</v>
      </c>
      <c r="MD46" s="139">
        <f>(COUNTIFS('Estruturante Móvel'!$M:$M,$B46,'Estruturante Móvel'!$AM:$AM,MD$4))-(COUNTIFS('Estruturante Móvel'!$M:$M,$B46,'Estruturante Móvel'!$AM:$AM,MD$4,'Estruturante Móvel'!$AQ:$AQ,"REPARO FO"))</f>
        <v>0</v>
      </c>
      <c r="ME46" s="140">
        <f>(COUNTIFS('Estruturante Móvel'!$M:$M,$B46,'Estruturante Móvel'!$C:$C,"&lt;&gt;PREVISTO",'Estruturante Móvel'!$G:$G,MD$4))</f>
        <v>0</v>
      </c>
      <c r="MF46" s="139">
        <f>(COUNTIFS('Estruturante Móvel'!$M:$M,$B46,'Estruturante Móvel'!$AM:$AM,MF$4))-(COUNTIFS('Estruturante Móvel'!$M:$M,$B46,'Estruturante Móvel'!$AM:$AM,MF$4,'Estruturante Móvel'!$AQ:$AQ,"REPARO FO"))</f>
        <v>0</v>
      </c>
      <c r="MG46" s="140">
        <f>(COUNTIFS('Estruturante Móvel'!$M:$M,$B46,'Estruturante Móvel'!$C:$C,"&lt;&gt;PREVISTO",'Estruturante Móvel'!$G:$G,MF$4))</f>
        <v>0</v>
      </c>
      <c r="MH46" s="139">
        <f>(COUNTIFS('Estruturante Móvel'!$M:$M,$B46,'Estruturante Móvel'!$AM:$AM,MH$4))-(COUNTIFS('Estruturante Móvel'!$M:$M,$B46,'Estruturante Móvel'!$AM:$AM,MH$4,'Estruturante Móvel'!$AQ:$AQ,"REPARO FO"))</f>
        <v>0</v>
      </c>
      <c r="MI46" s="140">
        <f>(COUNTIFS('Estruturante Móvel'!$M:$M,$B46,'Estruturante Móvel'!$C:$C,"&lt;&gt;PREVISTO",'Estruturante Móvel'!$G:$G,MH$4))</f>
        <v>0</v>
      </c>
      <c r="MJ46" s="139">
        <f>(COUNTIFS('Estruturante Móvel'!$M:$M,$B46,'Estruturante Móvel'!$AM:$AM,MJ$4))-(COUNTIFS('Estruturante Móvel'!$M:$M,$B46,'Estruturante Móvel'!$AM:$AM,MJ$4,'Estruturante Móvel'!$AQ:$AQ,"REPARO FO"))</f>
        <v>0</v>
      </c>
      <c r="MK46" s="140">
        <f>(COUNTIFS('Estruturante Móvel'!$M:$M,$B46,'Estruturante Móvel'!$C:$C,"&lt;&gt;PREVISTO",'Estruturante Móvel'!$G:$G,MJ$4))</f>
        <v>0</v>
      </c>
      <c r="ML46" s="139">
        <f>(COUNTIFS('Estruturante Móvel'!$M:$M,$B46,'Estruturante Móvel'!$AM:$AM,ML$4))-(COUNTIFS('Estruturante Móvel'!$M:$M,$B46,'Estruturante Móvel'!$AM:$AM,ML$4,'Estruturante Móvel'!$AQ:$AQ,"REPARO FO"))</f>
        <v>0</v>
      </c>
      <c r="MM46" s="140">
        <f>(COUNTIFS('Estruturante Móvel'!$M:$M,$B46,'Estruturante Móvel'!$C:$C,"&lt;&gt;PREVISTO",'Estruturante Móvel'!$G:$G,ML$4))</f>
        <v>0</v>
      </c>
      <c r="MN46" s="139">
        <f>(COUNTIFS('Estruturante Móvel'!$M:$M,$B46,'Estruturante Móvel'!$AM:$AM,MN$4))-(COUNTIFS('Estruturante Móvel'!$M:$M,$B46,'Estruturante Móvel'!$AM:$AM,MN$4,'Estruturante Móvel'!$AQ:$AQ,"REPARO FO"))</f>
        <v>0</v>
      </c>
      <c r="MO46" s="140">
        <f>(COUNTIFS('Estruturante Móvel'!$M:$M,$B46,'Estruturante Móvel'!$C:$C,"&lt;&gt;PREVISTO",'Estruturante Móvel'!$G:$G,MN$4))</f>
        <v>0</v>
      </c>
      <c r="MP46" s="139">
        <f>(COUNTIFS('Estruturante Móvel'!$M:$M,$B46,'Estruturante Móvel'!$AM:$AM,MP$4))-(COUNTIFS('Estruturante Móvel'!$M:$M,$B46,'Estruturante Móvel'!$AM:$AM,MP$4,'Estruturante Móvel'!$AQ:$AQ,"REPARO FO"))</f>
        <v>0</v>
      </c>
      <c r="MQ46" s="140">
        <f>(COUNTIFS('Estruturante Móvel'!$M:$M,$B46,'Estruturante Móvel'!$C:$C,"&lt;&gt;PREVISTO",'Estruturante Móvel'!$G:$G,MP$4))</f>
        <v>0</v>
      </c>
      <c r="MR46" s="139">
        <f>(COUNTIFS('Estruturante Móvel'!$M:$M,$B46,'Estruturante Móvel'!$AM:$AM,MR$4))-(COUNTIFS('Estruturante Móvel'!$M:$M,$B46,'Estruturante Móvel'!$AM:$AM,MR$4,'Estruturante Móvel'!$AQ:$AQ,"REPARO FO"))</f>
        <v>0</v>
      </c>
      <c r="MS46" s="140">
        <f>(COUNTIFS('Estruturante Móvel'!$M:$M,$B46,'Estruturante Móvel'!$C:$C,"&lt;&gt;PREVISTO",'Estruturante Móvel'!$G:$G,MR$4))</f>
        <v>0</v>
      </c>
      <c r="MT46" s="139">
        <f>(COUNTIFS('Estruturante Móvel'!$M:$M,$B46,'Estruturante Móvel'!$AM:$AM,MT$4))-(COUNTIFS('Estruturante Móvel'!$M:$M,$B46,'Estruturante Móvel'!$AM:$AM,MT$4,'Estruturante Móvel'!$AQ:$AQ,"REPARO FO"))</f>
        <v>0</v>
      </c>
      <c r="MU46" s="140">
        <f>(COUNTIFS('Estruturante Móvel'!$M:$M,$B46,'Estruturante Móvel'!$C:$C,"&lt;&gt;PREVISTO",'Estruturante Móvel'!$G:$G,MT$4))</f>
        <v>0</v>
      </c>
      <c r="MV46" s="139">
        <f>(COUNTIFS('Estruturante Móvel'!$M:$M,$B46,'Estruturante Móvel'!$AM:$AM,MV$4))-(COUNTIFS('Estruturante Móvel'!$M:$M,$B46,'Estruturante Móvel'!$AM:$AM,MV$4,'Estruturante Móvel'!$AQ:$AQ,"REPARO FO"))</f>
        <v>0</v>
      </c>
      <c r="MW46" s="140">
        <f>(COUNTIFS('Estruturante Móvel'!$M:$M,$B46,'Estruturante Móvel'!$C:$C,"&lt;&gt;PREVISTO",'Estruturante Móvel'!$G:$G,MV$4))</f>
        <v>0</v>
      </c>
      <c r="MX46" s="139">
        <f>(COUNTIFS('Estruturante Móvel'!$M:$M,$B46,'Estruturante Móvel'!$AM:$AM,MX$4))-(COUNTIFS('Estruturante Móvel'!$M:$M,$B46,'Estruturante Móvel'!$AM:$AM,MX$4,'Estruturante Móvel'!$AQ:$AQ,"REPARO FO"))</f>
        <v>0</v>
      </c>
      <c r="MY46" s="140">
        <f>(COUNTIFS('Estruturante Móvel'!$M:$M,$B46,'Estruturante Móvel'!$C:$C,"&lt;&gt;PREVISTO",'Estruturante Móvel'!$G:$G,MX$4))</f>
        <v>0</v>
      </c>
      <c r="MZ46" s="139">
        <f>(COUNTIFS('Estruturante Móvel'!$M:$M,$B46,'Estruturante Móvel'!$AM:$AM,MZ$4))-(COUNTIFS('Estruturante Móvel'!$M:$M,$B46,'Estruturante Móvel'!$AM:$AM,MZ$4,'Estruturante Móvel'!$AQ:$AQ,"REPARO FO"))</f>
        <v>0</v>
      </c>
      <c r="NA46" s="140">
        <f>(COUNTIFS('Estruturante Móvel'!$M:$M,$B46,'Estruturante Móvel'!$C:$C,"&lt;&gt;PREVISTO",'Estruturante Móvel'!$G:$G,MZ$4))</f>
        <v>0</v>
      </c>
      <c r="NB46" s="139">
        <f>(COUNTIFS('Estruturante Móvel'!$M:$M,$B46,'Estruturante Móvel'!$AM:$AM,NB$4))-(COUNTIFS('Estruturante Móvel'!$M:$M,$B46,'Estruturante Móvel'!$AM:$AM,NB$4,'Estruturante Móvel'!$AQ:$AQ,"REPARO FO"))</f>
        <v>0</v>
      </c>
      <c r="NC46" s="140">
        <f>(COUNTIFS('Estruturante Móvel'!$M:$M,$B46,'Estruturante Móvel'!$C:$C,"&lt;&gt;PREVISTO",'Estruturante Móvel'!$G:$G,NB$4))</f>
        <v>0</v>
      </c>
      <c r="ND46" s="139">
        <f>(COUNTIFS('Estruturante Móvel'!$M:$M,$B46,'Estruturante Móvel'!$AM:$AM,ND$4))-(COUNTIFS('Estruturante Móvel'!$M:$M,$B46,'Estruturante Móvel'!$AM:$AM,ND$4,'Estruturante Móvel'!$AQ:$AQ,"REPARO FO"))</f>
        <v>0</v>
      </c>
      <c r="NE46" s="140">
        <f>(COUNTIFS('Estruturante Móvel'!$M:$M,$B46,'Estruturante Móvel'!$C:$C,"&lt;&gt;PREVISTO",'Estruturante Móvel'!$G:$G,ND$4))</f>
        <v>0</v>
      </c>
      <c r="NF46" s="139">
        <f>(COUNTIFS('Estruturante Móvel'!$M:$M,$B46,'Estruturante Móvel'!$AM:$AM,NF$4))-(COUNTIFS('Estruturante Móvel'!$M:$M,$B46,'Estruturante Móvel'!$AM:$AM,NF$4,'Estruturante Móvel'!$AQ:$AQ,"REPARO FO"))</f>
        <v>0</v>
      </c>
      <c r="NG46" s="140">
        <f>(COUNTIFS('Estruturante Móvel'!$M:$M,$B46,'Estruturante Móvel'!$C:$C,"&lt;&gt;PREVISTO",'Estruturante Móvel'!$G:$G,NF$4))</f>
        <v>0</v>
      </c>
      <c r="NH46" s="139">
        <f>(COUNTIFS('Estruturante Móvel'!$M:$M,$B46,'Estruturante Móvel'!$AM:$AM,NH$4))-(COUNTIFS('Estruturante Móvel'!$M:$M,$B46,'Estruturante Móvel'!$AM:$AM,NH$4,'Estruturante Móvel'!$AQ:$AQ,"REPARO FO"))</f>
        <v>0</v>
      </c>
      <c r="NI46" s="140">
        <f>(COUNTIFS('Estruturante Móvel'!$M:$M,$B46,'Estruturante Móvel'!$C:$C,"&lt;&gt;PREVISTO",'Estruturante Móvel'!$G:$G,NH$4))</f>
        <v>0</v>
      </c>
    </row>
    <row r="47" spans="1:373" hidden="1" outlineLevel="1">
      <c r="B47" s="205" t="s">
        <v>444</v>
      </c>
      <c r="C47" s="161" t="s">
        <v>186</v>
      </c>
      <c r="D47" s="161">
        <f>COUNTIFS('Estruturante Móvel'!$M:$M,B46,'Estruturante Móvel'!$L:$L,'CRONOGRAMA_CONST+MIGRACAO'!B47)</f>
        <v>1</v>
      </c>
      <c r="E47" s="161">
        <f>(COUNTIFS('Estruturante Móvel'!$M:$M,B46,'Estruturante Móvel'!$C:$C,"&lt;&gt;PREVISTO",'Estruturante Móvel'!$L:$L,'CRONOGRAMA_CONST+MIGRACAO'!B47))</f>
        <v>1</v>
      </c>
      <c r="F47" s="162">
        <f>(COUNTIFS('Estruturante Móvel'!$M:$M,B46,'Estruturante Móvel'!$C:$C,"PREVISTO",'Estruturante Móvel'!$L:$L,'CRONOGRAMA_CONST+MIGRACAO'!B47))</f>
        <v>0</v>
      </c>
      <c r="G47" s="162"/>
      <c r="H47" s="165" t="str">
        <f t="shared" si="381"/>
        <v>Concluído</v>
      </c>
      <c r="I47" s="166">
        <v>45597</v>
      </c>
      <c r="J47" s="160">
        <f t="shared" si="382"/>
        <v>1</v>
      </c>
      <c r="K47" s="157">
        <f t="shared" si="383"/>
        <v>1</v>
      </c>
      <c r="L47" s="139">
        <f>(COUNTIFS('Estruturante Móvel'!$M:$M,$B46,'Estruturante Móvel'!$AM:$AM,L$4,'Estruturante Móvel'!$L:$L,'CRONOGRAMA_CONST+MIGRACAO'!$B47))</f>
        <v>0</v>
      </c>
      <c r="M47" s="140">
        <f>(COUNTIFS('Estruturante Móvel'!$M:$M,$B46,'Estruturante Móvel'!$C:$C,"&lt;&gt;PREVISTO",'Estruturante Móvel'!$G:$G,L$4,'Estruturante Móvel'!$L:$L,'CRONOGRAMA_CONST+MIGRACAO'!B$7))</f>
        <v>0</v>
      </c>
      <c r="N47" s="139">
        <f>(COUNTIFS('Estruturante Móvel'!$M:$M,$B46,'Estruturante Móvel'!$AM:$AM,N$4,'Estruturante Móvel'!$L:$L,'CRONOGRAMA_CONST+MIGRACAO'!$B47))</f>
        <v>0</v>
      </c>
      <c r="O47" s="140">
        <f>(COUNTIFS('Estruturante Móvel'!$M:$M,$B46,'Estruturante Móvel'!$C:$C,"&lt;&gt;PREVISTO",'Estruturante Móvel'!$G:$G,N$4,'Estruturante Móvel'!$L:$L,'CRONOGRAMA_CONST+MIGRACAO'!D$7))</f>
        <v>0</v>
      </c>
      <c r="P47" s="139">
        <f>(COUNTIFS('Estruturante Móvel'!$M:$M,$B46,'Estruturante Móvel'!$AM:$AM,P$4,'Estruturante Móvel'!$L:$L,'CRONOGRAMA_CONST+MIGRACAO'!$B47))</f>
        <v>0</v>
      </c>
      <c r="Q47" s="140">
        <f>(COUNTIFS('Estruturante Móvel'!$M:$M,$B46,'Estruturante Móvel'!$C:$C,"&lt;&gt;PREVISTO",'Estruturante Móvel'!$G:$G,P$4,'Estruturante Móvel'!$L:$L,'CRONOGRAMA_CONST+MIGRACAO'!F$7))</f>
        <v>0</v>
      </c>
      <c r="R47" s="139">
        <f>(COUNTIFS('Estruturante Móvel'!$M:$M,$B46,'Estruturante Móvel'!$AM:$AM,R$4,'Estruturante Móvel'!$L:$L,'CRONOGRAMA_CONST+MIGRACAO'!$B47))</f>
        <v>0</v>
      </c>
      <c r="S47" s="140">
        <f>(COUNTIFS('Estruturante Móvel'!$M:$M,$B46,'Estruturante Móvel'!$C:$C,"&lt;&gt;PREVISTO",'Estruturante Móvel'!$G:$G,R$4,'Estruturante Móvel'!$L:$L,'CRONOGRAMA_CONST+MIGRACAO'!H$7))</f>
        <v>0</v>
      </c>
      <c r="T47" s="139">
        <f>(COUNTIFS('Estruturante Móvel'!$M:$M,$B46,'Estruturante Móvel'!$AM:$AM,T$4,'Estruturante Móvel'!$L:$L,'CRONOGRAMA_CONST+MIGRACAO'!$B47))</f>
        <v>0</v>
      </c>
      <c r="U47" s="140">
        <f>(COUNTIFS('Estruturante Móvel'!$M:$M,$B46,'Estruturante Móvel'!$C:$C,"&lt;&gt;PREVISTO",'Estruturante Móvel'!$G:$G,T$4,'Estruturante Móvel'!$L:$L,'CRONOGRAMA_CONST+MIGRACAO'!J$7))</f>
        <v>0</v>
      </c>
      <c r="V47" s="139">
        <f>(COUNTIFS('Estruturante Móvel'!$M:$M,$B46,'Estruturante Móvel'!$AM:$AM,V$4,'Estruturante Móvel'!$L:$L,'CRONOGRAMA_CONST+MIGRACAO'!$B47))</f>
        <v>0</v>
      </c>
      <c r="W47" s="140">
        <f>(COUNTIFS('Estruturante Móvel'!$M:$M,$B46,'Estruturante Móvel'!$C:$C,"&lt;&gt;PREVISTO",'Estruturante Móvel'!$G:$G,V$4,'Estruturante Móvel'!$L:$L,'CRONOGRAMA_CONST+MIGRACAO'!L$7))</f>
        <v>0</v>
      </c>
      <c r="X47" s="139">
        <f>(COUNTIFS('Estruturante Móvel'!$M:$M,$B46,'Estruturante Móvel'!$AM:$AM,X$4,'Estruturante Móvel'!$L:$L,'CRONOGRAMA_CONST+MIGRACAO'!$B47))</f>
        <v>0</v>
      </c>
      <c r="Y47" s="140">
        <f>(COUNTIFS('Estruturante Móvel'!$M:$M,$B46,'Estruturante Móvel'!$C:$C,"&lt;&gt;PREVISTO",'Estruturante Móvel'!$G:$G,X$4,'Estruturante Móvel'!$L:$L,'CRONOGRAMA_CONST+MIGRACAO'!N$7))</f>
        <v>0</v>
      </c>
      <c r="Z47" s="139">
        <f>(COUNTIFS('Estruturante Móvel'!$M:$M,$B46,'Estruturante Móvel'!$AM:$AM,Z$4,'Estruturante Móvel'!$L:$L,'CRONOGRAMA_CONST+MIGRACAO'!$B47))</f>
        <v>0</v>
      </c>
      <c r="AA47" s="140">
        <f>(COUNTIFS('Estruturante Móvel'!$M:$M,$B46,'Estruturante Móvel'!$C:$C,"&lt;&gt;PREVISTO",'Estruturante Móvel'!$G:$G,Z$4,'Estruturante Móvel'!$L:$L,'CRONOGRAMA_CONST+MIGRACAO'!P$7))</f>
        <v>0</v>
      </c>
      <c r="AB47" s="139">
        <f>(COUNTIFS('Estruturante Móvel'!$M:$M,$B46,'Estruturante Móvel'!$AM:$AM,AB$4,'Estruturante Móvel'!$L:$L,'CRONOGRAMA_CONST+MIGRACAO'!$B47))</f>
        <v>0</v>
      </c>
      <c r="AC47" s="140">
        <f>(COUNTIFS('Estruturante Móvel'!$M:$M,$B46,'Estruturante Móvel'!$C:$C,"&lt;&gt;PREVISTO",'Estruturante Móvel'!$G:$G,AB$4,'Estruturante Móvel'!$L:$L,'CRONOGRAMA_CONST+MIGRACAO'!R$7))</f>
        <v>0</v>
      </c>
      <c r="AD47" s="139">
        <f>(COUNTIFS('Estruturante Móvel'!$M:$M,$B46,'Estruturante Móvel'!$AM:$AM,AD$4,'Estruturante Móvel'!$L:$L,'CRONOGRAMA_CONST+MIGRACAO'!$B47))</f>
        <v>0</v>
      </c>
      <c r="AE47" s="140">
        <f>(COUNTIFS('Estruturante Móvel'!$M:$M,$B46,'Estruturante Móvel'!$C:$C,"&lt;&gt;PREVISTO",'Estruturante Móvel'!$G:$G,AD$4,'Estruturante Móvel'!$L:$L,'CRONOGRAMA_CONST+MIGRACAO'!T$7))</f>
        <v>0</v>
      </c>
      <c r="AF47" s="139">
        <f>(COUNTIFS('Estruturante Móvel'!$M:$M,$B46,'Estruturante Móvel'!$AM:$AM,AF$4,'Estruturante Móvel'!$L:$L,'CRONOGRAMA_CONST+MIGRACAO'!$B47))</f>
        <v>0</v>
      </c>
      <c r="AG47" s="140">
        <f>(COUNTIFS('Estruturante Móvel'!$M:$M,$B46,'Estruturante Móvel'!$C:$C,"&lt;&gt;PREVISTO",'Estruturante Móvel'!$G:$G,AF$4,'Estruturante Móvel'!$L:$L,'CRONOGRAMA_CONST+MIGRACAO'!V$7))</f>
        <v>0</v>
      </c>
      <c r="AH47" s="139">
        <f>(COUNTIFS('Estruturante Móvel'!$M:$M,$B46,'Estruturante Móvel'!$AM:$AM,AH$4,'Estruturante Móvel'!$L:$L,'CRONOGRAMA_CONST+MIGRACAO'!$B47))</f>
        <v>0</v>
      </c>
      <c r="AI47" s="140">
        <f>(COUNTIFS('Estruturante Móvel'!$M:$M,$B46,'Estruturante Móvel'!$C:$C,"&lt;&gt;PREVISTO",'Estruturante Móvel'!$G:$G,AH$4,'Estruturante Móvel'!$L:$L,'CRONOGRAMA_CONST+MIGRACAO'!X$7))</f>
        <v>0</v>
      </c>
      <c r="AJ47" s="139">
        <f>(COUNTIFS('Estruturante Móvel'!$M:$M,$B46,'Estruturante Móvel'!$AM:$AM,AJ$4,'Estruturante Móvel'!$L:$L,'CRONOGRAMA_CONST+MIGRACAO'!$B47))</f>
        <v>0</v>
      </c>
      <c r="AK47" s="140">
        <f>(COUNTIFS('Estruturante Móvel'!$M:$M,$B46,'Estruturante Móvel'!$C:$C,"&lt;&gt;PREVISTO",'Estruturante Móvel'!$G:$G,AJ$4,'Estruturante Móvel'!$L:$L,'CRONOGRAMA_CONST+MIGRACAO'!Z$7))</f>
        <v>0</v>
      </c>
      <c r="AL47" s="139">
        <f>(COUNTIFS('Estruturante Móvel'!$M:$M,$B46,'Estruturante Móvel'!$AM:$AM,AL$4,'Estruturante Móvel'!$L:$L,'CRONOGRAMA_CONST+MIGRACAO'!$B47))</f>
        <v>0</v>
      </c>
      <c r="AM47" s="140">
        <f>(COUNTIFS('Estruturante Móvel'!$M:$M,$B46,'Estruturante Móvel'!$C:$C,"&lt;&gt;PREVISTO",'Estruturante Móvel'!$G:$G,AL$4,'Estruturante Móvel'!$L:$L,'CRONOGRAMA_CONST+MIGRACAO'!AB$7))</f>
        <v>0</v>
      </c>
      <c r="AN47" s="139">
        <f>(COUNTIFS('Estruturante Móvel'!$M:$M,$B46,'Estruturante Móvel'!$AM:$AM,AN$4,'Estruturante Móvel'!$L:$L,'CRONOGRAMA_CONST+MIGRACAO'!$B47))</f>
        <v>0</v>
      </c>
      <c r="AO47" s="140">
        <f>(COUNTIFS('Estruturante Móvel'!$M:$M,$B46,'Estruturante Móvel'!$C:$C,"&lt;&gt;PREVISTO",'Estruturante Móvel'!$G:$G,AN$4,'Estruturante Móvel'!$L:$L,'CRONOGRAMA_CONST+MIGRACAO'!AD$7))</f>
        <v>0</v>
      </c>
      <c r="AP47" s="139">
        <f>(COUNTIFS('Estruturante Móvel'!$M:$M,$B46,'Estruturante Móvel'!$AM:$AM,AP$4,'Estruturante Móvel'!$L:$L,'CRONOGRAMA_CONST+MIGRACAO'!$B47))</f>
        <v>0</v>
      </c>
      <c r="AQ47" s="140">
        <f>(COUNTIFS('Estruturante Móvel'!$M:$M,$B46,'Estruturante Móvel'!$C:$C,"&lt;&gt;PREVISTO",'Estruturante Móvel'!$G:$G,AP$4,'Estruturante Móvel'!$L:$L,'CRONOGRAMA_CONST+MIGRACAO'!AF$7))</f>
        <v>0</v>
      </c>
      <c r="AR47" s="139">
        <f>(COUNTIFS('Estruturante Móvel'!$M:$M,$B46,'Estruturante Móvel'!$AM:$AM,AR$4,'Estruturante Móvel'!$L:$L,'CRONOGRAMA_CONST+MIGRACAO'!$B47))</f>
        <v>0</v>
      </c>
      <c r="AS47" s="140">
        <f>(COUNTIFS('Estruturante Móvel'!$M:$M,$B46,'Estruturante Móvel'!$C:$C,"&lt;&gt;PREVISTO",'Estruturante Móvel'!$G:$G,AR$4,'Estruturante Móvel'!$L:$L,'CRONOGRAMA_CONST+MIGRACAO'!AH$7))</f>
        <v>0</v>
      </c>
      <c r="AT47" s="139">
        <f>(COUNTIFS('Estruturante Móvel'!$M:$M,$B46,'Estruturante Móvel'!$AM:$AM,AT$4,'Estruturante Móvel'!$L:$L,'CRONOGRAMA_CONST+MIGRACAO'!$B47))</f>
        <v>0</v>
      </c>
      <c r="AU47" s="140">
        <f>(COUNTIFS('Estruturante Móvel'!$M:$M,$B46,'Estruturante Móvel'!$C:$C,"&lt;&gt;PREVISTO",'Estruturante Móvel'!$G:$G,AT$4,'Estruturante Móvel'!$L:$L,'CRONOGRAMA_CONST+MIGRACAO'!AJ$7))</f>
        <v>0</v>
      </c>
      <c r="AV47" s="139">
        <f>(COUNTIFS('Estruturante Móvel'!$M:$M,$B46,'Estruturante Móvel'!$AM:$AM,AV$4,'Estruturante Móvel'!$L:$L,'CRONOGRAMA_CONST+MIGRACAO'!$B47))</f>
        <v>0</v>
      </c>
      <c r="AW47" s="140">
        <f>(COUNTIFS('Estruturante Móvel'!$M:$M,$B46,'Estruturante Móvel'!$C:$C,"&lt;&gt;PREVISTO",'Estruturante Móvel'!$G:$G,AV$4,'Estruturante Móvel'!$L:$L,'CRONOGRAMA_CONST+MIGRACAO'!AL$7))</f>
        <v>0</v>
      </c>
      <c r="AX47" s="139">
        <f>(COUNTIFS('Estruturante Móvel'!$M:$M,$B46,'Estruturante Móvel'!$AM:$AM,AX$4,'Estruturante Móvel'!$L:$L,'CRONOGRAMA_CONST+MIGRACAO'!$B47))</f>
        <v>0</v>
      </c>
      <c r="AY47" s="140">
        <f>(COUNTIFS('Estruturante Móvel'!$M:$M,$B46,'Estruturante Móvel'!$C:$C,"&lt;&gt;PREVISTO",'Estruturante Móvel'!$G:$G,AX$4,'Estruturante Móvel'!$L:$L,'CRONOGRAMA_CONST+MIGRACAO'!AN$7))</f>
        <v>0</v>
      </c>
      <c r="AZ47" s="139">
        <f>(COUNTIFS('Estruturante Móvel'!$M:$M,$B46,'Estruturante Móvel'!$AM:$AM,AZ$4,'Estruturante Móvel'!$L:$L,'CRONOGRAMA_CONST+MIGRACAO'!$B47))</f>
        <v>0</v>
      </c>
      <c r="BA47" s="140">
        <f>(COUNTIFS('Estruturante Móvel'!$M:$M,$B46,'Estruturante Móvel'!$C:$C,"&lt;&gt;PREVISTO",'Estruturante Móvel'!$G:$G,AZ$4,'Estruturante Móvel'!$L:$L,'CRONOGRAMA_CONST+MIGRACAO'!AP$7))</f>
        <v>0</v>
      </c>
      <c r="BB47" s="139">
        <f>(COUNTIFS('Estruturante Móvel'!$M:$M,$B46,'Estruturante Móvel'!$AM:$AM,BB$4,'Estruturante Móvel'!$L:$L,'CRONOGRAMA_CONST+MIGRACAO'!$B47))</f>
        <v>0</v>
      </c>
      <c r="BC47" s="140">
        <f>(COUNTIFS('Estruturante Móvel'!$M:$M,$B46,'Estruturante Móvel'!$C:$C,"&lt;&gt;PREVISTO",'Estruturante Móvel'!$G:$G,BB$4,'Estruturante Móvel'!$L:$L,'CRONOGRAMA_CONST+MIGRACAO'!AR$7))</f>
        <v>0</v>
      </c>
      <c r="BD47" s="139">
        <f>(COUNTIFS('Estruturante Móvel'!$M:$M,$B46,'Estruturante Móvel'!$AM:$AM,BD$4,'Estruturante Móvel'!$L:$L,'CRONOGRAMA_CONST+MIGRACAO'!$B47))</f>
        <v>0</v>
      </c>
      <c r="BE47" s="140">
        <f>(COUNTIFS('Estruturante Móvel'!$M:$M,$B46,'Estruturante Móvel'!$C:$C,"&lt;&gt;PREVISTO",'Estruturante Móvel'!$G:$G,BD$4,'Estruturante Móvel'!$L:$L,'CRONOGRAMA_CONST+MIGRACAO'!AT$7))</f>
        <v>0</v>
      </c>
      <c r="BF47" s="139">
        <f>(COUNTIFS('Estruturante Móvel'!$M:$M,$B46,'Estruturante Móvel'!$AM:$AM,BF$4,'Estruturante Móvel'!$L:$L,'CRONOGRAMA_CONST+MIGRACAO'!$B47))</f>
        <v>0</v>
      </c>
      <c r="BG47" s="140">
        <f>(COUNTIFS('Estruturante Móvel'!$M:$M,$B46,'Estruturante Móvel'!$C:$C,"&lt;&gt;PREVISTO",'Estruturante Móvel'!$G:$G,BF$4,'Estruturante Móvel'!$L:$L,'CRONOGRAMA_CONST+MIGRACAO'!AV$7))</f>
        <v>0</v>
      </c>
      <c r="BH47" s="139">
        <f>(COUNTIFS('Estruturante Móvel'!$M:$M,$B46,'Estruturante Móvel'!$AM:$AM,BH$4,'Estruturante Móvel'!$L:$L,'CRONOGRAMA_CONST+MIGRACAO'!$B47))</f>
        <v>0</v>
      </c>
      <c r="BI47" s="140">
        <f>(COUNTIFS('Estruturante Móvel'!$M:$M,$B46,'Estruturante Móvel'!$C:$C,"&lt;&gt;PREVISTO",'Estruturante Móvel'!$G:$G,BH$4,'Estruturante Móvel'!$L:$L,'CRONOGRAMA_CONST+MIGRACAO'!AX$7))</f>
        <v>0</v>
      </c>
      <c r="BJ47" s="139">
        <f>(COUNTIFS('Estruturante Móvel'!$M:$M,$B46,'Estruturante Móvel'!$AM:$AM,BJ$4,'Estruturante Móvel'!$L:$L,'CRONOGRAMA_CONST+MIGRACAO'!$B47))</f>
        <v>0</v>
      </c>
      <c r="BK47" s="140">
        <f>(COUNTIFS('Estruturante Móvel'!$M:$M,$B46,'Estruturante Móvel'!$C:$C,"&lt;&gt;PREVISTO",'Estruturante Móvel'!$G:$G,BJ$4,'Estruturante Móvel'!$L:$L,'CRONOGRAMA_CONST+MIGRACAO'!AZ$7))</f>
        <v>0</v>
      </c>
      <c r="BL47" s="139">
        <f>(COUNTIFS('Estruturante Móvel'!$M:$M,$B46,'Estruturante Móvel'!$AM:$AM,BL$4,'Estruturante Móvel'!$L:$L,'CRONOGRAMA_CONST+MIGRACAO'!$B47))</f>
        <v>0</v>
      </c>
      <c r="BM47" s="140">
        <f>(COUNTIFS('Estruturante Móvel'!$M:$M,$B46,'Estruturante Móvel'!$C:$C,"&lt;&gt;PREVISTO",'Estruturante Móvel'!$G:$G,BL$4,'Estruturante Móvel'!$L:$L,'CRONOGRAMA_CONST+MIGRACAO'!BB$7))</f>
        <v>0</v>
      </c>
      <c r="BN47" s="139">
        <f>(COUNTIFS('Estruturante Móvel'!$M:$M,$B46,'Estruturante Móvel'!$AM:$AM,BN$4,'Estruturante Móvel'!$L:$L,'CRONOGRAMA_CONST+MIGRACAO'!$B47))</f>
        <v>0</v>
      </c>
      <c r="BO47" s="140">
        <f>(COUNTIFS('Estruturante Móvel'!$M:$M,$B46,'Estruturante Móvel'!$C:$C,"&lt;&gt;PREVISTO",'Estruturante Móvel'!$G:$G,BN$4,'Estruturante Móvel'!$L:$L,'CRONOGRAMA_CONST+MIGRACAO'!BD$7))</f>
        <v>0</v>
      </c>
      <c r="BP47" s="139">
        <f>(COUNTIFS('Estruturante Móvel'!$M:$M,$B46,'Estruturante Móvel'!$AM:$AM,BP$4,'Estruturante Móvel'!$L:$L,'CRONOGRAMA_CONST+MIGRACAO'!$B47))</f>
        <v>0</v>
      </c>
      <c r="BQ47" s="140">
        <f>(COUNTIFS('Estruturante Móvel'!$M:$M,$B46,'Estruturante Móvel'!$C:$C,"&lt;&gt;PREVISTO",'Estruturante Móvel'!$G:$G,BP$4,'Estruturante Móvel'!$L:$L,'CRONOGRAMA_CONST+MIGRACAO'!BF$7))</f>
        <v>0</v>
      </c>
      <c r="BR47" s="139">
        <f>(COUNTIFS('Estruturante Móvel'!$M:$M,$B46,'Estruturante Móvel'!$AM:$AM,BR$4,'Estruturante Móvel'!$L:$L,'CRONOGRAMA_CONST+MIGRACAO'!$B47))</f>
        <v>0</v>
      </c>
      <c r="BS47" s="140">
        <f>(COUNTIFS('Estruturante Móvel'!$M:$M,$B46,'Estruturante Móvel'!$C:$C,"&lt;&gt;PREVISTO",'Estruturante Móvel'!$G:$G,BR$4,'Estruturante Móvel'!$L:$L,'CRONOGRAMA_CONST+MIGRACAO'!BH$7))</f>
        <v>0</v>
      </c>
      <c r="BT47" s="139">
        <f>(COUNTIFS('Estruturante Móvel'!$M:$M,$B47,'Estruturante Móvel'!$AM:$AM,BT$4))-(COUNTIFS('Estruturante Móvel'!$M:$M,$B47,'Estruturante Móvel'!$AM:$AM,BT$4,'Estruturante Móvel'!$AQ:$AQ,"REPARO FO"))</f>
        <v>0</v>
      </c>
      <c r="BU47" s="140">
        <f>(COUNTIFS('Estruturante Móvel'!$M:$M,$B46,'Estruturante Móvel'!$C:$C,"&lt;&gt;PREVISTO",'Estruturante Móvel'!$G:$G,BT$4,'Estruturante Móvel'!$L:$L,'CRONOGRAMA_CONST+MIGRACAO'!BJ$7))</f>
        <v>0</v>
      </c>
      <c r="BV47" s="139">
        <f>(COUNTIFS('Estruturante Móvel'!$M:$M,$B47,'Estruturante Móvel'!$AM:$AM,BV$4))-(COUNTIFS('Estruturante Móvel'!$M:$M,$B47,'Estruturante Móvel'!$AM:$AM,BV$4,'Estruturante Móvel'!$AQ:$AQ,"REPARO FO"))</f>
        <v>0</v>
      </c>
      <c r="BW47" s="140">
        <f>(COUNTIFS('Estruturante Móvel'!$M:$M,$B46,'Estruturante Móvel'!$C:$C,"&lt;&gt;PREVISTO",'Estruturante Móvel'!$G:$G,BV$4,'Estruturante Móvel'!$L:$L,'CRONOGRAMA_CONST+MIGRACAO'!BL$7))</f>
        <v>0</v>
      </c>
      <c r="BX47" s="139">
        <f>(COUNTIFS('Estruturante Móvel'!$M:$M,$B47,'Estruturante Móvel'!$AM:$AM,BX$4))-(COUNTIFS('Estruturante Móvel'!$M:$M,$B47,'Estruturante Móvel'!$AM:$AM,BX$4,'Estruturante Móvel'!$AQ:$AQ,"REPARO FO"))</f>
        <v>0</v>
      </c>
      <c r="BY47" s="140">
        <f>(COUNTIFS('Estruturante Móvel'!$M:$M,$B46,'Estruturante Móvel'!$C:$C,"&lt;&gt;PREVISTO",'Estruturante Móvel'!$G:$G,BX$4,'Estruturante Móvel'!$L:$L,'CRONOGRAMA_CONST+MIGRACAO'!BN$7))</f>
        <v>0</v>
      </c>
      <c r="BZ47" s="139">
        <f>(COUNTIFS('Estruturante Móvel'!$M:$M,$B47,'Estruturante Móvel'!$AM:$AM,BZ$4))-(COUNTIFS('Estruturante Móvel'!$M:$M,$B47,'Estruturante Móvel'!$AM:$AM,BZ$4,'Estruturante Móvel'!$AQ:$AQ,"REPARO FO"))</f>
        <v>0</v>
      </c>
      <c r="CA47" s="140">
        <f>(COUNTIFS('Estruturante Móvel'!$M:$M,$B46,'Estruturante Móvel'!$C:$C,"&lt;&gt;PREVISTO",'Estruturante Móvel'!$G:$G,BZ$4,'Estruturante Móvel'!$L:$L,'CRONOGRAMA_CONST+MIGRACAO'!BP$7))</f>
        <v>0</v>
      </c>
      <c r="CB47" s="139">
        <f>(COUNTIFS('Estruturante Móvel'!$M:$M,$B47,'Estruturante Móvel'!$AM:$AM,CB$4))-(COUNTIFS('Estruturante Móvel'!$M:$M,$B47,'Estruturante Móvel'!$AM:$AM,CB$4,'Estruturante Móvel'!$AQ:$AQ,"REPARO FO"))</f>
        <v>0</v>
      </c>
      <c r="CC47" s="140">
        <f>(COUNTIFS('Estruturante Móvel'!$M:$M,$B46,'Estruturante Móvel'!$C:$C,"&lt;&gt;PREVISTO",'Estruturante Móvel'!$G:$G,CB$4,'Estruturante Móvel'!$L:$L,'CRONOGRAMA_CONST+MIGRACAO'!BR$7))</f>
        <v>0</v>
      </c>
      <c r="CD47" s="139">
        <f>(COUNTIFS('Estruturante Móvel'!$M:$M,$B47,'Estruturante Móvel'!$AM:$AM,CD$4))-(COUNTIFS('Estruturante Móvel'!$M:$M,$B47,'Estruturante Móvel'!$AM:$AM,CD$4,'Estruturante Móvel'!$AQ:$AQ,"REPARO FO"))</f>
        <v>0</v>
      </c>
      <c r="CE47" s="140">
        <f>(COUNTIFS('Estruturante Móvel'!$M:$M,$B46,'Estruturante Móvel'!$C:$C,"&lt;&gt;PREVISTO",'Estruturante Móvel'!$G:$G,CD$4,'Estruturante Móvel'!$L:$L,'CRONOGRAMA_CONST+MIGRACAO'!BT$7))</f>
        <v>0</v>
      </c>
      <c r="CF47" s="139">
        <f>(COUNTIFS('Estruturante Móvel'!$M:$M,$B47,'Estruturante Móvel'!$AM:$AM,CF$4))-(COUNTIFS('Estruturante Móvel'!$M:$M,$B47,'Estruturante Móvel'!$AM:$AM,CF$4,'Estruturante Móvel'!$AQ:$AQ,"REPARO FO"))</f>
        <v>0</v>
      </c>
      <c r="CG47" s="140">
        <f>(COUNTIFS('Estruturante Móvel'!$M:$M,$B46,'Estruturante Móvel'!$C:$C,"&lt;&gt;PREVISTO",'Estruturante Móvel'!$G:$G,CF$4,'Estruturante Móvel'!$L:$L,'CRONOGRAMA_CONST+MIGRACAO'!BV$7))</f>
        <v>0</v>
      </c>
      <c r="CH47" s="139">
        <f>(COUNTIFS('Estruturante Móvel'!$M:$M,$B47,'Estruturante Móvel'!$AM:$AM,CH$4))-(COUNTIFS('Estruturante Móvel'!$M:$M,$B47,'Estruturante Móvel'!$AM:$AM,CH$4,'Estruturante Móvel'!$AQ:$AQ,"REPARO FO"))</f>
        <v>0</v>
      </c>
      <c r="CI47" s="140">
        <f>(COUNTIFS('Estruturante Móvel'!$M:$M,$B46,'Estruturante Móvel'!$C:$C,"&lt;&gt;PREVISTO",'Estruturante Móvel'!$G:$G,CH$4,'Estruturante Móvel'!$L:$L,'CRONOGRAMA_CONST+MIGRACAO'!BX$7))</f>
        <v>0</v>
      </c>
      <c r="CJ47" s="139">
        <f>(COUNTIFS('Estruturante Móvel'!$M:$M,$B47,'Estruturante Móvel'!$AM:$AM,CJ$4))-(COUNTIFS('Estruturante Móvel'!$M:$M,$B47,'Estruturante Móvel'!$AM:$AM,CJ$4,'Estruturante Móvel'!$AQ:$AQ,"REPARO FO"))</f>
        <v>0</v>
      </c>
      <c r="CK47" s="140">
        <f>(COUNTIFS('Estruturante Móvel'!$M:$M,$B46,'Estruturante Móvel'!$C:$C,"&lt;&gt;PREVISTO",'Estruturante Móvel'!$G:$G,CJ$4,'Estruturante Móvel'!$L:$L,'CRONOGRAMA_CONST+MIGRACAO'!BZ$7))</f>
        <v>0</v>
      </c>
      <c r="CL47" s="139">
        <f>(COUNTIFS('Estruturante Móvel'!$M:$M,$B47,'Estruturante Móvel'!$AM:$AM,CL$4))-(COUNTIFS('Estruturante Móvel'!$M:$M,$B47,'Estruturante Móvel'!$AM:$AM,CL$4,'Estruturante Móvel'!$AQ:$AQ,"REPARO FO"))</f>
        <v>0</v>
      </c>
      <c r="CM47" s="140">
        <f>(COUNTIFS('Estruturante Móvel'!$M:$M,$B46,'Estruturante Móvel'!$C:$C,"&lt;&gt;PREVISTO",'Estruturante Móvel'!$G:$G,CL$4,'Estruturante Móvel'!$L:$L,'CRONOGRAMA_CONST+MIGRACAO'!CB$7))</f>
        <v>0</v>
      </c>
      <c r="CN47" s="139">
        <f>(COUNTIFS('Estruturante Móvel'!$M:$M,$B47,'Estruturante Móvel'!$AM:$AM,CN$4))-(COUNTIFS('Estruturante Móvel'!$M:$M,$B47,'Estruturante Móvel'!$AM:$AM,CN$4,'Estruturante Móvel'!$AQ:$AQ,"REPARO FO"))</f>
        <v>0</v>
      </c>
      <c r="CO47" s="140">
        <f>(COUNTIFS('Estruturante Móvel'!$M:$M,$B46,'Estruturante Móvel'!$C:$C,"&lt;&gt;PREVISTO",'Estruturante Móvel'!$G:$G,CN$4,'Estruturante Móvel'!$L:$L,'CRONOGRAMA_CONST+MIGRACAO'!CD$7))</f>
        <v>0</v>
      </c>
      <c r="CP47" s="139">
        <f>(COUNTIFS('Estruturante Móvel'!$M:$M,$B47,'Estruturante Móvel'!$AM:$AM,CP$4))-(COUNTIFS('Estruturante Móvel'!$M:$M,$B47,'Estruturante Móvel'!$AM:$AM,CP$4,'Estruturante Móvel'!$AQ:$AQ,"REPARO FO"))</f>
        <v>0</v>
      </c>
      <c r="CQ47" s="140">
        <f>(COUNTIFS('Estruturante Móvel'!$M:$M,$B46,'Estruturante Móvel'!$C:$C,"&lt;&gt;PREVISTO",'Estruturante Móvel'!$G:$G,CP$4,'Estruturante Móvel'!$L:$L,'CRONOGRAMA_CONST+MIGRACAO'!CF$7))</f>
        <v>0</v>
      </c>
      <c r="CR47" s="139">
        <f>(COUNTIFS('Estruturante Móvel'!$M:$M,$B47,'Estruturante Móvel'!$AM:$AM,CR$4))-(COUNTIFS('Estruturante Móvel'!$M:$M,$B47,'Estruturante Móvel'!$AM:$AM,CR$4,'Estruturante Móvel'!$AQ:$AQ,"REPARO FO"))</f>
        <v>0</v>
      </c>
      <c r="CS47" s="140">
        <f>(COUNTIFS('Estruturante Móvel'!$M:$M,$B46,'Estruturante Móvel'!$C:$C,"&lt;&gt;PREVISTO",'Estruturante Móvel'!$G:$G,CR$4,'Estruturante Móvel'!$L:$L,'CRONOGRAMA_CONST+MIGRACAO'!CH$7))</f>
        <v>0</v>
      </c>
      <c r="CT47" s="139">
        <f>(COUNTIFS('Estruturante Móvel'!$M:$M,$B47,'Estruturante Móvel'!$AM:$AM,CT$4))-(COUNTIFS('Estruturante Móvel'!$M:$M,$B47,'Estruturante Móvel'!$AM:$AM,CT$4,'Estruturante Móvel'!$AQ:$AQ,"REPARO FO"))</f>
        <v>0</v>
      </c>
      <c r="CU47" s="140">
        <f>(COUNTIFS('Estruturante Móvel'!$M:$M,$B46,'Estruturante Móvel'!$C:$C,"&lt;&gt;PREVISTO",'Estruturante Móvel'!$G:$G,CT$4,'Estruturante Móvel'!$L:$L,'CRONOGRAMA_CONST+MIGRACAO'!CJ$7))</f>
        <v>0</v>
      </c>
      <c r="CV47" s="139">
        <f>(COUNTIFS('Estruturante Móvel'!$M:$M,$B47,'Estruturante Móvel'!$AM:$AM,CV$4))-(COUNTIFS('Estruturante Móvel'!$M:$M,$B47,'Estruturante Móvel'!$AM:$AM,CV$4,'Estruturante Móvel'!$AQ:$AQ,"REPARO FO"))</f>
        <v>0</v>
      </c>
      <c r="CW47" s="140">
        <f>(COUNTIFS('Estruturante Móvel'!$M:$M,$B46,'Estruturante Móvel'!$C:$C,"&lt;&gt;PREVISTO",'Estruturante Móvel'!$G:$G,CV$4,'Estruturante Móvel'!$L:$L,'CRONOGRAMA_CONST+MIGRACAO'!CL$7))</f>
        <v>0</v>
      </c>
      <c r="CX47" s="139">
        <f>(COUNTIFS('Estruturante Móvel'!$M:$M,$B47,'Estruturante Móvel'!$AM:$AM,CX$4))-(COUNTIFS('Estruturante Móvel'!$M:$M,$B47,'Estruturante Móvel'!$AM:$AM,CX$4,'Estruturante Móvel'!$AQ:$AQ,"REPARO FO"))</f>
        <v>0</v>
      </c>
      <c r="CY47" s="140">
        <f>(COUNTIFS('Estruturante Móvel'!$M:$M,$B46,'Estruturante Móvel'!$C:$C,"&lt;&gt;PREVISTO",'Estruturante Móvel'!$G:$G,CX$4,'Estruturante Móvel'!$L:$L,'CRONOGRAMA_CONST+MIGRACAO'!CN$7))</f>
        <v>0</v>
      </c>
      <c r="CZ47" s="139">
        <f>(COUNTIFS('Estruturante Móvel'!$M:$M,$B47,'Estruturante Móvel'!$AM:$AM,CZ$4))-(COUNTIFS('Estruturante Móvel'!$M:$M,$B47,'Estruturante Móvel'!$AM:$AM,CZ$4,'Estruturante Móvel'!$AQ:$AQ,"REPARO FO"))</f>
        <v>0</v>
      </c>
      <c r="DA47" s="140">
        <f>(COUNTIFS('Estruturante Móvel'!$M:$M,$B46,'Estruturante Móvel'!$C:$C,"&lt;&gt;PREVISTO",'Estruturante Móvel'!$G:$G,CZ$4,'Estruturante Móvel'!$L:$L,'CRONOGRAMA_CONST+MIGRACAO'!CP$7))</f>
        <v>0</v>
      </c>
      <c r="DB47" s="139">
        <f>(COUNTIFS('Estruturante Móvel'!$M:$M,$B47,'Estruturante Móvel'!$AM:$AM,DB$4))-(COUNTIFS('Estruturante Móvel'!$M:$M,$B47,'Estruturante Móvel'!$AM:$AM,DB$4,'Estruturante Móvel'!$AQ:$AQ,"REPARO FO"))</f>
        <v>0</v>
      </c>
      <c r="DC47" s="140">
        <f>(COUNTIFS('Estruturante Móvel'!$M:$M,$B46,'Estruturante Móvel'!$C:$C,"&lt;&gt;PREVISTO",'Estruturante Móvel'!$G:$G,DB$4,'Estruturante Móvel'!$L:$L,'CRONOGRAMA_CONST+MIGRACAO'!CR$7))</f>
        <v>0</v>
      </c>
      <c r="DD47" s="139">
        <f>(COUNTIFS('Estruturante Móvel'!$M:$M,$B47,'Estruturante Móvel'!$AM:$AM,DD$4))-(COUNTIFS('Estruturante Móvel'!$M:$M,$B47,'Estruturante Móvel'!$AM:$AM,DD$4,'Estruturante Móvel'!$AQ:$AQ,"REPARO FO"))</f>
        <v>0</v>
      </c>
      <c r="DE47" s="140">
        <f>(COUNTIFS('Estruturante Móvel'!$M:$M,$B46,'Estruturante Móvel'!$C:$C,"&lt;&gt;PREVISTO",'Estruturante Móvel'!$G:$G,DD$4,'Estruturante Móvel'!$L:$L,'CRONOGRAMA_CONST+MIGRACAO'!CT$7))</f>
        <v>0</v>
      </c>
      <c r="DF47" s="139">
        <f>(COUNTIFS('Estruturante Móvel'!$M:$M,$B47,'Estruturante Móvel'!$AM:$AM,DF$4))-(COUNTIFS('Estruturante Móvel'!$M:$M,$B47,'Estruturante Móvel'!$AM:$AM,DF$4,'Estruturante Móvel'!$AQ:$AQ,"REPARO FO"))</f>
        <v>0</v>
      </c>
      <c r="DG47" s="140">
        <f>(COUNTIFS('Estruturante Móvel'!$M:$M,$B46,'Estruturante Móvel'!$C:$C,"&lt;&gt;PREVISTO",'Estruturante Móvel'!$G:$G,DF$4,'Estruturante Móvel'!$L:$L,'CRONOGRAMA_CONST+MIGRACAO'!CV$7))</f>
        <v>0</v>
      </c>
      <c r="DH47" s="139">
        <f>(COUNTIFS('Estruturante Móvel'!$M:$M,$B47,'Estruturante Móvel'!$AM:$AM,DH$4))-(COUNTIFS('Estruturante Móvel'!$M:$M,$B47,'Estruturante Móvel'!$AM:$AM,DH$4,'Estruturante Móvel'!$AQ:$AQ,"REPARO FO"))</f>
        <v>0</v>
      </c>
      <c r="DI47" s="140">
        <f>(COUNTIFS('Estruturante Móvel'!$M:$M,$B46,'Estruturante Móvel'!$C:$C,"&lt;&gt;PREVISTO",'Estruturante Móvel'!$G:$G,DH$4,'Estruturante Móvel'!$L:$L,'CRONOGRAMA_CONST+MIGRACAO'!CX$7))</f>
        <v>0</v>
      </c>
      <c r="DJ47" s="139">
        <f>(COUNTIFS('Estruturante Móvel'!$M:$M,$B47,'Estruturante Móvel'!$AM:$AM,DJ$4))-(COUNTIFS('Estruturante Móvel'!$M:$M,$B47,'Estruturante Móvel'!$AM:$AM,DJ$4,'Estruturante Móvel'!$AQ:$AQ,"REPARO FO"))</f>
        <v>0</v>
      </c>
      <c r="DK47" s="140">
        <f>(COUNTIFS('Estruturante Móvel'!$M:$M,$B46,'Estruturante Móvel'!$C:$C,"&lt;&gt;PREVISTO",'Estruturante Móvel'!$G:$G,DJ$4,'Estruturante Móvel'!$L:$L,'CRONOGRAMA_CONST+MIGRACAO'!CZ$7))</f>
        <v>0</v>
      </c>
      <c r="DL47" s="139">
        <f>(COUNTIFS('Estruturante Móvel'!$M:$M,$B47,'Estruturante Móvel'!$AM:$AM,DL$4))-(COUNTIFS('Estruturante Móvel'!$M:$M,$B47,'Estruturante Móvel'!$AM:$AM,DL$4,'Estruturante Móvel'!$AQ:$AQ,"REPARO FO"))</f>
        <v>0</v>
      </c>
      <c r="DM47" s="140">
        <f>(COUNTIFS('Estruturante Móvel'!$M:$M,$B46,'Estruturante Móvel'!$C:$C,"&lt;&gt;PREVISTO",'Estruturante Móvel'!$G:$G,DL$4,'Estruturante Móvel'!$L:$L,'CRONOGRAMA_CONST+MIGRACAO'!DB$7))</f>
        <v>0</v>
      </c>
      <c r="DN47" s="139">
        <f>(COUNTIFS('Estruturante Móvel'!$M:$M,$B47,'Estruturante Móvel'!$AM:$AM,DN$4))-(COUNTIFS('Estruturante Móvel'!$M:$M,$B47,'Estruturante Móvel'!$AM:$AM,DN$4,'Estruturante Móvel'!$AQ:$AQ,"REPARO FO"))</f>
        <v>0</v>
      </c>
      <c r="DO47" s="140">
        <f>(COUNTIFS('Estruturante Móvel'!$M:$M,$B46,'Estruturante Móvel'!$C:$C,"&lt;&gt;PREVISTO",'Estruturante Móvel'!$G:$G,DN$4,'Estruturante Móvel'!$L:$L,'CRONOGRAMA_CONST+MIGRACAO'!DD$7))</f>
        <v>0</v>
      </c>
      <c r="DP47" s="139">
        <f>(COUNTIFS('Estruturante Móvel'!$M:$M,$B47,'Estruturante Móvel'!$AM:$AM,DP$4))-(COUNTIFS('Estruturante Móvel'!$M:$M,$B47,'Estruturante Móvel'!$AM:$AM,DP$4,'Estruturante Móvel'!$AQ:$AQ,"REPARO FO"))</f>
        <v>0</v>
      </c>
      <c r="DQ47" s="140">
        <f>(COUNTIFS('Estruturante Móvel'!$M:$M,$B46,'Estruturante Móvel'!$C:$C,"&lt;&gt;PREVISTO",'Estruturante Móvel'!$G:$G,DP$4,'Estruturante Móvel'!$L:$L,'CRONOGRAMA_CONST+MIGRACAO'!DF$7))</f>
        <v>0</v>
      </c>
      <c r="DR47" s="139">
        <f>(COUNTIFS('Estruturante Móvel'!$M:$M,$B47,'Estruturante Móvel'!$AM:$AM,DR$4))-(COUNTIFS('Estruturante Móvel'!$M:$M,$B47,'Estruturante Móvel'!$AM:$AM,DR$4,'Estruturante Móvel'!$AQ:$AQ,"REPARO FO"))</f>
        <v>0</v>
      </c>
      <c r="DS47" s="140">
        <f>(COUNTIFS('Estruturante Móvel'!$M:$M,$B46,'Estruturante Móvel'!$C:$C,"&lt;&gt;PREVISTO",'Estruturante Móvel'!$G:$G,DR$4,'Estruturante Móvel'!$L:$L,'CRONOGRAMA_CONST+MIGRACAO'!DH$7))</f>
        <v>0</v>
      </c>
      <c r="DT47" s="139">
        <f>(COUNTIFS('Estruturante Móvel'!$M:$M,$B47,'Estruturante Móvel'!$AM:$AM,DT$4))-(COUNTIFS('Estruturante Móvel'!$M:$M,$B47,'Estruturante Móvel'!$AM:$AM,DT$4,'Estruturante Móvel'!$AQ:$AQ,"REPARO FO"))</f>
        <v>0</v>
      </c>
      <c r="DU47" s="140">
        <f>(COUNTIFS('Estruturante Móvel'!$M:$M,$B46,'Estruturante Móvel'!$C:$C,"&lt;&gt;PREVISTO",'Estruturante Móvel'!$G:$G,DT$4,'Estruturante Móvel'!$L:$L,'CRONOGRAMA_CONST+MIGRACAO'!DJ$7))</f>
        <v>0</v>
      </c>
      <c r="DV47" s="139">
        <f>(COUNTIFS('Estruturante Móvel'!$M:$M,$B47,'Estruturante Móvel'!$AM:$AM,DV$4))-(COUNTIFS('Estruturante Móvel'!$M:$M,$B47,'Estruturante Móvel'!$AM:$AM,DV$4,'Estruturante Móvel'!$AQ:$AQ,"REPARO FO"))</f>
        <v>0</v>
      </c>
      <c r="DW47" s="140">
        <f>(COUNTIFS('Estruturante Móvel'!$M:$M,$B46,'Estruturante Móvel'!$C:$C,"&lt;&gt;PREVISTO",'Estruturante Móvel'!$G:$G,DV$4,'Estruturante Móvel'!$L:$L,'CRONOGRAMA_CONST+MIGRACAO'!DL$7))</f>
        <v>0</v>
      </c>
      <c r="DX47" s="139">
        <f>(COUNTIFS('Estruturante Móvel'!$M:$M,$B47,'Estruturante Móvel'!$AM:$AM,DX$4))-(COUNTIFS('Estruturante Móvel'!$M:$M,$B47,'Estruturante Móvel'!$AM:$AM,DX$4,'Estruturante Móvel'!$AQ:$AQ,"REPARO FO"))</f>
        <v>0</v>
      </c>
      <c r="DY47" s="140">
        <f>(COUNTIFS('Estruturante Móvel'!$M:$M,$B46,'Estruturante Móvel'!$C:$C,"&lt;&gt;PREVISTO",'Estruturante Móvel'!$G:$G,DX$4,'Estruturante Móvel'!$L:$L,'CRONOGRAMA_CONST+MIGRACAO'!DN$7))</f>
        <v>0</v>
      </c>
      <c r="DZ47" s="139">
        <f>(COUNTIFS('Estruturante Móvel'!$M:$M,$B47,'Estruturante Móvel'!$AM:$AM,DZ$4))-(COUNTIFS('Estruturante Móvel'!$M:$M,$B47,'Estruturante Móvel'!$AM:$AM,DZ$4,'Estruturante Móvel'!$AQ:$AQ,"REPARO FO"))</f>
        <v>0</v>
      </c>
      <c r="EA47" s="140">
        <f>(COUNTIFS('Estruturante Móvel'!$M:$M,$B46,'Estruturante Móvel'!$C:$C,"&lt;&gt;PREVISTO",'Estruturante Móvel'!$G:$G,DZ$4,'Estruturante Móvel'!$L:$L,'CRONOGRAMA_CONST+MIGRACAO'!DP$7))</f>
        <v>0</v>
      </c>
      <c r="EB47" s="139">
        <f>(COUNTIFS('Estruturante Móvel'!$M:$M,$B47,'Estruturante Móvel'!$AM:$AM,EB$4))-(COUNTIFS('Estruturante Móvel'!$M:$M,$B47,'Estruturante Móvel'!$AM:$AM,EB$4,'Estruturante Móvel'!$AQ:$AQ,"REPARO FO"))</f>
        <v>0</v>
      </c>
      <c r="EC47" s="140">
        <f>(COUNTIFS('Estruturante Móvel'!$M:$M,$B46,'Estruturante Móvel'!$C:$C,"&lt;&gt;PREVISTO",'Estruturante Móvel'!$G:$G,EB$4,'Estruturante Móvel'!$L:$L,'CRONOGRAMA_CONST+MIGRACAO'!DR$7))</f>
        <v>0</v>
      </c>
      <c r="ED47" s="139">
        <f>(COUNTIFS('Estruturante Móvel'!$M:$M,$B47,'Estruturante Móvel'!$AM:$AM,ED$4))-(COUNTIFS('Estruturante Móvel'!$M:$M,$B47,'Estruturante Móvel'!$AM:$AM,ED$4,'Estruturante Móvel'!$AQ:$AQ,"REPARO FO"))</f>
        <v>0</v>
      </c>
      <c r="EE47" s="140">
        <f>(COUNTIFS('Estruturante Móvel'!$M:$M,$B46,'Estruturante Móvel'!$C:$C,"&lt;&gt;PREVISTO",'Estruturante Móvel'!$G:$G,ED$4,'Estruturante Móvel'!$L:$L,'CRONOGRAMA_CONST+MIGRACAO'!DT$7))</f>
        <v>0</v>
      </c>
      <c r="EF47" s="139">
        <f>(COUNTIFS('Estruturante Móvel'!$M:$M,$B47,'Estruturante Móvel'!$AM:$AM,EF$4))-(COUNTIFS('Estruturante Móvel'!$M:$M,$B47,'Estruturante Móvel'!$AM:$AM,EF$4,'Estruturante Móvel'!$AQ:$AQ,"REPARO FO"))</f>
        <v>0</v>
      </c>
      <c r="EG47" s="140">
        <f>(COUNTIFS('Estruturante Móvel'!$M:$M,$B46,'Estruturante Móvel'!$C:$C,"&lt;&gt;PREVISTO",'Estruturante Móvel'!$G:$G,EF$4,'Estruturante Móvel'!$L:$L,'CRONOGRAMA_CONST+MIGRACAO'!DV$7))</f>
        <v>0</v>
      </c>
      <c r="EH47" s="139">
        <f>(COUNTIFS('Estruturante Móvel'!$M:$M,$B47,'Estruturante Móvel'!$AM:$AM,EH$4))-(COUNTIFS('Estruturante Móvel'!$M:$M,$B47,'Estruturante Móvel'!$AM:$AM,EH$4,'Estruturante Móvel'!$AQ:$AQ,"REPARO FO"))</f>
        <v>0</v>
      </c>
      <c r="EI47" s="140">
        <f>(COUNTIFS('Estruturante Móvel'!$M:$M,$B46,'Estruturante Móvel'!$C:$C,"&lt;&gt;PREVISTO",'Estruturante Móvel'!$G:$G,EH$4,'Estruturante Móvel'!$L:$L,'CRONOGRAMA_CONST+MIGRACAO'!DX$7))</f>
        <v>0</v>
      </c>
      <c r="EJ47" s="139">
        <f>(COUNTIFS('Estruturante Móvel'!$M:$M,$B47,'Estruturante Móvel'!$AM:$AM,EJ$4))-(COUNTIFS('Estruturante Móvel'!$M:$M,$B47,'Estruturante Móvel'!$AM:$AM,EJ$4,'Estruturante Móvel'!$AQ:$AQ,"REPARO FO"))</f>
        <v>0</v>
      </c>
      <c r="EK47" s="140">
        <f>(COUNTIFS('Estruturante Móvel'!$M:$M,$B46,'Estruturante Móvel'!$C:$C,"&lt;&gt;PREVISTO",'Estruturante Móvel'!$G:$G,EJ$4,'Estruturante Móvel'!$L:$L,'CRONOGRAMA_CONST+MIGRACAO'!DZ$7))</f>
        <v>0</v>
      </c>
      <c r="EL47" s="139">
        <f>(COUNTIFS('Estruturante Móvel'!$M:$M,$B47,'Estruturante Móvel'!$AM:$AM,EL$4))-(COUNTIFS('Estruturante Móvel'!$M:$M,$B47,'Estruturante Móvel'!$AM:$AM,EL$4,'Estruturante Móvel'!$AQ:$AQ,"REPARO FO"))</f>
        <v>0</v>
      </c>
      <c r="EM47" s="140">
        <f>(COUNTIFS('Estruturante Móvel'!$M:$M,$B46,'Estruturante Móvel'!$C:$C,"&lt;&gt;PREVISTO",'Estruturante Móvel'!$G:$G,EL$4,'Estruturante Móvel'!$L:$L,'CRONOGRAMA_CONST+MIGRACAO'!EB$7))</f>
        <v>0</v>
      </c>
      <c r="EN47" s="139">
        <f>(COUNTIFS('Estruturante Móvel'!$M:$M,$B47,'Estruturante Móvel'!$AM:$AM,EN$4))-(COUNTIFS('Estruturante Móvel'!$M:$M,$B47,'Estruturante Móvel'!$AM:$AM,EN$4,'Estruturante Móvel'!$AQ:$AQ,"REPARO FO"))</f>
        <v>0</v>
      </c>
      <c r="EO47" s="140">
        <f>(COUNTIFS('Estruturante Móvel'!$M:$M,$B46,'Estruturante Móvel'!$C:$C,"&lt;&gt;PREVISTO",'Estruturante Móvel'!$G:$G,EN$4,'Estruturante Móvel'!$L:$L,'CRONOGRAMA_CONST+MIGRACAO'!ED$7))</f>
        <v>0</v>
      </c>
      <c r="EP47" s="139">
        <f>(COUNTIFS('Estruturante Móvel'!$M:$M,$B47,'Estruturante Móvel'!$AM:$AM,EP$4))-(COUNTIFS('Estruturante Móvel'!$M:$M,$B47,'Estruturante Móvel'!$AM:$AM,EP$4,'Estruturante Móvel'!$AQ:$AQ,"REPARO FO"))</f>
        <v>0</v>
      </c>
      <c r="EQ47" s="140">
        <f>(COUNTIFS('Estruturante Móvel'!$M:$M,$B46,'Estruturante Móvel'!$C:$C,"&lt;&gt;PREVISTO",'Estruturante Móvel'!$G:$G,EP$4,'Estruturante Móvel'!$L:$L,'CRONOGRAMA_CONST+MIGRACAO'!EF$7))</f>
        <v>0</v>
      </c>
      <c r="ER47" s="139">
        <f>(COUNTIFS('Estruturante Móvel'!$M:$M,$B47,'Estruturante Móvel'!$AM:$AM,ER$4))-(COUNTIFS('Estruturante Móvel'!$M:$M,$B47,'Estruturante Móvel'!$AM:$AM,ER$4,'Estruturante Móvel'!$AQ:$AQ,"REPARO FO"))</f>
        <v>0</v>
      </c>
      <c r="ES47" s="140">
        <f>(COUNTIFS('Estruturante Móvel'!$M:$M,$B46,'Estruturante Móvel'!$C:$C,"&lt;&gt;PREVISTO",'Estruturante Móvel'!$G:$G,ER$4,'Estruturante Móvel'!$L:$L,'CRONOGRAMA_CONST+MIGRACAO'!EH$7))</f>
        <v>0</v>
      </c>
      <c r="ET47" s="139">
        <f>(COUNTIFS('Estruturante Móvel'!$M:$M,$B47,'Estruturante Móvel'!$AM:$AM,ET$4))-(COUNTIFS('Estruturante Móvel'!$M:$M,$B47,'Estruturante Móvel'!$AM:$AM,ET$4,'Estruturante Móvel'!$AQ:$AQ,"REPARO FO"))</f>
        <v>0</v>
      </c>
      <c r="EU47" s="140">
        <f>(COUNTIFS('Estruturante Móvel'!$M:$M,$B46,'Estruturante Móvel'!$C:$C,"&lt;&gt;PREVISTO",'Estruturante Móvel'!$G:$G,ET$4,'Estruturante Móvel'!$L:$L,'CRONOGRAMA_CONST+MIGRACAO'!EJ$7))</f>
        <v>0</v>
      </c>
      <c r="EV47" s="139">
        <f>(COUNTIFS('Estruturante Móvel'!$M:$M,$B47,'Estruturante Móvel'!$AM:$AM,EV$4))-(COUNTIFS('Estruturante Móvel'!$M:$M,$B47,'Estruturante Móvel'!$AM:$AM,EV$4,'Estruturante Móvel'!$AQ:$AQ,"REPARO FO"))</f>
        <v>0</v>
      </c>
      <c r="EW47" s="140">
        <f>(COUNTIFS('Estruturante Móvel'!$M:$M,$B46,'Estruturante Móvel'!$C:$C,"&lt;&gt;PREVISTO",'Estruturante Móvel'!$G:$G,EV$4,'Estruturante Móvel'!$L:$L,'CRONOGRAMA_CONST+MIGRACAO'!EL$7))</f>
        <v>0</v>
      </c>
      <c r="EX47" s="139">
        <f>(COUNTIFS('Estruturante Móvel'!$M:$M,$B47,'Estruturante Móvel'!$AM:$AM,EX$4))-(COUNTIFS('Estruturante Móvel'!$M:$M,$B47,'Estruturante Móvel'!$AM:$AM,EX$4,'Estruturante Móvel'!$AQ:$AQ,"REPARO FO"))</f>
        <v>0</v>
      </c>
      <c r="EY47" s="140">
        <f>(COUNTIFS('Estruturante Móvel'!$M:$M,$B46,'Estruturante Móvel'!$C:$C,"&lt;&gt;PREVISTO",'Estruturante Móvel'!$G:$G,EX$4,'Estruturante Móvel'!$L:$L,'CRONOGRAMA_CONST+MIGRACAO'!EN$7))</f>
        <v>0</v>
      </c>
      <c r="EZ47" s="139">
        <f>(COUNTIFS('Estruturante Móvel'!$M:$M,$B47,'Estruturante Móvel'!$AM:$AM,EZ$4))-(COUNTIFS('Estruturante Móvel'!$M:$M,$B47,'Estruturante Móvel'!$AM:$AM,EZ$4,'Estruturante Móvel'!$AQ:$AQ,"REPARO FO"))</f>
        <v>0</v>
      </c>
      <c r="FA47" s="140">
        <f>(COUNTIFS('Estruturante Móvel'!$M:$M,$B46,'Estruturante Móvel'!$C:$C,"&lt;&gt;PREVISTO",'Estruturante Móvel'!$G:$G,EZ$4,'Estruturante Móvel'!$L:$L,'CRONOGRAMA_CONST+MIGRACAO'!EP$7))</f>
        <v>0</v>
      </c>
      <c r="FB47" s="139">
        <f>(COUNTIFS('Estruturante Móvel'!$M:$M,$B47,'Estruturante Móvel'!$AM:$AM,FB$4))-(COUNTIFS('Estruturante Móvel'!$M:$M,$B47,'Estruturante Móvel'!$AM:$AM,FB$4,'Estruturante Móvel'!$AQ:$AQ,"REPARO FO"))</f>
        <v>0</v>
      </c>
      <c r="FC47" s="140">
        <f>(COUNTIFS('Estruturante Móvel'!$M:$M,$B46,'Estruturante Móvel'!$C:$C,"&lt;&gt;PREVISTO",'Estruturante Móvel'!$G:$G,FB$4,'Estruturante Móvel'!$L:$L,'CRONOGRAMA_CONST+MIGRACAO'!ER$7))</f>
        <v>0</v>
      </c>
      <c r="FD47" s="139">
        <f>(COUNTIFS('Estruturante Móvel'!$M:$M,$B47,'Estruturante Móvel'!$AM:$AM,FD$4))-(COUNTIFS('Estruturante Móvel'!$M:$M,$B47,'Estruturante Móvel'!$AM:$AM,FD$4,'Estruturante Móvel'!$AQ:$AQ,"REPARO FO"))</f>
        <v>0</v>
      </c>
      <c r="FE47" s="140">
        <f>(COUNTIFS('Estruturante Móvel'!$M:$M,$B46,'Estruturante Móvel'!$C:$C,"&lt;&gt;PREVISTO",'Estruturante Móvel'!$G:$G,FD$4,'Estruturante Móvel'!$L:$L,'CRONOGRAMA_CONST+MIGRACAO'!ET$7))</f>
        <v>0</v>
      </c>
      <c r="FF47" s="139">
        <f>(COUNTIFS('Estruturante Móvel'!$M:$M,$B47,'Estruturante Móvel'!$AM:$AM,FF$4))-(COUNTIFS('Estruturante Móvel'!$M:$M,$B47,'Estruturante Móvel'!$AM:$AM,FF$4,'Estruturante Móvel'!$AQ:$AQ,"REPARO FO"))</f>
        <v>0</v>
      </c>
      <c r="FG47" s="140">
        <f>(COUNTIFS('Estruturante Móvel'!$M:$M,$B46,'Estruturante Móvel'!$C:$C,"&lt;&gt;PREVISTO",'Estruturante Móvel'!$G:$G,FF$4,'Estruturante Móvel'!$L:$L,'CRONOGRAMA_CONST+MIGRACAO'!EV$7))</f>
        <v>0</v>
      </c>
      <c r="FH47" s="139">
        <f>(COUNTIFS('Estruturante Móvel'!$M:$M,$B47,'Estruturante Móvel'!$AM:$AM,FH$4))-(COUNTIFS('Estruturante Móvel'!$M:$M,$B47,'Estruturante Móvel'!$AM:$AM,FH$4,'Estruturante Móvel'!$AQ:$AQ,"REPARO FO"))</f>
        <v>0</v>
      </c>
      <c r="FI47" s="140">
        <f>(COUNTIFS('Estruturante Móvel'!$M:$M,$B46,'Estruturante Móvel'!$C:$C,"&lt;&gt;PREVISTO",'Estruturante Móvel'!$G:$G,FH$4,'Estruturante Móvel'!$L:$L,'CRONOGRAMA_CONST+MIGRACAO'!EX$7))</f>
        <v>0</v>
      </c>
      <c r="FJ47" s="139">
        <f>(COUNTIFS('Estruturante Móvel'!$M:$M,$B47,'Estruturante Móvel'!$AM:$AM,FJ$4))-(COUNTIFS('Estruturante Móvel'!$M:$M,$B47,'Estruturante Móvel'!$AM:$AM,FJ$4,'Estruturante Móvel'!$AQ:$AQ,"REPARO FO"))</f>
        <v>0</v>
      </c>
      <c r="FK47" s="140">
        <f>(COUNTIFS('Estruturante Móvel'!$M:$M,$B46,'Estruturante Móvel'!$C:$C,"&lt;&gt;PREVISTO",'Estruturante Móvel'!$G:$G,FJ$4,'Estruturante Móvel'!$L:$L,'CRONOGRAMA_CONST+MIGRACAO'!EZ$7))</f>
        <v>0</v>
      </c>
      <c r="FL47" s="139">
        <f>(COUNTIFS('Estruturante Móvel'!$M:$M,$B47,'Estruturante Móvel'!$AM:$AM,FL$4))-(COUNTIFS('Estruturante Móvel'!$M:$M,$B47,'Estruturante Móvel'!$AM:$AM,FL$4,'Estruturante Móvel'!$AQ:$AQ,"REPARO FO"))</f>
        <v>0</v>
      </c>
      <c r="FM47" s="140">
        <f>(COUNTIFS('Estruturante Móvel'!$M:$M,$B46,'Estruturante Móvel'!$C:$C,"&lt;&gt;PREVISTO",'Estruturante Móvel'!$G:$G,FL$4,'Estruturante Móvel'!$L:$L,'CRONOGRAMA_CONST+MIGRACAO'!FB$7))</f>
        <v>0</v>
      </c>
      <c r="FN47" s="139">
        <f>(COUNTIFS('Estruturante Móvel'!$M:$M,$B47,'Estruturante Móvel'!$AM:$AM,FN$4))-(COUNTIFS('Estruturante Móvel'!$M:$M,$B47,'Estruturante Móvel'!$AM:$AM,FN$4,'Estruturante Móvel'!$AQ:$AQ,"REPARO FO"))</f>
        <v>0</v>
      </c>
      <c r="FO47" s="140">
        <f>(COUNTIFS('Estruturante Móvel'!$M:$M,$B46,'Estruturante Móvel'!$C:$C,"&lt;&gt;PREVISTO",'Estruturante Móvel'!$G:$G,FN$4,'Estruturante Móvel'!$L:$L,'CRONOGRAMA_CONST+MIGRACAO'!FD$7))</f>
        <v>0</v>
      </c>
      <c r="FP47" s="139">
        <f>(COUNTIFS('Estruturante Móvel'!$M:$M,$B47,'Estruturante Móvel'!$AM:$AM,FP$4))-(COUNTIFS('Estruturante Móvel'!$M:$M,$B47,'Estruturante Móvel'!$AM:$AM,FP$4,'Estruturante Móvel'!$AQ:$AQ,"REPARO FO"))</f>
        <v>0</v>
      </c>
      <c r="FQ47" s="140">
        <f>(COUNTIFS('Estruturante Móvel'!$M:$M,$B46,'Estruturante Móvel'!$C:$C,"&lt;&gt;PREVISTO",'Estruturante Móvel'!$G:$G,FP$4,'Estruturante Móvel'!$L:$L,'CRONOGRAMA_CONST+MIGRACAO'!FF$7))</f>
        <v>0</v>
      </c>
      <c r="FR47" s="139">
        <f>(COUNTIFS('Estruturante Móvel'!$M:$M,$B47,'Estruturante Móvel'!$AM:$AM,FR$4))-(COUNTIFS('Estruturante Móvel'!$M:$M,$B47,'Estruturante Móvel'!$AM:$AM,FR$4,'Estruturante Móvel'!$AQ:$AQ,"REPARO FO"))</f>
        <v>0</v>
      </c>
      <c r="FS47" s="140">
        <f>(COUNTIFS('Estruturante Móvel'!$M:$M,$B46,'Estruturante Móvel'!$C:$C,"&lt;&gt;PREVISTO",'Estruturante Móvel'!$G:$G,FR$4,'Estruturante Móvel'!$L:$L,'CRONOGRAMA_CONST+MIGRACAO'!FH$7))</f>
        <v>0</v>
      </c>
      <c r="FT47" s="139">
        <f>(COUNTIFS('Estruturante Móvel'!$M:$M,$B47,'Estruturante Móvel'!$AM:$AM,FT$4))-(COUNTIFS('Estruturante Móvel'!$M:$M,$B47,'Estruturante Móvel'!$AM:$AM,FT$4,'Estruturante Móvel'!$AQ:$AQ,"REPARO FO"))</f>
        <v>0</v>
      </c>
      <c r="FU47" s="140">
        <f>(COUNTIFS('Estruturante Móvel'!$M:$M,$B46,'Estruturante Móvel'!$C:$C,"&lt;&gt;PREVISTO",'Estruturante Móvel'!$G:$G,FT$4,'Estruturante Móvel'!$L:$L,'CRONOGRAMA_CONST+MIGRACAO'!FJ$7))</f>
        <v>0</v>
      </c>
      <c r="FV47" s="139">
        <f>(COUNTIFS('Estruturante Móvel'!$M:$M,$B47,'Estruturante Móvel'!$AM:$AM,FV$4))-(COUNTIFS('Estruturante Móvel'!$M:$M,$B47,'Estruturante Móvel'!$AM:$AM,FV$4,'Estruturante Móvel'!$AQ:$AQ,"REPARO FO"))</f>
        <v>0</v>
      </c>
      <c r="FW47" s="140">
        <f>(COUNTIFS('Estruturante Móvel'!$M:$M,$B46,'Estruturante Móvel'!$C:$C,"&lt;&gt;PREVISTO",'Estruturante Móvel'!$G:$G,FV$4,'Estruturante Móvel'!$L:$L,'CRONOGRAMA_CONST+MIGRACAO'!FL$7))</f>
        <v>0</v>
      </c>
      <c r="FX47" s="139">
        <f>(COUNTIFS('Estruturante Móvel'!$M:$M,$B47,'Estruturante Móvel'!$AM:$AM,FX$4))-(COUNTIFS('Estruturante Móvel'!$M:$M,$B47,'Estruturante Móvel'!$AM:$AM,FX$4,'Estruturante Móvel'!$AQ:$AQ,"REPARO FO"))</f>
        <v>0</v>
      </c>
      <c r="FY47" s="140">
        <f>(COUNTIFS('Estruturante Móvel'!$M:$M,$B46,'Estruturante Móvel'!$C:$C,"&lt;&gt;PREVISTO",'Estruturante Móvel'!$G:$G,FX$4,'Estruturante Móvel'!$L:$L,'CRONOGRAMA_CONST+MIGRACAO'!FN$7))</f>
        <v>0</v>
      </c>
      <c r="FZ47" s="139">
        <f>(COUNTIFS('Estruturante Móvel'!$M:$M,$B47,'Estruturante Móvel'!$AM:$AM,FZ$4))-(COUNTIFS('Estruturante Móvel'!$M:$M,$B47,'Estruturante Móvel'!$AM:$AM,FZ$4,'Estruturante Móvel'!$AQ:$AQ,"REPARO FO"))</f>
        <v>0</v>
      </c>
      <c r="GA47" s="140">
        <f>(COUNTIFS('Estruturante Móvel'!$M:$M,$B46,'Estruturante Móvel'!$C:$C,"&lt;&gt;PREVISTO",'Estruturante Móvel'!$G:$G,FZ$4,'Estruturante Móvel'!$L:$L,'CRONOGRAMA_CONST+MIGRACAO'!FP$7))</f>
        <v>0</v>
      </c>
      <c r="GB47" s="139">
        <f>(COUNTIFS('Estruturante Móvel'!$M:$M,$B47,'Estruturante Móvel'!$AM:$AM,GB$4))-(COUNTIFS('Estruturante Móvel'!$M:$M,$B47,'Estruturante Móvel'!$AM:$AM,GB$4,'Estruturante Móvel'!$AQ:$AQ,"REPARO FO"))</f>
        <v>0</v>
      </c>
      <c r="GC47" s="140">
        <f>(COUNTIFS('Estruturante Móvel'!$M:$M,$B46,'Estruturante Móvel'!$C:$C,"&lt;&gt;PREVISTO",'Estruturante Móvel'!$G:$G,GB$4,'Estruturante Móvel'!$L:$L,'CRONOGRAMA_CONST+MIGRACAO'!FR$7))</f>
        <v>0</v>
      </c>
      <c r="GD47" s="139">
        <f>(COUNTIFS('Estruturante Móvel'!$M:$M,$B47,'Estruturante Móvel'!$AM:$AM,GD$4))-(COUNTIFS('Estruturante Móvel'!$M:$M,$B47,'Estruturante Móvel'!$AM:$AM,GD$4,'Estruturante Móvel'!$AQ:$AQ,"REPARO FO"))</f>
        <v>0</v>
      </c>
      <c r="GE47" s="140">
        <f>(COUNTIFS('Estruturante Móvel'!$M:$M,$B46,'Estruturante Móvel'!$C:$C,"&lt;&gt;PREVISTO",'Estruturante Móvel'!$G:$G,GD$4,'Estruturante Móvel'!$L:$L,'CRONOGRAMA_CONST+MIGRACAO'!FT$7))</f>
        <v>0</v>
      </c>
      <c r="GF47" s="139">
        <f>(COUNTIFS('Estruturante Móvel'!$M:$M,$B47,'Estruturante Móvel'!$AM:$AM,GF$4))-(COUNTIFS('Estruturante Móvel'!$M:$M,$B47,'Estruturante Móvel'!$AM:$AM,GF$4,'Estruturante Móvel'!$AQ:$AQ,"REPARO FO"))</f>
        <v>0</v>
      </c>
      <c r="GG47" s="140">
        <f>(COUNTIFS('Estruturante Móvel'!$M:$M,$B46,'Estruturante Móvel'!$C:$C,"&lt;&gt;PREVISTO",'Estruturante Móvel'!$G:$G,GF$4,'Estruturante Móvel'!$L:$L,'CRONOGRAMA_CONST+MIGRACAO'!FV$7))</f>
        <v>0</v>
      </c>
      <c r="GH47" s="139">
        <f>(COUNTIFS('Estruturante Móvel'!$M:$M,$B47,'Estruturante Móvel'!$AM:$AM,GH$4))-(COUNTIFS('Estruturante Móvel'!$M:$M,$B47,'Estruturante Móvel'!$AM:$AM,GH$4,'Estruturante Móvel'!$AQ:$AQ,"REPARO FO"))</f>
        <v>0</v>
      </c>
      <c r="GI47" s="140">
        <f>(COUNTIFS('Estruturante Móvel'!$M:$M,$B46,'Estruturante Móvel'!$C:$C,"&lt;&gt;PREVISTO",'Estruturante Móvel'!$G:$G,GH$4,'Estruturante Móvel'!$L:$L,'CRONOGRAMA_CONST+MIGRACAO'!FX$7))</f>
        <v>0</v>
      </c>
      <c r="GJ47" s="139">
        <f>(COUNTIFS('Estruturante Móvel'!$M:$M,$B47,'Estruturante Móvel'!$AM:$AM,GJ$4))-(COUNTIFS('Estruturante Móvel'!$M:$M,$B47,'Estruturante Móvel'!$AM:$AM,GJ$4,'Estruturante Móvel'!$AQ:$AQ,"REPARO FO"))</f>
        <v>0</v>
      </c>
      <c r="GK47" s="140">
        <f>(COUNTIFS('Estruturante Móvel'!$M:$M,$B46,'Estruturante Móvel'!$C:$C,"&lt;&gt;PREVISTO",'Estruturante Móvel'!$G:$G,GJ$4,'Estruturante Móvel'!$L:$L,'CRONOGRAMA_CONST+MIGRACAO'!FZ$7))</f>
        <v>0</v>
      </c>
      <c r="GL47" s="139">
        <f>(COUNTIFS('Estruturante Móvel'!$M:$M,$B47,'Estruturante Móvel'!$AM:$AM,GL$4))-(COUNTIFS('Estruturante Móvel'!$M:$M,$B47,'Estruturante Móvel'!$AM:$AM,GL$4,'Estruturante Móvel'!$AQ:$AQ,"REPARO FO"))</f>
        <v>0</v>
      </c>
      <c r="GM47" s="140">
        <f>(COUNTIFS('Estruturante Móvel'!$M:$M,$B46,'Estruturante Móvel'!$C:$C,"&lt;&gt;PREVISTO",'Estruturante Móvel'!$G:$G,GL$4,'Estruturante Móvel'!$L:$L,'CRONOGRAMA_CONST+MIGRACAO'!GB$7))</f>
        <v>0</v>
      </c>
      <c r="GN47" s="139">
        <f>(COUNTIFS('Estruturante Móvel'!$M:$M,$B47,'Estruturante Móvel'!$AM:$AM,GN$4))-(COUNTIFS('Estruturante Móvel'!$M:$M,$B47,'Estruturante Móvel'!$AM:$AM,GN$4,'Estruturante Móvel'!$AQ:$AQ,"REPARO FO"))</f>
        <v>0</v>
      </c>
      <c r="GO47" s="140">
        <f>(COUNTIFS('Estruturante Móvel'!$M:$M,$B46,'Estruturante Móvel'!$C:$C,"&lt;&gt;PREVISTO",'Estruturante Móvel'!$G:$G,GN$4,'Estruturante Móvel'!$L:$L,'CRONOGRAMA_CONST+MIGRACAO'!GD$7))</f>
        <v>0</v>
      </c>
      <c r="GP47" s="139">
        <f>(COUNTIFS('Estruturante Móvel'!$M:$M,$B47,'Estruturante Móvel'!$AM:$AM,GP$4))-(COUNTIFS('Estruturante Móvel'!$M:$M,$B47,'Estruturante Móvel'!$AM:$AM,GP$4,'Estruturante Móvel'!$AQ:$AQ,"REPARO FO"))</f>
        <v>0</v>
      </c>
      <c r="GQ47" s="140">
        <f>(COUNTIFS('Estruturante Móvel'!$M:$M,$B46,'Estruturante Móvel'!$C:$C,"&lt;&gt;PREVISTO",'Estruturante Móvel'!$G:$G,GP$4,'Estruturante Móvel'!$L:$L,'CRONOGRAMA_CONST+MIGRACAO'!GF$7))</f>
        <v>0</v>
      </c>
      <c r="GR47" s="139">
        <f>(COUNTIFS('Estruturante Móvel'!$M:$M,$B47,'Estruturante Móvel'!$AM:$AM,GR$4))-(COUNTIFS('Estruturante Móvel'!$M:$M,$B47,'Estruturante Móvel'!$AM:$AM,GR$4,'Estruturante Móvel'!$AQ:$AQ,"REPARO FO"))</f>
        <v>0</v>
      </c>
      <c r="GS47" s="140">
        <f>(COUNTIFS('Estruturante Móvel'!$M:$M,$B46,'Estruturante Móvel'!$C:$C,"&lt;&gt;PREVISTO",'Estruturante Móvel'!$G:$G,GR$4,'Estruturante Móvel'!$L:$L,'CRONOGRAMA_CONST+MIGRACAO'!GH$7))</f>
        <v>0</v>
      </c>
      <c r="GT47" s="139">
        <f>(COUNTIFS('Estruturante Móvel'!$M:$M,$B47,'Estruturante Móvel'!$AM:$AM,GT$4))-(COUNTIFS('Estruturante Móvel'!$M:$M,$B47,'Estruturante Móvel'!$AM:$AM,GT$4,'Estruturante Móvel'!$AQ:$AQ,"REPARO FO"))</f>
        <v>0</v>
      </c>
      <c r="GU47" s="140">
        <f>(COUNTIFS('Estruturante Móvel'!$M:$M,$B46,'Estruturante Móvel'!$C:$C,"&lt;&gt;PREVISTO",'Estruturante Móvel'!$G:$G,GT$4,'Estruturante Móvel'!$L:$L,'CRONOGRAMA_CONST+MIGRACAO'!GJ$7))</f>
        <v>0</v>
      </c>
      <c r="GV47" s="139">
        <f>(COUNTIFS('Estruturante Móvel'!$M:$M,$B47,'Estruturante Móvel'!$AM:$AM,GV$4))-(COUNTIFS('Estruturante Móvel'!$M:$M,$B47,'Estruturante Móvel'!$AM:$AM,GV$4,'Estruturante Móvel'!$AQ:$AQ,"REPARO FO"))</f>
        <v>0</v>
      </c>
      <c r="GW47" s="140">
        <f>(COUNTIFS('Estruturante Móvel'!$M:$M,$B46,'Estruturante Móvel'!$C:$C,"&lt;&gt;PREVISTO",'Estruturante Móvel'!$G:$G,GV$4,'Estruturante Móvel'!$L:$L,'CRONOGRAMA_CONST+MIGRACAO'!GL$7))</f>
        <v>0</v>
      </c>
      <c r="GX47" s="139">
        <f>(COUNTIFS('Estruturante Móvel'!$M:$M,$B47,'Estruturante Móvel'!$AM:$AM,GX$4))-(COUNTIFS('Estruturante Móvel'!$M:$M,$B47,'Estruturante Móvel'!$AM:$AM,GX$4,'Estruturante Móvel'!$AQ:$AQ,"REPARO FO"))</f>
        <v>0</v>
      </c>
      <c r="GY47" s="140">
        <f>(COUNTIFS('Estruturante Móvel'!$M:$M,$B46,'Estruturante Móvel'!$C:$C,"&lt;&gt;PREVISTO",'Estruturante Móvel'!$G:$G,GX$4,'Estruturante Móvel'!$L:$L,'CRONOGRAMA_CONST+MIGRACAO'!GN$7))</f>
        <v>0</v>
      </c>
      <c r="GZ47" s="139">
        <f>(COUNTIFS('Estruturante Móvel'!$M:$M,$B47,'Estruturante Móvel'!$AM:$AM,GZ$4))-(COUNTIFS('Estruturante Móvel'!$M:$M,$B47,'Estruturante Móvel'!$AM:$AM,GZ$4,'Estruturante Móvel'!$AQ:$AQ,"REPARO FO"))</f>
        <v>0</v>
      </c>
      <c r="HA47" s="140">
        <f>(COUNTIFS('Estruturante Móvel'!$M:$M,$B46,'Estruturante Móvel'!$C:$C,"&lt;&gt;PREVISTO",'Estruturante Móvel'!$G:$G,GZ$4,'Estruturante Móvel'!$L:$L,'CRONOGRAMA_CONST+MIGRACAO'!GP$7))</f>
        <v>0</v>
      </c>
      <c r="HB47" s="139">
        <f>(COUNTIFS('Estruturante Móvel'!$M:$M,$B47,'Estruturante Móvel'!$AM:$AM,HB$4))-(COUNTIFS('Estruturante Móvel'!$M:$M,$B47,'Estruturante Móvel'!$AM:$AM,HB$4,'Estruturante Móvel'!$AQ:$AQ,"REPARO FO"))</f>
        <v>0</v>
      </c>
      <c r="HC47" s="140">
        <f>(COUNTIFS('Estruturante Móvel'!$M:$M,$B46,'Estruturante Móvel'!$C:$C,"&lt;&gt;PREVISTO",'Estruturante Móvel'!$G:$G,HB$4,'Estruturante Móvel'!$L:$L,'CRONOGRAMA_CONST+MIGRACAO'!GR$7))</f>
        <v>0</v>
      </c>
      <c r="HD47" s="139">
        <f>(COUNTIFS('Estruturante Móvel'!$M:$M,$B47,'Estruturante Móvel'!$AM:$AM,HD$4))-(COUNTIFS('Estruturante Móvel'!$M:$M,$B47,'Estruturante Móvel'!$AM:$AM,HD$4,'Estruturante Móvel'!$AQ:$AQ,"REPARO FO"))</f>
        <v>0</v>
      </c>
      <c r="HE47" s="140">
        <f>(COUNTIFS('Estruturante Móvel'!$M:$M,$B46,'Estruturante Móvel'!$C:$C,"&lt;&gt;PREVISTO",'Estruturante Móvel'!$G:$G,HD$4,'Estruturante Móvel'!$L:$L,'CRONOGRAMA_CONST+MIGRACAO'!GT$7))</f>
        <v>0</v>
      </c>
      <c r="HF47" s="139">
        <f>(COUNTIFS('Estruturante Móvel'!$M:$M,$B47,'Estruturante Móvel'!$AM:$AM,HF$4))-(COUNTIFS('Estruturante Móvel'!$M:$M,$B47,'Estruturante Móvel'!$AM:$AM,HF$4,'Estruturante Móvel'!$AQ:$AQ,"REPARO FO"))</f>
        <v>0</v>
      </c>
      <c r="HG47" s="140">
        <f>(COUNTIFS('Estruturante Móvel'!$M:$M,$B46,'Estruturante Móvel'!$C:$C,"&lt;&gt;PREVISTO",'Estruturante Móvel'!$G:$G,HF$4,'Estruturante Móvel'!$L:$L,'CRONOGRAMA_CONST+MIGRACAO'!GV$7))</f>
        <v>0</v>
      </c>
      <c r="HH47" s="139">
        <f>(COUNTIFS('Estruturante Móvel'!$M:$M,$B47,'Estruturante Móvel'!$AM:$AM,HH$4))-(COUNTIFS('Estruturante Móvel'!$M:$M,$B47,'Estruturante Móvel'!$AM:$AM,HH$4,'Estruturante Móvel'!$AQ:$AQ,"REPARO FO"))</f>
        <v>0</v>
      </c>
      <c r="HI47" s="140">
        <f>(COUNTIFS('Estruturante Móvel'!$M:$M,$B46,'Estruturante Móvel'!$C:$C,"&lt;&gt;PREVISTO",'Estruturante Móvel'!$G:$G,HH$4,'Estruturante Móvel'!$L:$L,'CRONOGRAMA_CONST+MIGRACAO'!GX$7))</f>
        <v>0</v>
      </c>
      <c r="HJ47" s="139">
        <f>(COUNTIFS('Estruturante Móvel'!$M:$M,$B47,'Estruturante Móvel'!$AM:$AM,HJ$4))-(COUNTIFS('Estruturante Móvel'!$M:$M,$B47,'Estruturante Móvel'!$AM:$AM,HJ$4,'Estruturante Móvel'!$AQ:$AQ,"REPARO FO"))</f>
        <v>0</v>
      </c>
      <c r="HK47" s="140">
        <f>(COUNTIFS('Estruturante Móvel'!$M:$M,$B46,'Estruturante Móvel'!$C:$C,"&lt;&gt;PREVISTO",'Estruturante Móvel'!$G:$G,HJ$4,'Estruturante Móvel'!$L:$L,'CRONOGRAMA_CONST+MIGRACAO'!GZ$7))</f>
        <v>0</v>
      </c>
      <c r="HL47" s="139">
        <f>(COUNTIFS('Estruturante Móvel'!$M:$M,$B47,'Estruturante Móvel'!$AM:$AM,HL$4))-(COUNTIFS('Estruturante Móvel'!$M:$M,$B47,'Estruturante Móvel'!$AM:$AM,HL$4,'Estruturante Móvel'!$AQ:$AQ,"REPARO FO"))</f>
        <v>0</v>
      </c>
      <c r="HM47" s="140">
        <f>(COUNTIFS('Estruturante Móvel'!$M:$M,$B46,'Estruturante Móvel'!$C:$C,"&lt;&gt;PREVISTO",'Estruturante Móvel'!$G:$G,HL$4,'Estruturante Móvel'!$L:$L,'CRONOGRAMA_CONST+MIGRACAO'!HB$7))</f>
        <v>0</v>
      </c>
      <c r="HN47" s="139">
        <f>(COUNTIFS('Estruturante Móvel'!$M:$M,$B47,'Estruturante Móvel'!$AM:$AM,HN$4))-(COUNTIFS('Estruturante Móvel'!$M:$M,$B47,'Estruturante Móvel'!$AM:$AM,HN$4,'Estruturante Móvel'!$AQ:$AQ,"REPARO FO"))</f>
        <v>0</v>
      </c>
      <c r="HO47" s="140">
        <f>(COUNTIFS('Estruturante Móvel'!$M:$M,$B46,'Estruturante Móvel'!$C:$C,"&lt;&gt;PREVISTO",'Estruturante Móvel'!$G:$G,HN$4,'Estruturante Móvel'!$L:$L,'CRONOGRAMA_CONST+MIGRACAO'!HD$7))</f>
        <v>0</v>
      </c>
      <c r="HP47" s="139">
        <f>(COUNTIFS('Estruturante Móvel'!$M:$M,$B47,'Estruturante Móvel'!$AM:$AM,HP$4))-(COUNTIFS('Estruturante Móvel'!$M:$M,$B47,'Estruturante Móvel'!$AM:$AM,HP$4,'Estruturante Móvel'!$AQ:$AQ,"REPARO FO"))</f>
        <v>0</v>
      </c>
      <c r="HQ47" s="140">
        <f>(COUNTIFS('Estruturante Móvel'!$M:$M,$B46,'Estruturante Móvel'!$C:$C,"&lt;&gt;PREVISTO",'Estruturante Móvel'!$G:$G,HP$4,'Estruturante Móvel'!$L:$L,'CRONOGRAMA_CONST+MIGRACAO'!HF$7))</f>
        <v>0</v>
      </c>
      <c r="HR47" s="139">
        <f>(COUNTIFS('Estruturante Móvel'!$M:$M,$B47,'Estruturante Móvel'!$AM:$AM,HR$4))-(COUNTIFS('Estruturante Móvel'!$M:$M,$B47,'Estruturante Móvel'!$AM:$AM,HR$4,'Estruturante Móvel'!$AQ:$AQ,"REPARO FO"))</f>
        <v>0</v>
      </c>
      <c r="HS47" s="140">
        <f>(COUNTIFS('Estruturante Móvel'!$M:$M,$B46,'Estruturante Móvel'!$C:$C,"&lt;&gt;PREVISTO",'Estruturante Móvel'!$G:$G,HR$4,'Estruturante Móvel'!$L:$L,'CRONOGRAMA_CONST+MIGRACAO'!HH$7))</f>
        <v>0</v>
      </c>
      <c r="HT47" s="139">
        <f>(COUNTIFS('Estruturante Móvel'!$M:$M,$B47,'Estruturante Móvel'!$AM:$AM,HT$4))-(COUNTIFS('Estruturante Móvel'!$M:$M,$B47,'Estruturante Móvel'!$AM:$AM,HT$4,'Estruturante Móvel'!$AQ:$AQ,"REPARO FO"))</f>
        <v>0</v>
      </c>
      <c r="HU47" s="140">
        <f>(COUNTIFS('Estruturante Móvel'!$M:$M,$B46,'Estruturante Móvel'!$C:$C,"&lt;&gt;PREVISTO",'Estruturante Móvel'!$G:$G,HT$4,'Estruturante Móvel'!$L:$L,'CRONOGRAMA_CONST+MIGRACAO'!HJ$7))</f>
        <v>0</v>
      </c>
      <c r="HV47" s="139">
        <f>(COUNTIFS('Estruturante Móvel'!$M:$M,$B47,'Estruturante Móvel'!$AM:$AM,HV$4))-(COUNTIFS('Estruturante Móvel'!$M:$M,$B47,'Estruturante Móvel'!$AM:$AM,HV$4,'Estruturante Móvel'!$AQ:$AQ,"REPARO FO"))</f>
        <v>0</v>
      </c>
      <c r="HW47" s="140">
        <f>(COUNTIFS('Estruturante Móvel'!$M:$M,$B46,'Estruturante Móvel'!$C:$C,"&lt;&gt;PREVISTO",'Estruturante Móvel'!$G:$G,HV$4,'Estruturante Móvel'!$L:$L,'CRONOGRAMA_CONST+MIGRACAO'!HL$7))</f>
        <v>0</v>
      </c>
      <c r="HX47" s="139">
        <f>(COUNTIFS('Estruturante Móvel'!$M:$M,$B47,'Estruturante Móvel'!$AM:$AM,HX$4))-(COUNTIFS('Estruturante Móvel'!$M:$M,$B47,'Estruturante Móvel'!$AM:$AM,HX$4,'Estruturante Móvel'!$AQ:$AQ,"REPARO FO"))</f>
        <v>0</v>
      </c>
      <c r="HY47" s="140">
        <f>(COUNTIFS('Estruturante Móvel'!$M:$M,$B46,'Estruturante Móvel'!$C:$C,"&lt;&gt;PREVISTO",'Estruturante Móvel'!$G:$G,HX$4,'Estruturante Móvel'!$L:$L,'CRONOGRAMA_CONST+MIGRACAO'!HN$7))</f>
        <v>0</v>
      </c>
      <c r="HZ47" s="139">
        <f>(COUNTIFS('Estruturante Móvel'!$M:$M,$B47,'Estruturante Móvel'!$AM:$AM,HZ$4))-(COUNTIFS('Estruturante Móvel'!$M:$M,$B47,'Estruturante Móvel'!$AM:$AM,HZ$4,'Estruturante Móvel'!$AQ:$AQ,"REPARO FO"))</f>
        <v>0</v>
      </c>
      <c r="IA47" s="140">
        <f>(COUNTIFS('Estruturante Móvel'!$M:$M,$B46,'Estruturante Móvel'!$C:$C,"&lt;&gt;PREVISTO",'Estruturante Móvel'!$G:$G,HZ$4,'Estruturante Móvel'!$L:$L,'CRONOGRAMA_CONST+MIGRACAO'!HP$7))</f>
        <v>0</v>
      </c>
      <c r="IB47" s="139">
        <f>(COUNTIFS('Estruturante Móvel'!$M:$M,$B47,'Estruturante Móvel'!$AM:$AM,IB$4))-(COUNTIFS('Estruturante Móvel'!$M:$M,$B47,'Estruturante Móvel'!$AM:$AM,IB$4,'Estruturante Móvel'!$AQ:$AQ,"REPARO FO"))</f>
        <v>0</v>
      </c>
      <c r="IC47" s="140">
        <f>(COUNTIFS('Estruturante Móvel'!$M:$M,$B46,'Estruturante Móvel'!$C:$C,"&lt;&gt;PREVISTO",'Estruturante Móvel'!$G:$G,IB$4,'Estruturante Móvel'!$L:$L,'CRONOGRAMA_CONST+MIGRACAO'!HR$7))</f>
        <v>0</v>
      </c>
      <c r="ID47" s="139">
        <f>(COUNTIFS('Estruturante Móvel'!$M:$M,$B47,'Estruturante Móvel'!$AM:$AM,ID$4))-(COUNTIFS('Estruturante Móvel'!$M:$M,$B47,'Estruturante Móvel'!$AM:$AM,ID$4,'Estruturante Móvel'!$AQ:$AQ,"REPARO FO"))</f>
        <v>0</v>
      </c>
      <c r="IE47" s="140">
        <f>(COUNTIFS('Estruturante Móvel'!$M:$M,$B46,'Estruturante Móvel'!$C:$C,"&lt;&gt;PREVISTO",'Estruturante Móvel'!$G:$G,ID$4,'Estruturante Móvel'!$L:$L,'CRONOGRAMA_CONST+MIGRACAO'!HT$7))</f>
        <v>0</v>
      </c>
      <c r="IF47" s="139">
        <f>(COUNTIFS('Estruturante Móvel'!$M:$M,$B47,'Estruturante Móvel'!$AM:$AM,IF$4))-(COUNTIFS('Estruturante Móvel'!$M:$M,$B47,'Estruturante Móvel'!$AM:$AM,IF$4,'Estruturante Móvel'!$AQ:$AQ,"REPARO FO"))</f>
        <v>0</v>
      </c>
      <c r="IG47" s="140">
        <f>(COUNTIFS('Estruturante Móvel'!$M:$M,$B46,'Estruturante Móvel'!$C:$C,"&lt;&gt;PREVISTO",'Estruturante Móvel'!$G:$G,IF$4,'Estruturante Móvel'!$L:$L,'CRONOGRAMA_CONST+MIGRACAO'!HV$7))</f>
        <v>0</v>
      </c>
      <c r="IH47" s="139">
        <f>(COUNTIFS('Estruturante Móvel'!$M:$M,$B47,'Estruturante Móvel'!$AM:$AM,IH$4))-(COUNTIFS('Estruturante Móvel'!$M:$M,$B47,'Estruturante Móvel'!$AM:$AM,IH$4,'Estruturante Móvel'!$AQ:$AQ,"REPARO FO"))</f>
        <v>0</v>
      </c>
      <c r="II47" s="140">
        <f>(COUNTIFS('Estruturante Móvel'!$M:$M,$B46,'Estruturante Móvel'!$C:$C,"&lt;&gt;PREVISTO",'Estruturante Móvel'!$G:$G,IH$4,'Estruturante Móvel'!$L:$L,'CRONOGRAMA_CONST+MIGRACAO'!HX$7))</f>
        <v>0</v>
      </c>
      <c r="IJ47" s="139">
        <f>(COUNTIFS('Estruturante Móvel'!$M:$M,$B47,'Estruturante Móvel'!$AM:$AM,IJ$4))-(COUNTIFS('Estruturante Móvel'!$M:$M,$B47,'Estruturante Móvel'!$AM:$AM,IJ$4,'Estruturante Móvel'!$AQ:$AQ,"REPARO FO"))</f>
        <v>0</v>
      </c>
      <c r="IK47" s="140">
        <f>(COUNTIFS('Estruturante Móvel'!$M:$M,$B46,'Estruturante Móvel'!$C:$C,"&lt;&gt;PREVISTO",'Estruturante Móvel'!$G:$G,IJ$4,'Estruturante Móvel'!$L:$L,'CRONOGRAMA_CONST+MIGRACAO'!HZ$7))</f>
        <v>0</v>
      </c>
      <c r="IL47" s="139">
        <f>(COUNTIFS('Estruturante Móvel'!$M:$M,$B47,'Estruturante Móvel'!$AM:$AM,IL$4))-(COUNTIFS('Estruturante Móvel'!$M:$M,$B47,'Estruturante Móvel'!$AM:$AM,IL$4,'Estruturante Móvel'!$AQ:$AQ,"REPARO FO"))</f>
        <v>0</v>
      </c>
      <c r="IM47" s="140">
        <f>(COUNTIFS('Estruturante Móvel'!$M:$M,$B46,'Estruturante Móvel'!$C:$C,"&lt;&gt;PREVISTO",'Estruturante Móvel'!$G:$G,IL$4,'Estruturante Móvel'!$L:$L,'CRONOGRAMA_CONST+MIGRACAO'!IB$7))</f>
        <v>0</v>
      </c>
      <c r="IN47" s="139">
        <f>(COUNTIFS('Estruturante Móvel'!$M:$M,$B47,'Estruturante Móvel'!$AM:$AM,IN$4))-(COUNTIFS('Estruturante Móvel'!$M:$M,$B47,'Estruturante Móvel'!$AM:$AM,IN$4,'Estruturante Móvel'!$AQ:$AQ,"REPARO FO"))</f>
        <v>0</v>
      </c>
      <c r="IO47" s="140">
        <f>(COUNTIFS('Estruturante Móvel'!$M:$M,$B46,'Estruturante Móvel'!$C:$C,"&lt;&gt;PREVISTO",'Estruturante Móvel'!$G:$G,IN$4,'Estruturante Móvel'!$L:$L,'CRONOGRAMA_CONST+MIGRACAO'!ID$7))</f>
        <v>0</v>
      </c>
      <c r="IP47" s="139">
        <f>(COUNTIFS('Estruturante Móvel'!$M:$M,$B47,'Estruturante Móvel'!$AM:$AM,IP$4))-(COUNTIFS('Estruturante Móvel'!$M:$M,$B47,'Estruturante Móvel'!$AM:$AM,IP$4,'Estruturante Móvel'!$AQ:$AQ,"REPARO FO"))</f>
        <v>0</v>
      </c>
      <c r="IQ47" s="140">
        <f>(COUNTIFS('Estruturante Móvel'!$M:$M,$B46,'Estruturante Móvel'!$C:$C,"&lt;&gt;PREVISTO",'Estruturante Móvel'!$G:$G,IP$4,'Estruturante Móvel'!$L:$L,'CRONOGRAMA_CONST+MIGRACAO'!IF$7))</f>
        <v>0</v>
      </c>
      <c r="IR47" s="139">
        <f>(COUNTIFS('Estruturante Móvel'!$M:$M,$B47,'Estruturante Móvel'!$AM:$AM,IR$4))-(COUNTIFS('Estruturante Móvel'!$M:$M,$B47,'Estruturante Móvel'!$AM:$AM,IR$4,'Estruturante Móvel'!$AQ:$AQ,"REPARO FO"))</f>
        <v>0</v>
      </c>
      <c r="IS47" s="140">
        <f>(COUNTIFS('Estruturante Móvel'!$M:$M,$B46,'Estruturante Móvel'!$C:$C,"&lt;&gt;PREVISTO",'Estruturante Móvel'!$G:$G,IR$4,'Estruturante Móvel'!$L:$L,'CRONOGRAMA_CONST+MIGRACAO'!IH$7))</f>
        <v>0</v>
      </c>
      <c r="IT47" s="139">
        <f>(COUNTIFS('Estruturante Móvel'!$M:$M,$B47,'Estruturante Móvel'!$AM:$AM,IT$4))-(COUNTIFS('Estruturante Móvel'!$M:$M,$B47,'Estruturante Móvel'!$AM:$AM,IT$4,'Estruturante Móvel'!$AQ:$AQ,"REPARO FO"))</f>
        <v>0</v>
      </c>
      <c r="IU47" s="140">
        <f>(COUNTIFS('Estruturante Móvel'!$M:$M,$B46,'Estruturante Móvel'!$C:$C,"&lt;&gt;PREVISTO",'Estruturante Móvel'!$G:$G,IT$4,'Estruturante Móvel'!$L:$L,'CRONOGRAMA_CONST+MIGRACAO'!IJ$7))</f>
        <v>0</v>
      </c>
      <c r="IV47" s="139">
        <f>(COUNTIFS('Estruturante Móvel'!$M:$M,$B47,'Estruturante Móvel'!$AM:$AM,IV$4))-(COUNTIFS('Estruturante Móvel'!$M:$M,$B47,'Estruturante Móvel'!$AM:$AM,IV$4,'Estruturante Móvel'!$AQ:$AQ,"REPARO FO"))</f>
        <v>0</v>
      </c>
      <c r="IW47" s="140">
        <f>(COUNTIFS('Estruturante Móvel'!$M:$M,$B46,'Estruturante Móvel'!$C:$C,"&lt;&gt;PREVISTO",'Estruturante Móvel'!$G:$G,IV$4,'Estruturante Móvel'!$L:$L,'CRONOGRAMA_CONST+MIGRACAO'!IL$7))</f>
        <v>0</v>
      </c>
      <c r="IX47" s="139">
        <f>(COUNTIFS('Estruturante Móvel'!$M:$M,$B47,'Estruturante Móvel'!$AM:$AM,IX$4))-(COUNTIFS('Estruturante Móvel'!$M:$M,$B47,'Estruturante Móvel'!$AM:$AM,IX$4,'Estruturante Móvel'!$AQ:$AQ,"REPARO FO"))</f>
        <v>0</v>
      </c>
      <c r="IY47" s="140">
        <f>(COUNTIFS('Estruturante Móvel'!$M:$M,$B46,'Estruturante Móvel'!$C:$C,"&lt;&gt;PREVISTO",'Estruturante Móvel'!$G:$G,IX$4,'Estruturante Móvel'!$L:$L,'CRONOGRAMA_CONST+MIGRACAO'!IN$7))</f>
        <v>0</v>
      </c>
      <c r="IZ47" s="139">
        <f>(COUNTIFS('Estruturante Móvel'!$M:$M,$B47,'Estruturante Móvel'!$AM:$AM,IZ$4))-(COUNTIFS('Estruturante Móvel'!$M:$M,$B47,'Estruturante Móvel'!$AM:$AM,IZ$4,'Estruturante Móvel'!$AQ:$AQ,"REPARO FO"))</f>
        <v>0</v>
      </c>
      <c r="JA47" s="140">
        <f>(COUNTIFS('Estruturante Móvel'!$M:$M,$B46,'Estruturante Móvel'!$C:$C,"&lt;&gt;PREVISTO",'Estruturante Móvel'!$G:$G,IZ$4,'Estruturante Móvel'!$L:$L,'CRONOGRAMA_CONST+MIGRACAO'!IP$7))</f>
        <v>0</v>
      </c>
      <c r="JB47" s="139">
        <f>(COUNTIFS('Estruturante Móvel'!$M:$M,$B47,'Estruturante Móvel'!$AM:$AM,JB$4))-(COUNTIFS('Estruturante Móvel'!$M:$M,$B47,'Estruturante Móvel'!$AM:$AM,JB$4,'Estruturante Móvel'!$AQ:$AQ,"REPARO FO"))</f>
        <v>0</v>
      </c>
      <c r="JC47" s="140">
        <f>(COUNTIFS('Estruturante Móvel'!$M:$M,$B46,'Estruturante Móvel'!$C:$C,"&lt;&gt;PREVISTO",'Estruturante Móvel'!$G:$G,JB$4,'Estruturante Móvel'!$L:$L,'CRONOGRAMA_CONST+MIGRACAO'!IR$7))</f>
        <v>0</v>
      </c>
      <c r="JD47" s="139">
        <f>(COUNTIFS('Estruturante Móvel'!$M:$M,$B47,'Estruturante Móvel'!$AM:$AM,JD$4))-(COUNTIFS('Estruturante Móvel'!$M:$M,$B47,'Estruturante Móvel'!$AM:$AM,JD$4,'Estruturante Móvel'!$AQ:$AQ,"REPARO FO"))</f>
        <v>0</v>
      </c>
      <c r="JE47" s="140">
        <f>(COUNTIFS('Estruturante Móvel'!$M:$M,$B46,'Estruturante Móvel'!$C:$C,"&lt;&gt;PREVISTO",'Estruturante Móvel'!$G:$G,JD$4,'Estruturante Móvel'!$L:$L,'CRONOGRAMA_CONST+MIGRACAO'!IT$7))</f>
        <v>0</v>
      </c>
      <c r="JF47" s="139">
        <f>(COUNTIFS('Estruturante Móvel'!$M:$M,$B47,'Estruturante Móvel'!$AM:$AM,JF$4))-(COUNTIFS('Estruturante Móvel'!$M:$M,$B47,'Estruturante Móvel'!$AM:$AM,JF$4,'Estruturante Móvel'!$AQ:$AQ,"REPARO FO"))</f>
        <v>0</v>
      </c>
      <c r="JG47" s="140">
        <f>(COUNTIFS('Estruturante Móvel'!$M:$M,$B46,'Estruturante Móvel'!$C:$C,"&lt;&gt;PREVISTO",'Estruturante Móvel'!$G:$G,JF$4,'Estruturante Móvel'!$L:$L,'CRONOGRAMA_CONST+MIGRACAO'!IV$7))</f>
        <v>0</v>
      </c>
      <c r="JH47" s="139">
        <f>(COUNTIFS('Estruturante Móvel'!$M:$M,$B47,'Estruturante Móvel'!$AM:$AM,JH$4))-(COUNTIFS('Estruturante Móvel'!$M:$M,$B47,'Estruturante Móvel'!$AM:$AM,JH$4,'Estruturante Móvel'!$AQ:$AQ,"REPARO FO"))</f>
        <v>0</v>
      </c>
      <c r="JI47" s="140">
        <f>(COUNTIFS('Estruturante Móvel'!$M:$M,$B46,'Estruturante Móvel'!$C:$C,"&lt;&gt;PREVISTO",'Estruturante Móvel'!$G:$G,JH$4,'Estruturante Móvel'!$L:$L,'CRONOGRAMA_CONST+MIGRACAO'!IX$7))</f>
        <v>0</v>
      </c>
      <c r="JJ47" s="139">
        <f>(COUNTIFS('Estruturante Móvel'!$M:$M,$B47,'Estruturante Móvel'!$AM:$AM,JJ$4))-(COUNTIFS('Estruturante Móvel'!$M:$M,$B47,'Estruturante Móvel'!$AM:$AM,JJ$4,'Estruturante Móvel'!$AQ:$AQ,"REPARO FO"))</f>
        <v>0</v>
      </c>
      <c r="JK47" s="140">
        <f>(COUNTIFS('Estruturante Móvel'!$M:$M,$B46,'Estruturante Móvel'!$C:$C,"&lt;&gt;PREVISTO",'Estruturante Móvel'!$G:$G,JJ$4,'Estruturante Móvel'!$L:$L,'CRONOGRAMA_CONST+MIGRACAO'!IZ$7))</f>
        <v>0</v>
      </c>
      <c r="JL47" s="139">
        <f>(COUNTIFS('Estruturante Móvel'!$M:$M,$B47,'Estruturante Móvel'!$AM:$AM,JL$4))-(COUNTIFS('Estruturante Móvel'!$M:$M,$B47,'Estruturante Móvel'!$AM:$AM,JL$4,'Estruturante Móvel'!$AQ:$AQ,"REPARO FO"))</f>
        <v>0</v>
      </c>
      <c r="JM47" s="140">
        <f>(COUNTIFS('Estruturante Móvel'!$M:$M,$B46,'Estruturante Móvel'!$C:$C,"&lt;&gt;PREVISTO",'Estruturante Móvel'!$G:$G,JL$4,'Estruturante Móvel'!$L:$L,'CRONOGRAMA_CONST+MIGRACAO'!JB$7))</f>
        <v>0</v>
      </c>
      <c r="JN47" s="139">
        <f>(COUNTIFS('Estruturante Móvel'!$M:$M,$B47,'Estruturante Móvel'!$AM:$AM,JN$4))-(COUNTIFS('Estruturante Móvel'!$M:$M,$B47,'Estruturante Móvel'!$AM:$AM,JN$4,'Estruturante Móvel'!$AQ:$AQ,"REPARO FO"))</f>
        <v>0</v>
      </c>
      <c r="JO47" s="140">
        <f>(COUNTIFS('Estruturante Móvel'!$M:$M,$B46,'Estruturante Móvel'!$C:$C,"&lt;&gt;PREVISTO",'Estruturante Móvel'!$G:$G,JN$4,'Estruturante Móvel'!$L:$L,'CRONOGRAMA_CONST+MIGRACAO'!JD$7))</f>
        <v>0</v>
      </c>
      <c r="JP47" s="139">
        <f>(COUNTIFS('Estruturante Móvel'!$M:$M,$B47,'Estruturante Móvel'!$AM:$AM,JP$4))-(COUNTIFS('Estruturante Móvel'!$M:$M,$B47,'Estruturante Móvel'!$AM:$AM,JP$4,'Estruturante Móvel'!$AQ:$AQ,"REPARO FO"))</f>
        <v>0</v>
      </c>
      <c r="JQ47" s="140">
        <f>(COUNTIFS('Estruturante Móvel'!$M:$M,$B46,'Estruturante Móvel'!$C:$C,"&lt;&gt;PREVISTO",'Estruturante Móvel'!$G:$G,JP$4,'Estruturante Móvel'!$L:$L,'CRONOGRAMA_CONST+MIGRACAO'!JF$7))</f>
        <v>0</v>
      </c>
      <c r="JR47" s="139">
        <f>(COUNTIFS('Estruturante Móvel'!$M:$M,$B47,'Estruturante Móvel'!$AM:$AM,JR$4))-(COUNTIFS('Estruturante Móvel'!$M:$M,$B47,'Estruturante Móvel'!$AM:$AM,JR$4,'Estruturante Móvel'!$AQ:$AQ,"REPARO FO"))</f>
        <v>0</v>
      </c>
      <c r="JS47" s="140">
        <f>(COUNTIFS('Estruturante Móvel'!$M:$M,$B46,'Estruturante Móvel'!$C:$C,"&lt;&gt;PREVISTO",'Estruturante Móvel'!$G:$G,JR$4,'Estruturante Móvel'!$L:$L,'CRONOGRAMA_CONST+MIGRACAO'!JH$7))</f>
        <v>0</v>
      </c>
      <c r="JT47" s="139">
        <f>(COUNTIFS('Estruturante Móvel'!$M:$M,$B47,'Estruturante Móvel'!$AM:$AM,JT$4))-(COUNTIFS('Estruturante Móvel'!$M:$M,$B47,'Estruturante Móvel'!$AM:$AM,JT$4,'Estruturante Móvel'!$AQ:$AQ,"REPARO FO"))</f>
        <v>0</v>
      </c>
      <c r="JU47" s="140">
        <f>(COUNTIFS('Estruturante Móvel'!$M:$M,$B46,'Estruturante Móvel'!$C:$C,"&lt;&gt;PREVISTO",'Estruturante Móvel'!$G:$G,JT$4,'Estruturante Móvel'!$L:$L,'CRONOGRAMA_CONST+MIGRACAO'!JJ$7))</f>
        <v>0</v>
      </c>
      <c r="JV47" s="139">
        <f>(COUNTIFS('Estruturante Móvel'!$M:$M,$B47,'Estruturante Móvel'!$AM:$AM,JV$4))-(COUNTIFS('Estruturante Móvel'!$M:$M,$B47,'Estruturante Móvel'!$AM:$AM,JV$4,'Estruturante Móvel'!$AQ:$AQ,"REPARO FO"))</f>
        <v>0</v>
      </c>
      <c r="JW47" s="140">
        <f>(COUNTIFS('Estruturante Móvel'!$M:$M,$B46,'Estruturante Móvel'!$C:$C,"&lt;&gt;PREVISTO",'Estruturante Móvel'!$G:$G,JV$4,'Estruturante Móvel'!$L:$L,'CRONOGRAMA_CONST+MIGRACAO'!JL$7))</f>
        <v>0</v>
      </c>
      <c r="JX47" s="139">
        <f>(COUNTIFS('Estruturante Móvel'!$M:$M,$B47,'Estruturante Móvel'!$AM:$AM,JX$4))-(COUNTIFS('Estruturante Móvel'!$M:$M,$B47,'Estruturante Móvel'!$AM:$AM,JX$4,'Estruturante Móvel'!$AQ:$AQ,"REPARO FO"))</f>
        <v>0</v>
      </c>
      <c r="JY47" s="140">
        <f>(COUNTIFS('Estruturante Móvel'!$M:$M,$B46,'Estruturante Móvel'!$C:$C,"&lt;&gt;PREVISTO",'Estruturante Móvel'!$G:$G,JX$4,'Estruturante Móvel'!$L:$L,'CRONOGRAMA_CONST+MIGRACAO'!JN$7))</f>
        <v>0</v>
      </c>
      <c r="JZ47" s="139">
        <f>(COUNTIFS('Estruturante Móvel'!$M:$M,$B47,'Estruturante Móvel'!$AM:$AM,JZ$4))-(COUNTIFS('Estruturante Móvel'!$M:$M,$B47,'Estruturante Móvel'!$AM:$AM,JZ$4,'Estruturante Móvel'!$AQ:$AQ,"REPARO FO"))</f>
        <v>0</v>
      </c>
      <c r="KA47" s="140">
        <f>(COUNTIFS('Estruturante Móvel'!$M:$M,$B46,'Estruturante Móvel'!$C:$C,"&lt;&gt;PREVISTO",'Estruturante Móvel'!$G:$G,JZ$4,'Estruturante Móvel'!$L:$L,'CRONOGRAMA_CONST+MIGRACAO'!JP$7))</f>
        <v>0</v>
      </c>
      <c r="KB47" s="139">
        <f>(COUNTIFS('Estruturante Móvel'!$M:$M,$B47,'Estruturante Móvel'!$AM:$AM,KB$4))-(COUNTIFS('Estruturante Móvel'!$M:$M,$B47,'Estruturante Móvel'!$AM:$AM,KB$4,'Estruturante Móvel'!$AQ:$AQ,"REPARO FO"))</f>
        <v>0</v>
      </c>
      <c r="KC47" s="140">
        <f>(COUNTIFS('Estruturante Móvel'!$M:$M,$B46,'Estruturante Móvel'!$C:$C,"&lt;&gt;PREVISTO",'Estruturante Móvel'!$G:$G,KB$4,'Estruturante Móvel'!$L:$L,'CRONOGRAMA_CONST+MIGRACAO'!JR$7))</f>
        <v>0</v>
      </c>
      <c r="KD47" s="139">
        <f>(COUNTIFS('Estruturante Móvel'!$M:$M,$B47,'Estruturante Móvel'!$AM:$AM,KD$4))-(COUNTIFS('Estruturante Móvel'!$M:$M,$B47,'Estruturante Móvel'!$AM:$AM,KD$4,'Estruturante Móvel'!$AQ:$AQ,"REPARO FO"))</f>
        <v>0</v>
      </c>
      <c r="KE47" s="140">
        <f>(COUNTIFS('Estruturante Móvel'!$M:$M,$B46,'Estruturante Móvel'!$C:$C,"&lt;&gt;PREVISTO",'Estruturante Móvel'!$G:$G,KD$4,'Estruturante Móvel'!$L:$L,'CRONOGRAMA_CONST+MIGRACAO'!JT$7))</f>
        <v>0</v>
      </c>
      <c r="KF47" s="139">
        <f>(COUNTIFS('Estruturante Móvel'!$M:$M,$B47,'Estruturante Móvel'!$AM:$AM,KF$4))-(COUNTIFS('Estruturante Móvel'!$M:$M,$B47,'Estruturante Móvel'!$AM:$AM,KF$4,'Estruturante Móvel'!$AQ:$AQ,"REPARO FO"))</f>
        <v>0</v>
      </c>
      <c r="KG47" s="140">
        <f>(COUNTIFS('Estruturante Móvel'!$M:$M,$B46,'Estruturante Móvel'!$C:$C,"&lt;&gt;PREVISTO",'Estruturante Móvel'!$G:$G,KF$4,'Estruturante Móvel'!$L:$L,'CRONOGRAMA_CONST+MIGRACAO'!JV$7))</f>
        <v>0</v>
      </c>
      <c r="KH47" s="139">
        <f>(COUNTIFS('Estruturante Móvel'!$M:$M,$B47,'Estruturante Móvel'!$AM:$AM,KH$4))-(COUNTIFS('Estruturante Móvel'!$M:$M,$B47,'Estruturante Móvel'!$AM:$AM,KH$4,'Estruturante Móvel'!$AQ:$AQ,"REPARO FO"))</f>
        <v>0</v>
      </c>
      <c r="KI47" s="140">
        <f>(COUNTIFS('Estruturante Móvel'!$M:$M,$B46,'Estruturante Móvel'!$C:$C,"&lt;&gt;PREVISTO",'Estruturante Móvel'!$G:$G,KH$4,'Estruturante Móvel'!$L:$L,'CRONOGRAMA_CONST+MIGRACAO'!JX$7))</f>
        <v>0</v>
      </c>
      <c r="KJ47" s="139">
        <f>(COUNTIFS('Estruturante Móvel'!$M:$M,$B47,'Estruturante Móvel'!$AM:$AM,KJ$4))-(COUNTIFS('Estruturante Móvel'!$M:$M,$B47,'Estruturante Móvel'!$AM:$AM,KJ$4,'Estruturante Móvel'!$AQ:$AQ,"REPARO FO"))</f>
        <v>0</v>
      </c>
      <c r="KK47" s="140">
        <f>(COUNTIFS('Estruturante Móvel'!$M:$M,$B46,'Estruturante Móvel'!$C:$C,"&lt;&gt;PREVISTO",'Estruturante Móvel'!$G:$G,KJ$4,'Estruturante Móvel'!$L:$L,'CRONOGRAMA_CONST+MIGRACAO'!JZ$7))</f>
        <v>0</v>
      </c>
      <c r="KL47" s="139">
        <f>(COUNTIFS('Estruturante Móvel'!$M:$M,$B47,'Estruturante Móvel'!$AM:$AM,KL$4))-(COUNTIFS('Estruturante Móvel'!$M:$M,$B47,'Estruturante Móvel'!$AM:$AM,KL$4,'Estruturante Móvel'!$AQ:$AQ,"REPARO FO"))</f>
        <v>0</v>
      </c>
      <c r="KM47" s="140">
        <f>(COUNTIFS('Estruturante Móvel'!$M:$M,$B46,'Estruturante Móvel'!$C:$C,"&lt;&gt;PREVISTO",'Estruturante Móvel'!$G:$G,KL$4,'Estruturante Móvel'!$L:$L,'CRONOGRAMA_CONST+MIGRACAO'!KB$7))</f>
        <v>0</v>
      </c>
      <c r="KN47" s="139">
        <f>(COUNTIFS('Estruturante Móvel'!$M:$M,$B47,'Estruturante Móvel'!$AM:$AM,KN$4))-(COUNTIFS('Estruturante Móvel'!$M:$M,$B47,'Estruturante Móvel'!$AM:$AM,KN$4,'Estruturante Móvel'!$AQ:$AQ,"REPARO FO"))</f>
        <v>0</v>
      </c>
      <c r="KO47" s="140">
        <f>(COUNTIFS('Estruturante Móvel'!$M:$M,$B46,'Estruturante Móvel'!$C:$C,"&lt;&gt;PREVISTO",'Estruturante Móvel'!$G:$G,KN$4,'Estruturante Móvel'!$L:$L,'CRONOGRAMA_CONST+MIGRACAO'!KD$7))</f>
        <v>0</v>
      </c>
      <c r="KP47" s="139">
        <f>(COUNTIFS('Estruturante Móvel'!$M:$M,$B47,'Estruturante Móvel'!$AM:$AM,KP$4))-(COUNTIFS('Estruturante Móvel'!$M:$M,$B47,'Estruturante Móvel'!$AM:$AM,KP$4,'Estruturante Móvel'!$AQ:$AQ,"REPARO FO"))</f>
        <v>0</v>
      </c>
      <c r="KQ47" s="140">
        <f>(COUNTIFS('Estruturante Móvel'!$M:$M,$B46,'Estruturante Móvel'!$C:$C,"&lt;&gt;PREVISTO",'Estruturante Móvel'!$G:$G,KP$4,'Estruturante Móvel'!$L:$L,'CRONOGRAMA_CONST+MIGRACAO'!KF$7))</f>
        <v>0</v>
      </c>
      <c r="KR47" s="139">
        <f>(COUNTIFS('Estruturante Móvel'!$M:$M,$B47,'Estruturante Móvel'!$AM:$AM,KR$4))-(COUNTIFS('Estruturante Móvel'!$M:$M,$B47,'Estruturante Móvel'!$AM:$AM,KR$4,'Estruturante Móvel'!$AQ:$AQ,"REPARO FO"))</f>
        <v>0</v>
      </c>
      <c r="KS47" s="140">
        <f>(COUNTIFS('Estruturante Móvel'!$M:$M,$B46,'Estruturante Móvel'!$C:$C,"&lt;&gt;PREVISTO",'Estruturante Móvel'!$G:$G,KR$4,'Estruturante Móvel'!$L:$L,'CRONOGRAMA_CONST+MIGRACAO'!KH$7))</f>
        <v>0</v>
      </c>
      <c r="KT47" s="139">
        <f>(COUNTIFS('Estruturante Móvel'!$M:$M,$B47,'Estruturante Móvel'!$AM:$AM,KT$4))-(COUNTIFS('Estruturante Móvel'!$M:$M,$B47,'Estruturante Móvel'!$AM:$AM,KT$4,'Estruturante Móvel'!$AQ:$AQ,"REPARO FO"))</f>
        <v>0</v>
      </c>
      <c r="KU47" s="140">
        <f>(COUNTIFS('Estruturante Móvel'!$M:$M,$B46,'Estruturante Móvel'!$C:$C,"&lt;&gt;PREVISTO",'Estruturante Móvel'!$G:$G,KT$4,'Estruturante Móvel'!$L:$L,'CRONOGRAMA_CONST+MIGRACAO'!KJ$7))</f>
        <v>0</v>
      </c>
      <c r="KV47" s="139">
        <f>(COUNTIFS('Estruturante Móvel'!$M:$M,$B47,'Estruturante Móvel'!$AM:$AM,KV$4))-(COUNTIFS('Estruturante Móvel'!$M:$M,$B47,'Estruturante Móvel'!$AM:$AM,KV$4,'Estruturante Móvel'!$AQ:$AQ,"REPARO FO"))</f>
        <v>0</v>
      </c>
      <c r="KW47" s="140">
        <f>(COUNTIFS('Estruturante Móvel'!$M:$M,$B46,'Estruturante Móvel'!$C:$C,"&lt;&gt;PREVISTO",'Estruturante Móvel'!$G:$G,KV$4,'Estruturante Móvel'!$L:$L,'CRONOGRAMA_CONST+MIGRACAO'!KL$7))</f>
        <v>0</v>
      </c>
      <c r="KX47" s="139">
        <f>(COUNTIFS('Estruturante Móvel'!$M:$M,$B47,'Estruturante Móvel'!$AM:$AM,KX$4))-(COUNTIFS('Estruturante Móvel'!$M:$M,$B47,'Estruturante Móvel'!$AM:$AM,KX$4,'Estruturante Móvel'!$AQ:$AQ,"REPARO FO"))</f>
        <v>0</v>
      </c>
      <c r="KY47" s="140">
        <f>(COUNTIFS('Estruturante Móvel'!$M:$M,$B46,'Estruturante Móvel'!$C:$C,"&lt;&gt;PREVISTO",'Estruturante Móvel'!$G:$G,KX$4,'Estruturante Móvel'!$L:$L,'CRONOGRAMA_CONST+MIGRACAO'!KN$7))</f>
        <v>0</v>
      </c>
      <c r="KZ47" s="139">
        <f>(COUNTIFS('Estruturante Móvel'!$M:$M,$B47,'Estruturante Móvel'!$AM:$AM,KZ$4))-(COUNTIFS('Estruturante Móvel'!$M:$M,$B47,'Estruturante Móvel'!$AM:$AM,KZ$4,'Estruturante Móvel'!$AQ:$AQ,"REPARO FO"))</f>
        <v>0</v>
      </c>
      <c r="LA47" s="140">
        <f>(COUNTIFS('Estruturante Móvel'!$M:$M,$B46,'Estruturante Móvel'!$C:$C,"&lt;&gt;PREVISTO",'Estruturante Móvel'!$G:$G,KZ$4,'Estruturante Móvel'!$L:$L,'CRONOGRAMA_CONST+MIGRACAO'!KP$7))</f>
        <v>0</v>
      </c>
      <c r="LB47" s="139">
        <f>(COUNTIFS('Estruturante Móvel'!$M:$M,$B47,'Estruturante Móvel'!$AM:$AM,LB$4))-(COUNTIFS('Estruturante Móvel'!$M:$M,$B47,'Estruturante Móvel'!$AM:$AM,LB$4,'Estruturante Móvel'!$AQ:$AQ,"REPARO FO"))</f>
        <v>0</v>
      </c>
      <c r="LC47" s="140">
        <f>(COUNTIFS('Estruturante Móvel'!$M:$M,$B46,'Estruturante Móvel'!$C:$C,"&lt;&gt;PREVISTO",'Estruturante Móvel'!$G:$G,LB$4,'Estruturante Móvel'!$L:$L,'CRONOGRAMA_CONST+MIGRACAO'!KR$7))</f>
        <v>0</v>
      </c>
      <c r="LD47" s="139">
        <f>(COUNTIFS('Estruturante Móvel'!$M:$M,$B47,'Estruturante Móvel'!$AM:$AM,LD$4))-(COUNTIFS('Estruturante Móvel'!$M:$M,$B47,'Estruturante Móvel'!$AM:$AM,LD$4,'Estruturante Móvel'!$AQ:$AQ,"REPARO FO"))</f>
        <v>0</v>
      </c>
      <c r="LE47" s="140">
        <f>(COUNTIFS('Estruturante Móvel'!$M:$M,$B46,'Estruturante Móvel'!$C:$C,"&lt;&gt;PREVISTO",'Estruturante Móvel'!$G:$G,LD$4,'Estruturante Móvel'!$L:$L,'CRONOGRAMA_CONST+MIGRACAO'!KT$7))</f>
        <v>0</v>
      </c>
      <c r="LF47" s="139">
        <f>(COUNTIFS('Estruturante Móvel'!$M:$M,$B47,'Estruturante Móvel'!$AM:$AM,LF$4))-(COUNTIFS('Estruturante Móvel'!$M:$M,$B47,'Estruturante Móvel'!$AM:$AM,LF$4,'Estruturante Móvel'!$AQ:$AQ,"REPARO FO"))</f>
        <v>0</v>
      </c>
      <c r="LG47" s="140">
        <f>(COUNTIFS('Estruturante Móvel'!$M:$M,$B46,'Estruturante Móvel'!$C:$C,"&lt;&gt;PREVISTO",'Estruturante Móvel'!$G:$G,LF$4,'Estruturante Móvel'!$L:$L,'CRONOGRAMA_CONST+MIGRACAO'!KV$7))</f>
        <v>0</v>
      </c>
      <c r="LH47" s="139">
        <f>(COUNTIFS('Estruturante Móvel'!$M:$M,$B47,'Estruturante Móvel'!$AM:$AM,LH$4))-(COUNTIFS('Estruturante Móvel'!$M:$M,$B47,'Estruturante Móvel'!$AM:$AM,LH$4,'Estruturante Móvel'!$AQ:$AQ,"REPARO FO"))</f>
        <v>0</v>
      </c>
      <c r="LI47" s="140">
        <f>(COUNTIFS('Estruturante Móvel'!$M:$M,$B46,'Estruturante Móvel'!$C:$C,"&lt;&gt;PREVISTO",'Estruturante Móvel'!$G:$G,LH$4,'Estruturante Móvel'!$L:$L,'CRONOGRAMA_CONST+MIGRACAO'!KX$7))</f>
        <v>0</v>
      </c>
      <c r="LJ47" s="139">
        <f>(COUNTIFS('Estruturante Móvel'!$M:$M,$B47,'Estruturante Móvel'!$AM:$AM,LJ$4))-(COUNTIFS('Estruturante Móvel'!$M:$M,$B47,'Estruturante Móvel'!$AM:$AM,LJ$4,'Estruturante Móvel'!$AQ:$AQ,"REPARO FO"))</f>
        <v>0</v>
      </c>
      <c r="LK47" s="140">
        <f>(COUNTIFS('Estruturante Móvel'!$M:$M,$B46,'Estruturante Móvel'!$C:$C,"&lt;&gt;PREVISTO",'Estruturante Móvel'!$G:$G,LJ$4,'Estruturante Móvel'!$L:$L,'CRONOGRAMA_CONST+MIGRACAO'!KZ$7))</f>
        <v>0</v>
      </c>
      <c r="LL47" s="139">
        <f>(COUNTIFS('Estruturante Móvel'!$M:$M,$B47,'Estruturante Móvel'!$AM:$AM,LL$4))-(COUNTIFS('Estruturante Móvel'!$M:$M,$B47,'Estruturante Móvel'!$AM:$AM,LL$4,'Estruturante Móvel'!$AQ:$AQ,"REPARO FO"))</f>
        <v>0</v>
      </c>
      <c r="LM47" s="140">
        <f>(COUNTIFS('Estruturante Móvel'!$M:$M,$B46,'Estruturante Móvel'!$C:$C,"&lt;&gt;PREVISTO",'Estruturante Móvel'!$G:$G,LL$4,'Estruturante Móvel'!$L:$L,'CRONOGRAMA_CONST+MIGRACAO'!LB$7))</f>
        <v>0</v>
      </c>
      <c r="LN47" s="139">
        <f>(COUNTIFS('Estruturante Móvel'!$M:$M,$B47,'Estruturante Móvel'!$AM:$AM,LN$4))-(COUNTIFS('Estruturante Móvel'!$M:$M,$B47,'Estruturante Móvel'!$AM:$AM,LN$4,'Estruturante Móvel'!$AQ:$AQ,"REPARO FO"))</f>
        <v>0</v>
      </c>
      <c r="LO47" s="140">
        <f>(COUNTIFS('Estruturante Móvel'!$M:$M,$B46,'Estruturante Móvel'!$C:$C,"&lt;&gt;PREVISTO",'Estruturante Móvel'!$G:$G,LN$4,'Estruturante Móvel'!$L:$L,'CRONOGRAMA_CONST+MIGRACAO'!LD$7))</f>
        <v>0</v>
      </c>
      <c r="LP47" s="139">
        <f>(COUNTIFS('Estruturante Móvel'!$M:$M,$B47,'Estruturante Móvel'!$AM:$AM,LP$4))-(COUNTIFS('Estruturante Móvel'!$M:$M,$B47,'Estruturante Móvel'!$AM:$AM,LP$4,'Estruturante Móvel'!$AQ:$AQ,"REPARO FO"))</f>
        <v>0</v>
      </c>
      <c r="LQ47" s="140">
        <f>(COUNTIFS('Estruturante Móvel'!$M:$M,$B46,'Estruturante Móvel'!$C:$C,"&lt;&gt;PREVISTO",'Estruturante Móvel'!$G:$G,LP$4,'Estruturante Móvel'!$L:$L,'CRONOGRAMA_CONST+MIGRACAO'!LF$7))</f>
        <v>0</v>
      </c>
      <c r="LR47" s="139">
        <f>(COUNTIFS('Estruturante Móvel'!$M:$M,$B47,'Estruturante Móvel'!$AM:$AM,LR$4))-(COUNTIFS('Estruturante Móvel'!$M:$M,$B47,'Estruturante Móvel'!$AM:$AM,LR$4,'Estruturante Móvel'!$AQ:$AQ,"REPARO FO"))</f>
        <v>0</v>
      </c>
      <c r="LS47" s="140">
        <f>(COUNTIFS('Estruturante Móvel'!$M:$M,$B46,'Estruturante Móvel'!$C:$C,"&lt;&gt;PREVISTO",'Estruturante Móvel'!$G:$G,LR$4,'Estruturante Móvel'!$L:$L,'CRONOGRAMA_CONST+MIGRACAO'!LH$7))</f>
        <v>0</v>
      </c>
      <c r="LT47" s="139">
        <f>(COUNTIFS('Estruturante Móvel'!$M:$M,$B47,'Estruturante Móvel'!$AM:$AM,LT$4))-(COUNTIFS('Estruturante Móvel'!$M:$M,$B47,'Estruturante Móvel'!$AM:$AM,LT$4,'Estruturante Móvel'!$AQ:$AQ,"REPARO FO"))</f>
        <v>0</v>
      </c>
      <c r="LU47" s="140">
        <f>(COUNTIFS('Estruturante Móvel'!$M:$M,$B46,'Estruturante Móvel'!$C:$C,"&lt;&gt;PREVISTO",'Estruturante Móvel'!$G:$G,LT$4,'Estruturante Móvel'!$L:$L,'CRONOGRAMA_CONST+MIGRACAO'!LJ$7))</f>
        <v>0</v>
      </c>
      <c r="LV47" s="139">
        <f>(COUNTIFS('Estruturante Móvel'!$M:$M,$B47,'Estruturante Móvel'!$AM:$AM,LV$4))-(COUNTIFS('Estruturante Móvel'!$M:$M,$B47,'Estruturante Móvel'!$AM:$AM,LV$4,'Estruturante Móvel'!$AQ:$AQ,"REPARO FO"))</f>
        <v>0</v>
      </c>
      <c r="LW47" s="140">
        <f>(COUNTIFS('Estruturante Móvel'!$M:$M,$B46,'Estruturante Móvel'!$C:$C,"&lt;&gt;PREVISTO",'Estruturante Móvel'!$G:$G,LV$4,'Estruturante Móvel'!$L:$L,'CRONOGRAMA_CONST+MIGRACAO'!LL$7))</f>
        <v>0</v>
      </c>
      <c r="LX47" s="139">
        <f>(COUNTIFS('Estruturante Móvel'!$M:$M,$B47,'Estruturante Móvel'!$AM:$AM,LX$4))-(COUNTIFS('Estruturante Móvel'!$M:$M,$B47,'Estruturante Móvel'!$AM:$AM,LX$4,'Estruturante Móvel'!$AQ:$AQ,"REPARO FO"))</f>
        <v>0</v>
      </c>
      <c r="LY47" s="140">
        <f>(COUNTIFS('Estruturante Móvel'!$M:$M,$B46,'Estruturante Móvel'!$C:$C,"&lt;&gt;PREVISTO",'Estruturante Móvel'!$G:$G,LX$4,'Estruturante Móvel'!$L:$L,'CRONOGRAMA_CONST+MIGRACAO'!LN$7))</f>
        <v>0</v>
      </c>
      <c r="LZ47" s="139">
        <f>(COUNTIFS('Estruturante Móvel'!$M:$M,$B47,'Estruturante Móvel'!$AM:$AM,LZ$4))-(COUNTIFS('Estruturante Móvel'!$M:$M,$B47,'Estruturante Móvel'!$AM:$AM,LZ$4,'Estruturante Móvel'!$AQ:$AQ,"REPARO FO"))</f>
        <v>0</v>
      </c>
      <c r="MA47" s="140">
        <f>(COUNTIFS('Estruturante Móvel'!$M:$M,$B46,'Estruturante Móvel'!$C:$C,"&lt;&gt;PREVISTO",'Estruturante Móvel'!$G:$G,LZ$4,'Estruturante Móvel'!$L:$L,'CRONOGRAMA_CONST+MIGRACAO'!LP$7))</f>
        <v>0</v>
      </c>
      <c r="MB47" s="139">
        <f>(COUNTIFS('Estruturante Móvel'!$M:$M,$B47,'Estruturante Móvel'!$AM:$AM,MB$4))-(COUNTIFS('Estruturante Móvel'!$M:$M,$B47,'Estruturante Móvel'!$AM:$AM,MB$4,'Estruturante Móvel'!$AQ:$AQ,"REPARO FO"))</f>
        <v>0</v>
      </c>
      <c r="MC47" s="140">
        <f>(COUNTIFS('Estruturante Móvel'!$M:$M,$B46,'Estruturante Móvel'!$C:$C,"&lt;&gt;PREVISTO",'Estruturante Móvel'!$G:$G,MB$4,'Estruturante Móvel'!$L:$L,'CRONOGRAMA_CONST+MIGRACAO'!LR$7))</f>
        <v>0</v>
      </c>
      <c r="MD47" s="139">
        <f>(COUNTIFS('Estruturante Móvel'!$M:$M,$B47,'Estruturante Móvel'!$AM:$AM,MD$4))-(COUNTIFS('Estruturante Móvel'!$M:$M,$B47,'Estruturante Móvel'!$AM:$AM,MD$4,'Estruturante Móvel'!$AQ:$AQ,"REPARO FO"))</f>
        <v>0</v>
      </c>
      <c r="ME47" s="140">
        <f>(COUNTIFS('Estruturante Móvel'!$M:$M,$B46,'Estruturante Móvel'!$C:$C,"&lt;&gt;PREVISTO",'Estruturante Móvel'!$G:$G,MD$4,'Estruturante Móvel'!$L:$L,'CRONOGRAMA_CONST+MIGRACAO'!LT$7))</f>
        <v>0</v>
      </c>
      <c r="MF47" s="139">
        <f>(COUNTIFS('Estruturante Móvel'!$M:$M,$B47,'Estruturante Móvel'!$AM:$AM,MF$4))-(COUNTIFS('Estruturante Móvel'!$M:$M,$B47,'Estruturante Móvel'!$AM:$AM,MF$4,'Estruturante Móvel'!$AQ:$AQ,"REPARO FO"))</f>
        <v>0</v>
      </c>
      <c r="MG47" s="140">
        <f>(COUNTIFS('Estruturante Móvel'!$M:$M,$B46,'Estruturante Móvel'!$C:$C,"&lt;&gt;PREVISTO",'Estruturante Móvel'!$G:$G,MF$4,'Estruturante Móvel'!$L:$L,'CRONOGRAMA_CONST+MIGRACAO'!LV$7))</f>
        <v>0</v>
      </c>
      <c r="MH47" s="139">
        <f>(COUNTIFS('Estruturante Móvel'!$M:$M,$B47,'Estruturante Móvel'!$AM:$AM,MH$4))-(COUNTIFS('Estruturante Móvel'!$M:$M,$B47,'Estruturante Móvel'!$AM:$AM,MH$4,'Estruturante Móvel'!$AQ:$AQ,"REPARO FO"))</f>
        <v>0</v>
      </c>
      <c r="MI47" s="140">
        <f>(COUNTIFS('Estruturante Móvel'!$M:$M,$B46,'Estruturante Móvel'!$C:$C,"&lt;&gt;PREVISTO",'Estruturante Móvel'!$G:$G,MH$4,'Estruturante Móvel'!$L:$L,'CRONOGRAMA_CONST+MIGRACAO'!LX$7))</f>
        <v>0</v>
      </c>
      <c r="MJ47" s="139">
        <f>(COUNTIFS('Estruturante Móvel'!$M:$M,$B47,'Estruturante Móvel'!$AM:$AM,MJ$4))-(COUNTIFS('Estruturante Móvel'!$M:$M,$B47,'Estruturante Móvel'!$AM:$AM,MJ$4,'Estruturante Móvel'!$AQ:$AQ,"REPARO FO"))</f>
        <v>0</v>
      </c>
      <c r="MK47" s="140">
        <f>(COUNTIFS('Estruturante Móvel'!$M:$M,$B46,'Estruturante Móvel'!$C:$C,"&lt;&gt;PREVISTO",'Estruturante Móvel'!$G:$G,MJ$4,'Estruturante Móvel'!$L:$L,'CRONOGRAMA_CONST+MIGRACAO'!LZ$7))</f>
        <v>0</v>
      </c>
      <c r="ML47" s="139">
        <f>(COUNTIFS('Estruturante Móvel'!$M:$M,$B47,'Estruturante Móvel'!$AM:$AM,ML$4))-(COUNTIFS('Estruturante Móvel'!$M:$M,$B47,'Estruturante Móvel'!$AM:$AM,ML$4,'Estruturante Móvel'!$AQ:$AQ,"REPARO FO"))</f>
        <v>0</v>
      </c>
      <c r="MM47" s="140">
        <f>(COUNTIFS('Estruturante Móvel'!$M:$M,$B46,'Estruturante Móvel'!$C:$C,"&lt;&gt;PREVISTO",'Estruturante Móvel'!$G:$G,ML$4,'Estruturante Móvel'!$L:$L,'CRONOGRAMA_CONST+MIGRACAO'!MB$7))</f>
        <v>0</v>
      </c>
      <c r="MN47" s="139">
        <f>(COUNTIFS('Estruturante Móvel'!$M:$M,$B47,'Estruturante Móvel'!$AM:$AM,MN$4))-(COUNTIFS('Estruturante Móvel'!$M:$M,$B47,'Estruturante Móvel'!$AM:$AM,MN$4,'Estruturante Móvel'!$AQ:$AQ,"REPARO FO"))</f>
        <v>0</v>
      </c>
      <c r="MO47" s="140">
        <f>(COUNTIFS('Estruturante Móvel'!$M:$M,$B46,'Estruturante Móvel'!$C:$C,"&lt;&gt;PREVISTO",'Estruturante Móvel'!$G:$G,MN$4,'Estruturante Móvel'!$L:$L,'CRONOGRAMA_CONST+MIGRACAO'!MD$7))</f>
        <v>0</v>
      </c>
      <c r="MP47" s="139">
        <f>(COUNTIFS('Estruturante Móvel'!$M:$M,$B47,'Estruturante Móvel'!$AM:$AM,MP$4))-(COUNTIFS('Estruturante Móvel'!$M:$M,$B47,'Estruturante Móvel'!$AM:$AM,MP$4,'Estruturante Móvel'!$AQ:$AQ,"REPARO FO"))</f>
        <v>0</v>
      </c>
      <c r="MQ47" s="140">
        <f>(COUNTIFS('Estruturante Móvel'!$M:$M,$B46,'Estruturante Móvel'!$C:$C,"&lt;&gt;PREVISTO",'Estruturante Móvel'!$G:$G,MP$4,'Estruturante Móvel'!$L:$L,'CRONOGRAMA_CONST+MIGRACAO'!MF$7))</f>
        <v>0</v>
      </c>
      <c r="MR47" s="139">
        <f>(COUNTIFS('Estruturante Móvel'!$M:$M,$B47,'Estruturante Móvel'!$AM:$AM,MR$4))-(COUNTIFS('Estruturante Móvel'!$M:$M,$B47,'Estruturante Móvel'!$AM:$AM,MR$4,'Estruturante Móvel'!$AQ:$AQ,"REPARO FO"))</f>
        <v>0</v>
      </c>
      <c r="MS47" s="140">
        <f>(COUNTIFS('Estruturante Móvel'!$M:$M,$B46,'Estruturante Móvel'!$C:$C,"&lt;&gt;PREVISTO",'Estruturante Móvel'!$G:$G,MR$4,'Estruturante Móvel'!$L:$L,'CRONOGRAMA_CONST+MIGRACAO'!MH$7))</f>
        <v>0</v>
      </c>
      <c r="MT47" s="139">
        <f>(COUNTIFS('Estruturante Móvel'!$M:$M,$B47,'Estruturante Móvel'!$AM:$AM,MT$4))-(COUNTIFS('Estruturante Móvel'!$M:$M,$B47,'Estruturante Móvel'!$AM:$AM,MT$4,'Estruturante Móvel'!$AQ:$AQ,"REPARO FO"))</f>
        <v>0</v>
      </c>
      <c r="MU47" s="140">
        <f>(COUNTIFS('Estruturante Móvel'!$M:$M,$B46,'Estruturante Móvel'!$C:$C,"&lt;&gt;PREVISTO",'Estruturante Móvel'!$G:$G,MT$4,'Estruturante Móvel'!$L:$L,'CRONOGRAMA_CONST+MIGRACAO'!MJ$7))</f>
        <v>0</v>
      </c>
      <c r="MV47" s="139">
        <f>(COUNTIFS('Estruturante Móvel'!$M:$M,$B47,'Estruturante Móvel'!$AM:$AM,MV$4))-(COUNTIFS('Estruturante Móvel'!$M:$M,$B47,'Estruturante Móvel'!$AM:$AM,MV$4,'Estruturante Móvel'!$AQ:$AQ,"REPARO FO"))</f>
        <v>0</v>
      </c>
      <c r="MW47" s="140">
        <f>(COUNTIFS('Estruturante Móvel'!$M:$M,$B46,'Estruturante Móvel'!$C:$C,"&lt;&gt;PREVISTO",'Estruturante Móvel'!$G:$G,MV$4,'Estruturante Móvel'!$L:$L,'CRONOGRAMA_CONST+MIGRACAO'!ML$7))</f>
        <v>0</v>
      </c>
      <c r="MX47" s="139">
        <f>(COUNTIFS('Estruturante Móvel'!$M:$M,$B47,'Estruturante Móvel'!$AM:$AM,MX$4))-(COUNTIFS('Estruturante Móvel'!$M:$M,$B47,'Estruturante Móvel'!$AM:$AM,MX$4,'Estruturante Móvel'!$AQ:$AQ,"REPARO FO"))</f>
        <v>0</v>
      </c>
      <c r="MY47" s="140">
        <f>(COUNTIFS('Estruturante Móvel'!$M:$M,$B46,'Estruturante Móvel'!$C:$C,"&lt;&gt;PREVISTO",'Estruturante Móvel'!$G:$G,MX$4,'Estruturante Móvel'!$L:$L,'CRONOGRAMA_CONST+MIGRACAO'!MN$7))</f>
        <v>0</v>
      </c>
      <c r="MZ47" s="139">
        <f>(COUNTIFS('Estruturante Móvel'!$M:$M,$B47,'Estruturante Móvel'!$AM:$AM,MZ$4))-(COUNTIFS('Estruturante Móvel'!$M:$M,$B47,'Estruturante Móvel'!$AM:$AM,MZ$4,'Estruturante Móvel'!$AQ:$AQ,"REPARO FO"))</f>
        <v>0</v>
      </c>
      <c r="NA47" s="140">
        <f>(COUNTIFS('Estruturante Móvel'!$M:$M,$B46,'Estruturante Móvel'!$C:$C,"&lt;&gt;PREVISTO",'Estruturante Móvel'!$G:$G,MZ$4,'Estruturante Móvel'!$L:$L,'CRONOGRAMA_CONST+MIGRACAO'!MP$7))</f>
        <v>0</v>
      </c>
      <c r="NB47" s="139">
        <f>(COUNTIFS('Estruturante Móvel'!$M:$M,$B47,'Estruturante Móvel'!$AM:$AM,NB$4))-(COUNTIFS('Estruturante Móvel'!$M:$M,$B47,'Estruturante Móvel'!$AM:$AM,NB$4,'Estruturante Móvel'!$AQ:$AQ,"REPARO FO"))</f>
        <v>0</v>
      </c>
      <c r="NC47" s="140">
        <f>(COUNTIFS('Estruturante Móvel'!$M:$M,$B46,'Estruturante Móvel'!$C:$C,"&lt;&gt;PREVISTO",'Estruturante Móvel'!$G:$G,NB$4,'Estruturante Móvel'!$L:$L,'CRONOGRAMA_CONST+MIGRACAO'!MR$7))</f>
        <v>0</v>
      </c>
      <c r="ND47" s="139">
        <f>(COUNTIFS('Estruturante Móvel'!$M:$M,$B47,'Estruturante Móvel'!$AM:$AM,ND$4))-(COUNTIFS('Estruturante Móvel'!$M:$M,$B47,'Estruturante Móvel'!$AM:$AM,ND$4,'Estruturante Móvel'!$AQ:$AQ,"REPARO FO"))</f>
        <v>0</v>
      </c>
      <c r="NE47" s="140">
        <f>(COUNTIFS('Estruturante Móvel'!$M:$M,$B46,'Estruturante Móvel'!$C:$C,"&lt;&gt;PREVISTO",'Estruturante Móvel'!$G:$G,ND$4,'Estruturante Móvel'!$L:$L,'CRONOGRAMA_CONST+MIGRACAO'!MT$7))</f>
        <v>0</v>
      </c>
      <c r="NF47" s="139">
        <f>(COUNTIFS('Estruturante Móvel'!$M:$M,$B47,'Estruturante Móvel'!$AM:$AM,NF$4))-(COUNTIFS('Estruturante Móvel'!$M:$M,$B47,'Estruturante Móvel'!$AM:$AM,NF$4,'Estruturante Móvel'!$AQ:$AQ,"REPARO FO"))</f>
        <v>0</v>
      </c>
      <c r="NG47" s="140">
        <f>(COUNTIFS('Estruturante Móvel'!$M:$M,$B46,'Estruturante Móvel'!$C:$C,"&lt;&gt;PREVISTO",'Estruturante Móvel'!$G:$G,NF$4,'Estruturante Móvel'!$L:$L,'CRONOGRAMA_CONST+MIGRACAO'!MV$7))</f>
        <v>0</v>
      </c>
      <c r="NH47" s="139">
        <f>(COUNTIFS('Estruturante Móvel'!$M:$M,$B47,'Estruturante Móvel'!$AM:$AM,NH$4))-(COUNTIFS('Estruturante Móvel'!$M:$M,$B47,'Estruturante Móvel'!$AM:$AM,NH$4,'Estruturante Móvel'!$AQ:$AQ,"REPARO FO"))</f>
        <v>0</v>
      </c>
      <c r="NI47" s="140">
        <f>(COUNTIFS('Estruturante Móvel'!$M:$M,$B46,'Estruturante Móvel'!$C:$C,"&lt;&gt;PREVISTO",'Estruturante Móvel'!$G:$G,NH$4,'Estruturante Móvel'!$L:$L,'CRONOGRAMA_CONST+MIGRACAO'!MX$7))</f>
        <v>0</v>
      </c>
    </row>
    <row r="48" spans="1:373" hidden="1" outlineLevel="1">
      <c r="B48" s="205" t="s">
        <v>445</v>
      </c>
      <c r="C48" s="161" t="s">
        <v>186</v>
      </c>
      <c r="D48" s="161">
        <f>COUNTIFS('Estruturante Móvel'!$M:$M,B46,'Estruturante Móvel'!$L:$L,'CRONOGRAMA_CONST+MIGRACAO'!B48)</f>
        <v>0</v>
      </c>
      <c r="E48" s="161">
        <f>(COUNTIFS('Estruturante Móvel'!$M:$M,B46,'Estruturante Móvel'!$C:$C,"&lt;&gt;PREVISTO",'Estruturante Móvel'!$L:$L,'CRONOGRAMA_CONST+MIGRACAO'!B48))</f>
        <v>0</v>
      </c>
      <c r="F48" s="162">
        <f>(COUNTIFS('Estruturante Móvel'!$M:$M,B46,'Estruturante Móvel'!$C:$C,"PREVISTO",'Estruturante Móvel'!$L:$L,'CRONOGRAMA_CONST+MIGRACAO'!B48))</f>
        <v>0</v>
      </c>
      <c r="G48" s="162"/>
      <c r="H48" s="165" t="e">
        <f t="shared" si="381"/>
        <v>#DIV/0!</v>
      </c>
      <c r="I48" s="166">
        <v>45597</v>
      </c>
      <c r="J48" s="160" t="e">
        <f t="shared" si="382"/>
        <v>#DIV/0!</v>
      </c>
      <c r="K48" s="157">
        <f t="shared" si="383"/>
        <v>0</v>
      </c>
      <c r="L48" s="139">
        <f>(COUNTIFS('Estruturante Móvel'!$M:$M,$B46,'Estruturante Móvel'!$AM:$AM,L$4,'Estruturante Móvel'!$L:$L,'CRONOGRAMA_CONST+MIGRACAO'!$B48))</f>
        <v>0</v>
      </c>
      <c r="M48" s="140">
        <f>(COUNTIFS('Estruturante Móvel'!$M:$M,$B46,'Estruturante Móvel'!$C:$C,"&lt;&gt;PREVISTO",'Estruturante Móvel'!$G:$G,L$4,'Estruturante Móvel'!$L:$L,'CRONOGRAMA_CONST+MIGRACAO'!B$8))</f>
        <v>0</v>
      </c>
      <c r="N48" s="139">
        <f>(COUNTIFS('Estruturante Móvel'!$M:$M,$B46,'Estruturante Móvel'!$AM:$AM,N$4,'Estruturante Móvel'!$L:$L,'CRONOGRAMA_CONST+MIGRACAO'!$B48))</f>
        <v>0</v>
      </c>
      <c r="O48" s="140">
        <f>(COUNTIFS('Estruturante Móvel'!$M:$M,$B46,'Estruturante Móvel'!$C:$C,"&lt;&gt;PREVISTO",'Estruturante Móvel'!$G:$G,N$4,'Estruturante Móvel'!$L:$L,'CRONOGRAMA_CONST+MIGRACAO'!D$8))</f>
        <v>0</v>
      </c>
      <c r="P48" s="139">
        <f>(COUNTIFS('Estruturante Móvel'!$M:$M,$B46,'Estruturante Móvel'!$AM:$AM,P$4,'Estruturante Móvel'!$L:$L,'CRONOGRAMA_CONST+MIGRACAO'!$B48))</f>
        <v>0</v>
      </c>
      <c r="Q48" s="140">
        <f>(COUNTIFS('Estruturante Móvel'!$M:$M,$B46,'Estruturante Móvel'!$C:$C,"&lt;&gt;PREVISTO",'Estruturante Móvel'!$G:$G,P$4,'Estruturante Móvel'!$L:$L,'CRONOGRAMA_CONST+MIGRACAO'!F$8))</f>
        <v>0</v>
      </c>
      <c r="R48" s="139">
        <f>(COUNTIFS('Estruturante Móvel'!$M:$M,$B46,'Estruturante Móvel'!$AM:$AM,R$4,'Estruturante Móvel'!$L:$L,'CRONOGRAMA_CONST+MIGRACAO'!$B48))</f>
        <v>0</v>
      </c>
      <c r="S48" s="140">
        <f>(COUNTIFS('Estruturante Móvel'!$M:$M,$B46,'Estruturante Móvel'!$C:$C,"&lt;&gt;PREVISTO",'Estruturante Móvel'!$G:$G,R$4,'Estruturante Móvel'!$L:$L,'CRONOGRAMA_CONST+MIGRACAO'!H$8))</f>
        <v>0</v>
      </c>
      <c r="T48" s="139">
        <f>(COUNTIFS('Estruturante Móvel'!$M:$M,$B46,'Estruturante Móvel'!$AM:$AM,T$4,'Estruturante Móvel'!$L:$L,'CRONOGRAMA_CONST+MIGRACAO'!$B48))</f>
        <v>0</v>
      </c>
      <c r="U48" s="140">
        <f>(COUNTIFS('Estruturante Móvel'!$M:$M,$B46,'Estruturante Móvel'!$C:$C,"&lt;&gt;PREVISTO",'Estruturante Móvel'!$G:$G,T$4,'Estruturante Móvel'!$L:$L,'CRONOGRAMA_CONST+MIGRACAO'!J$8))</f>
        <v>0</v>
      </c>
      <c r="V48" s="139">
        <f>(COUNTIFS('Estruturante Móvel'!$M:$M,$B46,'Estruturante Móvel'!$AM:$AM,V$4,'Estruturante Móvel'!$L:$L,'CRONOGRAMA_CONST+MIGRACAO'!$B48))</f>
        <v>0</v>
      </c>
      <c r="W48" s="140">
        <f>(COUNTIFS('Estruturante Móvel'!$M:$M,$B46,'Estruturante Móvel'!$C:$C,"&lt;&gt;PREVISTO",'Estruturante Móvel'!$G:$G,V$4,'Estruturante Móvel'!$L:$L,'CRONOGRAMA_CONST+MIGRACAO'!L$8))</f>
        <v>0</v>
      </c>
      <c r="X48" s="139">
        <f>(COUNTIFS('Estruturante Móvel'!$M:$M,$B46,'Estruturante Móvel'!$AM:$AM,X$4,'Estruturante Móvel'!$L:$L,'CRONOGRAMA_CONST+MIGRACAO'!$B48))</f>
        <v>0</v>
      </c>
      <c r="Y48" s="140">
        <f>(COUNTIFS('Estruturante Móvel'!$M:$M,$B46,'Estruturante Móvel'!$C:$C,"&lt;&gt;PREVISTO",'Estruturante Móvel'!$G:$G,X$4,'Estruturante Móvel'!$L:$L,'CRONOGRAMA_CONST+MIGRACAO'!N$8))</f>
        <v>0</v>
      </c>
      <c r="Z48" s="139">
        <f>(COUNTIFS('Estruturante Móvel'!$M:$M,$B46,'Estruturante Móvel'!$AM:$AM,Z$4,'Estruturante Móvel'!$L:$L,'CRONOGRAMA_CONST+MIGRACAO'!$B48))</f>
        <v>0</v>
      </c>
      <c r="AA48" s="140">
        <f>(COUNTIFS('Estruturante Móvel'!$M:$M,$B46,'Estruturante Móvel'!$C:$C,"&lt;&gt;PREVISTO",'Estruturante Móvel'!$G:$G,Z$4,'Estruturante Móvel'!$L:$L,'CRONOGRAMA_CONST+MIGRACAO'!P$8))</f>
        <v>0</v>
      </c>
      <c r="AB48" s="139">
        <f>(COUNTIFS('Estruturante Móvel'!$M:$M,$B46,'Estruturante Móvel'!$AM:$AM,AB$4,'Estruturante Móvel'!$L:$L,'CRONOGRAMA_CONST+MIGRACAO'!$B48))</f>
        <v>0</v>
      </c>
      <c r="AC48" s="140">
        <f>(COUNTIFS('Estruturante Móvel'!$M:$M,$B46,'Estruturante Móvel'!$C:$C,"&lt;&gt;PREVISTO",'Estruturante Móvel'!$G:$G,AB$4,'Estruturante Móvel'!$L:$L,'CRONOGRAMA_CONST+MIGRACAO'!R$8))</f>
        <v>0</v>
      </c>
      <c r="AD48" s="139">
        <f>(COUNTIFS('Estruturante Móvel'!$M:$M,$B46,'Estruturante Móvel'!$AM:$AM,AD$4,'Estruturante Móvel'!$L:$L,'CRONOGRAMA_CONST+MIGRACAO'!$B48))</f>
        <v>0</v>
      </c>
      <c r="AE48" s="140">
        <f>(COUNTIFS('Estruturante Móvel'!$M:$M,$B46,'Estruturante Móvel'!$C:$C,"&lt;&gt;PREVISTO",'Estruturante Móvel'!$G:$G,AD$4,'Estruturante Móvel'!$L:$L,'CRONOGRAMA_CONST+MIGRACAO'!T$8))</f>
        <v>0</v>
      </c>
      <c r="AF48" s="139">
        <f>(COUNTIFS('Estruturante Móvel'!$M:$M,$B46,'Estruturante Móvel'!$AM:$AM,AF$4,'Estruturante Móvel'!$L:$L,'CRONOGRAMA_CONST+MIGRACAO'!$B48))</f>
        <v>0</v>
      </c>
      <c r="AG48" s="140">
        <f>(COUNTIFS('Estruturante Móvel'!$M:$M,$B46,'Estruturante Móvel'!$C:$C,"&lt;&gt;PREVISTO",'Estruturante Móvel'!$G:$G,AF$4,'Estruturante Móvel'!$L:$L,'CRONOGRAMA_CONST+MIGRACAO'!V$8))</f>
        <v>0</v>
      </c>
      <c r="AH48" s="139">
        <f>(COUNTIFS('Estruturante Móvel'!$M:$M,$B46,'Estruturante Móvel'!$AM:$AM,AH$4,'Estruturante Móvel'!$L:$L,'CRONOGRAMA_CONST+MIGRACAO'!$B48))</f>
        <v>0</v>
      </c>
      <c r="AI48" s="140">
        <f>(COUNTIFS('Estruturante Móvel'!$M:$M,$B46,'Estruturante Móvel'!$C:$C,"&lt;&gt;PREVISTO",'Estruturante Móvel'!$G:$G,AH$4,'Estruturante Móvel'!$L:$L,'CRONOGRAMA_CONST+MIGRACAO'!X$8))</f>
        <v>0</v>
      </c>
      <c r="AJ48" s="139">
        <f>(COUNTIFS('Estruturante Móvel'!$M:$M,$B46,'Estruturante Móvel'!$AM:$AM,AJ$4,'Estruturante Móvel'!$L:$L,'CRONOGRAMA_CONST+MIGRACAO'!$B48))</f>
        <v>0</v>
      </c>
      <c r="AK48" s="140">
        <f>(COUNTIFS('Estruturante Móvel'!$M:$M,$B46,'Estruturante Móvel'!$C:$C,"&lt;&gt;PREVISTO",'Estruturante Móvel'!$G:$G,AJ$4,'Estruturante Móvel'!$L:$L,'CRONOGRAMA_CONST+MIGRACAO'!Z$8))</f>
        <v>0</v>
      </c>
      <c r="AL48" s="139">
        <f>(COUNTIFS('Estruturante Móvel'!$M:$M,$B46,'Estruturante Móvel'!$AM:$AM,AL$4,'Estruturante Móvel'!$L:$L,'CRONOGRAMA_CONST+MIGRACAO'!$B48))</f>
        <v>0</v>
      </c>
      <c r="AM48" s="140">
        <f>(COUNTIFS('Estruturante Móvel'!$M:$M,$B46,'Estruturante Móvel'!$C:$C,"&lt;&gt;PREVISTO",'Estruturante Móvel'!$G:$G,AL$4,'Estruturante Móvel'!$L:$L,'CRONOGRAMA_CONST+MIGRACAO'!AB$8))</f>
        <v>0</v>
      </c>
      <c r="AN48" s="139">
        <f>(COUNTIFS('Estruturante Móvel'!$M:$M,$B46,'Estruturante Móvel'!$AM:$AM,AN$4,'Estruturante Móvel'!$L:$L,'CRONOGRAMA_CONST+MIGRACAO'!$B48))</f>
        <v>0</v>
      </c>
      <c r="AO48" s="140">
        <f>(COUNTIFS('Estruturante Móvel'!$M:$M,$B46,'Estruturante Móvel'!$C:$C,"&lt;&gt;PREVISTO",'Estruturante Móvel'!$G:$G,AN$4,'Estruturante Móvel'!$L:$L,'CRONOGRAMA_CONST+MIGRACAO'!AD$8))</f>
        <v>0</v>
      </c>
      <c r="AP48" s="139">
        <f>(COUNTIFS('Estruturante Móvel'!$M:$M,$B46,'Estruturante Móvel'!$AM:$AM,AP$4,'Estruturante Móvel'!$L:$L,'CRONOGRAMA_CONST+MIGRACAO'!$B48))</f>
        <v>0</v>
      </c>
      <c r="AQ48" s="140">
        <f>(COUNTIFS('Estruturante Móvel'!$M:$M,$B46,'Estruturante Móvel'!$C:$C,"&lt;&gt;PREVISTO",'Estruturante Móvel'!$G:$G,AP$4,'Estruturante Móvel'!$L:$L,'CRONOGRAMA_CONST+MIGRACAO'!AF$8))</f>
        <v>0</v>
      </c>
      <c r="AR48" s="139">
        <f>(COUNTIFS('Estruturante Móvel'!$M:$M,$B46,'Estruturante Móvel'!$AM:$AM,AR$4,'Estruturante Móvel'!$L:$L,'CRONOGRAMA_CONST+MIGRACAO'!$B48))</f>
        <v>0</v>
      </c>
      <c r="AS48" s="140">
        <f>(COUNTIFS('Estruturante Móvel'!$M:$M,$B46,'Estruturante Móvel'!$C:$C,"&lt;&gt;PREVISTO",'Estruturante Móvel'!$G:$G,AR$4,'Estruturante Móvel'!$L:$L,'CRONOGRAMA_CONST+MIGRACAO'!AH$8))</f>
        <v>0</v>
      </c>
      <c r="AT48" s="139">
        <f>(COUNTIFS('Estruturante Móvel'!$M:$M,$B46,'Estruturante Móvel'!$AM:$AM,AT$4,'Estruturante Móvel'!$L:$L,'CRONOGRAMA_CONST+MIGRACAO'!$B48))</f>
        <v>0</v>
      </c>
      <c r="AU48" s="140">
        <f>(COUNTIFS('Estruturante Móvel'!$M:$M,$B46,'Estruturante Móvel'!$C:$C,"&lt;&gt;PREVISTO",'Estruturante Móvel'!$G:$G,AT$4,'Estruturante Móvel'!$L:$L,'CRONOGRAMA_CONST+MIGRACAO'!AJ$8))</f>
        <v>0</v>
      </c>
      <c r="AV48" s="139">
        <f>(COUNTIFS('Estruturante Móvel'!$M:$M,$B46,'Estruturante Móvel'!$AM:$AM,AV$4,'Estruturante Móvel'!$L:$L,'CRONOGRAMA_CONST+MIGRACAO'!$B48))</f>
        <v>0</v>
      </c>
      <c r="AW48" s="140">
        <f>(COUNTIFS('Estruturante Móvel'!$M:$M,$B46,'Estruturante Móvel'!$C:$C,"&lt;&gt;PREVISTO",'Estruturante Móvel'!$G:$G,AV$4,'Estruturante Móvel'!$L:$L,'CRONOGRAMA_CONST+MIGRACAO'!AL$8))</f>
        <v>0</v>
      </c>
      <c r="AX48" s="139">
        <f>(COUNTIFS('Estruturante Móvel'!$M:$M,$B46,'Estruturante Móvel'!$AM:$AM,AX$4,'Estruturante Móvel'!$L:$L,'CRONOGRAMA_CONST+MIGRACAO'!$B48))</f>
        <v>0</v>
      </c>
      <c r="AY48" s="140">
        <f>(COUNTIFS('Estruturante Móvel'!$M:$M,$B46,'Estruturante Móvel'!$C:$C,"&lt;&gt;PREVISTO",'Estruturante Móvel'!$G:$G,AX$4,'Estruturante Móvel'!$L:$L,'CRONOGRAMA_CONST+MIGRACAO'!AN$8))</f>
        <v>0</v>
      </c>
      <c r="AZ48" s="139">
        <f>(COUNTIFS('Estruturante Móvel'!$M:$M,$B46,'Estruturante Móvel'!$AM:$AM,AZ$4,'Estruturante Móvel'!$L:$L,'CRONOGRAMA_CONST+MIGRACAO'!$B48))</f>
        <v>0</v>
      </c>
      <c r="BA48" s="140">
        <f>(COUNTIFS('Estruturante Móvel'!$M:$M,$B46,'Estruturante Móvel'!$C:$C,"&lt;&gt;PREVISTO",'Estruturante Móvel'!$G:$G,AZ$4,'Estruturante Móvel'!$L:$L,'CRONOGRAMA_CONST+MIGRACAO'!AP$8))</f>
        <v>0</v>
      </c>
      <c r="BB48" s="139">
        <f>(COUNTIFS('Estruturante Móvel'!$M:$M,$B46,'Estruturante Móvel'!$AM:$AM,BB$4,'Estruturante Móvel'!$L:$L,'CRONOGRAMA_CONST+MIGRACAO'!$B48))</f>
        <v>0</v>
      </c>
      <c r="BC48" s="140">
        <f>(COUNTIFS('Estruturante Móvel'!$M:$M,$B46,'Estruturante Móvel'!$C:$C,"&lt;&gt;PREVISTO",'Estruturante Móvel'!$G:$G,BB$4,'Estruturante Móvel'!$L:$L,'CRONOGRAMA_CONST+MIGRACAO'!AR$8))</f>
        <v>0</v>
      </c>
      <c r="BD48" s="139">
        <f>(COUNTIFS('Estruturante Móvel'!$M:$M,$B46,'Estruturante Móvel'!$AM:$AM,BD$4,'Estruturante Móvel'!$L:$L,'CRONOGRAMA_CONST+MIGRACAO'!$B48))</f>
        <v>0</v>
      </c>
      <c r="BE48" s="140">
        <f>(COUNTIFS('Estruturante Móvel'!$M:$M,$B46,'Estruturante Móvel'!$C:$C,"&lt;&gt;PREVISTO",'Estruturante Móvel'!$G:$G,BD$4,'Estruturante Móvel'!$L:$L,'CRONOGRAMA_CONST+MIGRACAO'!AT$8))</f>
        <v>0</v>
      </c>
      <c r="BF48" s="139">
        <f>(COUNTIFS('Estruturante Móvel'!$M:$M,$B46,'Estruturante Móvel'!$AM:$AM,BF$4,'Estruturante Móvel'!$L:$L,'CRONOGRAMA_CONST+MIGRACAO'!$B48))</f>
        <v>0</v>
      </c>
      <c r="BG48" s="140">
        <f>(COUNTIFS('Estruturante Móvel'!$M:$M,$B46,'Estruturante Móvel'!$C:$C,"&lt;&gt;PREVISTO",'Estruturante Móvel'!$G:$G,BF$4,'Estruturante Móvel'!$L:$L,'CRONOGRAMA_CONST+MIGRACAO'!AV$8))</f>
        <v>0</v>
      </c>
      <c r="BH48" s="139">
        <f>(COUNTIFS('Estruturante Móvel'!$M:$M,$B46,'Estruturante Móvel'!$AM:$AM,BH$4,'Estruturante Móvel'!$L:$L,'CRONOGRAMA_CONST+MIGRACAO'!$B48))</f>
        <v>0</v>
      </c>
      <c r="BI48" s="140">
        <f>(COUNTIFS('Estruturante Móvel'!$M:$M,$B46,'Estruturante Móvel'!$C:$C,"&lt;&gt;PREVISTO",'Estruturante Móvel'!$G:$G,BH$4,'Estruturante Móvel'!$L:$L,'CRONOGRAMA_CONST+MIGRACAO'!AX$8))</f>
        <v>0</v>
      </c>
      <c r="BJ48" s="139">
        <f>(COUNTIFS('Estruturante Móvel'!$M:$M,$B46,'Estruturante Móvel'!$AM:$AM,BJ$4,'Estruturante Móvel'!$L:$L,'CRONOGRAMA_CONST+MIGRACAO'!$B48))</f>
        <v>0</v>
      </c>
      <c r="BK48" s="140">
        <f>(COUNTIFS('Estruturante Móvel'!$M:$M,$B46,'Estruturante Móvel'!$C:$C,"&lt;&gt;PREVISTO",'Estruturante Móvel'!$G:$G,BJ$4,'Estruturante Móvel'!$L:$L,'CRONOGRAMA_CONST+MIGRACAO'!AZ$8))</f>
        <v>0</v>
      </c>
      <c r="BL48" s="139">
        <f>(COUNTIFS('Estruturante Móvel'!$M:$M,$B46,'Estruturante Móvel'!$AM:$AM,BL$4,'Estruturante Móvel'!$L:$L,'CRONOGRAMA_CONST+MIGRACAO'!$B48))</f>
        <v>0</v>
      </c>
      <c r="BM48" s="140">
        <f>(COUNTIFS('Estruturante Móvel'!$M:$M,$B46,'Estruturante Móvel'!$C:$C,"&lt;&gt;PREVISTO",'Estruturante Móvel'!$G:$G,BL$4,'Estruturante Móvel'!$L:$L,'CRONOGRAMA_CONST+MIGRACAO'!BB$8))</f>
        <v>0</v>
      </c>
      <c r="BN48" s="139">
        <f>(COUNTIFS('Estruturante Móvel'!$M:$M,$B46,'Estruturante Móvel'!$AM:$AM,BN$4,'Estruturante Móvel'!$L:$L,'CRONOGRAMA_CONST+MIGRACAO'!$B48))</f>
        <v>0</v>
      </c>
      <c r="BO48" s="140">
        <f>(COUNTIFS('Estruturante Móvel'!$M:$M,$B46,'Estruturante Móvel'!$C:$C,"&lt;&gt;PREVISTO",'Estruturante Móvel'!$G:$G,BN$4,'Estruturante Móvel'!$L:$L,'CRONOGRAMA_CONST+MIGRACAO'!BD$8))</f>
        <v>0</v>
      </c>
      <c r="BP48" s="139">
        <f>(COUNTIFS('Estruturante Móvel'!$M:$M,$B46,'Estruturante Móvel'!$AM:$AM,BP$4,'Estruturante Móvel'!$L:$L,'CRONOGRAMA_CONST+MIGRACAO'!$B48))</f>
        <v>0</v>
      </c>
      <c r="BQ48" s="140">
        <f>(COUNTIFS('Estruturante Móvel'!$M:$M,$B46,'Estruturante Móvel'!$C:$C,"&lt;&gt;PREVISTO",'Estruturante Móvel'!$G:$G,BP$4,'Estruturante Móvel'!$L:$L,'CRONOGRAMA_CONST+MIGRACAO'!BF$8))</f>
        <v>0</v>
      </c>
      <c r="BR48" s="139">
        <f>(COUNTIFS('Estruturante Móvel'!$M:$M,$B46,'Estruturante Móvel'!$AM:$AM,BR$4,'Estruturante Móvel'!$L:$L,'CRONOGRAMA_CONST+MIGRACAO'!$B48))</f>
        <v>0</v>
      </c>
      <c r="BS48" s="140">
        <f>(COUNTIFS('Estruturante Móvel'!$M:$M,$B46,'Estruturante Móvel'!$C:$C,"&lt;&gt;PREVISTO",'Estruturante Móvel'!$G:$G,BR$4,'Estruturante Móvel'!$L:$L,'CRONOGRAMA_CONST+MIGRACAO'!BH$8))</f>
        <v>0</v>
      </c>
      <c r="BT48" s="139">
        <f>(COUNTIFS('Estruturante Móvel'!$M:$M,$B48,'Estruturante Móvel'!$AM:$AM,BT$4))-(COUNTIFS('Estruturante Móvel'!$M:$M,$B48,'Estruturante Móvel'!$AM:$AM,BT$4,'Estruturante Móvel'!$AQ:$AQ,"REPARO FO"))</f>
        <v>0</v>
      </c>
      <c r="BU48" s="140">
        <f>(COUNTIFS('Estruturante Móvel'!$M:$M,$B46,'Estruturante Móvel'!$C:$C,"&lt;&gt;PREVISTO",'Estruturante Móvel'!$G:$G,BT$4,'Estruturante Móvel'!$L:$L,'CRONOGRAMA_CONST+MIGRACAO'!BJ$8))</f>
        <v>0</v>
      </c>
      <c r="BV48" s="139">
        <f>(COUNTIFS('Estruturante Móvel'!$M:$M,$B48,'Estruturante Móvel'!$AM:$AM,BV$4))-(COUNTIFS('Estruturante Móvel'!$M:$M,$B48,'Estruturante Móvel'!$AM:$AM,BV$4,'Estruturante Móvel'!$AQ:$AQ,"REPARO FO"))</f>
        <v>0</v>
      </c>
      <c r="BW48" s="140">
        <f>(COUNTIFS('Estruturante Móvel'!$M:$M,$B46,'Estruturante Móvel'!$C:$C,"&lt;&gt;PREVISTO",'Estruturante Móvel'!$G:$G,BV$4,'Estruturante Móvel'!$L:$L,'CRONOGRAMA_CONST+MIGRACAO'!BL$8))</f>
        <v>0</v>
      </c>
      <c r="BX48" s="139">
        <f>(COUNTIFS('Estruturante Móvel'!$M:$M,$B48,'Estruturante Móvel'!$AM:$AM,BX$4))-(COUNTIFS('Estruturante Móvel'!$M:$M,$B48,'Estruturante Móvel'!$AM:$AM,BX$4,'Estruturante Móvel'!$AQ:$AQ,"REPARO FO"))</f>
        <v>0</v>
      </c>
      <c r="BY48" s="140">
        <f>(COUNTIFS('Estruturante Móvel'!$M:$M,$B46,'Estruturante Móvel'!$C:$C,"&lt;&gt;PREVISTO",'Estruturante Móvel'!$G:$G,BX$4,'Estruturante Móvel'!$L:$L,'CRONOGRAMA_CONST+MIGRACAO'!BN$8))</f>
        <v>0</v>
      </c>
      <c r="BZ48" s="139">
        <f>(COUNTIFS('Estruturante Móvel'!$M:$M,$B48,'Estruturante Móvel'!$AM:$AM,BZ$4))-(COUNTIFS('Estruturante Móvel'!$M:$M,$B48,'Estruturante Móvel'!$AM:$AM,BZ$4,'Estruturante Móvel'!$AQ:$AQ,"REPARO FO"))</f>
        <v>0</v>
      </c>
      <c r="CA48" s="140">
        <f>(COUNTIFS('Estruturante Móvel'!$M:$M,$B46,'Estruturante Móvel'!$C:$C,"&lt;&gt;PREVISTO",'Estruturante Móvel'!$G:$G,BZ$4,'Estruturante Móvel'!$L:$L,'CRONOGRAMA_CONST+MIGRACAO'!BP$8))</f>
        <v>0</v>
      </c>
      <c r="CB48" s="139">
        <f>(COUNTIFS('Estruturante Móvel'!$M:$M,$B48,'Estruturante Móvel'!$AM:$AM,CB$4))-(COUNTIFS('Estruturante Móvel'!$M:$M,$B48,'Estruturante Móvel'!$AM:$AM,CB$4,'Estruturante Móvel'!$AQ:$AQ,"REPARO FO"))</f>
        <v>0</v>
      </c>
      <c r="CC48" s="140">
        <f>(COUNTIFS('Estruturante Móvel'!$M:$M,$B46,'Estruturante Móvel'!$C:$C,"&lt;&gt;PREVISTO",'Estruturante Móvel'!$G:$G,CB$4,'Estruturante Móvel'!$L:$L,'CRONOGRAMA_CONST+MIGRACAO'!BR$8))</f>
        <v>0</v>
      </c>
      <c r="CD48" s="139">
        <f>(COUNTIFS('Estruturante Móvel'!$M:$M,$B48,'Estruturante Móvel'!$AM:$AM,CD$4))-(COUNTIFS('Estruturante Móvel'!$M:$M,$B48,'Estruturante Móvel'!$AM:$AM,CD$4,'Estruturante Móvel'!$AQ:$AQ,"REPARO FO"))</f>
        <v>0</v>
      </c>
      <c r="CE48" s="140">
        <f>(COUNTIFS('Estruturante Móvel'!$M:$M,$B46,'Estruturante Móvel'!$C:$C,"&lt;&gt;PREVISTO",'Estruturante Móvel'!$G:$G,CD$4,'Estruturante Móvel'!$L:$L,'CRONOGRAMA_CONST+MIGRACAO'!BT$8))</f>
        <v>0</v>
      </c>
      <c r="CF48" s="139">
        <f>(COUNTIFS('Estruturante Móvel'!$M:$M,$B48,'Estruturante Móvel'!$AM:$AM,CF$4))-(COUNTIFS('Estruturante Móvel'!$M:$M,$B48,'Estruturante Móvel'!$AM:$AM,CF$4,'Estruturante Móvel'!$AQ:$AQ,"REPARO FO"))</f>
        <v>0</v>
      </c>
      <c r="CG48" s="140">
        <f>(COUNTIFS('Estruturante Móvel'!$M:$M,$B46,'Estruturante Móvel'!$C:$C,"&lt;&gt;PREVISTO",'Estruturante Móvel'!$G:$G,CF$4,'Estruturante Móvel'!$L:$L,'CRONOGRAMA_CONST+MIGRACAO'!BV$8))</f>
        <v>0</v>
      </c>
      <c r="CH48" s="139">
        <f>(COUNTIFS('Estruturante Móvel'!$M:$M,$B48,'Estruturante Móvel'!$AM:$AM,CH$4))-(COUNTIFS('Estruturante Móvel'!$M:$M,$B48,'Estruturante Móvel'!$AM:$AM,CH$4,'Estruturante Móvel'!$AQ:$AQ,"REPARO FO"))</f>
        <v>0</v>
      </c>
      <c r="CI48" s="140">
        <f>(COUNTIFS('Estruturante Móvel'!$M:$M,$B46,'Estruturante Móvel'!$C:$C,"&lt;&gt;PREVISTO",'Estruturante Móvel'!$G:$G,CH$4,'Estruturante Móvel'!$L:$L,'CRONOGRAMA_CONST+MIGRACAO'!BX$8))</f>
        <v>0</v>
      </c>
      <c r="CJ48" s="139">
        <f>(COUNTIFS('Estruturante Móvel'!$M:$M,$B48,'Estruturante Móvel'!$AM:$AM,CJ$4))-(COUNTIFS('Estruturante Móvel'!$M:$M,$B48,'Estruturante Móvel'!$AM:$AM,CJ$4,'Estruturante Móvel'!$AQ:$AQ,"REPARO FO"))</f>
        <v>0</v>
      </c>
      <c r="CK48" s="140">
        <f>(COUNTIFS('Estruturante Móvel'!$M:$M,$B46,'Estruturante Móvel'!$C:$C,"&lt;&gt;PREVISTO",'Estruturante Móvel'!$G:$G,CJ$4,'Estruturante Móvel'!$L:$L,'CRONOGRAMA_CONST+MIGRACAO'!BZ$8))</f>
        <v>0</v>
      </c>
      <c r="CL48" s="139">
        <f>(COUNTIFS('Estruturante Móvel'!$M:$M,$B48,'Estruturante Móvel'!$AM:$AM,CL$4))-(COUNTIFS('Estruturante Móvel'!$M:$M,$B48,'Estruturante Móvel'!$AM:$AM,CL$4,'Estruturante Móvel'!$AQ:$AQ,"REPARO FO"))</f>
        <v>0</v>
      </c>
      <c r="CM48" s="140">
        <f>(COUNTIFS('Estruturante Móvel'!$M:$M,$B46,'Estruturante Móvel'!$C:$C,"&lt;&gt;PREVISTO",'Estruturante Móvel'!$G:$G,CL$4,'Estruturante Móvel'!$L:$L,'CRONOGRAMA_CONST+MIGRACAO'!CB$8))</f>
        <v>0</v>
      </c>
      <c r="CN48" s="139">
        <f>(COUNTIFS('Estruturante Móvel'!$M:$M,$B48,'Estruturante Móvel'!$AM:$AM,CN$4))-(COUNTIFS('Estruturante Móvel'!$M:$M,$B48,'Estruturante Móvel'!$AM:$AM,CN$4,'Estruturante Móvel'!$AQ:$AQ,"REPARO FO"))</f>
        <v>0</v>
      </c>
      <c r="CO48" s="140">
        <f>(COUNTIFS('Estruturante Móvel'!$M:$M,$B46,'Estruturante Móvel'!$C:$C,"&lt;&gt;PREVISTO",'Estruturante Móvel'!$G:$G,CN$4,'Estruturante Móvel'!$L:$L,'CRONOGRAMA_CONST+MIGRACAO'!CD$8))</f>
        <v>0</v>
      </c>
      <c r="CP48" s="139">
        <f>(COUNTIFS('Estruturante Móvel'!$M:$M,$B48,'Estruturante Móvel'!$AM:$AM,CP$4))-(COUNTIFS('Estruturante Móvel'!$M:$M,$B48,'Estruturante Móvel'!$AM:$AM,CP$4,'Estruturante Móvel'!$AQ:$AQ,"REPARO FO"))</f>
        <v>0</v>
      </c>
      <c r="CQ48" s="140">
        <f>(COUNTIFS('Estruturante Móvel'!$M:$M,$B46,'Estruturante Móvel'!$C:$C,"&lt;&gt;PREVISTO",'Estruturante Móvel'!$G:$G,CP$4,'Estruturante Móvel'!$L:$L,'CRONOGRAMA_CONST+MIGRACAO'!CF$8))</f>
        <v>0</v>
      </c>
      <c r="CR48" s="139">
        <f>(COUNTIFS('Estruturante Móvel'!$M:$M,$B48,'Estruturante Móvel'!$AM:$AM,CR$4))-(COUNTIFS('Estruturante Móvel'!$M:$M,$B48,'Estruturante Móvel'!$AM:$AM,CR$4,'Estruturante Móvel'!$AQ:$AQ,"REPARO FO"))</f>
        <v>0</v>
      </c>
      <c r="CS48" s="140">
        <f>(COUNTIFS('Estruturante Móvel'!$M:$M,$B46,'Estruturante Móvel'!$C:$C,"&lt;&gt;PREVISTO",'Estruturante Móvel'!$G:$G,CR$4,'Estruturante Móvel'!$L:$L,'CRONOGRAMA_CONST+MIGRACAO'!CH$8))</f>
        <v>0</v>
      </c>
      <c r="CT48" s="139">
        <f>(COUNTIFS('Estruturante Móvel'!$M:$M,$B48,'Estruturante Móvel'!$AM:$AM,CT$4))-(COUNTIFS('Estruturante Móvel'!$M:$M,$B48,'Estruturante Móvel'!$AM:$AM,CT$4,'Estruturante Móvel'!$AQ:$AQ,"REPARO FO"))</f>
        <v>0</v>
      </c>
      <c r="CU48" s="140">
        <f>(COUNTIFS('Estruturante Móvel'!$M:$M,$B46,'Estruturante Móvel'!$C:$C,"&lt;&gt;PREVISTO",'Estruturante Móvel'!$G:$G,CT$4,'Estruturante Móvel'!$L:$L,'CRONOGRAMA_CONST+MIGRACAO'!CJ$8))</f>
        <v>0</v>
      </c>
      <c r="CV48" s="139">
        <f>(COUNTIFS('Estruturante Móvel'!$M:$M,$B48,'Estruturante Móvel'!$AM:$AM,CV$4))-(COUNTIFS('Estruturante Móvel'!$M:$M,$B48,'Estruturante Móvel'!$AM:$AM,CV$4,'Estruturante Móvel'!$AQ:$AQ,"REPARO FO"))</f>
        <v>0</v>
      </c>
      <c r="CW48" s="140">
        <f>(COUNTIFS('Estruturante Móvel'!$M:$M,$B46,'Estruturante Móvel'!$C:$C,"&lt;&gt;PREVISTO",'Estruturante Móvel'!$G:$G,CV$4,'Estruturante Móvel'!$L:$L,'CRONOGRAMA_CONST+MIGRACAO'!CL$8))</f>
        <v>0</v>
      </c>
      <c r="CX48" s="139">
        <f>(COUNTIFS('Estruturante Móvel'!$M:$M,$B48,'Estruturante Móvel'!$AM:$AM,CX$4))-(COUNTIFS('Estruturante Móvel'!$M:$M,$B48,'Estruturante Móvel'!$AM:$AM,CX$4,'Estruturante Móvel'!$AQ:$AQ,"REPARO FO"))</f>
        <v>0</v>
      </c>
      <c r="CY48" s="140">
        <f>(COUNTIFS('Estruturante Móvel'!$M:$M,$B46,'Estruturante Móvel'!$C:$C,"&lt;&gt;PREVISTO",'Estruturante Móvel'!$G:$G,CX$4,'Estruturante Móvel'!$L:$L,'CRONOGRAMA_CONST+MIGRACAO'!CN$8))</f>
        <v>0</v>
      </c>
      <c r="CZ48" s="139">
        <f>(COUNTIFS('Estruturante Móvel'!$M:$M,$B48,'Estruturante Móvel'!$AM:$AM,CZ$4))-(COUNTIFS('Estruturante Móvel'!$M:$M,$B48,'Estruturante Móvel'!$AM:$AM,CZ$4,'Estruturante Móvel'!$AQ:$AQ,"REPARO FO"))</f>
        <v>0</v>
      </c>
      <c r="DA48" s="140">
        <f>(COUNTIFS('Estruturante Móvel'!$M:$M,$B46,'Estruturante Móvel'!$C:$C,"&lt;&gt;PREVISTO",'Estruturante Móvel'!$G:$G,CZ$4,'Estruturante Móvel'!$L:$L,'CRONOGRAMA_CONST+MIGRACAO'!CP$8))</f>
        <v>0</v>
      </c>
      <c r="DB48" s="139">
        <f>(COUNTIFS('Estruturante Móvel'!$M:$M,$B48,'Estruturante Móvel'!$AM:$AM,DB$4))-(COUNTIFS('Estruturante Móvel'!$M:$M,$B48,'Estruturante Móvel'!$AM:$AM,DB$4,'Estruturante Móvel'!$AQ:$AQ,"REPARO FO"))</f>
        <v>0</v>
      </c>
      <c r="DC48" s="140">
        <f>(COUNTIFS('Estruturante Móvel'!$M:$M,$B46,'Estruturante Móvel'!$C:$C,"&lt;&gt;PREVISTO",'Estruturante Móvel'!$G:$G,DB$4,'Estruturante Móvel'!$L:$L,'CRONOGRAMA_CONST+MIGRACAO'!CR$8))</f>
        <v>0</v>
      </c>
      <c r="DD48" s="139">
        <f>(COUNTIFS('Estruturante Móvel'!$M:$M,$B48,'Estruturante Móvel'!$AM:$AM,DD$4))-(COUNTIFS('Estruturante Móvel'!$M:$M,$B48,'Estruturante Móvel'!$AM:$AM,DD$4,'Estruturante Móvel'!$AQ:$AQ,"REPARO FO"))</f>
        <v>0</v>
      </c>
      <c r="DE48" s="140">
        <f>(COUNTIFS('Estruturante Móvel'!$M:$M,$B46,'Estruturante Móvel'!$C:$C,"&lt;&gt;PREVISTO",'Estruturante Móvel'!$G:$G,DD$4,'Estruturante Móvel'!$L:$L,'CRONOGRAMA_CONST+MIGRACAO'!CT$8))</f>
        <v>0</v>
      </c>
      <c r="DF48" s="139">
        <f>(COUNTIFS('Estruturante Móvel'!$M:$M,$B48,'Estruturante Móvel'!$AM:$AM,DF$4))-(COUNTIFS('Estruturante Móvel'!$M:$M,$B48,'Estruturante Móvel'!$AM:$AM,DF$4,'Estruturante Móvel'!$AQ:$AQ,"REPARO FO"))</f>
        <v>0</v>
      </c>
      <c r="DG48" s="140">
        <f>(COUNTIFS('Estruturante Móvel'!$M:$M,$B46,'Estruturante Móvel'!$C:$C,"&lt;&gt;PREVISTO",'Estruturante Móvel'!$G:$G,DF$4,'Estruturante Móvel'!$L:$L,'CRONOGRAMA_CONST+MIGRACAO'!CV$8))</f>
        <v>0</v>
      </c>
      <c r="DH48" s="139">
        <f>(COUNTIFS('Estruturante Móvel'!$M:$M,$B48,'Estruturante Móvel'!$AM:$AM,DH$4))-(COUNTIFS('Estruturante Móvel'!$M:$M,$B48,'Estruturante Móvel'!$AM:$AM,DH$4,'Estruturante Móvel'!$AQ:$AQ,"REPARO FO"))</f>
        <v>0</v>
      </c>
      <c r="DI48" s="140">
        <f>(COUNTIFS('Estruturante Móvel'!$M:$M,$B46,'Estruturante Móvel'!$C:$C,"&lt;&gt;PREVISTO",'Estruturante Móvel'!$G:$G,DH$4,'Estruturante Móvel'!$L:$L,'CRONOGRAMA_CONST+MIGRACAO'!CX$8))</f>
        <v>0</v>
      </c>
      <c r="DJ48" s="139">
        <f>(COUNTIFS('Estruturante Móvel'!$M:$M,$B48,'Estruturante Móvel'!$AM:$AM,DJ$4))-(COUNTIFS('Estruturante Móvel'!$M:$M,$B48,'Estruturante Móvel'!$AM:$AM,DJ$4,'Estruturante Móvel'!$AQ:$AQ,"REPARO FO"))</f>
        <v>0</v>
      </c>
      <c r="DK48" s="140">
        <f>(COUNTIFS('Estruturante Móvel'!$M:$M,$B46,'Estruturante Móvel'!$C:$C,"&lt;&gt;PREVISTO",'Estruturante Móvel'!$G:$G,DJ$4,'Estruturante Móvel'!$L:$L,'CRONOGRAMA_CONST+MIGRACAO'!CZ$8))</f>
        <v>0</v>
      </c>
      <c r="DL48" s="139">
        <f>(COUNTIFS('Estruturante Móvel'!$M:$M,$B48,'Estruturante Móvel'!$AM:$AM,DL$4))-(COUNTIFS('Estruturante Móvel'!$M:$M,$B48,'Estruturante Móvel'!$AM:$AM,DL$4,'Estruturante Móvel'!$AQ:$AQ,"REPARO FO"))</f>
        <v>0</v>
      </c>
      <c r="DM48" s="140">
        <f>(COUNTIFS('Estruturante Móvel'!$M:$M,$B46,'Estruturante Móvel'!$C:$C,"&lt;&gt;PREVISTO",'Estruturante Móvel'!$G:$G,DL$4,'Estruturante Móvel'!$L:$L,'CRONOGRAMA_CONST+MIGRACAO'!DB$8))</f>
        <v>0</v>
      </c>
      <c r="DN48" s="139">
        <f>(COUNTIFS('Estruturante Móvel'!$M:$M,$B48,'Estruturante Móvel'!$AM:$AM,DN$4))-(COUNTIFS('Estruturante Móvel'!$M:$M,$B48,'Estruturante Móvel'!$AM:$AM,DN$4,'Estruturante Móvel'!$AQ:$AQ,"REPARO FO"))</f>
        <v>0</v>
      </c>
      <c r="DO48" s="140">
        <f>(COUNTIFS('Estruturante Móvel'!$M:$M,$B46,'Estruturante Móvel'!$C:$C,"&lt;&gt;PREVISTO",'Estruturante Móvel'!$G:$G,DN$4,'Estruturante Móvel'!$L:$L,'CRONOGRAMA_CONST+MIGRACAO'!DD$8))</f>
        <v>0</v>
      </c>
      <c r="DP48" s="139">
        <f>(COUNTIFS('Estruturante Móvel'!$M:$M,$B48,'Estruturante Móvel'!$AM:$AM,DP$4))-(COUNTIFS('Estruturante Móvel'!$M:$M,$B48,'Estruturante Móvel'!$AM:$AM,DP$4,'Estruturante Móvel'!$AQ:$AQ,"REPARO FO"))</f>
        <v>0</v>
      </c>
      <c r="DQ48" s="140">
        <f>(COUNTIFS('Estruturante Móvel'!$M:$M,$B46,'Estruturante Móvel'!$C:$C,"&lt;&gt;PREVISTO",'Estruturante Móvel'!$G:$G,DP$4,'Estruturante Móvel'!$L:$L,'CRONOGRAMA_CONST+MIGRACAO'!DF$8))</f>
        <v>0</v>
      </c>
      <c r="DR48" s="139">
        <f>(COUNTIFS('Estruturante Móvel'!$M:$M,$B48,'Estruturante Móvel'!$AM:$AM,DR$4))-(COUNTIFS('Estruturante Móvel'!$M:$M,$B48,'Estruturante Móvel'!$AM:$AM,DR$4,'Estruturante Móvel'!$AQ:$AQ,"REPARO FO"))</f>
        <v>0</v>
      </c>
      <c r="DS48" s="140">
        <f>(COUNTIFS('Estruturante Móvel'!$M:$M,$B46,'Estruturante Móvel'!$C:$C,"&lt;&gt;PREVISTO",'Estruturante Móvel'!$G:$G,DR$4,'Estruturante Móvel'!$L:$L,'CRONOGRAMA_CONST+MIGRACAO'!DH$8))</f>
        <v>0</v>
      </c>
      <c r="DT48" s="139">
        <f>(COUNTIFS('Estruturante Móvel'!$M:$M,$B48,'Estruturante Móvel'!$AM:$AM,DT$4))-(COUNTIFS('Estruturante Móvel'!$M:$M,$B48,'Estruturante Móvel'!$AM:$AM,DT$4,'Estruturante Móvel'!$AQ:$AQ,"REPARO FO"))</f>
        <v>0</v>
      </c>
      <c r="DU48" s="140">
        <f>(COUNTIFS('Estruturante Móvel'!$M:$M,$B46,'Estruturante Móvel'!$C:$C,"&lt;&gt;PREVISTO",'Estruturante Móvel'!$G:$G,DT$4,'Estruturante Móvel'!$L:$L,'CRONOGRAMA_CONST+MIGRACAO'!DJ$8))</f>
        <v>0</v>
      </c>
      <c r="DV48" s="139">
        <f>(COUNTIFS('Estruturante Móvel'!$M:$M,$B48,'Estruturante Móvel'!$AM:$AM,DV$4))-(COUNTIFS('Estruturante Móvel'!$M:$M,$B48,'Estruturante Móvel'!$AM:$AM,DV$4,'Estruturante Móvel'!$AQ:$AQ,"REPARO FO"))</f>
        <v>0</v>
      </c>
      <c r="DW48" s="140">
        <f>(COUNTIFS('Estruturante Móvel'!$M:$M,$B46,'Estruturante Móvel'!$C:$C,"&lt;&gt;PREVISTO",'Estruturante Móvel'!$G:$G,DV$4,'Estruturante Móvel'!$L:$L,'CRONOGRAMA_CONST+MIGRACAO'!DL$8))</f>
        <v>0</v>
      </c>
      <c r="DX48" s="139">
        <f>(COUNTIFS('Estruturante Móvel'!$M:$M,$B48,'Estruturante Móvel'!$AM:$AM,DX$4))-(COUNTIFS('Estruturante Móvel'!$M:$M,$B48,'Estruturante Móvel'!$AM:$AM,DX$4,'Estruturante Móvel'!$AQ:$AQ,"REPARO FO"))</f>
        <v>0</v>
      </c>
      <c r="DY48" s="140">
        <f>(COUNTIFS('Estruturante Móvel'!$M:$M,$B46,'Estruturante Móvel'!$C:$C,"&lt;&gt;PREVISTO",'Estruturante Móvel'!$G:$G,DX$4,'Estruturante Móvel'!$L:$L,'CRONOGRAMA_CONST+MIGRACAO'!DN$8))</f>
        <v>0</v>
      </c>
      <c r="DZ48" s="139">
        <f>(COUNTIFS('Estruturante Móvel'!$M:$M,$B48,'Estruturante Móvel'!$AM:$AM,DZ$4))-(COUNTIFS('Estruturante Móvel'!$M:$M,$B48,'Estruturante Móvel'!$AM:$AM,DZ$4,'Estruturante Móvel'!$AQ:$AQ,"REPARO FO"))</f>
        <v>0</v>
      </c>
      <c r="EA48" s="140">
        <f>(COUNTIFS('Estruturante Móvel'!$M:$M,$B46,'Estruturante Móvel'!$C:$C,"&lt;&gt;PREVISTO",'Estruturante Móvel'!$G:$G,DZ$4,'Estruturante Móvel'!$L:$L,'CRONOGRAMA_CONST+MIGRACAO'!DP$8))</f>
        <v>0</v>
      </c>
      <c r="EB48" s="139">
        <f>(COUNTIFS('Estruturante Móvel'!$M:$M,$B48,'Estruturante Móvel'!$AM:$AM,EB$4))-(COUNTIFS('Estruturante Móvel'!$M:$M,$B48,'Estruturante Móvel'!$AM:$AM,EB$4,'Estruturante Móvel'!$AQ:$AQ,"REPARO FO"))</f>
        <v>0</v>
      </c>
      <c r="EC48" s="140">
        <f>(COUNTIFS('Estruturante Móvel'!$M:$M,$B46,'Estruturante Móvel'!$C:$C,"&lt;&gt;PREVISTO",'Estruturante Móvel'!$G:$G,EB$4,'Estruturante Móvel'!$L:$L,'CRONOGRAMA_CONST+MIGRACAO'!DR$8))</f>
        <v>0</v>
      </c>
      <c r="ED48" s="139">
        <f>(COUNTIFS('Estruturante Móvel'!$M:$M,$B48,'Estruturante Móvel'!$AM:$AM,ED$4))-(COUNTIFS('Estruturante Móvel'!$M:$M,$B48,'Estruturante Móvel'!$AM:$AM,ED$4,'Estruturante Móvel'!$AQ:$AQ,"REPARO FO"))</f>
        <v>0</v>
      </c>
      <c r="EE48" s="140">
        <f>(COUNTIFS('Estruturante Móvel'!$M:$M,$B46,'Estruturante Móvel'!$C:$C,"&lt;&gt;PREVISTO",'Estruturante Móvel'!$G:$G,ED$4,'Estruturante Móvel'!$L:$L,'CRONOGRAMA_CONST+MIGRACAO'!DT$8))</f>
        <v>0</v>
      </c>
      <c r="EF48" s="139">
        <f>(COUNTIFS('Estruturante Móvel'!$M:$M,$B48,'Estruturante Móvel'!$AM:$AM,EF$4))-(COUNTIFS('Estruturante Móvel'!$M:$M,$B48,'Estruturante Móvel'!$AM:$AM,EF$4,'Estruturante Móvel'!$AQ:$AQ,"REPARO FO"))</f>
        <v>0</v>
      </c>
      <c r="EG48" s="140">
        <f>(COUNTIFS('Estruturante Móvel'!$M:$M,$B46,'Estruturante Móvel'!$C:$C,"&lt;&gt;PREVISTO",'Estruturante Móvel'!$G:$G,EF$4,'Estruturante Móvel'!$L:$L,'CRONOGRAMA_CONST+MIGRACAO'!DV$8))</f>
        <v>0</v>
      </c>
      <c r="EH48" s="139">
        <f>(COUNTIFS('Estruturante Móvel'!$M:$M,$B48,'Estruturante Móvel'!$AM:$AM,EH$4))-(COUNTIFS('Estruturante Móvel'!$M:$M,$B48,'Estruturante Móvel'!$AM:$AM,EH$4,'Estruturante Móvel'!$AQ:$AQ,"REPARO FO"))</f>
        <v>0</v>
      </c>
      <c r="EI48" s="140">
        <f>(COUNTIFS('Estruturante Móvel'!$M:$M,$B46,'Estruturante Móvel'!$C:$C,"&lt;&gt;PREVISTO",'Estruturante Móvel'!$G:$G,EH$4,'Estruturante Móvel'!$L:$L,'CRONOGRAMA_CONST+MIGRACAO'!DX$8))</f>
        <v>0</v>
      </c>
      <c r="EJ48" s="139">
        <f>(COUNTIFS('Estruturante Móvel'!$M:$M,$B48,'Estruturante Móvel'!$AM:$AM,EJ$4))-(COUNTIFS('Estruturante Móvel'!$M:$M,$B48,'Estruturante Móvel'!$AM:$AM,EJ$4,'Estruturante Móvel'!$AQ:$AQ,"REPARO FO"))</f>
        <v>0</v>
      </c>
      <c r="EK48" s="140">
        <f>(COUNTIFS('Estruturante Móvel'!$M:$M,$B46,'Estruturante Móvel'!$C:$C,"&lt;&gt;PREVISTO",'Estruturante Móvel'!$G:$G,EJ$4,'Estruturante Móvel'!$L:$L,'CRONOGRAMA_CONST+MIGRACAO'!DZ$8))</f>
        <v>0</v>
      </c>
      <c r="EL48" s="139">
        <f>(COUNTIFS('Estruturante Móvel'!$M:$M,$B48,'Estruturante Móvel'!$AM:$AM,EL$4))-(COUNTIFS('Estruturante Móvel'!$M:$M,$B48,'Estruturante Móvel'!$AM:$AM,EL$4,'Estruturante Móvel'!$AQ:$AQ,"REPARO FO"))</f>
        <v>0</v>
      </c>
      <c r="EM48" s="140">
        <f>(COUNTIFS('Estruturante Móvel'!$M:$M,$B46,'Estruturante Móvel'!$C:$C,"&lt;&gt;PREVISTO",'Estruturante Móvel'!$G:$G,EL$4,'Estruturante Móvel'!$L:$L,'CRONOGRAMA_CONST+MIGRACAO'!EB$8))</f>
        <v>0</v>
      </c>
      <c r="EN48" s="139">
        <f>(COUNTIFS('Estruturante Móvel'!$M:$M,$B48,'Estruturante Móvel'!$AM:$AM,EN$4))-(COUNTIFS('Estruturante Móvel'!$M:$M,$B48,'Estruturante Móvel'!$AM:$AM,EN$4,'Estruturante Móvel'!$AQ:$AQ,"REPARO FO"))</f>
        <v>0</v>
      </c>
      <c r="EO48" s="140">
        <f>(COUNTIFS('Estruturante Móvel'!$M:$M,$B46,'Estruturante Móvel'!$C:$C,"&lt;&gt;PREVISTO",'Estruturante Móvel'!$G:$G,EN$4,'Estruturante Móvel'!$L:$L,'CRONOGRAMA_CONST+MIGRACAO'!ED$8))</f>
        <v>0</v>
      </c>
      <c r="EP48" s="139">
        <f>(COUNTIFS('Estruturante Móvel'!$M:$M,$B48,'Estruturante Móvel'!$AM:$AM,EP$4))-(COUNTIFS('Estruturante Móvel'!$M:$M,$B48,'Estruturante Móvel'!$AM:$AM,EP$4,'Estruturante Móvel'!$AQ:$AQ,"REPARO FO"))</f>
        <v>0</v>
      </c>
      <c r="EQ48" s="140">
        <f>(COUNTIFS('Estruturante Móvel'!$M:$M,$B46,'Estruturante Móvel'!$C:$C,"&lt;&gt;PREVISTO",'Estruturante Móvel'!$G:$G,EP$4,'Estruturante Móvel'!$L:$L,'CRONOGRAMA_CONST+MIGRACAO'!EF$8))</f>
        <v>0</v>
      </c>
      <c r="ER48" s="139">
        <f>(COUNTIFS('Estruturante Móvel'!$M:$M,$B48,'Estruturante Móvel'!$AM:$AM,ER$4))-(COUNTIFS('Estruturante Móvel'!$M:$M,$B48,'Estruturante Móvel'!$AM:$AM,ER$4,'Estruturante Móvel'!$AQ:$AQ,"REPARO FO"))</f>
        <v>0</v>
      </c>
      <c r="ES48" s="140">
        <f>(COUNTIFS('Estruturante Móvel'!$M:$M,$B46,'Estruturante Móvel'!$C:$C,"&lt;&gt;PREVISTO",'Estruturante Móvel'!$G:$G,ER$4,'Estruturante Móvel'!$L:$L,'CRONOGRAMA_CONST+MIGRACAO'!EH$8))</f>
        <v>0</v>
      </c>
      <c r="ET48" s="139">
        <f>(COUNTIFS('Estruturante Móvel'!$M:$M,$B48,'Estruturante Móvel'!$AM:$AM,ET$4))-(COUNTIFS('Estruturante Móvel'!$M:$M,$B48,'Estruturante Móvel'!$AM:$AM,ET$4,'Estruturante Móvel'!$AQ:$AQ,"REPARO FO"))</f>
        <v>0</v>
      </c>
      <c r="EU48" s="140">
        <f>(COUNTIFS('Estruturante Móvel'!$M:$M,$B46,'Estruturante Móvel'!$C:$C,"&lt;&gt;PREVISTO",'Estruturante Móvel'!$G:$G,ET$4,'Estruturante Móvel'!$L:$L,'CRONOGRAMA_CONST+MIGRACAO'!EJ$8))</f>
        <v>0</v>
      </c>
      <c r="EV48" s="139">
        <f>(COUNTIFS('Estruturante Móvel'!$M:$M,$B48,'Estruturante Móvel'!$AM:$AM,EV$4))-(COUNTIFS('Estruturante Móvel'!$M:$M,$B48,'Estruturante Móvel'!$AM:$AM,EV$4,'Estruturante Móvel'!$AQ:$AQ,"REPARO FO"))</f>
        <v>0</v>
      </c>
      <c r="EW48" s="140">
        <f>(COUNTIFS('Estruturante Móvel'!$M:$M,$B46,'Estruturante Móvel'!$C:$C,"&lt;&gt;PREVISTO",'Estruturante Móvel'!$G:$G,EV$4,'Estruturante Móvel'!$L:$L,'CRONOGRAMA_CONST+MIGRACAO'!EL$8))</f>
        <v>0</v>
      </c>
      <c r="EX48" s="139">
        <f>(COUNTIFS('Estruturante Móvel'!$M:$M,$B48,'Estruturante Móvel'!$AM:$AM,EX$4))-(COUNTIFS('Estruturante Móvel'!$M:$M,$B48,'Estruturante Móvel'!$AM:$AM,EX$4,'Estruturante Móvel'!$AQ:$AQ,"REPARO FO"))</f>
        <v>0</v>
      </c>
      <c r="EY48" s="140">
        <f>(COUNTIFS('Estruturante Móvel'!$M:$M,$B46,'Estruturante Móvel'!$C:$C,"&lt;&gt;PREVISTO",'Estruturante Móvel'!$G:$G,EX$4,'Estruturante Móvel'!$L:$L,'CRONOGRAMA_CONST+MIGRACAO'!EN$8))</f>
        <v>0</v>
      </c>
      <c r="EZ48" s="139">
        <f>(COUNTIFS('Estruturante Móvel'!$M:$M,$B48,'Estruturante Móvel'!$AM:$AM,EZ$4))-(COUNTIFS('Estruturante Móvel'!$M:$M,$B48,'Estruturante Móvel'!$AM:$AM,EZ$4,'Estruturante Móvel'!$AQ:$AQ,"REPARO FO"))</f>
        <v>0</v>
      </c>
      <c r="FA48" s="140">
        <f>(COUNTIFS('Estruturante Móvel'!$M:$M,$B46,'Estruturante Móvel'!$C:$C,"&lt;&gt;PREVISTO",'Estruturante Móvel'!$G:$G,EZ$4,'Estruturante Móvel'!$L:$L,'CRONOGRAMA_CONST+MIGRACAO'!EP$8))</f>
        <v>0</v>
      </c>
      <c r="FB48" s="139">
        <f>(COUNTIFS('Estruturante Móvel'!$M:$M,$B48,'Estruturante Móvel'!$AM:$AM,FB$4))-(COUNTIFS('Estruturante Móvel'!$M:$M,$B48,'Estruturante Móvel'!$AM:$AM,FB$4,'Estruturante Móvel'!$AQ:$AQ,"REPARO FO"))</f>
        <v>0</v>
      </c>
      <c r="FC48" s="140">
        <f>(COUNTIFS('Estruturante Móvel'!$M:$M,$B46,'Estruturante Móvel'!$C:$C,"&lt;&gt;PREVISTO",'Estruturante Móvel'!$G:$G,FB$4,'Estruturante Móvel'!$L:$L,'CRONOGRAMA_CONST+MIGRACAO'!ER$8))</f>
        <v>0</v>
      </c>
      <c r="FD48" s="139">
        <f>(COUNTIFS('Estruturante Móvel'!$M:$M,$B48,'Estruturante Móvel'!$AM:$AM,FD$4))-(COUNTIFS('Estruturante Móvel'!$M:$M,$B48,'Estruturante Móvel'!$AM:$AM,FD$4,'Estruturante Móvel'!$AQ:$AQ,"REPARO FO"))</f>
        <v>0</v>
      </c>
      <c r="FE48" s="140">
        <f>(COUNTIFS('Estruturante Móvel'!$M:$M,$B46,'Estruturante Móvel'!$C:$C,"&lt;&gt;PREVISTO",'Estruturante Móvel'!$G:$G,FD$4,'Estruturante Móvel'!$L:$L,'CRONOGRAMA_CONST+MIGRACAO'!ET$8))</f>
        <v>0</v>
      </c>
      <c r="FF48" s="139">
        <f>(COUNTIFS('Estruturante Móvel'!$M:$M,$B48,'Estruturante Móvel'!$AM:$AM,FF$4))-(COUNTIFS('Estruturante Móvel'!$M:$M,$B48,'Estruturante Móvel'!$AM:$AM,FF$4,'Estruturante Móvel'!$AQ:$AQ,"REPARO FO"))</f>
        <v>0</v>
      </c>
      <c r="FG48" s="140">
        <f>(COUNTIFS('Estruturante Móvel'!$M:$M,$B46,'Estruturante Móvel'!$C:$C,"&lt;&gt;PREVISTO",'Estruturante Móvel'!$G:$G,FF$4,'Estruturante Móvel'!$L:$L,'CRONOGRAMA_CONST+MIGRACAO'!EV$8))</f>
        <v>0</v>
      </c>
      <c r="FH48" s="139">
        <f>(COUNTIFS('Estruturante Móvel'!$M:$M,$B48,'Estruturante Móvel'!$AM:$AM,FH$4))-(COUNTIFS('Estruturante Móvel'!$M:$M,$B48,'Estruturante Móvel'!$AM:$AM,FH$4,'Estruturante Móvel'!$AQ:$AQ,"REPARO FO"))</f>
        <v>0</v>
      </c>
      <c r="FI48" s="140">
        <f>(COUNTIFS('Estruturante Móvel'!$M:$M,$B46,'Estruturante Móvel'!$C:$C,"&lt;&gt;PREVISTO",'Estruturante Móvel'!$G:$G,FH$4,'Estruturante Móvel'!$L:$L,'CRONOGRAMA_CONST+MIGRACAO'!EX$8))</f>
        <v>0</v>
      </c>
      <c r="FJ48" s="139">
        <f>(COUNTIFS('Estruturante Móvel'!$M:$M,$B48,'Estruturante Móvel'!$AM:$AM,FJ$4))-(COUNTIFS('Estruturante Móvel'!$M:$M,$B48,'Estruturante Móvel'!$AM:$AM,FJ$4,'Estruturante Móvel'!$AQ:$AQ,"REPARO FO"))</f>
        <v>0</v>
      </c>
      <c r="FK48" s="140">
        <f>(COUNTIFS('Estruturante Móvel'!$M:$M,$B46,'Estruturante Móvel'!$C:$C,"&lt;&gt;PREVISTO",'Estruturante Móvel'!$G:$G,FJ$4,'Estruturante Móvel'!$L:$L,'CRONOGRAMA_CONST+MIGRACAO'!EZ$8))</f>
        <v>0</v>
      </c>
      <c r="FL48" s="139">
        <f>(COUNTIFS('Estruturante Móvel'!$M:$M,$B48,'Estruturante Móvel'!$AM:$AM,FL$4))-(COUNTIFS('Estruturante Móvel'!$M:$M,$B48,'Estruturante Móvel'!$AM:$AM,FL$4,'Estruturante Móvel'!$AQ:$AQ,"REPARO FO"))</f>
        <v>0</v>
      </c>
      <c r="FM48" s="140">
        <f>(COUNTIFS('Estruturante Móvel'!$M:$M,$B46,'Estruturante Móvel'!$C:$C,"&lt;&gt;PREVISTO",'Estruturante Móvel'!$G:$G,FL$4,'Estruturante Móvel'!$L:$L,'CRONOGRAMA_CONST+MIGRACAO'!FB$8))</f>
        <v>0</v>
      </c>
      <c r="FN48" s="139">
        <f>(COUNTIFS('Estruturante Móvel'!$M:$M,$B48,'Estruturante Móvel'!$AM:$AM,FN$4))-(COUNTIFS('Estruturante Móvel'!$M:$M,$B48,'Estruturante Móvel'!$AM:$AM,FN$4,'Estruturante Móvel'!$AQ:$AQ,"REPARO FO"))</f>
        <v>0</v>
      </c>
      <c r="FO48" s="140">
        <f>(COUNTIFS('Estruturante Móvel'!$M:$M,$B46,'Estruturante Móvel'!$C:$C,"&lt;&gt;PREVISTO",'Estruturante Móvel'!$G:$G,FN$4,'Estruturante Móvel'!$L:$L,'CRONOGRAMA_CONST+MIGRACAO'!FD$8))</f>
        <v>0</v>
      </c>
      <c r="FP48" s="139">
        <f>(COUNTIFS('Estruturante Móvel'!$M:$M,$B48,'Estruturante Móvel'!$AM:$AM,FP$4))-(COUNTIFS('Estruturante Móvel'!$M:$M,$B48,'Estruturante Móvel'!$AM:$AM,FP$4,'Estruturante Móvel'!$AQ:$AQ,"REPARO FO"))</f>
        <v>0</v>
      </c>
      <c r="FQ48" s="140">
        <f>(COUNTIFS('Estruturante Móvel'!$M:$M,$B46,'Estruturante Móvel'!$C:$C,"&lt;&gt;PREVISTO",'Estruturante Móvel'!$G:$G,FP$4,'Estruturante Móvel'!$L:$L,'CRONOGRAMA_CONST+MIGRACAO'!FF$8))</f>
        <v>0</v>
      </c>
      <c r="FR48" s="139">
        <f>(COUNTIFS('Estruturante Móvel'!$M:$M,$B48,'Estruturante Móvel'!$AM:$AM,FR$4))-(COUNTIFS('Estruturante Móvel'!$M:$M,$B48,'Estruturante Móvel'!$AM:$AM,FR$4,'Estruturante Móvel'!$AQ:$AQ,"REPARO FO"))</f>
        <v>0</v>
      </c>
      <c r="FS48" s="140">
        <f>(COUNTIFS('Estruturante Móvel'!$M:$M,$B46,'Estruturante Móvel'!$C:$C,"&lt;&gt;PREVISTO",'Estruturante Móvel'!$G:$G,FR$4,'Estruturante Móvel'!$L:$L,'CRONOGRAMA_CONST+MIGRACAO'!FH$8))</f>
        <v>0</v>
      </c>
      <c r="FT48" s="139">
        <f>(COUNTIFS('Estruturante Móvel'!$M:$M,$B48,'Estruturante Móvel'!$AM:$AM,FT$4))-(COUNTIFS('Estruturante Móvel'!$M:$M,$B48,'Estruturante Móvel'!$AM:$AM,FT$4,'Estruturante Móvel'!$AQ:$AQ,"REPARO FO"))</f>
        <v>0</v>
      </c>
      <c r="FU48" s="140">
        <f>(COUNTIFS('Estruturante Móvel'!$M:$M,$B46,'Estruturante Móvel'!$C:$C,"&lt;&gt;PREVISTO",'Estruturante Móvel'!$G:$G,FT$4,'Estruturante Móvel'!$L:$L,'CRONOGRAMA_CONST+MIGRACAO'!FJ$8))</f>
        <v>0</v>
      </c>
      <c r="FV48" s="139">
        <f>(COUNTIFS('Estruturante Móvel'!$M:$M,$B48,'Estruturante Móvel'!$AM:$AM,FV$4))-(COUNTIFS('Estruturante Móvel'!$M:$M,$B48,'Estruturante Móvel'!$AM:$AM,FV$4,'Estruturante Móvel'!$AQ:$AQ,"REPARO FO"))</f>
        <v>0</v>
      </c>
      <c r="FW48" s="140">
        <f>(COUNTIFS('Estruturante Móvel'!$M:$M,$B46,'Estruturante Móvel'!$C:$C,"&lt;&gt;PREVISTO",'Estruturante Móvel'!$G:$G,FV$4,'Estruturante Móvel'!$L:$L,'CRONOGRAMA_CONST+MIGRACAO'!FL$8))</f>
        <v>0</v>
      </c>
      <c r="FX48" s="139">
        <f>(COUNTIFS('Estruturante Móvel'!$M:$M,$B48,'Estruturante Móvel'!$AM:$AM,FX$4))-(COUNTIFS('Estruturante Móvel'!$M:$M,$B48,'Estruturante Móvel'!$AM:$AM,FX$4,'Estruturante Móvel'!$AQ:$AQ,"REPARO FO"))</f>
        <v>0</v>
      </c>
      <c r="FY48" s="140">
        <f>(COUNTIFS('Estruturante Móvel'!$M:$M,$B46,'Estruturante Móvel'!$C:$C,"&lt;&gt;PREVISTO",'Estruturante Móvel'!$G:$G,FX$4,'Estruturante Móvel'!$L:$L,'CRONOGRAMA_CONST+MIGRACAO'!FN$8))</f>
        <v>0</v>
      </c>
      <c r="FZ48" s="139">
        <f>(COUNTIFS('Estruturante Móvel'!$M:$M,$B48,'Estruturante Móvel'!$AM:$AM,FZ$4))-(COUNTIFS('Estruturante Móvel'!$M:$M,$B48,'Estruturante Móvel'!$AM:$AM,FZ$4,'Estruturante Móvel'!$AQ:$AQ,"REPARO FO"))</f>
        <v>0</v>
      </c>
      <c r="GA48" s="140">
        <f>(COUNTIFS('Estruturante Móvel'!$M:$M,$B46,'Estruturante Móvel'!$C:$C,"&lt;&gt;PREVISTO",'Estruturante Móvel'!$G:$G,FZ$4,'Estruturante Móvel'!$L:$L,'CRONOGRAMA_CONST+MIGRACAO'!FP$8))</f>
        <v>0</v>
      </c>
      <c r="GB48" s="139">
        <f>(COUNTIFS('Estruturante Móvel'!$M:$M,$B48,'Estruturante Móvel'!$AM:$AM,GB$4))-(COUNTIFS('Estruturante Móvel'!$M:$M,$B48,'Estruturante Móvel'!$AM:$AM,GB$4,'Estruturante Móvel'!$AQ:$AQ,"REPARO FO"))</f>
        <v>0</v>
      </c>
      <c r="GC48" s="140">
        <f>(COUNTIFS('Estruturante Móvel'!$M:$M,$B46,'Estruturante Móvel'!$C:$C,"&lt;&gt;PREVISTO",'Estruturante Móvel'!$G:$G,GB$4,'Estruturante Móvel'!$L:$L,'CRONOGRAMA_CONST+MIGRACAO'!FR$8))</f>
        <v>0</v>
      </c>
      <c r="GD48" s="139">
        <f>(COUNTIFS('Estruturante Móvel'!$M:$M,$B48,'Estruturante Móvel'!$AM:$AM,GD$4))-(COUNTIFS('Estruturante Móvel'!$M:$M,$B48,'Estruturante Móvel'!$AM:$AM,GD$4,'Estruturante Móvel'!$AQ:$AQ,"REPARO FO"))</f>
        <v>0</v>
      </c>
      <c r="GE48" s="140">
        <f>(COUNTIFS('Estruturante Móvel'!$M:$M,$B46,'Estruturante Móvel'!$C:$C,"&lt;&gt;PREVISTO",'Estruturante Móvel'!$G:$G,GD$4,'Estruturante Móvel'!$L:$L,'CRONOGRAMA_CONST+MIGRACAO'!FT$8))</f>
        <v>0</v>
      </c>
      <c r="GF48" s="139">
        <f>(COUNTIFS('Estruturante Móvel'!$M:$M,$B48,'Estruturante Móvel'!$AM:$AM,GF$4))-(COUNTIFS('Estruturante Móvel'!$M:$M,$B48,'Estruturante Móvel'!$AM:$AM,GF$4,'Estruturante Móvel'!$AQ:$AQ,"REPARO FO"))</f>
        <v>0</v>
      </c>
      <c r="GG48" s="140">
        <f>(COUNTIFS('Estruturante Móvel'!$M:$M,$B46,'Estruturante Móvel'!$C:$C,"&lt;&gt;PREVISTO",'Estruturante Móvel'!$G:$G,GF$4,'Estruturante Móvel'!$L:$L,'CRONOGRAMA_CONST+MIGRACAO'!FV$8))</f>
        <v>0</v>
      </c>
      <c r="GH48" s="139">
        <f>(COUNTIFS('Estruturante Móvel'!$M:$M,$B48,'Estruturante Móvel'!$AM:$AM,GH$4))-(COUNTIFS('Estruturante Móvel'!$M:$M,$B48,'Estruturante Móvel'!$AM:$AM,GH$4,'Estruturante Móvel'!$AQ:$AQ,"REPARO FO"))</f>
        <v>0</v>
      </c>
      <c r="GI48" s="140">
        <f>(COUNTIFS('Estruturante Móvel'!$M:$M,$B46,'Estruturante Móvel'!$C:$C,"&lt;&gt;PREVISTO",'Estruturante Móvel'!$G:$G,GH$4,'Estruturante Móvel'!$L:$L,'CRONOGRAMA_CONST+MIGRACAO'!FX$8))</f>
        <v>0</v>
      </c>
      <c r="GJ48" s="139">
        <f>(COUNTIFS('Estruturante Móvel'!$M:$M,$B48,'Estruturante Móvel'!$AM:$AM,GJ$4))-(COUNTIFS('Estruturante Móvel'!$M:$M,$B48,'Estruturante Móvel'!$AM:$AM,GJ$4,'Estruturante Móvel'!$AQ:$AQ,"REPARO FO"))</f>
        <v>0</v>
      </c>
      <c r="GK48" s="140">
        <f>(COUNTIFS('Estruturante Móvel'!$M:$M,$B46,'Estruturante Móvel'!$C:$C,"&lt;&gt;PREVISTO",'Estruturante Móvel'!$G:$G,GJ$4,'Estruturante Móvel'!$L:$L,'CRONOGRAMA_CONST+MIGRACAO'!FZ$8))</f>
        <v>0</v>
      </c>
      <c r="GL48" s="139">
        <f>(COUNTIFS('Estruturante Móvel'!$M:$M,$B48,'Estruturante Móvel'!$AM:$AM,GL$4))-(COUNTIFS('Estruturante Móvel'!$M:$M,$B48,'Estruturante Móvel'!$AM:$AM,GL$4,'Estruturante Móvel'!$AQ:$AQ,"REPARO FO"))</f>
        <v>0</v>
      </c>
      <c r="GM48" s="140">
        <f>(COUNTIFS('Estruturante Móvel'!$M:$M,$B46,'Estruturante Móvel'!$C:$C,"&lt;&gt;PREVISTO",'Estruturante Móvel'!$G:$G,GL$4,'Estruturante Móvel'!$L:$L,'CRONOGRAMA_CONST+MIGRACAO'!GB$8))</f>
        <v>0</v>
      </c>
      <c r="GN48" s="139">
        <f>(COUNTIFS('Estruturante Móvel'!$M:$M,$B48,'Estruturante Móvel'!$AM:$AM,GN$4))-(COUNTIFS('Estruturante Móvel'!$M:$M,$B48,'Estruturante Móvel'!$AM:$AM,GN$4,'Estruturante Móvel'!$AQ:$AQ,"REPARO FO"))</f>
        <v>0</v>
      </c>
      <c r="GO48" s="140">
        <f>(COUNTIFS('Estruturante Móvel'!$M:$M,$B46,'Estruturante Móvel'!$C:$C,"&lt;&gt;PREVISTO",'Estruturante Móvel'!$G:$G,GN$4,'Estruturante Móvel'!$L:$L,'CRONOGRAMA_CONST+MIGRACAO'!GD$8))</f>
        <v>0</v>
      </c>
      <c r="GP48" s="139">
        <f>(COUNTIFS('Estruturante Móvel'!$M:$M,$B48,'Estruturante Móvel'!$AM:$AM,GP$4))-(COUNTIFS('Estruturante Móvel'!$M:$M,$B48,'Estruturante Móvel'!$AM:$AM,GP$4,'Estruturante Móvel'!$AQ:$AQ,"REPARO FO"))</f>
        <v>0</v>
      </c>
      <c r="GQ48" s="140">
        <f>(COUNTIFS('Estruturante Móvel'!$M:$M,$B46,'Estruturante Móvel'!$C:$C,"&lt;&gt;PREVISTO",'Estruturante Móvel'!$G:$G,GP$4,'Estruturante Móvel'!$L:$L,'CRONOGRAMA_CONST+MIGRACAO'!GF$8))</f>
        <v>0</v>
      </c>
      <c r="GR48" s="139">
        <f>(COUNTIFS('Estruturante Móvel'!$M:$M,$B48,'Estruturante Móvel'!$AM:$AM,GR$4))-(COUNTIFS('Estruturante Móvel'!$M:$M,$B48,'Estruturante Móvel'!$AM:$AM,GR$4,'Estruturante Móvel'!$AQ:$AQ,"REPARO FO"))</f>
        <v>0</v>
      </c>
      <c r="GS48" s="140">
        <f>(COUNTIFS('Estruturante Móvel'!$M:$M,$B46,'Estruturante Móvel'!$C:$C,"&lt;&gt;PREVISTO",'Estruturante Móvel'!$G:$G,GR$4,'Estruturante Móvel'!$L:$L,'CRONOGRAMA_CONST+MIGRACAO'!GH$8))</f>
        <v>0</v>
      </c>
      <c r="GT48" s="139">
        <f>(COUNTIFS('Estruturante Móvel'!$M:$M,$B48,'Estruturante Móvel'!$AM:$AM,GT$4))-(COUNTIFS('Estruturante Móvel'!$M:$M,$B48,'Estruturante Móvel'!$AM:$AM,GT$4,'Estruturante Móvel'!$AQ:$AQ,"REPARO FO"))</f>
        <v>0</v>
      </c>
      <c r="GU48" s="140">
        <f>(COUNTIFS('Estruturante Móvel'!$M:$M,$B46,'Estruturante Móvel'!$C:$C,"&lt;&gt;PREVISTO",'Estruturante Móvel'!$G:$G,GT$4,'Estruturante Móvel'!$L:$L,'CRONOGRAMA_CONST+MIGRACAO'!GJ$8))</f>
        <v>0</v>
      </c>
      <c r="GV48" s="139">
        <f>(COUNTIFS('Estruturante Móvel'!$M:$M,$B48,'Estruturante Móvel'!$AM:$AM,GV$4))-(COUNTIFS('Estruturante Móvel'!$M:$M,$B48,'Estruturante Móvel'!$AM:$AM,GV$4,'Estruturante Móvel'!$AQ:$AQ,"REPARO FO"))</f>
        <v>0</v>
      </c>
      <c r="GW48" s="140">
        <f>(COUNTIFS('Estruturante Móvel'!$M:$M,$B46,'Estruturante Móvel'!$C:$C,"&lt;&gt;PREVISTO",'Estruturante Móvel'!$G:$G,GV$4,'Estruturante Móvel'!$L:$L,'CRONOGRAMA_CONST+MIGRACAO'!GL$8))</f>
        <v>0</v>
      </c>
      <c r="GX48" s="139">
        <f>(COUNTIFS('Estruturante Móvel'!$M:$M,$B48,'Estruturante Móvel'!$AM:$AM,GX$4))-(COUNTIFS('Estruturante Móvel'!$M:$M,$B48,'Estruturante Móvel'!$AM:$AM,GX$4,'Estruturante Móvel'!$AQ:$AQ,"REPARO FO"))</f>
        <v>0</v>
      </c>
      <c r="GY48" s="140">
        <f>(COUNTIFS('Estruturante Móvel'!$M:$M,$B46,'Estruturante Móvel'!$C:$C,"&lt;&gt;PREVISTO",'Estruturante Móvel'!$G:$G,GX$4,'Estruturante Móvel'!$L:$L,'CRONOGRAMA_CONST+MIGRACAO'!GN$8))</f>
        <v>0</v>
      </c>
      <c r="GZ48" s="139">
        <f>(COUNTIFS('Estruturante Móvel'!$M:$M,$B48,'Estruturante Móvel'!$AM:$AM,GZ$4))-(COUNTIFS('Estruturante Móvel'!$M:$M,$B48,'Estruturante Móvel'!$AM:$AM,GZ$4,'Estruturante Móvel'!$AQ:$AQ,"REPARO FO"))</f>
        <v>0</v>
      </c>
      <c r="HA48" s="140">
        <f>(COUNTIFS('Estruturante Móvel'!$M:$M,$B46,'Estruturante Móvel'!$C:$C,"&lt;&gt;PREVISTO",'Estruturante Móvel'!$G:$G,GZ$4,'Estruturante Móvel'!$L:$L,'CRONOGRAMA_CONST+MIGRACAO'!GP$8))</f>
        <v>0</v>
      </c>
      <c r="HB48" s="139">
        <f>(COUNTIFS('Estruturante Móvel'!$M:$M,$B48,'Estruturante Móvel'!$AM:$AM,HB$4))-(COUNTIFS('Estruturante Móvel'!$M:$M,$B48,'Estruturante Móvel'!$AM:$AM,HB$4,'Estruturante Móvel'!$AQ:$AQ,"REPARO FO"))</f>
        <v>0</v>
      </c>
      <c r="HC48" s="140">
        <f>(COUNTIFS('Estruturante Móvel'!$M:$M,$B46,'Estruturante Móvel'!$C:$C,"&lt;&gt;PREVISTO",'Estruturante Móvel'!$G:$G,HB$4,'Estruturante Móvel'!$L:$L,'CRONOGRAMA_CONST+MIGRACAO'!GR$8))</f>
        <v>0</v>
      </c>
      <c r="HD48" s="139">
        <f>(COUNTIFS('Estruturante Móvel'!$M:$M,$B48,'Estruturante Móvel'!$AM:$AM,HD$4))-(COUNTIFS('Estruturante Móvel'!$M:$M,$B48,'Estruturante Móvel'!$AM:$AM,HD$4,'Estruturante Móvel'!$AQ:$AQ,"REPARO FO"))</f>
        <v>0</v>
      </c>
      <c r="HE48" s="140">
        <f>(COUNTIFS('Estruturante Móvel'!$M:$M,$B46,'Estruturante Móvel'!$C:$C,"&lt;&gt;PREVISTO",'Estruturante Móvel'!$G:$G,HD$4,'Estruturante Móvel'!$L:$L,'CRONOGRAMA_CONST+MIGRACAO'!GT$8))</f>
        <v>0</v>
      </c>
      <c r="HF48" s="139">
        <f>(COUNTIFS('Estruturante Móvel'!$M:$M,$B48,'Estruturante Móvel'!$AM:$AM,HF$4))-(COUNTIFS('Estruturante Móvel'!$M:$M,$B48,'Estruturante Móvel'!$AM:$AM,HF$4,'Estruturante Móvel'!$AQ:$AQ,"REPARO FO"))</f>
        <v>0</v>
      </c>
      <c r="HG48" s="140">
        <f>(COUNTIFS('Estruturante Móvel'!$M:$M,$B46,'Estruturante Móvel'!$C:$C,"&lt;&gt;PREVISTO",'Estruturante Móvel'!$G:$G,HF$4,'Estruturante Móvel'!$L:$L,'CRONOGRAMA_CONST+MIGRACAO'!GV$8))</f>
        <v>0</v>
      </c>
      <c r="HH48" s="139">
        <f>(COUNTIFS('Estruturante Móvel'!$M:$M,$B48,'Estruturante Móvel'!$AM:$AM,HH$4))-(COUNTIFS('Estruturante Móvel'!$M:$M,$B48,'Estruturante Móvel'!$AM:$AM,HH$4,'Estruturante Móvel'!$AQ:$AQ,"REPARO FO"))</f>
        <v>0</v>
      </c>
      <c r="HI48" s="140">
        <f>(COUNTIFS('Estruturante Móvel'!$M:$M,$B46,'Estruturante Móvel'!$C:$C,"&lt;&gt;PREVISTO",'Estruturante Móvel'!$G:$G,HH$4,'Estruturante Móvel'!$L:$L,'CRONOGRAMA_CONST+MIGRACAO'!GX$8))</f>
        <v>0</v>
      </c>
      <c r="HJ48" s="139">
        <f>(COUNTIFS('Estruturante Móvel'!$M:$M,$B48,'Estruturante Móvel'!$AM:$AM,HJ$4))-(COUNTIFS('Estruturante Móvel'!$M:$M,$B48,'Estruturante Móvel'!$AM:$AM,HJ$4,'Estruturante Móvel'!$AQ:$AQ,"REPARO FO"))</f>
        <v>0</v>
      </c>
      <c r="HK48" s="140">
        <f>(COUNTIFS('Estruturante Móvel'!$M:$M,$B46,'Estruturante Móvel'!$C:$C,"&lt;&gt;PREVISTO",'Estruturante Móvel'!$G:$G,HJ$4,'Estruturante Móvel'!$L:$L,'CRONOGRAMA_CONST+MIGRACAO'!GZ$8))</f>
        <v>0</v>
      </c>
      <c r="HL48" s="139">
        <f>(COUNTIFS('Estruturante Móvel'!$M:$M,$B48,'Estruturante Móvel'!$AM:$AM,HL$4))-(COUNTIFS('Estruturante Móvel'!$M:$M,$B48,'Estruturante Móvel'!$AM:$AM,HL$4,'Estruturante Móvel'!$AQ:$AQ,"REPARO FO"))</f>
        <v>0</v>
      </c>
      <c r="HM48" s="140">
        <f>(COUNTIFS('Estruturante Móvel'!$M:$M,$B46,'Estruturante Móvel'!$C:$C,"&lt;&gt;PREVISTO",'Estruturante Móvel'!$G:$G,HL$4,'Estruturante Móvel'!$L:$L,'CRONOGRAMA_CONST+MIGRACAO'!HB$8))</f>
        <v>0</v>
      </c>
      <c r="HN48" s="139">
        <f>(COUNTIFS('Estruturante Móvel'!$M:$M,$B48,'Estruturante Móvel'!$AM:$AM,HN$4))-(COUNTIFS('Estruturante Móvel'!$M:$M,$B48,'Estruturante Móvel'!$AM:$AM,HN$4,'Estruturante Móvel'!$AQ:$AQ,"REPARO FO"))</f>
        <v>0</v>
      </c>
      <c r="HO48" s="140">
        <f>(COUNTIFS('Estruturante Móvel'!$M:$M,$B46,'Estruturante Móvel'!$C:$C,"&lt;&gt;PREVISTO",'Estruturante Móvel'!$G:$G,HN$4,'Estruturante Móvel'!$L:$L,'CRONOGRAMA_CONST+MIGRACAO'!HD$8))</f>
        <v>0</v>
      </c>
      <c r="HP48" s="139">
        <f>(COUNTIFS('Estruturante Móvel'!$M:$M,$B48,'Estruturante Móvel'!$AM:$AM,HP$4))-(COUNTIFS('Estruturante Móvel'!$M:$M,$B48,'Estruturante Móvel'!$AM:$AM,HP$4,'Estruturante Móvel'!$AQ:$AQ,"REPARO FO"))</f>
        <v>0</v>
      </c>
      <c r="HQ48" s="140">
        <f>(COUNTIFS('Estruturante Móvel'!$M:$M,$B46,'Estruturante Móvel'!$C:$C,"&lt;&gt;PREVISTO",'Estruturante Móvel'!$G:$G,HP$4,'Estruturante Móvel'!$L:$L,'CRONOGRAMA_CONST+MIGRACAO'!HF$8))</f>
        <v>0</v>
      </c>
      <c r="HR48" s="139">
        <f>(COUNTIFS('Estruturante Móvel'!$M:$M,$B48,'Estruturante Móvel'!$AM:$AM,HR$4))-(COUNTIFS('Estruturante Móvel'!$M:$M,$B48,'Estruturante Móvel'!$AM:$AM,HR$4,'Estruturante Móvel'!$AQ:$AQ,"REPARO FO"))</f>
        <v>0</v>
      </c>
      <c r="HS48" s="140">
        <f>(COUNTIFS('Estruturante Móvel'!$M:$M,$B46,'Estruturante Móvel'!$C:$C,"&lt;&gt;PREVISTO",'Estruturante Móvel'!$G:$G,HR$4,'Estruturante Móvel'!$L:$L,'CRONOGRAMA_CONST+MIGRACAO'!HH$8))</f>
        <v>0</v>
      </c>
      <c r="HT48" s="139">
        <f>(COUNTIFS('Estruturante Móvel'!$M:$M,$B48,'Estruturante Móvel'!$AM:$AM,HT$4))-(COUNTIFS('Estruturante Móvel'!$M:$M,$B48,'Estruturante Móvel'!$AM:$AM,HT$4,'Estruturante Móvel'!$AQ:$AQ,"REPARO FO"))</f>
        <v>0</v>
      </c>
      <c r="HU48" s="140">
        <f>(COUNTIFS('Estruturante Móvel'!$M:$M,$B46,'Estruturante Móvel'!$C:$C,"&lt;&gt;PREVISTO",'Estruturante Móvel'!$G:$G,HT$4,'Estruturante Móvel'!$L:$L,'CRONOGRAMA_CONST+MIGRACAO'!HJ$8))</f>
        <v>0</v>
      </c>
      <c r="HV48" s="139">
        <f>(COUNTIFS('Estruturante Móvel'!$M:$M,$B48,'Estruturante Móvel'!$AM:$AM,HV$4))-(COUNTIFS('Estruturante Móvel'!$M:$M,$B48,'Estruturante Móvel'!$AM:$AM,HV$4,'Estruturante Móvel'!$AQ:$AQ,"REPARO FO"))</f>
        <v>0</v>
      </c>
      <c r="HW48" s="140">
        <f>(COUNTIFS('Estruturante Móvel'!$M:$M,$B46,'Estruturante Móvel'!$C:$C,"&lt;&gt;PREVISTO",'Estruturante Móvel'!$G:$G,HV$4,'Estruturante Móvel'!$L:$L,'CRONOGRAMA_CONST+MIGRACAO'!HL$8))</f>
        <v>0</v>
      </c>
      <c r="HX48" s="139">
        <f>(COUNTIFS('Estruturante Móvel'!$M:$M,$B48,'Estruturante Móvel'!$AM:$AM,HX$4))-(COUNTIFS('Estruturante Móvel'!$M:$M,$B48,'Estruturante Móvel'!$AM:$AM,HX$4,'Estruturante Móvel'!$AQ:$AQ,"REPARO FO"))</f>
        <v>0</v>
      </c>
      <c r="HY48" s="140">
        <f>(COUNTIFS('Estruturante Móvel'!$M:$M,$B46,'Estruturante Móvel'!$C:$C,"&lt;&gt;PREVISTO",'Estruturante Móvel'!$G:$G,HX$4,'Estruturante Móvel'!$L:$L,'CRONOGRAMA_CONST+MIGRACAO'!HN$8))</f>
        <v>0</v>
      </c>
      <c r="HZ48" s="139">
        <f>(COUNTIFS('Estruturante Móvel'!$M:$M,$B48,'Estruturante Móvel'!$AM:$AM,HZ$4))-(COUNTIFS('Estruturante Móvel'!$M:$M,$B48,'Estruturante Móvel'!$AM:$AM,HZ$4,'Estruturante Móvel'!$AQ:$AQ,"REPARO FO"))</f>
        <v>0</v>
      </c>
      <c r="IA48" s="140">
        <f>(COUNTIFS('Estruturante Móvel'!$M:$M,$B46,'Estruturante Móvel'!$C:$C,"&lt;&gt;PREVISTO",'Estruturante Móvel'!$G:$G,HZ$4,'Estruturante Móvel'!$L:$L,'CRONOGRAMA_CONST+MIGRACAO'!HP$8))</f>
        <v>0</v>
      </c>
      <c r="IB48" s="139">
        <f>(COUNTIFS('Estruturante Móvel'!$M:$M,$B48,'Estruturante Móvel'!$AM:$AM,IB$4))-(COUNTIFS('Estruturante Móvel'!$M:$M,$B48,'Estruturante Móvel'!$AM:$AM,IB$4,'Estruturante Móvel'!$AQ:$AQ,"REPARO FO"))</f>
        <v>0</v>
      </c>
      <c r="IC48" s="140">
        <f>(COUNTIFS('Estruturante Móvel'!$M:$M,$B46,'Estruturante Móvel'!$C:$C,"&lt;&gt;PREVISTO",'Estruturante Móvel'!$G:$G,IB$4,'Estruturante Móvel'!$L:$L,'CRONOGRAMA_CONST+MIGRACAO'!HR$8))</f>
        <v>0</v>
      </c>
      <c r="ID48" s="139">
        <f>(COUNTIFS('Estruturante Móvel'!$M:$M,$B48,'Estruturante Móvel'!$AM:$AM,ID$4))-(COUNTIFS('Estruturante Móvel'!$M:$M,$B48,'Estruturante Móvel'!$AM:$AM,ID$4,'Estruturante Móvel'!$AQ:$AQ,"REPARO FO"))</f>
        <v>0</v>
      </c>
      <c r="IE48" s="140">
        <f>(COUNTIFS('Estruturante Móvel'!$M:$M,$B46,'Estruturante Móvel'!$C:$C,"&lt;&gt;PREVISTO",'Estruturante Móvel'!$G:$G,ID$4,'Estruturante Móvel'!$L:$L,'CRONOGRAMA_CONST+MIGRACAO'!HT$8))</f>
        <v>0</v>
      </c>
      <c r="IF48" s="139">
        <f>(COUNTIFS('Estruturante Móvel'!$M:$M,$B48,'Estruturante Móvel'!$AM:$AM,IF$4))-(COUNTIFS('Estruturante Móvel'!$M:$M,$B48,'Estruturante Móvel'!$AM:$AM,IF$4,'Estruturante Móvel'!$AQ:$AQ,"REPARO FO"))</f>
        <v>0</v>
      </c>
      <c r="IG48" s="140">
        <f>(COUNTIFS('Estruturante Móvel'!$M:$M,$B46,'Estruturante Móvel'!$C:$C,"&lt;&gt;PREVISTO",'Estruturante Móvel'!$G:$G,IF$4,'Estruturante Móvel'!$L:$L,'CRONOGRAMA_CONST+MIGRACAO'!HV$8))</f>
        <v>0</v>
      </c>
      <c r="IH48" s="139">
        <f>(COUNTIFS('Estruturante Móvel'!$M:$M,$B48,'Estruturante Móvel'!$AM:$AM,IH$4))-(COUNTIFS('Estruturante Móvel'!$M:$M,$B48,'Estruturante Móvel'!$AM:$AM,IH$4,'Estruturante Móvel'!$AQ:$AQ,"REPARO FO"))</f>
        <v>0</v>
      </c>
      <c r="II48" s="140">
        <f>(COUNTIFS('Estruturante Móvel'!$M:$M,$B46,'Estruturante Móvel'!$C:$C,"&lt;&gt;PREVISTO",'Estruturante Móvel'!$G:$G,IH$4,'Estruturante Móvel'!$L:$L,'CRONOGRAMA_CONST+MIGRACAO'!HX$8))</f>
        <v>0</v>
      </c>
      <c r="IJ48" s="139">
        <f>(COUNTIFS('Estruturante Móvel'!$M:$M,$B48,'Estruturante Móvel'!$AM:$AM,IJ$4))-(COUNTIFS('Estruturante Móvel'!$M:$M,$B48,'Estruturante Móvel'!$AM:$AM,IJ$4,'Estruturante Móvel'!$AQ:$AQ,"REPARO FO"))</f>
        <v>0</v>
      </c>
      <c r="IK48" s="140">
        <f>(COUNTIFS('Estruturante Móvel'!$M:$M,$B46,'Estruturante Móvel'!$C:$C,"&lt;&gt;PREVISTO",'Estruturante Móvel'!$G:$G,IJ$4,'Estruturante Móvel'!$L:$L,'CRONOGRAMA_CONST+MIGRACAO'!HZ$8))</f>
        <v>0</v>
      </c>
      <c r="IL48" s="139">
        <f>(COUNTIFS('Estruturante Móvel'!$M:$M,$B48,'Estruturante Móvel'!$AM:$AM,IL$4))-(COUNTIFS('Estruturante Móvel'!$M:$M,$B48,'Estruturante Móvel'!$AM:$AM,IL$4,'Estruturante Móvel'!$AQ:$AQ,"REPARO FO"))</f>
        <v>0</v>
      </c>
      <c r="IM48" s="140">
        <f>(COUNTIFS('Estruturante Móvel'!$M:$M,$B46,'Estruturante Móvel'!$C:$C,"&lt;&gt;PREVISTO",'Estruturante Móvel'!$G:$G,IL$4,'Estruturante Móvel'!$L:$L,'CRONOGRAMA_CONST+MIGRACAO'!IB$8))</f>
        <v>0</v>
      </c>
      <c r="IN48" s="139">
        <f>(COUNTIFS('Estruturante Móvel'!$M:$M,$B48,'Estruturante Móvel'!$AM:$AM,IN$4))-(COUNTIFS('Estruturante Móvel'!$M:$M,$B48,'Estruturante Móvel'!$AM:$AM,IN$4,'Estruturante Móvel'!$AQ:$AQ,"REPARO FO"))</f>
        <v>0</v>
      </c>
      <c r="IO48" s="140">
        <f>(COUNTIFS('Estruturante Móvel'!$M:$M,$B46,'Estruturante Móvel'!$C:$C,"&lt;&gt;PREVISTO",'Estruturante Móvel'!$G:$G,IN$4,'Estruturante Móvel'!$L:$L,'CRONOGRAMA_CONST+MIGRACAO'!ID$8))</f>
        <v>0</v>
      </c>
      <c r="IP48" s="139">
        <f>(COUNTIFS('Estruturante Móvel'!$M:$M,$B48,'Estruturante Móvel'!$AM:$AM,IP$4))-(COUNTIFS('Estruturante Móvel'!$M:$M,$B48,'Estruturante Móvel'!$AM:$AM,IP$4,'Estruturante Móvel'!$AQ:$AQ,"REPARO FO"))</f>
        <v>0</v>
      </c>
      <c r="IQ48" s="140">
        <f>(COUNTIFS('Estruturante Móvel'!$M:$M,$B46,'Estruturante Móvel'!$C:$C,"&lt;&gt;PREVISTO",'Estruturante Móvel'!$G:$G,IP$4,'Estruturante Móvel'!$L:$L,'CRONOGRAMA_CONST+MIGRACAO'!IF$8))</f>
        <v>0</v>
      </c>
      <c r="IR48" s="139">
        <f>(COUNTIFS('Estruturante Móvel'!$M:$M,$B48,'Estruturante Móvel'!$AM:$AM,IR$4))-(COUNTIFS('Estruturante Móvel'!$M:$M,$B48,'Estruturante Móvel'!$AM:$AM,IR$4,'Estruturante Móvel'!$AQ:$AQ,"REPARO FO"))</f>
        <v>0</v>
      </c>
      <c r="IS48" s="140">
        <f>(COUNTIFS('Estruturante Móvel'!$M:$M,$B46,'Estruturante Móvel'!$C:$C,"&lt;&gt;PREVISTO",'Estruturante Móvel'!$G:$G,IR$4,'Estruturante Móvel'!$L:$L,'CRONOGRAMA_CONST+MIGRACAO'!IH$8))</f>
        <v>0</v>
      </c>
      <c r="IT48" s="139">
        <f>(COUNTIFS('Estruturante Móvel'!$M:$M,$B48,'Estruturante Móvel'!$AM:$AM,IT$4))-(COUNTIFS('Estruturante Móvel'!$M:$M,$B48,'Estruturante Móvel'!$AM:$AM,IT$4,'Estruturante Móvel'!$AQ:$AQ,"REPARO FO"))</f>
        <v>0</v>
      </c>
      <c r="IU48" s="140">
        <f>(COUNTIFS('Estruturante Móvel'!$M:$M,$B46,'Estruturante Móvel'!$C:$C,"&lt;&gt;PREVISTO",'Estruturante Móvel'!$G:$G,IT$4,'Estruturante Móvel'!$L:$L,'CRONOGRAMA_CONST+MIGRACAO'!IJ$8))</f>
        <v>0</v>
      </c>
      <c r="IV48" s="139">
        <f>(COUNTIFS('Estruturante Móvel'!$M:$M,$B48,'Estruturante Móvel'!$AM:$AM,IV$4))-(COUNTIFS('Estruturante Móvel'!$M:$M,$B48,'Estruturante Móvel'!$AM:$AM,IV$4,'Estruturante Móvel'!$AQ:$AQ,"REPARO FO"))</f>
        <v>0</v>
      </c>
      <c r="IW48" s="140">
        <f>(COUNTIFS('Estruturante Móvel'!$M:$M,$B46,'Estruturante Móvel'!$C:$C,"&lt;&gt;PREVISTO",'Estruturante Móvel'!$G:$G,IV$4,'Estruturante Móvel'!$L:$L,'CRONOGRAMA_CONST+MIGRACAO'!IL$8))</f>
        <v>0</v>
      </c>
      <c r="IX48" s="139">
        <f>(COUNTIFS('Estruturante Móvel'!$M:$M,$B48,'Estruturante Móvel'!$AM:$AM,IX$4))-(COUNTIFS('Estruturante Móvel'!$M:$M,$B48,'Estruturante Móvel'!$AM:$AM,IX$4,'Estruturante Móvel'!$AQ:$AQ,"REPARO FO"))</f>
        <v>0</v>
      </c>
      <c r="IY48" s="140">
        <f>(COUNTIFS('Estruturante Móvel'!$M:$M,$B46,'Estruturante Móvel'!$C:$C,"&lt;&gt;PREVISTO",'Estruturante Móvel'!$G:$G,IX$4,'Estruturante Móvel'!$L:$L,'CRONOGRAMA_CONST+MIGRACAO'!IN$8))</f>
        <v>0</v>
      </c>
      <c r="IZ48" s="139">
        <f>(COUNTIFS('Estruturante Móvel'!$M:$M,$B48,'Estruturante Móvel'!$AM:$AM,IZ$4))-(COUNTIFS('Estruturante Móvel'!$M:$M,$B48,'Estruturante Móvel'!$AM:$AM,IZ$4,'Estruturante Móvel'!$AQ:$AQ,"REPARO FO"))</f>
        <v>0</v>
      </c>
      <c r="JA48" s="140">
        <f>(COUNTIFS('Estruturante Móvel'!$M:$M,$B46,'Estruturante Móvel'!$C:$C,"&lt;&gt;PREVISTO",'Estruturante Móvel'!$G:$G,IZ$4,'Estruturante Móvel'!$L:$L,'CRONOGRAMA_CONST+MIGRACAO'!IP$8))</f>
        <v>0</v>
      </c>
      <c r="JB48" s="139">
        <f>(COUNTIFS('Estruturante Móvel'!$M:$M,$B48,'Estruturante Móvel'!$AM:$AM,JB$4))-(COUNTIFS('Estruturante Móvel'!$M:$M,$B48,'Estruturante Móvel'!$AM:$AM,JB$4,'Estruturante Móvel'!$AQ:$AQ,"REPARO FO"))</f>
        <v>0</v>
      </c>
      <c r="JC48" s="140">
        <f>(COUNTIFS('Estruturante Móvel'!$M:$M,$B46,'Estruturante Móvel'!$C:$C,"&lt;&gt;PREVISTO",'Estruturante Móvel'!$G:$G,JB$4,'Estruturante Móvel'!$L:$L,'CRONOGRAMA_CONST+MIGRACAO'!IR$8))</f>
        <v>0</v>
      </c>
      <c r="JD48" s="139">
        <f>(COUNTIFS('Estruturante Móvel'!$M:$M,$B48,'Estruturante Móvel'!$AM:$AM,JD$4))-(COUNTIFS('Estruturante Móvel'!$M:$M,$B48,'Estruturante Móvel'!$AM:$AM,JD$4,'Estruturante Móvel'!$AQ:$AQ,"REPARO FO"))</f>
        <v>0</v>
      </c>
      <c r="JE48" s="140">
        <f>(COUNTIFS('Estruturante Móvel'!$M:$M,$B46,'Estruturante Móvel'!$C:$C,"&lt;&gt;PREVISTO",'Estruturante Móvel'!$G:$G,JD$4,'Estruturante Móvel'!$L:$L,'CRONOGRAMA_CONST+MIGRACAO'!IT$8))</f>
        <v>0</v>
      </c>
      <c r="JF48" s="139">
        <f>(COUNTIFS('Estruturante Móvel'!$M:$M,$B48,'Estruturante Móvel'!$AM:$AM,JF$4))-(COUNTIFS('Estruturante Móvel'!$M:$M,$B48,'Estruturante Móvel'!$AM:$AM,JF$4,'Estruturante Móvel'!$AQ:$AQ,"REPARO FO"))</f>
        <v>0</v>
      </c>
      <c r="JG48" s="140">
        <f>(COUNTIFS('Estruturante Móvel'!$M:$M,$B46,'Estruturante Móvel'!$C:$C,"&lt;&gt;PREVISTO",'Estruturante Móvel'!$G:$G,JF$4,'Estruturante Móvel'!$L:$L,'CRONOGRAMA_CONST+MIGRACAO'!IV$8))</f>
        <v>0</v>
      </c>
      <c r="JH48" s="139">
        <f>(COUNTIFS('Estruturante Móvel'!$M:$M,$B48,'Estruturante Móvel'!$AM:$AM,JH$4))-(COUNTIFS('Estruturante Móvel'!$M:$M,$B48,'Estruturante Móvel'!$AM:$AM,JH$4,'Estruturante Móvel'!$AQ:$AQ,"REPARO FO"))</f>
        <v>0</v>
      </c>
      <c r="JI48" s="140">
        <f>(COUNTIFS('Estruturante Móvel'!$M:$M,$B46,'Estruturante Móvel'!$C:$C,"&lt;&gt;PREVISTO",'Estruturante Móvel'!$G:$G,JH$4,'Estruturante Móvel'!$L:$L,'CRONOGRAMA_CONST+MIGRACAO'!IX$8))</f>
        <v>0</v>
      </c>
      <c r="JJ48" s="139">
        <f>(COUNTIFS('Estruturante Móvel'!$M:$M,$B48,'Estruturante Móvel'!$AM:$AM,JJ$4))-(COUNTIFS('Estruturante Móvel'!$M:$M,$B48,'Estruturante Móvel'!$AM:$AM,JJ$4,'Estruturante Móvel'!$AQ:$AQ,"REPARO FO"))</f>
        <v>0</v>
      </c>
      <c r="JK48" s="140">
        <f>(COUNTIFS('Estruturante Móvel'!$M:$M,$B46,'Estruturante Móvel'!$C:$C,"&lt;&gt;PREVISTO",'Estruturante Móvel'!$G:$G,JJ$4,'Estruturante Móvel'!$L:$L,'CRONOGRAMA_CONST+MIGRACAO'!IZ$8))</f>
        <v>0</v>
      </c>
      <c r="JL48" s="139">
        <f>(COUNTIFS('Estruturante Móvel'!$M:$M,$B48,'Estruturante Móvel'!$AM:$AM,JL$4))-(COUNTIFS('Estruturante Móvel'!$M:$M,$B48,'Estruturante Móvel'!$AM:$AM,JL$4,'Estruturante Móvel'!$AQ:$AQ,"REPARO FO"))</f>
        <v>0</v>
      </c>
      <c r="JM48" s="140">
        <f>(COUNTIFS('Estruturante Móvel'!$M:$M,$B46,'Estruturante Móvel'!$C:$C,"&lt;&gt;PREVISTO",'Estruturante Móvel'!$G:$G,JL$4,'Estruturante Móvel'!$L:$L,'CRONOGRAMA_CONST+MIGRACAO'!JB$8))</f>
        <v>0</v>
      </c>
      <c r="JN48" s="139">
        <f>(COUNTIFS('Estruturante Móvel'!$M:$M,$B48,'Estruturante Móvel'!$AM:$AM,JN$4))-(COUNTIFS('Estruturante Móvel'!$M:$M,$B48,'Estruturante Móvel'!$AM:$AM,JN$4,'Estruturante Móvel'!$AQ:$AQ,"REPARO FO"))</f>
        <v>0</v>
      </c>
      <c r="JO48" s="140">
        <f>(COUNTIFS('Estruturante Móvel'!$M:$M,$B46,'Estruturante Móvel'!$C:$C,"&lt;&gt;PREVISTO",'Estruturante Móvel'!$G:$G,JN$4,'Estruturante Móvel'!$L:$L,'CRONOGRAMA_CONST+MIGRACAO'!JD$8))</f>
        <v>0</v>
      </c>
      <c r="JP48" s="139">
        <f>(COUNTIFS('Estruturante Móvel'!$M:$M,$B48,'Estruturante Móvel'!$AM:$AM,JP$4))-(COUNTIFS('Estruturante Móvel'!$M:$M,$B48,'Estruturante Móvel'!$AM:$AM,JP$4,'Estruturante Móvel'!$AQ:$AQ,"REPARO FO"))</f>
        <v>0</v>
      </c>
      <c r="JQ48" s="140">
        <f>(COUNTIFS('Estruturante Móvel'!$M:$M,$B46,'Estruturante Móvel'!$C:$C,"&lt;&gt;PREVISTO",'Estruturante Móvel'!$G:$G,JP$4,'Estruturante Móvel'!$L:$L,'CRONOGRAMA_CONST+MIGRACAO'!JF$8))</f>
        <v>0</v>
      </c>
      <c r="JR48" s="139">
        <f>(COUNTIFS('Estruturante Móvel'!$M:$M,$B48,'Estruturante Móvel'!$AM:$AM,JR$4))-(COUNTIFS('Estruturante Móvel'!$M:$M,$B48,'Estruturante Móvel'!$AM:$AM,JR$4,'Estruturante Móvel'!$AQ:$AQ,"REPARO FO"))</f>
        <v>0</v>
      </c>
      <c r="JS48" s="140">
        <f>(COUNTIFS('Estruturante Móvel'!$M:$M,$B46,'Estruturante Móvel'!$C:$C,"&lt;&gt;PREVISTO",'Estruturante Móvel'!$G:$G,JR$4,'Estruturante Móvel'!$L:$L,'CRONOGRAMA_CONST+MIGRACAO'!JH$8))</f>
        <v>0</v>
      </c>
      <c r="JT48" s="139">
        <f>(COUNTIFS('Estruturante Móvel'!$M:$M,$B48,'Estruturante Móvel'!$AM:$AM,JT$4))-(COUNTIFS('Estruturante Móvel'!$M:$M,$B48,'Estruturante Móvel'!$AM:$AM,JT$4,'Estruturante Móvel'!$AQ:$AQ,"REPARO FO"))</f>
        <v>0</v>
      </c>
      <c r="JU48" s="140">
        <f>(COUNTIFS('Estruturante Móvel'!$M:$M,$B46,'Estruturante Móvel'!$C:$C,"&lt;&gt;PREVISTO",'Estruturante Móvel'!$G:$G,JT$4,'Estruturante Móvel'!$L:$L,'CRONOGRAMA_CONST+MIGRACAO'!JJ$8))</f>
        <v>0</v>
      </c>
      <c r="JV48" s="139">
        <f>(COUNTIFS('Estruturante Móvel'!$M:$M,$B48,'Estruturante Móvel'!$AM:$AM,JV$4))-(COUNTIFS('Estruturante Móvel'!$M:$M,$B48,'Estruturante Móvel'!$AM:$AM,JV$4,'Estruturante Móvel'!$AQ:$AQ,"REPARO FO"))</f>
        <v>0</v>
      </c>
      <c r="JW48" s="140">
        <f>(COUNTIFS('Estruturante Móvel'!$M:$M,$B46,'Estruturante Móvel'!$C:$C,"&lt;&gt;PREVISTO",'Estruturante Móvel'!$G:$G,JV$4,'Estruturante Móvel'!$L:$L,'CRONOGRAMA_CONST+MIGRACAO'!JL$8))</f>
        <v>0</v>
      </c>
      <c r="JX48" s="139">
        <f>(COUNTIFS('Estruturante Móvel'!$M:$M,$B48,'Estruturante Móvel'!$AM:$AM,JX$4))-(COUNTIFS('Estruturante Móvel'!$M:$M,$B48,'Estruturante Móvel'!$AM:$AM,JX$4,'Estruturante Móvel'!$AQ:$AQ,"REPARO FO"))</f>
        <v>0</v>
      </c>
      <c r="JY48" s="140">
        <f>(COUNTIFS('Estruturante Móvel'!$M:$M,$B46,'Estruturante Móvel'!$C:$C,"&lt;&gt;PREVISTO",'Estruturante Móvel'!$G:$G,JX$4,'Estruturante Móvel'!$L:$L,'CRONOGRAMA_CONST+MIGRACAO'!JN$8))</f>
        <v>0</v>
      </c>
      <c r="JZ48" s="139">
        <f>(COUNTIFS('Estruturante Móvel'!$M:$M,$B48,'Estruturante Móvel'!$AM:$AM,JZ$4))-(COUNTIFS('Estruturante Móvel'!$M:$M,$B48,'Estruturante Móvel'!$AM:$AM,JZ$4,'Estruturante Móvel'!$AQ:$AQ,"REPARO FO"))</f>
        <v>0</v>
      </c>
      <c r="KA48" s="140">
        <f>(COUNTIFS('Estruturante Móvel'!$M:$M,$B46,'Estruturante Móvel'!$C:$C,"&lt;&gt;PREVISTO",'Estruturante Móvel'!$G:$G,JZ$4,'Estruturante Móvel'!$L:$L,'CRONOGRAMA_CONST+MIGRACAO'!JP$8))</f>
        <v>0</v>
      </c>
      <c r="KB48" s="139">
        <f>(COUNTIFS('Estruturante Móvel'!$M:$M,$B48,'Estruturante Móvel'!$AM:$AM,KB$4))-(COUNTIFS('Estruturante Móvel'!$M:$M,$B48,'Estruturante Móvel'!$AM:$AM,KB$4,'Estruturante Móvel'!$AQ:$AQ,"REPARO FO"))</f>
        <v>0</v>
      </c>
      <c r="KC48" s="140">
        <f>(COUNTIFS('Estruturante Móvel'!$M:$M,$B46,'Estruturante Móvel'!$C:$C,"&lt;&gt;PREVISTO",'Estruturante Móvel'!$G:$G,KB$4,'Estruturante Móvel'!$L:$L,'CRONOGRAMA_CONST+MIGRACAO'!JR$8))</f>
        <v>0</v>
      </c>
      <c r="KD48" s="139">
        <f>(COUNTIFS('Estruturante Móvel'!$M:$M,$B48,'Estruturante Móvel'!$AM:$AM,KD$4))-(COUNTIFS('Estruturante Móvel'!$M:$M,$B48,'Estruturante Móvel'!$AM:$AM,KD$4,'Estruturante Móvel'!$AQ:$AQ,"REPARO FO"))</f>
        <v>0</v>
      </c>
      <c r="KE48" s="140">
        <f>(COUNTIFS('Estruturante Móvel'!$M:$M,$B46,'Estruturante Móvel'!$C:$C,"&lt;&gt;PREVISTO",'Estruturante Móvel'!$G:$G,KD$4,'Estruturante Móvel'!$L:$L,'CRONOGRAMA_CONST+MIGRACAO'!JT$8))</f>
        <v>0</v>
      </c>
      <c r="KF48" s="139">
        <f>(COUNTIFS('Estruturante Móvel'!$M:$M,$B48,'Estruturante Móvel'!$AM:$AM,KF$4))-(COUNTIFS('Estruturante Móvel'!$M:$M,$B48,'Estruturante Móvel'!$AM:$AM,KF$4,'Estruturante Móvel'!$AQ:$AQ,"REPARO FO"))</f>
        <v>0</v>
      </c>
      <c r="KG48" s="140">
        <f>(COUNTIFS('Estruturante Móvel'!$M:$M,$B46,'Estruturante Móvel'!$C:$C,"&lt;&gt;PREVISTO",'Estruturante Móvel'!$G:$G,KF$4,'Estruturante Móvel'!$L:$L,'CRONOGRAMA_CONST+MIGRACAO'!JV$8))</f>
        <v>0</v>
      </c>
      <c r="KH48" s="139">
        <f>(COUNTIFS('Estruturante Móvel'!$M:$M,$B48,'Estruturante Móvel'!$AM:$AM,KH$4))-(COUNTIFS('Estruturante Móvel'!$M:$M,$B48,'Estruturante Móvel'!$AM:$AM,KH$4,'Estruturante Móvel'!$AQ:$AQ,"REPARO FO"))</f>
        <v>0</v>
      </c>
      <c r="KI48" s="140">
        <f>(COUNTIFS('Estruturante Móvel'!$M:$M,$B46,'Estruturante Móvel'!$C:$C,"&lt;&gt;PREVISTO",'Estruturante Móvel'!$G:$G,KH$4,'Estruturante Móvel'!$L:$L,'CRONOGRAMA_CONST+MIGRACAO'!JX$8))</f>
        <v>0</v>
      </c>
      <c r="KJ48" s="139">
        <f>(COUNTIFS('Estruturante Móvel'!$M:$M,$B48,'Estruturante Móvel'!$AM:$AM,KJ$4))-(COUNTIFS('Estruturante Móvel'!$M:$M,$B48,'Estruturante Móvel'!$AM:$AM,KJ$4,'Estruturante Móvel'!$AQ:$AQ,"REPARO FO"))</f>
        <v>0</v>
      </c>
      <c r="KK48" s="140">
        <f>(COUNTIFS('Estruturante Móvel'!$M:$M,$B46,'Estruturante Móvel'!$C:$C,"&lt;&gt;PREVISTO",'Estruturante Móvel'!$G:$G,KJ$4,'Estruturante Móvel'!$L:$L,'CRONOGRAMA_CONST+MIGRACAO'!JZ$8))</f>
        <v>0</v>
      </c>
      <c r="KL48" s="139">
        <f>(COUNTIFS('Estruturante Móvel'!$M:$M,$B48,'Estruturante Móvel'!$AM:$AM,KL$4))-(COUNTIFS('Estruturante Móvel'!$M:$M,$B48,'Estruturante Móvel'!$AM:$AM,KL$4,'Estruturante Móvel'!$AQ:$AQ,"REPARO FO"))</f>
        <v>0</v>
      </c>
      <c r="KM48" s="140">
        <f>(COUNTIFS('Estruturante Móvel'!$M:$M,$B46,'Estruturante Móvel'!$C:$C,"&lt;&gt;PREVISTO",'Estruturante Móvel'!$G:$G,KL$4,'Estruturante Móvel'!$L:$L,'CRONOGRAMA_CONST+MIGRACAO'!KB$8))</f>
        <v>0</v>
      </c>
      <c r="KN48" s="139">
        <f>(COUNTIFS('Estruturante Móvel'!$M:$M,$B48,'Estruturante Móvel'!$AM:$AM,KN$4))-(COUNTIFS('Estruturante Móvel'!$M:$M,$B48,'Estruturante Móvel'!$AM:$AM,KN$4,'Estruturante Móvel'!$AQ:$AQ,"REPARO FO"))</f>
        <v>0</v>
      </c>
      <c r="KO48" s="140">
        <f>(COUNTIFS('Estruturante Móvel'!$M:$M,$B46,'Estruturante Móvel'!$C:$C,"&lt;&gt;PREVISTO",'Estruturante Móvel'!$G:$G,KN$4,'Estruturante Móvel'!$L:$L,'CRONOGRAMA_CONST+MIGRACAO'!KD$8))</f>
        <v>0</v>
      </c>
      <c r="KP48" s="139">
        <f>(COUNTIFS('Estruturante Móvel'!$M:$M,$B48,'Estruturante Móvel'!$AM:$AM,KP$4))-(COUNTIFS('Estruturante Móvel'!$M:$M,$B48,'Estruturante Móvel'!$AM:$AM,KP$4,'Estruturante Móvel'!$AQ:$AQ,"REPARO FO"))</f>
        <v>0</v>
      </c>
      <c r="KQ48" s="140">
        <f>(COUNTIFS('Estruturante Móvel'!$M:$M,$B46,'Estruturante Móvel'!$C:$C,"&lt;&gt;PREVISTO",'Estruturante Móvel'!$G:$G,KP$4,'Estruturante Móvel'!$L:$L,'CRONOGRAMA_CONST+MIGRACAO'!KF$8))</f>
        <v>0</v>
      </c>
      <c r="KR48" s="139">
        <f>(COUNTIFS('Estruturante Móvel'!$M:$M,$B48,'Estruturante Móvel'!$AM:$AM,KR$4))-(COUNTIFS('Estruturante Móvel'!$M:$M,$B48,'Estruturante Móvel'!$AM:$AM,KR$4,'Estruturante Móvel'!$AQ:$AQ,"REPARO FO"))</f>
        <v>0</v>
      </c>
      <c r="KS48" s="140">
        <f>(COUNTIFS('Estruturante Móvel'!$M:$M,$B46,'Estruturante Móvel'!$C:$C,"&lt;&gt;PREVISTO",'Estruturante Móvel'!$G:$G,KR$4,'Estruturante Móvel'!$L:$L,'CRONOGRAMA_CONST+MIGRACAO'!KH$8))</f>
        <v>0</v>
      </c>
      <c r="KT48" s="139">
        <f>(COUNTIFS('Estruturante Móvel'!$M:$M,$B48,'Estruturante Móvel'!$AM:$AM,KT$4))-(COUNTIFS('Estruturante Móvel'!$M:$M,$B48,'Estruturante Móvel'!$AM:$AM,KT$4,'Estruturante Móvel'!$AQ:$AQ,"REPARO FO"))</f>
        <v>0</v>
      </c>
      <c r="KU48" s="140">
        <f>(COUNTIFS('Estruturante Móvel'!$M:$M,$B46,'Estruturante Móvel'!$C:$C,"&lt;&gt;PREVISTO",'Estruturante Móvel'!$G:$G,KT$4,'Estruturante Móvel'!$L:$L,'CRONOGRAMA_CONST+MIGRACAO'!KJ$8))</f>
        <v>0</v>
      </c>
      <c r="KV48" s="139">
        <f>(COUNTIFS('Estruturante Móvel'!$M:$M,$B48,'Estruturante Móvel'!$AM:$AM,KV$4))-(COUNTIFS('Estruturante Móvel'!$M:$M,$B48,'Estruturante Móvel'!$AM:$AM,KV$4,'Estruturante Móvel'!$AQ:$AQ,"REPARO FO"))</f>
        <v>0</v>
      </c>
      <c r="KW48" s="140">
        <f>(COUNTIFS('Estruturante Móvel'!$M:$M,$B46,'Estruturante Móvel'!$C:$C,"&lt;&gt;PREVISTO",'Estruturante Móvel'!$G:$G,KV$4,'Estruturante Móvel'!$L:$L,'CRONOGRAMA_CONST+MIGRACAO'!KL$8))</f>
        <v>0</v>
      </c>
      <c r="KX48" s="139">
        <f>(COUNTIFS('Estruturante Móvel'!$M:$M,$B48,'Estruturante Móvel'!$AM:$AM,KX$4))-(COUNTIFS('Estruturante Móvel'!$M:$M,$B48,'Estruturante Móvel'!$AM:$AM,KX$4,'Estruturante Móvel'!$AQ:$AQ,"REPARO FO"))</f>
        <v>0</v>
      </c>
      <c r="KY48" s="140">
        <f>(COUNTIFS('Estruturante Móvel'!$M:$M,$B46,'Estruturante Móvel'!$C:$C,"&lt;&gt;PREVISTO",'Estruturante Móvel'!$G:$G,KX$4,'Estruturante Móvel'!$L:$L,'CRONOGRAMA_CONST+MIGRACAO'!KN$8))</f>
        <v>0</v>
      </c>
      <c r="KZ48" s="139">
        <f>(COUNTIFS('Estruturante Móvel'!$M:$M,$B48,'Estruturante Móvel'!$AM:$AM,KZ$4))-(COUNTIFS('Estruturante Móvel'!$M:$M,$B48,'Estruturante Móvel'!$AM:$AM,KZ$4,'Estruturante Móvel'!$AQ:$AQ,"REPARO FO"))</f>
        <v>0</v>
      </c>
      <c r="LA48" s="140">
        <f>(COUNTIFS('Estruturante Móvel'!$M:$M,$B46,'Estruturante Móvel'!$C:$C,"&lt;&gt;PREVISTO",'Estruturante Móvel'!$G:$G,KZ$4,'Estruturante Móvel'!$L:$L,'CRONOGRAMA_CONST+MIGRACAO'!KP$8))</f>
        <v>0</v>
      </c>
      <c r="LB48" s="139">
        <f>(COUNTIFS('Estruturante Móvel'!$M:$M,$B48,'Estruturante Móvel'!$AM:$AM,LB$4))-(COUNTIFS('Estruturante Móvel'!$M:$M,$B48,'Estruturante Móvel'!$AM:$AM,LB$4,'Estruturante Móvel'!$AQ:$AQ,"REPARO FO"))</f>
        <v>0</v>
      </c>
      <c r="LC48" s="140">
        <f>(COUNTIFS('Estruturante Móvel'!$M:$M,$B46,'Estruturante Móvel'!$C:$C,"&lt;&gt;PREVISTO",'Estruturante Móvel'!$G:$G,LB$4,'Estruturante Móvel'!$L:$L,'CRONOGRAMA_CONST+MIGRACAO'!KR$8))</f>
        <v>0</v>
      </c>
      <c r="LD48" s="139">
        <f>(COUNTIFS('Estruturante Móvel'!$M:$M,$B48,'Estruturante Móvel'!$AM:$AM,LD$4))-(COUNTIFS('Estruturante Móvel'!$M:$M,$B48,'Estruturante Móvel'!$AM:$AM,LD$4,'Estruturante Móvel'!$AQ:$AQ,"REPARO FO"))</f>
        <v>0</v>
      </c>
      <c r="LE48" s="140">
        <f>(COUNTIFS('Estruturante Móvel'!$M:$M,$B46,'Estruturante Móvel'!$C:$C,"&lt;&gt;PREVISTO",'Estruturante Móvel'!$G:$G,LD$4,'Estruturante Móvel'!$L:$L,'CRONOGRAMA_CONST+MIGRACAO'!KT$8))</f>
        <v>0</v>
      </c>
      <c r="LF48" s="139">
        <f>(COUNTIFS('Estruturante Móvel'!$M:$M,$B48,'Estruturante Móvel'!$AM:$AM,LF$4))-(COUNTIFS('Estruturante Móvel'!$M:$M,$B48,'Estruturante Móvel'!$AM:$AM,LF$4,'Estruturante Móvel'!$AQ:$AQ,"REPARO FO"))</f>
        <v>0</v>
      </c>
      <c r="LG48" s="140">
        <f>(COUNTIFS('Estruturante Móvel'!$M:$M,$B46,'Estruturante Móvel'!$C:$C,"&lt;&gt;PREVISTO",'Estruturante Móvel'!$G:$G,LF$4,'Estruturante Móvel'!$L:$L,'CRONOGRAMA_CONST+MIGRACAO'!KV$8))</f>
        <v>0</v>
      </c>
      <c r="LH48" s="139">
        <f>(COUNTIFS('Estruturante Móvel'!$M:$M,$B48,'Estruturante Móvel'!$AM:$AM,LH$4))-(COUNTIFS('Estruturante Móvel'!$M:$M,$B48,'Estruturante Móvel'!$AM:$AM,LH$4,'Estruturante Móvel'!$AQ:$AQ,"REPARO FO"))</f>
        <v>0</v>
      </c>
      <c r="LI48" s="140">
        <f>(COUNTIFS('Estruturante Móvel'!$M:$M,$B46,'Estruturante Móvel'!$C:$C,"&lt;&gt;PREVISTO",'Estruturante Móvel'!$G:$G,LH$4,'Estruturante Móvel'!$L:$L,'CRONOGRAMA_CONST+MIGRACAO'!KX$8))</f>
        <v>0</v>
      </c>
      <c r="LJ48" s="139">
        <f>(COUNTIFS('Estruturante Móvel'!$M:$M,$B48,'Estruturante Móvel'!$AM:$AM,LJ$4))-(COUNTIFS('Estruturante Móvel'!$M:$M,$B48,'Estruturante Móvel'!$AM:$AM,LJ$4,'Estruturante Móvel'!$AQ:$AQ,"REPARO FO"))</f>
        <v>0</v>
      </c>
      <c r="LK48" s="140">
        <f>(COUNTIFS('Estruturante Móvel'!$M:$M,$B46,'Estruturante Móvel'!$C:$C,"&lt;&gt;PREVISTO",'Estruturante Móvel'!$G:$G,LJ$4,'Estruturante Móvel'!$L:$L,'CRONOGRAMA_CONST+MIGRACAO'!KZ$8))</f>
        <v>0</v>
      </c>
      <c r="LL48" s="139">
        <f>(COUNTIFS('Estruturante Móvel'!$M:$M,$B48,'Estruturante Móvel'!$AM:$AM,LL$4))-(COUNTIFS('Estruturante Móvel'!$M:$M,$B48,'Estruturante Móvel'!$AM:$AM,LL$4,'Estruturante Móvel'!$AQ:$AQ,"REPARO FO"))</f>
        <v>0</v>
      </c>
      <c r="LM48" s="140">
        <f>(COUNTIFS('Estruturante Móvel'!$M:$M,$B46,'Estruturante Móvel'!$C:$C,"&lt;&gt;PREVISTO",'Estruturante Móvel'!$G:$G,LL$4,'Estruturante Móvel'!$L:$L,'CRONOGRAMA_CONST+MIGRACAO'!LB$8))</f>
        <v>0</v>
      </c>
      <c r="LN48" s="139">
        <f>(COUNTIFS('Estruturante Móvel'!$M:$M,$B48,'Estruturante Móvel'!$AM:$AM,LN$4))-(COUNTIFS('Estruturante Móvel'!$M:$M,$B48,'Estruturante Móvel'!$AM:$AM,LN$4,'Estruturante Móvel'!$AQ:$AQ,"REPARO FO"))</f>
        <v>0</v>
      </c>
      <c r="LO48" s="140">
        <f>(COUNTIFS('Estruturante Móvel'!$M:$M,$B46,'Estruturante Móvel'!$C:$C,"&lt;&gt;PREVISTO",'Estruturante Móvel'!$G:$G,LN$4,'Estruturante Móvel'!$L:$L,'CRONOGRAMA_CONST+MIGRACAO'!LD$8))</f>
        <v>0</v>
      </c>
      <c r="LP48" s="139">
        <f>(COUNTIFS('Estruturante Móvel'!$M:$M,$B48,'Estruturante Móvel'!$AM:$AM,LP$4))-(COUNTIFS('Estruturante Móvel'!$M:$M,$B48,'Estruturante Móvel'!$AM:$AM,LP$4,'Estruturante Móvel'!$AQ:$AQ,"REPARO FO"))</f>
        <v>0</v>
      </c>
      <c r="LQ48" s="140">
        <f>(COUNTIFS('Estruturante Móvel'!$M:$M,$B46,'Estruturante Móvel'!$C:$C,"&lt;&gt;PREVISTO",'Estruturante Móvel'!$G:$G,LP$4,'Estruturante Móvel'!$L:$L,'CRONOGRAMA_CONST+MIGRACAO'!LF$8))</f>
        <v>0</v>
      </c>
      <c r="LR48" s="139">
        <f>(COUNTIFS('Estruturante Móvel'!$M:$M,$B48,'Estruturante Móvel'!$AM:$AM,LR$4))-(COUNTIFS('Estruturante Móvel'!$M:$M,$B48,'Estruturante Móvel'!$AM:$AM,LR$4,'Estruturante Móvel'!$AQ:$AQ,"REPARO FO"))</f>
        <v>0</v>
      </c>
      <c r="LS48" s="140">
        <f>(COUNTIFS('Estruturante Móvel'!$M:$M,$B46,'Estruturante Móvel'!$C:$C,"&lt;&gt;PREVISTO",'Estruturante Móvel'!$G:$G,LR$4,'Estruturante Móvel'!$L:$L,'CRONOGRAMA_CONST+MIGRACAO'!LH$8))</f>
        <v>0</v>
      </c>
      <c r="LT48" s="139">
        <f>(COUNTIFS('Estruturante Móvel'!$M:$M,$B48,'Estruturante Móvel'!$AM:$AM,LT$4))-(COUNTIFS('Estruturante Móvel'!$M:$M,$B48,'Estruturante Móvel'!$AM:$AM,LT$4,'Estruturante Móvel'!$AQ:$AQ,"REPARO FO"))</f>
        <v>0</v>
      </c>
      <c r="LU48" s="140">
        <f>(COUNTIFS('Estruturante Móvel'!$M:$M,$B46,'Estruturante Móvel'!$C:$C,"&lt;&gt;PREVISTO",'Estruturante Móvel'!$G:$G,LT$4,'Estruturante Móvel'!$L:$L,'CRONOGRAMA_CONST+MIGRACAO'!LJ$8))</f>
        <v>0</v>
      </c>
      <c r="LV48" s="139">
        <f>(COUNTIFS('Estruturante Móvel'!$M:$M,$B48,'Estruturante Móvel'!$AM:$AM,LV$4))-(COUNTIFS('Estruturante Móvel'!$M:$M,$B48,'Estruturante Móvel'!$AM:$AM,LV$4,'Estruturante Móvel'!$AQ:$AQ,"REPARO FO"))</f>
        <v>0</v>
      </c>
      <c r="LW48" s="140">
        <f>(COUNTIFS('Estruturante Móvel'!$M:$M,$B46,'Estruturante Móvel'!$C:$C,"&lt;&gt;PREVISTO",'Estruturante Móvel'!$G:$G,LV$4,'Estruturante Móvel'!$L:$L,'CRONOGRAMA_CONST+MIGRACAO'!LL$8))</f>
        <v>0</v>
      </c>
      <c r="LX48" s="139">
        <f>(COUNTIFS('Estruturante Móvel'!$M:$M,$B48,'Estruturante Móvel'!$AM:$AM,LX$4))-(COUNTIFS('Estruturante Móvel'!$M:$M,$B48,'Estruturante Móvel'!$AM:$AM,LX$4,'Estruturante Móvel'!$AQ:$AQ,"REPARO FO"))</f>
        <v>0</v>
      </c>
      <c r="LY48" s="140">
        <f>(COUNTIFS('Estruturante Móvel'!$M:$M,$B46,'Estruturante Móvel'!$C:$C,"&lt;&gt;PREVISTO",'Estruturante Móvel'!$G:$G,LX$4,'Estruturante Móvel'!$L:$L,'CRONOGRAMA_CONST+MIGRACAO'!LN$8))</f>
        <v>0</v>
      </c>
      <c r="LZ48" s="139">
        <f>(COUNTIFS('Estruturante Móvel'!$M:$M,$B48,'Estruturante Móvel'!$AM:$AM,LZ$4))-(COUNTIFS('Estruturante Móvel'!$M:$M,$B48,'Estruturante Móvel'!$AM:$AM,LZ$4,'Estruturante Móvel'!$AQ:$AQ,"REPARO FO"))</f>
        <v>0</v>
      </c>
      <c r="MA48" s="140">
        <f>(COUNTIFS('Estruturante Móvel'!$M:$M,$B46,'Estruturante Móvel'!$C:$C,"&lt;&gt;PREVISTO",'Estruturante Móvel'!$G:$G,LZ$4,'Estruturante Móvel'!$L:$L,'CRONOGRAMA_CONST+MIGRACAO'!LP$8))</f>
        <v>0</v>
      </c>
      <c r="MB48" s="139">
        <f>(COUNTIFS('Estruturante Móvel'!$M:$M,$B48,'Estruturante Móvel'!$AM:$AM,MB$4))-(COUNTIFS('Estruturante Móvel'!$M:$M,$B48,'Estruturante Móvel'!$AM:$AM,MB$4,'Estruturante Móvel'!$AQ:$AQ,"REPARO FO"))</f>
        <v>0</v>
      </c>
      <c r="MC48" s="140">
        <f>(COUNTIFS('Estruturante Móvel'!$M:$M,$B46,'Estruturante Móvel'!$C:$C,"&lt;&gt;PREVISTO",'Estruturante Móvel'!$G:$G,MB$4,'Estruturante Móvel'!$L:$L,'CRONOGRAMA_CONST+MIGRACAO'!LR$8))</f>
        <v>0</v>
      </c>
      <c r="MD48" s="139">
        <f>(COUNTIFS('Estruturante Móvel'!$M:$M,$B48,'Estruturante Móvel'!$AM:$AM,MD$4))-(COUNTIFS('Estruturante Móvel'!$M:$M,$B48,'Estruturante Móvel'!$AM:$AM,MD$4,'Estruturante Móvel'!$AQ:$AQ,"REPARO FO"))</f>
        <v>0</v>
      </c>
      <c r="ME48" s="140">
        <f>(COUNTIFS('Estruturante Móvel'!$M:$M,$B46,'Estruturante Móvel'!$C:$C,"&lt;&gt;PREVISTO",'Estruturante Móvel'!$G:$G,MD$4,'Estruturante Móvel'!$L:$L,'CRONOGRAMA_CONST+MIGRACAO'!LT$8))</f>
        <v>0</v>
      </c>
      <c r="MF48" s="139">
        <f>(COUNTIFS('Estruturante Móvel'!$M:$M,$B48,'Estruturante Móvel'!$AM:$AM,MF$4))-(COUNTIFS('Estruturante Móvel'!$M:$M,$B48,'Estruturante Móvel'!$AM:$AM,MF$4,'Estruturante Móvel'!$AQ:$AQ,"REPARO FO"))</f>
        <v>0</v>
      </c>
      <c r="MG48" s="140">
        <f>(COUNTIFS('Estruturante Móvel'!$M:$M,$B46,'Estruturante Móvel'!$C:$C,"&lt;&gt;PREVISTO",'Estruturante Móvel'!$G:$G,MF$4,'Estruturante Móvel'!$L:$L,'CRONOGRAMA_CONST+MIGRACAO'!LV$8))</f>
        <v>0</v>
      </c>
      <c r="MH48" s="139">
        <f>(COUNTIFS('Estruturante Móvel'!$M:$M,$B48,'Estruturante Móvel'!$AM:$AM,MH$4))-(COUNTIFS('Estruturante Móvel'!$M:$M,$B48,'Estruturante Móvel'!$AM:$AM,MH$4,'Estruturante Móvel'!$AQ:$AQ,"REPARO FO"))</f>
        <v>0</v>
      </c>
      <c r="MI48" s="140">
        <f>(COUNTIFS('Estruturante Móvel'!$M:$M,$B46,'Estruturante Móvel'!$C:$C,"&lt;&gt;PREVISTO",'Estruturante Móvel'!$G:$G,MH$4,'Estruturante Móvel'!$L:$L,'CRONOGRAMA_CONST+MIGRACAO'!LX$8))</f>
        <v>0</v>
      </c>
      <c r="MJ48" s="139">
        <f>(COUNTIFS('Estruturante Móvel'!$M:$M,$B48,'Estruturante Móvel'!$AM:$AM,MJ$4))-(COUNTIFS('Estruturante Móvel'!$M:$M,$B48,'Estruturante Móvel'!$AM:$AM,MJ$4,'Estruturante Móvel'!$AQ:$AQ,"REPARO FO"))</f>
        <v>0</v>
      </c>
      <c r="MK48" s="140">
        <f>(COUNTIFS('Estruturante Móvel'!$M:$M,$B46,'Estruturante Móvel'!$C:$C,"&lt;&gt;PREVISTO",'Estruturante Móvel'!$G:$G,MJ$4,'Estruturante Móvel'!$L:$L,'CRONOGRAMA_CONST+MIGRACAO'!LZ$8))</f>
        <v>0</v>
      </c>
      <c r="ML48" s="139">
        <f>(COUNTIFS('Estruturante Móvel'!$M:$M,$B48,'Estruturante Móvel'!$AM:$AM,ML$4))-(COUNTIFS('Estruturante Móvel'!$M:$M,$B48,'Estruturante Móvel'!$AM:$AM,ML$4,'Estruturante Móvel'!$AQ:$AQ,"REPARO FO"))</f>
        <v>0</v>
      </c>
      <c r="MM48" s="140">
        <f>(COUNTIFS('Estruturante Móvel'!$M:$M,$B46,'Estruturante Móvel'!$C:$C,"&lt;&gt;PREVISTO",'Estruturante Móvel'!$G:$G,ML$4,'Estruturante Móvel'!$L:$L,'CRONOGRAMA_CONST+MIGRACAO'!MB$8))</f>
        <v>0</v>
      </c>
      <c r="MN48" s="139">
        <f>(COUNTIFS('Estruturante Móvel'!$M:$M,$B48,'Estruturante Móvel'!$AM:$AM,MN$4))-(COUNTIFS('Estruturante Móvel'!$M:$M,$B48,'Estruturante Móvel'!$AM:$AM,MN$4,'Estruturante Móvel'!$AQ:$AQ,"REPARO FO"))</f>
        <v>0</v>
      </c>
      <c r="MO48" s="140">
        <f>(COUNTIFS('Estruturante Móvel'!$M:$M,$B46,'Estruturante Móvel'!$C:$C,"&lt;&gt;PREVISTO",'Estruturante Móvel'!$G:$G,MN$4,'Estruturante Móvel'!$L:$L,'CRONOGRAMA_CONST+MIGRACAO'!MD$8))</f>
        <v>0</v>
      </c>
      <c r="MP48" s="139">
        <f>(COUNTIFS('Estruturante Móvel'!$M:$M,$B48,'Estruturante Móvel'!$AM:$AM,MP$4))-(COUNTIFS('Estruturante Móvel'!$M:$M,$B48,'Estruturante Móvel'!$AM:$AM,MP$4,'Estruturante Móvel'!$AQ:$AQ,"REPARO FO"))</f>
        <v>0</v>
      </c>
      <c r="MQ48" s="140">
        <f>(COUNTIFS('Estruturante Móvel'!$M:$M,$B46,'Estruturante Móvel'!$C:$C,"&lt;&gt;PREVISTO",'Estruturante Móvel'!$G:$G,MP$4,'Estruturante Móvel'!$L:$L,'CRONOGRAMA_CONST+MIGRACAO'!MF$8))</f>
        <v>0</v>
      </c>
      <c r="MR48" s="139">
        <f>(COUNTIFS('Estruturante Móvel'!$M:$M,$B48,'Estruturante Móvel'!$AM:$AM,MR$4))-(COUNTIFS('Estruturante Móvel'!$M:$M,$B48,'Estruturante Móvel'!$AM:$AM,MR$4,'Estruturante Móvel'!$AQ:$AQ,"REPARO FO"))</f>
        <v>0</v>
      </c>
      <c r="MS48" s="140">
        <f>(COUNTIFS('Estruturante Móvel'!$M:$M,$B46,'Estruturante Móvel'!$C:$C,"&lt;&gt;PREVISTO",'Estruturante Móvel'!$G:$G,MR$4,'Estruturante Móvel'!$L:$L,'CRONOGRAMA_CONST+MIGRACAO'!MH$8))</f>
        <v>0</v>
      </c>
      <c r="MT48" s="139">
        <f>(COUNTIFS('Estruturante Móvel'!$M:$M,$B48,'Estruturante Móvel'!$AM:$AM,MT$4))-(COUNTIFS('Estruturante Móvel'!$M:$M,$B48,'Estruturante Móvel'!$AM:$AM,MT$4,'Estruturante Móvel'!$AQ:$AQ,"REPARO FO"))</f>
        <v>0</v>
      </c>
      <c r="MU48" s="140">
        <f>(COUNTIFS('Estruturante Móvel'!$M:$M,$B46,'Estruturante Móvel'!$C:$C,"&lt;&gt;PREVISTO",'Estruturante Móvel'!$G:$G,MT$4,'Estruturante Móvel'!$L:$L,'CRONOGRAMA_CONST+MIGRACAO'!MJ$8))</f>
        <v>0</v>
      </c>
      <c r="MV48" s="139">
        <f>(COUNTIFS('Estruturante Móvel'!$M:$M,$B48,'Estruturante Móvel'!$AM:$AM,MV$4))-(COUNTIFS('Estruturante Móvel'!$M:$M,$B48,'Estruturante Móvel'!$AM:$AM,MV$4,'Estruturante Móvel'!$AQ:$AQ,"REPARO FO"))</f>
        <v>0</v>
      </c>
      <c r="MW48" s="140">
        <f>(COUNTIFS('Estruturante Móvel'!$M:$M,$B46,'Estruturante Móvel'!$C:$C,"&lt;&gt;PREVISTO",'Estruturante Móvel'!$G:$G,MV$4,'Estruturante Móvel'!$L:$L,'CRONOGRAMA_CONST+MIGRACAO'!ML$8))</f>
        <v>0</v>
      </c>
      <c r="MX48" s="139">
        <f>(COUNTIFS('Estruturante Móvel'!$M:$M,$B48,'Estruturante Móvel'!$AM:$AM,MX$4))-(COUNTIFS('Estruturante Móvel'!$M:$M,$B48,'Estruturante Móvel'!$AM:$AM,MX$4,'Estruturante Móvel'!$AQ:$AQ,"REPARO FO"))</f>
        <v>0</v>
      </c>
      <c r="MY48" s="140">
        <f>(COUNTIFS('Estruturante Móvel'!$M:$M,$B46,'Estruturante Móvel'!$C:$C,"&lt;&gt;PREVISTO",'Estruturante Móvel'!$G:$G,MX$4,'Estruturante Móvel'!$L:$L,'CRONOGRAMA_CONST+MIGRACAO'!MN$8))</f>
        <v>0</v>
      </c>
      <c r="MZ48" s="139">
        <f>(COUNTIFS('Estruturante Móvel'!$M:$M,$B48,'Estruturante Móvel'!$AM:$AM,MZ$4))-(COUNTIFS('Estruturante Móvel'!$M:$M,$B48,'Estruturante Móvel'!$AM:$AM,MZ$4,'Estruturante Móvel'!$AQ:$AQ,"REPARO FO"))</f>
        <v>0</v>
      </c>
      <c r="NA48" s="140">
        <f>(COUNTIFS('Estruturante Móvel'!$M:$M,$B46,'Estruturante Móvel'!$C:$C,"&lt;&gt;PREVISTO",'Estruturante Móvel'!$G:$G,MZ$4,'Estruturante Móvel'!$L:$L,'CRONOGRAMA_CONST+MIGRACAO'!MP$8))</f>
        <v>0</v>
      </c>
      <c r="NB48" s="139">
        <f>(COUNTIFS('Estruturante Móvel'!$M:$M,$B48,'Estruturante Móvel'!$AM:$AM,NB$4))-(COUNTIFS('Estruturante Móvel'!$M:$M,$B48,'Estruturante Móvel'!$AM:$AM,NB$4,'Estruturante Móvel'!$AQ:$AQ,"REPARO FO"))</f>
        <v>0</v>
      </c>
      <c r="NC48" s="140">
        <f>(COUNTIFS('Estruturante Móvel'!$M:$M,$B46,'Estruturante Móvel'!$C:$C,"&lt;&gt;PREVISTO",'Estruturante Móvel'!$G:$G,NB$4,'Estruturante Móvel'!$L:$L,'CRONOGRAMA_CONST+MIGRACAO'!MR$8))</f>
        <v>0</v>
      </c>
      <c r="ND48" s="139">
        <f>(COUNTIFS('Estruturante Móvel'!$M:$M,$B48,'Estruturante Móvel'!$AM:$AM,ND$4))-(COUNTIFS('Estruturante Móvel'!$M:$M,$B48,'Estruturante Móvel'!$AM:$AM,ND$4,'Estruturante Móvel'!$AQ:$AQ,"REPARO FO"))</f>
        <v>0</v>
      </c>
      <c r="NE48" s="140">
        <f>(COUNTIFS('Estruturante Móvel'!$M:$M,$B46,'Estruturante Móvel'!$C:$C,"&lt;&gt;PREVISTO",'Estruturante Móvel'!$G:$G,ND$4,'Estruturante Móvel'!$L:$L,'CRONOGRAMA_CONST+MIGRACAO'!MT$8))</f>
        <v>0</v>
      </c>
      <c r="NF48" s="139">
        <f>(COUNTIFS('Estruturante Móvel'!$M:$M,$B48,'Estruturante Móvel'!$AM:$AM,NF$4))-(COUNTIFS('Estruturante Móvel'!$M:$M,$B48,'Estruturante Móvel'!$AM:$AM,NF$4,'Estruturante Móvel'!$AQ:$AQ,"REPARO FO"))</f>
        <v>0</v>
      </c>
      <c r="NG48" s="140">
        <f>(COUNTIFS('Estruturante Móvel'!$M:$M,$B46,'Estruturante Móvel'!$C:$C,"&lt;&gt;PREVISTO",'Estruturante Móvel'!$G:$G,NF$4,'Estruturante Móvel'!$L:$L,'CRONOGRAMA_CONST+MIGRACAO'!MV$8))</f>
        <v>0</v>
      </c>
      <c r="NH48" s="139">
        <f>(COUNTIFS('Estruturante Móvel'!$M:$M,$B48,'Estruturante Móvel'!$AM:$AM,NH$4))-(COUNTIFS('Estruturante Móvel'!$M:$M,$B48,'Estruturante Móvel'!$AM:$AM,NH$4,'Estruturante Móvel'!$AQ:$AQ,"REPARO FO"))</f>
        <v>0</v>
      </c>
      <c r="NI48" s="140">
        <f>(COUNTIFS('Estruturante Móvel'!$M:$M,$B46,'Estruturante Móvel'!$C:$C,"&lt;&gt;PREVISTO",'Estruturante Móvel'!$G:$G,NH$4,'Estruturante Móvel'!$L:$L,'CRONOGRAMA_CONST+MIGRACAO'!MX$8))</f>
        <v>0</v>
      </c>
    </row>
    <row r="49" spans="1:373" hidden="1" outlineLevel="1">
      <c r="B49" s="205" t="s">
        <v>446</v>
      </c>
      <c r="C49" s="161" t="s">
        <v>186</v>
      </c>
      <c r="D49" s="161">
        <f>COUNTIFS('Estruturante Móvel'!$M:$M,B46,'Estruturante Móvel'!$L:$L,'CRONOGRAMA_CONST+MIGRACAO'!B49)</f>
        <v>6</v>
      </c>
      <c r="E49" s="161">
        <f>(COUNTIFS('Estruturante Móvel'!$M:$M,B46,'Estruturante Móvel'!$C:$C,"&lt;&gt;PREVISTO",'Estruturante Móvel'!$L:$L,'CRONOGRAMA_CONST+MIGRACAO'!B49))</f>
        <v>6</v>
      </c>
      <c r="F49" s="162">
        <f>(COUNTIFS('Estruturante Móvel'!$M:$M,B46,'Estruturante Móvel'!$C:$C,"PREVISTO",'Estruturante Móvel'!$L:$L,'CRONOGRAMA_CONST+MIGRACAO'!B49))</f>
        <v>0</v>
      </c>
      <c r="G49" s="162"/>
      <c r="H49" s="165" t="str">
        <f t="shared" si="381"/>
        <v>Concluído</v>
      </c>
      <c r="I49" s="166">
        <v>45597</v>
      </c>
      <c r="J49" s="160">
        <f t="shared" si="382"/>
        <v>1</v>
      </c>
      <c r="K49" s="157">
        <f t="shared" si="383"/>
        <v>6</v>
      </c>
      <c r="L49" s="139">
        <f>(COUNTIFS('Estruturante Móvel'!$M:$M,$B46,'Estruturante Móvel'!$AM:$AM,L$4,'Estruturante Móvel'!$L:$L,'CRONOGRAMA_CONST+MIGRACAO'!$B49))</f>
        <v>0</v>
      </c>
      <c r="M49" s="140">
        <f>(COUNTIFS('Estruturante Móvel'!$M:$M,$B46,'Estruturante Móvel'!$C:$C,"&lt;&gt;PREVISTO",'Estruturante Móvel'!$G:$G,L$4,'Estruturante Móvel'!$L:$L,'CRONOGRAMA_CONST+MIGRACAO'!B$9))</f>
        <v>0</v>
      </c>
      <c r="N49" s="139">
        <f>(COUNTIFS('Estruturante Móvel'!$M:$M,$B46,'Estruturante Móvel'!$AM:$AM,N$4,'Estruturante Móvel'!$L:$L,'CRONOGRAMA_CONST+MIGRACAO'!$B49))</f>
        <v>0</v>
      </c>
      <c r="O49" s="140">
        <f>(COUNTIFS('Estruturante Móvel'!$M:$M,$B46,'Estruturante Móvel'!$C:$C,"&lt;&gt;PREVISTO",'Estruturante Móvel'!$G:$G,N$4,'Estruturante Móvel'!$L:$L,'CRONOGRAMA_CONST+MIGRACAO'!D$9))</f>
        <v>0</v>
      </c>
      <c r="P49" s="139">
        <f>(COUNTIFS('Estruturante Móvel'!$M:$M,$B46,'Estruturante Móvel'!$AM:$AM,P$4,'Estruturante Móvel'!$L:$L,'CRONOGRAMA_CONST+MIGRACAO'!$B49))</f>
        <v>0</v>
      </c>
      <c r="Q49" s="140">
        <f>(COUNTIFS('Estruturante Móvel'!$M:$M,$B46,'Estruturante Móvel'!$C:$C,"&lt;&gt;PREVISTO",'Estruturante Móvel'!$G:$G,P$4,'Estruturante Móvel'!$L:$L,'CRONOGRAMA_CONST+MIGRACAO'!F$9))</f>
        <v>0</v>
      </c>
      <c r="R49" s="139">
        <f>(COUNTIFS('Estruturante Móvel'!$M:$M,$B46,'Estruturante Móvel'!$AM:$AM,R$4,'Estruturante Móvel'!$L:$L,'CRONOGRAMA_CONST+MIGRACAO'!$B49))</f>
        <v>0</v>
      </c>
      <c r="S49" s="140">
        <f>(COUNTIFS('Estruturante Móvel'!$M:$M,$B46,'Estruturante Móvel'!$C:$C,"&lt;&gt;PREVISTO",'Estruturante Móvel'!$G:$G,R$4,'Estruturante Móvel'!$L:$L,'CRONOGRAMA_CONST+MIGRACAO'!H$9))</f>
        <v>0</v>
      </c>
      <c r="T49" s="139">
        <f>(COUNTIFS('Estruturante Móvel'!$M:$M,$B46,'Estruturante Móvel'!$AM:$AM,T$4,'Estruturante Móvel'!$L:$L,'CRONOGRAMA_CONST+MIGRACAO'!$B49))</f>
        <v>0</v>
      </c>
      <c r="U49" s="140">
        <f>(COUNTIFS('Estruturante Móvel'!$M:$M,$B46,'Estruturante Móvel'!$C:$C,"&lt;&gt;PREVISTO",'Estruturante Móvel'!$G:$G,T$4,'Estruturante Móvel'!$L:$L,'CRONOGRAMA_CONST+MIGRACAO'!J$9))</f>
        <v>0</v>
      </c>
      <c r="V49" s="139">
        <f>(COUNTIFS('Estruturante Móvel'!$M:$M,$B46,'Estruturante Móvel'!$AM:$AM,V$4,'Estruturante Móvel'!$L:$L,'CRONOGRAMA_CONST+MIGRACAO'!$B49))</f>
        <v>0</v>
      </c>
      <c r="W49" s="140">
        <f>(COUNTIFS('Estruturante Móvel'!$M:$M,$B46,'Estruturante Móvel'!$C:$C,"&lt;&gt;PREVISTO",'Estruturante Móvel'!$G:$G,V$4,'Estruturante Móvel'!$L:$L,'CRONOGRAMA_CONST+MIGRACAO'!L$9))</f>
        <v>0</v>
      </c>
      <c r="X49" s="139">
        <f>(COUNTIFS('Estruturante Móvel'!$M:$M,$B46,'Estruturante Móvel'!$AM:$AM,X$4,'Estruturante Móvel'!$L:$L,'CRONOGRAMA_CONST+MIGRACAO'!$B49))</f>
        <v>0</v>
      </c>
      <c r="Y49" s="140">
        <f>(COUNTIFS('Estruturante Móvel'!$M:$M,$B46,'Estruturante Móvel'!$C:$C,"&lt;&gt;PREVISTO",'Estruturante Móvel'!$G:$G,X$4,'Estruturante Móvel'!$L:$L,'CRONOGRAMA_CONST+MIGRACAO'!N$9))</f>
        <v>0</v>
      </c>
      <c r="Z49" s="139">
        <f>(COUNTIFS('Estruturante Móvel'!$M:$M,$B46,'Estruturante Móvel'!$AM:$AM,Z$4,'Estruturante Móvel'!$L:$L,'CRONOGRAMA_CONST+MIGRACAO'!$B49))</f>
        <v>0</v>
      </c>
      <c r="AA49" s="140">
        <f>(COUNTIFS('Estruturante Móvel'!$M:$M,$B46,'Estruturante Móvel'!$C:$C,"&lt;&gt;PREVISTO",'Estruturante Móvel'!$G:$G,Z$4,'Estruturante Móvel'!$L:$L,'CRONOGRAMA_CONST+MIGRACAO'!P$9))</f>
        <v>0</v>
      </c>
      <c r="AB49" s="139">
        <f>(COUNTIFS('Estruturante Móvel'!$M:$M,$B46,'Estruturante Móvel'!$AM:$AM,AB$4,'Estruturante Móvel'!$L:$L,'CRONOGRAMA_CONST+MIGRACAO'!$B49))</f>
        <v>0</v>
      </c>
      <c r="AC49" s="140">
        <f>(COUNTIFS('Estruturante Móvel'!$M:$M,$B46,'Estruturante Móvel'!$C:$C,"&lt;&gt;PREVISTO",'Estruturante Móvel'!$G:$G,AB$4,'Estruturante Móvel'!$L:$L,'CRONOGRAMA_CONST+MIGRACAO'!R$9))</f>
        <v>0</v>
      </c>
      <c r="AD49" s="139">
        <f>(COUNTIFS('Estruturante Móvel'!$M:$M,$B46,'Estruturante Móvel'!$AM:$AM,AD$4,'Estruturante Móvel'!$L:$L,'CRONOGRAMA_CONST+MIGRACAO'!$B49))</f>
        <v>0</v>
      </c>
      <c r="AE49" s="140">
        <f>(COUNTIFS('Estruturante Móvel'!$M:$M,$B46,'Estruturante Móvel'!$C:$C,"&lt;&gt;PREVISTO",'Estruturante Móvel'!$G:$G,AD$4,'Estruturante Móvel'!$L:$L,'CRONOGRAMA_CONST+MIGRACAO'!T$9))</f>
        <v>0</v>
      </c>
      <c r="AF49" s="139">
        <f>(COUNTIFS('Estruturante Móvel'!$M:$M,$B46,'Estruturante Móvel'!$AM:$AM,AF$4,'Estruturante Móvel'!$L:$L,'CRONOGRAMA_CONST+MIGRACAO'!$B49))</f>
        <v>0</v>
      </c>
      <c r="AG49" s="140">
        <f>(COUNTIFS('Estruturante Móvel'!$M:$M,$B46,'Estruturante Móvel'!$C:$C,"&lt;&gt;PREVISTO",'Estruturante Móvel'!$G:$G,AF$4,'Estruturante Móvel'!$L:$L,'CRONOGRAMA_CONST+MIGRACAO'!V$9))</f>
        <v>0</v>
      </c>
      <c r="AH49" s="139">
        <f>(COUNTIFS('Estruturante Móvel'!$M:$M,$B46,'Estruturante Móvel'!$AM:$AM,AH$4,'Estruturante Móvel'!$L:$L,'CRONOGRAMA_CONST+MIGRACAO'!$B49))</f>
        <v>0</v>
      </c>
      <c r="AI49" s="140">
        <f>(COUNTIFS('Estruturante Móvel'!$M:$M,$B46,'Estruturante Móvel'!$C:$C,"&lt;&gt;PREVISTO",'Estruturante Móvel'!$G:$G,AH$4,'Estruturante Móvel'!$L:$L,'CRONOGRAMA_CONST+MIGRACAO'!X$9))</f>
        <v>0</v>
      </c>
      <c r="AJ49" s="139">
        <f>(COUNTIFS('Estruturante Móvel'!$M:$M,$B46,'Estruturante Móvel'!$AM:$AM,AJ$4,'Estruturante Móvel'!$L:$L,'CRONOGRAMA_CONST+MIGRACAO'!$B49))</f>
        <v>0</v>
      </c>
      <c r="AK49" s="140">
        <f>(COUNTIFS('Estruturante Móvel'!$M:$M,$B46,'Estruturante Móvel'!$C:$C,"&lt;&gt;PREVISTO",'Estruturante Móvel'!$G:$G,AJ$4,'Estruturante Móvel'!$L:$L,'CRONOGRAMA_CONST+MIGRACAO'!Z$9))</f>
        <v>0</v>
      </c>
      <c r="AL49" s="139">
        <f>(COUNTIFS('Estruturante Móvel'!$M:$M,$B46,'Estruturante Móvel'!$AM:$AM,AL$4,'Estruturante Móvel'!$L:$L,'CRONOGRAMA_CONST+MIGRACAO'!$B49))</f>
        <v>0</v>
      </c>
      <c r="AM49" s="140">
        <f>(COUNTIFS('Estruturante Móvel'!$M:$M,$B46,'Estruturante Móvel'!$C:$C,"&lt;&gt;PREVISTO",'Estruturante Móvel'!$G:$G,AL$4,'Estruturante Móvel'!$L:$L,'CRONOGRAMA_CONST+MIGRACAO'!AB$9))</f>
        <v>0</v>
      </c>
      <c r="AN49" s="139">
        <f>(COUNTIFS('Estruturante Móvel'!$M:$M,$B46,'Estruturante Móvel'!$AM:$AM,AN$4,'Estruturante Móvel'!$L:$L,'CRONOGRAMA_CONST+MIGRACAO'!$B49))</f>
        <v>0</v>
      </c>
      <c r="AO49" s="140">
        <f>(COUNTIFS('Estruturante Móvel'!$M:$M,$B46,'Estruturante Móvel'!$C:$C,"&lt;&gt;PREVISTO",'Estruturante Móvel'!$G:$G,AN$4,'Estruturante Móvel'!$L:$L,'CRONOGRAMA_CONST+MIGRACAO'!AD$9))</f>
        <v>0</v>
      </c>
      <c r="AP49" s="139">
        <f>(COUNTIFS('Estruturante Móvel'!$M:$M,$B46,'Estruturante Móvel'!$AM:$AM,AP$4,'Estruturante Móvel'!$L:$L,'CRONOGRAMA_CONST+MIGRACAO'!$B49))</f>
        <v>0</v>
      </c>
      <c r="AQ49" s="140">
        <f>(COUNTIFS('Estruturante Móvel'!$M:$M,$B46,'Estruturante Móvel'!$C:$C,"&lt;&gt;PREVISTO",'Estruturante Móvel'!$G:$G,AP$4,'Estruturante Móvel'!$L:$L,'CRONOGRAMA_CONST+MIGRACAO'!AF$9))</f>
        <v>0</v>
      </c>
      <c r="AR49" s="139">
        <f>(COUNTIFS('Estruturante Móvel'!$M:$M,$B46,'Estruturante Móvel'!$AM:$AM,AR$4,'Estruturante Móvel'!$L:$L,'CRONOGRAMA_CONST+MIGRACAO'!$B49))</f>
        <v>0</v>
      </c>
      <c r="AS49" s="140">
        <f>(COUNTIFS('Estruturante Móvel'!$M:$M,$B46,'Estruturante Móvel'!$C:$C,"&lt;&gt;PREVISTO",'Estruturante Móvel'!$G:$G,AR$4,'Estruturante Móvel'!$L:$L,'CRONOGRAMA_CONST+MIGRACAO'!AH$9))</f>
        <v>0</v>
      </c>
      <c r="AT49" s="139">
        <f>(COUNTIFS('Estruturante Móvel'!$M:$M,$B46,'Estruturante Móvel'!$AM:$AM,AT$4,'Estruturante Móvel'!$L:$L,'CRONOGRAMA_CONST+MIGRACAO'!$B49))</f>
        <v>0</v>
      </c>
      <c r="AU49" s="140">
        <f>(COUNTIFS('Estruturante Móvel'!$M:$M,$B46,'Estruturante Móvel'!$C:$C,"&lt;&gt;PREVISTO",'Estruturante Móvel'!$G:$G,AT$4,'Estruturante Móvel'!$L:$L,'CRONOGRAMA_CONST+MIGRACAO'!AJ$9))</f>
        <v>0</v>
      </c>
      <c r="AV49" s="139">
        <f>(COUNTIFS('Estruturante Móvel'!$M:$M,$B46,'Estruturante Móvel'!$AM:$AM,AV$4,'Estruturante Móvel'!$L:$L,'CRONOGRAMA_CONST+MIGRACAO'!$B49))</f>
        <v>0</v>
      </c>
      <c r="AW49" s="140">
        <f>(COUNTIFS('Estruturante Móvel'!$M:$M,$B46,'Estruturante Móvel'!$C:$C,"&lt;&gt;PREVISTO",'Estruturante Móvel'!$G:$G,AV$4,'Estruturante Móvel'!$L:$L,'CRONOGRAMA_CONST+MIGRACAO'!AL$9))</f>
        <v>0</v>
      </c>
      <c r="AX49" s="139">
        <f>(COUNTIFS('Estruturante Móvel'!$M:$M,$B46,'Estruturante Móvel'!$AM:$AM,AX$4,'Estruturante Móvel'!$L:$L,'CRONOGRAMA_CONST+MIGRACAO'!$B49))</f>
        <v>0</v>
      </c>
      <c r="AY49" s="140">
        <f>(COUNTIFS('Estruturante Móvel'!$M:$M,$B46,'Estruturante Móvel'!$C:$C,"&lt;&gt;PREVISTO",'Estruturante Móvel'!$G:$G,AX$4,'Estruturante Móvel'!$L:$L,'CRONOGRAMA_CONST+MIGRACAO'!AN$9))</f>
        <v>0</v>
      </c>
      <c r="AZ49" s="139">
        <f>(COUNTIFS('Estruturante Móvel'!$M:$M,$B46,'Estruturante Móvel'!$AM:$AM,AZ$4,'Estruturante Móvel'!$L:$L,'CRONOGRAMA_CONST+MIGRACAO'!$B49))</f>
        <v>0</v>
      </c>
      <c r="BA49" s="140">
        <f>(COUNTIFS('Estruturante Móvel'!$M:$M,$B46,'Estruturante Móvel'!$C:$C,"&lt;&gt;PREVISTO",'Estruturante Móvel'!$G:$G,AZ$4,'Estruturante Móvel'!$L:$L,'CRONOGRAMA_CONST+MIGRACAO'!AP$9))</f>
        <v>0</v>
      </c>
      <c r="BB49" s="139">
        <f>(COUNTIFS('Estruturante Móvel'!$M:$M,$B46,'Estruturante Móvel'!$AM:$AM,BB$4,'Estruturante Móvel'!$L:$L,'CRONOGRAMA_CONST+MIGRACAO'!$B49))</f>
        <v>0</v>
      </c>
      <c r="BC49" s="140">
        <f>(COUNTIFS('Estruturante Móvel'!$M:$M,$B46,'Estruturante Móvel'!$C:$C,"&lt;&gt;PREVISTO",'Estruturante Móvel'!$G:$G,BB$4,'Estruturante Móvel'!$L:$L,'CRONOGRAMA_CONST+MIGRACAO'!AR$9))</f>
        <v>0</v>
      </c>
      <c r="BD49" s="139">
        <f>(COUNTIFS('Estruturante Móvel'!$M:$M,$B46,'Estruturante Móvel'!$AM:$AM,BD$4,'Estruturante Móvel'!$L:$L,'CRONOGRAMA_CONST+MIGRACAO'!$B49))</f>
        <v>0</v>
      </c>
      <c r="BE49" s="140">
        <f>(COUNTIFS('Estruturante Móvel'!$M:$M,$B46,'Estruturante Móvel'!$C:$C,"&lt;&gt;PREVISTO",'Estruturante Móvel'!$G:$G,BD$4,'Estruturante Móvel'!$L:$L,'CRONOGRAMA_CONST+MIGRACAO'!AT$9))</f>
        <v>0</v>
      </c>
      <c r="BF49" s="139">
        <f>(COUNTIFS('Estruturante Móvel'!$M:$M,$B46,'Estruturante Móvel'!$AM:$AM,BF$4,'Estruturante Móvel'!$L:$L,'CRONOGRAMA_CONST+MIGRACAO'!$B49))</f>
        <v>0</v>
      </c>
      <c r="BG49" s="140">
        <f>(COUNTIFS('Estruturante Móvel'!$M:$M,$B46,'Estruturante Móvel'!$C:$C,"&lt;&gt;PREVISTO",'Estruturante Móvel'!$G:$G,BF$4,'Estruturante Móvel'!$L:$L,'CRONOGRAMA_CONST+MIGRACAO'!AV$9))</f>
        <v>0</v>
      </c>
      <c r="BH49" s="139">
        <f>(COUNTIFS('Estruturante Móvel'!$M:$M,$B46,'Estruturante Móvel'!$AM:$AM,BH$4,'Estruturante Móvel'!$L:$L,'CRONOGRAMA_CONST+MIGRACAO'!$B49))</f>
        <v>0</v>
      </c>
      <c r="BI49" s="140">
        <f>(COUNTIFS('Estruturante Móvel'!$M:$M,$B46,'Estruturante Móvel'!$C:$C,"&lt;&gt;PREVISTO",'Estruturante Móvel'!$G:$G,BH$4,'Estruturante Móvel'!$L:$L,'CRONOGRAMA_CONST+MIGRACAO'!AX$9))</f>
        <v>0</v>
      </c>
      <c r="BJ49" s="139">
        <f>(COUNTIFS('Estruturante Móvel'!$M:$M,$B46,'Estruturante Móvel'!$AM:$AM,BJ$4,'Estruturante Móvel'!$L:$L,'CRONOGRAMA_CONST+MIGRACAO'!$B49))</f>
        <v>0</v>
      </c>
      <c r="BK49" s="140">
        <f>(COUNTIFS('Estruturante Móvel'!$M:$M,$B46,'Estruturante Móvel'!$C:$C,"&lt;&gt;PREVISTO",'Estruturante Móvel'!$G:$G,BJ$4,'Estruturante Móvel'!$L:$L,'CRONOGRAMA_CONST+MIGRACAO'!AZ$9))</f>
        <v>0</v>
      </c>
      <c r="BL49" s="139">
        <f>(COUNTIFS('Estruturante Móvel'!$M:$M,$B46,'Estruturante Móvel'!$AM:$AM,BL$4,'Estruturante Móvel'!$L:$L,'CRONOGRAMA_CONST+MIGRACAO'!$B49))</f>
        <v>0</v>
      </c>
      <c r="BM49" s="140">
        <f>(COUNTIFS('Estruturante Móvel'!$M:$M,$B46,'Estruturante Móvel'!$C:$C,"&lt;&gt;PREVISTO",'Estruturante Móvel'!$G:$G,BL$4,'Estruturante Móvel'!$L:$L,'CRONOGRAMA_CONST+MIGRACAO'!BB$9))</f>
        <v>0</v>
      </c>
      <c r="BN49" s="139">
        <f>(COUNTIFS('Estruturante Móvel'!$M:$M,$B46,'Estruturante Móvel'!$AM:$AM,BN$4,'Estruturante Móvel'!$L:$L,'CRONOGRAMA_CONST+MIGRACAO'!$B49))</f>
        <v>0</v>
      </c>
      <c r="BO49" s="140">
        <f>(COUNTIFS('Estruturante Móvel'!$M:$M,$B46,'Estruturante Móvel'!$C:$C,"&lt;&gt;PREVISTO",'Estruturante Móvel'!$G:$G,BN$4,'Estruturante Móvel'!$L:$L,'CRONOGRAMA_CONST+MIGRACAO'!BD$9))</f>
        <v>0</v>
      </c>
      <c r="BP49" s="139">
        <f>(COUNTIFS('Estruturante Móvel'!$M:$M,$B46,'Estruturante Móvel'!$AM:$AM,BP$4,'Estruturante Móvel'!$L:$L,'CRONOGRAMA_CONST+MIGRACAO'!$B49))</f>
        <v>0</v>
      </c>
      <c r="BQ49" s="140">
        <f>(COUNTIFS('Estruturante Móvel'!$M:$M,$B46,'Estruturante Móvel'!$C:$C,"&lt;&gt;PREVISTO",'Estruturante Móvel'!$G:$G,BP$4,'Estruturante Móvel'!$L:$L,'CRONOGRAMA_CONST+MIGRACAO'!BF$9))</f>
        <v>0</v>
      </c>
      <c r="BR49" s="139">
        <f>(COUNTIFS('Estruturante Móvel'!$M:$M,$B46,'Estruturante Móvel'!$AM:$AM,BR$4,'Estruturante Móvel'!$L:$L,'CRONOGRAMA_CONST+MIGRACAO'!$B49))</f>
        <v>0</v>
      </c>
      <c r="BS49" s="140">
        <f>(COUNTIFS('Estruturante Móvel'!$M:$M,$B46,'Estruturante Móvel'!$C:$C,"&lt;&gt;PREVISTO",'Estruturante Móvel'!$G:$G,BR$4,'Estruturante Móvel'!$L:$L,'CRONOGRAMA_CONST+MIGRACAO'!BH$9))</f>
        <v>0</v>
      </c>
      <c r="BT49" s="139">
        <f>(COUNTIFS('Estruturante Móvel'!$M:$M,$B49,'Estruturante Móvel'!$AM:$AM,BT$4))-(COUNTIFS('Estruturante Móvel'!$M:$M,$B49,'Estruturante Móvel'!$AM:$AM,BT$4,'Estruturante Móvel'!$AQ:$AQ,"REPARO FO"))</f>
        <v>0</v>
      </c>
      <c r="BU49" s="140">
        <f>(COUNTIFS('Estruturante Móvel'!$M:$M,$B46,'Estruturante Móvel'!$C:$C,"&lt;&gt;PREVISTO",'Estruturante Móvel'!$G:$G,BT$4,'Estruturante Móvel'!$L:$L,'CRONOGRAMA_CONST+MIGRACAO'!BJ$9))</f>
        <v>0</v>
      </c>
      <c r="BV49" s="139">
        <f>(COUNTIFS('Estruturante Móvel'!$M:$M,$B49,'Estruturante Móvel'!$AM:$AM,BV$4))-(COUNTIFS('Estruturante Móvel'!$M:$M,$B49,'Estruturante Móvel'!$AM:$AM,BV$4,'Estruturante Móvel'!$AQ:$AQ,"REPARO FO"))</f>
        <v>0</v>
      </c>
      <c r="BW49" s="140">
        <f>(COUNTIFS('Estruturante Móvel'!$M:$M,$B46,'Estruturante Móvel'!$C:$C,"&lt;&gt;PREVISTO",'Estruturante Móvel'!$G:$G,BV$4,'Estruturante Móvel'!$L:$L,'CRONOGRAMA_CONST+MIGRACAO'!BL$9))</f>
        <v>0</v>
      </c>
      <c r="BX49" s="139">
        <f>(COUNTIFS('Estruturante Móvel'!$M:$M,$B49,'Estruturante Móvel'!$AM:$AM,BX$4))-(COUNTIFS('Estruturante Móvel'!$M:$M,$B49,'Estruturante Móvel'!$AM:$AM,BX$4,'Estruturante Móvel'!$AQ:$AQ,"REPARO FO"))</f>
        <v>0</v>
      </c>
      <c r="BY49" s="140">
        <f>(COUNTIFS('Estruturante Móvel'!$M:$M,$B46,'Estruturante Móvel'!$C:$C,"&lt;&gt;PREVISTO",'Estruturante Móvel'!$G:$G,BX$4,'Estruturante Móvel'!$L:$L,'CRONOGRAMA_CONST+MIGRACAO'!BN$9))</f>
        <v>0</v>
      </c>
      <c r="BZ49" s="139">
        <f>(COUNTIFS('Estruturante Móvel'!$M:$M,$B49,'Estruturante Móvel'!$AM:$AM,BZ$4))-(COUNTIFS('Estruturante Móvel'!$M:$M,$B49,'Estruturante Móvel'!$AM:$AM,BZ$4,'Estruturante Móvel'!$AQ:$AQ,"REPARO FO"))</f>
        <v>0</v>
      </c>
      <c r="CA49" s="140">
        <f>(COUNTIFS('Estruturante Móvel'!$M:$M,$B46,'Estruturante Móvel'!$C:$C,"&lt;&gt;PREVISTO",'Estruturante Móvel'!$G:$G,BZ$4,'Estruturante Móvel'!$L:$L,'CRONOGRAMA_CONST+MIGRACAO'!BP$9))</f>
        <v>0</v>
      </c>
      <c r="CB49" s="139">
        <f>(COUNTIFS('Estruturante Móvel'!$M:$M,$B49,'Estruturante Móvel'!$AM:$AM,CB$4))-(COUNTIFS('Estruturante Móvel'!$M:$M,$B49,'Estruturante Móvel'!$AM:$AM,CB$4,'Estruturante Móvel'!$AQ:$AQ,"REPARO FO"))</f>
        <v>0</v>
      </c>
      <c r="CC49" s="140">
        <f>(COUNTIFS('Estruturante Móvel'!$M:$M,$B46,'Estruturante Móvel'!$C:$C,"&lt;&gt;PREVISTO",'Estruturante Móvel'!$G:$G,CB$4,'Estruturante Móvel'!$L:$L,'CRONOGRAMA_CONST+MIGRACAO'!BR$9))</f>
        <v>0</v>
      </c>
      <c r="CD49" s="139">
        <f>(COUNTIFS('Estruturante Móvel'!$M:$M,$B49,'Estruturante Móvel'!$AM:$AM,CD$4))-(COUNTIFS('Estruturante Móvel'!$M:$M,$B49,'Estruturante Móvel'!$AM:$AM,CD$4,'Estruturante Móvel'!$AQ:$AQ,"REPARO FO"))</f>
        <v>0</v>
      </c>
      <c r="CE49" s="140">
        <f>(COUNTIFS('Estruturante Móvel'!$M:$M,$B46,'Estruturante Móvel'!$C:$C,"&lt;&gt;PREVISTO",'Estruturante Móvel'!$G:$G,CD$4,'Estruturante Móvel'!$L:$L,'CRONOGRAMA_CONST+MIGRACAO'!BT$9))</f>
        <v>0</v>
      </c>
      <c r="CF49" s="139">
        <f>(COUNTIFS('Estruturante Móvel'!$M:$M,$B49,'Estruturante Móvel'!$AM:$AM,CF$4))-(COUNTIFS('Estruturante Móvel'!$M:$M,$B49,'Estruturante Móvel'!$AM:$AM,CF$4,'Estruturante Móvel'!$AQ:$AQ,"REPARO FO"))</f>
        <v>0</v>
      </c>
      <c r="CG49" s="140">
        <f>(COUNTIFS('Estruturante Móvel'!$M:$M,$B46,'Estruturante Móvel'!$C:$C,"&lt;&gt;PREVISTO",'Estruturante Móvel'!$G:$G,CF$4,'Estruturante Móvel'!$L:$L,'CRONOGRAMA_CONST+MIGRACAO'!BV$9))</f>
        <v>0</v>
      </c>
      <c r="CH49" s="139">
        <f>(COUNTIFS('Estruturante Móvel'!$M:$M,$B49,'Estruturante Móvel'!$AM:$AM,CH$4))-(COUNTIFS('Estruturante Móvel'!$M:$M,$B49,'Estruturante Móvel'!$AM:$AM,CH$4,'Estruturante Móvel'!$AQ:$AQ,"REPARO FO"))</f>
        <v>0</v>
      </c>
      <c r="CI49" s="140">
        <f>(COUNTIFS('Estruturante Móvel'!$M:$M,$B46,'Estruturante Móvel'!$C:$C,"&lt;&gt;PREVISTO",'Estruturante Móvel'!$G:$G,CH$4,'Estruturante Móvel'!$L:$L,'CRONOGRAMA_CONST+MIGRACAO'!BX$9))</f>
        <v>0</v>
      </c>
      <c r="CJ49" s="139">
        <f>(COUNTIFS('Estruturante Móvel'!$M:$M,$B49,'Estruturante Móvel'!$AM:$AM,CJ$4))-(COUNTIFS('Estruturante Móvel'!$M:$M,$B49,'Estruturante Móvel'!$AM:$AM,CJ$4,'Estruturante Móvel'!$AQ:$AQ,"REPARO FO"))</f>
        <v>0</v>
      </c>
      <c r="CK49" s="140">
        <f>(COUNTIFS('Estruturante Móvel'!$M:$M,$B46,'Estruturante Móvel'!$C:$C,"&lt;&gt;PREVISTO",'Estruturante Móvel'!$G:$G,CJ$4,'Estruturante Móvel'!$L:$L,'CRONOGRAMA_CONST+MIGRACAO'!BZ$9))</f>
        <v>0</v>
      </c>
      <c r="CL49" s="139">
        <f>(COUNTIFS('Estruturante Móvel'!$M:$M,$B49,'Estruturante Móvel'!$AM:$AM,CL$4))-(COUNTIFS('Estruturante Móvel'!$M:$M,$B49,'Estruturante Móvel'!$AM:$AM,CL$4,'Estruturante Móvel'!$AQ:$AQ,"REPARO FO"))</f>
        <v>0</v>
      </c>
      <c r="CM49" s="140">
        <f>(COUNTIFS('Estruturante Móvel'!$M:$M,$B46,'Estruturante Móvel'!$C:$C,"&lt;&gt;PREVISTO",'Estruturante Móvel'!$G:$G,CL$4,'Estruturante Móvel'!$L:$L,'CRONOGRAMA_CONST+MIGRACAO'!CB$9))</f>
        <v>0</v>
      </c>
      <c r="CN49" s="139">
        <f>(COUNTIFS('Estruturante Móvel'!$M:$M,$B49,'Estruturante Móvel'!$AM:$AM,CN$4))-(COUNTIFS('Estruturante Móvel'!$M:$M,$B49,'Estruturante Móvel'!$AM:$AM,CN$4,'Estruturante Móvel'!$AQ:$AQ,"REPARO FO"))</f>
        <v>0</v>
      </c>
      <c r="CO49" s="140">
        <f>(COUNTIFS('Estruturante Móvel'!$M:$M,$B46,'Estruturante Móvel'!$C:$C,"&lt;&gt;PREVISTO",'Estruturante Móvel'!$G:$G,CN$4,'Estruturante Móvel'!$L:$L,'CRONOGRAMA_CONST+MIGRACAO'!CD$9))</f>
        <v>0</v>
      </c>
      <c r="CP49" s="139">
        <f>(COUNTIFS('Estruturante Móvel'!$M:$M,$B49,'Estruturante Móvel'!$AM:$AM,CP$4))-(COUNTIFS('Estruturante Móvel'!$M:$M,$B49,'Estruturante Móvel'!$AM:$AM,CP$4,'Estruturante Móvel'!$AQ:$AQ,"REPARO FO"))</f>
        <v>0</v>
      </c>
      <c r="CQ49" s="140">
        <f>(COUNTIFS('Estruturante Móvel'!$M:$M,$B46,'Estruturante Móvel'!$C:$C,"&lt;&gt;PREVISTO",'Estruturante Móvel'!$G:$G,CP$4,'Estruturante Móvel'!$L:$L,'CRONOGRAMA_CONST+MIGRACAO'!CF$9))</f>
        <v>0</v>
      </c>
      <c r="CR49" s="139">
        <f>(COUNTIFS('Estruturante Móvel'!$M:$M,$B49,'Estruturante Móvel'!$AM:$AM,CR$4))-(COUNTIFS('Estruturante Móvel'!$M:$M,$B49,'Estruturante Móvel'!$AM:$AM,CR$4,'Estruturante Móvel'!$AQ:$AQ,"REPARO FO"))</f>
        <v>0</v>
      </c>
      <c r="CS49" s="140">
        <f>(COUNTIFS('Estruturante Móvel'!$M:$M,$B46,'Estruturante Móvel'!$C:$C,"&lt;&gt;PREVISTO",'Estruturante Móvel'!$G:$G,CR$4,'Estruturante Móvel'!$L:$L,'CRONOGRAMA_CONST+MIGRACAO'!CH$9))</f>
        <v>0</v>
      </c>
      <c r="CT49" s="139">
        <f>(COUNTIFS('Estruturante Móvel'!$M:$M,$B49,'Estruturante Móvel'!$AM:$AM,CT$4))-(COUNTIFS('Estruturante Móvel'!$M:$M,$B49,'Estruturante Móvel'!$AM:$AM,CT$4,'Estruturante Móvel'!$AQ:$AQ,"REPARO FO"))</f>
        <v>0</v>
      </c>
      <c r="CU49" s="140">
        <f>(COUNTIFS('Estruturante Móvel'!$M:$M,$B46,'Estruturante Móvel'!$C:$C,"&lt;&gt;PREVISTO",'Estruturante Móvel'!$G:$G,CT$4,'Estruturante Móvel'!$L:$L,'CRONOGRAMA_CONST+MIGRACAO'!CJ$9))</f>
        <v>0</v>
      </c>
      <c r="CV49" s="139">
        <f>(COUNTIFS('Estruturante Móvel'!$M:$M,$B49,'Estruturante Móvel'!$AM:$AM,CV$4))-(COUNTIFS('Estruturante Móvel'!$M:$M,$B49,'Estruturante Móvel'!$AM:$AM,CV$4,'Estruturante Móvel'!$AQ:$AQ,"REPARO FO"))</f>
        <v>0</v>
      </c>
      <c r="CW49" s="140">
        <f>(COUNTIFS('Estruturante Móvel'!$M:$M,$B46,'Estruturante Móvel'!$C:$C,"&lt;&gt;PREVISTO",'Estruturante Móvel'!$G:$G,CV$4,'Estruturante Móvel'!$L:$L,'CRONOGRAMA_CONST+MIGRACAO'!CL$9))</f>
        <v>0</v>
      </c>
      <c r="CX49" s="139">
        <f>(COUNTIFS('Estruturante Móvel'!$M:$M,$B49,'Estruturante Móvel'!$AM:$AM,CX$4))-(COUNTIFS('Estruturante Móvel'!$M:$M,$B49,'Estruturante Móvel'!$AM:$AM,CX$4,'Estruturante Móvel'!$AQ:$AQ,"REPARO FO"))</f>
        <v>0</v>
      </c>
      <c r="CY49" s="140">
        <f>(COUNTIFS('Estruturante Móvel'!$M:$M,$B46,'Estruturante Móvel'!$C:$C,"&lt;&gt;PREVISTO",'Estruturante Móvel'!$G:$G,CX$4,'Estruturante Móvel'!$L:$L,'CRONOGRAMA_CONST+MIGRACAO'!CN$9))</f>
        <v>0</v>
      </c>
      <c r="CZ49" s="139">
        <f>(COUNTIFS('Estruturante Móvel'!$M:$M,$B49,'Estruturante Móvel'!$AM:$AM,CZ$4))-(COUNTIFS('Estruturante Móvel'!$M:$M,$B49,'Estruturante Móvel'!$AM:$AM,CZ$4,'Estruturante Móvel'!$AQ:$AQ,"REPARO FO"))</f>
        <v>0</v>
      </c>
      <c r="DA49" s="140">
        <f>(COUNTIFS('Estruturante Móvel'!$M:$M,$B46,'Estruturante Móvel'!$C:$C,"&lt;&gt;PREVISTO",'Estruturante Móvel'!$G:$G,CZ$4,'Estruturante Móvel'!$L:$L,'CRONOGRAMA_CONST+MIGRACAO'!CP$9))</f>
        <v>0</v>
      </c>
      <c r="DB49" s="139">
        <f>(COUNTIFS('Estruturante Móvel'!$M:$M,$B49,'Estruturante Móvel'!$AM:$AM,DB$4))-(COUNTIFS('Estruturante Móvel'!$M:$M,$B49,'Estruturante Móvel'!$AM:$AM,DB$4,'Estruturante Móvel'!$AQ:$AQ,"REPARO FO"))</f>
        <v>0</v>
      </c>
      <c r="DC49" s="140">
        <f>(COUNTIFS('Estruturante Móvel'!$M:$M,$B46,'Estruturante Móvel'!$C:$C,"&lt;&gt;PREVISTO",'Estruturante Móvel'!$G:$G,DB$4,'Estruturante Móvel'!$L:$L,'CRONOGRAMA_CONST+MIGRACAO'!CR$9))</f>
        <v>0</v>
      </c>
      <c r="DD49" s="139">
        <f>(COUNTIFS('Estruturante Móvel'!$M:$M,$B49,'Estruturante Móvel'!$AM:$AM,DD$4))-(COUNTIFS('Estruturante Móvel'!$M:$M,$B49,'Estruturante Móvel'!$AM:$AM,DD$4,'Estruturante Móvel'!$AQ:$AQ,"REPARO FO"))</f>
        <v>0</v>
      </c>
      <c r="DE49" s="140">
        <f>(COUNTIFS('Estruturante Móvel'!$M:$M,$B46,'Estruturante Móvel'!$C:$C,"&lt;&gt;PREVISTO",'Estruturante Móvel'!$G:$G,DD$4,'Estruturante Móvel'!$L:$L,'CRONOGRAMA_CONST+MIGRACAO'!CT$9))</f>
        <v>0</v>
      </c>
      <c r="DF49" s="139">
        <f>(COUNTIFS('Estruturante Móvel'!$M:$M,$B49,'Estruturante Móvel'!$AM:$AM,DF$4))-(COUNTIFS('Estruturante Móvel'!$M:$M,$B49,'Estruturante Móvel'!$AM:$AM,DF$4,'Estruturante Móvel'!$AQ:$AQ,"REPARO FO"))</f>
        <v>0</v>
      </c>
      <c r="DG49" s="140">
        <f>(COUNTIFS('Estruturante Móvel'!$M:$M,$B46,'Estruturante Móvel'!$C:$C,"&lt;&gt;PREVISTO",'Estruturante Móvel'!$G:$G,DF$4,'Estruturante Móvel'!$L:$L,'CRONOGRAMA_CONST+MIGRACAO'!CV$9))</f>
        <v>0</v>
      </c>
      <c r="DH49" s="139">
        <f>(COUNTIFS('Estruturante Móvel'!$M:$M,$B49,'Estruturante Móvel'!$AM:$AM,DH$4))-(COUNTIFS('Estruturante Móvel'!$M:$M,$B49,'Estruturante Móvel'!$AM:$AM,DH$4,'Estruturante Móvel'!$AQ:$AQ,"REPARO FO"))</f>
        <v>0</v>
      </c>
      <c r="DI49" s="140">
        <f>(COUNTIFS('Estruturante Móvel'!$M:$M,$B46,'Estruturante Móvel'!$C:$C,"&lt;&gt;PREVISTO",'Estruturante Móvel'!$G:$G,DH$4,'Estruturante Móvel'!$L:$L,'CRONOGRAMA_CONST+MIGRACAO'!CX$9))</f>
        <v>0</v>
      </c>
      <c r="DJ49" s="139">
        <f>(COUNTIFS('Estruturante Móvel'!$M:$M,$B49,'Estruturante Móvel'!$AM:$AM,DJ$4))-(COUNTIFS('Estruturante Móvel'!$M:$M,$B49,'Estruturante Móvel'!$AM:$AM,DJ$4,'Estruturante Móvel'!$AQ:$AQ,"REPARO FO"))</f>
        <v>0</v>
      </c>
      <c r="DK49" s="140">
        <f>(COUNTIFS('Estruturante Móvel'!$M:$M,$B46,'Estruturante Móvel'!$C:$C,"&lt;&gt;PREVISTO",'Estruturante Móvel'!$G:$G,DJ$4,'Estruturante Móvel'!$L:$L,'CRONOGRAMA_CONST+MIGRACAO'!CZ$9))</f>
        <v>0</v>
      </c>
      <c r="DL49" s="139">
        <f>(COUNTIFS('Estruturante Móvel'!$M:$M,$B49,'Estruturante Móvel'!$AM:$AM,DL$4))-(COUNTIFS('Estruturante Móvel'!$M:$M,$B49,'Estruturante Móvel'!$AM:$AM,DL$4,'Estruturante Móvel'!$AQ:$AQ,"REPARO FO"))</f>
        <v>0</v>
      </c>
      <c r="DM49" s="140">
        <f>(COUNTIFS('Estruturante Móvel'!$M:$M,$B46,'Estruturante Móvel'!$C:$C,"&lt;&gt;PREVISTO",'Estruturante Móvel'!$G:$G,DL$4,'Estruturante Móvel'!$L:$L,'CRONOGRAMA_CONST+MIGRACAO'!DB$9))</f>
        <v>0</v>
      </c>
      <c r="DN49" s="139">
        <f>(COUNTIFS('Estruturante Móvel'!$M:$M,$B49,'Estruturante Móvel'!$AM:$AM,DN$4))-(COUNTIFS('Estruturante Móvel'!$M:$M,$B49,'Estruturante Móvel'!$AM:$AM,DN$4,'Estruturante Móvel'!$AQ:$AQ,"REPARO FO"))</f>
        <v>0</v>
      </c>
      <c r="DO49" s="140">
        <f>(COUNTIFS('Estruturante Móvel'!$M:$M,$B46,'Estruturante Móvel'!$C:$C,"&lt;&gt;PREVISTO",'Estruturante Móvel'!$G:$G,DN$4,'Estruturante Móvel'!$L:$L,'CRONOGRAMA_CONST+MIGRACAO'!DD$9))</f>
        <v>0</v>
      </c>
      <c r="DP49" s="139">
        <f>(COUNTIFS('Estruturante Móvel'!$M:$M,$B49,'Estruturante Móvel'!$AM:$AM,DP$4))-(COUNTIFS('Estruturante Móvel'!$M:$M,$B49,'Estruturante Móvel'!$AM:$AM,DP$4,'Estruturante Móvel'!$AQ:$AQ,"REPARO FO"))</f>
        <v>0</v>
      </c>
      <c r="DQ49" s="140">
        <f>(COUNTIFS('Estruturante Móvel'!$M:$M,$B46,'Estruturante Móvel'!$C:$C,"&lt;&gt;PREVISTO",'Estruturante Móvel'!$G:$G,DP$4,'Estruturante Móvel'!$L:$L,'CRONOGRAMA_CONST+MIGRACAO'!DF$9))</f>
        <v>0</v>
      </c>
      <c r="DR49" s="139">
        <f>(COUNTIFS('Estruturante Móvel'!$M:$M,$B49,'Estruturante Móvel'!$AM:$AM,DR$4))-(COUNTIFS('Estruturante Móvel'!$M:$M,$B49,'Estruturante Móvel'!$AM:$AM,DR$4,'Estruturante Móvel'!$AQ:$AQ,"REPARO FO"))</f>
        <v>0</v>
      </c>
      <c r="DS49" s="140">
        <f>(COUNTIFS('Estruturante Móvel'!$M:$M,$B46,'Estruturante Móvel'!$C:$C,"&lt;&gt;PREVISTO",'Estruturante Móvel'!$G:$G,DR$4,'Estruturante Móvel'!$L:$L,'CRONOGRAMA_CONST+MIGRACAO'!DH$9))</f>
        <v>0</v>
      </c>
      <c r="DT49" s="139">
        <f>(COUNTIFS('Estruturante Móvel'!$M:$M,$B49,'Estruturante Móvel'!$AM:$AM,DT$4))-(COUNTIFS('Estruturante Móvel'!$M:$M,$B49,'Estruturante Móvel'!$AM:$AM,DT$4,'Estruturante Móvel'!$AQ:$AQ,"REPARO FO"))</f>
        <v>0</v>
      </c>
      <c r="DU49" s="140">
        <f>(COUNTIFS('Estruturante Móvel'!$M:$M,$B46,'Estruturante Móvel'!$C:$C,"&lt;&gt;PREVISTO",'Estruturante Móvel'!$G:$G,DT$4,'Estruturante Móvel'!$L:$L,'CRONOGRAMA_CONST+MIGRACAO'!DJ$9))</f>
        <v>0</v>
      </c>
      <c r="DV49" s="139">
        <f>(COUNTIFS('Estruturante Móvel'!$M:$M,$B49,'Estruturante Móvel'!$AM:$AM,DV$4))-(COUNTIFS('Estruturante Móvel'!$M:$M,$B49,'Estruturante Móvel'!$AM:$AM,DV$4,'Estruturante Móvel'!$AQ:$AQ,"REPARO FO"))</f>
        <v>0</v>
      </c>
      <c r="DW49" s="140">
        <f>(COUNTIFS('Estruturante Móvel'!$M:$M,$B46,'Estruturante Móvel'!$C:$C,"&lt;&gt;PREVISTO",'Estruturante Móvel'!$G:$G,DV$4,'Estruturante Móvel'!$L:$L,'CRONOGRAMA_CONST+MIGRACAO'!DL$9))</f>
        <v>0</v>
      </c>
      <c r="DX49" s="139">
        <f>(COUNTIFS('Estruturante Móvel'!$M:$M,$B49,'Estruturante Móvel'!$AM:$AM,DX$4))-(COUNTIFS('Estruturante Móvel'!$M:$M,$B49,'Estruturante Móvel'!$AM:$AM,DX$4,'Estruturante Móvel'!$AQ:$AQ,"REPARO FO"))</f>
        <v>0</v>
      </c>
      <c r="DY49" s="140">
        <f>(COUNTIFS('Estruturante Móvel'!$M:$M,$B46,'Estruturante Móvel'!$C:$C,"&lt;&gt;PREVISTO",'Estruturante Móvel'!$G:$G,DX$4,'Estruturante Móvel'!$L:$L,'CRONOGRAMA_CONST+MIGRACAO'!DN$9))</f>
        <v>0</v>
      </c>
      <c r="DZ49" s="139">
        <f>(COUNTIFS('Estruturante Móvel'!$M:$M,$B49,'Estruturante Móvel'!$AM:$AM,DZ$4))-(COUNTIFS('Estruturante Móvel'!$M:$M,$B49,'Estruturante Móvel'!$AM:$AM,DZ$4,'Estruturante Móvel'!$AQ:$AQ,"REPARO FO"))</f>
        <v>0</v>
      </c>
      <c r="EA49" s="140">
        <f>(COUNTIFS('Estruturante Móvel'!$M:$M,$B46,'Estruturante Móvel'!$C:$C,"&lt;&gt;PREVISTO",'Estruturante Móvel'!$G:$G,DZ$4,'Estruturante Móvel'!$L:$L,'CRONOGRAMA_CONST+MIGRACAO'!DP$9))</f>
        <v>0</v>
      </c>
      <c r="EB49" s="139">
        <f>(COUNTIFS('Estruturante Móvel'!$M:$M,$B49,'Estruturante Móvel'!$AM:$AM,EB$4))-(COUNTIFS('Estruturante Móvel'!$M:$M,$B49,'Estruturante Móvel'!$AM:$AM,EB$4,'Estruturante Móvel'!$AQ:$AQ,"REPARO FO"))</f>
        <v>0</v>
      </c>
      <c r="EC49" s="140">
        <f>(COUNTIFS('Estruturante Móvel'!$M:$M,$B46,'Estruturante Móvel'!$C:$C,"&lt;&gt;PREVISTO",'Estruturante Móvel'!$G:$G,EB$4,'Estruturante Móvel'!$L:$L,'CRONOGRAMA_CONST+MIGRACAO'!DR$9))</f>
        <v>0</v>
      </c>
      <c r="ED49" s="139">
        <f>(COUNTIFS('Estruturante Móvel'!$M:$M,$B49,'Estruturante Móvel'!$AM:$AM,ED$4))-(COUNTIFS('Estruturante Móvel'!$M:$M,$B49,'Estruturante Móvel'!$AM:$AM,ED$4,'Estruturante Móvel'!$AQ:$AQ,"REPARO FO"))</f>
        <v>0</v>
      </c>
      <c r="EE49" s="140">
        <f>(COUNTIFS('Estruturante Móvel'!$M:$M,$B46,'Estruturante Móvel'!$C:$C,"&lt;&gt;PREVISTO",'Estruturante Móvel'!$G:$G,ED$4,'Estruturante Móvel'!$L:$L,'CRONOGRAMA_CONST+MIGRACAO'!DT$9))</f>
        <v>0</v>
      </c>
      <c r="EF49" s="139">
        <f>(COUNTIFS('Estruturante Móvel'!$M:$M,$B49,'Estruturante Móvel'!$AM:$AM,EF$4))-(COUNTIFS('Estruturante Móvel'!$M:$M,$B49,'Estruturante Móvel'!$AM:$AM,EF$4,'Estruturante Móvel'!$AQ:$AQ,"REPARO FO"))</f>
        <v>0</v>
      </c>
      <c r="EG49" s="140">
        <f>(COUNTIFS('Estruturante Móvel'!$M:$M,$B46,'Estruturante Móvel'!$C:$C,"&lt;&gt;PREVISTO",'Estruturante Móvel'!$G:$G,EF$4,'Estruturante Móvel'!$L:$L,'CRONOGRAMA_CONST+MIGRACAO'!DV$9))</f>
        <v>0</v>
      </c>
      <c r="EH49" s="139">
        <f>(COUNTIFS('Estruturante Móvel'!$M:$M,$B49,'Estruturante Móvel'!$AM:$AM,EH$4))-(COUNTIFS('Estruturante Móvel'!$M:$M,$B49,'Estruturante Móvel'!$AM:$AM,EH$4,'Estruturante Móvel'!$AQ:$AQ,"REPARO FO"))</f>
        <v>0</v>
      </c>
      <c r="EI49" s="140">
        <f>(COUNTIFS('Estruturante Móvel'!$M:$M,$B46,'Estruturante Móvel'!$C:$C,"&lt;&gt;PREVISTO",'Estruturante Móvel'!$G:$G,EH$4,'Estruturante Móvel'!$L:$L,'CRONOGRAMA_CONST+MIGRACAO'!DX$9))</f>
        <v>0</v>
      </c>
      <c r="EJ49" s="139">
        <f>(COUNTIFS('Estruturante Móvel'!$M:$M,$B49,'Estruturante Móvel'!$AM:$AM,EJ$4))-(COUNTIFS('Estruturante Móvel'!$M:$M,$B49,'Estruturante Móvel'!$AM:$AM,EJ$4,'Estruturante Móvel'!$AQ:$AQ,"REPARO FO"))</f>
        <v>0</v>
      </c>
      <c r="EK49" s="140">
        <f>(COUNTIFS('Estruturante Móvel'!$M:$M,$B46,'Estruturante Móvel'!$C:$C,"&lt;&gt;PREVISTO",'Estruturante Móvel'!$G:$G,EJ$4,'Estruturante Móvel'!$L:$L,'CRONOGRAMA_CONST+MIGRACAO'!DZ$9))</f>
        <v>0</v>
      </c>
      <c r="EL49" s="139">
        <f>(COUNTIFS('Estruturante Móvel'!$M:$M,$B49,'Estruturante Móvel'!$AM:$AM,EL$4))-(COUNTIFS('Estruturante Móvel'!$M:$M,$B49,'Estruturante Móvel'!$AM:$AM,EL$4,'Estruturante Móvel'!$AQ:$AQ,"REPARO FO"))</f>
        <v>0</v>
      </c>
      <c r="EM49" s="140">
        <f>(COUNTIFS('Estruturante Móvel'!$M:$M,$B46,'Estruturante Móvel'!$C:$C,"&lt;&gt;PREVISTO",'Estruturante Móvel'!$G:$G,EL$4,'Estruturante Móvel'!$L:$L,'CRONOGRAMA_CONST+MIGRACAO'!EB$9))</f>
        <v>0</v>
      </c>
      <c r="EN49" s="139">
        <f>(COUNTIFS('Estruturante Móvel'!$M:$M,$B49,'Estruturante Móvel'!$AM:$AM,EN$4))-(COUNTIFS('Estruturante Móvel'!$M:$M,$B49,'Estruturante Móvel'!$AM:$AM,EN$4,'Estruturante Móvel'!$AQ:$AQ,"REPARO FO"))</f>
        <v>0</v>
      </c>
      <c r="EO49" s="140">
        <f>(COUNTIFS('Estruturante Móvel'!$M:$M,$B46,'Estruturante Móvel'!$C:$C,"&lt;&gt;PREVISTO",'Estruturante Móvel'!$G:$G,EN$4,'Estruturante Móvel'!$L:$L,'CRONOGRAMA_CONST+MIGRACAO'!ED$9))</f>
        <v>0</v>
      </c>
      <c r="EP49" s="139">
        <f>(COUNTIFS('Estruturante Móvel'!$M:$M,$B49,'Estruturante Móvel'!$AM:$AM,EP$4))-(COUNTIFS('Estruturante Móvel'!$M:$M,$B49,'Estruturante Móvel'!$AM:$AM,EP$4,'Estruturante Móvel'!$AQ:$AQ,"REPARO FO"))</f>
        <v>0</v>
      </c>
      <c r="EQ49" s="140">
        <f>(COUNTIFS('Estruturante Móvel'!$M:$M,$B46,'Estruturante Móvel'!$C:$C,"&lt;&gt;PREVISTO",'Estruturante Móvel'!$G:$G,EP$4,'Estruturante Móvel'!$L:$L,'CRONOGRAMA_CONST+MIGRACAO'!EF$9))</f>
        <v>0</v>
      </c>
      <c r="ER49" s="139">
        <f>(COUNTIFS('Estruturante Móvel'!$M:$M,$B49,'Estruturante Móvel'!$AM:$AM,ER$4))-(COUNTIFS('Estruturante Móvel'!$M:$M,$B49,'Estruturante Móvel'!$AM:$AM,ER$4,'Estruturante Móvel'!$AQ:$AQ,"REPARO FO"))</f>
        <v>0</v>
      </c>
      <c r="ES49" s="140">
        <f>(COUNTIFS('Estruturante Móvel'!$M:$M,$B46,'Estruturante Móvel'!$C:$C,"&lt;&gt;PREVISTO",'Estruturante Móvel'!$G:$G,ER$4,'Estruturante Móvel'!$L:$L,'CRONOGRAMA_CONST+MIGRACAO'!EH$9))</f>
        <v>0</v>
      </c>
      <c r="ET49" s="139">
        <f>(COUNTIFS('Estruturante Móvel'!$M:$M,$B49,'Estruturante Móvel'!$AM:$AM,ET$4))-(COUNTIFS('Estruturante Móvel'!$M:$M,$B49,'Estruturante Móvel'!$AM:$AM,ET$4,'Estruturante Móvel'!$AQ:$AQ,"REPARO FO"))</f>
        <v>0</v>
      </c>
      <c r="EU49" s="140">
        <f>(COUNTIFS('Estruturante Móvel'!$M:$M,$B46,'Estruturante Móvel'!$C:$C,"&lt;&gt;PREVISTO",'Estruturante Móvel'!$G:$G,ET$4,'Estruturante Móvel'!$L:$L,'CRONOGRAMA_CONST+MIGRACAO'!EJ$9))</f>
        <v>0</v>
      </c>
      <c r="EV49" s="139">
        <f>(COUNTIFS('Estruturante Móvel'!$M:$M,$B49,'Estruturante Móvel'!$AM:$AM,EV$4))-(COUNTIFS('Estruturante Móvel'!$M:$M,$B49,'Estruturante Móvel'!$AM:$AM,EV$4,'Estruturante Móvel'!$AQ:$AQ,"REPARO FO"))</f>
        <v>0</v>
      </c>
      <c r="EW49" s="140">
        <f>(COUNTIFS('Estruturante Móvel'!$M:$M,$B46,'Estruturante Móvel'!$C:$C,"&lt;&gt;PREVISTO",'Estruturante Móvel'!$G:$G,EV$4,'Estruturante Móvel'!$L:$L,'CRONOGRAMA_CONST+MIGRACAO'!EL$9))</f>
        <v>0</v>
      </c>
      <c r="EX49" s="139">
        <f>(COUNTIFS('Estruturante Móvel'!$M:$M,$B49,'Estruturante Móvel'!$AM:$AM,EX$4))-(COUNTIFS('Estruturante Móvel'!$M:$M,$B49,'Estruturante Móvel'!$AM:$AM,EX$4,'Estruturante Móvel'!$AQ:$AQ,"REPARO FO"))</f>
        <v>0</v>
      </c>
      <c r="EY49" s="140">
        <f>(COUNTIFS('Estruturante Móvel'!$M:$M,$B46,'Estruturante Móvel'!$C:$C,"&lt;&gt;PREVISTO",'Estruturante Móvel'!$G:$G,EX$4,'Estruturante Móvel'!$L:$L,'CRONOGRAMA_CONST+MIGRACAO'!EN$9))</f>
        <v>0</v>
      </c>
      <c r="EZ49" s="139">
        <f>(COUNTIFS('Estruturante Móvel'!$M:$M,$B49,'Estruturante Móvel'!$AM:$AM,EZ$4))-(COUNTIFS('Estruturante Móvel'!$M:$M,$B49,'Estruturante Móvel'!$AM:$AM,EZ$4,'Estruturante Móvel'!$AQ:$AQ,"REPARO FO"))</f>
        <v>0</v>
      </c>
      <c r="FA49" s="140">
        <f>(COUNTIFS('Estruturante Móvel'!$M:$M,$B46,'Estruturante Móvel'!$C:$C,"&lt;&gt;PREVISTO",'Estruturante Móvel'!$G:$G,EZ$4,'Estruturante Móvel'!$L:$L,'CRONOGRAMA_CONST+MIGRACAO'!EP$9))</f>
        <v>0</v>
      </c>
      <c r="FB49" s="139">
        <f>(COUNTIFS('Estruturante Móvel'!$M:$M,$B49,'Estruturante Móvel'!$AM:$AM,FB$4))-(COUNTIFS('Estruturante Móvel'!$M:$M,$B49,'Estruturante Móvel'!$AM:$AM,FB$4,'Estruturante Móvel'!$AQ:$AQ,"REPARO FO"))</f>
        <v>0</v>
      </c>
      <c r="FC49" s="140">
        <f>(COUNTIFS('Estruturante Móvel'!$M:$M,$B46,'Estruturante Móvel'!$C:$C,"&lt;&gt;PREVISTO",'Estruturante Móvel'!$G:$G,FB$4,'Estruturante Móvel'!$L:$L,'CRONOGRAMA_CONST+MIGRACAO'!ER$9))</f>
        <v>0</v>
      </c>
      <c r="FD49" s="139">
        <f>(COUNTIFS('Estruturante Móvel'!$M:$M,$B49,'Estruturante Móvel'!$AM:$AM,FD$4))-(COUNTIFS('Estruturante Móvel'!$M:$M,$B49,'Estruturante Móvel'!$AM:$AM,FD$4,'Estruturante Móvel'!$AQ:$AQ,"REPARO FO"))</f>
        <v>0</v>
      </c>
      <c r="FE49" s="140">
        <f>(COUNTIFS('Estruturante Móvel'!$M:$M,$B46,'Estruturante Móvel'!$C:$C,"&lt;&gt;PREVISTO",'Estruturante Móvel'!$G:$G,FD$4,'Estruturante Móvel'!$L:$L,'CRONOGRAMA_CONST+MIGRACAO'!ET$9))</f>
        <v>0</v>
      </c>
      <c r="FF49" s="139">
        <f>(COUNTIFS('Estruturante Móvel'!$M:$M,$B49,'Estruturante Móvel'!$AM:$AM,FF$4))-(COUNTIFS('Estruturante Móvel'!$M:$M,$B49,'Estruturante Móvel'!$AM:$AM,FF$4,'Estruturante Móvel'!$AQ:$AQ,"REPARO FO"))</f>
        <v>0</v>
      </c>
      <c r="FG49" s="140">
        <f>(COUNTIFS('Estruturante Móvel'!$M:$M,$B46,'Estruturante Móvel'!$C:$C,"&lt;&gt;PREVISTO",'Estruturante Móvel'!$G:$G,FF$4,'Estruturante Móvel'!$L:$L,'CRONOGRAMA_CONST+MIGRACAO'!EV$9))</f>
        <v>0</v>
      </c>
      <c r="FH49" s="139">
        <f>(COUNTIFS('Estruturante Móvel'!$M:$M,$B49,'Estruturante Móvel'!$AM:$AM,FH$4))-(COUNTIFS('Estruturante Móvel'!$M:$M,$B49,'Estruturante Móvel'!$AM:$AM,FH$4,'Estruturante Móvel'!$AQ:$AQ,"REPARO FO"))</f>
        <v>0</v>
      </c>
      <c r="FI49" s="140">
        <f>(COUNTIFS('Estruturante Móvel'!$M:$M,$B46,'Estruturante Móvel'!$C:$C,"&lt;&gt;PREVISTO",'Estruturante Móvel'!$G:$G,FH$4,'Estruturante Móvel'!$L:$L,'CRONOGRAMA_CONST+MIGRACAO'!EX$9))</f>
        <v>0</v>
      </c>
      <c r="FJ49" s="139">
        <f>(COUNTIFS('Estruturante Móvel'!$M:$M,$B49,'Estruturante Móvel'!$AM:$AM,FJ$4))-(COUNTIFS('Estruturante Móvel'!$M:$M,$B49,'Estruturante Móvel'!$AM:$AM,FJ$4,'Estruturante Móvel'!$AQ:$AQ,"REPARO FO"))</f>
        <v>0</v>
      </c>
      <c r="FK49" s="140">
        <f>(COUNTIFS('Estruturante Móvel'!$M:$M,$B46,'Estruturante Móvel'!$C:$C,"&lt;&gt;PREVISTO",'Estruturante Móvel'!$G:$G,FJ$4,'Estruturante Móvel'!$L:$L,'CRONOGRAMA_CONST+MIGRACAO'!EZ$9))</f>
        <v>0</v>
      </c>
      <c r="FL49" s="139">
        <f>(COUNTIFS('Estruturante Móvel'!$M:$M,$B49,'Estruturante Móvel'!$AM:$AM,FL$4))-(COUNTIFS('Estruturante Móvel'!$M:$M,$B49,'Estruturante Móvel'!$AM:$AM,FL$4,'Estruturante Móvel'!$AQ:$AQ,"REPARO FO"))</f>
        <v>0</v>
      </c>
      <c r="FM49" s="140">
        <f>(COUNTIFS('Estruturante Móvel'!$M:$M,$B46,'Estruturante Móvel'!$C:$C,"&lt;&gt;PREVISTO",'Estruturante Móvel'!$G:$G,FL$4,'Estruturante Móvel'!$L:$L,'CRONOGRAMA_CONST+MIGRACAO'!FB$9))</f>
        <v>0</v>
      </c>
      <c r="FN49" s="139">
        <f>(COUNTIFS('Estruturante Móvel'!$M:$M,$B49,'Estruturante Móvel'!$AM:$AM,FN$4))-(COUNTIFS('Estruturante Móvel'!$M:$M,$B49,'Estruturante Móvel'!$AM:$AM,FN$4,'Estruturante Móvel'!$AQ:$AQ,"REPARO FO"))</f>
        <v>0</v>
      </c>
      <c r="FO49" s="140">
        <f>(COUNTIFS('Estruturante Móvel'!$M:$M,$B46,'Estruturante Móvel'!$C:$C,"&lt;&gt;PREVISTO",'Estruturante Móvel'!$G:$G,FN$4,'Estruturante Móvel'!$L:$L,'CRONOGRAMA_CONST+MIGRACAO'!FD$9))</f>
        <v>0</v>
      </c>
      <c r="FP49" s="139">
        <f>(COUNTIFS('Estruturante Móvel'!$M:$M,$B49,'Estruturante Móvel'!$AM:$AM,FP$4))-(COUNTIFS('Estruturante Móvel'!$M:$M,$B49,'Estruturante Móvel'!$AM:$AM,FP$4,'Estruturante Móvel'!$AQ:$AQ,"REPARO FO"))</f>
        <v>0</v>
      </c>
      <c r="FQ49" s="140">
        <f>(COUNTIFS('Estruturante Móvel'!$M:$M,$B46,'Estruturante Móvel'!$C:$C,"&lt;&gt;PREVISTO",'Estruturante Móvel'!$G:$G,FP$4,'Estruturante Móvel'!$L:$L,'CRONOGRAMA_CONST+MIGRACAO'!FF$9))</f>
        <v>0</v>
      </c>
      <c r="FR49" s="139">
        <f>(COUNTIFS('Estruturante Móvel'!$M:$M,$B49,'Estruturante Móvel'!$AM:$AM,FR$4))-(COUNTIFS('Estruturante Móvel'!$M:$M,$B49,'Estruturante Móvel'!$AM:$AM,FR$4,'Estruturante Móvel'!$AQ:$AQ,"REPARO FO"))</f>
        <v>0</v>
      </c>
      <c r="FS49" s="140">
        <f>(COUNTIFS('Estruturante Móvel'!$M:$M,$B46,'Estruturante Móvel'!$C:$C,"&lt;&gt;PREVISTO",'Estruturante Móvel'!$G:$G,FR$4,'Estruturante Móvel'!$L:$L,'CRONOGRAMA_CONST+MIGRACAO'!FH$9))</f>
        <v>0</v>
      </c>
      <c r="FT49" s="139">
        <f>(COUNTIFS('Estruturante Móvel'!$M:$M,$B49,'Estruturante Móvel'!$AM:$AM,FT$4))-(COUNTIFS('Estruturante Móvel'!$M:$M,$B49,'Estruturante Móvel'!$AM:$AM,FT$4,'Estruturante Móvel'!$AQ:$AQ,"REPARO FO"))</f>
        <v>0</v>
      </c>
      <c r="FU49" s="140">
        <f>(COUNTIFS('Estruturante Móvel'!$M:$M,$B46,'Estruturante Móvel'!$C:$C,"&lt;&gt;PREVISTO",'Estruturante Móvel'!$G:$G,FT$4,'Estruturante Móvel'!$L:$L,'CRONOGRAMA_CONST+MIGRACAO'!FJ$9))</f>
        <v>0</v>
      </c>
      <c r="FV49" s="139">
        <f>(COUNTIFS('Estruturante Móvel'!$M:$M,$B49,'Estruturante Móvel'!$AM:$AM,FV$4))-(COUNTIFS('Estruturante Móvel'!$M:$M,$B49,'Estruturante Móvel'!$AM:$AM,FV$4,'Estruturante Móvel'!$AQ:$AQ,"REPARO FO"))</f>
        <v>0</v>
      </c>
      <c r="FW49" s="140">
        <f>(COUNTIFS('Estruturante Móvel'!$M:$M,$B46,'Estruturante Móvel'!$C:$C,"&lt;&gt;PREVISTO",'Estruturante Móvel'!$G:$G,FV$4,'Estruturante Móvel'!$L:$L,'CRONOGRAMA_CONST+MIGRACAO'!FL$9))</f>
        <v>0</v>
      </c>
      <c r="FX49" s="139">
        <f>(COUNTIFS('Estruturante Móvel'!$M:$M,$B49,'Estruturante Móvel'!$AM:$AM,FX$4))-(COUNTIFS('Estruturante Móvel'!$M:$M,$B49,'Estruturante Móvel'!$AM:$AM,FX$4,'Estruturante Móvel'!$AQ:$AQ,"REPARO FO"))</f>
        <v>0</v>
      </c>
      <c r="FY49" s="140">
        <f>(COUNTIFS('Estruturante Móvel'!$M:$M,$B46,'Estruturante Móvel'!$C:$C,"&lt;&gt;PREVISTO",'Estruturante Móvel'!$G:$G,FX$4,'Estruturante Móvel'!$L:$L,'CRONOGRAMA_CONST+MIGRACAO'!FN$9))</f>
        <v>0</v>
      </c>
      <c r="FZ49" s="139">
        <f>(COUNTIFS('Estruturante Móvel'!$M:$M,$B49,'Estruturante Móvel'!$AM:$AM,FZ$4))-(COUNTIFS('Estruturante Móvel'!$M:$M,$B49,'Estruturante Móvel'!$AM:$AM,FZ$4,'Estruturante Móvel'!$AQ:$AQ,"REPARO FO"))</f>
        <v>0</v>
      </c>
      <c r="GA49" s="140">
        <f>(COUNTIFS('Estruturante Móvel'!$M:$M,$B46,'Estruturante Móvel'!$C:$C,"&lt;&gt;PREVISTO",'Estruturante Móvel'!$G:$G,FZ$4,'Estruturante Móvel'!$L:$L,'CRONOGRAMA_CONST+MIGRACAO'!FP$9))</f>
        <v>0</v>
      </c>
      <c r="GB49" s="139">
        <f>(COUNTIFS('Estruturante Móvel'!$M:$M,$B49,'Estruturante Móvel'!$AM:$AM,GB$4))-(COUNTIFS('Estruturante Móvel'!$M:$M,$B49,'Estruturante Móvel'!$AM:$AM,GB$4,'Estruturante Móvel'!$AQ:$AQ,"REPARO FO"))</f>
        <v>0</v>
      </c>
      <c r="GC49" s="140">
        <f>(COUNTIFS('Estruturante Móvel'!$M:$M,$B46,'Estruturante Móvel'!$C:$C,"&lt;&gt;PREVISTO",'Estruturante Móvel'!$G:$G,GB$4,'Estruturante Móvel'!$L:$L,'CRONOGRAMA_CONST+MIGRACAO'!FR$9))</f>
        <v>0</v>
      </c>
      <c r="GD49" s="139">
        <f>(COUNTIFS('Estruturante Móvel'!$M:$M,$B49,'Estruturante Móvel'!$AM:$AM,GD$4))-(COUNTIFS('Estruturante Móvel'!$M:$M,$B49,'Estruturante Móvel'!$AM:$AM,GD$4,'Estruturante Móvel'!$AQ:$AQ,"REPARO FO"))</f>
        <v>0</v>
      </c>
      <c r="GE49" s="140">
        <f>(COUNTIFS('Estruturante Móvel'!$M:$M,$B46,'Estruturante Móvel'!$C:$C,"&lt;&gt;PREVISTO",'Estruturante Móvel'!$G:$G,GD$4,'Estruturante Móvel'!$L:$L,'CRONOGRAMA_CONST+MIGRACAO'!FT$9))</f>
        <v>0</v>
      </c>
      <c r="GF49" s="139">
        <f>(COUNTIFS('Estruturante Móvel'!$M:$M,$B49,'Estruturante Móvel'!$AM:$AM,GF$4))-(COUNTIFS('Estruturante Móvel'!$M:$M,$B49,'Estruturante Móvel'!$AM:$AM,GF$4,'Estruturante Móvel'!$AQ:$AQ,"REPARO FO"))</f>
        <v>0</v>
      </c>
      <c r="GG49" s="140">
        <f>(COUNTIFS('Estruturante Móvel'!$M:$M,$B46,'Estruturante Móvel'!$C:$C,"&lt;&gt;PREVISTO",'Estruturante Móvel'!$G:$G,GF$4,'Estruturante Móvel'!$L:$L,'CRONOGRAMA_CONST+MIGRACAO'!FV$9))</f>
        <v>0</v>
      </c>
      <c r="GH49" s="139">
        <f>(COUNTIFS('Estruturante Móvel'!$M:$M,$B49,'Estruturante Móvel'!$AM:$AM,GH$4))-(COUNTIFS('Estruturante Móvel'!$M:$M,$B49,'Estruturante Móvel'!$AM:$AM,GH$4,'Estruturante Móvel'!$AQ:$AQ,"REPARO FO"))</f>
        <v>0</v>
      </c>
      <c r="GI49" s="140">
        <f>(COUNTIFS('Estruturante Móvel'!$M:$M,$B46,'Estruturante Móvel'!$C:$C,"&lt;&gt;PREVISTO",'Estruturante Móvel'!$G:$G,GH$4,'Estruturante Móvel'!$L:$L,'CRONOGRAMA_CONST+MIGRACAO'!FX$9))</f>
        <v>0</v>
      </c>
      <c r="GJ49" s="139">
        <f>(COUNTIFS('Estruturante Móvel'!$M:$M,$B49,'Estruturante Móvel'!$AM:$AM,GJ$4))-(COUNTIFS('Estruturante Móvel'!$M:$M,$B49,'Estruturante Móvel'!$AM:$AM,GJ$4,'Estruturante Móvel'!$AQ:$AQ,"REPARO FO"))</f>
        <v>0</v>
      </c>
      <c r="GK49" s="140">
        <f>(COUNTIFS('Estruturante Móvel'!$M:$M,$B46,'Estruturante Móvel'!$C:$C,"&lt;&gt;PREVISTO",'Estruturante Móvel'!$G:$G,GJ$4,'Estruturante Móvel'!$L:$L,'CRONOGRAMA_CONST+MIGRACAO'!FZ$9))</f>
        <v>0</v>
      </c>
      <c r="GL49" s="139">
        <f>(COUNTIFS('Estruturante Móvel'!$M:$M,$B49,'Estruturante Móvel'!$AM:$AM,GL$4))-(COUNTIFS('Estruturante Móvel'!$M:$M,$B49,'Estruturante Móvel'!$AM:$AM,GL$4,'Estruturante Móvel'!$AQ:$AQ,"REPARO FO"))</f>
        <v>0</v>
      </c>
      <c r="GM49" s="140">
        <f>(COUNTIFS('Estruturante Móvel'!$M:$M,$B46,'Estruturante Móvel'!$C:$C,"&lt;&gt;PREVISTO",'Estruturante Móvel'!$G:$G,GL$4,'Estruturante Móvel'!$L:$L,'CRONOGRAMA_CONST+MIGRACAO'!GB$9))</f>
        <v>0</v>
      </c>
      <c r="GN49" s="139">
        <f>(COUNTIFS('Estruturante Móvel'!$M:$M,$B49,'Estruturante Móvel'!$AM:$AM,GN$4))-(COUNTIFS('Estruturante Móvel'!$M:$M,$B49,'Estruturante Móvel'!$AM:$AM,GN$4,'Estruturante Móvel'!$AQ:$AQ,"REPARO FO"))</f>
        <v>0</v>
      </c>
      <c r="GO49" s="140">
        <f>(COUNTIFS('Estruturante Móvel'!$M:$M,$B46,'Estruturante Móvel'!$C:$C,"&lt;&gt;PREVISTO",'Estruturante Móvel'!$G:$G,GN$4,'Estruturante Móvel'!$L:$L,'CRONOGRAMA_CONST+MIGRACAO'!GD$9))</f>
        <v>0</v>
      </c>
      <c r="GP49" s="139">
        <f>(COUNTIFS('Estruturante Móvel'!$M:$M,$B49,'Estruturante Móvel'!$AM:$AM,GP$4))-(COUNTIFS('Estruturante Móvel'!$M:$M,$B49,'Estruturante Móvel'!$AM:$AM,GP$4,'Estruturante Móvel'!$AQ:$AQ,"REPARO FO"))</f>
        <v>0</v>
      </c>
      <c r="GQ49" s="140">
        <f>(COUNTIFS('Estruturante Móvel'!$M:$M,$B46,'Estruturante Móvel'!$C:$C,"&lt;&gt;PREVISTO",'Estruturante Móvel'!$G:$G,GP$4,'Estruturante Móvel'!$L:$L,'CRONOGRAMA_CONST+MIGRACAO'!GF$9))</f>
        <v>0</v>
      </c>
      <c r="GR49" s="139">
        <f>(COUNTIFS('Estruturante Móvel'!$M:$M,$B49,'Estruturante Móvel'!$AM:$AM,GR$4))-(COUNTIFS('Estruturante Móvel'!$M:$M,$B49,'Estruturante Móvel'!$AM:$AM,GR$4,'Estruturante Móvel'!$AQ:$AQ,"REPARO FO"))</f>
        <v>0</v>
      </c>
      <c r="GS49" s="140">
        <f>(COUNTIFS('Estruturante Móvel'!$M:$M,$B46,'Estruturante Móvel'!$C:$C,"&lt;&gt;PREVISTO",'Estruturante Móvel'!$G:$G,GR$4,'Estruturante Móvel'!$L:$L,'CRONOGRAMA_CONST+MIGRACAO'!GH$9))</f>
        <v>0</v>
      </c>
      <c r="GT49" s="139">
        <f>(COUNTIFS('Estruturante Móvel'!$M:$M,$B49,'Estruturante Móvel'!$AM:$AM,GT$4))-(COUNTIFS('Estruturante Móvel'!$M:$M,$B49,'Estruturante Móvel'!$AM:$AM,GT$4,'Estruturante Móvel'!$AQ:$AQ,"REPARO FO"))</f>
        <v>0</v>
      </c>
      <c r="GU49" s="140">
        <f>(COUNTIFS('Estruturante Móvel'!$M:$M,$B46,'Estruturante Móvel'!$C:$C,"&lt;&gt;PREVISTO",'Estruturante Móvel'!$G:$G,GT$4,'Estruturante Móvel'!$L:$L,'CRONOGRAMA_CONST+MIGRACAO'!GJ$9))</f>
        <v>0</v>
      </c>
      <c r="GV49" s="139">
        <f>(COUNTIFS('Estruturante Móvel'!$M:$M,$B49,'Estruturante Móvel'!$AM:$AM,GV$4))-(COUNTIFS('Estruturante Móvel'!$M:$M,$B49,'Estruturante Móvel'!$AM:$AM,GV$4,'Estruturante Móvel'!$AQ:$AQ,"REPARO FO"))</f>
        <v>0</v>
      </c>
      <c r="GW49" s="140">
        <f>(COUNTIFS('Estruturante Móvel'!$M:$M,$B46,'Estruturante Móvel'!$C:$C,"&lt;&gt;PREVISTO",'Estruturante Móvel'!$G:$G,GV$4,'Estruturante Móvel'!$L:$L,'CRONOGRAMA_CONST+MIGRACAO'!GL$9))</f>
        <v>0</v>
      </c>
      <c r="GX49" s="139">
        <f>(COUNTIFS('Estruturante Móvel'!$M:$M,$B49,'Estruturante Móvel'!$AM:$AM,GX$4))-(COUNTIFS('Estruturante Móvel'!$M:$M,$B49,'Estruturante Móvel'!$AM:$AM,GX$4,'Estruturante Móvel'!$AQ:$AQ,"REPARO FO"))</f>
        <v>0</v>
      </c>
      <c r="GY49" s="140">
        <f>(COUNTIFS('Estruturante Móvel'!$M:$M,$B46,'Estruturante Móvel'!$C:$C,"&lt;&gt;PREVISTO",'Estruturante Móvel'!$G:$G,GX$4,'Estruturante Móvel'!$L:$L,'CRONOGRAMA_CONST+MIGRACAO'!GN$9))</f>
        <v>0</v>
      </c>
      <c r="GZ49" s="139">
        <f>(COUNTIFS('Estruturante Móvel'!$M:$M,$B49,'Estruturante Móvel'!$AM:$AM,GZ$4))-(COUNTIFS('Estruturante Móvel'!$M:$M,$B49,'Estruturante Móvel'!$AM:$AM,GZ$4,'Estruturante Móvel'!$AQ:$AQ,"REPARO FO"))</f>
        <v>0</v>
      </c>
      <c r="HA49" s="140">
        <f>(COUNTIFS('Estruturante Móvel'!$M:$M,$B46,'Estruturante Móvel'!$C:$C,"&lt;&gt;PREVISTO",'Estruturante Móvel'!$G:$G,GZ$4,'Estruturante Móvel'!$L:$L,'CRONOGRAMA_CONST+MIGRACAO'!GP$9))</f>
        <v>0</v>
      </c>
      <c r="HB49" s="139">
        <f>(COUNTIFS('Estruturante Móvel'!$M:$M,$B49,'Estruturante Móvel'!$AM:$AM,HB$4))-(COUNTIFS('Estruturante Móvel'!$M:$M,$B49,'Estruturante Móvel'!$AM:$AM,HB$4,'Estruturante Móvel'!$AQ:$AQ,"REPARO FO"))</f>
        <v>0</v>
      </c>
      <c r="HC49" s="140">
        <f>(COUNTIFS('Estruturante Móvel'!$M:$M,$B46,'Estruturante Móvel'!$C:$C,"&lt;&gt;PREVISTO",'Estruturante Móvel'!$G:$G,HB$4,'Estruturante Móvel'!$L:$L,'CRONOGRAMA_CONST+MIGRACAO'!GR$9))</f>
        <v>0</v>
      </c>
      <c r="HD49" s="139">
        <f>(COUNTIFS('Estruturante Móvel'!$M:$M,$B49,'Estruturante Móvel'!$AM:$AM,HD$4))-(COUNTIFS('Estruturante Móvel'!$M:$M,$B49,'Estruturante Móvel'!$AM:$AM,HD$4,'Estruturante Móvel'!$AQ:$AQ,"REPARO FO"))</f>
        <v>0</v>
      </c>
      <c r="HE49" s="140">
        <f>(COUNTIFS('Estruturante Móvel'!$M:$M,$B46,'Estruturante Móvel'!$C:$C,"&lt;&gt;PREVISTO",'Estruturante Móvel'!$G:$G,HD$4,'Estruturante Móvel'!$L:$L,'CRONOGRAMA_CONST+MIGRACAO'!GT$9))</f>
        <v>0</v>
      </c>
      <c r="HF49" s="139">
        <f>(COUNTIFS('Estruturante Móvel'!$M:$M,$B49,'Estruturante Móvel'!$AM:$AM,HF$4))-(COUNTIFS('Estruturante Móvel'!$M:$M,$B49,'Estruturante Móvel'!$AM:$AM,HF$4,'Estruturante Móvel'!$AQ:$AQ,"REPARO FO"))</f>
        <v>0</v>
      </c>
      <c r="HG49" s="140">
        <f>(COUNTIFS('Estruturante Móvel'!$M:$M,$B46,'Estruturante Móvel'!$C:$C,"&lt;&gt;PREVISTO",'Estruturante Móvel'!$G:$G,HF$4,'Estruturante Móvel'!$L:$L,'CRONOGRAMA_CONST+MIGRACAO'!GV$9))</f>
        <v>0</v>
      </c>
      <c r="HH49" s="139">
        <f>(COUNTIFS('Estruturante Móvel'!$M:$M,$B49,'Estruturante Móvel'!$AM:$AM,HH$4))-(COUNTIFS('Estruturante Móvel'!$M:$M,$B49,'Estruturante Móvel'!$AM:$AM,HH$4,'Estruturante Móvel'!$AQ:$AQ,"REPARO FO"))</f>
        <v>0</v>
      </c>
      <c r="HI49" s="140">
        <f>(COUNTIFS('Estruturante Móvel'!$M:$M,$B46,'Estruturante Móvel'!$C:$C,"&lt;&gt;PREVISTO",'Estruturante Móvel'!$G:$G,HH$4,'Estruturante Móvel'!$L:$L,'CRONOGRAMA_CONST+MIGRACAO'!GX$9))</f>
        <v>0</v>
      </c>
      <c r="HJ49" s="139">
        <f>(COUNTIFS('Estruturante Móvel'!$M:$M,$B49,'Estruturante Móvel'!$AM:$AM,HJ$4))-(COUNTIFS('Estruturante Móvel'!$M:$M,$B49,'Estruturante Móvel'!$AM:$AM,HJ$4,'Estruturante Móvel'!$AQ:$AQ,"REPARO FO"))</f>
        <v>0</v>
      </c>
      <c r="HK49" s="140">
        <f>(COUNTIFS('Estruturante Móvel'!$M:$M,$B46,'Estruturante Móvel'!$C:$C,"&lt;&gt;PREVISTO",'Estruturante Móvel'!$G:$G,HJ$4,'Estruturante Móvel'!$L:$L,'CRONOGRAMA_CONST+MIGRACAO'!GZ$9))</f>
        <v>0</v>
      </c>
      <c r="HL49" s="139">
        <f>(COUNTIFS('Estruturante Móvel'!$M:$M,$B49,'Estruturante Móvel'!$AM:$AM,HL$4))-(COUNTIFS('Estruturante Móvel'!$M:$M,$B49,'Estruturante Móvel'!$AM:$AM,HL$4,'Estruturante Móvel'!$AQ:$AQ,"REPARO FO"))</f>
        <v>0</v>
      </c>
      <c r="HM49" s="140">
        <f>(COUNTIFS('Estruturante Móvel'!$M:$M,$B46,'Estruturante Móvel'!$C:$C,"&lt;&gt;PREVISTO",'Estruturante Móvel'!$G:$G,HL$4,'Estruturante Móvel'!$L:$L,'CRONOGRAMA_CONST+MIGRACAO'!HB$9))</f>
        <v>0</v>
      </c>
      <c r="HN49" s="139">
        <f>(COUNTIFS('Estruturante Móvel'!$M:$M,$B49,'Estruturante Móvel'!$AM:$AM,HN$4))-(COUNTIFS('Estruturante Móvel'!$M:$M,$B49,'Estruturante Móvel'!$AM:$AM,HN$4,'Estruturante Móvel'!$AQ:$AQ,"REPARO FO"))</f>
        <v>0</v>
      </c>
      <c r="HO49" s="140">
        <f>(COUNTIFS('Estruturante Móvel'!$M:$M,$B46,'Estruturante Móvel'!$C:$C,"&lt;&gt;PREVISTO",'Estruturante Móvel'!$G:$G,HN$4,'Estruturante Móvel'!$L:$L,'CRONOGRAMA_CONST+MIGRACAO'!HD$9))</f>
        <v>0</v>
      </c>
      <c r="HP49" s="139">
        <f>(COUNTIFS('Estruturante Móvel'!$M:$M,$B49,'Estruturante Móvel'!$AM:$AM,HP$4))-(COUNTIFS('Estruturante Móvel'!$M:$M,$B49,'Estruturante Móvel'!$AM:$AM,HP$4,'Estruturante Móvel'!$AQ:$AQ,"REPARO FO"))</f>
        <v>0</v>
      </c>
      <c r="HQ49" s="140">
        <f>(COUNTIFS('Estruturante Móvel'!$M:$M,$B46,'Estruturante Móvel'!$C:$C,"&lt;&gt;PREVISTO",'Estruturante Móvel'!$G:$G,HP$4,'Estruturante Móvel'!$L:$L,'CRONOGRAMA_CONST+MIGRACAO'!HF$9))</f>
        <v>0</v>
      </c>
      <c r="HR49" s="139">
        <f>(COUNTIFS('Estruturante Móvel'!$M:$M,$B49,'Estruturante Móvel'!$AM:$AM,HR$4))-(COUNTIFS('Estruturante Móvel'!$M:$M,$B49,'Estruturante Móvel'!$AM:$AM,HR$4,'Estruturante Móvel'!$AQ:$AQ,"REPARO FO"))</f>
        <v>0</v>
      </c>
      <c r="HS49" s="140">
        <f>(COUNTIFS('Estruturante Móvel'!$M:$M,$B46,'Estruturante Móvel'!$C:$C,"&lt;&gt;PREVISTO",'Estruturante Móvel'!$G:$G,HR$4,'Estruturante Móvel'!$L:$L,'CRONOGRAMA_CONST+MIGRACAO'!HH$9))</f>
        <v>0</v>
      </c>
      <c r="HT49" s="139">
        <f>(COUNTIFS('Estruturante Móvel'!$M:$M,$B49,'Estruturante Móvel'!$AM:$AM,HT$4))-(COUNTIFS('Estruturante Móvel'!$M:$M,$B49,'Estruturante Móvel'!$AM:$AM,HT$4,'Estruturante Móvel'!$AQ:$AQ,"REPARO FO"))</f>
        <v>0</v>
      </c>
      <c r="HU49" s="140">
        <f>(COUNTIFS('Estruturante Móvel'!$M:$M,$B46,'Estruturante Móvel'!$C:$C,"&lt;&gt;PREVISTO",'Estruturante Móvel'!$G:$G,HT$4,'Estruturante Móvel'!$L:$L,'CRONOGRAMA_CONST+MIGRACAO'!HJ$9))</f>
        <v>0</v>
      </c>
      <c r="HV49" s="139">
        <f>(COUNTIFS('Estruturante Móvel'!$M:$M,$B49,'Estruturante Móvel'!$AM:$AM,HV$4))-(COUNTIFS('Estruturante Móvel'!$M:$M,$B49,'Estruturante Móvel'!$AM:$AM,HV$4,'Estruturante Móvel'!$AQ:$AQ,"REPARO FO"))</f>
        <v>0</v>
      </c>
      <c r="HW49" s="140">
        <f>(COUNTIFS('Estruturante Móvel'!$M:$M,$B46,'Estruturante Móvel'!$C:$C,"&lt;&gt;PREVISTO",'Estruturante Móvel'!$G:$G,HV$4,'Estruturante Móvel'!$L:$L,'CRONOGRAMA_CONST+MIGRACAO'!HL$9))</f>
        <v>0</v>
      </c>
      <c r="HX49" s="139">
        <f>(COUNTIFS('Estruturante Móvel'!$M:$M,$B49,'Estruturante Móvel'!$AM:$AM,HX$4))-(COUNTIFS('Estruturante Móvel'!$M:$M,$B49,'Estruturante Móvel'!$AM:$AM,HX$4,'Estruturante Móvel'!$AQ:$AQ,"REPARO FO"))</f>
        <v>0</v>
      </c>
      <c r="HY49" s="140">
        <f>(COUNTIFS('Estruturante Móvel'!$M:$M,$B46,'Estruturante Móvel'!$C:$C,"&lt;&gt;PREVISTO",'Estruturante Móvel'!$G:$G,HX$4,'Estruturante Móvel'!$L:$L,'CRONOGRAMA_CONST+MIGRACAO'!HN$9))</f>
        <v>0</v>
      </c>
      <c r="HZ49" s="139">
        <f>(COUNTIFS('Estruturante Móvel'!$M:$M,$B49,'Estruturante Móvel'!$AM:$AM,HZ$4))-(COUNTIFS('Estruturante Móvel'!$M:$M,$B49,'Estruturante Móvel'!$AM:$AM,HZ$4,'Estruturante Móvel'!$AQ:$AQ,"REPARO FO"))</f>
        <v>0</v>
      </c>
      <c r="IA49" s="140">
        <f>(COUNTIFS('Estruturante Móvel'!$M:$M,$B46,'Estruturante Móvel'!$C:$C,"&lt;&gt;PREVISTO",'Estruturante Móvel'!$G:$G,HZ$4,'Estruturante Móvel'!$L:$L,'CRONOGRAMA_CONST+MIGRACAO'!HP$9))</f>
        <v>0</v>
      </c>
      <c r="IB49" s="139">
        <f>(COUNTIFS('Estruturante Móvel'!$M:$M,$B49,'Estruturante Móvel'!$AM:$AM,IB$4))-(COUNTIFS('Estruturante Móvel'!$M:$M,$B49,'Estruturante Móvel'!$AM:$AM,IB$4,'Estruturante Móvel'!$AQ:$AQ,"REPARO FO"))</f>
        <v>0</v>
      </c>
      <c r="IC49" s="140">
        <f>(COUNTIFS('Estruturante Móvel'!$M:$M,$B46,'Estruturante Móvel'!$C:$C,"&lt;&gt;PREVISTO",'Estruturante Móvel'!$G:$G,IB$4,'Estruturante Móvel'!$L:$L,'CRONOGRAMA_CONST+MIGRACAO'!HR$9))</f>
        <v>0</v>
      </c>
      <c r="ID49" s="139">
        <f>(COUNTIFS('Estruturante Móvel'!$M:$M,$B49,'Estruturante Móvel'!$AM:$AM,ID$4))-(COUNTIFS('Estruturante Móvel'!$M:$M,$B49,'Estruturante Móvel'!$AM:$AM,ID$4,'Estruturante Móvel'!$AQ:$AQ,"REPARO FO"))</f>
        <v>0</v>
      </c>
      <c r="IE49" s="140">
        <f>(COUNTIFS('Estruturante Móvel'!$M:$M,$B46,'Estruturante Móvel'!$C:$C,"&lt;&gt;PREVISTO",'Estruturante Móvel'!$G:$G,ID$4,'Estruturante Móvel'!$L:$L,'CRONOGRAMA_CONST+MIGRACAO'!HT$9))</f>
        <v>0</v>
      </c>
      <c r="IF49" s="139">
        <f>(COUNTIFS('Estruturante Móvel'!$M:$M,$B49,'Estruturante Móvel'!$AM:$AM,IF$4))-(COUNTIFS('Estruturante Móvel'!$M:$M,$B49,'Estruturante Móvel'!$AM:$AM,IF$4,'Estruturante Móvel'!$AQ:$AQ,"REPARO FO"))</f>
        <v>0</v>
      </c>
      <c r="IG49" s="140">
        <f>(COUNTIFS('Estruturante Móvel'!$M:$M,$B46,'Estruturante Móvel'!$C:$C,"&lt;&gt;PREVISTO",'Estruturante Móvel'!$G:$G,IF$4,'Estruturante Móvel'!$L:$L,'CRONOGRAMA_CONST+MIGRACAO'!HV$9))</f>
        <v>0</v>
      </c>
      <c r="IH49" s="139">
        <f>(COUNTIFS('Estruturante Móvel'!$M:$M,$B49,'Estruturante Móvel'!$AM:$AM,IH$4))-(COUNTIFS('Estruturante Móvel'!$M:$M,$B49,'Estruturante Móvel'!$AM:$AM,IH$4,'Estruturante Móvel'!$AQ:$AQ,"REPARO FO"))</f>
        <v>0</v>
      </c>
      <c r="II49" s="140">
        <f>(COUNTIFS('Estruturante Móvel'!$M:$M,$B46,'Estruturante Móvel'!$C:$C,"&lt;&gt;PREVISTO",'Estruturante Móvel'!$G:$G,IH$4,'Estruturante Móvel'!$L:$L,'CRONOGRAMA_CONST+MIGRACAO'!HX$9))</f>
        <v>0</v>
      </c>
      <c r="IJ49" s="139">
        <f>(COUNTIFS('Estruturante Móvel'!$M:$M,$B49,'Estruturante Móvel'!$AM:$AM,IJ$4))-(COUNTIFS('Estruturante Móvel'!$M:$M,$B49,'Estruturante Móvel'!$AM:$AM,IJ$4,'Estruturante Móvel'!$AQ:$AQ,"REPARO FO"))</f>
        <v>0</v>
      </c>
      <c r="IK49" s="140">
        <f>(COUNTIFS('Estruturante Móvel'!$M:$M,$B46,'Estruturante Móvel'!$C:$C,"&lt;&gt;PREVISTO",'Estruturante Móvel'!$G:$G,IJ$4,'Estruturante Móvel'!$L:$L,'CRONOGRAMA_CONST+MIGRACAO'!HZ$9))</f>
        <v>0</v>
      </c>
      <c r="IL49" s="139">
        <f>(COUNTIFS('Estruturante Móvel'!$M:$M,$B49,'Estruturante Móvel'!$AM:$AM,IL$4))-(COUNTIFS('Estruturante Móvel'!$M:$M,$B49,'Estruturante Móvel'!$AM:$AM,IL$4,'Estruturante Móvel'!$AQ:$AQ,"REPARO FO"))</f>
        <v>0</v>
      </c>
      <c r="IM49" s="140">
        <f>(COUNTIFS('Estruturante Móvel'!$M:$M,$B46,'Estruturante Móvel'!$C:$C,"&lt;&gt;PREVISTO",'Estruturante Móvel'!$G:$G,IL$4,'Estruturante Móvel'!$L:$L,'CRONOGRAMA_CONST+MIGRACAO'!IB$9))</f>
        <v>0</v>
      </c>
      <c r="IN49" s="139">
        <f>(COUNTIFS('Estruturante Móvel'!$M:$M,$B49,'Estruturante Móvel'!$AM:$AM,IN$4))-(COUNTIFS('Estruturante Móvel'!$M:$M,$B49,'Estruturante Móvel'!$AM:$AM,IN$4,'Estruturante Móvel'!$AQ:$AQ,"REPARO FO"))</f>
        <v>0</v>
      </c>
      <c r="IO49" s="140">
        <f>(COUNTIFS('Estruturante Móvel'!$M:$M,$B46,'Estruturante Móvel'!$C:$C,"&lt;&gt;PREVISTO",'Estruturante Móvel'!$G:$G,IN$4,'Estruturante Móvel'!$L:$L,'CRONOGRAMA_CONST+MIGRACAO'!ID$9))</f>
        <v>0</v>
      </c>
      <c r="IP49" s="139">
        <f>(COUNTIFS('Estruturante Móvel'!$M:$M,$B49,'Estruturante Móvel'!$AM:$AM,IP$4))-(COUNTIFS('Estruturante Móvel'!$M:$M,$B49,'Estruturante Móvel'!$AM:$AM,IP$4,'Estruturante Móvel'!$AQ:$AQ,"REPARO FO"))</f>
        <v>0</v>
      </c>
      <c r="IQ49" s="140">
        <f>(COUNTIFS('Estruturante Móvel'!$M:$M,$B46,'Estruturante Móvel'!$C:$C,"&lt;&gt;PREVISTO",'Estruturante Móvel'!$G:$G,IP$4,'Estruturante Móvel'!$L:$L,'CRONOGRAMA_CONST+MIGRACAO'!IF$9))</f>
        <v>0</v>
      </c>
      <c r="IR49" s="139">
        <f>(COUNTIFS('Estruturante Móvel'!$M:$M,$B49,'Estruturante Móvel'!$AM:$AM,IR$4))-(COUNTIFS('Estruturante Móvel'!$M:$M,$B49,'Estruturante Móvel'!$AM:$AM,IR$4,'Estruturante Móvel'!$AQ:$AQ,"REPARO FO"))</f>
        <v>0</v>
      </c>
      <c r="IS49" s="140">
        <f>(COUNTIFS('Estruturante Móvel'!$M:$M,$B46,'Estruturante Móvel'!$C:$C,"&lt;&gt;PREVISTO",'Estruturante Móvel'!$G:$G,IR$4,'Estruturante Móvel'!$L:$L,'CRONOGRAMA_CONST+MIGRACAO'!IH$9))</f>
        <v>0</v>
      </c>
      <c r="IT49" s="139">
        <f>(COUNTIFS('Estruturante Móvel'!$M:$M,$B49,'Estruturante Móvel'!$AM:$AM,IT$4))-(COUNTIFS('Estruturante Móvel'!$M:$M,$B49,'Estruturante Móvel'!$AM:$AM,IT$4,'Estruturante Móvel'!$AQ:$AQ,"REPARO FO"))</f>
        <v>0</v>
      </c>
      <c r="IU49" s="140">
        <f>(COUNTIFS('Estruturante Móvel'!$M:$M,$B46,'Estruturante Móvel'!$C:$C,"&lt;&gt;PREVISTO",'Estruturante Móvel'!$G:$G,IT$4,'Estruturante Móvel'!$L:$L,'CRONOGRAMA_CONST+MIGRACAO'!IJ$9))</f>
        <v>0</v>
      </c>
      <c r="IV49" s="139">
        <f>(COUNTIFS('Estruturante Móvel'!$M:$M,$B49,'Estruturante Móvel'!$AM:$AM,IV$4))-(COUNTIFS('Estruturante Móvel'!$M:$M,$B49,'Estruturante Móvel'!$AM:$AM,IV$4,'Estruturante Móvel'!$AQ:$AQ,"REPARO FO"))</f>
        <v>0</v>
      </c>
      <c r="IW49" s="140">
        <f>(COUNTIFS('Estruturante Móvel'!$M:$M,$B46,'Estruturante Móvel'!$C:$C,"&lt;&gt;PREVISTO",'Estruturante Móvel'!$G:$G,IV$4,'Estruturante Móvel'!$L:$L,'CRONOGRAMA_CONST+MIGRACAO'!IL$9))</f>
        <v>0</v>
      </c>
      <c r="IX49" s="139">
        <f>(COUNTIFS('Estruturante Móvel'!$M:$M,$B49,'Estruturante Móvel'!$AM:$AM,IX$4))-(COUNTIFS('Estruturante Móvel'!$M:$M,$B49,'Estruturante Móvel'!$AM:$AM,IX$4,'Estruturante Móvel'!$AQ:$AQ,"REPARO FO"))</f>
        <v>0</v>
      </c>
      <c r="IY49" s="140">
        <f>(COUNTIFS('Estruturante Móvel'!$M:$M,$B46,'Estruturante Móvel'!$C:$C,"&lt;&gt;PREVISTO",'Estruturante Móvel'!$G:$G,IX$4,'Estruturante Móvel'!$L:$L,'CRONOGRAMA_CONST+MIGRACAO'!IN$9))</f>
        <v>0</v>
      </c>
      <c r="IZ49" s="139">
        <f>(COUNTIFS('Estruturante Móvel'!$M:$M,$B49,'Estruturante Móvel'!$AM:$AM,IZ$4))-(COUNTIFS('Estruturante Móvel'!$M:$M,$B49,'Estruturante Móvel'!$AM:$AM,IZ$4,'Estruturante Móvel'!$AQ:$AQ,"REPARO FO"))</f>
        <v>0</v>
      </c>
      <c r="JA49" s="140">
        <f>(COUNTIFS('Estruturante Móvel'!$M:$M,$B46,'Estruturante Móvel'!$C:$C,"&lt;&gt;PREVISTO",'Estruturante Móvel'!$G:$G,IZ$4,'Estruturante Móvel'!$L:$L,'CRONOGRAMA_CONST+MIGRACAO'!IP$9))</f>
        <v>0</v>
      </c>
      <c r="JB49" s="139">
        <f>(COUNTIFS('Estruturante Móvel'!$M:$M,$B49,'Estruturante Móvel'!$AM:$AM,JB$4))-(COUNTIFS('Estruturante Móvel'!$M:$M,$B49,'Estruturante Móvel'!$AM:$AM,JB$4,'Estruturante Móvel'!$AQ:$AQ,"REPARO FO"))</f>
        <v>0</v>
      </c>
      <c r="JC49" s="140">
        <f>(COUNTIFS('Estruturante Móvel'!$M:$M,$B46,'Estruturante Móvel'!$C:$C,"&lt;&gt;PREVISTO",'Estruturante Móvel'!$G:$G,JB$4,'Estruturante Móvel'!$L:$L,'CRONOGRAMA_CONST+MIGRACAO'!IR$9))</f>
        <v>0</v>
      </c>
      <c r="JD49" s="139">
        <f>(COUNTIFS('Estruturante Móvel'!$M:$M,$B49,'Estruturante Móvel'!$AM:$AM,JD$4))-(COUNTIFS('Estruturante Móvel'!$M:$M,$B49,'Estruturante Móvel'!$AM:$AM,JD$4,'Estruturante Móvel'!$AQ:$AQ,"REPARO FO"))</f>
        <v>0</v>
      </c>
      <c r="JE49" s="140">
        <f>(COUNTIFS('Estruturante Móvel'!$M:$M,$B46,'Estruturante Móvel'!$C:$C,"&lt;&gt;PREVISTO",'Estruturante Móvel'!$G:$G,JD$4,'Estruturante Móvel'!$L:$L,'CRONOGRAMA_CONST+MIGRACAO'!IT$9))</f>
        <v>0</v>
      </c>
      <c r="JF49" s="139">
        <f>(COUNTIFS('Estruturante Móvel'!$M:$M,$B49,'Estruturante Móvel'!$AM:$AM,JF$4))-(COUNTIFS('Estruturante Móvel'!$M:$M,$B49,'Estruturante Móvel'!$AM:$AM,JF$4,'Estruturante Móvel'!$AQ:$AQ,"REPARO FO"))</f>
        <v>0</v>
      </c>
      <c r="JG49" s="140">
        <f>(COUNTIFS('Estruturante Móvel'!$M:$M,$B46,'Estruturante Móvel'!$C:$C,"&lt;&gt;PREVISTO",'Estruturante Móvel'!$G:$G,JF$4,'Estruturante Móvel'!$L:$L,'CRONOGRAMA_CONST+MIGRACAO'!IV$9))</f>
        <v>0</v>
      </c>
      <c r="JH49" s="139">
        <f>(COUNTIFS('Estruturante Móvel'!$M:$M,$B49,'Estruturante Móvel'!$AM:$AM,JH$4))-(COUNTIFS('Estruturante Móvel'!$M:$M,$B49,'Estruturante Móvel'!$AM:$AM,JH$4,'Estruturante Móvel'!$AQ:$AQ,"REPARO FO"))</f>
        <v>0</v>
      </c>
      <c r="JI49" s="140">
        <f>(COUNTIFS('Estruturante Móvel'!$M:$M,$B46,'Estruturante Móvel'!$C:$C,"&lt;&gt;PREVISTO",'Estruturante Móvel'!$G:$G,JH$4,'Estruturante Móvel'!$L:$L,'CRONOGRAMA_CONST+MIGRACAO'!IX$9))</f>
        <v>0</v>
      </c>
      <c r="JJ49" s="139">
        <f>(COUNTIFS('Estruturante Móvel'!$M:$M,$B49,'Estruturante Móvel'!$AM:$AM,JJ$4))-(COUNTIFS('Estruturante Móvel'!$M:$M,$B49,'Estruturante Móvel'!$AM:$AM,JJ$4,'Estruturante Móvel'!$AQ:$AQ,"REPARO FO"))</f>
        <v>0</v>
      </c>
      <c r="JK49" s="140">
        <f>(COUNTIFS('Estruturante Móvel'!$M:$M,$B46,'Estruturante Móvel'!$C:$C,"&lt;&gt;PREVISTO",'Estruturante Móvel'!$G:$G,JJ$4,'Estruturante Móvel'!$L:$L,'CRONOGRAMA_CONST+MIGRACAO'!IZ$9))</f>
        <v>0</v>
      </c>
      <c r="JL49" s="139">
        <f>(COUNTIFS('Estruturante Móvel'!$M:$M,$B49,'Estruturante Móvel'!$AM:$AM,JL$4))-(COUNTIFS('Estruturante Móvel'!$M:$M,$B49,'Estruturante Móvel'!$AM:$AM,JL$4,'Estruturante Móvel'!$AQ:$AQ,"REPARO FO"))</f>
        <v>0</v>
      </c>
      <c r="JM49" s="140">
        <f>(COUNTIFS('Estruturante Móvel'!$M:$M,$B46,'Estruturante Móvel'!$C:$C,"&lt;&gt;PREVISTO",'Estruturante Móvel'!$G:$G,JL$4,'Estruturante Móvel'!$L:$L,'CRONOGRAMA_CONST+MIGRACAO'!JB$9))</f>
        <v>0</v>
      </c>
      <c r="JN49" s="139">
        <f>(COUNTIFS('Estruturante Móvel'!$M:$M,$B49,'Estruturante Móvel'!$AM:$AM,JN$4))-(COUNTIFS('Estruturante Móvel'!$M:$M,$B49,'Estruturante Móvel'!$AM:$AM,JN$4,'Estruturante Móvel'!$AQ:$AQ,"REPARO FO"))</f>
        <v>0</v>
      </c>
      <c r="JO49" s="140">
        <f>(COUNTIFS('Estruturante Móvel'!$M:$M,$B46,'Estruturante Móvel'!$C:$C,"&lt;&gt;PREVISTO",'Estruturante Móvel'!$G:$G,JN$4,'Estruturante Móvel'!$L:$L,'CRONOGRAMA_CONST+MIGRACAO'!JD$9))</f>
        <v>0</v>
      </c>
      <c r="JP49" s="139">
        <f>(COUNTIFS('Estruturante Móvel'!$M:$M,$B49,'Estruturante Móvel'!$AM:$AM,JP$4))-(COUNTIFS('Estruturante Móvel'!$M:$M,$B49,'Estruturante Móvel'!$AM:$AM,JP$4,'Estruturante Móvel'!$AQ:$AQ,"REPARO FO"))</f>
        <v>0</v>
      </c>
      <c r="JQ49" s="140">
        <f>(COUNTIFS('Estruturante Móvel'!$M:$M,$B46,'Estruturante Móvel'!$C:$C,"&lt;&gt;PREVISTO",'Estruturante Móvel'!$G:$G,JP$4,'Estruturante Móvel'!$L:$L,'CRONOGRAMA_CONST+MIGRACAO'!JF$9))</f>
        <v>0</v>
      </c>
      <c r="JR49" s="139">
        <f>(COUNTIFS('Estruturante Móvel'!$M:$M,$B49,'Estruturante Móvel'!$AM:$AM,JR$4))-(COUNTIFS('Estruturante Móvel'!$M:$M,$B49,'Estruturante Móvel'!$AM:$AM,JR$4,'Estruturante Móvel'!$AQ:$AQ,"REPARO FO"))</f>
        <v>0</v>
      </c>
      <c r="JS49" s="140">
        <f>(COUNTIFS('Estruturante Móvel'!$M:$M,$B46,'Estruturante Móvel'!$C:$C,"&lt;&gt;PREVISTO",'Estruturante Móvel'!$G:$G,JR$4,'Estruturante Móvel'!$L:$L,'CRONOGRAMA_CONST+MIGRACAO'!JH$9))</f>
        <v>0</v>
      </c>
      <c r="JT49" s="139">
        <f>(COUNTIFS('Estruturante Móvel'!$M:$M,$B49,'Estruturante Móvel'!$AM:$AM,JT$4))-(COUNTIFS('Estruturante Móvel'!$M:$M,$B49,'Estruturante Móvel'!$AM:$AM,JT$4,'Estruturante Móvel'!$AQ:$AQ,"REPARO FO"))</f>
        <v>0</v>
      </c>
      <c r="JU49" s="140">
        <f>(COUNTIFS('Estruturante Móvel'!$M:$M,$B46,'Estruturante Móvel'!$C:$C,"&lt;&gt;PREVISTO",'Estruturante Móvel'!$G:$G,JT$4,'Estruturante Móvel'!$L:$L,'CRONOGRAMA_CONST+MIGRACAO'!JJ$9))</f>
        <v>0</v>
      </c>
      <c r="JV49" s="139">
        <f>(COUNTIFS('Estruturante Móvel'!$M:$M,$B49,'Estruturante Móvel'!$AM:$AM,JV$4))-(COUNTIFS('Estruturante Móvel'!$M:$M,$B49,'Estruturante Móvel'!$AM:$AM,JV$4,'Estruturante Móvel'!$AQ:$AQ,"REPARO FO"))</f>
        <v>0</v>
      </c>
      <c r="JW49" s="140">
        <f>(COUNTIFS('Estruturante Móvel'!$M:$M,$B46,'Estruturante Móvel'!$C:$C,"&lt;&gt;PREVISTO",'Estruturante Móvel'!$G:$G,JV$4,'Estruturante Móvel'!$L:$L,'CRONOGRAMA_CONST+MIGRACAO'!JL$9))</f>
        <v>0</v>
      </c>
      <c r="JX49" s="139">
        <f>(COUNTIFS('Estruturante Móvel'!$M:$M,$B49,'Estruturante Móvel'!$AM:$AM,JX$4))-(COUNTIFS('Estruturante Móvel'!$M:$M,$B49,'Estruturante Móvel'!$AM:$AM,JX$4,'Estruturante Móvel'!$AQ:$AQ,"REPARO FO"))</f>
        <v>0</v>
      </c>
      <c r="JY49" s="140">
        <f>(COUNTIFS('Estruturante Móvel'!$M:$M,$B46,'Estruturante Móvel'!$C:$C,"&lt;&gt;PREVISTO",'Estruturante Móvel'!$G:$G,JX$4,'Estruturante Móvel'!$L:$L,'CRONOGRAMA_CONST+MIGRACAO'!JN$9))</f>
        <v>0</v>
      </c>
      <c r="JZ49" s="139">
        <f>(COUNTIFS('Estruturante Móvel'!$M:$M,$B49,'Estruturante Móvel'!$AM:$AM,JZ$4))-(COUNTIFS('Estruturante Móvel'!$M:$M,$B49,'Estruturante Móvel'!$AM:$AM,JZ$4,'Estruturante Móvel'!$AQ:$AQ,"REPARO FO"))</f>
        <v>0</v>
      </c>
      <c r="KA49" s="140">
        <f>(COUNTIFS('Estruturante Móvel'!$M:$M,$B46,'Estruturante Móvel'!$C:$C,"&lt;&gt;PREVISTO",'Estruturante Móvel'!$G:$G,JZ$4,'Estruturante Móvel'!$L:$L,'CRONOGRAMA_CONST+MIGRACAO'!JP$9))</f>
        <v>0</v>
      </c>
      <c r="KB49" s="139">
        <f>(COUNTIFS('Estruturante Móvel'!$M:$M,$B49,'Estruturante Móvel'!$AM:$AM,KB$4))-(COUNTIFS('Estruturante Móvel'!$M:$M,$B49,'Estruturante Móvel'!$AM:$AM,KB$4,'Estruturante Móvel'!$AQ:$AQ,"REPARO FO"))</f>
        <v>0</v>
      </c>
      <c r="KC49" s="140">
        <f>(COUNTIFS('Estruturante Móvel'!$M:$M,$B46,'Estruturante Móvel'!$C:$C,"&lt;&gt;PREVISTO",'Estruturante Móvel'!$G:$G,KB$4,'Estruturante Móvel'!$L:$L,'CRONOGRAMA_CONST+MIGRACAO'!JR$9))</f>
        <v>0</v>
      </c>
      <c r="KD49" s="139">
        <f>(COUNTIFS('Estruturante Móvel'!$M:$M,$B49,'Estruturante Móvel'!$AM:$AM,KD$4))-(COUNTIFS('Estruturante Móvel'!$M:$M,$B49,'Estruturante Móvel'!$AM:$AM,KD$4,'Estruturante Móvel'!$AQ:$AQ,"REPARO FO"))</f>
        <v>0</v>
      </c>
      <c r="KE49" s="140">
        <f>(COUNTIFS('Estruturante Móvel'!$M:$M,$B46,'Estruturante Móvel'!$C:$C,"&lt;&gt;PREVISTO",'Estruturante Móvel'!$G:$G,KD$4,'Estruturante Móvel'!$L:$L,'CRONOGRAMA_CONST+MIGRACAO'!JT$9))</f>
        <v>0</v>
      </c>
      <c r="KF49" s="139">
        <f>(COUNTIFS('Estruturante Móvel'!$M:$M,$B49,'Estruturante Móvel'!$AM:$AM,KF$4))-(COUNTIFS('Estruturante Móvel'!$M:$M,$B49,'Estruturante Móvel'!$AM:$AM,KF$4,'Estruturante Móvel'!$AQ:$AQ,"REPARO FO"))</f>
        <v>0</v>
      </c>
      <c r="KG49" s="140">
        <f>(COUNTIFS('Estruturante Móvel'!$M:$M,$B46,'Estruturante Móvel'!$C:$C,"&lt;&gt;PREVISTO",'Estruturante Móvel'!$G:$G,KF$4,'Estruturante Móvel'!$L:$L,'CRONOGRAMA_CONST+MIGRACAO'!JV$9))</f>
        <v>0</v>
      </c>
      <c r="KH49" s="139">
        <f>(COUNTIFS('Estruturante Móvel'!$M:$M,$B49,'Estruturante Móvel'!$AM:$AM,KH$4))-(COUNTIFS('Estruturante Móvel'!$M:$M,$B49,'Estruturante Móvel'!$AM:$AM,KH$4,'Estruturante Móvel'!$AQ:$AQ,"REPARO FO"))</f>
        <v>0</v>
      </c>
      <c r="KI49" s="140">
        <f>(COUNTIFS('Estruturante Móvel'!$M:$M,$B46,'Estruturante Móvel'!$C:$C,"&lt;&gt;PREVISTO",'Estruturante Móvel'!$G:$G,KH$4,'Estruturante Móvel'!$L:$L,'CRONOGRAMA_CONST+MIGRACAO'!JX$9))</f>
        <v>0</v>
      </c>
      <c r="KJ49" s="139">
        <f>(COUNTIFS('Estruturante Móvel'!$M:$M,$B49,'Estruturante Móvel'!$AM:$AM,KJ$4))-(COUNTIFS('Estruturante Móvel'!$M:$M,$B49,'Estruturante Móvel'!$AM:$AM,KJ$4,'Estruturante Móvel'!$AQ:$AQ,"REPARO FO"))</f>
        <v>0</v>
      </c>
      <c r="KK49" s="140">
        <f>(COUNTIFS('Estruturante Móvel'!$M:$M,$B46,'Estruturante Móvel'!$C:$C,"&lt;&gt;PREVISTO",'Estruturante Móvel'!$G:$G,KJ$4,'Estruturante Móvel'!$L:$L,'CRONOGRAMA_CONST+MIGRACAO'!JZ$9))</f>
        <v>0</v>
      </c>
      <c r="KL49" s="139">
        <f>(COUNTIFS('Estruturante Móvel'!$M:$M,$B49,'Estruturante Móvel'!$AM:$AM,KL$4))-(COUNTIFS('Estruturante Móvel'!$M:$M,$B49,'Estruturante Móvel'!$AM:$AM,KL$4,'Estruturante Móvel'!$AQ:$AQ,"REPARO FO"))</f>
        <v>0</v>
      </c>
      <c r="KM49" s="140">
        <f>(COUNTIFS('Estruturante Móvel'!$M:$M,$B46,'Estruturante Móvel'!$C:$C,"&lt;&gt;PREVISTO",'Estruturante Móvel'!$G:$G,KL$4,'Estruturante Móvel'!$L:$L,'CRONOGRAMA_CONST+MIGRACAO'!KB$9))</f>
        <v>0</v>
      </c>
      <c r="KN49" s="139">
        <f>(COUNTIFS('Estruturante Móvel'!$M:$M,$B49,'Estruturante Móvel'!$AM:$AM,KN$4))-(COUNTIFS('Estruturante Móvel'!$M:$M,$B49,'Estruturante Móvel'!$AM:$AM,KN$4,'Estruturante Móvel'!$AQ:$AQ,"REPARO FO"))</f>
        <v>0</v>
      </c>
      <c r="KO49" s="140">
        <f>(COUNTIFS('Estruturante Móvel'!$M:$M,$B46,'Estruturante Móvel'!$C:$C,"&lt;&gt;PREVISTO",'Estruturante Móvel'!$G:$G,KN$4,'Estruturante Móvel'!$L:$L,'CRONOGRAMA_CONST+MIGRACAO'!KD$9))</f>
        <v>0</v>
      </c>
      <c r="KP49" s="139">
        <f>(COUNTIFS('Estruturante Móvel'!$M:$M,$B49,'Estruturante Móvel'!$AM:$AM,KP$4))-(COUNTIFS('Estruturante Móvel'!$M:$M,$B49,'Estruturante Móvel'!$AM:$AM,KP$4,'Estruturante Móvel'!$AQ:$AQ,"REPARO FO"))</f>
        <v>0</v>
      </c>
      <c r="KQ49" s="140">
        <f>(COUNTIFS('Estruturante Móvel'!$M:$M,$B46,'Estruturante Móvel'!$C:$C,"&lt;&gt;PREVISTO",'Estruturante Móvel'!$G:$G,KP$4,'Estruturante Móvel'!$L:$L,'CRONOGRAMA_CONST+MIGRACAO'!KF$9))</f>
        <v>0</v>
      </c>
      <c r="KR49" s="139">
        <f>(COUNTIFS('Estruturante Móvel'!$M:$M,$B49,'Estruturante Móvel'!$AM:$AM,KR$4))-(COUNTIFS('Estruturante Móvel'!$M:$M,$B49,'Estruturante Móvel'!$AM:$AM,KR$4,'Estruturante Móvel'!$AQ:$AQ,"REPARO FO"))</f>
        <v>0</v>
      </c>
      <c r="KS49" s="140">
        <f>(COUNTIFS('Estruturante Móvel'!$M:$M,$B46,'Estruturante Móvel'!$C:$C,"&lt;&gt;PREVISTO",'Estruturante Móvel'!$G:$G,KR$4,'Estruturante Móvel'!$L:$L,'CRONOGRAMA_CONST+MIGRACAO'!KH$9))</f>
        <v>0</v>
      </c>
      <c r="KT49" s="139">
        <f>(COUNTIFS('Estruturante Móvel'!$M:$M,$B49,'Estruturante Móvel'!$AM:$AM,KT$4))-(COUNTIFS('Estruturante Móvel'!$M:$M,$B49,'Estruturante Móvel'!$AM:$AM,KT$4,'Estruturante Móvel'!$AQ:$AQ,"REPARO FO"))</f>
        <v>0</v>
      </c>
      <c r="KU49" s="140">
        <f>(COUNTIFS('Estruturante Móvel'!$M:$M,$B46,'Estruturante Móvel'!$C:$C,"&lt;&gt;PREVISTO",'Estruturante Móvel'!$G:$G,KT$4,'Estruturante Móvel'!$L:$L,'CRONOGRAMA_CONST+MIGRACAO'!KJ$9))</f>
        <v>0</v>
      </c>
      <c r="KV49" s="139">
        <f>(COUNTIFS('Estruturante Móvel'!$M:$M,$B49,'Estruturante Móvel'!$AM:$AM,KV$4))-(COUNTIFS('Estruturante Móvel'!$M:$M,$B49,'Estruturante Móvel'!$AM:$AM,KV$4,'Estruturante Móvel'!$AQ:$AQ,"REPARO FO"))</f>
        <v>0</v>
      </c>
      <c r="KW49" s="140">
        <f>(COUNTIFS('Estruturante Móvel'!$M:$M,$B46,'Estruturante Móvel'!$C:$C,"&lt;&gt;PREVISTO",'Estruturante Móvel'!$G:$G,KV$4,'Estruturante Móvel'!$L:$L,'CRONOGRAMA_CONST+MIGRACAO'!KL$9))</f>
        <v>0</v>
      </c>
      <c r="KX49" s="139">
        <f>(COUNTIFS('Estruturante Móvel'!$M:$M,$B49,'Estruturante Móvel'!$AM:$AM,KX$4))-(COUNTIFS('Estruturante Móvel'!$M:$M,$B49,'Estruturante Móvel'!$AM:$AM,KX$4,'Estruturante Móvel'!$AQ:$AQ,"REPARO FO"))</f>
        <v>0</v>
      </c>
      <c r="KY49" s="140">
        <f>(COUNTIFS('Estruturante Móvel'!$M:$M,$B46,'Estruturante Móvel'!$C:$C,"&lt;&gt;PREVISTO",'Estruturante Móvel'!$G:$G,KX$4,'Estruturante Móvel'!$L:$L,'CRONOGRAMA_CONST+MIGRACAO'!KN$9))</f>
        <v>0</v>
      </c>
      <c r="KZ49" s="139">
        <f>(COUNTIFS('Estruturante Móvel'!$M:$M,$B49,'Estruturante Móvel'!$AM:$AM,KZ$4))-(COUNTIFS('Estruturante Móvel'!$M:$M,$B49,'Estruturante Móvel'!$AM:$AM,KZ$4,'Estruturante Móvel'!$AQ:$AQ,"REPARO FO"))</f>
        <v>0</v>
      </c>
      <c r="LA49" s="140">
        <f>(COUNTIFS('Estruturante Móvel'!$M:$M,$B46,'Estruturante Móvel'!$C:$C,"&lt;&gt;PREVISTO",'Estruturante Móvel'!$G:$G,KZ$4,'Estruturante Móvel'!$L:$L,'CRONOGRAMA_CONST+MIGRACAO'!KP$9))</f>
        <v>0</v>
      </c>
      <c r="LB49" s="139">
        <f>(COUNTIFS('Estruturante Móvel'!$M:$M,$B49,'Estruturante Móvel'!$AM:$AM,LB$4))-(COUNTIFS('Estruturante Móvel'!$M:$M,$B49,'Estruturante Móvel'!$AM:$AM,LB$4,'Estruturante Móvel'!$AQ:$AQ,"REPARO FO"))</f>
        <v>0</v>
      </c>
      <c r="LC49" s="140">
        <f>(COUNTIFS('Estruturante Móvel'!$M:$M,$B46,'Estruturante Móvel'!$C:$C,"&lt;&gt;PREVISTO",'Estruturante Móvel'!$G:$G,LB$4,'Estruturante Móvel'!$L:$L,'CRONOGRAMA_CONST+MIGRACAO'!KR$9))</f>
        <v>0</v>
      </c>
      <c r="LD49" s="139">
        <f>(COUNTIFS('Estruturante Móvel'!$M:$M,$B49,'Estruturante Móvel'!$AM:$AM,LD$4))-(COUNTIFS('Estruturante Móvel'!$M:$M,$B49,'Estruturante Móvel'!$AM:$AM,LD$4,'Estruturante Móvel'!$AQ:$AQ,"REPARO FO"))</f>
        <v>0</v>
      </c>
      <c r="LE49" s="140">
        <f>(COUNTIFS('Estruturante Móvel'!$M:$M,$B46,'Estruturante Móvel'!$C:$C,"&lt;&gt;PREVISTO",'Estruturante Móvel'!$G:$G,LD$4,'Estruturante Móvel'!$L:$L,'CRONOGRAMA_CONST+MIGRACAO'!KT$9))</f>
        <v>0</v>
      </c>
      <c r="LF49" s="139">
        <f>(COUNTIFS('Estruturante Móvel'!$M:$M,$B49,'Estruturante Móvel'!$AM:$AM,LF$4))-(COUNTIFS('Estruturante Móvel'!$M:$M,$B49,'Estruturante Móvel'!$AM:$AM,LF$4,'Estruturante Móvel'!$AQ:$AQ,"REPARO FO"))</f>
        <v>0</v>
      </c>
      <c r="LG49" s="140">
        <f>(COUNTIFS('Estruturante Móvel'!$M:$M,$B46,'Estruturante Móvel'!$C:$C,"&lt;&gt;PREVISTO",'Estruturante Móvel'!$G:$G,LF$4,'Estruturante Móvel'!$L:$L,'CRONOGRAMA_CONST+MIGRACAO'!KV$9))</f>
        <v>0</v>
      </c>
      <c r="LH49" s="139">
        <f>(COUNTIFS('Estruturante Móvel'!$M:$M,$B49,'Estruturante Móvel'!$AM:$AM,LH$4))-(COUNTIFS('Estruturante Móvel'!$M:$M,$B49,'Estruturante Móvel'!$AM:$AM,LH$4,'Estruturante Móvel'!$AQ:$AQ,"REPARO FO"))</f>
        <v>0</v>
      </c>
      <c r="LI49" s="140">
        <f>(COUNTIFS('Estruturante Móvel'!$M:$M,$B46,'Estruturante Móvel'!$C:$C,"&lt;&gt;PREVISTO",'Estruturante Móvel'!$G:$G,LH$4,'Estruturante Móvel'!$L:$L,'CRONOGRAMA_CONST+MIGRACAO'!KX$9))</f>
        <v>0</v>
      </c>
      <c r="LJ49" s="139">
        <f>(COUNTIFS('Estruturante Móvel'!$M:$M,$B49,'Estruturante Móvel'!$AM:$AM,LJ$4))-(COUNTIFS('Estruturante Móvel'!$M:$M,$B49,'Estruturante Móvel'!$AM:$AM,LJ$4,'Estruturante Móvel'!$AQ:$AQ,"REPARO FO"))</f>
        <v>0</v>
      </c>
      <c r="LK49" s="140">
        <f>(COUNTIFS('Estruturante Móvel'!$M:$M,$B46,'Estruturante Móvel'!$C:$C,"&lt;&gt;PREVISTO",'Estruturante Móvel'!$G:$G,LJ$4,'Estruturante Móvel'!$L:$L,'CRONOGRAMA_CONST+MIGRACAO'!KZ$9))</f>
        <v>0</v>
      </c>
      <c r="LL49" s="139">
        <f>(COUNTIFS('Estruturante Móvel'!$M:$M,$B49,'Estruturante Móvel'!$AM:$AM,LL$4))-(COUNTIFS('Estruturante Móvel'!$M:$M,$B49,'Estruturante Móvel'!$AM:$AM,LL$4,'Estruturante Móvel'!$AQ:$AQ,"REPARO FO"))</f>
        <v>0</v>
      </c>
      <c r="LM49" s="140">
        <f>(COUNTIFS('Estruturante Móvel'!$M:$M,$B46,'Estruturante Móvel'!$C:$C,"&lt;&gt;PREVISTO",'Estruturante Móvel'!$G:$G,LL$4,'Estruturante Móvel'!$L:$L,'CRONOGRAMA_CONST+MIGRACAO'!LB$9))</f>
        <v>0</v>
      </c>
      <c r="LN49" s="139">
        <f>(COUNTIFS('Estruturante Móvel'!$M:$M,$B49,'Estruturante Móvel'!$AM:$AM,LN$4))-(COUNTIFS('Estruturante Móvel'!$M:$M,$B49,'Estruturante Móvel'!$AM:$AM,LN$4,'Estruturante Móvel'!$AQ:$AQ,"REPARO FO"))</f>
        <v>0</v>
      </c>
      <c r="LO49" s="140">
        <f>(COUNTIFS('Estruturante Móvel'!$M:$M,$B46,'Estruturante Móvel'!$C:$C,"&lt;&gt;PREVISTO",'Estruturante Móvel'!$G:$G,LN$4,'Estruturante Móvel'!$L:$L,'CRONOGRAMA_CONST+MIGRACAO'!LD$9))</f>
        <v>0</v>
      </c>
      <c r="LP49" s="139">
        <f>(COUNTIFS('Estruturante Móvel'!$M:$M,$B49,'Estruturante Móvel'!$AM:$AM,LP$4))-(COUNTIFS('Estruturante Móvel'!$M:$M,$B49,'Estruturante Móvel'!$AM:$AM,LP$4,'Estruturante Móvel'!$AQ:$AQ,"REPARO FO"))</f>
        <v>0</v>
      </c>
      <c r="LQ49" s="140">
        <f>(COUNTIFS('Estruturante Móvel'!$M:$M,$B46,'Estruturante Móvel'!$C:$C,"&lt;&gt;PREVISTO",'Estruturante Móvel'!$G:$G,LP$4,'Estruturante Móvel'!$L:$L,'CRONOGRAMA_CONST+MIGRACAO'!LF$9))</f>
        <v>0</v>
      </c>
      <c r="LR49" s="139">
        <f>(COUNTIFS('Estruturante Móvel'!$M:$M,$B49,'Estruturante Móvel'!$AM:$AM,LR$4))-(COUNTIFS('Estruturante Móvel'!$M:$M,$B49,'Estruturante Móvel'!$AM:$AM,LR$4,'Estruturante Móvel'!$AQ:$AQ,"REPARO FO"))</f>
        <v>0</v>
      </c>
      <c r="LS49" s="140">
        <f>(COUNTIFS('Estruturante Móvel'!$M:$M,$B46,'Estruturante Móvel'!$C:$C,"&lt;&gt;PREVISTO",'Estruturante Móvel'!$G:$G,LR$4,'Estruturante Móvel'!$L:$L,'CRONOGRAMA_CONST+MIGRACAO'!LH$9))</f>
        <v>0</v>
      </c>
      <c r="LT49" s="139">
        <f>(COUNTIFS('Estruturante Móvel'!$M:$M,$B49,'Estruturante Móvel'!$AM:$AM,LT$4))-(COUNTIFS('Estruturante Móvel'!$M:$M,$B49,'Estruturante Móvel'!$AM:$AM,LT$4,'Estruturante Móvel'!$AQ:$AQ,"REPARO FO"))</f>
        <v>0</v>
      </c>
      <c r="LU49" s="140">
        <f>(COUNTIFS('Estruturante Móvel'!$M:$M,$B46,'Estruturante Móvel'!$C:$C,"&lt;&gt;PREVISTO",'Estruturante Móvel'!$G:$G,LT$4,'Estruturante Móvel'!$L:$L,'CRONOGRAMA_CONST+MIGRACAO'!LJ$9))</f>
        <v>0</v>
      </c>
      <c r="LV49" s="139">
        <f>(COUNTIFS('Estruturante Móvel'!$M:$M,$B49,'Estruturante Móvel'!$AM:$AM,LV$4))-(COUNTIFS('Estruturante Móvel'!$M:$M,$B49,'Estruturante Móvel'!$AM:$AM,LV$4,'Estruturante Móvel'!$AQ:$AQ,"REPARO FO"))</f>
        <v>0</v>
      </c>
      <c r="LW49" s="140">
        <f>(COUNTIFS('Estruturante Móvel'!$M:$M,$B46,'Estruturante Móvel'!$C:$C,"&lt;&gt;PREVISTO",'Estruturante Móvel'!$G:$G,LV$4,'Estruturante Móvel'!$L:$L,'CRONOGRAMA_CONST+MIGRACAO'!LL$9))</f>
        <v>0</v>
      </c>
      <c r="LX49" s="139">
        <f>(COUNTIFS('Estruturante Móvel'!$M:$M,$B49,'Estruturante Móvel'!$AM:$AM,LX$4))-(COUNTIFS('Estruturante Móvel'!$M:$M,$B49,'Estruturante Móvel'!$AM:$AM,LX$4,'Estruturante Móvel'!$AQ:$AQ,"REPARO FO"))</f>
        <v>0</v>
      </c>
      <c r="LY49" s="140">
        <f>(COUNTIFS('Estruturante Móvel'!$M:$M,$B46,'Estruturante Móvel'!$C:$C,"&lt;&gt;PREVISTO",'Estruturante Móvel'!$G:$G,LX$4,'Estruturante Móvel'!$L:$L,'CRONOGRAMA_CONST+MIGRACAO'!LN$9))</f>
        <v>0</v>
      </c>
      <c r="LZ49" s="139">
        <f>(COUNTIFS('Estruturante Móvel'!$M:$M,$B49,'Estruturante Móvel'!$AM:$AM,LZ$4))-(COUNTIFS('Estruturante Móvel'!$M:$M,$B49,'Estruturante Móvel'!$AM:$AM,LZ$4,'Estruturante Móvel'!$AQ:$AQ,"REPARO FO"))</f>
        <v>0</v>
      </c>
      <c r="MA49" s="140">
        <f>(COUNTIFS('Estruturante Móvel'!$M:$M,$B46,'Estruturante Móvel'!$C:$C,"&lt;&gt;PREVISTO",'Estruturante Móvel'!$G:$G,LZ$4,'Estruturante Móvel'!$L:$L,'CRONOGRAMA_CONST+MIGRACAO'!LP$9))</f>
        <v>0</v>
      </c>
      <c r="MB49" s="139">
        <f>(COUNTIFS('Estruturante Móvel'!$M:$M,$B49,'Estruturante Móvel'!$AM:$AM,MB$4))-(COUNTIFS('Estruturante Móvel'!$M:$M,$B49,'Estruturante Móvel'!$AM:$AM,MB$4,'Estruturante Móvel'!$AQ:$AQ,"REPARO FO"))</f>
        <v>0</v>
      </c>
      <c r="MC49" s="140">
        <f>(COUNTIFS('Estruturante Móvel'!$M:$M,$B46,'Estruturante Móvel'!$C:$C,"&lt;&gt;PREVISTO",'Estruturante Móvel'!$G:$G,MB$4,'Estruturante Móvel'!$L:$L,'CRONOGRAMA_CONST+MIGRACAO'!LR$9))</f>
        <v>0</v>
      </c>
      <c r="MD49" s="139">
        <f>(COUNTIFS('Estruturante Móvel'!$M:$M,$B49,'Estruturante Móvel'!$AM:$AM,MD$4))-(COUNTIFS('Estruturante Móvel'!$M:$M,$B49,'Estruturante Móvel'!$AM:$AM,MD$4,'Estruturante Móvel'!$AQ:$AQ,"REPARO FO"))</f>
        <v>0</v>
      </c>
      <c r="ME49" s="140">
        <f>(COUNTIFS('Estruturante Móvel'!$M:$M,$B46,'Estruturante Móvel'!$C:$C,"&lt;&gt;PREVISTO",'Estruturante Móvel'!$G:$G,MD$4,'Estruturante Móvel'!$L:$L,'CRONOGRAMA_CONST+MIGRACAO'!LT$9))</f>
        <v>0</v>
      </c>
      <c r="MF49" s="139">
        <f>(COUNTIFS('Estruturante Móvel'!$M:$M,$B49,'Estruturante Móvel'!$AM:$AM,MF$4))-(COUNTIFS('Estruturante Móvel'!$M:$M,$B49,'Estruturante Móvel'!$AM:$AM,MF$4,'Estruturante Móvel'!$AQ:$AQ,"REPARO FO"))</f>
        <v>0</v>
      </c>
      <c r="MG49" s="140">
        <f>(COUNTIFS('Estruturante Móvel'!$M:$M,$B46,'Estruturante Móvel'!$C:$C,"&lt;&gt;PREVISTO",'Estruturante Móvel'!$G:$G,MF$4,'Estruturante Móvel'!$L:$L,'CRONOGRAMA_CONST+MIGRACAO'!LV$9))</f>
        <v>0</v>
      </c>
      <c r="MH49" s="139">
        <f>(COUNTIFS('Estruturante Móvel'!$M:$M,$B49,'Estruturante Móvel'!$AM:$AM,MH$4))-(COUNTIFS('Estruturante Móvel'!$M:$M,$B49,'Estruturante Móvel'!$AM:$AM,MH$4,'Estruturante Móvel'!$AQ:$AQ,"REPARO FO"))</f>
        <v>0</v>
      </c>
      <c r="MI49" s="140">
        <f>(COUNTIFS('Estruturante Móvel'!$M:$M,$B46,'Estruturante Móvel'!$C:$C,"&lt;&gt;PREVISTO",'Estruturante Móvel'!$G:$G,MH$4,'Estruturante Móvel'!$L:$L,'CRONOGRAMA_CONST+MIGRACAO'!LX$9))</f>
        <v>0</v>
      </c>
      <c r="MJ49" s="139">
        <f>(COUNTIFS('Estruturante Móvel'!$M:$M,$B49,'Estruturante Móvel'!$AM:$AM,MJ$4))-(COUNTIFS('Estruturante Móvel'!$M:$M,$B49,'Estruturante Móvel'!$AM:$AM,MJ$4,'Estruturante Móvel'!$AQ:$AQ,"REPARO FO"))</f>
        <v>0</v>
      </c>
      <c r="MK49" s="140">
        <f>(COUNTIFS('Estruturante Móvel'!$M:$M,$B46,'Estruturante Móvel'!$C:$C,"&lt;&gt;PREVISTO",'Estruturante Móvel'!$G:$G,MJ$4,'Estruturante Móvel'!$L:$L,'CRONOGRAMA_CONST+MIGRACAO'!LZ$9))</f>
        <v>0</v>
      </c>
      <c r="ML49" s="139">
        <f>(COUNTIFS('Estruturante Móvel'!$M:$M,$B49,'Estruturante Móvel'!$AM:$AM,ML$4))-(COUNTIFS('Estruturante Móvel'!$M:$M,$B49,'Estruturante Móvel'!$AM:$AM,ML$4,'Estruturante Móvel'!$AQ:$AQ,"REPARO FO"))</f>
        <v>0</v>
      </c>
      <c r="MM49" s="140">
        <f>(COUNTIFS('Estruturante Móvel'!$M:$M,$B46,'Estruturante Móvel'!$C:$C,"&lt;&gt;PREVISTO",'Estruturante Móvel'!$G:$G,ML$4,'Estruturante Móvel'!$L:$L,'CRONOGRAMA_CONST+MIGRACAO'!MB$9))</f>
        <v>0</v>
      </c>
      <c r="MN49" s="139">
        <f>(COUNTIFS('Estruturante Móvel'!$M:$M,$B49,'Estruturante Móvel'!$AM:$AM,MN$4))-(COUNTIFS('Estruturante Móvel'!$M:$M,$B49,'Estruturante Móvel'!$AM:$AM,MN$4,'Estruturante Móvel'!$AQ:$AQ,"REPARO FO"))</f>
        <v>0</v>
      </c>
      <c r="MO49" s="140">
        <f>(COUNTIFS('Estruturante Móvel'!$M:$M,$B46,'Estruturante Móvel'!$C:$C,"&lt;&gt;PREVISTO",'Estruturante Móvel'!$G:$G,MN$4,'Estruturante Móvel'!$L:$L,'CRONOGRAMA_CONST+MIGRACAO'!MD$9))</f>
        <v>0</v>
      </c>
      <c r="MP49" s="139">
        <f>(COUNTIFS('Estruturante Móvel'!$M:$M,$B49,'Estruturante Móvel'!$AM:$AM,MP$4))-(COUNTIFS('Estruturante Móvel'!$M:$M,$B49,'Estruturante Móvel'!$AM:$AM,MP$4,'Estruturante Móvel'!$AQ:$AQ,"REPARO FO"))</f>
        <v>0</v>
      </c>
      <c r="MQ49" s="140">
        <f>(COUNTIFS('Estruturante Móvel'!$M:$M,$B46,'Estruturante Móvel'!$C:$C,"&lt;&gt;PREVISTO",'Estruturante Móvel'!$G:$G,MP$4,'Estruturante Móvel'!$L:$L,'CRONOGRAMA_CONST+MIGRACAO'!MF$9))</f>
        <v>0</v>
      </c>
      <c r="MR49" s="139">
        <f>(COUNTIFS('Estruturante Móvel'!$M:$M,$B49,'Estruturante Móvel'!$AM:$AM,MR$4))-(COUNTIFS('Estruturante Móvel'!$M:$M,$B49,'Estruturante Móvel'!$AM:$AM,MR$4,'Estruturante Móvel'!$AQ:$AQ,"REPARO FO"))</f>
        <v>0</v>
      </c>
      <c r="MS49" s="140">
        <f>(COUNTIFS('Estruturante Móvel'!$M:$M,$B46,'Estruturante Móvel'!$C:$C,"&lt;&gt;PREVISTO",'Estruturante Móvel'!$G:$G,MR$4,'Estruturante Móvel'!$L:$L,'CRONOGRAMA_CONST+MIGRACAO'!MH$9))</f>
        <v>0</v>
      </c>
      <c r="MT49" s="139">
        <f>(COUNTIFS('Estruturante Móvel'!$M:$M,$B49,'Estruturante Móvel'!$AM:$AM,MT$4))-(COUNTIFS('Estruturante Móvel'!$M:$M,$B49,'Estruturante Móvel'!$AM:$AM,MT$4,'Estruturante Móvel'!$AQ:$AQ,"REPARO FO"))</f>
        <v>0</v>
      </c>
      <c r="MU49" s="140">
        <f>(COUNTIFS('Estruturante Móvel'!$M:$M,$B46,'Estruturante Móvel'!$C:$C,"&lt;&gt;PREVISTO",'Estruturante Móvel'!$G:$G,MT$4,'Estruturante Móvel'!$L:$L,'CRONOGRAMA_CONST+MIGRACAO'!MJ$9))</f>
        <v>0</v>
      </c>
      <c r="MV49" s="139">
        <f>(COUNTIFS('Estruturante Móvel'!$M:$M,$B49,'Estruturante Móvel'!$AM:$AM,MV$4))-(COUNTIFS('Estruturante Móvel'!$M:$M,$B49,'Estruturante Móvel'!$AM:$AM,MV$4,'Estruturante Móvel'!$AQ:$AQ,"REPARO FO"))</f>
        <v>0</v>
      </c>
      <c r="MW49" s="140">
        <f>(COUNTIFS('Estruturante Móvel'!$M:$M,$B46,'Estruturante Móvel'!$C:$C,"&lt;&gt;PREVISTO",'Estruturante Móvel'!$G:$G,MV$4,'Estruturante Móvel'!$L:$L,'CRONOGRAMA_CONST+MIGRACAO'!ML$9))</f>
        <v>0</v>
      </c>
      <c r="MX49" s="139">
        <f>(COUNTIFS('Estruturante Móvel'!$M:$M,$B49,'Estruturante Móvel'!$AM:$AM,MX$4))-(COUNTIFS('Estruturante Móvel'!$M:$M,$B49,'Estruturante Móvel'!$AM:$AM,MX$4,'Estruturante Móvel'!$AQ:$AQ,"REPARO FO"))</f>
        <v>0</v>
      </c>
      <c r="MY49" s="140">
        <f>(COUNTIFS('Estruturante Móvel'!$M:$M,$B46,'Estruturante Móvel'!$C:$C,"&lt;&gt;PREVISTO",'Estruturante Móvel'!$G:$G,MX$4,'Estruturante Móvel'!$L:$L,'CRONOGRAMA_CONST+MIGRACAO'!MN$9))</f>
        <v>0</v>
      </c>
      <c r="MZ49" s="139">
        <f>(COUNTIFS('Estruturante Móvel'!$M:$M,$B49,'Estruturante Móvel'!$AM:$AM,MZ$4))-(COUNTIFS('Estruturante Móvel'!$M:$M,$B49,'Estruturante Móvel'!$AM:$AM,MZ$4,'Estruturante Móvel'!$AQ:$AQ,"REPARO FO"))</f>
        <v>0</v>
      </c>
      <c r="NA49" s="140">
        <f>(COUNTIFS('Estruturante Móvel'!$M:$M,$B46,'Estruturante Móvel'!$C:$C,"&lt;&gt;PREVISTO",'Estruturante Móvel'!$G:$G,MZ$4,'Estruturante Móvel'!$L:$L,'CRONOGRAMA_CONST+MIGRACAO'!MP$9))</f>
        <v>0</v>
      </c>
      <c r="NB49" s="139">
        <f>(COUNTIFS('Estruturante Móvel'!$M:$M,$B49,'Estruturante Móvel'!$AM:$AM,NB$4))-(COUNTIFS('Estruturante Móvel'!$M:$M,$B49,'Estruturante Móvel'!$AM:$AM,NB$4,'Estruturante Móvel'!$AQ:$AQ,"REPARO FO"))</f>
        <v>0</v>
      </c>
      <c r="NC49" s="140">
        <f>(COUNTIFS('Estruturante Móvel'!$M:$M,$B46,'Estruturante Móvel'!$C:$C,"&lt;&gt;PREVISTO",'Estruturante Móvel'!$G:$G,NB$4,'Estruturante Móvel'!$L:$L,'CRONOGRAMA_CONST+MIGRACAO'!MR$9))</f>
        <v>0</v>
      </c>
      <c r="ND49" s="139">
        <f>(COUNTIFS('Estruturante Móvel'!$M:$M,$B49,'Estruturante Móvel'!$AM:$AM,ND$4))-(COUNTIFS('Estruturante Móvel'!$M:$M,$B49,'Estruturante Móvel'!$AM:$AM,ND$4,'Estruturante Móvel'!$AQ:$AQ,"REPARO FO"))</f>
        <v>0</v>
      </c>
      <c r="NE49" s="140">
        <f>(COUNTIFS('Estruturante Móvel'!$M:$M,$B46,'Estruturante Móvel'!$C:$C,"&lt;&gt;PREVISTO",'Estruturante Móvel'!$G:$G,ND$4,'Estruturante Móvel'!$L:$L,'CRONOGRAMA_CONST+MIGRACAO'!MT$9))</f>
        <v>0</v>
      </c>
      <c r="NF49" s="139">
        <f>(COUNTIFS('Estruturante Móvel'!$M:$M,$B49,'Estruturante Móvel'!$AM:$AM,NF$4))-(COUNTIFS('Estruturante Móvel'!$M:$M,$B49,'Estruturante Móvel'!$AM:$AM,NF$4,'Estruturante Móvel'!$AQ:$AQ,"REPARO FO"))</f>
        <v>0</v>
      </c>
      <c r="NG49" s="140">
        <f>(COUNTIFS('Estruturante Móvel'!$M:$M,$B46,'Estruturante Móvel'!$C:$C,"&lt;&gt;PREVISTO",'Estruturante Móvel'!$G:$G,NF$4,'Estruturante Móvel'!$L:$L,'CRONOGRAMA_CONST+MIGRACAO'!MV$9))</f>
        <v>0</v>
      </c>
      <c r="NH49" s="139">
        <f>(COUNTIFS('Estruturante Móvel'!$M:$M,$B49,'Estruturante Móvel'!$AM:$AM,NH$4))-(COUNTIFS('Estruturante Móvel'!$M:$M,$B49,'Estruturante Móvel'!$AM:$AM,NH$4,'Estruturante Móvel'!$AQ:$AQ,"REPARO FO"))</f>
        <v>0</v>
      </c>
      <c r="NI49" s="140">
        <f>(COUNTIFS('Estruturante Móvel'!$M:$M,$B46,'Estruturante Móvel'!$C:$C,"&lt;&gt;PREVISTO",'Estruturante Móvel'!$G:$G,NH$4,'Estruturante Móvel'!$L:$L,'CRONOGRAMA_CONST+MIGRACAO'!MX$9))</f>
        <v>0</v>
      </c>
    </row>
    <row r="50" spans="1:373" collapsed="1">
      <c r="A50">
        <v>12</v>
      </c>
      <c r="B50" s="206" t="s">
        <v>457</v>
      </c>
      <c r="C50" s="164" t="s">
        <v>186</v>
      </c>
      <c r="D50" s="164">
        <f>COUNTIFS('Estruturante Móvel'!$M:$M,B50)</f>
        <v>65</v>
      </c>
      <c r="E50" s="164">
        <f>(COUNTIFS('Estruturante Móvel'!$M:$M,B50,'Estruturante Móvel'!$C:$C,"&lt;&gt;PREVISTO"))</f>
        <v>65</v>
      </c>
      <c r="F50" s="165">
        <f>(COUNTIFS('Estruturante Móvel'!$M:$M,B50,'Estruturante Móvel'!$C:$C,"PREVISTO"))</f>
        <v>0</v>
      </c>
      <c r="G50" s="165" t="str">
        <f>VLOOKUP(B50,'Estruturante Móvel'!M:X,12,0)</f>
        <v>TELEMONT MG</v>
      </c>
      <c r="H50" s="165" t="str">
        <f t="shared" si="381"/>
        <v>Concluído</v>
      </c>
      <c r="I50" s="166">
        <v>45597</v>
      </c>
      <c r="J50" s="160">
        <f t="shared" si="382"/>
        <v>1</v>
      </c>
      <c r="K50" s="157">
        <f t="shared" si="383"/>
        <v>65</v>
      </c>
      <c r="L50" s="139">
        <f>(COUNTIFS('Estruturante Móvel'!$M:$M,$B50,'Estruturante Móvel'!$AM:$AM,L$4))</f>
        <v>0</v>
      </c>
      <c r="M50" s="140">
        <f>(COUNTIFS('Estruturante Móvel'!$M:$M,$B50,'Estruturante Móvel'!$C:$C,"&lt;&gt;PREVISTO",'Estruturante Móvel'!$G:$G,L$4))</f>
        <v>0</v>
      </c>
      <c r="N50" s="139">
        <f>(COUNTIFS('Estruturante Móvel'!$M:$M,$B50,'Estruturante Móvel'!$AM:$AM,N$4))</f>
        <v>0</v>
      </c>
      <c r="O50" s="140">
        <f>(COUNTIFS('Estruturante Móvel'!$M:$M,$B50,'Estruturante Móvel'!$C:$C,"&lt;&gt;PREVISTO",'Estruturante Móvel'!$G:$G,N$4))</f>
        <v>0</v>
      </c>
      <c r="P50" s="139">
        <f>(COUNTIFS('Estruturante Móvel'!$M:$M,$B50,'Estruturante Móvel'!$AM:$AM,P$4))</f>
        <v>0</v>
      </c>
      <c r="Q50" s="140">
        <f>(COUNTIFS('Estruturante Móvel'!$M:$M,$B50,'Estruturante Móvel'!$C:$C,"&lt;&gt;PREVISTO",'Estruturante Móvel'!$G:$G,P$4))</f>
        <v>0</v>
      </c>
      <c r="R50" s="139">
        <f>(COUNTIFS('Estruturante Móvel'!$M:$M,$B50,'Estruturante Móvel'!$AM:$AM,R$4))</f>
        <v>0</v>
      </c>
      <c r="S50" s="140">
        <f>(COUNTIFS('Estruturante Móvel'!$M:$M,$B50,'Estruturante Móvel'!$C:$C,"&lt;&gt;PREVISTO",'Estruturante Móvel'!$G:$G,R$4))</f>
        <v>0</v>
      </c>
      <c r="T50" s="139">
        <f>(COUNTIFS('Estruturante Móvel'!$M:$M,$B50,'Estruturante Móvel'!$AM:$AM,T$4))</f>
        <v>0</v>
      </c>
      <c r="U50" s="140">
        <f>(COUNTIFS('Estruturante Móvel'!$M:$M,$B50,'Estruturante Móvel'!$C:$C,"&lt;&gt;PREVISTO",'Estruturante Móvel'!$G:$G,T$4))</f>
        <v>0</v>
      </c>
      <c r="V50" s="139">
        <f>(COUNTIFS('Estruturante Móvel'!$M:$M,$B50,'Estruturante Móvel'!$AM:$AM,V$4))</f>
        <v>0</v>
      </c>
      <c r="W50" s="140">
        <f>(COUNTIFS('Estruturante Móvel'!$M:$M,$B50,'Estruturante Móvel'!$C:$C,"&lt;&gt;PREVISTO",'Estruturante Móvel'!$G:$G,V$4))</f>
        <v>0</v>
      </c>
      <c r="X50" s="139">
        <f>(COUNTIFS('Estruturante Móvel'!$M:$M,$B50,'Estruturante Móvel'!$AM:$AM,X$4))</f>
        <v>0</v>
      </c>
      <c r="Y50" s="140">
        <f>(COUNTIFS('Estruturante Móvel'!$M:$M,$B50,'Estruturante Móvel'!$C:$C,"&lt;&gt;PREVISTO",'Estruturante Móvel'!$G:$G,X$4))</f>
        <v>0</v>
      </c>
      <c r="Z50" s="139">
        <f>(COUNTIFS('Estruturante Móvel'!$M:$M,$B50,'Estruturante Móvel'!$AM:$AM,Z$4))</f>
        <v>0</v>
      </c>
      <c r="AA50" s="140">
        <f>(COUNTIFS('Estruturante Móvel'!$M:$M,$B50,'Estruturante Móvel'!$C:$C,"&lt;&gt;PREVISTO",'Estruturante Móvel'!$G:$G,Z$4))</f>
        <v>0</v>
      </c>
      <c r="AB50" s="139">
        <f>(COUNTIFS('Estruturante Móvel'!$M:$M,$B50,'Estruturante Móvel'!$AM:$AM,AB$4))</f>
        <v>0</v>
      </c>
      <c r="AC50" s="140">
        <f>(COUNTIFS('Estruturante Móvel'!$M:$M,$B50,'Estruturante Móvel'!$C:$C,"&lt;&gt;PREVISTO",'Estruturante Móvel'!$G:$G,AB$4))</f>
        <v>2</v>
      </c>
      <c r="AD50" s="139">
        <f>(COUNTIFS('Estruturante Móvel'!$M:$M,$B50,'Estruturante Móvel'!$AM:$AM,AD$4))</f>
        <v>0</v>
      </c>
      <c r="AE50" s="140">
        <f>(COUNTIFS('Estruturante Móvel'!$M:$M,$B50,'Estruturante Móvel'!$C:$C,"&lt;&gt;PREVISTO",'Estruturante Móvel'!$G:$G,AD$4))</f>
        <v>1</v>
      </c>
      <c r="AF50" s="139">
        <f>(COUNTIFS('Estruturante Móvel'!$M:$M,$B50,'Estruturante Móvel'!$AM:$AM,AF$4))</f>
        <v>0</v>
      </c>
      <c r="AG50" s="140">
        <f>(COUNTIFS('Estruturante Móvel'!$M:$M,$B50,'Estruturante Móvel'!$C:$C,"&lt;&gt;PREVISTO",'Estruturante Móvel'!$G:$G,AF$4))</f>
        <v>0</v>
      </c>
      <c r="AH50" s="139">
        <f>(COUNTIFS('Estruturante Móvel'!$M:$M,$B50,'Estruturante Móvel'!$AM:$AM,AH$4))</f>
        <v>0</v>
      </c>
      <c r="AI50" s="140">
        <f>(COUNTIFS('Estruturante Móvel'!$M:$M,$B50,'Estruturante Móvel'!$C:$C,"&lt;&gt;PREVISTO",'Estruturante Móvel'!$G:$G,AH$4))</f>
        <v>0</v>
      </c>
      <c r="AJ50" s="139">
        <f>(COUNTIFS('Estruturante Móvel'!$M:$M,$B50,'Estruturante Móvel'!$AM:$AM,AJ$4))</f>
        <v>0</v>
      </c>
      <c r="AK50" s="140">
        <f>(COUNTIFS('Estruturante Móvel'!$M:$M,$B50,'Estruturante Móvel'!$C:$C,"&lt;&gt;PREVISTO",'Estruturante Móvel'!$G:$G,AJ$4))</f>
        <v>1</v>
      </c>
      <c r="AL50" s="139">
        <f>(COUNTIFS('Estruturante Móvel'!$M:$M,$B50,'Estruturante Móvel'!$AM:$AM,AL$4))</f>
        <v>0</v>
      </c>
      <c r="AM50" s="140">
        <f>(COUNTIFS('Estruturante Móvel'!$M:$M,$B50,'Estruturante Móvel'!$C:$C,"&lt;&gt;PREVISTO",'Estruturante Móvel'!$G:$G,AL$4))</f>
        <v>0</v>
      </c>
      <c r="AN50" s="139">
        <f>(COUNTIFS('Estruturante Móvel'!$M:$M,$B50,'Estruturante Móvel'!$AM:$AM,AN$4))</f>
        <v>0</v>
      </c>
      <c r="AO50" s="140">
        <f>(COUNTIFS('Estruturante Móvel'!$M:$M,$B50,'Estruturante Móvel'!$C:$C,"&lt;&gt;PREVISTO",'Estruturante Móvel'!$G:$G,AN$4))</f>
        <v>0</v>
      </c>
      <c r="AP50" s="139">
        <f>(COUNTIFS('Estruturante Móvel'!$M:$M,$B50,'Estruturante Móvel'!$AM:$AM,AP$4))</f>
        <v>0</v>
      </c>
      <c r="AQ50" s="140">
        <f>(COUNTIFS('Estruturante Móvel'!$M:$M,$B50,'Estruturante Móvel'!$C:$C,"&lt;&gt;PREVISTO",'Estruturante Móvel'!$G:$G,AP$4))</f>
        <v>3</v>
      </c>
      <c r="AR50" s="139">
        <f>(COUNTIFS('Estruturante Móvel'!$M:$M,$B50,'Estruturante Móvel'!$AM:$AM,AR$4))</f>
        <v>0</v>
      </c>
      <c r="AS50" s="140">
        <f>(COUNTIFS('Estruturante Móvel'!$M:$M,$B50,'Estruturante Móvel'!$C:$C,"&lt;&gt;PREVISTO",'Estruturante Móvel'!$G:$G,AR$4))</f>
        <v>0</v>
      </c>
      <c r="AT50" s="139">
        <f>(COUNTIFS('Estruturante Móvel'!$M:$M,$B50,'Estruturante Móvel'!$AM:$AM,AT$4))</f>
        <v>0</v>
      </c>
      <c r="AU50" s="140">
        <f>(COUNTIFS('Estruturante Móvel'!$M:$M,$B50,'Estruturante Móvel'!$C:$C,"&lt;&gt;PREVISTO",'Estruturante Móvel'!$G:$G,AT$4))</f>
        <v>0</v>
      </c>
      <c r="AV50" s="139">
        <f>(COUNTIFS('Estruturante Móvel'!$M:$M,$B50,'Estruturante Móvel'!$AM:$AM,AV$4))</f>
        <v>0</v>
      </c>
      <c r="AW50" s="140">
        <f>(COUNTIFS('Estruturante Móvel'!$M:$M,$B50,'Estruturante Móvel'!$C:$C,"&lt;&gt;PREVISTO",'Estruturante Móvel'!$G:$G,AV$4))</f>
        <v>0</v>
      </c>
      <c r="AX50" s="139">
        <f>(COUNTIFS('Estruturante Móvel'!$M:$M,$B50,'Estruturante Móvel'!$AM:$AM,AX$4))</f>
        <v>0</v>
      </c>
      <c r="AY50" s="140">
        <f>(COUNTIFS('Estruturante Móvel'!$M:$M,$B50,'Estruturante Móvel'!$C:$C,"&lt;&gt;PREVISTO",'Estruturante Móvel'!$G:$G,AX$4))</f>
        <v>0</v>
      </c>
      <c r="AZ50" s="139">
        <f>(COUNTIFS('Estruturante Móvel'!$M:$M,$B50,'Estruturante Móvel'!$AM:$AM,AZ$4))</f>
        <v>0</v>
      </c>
      <c r="BA50" s="140">
        <f>(COUNTIFS('Estruturante Móvel'!$M:$M,$B50,'Estruturante Móvel'!$C:$C,"&lt;&gt;PREVISTO",'Estruturante Móvel'!$G:$G,AZ$4))</f>
        <v>0</v>
      </c>
      <c r="BB50" s="139">
        <f>(COUNTIFS('Estruturante Móvel'!$M:$M,$B50,'Estruturante Móvel'!$AM:$AM,BB$4))</f>
        <v>0</v>
      </c>
      <c r="BC50" s="140">
        <f>(COUNTIFS('Estruturante Móvel'!$M:$M,$B50,'Estruturante Móvel'!$C:$C,"&lt;&gt;PREVISTO",'Estruturante Móvel'!$G:$G,BB$4))</f>
        <v>0</v>
      </c>
      <c r="BD50" s="139">
        <f>(COUNTIFS('Estruturante Móvel'!$M:$M,$B50,'Estruturante Móvel'!$AM:$AM,BD$4))</f>
        <v>0</v>
      </c>
      <c r="BE50" s="140">
        <f>(COUNTIFS('Estruturante Móvel'!$M:$M,$B50,'Estruturante Móvel'!$C:$C,"&lt;&gt;PREVISTO",'Estruturante Móvel'!$G:$G,BD$4))</f>
        <v>0</v>
      </c>
      <c r="BF50" s="139">
        <f>(COUNTIFS('Estruturante Móvel'!$M:$M,$B50,'Estruturante Móvel'!$AM:$AM,BF$4))</f>
        <v>0</v>
      </c>
      <c r="BG50" s="140">
        <f>(COUNTIFS('Estruturante Móvel'!$M:$M,$B50,'Estruturante Móvel'!$C:$C,"&lt;&gt;PREVISTO",'Estruturante Móvel'!$G:$G,BF$4))</f>
        <v>0</v>
      </c>
      <c r="BH50" s="139">
        <f>(COUNTIFS('Estruturante Móvel'!$M:$M,$B50,'Estruturante Móvel'!$AM:$AM,BH$4))</f>
        <v>0</v>
      </c>
      <c r="BI50" s="140">
        <f>(COUNTIFS('Estruturante Móvel'!$M:$M,$B50,'Estruturante Móvel'!$C:$C,"&lt;&gt;PREVISTO",'Estruturante Móvel'!$G:$G,BH$4))</f>
        <v>0</v>
      </c>
      <c r="BJ50" s="139">
        <f>(COUNTIFS('Estruturante Móvel'!$M:$M,$B50,'Estruturante Móvel'!$AM:$AM,BJ$4))</f>
        <v>0</v>
      </c>
      <c r="BK50" s="140">
        <f>(COUNTIFS('Estruturante Móvel'!$M:$M,$B50,'Estruturante Móvel'!$C:$C,"&lt;&gt;PREVISTO",'Estruturante Móvel'!$G:$G,BJ$4))</f>
        <v>2</v>
      </c>
      <c r="BL50" s="139">
        <f>(COUNTIFS('Estruturante Móvel'!$M:$M,$B50,'Estruturante Móvel'!$AM:$AM,BL$4))</f>
        <v>0</v>
      </c>
      <c r="BM50" s="140">
        <f>(COUNTIFS('Estruturante Móvel'!$M:$M,$B50,'Estruturante Móvel'!$C:$C,"&lt;&gt;PREVISTO",'Estruturante Móvel'!$G:$G,BL$4))</f>
        <v>0</v>
      </c>
      <c r="BN50" s="139">
        <f>(COUNTIFS('Estruturante Móvel'!$M:$M,$B50,'Estruturante Móvel'!$AM:$AM,BN$4))</f>
        <v>0</v>
      </c>
      <c r="BO50" s="140">
        <f>(COUNTIFS('Estruturante Móvel'!$M:$M,$B50,'Estruturante Móvel'!$C:$C,"&lt;&gt;PREVISTO",'Estruturante Móvel'!$G:$G,BN$4))</f>
        <v>0</v>
      </c>
      <c r="BP50" s="139">
        <f>(COUNTIFS('Estruturante Móvel'!$M:$M,$B50,'Estruturante Móvel'!$AM:$AM,BP$4))</f>
        <v>0</v>
      </c>
      <c r="BQ50" s="140">
        <f>(COUNTIFS('Estruturante Móvel'!$M:$M,$B50,'Estruturante Móvel'!$C:$C,"&lt;&gt;PREVISTO",'Estruturante Móvel'!$G:$G,BP$4))</f>
        <v>0</v>
      </c>
      <c r="BR50" s="139">
        <f>(COUNTIFS('Estruturante Móvel'!$M:$M,$B50,'Estruturante Móvel'!$AM:$AM,BR$4))</f>
        <v>0</v>
      </c>
      <c r="BS50" s="140">
        <f>(COUNTIFS('Estruturante Móvel'!$M:$M,$B50,'Estruturante Móvel'!$C:$C,"&lt;&gt;PREVISTO",'Estruturante Móvel'!$G:$G,BR$4))</f>
        <v>1</v>
      </c>
      <c r="BT50" s="139">
        <f>(COUNTIFS('Estruturante Móvel'!$M:$M,$B50,'Estruturante Móvel'!$AM:$AM,BT$4))-(COUNTIFS('Estruturante Móvel'!$M:$M,$B50,'Estruturante Móvel'!$AM:$AM,BT$4,'Estruturante Móvel'!$AQ:$AQ,"REPARO FO"))</f>
        <v>0</v>
      </c>
      <c r="BU50" s="140">
        <f>(COUNTIFS('Estruturante Móvel'!$M:$M,$B50,'Estruturante Móvel'!$C:$C,"&lt;&gt;PREVISTO",'Estruturante Móvel'!$G:$G,BT$4))</f>
        <v>0</v>
      </c>
      <c r="BV50" s="139">
        <f>(COUNTIFS('Estruturante Móvel'!$M:$M,$B50,'Estruturante Móvel'!$AM:$AM,BV$4))-(COUNTIFS('Estruturante Móvel'!$M:$M,$B50,'Estruturante Móvel'!$AM:$AM,BV$4,'Estruturante Móvel'!$AQ:$AQ,"REPARO FO"))</f>
        <v>0</v>
      </c>
      <c r="BW50" s="140">
        <f>(COUNTIFS('Estruturante Móvel'!$M:$M,$B50,'Estruturante Móvel'!$C:$C,"&lt;&gt;PREVISTO",'Estruturante Móvel'!$G:$G,BV$4))</f>
        <v>0</v>
      </c>
      <c r="BX50" s="139">
        <f>(COUNTIFS('Estruturante Móvel'!$M:$M,$B50,'Estruturante Móvel'!$AM:$AM,BX$4))-(COUNTIFS('Estruturante Móvel'!$M:$M,$B50,'Estruturante Móvel'!$AM:$AM,BX$4,'Estruturante Móvel'!$AQ:$AQ,"REPARO FO"))</f>
        <v>1</v>
      </c>
      <c r="BY50" s="140">
        <f>(COUNTIFS('Estruturante Móvel'!$M:$M,$B50,'Estruturante Móvel'!$C:$C,"&lt;&gt;PREVISTO",'Estruturante Móvel'!$G:$G,BX$4))</f>
        <v>1</v>
      </c>
      <c r="BZ50" s="139">
        <f>(COUNTIFS('Estruturante Móvel'!$M:$M,$B50,'Estruturante Móvel'!$AM:$AM,BZ$4))-(COUNTIFS('Estruturante Móvel'!$M:$M,$B50,'Estruturante Móvel'!$AM:$AM,BZ$4,'Estruturante Móvel'!$AQ:$AQ,"REPARO FO"))</f>
        <v>0</v>
      </c>
      <c r="CA50" s="140">
        <f>(COUNTIFS('Estruturante Móvel'!$M:$M,$B50,'Estruturante Móvel'!$C:$C,"&lt;&gt;PREVISTO",'Estruturante Móvel'!$G:$G,BZ$4))</f>
        <v>0</v>
      </c>
      <c r="CB50" s="139">
        <f>(COUNTIFS('Estruturante Móvel'!$M:$M,$B50,'Estruturante Móvel'!$AM:$AM,CB$4))-(COUNTIFS('Estruturante Móvel'!$M:$M,$B50,'Estruturante Móvel'!$AM:$AM,CB$4,'Estruturante Móvel'!$AQ:$AQ,"REPARO FO"))</f>
        <v>0</v>
      </c>
      <c r="CC50" s="140">
        <f>(COUNTIFS('Estruturante Móvel'!$M:$M,$B50,'Estruturante Móvel'!$C:$C,"&lt;&gt;PREVISTO",'Estruturante Móvel'!$G:$G,CB$4))</f>
        <v>0</v>
      </c>
      <c r="CD50" s="139">
        <f>(COUNTIFS('Estruturante Móvel'!$M:$M,$B50,'Estruturante Móvel'!$AM:$AM,CD$4))-(COUNTIFS('Estruturante Móvel'!$M:$M,$B50,'Estruturante Móvel'!$AM:$AM,CD$4,'Estruturante Móvel'!$AQ:$AQ,"REPARO FO"))</f>
        <v>0</v>
      </c>
      <c r="CE50" s="140">
        <f>(COUNTIFS('Estruturante Móvel'!$M:$M,$B50,'Estruturante Móvel'!$C:$C,"&lt;&gt;PREVISTO",'Estruturante Móvel'!$G:$G,CD$4))</f>
        <v>0</v>
      </c>
      <c r="CF50" s="139">
        <f>(COUNTIFS('Estruturante Móvel'!$M:$M,$B50,'Estruturante Móvel'!$AM:$AM,CF$4))-(COUNTIFS('Estruturante Móvel'!$M:$M,$B50,'Estruturante Móvel'!$AM:$AM,CF$4,'Estruturante Móvel'!$AQ:$AQ,"REPARO FO"))</f>
        <v>0</v>
      </c>
      <c r="CG50" s="140">
        <f>(COUNTIFS('Estruturante Móvel'!$M:$M,$B50,'Estruturante Móvel'!$C:$C,"&lt;&gt;PREVISTO",'Estruturante Móvel'!$G:$G,CF$4))</f>
        <v>3</v>
      </c>
      <c r="CH50" s="139">
        <f>(COUNTIFS('Estruturante Móvel'!$M:$M,$B50,'Estruturante Móvel'!$AM:$AM,CH$4))-(COUNTIFS('Estruturante Móvel'!$M:$M,$B50,'Estruturante Móvel'!$AM:$AM,CH$4,'Estruturante Móvel'!$AQ:$AQ,"REPARO FO"))</f>
        <v>2</v>
      </c>
      <c r="CI50" s="140">
        <f>(COUNTIFS('Estruturante Móvel'!$M:$M,$B50,'Estruturante Móvel'!$C:$C,"&lt;&gt;PREVISTO",'Estruturante Móvel'!$G:$G,CH$4))</f>
        <v>0</v>
      </c>
      <c r="CJ50" s="139">
        <f>(COUNTIFS('Estruturante Móvel'!$M:$M,$B50,'Estruturante Móvel'!$AM:$AM,CJ$4))-(COUNTIFS('Estruturante Móvel'!$M:$M,$B50,'Estruturante Móvel'!$AM:$AM,CJ$4,'Estruturante Móvel'!$AQ:$AQ,"REPARO FO"))</f>
        <v>1</v>
      </c>
      <c r="CK50" s="140">
        <f>(COUNTIFS('Estruturante Móvel'!$M:$M,$B50,'Estruturante Móvel'!$C:$C,"&lt;&gt;PREVISTO",'Estruturante Móvel'!$G:$G,CJ$4))</f>
        <v>2</v>
      </c>
      <c r="CL50" s="139">
        <f>(COUNTIFS('Estruturante Móvel'!$M:$M,$B50,'Estruturante Móvel'!$AM:$AM,CL$4))-(COUNTIFS('Estruturante Móvel'!$M:$M,$B50,'Estruturante Móvel'!$AM:$AM,CL$4,'Estruturante Móvel'!$AQ:$AQ,"REPARO FO"))</f>
        <v>0</v>
      </c>
      <c r="CM50" s="140">
        <f>(COUNTIFS('Estruturante Móvel'!$M:$M,$B50,'Estruturante Móvel'!$C:$C,"&lt;&gt;PREVISTO",'Estruturante Móvel'!$G:$G,CL$4))</f>
        <v>4</v>
      </c>
      <c r="CN50" s="139">
        <f>(COUNTIFS('Estruturante Móvel'!$M:$M,$B50,'Estruturante Móvel'!$AM:$AM,CN$4))-(COUNTIFS('Estruturante Móvel'!$M:$M,$B50,'Estruturante Móvel'!$AM:$AM,CN$4,'Estruturante Móvel'!$AQ:$AQ,"REPARO FO"))</f>
        <v>0</v>
      </c>
      <c r="CO50" s="140">
        <f>(COUNTIFS('Estruturante Móvel'!$M:$M,$B50,'Estruturante Móvel'!$C:$C,"&lt;&gt;PREVISTO",'Estruturante Móvel'!$G:$G,CN$4))</f>
        <v>0</v>
      </c>
      <c r="CP50" s="139">
        <f>(COUNTIFS('Estruturante Móvel'!$M:$M,$B50,'Estruturante Móvel'!$AM:$AM,CP$4))-(COUNTIFS('Estruturante Móvel'!$M:$M,$B50,'Estruturante Móvel'!$AM:$AM,CP$4,'Estruturante Móvel'!$AQ:$AQ,"REPARO FO"))</f>
        <v>0</v>
      </c>
      <c r="CQ50" s="140">
        <f>(COUNTIFS('Estruturante Móvel'!$M:$M,$B50,'Estruturante Móvel'!$C:$C,"&lt;&gt;PREVISTO",'Estruturante Móvel'!$G:$G,CP$4))</f>
        <v>0</v>
      </c>
      <c r="CR50" s="139">
        <f>(COUNTIFS('Estruturante Móvel'!$M:$M,$B50,'Estruturante Móvel'!$AM:$AM,CR$4))-(COUNTIFS('Estruturante Móvel'!$M:$M,$B50,'Estruturante Móvel'!$AM:$AM,CR$4,'Estruturante Móvel'!$AQ:$AQ,"REPARO FO"))</f>
        <v>0</v>
      </c>
      <c r="CS50" s="140">
        <f>(COUNTIFS('Estruturante Móvel'!$M:$M,$B50,'Estruturante Móvel'!$C:$C,"&lt;&gt;PREVISTO",'Estruturante Móvel'!$G:$G,CR$4))</f>
        <v>0</v>
      </c>
      <c r="CT50" s="139">
        <f>(COUNTIFS('Estruturante Móvel'!$M:$M,$B50,'Estruturante Móvel'!$AM:$AM,CT$4))-(COUNTIFS('Estruturante Móvel'!$M:$M,$B50,'Estruturante Móvel'!$AM:$AM,CT$4,'Estruturante Móvel'!$AQ:$AQ,"REPARO FO"))</f>
        <v>1</v>
      </c>
      <c r="CU50" s="140">
        <f>(COUNTIFS('Estruturante Móvel'!$M:$M,$B50,'Estruturante Móvel'!$C:$C,"&lt;&gt;PREVISTO",'Estruturante Móvel'!$G:$G,CT$4))</f>
        <v>1</v>
      </c>
      <c r="CV50" s="139">
        <f>(COUNTIFS('Estruturante Móvel'!$M:$M,$B50,'Estruturante Móvel'!$AM:$AM,CV$4))-(COUNTIFS('Estruturante Móvel'!$M:$M,$B50,'Estruturante Móvel'!$AM:$AM,CV$4,'Estruturante Móvel'!$AQ:$AQ,"REPARO FO"))</f>
        <v>0</v>
      </c>
      <c r="CW50" s="140">
        <f>(COUNTIFS('Estruturante Móvel'!$M:$M,$B50,'Estruturante Móvel'!$C:$C,"&lt;&gt;PREVISTO",'Estruturante Móvel'!$G:$G,CV$4))</f>
        <v>3</v>
      </c>
      <c r="CX50" s="139">
        <f>(COUNTIFS('Estruturante Móvel'!$M:$M,$B50,'Estruturante Móvel'!$AM:$AM,CX$4))-(COUNTIFS('Estruturante Móvel'!$M:$M,$B50,'Estruturante Móvel'!$AM:$AM,CX$4,'Estruturante Móvel'!$AQ:$AQ,"REPARO FO"))</f>
        <v>0</v>
      </c>
      <c r="CY50" s="140">
        <f>(COUNTIFS('Estruturante Móvel'!$M:$M,$B50,'Estruturante Móvel'!$C:$C,"&lt;&gt;PREVISTO",'Estruturante Móvel'!$G:$G,CX$4))</f>
        <v>0</v>
      </c>
      <c r="CZ50" s="139">
        <f>(COUNTIFS('Estruturante Móvel'!$M:$M,$B50,'Estruturante Móvel'!$AM:$AM,CZ$4))-(COUNTIFS('Estruturante Móvel'!$M:$M,$B50,'Estruturante Móvel'!$AM:$AM,CZ$4,'Estruturante Móvel'!$AQ:$AQ,"REPARO FO"))</f>
        <v>0</v>
      </c>
      <c r="DA50" s="140">
        <f>(COUNTIFS('Estruturante Móvel'!$M:$M,$B50,'Estruturante Móvel'!$C:$C,"&lt;&gt;PREVISTO",'Estruturante Móvel'!$G:$G,CZ$4))</f>
        <v>0</v>
      </c>
      <c r="DB50" s="139">
        <f>(COUNTIFS('Estruturante Móvel'!$M:$M,$B50,'Estruturante Móvel'!$AM:$AM,DB$4))-(COUNTIFS('Estruturante Móvel'!$M:$M,$B50,'Estruturante Móvel'!$AM:$AM,DB$4,'Estruturante Móvel'!$AQ:$AQ,"REPARO FO"))</f>
        <v>3</v>
      </c>
      <c r="DC50" s="140">
        <f>(COUNTIFS('Estruturante Móvel'!$M:$M,$B50,'Estruturante Móvel'!$C:$C,"&lt;&gt;PREVISTO",'Estruturante Móvel'!$G:$G,DB$4))</f>
        <v>1</v>
      </c>
      <c r="DD50" s="139">
        <f>(COUNTIFS('Estruturante Móvel'!$M:$M,$B50,'Estruturante Móvel'!$AM:$AM,DD$4))-(COUNTIFS('Estruturante Móvel'!$M:$M,$B50,'Estruturante Móvel'!$AM:$AM,DD$4,'Estruturante Móvel'!$AQ:$AQ,"REPARO FO"))</f>
        <v>0</v>
      </c>
      <c r="DE50" s="140">
        <f>(COUNTIFS('Estruturante Móvel'!$M:$M,$B50,'Estruturante Móvel'!$C:$C,"&lt;&gt;PREVISTO",'Estruturante Móvel'!$G:$G,DD$4))</f>
        <v>0</v>
      </c>
      <c r="DF50" s="139">
        <f>(COUNTIFS('Estruturante Móvel'!$M:$M,$B50,'Estruturante Móvel'!$AM:$AM,DF$4))-(COUNTIFS('Estruturante Móvel'!$M:$M,$B50,'Estruturante Móvel'!$AM:$AM,DF$4,'Estruturante Móvel'!$AQ:$AQ,"REPARO FO"))</f>
        <v>0</v>
      </c>
      <c r="DG50" s="140">
        <f>(COUNTIFS('Estruturante Móvel'!$M:$M,$B50,'Estruturante Móvel'!$C:$C,"&lt;&gt;PREVISTO",'Estruturante Móvel'!$G:$G,DF$4))</f>
        <v>0</v>
      </c>
      <c r="DH50" s="139">
        <f>(COUNTIFS('Estruturante Móvel'!$M:$M,$B50,'Estruturante Móvel'!$AM:$AM,DH$4))-(COUNTIFS('Estruturante Móvel'!$M:$M,$B50,'Estruturante Móvel'!$AM:$AM,DH$4,'Estruturante Móvel'!$AQ:$AQ,"REPARO FO"))</f>
        <v>0</v>
      </c>
      <c r="DI50" s="140">
        <f>(COUNTIFS('Estruturante Móvel'!$M:$M,$B50,'Estruturante Móvel'!$C:$C,"&lt;&gt;PREVISTO",'Estruturante Móvel'!$G:$G,DH$4))</f>
        <v>0</v>
      </c>
      <c r="DJ50" s="139">
        <f>(COUNTIFS('Estruturante Móvel'!$M:$M,$B50,'Estruturante Móvel'!$AM:$AM,DJ$4))-(COUNTIFS('Estruturante Móvel'!$M:$M,$B50,'Estruturante Móvel'!$AM:$AM,DJ$4,'Estruturante Móvel'!$AQ:$AQ,"REPARO FO"))</f>
        <v>2</v>
      </c>
      <c r="DK50" s="140">
        <f>(COUNTIFS('Estruturante Móvel'!$M:$M,$B50,'Estruturante Móvel'!$C:$C,"&lt;&gt;PREVISTO",'Estruturante Móvel'!$G:$G,DJ$4))</f>
        <v>0</v>
      </c>
      <c r="DL50" s="139">
        <f>(COUNTIFS('Estruturante Móvel'!$M:$M,$B50,'Estruturante Móvel'!$AM:$AM,DL$4))-(COUNTIFS('Estruturante Móvel'!$M:$M,$B50,'Estruturante Móvel'!$AM:$AM,DL$4,'Estruturante Móvel'!$AQ:$AQ,"REPARO FO"))</f>
        <v>0</v>
      </c>
      <c r="DM50" s="140">
        <f>(COUNTIFS('Estruturante Móvel'!$M:$M,$B50,'Estruturante Móvel'!$C:$C,"&lt;&gt;PREVISTO",'Estruturante Móvel'!$G:$G,DL$4))</f>
        <v>0</v>
      </c>
      <c r="DN50" s="139">
        <f>(COUNTIFS('Estruturante Móvel'!$M:$M,$B50,'Estruturante Móvel'!$AM:$AM,DN$4))-(COUNTIFS('Estruturante Móvel'!$M:$M,$B50,'Estruturante Móvel'!$AM:$AM,DN$4,'Estruturante Móvel'!$AQ:$AQ,"REPARO FO"))</f>
        <v>4</v>
      </c>
      <c r="DO50" s="140">
        <f>(COUNTIFS('Estruturante Móvel'!$M:$M,$B50,'Estruturante Móvel'!$C:$C,"&lt;&gt;PREVISTO",'Estruturante Móvel'!$G:$G,DN$4))</f>
        <v>0</v>
      </c>
      <c r="DP50" s="139">
        <f>(COUNTIFS('Estruturante Móvel'!$M:$M,$B50,'Estruturante Móvel'!$AM:$AM,DP$4))-(COUNTIFS('Estruturante Móvel'!$M:$M,$B50,'Estruturante Móvel'!$AM:$AM,DP$4,'Estruturante Móvel'!$AQ:$AQ,"REPARO FO"))</f>
        <v>3</v>
      </c>
      <c r="DQ50" s="140">
        <f>(COUNTIFS('Estruturante Móvel'!$M:$M,$B50,'Estruturante Móvel'!$C:$C,"&lt;&gt;PREVISTO",'Estruturante Móvel'!$G:$G,DP$4))</f>
        <v>0</v>
      </c>
      <c r="DR50" s="139">
        <f>(COUNTIFS('Estruturante Móvel'!$M:$M,$B50,'Estruturante Móvel'!$AM:$AM,DR$4))-(COUNTIFS('Estruturante Móvel'!$M:$M,$B50,'Estruturante Móvel'!$AM:$AM,DR$4,'Estruturante Móvel'!$AQ:$AQ,"REPARO FO"))</f>
        <v>0</v>
      </c>
      <c r="DS50" s="140">
        <f>(COUNTIFS('Estruturante Móvel'!$M:$M,$B50,'Estruturante Móvel'!$C:$C,"&lt;&gt;PREVISTO",'Estruturante Móvel'!$G:$G,DR$4))</f>
        <v>0</v>
      </c>
      <c r="DT50" s="139">
        <f>(COUNTIFS('Estruturante Móvel'!$M:$M,$B50,'Estruturante Móvel'!$AM:$AM,DT$4))-(COUNTIFS('Estruturante Móvel'!$M:$M,$B50,'Estruturante Móvel'!$AM:$AM,DT$4,'Estruturante Móvel'!$AQ:$AQ,"REPARO FO"))</f>
        <v>0</v>
      </c>
      <c r="DU50" s="140">
        <f>(COUNTIFS('Estruturante Móvel'!$M:$M,$B50,'Estruturante Móvel'!$C:$C,"&lt;&gt;PREVISTO",'Estruturante Móvel'!$G:$G,DT$4))</f>
        <v>0</v>
      </c>
      <c r="DV50" s="139">
        <f>(COUNTIFS('Estruturante Móvel'!$M:$M,$B50,'Estruturante Móvel'!$AM:$AM,DV$4))-(COUNTIFS('Estruturante Móvel'!$M:$M,$B50,'Estruturante Móvel'!$AM:$AM,DV$4,'Estruturante Móvel'!$AQ:$AQ,"REPARO FO"))</f>
        <v>1</v>
      </c>
      <c r="DW50" s="140">
        <f>(COUNTIFS('Estruturante Móvel'!$M:$M,$B50,'Estruturante Móvel'!$C:$C,"&lt;&gt;PREVISTO",'Estruturante Móvel'!$G:$G,DV$4))</f>
        <v>0</v>
      </c>
      <c r="DX50" s="139">
        <f>(COUNTIFS('Estruturante Móvel'!$M:$M,$B50,'Estruturante Móvel'!$AM:$AM,DX$4))-(COUNTIFS('Estruturante Móvel'!$M:$M,$B50,'Estruturante Móvel'!$AM:$AM,DX$4,'Estruturante Móvel'!$AQ:$AQ,"REPARO FO"))</f>
        <v>0</v>
      </c>
      <c r="DY50" s="140">
        <f>(COUNTIFS('Estruturante Móvel'!$M:$M,$B50,'Estruturante Móvel'!$C:$C,"&lt;&gt;PREVISTO",'Estruturante Móvel'!$G:$G,DX$4))</f>
        <v>0</v>
      </c>
      <c r="DZ50" s="139">
        <f>(COUNTIFS('Estruturante Móvel'!$M:$M,$B50,'Estruturante Móvel'!$AM:$AM,DZ$4))-(COUNTIFS('Estruturante Móvel'!$M:$M,$B50,'Estruturante Móvel'!$AM:$AM,DZ$4,'Estruturante Móvel'!$AQ:$AQ,"REPARO FO"))</f>
        <v>0</v>
      </c>
      <c r="EA50" s="140">
        <f>(COUNTIFS('Estruturante Móvel'!$M:$M,$B50,'Estruturante Móvel'!$C:$C,"&lt;&gt;PREVISTO",'Estruturante Móvel'!$G:$G,DZ$4))</f>
        <v>0</v>
      </c>
      <c r="EB50" s="139">
        <f>(COUNTIFS('Estruturante Móvel'!$M:$M,$B50,'Estruturante Móvel'!$AM:$AM,EB$4))-(COUNTIFS('Estruturante Móvel'!$M:$M,$B50,'Estruturante Móvel'!$AM:$AM,EB$4,'Estruturante Móvel'!$AQ:$AQ,"REPARO FO"))</f>
        <v>0</v>
      </c>
      <c r="EC50" s="140">
        <f>(COUNTIFS('Estruturante Móvel'!$M:$M,$B50,'Estruturante Móvel'!$C:$C,"&lt;&gt;PREVISTO",'Estruturante Móvel'!$G:$G,EB$4))</f>
        <v>0</v>
      </c>
      <c r="ED50" s="139">
        <f>(COUNTIFS('Estruturante Móvel'!$M:$M,$B50,'Estruturante Móvel'!$AM:$AM,ED$4))-(COUNTIFS('Estruturante Móvel'!$M:$M,$B50,'Estruturante Móvel'!$AM:$AM,ED$4,'Estruturante Móvel'!$AQ:$AQ,"REPARO FO"))</f>
        <v>0</v>
      </c>
      <c r="EE50" s="140">
        <f>(COUNTIFS('Estruturante Móvel'!$M:$M,$B50,'Estruturante Móvel'!$C:$C,"&lt;&gt;PREVISTO",'Estruturante Móvel'!$G:$G,ED$4))</f>
        <v>1</v>
      </c>
      <c r="EF50" s="139">
        <f>(COUNTIFS('Estruturante Móvel'!$M:$M,$B50,'Estruturante Móvel'!$AM:$AM,EF$4))-(COUNTIFS('Estruturante Móvel'!$M:$M,$B50,'Estruturante Móvel'!$AM:$AM,EF$4,'Estruturante Móvel'!$AQ:$AQ,"REPARO FO"))</f>
        <v>0</v>
      </c>
      <c r="EG50" s="140">
        <f>(COUNTIFS('Estruturante Móvel'!$M:$M,$B50,'Estruturante Móvel'!$C:$C,"&lt;&gt;PREVISTO",'Estruturante Móvel'!$G:$G,EF$4))</f>
        <v>0</v>
      </c>
      <c r="EH50" s="139">
        <f>(COUNTIFS('Estruturante Móvel'!$M:$M,$B50,'Estruturante Móvel'!$AM:$AM,EH$4))-(COUNTIFS('Estruturante Móvel'!$M:$M,$B50,'Estruturante Móvel'!$AM:$AM,EH$4,'Estruturante Móvel'!$AQ:$AQ,"REPARO FO"))</f>
        <v>0</v>
      </c>
      <c r="EI50" s="140">
        <f>(COUNTIFS('Estruturante Móvel'!$M:$M,$B50,'Estruturante Móvel'!$C:$C,"&lt;&gt;PREVISTO",'Estruturante Móvel'!$G:$G,EH$4))</f>
        <v>0</v>
      </c>
      <c r="EJ50" s="139">
        <f>(COUNTIFS('Estruturante Móvel'!$M:$M,$B50,'Estruturante Móvel'!$AM:$AM,EJ$4))-(COUNTIFS('Estruturante Móvel'!$M:$M,$B50,'Estruturante Móvel'!$AM:$AM,EJ$4,'Estruturante Móvel'!$AQ:$AQ,"REPARO FO"))</f>
        <v>0</v>
      </c>
      <c r="EK50" s="140">
        <f>(COUNTIFS('Estruturante Móvel'!$M:$M,$B50,'Estruturante Móvel'!$C:$C,"&lt;&gt;PREVISTO",'Estruturante Móvel'!$G:$G,EJ$4))</f>
        <v>0</v>
      </c>
      <c r="EL50" s="139">
        <f>(COUNTIFS('Estruturante Móvel'!$M:$M,$B50,'Estruturante Móvel'!$AM:$AM,EL$4))-(COUNTIFS('Estruturante Móvel'!$M:$M,$B50,'Estruturante Móvel'!$AM:$AM,EL$4,'Estruturante Móvel'!$AQ:$AQ,"REPARO FO"))</f>
        <v>0</v>
      </c>
      <c r="EM50" s="140">
        <f>(COUNTIFS('Estruturante Móvel'!$M:$M,$B50,'Estruturante Móvel'!$C:$C,"&lt;&gt;PREVISTO",'Estruturante Móvel'!$G:$G,EL$4))</f>
        <v>0</v>
      </c>
      <c r="EN50" s="139">
        <f>(COUNTIFS('Estruturante Móvel'!$M:$M,$B50,'Estruturante Móvel'!$AM:$AM,EN$4))-(COUNTIFS('Estruturante Móvel'!$M:$M,$B50,'Estruturante Móvel'!$AM:$AM,EN$4,'Estruturante Móvel'!$AQ:$AQ,"REPARO FO"))</f>
        <v>0</v>
      </c>
      <c r="EO50" s="140">
        <f>(COUNTIFS('Estruturante Móvel'!$M:$M,$B50,'Estruturante Móvel'!$C:$C,"&lt;&gt;PREVISTO",'Estruturante Móvel'!$G:$G,EN$4))</f>
        <v>0</v>
      </c>
      <c r="EP50" s="139">
        <f>(COUNTIFS('Estruturante Móvel'!$M:$M,$B50,'Estruturante Móvel'!$AM:$AM,EP$4))-(COUNTIFS('Estruturante Móvel'!$M:$M,$B50,'Estruturante Móvel'!$AM:$AM,EP$4,'Estruturante Móvel'!$AQ:$AQ,"REPARO FO"))</f>
        <v>0</v>
      </c>
      <c r="EQ50" s="140">
        <f>(COUNTIFS('Estruturante Móvel'!$M:$M,$B50,'Estruturante Móvel'!$C:$C,"&lt;&gt;PREVISTO",'Estruturante Móvel'!$G:$G,EP$4))</f>
        <v>1</v>
      </c>
      <c r="ER50" s="139">
        <f>(COUNTIFS('Estruturante Móvel'!$M:$M,$B50,'Estruturante Móvel'!$AM:$AM,ER$4))-(COUNTIFS('Estruturante Móvel'!$M:$M,$B50,'Estruturante Móvel'!$AM:$AM,ER$4,'Estruturante Móvel'!$AQ:$AQ,"REPARO FO"))</f>
        <v>0</v>
      </c>
      <c r="ES50" s="140">
        <f>(COUNTIFS('Estruturante Móvel'!$M:$M,$B50,'Estruturante Móvel'!$C:$C,"&lt;&gt;PREVISTO",'Estruturante Móvel'!$G:$G,ER$4))</f>
        <v>0</v>
      </c>
      <c r="ET50" s="139">
        <f>(COUNTIFS('Estruturante Móvel'!$M:$M,$B50,'Estruturante Móvel'!$AM:$AM,ET$4))-(COUNTIFS('Estruturante Móvel'!$M:$M,$B50,'Estruturante Móvel'!$AM:$AM,ET$4,'Estruturante Móvel'!$AQ:$AQ,"REPARO FO"))</f>
        <v>0</v>
      </c>
      <c r="EU50" s="140">
        <f>(COUNTIFS('Estruturante Móvel'!$M:$M,$B50,'Estruturante Móvel'!$C:$C,"&lt;&gt;PREVISTO",'Estruturante Móvel'!$G:$G,ET$4))</f>
        <v>0</v>
      </c>
      <c r="EV50" s="139">
        <f>(COUNTIFS('Estruturante Móvel'!$M:$M,$B50,'Estruturante Móvel'!$AM:$AM,EV$4))-(COUNTIFS('Estruturante Móvel'!$M:$M,$B50,'Estruturante Móvel'!$AM:$AM,EV$4,'Estruturante Móvel'!$AQ:$AQ,"REPARO FO"))</f>
        <v>0</v>
      </c>
      <c r="EW50" s="140">
        <f>(COUNTIFS('Estruturante Móvel'!$M:$M,$B50,'Estruturante Móvel'!$C:$C,"&lt;&gt;PREVISTO",'Estruturante Móvel'!$G:$G,EV$4))</f>
        <v>0</v>
      </c>
      <c r="EX50" s="139">
        <f>(COUNTIFS('Estruturante Móvel'!$M:$M,$B50,'Estruturante Móvel'!$AM:$AM,EX$4))-(COUNTIFS('Estruturante Móvel'!$M:$M,$B50,'Estruturante Móvel'!$AM:$AM,EX$4,'Estruturante Móvel'!$AQ:$AQ,"REPARO FO"))</f>
        <v>0</v>
      </c>
      <c r="EY50" s="140">
        <f>(COUNTIFS('Estruturante Móvel'!$M:$M,$B50,'Estruturante Móvel'!$C:$C,"&lt;&gt;PREVISTO",'Estruturante Móvel'!$G:$G,EX$4))</f>
        <v>0</v>
      </c>
      <c r="EZ50" s="139">
        <f>(COUNTIFS('Estruturante Móvel'!$M:$M,$B50,'Estruturante Móvel'!$AM:$AM,EZ$4))-(COUNTIFS('Estruturante Móvel'!$M:$M,$B50,'Estruturante Móvel'!$AM:$AM,EZ$4,'Estruturante Móvel'!$AQ:$AQ,"REPARO FO"))</f>
        <v>0</v>
      </c>
      <c r="FA50" s="140">
        <f>(COUNTIFS('Estruturante Móvel'!$M:$M,$B50,'Estruturante Móvel'!$C:$C,"&lt;&gt;PREVISTO",'Estruturante Móvel'!$G:$G,EZ$4))</f>
        <v>0</v>
      </c>
      <c r="FB50" s="139">
        <f>(COUNTIFS('Estruturante Móvel'!$M:$M,$B50,'Estruturante Móvel'!$AM:$AM,FB$4))-(COUNTIFS('Estruturante Móvel'!$M:$M,$B50,'Estruturante Móvel'!$AM:$AM,FB$4,'Estruturante Móvel'!$AQ:$AQ,"REPARO FO"))</f>
        <v>0</v>
      </c>
      <c r="FC50" s="140">
        <f>(COUNTIFS('Estruturante Móvel'!$M:$M,$B50,'Estruturante Móvel'!$C:$C,"&lt;&gt;PREVISTO",'Estruturante Móvel'!$G:$G,FB$4))</f>
        <v>0</v>
      </c>
      <c r="FD50" s="139">
        <f>(COUNTIFS('Estruturante Móvel'!$M:$M,$B50,'Estruturante Móvel'!$AM:$AM,FD$4))-(COUNTIFS('Estruturante Móvel'!$M:$M,$B50,'Estruturante Móvel'!$AM:$AM,FD$4,'Estruturante Móvel'!$AQ:$AQ,"REPARO FO"))</f>
        <v>0</v>
      </c>
      <c r="FE50" s="140">
        <f>(COUNTIFS('Estruturante Móvel'!$M:$M,$B50,'Estruturante Móvel'!$C:$C,"&lt;&gt;PREVISTO",'Estruturante Móvel'!$G:$G,FD$4))</f>
        <v>0</v>
      </c>
      <c r="FF50" s="139">
        <f>(COUNTIFS('Estruturante Móvel'!$M:$M,$B50,'Estruturante Móvel'!$AM:$AM,FF$4))-(COUNTIFS('Estruturante Móvel'!$M:$M,$B50,'Estruturante Móvel'!$AM:$AM,FF$4,'Estruturante Móvel'!$AQ:$AQ,"REPARO FO"))</f>
        <v>0</v>
      </c>
      <c r="FG50" s="140">
        <f>(COUNTIFS('Estruturante Móvel'!$M:$M,$B50,'Estruturante Móvel'!$C:$C,"&lt;&gt;PREVISTO",'Estruturante Móvel'!$G:$G,FF$4))</f>
        <v>0</v>
      </c>
      <c r="FH50" s="139">
        <f>(COUNTIFS('Estruturante Móvel'!$M:$M,$B50,'Estruturante Móvel'!$AM:$AM,FH$4))-(COUNTIFS('Estruturante Móvel'!$M:$M,$B50,'Estruturante Móvel'!$AM:$AM,FH$4,'Estruturante Móvel'!$AQ:$AQ,"REPARO FO"))</f>
        <v>0</v>
      </c>
      <c r="FI50" s="140">
        <f>(COUNTIFS('Estruturante Móvel'!$M:$M,$B50,'Estruturante Móvel'!$C:$C,"&lt;&gt;PREVISTO",'Estruturante Móvel'!$G:$G,FH$4))</f>
        <v>0</v>
      </c>
      <c r="FJ50" s="139">
        <f>(COUNTIFS('Estruturante Móvel'!$M:$M,$B50,'Estruturante Móvel'!$AM:$AM,FJ$4))-(COUNTIFS('Estruturante Móvel'!$M:$M,$B50,'Estruturante Móvel'!$AM:$AM,FJ$4,'Estruturante Móvel'!$AQ:$AQ,"REPARO FO"))</f>
        <v>0</v>
      </c>
      <c r="FK50" s="140">
        <f>(COUNTIFS('Estruturante Móvel'!$M:$M,$B50,'Estruturante Móvel'!$C:$C,"&lt;&gt;PREVISTO",'Estruturante Móvel'!$G:$G,FJ$4))</f>
        <v>0</v>
      </c>
      <c r="FL50" s="139">
        <f>(COUNTIFS('Estruturante Móvel'!$M:$M,$B50,'Estruturante Móvel'!$AM:$AM,FL$4))-(COUNTIFS('Estruturante Móvel'!$M:$M,$B50,'Estruturante Móvel'!$AM:$AM,FL$4,'Estruturante Móvel'!$AQ:$AQ,"REPARO FO"))</f>
        <v>0</v>
      </c>
      <c r="FM50" s="140">
        <f>(COUNTIFS('Estruturante Móvel'!$M:$M,$B50,'Estruturante Móvel'!$C:$C,"&lt;&gt;PREVISTO",'Estruturante Móvel'!$G:$G,FL$4))</f>
        <v>0</v>
      </c>
      <c r="FN50" s="139">
        <f>(COUNTIFS('Estruturante Móvel'!$M:$M,$B50,'Estruturante Móvel'!$AM:$AM,FN$4))-(COUNTIFS('Estruturante Móvel'!$M:$M,$B50,'Estruturante Móvel'!$AM:$AM,FN$4,'Estruturante Móvel'!$AQ:$AQ,"REPARO FO"))</f>
        <v>0</v>
      </c>
      <c r="FO50" s="140">
        <f>(COUNTIFS('Estruturante Móvel'!$M:$M,$B50,'Estruturante Móvel'!$C:$C,"&lt;&gt;PREVISTO",'Estruturante Móvel'!$G:$G,FN$4))</f>
        <v>0</v>
      </c>
      <c r="FP50" s="139">
        <f>(COUNTIFS('Estruturante Móvel'!$M:$M,$B50,'Estruturante Móvel'!$AM:$AM,FP$4))-(COUNTIFS('Estruturante Móvel'!$M:$M,$B50,'Estruturante Móvel'!$AM:$AM,FP$4,'Estruturante Móvel'!$AQ:$AQ,"REPARO FO"))</f>
        <v>0</v>
      </c>
      <c r="FQ50" s="140">
        <f>(COUNTIFS('Estruturante Móvel'!$M:$M,$B50,'Estruturante Móvel'!$C:$C,"&lt;&gt;PREVISTO",'Estruturante Móvel'!$G:$G,FP$4))</f>
        <v>0</v>
      </c>
      <c r="FR50" s="139">
        <f>(COUNTIFS('Estruturante Móvel'!$M:$M,$B50,'Estruturante Móvel'!$AM:$AM,FR$4))-(COUNTIFS('Estruturante Móvel'!$M:$M,$B50,'Estruturante Móvel'!$AM:$AM,FR$4,'Estruturante Móvel'!$AQ:$AQ,"REPARO FO"))</f>
        <v>0</v>
      </c>
      <c r="FS50" s="140">
        <f>(COUNTIFS('Estruturante Móvel'!$M:$M,$B50,'Estruturante Móvel'!$C:$C,"&lt;&gt;PREVISTO",'Estruturante Móvel'!$G:$G,FR$4))</f>
        <v>0</v>
      </c>
      <c r="FT50" s="139">
        <f>(COUNTIFS('Estruturante Móvel'!$M:$M,$B50,'Estruturante Móvel'!$AM:$AM,FT$4))-(COUNTIFS('Estruturante Móvel'!$M:$M,$B50,'Estruturante Móvel'!$AM:$AM,FT$4,'Estruturante Móvel'!$AQ:$AQ,"REPARO FO"))</f>
        <v>0</v>
      </c>
      <c r="FU50" s="140">
        <f>(COUNTIFS('Estruturante Móvel'!$M:$M,$B50,'Estruturante Móvel'!$C:$C,"&lt;&gt;PREVISTO",'Estruturante Móvel'!$G:$G,FT$4))</f>
        <v>0</v>
      </c>
      <c r="FV50" s="139">
        <f>(COUNTIFS('Estruturante Móvel'!$M:$M,$B50,'Estruturante Móvel'!$AM:$AM,FV$4))-(COUNTIFS('Estruturante Móvel'!$M:$M,$B50,'Estruturante Móvel'!$AM:$AM,FV$4,'Estruturante Móvel'!$AQ:$AQ,"REPARO FO"))</f>
        <v>0</v>
      </c>
      <c r="FW50" s="140">
        <f>(COUNTIFS('Estruturante Móvel'!$M:$M,$B50,'Estruturante Móvel'!$C:$C,"&lt;&gt;PREVISTO",'Estruturante Móvel'!$G:$G,FV$4))</f>
        <v>0</v>
      </c>
      <c r="FX50" s="139">
        <f>(COUNTIFS('Estruturante Móvel'!$M:$M,$B50,'Estruturante Móvel'!$AM:$AM,FX$4))-(COUNTIFS('Estruturante Móvel'!$M:$M,$B50,'Estruturante Móvel'!$AM:$AM,FX$4,'Estruturante Móvel'!$AQ:$AQ,"REPARO FO"))</f>
        <v>0</v>
      </c>
      <c r="FY50" s="140">
        <f>(COUNTIFS('Estruturante Móvel'!$M:$M,$B50,'Estruturante Móvel'!$C:$C,"&lt;&gt;PREVISTO",'Estruturante Móvel'!$G:$G,FX$4))</f>
        <v>0</v>
      </c>
      <c r="FZ50" s="139">
        <f>(COUNTIFS('Estruturante Móvel'!$M:$M,$B50,'Estruturante Móvel'!$AM:$AM,FZ$4))-(COUNTIFS('Estruturante Móvel'!$M:$M,$B50,'Estruturante Móvel'!$AM:$AM,FZ$4,'Estruturante Móvel'!$AQ:$AQ,"REPARO FO"))</f>
        <v>0</v>
      </c>
      <c r="GA50" s="140">
        <f>(COUNTIFS('Estruturante Móvel'!$M:$M,$B50,'Estruturante Móvel'!$C:$C,"&lt;&gt;PREVISTO",'Estruturante Móvel'!$G:$G,FZ$4))</f>
        <v>2</v>
      </c>
      <c r="GB50" s="139">
        <f>(COUNTIFS('Estruturante Móvel'!$M:$M,$B50,'Estruturante Móvel'!$AM:$AM,GB$4))-(COUNTIFS('Estruturante Móvel'!$M:$M,$B50,'Estruturante Móvel'!$AM:$AM,GB$4,'Estruturante Móvel'!$AQ:$AQ,"REPARO FO"))</f>
        <v>0</v>
      </c>
      <c r="GC50" s="140">
        <f>(COUNTIFS('Estruturante Móvel'!$M:$M,$B50,'Estruturante Móvel'!$C:$C,"&lt;&gt;PREVISTO",'Estruturante Móvel'!$G:$G,GB$4))</f>
        <v>0</v>
      </c>
      <c r="GD50" s="139">
        <f>(COUNTIFS('Estruturante Móvel'!$M:$M,$B50,'Estruturante Móvel'!$AM:$AM,GD$4))-(COUNTIFS('Estruturante Móvel'!$M:$M,$B50,'Estruturante Móvel'!$AM:$AM,GD$4,'Estruturante Móvel'!$AQ:$AQ,"REPARO FO"))</f>
        <v>0</v>
      </c>
      <c r="GE50" s="140">
        <f>(COUNTIFS('Estruturante Móvel'!$M:$M,$B50,'Estruturante Móvel'!$C:$C,"&lt;&gt;PREVISTO",'Estruturante Móvel'!$G:$G,GD$4))</f>
        <v>0</v>
      </c>
      <c r="GF50" s="139">
        <f>(COUNTIFS('Estruturante Móvel'!$M:$M,$B50,'Estruturante Móvel'!$AM:$AM,GF$4))-(COUNTIFS('Estruturante Móvel'!$M:$M,$B50,'Estruturante Móvel'!$AM:$AM,GF$4,'Estruturante Móvel'!$AQ:$AQ,"REPARO FO"))</f>
        <v>0</v>
      </c>
      <c r="GG50" s="140">
        <f>(COUNTIFS('Estruturante Móvel'!$M:$M,$B50,'Estruturante Móvel'!$C:$C,"&lt;&gt;PREVISTO",'Estruturante Móvel'!$G:$G,GF$4))</f>
        <v>0</v>
      </c>
      <c r="GH50" s="139">
        <f>(COUNTIFS('Estruturante Móvel'!$M:$M,$B50,'Estruturante Móvel'!$AM:$AM,GH$4))-(COUNTIFS('Estruturante Móvel'!$M:$M,$B50,'Estruturante Móvel'!$AM:$AM,GH$4,'Estruturante Móvel'!$AQ:$AQ,"REPARO FO"))</f>
        <v>0</v>
      </c>
      <c r="GI50" s="140">
        <f>(COUNTIFS('Estruturante Móvel'!$M:$M,$B50,'Estruturante Móvel'!$C:$C,"&lt;&gt;PREVISTO",'Estruturante Móvel'!$G:$G,GH$4))</f>
        <v>0</v>
      </c>
      <c r="GJ50" s="139">
        <f>(COUNTIFS('Estruturante Móvel'!$M:$M,$B50,'Estruturante Móvel'!$AM:$AM,GJ$4))-(COUNTIFS('Estruturante Móvel'!$M:$M,$B50,'Estruturante Móvel'!$AM:$AM,GJ$4,'Estruturante Móvel'!$AQ:$AQ,"REPARO FO"))</f>
        <v>0</v>
      </c>
      <c r="GK50" s="140">
        <f>(COUNTIFS('Estruturante Móvel'!$M:$M,$B50,'Estruturante Móvel'!$C:$C,"&lt;&gt;PREVISTO",'Estruturante Móvel'!$G:$G,GJ$4))</f>
        <v>0</v>
      </c>
      <c r="GL50" s="139">
        <f>(COUNTIFS('Estruturante Móvel'!$M:$M,$B50,'Estruturante Móvel'!$AM:$AM,GL$4))-(COUNTIFS('Estruturante Móvel'!$M:$M,$B50,'Estruturante Móvel'!$AM:$AM,GL$4,'Estruturante Móvel'!$AQ:$AQ,"REPARO FO"))</f>
        <v>0</v>
      </c>
      <c r="GM50" s="140">
        <f>(COUNTIFS('Estruturante Móvel'!$M:$M,$B50,'Estruturante Móvel'!$C:$C,"&lt;&gt;PREVISTO",'Estruturante Móvel'!$G:$G,GL$4))</f>
        <v>0</v>
      </c>
      <c r="GN50" s="139">
        <f>(COUNTIFS('Estruturante Móvel'!$M:$M,$B50,'Estruturante Móvel'!$AM:$AM,GN$4))-(COUNTIFS('Estruturante Móvel'!$M:$M,$B50,'Estruturante Móvel'!$AM:$AM,GN$4,'Estruturante Móvel'!$AQ:$AQ,"REPARO FO"))</f>
        <v>0</v>
      </c>
      <c r="GO50" s="140">
        <f>(COUNTIFS('Estruturante Móvel'!$M:$M,$B50,'Estruturante Móvel'!$C:$C,"&lt;&gt;PREVISTO",'Estruturante Móvel'!$G:$G,GN$4))</f>
        <v>0</v>
      </c>
      <c r="GP50" s="139">
        <f>(COUNTIFS('Estruturante Móvel'!$M:$M,$B50,'Estruturante Móvel'!$AM:$AM,GP$4))-(COUNTIFS('Estruturante Móvel'!$M:$M,$B50,'Estruturante Móvel'!$AM:$AM,GP$4,'Estruturante Móvel'!$AQ:$AQ,"REPARO FO"))</f>
        <v>0</v>
      </c>
      <c r="GQ50" s="140">
        <f>(COUNTIFS('Estruturante Móvel'!$M:$M,$B50,'Estruturante Móvel'!$C:$C,"&lt;&gt;PREVISTO",'Estruturante Móvel'!$G:$G,GP$4))</f>
        <v>0</v>
      </c>
      <c r="GR50" s="139">
        <f>(COUNTIFS('Estruturante Móvel'!$M:$M,$B50,'Estruturante Móvel'!$AM:$AM,GR$4))-(COUNTIFS('Estruturante Móvel'!$M:$M,$B50,'Estruturante Móvel'!$AM:$AM,GR$4,'Estruturante Móvel'!$AQ:$AQ,"REPARO FO"))</f>
        <v>0</v>
      </c>
      <c r="GS50" s="140">
        <f>(COUNTIFS('Estruturante Móvel'!$M:$M,$B50,'Estruturante Móvel'!$C:$C,"&lt;&gt;PREVISTO",'Estruturante Móvel'!$G:$G,GR$4))</f>
        <v>0</v>
      </c>
      <c r="GT50" s="139">
        <f>(COUNTIFS('Estruturante Móvel'!$M:$M,$B50,'Estruturante Móvel'!$AM:$AM,GT$4))-(COUNTIFS('Estruturante Móvel'!$M:$M,$B50,'Estruturante Móvel'!$AM:$AM,GT$4,'Estruturante Móvel'!$AQ:$AQ,"REPARO FO"))</f>
        <v>0</v>
      </c>
      <c r="GU50" s="140">
        <f>(COUNTIFS('Estruturante Móvel'!$M:$M,$B50,'Estruturante Móvel'!$C:$C,"&lt;&gt;PREVISTO",'Estruturante Móvel'!$G:$G,GT$4))</f>
        <v>0</v>
      </c>
      <c r="GV50" s="139">
        <f>(COUNTIFS('Estruturante Móvel'!$M:$M,$B50,'Estruturante Móvel'!$AM:$AM,GV$4))-(COUNTIFS('Estruturante Móvel'!$M:$M,$B50,'Estruturante Móvel'!$AM:$AM,GV$4,'Estruturante Móvel'!$AQ:$AQ,"REPARO FO"))</f>
        <v>0</v>
      </c>
      <c r="GW50" s="140">
        <f>(COUNTIFS('Estruturante Móvel'!$M:$M,$B50,'Estruturante Móvel'!$C:$C,"&lt;&gt;PREVISTO",'Estruturante Móvel'!$G:$G,GV$4))</f>
        <v>0</v>
      </c>
      <c r="GX50" s="139">
        <f>(COUNTIFS('Estruturante Móvel'!$M:$M,$B50,'Estruturante Móvel'!$AM:$AM,GX$4))-(COUNTIFS('Estruturante Móvel'!$M:$M,$B50,'Estruturante Móvel'!$AM:$AM,GX$4,'Estruturante Móvel'!$AQ:$AQ,"REPARO FO"))</f>
        <v>0</v>
      </c>
      <c r="GY50" s="140">
        <f>(COUNTIFS('Estruturante Móvel'!$M:$M,$B50,'Estruturante Móvel'!$C:$C,"&lt;&gt;PREVISTO",'Estruturante Móvel'!$G:$G,GX$4))</f>
        <v>0</v>
      </c>
      <c r="GZ50" s="139">
        <f>(COUNTIFS('Estruturante Móvel'!$M:$M,$B50,'Estruturante Móvel'!$AM:$AM,GZ$4))-(COUNTIFS('Estruturante Móvel'!$M:$M,$B50,'Estruturante Móvel'!$AM:$AM,GZ$4,'Estruturante Móvel'!$AQ:$AQ,"REPARO FO"))</f>
        <v>0</v>
      </c>
      <c r="HA50" s="140">
        <f>(COUNTIFS('Estruturante Móvel'!$M:$M,$B50,'Estruturante Móvel'!$C:$C,"&lt;&gt;PREVISTO",'Estruturante Móvel'!$G:$G,GZ$4))</f>
        <v>0</v>
      </c>
      <c r="HB50" s="139">
        <f>(COUNTIFS('Estruturante Móvel'!$M:$M,$B50,'Estruturante Móvel'!$AM:$AM,HB$4))-(COUNTIFS('Estruturante Móvel'!$M:$M,$B50,'Estruturante Móvel'!$AM:$AM,HB$4,'Estruturante Móvel'!$AQ:$AQ,"REPARO FO"))</f>
        <v>0</v>
      </c>
      <c r="HC50" s="140">
        <f>(COUNTIFS('Estruturante Móvel'!$M:$M,$B50,'Estruturante Móvel'!$C:$C,"&lt;&gt;PREVISTO",'Estruturante Móvel'!$G:$G,HB$4))</f>
        <v>0</v>
      </c>
      <c r="HD50" s="139">
        <f>(COUNTIFS('Estruturante Móvel'!$M:$M,$B50,'Estruturante Móvel'!$AM:$AM,HD$4))-(COUNTIFS('Estruturante Móvel'!$M:$M,$B50,'Estruturante Móvel'!$AM:$AM,HD$4,'Estruturante Móvel'!$AQ:$AQ,"REPARO FO"))</f>
        <v>0</v>
      </c>
      <c r="HE50" s="140">
        <f>(COUNTIFS('Estruturante Móvel'!$M:$M,$B50,'Estruturante Móvel'!$C:$C,"&lt;&gt;PREVISTO",'Estruturante Móvel'!$G:$G,HD$4))</f>
        <v>0</v>
      </c>
      <c r="HF50" s="139">
        <f>(COUNTIFS('Estruturante Móvel'!$M:$M,$B50,'Estruturante Móvel'!$AM:$AM,HF$4))-(COUNTIFS('Estruturante Móvel'!$M:$M,$B50,'Estruturante Móvel'!$AM:$AM,HF$4,'Estruturante Móvel'!$AQ:$AQ,"REPARO FO"))</f>
        <v>0</v>
      </c>
      <c r="HG50" s="140">
        <f>(COUNTIFS('Estruturante Móvel'!$M:$M,$B50,'Estruturante Móvel'!$C:$C,"&lt;&gt;PREVISTO",'Estruturante Móvel'!$G:$G,HF$4))</f>
        <v>0</v>
      </c>
      <c r="HH50" s="139">
        <f>(COUNTIFS('Estruturante Móvel'!$M:$M,$B50,'Estruturante Móvel'!$AM:$AM,HH$4))-(COUNTIFS('Estruturante Móvel'!$M:$M,$B50,'Estruturante Móvel'!$AM:$AM,HH$4,'Estruturante Móvel'!$AQ:$AQ,"REPARO FO"))</f>
        <v>0</v>
      </c>
      <c r="HI50" s="140">
        <f>(COUNTIFS('Estruturante Móvel'!$M:$M,$B50,'Estruturante Móvel'!$C:$C,"&lt;&gt;PREVISTO",'Estruturante Móvel'!$G:$G,HH$4))</f>
        <v>0</v>
      </c>
      <c r="HJ50" s="139">
        <f>(COUNTIFS('Estruturante Móvel'!$M:$M,$B50,'Estruturante Móvel'!$AM:$AM,HJ$4))-(COUNTIFS('Estruturante Móvel'!$M:$M,$B50,'Estruturante Móvel'!$AM:$AM,HJ$4,'Estruturante Móvel'!$AQ:$AQ,"REPARO FO"))</f>
        <v>0</v>
      </c>
      <c r="HK50" s="140">
        <f>(COUNTIFS('Estruturante Móvel'!$M:$M,$B50,'Estruturante Móvel'!$C:$C,"&lt;&gt;PREVISTO",'Estruturante Móvel'!$G:$G,HJ$4))</f>
        <v>0</v>
      </c>
      <c r="HL50" s="139">
        <f>(COUNTIFS('Estruturante Móvel'!$M:$M,$B50,'Estruturante Móvel'!$AM:$AM,HL$4))-(COUNTIFS('Estruturante Móvel'!$M:$M,$B50,'Estruturante Móvel'!$AM:$AM,HL$4,'Estruturante Móvel'!$AQ:$AQ,"REPARO FO"))</f>
        <v>0</v>
      </c>
      <c r="HM50" s="140">
        <f>(COUNTIFS('Estruturante Móvel'!$M:$M,$B50,'Estruturante Móvel'!$C:$C,"&lt;&gt;PREVISTO",'Estruturante Móvel'!$G:$G,HL$4))</f>
        <v>0</v>
      </c>
      <c r="HN50" s="139">
        <f>(COUNTIFS('Estruturante Móvel'!$M:$M,$B50,'Estruturante Móvel'!$AM:$AM,HN$4))-(COUNTIFS('Estruturante Móvel'!$M:$M,$B50,'Estruturante Móvel'!$AM:$AM,HN$4,'Estruturante Móvel'!$AQ:$AQ,"REPARO FO"))</f>
        <v>0</v>
      </c>
      <c r="HO50" s="140">
        <f>(COUNTIFS('Estruturante Móvel'!$M:$M,$B50,'Estruturante Móvel'!$C:$C,"&lt;&gt;PREVISTO",'Estruturante Móvel'!$G:$G,HN$4))</f>
        <v>0</v>
      </c>
      <c r="HP50" s="139">
        <f>(COUNTIFS('Estruturante Móvel'!$M:$M,$B50,'Estruturante Móvel'!$AM:$AM,HP$4))-(COUNTIFS('Estruturante Móvel'!$M:$M,$B50,'Estruturante Móvel'!$AM:$AM,HP$4,'Estruturante Móvel'!$AQ:$AQ,"REPARO FO"))</f>
        <v>0</v>
      </c>
      <c r="HQ50" s="140">
        <f>(COUNTIFS('Estruturante Móvel'!$M:$M,$B50,'Estruturante Móvel'!$C:$C,"&lt;&gt;PREVISTO",'Estruturante Móvel'!$G:$G,HP$4))</f>
        <v>0</v>
      </c>
      <c r="HR50" s="139">
        <f>(COUNTIFS('Estruturante Móvel'!$M:$M,$B50,'Estruturante Móvel'!$AM:$AM,HR$4))-(COUNTIFS('Estruturante Móvel'!$M:$M,$B50,'Estruturante Móvel'!$AM:$AM,HR$4,'Estruturante Móvel'!$AQ:$AQ,"REPARO FO"))</f>
        <v>0</v>
      </c>
      <c r="HS50" s="140">
        <f>(COUNTIFS('Estruturante Móvel'!$M:$M,$B50,'Estruturante Móvel'!$C:$C,"&lt;&gt;PREVISTO",'Estruturante Móvel'!$G:$G,HR$4))</f>
        <v>0</v>
      </c>
      <c r="HT50" s="139">
        <f>(COUNTIFS('Estruturante Móvel'!$M:$M,$B50,'Estruturante Móvel'!$AM:$AM,HT$4))-(COUNTIFS('Estruturante Móvel'!$M:$M,$B50,'Estruturante Móvel'!$AM:$AM,HT$4,'Estruturante Móvel'!$AQ:$AQ,"REPARO FO"))</f>
        <v>0</v>
      </c>
      <c r="HU50" s="140">
        <f>(COUNTIFS('Estruturante Móvel'!$M:$M,$B50,'Estruturante Móvel'!$C:$C,"&lt;&gt;PREVISTO",'Estruturante Móvel'!$G:$G,HT$4))</f>
        <v>0</v>
      </c>
      <c r="HV50" s="139">
        <f>(COUNTIFS('Estruturante Móvel'!$M:$M,$B50,'Estruturante Móvel'!$AM:$AM,HV$4))-(COUNTIFS('Estruturante Móvel'!$M:$M,$B50,'Estruturante Móvel'!$AM:$AM,HV$4,'Estruturante Móvel'!$AQ:$AQ,"REPARO FO"))</f>
        <v>0</v>
      </c>
      <c r="HW50" s="140">
        <f>(COUNTIFS('Estruturante Móvel'!$M:$M,$B50,'Estruturante Móvel'!$C:$C,"&lt;&gt;PREVISTO",'Estruturante Móvel'!$G:$G,HV$4))</f>
        <v>0</v>
      </c>
      <c r="HX50" s="139">
        <f>(COUNTIFS('Estruturante Móvel'!$M:$M,$B50,'Estruturante Móvel'!$AM:$AM,HX$4))-(COUNTIFS('Estruturante Móvel'!$M:$M,$B50,'Estruturante Móvel'!$AM:$AM,HX$4,'Estruturante Móvel'!$AQ:$AQ,"REPARO FO"))</f>
        <v>0</v>
      </c>
      <c r="HY50" s="140">
        <f>(COUNTIFS('Estruturante Móvel'!$M:$M,$B50,'Estruturante Móvel'!$C:$C,"&lt;&gt;PREVISTO",'Estruturante Móvel'!$G:$G,HX$4))</f>
        <v>0</v>
      </c>
      <c r="HZ50" s="139">
        <f>(COUNTIFS('Estruturante Móvel'!$M:$M,$B50,'Estruturante Móvel'!$AM:$AM,HZ$4))-(COUNTIFS('Estruturante Móvel'!$M:$M,$B50,'Estruturante Móvel'!$AM:$AM,HZ$4,'Estruturante Móvel'!$AQ:$AQ,"REPARO FO"))</f>
        <v>0</v>
      </c>
      <c r="IA50" s="140">
        <f>(COUNTIFS('Estruturante Móvel'!$M:$M,$B50,'Estruturante Móvel'!$C:$C,"&lt;&gt;PREVISTO",'Estruturante Móvel'!$G:$G,HZ$4))</f>
        <v>0</v>
      </c>
      <c r="IB50" s="139">
        <f>(COUNTIFS('Estruturante Móvel'!$M:$M,$B50,'Estruturante Móvel'!$AM:$AM,IB$4))-(COUNTIFS('Estruturante Móvel'!$M:$M,$B50,'Estruturante Móvel'!$AM:$AM,IB$4,'Estruturante Móvel'!$AQ:$AQ,"REPARO FO"))</f>
        <v>0</v>
      </c>
      <c r="IC50" s="140">
        <f>(COUNTIFS('Estruturante Móvel'!$M:$M,$B50,'Estruturante Móvel'!$C:$C,"&lt;&gt;PREVISTO",'Estruturante Móvel'!$G:$G,IB$4))</f>
        <v>0</v>
      </c>
      <c r="ID50" s="139">
        <f>(COUNTIFS('Estruturante Móvel'!$M:$M,$B50,'Estruturante Móvel'!$AM:$AM,ID$4))-(COUNTIFS('Estruturante Móvel'!$M:$M,$B50,'Estruturante Móvel'!$AM:$AM,ID$4,'Estruturante Móvel'!$AQ:$AQ,"REPARO FO"))</f>
        <v>0</v>
      </c>
      <c r="IE50" s="140">
        <f>(COUNTIFS('Estruturante Móvel'!$M:$M,$B50,'Estruturante Móvel'!$C:$C,"&lt;&gt;PREVISTO",'Estruturante Móvel'!$G:$G,ID$4))</f>
        <v>1</v>
      </c>
      <c r="IF50" s="139">
        <f>(COUNTIFS('Estruturante Móvel'!$M:$M,$B50,'Estruturante Móvel'!$AM:$AM,IF$4))-(COUNTIFS('Estruturante Móvel'!$M:$M,$B50,'Estruturante Móvel'!$AM:$AM,IF$4,'Estruturante Móvel'!$AQ:$AQ,"REPARO FO"))</f>
        <v>0</v>
      </c>
      <c r="IG50" s="140">
        <f>(COUNTIFS('Estruturante Móvel'!$M:$M,$B50,'Estruturante Móvel'!$C:$C,"&lt;&gt;PREVISTO",'Estruturante Móvel'!$G:$G,IF$4))</f>
        <v>0</v>
      </c>
      <c r="IH50" s="139">
        <f>(COUNTIFS('Estruturante Móvel'!$M:$M,$B50,'Estruturante Móvel'!$AM:$AM,IH$4))-(COUNTIFS('Estruturante Móvel'!$M:$M,$B50,'Estruturante Móvel'!$AM:$AM,IH$4,'Estruturante Móvel'!$AQ:$AQ,"REPARO FO"))</f>
        <v>0</v>
      </c>
      <c r="II50" s="140">
        <f>(COUNTIFS('Estruturante Móvel'!$M:$M,$B50,'Estruturante Móvel'!$C:$C,"&lt;&gt;PREVISTO",'Estruturante Móvel'!$G:$G,IH$4))</f>
        <v>0</v>
      </c>
      <c r="IJ50" s="139">
        <f>(COUNTIFS('Estruturante Móvel'!$M:$M,$B50,'Estruturante Móvel'!$AM:$AM,IJ$4))-(COUNTIFS('Estruturante Móvel'!$M:$M,$B50,'Estruturante Móvel'!$AM:$AM,IJ$4,'Estruturante Móvel'!$AQ:$AQ,"REPARO FO"))</f>
        <v>0</v>
      </c>
      <c r="IK50" s="140">
        <f>(COUNTIFS('Estruturante Móvel'!$M:$M,$B50,'Estruturante Móvel'!$C:$C,"&lt;&gt;PREVISTO",'Estruturante Móvel'!$G:$G,IJ$4))</f>
        <v>0</v>
      </c>
      <c r="IL50" s="139">
        <f>(COUNTIFS('Estruturante Móvel'!$M:$M,$B50,'Estruturante Móvel'!$AM:$AM,IL$4))-(COUNTIFS('Estruturante Móvel'!$M:$M,$B50,'Estruturante Móvel'!$AM:$AM,IL$4,'Estruturante Móvel'!$AQ:$AQ,"REPARO FO"))</f>
        <v>0</v>
      </c>
      <c r="IM50" s="140">
        <f>(COUNTIFS('Estruturante Móvel'!$M:$M,$B50,'Estruturante Móvel'!$C:$C,"&lt;&gt;PREVISTO",'Estruturante Móvel'!$G:$G,IL$4))</f>
        <v>0</v>
      </c>
      <c r="IN50" s="139">
        <f>(COUNTIFS('Estruturante Móvel'!$M:$M,$B50,'Estruturante Móvel'!$AM:$AM,IN$4))-(COUNTIFS('Estruturante Móvel'!$M:$M,$B50,'Estruturante Móvel'!$AM:$AM,IN$4,'Estruturante Móvel'!$AQ:$AQ,"REPARO FO"))</f>
        <v>0</v>
      </c>
      <c r="IO50" s="140">
        <f>(COUNTIFS('Estruturante Móvel'!$M:$M,$B50,'Estruturante Móvel'!$C:$C,"&lt;&gt;PREVISTO",'Estruturante Móvel'!$G:$G,IN$4))</f>
        <v>0</v>
      </c>
      <c r="IP50" s="139">
        <f>(COUNTIFS('Estruturante Móvel'!$M:$M,$B50,'Estruturante Móvel'!$AM:$AM,IP$4))-(COUNTIFS('Estruturante Móvel'!$M:$M,$B50,'Estruturante Móvel'!$AM:$AM,IP$4,'Estruturante Móvel'!$AQ:$AQ,"REPARO FO"))</f>
        <v>0</v>
      </c>
      <c r="IQ50" s="140">
        <f>(COUNTIFS('Estruturante Móvel'!$M:$M,$B50,'Estruturante Móvel'!$C:$C,"&lt;&gt;PREVISTO",'Estruturante Móvel'!$G:$G,IP$4))</f>
        <v>0</v>
      </c>
      <c r="IR50" s="139">
        <f>(COUNTIFS('Estruturante Móvel'!$M:$M,$B50,'Estruturante Móvel'!$AM:$AM,IR$4))-(COUNTIFS('Estruturante Móvel'!$M:$M,$B50,'Estruturante Móvel'!$AM:$AM,IR$4,'Estruturante Móvel'!$AQ:$AQ,"REPARO FO"))</f>
        <v>0</v>
      </c>
      <c r="IS50" s="140">
        <f>(COUNTIFS('Estruturante Móvel'!$M:$M,$B50,'Estruturante Móvel'!$C:$C,"&lt;&gt;PREVISTO",'Estruturante Móvel'!$G:$G,IR$4))</f>
        <v>0</v>
      </c>
      <c r="IT50" s="139">
        <f>(COUNTIFS('Estruturante Móvel'!$M:$M,$B50,'Estruturante Móvel'!$AM:$AM,IT$4))-(COUNTIFS('Estruturante Móvel'!$M:$M,$B50,'Estruturante Móvel'!$AM:$AM,IT$4,'Estruturante Móvel'!$AQ:$AQ,"REPARO FO"))</f>
        <v>0</v>
      </c>
      <c r="IU50" s="140">
        <f>(COUNTIFS('Estruturante Móvel'!$M:$M,$B50,'Estruturante Móvel'!$C:$C,"&lt;&gt;PREVISTO",'Estruturante Móvel'!$G:$G,IT$4))</f>
        <v>0</v>
      </c>
      <c r="IV50" s="139">
        <f>(COUNTIFS('Estruturante Móvel'!$M:$M,$B50,'Estruturante Móvel'!$AM:$AM,IV$4))-(COUNTIFS('Estruturante Móvel'!$M:$M,$B50,'Estruturante Móvel'!$AM:$AM,IV$4,'Estruturante Móvel'!$AQ:$AQ,"REPARO FO"))</f>
        <v>0</v>
      </c>
      <c r="IW50" s="140">
        <f>(COUNTIFS('Estruturante Móvel'!$M:$M,$B50,'Estruturante Móvel'!$C:$C,"&lt;&gt;PREVISTO",'Estruturante Móvel'!$G:$G,IV$4))</f>
        <v>0</v>
      </c>
      <c r="IX50" s="139">
        <f>(COUNTIFS('Estruturante Móvel'!$M:$M,$B50,'Estruturante Móvel'!$AM:$AM,IX$4))-(COUNTIFS('Estruturante Móvel'!$M:$M,$B50,'Estruturante Móvel'!$AM:$AM,IX$4,'Estruturante Móvel'!$AQ:$AQ,"REPARO FO"))</f>
        <v>0</v>
      </c>
      <c r="IY50" s="140">
        <f>(COUNTIFS('Estruturante Móvel'!$M:$M,$B50,'Estruturante Móvel'!$C:$C,"&lt;&gt;PREVISTO",'Estruturante Móvel'!$G:$G,IX$4))</f>
        <v>0</v>
      </c>
      <c r="IZ50" s="139">
        <f>(COUNTIFS('Estruturante Móvel'!$M:$M,$B50,'Estruturante Móvel'!$AM:$AM,IZ$4))-(COUNTIFS('Estruturante Móvel'!$M:$M,$B50,'Estruturante Móvel'!$AM:$AM,IZ$4,'Estruturante Móvel'!$AQ:$AQ,"REPARO FO"))</f>
        <v>0</v>
      </c>
      <c r="JA50" s="140">
        <f>(COUNTIFS('Estruturante Móvel'!$M:$M,$B50,'Estruturante Móvel'!$C:$C,"&lt;&gt;PREVISTO",'Estruturante Móvel'!$G:$G,IZ$4))</f>
        <v>0</v>
      </c>
      <c r="JB50" s="139">
        <f>(COUNTIFS('Estruturante Móvel'!$M:$M,$B50,'Estruturante Móvel'!$AM:$AM,JB$4))-(COUNTIFS('Estruturante Móvel'!$M:$M,$B50,'Estruturante Móvel'!$AM:$AM,JB$4,'Estruturante Móvel'!$AQ:$AQ,"REPARO FO"))</f>
        <v>0</v>
      </c>
      <c r="JC50" s="140">
        <f>(COUNTIFS('Estruturante Móvel'!$M:$M,$B50,'Estruturante Móvel'!$C:$C,"&lt;&gt;PREVISTO",'Estruturante Móvel'!$G:$G,JB$4))</f>
        <v>0</v>
      </c>
      <c r="JD50" s="139">
        <f>(COUNTIFS('Estruturante Móvel'!$M:$M,$B50,'Estruturante Móvel'!$AM:$AM,JD$4))-(COUNTIFS('Estruturante Móvel'!$M:$M,$B50,'Estruturante Móvel'!$AM:$AM,JD$4,'Estruturante Móvel'!$AQ:$AQ,"REPARO FO"))</f>
        <v>0</v>
      </c>
      <c r="JE50" s="140">
        <f>(COUNTIFS('Estruturante Móvel'!$M:$M,$B50,'Estruturante Móvel'!$C:$C,"&lt;&gt;PREVISTO",'Estruturante Móvel'!$G:$G,JD$4))</f>
        <v>0</v>
      </c>
      <c r="JF50" s="139">
        <f>(COUNTIFS('Estruturante Móvel'!$M:$M,$B50,'Estruturante Móvel'!$AM:$AM,JF$4))-(COUNTIFS('Estruturante Móvel'!$M:$M,$B50,'Estruturante Móvel'!$AM:$AM,JF$4,'Estruturante Móvel'!$AQ:$AQ,"REPARO FO"))</f>
        <v>0</v>
      </c>
      <c r="JG50" s="140">
        <f>(COUNTIFS('Estruturante Móvel'!$M:$M,$B50,'Estruturante Móvel'!$C:$C,"&lt;&gt;PREVISTO",'Estruturante Móvel'!$G:$G,JF$4))</f>
        <v>0</v>
      </c>
      <c r="JH50" s="139">
        <f>(COUNTIFS('Estruturante Móvel'!$M:$M,$B50,'Estruturante Móvel'!$AM:$AM,JH$4))-(COUNTIFS('Estruturante Móvel'!$M:$M,$B50,'Estruturante Móvel'!$AM:$AM,JH$4,'Estruturante Móvel'!$AQ:$AQ,"REPARO FO"))</f>
        <v>0</v>
      </c>
      <c r="JI50" s="140">
        <f>(COUNTIFS('Estruturante Móvel'!$M:$M,$B50,'Estruturante Móvel'!$C:$C,"&lt;&gt;PREVISTO",'Estruturante Móvel'!$G:$G,JH$4))</f>
        <v>0</v>
      </c>
      <c r="JJ50" s="139">
        <f>(COUNTIFS('Estruturante Móvel'!$M:$M,$B50,'Estruturante Móvel'!$AM:$AM,JJ$4))-(COUNTIFS('Estruturante Móvel'!$M:$M,$B50,'Estruturante Móvel'!$AM:$AM,JJ$4,'Estruturante Móvel'!$AQ:$AQ,"REPARO FO"))</f>
        <v>0</v>
      </c>
      <c r="JK50" s="140">
        <f>(COUNTIFS('Estruturante Móvel'!$M:$M,$B50,'Estruturante Móvel'!$C:$C,"&lt;&gt;PREVISTO",'Estruturante Móvel'!$G:$G,JJ$4))</f>
        <v>0</v>
      </c>
      <c r="JL50" s="139">
        <f>(COUNTIFS('Estruturante Móvel'!$M:$M,$B50,'Estruturante Móvel'!$AM:$AM,JL$4))-(COUNTIFS('Estruturante Móvel'!$M:$M,$B50,'Estruturante Móvel'!$AM:$AM,JL$4,'Estruturante Móvel'!$AQ:$AQ,"REPARO FO"))</f>
        <v>0</v>
      </c>
      <c r="JM50" s="140">
        <f>(COUNTIFS('Estruturante Móvel'!$M:$M,$B50,'Estruturante Móvel'!$C:$C,"&lt;&gt;PREVISTO",'Estruturante Móvel'!$G:$G,JL$4))</f>
        <v>0</v>
      </c>
      <c r="JN50" s="139">
        <f>(COUNTIFS('Estruturante Móvel'!$M:$M,$B50,'Estruturante Móvel'!$AM:$AM,JN$4))-(COUNTIFS('Estruturante Móvel'!$M:$M,$B50,'Estruturante Móvel'!$AM:$AM,JN$4,'Estruturante Móvel'!$AQ:$AQ,"REPARO FO"))</f>
        <v>0</v>
      </c>
      <c r="JO50" s="140">
        <f>(COUNTIFS('Estruturante Móvel'!$M:$M,$B50,'Estruturante Móvel'!$C:$C,"&lt;&gt;PREVISTO",'Estruturante Móvel'!$G:$G,JN$4))</f>
        <v>0</v>
      </c>
      <c r="JP50" s="139">
        <f>(COUNTIFS('Estruturante Móvel'!$M:$M,$B50,'Estruturante Móvel'!$AM:$AM,JP$4))-(COUNTIFS('Estruturante Móvel'!$M:$M,$B50,'Estruturante Móvel'!$AM:$AM,JP$4,'Estruturante Móvel'!$AQ:$AQ,"REPARO FO"))</f>
        <v>0</v>
      </c>
      <c r="JQ50" s="140">
        <f>(COUNTIFS('Estruturante Móvel'!$M:$M,$B50,'Estruturante Móvel'!$C:$C,"&lt;&gt;PREVISTO",'Estruturante Móvel'!$G:$G,JP$4))</f>
        <v>0</v>
      </c>
      <c r="JR50" s="139">
        <f>(COUNTIFS('Estruturante Móvel'!$M:$M,$B50,'Estruturante Móvel'!$AM:$AM,JR$4))-(COUNTIFS('Estruturante Móvel'!$M:$M,$B50,'Estruturante Móvel'!$AM:$AM,JR$4,'Estruturante Móvel'!$AQ:$AQ,"REPARO FO"))</f>
        <v>0</v>
      </c>
      <c r="JS50" s="140">
        <f>(COUNTIFS('Estruturante Móvel'!$M:$M,$B50,'Estruturante Móvel'!$C:$C,"&lt;&gt;PREVISTO",'Estruturante Móvel'!$G:$G,JR$4))</f>
        <v>0</v>
      </c>
      <c r="JT50" s="139">
        <f>(COUNTIFS('Estruturante Móvel'!$M:$M,$B50,'Estruturante Móvel'!$AM:$AM,JT$4))-(COUNTIFS('Estruturante Móvel'!$M:$M,$B50,'Estruturante Móvel'!$AM:$AM,JT$4,'Estruturante Móvel'!$AQ:$AQ,"REPARO FO"))</f>
        <v>0</v>
      </c>
      <c r="JU50" s="140">
        <f>(COUNTIFS('Estruturante Móvel'!$M:$M,$B50,'Estruturante Móvel'!$C:$C,"&lt;&gt;PREVISTO",'Estruturante Móvel'!$G:$G,JT$4))</f>
        <v>3</v>
      </c>
      <c r="JV50" s="139">
        <f>(COUNTIFS('Estruturante Móvel'!$M:$M,$B50,'Estruturante Móvel'!$AM:$AM,JV$4))-(COUNTIFS('Estruturante Móvel'!$M:$M,$B50,'Estruturante Móvel'!$AM:$AM,JV$4,'Estruturante Móvel'!$AQ:$AQ,"REPARO FO"))</f>
        <v>0</v>
      </c>
      <c r="JW50" s="140">
        <f>(COUNTIFS('Estruturante Móvel'!$M:$M,$B50,'Estruturante Móvel'!$C:$C,"&lt;&gt;PREVISTO",'Estruturante Móvel'!$G:$G,JV$4))</f>
        <v>0</v>
      </c>
      <c r="JX50" s="139">
        <f>(COUNTIFS('Estruturante Móvel'!$M:$M,$B50,'Estruturante Móvel'!$AM:$AM,JX$4))-(COUNTIFS('Estruturante Móvel'!$M:$M,$B50,'Estruturante Móvel'!$AM:$AM,JX$4,'Estruturante Móvel'!$AQ:$AQ,"REPARO FO"))</f>
        <v>0</v>
      </c>
      <c r="JY50" s="140">
        <f>(COUNTIFS('Estruturante Móvel'!$M:$M,$B50,'Estruturante Móvel'!$C:$C,"&lt;&gt;PREVISTO",'Estruturante Móvel'!$G:$G,JX$4))</f>
        <v>0</v>
      </c>
      <c r="JZ50" s="139">
        <f>(COUNTIFS('Estruturante Móvel'!$M:$M,$B50,'Estruturante Móvel'!$AM:$AM,JZ$4))-(COUNTIFS('Estruturante Móvel'!$M:$M,$B50,'Estruturante Móvel'!$AM:$AM,JZ$4,'Estruturante Móvel'!$AQ:$AQ,"REPARO FO"))</f>
        <v>0</v>
      </c>
      <c r="KA50" s="140">
        <f>(COUNTIFS('Estruturante Móvel'!$M:$M,$B50,'Estruturante Móvel'!$C:$C,"&lt;&gt;PREVISTO",'Estruturante Móvel'!$G:$G,JZ$4))</f>
        <v>0</v>
      </c>
      <c r="KB50" s="139">
        <f>(COUNTIFS('Estruturante Móvel'!$M:$M,$B50,'Estruturante Móvel'!$AM:$AM,KB$4))-(COUNTIFS('Estruturante Móvel'!$M:$M,$B50,'Estruturante Móvel'!$AM:$AM,KB$4,'Estruturante Móvel'!$AQ:$AQ,"REPARO FO"))</f>
        <v>0</v>
      </c>
      <c r="KC50" s="140">
        <f>(COUNTIFS('Estruturante Móvel'!$M:$M,$B50,'Estruturante Móvel'!$C:$C,"&lt;&gt;PREVISTO",'Estruturante Móvel'!$G:$G,KB$4))</f>
        <v>0</v>
      </c>
      <c r="KD50" s="139">
        <f>(COUNTIFS('Estruturante Móvel'!$M:$M,$B50,'Estruturante Móvel'!$AM:$AM,KD$4))-(COUNTIFS('Estruturante Móvel'!$M:$M,$B50,'Estruturante Móvel'!$AM:$AM,KD$4,'Estruturante Móvel'!$AQ:$AQ,"REPARO FO"))</f>
        <v>0</v>
      </c>
      <c r="KE50" s="140">
        <f>(COUNTIFS('Estruturante Móvel'!$M:$M,$B50,'Estruturante Móvel'!$C:$C,"&lt;&gt;PREVISTO",'Estruturante Móvel'!$G:$G,KD$4))</f>
        <v>0</v>
      </c>
      <c r="KF50" s="139">
        <f>(COUNTIFS('Estruturante Móvel'!$M:$M,$B50,'Estruturante Móvel'!$AM:$AM,KF$4))-(COUNTIFS('Estruturante Móvel'!$M:$M,$B50,'Estruturante Móvel'!$AM:$AM,KF$4,'Estruturante Móvel'!$AQ:$AQ,"REPARO FO"))</f>
        <v>0</v>
      </c>
      <c r="KG50" s="140">
        <f>(COUNTIFS('Estruturante Móvel'!$M:$M,$B50,'Estruturante Móvel'!$C:$C,"&lt;&gt;PREVISTO",'Estruturante Móvel'!$G:$G,KF$4))</f>
        <v>0</v>
      </c>
      <c r="KH50" s="139">
        <f>(COUNTIFS('Estruturante Móvel'!$M:$M,$B50,'Estruturante Móvel'!$AM:$AM,KH$4))-(COUNTIFS('Estruturante Móvel'!$M:$M,$B50,'Estruturante Móvel'!$AM:$AM,KH$4,'Estruturante Móvel'!$AQ:$AQ,"REPARO FO"))</f>
        <v>0</v>
      </c>
      <c r="KI50" s="140">
        <f>(COUNTIFS('Estruturante Móvel'!$M:$M,$B50,'Estruturante Móvel'!$C:$C,"&lt;&gt;PREVISTO",'Estruturante Móvel'!$G:$G,KH$4))</f>
        <v>0</v>
      </c>
      <c r="KJ50" s="139">
        <f>(COUNTIFS('Estruturante Móvel'!$M:$M,$B50,'Estruturante Móvel'!$AM:$AM,KJ$4))-(COUNTIFS('Estruturante Móvel'!$M:$M,$B50,'Estruturante Móvel'!$AM:$AM,KJ$4,'Estruturante Móvel'!$AQ:$AQ,"REPARO FO"))</f>
        <v>0</v>
      </c>
      <c r="KK50" s="140">
        <f>(COUNTIFS('Estruturante Móvel'!$M:$M,$B50,'Estruturante Móvel'!$C:$C,"&lt;&gt;PREVISTO",'Estruturante Móvel'!$G:$G,KJ$4))</f>
        <v>0</v>
      </c>
      <c r="KL50" s="139">
        <f>(COUNTIFS('Estruturante Móvel'!$M:$M,$B50,'Estruturante Móvel'!$AM:$AM,KL$4))-(COUNTIFS('Estruturante Móvel'!$M:$M,$B50,'Estruturante Móvel'!$AM:$AM,KL$4,'Estruturante Móvel'!$AQ:$AQ,"REPARO FO"))</f>
        <v>0</v>
      </c>
      <c r="KM50" s="140">
        <f>(COUNTIFS('Estruturante Móvel'!$M:$M,$B50,'Estruturante Móvel'!$C:$C,"&lt;&gt;PREVISTO",'Estruturante Móvel'!$G:$G,KL$4))</f>
        <v>0</v>
      </c>
      <c r="KN50" s="139">
        <f>(COUNTIFS('Estruturante Móvel'!$M:$M,$B50,'Estruturante Móvel'!$AM:$AM,KN$4))-(COUNTIFS('Estruturante Móvel'!$M:$M,$B50,'Estruturante Móvel'!$AM:$AM,KN$4,'Estruturante Móvel'!$AQ:$AQ,"REPARO FO"))</f>
        <v>0</v>
      </c>
      <c r="KO50" s="140">
        <f>(COUNTIFS('Estruturante Móvel'!$M:$M,$B50,'Estruturante Móvel'!$C:$C,"&lt;&gt;PREVISTO",'Estruturante Móvel'!$G:$G,KN$4))</f>
        <v>0</v>
      </c>
      <c r="KP50" s="139">
        <f>(COUNTIFS('Estruturante Móvel'!$M:$M,$B50,'Estruturante Móvel'!$AM:$AM,KP$4))-(COUNTIFS('Estruturante Móvel'!$M:$M,$B50,'Estruturante Móvel'!$AM:$AM,KP$4,'Estruturante Móvel'!$AQ:$AQ,"REPARO FO"))</f>
        <v>0</v>
      </c>
      <c r="KQ50" s="140">
        <f>(COUNTIFS('Estruturante Móvel'!$M:$M,$B50,'Estruturante Móvel'!$C:$C,"&lt;&gt;PREVISTO",'Estruturante Móvel'!$G:$G,KP$4))</f>
        <v>0</v>
      </c>
      <c r="KR50" s="139">
        <f>(COUNTIFS('Estruturante Móvel'!$M:$M,$B50,'Estruturante Móvel'!$AM:$AM,KR$4))-(COUNTIFS('Estruturante Móvel'!$M:$M,$B50,'Estruturante Móvel'!$AM:$AM,KR$4,'Estruturante Móvel'!$AQ:$AQ,"REPARO FO"))</f>
        <v>0</v>
      </c>
      <c r="KS50" s="140">
        <f>(COUNTIFS('Estruturante Móvel'!$M:$M,$B50,'Estruturante Móvel'!$C:$C,"&lt;&gt;PREVISTO",'Estruturante Móvel'!$G:$G,KR$4))</f>
        <v>0</v>
      </c>
      <c r="KT50" s="139">
        <f>(COUNTIFS('Estruturante Móvel'!$M:$M,$B50,'Estruturante Móvel'!$AM:$AM,KT$4))-(COUNTIFS('Estruturante Móvel'!$M:$M,$B50,'Estruturante Móvel'!$AM:$AM,KT$4,'Estruturante Móvel'!$AQ:$AQ,"REPARO FO"))</f>
        <v>0</v>
      </c>
      <c r="KU50" s="140">
        <f>(COUNTIFS('Estruturante Móvel'!$M:$M,$B50,'Estruturante Móvel'!$C:$C,"&lt;&gt;PREVISTO",'Estruturante Móvel'!$G:$G,KT$4))</f>
        <v>0</v>
      </c>
      <c r="KV50" s="139">
        <f>(COUNTIFS('Estruturante Móvel'!$M:$M,$B50,'Estruturante Móvel'!$AM:$AM,KV$4))-(COUNTIFS('Estruturante Móvel'!$M:$M,$B50,'Estruturante Móvel'!$AM:$AM,KV$4,'Estruturante Móvel'!$AQ:$AQ,"REPARO FO"))</f>
        <v>0</v>
      </c>
      <c r="KW50" s="140">
        <f>(COUNTIFS('Estruturante Móvel'!$M:$M,$B50,'Estruturante Móvel'!$C:$C,"&lt;&gt;PREVISTO",'Estruturante Móvel'!$G:$G,KV$4))</f>
        <v>0</v>
      </c>
      <c r="KX50" s="139">
        <f>(COUNTIFS('Estruturante Móvel'!$M:$M,$B50,'Estruturante Móvel'!$AM:$AM,KX$4))-(COUNTIFS('Estruturante Móvel'!$M:$M,$B50,'Estruturante Móvel'!$AM:$AM,KX$4,'Estruturante Móvel'!$AQ:$AQ,"REPARO FO"))</f>
        <v>0</v>
      </c>
      <c r="KY50" s="140">
        <f>(COUNTIFS('Estruturante Móvel'!$M:$M,$B50,'Estruturante Móvel'!$C:$C,"&lt;&gt;PREVISTO",'Estruturante Móvel'!$G:$G,KX$4))</f>
        <v>0</v>
      </c>
      <c r="KZ50" s="139">
        <f>(COUNTIFS('Estruturante Móvel'!$M:$M,$B50,'Estruturante Móvel'!$AM:$AM,KZ$4))-(COUNTIFS('Estruturante Móvel'!$M:$M,$B50,'Estruturante Móvel'!$AM:$AM,KZ$4,'Estruturante Móvel'!$AQ:$AQ,"REPARO FO"))</f>
        <v>0</v>
      </c>
      <c r="LA50" s="140">
        <f>(COUNTIFS('Estruturante Móvel'!$M:$M,$B50,'Estruturante Móvel'!$C:$C,"&lt;&gt;PREVISTO",'Estruturante Móvel'!$G:$G,KZ$4))</f>
        <v>0</v>
      </c>
      <c r="LB50" s="139">
        <f>(COUNTIFS('Estruturante Móvel'!$M:$M,$B50,'Estruturante Móvel'!$AM:$AM,LB$4))-(COUNTIFS('Estruturante Móvel'!$M:$M,$B50,'Estruturante Móvel'!$AM:$AM,LB$4,'Estruturante Móvel'!$AQ:$AQ,"REPARO FO"))</f>
        <v>0</v>
      </c>
      <c r="LC50" s="140">
        <f>(COUNTIFS('Estruturante Móvel'!$M:$M,$B50,'Estruturante Móvel'!$C:$C,"&lt;&gt;PREVISTO",'Estruturante Móvel'!$G:$G,LB$4))</f>
        <v>0</v>
      </c>
      <c r="LD50" s="139">
        <f>(COUNTIFS('Estruturante Móvel'!$M:$M,$B50,'Estruturante Móvel'!$AM:$AM,LD$4))-(COUNTIFS('Estruturante Móvel'!$M:$M,$B50,'Estruturante Móvel'!$AM:$AM,LD$4,'Estruturante Móvel'!$AQ:$AQ,"REPARO FO"))</f>
        <v>0</v>
      </c>
      <c r="LE50" s="140">
        <f>(COUNTIFS('Estruturante Móvel'!$M:$M,$B50,'Estruturante Móvel'!$C:$C,"&lt;&gt;PREVISTO",'Estruturante Móvel'!$G:$G,LD$4))</f>
        <v>0</v>
      </c>
      <c r="LF50" s="139">
        <f>(COUNTIFS('Estruturante Móvel'!$M:$M,$B50,'Estruturante Móvel'!$AM:$AM,LF$4))-(COUNTIFS('Estruturante Móvel'!$M:$M,$B50,'Estruturante Móvel'!$AM:$AM,LF$4,'Estruturante Móvel'!$AQ:$AQ,"REPARO FO"))</f>
        <v>0</v>
      </c>
      <c r="LG50" s="140">
        <f>(COUNTIFS('Estruturante Móvel'!$M:$M,$B50,'Estruturante Móvel'!$C:$C,"&lt;&gt;PREVISTO",'Estruturante Móvel'!$G:$G,LF$4))</f>
        <v>0</v>
      </c>
      <c r="LH50" s="139">
        <f>(COUNTIFS('Estruturante Móvel'!$M:$M,$B50,'Estruturante Móvel'!$AM:$AM,LH$4))-(COUNTIFS('Estruturante Móvel'!$M:$M,$B50,'Estruturante Móvel'!$AM:$AM,LH$4,'Estruturante Móvel'!$AQ:$AQ,"REPARO FO"))</f>
        <v>0</v>
      </c>
      <c r="LI50" s="140">
        <f>(COUNTIFS('Estruturante Móvel'!$M:$M,$B50,'Estruturante Móvel'!$C:$C,"&lt;&gt;PREVISTO",'Estruturante Móvel'!$G:$G,LH$4))</f>
        <v>0</v>
      </c>
      <c r="LJ50" s="139">
        <f>(COUNTIFS('Estruturante Móvel'!$M:$M,$B50,'Estruturante Móvel'!$AM:$AM,LJ$4))-(COUNTIFS('Estruturante Móvel'!$M:$M,$B50,'Estruturante Móvel'!$AM:$AM,LJ$4,'Estruturante Móvel'!$AQ:$AQ,"REPARO FO"))</f>
        <v>0</v>
      </c>
      <c r="LK50" s="140">
        <f>(COUNTIFS('Estruturante Móvel'!$M:$M,$B50,'Estruturante Móvel'!$C:$C,"&lt;&gt;PREVISTO",'Estruturante Móvel'!$G:$G,LJ$4))</f>
        <v>0</v>
      </c>
      <c r="LL50" s="139">
        <f>(COUNTIFS('Estruturante Móvel'!$M:$M,$B50,'Estruturante Móvel'!$AM:$AM,LL$4))-(COUNTIFS('Estruturante Móvel'!$M:$M,$B50,'Estruturante Móvel'!$AM:$AM,LL$4,'Estruturante Móvel'!$AQ:$AQ,"REPARO FO"))</f>
        <v>0</v>
      </c>
      <c r="LM50" s="140">
        <f>(COUNTIFS('Estruturante Móvel'!$M:$M,$B50,'Estruturante Móvel'!$C:$C,"&lt;&gt;PREVISTO",'Estruturante Móvel'!$G:$G,LL$4))</f>
        <v>0</v>
      </c>
      <c r="LN50" s="139">
        <f>(COUNTIFS('Estruturante Móvel'!$M:$M,$B50,'Estruturante Móvel'!$AM:$AM,LN$4))-(COUNTIFS('Estruturante Móvel'!$M:$M,$B50,'Estruturante Móvel'!$AM:$AM,LN$4,'Estruturante Móvel'!$AQ:$AQ,"REPARO FO"))</f>
        <v>0</v>
      </c>
      <c r="LO50" s="140">
        <f>(COUNTIFS('Estruturante Móvel'!$M:$M,$B50,'Estruturante Móvel'!$C:$C,"&lt;&gt;PREVISTO",'Estruturante Móvel'!$G:$G,LN$4))</f>
        <v>0</v>
      </c>
      <c r="LP50" s="139">
        <f>(COUNTIFS('Estruturante Móvel'!$M:$M,$B50,'Estruturante Móvel'!$AM:$AM,LP$4))-(COUNTIFS('Estruturante Móvel'!$M:$M,$B50,'Estruturante Móvel'!$AM:$AM,LP$4,'Estruturante Móvel'!$AQ:$AQ,"REPARO FO"))</f>
        <v>0</v>
      </c>
      <c r="LQ50" s="140">
        <f>(COUNTIFS('Estruturante Móvel'!$M:$M,$B50,'Estruturante Móvel'!$C:$C,"&lt;&gt;PREVISTO",'Estruturante Móvel'!$G:$G,LP$4))</f>
        <v>0</v>
      </c>
      <c r="LR50" s="139">
        <f>(COUNTIFS('Estruturante Móvel'!$M:$M,$B50,'Estruturante Móvel'!$AM:$AM,LR$4))-(COUNTIFS('Estruturante Móvel'!$M:$M,$B50,'Estruturante Móvel'!$AM:$AM,LR$4,'Estruturante Móvel'!$AQ:$AQ,"REPARO FO"))</f>
        <v>0</v>
      </c>
      <c r="LS50" s="140">
        <f>(COUNTIFS('Estruturante Móvel'!$M:$M,$B50,'Estruturante Móvel'!$C:$C,"&lt;&gt;PREVISTO",'Estruturante Móvel'!$G:$G,LR$4))</f>
        <v>0</v>
      </c>
      <c r="LT50" s="139">
        <f>(COUNTIFS('Estruturante Móvel'!$M:$M,$B50,'Estruturante Móvel'!$AM:$AM,LT$4))-(COUNTIFS('Estruturante Móvel'!$M:$M,$B50,'Estruturante Móvel'!$AM:$AM,LT$4,'Estruturante Móvel'!$AQ:$AQ,"REPARO FO"))</f>
        <v>0</v>
      </c>
      <c r="LU50" s="140">
        <f>(COUNTIFS('Estruturante Móvel'!$M:$M,$B50,'Estruturante Móvel'!$C:$C,"&lt;&gt;PREVISTO",'Estruturante Móvel'!$G:$G,LT$4))</f>
        <v>0</v>
      </c>
      <c r="LV50" s="139">
        <f>(COUNTIFS('Estruturante Móvel'!$M:$M,$B50,'Estruturante Móvel'!$AM:$AM,LV$4))-(COUNTIFS('Estruturante Móvel'!$M:$M,$B50,'Estruturante Móvel'!$AM:$AM,LV$4,'Estruturante Móvel'!$AQ:$AQ,"REPARO FO"))</f>
        <v>0</v>
      </c>
      <c r="LW50" s="140">
        <f>(COUNTIFS('Estruturante Móvel'!$M:$M,$B50,'Estruturante Móvel'!$C:$C,"&lt;&gt;PREVISTO",'Estruturante Móvel'!$G:$G,LV$4))</f>
        <v>0</v>
      </c>
      <c r="LX50" s="139">
        <f>(COUNTIFS('Estruturante Móvel'!$M:$M,$B50,'Estruturante Móvel'!$AM:$AM,LX$4))-(COUNTIFS('Estruturante Móvel'!$M:$M,$B50,'Estruturante Móvel'!$AM:$AM,LX$4,'Estruturante Móvel'!$AQ:$AQ,"REPARO FO"))</f>
        <v>0</v>
      </c>
      <c r="LY50" s="140">
        <f>(COUNTIFS('Estruturante Móvel'!$M:$M,$B50,'Estruturante Móvel'!$C:$C,"&lt;&gt;PREVISTO",'Estruturante Móvel'!$G:$G,LX$4))</f>
        <v>0</v>
      </c>
      <c r="LZ50" s="139">
        <f>(COUNTIFS('Estruturante Móvel'!$M:$M,$B50,'Estruturante Móvel'!$AM:$AM,LZ$4))-(COUNTIFS('Estruturante Móvel'!$M:$M,$B50,'Estruturante Móvel'!$AM:$AM,LZ$4,'Estruturante Móvel'!$AQ:$AQ,"REPARO FO"))</f>
        <v>0</v>
      </c>
      <c r="MA50" s="140">
        <f>(COUNTIFS('Estruturante Móvel'!$M:$M,$B50,'Estruturante Móvel'!$C:$C,"&lt;&gt;PREVISTO",'Estruturante Móvel'!$G:$G,LZ$4))</f>
        <v>0</v>
      </c>
      <c r="MB50" s="139">
        <f>(COUNTIFS('Estruturante Móvel'!$M:$M,$B50,'Estruturante Móvel'!$AM:$AM,MB$4))-(COUNTIFS('Estruturante Móvel'!$M:$M,$B50,'Estruturante Móvel'!$AM:$AM,MB$4,'Estruturante Móvel'!$AQ:$AQ,"REPARO FO"))</f>
        <v>0</v>
      </c>
      <c r="MC50" s="140">
        <f>(COUNTIFS('Estruturante Móvel'!$M:$M,$B50,'Estruturante Móvel'!$C:$C,"&lt;&gt;PREVISTO",'Estruturante Móvel'!$G:$G,MB$4))</f>
        <v>0</v>
      </c>
      <c r="MD50" s="139">
        <f>(COUNTIFS('Estruturante Móvel'!$M:$M,$B50,'Estruturante Móvel'!$AM:$AM,MD$4))-(COUNTIFS('Estruturante Móvel'!$M:$M,$B50,'Estruturante Móvel'!$AM:$AM,MD$4,'Estruturante Móvel'!$AQ:$AQ,"REPARO FO"))</f>
        <v>0</v>
      </c>
      <c r="ME50" s="140">
        <f>(COUNTIFS('Estruturante Móvel'!$M:$M,$B50,'Estruturante Móvel'!$C:$C,"&lt;&gt;PREVISTO",'Estruturante Móvel'!$G:$G,MD$4))</f>
        <v>0</v>
      </c>
      <c r="MF50" s="139">
        <f>(COUNTIFS('Estruturante Móvel'!$M:$M,$B50,'Estruturante Móvel'!$AM:$AM,MF$4))-(COUNTIFS('Estruturante Móvel'!$M:$M,$B50,'Estruturante Móvel'!$AM:$AM,MF$4,'Estruturante Móvel'!$AQ:$AQ,"REPARO FO"))</f>
        <v>0</v>
      </c>
      <c r="MG50" s="140">
        <f>(COUNTIFS('Estruturante Móvel'!$M:$M,$B50,'Estruturante Móvel'!$C:$C,"&lt;&gt;PREVISTO",'Estruturante Móvel'!$G:$G,MF$4))</f>
        <v>0</v>
      </c>
      <c r="MH50" s="139">
        <f>(COUNTIFS('Estruturante Móvel'!$M:$M,$B50,'Estruturante Móvel'!$AM:$AM,MH$4))-(COUNTIFS('Estruturante Móvel'!$M:$M,$B50,'Estruturante Móvel'!$AM:$AM,MH$4,'Estruturante Móvel'!$AQ:$AQ,"REPARO FO"))</f>
        <v>0</v>
      </c>
      <c r="MI50" s="140">
        <f>(COUNTIFS('Estruturante Móvel'!$M:$M,$B50,'Estruturante Móvel'!$C:$C,"&lt;&gt;PREVISTO",'Estruturante Móvel'!$G:$G,MH$4))</f>
        <v>0</v>
      </c>
      <c r="MJ50" s="139">
        <f>(COUNTIFS('Estruturante Móvel'!$M:$M,$B50,'Estruturante Móvel'!$AM:$AM,MJ$4))-(COUNTIFS('Estruturante Móvel'!$M:$M,$B50,'Estruturante Móvel'!$AM:$AM,MJ$4,'Estruturante Móvel'!$AQ:$AQ,"REPARO FO"))</f>
        <v>0</v>
      </c>
      <c r="MK50" s="140">
        <f>(COUNTIFS('Estruturante Móvel'!$M:$M,$B50,'Estruturante Móvel'!$C:$C,"&lt;&gt;PREVISTO",'Estruturante Móvel'!$G:$G,MJ$4))</f>
        <v>0</v>
      </c>
      <c r="ML50" s="139">
        <f>(COUNTIFS('Estruturante Móvel'!$M:$M,$B50,'Estruturante Móvel'!$AM:$AM,ML$4))-(COUNTIFS('Estruturante Móvel'!$M:$M,$B50,'Estruturante Móvel'!$AM:$AM,ML$4,'Estruturante Móvel'!$AQ:$AQ,"REPARO FO"))</f>
        <v>0</v>
      </c>
      <c r="MM50" s="140">
        <f>(COUNTIFS('Estruturante Móvel'!$M:$M,$B50,'Estruturante Móvel'!$C:$C,"&lt;&gt;PREVISTO",'Estruturante Móvel'!$G:$G,ML$4))</f>
        <v>0</v>
      </c>
      <c r="MN50" s="139">
        <f>(COUNTIFS('Estruturante Móvel'!$M:$M,$B50,'Estruturante Móvel'!$AM:$AM,MN$4))-(COUNTIFS('Estruturante Móvel'!$M:$M,$B50,'Estruturante Móvel'!$AM:$AM,MN$4,'Estruturante Móvel'!$AQ:$AQ,"REPARO FO"))</f>
        <v>0</v>
      </c>
      <c r="MO50" s="140">
        <f>(COUNTIFS('Estruturante Móvel'!$M:$M,$B50,'Estruturante Móvel'!$C:$C,"&lt;&gt;PREVISTO",'Estruturante Móvel'!$G:$G,MN$4))</f>
        <v>0</v>
      </c>
      <c r="MP50" s="139">
        <f>(COUNTIFS('Estruturante Móvel'!$M:$M,$B50,'Estruturante Móvel'!$AM:$AM,MP$4))-(COUNTIFS('Estruturante Móvel'!$M:$M,$B50,'Estruturante Móvel'!$AM:$AM,MP$4,'Estruturante Móvel'!$AQ:$AQ,"REPARO FO"))</f>
        <v>0</v>
      </c>
      <c r="MQ50" s="140">
        <f>(COUNTIFS('Estruturante Móvel'!$M:$M,$B50,'Estruturante Móvel'!$C:$C,"&lt;&gt;PREVISTO",'Estruturante Móvel'!$G:$G,MP$4))</f>
        <v>0</v>
      </c>
      <c r="MR50" s="139">
        <f>(COUNTIFS('Estruturante Móvel'!$M:$M,$B50,'Estruturante Móvel'!$AM:$AM,MR$4))-(COUNTIFS('Estruturante Móvel'!$M:$M,$B50,'Estruturante Móvel'!$AM:$AM,MR$4,'Estruturante Móvel'!$AQ:$AQ,"REPARO FO"))</f>
        <v>0</v>
      </c>
      <c r="MS50" s="140">
        <f>(COUNTIFS('Estruturante Móvel'!$M:$M,$B50,'Estruturante Móvel'!$C:$C,"&lt;&gt;PREVISTO",'Estruturante Móvel'!$G:$G,MR$4))</f>
        <v>0</v>
      </c>
      <c r="MT50" s="139">
        <f>(COUNTIFS('Estruturante Móvel'!$M:$M,$B50,'Estruturante Móvel'!$AM:$AM,MT$4))-(COUNTIFS('Estruturante Móvel'!$M:$M,$B50,'Estruturante Móvel'!$AM:$AM,MT$4,'Estruturante Móvel'!$AQ:$AQ,"REPARO FO"))</f>
        <v>0</v>
      </c>
      <c r="MU50" s="140">
        <f>(COUNTIFS('Estruturante Móvel'!$M:$M,$B50,'Estruturante Móvel'!$C:$C,"&lt;&gt;PREVISTO",'Estruturante Móvel'!$G:$G,MT$4))</f>
        <v>0</v>
      </c>
      <c r="MV50" s="139">
        <f>(COUNTIFS('Estruturante Móvel'!$M:$M,$B50,'Estruturante Móvel'!$AM:$AM,MV$4))-(COUNTIFS('Estruturante Móvel'!$M:$M,$B50,'Estruturante Móvel'!$AM:$AM,MV$4,'Estruturante Móvel'!$AQ:$AQ,"REPARO FO"))</f>
        <v>0</v>
      </c>
      <c r="MW50" s="140">
        <f>(COUNTIFS('Estruturante Móvel'!$M:$M,$B50,'Estruturante Móvel'!$C:$C,"&lt;&gt;PREVISTO",'Estruturante Móvel'!$G:$G,MV$4))</f>
        <v>0</v>
      </c>
      <c r="MX50" s="139">
        <f>(COUNTIFS('Estruturante Móvel'!$M:$M,$B50,'Estruturante Móvel'!$AM:$AM,MX$4))-(COUNTIFS('Estruturante Móvel'!$M:$M,$B50,'Estruturante Móvel'!$AM:$AM,MX$4,'Estruturante Móvel'!$AQ:$AQ,"REPARO FO"))</f>
        <v>0</v>
      </c>
      <c r="MY50" s="140">
        <f>(COUNTIFS('Estruturante Móvel'!$M:$M,$B50,'Estruturante Móvel'!$C:$C,"&lt;&gt;PREVISTO",'Estruturante Móvel'!$G:$G,MX$4))</f>
        <v>0</v>
      </c>
      <c r="MZ50" s="139">
        <f>(COUNTIFS('Estruturante Móvel'!$M:$M,$B50,'Estruturante Móvel'!$AM:$AM,MZ$4))-(COUNTIFS('Estruturante Móvel'!$M:$M,$B50,'Estruturante Móvel'!$AM:$AM,MZ$4,'Estruturante Móvel'!$AQ:$AQ,"REPARO FO"))</f>
        <v>0</v>
      </c>
      <c r="NA50" s="140">
        <f>(COUNTIFS('Estruturante Móvel'!$M:$M,$B50,'Estruturante Móvel'!$C:$C,"&lt;&gt;PREVISTO",'Estruturante Móvel'!$G:$G,MZ$4))</f>
        <v>0</v>
      </c>
      <c r="NB50" s="139">
        <f>(COUNTIFS('Estruturante Móvel'!$M:$M,$B50,'Estruturante Móvel'!$AM:$AM,NB$4))-(COUNTIFS('Estruturante Móvel'!$M:$M,$B50,'Estruturante Móvel'!$AM:$AM,NB$4,'Estruturante Móvel'!$AQ:$AQ,"REPARO FO"))</f>
        <v>0</v>
      </c>
      <c r="NC50" s="140">
        <f>(COUNTIFS('Estruturante Móvel'!$M:$M,$B50,'Estruturante Móvel'!$C:$C,"&lt;&gt;PREVISTO",'Estruturante Móvel'!$G:$G,NB$4))</f>
        <v>0</v>
      </c>
      <c r="ND50" s="139">
        <f>(COUNTIFS('Estruturante Móvel'!$M:$M,$B50,'Estruturante Móvel'!$AM:$AM,ND$4))-(COUNTIFS('Estruturante Móvel'!$M:$M,$B50,'Estruturante Móvel'!$AM:$AM,ND$4,'Estruturante Móvel'!$AQ:$AQ,"REPARO FO"))</f>
        <v>0</v>
      </c>
      <c r="NE50" s="140">
        <f>(COUNTIFS('Estruturante Móvel'!$M:$M,$B50,'Estruturante Móvel'!$C:$C,"&lt;&gt;PREVISTO",'Estruturante Móvel'!$G:$G,ND$4))</f>
        <v>0</v>
      </c>
      <c r="NF50" s="139">
        <f>(COUNTIFS('Estruturante Móvel'!$M:$M,$B50,'Estruturante Móvel'!$AM:$AM,NF$4))-(COUNTIFS('Estruturante Móvel'!$M:$M,$B50,'Estruturante Móvel'!$AM:$AM,NF$4,'Estruturante Móvel'!$AQ:$AQ,"REPARO FO"))</f>
        <v>0</v>
      </c>
      <c r="NG50" s="140">
        <f>(COUNTIFS('Estruturante Móvel'!$M:$M,$B50,'Estruturante Móvel'!$C:$C,"&lt;&gt;PREVISTO",'Estruturante Móvel'!$G:$G,NF$4))</f>
        <v>0</v>
      </c>
      <c r="NH50" s="139">
        <f>(COUNTIFS('Estruturante Móvel'!$M:$M,$B50,'Estruturante Móvel'!$AM:$AM,NH$4))-(COUNTIFS('Estruturante Móvel'!$M:$M,$B50,'Estruturante Móvel'!$AM:$AM,NH$4,'Estruturante Móvel'!$AQ:$AQ,"REPARO FO"))</f>
        <v>0</v>
      </c>
      <c r="NI50" s="140">
        <f>(COUNTIFS('Estruturante Móvel'!$M:$M,$B50,'Estruturante Móvel'!$C:$C,"&lt;&gt;PREVISTO",'Estruturante Móvel'!$G:$G,NH$4))</f>
        <v>0</v>
      </c>
    </row>
    <row r="51" spans="1:373" hidden="1" outlineLevel="1">
      <c r="B51" s="205" t="s">
        <v>444</v>
      </c>
      <c r="C51" s="161" t="s">
        <v>186</v>
      </c>
      <c r="D51" s="161">
        <f>COUNTIFS('Estruturante Móvel'!$M:$M,B50,'Estruturante Móvel'!$L:$L,'CRONOGRAMA_CONST+MIGRACAO'!B51)</f>
        <v>1</v>
      </c>
      <c r="E51" s="161">
        <f>(COUNTIFS('Estruturante Móvel'!$M:$M,B50,'Estruturante Móvel'!$C:$C,"&lt;&gt;PREVISTO",'Estruturante Móvel'!$L:$L,'CRONOGRAMA_CONST+MIGRACAO'!B51))</f>
        <v>1</v>
      </c>
      <c r="F51" s="162">
        <f>(COUNTIFS('Estruturante Móvel'!$M:$M,B50,'Estruturante Móvel'!$C:$C,"PREVISTO",'Estruturante Móvel'!$L:$L,'CRONOGRAMA_CONST+MIGRACAO'!B51))</f>
        <v>0</v>
      </c>
      <c r="G51" s="162"/>
      <c r="H51" s="165" t="str">
        <f t="shared" si="381"/>
        <v>Concluído</v>
      </c>
      <c r="I51" s="163"/>
      <c r="J51" s="160">
        <f t="shared" si="382"/>
        <v>1</v>
      </c>
      <c r="K51" s="157">
        <f t="shared" si="383"/>
        <v>1</v>
      </c>
      <c r="L51" s="139">
        <f>(COUNTIFS('Estruturante Móvel'!$M:$M,$B50,'Estruturante Móvel'!$AM:$AM,L$4,'Estruturante Móvel'!$L:$L,'CRONOGRAMA_CONST+MIGRACAO'!$B51))</f>
        <v>0</v>
      </c>
      <c r="M51" s="140">
        <f>(COUNTIFS('Estruturante Móvel'!$M:$M,$B50,'Estruturante Móvel'!$C:$C,"&lt;&gt;PREVISTO",'Estruturante Móvel'!$G:$G,L$4,'Estruturante Móvel'!$L:$L,'CRONOGRAMA_CONST+MIGRACAO'!B$7))</f>
        <v>0</v>
      </c>
      <c r="N51" s="139">
        <f>(COUNTIFS('Estruturante Móvel'!$M:$M,$B50,'Estruturante Móvel'!$AM:$AM,N$4,'Estruturante Móvel'!$L:$L,'CRONOGRAMA_CONST+MIGRACAO'!$B51))</f>
        <v>0</v>
      </c>
      <c r="O51" s="140">
        <f>(COUNTIFS('Estruturante Móvel'!$M:$M,$B50,'Estruturante Móvel'!$C:$C,"&lt;&gt;PREVISTO",'Estruturante Móvel'!$G:$G,N$4,'Estruturante Móvel'!$L:$L,'CRONOGRAMA_CONST+MIGRACAO'!D$7))</f>
        <v>0</v>
      </c>
      <c r="P51" s="139">
        <f>(COUNTIFS('Estruturante Móvel'!$M:$M,$B50,'Estruturante Móvel'!$AM:$AM,P$4,'Estruturante Móvel'!$L:$L,'CRONOGRAMA_CONST+MIGRACAO'!$B51))</f>
        <v>0</v>
      </c>
      <c r="Q51" s="140">
        <f>(COUNTIFS('Estruturante Móvel'!$M:$M,$B50,'Estruturante Móvel'!$C:$C,"&lt;&gt;PREVISTO",'Estruturante Móvel'!$G:$G,P$4,'Estruturante Móvel'!$L:$L,'CRONOGRAMA_CONST+MIGRACAO'!F$7))</f>
        <v>0</v>
      </c>
      <c r="R51" s="139">
        <f>(COUNTIFS('Estruturante Móvel'!$M:$M,$B50,'Estruturante Móvel'!$AM:$AM,R$4,'Estruturante Móvel'!$L:$L,'CRONOGRAMA_CONST+MIGRACAO'!$B51))</f>
        <v>0</v>
      </c>
      <c r="S51" s="140">
        <f>(COUNTIFS('Estruturante Móvel'!$M:$M,$B50,'Estruturante Móvel'!$C:$C,"&lt;&gt;PREVISTO",'Estruturante Móvel'!$G:$G,R$4,'Estruturante Móvel'!$L:$L,'CRONOGRAMA_CONST+MIGRACAO'!H$7))</f>
        <v>0</v>
      </c>
      <c r="T51" s="139">
        <f>(COUNTIFS('Estruturante Móvel'!$M:$M,$B50,'Estruturante Móvel'!$AM:$AM,T$4,'Estruturante Móvel'!$L:$L,'CRONOGRAMA_CONST+MIGRACAO'!$B51))</f>
        <v>0</v>
      </c>
      <c r="U51" s="140">
        <f>(COUNTIFS('Estruturante Móvel'!$M:$M,$B50,'Estruturante Móvel'!$C:$C,"&lt;&gt;PREVISTO",'Estruturante Móvel'!$G:$G,T$4,'Estruturante Móvel'!$L:$L,'CRONOGRAMA_CONST+MIGRACAO'!J$7))</f>
        <v>0</v>
      </c>
      <c r="V51" s="139">
        <f>(COUNTIFS('Estruturante Móvel'!$M:$M,$B50,'Estruturante Móvel'!$AM:$AM,V$4,'Estruturante Móvel'!$L:$L,'CRONOGRAMA_CONST+MIGRACAO'!$B51))</f>
        <v>0</v>
      </c>
      <c r="W51" s="140">
        <f>(COUNTIFS('Estruturante Móvel'!$M:$M,$B50,'Estruturante Móvel'!$C:$C,"&lt;&gt;PREVISTO",'Estruturante Móvel'!$G:$G,V$4,'Estruturante Móvel'!$L:$L,'CRONOGRAMA_CONST+MIGRACAO'!L$7))</f>
        <v>0</v>
      </c>
      <c r="X51" s="139">
        <f>(COUNTIFS('Estruturante Móvel'!$M:$M,$B50,'Estruturante Móvel'!$AM:$AM,X$4,'Estruturante Móvel'!$L:$L,'CRONOGRAMA_CONST+MIGRACAO'!$B51))</f>
        <v>0</v>
      </c>
      <c r="Y51" s="140">
        <f>(COUNTIFS('Estruturante Móvel'!$M:$M,$B50,'Estruturante Móvel'!$C:$C,"&lt;&gt;PREVISTO",'Estruturante Móvel'!$G:$G,X$4,'Estruturante Móvel'!$L:$L,'CRONOGRAMA_CONST+MIGRACAO'!N$7))</f>
        <v>0</v>
      </c>
      <c r="Z51" s="139">
        <f>(COUNTIFS('Estruturante Móvel'!$M:$M,$B50,'Estruturante Móvel'!$AM:$AM,Z$4,'Estruturante Móvel'!$L:$L,'CRONOGRAMA_CONST+MIGRACAO'!$B51))</f>
        <v>0</v>
      </c>
      <c r="AA51" s="140">
        <f>(COUNTIFS('Estruturante Móvel'!$M:$M,$B50,'Estruturante Móvel'!$C:$C,"&lt;&gt;PREVISTO",'Estruturante Móvel'!$G:$G,Z$4,'Estruturante Móvel'!$L:$L,'CRONOGRAMA_CONST+MIGRACAO'!P$7))</f>
        <v>0</v>
      </c>
      <c r="AB51" s="139">
        <f>(COUNTIFS('Estruturante Móvel'!$M:$M,$B50,'Estruturante Móvel'!$AM:$AM,AB$4,'Estruturante Móvel'!$L:$L,'CRONOGRAMA_CONST+MIGRACAO'!$B51))</f>
        <v>0</v>
      </c>
      <c r="AC51" s="140">
        <f>(COUNTIFS('Estruturante Móvel'!$M:$M,$B50,'Estruturante Móvel'!$C:$C,"&lt;&gt;PREVISTO",'Estruturante Móvel'!$G:$G,AB$4,'Estruturante Móvel'!$L:$L,'CRONOGRAMA_CONST+MIGRACAO'!R$7))</f>
        <v>0</v>
      </c>
      <c r="AD51" s="139">
        <f>(COUNTIFS('Estruturante Móvel'!$M:$M,$B50,'Estruturante Móvel'!$AM:$AM,AD$4,'Estruturante Móvel'!$L:$L,'CRONOGRAMA_CONST+MIGRACAO'!$B51))</f>
        <v>0</v>
      </c>
      <c r="AE51" s="140">
        <f>(COUNTIFS('Estruturante Móvel'!$M:$M,$B50,'Estruturante Móvel'!$C:$C,"&lt;&gt;PREVISTO",'Estruturante Móvel'!$G:$G,AD$4,'Estruturante Móvel'!$L:$L,'CRONOGRAMA_CONST+MIGRACAO'!T$7))</f>
        <v>0</v>
      </c>
      <c r="AF51" s="139">
        <f>(COUNTIFS('Estruturante Móvel'!$M:$M,$B50,'Estruturante Móvel'!$AM:$AM,AF$4,'Estruturante Móvel'!$L:$L,'CRONOGRAMA_CONST+MIGRACAO'!$B51))</f>
        <v>0</v>
      </c>
      <c r="AG51" s="140">
        <f>(COUNTIFS('Estruturante Móvel'!$M:$M,$B50,'Estruturante Móvel'!$C:$C,"&lt;&gt;PREVISTO",'Estruturante Móvel'!$G:$G,AF$4,'Estruturante Móvel'!$L:$L,'CRONOGRAMA_CONST+MIGRACAO'!V$7))</f>
        <v>0</v>
      </c>
      <c r="AH51" s="139">
        <f>(COUNTIFS('Estruturante Móvel'!$M:$M,$B50,'Estruturante Móvel'!$AM:$AM,AH$4,'Estruturante Móvel'!$L:$L,'CRONOGRAMA_CONST+MIGRACAO'!$B51))</f>
        <v>0</v>
      </c>
      <c r="AI51" s="140">
        <f>(COUNTIFS('Estruturante Móvel'!$M:$M,$B50,'Estruturante Móvel'!$C:$C,"&lt;&gt;PREVISTO",'Estruturante Móvel'!$G:$G,AH$4,'Estruturante Móvel'!$L:$L,'CRONOGRAMA_CONST+MIGRACAO'!X$7))</f>
        <v>0</v>
      </c>
      <c r="AJ51" s="139">
        <f>(COUNTIFS('Estruturante Móvel'!$M:$M,$B50,'Estruturante Móvel'!$AM:$AM,AJ$4,'Estruturante Móvel'!$L:$L,'CRONOGRAMA_CONST+MIGRACAO'!$B51))</f>
        <v>0</v>
      </c>
      <c r="AK51" s="140">
        <f>(COUNTIFS('Estruturante Móvel'!$M:$M,$B50,'Estruturante Móvel'!$C:$C,"&lt;&gt;PREVISTO",'Estruturante Móvel'!$G:$G,AJ$4,'Estruturante Móvel'!$L:$L,'CRONOGRAMA_CONST+MIGRACAO'!Z$7))</f>
        <v>0</v>
      </c>
      <c r="AL51" s="139">
        <f>(COUNTIFS('Estruturante Móvel'!$M:$M,$B50,'Estruturante Móvel'!$AM:$AM,AL$4,'Estruturante Móvel'!$L:$L,'CRONOGRAMA_CONST+MIGRACAO'!$B51))</f>
        <v>0</v>
      </c>
      <c r="AM51" s="140">
        <f>(COUNTIFS('Estruturante Móvel'!$M:$M,$B50,'Estruturante Móvel'!$C:$C,"&lt;&gt;PREVISTO",'Estruturante Móvel'!$G:$G,AL$4,'Estruturante Móvel'!$L:$L,'CRONOGRAMA_CONST+MIGRACAO'!AB$7))</f>
        <v>0</v>
      </c>
      <c r="AN51" s="139">
        <f>(COUNTIFS('Estruturante Móvel'!$M:$M,$B50,'Estruturante Móvel'!$AM:$AM,AN$4,'Estruturante Móvel'!$L:$L,'CRONOGRAMA_CONST+MIGRACAO'!$B51))</f>
        <v>0</v>
      </c>
      <c r="AO51" s="140">
        <f>(COUNTIFS('Estruturante Móvel'!$M:$M,$B50,'Estruturante Móvel'!$C:$C,"&lt;&gt;PREVISTO",'Estruturante Móvel'!$G:$G,AN$4,'Estruturante Móvel'!$L:$L,'CRONOGRAMA_CONST+MIGRACAO'!AD$7))</f>
        <v>0</v>
      </c>
      <c r="AP51" s="139">
        <f>(COUNTIFS('Estruturante Móvel'!$M:$M,$B50,'Estruturante Móvel'!$AM:$AM,AP$4,'Estruturante Móvel'!$L:$L,'CRONOGRAMA_CONST+MIGRACAO'!$B51))</f>
        <v>0</v>
      </c>
      <c r="AQ51" s="140">
        <f>(COUNTIFS('Estruturante Móvel'!$M:$M,$B50,'Estruturante Móvel'!$C:$C,"&lt;&gt;PREVISTO",'Estruturante Móvel'!$G:$G,AP$4,'Estruturante Móvel'!$L:$L,'CRONOGRAMA_CONST+MIGRACAO'!AF$7))</f>
        <v>0</v>
      </c>
      <c r="AR51" s="139">
        <f>(COUNTIFS('Estruturante Móvel'!$M:$M,$B50,'Estruturante Móvel'!$AM:$AM,AR$4,'Estruturante Móvel'!$L:$L,'CRONOGRAMA_CONST+MIGRACAO'!$B51))</f>
        <v>0</v>
      </c>
      <c r="AS51" s="140">
        <f>(COUNTIFS('Estruturante Móvel'!$M:$M,$B50,'Estruturante Móvel'!$C:$C,"&lt;&gt;PREVISTO",'Estruturante Móvel'!$G:$G,AR$4,'Estruturante Móvel'!$L:$L,'CRONOGRAMA_CONST+MIGRACAO'!AH$7))</f>
        <v>0</v>
      </c>
      <c r="AT51" s="139">
        <f>(COUNTIFS('Estruturante Móvel'!$M:$M,$B50,'Estruturante Móvel'!$AM:$AM,AT$4,'Estruturante Móvel'!$L:$L,'CRONOGRAMA_CONST+MIGRACAO'!$B51))</f>
        <v>0</v>
      </c>
      <c r="AU51" s="140">
        <f>(COUNTIFS('Estruturante Móvel'!$M:$M,$B50,'Estruturante Móvel'!$C:$C,"&lt;&gt;PREVISTO",'Estruturante Móvel'!$G:$G,AT$4,'Estruturante Móvel'!$L:$L,'CRONOGRAMA_CONST+MIGRACAO'!AJ$7))</f>
        <v>0</v>
      </c>
      <c r="AV51" s="139">
        <f>(COUNTIFS('Estruturante Móvel'!$M:$M,$B50,'Estruturante Móvel'!$AM:$AM,AV$4,'Estruturante Móvel'!$L:$L,'CRONOGRAMA_CONST+MIGRACAO'!$B51))</f>
        <v>0</v>
      </c>
      <c r="AW51" s="140">
        <f>(COUNTIFS('Estruturante Móvel'!$M:$M,$B50,'Estruturante Móvel'!$C:$C,"&lt;&gt;PREVISTO",'Estruturante Móvel'!$G:$G,AV$4,'Estruturante Móvel'!$L:$L,'CRONOGRAMA_CONST+MIGRACAO'!AL$7))</f>
        <v>0</v>
      </c>
      <c r="AX51" s="139">
        <f>(COUNTIFS('Estruturante Móvel'!$M:$M,$B50,'Estruturante Móvel'!$AM:$AM,AX$4,'Estruturante Móvel'!$L:$L,'CRONOGRAMA_CONST+MIGRACAO'!$B51))</f>
        <v>0</v>
      </c>
      <c r="AY51" s="140">
        <f>(COUNTIFS('Estruturante Móvel'!$M:$M,$B50,'Estruturante Móvel'!$C:$C,"&lt;&gt;PREVISTO",'Estruturante Móvel'!$G:$G,AX$4,'Estruturante Móvel'!$L:$L,'CRONOGRAMA_CONST+MIGRACAO'!AN$7))</f>
        <v>0</v>
      </c>
      <c r="AZ51" s="139">
        <f>(COUNTIFS('Estruturante Móvel'!$M:$M,$B50,'Estruturante Móvel'!$AM:$AM,AZ$4,'Estruturante Móvel'!$L:$L,'CRONOGRAMA_CONST+MIGRACAO'!$B51))</f>
        <v>0</v>
      </c>
      <c r="BA51" s="140">
        <f>(COUNTIFS('Estruturante Móvel'!$M:$M,$B50,'Estruturante Móvel'!$C:$C,"&lt;&gt;PREVISTO",'Estruturante Móvel'!$G:$G,AZ$4,'Estruturante Móvel'!$L:$L,'CRONOGRAMA_CONST+MIGRACAO'!AP$7))</f>
        <v>0</v>
      </c>
      <c r="BB51" s="139">
        <f>(COUNTIFS('Estruturante Móvel'!$M:$M,$B50,'Estruturante Móvel'!$AM:$AM,BB$4,'Estruturante Móvel'!$L:$L,'CRONOGRAMA_CONST+MIGRACAO'!$B51))</f>
        <v>0</v>
      </c>
      <c r="BC51" s="140">
        <f>(COUNTIFS('Estruturante Móvel'!$M:$M,$B50,'Estruturante Móvel'!$C:$C,"&lt;&gt;PREVISTO",'Estruturante Móvel'!$G:$G,BB$4,'Estruturante Móvel'!$L:$L,'CRONOGRAMA_CONST+MIGRACAO'!AR$7))</f>
        <v>0</v>
      </c>
      <c r="BD51" s="139">
        <f>(COUNTIFS('Estruturante Móvel'!$M:$M,$B50,'Estruturante Móvel'!$AM:$AM,BD$4,'Estruturante Móvel'!$L:$L,'CRONOGRAMA_CONST+MIGRACAO'!$B51))</f>
        <v>0</v>
      </c>
      <c r="BE51" s="140">
        <f>(COUNTIFS('Estruturante Móvel'!$M:$M,$B50,'Estruturante Móvel'!$C:$C,"&lt;&gt;PREVISTO",'Estruturante Móvel'!$G:$G,BD$4,'Estruturante Móvel'!$L:$L,'CRONOGRAMA_CONST+MIGRACAO'!AT$7))</f>
        <v>0</v>
      </c>
      <c r="BF51" s="139">
        <f>(COUNTIFS('Estruturante Móvel'!$M:$M,$B50,'Estruturante Móvel'!$AM:$AM,BF$4,'Estruturante Móvel'!$L:$L,'CRONOGRAMA_CONST+MIGRACAO'!$B51))</f>
        <v>0</v>
      </c>
      <c r="BG51" s="140">
        <f>(COUNTIFS('Estruturante Móvel'!$M:$M,$B50,'Estruturante Móvel'!$C:$C,"&lt;&gt;PREVISTO",'Estruturante Móvel'!$G:$G,BF$4,'Estruturante Móvel'!$L:$L,'CRONOGRAMA_CONST+MIGRACAO'!AV$7))</f>
        <v>0</v>
      </c>
      <c r="BH51" s="139">
        <f>(COUNTIFS('Estruturante Móvel'!$M:$M,$B50,'Estruturante Móvel'!$AM:$AM,BH$4,'Estruturante Móvel'!$L:$L,'CRONOGRAMA_CONST+MIGRACAO'!$B51))</f>
        <v>0</v>
      </c>
      <c r="BI51" s="140">
        <f>(COUNTIFS('Estruturante Móvel'!$M:$M,$B50,'Estruturante Móvel'!$C:$C,"&lt;&gt;PREVISTO",'Estruturante Móvel'!$G:$G,BH$4,'Estruturante Móvel'!$L:$L,'CRONOGRAMA_CONST+MIGRACAO'!AX$7))</f>
        <v>0</v>
      </c>
      <c r="BJ51" s="139">
        <f>(COUNTIFS('Estruturante Móvel'!$M:$M,$B50,'Estruturante Móvel'!$AM:$AM,BJ$4,'Estruturante Móvel'!$L:$L,'CRONOGRAMA_CONST+MIGRACAO'!$B51))</f>
        <v>0</v>
      </c>
      <c r="BK51" s="140">
        <f>(COUNTIFS('Estruturante Móvel'!$M:$M,$B50,'Estruturante Móvel'!$C:$C,"&lt;&gt;PREVISTO",'Estruturante Móvel'!$G:$G,BJ$4,'Estruturante Móvel'!$L:$L,'CRONOGRAMA_CONST+MIGRACAO'!AZ$7))</f>
        <v>0</v>
      </c>
      <c r="BL51" s="139">
        <f>(COUNTIFS('Estruturante Móvel'!$M:$M,$B50,'Estruturante Móvel'!$AM:$AM,BL$4,'Estruturante Móvel'!$L:$L,'CRONOGRAMA_CONST+MIGRACAO'!$B51))</f>
        <v>0</v>
      </c>
      <c r="BM51" s="140">
        <f>(COUNTIFS('Estruturante Móvel'!$M:$M,$B50,'Estruturante Móvel'!$C:$C,"&lt;&gt;PREVISTO",'Estruturante Móvel'!$G:$G,BL$4,'Estruturante Móvel'!$L:$L,'CRONOGRAMA_CONST+MIGRACAO'!BB$7))</f>
        <v>0</v>
      </c>
      <c r="BN51" s="139">
        <f>(COUNTIFS('Estruturante Móvel'!$M:$M,$B50,'Estruturante Móvel'!$AM:$AM,BN$4,'Estruturante Móvel'!$L:$L,'CRONOGRAMA_CONST+MIGRACAO'!$B51))</f>
        <v>0</v>
      </c>
      <c r="BO51" s="140">
        <f>(COUNTIFS('Estruturante Móvel'!$M:$M,$B50,'Estruturante Móvel'!$C:$C,"&lt;&gt;PREVISTO",'Estruturante Móvel'!$G:$G,BN$4,'Estruturante Móvel'!$L:$L,'CRONOGRAMA_CONST+MIGRACAO'!BD$7))</f>
        <v>0</v>
      </c>
      <c r="BP51" s="139">
        <f>(COUNTIFS('Estruturante Móvel'!$M:$M,$B50,'Estruturante Móvel'!$AM:$AM,BP$4,'Estruturante Móvel'!$L:$L,'CRONOGRAMA_CONST+MIGRACAO'!$B51))</f>
        <v>0</v>
      </c>
      <c r="BQ51" s="140">
        <f>(COUNTIFS('Estruturante Móvel'!$M:$M,$B50,'Estruturante Móvel'!$C:$C,"&lt;&gt;PREVISTO",'Estruturante Móvel'!$G:$G,BP$4,'Estruturante Móvel'!$L:$L,'CRONOGRAMA_CONST+MIGRACAO'!BF$7))</f>
        <v>0</v>
      </c>
      <c r="BR51" s="139">
        <f>(COUNTIFS('Estruturante Móvel'!$M:$M,$B50,'Estruturante Móvel'!$AM:$AM,BR$4,'Estruturante Móvel'!$L:$L,'CRONOGRAMA_CONST+MIGRACAO'!$B51))</f>
        <v>0</v>
      </c>
      <c r="BS51" s="140">
        <f>(COUNTIFS('Estruturante Móvel'!$M:$M,$B50,'Estruturante Móvel'!$C:$C,"&lt;&gt;PREVISTO",'Estruturante Móvel'!$G:$G,BR$4,'Estruturante Móvel'!$L:$L,'CRONOGRAMA_CONST+MIGRACAO'!BH$7))</f>
        <v>0</v>
      </c>
      <c r="BT51" s="139">
        <f>(COUNTIFS('Estruturante Móvel'!$M:$M,$B51,'Estruturante Móvel'!$AM:$AM,BT$4))-(COUNTIFS('Estruturante Móvel'!$M:$M,$B51,'Estruturante Móvel'!$AM:$AM,BT$4,'Estruturante Móvel'!$AQ:$AQ,"REPARO FO"))</f>
        <v>0</v>
      </c>
      <c r="BU51" s="140">
        <f>(COUNTIFS('Estruturante Móvel'!$M:$M,$B50,'Estruturante Móvel'!$C:$C,"&lt;&gt;PREVISTO",'Estruturante Móvel'!$G:$G,BT$4,'Estruturante Móvel'!$L:$L,'CRONOGRAMA_CONST+MIGRACAO'!BJ$7))</f>
        <v>0</v>
      </c>
      <c r="BV51" s="139">
        <f>(COUNTIFS('Estruturante Móvel'!$M:$M,$B51,'Estruturante Móvel'!$AM:$AM,BV$4))-(COUNTIFS('Estruturante Móvel'!$M:$M,$B51,'Estruturante Móvel'!$AM:$AM,BV$4,'Estruturante Móvel'!$AQ:$AQ,"REPARO FO"))</f>
        <v>0</v>
      </c>
      <c r="BW51" s="140">
        <f>(COUNTIFS('Estruturante Móvel'!$M:$M,$B50,'Estruturante Móvel'!$C:$C,"&lt;&gt;PREVISTO",'Estruturante Móvel'!$G:$G,BV$4,'Estruturante Móvel'!$L:$L,'CRONOGRAMA_CONST+MIGRACAO'!BL$7))</f>
        <v>0</v>
      </c>
      <c r="BX51" s="139">
        <f>(COUNTIFS('Estruturante Móvel'!$M:$M,$B51,'Estruturante Móvel'!$AM:$AM,BX$4))-(COUNTIFS('Estruturante Móvel'!$M:$M,$B51,'Estruturante Móvel'!$AM:$AM,BX$4,'Estruturante Móvel'!$AQ:$AQ,"REPARO FO"))</f>
        <v>0</v>
      </c>
      <c r="BY51" s="140">
        <f>(COUNTIFS('Estruturante Móvel'!$M:$M,$B50,'Estruturante Móvel'!$C:$C,"&lt;&gt;PREVISTO",'Estruturante Móvel'!$G:$G,BX$4,'Estruturante Móvel'!$L:$L,'CRONOGRAMA_CONST+MIGRACAO'!BN$7))</f>
        <v>0</v>
      </c>
      <c r="BZ51" s="139">
        <f>(COUNTIFS('Estruturante Móvel'!$M:$M,$B51,'Estruturante Móvel'!$AM:$AM,BZ$4))-(COUNTIFS('Estruturante Móvel'!$M:$M,$B51,'Estruturante Móvel'!$AM:$AM,BZ$4,'Estruturante Móvel'!$AQ:$AQ,"REPARO FO"))</f>
        <v>0</v>
      </c>
      <c r="CA51" s="140">
        <f>(COUNTIFS('Estruturante Móvel'!$M:$M,$B50,'Estruturante Móvel'!$C:$C,"&lt;&gt;PREVISTO",'Estruturante Móvel'!$G:$G,BZ$4,'Estruturante Móvel'!$L:$L,'CRONOGRAMA_CONST+MIGRACAO'!BP$7))</f>
        <v>0</v>
      </c>
      <c r="CB51" s="139">
        <f>(COUNTIFS('Estruturante Móvel'!$M:$M,$B51,'Estruturante Móvel'!$AM:$AM,CB$4))-(COUNTIFS('Estruturante Móvel'!$M:$M,$B51,'Estruturante Móvel'!$AM:$AM,CB$4,'Estruturante Móvel'!$AQ:$AQ,"REPARO FO"))</f>
        <v>0</v>
      </c>
      <c r="CC51" s="140">
        <f>(COUNTIFS('Estruturante Móvel'!$M:$M,$B50,'Estruturante Móvel'!$C:$C,"&lt;&gt;PREVISTO",'Estruturante Móvel'!$G:$G,CB$4,'Estruturante Móvel'!$L:$L,'CRONOGRAMA_CONST+MIGRACAO'!BR$7))</f>
        <v>0</v>
      </c>
      <c r="CD51" s="139">
        <f>(COUNTIFS('Estruturante Móvel'!$M:$M,$B51,'Estruturante Móvel'!$AM:$AM,CD$4))-(COUNTIFS('Estruturante Móvel'!$M:$M,$B51,'Estruturante Móvel'!$AM:$AM,CD$4,'Estruturante Móvel'!$AQ:$AQ,"REPARO FO"))</f>
        <v>0</v>
      </c>
      <c r="CE51" s="140">
        <f>(COUNTIFS('Estruturante Móvel'!$M:$M,$B50,'Estruturante Móvel'!$C:$C,"&lt;&gt;PREVISTO",'Estruturante Móvel'!$G:$G,CD$4,'Estruturante Móvel'!$L:$L,'CRONOGRAMA_CONST+MIGRACAO'!BT$7))</f>
        <v>0</v>
      </c>
      <c r="CF51" s="139">
        <f>(COUNTIFS('Estruturante Móvel'!$M:$M,$B51,'Estruturante Móvel'!$AM:$AM,CF$4))-(COUNTIFS('Estruturante Móvel'!$M:$M,$B51,'Estruturante Móvel'!$AM:$AM,CF$4,'Estruturante Móvel'!$AQ:$AQ,"REPARO FO"))</f>
        <v>0</v>
      </c>
      <c r="CG51" s="140">
        <f>(COUNTIFS('Estruturante Móvel'!$M:$M,$B50,'Estruturante Móvel'!$C:$C,"&lt;&gt;PREVISTO",'Estruturante Móvel'!$G:$G,CF$4,'Estruturante Móvel'!$L:$L,'CRONOGRAMA_CONST+MIGRACAO'!BV$7))</f>
        <v>0</v>
      </c>
      <c r="CH51" s="139">
        <f>(COUNTIFS('Estruturante Móvel'!$M:$M,$B51,'Estruturante Móvel'!$AM:$AM,CH$4))-(COUNTIFS('Estruturante Móvel'!$M:$M,$B51,'Estruturante Móvel'!$AM:$AM,CH$4,'Estruturante Móvel'!$AQ:$AQ,"REPARO FO"))</f>
        <v>0</v>
      </c>
      <c r="CI51" s="140">
        <f>(COUNTIFS('Estruturante Móvel'!$M:$M,$B50,'Estruturante Móvel'!$C:$C,"&lt;&gt;PREVISTO",'Estruturante Móvel'!$G:$G,CH$4,'Estruturante Móvel'!$L:$L,'CRONOGRAMA_CONST+MIGRACAO'!BX$7))</f>
        <v>0</v>
      </c>
      <c r="CJ51" s="139">
        <f>(COUNTIFS('Estruturante Móvel'!$M:$M,$B51,'Estruturante Móvel'!$AM:$AM,CJ$4))-(COUNTIFS('Estruturante Móvel'!$M:$M,$B51,'Estruturante Móvel'!$AM:$AM,CJ$4,'Estruturante Móvel'!$AQ:$AQ,"REPARO FO"))</f>
        <v>0</v>
      </c>
      <c r="CK51" s="140">
        <f>(COUNTIFS('Estruturante Móvel'!$M:$M,$B50,'Estruturante Móvel'!$C:$C,"&lt;&gt;PREVISTO",'Estruturante Móvel'!$G:$G,CJ$4,'Estruturante Móvel'!$L:$L,'CRONOGRAMA_CONST+MIGRACAO'!BZ$7))</f>
        <v>0</v>
      </c>
      <c r="CL51" s="139">
        <f>(COUNTIFS('Estruturante Móvel'!$M:$M,$B51,'Estruturante Móvel'!$AM:$AM,CL$4))-(COUNTIFS('Estruturante Móvel'!$M:$M,$B51,'Estruturante Móvel'!$AM:$AM,CL$4,'Estruturante Móvel'!$AQ:$AQ,"REPARO FO"))</f>
        <v>0</v>
      </c>
      <c r="CM51" s="140">
        <f>(COUNTIFS('Estruturante Móvel'!$M:$M,$B50,'Estruturante Móvel'!$C:$C,"&lt;&gt;PREVISTO",'Estruturante Móvel'!$G:$G,CL$4,'Estruturante Móvel'!$L:$L,'CRONOGRAMA_CONST+MIGRACAO'!CB$7))</f>
        <v>0</v>
      </c>
      <c r="CN51" s="139">
        <f>(COUNTIFS('Estruturante Móvel'!$M:$M,$B51,'Estruturante Móvel'!$AM:$AM,CN$4))-(COUNTIFS('Estruturante Móvel'!$M:$M,$B51,'Estruturante Móvel'!$AM:$AM,CN$4,'Estruturante Móvel'!$AQ:$AQ,"REPARO FO"))</f>
        <v>0</v>
      </c>
      <c r="CO51" s="140">
        <f>(COUNTIFS('Estruturante Móvel'!$M:$M,$B50,'Estruturante Móvel'!$C:$C,"&lt;&gt;PREVISTO",'Estruturante Móvel'!$G:$G,CN$4,'Estruturante Móvel'!$L:$L,'CRONOGRAMA_CONST+MIGRACAO'!CD$7))</f>
        <v>0</v>
      </c>
      <c r="CP51" s="139">
        <f>(COUNTIFS('Estruturante Móvel'!$M:$M,$B51,'Estruturante Móvel'!$AM:$AM,CP$4))-(COUNTIFS('Estruturante Móvel'!$M:$M,$B51,'Estruturante Móvel'!$AM:$AM,CP$4,'Estruturante Móvel'!$AQ:$AQ,"REPARO FO"))</f>
        <v>0</v>
      </c>
      <c r="CQ51" s="140">
        <f>(COUNTIFS('Estruturante Móvel'!$M:$M,$B50,'Estruturante Móvel'!$C:$C,"&lt;&gt;PREVISTO",'Estruturante Móvel'!$G:$G,CP$4,'Estruturante Móvel'!$L:$L,'CRONOGRAMA_CONST+MIGRACAO'!CF$7))</f>
        <v>0</v>
      </c>
      <c r="CR51" s="139">
        <f>(COUNTIFS('Estruturante Móvel'!$M:$M,$B51,'Estruturante Móvel'!$AM:$AM,CR$4))-(COUNTIFS('Estruturante Móvel'!$M:$M,$B51,'Estruturante Móvel'!$AM:$AM,CR$4,'Estruturante Móvel'!$AQ:$AQ,"REPARO FO"))</f>
        <v>0</v>
      </c>
      <c r="CS51" s="140">
        <f>(COUNTIFS('Estruturante Móvel'!$M:$M,$B50,'Estruturante Móvel'!$C:$C,"&lt;&gt;PREVISTO",'Estruturante Móvel'!$G:$G,CR$4,'Estruturante Móvel'!$L:$L,'CRONOGRAMA_CONST+MIGRACAO'!CH$7))</f>
        <v>0</v>
      </c>
      <c r="CT51" s="139">
        <f>(COUNTIFS('Estruturante Móvel'!$M:$M,$B51,'Estruturante Móvel'!$AM:$AM,CT$4))-(COUNTIFS('Estruturante Móvel'!$M:$M,$B51,'Estruturante Móvel'!$AM:$AM,CT$4,'Estruturante Móvel'!$AQ:$AQ,"REPARO FO"))</f>
        <v>0</v>
      </c>
      <c r="CU51" s="140">
        <f>(COUNTIFS('Estruturante Móvel'!$M:$M,$B50,'Estruturante Móvel'!$C:$C,"&lt;&gt;PREVISTO",'Estruturante Móvel'!$G:$G,CT$4,'Estruturante Móvel'!$L:$L,'CRONOGRAMA_CONST+MIGRACAO'!CJ$7))</f>
        <v>0</v>
      </c>
      <c r="CV51" s="139">
        <f>(COUNTIFS('Estruturante Móvel'!$M:$M,$B51,'Estruturante Móvel'!$AM:$AM,CV$4))-(COUNTIFS('Estruturante Móvel'!$M:$M,$B51,'Estruturante Móvel'!$AM:$AM,CV$4,'Estruturante Móvel'!$AQ:$AQ,"REPARO FO"))</f>
        <v>0</v>
      </c>
      <c r="CW51" s="140">
        <f>(COUNTIFS('Estruturante Móvel'!$M:$M,$B50,'Estruturante Móvel'!$C:$C,"&lt;&gt;PREVISTO",'Estruturante Móvel'!$G:$G,CV$4,'Estruturante Móvel'!$L:$L,'CRONOGRAMA_CONST+MIGRACAO'!CL$7))</f>
        <v>0</v>
      </c>
      <c r="CX51" s="139">
        <f>(COUNTIFS('Estruturante Móvel'!$M:$M,$B51,'Estruturante Móvel'!$AM:$AM,CX$4))-(COUNTIFS('Estruturante Móvel'!$M:$M,$B51,'Estruturante Móvel'!$AM:$AM,CX$4,'Estruturante Móvel'!$AQ:$AQ,"REPARO FO"))</f>
        <v>0</v>
      </c>
      <c r="CY51" s="140">
        <f>(COUNTIFS('Estruturante Móvel'!$M:$M,$B50,'Estruturante Móvel'!$C:$C,"&lt;&gt;PREVISTO",'Estruturante Móvel'!$G:$G,CX$4,'Estruturante Móvel'!$L:$L,'CRONOGRAMA_CONST+MIGRACAO'!CN$7))</f>
        <v>0</v>
      </c>
      <c r="CZ51" s="139">
        <f>(COUNTIFS('Estruturante Móvel'!$M:$M,$B51,'Estruturante Móvel'!$AM:$AM,CZ$4))-(COUNTIFS('Estruturante Móvel'!$M:$M,$B51,'Estruturante Móvel'!$AM:$AM,CZ$4,'Estruturante Móvel'!$AQ:$AQ,"REPARO FO"))</f>
        <v>0</v>
      </c>
      <c r="DA51" s="140">
        <f>(COUNTIFS('Estruturante Móvel'!$M:$M,$B50,'Estruturante Móvel'!$C:$C,"&lt;&gt;PREVISTO",'Estruturante Móvel'!$G:$G,CZ$4,'Estruturante Móvel'!$L:$L,'CRONOGRAMA_CONST+MIGRACAO'!CP$7))</f>
        <v>0</v>
      </c>
      <c r="DB51" s="139">
        <f>(COUNTIFS('Estruturante Móvel'!$M:$M,$B51,'Estruturante Móvel'!$AM:$AM,DB$4))-(COUNTIFS('Estruturante Móvel'!$M:$M,$B51,'Estruturante Móvel'!$AM:$AM,DB$4,'Estruturante Móvel'!$AQ:$AQ,"REPARO FO"))</f>
        <v>0</v>
      </c>
      <c r="DC51" s="140">
        <f>(COUNTIFS('Estruturante Móvel'!$M:$M,$B50,'Estruturante Móvel'!$C:$C,"&lt;&gt;PREVISTO",'Estruturante Móvel'!$G:$G,DB$4,'Estruturante Móvel'!$L:$L,'CRONOGRAMA_CONST+MIGRACAO'!CR$7))</f>
        <v>0</v>
      </c>
      <c r="DD51" s="139">
        <f>(COUNTIFS('Estruturante Móvel'!$M:$M,$B51,'Estruturante Móvel'!$AM:$AM,DD$4))-(COUNTIFS('Estruturante Móvel'!$M:$M,$B51,'Estruturante Móvel'!$AM:$AM,DD$4,'Estruturante Móvel'!$AQ:$AQ,"REPARO FO"))</f>
        <v>0</v>
      </c>
      <c r="DE51" s="140">
        <f>(COUNTIFS('Estruturante Móvel'!$M:$M,$B50,'Estruturante Móvel'!$C:$C,"&lt;&gt;PREVISTO",'Estruturante Móvel'!$G:$G,DD$4,'Estruturante Móvel'!$L:$L,'CRONOGRAMA_CONST+MIGRACAO'!CT$7))</f>
        <v>0</v>
      </c>
      <c r="DF51" s="139">
        <f>(COUNTIFS('Estruturante Móvel'!$M:$M,$B51,'Estruturante Móvel'!$AM:$AM,DF$4))-(COUNTIFS('Estruturante Móvel'!$M:$M,$B51,'Estruturante Móvel'!$AM:$AM,DF$4,'Estruturante Móvel'!$AQ:$AQ,"REPARO FO"))</f>
        <v>0</v>
      </c>
      <c r="DG51" s="140">
        <f>(COUNTIFS('Estruturante Móvel'!$M:$M,$B50,'Estruturante Móvel'!$C:$C,"&lt;&gt;PREVISTO",'Estruturante Móvel'!$G:$G,DF$4,'Estruturante Móvel'!$L:$L,'CRONOGRAMA_CONST+MIGRACAO'!CV$7))</f>
        <v>0</v>
      </c>
      <c r="DH51" s="139">
        <f>(COUNTIFS('Estruturante Móvel'!$M:$M,$B51,'Estruturante Móvel'!$AM:$AM,DH$4))-(COUNTIFS('Estruturante Móvel'!$M:$M,$B51,'Estruturante Móvel'!$AM:$AM,DH$4,'Estruturante Móvel'!$AQ:$AQ,"REPARO FO"))</f>
        <v>0</v>
      </c>
      <c r="DI51" s="140">
        <f>(COUNTIFS('Estruturante Móvel'!$M:$M,$B50,'Estruturante Móvel'!$C:$C,"&lt;&gt;PREVISTO",'Estruturante Móvel'!$G:$G,DH$4,'Estruturante Móvel'!$L:$L,'CRONOGRAMA_CONST+MIGRACAO'!CX$7))</f>
        <v>0</v>
      </c>
      <c r="DJ51" s="139">
        <f>(COUNTIFS('Estruturante Móvel'!$M:$M,$B51,'Estruturante Móvel'!$AM:$AM,DJ$4))-(COUNTIFS('Estruturante Móvel'!$M:$M,$B51,'Estruturante Móvel'!$AM:$AM,DJ$4,'Estruturante Móvel'!$AQ:$AQ,"REPARO FO"))</f>
        <v>0</v>
      </c>
      <c r="DK51" s="140">
        <f>(COUNTIFS('Estruturante Móvel'!$M:$M,$B50,'Estruturante Móvel'!$C:$C,"&lt;&gt;PREVISTO",'Estruturante Móvel'!$G:$G,DJ$4,'Estruturante Móvel'!$L:$L,'CRONOGRAMA_CONST+MIGRACAO'!CZ$7))</f>
        <v>0</v>
      </c>
      <c r="DL51" s="139">
        <f>(COUNTIFS('Estruturante Móvel'!$M:$M,$B51,'Estruturante Móvel'!$AM:$AM,DL$4))-(COUNTIFS('Estruturante Móvel'!$M:$M,$B51,'Estruturante Móvel'!$AM:$AM,DL$4,'Estruturante Móvel'!$AQ:$AQ,"REPARO FO"))</f>
        <v>0</v>
      </c>
      <c r="DM51" s="140">
        <f>(COUNTIFS('Estruturante Móvel'!$M:$M,$B50,'Estruturante Móvel'!$C:$C,"&lt;&gt;PREVISTO",'Estruturante Móvel'!$G:$G,DL$4,'Estruturante Móvel'!$L:$L,'CRONOGRAMA_CONST+MIGRACAO'!DB$7))</f>
        <v>0</v>
      </c>
      <c r="DN51" s="139">
        <f>(COUNTIFS('Estruturante Móvel'!$M:$M,$B51,'Estruturante Móvel'!$AM:$AM,DN$4))-(COUNTIFS('Estruturante Móvel'!$M:$M,$B51,'Estruturante Móvel'!$AM:$AM,DN$4,'Estruturante Móvel'!$AQ:$AQ,"REPARO FO"))</f>
        <v>0</v>
      </c>
      <c r="DO51" s="140">
        <f>(COUNTIFS('Estruturante Móvel'!$M:$M,$B50,'Estruturante Móvel'!$C:$C,"&lt;&gt;PREVISTO",'Estruturante Móvel'!$G:$G,DN$4,'Estruturante Móvel'!$L:$L,'CRONOGRAMA_CONST+MIGRACAO'!DD$7))</f>
        <v>0</v>
      </c>
      <c r="DP51" s="139">
        <f>(COUNTIFS('Estruturante Móvel'!$M:$M,$B51,'Estruturante Móvel'!$AM:$AM,DP$4))-(COUNTIFS('Estruturante Móvel'!$M:$M,$B51,'Estruturante Móvel'!$AM:$AM,DP$4,'Estruturante Móvel'!$AQ:$AQ,"REPARO FO"))</f>
        <v>0</v>
      </c>
      <c r="DQ51" s="140">
        <f>(COUNTIFS('Estruturante Móvel'!$M:$M,$B50,'Estruturante Móvel'!$C:$C,"&lt;&gt;PREVISTO",'Estruturante Móvel'!$G:$G,DP$4,'Estruturante Móvel'!$L:$L,'CRONOGRAMA_CONST+MIGRACAO'!DF$7))</f>
        <v>0</v>
      </c>
      <c r="DR51" s="139">
        <f>(COUNTIFS('Estruturante Móvel'!$M:$M,$B51,'Estruturante Móvel'!$AM:$AM,DR$4))-(COUNTIFS('Estruturante Móvel'!$M:$M,$B51,'Estruturante Móvel'!$AM:$AM,DR$4,'Estruturante Móvel'!$AQ:$AQ,"REPARO FO"))</f>
        <v>0</v>
      </c>
      <c r="DS51" s="140">
        <f>(COUNTIFS('Estruturante Móvel'!$M:$M,$B50,'Estruturante Móvel'!$C:$C,"&lt;&gt;PREVISTO",'Estruturante Móvel'!$G:$G,DR$4,'Estruturante Móvel'!$L:$L,'CRONOGRAMA_CONST+MIGRACAO'!DH$7))</f>
        <v>0</v>
      </c>
      <c r="DT51" s="139">
        <f>(COUNTIFS('Estruturante Móvel'!$M:$M,$B51,'Estruturante Móvel'!$AM:$AM,DT$4))-(COUNTIFS('Estruturante Móvel'!$M:$M,$B51,'Estruturante Móvel'!$AM:$AM,DT$4,'Estruturante Móvel'!$AQ:$AQ,"REPARO FO"))</f>
        <v>0</v>
      </c>
      <c r="DU51" s="140">
        <f>(COUNTIFS('Estruturante Móvel'!$M:$M,$B50,'Estruturante Móvel'!$C:$C,"&lt;&gt;PREVISTO",'Estruturante Móvel'!$G:$G,DT$4,'Estruturante Móvel'!$L:$L,'CRONOGRAMA_CONST+MIGRACAO'!DJ$7))</f>
        <v>0</v>
      </c>
      <c r="DV51" s="139">
        <f>(COUNTIFS('Estruturante Móvel'!$M:$M,$B51,'Estruturante Móvel'!$AM:$AM,DV$4))-(COUNTIFS('Estruturante Móvel'!$M:$M,$B51,'Estruturante Móvel'!$AM:$AM,DV$4,'Estruturante Móvel'!$AQ:$AQ,"REPARO FO"))</f>
        <v>0</v>
      </c>
      <c r="DW51" s="140">
        <f>(COUNTIFS('Estruturante Móvel'!$M:$M,$B50,'Estruturante Móvel'!$C:$C,"&lt;&gt;PREVISTO",'Estruturante Móvel'!$G:$G,DV$4,'Estruturante Móvel'!$L:$L,'CRONOGRAMA_CONST+MIGRACAO'!DL$7))</f>
        <v>0</v>
      </c>
      <c r="DX51" s="139">
        <f>(COUNTIFS('Estruturante Móvel'!$M:$M,$B51,'Estruturante Móvel'!$AM:$AM,DX$4))-(COUNTIFS('Estruturante Móvel'!$M:$M,$B51,'Estruturante Móvel'!$AM:$AM,DX$4,'Estruturante Móvel'!$AQ:$AQ,"REPARO FO"))</f>
        <v>0</v>
      </c>
      <c r="DY51" s="140">
        <f>(COUNTIFS('Estruturante Móvel'!$M:$M,$B50,'Estruturante Móvel'!$C:$C,"&lt;&gt;PREVISTO",'Estruturante Móvel'!$G:$G,DX$4,'Estruturante Móvel'!$L:$L,'CRONOGRAMA_CONST+MIGRACAO'!DN$7))</f>
        <v>0</v>
      </c>
      <c r="DZ51" s="139">
        <f>(COUNTIFS('Estruturante Móvel'!$M:$M,$B51,'Estruturante Móvel'!$AM:$AM,DZ$4))-(COUNTIFS('Estruturante Móvel'!$M:$M,$B51,'Estruturante Móvel'!$AM:$AM,DZ$4,'Estruturante Móvel'!$AQ:$AQ,"REPARO FO"))</f>
        <v>0</v>
      </c>
      <c r="EA51" s="140">
        <f>(COUNTIFS('Estruturante Móvel'!$M:$M,$B50,'Estruturante Móvel'!$C:$C,"&lt;&gt;PREVISTO",'Estruturante Móvel'!$G:$G,DZ$4,'Estruturante Móvel'!$L:$L,'CRONOGRAMA_CONST+MIGRACAO'!DP$7))</f>
        <v>0</v>
      </c>
      <c r="EB51" s="139">
        <f>(COUNTIFS('Estruturante Móvel'!$M:$M,$B51,'Estruturante Móvel'!$AM:$AM,EB$4))-(COUNTIFS('Estruturante Móvel'!$M:$M,$B51,'Estruturante Móvel'!$AM:$AM,EB$4,'Estruturante Móvel'!$AQ:$AQ,"REPARO FO"))</f>
        <v>0</v>
      </c>
      <c r="EC51" s="140">
        <f>(COUNTIFS('Estruturante Móvel'!$M:$M,$B50,'Estruturante Móvel'!$C:$C,"&lt;&gt;PREVISTO",'Estruturante Móvel'!$G:$G,EB$4,'Estruturante Móvel'!$L:$L,'CRONOGRAMA_CONST+MIGRACAO'!DR$7))</f>
        <v>0</v>
      </c>
      <c r="ED51" s="139">
        <f>(COUNTIFS('Estruturante Móvel'!$M:$M,$B51,'Estruturante Móvel'!$AM:$AM,ED$4))-(COUNTIFS('Estruturante Móvel'!$M:$M,$B51,'Estruturante Móvel'!$AM:$AM,ED$4,'Estruturante Móvel'!$AQ:$AQ,"REPARO FO"))</f>
        <v>0</v>
      </c>
      <c r="EE51" s="140">
        <f>(COUNTIFS('Estruturante Móvel'!$M:$M,$B50,'Estruturante Móvel'!$C:$C,"&lt;&gt;PREVISTO",'Estruturante Móvel'!$G:$G,ED$4,'Estruturante Móvel'!$L:$L,'CRONOGRAMA_CONST+MIGRACAO'!DT$7))</f>
        <v>0</v>
      </c>
      <c r="EF51" s="139">
        <f>(COUNTIFS('Estruturante Móvel'!$M:$M,$B51,'Estruturante Móvel'!$AM:$AM,EF$4))-(COUNTIFS('Estruturante Móvel'!$M:$M,$B51,'Estruturante Móvel'!$AM:$AM,EF$4,'Estruturante Móvel'!$AQ:$AQ,"REPARO FO"))</f>
        <v>0</v>
      </c>
      <c r="EG51" s="140">
        <f>(COUNTIFS('Estruturante Móvel'!$M:$M,$B50,'Estruturante Móvel'!$C:$C,"&lt;&gt;PREVISTO",'Estruturante Móvel'!$G:$G,EF$4,'Estruturante Móvel'!$L:$L,'CRONOGRAMA_CONST+MIGRACAO'!DV$7))</f>
        <v>0</v>
      </c>
      <c r="EH51" s="139">
        <f>(COUNTIFS('Estruturante Móvel'!$M:$M,$B51,'Estruturante Móvel'!$AM:$AM,EH$4))-(COUNTIFS('Estruturante Móvel'!$M:$M,$B51,'Estruturante Móvel'!$AM:$AM,EH$4,'Estruturante Móvel'!$AQ:$AQ,"REPARO FO"))</f>
        <v>0</v>
      </c>
      <c r="EI51" s="140">
        <f>(COUNTIFS('Estruturante Móvel'!$M:$M,$B50,'Estruturante Móvel'!$C:$C,"&lt;&gt;PREVISTO",'Estruturante Móvel'!$G:$G,EH$4,'Estruturante Móvel'!$L:$L,'CRONOGRAMA_CONST+MIGRACAO'!DX$7))</f>
        <v>0</v>
      </c>
      <c r="EJ51" s="139">
        <f>(COUNTIFS('Estruturante Móvel'!$M:$M,$B51,'Estruturante Móvel'!$AM:$AM,EJ$4))-(COUNTIFS('Estruturante Móvel'!$M:$M,$B51,'Estruturante Móvel'!$AM:$AM,EJ$4,'Estruturante Móvel'!$AQ:$AQ,"REPARO FO"))</f>
        <v>0</v>
      </c>
      <c r="EK51" s="140">
        <f>(COUNTIFS('Estruturante Móvel'!$M:$M,$B50,'Estruturante Móvel'!$C:$C,"&lt;&gt;PREVISTO",'Estruturante Móvel'!$G:$G,EJ$4,'Estruturante Móvel'!$L:$L,'CRONOGRAMA_CONST+MIGRACAO'!DZ$7))</f>
        <v>0</v>
      </c>
      <c r="EL51" s="139">
        <f>(COUNTIFS('Estruturante Móvel'!$M:$M,$B51,'Estruturante Móvel'!$AM:$AM,EL$4))-(COUNTIFS('Estruturante Móvel'!$M:$M,$B51,'Estruturante Móvel'!$AM:$AM,EL$4,'Estruturante Móvel'!$AQ:$AQ,"REPARO FO"))</f>
        <v>0</v>
      </c>
      <c r="EM51" s="140">
        <f>(COUNTIFS('Estruturante Móvel'!$M:$M,$B50,'Estruturante Móvel'!$C:$C,"&lt;&gt;PREVISTO",'Estruturante Móvel'!$G:$G,EL$4,'Estruturante Móvel'!$L:$L,'CRONOGRAMA_CONST+MIGRACAO'!EB$7))</f>
        <v>0</v>
      </c>
      <c r="EN51" s="139">
        <f>(COUNTIFS('Estruturante Móvel'!$M:$M,$B51,'Estruturante Móvel'!$AM:$AM,EN$4))-(COUNTIFS('Estruturante Móvel'!$M:$M,$B51,'Estruturante Móvel'!$AM:$AM,EN$4,'Estruturante Móvel'!$AQ:$AQ,"REPARO FO"))</f>
        <v>0</v>
      </c>
      <c r="EO51" s="140">
        <f>(COUNTIFS('Estruturante Móvel'!$M:$M,$B50,'Estruturante Móvel'!$C:$C,"&lt;&gt;PREVISTO",'Estruturante Móvel'!$G:$G,EN$4,'Estruturante Móvel'!$L:$L,'CRONOGRAMA_CONST+MIGRACAO'!ED$7))</f>
        <v>0</v>
      </c>
      <c r="EP51" s="139">
        <f>(COUNTIFS('Estruturante Móvel'!$M:$M,$B51,'Estruturante Móvel'!$AM:$AM,EP$4))-(COUNTIFS('Estruturante Móvel'!$M:$M,$B51,'Estruturante Móvel'!$AM:$AM,EP$4,'Estruturante Móvel'!$AQ:$AQ,"REPARO FO"))</f>
        <v>0</v>
      </c>
      <c r="EQ51" s="140">
        <f>(COUNTIFS('Estruturante Móvel'!$M:$M,$B50,'Estruturante Móvel'!$C:$C,"&lt;&gt;PREVISTO",'Estruturante Móvel'!$G:$G,EP$4,'Estruturante Móvel'!$L:$L,'CRONOGRAMA_CONST+MIGRACAO'!EF$7))</f>
        <v>0</v>
      </c>
      <c r="ER51" s="139">
        <f>(COUNTIFS('Estruturante Móvel'!$M:$M,$B51,'Estruturante Móvel'!$AM:$AM,ER$4))-(COUNTIFS('Estruturante Móvel'!$M:$M,$B51,'Estruturante Móvel'!$AM:$AM,ER$4,'Estruturante Móvel'!$AQ:$AQ,"REPARO FO"))</f>
        <v>0</v>
      </c>
      <c r="ES51" s="140">
        <f>(COUNTIFS('Estruturante Móvel'!$M:$M,$B50,'Estruturante Móvel'!$C:$C,"&lt;&gt;PREVISTO",'Estruturante Móvel'!$G:$G,ER$4,'Estruturante Móvel'!$L:$L,'CRONOGRAMA_CONST+MIGRACAO'!EH$7))</f>
        <v>0</v>
      </c>
      <c r="ET51" s="139">
        <f>(COUNTIFS('Estruturante Móvel'!$M:$M,$B51,'Estruturante Móvel'!$AM:$AM,ET$4))-(COUNTIFS('Estruturante Móvel'!$M:$M,$B51,'Estruturante Móvel'!$AM:$AM,ET$4,'Estruturante Móvel'!$AQ:$AQ,"REPARO FO"))</f>
        <v>0</v>
      </c>
      <c r="EU51" s="140">
        <f>(COUNTIFS('Estruturante Móvel'!$M:$M,$B50,'Estruturante Móvel'!$C:$C,"&lt;&gt;PREVISTO",'Estruturante Móvel'!$G:$G,ET$4,'Estruturante Móvel'!$L:$L,'CRONOGRAMA_CONST+MIGRACAO'!EJ$7))</f>
        <v>0</v>
      </c>
      <c r="EV51" s="139">
        <f>(COUNTIFS('Estruturante Móvel'!$M:$M,$B51,'Estruturante Móvel'!$AM:$AM,EV$4))-(COUNTIFS('Estruturante Móvel'!$M:$M,$B51,'Estruturante Móvel'!$AM:$AM,EV$4,'Estruturante Móvel'!$AQ:$AQ,"REPARO FO"))</f>
        <v>0</v>
      </c>
      <c r="EW51" s="140">
        <f>(COUNTIFS('Estruturante Móvel'!$M:$M,$B50,'Estruturante Móvel'!$C:$C,"&lt;&gt;PREVISTO",'Estruturante Móvel'!$G:$G,EV$4,'Estruturante Móvel'!$L:$L,'CRONOGRAMA_CONST+MIGRACAO'!EL$7))</f>
        <v>0</v>
      </c>
      <c r="EX51" s="139">
        <f>(COUNTIFS('Estruturante Móvel'!$M:$M,$B51,'Estruturante Móvel'!$AM:$AM,EX$4))-(COUNTIFS('Estruturante Móvel'!$M:$M,$B51,'Estruturante Móvel'!$AM:$AM,EX$4,'Estruturante Móvel'!$AQ:$AQ,"REPARO FO"))</f>
        <v>0</v>
      </c>
      <c r="EY51" s="140">
        <f>(COUNTIFS('Estruturante Móvel'!$M:$M,$B50,'Estruturante Móvel'!$C:$C,"&lt;&gt;PREVISTO",'Estruturante Móvel'!$G:$G,EX$4,'Estruturante Móvel'!$L:$L,'CRONOGRAMA_CONST+MIGRACAO'!EN$7))</f>
        <v>0</v>
      </c>
      <c r="EZ51" s="139">
        <f>(COUNTIFS('Estruturante Móvel'!$M:$M,$B51,'Estruturante Móvel'!$AM:$AM,EZ$4))-(COUNTIFS('Estruturante Móvel'!$M:$M,$B51,'Estruturante Móvel'!$AM:$AM,EZ$4,'Estruturante Móvel'!$AQ:$AQ,"REPARO FO"))</f>
        <v>0</v>
      </c>
      <c r="FA51" s="140">
        <f>(COUNTIFS('Estruturante Móvel'!$M:$M,$B50,'Estruturante Móvel'!$C:$C,"&lt;&gt;PREVISTO",'Estruturante Móvel'!$G:$G,EZ$4,'Estruturante Móvel'!$L:$L,'CRONOGRAMA_CONST+MIGRACAO'!EP$7))</f>
        <v>0</v>
      </c>
      <c r="FB51" s="139">
        <f>(COUNTIFS('Estruturante Móvel'!$M:$M,$B51,'Estruturante Móvel'!$AM:$AM,FB$4))-(COUNTIFS('Estruturante Móvel'!$M:$M,$B51,'Estruturante Móvel'!$AM:$AM,FB$4,'Estruturante Móvel'!$AQ:$AQ,"REPARO FO"))</f>
        <v>0</v>
      </c>
      <c r="FC51" s="140">
        <f>(COUNTIFS('Estruturante Móvel'!$M:$M,$B50,'Estruturante Móvel'!$C:$C,"&lt;&gt;PREVISTO",'Estruturante Móvel'!$G:$G,FB$4,'Estruturante Móvel'!$L:$L,'CRONOGRAMA_CONST+MIGRACAO'!ER$7))</f>
        <v>0</v>
      </c>
      <c r="FD51" s="139">
        <f>(COUNTIFS('Estruturante Móvel'!$M:$M,$B51,'Estruturante Móvel'!$AM:$AM,FD$4))-(COUNTIFS('Estruturante Móvel'!$M:$M,$B51,'Estruturante Móvel'!$AM:$AM,FD$4,'Estruturante Móvel'!$AQ:$AQ,"REPARO FO"))</f>
        <v>0</v>
      </c>
      <c r="FE51" s="140">
        <f>(COUNTIFS('Estruturante Móvel'!$M:$M,$B50,'Estruturante Móvel'!$C:$C,"&lt;&gt;PREVISTO",'Estruturante Móvel'!$G:$G,FD$4,'Estruturante Móvel'!$L:$L,'CRONOGRAMA_CONST+MIGRACAO'!ET$7))</f>
        <v>0</v>
      </c>
      <c r="FF51" s="139">
        <f>(COUNTIFS('Estruturante Móvel'!$M:$M,$B51,'Estruturante Móvel'!$AM:$AM,FF$4))-(COUNTIFS('Estruturante Móvel'!$M:$M,$B51,'Estruturante Móvel'!$AM:$AM,FF$4,'Estruturante Móvel'!$AQ:$AQ,"REPARO FO"))</f>
        <v>0</v>
      </c>
      <c r="FG51" s="140">
        <f>(COUNTIFS('Estruturante Móvel'!$M:$M,$B50,'Estruturante Móvel'!$C:$C,"&lt;&gt;PREVISTO",'Estruturante Móvel'!$G:$G,FF$4,'Estruturante Móvel'!$L:$L,'CRONOGRAMA_CONST+MIGRACAO'!EV$7))</f>
        <v>0</v>
      </c>
      <c r="FH51" s="139">
        <f>(COUNTIFS('Estruturante Móvel'!$M:$M,$B51,'Estruturante Móvel'!$AM:$AM,FH$4))-(COUNTIFS('Estruturante Móvel'!$M:$M,$B51,'Estruturante Móvel'!$AM:$AM,FH$4,'Estruturante Móvel'!$AQ:$AQ,"REPARO FO"))</f>
        <v>0</v>
      </c>
      <c r="FI51" s="140">
        <f>(COUNTIFS('Estruturante Móvel'!$M:$M,$B50,'Estruturante Móvel'!$C:$C,"&lt;&gt;PREVISTO",'Estruturante Móvel'!$G:$G,FH$4,'Estruturante Móvel'!$L:$L,'CRONOGRAMA_CONST+MIGRACAO'!EX$7))</f>
        <v>0</v>
      </c>
      <c r="FJ51" s="139">
        <f>(COUNTIFS('Estruturante Móvel'!$M:$M,$B51,'Estruturante Móvel'!$AM:$AM,FJ$4))-(COUNTIFS('Estruturante Móvel'!$M:$M,$B51,'Estruturante Móvel'!$AM:$AM,FJ$4,'Estruturante Móvel'!$AQ:$AQ,"REPARO FO"))</f>
        <v>0</v>
      </c>
      <c r="FK51" s="140">
        <f>(COUNTIFS('Estruturante Móvel'!$M:$M,$B50,'Estruturante Móvel'!$C:$C,"&lt;&gt;PREVISTO",'Estruturante Móvel'!$G:$G,FJ$4,'Estruturante Móvel'!$L:$L,'CRONOGRAMA_CONST+MIGRACAO'!EZ$7))</f>
        <v>0</v>
      </c>
      <c r="FL51" s="139">
        <f>(COUNTIFS('Estruturante Móvel'!$M:$M,$B51,'Estruturante Móvel'!$AM:$AM,FL$4))-(COUNTIFS('Estruturante Móvel'!$M:$M,$B51,'Estruturante Móvel'!$AM:$AM,FL$4,'Estruturante Móvel'!$AQ:$AQ,"REPARO FO"))</f>
        <v>0</v>
      </c>
      <c r="FM51" s="140">
        <f>(COUNTIFS('Estruturante Móvel'!$M:$M,$B50,'Estruturante Móvel'!$C:$C,"&lt;&gt;PREVISTO",'Estruturante Móvel'!$G:$G,FL$4,'Estruturante Móvel'!$L:$L,'CRONOGRAMA_CONST+MIGRACAO'!FB$7))</f>
        <v>0</v>
      </c>
      <c r="FN51" s="139">
        <f>(COUNTIFS('Estruturante Móvel'!$M:$M,$B51,'Estruturante Móvel'!$AM:$AM,FN$4))-(COUNTIFS('Estruturante Móvel'!$M:$M,$B51,'Estruturante Móvel'!$AM:$AM,FN$4,'Estruturante Móvel'!$AQ:$AQ,"REPARO FO"))</f>
        <v>0</v>
      </c>
      <c r="FO51" s="140">
        <f>(COUNTIFS('Estruturante Móvel'!$M:$M,$B50,'Estruturante Móvel'!$C:$C,"&lt;&gt;PREVISTO",'Estruturante Móvel'!$G:$G,FN$4,'Estruturante Móvel'!$L:$L,'CRONOGRAMA_CONST+MIGRACAO'!FD$7))</f>
        <v>0</v>
      </c>
      <c r="FP51" s="139">
        <f>(COUNTIFS('Estruturante Móvel'!$M:$M,$B51,'Estruturante Móvel'!$AM:$AM,FP$4))-(COUNTIFS('Estruturante Móvel'!$M:$M,$B51,'Estruturante Móvel'!$AM:$AM,FP$4,'Estruturante Móvel'!$AQ:$AQ,"REPARO FO"))</f>
        <v>0</v>
      </c>
      <c r="FQ51" s="140">
        <f>(COUNTIFS('Estruturante Móvel'!$M:$M,$B50,'Estruturante Móvel'!$C:$C,"&lt;&gt;PREVISTO",'Estruturante Móvel'!$G:$G,FP$4,'Estruturante Móvel'!$L:$L,'CRONOGRAMA_CONST+MIGRACAO'!FF$7))</f>
        <v>0</v>
      </c>
      <c r="FR51" s="139">
        <f>(COUNTIFS('Estruturante Móvel'!$M:$M,$B51,'Estruturante Móvel'!$AM:$AM,FR$4))-(COUNTIFS('Estruturante Móvel'!$M:$M,$B51,'Estruturante Móvel'!$AM:$AM,FR$4,'Estruturante Móvel'!$AQ:$AQ,"REPARO FO"))</f>
        <v>0</v>
      </c>
      <c r="FS51" s="140">
        <f>(COUNTIFS('Estruturante Móvel'!$M:$M,$B50,'Estruturante Móvel'!$C:$C,"&lt;&gt;PREVISTO",'Estruturante Móvel'!$G:$G,FR$4,'Estruturante Móvel'!$L:$L,'CRONOGRAMA_CONST+MIGRACAO'!FH$7))</f>
        <v>0</v>
      </c>
      <c r="FT51" s="139">
        <f>(COUNTIFS('Estruturante Móvel'!$M:$M,$B51,'Estruturante Móvel'!$AM:$AM,FT$4))-(COUNTIFS('Estruturante Móvel'!$M:$M,$B51,'Estruturante Móvel'!$AM:$AM,FT$4,'Estruturante Móvel'!$AQ:$AQ,"REPARO FO"))</f>
        <v>0</v>
      </c>
      <c r="FU51" s="140">
        <f>(COUNTIFS('Estruturante Móvel'!$M:$M,$B50,'Estruturante Móvel'!$C:$C,"&lt;&gt;PREVISTO",'Estruturante Móvel'!$G:$G,FT$4,'Estruturante Móvel'!$L:$L,'CRONOGRAMA_CONST+MIGRACAO'!FJ$7))</f>
        <v>0</v>
      </c>
      <c r="FV51" s="139">
        <f>(COUNTIFS('Estruturante Móvel'!$M:$M,$B51,'Estruturante Móvel'!$AM:$AM,FV$4))-(COUNTIFS('Estruturante Móvel'!$M:$M,$B51,'Estruturante Móvel'!$AM:$AM,FV$4,'Estruturante Móvel'!$AQ:$AQ,"REPARO FO"))</f>
        <v>0</v>
      </c>
      <c r="FW51" s="140">
        <f>(COUNTIFS('Estruturante Móvel'!$M:$M,$B50,'Estruturante Móvel'!$C:$C,"&lt;&gt;PREVISTO",'Estruturante Móvel'!$G:$G,FV$4,'Estruturante Móvel'!$L:$L,'CRONOGRAMA_CONST+MIGRACAO'!FL$7))</f>
        <v>0</v>
      </c>
      <c r="FX51" s="139">
        <f>(COUNTIFS('Estruturante Móvel'!$M:$M,$B51,'Estruturante Móvel'!$AM:$AM,FX$4))-(COUNTIFS('Estruturante Móvel'!$M:$M,$B51,'Estruturante Móvel'!$AM:$AM,FX$4,'Estruturante Móvel'!$AQ:$AQ,"REPARO FO"))</f>
        <v>0</v>
      </c>
      <c r="FY51" s="140">
        <f>(COUNTIFS('Estruturante Móvel'!$M:$M,$B50,'Estruturante Móvel'!$C:$C,"&lt;&gt;PREVISTO",'Estruturante Móvel'!$G:$G,FX$4,'Estruturante Móvel'!$L:$L,'CRONOGRAMA_CONST+MIGRACAO'!FN$7))</f>
        <v>0</v>
      </c>
      <c r="FZ51" s="139">
        <f>(COUNTIFS('Estruturante Móvel'!$M:$M,$B51,'Estruturante Móvel'!$AM:$AM,FZ$4))-(COUNTIFS('Estruturante Móvel'!$M:$M,$B51,'Estruturante Móvel'!$AM:$AM,FZ$4,'Estruturante Móvel'!$AQ:$AQ,"REPARO FO"))</f>
        <v>0</v>
      </c>
      <c r="GA51" s="140">
        <f>(COUNTIFS('Estruturante Móvel'!$M:$M,$B50,'Estruturante Móvel'!$C:$C,"&lt;&gt;PREVISTO",'Estruturante Móvel'!$G:$G,FZ$4,'Estruturante Móvel'!$L:$L,'CRONOGRAMA_CONST+MIGRACAO'!FP$7))</f>
        <v>0</v>
      </c>
      <c r="GB51" s="139">
        <f>(COUNTIFS('Estruturante Móvel'!$M:$M,$B51,'Estruturante Móvel'!$AM:$AM,GB$4))-(COUNTIFS('Estruturante Móvel'!$M:$M,$B51,'Estruturante Móvel'!$AM:$AM,GB$4,'Estruturante Móvel'!$AQ:$AQ,"REPARO FO"))</f>
        <v>0</v>
      </c>
      <c r="GC51" s="140">
        <f>(COUNTIFS('Estruturante Móvel'!$M:$M,$B50,'Estruturante Móvel'!$C:$C,"&lt;&gt;PREVISTO",'Estruturante Móvel'!$G:$G,GB$4,'Estruturante Móvel'!$L:$L,'CRONOGRAMA_CONST+MIGRACAO'!FR$7))</f>
        <v>0</v>
      </c>
      <c r="GD51" s="139">
        <f>(COUNTIFS('Estruturante Móvel'!$M:$M,$B51,'Estruturante Móvel'!$AM:$AM,GD$4))-(COUNTIFS('Estruturante Móvel'!$M:$M,$B51,'Estruturante Móvel'!$AM:$AM,GD$4,'Estruturante Móvel'!$AQ:$AQ,"REPARO FO"))</f>
        <v>0</v>
      </c>
      <c r="GE51" s="140">
        <f>(COUNTIFS('Estruturante Móvel'!$M:$M,$B50,'Estruturante Móvel'!$C:$C,"&lt;&gt;PREVISTO",'Estruturante Móvel'!$G:$G,GD$4,'Estruturante Móvel'!$L:$L,'CRONOGRAMA_CONST+MIGRACAO'!FT$7))</f>
        <v>0</v>
      </c>
      <c r="GF51" s="139">
        <f>(COUNTIFS('Estruturante Móvel'!$M:$M,$B51,'Estruturante Móvel'!$AM:$AM,GF$4))-(COUNTIFS('Estruturante Móvel'!$M:$M,$B51,'Estruturante Móvel'!$AM:$AM,GF$4,'Estruturante Móvel'!$AQ:$AQ,"REPARO FO"))</f>
        <v>0</v>
      </c>
      <c r="GG51" s="140">
        <f>(COUNTIFS('Estruturante Móvel'!$M:$M,$B50,'Estruturante Móvel'!$C:$C,"&lt;&gt;PREVISTO",'Estruturante Móvel'!$G:$G,GF$4,'Estruturante Móvel'!$L:$L,'CRONOGRAMA_CONST+MIGRACAO'!FV$7))</f>
        <v>0</v>
      </c>
      <c r="GH51" s="139">
        <f>(COUNTIFS('Estruturante Móvel'!$M:$M,$B51,'Estruturante Móvel'!$AM:$AM,GH$4))-(COUNTIFS('Estruturante Móvel'!$M:$M,$B51,'Estruturante Móvel'!$AM:$AM,GH$4,'Estruturante Móvel'!$AQ:$AQ,"REPARO FO"))</f>
        <v>0</v>
      </c>
      <c r="GI51" s="140">
        <f>(COUNTIFS('Estruturante Móvel'!$M:$M,$B50,'Estruturante Móvel'!$C:$C,"&lt;&gt;PREVISTO",'Estruturante Móvel'!$G:$G,GH$4,'Estruturante Móvel'!$L:$L,'CRONOGRAMA_CONST+MIGRACAO'!FX$7))</f>
        <v>0</v>
      </c>
      <c r="GJ51" s="139">
        <f>(COUNTIFS('Estruturante Móvel'!$M:$M,$B51,'Estruturante Móvel'!$AM:$AM,GJ$4))-(COUNTIFS('Estruturante Móvel'!$M:$M,$B51,'Estruturante Móvel'!$AM:$AM,GJ$4,'Estruturante Móvel'!$AQ:$AQ,"REPARO FO"))</f>
        <v>0</v>
      </c>
      <c r="GK51" s="140">
        <f>(COUNTIFS('Estruturante Móvel'!$M:$M,$B50,'Estruturante Móvel'!$C:$C,"&lt;&gt;PREVISTO",'Estruturante Móvel'!$G:$G,GJ$4,'Estruturante Móvel'!$L:$L,'CRONOGRAMA_CONST+MIGRACAO'!FZ$7))</f>
        <v>0</v>
      </c>
      <c r="GL51" s="139">
        <f>(COUNTIFS('Estruturante Móvel'!$M:$M,$B51,'Estruturante Móvel'!$AM:$AM,GL$4))-(COUNTIFS('Estruturante Móvel'!$M:$M,$B51,'Estruturante Móvel'!$AM:$AM,GL$4,'Estruturante Móvel'!$AQ:$AQ,"REPARO FO"))</f>
        <v>0</v>
      </c>
      <c r="GM51" s="140">
        <f>(COUNTIFS('Estruturante Móvel'!$M:$M,$B50,'Estruturante Móvel'!$C:$C,"&lt;&gt;PREVISTO",'Estruturante Móvel'!$G:$G,GL$4,'Estruturante Móvel'!$L:$L,'CRONOGRAMA_CONST+MIGRACAO'!GB$7))</f>
        <v>0</v>
      </c>
      <c r="GN51" s="139">
        <f>(COUNTIFS('Estruturante Móvel'!$M:$M,$B51,'Estruturante Móvel'!$AM:$AM,GN$4))-(COUNTIFS('Estruturante Móvel'!$M:$M,$B51,'Estruturante Móvel'!$AM:$AM,GN$4,'Estruturante Móvel'!$AQ:$AQ,"REPARO FO"))</f>
        <v>0</v>
      </c>
      <c r="GO51" s="140">
        <f>(COUNTIFS('Estruturante Móvel'!$M:$M,$B50,'Estruturante Móvel'!$C:$C,"&lt;&gt;PREVISTO",'Estruturante Móvel'!$G:$G,GN$4,'Estruturante Móvel'!$L:$L,'CRONOGRAMA_CONST+MIGRACAO'!GD$7))</f>
        <v>0</v>
      </c>
      <c r="GP51" s="139">
        <f>(COUNTIFS('Estruturante Móvel'!$M:$M,$B51,'Estruturante Móvel'!$AM:$AM,GP$4))-(COUNTIFS('Estruturante Móvel'!$M:$M,$B51,'Estruturante Móvel'!$AM:$AM,GP$4,'Estruturante Móvel'!$AQ:$AQ,"REPARO FO"))</f>
        <v>0</v>
      </c>
      <c r="GQ51" s="140">
        <f>(COUNTIFS('Estruturante Móvel'!$M:$M,$B50,'Estruturante Móvel'!$C:$C,"&lt;&gt;PREVISTO",'Estruturante Móvel'!$G:$G,GP$4,'Estruturante Móvel'!$L:$L,'CRONOGRAMA_CONST+MIGRACAO'!GF$7))</f>
        <v>0</v>
      </c>
      <c r="GR51" s="139">
        <f>(COUNTIFS('Estruturante Móvel'!$M:$M,$B51,'Estruturante Móvel'!$AM:$AM,GR$4))-(COUNTIFS('Estruturante Móvel'!$M:$M,$B51,'Estruturante Móvel'!$AM:$AM,GR$4,'Estruturante Móvel'!$AQ:$AQ,"REPARO FO"))</f>
        <v>0</v>
      </c>
      <c r="GS51" s="140">
        <f>(COUNTIFS('Estruturante Móvel'!$M:$M,$B50,'Estruturante Móvel'!$C:$C,"&lt;&gt;PREVISTO",'Estruturante Móvel'!$G:$G,GR$4,'Estruturante Móvel'!$L:$L,'CRONOGRAMA_CONST+MIGRACAO'!GH$7))</f>
        <v>0</v>
      </c>
      <c r="GT51" s="139">
        <f>(COUNTIFS('Estruturante Móvel'!$M:$M,$B51,'Estruturante Móvel'!$AM:$AM,GT$4))-(COUNTIFS('Estruturante Móvel'!$M:$M,$B51,'Estruturante Móvel'!$AM:$AM,GT$4,'Estruturante Móvel'!$AQ:$AQ,"REPARO FO"))</f>
        <v>0</v>
      </c>
      <c r="GU51" s="140">
        <f>(COUNTIFS('Estruturante Móvel'!$M:$M,$B50,'Estruturante Móvel'!$C:$C,"&lt;&gt;PREVISTO",'Estruturante Móvel'!$G:$G,GT$4,'Estruturante Móvel'!$L:$L,'CRONOGRAMA_CONST+MIGRACAO'!GJ$7))</f>
        <v>0</v>
      </c>
      <c r="GV51" s="139">
        <f>(COUNTIFS('Estruturante Móvel'!$M:$M,$B51,'Estruturante Móvel'!$AM:$AM,GV$4))-(COUNTIFS('Estruturante Móvel'!$M:$M,$B51,'Estruturante Móvel'!$AM:$AM,GV$4,'Estruturante Móvel'!$AQ:$AQ,"REPARO FO"))</f>
        <v>0</v>
      </c>
      <c r="GW51" s="140">
        <f>(COUNTIFS('Estruturante Móvel'!$M:$M,$B50,'Estruturante Móvel'!$C:$C,"&lt;&gt;PREVISTO",'Estruturante Móvel'!$G:$G,GV$4,'Estruturante Móvel'!$L:$L,'CRONOGRAMA_CONST+MIGRACAO'!GL$7))</f>
        <v>0</v>
      </c>
      <c r="GX51" s="139">
        <f>(COUNTIFS('Estruturante Móvel'!$M:$M,$B51,'Estruturante Móvel'!$AM:$AM,GX$4))-(COUNTIFS('Estruturante Móvel'!$M:$M,$B51,'Estruturante Móvel'!$AM:$AM,GX$4,'Estruturante Móvel'!$AQ:$AQ,"REPARO FO"))</f>
        <v>0</v>
      </c>
      <c r="GY51" s="140">
        <f>(COUNTIFS('Estruturante Móvel'!$M:$M,$B50,'Estruturante Móvel'!$C:$C,"&lt;&gt;PREVISTO",'Estruturante Móvel'!$G:$G,GX$4,'Estruturante Móvel'!$L:$L,'CRONOGRAMA_CONST+MIGRACAO'!GN$7))</f>
        <v>0</v>
      </c>
      <c r="GZ51" s="139">
        <f>(COUNTIFS('Estruturante Móvel'!$M:$M,$B51,'Estruturante Móvel'!$AM:$AM,GZ$4))-(COUNTIFS('Estruturante Móvel'!$M:$M,$B51,'Estruturante Móvel'!$AM:$AM,GZ$4,'Estruturante Móvel'!$AQ:$AQ,"REPARO FO"))</f>
        <v>0</v>
      </c>
      <c r="HA51" s="140">
        <f>(COUNTIFS('Estruturante Móvel'!$M:$M,$B50,'Estruturante Móvel'!$C:$C,"&lt;&gt;PREVISTO",'Estruturante Móvel'!$G:$G,GZ$4,'Estruturante Móvel'!$L:$L,'CRONOGRAMA_CONST+MIGRACAO'!GP$7))</f>
        <v>0</v>
      </c>
      <c r="HB51" s="139">
        <f>(COUNTIFS('Estruturante Móvel'!$M:$M,$B51,'Estruturante Móvel'!$AM:$AM,HB$4))-(COUNTIFS('Estruturante Móvel'!$M:$M,$B51,'Estruturante Móvel'!$AM:$AM,HB$4,'Estruturante Móvel'!$AQ:$AQ,"REPARO FO"))</f>
        <v>0</v>
      </c>
      <c r="HC51" s="140">
        <f>(COUNTIFS('Estruturante Móvel'!$M:$M,$B50,'Estruturante Móvel'!$C:$C,"&lt;&gt;PREVISTO",'Estruturante Móvel'!$G:$G,HB$4,'Estruturante Móvel'!$L:$L,'CRONOGRAMA_CONST+MIGRACAO'!GR$7))</f>
        <v>0</v>
      </c>
      <c r="HD51" s="139">
        <f>(COUNTIFS('Estruturante Móvel'!$M:$M,$B51,'Estruturante Móvel'!$AM:$AM,HD$4))-(COUNTIFS('Estruturante Móvel'!$M:$M,$B51,'Estruturante Móvel'!$AM:$AM,HD$4,'Estruturante Móvel'!$AQ:$AQ,"REPARO FO"))</f>
        <v>0</v>
      </c>
      <c r="HE51" s="140">
        <f>(COUNTIFS('Estruturante Móvel'!$M:$M,$B50,'Estruturante Móvel'!$C:$C,"&lt;&gt;PREVISTO",'Estruturante Móvel'!$G:$G,HD$4,'Estruturante Móvel'!$L:$L,'CRONOGRAMA_CONST+MIGRACAO'!GT$7))</f>
        <v>0</v>
      </c>
      <c r="HF51" s="139">
        <f>(COUNTIFS('Estruturante Móvel'!$M:$M,$B51,'Estruturante Móvel'!$AM:$AM,HF$4))-(COUNTIFS('Estruturante Móvel'!$M:$M,$B51,'Estruturante Móvel'!$AM:$AM,HF$4,'Estruturante Móvel'!$AQ:$AQ,"REPARO FO"))</f>
        <v>0</v>
      </c>
      <c r="HG51" s="140">
        <f>(COUNTIFS('Estruturante Móvel'!$M:$M,$B50,'Estruturante Móvel'!$C:$C,"&lt;&gt;PREVISTO",'Estruturante Móvel'!$G:$G,HF$4,'Estruturante Móvel'!$L:$L,'CRONOGRAMA_CONST+MIGRACAO'!GV$7))</f>
        <v>0</v>
      </c>
      <c r="HH51" s="139">
        <f>(COUNTIFS('Estruturante Móvel'!$M:$M,$B51,'Estruturante Móvel'!$AM:$AM,HH$4))-(COUNTIFS('Estruturante Móvel'!$M:$M,$B51,'Estruturante Móvel'!$AM:$AM,HH$4,'Estruturante Móvel'!$AQ:$AQ,"REPARO FO"))</f>
        <v>0</v>
      </c>
      <c r="HI51" s="140">
        <f>(COUNTIFS('Estruturante Móvel'!$M:$M,$B50,'Estruturante Móvel'!$C:$C,"&lt;&gt;PREVISTO",'Estruturante Móvel'!$G:$G,HH$4,'Estruturante Móvel'!$L:$L,'CRONOGRAMA_CONST+MIGRACAO'!GX$7))</f>
        <v>0</v>
      </c>
      <c r="HJ51" s="139">
        <f>(COUNTIFS('Estruturante Móvel'!$M:$M,$B51,'Estruturante Móvel'!$AM:$AM,HJ$4))-(COUNTIFS('Estruturante Móvel'!$M:$M,$B51,'Estruturante Móvel'!$AM:$AM,HJ$4,'Estruturante Móvel'!$AQ:$AQ,"REPARO FO"))</f>
        <v>0</v>
      </c>
      <c r="HK51" s="140">
        <f>(COUNTIFS('Estruturante Móvel'!$M:$M,$B50,'Estruturante Móvel'!$C:$C,"&lt;&gt;PREVISTO",'Estruturante Móvel'!$G:$G,HJ$4,'Estruturante Móvel'!$L:$L,'CRONOGRAMA_CONST+MIGRACAO'!GZ$7))</f>
        <v>0</v>
      </c>
      <c r="HL51" s="139">
        <f>(COUNTIFS('Estruturante Móvel'!$M:$M,$B51,'Estruturante Móvel'!$AM:$AM,HL$4))-(COUNTIFS('Estruturante Móvel'!$M:$M,$B51,'Estruturante Móvel'!$AM:$AM,HL$4,'Estruturante Móvel'!$AQ:$AQ,"REPARO FO"))</f>
        <v>0</v>
      </c>
      <c r="HM51" s="140">
        <f>(COUNTIFS('Estruturante Móvel'!$M:$M,$B50,'Estruturante Móvel'!$C:$C,"&lt;&gt;PREVISTO",'Estruturante Móvel'!$G:$G,HL$4,'Estruturante Móvel'!$L:$L,'CRONOGRAMA_CONST+MIGRACAO'!HB$7))</f>
        <v>0</v>
      </c>
      <c r="HN51" s="139">
        <f>(COUNTIFS('Estruturante Móvel'!$M:$M,$B51,'Estruturante Móvel'!$AM:$AM,HN$4))-(COUNTIFS('Estruturante Móvel'!$M:$M,$B51,'Estruturante Móvel'!$AM:$AM,HN$4,'Estruturante Móvel'!$AQ:$AQ,"REPARO FO"))</f>
        <v>0</v>
      </c>
      <c r="HO51" s="140">
        <f>(COUNTIFS('Estruturante Móvel'!$M:$M,$B50,'Estruturante Móvel'!$C:$C,"&lt;&gt;PREVISTO",'Estruturante Móvel'!$G:$G,HN$4,'Estruturante Móvel'!$L:$L,'CRONOGRAMA_CONST+MIGRACAO'!HD$7))</f>
        <v>0</v>
      </c>
      <c r="HP51" s="139">
        <f>(COUNTIFS('Estruturante Móvel'!$M:$M,$B51,'Estruturante Móvel'!$AM:$AM,HP$4))-(COUNTIFS('Estruturante Móvel'!$M:$M,$B51,'Estruturante Móvel'!$AM:$AM,HP$4,'Estruturante Móvel'!$AQ:$AQ,"REPARO FO"))</f>
        <v>0</v>
      </c>
      <c r="HQ51" s="140">
        <f>(COUNTIFS('Estruturante Móvel'!$M:$M,$B50,'Estruturante Móvel'!$C:$C,"&lt;&gt;PREVISTO",'Estruturante Móvel'!$G:$G,HP$4,'Estruturante Móvel'!$L:$L,'CRONOGRAMA_CONST+MIGRACAO'!HF$7))</f>
        <v>0</v>
      </c>
      <c r="HR51" s="139">
        <f>(COUNTIFS('Estruturante Móvel'!$M:$M,$B51,'Estruturante Móvel'!$AM:$AM,HR$4))-(COUNTIFS('Estruturante Móvel'!$M:$M,$B51,'Estruturante Móvel'!$AM:$AM,HR$4,'Estruturante Móvel'!$AQ:$AQ,"REPARO FO"))</f>
        <v>0</v>
      </c>
      <c r="HS51" s="140">
        <f>(COUNTIFS('Estruturante Móvel'!$M:$M,$B50,'Estruturante Móvel'!$C:$C,"&lt;&gt;PREVISTO",'Estruturante Móvel'!$G:$G,HR$4,'Estruturante Móvel'!$L:$L,'CRONOGRAMA_CONST+MIGRACAO'!HH$7))</f>
        <v>0</v>
      </c>
      <c r="HT51" s="139">
        <f>(COUNTIFS('Estruturante Móvel'!$M:$M,$B51,'Estruturante Móvel'!$AM:$AM,HT$4))-(COUNTIFS('Estruturante Móvel'!$M:$M,$B51,'Estruturante Móvel'!$AM:$AM,HT$4,'Estruturante Móvel'!$AQ:$AQ,"REPARO FO"))</f>
        <v>0</v>
      </c>
      <c r="HU51" s="140">
        <f>(COUNTIFS('Estruturante Móvel'!$M:$M,$B50,'Estruturante Móvel'!$C:$C,"&lt;&gt;PREVISTO",'Estruturante Móvel'!$G:$G,HT$4,'Estruturante Móvel'!$L:$L,'CRONOGRAMA_CONST+MIGRACAO'!HJ$7))</f>
        <v>0</v>
      </c>
      <c r="HV51" s="139">
        <f>(COUNTIFS('Estruturante Móvel'!$M:$M,$B51,'Estruturante Móvel'!$AM:$AM,HV$4))-(COUNTIFS('Estruturante Móvel'!$M:$M,$B51,'Estruturante Móvel'!$AM:$AM,HV$4,'Estruturante Móvel'!$AQ:$AQ,"REPARO FO"))</f>
        <v>0</v>
      </c>
      <c r="HW51" s="140">
        <f>(COUNTIFS('Estruturante Móvel'!$M:$M,$B50,'Estruturante Móvel'!$C:$C,"&lt;&gt;PREVISTO",'Estruturante Móvel'!$G:$G,HV$4,'Estruturante Móvel'!$L:$L,'CRONOGRAMA_CONST+MIGRACAO'!HL$7))</f>
        <v>0</v>
      </c>
      <c r="HX51" s="139">
        <f>(COUNTIFS('Estruturante Móvel'!$M:$M,$B51,'Estruturante Móvel'!$AM:$AM,HX$4))-(COUNTIFS('Estruturante Móvel'!$M:$M,$B51,'Estruturante Móvel'!$AM:$AM,HX$4,'Estruturante Móvel'!$AQ:$AQ,"REPARO FO"))</f>
        <v>0</v>
      </c>
      <c r="HY51" s="140">
        <f>(COUNTIFS('Estruturante Móvel'!$M:$M,$B50,'Estruturante Móvel'!$C:$C,"&lt;&gt;PREVISTO",'Estruturante Móvel'!$G:$G,HX$4,'Estruturante Móvel'!$L:$L,'CRONOGRAMA_CONST+MIGRACAO'!HN$7))</f>
        <v>0</v>
      </c>
      <c r="HZ51" s="139">
        <f>(COUNTIFS('Estruturante Móvel'!$M:$M,$B51,'Estruturante Móvel'!$AM:$AM,HZ$4))-(COUNTIFS('Estruturante Móvel'!$M:$M,$B51,'Estruturante Móvel'!$AM:$AM,HZ$4,'Estruturante Móvel'!$AQ:$AQ,"REPARO FO"))</f>
        <v>0</v>
      </c>
      <c r="IA51" s="140">
        <f>(COUNTIFS('Estruturante Móvel'!$M:$M,$B50,'Estruturante Móvel'!$C:$C,"&lt;&gt;PREVISTO",'Estruturante Móvel'!$G:$G,HZ$4,'Estruturante Móvel'!$L:$L,'CRONOGRAMA_CONST+MIGRACAO'!HP$7))</f>
        <v>0</v>
      </c>
      <c r="IB51" s="139">
        <f>(COUNTIFS('Estruturante Móvel'!$M:$M,$B51,'Estruturante Móvel'!$AM:$AM,IB$4))-(COUNTIFS('Estruturante Móvel'!$M:$M,$B51,'Estruturante Móvel'!$AM:$AM,IB$4,'Estruturante Móvel'!$AQ:$AQ,"REPARO FO"))</f>
        <v>0</v>
      </c>
      <c r="IC51" s="140">
        <f>(COUNTIFS('Estruturante Móvel'!$M:$M,$B50,'Estruturante Móvel'!$C:$C,"&lt;&gt;PREVISTO",'Estruturante Móvel'!$G:$G,IB$4,'Estruturante Móvel'!$L:$L,'CRONOGRAMA_CONST+MIGRACAO'!HR$7))</f>
        <v>0</v>
      </c>
      <c r="ID51" s="139">
        <f>(COUNTIFS('Estruturante Móvel'!$M:$M,$B51,'Estruturante Móvel'!$AM:$AM,ID$4))-(COUNTIFS('Estruturante Móvel'!$M:$M,$B51,'Estruturante Móvel'!$AM:$AM,ID$4,'Estruturante Móvel'!$AQ:$AQ,"REPARO FO"))</f>
        <v>0</v>
      </c>
      <c r="IE51" s="140">
        <f>(COUNTIFS('Estruturante Móvel'!$M:$M,$B50,'Estruturante Móvel'!$C:$C,"&lt;&gt;PREVISTO",'Estruturante Móvel'!$G:$G,ID$4,'Estruturante Móvel'!$L:$L,'CRONOGRAMA_CONST+MIGRACAO'!HT$7))</f>
        <v>0</v>
      </c>
      <c r="IF51" s="139">
        <f>(COUNTIFS('Estruturante Móvel'!$M:$M,$B51,'Estruturante Móvel'!$AM:$AM,IF$4))-(COUNTIFS('Estruturante Móvel'!$M:$M,$B51,'Estruturante Móvel'!$AM:$AM,IF$4,'Estruturante Móvel'!$AQ:$AQ,"REPARO FO"))</f>
        <v>0</v>
      </c>
      <c r="IG51" s="140">
        <f>(COUNTIFS('Estruturante Móvel'!$M:$M,$B50,'Estruturante Móvel'!$C:$C,"&lt;&gt;PREVISTO",'Estruturante Móvel'!$G:$G,IF$4,'Estruturante Móvel'!$L:$L,'CRONOGRAMA_CONST+MIGRACAO'!HV$7))</f>
        <v>0</v>
      </c>
      <c r="IH51" s="139">
        <f>(COUNTIFS('Estruturante Móvel'!$M:$M,$B51,'Estruturante Móvel'!$AM:$AM,IH$4))-(COUNTIFS('Estruturante Móvel'!$M:$M,$B51,'Estruturante Móvel'!$AM:$AM,IH$4,'Estruturante Móvel'!$AQ:$AQ,"REPARO FO"))</f>
        <v>0</v>
      </c>
      <c r="II51" s="140">
        <f>(COUNTIFS('Estruturante Móvel'!$M:$M,$B50,'Estruturante Móvel'!$C:$C,"&lt;&gt;PREVISTO",'Estruturante Móvel'!$G:$G,IH$4,'Estruturante Móvel'!$L:$L,'CRONOGRAMA_CONST+MIGRACAO'!HX$7))</f>
        <v>0</v>
      </c>
      <c r="IJ51" s="139">
        <f>(COUNTIFS('Estruturante Móvel'!$M:$M,$B51,'Estruturante Móvel'!$AM:$AM,IJ$4))-(COUNTIFS('Estruturante Móvel'!$M:$M,$B51,'Estruturante Móvel'!$AM:$AM,IJ$4,'Estruturante Móvel'!$AQ:$AQ,"REPARO FO"))</f>
        <v>0</v>
      </c>
      <c r="IK51" s="140">
        <f>(COUNTIFS('Estruturante Móvel'!$M:$M,$B50,'Estruturante Móvel'!$C:$C,"&lt;&gt;PREVISTO",'Estruturante Móvel'!$G:$G,IJ$4,'Estruturante Móvel'!$L:$L,'CRONOGRAMA_CONST+MIGRACAO'!HZ$7))</f>
        <v>0</v>
      </c>
      <c r="IL51" s="139">
        <f>(COUNTIFS('Estruturante Móvel'!$M:$M,$B51,'Estruturante Móvel'!$AM:$AM,IL$4))-(COUNTIFS('Estruturante Móvel'!$M:$M,$B51,'Estruturante Móvel'!$AM:$AM,IL$4,'Estruturante Móvel'!$AQ:$AQ,"REPARO FO"))</f>
        <v>0</v>
      </c>
      <c r="IM51" s="140">
        <f>(COUNTIFS('Estruturante Móvel'!$M:$M,$B50,'Estruturante Móvel'!$C:$C,"&lt;&gt;PREVISTO",'Estruturante Móvel'!$G:$G,IL$4,'Estruturante Móvel'!$L:$L,'CRONOGRAMA_CONST+MIGRACAO'!IB$7))</f>
        <v>0</v>
      </c>
      <c r="IN51" s="139">
        <f>(COUNTIFS('Estruturante Móvel'!$M:$M,$B51,'Estruturante Móvel'!$AM:$AM,IN$4))-(COUNTIFS('Estruturante Móvel'!$M:$M,$B51,'Estruturante Móvel'!$AM:$AM,IN$4,'Estruturante Móvel'!$AQ:$AQ,"REPARO FO"))</f>
        <v>0</v>
      </c>
      <c r="IO51" s="140">
        <f>(COUNTIFS('Estruturante Móvel'!$M:$M,$B50,'Estruturante Móvel'!$C:$C,"&lt;&gt;PREVISTO",'Estruturante Móvel'!$G:$G,IN$4,'Estruturante Móvel'!$L:$L,'CRONOGRAMA_CONST+MIGRACAO'!ID$7))</f>
        <v>0</v>
      </c>
      <c r="IP51" s="139">
        <f>(COUNTIFS('Estruturante Móvel'!$M:$M,$B51,'Estruturante Móvel'!$AM:$AM,IP$4))-(COUNTIFS('Estruturante Móvel'!$M:$M,$B51,'Estruturante Móvel'!$AM:$AM,IP$4,'Estruturante Móvel'!$AQ:$AQ,"REPARO FO"))</f>
        <v>0</v>
      </c>
      <c r="IQ51" s="140">
        <f>(COUNTIFS('Estruturante Móvel'!$M:$M,$B50,'Estruturante Móvel'!$C:$C,"&lt;&gt;PREVISTO",'Estruturante Móvel'!$G:$G,IP$4,'Estruturante Móvel'!$L:$L,'CRONOGRAMA_CONST+MIGRACAO'!IF$7))</f>
        <v>0</v>
      </c>
      <c r="IR51" s="139">
        <f>(COUNTIFS('Estruturante Móvel'!$M:$M,$B51,'Estruturante Móvel'!$AM:$AM,IR$4))-(COUNTIFS('Estruturante Móvel'!$M:$M,$B51,'Estruturante Móvel'!$AM:$AM,IR$4,'Estruturante Móvel'!$AQ:$AQ,"REPARO FO"))</f>
        <v>0</v>
      </c>
      <c r="IS51" s="140">
        <f>(COUNTIFS('Estruturante Móvel'!$M:$M,$B50,'Estruturante Móvel'!$C:$C,"&lt;&gt;PREVISTO",'Estruturante Móvel'!$G:$G,IR$4,'Estruturante Móvel'!$L:$L,'CRONOGRAMA_CONST+MIGRACAO'!IH$7))</f>
        <v>0</v>
      </c>
      <c r="IT51" s="139">
        <f>(COUNTIFS('Estruturante Móvel'!$M:$M,$B51,'Estruturante Móvel'!$AM:$AM,IT$4))-(COUNTIFS('Estruturante Móvel'!$M:$M,$B51,'Estruturante Móvel'!$AM:$AM,IT$4,'Estruturante Móvel'!$AQ:$AQ,"REPARO FO"))</f>
        <v>0</v>
      </c>
      <c r="IU51" s="140">
        <f>(COUNTIFS('Estruturante Móvel'!$M:$M,$B50,'Estruturante Móvel'!$C:$C,"&lt;&gt;PREVISTO",'Estruturante Móvel'!$G:$G,IT$4,'Estruturante Móvel'!$L:$L,'CRONOGRAMA_CONST+MIGRACAO'!IJ$7))</f>
        <v>0</v>
      </c>
      <c r="IV51" s="139">
        <f>(COUNTIFS('Estruturante Móvel'!$M:$M,$B51,'Estruturante Móvel'!$AM:$AM,IV$4))-(COUNTIFS('Estruturante Móvel'!$M:$M,$B51,'Estruturante Móvel'!$AM:$AM,IV$4,'Estruturante Móvel'!$AQ:$AQ,"REPARO FO"))</f>
        <v>0</v>
      </c>
      <c r="IW51" s="140">
        <f>(COUNTIFS('Estruturante Móvel'!$M:$M,$B50,'Estruturante Móvel'!$C:$C,"&lt;&gt;PREVISTO",'Estruturante Móvel'!$G:$G,IV$4,'Estruturante Móvel'!$L:$L,'CRONOGRAMA_CONST+MIGRACAO'!IL$7))</f>
        <v>0</v>
      </c>
      <c r="IX51" s="139">
        <f>(COUNTIFS('Estruturante Móvel'!$M:$M,$B51,'Estruturante Móvel'!$AM:$AM,IX$4))-(COUNTIFS('Estruturante Móvel'!$M:$M,$B51,'Estruturante Móvel'!$AM:$AM,IX$4,'Estruturante Móvel'!$AQ:$AQ,"REPARO FO"))</f>
        <v>0</v>
      </c>
      <c r="IY51" s="140">
        <f>(COUNTIFS('Estruturante Móvel'!$M:$M,$B50,'Estruturante Móvel'!$C:$C,"&lt;&gt;PREVISTO",'Estruturante Móvel'!$G:$G,IX$4,'Estruturante Móvel'!$L:$L,'CRONOGRAMA_CONST+MIGRACAO'!IN$7))</f>
        <v>0</v>
      </c>
      <c r="IZ51" s="139">
        <f>(COUNTIFS('Estruturante Móvel'!$M:$M,$B51,'Estruturante Móvel'!$AM:$AM,IZ$4))-(COUNTIFS('Estruturante Móvel'!$M:$M,$B51,'Estruturante Móvel'!$AM:$AM,IZ$4,'Estruturante Móvel'!$AQ:$AQ,"REPARO FO"))</f>
        <v>0</v>
      </c>
      <c r="JA51" s="140">
        <f>(COUNTIFS('Estruturante Móvel'!$M:$M,$B50,'Estruturante Móvel'!$C:$C,"&lt;&gt;PREVISTO",'Estruturante Móvel'!$G:$G,IZ$4,'Estruturante Móvel'!$L:$L,'CRONOGRAMA_CONST+MIGRACAO'!IP$7))</f>
        <v>0</v>
      </c>
      <c r="JB51" s="139">
        <f>(COUNTIFS('Estruturante Móvel'!$M:$M,$B51,'Estruturante Móvel'!$AM:$AM,JB$4))-(COUNTIFS('Estruturante Móvel'!$M:$M,$B51,'Estruturante Móvel'!$AM:$AM,JB$4,'Estruturante Móvel'!$AQ:$AQ,"REPARO FO"))</f>
        <v>0</v>
      </c>
      <c r="JC51" s="140">
        <f>(COUNTIFS('Estruturante Móvel'!$M:$M,$B50,'Estruturante Móvel'!$C:$C,"&lt;&gt;PREVISTO",'Estruturante Móvel'!$G:$G,JB$4,'Estruturante Móvel'!$L:$L,'CRONOGRAMA_CONST+MIGRACAO'!IR$7))</f>
        <v>0</v>
      </c>
      <c r="JD51" s="139">
        <f>(COUNTIFS('Estruturante Móvel'!$M:$M,$B51,'Estruturante Móvel'!$AM:$AM,JD$4))-(COUNTIFS('Estruturante Móvel'!$M:$M,$B51,'Estruturante Móvel'!$AM:$AM,JD$4,'Estruturante Móvel'!$AQ:$AQ,"REPARO FO"))</f>
        <v>0</v>
      </c>
      <c r="JE51" s="140">
        <f>(COUNTIFS('Estruturante Móvel'!$M:$M,$B50,'Estruturante Móvel'!$C:$C,"&lt;&gt;PREVISTO",'Estruturante Móvel'!$G:$G,JD$4,'Estruturante Móvel'!$L:$L,'CRONOGRAMA_CONST+MIGRACAO'!IT$7))</f>
        <v>0</v>
      </c>
      <c r="JF51" s="139">
        <f>(COUNTIFS('Estruturante Móvel'!$M:$M,$B51,'Estruturante Móvel'!$AM:$AM,JF$4))-(COUNTIFS('Estruturante Móvel'!$M:$M,$B51,'Estruturante Móvel'!$AM:$AM,JF$4,'Estruturante Móvel'!$AQ:$AQ,"REPARO FO"))</f>
        <v>0</v>
      </c>
      <c r="JG51" s="140">
        <f>(COUNTIFS('Estruturante Móvel'!$M:$M,$B50,'Estruturante Móvel'!$C:$C,"&lt;&gt;PREVISTO",'Estruturante Móvel'!$G:$G,JF$4,'Estruturante Móvel'!$L:$L,'CRONOGRAMA_CONST+MIGRACAO'!IV$7))</f>
        <v>0</v>
      </c>
      <c r="JH51" s="139">
        <f>(COUNTIFS('Estruturante Móvel'!$M:$M,$B51,'Estruturante Móvel'!$AM:$AM,JH$4))-(COUNTIFS('Estruturante Móvel'!$M:$M,$B51,'Estruturante Móvel'!$AM:$AM,JH$4,'Estruturante Móvel'!$AQ:$AQ,"REPARO FO"))</f>
        <v>0</v>
      </c>
      <c r="JI51" s="140">
        <f>(COUNTIFS('Estruturante Móvel'!$M:$M,$B50,'Estruturante Móvel'!$C:$C,"&lt;&gt;PREVISTO",'Estruturante Móvel'!$G:$G,JH$4,'Estruturante Móvel'!$L:$L,'CRONOGRAMA_CONST+MIGRACAO'!IX$7))</f>
        <v>0</v>
      </c>
      <c r="JJ51" s="139">
        <f>(COUNTIFS('Estruturante Móvel'!$M:$M,$B51,'Estruturante Móvel'!$AM:$AM,JJ$4))-(COUNTIFS('Estruturante Móvel'!$M:$M,$B51,'Estruturante Móvel'!$AM:$AM,JJ$4,'Estruturante Móvel'!$AQ:$AQ,"REPARO FO"))</f>
        <v>0</v>
      </c>
      <c r="JK51" s="140">
        <f>(COUNTIFS('Estruturante Móvel'!$M:$M,$B50,'Estruturante Móvel'!$C:$C,"&lt;&gt;PREVISTO",'Estruturante Móvel'!$G:$G,JJ$4,'Estruturante Móvel'!$L:$L,'CRONOGRAMA_CONST+MIGRACAO'!IZ$7))</f>
        <v>0</v>
      </c>
      <c r="JL51" s="139">
        <f>(COUNTIFS('Estruturante Móvel'!$M:$M,$B51,'Estruturante Móvel'!$AM:$AM,JL$4))-(COUNTIFS('Estruturante Móvel'!$M:$M,$B51,'Estruturante Móvel'!$AM:$AM,JL$4,'Estruturante Móvel'!$AQ:$AQ,"REPARO FO"))</f>
        <v>0</v>
      </c>
      <c r="JM51" s="140">
        <f>(COUNTIFS('Estruturante Móvel'!$M:$M,$B50,'Estruturante Móvel'!$C:$C,"&lt;&gt;PREVISTO",'Estruturante Móvel'!$G:$G,JL$4,'Estruturante Móvel'!$L:$L,'CRONOGRAMA_CONST+MIGRACAO'!JB$7))</f>
        <v>0</v>
      </c>
      <c r="JN51" s="139">
        <f>(COUNTIFS('Estruturante Móvel'!$M:$M,$B51,'Estruturante Móvel'!$AM:$AM,JN$4))-(COUNTIFS('Estruturante Móvel'!$M:$M,$B51,'Estruturante Móvel'!$AM:$AM,JN$4,'Estruturante Móvel'!$AQ:$AQ,"REPARO FO"))</f>
        <v>0</v>
      </c>
      <c r="JO51" s="140">
        <f>(COUNTIFS('Estruturante Móvel'!$M:$M,$B50,'Estruturante Móvel'!$C:$C,"&lt;&gt;PREVISTO",'Estruturante Móvel'!$G:$G,JN$4,'Estruturante Móvel'!$L:$L,'CRONOGRAMA_CONST+MIGRACAO'!JD$7))</f>
        <v>0</v>
      </c>
      <c r="JP51" s="139">
        <f>(COUNTIFS('Estruturante Móvel'!$M:$M,$B51,'Estruturante Móvel'!$AM:$AM,JP$4))-(COUNTIFS('Estruturante Móvel'!$M:$M,$B51,'Estruturante Móvel'!$AM:$AM,JP$4,'Estruturante Móvel'!$AQ:$AQ,"REPARO FO"))</f>
        <v>0</v>
      </c>
      <c r="JQ51" s="140">
        <f>(COUNTIFS('Estruturante Móvel'!$M:$M,$B50,'Estruturante Móvel'!$C:$C,"&lt;&gt;PREVISTO",'Estruturante Móvel'!$G:$G,JP$4,'Estruturante Móvel'!$L:$L,'CRONOGRAMA_CONST+MIGRACAO'!JF$7))</f>
        <v>0</v>
      </c>
      <c r="JR51" s="139">
        <f>(COUNTIFS('Estruturante Móvel'!$M:$M,$B51,'Estruturante Móvel'!$AM:$AM,JR$4))-(COUNTIFS('Estruturante Móvel'!$M:$M,$B51,'Estruturante Móvel'!$AM:$AM,JR$4,'Estruturante Móvel'!$AQ:$AQ,"REPARO FO"))</f>
        <v>0</v>
      </c>
      <c r="JS51" s="140">
        <f>(COUNTIFS('Estruturante Móvel'!$M:$M,$B50,'Estruturante Móvel'!$C:$C,"&lt;&gt;PREVISTO",'Estruturante Móvel'!$G:$G,JR$4,'Estruturante Móvel'!$L:$L,'CRONOGRAMA_CONST+MIGRACAO'!JH$7))</f>
        <v>0</v>
      </c>
      <c r="JT51" s="139">
        <f>(COUNTIFS('Estruturante Móvel'!$M:$M,$B51,'Estruturante Móvel'!$AM:$AM,JT$4))-(COUNTIFS('Estruturante Móvel'!$M:$M,$B51,'Estruturante Móvel'!$AM:$AM,JT$4,'Estruturante Móvel'!$AQ:$AQ,"REPARO FO"))</f>
        <v>0</v>
      </c>
      <c r="JU51" s="140">
        <f>(COUNTIFS('Estruturante Móvel'!$M:$M,$B50,'Estruturante Móvel'!$C:$C,"&lt;&gt;PREVISTO",'Estruturante Móvel'!$G:$G,JT$4,'Estruturante Móvel'!$L:$L,'CRONOGRAMA_CONST+MIGRACAO'!JJ$7))</f>
        <v>0</v>
      </c>
      <c r="JV51" s="139">
        <f>(COUNTIFS('Estruturante Móvel'!$M:$M,$B51,'Estruturante Móvel'!$AM:$AM,JV$4))-(COUNTIFS('Estruturante Móvel'!$M:$M,$B51,'Estruturante Móvel'!$AM:$AM,JV$4,'Estruturante Móvel'!$AQ:$AQ,"REPARO FO"))</f>
        <v>0</v>
      </c>
      <c r="JW51" s="140">
        <f>(COUNTIFS('Estruturante Móvel'!$M:$M,$B50,'Estruturante Móvel'!$C:$C,"&lt;&gt;PREVISTO",'Estruturante Móvel'!$G:$G,JV$4,'Estruturante Móvel'!$L:$L,'CRONOGRAMA_CONST+MIGRACAO'!JL$7))</f>
        <v>0</v>
      </c>
      <c r="JX51" s="139">
        <f>(COUNTIFS('Estruturante Móvel'!$M:$M,$B51,'Estruturante Móvel'!$AM:$AM,JX$4))-(COUNTIFS('Estruturante Móvel'!$M:$M,$B51,'Estruturante Móvel'!$AM:$AM,JX$4,'Estruturante Móvel'!$AQ:$AQ,"REPARO FO"))</f>
        <v>0</v>
      </c>
      <c r="JY51" s="140">
        <f>(COUNTIFS('Estruturante Móvel'!$M:$M,$B50,'Estruturante Móvel'!$C:$C,"&lt;&gt;PREVISTO",'Estruturante Móvel'!$G:$G,JX$4,'Estruturante Móvel'!$L:$L,'CRONOGRAMA_CONST+MIGRACAO'!JN$7))</f>
        <v>0</v>
      </c>
      <c r="JZ51" s="139">
        <f>(COUNTIFS('Estruturante Móvel'!$M:$M,$B51,'Estruturante Móvel'!$AM:$AM,JZ$4))-(COUNTIFS('Estruturante Móvel'!$M:$M,$B51,'Estruturante Móvel'!$AM:$AM,JZ$4,'Estruturante Móvel'!$AQ:$AQ,"REPARO FO"))</f>
        <v>0</v>
      </c>
      <c r="KA51" s="140">
        <f>(COUNTIFS('Estruturante Móvel'!$M:$M,$B50,'Estruturante Móvel'!$C:$C,"&lt;&gt;PREVISTO",'Estruturante Móvel'!$G:$G,JZ$4,'Estruturante Móvel'!$L:$L,'CRONOGRAMA_CONST+MIGRACAO'!JP$7))</f>
        <v>0</v>
      </c>
      <c r="KB51" s="139">
        <f>(COUNTIFS('Estruturante Móvel'!$M:$M,$B51,'Estruturante Móvel'!$AM:$AM,KB$4))-(COUNTIFS('Estruturante Móvel'!$M:$M,$B51,'Estruturante Móvel'!$AM:$AM,KB$4,'Estruturante Móvel'!$AQ:$AQ,"REPARO FO"))</f>
        <v>0</v>
      </c>
      <c r="KC51" s="140">
        <f>(COUNTIFS('Estruturante Móvel'!$M:$M,$B50,'Estruturante Móvel'!$C:$C,"&lt;&gt;PREVISTO",'Estruturante Móvel'!$G:$G,KB$4,'Estruturante Móvel'!$L:$L,'CRONOGRAMA_CONST+MIGRACAO'!JR$7))</f>
        <v>0</v>
      </c>
      <c r="KD51" s="139">
        <f>(COUNTIFS('Estruturante Móvel'!$M:$M,$B51,'Estruturante Móvel'!$AM:$AM,KD$4))-(COUNTIFS('Estruturante Móvel'!$M:$M,$B51,'Estruturante Móvel'!$AM:$AM,KD$4,'Estruturante Móvel'!$AQ:$AQ,"REPARO FO"))</f>
        <v>0</v>
      </c>
      <c r="KE51" s="140">
        <f>(COUNTIFS('Estruturante Móvel'!$M:$M,$B50,'Estruturante Móvel'!$C:$C,"&lt;&gt;PREVISTO",'Estruturante Móvel'!$G:$G,KD$4,'Estruturante Móvel'!$L:$L,'CRONOGRAMA_CONST+MIGRACAO'!JT$7))</f>
        <v>0</v>
      </c>
      <c r="KF51" s="139">
        <f>(COUNTIFS('Estruturante Móvel'!$M:$M,$B51,'Estruturante Móvel'!$AM:$AM,KF$4))-(COUNTIFS('Estruturante Móvel'!$M:$M,$B51,'Estruturante Móvel'!$AM:$AM,KF$4,'Estruturante Móvel'!$AQ:$AQ,"REPARO FO"))</f>
        <v>0</v>
      </c>
      <c r="KG51" s="140">
        <f>(COUNTIFS('Estruturante Móvel'!$M:$M,$B50,'Estruturante Móvel'!$C:$C,"&lt;&gt;PREVISTO",'Estruturante Móvel'!$G:$G,KF$4,'Estruturante Móvel'!$L:$L,'CRONOGRAMA_CONST+MIGRACAO'!JV$7))</f>
        <v>0</v>
      </c>
      <c r="KH51" s="139">
        <f>(COUNTIFS('Estruturante Móvel'!$M:$M,$B51,'Estruturante Móvel'!$AM:$AM,KH$4))-(COUNTIFS('Estruturante Móvel'!$M:$M,$B51,'Estruturante Móvel'!$AM:$AM,KH$4,'Estruturante Móvel'!$AQ:$AQ,"REPARO FO"))</f>
        <v>0</v>
      </c>
      <c r="KI51" s="140">
        <f>(COUNTIFS('Estruturante Móvel'!$M:$M,$B50,'Estruturante Móvel'!$C:$C,"&lt;&gt;PREVISTO",'Estruturante Móvel'!$G:$G,KH$4,'Estruturante Móvel'!$L:$L,'CRONOGRAMA_CONST+MIGRACAO'!JX$7))</f>
        <v>0</v>
      </c>
      <c r="KJ51" s="139">
        <f>(COUNTIFS('Estruturante Móvel'!$M:$M,$B51,'Estruturante Móvel'!$AM:$AM,KJ$4))-(COUNTIFS('Estruturante Móvel'!$M:$M,$B51,'Estruturante Móvel'!$AM:$AM,KJ$4,'Estruturante Móvel'!$AQ:$AQ,"REPARO FO"))</f>
        <v>0</v>
      </c>
      <c r="KK51" s="140">
        <f>(COUNTIFS('Estruturante Móvel'!$M:$M,$B50,'Estruturante Móvel'!$C:$C,"&lt;&gt;PREVISTO",'Estruturante Móvel'!$G:$G,KJ$4,'Estruturante Móvel'!$L:$L,'CRONOGRAMA_CONST+MIGRACAO'!JZ$7))</f>
        <v>0</v>
      </c>
      <c r="KL51" s="139">
        <f>(COUNTIFS('Estruturante Móvel'!$M:$M,$B51,'Estruturante Móvel'!$AM:$AM,KL$4))-(COUNTIFS('Estruturante Móvel'!$M:$M,$B51,'Estruturante Móvel'!$AM:$AM,KL$4,'Estruturante Móvel'!$AQ:$AQ,"REPARO FO"))</f>
        <v>0</v>
      </c>
      <c r="KM51" s="140">
        <f>(COUNTIFS('Estruturante Móvel'!$M:$M,$B50,'Estruturante Móvel'!$C:$C,"&lt;&gt;PREVISTO",'Estruturante Móvel'!$G:$G,KL$4,'Estruturante Móvel'!$L:$L,'CRONOGRAMA_CONST+MIGRACAO'!KB$7))</f>
        <v>0</v>
      </c>
      <c r="KN51" s="139">
        <f>(COUNTIFS('Estruturante Móvel'!$M:$M,$B51,'Estruturante Móvel'!$AM:$AM,KN$4))-(COUNTIFS('Estruturante Móvel'!$M:$M,$B51,'Estruturante Móvel'!$AM:$AM,KN$4,'Estruturante Móvel'!$AQ:$AQ,"REPARO FO"))</f>
        <v>0</v>
      </c>
      <c r="KO51" s="140">
        <f>(COUNTIFS('Estruturante Móvel'!$M:$M,$B50,'Estruturante Móvel'!$C:$C,"&lt;&gt;PREVISTO",'Estruturante Móvel'!$G:$G,KN$4,'Estruturante Móvel'!$L:$L,'CRONOGRAMA_CONST+MIGRACAO'!KD$7))</f>
        <v>0</v>
      </c>
      <c r="KP51" s="139">
        <f>(COUNTIFS('Estruturante Móvel'!$M:$M,$B51,'Estruturante Móvel'!$AM:$AM,KP$4))-(COUNTIFS('Estruturante Móvel'!$M:$M,$B51,'Estruturante Móvel'!$AM:$AM,KP$4,'Estruturante Móvel'!$AQ:$AQ,"REPARO FO"))</f>
        <v>0</v>
      </c>
      <c r="KQ51" s="140">
        <f>(COUNTIFS('Estruturante Móvel'!$M:$M,$B50,'Estruturante Móvel'!$C:$C,"&lt;&gt;PREVISTO",'Estruturante Móvel'!$G:$G,KP$4,'Estruturante Móvel'!$L:$L,'CRONOGRAMA_CONST+MIGRACAO'!KF$7))</f>
        <v>0</v>
      </c>
      <c r="KR51" s="139">
        <f>(COUNTIFS('Estruturante Móvel'!$M:$M,$B51,'Estruturante Móvel'!$AM:$AM,KR$4))-(COUNTIFS('Estruturante Móvel'!$M:$M,$B51,'Estruturante Móvel'!$AM:$AM,KR$4,'Estruturante Móvel'!$AQ:$AQ,"REPARO FO"))</f>
        <v>0</v>
      </c>
      <c r="KS51" s="140">
        <f>(COUNTIFS('Estruturante Móvel'!$M:$M,$B50,'Estruturante Móvel'!$C:$C,"&lt;&gt;PREVISTO",'Estruturante Móvel'!$G:$G,KR$4,'Estruturante Móvel'!$L:$L,'CRONOGRAMA_CONST+MIGRACAO'!KH$7))</f>
        <v>0</v>
      </c>
      <c r="KT51" s="139">
        <f>(COUNTIFS('Estruturante Móvel'!$M:$M,$B51,'Estruturante Móvel'!$AM:$AM,KT$4))-(COUNTIFS('Estruturante Móvel'!$M:$M,$B51,'Estruturante Móvel'!$AM:$AM,KT$4,'Estruturante Móvel'!$AQ:$AQ,"REPARO FO"))</f>
        <v>0</v>
      </c>
      <c r="KU51" s="140">
        <f>(COUNTIFS('Estruturante Móvel'!$M:$M,$B50,'Estruturante Móvel'!$C:$C,"&lt;&gt;PREVISTO",'Estruturante Móvel'!$G:$G,KT$4,'Estruturante Móvel'!$L:$L,'CRONOGRAMA_CONST+MIGRACAO'!KJ$7))</f>
        <v>0</v>
      </c>
      <c r="KV51" s="139">
        <f>(COUNTIFS('Estruturante Móvel'!$M:$M,$B51,'Estruturante Móvel'!$AM:$AM,KV$4))-(COUNTIFS('Estruturante Móvel'!$M:$M,$B51,'Estruturante Móvel'!$AM:$AM,KV$4,'Estruturante Móvel'!$AQ:$AQ,"REPARO FO"))</f>
        <v>0</v>
      </c>
      <c r="KW51" s="140">
        <f>(COUNTIFS('Estruturante Móvel'!$M:$M,$B50,'Estruturante Móvel'!$C:$C,"&lt;&gt;PREVISTO",'Estruturante Móvel'!$G:$G,KV$4,'Estruturante Móvel'!$L:$L,'CRONOGRAMA_CONST+MIGRACAO'!KL$7))</f>
        <v>0</v>
      </c>
      <c r="KX51" s="139">
        <f>(COUNTIFS('Estruturante Móvel'!$M:$M,$B51,'Estruturante Móvel'!$AM:$AM,KX$4))-(COUNTIFS('Estruturante Móvel'!$M:$M,$B51,'Estruturante Móvel'!$AM:$AM,KX$4,'Estruturante Móvel'!$AQ:$AQ,"REPARO FO"))</f>
        <v>0</v>
      </c>
      <c r="KY51" s="140">
        <f>(COUNTIFS('Estruturante Móvel'!$M:$M,$B50,'Estruturante Móvel'!$C:$C,"&lt;&gt;PREVISTO",'Estruturante Móvel'!$G:$G,KX$4,'Estruturante Móvel'!$L:$L,'CRONOGRAMA_CONST+MIGRACAO'!KN$7))</f>
        <v>0</v>
      </c>
      <c r="KZ51" s="139">
        <f>(COUNTIFS('Estruturante Móvel'!$M:$M,$B51,'Estruturante Móvel'!$AM:$AM,KZ$4))-(COUNTIFS('Estruturante Móvel'!$M:$M,$B51,'Estruturante Móvel'!$AM:$AM,KZ$4,'Estruturante Móvel'!$AQ:$AQ,"REPARO FO"))</f>
        <v>0</v>
      </c>
      <c r="LA51" s="140">
        <f>(COUNTIFS('Estruturante Móvel'!$M:$M,$B50,'Estruturante Móvel'!$C:$C,"&lt;&gt;PREVISTO",'Estruturante Móvel'!$G:$G,KZ$4,'Estruturante Móvel'!$L:$L,'CRONOGRAMA_CONST+MIGRACAO'!KP$7))</f>
        <v>0</v>
      </c>
      <c r="LB51" s="139">
        <f>(COUNTIFS('Estruturante Móvel'!$M:$M,$B51,'Estruturante Móvel'!$AM:$AM,LB$4))-(COUNTIFS('Estruturante Móvel'!$M:$M,$B51,'Estruturante Móvel'!$AM:$AM,LB$4,'Estruturante Móvel'!$AQ:$AQ,"REPARO FO"))</f>
        <v>0</v>
      </c>
      <c r="LC51" s="140">
        <f>(COUNTIFS('Estruturante Móvel'!$M:$M,$B50,'Estruturante Móvel'!$C:$C,"&lt;&gt;PREVISTO",'Estruturante Móvel'!$G:$G,LB$4,'Estruturante Móvel'!$L:$L,'CRONOGRAMA_CONST+MIGRACAO'!KR$7))</f>
        <v>0</v>
      </c>
      <c r="LD51" s="139">
        <f>(COUNTIFS('Estruturante Móvel'!$M:$M,$B51,'Estruturante Móvel'!$AM:$AM,LD$4))-(COUNTIFS('Estruturante Móvel'!$M:$M,$B51,'Estruturante Móvel'!$AM:$AM,LD$4,'Estruturante Móvel'!$AQ:$AQ,"REPARO FO"))</f>
        <v>0</v>
      </c>
      <c r="LE51" s="140">
        <f>(COUNTIFS('Estruturante Móvel'!$M:$M,$B50,'Estruturante Móvel'!$C:$C,"&lt;&gt;PREVISTO",'Estruturante Móvel'!$G:$G,LD$4,'Estruturante Móvel'!$L:$L,'CRONOGRAMA_CONST+MIGRACAO'!KT$7))</f>
        <v>0</v>
      </c>
      <c r="LF51" s="139">
        <f>(COUNTIFS('Estruturante Móvel'!$M:$M,$B51,'Estruturante Móvel'!$AM:$AM,LF$4))-(COUNTIFS('Estruturante Móvel'!$M:$M,$B51,'Estruturante Móvel'!$AM:$AM,LF$4,'Estruturante Móvel'!$AQ:$AQ,"REPARO FO"))</f>
        <v>0</v>
      </c>
      <c r="LG51" s="140">
        <f>(COUNTIFS('Estruturante Móvel'!$M:$M,$B50,'Estruturante Móvel'!$C:$C,"&lt;&gt;PREVISTO",'Estruturante Móvel'!$G:$G,LF$4,'Estruturante Móvel'!$L:$L,'CRONOGRAMA_CONST+MIGRACAO'!KV$7))</f>
        <v>0</v>
      </c>
      <c r="LH51" s="139">
        <f>(COUNTIFS('Estruturante Móvel'!$M:$M,$B51,'Estruturante Móvel'!$AM:$AM,LH$4))-(COUNTIFS('Estruturante Móvel'!$M:$M,$B51,'Estruturante Móvel'!$AM:$AM,LH$4,'Estruturante Móvel'!$AQ:$AQ,"REPARO FO"))</f>
        <v>0</v>
      </c>
      <c r="LI51" s="140">
        <f>(COUNTIFS('Estruturante Móvel'!$M:$M,$B50,'Estruturante Móvel'!$C:$C,"&lt;&gt;PREVISTO",'Estruturante Móvel'!$G:$G,LH$4,'Estruturante Móvel'!$L:$L,'CRONOGRAMA_CONST+MIGRACAO'!KX$7))</f>
        <v>0</v>
      </c>
      <c r="LJ51" s="139">
        <f>(COUNTIFS('Estruturante Móvel'!$M:$M,$B51,'Estruturante Móvel'!$AM:$AM,LJ$4))-(COUNTIFS('Estruturante Móvel'!$M:$M,$B51,'Estruturante Móvel'!$AM:$AM,LJ$4,'Estruturante Móvel'!$AQ:$AQ,"REPARO FO"))</f>
        <v>0</v>
      </c>
      <c r="LK51" s="140">
        <f>(COUNTIFS('Estruturante Móvel'!$M:$M,$B50,'Estruturante Móvel'!$C:$C,"&lt;&gt;PREVISTO",'Estruturante Móvel'!$G:$G,LJ$4,'Estruturante Móvel'!$L:$L,'CRONOGRAMA_CONST+MIGRACAO'!KZ$7))</f>
        <v>0</v>
      </c>
      <c r="LL51" s="139">
        <f>(COUNTIFS('Estruturante Móvel'!$M:$M,$B51,'Estruturante Móvel'!$AM:$AM,LL$4))-(COUNTIFS('Estruturante Móvel'!$M:$M,$B51,'Estruturante Móvel'!$AM:$AM,LL$4,'Estruturante Móvel'!$AQ:$AQ,"REPARO FO"))</f>
        <v>0</v>
      </c>
      <c r="LM51" s="140">
        <f>(COUNTIFS('Estruturante Móvel'!$M:$M,$B50,'Estruturante Móvel'!$C:$C,"&lt;&gt;PREVISTO",'Estruturante Móvel'!$G:$G,LL$4,'Estruturante Móvel'!$L:$L,'CRONOGRAMA_CONST+MIGRACAO'!LB$7))</f>
        <v>0</v>
      </c>
      <c r="LN51" s="139">
        <f>(COUNTIFS('Estruturante Móvel'!$M:$M,$B51,'Estruturante Móvel'!$AM:$AM,LN$4))-(COUNTIFS('Estruturante Móvel'!$M:$M,$B51,'Estruturante Móvel'!$AM:$AM,LN$4,'Estruturante Móvel'!$AQ:$AQ,"REPARO FO"))</f>
        <v>0</v>
      </c>
      <c r="LO51" s="140">
        <f>(COUNTIFS('Estruturante Móvel'!$M:$M,$B50,'Estruturante Móvel'!$C:$C,"&lt;&gt;PREVISTO",'Estruturante Móvel'!$G:$G,LN$4,'Estruturante Móvel'!$L:$L,'CRONOGRAMA_CONST+MIGRACAO'!LD$7))</f>
        <v>0</v>
      </c>
      <c r="LP51" s="139">
        <f>(COUNTIFS('Estruturante Móvel'!$M:$M,$B51,'Estruturante Móvel'!$AM:$AM,LP$4))-(COUNTIFS('Estruturante Móvel'!$M:$M,$B51,'Estruturante Móvel'!$AM:$AM,LP$4,'Estruturante Móvel'!$AQ:$AQ,"REPARO FO"))</f>
        <v>0</v>
      </c>
      <c r="LQ51" s="140">
        <f>(COUNTIFS('Estruturante Móvel'!$M:$M,$B50,'Estruturante Móvel'!$C:$C,"&lt;&gt;PREVISTO",'Estruturante Móvel'!$G:$G,LP$4,'Estruturante Móvel'!$L:$L,'CRONOGRAMA_CONST+MIGRACAO'!LF$7))</f>
        <v>0</v>
      </c>
      <c r="LR51" s="139">
        <f>(COUNTIFS('Estruturante Móvel'!$M:$M,$B51,'Estruturante Móvel'!$AM:$AM,LR$4))-(COUNTIFS('Estruturante Móvel'!$M:$M,$B51,'Estruturante Móvel'!$AM:$AM,LR$4,'Estruturante Móvel'!$AQ:$AQ,"REPARO FO"))</f>
        <v>0</v>
      </c>
      <c r="LS51" s="140">
        <f>(COUNTIFS('Estruturante Móvel'!$M:$M,$B50,'Estruturante Móvel'!$C:$C,"&lt;&gt;PREVISTO",'Estruturante Móvel'!$G:$G,LR$4,'Estruturante Móvel'!$L:$L,'CRONOGRAMA_CONST+MIGRACAO'!LH$7))</f>
        <v>0</v>
      </c>
      <c r="LT51" s="139">
        <f>(COUNTIFS('Estruturante Móvel'!$M:$M,$B51,'Estruturante Móvel'!$AM:$AM,LT$4))-(COUNTIFS('Estruturante Móvel'!$M:$M,$B51,'Estruturante Móvel'!$AM:$AM,LT$4,'Estruturante Móvel'!$AQ:$AQ,"REPARO FO"))</f>
        <v>0</v>
      </c>
      <c r="LU51" s="140">
        <f>(COUNTIFS('Estruturante Móvel'!$M:$M,$B50,'Estruturante Móvel'!$C:$C,"&lt;&gt;PREVISTO",'Estruturante Móvel'!$G:$G,LT$4,'Estruturante Móvel'!$L:$L,'CRONOGRAMA_CONST+MIGRACAO'!LJ$7))</f>
        <v>0</v>
      </c>
      <c r="LV51" s="139">
        <f>(COUNTIFS('Estruturante Móvel'!$M:$M,$B51,'Estruturante Móvel'!$AM:$AM,LV$4))-(COUNTIFS('Estruturante Móvel'!$M:$M,$B51,'Estruturante Móvel'!$AM:$AM,LV$4,'Estruturante Móvel'!$AQ:$AQ,"REPARO FO"))</f>
        <v>0</v>
      </c>
      <c r="LW51" s="140">
        <f>(COUNTIFS('Estruturante Móvel'!$M:$M,$B50,'Estruturante Móvel'!$C:$C,"&lt;&gt;PREVISTO",'Estruturante Móvel'!$G:$G,LV$4,'Estruturante Móvel'!$L:$L,'CRONOGRAMA_CONST+MIGRACAO'!LL$7))</f>
        <v>0</v>
      </c>
      <c r="LX51" s="139">
        <f>(COUNTIFS('Estruturante Móvel'!$M:$M,$B51,'Estruturante Móvel'!$AM:$AM,LX$4))-(COUNTIFS('Estruturante Móvel'!$M:$M,$B51,'Estruturante Móvel'!$AM:$AM,LX$4,'Estruturante Móvel'!$AQ:$AQ,"REPARO FO"))</f>
        <v>0</v>
      </c>
      <c r="LY51" s="140">
        <f>(COUNTIFS('Estruturante Móvel'!$M:$M,$B50,'Estruturante Móvel'!$C:$C,"&lt;&gt;PREVISTO",'Estruturante Móvel'!$G:$G,LX$4,'Estruturante Móvel'!$L:$L,'CRONOGRAMA_CONST+MIGRACAO'!LN$7))</f>
        <v>0</v>
      </c>
      <c r="LZ51" s="139">
        <f>(COUNTIFS('Estruturante Móvel'!$M:$M,$B51,'Estruturante Móvel'!$AM:$AM,LZ$4))-(COUNTIFS('Estruturante Móvel'!$M:$M,$B51,'Estruturante Móvel'!$AM:$AM,LZ$4,'Estruturante Móvel'!$AQ:$AQ,"REPARO FO"))</f>
        <v>0</v>
      </c>
      <c r="MA51" s="140">
        <f>(COUNTIFS('Estruturante Móvel'!$M:$M,$B50,'Estruturante Móvel'!$C:$C,"&lt;&gt;PREVISTO",'Estruturante Móvel'!$G:$G,LZ$4,'Estruturante Móvel'!$L:$L,'CRONOGRAMA_CONST+MIGRACAO'!LP$7))</f>
        <v>0</v>
      </c>
      <c r="MB51" s="139">
        <f>(COUNTIFS('Estruturante Móvel'!$M:$M,$B51,'Estruturante Móvel'!$AM:$AM,MB$4))-(COUNTIFS('Estruturante Móvel'!$M:$M,$B51,'Estruturante Móvel'!$AM:$AM,MB$4,'Estruturante Móvel'!$AQ:$AQ,"REPARO FO"))</f>
        <v>0</v>
      </c>
      <c r="MC51" s="140">
        <f>(COUNTIFS('Estruturante Móvel'!$M:$M,$B50,'Estruturante Móvel'!$C:$C,"&lt;&gt;PREVISTO",'Estruturante Móvel'!$G:$G,MB$4,'Estruturante Móvel'!$L:$L,'CRONOGRAMA_CONST+MIGRACAO'!LR$7))</f>
        <v>0</v>
      </c>
      <c r="MD51" s="139">
        <f>(COUNTIFS('Estruturante Móvel'!$M:$M,$B51,'Estruturante Móvel'!$AM:$AM,MD$4))-(COUNTIFS('Estruturante Móvel'!$M:$M,$B51,'Estruturante Móvel'!$AM:$AM,MD$4,'Estruturante Móvel'!$AQ:$AQ,"REPARO FO"))</f>
        <v>0</v>
      </c>
      <c r="ME51" s="140">
        <f>(COUNTIFS('Estruturante Móvel'!$M:$M,$B50,'Estruturante Móvel'!$C:$C,"&lt;&gt;PREVISTO",'Estruturante Móvel'!$G:$G,MD$4,'Estruturante Móvel'!$L:$L,'CRONOGRAMA_CONST+MIGRACAO'!LT$7))</f>
        <v>0</v>
      </c>
      <c r="MF51" s="139">
        <f>(COUNTIFS('Estruturante Móvel'!$M:$M,$B51,'Estruturante Móvel'!$AM:$AM,MF$4))-(COUNTIFS('Estruturante Móvel'!$M:$M,$B51,'Estruturante Móvel'!$AM:$AM,MF$4,'Estruturante Móvel'!$AQ:$AQ,"REPARO FO"))</f>
        <v>0</v>
      </c>
      <c r="MG51" s="140">
        <f>(COUNTIFS('Estruturante Móvel'!$M:$M,$B50,'Estruturante Móvel'!$C:$C,"&lt;&gt;PREVISTO",'Estruturante Móvel'!$G:$G,MF$4,'Estruturante Móvel'!$L:$L,'CRONOGRAMA_CONST+MIGRACAO'!LV$7))</f>
        <v>0</v>
      </c>
      <c r="MH51" s="139">
        <f>(COUNTIFS('Estruturante Móvel'!$M:$M,$B51,'Estruturante Móvel'!$AM:$AM,MH$4))-(COUNTIFS('Estruturante Móvel'!$M:$M,$B51,'Estruturante Móvel'!$AM:$AM,MH$4,'Estruturante Móvel'!$AQ:$AQ,"REPARO FO"))</f>
        <v>0</v>
      </c>
      <c r="MI51" s="140">
        <f>(COUNTIFS('Estruturante Móvel'!$M:$M,$B50,'Estruturante Móvel'!$C:$C,"&lt;&gt;PREVISTO",'Estruturante Móvel'!$G:$G,MH$4,'Estruturante Móvel'!$L:$L,'CRONOGRAMA_CONST+MIGRACAO'!LX$7))</f>
        <v>0</v>
      </c>
      <c r="MJ51" s="139">
        <f>(COUNTIFS('Estruturante Móvel'!$M:$M,$B51,'Estruturante Móvel'!$AM:$AM,MJ$4))-(COUNTIFS('Estruturante Móvel'!$M:$M,$B51,'Estruturante Móvel'!$AM:$AM,MJ$4,'Estruturante Móvel'!$AQ:$AQ,"REPARO FO"))</f>
        <v>0</v>
      </c>
      <c r="MK51" s="140">
        <f>(COUNTIFS('Estruturante Móvel'!$M:$M,$B50,'Estruturante Móvel'!$C:$C,"&lt;&gt;PREVISTO",'Estruturante Móvel'!$G:$G,MJ$4,'Estruturante Móvel'!$L:$L,'CRONOGRAMA_CONST+MIGRACAO'!LZ$7))</f>
        <v>0</v>
      </c>
      <c r="ML51" s="139">
        <f>(COUNTIFS('Estruturante Móvel'!$M:$M,$B51,'Estruturante Móvel'!$AM:$AM,ML$4))-(COUNTIFS('Estruturante Móvel'!$M:$M,$B51,'Estruturante Móvel'!$AM:$AM,ML$4,'Estruturante Móvel'!$AQ:$AQ,"REPARO FO"))</f>
        <v>0</v>
      </c>
      <c r="MM51" s="140">
        <f>(COUNTIFS('Estruturante Móvel'!$M:$M,$B50,'Estruturante Móvel'!$C:$C,"&lt;&gt;PREVISTO",'Estruturante Móvel'!$G:$G,ML$4,'Estruturante Móvel'!$L:$L,'CRONOGRAMA_CONST+MIGRACAO'!MB$7))</f>
        <v>0</v>
      </c>
      <c r="MN51" s="139">
        <f>(COUNTIFS('Estruturante Móvel'!$M:$M,$B51,'Estruturante Móvel'!$AM:$AM,MN$4))-(COUNTIFS('Estruturante Móvel'!$M:$M,$B51,'Estruturante Móvel'!$AM:$AM,MN$4,'Estruturante Móvel'!$AQ:$AQ,"REPARO FO"))</f>
        <v>0</v>
      </c>
      <c r="MO51" s="140">
        <f>(COUNTIFS('Estruturante Móvel'!$M:$M,$B50,'Estruturante Móvel'!$C:$C,"&lt;&gt;PREVISTO",'Estruturante Móvel'!$G:$G,MN$4,'Estruturante Móvel'!$L:$L,'CRONOGRAMA_CONST+MIGRACAO'!MD$7))</f>
        <v>0</v>
      </c>
      <c r="MP51" s="139">
        <f>(COUNTIFS('Estruturante Móvel'!$M:$M,$B51,'Estruturante Móvel'!$AM:$AM,MP$4))-(COUNTIFS('Estruturante Móvel'!$M:$M,$B51,'Estruturante Móvel'!$AM:$AM,MP$4,'Estruturante Móvel'!$AQ:$AQ,"REPARO FO"))</f>
        <v>0</v>
      </c>
      <c r="MQ51" s="140">
        <f>(COUNTIFS('Estruturante Móvel'!$M:$M,$B50,'Estruturante Móvel'!$C:$C,"&lt;&gt;PREVISTO",'Estruturante Móvel'!$G:$G,MP$4,'Estruturante Móvel'!$L:$L,'CRONOGRAMA_CONST+MIGRACAO'!MF$7))</f>
        <v>0</v>
      </c>
      <c r="MR51" s="139">
        <f>(COUNTIFS('Estruturante Móvel'!$M:$M,$B51,'Estruturante Móvel'!$AM:$AM,MR$4))-(COUNTIFS('Estruturante Móvel'!$M:$M,$B51,'Estruturante Móvel'!$AM:$AM,MR$4,'Estruturante Móvel'!$AQ:$AQ,"REPARO FO"))</f>
        <v>0</v>
      </c>
      <c r="MS51" s="140">
        <f>(COUNTIFS('Estruturante Móvel'!$M:$M,$B50,'Estruturante Móvel'!$C:$C,"&lt;&gt;PREVISTO",'Estruturante Móvel'!$G:$G,MR$4,'Estruturante Móvel'!$L:$L,'CRONOGRAMA_CONST+MIGRACAO'!MH$7))</f>
        <v>0</v>
      </c>
      <c r="MT51" s="139">
        <f>(COUNTIFS('Estruturante Móvel'!$M:$M,$B51,'Estruturante Móvel'!$AM:$AM,MT$4))-(COUNTIFS('Estruturante Móvel'!$M:$M,$B51,'Estruturante Móvel'!$AM:$AM,MT$4,'Estruturante Móvel'!$AQ:$AQ,"REPARO FO"))</f>
        <v>0</v>
      </c>
      <c r="MU51" s="140">
        <f>(COUNTIFS('Estruturante Móvel'!$M:$M,$B50,'Estruturante Móvel'!$C:$C,"&lt;&gt;PREVISTO",'Estruturante Móvel'!$G:$G,MT$4,'Estruturante Móvel'!$L:$L,'CRONOGRAMA_CONST+MIGRACAO'!MJ$7))</f>
        <v>0</v>
      </c>
      <c r="MV51" s="139">
        <f>(COUNTIFS('Estruturante Móvel'!$M:$M,$B51,'Estruturante Móvel'!$AM:$AM,MV$4))-(COUNTIFS('Estruturante Móvel'!$M:$M,$B51,'Estruturante Móvel'!$AM:$AM,MV$4,'Estruturante Móvel'!$AQ:$AQ,"REPARO FO"))</f>
        <v>0</v>
      </c>
      <c r="MW51" s="140">
        <f>(COUNTIFS('Estruturante Móvel'!$M:$M,$B50,'Estruturante Móvel'!$C:$C,"&lt;&gt;PREVISTO",'Estruturante Móvel'!$G:$G,MV$4,'Estruturante Móvel'!$L:$L,'CRONOGRAMA_CONST+MIGRACAO'!ML$7))</f>
        <v>0</v>
      </c>
      <c r="MX51" s="139">
        <f>(COUNTIFS('Estruturante Móvel'!$M:$M,$B51,'Estruturante Móvel'!$AM:$AM,MX$4))-(COUNTIFS('Estruturante Móvel'!$M:$M,$B51,'Estruturante Móvel'!$AM:$AM,MX$4,'Estruturante Móvel'!$AQ:$AQ,"REPARO FO"))</f>
        <v>0</v>
      </c>
      <c r="MY51" s="140">
        <f>(COUNTIFS('Estruturante Móvel'!$M:$M,$B50,'Estruturante Móvel'!$C:$C,"&lt;&gt;PREVISTO",'Estruturante Móvel'!$G:$G,MX$4,'Estruturante Móvel'!$L:$L,'CRONOGRAMA_CONST+MIGRACAO'!MN$7))</f>
        <v>0</v>
      </c>
      <c r="MZ51" s="139">
        <f>(COUNTIFS('Estruturante Móvel'!$M:$M,$B51,'Estruturante Móvel'!$AM:$AM,MZ$4))-(COUNTIFS('Estruturante Móvel'!$M:$M,$B51,'Estruturante Móvel'!$AM:$AM,MZ$4,'Estruturante Móvel'!$AQ:$AQ,"REPARO FO"))</f>
        <v>0</v>
      </c>
      <c r="NA51" s="140">
        <f>(COUNTIFS('Estruturante Móvel'!$M:$M,$B50,'Estruturante Móvel'!$C:$C,"&lt;&gt;PREVISTO",'Estruturante Móvel'!$G:$G,MZ$4,'Estruturante Móvel'!$L:$L,'CRONOGRAMA_CONST+MIGRACAO'!MP$7))</f>
        <v>0</v>
      </c>
      <c r="NB51" s="139">
        <f>(COUNTIFS('Estruturante Móvel'!$M:$M,$B51,'Estruturante Móvel'!$AM:$AM,NB$4))-(COUNTIFS('Estruturante Móvel'!$M:$M,$B51,'Estruturante Móvel'!$AM:$AM,NB$4,'Estruturante Móvel'!$AQ:$AQ,"REPARO FO"))</f>
        <v>0</v>
      </c>
      <c r="NC51" s="140">
        <f>(COUNTIFS('Estruturante Móvel'!$M:$M,$B50,'Estruturante Móvel'!$C:$C,"&lt;&gt;PREVISTO",'Estruturante Móvel'!$G:$G,NB$4,'Estruturante Móvel'!$L:$L,'CRONOGRAMA_CONST+MIGRACAO'!MR$7))</f>
        <v>0</v>
      </c>
      <c r="ND51" s="139">
        <f>(COUNTIFS('Estruturante Móvel'!$M:$M,$B51,'Estruturante Móvel'!$AM:$AM,ND$4))-(COUNTIFS('Estruturante Móvel'!$M:$M,$B51,'Estruturante Móvel'!$AM:$AM,ND$4,'Estruturante Móvel'!$AQ:$AQ,"REPARO FO"))</f>
        <v>0</v>
      </c>
      <c r="NE51" s="140">
        <f>(COUNTIFS('Estruturante Móvel'!$M:$M,$B50,'Estruturante Móvel'!$C:$C,"&lt;&gt;PREVISTO",'Estruturante Móvel'!$G:$G,ND$4,'Estruturante Móvel'!$L:$L,'CRONOGRAMA_CONST+MIGRACAO'!MT$7))</f>
        <v>0</v>
      </c>
      <c r="NF51" s="139">
        <f>(COUNTIFS('Estruturante Móvel'!$M:$M,$B51,'Estruturante Móvel'!$AM:$AM,NF$4))-(COUNTIFS('Estruturante Móvel'!$M:$M,$B51,'Estruturante Móvel'!$AM:$AM,NF$4,'Estruturante Móvel'!$AQ:$AQ,"REPARO FO"))</f>
        <v>0</v>
      </c>
      <c r="NG51" s="140">
        <f>(COUNTIFS('Estruturante Móvel'!$M:$M,$B50,'Estruturante Móvel'!$C:$C,"&lt;&gt;PREVISTO",'Estruturante Móvel'!$G:$G,NF$4,'Estruturante Móvel'!$L:$L,'CRONOGRAMA_CONST+MIGRACAO'!MV$7))</f>
        <v>0</v>
      </c>
      <c r="NH51" s="139">
        <f>(COUNTIFS('Estruturante Móvel'!$M:$M,$B51,'Estruturante Móvel'!$AM:$AM,NH$4))-(COUNTIFS('Estruturante Móvel'!$M:$M,$B51,'Estruturante Móvel'!$AM:$AM,NH$4,'Estruturante Móvel'!$AQ:$AQ,"REPARO FO"))</f>
        <v>0</v>
      </c>
      <c r="NI51" s="140">
        <f>(COUNTIFS('Estruturante Móvel'!$M:$M,$B50,'Estruturante Móvel'!$C:$C,"&lt;&gt;PREVISTO",'Estruturante Móvel'!$G:$G,NH$4,'Estruturante Móvel'!$L:$L,'CRONOGRAMA_CONST+MIGRACAO'!MX$7))</f>
        <v>0</v>
      </c>
    </row>
    <row r="52" spans="1:373" hidden="1" outlineLevel="1">
      <c r="B52" s="205" t="s">
        <v>445</v>
      </c>
      <c r="C52" s="161" t="s">
        <v>186</v>
      </c>
      <c r="D52" s="161">
        <f>COUNTIFS('Estruturante Móvel'!$M:$M,B50,'Estruturante Móvel'!$L:$L,'CRONOGRAMA_CONST+MIGRACAO'!B52)</f>
        <v>5</v>
      </c>
      <c r="E52" s="161">
        <f>(COUNTIFS('Estruturante Móvel'!$M:$M,B50,'Estruturante Móvel'!$C:$C,"&lt;&gt;PREVISTO",'Estruturante Móvel'!$L:$L,'CRONOGRAMA_CONST+MIGRACAO'!B52))</f>
        <v>5</v>
      </c>
      <c r="F52" s="162">
        <f>(COUNTIFS('Estruturante Móvel'!$M:$M,B50,'Estruturante Móvel'!$C:$C,"PREVISTO",'Estruturante Móvel'!$L:$L,'CRONOGRAMA_CONST+MIGRACAO'!B52))</f>
        <v>0</v>
      </c>
      <c r="G52" s="162"/>
      <c r="H52" s="165" t="str">
        <f t="shared" si="381"/>
        <v>Concluído</v>
      </c>
      <c r="I52" s="163"/>
      <c r="J52" s="160">
        <f t="shared" si="382"/>
        <v>1</v>
      </c>
      <c r="K52" s="157">
        <f t="shared" si="383"/>
        <v>5</v>
      </c>
      <c r="L52" s="139">
        <f>(COUNTIFS('Estruturante Móvel'!$M:$M,$B50,'Estruturante Móvel'!$AM:$AM,L$4,'Estruturante Móvel'!$L:$L,'CRONOGRAMA_CONST+MIGRACAO'!$B52))</f>
        <v>0</v>
      </c>
      <c r="M52" s="140">
        <f>(COUNTIFS('Estruturante Móvel'!$M:$M,$B50,'Estruturante Móvel'!$C:$C,"&lt;&gt;PREVISTO",'Estruturante Móvel'!$G:$G,L$4,'Estruturante Móvel'!$L:$L,'CRONOGRAMA_CONST+MIGRACAO'!B$8))</f>
        <v>0</v>
      </c>
      <c r="N52" s="139">
        <f>(COUNTIFS('Estruturante Móvel'!$M:$M,$B50,'Estruturante Móvel'!$AM:$AM,N$4,'Estruturante Móvel'!$L:$L,'CRONOGRAMA_CONST+MIGRACAO'!$B52))</f>
        <v>0</v>
      </c>
      <c r="O52" s="140">
        <f>(COUNTIFS('Estruturante Móvel'!$M:$M,$B50,'Estruturante Móvel'!$C:$C,"&lt;&gt;PREVISTO",'Estruturante Móvel'!$G:$G,N$4,'Estruturante Móvel'!$L:$L,'CRONOGRAMA_CONST+MIGRACAO'!D$8))</f>
        <v>0</v>
      </c>
      <c r="P52" s="139">
        <f>(COUNTIFS('Estruturante Móvel'!$M:$M,$B50,'Estruturante Móvel'!$AM:$AM,P$4,'Estruturante Móvel'!$L:$L,'CRONOGRAMA_CONST+MIGRACAO'!$B52))</f>
        <v>0</v>
      </c>
      <c r="Q52" s="140">
        <f>(COUNTIFS('Estruturante Móvel'!$M:$M,$B50,'Estruturante Móvel'!$C:$C,"&lt;&gt;PREVISTO",'Estruturante Móvel'!$G:$G,P$4,'Estruturante Móvel'!$L:$L,'CRONOGRAMA_CONST+MIGRACAO'!F$8))</f>
        <v>0</v>
      </c>
      <c r="R52" s="139">
        <f>(COUNTIFS('Estruturante Móvel'!$M:$M,$B50,'Estruturante Móvel'!$AM:$AM,R$4,'Estruturante Móvel'!$L:$L,'CRONOGRAMA_CONST+MIGRACAO'!$B52))</f>
        <v>0</v>
      </c>
      <c r="S52" s="140">
        <f>(COUNTIFS('Estruturante Móvel'!$M:$M,$B50,'Estruturante Móvel'!$C:$C,"&lt;&gt;PREVISTO",'Estruturante Móvel'!$G:$G,R$4,'Estruturante Móvel'!$L:$L,'CRONOGRAMA_CONST+MIGRACAO'!H$8))</f>
        <v>0</v>
      </c>
      <c r="T52" s="139">
        <f>(COUNTIFS('Estruturante Móvel'!$M:$M,$B50,'Estruturante Móvel'!$AM:$AM,T$4,'Estruturante Móvel'!$L:$L,'CRONOGRAMA_CONST+MIGRACAO'!$B52))</f>
        <v>0</v>
      </c>
      <c r="U52" s="140">
        <f>(COUNTIFS('Estruturante Móvel'!$M:$M,$B50,'Estruturante Móvel'!$C:$C,"&lt;&gt;PREVISTO",'Estruturante Móvel'!$G:$G,T$4,'Estruturante Móvel'!$L:$L,'CRONOGRAMA_CONST+MIGRACAO'!J$8))</f>
        <v>0</v>
      </c>
      <c r="V52" s="139">
        <f>(COUNTIFS('Estruturante Móvel'!$M:$M,$B50,'Estruturante Móvel'!$AM:$AM,V$4,'Estruturante Móvel'!$L:$L,'CRONOGRAMA_CONST+MIGRACAO'!$B52))</f>
        <v>0</v>
      </c>
      <c r="W52" s="140">
        <f>(COUNTIFS('Estruturante Móvel'!$M:$M,$B50,'Estruturante Móvel'!$C:$C,"&lt;&gt;PREVISTO",'Estruturante Móvel'!$G:$G,V$4,'Estruturante Móvel'!$L:$L,'CRONOGRAMA_CONST+MIGRACAO'!L$8))</f>
        <v>0</v>
      </c>
      <c r="X52" s="139">
        <f>(COUNTIFS('Estruturante Móvel'!$M:$M,$B50,'Estruturante Móvel'!$AM:$AM,X$4,'Estruturante Móvel'!$L:$L,'CRONOGRAMA_CONST+MIGRACAO'!$B52))</f>
        <v>0</v>
      </c>
      <c r="Y52" s="140">
        <f>(COUNTIFS('Estruturante Móvel'!$M:$M,$B50,'Estruturante Móvel'!$C:$C,"&lt;&gt;PREVISTO",'Estruturante Móvel'!$G:$G,X$4,'Estruturante Móvel'!$L:$L,'CRONOGRAMA_CONST+MIGRACAO'!N$8))</f>
        <v>0</v>
      </c>
      <c r="Z52" s="139">
        <f>(COUNTIFS('Estruturante Móvel'!$M:$M,$B50,'Estruturante Móvel'!$AM:$AM,Z$4,'Estruturante Móvel'!$L:$L,'CRONOGRAMA_CONST+MIGRACAO'!$B52))</f>
        <v>0</v>
      </c>
      <c r="AA52" s="140">
        <f>(COUNTIFS('Estruturante Móvel'!$M:$M,$B50,'Estruturante Móvel'!$C:$C,"&lt;&gt;PREVISTO",'Estruturante Móvel'!$G:$G,Z$4,'Estruturante Móvel'!$L:$L,'CRONOGRAMA_CONST+MIGRACAO'!P$8))</f>
        <v>0</v>
      </c>
      <c r="AB52" s="139">
        <f>(COUNTIFS('Estruturante Móvel'!$M:$M,$B50,'Estruturante Móvel'!$AM:$AM,AB$4,'Estruturante Móvel'!$L:$L,'CRONOGRAMA_CONST+MIGRACAO'!$B52))</f>
        <v>0</v>
      </c>
      <c r="AC52" s="140">
        <f>(COUNTIFS('Estruturante Móvel'!$M:$M,$B50,'Estruturante Móvel'!$C:$C,"&lt;&gt;PREVISTO",'Estruturante Móvel'!$G:$G,AB$4,'Estruturante Móvel'!$L:$L,'CRONOGRAMA_CONST+MIGRACAO'!R$8))</f>
        <v>0</v>
      </c>
      <c r="AD52" s="139">
        <f>(COUNTIFS('Estruturante Móvel'!$M:$M,$B50,'Estruturante Móvel'!$AM:$AM,AD$4,'Estruturante Móvel'!$L:$L,'CRONOGRAMA_CONST+MIGRACAO'!$B52))</f>
        <v>0</v>
      </c>
      <c r="AE52" s="140">
        <f>(COUNTIFS('Estruturante Móvel'!$M:$M,$B50,'Estruturante Móvel'!$C:$C,"&lt;&gt;PREVISTO",'Estruturante Móvel'!$G:$G,AD$4,'Estruturante Móvel'!$L:$L,'CRONOGRAMA_CONST+MIGRACAO'!T$8))</f>
        <v>0</v>
      </c>
      <c r="AF52" s="139">
        <f>(COUNTIFS('Estruturante Móvel'!$M:$M,$B50,'Estruturante Móvel'!$AM:$AM,AF$4,'Estruturante Móvel'!$L:$L,'CRONOGRAMA_CONST+MIGRACAO'!$B52))</f>
        <v>0</v>
      </c>
      <c r="AG52" s="140">
        <f>(COUNTIFS('Estruturante Móvel'!$M:$M,$B50,'Estruturante Móvel'!$C:$C,"&lt;&gt;PREVISTO",'Estruturante Móvel'!$G:$G,AF$4,'Estruturante Móvel'!$L:$L,'CRONOGRAMA_CONST+MIGRACAO'!V$8))</f>
        <v>0</v>
      </c>
      <c r="AH52" s="139">
        <f>(COUNTIFS('Estruturante Móvel'!$M:$M,$B50,'Estruturante Móvel'!$AM:$AM,AH$4,'Estruturante Móvel'!$L:$L,'CRONOGRAMA_CONST+MIGRACAO'!$B52))</f>
        <v>0</v>
      </c>
      <c r="AI52" s="140">
        <f>(COUNTIFS('Estruturante Móvel'!$M:$M,$B50,'Estruturante Móvel'!$C:$C,"&lt;&gt;PREVISTO",'Estruturante Móvel'!$G:$G,AH$4,'Estruturante Móvel'!$L:$L,'CRONOGRAMA_CONST+MIGRACAO'!X$8))</f>
        <v>0</v>
      </c>
      <c r="AJ52" s="139">
        <f>(COUNTIFS('Estruturante Móvel'!$M:$M,$B50,'Estruturante Móvel'!$AM:$AM,AJ$4,'Estruturante Móvel'!$L:$L,'CRONOGRAMA_CONST+MIGRACAO'!$B52))</f>
        <v>0</v>
      </c>
      <c r="AK52" s="140">
        <f>(COUNTIFS('Estruturante Móvel'!$M:$M,$B50,'Estruturante Móvel'!$C:$C,"&lt;&gt;PREVISTO",'Estruturante Móvel'!$G:$G,AJ$4,'Estruturante Móvel'!$L:$L,'CRONOGRAMA_CONST+MIGRACAO'!Z$8))</f>
        <v>0</v>
      </c>
      <c r="AL52" s="139">
        <f>(COUNTIFS('Estruturante Móvel'!$M:$M,$B50,'Estruturante Móvel'!$AM:$AM,AL$4,'Estruturante Móvel'!$L:$L,'CRONOGRAMA_CONST+MIGRACAO'!$B52))</f>
        <v>0</v>
      </c>
      <c r="AM52" s="140">
        <f>(COUNTIFS('Estruturante Móvel'!$M:$M,$B50,'Estruturante Móvel'!$C:$C,"&lt;&gt;PREVISTO",'Estruturante Móvel'!$G:$G,AL$4,'Estruturante Móvel'!$L:$L,'CRONOGRAMA_CONST+MIGRACAO'!AB$8))</f>
        <v>0</v>
      </c>
      <c r="AN52" s="139">
        <f>(COUNTIFS('Estruturante Móvel'!$M:$M,$B50,'Estruturante Móvel'!$AM:$AM,AN$4,'Estruturante Móvel'!$L:$L,'CRONOGRAMA_CONST+MIGRACAO'!$B52))</f>
        <v>0</v>
      </c>
      <c r="AO52" s="140">
        <f>(COUNTIFS('Estruturante Móvel'!$M:$M,$B50,'Estruturante Móvel'!$C:$C,"&lt;&gt;PREVISTO",'Estruturante Móvel'!$G:$G,AN$4,'Estruturante Móvel'!$L:$L,'CRONOGRAMA_CONST+MIGRACAO'!AD$8))</f>
        <v>0</v>
      </c>
      <c r="AP52" s="139">
        <f>(COUNTIFS('Estruturante Móvel'!$M:$M,$B50,'Estruturante Móvel'!$AM:$AM,AP$4,'Estruturante Móvel'!$L:$L,'CRONOGRAMA_CONST+MIGRACAO'!$B52))</f>
        <v>0</v>
      </c>
      <c r="AQ52" s="140">
        <f>(COUNTIFS('Estruturante Móvel'!$M:$M,$B50,'Estruturante Móvel'!$C:$C,"&lt;&gt;PREVISTO",'Estruturante Móvel'!$G:$G,AP$4,'Estruturante Móvel'!$L:$L,'CRONOGRAMA_CONST+MIGRACAO'!AF$8))</f>
        <v>0</v>
      </c>
      <c r="AR52" s="139">
        <f>(COUNTIFS('Estruturante Móvel'!$M:$M,$B50,'Estruturante Móvel'!$AM:$AM,AR$4,'Estruturante Móvel'!$L:$L,'CRONOGRAMA_CONST+MIGRACAO'!$B52))</f>
        <v>0</v>
      </c>
      <c r="AS52" s="140">
        <f>(COUNTIFS('Estruturante Móvel'!$M:$M,$B50,'Estruturante Móvel'!$C:$C,"&lt;&gt;PREVISTO",'Estruturante Móvel'!$G:$G,AR$4,'Estruturante Móvel'!$L:$L,'CRONOGRAMA_CONST+MIGRACAO'!AH$8))</f>
        <v>0</v>
      </c>
      <c r="AT52" s="139">
        <f>(COUNTIFS('Estruturante Móvel'!$M:$M,$B50,'Estruturante Móvel'!$AM:$AM,AT$4,'Estruturante Móvel'!$L:$L,'CRONOGRAMA_CONST+MIGRACAO'!$B52))</f>
        <v>0</v>
      </c>
      <c r="AU52" s="140">
        <f>(COUNTIFS('Estruturante Móvel'!$M:$M,$B50,'Estruturante Móvel'!$C:$C,"&lt;&gt;PREVISTO",'Estruturante Móvel'!$G:$G,AT$4,'Estruturante Móvel'!$L:$L,'CRONOGRAMA_CONST+MIGRACAO'!AJ$8))</f>
        <v>0</v>
      </c>
      <c r="AV52" s="139">
        <f>(COUNTIFS('Estruturante Móvel'!$M:$M,$B50,'Estruturante Móvel'!$AM:$AM,AV$4,'Estruturante Móvel'!$L:$L,'CRONOGRAMA_CONST+MIGRACAO'!$B52))</f>
        <v>0</v>
      </c>
      <c r="AW52" s="140">
        <f>(COUNTIFS('Estruturante Móvel'!$M:$M,$B50,'Estruturante Móvel'!$C:$C,"&lt;&gt;PREVISTO",'Estruturante Móvel'!$G:$G,AV$4,'Estruturante Móvel'!$L:$L,'CRONOGRAMA_CONST+MIGRACAO'!AL$8))</f>
        <v>0</v>
      </c>
      <c r="AX52" s="139">
        <f>(COUNTIFS('Estruturante Móvel'!$M:$M,$B50,'Estruturante Móvel'!$AM:$AM,AX$4,'Estruturante Móvel'!$L:$L,'CRONOGRAMA_CONST+MIGRACAO'!$B52))</f>
        <v>0</v>
      </c>
      <c r="AY52" s="140">
        <f>(COUNTIFS('Estruturante Móvel'!$M:$M,$B50,'Estruturante Móvel'!$C:$C,"&lt;&gt;PREVISTO",'Estruturante Móvel'!$G:$G,AX$4,'Estruturante Móvel'!$L:$L,'CRONOGRAMA_CONST+MIGRACAO'!AN$8))</f>
        <v>0</v>
      </c>
      <c r="AZ52" s="139">
        <f>(COUNTIFS('Estruturante Móvel'!$M:$M,$B50,'Estruturante Móvel'!$AM:$AM,AZ$4,'Estruturante Móvel'!$L:$L,'CRONOGRAMA_CONST+MIGRACAO'!$B52))</f>
        <v>0</v>
      </c>
      <c r="BA52" s="140">
        <f>(COUNTIFS('Estruturante Móvel'!$M:$M,$B50,'Estruturante Móvel'!$C:$C,"&lt;&gt;PREVISTO",'Estruturante Móvel'!$G:$G,AZ$4,'Estruturante Móvel'!$L:$L,'CRONOGRAMA_CONST+MIGRACAO'!AP$8))</f>
        <v>0</v>
      </c>
      <c r="BB52" s="139">
        <f>(COUNTIFS('Estruturante Móvel'!$M:$M,$B50,'Estruturante Móvel'!$AM:$AM,BB$4,'Estruturante Móvel'!$L:$L,'CRONOGRAMA_CONST+MIGRACAO'!$B52))</f>
        <v>0</v>
      </c>
      <c r="BC52" s="140">
        <f>(COUNTIFS('Estruturante Móvel'!$M:$M,$B50,'Estruturante Móvel'!$C:$C,"&lt;&gt;PREVISTO",'Estruturante Móvel'!$G:$G,BB$4,'Estruturante Móvel'!$L:$L,'CRONOGRAMA_CONST+MIGRACAO'!AR$8))</f>
        <v>0</v>
      </c>
      <c r="BD52" s="139">
        <f>(COUNTIFS('Estruturante Móvel'!$M:$M,$B50,'Estruturante Móvel'!$AM:$AM,BD$4,'Estruturante Móvel'!$L:$L,'CRONOGRAMA_CONST+MIGRACAO'!$B52))</f>
        <v>0</v>
      </c>
      <c r="BE52" s="140">
        <f>(COUNTIFS('Estruturante Móvel'!$M:$M,$B50,'Estruturante Móvel'!$C:$C,"&lt;&gt;PREVISTO",'Estruturante Móvel'!$G:$G,BD$4,'Estruturante Móvel'!$L:$L,'CRONOGRAMA_CONST+MIGRACAO'!AT$8))</f>
        <v>0</v>
      </c>
      <c r="BF52" s="139">
        <f>(COUNTIFS('Estruturante Móvel'!$M:$M,$B50,'Estruturante Móvel'!$AM:$AM,BF$4,'Estruturante Móvel'!$L:$L,'CRONOGRAMA_CONST+MIGRACAO'!$B52))</f>
        <v>0</v>
      </c>
      <c r="BG52" s="140">
        <f>(COUNTIFS('Estruturante Móvel'!$M:$M,$B50,'Estruturante Móvel'!$C:$C,"&lt;&gt;PREVISTO",'Estruturante Móvel'!$G:$G,BF$4,'Estruturante Móvel'!$L:$L,'CRONOGRAMA_CONST+MIGRACAO'!AV$8))</f>
        <v>0</v>
      </c>
      <c r="BH52" s="139">
        <f>(COUNTIFS('Estruturante Móvel'!$M:$M,$B50,'Estruturante Móvel'!$AM:$AM,BH$4,'Estruturante Móvel'!$L:$L,'CRONOGRAMA_CONST+MIGRACAO'!$B52))</f>
        <v>0</v>
      </c>
      <c r="BI52" s="140">
        <f>(COUNTIFS('Estruturante Móvel'!$M:$M,$B50,'Estruturante Móvel'!$C:$C,"&lt;&gt;PREVISTO",'Estruturante Móvel'!$G:$G,BH$4,'Estruturante Móvel'!$L:$L,'CRONOGRAMA_CONST+MIGRACAO'!AX$8))</f>
        <v>0</v>
      </c>
      <c r="BJ52" s="139">
        <f>(COUNTIFS('Estruturante Móvel'!$M:$M,$B50,'Estruturante Móvel'!$AM:$AM,BJ$4,'Estruturante Móvel'!$L:$L,'CRONOGRAMA_CONST+MIGRACAO'!$B52))</f>
        <v>0</v>
      </c>
      <c r="BK52" s="140">
        <f>(COUNTIFS('Estruturante Móvel'!$M:$M,$B50,'Estruturante Móvel'!$C:$C,"&lt;&gt;PREVISTO",'Estruturante Móvel'!$G:$G,BJ$4,'Estruturante Móvel'!$L:$L,'CRONOGRAMA_CONST+MIGRACAO'!AZ$8))</f>
        <v>0</v>
      </c>
      <c r="BL52" s="139">
        <f>(COUNTIFS('Estruturante Móvel'!$M:$M,$B50,'Estruturante Móvel'!$AM:$AM,BL$4,'Estruturante Móvel'!$L:$L,'CRONOGRAMA_CONST+MIGRACAO'!$B52))</f>
        <v>0</v>
      </c>
      <c r="BM52" s="140">
        <f>(COUNTIFS('Estruturante Móvel'!$M:$M,$B50,'Estruturante Móvel'!$C:$C,"&lt;&gt;PREVISTO",'Estruturante Móvel'!$G:$G,BL$4,'Estruturante Móvel'!$L:$L,'CRONOGRAMA_CONST+MIGRACAO'!BB$8))</f>
        <v>0</v>
      </c>
      <c r="BN52" s="139">
        <f>(COUNTIFS('Estruturante Móvel'!$M:$M,$B50,'Estruturante Móvel'!$AM:$AM,BN$4,'Estruturante Móvel'!$L:$L,'CRONOGRAMA_CONST+MIGRACAO'!$B52))</f>
        <v>0</v>
      </c>
      <c r="BO52" s="140">
        <f>(COUNTIFS('Estruturante Móvel'!$M:$M,$B50,'Estruturante Móvel'!$C:$C,"&lt;&gt;PREVISTO",'Estruturante Móvel'!$G:$G,BN$4,'Estruturante Móvel'!$L:$L,'CRONOGRAMA_CONST+MIGRACAO'!BD$8))</f>
        <v>0</v>
      </c>
      <c r="BP52" s="139">
        <f>(COUNTIFS('Estruturante Móvel'!$M:$M,$B50,'Estruturante Móvel'!$AM:$AM,BP$4,'Estruturante Móvel'!$L:$L,'CRONOGRAMA_CONST+MIGRACAO'!$B52))</f>
        <v>0</v>
      </c>
      <c r="BQ52" s="140">
        <f>(COUNTIFS('Estruturante Móvel'!$M:$M,$B50,'Estruturante Móvel'!$C:$C,"&lt;&gt;PREVISTO",'Estruturante Móvel'!$G:$G,BP$4,'Estruturante Móvel'!$L:$L,'CRONOGRAMA_CONST+MIGRACAO'!BF$8))</f>
        <v>0</v>
      </c>
      <c r="BR52" s="139">
        <f>(COUNTIFS('Estruturante Móvel'!$M:$M,$B50,'Estruturante Móvel'!$AM:$AM,BR$4,'Estruturante Móvel'!$L:$L,'CRONOGRAMA_CONST+MIGRACAO'!$B52))</f>
        <v>0</v>
      </c>
      <c r="BS52" s="140">
        <f>(COUNTIFS('Estruturante Móvel'!$M:$M,$B50,'Estruturante Móvel'!$C:$C,"&lt;&gt;PREVISTO",'Estruturante Móvel'!$G:$G,BR$4,'Estruturante Móvel'!$L:$L,'CRONOGRAMA_CONST+MIGRACAO'!BH$8))</f>
        <v>0</v>
      </c>
      <c r="BT52" s="139">
        <f>(COUNTIFS('Estruturante Móvel'!$M:$M,$B52,'Estruturante Móvel'!$AM:$AM,BT$4))-(COUNTIFS('Estruturante Móvel'!$M:$M,$B52,'Estruturante Móvel'!$AM:$AM,BT$4,'Estruturante Móvel'!$AQ:$AQ,"REPARO FO"))</f>
        <v>0</v>
      </c>
      <c r="BU52" s="140">
        <f>(COUNTIFS('Estruturante Móvel'!$M:$M,$B50,'Estruturante Móvel'!$C:$C,"&lt;&gt;PREVISTO",'Estruturante Móvel'!$G:$G,BT$4,'Estruturante Móvel'!$L:$L,'CRONOGRAMA_CONST+MIGRACAO'!BJ$8))</f>
        <v>0</v>
      </c>
      <c r="BV52" s="139">
        <f>(COUNTIFS('Estruturante Móvel'!$M:$M,$B52,'Estruturante Móvel'!$AM:$AM,BV$4))-(COUNTIFS('Estruturante Móvel'!$M:$M,$B52,'Estruturante Móvel'!$AM:$AM,BV$4,'Estruturante Móvel'!$AQ:$AQ,"REPARO FO"))</f>
        <v>0</v>
      </c>
      <c r="BW52" s="140">
        <f>(COUNTIFS('Estruturante Móvel'!$M:$M,$B50,'Estruturante Móvel'!$C:$C,"&lt;&gt;PREVISTO",'Estruturante Móvel'!$G:$G,BV$4,'Estruturante Móvel'!$L:$L,'CRONOGRAMA_CONST+MIGRACAO'!BL$8))</f>
        <v>0</v>
      </c>
      <c r="BX52" s="139">
        <f>(COUNTIFS('Estruturante Móvel'!$M:$M,$B52,'Estruturante Móvel'!$AM:$AM,BX$4))-(COUNTIFS('Estruturante Móvel'!$M:$M,$B52,'Estruturante Móvel'!$AM:$AM,BX$4,'Estruturante Móvel'!$AQ:$AQ,"REPARO FO"))</f>
        <v>0</v>
      </c>
      <c r="BY52" s="140">
        <f>(COUNTIFS('Estruturante Móvel'!$M:$M,$B50,'Estruturante Móvel'!$C:$C,"&lt;&gt;PREVISTO",'Estruturante Móvel'!$G:$G,BX$4,'Estruturante Móvel'!$L:$L,'CRONOGRAMA_CONST+MIGRACAO'!BN$8))</f>
        <v>0</v>
      </c>
      <c r="BZ52" s="139">
        <f>(COUNTIFS('Estruturante Móvel'!$M:$M,$B52,'Estruturante Móvel'!$AM:$AM,BZ$4))-(COUNTIFS('Estruturante Móvel'!$M:$M,$B52,'Estruturante Móvel'!$AM:$AM,BZ$4,'Estruturante Móvel'!$AQ:$AQ,"REPARO FO"))</f>
        <v>0</v>
      </c>
      <c r="CA52" s="140">
        <f>(COUNTIFS('Estruturante Móvel'!$M:$M,$B50,'Estruturante Móvel'!$C:$C,"&lt;&gt;PREVISTO",'Estruturante Móvel'!$G:$G,BZ$4,'Estruturante Móvel'!$L:$L,'CRONOGRAMA_CONST+MIGRACAO'!BP$8))</f>
        <v>0</v>
      </c>
      <c r="CB52" s="139">
        <f>(COUNTIFS('Estruturante Móvel'!$M:$M,$B52,'Estruturante Móvel'!$AM:$AM,CB$4))-(COUNTIFS('Estruturante Móvel'!$M:$M,$B52,'Estruturante Móvel'!$AM:$AM,CB$4,'Estruturante Móvel'!$AQ:$AQ,"REPARO FO"))</f>
        <v>0</v>
      </c>
      <c r="CC52" s="140">
        <f>(COUNTIFS('Estruturante Móvel'!$M:$M,$B50,'Estruturante Móvel'!$C:$C,"&lt;&gt;PREVISTO",'Estruturante Móvel'!$G:$G,CB$4,'Estruturante Móvel'!$L:$L,'CRONOGRAMA_CONST+MIGRACAO'!BR$8))</f>
        <v>0</v>
      </c>
      <c r="CD52" s="139">
        <f>(COUNTIFS('Estruturante Móvel'!$M:$M,$B52,'Estruturante Móvel'!$AM:$AM,CD$4))-(COUNTIFS('Estruturante Móvel'!$M:$M,$B52,'Estruturante Móvel'!$AM:$AM,CD$4,'Estruturante Móvel'!$AQ:$AQ,"REPARO FO"))</f>
        <v>0</v>
      </c>
      <c r="CE52" s="140">
        <f>(COUNTIFS('Estruturante Móvel'!$M:$M,$B50,'Estruturante Móvel'!$C:$C,"&lt;&gt;PREVISTO",'Estruturante Móvel'!$G:$G,CD$4,'Estruturante Móvel'!$L:$L,'CRONOGRAMA_CONST+MIGRACAO'!BT$8))</f>
        <v>0</v>
      </c>
      <c r="CF52" s="139">
        <f>(COUNTIFS('Estruturante Móvel'!$M:$M,$B52,'Estruturante Móvel'!$AM:$AM,CF$4))-(COUNTIFS('Estruturante Móvel'!$M:$M,$B52,'Estruturante Móvel'!$AM:$AM,CF$4,'Estruturante Móvel'!$AQ:$AQ,"REPARO FO"))</f>
        <v>0</v>
      </c>
      <c r="CG52" s="140">
        <f>(COUNTIFS('Estruturante Móvel'!$M:$M,$B50,'Estruturante Móvel'!$C:$C,"&lt;&gt;PREVISTO",'Estruturante Móvel'!$G:$G,CF$4,'Estruturante Móvel'!$L:$L,'CRONOGRAMA_CONST+MIGRACAO'!BV$8))</f>
        <v>0</v>
      </c>
      <c r="CH52" s="139">
        <f>(COUNTIFS('Estruturante Móvel'!$M:$M,$B52,'Estruturante Móvel'!$AM:$AM,CH$4))-(COUNTIFS('Estruturante Móvel'!$M:$M,$B52,'Estruturante Móvel'!$AM:$AM,CH$4,'Estruturante Móvel'!$AQ:$AQ,"REPARO FO"))</f>
        <v>0</v>
      </c>
      <c r="CI52" s="140">
        <f>(COUNTIFS('Estruturante Móvel'!$M:$M,$B50,'Estruturante Móvel'!$C:$C,"&lt;&gt;PREVISTO",'Estruturante Móvel'!$G:$G,CH$4,'Estruturante Móvel'!$L:$L,'CRONOGRAMA_CONST+MIGRACAO'!BX$8))</f>
        <v>0</v>
      </c>
      <c r="CJ52" s="139">
        <f>(COUNTIFS('Estruturante Móvel'!$M:$M,$B52,'Estruturante Móvel'!$AM:$AM,CJ$4))-(COUNTIFS('Estruturante Móvel'!$M:$M,$B52,'Estruturante Móvel'!$AM:$AM,CJ$4,'Estruturante Móvel'!$AQ:$AQ,"REPARO FO"))</f>
        <v>0</v>
      </c>
      <c r="CK52" s="140">
        <f>(COUNTIFS('Estruturante Móvel'!$M:$M,$B50,'Estruturante Móvel'!$C:$C,"&lt;&gt;PREVISTO",'Estruturante Móvel'!$G:$G,CJ$4,'Estruturante Móvel'!$L:$L,'CRONOGRAMA_CONST+MIGRACAO'!BZ$8))</f>
        <v>0</v>
      </c>
      <c r="CL52" s="139">
        <f>(COUNTIFS('Estruturante Móvel'!$M:$M,$B52,'Estruturante Móvel'!$AM:$AM,CL$4))-(COUNTIFS('Estruturante Móvel'!$M:$M,$B52,'Estruturante Móvel'!$AM:$AM,CL$4,'Estruturante Móvel'!$AQ:$AQ,"REPARO FO"))</f>
        <v>0</v>
      </c>
      <c r="CM52" s="140">
        <f>(COUNTIFS('Estruturante Móvel'!$M:$M,$B50,'Estruturante Móvel'!$C:$C,"&lt;&gt;PREVISTO",'Estruturante Móvel'!$G:$G,CL$4,'Estruturante Móvel'!$L:$L,'CRONOGRAMA_CONST+MIGRACAO'!CB$8))</f>
        <v>0</v>
      </c>
      <c r="CN52" s="139">
        <f>(COUNTIFS('Estruturante Móvel'!$M:$M,$B52,'Estruturante Móvel'!$AM:$AM,CN$4))-(COUNTIFS('Estruturante Móvel'!$M:$M,$B52,'Estruturante Móvel'!$AM:$AM,CN$4,'Estruturante Móvel'!$AQ:$AQ,"REPARO FO"))</f>
        <v>0</v>
      </c>
      <c r="CO52" s="140">
        <f>(COUNTIFS('Estruturante Móvel'!$M:$M,$B50,'Estruturante Móvel'!$C:$C,"&lt;&gt;PREVISTO",'Estruturante Móvel'!$G:$G,CN$4,'Estruturante Móvel'!$L:$L,'CRONOGRAMA_CONST+MIGRACAO'!CD$8))</f>
        <v>0</v>
      </c>
      <c r="CP52" s="139">
        <f>(COUNTIFS('Estruturante Móvel'!$M:$M,$B52,'Estruturante Móvel'!$AM:$AM,CP$4))-(COUNTIFS('Estruturante Móvel'!$M:$M,$B52,'Estruturante Móvel'!$AM:$AM,CP$4,'Estruturante Móvel'!$AQ:$AQ,"REPARO FO"))</f>
        <v>0</v>
      </c>
      <c r="CQ52" s="140">
        <f>(COUNTIFS('Estruturante Móvel'!$M:$M,$B50,'Estruturante Móvel'!$C:$C,"&lt;&gt;PREVISTO",'Estruturante Móvel'!$G:$G,CP$4,'Estruturante Móvel'!$L:$L,'CRONOGRAMA_CONST+MIGRACAO'!CF$8))</f>
        <v>0</v>
      </c>
      <c r="CR52" s="139">
        <f>(COUNTIFS('Estruturante Móvel'!$M:$M,$B52,'Estruturante Móvel'!$AM:$AM,CR$4))-(COUNTIFS('Estruturante Móvel'!$M:$M,$B52,'Estruturante Móvel'!$AM:$AM,CR$4,'Estruturante Móvel'!$AQ:$AQ,"REPARO FO"))</f>
        <v>0</v>
      </c>
      <c r="CS52" s="140">
        <f>(COUNTIFS('Estruturante Móvel'!$M:$M,$B50,'Estruturante Móvel'!$C:$C,"&lt;&gt;PREVISTO",'Estruturante Móvel'!$G:$G,CR$4,'Estruturante Móvel'!$L:$L,'CRONOGRAMA_CONST+MIGRACAO'!CH$8))</f>
        <v>0</v>
      </c>
      <c r="CT52" s="139">
        <f>(COUNTIFS('Estruturante Móvel'!$M:$M,$B52,'Estruturante Móvel'!$AM:$AM,CT$4))-(COUNTIFS('Estruturante Móvel'!$M:$M,$B52,'Estruturante Móvel'!$AM:$AM,CT$4,'Estruturante Móvel'!$AQ:$AQ,"REPARO FO"))</f>
        <v>0</v>
      </c>
      <c r="CU52" s="140">
        <f>(COUNTIFS('Estruturante Móvel'!$M:$M,$B50,'Estruturante Móvel'!$C:$C,"&lt;&gt;PREVISTO",'Estruturante Móvel'!$G:$G,CT$4,'Estruturante Móvel'!$L:$L,'CRONOGRAMA_CONST+MIGRACAO'!CJ$8))</f>
        <v>0</v>
      </c>
      <c r="CV52" s="139">
        <f>(COUNTIFS('Estruturante Móvel'!$M:$M,$B52,'Estruturante Móvel'!$AM:$AM,CV$4))-(COUNTIFS('Estruturante Móvel'!$M:$M,$B52,'Estruturante Móvel'!$AM:$AM,CV$4,'Estruturante Móvel'!$AQ:$AQ,"REPARO FO"))</f>
        <v>0</v>
      </c>
      <c r="CW52" s="140">
        <f>(COUNTIFS('Estruturante Móvel'!$M:$M,$B50,'Estruturante Móvel'!$C:$C,"&lt;&gt;PREVISTO",'Estruturante Móvel'!$G:$G,CV$4,'Estruturante Móvel'!$L:$L,'CRONOGRAMA_CONST+MIGRACAO'!CL$8))</f>
        <v>0</v>
      </c>
      <c r="CX52" s="139">
        <f>(COUNTIFS('Estruturante Móvel'!$M:$M,$B52,'Estruturante Móvel'!$AM:$AM,CX$4))-(COUNTIFS('Estruturante Móvel'!$M:$M,$B52,'Estruturante Móvel'!$AM:$AM,CX$4,'Estruturante Móvel'!$AQ:$AQ,"REPARO FO"))</f>
        <v>0</v>
      </c>
      <c r="CY52" s="140">
        <f>(COUNTIFS('Estruturante Móvel'!$M:$M,$B50,'Estruturante Móvel'!$C:$C,"&lt;&gt;PREVISTO",'Estruturante Móvel'!$G:$G,CX$4,'Estruturante Móvel'!$L:$L,'CRONOGRAMA_CONST+MIGRACAO'!CN$8))</f>
        <v>0</v>
      </c>
      <c r="CZ52" s="139">
        <f>(COUNTIFS('Estruturante Móvel'!$M:$M,$B52,'Estruturante Móvel'!$AM:$AM,CZ$4))-(COUNTIFS('Estruturante Móvel'!$M:$M,$B52,'Estruturante Móvel'!$AM:$AM,CZ$4,'Estruturante Móvel'!$AQ:$AQ,"REPARO FO"))</f>
        <v>0</v>
      </c>
      <c r="DA52" s="140">
        <f>(COUNTIFS('Estruturante Móvel'!$M:$M,$B50,'Estruturante Móvel'!$C:$C,"&lt;&gt;PREVISTO",'Estruturante Móvel'!$G:$G,CZ$4,'Estruturante Móvel'!$L:$L,'CRONOGRAMA_CONST+MIGRACAO'!CP$8))</f>
        <v>0</v>
      </c>
      <c r="DB52" s="139">
        <f>(COUNTIFS('Estruturante Móvel'!$M:$M,$B52,'Estruturante Móvel'!$AM:$AM,DB$4))-(COUNTIFS('Estruturante Móvel'!$M:$M,$B52,'Estruturante Móvel'!$AM:$AM,DB$4,'Estruturante Móvel'!$AQ:$AQ,"REPARO FO"))</f>
        <v>0</v>
      </c>
      <c r="DC52" s="140">
        <f>(COUNTIFS('Estruturante Móvel'!$M:$M,$B50,'Estruturante Móvel'!$C:$C,"&lt;&gt;PREVISTO",'Estruturante Móvel'!$G:$G,DB$4,'Estruturante Móvel'!$L:$L,'CRONOGRAMA_CONST+MIGRACAO'!CR$8))</f>
        <v>0</v>
      </c>
      <c r="DD52" s="139">
        <f>(COUNTIFS('Estruturante Móvel'!$M:$M,$B52,'Estruturante Móvel'!$AM:$AM,DD$4))-(COUNTIFS('Estruturante Móvel'!$M:$M,$B52,'Estruturante Móvel'!$AM:$AM,DD$4,'Estruturante Móvel'!$AQ:$AQ,"REPARO FO"))</f>
        <v>0</v>
      </c>
      <c r="DE52" s="140">
        <f>(COUNTIFS('Estruturante Móvel'!$M:$M,$B50,'Estruturante Móvel'!$C:$C,"&lt;&gt;PREVISTO",'Estruturante Móvel'!$G:$G,DD$4,'Estruturante Móvel'!$L:$L,'CRONOGRAMA_CONST+MIGRACAO'!CT$8))</f>
        <v>0</v>
      </c>
      <c r="DF52" s="139">
        <f>(COUNTIFS('Estruturante Móvel'!$M:$M,$B52,'Estruturante Móvel'!$AM:$AM,DF$4))-(COUNTIFS('Estruturante Móvel'!$M:$M,$B52,'Estruturante Móvel'!$AM:$AM,DF$4,'Estruturante Móvel'!$AQ:$AQ,"REPARO FO"))</f>
        <v>0</v>
      </c>
      <c r="DG52" s="140">
        <f>(COUNTIFS('Estruturante Móvel'!$M:$M,$B50,'Estruturante Móvel'!$C:$C,"&lt;&gt;PREVISTO",'Estruturante Móvel'!$G:$G,DF$4,'Estruturante Móvel'!$L:$L,'CRONOGRAMA_CONST+MIGRACAO'!CV$8))</f>
        <v>0</v>
      </c>
      <c r="DH52" s="139">
        <f>(COUNTIFS('Estruturante Móvel'!$M:$M,$B52,'Estruturante Móvel'!$AM:$AM,DH$4))-(COUNTIFS('Estruturante Móvel'!$M:$M,$B52,'Estruturante Móvel'!$AM:$AM,DH$4,'Estruturante Móvel'!$AQ:$AQ,"REPARO FO"))</f>
        <v>0</v>
      </c>
      <c r="DI52" s="140">
        <f>(COUNTIFS('Estruturante Móvel'!$M:$M,$B50,'Estruturante Móvel'!$C:$C,"&lt;&gt;PREVISTO",'Estruturante Móvel'!$G:$G,DH$4,'Estruturante Móvel'!$L:$L,'CRONOGRAMA_CONST+MIGRACAO'!CX$8))</f>
        <v>0</v>
      </c>
      <c r="DJ52" s="139">
        <f>(COUNTIFS('Estruturante Móvel'!$M:$M,$B52,'Estruturante Móvel'!$AM:$AM,DJ$4))-(COUNTIFS('Estruturante Móvel'!$M:$M,$B52,'Estruturante Móvel'!$AM:$AM,DJ$4,'Estruturante Móvel'!$AQ:$AQ,"REPARO FO"))</f>
        <v>0</v>
      </c>
      <c r="DK52" s="140">
        <f>(COUNTIFS('Estruturante Móvel'!$M:$M,$B50,'Estruturante Móvel'!$C:$C,"&lt;&gt;PREVISTO",'Estruturante Móvel'!$G:$G,DJ$4,'Estruturante Móvel'!$L:$L,'CRONOGRAMA_CONST+MIGRACAO'!CZ$8))</f>
        <v>0</v>
      </c>
      <c r="DL52" s="139">
        <f>(COUNTIFS('Estruturante Móvel'!$M:$M,$B52,'Estruturante Móvel'!$AM:$AM,DL$4))-(COUNTIFS('Estruturante Móvel'!$M:$M,$B52,'Estruturante Móvel'!$AM:$AM,DL$4,'Estruturante Móvel'!$AQ:$AQ,"REPARO FO"))</f>
        <v>0</v>
      </c>
      <c r="DM52" s="140">
        <f>(COUNTIFS('Estruturante Móvel'!$M:$M,$B50,'Estruturante Móvel'!$C:$C,"&lt;&gt;PREVISTO",'Estruturante Móvel'!$G:$G,DL$4,'Estruturante Móvel'!$L:$L,'CRONOGRAMA_CONST+MIGRACAO'!DB$8))</f>
        <v>0</v>
      </c>
      <c r="DN52" s="139">
        <f>(COUNTIFS('Estruturante Móvel'!$M:$M,$B52,'Estruturante Móvel'!$AM:$AM,DN$4))-(COUNTIFS('Estruturante Móvel'!$M:$M,$B52,'Estruturante Móvel'!$AM:$AM,DN$4,'Estruturante Móvel'!$AQ:$AQ,"REPARO FO"))</f>
        <v>0</v>
      </c>
      <c r="DO52" s="140">
        <f>(COUNTIFS('Estruturante Móvel'!$M:$M,$B50,'Estruturante Móvel'!$C:$C,"&lt;&gt;PREVISTO",'Estruturante Móvel'!$G:$G,DN$4,'Estruturante Móvel'!$L:$L,'CRONOGRAMA_CONST+MIGRACAO'!DD$8))</f>
        <v>0</v>
      </c>
      <c r="DP52" s="139">
        <f>(COUNTIFS('Estruturante Móvel'!$M:$M,$B52,'Estruturante Móvel'!$AM:$AM,DP$4))-(COUNTIFS('Estruturante Móvel'!$M:$M,$B52,'Estruturante Móvel'!$AM:$AM,DP$4,'Estruturante Móvel'!$AQ:$AQ,"REPARO FO"))</f>
        <v>0</v>
      </c>
      <c r="DQ52" s="140">
        <f>(COUNTIFS('Estruturante Móvel'!$M:$M,$B50,'Estruturante Móvel'!$C:$C,"&lt;&gt;PREVISTO",'Estruturante Móvel'!$G:$G,DP$4,'Estruturante Móvel'!$L:$L,'CRONOGRAMA_CONST+MIGRACAO'!DF$8))</f>
        <v>0</v>
      </c>
      <c r="DR52" s="139">
        <f>(COUNTIFS('Estruturante Móvel'!$M:$M,$B52,'Estruturante Móvel'!$AM:$AM,DR$4))-(COUNTIFS('Estruturante Móvel'!$M:$M,$B52,'Estruturante Móvel'!$AM:$AM,DR$4,'Estruturante Móvel'!$AQ:$AQ,"REPARO FO"))</f>
        <v>0</v>
      </c>
      <c r="DS52" s="140">
        <f>(COUNTIFS('Estruturante Móvel'!$M:$M,$B50,'Estruturante Móvel'!$C:$C,"&lt;&gt;PREVISTO",'Estruturante Móvel'!$G:$G,DR$4,'Estruturante Móvel'!$L:$L,'CRONOGRAMA_CONST+MIGRACAO'!DH$8))</f>
        <v>0</v>
      </c>
      <c r="DT52" s="139">
        <f>(COUNTIFS('Estruturante Móvel'!$M:$M,$B52,'Estruturante Móvel'!$AM:$AM,DT$4))-(COUNTIFS('Estruturante Móvel'!$M:$M,$B52,'Estruturante Móvel'!$AM:$AM,DT$4,'Estruturante Móvel'!$AQ:$AQ,"REPARO FO"))</f>
        <v>0</v>
      </c>
      <c r="DU52" s="140">
        <f>(COUNTIFS('Estruturante Móvel'!$M:$M,$B50,'Estruturante Móvel'!$C:$C,"&lt;&gt;PREVISTO",'Estruturante Móvel'!$G:$G,DT$4,'Estruturante Móvel'!$L:$L,'CRONOGRAMA_CONST+MIGRACAO'!DJ$8))</f>
        <v>0</v>
      </c>
      <c r="DV52" s="139">
        <f>(COUNTIFS('Estruturante Móvel'!$M:$M,$B52,'Estruturante Móvel'!$AM:$AM,DV$4))-(COUNTIFS('Estruturante Móvel'!$M:$M,$B52,'Estruturante Móvel'!$AM:$AM,DV$4,'Estruturante Móvel'!$AQ:$AQ,"REPARO FO"))</f>
        <v>0</v>
      </c>
      <c r="DW52" s="140">
        <f>(COUNTIFS('Estruturante Móvel'!$M:$M,$B50,'Estruturante Móvel'!$C:$C,"&lt;&gt;PREVISTO",'Estruturante Móvel'!$G:$G,DV$4,'Estruturante Móvel'!$L:$L,'CRONOGRAMA_CONST+MIGRACAO'!DL$8))</f>
        <v>0</v>
      </c>
      <c r="DX52" s="139">
        <f>(COUNTIFS('Estruturante Móvel'!$M:$M,$B52,'Estruturante Móvel'!$AM:$AM,DX$4))-(COUNTIFS('Estruturante Móvel'!$M:$M,$B52,'Estruturante Móvel'!$AM:$AM,DX$4,'Estruturante Móvel'!$AQ:$AQ,"REPARO FO"))</f>
        <v>0</v>
      </c>
      <c r="DY52" s="140">
        <f>(COUNTIFS('Estruturante Móvel'!$M:$M,$B50,'Estruturante Móvel'!$C:$C,"&lt;&gt;PREVISTO",'Estruturante Móvel'!$G:$G,DX$4,'Estruturante Móvel'!$L:$L,'CRONOGRAMA_CONST+MIGRACAO'!DN$8))</f>
        <v>0</v>
      </c>
      <c r="DZ52" s="139">
        <f>(COUNTIFS('Estruturante Móvel'!$M:$M,$B52,'Estruturante Móvel'!$AM:$AM,DZ$4))-(COUNTIFS('Estruturante Móvel'!$M:$M,$B52,'Estruturante Móvel'!$AM:$AM,DZ$4,'Estruturante Móvel'!$AQ:$AQ,"REPARO FO"))</f>
        <v>0</v>
      </c>
      <c r="EA52" s="140">
        <f>(COUNTIFS('Estruturante Móvel'!$M:$M,$B50,'Estruturante Móvel'!$C:$C,"&lt;&gt;PREVISTO",'Estruturante Móvel'!$G:$G,DZ$4,'Estruturante Móvel'!$L:$L,'CRONOGRAMA_CONST+MIGRACAO'!DP$8))</f>
        <v>0</v>
      </c>
      <c r="EB52" s="139">
        <f>(COUNTIFS('Estruturante Móvel'!$M:$M,$B52,'Estruturante Móvel'!$AM:$AM,EB$4))-(COUNTIFS('Estruturante Móvel'!$M:$M,$B52,'Estruturante Móvel'!$AM:$AM,EB$4,'Estruturante Móvel'!$AQ:$AQ,"REPARO FO"))</f>
        <v>0</v>
      </c>
      <c r="EC52" s="140">
        <f>(COUNTIFS('Estruturante Móvel'!$M:$M,$B50,'Estruturante Móvel'!$C:$C,"&lt;&gt;PREVISTO",'Estruturante Móvel'!$G:$G,EB$4,'Estruturante Móvel'!$L:$L,'CRONOGRAMA_CONST+MIGRACAO'!DR$8))</f>
        <v>0</v>
      </c>
      <c r="ED52" s="139">
        <f>(COUNTIFS('Estruturante Móvel'!$M:$M,$B52,'Estruturante Móvel'!$AM:$AM,ED$4))-(COUNTIFS('Estruturante Móvel'!$M:$M,$B52,'Estruturante Móvel'!$AM:$AM,ED$4,'Estruturante Móvel'!$AQ:$AQ,"REPARO FO"))</f>
        <v>0</v>
      </c>
      <c r="EE52" s="140">
        <f>(COUNTIFS('Estruturante Móvel'!$M:$M,$B50,'Estruturante Móvel'!$C:$C,"&lt;&gt;PREVISTO",'Estruturante Móvel'!$G:$G,ED$4,'Estruturante Móvel'!$L:$L,'CRONOGRAMA_CONST+MIGRACAO'!DT$8))</f>
        <v>0</v>
      </c>
      <c r="EF52" s="139">
        <f>(COUNTIFS('Estruturante Móvel'!$M:$M,$B52,'Estruturante Móvel'!$AM:$AM,EF$4))-(COUNTIFS('Estruturante Móvel'!$M:$M,$B52,'Estruturante Móvel'!$AM:$AM,EF$4,'Estruturante Móvel'!$AQ:$AQ,"REPARO FO"))</f>
        <v>0</v>
      </c>
      <c r="EG52" s="140">
        <f>(COUNTIFS('Estruturante Móvel'!$M:$M,$B50,'Estruturante Móvel'!$C:$C,"&lt;&gt;PREVISTO",'Estruturante Móvel'!$G:$G,EF$4,'Estruturante Móvel'!$L:$L,'CRONOGRAMA_CONST+MIGRACAO'!DV$8))</f>
        <v>0</v>
      </c>
      <c r="EH52" s="139">
        <f>(COUNTIFS('Estruturante Móvel'!$M:$M,$B52,'Estruturante Móvel'!$AM:$AM,EH$4))-(COUNTIFS('Estruturante Móvel'!$M:$M,$B52,'Estruturante Móvel'!$AM:$AM,EH$4,'Estruturante Móvel'!$AQ:$AQ,"REPARO FO"))</f>
        <v>0</v>
      </c>
      <c r="EI52" s="140">
        <f>(COUNTIFS('Estruturante Móvel'!$M:$M,$B50,'Estruturante Móvel'!$C:$C,"&lt;&gt;PREVISTO",'Estruturante Móvel'!$G:$G,EH$4,'Estruturante Móvel'!$L:$L,'CRONOGRAMA_CONST+MIGRACAO'!DX$8))</f>
        <v>0</v>
      </c>
      <c r="EJ52" s="139">
        <f>(COUNTIFS('Estruturante Móvel'!$M:$M,$B52,'Estruturante Móvel'!$AM:$AM,EJ$4))-(COUNTIFS('Estruturante Móvel'!$M:$M,$B52,'Estruturante Móvel'!$AM:$AM,EJ$4,'Estruturante Móvel'!$AQ:$AQ,"REPARO FO"))</f>
        <v>0</v>
      </c>
      <c r="EK52" s="140">
        <f>(COUNTIFS('Estruturante Móvel'!$M:$M,$B50,'Estruturante Móvel'!$C:$C,"&lt;&gt;PREVISTO",'Estruturante Móvel'!$G:$G,EJ$4,'Estruturante Móvel'!$L:$L,'CRONOGRAMA_CONST+MIGRACAO'!DZ$8))</f>
        <v>0</v>
      </c>
      <c r="EL52" s="139">
        <f>(COUNTIFS('Estruturante Móvel'!$M:$M,$B52,'Estruturante Móvel'!$AM:$AM,EL$4))-(COUNTIFS('Estruturante Móvel'!$M:$M,$B52,'Estruturante Móvel'!$AM:$AM,EL$4,'Estruturante Móvel'!$AQ:$AQ,"REPARO FO"))</f>
        <v>0</v>
      </c>
      <c r="EM52" s="140">
        <f>(COUNTIFS('Estruturante Móvel'!$M:$M,$B50,'Estruturante Móvel'!$C:$C,"&lt;&gt;PREVISTO",'Estruturante Móvel'!$G:$G,EL$4,'Estruturante Móvel'!$L:$L,'CRONOGRAMA_CONST+MIGRACAO'!EB$8))</f>
        <v>0</v>
      </c>
      <c r="EN52" s="139">
        <f>(COUNTIFS('Estruturante Móvel'!$M:$M,$B52,'Estruturante Móvel'!$AM:$AM,EN$4))-(COUNTIFS('Estruturante Móvel'!$M:$M,$B52,'Estruturante Móvel'!$AM:$AM,EN$4,'Estruturante Móvel'!$AQ:$AQ,"REPARO FO"))</f>
        <v>0</v>
      </c>
      <c r="EO52" s="140">
        <f>(COUNTIFS('Estruturante Móvel'!$M:$M,$B50,'Estruturante Móvel'!$C:$C,"&lt;&gt;PREVISTO",'Estruturante Móvel'!$G:$G,EN$4,'Estruturante Móvel'!$L:$L,'CRONOGRAMA_CONST+MIGRACAO'!ED$8))</f>
        <v>0</v>
      </c>
      <c r="EP52" s="139">
        <f>(COUNTIFS('Estruturante Móvel'!$M:$M,$B52,'Estruturante Móvel'!$AM:$AM,EP$4))-(COUNTIFS('Estruturante Móvel'!$M:$M,$B52,'Estruturante Móvel'!$AM:$AM,EP$4,'Estruturante Móvel'!$AQ:$AQ,"REPARO FO"))</f>
        <v>0</v>
      </c>
      <c r="EQ52" s="140">
        <f>(COUNTIFS('Estruturante Móvel'!$M:$M,$B50,'Estruturante Móvel'!$C:$C,"&lt;&gt;PREVISTO",'Estruturante Móvel'!$G:$G,EP$4,'Estruturante Móvel'!$L:$L,'CRONOGRAMA_CONST+MIGRACAO'!EF$8))</f>
        <v>0</v>
      </c>
      <c r="ER52" s="139">
        <f>(COUNTIFS('Estruturante Móvel'!$M:$M,$B52,'Estruturante Móvel'!$AM:$AM,ER$4))-(COUNTIFS('Estruturante Móvel'!$M:$M,$B52,'Estruturante Móvel'!$AM:$AM,ER$4,'Estruturante Móvel'!$AQ:$AQ,"REPARO FO"))</f>
        <v>0</v>
      </c>
      <c r="ES52" s="140">
        <f>(COUNTIFS('Estruturante Móvel'!$M:$M,$B50,'Estruturante Móvel'!$C:$C,"&lt;&gt;PREVISTO",'Estruturante Móvel'!$G:$G,ER$4,'Estruturante Móvel'!$L:$L,'CRONOGRAMA_CONST+MIGRACAO'!EH$8))</f>
        <v>0</v>
      </c>
      <c r="ET52" s="139">
        <f>(COUNTIFS('Estruturante Móvel'!$M:$M,$B52,'Estruturante Móvel'!$AM:$AM,ET$4))-(COUNTIFS('Estruturante Móvel'!$M:$M,$B52,'Estruturante Móvel'!$AM:$AM,ET$4,'Estruturante Móvel'!$AQ:$AQ,"REPARO FO"))</f>
        <v>0</v>
      </c>
      <c r="EU52" s="140">
        <f>(COUNTIFS('Estruturante Móvel'!$M:$M,$B50,'Estruturante Móvel'!$C:$C,"&lt;&gt;PREVISTO",'Estruturante Móvel'!$G:$G,ET$4,'Estruturante Móvel'!$L:$L,'CRONOGRAMA_CONST+MIGRACAO'!EJ$8))</f>
        <v>0</v>
      </c>
      <c r="EV52" s="139">
        <f>(COUNTIFS('Estruturante Móvel'!$M:$M,$B52,'Estruturante Móvel'!$AM:$AM,EV$4))-(COUNTIFS('Estruturante Móvel'!$M:$M,$B52,'Estruturante Móvel'!$AM:$AM,EV$4,'Estruturante Móvel'!$AQ:$AQ,"REPARO FO"))</f>
        <v>0</v>
      </c>
      <c r="EW52" s="140">
        <f>(COUNTIFS('Estruturante Móvel'!$M:$M,$B50,'Estruturante Móvel'!$C:$C,"&lt;&gt;PREVISTO",'Estruturante Móvel'!$G:$G,EV$4,'Estruturante Móvel'!$L:$L,'CRONOGRAMA_CONST+MIGRACAO'!EL$8))</f>
        <v>0</v>
      </c>
      <c r="EX52" s="139">
        <f>(COUNTIFS('Estruturante Móvel'!$M:$M,$B52,'Estruturante Móvel'!$AM:$AM,EX$4))-(COUNTIFS('Estruturante Móvel'!$M:$M,$B52,'Estruturante Móvel'!$AM:$AM,EX$4,'Estruturante Móvel'!$AQ:$AQ,"REPARO FO"))</f>
        <v>0</v>
      </c>
      <c r="EY52" s="140">
        <f>(COUNTIFS('Estruturante Móvel'!$M:$M,$B50,'Estruturante Móvel'!$C:$C,"&lt;&gt;PREVISTO",'Estruturante Móvel'!$G:$G,EX$4,'Estruturante Móvel'!$L:$L,'CRONOGRAMA_CONST+MIGRACAO'!EN$8))</f>
        <v>0</v>
      </c>
      <c r="EZ52" s="139">
        <f>(COUNTIFS('Estruturante Móvel'!$M:$M,$B52,'Estruturante Móvel'!$AM:$AM,EZ$4))-(COUNTIFS('Estruturante Móvel'!$M:$M,$B52,'Estruturante Móvel'!$AM:$AM,EZ$4,'Estruturante Móvel'!$AQ:$AQ,"REPARO FO"))</f>
        <v>0</v>
      </c>
      <c r="FA52" s="140">
        <f>(COUNTIFS('Estruturante Móvel'!$M:$M,$B50,'Estruturante Móvel'!$C:$C,"&lt;&gt;PREVISTO",'Estruturante Móvel'!$G:$G,EZ$4,'Estruturante Móvel'!$L:$L,'CRONOGRAMA_CONST+MIGRACAO'!EP$8))</f>
        <v>0</v>
      </c>
      <c r="FB52" s="139">
        <f>(COUNTIFS('Estruturante Móvel'!$M:$M,$B52,'Estruturante Móvel'!$AM:$AM,FB$4))-(COUNTIFS('Estruturante Móvel'!$M:$M,$B52,'Estruturante Móvel'!$AM:$AM,FB$4,'Estruturante Móvel'!$AQ:$AQ,"REPARO FO"))</f>
        <v>0</v>
      </c>
      <c r="FC52" s="140">
        <f>(COUNTIFS('Estruturante Móvel'!$M:$M,$B50,'Estruturante Móvel'!$C:$C,"&lt;&gt;PREVISTO",'Estruturante Móvel'!$G:$G,FB$4,'Estruturante Móvel'!$L:$L,'CRONOGRAMA_CONST+MIGRACAO'!ER$8))</f>
        <v>0</v>
      </c>
      <c r="FD52" s="139">
        <f>(COUNTIFS('Estruturante Móvel'!$M:$M,$B52,'Estruturante Móvel'!$AM:$AM,FD$4))-(COUNTIFS('Estruturante Móvel'!$M:$M,$B52,'Estruturante Móvel'!$AM:$AM,FD$4,'Estruturante Móvel'!$AQ:$AQ,"REPARO FO"))</f>
        <v>0</v>
      </c>
      <c r="FE52" s="140">
        <f>(COUNTIFS('Estruturante Móvel'!$M:$M,$B50,'Estruturante Móvel'!$C:$C,"&lt;&gt;PREVISTO",'Estruturante Móvel'!$G:$G,FD$4,'Estruturante Móvel'!$L:$L,'CRONOGRAMA_CONST+MIGRACAO'!ET$8))</f>
        <v>0</v>
      </c>
      <c r="FF52" s="139">
        <f>(COUNTIFS('Estruturante Móvel'!$M:$M,$B52,'Estruturante Móvel'!$AM:$AM,FF$4))-(COUNTIFS('Estruturante Móvel'!$M:$M,$B52,'Estruturante Móvel'!$AM:$AM,FF$4,'Estruturante Móvel'!$AQ:$AQ,"REPARO FO"))</f>
        <v>0</v>
      </c>
      <c r="FG52" s="140">
        <f>(COUNTIFS('Estruturante Móvel'!$M:$M,$B50,'Estruturante Móvel'!$C:$C,"&lt;&gt;PREVISTO",'Estruturante Móvel'!$G:$G,FF$4,'Estruturante Móvel'!$L:$L,'CRONOGRAMA_CONST+MIGRACAO'!EV$8))</f>
        <v>0</v>
      </c>
      <c r="FH52" s="139">
        <f>(COUNTIFS('Estruturante Móvel'!$M:$M,$B52,'Estruturante Móvel'!$AM:$AM,FH$4))-(COUNTIFS('Estruturante Móvel'!$M:$M,$B52,'Estruturante Móvel'!$AM:$AM,FH$4,'Estruturante Móvel'!$AQ:$AQ,"REPARO FO"))</f>
        <v>0</v>
      </c>
      <c r="FI52" s="140">
        <f>(COUNTIFS('Estruturante Móvel'!$M:$M,$B50,'Estruturante Móvel'!$C:$C,"&lt;&gt;PREVISTO",'Estruturante Móvel'!$G:$G,FH$4,'Estruturante Móvel'!$L:$L,'CRONOGRAMA_CONST+MIGRACAO'!EX$8))</f>
        <v>0</v>
      </c>
      <c r="FJ52" s="139">
        <f>(COUNTIFS('Estruturante Móvel'!$M:$M,$B52,'Estruturante Móvel'!$AM:$AM,FJ$4))-(COUNTIFS('Estruturante Móvel'!$M:$M,$B52,'Estruturante Móvel'!$AM:$AM,FJ$4,'Estruturante Móvel'!$AQ:$AQ,"REPARO FO"))</f>
        <v>0</v>
      </c>
      <c r="FK52" s="140">
        <f>(COUNTIFS('Estruturante Móvel'!$M:$M,$B50,'Estruturante Móvel'!$C:$C,"&lt;&gt;PREVISTO",'Estruturante Móvel'!$G:$G,FJ$4,'Estruturante Móvel'!$L:$L,'CRONOGRAMA_CONST+MIGRACAO'!EZ$8))</f>
        <v>0</v>
      </c>
      <c r="FL52" s="139">
        <f>(COUNTIFS('Estruturante Móvel'!$M:$M,$B52,'Estruturante Móvel'!$AM:$AM,FL$4))-(COUNTIFS('Estruturante Móvel'!$M:$M,$B52,'Estruturante Móvel'!$AM:$AM,FL$4,'Estruturante Móvel'!$AQ:$AQ,"REPARO FO"))</f>
        <v>0</v>
      </c>
      <c r="FM52" s="140">
        <f>(COUNTIFS('Estruturante Móvel'!$M:$M,$B50,'Estruturante Móvel'!$C:$C,"&lt;&gt;PREVISTO",'Estruturante Móvel'!$G:$G,FL$4,'Estruturante Móvel'!$L:$L,'CRONOGRAMA_CONST+MIGRACAO'!FB$8))</f>
        <v>0</v>
      </c>
      <c r="FN52" s="139">
        <f>(COUNTIFS('Estruturante Móvel'!$M:$M,$B52,'Estruturante Móvel'!$AM:$AM,FN$4))-(COUNTIFS('Estruturante Móvel'!$M:$M,$B52,'Estruturante Móvel'!$AM:$AM,FN$4,'Estruturante Móvel'!$AQ:$AQ,"REPARO FO"))</f>
        <v>0</v>
      </c>
      <c r="FO52" s="140">
        <f>(COUNTIFS('Estruturante Móvel'!$M:$M,$B50,'Estruturante Móvel'!$C:$C,"&lt;&gt;PREVISTO",'Estruturante Móvel'!$G:$G,FN$4,'Estruturante Móvel'!$L:$L,'CRONOGRAMA_CONST+MIGRACAO'!FD$8))</f>
        <v>0</v>
      </c>
      <c r="FP52" s="139">
        <f>(COUNTIFS('Estruturante Móvel'!$M:$M,$B52,'Estruturante Móvel'!$AM:$AM,FP$4))-(COUNTIFS('Estruturante Móvel'!$M:$M,$B52,'Estruturante Móvel'!$AM:$AM,FP$4,'Estruturante Móvel'!$AQ:$AQ,"REPARO FO"))</f>
        <v>0</v>
      </c>
      <c r="FQ52" s="140">
        <f>(COUNTIFS('Estruturante Móvel'!$M:$M,$B50,'Estruturante Móvel'!$C:$C,"&lt;&gt;PREVISTO",'Estruturante Móvel'!$G:$G,FP$4,'Estruturante Móvel'!$L:$L,'CRONOGRAMA_CONST+MIGRACAO'!FF$8))</f>
        <v>0</v>
      </c>
      <c r="FR52" s="139">
        <f>(COUNTIFS('Estruturante Móvel'!$M:$M,$B52,'Estruturante Móvel'!$AM:$AM,FR$4))-(COUNTIFS('Estruturante Móvel'!$M:$M,$B52,'Estruturante Móvel'!$AM:$AM,FR$4,'Estruturante Móvel'!$AQ:$AQ,"REPARO FO"))</f>
        <v>0</v>
      </c>
      <c r="FS52" s="140">
        <f>(COUNTIFS('Estruturante Móvel'!$M:$M,$B50,'Estruturante Móvel'!$C:$C,"&lt;&gt;PREVISTO",'Estruturante Móvel'!$G:$G,FR$4,'Estruturante Móvel'!$L:$L,'CRONOGRAMA_CONST+MIGRACAO'!FH$8))</f>
        <v>0</v>
      </c>
      <c r="FT52" s="139">
        <f>(COUNTIFS('Estruturante Móvel'!$M:$M,$B52,'Estruturante Móvel'!$AM:$AM,FT$4))-(COUNTIFS('Estruturante Móvel'!$M:$M,$B52,'Estruturante Móvel'!$AM:$AM,FT$4,'Estruturante Móvel'!$AQ:$AQ,"REPARO FO"))</f>
        <v>0</v>
      </c>
      <c r="FU52" s="140">
        <f>(COUNTIFS('Estruturante Móvel'!$M:$M,$B50,'Estruturante Móvel'!$C:$C,"&lt;&gt;PREVISTO",'Estruturante Móvel'!$G:$G,FT$4,'Estruturante Móvel'!$L:$L,'CRONOGRAMA_CONST+MIGRACAO'!FJ$8))</f>
        <v>0</v>
      </c>
      <c r="FV52" s="139">
        <f>(COUNTIFS('Estruturante Móvel'!$M:$M,$B52,'Estruturante Móvel'!$AM:$AM,FV$4))-(COUNTIFS('Estruturante Móvel'!$M:$M,$B52,'Estruturante Móvel'!$AM:$AM,FV$4,'Estruturante Móvel'!$AQ:$AQ,"REPARO FO"))</f>
        <v>0</v>
      </c>
      <c r="FW52" s="140">
        <f>(COUNTIFS('Estruturante Móvel'!$M:$M,$B50,'Estruturante Móvel'!$C:$C,"&lt;&gt;PREVISTO",'Estruturante Móvel'!$G:$G,FV$4,'Estruturante Móvel'!$L:$L,'CRONOGRAMA_CONST+MIGRACAO'!FL$8))</f>
        <v>0</v>
      </c>
      <c r="FX52" s="139">
        <f>(COUNTIFS('Estruturante Móvel'!$M:$M,$B52,'Estruturante Móvel'!$AM:$AM,FX$4))-(COUNTIFS('Estruturante Móvel'!$M:$M,$B52,'Estruturante Móvel'!$AM:$AM,FX$4,'Estruturante Móvel'!$AQ:$AQ,"REPARO FO"))</f>
        <v>0</v>
      </c>
      <c r="FY52" s="140">
        <f>(COUNTIFS('Estruturante Móvel'!$M:$M,$B50,'Estruturante Móvel'!$C:$C,"&lt;&gt;PREVISTO",'Estruturante Móvel'!$G:$G,FX$4,'Estruturante Móvel'!$L:$L,'CRONOGRAMA_CONST+MIGRACAO'!FN$8))</f>
        <v>0</v>
      </c>
      <c r="FZ52" s="139">
        <f>(COUNTIFS('Estruturante Móvel'!$M:$M,$B52,'Estruturante Móvel'!$AM:$AM,FZ$4))-(COUNTIFS('Estruturante Móvel'!$M:$M,$B52,'Estruturante Móvel'!$AM:$AM,FZ$4,'Estruturante Móvel'!$AQ:$AQ,"REPARO FO"))</f>
        <v>0</v>
      </c>
      <c r="GA52" s="140">
        <f>(COUNTIFS('Estruturante Móvel'!$M:$M,$B50,'Estruturante Móvel'!$C:$C,"&lt;&gt;PREVISTO",'Estruturante Móvel'!$G:$G,FZ$4,'Estruturante Móvel'!$L:$L,'CRONOGRAMA_CONST+MIGRACAO'!FP$8))</f>
        <v>0</v>
      </c>
      <c r="GB52" s="139">
        <f>(COUNTIFS('Estruturante Móvel'!$M:$M,$B52,'Estruturante Móvel'!$AM:$AM,GB$4))-(COUNTIFS('Estruturante Móvel'!$M:$M,$B52,'Estruturante Móvel'!$AM:$AM,GB$4,'Estruturante Móvel'!$AQ:$AQ,"REPARO FO"))</f>
        <v>0</v>
      </c>
      <c r="GC52" s="140">
        <f>(COUNTIFS('Estruturante Móvel'!$M:$M,$B50,'Estruturante Móvel'!$C:$C,"&lt;&gt;PREVISTO",'Estruturante Móvel'!$G:$G,GB$4,'Estruturante Móvel'!$L:$L,'CRONOGRAMA_CONST+MIGRACAO'!FR$8))</f>
        <v>0</v>
      </c>
      <c r="GD52" s="139">
        <f>(COUNTIFS('Estruturante Móvel'!$M:$M,$B52,'Estruturante Móvel'!$AM:$AM,GD$4))-(COUNTIFS('Estruturante Móvel'!$M:$M,$B52,'Estruturante Móvel'!$AM:$AM,GD$4,'Estruturante Móvel'!$AQ:$AQ,"REPARO FO"))</f>
        <v>0</v>
      </c>
      <c r="GE52" s="140">
        <f>(COUNTIFS('Estruturante Móvel'!$M:$M,$B50,'Estruturante Móvel'!$C:$C,"&lt;&gt;PREVISTO",'Estruturante Móvel'!$G:$G,GD$4,'Estruturante Móvel'!$L:$L,'CRONOGRAMA_CONST+MIGRACAO'!FT$8))</f>
        <v>0</v>
      </c>
      <c r="GF52" s="139">
        <f>(COUNTIFS('Estruturante Móvel'!$M:$M,$B52,'Estruturante Móvel'!$AM:$AM,GF$4))-(COUNTIFS('Estruturante Móvel'!$M:$M,$B52,'Estruturante Móvel'!$AM:$AM,GF$4,'Estruturante Móvel'!$AQ:$AQ,"REPARO FO"))</f>
        <v>0</v>
      </c>
      <c r="GG52" s="140">
        <f>(COUNTIFS('Estruturante Móvel'!$M:$M,$B50,'Estruturante Móvel'!$C:$C,"&lt;&gt;PREVISTO",'Estruturante Móvel'!$G:$G,GF$4,'Estruturante Móvel'!$L:$L,'CRONOGRAMA_CONST+MIGRACAO'!FV$8))</f>
        <v>0</v>
      </c>
      <c r="GH52" s="139">
        <f>(COUNTIFS('Estruturante Móvel'!$M:$M,$B52,'Estruturante Móvel'!$AM:$AM,GH$4))-(COUNTIFS('Estruturante Móvel'!$M:$M,$B52,'Estruturante Móvel'!$AM:$AM,GH$4,'Estruturante Móvel'!$AQ:$AQ,"REPARO FO"))</f>
        <v>0</v>
      </c>
      <c r="GI52" s="140">
        <f>(COUNTIFS('Estruturante Móvel'!$M:$M,$B50,'Estruturante Móvel'!$C:$C,"&lt;&gt;PREVISTO",'Estruturante Móvel'!$G:$G,GH$4,'Estruturante Móvel'!$L:$L,'CRONOGRAMA_CONST+MIGRACAO'!FX$8))</f>
        <v>0</v>
      </c>
      <c r="GJ52" s="139">
        <f>(COUNTIFS('Estruturante Móvel'!$M:$M,$B52,'Estruturante Móvel'!$AM:$AM,GJ$4))-(COUNTIFS('Estruturante Móvel'!$M:$M,$B52,'Estruturante Móvel'!$AM:$AM,GJ$4,'Estruturante Móvel'!$AQ:$AQ,"REPARO FO"))</f>
        <v>0</v>
      </c>
      <c r="GK52" s="140">
        <f>(COUNTIFS('Estruturante Móvel'!$M:$M,$B50,'Estruturante Móvel'!$C:$C,"&lt;&gt;PREVISTO",'Estruturante Móvel'!$G:$G,GJ$4,'Estruturante Móvel'!$L:$L,'CRONOGRAMA_CONST+MIGRACAO'!FZ$8))</f>
        <v>0</v>
      </c>
      <c r="GL52" s="139">
        <f>(COUNTIFS('Estruturante Móvel'!$M:$M,$B52,'Estruturante Móvel'!$AM:$AM,GL$4))-(COUNTIFS('Estruturante Móvel'!$M:$M,$B52,'Estruturante Móvel'!$AM:$AM,GL$4,'Estruturante Móvel'!$AQ:$AQ,"REPARO FO"))</f>
        <v>0</v>
      </c>
      <c r="GM52" s="140">
        <f>(COUNTIFS('Estruturante Móvel'!$M:$M,$B50,'Estruturante Móvel'!$C:$C,"&lt;&gt;PREVISTO",'Estruturante Móvel'!$G:$G,GL$4,'Estruturante Móvel'!$L:$L,'CRONOGRAMA_CONST+MIGRACAO'!GB$8))</f>
        <v>0</v>
      </c>
      <c r="GN52" s="139">
        <f>(COUNTIFS('Estruturante Móvel'!$M:$M,$B52,'Estruturante Móvel'!$AM:$AM,GN$4))-(COUNTIFS('Estruturante Móvel'!$M:$M,$B52,'Estruturante Móvel'!$AM:$AM,GN$4,'Estruturante Móvel'!$AQ:$AQ,"REPARO FO"))</f>
        <v>0</v>
      </c>
      <c r="GO52" s="140">
        <f>(COUNTIFS('Estruturante Móvel'!$M:$M,$B50,'Estruturante Móvel'!$C:$C,"&lt;&gt;PREVISTO",'Estruturante Móvel'!$G:$G,GN$4,'Estruturante Móvel'!$L:$L,'CRONOGRAMA_CONST+MIGRACAO'!GD$8))</f>
        <v>0</v>
      </c>
      <c r="GP52" s="139">
        <f>(COUNTIFS('Estruturante Móvel'!$M:$M,$B52,'Estruturante Móvel'!$AM:$AM,GP$4))-(COUNTIFS('Estruturante Móvel'!$M:$M,$B52,'Estruturante Móvel'!$AM:$AM,GP$4,'Estruturante Móvel'!$AQ:$AQ,"REPARO FO"))</f>
        <v>0</v>
      </c>
      <c r="GQ52" s="140">
        <f>(COUNTIFS('Estruturante Móvel'!$M:$M,$B50,'Estruturante Móvel'!$C:$C,"&lt;&gt;PREVISTO",'Estruturante Móvel'!$G:$G,GP$4,'Estruturante Móvel'!$L:$L,'CRONOGRAMA_CONST+MIGRACAO'!GF$8))</f>
        <v>0</v>
      </c>
      <c r="GR52" s="139">
        <f>(COUNTIFS('Estruturante Móvel'!$M:$M,$B52,'Estruturante Móvel'!$AM:$AM,GR$4))-(COUNTIFS('Estruturante Móvel'!$M:$M,$B52,'Estruturante Móvel'!$AM:$AM,GR$4,'Estruturante Móvel'!$AQ:$AQ,"REPARO FO"))</f>
        <v>0</v>
      </c>
      <c r="GS52" s="140">
        <f>(COUNTIFS('Estruturante Móvel'!$M:$M,$B50,'Estruturante Móvel'!$C:$C,"&lt;&gt;PREVISTO",'Estruturante Móvel'!$G:$G,GR$4,'Estruturante Móvel'!$L:$L,'CRONOGRAMA_CONST+MIGRACAO'!GH$8))</f>
        <v>0</v>
      </c>
      <c r="GT52" s="139">
        <f>(COUNTIFS('Estruturante Móvel'!$M:$M,$B52,'Estruturante Móvel'!$AM:$AM,GT$4))-(COUNTIFS('Estruturante Móvel'!$M:$M,$B52,'Estruturante Móvel'!$AM:$AM,GT$4,'Estruturante Móvel'!$AQ:$AQ,"REPARO FO"))</f>
        <v>0</v>
      </c>
      <c r="GU52" s="140">
        <f>(COUNTIFS('Estruturante Móvel'!$M:$M,$B50,'Estruturante Móvel'!$C:$C,"&lt;&gt;PREVISTO",'Estruturante Móvel'!$G:$G,GT$4,'Estruturante Móvel'!$L:$L,'CRONOGRAMA_CONST+MIGRACAO'!GJ$8))</f>
        <v>0</v>
      </c>
      <c r="GV52" s="139">
        <f>(COUNTIFS('Estruturante Móvel'!$M:$M,$B52,'Estruturante Móvel'!$AM:$AM,GV$4))-(COUNTIFS('Estruturante Móvel'!$M:$M,$B52,'Estruturante Móvel'!$AM:$AM,GV$4,'Estruturante Móvel'!$AQ:$AQ,"REPARO FO"))</f>
        <v>0</v>
      </c>
      <c r="GW52" s="140">
        <f>(COUNTIFS('Estruturante Móvel'!$M:$M,$B50,'Estruturante Móvel'!$C:$C,"&lt;&gt;PREVISTO",'Estruturante Móvel'!$G:$G,GV$4,'Estruturante Móvel'!$L:$L,'CRONOGRAMA_CONST+MIGRACAO'!GL$8))</f>
        <v>0</v>
      </c>
      <c r="GX52" s="139">
        <f>(COUNTIFS('Estruturante Móvel'!$M:$M,$B52,'Estruturante Móvel'!$AM:$AM,GX$4))-(COUNTIFS('Estruturante Móvel'!$M:$M,$B52,'Estruturante Móvel'!$AM:$AM,GX$4,'Estruturante Móvel'!$AQ:$AQ,"REPARO FO"))</f>
        <v>0</v>
      </c>
      <c r="GY52" s="140">
        <f>(COUNTIFS('Estruturante Móvel'!$M:$M,$B50,'Estruturante Móvel'!$C:$C,"&lt;&gt;PREVISTO",'Estruturante Móvel'!$G:$G,GX$4,'Estruturante Móvel'!$L:$L,'CRONOGRAMA_CONST+MIGRACAO'!GN$8))</f>
        <v>0</v>
      </c>
      <c r="GZ52" s="139">
        <f>(COUNTIFS('Estruturante Móvel'!$M:$M,$B52,'Estruturante Móvel'!$AM:$AM,GZ$4))-(COUNTIFS('Estruturante Móvel'!$M:$M,$B52,'Estruturante Móvel'!$AM:$AM,GZ$4,'Estruturante Móvel'!$AQ:$AQ,"REPARO FO"))</f>
        <v>0</v>
      </c>
      <c r="HA52" s="140">
        <f>(COUNTIFS('Estruturante Móvel'!$M:$M,$B50,'Estruturante Móvel'!$C:$C,"&lt;&gt;PREVISTO",'Estruturante Móvel'!$G:$G,GZ$4,'Estruturante Móvel'!$L:$L,'CRONOGRAMA_CONST+MIGRACAO'!GP$8))</f>
        <v>0</v>
      </c>
      <c r="HB52" s="139">
        <f>(COUNTIFS('Estruturante Móvel'!$M:$M,$B52,'Estruturante Móvel'!$AM:$AM,HB$4))-(COUNTIFS('Estruturante Móvel'!$M:$M,$B52,'Estruturante Móvel'!$AM:$AM,HB$4,'Estruturante Móvel'!$AQ:$AQ,"REPARO FO"))</f>
        <v>0</v>
      </c>
      <c r="HC52" s="140">
        <f>(COUNTIFS('Estruturante Móvel'!$M:$M,$B50,'Estruturante Móvel'!$C:$C,"&lt;&gt;PREVISTO",'Estruturante Móvel'!$G:$G,HB$4,'Estruturante Móvel'!$L:$L,'CRONOGRAMA_CONST+MIGRACAO'!GR$8))</f>
        <v>0</v>
      </c>
      <c r="HD52" s="139">
        <f>(COUNTIFS('Estruturante Móvel'!$M:$M,$B52,'Estruturante Móvel'!$AM:$AM,HD$4))-(COUNTIFS('Estruturante Móvel'!$M:$M,$B52,'Estruturante Móvel'!$AM:$AM,HD$4,'Estruturante Móvel'!$AQ:$AQ,"REPARO FO"))</f>
        <v>0</v>
      </c>
      <c r="HE52" s="140">
        <f>(COUNTIFS('Estruturante Móvel'!$M:$M,$B50,'Estruturante Móvel'!$C:$C,"&lt;&gt;PREVISTO",'Estruturante Móvel'!$G:$G,HD$4,'Estruturante Móvel'!$L:$L,'CRONOGRAMA_CONST+MIGRACAO'!GT$8))</f>
        <v>0</v>
      </c>
      <c r="HF52" s="139">
        <f>(COUNTIFS('Estruturante Móvel'!$M:$M,$B52,'Estruturante Móvel'!$AM:$AM,HF$4))-(COUNTIFS('Estruturante Móvel'!$M:$M,$B52,'Estruturante Móvel'!$AM:$AM,HF$4,'Estruturante Móvel'!$AQ:$AQ,"REPARO FO"))</f>
        <v>0</v>
      </c>
      <c r="HG52" s="140">
        <f>(COUNTIFS('Estruturante Móvel'!$M:$M,$B50,'Estruturante Móvel'!$C:$C,"&lt;&gt;PREVISTO",'Estruturante Móvel'!$G:$G,HF$4,'Estruturante Móvel'!$L:$L,'CRONOGRAMA_CONST+MIGRACAO'!GV$8))</f>
        <v>0</v>
      </c>
      <c r="HH52" s="139">
        <f>(COUNTIFS('Estruturante Móvel'!$M:$M,$B52,'Estruturante Móvel'!$AM:$AM,HH$4))-(COUNTIFS('Estruturante Móvel'!$M:$M,$B52,'Estruturante Móvel'!$AM:$AM,HH$4,'Estruturante Móvel'!$AQ:$AQ,"REPARO FO"))</f>
        <v>0</v>
      </c>
      <c r="HI52" s="140">
        <f>(COUNTIFS('Estruturante Móvel'!$M:$M,$B50,'Estruturante Móvel'!$C:$C,"&lt;&gt;PREVISTO",'Estruturante Móvel'!$G:$G,HH$4,'Estruturante Móvel'!$L:$L,'CRONOGRAMA_CONST+MIGRACAO'!GX$8))</f>
        <v>0</v>
      </c>
      <c r="HJ52" s="139">
        <f>(COUNTIFS('Estruturante Móvel'!$M:$M,$B52,'Estruturante Móvel'!$AM:$AM,HJ$4))-(COUNTIFS('Estruturante Móvel'!$M:$M,$B52,'Estruturante Móvel'!$AM:$AM,HJ$4,'Estruturante Móvel'!$AQ:$AQ,"REPARO FO"))</f>
        <v>0</v>
      </c>
      <c r="HK52" s="140">
        <f>(COUNTIFS('Estruturante Móvel'!$M:$M,$B50,'Estruturante Móvel'!$C:$C,"&lt;&gt;PREVISTO",'Estruturante Móvel'!$G:$G,HJ$4,'Estruturante Móvel'!$L:$L,'CRONOGRAMA_CONST+MIGRACAO'!GZ$8))</f>
        <v>0</v>
      </c>
      <c r="HL52" s="139">
        <f>(COUNTIFS('Estruturante Móvel'!$M:$M,$B52,'Estruturante Móvel'!$AM:$AM,HL$4))-(COUNTIFS('Estruturante Móvel'!$M:$M,$B52,'Estruturante Móvel'!$AM:$AM,HL$4,'Estruturante Móvel'!$AQ:$AQ,"REPARO FO"))</f>
        <v>0</v>
      </c>
      <c r="HM52" s="140">
        <f>(COUNTIFS('Estruturante Móvel'!$M:$M,$B50,'Estruturante Móvel'!$C:$C,"&lt;&gt;PREVISTO",'Estruturante Móvel'!$G:$G,HL$4,'Estruturante Móvel'!$L:$L,'CRONOGRAMA_CONST+MIGRACAO'!HB$8))</f>
        <v>0</v>
      </c>
      <c r="HN52" s="139">
        <f>(COUNTIFS('Estruturante Móvel'!$M:$M,$B52,'Estruturante Móvel'!$AM:$AM,HN$4))-(COUNTIFS('Estruturante Móvel'!$M:$M,$B52,'Estruturante Móvel'!$AM:$AM,HN$4,'Estruturante Móvel'!$AQ:$AQ,"REPARO FO"))</f>
        <v>0</v>
      </c>
      <c r="HO52" s="140">
        <f>(COUNTIFS('Estruturante Móvel'!$M:$M,$B50,'Estruturante Móvel'!$C:$C,"&lt;&gt;PREVISTO",'Estruturante Móvel'!$G:$G,HN$4,'Estruturante Móvel'!$L:$L,'CRONOGRAMA_CONST+MIGRACAO'!HD$8))</f>
        <v>0</v>
      </c>
      <c r="HP52" s="139">
        <f>(COUNTIFS('Estruturante Móvel'!$M:$M,$B52,'Estruturante Móvel'!$AM:$AM,HP$4))-(COUNTIFS('Estruturante Móvel'!$M:$M,$B52,'Estruturante Móvel'!$AM:$AM,HP$4,'Estruturante Móvel'!$AQ:$AQ,"REPARO FO"))</f>
        <v>0</v>
      </c>
      <c r="HQ52" s="140">
        <f>(COUNTIFS('Estruturante Móvel'!$M:$M,$B50,'Estruturante Móvel'!$C:$C,"&lt;&gt;PREVISTO",'Estruturante Móvel'!$G:$G,HP$4,'Estruturante Móvel'!$L:$L,'CRONOGRAMA_CONST+MIGRACAO'!HF$8))</f>
        <v>0</v>
      </c>
      <c r="HR52" s="139">
        <f>(COUNTIFS('Estruturante Móvel'!$M:$M,$B52,'Estruturante Móvel'!$AM:$AM,HR$4))-(COUNTIFS('Estruturante Móvel'!$M:$M,$B52,'Estruturante Móvel'!$AM:$AM,HR$4,'Estruturante Móvel'!$AQ:$AQ,"REPARO FO"))</f>
        <v>0</v>
      </c>
      <c r="HS52" s="140">
        <f>(COUNTIFS('Estruturante Móvel'!$M:$M,$B50,'Estruturante Móvel'!$C:$C,"&lt;&gt;PREVISTO",'Estruturante Móvel'!$G:$G,HR$4,'Estruturante Móvel'!$L:$L,'CRONOGRAMA_CONST+MIGRACAO'!HH$8))</f>
        <v>0</v>
      </c>
      <c r="HT52" s="139">
        <f>(COUNTIFS('Estruturante Móvel'!$M:$M,$B52,'Estruturante Móvel'!$AM:$AM,HT$4))-(COUNTIFS('Estruturante Móvel'!$M:$M,$B52,'Estruturante Móvel'!$AM:$AM,HT$4,'Estruturante Móvel'!$AQ:$AQ,"REPARO FO"))</f>
        <v>0</v>
      </c>
      <c r="HU52" s="140">
        <f>(COUNTIFS('Estruturante Móvel'!$M:$M,$B50,'Estruturante Móvel'!$C:$C,"&lt;&gt;PREVISTO",'Estruturante Móvel'!$G:$G,HT$4,'Estruturante Móvel'!$L:$L,'CRONOGRAMA_CONST+MIGRACAO'!HJ$8))</f>
        <v>0</v>
      </c>
      <c r="HV52" s="139">
        <f>(COUNTIFS('Estruturante Móvel'!$M:$M,$B52,'Estruturante Móvel'!$AM:$AM,HV$4))-(COUNTIFS('Estruturante Móvel'!$M:$M,$B52,'Estruturante Móvel'!$AM:$AM,HV$4,'Estruturante Móvel'!$AQ:$AQ,"REPARO FO"))</f>
        <v>0</v>
      </c>
      <c r="HW52" s="140">
        <f>(COUNTIFS('Estruturante Móvel'!$M:$M,$B50,'Estruturante Móvel'!$C:$C,"&lt;&gt;PREVISTO",'Estruturante Móvel'!$G:$G,HV$4,'Estruturante Móvel'!$L:$L,'CRONOGRAMA_CONST+MIGRACAO'!HL$8))</f>
        <v>0</v>
      </c>
      <c r="HX52" s="139">
        <f>(COUNTIFS('Estruturante Móvel'!$M:$M,$B52,'Estruturante Móvel'!$AM:$AM,HX$4))-(COUNTIFS('Estruturante Móvel'!$M:$M,$B52,'Estruturante Móvel'!$AM:$AM,HX$4,'Estruturante Móvel'!$AQ:$AQ,"REPARO FO"))</f>
        <v>0</v>
      </c>
      <c r="HY52" s="140">
        <f>(COUNTIFS('Estruturante Móvel'!$M:$M,$B50,'Estruturante Móvel'!$C:$C,"&lt;&gt;PREVISTO",'Estruturante Móvel'!$G:$G,HX$4,'Estruturante Móvel'!$L:$L,'CRONOGRAMA_CONST+MIGRACAO'!HN$8))</f>
        <v>0</v>
      </c>
      <c r="HZ52" s="139">
        <f>(COUNTIFS('Estruturante Móvel'!$M:$M,$B52,'Estruturante Móvel'!$AM:$AM,HZ$4))-(COUNTIFS('Estruturante Móvel'!$M:$M,$B52,'Estruturante Móvel'!$AM:$AM,HZ$4,'Estruturante Móvel'!$AQ:$AQ,"REPARO FO"))</f>
        <v>0</v>
      </c>
      <c r="IA52" s="140">
        <f>(COUNTIFS('Estruturante Móvel'!$M:$M,$B50,'Estruturante Móvel'!$C:$C,"&lt;&gt;PREVISTO",'Estruturante Móvel'!$G:$G,HZ$4,'Estruturante Móvel'!$L:$L,'CRONOGRAMA_CONST+MIGRACAO'!HP$8))</f>
        <v>0</v>
      </c>
      <c r="IB52" s="139">
        <f>(COUNTIFS('Estruturante Móvel'!$M:$M,$B52,'Estruturante Móvel'!$AM:$AM,IB$4))-(COUNTIFS('Estruturante Móvel'!$M:$M,$B52,'Estruturante Móvel'!$AM:$AM,IB$4,'Estruturante Móvel'!$AQ:$AQ,"REPARO FO"))</f>
        <v>0</v>
      </c>
      <c r="IC52" s="140">
        <f>(COUNTIFS('Estruturante Móvel'!$M:$M,$B50,'Estruturante Móvel'!$C:$C,"&lt;&gt;PREVISTO",'Estruturante Móvel'!$G:$G,IB$4,'Estruturante Móvel'!$L:$L,'CRONOGRAMA_CONST+MIGRACAO'!HR$8))</f>
        <v>0</v>
      </c>
      <c r="ID52" s="139">
        <f>(COUNTIFS('Estruturante Móvel'!$M:$M,$B52,'Estruturante Móvel'!$AM:$AM,ID$4))-(COUNTIFS('Estruturante Móvel'!$M:$M,$B52,'Estruturante Móvel'!$AM:$AM,ID$4,'Estruturante Móvel'!$AQ:$AQ,"REPARO FO"))</f>
        <v>0</v>
      </c>
      <c r="IE52" s="140">
        <f>(COUNTIFS('Estruturante Móvel'!$M:$M,$B50,'Estruturante Móvel'!$C:$C,"&lt;&gt;PREVISTO",'Estruturante Móvel'!$G:$G,ID$4,'Estruturante Móvel'!$L:$L,'CRONOGRAMA_CONST+MIGRACAO'!HT$8))</f>
        <v>0</v>
      </c>
      <c r="IF52" s="139">
        <f>(COUNTIFS('Estruturante Móvel'!$M:$M,$B52,'Estruturante Móvel'!$AM:$AM,IF$4))-(COUNTIFS('Estruturante Móvel'!$M:$M,$B52,'Estruturante Móvel'!$AM:$AM,IF$4,'Estruturante Móvel'!$AQ:$AQ,"REPARO FO"))</f>
        <v>0</v>
      </c>
      <c r="IG52" s="140">
        <f>(COUNTIFS('Estruturante Móvel'!$M:$M,$B50,'Estruturante Móvel'!$C:$C,"&lt;&gt;PREVISTO",'Estruturante Móvel'!$G:$G,IF$4,'Estruturante Móvel'!$L:$L,'CRONOGRAMA_CONST+MIGRACAO'!HV$8))</f>
        <v>0</v>
      </c>
      <c r="IH52" s="139">
        <f>(COUNTIFS('Estruturante Móvel'!$M:$M,$B52,'Estruturante Móvel'!$AM:$AM,IH$4))-(COUNTIFS('Estruturante Móvel'!$M:$M,$B52,'Estruturante Móvel'!$AM:$AM,IH$4,'Estruturante Móvel'!$AQ:$AQ,"REPARO FO"))</f>
        <v>0</v>
      </c>
      <c r="II52" s="140">
        <f>(COUNTIFS('Estruturante Móvel'!$M:$M,$B50,'Estruturante Móvel'!$C:$C,"&lt;&gt;PREVISTO",'Estruturante Móvel'!$G:$G,IH$4,'Estruturante Móvel'!$L:$L,'CRONOGRAMA_CONST+MIGRACAO'!HX$8))</f>
        <v>0</v>
      </c>
      <c r="IJ52" s="139">
        <f>(COUNTIFS('Estruturante Móvel'!$M:$M,$B52,'Estruturante Móvel'!$AM:$AM,IJ$4))-(COUNTIFS('Estruturante Móvel'!$M:$M,$B52,'Estruturante Móvel'!$AM:$AM,IJ$4,'Estruturante Móvel'!$AQ:$AQ,"REPARO FO"))</f>
        <v>0</v>
      </c>
      <c r="IK52" s="140">
        <f>(COUNTIFS('Estruturante Móvel'!$M:$M,$B50,'Estruturante Móvel'!$C:$C,"&lt;&gt;PREVISTO",'Estruturante Móvel'!$G:$G,IJ$4,'Estruturante Móvel'!$L:$L,'CRONOGRAMA_CONST+MIGRACAO'!HZ$8))</f>
        <v>0</v>
      </c>
      <c r="IL52" s="139">
        <f>(COUNTIFS('Estruturante Móvel'!$M:$M,$B52,'Estruturante Móvel'!$AM:$AM,IL$4))-(COUNTIFS('Estruturante Móvel'!$M:$M,$B52,'Estruturante Móvel'!$AM:$AM,IL$4,'Estruturante Móvel'!$AQ:$AQ,"REPARO FO"))</f>
        <v>0</v>
      </c>
      <c r="IM52" s="140">
        <f>(COUNTIFS('Estruturante Móvel'!$M:$M,$B50,'Estruturante Móvel'!$C:$C,"&lt;&gt;PREVISTO",'Estruturante Móvel'!$G:$G,IL$4,'Estruturante Móvel'!$L:$L,'CRONOGRAMA_CONST+MIGRACAO'!IB$8))</f>
        <v>0</v>
      </c>
      <c r="IN52" s="139">
        <f>(COUNTIFS('Estruturante Móvel'!$M:$M,$B52,'Estruturante Móvel'!$AM:$AM,IN$4))-(COUNTIFS('Estruturante Móvel'!$M:$M,$B52,'Estruturante Móvel'!$AM:$AM,IN$4,'Estruturante Móvel'!$AQ:$AQ,"REPARO FO"))</f>
        <v>0</v>
      </c>
      <c r="IO52" s="140">
        <f>(COUNTIFS('Estruturante Móvel'!$M:$M,$B50,'Estruturante Móvel'!$C:$C,"&lt;&gt;PREVISTO",'Estruturante Móvel'!$G:$G,IN$4,'Estruturante Móvel'!$L:$L,'CRONOGRAMA_CONST+MIGRACAO'!ID$8))</f>
        <v>0</v>
      </c>
      <c r="IP52" s="139">
        <f>(COUNTIFS('Estruturante Móvel'!$M:$M,$B52,'Estruturante Móvel'!$AM:$AM,IP$4))-(COUNTIFS('Estruturante Móvel'!$M:$M,$B52,'Estruturante Móvel'!$AM:$AM,IP$4,'Estruturante Móvel'!$AQ:$AQ,"REPARO FO"))</f>
        <v>0</v>
      </c>
      <c r="IQ52" s="140">
        <f>(COUNTIFS('Estruturante Móvel'!$M:$M,$B50,'Estruturante Móvel'!$C:$C,"&lt;&gt;PREVISTO",'Estruturante Móvel'!$G:$G,IP$4,'Estruturante Móvel'!$L:$L,'CRONOGRAMA_CONST+MIGRACAO'!IF$8))</f>
        <v>0</v>
      </c>
      <c r="IR52" s="139">
        <f>(COUNTIFS('Estruturante Móvel'!$M:$M,$B52,'Estruturante Móvel'!$AM:$AM,IR$4))-(COUNTIFS('Estruturante Móvel'!$M:$M,$B52,'Estruturante Móvel'!$AM:$AM,IR$4,'Estruturante Móvel'!$AQ:$AQ,"REPARO FO"))</f>
        <v>0</v>
      </c>
      <c r="IS52" s="140">
        <f>(COUNTIFS('Estruturante Móvel'!$M:$M,$B50,'Estruturante Móvel'!$C:$C,"&lt;&gt;PREVISTO",'Estruturante Móvel'!$G:$G,IR$4,'Estruturante Móvel'!$L:$L,'CRONOGRAMA_CONST+MIGRACAO'!IH$8))</f>
        <v>0</v>
      </c>
      <c r="IT52" s="139">
        <f>(COUNTIFS('Estruturante Móvel'!$M:$M,$B52,'Estruturante Móvel'!$AM:$AM,IT$4))-(COUNTIFS('Estruturante Móvel'!$M:$M,$B52,'Estruturante Móvel'!$AM:$AM,IT$4,'Estruturante Móvel'!$AQ:$AQ,"REPARO FO"))</f>
        <v>0</v>
      </c>
      <c r="IU52" s="140">
        <f>(COUNTIFS('Estruturante Móvel'!$M:$M,$B50,'Estruturante Móvel'!$C:$C,"&lt;&gt;PREVISTO",'Estruturante Móvel'!$G:$G,IT$4,'Estruturante Móvel'!$L:$L,'CRONOGRAMA_CONST+MIGRACAO'!IJ$8))</f>
        <v>0</v>
      </c>
      <c r="IV52" s="139">
        <f>(COUNTIFS('Estruturante Móvel'!$M:$M,$B52,'Estruturante Móvel'!$AM:$AM,IV$4))-(COUNTIFS('Estruturante Móvel'!$M:$M,$B52,'Estruturante Móvel'!$AM:$AM,IV$4,'Estruturante Móvel'!$AQ:$AQ,"REPARO FO"))</f>
        <v>0</v>
      </c>
      <c r="IW52" s="140">
        <f>(COUNTIFS('Estruturante Móvel'!$M:$M,$B50,'Estruturante Móvel'!$C:$C,"&lt;&gt;PREVISTO",'Estruturante Móvel'!$G:$G,IV$4,'Estruturante Móvel'!$L:$L,'CRONOGRAMA_CONST+MIGRACAO'!IL$8))</f>
        <v>0</v>
      </c>
      <c r="IX52" s="139">
        <f>(COUNTIFS('Estruturante Móvel'!$M:$M,$B52,'Estruturante Móvel'!$AM:$AM,IX$4))-(COUNTIFS('Estruturante Móvel'!$M:$M,$B52,'Estruturante Móvel'!$AM:$AM,IX$4,'Estruturante Móvel'!$AQ:$AQ,"REPARO FO"))</f>
        <v>0</v>
      </c>
      <c r="IY52" s="140">
        <f>(COUNTIFS('Estruturante Móvel'!$M:$M,$B50,'Estruturante Móvel'!$C:$C,"&lt;&gt;PREVISTO",'Estruturante Móvel'!$G:$G,IX$4,'Estruturante Móvel'!$L:$L,'CRONOGRAMA_CONST+MIGRACAO'!IN$8))</f>
        <v>0</v>
      </c>
      <c r="IZ52" s="139">
        <f>(COUNTIFS('Estruturante Móvel'!$M:$M,$B52,'Estruturante Móvel'!$AM:$AM,IZ$4))-(COUNTIFS('Estruturante Móvel'!$M:$M,$B52,'Estruturante Móvel'!$AM:$AM,IZ$4,'Estruturante Móvel'!$AQ:$AQ,"REPARO FO"))</f>
        <v>0</v>
      </c>
      <c r="JA52" s="140">
        <f>(COUNTIFS('Estruturante Móvel'!$M:$M,$B50,'Estruturante Móvel'!$C:$C,"&lt;&gt;PREVISTO",'Estruturante Móvel'!$G:$G,IZ$4,'Estruturante Móvel'!$L:$L,'CRONOGRAMA_CONST+MIGRACAO'!IP$8))</f>
        <v>0</v>
      </c>
      <c r="JB52" s="139">
        <f>(COUNTIFS('Estruturante Móvel'!$M:$M,$B52,'Estruturante Móvel'!$AM:$AM,JB$4))-(COUNTIFS('Estruturante Móvel'!$M:$M,$B52,'Estruturante Móvel'!$AM:$AM,JB$4,'Estruturante Móvel'!$AQ:$AQ,"REPARO FO"))</f>
        <v>0</v>
      </c>
      <c r="JC52" s="140">
        <f>(COUNTIFS('Estruturante Móvel'!$M:$M,$B50,'Estruturante Móvel'!$C:$C,"&lt;&gt;PREVISTO",'Estruturante Móvel'!$G:$G,JB$4,'Estruturante Móvel'!$L:$L,'CRONOGRAMA_CONST+MIGRACAO'!IR$8))</f>
        <v>0</v>
      </c>
      <c r="JD52" s="139">
        <f>(COUNTIFS('Estruturante Móvel'!$M:$M,$B52,'Estruturante Móvel'!$AM:$AM,JD$4))-(COUNTIFS('Estruturante Móvel'!$M:$M,$B52,'Estruturante Móvel'!$AM:$AM,JD$4,'Estruturante Móvel'!$AQ:$AQ,"REPARO FO"))</f>
        <v>0</v>
      </c>
      <c r="JE52" s="140">
        <f>(COUNTIFS('Estruturante Móvel'!$M:$M,$B50,'Estruturante Móvel'!$C:$C,"&lt;&gt;PREVISTO",'Estruturante Móvel'!$G:$G,JD$4,'Estruturante Móvel'!$L:$L,'CRONOGRAMA_CONST+MIGRACAO'!IT$8))</f>
        <v>0</v>
      </c>
      <c r="JF52" s="139">
        <f>(COUNTIFS('Estruturante Móvel'!$M:$M,$B52,'Estruturante Móvel'!$AM:$AM,JF$4))-(COUNTIFS('Estruturante Móvel'!$M:$M,$B52,'Estruturante Móvel'!$AM:$AM,JF$4,'Estruturante Móvel'!$AQ:$AQ,"REPARO FO"))</f>
        <v>0</v>
      </c>
      <c r="JG52" s="140">
        <f>(COUNTIFS('Estruturante Móvel'!$M:$M,$B50,'Estruturante Móvel'!$C:$C,"&lt;&gt;PREVISTO",'Estruturante Móvel'!$G:$G,JF$4,'Estruturante Móvel'!$L:$L,'CRONOGRAMA_CONST+MIGRACAO'!IV$8))</f>
        <v>0</v>
      </c>
      <c r="JH52" s="139">
        <f>(COUNTIFS('Estruturante Móvel'!$M:$M,$B52,'Estruturante Móvel'!$AM:$AM,JH$4))-(COUNTIFS('Estruturante Móvel'!$M:$M,$B52,'Estruturante Móvel'!$AM:$AM,JH$4,'Estruturante Móvel'!$AQ:$AQ,"REPARO FO"))</f>
        <v>0</v>
      </c>
      <c r="JI52" s="140">
        <f>(COUNTIFS('Estruturante Móvel'!$M:$M,$B50,'Estruturante Móvel'!$C:$C,"&lt;&gt;PREVISTO",'Estruturante Móvel'!$G:$G,JH$4,'Estruturante Móvel'!$L:$L,'CRONOGRAMA_CONST+MIGRACAO'!IX$8))</f>
        <v>0</v>
      </c>
      <c r="JJ52" s="139">
        <f>(COUNTIFS('Estruturante Móvel'!$M:$M,$B52,'Estruturante Móvel'!$AM:$AM,JJ$4))-(COUNTIFS('Estruturante Móvel'!$M:$M,$B52,'Estruturante Móvel'!$AM:$AM,JJ$4,'Estruturante Móvel'!$AQ:$AQ,"REPARO FO"))</f>
        <v>0</v>
      </c>
      <c r="JK52" s="140">
        <f>(COUNTIFS('Estruturante Móvel'!$M:$M,$B50,'Estruturante Móvel'!$C:$C,"&lt;&gt;PREVISTO",'Estruturante Móvel'!$G:$G,JJ$4,'Estruturante Móvel'!$L:$L,'CRONOGRAMA_CONST+MIGRACAO'!IZ$8))</f>
        <v>0</v>
      </c>
      <c r="JL52" s="139">
        <f>(COUNTIFS('Estruturante Móvel'!$M:$M,$B52,'Estruturante Móvel'!$AM:$AM,JL$4))-(COUNTIFS('Estruturante Móvel'!$M:$M,$B52,'Estruturante Móvel'!$AM:$AM,JL$4,'Estruturante Móvel'!$AQ:$AQ,"REPARO FO"))</f>
        <v>0</v>
      </c>
      <c r="JM52" s="140">
        <f>(COUNTIFS('Estruturante Móvel'!$M:$M,$B50,'Estruturante Móvel'!$C:$C,"&lt;&gt;PREVISTO",'Estruturante Móvel'!$G:$G,JL$4,'Estruturante Móvel'!$L:$L,'CRONOGRAMA_CONST+MIGRACAO'!JB$8))</f>
        <v>0</v>
      </c>
      <c r="JN52" s="139">
        <f>(COUNTIFS('Estruturante Móvel'!$M:$M,$B52,'Estruturante Móvel'!$AM:$AM,JN$4))-(COUNTIFS('Estruturante Móvel'!$M:$M,$B52,'Estruturante Móvel'!$AM:$AM,JN$4,'Estruturante Móvel'!$AQ:$AQ,"REPARO FO"))</f>
        <v>0</v>
      </c>
      <c r="JO52" s="140">
        <f>(COUNTIFS('Estruturante Móvel'!$M:$M,$B50,'Estruturante Móvel'!$C:$C,"&lt;&gt;PREVISTO",'Estruturante Móvel'!$G:$G,JN$4,'Estruturante Móvel'!$L:$L,'CRONOGRAMA_CONST+MIGRACAO'!JD$8))</f>
        <v>0</v>
      </c>
      <c r="JP52" s="139">
        <f>(COUNTIFS('Estruturante Móvel'!$M:$M,$B52,'Estruturante Móvel'!$AM:$AM,JP$4))-(COUNTIFS('Estruturante Móvel'!$M:$M,$B52,'Estruturante Móvel'!$AM:$AM,JP$4,'Estruturante Móvel'!$AQ:$AQ,"REPARO FO"))</f>
        <v>0</v>
      </c>
      <c r="JQ52" s="140">
        <f>(COUNTIFS('Estruturante Móvel'!$M:$M,$B50,'Estruturante Móvel'!$C:$C,"&lt;&gt;PREVISTO",'Estruturante Móvel'!$G:$G,JP$4,'Estruturante Móvel'!$L:$L,'CRONOGRAMA_CONST+MIGRACAO'!JF$8))</f>
        <v>0</v>
      </c>
      <c r="JR52" s="139">
        <f>(COUNTIFS('Estruturante Móvel'!$M:$M,$B52,'Estruturante Móvel'!$AM:$AM,JR$4))-(COUNTIFS('Estruturante Móvel'!$M:$M,$B52,'Estruturante Móvel'!$AM:$AM,JR$4,'Estruturante Móvel'!$AQ:$AQ,"REPARO FO"))</f>
        <v>0</v>
      </c>
      <c r="JS52" s="140">
        <f>(COUNTIFS('Estruturante Móvel'!$M:$M,$B50,'Estruturante Móvel'!$C:$C,"&lt;&gt;PREVISTO",'Estruturante Móvel'!$G:$G,JR$4,'Estruturante Móvel'!$L:$L,'CRONOGRAMA_CONST+MIGRACAO'!JH$8))</f>
        <v>0</v>
      </c>
      <c r="JT52" s="139">
        <f>(COUNTIFS('Estruturante Móvel'!$M:$M,$B52,'Estruturante Móvel'!$AM:$AM,JT$4))-(COUNTIFS('Estruturante Móvel'!$M:$M,$B52,'Estruturante Móvel'!$AM:$AM,JT$4,'Estruturante Móvel'!$AQ:$AQ,"REPARO FO"))</f>
        <v>0</v>
      </c>
      <c r="JU52" s="140">
        <f>(COUNTIFS('Estruturante Móvel'!$M:$M,$B50,'Estruturante Móvel'!$C:$C,"&lt;&gt;PREVISTO",'Estruturante Móvel'!$G:$G,JT$4,'Estruturante Móvel'!$L:$L,'CRONOGRAMA_CONST+MIGRACAO'!JJ$8))</f>
        <v>0</v>
      </c>
      <c r="JV52" s="139">
        <f>(COUNTIFS('Estruturante Móvel'!$M:$M,$B52,'Estruturante Móvel'!$AM:$AM,JV$4))-(COUNTIFS('Estruturante Móvel'!$M:$M,$B52,'Estruturante Móvel'!$AM:$AM,JV$4,'Estruturante Móvel'!$AQ:$AQ,"REPARO FO"))</f>
        <v>0</v>
      </c>
      <c r="JW52" s="140">
        <f>(COUNTIFS('Estruturante Móvel'!$M:$M,$B50,'Estruturante Móvel'!$C:$C,"&lt;&gt;PREVISTO",'Estruturante Móvel'!$G:$G,JV$4,'Estruturante Móvel'!$L:$L,'CRONOGRAMA_CONST+MIGRACAO'!JL$8))</f>
        <v>0</v>
      </c>
      <c r="JX52" s="139">
        <f>(COUNTIFS('Estruturante Móvel'!$M:$M,$B52,'Estruturante Móvel'!$AM:$AM,JX$4))-(COUNTIFS('Estruturante Móvel'!$M:$M,$B52,'Estruturante Móvel'!$AM:$AM,JX$4,'Estruturante Móvel'!$AQ:$AQ,"REPARO FO"))</f>
        <v>0</v>
      </c>
      <c r="JY52" s="140">
        <f>(COUNTIFS('Estruturante Móvel'!$M:$M,$B50,'Estruturante Móvel'!$C:$C,"&lt;&gt;PREVISTO",'Estruturante Móvel'!$G:$G,JX$4,'Estruturante Móvel'!$L:$L,'CRONOGRAMA_CONST+MIGRACAO'!JN$8))</f>
        <v>0</v>
      </c>
      <c r="JZ52" s="139">
        <f>(COUNTIFS('Estruturante Móvel'!$M:$M,$B52,'Estruturante Móvel'!$AM:$AM,JZ$4))-(COUNTIFS('Estruturante Móvel'!$M:$M,$B52,'Estruturante Móvel'!$AM:$AM,JZ$4,'Estruturante Móvel'!$AQ:$AQ,"REPARO FO"))</f>
        <v>0</v>
      </c>
      <c r="KA52" s="140">
        <f>(COUNTIFS('Estruturante Móvel'!$M:$M,$B50,'Estruturante Móvel'!$C:$C,"&lt;&gt;PREVISTO",'Estruturante Móvel'!$G:$G,JZ$4,'Estruturante Móvel'!$L:$L,'CRONOGRAMA_CONST+MIGRACAO'!JP$8))</f>
        <v>0</v>
      </c>
      <c r="KB52" s="139">
        <f>(COUNTIFS('Estruturante Móvel'!$M:$M,$B52,'Estruturante Móvel'!$AM:$AM,KB$4))-(COUNTIFS('Estruturante Móvel'!$M:$M,$B52,'Estruturante Móvel'!$AM:$AM,KB$4,'Estruturante Móvel'!$AQ:$AQ,"REPARO FO"))</f>
        <v>0</v>
      </c>
      <c r="KC52" s="140">
        <f>(COUNTIFS('Estruturante Móvel'!$M:$M,$B50,'Estruturante Móvel'!$C:$C,"&lt;&gt;PREVISTO",'Estruturante Móvel'!$G:$G,KB$4,'Estruturante Móvel'!$L:$L,'CRONOGRAMA_CONST+MIGRACAO'!JR$8))</f>
        <v>0</v>
      </c>
      <c r="KD52" s="139">
        <f>(COUNTIFS('Estruturante Móvel'!$M:$M,$B52,'Estruturante Móvel'!$AM:$AM,KD$4))-(COUNTIFS('Estruturante Móvel'!$M:$M,$B52,'Estruturante Móvel'!$AM:$AM,KD$4,'Estruturante Móvel'!$AQ:$AQ,"REPARO FO"))</f>
        <v>0</v>
      </c>
      <c r="KE52" s="140">
        <f>(COUNTIFS('Estruturante Móvel'!$M:$M,$B50,'Estruturante Móvel'!$C:$C,"&lt;&gt;PREVISTO",'Estruturante Móvel'!$G:$G,KD$4,'Estruturante Móvel'!$L:$L,'CRONOGRAMA_CONST+MIGRACAO'!JT$8))</f>
        <v>0</v>
      </c>
      <c r="KF52" s="139">
        <f>(COUNTIFS('Estruturante Móvel'!$M:$M,$B52,'Estruturante Móvel'!$AM:$AM,KF$4))-(COUNTIFS('Estruturante Móvel'!$M:$M,$B52,'Estruturante Móvel'!$AM:$AM,KF$4,'Estruturante Móvel'!$AQ:$AQ,"REPARO FO"))</f>
        <v>0</v>
      </c>
      <c r="KG52" s="140">
        <f>(COUNTIFS('Estruturante Móvel'!$M:$M,$B50,'Estruturante Móvel'!$C:$C,"&lt;&gt;PREVISTO",'Estruturante Móvel'!$G:$G,KF$4,'Estruturante Móvel'!$L:$L,'CRONOGRAMA_CONST+MIGRACAO'!JV$8))</f>
        <v>0</v>
      </c>
      <c r="KH52" s="139">
        <f>(COUNTIFS('Estruturante Móvel'!$M:$M,$B52,'Estruturante Móvel'!$AM:$AM,KH$4))-(COUNTIFS('Estruturante Móvel'!$M:$M,$B52,'Estruturante Móvel'!$AM:$AM,KH$4,'Estruturante Móvel'!$AQ:$AQ,"REPARO FO"))</f>
        <v>0</v>
      </c>
      <c r="KI52" s="140">
        <f>(COUNTIFS('Estruturante Móvel'!$M:$M,$B50,'Estruturante Móvel'!$C:$C,"&lt;&gt;PREVISTO",'Estruturante Móvel'!$G:$G,KH$4,'Estruturante Móvel'!$L:$L,'CRONOGRAMA_CONST+MIGRACAO'!JX$8))</f>
        <v>0</v>
      </c>
      <c r="KJ52" s="139">
        <f>(COUNTIFS('Estruturante Móvel'!$M:$M,$B52,'Estruturante Móvel'!$AM:$AM,KJ$4))-(COUNTIFS('Estruturante Móvel'!$M:$M,$B52,'Estruturante Móvel'!$AM:$AM,KJ$4,'Estruturante Móvel'!$AQ:$AQ,"REPARO FO"))</f>
        <v>0</v>
      </c>
      <c r="KK52" s="140">
        <f>(COUNTIFS('Estruturante Móvel'!$M:$M,$B50,'Estruturante Móvel'!$C:$C,"&lt;&gt;PREVISTO",'Estruturante Móvel'!$G:$G,KJ$4,'Estruturante Móvel'!$L:$L,'CRONOGRAMA_CONST+MIGRACAO'!JZ$8))</f>
        <v>0</v>
      </c>
      <c r="KL52" s="139">
        <f>(COUNTIFS('Estruturante Móvel'!$M:$M,$B52,'Estruturante Móvel'!$AM:$AM,KL$4))-(COUNTIFS('Estruturante Móvel'!$M:$M,$B52,'Estruturante Móvel'!$AM:$AM,KL$4,'Estruturante Móvel'!$AQ:$AQ,"REPARO FO"))</f>
        <v>0</v>
      </c>
      <c r="KM52" s="140">
        <f>(COUNTIFS('Estruturante Móvel'!$M:$M,$B50,'Estruturante Móvel'!$C:$C,"&lt;&gt;PREVISTO",'Estruturante Móvel'!$G:$G,KL$4,'Estruturante Móvel'!$L:$L,'CRONOGRAMA_CONST+MIGRACAO'!KB$8))</f>
        <v>0</v>
      </c>
      <c r="KN52" s="139">
        <f>(COUNTIFS('Estruturante Móvel'!$M:$M,$B52,'Estruturante Móvel'!$AM:$AM,KN$4))-(COUNTIFS('Estruturante Móvel'!$M:$M,$B52,'Estruturante Móvel'!$AM:$AM,KN$4,'Estruturante Móvel'!$AQ:$AQ,"REPARO FO"))</f>
        <v>0</v>
      </c>
      <c r="KO52" s="140">
        <f>(COUNTIFS('Estruturante Móvel'!$M:$M,$B50,'Estruturante Móvel'!$C:$C,"&lt;&gt;PREVISTO",'Estruturante Móvel'!$G:$G,KN$4,'Estruturante Móvel'!$L:$L,'CRONOGRAMA_CONST+MIGRACAO'!KD$8))</f>
        <v>0</v>
      </c>
      <c r="KP52" s="139">
        <f>(COUNTIFS('Estruturante Móvel'!$M:$M,$B52,'Estruturante Móvel'!$AM:$AM,KP$4))-(COUNTIFS('Estruturante Móvel'!$M:$M,$B52,'Estruturante Móvel'!$AM:$AM,KP$4,'Estruturante Móvel'!$AQ:$AQ,"REPARO FO"))</f>
        <v>0</v>
      </c>
      <c r="KQ52" s="140">
        <f>(COUNTIFS('Estruturante Móvel'!$M:$M,$B50,'Estruturante Móvel'!$C:$C,"&lt;&gt;PREVISTO",'Estruturante Móvel'!$G:$G,KP$4,'Estruturante Móvel'!$L:$L,'CRONOGRAMA_CONST+MIGRACAO'!KF$8))</f>
        <v>0</v>
      </c>
      <c r="KR52" s="139">
        <f>(COUNTIFS('Estruturante Móvel'!$M:$M,$B52,'Estruturante Móvel'!$AM:$AM,KR$4))-(COUNTIFS('Estruturante Móvel'!$M:$M,$B52,'Estruturante Móvel'!$AM:$AM,KR$4,'Estruturante Móvel'!$AQ:$AQ,"REPARO FO"))</f>
        <v>0</v>
      </c>
      <c r="KS52" s="140">
        <f>(COUNTIFS('Estruturante Móvel'!$M:$M,$B50,'Estruturante Móvel'!$C:$C,"&lt;&gt;PREVISTO",'Estruturante Móvel'!$G:$G,KR$4,'Estruturante Móvel'!$L:$L,'CRONOGRAMA_CONST+MIGRACAO'!KH$8))</f>
        <v>0</v>
      </c>
      <c r="KT52" s="139">
        <f>(COUNTIFS('Estruturante Móvel'!$M:$M,$B52,'Estruturante Móvel'!$AM:$AM,KT$4))-(COUNTIFS('Estruturante Móvel'!$M:$M,$B52,'Estruturante Móvel'!$AM:$AM,KT$4,'Estruturante Móvel'!$AQ:$AQ,"REPARO FO"))</f>
        <v>0</v>
      </c>
      <c r="KU52" s="140">
        <f>(COUNTIFS('Estruturante Móvel'!$M:$M,$B50,'Estruturante Móvel'!$C:$C,"&lt;&gt;PREVISTO",'Estruturante Móvel'!$G:$G,KT$4,'Estruturante Móvel'!$L:$L,'CRONOGRAMA_CONST+MIGRACAO'!KJ$8))</f>
        <v>0</v>
      </c>
      <c r="KV52" s="139">
        <f>(COUNTIFS('Estruturante Móvel'!$M:$M,$B52,'Estruturante Móvel'!$AM:$AM,KV$4))-(COUNTIFS('Estruturante Móvel'!$M:$M,$B52,'Estruturante Móvel'!$AM:$AM,KV$4,'Estruturante Móvel'!$AQ:$AQ,"REPARO FO"))</f>
        <v>0</v>
      </c>
      <c r="KW52" s="140">
        <f>(COUNTIFS('Estruturante Móvel'!$M:$M,$B50,'Estruturante Móvel'!$C:$C,"&lt;&gt;PREVISTO",'Estruturante Móvel'!$G:$G,KV$4,'Estruturante Móvel'!$L:$L,'CRONOGRAMA_CONST+MIGRACAO'!KL$8))</f>
        <v>0</v>
      </c>
      <c r="KX52" s="139">
        <f>(COUNTIFS('Estruturante Móvel'!$M:$M,$B52,'Estruturante Móvel'!$AM:$AM,KX$4))-(COUNTIFS('Estruturante Móvel'!$M:$M,$B52,'Estruturante Móvel'!$AM:$AM,KX$4,'Estruturante Móvel'!$AQ:$AQ,"REPARO FO"))</f>
        <v>0</v>
      </c>
      <c r="KY52" s="140">
        <f>(COUNTIFS('Estruturante Móvel'!$M:$M,$B50,'Estruturante Móvel'!$C:$C,"&lt;&gt;PREVISTO",'Estruturante Móvel'!$G:$G,KX$4,'Estruturante Móvel'!$L:$L,'CRONOGRAMA_CONST+MIGRACAO'!KN$8))</f>
        <v>0</v>
      </c>
      <c r="KZ52" s="139">
        <f>(COUNTIFS('Estruturante Móvel'!$M:$M,$B52,'Estruturante Móvel'!$AM:$AM,KZ$4))-(COUNTIFS('Estruturante Móvel'!$M:$M,$B52,'Estruturante Móvel'!$AM:$AM,KZ$4,'Estruturante Móvel'!$AQ:$AQ,"REPARO FO"))</f>
        <v>0</v>
      </c>
      <c r="LA52" s="140">
        <f>(COUNTIFS('Estruturante Móvel'!$M:$M,$B50,'Estruturante Móvel'!$C:$C,"&lt;&gt;PREVISTO",'Estruturante Móvel'!$G:$G,KZ$4,'Estruturante Móvel'!$L:$L,'CRONOGRAMA_CONST+MIGRACAO'!KP$8))</f>
        <v>0</v>
      </c>
      <c r="LB52" s="139">
        <f>(COUNTIFS('Estruturante Móvel'!$M:$M,$B52,'Estruturante Móvel'!$AM:$AM,LB$4))-(COUNTIFS('Estruturante Móvel'!$M:$M,$B52,'Estruturante Móvel'!$AM:$AM,LB$4,'Estruturante Móvel'!$AQ:$AQ,"REPARO FO"))</f>
        <v>0</v>
      </c>
      <c r="LC52" s="140">
        <f>(COUNTIFS('Estruturante Móvel'!$M:$M,$B50,'Estruturante Móvel'!$C:$C,"&lt;&gt;PREVISTO",'Estruturante Móvel'!$G:$G,LB$4,'Estruturante Móvel'!$L:$L,'CRONOGRAMA_CONST+MIGRACAO'!KR$8))</f>
        <v>0</v>
      </c>
      <c r="LD52" s="139">
        <f>(COUNTIFS('Estruturante Móvel'!$M:$M,$B52,'Estruturante Móvel'!$AM:$AM,LD$4))-(COUNTIFS('Estruturante Móvel'!$M:$M,$B52,'Estruturante Móvel'!$AM:$AM,LD$4,'Estruturante Móvel'!$AQ:$AQ,"REPARO FO"))</f>
        <v>0</v>
      </c>
      <c r="LE52" s="140">
        <f>(COUNTIFS('Estruturante Móvel'!$M:$M,$B50,'Estruturante Móvel'!$C:$C,"&lt;&gt;PREVISTO",'Estruturante Móvel'!$G:$G,LD$4,'Estruturante Móvel'!$L:$L,'CRONOGRAMA_CONST+MIGRACAO'!KT$8))</f>
        <v>0</v>
      </c>
      <c r="LF52" s="139">
        <f>(COUNTIFS('Estruturante Móvel'!$M:$M,$B52,'Estruturante Móvel'!$AM:$AM,LF$4))-(COUNTIFS('Estruturante Móvel'!$M:$M,$B52,'Estruturante Móvel'!$AM:$AM,LF$4,'Estruturante Móvel'!$AQ:$AQ,"REPARO FO"))</f>
        <v>0</v>
      </c>
      <c r="LG52" s="140">
        <f>(COUNTIFS('Estruturante Móvel'!$M:$M,$B50,'Estruturante Móvel'!$C:$C,"&lt;&gt;PREVISTO",'Estruturante Móvel'!$G:$G,LF$4,'Estruturante Móvel'!$L:$L,'CRONOGRAMA_CONST+MIGRACAO'!KV$8))</f>
        <v>0</v>
      </c>
      <c r="LH52" s="139">
        <f>(COUNTIFS('Estruturante Móvel'!$M:$M,$B52,'Estruturante Móvel'!$AM:$AM,LH$4))-(COUNTIFS('Estruturante Móvel'!$M:$M,$B52,'Estruturante Móvel'!$AM:$AM,LH$4,'Estruturante Móvel'!$AQ:$AQ,"REPARO FO"))</f>
        <v>0</v>
      </c>
      <c r="LI52" s="140">
        <f>(COUNTIFS('Estruturante Móvel'!$M:$M,$B50,'Estruturante Móvel'!$C:$C,"&lt;&gt;PREVISTO",'Estruturante Móvel'!$G:$G,LH$4,'Estruturante Móvel'!$L:$L,'CRONOGRAMA_CONST+MIGRACAO'!KX$8))</f>
        <v>0</v>
      </c>
      <c r="LJ52" s="139">
        <f>(COUNTIFS('Estruturante Móvel'!$M:$M,$B52,'Estruturante Móvel'!$AM:$AM,LJ$4))-(COUNTIFS('Estruturante Móvel'!$M:$M,$B52,'Estruturante Móvel'!$AM:$AM,LJ$4,'Estruturante Móvel'!$AQ:$AQ,"REPARO FO"))</f>
        <v>0</v>
      </c>
      <c r="LK52" s="140">
        <f>(COUNTIFS('Estruturante Móvel'!$M:$M,$B50,'Estruturante Móvel'!$C:$C,"&lt;&gt;PREVISTO",'Estruturante Móvel'!$G:$G,LJ$4,'Estruturante Móvel'!$L:$L,'CRONOGRAMA_CONST+MIGRACAO'!KZ$8))</f>
        <v>0</v>
      </c>
      <c r="LL52" s="139">
        <f>(COUNTIFS('Estruturante Móvel'!$M:$M,$B52,'Estruturante Móvel'!$AM:$AM,LL$4))-(COUNTIFS('Estruturante Móvel'!$M:$M,$B52,'Estruturante Móvel'!$AM:$AM,LL$4,'Estruturante Móvel'!$AQ:$AQ,"REPARO FO"))</f>
        <v>0</v>
      </c>
      <c r="LM52" s="140">
        <f>(COUNTIFS('Estruturante Móvel'!$M:$M,$B50,'Estruturante Móvel'!$C:$C,"&lt;&gt;PREVISTO",'Estruturante Móvel'!$G:$G,LL$4,'Estruturante Móvel'!$L:$L,'CRONOGRAMA_CONST+MIGRACAO'!LB$8))</f>
        <v>0</v>
      </c>
      <c r="LN52" s="139">
        <f>(COUNTIFS('Estruturante Móvel'!$M:$M,$B52,'Estruturante Móvel'!$AM:$AM,LN$4))-(COUNTIFS('Estruturante Móvel'!$M:$M,$B52,'Estruturante Móvel'!$AM:$AM,LN$4,'Estruturante Móvel'!$AQ:$AQ,"REPARO FO"))</f>
        <v>0</v>
      </c>
      <c r="LO52" s="140">
        <f>(COUNTIFS('Estruturante Móvel'!$M:$M,$B50,'Estruturante Móvel'!$C:$C,"&lt;&gt;PREVISTO",'Estruturante Móvel'!$G:$G,LN$4,'Estruturante Móvel'!$L:$L,'CRONOGRAMA_CONST+MIGRACAO'!LD$8))</f>
        <v>0</v>
      </c>
      <c r="LP52" s="139">
        <f>(COUNTIFS('Estruturante Móvel'!$M:$M,$B52,'Estruturante Móvel'!$AM:$AM,LP$4))-(COUNTIFS('Estruturante Móvel'!$M:$M,$B52,'Estruturante Móvel'!$AM:$AM,LP$4,'Estruturante Móvel'!$AQ:$AQ,"REPARO FO"))</f>
        <v>0</v>
      </c>
      <c r="LQ52" s="140">
        <f>(COUNTIFS('Estruturante Móvel'!$M:$M,$B50,'Estruturante Móvel'!$C:$C,"&lt;&gt;PREVISTO",'Estruturante Móvel'!$G:$G,LP$4,'Estruturante Móvel'!$L:$L,'CRONOGRAMA_CONST+MIGRACAO'!LF$8))</f>
        <v>0</v>
      </c>
      <c r="LR52" s="139">
        <f>(COUNTIFS('Estruturante Móvel'!$M:$M,$B52,'Estruturante Móvel'!$AM:$AM,LR$4))-(COUNTIFS('Estruturante Móvel'!$M:$M,$B52,'Estruturante Móvel'!$AM:$AM,LR$4,'Estruturante Móvel'!$AQ:$AQ,"REPARO FO"))</f>
        <v>0</v>
      </c>
      <c r="LS52" s="140">
        <f>(COUNTIFS('Estruturante Móvel'!$M:$M,$B50,'Estruturante Móvel'!$C:$C,"&lt;&gt;PREVISTO",'Estruturante Móvel'!$G:$G,LR$4,'Estruturante Móvel'!$L:$L,'CRONOGRAMA_CONST+MIGRACAO'!LH$8))</f>
        <v>0</v>
      </c>
      <c r="LT52" s="139">
        <f>(COUNTIFS('Estruturante Móvel'!$M:$M,$B52,'Estruturante Móvel'!$AM:$AM,LT$4))-(COUNTIFS('Estruturante Móvel'!$M:$M,$B52,'Estruturante Móvel'!$AM:$AM,LT$4,'Estruturante Móvel'!$AQ:$AQ,"REPARO FO"))</f>
        <v>0</v>
      </c>
      <c r="LU52" s="140">
        <f>(COUNTIFS('Estruturante Móvel'!$M:$M,$B50,'Estruturante Móvel'!$C:$C,"&lt;&gt;PREVISTO",'Estruturante Móvel'!$G:$G,LT$4,'Estruturante Móvel'!$L:$L,'CRONOGRAMA_CONST+MIGRACAO'!LJ$8))</f>
        <v>0</v>
      </c>
      <c r="LV52" s="139">
        <f>(COUNTIFS('Estruturante Móvel'!$M:$M,$B52,'Estruturante Móvel'!$AM:$AM,LV$4))-(COUNTIFS('Estruturante Móvel'!$M:$M,$B52,'Estruturante Móvel'!$AM:$AM,LV$4,'Estruturante Móvel'!$AQ:$AQ,"REPARO FO"))</f>
        <v>0</v>
      </c>
      <c r="LW52" s="140">
        <f>(COUNTIFS('Estruturante Móvel'!$M:$M,$B50,'Estruturante Móvel'!$C:$C,"&lt;&gt;PREVISTO",'Estruturante Móvel'!$G:$G,LV$4,'Estruturante Móvel'!$L:$L,'CRONOGRAMA_CONST+MIGRACAO'!LL$8))</f>
        <v>0</v>
      </c>
      <c r="LX52" s="139">
        <f>(COUNTIFS('Estruturante Móvel'!$M:$M,$B52,'Estruturante Móvel'!$AM:$AM,LX$4))-(COUNTIFS('Estruturante Móvel'!$M:$M,$B52,'Estruturante Móvel'!$AM:$AM,LX$4,'Estruturante Móvel'!$AQ:$AQ,"REPARO FO"))</f>
        <v>0</v>
      </c>
      <c r="LY52" s="140">
        <f>(COUNTIFS('Estruturante Móvel'!$M:$M,$B50,'Estruturante Móvel'!$C:$C,"&lt;&gt;PREVISTO",'Estruturante Móvel'!$G:$G,LX$4,'Estruturante Móvel'!$L:$L,'CRONOGRAMA_CONST+MIGRACAO'!LN$8))</f>
        <v>0</v>
      </c>
      <c r="LZ52" s="139">
        <f>(COUNTIFS('Estruturante Móvel'!$M:$M,$B52,'Estruturante Móvel'!$AM:$AM,LZ$4))-(COUNTIFS('Estruturante Móvel'!$M:$M,$B52,'Estruturante Móvel'!$AM:$AM,LZ$4,'Estruturante Móvel'!$AQ:$AQ,"REPARO FO"))</f>
        <v>0</v>
      </c>
      <c r="MA52" s="140">
        <f>(COUNTIFS('Estruturante Móvel'!$M:$M,$B50,'Estruturante Móvel'!$C:$C,"&lt;&gt;PREVISTO",'Estruturante Móvel'!$G:$G,LZ$4,'Estruturante Móvel'!$L:$L,'CRONOGRAMA_CONST+MIGRACAO'!LP$8))</f>
        <v>0</v>
      </c>
      <c r="MB52" s="139">
        <f>(COUNTIFS('Estruturante Móvel'!$M:$M,$B52,'Estruturante Móvel'!$AM:$AM,MB$4))-(COUNTIFS('Estruturante Móvel'!$M:$M,$B52,'Estruturante Móvel'!$AM:$AM,MB$4,'Estruturante Móvel'!$AQ:$AQ,"REPARO FO"))</f>
        <v>0</v>
      </c>
      <c r="MC52" s="140">
        <f>(COUNTIFS('Estruturante Móvel'!$M:$M,$B50,'Estruturante Móvel'!$C:$C,"&lt;&gt;PREVISTO",'Estruturante Móvel'!$G:$G,MB$4,'Estruturante Móvel'!$L:$L,'CRONOGRAMA_CONST+MIGRACAO'!LR$8))</f>
        <v>0</v>
      </c>
      <c r="MD52" s="139">
        <f>(COUNTIFS('Estruturante Móvel'!$M:$M,$B52,'Estruturante Móvel'!$AM:$AM,MD$4))-(COUNTIFS('Estruturante Móvel'!$M:$M,$B52,'Estruturante Móvel'!$AM:$AM,MD$4,'Estruturante Móvel'!$AQ:$AQ,"REPARO FO"))</f>
        <v>0</v>
      </c>
      <c r="ME52" s="140">
        <f>(COUNTIFS('Estruturante Móvel'!$M:$M,$B50,'Estruturante Móvel'!$C:$C,"&lt;&gt;PREVISTO",'Estruturante Móvel'!$G:$G,MD$4,'Estruturante Móvel'!$L:$L,'CRONOGRAMA_CONST+MIGRACAO'!LT$8))</f>
        <v>0</v>
      </c>
      <c r="MF52" s="139">
        <f>(COUNTIFS('Estruturante Móvel'!$M:$M,$B52,'Estruturante Móvel'!$AM:$AM,MF$4))-(COUNTIFS('Estruturante Móvel'!$M:$M,$B52,'Estruturante Móvel'!$AM:$AM,MF$4,'Estruturante Móvel'!$AQ:$AQ,"REPARO FO"))</f>
        <v>0</v>
      </c>
      <c r="MG52" s="140">
        <f>(COUNTIFS('Estruturante Móvel'!$M:$M,$B50,'Estruturante Móvel'!$C:$C,"&lt;&gt;PREVISTO",'Estruturante Móvel'!$G:$G,MF$4,'Estruturante Móvel'!$L:$L,'CRONOGRAMA_CONST+MIGRACAO'!LV$8))</f>
        <v>0</v>
      </c>
      <c r="MH52" s="139">
        <f>(COUNTIFS('Estruturante Móvel'!$M:$M,$B52,'Estruturante Móvel'!$AM:$AM,MH$4))-(COUNTIFS('Estruturante Móvel'!$M:$M,$B52,'Estruturante Móvel'!$AM:$AM,MH$4,'Estruturante Móvel'!$AQ:$AQ,"REPARO FO"))</f>
        <v>0</v>
      </c>
      <c r="MI52" s="140">
        <f>(COUNTIFS('Estruturante Móvel'!$M:$M,$B50,'Estruturante Móvel'!$C:$C,"&lt;&gt;PREVISTO",'Estruturante Móvel'!$G:$G,MH$4,'Estruturante Móvel'!$L:$L,'CRONOGRAMA_CONST+MIGRACAO'!LX$8))</f>
        <v>0</v>
      </c>
      <c r="MJ52" s="139">
        <f>(COUNTIFS('Estruturante Móvel'!$M:$M,$B52,'Estruturante Móvel'!$AM:$AM,MJ$4))-(COUNTIFS('Estruturante Móvel'!$M:$M,$B52,'Estruturante Móvel'!$AM:$AM,MJ$4,'Estruturante Móvel'!$AQ:$AQ,"REPARO FO"))</f>
        <v>0</v>
      </c>
      <c r="MK52" s="140">
        <f>(COUNTIFS('Estruturante Móvel'!$M:$M,$B50,'Estruturante Móvel'!$C:$C,"&lt;&gt;PREVISTO",'Estruturante Móvel'!$G:$G,MJ$4,'Estruturante Móvel'!$L:$L,'CRONOGRAMA_CONST+MIGRACAO'!LZ$8))</f>
        <v>0</v>
      </c>
      <c r="ML52" s="139">
        <f>(COUNTIFS('Estruturante Móvel'!$M:$M,$B52,'Estruturante Móvel'!$AM:$AM,ML$4))-(COUNTIFS('Estruturante Móvel'!$M:$M,$B52,'Estruturante Móvel'!$AM:$AM,ML$4,'Estruturante Móvel'!$AQ:$AQ,"REPARO FO"))</f>
        <v>0</v>
      </c>
      <c r="MM52" s="140">
        <f>(COUNTIFS('Estruturante Móvel'!$M:$M,$B50,'Estruturante Móvel'!$C:$C,"&lt;&gt;PREVISTO",'Estruturante Móvel'!$G:$G,ML$4,'Estruturante Móvel'!$L:$L,'CRONOGRAMA_CONST+MIGRACAO'!MB$8))</f>
        <v>0</v>
      </c>
      <c r="MN52" s="139">
        <f>(COUNTIFS('Estruturante Móvel'!$M:$M,$B52,'Estruturante Móvel'!$AM:$AM,MN$4))-(COUNTIFS('Estruturante Móvel'!$M:$M,$B52,'Estruturante Móvel'!$AM:$AM,MN$4,'Estruturante Móvel'!$AQ:$AQ,"REPARO FO"))</f>
        <v>0</v>
      </c>
      <c r="MO52" s="140">
        <f>(COUNTIFS('Estruturante Móvel'!$M:$M,$B50,'Estruturante Móvel'!$C:$C,"&lt;&gt;PREVISTO",'Estruturante Móvel'!$G:$G,MN$4,'Estruturante Móvel'!$L:$L,'CRONOGRAMA_CONST+MIGRACAO'!MD$8))</f>
        <v>0</v>
      </c>
      <c r="MP52" s="139">
        <f>(COUNTIFS('Estruturante Móvel'!$M:$M,$B52,'Estruturante Móvel'!$AM:$AM,MP$4))-(COUNTIFS('Estruturante Móvel'!$M:$M,$B52,'Estruturante Móvel'!$AM:$AM,MP$4,'Estruturante Móvel'!$AQ:$AQ,"REPARO FO"))</f>
        <v>0</v>
      </c>
      <c r="MQ52" s="140">
        <f>(COUNTIFS('Estruturante Móvel'!$M:$M,$B50,'Estruturante Móvel'!$C:$C,"&lt;&gt;PREVISTO",'Estruturante Móvel'!$G:$G,MP$4,'Estruturante Móvel'!$L:$L,'CRONOGRAMA_CONST+MIGRACAO'!MF$8))</f>
        <v>0</v>
      </c>
      <c r="MR52" s="139">
        <f>(COUNTIFS('Estruturante Móvel'!$M:$M,$B52,'Estruturante Móvel'!$AM:$AM,MR$4))-(COUNTIFS('Estruturante Móvel'!$M:$M,$B52,'Estruturante Móvel'!$AM:$AM,MR$4,'Estruturante Móvel'!$AQ:$AQ,"REPARO FO"))</f>
        <v>0</v>
      </c>
      <c r="MS52" s="140">
        <f>(COUNTIFS('Estruturante Móvel'!$M:$M,$B50,'Estruturante Móvel'!$C:$C,"&lt;&gt;PREVISTO",'Estruturante Móvel'!$G:$G,MR$4,'Estruturante Móvel'!$L:$L,'CRONOGRAMA_CONST+MIGRACAO'!MH$8))</f>
        <v>0</v>
      </c>
      <c r="MT52" s="139">
        <f>(COUNTIFS('Estruturante Móvel'!$M:$M,$B52,'Estruturante Móvel'!$AM:$AM,MT$4))-(COUNTIFS('Estruturante Móvel'!$M:$M,$B52,'Estruturante Móvel'!$AM:$AM,MT$4,'Estruturante Móvel'!$AQ:$AQ,"REPARO FO"))</f>
        <v>0</v>
      </c>
      <c r="MU52" s="140">
        <f>(COUNTIFS('Estruturante Móvel'!$M:$M,$B50,'Estruturante Móvel'!$C:$C,"&lt;&gt;PREVISTO",'Estruturante Móvel'!$G:$G,MT$4,'Estruturante Móvel'!$L:$L,'CRONOGRAMA_CONST+MIGRACAO'!MJ$8))</f>
        <v>0</v>
      </c>
      <c r="MV52" s="139">
        <f>(COUNTIFS('Estruturante Móvel'!$M:$M,$B52,'Estruturante Móvel'!$AM:$AM,MV$4))-(COUNTIFS('Estruturante Móvel'!$M:$M,$B52,'Estruturante Móvel'!$AM:$AM,MV$4,'Estruturante Móvel'!$AQ:$AQ,"REPARO FO"))</f>
        <v>0</v>
      </c>
      <c r="MW52" s="140">
        <f>(COUNTIFS('Estruturante Móvel'!$M:$M,$B50,'Estruturante Móvel'!$C:$C,"&lt;&gt;PREVISTO",'Estruturante Móvel'!$G:$G,MV$4,'Estruturante Móvel'!$L:$L,'CRONOGRAMA_CONST+MIGRACAO'!ML$8))</f>
        <v>0</v>
      </c>
      <c r="MX52" s="139">
        <f>(COUNTIFS('Estruturante Móvel'!$M:$M,$B52,'Estruturante Móvel'!$AM:$AM,MX$4))-(COUNTIFS('Estruturante Móvel'!$M:$M,$B52,'Estruturante Móvel'!$AM:$AM,MX$4,'Estruturante Móvel'!$AQ:$AQ,"REPARO FO"))</f>
        <v>0</v>
      </c>
      <c r="MY52" s="140">
        <f>(COUNTIFS('Estruturante Móvel'!$M:$M,$B50,'Estruturante Móvel'!$C:$C,"&lt;&gt;PREVISTO",'Estruturante Móvel'!$G:$G,MX$4,'Estruturante Móvel'!$L:$L,'CRONOGRAMA_CONST+MIGRACAO'!MN$8))</f>
        <v>0</v>
      </c>
      <c r="MZ52" s="139">
        <f>(COUNTIFS('Estruturante Móvel'!$M:$M,$B52,'Estruturante Móvel'!$AM:$AM,MZ$4))-(COUNTIFS('Estruturante Móvel'!$M:$M,$B52,'Estruturante Móvel'!$AM:$AM,MZ$4,'Estruturante Móvel'!$AQ:$AQ,"REPARO FO"))</f>
        <v>0</v>
      </c>
      <c r="NA52" s="140">
        <f>(COUNTIFS('Estruturante Móvel'!$M:$M,$B50,'Estruturante Móvel'!$C:$C,"&lt;&gt;PREVISTO",'Estruturante Móvel'!$G:$G,MZ$4,'Estruturante Móvel'!$L:$L,'CRONOGRAMA_CONST+MIGRACAO'!MP$8))</f>
        <v>0</v>
      </c>
      <c r="NB52" s="139">
        <f>(COUNTIFS('Estruturante Móvel'!$M:$M,$B52,'Estruturante Móvel'!$AM:$AM,NB$4))-(COUNTIFS('Estruturante Móvel'!$M:$M,$B52,'Estruturante Móvel'!$AM:$AM,NB$4,'Estruturante Móvel'!$AQ:$AQ,"REPARO FO"))</f>
        <v>0</v>
      </c>
      <c r="NC52" s="140">
        <f>(COUNTIFS('Estruturante Móvel'!$M:$M,$B50,'Estruturante Móvel'!$C:$C,"&lt;&gt;PREVISTO",'Estruturante Móvel'!$G:$G,NB$4,'Estruturante Móvel'!$L:$L,'CRONOGRAMA_CONST+MIGRACAO'!MR$8))</f>
        <v>0</v>
      </c>
      <c r="ND52" s="139">
        <f>(COUNTIFS('Estruturante Móvel'!$M:$M,$B52,'Estruturante Móvel'!$AM:$AM,ND$4))-(COUNTIFS('Estruturante Móvel'!$M:$M,$B52,'Estruturante Móvel'!$AM:$AM,ND$4,'Estruturante Móvel'!$AQ:$AQ,"REPARO FO"))</f>
        <v>0</v>
      </c>
      <c r="NE52" s="140">
        <f>(COUNTIFS('Estruturante Móvel'!$M:$M,$B50,'Estruturante Móvel'!$C:$C,"&lt;&gt;PREVISTO",'Estruturante Móvel'!$G:$G,ND$4,'Estruturante Móvel'!$L:$L,'CRONOGRAMA_CONST+MIGRACAO'!MT$8))</f>
        <v>0</v>
      </c>
      <c r="NF52" s="139">
        <f>(COUNTIFS('Estruturante Móvel'!$M:$M,$B52,'Estruturante Móvel'!$AM:$AM,NF$4))-(COUNTIFS('Estruturante Móvel'!$M:$M,$B52,'Estruturante Móvel'!$AM:$AM,NF$4,'Estruturante Móvel'!$AQ:$AQ,"REPARO FO"))</f>
        <v>0</v>
      </c>
      <c r="NG52" s="140">
        <f>(COUNTIFS('Estruturante Móvel'!$M:$M,$B50,'Estruturante Móvel'!$C:$C,"&lt;&gt;PREVISTO",'Estruturante Móvel'!$G:$G,NF$4,'Estruturante Móvel'!$L:$L,'CRONOGRAMA_CONST+MIGRACAO'!MV$8))</f>
        <v>0</v>
      </c>
      <c r="NH52" s="139">
        <f>(COUNTIFS('Estruturante Móvel'!$M:$M,$B52,'Estruturante Móvel'!$AM:$AM,NH$4))-(COUNTIFS('Estruturante Móvel'!$M:$M,$B52,'Estruturante Móvel'!$AM:$AM,NH$4,'Estruturante Móvel'!$AQ:$AQ,"REPARO FO"))</f>
        <v>0</v>
      </c>
      <c r="NI52" s="140">
        <f>(COUNTIFS('Estruturante Móvel'!$M:$M,$B50,'Estruturante Móvel'!$C:$C,"&lt;&gt;PREVISTO",'Estruturante Móvel'!$G:$G,NH$4,'Estruturante Móvel'!$L:$L,'CRONOGRAMA_CONST+MIGRACAO'!MX$8))</f>
        <v>0</v>
      </c>
    </row>
    <row r="53" spans="1:373" hidden="1" outlineLevel="1">
      <c r="B53" s="205" t="s">
        <v>446</v>
      </c>
      <c r="C53" s="161" t="s">
        <v>186</v>
      </c>
      <c r="D53" s="161">
        <f>COUNTIFS('Estruturante Móvel'!$M:$M,B50,'Estruturante Móvel'!$L:$L,'CRONOGRAMA_CONST+MIGRACAO'!B53)</f>
        <v>59</v>
      </c>
      <c r="E53" s="161">
        <f>(COUNTIFS('Estruturante Móvel'!$M:$M,B50,'Estruturante Móvel'!$C:$C,"&lt;&gt;PREVISTO",'Estruturante Móvel'!$L:$L,'CRONOGRAMA_CONST+MIGRACAO'!B53))</f>
        <v>59</v>
      </c>
      <c r="F53" s="162">
        <f>(COUNTIFS('Estruturante Móvel'!$M:$M,B50,'Estruturante Móvel'!$C:$C,"PREVISTO",'Estruturante Móvel'!$L:$L,'CRONOGRAMA_CONST+MIGRACAO'!B53))</f>
        <v>0</v>
      </c>
      <c r="G53" s="162"/>
      <c r="H53" s="165" t="str">
        <f t="shared" si="381"/>
        <v>Concluído</v>
      </c>
      <c r="I53" s="163"/>
      <c r="J53" s="160">
        <f t="shared" si="382"/>
        <v>1</v>
      </c>
      <c r="K53" s="157">
        <f t="shared" si="383"/>
        <v>59</v>
      </c>
      <c r="L53" s="139">
        <f>(COUNTIFS('Estruturante Móvel'!$M:$M,$B50,'Estruturante Móvel'!$AM:$AM,L$4,'Estruturante Móvel'!$L:$L,'CRONOGRAMA_CONST+MIGRACAO'!$B53))</f>
        <v>0</v>
      </c>
      <c r="M53" s="140">
        <f>(COUNTIFS('Estruturante Móvel'!$M:$M,$B50,'Estruturante Móvel'!$C:$C,"&lt;&gt;PREVISTO",'Estruturante Móvel'!$G:$G,L$4,'Estruturante Móvel'!$L:$L,'CRONOGRAMA_CONST+MIGRACAO'!B$9))</f>
        <v>0</v>
      </c>
      <c r="N53" s="139">
        <f>(COUNTIFS('Estruturante Móvel'!$M:$M,$B50,'Estruturante Móvel'!$AM:$AM,N$4,'Estruturante Móvel'!$L:$L,'CRONOGRAMA_CONST+MIGRACAO'!$B53))</f>
        <v>0</v>
      </c>
      <c r="O53" s="140">
        <f>(COUNTIFS('Estruturante Móvel'!$M:$M,$B50,'Estruturante Móvel'!$C:$C,"&lt;&gt;PREVISTO",'Estruturante Móvel'!$G:$G,N$4,'Estruturante Móvel'!$L:$L,'CRONOGRAMA_CONST+MIGRACAO'!D$9))</f>
        <v>0</v>
      </c>
      <c r="P53" s="139">
        <f>(COUNTIFS('Estruturante Móvel'!$M:$M,$B50,'Estruturante Móvel'!$AM:$AM,P$4,'Estruturante Móvel'!$L:$L,'CRONOGRAMA_CONST+MIGRACAO'!$B53))</f>
        <v>0</v>
      </c>
      <c r="Q53" s="140">
        <f>(COUNTIFS('Estruturante Móvel'!$M:$M,$B50,'Estruturante Móvel'!$C:$C,"&lt;&gt;PREVISTO",'Estruturante Móvel'!$G:$G,P$4,'Estruturante Móvel'!$L:$L,'CRONOGRAMA_CONST+MIGRACAO'!F$9))</f>
        <v>0</v>
      </c>
      <c r="R53" s="139">
        <f>(COUNTIFS('Estruturante Móvel'!$M:$M,$B50,'Estruturante Móvel'!$AM:$AM,R$4,'Estruturante Móvel'!$L:$L,'CRONOGRAMA_CONST+MIGRACAO'!$B53))</f>
        <v>0</v>
      </c>
      <c r="S53" s="140">
        <f>(COUNTIFS('Estruturante Móvel'!$M:$M,$B50,'Estruturante Móvel'!$C:$C,"&lt;&gt;PREVISTO",'Estruturante Móvel'!$G:$G,R$4,'Estruturante Móvel'!$L:$L,'CRONOGRAMA_CONST+MIGRACAO'!H$9))</f>
        <v>0</v>
      </c>
      <c r="T53" s="139">
        <f>(COUNTIFS('Estruturante Móvel'!$M:$M,$B50,'Estruturante Móvel'!$AM:$AM,T$4,'Estruturante Móvel'!$L:$L,'CRONOGRAMA_CONST+MIGRACAO'!$B53))</f>
        <v>0</v>
      </c>
      <c r="U53" s="140">
        <f>(COUNTIFS('Estruturante Móvel'!$M:$M,$B50,'Estruturante Móvel'!$C:$C,"&lt;&gt;PREVISTO",'Estruturante Móvel'!$G:$G,T$4,'Estruturante Móvel'!$L:$L,'CRONOGRAMA_CONST+MIGRACAO'!J$9))</f>
        <v>0</v>
      </c>
      <c r="V53" s="139">
        <f>(COUNTIFS('Estruturante Móvel'!$M:$M,$B50,'Estruturante Móvel'!$AM:$AM,V$4,'Estruturante Móvel'!$L:$L,'CRONOGRAMA_CONST+MIGRACAO'!$B53))</f>
        <v>0</v>
      </c>
      <c r="W53" s="140">
        <f>(COUNTIFS('Estruturante Móvel'!$M:$M,$B50,'Estruturante Móvel'!$C:$C,"&lt;&gt;PREVISTO",'Estruturante Móvel'!$G:$G,V$4,'Estruturante Móvel'!$L:$L,'CRONOGRAMA_CONST+MIGRACAO'!L$9))</f>
        <v>0</v>
      </c>
      <c r="X53" s="139">
        <f>(COUNTIFS('Estruturante Móvel'!$M:$M,$B50,'Estruturante Móvel'!$AM:$AM,X$4,'Estruturante Móvel'!$L:$L,'CRONOGRAMA_CONST+MIGRACAO'!$B53))</f>
        <v>0</v>
      </c>
      <c r="Y53" s="140">
        <f>(COUNTIFS('Estruturante Móvel'!$M:$M,$B50,'Estruturante Móvel'!$C:$C,"&lt;&gt;PREVISTO",'Estruturante Móvel'!$G:$G,X$4,'Estruturante Móvel'!$L:$L,'CRONOGRAMA_CONST+MIGRACAO'!N$9))</f>
        <v>0</v>
      </c>
      <c r="Z53" s="139">
        <f>(COUNTIFS('Estruturante Móvel'!$M:$M,$B50,'Estruturante Móvel'!$AM:$AM,Z$4,'Estruturante Móvel'!$L:$L,'CRONOGRAMA_CONST+MIGRACAO'!$B53))</f>
        <v>0</v>
      </c>
      <c r="AA53" s="140">
        <f>(COUNTIFS('Estruturante Móvel'!$M:$M,$B50,'Estruturante Móvel'!$C:$C,"&lt;&gt;PREVISTO",'Estruturante Móvel'!$G:$G,Z$4,'Estruturante Móvel'!$L:$L,'CRONOGRAMA_CONST+MIGRACAO'!P$9))</f>
        <v>0</v>
      </c>
      <c r="AB53" s="139">
        <f>(COUNTIFS('Estruturante Móvel'!$M:$M,$B50,'Estruturante Móvel'!$AM:$AM,AB$4,'Estruturante Móvel'!$L:$L,'CRONOGRAMA_CONST+MIGRACAO'!$B53))</f>
        <v>0</v>
      </c>
      <c r="AC53" s="140">
        <f>(COUNTIFS('Estruturante Móvel'!$M:$M,$B50,'Estruturante Móvel'!$C:$C,"&lt;&gt;PREVISTO",'Estruturante Móvel'!$G:$G,AB$4,'Estruturante Móvel'!$L:$L,'CRONOGRAMA_CONST+MIGRACAO'!R$9))</f>
        <v>0</v>
      </c>
      <c r="AD53" s="139">
        <f>(COUNTIFS('Estruturante Móvel'!$M:$M,$B50,'Estruturante Móvel'!$AM:$AM,AD$4,'Estruturante Móvel'!$L:$L,'CRONOGRAMA_CONST+MIGRACAO'!$B53))</f>
        <v>0</v>
      </c>
      <c r="AE53" s="140">
        <f>(COUNTIFS('Estruturante Móvel'!$M:$M,$B50,'Estruturante Móvel'!$C:$C,"&lt;&gt;PREVISTO",'Estruturante Móvel'!$G:$G,AD$4,'Estruturante Móvel'!$L:$L,'CRONOGRAMA_CONST+MIGRACAO'!T$9))</f>
        <v>0</v>
      </c>
      <c r="AF53" s="139">
        <f>(COUNTIFS('Estruturante Móvel'!$M:$M,$B50,'Estruturante Móvel'!$AM:$AM,AF$4,'Estruturante Móvel'!$L:$L,'CRONOGRAMA_CONST+MIGRACAO'!$B53))</f>
        <v>0</v>
      </c>
      <c r="AG53" s="140">
        <f>(COUNTIFS('Estruturante Móvel'!$M:$M,$B50,'Estruturante Móvel'!$C:$C,"&lt;&gt;PREVISTO",'Estruturante Móvel'!$G:$G,AF$4,'Estruturante Móvel'!$L:$L,'CRONOGRAMA_CONST+MIGRACAO'!V$9))</f>
        <v>0</v>
      </c>
      <c r="AH53" s="139">
        <f>(COUNTIFS('Estruturante Móvel'!$M:$M,$B50,'Estruturante Móvel'!$AM:$AM,AH$4,'Estruturante Móvel'!$L:$L,'CRONOGRAMA_CONST+MIGRACAO'!$B53))</f>
        <v>0</v>
      </c>
      <c r="AI53" s="140">
        <f>(COUNTIFS('Estruturante Móvel'!$M:$M,$B50,'Estruturante Móvel'!$C:$C,"&lt;&gt;PREVISTO",'Estruturante Móvel'!$G:$G,AH$4,'Estruturante Móvel'!$L:$L,'CRONOGRAMA_CONST+MIGRACAO'!X$9))</f>
        <v>0</v>
      </c>
      <c r="AJ53" s="139">
        <f>(COUNTIFS('Estruturante Móvel'!$M:$M,$B50,'Estruturante Móvel'!$AM:$AM,AJ$4,'Estruturante Móvel'!$L:$L,'CRONOGRAMA_CONST+MIGRACAO'!$B53))</f>
        <v>0</v>
      </c>
      <c r="AK53" s="140">
        <f>(COUNTIFS('Estruturante Móvel'!$M:$M,$B50,'Estruturante Móvel'!$C:$C,"&lt;&gt;PREVISTO",'Estruturante Móvel'!$G:$G,AJ$4,'Estruturante Móvel'!$L:$L,'CRONOGRAMA_CONST+MIGRACAO'!Z$9))</f>
        <v>0</v>
      </c>
      <c r="AL53" s="139">
        <f>(COUNTIFS('Estruturante Móvel'!$M:$M,$B50,'Estruturante Móvel'!$AM:$AM,AL$4,'Estruturante Móvel'!$L:$L,'CRONOGRAMA_CONST+MIGRACAO'!$B53))</f>
        <v>0</v>
      </c>
      <c r="AM53" s="140">
        <f>(COUNTIFS('Estruturante Móvel'!$M:$M,$B50,'Estruturante Móvel'!$C:$C,"&lt;&gt;PREVISTO",'Estruturante Móvel'!$G:$G,AL$4,'Estruturante Móvel'!$L:$L,'CRONOGRAMA_CONST+MIGRACAO'!AB$9))</f>
        <v>0</v>
      </c>
      <c r="AN53" s="139">
        <f>(COUNTIFS('Estruturante Móvel'!$M:$M,$B50,'Estruturante Móvel'!$AM:$AM,AN$4,'Estruturante Móvel'!$L:$L,'CRONOGRAMA_CONST+MIGRACAO'!$B53))</f>
        <v>0</v>
      </c>
      <c r="AO53" s="140">
        <f>(COUNTIFS('Estruturante Móvel'!$M:$M,$B50,'Estruturante Móvel'!$C:$C,"&lt;&gt;PREVISTO",'Estruturante Móvel'!$G:$G,AN$4,'Estruturante Móvel'!$L:$L,'CRONOGRAMA_CONST+MIGRACAO'!AD$9))</f>
        <v>0</v>
      </c>
      <c r="AP53" s="139">
        <f>(COUNTIFS('Estruturante Móvel'!$M:$M,$B50,'Estruturante Móvel'!$AM:$AM,AP$4,'Estruturante Móvel'!$L:$L,'CRONOGRAMA_CONST+MIGRACAO'!$B53))</f>
        <v>0</v>
      </c>
      <c r="AQ53" s="140">
        <f>(COUNTIFS('Estruturante Móvel'!$M:$M,$B50,'Estruturante Móvel'!$C:$C,"&lt;&gt;PREVISTO",'Estruturante Móvel'!$G:$G,AP$4,'Estruturante Móvel'!$L:$L,'CRONOGRAMA_CONST+MIGRACAO'!AF$9))</f>
        <v>0</v>
      </c>
      <c r="AR53" s="139">
        <f>(COUNTIFS('Estruturante Móvel'!$M:$M,$B50,'Estruturante Móvel'!$AM:$AM,AR$4,'Estruturante Móvel'!$L:$L,'CRONOGRAMA_CONST+MIGRACAO'!$B53))</f>
        <v>0</v>
      </c>
      <c r="AS53" s="140">
        <f>(COUNTIFS('Estruturante Móvel'!$M:$M,$B50,'Estruturante Móvel'!$C:$C,"&lt;&gt;PREVISTO",'Estruturante Móvel'!$G:$G,AR$4,'Estruturante Móvel'!$L:$L,'CRONOGRAMA_CONST+MIGRACAO'!AH$9))</f>
        <v>0</v>
      </c>
      <c r="AT53" s="139">
        <f>(COUNTIFS('Estruturante Móvel'!$M:$M,$B50,'Estruturante Móvel'!$AM:$AM,AT$4,'Estruturante Móvel'!$L:$L,'CRONOGRAMA_CONST+MIGRACAO'!$B53))</f>
        <v>0</v>
      </c>
      <c r="AU53" s="140">
        <f>(COUNTIFS('Estruturante Móvel'!$M:$M,$B50,'Estruturante Móvel'!$C:$C,"&lt;&gt;PREVISTO",'Estruturante Móvel'!$G:$G,AT$4,'Estruturante Móvel'!$L:$L,'CRONOGRAMA_CONST+MIGRACAO'!AJ$9))</f>
        <v>0</v>
      </c>
      <c r="AV53" s="139">
        <f>(COUNTIFS('Estruturante Móvel'!$M:$M,$B50,'Estruturante Móvel'!$AM:$AM,AV$4,'Estruturante Móvel'!$L:$L,'CRONOGRAMA_CONST+MIGRACAO'!$B53))</f>
        <v>0</v>
      </c>
      <c r="AW53" s="140">
        <f>(COUNTIFS('Estruturante Móvel'!$M:$M,$B50,'Estruturante Móvel'!$C:$C,"&lt;&gt;PREVISTO",'Estruturante Móvel'!$G:$G,AV$4,'Estruturante Móvel'!$L:$L,'CRONOGRAMA_CONST+MIGRACAO'!AL$9))</f>
        <v>0</v>
      </c>
      <c r="AX53" s="139">
        <f>(COUNTIFS('Estruturante Móvel'!$M:$M,$B50,'Estruturante Móvel'!$AM:$AM,AX$4,'Estruturante Móvel'!$L:$L,'CRONOGRAMA_CONST+MIGRACAO'!$B53))</f>
        <v>0</v>
      </c>
      <c r="AY53" s="140">
        <f>(COUNTIFS('Estruturante Móvel'!$M:$M,$B50,'Estruturante Móvel'!$C:$C,"&lt;&gt;PREVISTO",'Estruturante Móvel'!$G:$G,AX$4,'Estruturante Móvel'!$L:$L,'CRONOGRAMA_CONST+MIGRACAO'!AN$9))</f>
        <v>0</v>
      </c>
      <c r="AZ53" s="139">
        <f>(COUNTIFS('Estruturante Móvel'!$M:$M,$B50,'Estruturante Móvel'!$AM:$AM,AZ$4,'Estruturante Móvel'!$L:$L,'CRONOGRAMA_CONST+MIGRACAO'!$B53))</f>
        <v>0</v>
      </c>
      <c r="BA53" s="140">
        <f>(COUNTIFS('Estruturante Móvel'!$M:$M,$B50,'Estruturante Móvel'!$C:$C,"&lt;&gt;PREVISTO",'Estruturante Móvel'!$G:$G,AZ$4,'Estruturante Móvel'!$L:$L,'CRONOGRAMA_CONST+MIGRACAO'!AP$9))</f>
        <v>0</v>
      </c>
      <c r="BB53" s="139">
        <f>(COUNTIFS('Estruturante Móvel'!$M:$M,$B50,'Estruturante Móvel'!$AM:$AM,BB$4,'Estruturante Móvel'!$L:$L,'CRONOGRAMA_CONST+MIGRACAO'!$B53))</f>
        <v>0</v>
      </c>
      <c r="BC53" s="140">
        <f>(COUNTIFS('Estruturante Móvel'!$M:$M,$B50,'Estruturante Móvel'!$C:$C,"&lt;&gt;PREVISTO",'Estruturante Móvel'!$G:$G,BB$4,'Estruturante Móvel'!$L:$L,'CRONOGRAMA_CONST+MIGRACAO'!AR$9))</f>
        <v>0</v>
      </c>
      <c r="BD53" s="139">
        <f>(COUNTIFS('Estruturante Móvel'!$M:$M,$B50,'Estruturante Móvel'!$AM:$AM,BD$4,'Estruturante Móvel'!$L:$L,'CRONOGRAMA_CONST+MIGRACAO'!$B53))</f>
        <v>0</v>
      </c>
      <c r="BE53" s="140">
        <f>(COUNTIFS('Estruturante Móvel'!$M:$M,$B50,'Estruturante Móvel'!$C:$C,"&lt;&gt;PREVISTO",'Estruturante Móvel'!$G:$G,BD$4,'Estruturante Móvel'!$L:$L,'CRONOGRAMA_CONST+MIGRACAO'!AT$9))</f>
        <v>0</v>
      </c>
      <c r="BF53" s="139">
        <f>(COUNTIFS('Estruturante Móvel'!$M:$M,$B50,'Estruturante Móvel'!$AM:$AM,BF$4,'Estruturante Móvel'!$L:$L,'CRONOGRAMA_CONST+MIGRACAO'!$B53))</f>
        <v>0</v>
      </c>
      <c r="BG53" s="140">
        <f>(COUNTIFS('Estruturante Móvel'!$M:$M,$B50,'Estruturante Móvel'!$C:$C,"&lt;&gt;PREVISTO",'Estruturante Móvel'!$G:$G,BF$4,'Estruturante Móvel'!$L:$L,'CRONOGRAMA_CONST+MIGRACAO'!AV$9))</f>
        <v>0</v>
      </c>
      <c r="BH53" s="139">
        <f>(COUNTIFS('Estruturante Móvel'!$M:$M,$B50,'Estruturante Móvel'!$AM:$AM,BH$4,'Estruturante Móvel'!$L:$L,'CRONOGRAMA_CONST+MIGRACAO'!$B53))</f>
        <v>0</v>
      </c>
      <c r="BI53" s="140">
        <f>(COUNTIFS('Estruturante Móvel'!$M:$M,$B50,'Estruturante Móvel'!$C:$C,"&lt;&gt;PREVISTO",'Estruturante Móvel'!$G:$G,BH$4,'Estruturante Móvel'!$L:$L,'CRONOGRAMA_CONST+MIGRACAO'!AX$9))</f>
        <v>0</v>
      </c>
      <c r="BJ53" s="139">
        <f>(COUNTIFS('Estruturante Móvel'!$M:$M,$B50,'Estruturante Móvel'!$AM:$AM,BJ$4,'Estruturante Móvel'!$L:$L,'CRONOGRAMA_CONST+MIGRACAO'!$B53))</f>
        <v>0</v>
      </c>
      <c r="BK53" s="140">
        <f>(COUNTIFS('Estruturante Móvel'!$M:$M,$B50,'Estruturante Móvel'!$C:$C,"&lt;&gt;PREVISTO",'Estruturante Móvel'!$G:$G,BJ$4,'Estruturante Móvel'!$L:$L,'CRONOGRAMA_CONST+MIGRACAO'!AZ$9))</f>
        <v>0</v>
      </c>
      <c r="BL53" s="139">
        <f>(COUNTIFS('Estruturante Móvel'!$M:$M,$B50,'Estruturante Móvel'!$AM:$AM,BL$4,'Estruturante Móvel'!$L:$L,'CRONOGRAMA_CONST+MIGRACAO'!$B53))</f>
        <v>0</v>
      </c>
      <c r="BM53" s="140">
        <f>(COUNTIFS('Estruturante Móvel'!$M:$M,$B50,'Estruturante Móvel'!$C:$C,"&lt;&gt;PREVISTO",'Estruturante Móvel'!$G:$G,BL$4,'Estruturante Móvel'!$L:$L,'CRONOGRAMA_CONST+MIGRACAO'!BB$9))</f>
        <v>0</v>
      </c>
      <c r="BN53" s="139">
        <f>(COUNTIFS('Estruturante Móvel'!$M:$M,$B50,'Estruturante Móvel'!$AM:$AM,BN$4,'Estruturante Móvel'!$L:$L,'CRONOGRAMA_CONST+MIGRACAO'!$B53))</f>
        <v>0</v>
      </c>
      <c r="BO53" s="140">
        <f>(COUNTIFS('Estruturante Móvel'!$M:$M,$B50,'Estruturante Móvel'!$C:$C,"&lt;&gt;PREVISTO",'Estruturante Móvel'!$G:$G,BN$4,'Estruturante Móvel'!$L:$L,'CRONOGRAMA_CONST+MIGRACAO'!BD$9))</f>
        <v>0</v>
      </c>
      <c r="BP53" s="139">
        <f>(COUNTIFS('Estruturante Móvel'!$M:$M,$B50,'Estruturante Móvel'!$AM:$AM,BP$4,'Estruturante Móvel'!$L:$L,'CRONOGRAMA_CONST+MIGRACAO'!$B53))</f>
        <v>0</v>
      </c>
      <c r="BQ53" s="140">
        <f>(COUNTIFS('Estruturante Móvel'!$M:$M,$B50,'Estruturante Móvel'!$C:$C,"&lt;&gt;PREVISTO",'Estruturante Móvel'!$G:$G,BP$4,'Estruturante Móvel'!$L:$L,'CRONOGRAMA_CONST+MIGRACAO'!BF$9))</f>
        <v>0</v>
      </c>
      <c r="BR53" s="139">
        <f>(COUNTIFS('Estruturante Móvel'!$M:$M,$B50,'Estruturante Móvel'!$AM:$AM,BR$4,'Estruturante Móvel'!$L:$L,'CRONOGRAMA_CONST+MIGRACAO'!$B53))</f>
        <v>0</v>
      </c>
      <c r="BS53" s="140">
        <f>(COUNTIFS('Estruturante Móvel'!$M:$M,$B50,'Estruturante Móvel'!$C:$C,"&lt;&gt;PREVISTO",'Estruturante Móvel'!$G:$G,BR$4,'Estruturante Móvel'!$L:$L,'CRONOGRAMA_CONST+MIGRACAO'!BH$9))</f>
        <v>0</v>
      </c>
      <c r="BT53" s="139">
        <f>(COUNTIFS('Estruturante Móvel'!$M:$M,$B53,'Estruturante Móvel'!$AM:$AM,BT$4))-(COUNTIFS('Estruturante Móvel'!$M:$M,$B53,'Estruturante Móvel'!$AM:$AM,BT$4,'Estruturante Móvel'!$AQ:$AQ,"REPARO FO"))</f>
        <v>0</v>
      </c>
      <c r="BU53" s="140">
        <f>(COUNTIFS('Estruturante Móvel'!$M:$M,$B50,'Estruturante Móvel'!$C:$C,"&lt;&gt;PREVISTO",'Estruturante Móvel'!$G:$G,BT$4,'Estruturante Móvel'!$L:$L,'CRONOGRAMA_CONST+MIGRACAO'!BJ$9))</f>
        <v>0</v>
      </c>
      <c r="BV53" s="139">
        <f>(COUNTIFS('Estruturante Móvel'!$M:$M,$B53,'Estruturante Móvel'!$AM:$AM,BV$4))-(COUNTIFS('Estruturante Móvel'!$M:$M,$B53,'Estruturante Móvel'!$AM:$AM,BV$4,'Estruturante Móvel'!$AQ:$AQ,"REPARO FO"))</f>
        <v>0</v>
      </c>
      <c r="BW53" s="140">
        <f>(COUNTIFS('Estruturante Móvel'!$M:$M,$B50,'Estruturante Móvel'!$C:$C,"&lt;&gt;PREVISTO",'Estruturante Móvel'!$G:$G,BV$4,'Estruturante Móvel'!$L:$L,'CRONOGRAMA_CONST+MIGRACAO'!BL$9))</f>
        <v>0</v>
      </c>
      <c r="BX53" s="139">
        <f>(COUNTIFS('Estruturante Móvel'!$M:$M,$B53,'Estruturante Móvel'!$AM:$AM,BX$4))-(COUNTIFS('Estruturante Móvel'!$M:$M,$B53,'Estruturante Móvel'!$AM:$AM,BX$4,'Estruturante Móvel'!$AQ:$AQ,"REPARO FO"))</f>
        <v>0</v>
      </c>
      <c r="BY53" s="140">
        <f>(COUNTIFS('Estruturante Móvel'!$M:$M,$B50,'Estruturante Móvel'!$C:$C,"&lt;&gt;PREVISTO",'Estruturante Móvel'!$G:$G,BX$4,'Estruturante Móvel'!$L:$L,'CRONOGRAMA_CONST+MIGRACAO'!BN$9))</f>
        <v>0</v>
      </c>
      <c r="BZ53" s="139">
        <f>(COUNTIFS('Estruturante Móvel'!$M:$M,$B53,'Estruturante Móvel'!$AM:$AM,BZ$4))-(COUNTIFS('Estruturante Móvel'!$M:$M,$B53,'Estruturante Móvel'!$AM:$AM,BZ$4,'Estruturante Móvel'!$AQ:$AQ,"REPARO FO"))</f>
        <v>0</v>
      </c>
      <c r="CA53" s="140">
        <f>(COUNTIFS('Estruturante Móvel'!$M:$M,$B50,'Estruturante Móvel'!$C:$C,"&lt;&gt;PREVISTO",'Estruturante Móvel'!$G:$G,BZ$4,'Estruturante Móvel'!$L:$L,'CRONOGRAMA_CONST+MIGRACAO'!BP$9))</f>
        <v>0</v>
      </c>
      <c r="CB53" s="139">
        <f>(COUNTIFS('Estruturante Móvel'!$M:$M,$B53,'Estruturante Móvel'!$AM:$AM,CB$4))-(COUNTIFS('Estruturante Móvel'!$M:$M,$B53,'Estruturante Móvel'!$AM:$AM,CB$4,'Estruturante Móvel'!$AQ:$AQ,"REPARO FO"))</f>
        <v>0</v>
      </c>
      <c r="CC53" s="140">
        <f>(COUNTIFS('Estruturante Móvel'!$M:$M,$B50,'Estruturante Móvel'!$C:$C,"&lt;&gt;PREVISTO",'Estruturante Móvel'!$G:$G,CB$4,'Estruturante Móvel'!$L:$L,'CRONOGRAMA_CONST+MIGRACAO'!BR$9))</f>
        <v>0</v>
      </c>
      <c r="CD53" s="139">
        <f>(COUNTIFS('Estruturante Móvel'!$M:$M,$B53,'Estruturante Móvel'!$AM:$AM,CD$4))-(COUNTIFS('Estruturante Móvel'!$M:$M,$B53,'Estruturante Móvel'!$AM:$AM,CD$4,'Estruturante Móvel'!$AQ:$AQ,"REPARO FO"))</f>
        <v>0</v>
      </c>
      <c r="CE53" s="140">
        <f>(COUNTIFS('Estruturante Móvel'!$M:$M,$B50,'Estruturante Móvel'!$C:$C,"&lt;&gt;PREVISTO",'Estruturante Móvel'!$G:$G,CD$4,'Estruturante Móvel'!$L:$L,'CRONOGRAMA_CONST+MIGRACAO'!BT$9))</f>
        <v>0</v>
      </c>
      <c r="CF53" s="139">
        <f>(COUNTIFS('Estruturante Móvel'!$M:$M,$B53,'Estruturante Móvel'!$AM:$AM,CF$4))-(COUNTIFS('Estruturante Móvel'!$M:$M,$B53,'Estruturante Móvel'!$AM:$AM,CF$4,'Estruturante Móvel'!$AQ:$AQ,"REPARO FO"))</f>
        <v>0</v>
      </c>
      <c r="CG53" s="140">
        <f>(COUNTIFS('Estruturante Móvel'!$M:$M,$B50,'Estruturante Móvel'!$C:$C,"&lt;&gt;PREVISTO",'Estruturante Móvel'!$G:$G,CF$4,'Estruturante Móvel'!$L:$L,'CRONOGRAMA_CONST+MIGRACAO'!BV$9))</f>
        <v>0</v>
      </c>
      <c r="CH53" s="139">
        <f>(COUNTIFS('Estruturante Móvel'!$M:$M,$B53,'Estruturante Móvel'!$AM:$AM,CH$4))-(COUNTIFS('Estruturante Móvel'!$M:$M,$B53,'Estruturante Móvel'!$AM:$AM,CH$4,'Estruturante Móvel'!$AQ:$AQ,"REPARO FO"))</f>
        <v>0</v>
      </c>
      <c r="CI53" s="140">
        <f>(COUNTIFS('Estruturante Móvel'!$M:$M,$B50,'Estruturante Móvel'!$C:$C,"&lt;&gt;PREVISTO",'Estruturante Móvel'!$G:$G,CH$4,'Estruturante Móvel'!$L:$L,'CRONOGRAMA_CONST+MIGRACAO'!BX$9))</f>
        <v>0</v>
      </c>
      <c r="CJ53" s="139">
        <f>(COUNTIFS('Estruturante Móvel'!$M:$M,$B53,'Estruturante Móvel'!$AM:$AM,CJ$4))-(COUNTIFS('Estruturante Móvel'!$M:$M,$B53,'Estruturante Móvel'!$AM:$AM,CJ$4,'Estruturante Móvel'!$AQ:$AQ,"REPARO FO"))</f>
        <v>0</v>
      </c>
      <c r="CK53" s="140">
        <f>(COUNTIFS('Estruturante Móvel'!$M:$M,$B50,'Estruturante Móvel'!$C:$C,"&lt;&gt;PREVISTO",'Estruturante Móvel'!$G:$G,CJ$4,'Estruturante Móvel'!$L:$L,'CRONOGRAMA_CONST+MIGRACAO'!BZ$9))</f>
        <v>0</v>
      </c>
      <c r="CL53" s="139">
        <f>(COUNTIFS('Estruturante Móvel'!$M:$M,$B53,'Estruturante Móvel'!$AM:$AM,CL$4))-(COUNTIFS('Estruturante Móvel'!$M:$M,$B53,'Estruturante Móvel'!$AM:$AM,CL$4,'Estruturante Móvel'!$AQ:$AQ,"REPARO FO"))</f>
        <v>0</v>
      </c>
      <c r="CM53" s="140">
        <f>(COUNTIFS('Estruturante Móvel'!$M:$M,$B50,'Estruturante Móvel'!$C:$C,"&lt;&gt;PREVISTO",'Estruturante Móvel'!$G:$G,CL$4,'Estruturante Móvel'!$L:$L,'CRONOGRAMA_CONST+MIGRACAO'!CB$9))</f>
        <v>0</v>
      </c>
      <c r="CN53" s="139">
        <f>(COUNTIFS('Estruturante Móvel'!$M:$M,$B53,'Estruturante Móvel'!$AM:$AM,CN$4))-(COUNTIFS('Estruturante Móvel'!$M:$M,$B53,'Estruturante Móvel'!$AM:$AM,CN$4,'Estruturante Móvel'!$AQ:$AQ,"REPARO FO"))</f>
        <v>0</v>
      </c>
      <c r="CO53" s="140">
        <f>(COUNTIFS('Estruturante Móvel'!$M:$M,$B50,'Estruturante Móvel'!$C:$C,"&lt;&gt;PREVISTO",'Estruturante Móvel'!$G:$G,CN$4,'Estruturante Móvel'!$L:$L,'CRONOGRAMA_CONST+MIGRACAO'!CD$9))</f>
        <v>0</v>
      </c>
      <c r="CP53" s="139">
        <f>(COUNTIFS('Estruturante Móvel'!$M:$M,$B53,'Estruturante Móvel'!$AM:$AM,CP$4))-(COUNTIFS('Estruturante Móvel'!$M:$M,$B53,'Estruturante Móvel'!$AM:$AM,CP$4,'Estruturante Móvel'!$AQ:$AQ,"REPARO FO"))</f>
        <v>0</v>
      </c>
      <c r="CQ53" s="140">
        <f>(COUNTIFS('Estruturante Móvel'!$M:$M,$B50,'Estruturante Móvel'!$C:$C,"&lt;&gt;PREVISTO",'Estruturante Móvel'!$G:$G,CP$4,'Estruturante Móvel'!$L:$L,'CRONOGRAMA_CONST+MIGRACAO'!CF$9))</f>
        <v>0</v>
      </c>
      <c r="CR53" s="139">
        <f>(COUNTIFS('Estruturante Móvel'!$M:$M,$B53,'Estruturante Móvel'!$AM:$AM,CR$4))-(COUNTIFS('Estruturante Móvel'!$M:$M,$B53,'Estruturante Móvel'!$AM:$AM,CR$4,'Estruturante Móvel'!$AQ:$AQ,"REPARO FO"))</f>
        <v>0</v>
      </c>
      <c r="CS53" s="140">
        <f>(COUNTIFS('Estruturante Móvel'!$M:$M,$B50,'Estruturante Móvel'!$C:$C,"&lt;&gt;PREVISTO",'Estruturante Móvel'!$G:$G,CR$4,'Estruturante Móvel'!$L:$L,'CRONOGRAMA_CONST+MIGRACAO'!CH$9))</f>
        <v>0</v>
      </c>
      <c r="CT53" s="139">
        <f>(COUNTIFS('Estruturante Móvel'!$M:$M,$B53,'Estruturante Móvel'!$AM:$AM,CT$4))-(COUNTIFS('Estruturante Móvel'!$M:$M,$B53,'Estruturante Móvel'!$AM:$AM,CT$4,'Estruturante Móvel'!$AQ:$AQ,"REPARO FO"))</f>
        <v>0</v>
      </c>
      <c r="CU53" s="140">
        <f>(COUNTIFS('Estruturante Móvel'!$M:$M,$B50,'Estruturante Móvel'!$C:$C,"&lt;&gt;PREVISTO",'Estruturante Móvel'!$G:$G,CT$4,'Estruturante Móvel'!$L:$L,'CRONOGRAMA_CONST+MIGRACAO'!CJ$9))</f>
        <v>0</v>
      </c>
      <c r="CV53" s="139">
        <f>(COUNTIFS('Estruturante Móvel'!$M:$M,$B53,'Estruturante Móvel'!$AM:$AM,CV$4))-(COUNTIFS('Estruturante Móvel'!$M:$M,$B53,'Estruturante Móvel'!$AM:$AM,CV$4,'Estruturante Móvel'!$AQ:$AQ,"REPARO FO"))</f>
        <v>0</v>
      </c>
      <c r="CW53" s="140">
        <f>(COUNTIFS('Estruturante Móvel'!$M:$M,$B50,'Estruturante Móvel'!$C:$C,"&lt;&gt;PREVISTO",'Estruturante Móvel'!$G:$G,CV$4,'Estruturante Móvel'!$L:$L,'CRONOGRAMA_CONST+MIGRACAO'!CL$9))</f>
        <v>0</v>
      </c>
      <c r="CX53" s="139">
        <f>(COUNTIFS('Estruturante Móvel'!$M:$M,$B53,'Estruturante Móvel'!$AM:$AM,CX$4))-(COUNTIFS('Estruturante Móvel'!$M:$M,$B53,'Estruturante Móvel'!$AM:$AM,CX$4,'Estruturante Móvel'!$AQ:$AQ,"REPARO FO"))</f>
        <v>0</v>
      </c>
      <c r="CY53" s="140">
        <f>(COUNTIFS('Estruturante Móvel'!$M:$M,$B50,'Estruturante Móvel'!$C:$C,"&lt;&gt;PREVISTO",'Estruturante Móvel'!$G:$G,CX$4,'Estruturante Móvel'!$L:$L,'CRONOGRAMA_CONST+MIGRACAO'!CN$9))</f>
        <v>0</v>
      </c>
      <c r="CZ53" s="139">
        <f>(COUNTIFS('Estruturante Móvel'!$M:$M,$B53,'Estruturante Móvel'!$AM:$AM,CZ$4))-(COUNTIFS('Estruturante Móvel'!$M:$M,$B53,'Estruturante Móvel'!$AM:$AM,CZ$4,'Estruturante Móvel'!$AQ:$AQ,"REPARO FO"))</f>
        <v>0</v>
      </c>
      <c r="DA53" s="140">
        <f>(COUNTIFS('Estruturante Móvel'!$M:$M,$B50,'Estruturante Móvel'!$C:$C,"&lt;&gt;PREVISTO",'Estruturante Móvel'!$G:$G,CZ$4,'Estruturante Móvel'!$L:$L,'CRONOGRAMA_CONST+MIGRACAO'!CP$9))</f>
        <v>0</v>
      </c>
      <c r="DB53" s="139">
        <f>(COUNTIFS('Estruturante Móvel'!$M:$M,$B53,'Estruturante Móvel'!$AM:$AM,DB$4))-(COUNTIFS('Estruturante Móvel'!$M:$M,$B53,'Estruturante Móvel'!$AM:$AM,DB$4,'Estruturante Móvel'!$AQ:$AQ,"REPARO FO"))</f>
        <v>0</v>
      </c>
      <c r="DC53" s="140">
        <f>(COUNTIFS('Estruturante Móvel'!$M:$M,$B50,'Estruturante Móvel'!$C:$C,"&lt;&gt;PREVISTO",'Estruturante Móvel'!$G:$G,DB$4,'Estruturante Móvel'!$L:$L,'CRONOGRAMA_CONST+MIGRACAO'!CR$9))</f>
        <v>0</v>
      </c>
      <c r="DD53" s="139">
        <f>(COUNTIFS('Estruturante Móvel'!$M:$M,$B53,'Estruturante Móvel'!$AM:$AM,DD$4))-(COUNTIFS('Estruturante Móvel'!$M:$M,$B53,'Estruturante Móvel'!$AM:$AM,DD$4,'Estruturante Móvel'!$AQ:$AQ,"REPARO FO"))</f>
        <v>0</v>
      </c>
      <c r="DE53" s="140">
        <f>(COUNTIFS('Estruturante Móvel'!$M:$M,$B50,'Estruturante Móvel'!$C:$C,"&lt;&gt;PREVISTO",'Estruturante Móvel'!$G:$G,DD$4,'Estruturante Móvel'!$L:$L,'CRONOGRAMA_CONST+MIGRACAO'!CT$9))</f>
        <v>0</v>
      </c>
      <c r="DF53" s="139">
        <f>(COUNTIFS('Estruturante Móvel'!$M:$M,$B53,'Estruturante Móvel'!$AM:$AM,DF$4))-(COUNTIFS('Estruturante Móvel'!$M:$M,$B53,'Estruturante Móvel'!$AM:$AM,DF$4,'Estruturante Móvel'!$AQ:$AQ,"REPARO FO"))</f>
        <v>0</v>
      </c>
      <c r="DG53" s="140">
        <f>(COUNTIFS('Estruturante Móvel'!$M:$M,$B50,'Estruturante Móvel'!$C:$C,"&lt;&gt;PREVISTO",'Estruturante Móvel'!$G:$G,DF$4,'Estruturante Móvel'!$L:$L,'CRONOGRAMA_CONST+MIGRACAO'!CV$9))</f>
        <v>0</v>
      </c>
      <c r="DH53" s="139">
        <f>(COUNTIFS('Estruturante Móvel'!$M:$M,$B53,'Estruturante Móvel'!$AM:$AM,DH$4))-(COUNTIFS('Estruturante Móvel'!$M:$M,$B53,'Estruturante Móvel'!$AM:$AM,DH$4,'Estruturante Móvel'!$AQ:$AQ,"REPARO FO"))</f>
        <v>0</v>
      </c>
      <c r="DI53" s="140">
        <f>(COUNTIFS('Estruturante Móvel'!$M:$M,$B50,'Estruturante Móvel'!$C:$C,"&lt;&gt;PREVISTO",'Estruturante Móvel'!$G:$G,DH$4,'Estruturante Móvel'!$L:$L,'CRONOGRAMA_CONST+MIGRACAO'!CX$9))</f>
        <v>0</v>
      </c>
      <c r="DJ53" s="139">
        <f>(COUNTIFS('Estruturante Móvel'!$M:$M,$B53,'Estruturante Móvel'!$AM:$AM,DJ$4))-(COUNTIFS('Estruturante Móvel'!$M:$M,$B53,'Estruturante Móvel'!$AM:$AM,DJ$4,'Estruturante Móvel'!$AQ:$AQ,"REPARO FO"))</f>
        <v>0</v>
      </c>
      <c r="DK53" s="140">
        <f>(COUNTIFS('Estruturante Móvel'!$M:$M,$B50,'Estruturante Móvel'!$C:$C,"&lt;&gt;PREVISTO",'Estruturante Móvel'!$G:$G,DJ$4,'Estruturante Móvel'!$L:$L,'CRONOGRAMA_CONST+MIGRACAO'!CZ$9))</f>
        <v>0</v>
      </c>
      <c r="DL53" s="139">
        <f>(COUNTIFS('Estruturante Móvel'!$M:$M,$B53,'Estruturante Móvel'!$AM:$AM,DL$4))-(COUNTIFS('Estruturante Móvel'!$M:$M,$B53,'Estruturante Móvel'!$AM:$AM,DL$4,'Estruturante Móvel'!$AQ:$AQ,"REPARO FO"))</f>
        <v>0</v>
      </c>
      <c r="DM53" s="140">
        <f>(COUNTIFS('Estruturante Móvel'!$M:$M,$B50,'Estruturante Móvel'!$C:$C,"&lt;&gt;PREVISTO",'Estruturante Móvel'!$G:$G,DL$4,'Estruturante Móvel'!$L:$L,'CRONOGRAMA_CONST+MIGRACAO'!DB$9))</f>
        <v>0</v>
      </c>
      <c r="DN53" s="139">
        <f>(COUNTIFS('Estruturante Móvel'!$M:$M,$B53,'Estruturante Móvel'!$AM:$AM,DN$4))-(COUNTIFS('Estruturante Móvel'!$M:$M,$B53,'Estruturante Móvel'!$AM:$AM,DN$4,'Estruturante Móvel'!$AQ:$AQ,"REPARO FO"))</f>
        <v>0</v>
      </c>
      <c r="DO53" s="140">
        <f>(COUNTIFS('Estruturante Móvel'!$M:$M,$B50,'Estruturante Móvel'!$C:$C,"&lt;&gt;PREVISTO",'Estruturante Móvel'!$G:$G,DN$4,'Estruturante Móvel'!$L:$L,'CRONOGRAMA_CONST+MIGRACAO'!DD$9))</f>
        <v>0</v>
      </c>
      <c r="DP53" s="139">
        <f>(COUNTIFS('Estruturante Móvel'!$M:$M,$B53,'Estruturante Móvel'!$AM:$AM,DP$4))-(COUNTIFS('Estruturante Móvel'!$M:$M,$B53,'Estruturante Móvel'!$AM:$AM,DP$4,'Estruturante Móvel'!$AQ:$AQ,"REPARO FO"))</f>
        <v>0</v>
      </c>
      <c r="DQ53" s="140">
        <f>(COUNTIFS('Estruturante Móvel'!$M:$M,$B50,'Estruturante Móvel'!$C:$C,"&lt;&gt;PREVISTO",'Estruturante Móvel'!$G:$G,DP$4,'Estruturante Móvel'!$L:$L,'CRONOGRAMA_CONST+MIGRACAO'!DF$9))</f>
        <v>0</v>
      </c>
      <c r="DR53" s="139">
        <f>(COUNTIFS('Estruturante Móvel'!$M:$M,$B53,'Estruturante Móvel'!$AM:$AM,DR$4))-(COUNTIFS('Estruturante Móvel'!$M:$M,$B53,'Estruturante Móvel'!$AM:$AM,DR$4,'Estruturante Móvel'!$AQ:$AQ,"REPARO FO"))</f>
        <v>0</v>
      </c>
      <c r="DS53" s="140">
        <f>(COUNTIFS('Estruturante Móvel'!$M:$M,$B50,'Estruturante Móvel'!$C:$C,"&lt;&gt;PREVISTO",'Estruturante Móvel'!$G:$G,DR$4,'Estruturante Móvel'!$L:$L,'CRONOGRAMA_CONST+MIGRACAO'!DH$9))</f>
        <v>0</v>
      </c>
      <c r="DT53" s="139">
        <f>(COUNTIFS('Estruturante Móvel'!$M:$M,$B53,'Estruturante Móvel'!$AM:$AM,DT$4))-(COUNTIFS('Estruturante Móvel'!$M:$M,$B53,'Estruturante Móvel'!$AM:$AM,DT$4,'Estruturante Móvel'!$AQ:$AQ,"REPARO FO"))</f>
        <v>0</v>
      </c>
      <c r="DU53" s="140">
        <f>(COUNTIFS('Estruturante Móvel'!$M:$M,$B50,'Estruturante Móvel'!$C:$C,"&lt;&gt;PREVISTO",'Estruturante Móvel'!$G:$G,DT$4,'Estruturante Móvel'!$L:$L,'CRONOGRAMA_CONST+MIGRACAO'!DJ$9))</f>
        <v>0</v>
      </c>
      <c r="DV53" s="139">
        <f>(COUNTIFS('Estruturante Móvel'!$M:$M,$B53,'Estruturante Móvel'!$AM:$AM,DV$4))-(COUNTIFS('Estruturante Móvel'!$M:$M,$B53,'Estruturante Móvel'!$AM:$AM,DV$4,'Estruturante Móvel'!$AQ:$AQ,"REPARO FO"))</f>
        <v>0</v>
      </c>
      <c r="DW53" s="140">
        <f>(COUNTIFS('Estruturante Móvel'!$M:$M,$B50,'Estruturante Móvel'!$C:$C,"&lt;&gt;PREVISTO",'Estruturante Móvel'!$G:$G,DV$4,'Estruturante Móvel'!$L:$L,'CRONOGRAMA_CONST+MIGRACAO'!DL$9))</f>
        <v>0</v>
      </c>
      <c r="DX53" s="139">
        <f>(COUNTIFS('Estruturante Móvel'!$M:$M,$B53,'Estruturante Móvel'!$AM:$AM,DX$4))-(COUNTIFS('Estruturante Móvel'!$M:$M,$B53,'Estruturante Móvel'!$AM:$AM,DX$4,'Estruturante Móvel'!$AQ:$AQ,"REPARO FO"))</f>
        <v>0</v>
      </c>
      <c r="DY53" s="140">
        <f>(COUNTIFS('Estruturante Móvel'!$M:$M,$B50,'Estruturante Móvel'!$C:$C,"&lt;&gt;PREVISTO",'Estruturante Móvel'!$G:$G,DX$4,'Estruturante Móvel'!$L:$L,'CRONOGRAMA_CONST+MIGRACAO'!DN$9))</f>
        <v>0</v>
      </c>
      <c r="DZ53" s="139">
        <f>(COUNTIFS('Estruturante Móvel'!$M:$M,$B53,'Estruturante Móvel'!$AM:$AM,DZ$4))-(COUNTIFS('Estruturante Móvel'!$M:$M,$B53,'Estruturante Móvel'!$AM:$AM,DZ$4,'Estruturante Móvel'!$AQ:$AQ,"REPARO FO"))</f>
        <v>0</v>
      </c>
      <c r="EA53" s="140">
        <f>(COUNTIFS('Estruturante Móvel'!$M:$M,$B50,'Estruturante Móvel'!$C:$C,"&lt;&gt;PREVISTO",'Estruturante Móvel'!$G:$G,DZ$4,'Estruturante Móvel'!$L:$L,'CRONOGRAMA_CONST+MIGRACAO'!DP$9))</f>
        <v>0</v>
      </c>
      <c r="EB53" s="139">
        <f>(COUNTIFS('Estruturante Móvel'!$M:$M,$B53,'Estruturante Móvel'!$AM:$AM,EB$4))-(COUNTIFS('Estruturante Móvel'!$M:$M,$B53,'Estruturante Móvel'!$AM:$AM,EB$4,'Estruturante Móvel'!$AQ:$AQ,"REPARO FO"))</f>
        <v>0</v>
      </c>
      <c r="EC53" s="140">
        <f>(COUNTIFS('Estruturante Móvel'!$M:$M,$B50,'Estruturante Móvel'!$C:$C,"&lt;&gt;PREVISTO",'Estruturante Móvel'!$G:$G,EB$4,'Estruturante Móvel'!$L:$L,'CRONOGRAMA_CONST+MIGRACAO'!DR$9))</f>
        <v>0</v>
      </c>
      <c r="ED53" s="139">
        <f>(COUNTIFS('Estruturante Móvel'!$M:$M,$B53,'Estruturante Móvel'!$AM:$AM,ED$4))-(COUNTIFS('Estruturante Móvel'!$M:$M,$B53,'Estruturante Móvel'!$AM:$AM,ED$4,'Estruturante Móvel'!$AQ:$AQ,"REPARO FO"))</f>
        <v>0</v>
      </c>
      <c r="EE53" s="140">
        <f>(COUNTIFS('Estruturante Móvel'!$M:$M,$B50,'Estruturante Móvel'!$C:$C,"&lt;&gt;PREVISTO",'Estruturante Móvel'!$G:$G,ED$4,'Estruturante Móvel'!$L:$L,'CRONOGRAMA_CONST+MIGRACAO'!DT$9))</f>
        <v>0</v>
      </c>
      <c r="EF53" s="139">
        <f>(COUNTIFS('Estruturante Móvel'!$M:$M,$B53,'Estruturante Móvel'!$AM:$AM,EF$4))-(COUNTIFS('Estruturante Móvel'!$M:$M,$B53,'Estruturante Móvel'!$AM:$AM,EF$4,'Estruturante Móvel'!$AQ:$AQ,"REPARO FO"))</f>
        <v>0</v>
      </c>
      <c r="EG53" s="140">
        <f>(COUNTIFS('Estruturante Móvel'!$M:$M,$B50,'Estruturante Móvel'!$C:$C,"&lt;&gt;PREVISTO",'Estruturante Móvel'!$G:$G,EF$4,'Estruturante Móvel'!$L:$L,'CRONOGRAMA_CONST+MIGRACAO'!DV$9))</f>
        <v>0</v>
      </c>
      <c r="EH53" s="139">
        <f>(COUNTIFS('Estruturante Móvel'!$M:$M,$B53,'Estruturante Móvel'!$AM:$AM,EH$4))-(COUNTIFS('Estruturante Móvel'!$M:$M,$B53,'Estruturante Móvel'!$AM:$AM,EH$4,'Estruturante Móvel'!$AQ:$AQ,"REPARO FO"))</f>
        <v>0</v>
      </c>
      <c r="EI53" s="140">
        <f>(COUNTIFS('Estruturante Móvel'!$M:$M,$B50,'Estruturante Móvel'!$C:$C,"&lt;&gt;PREVISTO",'Estruturante Móvel'!$G:$G,EH$4,'Estruturante Móvel'!$L:$L,'CRONOGRAMA_CONST+MIGRACAO'!DX$9))</f>
        <v>0</v>
      </c>
      <c r="EJ53" s="139">
        <f>(COUNTIFS('Estruturante Móvel'!$M:$M,$B53,'Estruturante Móvel'!$AM:$AM,EJ$4))-(COUNTIFS('Estruturante Móvel'!$M:$M,$B53,'Estruturante Móvel'!$AM:$AM,EJ$4,'Estruturante Móvel'!$AQ:$AQ,"REPARO FO"))</f>
        <v>0</v>
      </c>
      <c r="EK53" s="140">
        <f>(COUNTIFS('Estruturante Móvel'!$M:$M,$B50,'Estruturante Móvel'!$C:$C,"&lt;&gt;PREVISTO",'Estruturante Móvel'!$G:$G,EJ$4,'Estruturante Móvel'!$L:$L,'CRONOGRAMA_CONST+MIGRACAO'!DZ$9))</f>
        <v>0</v>
      </c>
      <c r="EL53" s="139">
        <f>(COUNTIFS('Estruturante Móvel'!$M:$M,$B53,'Estruturante Móvel'!$AM:$AM,EL$4))-(COUNTIFS('Estruturante Móvel'!$M:$M,$B53,'Estruturante Móvel'!$AM:$AM,EL$4,'Estruturante Móvel'!$AQ:$AQ,"REPARO FO"))</f>
        <v>0</v>
      </c>
      <c r="EM53" s="140">
        <f>(COUNTIFS('Estruturante Móvel'!$M:$M,$B50,'Estruturante Móvel'!$C:$C,"&lt;&gt;PREVISTO",'Estruturante Móvel'!$G:$G,EL$4,'Estruturante Móvel'!$L:$L,'CRONOGRAMA_CONST+MIGRACAO'!EB$9))</f>
        <v>0</v>
      </c>
      <c r="EN53" s="139">
        <f>(COUNTIFS('Estruturante Móvel'!$M:$M,$B53,'Estruturante Móvel'!$AM:$AM,EN$4))-(COUNTIFS('Estruturante Móvel'!$M:$M,$B53,'Estruturante Móvel'!$AM:$AM,EN$4,'Estruturante Móvel'!$AQ:$AQ,"REPARO FO"))</f>
        <v>0</v>
      </c>
      <c r="EO53" s="140">
        <f>(COUNTIFS('Estruturante Móvel'!$M:$M,$B50,'Estruturante Móvel'!$C:$C,"&lt;&gt;PREVISTO",'Estruturante Móvel'!$G:$G,EN$4,'Estruturante Móvel'!$L:$L,'CRONOGRAMA_CONST+MIGRACAO'!ED$9))</f>
        <v>0</v>
      </c>
      <c r="EP53" s="139">
        <f>(COUNTIFS('Estruturante Móvel'!$M:$M,$B53,'Estruturante Móvel'!$AM:$AM,EP$4))-(COUNTIFS('Estruturante Móvel'!$M:$M,$B53,'Estruturante Móvel'!$AM:$AM,EP$4,'Estruturante Móvel'!$AQ:$AQ,"REPARO FO"))</f>
        <v>0</v>
      </c>
      <c r="EQ53" s="140">
        <f>(COUNTIFS('Estruturante Móvel'!$M:$M,$B50,'Estruturante Móvel'!$C:$C,"&lt;&gt;PREVISTO",'Estruturante Móvel'!$G:$G,EP$4,'Estruturante Móvel'!$L:$L,'CRONOGRAMA_CONST+MIGRACAO'!EF$9))</f>
        <v>0</v>
      </c>
      <c r="ER53" s="139">
        <f>(COUNTIFS('Estruturante Móvel'!$M:$M,$B53,'Estruturante Móvel'!$AM:$AM,ER$4))-(COUNTIFS('Estruturante Móvel'!$M:$M,$B53,'Estruturante Móvel'!$AM:$AM,ER$4,'Estruturante Móvel'!$AQ:$AQ,"REPARO FO"))</f>
        <v>0</v>
      </c>
      <c r="ES53" s="140">
        <f>(COUNTIFS('Estruturante Móvel'!$M:$M,$B50,'Estruturante Móvel'!$C:$C,"&lt;&gt;PREVISTO",'Estruturante Móvel'!$G:$G,ER$4,'Estruturante Móvel'!$L:$L,'CRONOGRAMA_CONST+MIGRACAO'!EH$9))</f>
        <v>0</v>
      </c>
      <c r="ET53" s="139">
        <f>(COUNTIFS('Estruturante Móvel'!$M:$M,$B53,'Estruturante Móvel'!$AM:$AM,ET$4))-(COUNTIFS('Estruturante Móvel'!$M:$M,$B53,'Estruturante Móvel'!$AM:$AM,ET$4,'Estruturante Móvel'!$AQ:$AQ,"REPARO FO"))</f>
        <v>0</v>
      </c>
      <c r="EU53" s="140">
        <f>(COUNTIFS('Estruturante Móvel'!$M:$M,$B50,'Estruturante Móvel'!$C:$C,"&lt;&gt;PREVISTO",'Estruturante Móvel'!$G:$G,ET$4,'Estruturante Móvel'!$L:$L,'CRONOGRAMA_CONST+MIGRACAO'!EJ$9))</f>
        <v>0</v>
      </c>
      <c r="EV53" s="139">
        <f>(COUNTIFS('Estruturante Móvel'!$M:$M,$B53,'Estruturante Móvel'!$AM:$AM,EV$4))-(COUNTIFS('Estruturante Móvel'!$M:$M,$B53,'Estruturante Móvel'!$AM:$AM,EV$4,'Estruturante Móvel'!$AQ:$AQ,"REPARO FO"))</f>
        <v>0</v>
      </c>
      <c r="EW53" s="140">
        <f>(COUNTIFS('Estruturante Móvel'!$M:$M,$B50,'Estruturante Móvel'!$C:$C,"&lt;&gt;PREVISTO",'Estruturante Móvel'!$G:$G,EV$4,'Estruturante Móvel'!$L:$L,'CRONOGRAMA_CONST+MIGRACAO'!EL$9))</f>
        <v>0</v>
      </c>
      <c r="EX53" s="139">
        <f>(COUNTIFS('Estruturante Móvel'!$M:$M,$B53,'Estruturante Móvel'!$AM:$AM,EX$4))-(COUNTIFS('Estruturante Móvel'!$M:$M,$B53,'Estruturante Móvel'!$AM:$AM,EX$4,'Estruturante Móvel'!$AQ:$AQ,"REPARO FO"))</f>
        <v>0</v>
      </c>
      <c r="EY53" s="140">
        <f>(COUNTIFS('Estruturante Móvel'!$M:$M,$B50,'Estruturante Móvel'!$C:$C,"&lt;&gt;PREVISTO",'Estruturante Móvel'!$G:$G,EX$4,'Estruturante Móvel'!$L:$L,'CRONOGRAMA_CONST+MIGRACAO'!EN$9))</f>
        <v>0</v>
      </c>
      <c r="EZ53" s="139">
        <f>(COUNTIFS('Estruturante Móvel'!$M:$M,$B53,'Estruturante Móvel'!$AM:$AM,EZ$4))-(COUNTIFS('Estruturante Móvel'!$M:$M,$B53,'Estruturante Móvel'!$AM:$AM,EZ$4,'Estruturante Móvel'!$AQ:$AQ,"REPARO FO"))</f>
        <v>0</v>
      </c>
      <c r="FA53" s="140">
        <f>(COUNTIFS('Estruturante Móvel'!$M:$M,$B50,'Estruturante Móvel'!$C:$C,"&lt;&gt;PREVISTO",'Estruturante Móvel'!$G:$G,EZ$4,'Estruturante Móvel'!$L:$L,'CRONOGRAMA_CONST+MIGRACAO'!EP$9))</f>
        <v>0</v>
      </c>
      <c r="FB53" s="139">
        <f>(COUNTIFS('Estruturante Móvel'!$M:$M,$B53,'Estruturante Móvel'!$AM:$AM,FB$4))-(COUNTIFS('Estruturante Móvel'!$M:$M,$B53,'Estruturante Móvel'!$AM:$AM,FB$4,'Estruturante Móvel'!$AQ:$AQ,"REPARO FO"))</f>
        <v>0</v>
      </c>
      <c r="FC53" s="140">
        <f>(COUNTIFS('Estruturante Móvel'!$M:$M,$B50,'Estruturante Móvel'!$C:$C,"&lt;&gt;PREVISTO",'Estruturante Móvel'!$G:$G,FB$4,'Estruturante Móvel'!$L:$L,'CRONOGRAMA_CONST+MIGRACAO'!ER$9))</f>
        <v>0</v>
      </c>
      <c r="FD53" s="139">
        <f>(COUNTIFS('Estruturante Móvel'!$M:$M,$B53,'Estruturante Móvel'!$AM:$AM,FD$4))-(COUNTIFS('Estruturante Móvel'!$M:$M,$B53,'Estruturante Móvel'!$AM:$AM,FD$4,'Estruturante Móvel'!$AQ:$AQ,"REPARO FO"))</f>
        <v>0</v>
      </c>
      <c r="FE53" s="140">
        <f>(COUNTIFS('Estruturante Móvel'!$M:$M,$B50,'Estruturante Móvel'!$C:$C,"&lt;&gt;PREVISTO",'Estruturante Móvel'!$G:$G,FD$4,'Estruturante Móvel'!$L:$L,'CRONOGRAMA_CONST+MIGRACAO'!ET$9))</f>
        <v>0</v>
      </c>
      <c r="FF53" s="139">
        <f>(COUNTIFS('Estruturante Móvel'!$M:$M,$B53,'Estruturante Móvel'!$AM:$AM,FF$4))-(COUNTIFS('Estruturante Móvel'!$M:$M,$B53,'Estruturante Móvel'!$AM:$AM,FF$4,'Estruturante Móvel'!$AQ:$AQ,"REPARO FO"))</f>
        <v>0</v>
      </c>
      <c r="FG53" s="140">
        <f>(COUNTIFS('Estruturante Móvel'!$M:$M,$B50,'Estruturante Móvel'!$C:$C,"&lt;&gt;PREVISTO",'Estruturante Móvel'!$G:$G,FF$4,'Estruturante Móvel'!$L:$L,'CRONOGRAMA_CONST+MIGRACAO'!EV$9))</f>
        <v>0</v>
      </c>
      <c r="FH53" s="139">
        <f>(COUNTIFS('Estruturante Móvel'!$M:$M,$B53,'Estruturante Móvel'!$AM:$AM,FH$4))-(COUNTIFS('Estruturante Móvel'!$M:$M,$B53,'Estruturante Móvel'!$AM:$AM,FH$4,'Estruturante Móvel'!$AQ:$AQ,"REPARO FO"))</f>
        <v>0</v>
      </c>
      <c r="FI53" s="140">
        <f>(COUNTIFS('Estruturante Móvel'!$M:$M,$B50,'Estruturante Móvel'!$C:$C,"&lt;&gt;PREVISTO",'Estruturante Móvel'!$G:$G,FH$4,'Estruturante Móvel'!$L:$L,'CRONOGRAMA_CONST+MIGRACAO'!EX$9))</f>
        <v>0</v>
      </c>
      <c r="FJ53" s="139">
        <f>(COUNTIFS('Estruturante Móvel'!$M:$M,$B53,'Estruturante Móvel'!$AM:$AM,FJ$4))-(COUNTIFS('Estruturante Móvel'!$M:$M,$B53,'Estruturante Móvel'!$AM:$AM,FJ$4,'Estruturante Móvel'!$AQ:$AQ,"REPARO FO"))</f>
        <v>0</v>
      </c>
      <c r="FK53" s="140">
        <f>(COUNTIFS('Estruturante Móvel'!$M:$M,$B50,'Estruturante Móvel'!$C:$C,"&lt;&gt;PREVISTO",'Estruturante Móvel'!$G:$G,FJ$4,'Estruturante Móvel'!$L:$L,'CRONOGRAMA_CONST+MIGRACAO'!EZ$9))</f>
        <v>0</v>
      </c>
      <c r="FL53" s="139">
        <f>(COUNTIFS('Estruturante Móvel'!$M:$M,$B53,'Estruturante Móvel'!$AM:$AM,FL$4))-(COUNTIFS('Estruturante Móvel'!$M:$M,$B53,'Estruturante Móvel'!$AM:$AM,FL$4,'Estruturante Móvel'!$AQ:$AQ,"REPARO FO"))</f>
        <v>0</v>
      </c>
      <c r="FM53" s="140">
        <f>(COUNTIFS('Estruturante Móvel'!$M:$M,$B50,'Estruturante Móvel'!$C:$C,"&lt;&gt;PREVISTO",'Estruturante Móvel'!$G:$G,FL$4,'Estruturante Móvel'!$L:$L,'CRONOGRAMA_CONST+MIGRACAO'!FB$9))</f>
        <v>0</v>
      </c>
      <c r="FN53" s="139">
        <f>(COUNTIFS('Estruturante Móvel'!$M:$M,$B53,'Estruturante Móvel'!$AM:$AM,FN$4))-(COUNTIFS('Estruturante Móvel'!$M:$M,$B53,'Estruturante Móvel'!$AM:$AM,FN$4,'Estruturante Móvel'!$AQ:$AQ,"REPARO FO"))</f>
        <v>0</v>
      </c>
      <c r="FO53" s="140">
        <f>(COUNTIFS('Estruturante Móvel'!$M:$M,$B50,'Estruturante Móvel'!$C:$C,"&lt;&gt;PREVISTO",'Estruturante Móvel'!$G:$G,FN$4,'Estruturante Móvel'!$L:$L,'CRONOGRAMA_CONST+MIGRACAO'!FD$9))</f>
        <v>0</v>
      </c>
      <c r="FP53" s="139">
        <f>(COUNTIFS('Estruturante Móvel'!$M:$M,$B53,'Estruturante Móvel'!$AM:$AM,FP$4))-(COUNTIFS('Estruturante Móvel'!$M:$M,$B53,'Estruturante Móvel'!$AM:$AM,FP$4,'Estruturante Móvel'!$AQ:$AQ,"REPARO FO"))</f>
        <v>0</v>
      </c>
      <c r="FQ53" s="140">
        <f>(COUNTIFS('Estruturante Móvel'!$M:$M,$B50,'Estruturante Móvel'!$C:$C,"&lt;&gt;PREVISTO",'Estruturante Móvel'!$G:$G,FP$4,'Estruturante Móvel'!$L:$L,'CRONOGRAMA_CONST+MIGRACAO'!FF$9))</f>
        <v>0</v>
      </c>
      <c r="FR53" s="139">
        <f>(COUNTIFS('Estruturante Móvel'!$M:$M,$B53,'Estruturante Móvel'!$AM:$AM,FR$4))-(COUNTIFS('Estruturante Móvel'!$M:$M,$B53,'Estruturante Móvel'!$AM:$AM,FR$4,'Estruturante Móvel'!$AQ:$AQ,"REPARO FO"))</f>
        <v>0</v>
      </c>
      <c r="FS53" s="140">
        <f>(COUNTIFS('Estruturante Móvel'!$M:$M,$B50,'Estruturante Móvel'!$C:$C,"&lt;&gt;PREVISTO",'Estruturante Móvel'!$G:$G,FR$4,'Estruturante Móvel'!$L:$L,'CRONOGRAMA_CONST+MIGRACAO'!FH$9))</f>
        <v>0</v>
      </c>
      <c r="FT53" s="139">
        <f>(COUNTIFS('Estruturante Móvel'!$M:$M,$B53,'Estruturante Móvel'!$AM:$AM,FT$4))-(COUNTIFS('Estruturante Móvel'!$M:$M,$B53,'Estruturante Móvel'!$AM:$AM,FT$4,'Estruturante Móvel'!$AQ:$AQ,"REPARO FO"))</f>
        <v>0</v>
      </c>
      <c r="FU53" s="140">
        <f>(COUNTIFS('Estruturante Móvel'!$M:$M,$B50,'Estruturante Móvel'!$C:$C,"&lt;&gt;PREVISTO",'Estruturante Móvel'!$G:$G,FT$4,'Estruturante Móvel'!$L:$L,'CRONOGRAMA_CONST+MIGRACAO'!FJ$9))</f>
        <v>0</v>
      </c>
      <c r="FV53" s="139">
        <f>(COUNTIFS('Estruturante Móvel'!$M:$M,$B53,'Estruturante Móvel'!$AM:$AM,FV$4))-(COUNTIFS('Estruturante Móvel'!$M:$M,$B53,'Estruturante Móvel'!$AM:$AM,FV$4,'Estruturante Móvel'!$AQ:$AQ,"REPARO FO"))</f>
        <v>0</v>
      </c>
      <c r="FW53" s="140">
        <f>(COUNTIFS('Estruturante Móvel'!$M:$M,$B50,'Estruturante Móvel'!$C:$C,"&lt;&gt;PREVISTO",'Estruturante Móvel'!$G:$G,FV$4,'Estruturante Móvel'!$L:$L,'CRONOGRAMA_CONST+MIGRACAO'!FL$9))</f>
        <v>0</v>
      </c>
      <c r="FX53" s="139">
        <f>(COUNTIFS('Estruturante Móvel'!$M:$M,$B53,'Estruturante Móvel'!$AM:$AM,FX$4))-(COUNTIFS('Estruturante Móvel'!$M:$M,$B53,'Estruturante Móvel'!$AM:$AM,FX$4,'Estruturante Móvel'!$AQ:$AQ,"REPARO FO"))</f>
        <v>0</v>
      </c>
      <c r="FY53" s="140">
        <f>(COUNTIFS('Estruturante Móvel'!$M:$M,$B50,'Estruturante Móvel'!$C:$C,"&lt;&gt;PREVISTO",'Estruturante Móvel'!$G:$G,FX$4,'Estruturante Móvel'!$L:$L,'CRONOGRAMA_CONST+MIGRACAO'!FN$9))</f>
        <v>0</v>
      </c>
      <c r="FZ53" s="139">
        <f>(COUNTIFS('Estruturante Móvel'!$M:$M,$B53,'Estruturante Móvel'!$AM:$AM,FZ$4))-(COUNTIFS('Estruturante Móvel'!$M:$M,$B53,'Estruturante Móvel'!$AM:$AM,FZ$4,'Estruturante Móvel'!$AQ:$AQ,"REPARO FO"))</f>
        <v>0</v>
      </c>
      <c r="GA53" s="140">
        <f>(COUNTIFS('Estruturante Móvel'!$M:$M,$B50,'Estruturante Móvel'!$C:$C,"&lt;&gt;PREVISTO",'Estruturante Móvel'!$G:$G,FZ$4,'Estruturante Móvel'!$L:$L,'CRONOGRAMA_CONST+MIGRACAO'!FP$9))</f>
        <v>0</v>
      </c>
      <c r="GB53" s="139">
        <f>(COUNTIFS('Estruturante Móvel'!$M:$M,$B53,'Estruturante Móvel'!$AM:$AM,GB$4))-(COUNTIFS('Estruturante Móvel'!$M:$M,$B53,'Estruturante Móvel'!$AM:$AM,GB$4,'Estruturante Móvel'!$AQ:$AQ,"REPARO FO"))</f>
        <v>0</v>
      </c>
      <c r="GC53" s="140">
        <f>(COUNTIFS('Estruturante Móvel'!$M:$M,$B50,'Estruturante Móvel'!$C:$C,"&lt;&gt;PREVISTO",'Estruturante Móvel'!$G:$G,GB$4,'Estruturante Móvel'!$L:$L,'CRONOGRAMA_CONST+MIGRACAO'!FR$9))</f>
        <v>0</v>
      </c>
      <c r="GD53" s="139">
        <f>(COUNTIFS('Estruturante Móvel'!$M:$M,$B53,'Estruturante Móvel'!$AM:$AM,GD$4))-(COUNTIFS('Estruturante Móvel'!$M:$M,$B53,'Estruturante Móvel'!$AM:$AM,GD$4,'Estruturante Móvel'!$AQ:$AQ,"REPARO FO"))</f>
        <v>0</v>
      </c>
      <c r="GE53" s="140">
        <f>(COUNTIFS('Estruturante Móvel'!$M:$M,$B50,'Estruturante Móvel'!$C:$C,"&lt;&gt;PREVISTO",'Estruturante Móvel'!$G:$G,GD$4,'Estruturante Móvel'!$L:$L,'CRONOGRAMA_CONST+MIGRACAO'!FT$9))</f>
        <v>0</v>
      </c>
      <c r="GF53" s="139">
        <f>(COUNTIFS('Estruturante Móvel'!$M:$M,$B53,'Estruturante Móvel'!$AM:$AM,GF$4))-(COUNTIFS('Estruturante Móvel'!$M:$M,$B53,'Estruturante Móvel'!$AM:$AM,GF$4,'Estruturante Móvel'!$AQ:$AQ,"REPARO FO"))</f>
        <v>0</v>
      </c>
      <c r="GG53" s="140">
        <f>(COUNTIFS('Estruturante Móvel'!$M:$M,$B50,'Estruturante Móvel'!$C:$C,"&lt;&gt;PREVISTO",'Estruturante Móvel'!$G:$G,GF$4,'Estruturante Móvel'!$L:$L,'CRONOGRAMA_CONST+MIGRACAO'!FV$9))</f>
        <v>0</v>
      </c>
      <c r="GH53" s="139">
        <f>(COUNTIFS('Estruturante Móvel'!$M:$M,$B53,'Estruturante Móvel'!$AM:$AM,GH$4))-(COUNTIFS('Estruturante Móvel'!$M:$M,$B53,'Estruturante Móvel'!$AM:$AM,GH$4,'Estruturante Móvel'!$AQ:$AQ,"REPARO FO"))</f>
        <v>0</v>
      </c>
      <c r="GI53" s="140">
        <f>(COUNTIFS('Estruturante Móvel'!$M:$M,$B50,'Estruturante Móvel'!$C:$C,"&lt;&gt;PREVISTO",'Estruturante Móvel'!$G:$G,GH$4,'Estruturante Móvel'!$L:$L,'CRONOGRAMA_CONST+MIGRACAO'!FX$9))</f>
        <v>0</v>
      </c>
      <c r="GJ53" s="139">
        <f>(COUNTIFS('Estruturante Móvel'!$M:$M,$B53,'Estruturante Móvel'!$AM:$AM,GJ$4))-(COUNTIFS('Estruturante Móvel'!$M:$M,$B53,'Estruturante Móvel'!$AM:$AM,GJ$4,'Estruturante Móvel'!$AQ:$AQ,"REPARO FO"))</f>
        <v>0</v>
      </c>
      <c r="GK53" s="140">
        <f>(COUNTIFS('Estruturante Móvel'!$M:$M,$B50,'Estruturante Móvel'!$C:$C,"&lt;&gt;PREVISTO",'Estruturante Móvel'!$G:$G,GJ$4,'Estruturante Móvel'!$L:$L,'CRONOGRAMA_CONST+MIGRACAO'!FZ$9))</f>
        <v>0</v>
      </c>
      <c r="GL53" s="139">
        <f>(COUNTIFS('Estruturante Móvel'!$M:$M,$B53,'Estruturante Móvel'!$AM:$AM,GL$4))-(COUNTIFS('Estruturante Móvel'!$M:$M,$B53,'Estruturante Móvel'!$AM:$AM,GL$4,'Estruturante Móvel'!$AQ:$AQ,"REPARO FO"))</f>
        <v>0</v>
      </c>
      <c r="GM53" s="140">
        <f>(COUNTIFS('Estruturante Móvel'!$M:$M,$B50,'Estruturante Móvel'!$C:$C,"&lt;&gt;PREVISTO",'Estruturante Móvel'!$G:$G,GL$4,'Estruturante Móvel'!$L:$L,'CRONOGRAMA_CONST+MIGRACAO'!GB$9))</f>
        <v>0</v>
      </c>
      <c r="GN53" s="139">
        <f>(COUNTIFS('Estruturante Móvel'!$M:$M,$B53,'Estruturante Móvel'!$AM:$AM,GN$4))-(COUNTIFS('Estruturante Móvel'!$M:$M,$B53,'Estruturante Móvel'!$AM:$AM,GN$4,'Estruturante Móvel'!$AQ:$AQ,"REPARO FO"))</f>
        <v>0</v>
      </c>
      <c r="GO53" s="140">
        <f>(COUNTIFS('Estruturante Móvel'!$M:$M,$B50,'Estruturante Móvel'!$C:$C,"&lt;&gt;PREVISTO",'Estruturante Móvel'!$G:$G,GN$4,'Estruturante Móvel'!$L:$L,'CRONOGRAMA_CONST+MIGRACAO'!GD$9))</f>
        <v>0</v>
      </c>
      <c r="GP53" s="139">
        <f>(COUNTIFS('Estruturante Móvel'!$M:$M,$B53,'Estruturante Móvel'!$AM:$AM,GP$4))-(COUNTIFS('Estruturante Móvel'!$M:$M,$B53,'Estruturante Móvel'!$AM:$AM,GP$4,'Estruturante Móvel'!$AQ:$AQ,"REPARO FO"))</f>
        <v>0</v>
      </c>
      <c r="GQ53" s="140">
        <f>(COUNTIFS('Estruturante Móvel'!$M:$M,$B50,'Estruturante Móvel'!$C:$C,"&lt;&gt;PREVISTO",'Estruturante Móvel'!$G:$G,GP$4,'Estruturante Móvel'!$L:$L,'CRONOGRAMA_CONST+MIGRACAO'!GF$9))</f>
        <v>0</v>
      </c>
      <c r="GR53" s="139">
        <f>(COUNTIFS('Estruturante Móvel'!$M:$M,$B53,'Estruturante Móvel'!$AM:$AM,GR$4))-(COUNTIFS('Estruturante Móvel'!$M:$M,$B53,'Estruturante Móvel'!$AM:$AM,GR$4,'Estruturante Móvel'!$AQ:$AQ,"REPARO FO"))</f>
        <v>0</v>
      </c>
      <c r="GS53" s="140">
        <f>(COUNTIFS('Estruturante Móvel'!$M:$M,$B50,'Estruturante Móvel'!$C:$C,"&lt;&gt;PREVISTO",'Estruturante Móvel'!$G:$G,GR$4,'Estruturante Móvel'!$L:$L,'CRONOGRAMA_CONST+MIGRACAO'!GH$9))</f>
        <v>0</v>
      </c>
      <c r="GT53" s="139">
        <f>(COUNTIFS('Estruturante Móvel'!$M:$M,$B53,'Estruturante Móvel'!$AM:$AM,GT$4))-(COUNTIFS('Estruturante Móvel'!$M:$M,$B53,'Estruturante Móvel'!$AM:$AM,GT$4,'Estruturante Móvel'!$AQ:$AQ,"REPARO FO"))</f>
        <v>0</v>
      </c>
      <c r="GU53" s="140">
        <f>(COUNTIFS('Estruturante Móvel'!$M:$M,$B50,'Estruturante Móvel'!$C:$C,"&lt;&gt;PREVISTO",'Estruturante Móvel'!$G:$G,GT$4,'Estruturante Móvel'!$L:$L,'CRONOGRAMA_CONST+MIGRACAO'!GJ$9))</f>
        <v>0</v>
      </c>
      <c r="GV53" s="139">
        <f>(COUNTIFS('Estruturante Móvel'!$M:$M,$B53,'Estruturante Móvel'!$AM:$AM,GV$4))-(COUNTIFS('Estruturante Móvel'!$M:$M,$B53,'Estruturante Móvel'!$AM:$AM,GV$4,'Estruturante Móvel'!$AQ:$AQ,"REPARO FO"))</f>
        <v>0</v>
      </c>
      <c r="GW53" s="140">
        <f>(COUNTIFS('Estruturante Móvel'!$M:$M,$B50,'Estruturante Móvel'!$C:$C,"&lt;&gt;PREVISTO",'Estruturante Móvel'!$G:$G,GV$4,'Estruturante Móvel'!$L:$L,'CRONOGRAMA_CONST+MIGRACAO'!GL$9))</f>
        <v>0</v>
      </c>
      <c r="GX53" s="139">
        <f>(COUNTIFS('Estruturante Móvel'!$M:$M,$B53,'Estruturante Móvel'!$AM:$AM,GX$4))-(COUNTIFS('Estruturante Móvel'!$M:$M,$B53,'Estruturante Móvel'!$AM:$AM,GX$4,'Estruturante Móvel'!$AQ:$AQ,"REPARO FO"))</f>
        <v>0</v>
      </c>
      <c r="GY53" s="140">
        <f>(COUNTIFS('Estruturante Móvel'!$M:$M,$B50,'Estruturante Móvel'!$C:$C,"&lt;&gt;PREVISTO",'Estruturante Móvel'!$G:$G,GX$4,'Estruturante Móvel'!$L:$L,'CRONOGRAMA_CONST+MIGRACAO'!GN$9))</f>
        <v>0</v>
      </c>
      <c r="GZ53" s="139">
        <f>(COUNTIFS('Estruturante Móvel'!$M:$M,$B53,'Estruturante Móvel'!$AM:$AM,GZ$4))-(COUNTIFS('Estruturante Móvel'!$M:$M,$B53,'Estruturante Móvel'!$AM:$AM,GZ$4,'Estruturante Móvel'!$AQ:$AQ,"REPARO FO"))</f>
        <v>0</v>
      </c>
      <c r="HA53" s="140">
        <f>(COUNTIFS('Estruturante Móvel'!$M:$M,$B50,'Estruturante Móvel'!$C:$C,"&lt;&gt;PREVISTO",'Estruturante Móvel'!$G:$G,GZ$4,'Estruturante Móvel'!$L:$L,'CRONOGRAMA_CONST+MIGRACAO'!GP$9))</f>
        <v>0</v>
      </c>
      <c r="HB53" s="139">
        <f>(COUNTIFS('Estruturante Móvel'!$M:$M,$B53,'Estruturante Móvel'!$AM:$AM,HB$4))-(COUNTIFS('Estruturante Móvel'!$M:$M,$B53,'Estruturante Móvel'!$AM:$AM,HB$4,'Estruturante Móvel'!$AQ:$AQ,"REPARO FO"))</f>
        <v>0</v>
      </c>
      <c r="HC53" s="140">
        <f>(COUNTIFS('Estruturante Móvel'!$M:$M,$B50,'Estruturante Móvel'!$C:$C,"&lt;&gt;PREVISTO",'Estruturante Móvel'!$G:$G,HB$4,'Estruturante Móvel'!$L:$L,'CRONOGRAMA_CONST+MIGRACAO'!GR$9))</f>
        <v>0</v>
      </c>
      <c r="HD53" s="139">
        <f>(COUNTIFS('Estruturante Móvel'!$M:$M,$B53,'Estruturante Móvel'!$AM:$AM,HD$4))-(COUNTIFS('Estruturante Móvel'!$M:$M,$B53,'Estruturante Móvel'!$AM:$AM,HD$4,'Estruturante Móvel'!$AQ:$AQ,"REPARO FO"))</f>
        <v>0</v>
      </c>
      <c r="HE53" s="140">
        <f>(COUNTIFS('Estruturante Móvel'!$M:$M,$B50,'Estruturante Móvel'!$C:$C,"&lt;&gt;PREVISTO",'Estruturante Móvel'!$G:$G,HD$4,'Estruturante Móvel'!$L:$L,'CRONOGRAMA_CONST+MIGRACAO'!GT$9))</f>
        <v>0</v>
      </c>
      <c r="HF53" s="139">
        <f>(COUNTIFS('Estruturante Móvel'!$M:$M,$B53,'Estruturante Móvel'!$AM:$AM,HF$4))-(COUNTIFS('Estruturante Móvel'!$M:$M,$B53,'Estruturante Móvel'!$AM:$AM,HF$4,'Estruturante Móvel'!$AQ:$AQ,"REPARO FO"))</f>
        <v>0</v>
      </c>
      <c r="HG53" s="140">
        <f>(COUNTIFS('Estruturante Móvel'!$M:$M,$B50,'Estruturante Móvel'!$C:$C,"&lt;&gt;PREVISTO",'Estruturante Móvel'!$G:$G,HF$4,'Estruturante Móvel'!$L:$L,'CRONOGRAMA_CONST+MIGRACAO'!GV$9))</f>
        <v>0</v>
      </c>
      <c r="HH53" s="139">
        <f>(COUNTIFS('Estruturante Móvel'!$M:$M,$B53,'Estruturante Móvel'!$AM:$AM,HH$4))-(COUNTIFS('Estruturante Móvel'!$M:$M,$B53,'Estruturante Móvel'!$AM:$AM,HH$4,'Estruturante Móvel'!$AQ:$AQ,"REPARO FO"))</f>
        <v>0</v>
      </c>
      <c r="HI53" s="140">
        <f>(COUNTIFS('Estruturante Móvel'!$M:$M,$B50,'Estruturante Móvel'!$C:$C,"&lt;&gt;PREVISTO",'Estruturante Móvel'!$G:$G,HH$4,'Estruturante Móvel'!$L:$L,'CRONOGRAMA_CONST+MIGRACAO'!GX$9))</f>
        <v>0</v>
      </c>
      <c r="HJ53" s="139">
        <f>(COUNTIFS('Estruturante Móvel'!$M:$M,$B53,'Estruturante Móvel'!$AM:$AM,HJ$4))-(COUNTIFS('Estruturante Móvel'!$M:$M,$B53,'Estruturante Móvel'!$AM:$AM,HJ$4,'Estruturante Móvel'!$AQ:$AQ,"REPARO FO"))</f>
        <v>0</v>
      </c>
      <c r="HK53" s="140">
        <f>(COUNTIFS('Estruturante Móvel'!$M:$M,$B50,'Estruturante Móvel'!$C:$C,"&lt;&gt;PREVISTO",'Estruturante Móvel'!$G:$G,HJ$4,'Estruturante Móvel'!$L:$L,'CRONOGRAMA_CONST+MIGRACAO'!GZ$9))</f>
        <v>0</v>
      </c>
      <c r="HL53" s="139">
        <f>(COUNTIFS('Estruturante Móvel'!$M:$M,$B53,'Estruturante Móvel'!$AM:$AM,HL$4))-(COUNTIFS('Estruturante Móvel'!$M:$M,$B53,'Estruturante Móvel'!$AM:$AM,HL$4,'Estruturante Móvel'!$AQ:$AQ,"REPARO FO"))</f>
        <v>0</v>
      </c>
      <c r="HM53" s="140">
        <f>(COUNTIFS('Estruturante Móvel'!$M:$M,$B50,'Estruturante Móvel'!$C:$C,"&lt;&gt;PREVISTO",'Estruturante Móvel'!$G:$G,HL$4,'Estruturante Móvel'!$L:$L,'CRONOGRAMA_CONST+MIGRACAO'!HB$9))</f>
        <v>0</v>
      </c>
      <c r="HN53" s="139">
        <f>(COUNTIFS('Estruturante Móvel'!$M:$M,$B53,'Estruturante Móvel'!$AM:$AM,HN$4))-(COUNTIFS('Estruturante Móvel'!$M:$M,$B53,'Estruturante Móvel'!$AM:$AM,HN$4,'Estruturante Móvel'!$AQ:$AQ,"REPARO FO"))</f>
        <v>0</v>
      </c>
      <c r="HO53" s="140">
        <f>(COUNTIFS('Estruturante Móvel'!$M:$M,$B50,'Estruturante Móvel'!$C:$C,"&lt;&gt;PREVISTO",'Estruturante Móvel'!$G:$G,HN$4,'Estruturante Móvel'!$L:$L,'CRONOGRAMA_CONST+MIGRACAO'!HD$9))</f>
        <v>0</v>
      </c>
      <c r="HP53" s="139">
        <f>(COUNTIFS('Estruturante Móvel'!$M:$M,$B53,'Estruturante Móvel'!$AM:$AM,HP$4))-(COUNTIFS('Estruturante Móvel'!$M:$M,$B53,'Estruturante Móvel'!$AM:$AM,HP$4,'Estruturante Móvel'!$AQ:$AQ,"REPARO FO"))</f>
        <v>0</v>
      </c>
      <c r="HQ53" s="140">
        <f>(COUNTIFS('Estruturante Móvel'!$M:$M,$B50,'Estruturante Móvel'!$C:$C,"&lt;&gt;PREVISTO",'Estruturante Móvel'!$G:$G,HP$4,'Estruturante Móvel'!$L:$L,'CRONOGRAMA_CONST+MIGRACAO'!HF$9))</f>
        <v>0</v>
      </c>
      <c r="HR53" s="139">
        <f>(COUNTIFS('Estruturante Móvel'!$M:$M,$B53,'Estruturante Móvel'!$AM:$AM,HR$4))-(COUNTIFS('Estruturante Móvel'!$M:$M,$B53,'Estruturante Móvel'!$AM:$AM,HR$4,'Estruturante Móvel'!$AQ:$AQ,"REPARO FO"))</f>
        <v>0</v>
      </c>
      <c r="HS53" s="140">
        <f>(COUNTIFS('Estruturante Móvel'!$M:$M,$B50,'Estruturante Móvel'!$C:$C,"&lt;&gt;PREVISTO",'Estruturante Móvel'!$G:$G,HR$4,'Estruturante Móvel'!$L:$L,'CRONOGRAMA_CONST+MIGRACAO'!HH$9))</f>
        <v>0</v>
      </c>
      <c r="HT53" s="139">
        <f>(COUNTIFS('Estruturante Móvel'!$M:$M,$B53,'Estruturante Móvel'!$AM:$AM,HT$4))-(COUNTIFS('Estruturante Móvel'!$M:$M,$B53,'Estruturante Móvel'!$AM:$AM,HT$4,'Estruturante Móvel'!$AQ:$AQ,"REPARO FO"))</f>
        <v>0</v>
      </c>
      <c r="HU53" s="140">
        <f>(COUNTIFS('Estruturante Móvel'!$M:$M,$B50,'Estruturante Móvel'!$C:$C,"&lt;&gt;PREVISTO",'Estruturante Móvel'!$G:$G,HT$4,'Estruturante Móvel'!$L:$L,'CRONOGRAMA_CONST+MIGRACAO'!HJ$9))</f>
        <v>0</v>
      </c>
      <c r="HV53" s="139">
        <f>(COUNTIFS('Estruturante Móvel'!$M:$M,$B53,'Estruturante Móvel'!$AM:$AM,HV$4))-(COUNTIFS('Estruturante Móvel'!$M:$M,$B53,'Estruturante Móvel'!$AM:$AM,HV$4,'Estruturante Móvel'!$AQ:$AQ,"REPARO FO"))</f>
        <v>0</v>
      </c>
      <c r="HW53" s="140">
        <f>(COUNTIFS('Estruturante Móvel'!$M:$M,$B50,'Estruturante Móvel'!$C:$C,"&lt;&gt;PREVISTO",'Estruturante Móvel'!$G:$G,HV$4,'Estruturante Móvel'!$L:$L,'CRONOGRAMA_CONST+MIGRACAO'!HL$9))</f>
        <v>0</v>
      </c>
      <c r="HX53" s="139">
        <f>(COUNTIFS('Estruturante Móvel'!$M:$M,$B53,'Estruturante Móvel'!$AM:$AM,HX$4))-(COUNTIFS('Estruturante Móvel'!$M:$M,$B53,'Estruturante Móvel'!$AM:$AM,HX$4,'Estruturante Móvel'!$AQ:$AQ,"REPARO FO"))</f>
        <v>0</v>
      </c>
      <c r="HY53" s="140">
        <f>(COUNTIFS('Estruturante Móvel'!$M:$M,$B50,'Estruturante Móvel'!$C:$C,"&lt;&gt;PREVISTO",'Estruturante Móvel'!$G:$G,HX$4,'Estruturante Móvel'!$L:$L,'CRONOGRAMA_CONST+MIGRACAO'!HN$9))</f>
        <v>0</v>
      </c>
      <c r="HZ53" s="139">
        <f>(COUNTIFS('Estruturante Móvel'!$M:$M,$B53,'Estruturante Móvel'!$AM:$AM,HZ$4))-(COUNTIFS('Estruturante Móvel'!$M:$M,$B53,'Estruturante Móvel'!$AM:$AM,HZ$4,'Estruturante Móvel'!$AQ:$AQ,"REPARO FO"))</f>
        <v>0</v>
      </c>
      <c r="IA53" s="140">
        <f>(COUNTIFS('Estruturante Móvel'!$M:$M,$B50,'Estruturante Móvel'!$C:$C,"&lt;&gt;PREVISTO",'Estruturante Móvel'!$G:$G,HZ$4,'Estruturante Móvel'!$L:$L,'CRONOGRAMA_CONST+MIGRACAO'!HP$9))</f>
        <v>0</v>
      </c>
      <c r="IB53" s="139">
        <f>(COUNTIFS('Estruturante Móvel'!$M:$M,$B53,'Estruturante Móvel'!$AM:$AM,IB$4))-(COUNTIFS('Estruturante Móvel'!$M:$M,$B53,'Estruturante Móvel'!$AM:$AM,IB$4,'Estruturante Móvel'!$AQ:$AQ,"REPARO FO"))</f>
        <v>0</v>
      </c>
      <c r="IC53" s="140">
        <f>(COUNTIFS('Estruturante Móvel'!$M:$M,$B50,'Estruturante Móvel'!$C:$C,"&lt;&gt;PREVISTO",'Estruturante Móvel'!$G:$G,IB$4,'Estruturante Móvel'!$L:$L,'CRONOGRAMA_CONST+MIGRACAO'!HR$9))</f>
        <v>0</v>
      </c>
      <c r="ID53" s="139">
        <f>(COUNTIFS('Estruturante Móvel'!$M:$M,$B53,'Estruturante Móvel'!$AM:$AM,ID$4))-(COUNTIFS('Estruturante Móvel'!$M:$M,$B53,'Estruturante Móvel'!$AM:$AM,ID$4,'Estruturante Móvel'!$AQ:$AQ,"REPARO FO"))</f>
        <v>0</v>
      </c>
      <c r="IE53" s="140">
        <f>(COUNTIFS('Estruturante Móvel'!$M:$M,$B50,'Estruturante Móvel'!$C:$C,"&lt;&gt;PREVISTO",'Estruturante Móvel'!$G:$G,ID$4,'Estruturante Móvel'!$L:$L,'CRONOGRAMA_CONST+MIGRACAO'!HT$9))</f>
        <v>0</v>
      </c>
      <c r="IF53" s="139">
        <f>(COUNTIFS('Estruturante Móvel'!$M:$M,$B53,'Estruturante Móvel'!$AM:$AM,IF$4))-(COUNTIFS('Estruturante Móvel'!$M:$M,$B53,'Estruturante Móvel'!$AM:$AM,IF$4,'Estruturante Móvel'!$AQ:$AQ,"REPARO FO"))</f>
        <v>0</v>
      </c>
      <c r="IG53" s="140">
        <f>(COUNTIFS('Estruturante Móvel'!$M:$M,$B50,'Estruturante Móvel'!$C:$C,"&lt;&gt;PREVISTO",'Estruturante Móvel'!$G:$G,IF$4,'Estruturante Móvel'!$L:$L,'CRONOGRAMA_CONST+MIGRACAO'!HV$9))</f>
        <v>0</v>
      </c>
      <c r="IH53" s="139">
        <f>(COUNTIFS('Estruturante Móvel'!$M:$M,$B53,'Estruturante Móvel'!$AM:$AM,IH$4))-(COUNTIFS('Estruturante Móvel'!$M:$M,$B53,'Estruturante Móvel'!$AM:$AM,IH$4,'Estruturante Móvel'!$AQ:$AQ,"REPARO FO"))</f>
        <v>0</v>
      </c>
      <c r="II53" s="140">
        <f>(COUNTIFS('Estruturante Móvel'!$M:$M,$B50,'Estruturante Móvel'!$C:$C,"&lt;&gt;PREVISTO",'Estruturante Móvel'!$G:$G,IH$4,'Estruturante Móvel'!$L:$L,'CRONOGRAMA_CONST+MIGRACAO'!HX$9))</f>
        <v>0</v>
      </c>
      <c r="IJ53" s="139">
        <f>(COUNTIFS('Estruturante Móvel'!$M:$M,$B53,'Estruturante Móvel'!$AM:$AM,IJ$4))-(COUNTIFS('Estruturante Móvel'!$M:$M,$B53,'Estruturante Móvel'!$AM:$AM,IJ$4,'Estruturante Móvel'!$AQ:$AQ,"REPARO FO"))</f>
        <v>0</v>
      </c>
      <c r="IK53" s="140">
        <f>(COUNTIFS('Estruturante Móvel'!$M:$M,$B50,'Estruturante Móvel'!$C:$C,"&lt;&gt;PREVISTO",'Estruturante Móvel'!$G:$G,IJ$4,'Estruturante Móvel'!$L:$L,'CRONOGRAMA_CONST+MIGRACAO'!HZ$9))</f>
        <v>0</v>
      </c>
      <c r="IL53" s="139">
        <f>(COUNTIFS('Estruturante Móvel'!$M:$M,$B53,'Estruturante Móvel'!$AM:$AM,IL$4))-(COUNTIFS('Estruturante Móvel'!$M:$M,$B53,'Estruturante Móvel'!$AM:$AM,IL$4,'Estruturante Móvel'!$AQ:$AQ,"REPARO FO"))</f>
        <v>0</v>
      </c>
      <c r="IM53" s="140">
        <f>(COUNTIFS('Estruturante Móvel'!$M:$M,$B50,'Estruturante Móvel'!$C:$C,"&lt;&gt;PREVISTO",'Estruturante Móvel'!$G:$G,IL$4,'Estruturante Móvel'!$L:$L,'CRONOGRAMA_CONST+MIGRACAO'!IB$9))</f>
        <v>0</v>
      </c>
      <c r="IN53" s="139">
        <f>(COUNTIFS('Estruturante Móvel'!$M:$M,$B53,'Estruturante Móvel'!$AM:$AM,IN$4))-(COUNTIFS('Estruturante Móvel'!$M:$M,$B53,'Estruturante Móvel'!$AM:$AM,IN$4,'Estruturante Móvel'!$AQ:$AQ,"REPARO FO"))</f>
        <v>0</v>
      </c>
      <c r="IO53" s="140">
        <f>(COUNTIFS('Estruturante Móvel'!$M:$M,$B50,'Estruturante Móvel'!$C:$C,"&lt;&gt;PREVISTO",'Estruturante Móvel'!$G:$G,IN$4,'Estruturante Móvel'!$L:$L,'CRONOGRAMA_CONST+MIGRACAO'!ID$9))</f>
        <v>0</v>
      </c>
      <c r="IP53" s="139">
        <f>(COUNTIFS('Estruturante Móvel'!$M:$M,$B53,'Estruturante Móvel'!$AM:$AM,IP$4))-(COUNTIFS('Estruturante Móvel'!$M:$M,$B53,'Estruturante Móvel'!$AM:$AM,IP$4,'Estruturante Móvel'!$AQ:$AQ,"REPARO FO"))</f>
        <v>0</v>
      </c>
      <c r="IQ53" s="140">
        <f>(COUNTIFS('Estruturante Móvel'!$M:$M,$B50,'Estruturante Móvel'!$C:$C,"&lt;&gt;PREVISTO",'Estruturante Móvel'!$G:$G,IP$4,'Estruturante Móvel'!$L:$L,'CRONOGRAMA_CONST+MIGRACAO'!IF$9))</f>
        <v>0</v>
      </c>
      <c r="IR53" s="139">
        <f>(COUNTIFS('Estruturante Móvel'!$M:$M,$B53,'Estruturante Móvel'!$AM:$AM,IR$4))-(COUNTIFS('Estruturante Móvel'!$M:$M,$B53,'Estruturante Móvel'!$AM:$AM,IR$4,'Estruturante Móvel'!$AQ:$AQ,"REPARO FO"))</f>
        <v>0</v>
      </c>
      <c r="IS53" s="140">
        <f>(COUNTIFS('Estruturante Móvel'!$M:$M,$B50,'Estruturante Móvel'!$C:$C,"&lt;&gt;PREVISTO",'Estruturante Móvel'!$G:$G,IR$4,'Estruturante Móvel'!$L:$L,'CRONOGRAMA_CONST+MIGRACAO'!IH$9))</f>
        <v>0</v>
      </c>
      <c r="IT53" s="139">
        <f>(COUNTIFS('Estruturante Móvel'!$M:$M,$B53,'Estruturante Móvel'!$AM:$AM,IT$4))-(COUNTIFS('Estruturante Móvel'!$M:$M,$B53,'Estruturante Móvel'!$AM:$AM,IT$4,'Estruturante Móvel'!$AQ:$AQ,"REPARO FO"))</f>
        <v>0</v>
      </c>
      <c r="IU53" s="140">
        <f>(COUNTIFS('Estruturante Móvel'!$M:$M,$B50,'Estruturante Móvel'!$C:$C,"&lt;&gt;PREVISTO",'Estruturante Móvel'!$G:$G,IT$4,'Estruturante Móvel'!$L:$L,'CRONOGRAMA_CONST+MIGRACAO'!IJ$9))</f>
        <v>0</v>
      </c>
      <c r="IV53" s="139">
        <f>(COUNTIFS('Estruturante Móvel'!$M:$M,$B53,'Estruturante Móvel'!$AM:$AM,IV$4))-(COUNTIFS('Estruturante Móvel'!$M:$M,$B53,'Estruturante Móvel'!$AM:$AM,IV$4,'Estruturante Móvel'!$AQ:$AQ,"REPARO FO"))</f>
        <v>0</v>
      </c>
      <c r="IW53" s="140">
        <f>(COUNTIFS('Estruturante Móvel'!$M:$M,$B50,'Estruturante Móvel'!$C:$C,"&lt;&gt;PREVISTO",'Estruturante Móvel'!$G:$G,IV$4,'Estruturante Móvel'!$L:$L,'CRONOGRAMA_CONST+MIGRACAO'!IL$9))</f>
        <v>0</v>
      </c>
      <c r="IX53" s="139">
        <f>(COUNTIFS('Estruturante Móvel'!$M:$M,$B53,'Estruturante Móvel'!$AM:$AM,IX$4))-(COUNTIFS('Estruturante Móvel'!$M:$M,$B53,'Estruturante Móvel'!$AM:$AM,IX$4,'Estruturante Móvel'!$AQ:$AQ,"REPARO FO"))</f>
        <v>0</v>
      </c>
      <c r="IY53" s="140">
        <f>(COUNTIFS('Estruturante Móvel'!$M:$M,$B50,'Estruturante Móvel'!$C:$C,"&lt;&gt;PREVISTO",'Estruturante Móvel'!$G:$G,IX$4,'Estruturante Móvel'!$L:$L,'CRONOGRAMA_CONST+MIGRACAO'!IN$9))</f>
        <v>0</v>
      </c>
      <c r="IZ53" s="139">
        <f>(COUNTIFS('Estruturante Móvel'!$M:$M,$B53,'Estruturante Móvel'!$AM:$AM,IZ$4))-(COUNTIFS('Estruturante Móvel'!$M:$M,$B53,'Estruturante Móvel'!$AM:$AM,IZ$4,'Estruturante Móvel'!$AQ:$AQ,"REPARO FO"))</f>
        <v>0</v>
      </c>
      <c r="JA53" s="140">
        <f>(COUNTIFS('Estruturante Móvel'!$M:$M,$B50,'Estruturante Móvel'!$C:$C,"&lt;&gt;PREVISTO",'Estruturante Móvel'!$G:$G,IZ$4,'Estruturante Móvel'!$L:$L,'CRONOGRAMA_CONST+MIGRACAO'!IP$9))</f>
        <v>0</v>
      </c>
      <c r="JB53" s="139">
        <f>(COUNTIFS('Estruturante Móvel'!$M:$M,$B53,'Estruturante Móvel'!$AM:$AM,JB$4))-(COUNTIFS('Estruturante Móvel'!$M:$M,$B53,'Estruturante Móvel'!$AM:$AM,JB$4,'Estruturante Móvel'!$AQ:$AQ,"REPARO FO"))</f>
        <v>0</v>
      </c>
      <c r="JC53" s="140">
        <f>(COUNTIFS('Estruturante Móvel'!$M:$M,$B50,'Estruturante Móvel'!$C:$C,"&lt;&gt;PREVISTO",'Estruturante Móvel'!$G:$G,JB$4,'Estruturante Móvel'!$L:$L,'CRONOGRAMA_CONST+MIGRACAO'!IR$9))</f>
        <v>0</v>
      </c>
      <c r="JD53" s="139">
        <f>(COUNTIFS('Estruturante Móvel'!$M:$M,$B53,'Estruturante Móvel'!$AM:$AM,JD$4))-(COUNTIFS('Estruturante Móvel'!$M:$M,$B53,'Estruturante Móvel'!$AM:$AM,JD$4,'Estruturante Móvel'!$AQ:$AQ,"REPARO FO"))</f>
        <v>0</v>
      </c>
      <c r="JE53" s="140">
        <f>(COUNTIFS('Estruturante Móvel'!$M:$M,$B50,'Estruturante Móvel'!$C:$C,"&lt;&gt;PREVISTO",'Estruturante Móvel'!$G:$G,JD$4,'Estruturante Móvel'!$L:$L,'CRONOGRAMA_CONST+MIGRACAO'!IT$9))</f>
        <v>0</v>
      </c>
      <c r="JF53" s="139">
        <f>(COUNTIFS('Estruturante Móvel'!$M:$M,$B53,'Estruturante Móvel'!$AM:$AM,JF$4))-(COUNTIFS('Estruturante Móvel'!$M:$M,$B53,'Estruturante Móvel'!$AM:$AM,JF$4,'Estruturante Móvel'!$AQ:$AQ,"REPARO FO"))</f>
        <v>0</v>
      </c>
      <c r="JG53" s="140">
        <f>(COUNTIFS('Estruturante Móvel'!$M:$M,$B50,'Estruturante Móvel'!$C:$C,"&lt;&gt;PREVISTO",'Estruturante Móvel'!$G:$G,JF$4,'Estruturante Móvel'!$L:$L,'CRONOGRAMA_CONST+MIGRACAO'!IV$9))</f>
        <v>0</v>
      </c>
      <c r="JH53" s="139">
        <f>(COUNTIFS('Estruturante Móvel'!$M:$M,$B53,'Estruturante Móvel'!$AM:$AM,JH$4))-(COUNTIFS('Estruturante Móvel'!$M:$M,$B53,'Estruturante Móvel'!$AM:$AM,JH$4,'Estruturante Móvel'!$AQ:$AQ,"REPARO FO"))</f>
        <v>0</v>
      </c>
      <c r="JI53" s="140">
        <f>(COUNTIFS('Estruturante Móvel'!$M:$M,$B50,'Estruturante Móvel'!$C:$C,"&lt;&gt;PREVISTO",'Estruturante Móvel'!$G:$G,JH$4,'Estruturante Móvel'!$L:$L,'CRONOGRAMA_CONST+MIGRACAO'!IX$9))</f>
        <v>0</v>
      </c>
      <c r="JJ53" s="139">
        <f>(COUNTIFS('Estruturante Móvel'!$M:$M,$B53,'Estruturante Móvel'!$AM:$AM,JJ$4))-(COUNTIFS('Estruturante Móvel'!$M:$M,$B53,'Estruturante Móvel'!$AM:$AM,JJ$4,'Estruturante Móvel'!$AQ:$AQ,"REPARO FO"))</f>
        <v>0</v>
      </c>
      <c r="JK53" s="140">
        <f>(COUNTIFS('Estruturante Móvel'!$M:$M,$B50,'Estruturante Móvel'!$C:$C,"&lt;&gt;PREVISTO",'Estruturante Móvel'!$G:$G,JJ$4,'Estruturante Móvel'!$L:$L,'CRONOGRAMA_CONST+MIGRACAO'!IZ$9))</f>
        <v>0</v>
      </c>
      <c r="JL53" s="139">
        <f>(COUNTIFS('Estruturante Móvel'!$M:$M,$B53,'Estruturante Móvel'!$AM:$AM,JL$4))-(COUNTIFS('Estruturante Móvel'!$M:$M,$B53,'Estruturante Móvel'!$AM:$AM,JL$4,'Estruturante Móvel'!$AQ:$AQ,"REPARO FO"))</f>
        <v>0</v>
      </c>
      <c r="JM53" s="140">
        <f>(COUNTIFS('Estruturante Móvel'!$M:$M,$B50,'Estruturante Móvel'!$C:$C,"&lt;&gt;PREVISTO",'Estruturante Móvel'!$G:$G,JL$4,'Estruturante Móvel'!$L:$L,'CRONOGRAMA_CONST+MIGRACAO'!JB$9))</f>
        <v>0</v>
      </c>
      <c r="JN53" s="139">
        <f>(COUNTIFS('Estruturante Móvel'!$M:$M,$B53,'Estruturante Móvel'!$AM:$AM,JN$4))-(COUNTIFS('Estruturante Móvel'!$M:$M,$B53,'Estruturante Móvel'!$AM:$AM,JN$4,'Estruturante Móvel'!$AQ:$AQ,"REPARO FO"))</f>
        <v>0</v>
      </c>
      <c r="JO53" s="140">
        <f>(COUNTIFS('Estruturante Móvel'!$M:$M,$B50,'Estruturante Móvel'!$C:$C,"&lt;&gt;PREVISTO",'Estruturante Móvel'!$G:$G,JN$4,'Estruturante Móvel'!$L:$L,'CRONOGRAMA_CONST+MIGRACAO'!JD$9))</f>
        <v>0</v>
      </c>
      <c r="JP53" s="139">
        <f>(COUNTIFS('Estruturante Móvel'!$M:$M,$B53,'Estruturante Móvel'!$AM:$AM,JP$4))-(COUNTIFS('Estruturante Móvel'!$M:$M,$B53,'Estruturante Móvel'!$AM:$AM,JP$4,'Estruturante Móvel'!$AQ:$AQ,"REPARO FO"))</f>
        <v>0</v>
      </c>
      <c r="JQ53" s="140">
        <f>(COUNTIFS('Estruturante Móvel'!$M:$M,$B50,'Estruturante Móvel'!$C:$C,"&lt;&gt;PREVISTO",'Estruturante Móvel'!$G:$G,JP$4,'Estruturante Móvel'!$L:$L,'CRONOGRAMA_CONST+MIGRACAO'!JF$9))</f>
        <v>0</v>
      </c>
      <c r="JR53" s="139">
        <f>(COUNTIFS('Estruturante Móvel'!$M:$M,$B53,'Estruturante Móvel'!$AM:$AM,JR$4))-(COUNTIFS('Estruturante Móvel'!$M:$M,$B53,'Estruturante Móvel'!$AM:$AM,JR$4,'Estruturante Móvel'!$AQ:$AQ,"REPARO FO"))</f>
        <v>0</v>
      </c>
      <c r="JS53" s="140">
        <f>(COUNTIFS('Estruturante Móvel'!$M:$M,$B50,'Estruturante Móvel'!$C:$C,"&lt;&gt;PREVISTO",'Estruturante Móvel'!$G:$G,JR$4,'Estruturante Móvel'!$L:$L,'CRONOGRAMA_CONST+MIGRACAO'!JH$9))</f>
        <v>0</v>
      </c>
      <c r="JT53" s="139">
        <f>(COUNTIFS('Estruturante Móvel'!$M:$M,$B53,'Estruturante Móvel'!$AM:$AM,JT$4))-(COUNTIFS('Estruturante Móvel'!$M:$M,$B53,'Estruturante Móvel'!$AM:$AM,JT$4,'Estruturante Móvel'!$AQ:$AQ,"REPARO FO"))</f>
        <v>0</v>
      </c>
      <c r="JU53" s="140">
        <f>(COUNTIFS('Estruturante Móvel'!$M:$M,$B50,'Estruturante Móvel'!$C:$C,"&lt;&gt;PREVISTO",'Estruturante Móvel'!$G:$G,JT$4,'Estruturante Móvel'!$L:$L,'CRONOGRAMA_CONST+MIGRACAO'!JJ$9))</f>
        <v>0</v>
      </c>
      <c r="JV53" s="139">
        <f>(COUNTIFS('Estruturante Móvel'!$M:$M,$B53,'Estruturante Móvel'!$AM:$AM,JV$4))-(COUNTIFS('Estruturante Móvel'!$M:$M,$B53,'Estruturante Móvel'!$AM:$AM,JV$4,'Estruturante Móvel'!$AQ:$AQ,"REPARO FO"))</f>
        <v>0</v>
      </c>
      <c r="JW53" s="140">
        <f>(COUNTIFS('Estruturante Móvel'!$M:$M,$B50,'Estruturante Móvel'!$C:$C,"&lt;&gt;PREVISTO",'Estruturante Móvel'!$G:$G,JV$4,'Estruturante Móvel'!$L:$L,'CRONOGRAMA_CONST+MIGRACAO'!JL$9))</f>
        <v>0</v>
      </c>
      <c r="JX53" s="139">
        <f>(COUNTIFS('Estruturante Móvel'!$M:$M,$B53,'Estruturante Móvel'!$AM:$AM,JX$4))-(COUNTIFS('Estruturante Móvel'!$M:$M,$B53,'Estruturante Móvel'!$AM:$AM,JX$4,'Estruturante Móvel'!$AQ:$AQ,"REPARO FO"))</f>
        <v>0</v>
      </c>
      <c r="JY53" s="140">
        <f>(COUNTIFS('Estruturante Móvel'!$M:$M,$B50,'Estruturante Móvel'!$C:$C,"&lt;&gt;PREVISTO",'Estruturante Móvel'!$G:$G,JX$4,'Estruturante Móvel'!$L:$L,'CRONOGRAMA_CONST+MIGRACAO'!JN$9))</f>
        <v>0</v>
      </c>
      <c r="JZ53" s="139">
        <f>(COUNTIFS('Estruturante Móvel'!$M:$M,$B53,'Estruturante Móvel'!$AM:$AM,JZ$4))-(COUNTIFS('Estruturante Móvel'!$M:$M,$B53,'Estruturante Móvel'!$AM:$AM,JZ$4,'Estruturante Móvel'!$AQ:$AQ,"REPARO FO"))</f>
        <v>0</v>
      </c>
      <c r="KA53" s="140">
        <f>(COUNTIFS('Estruturante Móvel'!$M:$M,$B50,'Estruturante Móvel'!$C:$C,"&lt;&gt;PREVISTO",'Estruturante Móvel'!$G:$G,JZ$4,'Estruturante Móvel'!$L:$L,'CRONOGRAMA_CONST+MIGRACAO'!JP$9))</f>
        <v>0</v>
      </c>
      <c r="KB53" s="139">
        <f>(COUNTIFS('Estruturante Móvel'!$M:$M,$B53,'Estruturante Móvel'!$AM:$AM,KB$4))-(COUNTIFS('Estruturante Móvel'!$M:$M,$B53,'Estruturante Móvel'!$AM:$AM,KB$4,'Estruturante Móvel'!$AQ:$AQ,"REPARO FO"))</f>
        <v>0</v>
      </c>
      <c r="KC53" s="140">
        <f>(COUNTIFS('Estruturante Móvel'!$M:$M,$B50,'Estruturante Móvel'!$C:$C,"&lt;&gt;PREVISTO",'Estruturante Móvel'!$G:$G,KB$4,'Estruturante Móvel'!$L:$L,'CRONOGRAMA_CONST+MIGRACAO'!JR$9))</f>
        <v>0</v>
      </c>
      <c r="KD53" s="139">
        <f>(COUNTIFS('Estruturante Móvel'!$M:$M,$B53,'Estruturante Móvel'!$AM:$AM,KD$4))-(COUNTIFS('Estruturante Móvel'!$M:$M,$B53,'Estruturante Móvel'!$AM:$AM,KD$4,'Estruturante Móvel'!$AQ:$AQ,"REPARO FO"))</f>
        <v>0</v>
      </c>
      <c r="KE53" s="140">
        <f>(COUNTIFS('Estruturante Móvel'!$M:$M,$B50,'Estruturante Móvel'!$C:$C,"&lt;&gt;PREVISTO",'Estruturante Móvel'!$G:$G,KD$4,'Estruturante Móvel'!$L:$L,'CRONOGRAMA_CONST+MIGRACAO'!JT$9))</f>
        <v>0</v>
      </c>
      <c r="KF53" s="139">
        <f>(COUNTIFS('Estruturante Móvel'!$M:$M,$B53,'Estruturante Móvel'!$AM:$AM,KF$4))-(COUNTIFS('Estruturante Móvel'!$M:$M,$B53,'Estruturante Móvel'!$AM:$AM,KF$4,'Estruturante Móvel'!$AQ:$AQ,"REPARO FO"))</f>
        <v>0</v>
      </c>
      <c r="KG53" s="140">
        <f>(COUNTIFS('Estruturante Móvel'!$M:$M,$B50,'Estruturante Móvel'!$C:$C,"&lt;&gt;PREVISTO",'Estruturante Móvel'!$G:$G,KF$4,'Estruturante Móvel'!$L:$L,'CRONOGRAMA_CONST+MIGRACAO'!JV$9))</f>
        <v>0</v>
      </c>
      <c r="KH53" s="139">
        <f>(COUNTIFS('Estruturante Móvel'!$M:$M,$B53,'Estruturante Móvel'!$AM:$AM,KH$4))-(COUNTIFS('Estruturante Móvel'!$M:$M,$B53,'Estruturante Móvel'!$AM:$AM,KH$4,'Estruturante Móvel'!$AQ:$AQ,"REPARO FO"))</f>
        <v>0</v>
      </c>
      <c r="KI53" s="140">
        <f>(COUNTIFS('Estruturante Móvel'!$M:$M,$B50,'Estruturante Móvel'!$C:$C,"&lt;&gt;PREVISTO",'Estruturante Móvel'!$G:$G,KH$4,'Estruturante Móvel'!$L:$L,'CRONOGRAMA_CONST+MIGRACAO'!JX$9))</f>
        <v>0</v>
      </c>
      <c r="KJ53" s="139">
        <f>(COUNTIFS('Estruturante Móvel'!$M:$M,$B53,'Estruturante Móvel'!$AM:$AM,KJ$4))-(COUNTIFS('Estruturante Móvel'!$M:$M,$B53,'Estruturante Móvel'!$AM:$AM,KJ$4,'Estruturante Móvel'!$AQ:$AQ,"REPARO FO"))</f>
        <v>0</v>
      </c>
      <c r="KK53" s="140">
        <f>(COUNTIFS('Estruturante Móvel'!$M:$M,$B50,'Estruturante Móvel'!$C:$C,"&lt;&gt;PREVISTO",'Estruturante Móvel'!$G:$G,KJ$4,'Estruturante Móvel'!$L:$L,'CRONOGRAMA_CONST+MIGRACAO'!JZ$9))</f>
        <v>0</v>
      </c>
      <c r="KL53" s="139">
        <f>(COUNTIFS('Estruturante Móvel'!$M:$M,$B53,'Estruturante Móvel'!$AM:$AM,KL$4))-(COUNTIFS('Estruturante Móvel'!$M:$M,$B53,'Estruturante Móvel'!$AM:$AM,KL$4,'Estruturante Móvel'!$AQ:$AQ,"REPARO FO"))</f>
        <v>0</v>
      </c>
      <c r="KM53" s="140">
        <f>(COUNTIFS('Estruturante Móvel'!$M:$M,$B50,'Estruturante Móvel'!$C:$C,"&lt;&gt;PREVISTO",'Estruturante Móvel'!$G:$G,KL$4,'Estruturante Móvel'!$L:$L,'CRONOGRAMA_CONST+MIGRACAO'!KB$9))</f>
        <v>0</v>
      </c>
      <c r="KN53" s="139">
        <f>(COUNTIFS('Estruturante Móvel'!$M:$M,$B53,'Estruturante Móvel'!$AM:$AM,KN$4))-(COUNTIFS('Estruturante Móvel'!$M:$M,$B53,'Estruturante Móvel'!$AM:$AM,KN$4,'Estruturante Móvel'!$AQ:$AQ,"REPARO FO"))</f>
        <v>0</v>
      </c>
      <c r="KO53" s="140">
        <f>(COUNTIFS('Estruturante Móvel'!$M:$M,$B50,'Estruturante Móvel'!$C:$C,"&lt;&gt;PREVISTO",'Estruturante Móvel'!$G:$G,KN$4,'Estruturante Móvel'!$L:$L,'CRONOGRAMA_CONST+MIGRACAO'!KD$9))</f>
        <v>0</v>
      </c>
      <c r="KP53" s="139">
        <f>(COUNTIFS('Estruturante Móvel'!$M:$M,$B53,'Estruturante Móvel'!$AM:$AM,KP$4))-(COUNTIFS('Estruturante Móvel'!$M:$M,$B53,'Estruturante Móvel'!$AM:$AM,KP$4,'Estruturante Móvel'!$AQ:$AQ,"REPARO FO"))</f>
        <v>0</v>
      </c>
      <c r="KQ53" s="140">
        <f>(COUNTIFS('Estruturante Móvel'!$M:$M,$B50,'Estruturante Móvel'!$C:$C,"&lt;&gt;PREVISTO",'Estruturante Móvel'!$G:$G,KP$4,'Estruturante Móvel'!$L:$L,'CRONOGRAMA_CONST+MIGRACAO'!KF$9))</f>
        <v>0</v>
      </c>
      <c r="KR53" s="139">
        <f>(COUNTIFS('Estruturante Móvel'!$M:$M,$B53,'Estruturante Móvel'!$AM:$AM,KR$4))-(COUNTIFS('Estruturante Móvel'!$M:$M,$B53,'Estruturante Móvel'!$AM:$AM,KR$4,'Estruturante Móvel'!$AQ:$AQ,"REPARO FO"))</f>
        <v>0</v>
      </c>
      <c r="KS53" s="140">
        <f>(COUNTIFS('Estruturante Móvel'!$M:$M,$B50,'Estruturante Móvel'!$C:$C,"&lt;&gt;PREVISTO",'Estruturante Móvel'!$G:$G,KR$4,'Estruturante Móvel'!$L:$L,'CRONOGRAMA_CONST+MIGRACAO'!KH$9))</f>
        <v>0</v>
      </c>
      <c r="KT53" s="139">
        <f>(COUNTIFS('Estruturante Móvel'!$M:$M,$B53,'Estruturante Móvel'!$AM:$AM,KT$4))-(COUNTIFS('Estruturante Móvel'!$M:$M,$B53,'Estruturante Móvel'!$AM:$AM,KT$4,'Estruturante Móvel'!$AQ:$AQ,"REPARO FO"))</f>
        <v>0</v>
      </c>
      <c r="KU53" s="140">
        <f>(COUNTIFS('Estruturante Móvel'!$M:$M,$B50,'Estruturante Móvel'!$C:$C,"&lt;&gt;PREVISTO",'Estruturante Móvel'!$G:$G,KT$4,'Estruturante Móvel'!$L:$L,'CRONOGRAMA_CONST+MIGRACAO'!KJ$9))</f>
        <v>0</v>
      </c>
      <c r="KV53" s="139">
        <f>(COUNTIFS('Estruturante Móvel'!$M:$M,$B53,'Estruturante Móvel'!$AM:$AM,KV$4))-(COUNTIFS('Estruturante Móvel'!$M:$M,$B53,'Estruturante Móvel'!$AM:$AM,KV$4,'Estruturante Móvel'!$AQ:$AQ,"REPARO FO"))</f>
        <v>0</v>
      </c>
      <c r="KW53" s="140">
        <f>(COUNTIFS('Estruturante Móvel'!$M:$M,$B50,'Estruturante Móvel'!$C:$C,"&lt;&gt;PREVISTO",'Estruturante Móvel'!$G:$G,KV$4,'Estruturante Móvel'!$L:$L,'CRONOGRAMA_CONST+MIGRACAO'!KL$9))</f>
        <v>0</v>
      </c>
      <c r="KX53" s="139">
        <f>(COUNTIFS('Estruturante Móvel'!$M:$M,$B53,'Estruturante Móvel'!$AM:$AM,KX$4))-(COUNTIFS('Estruturante Móvel'!$M:$M,$B53,'Estruturante Móvel'!$AM:$AM,KX$4,'Estruturante Móvel'!$AQ:$AQ,"REPARO FO"))</f>
        <v>0</v>
      </c>
      <c r="KY53" s="140">
        <f>(COUNTIFS('Estruturante Móvel'!$M:$M,$B50,'Estruturante Móvel'!$C:$C,"&lt;&gt;PREVISTO",'Estruturante Móvel'!$G:$G,KX$4,'Estruturante Móvel'!$L:$L,'CRONOGRAMA_CONST+MIGRACAO'!KN$9))</f>
        <v>0</v>
      </c>
      <c r="KZ53" s="139">
        <f>(COUNTIFS('Estruturante Móvel'!$M:$M,$B53,'Estruturante Móvel'!$AM:$AM,KZ$4))-(COUNTIFS('Estruturante Móvel'!$M:$M,$B53,'Estruturante Móvel'!$AM:$AM,KZ$4,'Estruturante Móvel'!$AQ:$AQ,"REPARO FO"))</f>
        <v>0</v>
      </c>
      <c r="LA53" s="140">
        <f>(COUNTIFS('Estruturante Móvel'!$M:$M,$B50,'Estruturante Móvel'!$C:$C,"&lt;&gt;PREVISTO",'Estruturante Móvel'!$G:$G,KZ$4,'Estruturante Móvel'!$L:$L,'CRONOGRAMA_CONST+MIGRACAO'!KP$9))</f>
        <v>0</v>
      </c>
      <c r="LB53" s="139">
        <f>(COUNTIFS('Estruturante Móvel'!$M:$M,$B53,'Estruturante Móvel'!$AM:$AM,LB$4))-(COUNTIFS('Estruturante Móvel'!$M:$M,$B53,'Estruturante Móvel'!$AM:$AM,LB$4,'Estruturante Móvel'!$AQ:$AQ,"REPARO FO"))</f>
        <v>0</v>
      </c>
      <c r="LC53" s="140">
        <f>(COUNTIFS('Estruturante Móvel'!$M:$M,$B50,'Estruturante Móvel'!$C:$C,"&lt;&gt;PREVISTO",'Estruturante Móvel'!$G:$G,LB$4,'Estruturante Móvel'!$L:$L,'CRONOGRAMA_CONST+MIGRACAO'!KR$9))</f>
        <v>0</v>
      </c>
      <c r="LD53" s="139">
        <f>(COUNTIFS('Estruturante Móvel'!$M:$M,$B53,'Estruturante Móvel'!$AM:$AM,LD$4))-(COUNTIFS('Estruturante Móvel'!$M:$M,$B53,'Estruturante Móvel'!$AM:$AM,LD$4,'Estruturante Móvel'!$AQ:$AQ,"REPARO FO"))</f>
        <v>0</v>
      </c>
      <c r="LE53" s="140">
        <f>(COUNTIFS('Estruturante Móvel'!$M:$M,$B50,'Estruturante Móvel'!$C:$C,"&lt;&gt;PREVISTO",'Estruturante Móvel'!$G:$G,LD$4,'Estruturante Móvel'!$L:$L,'CRONOGRAMA_CONST+MIGRACAO'!KT$9))</f>
        <v>0</v>
      </c>
      <c r="LF53" s="139">
        <f>(COUNTIFS('Estruturante Móvel'!$M:$M,$B53,'Estruturante Móvel'!$AM:$AM,LF$4))-(COUNTIFS('Estruturante Móvel'!$M:$M,$B53,'Estruturante Móvel'!$AM:$AM,LF$4,'Estruturante Móvel'!$AQ:$AQ,"REPARO FO"))</f>
        <v>0</v>
      </c>
      <c r="LG53" s="140">
        <f>(COUNTIFS('Estruturante Móvel'!$M:$M,$B50,'Estruturante Móvel'!$C:$C,"&lt;&gt;PREVISTO",'Estruturante Móvel'!$G:$G,LF$4,'Estruturante Móvel'!$L:$L,'CRONOGRAMA_CONST+MIGRACAO'!KV$9))</f>
        <v>0</v>
      </c>
      <c r="LH53" s="139">
        <f>(COUNTIFS('Estruturante Móvel'!$M:$M,$B53,'Estruturante Móvel'!$AM:$AM,LH$4))-(COUNTIFS('Estruturante Móvel'!$M:$M,$B53,'Estruturante Móvel'!$AM:$AM,LH$4,'Estruturante Móvel'!$AQ:$AQ,"REPARO FO"))</f>
        <v>0</v>
      </c>
      <c r="LI53" s="140">
        <f>(COUNTIFS('Estruturante Móvel'!$M:$M,$B50,'Estruturante Móvel'!$C:$C,"&lt;&gt;PREVISTO",'Estruturante Móvel'!$G:$G,LH$4,'Estruturante Móvel'!$L:$L,'CRONOGRAMA_CONST+MIGRACAO'!KX$9))</f>
        <v>0</v>
      </c>
      <c r="LJ53" s="139">
        <f>(COUNTIFS('Estruturante Móvel'!$M:$M,$B53,'Estruturante Móvel'!$AM:$AM,LJ$4))-(COUNTIFS('Estruturante Móvel'!$M:$M,$B53,'Estruturante Móvel'!$AM:$AM,LJ$4,'Estruturante Móvel'!$AQ:$AQ,"REPARO FO"))</f>
        <v>0</v>
      </c>
      <c r="LK53" s="140">
        <f>(COUNTIFS('Estruturante Móvel'!$M:$M,$B50,'Estruturante Móvel'!$C:$C,"&lt;&gt;PREVISTO",'Estruturante Móvel'!$G:$G,LJ$4,'Estruturante Móvel'!$L:$L,'CRONOGRAMA_CONST+MIGRACAO'!KZ$9))</f>
        <v>0</v>
      </c>
      <c r="LL53" s="139">
        <f>(COUNTIFS('Estruturante Móvel'!$M:$M,$B53,'Estruturante Móvel'!$AM:$AM,LL$4))-(COUNTIFS('Estruturante Móvel'!$M:$M,$B53,'Estruturante Móvel'!$AM:$AM,LL$4,'Estruturante Móvel'!$AQ:$AQ,"REPARO FO"))</f>
        <v>0</v>
      </c>
      <c r="LM53" s="140">
        <f>(COUNTIFS('Estruturante Móvel'!$M:$M,$B50,'Estruturante Móvel'!$C:$C,"&lt;&gt;PREVISTO",'Estruturante Móvel'!$G:$G,LL$4,'Estruturante Móvel'!$L:$L,'CRONOGRAMA_CONST+MIGRACAO'!LB$9))</f>
        <v>0</v>
      </c>
      <c r="LN53" s="139">
        <f>(COUNTIFS('Estruturante Móvel'!$M:$M,$B53,'Estruturante Móvel'!$AM:$AM,LN$4))-(COUNTIFS('Estruturante Móvel'!$M:$M,$B53,'Estruturante Móvel'!$AM:$AM,LN$4,'Estruturante Móvel'!$AQ:$AQ,"REPARO FO"))</f>
        <v>0</v>
      </c>
      <c r="LO53" s="140">
        <f>(COUNTIFS('Estruturante Móvel'!$M:$M,$B50,'Estruturante Móvel'!$C:$C,"&lt;&gt;PREVISTO",'Estruturante Móvel'!$G:$G,LN$4,'Estruturante Móvel'!$L:$L,'CRONOGRAMA_CONST+MIGRACAO'!LD$9))</f>
        <v>0</v>
      </c>
      <c r="LP53" s="139">
        <f>(COUNTIFS('Estruturante Móvel'!$M:$M,$B53,'Estruturante Móvel'!$AM:$AM,LP$4))-(COUNTIFS('Estruturante Móvel'!$M:$M,$B53,'Estruturante Móvel'!$AM:$AM,LP$4,'Estruturante Móvel'!$AQ:$AQ,"REPARO FO"))</f>
        <v>0</v>
      </c>
      <c r="LQ53" s="140">
        <f>(COUNTIFS('Estruturante Móvel'!$M:$M,$B50,'Estruturante Móvel'!$C:$C,"&lt;&gt;PREVISTO",'Estruturante Móvel'!$G:$G,LP$4,'Estruturante Móvel'!$L:$L,'CRONOGRAMA_CONST+MIGRACAO'!LF$9))</f>
        <v>0</v>
      </c>
      <c r="LR53" s="139">
        <f>(COUNTIFS('Estruturante Móvel'!$M:$M,$B53,'Estruturante Móvel'!$AM:$AM,LR$4))-(COUNTIFS('Estruturante Móvel'!$M:$M,$B53,'Estruturante Móvel'!$AM:$AM,LR$4,'Estruturante Móvel'!$AQ:$AQ,"REPARO FO"))</f>
        <v>0</v>
      </c>
      <c r="LS53" s="140">
        <f>(COUNTIFS('Estruturante Móvel'!$M:$M,$B50,'Estruturante Móvel'!$C:$C,"&lt;&gt;PREVISTO",'Estruturante Móvel'!$G:$G,LR$4,'Estruturante Móvel'!$L:$L,'CRONOGRAMA_CONST+MIGRACAO'!LH$9))</f>
        <v>0</v>
      </c>
      <c r="LT53" s="139">
        <f>(COUNTIFS('Estruturante Móvel'!$M:$M,$B53,'Estruturante Móvel'!$AM:$AM,LT$4))-(COUNTIFS('Estruturante Móvel'!$M:$M,$B53,'Estruturante Móvel'!$AM:$AM,LT$4,'Estruturante Móvel'!$AQ:$AQ,"REPARO FO"))</f>
        <v>0</v>
      </c>
      <c r="LU53" s="140">
        <f>(COUNTIFS('Estruturante Móvel'!$M:$M,$B50,'Estruturante Móvel'!$C:$C,"&lt;&gt;PREVISTO",'Estruturante Móvel'!$G:$G,LT$4,'Estruturante Móvel'!$L:$L,'CRONOGRAMA_CONST+MIGRACAO'!LJ$9))</f>
        <v>0</v>
      </c>
      <c r="LV53" s="139">
        <f>(COUNTIFS('Estruturante Móvel'!$M:$M,$B53,'Estruturante Móvel'!$AM:$AM,LV$4))-(COUNTIFS('Estruturante Móvel'!$M:$M,$B53,'Estruturante Móvel'!$AM:$AM,LV$4,'Estruturante Móvel'!$AQ:$AQ,"REPARO FO"))</f>
        <v>0</v>
      </c>
      <c r="LW53" s="140">
        <f>(COUNTIFS('Estruturante Móvel'!$M:$M,$B50,'Estruturante Móvel'!$C:$C,"&lt;&gt;PREVISTO",'Estruturante Móvel'!$G:$G,LV$4,'Estruturante Móvel'!$L:$L,'CRONOGRAMA_CONST+MIGRACAO'!LL$9))</f>
        <v>0</v>
      </c>
      <c r="LX53" s="139">
        <f>(COUNTIFS('Estruturante Móvel'!$M:$M,$B53,'Estruturante Móvel'!$AM:$AM,LX$4))-(COUNTIFS('Estruturante Móvel'!$M:$M,$B53,'Estruturante Móvel'!$AM:$AM,LX$4,'Estruturante Móvel'!$AQ:$AQ,"REPARO FO"))</f>
        <v>0</v>
      </c>
      <c r="LY53" s="140">
        <f>(COUNTIFS('Estruturante Móvel'!$M:$M,$B50,'Estruturante Móvel'!$C:$C,"&lt;&gt;PREVISTO",'Estruturante Móvel'!$G:$G,LX$4,'Estruturante Móvel'!$L:$L,'CRONOGRAMA_CONST+MIGRACAO'!LN$9))</f>
        <v>0</v>
      </c>
      <c r="LZ53" s="139">
        <f>(COUNTIFS('Estruturante Móvel'!$M:$M,$B53,'Estruturante Móvel'!$AM:$AM,LZ$4))-(COUNTIFS('Estruturante Móvel'!$M:$M,$B53,'Estruturante Móvel'!$AM:$AM,LZ$4,'Estruturante Móvel'!$AQ:$AQ,"REPARO FO"))</f>
        <v>0</v>
      </c>
      <c r="MA53" s="140">
        <f>(COUNTIFS('Estruturante Móvel'!$M:$M,$B50,'Estruturante Móvel'!$C:$C,"&lt;&gt;PREVISTO",'Estruturante Móvel'!$G:$G,LZ$4,'Estruturante Móvel'!$L:$L,'CRONOGRAMA_CONST+MIGRACAO'!LP$9))</f>
        <v>0</v>
      </c>
      <c r="MB53" s="139">
        <f>(COUNTIFS('Estruturante Móvel'!$M:$M,$B53,'Estruturante Móvel'!$AM:$AM,MB$4))-(COUNTIFS('Estruturante Móvel'!$M:$M,$B53,'Estruturante Móvel'!$AM:$AM,MB$4,'Estruturante Móvel'!$AQ:$AQ,"REPARO FO"))</f>
        <v>0</v>
      </c>
      <c r="MC53" s="140">
        <f>(COUNTIFS('Estruturante Móvel'!$M:$M,$B50,'Estruturante Móvel'!$C:$C,"&lt;&gt;PREVISTO",'Estruturante Móvel'!$G:$G,MB$4,'Estruturante Móvel'!$L:$L,'CRONOGRAMA_CONST+MIGRACAO'!LR$9))</f>
        <v>0</v>
      </c>
      <c r="MD53" s="139">
        <f>(COUNTIFS('Estruturante Móvel'!$M:$M,$B53,'Estruturante Móvel'!$AM:$AM,MD$4))-(COUNTIFS('Estruturante Móvel'!$M:$M,$B53,'Estruturante Móvel'!$AM:$AM,MD$4,'Estruturante Móvel'!$AQ:$AQ,"REPARO FO"))</f>
        <v>0</v>
      </c>
      <c r="ME53" s="140">
        <f>(COUNTIFS('Estruturante Móvel'!$M:$M,$B50,'Estruturante Móvel'!$C:$C,"&lt;&gt;PREVISTO",'Estruturante Móvel'!$G:$G,MD$4,'Estruturante Móvel'!$L:$L,'CRONOGRAMA_CONST+MIGRACAO'!LT$9))</f>
        <v>0</v>
      </c>
      <c r="MF53" s="139">
        <f>(COUNTIFS('Estruturante Móvel'!$M:$M,$B53,'Estruturante Móvel'!$AM:$AM,MF$4))-(COUNTIFS('Estruturante Móvel'!$M:$M,$B53,'Estruturante Móvel'!$AM:$AM,MF$4,'Estruturante Móvel'!$AQ:$AQ,"REPARO FO"))</f>
        <v>0</v>
      </c>
      <c r="MG53" s="140">
        <f>(COUNTIFS('Estruturante Móvel'!$M:$M,$B50,'Estruturante Móvel'!$C:$C,"&lt;&gt;PREVISTO",'Estruturante Móvel'!$G:$G,MF$4,'Estruturante Móvel'!$L:$L,'CRONOGRAMA_CONST+MIGRACAO'!LV$9))</f>
        <v>0</v>
      </c>
      <c r="MH53" s="139">
        <f>(COUNTIFS('Estruturante Móvel'!$M:$M,$B53,'Estruturante Móvel'!$AM:$AM,MH$4))-(COUNTIFS('Estruturante Móvel'!$M:$M,$B53,'Estruturante Móvel'!$AM:$AM,MH$4,'Estruturante Móvel'!$AQ:$AQ,"REPARO FO"))</f>
        <v>0</v>
      </c>
      <c r="MI53" s="140">
        <f>(COUNTIFS('Estruturante Móvel'!$M:$M,$B50,'Estruturante Móvel'!$C:$C,"&lt;&gt;PREVISTO",'Estruturante Móvel'!$G:$G,MH$4,'Estruturante Móvel'!$L:$L,'CRONOGRAMA_CONST+MIGRACAO'!LX$9))</f>
        <v>0</v>
      </c>
      <c r="MJ53" s="139">
        <f>(COUNTIFS('Estruturante Móvel'!$M:$M,$B53,'Estruturante Móvel'!$AM:$AM,MJ$4))-(COUNTIFS('Estruturante Móvel'!$M:$M,$B53,'Estruturante Móvel'!$AM:$AM,MJ$4,'Estruturante Móvel'!$AQ:$AQ,"REPARO FO"))</f>
        <v>0</v>
      </c>
      <c r="MK53" s="140">
        <f>(COUNTIFS('Estruturante Móvel'!$M:$M,$B50,'Estruturante Móvel'!$C:$C,"&lt;&gt;PREVISTO",'Estruturante Móvel'!$G:$G,MJ$4,'Estruturante Móvel'!$L:$L,'CRONOGRAMA_CONST+MIGRACAO'!LZ$9))</f>
        <v>0</v>
      </c>
      <c r="ML53" s="139">
        <f>(COUNTIFS('Estruturante Móvel'!$M:$M,$B53,'Estruturante Móvel'!$AM:$AM,ML$4))-(COUNTIFS('Estruturante Móvel'!$M:$M,$B53,'Estruturante Móvel'!$AM:$AM,ML$4,'Estruturante Móvel'!$AQ:$AQ,"REPARO FO"))</f>
        <v>0</v>
      </c>
      <c r="MM53" s="140">
        <f>(COUNTIFS('Estruturante Móvel'!$M:$M,$B50,'Estruturante Móvel'!$C:$C,"&lt;&gt;PREVISTO",'Estruturante Móvel'!$G:$G,ML$4,'Estruturante Móvel'!$L:$L,'CRONOGRAMA_CONST+MIGRACAO'!MB$9))</f>
        <v>0</v>
      </c>
      <c r="MN53" s="139">
        <f>(COUNTIFS('Estruturante Móvel'!$M:$M,$B53,'Estruturante Móvel'!$AM:$AM,MN$4))-(COUNTIFS('Estruturante Móvel'!$M:$M,$B53,'Estruturante Móvel'!$AM:$AM,MN$4,'Estruturante Móvel'!$AQ:$AQ,"REPARO FO"))</f>
        <v>0</v>
      </c>
      <c r="MO53" s="140">
        <f>(COUNTIFS('Estruturante Móvel'!$M:$M,$B50,'Estruturante Móvel'!$C:$C,"&lt;&gt;PREVISTO",'Estruturante Móvel'!$G:$G,MN$4,'Estruturante Móvel'!$L:$L,'CRONOGRAMA_CONST+MIGRACAO'!MD$9))</f>
        <v>0</v>
      </c>
      <c r="MP53" s="139">
        <f>(COUNTIFS('Estruturante Móvel'!$M:$M,$B53,'Estruturante Móvel'!$AM:$AM,MP$4))-(COUNTIFS('Estruturante Móvel'!$M:$M,$B53,'Estruturante Móvel'!$AM:$AM,MP$4,'Estruturante Móvel'!$AQ:$AQ,"REPARO FO"))</f>
        <v>0</v>
      </c>
      <c r="MQ53" s="140">
        <f>(COUNTIFS('Estruturante Móvel'!$M:$M,$B50,'Estruturante Móvel'!$C:$C,"&lt;&gt;PREVISTO",'Estruturante Móvel'!$G:$G,MP$4,'Estruturante Móvel'!$L:$L,'CRONOGRAMA_CONST+MIGRACAO'!MF$9))</f>
        <v>0</v>
      </c>
      <c r="MR53" s="139">
        <f>(COUNTIFS('Estruturante Móvel'!$M:$M,$B53,'Estruturante Móvel'!$AM:$AM,MR$4))-(COUNTIFS('Estruturante Móvel'!$M:$M,$B53,'Estruturante Móvel'!$AM:$AM,MR$4,'Estruturante Móvel'!$AQ:$AQ,"REPARO FO"))</f>
        <v>0</v>
      </c>
      <c r="MS53" s="140">
        <f>(COUNTIFS('Estruturante Móvel'!$M:$M,$B50,'Estruturante Móvel'!$C:$C,"&lt;&gt;PREVISTO",'Estruturante Móvel'!$G:$G,MR$4,'Estruturante Móvel'!$L:$L,'CRONOGRAMA_CONST+MIGRACAO'!MH$9))</f>
        <v>0</v>
      </c>
      <c r="MT53" s="139">
        <f>(COUNTIFS('Estruturante Móvel'!$M:$M,$B53,'Estruturante Móvel'!$AM:$AM,MT$4))-(COUNTIFS('Estruturante Móvel'!$M:$M,$B53,'Estruturante Móvel'!$AM:$AM,MT$4,'Estruturante Móvel'!$AQ:$AQ,"REPARO FO"))</f>
        <v>0</v>
      </c>
      <c r="MU53" s="140">
        <f>(COUNTIFS('Estruturante Móvel'!$M:$M,$B50,'Estruturante Móvel'!$C:$C,"&lt;&gt;PREVISTO",'Estruturante Móvel'!$G:$G,MT$4,'Estruturante Móvel'!$L:$L,'CRONOGRAMA_CONST+MIGRACAO'!MJ$9))</f>
        <v>0</v>
      </c>
      <c r="MV53" s="139">
        <f>(COUNTIFS('Estruturante Móvel'!$M:$M,$B53,'Estruturante Móvel'!$AM:$AM,MV$4))-(COUNTIFS('Estruturante Móvel'!$M:$M,$B53,'Estruturante Móvel'!$AM:$AM,MV$4,'Estruturante Móvel'!$AQ:$AQ,"REPARO FO"))</f>
        <v>0</v>
      </c>
      <c r="MW53" s="140">
        <f>(COUNTIFS('Estruturante Móvel'!$M:$M,$B50,'Estruturante Móvel'!$C:$C,"&lt;&gt;PREVISTO",'Estruturante Móvel'!$G:$G,MV$4,'Estruturante Móvel'!$L:$L,'CRONOGRAMA_CONST+MIGRACAO'!ML$9))</f>
        <v>0</v>
      </c>
      <c r="MX53" s="139">
        <f>(COUNTIFS('Estruturante Móvel'!$M:$M,$B53,'Estruturante Móvel'!$AM:$AM,MX$4))-(COUNTIFS('Estruturante Móvel'!$M:$M,$B53,'Estruturante Móvel'!$AM:$AM,MX$4,'Estruturante Móvel'!$AQ:$AQ,"REPARO FO"))</f>
        <v>0</v>
      </c>
      <c r="MY53" s="140">
        <f>(COUNTIFS('Estruturante Móvel'!$M:$M,$B50,'Estruturante Móvel'!$C:$C,"&lt;&gt;PREVISTO",'Estruturante Móvel'!$G:$G,MX$4,'Estruturante Móvel'!$L:$L,'CRONOGRAMA_CONST+MIGRACAO'!MN$9))</f>
        <v>0</v>
      </c>
      <c r="MZ53" s="139">
        <f>(COUNTIFS('Estruturante Móvel'!$M:$M,$B53,'Estruturante Móvel'!$AM:$AM,MZ$4))-(COUNTIFS('Estruturante Móvel'!$M:$M,$B53,'Estruturante Móvel'!$AM:$AM,MZ$4,'Estruturante Móvel'!$AQ:$AQ,"REPARO FO"))</f>
        <v>0</v>
      </c>
      <c r="NA53" s="140">
        <f>(COUNTIFS('Estruturante Móvel'!$M:$M,$B50,'Estruturante Móvel'!$C:$C,"&lt;&gt;PREVISTO",'Estruturante Móvel'!$G:$G,MZ$4,'Estruturante Móvel'!$L:$L,'CRONOGRAMA_CONST+MIGRACAO'!MP$9))</f>
        <v>0</v>
      </c>
      <c r="NB53" s="139">
        <f>(COUNTIFS('Estruturante Móvel'!$M:$M,$B53,'Estruturante Móvel'!$AM:$AM,NB$4))-(COUNTIFS('Estruturante Móvel'!$M:$M,$B53,'Estruturante Móvel'!$AM:$AM,NB$4,'Estruturante Móvel'!$AQ:$AQ,"REPARO FO"))</f>
        <v>0</v>
      </c>
      <c r="NC53" s="140">
        <f>(COUNTIFS('Estruturante Móvel'!$M:$M,$B50,'Estruturante Móvel'!$C:$C,"&lt;&gt;PREVISTO",'Estruturante Móvel'!$G:$G,NB$4,'Estruturante Móvel'!$L:$L,'CRONOGRAMA_CONST+MIGRACAO'!MR$9))</f>
        <v>0</v>
      </c>
      <c r="ND53" s="139">
        <f>(COUNTIFS('Estruturante Móvel'!$M:$M,$B53,'Estruturante Móvel'!$AM:$AM,ND$4))-(COUNTIFS('Estruturante Móvel'!$M:$M,$B53,'Estruturante Móvel'!$AM:$AM,ND$4,'Estruturante Móvel'!$AQ:$AQ,"REPARO FO"))</f>
        <v>0</v>
      </c>
      <c r="NE53" s="140">
        <f>(COUNTIFS('Estruturante Móvel'!$M:$M,$B50,'Estruturante Móvel'!$C:$C,"&lt;&gt;PREVISTO",'Estruturante Móvel'!$G:$G,ND$4,'Estruturante Móvel'!$L:$L,'CRONOGRAMA_CONST+MIGRACAO'!MT$9))</f>
        <v>0</v>
      </c>
      <c r="NF53" s="139">
        <f>(COUNTIFS('Estruturante Móvel'!$M:$M,$B53,'Estruturante Móvel'!$AM:$AM,NF$4))-(COUNTIFS('Estruturante Móvel'!$M:$M,$B53,'Estruturante Móvel'!$AM:$AM,NF$4,'Estruturante Móvel'!$AQ:$AQ,"REPARO FO"))</f>
        <v>0</v>
      </c>
      <c r="NG53" s="140">
        <f>(COUNTIFS('Estruturante Móvel'!$M:$M,$B50,'Estruturante Móvel'!$C:$C,"&lt;&gt;PREVISTO",'Estruturante Móvel'!$G:$G,NF$4,'Estruturante Móvel'!$L:$L,'CRONOGRAMA_CONST+MIGRACAO'!MV$9))</f>
        <v>0</v>
      </c>
      <c r="NH53" s="139">
        <f>(COUNTIFS('Estruturante Móvel'!$M:$M,$B53,'Estruturante Móvel'!$AM:$AM,NH$4))-(COUNTIFS('Estruturante Móvel'!$M:$M,$B53,'Estruturante Móvel'!$AM:$AM,NH$4,'Estruturante Móvel'!$AQ:$AQ,"REPARO FO"))</f>
        <v>0</v>
      </c>
      <c r="NI53" s="140">
        <f>(COUNTIFS('Estruturante Móvel'!$M:$M,$B50,'Estruturante Móvel'!$C:$C,"&lt;&gt;PREVISTO",'Estruturante Móvel'!$G:$G,NH$4,'Estruturante Móvel'!$L:$L,'CRONOGRAMA_CONST+MIGRACAO'!MX$9))</f>
        <v>0</v>
      </c>
    </row>
    <row r="54" spans="1:373" collapsed="1">
      <c r="A54">
        <v>13</v>
      </c>
      <c r="B54" s="206" t="s">
        <v>40</v>
      </c>
      <c r="C54" s="164" t="s">
        <v>186</v>
      </c>
      <c r="D54" s="164">
        <f>COUNTIFS('Estruturante Móvel'!$M:$M,B54)</f>
        <v>15</v>
      </c>
      <c r="E54" s="164">
        <f>(COUNTIFS('Estruturante Móvel'!$M:$M,B54,'Estruturante Móvel'!$C:$C,"&lt;&gt;PREVISTO"))</f>
        <v>15</v>
      </c>
      <c r="F54" s="165">
        <f>(COUNTIFS('Estruturante Móvel'!$M:$M,B54,'Estruturante Móvel'!$C:$C,"PREVISTO"))</f>
        <v>0</v>
      </c>
      <c r="G54" s="165" t="str">
        <f>VLOOKUP(B54,'Estruturante Móvel'!M:X,12,0)</f>
        <v>TELEMONT MG</v>
      </c>
      <c r="H54" s="165" t="str">
        <f t="shared" si="381"/>
        <v>Concluído</v>
      </c>
      <c r="I54" s="166">
        <v>45505</v>
      </c>
      <c r="J54" s="160">
        <f t="shared" si="382"/>
        <v>1</v>
      </c>
      <c r="K54" s="157">
        <f t="shared" si="383"/>
        <v>15</v>
      </c>
      <c r="L54" s="139">
        <f>(COUNTIFS('Estruturante Móvel'!$M:$M,$B54,'Estruturante Móvel'!$AM:$AM,L$4))</f>
        <v>0</v>
      </c>
      <c r="M54" s="140">
        <f>(COUNTIFS('Estruturante Móvel'!$M:$M,$B54,'Estruturante Móvel'!$C:$C,"&lt;&gt;PREVISTO",'Estruturante Móvel'!$G:$G,L$4))</f>
        <v>0</v>
      </c>
      <c r="N54" s="139">
        <f>(COUNTIFS('Estruturante Móvel'!$M:$M,$B54,'Estruturante Móvel'!$AM:$AM,N$4))</f>
        <v>0</v>
      </c>
      <c r="O54" s="140">
        <f>(COUNTIFS('Estruturante Móvel'!$M:$M,$B54,'Estruturante Móvel'!$C:$C,"&lt;&gt;PREVISTO",'Estruturante Móvel'!$G:$G,N$4))</f>
        <v>0</v>
      </c>
      <c r="P54" s="139">
        <f>(COUNTIFS('Estruturante Móvel'!$M:$M,$B54,'Estruturante Móvel'!$AM:$AM,P$4))</f>
        <v>0</v>
      </c>
      <c r="Q54" s="140">
        <f>(COUNTIFS('Estruturante Móvel'!$M:$M,$B54,'Estruturante Móvel'!$C:$C,"&lt;&gt;PREVISTO",'Estruturante Móvel'!$G:$G,P$4))</f>
        <v>0</v>
      </c>
      <c r="R54" s="139">
        <f>(COUNTIFS('Estruturante Móvel'!$M:$M,$B54,'Estruturante Móvel'!$AM:$AM,R$4))</f>
        <v>0</v>
      </c>
      <c r="S54" s="140">
        <f>(COUNTIFS('Estruturante Móvel'!$M:$M,$B54,'Estruturante Móvel'!$C:$C,"&lt;&gt;PREVISTO",'Estruturante Móvel'!$G:$G,R$4))</f>
        <v>0</v>
      </c>
      <c r="T54" s="139">
        <f>(COUNTIFS('Estruturante Móvel'!$M:$M,$B54,'Estruturante Móvel'!$AM:$AM,T$4))</f>
        <v>0</v>
      </c>
      <c r="U54" s="140">
        <f>(COUNTIFS('Estruturante Móvel'!$M:$M,$B54,'Estruturante Móvel'!$C:$C,"&lt;&gt;PREVISTO",'Estruturante Móvel'!$G:$G,T$4))</f>
        <v>0</v>
      </c>
      <c r="V54" s="139">
        <f>(COUNTIFS('Estruturante Móvel'!$M:$M,$B54,'Estruturante Móvel'!$AM:$AM,V$4))</f>
        <v>0</v>
      </c>
      <c r="W54" s="140">
        <f>(COUNTIFS('Estruturante Móvel'!$M:$M,$B54,'Estruturante Móvel'!$C:$C,"&lt;&gt;PREVISTO",'Estruturante Móvel'!$G:$G,V$4))</f>
        <v>0</v>
      </c>
      <c r="X54" s="139">
        <f>(COUNTIFS('Estruturante Móvel'!$M:$M,$B54,'Estruturante Móvel'!$AM:$AM,X$4))</f>
        <v>0</v>
      </c>
      <c r="Y54" s="140">
        <f>(COUNTIFS('Estruturante Móvel'!$M:$M,$B54,'Estruturante Móvel'!$C:$C,"&lt;&gt;PREVISTO",'Estruturante Móvel'!$G:$G,X$4))</f>
        <v>0</v>
      </c>
      <c r="Z54" s="139">
        <f>(COUNTIFS('Estruturante Móvel'!$M:$M,$B54,'Estruturante Móvel'!$AM:$AM,Z$4))</f>
        <v>0</v>
      </c>
      <c r="AA54" s="140">
        <f>(COUNTIFS('Estruturante Móvel'!$M:$M,$B54,'Estruturante Móvel'!$C:$C,"&lt;&gt;PREVISTO",'Estruturante Móvel'!$G:$G,Z$4))</f>
        <v>0</v>
      </c>
      <c r="AB54" s="139">
        <f>(COUNTIFS('Estruturante Móvel'!$M:$M,$B54,'Estruturante Móvel'!$AM:$AM,AB$4))</f>
        <v>0</v>
      </c>
      <c r="AC54" s="140">
        <f>(COUNTIFS('Estruturante Móvel'!$M:$M,$B54,'Estruturante Móvel'!$C:$C,"&lt;&gt;PREVISTO",'Estruturante Móvel'!$G:$G,AB$4))</f>
        <v>0</v>
      </c>
      <c r="AD54" s="139">
        <f>(COUNTIFS('Estruturante Móvel'!$M:$M,$B54,'Estruturante Móvel'!$AM:$AM,AD$4))</f>
        <v>0</v>
      </c>
      <c r="AE54" s="140">
        <f>(COUNTIFS('Estruturante Móvel'!$M:$M,$B54,'Estruturante Móvel'!$C:$C,"&lt;&gt;PREVISTO",'Estruturante Móvel'!$G:$G,AD$4))</f>
        <v>0</v>
      </c>
      <c r="AF54" s="139">
        <f>(COUNTIFS('Estruturante Móvel'!$M:$M,$B54,'Estruturante Móvel'!$AM:$AM,AF$4))</f>
        <v>0</v>
      </c>
      <c r="AG54" s="140">
        <f>(COUNTIFS('Estruturante Móvel'!$M:$M,$B54,'Estruturante Móvel'!$C:$C,"&lt;&gt;PREVISTO",'Estruturante Móvel'!$G:$G,AF$4))</f>
        <v>0</v>
      </c>
      <c r="AH54" s="139">
        <f>(COUNTIFS('Estruturante Móvel'!$M:$M,$B54,'Estruturante Móvel'!$AM:$AM,AH$4))</f>
        <v>0</v>
      </c>
      <c r="AI54" s="140">
        <f>(COUNTIFS('Estruturante Móvel'!$M:$M,$B54,'Estruturante Móvel'!$C:$C,"&lt;&gt;PREVISTO",'Estruturante Móvel'!$G:$G,AH$4))</f>
        <v>0</v>
      </c>
      <c r="AJ54" s="139">
        <f>(COUNTIFS('Estruturante Móvel'!$M:$M,$B54,'Estruturante Móvel'!$AM:$AM,AJ$4))</f>
        <v>0</v>
      </c>
      <c r="AK54" s="140">
        <f>(COUNTIFS('Estruturante Móvel'!$M:$M,$B54,'Estruturante Móvel'!$C:$C,"&lt;&gt;PREVISTO",'Estruturante Móvel'!$G:$G,AJ$4))</f>
        <v>0</v>
      </c>
      <c r="AL54" s="139">
        <f>(COUNTIFS('Estruturante Móvel'!$M:$M,$B54,'Estruturante Móvel'!$AM:$AM,AL$4))</f>
        <v>0</v>
      </c>
      <c r="AM54" s="140">
        <f>(COUNTIFS('Estruturante Móvel'!$M:$M,$B54,'Estruturante Móvel'!$C:$C,"&lt;&gt;PREVISTO",'Estruturante Móvel'!$G:$G,AL$4))</f>
        <v>0</v>
      </c>
      <c r="AN54" s="139">
        <f>(COUNTIFS('Estruturante Móvel'!$M:$M,$B54,'Estruturante Móvel'!$AM:$AM,AN$4))</f>
        <v>0</v>
      </c>
      <c r="AO54" s="140">
        <f>(COUNTIFS('Estruturante Móvel'!$M:$M,$B54,'Estruturante Móvel'!$C:$C,"&lt;&gt;PREVISTO",'Estruturante Móvel'!$G:$G,AN$4))</f>
        <v>0</v>
      </c>
      <c r="AP54" s="139">
        <f>(COUNTIFS('Estruturante Móvel'!$M:$M,$B54,'Estruturante Móvel'!$AM:$AM,AP$4))</f>
        <v>0</v>
      </c>
      <c r="AQ54" s="140">
        <f>(COUNTIFS('Estruturante Móvel'!$M:$M,$B54,'Estruturante Móvel'!$C:$C,"&lt;&gt;PREVISTO",'Estruturante Móvel'!$G:$G,AP$4))</f>
        <v>0</v>
      </c>
      <c r="AR54" s="139">
        <f>(COUNTIFS('Estruturante Móvel'!$M:$M,$B54,'Estruturante Móvel'!$AM:$AM,AR$4))</f>
        <v>0</v>
      </c>
      <c r="AS54" s="140">
        <f>(COUNTIFS('Estruturante Móvel'!$M:$M,$B54,'Estruturante Móvel'!$C:$C,"&lt;&gt;PREVISTO",'Estruturante Móvel'!$G:$G,AR$4))</f>
        <v>0</v>
      </c>
      <c r="AT54" s="139">
        <f>(COUNTIFS('Estruturante Móvel'!$M:$M,$B54,'Estruturante Móvel'!$AM:$AM,AT$4))</f>
        <v>0</v>
      </c>
      <c r="AU54" s="140">
        <f>(COUNTIFS('Estruturante Móvel'!$M:$M,$B54,'Estruturante Móvel'!$C:$C,"&lt;&gt;PREVISTO",'Estruturante Móvel'!$G:$G,AT$4))</f>
        <v>0</v>
      </c>
      <c r="AV54" s="139">
        <f>(COUNTIFS('Estruturante Móvel'!$M:$M,$B54,'Estruturante Móvel'!$AM:$AM,AV$4))</f>
        <v>0</v>
      </c>
      <c r="AW54" s="140">
        <f>(COUNTIFS('Estruturante Móvel'!$M:$M,$B54,'Estruturante Móvel'!$C:$C,"&lt;&gt;PREVISTO",'Estruturante Móvel'!$G:$G,AV$4))</f>
        <v>0</v>
      </c>
      <c r="AX54" s="139">
        <f>(COUNTIFS('Estruturante Móvel'!$M:$M,$B54,'Estruturante Móvel'!$AM:$AM,AX$4))</f>
        <v>0</v>
      </c>
      <c r="AY54" s="140">
        <f>(COUNTIFS('Estruturante Móvel'!$M:$M,$B54,'Estruturante Móvel'!$C:$C,"&lt;&gt;PREVISTO",'Estruturante Móvel'!$G:$G,AX$4))</f>
        <v>0</v>
      </c>
      <c r="AZ54" s="139">
        <f>(COUNTIFS('Estruturante Móvel'!$M:$M,$B54,'Estruturante Móvel'!$AM:$AM,AZ$4))</f>
        <v>0</v>
      </c>
      <c r="BA54" s="140">
        <f>(COUNTIFS('Estruturante Móvel'!$M:$M,$B54,'Estruturante Móvel'!$C:$C,"&lt;&gt;PREVISTO",'Estruturante Móvel'!$G:$G,AZ$4))</f>
        <v>0</v>
      </c>
      <c r="BB54" s="139">
        <f>(COUNTIFS('Estruturante Móvel'!$M:$M,$B54,'Estruturante Móvel'!$AM:$AM,BB$4))</f>
        <v>0</v>
      </c>
      <c r="BC54" s="140">
        <f>(COUNTIFS('Estruturante Móvel'!$M:$M,$B54,'Estruturante Móvel'!$C:$C,"&lt;&gt;PREVISTO",'Estruturante Móvel'!$G:$G,BB$4))</f>
        <v>0</v>
      </c>
      <c r="BD54" s="139">
        <f>(COUNTIFS('Estruturante Móvel'!$M:$M,$B54,'Estruturante Móvel'!$AM:$AM,BD$4))</f>
        <v>0</v>
      </c>
      <c r="BE54" s="140">
        <f>(COUNTIFS('Estruturante Móvel'!$M:$M,$B54,'Estruturante Móvel'!$C:$C,"&lt;&gt;PREVISTO",'Estruturante Móvel'!$G:$G,BD$4))</f>
        <v>0</v>
      </c>
      <c r="BF54" s="139">
        <f>(COUNTIFS('Estruturante Móvel'!$M:$M,$B54,'Estruturante Móvel'!$AM:$AM,BF$4))</f>
        <v>0</v>
      </c>
      <c r="BG54" s="140">
        <f>(COUNTIFS('Estruturante Móvel'!$M:$M,$B54,'Estruturante Móvel'!$C:$C,"&lt;&gt;PREVISTO",'Estruturante Móvel'!$G:$G,BF$4))</f>
        <v>0</v>
      </c>
      <c r="BH54" s="139">
        <f>(COUNTIFS('Estruturante Móvel'!$M:$M,$B54,'Estruturante Móvel'!$AM:$AM,BH$4))</f>
        <v>0</v>
      </c>
      <c r="BI54" s="140">
        <f>(COUNTIFS('Estruturante Móvel'!$M:$M,$B54,'Estruturante Móvel'!$C:$C,"&lt;&gt;PREVISTO",'Estruturante Móvel'!$G:$G,BH$4))</f>
        <v>0</v>
      </c>
      <c r="BJ54" s="139">
        <f>(COUNTIFS('Estruturante Móvel'!$M:$M,$B54,'Estruturante Móvel'!$AM:$AM,BJ$4))</f>
        <v>0</v>
      </c>
      <c r="BK54" s="140">
        <f>(COUNTIFS('Estruturante Móvel'!$M:$M,$B54,'Estruturante Móvel'!$C:$C,"&lt;&gt;PREVISTO",'Estruturante Móvel'!$G:$G,BJ$4))</f>
        <v>0</v>
      </c>
      <c r="BL54" s="139">
        <f>(COUNTIFS('Estruturante Móvel'!$M:$M,$B54,'Estruturante Móvel'!$AM:$AM,BL$4))</f>
        <v>0</v>
      </c>
      <c r="BM54" s="140">
        <f>(COUNTIFS('Estruturante Móvel'!$M:$M,$B54,'Estruturante Móvel'!$C:$C,"&lt;&gt;PREVISTO",'Estruturante Móvel'!$G:$G,BL$4))</f>
        <v>0</v>
      </c>
      <c r="BN54" s="139">
        <f>(COUNTIFS('Estruturante Móvel'!$M:$M,$B54,'Estruturante Móvel'!$AM:$AM,BN$4))</f>
        <v>0</v>
      </c>
      <c r="BO54" s="140">
        <f>(COUNTIFS('Estruturante Móvel'!$M:$M,$B54,'Estruturante Móvel'!$C:$C,"&lt;&gt;PREVISTO",'Estruturante Móvel'!$G:$G,BN$4))</f>
        <v>0</v>
      </c>
      <c r="BP54" s="139">
        <f>(COUNTIFS('Estruturante Móvel'!$M:$M,$B54,'Estruturante Móvel'!$AM:$AM,BP$4))</f>
        <v>0</v>
      </c>
      <c r="BQ54" s="140">
        <f>(COUNTIFS('Estruturante Móvel'!$M:$M,$B54,'Estruturante Móvel'!$C:$C,"&lt;&gt;PREVISTO",'Estruturante Móvel'!$G:$G,BP$4))</f>
        <v>0</v>
      </c>
      <c r="BR54" s="139">
        <f>(COUNTIFS('Estruturante Móvel'!$M:$M,$B54,'Estruturante Móvel'!$AM:$AM,BR$4))</f>
        <v>0</v>
      </c>
      <c r="BS54" s="140">
        <f>(COUNTIFS('Estruturante Móvel'!$M:$M,$B54,'Estruturante Móvel'!$C:$C,"&lt;&gt;PREVISTO",'Estruturante Móvel'!$G:$G,BR$4))</f>
        <v>0</v>
      </c>
      <c r="BT54" s="139">
        <f>(COUNTIFS('Estruturante Móvel'!$M:$M,$B54,'Estruturante Móvel'!$AM:$AM,BT$4))-(COUNTIFS('Estruturante Móvel'!$M:$M,$B54,'Estruturante Móvel'!$AM:$AM,BT$4,'Estruturante Móvel'!$AQ:$AQ,"REPARO FO"))</f>
        <v>0</v>
      </c>
      <c r="BU54" s="140">
        <f>(COUNTIFS('Estruturante Móvel'!$M:$M,$B54,'Estruturante Móvel'!$C:$C,"&lt;&gt;PREVISTO",'Estruturante Móvel'!$G:$G,BT$4))</f>
        <v>0</v>
      </c>
      <c r="BV54" s="139">
        <f>(COUNTIFS('Estruturante Móvel'!$M:$M,$B54,'Estruturante Móvel'!$AM:$AM,BV$4))-(COUNTIFS('Estruturante Móvel'!$M:$M,$B54,'Estruturante Móvel'!$AM:$AM,BV$4,'Estruturante Móvel'!$AQ:$AQ,"REPARO FO"))</f>
        <v>0</v>
      </c>
      <c r="BW54" s="140">
        <f>(COUNTIFS('Estruturante Móvel'!$M:$M,$B54,'Estruturante Móvel'!$C:$C,"&lt;&gt;PREVISTO",'Estruturante Móvel'!$G:$G,BV$4))</f>
        <v>0</v>
      </c>
      <c r="BX54" s="139">
        <f>(COUNTIFS('Estruturante Móvel'!$M:$M,$B54,'Estruturante Móvel'!$AM:$AM,BX$4))-(COUNTIFS('Estruturante Móvel'!$M:$M,$B54,'Estruturante Móvel'!$AM:$AM,BX$4,'Estruturante Móvel'!$AQ:$AQ,"REPARO FO"))</f>
        <v>0</v>
      </c>
      <c r="BY54" s="140">
        <f>(COUNTIFS('Estruturante Móvel'!$M:$M,$B54,'Estruturante Móvel'!$C:$C,"&lt;&gt;PREVISTO",'Estruturante Móvel'!$G:$G,BX$4))</f>
        <v>0</v>
      </c>
      <c r="BZ54" s="139">
        <f>(COUNTIFS('Estruturante Móvel'!$M:$M,$B54,'Estruturante Móvel'!$AM:$AM,BZ$4))-(COUNTIFS('Estruturante Móvel'!$M:$M,$B54,'Estruturante Móvel'!$AM:$AM,BZ$4,'Estruturante Móvel'!$AQ:$AQ,"REPARO FO"))</f>
        <v>6</v>
      </c>
      <c r="CA54" s="140">
        <f>(COUNTIFS('Estruturante Móvel'!$M:$M,$B54,'Estruturante Móvel'!$C:$C,"&lt;&gt;PREVISTO",'Estruturante Móvel'!$G:$G,BZ$4))</f>
        <v>0</v>
      </c>
      <c r="CB54" s="139">
        <f>(COUNTIFS('Estruturante Móvel'!$M:$M,$B54,'Estruturante Móvel'!$AM:$AM,CB$4))-(COUNTIFS('Estruturante Móvel'!$M:$M,$B54,'Estruturante Móvel'!$AM:$AM,CB$4,'Estruturante Móvel'!$AQ:$AQ,"REPARO FO"))</f>
        <v>0</v>
      </c>
      <c r="CC54" s="140">
        <f>(COUNTIFS('Estruturante Móvel'!$M:$M,$B54,'Estruturante Móvel'!$C:$C,"&lt;&gt;PREVISTO",'Estruturante Móvel'!$G:$G,CB$4))</f>
        <v>0</v>
      </c>
      <c r="CD54" s="139">
        <f>(COUNTIFS('Estruturante Móvel'!$M:$M,$B54,'Estruturante Móvel'!$AM:$AM,CD$4))-(COUNTIFS('Estruturante Móvel'!$M:$M,$B54,'Estruturante Móvel'!$AM:$AM,CD$4,'Estruturante Móvel'!$AQ:$AQ,"REPARO FO"))</f>
        <v>0</v>
      </c>
      <c r="CE54" s="140">
        <f>(COUNTIFS('Estruturante Móvel'!$M:$M,$B54,'Estruturante Móvel'!$C:$C,"&lt;&gt;PREVISTO",'Estruturante Móvel'!$G:$G,CD$4))</f>
        <v>0</v>
      </c>
      <c r="CF54" s="139">
        <f>(COUNTIFS('Estruturante Móvel'!$M:$M,$B54,'Estruturante Móvel'!$AM:$AM,CF$4))-(COUNTIFS('Estruturante Móvel'!$M:$M,$B54,'Estruturante Móvel'!$AM:$AM,CF$4,'Estruturante Móvel'!$AQ:$AQ,"REPARO FO"))</f>
        <v>3</v>
      </c>
      <c r="CG54" s="140">
        <f>(COUNTIFS('Estruturante Móvel'!$M:$M,$B54,'Estruturante Móvel'!$C:$C,"&lt;&gt;PREVISTO",'Estruturante Móvel'!$G:$G,CF$4))</f>
        <v>0</v>
      </c>
      <c r="CH54" s="139">
        <f>(COUNTIFS('Estruturante Móvel'!$M:$M,$B54,'Estruturante Móvel'!$AM:$AM,CH$4))-(COUNTIFS('Estruturante Móvel'!$M:$M,$B54,'Estruturante Móvel'!$AM:$AM,CH$4,'Estruturante Móvel'!$AQ:$AQ,"REPARO FO"))</f>
        <v>2</v>
      </c>
      <c r="CI54" s="140">
        <f>(COUNTIFS('Estruturante Móvel'!$M:$M,$B54,'Estruturante Móvel'!$C:$C,"&lt;&gt;PREVISTO",'Estruturante Móvel'!$G:$G,CH$4))</f>
        <v>0</v>
      </c>
      <c r="CJ54" s="139">
        <f>(COUNTIFS('Estruturante Móvel'!$M:$M,$B54,'Estruturante Móvel'!$AM:$AM,CJ$4))-(COUNTIFS('Estruturante Móvel'!$M:$M,$B54,'Estruturante Móvel'!$AM:$AM,CJ$4,'Estruturante Móvel'!$AQ:$AQ,"REPARO FO"))</f>
        <v>0</v>
      </c>
      <c r="CK54" s="140">
        <f>(COUNTIFS('Estruturante Móvel'!$M:$M,$B54,'Estruturante Móvel'!$C:$C,"&lt;&gt;PREVISTO",'Estruturante Móvel'!$G:$G,CJ$4))</f>
        <v>0</v>
      </c>
      <c r="CL54" s="139">
        <f>(COUNTIFS('Estruturante Móvel'!$M:$M,$B54,'Estruturante Móvel'!$AM:$AM,CL$4))-(COUNTIFS('Estruturante Móvel'!$M:$M,$B54,'Estruturante Móvel'!$AM:$AM,CL$4,'Estruturante Móvel'!$AQ:$AQ,"REPARO FO"))</f>
        <v>0</v>
      </c>
      <c r="CM54" s="140">
        <f>(COUNTIFS('Estruturante Móvel'!$M:$M,$B54,'Estruturante Móvel'!$C:$C,"&lt;&gt;PREVISTO",'Estruturante Móvel'!$G:$G,CL$4))</f>
        <v>0</v>
      </c>
      <c r="CN54" s="139">
        <f>(COUNTIFS('Estruturante Móvel'!$M:$M,$B54,'Estruturante Móvel'!$AM:$AM,CN$4))-(COUNTIFS('Estruturante Móvel'!$M:$M,$B54,'Estruturante Móvel'!$AM:$AM,CN$4,'Estruturante Móvel'!$AQ:$AQ,"REPARO FO"))</f>
        <v>0</v>
      </c>
      <c r="CO54" s="140">
        <f>(COUNTIFS('Estruturante Móvel'!$M:$M,$B54,'Estruturante Móvel'!$C:$C,"&lt;&gt;PREVISTO",'Estruturante Móvel'!$G:$G,CN$4))</f>
        <v>0</v>
      </c>
      <c r="CP54" s="139">
        <f>(COUNTIFS('Estruturante Móvel'!$M:$M,$B54,'Estruturante Móvel'!$AM:$AM,CP$4))-(COUNTIFS('Estruturante Móvel'!$M:$M,$B54,'Estruturante Móvel'!$AM:$AM,CP$4,'Estruturante Móvel'!$AQ:$AQ,"REPARO FO"))</f>
        <v>0</v>
      </c>
      <c r="CQ54" s="140">
        <f>(COUNTIFS('Estruturante Móvel'!$M:$M,$B54,'Estruturante Móvel'!$C:$C,"&lt;&gt;PREVISTO",'Estruturante Móvel'!$G:$G,CP$4))</f>
        <v>0</v>
      </c>
      <c r="CR54" s="139">
        <f>(COUNTIFS('Estruturante Móvel'!$M:$M,$B54,'Estruturante Móvel'!$AM:$AM,CR$4))-(COUNTIFS('Estruturante Móvel'!$M:$M,$B54,'Estruturante Móvel'!$AM:$AM,CR$4,'Estruturante Móvel'!$AQ:$AQ,"REPARO FO"))</f>
        <v>0</v>
      </c>
      <c r="CS54" s="140">
        <f>(COUNTIFS('Estruturante Móvel'!$M:$M,$B54,'Estruturante Móvel'!$C:$C,"&lt;&gt;PREVISTO",'Estruturante Móvel'!$G:$G,CR$4))</f>
        <v>0</v>
      </c>
      <c r="CT54" s="139">
        <f>(COUNTIFS('Estruturante Móvel'!$M:$M,$B54,'Estruturante Móvel'!$AM:$AM,CT$4))-(COUNTIFS('Estruturante Móvel'!$M:$M,$B54,'Estruturante Móvel'!$AM:$AM,CT$4,'Estruturante Móvel'!$AQ:$AQ,"REPARO FO"))</f>
        <v>0</v>
      </c>
      <c r="CU54" s="140">
        <f>(COUNTIFS('Estruturante Móvel'!$M:$M,$B54,'Estruturante Móvel'!$C:$C,"&lt;&gt;PREVISTO",'Estruturante Móvel'!$G:$G,CT$4))</f>
        <v>0</v>
      </c>
      <c r="CV54" s="139">
        <f>(COUNTIFS('Estruturante Móvel'!$M:$M,$B54,'Estruturante Móvel'!$AM:$AM,CV$4))-(COUNTIFS('Estruturante Móvel'!$M:$M,$B54,'Estruturante Móvel'!$AM:$AM,CV$4,'Estruturante Móvel'!$AQ:$AQ,"REPARO FO"))</f>
        <v>0</v>
      </c>
      <c r="CW54" s="140">
        <f>(COUNTIFS('Estruturante Móvel'!$M:$M,$B54,'Estruturante Móvel'!$C:$C,"&lt;&gt;PREVISTO",'Estruturante Móvel'!$G:$G,CV$4))</f>
        <v>0</v>
      </c>
      <c r="CX54" s="139">
        <f>(COUNTIFS('Estruturante Móvel'!$M:$M,$B54,'Estruturante Móvel'!$AM:$AM,CX$4))-(COUNTIFS('Estruturante Móvel'!$M:$M,$B54,'Estruturante Móvel'!$AM:$AM,CX$4,'Estruturante Móvel'!$AQ:$AQ,"REPARO FO"))</f>
        <v>0</v>
      </c>
      <c r="CY54" s="140">
        <f>(COUNTIFS('Estruturante Móvel'!$M:$M,$B54,'Estruturante Móvel'!$C:$C,"&lt;&gt;PREVISTO",'Estruturante Móvel'!$G:$G,CX$4))</f>
        <v>0</v>
      </c>
      <c r="CZ54" s="139">
        <f>(COUNTIFS('Estruturante Móvel'!$M:$M,$B54,'Estruturante Móvel'!$AM:$AM,CZ$4))-(COUNTIFS('Estruturante Móvel'!$M:$M,$B54,'Estruturante Móvel'!$AM:$AM,CZ$4,'Estruturante Móvel'!$AQ:$AQ,"REPARO FO"))</f>
        <v>0</v>
      </c>
      <c r="DA54" s="140">
        <f>(COUNTIFS('Estruturante Móvel'!$M:$M,$B54,'Estruturante Móvel'!$C:$C,"&lt;&gt;PREVISTO",'Estruturante Móvel'!$G:$G,CZ$4))</f>
        <v>0</v>
      </c>
      <c r="DB54" s="139">
        <f>(COUNTIFS('Estruturante Móvel'!$M:$M,$B54,'Estruturante Móvel'!$AM:$AM,DB$4))-(COUNTIFS('Estruturante Móvel'!$M:$M,$B54,'Estruturante Móvel'!$AM:$AM,DB$4,'Estruturante Móvel'!$AQ:$AQ,"REPARO FO"))</f>
        <v>0</v>
      </c>
      <c r="DC54" s="140">
        <f>(COUNTIFS('Estruturante Móvel'!$M:$M,$B54,'Estruturante Móvel'!$C:$C,"&lt;&gt;PREVISTO",'Estruturante Móvel'!$G:$G,DB$4))</f>
        <v>0</v>
      </c>
      <c r="DD54" s="139">
        <f>(COUNTIFS('Estruturante Móvel'!$M:$M,$B54,'Estruturante Móvel'!$AM:$AM,DD$4))-(COUNTIFS('Estruturante Móvel'!$M:$M,$B54,'Estruturante Móvel'!$AM:$AM,DD$4,'Estruturante Móvel'!$AQ:$AQ,"REPARO FO"))</f>
        <v>0</v>
      </c>
      <c r="DE54" s="140">
        <f>(COUNTIFS('Estruturante Móvel'!$M:$M,$B54,'Estruturante Móvel'!$C:$C,"&lt;&gt;PREVISTO",'Estruturante Móvel'!$G:$G,DD$4))</f>
        <v>0</v>
      </c>
      <c r="DF54" s="139">
        <f>(COUNTIFS('Estruturante Móvel'!$M:$M,$B54,'Estruturante Móvel'!$AM:$AM,DF$4))-(COUNTIFS('Estruturante Móvel'!$M:$M,$B54,'Estruturante Móvel'!$AM:$AM,DF$4,'Estruturante Móvel'!$AQ:$AQ,"REPARO FO"))</f>
        <v>0</v>
      </c>
      <c r="DG54" s="140">
        <f>(COUNTIFS('Estruturante Móvel'!$M:$M,$B54,'Estruturante Móvel'!$C:$C,"&lt;&gt;PREVISTO",'Estruturante Móvel'!$G:$G,DF$4))</f>
        <v>0</v>
      </c>
      <c r="DH54" s="139">
        <f>(COUNTIFS('Estruturante Móvel'!$M:$M,$B54,'Estruturante Móvel'!$AM:$AM,DH$4))-(COUNTIFS('Estruturante Móvel'!$M:$M,$B54,'Estruturante Móvel'!$AM:$AM,DH$4,'Estruturante Móvel'!$AQ:$AQ,"REPARO FO"))</f>
        <v>0</v>
      </c>
      <c r="DI54" s="140">
        <f>(COUNTIFS('Estruturante Móvel'!$M:$M,$B54,'Estruturante Móvel'!$C:$C,"&lt;&gt;PREVISTO",'Estruturante Móvel'!$G:$G,DH$4))</f>
        <v>0</v>
      </c>
      <c r="DJ54" s="139">
        <f>(COUNTIFS('Estruturante Móvel'!$M:$M,$B54,'Estruturante Móvel'!$AM:$AM,DJ$4))-(COUNTIFS('Estruturante Móvel'!$M:$M,$B54,'Estruturante Móvel'!$AM:$AM,DJ$4,'Estruturante Móvel'!$AQ:$AQ,"REPARO FO"))</f>
        <v>0</v>
      </c>
      <c r="DK54" s="140">
        <f>(COUNTIFS('Estruturante Móvel'!$M:$M,$B54,'Estruturante Móvel'!$C:$C,"&lt;&gt;PREVISTO",'Estruturante Móvel'!$G:$G,DJ$4))</f>
        <v>0</v>
      </c>
      <c r="DL54" s="139">
        <f>(COUNTIFS('Estruturante Móvel'!$M:$M,$B54,'Estruturante Móvel'!$AM:$AM,DL$4))-(COUNTIFS('Estruturante Móvel'!$M:$M,$B54,'Estruturante Móvel'!$AM:$AM,DL$4,'Estruturante Móvel'!$AQ:$AQ,"REPARO FO"))</f>
        <v>0</v>
      </c>
      <c r="DM54" s="140">
        <f>(COUNTIFS('Estruturante Móvel'!$M:$M,$B54,'Estruturante Móvel'!$C:$C,"&lt;&gt;PREVISTO",'Estruturante Móvel'!$G:$G,DL$4))</f>
        <v>0</v>
      </c>
      <c r="DN54" s="139">
        <f>(COUNTIFS('Estruturante Móvel'!$M:$M,$B54,'Estruturante Móvel'!$AM:$AM,DN$4))-(COUNTIFS('Estruturante Móvel'!$M:$M,$B54,'Estruturante Móvel'!$AM:$AM,DN$4,'Estruturante Móvel'!$AQ:$AQ,"REPARO FO"))</f>
        <v>0</v>
      </c>
      <c r="DO54" s="140">
        <f>(COUNTIFS('Estruturante Móvel'!$M:$M,$B54,'Estruturante Móvel'!$C:$C,"&lt;&gt;PREVISTO",'Estruturante Móvel'!$G:$G,DN$4))</f>
        <v>0</v>
      </c>
      <c r="DP54" s="139">
        <f>(COUNTIFS('Estruturante Móvel'!$M:$M,$B54,'Estruturante Móvel'!$AM:$AM,DP$4))-(COUNTIFS('Estruturante Móvel'!$M:$M,$B54,'Estruturante Móvel'!$AM:$AM,DP$4,'Estruturante Móvel'!$AQ:$AQ,"REPARO FO"))</f>
        <v>0</v>
      </c>
      <c r="DQ54" s="140">
        <f>(COUNTIFS('Estruturante Móvel'!$M:$M,$B54,'Estruturante Móvel'!$C:$C,"&lt;&gt;PREVISTO",'Estruturante Móvel'!$G:$G,DP$4))</f>
        <v>0</v>
      </c>
      <c r="DR54" s="139">
        <f>(COUNTIFS('Estruturante Móvel'!$M:$M,$B54,'Estruturante Móvel'!$AM:$AM,DR$4))-(COUNTIFS('Estruturante Móvel'!$M:$M,$B54,'Estruturante Móvel'!$AM:$AM,DR$4,'Estruturante Móvel'!$AQ:$AQ,"REPARO FO"))</f>
        <v>0</v>
      </c>
      <c r="DS54" s="140">
        <f>(COUNTIFS('Estruturante Móvel'!$M:$M,$B54,'Estruturante Móvel'!$C:$C,"&lt;&gt;PREVISTO",'Estruturante Móvel'!$G:$G,DR$4))</f>
        <v>0</v>
      </c>
      <c r="DT54" s="139">
        <f>(COUNTIFS('Estruturante Móvel'!$M:$M,$B54,'Estruturante Móvel'!$AM:$AM,DT$4))-(COUNTIFS('Estruturante Móvel'!$M:$M,$B54,'Estruturante Móvel'!$AM:$AM,DT$4,'Estruturante Móvel'!$AQ:$AQ,"REPARO FO"))</f>
        <v>0</v>
      </c>
      <c r="DU54" s="140">
        <f>(COUNTIFS('Estruturante Móvel'!$M:$M,$B54,'Estruturante Móvel'!$C:$C,"&lt;&gt;PREVISTO",'Estruturante Móvel'!$G:$G,DT$4))</f>
        <v>0</v>
      </c>
      <c r="DV54" s="139">
        <f>(COUNTIFS('Estruturante Móvel'!$M:$M,$B54,'Estruturante Móvel'!$AM:$AM,DV$4))-(COUNTIFS('Estruturante Móvel'!$M:$M,$B54,'Estruturante Móvel'!$AM:$AM,DV$4,'Estruturante Móvel'!$AQ:$AQ,"REPARO FO"))</f>
        <v>0</v>
      </c>
      <c r="DW54" s="140">
        <f>(COUNTIFS('Estruturante Móvel'!$M:$M,$B54,'Estruturante Móvel'!$C:$C,"&lt;&gt;PREVISTO",'Estruturante Móvel'!$G:$G,DV$4))</f>
        <v>0</v>
      </c>
      <c r="DX54" s="139">
        <f>(COUNTIFS('Estruturante Móvel'!$M:$M,$B54,'Estruturante Móvel'!$AM:$AM,DX$4))-(COUNTIFS('Estruturante Móvel'!$M:$M,$B54,'Estruturante Móvel'!$AM:$AM,DX$4,'Estruturante Móvel'!$AQ:$AQ,"REPARO FO"))</f>
        <v>0</v>
      </c>
      <c r="DY54" s="140">
        <f>(COUNTIFS('Estruturante Móvel'!$M:$M,$B54,'Estruturante Móvel'!$C:$C,"&lt;&gt;PREVISTO",'Estruturante Móvel'!$G:$G,DX$4))</f>
        <v>0</v>
      </c>
      <c r="DZ54" s="139">
        <f>(COUNTIFS('Estruturante Móvel'!$M:$M,$B54,'Estruturante Móvel'!$AM:$AM,DZ$4))-(COUNTIFS('Estruturante Móvel'!$M:$M,$B54,'Estruturante Móvel'!$AM:$AM,DZ$4,'Estruturante Móvel'!$AQ:$AQ,"REPARO FO"))</f>
        <v>0</v>
      </c>
      <c r="EA54" s="140">
        <f>(COUNTIFS('Estruturante Móvel'!$M:$M,$B54,'Estruturante Móvel'!$C:$C,"&lt;&gt;PREVISTO",'Estruturante Móvel'!$G:$G,DZ$4))</f>
        <v>0</v>
      </c>
      <c r="EB54" s="139">
        <f>(COUNTIFS('Estruturante Móvel'!$M:$M,$B54,'Estruturante Móvel'!$AM:$AM,EB$4))-(COUNTIFS('Estruturante Móvel'!$M:$M,$B54,'Estruturante Móvel'!$AM:$AM,EB$4,'Estruturante Móvel'!$AQ:$AQ,"REPARO FO"))</f>
        <v>0</v>
      </c>
      <c r="EC54" s="140">
        <f>(COUNTIFS('Estruturante Móvel'!$M:$M,$B54,'Estruturante Móvel'!$C:$C,"&lt;&gt;PREVISTO",'Estruturante Móvel'!$G:$G,EB$4))</f>
        <v>0</v>
      </c>
      <c r="ED54" s="139">
        <f>(COUNTIFS('Estruturante Móvel'!$M:$M,$B54,'Estruturante Móvel'!$AM:$AM,ED$4))-(COUNTIFS('Estruturante Móvel'!$M:$M,$B54,'Estruturante Móvel'!$AM:$AM,ED$4,'Estruturante Móvel'!$AQ:$AQ,"REPARO FO"))</f>
        <v>0</v>
      </c>
      <c r="EE54" s="140">
        <f>(COUNTIFS('Estruturante Móvel'!$M:$M,$B54,'Estruturante Móvel'!$C:$C,"&lt;&gt;PREVISTO",'Estruturante Móvel'!$G:$G,ED$4))</f>
        <v>0</v>
      </c>
      <c r="EF54" s="139">
        <f>(COUNTIFS('Estruturante Móvel'!$M:$M,$B54,'Estruturante Móvel'!$AM:$AM,EF$4))-(COUNTIFS('Estruturante Móvel'!$M:$M,$B54,'Estruturante Móvel'!$AM:$AM,EF$4,'Estruturante Móvel'!$AQ:$AQ,"REPARO FO"))</f>
        <v>0</v>
      </c>
      <c r="EG54" s="140">
        <f>(COUNTIFS('Estruturante Móvel'!$M:$M,$B54,'Estruturante Móvel'!$C:$C,"&lt;&gt;PREVISTO",'Estruturante Móvel'!$G:$G,EF$4))</f>
        <v>0</v>
      </c>
      <c r="EH54" s="139">
        <f>(COUNTIFS('Estruturante Móvel'!$M:$M,$B54,'Estruturante Móvel'!$AM:$AM,EH$4))-(COUNTIFS('Estruturante Móvel'!$M:$M,$B54,'Estruturante Móvel'!$AM:$AM,EH$4,'Estruturante Móvel'!$AQ:$AQ,"REPARO FO"))</f>
        <v>0</v>
      </c>
      <c r="EI54" s="140">
        <f>(COUNTIFS('Estruturante Móvel'!$M:$M,$B54,'Estruturante Móvel'!$C:$C,"&lt;&gt;PREVISTO",'Estruturante Móvel'!$G:$G,EH$4))</f>
        <v>0</v>
      </c>
      <c r="EJ54" s="139">
        <f>(COUNTIFS('Estruturante Móvel'!$M:$M,$B54,'Estruturante Móvel'!$AM:$AM,EJ$4))-(COUNTIFS('Estruturante Móvel'!$M:$M,$B54,'Estruturante Móvel'!$AM:$AM,EJ$4,'Estruturante Móvel'!$AQ:$AQ,"REPARO FO"))</f>
        <v>0</v>
      </c>
      <c r="EK54" s="140">
        <f>(COUNTIFS('Estruturante Móvel'!$M:$M,$B54,'Estruturante Móvel'!$C:$C,"&lt;&gt;PREVISTO",'Estruturante Móvel'!$G:$G,EJ$4))</f>
        <v>0</v>
      </c>
      <c r="EL54" s="139">
        <f>(COUNTIFS('Estruturante Móvel'!$M:$M,$B54,'Estruturante Móvel'!$AM:$AM,EL$4))-(COUNTIFS('Estruturante Móvel'!$M:$M,$B54,'Estruturante Móvel'!$AM:$AM,EL$4,'Estruturante Móvel'!$AQ:$AQ,"REPARO FO"))</f>
        <v>0</v>
      </c>
      <c r="EM54" s="140">
        <f>(COUNTIFS('Estruturante Móvel'!$M:$M,$B54,'Estruturante Móvel'!$C:$C,"&lt;&gt;PREVISTO",'Estruturante Móvel'!$G:$G,EL$4))</f>
        <v>0</v>
      </c>
      <c r="EN54" s="139">
        <f>(COUNTIFS('Estruturante Móvel'!$M:$M,$B54,'Estruturante Móvel'!$AM:$AM,EN$4))-(COUNTIFS('Estruturante Móvel'!$M:$M,$B54,'Estruturante Móvel'!$AM:$AM,EN$4,'Estruturante Móvel'!$AQ:$AQ,"REPARO FO"))</f>
        <v>0</v>
      </c>
      <c r="EO54" s="140">
        <f>(COUNTIFS('Estruturante Móvel'!$M:$M,$B54,'Estruturante Móvel'!$C:$C,"&lt;&gt;PREVISTO",'Estruturante Móvel'!$G:$G,EN$4))</f>
        <v>0</v>
      </c>
      <c r="EP54" s="139">
        <f>(COUNTIFS('Estruturante Móvel'!$M:$M,$B54,'Estruturante Móvel'!$AM:$AM,EP$4))-(COUNTIFS('Estruturante Móvel'!$M:$M,$B54,'Estruturante Móvel'!$AM:$AM,EP$4,'Estruturante Móvel'!$AQ:$AQ,"REPARO FO"))</f>
        <v>0</v>
      </c>
      <c r="EQ54" s="140">
        <f>(COUNTIFS('Estruturante Móvel'!$M:$M,$B54,'Estruturante Móvel'!$C:$C,"&lt;&gt;PREVISTO",'Estruturante Móvel'!$G:$G,EP$4))</f>
        <v>0</v>
      </c>
      <c r="ER54" s="139">
        <f>(COUNTIFS('Estruturante Móvel'!$M:$M,$B54,'Estruturante Móvel'!$AM:$AM,ER$4))-(COUNTIFS('Estruturante Móvel'!$M:$M,$B54,'Estruturante Móvel'!$AM:$AM,ER$4,'Estruturante Móvel'!$AQ:$AQ,"REPARO FO"))</f>
        <v>0</v>
      </c>
      <c r="ES54" s="140">
        <f>(COUNTIFS('Estruturante Móvel'!$M:$M,$B54,'Estruturante Móvel'!$C:$C,"&lt;&gt;PREVISTO",'Estruturante Móvel'!$G:$G,ER$4))</f>
        <v>0</v>
      </c>
      <c r="ET54" s="139">
        <f>(COUNTIFS('Estruturante Móvel'!$M:$M,$B54,'Estruturante Móvel'!$AM:$AM,ET$4))-(COUNTIFS('Estruturante Móvel'!$M:$M,$B54,'Estruturante Móvel'!$AM:$AM,ET$4,'Estruturante Móvel'!$AQ:$AQ,"REPARO FO"))</f>
        <v>0</v>
      </c>
      <c r="EU54" s="140">
        <f>(COUNTIFS('Estruturante Móvel'!$M:$M,$B54,'Estruturante Móvel'!$C:$C,"&lt;&gt;PREVISTO",'Estruturante Móvel'!$G:$G,ET$4))</f>
        <v>0</v>
      </c>
      <c r="EV54" s="139">
        <f>(COUNTIFS('Estruturante Móvel'!$M:$M,$B54,'Estruturante Móvel'!$AM:$AM,EV$4))-(COUNTIFS('Estruturante Móvel'!$M:$M,$B54,'Estruturante Móvel'!$AM:$AM,EV$4,'Estruturante Móvel'!$AQ:$AQ,"REPARO FO"))</f>
        <v>0</v>
      </c>
      <c r="EW54" s="140">
        <f>(COUNTIFS('Estruturante Móvel'!$M:$M,$B54,'Estruturante Móvel'!$C:$C,"&lt;&gt;PREVISTO",'Estruturante Móvel'!$G:$G,EV$4))</f>
        <v>0</v>
      </c>
      <c r="EX54" s="139">
        <f>(COUNTIFS('Estruturante Móvel'!$M:$M,$B54,'Estruturante Móvel'!$AM:$AM,EX$4))-(COUNTIFS('Estruturante Móvel'!$M:$M,$B54,'Estruturante Móvel'!$AM:$AM,EX$4,'Estruturante Móvel'!$AQ:$AQ,"REPARO FO"))</f>
        <v>0</v>
      </c>
      <c r="EY54" s="140">
        <f>(COUNTIFS('Estruturante Móvel'!$M:$M,$B54,'Estruturante Móvel'!$C:$C,"&lt;&gt;PREVISTO",'Estruturante Móvel'!$G:$G,EX$4))</f>
        <v>0</v>
      </c>
      <c r="EZ54" s="139">
        <f>(COUNTIFS('Estruturante Móvel'!$M:$M,$B54,'Estruturante Móvel'!$AM:$AM,EZ$4))-(COUNTIFS('Estruturante Móvel'!$M:$M,$B54,'Estruturante Móvel'!$AM:$AM,EZ$4,'Estruturante Móvel'!$AQ:$AQ,"REPARO FO"))</f>
        <v>0</v>
      </c>
      <c r="FA54" s="140">
        <f>(COUNTIFS('Estruturante Móvel'!$M:$M,$B54,'Estruturante Móvel'!$C:$C,"&lt;&gt;PREVISTO",'Estruturante Móvel'!$G:$G,EZ$4))</f>
        <v>0</v>
      </c>
      <c r="FB54" s="139">
        <f>(COUNTIFS('Estruturante Móvel'!$M:$M,$B54,'Estruturante Móvel'!$AM:$AM,FB$4))-(COUNTIFS('Estruturante Móvel'!$M:$M,$B54,'Estruturante Móvel'!$AM:$AM,FB$4,'Estruturante Móvel'!$AQ:$AQ,"REPARO FO"))</f>
        <v>0</v>
      </c>
      <c r="FC54" s="140">
        <f>(COUNTIFS('Estruturante Móvel'!$M:$M,$B54,'Estruturante Móvel'!$C:$C,"&lt;&gt;PREVISTO",'Estruturante Móvel'!$G:$G,FB$4))</f>
        <v>0</v>
      </c>
      <c r="FD54" s="139">
        <f>(COUNTIFS('Estruturante Móvel'!$M:$M,$B54,'Estruturante Móvel'!$AM:$AM,FD$4))-(COUNTIFS('Estruturante Móvel'!$M:$M,$B54,'Estruturante Móvel'!$AM:$AM,FD$4,'Estruturante Móvel'!$AQ:$AQ,"REPARO FO"))</f>
        <v>0</v>
      </c>
      <c r="FE54" s="140">
        <f>(COUNTIFS('Estruturante Móvel'!$M:$M,$B54,'Estruturante Móvel'!$C:$C,"&lt;&gt;PREVISTO",'Estruturante Móvel'!$G:$G,FD$4))</f>
        <v>0</v>
      </c>
      <c r="FF54" s="139">
        <f>(COUNTIFS('Estruturante Móvel'!$M:$M,$B54,'Estruturante Móvel'!$AM:$AM,FF$4))-(COUNTIFS('Estruturante Móvel'!$M:$M,$B54,'Estruturante Móvel'!$AM:$AM,FF$4,'Estruturante Móvel'!$AQ:$AQ,"REPARO FO"))</f>
        <v>0</v>
      </c>
      <c r="FG54" s="140">
        <f>(COUNTIFS('Estruturante Móvel'!$M:$M,$B54,'Estruturante Móvel'!$C:$C,"&lt;&gt;PREVISTO",'Estruturante Móvel'!$G:$G,FF$4))</f>
        <v>0</v>
      </c>
      <c r="FH54" s="139">
        <f>(COUNTIFS('Estruturante Móvel'!$M:$M,$B54,'Estruturante Móvel'!$AM:$AM,FH$4))-(COUNTIFS('Estruturante Móvel'!$M:$M,$B54,'Estruturante Móvel'!$AM:$AM,FH$4,'Estruturante Móvel'!$AQ:$AQ,"REPARO FO"))</f>
        <v>0</v>
      </c>
      <c r="FI54" s="140">
        <f>(COUNTIFS('Estruturante Móvel'!$M:$M,$B54,'Estruturante Móvel'!$C:$C,"&lt;&gt;PREVISTO",'Estruturante Móvel'!$G:$G,FH$4))</f>
        <v>0</v>
      </c>
      <c r="FJ54" s="139">
        <f>(COUNTIFS('Estruturante Móvel'!$M:$M,$B54,'Estruturante Móvel'!$AM:$AM,FJ$4))-(COUNTIFS('Estruturante Móvel'!$M:$M,$B54,'Estruturante Móvel'!$AM:$AM,FJ$4,'Estruturante Móvel'!$AQ:$AQ,"REPARO FO"))</f>
        <v>0</v>
      </c>
      <c r="FK54" s="140">
        <f>(COUNTIFS('Estruturante Móvel'!$M:$M,$B54,'Estruturante Móvel'!$C:$C,"&lt;&gt;PREVISTO",'Estruturante Móvel'!$G:$G,FJ$4))</f>
        <v>0</v>
      </c>
      <c r="FL54" s="139">
        <f>(COUNTIFS('Estruturante Móvel'!$M:$M,$B54,'Estruturante Móvel'!$AM:$AM,FL$4))-(COUNTIFS('Estruturante Móvel'!$M:$M,$B54,'Estruturante Móvel'!$AM:$AM,FL$4,'Estruturante Móvel'!$AQ:$AQ,"REPARO FO"))</f>
        <v>0</v>
      </c>
      <c r="FM54" s="140">
        <f>(COUNTIFS('Estruturante Móvel'!$M:$M,$B54,'Estruturante Móvel'!$C:$C,"&lt;&gt;PREVISTO",'Estruturante Móvel'!$G:$G,FL$4))</f>
        <v>0</v>
      </c>
      <c r="FN54" s="139">
        <f>(COUNTIFS('Estruturante Móvel'!$M:$M,$B54,'Estruturante Móvel'!$AM:$AM,FN$4))-(COUNTIFS('Estruturante Móvel'!$M:$M,$B54,'Estruturante Móvel'!$AM:$AM,FN$4,'Estruturante Móvel'!$AQ:$AQ,"REPARO FO"))</f>
        <v>0</v>
      </c>
      <c r="FO54" s="140">
        <f>(COUNTIFS('Estruturante Móvel'!$M:$M,$B54,'Estruturante Móvel'!$C:$C,"&lt;&gt;PREVISTO",'Estruturante Móvel'!$G:$G,FN$4))</f>
        <v>0</v>
      </c>
      <c r="FP54" s="139">
        <f>(COUNTIFS('Estruturante Móvel'!$M:$M,$B54,'Estruturante Móvel'!$AM:$AM,FP$4))-(COUNTIFS('Estruturante Móvel'!$M:$M,$B54,'Estruturante Móvel'!$AM:$AM,FP$4,'Estruturante Móvel'!$AQ:$AQ,"REPARO FO"))</f>
        <v>0</v>
      </c>
      <c r="FQ54" s="140">
        <f>(COUNTIFS('Estruturante Móvel'!$M:$M,$B54,'Estruturante Móvel'!$C:$C,"&lt;&gt;PREVISTO",'Estruturante Móvel'!$G:$G,FP$4))</f>
        <v>0</v>
      </c>
      <c r="FR54" s="139">
        <f>(COUNTIFS('Estruturante Móvel'!$M:$M,$B54,'Estruturante Móvel'!$AM:$AM,FR$4))-(COUNTIFS('Estruturante Móvel'!$M:$M,$B54,'Estruturante Móvel'!$AM:$AM,FR$4,'Estruturante Móvel'!$AQ:$AQ,"REPARO FO"))</f>
        <v>0</v>
      </c>
      <c r="FS54" s="140">
        <f>(COUNTIFS('Estruturante Móvel'!$M:$M,$B54,'Estruturante Móvel'!$C:$C,"&lt;&gt;PREVISTO",'Estruturante Móvel'!$G:$G,FR$4))</f>
        <v>0</v>
      </c>
      <c r="FT54" s="139">
        <f>(COUNTIFS('Estruturante Móvel'!$M:$M,$B54,'Estruturante Móvel'!$AM:$AM,FT$4))-(COUNTIFS('Estruturante Móvel'!$M:$M,$B54,'Estruturante Móvel'!$AM:$AM,FT$4,'Estruturante Móvel'!$AQ:$AQ,"REPARO FO"))</f>
        <v>0</v>
      </c>
      <c r="FU54" s="140">
        <f>(COUNTIFS('Estruturante Móvel'!$M:$M,$B54,'Estruturante Móvel'!$C:$C,"&lt;&gt;PREVISTO",'Estruturante Móvel'!$G:$G,FT$4))</f>
        <v>0</v>
      </c>
      <c r="FV54" s="139">
        <f>(COUNTIFS('Estruturante Móvel'!$M:$M,$B54,'Estruturante Móvel'!$AM:$AM,FV$4))-(COUNTIFS('Estruturante Móvel'!$M:$M,$B54,'Estruturante Móvel'!$AM:$AM,FV$4,'Estruturante Móvel'!$AQ:$AQ,"REPARO FO"))</f>
        <v>0</v>
      </c>
      <c r="FW54" s="140">
        <f>(COUNTIFS('Estruturante Móvel'!$M:$M,$B54,'Estruturante Móvel'!$C:$C,"&lt;&gt;PREVISTO",'Estruturante Móvel'!$G:$G,FV$4))</f>
        <v>0</v>
      </c>
      <c r="FX54" s="139">
        <f>(COUNTIFS('Estruturante Móvel'!$M:$M,$B54,'Estruturante Móvel'!$AM:$AM,FX$4))-(COUNTIFS('Estruturante Móvel'!$M:$M,$B54,'Estruturante Móvel'!$AM:$AM,FX$4,'Estruturante Móvel'!$AQ:$AQ,"REPARO FO"))</f>
        <v>0</v>
      </c>
      <c r="FY54" s="140">
        <f>(COUNTIFS('Estruturante Móvel'!$M:$M,$B54,'Estruturante Móvel'!$C:$C,"&lt;&gt;PREVISTO",'Estruturante Móvel'!$G:$G,FX$4))</f>
        <v>0</v>
      </c>
      <c r="FZ54" s="139">
        <f>(COUNTIFS('Estruturante Móvel'!$M:$M,$B54,'Estruturante Móvel'!$AM:$AM,FZ$4))-(COUNTIFS('Estruturante Móvel'!$M:$M,$B54,'Estruturante Móvel'!$AM:$AM,FZ$4,'Estruturante Móvel'!$AQ:$AQ,"REPARO FO"))</f>
        <v>0</v>
      </c>
      <c r="GA54" s="140">
        <f>(COUNTIFS('Estruturante Móvel'!$M:$M,$B54,'Estruturante Móvel'!$C:$C,"&lt;&gt;PREVISTO",'Estruturante Móvel'!$G:$G,FZ$4))</f>
        <v>0</v>
      </c>
      <c r="GB54" s="139">
        <f>(COUNTIFS('Estruturante Móvel'!$M:$M,$B54,'Estruturante Móvel'!$AM:$AM,GB$4))-(COUNTIFS('Estruturante Móvel'!$M:$M,$B54,'Estruturante Móvel'!$AM:$AM,GB$4,'Estruturante Móvel'!$AQ:$AQ,"REPARO FO"))</f>
        <v>0</v>
      </c>
      <c r="GC54" s="140">
        <f>(COUNTIFS('Estruturante Móvel'!$M:$M,$B54,'Estruturante Móvel'!$C:$C,"&lt;&gt;PREVISTO",'Estruturante Móvel'!$G:$G,GB$4))</f>
        <v>0</v>
      </c>
      <c r="GD54" s="139">
        <f>(COUNTIFS('Estruturante Móvel'!$M:$M,$B54,'Estruturante Móvel'!$AM:$AM,GD$4))-(COUNTIFS('Estruturante Móvel'!$M:$M,$B54,'Estruturante Móvel'!$AM:$AM,GD$4,'Estruturante Móvel'!$AQ:$AQ,"REPARO FO"))</f>
        <v>0</v>
      </c>
      <c r="GE54" s="140">
        <f>(COUNTIFS('Estruturante Móvel'!$M:$M,$B54,'Estruturante Móvel'!$C:$C,"&lt;&gt;PREVISTO",'Estruturante Móvel'!$G:$G,GD$4))</f>
        <v>0</v>
      </c>
      <c r="GF54" s="139">
        <f>(COUNTIFS('Estruturante Móvel'!$M:$M,$B54,'Estruturante Móvel'!$AM:$AM,GF$4))-(COUNTIFS('Estruturante Móvel'!$M:$M,$B54,'Estruturante Móvel'!$AM:$AM,GF$4,'Estruturante Móvel'!$AQ:$AQ,"REPARO FO"))</f>
        <v>0</v>
      </c>
      <c r="GG54" s="140">
        <f>(COUNTIFS('Estruturante Móvel'!$M:$M,$B54,'Estruturante Móvel'!$C:$C,"&lt;&gt;PREVISTO",'Estruturante Móvel'!$G:$G,GF$4))</f>
        <v>0</v>
      </c>
      <c r="GH54" s="139">
        <f>(COUNTIFS('Estruturante Móvel'!$M:$M,$B54,'Estruturante Móvel'!$AM:$AM,GH$4))-(COUNTIFS('Estruturante Móvel'!$M:$M,$B54,'Estruturante Móvel'!$AM:$AM,GH$4,'Estruturante Móvel'!$AQ:$AQ,"REPARO FO"))</f>
        <v>0</v>
      </c>
      <c r="GI54" s="140">
        <f>(COUNTIFS('Estruturante Móvel'!$M:$M,$B54,'Estruturante Móvel'!$C:$C,"&lt;&gt;PREVISTO",'Estruturante Móvel'!$G:$G,GH$4))</f>
        <v>0</v>
      </c>
      <c r="GJ54" s="139">
        <f>(COUNTIFS('Estruturante Móvel'!$M:$M,$B54,'Estruturante Móvel'!$AM:$AM,GJ$4))-(COUNTIFS('Estruturante Móvel'!$M:$M,$B54,'Estruturante Móvel'!$AM:$AM,GJ$4,'Estruturante Móvel'!$AQ:$AQ,"REPARO FO"))</f>
        <v>0</v>
      </c>
      <c r="GK54" s="140">
        <f>(COUNTIFS('Estruturante Móvel'!$M:$M,$B54,'Estruturante Móvel'!$C:$C,"&lt;&gt;PREVISTO",'Estruturante Móvel'!$G:$G,GJ$4))</f>
        <v>0</v>
      </c>
      <c r="GL54" s="139">
        <f>(COUNTIFS('Estruturante Móvel'!$M:$M,$B54,'Estruturante Móvel'!$AM:$AM,GL$4))-(COUNTIFS('Estruturante Móvel'!$M:$M,$B54,'Estruturante Móvel'!$AM:$AM,GL$4,'Estruturante Móvel'!$AQ:$AQ,"REPARO FO"))</f>
        <v>0</v>
      </c>
      <c r="GM54" s="140">
        <f>(COUNTIFS('Estruturante Móvel'!$M:$M,$B54,'Estruturante Móvel'!$C:$C,"&lt;&gt;PREVISTO",'Estruturante Móvel'!$G:$G,GL$4))</f>
        <v>0</v>
      </c>
      <c r="GN54" s="139">
        <f>(COUNTIFS('Estruturante Móvel'!$M:$M,$B54,'Estruturante Móvel'!$AM:$AM,GN$4))-(COUNTIFS('Estruturante Móvel'!$M:$M,$B54,'Estruturante Móvel'!$AM:$AM,GN$4,'Estruturante Móvel'!$AQ:$AQ,"REPARO FO"))</f>
        <v>0</v>
      </c>
      <c r="GO54" s="140">
        <f>(COUNTIFS('Estruturante Móvel'!$M:$M,$B54,'Estruturante Móvel'!$C:$C,"&lt;&gt;PREVISTO",'Estruturante Móvel'!$G:$G,GN$4))</f>
        <v>0</v>
      </c>
      <c r="GP54" s="139">
        <f>(COUNTIFS('Estruturante Móvel'!$M:$M,$B54,'Estruturante Móvel'!$AM:$AM,GP$4))-(COUNTIFS('Estruturante Móvel'!$M:$M,$B54,'Estruturante Móvel'!$AM:$AM,GP$4,'Estruturante Móvel'!$AQ:$AQ,"REPARO FO"))</f>
        <v>0</v>
      </c>
      <c r="GQ54" s="140">
        <f>(COUNTIFS('Estruturante Móvel'!$M:$M,$B54,'Estruturante Móvel'!$C:$C,"&lt;&gt;PREVISTO",'Estruturante Móvel'!$G:$G,GP$4))</f>
        <v>0</v>
      </c>
      <c r="GR54" s="139">
        <f>(COUNTIFS('Estruturante Móvel'!$M:$M,$B54,'Estruturante Móvel'!$AM:$AM,GR$4))-(COUNTIFS('Estruturante Móvel'!$M:$M,$B54,'Estruturante Móvel'!$AM:$AM,GR$4,'Estruturante Móvel'!$AQ:$AQ,"REPARO FO"))</f>
        <v>0</v>
      </c>
      <c r="GS54" s="140">
        <f>(COUNTIFS('Estruturante Móvel'!$M:$M,$B54,'Estruturante Móvel'!$C:$C,"&lt;&gt;PREVISTO",'Estruturante Móvel'!$G:$G,GR$4))</f>
        <v>0</v>
      </c>
      <c r="GT54" s="139">
        <f>(COUNTIFS('Estruturante Móvel'!$M:$M,$B54,'Estruturante Móvel'!$AM:$AM,GT$4))-(COUNTIFS('Estruturante Móvel'!$M:$M,$B54,'Estruturante Móvel'!$AM:$AM,GT$4,'Estruturante Móvel'!$AQ:$AQ,"REPARO FO"))</f>
        <v>0</v>
      </c>
      <c r="GU54" s="140">
        <f>(COUNTIFS('Estruturante Móvel'!$M:$M,$B54,'Estruturante Móvel'!$C:$C,"&lt;&gt;PREVISTO",'Estruturante Móvel'!$G:$G,GT$4))</f>
        <v>0</v>
      </c>
      <c r="GV54" s="139">
        <f>(COUNTIFS('Estruturante Móvel'!$M:$M,$B54,'Estruturante Móvel'!$AM:$AM,GV$4))-(COUNTIFS('Estruturante Móvel'!$M:$M,$B54,'Estruturante Móvel'!$AM:$AM,GV$4,'Estruturante Móvel'!$AQ:$AQ,"REPARO FO"))</f>
        <v>0</v>
      </c>
      <c r="GW54" s="140">
        <f>(COUNTIFS('Estruturante Móvel'!$M:$M,$B54,'Estruturante Móvel'!$C:$C,"&lt;&gt;PREVISTO",'Estruturante Móvel'!$G:$G,GV$4))</f>
        <v>0</v>
      </c>
      <c r="GX54" s="139">
        <f>(COUNTIFS('Estruturante Móvel'!$M:$M,$B54,'Estruturante Móvel'!$AM:$AM,GX$4))-(COUNTIFS('Estruturante Móvel'!$M:$M,$B54,'Estruturante Móvel'!$AM:$AM,GX$4,'Estruturante Móvel'!$AQ:$AQ,"REPARO FO"))</f>
        <v>0</v>
      </c>
      <c r="GY54" s="140">
        <f>(COUNTIFS('Estruturante Móvel'!$M:$M,$B54,'Estruturante Móvel'!$C:$C,"&lt;&gt;PREVISTO",'Estruturante Móvel'!$G:$G,GX$4))</f>
        <v>0</v>
      </c>
      <c r="GZ54" s="139">
        <f>(COUNTIFS('Estruturante Móvel'!$M:$M,$B54,'Estruturante Móvel'!$AM:$AM,GZ$4))-(COUNTIFS('Estruturante Móvel'!$M:$M,$B54,'Estruturante Móvel'!$AM:$AM,GZ$4,'Estruturante Móvel'!$AQ:$AQ,"REPARO FO"))</f>
        <v>0</v>
      </c>
      <c r="HA54" s="140">
        <f>(COUNTIFS('Estruturante Móvel'!$M:$M,$B54,'Estruturante Móvel'!$C:$C,"&lt;&gt;PREVISTO",'Estruturante Móvel'!$G:$G,GZ$4))</f>
        <v>0</v>
      </c>
      <c r="HB54" s="139">
        <f>(COUNTIFS('Estruturante Móvel'!$M:$M,$B54,'Estruturante Móvel'!$AM:$AM,HB$4))-(COUNTIFS('Estruturante Móvel'!$M:$M,$B54,'Estruturante Móvel'!$AM:$AM,HB$4,'Estruturante Móvel'!$AQ:$AQ,"REPARO FO"))</f>
        <v>0</v>
      </c>
      <c r="HC54" s="140">
        <f>(COUNTIFS('Estruturante Móvel'!$M:$M,$B54,'Estruturante Móvel'!$C:$C,"&lt;&gt;PREVISTO",'Estruturante Móvel'!$G:$G,HB$4))</f>
        <v>0</v>
      </c>
      <c r="HD54" s="139">
        <f>(COUNTIFS('Estruturante Móvel'!$M:$M,$B54,'Estruturante Móvel'!$AM:$AM,HD$4))-(COUNTIFS('Estruturante Móvel'!$M:$M,$B54,'Estruturante Móvel'!$AM:$AM,HD$4,'Estruturante Móvel'!$AQ:$AQ,"REPARO FO"))</f>
        <v>0</v>
      </c>
      <c r="HE54" s="140">
        <f>(COUNTIFS('Estruturante Móvel'!$M:$M,$B54,'Estruturante Móvel'!$C:$C,"&lt;&gt;PREVISTO",'Estruturante Móvel'!$G:$G,HD$4))</f>
        <v>0</v>
      </c>
      <c r="HF54" s="139">
        <f>(COUNTIFS('Estruturante Móvel'!$M:$M,$B54,'Estruturante Móvel'!$AM:$AM,HF$4))-(COUNTIFS('Estruturante Móvel'!$M:$M,$B54,'Estruturante Móvel'!$AM:$AM,HF$4,'Estruturante Móvel'!$AQ:$AQ,"REPARO FO"))</f>
        <v>0</v>
      </c>
      <c r="HG54" s="140">
        <f>(COUNTIFS('Estruturante Móvel'!$M:$M,$B54,'Estruturante Móvel'!$C:$C,"&lt;&gt;PREVISTO",'Estruturante Móvel'!$G:$G,HF$4))</f>
        <v>0</v>
      </c>
      <c r="HH54" s="139">
        <f>(COUNTIFS('Estruturante Móvel'!$M:$M,$B54,'Estruturante Móvel'!$AM:$AM,HH$4))-(COUNTIFS('Estruturante Móvel'!$M:$M,$B54,'Estruturante Móvel'!$AM:$AM,HH$4,'Estruturante Móvel'!$AQ:$AQ,"REPARO FO"))</f>
        <v>0</v>
      </c>
      <c r="HI54" s="140">
        <f>(COUNTIFS('Estruturante Móvel'!$M:$M,$B54,'Estruturante Móvel'!$C:$C,"&lt;&gt;PREVISTO",'Estruturante Móvel'!$G:$G,HH$4))</f>
        <v>0</v>
      </c>
      <c r="HJ54" s="139">
        <f>(COUNTIFS('Estruturante Móvel'!$M:$M,$B54,'Estruturante Móvel'!$AM:$AM,HJ$4))-(COUNTIFS('Estruturante Móvel'!$M:$M,$B54,'Estruturante Móvel'!$AM:$AM,HJ$4,'Estruturante Móvel'!$AQ:$AQ,"REPARO FO"))</f>
        <v>0</v>
      </c>
      <c r="HK54" s="140">
        <f>(COUNTIFS('Estruturante Móvel'!$M:$M,$B54,'Estruturante Móvel'!$C:$C,"&lt;&gt;PREVISTO",'Estruturante Móvel'!$G:$G,HJ$4))</f>
        <v>0</v>
      </c>
      <c r="HL54" s="139">
        <f>(COUNTIFS('Estruturante Móvel'!$M:$M,$B54,'Estruturante Móvel'!$AM:$AM,HL$4))-(COUNTIFS('Estruturante Móvel'!$M:$M,$B54,'Estruturante Móvel'!$AM:$AM,HL$4,'Estruturante Móvel'!$AQ:$AQ,"REPARO FO"))</f>
        <v>0</v>
      </c>
      <c r="HM54" s="140">
        <f>(COUNTIFS('Estruturante Móvel'!$M:$M,$B54,'Estruturante Móvel'!$C:$C,"&lt;&gt;PREVISTO",'Estruturante Móvel'!$G:$G,HL$4))</f>
        <v>0</v>
      </c>
      <c r="HN54" s="139">
        <f>(COUNTIFS('Estruturante Móvel'!$M:$M,$B54,'Estruturante Móvel'!$AM:$AM,HN$4))-(COUNTIFS('Estruturante Móvel'!$M:$M,$B54,'Estruturante Móvel'!$AM:$AM,HN$4,'Estruturante Móvel'!$AQ:$AQ,"REPARO FO"))</f>
        <v>0</v>
      </c>
      <c r="HO54" s="140">
        <f>(COUNTIFS('Estruturante Móvel'!$M:$M,$B54,'Estruturante Móvel'!$C:$C,"&lt;&gt;PREVISTO",'Estruturante Móvel'!$G:$G,HN$4))</f>
        <v>0</v>
      </c>
      <c r="HP54" s="139">
        <f>(COUNTIFS('Estruturante Móvel'!$M:$M,$B54,'Estruturante Móvel'!$AM:$AM,HP$4))-(COUNTIFS('Estruturante Móvel'!$M:$M,$B54,'Estruturante Móvel'!$AM:$AM,HP$4,'Estruturante Móvel'!$AQ:$AQ,"REPARO FO"))</f>
        <v>0</v>
      </c>
      <c r="HQ54" s="140">
        <f>(COUNTIFS('Estruturante Móvel'!$M:$M,$B54,'Estruturante Móvel'!$C:$C,"&lt;&gt;PREVISTO",'Estruturante Móvel'!$G:$G,HP$4))</f>
        <v>0</v>
      </c>
      <c r="HR54" s="139">
        <f>(COUNTIFS('Estruturante Móvel'!$M:$M,$B54,'Estruturante Móvel'!$AM:$AM,HR$4))-(COUNTIFS('Estruturante Móvel'!$M:$M,$B54,'Estruturante Móvel'!$AM:$AM,HR$4,'Estruturante Móvel'!$AQ:$AQ,"REPARO FO"))</f>
        <v>0</v>
      </c>
      <c r="HS54" s="140">
        <f>(COUNTIFS('Estruturante Móvel'!$M:$M,$B54,'Estruturante Móvel'!$C:$C,"&lt;&gt;PREVISTO",'Estruturante Móvel'!$G:$G,HR$4))</f>
        <v>0</v>
      </c>
      <c r="HT54" s="139">
        <f>(COUNTIFS('Estruturante Móvel'!$M:$M,$B54,'Estruturante Móvel'!$AM:$AM,HT$4))-(COUNTIFS('Estruturante Móvel'!$M:$M,$B54,'Estruturante Móvel'!$AM:$AM,HT$4,'Estruturante Móvel'!$AQ:$AQ,"REPARO FO"))</f>
        <v>0</v>
      </c>
      <c r="HU54" s="140">
        <f>(COUNTIFS('Estruturante Móvel'!$M:$M,$B54,'Estruturante Móvel'!$C:$C,"&lt;&gt;PREVISTO",'Estruturante Móvel'!$G:$G,HT$4))</f>
        <v>0</v>
      </c>
      <c r="HV54" s="139">
        <f>(COUNTIFS('Estruturante Móvel'!$M:$M,$B54,'Estruturante Móvel'!$AM:$AM,HV$4))-(COUNTIFS('Estruturante Móvel'!$M:$M,$B54,'Estruturante Móvel'!$AM:$AM,HV$4,'Estruturante Móvel'!$AQ:$AQ,"REPARO FO"))</f>
        <v>0</v>
      </c>
      <c r="HW54" s="140">
        <f>(COUNTIFS('Estruturante Móvel'!$M:$M,$B54,'Estruturante Móvel'!$C:$C,"&lt;&gt;PREVISTO",'Estruturante Móvel'!$G:$G,HV$4))</f>
        <v>0</v>
      </c>
      <c r="HX54" s="139">
        <f>(COUNTIFS('Estruturante Móvel'!$M:$M,$B54,'Estruturante Móvel'!$AM:$AM,HX$4))-(COUNTIFS('Estruturante Móvel'!$M:$M,$B54,'Estruturante Móvel'!$AM:$AM,HX$4,'Estruturante Móvel'!$AQ:$AQ,"REPARO FO"))</f>
        <v>0</v>
      </c>
      <c r="HY54" s="140">
        <f>(COUNTIFS('Estruturante Móvel'!$M:$M,$B54,'Estruturante Móvel'!$C:$C,"&lt;&gt;PREVISTO",'Estruturante Móvel'!$G:$G,HX$4))</f>
        <v>0</v>
      </c>
      <c r="HZ54" s="139">
        <f>(COUNTIFS('Estruturante Móvel'!$M:$M,$B54,'Estruturante Móvel'!$AM:$AM,HZ$4))-(COUNTIFS('Estruturante Móvel'!$M:$M,$B54,'Estruturante Móvel'!$AM:$AM,HZ$4,'Estruturante Móvel'!$AQ:$AQ,"REPARO FO"))</f>
        <v>0</v>
      </c>
      <c r="IA54" s="140">
        <f>(COUNTIFS('Estruturante Móvel'!$M:$M,$B54,'Estruturante Móvel'!$C:$C,"&lt;&gt;PREVISTO",'Estruturante Móvel'!$G:$G,HZ$4))</f>
        <v>0</v>
      </c>
      <c r="IB54" s="139">
        <f>(COUNTIFS('Estruturante Móvel'!$M:$M,$B54,'Estruturante Móvel'!$AM:$AM,IB$4))-(COUNTIFS('Estruturante Móvel'!$M:$M,$B54,'Estruturante Móvel'!$AM:$AM,IB$4,'Estruturante Móvel'!$AQ:$AQ,"REPARO FO"))</f>
        <v>0</v>
      </c>
      <c r="IC54" s="140">
        <f>(COUNTIFS('Estruturante Móvel'!$M:$M,$B54,'Estruturante Móvel'!$C:$C,"&lt;&gt;PREVISTO",'Estruturante Móvel'!$G:$G,IB$4))</f>
        <v>0</v>
      </c>
      <c r="ID54" s="139">
        <f>(COUNTIFS('Estruturante Móvel'!$M:$M,$B54,'Estruturante Móvel'!$AM:$AM,ID$4))-(COUNTIFS('Estruturante Móvel'!$M:$M,$B54,'Estruturante Móvel'!$AM:$AM,ID$4,'Estruturante Móvel'!$AQ:$AQ,"REPARO FO"))</f>
        <v>0</v>
      </c>
      <c r="IE54" s="140">
        <f>(COUNTIFS('Estruturante Móvel'!$M:$M,$B54,'Estruturante Móvel'!$C:$C,"&lt;&gt;PREVISTO",'Estruturante Móvel'!$G:$G,ID$4))</f>
        <v>0</v>
      </c>
      <c r="IF54" s="139">
        <f>(COUNTIFS('Estruturante Móvel'!$M:$M,$B54,'Estruturante Móvel'!$AM:$AM,IF$4))-(COUNTIFS('Estruturante Móvel'!$M:$M,$B54,'Estruturante Móvel'!$AM:$AM,IF$4,'Estruturante Móvel'!$AQ:$AQ,"REPARO FO"))</f>
        <v>0</v>
      </c>
      <c r="IG54" s="140">
        <f>(COUNTIFS('Estruturante Móvel'!$M:$M,$B54,'Estruturante Móvel'!$C:$C,"&lt;&gt;PREVISTO",'Estruturante Móvel'!$G:$G,IF$4))</f>
        <v>0</v>
      </c>
      <c r="IH54" s="139">
        <f>(COUNTIFS('Estruturante Móvel'!$M:$M,$B54,'Estruturante Móvel'!$AM:$AM,IH$4))-(COUNTIFS('Estruturante Móvel'!$M:$M,$B54,'Estruturante Móvel'!$AM:$AM,IH$4,'Estruturante Móvel'!$AQ:$AQ,"REPARO FO"))</f>
        <v>0</v>
      </c>
      <c r="II54" s="140">
        <f>(COUNTIFS('Estruturante Móvel'!$M:$M,$B54,'Estruturante Móvel'!$C:$C,"&lt;&gt;PREVISTO",'Estruturante Móvel'!$G:$G,IH$4))</f>
        <v>0</v>
      </c>
      <c r="IJ54" s="139">
        <f>(COUNTIFS('Estruturante Móvel'!$M:$M,$B54,'Estruturante Móvel'!$AM:$AM,IJ$4))-(COUNTIFS('Estruturante Móvel'!$M:$M,$B54,'Estruturante Móvel'!$AM:$AM,IJ$4,'Estruturante Móvel'!$AQ:$AQ,"REPARO FO"))</f>
        <v>0</v>
      </c>
      <c r="IK54" s="140">
        <f>(COUNTIFS('Estruturante Móvel'!$M:$M,$B54,'Estruturante Móvel'!$C:$C,"&lt;&gt;PREVISTO",'Estruturante Móvel'!$G:$G,IJ$4))</f>
        <v>0</v>
      </c>
      <c r="IL54" s="139">
        <f>(COUNTIFS('Estruturante Móvel'!$M:$M,$B54,'Estruturante Móvel'!$AM:$AM,IL$4))-(COUNTIFS('Estruturante Móvel'!$M:$M,$B54,'Estruturante Móvel'!$AM:$AM,IL$4,'Estruturante Móvel'!$AQ:$AQ,"REPARO FO"))</f>
        <v>0</v>
      </c>
      <c r="IM54" s="140">
        <f>(COUNTIFS('Estruturante Móvel'!$M:$M,$B54,'Estruturante Móvel'!$C:$C,"&lt;&gt;PREVISTO",'Estruturante Móvel'!$G:$G,IL$4))</f>
        <v>0</v>
      </c>
      <c r="IN54" s="139">
        <f>(COUNTIFS('Estruturante Móvel'!$M:$M,$B54,'Estruturante Móvel'!$AM:$AM,IN$4))-(COUNTIFS('Estruturante Móvel'!$M:$M,$B54,'Estruturante Móvel'!$AM:$AM,IN$4,'Estruturante Móvel'!$AQ:$AQ,"REPARO FO"))</f>
        <v>0</v>
      </c>
      <c r="IO54" s="140">
        <f>(COUNTIFS('Estruturante Móvel'!$M:$M,$B54,'Estruturante Móvel'!$C:$C,"&lt;&gt;PREVISTO",'Estruturante Móvel'!$G:$G,IN$4))</f>
        <v>0</v>
      </c>
      <c r="IP54" s="139">
        <f>(COUNTIFS('Estruturante Móvel'!$M:$M,$B54,'Estruturante Móvel'!$AM:$AM,IP$4))-(COUNTIFS('Estruturante Móvel'!$M:$M,$B54,'Estruturante Móvel'!$AM:$AM,IP$4,'Estruturante Móvel'!$AQ:$AQ,"REPARO FO"))</f>
        <v>0</v>
      </c>
      <c r="IQ54" s="140">
        <f>(COUNTIFS('Estruturante Móvel'!$M:$M,$B54,'Estruturante Móvel'!$C:$C,"&lt;&gt;PREVISTO",'Estruturante Móvel'!$G:$G,IP$4))</f>
        <v>0</v>
      </c>
      <c r="IR54" s="139">
        <f>(COUNTIFS('Estruturante Móvel'!$M:$M,$B54,'Estruturante Móvel'!$AM:$AM,IR$4))-(COUNTIFS('Estruturante Móvel'!$M:$M,$B54,'Estruturante Móvel'!$AM:$AM,IR$4,'Estruturante Móvel'!$AQ:$AQ,"REPARO FO"))</f>
        <v>0</v>
      </c>
      <c r="IS54" s="140">
        <f>(COUNTIFS('Estruturante Móvel'!$M:$M,$B54,'Estruturante Móvel'!$C:$C,"&lt;&gt;PREVISTO",'Estruturante Móvel'!$G:$G,IR$4))</f>
        <v>0</v>
      </c>
      <c r="IT54" s="139">
        <f>(COUNTIFS('Estruturante Móvel'!$M:$M,$B54,'Estruturante Móvel'!$AM:$AM,IT$4))-(COUNTIFS('Estruturante Móvel'!$M:$M,$B54,'Estruturante Móvel'!$AM:$AM,IT$4,'Estruturante Móvel'!$AQ:$AQ,"REPARO FO"))</f>
        <v>0</v>
      </c>
      <c r="IU54" s="140">
        <f>(COUNTIFS('Estruturante Móvel'!$M:$M,$B54,'Estruturante Móvel'!$C:$C,"&lt;&gt;PREVISTO",'Estruturante Móvel'!$G:$G,IT$4))</f>
        <v>0</v>
      </c>
      <c r="IV54" s="139">
        <f>(COUNTIFS('Estruturante Móvel'!$M:$M,$B54,'Estruturante Móvel'!$AM:$AM,IV$4))-(COUNTIFS('Estruturante Móvel'!$M:$M,$B54,'Estruturante Móvel'!$AM:$AM,IV$4,'Estruturante Móvel'!$AQ:$AQ,"REPARO FO"))</f>
        <v>0</v>
      </c>
      <c r="IW54" s="140">
        <f>(COUNTIFS('Estruturante Móvel'!$M:$M,$B54,'Estruturante Móvel'!$C:$C,"&lt;&gt;PREVISTO",'Estruturante Móvel'!$G:$G,IV$4))</f>
        <v>0</v>
      </c>
      <c r="IX54" s="139">
        <f>(COUNTIFS('Estruturante Móvel'!$M:$M,$B54,'Estruturante Móvel'!$AM:$AM,IX$4))-(COUNTIFS('Estruturante Móvel'!$M:$M,$B54,'Estruturante Móvel'!$AM:$AM,IX$4,'Estruturante Móvel'!$AQ:$AQ,"REPARO FO"))</f>
        <v>0</v>
      </c>
      <c r="IY54" s="140">
        <f>(COUNTIFS('Estruturante Móvel'!$M:$M,$B54,'Estruturante Móvel'!$C:$C,"&lt;&gt;PREVISTO",'Estruturante Móvel'!$G:$G,IX$4))</f>
        <v>0</v>
      </c>
      <c r="IZ54" s="139">
        <f>(COUNTIFS('Estruturante Móvel'!$M:$M,$B54,'Estruturante Móvel'!$AM:$AM,IZ$4))-(COUNTIFS('Estruturante Móvel'!$M:$M,$B54,'Estruturante Móvel'!$AM:$AM,IZ$4,'Estruturante Móvel'!$AQ:$AQ,"REPARO FO"))</f>
        <v>0</v>
      </c>
      <c r="JA54" s="140">
        <f>(COUNTIFS('Estruturante Móvel'!$M:$M,$B54,'Estruturante Móvel'!$C:$C,"&lt;&gt;PREVISTO",'Estruturante Móvel'!$G:$G,IZ$4))</f>
        <v>0</v>
      </c>
      <c r="JB54" s="139">
        <f>(COUNTIFS('Estruturante Móvel'!$M:$M,$B54,'Estruturante Móvel'!$AM:$AM,JB$4))-(COUNTIFS('Estruturante Móvel'!$M:$M,$B54,'Estruturante Móvel'!$AM:$AM,JB$4,'Estruturante Móvel'!$AQ:$AQ,"REPARO FO"))</f>
        <v>0</v>
      </c>
      <c r="JC54" s="140">
        <f>(COUNTIFS('Estruturante Móvel'!$M:$M,$B54,'Estruturante Móvel'!$C:$C,"&lt;&gt;PREVISTO",'Estruturante Móvel'!$G:$G,JB$4))</f>
        <v>0</v>
      </c>
      <c r="JD54" s="139">
        <f>(COUNTIFS('Estruturante Móvel'!$M:$M,$B54,'Estruturante Móvel'!$AM:$AM,JD$4))-(COUNTIFS('Estruturante Móvel'!$M:$M,$B54,'Estruturante Móvel'!$AM:$AM,JD$4,'Estruturante Móvel'!$AQ:$AQ,"REPARO FO"))</f>
        <v>0</v>
      </c>
      <c r="JE54" s="140">
        <f>(COUNTIFS('Estruturante Móvel'!$M:$M,$B54,'Estruturante Móvel'!$C:$C,"&lt;&gt;PREVISTO",'Estruturante Móvel'!$G:$G,JD$4))</f>
        <v>0</v>
      </c>
      <c r="JF54" s="139">
        <f>(COUNTIFS('Estruturante Móvel'!$M:$M,$B54,'Estruturante Móvel'!$AM:$AM,JF$4))-(COUNTIFS('Estruturante Móvel'!$M:$M,$B54,'Estruturante Móvel'!$AM:$AM,JF$4,'Estruturante Móvel'!$AQ:$AQ,"REPARO FO"))</f>
        <v>0</v>
      </c>
      <c r="JG54" s="140">
        <f>(COUNTIFS('Estruturante Móvel'!$M:$M,$B54,'Estruturante Móvel'!$C:$C,"&lt;&gt;PREVISTO",'Estruturante Móvel'!$G:$G,JF$4))</f>
        <v>0</v>
      </c>
      <c r="JH54" s="139">
        <f>(COUNTIFS('Estruturante Móvel'!$M:$M,$B54,'Estruturante Móvel'!$AM:$AM,JH$4))-(COUNTIFS('Estruturante Móvel'!$M:$M,$B54,'Estruturante Móvel'!$AM:$AM,JH$4,'Estruturante Móvel'!$AQ:$AQ,"REPARO FO"))</f>
        <v>0</v>
      </c>
      <c r="JI54" s="140">
        <f>(COUNTIFS('Estruturante Móvel'!$M:$M,$B54,'Estruturante Móvel'!$C:$C,"&lt;&gt;PREVISTO",'Estruturante Móvel'!$G:$G,JH$4))</f>
        <v>0</v>
      </c>
      <c r="JJ54" s="139">
        <f>(COUNTIFS('Estruturante Móvel'!$M:$M,$B54,'Estruturante Móvel'!$AM:$AM,JJ$4))-(COUNTIFS('Estruturante Móvel'!$M:$M,$B54,'Estruturante Móvel'!$AM:$AM,JJ$4,'Estruturante Móvel'!$AQ:$AQ,"REPARO FO"))</f>
        <v>0</v>
      </c>
      <c r="JK54" s="140">
        <f>(COUNTIFS('Estruturante Móvel'!$M:$M,$B54,'Estruturante Móvel'!$C:$C,"&lt;&gt;PREVISTO",'Estruturante Móvel'!$G:$G,JJ$4))</f>
        <v>0</v>
      </c>
      <c r="JL54" s="139">
        <f>(COUNTIFS('Estruturante Móvel'!$M:$M,$B54,'Estruturante Móvel'!$AM:$AM,JL$4))-(COUNTIFS('Estruturante Móvel'!$M:$M,$B54,'Estruturante Móvel'!$AM:$AM,JL$4,'Estruturante Móvel'!$AQ:$AQ,"REPARO FO"))</f>
        <v>0</v>
      </c>
      <c r="JM54" s="140">
        <f>(COUNTIFS('Estruturante Móvel'!$M:$M,$B54,'Estruturante Móvel'!$C:$C,"&lt;&gt;PREVISTO",'Estruturante Móvel'!$G:$G,JL$4))</f>
        <v>0</v>
      </c>
      <c r="JN54" s="139">
        <f>(COUNTIFS('Estruturante Móvel'!$M:$M,$B54,'Estruturante Móvel'!$AM:$AM,JN$4))-(COUNTIFS('Estruturante Móvel'!$M:$M,$B54,'Estruturante Móvel'!$AM:$AM,JN$4,'Estruturante Móvel'!$AQ:$AQ,"REPARO FO"))</f>
        <v>0</v>
      </c>
      <c r="JO54" s="140">
        <f>(COUNTIFS('Estruturante Móvel'!$M:$M,$B54,'Estruturante Móvel'!$C:$C,"&lt;&gt;PREVISTO",'Estruturante Móvel'!$G:$G,JN$4))</f>
        <v>0</v>
      </c>
      <c r="JP54" s="139">
        <f>(COUNTIFS('Estruturante Móvel'!$M:$M,$B54,'Estruturante Móvel'!$AM:$AM,JP$4))-(COUNTIFS('Estruturante Móvel'!$M:$M,$B54,'Estruturante Móvel'!$AM:$AM,JP$4,'Estruturante Móvel'!$AQ:$AQ,"REPARO FO"))</f>
        <v>0</v>
      </c>
      <c r="JQ54" s="140">
        <f>(COUNTIFS('Estruturante Móvel'!$M:$M,$B54,'Estruturante Móvel'!$C:$C,"&lt;&gt;PREVISTO",'Estruturante Móvel'!$G:$G,JP$4))</f>
        <v>0</v>
      </c>
      <c r="JR54" s="139">
        <f>(COUNTIFS('Estruturante Móvel'!$M:$M,$B54,'Estruturante Móvel'!$AM:$AM,JR$4))-(COUNTIFS('Estruturante Móvel'!$M:$M,$B54,'Estruturante Móvel'!$AM:$AM,JR$4,'Estruturante Móvel'!$AQ:$AQ,"REPARO FO"))</f>
        <v>0</v>
      </c>
      <c r="JS54" s="140">
        <f>(COUNTIFS('Estruturante Móvel'!$M:$M,$B54,'Estruturante Móvel'!$C:$C,"&lt;&gt;PREVISTO",'Estruturante Móvel'!$G:$G,JR$4))</f>
        <v>0</v>
      </c>
      <c r="JT54" s="139">
        <f>(COUNTIFS('Estruturante Móvel'!$M:$M,$B54,'Estruturante Móvel'!$AM:$AM,JT$4))-(COUNTIFS('Estruturante Móvel'!$M:$M,$B54,'Estruturante Móvel'!$AM:$AM,JT$4,'Estruturante Móvel'!$AQ:$AQ,"REPARO FO"))</f>
        <v>0</v>
      </c>
      <c r="JU54" s="140">
        <f>(COUNTIFS('Estruturante Móvel'!$M:$M,$B54,'Estruturante Móvel'!$C:$C,"&lt;&gt;PREVISTO",'Estruturante Móvel'!$G:$G,JT$4))</f>
        <v>0</v>
      </c>
      <c r="JV54" s="139">
        <f>(COUNTIFS('Estruturante Móvel'!$M:$M,$B54,'Estruturante Móvel'!$AM:$AM,JV$4))-(COUNTIFS('Estruturante Móvel'!$M:$M,$B54,'Estruturante Móvel'!$AM:$AM,JV$4,'Estruturante Móvel'!$AQ:$AQ,"REPARO FO"))</f>
        <v>0</v>
      </c>
      <c r="JW54" s="140">
        <f>(COUNTIFS('Estruturante Móvel'!$M:$M,$B54,'Estruturante Móvel'!$C:$C,"&lt;&gt;PREVISTO",'Estruturante Móvel'!$G:$G,JV$4))</f>
        <v>0</v>
      </c>
      <c r="JX54" s="139">
        <f>(COUNTIFS('Estruturante Móvel'!$M:$M,$B54,'Estruturante Móvel'!$AM:$AM,JX$4))-(COUNTIFS('Estruturante Móvel'!$M:$M,$B54,'Estruturante Móvel'!$AM:$AM,JX$4,'Estruturante Móvel'!$AQ:$AQ,"REPARO FO"))</f>
        <v>0</v>
      </c>
      <c r="JY54" s="140">
        <f>(COUNTIFS('Estruturante Móvel'!$M:$M,$B54,'Estruturante Móvel'!$C:$C,"&lt;&gt;PREVISTO",'Estruturante Móvel'!$G:$G,JX$4))</f>
        <v>0</v>
      </c>
      <c r="JZ54" s="139">
        <f>(COUNTIFS('Estruturante Móvel'!$M:$M,$B54,'Estruturante Móvel'!$AM:$AM,JZ$4))-(COUNTIFS('Estruturante Móvel'!$M:$M,$B54,'Estruturante Móvel'!$AM:$AM,JZ$4,'Estruturante Móvel'!$AQ:$AQ,"REPARO FO"))</f>
        <v>0</v>
      </c>
      <c r="KA54" s="140">
        <f>(COUNTIFS('Estruturante Móvel'!$M:$M,$B54,'Estruturante Móvel'!$C:$C,"&lt;&gt;PREVISTO",'Estruturante Móvel'!$G:$G,JZ$4))</f>
        <v>0</v>
      </c>
      <c r="KB54" s="139">
        <f>(COUNTIFS('Estruturante Móvel'!$M:$M,$B54,'Estruturante Móvel'!$AM:$AM,KB$4))-(COUNTIFS('Estruturante Móvel'!$M:$M,$B54,'Estruturante Móvel'!$AM:$AM,KB$4,'Estruturante Móvel'!$AQ:$AQ,"REPARO FO"))</f>
        <v>0</v>
      </c>
      <c r="KC54" s="140">
        <f>(COUNTIFS('Estruturante Móvel'!$M:$M,$B54,'Estruturante Móvel'!$C:$C,"&lt;&gt;PREVISTO",'Estruturante Móvel'!$G:$G,KB$4))</f>
        <v>0</v>
      </c>
      <c r="KD54" s="139">
        <f>(COUNTIFS('Estruturante Móvel'!$M:$M,$B54,'Estruturante Móvel'!$AM:$AM,KD$4))-(COUNTIFS('Estruturante Móvel'!$M:$M,$B54,'Estruturante Móvel'!$AM:$AM,KD$4,'Estruturante Móvel'!$AQ:$AQ,"REPARO FO"))</f>
        <v>0</v>
      </c>
      <c r="KE54" s="140">
        <f>(COUNTIFS('Estruturante Móvel'!$M:$M,$B54,'Estruturante Móvel'!$C:$C,"&lt;&gt;PREVISTO",'Estruturante Móvel'!$G:$G,KD$4))</f>
        <v>0</v>
      </c>
      <c r="KF54" s="139">
        <f>(COUNTIFS('Estruturante Móvel'!$M:$M,$B54,'Estruturante Móvel'!$AM:$AM,KF$4))-(COUNTIFS('Estruturante Móvel'!$M:$M,$B54,'Estruturante Móvel'!$AM:$AM,KF$4,'Estruturante Móvel'!$AQ:$AQ,"REPARO FO"))</f>
        <v>0</v>
      </c>
      <c r="KG54" s="140">
        <f>(COUNTIFS('Estruturante Móvel'!$M:$M,$B54,'Estruturante Móvel'!$C:$C,"&lt;&gt;PREVISTO",'Estruturante Móvel'!$G:$G,KF$4))</f>
        <v>0</v>
      </c>
      <c r="KH54" s="139">
        <f>(COUNTIFS('Estruturante Móvel'!$M:$M,$B54,'Estruturante Móvel'!$AM:$AM,KH$4))-(COUNTIFS('Estruturante Móvel'!$M:$M,$B54,'Estruturante Móvel'!$AM:$AM,KH$4,'Estruturante Móvel'!$AQ:$AQ,"REPARO FO"))</f>
        <v>0</v>
      </c>
      <c r="KI54" s="140">
        <f>(COUNTIFS('Estruturante Móvel'!$M:$M,$B54,'Estruturante Móvel'!$C:$C,"&lt;&gt;PREVISTO",'Estruturante Móvel'!$G:$G,KH$4))</f>
        <v>0</v>
      </c>
      <c r="KJ54" s="139">
        <f>(COUNTIFS('Estruturante Móvel'!$M:$M,$B54,'Estruturante Móvel'!$AM:$AM,KJ$4))-(COUNTIFS('Estruturante Móvel'!$M:$M,$B54,'Estruturante Móvel'!$AM:$AM,KJ$4,'Estruturante Móvel'!$AQ:$AQ,"REPARO FO"))</f>
        <v>0</v>
      </c>
      <c r="KK54" s="140">
        <f>(COUNTIFS('Estruturante Móvel'!$M:$M,$B54,'Estruturante Móvel'!$C:$C,"&lt;&gt;PREVISTO",'Estruturante Móvel'!$G:$G,KJ$4))</f>
        <v>0</v>
      </c>
      <c r="KL54" s="139">
        <f>(COUNTIFS('Estruturante Móvel'!$M:$M,$B54,'Estruturante Móvel'!$AM:$AM,KL$4))-(COUNTIFS('Estruturante Móvel'!$M:$M,$B54,'Estruturante Móvel'!$AM:$AM,KL$4,'Estruturante Móvel'!$AQ:$AQ,"REPARO FO"))</f>
        <v>0</v>
      </c>
      <c r="KM54" s="140">
        <f>(COUNTIFS('Estruturante Móvel'!$M:$M,$B54,'Estruturante Móvel'!$C:$C,"&lt;&gt;PREVISTO",'Estruturante Móvel'!$G:$G,KL$4))</f>
        <v>0</v>
      </c>
      <c r="KN54" s="139">
        <f>(COUNTIFS('Estruturante Móvel'!$M:$M,$B54,'Estruturante Móvel'!$AM:$AM,KN$4))-(COUNTIFS('Estruturante Móvel'!$M:$M,$B54,'Estruturante Móvel'!$AM:$AM,KN$4,'Estruturante Móvel'!$AQ:$AQ,"REPARO FO"))</f>
        <v>0</v>
      </c>
      <c r="KO54" s="140">
        <f>(COUNTIFS('Estruturante Móvel'!$M:$M,$B54,'Estruturante Móvel'!$C:$C,"&lt;&gt;PREVISTO",'Estruturante Móvel'!$G:$G,KN$4))</f>
        <v>0</v>
      </c>
      <c r="KP54" s="139">
        <f>(COUNTIFS('Estruturante Móvel'!$M:$M,$B54,'Estruturante Móvel'!$AM:$AM,KP$4))-(COUNTIFS('Estruturante Móvel'!$M:$M,$B54,'Estruturante Móvel'!$AM:$AM,KP$4,'Estruturante Móvel'!$AQ:$AQ,"REPARO FO"))</f>
        <v>0</v>
      </c>
      <c r="KQ54" s="140">
        <f>(COUNTIFS('Estruturante Móvel'!$M:$M,$B54,'Estruturante Móvel'!$C:$C,"&lt;&gt;PREVISTO",'Estruturante Móvel'!$G:$G,KP$4))</f>
        <v>0</v>
      </c>
      <c r="KR54" s="139">
        <f>(COUNTIFS('Estruturante Móvel'!$M:$M,$B54,'Estruturante Móvel'!$AM:$AM,KR$4))-(COUNTIFS('Estruturante Móvel'!$M:$M,$B54,'Estruturante Móvel'!$AM:$AM,KR$4,'Estruturante Móvel'!$AQ:$AQ,"REPARO FO"))</f>
        <v>0</v>
      </c>
      <c r="KS54" s="140">
        <f>(COUNTIFS('Estruturante Móvel'!$M:$M,$B54,'Estruturante Móvel'!$C:$C,"&lt;&gt;PREVISTO",'Estruturante Móvel'!$G:$G,KR$4))</f>
        <v>0</v>
      </c>
      <c r="KT54" s="139">
        <f>(COUNTIFS('Estruturante Móvel'!$M:$M,$B54,'Estruturante Móvel'!$AM:$AM,KT$4))-(COUNTIFS('Estruturante Móvel'!$M:$M,$B54,'Estruturante Móvel'!$AM:$AM,KT$4,'Estruturante Móvel'!$AQ:$AQ,"REPARO FO"))</f>
        <v>0</v>
      </c>
      <c r="KU54" s="140">
        <f>(COUNTIFS('Estruturante Móvel'!$M:$M,$B54,'Estruturante Móvel'!$C:$C,"&lt;&gt;PREVISTO",'Estruturante Móvel'!$G:$G,KT$4))</f>
        <v>0</v>
      </c>
      <c r="KV54" s="139">
        <f>(COUNTIFS('Estruturante Móvel'!$M:$M,$B54,'Estruturante Móvel'!$AM:$AM,KV$4))-(COUNTIFS('Estruturante Móvel'!$M:$M,$B54,'Estruturante Móvel'!$AM:$AM,KV$4,'Estruturante Móvel'!$AQ:$AQ,"REPARO FO"))</f>
        <v>0</v>
      </c>
      <c r="KW54" s="140">
        <f>(COUNTIFS('Estruturante Móvel'!$M:$M,$B54,'Estruturante Móvel'!$C:$C,"&lt;&gt;PREVISTO",'Estruturante Móvel'!$G:$G,KV$4))</f>
        <v>0</v>
      </c>
      <c r="KX54" s="139">
        <f>(COUNTIFS('Estruturante Móvel'!$M:$M,$B54,'Estruturante Móvel'!$AM:$AM,KX$4))-(COUNTIFS('Estruturante Móvel'!$M:$M,$B54,'Estruturante Móvel'!$AM:$AM,KX$4,'Estruturante Móvel'!$AQ:$AQ,"REPARO FO"))</f>
        <v>0</v>
      </c>
      <c r="KY54" s="140">
        <f>(COUNTIFS('Estruturante Móvel'!$M:$M,$B54,'Estruturante Móvel'!$C:$C,"&lt;&gt;PREVISTO",'Estruturante Móvel'!$G:$G,KX$4))</f>
        <v>0</v>
      </c>
      <c r="KZ54" s="139">
        <f>(COUNTIFS('Estruturante Móvel'!$M:$M,$B54,'Estruturante Móvel'!$AM:$AM,KZ$4))-(COUNTIFS('Estruturante Móvel'!$M:$M,$B54,'Estruturante Móvel'!$AM:$AM,KZ$4,'Estruturante Móvel'!$AQ:$AQ,"REPARO FO"))</f>
        <v>0</v>
      </c>
      <c r="LA54" s="140">
        <f>(COUNTIFS('Estruturante Móvel'!$M:$M,$B54,'Estruturante Móvel'!$C:$C,"&lt;&gt;PREVISTO",'Estruturante Móvel'!$G:$G,KZ$4))</f>
        <v>0</v>
      </c>
      <c r="LB54" s="139">
        <f>(COUNTIFS('Estruturante Móvel'!$M:$M,$B54,'Estruturante Móvel'!$AM:$AM,LB$4))-(COUNTIFS('Estruturante Móvel'!$M:$M,$B54,'Estruturante Móvel'!$AM:$AM,LB$4,'Estruturante Móvel'!$AQ:$AQ,"REPARO FO"))</f>
        <v>0</v>
      </c>
      <c r="LC54" s="140">
        <f>(COUNTIFS('Estruturante Móvel'!$M:$M,$B54,'Estruturante Móvel'!$C:$C,"&lt;&gt;PREVISTO",'Estruturante Móvel'!$G:$G,LB$4))</f>
        <v>0</v>
      </c>
      <c r="LD54" s="139">
        <f>(COUNTIFS('Estruturante Móvel'!$M:$M,$B54,'Estruturante Móvel'!$AM:$AM,LD$4))-(COUNTIFS('Estruturante Móvel'!$M:$M,$B54,'Estruturante Móvel'!$AM:$AM,LD$4,'Estruturante Móvel'!$AQ:$AQ,"REPARO FO"))</f>
        <v>0</v>
      </c>
      <c r="LE54" s="140">
        <f>(COUNTIFS('Estruturante Móvel'!$M:$M,$B54,'Estruturante Móvel'!$C:$C,"&lt;&gt;PREVISTO",'Estruturante Móvel'!$G:$G,LD$4))</f>
        <v>0</v>
      </c>
      <c r="LF54" s="139">
        <f>(COUNTIFS('Estruturante Móvel'!$M:$M,$B54,'Estruturante Móvel'!$AM:$AM,LF$4))-(COUNTIFS('Estruturante Móvel'!$M:$M,$B54,'Estruturante Móvel'!$AM:$AM,LF$4,'Estruturante Móvel'!$AQ:$AQ,"REPARO FO"))</f>
        <v>0</v>
      </c>
      <c r="LG54" s="140">
        <f>(COUNTIFS('Estruturante Móvel'!$M:$M,$B54,'Estruturante Móvel'!$C:$C,"&lt;&gt;PREVISTO",'Estruturante Móvel'!$G:$G,LF$4))</f>
        <v>0</v>
      </c>
      <c r="LH54" s="139">
        <f>(COUNTIFS('Estruturante Móvel'!$M:$M,$B54,'Estruturante Móvel'!$AM:$AM,LH$4))-(COUNTIFS('Estruturante Móvel'!$M:$M,$B54,'Estruturante Móvel'!$AM:$AM,LH$4,'Estruturante Móvel'!$AQ:$AQ,"REPARO FO"))</f>
        <v>0</v>
      </c>
      <c r="LI54" s="140">
        <f>(COUNTIFS('Estruturante Móvel'!$M:$M,$B54,'Estruturante Móvel'!$C:$C,"&lt;&gt;PREVISTO",'Estruturante Móvel'!$G:$G,LH$4))</f>
        <v>0</v>
      </c>
      <c r="LJ54" s="139">
        <f>(COUNTIFS('Estruturante Móvel'!$M:$M,$B54,'Estruturante Móvel'!$AM:$AM,LJ$4))-(COUNTIFS('Estruturante Móvel'!$M:$M,$B54,'Estruturante Móvel'!$AM:$AM,LJ$4,'Estruturante Móvel'!$AQ:$AQ,"REPARO FO"))</f>
        <v>0</v>
      </c>
      <c r="LK54" s="140">
        <f>(COUNTIFS('Estruturante Móvel'!$M:$M,$B54,'Estruturante Móvel'!$C:$C,"&lt;&gt;PREVISTO",'Estruturante Móvel'!$G:$G,LJ$4))</f>
        <v>0</v>
      </c>
      <c r="LL54" s="139">
        <f>(COUNTIFS('Estruturante Móvel'!$M:$M,$B54,'Estruturante Móvel'!$AM:$AM,LL$4))-(COUNTIFS('Estruturante Móvel'!$M:$M,$B54,'Estruturante Móvel'!$AM:$AM,LL$4,'Estruturante Móvel'!$AQ:$AQ,"REPARO FO"))</f>
        <v>0</v>
      </c>
      <c r="LM54" s="140">
        <f>(COUNTIFS('Estruturante Móvel'!$M:$M,$B54,'Estruturante Móvel'!$C:$C,"&lt;&gt;PREVISTO",'Estruturante Móvel'!$G:$G,LL$4))</f>
        <v>0</v>
      </c>
      <c r="LN54" s="139">
        <f>(COUNTIFS('Estruturante Móvel'!$M:$M,$B54,'Estruturante Móvel'!$AM:$AM,LN$4))-(COUNTIFS('Estruturante Móvel'!$M:$M,$B54,'Estruturante Móvel'!$AM:$AM,LN$4,'Estruturante Móvel'!$AQ:$AQ,"REPARO FO"))</f>
        <v>0</v>
      </c>
      <c r="LO54" s="140">
        <f>(COUNTIFS('Estruturante Móvel'!$M:$M,$B54,'Estruturante Móvel'!$C:$C,"&lt;&gt;PREVISTO",'Estruturante Móvel'!$G:$G,LN$4))</f>
        <v>0</v>
      </c>
      <c r="LP54" s="139">
        <f>(COUNTIFS('Estruturante Móvel'!$M:$M,$B54,'Estruturante Móvel'!$AM:$AM,LP$4))-(COUNTIFS('Estruturante Móvel'!$M:$M,$B54,'Estruturante Móvel'!$AM:$AM,LP$4,'Estruturante Móvel'!$AQ:$AQ,"REPARO FO"))</f>
        <v>0</v>
      </c>
      <c r="LQ54" s="140">
        <f>(COUNTIFS('Estruturante Móvel'!$M:$M,$B54,'Estruturante Móvel'!$C:$C,"&lt;&gt;PREVISTO",'Estruturante Móvel'!$G:$G,LP$4))</f>
        <v>0</v>
      </c>
      <c r="LR54" s="139">
        <f>(COUNTIFS('Estruturante Móvel'!$M:$M,$B54,'Estruturante Móvel'!$AM:$AM,LR$4))-(COUNTIFS('Estruturante Móvel'!$M:$M,$B54,'Estruturante Móvel'!$AM:$AM,LR$4,'Estruturante Móvel'!$AQ:$AQ,"REPARO FO"))</f>
        <v>0</v>
      </c>
      <c r="LS54" s="140">
        <f>(COUNTIFS('Estruturante Móvel'!$M:$M,$B54,'Estruturante Móvel'!$C:$C,"&lt;&gt;PREVISTO",'Estruturante Móvel'!$G:$G,LR$4))</f>
        <v>0</v>
      </c>
      <c r="LT54" s="139">
        <f>(COUNTIFS('Estruturante Móvel'!$M:$M,$B54,'Estruturante Móvel'!$AM:$AM,LT$4))-(COUNTIFS('Estruturante Móvel'!$M:$M,$B54,'Estruturante Móvel'!$AM:$AM,LT$4,'Estruturante Móvel'!$AQ:$AQ,"REPARO FO"))</f>
        <v>0</v>
      </c>
      <c r="LU54" s="140">
        <f>(COUNTIFS('Estruturante Móvel'!$M:$M,$B54,'Estruturante Móvel'!$C:$C,"&lt;&gt;PREVISTO",'Estruturante Móvel'!$G:$G,LT$4))</f>
        <v>0</v>
      </c>
      <c r="LV54" s="139">
        <f>(COUNTIFS('Estruturante Móvel'!$M:$M,$B54,'Estruturante Móvel'!$AM:$AM,LV$4))-(COUNTIFS('Estruturante Móvel'!$M:$M,$B54,'Estruturante Móvel'!$AM:$AM,LV$4,'Estruturante Móvel'!$AQ:$AQ,"REPARO FO"))</f>
        <v>0</v>
      </c>
      <c r="LW54" s="140">
        <f>(COUNTIFS('Estruturante Móvel'!$M:$M,$B54,'Estruturante Móvel'!$C:$C,"&lt;&gt;PREVISTO",'Estruturante Móvel'!$G:$G,LV$4))</f>
        <v>0</v>
      </c>
      <c r="LX54" s="139">
        <f>(COUNTIFS('Estruturante Móvel'!$M:$M,$B54,'Estruturante Móvel'!$AM:$AM,LX$4))-(COUNTIFS('Estruturante Móvel'!$M:$M,$B54,'Estruturante Móvel'!$AM:$AM,LX$4,'Estruturante Móvel'!$AQ:$AQ,"REPARO FO"))</f>
        <v>0</v>
      </c>
      <c r="LY54" s="140">
        <f>(COUNTIFS('Estruturante Móvel'!$M:$M,$B54,'Estruturante Móvel'!$C:$C,"&lt;&gt;PREVISTO",'Estruturante Móvel'!$G:$G,LX$4))</f>
        <v>0</v>
      </c>
      <c r="LZ54" s="139">
        <f>(COUNTIFS('Estruturante Móvel'!$M:$M,$B54,'Estruturante Móvel'!$AM:$AM,LZ$4))-(COUNTIFS('Estruturante Móvel'!$M:$M,$B54,'Estruturante Móvel'!$AM:$AM,LZ$4,'Estruturante Móvel'!$AQ:$AQ,"REPARO FO"))</f>
        <v>0</v>
      </c>
      <c r="MA54" s="140">
        <f>(COUNTIFS('Estruturante Móvel'!$M:$M,$B54,'Estruturante Móvel'!$C:$C,"&lt;&gt;PREVISTO",'Estruturante Móvel'!$G:$G,LZ$4))</f>
        <v>0</v>
      </c>
      <c r="MB54" s="139">
        <f>(COUNTIFS('Estruturante Móvel'!$M:$M,$B54,'Estruturante Móvel'!$AM:$AM,MB$4))-(COUNTIFS('Estruturante Móvel'!$M:$M,$B54,'Estruturante Móvel'!$AM:$AM,MB$4,'Estruturante Móvel'!$AQ:$AQ,"REPARO FO"))</f>
        <v>0</v>
      </c>
      <c r="MC54" s="140">
        <f>(COUNTIFS('Estruturante Móvel'!$M:$M,$B54,'Estruturante Móvel'!$C:$C,"&lt;&gt;PREVISTO",'Estruturante Móvel'!$G:$G,MB$4))</f>
        <v>0</v>
      </c>
      <c r="MD54" s="139">
        <f>(COUNTIFS('Estruturante Móvel'!$M:$M,$B54,'Estruturante Móvel'!$AM:$AM,MD$4))-(COUNTIFS('Estruturante Móvel'!$M:$M,$B54,'Estruturante Móvel'!$AM:$AM,MD$4,'Estruturante Móvel'!$AQ:$AQ,"REPARO FO"))</f>
        <v>0</v>
      </c>
      <c r="ME54" s="140">
        <f>(COUNTIFS('Estruturante Móvel'!$M:$M,$B54,'Estruturante Móvel'!$C:$C,"&lt;&gt;PREVISTO",'Estruturante Móvel'!$G:$G,MD$4))</f>
        <v>0</v>
      </c>
      <c r="MF54" s="139">
        <f>(COUNTIFS('Estruturante Móvel'!$M:$M,$B54,'Estruturante Móvel'!$AM:$AM,MF$4))-(COUNTIFS('Estruturante Móvel'!$M:$M,$B54,'Estruturante Móvel'!$AM:$AM,MF$4,'Estruturante Móvel'!$AQ:$AQ,"REPARO FO"))</f>
        <v>0</v>
      </c>
      <c r="MG54" s="140">
        <f>(COUNTIFS('Estruturante Móvel'!$M:$M,$B54,'Estruturante Móvel'!$C:$C,"&lt;&gt;PREVISTO",'Estruturante Móvel'!$G:$G,MF$4))</f>
        <v>0</v>
      </c>
      <c r="MH54" s="139">
        <f>(COUNTIFS('Estruturante Móvel'!$M:$M,$B54,'Estruturante Móvel'!$AM:$AM,MH$4))-(COUNTIFS('Estruturante Móvel'!$M:$M,$B54,'Estruturante Móvel'!$AM:$AM,MH$4,'Estruturante Móvel'!$AQ:$AQ,"REPARO FO"))</f>
        <v>0</v>
      </c>
      <c r="MI54" s="140">
        <f>(COUNTIFS('Estruturante Móvel'!$M:$M,$B54,'Estruturante Móvel'!$C:$C,"&lt;&gt;PREVISTO",'Estruturante Móvel'!$G:$G,MH$4))</f>
        <v>0</v>
      </c>
      <c r="MJ54" s="139">
        <f>(COUNTIFS('Estruturante Móvel'!$M:$M,$B54,'Estruturante Móvel'!$AM:$AM,MJ$4))-(COUNTIFS('Estruturante Móvel'!$M:$M,$B54,'Estruturante Móvel'!$AM:$AM,MJ$4,'Estruturante Móvel'!$AQ:$AQ,"REPARO FO"))</f>
        <v>0</v>
      </c>
      <c r="MK54" s="140">
        <f>(COUNTIFS('Estruturante Móvel'!$M:$M,$B54,'Estruturante Móvel'!$C:$C,"&lt;&gt;PREVISTO",'Estruturante Móvel'!$G:$G,MJ$4))</f>
        <v>0</v>
      </c>
      <c r="ML54" s="139">
        <f>(COUNTIFS('Estruturante Móvel'!$M:$M,$B54,'Estruturante Móvel'!$AM:$AM,ML$4))-(COUNTIFS('Estruturante Móvel'!$M:$M,$B54,'Estruturante Móvel'!$AM:$AM,ML$4,'Estruturante Móvel'!$AQ:$AQ,"REPARO FO"))</f>
        <v>0</v>
      </c>
      <c r="MM54" s="140">
        <f>(COUNTIFS('Estruturante Móvel'!$M:$M,$B54,'Estruturante Móvel'!$C:$C,"&lt;&gt;PREVISTO",'Estruturante Móvel'!$G:$G,ML$4))</f>
        <v>0</v>
      </c>
      <c r="MN54" s="139">
        <f>(COUNTIFS('Estruturante Móvel'!$M:$M,$B54,'Estruturante Móvel'!$AM:$AM,MN$4))-(COUNTIFS('Estruturante Móvel'!$M:$M,$B54,'Estruturante Móvel'!$AM:$AM,MN$4,'Estruturante Móvel'!$AQ:$AQ,"REPARO FO"))</f>
        <v>0</v>
      </c>
      <c r="MO54" s="140">
        <f>(COUNTIFS('Estruturante Móvel'!$M:$M,$B54,'Estruturante Móvel'!$C:$C,"&lt;&gt;PREVISTO",'Estruturante Móvel'!$G:$G,MN$4))</f>
        <v>0</v>
      </c>
      <c r="MP54" s="139">
        <f>(COUNTIFS('Estruturante Móvel'!$M:$M,$B54,'Estruturante Móvel'!$AM:$AM,MP$4))-(COUNTIFS('Estruturante Móvel'!$M:$M,$B54,'Estruturante Móvel'!$AM:$AM,MP$4,'Estruturante Móvel'!$AQ:$AQ,"REPARO FO"))</f>
        <v>0</v>
      </c>
      <c r="MQ54" s="140">
        <f>(COUNTIFS('Estruturante Móvel'!$M:$M,$B54,'Estruturante Móvel'!$C:$C,"&lt;&gt;PREVISTO",'Estruturante Móvel'!$G:$G,MP$4))</f>
        <v>0</v>
      </c>
      <c r="MR54" s="139">
        <f>(COUNTIFS('Estruturante Móvel'!$M:$M,$B54,'Estruturante Móvel'!$AM:$AM,MR$4))-(COUNTIFS('Estruturante Móvel'!$M:$M,$B54,'Estruturante Móvel'!$AM:$AM,MR$4,'Estruturante Móvel'!$AQ:$AQ,"REPARO FO"))</f>
        <v>0</v>
      </c>
      <c r="MS54" s="140">
        <f>(COUNTIFS('Estruturante Móvel'!$M:$M,$B54,'Estruturante Móvel'!$C:$C,"&lt;&gt;PREVISTO",'Estruturante Móvel'!$G:$G,MR$4))</f>
        <v>0</v>
      </c>
      <c r="MT54" s="139">
        <f>(COUNTIFS('Estruturante Móvel'!$M:$M,$B54,'Estruturante Móvel'!$AM:$AM,MT$4))-(COUNTIFS('Estruturante Móvel'!$M:$M,$B54,'Estruturante Móvel'!$AM:$AM,MT$4,'Estruturante Móvel'!$AQ:$AQ,"REPARO FO"))</f>
        <v>0</v>
      </c>
      <c r="MU54" s="140">
        <f>(COUNTIFS('Estruturante Móvel'!$M:$M,$B54,'Estruturante Móvel'!$C:$C,"&lt;&gt;PREVISTO",'Estruturante Móvel'!$G:$G,MT$4))</f>
        <v>0</v>
      </c>
      <c r="MV54" s="139">
        <f>(COUNTIFS('Estruturante Móvel'!$M:$M,$B54,'Estruturante Móvel'!$AM:$AM,MV$4))-(COUNTIFS('Estruturante Móvel'!$M:$M,$B54,'Estruturante Móvel'!$AM:$AM,MV$4,'Estruturante Móvel'!$AQ:$AQ,"REPARO FO"))</f>
        <v>0</v>
      </c>
      <c r="MW54" s="140">
        <f>(COUNTIFS('Estruturante Móvel'!$M:$M,$B54,'Estruturante Móvel'!$C:$C,"&lt;&gt;PREVISTO",'Estruturante Móvel'!$G:$G,MV$4))</f>
        <v>0</v>
      </c>
      <c r="MX54" s="139">
        <f>(COUNTIFS('Estruturante Móvel'!$M:$M,$B54,'Estruturante Móvel'!$AM:$AM,MX$4))-(COUNTIFS('Estruturante Móvel'!$M:$M,$B54,'Estruturante Móvel'!$AM:$AM,MX$4,'Estruturante Móvel'!$AQ:$AQ,"REPARO FO"))</f>
        <v>0</v>
      </c>
      <c r="MY54" s="140">
        <f>(COUNTIFS('Estruturante Móvel'!$M:$M,$B54,'Estruturante Móvel'!$C:$C,"&lt;&gt;PREVISTO",'Estruturante Móvel'!$G:$G,MX$4))</f>
        <v>0</v>
      </c>
      <c r="MZ54" s="139">
        <f>(COUNTIFS('Estruturante Móvel'!$M:$M,$B54,'Estruturante Móvel'!$AM:$AM,MZ$4))-(COUNTIFS('Estruturante Móvel'!$M:$M,$B54,'Estruturante Móvel'!$AM:$AM,MZ$4,'Estruturante Móvel'!$AQ:$AQ,"REPARO FO"))</f>
        <v>0</v>
      </c>
      <c r="NA54" s="140">
        <f>(COUNTIFS('Estruturante Móvel'!$M:$M,$B54,'Estruturante Móvel'!$C:$C,"&lt;&gt;PREVISTO",'Estruturante Móvel'!$G:$G,MZ$4))</f>
        <v>0</v>
      </c>
      <c r="NB54" s="139">
        <f>(COUNTIFS('Estruturante Móvel'!$M:$M,$B54,'Estruturante Móvel'!$AM:$AM,NB$4))-(COUNTIFS('Estruturante Móvel'!$M:$M,$B54,'Estruturante Móvel'!$AM:$AM,NB$4,'Estruturante Móvel'!$AQ:$AQ,"REPARO FO"))</f>
        <v>0</v>
      </c>
      <c r="NC54" s="140">
        <f>(COUNTIFS('Estruturante Móvel'!$M:$M,$B54,'Estruturante Móvel'!$C:$C,"&lt;&gt;PREVISTO",'Estruturante Móvel'!$G:$G,NB$4))</f>
        <v>0</v>
      </c>
      <c r="ND54" s="139">
        <f>(COUNTIFS('Estruturante Móvel'!$M:$M,$B54,'Estruturante Móvel'!$AM:$AM,ND$4))-(COUNTIFS('Estruturante Móvel'!$M:$M,$B54,'Estruturante Móvel'!$AM:$AM,ND$4,'Estruturante Móvel'!$AQ:$AQ,"REPARO FO"))</f>
        <v>0</v>
      </c>
      <c r="NE54" s="140">
        <f>(COUNTIFS('Estruturante Móvel'!$M:$M,$B54,'Estruturante Móvel'!$C:$C,"&lt;&gt;PREVISTO",'Estruturante Móvel'!$G:$G,ND$4))</f>
        <v>0</v>
      </c>
      <c r="NF54" s="139">
        <f>(COUNTIFS('Estruturante Móvel'!$M:$M,$B54,'Estruturante Móvel'!$AM:$AM,NF$4))-(COUNTIFS('Estruturante Móvel'!$M:$M,$B54,'Estruturante Móvel'!$AM:$AM,NF$4,'Estruturante Móvel'!$AQ:$AQ,"REPARO FO"))</f>
        <v>0</v>
      </c>
      <c r="NG54" s="140">
        <f>(COUNTIFS('Estruturante Móvel'!$M:$M,$B54,'Estruturante Móvel'!$C:$C,"&lt;&gt;PREVISTO",'Estruturante Móvel'!$G:$G,NF$4))</f>
        <v>0</v>
      </c>
      <c r="NH54" s="139">
        <f>(COUNTIFS('Estruturante Móvel'!$M:$M,$B54,'Estruturante Móvel'!$AM:$AM,NH$4))-(COUNTIFS('Estruturante Móvel'!$M:$M,$B54,'Estruturante Móvel'!$AM:$AM,NH$4,'Estruturante Móvel'!$AQ:$AQ,"REPARO FO"))</f>
        <v>0</v>
      </c>
      <c r="NI54" s="140">
        <f>(COUNTIFS('Estruturante Móvel'!$M:$M,$B54,'Estruturante Móvel'!$C:$C,"&lt;&gt;PREVISTO",'Estruturante Móvel'!$G:$G,NH$4))</f>
        <v>0</v>
      </c>
    </row>
    <row r="55" spans="1:373" hidden="1" outlineLevel="1">
      <c r="B55" s="205" t="s">
        <v>444</v>
      </c>
      <c r="C55" s="161" t="s">
        <v>186</v>
      </c>
      <c r="D55" s="161">
        <f>COUNTIFS('Estruturante Móvel'!$M:$M,B54,'Estruturante Móvel'!$L:$L,'CRONOGRAMA_CONST+MIGRACAO'!B55)</f>
        <v>1</v>
      </c>
      <c r="E55" s="161">
        <f>(COUNTIFS('Estruturante Móvel'!$M:$M,B54,'Estruturante Móvel'!$C:$C,"&lt;&gt;PREVISTO",'Estruturante Móvel'!$L:$L,'CRONOGRAMA_CONST+MIGRACAO'!B55))</f>
        <v>1</v>
      </c>
      <c r="F55" s="162">
        <f>(COUNTIFS('Estruturante Móvel'!$M:$M,B54,'Estruturante Móvel'!$C:$C,"PREVISTO",'Estruturante Móvel'!$L:$L,'CRONOGRAMA_CONST+MIGRACAO'!B55))</f>
        <v>0</v>
      </c>
      <c r="G55" s="162"/>
      <c r="H55" s="165" t="str">
        <f t="shared" si="381"/>
        <v>Concluído</v>
      </c>
      <c r="I55" s="163"/>
      <c r="J55" s="160">
        <f t="shared" si="382"/>
        <v>1</v>
      </c>
      <c r="K55" s="157">
        <f t="shared" si="383"/>
        <v>1</v>
      </c>
      <c r="L55" s="139">
        <f>(COUNTIFS('Estruturante Móvel'!$M:$M,$B54,'Estruturante Móvel'!$AM:$AM,L$4,'Estruturante Móvel'!$L:$L,'CRONOGRAMA_CONST+MIGRACAO'!$B55))</f>
        <v>0</v>
      </c>
      <c r="M55" s="140">
        <f>(COUNTIFS('Estruturante Móvel'!$M:$M,$B54,'Estruturante Móvel'!$C:$C,"&lt;&gt;PREVISTO",'Estruturante Móvel'!$G:$G,L$4,'Estruturante Móvel'!$L:$L,'CRONOGRAMA_CONST+MIGRACAO'!B$7))</f>
        <v>0</v>
      </c>
      <c r="N55" s="139">
        <f>(COUNTIFS('Estruturante Móvel'!$M:$M,$B54,'Estruturante Móvel'!$AM:$AM,N$4,'Estruturante Móvel'!$L:$L,'CRONOGRAMA_CONST+MIGRACAO'!$B55))</f>
        <v>0</v>
      </c>
      <c r="O55" s="140">
        <f>(COUNTIFS('Estruturante Móvel'!$M:$M,$B54,'Estruturante Móvel'!$C:$C,"&lt;&gt;PREVISTO",'Estruturante Móvel'!$G:$G,N$4,'Estruturante Móvel'!$L:$L,'CRONOGRAMA_CONST+MIGRACAO'!D$7))</f>
        <v>0</v>
      </c>
      <c r="P55" s="139">
        <f>(COUNTIFS('Estruturante Móvel'!$M:$M,$B54,'Estruturante Móvel'!$AM:$AM,P$4,'Estruturante Móvel'!$L:$L,'CRONOGRAMA_CONST+MIGRACAO'!$B55))</f>
        <v>0</v>
      </c>
      <c r="Q55" s="140">
        <f>(COUNTIFS('Estruturante Móvel'!$M:$M,$B54,'Estruturante Móvel'!$C:$C,"&lt;&gt;PREVISTO",'Estruturante Móvel'!$G:$G,P$4,'Estruturante Móvel'!$L:$L,'CRONOGRAMA_CONST+MIGRACAO'!F$7))</f>
        <v>0</v>
      </c>
      <c r="R55" s="139">
        <f>(COUNTIFS('Estruturante Móvel'!$M:$M,$B54,'Estruturante Móvel'!$AM:$AM,R$4,'Estruturante Móvel'!$L:$L,'CRONOGRAMA_CONST+MIGRACAO'!$B55))</f>
        <v>0</v>
      </c>
      <c r="S55" s="140">
        <f>(COUNTIFS('Estruturante Móvel'!$M:$M,$B54,'Estruturante Móvel'!$C:$C,"&lt;&gt;PREVISTO",'Estruturante Móvel'!$G:$G,R$4,'Estruturante Móvel'!$L:$L,'CRONOGRAMA_CONST+MIGRACAO'!H$7))</f>
        <v>0</v>
      </c>
      <c r="T55" s="139">
        <f>(COUNTIFS('Estruturante Móvel'!$M:$M,$B54,'Estruturante Móvel'!$AM:$AM,T$4,'Estruturante Móvel'!$L:$L,'CRONOGRAMA_CONST+MIGRACAO'!$B55))</f>
        <v>0</v>
      </c>
      <c r="U55" s="140">
        <f>(COUNTIFS('Estruturante Móvel'!$M:$M,$B54,'Estruturante Móvel'!$C:$C,"&lt;&gt;PREVISTO",'Estruturante Móvel'!$G:$G,T$4,'Estruturante Móvel'!$L:$L,'CRONOGRAMA_CONST+MIGRACAO'!J$7))</f>
        <v>0</v>
      </c>
      <c r="V55" s="139">
        <f>(COUNTIFS('Estruturante Móvel'!$M:$M,$B54,'Estruturante Móvel'!$AM:$AM,V$4,'Estruturante Móvel'!$L:$L,'CRONOGRAMA_CONST+MIGRACAO'!$B55))</f>
        <v>0</v>
      </c>
      <c r="W55" s="140">
        <f>(COUNTIFS('Estruturante Móvel'!$M:$M,$B54,'Estruturante Móvel'!$C:$C,"&lt;&gt;PREVISTO",'Estruturante Móvel'!$G:$G,V$4,'Estruturante Móvel'!$L:$L,'CRONOGRAMA_CONST+MIGRACAO'!L$7))</f>
        <v>0</v>
      </c>
      <c r="X55" s="139">
        <f>(COUNTIFS('Estruturante Móvel'!$M:$M,$B54,'Estruturante Móvel'!$AM:$AM,X$4,'Estruturante Móvel'!$L:$L,'CRONOGRAMA_CONST+MIGRACAO'!$B55))</f>
        <v>0</v>
      </c>
      <c r="Y55" s="140">
        <f>(COUNTIFS('Estruturante Móvel'!$M:$M,$B54,'Estruturante Móvel'!$C:$C,"&lt;&gt;PREVISTO",'Estruturante Móvel'!$G:$G,X$4,'Estruturante Móvel'!$L:$L,'CRONOGRAMA_CONST+MIGRACAO'!N$7))</f>
        <v>0</v>
      </c>
      <c r="Z55" s="139">
        <f>(COUNTIFS('Estruturante Móvel'!$M:$M,$B54,'Estruturante Móvel'!$AM:$AM,Z$4,'Estruturante Móvel'!$L:$L,'CRONOGRAMA_CONST+MIGRACAO'!$B55))</f>
        <v>0</v>
      </c>
      <c r="AA55" s="140">
        <f>(COUNTIFS('Estruturante Móvel'!$M:$M,$B54,'Estruturante Móvel'!$C:$C,"&lt;&gt;PREVISTO",'Estruturante Móvel'!$G:$G,Z$4,'Estruturante Móvel'!$L:$L,'CRONOGRAMA_CONST+MIGRACAO'!P$7))</f>
        <v>0</v>
      </c>
      <c r="AB55" s="139">
        <f>(COUNTIFS('Estruturante Móvel'!$M:$M,$B54,'Estruturante Móvel'!$AM:$AM,AB$4,'Estruturante Móvel'!$L:$L,'CRONOGRAMA_CONST+MIGRACAO'!$B55))</f>
        <v>0</v>
      </c>
      <c r="AC55" s="140">
        <f>(COUNTIFS('Estruturante Móvel'!$M:$M,$B54,'Estruturante Móvel'!$C:$C,"&lt;&gt;PREVISTO",'Estruturante Móvel'!$G:$G,AB$4,'Estruturante Móvel'!$L:$L,'CRONOGRAMA_CONST+MIGRACAO'!R$7))</f>
        <v>0</v>
      </c>
      <c r="AD55" s="139">
        <f>(COUNTIFS('Estruturante Móvel'!$M:$M,$B54,'Estruturante Móvel'!$AM:$AM,AD$4,'Estruturante Móvel'!$L:$L,'CRONOGRAMA_CONST+MIGRACAO'!$B55))</f>
        <v>0</v>
      </c>
      <c r="AE55" s="140">
        <f>(COUNTIFS('Estruturante Móvel'!$M:$M,$B54,'Estruturante Móvel'!$C:$C,"&lt;&gt;PREVISTO",'Estruturante Móvel'!$G:$G,AD$4,'Estruturante Móvel'!$L:$L,'CRONOGRAMA_CONST+MIGRACAO'!T$7))</f>
        <v>0</v>
      </c>
      <c r="AF55" s="139">
        <f>(COUNTIFS('Estruturante Móvel'!$M:$M,$B54,'Estruturante Móvel'!$AM:$AM,AF$4,'Estruturante Móvel'!$L:$L,'CRONOGRAMA_CONST+MIGRACAO'!$B55))</f>
        <v>0</v>
      </c>
      <c r="AG55" s="140">
        <f>(COUNTIFS('Estruturante Móvel'!$M:$M,$B54,'Estruturante Móvel'!$C:$C,"&lt;&gt;PREVISTO",'Estruturante Móvel'!$G:$G,AF$4,'Estruturante Móvel'!$L:$L,'CRONOGRAMA_CONST+MIGRACAO'!V$7))</f>
        <v>0</v>
      </c>
      <c r="AH55" s="139">
        <f>(COUNTIFS('Estruturante Móvel'!$M:$M,$B54,'Estruturante Móvel'!$AM:$AM,AH$4,'Estruturante Móvel'!$L:$L,'CRONOGRAMA_CONST+MIGRACAO'!$B55))</f>
        <v>0</v>
      </c>
      <c r="AI55" s="140">
        <f>(COUNTIFS('Estruturante Móvel'!$M:$M,$B54,'Estruturante Móvel'!$C:$C,"&lt;&gt;PREVISTO",'Estruturante Móvel'!$G:$G,AH$4,'Estruturante Móvel'!$L:$L,'CRONOGRAMA_CONST+MIGRACAO'!X$7))</f>
        <v>0</v>
      </c>
      <c r="AJ55" s="139">
        <f>(COUNTIFS('Estruturante Móvel'!$M:$M,$B54,'Estruturante Móvel'!$AM:$AM,AJ$4,'Estruturante Móvel'!$L:$L,'CRONOGRAMA_CONST+MIGRACAO'!$B55))</f>
        <v>0</v>
      </c>
      <c r="AK55" s="140">
        <f>(COUNTIFS('Estruturante Móvel'!$M:$M,$B54,'Estruturante Móvel'!$C:$C,"&lt;&gt;PREVISTO",'Estruturante Móvel'!$G:$G,AJ$4,'Estruturante Móvel'!$L:$L,'CRONOGRAMA_CONST+MIGRACAO'!Z$7))</f>
        <v>0</v>
      </c>
      <c r="AL55" s="139">
        <f>(COUNTIFS('Estruturante Móvel'!$M:$M,$B54,'Estruturante Móvel'!$AM:$AM,AL$4,'Estruturante Móvel'!$L:$L,'CRONOGRAMA_CONST+MIGRACAO'!$B55))</f>
        <v>0</v>
      </c>
      <c r="AM55" s="140">
        <f>(COUNTIFS('Estruturante Móvel'!$M:$M,$B54,'Estruturante Móvel'!$C:$C,"&lt;&gt;PREVISTO",'Estruturante Móvel'!$G:$G,AL$4,'Estruturante Móvel'!$L:$L,'CRONOGRAMA_CONST+MIGRACAO'!AB$7))</f>
        <v>0</v>
      </c>
      <c r="AN55" s="139">
        <f>(COUNTIFS('Estruturante Móvel'!$M:$M,$B54,'Estruturante Móvel'!$AM:$AM,AN$4,'Estruturante Móvel'!$L:$L,'CRONOGRAMA_CONST+MIGRACAO'!$B55))</f>
        <v>0</v>
      </c>
      <c r="AO55" s="140">
        <f>(COUNTIFS('Estruturante Móvel'!$M:$M,$B54,'Estruturante Móvel'!$C:$C,"&lt;&gt;PREVISTO",'Estruturante Móvel'!$G:$G,AN$4,'Estruturante Móvel'!$L:$L,'CRONOGRAMA_CONST+MIGRACAO'!AD$7))</f>
        <v>0</v>
      </c>
      <c r="AP55" s="139">
        <f>(COUNTIFS('Estruturante Móvel'!$M:$M,$B54,'Estruturante Móvel'!$AM:$AM,AP$4,'Estruturante Móvel'!$L:$L,'CRONOGRAMA_CONST+MIGRACAO'!$B55))</f>
        <v>0</v>
      </c>
      <c r="AQ55" s="140">
        <f>(COUNTIFS('Estruturante Móvel'!$M:$M,$B54,'Estruturante Móvel'!$C:$C,"&lt;&gt;PREVISTO",'Estruturante Móvel'!$G:$G,AP$4,'Estruturante Móvel'!$L:$L,'CRONOGRAMA_CONST+MIGRACAO'!AF$7))</f>
        <v>0</v>
      </c>
      <c r="AR55" s="139">
        <f>(COUNTIFS('Estruturante Móvel'!$M:$M,$B54,'Estruturante Móvel'!$AM:$AM,AR$4,'Estruturante Móvel'!$L:$L,'CRONOGRAMA_CONST+MIGRACAO'!$B55))</f>
        <v>0</v>
      </c>
      <c r="AS55" s="140">
        <f>(COUNTIFS('Estruturante Móvel'!$M:$M,$B54,'Estruturante Móvel'!$C:$C,"&lt;&gt;PREVISTO",'Estruturante Móvel'!$G:$G,AR$4,'Estruturante Móvel'!$L:$L,'CRONOGRAMA_CONST+MIGRACAO'!AH$7))</f>
        <v>0</v>
      </c>
      <c r="AT55" s="139">
        <f>(COUNTIFS('Estruturante Móvel'!$M:$M,$B54,'Estruturante Móvel'!$AM:$AM,AT$4,'Estruturante Móvel'!$L:$L,'CRONOGRAMA_CONST+MIGRACAO'!$B55))</f>
        <v>0</v>
      </c>
      <c r="AU55" s="140">
        <f>(COUNTIFS('Estruturante Móvel'!$M:$M,$B54,'Estruturante Móvel'!$C:$C,"&lt;&gt;PREVISTO",'Estruturante Móvel'!$G:$G,AT$4,'Estruturante Móvel'!$L:$L,'CRONOGRAMA_CONST+MIGRACAO'!AJ$7))</f>
        <v>0</v>
      </c>
      <c r="AV55" s="139">
        <f>(COUNTIFS('Estruturante Móvel'!$M:$M,$B54,'Estruturante Móvel'!$AM:$AM,AV$4,'Estruturante Móvel'!$L:$L,'CRONOGRAMA_CONST+MIGRACAO'!$B55))</f>
        <v>0</v>
      </c>
      <c r="AW55" s="140">
        <f>(COUNTIFS('Estruturante Móvel'!$M:$M,$B54,'Estruturante Móvel'!$C:$C,"&lt;&gt;PREVISTO",'Estruturante Móvel'!$G:$G,AV$4,'Estruturante Móvel'!$L:$L,'CRONOGRAMA_CONST+MIGRACAO'!AL$7))</f>
        <v>0</v>
      </c>
      <c r="AX55" s="139">
        <f>(COUNTIFS('Estruturante Móvel'!$M:$M,$B54,'Estruturante Móvel'!$AM:$AM,AX$4,'Estruturante Móvel'!$L:$L,'CRONOGRAMA_CONST+MIGRACAO'!$B55))</f>
        <v>0</v>
      </c>
      <c r="AY55" s="140">
        <f>(COUNTIFS('Estruturante Móvel'!$M:$M,$B54,'Estruturante Móvel'!$C:$C,"&lt;&gt;PREVISTO",'Estruturante Móvel'!$G:$G,AX$4,'Estruturante Móvel'!$L:$L,'CRONOGRAMA_CONST+MIGRACAO'!AN$7))</f>
        <v>0</v>
      </c>
      <c r="AZ55" s="139">
        <f>(COUNTIFS('Estruturante Móvel'!$M:$M,$B54,'Estruturante Móvel'!$AM:$AM,AZ$4,'Estruturante Móvel'!$L:$L,'CRONOGRAMA_CONST+MIGRACAO'!$B55))</f>
        <v>0</v>
      </c>
      <c r="BA55" s="140">
        <f>(COUNTIFS('Estruturante Móvel'!$M:$M,$B54,'Estruturante Móvel'!$C:$C,"&lt;&gt;PREVISTO",'Estruturante Móvel'!$G:$G,AZ$4,'Estruturante Móvel'!$L:$L,'CRONOGRAMA_CONST+MIGRACAO'!AP$7))</f>
        <v>0</v>
      </c>
      <c r="BB55" s="139">
        <f>(COUNTIFS('Estruturante Móvel'!$M:$M,$B54,'Estruturante Móvel'!$AM:$AM,BB$4,'Estruturante Móvel'!$L:$L,'CRONOGRAMA_CONST+MIGRACAO'!$B55))</f>
        <v>0</v>
      </c>
      <c r="BC55" s="140">
        <f>(COUNTIFS('Estruturante Móvel'!$M:$M,$B54,'Estruturante Móvel'!$C:$C,"&lt;&gt;PREVISTO",'Estruturante Móvel'!$G:$G,BB$4,'Estruturante Móvel'!$L:$L,'CRONOGRAMA_CONST+MIGRACAO'!AR$7))</f>
        <v>0</v>
      </c>
      <c r="BD55" s="139">
        <f>(COUNTIFS('Estruturante Móvel'!$M:$M,$B54,'Estruturante Móvel'!$AM:$AM,BD$4,'Estruturante Móvel'!$L:$L,'CRONOGRAMA_CONST+MIGRACAO'!$B55))</f>
        <v>0</v>
      </c>
      <c r="BE55" s="140">
        <f>(COUNTIFS('Estruturante Móvel'!$M:$M,$B54,'Estruturante Móvel'!$C:$C,"&lt;&gt;PREVISTO",'Estruturante Móvel'!$G:$G,BD$4,'Estruturante Móvel'!$L:$L,'CRONOGRAMA_CONST+MIGRACAO'!AT$7))</f>
        <v>0</v>
      </c>
      <c r="BF55" s="139">
        <f>(COUNTIFS('Estruturante Móvel'!$M:$M,$B54,'Estruturante Móvel'!$AM:$AM,BF$4,'Estruturante Móvel'!$L:$L,'CRONOGRAMA_CONST+MIGRACAO'!$B55))</f>
        <v>0</v>
      </c>
      <c r="BG55" s="140">
        <f>(COUNTIFS('Estruturante Móvel'!$M:$M,$B54,'Estruturante Móvel'!$C:$C,"&lt;&gt;PREVISTO",'Estruturante Móvel'!$G:$G,BF$4,'Estruturante Móvel'!$L:$L,'CRONOGRAMA_CONST+MIGRACAO'!AV$7))</f>
        <v>0</v>
      </c>
      <c r="BH55" s="139">
        <f>(COUNTIFS('Estruturante Móvel'!$M:$M,$B54,'Estruturante Móvel'!$AM:$AM,BH$4,'Estruturante Móvel'!$L:$L,'CRONOGRAMA_CONST+MIGRACAO'!$B55))</f>
        <v>0</v>
      </c>
      <c r="BI55" s="140">
        <f>(COUNTIFS('Estruturante Móvel'!$M:$M,$B54,'Estruturante Móvel'!$C:$C,"&lt;&gt;PREVISTO",'Estruturante Móvel'!$G:$G,BH$4,'Estruturante Móvel'!$L:$L,'CRONOGRAMA_CONST+MIGRACAO'!AX$7))</f>
        <v>0</v>
      </c>
      <c r="BJ55" s="139">
        <f>(COUNTIFS('Estruturante Móvel'!$M:$M,$B54,'Estruturante Móvel'!$AM:$AM,BJ$4,'Estruturante Móvel'!$L:$L,'CRONOGRAMA_CONST+MIGRACAO'!$B55))</f>
        <v>0</v>
      </c>
      <c r="BK55" s="140">
        <f>(COUNTIFS('Estruturante Móvel'!$M:$M,$B54,'Estruturante Móvel'!$C:$C,"&lt;&gt;PREVISTO",'Estruturante Móvel'!$G:$G,BJ$4,'Estruturante Móvel'!$L:$L,'CRONOGRAMA_CONST+MIGRACAO'!AZ$7))</f>
        <v>0</v>
      </c>
      <c r="BL55" s="139">
        <f>(COUNTIFS('Estruturante Móvel'!$M:$M,$B54,'Estruturante Móvel'!$AM:$AM,BL$4,'Estruturante Móvel'!$L:$L,'CRONOGRAMA_CONST+MIGRACAO'!$B55))</f>
        <v>0</v>
      </c>
      <c r="BM55" s="140">
        <f>(COUNTIFS('Estruturante Móvel'!$M:$M,$B54,'Estruturante Móvel'!$C:$C,"&lt;&gt;PREVISTO",'Estruturante Móvel'!$G:$G,BL$4,'Estruturante Móvel'!$L:$L,'CRONOGRAMA_CONST+MIGRACAO'!BB$7))</f>
        <v>0</v>
      </c>
      <c r="BN55" s="139">
        <f>(COUNTIFS('Estruturante Móvel'!$M:$M,$B54,'Estruturante Móvel'!$AM:$AM,BN$4,'Estruturante Móvel'!$L:$L,'CRONOGRAMA_CONST+MIGRACAO'!$B55))</f>
        <v>0</v>
      </c>
      <c r="BO55" s="140">
        <f>(COUNTIFS('Estruturante Móvel'!$M:$M,$B54,'Estruturante Móvel'!$C:$C,"&lt;&gt;PREVISTO",'Estruturante Móvel'!$G:$G,BN$4,'Estruturante Móvel'!$L:$L,'CRONOGRAMA_CONST+MIGRACAO'!BD$7))</f>
        <v>0</v>
      </c>
      <c r="BP55" s="139">
        <f>(COUNTIFS('Estruturante Móvel'!$M:$M,$B54,'Estruturante Móvel'!$AM:$AM,BP$4,'Estruturante Móvel'!$L:$L,'CRONOGRAMA_CONST+MIGRACAO'!$B55))</f>
        <v>0</v>
      </c>
      <c r="BQ55" s="140">
        <f>(COUNTIFS('Estruturante Móvel'!$M:$M,$B54,'Estruturante Móvel'!$C:$C,"&lt;&gt;PREVISTO",'Estruturante Móvel'!$G:$G,BP$4,'Estruturante Móvel'!$L:$L,'CRONOGRAMA_CONST+MIGRACAO'!BF$7))</f>
        <v>0</v>
      </c>
      <c r="BR55" s="139">
        <f>(COUNTIFS('Estruturante Móvel'!$M:$M,$B54,'Estruturante Móvel'!$AM:$AM,BR$4,'Estruturante Móvel'!$L:$L,'CRONOGRAMA_CONST+MIGRACAO'!$B55))</f>
        <v>0</v>
      </c>
      <c r="BS55" s="140">
        <f>(COUNTIFS('Estruturante Móvel'!$M:$M,$B54,'Estruturante Móvel'!$C:$C,"&lt;&gt;PREVISTO",'Estruturante Móvel'!$G:$G,BR$4,'Estruturante Móvel'!$L:$L,'CRONOGRAMA_CONST+MIGRACAO'!BH$7))</f>
        <v>0</v>
      </c>
      <c r="BT55" s="139">
        <f>(COUNTIFS('Estruturante Móvel'!$M:$M,$B55,'Estruturante Móvel'!$AM:$AM,BT$4))-(COUNTIFS('Estruturante Móvel'!$M:$M,$B55,'Estruturante Móvel'!$AM:$AM,BT$4,'Estruturante Móvel'!$AQ:$AQ,"REPARO FO"))</f>
        <v>0</v>
      </c>
      <c r="BU55" s="140">
        <f>(COUNTIFS('Estruturante Móvel'!$M:$M,$B54,'Estruturante Móvel'!$C:$C,"&lt;&gt;PREVISTO",'Estruturante Móvel'!$G:$G,BT$4,'Estruturante Móvel'!$L:$L,'CRONOGRAMA_CONST+MIGRACAO'!BJ$7))</f>
        <v>0</v>
      </c>
      <c r="BV55" s="139">
        <f>(COUNTIFS('Estruturante Móvel'!$M:$M,$B55,'Estruturante Móvel'!$AM:$AM,BV$4))-(COUNTIFS('Estruturante Móvel'!$M:$M,$B55,'Estruturante Móvel'!$AM:$AM,BV$4,'Estruturante Móvel'!$AQ:$AQ,"REPARO FO"))</f>
        <v>0</v>
      </c>
      <c r="BW55" s="140">
        <f>(COUNTIFS('Estruturante Móvel'!$M:$M,$B54,'Estruturante Móvel'!$C:$C,"&lt;&gt;PREVISTO",'Estruturante Móvel'!$G:$G,BV$4,'Estruturante Móvel'!$L:$L,'CRONOGRAMA_CONST+MIGRACAO'!BL$7))</f>
        <v>0</v>
      </c>
      <c r="BX55" s="139">
        <f>(COUNTIFS('Estruturante Móvel'!$M:$M,$B55,'Estruturante Móvel'!$AM:$AM,BX$4))-(COUNTIFS('Estruturante Móvel'!$M:$M,$B55,'Estruturante Móvel'!$AM:$AM,BX$4,'Estruturante Móvel'!$AQ:$AQ,"REPARO FO"))</f>
        <v>0</v>
      </c>
      <c r="BY55" s="140">
        <f>(COUNTIFS('Estruturante Móvel'!$M:$M,$B54,'Estruturante Móvel'!$C:$C,"&lt;&gt;PREVISTO",'Estruturante Móvel'!$G:$G,BX$4,'Estruturante Móvel'!$L:$L,'CRONOGRAMA_CONST+MIGRACAO'!BN$7))</f>
        <v>0</v>
      </c>
      <c r="BZ55" s="139">
        <f>(COUNTIFS('Estruturante Móvel'!$M:$M,$B55,'Estruturante Móvel'!$AM:$AM,BZ$4))-(COUNTIFS('Estruturante Móvel'!$M:$M,$B55,'Estruturante Móvel'!$AM:$AM,BZ$4,'Estruturante Móvel'!$AQ:$AQ,"REPARO FO"))</f>
        <v>0</v>
      </c>
      <c r="CA55" s="140">
        <f>(COUNTIFS('Estruturante Móvel'!$M:$M,$B54,'Estruturante Móvel'!$C:$C,"&lt;&gt;PREVISTO",'Estruturante Móvel'!$G:$G,BZ$4,'Estruturante Móvel'!$L:$L,'CRONOGRAMA_CONST+MIGRACAO'!BP$7))</f>
        <v>0</v>
      </c>
      <c r="CB55" s="139">
        <f>(COUNTIFS('Estruturante Móvel'!$M:$M,$B55,'Estruturante Móvel'!$AM:$AM,CB$4))-(COUNTIFS('Estruturante Móvel'!$M:$M,$B55,'Estruturante Móvel'!$AM:$AM,CB$4,'Estruturante Móvel'!$AQ:$AQ,"REPARO FO"))</f>
        <v>0</v>
      </c>
      <c r="CC55" s="140">
        <f>(COUNTIFS('Estruturante Móvel'!$M:$M,$B54,'Estruturante Móvel'!$C:$C,"&lt;&gt;PREVISTO",'Estruturante Móvel'!$G:$G,CB$4,'Estruturante Móvel'!$L:$L,'CRONOGRAMA_CONST+MIGRACAO'!BR$7))</f>
        <v>0</v>
      </c>
      <c r="CD55" s="139">
        <f>(COUNTIFS('Estruturante Móvel'!$M:$M,$B55,'Estruturante Móvel'!$AM:$AM,CD$4))-(COUNTIFS('Estruturante Móvel'!$M:$M,$B55,'Estruturante Móvel'!$AM:$AM,CD$4,'Estruturante Móvel'!$AQ:$AQ,"REPARO FO"))</f>
        <v>0</v>
      </c>
      <c r="CE55" s="140">
        <f>(COUNTIFS('Estruturante Móvel'!$M:$M,$B54,'Estruturante Móvel'!$C:$C,"&lt;&gt;PREVISTO",'Estruturante Móvel'!$G:$G,CD$4,'Estruturante Móvel'!$L:$L,'CRONOGRAMA_CONST+MIGRACAO'!BT$7))</f>
        <v>0</v>
      </c>
      <c r="CF55" s="139">
        <f>(COUNTIFS('Estruturante Móvel'!$M:$M,$B55,'Estruturante Móvel'!$AM:$AM,CF$4))-(COUNTIFS('Estruturante Móvel'!$M:$M,$B55,'Estruturante Móvel'!$AM:$AM,CF$4,'Estruturante Móvel'!$AQ:$AQ,"REPARO FO"))</f>
        <v>0</v>
      </c>
      <c r="CG55" s="140">
        <f>(COUNTIFS('Estruturante Móvel'!$M:$M,$B54,'Estruturante Móvel'!$C:$C,"&lt;&gt;PREVISTO",'Estruturante Móvel'!$G:$G,CF$4,'Estruturante Móvel'!$L:$L,'CRONOGRAMA_CONST+MIGRACAO'!BV$7))</f>
        <v>0</v>
      </c>
      <c r="CH55" s="139">
        <f>(COUNTIFS('Estruturante Móvel'!$M:$M,$B55,'Estruturante Móvel'!$AM:$AM,CH$4))-(COUNTIFS('Estruturante Móvel'!$M:$M,$B55,'Estruturante Móvel'!$AM:$AM,CH$4,'Estruturante Móvel'!$AQ:$AQ,"REPARO FO"))</f>
        <v>0</v>
      </c>
      <c r="CI55" s="140">
        <f>(COUNTIFS('Estruturante Móvel'!$M:$M,$B54,'Estruturante Móvel'!$C:$C,"&lt;&gt;PREVISTO",'Estruturante Móvel'!$G:$G,CH$4,'Estruturante Móvel'!$L:$L,'CRONOGRAMA_CONST+MIGRACAO'!BX$7))</f>
        <v>0</v>
      </c>
      <c r="CJ55" s="139">
        <f>(COUNTIFS('Estruturante Móvel'!$M:$M,$B55,'Estruturante Móvel'!$AM:$AM,CJ$4))-(COUNTIFS('Estruturante Móvel'!$M:$M,$B55,'Estruturante Móvel'!$AM:$AM,CJ$4,'Estruturante Móvel'!$AQ:$AQ,"REPARO FO"))</f>
        <v>0</v>
      </c>
      <c r="CK55" s="140">
        <f>(COUNTIFS('Estruturante Móvel'!$M:$M,$B54,'Estruturante Móvel'!$C:$C,"&lt;&gt;PREVISTO",'Estruturante Móvel'!$G:$G,CJ$4,'Estruturante Móvel'!$L:$L,'CRONOGRAMA_CONST+MIGRACAO'!BZ$7))</f>
        <v>0</v>
      </c>
      <c r="CL55" s="139">
        <f>(COUNTIFS('Estruturante Móvel'!$M:$M,$B55,'Estruturante Móvel'!$AM:$AM,CL$4))-(COUNTIFS('Estruturante Móvel'!$M:$M,$B55,'Estruturante Móvel'!$AM:$AM,CL$4,'Estruturante Móvel'!$AQ:$AQ,"REPARO FO"))</f>
        <v>0</v>
      </c>
      <c r="CM55" s="140">
        <f>(COUNTIFS('Estruturante Móvel'!$M:$M,$B54,'Estruturante Móvel'!$C:$C,"&lt;&gt;PREVISTO",'Estruturante Móvel'!$G:$G,CL$4,'Estruturante Móvel'!$L:$L,'CRONOGRAMA_CONST+MIGRACAO'!CB$7))</f>
        <v>0</v>
      </c>
      <c r="CN55" s="139">
        <f>(COUNTIFS('Estruturante Móvel'!$M:$M,$B55,'Estruturante Móvel'!$AM:$AM,CN$4))-(COUNTIFS('Estruturante Móvel'!$M:$M,$B55,'Estruturante Móvel'!$AM:$AM,CN$4,'Estruturante Móvel'!$AQ:$AQ,"REPARO FO"))</f>
        <v>0</v>
      </c>
      <c r="CO55" s="140">
        <f>(COUNTIFS('Estruturante Móvel'!$M:$M,$B54,'Estruturante Móvel'!$C:$C,"&lt;&gt;PREVISTO",'Estruturante Móvel'!$G:$G,CN$4,'Estruturante Móvel'!$L:$L,'CRONOGRAMA_CONST+MIGRACAO'!CD$7))</f>
        <v>0</v>
      </c>
      <c r="CP55" s="139">
        <f>(COUNTIFS('Estruturante Móvel'!$M:$M,$B55,'Estruturante Móvel'!$AM:$AM,CP$4))-(COUNTIFS('Estruturante Móvel'!$M:$M,$B55,'Estruturante Móvel'!$AM:$AM,CP$4,'Estruturante Móvel'!$AQ:$AQ,"REPARO FO"))</f>
        <v>0</v>
      </c>
      <c r="CQ55" s="140">
        <f>(COUNTIFS('Estruturante Móvel'!$M:$M,$B54,'Estruturante Móvel'!$C:$C,"&lt;&gt;PREVISTO",'Estruturante Móvel'!$G:$G,CP$4,'Estruturante Móvel'!$L:$L,'CRONOGRAMA_CONST+MIGRACAO'!CF$7))</f>
        <v>0</v>
      </c>
      <c r="CR55" s="139">
        <f>(COUNTIFS('Estruturante Móvel'!$M:$M,$B55,'Estruturante Móvel'!$AM:$AM,CR$4))-(COUNTIFS('Estruturante Móvel'!$M:$M,$B55,'Estruturante Móvel'!$AM:$AM,CR$4,'Estruturante Móvel'!$AQ:$AQ,"REPARO FO"))</f>
        <v>0</v>
      </c>
      <c r="CS55" s="140">
        <f>(COUNTIFS('Estruturante Móvel'!$M:$M,$B54,'Estruturante Móvel'!$C:$C,"&lt;&gt;PREVISTO",'Estruturante Móvel'!$G:$G,CR$4,'Estruturante Móvel'!$L:$L,'CRONOGRAMA_CONST+MIGRACAO'!CH$7))</f>
        <v>0</v>
      </c>
      <c r="CT55" s="139">
        <f>(COUNTIFS('Estruturante Móvel'!$M:$M,$B55,'Estruturante Móvel'!$AM:$AM,CT$4))-(COUNTIFS('Estruturante Móvel'!$M:$M,$B55,'Estruturante Móvel'!$AM:$AM,CT$4,'Estruturante Móvel'!$AQ:$AQ,"REPARO FO"))</f>
        <v>0</v>
      </c>
      <c r="CU55" s="140">
        <f>(COUNTIFS('Estruturante Móvel'!$M:$M,$B54,'Estruturante Móvel'!$C:$C,"&lt;&gt;PREVISTO",'Estruturante Móvel'!$G:$G,CT$4,'Estruturante Móvel'!$L:$L,'CRONOGRAMA_CONST+MIGRACAO'!CJ$7))</f>
        <v>0</v>
      </c>
      <c r="CV55" s="139">
        <f>(COUNTIFS('Estruturante Móvel'!$M:$M,$B55,'Estruturante Móvel'!$AM:$AM,CV$4))-(COUNTIFS('Estruturante Móvel'!$M:$M,$B55,'Estruturante Móvel'!$AM:$AM,CV$4,'Estruturante Móvel'!$AQ:$AQ,"REPARO FO"))</f>
        <v>0</v>
      </c>
      <c r="CW55" s="140">
        <f>(COUNTIFS('Estruturante Móvel'!$M:$M,$B54,'Estruturante Móvel'!$C:$C,"&lt;&gt;PREVISTO",'Estruturante Móvel'!$G:$G,CV$4,'Estruturante Móvel'!$L:$L,'CRONOGRAMA_CONST+MIGRACAO'!CL$7))</f>
        <v>0</v>
      </c>
      <c r="CX55" s="139">
        <f>(COUNTIFS('Estruturante Móvel'!$M:$M,$B55,'Estruturante Móvel'!$AM:$AM,CX$4))-(COUNTIFS('Estruturante Móvel'!$M:$M,$B55,'Estruturante Móvel'!$AM:$AM,CX$4,'Estruturante Móvel'!$AQ:$AQ,"REPARO FO"))</f>
        <v>0</v>
      </c>
      <c r="CY55" s="140">
        <f>(COUNTIFS('Estruturante Móvel'!$M:$M,$B54,'Estruturante Móvel'!$C:$C,"&lt;&gt;PREVISTO",'Estruturante Móvel'!$G:$G,CX$4,'Estruturante Móvel'!$L:$L,'CRONOGRAMA_CONST+MIGRACAO'!CN$7))</f>
        <v>0</v>
      </c>
      <c r="CZ55" s="139">
        <f>(COUNTIFS('Estruturante Móvel'!$M:$M,$B55,'Estruturante Móvel'!$AM:$AM,CZ$4))-(COUNTIFS('Estruturante Móvel'!$M:$M,$B55,'Estruturante Móvel'!$AM:$AM,CZ$4,'Estruturante Móvel'!$AQ:$AQ,"REPARO FO"))</f>
        <v>0</v>
      </c>
      <c r="DA55" s="140">
        <f>(COUNTIFS('Estruturante Móvel'!$M:$M,$B54,'Estruturante Móvel'!$C:$C,"&lt;&gt;PREVISTO",'Estruturante Móvel'!$G:$G,CZ$4,'Estruturante Móvel'!$L:$L,'CRONOGRAMA_CONST+MIGRACAO'!CP$7))</f>
        <v>0</v>
      </c>
      <c r="DB55" s="139">
        <f>(COUNTIFS('Estruturante Móvel'!$M:$M,$B55,'Estruturante Móvel'!$AM:$AM,DB$4))-(COUNTIFS('Estruturante Móvel'!$M:$M,$B55,'Estruturante Móvel'!$AM:$AM,DB$4,'Estruturante Móvel'!$AQ:$AQ,"REPARO FO"))</f>
        <v>0</v>
      </c>
      <c r="DC55" s="140">
        <f>(COUNTIFS('Estruturante Móvel'!$M:$M,$B54,'Estruturante Móvel'!$C:$C,"&lt;&gt;PREVISTO",'Estruturante Móvel'!$G:$G,DB$4,'Estruturante Móvel'!$L:$L,'CRONOGRAMA_CONST+MIGRACAO'!CR$7))</f>
        <v>0</v>
      </c>
      <c r="DD55" s="139">
        <f>(COUNTIFS('Estruturante Móvel'!$M:$M,$B55,'Estruturante Móvel'!$AM:$AM,DD$4))-(COUNTIFS('Estruturante Móvel'!$M:$M,$B55,'Estruturante Móvel'!$AM:$AM,DD$4,'Estruturante Móvel'!$AQ:$AQ,"REPARO FO"))</f>
        <v>0</v>
      </c>
      <c r="DE55" s="140">
        <f>(COUNTIFS('Estruturante Móvel'!$M:$M,$B54,'Estruturante Móvel'!$C:$C,"&lt;&gt;PREVISTO",'Estruturante Móvel'!$G:$G,DD$4,'Estruturante Móvel'!$L:$L,'CRONOGRAMA_CONST+MIGRACAO'!CT$7))</f>
        <v>0</v>
      </c>
      <c r="DF55" s="139">
        <f>(COUNTIFS('Estruturante Móvel'!$M:$M,$B55,'Estruturante Móvel'!$AM:$AM,DF$4))-(COUNTIFS('Estruturante Móvel'!$M:$M,$B55,'Estruturante Móvel'!$AM:$AM,DF$4,'Estruturante Móvel'!$AQ:$AQ,"REPARO FO"))</f>
        <v>0</v>
      </c>
      <c r="DG55" s="140">
        <f>(COUNTIFS('Estruturante Móvel'!$M:$M,$B54,'Estruturante Móvel'!$C:$C,"&lt;&gt;PREVISTO",'Estruturante Móvel'!$G:$G,DF$4,'Estruturante Móvel'!$L:$L,'CRONOGRAMA_CONST+MIGRACAO'!CV$7))</f>
        <v>0</v>
      </c>
      <c r="DH55" s="139">
        <f>(COUNTIFS('Estruturante Móvel'!$M:$M,$B55,'Estruturante Móvel'!$AM:$AM,DH$4))-(COUNTIFS('Estruturante Móvel'!$M:$M,$B55,'Estruturante Móvel'!$AM:$AM,DH$4,'Estruturante Móvel'!$AQ:$AQ,"REPARO FO"))</f>
        <v>0</v>
      </c>
      <c r="DI55" s="140">
        <f>(COUNTIFS('Estruturante Móvel'!$M:$M,$B54,'Estruturante Móvel'!$C:$C,"&lt;&gt;PREVISTO",'Estruturante Móvel'!$G:$G,DH$4,'Estruturante Móvel'!$L:$L,'CRONOGRAMA_CONST+MIGRACAO'!CX$7))</f>
        <v>0</v>
      </c>
      <c r="DJ55" s="139">
        <f>(COUNTIFS('Estruturante Móvel'!$M:$M,$B55,'Estruturante Móvel'!$AM:$AM,DJ$4))-(COUNTIFS('Estruturante Móvel'!$M:$M,$B55,'Estruturante Móvel'!$AM:$AM,DJ$4,'Estruturante Móvel'!$AQ:$AQ,"REPARO FO"))</f>
        <v>0</v>
      </c>
      <c r="DK55" s="140">
        <f>(COUNTIFS('Estruturante Móvel'!$M:$M,$B54,'Estruturante Móvel'!$C:$C,"&lt;&gt;PREVISTO",'Estruturante Móvel'!$G:$G,DJ$4,'Estruturante Móvel'!$L:$L,'CRONOGRAMA_CONST+MIGRACAO'!CZ$7))</f>
        <v>0</v>
      </c>
      <c r="DL55" s="139">
        <f>(COUNTIFS('Estruturante Móvel'!$M:$M,$B55,'Estruturante Móvel'!$AM:$AM,DL$4))-(COUNTIFS('Estruturante Móvel'!$M:$M,$B55,'Estruturante Móvel'!$AM:$AM,DL$4,'Estruturante Móvel'!$AQ:$AQ,"REPARO FO"))</f>
        <v>0</v>
      </c>
      <c r="DM55" s="140">
        <f>(COUNTIFS('Estruturante Móvel'!$M:$M,$B54,'Estruturante Móvel'!$C:$C,"&lt;&gt;PREVISTO",'Estruturante Móvel'!$G:$G,DL$4,'Estruturante Móvel'!$L:$L,'CRONOGRAMA_CONST+MIGRACAO'!DB$7))</f>
        <v>0</v>
      </c>
      <c r="DN55" s="139">
        <f>(COUNTIFS('Estruturante Móvel'!$M:$M,$B55,'Estruturante Móvel'!$AM:$AM,DN$4))-(COUNTIFS('Estruturante Móvel'!$M:$M,$B55,'Estruturante Móvel'!$AM:$AM,DN$4,'Estruturante Móvel'!$AQ:$AQ,"REPARO FO"))</f>
        <v>0</v>
      </c>
      <c r="DO55" s="140">
        <f>(COUNTIFS('Estruturante Móvel'!$M:$M,$B54,'Estruturante Móvel'!$C:$C,"&lt;&gt;PREVISTO",'Estruturante Móvel'!$G:$G,DN$4,'Estruturante Móvel'!$L:$L,'CRONOGRAMA_CONST+MIGRACAO'!DD$7))</f>
        <v>0</v>
      </c>
      <c r="DP55" s="139">
        <f>(COUNTIFS('Estruturante Móvel'!$M:$M,$B55,'Estruturante Móvel'!$AM:$AM,DP$4))-(COUNTIFS('Estruturante Móvel'!$M:$M,$B55,'Estruturante Móvel'!$AM:$AM,DP$4,'Estruturante Móvel'!$AQ:$AQ,"REPARO FO"))</f>
        <v>0</v>
      </c>
      <c r="DQ55" s="140">
        <f>(COUNTIFS('Estruturante Móvel'!$M:$M,$B54,'Estruturante Móvel'!$C:$C,"&lt;&gt;PREVISTO",'Estruturante Móvel'!$G:$G,DP$4,'Estruturante Móvel'!$L:$L,'CRONOGRAMA_CONST+MIGRACAO'!DF$7))</f>
        <v>0</v>
      </c>
      <c r="DR55" s="139">
        <f>(COUNTIFS('Estruturante Móvel'!$M:$M,$B55,'Estruturante Móvel'!$AM:$AM,DR$4))-(COUNTIFS('Estruturante Móvel'!$M:$M,$B55,'Estruturante Móvel'!$AM:$AM,DR$4,'Estruturante Móvel'!$AQ:$AQ,"REPARO FO"))</f>
        <v>0</v>
      </c>
      <c r="DS55" s="140">
        <f>(COUNTIFS('Estruturante Móvel'!$M:$M,$B54,'Estruturante Móvel'!$C:$C,"&lt;&gt;PREVISTO",'Estruturante Móvel'!$G:$G,DR$4,'Estruturante Móvel'!$L:$L,'CRONOGRAMA_CONST+MIGRACAO'!DH$7))</f>
        <v>0</v>
      </c>
      <c r="DT55" s="139">
        <f>(COUNTIFS('Estruturante Móvel'!$M:$M,$B55,'Estruturante Móvel'!$AM:$AM,DT$4))-(COUNTIFS('Estruturante Móvel'!$M:$M,$B55,'Estruturante Móvel'!$AM:$AM,DT$4,'Estruturante Móvel'!$AQ:$AQ,"REPARO FO"))</f>
        <v>0</v>
      </c>
      <c r="DU55" s="140">
        <f>(COUNTIFS('Estruturante Móvel'!$M:$M,$B54,'Estruturante Móvel'!$C:$C,"&lt;&gt;PREVISTO",'Estruturante Móvel'!$G:$G,DT$4,'Estruturante Móvel'!$L:$L,'CRONOGRAMA_CONST+MIGRACAO'!DJ$7))</f>
        <v>0</v>
      </c>
      <c r="DV55" s="139">
        <f>(COUNTIFS('Estruturante Móvel'!$M:$M,$B55,'Estruturante Móvel'!$AM:$AM,DV$4))-(COUNTIFS('Estruturante Móvel'!$M:$M,$B55,'Estruturante Móvel'!$AM:$AM,DV$4,'Estruturante Móvel'!$AQ:$AQ,"REPARO FO"))</f>
        <v>0</v>
      </c>
      <c r="DW55" s="140">
        <f>(COUNTIFS('Estruturante Móvel'!$M:$M,$B54,'Estruturante Móvel'!$C:$C,"&lt;&gt;PREVISTO",'Estruturante Móvel'!$G:$G,DV$4,'Estruturante Móvel'!$L:$L,'CRONOGRAMA_CONST+MIGRACAO'!DL$7))</f>
        <v>0</v>
      </c>
      <c r="DX55" s="139">
        <f>(COUNTIFS('Estruturante Móvel'!$M:$M,$B55,'Estruturante Móvel'!$AM:$AM,DX$4))-(COUNTIFS('Estruturante Móvel'!$M:$M,$B55,'Estruturante Móvel'!$AM:$AM,DX$4,'Estruturante Móvel'!$AQ:$AQ,"REPARO FO"))</f>
        <v>0</v>
      </c>
      <c r="DY55" s="140">
        <f>(COUNTIFS('Estruturante Móvel'!$M:$M,$B54,'Estruturante Móvel'!$C:$C,"&lt;&gt;PREVISTO",'Estruturante Móvel'!$G:$G,DX$4,'Estruturante Móvel'!$L:$L,'CRONOGRAMA_CONST+MIGRACAO'!DN$7))</f>
        <v>0</v>
      </c>
      <c r="DZ55" s="139">
        <f>(COUNTIFS('Estruturante Móvel'!$M:$M,$B55,'Estruturante Móvel'!$AM:$AM,DZ$4))-(COUNTIFS('Estruturante Móvel'!$M:$M,$B55,'Estruturante Móvel'!$AM:$AM,DZ$4,'Estruturante Móvel'!$AQ:$AQ,"REPARO FO"))</f>
        <v>0</v>
      </c>
      <c r="EA55" s="140">
        <f>(COUNTIFS('Estruturante Móvel'!$M:$M,$B54,'Estruturante Móvel'!$C:$C,"&lt;&gt;PREVISTO",'Estruturante Móvel'!$G:$G,DZ$4,'Estruturante Móvel'!$L:$L,'CRONOGRAMA_CONST+MIGRACAO'!DP$7))</f>
        <v>0</v>
      </c>
      <c r="EB55" s="139">
        <f>(COUNTIFS('Estruturante Móvel'!$M:$M,$B55,'Estruturante Móvel'!$AM:$AM,EB$4))-(COUNTIFS('Estruturante Móvel'!$M:$M,$B55,'Estruturante Móvel'!$AM:$AM,EB$4,'Estruturante Móvel'!$AQ:$AQ,"REPARO FO"))</f>
        <v>0</v>
      </c>
      <c r="EC55" s="140">
        <f>(COUNTIFS('Estruturante Móvel'!$M:$M,$B54,'Estruturante Móvel'!$C:$C,"&lt;&gt;PREVISTO",'Estruturante Móvel'!$G:$G,EB$4,'Estruturante Móvel'!$L:$L,'CRONOGRAMA_CONST+MIGRACAO'!DR$7))</f>
        <v>0</v>
      </c>
      <c r="ED55" s="139">
        <f>(COUNTIFS('Estruturante Móvel'!$M:$M,$B55,'Estruturante Móvel'!$AM:$AM,ED$4))-(COUNTIFS('Estruturante Móvel'!$M:$M,$B55,'Estruturante Móvel'!$AM:$AM,ED$4,'Estruturante Móvel'!$AQ:$AQ,"REPARO FO"))</f>
        <v>0</v>
      </c>
      <c r="EE55" s="140">
        <f>(COUNTIFS('Estruturante Móvel'!$M:$M,$B54,'Estruturante Móvel'!$C:$C,"&lt;&gt;PREVISTO",'Estruturante Móvel'!$G:$G,ED$4,'Estruturante Móvel'!$L:$L,'CRONOGRAMA_CONST+MIGRACAO'!DT$7))</f>
        <v>0</v>
      </c>
      <c r="EF55" s="139">
        <f>(COUNTIFS('Estruturante Móvel'!$M:$M,$B55,'Estruturante Móvel'!$AM:$AM,EF$4))-(COUNTIFS('Estruturante Móvel'!$M:$M,$B55,'Estruturante Móvel'!$AM:$AM,EF$4,'Estruturante Móvel'!$AQ:$AQ,"REPARO FO"))</f>
        <v>0</v>
      </c>
      <c r="EG55" s="140">
        <f>(COUNTIFS('Estruturante Móvel'!$M:$M,$B54,'Estruturante Móvel'!$C:$C,"&lt;&gt;PREVISTO",'Estruturante Móvel'!$G:$G,EF$4,'Estruturante Móvel'!$L:$L,'CRONOGRAMA_CONST+MIGRACAO'!DV$7))</f>
        <v>0</v>
      </c>
      <c r="EH55" s="139">
        <f>(COUNTIFS('Estruturante Móvel'!$M:$M,$B55,'Estruturante Móvel'!$AM:$AM,EH$4))-(COUNTIFS('Estruturante Móvel'!$M:$M,$B55,'Estruturante Móvel'!$AM:$AM,EH$4,'Estruturante Móvel'!$AQ:$AQ,"REPARO FO"))</f>
        <v>0</v>
      </c>
      <c r="EI55" s="140">
        <f>(COUNTIFS('Estruturante Móvel'!$M:$M,$B54,'Estruturante Móvel'!$C:$C,"&lt;&gt;PREVISTO",'Estruturante Móvel'!$G:$G,EH$4,'Estruturante Móvel'!$L:$L,'CRONOGRAMA_CONST+MIGRACAO'!DX$7))</f>
        <v>0</v>
      </c>
      <c r="EJ55" s="139">
        <f>(COUNTIFS('Estruturante Móvel'!$M:$M,$B55,'Estruturante Móvel'!$AM:$AM,EJ$4))-(COUNTIFS('Estruturante Móvel'!$M:$M,$B55,'Estruturante Móvel'!$AM:$AM,EJ$4,'Estruturante Móvel'!$AQ:$AQ,"REPARO FO"))</f>
        <v>0</v>
      </c>
      <c r="EK55" s="140">
        <f>(COUNTIFS('Estruturante Móvel'!$M:$M,$B54,'Estruturante Móvel'!$C:$C,"&lt;&gt;PREVISTO",'Estruturante Móvel'!$G:$G,EJ$4,'Estruturante Móvel'!$L:$L,'CRONOGRAMA_CONST+MIGRACAO'!DZ$7))</f>
        <v>0</v>
      </c>
      <c r="EL55" s="139">
        <f>(COUNTIFS('Estruturante Móvel'!$M:$M,$B55,'Estruturante Móvel'!$AM:$AM,EL$4))-(COUNTIFS('Estruturante Móvel'!$M:$M,$B55,'Estruturante Móvel'!$AM:$AM,EL$4,'Estruturante Móvel'!$AQ:$AQ,"REPARO FO"))</f>
        <v>0</v>
      </c>
      <c r="EM55" s="140">
        <f>(COUNTIFS('Estruturante Móvel'!$M:$M,$B54,'Estruturante Móvel'!$C:$C,"&lt;&gt;PREVISTO",'Estruturante Móvel'!$G:$G,EL$4,'Estruturante Móvel'!$L:$L,'CRONOGRAMA_CONST+MIGRACAO'!EB$7))</f>
        <v>0</v>
      </c>
      <c r="EN55" s="139">
        <f>(COUNTIFS('Estruturante Móvel'!$M:$M,$B55,'Estruturante Móvel'!$AM:$AM,EN$4))-(COUNTIFS('Estruturante Móvel'!$M:$M,$B55,'Estruturante Móvel'!$AM:$AM,EN$4,'Estruturante Móvel'!$AQ:$AQ,"REPARO FO"))</f>
        <v>0</v>
      </c>
      <c r="EO55" s="140">
        <f>(COUNTIFS('Estruturante Móvel'!$M:$M,$B54,'Estruturante Móvel'!$C:$C,"&lt;&gt;PREVISTO",'Estruturante Móvel'!$G:$G,EN$4,'Estruturante Móvel'!$L:$L,'CRONOGRAMA_CONST+MIGRACAO'!ED$7))</f>
        <v>0</v>
      </c>
      <c r="EP55" s="139">
        <f>(COUNTIFS('Estruturante Móvel'!$M:$M,$B55,'Estruturante Móvel'!$AM:$AM,EP$4))-(COUNTIFS('Estruturante Móvel'!$M:$M,$B55,'Estruturante Móvel'!$AM:$AM,EP$4,'Estruturante Móvel'!$AQ:$AQ,"REPARO FO"))</f>
        <v>0</v>
      </c>
      <c r="EQ55" s="140">
        <f>(COUNTIFS('Estruturante Móvel'!$M:$M,$B54,'Estruturante Móvel'!$C:$C,"&lt;&gt;PREVISTO",'Estruturante Móvel'!$G:$G,EP$4,'Estruturante Móvel'!$L:$L,'CRONOGRAMA_CONST+MIGRACAO'!EF$7))</f>
        <v>0</v>
      </c>
      <c r="ER55" s="139">
        <f>(COUNTIFS('Estruturante Móvel'!$M:$M,$B55,'Estruturante Móvel'!$AM:$AM,ER$4))-(COUNTIFS('Estruturante Móvel'!$M:$M,$B55,'Estruturante Móvel'!$AM:$AM,ER$4,'Estruturante Móvel'!$AQ:$AQ,"REPARO FO"))</f>
        <v>0</v>
      </c>
      <c r="ES55" s="140">
        <f>(COUNTIFS('Estruturante Móvel'!$M:$M,$B54,'Estruturante Móvel'!$C:$C,"&lt;&gt;PREVISTO",'Estruturante Móvel'!$G:$G,ER$4,'Estruturante Móvel'!$L:$L,'CRONOGRAMA_CONST+MIGRACAO'!EH$7))</f>
        <v>0</v>
      </c>
      <c r="ET55" s="139">
        <f>(COUNTIFS('Estruturante Móvel'!$M:$M,$B55,'Estruturante Móvel'!$AM:$AM,ET$4))-(COUNTIFS('Estruturante Móvel'!$M:$M,$B55,'Estruturante Móvel'!$AM:$AM,ET$4,'Estruturante Móvel'!$AQ:$AQ,"REPARO FO"))</f>
        <v>0</v>
      </c>
      <c r="EU55" s="140">
        <f>(COUNTIFS('Estruturante Móvel'!$M:$M,$B54,'Estruturante Móvel'!$C:$C,"&lt;&gt;PREVISTO",'Estruturante Móvel'!$G:$G,ET$4,'Estruturante Móvel'!$L:$L,'CRONOGRAMA_CONST+MIGRACAO'!EJ$7))</f>
        <v>0</v>
      </c>
      <c r="EV55" s="139">
        <f>(COUNTIFS('Estruturante Móvel'!$M:$M,$B55,'Estruturante Móvel'!$AM:$AM,EV$4))-(COUNTIFS('Estruturante Móvel'!$M:$M,$B55,'Estruturante Móvel'!$AM:$AM,EV$4,'Estruturante Móvel'!$AQ:$AQ,"REPARO FO"))</f>
        <v>0</v>
      </c>
      <c r="EW55" s="140">
        <f>(COUNTIFS('Estruturante Móvel'!$M:$M,$B54,'Estruturante Móvel'!$C:$C,"&lt;&gt;PREVISTO",'Estruturante Móvel'!$G:$G,EV$4,'Estruturante Móvel'!$L:$L,'CRONOGRAMA_CONST+MIGRACAO'!EL$7))</f>
        <v>0</v>
      </c>
      <c r="EX55" s="139">
        <f>(COUNTIFS('Estruturante Móvel'!$M:$M,$B55,'Estruturante Móvel'!$AM:$AM,EX$4))-(COUNTIFS('Estruturante Móvel'!$M:$M,$B55,'Estruturante Móvel'!$AM:$AM,EX$4,'Estruturante Móvel'!$AQ:$AQ,"REPARO FO"))</f>
        <v>0</v>
      </c>
      <c r="EY55" s="140">
        <f>(COUNTIFS('Estruturante Móvel'!$M:$M,$B54,'Estruturante Móvel'!$C:$C,"&lt;&gt;PREVISTO",'Estruturante Móvel'!$G:$G,EX$4,'Estruturante Móvel'!$L:$L,'CRONOGRAMA_CONST+MIGRACAO'!EN$7))</f>
        <v>0</v>
      </c>
      <c r="EZ55" s="139">
        <f>(COUNTIFS('Estruturante Móvel'!$M:$M,$B55,'Estruturante Móvel'!$AM:$AM,EZ$4))-(COUNTIFS('Estruturante Móvel'!$M:$M,$B55,'Estruturante Móvel'!$AM:$AM,EZ$4,'Estruturante Móvel'!$AQ:$AQ,"REPARO FO"))</f>
        <v>0</v>
      </c>
      <c r="FA55" s="140">
        <f>(COUNTIFS('Estruturante Móvel'!$M:$M,$B54,'Estruturante Móvel'!$C:$C,"&lt;&gt;PREVISTO",'Estruturante Móvel'!$G:$G,EZ$4,'Estruturante Móvel'!$L:$L,'CRONOGRAMA_CONST+MIGRACAO'!EP$7))</f>
        <v>0</v>
      </c>
      <c r="FB55" s="139">
        <f>(COUNTIFS('Estruturante Móvel'!$M:$M,$B55,'Estruturante Móvel'!$AM:$AM,FB$4))-(COUNTIFS('Estruturante Móvel'!$M:$M,$B55,'Estruturante Móvel'!$AM:$AM,FB$4,'Estruturante Móvel'!$AQ:$AQ,"REPARO FO"))</f>
        <v>0</v>
      </c>
      <c r="FC55" s="140">
        <f>(COUNTIFS('Estruturante Móvel'!$M:$M,$B54,'Estruturante Móvel'!$C:$C,"&lt;&gt;PREVISTO",'Estruturante Móvel'!$G:$G,FB$4,'Estruturante Móvel'!$L:$L,'CRONOGRAMA_CONST+MIGRACAO'!ER$7))</f>
        <v>0</v>
      </c>
      <c r="FD55" s="139">
        <f>(COUNTIFS('Estruturante Móvel'!$M:$M,$B55,'Estruturante Móvel'!$AM:$AM,FD$4))-(COUNTIFS('Estruturante Móvel'!$M:$M,$B55,'Estruturante Móvel'!$AM:$AM,FD$4,'Estruturante Móvel'!$AQ:$AQ,"REPARO FO"))</f>
        <v>0</v>
      </c>
      <c r="FE55" s="140">
        <f>(COUNTIFS('Estruturante Móvel'!$M:$M,$B54,'Estruturante Móvel'!$C:$C,"&lt;&gt;PREVISTO",'Estruturante Móvel'!$G:$G,FD$4,'Estruturante Móvel'!$L:$L,'CRONOGRAMA_CONST+MIGRACAO'!ET$7))</f>
        <v>0</v>
      </c>
      <c r="FF55" s="139">
        <f>(COUNTIFS('Estruturante Móvel'!$M:$M,$B55,'Estruturante Móvel'!$AM:$AM,FF$4))-(COUNTIFS('Estruturante Móvel'!$M:$M,$B55,'Estruturante Móvel'!$AM:$AM,FF$4,'Estruturante Móvel'!$AQ:$AQ,"REPARO FO"))</f>
        <v>0</v>
      </c>
      <c r="FG55" s="140">
        <f>(COUNTIFS('Estruturante Móvel'!$M:$M,$B54,'Estruturante Móvel'!$C:$C,"&lt;&gt;PREVISTO",'Estruturante Móvel'!$G:$G,FF$4,'Estruturante Móvel'!$L:$L,'CRONOGRAMA_CONST+MIGRACAO'!EV$7))</f>
        <v>0</v>
      </c>
      <c r="FH55" s="139">
        <f>(COUNTIFS('Estruturante Móvel'!$M:$M,$B55,'Estruturante Móvel'!$AM:$AM,FH$4))-(COUNTIFS('Estruturante Móvel'!$M:$M,$B55,'Estruturante Móvel'!$AM:$AM,FH$4,'Estruturante Móvel'!$AQ:$AQ,"REPARO FO"))</f>
        <v>0</v>
      </c>
      <c r="FI55" s="140">
        <f>(COUNTIFS('Estruturante Móvel'!$M:$M,$B54,'Estruturante Móvel'!$C:$C,"&lt;&gt;PREVISTO",'Estruturante Móvel'!$G:$G,FH$4,'Estruturante Móvel'!$L:$L,'CRONOGRAMA_CONST+MIGRACAO'!EX$7))</f>
        <v>0</v>
      </c>
      <c r="FJ55" s="139">
        <f>(COUNTIFS('Estruturante Móvel'!$M:$M,$B55,'Estruturante Móvel'!$AM:$AM,FJ$4))-(COUNTIFS('Estruturante Móvel'!$M:$M,$B55,'Estruturante Móvel'!$AM:$AM,FJ$4,'Estruturante Móvel'!$AQ:$AQ,"REPARO FO"))</f>
        <v>0</v>
      </c>
      <c r="FK55" s="140">
        <f>(COUNTIFS('Estruturante Móvel'!$M:$M,$B54,'Estruturante Móvel'!$C:$C,"&lt;&gt;PREVISTO",'Estruturante Móvel'!$G:$G,FJ$4,'Estruturante Móvel'!$L:$L,'CRONOGRAMA_CONST+MIGRACAO'!EZ$7))</f>
        <v>0</v>
      </c>
      <c r="FL55" s="139">
        <f>(COUNTIFS('Estruturante Móvel'!$M:$M,$B55,'Estruturante Móvel'!$AM:$AM,FL$4))-(COUNTIFS('Estruturante Móvel'!$M:$M,$B55,'Estruturante Móvel'!$AM:$AM,FL$4,'Estruturante Móvel'!$AQ:$AQ,"REPARO FO"))</f>
        <v>0</v>
      </c>
      <c r="FM55" s="140">
        <f>(COUNTIFS('Estruturante Móvel'!$M:$M,$B54,'Estruturante Móvel'!$C:$C,"&lt;&gt;PREVISTO",'Estruturante Móvel'!$G:$G,FL$4,'Estruturante Móvel'!$L:$L,'CRONOGRAMA_CONST+MIGRACAO'!FB$7))</f>
        <v>0</v>
      </c>
      <c r="FN55" s="139">
        <f>(COUNTIFS('Estruturante Móvel'!$M:$M,$B55,'Estruturante Móvel'!$AM:$AM,FN$4))-(COUNTIFS('Estruturante Móvel'!$M:$M,$B55,'Estruturante Móvel'!$AM:$AM,FN$4,'Estruturante Móvel'!$AQ:$AQ,"REPARO FO"))</f>
        <v>0</v>
      </c>
      <c r="FO55" s="140">
        <f>(COUNTIFS('Estruturante Móvel'!$M:$M,$B54,'Estruturante Móvel'!$C:$C,"&lt;&gt;PREVISTO",'Estruturante Móvel'!$G:$G,FN$4,'Estruturante Móvel'!$L:$L,'CRONOGRAMA_CONST+MIGRACAO'!FD$7))</f>
        <v>0</v>
      </c>
      <c r="FP55" s="139">
        <f>(COUNTIFS('Estruturante Móvel'!$M:$M,$B55,'Estruturante Móvel'!$AM:$AM,FP$4))-(COUNTIFS('Estruturante Móvel'!$M:$M,$B55,'Estruturante Móvel'!$AM:$AM,FP$4,'Estruturante Móvel'!$AQ:$AQ,"REPARO FO"))</f>
        <v>0</v>
      </c>
      <c r="FQ55" s="140">
        <f>(COUNTIFS('Estruturante Móvel'!$M:$M,$B54,'Estruturante Móvel'!$C:$C,"&lt;&gt;PREVISTO",'Estruturante Móvel'!$G:$G,FP$4,'Estruturante Móvel'!$L:$L,'CRONOGRAMA_CONST+MIGRACAO'!FF$7))</f>
        <v>0</v>
      </c>
      <c r="FR55" s="139">
        <f>(COUNTIFS('Estruturante Móvel'!$M:$M,$B55,'Estruturante Móvel'!$AM:$AM,FR$4))-(COUNTIFS('Estruturante Móvel'!$M:$M,$B55,'Estruturante Móvel'!$AM:$AM,FR$4,'Estruturante Móvel'!$AQ:$AQ,"REPARO FO"))</f>
        <v>0</v>
      </c>
      <c r="FS55" s="140">
        <f>(COUNTIFS('Estruturante Móvel'!$M:$M,$B54,'Estruturante Móvel'!$C:$C,"&lt;&gt;PREVISTO",'Estruturante Móvel'!$G:$G,FR$4,'Estruturante Móvel'!$L:$L,'CRONOGRAMA_CONST+MIGRACAO'!FH$7))</f>
        <v>0</v>
      </c>
      <c r="FT55" s="139">
        <f>(COUNTIFS('Estruturante Móvel'!$M:$M,$B55,'Estruturante Móvel'!$AM:$AM,FT$4))-(COUNTIFS('Estruturante Móvel'!$M:$M,$B55,'Estruturante Móvel'!$AM:$AM,FT$4,'Estruturante Móvel'!$AQ:$AQ,"REPARO FO"))</f>
        <v>0</v>
      </c>
      <c r="FU55" s="140">
        <f>(COUNTIFS('Estruturante Móvel'!$M:$M,$B54,'Estruturante Móvel'!$C:$C,"&lt;&gt;PREVISTO",'Estruturante Móvel'!$G:$G,FT$4,'Estruturante Móvel'!$L:$L,'CRONOGRAMA_CONST+MIGRACAO'!FJ$7))</f>
        <v>0</v>
      </c>
      <c r="FV55" s="139">
        <f>(COUNTIFS('Estruturante Móvel'!$M:$M,$B55,'Estruturante Móvel'!$AM:$AM,FV$4))-(COUNTIFS('Estruturante Móvel'!$M:$M,$B55,'Estruturante Móvel'!$AM:$AM,FV$4,'Estruturante Móvel'!$AQ:$AQ,"REPARO FO"))</f>
        <v>0</v>
      </c>
      <c r="FW55" s="140">
        <f>(COUNTIFS('Estruturante Móvel'!$M:$M,$B54,'Estruturante Móvel'!$C:$C,"&lt;&gt;PREVISTO",'Estruturante Móvel'!$G:$G,FV$4,'Estruturante Móvel'!$L:$L,'CRONOGRAMA_CONST+MIGRACAO'!FL$7))</f>
        <v>0</v>
      </c>
      <c r="FX55" s="139">
        <f>(COUNTIFS('Estruturante Móvel'!$M:$M,$B55,'Estruturante Móvel'!$AM:$AM,FX$4))-(COUNTIFS('Estruturante Móvel'!$M:$M,$B55,'Estruturante Móvel'!$AM:$AM,FX$4,'Estruturante Móvel'!$AQ:$AQ,"REPARO FO"))</f>
        <v>0</v>
      </c>
      <c r="FY55" s="140">
        <f>(COUNTIFS('Estruturante Móvel'!$M:$M,$B54,'Estruturante Móvel'!$C:$C,"&lt;&gt;PREVISTO",'Estruturante Móvel'!$G:$G,FX$4,'Estruturante Móvel'!$L:$L,'CRONOGRAMA_CONST+MIGRACAO'!FN$7))</f>
        <v>0</v>
      </c>
      <c r="FZ55" s="139">
        <f>(COUNTIFS('Estruturante Móvel'!$M:$M,$B55,'Estruturante Móvel'!$AM:$AM,FZ$4))-(COUNTIFS('Estruturante Móvel'!$M:$M,$B55,'Estruturante Móvel'!$AM:$AM,FZ$4,'Estruturante Móvel'!$AQ:$AQ,"REPARO FO"))</f>
        <v>0</v>
      </c>
      <c r="GA55" s="140">
        <f>(COUNTIFS('Estruturante Móvel'!$M:$M,$B54,'Estruturante Móvel'!$C:$C,"&lt;&gt;PREVISTO",'Estruturante Móvel'!$G:$G,FZ$4,'Estruturante Móvel'!$L:$L,'CRONOGRAMA_CONST+MIGRACAO'!FP$7))</f>
        <v>0</v>
      </c>
      <c r="GB55" s="139">
        <f>(COUNTIFS('Estruturante Móvel'!$M:$M,$B55,'Estruturante Móvel'!$AM:$AM,GB$4))-(COUNTIFS('Estruturante Móvel'!$M:$M,$B55,'Estruturante Móvel'!$AM:$AM,GB$4,'Estruturante Móvel'!$AQ:$AQ,"REPARO FO"))</f>
        <v>0</v>
      </c>
      <c r="GC55" s="140">
        <f>(COUNTIFS('Estruturante Móvel'!$M:$M,$B54,'Estruturante Móvel'!$C:$C,"&lt;&gt;PREVISTO",'Estruturante Móvel'!$G:$G,GB$4,'Estruturante Móvel'!$L:$L,'CRONOGRAMA_CONST+MIGRACAO'!FR$7))</f>
        <v>0</v>
      </c>
      <c r="GD55" s="139">
        <f>(COUNTIFS('Estruturante Móvel'!$M:$M,$B55,'Estruturante Móvel'!$AM:$AM,GD$4))-(COUNTIFS('Estruturante Móvel'!$M:$M,$B55,'Estruturante Móvel'!$AM:$AM,GD$4,'Estruturante Móvel'!$AQ:$AQ,"REPARO FO"))</f>
        <v>0</v>
      </c>
      <c r="GE55" s="140">
        <f>(COUNTIFS('Estruturante Móvel'!$M:$M,$B54,'Estruturante Móvel'!$C:$C,"&lt;&gt;PREVISTO",'Estruturante Móvel'!$G:$G,GD$4,'Estruturante Móvel'!$L:$L,'CRONOGRAMA_CONST+MIGRACAO'!FT$7))</f>
        <v>0</v>
      </c>
      <c r="GF55" s="139">
        <f>(COUNTIFS('Estruturante Móvel'!$M:$M,$B55,'Estruturante Móvel'!$AM:$AM,GF$4))-(COUNTIFS('Estruturante Móvel'!$M:$M,$B55,'Estruturante Móvel'!$AM:$AM,GF$4,'Estruturante Móvel'!$AQ:$AQ,"REPARO FO"))</f>
        <v>0</v>
      </c>
      <c r="GG55" s="140">
        <f>(COUNTIFS('Estruturante Móvel'!$M:$M,$B54,'Estruturante Móvel'!$C:$C,"&lt;&gt;PREVISTO",'Estruturante Móvel'!$G:$G,GF$4,'Estruturante Móvel'!$L:$L,'CRONOGRAMA_CONST+MIGRACAO'!FV$7))</f>
        <v>0</v>
      </c>
      <c r="GH55" s="139">
        <f>(COUNTIFS('Estruturante Móvel'!$M:$M,$B55,'Estruturante Móvel'!$AM:$AM,GH$4))-(COUNTIFS('Estruturante Móvel'!$M:$M,$B55,'Estruturante Móvel'!$AM:$AM,GH$4,'Estruturante Móvel'!$AQ:$AQ,"REPARO FO"))</f>
        <v>0</v>
      </c>
      <c r="GI55" s="140">
        <f>(COUNTIFS('Estruturante Móvel'!$M:$M,$B54,'Estruturante Móvel'!$C:$C,"&lt;&gt;PREVISTO",'Estruturante Móvel'!$G:$G,GH$4,'Estruturante Móvel'!$L:$L,'CRONOGRAMA_CONST+MIGRACAO'!FX$7))</f>
        <v>0</v>
      </c>
      <c r="GJ55" s="139">
        <f>(COUNTIFS('Estruturante Móvel'!$M:$M,$B55,'Estruturante Móvel'!$AM:$AM,GJ$4))-(COUNTIFS('Estruturante Móvel'!$M:$M,$B55,'Estruturante Móvel'!$AM:$AM,GJ$4,'Estruturante Móvel'!$AQ:$AQ,"REPARO FO"))</f>
        <v>0</v>
      </c>
      <c r="GK55" s="140">
        <f>(COUNTIFS('Estruturante Móvel'!$M:$M,$B54,'Estruturante Móvel'!$C:$C,"&lt;&gt;PREVISTO",'Estruturante Móvel'!$G:$G,GJ$4,'Estruturante Móvel'!$L:$L,'CRONOGRAMA_CONST+MIGRACAO'!FZ$7))</f>
        <v>0</v>
      </c>
      <c r="GL55" s="139">
        <f>(COUNTIFS('Estruturante Móvel'!$M:$M,$B55,'Estruturante Móvel'!$AM:$AM,GL$4))-(COUNTIFS('Estruturante Móvel'!$M:$M,$B55,'Estruturante Móvel'!$AM:$AM,GL$4,'Estruturante Móvel'!$AQ:$AQ,"REPARO FO"))</f>
        <v>0</v>
      </c>
      <c r="GM55" s="140">
        <f>(COUNTIFS('Estruturante Móvel'!$M:$M,$B54,'Estruturante Móvel'!$C:$C,"&lt;&gt;PREVISTO",'Estruturante Móvel'!$G:$G,GL$4,'Estruturante Móvel'!$L:$L,'CRONOGRAMA_CONST+MIGRACAO'!GB$7))</f>
        <v>0</v>
      </c>
      <c r="GN55" s="139">
        <f>(COUNTIFS('Estruturante Móvel'!$M:$M,$B55,'Estruturante Móvel'!$AM:$AM,GN$4))-(COUNTIFS('Estruturante Móvel'!$M:$M,$B55,'Estruturante Móvel'!$AM:$AM,GN$4,'Estruturante Móvel'!$AQ:$AQ,"REPARO FO"))</f>
        <v>0</v>
      </c>
      <c r="GO55" s="140">
        <f>(COUNTIFS('Estruturante Móvel'!$M:$M,$B54,'Estruturante Móvel'!$C:$C,"&lt;&gt;PREVISTO",'Estruturante Móvel'!$G:$G,GN$4,'Estruturante Móvel'!$L:$L,'CRONOGRAMA_CONST+MIGRACAO'!GD$7))</f>
        <v>0</v>
      </c>
      <c r="GP55" s="139">
        <f>(COUNTIFS('Estruturante Móvel'!$M:$M,$B55,'Estruturante Móvel'!$AM:$AM,GP$4))-(COUNTIFS('Estruturante Móvel'!$M:$M,$B55,'Estruturante Móvel'!$AM:$AM,GP$4,'Estruturante Móvel'!$AQ:$AQ,"REPARO FO"))</f>
        <v>0</v>
      </c>
      <c r="GQ55" s="140">
        <f>(COUNTIFS('Estruturante Móvel'!$M:$M,$B54,'Estruturante Móvel'!$C:$C,"&lt;&gt;PREVISTO",'Estruturante Móvel'!$G:$G,GP$4,'Estruturante Móvel'!$L:$L,'CRONOGRAMA_CONST+MIGRACAO'!GF$7))</f>
        <v>0</v>
      </c>
      <c r="GR55" s="139">
        <f>(COUNTIFS('Estruturante Móvel'!$M:$M,$B55,'Estruturante Móvel'!$AM:$AM,GR$4))-(COUNTIFS('Estruturante Móvel'!$M:$M,$B55,'Estruturante Móvel'!$AM:$AM,GR$4,'Estruturante Móvel'!$AQ:$AQ,"REPARO FO"))</f>
        <v>0</v>
      </c>
      <c r="GS55" s="140">
        <f>(COUNTIFS('Estruturante Móvel'!$M:$M,$B54,'Estruturante Móvel'!$C:$C,"&lt;&gt;PREVISTO",'Estruturante Móvel'!$G:$G,GR$4,'Estruturante Móvel'!$L:$L,'CRONOGRAMA_CONST+MIGRACAO'!GH$7))</f>
        <v>0</v>
      </c>
      <c r="GT55" s="139">
        <f>(COUNTIFS('Estruturante Móvel'!$M:$M,$B55,'Estruturante Móvel'!$AM:$AM,GT$4))-(COUNTIFS('Estruturante Móvel'!$M:$M,$B55,'Estruturante Móvel'!$AM:$AM,GT$4,'Estruturante Móvel'!$AQ:$AQ,"REPARO FO"))</f>
        <v>0</v>
      </c>
      <c r="GU55" s="140">
        <f>(COUNTIFS('Estruturante Móvel'!$M:$M,$B54,'Estruturante Móvel'!$C:$C,"&lt;&gt;PREVISTO",'Estruturante Móvel'!$G:$G,GT$4,'Estruturante Móvel'!$L:$L,'CRONOGRAMA_CONST+MIGRACAO'!GJ$7))</f>
        <v>0</v>
      </c>
      <c r="GV55" s="139">
        <f>(COUNTIFS('Estruturante Móvel'!$M:$M,$B55,'Estruturante Móvel'!$AM:$AM,GV$4))-(COUNTIFS('Estruturante Móvel'!$M:$M,$B55,'Estruturante Móvel'!$AM:$AM,GV$4,'Estruturante Móvel'!$AQ:$AQ,"REPARO FO"))</f>
        <v>0</v>
      </c>
      <c r="GW55" s="140">
        <f>(COUNTIFS('Estruturante Móvel'!$M:$M,$B54,'Estruturante Móvel'!$C:$C,"&lt;&gt;PREVISTO",'Estruturante Móvel'!$G:$G,GV$4,'Estruturante Móvel'!$L:$L,'CRONOGRAMA_CONST+MIGRACAO'!GL$7))</f>
        <v>0</v>
      </c>
      <c r="GX55" s="139">
        <f>(COUNTIFS('Estruturante Móvel'!$M:$M,$B55,'Estruturante Móvel'!$AM:$AM,GX$4))-(COUNTIFS('Estruturante Móvel'!$M:$M,$B55,'Estruturante Móvel'!$AM:$AM,GX$4,'Estruturante Móvel'!$AQ:$AQ,"REPARO FO"))</f>
        <v>0</v>
      </c>
      <c r="GY55" s="140">
        <f>(COUNTIFS('Estruturante Móvel'!$M:$M,$B54,'Estruturante Móvel'!$C:$C,"&lt;&gt;PREVISTO",'Estruturante Móvel'!$G:$G,GX$4,'Estruturante Móvel'!$L:$L,'CRONOGRAMA_CONST+MIGRACAO'!GN$7))</f>
        <v>0</v>
      </c>
      <c r="GZ55" s="139">
        <f>(COUNTIFS('Estruturante Móvel'!$M:$M,$B55,'Estruturante Móvel'!$AM:$AM,GZ$4))-(COUNTIFS('Estruturante Móvel'!$M:$M,$B55,'Estruturante Móvel'!$AM:$AM,GZ$4,'Estruturante Móvel'!$AQ:$AQ,"REPARO FO"))</f>
        <v>0</v>
      </c>
      <c r="HA55" s="140">
        <f>(COUNTIFS('Estruturante Móvel'!$M:$M,$B54,'Estruturante Móvel'!$C:$C,"&lt;&gt;PREVISTO",'Estruturante Móvel'!$G:$G,GZ$4,'Estruturante Móvel'!$L:$L,'CRONOGRAMA_CONST+MIGRACAO'!GP$7))</f>
        <v>0</v>
      </c>
      <c r="HB55" s="139">
        <f>(COUNTIFS('Estruturante Móvel'!$M:$M,$B55,'Estruturante Móvel'!$AM:$AM,HB$4))-(COUNTIFS('Estruturante Móvel'!$M:$M,$B55,'Estruturante Móvel'!$AM:$AM,HB$4,'Estruturante Móvel'!$AQ:$AQ,"REPARO FO"))</f>
        <v>0</v>
      </c>
      <c r="HC55" s="140">
        <f>(COUNTIFS('Estruturante Móvel'!$M:$M,$B54,'Estruturante Móvel'!$C:$C,"&lt;&gt;PREVISTO",'Estruturante Móvel'!$G:$G,HB$4,'Estruturante Móvel'!$L:$L,'CRONOGRAMA_CONST+MIGRACAO'!GR$7))</f>
        <v>0</v>
      </c>
      <c r="HD55" s="139">
        <f>(COUNTIFS('Estruturante Móvel'!$M:$M,$B55,'Estruturante Móvel'!$AM:$AM,HD$4))-(COUNTIFS('Estruturante Móvel'!$M:$M,$B55,'Estruturante Móvel'!$AM:$AM,HD$4,'Estruturante Móvel'!$AQ:$AQ,"REPARO FO"))</f>
        <v>0</v>
      </c>
      <c r="HE55" s="140">
        <f>(COUNTIFS('Estruturante Móvel'!$M:$M,$B54,'Estruturante Móvel'!$C:$C,"&lt;&gt;PREVISTO",'Estruturante Móvel'!$G:$G,HD$4,'Estruturante Móvel'!$L:$L,'CRONOGRAMA_CONST+MIGRACAO'!GT$7))</f>
        <v>0</v>
      </c>
      <c r="HF55" s="139">
        <f>(COUNTIFS('Estruturante Móvel'!$M:$M,$B55,'Estruturante Móvel'!$AM:$AM,HF$4))-(COUNTIFS('Estruturante Móvel'!$M:$M,$B55,'Estruturante Móvel'!$AM:$AM,HF$4,'Estruturante Móvel'!$AQ:$AQ,"REPARO FO"))</f>
        <v>0</v>
      </c>
      <c r="HG55" s="140">
        <f>(COUNTIFS('Estruturante Móvel'!$M:$M,$B54,'Estruturante Móvel'!$C:$C,"&lt;&gt;PREVISTO",'Estruturante Móvel'!$G:$G,HF$4,'Estruturante Móvel'!$L:$L,'CRONOGRAMA_CONST+MIGRACAO'!GV$7))</f>
        <v>0</v>
      </c>
      <c r="HH55" s="139">
        <f>(COUNTIFS('Estruturante Móvel'!$M:$M,$B55,'Estruturante Móvel'!$AM:$AM,HH$4))-(COUNTIFS('Estruturante Móvel'!$M:$M,$B55,'Estruturante Móvel'!$AM:$AM,HH$4,'Estruturante Móvel'!$AQ:$AQ,"REPARO FO"))</f>
        <v>0</v>
      </c>
      <c r="HI55" s="140">
        <f>(COUNTIFS('Estruturante Móvel'!$M:$M,$B54,'Estruturante Móvel'!$C:$C,"&lt;&gt;PREVISTO",'Estruturante Móvel'!$G:$G,HH$4,'Estruturante Móvel'!$L:$L,'CRONOGRAMA_CONST+MIGRACAO'!GX$7))</f>
        <v>0</v>
      </c>
      <c r="HJ55" s="139">
        <f>(COUNTIFS('Estruturante Móvel'!$M:$M,$B55,'Estruturante Móvel'!$AM:$AM,HJ$4))-(COUNTIFS('Estruturante Móvel'!$M:$M,$B55,'Estruturante Móvel'!$AM:$AM,HJ$4,'Estruturante Móvel'!$AQ:$AQ,"REPARO FO"))</f>
        <v>0</v>
      </c>
      <c r="HK55" s="140">
        <f>(COUNTIFS('Estruturante Móvel'!$M:$M,$B54,'Estruturante Móvel'!$C:$C,"&lt;&gt;PREVISTO",'Estruturante Móvel'!$G:$G,HJ$4,'Estruturante Móvel'!$L:$L,'CRONOGRAMA_CONST+MIGRACAO'!GZ$7))</f>
        <v>0</v>
      </c>
      <c r="HL55" s="139">
        <f>(COUNTIFS('Estruturante Móvel'!$M:$M,$B55,'Estruturante Móvel'!$AM:$AM,HL$4))-(COUNTIFS('Estruturante Móvel'!$M:$M,$B55,'Estruturante Móvel'!$AM:$AM,HL$4,'Estruturante Móvel'!$AQ:$AQ,"REPARO FO"))</f>
        <v>0</v>
      </c>
      <c r="HM55" s="140">
        <f>(COUNTIFS('Estruturante Móvel'!$M:$M,$B54,'Estruturante Móvel'!$C:$C,"&lt;&gt;PREVISTO",'Estruturante Móvel'!$G:$G,HL$4,'Estruturante Móvel'!$L:$L,'CRONOGRAMA_CONST+MIGRACAO'!HB$7))</f>
        <v>0</v>
      </c>
      <c r="HN55" s="139">
        <f>(COUNTIFS('Estruturante Móvel'!$M:$M,$B55,'Estruturante Móvel'!$AM:$AM,HN$4))-(COUNTIFS('Estruturante Móvel'!$M:$M,$B55,'Estruturante Móvel'!$AM:$AM,HN$4,'Estruturante Móvel'!$AQ:$AQ,"REPARO FO"))</f>
        <v>0</v>
      </c>
      <c r="HO55" s="140">
        <f>(COUNTIFS('Estruturante Móvel'!$M:$M,$B54,'Estruturante Móvel'!$C:$C,"&lt;&gt;PREVISTO",'Estruturante Móvel'!$G:$G,HN$4,'Estruturante Móvel'!$L:$L,'CRONOGRAMA_CONST+MIGRACAO'!HD$7))</f>
        <v>0</v>
      </c>
      <c r="HP55" s="139">
        <f>(COUNTIFS('Estruturante Móvel'!$M:$M,$B55,'Estruturante Móvel'!$AM:$AM,HP$4))-(COUNTIFS('Estruturante Móvel'!$M:$M,$B55,'Estruturante Móvel'!$AM:$AM,HP$4,'Estruturante Móvel'!$AQ:$AQ,"REPARO FO"))</f>
        <v>0</v>
      </c>
      <c r="HQ55" s="140">
        <f>(COUNTIFS('Estruturante Móvel'!$M:$M,$B54,'Estruturante Móvel'!$C:$C,"&lt;&gt;PREVISTO",'Estruturante Móvel'!$G:$G,HP$4,'Estruturante Móvel'!$L:$L,'CRONOGRAMA_CONST+MIGRACAO'!HF$7))</f>
        <v>0</v>
      </c>
      <c r="HR55" s="139">
        <f>(COUNTIFS('Estruturante Móvel'!$M:$M,$B55,'Estruturante Móvel'!$AM:$AM,HR$4))-(COUNTIFS('Estruturante Móvel'!$M:$M,$B55,'Estruturante Móvel'!$AM:$AM,HR$4,'Estruturante Móvel'!$AQ:$AQ,"REPARO FO"))</f>
        <v>0</v>
      </c>
      <c r="HS55" s="140">
        <f>(COUNTIFS('Estruturante Móvel'!$M:$M,$B54,'Estruturante Móvel'!$C:$C,"&lt;&gt;PREVISTO",'Estruturante Móvel'!$G:$G,HR$4,'Estruturante Móvel'!$L:$L,'CRONOGRAMA_CONST+MIGRACAO'!HH$7))</f>
        <v>0</v>
      </c>
      <c r="HT55" s="139">
        <f>(COUNTIFS('Estruturante Móvel'!$M:$M,$B55,'Estruturante Móvel'!$AM:$AM,HT$4))-(COUNTIFS('Estruturante Móvel'!$M:$M,$B55,'Estruturante Móvel'!$AM:$AM,HT$4,'Estruturante Móvel'!$AQ:$AQ,"REPARO FO"))</f>
        <v>0</v>
      </c>
      <c r="HU55" s="140">
        <f>(COUNTIFS('Estruturante Móvel'!$M:$M,$B54,'Estruturante Móvel'!$C:$C,"&lt;&gt;PREVISTO",'Estruturante Móvel'!$G:$G,HT$4,'Estruturante Móvel'!$L:$L,'CRONOGRAMA_CONST+MIGRACAO'!HJ$7))</f>
        <v>0</v>
      </c>
      <c r="HV55" s="139">
        <f>(COUNTIFS('Estruturante Móvel'!$M:$M,$B55,'Estruturante Móvel'!$AM:$AM,HV$4))-(COUNTIFS('Estruturante Móvel'!$M:$M,$B55,'Estruturante Móvel'!$AM:$AM,HV$4,'Estruturante Móvel'!$AQ:$AQ,"REPARO FO"))</f>
        <v>0</v>
      </c>
      <c r="HW55" s="140">
        <f>(COUNTIFS('Estruturante Móvel'!$M:$M,$B54,'Estruturante Móvel'!$C:$C,"&lt;&gt;PREVISTO",'Estruturante Móvel'!$G:$G,HV$4,'Estruturante Móvel'!$L:$L,'CRONOGRAMA_CONST+MIGRACAO'!HL$7))</f>
        <v>0</v>
      </c>
      <c r="HX55" s="139">
        <f>(COUNTIFS('Estruturante Móvel'!$M:$M,$B55,'Estruturante Móvel'!$AM:$AM,HX$4))-(COUNTIFS('Estruturante Móvel'!$M:$M,$B55,'Estruturante Móvel'!$AM:$AM,HX$4,'Estruturante Móvel'!$AQ:$AQ,"REPARO FO"))</f>
        <v>0</v>
      </c>
      <c r="HY55" s="140">
        <f>(COUNTIFS('Estruturante Móvel'!$M:$M,$B54,'Estruturante Móvel'!$C:$C,"&lt;&gt;PREVISTO",'Estruturante Móvel'!$G:$G,HX$4,'Estruturante Móvel'!$L:$L,'CRONOGRAMA_CONST+MIGRACAO'!HN$7))</f>
        <v>0</v>
      </c>
      <c r="HZ55" s="139">
        <f>(COUNTIFS('Estruturante Móvel'!$M:$M,$B55,'Estruturante Móvel'!$AM:$AM,HZ$4))-(COUNTIFS('Estruturante Móvel'!$M:$M,$B55,'Estruturante Móvel'!$AM:$AM,HZ$4,'Estruturante Móvel'!$AQ:$AQ,"REPARO FO"))</f>
        <v>0</v>
      </c>
      <c r="IA55" s="140">
        <f>(COUNTIFS('Estruturante Móvel'!$M:$M,$B54,'Estruturante Móvel'!$C:$C,"&lt;&gt;PREVISTO",'Estruturante Móvel'!$G:$G,HZ$4,'Estruturante Móvel'!$L:$L,'CRONOGRAMA_CONST+MIGRACAO'!HP$7))</f>
        <v>0</v>
      </c>
      <c r="IB55" s="139">
        <f>(COUNTIFS('Estruturante Móvel'!$M:$M,$B55,'Estruturante Móvel'!$AM:$AM,IB$4))-(COUNTIFS('Estruturante Móvel'!$M:$M,$B55,'Estruturante Móvel'!$AM:$AM,IB$4,'Estruturante Móvel'!$AQ:$AQ,"REPARO FO"))</f>
        <v>0</v>
      </c>
      <c r="IC55" s="140">
        <f>(COUNTIFS('Estruturante Móvel'!$M:$M,$B54,'Estruturante Móvel'!$C:$C,"&lt;&gt;PREVISTO",'Estruturante Móvel'!$G:$G,IB$4,'Estruturante Móvel'!$L:$L,'CRONOGRAMA_CONST+MIGRACAO'!HR$7))</f>
        <v>0</v>
      </c>
      <c r="ID55" s="139">
        <f>(COUNTIFS('Estruturante Móvel'!$M:$M,$B55,'Estruturante Móvel'!$AM:$AM,ID$4))-(COUNTIFS('Estruturante Móvel'!$M:$M,$B55,'Estruturante Móvel'!$AM:$AM,ID$4,'Estruturante Móvel'!$AQ:$AQ,"REPARO FO"))</f>
        <v>0</v>
      </c>
      <c r="IE55" s="140">
        <f>(COUNTIFS('Estruturante Móvel'!$M:$M,$B54,'Estruturante Móvel'!$C:$C,"&lt;&gt;PREVISTO",'Estruturante Móvel'!$G:$G,ID$4,'Estruturante Móvel'!$L:$L,'CRONOGRAMA_CONST+MIGRACAO'!HT$7))</f>
        <v>0</v>
      </c>
      <c r="IF55" s="139">
        <f>(COUNTIFS('Estruturante Móvel'!$M:$M,$B55,'Estruturante Móvel'!$AM:$AM,IF$4))-(COUNTIFS('Estruturante Móvel'!$M:$M,$B55,'Estruturante Móvel'!$AM:$AM,IF$4,'Estruturante Móvel'!$AQ:$AQ,"REPARO FO"))</f>
        <v>0</v>
      </c>
      <c r="IG55" s="140">
        <f>(COUNTIFS('Estruturante Móvel'!$M:$M,$B54,'Estruturante Móvel'!$C:$C,"&lt;&gt;PREVISTO",'Estruturante Móvel'!$G:$G,IF$4,'Estruturante Móvel'!$L:$L,'CRONOGRAMA_CONST+MIGRACAO'!HV$7))</f>
        <v>0</v>
      </c>
      <c r="IH55" s="139">
        <f>(COUNTIFS('Estruturante Móvel'!$M:$M,$B55,'Estruturante Móvel'!$AM:$AM,IH$4))-(COUNTIFS('Estruturante Móvel'!$M:$M,$B55,'Estruturante Móvel'!$AM:$AM,IH$4,'Estruturante Móvel'!$AQ:$AQ,"REPARO FO"))</f>
        <v>0</v>
      </c>
      <c r="II55" s="140">
        <f>(COUNTIFS('Estruturante Móvel'!$M:$M,$B54,'Estruturante Móvel'!$C:$C,"&lt;&gt;PREVISTO",'Estruturante Móvel'!$G:$G,IH$4,'Estruturante Móvel'!$L:$L,'CRONOGRAMA_CONST+MIGRACAO'!HX$7))</f>
        <v>0</v>
      </c>
      <c r="IJ55" s="139">
        <f>(COUNTIFS('Estruturante Móvel'!$M:$M,$B55,'Estruturante Móvel'!$AM:$AM,IJ$4))-(COUNTIFS('Estruturante Móvel'!$M:$M,$B55,'Estruturante Móvel'!$AM:$AM,IJ$4,'Estruturante Móvel'!$AQ:$AQ,"REPARO FO"))</f>
        <v>0</v>
      </c>
      <c r="IK55" s="140">
        <f>(COUNTIFS('Estruturante Móvel'!$M:$M,$B54,'Estruturante Móvel'!$C:$C,"&lt;&gt;PREVISTO",'Estruturante Móvel'!$G:$G,IJ$4,'Estruturante Móvel'!$L:$L,'CRONOGRAMA_CONST+MIGRACAO'!HZ$7))</f>
        <v>0</v>
      </c>
      <c r="IL55" s="139">
        <f>(COUNTIFS('Estruturante Móvel'!$M:$M,$B55,'Estruturante Móvel'!$AM:$AM,IL$4))-(COUNTIFS('Estruturante Móvel'!$M:$M,$B55,'Estruturante Móvel'!$AM:$AM,IL$4,'Estruturante Móvel'!$AQ:$AQ,"REPARO FO"))</f>
        <v>0</v>
      </c>
      <c r="IM55" s="140">
        <f>(COUNTIFS('Estruturante Móvel'!$M:$M,$B54,'Estruturante Móvel'!$C:$C,"&lt;&gt;PREVISTO",'Estruturante Móvel'!$G:$G,IL$4,'Estruturante Móvel'!$L:$L,'CRONOGRAMA_CONST+MIGRACAO'!IB$7))</f>
        <v>0</v>
      </c>
      <c r="IN55" s="139">
        <f>(COUNTIFS('Estruturante Móvel'!$M:$M,$B55,'Estruturante Móvel'!$AM:$AM,IN$4))-(COUNTIFS('Estruturante Móvel'!$M:$M,$B55,'Estruturante Móvel'!$AM:$AM,IN$4,'Estruturante Móvel'!$AQ:$AQ,"REPARO FO"))</f>
        <v>0</v>
      </c>
      <c r="IO55" s="140">
        <f>(COUNTIFS('Estruturante Móvel'!$M:$M,$B54,'Estruturante Móvel'!$C:$C,"&lt;&gt;PREVISTO",'Estruturante Móvel'!$G:$G,IN$4,'Estruturante Móvel'!$L:$L,'CRONOGRAMA_CONST+MIGRACAO'!ID$7))</f>
        <v>0</v>
      </c>
      <c r="IP55" s="139">
        <f>(COUNTIFS('Estruturante Móvel'!$M:$M,$B55,'Estruturante Móvel'!$AM:$AM,IP$4))-(COUNTIFS('Estruturante Móvel'!$M:$M,$B55,'Estruturante Móvel'!$AM:$AM,IP$4,'Estruturante Móvel'!$AQ:$AQ,"REPARO FO"))</f>
        <v>0</v>
      </c>
      <c r="IQ55" s="140">
        <f>(COUNTIFS('Estruturante Móvel'!$M:$M,$B54,'Estruturante Móvel'!$C:$C,"&lt;&gt;PREVISTO",'Estruturante Móvel'!$G:$G,IP$4,'Estruturante Móvel'!$L:$L,'CRONOGRAMA_CONST+MIGRACAO'!IF$7))</f>
        <v>0</v>
      </c>
      <c r="IR55" s="139">
        <f>(COUNTIFS('Estruturante Móvel'!$M:$M,$B55,'Estruturante Móvel'!$AM:$AM,IR$4))-(COUNTIFS('Estruturante Móvel'!$M:$M,$B55,'Estruturante Móvel'!$AM:$AM,IR$4,'Estruturante Móvel'!$AQ:$AQ,"REPARO FO"))</f>
        <v>0</v>
      </c>
      <c r="IS55" s="140">
        <f>(COUNTIFS('Estruturante Móvel'!$M:$M,$B54,'Estruturante Móvel'!$C:$C,"&lt;&gt;PREVISTO",'Estruturante Móvel'!$G:$G,IR$4,'Estruturante Móvel'!$L:$L,'CRONOGRAMA_CONST+MIGRACAO'!IH$7))</f>
        <v>0</v>
      </c>
      <c r="IT55" s="139">
        <f>(COUNTIFS('Estruturante Móvel'!$M:$M,$B55,'Estruturante Móvel'!$AM:$AM,IT$4))-(COUNTIFS('Estruturante Móvel'!$M:$M,$B55,'Estruturante Móvel'!$AM:$AM,IT$4,'Estruturante Móvel'!$AQ:$AQ,"REPARO FO"))</f>
        <v>0</v>
      </c>
      <c r="IU55" s="140">
        <f>(COUNTIFS('Estruturante Móvel'!$M:$M,$B54,'Estruturante Móvel'!$C:$C,"&lt;&gt;PREVISTO",'Estruturante Móvel'!$G:$G,IT$4,'Estruturante Móvel'!$L:$L,'CRONOGRAMA_CONST+MIGRACAO'!IJ$7))</f>
        <v>0</v>
      </c>
      <c r="IV55" s="139">
        <f>(COUNTIFS('Estruturante Móvel'!$M:$M,$B55,'Estruturante Móvel'!$AM:$AM,IV$4))-(COUNTIFS('Estruturante Móvel'!$M:$M,$B55,'Estruturante Móvel'!$AM:$AM,IV$4,'Estruturante Móvel'!$AQ:$AQ,"REPARO FO"))</f>
        <v>0</v>
      </c>
      <c r="IW55" s="140">
        <f>(COUNTIFS('Estruturante Móvel'!$M:$M,$B54,'Estruturante Móvel'!$C:$C,"&lt;&gt;PREVISTO",'Estruturante Móvel'!$G:$G,IV$4,'Estruturante Móvel'!$L:$L,'CRONOGRAMA_CONST+MIGRACAO'!IL$7))</f>
        <v>0</v>
      </c>
      <c r="IX55" s="139">
        <f>(COUNTIFS('Estruturante Móvel'!$M:$M,$B55,'Estruturante Móvel'!$AM:$AM,IX$4))-(COUNTIFS('Estruturante Móvel'!$M:$M,$B55,'Estruturante Móvel'!$AM:$AM,IX$4,'Estruturante Móvel'!$AQ:$AQ,"REPARO FO"))</f>
        <v>0</v>
      </c>
      <c r="IY55" s="140">
        <f>(COUNTIFS('Estruturante Móvel'!$M:$M,$B54,'Estruturante Móvel'!$C:$C,"&lt;&gt;PREVISTO",'Estruturante Móvel'!$G:$G,IX$4,'Estruturante Móvel'!$L:$L,'CRONOGRAMA_CONST+MIGRACAO'!IN$7))</f>
        <v>0</v>
      </c>
      <c r="IZ55" s="139">
        <f>(COUNTIFS('Estruturante Móvel'!$M:$M,$B55,'Estruturante Móvel'!$AM:$AM,IZ$4))-(COUNTIFS('Estruturante Móvel'!$M:$M,$B55,'Estruturante Móvel'!$AM:$AM,IZ$4,'Estruturante Móvel'!$AQ:$AQ,"REPARO FO"))</f>
        <v>0</v>
      </c>
      <c r="JA55" s="140">
        <f>(COUNTIFS('Estruturante Móvel'!$M:$M,$B54,'Estruturante Móvel'!$C:$C,"&lt;&gt;PREVISTO",'Estruturante Móvel'!$G:$G,IZ$4,'Estruturante Móvel'!$L:$L,'CRONOGRAMA_CONST+MIGRACAO'!IP$7))</f>
        <v>0</v>
      </c>
      <c r="JB55" s="139">
        <f>(COUNTIFS('Estruturante Móvel'!$M:$M,$B55,'Estruturante Móvel'!$AM:$AM,JB$4))-(COUNTIFS('Estruturante Móvel'!$M:$M,$B55,'Estruturante Móvel'!$AM:$AM,JB$4,'Estruturante Móvel'!$AQ:$AQ,"REPARO FO"))</f>
        <v>0</v>
      </c>
      <c r="JC55" s="140">
        <f>(COUNTIFS('Estruturante Móvel'!$M:$M,$B54,'Estruturante Móvel'!$C:$C,"&lt;&gt;PREVISTO",'Estruturante Móvel'!$G:$G,JB$4,'Estruturante Móvel'!$L:$L,'CRONOGRAMA_CONST+MIGRACAO'!IR$7))</f>
        <v>0</v>
      </c>
      <c r="JD55" s="139">
        <f>(COUNTIFS('Estruturante Móvel'!$M:$M,$B55,'Estruturante Móvel'!$AM:$AM,JD$4))-(COUNTIFS('Estruturante Móvel'!$M:$M,$B55,'Estruturante Móvel'!$AM:$AM,JD$4,'Estruturante Móvel'!$AQ:$AQ,"REPARO FO"))</f>
        <v>0</v>
      </c>
      <c r="JE55" s="140">
        <f>(COUNTIFS('Estruturante Móvel'!$M:$M,$B54,'Estruturante Móvel'!$C:$C,"&lt;&gt;PREVISTO",'Estruturante Móvel'!$G:$G,JD$4,'Estruturante Móvel'!$L:$L,'CRONOGRAMA_CONST+MIGRACAO'!IT$7))</f>
        <v>0</v>
      </c>
      <c r="JF55" s="139">
        <f>(COUNTIFS('Estruturante Móvel'!$M:$M,$B55,'Estruturante Móvel'!$AM:$AM,JF$4))-(COUNTIFS('Estruturante Móvel'!$M:$M,$B55,'Estruturante Móvel'!$AM:$AM,JF$4,'Estruturante Móvel'!$AQ:$AQ,"REPARO FO"))</f>
        <v>0</v>
      </c>
      <c r="JG55" s="140">
        <f>(COUNTIFS('Estruturante Móvel'!$M:$M,$B54,'Estruturante Móvel'!$C:$C,"&lt;&gt;PREVISTO",'Estruturante Móvel'!$G:$G,JF$4,'Estruturante Móvel'!$L:$L,'CRONOGRAMA_CONST+MIGRACAO'!IV$7))</f>
        <v>0</v>
      </c>
      <c r="JH55" s="139">
        <f>(COUNTIFS('Estruturante Móvel'!$M:$M,$B55,'Estruturante Móvel'!$AM:$AM,JH$4))-(COUNTIFS('Estruturante Móvel'!$M:$M,$B55,'Estruturante Móvel'!$AM:$AM,JH$4,'Estruturante Móvel'!$AQ:$AQ,"REPARO FO"))</f>
        <v>0</v>
      </c>
      <c r="JI55" s="140">
        <f>(COUNTIFS('Estruturante Móvel'!$M:$M,$B54,'Estruturante Móvel'!$C:$C,"&lt;&gt;PREVISTO",'Estruturante Móvel'!$G:$G,JH$4,'Estruturante Móvel'!$L:$L,'CRONOGRAMA_CONST+MIGRACAO'!IX$7))</f>
        <v>0</v>
      </c>
      <c r="JJ55" s="139">
        <f>(COUNTIFS('Estruturante Móvel'!$M:$M,$B55,'Estruturante Móvel'!$AM:$AM,JJ$4))-(COUNTIFS('Estruturante Móvel'!$M:$M,$B55,'Estruturante Móvel'!$AM:$AM,JJ$4,'Estruturante Móvel'!$AQ:$AQ,"REPARO FO"))</f>
        <v>0</v>
      </c>
      <c r="JK55" s="140">
        <f>(COUNTIFS('Estruturante Móvel'!$M:$M,$B54,'Estruturante Móvel'!$C:$C,"&lt;&gt;PREVISTO",'Estruturante Móvel'!$G:$G,JJ$4,'Estruturante Móvel'!$L:$L,'CRONOGRAMA_CONST+MIGRACAO'!IZ$7))</f>
        <v>0</v>
      </c>
      <c r="JL55" s="139">
        <f>(COUNTIFS('Estruturante Móvel'!$M:$M,$B55,'Estruturante Móvel'!$AM:$AM,JL$4))-(COUNTIFS('Estruturante Móvel'!$M:$M,$B55,'Estruturante Móvel'!$AM:$AM,JL$4,'Estruturante Móvel'!$AQ:$AQ,"REPARO FO"))</f>
        <v>0</v>
      </c>
      <c r="JM55" s="140">
        <f>(COUNTIFS('Estruturante Móvel'!$M:$M,$B54,'Estruturante Móvel'!$C:$C,"&lt;&gt;PREVISTO",'Estruturante Móvel'!$G:$G,JL$4,'Estruturante Móvel'!$L:$L,'CRONOGRAMA_CONST+MIGRACAO'!JB$7))</f>
        <v>0</v>
      </c>
      <c r="JN55" s="139">
        <f>(COUNTIFS('Estruturante Móvel'!$M:$M,$B55,'Estruturante Móvel'!$AM:$AM,JN$4))-(COUNTIFS('Estruturante Móvel'!$M:$M,$B55,'Estruturante Móvel'!$AM:$AM,JN$4,'Estruturante Móvel'!$AQ:$AQ,"REPARO FO"))</f>
        <v>0</v>
      </c>
      <c r="JO55" s="140">
        <f>(COUNTIFS('Estruturante Móvel'!$M:$M,$B54,'Estruturante Móvel'!$C:$C,"&lt;&gt;PREVISTO",'Estruturante Móvel'!$G:$G,JN$4,'Estruturante Móvel'!$L:$L,'CRONOGRAMA_CONST+MIGRACAO'!JD$7))</f>
        <v>0</v>
      </c>
      <c r="JP55" s="139">
        <f>(COUNTIFS('Estruturante Móvel'!$M:$M,$B55,'Estruturante Móvel'!$AM:$AM,JP$4))-(COUNTIFS('Estruturante Móvel'!$M:$M,$B55,'Estruturante Móvel'!$AM:$AM,JP$4,'Estruturante Móvel'!$AQ:$AQ,"REPARO FO"))</f>
        <v>0</v>
      </c>
      <c r="JQ55" s="140">
        <f>(COUNTIFS('Estruturante Móvel'!$M:$M,$B54,'Estruturante Móvel'!$C:$C,"&lt;&gt;PREVISTO",'Estruturante Móvel'!$G:$G,JP$4,'Estruturante Móvel'!$L:$L,'CRONOGRAMA_CONST+MIGRACAO'!JF$7))</f>
        <v>0</v>
      </c>
      <c r="JR55" s="139">
        <f>(COUNTIFS('Estruturante Móvel'!$M:$M,$B55,'Estruturante Móvel'!$AM:$AM,JR$4))-(COUNTIFS('Estruturante Móvel'!$M:$M,$B55,'Estruturante Móvel'!$AM:$AM,JR$4,'Estruturante Móvel'!$AQ:$AQ,"REPARO FO"))</f>
        <v>0</v>
      </c>
      <c r="JS55" s="140">
        <f>(COUNTIFS('Estruturante Móvel'!$M:$M,$B54,'Estruturante Móvel'!$C:$C,"&lt;&gt;PREVISTO",'Estruturante Móvel'!$G:$G,JR$4,'Estruturante Móvel'!$L:$L,'CRONOGRAMA_CONST+MIGRACAO'!JH$7))</f>
        <v>0</v>
      </c>
      <c r="JT55" s="139">
        <f>(COUNTIFS('Estruturante Móvel'!$M:$M,$B55,'Estruturante Móvel'!$AM:$AM,JT$4))-(COUNTIFS('Estruturante Móvel'!$M:$M,$B55,'Estruturante Móvel'!$AM:$AM,JT$4,'Estruturante Móvel'!$AQ:$AQ,"REPARO FO"))</f>
        <v>0</v>
      </c>
      <c r="JU55" s="140">
        <f>(COUNTIFS('Estruturante Móvel'!$M:$M,$B54,'Estruturante Móvel'!$C:$C,"&lt;&gt;PREVISTO",'Estruturante Móvel'!$G:$G,JT$4,'Estruturante Móvel'!$L:$L,'CRONOGRAMA_CONST+MIGRACAO'!JJ$7))</f>
        <v>0</v>
      </c>
      <c r="JV55" s="139">
        <f>(COUNTIFS('Estruturante Móvel'!$M:$M,$B55,'Estruturante Móvel'!$AM:$AM,JV$4))-(COUNTIFS('Estruturante Móvel'!$M:$M,$B55,'Estruturante Móvel'!$AM:$AM,JV$4,'Estruturante Móvel'!$AQ:$AQ,"REPARO FO"))</f>
        <v>0</v>
      </c>
      <c r="JW55" s="140">
        <f>(COUNTIFS('Estruturante Móvel'!$M:$M,$B54,'Estruturante Móvel'!$C:$C,"&lt;&gt;PREVISTO",'Estruturante Móvel'!$G:$G,JV$4,'Estruturante Móvel'!$L:$L,'CRONOGRAMA_CONST+MIGRACAO'!JL$7))</f>
        <v>0</v>
      </c>
      <c r="JX55" s="139">
        <f>(COUNTIFS('Estruturante Móvel'!$M:$M,$B55,'Estruturante Móvel'!$AM:$AM,JX$4))-(COUNTIFS('Estruturante Móvel'!$M:$M,$B55,'Estruturante Móvel'!$AM:$AM,JX$4,'Estruturante Móvel'!$AQ:$AQ,"REPARO FO"))</f>
        <v>0</v>
      </c>
      <c r="JY55" s="140">
        <f>(COUNTIFS('Estruturante Móvel'!$M:$M,$B54,'Estruturante Móvel'!$C:$C,"&lt;&gt;PREVISTO",'Estruturante Móvel'!$G:$G,JX$4,'Estruturante Móvel'!$L:$L,'CRONOGRAMA_CONST+MIGRACAO'!JN$7))</f>
        <v>0</v>
      </c>
      <c r="JZ55" s="139">
        <f>(COUNTIFS('Estruturante Móvel'!$M:$M,$B55,'Estruturante Móvel'!$AM:$AM,JZ$4))-(COUNTIFS('Estruturante Móvel'!$M:$M,$B55,'Estruturante Móvel'!$AM:$AM,JZ$4,'Estruturante Móvel'!$AQ:$AQ,"REPARO FO"))</f>
        <v>0</v>
      </c>
      <c r="KA55" s="140">
        <f>(COUNTIFS('Estruturante Móvel'!$M:$M,$B54,'Estruturante Móvel'!$C:$C,"&lt;&gt;PREVISTO",'Estruturante Móvel'!$G:$G,JZ$4,'Estruturante Móvel'!$L:$L,'CRONOGRAMA_CONST+MIGRACAO'!JP$7))</f>
        <v>0</v>
      </c>
      <c r="KB55" s="139">
        <f>(COUNTIFS('Estruturante Móvel'!$M:$M,$B55,'Estruturante Móvel'!$AM:$AM,KB$4))-(COUNTIFS('Estruturante Móvel'!$M:$M,$B55,'Estruturante Móvel'!$AM:$AM,KB$4,'Estruturante Móvel'!$AQ:$AQ,"REPARO FO"))</f>
        <v>0</v>
      </c>
      <c r="KC55" s="140">
        <f>(COUNTIFS('Estruturante Móvel'!$M:$M,$B54,'Estruturante Móvel'!$C:$C,"&lt;&gt;PREVISTO",'Estruturante Móvel'!$G:$G,KB$4,'Estruturante Móvel'!$L:$L,'CRONOGRAMA_CONST+MIGRACAO'!JR$7))</f>
        <v>0</v>
      </c>
      <c r="KD55" s="139">
        <f>(COUNTIFS('Estruturante Móvel'!$M:$M,$B55,'Estruturante Móvel'!$AM:$AM,KD$4))-(COUNTIFS('Estruturante Móvel'!$M:$M,$B55,'Estruturante Móvel'!$AM:$AM,KD$4,'Estruturante Móvel'!$AQ:$AQ,"REPARO FO"))</f>
        <v>0</v>
      </c>
      <c r="KE55" s="140">
        <f>(COUNTIFS('Estruturante Móvel'!$M:$M,$B54,'Estruturante Móvel'!$C:$C,"&lt;&gt;PREVISTO",'Estruturante Móvel'!$G:$G,KD$4,'Estruturante Móvel'!$L:$L,'CRONOGRAMA_CONST+MIGRACAO'!JT$7))</f>
        <v>0</v>
      </c>
      <c r="KF55" s="139">
        <f>(COUNTIFS('Estruturante Móvel'!$M:$M,$B55,'Estruturante Móvel'!$AM:$AM,KF$4))-(COUNTIFS('Estruturante Móvel'!$M:$M,$B55,'Estruturante Móvel'!$AM:$AM,KF$4,'Estruturante Móvel'!$AQ:$AQ,"REPARO FO"))</f>
        <v>0</v>
      </c>
      <c r="KG55" s="140">
        <f>(COUNTIFS('Estruturante Móvel'!$M:$M,$B54,'Estruturante Móvel'!$C:$C,"&lt;&gt;PREVISTO",'Estruturante Móvel'!$G:$G,KF$4,'Estruturante Móvel'!$L:$L,'CRONOGRAMA_CONST+MIGRACAO'!JV$7))</f>
        <v>0</v>
      </c>
      <c r="KH55" s="139">
        <f>(COUNTIFS('Estruturante Móvel'!$M:$M,$B55,'Estruturante Móvel'!$AM:$AM,KH$4))-(COUNTIFS('Estruturante Móvel'!$M:$M,$B55,'Estruturante Móvel'!$AM:$AM,KH$4,'Estruturante Móvel'!$AQ:$AQ,"REPARO FO"))</f>
        <v>0</v>
      </c>
      <c r="KI55" s="140">
        <f>(COUNTIFS('Estruturante Móvel'!$M:$M,$B54,'Estruturante Móvel'!$C:$C,"&lt;&gt;PREVISTO",'Estruturante Móvel'!$G:$G,KH$4,'Estruturante Móvel'!$L:$L,'CRONOGRAMA_CONST+MIGRACAO'!JX$7))</f>
        <v>0</v>
      </c>
      <c r="KJ55" s="139">
        <f>(COUNTIFS('Estruturante Móvel'!$M:$M,$B55,'Estruturante Móvel'!$AM:$AM,KJ$4))-(COUNTIFS('Estruturante Móvel'!$M:$M,$B55,'Estruturante Móvel'!$AM:$AM,KJ$4,'Estruturante Móvel'!$AQ:$AQ,"REPARO FO"))</f>
        <v>0</v>
      </c>
      <c r="KK55" s="140">
        <f>(COUNTIFS('Estruturante Móvel'!$M:$M,$B54,'Estruturante Móvel'!$C:$C,"&lt;&gt;PREVISTO",'Estruturante Móvel'!$G:$G,KJ$4,'Estruturante Móvel'!$L:$L,'CRONOGRAMA_CONST+MIGRACAO'!JZ$7))</f>
        <v>0</v>
      </c>
      <c r="KL55" s="139">
        <f>(COUNTIFS('Estruturante Móvel'!$M:$M,$B55,'Estruturante Móvel'!$AM:$AM,KL$4))-(COUNTIFS('Estruturante Móvel'!$M:$M,$B55,'Estruturante Móvel'!$AM:$AM,KL$4,'Estruturante Móvel'!$AQ:$AQ,"REPARO FO"))</f>
        <v>0</v>
      </c>
      <c r="KM55" s="140">
        <f>(COUNTIFS('Estruturante Móvel'!$M:$M,$B54,'Estruturante Móvel'!$C:$C,"&lt;&gt;PREVISTO",'Estruturante Móvel'!$G:$G,KL$4,'Estruturante Móvel'!$L:$L,'CRONOGRAMA_CONST+MIGRACAO'!KB$7))</f>
        <v>0</v>
      </c>
      <c r="KN55" s="139">
        <f>(COUNTIFS('Estruturante Móvel'!$M:$M,$B55,'Estruturante Móvel'!$AM:$AM,KN$4))-(COUNTIFS('Estruturante Móvel'!$M:$M,$B55,'Estruturante Móvel'!$AM:$AM,KN$4,'Estruturante Móvel'!$AQ:$AQ,"REPARO FO"))</f>
        <v>0</v>
      </c>
      <c r="KO55" s="140">
        <f>(COUNTIFS('Estruturante Móvel'!$M:$M,$B54,'Estruturante Móvel'!$C:$C,"&lt;&gt;PREVISTO",'Estruturante Móvel'!$G:$G,KN$4,'Estruturante Móvel'!$L:$L,'CRONOGRAMA_CONST+MIGRACAO'!KD$7))</f>
        <v>0</v>
      </c>
      <c r="KP55" s="139">
        <f>(COUNTIFS('Estruturante Móvel'!$M:$M,$B55,'Estruturante Móvel'!$AM:$AM,KP$4))-(COUNTIFS('Estruturante Móvel'!$M:$M,$B55,'Estruturante Móvel'!$AM:$AM,KP$4,'Estruturante Móvel'!$AQ:$AQ,"REPARO FO"))</f>
        <v>0</v>
      </c>
      <c r="KQ55" s="140">
        <f>(COUNTIFS('Estruturante Móvel'!$M:$M,$B54,'Estruturante Móvel'!$C:$C,"&lt;&gt;PREVISTO",'Estruturante Móvel'!$G:$G,KP$4,'Estruturante Móvel'!$L:$L,'CRONOGRAMA_CONST+MIGRACAO'!KF$7))</f>
        <v>0</v>
      </c>
      <c r="KR55" s="139">
        <f>(COUNTIFS('Estruturante Móvel'!$M:$M,$B55,'Estruturante Móvel'!$AM:$AM,KR$4))-(COUNTIFS('Estruturante Móvel'!$M:$M,$B55,'Estruturante Móvel'!$AM:$AM,KR$4,'Estruturante Móvel'!$AQ:$AQ,"REPARO FO"))</f>
        <v>0</v>
      </c>
      <c r="KS55" s="140">
        <f>(COUNTIFS('Estruturante Móvel'!$M:$M,$B54,'Estruturante Móvel'!$C:$C,"&lt;&gt;PREVISTO",'Estruturante Móvel'!$G:$G,KR$4,'Estruturante Móvel'!$L:$L,'CRONOGRAMA_CONST+MIGRACAO'!KH$7))</f>
        <v>0</v>
      </c>
      <c r="KT55" s="139">
        <f>(COUNTIFS('Estruturante Móvel'!$M:$M,$B55,'Estruturante Móvel'!$AM:$AM,KT$4))-(COUNTIFS('Estruturante Móvel'!$M:$M,$B55,'Estruturante Móvel'!$AM:$AM,KT$4,'Estruturante Móvel'!$AQ:$AQ,"REPARO FO"))</f>
        <v>0</v>
      </c>
      <c r="KU55" s="140">
        <f>(COUNTIFS('Estruturante Móvel'!$M:$M,$B54,'Estruturante Móvel'!$C:$C,"&lt;&gt;PREVISTO",'Estruturante Móvel'!$G:$G,KT$4,'Estruturante Móvel'!$L:$L,'CRONOGRAMA_CONST+MIGRACAO'!KJ$7))</f>
        <v>0</v>
      </c>
      <c r="KV55" s="139">
        <f>(COUNTIFS('Estruturante Móvel'!$M:$M,$B55,'Estruturante Móvel'!$AM:$AM,KV$4))-(COUNTIFS('Estruturante Móvel'!$M:$M,$B55,'Estruturante Móvel'!$AM:$AM,KV$4,'Estruturante Móvel'!$AQ:$AQ,"REPARO FO"))</f>
        <v>0</v>
      </c>
      <c r="KW55" s="140">
        <f>(COUNTIFS('Estruturante Móvel'!$M:$M,$B54,'Estruturante Móvel'!$C:$C,"&lt;&gt;PREVISTO",'Estruturante Móvel'!$G:$G,KV$4,'Estruturante Móvel'!$L:$L,'CRONOGRAMA_CONST+MIGRACAO'!KL$7))</f>
        <v>0</v>
      </c>
      <c r="KX55" s="139">
        <f>(COUNTIFS('Estruturante Móvel'!$M:$M,$B55,'Estruturante Móvel'!$AM:$AM,KX$4))-(COUNTIFS('Estruturante Móvel'!$M:$M,$B55,'Estruturante Móvel'!$AM:$AM,KX$4,'Estruturante Móvel'!$AQ:$AQ,"REPARO FO"))</f>
        <v>0</v>
      </c>
      <c r="KY55" s="140">
        <f>(COUNTIFS('Estruturante Móvel'!$M:$M,$B54,'Estruturante Móvel'!$C:$C,"&lt;&gt;PREVISTO",'Estruturante Móvel'!$G:$G,KX$4,'Estruturante Móvel'!$L:$L,'CRONOGRAMA_CONST+MIGRACAO'!KN$7))</f>
        <v>0</v>
      </c>
      <c r="KZ55" s="139">
        <f>(COUNTIFS('Estruturante Móvel'!$M:$M,$B55,'Estruturante Móvel'!$AM:$AM,KZ$4))-(COUNTIFS('Estruturante Móvel'!$M:$M,$B55,'Estruturante Móvel'!$AM:$AM,KZ$4,'Estruturante Móvel'!$AQ:$AQ,"REPARO FO"))</f>
        <v>0</v>
      </c>
      <c r="LA55" s="140">
        <f>(COUNTIFS('Estruturante Móvel'!$M:$M,$B54,'Estruturante Móvel'!$C:$C,"&lt;&gt;PREVISTO",'Estruturante Móvel'!$G:$G,KZ$4,'Estruturante Móvel'!$L:$L,'CRONOGRAMA_CONST+MIGRACAO'!KP$7))</f>
        <v>0</v>
      </c>
      <c r="LB55" s="139">
        <f>(COUNTIFS('Estruturante Móvel'!$M:$M,$B55,'Estruturante Móvel'!$AM:$AM,LB$4))-(COUNTIFS('Estruturante Móvel'!$M:$M,$B55,'Estruturante Móvel'!$AM:$AM,LB$4,'Estruturante Móvel'!$AQ:$AQ,"REPARO FO"))</f>
        <v>0</v>
      </c>
      <c r="LC55" s="140">
        <f>(COUNTIFS('Estruturante Móvel'!$M:$M,$B54,'Estruturante Móvel'!$C:$C,"&lt;&gt;PREVISTO",'Estruturante Móvel'!$G:$G,LB$4,'Estruturante Móvel'!$L:$L,'CRONOGRAMA_CONST+MIGRACAO'!KR$7))</f>
        <v>0</v>
      </c>
      <c r="LD55" s="139">
        <f>(COUNTIFS('Estruturante Móvel'!$M:$M,$B55,'Estruturante Móvel'!$AM:$AM,LD$4))-(COUNTIFS('Estruturante Móvel'!$M:$M,$B55,'Estruturante Móvel'!$AM:$AM,LD$4,'Estruturante Móvel'!$AQ:$AQ,"REPARO FO"))</f>
        <v>0</v>
      </c>
      <c r="LE55" s="140">
        <f>(COUNTIFS('Estruturante Móvel'!$M:$M,$B54,'Estruturante Móvel'!$C:$C,"&lt;&gt;PREVISTO",'Estruturante Móvel'!$G:$G,LD$4,'Estruturante Móvel'!$L:$L,'CRONOGRAMA_CONST+MIGRACAO'!KT$7))</f>
        <v>0</v>
      </c>
      <c r="LF55" s="139">
        <f>(COUNTIFS('Estruturante Móvel'!$M:$M,$B55,'Estruturante Móvel'!$AM:$AM,LF$4))-(COUNTIFS('Estruturante Móvel'!$M:$M,$B55,'Estruturante Móvel'!$AM:$AM,LF$4,'Estruturante Móvel'!$AQ:$AQ,"REPARO FO"))</f>
        <v>0</v>
      </c>
      <c r="LG55" s="140">
        <f>(COUNTIFS('Estruturante Móvel'!$M:$M,$B54,'Estruturante Móvel'!$C:$C,"&lt;&gt;PREVISTO",'Estruturante Móvel'!$G:$G,LF$4,'Estruturante Móvel'!$L:$L,'CRONOGRAMA_CONST+MIGRACAO'!KV$7))</f>
        <v>0</v>
      </c>
      <c r="LH55" s="139">
        <f>(COUNTIFS('Estruturante Móvel'!$M:$M,$B55,'Estruturante Móvel'!$AM:$AM,LH$4))-(COUNTIFS('Estruturante Móvel'!$M:$M,$B55,'Estruturante Móvel'!$AM:$AM,LH$4,'Estruturante Móvel'!$AQ:$AQ,"REPARO FO"))</f>
        <v>0</v>
      </c>
      <c r="LI55" s="140">
        <f>(COUNTIFS('Estruturante Móvel'!$M:$M,$B54,'Estruturante Móvel'!$C:$C,"&lt;&gt;PREVISTO",'Estruturante Móvel'!$G:$G,LH$4,'Estruturante Móvel'!$L:$L,'CRONOGRAMA_CONST+MIGRACAO'!KX$7))</f>
        <v>0</v>
      </c>
      <c r="LJ55" s="139">
        <f>(COUNTIFS('Estruturante Móvel'!$M:$M,$B55,'Estruturante Móvel'!$AM:$AM,LJ$4))-(COUNTIFS('Estruturante Móvel'!$M:$M,$B55,'Estruturante Móvel'!$AM:$AM,LJ$4,'Estruturante Móvel'!$AQ:$AQ,"REPARO FO"))</f>
        <v>0</v>
      </c>
      <c r="LK55" s="140">
        <f>(COUNTIFS('Estruturante Móvel'!$M:$M,$B54,'Estruturante Móvel'!$C:$C,"&lt;&gt;PREVISTO",'Estruturante Móvel'!$G:$G,LJ$4,'Estruturante Móvel'!$L:$L,'CRONOGRAMA_CONST+MIGRACAO'!KZ$7))</f>
        <v>0</v>
      </c>
      <c r="LL55" s="139">
        <f>(COUNTIFS('Estruturante Móvel'!$M:$M,$B55,'Estruturante Móvel'!$AM:$AM,LL$4))-(COUNTIFS('Estruturante Móvel'!$M:$M,$B55,'Estruturante Móvel'!$AM:$AM,LL$4,'Estruturante Móvel'!$AQ:$AQ,"REPARO FO"))</f>
        <v>0</v>
      </c>
      <c r="LM55" s="140">
        <f>(COUNTIFS('Estruturante Móvel'!$M:$M,$B54,'Estruturante Móvel'!$C:$C,"&lt;&gt;PREVISTO",'Estruturante Móvel'!$G:$G,LL$4,'Estruturante Móvel'!$L:$L,'CRONOGRAMA_CONST+MIGRACAO'!LB$7))</f>
        <v>0</v>
      </c>
      <c r="LN55" s="139">
        <f>(COUNTIFS('Estruturante Móvel'!$M:$M,$B55,'Estruturante Móvel'!$AM:$AM,LN$4))-(COUNTIFS('Estruturante Móvel'!$M:$M,$B55,'Estruturante Móvel'!$AM:$AM,LN$4,'Estruturante Móvel'!$AQ:$AQ,"REPARO FO"))</f>
        <v>0</v>
      </c>
      <c r="LO55" s="140">
        <f>(COUNTIFS('Estruturante Móvel'!$M:$M,$B54,'Estruturante Móvel'!$C:$C,"&lt;&gt;PREVISTO",'Estruturante Móvel'!$G:$G,LN$4,'Estruturante Móvel'!$L:$L,'CRONOGRAMA_CONST+MIGRACAO'!LD$7))</f>
        <v>0</v>
      </c>
      <c r="LP55" s="139">
        <f>(COUNTIFS('Estruturante Móvel'!$M:$M,$B55,'Estruturante Móvel'!$AM:$AM,LP$4))-(COUNTIFS('Estruturante Móvel'!$M:$M,$B55,'Estruturante Móvel'!$AM:$AM,LP$4,'Estruturante Móvel'!$AQ:$AQ,"REPARO FO"))</f>
        <v>0</v>
      </c>
      <c r="LQ55" s="140">
        <f>(COUNTIFS('Estruturante Móvel'!$M:$M,$B54,'Estruturante Móvel'!$C:$C,"&lt;&gt;PREVISTO",'Estruturante Móvel'!$G:$G,LP$4,'Estruturante Móvel'!$L:$L,'CRONOGRAMA_CONST+MIGRACAO'!LF$7))</f>
        <v>0</v>
      </c>
      <c r="LR55" s="139">
        <f>(COUNTIFS('Estruturante Móvel'!$M:$M,$B55,'Estruturante Móvel'!$AM:$AM,LR$4))-(COUNTIFS('Estruturante Móvel'!$M:$M,$B55,'Estruturante Móvel'!$AM:$AM,LR$4,'Estruturante Móvel'!$AQ:$AQ,"REPARO FO"))</f>
        <v>0</v>
      </c>
      <c r="LS55" s="140">
        <f>(COUNTIFS('Estruturante Móvel'!$M:$M,$B54,'Estruturante Móvel'!$C:$C,"&lt;&gt;PREVISTO",'Estruturante Móvel'!$G:$G,LR$4,'Estruturante Móvel'!$L:$L,'CRONOGRAMA_CONST+MIGRACAO'!LH$7))</f>
        <v>0</v>
      </c>
      <c r="LT55" s="139">
        <f>(COUNTIFS('Estruturante Móvel'!$M:$M,$B55,'Estruturante Móvel'!$AM:$AM,LT$4))-(COUNTIFS('Estruturante Móvel'!$M:$M,$B55,'Estruturante Móvel'!$AM:$AM,LT$4,'Estruturante Móvel'!$AQ:$AQ,"REPARO FO"))</f>
        <v>0</v>
      </c>
      <c r="LU55" s="140">
        <f>(COUNTIFS('Estruturante Móvel'!$M:$M,$B54,'Estruturante Móvel'!$C:$C,"&lt;&gt;PREVISTO",'Estruturante Móvel'!$G:$G,LT$4,'Estruturante Móvel'!$L:$L,'CRONOGRAMA_CONST+MIGRACAO'!LJ$7))</f>
        <v>0</v>
      </c>
      <c r="LV55" s="139">
        <f>(COUNTIFS('Estruturante Móvel'!$M:$M,$B55,'Estruturante Móvel'!$AM:$AM,LV$4))-(COUNTIFS('Estruturante Móvel'!$M:$M,$B55,'Estruturante Móvel'!$AM:$AM,LV$4,'Estruturante Móvel'!$AQ:$AQ,"REPARO FO"))</f>
        <v>0</v>
      </c>
      <c r="LW55" s="140">
        <f>(COUNTIFS('Estruturante Móvel'!$M:$M,$B54,'Estruturante Móvel'!$C:$C,"&lt;&gt;PREVISTO",'Estruturante Móvel'!$G:$G,LV$4,'Estruturante Móvel'!$L:$L,'CRONOGRAMA_CONST+MIGRACAO'!LL$7))</f>
        <v>0</v>
      </c>
      <c r="LX55" s="139">
        <f>(COUNTIFS('Estruturante Móvel'!$M:$M,$B55,'Estruturante Móvel'!$AM:$AM,LX$4))-(COUNTIFS('Estruturante Móvel'!$M:$M,$B55,'Estruturante Móvel'!$AM:$AM,LX$4,'Estruturante Móvel'!$AQ:$AQ,"REPARO FO"))</f>
        <v>0</v>
      </c>
      <c r="LY55" s="140">
        <f>(COUNTIFS('Estruturante Móvel'!$M:$M,$B54,'Estruturante Móvel'!$C:$C,"&lt;&gt;PREVISTO",'Estruturante Móvel'!$G:$G,LX$4,'Estruturante Móvel'!$L:$L,'CRONOGRAMA_CONST+MIGRACAO'!LN$7))</f>
        <v>0</v>
      </c>
      <c r="LZ55" s="139">
        <f>(COUNTIFS('Estruturante Móvel'!$M:$M,$B55,'Estruturante Móvel'!$AM:$AM,LZ$4))-(COUNTIFS('Estruturante Móvel'!$M:$M,$B55,'Estruturante Móvel'!$AM:$AM,LZ$4,'Estruturante Móvel'!$AQ:$AQ,"REPARO FO"))</f>
        <v>0</v>
      </c>
      <c r="MA55" s="140">
        <f>(COUNTIFS('Estruturante Móvel'!$M:$M,$B54,'Estruturante Móvel'!$C:$C,"&lt;&gt;PREVISTO",'Estruturante Móvel'!$G:$G,LZ$4,'Estruturante Móvel'!$L:$L,'CRONOGRAMA_CONST+MIGRACAO'!LP$7))</f>
        <v>0</v>
      </c>
      <c r="MB55" s="139">
        <f>(COUNTIFS('Estruturante Móvel'!$M:$M,$B55,'Estruturante Móvel'!$AM:$AM,MB$4))-(COUNTIFS('Estruturante Móvel'!$M:$M,$B55,'Estruturante Móvel'!$AM:$AM,MB$4,'Estruturante Móvel'!$AQ:$AQ,"REPARO FO"))</f>
        <v>0</v>
      </c>
      <c r="MC55" s="140">
        <f>(COUNTIFS('Estruturante Móvel'!$M:$M,$B54,'Estruturante Móvel'!$C:$C,"&lt;&gt;PREVISTO",'Estruturante Móvel'!$G:$G,MB$4,'Estruturante Móvel'!$L:$L,'CRONOGRAMA_CONST+MIGRACAO'!LR$7))</f>
        <v>0</v>
      </c>
      <c r="MD55" s="139">
        <f>(COUNTIFS('Estruturante Móvel'!$M:$M,$B55,'Estruturante Móvel'!$AM:$AM,MD$4))-(COUNTIFS('Estruturante Móvel'!$M:$M,$B55,'Estruturante Móvel'!$AM:$AM,MD$4,'Estruturante Móvel'!$AQ:$AQ,"REPARO FO"))</f>
        <v>0</v>
      </c>
      <c r="ME55" s="140">
        <f>(COUNTIFS('Estruturante Móvel'!$M:$M,$B54,'Estruturante Móvel'!$C:$C,"&lt;&gt;PREVISTO",'Estruturante Móvel'!$G:$G,MD$4,'Estruturante Móvel'!$L:$L,'CRONOGRAMA_CONST+MIGRACAO'!LT$7))</f>
        <v>0</v>
      </c>
      <c r="MF55" s="139">
        <f>(COUNTIFS('Estruturante Móvel'!$M:$M,$B55,'Estruturante Móvel'!$AM:$AM,MF$4))-(COUNTIFS('Estruturante Móvel'!$M:$M,$B55,'Estruturante Móvel'!$AM:$AM,MF$4,'Estruturante Móvel'!$AQ:$AQ,"REPARO FO"))</f>
        <v>0</v>
      </c>
      <c r="MG55" s="140">
        <f>(COUNTIFS('Estruturante Móvel'!$M:$M,$B54,'Estruturante Móvel'!$C:$C,"&lt;&gt;PREVISTO",'Estruturante Móvel'!$G:$G,MF$4,'Estruturante Móvel'!$L:$L,'CRONOGRAMA_CONST+MIGRACAO'!LV$7))</f>
        <v>0</v>
      </c>
      <c r="MH55" s="139">
        <f>(COUNTIFS('Estruturante Móvel'!$M:$M,$B55,'Estruturante Móvel'!$AM:$AM,MH$4))-(COUNTIFS('Estruturante Móvel'!$M:$M,$B55,'Estruturante Móvel'!$AM:$AM,MH$4,'Estruturante Móvel'!$AQ:$AQ,"REPARO FO"))</f>
        <v>0</v>
      </c>
      <c r="MI55" s="140">
        <f>(COUNTIFS('Estruturante Móvel'!$M:$M,$B54,'Estruturante Móvel'!$C:$C,"&lt;&gt;PREVISTO",'Estruturante Móvel'!$G:$G,MH$4,'Estruturante Móvel'!$L:$L,'CRONOGRAMA_CONST+MIGRACAO'!LX$7))</f>
        <v>0</v>
      </c>
      <c r="MJ55" s="139">
        <f>(COUNTIFS('Estruturante Móvel'!$M:$M,$B55,'Estruturante Móvel'!$AM:$AM,MJ$4))-(COUNTIFS('Estruturante Móvel'!$M:$M,$B55,'Estruturante Móvel'!$AM:$AM,MJ$4,'Estruturante Móvel'!$AQ:$AQ,"REPARO FO"))</f>
        <v>0</v>
      </c>
      <c r="MK55" s="140">
        <f>(COUNTIFS('Estruturante Móvel'!$M:$M,$B54,'Estruturante Móvel'!$C:$C,"&lt;&gt;PREVISTO",'Estruturante Móvel'!$G:$G,MJ$4,'Estruturante Móvel'!$L:$L,'CRONOGRAMA_CONST+MIGRACAO'!LZ$7))</f>
        <v>0</v>
      </c>
      <c r="ML55" s="139">
        <f>(COUNTIFS('Estruturante Móvel'!$M:$M,$B55,'Estruturante Móvel'!$AM:$AM,ML$4))-(COUNTIFS('Estruturante Móvel'!$M:$M,$B55,'Estruturante Móvel'!$AM:$AM,ML$4,'Estruturante Móvel'!$AQ:$AQ,"REPARO FO"))</f>
        <v>0</v>
      </c>
      <c r="MM55" s="140">
        <f>(COUNTIFS('Estruturante Móvel'!$M:$M,$B54,'Estruturante Móvel'!$C:$C,"&lt;&gt;PREVISTO",'Estruturante Móvel'!$G:$G,ML$4,'Estruturante Móvel'!$L:$L,'CRONOGRAMA_CONST+MIGRACAO'!MB$7))</f>
        <v>0</v>
      </c>
      <c r="MN55" s="139">
        <f>(COUNTIFS('Estruturante Móvel'!$M:$M,$B55,'Estruturante Móvel'!$AM:$AM,MN$4))-(COUNTIFS('Estruturante Móvel'!$M:$M,$B55,'Estruturante Móvel'!$AM:$AM,MN$4,'Estruturante Móvel'!$AQ:$AQ,"REPARO FO"))</f>
        <v>0</v>
      </c>
      <c r="MO55" s="140">
        <f>(COUNTIFS('Estruturante Móvel'!$M:$M,$B54,'Estruturante Móvel'!$C:$C,"&lt;&gt;PREVISTO",'Estruturante Móvel'!$G:$G,MN$4,'Estruturante Móvel'!$L:$L,'CRONOGRAMA_CONST+MIGRACAO'!MD$7))</f>
        <v>0</v>
      </c>
      <c r="MP55" s="139">
        <f>(COUNTIFS('Estruturante Móvel'!$M:$M,$B55,'Estruturante Móvel'!$AM:$AM,MP$4))-(COUNTIFS('Estruturante Móvel'!$M:$M,$B55,'Estruturante Móvel'!$AM:$AM,MP$4,'Estruturante Móvel'!$AQ:$AQ,"REPARO FO"))</f>
        <v>0</v>
      </c>
      <c r="MQ55" s="140">
        <f>(COUNTIFS('Estruturante Móvel'!$M:$M,$B54,'Estruturante Móvel'!$C:$C,"&lt;&gt;PREVISTO",'Estruturante Móvel'!$G:$G,MP$4,'Estruturante Móvel'!$L:$L,'CRONOGRAMA_CONST+MIGRACAO'!MF$7))</f>
        <v>0</v>
      </c>
      <c r="MR55" s="139">
        <f>(COUNTIFS('Estruturante Móvel'!$M:$M,$B55,'Estruturante Móvel'!$AM:$AM,MR$4))-(COUNTIFS('Estruturante Móvel'!$M:$M,$B55,'Estruturante Móvel'!$AM:$AM,MR$4,'Estruturante Móvel'!$AQ:$AQ,"REPARO FO"))</f>
        <v>0</v>
      </c>
      <c r="MS55" s="140">
        <f>(COUNTIFS('Estruturante Móvel'!$M:$M,$B54,'Estruturante Móvel'!$C:$C,"&lt;&gt;PREVISTO",'Estruturante Móvel'!$G:$G,MR$4,'Estruturante Móvel'!$L:$L,'CRONOGRAMA_CONST+MIGRACAO'!MH$7))</f>
        <v>0</v>
      </c>
      <c r="MT55" s="139">
        <f>(COUNTIFS('Estruturante Móvel'!$M:$M,$B55,'Estruturante Móvel'!$AM:$AM,MT$4))-(COUNTIFS('Estruturante Móvel'!$M:$M,$B55,'Estruturante Móvel'!$AM:$AM,MT$4,'Estruturante Móvel'!$AQ:$AQ,"REPARO FO"))</f>
        <v>0</v>
      </c>
      <c r="MU55" s="140">
        <f>(COUNTIFS('Estruturante Móvel'!$M:$M,$B54,'Estruturante Móvel'!$C:$C,"&lt;&gt;PREVISTO",'Estruturante Móvel'!$G:$G,MT$4,'Estruturante Móvel'!$L:$L,'CRONOGRAMA_CONST+MIGRACAO'!MJ$7))</f>
        <v>0</v>
      </c>
      <c r="MV55" s="139">
        <f>(COUNTIFS('Estruturante Móvel'!$M:$M,$B55,'Estruturante Móvel'!$AM:$AM,MV$4))-(COUNTIFS('Estruturante Móvel'!$M:$M,$B55,'Estruturante Móvel'!$AM:$AM,MV$4,'Estruturante Móvel'!$AQ:$AQ,"REPARO FO"))</f>
        <v>0</v>
      </c>
      <c r="MW55" s="140">
        <f>(COUNTIFS('Estruturante Móvel'!$M:$M,$B54,'Estruturante Móvel'!$C:$C,"&lt;&gt;PREVISTO",'Estruturante Móvel'!$G:$G,MV$4,'Estruturante Móvel'!$L:$L,'CRONOGRAMA_CONST+MIGRACAO'!ML$7))</f>
        <v>0</v>
      </c>
      <c r="MX55" s="139">
        <f>(COUNTIFS('Estruturante Móvel'!$M:$M,$B55,'Estruturante Móvel'!$AM:$AM,MX$4))-(COUNTIFS('Estruturante Móvel'!$M:$M,$B55,'Estruturante Móvel'!$AM:$AM,MX$4,'Estruturante Móvel'!$AQ:$AQ,"REPARO FO"))</f>
        <v>0</v>
      </c>
      <c r="MY55" s="140">
        <f>(COUNTIFS('Estruturante Móvel'!$M:$M,$B54,'Estruturante Móvel'!$C:$C,"&lt;&gt;PREVISTO",'Estruturante Móvel'!$G:$G,MX$4,'Estruturante Móvel'!$L:$L,'CRONOGRAMA_CONST+MIGRACAO'!MN$7))</f>
        <v>0</v>
      </c>
      <c r="MZ55" s="139">
        <f>(COUNTIFS('Estruturante Móvel'!$M:$M,$B55,'Estruturante Móvel'!$AM:$AM,MZ$4))-(COUNTIFS('Estruturante Móvel'!$M:$M,$B55,'Estruturante Móvel'!$AM:$AM,MZ$4,'Estruturante Móvel'!$AQ:$AQ,"REPARO FO"))</f>
        <v>0</v>
      </c>
      <c r="NA55" s="140">
        <f>(COUNTIFS('Estruturante Móvel'!$M:$M,$B54,'Estruturante Móvel'!$C:$C,"&lt;&gt;PREVISTO",'Estruturante Móvel'!$G:$G,MZ$4,'Estruturante Móvel'!$L:$L,'CRONOGRAMA_CONST+MIGRACAO'!MP$7))</f>
        <v>0</v>
      </c>
      <c r="NB55" s="139">
        <f>(COUNTIFS('Estruturante Móvel'!$M:$M,$B55,'Estruturante Móvel'!$AM:$AM,NB$4))-(COUNTIFS('Estruturante Móvel'!$M:$M,$B55,'Estruturante Móvel'!$AM:$AM,NB$4,'Estruturante Móvel'!$AQ:$AQ,"REPARO FO"))</f>
        <v>0</v>
      </c>
      <c r="NC55" s="140">
        <f>(COUNTIFS('Estruturante Móvel'!$M:$M,$B54,'Estruturante Móvel'!$C:$C,"&lt;&gt;PREVISTO",'Estruturante Móvel'!$G:$G,NB$4,'Estruturante Móvel'!$L:$L,'CRONOGRAMA_CONST+MIGRACAO'!MR$7))</f>
        <v>0</v>
      </c>
      <c r="ND55" s="139">
        <f>(COUNTIFS('Estruturante Móvel'!$M:$M,$B55,'Estruturante Móvel'!$AM:$AM,ND$4))-(COUNTIFS('Estruturante Móvel'!$M:$M,$B55,'Estruturante Móvel'!$AM:$AM,ND$4,'Estruturante Móvel'!$AQ:$AQ,"REPARO FO"))</f>
        <v>0</v>
      </c>
      <c r="NE55" s="140">
        <f>(COUNTIFS('Estruturante Móvel'!$M:$M,$B54,'Estruturante Móvel'!$C:$C,"&lt;&gt;PREVISTO",'Estruturante Móvel'!$G:$G,ND$4,'Estruturante Móvel'!$L:$L,'CRONOGRAMA_CONST+MIGRACAO'!MT$7))</f>
        <v>0</v>
      </c>
      <c r="NF55" s="139">
        <f>(COUNTIFS('Estruturante Móvel'!$M:$M,$B55,'Estruturante Móvel'!$AM:$AM,NF$4))-(COUNTIFS('Estruturante Móvel'!$M:$M,$B55,'Estruturante Móvel'!$AM:$AM,NF$4,'Estruturante Móvel'!$AQ:$AQ,"REPARO FO"))</f>
        <v>0</v>
      </c>
      <c r="NG55" s="140">
        <f>(COUNTIFS('Estruturante Móvel'!$M:$M,$B54,'Estruturante Móvel'!$C:$C,"&lt;&gt;PREVISTO",'Estruturante Móvel'!$G:$G,NF$4,'Estruturante Móvel'!$L:$L,'CRONOGRAMA_CONST+MIGRACAO'!MV$7))</f>
        <v>0</v>
      </c>
      <c r="NH55" s="139">
        <f>(COUNTIFS('Estruturante Móvel'!$M:$M,$B55,'Estruturante Móvel'!$AM:$AM,NH$4))-(COUNTIFS('Estruturante Móvel'!$M:$M,$B55,'Estruturante Móvel'!$AM:$AM,NH$4,'Estruturante Móvel'!$AQ:$AQ,"REPARO FO"))</f>
        <v>0</v>
      </c>
      <c r="NI55" s="140">
        <f>(COUNTIFS('Estruturante Móvel'!$M:$M,$B54,'Estruturante Móvel'!$C:$C,"&lt;&gt;PREVISTO",'Estruturante Móvel'!$G:$G,NH$4,'Estruturante Móvel'!$L:$L,'CRONOGRAMA_CONST+MIGRACAO'!MX$7))</f>
        <v>0</v>
      </c>
    </row>
    <row r="56" spans="1:373" hidden="1" outlineLevel="1">
      <c r="B56" s="205" t="s">
        <v>445</v>
      </c>
      <c r="C56" s="161" t="s">
        <v>186</v>
      </c>
      <c r="D56" s="161">
        <f>COUNTIFS('Estruturante Móvel'!$M:$M,B54,'Estruturante Móvel'!$L:$L,'CRONOGRAMA_CONST+MIGRACAO'!B56)</f>
        <v>2</v>
      </c>
      <c r="E56" s="161">
        <f>(COUNTIFS('Estruturante Móvel'!$M:$M,B54,'Estruturante Móvel'!$C:$C,"&lt;&gt;PREVISTO",'Estruturante Móvel'!$L:$L,'CRONOGRAMA_CONST+MIGRACAO'!B56))</f>
        <v>2</v>
      </c>
      <c r="F56" s="162">
        <f>(COUNTIFS('Estruturante Móvel'!$M:$M,B54,'Estruturante Móvel'!$C:$C,"PREVISTO",'Estruturante Móvel'!$L:$L,'CRONOGRAMA_CONST+MIGRACAO'!B56))</f>
        <v>0</v>
      </c>
      <c r="G56" s="162"/>
      <c r="H56" s="165" t="str">
        <f t="shared" si="381"/>
        <v>Concluído</v>
      </c>
      <c r="I56" s="163"/>
      <c r="J56" s="160">
        <f t="shared" si="382"/>
        <v>1</v>
      </c>
      <c r="K56" s="157">
        <f t="shared" si="383"/>
        <v>2</v>
      </c>
      <c r="L56" s="139">
        <f>(COUNTIFS('Estruturante Móvel'!$M:$M,$B54,'Estruturante Móvel'!$AM:$AM,L$4,'Estruturante Móvel'!$L:$L,'CRONOGRAMA_CONST+MIGRACAO'!$B56))</f>
        <v>0</v>
      </c>
      <c r="M56" s="140">
        <f>(COUNTIFS('Estruturante Móvel'!$M:$M,$B54,'Estruturante Móvel'!$C:$C,"&lt;&gt;PREVISTO",'Estruturante Móvel'!$G:$G,L$4,'Estruturante Móvel'!$L:$L,'CRONOGRAMA_CONST+MIGRACAO'!B$8))</f>
        <v>0</v>
      </c>
      <c r="N56" s="139">
        <f>(COUNTIFS('Estruturante Móvel'!$M:$M,$B54,'Estruturante Móvel'!$AM:$AM,N$4,'Estruturante Móvel'!$L:$L,'CRONOGRAMA_CONST+MIGRACAO'!$B56))</f>
        <v>0</v>
      </c>
      <c r="O56" s="140">
        <f>(COUNTIFS('Estruturante Móvel'!$M:$M,$B54,'Estruturante Móvel'!$C:$C,"&lt;&gt;PREVISTO",'Estruturante Móvel'!$G:$G,N$4,'Estruturante Móvel'!$L:$L,'CRONOGRAMA_CONST+MIGRACAO'!D$8))</f>
        <v>0</v>
      </c>
      <c r="P56" s="139">
        <f>(COUNTIFS('Estruturante Móvel'!$M:$M,$B54,'Estruturante Móvel'!$AM:$AM,P$4,'Estruturante Móvel'!$L:$L,'CRONOGRAMA_CONST+MIGRACAO'!$B56))</f>
        <v>0</v>
      </c>
      <c r="Q56" s="140">
        <f>(COUNTIFS('Estruturante Móvel'!$M:$M,$B54,'Estruturante Móvel'!$C:$C,"&lt;&gt;PREVISTO",'Estruturante Móvel'!$G:$G,P$4,'Estruturante Móvel'!$L:$L,'CRONOGRAMA_CONST+MIGRACAO'!F$8))</f>
        <v>0</v>
      </c>
      <c r="R56" s="139">
        <f>(COUNTIFS('Estruturante Móvel'!$M:$M,$B54,'Estruturante Móvel'!$AM:$AM,R$4,'Estruturante Móvel'!$L:$L,'CRONOGRAMA_CONST+MIGRACAO'!$B56))</f>
        <v>0</v>
      </c>
      <c r="S56" s="140">
        <f>(COUNTIFS('Estruturante Móvel'!$M:$M,$B54,'Estruturante Móvel'!$C:$C,"&lt;&gt;PREVISTO",'Estruturante Móvel'!$G:$G,R$4,'Estruturante Móvel'!$L:$L,'CRONOGRAMA_CONST+MIGRACAO'!H$8))</f>
        <v>0</v>
      </c>
      <c r="T56" s="139">
        <f>(COUNTIFS('Estruturante Móvel'!$M:$M,$B54,'Estruturante Móvel'!$AM:$AM,T$4,'Estruturante Móvel'!$L:$L,'CRONOGRAMA_CONST+MIGRACAO'!$B56))</f>
        <v>0</v>
      </c>
      <c r="U56" s="140">
        <f>(COUNTIFS('Estruturante Móvel'!$M:$M,$B54,'Estruturante Móvel'!$C:$C,"&lt;&gt;PREVISTO",'Estruturante Móvel'!$G:$G,T$4,'Estruturante Móvel'!$L:$L,'CRONOGRAMA_CONST+MIGRACAO'!J$8))</f>
        <v>0</v>
      </c>
      <c r="V56" s="139">
        <f>(COUNTIFS('Estruturante Móvel'!$M:$M,$B54,'Estruturante Móvel'!$AM:$AM,V$4,'Estruturante Móvel'!$L:$L,'CRONOGRAMA_CONST+MIGRACAO'!$B56))</f>
        <v>0</v>
      </c>
      <c r="W56" s="140">
        <f>(COUNTIFS('Estruturante Móvel'!$M:$M,$B54,'Estruturante Móvel'!$C:$C,"&lt;&gt;PREVISTO",'Estruturante Móvel'!$G:$G,V$4,'Estruturante Móvel'!$L:$L,'CRONOGRAMA_CONST+MIGRACAO'!L$8))</f>
        <v>0</v>
      </c>
      <c r="X56" s="139">
        <f>(COUNTIFS('Estruturante Móvel'!$M:$M,$B54,'Estruturante Móvel'!$AM:$AM,X$4,'Estruturante Móvel'!$L:$L,'CRONOGRAMA_CONST+MIGRACAO'!$B56))</f>
        <v>0</v>
      </c>
      <c r="Y56" s="140">
        <f>(COUNTIFS('Estruturante Móvel'!$M:$M,$B54,'Estruturante Móvel'!$C:$C,"&lt;&gt;PREVISTO",'Estruturante Móvel'!$G:$G,X$4,'Estruturante Móvel'!$L:$L,'CRONOGRAMA_CONST+MIGRACAO'!N$8))</f>
        <v>0</v>
      </c>
      <c r="Z56" s="139">
        <f>(COUNTIFS('Estruturante Móvel'!$M:$M,$B54,'Estruturante Móvel'!$AM:$AM,Z$4,'Estruturante Móvel'!$L:$L,'CRONOGRAMA_CONST+MIGRACAO'!$B56))</f>
        <v>0</v>
      </c>
      <c r="AA56" s="140">
        <f>(COUNTIFS('Estruturante Móvel'!$M:$M,$B54,'Estruturante Móvel'!$C:$C,"&lt;&gt;PREVISTO",'Estruturante Móvel'!$G:$G,Z$4,'Estruturante Móvel'!$L:$L,'CRONOGRAMA_CONST+MIGRACAO'!P$8))</f>
        <v>0</v>
      </c>
      <c r="AB56" s="139">
        <f>(COUNTIFS('Estruturante Móvel'!$M:$M,$B54,'Estruturante Móvel'!$AM:$AM,AB$4,'Estruturante Móvel'!$L:$L,'CRONOGRAMA_CONST+MIGRACAO'!$B56))</f>
        <v>0</v>
      </c>
      <c r="AC56" s="140">
        <f>(COUNTIFS('Estruturante Móvel'!$M:$M,$B54,'Estruturante Móvel'!$C:$C,"&lt;&gt;PREVISTO",'Estruturante Móvel'!$G:$G,AB$4,'Estruturante Móvel'!$L:$L,'CRONOGRAMA_CONST+MIGRACAO'!R$8))</f>
        <v>0</v>
      </c>
      <c r="AD56" s="139">
        <f>(COUNTIFS('Estruturante Móvel'!$M:$M,$B54,'Estruturante Móvel'!$AM:$AM,AD$4,'Estruturante Móvel'!$L:$L,'CRONOGRAMA_CONST+MIGRACAO'!$B56))</f>
        <v>0</v>
      </c>
      <c r="AE56" s="140">
        <f>(COUNTIFS('Estruturante Móvel'!$M:$M,$B54,'Estruturante Móvel'!$C:$C,"&lt;&gt;PREVISTO",'Estruturante Móvel'!$G:$G,AD$4,'Estruturante Móvel'!$L:$L,'CRONOGRAMA_CONST+MIGRACAO'!T$8))</f>
        <v>0</v>
      </c>
      <c r="AF56" s="139">
        <f>(COUNTIFS('Estruturante Móvel'!$M:$M,$B54,'Estruturante Móvel'!$AM:$AM,AF$4,'Estruturante Móvel'!$L:$L,'CRONOGRAMA_CONST+MIGRACAO'!$B56))</f>
        <v>0</v>
      </c>
      <c r="AG56" s="140">
        <f>(COUNTIFS('Estruturante Móvel'!$M:$M,$B54,'Estruturante Móvel'!$C:$C,"&lt;&gt;PREVISTO",'Estruturante Móvel'!$G:$G,AF$4,'Estruturante Móvel'!$L:$L,'CRONOGRAMA_CONST+MIGRACAO'!V$8))</f>
        <v>0</v>
      </c>
      <c r="AH56" s="139">
        <f>(COUNTIFS('Estruturante Móvel'!$M:$M,$B54,'Estruturante Móvel'!$AM:$AM,AH$4,'Estruturante Móvel'!$L:$L,'CRONOGRAMA_CONST+MIGRACAO'!$B56))</f>
        <v>0</v>
      </c>
      <c r="AI56" s="140">
        <f>(COUNTIFS('Estruturante Móvel'!$M:$M,$B54,'Estruturante Móvel'!$C:$C,"&lt;&gt;PREVISTO",'Estruturante Móvel'!$G:$G,AH$4,'Estruturante Móvel'!$L:$L,'CRONOGRAMA_CONST+MIGRACAO'!X$8))</f>
        <v>0</v>
      </c>
      <c r="AJ56" s="139">
        <f>(COUNTIFS('Estruturante Móvel'!$M:$M,$B54,'Estruturante Móvel'!$AM:$AM,AJ$4,'Estruturante Móvel'!$L:$L,'CRONOGRAMA_CONST+MIGRACAO'!$B56))</f>
        <v>0</v>
      </c>
      <c r="AK56" s="140">
        <f>(COUNTIFS('Estruturante Móvel'!$M:$M,$B54,'Estruturante Móvel'!$C:$C,"&lt;&gt;PREVISTO",'Estruturante Móvel'!$G:$G,AJ$4,'Estruturante Móvel'!$L:$L,'CRONOGRAMA_CONST+MIGRACAO'!Z$8))</f>
        <v>0</v>
      </c>
      <c r="AL56" s="139">
        <f>(COUNTIFS('Estruturante Móvel'!$M:$M,$B54,'Estruturante Móvel'!$AM:$AM,AL$4,'Estruturante Móvel'!$L:$L,'CRONOGRAMA_CONST+MIGRACAO'!$B56))</f>
        <v>0</v>
      </c>
      <c r="AM56" s="140">
        <f>(COUNTIFS('Estruturante Móvel'!$M:$M,$B54,'Estruturante Móvel'!$C:$C,"&lt;&gt;PREVISTO",'Estruturante Móvel'!$G:$G,AL$4,'Estruturante Móvel'!$L:$L,'CRONOGRAMA_CONST+MIGRACAO'!AB$8))</f>
        <v>0</v>
      </c>
      <c r="AN56" s="139">
        <f>(COUNTIFS('Estruturante Móvel'!$M:$M,$B54,'Estruturante Móvel'!$AM:$AM,AN$4,'Estruturante Móvel'!$L:$L,'CRONOGRAMA_CONST+MIGRACAO'!$B56))</f>
        <v>0</v>
      </c>
      <c r="AO56" s="140">
        <f>(COUNTIFS('Estruturante Móvel'!$M:$M,$B54,'Estruturante Móvel'!$C:$C,"&lt;&gt;PREVISTO",'Estruturante Móvel'!$G:$G,AN$4,'Estruturante Móvel'!$L:$L,'CRONOGRAMA_CONST+MIGRACAO'!AD$8))</f>
        <v>0</v>
      </c>
      <c r="AP56" s="139">
        <f>(COUNTIFS('Estruturante Móvel'!$M:$M,$B54,'Estruturante Móvel'!$AM:$AM,AP$4,'Estruturante Móvel'!$L:$L,'CRONOGRAMA_CONST+MIGRACAO'!$B56))</f>
        <v>0</v>
      </c>
      <c r="AQ56" s="140">
        <f>(COUNTIFS('Estruturante Móvel'!$M:$M,$B54,'Estruturante Móvel'!$C:$C,"&lt;&gt;PREVISTO",'Estruturante Móvel'!$G:$G,AP$4,'Estruturante Móvel'!$L:$L,'CRONOGRAMA_CONST+MIGRACAO'!AF$8))</f>
        <v>0</v>
      </c>
      <c r="AR56" s="139">
        <f>(COUNTIFS('Estruturante Móvel'!$M:$M,$B54,'Estruturante Móvel'!$AM:$AM,AR$4,'Estruturante Móvel'!$L:$L,'CRONOGRAMA_CONST+MIGRACAO'!$B56))</f>
        <v>0</v>
      </c>
      <c r="AS56" s="140">
        <f>(COUNTIFS('Estruturante Móvel'!$M:$M,$B54,'Estruturante Móvel'!$C:$C,"&lt;&gt;PREVISTO",'Estruturante Móvel'!$G:$G,AR$4,'Estruturante Móvel'!$L:$L,'CRONOGRAMA_CONST+MIGRACAO'!AH$8))</f>
        <v>0</v>
      </c>
      <c r="AT56" s="139">
        <f>(COUNTIFS('Estruturante Móvel'!$M:$M,$B54,'Estruturante Móvel'!$AM:$AM,AT$4,'Estruturante Móvel'!$L:$L,'CRONOGRAMA_CONST+MIGRACAO'!$B56))</f>
        <v>0</v>
      </c>
      <c r="AU56" s="140">
        <f>(COUNTIFS('Estruturante Móvel'!$M:$M,$B54,'Estruturante Móvel'!$C:$C,"&lt;&gt;PREVISTO",'Estruturante Móvel'!$G:$G,AT$4,'Estruturante Móvel'!$L:$L,'CRONOGRAMA_CONST+MIGRACAO'!AJ$8))</f>
        <v>0</v>
      </c>
      <c r="AV56" s="139">
        <f>(COUNTIFS('Estruturante Móvel'!$M:$M,$B54,'Estruturante Móvel'!$AM:$AM,AV$4,'Estruturante Móvel'!$L:$L,'CRONOGRAMA_CONST+MIGRACAO'!$B56))</f>
        <v>0</v>
      </c>
      <c r="AW56" s="140">
        <f>(COUNTIFS('Estruturante Móvel'!$M:$M,$B54,'Estruturante Móvel'!$C:$C,"&lt;&gt;PREVISTO",'Estruturante Móvel'!$G:$G,AV$4,'Estruturante Móvel'!$L:$L,'CRONOGRAMA_CONST+MIGRACAO'!AL$8))</f>
        <v>0</v>
      </c>
      <c r="AX56" s="139">
        <f>(COUNTIFS('Estruturante Móvel'!$M:$M,$B54,'Estruturante Móvel'!$AM:$AM,AX$4,'Estruturante Móvel'!$L:$L,'CRONOGRAMA_CONST+MIGRACAO'!$B56))</f>
        <v>0</v>
      </c>
      <c r="AY56" s="140">
        <f>(COUNTIFS('Estruturante Móvel'!$M:$M,$B54,'Estruturante Móvel'!$C:$C,"&lt;&gt;PREVISTO",'Estruturante Móvel'!$G:$G,AX$4,'Estruturante Móvel'!$L:$L,'CRONOGRAMA_CONST+MIGRACAO'!AN$8))</f>
        <v>0</v>
      </c>
      <c r="AZ56" s="139">
        <f>(COUNTIFS('Estruturante Móvel'!$M:$M,$B54,'Estruturante Móvel'!$AM:$AM,AZ$4,'Estruturante Móvel'!$L:$L,'CRONOGRAMA_CONST+MIGRACAO'!$B56))</f>
        <v>0</v>
      </c>
      <c r="BA56" s="140">
        <f>(COUNTIFS('Estruturante Móvel'!$M:$M,$B54,'Estruturante Móvel'!$C:$C,"&lt;&gt;PREVISTO",'Estruturante Móvel'!$G:$G,AZ$4,'Estruturante Móvel'!$L:$L,'CRONOGRAMA_CONST+MIGRACAO'!AP$8))</f>
        <v>0</v>
      </c>
      <c r="BB56" s="139">
        <f>(COUNTIFS('Estruturante Móvel'!$M:$M,$B54,'Estruturante Móvel'!$AM:$AM,BB$4,'Estruturante Móvel'!$L:$L,'CRONOGRAMA_CONST+MIGRACAO'!$B56))</f>
        <v>0</v>
      </c>
      <c r="BC56" s="140">
        <f>(COUNTIFS('Estruturante Móvel'!$M:$M,$B54,'Estruturante Móvel'!$C:$C,"&lt;&gt;PREVISTO",'Estruturante Móvel'!$G:$G,BB$4,'Estruturante Móvel'!$L:$L,'CRONOGRAMA_CONST+MIGRACAO'!AR$8))</f>
        <v>0</v>
      </c>
      <c r="BD56" s="139">
        <f>(COUNTIFS('Estruturante Móvel'!$M:$M,$B54,'Estruturante Móvel'!$AM:$AM,BD$4,'Estruturante Móvel'!$L:$L,'CRONOGRAMA_CONST+MIGRACAO'!$B56))</f>
        <v>0</v>
      </c>
      <c r="BE56" s="140">
        <f>(COUNTIFS('Estruturante Móvel'!$M:$M,$B54,'Estruturante Móvel'!$C:$C,"&lt;&gt;PREVISTO",'Estruturante Móvel'!$G:$G,BD$4,'Estruturante Móvel'!$L:$L,'CRONOGRAMA_CONST+MIGRACAO'!AT$8))</f>
        <v>0</v>
      </c>
      <c r="BF56" s="139">
        <f>(COUNTIFS('Estruturante Móvel'!$M:$M,$B54,'Estruturante Móvel'!$AM:$AM,BF$4,'Estruturante Móvel'!$L:$L,'CRONOGRAMA_CONST+MIGRACAO'!$B56))</f>
        <v>0</v>
      </c>
      <c r="BG56" s="140">
        <f>(COUNTIFS('Estruturante Móvel'!$M:$M,$B54,'Estruturante Móvel'!$C:$C,"&lt;&gt;PREVISTO",'Estruturante Móvel'!$G:$G,BF$4,'Estruturante Móvel'!$L:$L,'CRONOGRAMA_CONST+MIGRACAO'!AV$8))</f>
        <v>0</v>
      </c>
      <c r="BH56" s="139">
        <f>(COUNTIFS('Estruturante Móvel'!$M:$M,$B54,'Estruturante Móvel'!$AM:$AM,BH$4,'Estruturante Móvel'!$L:$L,'CRONOGRAMA_CONST+MIGRACAO'!$B56))</f>
        <v>0</v>
      </c>
      <c r="BI56" s="140">
        <f>(COUNTIFS('Estruturante Móvel'!$M:$M,$B54,'Estruturante Móvel'!$C:$C,"&lt;&gt;PREVISTO",'Estruturante Móvel'!$G:$G,BH$4,'Estruturante Móvel'!$L:$L,'CRONOGRAMA_CONST+MIGRACAO'!AX$8))</f>
        <v>0</v>
      </c>
      <c r="BJ56" s="139">
        <f>(COUNTIFS('Estruturante Móvel'!$M:$M,$B54,'Estruturante Móvel'!$AM:$AM,BJ$4,'Estruturante Móvel'!$L:$L,'CRONOGRAMA_CONST+MIGRACAO'!$B56))</f>
        <v>0</v>
      </c>
      <c r="BK56" s="140">
        <f>(COUNTIFS('Estruturante Móvel'!$M:$M,$B54,'Estruturante Móvel'!$C:$C,"&lt;&gt;PREVISTO",'Estruturante Móvel'!$G:$G,BJ$4,'Estruturante Móvel'!$L:$L,'CRONOGRAMA_CONST+MIGRACAO'!AZ$8))</f>
        <v>0</v>
      </c>
      <c r="BL56" s="139">
        <f>(COUNTIFS('Estruturante Móvel'!$M:$M,$B54,'Estruturante Móvel'!$AM:$AM,BL$4,'Estruturante Móvel'!$L:$L,'CRONOGRAMA_CONST+MIGRACAO'!$B56))</f>
        <v>0</v>
      </c>
      <c r="BM56" s="140">
        <f>(COUNTIFS('Estruturante Móvel'!$M:$M,$B54,'Estruturante Móvel'!$C:$C,"&lt;&gt;PREVISTO",'Estruturante Móvel'!$G:$G,BL$4,'Estruturante Móvel'!$L:$L,'CRONOGRAMA_CONST+MIGRACAO'!BB$8))</f>
        <v>0</v>
      </c>
      <c r="BN56" s="139">
        <f>(COUNTIFS('Estruturante Móvel'!$M:$M,$B54,'Estruturante Móvel'!$AM:$AM,BN$4,'Estruturante Móvel'!$L:$L,'CRONOGRAMA_CONST+MIGRACAO'!$B56))</f>
        <v>0</v>
      </c>
      <c r="BO56" s="140">
        <f>(COUNTIFS('Estruturante Móvel'!$M:$M,$B54,'Estruturante Móvel'!$C:$C,"&lt;&gt;PREVISTO",'Estruturante Móvel'!$G:$G,BN$4,'Estruturante Móvel'!$L:$L,'CRONOGRAMA_CONST+MIGRACAO'!BD$8))</f>
        <v>0</v>
      </c>
      <c r="BP56" s="139">
        <f>(COUNTIFS('Estruturante Móvel'!$M:$M,$B54,'Estruturante Móvel'!$AM:$AM,BP$4,'Estruturante Móvel'!$L:$L,'CRONOGRAMA_CONST+MIGRACAO'!$B56))</f>
        <v>0</v>
      </c>
      <c r="BQ56" s="140">
        <f>(COUNTIFS('Estruturante Móvel'!$M:$M,$B54,'Estruturante Móvel'!$C:$C,"&lt;&gt;PREVISTO",'Estruturante Móvel'!$G:$G,BP$4,'Estruturante Móvel'!$L:$L,'CRONOGRAMA_CONST+MIGRACAO'!BF$8))</f>
        <v>0</v>
      </c>
      <c r="BR56" s="139">
        <f>(COUNTIFS('Estruturante Móvel'!$M:$M,$B54,'Estruturante Móvel'!$AM:$AM,BR$4,'Estruturante Móvel'!$L:$L,'CRONOGRAMA_CONST+MIGRACAO'!$B56))</f>
        <v>0</v>
      </c>
      <c r="BS56" s="140">
        <f>(COUNTIFS('Estruturante Móvel'!$M:$M,$B54,'Estruturante Móvel'!$C:$C,"&lt;&gt;PREVISTO",'Estruturante Móvel'!$G:$G,BR$4,'Estruturante Móvel'!$L:$L,'CRONOGRAMA_CONST+MIGRACAO'!BH$8))</f>
        <v>0</v>
      </c>
      <c r="BT56" s="139">
        <f>(COUNTIFS('Estruturante Móvel'!$M:$M,$B56,'Estruturante Móvel'!$AM:$AM,BT$4))-(COUNTIFS('Estruturante Móvel'!$M:$M,$B56,'Estruturante Móvel'!$AM:$AM,BT$4,'Estruturante Móvel'!$AQ:$AQ,"REPARO FO"))</f>
        <v>0</v>
      </c>
      <c r="BU56" s="140">
        <f>(COUNTIFS('Estruturante Móvel'!$M:$M,$B54,'Estruturante Móvel'!$C:$C,"&lt;&gt;PREVISTO",'Estruturante Móvel'!$G:$G,BT$4,'Estruturante Móvel'!$L:$L,'CRONOGRAMA_CONST+MIGRACAO'!BJ$8))</f>
        <v>0</v>
      </c>
      <c r="BV56" s="139">
        <f>(COUNTIFS('Estruturante Móvel'!$M:$M,$B56,'Estruturante Móvel'!$AM:$AM,BV$4))-(COUNTIFS('Estruturante Móvel'!$M:$M,$B56,'Estruturante Móvel'!$AM:$AM,BV$4,'Estruturante Móvel'!$AQ:$AQ,"REPARO FO"))</f>
        <v>0</v>
      </c>
      <c r="BW56" s="140">
        <f>(COUNTIFS('Estruturante Móvel'!$M:$M,$B54,'Estruturante Móvel'!$C:$C,"&lt;&gt;PREVISTO",'Estruturante Móvel'!$G:$G,BV$4,'Estruturante Móvel'!$L:$L,'CRONOGRAMA_CONST+MIGRACAO'!BL$8))</f>
        <v>0</v>
      </c>
      <c r="BX56" s="139">
        <f>(COUNTIFS('Estruturante Móvel'!$M:$M,$B56,'Estruturante Móvel'!$AM:$AM,BX$4))-(COUNTIFS('Estruturante Móvel'!$M:$M,$B56,'Estruturante Móvel'!$AM:$AM,BX$4,'Estruturante Móvel'!$AQ:$AQ,"REPARO FO"))</f>
        <v>0</v>
      </c>
      <c r="BY56" s="140">
        <f>(COUNTIFS('Estruturante Móvel'!$M:$M,$B54,'Estruturante Móvel'!$C:$C,"&lt;&gt;PREVISTO",'Estruturante Móvel'!$G:$G,BX$4,'Estruturante Móvel'!$L:$L,'CRONOGRAMA_CONST+MIGRACAO'!BN$8))</f>
        <v>0</v>
      </c>
      <c r="BZ56" s="139">
        <f>(COUNTIFS('Estruturante Móvel'!$M:$M,$B56,'Estruturante Móvel'!$AM:$AM,BZ$4))-(COUNTIFS('Estruturante Móvel'!$M:$M,$B56,'Estruturante Móvel'!$AM:$AM,BZ$4,'Estruturante Móvel'!$AQ:$AQ,"REPARO FO"))</f>
        <v>0</v>
      </c>
      <c r="CA56" s="140">
        <f>(COUNTIFS('Estruturante Móvel'!$M:$M,$B54,'Estruturante Móvel'!$C:$C,"&lt;&gt;PREVISTO",'Estruturante Móvel'!$G:$G,BZ$4,'Estruturante Móvel'!$L:$L,'CRONOGRAMA_CONST+MIGRACAO'!BP$8))</f>
        <v>0</v>
      </c>
      <c r="CB56" s="139">
        <f>(COUNTIFS('Estruturante Móvel'!$M:$M,$B56,'Estruturante Móvel'!$AM:$AM,CB$4))-(COUNTIFS('Estruturante Móvel'!$M:$M,$B56,'Estruturante Móvel'!$AM:$AM,CB$4,'Estruturante Móvel'!$AQ:$AQ,"REPARO FO"))</f>
        <v>0</v>
      </c>
      <c r="CC56" s="140">
        <f>(COUNTIFS('Estruturante Móvel'!$M:$M,$B54,'Estruturante Móvel'!$C:$C,"&lt;&gt;PREVISTO",'Estruturante Móvel'!$G:$G,CB$4,'Estruturante Móvel'!$L:$L,'CRONOGRAMA_CONST+MIGRACAO'!BR$8))</f>
        <v>0</v>
      </c>
      <c r="CD56" s="139">
        <f>(COUNTIFS('Estruturante Móvel'!$M:$M,$B56,'Estruturante Móvel'!$AM:$AM,CD$4))-(COUNTIFS('Estruturante Móvel'!$M:$M,$B56,'Estruturante Móvel'!$AM:$AM,CD$4,'Estruturante Móvel'!$AQ:$AQ,"REPARO FO"))</f>
        <v>0</v>
      </c>
      <c r="CE56" s="140">
        <f>(COUNTIFS('Estruturante Móvel'!$M:$M,$B54,'Estruturante Móvel'!$C:$C,"&lt;&gt;PREVISTO",'Estruturante Móvel'!$G:$G,CD$4,'Estruturante Móvel'!$L:$L,'CRONOGRAMA_CONST+MIGRACAO'!BT$8))</f>
        <v>0</v>
      </c>
      <c r="CF56" s="139">
        <f>(COUNTIFS('Estruturante Móvel'!$M:$M,$B56,'Estruturante Móvel'!$AM:$AM,CF$4))-(COUNTIFS('Estruturante Móvel'!$M:$M,$B56,'Estruturante Móvel'!$AM:$AM,CF$4,'Estruturante Móvel'!$AQ:$AQ,"REPARO FO"))</f>
        <v>0</v>
      </c>
      <c r="CG56" s="140">
        <f>(COUNTIFS('Estruturante Móvel'!$M:$M,$B54,'Estruturante Móvel'!$C:$C,"&lt;&gt;PREVISTO",'Estruturante Móvel'!$G:$G,CF$4,'Estruturante Móvel'!$L:$L,'CRONOGRAMA_CONST+MIGRACAO'!BV$8))</f>
        <v>0</v>
      </c>
      <c r="CH56" s="139">
        <f>(COUNTIFS('Estruturante Móvel'!$M:$M,$B56,'Estruturante Móvel'!$AM:$AM,CH$4))-(COUNTIFS('Estruturante Móvel'!$M:$M,$B56,'Estruturante Móvel'!$AM:$AM,CH$4,'Estruturante Móvel'!$AQ:$AQ,"REPARO FO"))</f>
        <v>0</v>
      </c>
      <c r="CI56" s="140">
        <f>(COUNTIFS('Estruturante Móvel'!$M:$M,$B54,'Estruturante Móvel'!$C:$C,"&lt;&gt;PREVISTO",'Estruturante Móvel'!$G:$G,CH$4,'Estruturante Móvel'!$L:$L,'CRONOGRAMA_CONST+MIGRACAO'!BX$8))</f>
        <v>0</v>
      </c>
      <c r="CJ56" s="139">
        <f>(COUNTIFS('Estruturante Móvel'!$M:$M,$B56,'Estruturante Móvel'!$AM:$AM,CJ$4))-(COUNTIFS('Estruturante Móvel'!$M:$M,$B56,'Estruturante Móvel'!$AM:$AM,CJ$4,'Estruturante Móvel'!$AQ:$AQ,"REPARO FO"))</f>
        <v>0</v>
      </c>
      <c r="CK56" s="140">
        <f>(COUNTIFS('Estruturante Móvel'!$M:$M,$B54,'Estruturante Móvel'!$C:$C,"&lt;&gt;PREVISTO",'Estruturante Móvel'!$G:$G,CJ$4,'Estruturante Móvel'!$L:$L,'CRONOGRAMA_CONST+MIGRACAO'!BZ$8))</f>
        <v>0</v>
      </c>
      <c r="CL56" s="139">
        <f>(COUNTIFS('Estruturante Móvel'!$M:$M,$B56,'Estruturante Móvel'!$AM:$AM,CL$4))-(COUNTIFS('Estruturante Móvel'!$M:$M,$B56,'Estruturante Móvel'!$AM:$AM,CL$4,'Estruturante Móvel'!$AQ:$AQ,"REPARO FO"))</f>
        <v>0</v>
      </c>
      <c r="CM56" s="140">
        <f>(COUNTIFS('Estruturante Móvel'!$M:$M,$B54,'Estruturante Móvel'!$C:$C,"&lt;&gt;PREVISTO",'Estruturante Móvel'!$G:$G,CL$4,'Estruturante Móvel'!$L:$L,'CRONOGRAMA_CONST+MIGRACAO'!CB$8))</f>
        <v>0</v>
      </c>
      <c r="CN56" s="139">
        <f>(COUNTIFS('Estruturante Móvel'!$M:$M,$B56,'Estruturante Móvel'!$AM:$AM,CN$4))-(COUNTIFS('Estruturante Móvel'!$M:$M,$B56,'Estruturante Móvel'!$AM:$AM,CN$4,'Estruturante Móvel'!$AQ:$AQ,"REPARO FO"))</f>
        <v>0</v>
      </c>
      <c r="CO56" s="140">
        <f>(COUNTIFS('Estruturante Móvel'!$M:$M,$B54,'Estruturante Móvel'!$C:$C,"&lt;&gt;PREVISTO",'Estruturante Móvel'!$G:$G,CN$4,'Estruturante Móvel'!$L:$L,'CRONOGRAMA_CONST+MIGRACAO'!CD$8))</f>
        <v>0</v>
      </c>
      <c r="CP56" s="139">
        <f>(COUNTIFS('Estruturante Móvel'!$M:$M,$B56,'Estruturante Móvel'!$AM:$AM,CP$4))-(COUNTIFS('Estruturante Móvel'!$M:$M,$B56,'Estruturante Móvel'!$AM:$AM,CP$4,'Estruturante Móvel'!$AQ:$AQ,"REPARO FO"))</f>
        <v>0</v>
      </c>
      <c r="CQ56" s="140">
        <f>(COUNTIFS('Estruturante Móvel'!$M:$M,$B54,'Estruturante Móvel'!$C:$C,"&lt;&gt;PREVISTO",'Estruturante Móvel'!$G:$G,CP$4,'Estruturante Móvel'!$L:$L,'CRONOGRAMA_CONST+MIGRACAO'!CF$8))</f>
        <v>0</v>
      </c>
      <c r="CR56" s="139">
        <f>(COUNTIFS('Estruturante Móvel'!$M:$M,$B56,'Estruturante Móvel'!$AM:$AM,CR$4))-(COUNTIFS('Estruturante Móvel'!$M:$M,$B56,'Estruturante Móvel'!$AM:$AM,CR$4,'Estruturante Móvel'!$AQ:$AQ,"REPARO FO"))</f>
        <v>0</v>
      </c>
      <c r="CS56" s="140">
        <f>(COUNTIFS('Estruturante Móvel'!$M:$M,$B54,'Estruturante Móvel'!$C:$C,"&lt;&gt;PREVISTO",'Estruturante Móvel'!$G:$G,CR$4,'Estruturante Móvel'!$L:$L,'CRONOGRAMA_CONST+MIGRACAO'!CH$8))</f>
        <v>0</v>
      </c>
      <c r="CT56" s="139">
        <f>(COUNTIFS('Estruturante Móvel'!$M:$M,$B56,'Estruturante Móvel'!$AM:$AM,CT$4))-(COUNTIFS('Estruturante Móvel'!$M:$M,$B56,'Estruturante Móvel'!$AM:$AM,CT$4,'Estruturante Móvel'!$AQ:$AQ,"REPARO FO"))</f>
        <v>0</v>
      </c>
      <c r="CU56" s="140">
        <f>(COUNTIFS('Estruturante Móvel'!$M:$M,$B54,'Estruturante Móvel'!$C:$C,"&lt;&gt;PREVISTO",'Estruturante Móvel'!$G:$G,CT$4,'Estruturante Móvel'!$L:$L,'CRONOGRAMA_CONST+MIGRACAO'!CJ$8))</f>
        <v>0</v>
      </c>
      <c r="CV56" s="139">
        <f>(COUNTIFS('Estruturante Móvel'!$M:$M,$B56,'Estruturante Móvel'!$AM:$AM,CV$4))-(COUNTIFS('Estruturante Móvel'!$M:$M,$B56,'Estruturante Móvel'!$AM:$AM,CV$4,'Estruturante Móvel'!$AQ:$AQ,"REPARO FO"))</f>
        <v>0</v>
      </c>
      <c r="CW56" s="140">
        <f>(COUNTIFS('Estruturante Móvel'!$M:$M,$B54,'Estruturante Móvel'!$C:$C,"&lt;&gt;PREVISTO",'Estruturante Móvel'!$G:$G,CV$4,'Estruturante Móvel'!$L:$L,'CRONOGRAMA_CONST+MIGRACAO'!CL$8))</f>
        <v>0</v>
      </c>
      <c r="CX56" s="139">
        <f>(COUNTIFS('Estruturante Móvel'!$M:$M,$B56,'Estruturante Móvel'!$AM:$AM,CX$4))-(COUNTIFS('Estruturante Móvel'!$M:$M,$B56,'Estruturante Móvel'!$AM:$AM,CX$4,'Estruturante Móvel'!$AQ:$AQ,"REPARO FO"))</f>
        <v>0</v>
      </c>
      <c r="CY56" s="140">
        <f>(COUNTIFS('Estruturante Móvel'!$M:$M,$B54,'Estruturante Móvel'!$C:$C,"&lt;&gt;PREVISTO",'Estruturante Móvel'!$G:$G,CX$4,'Estruturante Móvel'!$L:$L,'CRONOGRAMA_CONST+MIGRACAO'!CN$8))</f>
        <v>0</v>
      </c>
      <c r="CZ56" s="139">
        <f>(COUNTIFS('Estruturante Móvel'!$M:$M,$B56,'Estruturante Móvel'!$AM:$AM,CZ$4))-(COUNTIFS('Estruturante Móvel'!$M:$M,$B56,'Estruturante Móvel'!$AM:$AM,CZ$4,'Estruturante Móvel'!$AQ:$AQ,"REPARO FO"))</f>
        <v>0</v>
      </c>
      <c r="DA56" s="140">
        <f>(COUNTIFS('Estruturante Móvel'!$M:$M,$B54,'Estruturante Móvel'!$C:$C,"&lt;&gt;PREVISTO",'Estruturante Móvel'!$G:$G,CZ$4,'Estruturante Móvel'!$L:$L,'CRONOGRAMA_CONST+MIGRACAO'!CP$8))</f>
        <v>0</v>
      </c>
      <c r="DB56" s="139">
        <f>(COUNTIFS('Estruturante Móvel'!$M:$M,$B56,'Estruturante Móvel'!$AM:$AM,DB$4))-(COUNTIFS('Estruturante Móvel'!$M:$M,$B56,'Estruturante Móvel'!$AM:$AM,DB$4,'Estruturante Móvel'!$AQ:$AQ,"REPARO FO"))</f>
        <v>0</v>
      </c>
      <c r="DC56" s="140">
        <f>(COUNTIFS('Estruturante Móvel'!$M:$M,$B54,'Estruturante Móvel'!$C:$C,"&lt;&gt;PREVISTO",'Estruturante Móvel'!$G:$G,DB$4,'Estruturante Móvel'!$L:$L,'CRONOGRAMA_CONST+MIGRACAO'!CR$8))</f>
        <v>0</v>
      </c>
      <c r="DD56" s="139">
        <f>(COUNTIFS('Estruturante Móvel'!$M:$M,$B56,'Estruturante Móvel'!$AM:$AM,DD$4))-(COUNTIFS('Estruturante Móvel'!$M:$M,$B56,'Estruturante Móvel'!$AM:$AM,DD$4,'Estruturante Móvel'!$AQ:$AQ,"REPARO FO"))</f>
        <v>0</v>
      </c>
      <c r="DE56" s="140">
        <f>(COUNTIFS('Estruturante Móvel'!$M:$M,$B54,'Estruturante Móvel'!$C:$C,"&lt;&gt;PREVISTO",'Estruturante Móvel'!$G:$G,DD$4,'Estruturante Móvel'!$L:$L,'CRONOGRAMA_CONST+MIGRACAO'!CT$8))</f>
        <v>0</v>
      </c>
      <c r="DF56" s="139">
        <f>(COUNTIFS('Estruturante Móvel'!$M:$M,$B56,'Estruturante Móvel'!$AM:$AM,DF$4))-(COUNTIFS('Estruturante Móvel'!$M:$M,$B56,'Estruturante Móvel'!$AM:$AM,DF$4,'Estruturante Móvel'!$AQ:$AQ,"REPARO FO"))</f>
        <v>0</v>
      </c>
      <c r="DG56" s="140">
        <f>(COUNTIFS('Estruturante Móvel'!$M:$M,$B54,'Estruturante Móvel'!$C:$C,"&lt;&gt;PREVISTO",'Estruturante Móvel'!$G:$G,DF$4,'Estruturante Móvel'!$L:$L,'CRONOGRAMA_CONST+MIGRACAO'!CV$8))</f>
        <v>0</v>
      </c>
      <c r="DH56" s="139">
        <f>(COUNTIFS('Estruturante Móvel'!$M:$M,$B56,'Estruturante Móvel'!$AM:$AM,DH$4))-(COUNTIFS('Estruturante Móvel'!$M:$M,$B56,'Estruturante Móvel'!$AM:$AM,DH$4,'Estruturante Móvel'!$AQ:$AQ,"REPARO FO"))</f>
        <v>0</v>
      </c>
      <c r="DI56" s="140">
        <f>(COUNTIFS('Estruturante Móvel'!$M:$M,$B54,'Estruturante Móvel'!$C:$C,"&lt;&gt;PREVISTO",'Estruturante Móvel'!$G:$G,DH$4,'Estruturante Móvel'!$L:$L,'CRONOGRAMA_CONST+MIGRACAO'!CX$8))</f>
        <v>0</v>
      </c>
      <c r="DJ56" s="139">
        <f>(COUNTIFS('Estruturante Móvel'!$M:$M,$B56,'Estruturante Móvel'!$AM:$AM,DJ$4))-(COUNTIFS('Estruturante Móvel'!$M:$M,$B56,'Estruturante Móvel'!$AM:$AM,DJ$4,'Estruturante Móvel'!$AQ:$AQ,"REPARO FO"))</f>
        <v>0</v>
      </c>
      <c r="DK56" s="140">
        <f>(COUNTIFS('Estruturante Móvel'!$M:$M,$B54,'Estruturante Móvel'!$C:$C,"&lt;&gt;PREVISTO",'Estruturante Móvel'!$G:$G,DJ$4,'Estruturante Móvel'!$L:$L,'CRONOGRAMA_CONST+MIGRACAO'!CZ$8))</f>
        <v>0</v>
      </c>
      <c r="DL56" s="139">
        <f>(COUNTIFS('Estruturante Móvel'!$M:$M,$B56,'Estruturante Móvel'!$AM:$AM,DL$4))-(COUNTIFS('Estruturante Móvel'!$M:$M,$B56,'Estruturante Móvel'!$AM:$AM,DL$4,'Estruturante Móvel'!$AQ:$AQ,"REPARO FO"))</f>
        <v>0</v>
      </c>
      <c r="DM56" s="140">
        <f>(COUNTIFS('Estruturante Móvel'!$M:$M,$B54,'Estruturante Móvel'!$C:$C,"&lt;&gt;PREVISTO",'Estruturante Móvel'!$G:$G,DL$4,'Estruturante Móvel'!$L:$L,'CRONOGRAMA_CONST+MIGRACAO'!DB$8))</f>
        <v>0</v>
      </c>
      <c r="DN56" s="139">
        <f>(COUNTIFS('Estruturante Móvel'!$M:$M,$B56,'Estruturante Móvel'!$AM:$AM,DN$4))-(COUNTIFS('Estruturante Móvel'!$M:$M,$B56,'Estruturante Móvel'!$AM:$AM,DN$4,'Estruturante Móvel'!$AQ:$AQ,"REPARO FO"))</f>
        <v>0</v>
      </c>
      <c r="DO56" s="140">
        <f>(COUNTIFS('Estruturante Móvel'!$M:$M,$B54,'Estruturante Móvel'!$C:$C,"&lt;&gt;PREVISTO",'Estruturante Móvel'!$G:$G,DN$4,'Estruturante Móvel'!$L:$L,'CRONOGRAMA_CONST+MIGRACAO'!DD$8))</f>
        <v>0</v>
      </c>
      <c r="DP56" s="139">
        <f>(COUNTIFS('Estruturante Móvel'!$M:$M,$B56,'Estruturante Móvel'!$AM:$AM,DP$4))-(COUNTIFS('Estruturante Móvel'!$M:$M,$B56,'Estruturante Móvel'!$AM:$AM,DP$4,'Estruturante Móvel'!$AQ:$AQ,"REPARO FO"))</f>
        <v>0</v>
      </c>
      <c r="DQ56" s="140">
        <f>(COUNTIFS('Estruturante Móvel'!$M:$M,$B54,'Estruturante Móvel'!$C:$C,"&lt;&gt;PREVISTO",'Estruturante Móvel'!$G:$G,DP$4,'Estruturante Móvel'!$L:$L,'CRONOGRAMA_CONST+MIGRACAO'!DF$8))</f>
        <v>0</v>
      </c>
      <c r="DR56" s="139">
        <f>(COUNTIFS('Estruturante Móvel'!$M:$M,$B56,'Estruturante Móvel'!$AM:$AM,DR$4))-(COUNTIFS('Estruturante Móvel'!$M:$M,$B56,'Estruturante Móvel'!$AM:$AM,DR$4,'Estruturante Móvel'!$AQ:$AQ,"REPARO FO"))</f>
        <v>0</v>
      </c>
      <c r="DS56" s="140">
        <f>(COUNTIFS('Estruturante Móvel'!$M:$M,$B54,'Estruturante Móvel'!$C:$C,"&lt;&gt;PREVISTO",'Estruturante Móvel'!$G:$G,DR$4,'Estruturante Móvel'!$L:$L,'CRONOGRAMA_CONST+MIGRACAO'!DH$8))</f>
        <v>0</v>
      </c>
      <c r="DT56" s="139">
        <f>(COUNTIFS('Estruturante Móvel'!$M:$M,$B56,'Estruturante Móvel'!$AM:$AM,DT$4))-(COUNTIFS('Estruturante Móvel'!$M:$M,$B56,'Estruturante Móvel'!$AM:$AM,DT$4,'Estruturante Móvel'!$AQ:$AQ,"REPARO FO"))</f>
        <v>0</v>
      </c>
      <c r="DU56" s="140">
        <f>(COUNTIFS('Estruturante Móvel'!$M:$M,$B54,'Estruturante Móvel'!$C:$C,"&lt;&gt;PREVISTO",'Estruturante Móvel'!$G:$G,DT$4,'Estruturante Móvel'!$L:$L,'CRONOGRAMA_CONST+MIGRACAO'!DJ$8))</f>
        <v>0</v>
      </c>
      <c r="DV56" s="139">
        <f>(COUNTIFS('Estruturante Móvel'!$M:$M,$B56,'Estruturante Móvel'!$AM:$AM,DV$4))-(COUNTIFS('Estruturante Móvel'!$M:$M,$B56,'Estruturante Móvel'!$AM:$AM,DV$4,'Estruturante Móvel'!$AQ:$AQ,"REPARO FO"))</f>
        <v>0</v>
      </c>
      <c r="DW56" s="140">
        <f>(COUNTIFS('Estruturante Móvel'!$M:$M,$B54,'Estruturante Móvel'!$C:$C,"&lt;&gt;PREVISTO",'Estruturante Móvel'!$G:$G,DV$4,'Estruturante Móvel'!$L:$L,'CRONOGRAMA_CONST+MIGRACAO'!DL$8))</f>
        <v>0</v>
      </c>
      <c r="DX56" s="139">
        <f>(COUNTIFS('Estruturante Móvel'!$M:$M,$B56,'Estruturante Móvel'!$AM:$AM,DX$4))-(COUNTIFS('Estruturante Móvel'!$M:$M,$B56,'Estruturante Móvel'!$AM:$AM,DX$4,'Estruturante Móvel'!$AQ:$AQ,"REPARO FO"))</f>
        <v>0</v>
      </c>
      <c r="DY56" s="140">
        <f>(COUNTIFS('Estruturante Móvel'!$M:$M,$B54,'Estruturante Móvel'!$C:$C,"&lt;&gt;PREVISTO",'Estruturante Móvel'!$G:$G,DX$4,'Estruturante Móvel'!$L:$L,'CRONOGRAMA_CONST+MIGRACAO'!DN$8))</f>
        <v>0</v>
      </c>
      <c r="DZ56" s="139">
        <f>(COUNTIFS('Estruturante Móvel'!$M:$M,$B56,'Estruturante Móvel'!$AM:$AM,DZ$4))-(COUNTIFS('Estruturante Móvel'!$M:$M,$B56,'Estruturante Móvel'!$AM:$AM,DZ$4,'Estruturante Móvel'!$AQ:$AQ,"REPARO FO"))</f>
        <v>0</v>
      </c>
      <c r="EA56" s="140">
        <f>(COUNTIFS('Estruturante Móvel'!$M:$M,$B54,'Estruturante Móvel'!$C:$C,"&lt;&gt;PREVISTO",'Estruturante Móvel'!$G:$G,DZ$4,'Estruturante Móvel'!$L:$L,'CRONOGRAMA_CONST+MIGRACAO'!DP$8))</f>
        <v>0</v>
      </c>
      <c r="EB56" s="139">
        <f>(COUNTIFS('Estruturante Móvel'!$M:$M,$B56,'Estruturante Móvel'!$AM:$AM,EB$4))-(COUNTIFS('Estruturante Móvel'!$M:$M,$B56,'Estruturante Móvel'!$AM:$AM,EB$4,'Estruturante Móvel'!$AQ:$AQ,"REPARO FO"))</f>
        <v>0</v>
      </c>
      <c r="EC56" s="140">
        <f>(COUNTIFS('Estruturante Móvel'!$M:$M,$B54,'Estruturante Móvel'!$C:$C,"&lt;&gt;PREVISTO",'Estruturante Móvel'!$G:$G,EB$4,'Estruturante Móvel'!$L:$L,'CRONOGRAMA_CONST+MIGRACAO'!DR$8))</f>
        <v>0</v>
      </c>
      <c r="ED56" s="139">
        <f>(COUNTIFS('Estruturante Móvel'!$M:$M,$B56,'Estruturante Móvel'!$AM:$AM,ED$4))-(COUNTIFS('Estruturante Móvel'!$M:$M,$B56,'Estruturante Móvel'!$AM:$AM,ED$4,'Estruturante Móvel'!$AQ:$AQ,"REPARO FO"))</f>
        <v>0</v>
      </c>
      <c r="EE56" s="140">
        <f>(COUNTIFS('Estruturante Móvel'!$M:$M,$B54,'Estruturante Móvel'!$C:$C,"&lt;&gt;PREVISTO",'Estruturante Móvel'!$G:$G,ED$4,'Estruturante Móvel'!$L:$L,'CRONOGRAMA_CONST+MIGRACAO'!DT$8))</f>
        <v>0</v>
      </c>
      <c r="EF56" s="139">
        <f>(COUNTIFS('Estruturante Móvel'!$M:$M,$B56,'Estruturante Móvel'!$AM:$AM,EF$4))-(COUNTIFS('Estruturante Móvel'!$M:$M,$B56,'Estruturante Móvel'!$AM:$AM,EF$4,'Estruturante Móvel'!$AQ:$AQ,"REPARO FO"))</f>
        <v>0</v>
      </c>
      <c r="EG56" s="140">
        <f>(COUNTIFS('Estruturante Móvel'!$M:$M,$B54,'Estruturante Móvel'!$C:$C,"&lt;&gt;PREVISTO",'Estruturante Móvel'!$G:$G,EF$4,'Estruturante Móvel'!$L:$L,'CRONOGRAMA_CONST+MIGRACAO'!DV$8))</f>
        <v>0</v>
      </c>
      <c r="EH56" s="139">
        <f>(COUNTIFS('Estruturante Móvel'!$M:$M,$B56,'Estruturante Móvel'!$AM:$AM,EH$4))-(COUNTIFS('Estruturante Móvel'!$M:$M,$B56,'Estruturante Móvel'!$AM:$AM,EH$4,'Estruturante Móvel'!$AQ:$AQ,"REPARO FO"))</f>
        <v>0</v>
      </c>
      <c r="EI56" s="140">
        <f>(COUNTIFS('Estruturante Móvel'!$M:$M,$B54,'Estruturante Móvel'!$C:$C,"&lt;&gt;PREVISTO",'Estruturante Móvel'!$G:$G,EH$4,'Estruturante Móvel'!$L:$L,'CRONOGRAMA_CONST+MIGRACAO'!DX$8))</f>
        <v>0</v>
      </c>
      <c r="EJ56" s="139">
        <f>(COUNTIFS('Estruturante Móvel'!$M:$M,$B56,'Estruturante Móvel'!$AM:$AM,EJ$4))-(COUNTIFS('Estruturante Móvel'!$M:$M,$B56,'Estruturante Móvel'!$AM:$AM,EJ$4,'Estruturante Móvel'!$AQ:$AQ,"REPARO FO"))</f>
        <v>0</v>
      </c>
      <c r="EK56" s="140">
        <f>(COUNTIFS('Estruturante Móvel'!$M:$M,$B54,'Estruturante Móvel'!$C:$C,"&lt;&gt;PREVISTO",'Estruturante Móvel'!$G:$G,EJ$4,'Estruturante Móvel'!$L:$L,'CRONOGRAMA_CONST+MIGRACAO'!DZ$8))</f>
        <v>0</v>
      </c>
      <c r="EL56" s="139">
        <f>(COUNTIFS('Estruturante Móvel'!$M:$M,$B56,'Estruturante Móvel'!$AM:$AM,EL$4))-(COUNTIFS('Estruturante Móvel'!$M:$M,$B56,'Estruturante Móvel'!$AM:$AM,EL$4,'Estruturante Móvel'!$AQ:$AQ,"REPARO FO"))</f>
        <v>0</v>
      </c>
      <c r="EM56" s="140">
        <f>(COUNTIFS('Estruturante Móvel'!$M:$M,$B54,'Estruturante Móvel'!$C:$C,"&lt;&gt;PREVISTO",'Estruturante Móvel'!$G:$G,EL$4,'Estruturante Móvel'!$L:$L,'CRONOGRAMA_CONST+MIGRACAO'!EB$8))</f>
        <v>0</v>
      </c>
      <c r="EN56" s="139">
        <f>(COUNTIFS('Estruturante Móvel'!$M:$M,$B56,'Estruturante Móvel'!$AM:$AM,EN$4))-(COUNTIFS('Estruturante Móvel'!$M:$M,$B56,'Estruturante Móvel'!$AM:$AM,EN$4,'Estruturante Móvel'!$AQ:$AQ,"REPARO FO"))</f>
        <v>0</v>
      </c>
      <c r="EO56" s="140">
        <f>(COUNTIFS('Estruturante Móvel'!$M:$M,$B54,'Estruturante Móvel'!$C:$C,"&lt;&gt;PREVISTO",'Estruturante Móvel'!$G:$G,EN$4,'Estruturante Móvel'!$L:$L,'CRONOGRAMA_CONST+MIGRACAO'!ED$8))</f>
        <v>0</v>
      </c>
      <c r="EP56" s="139">
        <f>(COUNTIFS('Estruturante Móvel'!$M:$M,$B56,'Estruturante Móvel'!$AM:$AM,EP$4))-(COUNTIFS('Estruturante Móvel'!$M:$M,$B56,'Estruturante Móvel'!$AM:$AM,EP$4,'Estruturante Móvel'!$AQ:$AQ,"REPARO FO"))</f>
        <v>0</v>
      </c>
      <c r="EQ56" s="140">
        <f>(COUNTIFS('Estruturante Móvel'!$M:$M,$B54,'Estruturante Móvel'!$C:$C,"&lt;&gt;PREVISTO",'Estruturante Móvel'!$G:$G,EP$4,'Estruturante Móvel'!$L:$L,'CRONOGRAMA_CONST+MIGRACAO'!EF$8))</f>
        <v>0</v>
      </c>
      <c r="ER56" s="139">
        <f>(COUNTIFS('Estruturante Móvel'!$M:$M,$B56,'Estruturante Móvel'!$AM:$AM,ER$4))-(COUNTIFS('Estruturante Móvel'!$M:$M,$B56,'Estruturante Móvel'!$AM:$AM,ER$4,'Estruturante Móvel'!$AQ:$AQ,"REPARO FO"))</f>
        <v>0</v>
      </c>
      <c r="ES56" s="140">
        <f>(COUNTIFS('Estruturante Móvel'!$M:$M,$B54,'Estruturante Móvel'!$C:$C,"&lt;&gt;PREVISTO",'Estruturante Móvel'!$G:$G,ER$4,'Estruturante Móvel'!$L:$L,'CRONOGRAMA_CONST+MIGRACAO'!EH$8))</f>
        <v>0</v>
      </c>
      <c r="ET56" s="139">
        <f>(COUNTIFS('Estruturante Móvel'!$M:$M,$B56,'Estruturante Móvel'!$AM:$AM,ET$4))-(COUNTIFS('Estruturante Móvel'!$M:$M,$B56,'Estruturante Móvel'!$AM:$AM,ET$4,'Estruturante Móvel'!$AQ:$AQ,"REPARO FO"))</f>
        <v>0</v>
      </c>
      <c r="EU56" s="140">
        <f>(COUNTIFS('Estruturante Móvel'!$M:$M,$B54,'Estruturante Móvel'!$C:$C,"&lt;&gt;PREVISTO",'Estruturante Móvel'!$G:$G,ET$4,'Estruturante Móvel'!$L:$L,'CRONOGRAMA_CONST+MIGRACAO'!EJ$8))</f>
        <v>0</v>
      </c>
      <c r="EV56" s="139">
        <f>(COUNTIFS('Estruturante Móvel'!$M:$M,$B56,'Estruturante Móvel'!$AM:$AM,EV$4))-(COUNTIFS('Estruturante Móvel'!$M:$M,$B56,'Estruturante Móvel'!$AM:$AM,EV$4,'Estruturante Móvel'!$AQ:$AQ,"REPARO FO"))</f>
        <v>0</v>
      </c>
      <c r="EW56" s="140">
        <f>(COUNTIFS('Estruturante Móvel'!$M:$M,$B54,'Estruturante Móvel'!$C:$C,"&lt;&gt;PREVISTO",'Estruturante Móvel'!$G:$G,EV$4,'Estruturante Móvel'!$L:$L,'CRONOGRAMA_CONST+MIGRACAO'!EL$8))</f>
        <v>0</v>
      </c>
      <c r="EX56" s="139">
        <f>(COUNTIFS('Estruturante Móvel'!$M:$M,$B56,'Estruturante Móvel'!$AM:$AM,EX$4))-(COUNTIFS('Estruturante Móvel'!$M:$M,$B56,'Estruturante Móvel'!$AM:$AM,EX$4,'Estruturante Móvel'!$AQ:$AQ,"REPARO FO"))</f>
        <v>0</v>
      </c>
      <c r="EY56" s="140">
        <f>(COUNTIFS('Estruturante Móvel'!$M:$M,$B54,'Estruturante Móvel'!$C:$C,"&lt;&gt;PREVISTO",'Estruturante Móvel'!$G:$G,EX$4,'Estruturante Móvel'!$L:$L,'CRONOGRAMA_CONST+MIGRACAO'!EN$8))</f>
        <v>0</v>
      </c>
      <c r="EZ56" s="139">
        <f>(COUNTIFS('Estruturante Móvel'!$M:$M,$B56,'Estruturante Móvel'!$AM:$AM,EZ$4))-(COUNTIFS('Estruturante Móvel'!$M:$M,$B56,'Estruturante Móvel'!$AM:$AM,EZ$4,'Estruturante Móvel'!$AQ:$AQ,"REPARO FO"))</f>
        <v>0</v>
      </c>
      <c r="FA56" s="140">
        <f>(COUNTIFS('Estruturante Móvel'!$M:$M,$B54,'Estruturante Móvel'!$C:$C,"&lt;&gt;PREVISTO",'Estruturante Móvel'!$G:$G,EZ$4,'Estruturante Móvel'!$L:$L,'CRONOGRAMA_CONST+MIGRACAO'!EP$8))</f>
        <v>0</v>
      </c>
      <c r="FB56" s="139">
        <f>(COUNTIFS('Estruturante Móvel'!$M:$M,$B56,'Estruturante Móvel'!$AM:$AM,FB$4))-(COUNTIFS('Estruturante Móvel'!$M:$M,$B56,'Estruturante Móvel'!$AM:$AM,FB$4,'Estruturante Móvel'!$AQ:$AQ,"REPARO FO"))</f>
        <v>0</v>
      </c>
      <c r="FC56" s="140">
        <f>(COUNTIFS('Estruturante Móvel'!$M:$M,$B54,'Estruturante Móvel'!$C:$C,"&lt;&gt;PREVISTO",'Estruturante Móvel'!$G:$G,FB$4,'Estruturante Móvel'!$L:$L,'CRONOGRAMA_CONST+MIGRACAO'!ER$8))</f>
        <v>0</v>
      </c>
      <c r="FD56" s="139">
        <f>(COUNTIFS('Estruturante Móvel'!$M:$M,$B56,'Estruturante Móvel'!$AM:$AM,FD$4))-(COUNTIFS('Estruturante Móvel'!$M:$M,$B56,'Estruturante Móvel'!$AM:$AM,FD$4,'Estruturante Móvel'!$AQ:$AQ,"REPARO FO"))</f>
        <v>0</v>
      </c>
      <c r="FE56" s="140">
        <f>(COUNTIFS('Estruturante Móvel'!$M:$M,$B54,'Estruturante Móvel'!$C:$C,"&lt;&gt;PREVISTO",'Estruturante Móvel'!$G:$G,FD$4,'Estruturante Móvel'!$L:$L,'CRONOGRAMA_CONST+MIGRACAO'!ET$8))</f>
        <v>0</v>
      </c>
      <c r="FF56" s="139">
        <f>(COUNTIFS('Estruturante Móvel'!$M:$M,$B56,'Estruturante Móvel'!$AM:$AM,FF$4))-(COUNTIFS('Estruturante Móvel'!$M:$M,$B56,'Estruturante Móvel'!$AM:$AM,FF$4,'Estruturante Móvel'!$AQ:$AQ,"REPARO FO"))</f>
        <v>0</v>
      </c>
      <c r="FG56" s="140">
        <f>(COUNTIFS('Estruturante Móvel'!$M:$M,$B54,'Estruturante Móvel'!$C:$C,"&lt;&gt;PREVISTO",'Estruturante Móvel'!$G:$G,FF$4,'Estruturante Móvel'!$L:$L,'CRONOGRAMA_CONST+MIGRACAO'!EV$8))</f>
        <v>0</v>
      </c>
      <c r="FH56" s="139">
        <f>(COUNTIFS('Estruturante Móvel'!$M:$M,$B56,'Estruturante Móvel'!$AM:$AM,FH$4))-(COUNTIFS('Estruturante Móvel'!$M:$M,$B56,'Estruturante Móvel'!$AM:$AM,FH$4,'Estruturante Móvel'!$AQ:$AQ,"REPARO FO"))</f>
        <v>0</v>
      </c>
      <c r="FI56" s="140">
        <f>(COUNTIFS('Estruturante Móvel'!$M:$M,$B54,'Estruturante Móvel'!$C:$C,"&lt;&gt;PREVISTO",'Estruturante Móvel'!$G:$G,FH$4,'Estruturante Móvel'!$L:$L,'CRONOGRAMA_CONST+MIGRACAO'!EX$8))</f>
        <v>0</v>
      </c>
      <c r="FJ56" s="139">
        <f>(COUNTIFS('Estruturante Móvel'!$M:$M,$B56,'Estruturante Móvel'!$AM:$AM,FJ$4))-(COUNTIFS('Estruturante Móvel'!$M:$M,$B56,'Estruturante Móvel'!$AM:$AM,FJ$4,'Estruturante Móvel'!$AQ:$AQ,"REPARO FO"))</f>
        <v>0</v>
      </c>
      <c r="FK56" s="140">
        <f>(COUNTIFS('Estruturante Móvel'!$M:$M,$B54,'Estruturante Móvel'!$C:$C,"&lt;&gt;PREVISTO",'Estruturante Móvel'!$G:$G,FJ$4,'Estruturante Móvel'!$L:$L,'CRONOGRAMA_CONST+MIGRACAO'!EZ$8))</f>
        <v>0</v>
      </c>
      <c r="FL56" s="139">
        <f>(COUNTIFS('Estruturante Móvel'!$M:$M,$B56,'Estruturante Móvel'!$AM:$AM,FL$4))-(COUNTIFS('Estruturante Móvel'!$M:$M,$B56,'Estruturante Móvel'!$AM:$AM,FL$4,'Estruturante Móvel'!$AQ:$AQ,"REPARO FO"))</f>
        <v>0</v>
      </c>
      <c r="FM56" s="140">
        <f>(COUNTIFS('Estruturante Móvel'!$M:$M,$B54,'Estruturante Móvel'!$C:$C,"&lt;&gt;PREVISTO",'Estruturante Móvel'!$G:$G,FL$4,'Estruturante Móvel'!$L:$L,'CRONOGRAMA_CONST+MIGRACAO'!FB$8))</f>
        <v>0</v>
      </c>
      <c r="FN56" s="139">
        <f>(COUNTIFS('Estruturante Móvel'!$M:$M,$B56,'Estruturante Móvel'!$AM:$AM,FN$4))-(COUNTIFS('Estruturante Móvel'!$M:$M,$B56,'Estruturante Móvel'!$AM:$AM,FN$4,'Estruturante Móvel'!$AQ:$AQ,"REPARO FO"))</f>
        <v>0</v>
      </c>
      <c r="FO56" s="140">
        <f>(COUNTIFS('Estruturante Móvel'!$M:$M,$B54,'Estruturante Móvel'!$C:$C,"&lt;&gt;PREVISTO",'Estruturante Móvel'!$G:$G,FN$4,'Estruturante Móvel'!$L:$L,'CRONOGRAMA_CONST+MIGRACAO'!FD$8))</f>
        <v>0</v>
      </c>
      <c r="FP56" s="139">
        <f>(COUNTIFS('Estruturante Móvel'!$M:$M,$B56,'Estruturante Móvel'!$AM:$AM,FP$4))-(COUNTIFS('Estruturante Móvel'!$M:$M,$B56,'Estruturante Móvel'!$AM:$AM,FP$4,'Estruturante Móvel'!$AQ:$AQ,"REPARO FO"))</f>
        <v>0</v>
      </c>
      <c r="FQ56" s="140">
        <f>(COUNTIFS('Estruturante Móvel'!$M:$M,$B54,'Estruturante Móvel'!$C:$C,"&lt;&gt;PREVISTO",'Estruturante Móvel'!$G:$G,FP$4,'Estruturante Móvel'!$L:$L,'CRONOGRAMA_CONST+MIGRACAO'!FF$8))</f>
        <v>0</v>
      </c>
      <c r="FR56" s="139">
        <f>(COUNTIFS('Estruturante Móvel'!$M:$M,$B56,'Estruturante Móvel'!$AM:$AM,FR$4))-(COUNTIFS('Estruturante Móvel'!$M:$M,$B56,'Estruturante Móvel'!$AM:$AM,FR$4,'Estruturante Móvel'!$AQ:$AQ,"REPARO FO"))</f>
        <v>0</v>
      </c>
      <c r="FS56" s="140">
        <f>(COUNTIFS('Estruturante Móvel'!$M:$M,$B54,'Estruturante Móvel'!$C:$C,"&lt;&gt;PREVISTO",'Estruturante Móvel'!$G:$G,FR$4,'Estruturante Móvel'!$L:$L,'CRONOGRAMA_CONST+MIGRACAO'!FH$8))</f>
        <v>0</v>
      </c>
      <c r="FT56" s="139">
        <f>(COUNTIFS('Estruturante Móvel'!$M:$M,$B56,'Estruturante Móvel'!$AM:$AM,FT$4))-(COUNTIFS('Estruturante Móvel'!$M:$M,$B56,'Estruturante Móvel'!$AM:$AM,FT$4,'Estruturante Móvel'!$AQ:$AQ,"REPARO FO"))</f>
        <v>0</v>
      </c>
      <c r="FU56" s="140">
        <f>(COUNTIFS('Estruturante Móvel'!$M:$M,$B54,'Estruturante Móvel'!$C:$C,"&lt;&gt;PREVISTO",'Estruturante Móvel'!$G:$G,FT$4,'Estruturante Móvel'!$L:$L,'CRONOGRAMA_CONST+MIGRACAO'!FJ$8))</f>
        <v>0</v>
      </c>
      <c r="FV56" s="139">
        <f>(COUNTIFS('Estruturante Móvel'!$M:$M,$B56,'Estruturante Móvel'!$AM:$AM,FV$4))-(COUNTIFS('Estruturante Móvel'!$M:$M,$B56,'Estruturante Móvel'!$AM:$AM,FV$4,'Estruturante Móvel'!$AQ:$AQ,"REPARO FO"))</f>
        <v>0</v>
      </c>
      <c r="FW56" s="140">
        <f>(COUNTIFS('Estruturante Móvel'!$M:$M,$B54,'Estruturante Móvel'!$C:$C,"&lt;&gt;PREVISTO",'Estruturante Móvel'!$G:$G,FV$4,'Estruturante Móvel'!$L:$L,'CRONOGRAMA_CONST+MIGRACAO'!FL$8))</f>
        <v>0</v>
      </c>
      <c r="FX56" s="139">
        <f>(COUNTIFS('Estruturante Móvel'!$M:$M,$B56,'Estruturante Móvel'!$AM:$AM,FX$4))-(COUNTIFS('Estruturante Móvel'!$M:$M,$B56,'Estruturante Móvel'!$AM:$AM,FX$4,'Estruturante Móvel'!$AQ:$AQ,"REPARO FO"))</f>
        <v>0</v>
      </c>
      <c r="FY56" s="140">
        <f>(COUNTIFS('Estruturante Móvel'!$M:$M,$B54,'Estruturante Móvel'!$C:$C,"&lt;&gt;PREVISTO",'Estruturante Móvel'!$G:$G,FX$4,'Estruturante Móvel'!$L:$L,'CRONOGRAMA_CONST+MIGRACAO'!FN$8))</f>
        <v>0</v>
      </c>
      <c r="FZ56" s="139">
        <f>(COUNTIFS('Estruturante Móvel'!$M:$M,$B56,'Estruturante Móvel'!$AM:$AM,FZ$4))-(COUNTIFS('Estruturante Móvel'!$M:$M,$B56,'Estruturante Móvel'!$AM:$AM,FZ$4,'Estruturante Móvel'!$AQ:$AQ,"REPARO FO"))</f>
        <v>0</v>
      </c>
      <c r="GA56" s="140">
        <f>(COUNTIFS('Estruturante Móvel'!$M:$M,$B54,'Estruturante Móvel'!$C:$C,"&lt;&gt;PREVISTO",'Estruturante Móvel'!$G:$G,FZ$4,'Estruturante Móvel'!$L:$L,'CRONOGRAMA_CONST+MIGRACAO'!FP$8))</f>
        <v>0</v>
      </c>
      <c r="GB56" s="139">
        <f>(COUNTIFS('Estruturante Móvel'!$M:$M,$B56,'Estruturante Móvel'!$AM:$AM,GB$4))-(COUNTIFS('Estruturante Móvel'!$M:$M,$B56,'Estruturante Móvel'!$AM:$AM,GB$4,'Estruturante Móvel'!$AQ:$AQ,"REPARO FO"))</f>
        <v>0</v>
      </c>
      <c r="GC56" s="140">
        <f>(COUNTIFS('Estruturante Móvel'!$M:$M,$B54,'Estruturante Móvel'!$C:$C,"&lt;&gt;PREVISTO",'Estruturante Móvel'!$G:$G,GB$4,'Estruturante Móvel'!$L:$L,'CRONOGRAMA_CONST+MIGRACAO'!FR$8))</f>
        <v>0</v>
      </c>
      <c r="GD56" s="139">
        <f>(COUNTIFS('Estruturante Móvel'!$M:$M,$B56,'Estruturante Móvel'!$AM:$AM,GD$4))-(COUNTIFS('Estruturante Móvel'!$M:$M,$B56,'Estruturante Móvel'!$AM:$AM,GD$4,'Estruturante Móvel'!$AQ:$AQ,"REPARO FO"))</f>
        <v>0</v>
      </c>
      <c r="GE56" s="140">
        <f>(COUNTIFS('Estruturante Móvel'!$M:$M,$B54,'Estruturante Móvel'!$C:$C,"&lt;&gt;PREVISTO",'Estruturante Móvel'!$G:$G,GD$4,'Estruturante Móvel'!$L:$L,'CRONOGRAMA_CONST+MIGRACAO'!FT$8))</f>
        <v>0</v>
      </c>
      <c r="GF56" s="139">
        <f>(COUNTIFS('Estruturante Móvel'!$M:$M,$B56,'Estruturante Móvel'!$AM:$AM,GF$4))-(COUNTIFS('Estruturante Móvel'!$M:$M,$B56,'Estruturante Móvel'!$AM:$AM,GF$4,'Estruturante Móvel'!$AQ:$AQ,"REPARO FO"))</f>
        <v>0</v>
      </c>
      <c r="GG56" s="140">
        <f>(COUNTIFS('Estruturante Móvel'!$M:$M,$B54,'Estruturante Móvel'!$C:$C,"&lt;&gt;PREVISTO",'Estruturante Móvel'!$G:$G,GF$4,'Estruturante Móvel'!$L:$L,'CRONOGRAMA_CONST+MIGRACAO'!FV$8))</f>
        <v>0</v>
      </c>
      <c r="GH56" s="139">
        <f>(COUNTIFS('Estruturante Móvel'!$M:$M,$B56,'Estruturante Móvel'!$AM:$AM,GH$4))-(COUNTIFS('Estruturante Móvel'!$M:$M,$B56,'Estruturante Móvel'!$AM:$AM,GH$4,'Estruturante Móvel'!$AQ:$AQ,"REPARO FO"))</f>
        <v>0</v>
      </c>
      <c r="GI56" s="140">
        <f>(COUNTIFS('Estruturante Móvel'!$M:$M,$B54,'Estruturante Móvel'!$C:$C,"&lt;&gt;PREVISTO",'Estruturante Móvel'!$G:$G,GH$4,'Estruturante Móvel'!$L:$L,'CRONOGRAMA_CONST+MIGRACAO'!FX$8))</f>
        <v>0</v>
      </c>
      <c r="GJ56" s="139">
        <f>(COUNTIFS('Estruturante Móvel'!$M:$M,$B56,'Estruturante Móvel'!$AM:$AM,GJ$4))-(COUNTIFS('Estruturante Móvel'!$M:$M,$B56,'Estruturante Móvel'!$AM:$AM,GJ$4,'Estruturante Móvel'!$AQ:$AQ,"REPARO FO"))</f>
        <v>0</v>
      </c>
      <c r="GK56" s="140">
        <f>(COUNTIFS('Estruturante Móvel'!$M:$M,$B54,'Estruturante Móvel'!$C:$C,"&lt;&gt;PREVISTO",'Estruturante Móvel'!$G:$G,GJ$4,'Estruturante Móvel'!$L:$L,'CRONOGRAMA_CONST+MIGRACAO'!FZ$8))</f>
        <v>0</v>
      </c>
      <c r="GL56" s="139">
        <f>(COUNTIFS('Estruturante Móvel'!$M:$M,$B56,'Estruturante Móvel'!$AM:$AM,GL$4))-(COUNTIFS('Estruturante Móvel'!$M:$M,$B56,'Estruturante Móvel'!$AM:$AM,GL$4,'Estruturante Móvel'!$AQ:$AQ,"REPARO FO"))</f>
        <v>0</v>
      </c>
      <c r="GM56" s="140">
        <f>(COUNTIFS('Estruturante Móvel'!$M:$M,$B54,'Estruturante Móvel'!$C:$C,"&lt;&gt;PREVISTO",'Estruturante Móvel'!$G:$G,GL$4,'Estruturante Móvel'!$L:$L,'CRONOGRAMA_CONST+MIGRACAO'!GB$8))</f>
        <v>0</v>
      </c>
      <c r="GN56" s="139">
        <f>(COUNTIFS('Estruturante Móvel'!$M:$M,$B56,'Estruturante Móvel'!$AM:$AM,GN$4))-(COUNTIFS('Estruturante Móvel'!$M:$M,$B56,'Estruturante Móvel'!$AM:$AM,GN$4,'Estruturante Móvel'!$AQ:$AQ,"REPARO FO"))</f>
        <v>0</v>
      </c>
      <c r="GO56" s="140">
        <f>(COUNTIFS('Estruturante Móvel'!$M:$M,$B54,'Estruturante Móvel'!$C:$C,"&lt;&gt;PREVISTO",'Estruturante Móvel'!$G:$G,GN$4,'Estruturante Móvel'!$L:$L,'CRONOGRAMA_CONST+MIGRACAO'!GD$8))</f>
        <v>0</v>
      </c>
      <c r="GP56" s="139">
        <f>(COUNTIFS('Estruturante Móvel'!$M:$M,$B56,'Estruturante Móvel'!$AM:$AM,GP$4))-(COUNTIFS('Estruturante Móvel'!$M:$M,$B56,'Estruturante Móvel'!$AM:$AM,GP$4,'Estruturante Móvel'!$AQ:$AQ,"REPARO FO"))</f>
        <v>0</v>
      </c>
      <c r="GQ56" s="140">
        <f>(COUNTIFS('Estruturante Móvel'!$M:$M,$B54,'Estruturante Móvel'!$C:$C,"&lt;&gt;PREVISTO",'Estruturante Móvel'!$G:$G,GP$4,'Estruturante Móvel'!$L:$L,'CRONOGRAMA_CONST+MIGRACAO'!GF$8))</f>
        <v>0</v>
      </c>
      <c r="GR56" s="139">
        <f>(COUNTIFS('Estruturante Móvel'!$M:$M,$B56,'Estruturante Móvel'!$AM:$AM,GR$4))-(COUNTIFS('Estruturante Móvel'!$M:$M,$B56,'Estruturante Móvel'!$AM:$AM,GR$4,'Estruturante Móvel'!$AQ:$AQ,"REPARO FO"))</f>
        <v>0</v>
      </c>
      <c r="GS56" s="140">
        <f>(COUNTIFS('Estruturante Móvel'!$M:$M,$B54,'Estruturante Móvel'!$C:$C,"&lt;&gt;PREVISTO",'Estruturante Móvel'!$G:$G,GR$4,'Estruturante Móvel'!$L:$L,'CRONOGRAMA_CONST+MIGRACAO'!GH$8))</f>
        <v>0</v>
      </c>
      <c r="GT56" s="139">
        <f>(COUNTIFS('Estruturante Móvel'!$M:$M,$B56,'Estruturante Móvel'!$AM:$AM,GT$4))-(COUNTIFS('Estruturante Móvel'!$M:$M,$B56,'Estruturante Móvel'!$AM:$AM,GT$4,'Estruturante Móvel'!$AQ:$AQ,"REPARO FO"))</f>
        <v>0</v>
      </c>
      <c r="GU56" s="140">
        <f>(COUNTIFS('Estruturante Móvel'!$M:$M,$B54,'Estruturante Móvel'!$C:$C,"&lt;&gt;PREVISTO",'Estruturante Móvel'!$G:$G,GT$4,'Estruturante Móvel'!$L:$L,'CRONOGRAMA_CONST+MIGRACAO'!GJ$8))</f>
        <v>0</v>
      </c>
      <c r="GV56" s="139">
        <f>(COUNTIFS('Estruturante Móvel'!$M:$M,$B56,'Estruturante Móvel'!$AM:$AM,GV$4))-(COUNTIFS('Estruturante Móvel'!$M:$M,$B56,'Estruturante Móvel'!$AM:$AM,GV$4,'Estruturante Móvel'!$AQ:$AQ,"REPARO FO"))</f>
        <v>0</v>
      </c>
      <c r="GW56" s="140">
        <f>(COUNTIFS('Estruturante Móvel'!$M:$M,$B54,'Estruturante Móvel'!$C:$C,"&lt;&gt;PREVISTO",'Estruturante Móvel'!$G:$G,GV$4,'Estruturante Móvel'!$L:$L,'CRONOGRAMA_CONST+MIGRACAO'!GL$8))</f>
        <v>0</v>
      </c>
      <c r="GX56" s="139">
        <f>(COUNTIFS('Estruturante Móvel'!$M:$M,$B56,'Estruturante Móvel'!$AM:$AM,GX$4))-(COUNTIFS('Estruturante Móvel'!$M:$M,$B56,'Estruturante Móvel'!$AM:$AM,GX$4,'Estruturante Móvel'!$AQ:$AQ,"REPARO FO"))</f>
        <v>0</v>
      </c>
      <c r="GY56" s="140">
        <f>(COUNTIFS('Estruturante Móvel'!$M:$M,$B54,'Estruturante Móvel'!$C:$C,"&lt;&gt;PREVISTO",'Estruturante Móvel'!$G:$G,GX$4,'Estruturante Móvel'!$L:$L,'CRONOGRAMA_CONST+MIGRACAO'!GN$8))</f>
        <v>0</v>
      </c>
      <c r="GZ56" s="139">
        <f>(COUNTIFS('Estruturante Móvel'!$M:$M,$B56,'Estruturante Móvel'!$AM:$AM,GZ$4))-(COUNTIFS('Estruturante Móvel'!$M:$M,$B56,'Estruturante Móvel'!$AM:$AM,GZ$4,'Estruturante Móvel'!$AQ:$AQ,"REPARO FO"))</f>
        <v>0</v>
      </c>
      <c r="HA56" s="140">
        <f>(COUNTIFS('Estruturante Móvel'!$M:$M,$B54,'Estruturante Móvel'!$C:$C,"&lt;&gt;PREVISTO",'Estruturante Móvel'!$G:$G,GZ$4,'Estruturante Móvel'!$L:$L,'CRONOGRAMA_CONST+MIGRACAO'!GP$8))</f>
        <v>0</v>
      </c>
      <c r="HB56" s="139">
        <f>(COUNTIFS('Estruturante Móvel'!$M:$M,$B56,'Estruturante Móvel'!$AM:$AM,HB$4))-(COUNTIFS('Estruturante Móvel'!$M:$M,$B56,'Estruturante Móvel'!$AM:$AM,HB$4,'Estruturante Móvel'!$AQ:$AQ,"REPARO FO"))</f>
        <v>0</v>
      </c>
      <c r="HC56" s="140">
        <f>(COUNTIFS('Estruturante Móvel'!$M:$M,$B54,'Estruturante Móvel'!$C:$C,"&lt;&gt;PREVISTO",'Estruturante Móvel'!$G:$G,HB$4,'Estruturante Móvel'!$L:$L,'CRONOGRAMA_CONST+MIGRACAO'!GR$8))</f>
        <v>0</v>
      </c>
      <c r="HD56" s="139">
        <f>(COUNTIFS('Estruturante Móvel'!$M:$M,$B56,'Estruturante Móvel'!$AM:$AM,HD$4))-(COUNTIFS('Estruturante Móvel'!$M:$M,$B56,'Estruturante Móvel'!$AM:$AM,HD$4,'Estruturante Móvel'!$AQ:$AQ,"REPARO FO"))</f>
        <v>0</v>
      </c>
      <c r="HE56" s="140">
        <f>(COUNTIFS('Estruturante Móvel'!$M:$M,$B54,'Estruturante Móvel'!$C:$C,"&lt;&gt;PREVISTO",'Estruturante Móvel'!$G:$G,HD$4,'Estruturante Móvel'!$L:$L,'CRONOGRAMA_CONST+MIGRACAO'!GT$8))</f>
        <v>0</v>
      </c>
      <c r="HF56" s="139">
        <f>(COUNTIFS('Estruturante Móvel'!$M:$M,$B56,'Estruturante Móvel'!$AM:$AM,HF$4))-(COUNTIFS('Estruturante Móvel'!$M:$M,$B56,'Estruturante Móvel'!$AM:$AM,HF$4,'Estruturante Móvel'!$AQ:$AQ,"REPARO FO"))</f>
        <v>0</v>
      </c>
      <c r="HG56" s="140">
        <f>(COUNTIFS('Estruturante Móvel'!$M:$M,$B54,'Estruturante Móvel'!$C:$C,"&lt;&gt;PREVISTO",'Estruturante Móvel'!$G:$G,HF$4,'Estruturante Móvel'!$L:$L,'CRONOGRAMA_CONST+MIGRACAO'!GV$8))</f>
        <v>0</v>
      </c>
      <c r="HH56" s="139">
        <f>(COUNTIFS('Estruturante Móvel'!$M:$M,$B56,'Estruturante Móvel'!$AM:$AM,HH$4))-(COUNTIFS('Estruturante Móvel'!$M:$M,$B56,'Estruturante Móvel'!$AM:$AM,HH$4,'Estruturante Móvel'!$AQ:$AQ,"REPARO FO"))</f>
        <v>0</v>
      </c>
      <c r="HI56" s="140">
        <f>(COUNTIFS('Estruturante Móvel'!$M:$M,$B54,'Estruturante Móvel'!$C:$C,"&lt;&gt;PREVISTO",'Estruturante Móvel'!$G:$G,HH$4,'Estruturante Móvel'!$L:$L,'CRONOGRAMA_CONST+MIGRACAO'!GX$8))</f>
        <v>0</v>
      </c>
      <c r="HJ56" s="139">
        <f>(COUNTIFS('Estruturante Móvel'!$M:$M,$B56,'Estruturante Móvel'!$AM:$AM,HJ$4))-(COUNTIFS('Estruturante Móvel'!$M:$M,$B56,'Estruturante Móvel'!$AM:$AM,HJ$4,'Estruturante Móvel'!$AQ:$AQ,"REPARO FO"))</f>
        <v>0</v>
      </c>
      <c r="HK56" s="140">
        <f>(COUNTIFS('Estruturante Móvel'!$M:$M,$B54,'Estruturante Móvel'!$C:$C,"&lt;&gt;PREVISTO",'Estruturante Móvel'!$G:$G,HJ$4,'Estruturante Móvel'!$L:$L,'CRONOGRAMA_CONST+MIGRACAO'!GZ$8))</f>
        <v>0</v>
      </c>
      <c r="HL56" s="139">
        <f>(COUNTIFS('Estruturante Móvel'!$M:$M,$B56,'Estruturante Móvel'!$AM:$AM,HL$4))-(COUNTIFS('Estruturante Móvel'!$M:$M,$B56,'Estruturante Móvel'!$AM:$AM,HL$4,'Estruturante Móvel'!$AQ:$AQ,"REPARO FO"))</f>
        <v>0</v>
      </c>
      <c r="HM56" s="140">
        <f>(COUNTIFS('Estruturante Móvel'!$M:$M,$B54,'Estruturante Móvel'!$C:$C,"&lt;&gt;PREVISTO",'Estruturante Móvel'!$G:$G,HL$4,'Estruturante Móvel'!$L:$L,'CRONOGRAMA_CONST+MIGRACAO'!HB$8))</f>
        <v>0</v>
      </c>
      <c r="HN56" s="139">
        <f>(COUNTIFS('Estruturante Móvel'!$M:$M,$B56,'Estruturante Móvel'!$AM:$AM,HN$4))-(COUNTIFS('Estruturante Móvel'!$M:$M,$B56,'Estruturante Móvel'!$AM:$AM,HN$4,'Estruturante Móvel'!$AQ:$AQ,"REPARO FO"))</f>
        <v>0</v>
      </c>
      <c r="HO56" s="140">
        <f>(COUNTIFS('Estruturante Móvel'!$M:$M,$B54,'Estruturante Móvel'!$C:$C,"&lt;&gt;PREVISTO",'Estruturante Móvel'!$G:$G,HN$4,'Estruturante Móvel'!$L:$L,'CRONOGRAMA_CONST+MIGRACAO'!HD$8))</f>
        <v>0</v>
      </c>
      <c r="HP56" s="139">
        <f>(COUNTIFS('Estruturante Móvel'!$M:$M,$B56,'Estruturante Móvel'!$AM:$AM,HP$4))-(COUNTIFS('Estruturante Móvel'!$M:$M,$B56,'Estruturante Móvel'!$AM:$AM,HP$4,'Estruturante Móvel'!$AQ:$AQ,"REPARO FO"))</f>
        <v>0</v>
      </c>
      <c r="HQ56" s="140">
        <f>(COUNTIFS('Estruturante Móvel'!$M:$M,$B54,'Estruturante Móvel'!$C:$C,"&lt;&gt;PREVISTO",'Estruturante Móvel'!$G:$G,HP$4,'Estruturante Móvel'!$L:$L,'CRONOGRAMA_CONST+MIGRACAO'!HF$8))</f>
        <v>0</v>
      </c>
      <c r="HR56" s="139">
        <f>(COUNTIFS('Estruturante Móvel'!$M:$M,$B56,'Estruturante Móvel'!$AM:$AM,HR$4))-(COUNTIFS('Estruturante Móvel'!$M:$M,$B56,'Estruturante Móvel'!$AM:$AM,HR$4,'Estruturante Móvel'!$AQ:$AQ,"REPARO FO"))</f>
        <v>0</v>
      </c>
      <c r="HS56" s="140">
        <f>(COUNTIFS('Estruturante Móvel'!$M:$M,$B54,'Estruturante Móvel'!$C:$C,"&lt;&gt;PREVISTO",'Estruturante Móvel'!$G:$G,HR$4,'Estruturante Móvel'!$L:$L,'CRONOGRAMA_CONST+MIGRACAO'!HH$8))</f>
        <v>0</v>
      </c>
      <c r="HT56" s="139">
        <f>(COUNTIFS('Estruturante Móvel'!$M:$M,$B56,'Estruturante Móvel'!$AM:$AM,HT$4))-(COUNTIFS('Estruturante Móvel'!$M:$M,$B56,'Estruturante Móvel'!$AM:$AM,HT$4,'Estruturante Móvel'!$AQ:$AQ,"REPARO FO"))</f>
        <v>0</v>
      </c>
      <c r="HU56" s="140">
        <f>(COUNTIFS('Estruturante Móvel'!$M:$M,$B54,'Estruturante Móvel'!$C:$C,"&lt;&gt;PREVISTO",'Estruturante Móvel'!$G:$G,HT$4,'Estruturante Móvel'!$L:$L,'CRONOGRAMA_CONST+MIGRACAO'!HJ$8))</f>
        <v>0</v>
      </c>
      <c r="HV56" s="139">
        <f>(COUNTIFS('Estruturante Móvel'!$M:$M,$B56,'Estruturante Móvel'!$AM:$AM,HV$4))-(COUNTIFS('Estruturante Móvel'!$M:$M,$B56,'Estruturante Móvel'!$AM:$AM,HV$4,'Estruturante Móvel'!$AQ:$AQ,"REPARO FO"))</f>
        <v>0</v>
      </c>
      <c r="HW56" s="140">
        <f>(COUNTIFS('Estruturante Móvel'!$M:$M,$B54,'Estruturante Móvel'!$C:$C,"&lt;&gt;PREVISTO",'Estruturante Móvel'!$G:$G,HV$4,'Estruturante Móvel'!$L:$L,'CRONOGRAMA_CONST+MIGRACAO'!HL$8))</f>
        <v>0</v>
      </c>
      <c r="HX56" s="139">
        <f>(COUNTIFS('Estruturante Móvel'!$M:$M,$B56,'Estruturante Móvel'!$AM:$AM,HX$4))-(COUNTIFS('Estruturante Móvel'!$M:$M,$B56,'Estruturante Móvel'!$AM:$AM,HX$4,'Estruturante Móvel'!$AQ:$AQ,"REPARO FO"))</f>
        <v>0</v>
      </c>
      <c r="HY56" s="140">
        <f>(COUNTIFS('Estruturante Móvel'!$M:$M,$B54,'Estruturante Móvel'!$C:$C,"&lt;&gt;PREVISTO",'Estruturante Móvel'!$G:$G,HX$4,'Estruturante Móvel'!$L:$L,'CRONOGRAMA_CONST+MIGRACAO'!HN$8))</f>
        <v>0</v>
      </c>
      <c r="HZ56" s="139">
        <f>(COUNTIFS('Estruturante Móvel'!$M:$M,$B56,'Estruturante Móvel'!$AM:$AM,HZ$4))-(COUNTIFS('Estruturante Móvel'!$M:$M,$B56,'Estruturante Móvel'!$AM:$AM,HZ$4,'Estruturante Móvel'!$AQ:$AQ,"REPARO FO"))</f>
        <v>0</v>
      </c>
      <c r="IA56" s="140">
        <f>(COUNTIFS('Estruturante Móvel'!$M:$M,$B54,'Estruturante Móvel'!$C:$C,"&lt;&gt;PREVISTO",'Estruturante Móvel'!$G:$G,HZ$4,'Estruturante Móvel'!$L:$L,'CRONOGRAMA_CONST+MIGRACAO'!HP$8))</f>
        <v>0</v>
      </c>
      <c r="IB56" s="139">
        <f>(COUNTIFS('Estruturante Móvel'!$M:$M,$B56,'Estruturante Móvel'!$AM:$AM,IB$4))-(COUNTIFS('Estruturante Móvel'!$M:$M,$B56,'Estruturante Móvel'!$AM:$AM,IB$4,'Estruturante Móvel'!$AQ:$AQ,"REPARO FO"))</f>
        <v>0</v>
      </c>
      <c r="IC56" s="140">
        <f>(COUNTIFS('Estruturante Móvel'!$M:$M,$B54,'Estruturante Móvel'!$C:$C,"&lt;&gt;PREVISTO",'Estruturante Móvel'!$G:$G,IB$4,'Estruturante Móvel'!$L:$L,'CRONOGRAMA_CONST+MIGRACAO'!HR$8))</f>
        <v>0</v>
      </c>
      <c r="ID56" s="139">
        <f>(COUNTIFS('Estruturante Móvel'!$M:$M,$B56,'Estruturante Móvel'!$AM:$AM,ID$4))-(COUNTIFS('Estruturante Móvel'!$M:$M,$B56,'Estruturante Móvel'!$AM:$AM,ID$4,'Estruturante Móvel'!$AQ:$AQ,"REPARO FO"))</f>
        <v>0</v>
      </c>
      <c r="IE56" s="140">
        <f>(COUNTIFS('Estruturante Móvel'!$M:$M,$B54,'Estruturante Móvel'!$C:$C,"&lt;&gt;PREVISTO",'Estruturante Móvel'!$G:$G,ID$4,'Estruturante Móvel'!$L:$L,'CRONOGRAMA_CONST+MIGRACAO'!HT$8))</f>
        <v>0</v>
      </c>
      <c r="IF56" s="139">
        <f>(COUNTIFS('Estruturante Móvel'!$M:$M,$B56,'Estruturante Móvel'!$AM:$AM,IF$4))-(COUNTIFS('Estruturante Móvel'!$M:$M,$B56,'Estruturante Móvel'!$AM:$AM,IF$4,'Estruturante Móvel'!$AQ:$AQ,"REPARO FO"))</f>
        <v>0</v>
      </c>
      <c r="IG56" s="140">
        <f>(COUNTIFS('Estruturante Móvel'!$M:$M,$B54,'Estruturante Móvel'!$C:$C,"&lt;&gt;PREVISTO",'Estruturante Móvel'!$G:$G,IF$4,'Estruturante Móvel'!$L:$L,'CRONOGRAMA_CONST+MIGRACAO'!HV$8))</f>
        <v>0</v>
      </c>
      <c r="IH56" s="139">
        <f>(COUNTIFS('Estruturante Móvel'!$M:$M,$B56,'Estruturante Móvel'!$AM:$AM,IH$4))-(COUNTIFS('Estruturante Móvel'!$M:$M,$B56,'Estruturante Móvel'!$AM:$AM,IH$4,'Estruturante Móvel'!$AQ:$AQ,"REPARO FO"))</f>
        <v>0</v>
      </c>
      <c r="II56" s="140">
        <f>(COUNTIFS('Estruturante Móvel'!$M:$M,$B54,'Estruturante Móvel'!$C:$C,"&lt;&gt;PREVISTO",'Estruturante Móvel'!$G:$G,IH$4,'Estruturante Móvel'!$L:$L,'CRONOGRAMA_CONST+MIGRACAO'!HX$8))</f>
        <v>0</v>
      </c>
      <c r="IJ56" s="139">
        <f>(COUNTIFS('Estruturante Móvel'!$M:$M,$B56,'Estruturante Móvel'!$AM:$AM,IJ$4))-(COUNTIFS('Estruturante Móvel'!$M:$M,$B56,'Estruturante Móvel'!$AM:$AM,IJ$4,'Estruturante Móvel'!$AQ:$AQ,"REPARO FO"))</f>
        <v>0</v>
      </c>
      <c r="IK56" s="140">
        <f>(COUNTIFS('Estruturante Móvel'!$M:$M,$B54,'Estruturante Móvel'!$C:$C,"&lt;&gt;PREVISTO",'Estruturante Móvel'!$G:$G,IJ$4,'Estruturante Móvel'!$L:$L,'CRONOGRAMA_CONST+MIGRACAO'!HZ$8))</f>
        <v>0</v>
      </c>
      <c r="IL56" s="139">
        <f>(COUNTIFS('Estruturante Móvel'!$M:$M,$B56,'Estruturante Móvel'!$AM:$AM,IL$4))-(COUNTIFS('Estruturante Móvel'!$M:$M,$B56,'Estruturante Móvel'!$AM:$AM,IL$4,'Estruturante Móvel'!$AQ:$AQ,"REPARO FO"))</f>
        <v>0</v>
      </c>
      <c r="IM56" s="140">
        <f>(COUNTIFS('Estruturante Móvel'!$M:$M,$B54,'Estruturante Móvel'!$C:$C,"&lt;&gt;PREVISTO",'Estruturante Móvel'!$G:$G,IL$4,'Estruturante Móvel'!$L:$L,'CRONOGRAMA_CONST+MIGRACAO'!IB$8))</f>
        <v>0</v>
      </c>
      <c r="IN56" s="139">
        <f>(COUNTIFS('Estruturante Móvel'!$M:$M,$B56,'Estruturante Móvel'!$AM:$AM,IN$4))-(COUNTIFS('Estruturante Móvel'!$M:$M,$B56,'Estruturante Móvel'!$AM:$AM,IN$4,'Estruturante Móvel'!$AQ:$AQ,"REPARO FO"))</f>
        <v>0</v>
      </c>
      <c r="IO56" s="140">
        <f>(COUNTIFS('Estruturante Móvel'!$M:$M,$B54,'Estruturante Móvel'!$C:$C,"&lt;&gt;PREVISTO",'Estruturante Móvel'!$G:$G,IN$4,'Estruturante Móvel'!$L:$L,'CRONOGRAMA_CONST+MIGRACAO'!ID$8))</f>
        <v>0</v>
      </c>
      <c r="IP56" s="139">
        <f>(COUNTIFS('Estruturante Móvel'!$M:$M,$B56,'Estruturante Móvel'!$AM:$AM,IP$4))-(COUNTIFS('Estruturante Móvel'!$M:$M,$B56,'Estruturante Móvel'!$AM:$AM,IP$4,'Estruturante Móvel'!$AQ:$AQ,"REPARO FO"))</f>
        <v>0</v>
      </c>
      <c r="IQ56" s="140">
        <f>(COUNTIFS('Estruturante Móvel'!$M:$M,$B54,'Estruturante Móvel'!$C:$C,"&lt;&gt;PREVISTO",'Estruturante Móvel'!$G:$G,IP$4,'Estruturante Móvel'!$L:$L,'CRONOGRAMA_CONST+MIGRACAO'!IF$8))</f>
        <v>0</v>
      </c>
      <c r="IR56" s="139">
        <f>(COUNTIFS('Estruturante Móvel'!$M:$M,$B56,'Estruturante Móvel'!$AM:$AM,IR$4))-(COUNTIFS('Estruturante Móvel'!$M:$M,$B56,'Estruturante Móvel'!$AM:$AM,IR$4,'Estruturante Móvel'!$AQ:$AQ,"REPARO FO"))</f>
        <v>0</v>
      </c>
      <c r="IS56" s="140">
        <f>(COUNTIFS('Estruturante Móvel'!$M:$M,$B54,'Estruturante Móvel'!$C:$C,"&lt;&gt;PREVISTO",'Estruturante Móvel'!$G:$G,IR$4,'Estruturante Móvel'!$L:$L,'CRONOGRAMA_CONST+MIGRACAO'!IH$8))</f>
        <v>0</v>
      </c>
      <c r="IT56" s="139">
        <f>(COUNTIFS('Estruturante Móvel'!$M:$M,$B56,'Estruturante Móvel'!$AM:$AM,IT$4))-(COUNTIFS('Estruturante Móvel'!$M:$M,$B56,'Estruturante Móvel'!$AM:$AM,IT$4,'Estruturante Móvel'!$AQ:$AQ,"REPARO FO"))</f>
        <v>0</v>
      </c>
      <c r="IU56" s="140">
        <f>(COUNTIFS('Estruturante Móvel'!$M:$M,$B54,'Estruturante Móvel'!$C:$C,"&lt;&gt;PREVISTO",'Estruturante Móvel'!$G:$G,IT$4,'Estruturante Móvel'!$L:$L,'CRONOGRAMA_CONST+MIGRACAO'!IJ$8))</f>
        <v>0</v>
      </c>
      <c r="IV56" s="139">
        <f>(COUNTIFS('Estruturante Móvel'!$M:$M,$B56,'Estruturante Móvel'!$AM:$AM,IV$4))-(COUNTIFS('Estruturante Móvel'!$M:$M,$B56,'Estruturante Móvel'!$AM:$AM,IV$4,'Estruturante Móvel'!$AQ:$AQ,"REPARO FO"))</f>
        <v>0</v>
      </c>
      <c r="IW56" s="140">
        <f>(COUNTIFS('Estruturante Móvel'!$M:$M,$B54,'Estruturante Móvel'!$C:$C,"&lt;&gt;PREVISTO",'Estruturante Móvel'!$G:$G,IV$4,'Estruturante Móvel'!$L:$L,'CRONOGRAMA_CONST+MIGRACAO'!IL$8))</f>
        <v>0</v>
      </c>
      <c r="IX56" s="139">
        <f>(COUNTIFS('Estruturante Móvel'!$M:$M,$B56,'Estruturante Móvel'!$AM:$AM,IX$4))-(COUNTIFS('Estruturante Móvel'!$M:$M,$B56,'Estruturante Móvel'!$AM:$AM,IX$4,'Estruturante Móvel'!$AQ:$AQ,"REPARO FO"))</f>
        <v>0</v>
      </c>
      <c r="IY56" s="140">
        <f>(COUNTIFS('Estruturante Móvel'!$M:$M,$B54,'Estruturante Móvel'!$C:$C,"&lt;&gt;PREVISTO",'Estruturante Móvel'!$G:$G,IX$4,'Estruturante Móvel'!$L:$L,'CRONOGRAMA_CONST+MIGRACAO'!IN$8))</f>
        <v>0</v>
      </c>
      <c r="IZ56" s="139">
        <f>(COUNTIFS('Estruturante Móvel'!$M:$M,$B56,'Estruturante Móvel'!$AM:$AM,IZ$4))-(COUNTIFS('Estruturante Móvel'!$M:$M,$B56,'Estruturante Móvel'!$AM:$AM,IZ$4,'Estruturante Móvel'!$AQ:$AQ,"REPARO FO"))</f>
        <v>0</v>
      </c>
      <c r="JA56" s="140">
        <f>(COUNTIFS('Estruturante Móvel'!$M:$M,$B54,'Estruturante Móvel'!$C:$C,"&lt;&gt;PREVISTO",'Estruturante Móvel'!$G:$G,IZ$4,'Estruturante Móvel'!$L:$L,'CRONOGRAMA_CONST+MIGRACAO'!IP$8))</f>
        <v>0</v>
      </c>
      <c r="JB56" s="139">
        <f>(COUNTIFS('Estruturante Móvel'!$M:$M,$B56,'Estruturante Móvel'!$AM:$AM,JB$4))-(COUNTIFS('Estruturante Móvel'!$M:$M,$B56,'Estruturante Móvel'!$AM:$AM,JB$4,'Estruturante Móvel'!$AQ:$AQ,"REPARO FO"))</f>
        <v>0</v>
      </c>
      <c r="JC56" s="140">
        <f>(COUNTIFS('Estruturante Móvel'!$M:$M,$B54,'Estruturante Móvel'!$C:$C,"&lt;&gt;PREVISTO",'Estruturante Móvel'!$G:$G,JB$4,'Estruturante Móvel'!$L:$L,'CRONOGRAMA_CONST+MIGRACAO'!IR$8))</f>
        <v>0</v>
      </c>
      <c r="JD56" s="139">
        <f>(COUNTIFS('Estruturante Móvel'!$M:$M,$B56,'Estruturante Móvel'!$AM:$AM,JD$4))-(COUNTIFS('Estruturante Móvel'!$M:$M,$B56,'Estruturante Móvel'!$AM:$AM,JD$4,'Estruturante Móvel'!$AQ:$AQ,"REPARO FO"))</f>
        <v>0</v>
      </c>
      <c r="JE56" s="140">
        <f>(COUNTIFS('Estruturante Móvel'!$M:$M,$B54,'Estruturante Móvel'!$C:$C,"&lt;&gt;PREVISTO",'Estruturante Móvel'!$G:$G,JD$4,'Estruturante Móvel'!$L:$L,'CRONOGRAMA_CONST+MIGRACAO'!IT$8))</f>
        <v>0</v>
      </c>
      <c r="JF56" s="139">
        <f>(COUNTIFS('Estruturante Móvel'!$M:$M,$B56,'Estruturante Móvel'!$AM:$AM,JF$4))-(COUNTIFS('Estruturante Móvel'!$M:$M,$B56,'Estruturante Móvel'!$AM:$AM,JF$4,'Estruturante Móvel'!$AQ:$AQ,"REPARO FO"))</f>
        <v>0</v>
      </c>
      <c r="JG56" s="140">
        <f>(COUNTIFS('Estruturante Móvel'!$M:$M,$B54,'Estruturante Móvel'!$C:$C,"&lt;&gt;PREVISTO",'Estruturante Móvel'!$G:$G,JF$4,'Estruturante Móvel'!$L:$L,'CRONOGRAMA_CONST+MIGRACAO'!IV$8))</f>
        <v>0</v>
      </c>
      <c r="JH56" s="139">
        <f>(COUNTIFS('Estruturante Móvel'!$M:$M,$B56,'Estruturante Móvel'!$AM:$AM,JH$4))-(COUNTIFS('Estruturante Móvel'!$M:$M,$B56,'Estruturante Móvel'!$AM:$AM,JH$4,'Estruturante Móvel'!$AQ:$AQ,"REPARO FO"))</f>
        <v>0</v>
      </c>
      <c r="JI56" s="140">
        <f>(COUNTIFS('Estruturante Móvel'!$M:$M,$B54,'Estruturante Móvel'!$C:$C,"&lt;&gt;PREVISTO",'Estruturante Móvel'!$G:$G,JH$4,'Estruturante Móvel'!$L:$L,'CRONOGRAMA_CONST+MIGRACAO'!IX$8))</f>
        <v>0</v>
      </c>
      <c r="JJ56" s="139">
        <f>(COUNTIFS('Estruturante Móvel'!$M:$M,$B56,'Estruturante Móvel'!$AM:$AM,JJ$4))-(COUNTIFS('Estruturante Móvel'!$M:$M,$B56,'Estruturante Móvel'!$AM:$AM,JJ$4,'Estruturante Móvel'!$AQ:$AQ,"REPARO FO"))</f>
        <v>0</v>
      </c>
      <c r="JK56" s="140">
        <f>(COUNTIFS('Estruturante Móvel'!$M:$M,$B54,'Estruturante Móvel'!$C:$C,"&lt;&gt;PREVISTO",'Estruturante Móvel'!$G:$G,JJ$4,'Estruturante Móvel'!$L:$L,'CRONOGRAMA_CONST+MIGRACAO'!IZ$8))</f>
        <v>0</v>
      </c>
      <c r="JL56" s="139">
        <f>(COUNTIFS('Estruturante Móvel'!$M:$M,$B56,'Estruturante Móvel'!$AM:$AM,JL$4))-(COUNTIFS('Estruturante Móvel'!$M:$M,$B56,'Estruturante Móvel'!$AM:$AM,JL$4,'Estruturante Móvel'!$AQ:$AQ,"REPARO FO"))</f>
        <v>0</v>
      </c>
      <c r="JM56" s="140">
        <f>(COUNTIFS('Estruturante Móvel'!$M:$M,$B54,'Estruturante Móvel'!$C:$C,"&lt;&gt;PREVISTO",'Estruturante Móvel'!$G:$G,JL$4,'Estruturante Móvel'!$L:$L,'CRONOGRAMA_CONST+MIGRACAO'!JB$8))</f>
        <v>0</v>
      </c>
      <c r="JN56" s="139">
        <f>(COUNTIFS('Estruturante Móvel'!$M:$M,$B56,'Estruturante Móvel'!$AM:$AM,JN$4))-(COUNTIFS('Estruturante Móvel'!$M:$M,$B56,'Estruturante Móvel'!$AM:$AM,JN$4,'Estruturante Móvel'!$AQ:$AQ,"REPARO FO"))</f>
        <v>0</v>
      </c>
      <c r="JO56" s="140">
        <f>(COUNTIFS('Estruturante Móvel'!$M:$M,$B54,'Estruturante Móvel'!$C:$C,"&lt;&gt;PREVISTO",'Estruturante Móvel'!$G:$G,JN$4,'Estruturante Móvel'!$L:$L,'CRONOGRAMA_CONST+MIGRACAO'!JD$8))</f>
        <v>0</v>
      </c>
      <c r="JP56" s="139">
        <f>(COUNTIFS('Estruturante Móvel'!$M:$M,$B56,'Estruturante Móvel'!$AM:$AM,JP$4))-(COUNTIFS('Estruturante Móvel'!$M:$M,$B56,'Estruturante Móvel'!$AM:$AM,JP$4,'Estruturante Móvel'!$AQ:$AQ,"REPARO FO"))</f>
        <v>0</v>
      </c>
      <c r="JQ56" s="140">
        <f>(COUNTIFS('Estruturante Móvel'!$M:$M,$B54,'Estruturante Móvel'!$C:$C,"&lt;&gt;PREVISTO",'Estruturante Móvel'!$G:$G,JP$4,'Estruturante Móvel'!$L:$L,'CRONOGRAMA_CONST+MIGRACAO'!JF$8))</f>
        <v>0</v>
      </c>
      <c r="JR56" s="139">
        <f>(COUNTIFS('Estruturante Móvel'!$M:$M,$B56,'Estruturante Móvel'!$AM:$AM,JR$4))-(COUNTIFS('Estruturante Móvel'!$M:$M,$B56,'Estruturante Móvel'!$AM:$AM,JR$4,'Estruturante Móvel'!$AQ:$AQ,"REPARO FO"))</f>
        <v>0</v>
      </c>
      <c r="JS56" s="140">
        <f>(COUNTIFS('Estruturante Móvel'!$M:$M,$B54,'Estruturante Móvel'!$C:$C,"&lt;&gt;PREVISTO",'Estruturante Móvel'!$G:$G,JR$4,'Estruturante Móvel'!$L:$L,'CRONOGRAMA_CONST+MIGRACAO'!JH$8))</f>
        <v>0</v>
      </c>
      <c r="JT56" s="139">
        <f>(COUNTIFS('Estruturante Móvel'!$M:$M,$B56,'Estruturante Móvel'!$AM:$AM,JT$4))-(COUNTIFS('Estruturante Móvel'!$M:$M,$B56,'Estruturante Móvel'!$AM:$AM,JT$4,'Estruturante Móvel'!$AQ:$AQ,"REPARO FO"))</f>
        <v>0</v>
      </c>
      <c r="JU56" s="140">
        <f>(COUNTIFS('Estruturante Móvel'!$M:$M,$B54,'Estruturante Móvel'!$C:$C,"&lt;&gt;PREVISTO",'Estruturante Móvel'!$G:$G,JT$4,'Estruturante Móvel'!$L:$L,'CRONOGRAMA_CONST+MIGRACAO'!JJ$8))</f>
        <v>0</v>
      </c>
      <c r="JV56" s="139">
        <f>(COUNTIFS('Estruturante Móvel'!$M:$M,$B56,'Estruturante Móvel'!$AM:$AM,JV$4))-(COUNTIFS('Estruturante Móvel'!$M:$M,$B56,'Estruturante Móvel'!$AM:$AM,JV$4,'Estruturante Móvel'!$AQ:$AQ,"REPARO FO"))</f>
        <v>0</v>
      </c>
      <c r="JW56" s="140">
        <f>(COUNTIFS('Estruturante Móvel'!$M:$M,$B54,'Estruturante Móvel'!$C:$C,"&lt;&gt;PREVISTO",'Estruturante Móvel'!$G:$G,JV$4,'Estruturante Móvel'!$L:$L,'CRONOGRAMA_CONST+MIGRACAO'!JL$8))</f>
        <v>0</v>
      </c>
      <c r="JX56" s="139">
        <f>(COUNTIFS('Estruturante Móvel'!$M:$M,$B56,'Estruturante Móvel'!$AM:$AM,JX$4))-(COUNTIFS('Estruturante Móvel'!$M:$M,$B56,'Estruturante Móvel'!$AM:$AM,JX$4,'Estruturante Móvel'!$AQ:$AQ,"REPARO FO"))</f>
        <v>0</v>
      </c>
      <c r="JY56" s="140">
        <f>(COUNTIFS('Estruturante Móvel'!$M:$M,$B54,'Estruturante Móvel'!$C:$C,"&lt;&gt;PREVISTO",'Estruturante Móvel'!$G:$G,JX$4,'Estruturante Móvel'!$L:$L,'CRONOGRAMA_CONST+MIGRACAO'!JN$8))</f>
        <v>0</v>
      </c>
      <c r="JZ56" s="139">
        <f>(COUNTIFS('Estruturante Móvel'!$M:$M,$B56,'Estruturante Móvel'!$AM:$AM,JZ$4))-(COUNTIFS('Estruturante Móvel'!$M:$M,$B56,'Estruturante Móvel'!$AM:$AM,JZ$4,'Estruturante Móvel'!$AQ:$AQ,"REPARO FO"))</f>
        <v>0</v>
      </c>
      <c r="KA56" s="140">
        <f>(COUNTIFS('Estruturante Móvel'!$M:$M,$B54,'Estruturante Móvel'!$C:$C,"&lt;&gt;PREVISTO",'Estruturante Móvel'!$G:$G,JZ$4,'Estruturante Móvel'!$L:$L,'CRONOGRAMA_CONST+MIGRACAO'!JP$8))</f>
        <v>0</v>
      </c>
      <c r="KB56" s="139">
        <f>(COUNTIFS('Estruturante Móvel'!$M:$M,$B56,'Estruturante Móvel'!$AM:$AM,KB$4))-(COUNTIFS('Estruturante Móvel'!$M:$M,$B56,'Estruturante Móvel'!$AM:$AM,KB$4,'Estruturante Móvel'!$AQ:$AQ,"REPARO FO"))</f>
        <v>0</v>
      </c>
      <c r="KC56" s="140">
        <f>(COUNTIFS('Estruturante Móvel'!$M:$M,$B54,'Estruturante Móvel'!$C:$C,"&lt;&gt;PREVISTO",'Estruturante Móvel'!$G:$G,KB$4,'Estruturante Móvel'!$L:$L,'CRONOGRAMA_CONST+MIGRACAO'!JR$8))</f>
        <v>0</v>
      </c>
      <c r="KD56" s="139">
        <f>(COUNTIFS('Estruturante Móvel'!$M:$M,$B56,'Estruturante Móvel'!$AM:$AM,KD$4))-(COUNTIFS('Estruturante Móvel'!$M:$M,$B56,'Estruturante Móvel'!$AM:$AM,KD$4,'Estruturante Móvel'!$AQ:$AQ,"REPARO FO"))</f>
        <v>0</v>
      </c>
      <c r="KE56" s="140">
        <f>(COUNTIFS('Estruturante Móvel'!$M:$M,$B54,'Estruturante Móvel'!$C:$C,"&lt;&gt;PREVISTO",'Estruturante Móvel'!$G:$G,KD$4,'Estruturante Móvel'!$L:$L,'CRONOGRAMA_CONST+MIGRACAO'!JT$8))</f>
        <v>0</v>
      </c>
      <c r="KF56" s="139">
        <f>(COUNTIFS('Estruturante Móvel'!$M:$M,$B56,'Estruturante Móvel'!$AM:$AM,KF$4))-(COUNTIFS('Estruturante Móvel'!$M:$M,$B56,'Estruturante Móvel'!$AM:$AM,KF$4,'Estruturante Móvel'!$AQ:$AQ,"REPARO FO"))</f>
        <v>0</v>
      </c>
      <c r="KG56" s="140">
        <f>(COUNTIFS('Estruturante Móvel'!$M:$M,$B54,'Estruturante Móvel'!$C:$C,"&lt;&gt;PREVISTO",'Estruturante Móvel'!$G:$G,KF$4,'Estruturante Móvel'!$L:$L,'CRONOGRAMA_CONST+MIGRACAO'!JV$8))</f>
        <v>0</v>
      </c>
      <c r="KH56" s="139">
        <f>(COUNTIFS('Estruturante Móvel'!$M:$M,$B56,'Estruturante Móvel'!$AM:$AM,KH$4))-(COUNTIFS('Estruturante Móvel'!$M:$M,$B56,'Estruturante Móvel'!$AM:$AM,KH$4,'Estruturante Móvel'!$AQ:$AQ,"REPARO FO"))</f>
        <v>0</v>
      </c>
      <c r="KI56" s="140">
        <f>(COUNTIFS('Estruturante Móvel'!$M:$M,$B54,'Estruturante Móvel'!$C:$C,"&lt;&gt;PREVISTO",'Estruturante Móvel'!$G:$G,KH$4,'Estruturante Móvel'!$L:$L,'CRONOGRAMA_CONST+MIGRACAO'!JX$8))</f>
        <v>0</v>
      </c>
      <c r="KJ56" s="139">
        <f>(COUNTIFS('Estruturante Móvel'!$M:$M,$B56,'Estruturante Móvel'!$AM:$AM,KJ$4))-(COUNTIFS('Estruturante Móvel'!$M:$M,$B56,'Estruturante Móvel'!$AM:$AM,KJ$4,'Estruturante Móvel'!$AQ:$AQ,"REPARO FO"))</f>
        <v>0</v>
      </c>
      <c r="KK56" s="140">
        <f>(COUNTIFS('Estruturante Móvel'!$M:$M,$B54,'Estruturante Móvel'!$C:$C,"&lt;&gt;PREVISTO",'Estruturante Móvel'!$G:$G,KJ$4,'Estruturante Móvel'!$L:$L,'CRONOGRAMA_CONST+MIGRACAO'!JZ$8))</f>
        <v>0</v>
      </c>
      <c r="KL56" s="139">
        <f>(COUNTIFS('Estruturante Móvel'!$M:$M,$B56,'Estruturante Móvel'!$AM:$AM,KL$4))-(COUNTIFS('Estruturante Móvel'!$M:$M,$B56,'Estruturante Móvel'!$AM:$AM,KL$4,'Estruturante Móvel'!$AQ:$AQ,"REPARO FO"))</f>
        <v>0</v>
      </c>
      <c r="KM56" s="140">
        <f>(COUNTIFS('Estruturante Móvel'!$M:$M,$B54,'Estruturante Móvel'!$C:$C,"&lt;&gt;PREVISTO",'Estruturante Móvel'!$G:$G,KL$4,'Estruturante Móvel'!$L:$L,'CRONOGRAMA_CONST+MIGRACAO'!KB$8))</f>
        <v>0</v>
      </c>
      <c r="KN56" s="139">
        <f>(COUNTIFS('Estruturante Móvel'!$M:$M,$B56,'Estruturante Móvel'!$AM:$AM,KN$4))-(COUNTIFS('Estruturante Móvel'!$M:$M,$B56,'Estruturante Móvel'!$AM:$AM,KN$4,'Estruturante Móvel'!$AQ:$AQ,"REPARO FO"))</f>
        <v>0</v>
      </c>
      <c r="KO56" s="140">
        <f>(COUNTIFS('Estruturante Móvel'!$M:$M,$B54,'Estruturante Móvel'!$C:$C,"&lt;&gt;PREVISTO",'Estruturante Móvel'!$G:$G,KN$4,'Estruturante Móvel'!$L:$L,'CRONOGRAMA_CONST+MIGRACAO'!KD$8))</f>
        <v>0</v>
      </c>
      <c r="KP56" s="139">
        <f>(COUNTIFS('Estruturante Móvel'!$M:$M,$B56,'Estruturante Móvel'!$AM:$AM,KP$4))-(COUNTIFS('Estruturante Móvel'!$M:$M,$B56,'Estruturante Móvel'!$AM:$AM,KP$4,'Estruturante Móvel'!$AQ:$AQ,"REPARO FO"))</f>
        <v>0</v>
      </c>
      <c r="KQ56" s="140">
        <f>(COUNTIFS('Estruturante Móvel'!$M:$M,$B54,'Estruturante Móvel'!$C:$C,"&lt;&gt;PREVISTO",'Estruturante Móvel'!$G:$G,KP$4,'Estruturante Móvel'!$L:$L,'CRONOGRAMA_CONST+MIGRACAO'!KF$8))</f>
        <v>0</v>
      </c>
      <c r="KR56" s="139">
        <f>(COUNTIFS('Estruturante Móvel'!$M:$M,$B56,'Estruturante Móvel'!$AM:$AM,KR$4))-(COUNTIFS('Estruturante Móvel'!$M:$M,$B56,'Estruturante Móvel'!$AM:$AM,KR$4,'Estruturante Móvel'!$AQ:$AQ,"REPARO FO"))</f>
        <v>0</v>
      </c>
      <c r="KS56" s="140">
        <f>(COUNTIFS('Estruturante Móvel'!$M:$M,$B54,'Estruturante Móvel'!$C:$C,"&lt;&gt;PREVISTO",'Estruturante Móvel'!$G:$G,KR$4,'Estruturante Móvel'!$L:$L,'CRONOGRAMA_CONST+MIGRACAO'!KH$8))</f>
        <v>0</v>
      </c>
      <c r="KT56" s="139">
        <f>(COUNTIFS('Estruturante Móvel'!$M:$M,$B56,'Estruturante Móvel'!$AM:$AM,KT$4))-(COUNTIFS('Estruturante Móvel'!$M:$M,$B56,'Estruturante Móvel'!$AM:$AM,KT$4,'Estruturante Móvel'!$AQ:$AQ,"REPARO FO"))</f>
        <v>0</v>
      </c>
      <c r="KU56" s="140">
        <f>(COUNTIFS('Estruturante Móvel'!$M:$M,$B54,'Estruturante Móvel'!$C:$C,"&lt;&gt;PREVISTO",'Estruturante Móvel'!$G:$G,KT$4,'Estruturante Móvel'!$L:$L,'CRONOGRAMA_CONST+MIGRACAO'!KJ$8))</f>
        <v>0</v>
      </c>
      <c r="KV56" s="139">
        <f>(COUNTIFS('Estruturante Móvel'!$M:$M,$B56,'Estruturante Móvel'!$AM:$AM,KV$4))-(COUNTIFS('Estruturante Móvel'!$M:$M,$B56,'Estruturante Móvel'!$AM:$AM,KV$4,'Estruturante Móvel'!$AQ:$AQ,"REPARO FO"))</f>
        <v>0</v>
      </c>
      <c r="KW56" s="140">
        <f>(COUNTIFS('Estruturante Móvel'!$M:$M,$B54,'Estruturante Móvel'!$C:$C,"&lt;&gt;PREVISTO",'Estruturante Móvel'!$G:$G,KV$4,'Estruturante Móvel'!$L:$L,'CRONOGRAMA_CONST+MIGRACAO'!KL$8))</f>
        <v>0</v>
      </c>
      <c r="KX56" s="139">
        <f>(COUNTIFS('Estruturante Móvel'!$M:$M,$B56,'Estruturante Móvel'!$AM:$AM,KX$4))-(COUNTIFS('Estruturante Móvel'!$M:$M,$B56,'Estruturante Móvel'!$AM:$AM,KX$4,'Estruturante Móvel'!$AQ:$AQ,"REPARO FO"))</f>
        <v>0</v>
      </c>
      <c r="KY56" s="140">
        <f>(COUNTIFS('Estruturante Móvel'!$M:$M,$B54,'Estruturante Móvel'!$C:$C,"&lt;&gt;PREVISTO",'Estruturante Móvel'!$G:$G,KX$4,'Estruturante Móvel'!$L:$L,'CRONOGRAMA_CONST+MIGRACAO'!KN$8))</f>
        <v>0</v>
      </c>
      <c r="KZ56" s="139">
        <f>(COUNTIFS('Estruturante Móvel'!$M:$M,$B56,'Estruturante Móvel'!$AM:$AM,KZ$4))-(COUNTIFS('Estruturante Móvel'!$M:$M,$B56,'Estruturante Móvel'!$AM:$AM,KZ$4,'Estruturante Móvel'!$AQ:$AQ,"REPARO FO"))</f>
        <v>0</v>
      </c>
      <c r="LA56" s="140">
        <f>(COUNTIFS('Estruturante Móvel'!$M:$M,$B54,'Estruturante Móvel'!$C:$C,"&lt;&gt;PREVISTO",'Estruturante Móvel'!$G:$G,KZ$4,'Estruturante Móvel'!$L:$L,'CRONOGRAMA_CONST+MIGRACAO'!KP$8))</f>
        <v>0</v>
      </c>
      <c r="LB56" s="139">
        <f>(COUNTIFS('Estruturante Móvel'!$M:$M,$B56,'Estruturante Móvel'!$AM:$AM,LB$4))-(COUNTIFS('Estruturante Móvel'!$M:$M,$B56,'Estruturante Móvel'!$AM:$AM,LB$4,'Estruturante Móvel'!$AQ:$AQ,"REPARO FO"))</f>
        <v>0</v>
      </c>
      <c r="LC56" s="140">
        <f>(COUNTIFS('Estruturante Móvel'!$M:$M,$B54,'Estruturante Móvel'!$C:$C,"&lt;&gt;PREVISTO",'Estruturante Móvel'!$G:$G,LB$4,'Estruturante Móvel'!$L:$L,'CRONOGRAMA_CONST+MIGRACAO'!KR$8))</f>
        <v>0</v>
      </c>
      <c r="LD56" s="139">
        <f>(COUNTIFS('Estruturante Móvel'!$M:$M,$B56,'Estruturante Móvel'!$AM:$AM,LD$4))-(COUNTIFS('Estruturante Móvel'!$M:$M,$B56,'Estruturante Móvel'!$AM:$AM,LD$4,'Estruturante Móvel'!$AQ:$AQ,"REPARO FO"))</f>
        <v>0</v>
      </c>
      <c r="LE56" s="140">
        <f>(COUNTIFS('Estruturante Móvel'!$M:$M,$B54,'Estruturante Móvel'!$C:$C,"&lt;&gt;PREVISTO",'Estruturante Móvel'!$G:$G,LD$4,'Estruturante Móvel'!$L:$L,'CRONOGRAMA_CONST+MIGRACAO'!KT$8))</f>
        <v>0</v>
      </c>
      <c r="LF56" s="139">
        <f>(COUNTIFS('Estruturante Móvel'!$M:$M,$B56,'Estruturante Móvel'!$AM:$AM,LF$4))-(COUNTIFS('Estruturante Móvel'!$M:$M,$B56,'Estruturante Móvel'!$AM:$AM,LF$4,'Estruturante Móvel'!$AQ:$AQ,"REPARO FO"))</f>
        <v>0</v>
      </c>
      <c r="LG56" s="140">
        <f>(COUNTIFS('Estruturante Móvel'!$M:$M,$B54,'Estruturante Móvel'!$C:$C,"&lt;&gt;PREVISTO",'Estruturante Móvel'!$G:$G,LF$4,'Estruturante Móvel'!$L:$L,'CRONOGRAMA_CONST+MIGRACAO'!KV$8))</f>
        <v>0</v>
      </c>
      <c r="LH56" s="139">
        <f>(COUNTIFS('Estruturante Móvel'!$M:$M,$B56,'Estruturante Móvel'!$AM:$AM,LH$4))-(COUNTIFS('Estruturante Móvel'!$M:$M,$B56,'Estruturante Móvel'!$AM:$AM,LH$4,'Estruturante Móvel'!$AQ:$AQ,"REPARO FO"))</f>
        <v>0</v>
      </c>
      <c r="LI56" s="140">
        <f>(COUNTIFS('Estruturante Móvel'!$M:$M,$B54,'Estruturante Móvel'!$C:$C,"&lt;&gt;PREVISTO",'Estruturante Móvel'!$G:$G,LH$4,'Estruturante Móvel'!$L:$L,'CRONOGRAMA_CONST+MIGRACAO'!KX$8))</f>
        <v>0</v>
      </c>
      <c r="LJ56" s="139">
        <f>(COUNTIFS('Estruturante Móvel'!$M:$M,$B56,'Estruturante Móvel'!$AM:$AM,LJ$4))-(COUNTIFS('Estruturante Móvel'!$M:$M,$B56,'Estruturante Móvel'!$AM:$AM,LJ$4,'Estruturante Móvel'!$AQ:$AQ,"REPARO FO"))</f>
        <v>0</v>
      </c>
      <c r="LK56" s="140">
        <f>(COUNTIFS('Estruturante Móvel'!$M:$M,$B54,'Estruturante Móvel'!$C:$C,"&lt;&gt;PREVISTO",'Estruturante Móvel'!$G:$G,LJ$4,'Estruturante Móvel'!$L:$L,'CRONOGRAMA_CONST+MIGRACAO'!KZ$8))</f>
        <v>0</v>
      </c>
      <c r="LL56" s="139">
        <f>(COUNTIFS('Estruturante Móvel'!$M:$M,$B56,'Estruturante Móvel'!$AM:$AM,LL$4))-(COUNTIFS('Estruturante Móvel'!$M:$M,$B56,'Estruturante Móvel'!$AM:$AM,LL$4,'Estruturante Móvel'!$AQ:$AQ,"REPARO FO"))</f>
        <v>0</v>
      </c>
      <c r="LM56" s="140">
        <f>(COUNTIFS('Estruturante Móvel'!$M:$M,$B54,'Estruturante Móvel'!$C:$C,"&lt;&gt;PREVISTO",'Estruturante Móvel'!$G:$G,LL$4,'Estruturante Móvel'!$L:$L,'CRONOGRAMA_CONST+MIGRACAO'!LB$8))</f>
        <v>0</v>
      </c>
      <c r="LN56" s="139">
        <f>(COUNTIFS('Estruturante Móvel'!$M:$M,$B56,'Estruturante Móvel'!$AM:$AM,LN$4))-(COUNTIFS('Estruturante Móvel'!$M:$M,$B56,'Estruturante Móvel'!$AM:$AM,LN$4,'Estruturante Móvel'!$AQ:$AQ,"REPARO FO"))</f>
        <v>0</v>
      </c>
      <c r="LO56" s="140">
        <f>(COUNTIFS('Estruturante Móvel'!$M:$M,$B54,'Estruturante Móvel'!$C:$C,"&lt;&gt;PREVISTO",'Estruturante Móvel'!$G:$G,LN$4,'Estruturante Móvel'!$L:$L,'CRONOGRAMA_CONST+MIGRACAO'!LD$8))</f>
        <v>0</v>
      </c>
      <c r="LP56" s="139">
        <f>(COUNTIFS('Estruturante Móvel'!$M:$M,$B56,'Estruturante Móvel'!$AM:$AM,LP$4))-(COUNTIFS('Estruturante Móvel'!$M:$M,$B56,'Estruturante Móvel'!$AM:$AM,LP$4,'Estruturante Móvel'!$AQ:$AQ,"REPARO FO"))</f>
        <v>0</v>
      </c>
      <c r="LQ56" s="140">
        <f>(COUNTIFS('Estruturante Móvel'!$M:$M,$B54,'Estruturante Móvel'!$C:$C,"&lt;&gt;PREVISTO",'Estruturante Móvel'!$G:$G,LP$4,'Estruturante Móvel'!$L:$L,'CRONOGRAMA_CONST+MIGRACAO'!LF$8))</f>
        <v>0</v>
      </c>
      <c r="LR56" s="139">
        <f>(COUNTIFS('Estruturante Móvel'!$M:$M,$B56,'Estruturante Móvel'!$AM:$AM,LR$4))-(COUNTIFS('Estruturante Móvel'!$M:$M,$B56,'Estruturante Móvel'!$AM:$AM,LR$4,'Estruturante Móvel'!$AQ:$AQ,"REPARO FO"))</f>
        <v>0</v>
      </c>
      <c r="LS56" s="140">
        <f>(COUNTIFS('Estruturante Móvel'!$M:$M,$B54,'Estruturante Móvel'!$C:$C,"&lt;&gt;PREVISTO",'Estruturante Móvel'!$G:$G,LR$4,'Estruturante Móvel'!$L:$L,'CRONOGRAMA_CONST+MIGRACAO'!LH$8))</f>
        <v>0</v>
      </c>
      <c r="LT56" s="139">
        <f>(COUNTIFS('Estruturante Móvel'!$M:$M,$B56,'Estruturante Móvel'!$AM:$AM,LT$4))-(COUNTIFS('Estruturante Móvel'!$M:$M,$B56,'Estruturante Móvel'!$AM:$AM,LT$4,'Estruturante Móvel'!$AQ:$AQ,"REPARO FO"))</f>
        <v>0</v>
      </c>
      <c r="LU56" s="140">
        <f>(COUNTIFS('Estruturante Móvel'!$M:$M,$B54,'Estruturante Móvel'!$C:$C,"&lt;&gt;PREVISTO",'Estruturante Móvel'!$G:$G,LT$4,'Estruturante Móvel'!$L:$L,'CRONOGRAMA_CONST+MIGRACAO'!LJ$8))</f>
        <v>0</v>
      </c>
      <c r="LV56" s="139">
        <f>(COUNTIFS('Estruturante Móvel'!$M:$M,$B56,'Estruturante Móvel'!$AM:$AM,LV$4))-(COUNTIFS('Estruturante Móvel'!$M:$M,$B56,'Estruturante Móvel'!$AM:$AM,LV$4,'Estruturante Móvel'!$AQ:$AQ,"REPARO FO"))</f>
        <v>0</v>
      </c>
      <c r="LW56" s="140">
        <f>(COUNTIFS('Estruturante Móvel'!$M:$M,$B54,'Estruturante Móvel'!$C:$C,"&lt;&gt;PREVISTO",'Estruturante Móvel'!$G:$G,LV$4,'Estruturante Móvel'!$L:$L,'CRONOGRAMA_CONST+MIGRACAO'!LL$8))</f>
        <v>0</v>
      </c>
      <c r="LX56" s="139">
        <f>(COUNTIFS('Estruturante Móvel'!$M:$M,$B56,'Estruturante Móvel'!$AM:$AM,LX$4))-(COUNTIFS('Estruturante Móvel'!$M:$M,$B56,'Estruturante Móvel'!$AM:$AM,LX$4,'Estruturante Móvel'!$AQ:$AQ,"REPARO FO"))</f>
        <v>0</v>
      </c>
      <c r="LY56" s="140">
        <f>(COUNTIFS('Estruturante Móvel'!$M:$M,$B54,'Estruturante Móvel'!$C:$C,"&lt;&gt;PREVISTO",'Estruturante Móvel'!$G:$G,LX$4,'Estruturante Móvel'!$L:$L,'CRONOGRAMA_CONST+MIGRACAO'!LN$8))</f>
        <v>0</v>
      </c>
      <c r="LZ56" s="139">
        <f>(COUNTIFS('Estruturante Móvel'!$M:$M,$B56,'Estruturante Móvel'!$AM:$AM,LZ$4))-(COUNTIFS('Estruturante Móvel'!$M:$M,$B56,'Estruturante Móvel'!$AM:$AM,LZ$4,'Estruturante Móvel'!$AQ:$AQ,"REPARO FO"))</f>
        <v>0</v>
      </c>
      <c r="MA56" s="140">
        <f>(COUNTIFS('Estruturante Móvel'!$M:$M,$B54,'Estruturante Móvel'!$C:$C,"&lt;&gt;PREVISTO",'Estruturante Móvel'!$G:$G,LZ$4,'Estruturante Móvel'!$L:$L,'CRONOGRAMA_CONST+MIGRACAO'!LP$8))</f>
        <v>0</v>
      </c>
      <c r="MB56" s="139">
        <f>(COUNTIFS('Estruturante Móvel'!$M:$M,$B56,'Estruturante Móvel'!$AM:$AM,MB$4))-(COUNTIFS('Estruturante Móvel'!$M:$M,$B56,'Estruturante Móvel'!$AM:$AM,MB$4,'Estruturante Móvel'!$AQ:$AQ,"REPARO FO"))</f>
        <v>0</v>
      </c>
      <c r="MC56" s="140">
        <f>(COUNTIFS('Estruturante Móvel'!$M:$M,$B54,'Estruturante Móvel'!$C:$C,"&lt;&gt;PREVISTO",'Estruturante Móvel'!$G:$G,MB$4,'Estruturante Móvel'!$L:$L,'CRONOGRAMA_CONST+MIGRACAO'!LR$8))</f>
        <v>0</v>
      </c>
      <c r="MD56" s="139">
        <f>(COUNTIFS('Estruturante Móvel'!$M:$M,$B56,'Estruturante Móvel'!$AM:$AM,MD$4))-(COUNTIFS('Estruturante Móvel'!$M:$M,$B56,'Estruturante Móvel'!$AM:$AM,MD$4,'Estruturante Móvel'!$AQ:$AQ,"REPARO FO"))</f>
        <v>0</v>
      </c>
      <c r="ME56" s="140">
        <f>(COUNTIFS('Estruturante Móvel'!$M:$M,$B54,'Estruturante Móvel'!$C:$C,"&lt;&gt;PREVISTO",'Estruturante Móvel'!$G:$G,MD$4,'Estruturante Móvel'!$L:$L,'CRONOGRAMA_CONST+MIGRACAO'!LT$8))</f>
        <v>0</v>
      </c>
      <c r="MF56" s="139">
        <f>(COUNTIFS('Estruturante Móvel'!$M:$M,$B56,'Estruturante Móvel'!$AM:$AM,MF$4))-(COUNTIFS('Estruturante Móvel'!$M:$M,$B56,'Estruturante Móvel'!$AM:$AM,MF$4,'Estruturante Móvel'!$AQ:$AQ,"REPARO FO"))</f>
        <v>0</v>
      </c>
      <c r="MG56" s="140">
        <f>(COUNTIFS('Estruturante Móvel'!$M:$M,$B54,'Estruturante Móvel'!$C:$C,"&lt;&gt;PREVISTO",'Estruturante Móvel'!$G:$G,MF$4,'Estruturante Móvel'!$L:$L,'CRONOGRAMA_CONST+MIGRACAO'!LV$8))</f>
        <v>0</v>
      </c>
      <c r="MH56" s="139">
        <f>(COUNTIFS('Estruturante Móvel'!$M:$M,$B56,'Estruturante Móvel'!$AM:$AM,MH$4))-(COUNTIFS('Estruturante Móvel'!$M:$M,$B56,'Estruturante Móvel'!$AM:$AM,MH$4,'Estruturante Móvel'!$AQ:$AQ,"REPARO FO"))</f>
        <v>0</v>
      </c>
      <c r="MI56" s="140">
        <f>(COUNTIFS('Estruturante Móvel'!$M:$M,$B54,'Estruturante Móvel'!$C:$C,"&lt;&gt;PREVISTO",'Estruturante Móvel'!$G:$G,MH$4,'Estruturante Móvel'!$L:$L,'CRONOGRAMA_CONST+MIGRACAO'!LX$8))</f>
        <v>0</v>
      </c>
      <c r="MJ56" s="139">
        <f>(COUNTIFS('Estruturante Móvel'!$M:$M,$B56,'Estruturante Móvel'!$AM:$AM,MJ$4))-(COUNTIFS('Estruturante Móvel'!$M:$M,$B56,'Estruturante Móvel'!$AM:$AM,MJ$4,'Estruturante Móvel'!$AQ:$AQ,"REPARO FO"))</f>
        <v>0</v>
      </c>
      <c r="MK56" s="140">
        <f>(COUNTIFS('Estruturante Móvel'!$M:$M,$B54,'Estruturante Móvel'!$C:$C,"&lt;&gt;PREVISTO",'Estruturante Móvel'!$G:$G,MJ$4,'Estruturante Móvel'!$L:$L,'CRONOGRAMA_CONST+MIGRACAO'!LZ$8))</f>
        <v>0</v>
      </c>
      <c r="ML56" s="139">
        <f>(COUNTIFS('Estruturante Móvel'!$M:$M,$B56,'Estruturante Móvel'!$AM:$AM,ML$4))-(COUNTIFS('Estruturante Móvel'!$M:$M,$B56,'Estruturante Móvel'!$AM:$AM,ML$4,'Estruturante Móvel'!$AQ:$AQ,"REPARO FO"))</f>
        <v>0</v>
      </c>
      <c r="MM56" s="140">
        <f>(COUNTIFS('Estruturante Móvel'!$M:$M,$B54,'Estruturante Móvel'!$C:$C,"&lt;&gt;PREVISTO",'Estruturante Móvel'!$G:$G,ML$4,'Estruturante Móvel'!$L:$L,'CRONOGRAMA_CONST+MIGRACAO'!MB$8))</f>
        <v>0</v>
      </c>
      <c r="MN56" s="139">
        <f>(COUNTIFS('Estruturante Móvel'!$M:$M,$B56,'Estruturante Móvel'!$AM:$AM,MN$4))-(COUNTIFS('Estruturante Móvel'!$M:$M,$B56,'Estruturante Móvel'!$AM:$AM,MN$4,'Estruturante Móvel'!$AQ:$AQ,"REPARO FO"))</f>
        <v>0</v>
      </c>
      <c r="MO56" s="140">
        <f>(COUNTIFS('Estruturante Móvel'!$M:$M,$B54,'Estruturante Móvel'!$C:$C,"&lt;&gt;PREVISTO",'Estruturante Móvel'!$G:$G,MN$4,'Estruturante Móvel'!$L:$L,'CRONOGRAMA_CONST+MIGRACAO'!MD$8))</f>
        <v>0</v>
      </c>
      <c r="MP56" s="139">
        <f>(COUNTIFS('Estruturante Móvel'!$M:$M,$B56,'Estruturante Móvel'!$AM:$AM,MP$4))-(COUNTIFS('Estruturante Móvel'!$M:$M,$B56,'Estruturante Móvel'!$AM:$AM,MP$4,'Estruturante Móvel'!$AQ:$AQ,"REPARO FO"))</f>
        <v>0</v>
      </c>
      <c r="MQ56" s="140">
        <f>(COUNTIFS('Estruturante Móvel'!$M:$M,$B54,'Estruturante Móvel'!$C:$C,"&lt;&gt;PREVISTO",'Estruturante Móvel'!$G:$G,MP$4,'Estruturante Móvel'!$L:$L,'CRONOGRAMA_CONST+MIGRACAO'!MF$8))</f>
        <v>0</v>
      </c>
      <c r="MR56" s="139">
        <f>(COUNTIFS('Estruturante Móvel'!$M:$M,$B56,'Estruturante Móvel'!$AM:$AM,MR$4))-(COUNTIFS('Estruturante Móvel'!$M:$M,$B56,'Estruturante Móvel'!$AM:$AM,MR$4,'Estruturante Móvel'!$AQ:$AQ,"REPARO FO"))</f>
        <v>0</v>
      </c>
      <c r="MS56" s="140">
        <f>(COUNTIFS('Estruturante Móvel'!$M:$M,$B54,'Estruturante Móvel'!$C:$C,"&lt;&gt;PREVISTO",'Estruturante Móvel'!$G:$G,MR$4,'Estruturante Móvel'!$L:$L,'CRONOGRAMA_CONST+MIGRACAO'!MH$8))</f>
        <v>0</v>
      </c>
      <c r="MT56" s="139">
        <f>(COUNTIFS('Estruturante Móvel'!$M:$M,$B56,'Estruturante Móvel'!$AM:$AM,MT$4))-(COUNTIFS('Estruturante Móvel'!$M:$M,$B56,'Estruturante Móvel'!$AM:$AM,MT$4,'Estruturante Móvel'!$AQ:$AQ,"REPARO FO"))</f>
        <v>0</v>
      </c>
      <c r="MU56" s="140">
        <f>(COUNTIFS('Estruturante Móvel'!$M:$M,$B54,'Estruturante Móvel'!$C:$C,"&lt;&gt;PREVISTO",'Estruturante Móvel'!$G:$G,MT$4,'Estruturante Móvel'!$L:$L,'CRONOGRAMA_CONST+MIGRACAO'!MJ$8))</f>
        <v>0</v>
      </c>
      <c r="MV56" s="139">
        <f>(COUNTIFS('Estruturante Móvel'!$M:$M,$B56,'Estruturante Móvel'!$AM:$AM,MV$4))-(COUNTIFS('Estruturante Móvel'!$M:$M,$B56,'Estruturante Móvel'!$AM:$AM,MV$4,'Estruturante Móvel'!$AQ:$AQ,"REPARO FO"))</f>
        <v>0</v>
      </c>
      <c r="MW56" s="140">
        <f>(COUNTIFS('Estruturante Móvel'!$M:$M,$B54,'Estruturante Móvel'!$C:$C,"&lt;&gt;PREVISTO",'Estruturante Móvel'!$G:$G,MV$4,'Estruturante Móvel'!$L:$L,'CRONOGRAMA_CONST+MIGRACAO'!ML$8))</f>
        <v>0</v>
      </c>
      <c r="MX56" s="139">
        <f>(COUNTIFS('Estruturante Móvel'!$M:$M,$B56,'Estruturante Móvel'!$AM:$AM,MX$4))-(COUNTIFS('Estruturante Móvel'!$M:$M,$B56,'Estruturante Móvel'!$AM:$AM,MX$4,'Estruturante Móvel'!$AQ:$AQ,"REPARO FO"))</f>
        <v>0</v>
      </c>
      <c r="MY56" s="140">
        <f>(COUNTIFS('Estruturante Móvel'!$M:$M,$B54,'Estruturante Móvel'!$C:$C,"&lt;&gt;PREVISTO",'Estruturante Móvel'!$G:$G,MX$4,'Estruturante Móvel'!$L:$L,'CRONOGRAMA_CONST+MIGRACAO'!MN$8))</f>
        <v>0</v>
      </c>
      <c r="MZ56" s="139">
        <f>(COUNTIFS('Estruturante Móvel'!$M:$M,$B56,'Estruturante Móvel'!$AM:$AM,MZ$4))-(COUNTIFS('Estruturante Móvel'!$M:$M,$B56,'Estruturante Móvel'!$AM:$AM,MZ$4,'Estruturante Móvel'!$AQ:$AQ,"REPARO FO"))</f>
        <v>0</v>
      </c>
      <c r="NA56" s="140">
        <f>(COUNTIFS('Estruturante Móvel'!$M:$M,$B54,'Estruturante Móvel'!$C:$C,"&lt;&gt;PREVISTO",'Estruturante Móvel'!$G:$G,MZ$4,'Estruturante Móvel'!$L:$L,'CRONOGRAMA_CONST+MIGRACAO'!MP$8))</f>
        <v>0</v>
      </c>
      <c r="NB56" s="139">
        <f>(COUNTIFS('Estruturante Móvel'!$M:$M,$B56,'Estruturante Móvel'!$AM:$AM,NB$4))-(COUNTIFS('Estruturante Móvel'!$M:$M,$B56,'Estruturante Móvel'!$AM:$AM,NB$4,'Estruturante Móvel'!$AQ:$AQ,"REPARO FO"))</f>
        <v>0</v>
      </c>
      <c r="NC56" s="140">
        <f>(COUNTIFS('Estruturante Móvel'!$M:$M,$B54,'Estruturante Móvel'!$C:$C,"&lt;&gt;PREVISTO",'Estruturante Móvel'!$G:$G,NB$4,'Estruturante Móvel'!$L:$L,'CRONOGRAMA_CONST+MIGRACAO'!MR$8))</f>
        <v>0</v>
      </c>
      <c r="ND56" s="139">
        <f>(COUNTIFS('Estruturante Móvel'!$M:$M,$B56,'Estruturante Móvel'!$AM:$AM,ND$4))-(COUNTIFS('Estruturante Móvel'!$M:$M,$B56,'Estruturante Móvel'!$AM:$AM,ND$4,'Estruturante Móvel'!$AQ:$AQ,"REPARO FO"))</f>
        <v>0</v>
      </c>
      <c r="NE56" s="140">
        <f>(COUNTIFS('Estruturante Móvel'!$M:$M,$B54,'Estruturante Móvel'!$C:$C,"&lt;&gt;PREVISTO",'Estruturante Móvel'!$G:$G,ND$4,'Estruturante Móvel'!$L:$L,'CRONOGRAMA_CONST+MIGRACAO'!MT$8))</f>
        <v>0</v>
      </c>
      <c r="NF56" s="139">
        <f>(COUNTIFS('Estruturante Móvel'!$M:$M,$B56,'Estruturante Móvel'!$AM:$AM,NF$4))-(COUNTIFS('Estruturante Móvel'!$M:$M,$B56,'Estruturante Móvel'!$AM:$AM,NF$4,'Estruturante Móvel'!$AQ:$AQ,"REPARO FO"))</f>
        <v>0</v>
      </c>
      <c r="NG56" s="140">
        <f>(COUNTIFS('Estruturante Móvel'!$M:$M,$B54,'Estruturante Móvel'!$C:$C,"&lt;&gt;PREVISTO",'Estruturante Móvel'!$G:$G,NF$4,'Estruturante Móvel'!$L:$L,'CRONOGRAMA_CONST+MIGRACAO'!MV$8))</f>
        <v>0</v>
      </c>
      <c r="NH56" s="139">
        <f>(COUNTIFS('Estruturante Móvel'!$M:$M,$B56,'Estruturante Móvel'!$AM:$AM,NH$4))-(COUNTIFS('Estruturante Móvel'!$M:$M,$B56,'Estruturante Móvel'!$AM:$AM,NH$4,'Estruturante Móvel'!$AQ:$AQ,"REPARO FO"))</f>
        <v>0</v>
      </c>
      <c r="NI56" s="140">
        <f>(COUNTIFS('Estruturante Móvel'!$M:$M,$B54,'Estruturante Móvel'!$C:$C,"&lt;&gt;PREVISTO",'Estruturante Móvel'!$G:$G,NH$4,'Estruturante Móvel'!$L:$L,'CRONOGRAMA_CONST+MIGRACAO'!MX$8))</f>
        <v>0</v>
      </c>
    </row>
    <row r="57" spans="1:373" hidden="1" outlineLevel="1">
      <c r="B57" s="205" t="s">
        <v>446</v>
      </c>
      <c r="C57" s="161" t="s">
        <v>186</v>
      </c>
      <c r="D57" s="161">
        <f>COUNTIFS('Estruturante Móvel'!$M:$M,B54,'Estruturante Móvel'!$L:$L,'CRONOGRAMA_CONST+MIGRACAO'!B57)</f>
        <v>12</v>
      </c>
      <c r="E57" s="161">
        <f>(COUNTIFS('Estruturante Móvel'!$M:$M,B54,'Estruturante Móvel'!$C:$C,"&lt;&gt;PREVISTO",'Estruturante Móvel'!$L:$L,'CRONOGRAMA_CONST+MIGRACAO'!B57))</f>
        <v>12</v>
      </c>
      <c r="F57" s="162">
        <f>(COUNTIFS('Estruturante Móvel'!$M:$M,B54,'Estruturante Móvel'!$C:$C,"PREVISTO",'Estruturante Móvel'!$L:$L,'CRONOGRAMA_CONST+MIGRACAO'!B57))</f>
        <v>0</v>
      </c>
      <c r="G57" s="162"/>
      <c r="H57" s="165" t="str">
        <f t="shared" si="381"/>
        <v>Concluído</v>
      </c>
      <c r="I57" s="163"/>
      <c r="J57" s="160">
        <f t="shared" si="382"/>
        <v>1</v>
      </c>
      <c r="K57" s="157">
        <f t="shared" si="383"/>
        <v>12</v>
      </c>
      <c r="L57" s="139">
        <f>(COUNTIFS('Estruturante Móvel'!$M:$M,$B54,'Estruturante Móvel'!$AM:$AM,L$4,'Estruturante Móvel'!$L:$L,'CRONOGRAMA_CONST+MIGRACAO'!$B57))</f>
        <v>0</v>
      </c>
      <c r="M57" s="140">
        <f>(COUNTIFS('Estruturante Móvel'!$M:$M,$B54,'Estruturante Móvel'!$C:$C,"&lt;&gt;PREVISTO",'Estruturante Móvel'!$G:$G,L$4,'Estruturante Móvel'!$L:$L,'CRONOGRAMA_CONST+MIGRACAO'!B$9))</f>
        <v>0</v>
      </c>
      <c r="N57" s="139">
        <f>(COUNTIFS('Estruturante Móvel'!$M:$M,$B54,'Estruturante Móvel'!$AM:$AM,N$4,'Estruturante Móvel'!$L:$L,'CRONOGRAMA_CONST+MIGRACAO'!$B57))</f>
        <v>0</v>
      </c>
      <c r="O57" s="140">
        <f>(COUNTIFS('Estruturante Móvel'!$M:$M,$B54,'Estruturante Móvel'!$C:$C,"&lt;&gt;PREVISTO",'Estruturante Móvel'!$G:$G,N$4,'Estruturante Móvel'!$L:$L,'CRONOGRAMA_CONST+MIGRACAO'!D$9))</f>
        <v>0</v>
      </c>
      <c r="P57" s="139">
        <f>(COUNTIFS('Estruturante Móvel'!$M:$M,$B54,'Estruturante Móvel'!$AM:$AM,P$4,'Estruturante Móvel'!$L:$L,'CRONOGRAMA_CONST+MIGRACAO'!$B57))</f>
        <v>0</v>
      </c>
      <c r="Q57" s="140">
        <f>(COUNTIFS('Estruturante Móvel'!$M:$M,$B54,'Estruturante Móvel'!$C:$C,"&lt;&gt;PREVISTO",'Estruturante Móvel'!$G:$G,P$4,'Estruturante Móvel'!$L:$L,'CRONOGRAMA_CONST+MIGRACAO'!F$9))</f>
        <v>0</v>
      </c>
      <c r="R57" s="139">
        <f>(COUNTIFS('Estruturante Móvel'!$M:$M,$B54,'Estruturante Móvel'!$AM:$AM,R$4,'Estruturante Móvel'!$L:$L,'CRONOGRAMA_CONST+MIGRACAO'!$B57))</f>
        <v>0</v>
      </c>
      <c r="S57" s="140">
        <f>(COUNTIFS('Estruturante Móvel'!$M:$M,$B54,'Estruturante Móvel'!$C:$C,"&lt;&gt;PREVISTO",'Estruturante Móvel'!$G:$G,R$4,'Estruturante Móvel'!$L:$L,'CRONOGRAMA_CONST+MIGRACAO'!H$9))</f>
        <v>0</v>
      </c>
      <c r="T57" s="139">
        <f>(COUNTIFS('Estruturante Móvel'!$M:$M,$B54,'Estruturante Móvel'!$AM:$AM,T$4,'Estruturante Móvel'!$L:$L,'CRONOGRAMA_CONST+MIGRACAO'!$B57))</f>
        <v>0</v>
      </c>
      <c r="U57" s="140">
        <f>(COUNTIFS('Estruturante Móvel'!$M:$M,$B54,'Estruturante Móvel'!$C:$C,"&lt;&gt;PREVISTO",'Estruturante Móvel'!$G:$G,T$4,'Estruturante Móvel'!$L:$L,'CRONOGRAMA_CONST+MIGRACAO'!J$9))</f>
        <v>0</v>
      </c>
      <c r="V57" s="139">
        <f>(COUNTIFS('Estruturante Móvel'!$M:$M,$B54,'Estruturante Móvel'!$AM:$AM,V$4,'Estruturante Móvel'!$L:$L,'CRONOGRAMA_CONST+MIGRACAO'!$B57))</f>
        <v>0</v>
      </c>
      <c r="W57" s="140">
        <f>(COUNTIFS('Estruturante Móvel'!$M:$M,$B54,'Estruturante Móvel'!$C:$C,"&lt;&gt;PREVISTO",'Estruturante Móvel'!$G:$G,V$4,'Estruturante Móvel'!$L:$L,'CRONOGRAMA_CONST+MIGRACAO'!L$9))</f>
        <v>0</v>
      </c>
      <c r="X57" s="139">
        <f>(COUNTIFS('Estruturante Móvel'!$M:$M,$B54,'Estruturante Móvel'!$AM:$AM,X$4,'Estruturante Móvel'!$L:$L,'CRONOGRAMA_CONST+MIGRACAO'!$B57))</f>
        <v>0</v>
      </c>
      <c r="Y57" s="140">
        <f>(COUNTIFS('Estruturante Móvel'!$M:$M,$B54,'Estruturante Móvel'!$C:$C,"&lt;&gt;PREVISTO",'Estruturante Móvel'!$G:$G,X$4,'Estruturante Móvel'!$L:$L,'CRONOGRAMA_CONST+MIGRACAO'!N$9))</f>
        <v>0</v>
      </c>
      <c r="Z57" s="139">
        <f>(COUNTIFS('Estruturante Móvel'!$M:$M,$B54,'Estruturante Móvel'!$AM:$AM,Z$4,'Estruturante Móvel'!$L:$L,'CRONOGRAMA_CONST+MIGRACAO'!$B57))</f>
        <v>0</v>
      </c>
      <c r="AA57" s="140">
        <f>(COUNTIFS('Estruturante Móvel'!$M:$M,$B54,'Estruturante Móvel'!$C:$C,"&lt;&gt;PREVISTO",'Estruturante Móvel'!$G:$G,Z$4,'Estruturante Móvel'!$L:$L,'CRONOGRAMA_CONST+MIGRACAO'!P$9))</f>
        <v>0</v>
      </c>
      <c r="AB57" s="139">
        <f>(COUNTIFS('Estruturante Móvel'!$M:$M,$B54,'Estruturante Móvel'!$AM:$AM,AB$4,'Estruturante Móvel'!$L:$L,'CRONOGRAMA_CONST+MIGRACAO'!$B57))</f>
        <v>0</v>
      </c>
      <c r="AC57" s="140">
        <f>(COUNTIFS('Estruturante Móvel'!$M:$M,$B54,'Estruturante Móvel'!$C:$C,"&lt;&gt;PREVISTO",'Estruturante Móvel'!$G:$G,AB$4,'Estruturante Móvel'!$L:$L,'CRONOGRAMA_CONST+MIGRACAO'!R$9))</f>
        <v>0</v>
      </c>
      <c r="AD57" s="139">
        <f>(COUNTIFS('Estruturante Móvel'!$M:$M,$B54,'Estruturante Móvel'!$AM:$AM,AD$4,'Estruturante Móvel'!$L:$L,'CRONOGRAMA_CONST+MIGRACAO'!$B57))</f>
        <v>0</v>
      </c>
      <c r="AE57" s="140">
        <f>(COUNTIFS('Estruturante Móvel'!$M:$M,$B54,'Estruturante Móvel'!$C:$C,"&lt;&gt;PREVISTO",'Estruturante Móvel'!$G:$G,AD$4,'Estruturante Móvel'!$L:$L,'CRONOGRAMA_CONST+MIGRACAO'!T$9))</f>
        <v>0</v>
      </c>
      <c r="AF57" s="139">
        <f>(COUNTIFS('Estruturante Móvel'!$M:$M,$B54,'Estruturante Móvel'!$AM:$AM,AF$4,'Estruturante Móvel'!$L:$L,'CRONOGRAMA_CONST+MIGRACAO'!$B57))</f>
        <v>0</v>
      </c>
      <c r="AG57" s="140">
        <f>(COUNTIFS('Estruturante Móvel'!$M:$M,$B54,'Estruturante Móvel'!$C:$C,"&lt;&gt;PREVISTO",'Estruturante Móvel'!$G:$G,AF$4,'Estruturante Móvel'!$L:$L,'CRONOGRAMA_CONST+MIGRACAO'!V$9))</f>
        <v>0</v>
      </c>
      <c r="AH57" s="139">
        <f>(COUNTIFS('Estruturante Móvel'!$M:$M,$B54,'Estruturante Móvel'!$AM:$AM,AH$4,'Estruturante Móvel'!$L:$L,'CRONOGRAMA_CONST+MIGRACAO'!$B57))</f>
        <v>0</v>
      </c>
      <c r="AI57" s="140">
        <f>(COUNTIFS('Estruturante Móvel'!$M:$M,$B54,'Estruturante Móvel'!$C:$C,"&lt;&gt;PREVISTO",'Estruturante Móvel'!$G:$G,AH$4,'Estruturante Móvel'!$L:$L,'CRONOGRAMA_CONST+MIGRACAO'!X$9))</f>
        <v>0</v>
      </c>
      <c r="AJ57" s="139">
        <f>(COUNTIFS('Estruturante Móvel'!$M:$M,$B54,'Estruturante Móvel'!$AM:$AM,AJ$4,'Estruturante Móvel'!$L:$L,'CRONOGRAMA_CONST+MIGRACAO'!$B57))</f>
        <v>0</v>
      </c>
      <c r="AK57" s="140">
        <f>(COUNTIFS('Estruturante Móvel'!$M:$M,$B54,'Estruturante Móvel'!$C:$C,"&lt;&gt;PREVISTO",'Estruturante Móvel'!$G:$G,AJ$4,'Estruturante Móvel'!$L:$L,'CRONOGRAMA_CONST+MIGRACAO'!Z$9))</f>
        <v>0</v>
      </c>
      <c r="AL57" s="139">
        <f>(COUNTIFS('Estruturante Móvel'!$M:$M,$B54,'Estruturante Móvel'!$AM:$AM,AL$4,'Estruturante Móvel'!$L:$L,'CRONOGRAMA_CONST+MIGRACAO'!$B57))</f>
        <v>0</v>
      </c>
      <c r="AM57" s="140">
        <f>(COUNTIFS('Estruturante Móvel'!$M:$M,$B54,'Estruturante Móvel'!$C:$C,"&lt;&gt;PREVISTO",'Estruturante Móvel'!$G:$G,AL$4,'Estruturante Móvel'!$L:$L,'CRONOGRAMA_CONST+MIGRACAO'!AB$9))</f>
        <v>0</v>
      </c>
      <c r="AN57" s="139">
        <f>(COUNTIFS('Estruturante Móvel'!$M:$M,$B54,'Estruturante Móvel'!$AM:$AM,AN$4,'Estruturante Móvel'!$L:$L,'CRONOGRAMA_CONST+MIGRACAO'!$B57))</f>
        <v>0</v>
      </c>
      <c r="AO57" s="140">
        <f>(COUNTIFS('Estruturante Móvel'!$M:$M,$B54,'Estruturante Móvel'!$C:$C,"&lt;&gt;PREVISTO",'Estruturante Móvel'!$G:$G,AN$4,'Estruturante Móvel'!$L:$L,'CRONOGRAMA_CONST+MIGRACAO'!AD$9))</f>
        <v>0</v>
      </c>
      <c r="AP57" s="139">
        <f>(COUNTIFS('Estruturante Móvel'!$M:$M,$B54,'Estruturante Móvel'!$AM:$AM,AP$4,'Estruturante Móvel'!$L:$L,'CRONOGRAMA_CONST+MIGRACAO'!$B57))</f>
        <v>0</v>
      </c>
      <c r="AQ57" s="140">
        <f>(COUNTIFS('Estruturante Móvel'!$M:$M,$B54,'Estruturante Móvel'!$C:$C,"&lt;&gt;PREVISTO",'Estruturante Móvel'!$G:$G,AP$4,'Estruturante Móvel'!$L:$L,'CRONOGRAMA_CONST+MIGRACAO'!AF$9))</f>
        <v>0</v>
      </c>
      <c r="AR57" s="139">
        <f>(COUNTIFS('Estruturante Móvel'!$M:$M,$B54,'Estruturante Móvel'!$AM:$AM,AR$4,'Estruturante Móvel'!$L:$L,'CRONOGRAMA_CONST+MIGRACAO'!$B57))</f>
        <v>0</v>
      </c>
      <c r="AS57" s="140">
        <f>(COUNTIFS('Estruturante Móvel'!$M:$M,$B54,'Estruturante Móvel'!$C:$C,"&lt;&gt;PREVISTO",'Estruturante Móvel'!$G:$G,AR$4,'Estruturante Móvel'!$L:$L,'CRONOGRAMA_CONST+MIGRACAO'!AH$9))</f>
        <v>0</v>
      </c>
      <c r="AT57" s="139">
        <f>(COUNTIFS('Estruturante Móvel'!$M:$M,$B54,'Estruturante Móvel'!$AM:$AM,AT$4,'Estruturante Móvel'!$L:$L,'CRONOGRAMA_CONST+MIGRACAO'!$B57))</f>
        <v>0</v>
      </c>
      <c r="AU57" s="140">
        <f>(COUNTIFS('Estruturante Móvel'!$M:$M,$B54,'Estruturante Móvel'!$C:$C,"&lt;&gt;PREVISTO",'Estruturante Móvel'!$G:$G,AT$4,'Estruturante Móvel'!$L:$L,'CRONOGRAMA_CONST+MIGRACAO'!AJ$9))</f>
        <v>0</v>
      </c>
      <c r="AV57" s="139">
        <f>(COUNTIFS('Estruturante Móvel'!$M:$M,$B54,'Estruturante Móvel'!$AM:$AM,AV$4,'Estruturante Móvel'!$L:$L,'CRONOGRAMA_CONST+MIGRACAO'!$B57))</f>
        <v>0</v>
      </c>
      <c r="AW57" s="140">
        <f>(COUNTIFS('Estruturante Móvel'!$M:$M,$B54,'Estruturante Móvel'!$C:$C,"&lt;&gt;PREVISTO",'Estruturante Móvel'!$G:$G,AV$4,'Estruturante Móvel'!$L:$L,'CRONOGRAMA_CONST+MIGRACAO'!AL$9))</f>
        <v>0</v>
      </c>
      <c r="AX57" s="139">
        <f>(COUNTIFS('Estruturante Móvel'!$M:$M,$B54,'Estruturante Móvel'!$AM:$AM,AX$4,'Estruturante Móvel'!$L:$L,'CRONOGRAMA_CONST+MIGRACAO'!$B57))</f>
        <v>0</v>
      </c>
      <c r="AY57" s="140">
        <f>(COUNTIFS('Estruturante Móvel'!$M:$M,$B54,'Estruturante Móvel'!$C:$C,"&lt;&gt;PREVISTO",'Estruturante Móvel'!$G:$G,AX$4,'Estruturante Móvel'!$L:$L,'CRONOGRAMA_CONST+MIGRACAO'!AN$9))</f>
        <v>0</v>
      </c>
      <c r="AZ57" s="139">
        <f>(COUNTIFS('Estruturante Móvel'!$M:$M,$B54,'Estruturante Móvel'!$AM:$AM,AZ$4,'Estruturante Móvel'!$L:$L,'CRONOGRAMA_CONST+MIGRACAO'!$B57))</f>
        <v>0</v>
      </c>
      <c r="BA57" s="140">
        <f>(COUNTIFS('Estruturante Móvel'!$M:$M,$B54,'Estruturante Móvel'!$C:$C,"&lt;&gt;PREVISTO",'Estruturante Móvel'!$G:$G,AZ$4,'Estruturante Móvel'!$L:$L,'CRONOGRAMA_CONST+MIGRACAO'!AP$9))</f>
        <v>0</v>
      </c>
      <c r="BB57" s="139">
        <f>(COUNTIFS('Estruturante Móvel'!$M:$M,$B54,'Estruturante Móvel'!$AM:$AM,BB$4,'Estruturante Móvel'!$L:$L,'CRONOGRAMA_CONST+MIGRACAO'!$B57))</f>
        <v>0</v>
      </c>
      <c r="BC57" s="140">
        <f>(COUNTIFS('Estruturante Móvel'!$M:$M,$B54,'Estruturante Móvel'!$C:$C,"&lt;&gt;PREVISTO",'Estruturante Móvel'!$G:$G,BB$4,'Estruturante Móvel'!$L:$L,'CRONOGRAMA_CONST+MIGRACAO'!AR$9))</f>
        <v>0</v>
      </c>
      <c r="BD57" s="139">
        <f>(COUNTIFS('Estruturante Móvel'!$M:$M,$B54,'Estruturante Móvel'!$AM:$AM,BD$4,'Estruturante Móvel'!$L:$L,'CRONOGRAMA_CONST+MIGRACAO'!$B57))</f>
        <v>0</v>
      </c>
      <c r="BE57" s="140">
        <f>(COUNTIFS('Estruturante Móvel'!$M:$M,$B54,'Estruturante Móvel'!$C:$C,"&lt;&gt;PREVISTO",'Estruturante Móvel'!$G:$G,BD$4,'Estruturante Móvel'!$L:$L,'CRONOGRAMA_CONST+MIGRACAO'!AT$9))</f>
        <v>0</v>
      </c>
      <c r="BF57" s="139">
        <f>(COUNTIFS('Estruturante Móvel'!$M:$M,$B54,'Estruturante Móvel'!$AM:$AM,BF$4,'Estruturante Móvel'!$L:$L,'CRONOGRAMA_CONST+MIGRACAO'!$B57))</f>
        <v>0</v>
      </c>
      <c r="BG57" s="140">
        <f>(COUNTIFS('Estruturante Móvel'!$M:$M,$B54,'Estruturante Móvel'!$C:$C,"&lt;&gt;PREVISTO",'Estruturante Móvel'!$G:$G,BF$4,'Estruturante Móvel'!$L:$L,'CRONOGRAMA_CONST+MIGRACAO'!AV$9))</f>
        <v>0</v>
      </c>
      <c r="BH57" s="139">
        <f>(COUNTIFS('Estruturante Móvel'!$M:$M,$B54,'Estruturante Móvel'!$AM:$AM,BH$4,'Estruturante Móvel'!$L:$L,'CRONOGRAMA_CONST+MIGRACAO'!$B57))</f>
        <v>0</v>
      </c>
      <c r="BI57" s="140">
        <f>(COUNTIFS('Estruturante Móvel'!$M:$M,$B54,'Estruturante Móvel'!$C:$C,"&lt;&gt;PREVISTO",'Estruturante Móvel'!$G:$G,BH$4,'Estruturante Móvel'!$L:$L,'CRONOGRAMA_CONST+MIGRACAO'!AX$9))</f>
        <v>0</v>
      </c>
      <c r="BJ57" s="139">
        <f>(COUNTIFS('Estruturante Móvel'!$M:$M,$B54,'Estruturante Móvel'!$AM:$AM,BJ$4,'Estruturante Móvel'!$L:$L,'CRONOGRAMA_CONST+MIGRACAO'!$B57))</f>
        <v>0</v>
      </c>
      <c r="BK57" s="140">
        <f>(COUNTIFS('Estruturante Móvel'!$M:$M,$B54,'Estruturante Móvel'!$C:$C,"&lt;&gt;PREVISTO",'Estruturante Móvel'!$G:$G,BJ$4,'Estruturante Móvel'!$L:$L,'CRONOGRAMA_CONST+MIGRACAO'!AZ$9))</f>
        <v>0</v>
      </c>
      <c r="BL57" s="139">
        <f>(COUNTIFS('Estruturante Móvel'!$M:$M,$B54,'Estruturante Móvel'!$AM:$AM,BL$4,'Estruturante Móvel'!$L:$L,'CRONOGRAMA_CONST+MIGRACAO'!$B57))</f>
        <v>0</v>
      </c>
      <c r="BM57" s="140">
        <f>(COUNTIFS('Estruturante Móvel'!$M:$M,$B54,'Estruturante Móvel'!$C:$C,"&lt;&gt;PREVISTO",'Estruturante Móvel'!$G:$G,BL$4,'Estruturante Móvel'!$L:$L,'CRONOGRAMA_CONST+MIGRACAO'!BB$9))</f>
        <v>0</v>
      </c>
      <c r="BN57" s="139">
        <f>(COUNTIFS('Estruturante Móvel'!$M:$M,$B54,'Estruturante Móvel'!$AM:$AM,BN$4,'Estruturante Móvel'!$L:$L,'CRONOGRAMA_CONST+MIGRACAO'!$B57))</f>
        <v>0</v>
      </c>
      <c r="BO57" s="140">
        <f>(COUNTIFS('Estruturante Móvel'!$M:$M,$B54,'Estruturante Móvel'!$C:$C,"&lt;&gt;PREVISTO",'Estruturante Móvel'!$G:$G,BN$4,'Estruturante Móvel'!$L:$L,'CRONOGRAMA_CONST+MIGRACAO'!BD$9))</f>
        <v>0</v>
      </c>
      <c r="BP57" s="139">
        <f>(COUNTIFS('Estruturante Móvel'!$M:$M,$B54,'Estruturante Móvel'!$AM:$AM,BP$4,'Estruturante Móvel'!$L:$L,'CRONOGRAMA_CONST+MIGRACAO'!$B57))</f>
        <v>0</v>
      </c>
      <c r="BQ57" s="140">
        <f>(COUNTIFS('Estruturante Móvel'!$M:$M,$B54,'Estruturante Móvel'!$C:$C,"&lt;&gt;PREVISTO",'Estruturante Móvel'!$G:$G,BP$4,'Estruturante Móvel'!$L:$L,'CRONOGRAMA_CONST+MIGRACAO'!BF$9))</f>
        <v>0</v>
      </c>
      <c r="BR57" s="139">
        <f>(COUNTIFS('Estruturante Móvel'!$M:$M,$B54,'Estruturante Móvel'!$AM:$AM,BR$4,'Estruturante Móvel'!$L:$L,'CRONOGRAMA_CONST+MIGRACAO'!$B57))</f>
        <v>0</v>
      </c>
      <c r="BS57" s="140">
        <f>(COUNTIFS('Estruturante Móvel'!$M:$M,$B54,'Estruturante Móvel'!$C:$C,"&lt;&gt;PREVISTO",'Estruturante Móvel'!$G:$G,BR$4,'Estruturante Móvel'!$L:$L,'CRONOGRAMA_CONST+MIGRACAO'!BH$9))</f>
        <v>0</v>
      </c>
      <c r="BT57" s="139">
        <f>(COUNTIFS('Estruturante Móvel'!$M:$M,$B57,'Estruturante Móvel'!$AM:$AM,BT$4))-(COUNTIFS('Estruturante Móvel'!$M:$M,$B57,'Estruturante Móvel'!$AM:$AM,BT$4,'Estruturante Móvel'!$AQ:$AQ,"REPARO FO"))</f>
        <v>0</v>
      </c>
      <c r="BU57" s="140">
        <f>(COUNTIFS('Estruturante Móvel'!$M:$M,$B54,'Estruturante Móvel'!$C:$C,"&lt;&gt;PREVISTO",'Estruturante Móvel'!$G:$G,BT$4,'Estruturante Móvel'!$L:$L,'CRONOGRAMA_CONST+MIGRACAO'!BJ$9))</f>
        <v>0</v>
      </c>
      <c r="BV57" s="139">
        <f>(COUNTIFS('Estruturante Móvel'!$M:$M,$B57,'Estruturante Móvel'!$AM:$AM,BV$4))-(COUNTIFS('Estruturante Móvel'!$M:$M,$B57,'Estruturante Móvel'!$AM:$AM,BV$4,'Estruturante Móvel'!$AQ:$AQ,"REPARO FO"))</f>
        <v>0</v>
      </c>
      <c r="BW57" s="140">
        <f>(COUNTIFS('Estruturante Móvel'!$M:$M,$B54,'Estruturante Móvel'!$C:$C,"&lt;&gt;PREVISTO",'Estruturante Móvel'!$G:$G,BV$4,'Estruturante Móvel'!$L:$L,'CRONOGRAMA_CONST+MIGRACAO'!BL$9))</f>
        <v>0</v>
      </c>
      <c r="BX57" s="139">
        <f>(COUNTIFS('Estruturante Móvel'!$M:$M,$B57,'Estruturante Móvel'!$AM:$AM,BX$4))-(COUNTIFS('Estruturante Móvel'!$M:$M,$B57,'Estruturante Móvel'!$AM:$AM,BX$4,'Estruturante Móvel'!$AQ:$AQ,"REPARO FO"))</f>
        <v>0</v>
      </c>
      <c r="BY57" s="140">
        <f>(COUNTIFS('Estruturante Móvel'!$M:$M,$B54,'Estruturante Móvel'!$C:$C,"&lt;&gt;PREVISTO",'Estruturante Móvel'!$G:$G,BX$4,'Estruturante Móvel'!$L:$L,'CRONOGRAMA_CONST+MIGRACAO'!BN$9))</f>
        <v>0</v>
      </c>
      <c r="BZ57" s="139">
        <f>(COUNTIFS('Estruturante Móvel'!$M:$M,$B57,'Estruturante Móvel'!$AM:$AM,BZ$4))-(COUNTIFS('Estruturante Móvel'!$M:$M,$B57,'Estruturante Móvel'!$AM:$AM,BZ$4,'Estruturante Móvel'!$AQ:$AQ,"REPARO FO"))</f>
        <v>0</v>
      </c>
      <c r="CA57" s="140">
        <f>(COUNTIFS('Estruturante Móvel'!$M:$M,$B54,'Estruturante Móvel'!$C:$C,"&lt;&gt;PREVISTO",'Estruturante Móvel'!$G:$G,BZ$4,'Estruturante Móvel'!$L:$L,'CRONOGRAMA_CONST+MIGRACAO'!BP$9))</f>
        <v>0</v>
      </c>
      <c r="CB57" s="139">
        <f>(COUNTIFS('Estruturante Móvel'!$M:$M,$B57,'Estruturante Móvel'!$AM:$AM,CB$4))-(COUNTIFS('Estruturante Móvel'!$M:$M,$B57,'Estruturante Móvel'!$AM:$AM,CB$4,'Estruturante Móvel'!$AQ:$AQ,"REPARO FO"))</f>
        <v>0</v>
      </c>
      <c r="CC57" s="140">
        <f>(COUNTIFS('Estruturante Móvel'!$M:$M,$B54,'Estruturante Móvel'!$C:$C,"&lt;&gt;PREVISTO",'Estruturante Móvel'!$G:$G,CB$4,'Estruturante Móvel'!$L:$L,'CRONOGRAMA_CONST+MIGRACAO'!BR$9))</f>
        <v>0</v>
      </c>
      <c r="CD57" s="139">
        <f>(COUNTIFS('Estruturante Móvel'!$M:$M,$B57,'Estruturante Móvel'!$AM:$AM,CD$4))-(COUNTIFS('Estruturante Móvel'!$M:$M,$B57,'Estruturante Móvel'!$AM:$AM,CD$4,'Estruturante Móvel'!$AQ:$AQ,"REPARO FO"))</f>
        <v>0</v>
      </c>
      <c r="CE57" s="140">
        <f>(COUNTIFS('Estruturante Móvel'!$M:$M,$B54,'Estruturante Móvel'!$C:$C,"&lt;&gt;PREVISTO",'Estruturante Móvel'!$G:$G,CD$4,'Estruturante Móvel'!$L:$L,'CRONOGRAMA_CONST+MIGRACAO'!BT$9))</f>
        <v>0</v>
      </c>
      <c r="CF57" s="139">
        <f>(COUNTIFS('Estruturante Móvel'!$M:$M,$B57,'Estruturante Móvel'!$AM:$AM,CF$4))-(COUNTIFS('Estruturante Móvel'!$M:$M,$B57,'Estruturante Móvel'!$AM:$AM,CF$4,'Estruturante Móvel'!$AQ:$AQ,"REPARO FO"))</f>
        <v>0</v>
      </c>
      <c r="CG57" s="140">
        <f>(COUNTIFS('Estruturante Móvel'!$M:$M,$B54,'Estruturante Móvel'!$C:$C,"&lt;&gt;PREVISTO",'Estruturante Móvel'!$G:$G,CF$4,'Estruturante Móvel'!$L:$L,'CRONOGRAMA_CONST+MIGRACAO'!BV$9))</f>
        <v>0</v>
      </c>
      <c r="CH57" s="139">
        <f>(COUNTIFS('Estruturante Móvel'!$M:$M,$B57,'Estruturante Móvel'!$AM:$AM,CH$4))-(COUNTIFS('Estruturante Móvel'!$M:$M,$B57,'Estruturante Móvel'!$AM:$AM,CH$4,'Estruturante Móvel'!$AQ:$AQ,"REPARO FO"))</f>
        <v>0</v>
      </c>
      <c r="CI57" s="140">
        <f>(COUNTIFS('Estruturante Móvel'!$M:$M,$B54,'Estruturante Móvel'!$C:$C,"&lt;&gt;PREVISTO",'Estruturante Móvel'!$G:$G,CH$4,'Estruturante Móvel'!$L:$L,'CRONOGRAMA_CONST+MIGRACAO'!BX$9))</f>
        <v>0</v>
      </c>
      <c r="CJ57" s="139">
        <f>(COUNTIFS('Estruturante Móvel'!$M:$M,$B57,'Estruturante Móvel'!$AM:$AM,CJ$4))-(COUNTIFS('Estruturante Móvel'!$M:$M,$B57,'Estruturante Móvel'!$AM:$AM,CJ$4,'Estruturante Móvel'!$AQ:$AQ,"REPARO FO"))</f>
        <v>0</v>
      </c>
      <c r="CK57" s="140">
        <f>(COUNTIFS('Estruturante Móvel'!$M:$M,$B54,'Estruturante Móvel'!$C:$C,"&lt;&gt;PREVISTO",'Estruturante Móvel'!$G:$G,CJ$4,'Estruturante Móvel'!$L:$L,'CRONOGRAMA_CONST+MIGRACAO'!BZ$9))</f>
        <v>0</v>
      </c>
      <c r="CL57" s="139">
        <f>(COUNTIFS('Estruturante Móvel'!$M:$M,$B57,'Estruturante Móvel'!$AM:$AM,CL$4))-(COUNTIFS('Estruturante Móvel'!$M:$M,$B57,'Estruturante Móvel'!$AM:$AM,CL$4,'Estruturante Móvel'!$AQ:$AQ,"REPARO FO"))</f>
        <v>0</v>
      </c>
      <c r="CM57" s="140">
        <f>(COUNTIFS('Estruturante Móvel'!$M:$M,$B54,'Estruturante Móvel'!$C:$C,"&lt;&gt;PREVISTO",'Estruturante Móvel'!$G:$G,CL$4,'Estruturante Móvel'!$L:$L,'CRONOGRAMA_CONST+MIGRACAO'!CB$9))</f>
        <v>0</v>
      </c>
      <c r="CN57" s="139">
        <f>(COUNTIFS('Estruturante Móvel'!$M:$M,$B57,'Estruturante Móvel'!$AM:$AM,CN$4))-(COUNTIFS('Estruturante Móvel'!$M:$M,$B57,'Estruturante Móvel'!$AM:$AM,CN$4,'Estruturante Móvel'!$AQ:$AQ,"REPARO FO"))</f>
        <v>0</v>
      </c>
      <c r="CO57" s="140">
        <f>(COUNTIFS('Estruturante Móvel'!$M:$M,$B54,'Estruturante Móvel'!$C:$C,"&lt;&gt;PREVISTO",'Estruturante Móvel'!$G:$G,CN$4,'Estruturante Móvel'!$L:$L,'CRONOGRAMA_CONST+MIGRACAO'!CD$9))</f>
        <v>0</v>
      </c>
      <c r="CP57" s="139">
        <f>(COUNTIFS('Estruturante Móvel'!$M:$M,$B57,'Estruturante Móvel'!$AM:$AM,CP$4))-(COUNTIFS('Estruturante Móvel'!$M:$M,$B57,'Estruturante Móvel'!$AM:$AM,CP$4,'Estruturante Móvel'!$AQ:$AQ,"REPARO FO"))</f>
        <v>0</v>
      </c>
      <c r="CQ57" s="140">
        <f>(COUNTIFS('Estruturante Móvel'!$M:$M,$B54,'Estruturante Móvel'!$C:$C,"&lt;&gt;PREVISTO",'Estruturante Móvel'!$G:$G,CP$4,'Estruturante Móvel'!$L:$L,'CRONOGRAMA_CONST+MIGRACAO'!CF$9))</f>
        <v>0</v>
      </c>
      <c r="CR57" s="139">
        <f>(COUNTIFS('Estruturante Móvel'!$M:$M,$B57,'Estruturante Móvel'!$AM:$AM,CR$4))-(COUNTIFS('Estruturante Móvel'!$M:$M,$B57,'Estruturante Móvel'!$AM:$AM,CR$4,'Estruturante Móvel'!$AQ:$AQ,"REPARO FO"))</f>
        <v>0</v>
      </c>
      <c r="CS57" s="140">
        <f>(COUNTIFS('Estruturante Móvel'!$M:$M,$B54,'Estruturante Móvel'!$C:$C,"&lt;&gt;PREVISTO",'Estruturante Móvel'!$G:$G,CR$4,'Estruturante Móvel'!$L:$L,'CRONOGRAMA_CONST+MIGRACAO'!CH$9))</f>
        <v>0</v>
      </c>
      <c r="CT57" s="139">
        <f>(COUNTIFS('Estruturante Móvel'!$M:$M,$B57,'Estruturante Móvel'!$AM:$AM,CT$4))-(COUNTIFS('Estruturante Móvel'!$M:$M,$B57,'Estruturante Móvel'!$AM:$AM,CT$4,'Estruturante Móvel'!$AQ:$AQ,"REPARO FO"))</f>
        <v>0</v>
      </c>
      <c r="CU57" s="140">
        <f>(COUNTIFS('Estruturante Móvel'!$M:$M,$B54,'Estruturante Móvel'!$C:$C,"&lt;&gt;PREVISTO",'Estruturante Móvel'!$G:$G,CT$4,'Estruturante Móvel'!$L:$L,'CRONOGRAMA_CONST+MIGRACAO'!CJ$9))</f>
        <v>0</v>
      </c>
      <c r="CV57" s="139">
        <f>(COUNTIFS('Estruturante Móvel'!$M:$M,$B57,'Estruturante Móvel'!$AM:$AM,CV$4))-(COUNTIFS('Estruturante Móvel'!$M:$M,$B57,'Estruturante Móvel'!$AM:$AM,CV$4,'Estruturante Móvel'!$AQ:$AQ,"REPARO FO"))</f>
        <v>0</v>
      </c>
      <c r="CW57" s="140">
        <f>(COUNTIFS('Estruturante Móvel'!$M:$M,$B54,'Estruturante Móvel'!$C:$C,"&lt;&gt;PREVISTO",'Estruturante Móvel'!$G:$G,CV$4,'Estruturante Móvel'!$L:$L,'CRONOGRAMA_CONST+MIGRACAO'!CL$9))</f>
        <v>0</v>
      </c>
      <c r="CX57" s="139">
        <f>(COUNTIFS('Estruturante Móvel'!$M:$M,$B57,'Estruturante Móvel'!$AM:$AM,CX$4))-(COUNTIFS('Estruturante Móvel'!$M:$M,$B57,'Estruturante Móvel'!$AM:$AM,CX$4,'Estruturante Móvel'!$AQ:$AQ,"REPARO FO"))</f>
        <v>0</v>
      </c>
      <c r="CY57" s="140">
        <f>(COUNTIFS('Estruturante Móvel'!$M:$M,$B54,'Estruturante Móvel'!$C:$C,"&lt;&gt;PREVISTO",'Estruturante Móvel'!$G:$G,CX$4,'Estruturante Móvel'!$L:$L,'CRONOGRAMA_CONST+MIGRACAO'!CN$9))</f>
        <v>0</v>
      </c>
      <c r="CZ57" s="139">
        <f>(COUNTIFS('Estruturante Móvel'!$M:$M,$B57,'Estruturante Móvel'!$AM:$AM,CZ$4))-(COUNTIFS('Estruturante Móvel'!$M:$M,$B57,'Estruturante Móvel'!$AM:$AM,CZ$4,'Estruturante Móvel'!$AQ:$AQ,"REPARO FO"))</f>
        <v>0</v>
      </c>
      <c r="DA57" s="140">
        <f>(COUNTIFS('Estruturante Móvel'!$M:$M,$B54,'Estruturante Móvel'!$C:$C,"&lt;&gt;PREVISTO",'Estruturante Móvel'!$G:$G,CZ$4,'Estruturante Móvel'!$L:$L,'CRONOGRAMA_CONST+MIGRACAO'!CP$9))</f>
        <v>0</v>
      </c>
      <c r="DB57" s="139">
        <f>(COUNTIFS('Estruturante Móvel'!$M:$M,$B57,'Estruturante Móvel'!$AM:$AM,DB$4))-(COUNTIFS('Estruturante Móvel'!$M:$M,$B57,'Estruturante Móvel'!$AM:$AM,DB$4,'Estruturante Móvel'!$AQ:$AQ,"REPARO FO"))</f>
        <v>0</v>
      </c>
      <c r="DC57" s="140">
        <f>(COUNTIFS('Estruturante Móvel'!$M:$M,$B54,'Estruturante Móvel'!$C:$C,"&lt;&gt;PREVISTO",'Estruturante Móvel'!$G:$G,DB$4,'Estruturante Móvel'!$L:$L,'CRONOGRAMA_CONST+MIGRACAO'!CR$9))</f>
        <v>0</v>
      </c>
      <c r="DD57" s="139">
        <f>(COUNTIFS('Estruturante Móvel'!$M:$M,$B57,'Estruturante Móvel'!$AM:$AM,DD$4))-(COUNTIFS('Estruturante Móvel'!$M:$M,$B57,'Estruturante Móvel'!$AM:$AM,DD$4,'Estruturante Móvel'!$AQ:$AQ,"REPARO FO"))</f>
        <v>0</v>
      </c>
      <c r="DE57" s="140">
        <f>(COUNTIFS('Estruturante Móvel'!$M:$M,$B54,'Estruturante Móvel'!$C:$C,"&lt;&gt;PREVISTO",'Estruturante Móvel'!$G:$G,DD$4,'Estruturante Móvel'!$L:$L,'CRONOGRAMA_CONST+MIGRACAO'!CT$9))</f>
        <v>0</v>
      </c>
      <c r="DF57" s="139">
        <f>(COUNTIFS('Estruturante Móvel'!$M:$M,$B57,'Estruturante Móvel'!$AM:$AM,DF$4))-(COUNTIFS('Estruturante Móvel'!$M:$M,$B57,'Estruturante Móvel'!$AM:$AM,DF$4,'Estruturante Móvel'!$AQ:$AQ,"REPARO FO"))</f>
        <v>0</v>
      </c>
      <c r="DG57" s="140">
        <f>(COUNTIFS('Estruturante Móvel'!$M:$M,$B54,'Estruturante Móvel'!$C:$C,"&lt;&gt;PREVISTO",'Estruturante Móvel'!$G:$G,DF$4,'Estruturante Móvel'!$L:$L,'CRONOGRAMA_CONST+MIGRACAO'!CV$9))</f>
        <v>0</v>
      </c>
      <c r="DH57" s="139">
        <f>(COUNTIFS('Estruturante Móvel'!$M:$M,$B57,'Estruturante Móvel'!$AM:$AM,DH$4))-(COUNTIFS('Estruturante Móvel'!$M:$M,$B57,'Estruturante Móvel'!$AM:$AM,DH$4,'Estruturante Móvel'!$AQ:$AQ,"REPARO FO"))</f>
        <v>0</v>
      </c>
      <c r="DI57" s="140">
        <f>(COUNTIFS('Estruturante Móvel'!$M:$M,$B54,'Estruturante Móvel'!$C:$C,"&lt;&gt;PREVISTO",'Estruturante Móvel'!$G:$G,DH$4,'Estruturante Móvel'!$L:$L,'CRONOGRAMA_CONST+MIGRACAO'!CX$9))</f>
        <v>0</v>
      </c>
      <c r="DJ57" s="139">
        <f>(COUNTIFS('Estruturante Móvel'!$M:$M,$B57,'Estruturante Móvel'!$AM:$AM,DJ$4))-(COUNTIFS('Estruturante Móvel'!$M:$M,$B57,'Estruturante Móvel'!$AM:$AM,DJ$4,'Estruturante Móvel'!$AQ:$AQ,"REPARO FO"))</f>
        <v>0</v>
      </c>
      <c r="DK57" s="140">
        <f>(COUNTIFS('Estruturante Móvel'!$M:$M,$B54,'Estruturante Móvel'!$C:$C,"&lt;&gt;PREVISTO",'Estruturante Móvel'!$G:$G,DJ$4,'Estruturante Móvel'!$L:$L,'CRONOGRAMA_CONST+MIGRACAO'!CZ$9))</f>
        <v>0</v>
      </c>
      <c r="DL57" s="139">
        <f>(COUNTIFS('Estruturante Móvel'!$M:$M,$B57,'Estruturante Móvel'!$AM:$AM,DL$4))-(COUNTIFS('Estruturante Móvel'!$M:$M,$B57,'Estruturante Móvel'!$AM:$AM,DL$4,'Estruturante Móvel'!$AQ:$AQ,"REPARO FO"))</f>
        <v>0</v>
      </c>
      <c r="DM57" s="140">
        <f>(COUNTIFS('Estruturante Móvel'!$M:$M,$B54,'Estruturante Móvel'!$C:$C,"&lt;&gt;PREVISTO",'Estruturante Móvel'!$G:$G,DL$4,'Estruturante Móvel'!$L:$L,'CRONOGRAMA_CONST+MIGRACAO'!DB$9))</f>
        <v>0</v>
      </c>
      <c r="DN57" s="139">
        <f>(COUNTIFS('Estruturante Móvel'!$M:$M,$B57,'Estruturante Móvel'!$AM:$AM,DN$4))-(COUNTIFS('Estruturante Móvel'!$M:$M,$B57,'Estruturante Móvel'!$AM:$AM,DN$4,'Estruturante Móvel'!$AQ:$AQ,"REPARO FO"))</f>
        <v>0</v>
      </c>
      <c r="DO57" s="140">
        <f>(COUNTIFS('Estruturante Móvel'!$M:$M,$B54,'Estruturante Móvel'!$C:$C,"&lt;&gt;PREVISTO",'Estruturante Móvel'!$G:$G,DN$4,'Estruturante Móvel'!$L:$L,'CRONOGRAMA_CONST+MIGRACAO'!DD$9))</f>
        <v>0</v>
      </c>
      <c r="DP57" s="139">
        <f>(COUNTIFS('Estruturante Móvel'!$M:$M,$B57,'Estruturante Móvel'!$AM:$AM,DP$4))-(COUNTIFS('Estruturante Móvel'!$M:$M,$B57,'Estruturante Móvel'!$AM:$AM,DP$4,'Estruturante Móvel'!$AQ:$AQ,"REPARO FO"))</f>
        <v>0</v>
      </c>
      <c r="DQ57" s="140">
        <f>(COUNTIFS('Estruturante Móvel'!$M:$M,$B54,'Estruturante Móvel'!$C:$C,"&lt;&gt;PREVISTO",'Estruturante Móvel'!$G:$G,DP$4,'Estruturante Móvel'!$L:$L,'CRONOGRAMA_CONST+MIGRACAO'!DF$9))</f>
        <v>0</v>
      </c>
      <c r="DR57" s="139">
        <f>(COUNTIFS('Estruturante Móvel'!$M:$M,$B57,'Estruturante Móvel'!$AM:$AM,DR$4))-(COUNTIFS('Estruturante Móvel'!$M:$M,$B57,'Estruturante Móvel'!$AM:$AM,DR$4,'Estruturante Móvel'!$AQ:$AQ,"REPARO FO"))</f>
        <v>0</v>
      </c>
      <c r="DS57" s="140">
        <f>(COUNTIFS('Estruturante Móvel'!$M:$M,$B54,'Estruturante Móvel'!$C:$C,"&lt;&gt;PREVISTO",'Estruturante Móvel'!$G:$G,DR$4,'Estruturante Móvel'!$L:$L,'CRONOGRAMA_CONST+MIGRACAO'!DH$9))</f>
        <v>0</v>
      </c>
      <c r="DT57" s="139">
        <f>(COUNTIFS('Estruturante Móvel'!$M:$M,$B57,'Estruturante Móvel'!$AM:$AM,DT$4))-(COUNTIFS('Estruturante Móvel'!$M:$M,$B57,'Estruturante Móvel'!$AM:$AM,DT$4,'Estruturante Móvel'!$AQ:$AQ,"REPARO FO"))</f>
        <v>0</v>
      </c>
      <c r="DU57" s="140">
        <f>(COUNTIFS('Estruturante Móvel'!$M:$M,$B54,'Estruturante Móvel'!$C:$C,"&lt;&gt;PREVISTO",'Estruturante Móvel'!$G:$G,DT$4,'Estruturante Móvel'!$L:$L,'CRONOGRAMA_CONST+MIGRACAO'!DJ$9))</f>
        <v>0</v>
      </c>
      <c r="DV57" s="139">
        <f>(COUNTIFS('Estruturante Móvel'!$M:$M,$B57,'Estruturante Móvel'!$AM:$AM,DV$4))-(COUNTIFS('Estruturante Móvel'!$M:$M,$B57,'Estruturante Móvel'!$AM:$AM,DV$4,'Estruturante Móvel'!$AQ:$AQ,"REPARO FO"))</f>
        <v>0</v>
      </c>
      <c r="DW57" s="140">
        <f>(COUNTIFS('Estruturante Móvel'!$M:$M,$B54,'Estruturante Móvel'!$C:$C,"&lt;&gt;PREVISTO",'Estruturante Móvel'!$G:$G,DV$4,'Estruturante Móvel'!$L:$L,'CRONOGRAMA_CONST+MIGRACAO'!DL$9))</f>
        <v>0</v>
      </c>
      <c r="DX57" s="139">
        <f>(COUNTIFS('Estruturante Móvel'!$M:$M,$B57,'Estruturante Móvel'!$AM:$AM,DX$4))-(COUNTIFS('Estruturante Móvel'!$M:$M,$B57,'Estruturante Móvel'!$AM:$AM,DX$4,'Estruturante Móvel'!$AQ:$AQ,"REPARO FO"))</f>
        <v>0</v>
      </c>
      <c r="DY57" s="140">
        <f>(COUNTIFS('Estruturante Móvel'!$M:$M,$B54,'Estruturante Móvel'!$C:$C,"&lt;&gt;PREVISTO",'Estruturante Móvel'!$G:$G,DX$4,'Estruturante Móvel'!$L:$L,'CRONOGRAMA_CONST+MIGRACAO'!DN$9))</f>
        <v>0</v>
      </c>
      <c r="DZ57" s="139">
        <f>(COUNTIFS('Estruturante Móvel'!$M:$M,$B57,'Estruturante Móvel'!$AM:$AM,DZ$4))-(COUNTIFS('Estruturante Móvel'!$M:$M,$B57,'Estruturante Móvel'!$AM:$AM,DZ$4,'Estruturante Móvel'!$AQ:$AQ,"REPARO FO"))</f>
        <v>0</v>
      </c>
      <c r="EA57" s="140">
        <f>(COUNTIFS('Estruturante Móvel'!$M:$M,$B54,'Estruturante Móvel'!$C:$C,"&lt;&gt;PREVISTO",'Estruturante Móvel'!$G:$G,DZ$4,'Estruturante Móvel'!$L:$L,'CRONOGRAMA_CONST+MIGRACAO'!DP$9))</f>
        <v>0</v>
      </c>
      <c r="EB57" s="139">
        <f>(COUNTIFS('Estruturante Móvel'!$M:$M,$B57,'Estruturante Móvel'!$AM:$AM,EB$4))-(COUNTIFS('Estruturante Móvel'!$M:$M,$B57,'Estruturante Móvel'!$AM:$AM,EB$4,'Estruturante Móvel'!$AQ:$AQ,"REPARO FO"))</f>
        <v>0</v>
      </c>
      <c r="EC57" s="140">
        <f>(COUNTIFS('Estruturante Móvel'!$M:$M,$B54,'Estruturante Móvel'!$C:$C,"&lt;&gt;PREVISTO",'Estruturante Móvel'!$G:$G,EB$4,'Estruturante Móvel'!$L:$L,'CRONOGRAMA_CONST+MIGRACAO'!DR$9))</f>
        <v>0</v>
      </c>
      <c r="ED57" s="139">
        <f>(COUNTIFS('Estruturante Móvel'!$M:$M,$B57,'Estruturante Móvel'!$AM:$AM,ED$4))-(COUNTIFS('Estruturante Móvel'!$M:$M,$B57,'Estruturante Móvel'!$AM:$AM,ED$4,'Estruturante Móvel'!$AQ:$AQ,"REPARO FO"))</f>
        <v>0</v>
      </c>
      <c r="EE57" s="140">
        <f>(COUNTIFS('Estruturante Móvel'!$M:$M,$B54,'Estruturante Móvel'!$C:$C,"&lt;&gt;PREVISTO",'Estruturante Móvel'!$G:$G,ED$4,'Estruturante Móvel'!$L:$L,'CRONOGRAMA_CONST+MIGRACAO'!DT$9))</f>
        <v>0</v>
      </c>
      <c r="EF57" s="139">
        <f>(COUNTIFS('Estruturante Móvel'!$M:$M,$B57,'Estruturante Móvel'!$AM:$AM,EF$4))-(COUNTIFS('Estruturante Móvel'!$M:$M,$B57,'Estruturante Móvel'!$AM:$AM,EF$4,'Estruturante Móvel'!$AQ:$AQ,"REPARO FO"))</f>
        <v>0</v>
      </c>
      <c r="EG57" s="140">
        <f>(COUNTIFS('Estruturante Móvel'!$M:$M,$B54,'Estruturante Móvel'!$C:$C,"&lt;&gt;PREVISTO",'Estruturante Móvel'!$G:$G,EF$4,'Estruturante Móvel'!$L:$L,'CRONOGRAMA_CONST+MIGRACAO'!DV$9))</f>
        <v>0</v>
      </c>
      <c r="EH57" s="139">
        <f>(COUNTIFS('Estruturante Móvel'!$M:$M,$B57,'Estruturante Móvel'!$AM:$AM,EH$4))-(COUNTIFS('Estruturante Móvel'!$M:$M,$B57,'Estruturante Móvel'!$AM:$AM,EH$4,'Estruturante Móvel'!$AQ:$AQ,"REPARO FO"))</f>
        <v>0</v>
      </c>
      <c r="EI57" s="140">
        <f>(COUNTIFS('Estruturante Móvel'!$M:$M,$B54,'Estruturante Móvel'!$C:$C,"&lt;&gt;PREVISTO",'Estruturante Móvel'!$G:$G,EH$4,'Estruturante Móvel'!$L:$L,'CRONOGRAMA_CONST+MIGRACAO'!DX$9))</f>
        <v>0</v>
      </c>
      <c r="EJ57" s="139">
        <f>(COUNTIFS('Estruturante Móvel'!$M:$M,$B57,'Estruturante Móvel'!$AM:$AM,EJ$4))-(COUNTIFS('Estruturante Móvel'!$M:$M,$B57,'Estruturante Móvel'!$AM:$AM,EJ$4,'Estruturante Móvel'!$AQ:$AQ,"REPARO FO"))</f>
        <v>0</v>
      </c>
      <c r="EK57" s="140">
        <f>(COUNTIFS('Estruturante Móvel'!$M:$M,$B54,'Estruturante Móvel'!$C:$C,"&lt;&gt;PREVISTO",'Estruturante Móvel'!$G:$G,EJ$4,'Estruturante Móvel'!$L:$L,'CRONOGRAMA_CONST+MIGRACAO'!DZ$9))</f>
        <v>0</v>
      </c>
      <c r="EL57" s="139">
        <f>(COUNTIFS('Estruturante Móvel'!$M:$M,$B57,'Estruturante Móvel'!$AM:$AM,EL$4))-(COUNTIFS('Estruturante Móvel'!$M:$M,$B57,'Estruturante Móvel'!$AM:$AM,EL$4,'Estruturante Móvel'!$AQ:$AQ,"REPARO FO"))</f>
        <v>0</v>
      </c>
      <c r="EM57" s="140">
        <f>(COUNTIFS('Estruturante Móvel'!$M:$M,$B54,'Estruturante Móvel'!$C:$C,"&lt;&gt;PREVISTO",'Estruturante Móvel'!$G:$G,EL$4,'Estruturante Móvel'!$L:$L,'CRONOGRAMA_CONST+MIGRACAO'!EB$9))</f>
        <v>0</v>
      </c>
      <c r="EN57" s="139">
        <f>(COUNTIFS('Estruturante Móvel'!$M:$M,$B57,'Estruturante Móvel'!$AM:$AM,EN$4))-(COUNTIFS('Estruturante Móvel'!$M:$M,$B57,'Estruturante Móvel'!$AM:$AM,EN$4,'Estruturante Móvel'!$AQ:$AQ,"REPARO FO"))</f>
        <v>0</v>
      </c>
      <c r="EO57" s="140">
        <f>(COUNTIFS('Estruturante Móvel'!$M:$M,$B54,'Estruturante Móvel'!$C:$C,"&lt;&gt;PREVISTO",'Estruturante Móvel'!$G:$G,EN$4,'Estruturante Móvel'!$L:$L,'CRONOGRAMA_CONST+MIGRACAO'!ED$9))</f>
        <v>0</v>
      </c>
      <c r="EP57" s="139">
        <f>(COUNTIFS('Estruturante Móvel'!$M:$M,$B57,'Estruturante Móvel'!$AM:$AM,EP$4))-(COUNTIFS('Estruturante Móvel'!$M:$M,$B57,'Estruturante Móvel'!$AM:$AM,EP$4,'Estruturante Móvel'!$AQ:$AQ,"REPARO FO"))</f>
        <v>0</v>
      </c>
      <c r="EQ57" s="140">
        <f>(COUNTIFS('Estruturante Móvel'!$M:$M,$B54,'Estruturante Móvel'!$C:$C,"&lt;&gt;PREVISTO",'Estruturante Móvel'!$G:$G,EP$4,'Estruturante Móvel'!$L:$L,'CRONOGRAMA_CONST+MIGRACAO'!EF$9))</f>
        <v>0</v>
      </c>
      <c r="ER57" s="139">
        <f>(COUNTIFS('Estruturante Móvel'!$M:$M,$B57,'Estruturante Móvel'!$AM:$AM,ER$4))-(COUNTIFS('Estruturante Móvel'!$M:$M,$B57,'Estruturante Móvel'!$AM:$AM,ER$4,'Estruturante Móvel'!$AQ:$AQ,"REPARO FO"))</f>
        <v>0</v>
      </c>
      <c r="ES57" s="140">
        <f>(COUNTIFS('Estruturante Móvel'!$M:$M,$B54,'Estruturante Móvel'!$C:$C,"&lt;&gt;PREVISTO",'Estruturante Móvel'!$G:$G,ER$4,'Estruturante Móvel'!$L:$L,'CRONOGRAMA_CONST+MIGRACAO'!EH$9))</f>
        <v>0</v>
      </c>
      <c r="ET57" s="139">
        <f>(COUNTIFS('Estruturante Móvel'!$M:$M,$B57,'Estruturante Móvel'!$AM:$AM,ET$4))-(COUNTIFS('Estruturante Móvel'!$M:$M,$B57,'Estruturante Móvel'!$AM:$AM,ET$4,'Estruturante Móvel'!$AQ:$AQ,"REPARO FO"))</f>
        <v>0</v>
      </c>
      <c r="EU57" s="140">
        <f>(COUNTIFS('Estruturante Móvel'!$M:$M,$B54,'Estruturante Móvel'!$C:$C,"&lt;&gt;PREVISTO",'Estruturante Móvel'!$G:$G,ET$4,'Estruturante Móvel'!$L:$L,'CRONOGRAMA_CONST+MIGRACAO'!EJ$9))</f>
        <v>0</v>
      </c>
      <c r="EV57" s="139">
        <f>(COUNTIFS('Estruturante Móvel'!$M:$M,$B57,'Estruturante Móvel'!$AM:$AM,EV$4))-(COUNTIFS('Estruturante Móvel'!$M:$M,$B57,'Estruturante Móvel'!$AM:$AM,EV$4,'Estruturante Móvel'!$AQ:$AQ,"REPARO FO"))</f>
        <v>0</v>
      </c>
      <c r="EW57" s="140">
        <f>(COUNTIFS('Estruturante Móvel'!$M:$M,$B54,'Estruturante Móvel'!$C:$C,"&lt;&gt;PREVISTO",'Estruturante Móvel'!$G:$G,EV$4,'Estruturante Móvel'!$L:$L,'CRONOGRAMA_CONST+MIGRACAO'!EL$9))</f>
        <v>0</v>
      </c>
      <c r="EX57" s="139">
        <f>(COUNTIFS('Estruturante Móvel'!$M:$M,$B57,'Estruturante Móvel'!$AM:$AM,EX$4))-(COUNTIFS('Estruturante Móvel'!$M:$M,$B57,'Estruturante Móvel'!$AM:$AM,EX$4,'Estruturante Móvel'!$AQ:$AQ,"REPARO FO"))</f>
        <v>0</v>
      </c>
      <c r="EY57" s="140">
        <f>(COUNTIFS('Estruturante Móvel'!$M:$M,$B54,'Estruturante Móvel'!$C:$C,"&lt;&gt;PREVISTO",'Estruturante Móvel'!$G:$G,EX$4,'Estruturante Móvel'!$L:$L,'CRONOGRAMA_CONST+MIGRACAO'!EN$9))</f>
        <v>0</v>
      </c>
      <c r="EZ57" s="139">
        <f>(COUNTIFS('Estruturante Móvel'!$M:$M,$B57,'Estruturante Móvel'!$AM:$AM,EZ$4))-(COUNTIFS('Estruturante Móvel'!$M:$M,$B57,'Estruturante Móvel'!$AM:$AM,EZ$4,'Estruturante Móvel'!$AQ:$AQ,"REPARO FO"))</f>
        <v>0</v>
      </c>
      <c r="FA57" s="140">
        <f>(COUNTIFS('Estruturante Móvel'!$M:$M,$B54,'Estruturante Móvel'!$C:$C,"&lt;&gt;PREVISTO",'Estruturante Móvel'!$G:$G,EZ$4,'Estruturante Móvel'!$L:$L,'CRONOGRAMA_CONST+MIGRACAO'!EP$9))</f>
        <v>0</v>
      </c>
      <c r="FB57" s="139">
        <f>(COUNTIFS('Estruturante Móvel'!$M:$M,$B57,'Estruturante Móvel'!$AM:$AM,FB$4))-(COUNTIFS('Estruturante Móvel'!$M:$M,$B57,'Estruturante Móvel'!$AM:$AM,FB$4,'Estruturante Móvel'!$AQ:$AQ,"REPARO FO"))</f>
        <v>0</v>
      </c>
      <c r="FC57" s="140">
        <f>(COUNTIFS('Estruturante Móvel'!$M:$M,$B54,'Estruturante Móvel'!$C:$C,"&lt;&gt;PREVISTO",'Estruturante Móvel'!$G:$G,FB$4,'Estruturante Móvel'!$L:$L,'CRONOGRAMA_CONST+MIGRACAO'!ER$9))</f>
        <v>0</v>
      </c>
      <c r="FD57" s="139">
        <f>(COUNTIFS('Estruturante Móvel'!$M:$M,$B57,'Estruturante Móvel'!$AM:$AM,FD$4))-(COUNTIFS('Estruturante Móvel'!$M:$M,$B57,'Estruturante Móvel'!$AM:$AM,FD$4,'Estruturante Móvel'!$AQ:$AQ,"REPARO FO"))</f>
        <v>0</v>
      </c>
      <c r="FE57" s="140">
        <f>(COUNTIFS('Estruturante Móvel'!$M:$M,$B54,'Estruturante Móvel'!$C:$C,"&lt;&gt;PREVISTO",'Estruturante Móvel'!$G:$G,FD$4,'Estruturante Móvel'!$L:$L,'CRONOGRAMA_CONST+MIGRACAO'!ET$9))</f>
        <v>0</v>
      </c>
      <c r="FF57" s="139">
        <f>(COUNTIFS('Estruturante Móvel'!$M:$M,$B57,'Estruturante Móvel'!$AM:$AM,FF$4))-(COUNTIFS('Estruturante Móvel'!$M:$M,$B57,'Estruturante Móvel'!$AM:$AM,FF$4,'Estruturante Móvel'!$AQ:$AQ,"REPARO FO"))</f>
        <v>0</v>
      </c>
      <c r="FG57" s="140">
        <f>(COUNTIFS('Estruturante Móvel'!$M:$M,$B54,'Estruturante Móvel'!$C:$C,"&lt;&gt;PREVISTO",'Estruturante Móvel'!$G:$G,FF$4,'Estruturante Móvel'!$L:$L,'CRONOGRAMA_CONST+MIGRACAO'!EV$9))</f>
        <v>0</v>
      </c>
      <c r="FH57" s="139">
        <f>(COUNTIFS('Estruturante Móvel'!$M:$M,$B57,'Estruturante Móvel'!$AM:$AM,FH$4))-(COUNTIFS('Estruturante Móvel'!$M:$M,$B57,'Estruturante Móvel'!$AM:$AM,FH$4,'Estruturante Móvel'!$AQ:$AQ,"REPARO FO"))</f>
        <v>0</v>
      </c>
      <c r="FI57" s="140">
        <f>(COUNTIFS('Estruturante Móvel'!$M:$M,$B54,'Estruturante Móvel'!$C:$C,"&lt;&gt;PREVISTO",'Estruturante Móvel'!$G:$G,FH$4,'Estruturante Móvel'!$L:$L,'CRONOGRAMA_CONST+MIGRACAO'!EX$9))</f>
        <v>0</v>
      </c>
      <c r="FJ57" s="139">
        <f>(COUNTIFS('Estruturante Móvel'!$M:$M,$B57,'Estruturante Móvel'!$AM:$AM,FJ$4))-(COUNTIFS('Estruturante Móvel'!$M:$M,$B57,'Estruturante Móvel'!$AM:$AM,FJ$4,'Estruturante Móvel'!$AQ:$AQ,"REPARO FO"))</f>
        <v>0</v>
      </c>
      <c r="FK57" s="140">
        <f>(COUNTIFS('Estruturante Móvel'!$M:$M,$B54,'Estruturante Móvel'!$C:$C,"&lt;&gt;PREVISTO",'Estruturante Móvel'!$G:$G,FJ$4,'Estruturante Móvel'!$L:$L,'CRONOGRAMA_CONST+MIGRACAO'!EZ$9))</f>
        <v>0</v>
      </c>
      <c r="FL57" s="139">
        <f>(COUNTIFS('Estruturante Móvel'!$M:$M,$B57,'Estruturante Móvel'!$AM:$AM,FL$4))-(COUNTIFS('Estruturante Móvel'!$M:$M,$B57,'Estruturante Móvel'!$AM:$AM,FL$4,'Estruturante Móvel'!$AQ:$AQ,"REPARO FO"))</f>
        <v>0</v>
      </c>
      <c r="FM57" s="140">
        <f>(COUNTIFS('Estruturante Móvel'!$M:$M,$B54,'Estruturante Móvel'!$C:$C,"&lt;&gt;PREVISTO",'Estruturante Móvel'!$G:$G,FL$4,'Estruturante Móvel'!$L:$L,'CRONOGRAMA_CONST+MIGRACAO'!FB$9))</f>
        <v>0</v>
      </c>
      <c r="FN57" s="139">
        <f>(COUNTIFS('Estruturante Móvel'!$M:$M,$B57,'Estruturante Móvel'!$AM:$AM,FN$4))-(COUNTIFS('Estruturante Móvel'!$M:$M,$B57,'Estruturante Móvel'!$AM:$AM,FN$4,'Estruturante Móvel'!$AQ:$AQ,"REPARO FO"))</f>
        <v>0</v>
      </c>
      <c r="FO57" s="140">
        <f>(COUNTIFS('Estruturante Móvel'!$M:$M,$B54,'Estruturante Móvel'!$C:$C,"&lt;&gt;PREVISTO",'Estruturante Móvel'!$G:$G,FN$4,'Estruturante Móvel'!$L:$L,'CRONOGRAMA_CONST+MIGRACAO'!FD$9))</f>
        <v>0</v>
      </c>
      <c r="FP57" s="139">
        <f>(COUNTIFS('Estruturante Móvel'!$M:$M,$B57,'Estruturante Móvel'!$AM:$AM,FP$4))-(COUNTIFS('Estruturante Móvel'!$M:$M,$B57,'Estruturante Móvel'!$AM:$AM,FP$4,'Estruturante Móvel'!$AQ:$AQ,"REPARO FO"))</f>
        <v>0</v>
      </c>
      <c r="FQ57" s="140">
        <f>(COUNTIFS('Estruturante Móvel'!$M:$M,$B54,'Estruturante Móvel'!$C:$C,"&lt;&gt;PREVISTO",'Estruturante Móvel'!$G:$G,FP$4,'Estruturante Móvel'!$L:$L,'CRONOGRAMA_CONST+MIGRACAO'!FF$9))</f>
        <v>0</v>
      </c>
      <c r="FR57" s="139">
        <f>(COUNTIFS('Estruturante Móvel'!$M:$M,$B57,'Estruturante Móvel'!$AM:$AM,FR$4))-(COUNTIFS('Estruturante Móvel'!$M:$M,$B57,'Estruturante Móvel'!$AM:$AM,FR$4,'Estruturante Móvel'!$AQ:$AQ,"REPARO FO"))</f>
        <v>0</v>
      </c>
      <c r="FS57" s="140">
        <f>(COUNTIFS('Estruturante Móvel'!$M:$M,$B54,'Estruturante Móvel'!$C:$C,"&lt;&gt;PREVISTO",'Estruturante Móvel'!$G:$G,FR$4,'Estruturante Móvel'!$L:$L,'CRONOGRAMA_CONST+MIGRACAO'!FH$9))</f>
        <v>0</v>
      </c>
      <c r="FT57" s="139">
        <f>(COUNTIFS('Estruturante Móvel'!$M:$M,$B57,'Estruturante Móvel'!$AM:$AM,FT$4))-(COUNTIFS('Estruturante Móvel'!$M:$M,$B57,'Estruturante Móvel'!$AM:$AM,FT$4,'Estruturante Móvel'!$AQ:$AQ,"REPARO FO"))</f>
        <v>0</v>
      </c>
      <c r="FU57" s="140">
        <f>(COUNTIFS('Estruturante Móvel'!$M:$M,$B54,'Estruturante Móvel'!$C:$C,"&lt;&gt;PREVISTO",'Estruturante Móvel'!$G:$G,FT$4,'Estruturante Móvel'!$L:$L,'CRONOGRAMA_CONST+MIGRACAO'!FJ$9))</f>
        <v>0</v>
      </c>
      <c r="FV57" s="139">
        <f>(COUNTIFS('Estruturante Móvel'!$M:$M,$B57,'Estruturante Móvel'!$AM:$AM,FV$4))-(COUNTIFS('Estruturante Móvel'!$M:$M,$B57,'Estruturante Móvel'!$AM:$AM,FV$4,'Estruturante Móvel'!$AQ:$AQ,"REPARO FO"))</f>
        <v>0</v>
      </c>
      <c r="FW57" s="140">
        <f>(COUNTIFS('Estruturante Móvel'!$M:$M,$B54,'Estruturante Móvel'!$C:$C,"&lt;&gt;PREVISTO",'Estruturante Móvel'!$G:$G,FV$4,'Estruturante Móvel'!$L:$L,'CRONOGRAMA_CONST+MIGRACAO'!FL$9))</f>
        <v>0</v>
      </c>
      <c r="FX57" s="139">
        <f>(COUNTIFS('Estruturante Móvel'!$M:$M,$B57,'Estruturante Móvel'!$AM:$AM,FX$4))-(COUNTIFS('Estruturante Móvel'!$M:$M,$B57,'Estruturante Móvel'!$AM:$AM,FX$4,'Estruturante Móvel'!$AQ:$AQ,"REPARO FO"))</f>
        <v>0</v>
      </c>
      <c r="FY57" s="140">
        <f>(COUNTIFS('Estruturante Móvel'!$M:$M,$B54,'Estruturante Móvel'!$C:$C,"&lt;&gt;PREVISTO",'Estruturante Móvel'!$G:$G,FX$4,'Estruturante Móvel'!$L:$L,'CRONOGRAMA_CONST+MIGRACAO'!FN$9))</f>
        <v>0</v>
      </c>
      <c r="FZ57" s="139">
        <f>(COUNTIFS('Estruturante Móvel'!$M:$M,$B57,'Estruturante Móvel'!$AM:$AM,FZ$4))-(COUNTIFS('Estruturante Móvel'!$M:$M,$B57,'Estruturante Móvel'!$AM:$AM,FZ$4,'Estruturante Móvel'!$AQ:$AQ,"REPARO FO"))</f>
        <v>0</v>
      </c>
      <c r="GA57" s="140">
        <f>(COUNTIFS('Estruturante Móvel'!$M:$M,$B54,'Estruturante Móvel'!$C:$C,"&lt;&gt;PREVISTO",'Estruturante Móvel'!$G:$G,FZ$4,'Estruturante Móvel'!$L:$L,'CRONOGRAMA_CONST+MIGRACAO'!FP$9))</f>
        <v>0</v>
      </c>
      <c r="GB57" s="139">
        <f>(COUNTIFS('Estruturante Móvel'!$M:$M,$B57,'Estruturante Móvel'!$AM:$AM,GB$4))-(COUNTIFS('Estruturante Móvel'!$M:$M,$B57,'Estruturante Móvel'!$AM:$AM,GB$4,'Estruturante Móvel'!$AQ:$AQ,"REPARO FO"))</f>
        <v>0</v>
      </c>
      <c r="GC57" s="140">
        <f>(COUNTIFS('Estruturante Móvel'!$M:$M,$B54,'Estruturante Móvel'!$C:$C,"&lt;&gt;PREVISTO",'Estruturante Móvel'!$G:$G,GB$4,'Estruturante Móvel'!$L:$L,'CRONOGRAMA_CONST+MIGRACAO'!FR$9))</f>
        <v>0</v>
      </c>
      <c r="GD57" s="139">
        <f>(COUNTIFS('Estruturante Móvel'!$M:$M,$B57,'Estruturante Móvel'!$AM:$AM,GD$4))-(COUNTIFS('Estruturante Móvel'!$M:$M,$B57,'Estruturante Móvel'!$AM:$AM,GD$4,'Estruturante Móvel'!$AQ:$AQ,"REPARO FO"))</f>
        <v>0</v>
      </c>
      <c r="GE57" s="140">
        <f>(COUNTIFS('Estruturante Móvel'!$M:$M,$B54,'Estruturante Móvel'!$C:$C,"&lt;&gt;PREVISTO",'Estruturante Móvel'!$G:$G,GD$4,'Estruturante Móvel'!$L:$L,'CRONOGRAMA_CONST+MIGRACAO'!FT$9))</f>
        <v>0</v>
      </c>
      <c r="GF57" s="139">
        <f>(COUNTIFS('Estruturante Móvel'!$M:$M,$B57,'Estruturante Móvel'!$AM:$AM,GF$4))-(COUNTIFS('Estruturante Móvel'!$M:$M,$B57,'Estruturante Móvel'!$AM:$AM,GF$4,'Estruturante Móvel'!$AQ:$AQ,"REPARO FO"))</f>
        <v>0</v>
      </c>
      <c r="GG57" s="140">
        <f>(COUNTIFS('Estruturante Móvel'!$M:$M,$B54,'Estruturante Móvel'!$C:$C,"&lt;&gt;PREVISTO",'Estruturante Móvel'!$G:$G,GF$4,'Estruturante Móvel'!$L:$L,'CRONOGRAMA_CONST+MIGRACAO'!FV$9))</f>
        <v>0</v>
      </c>
      <c r="GH57" s="139">
        <f>(COUNTIFS('Estruturante Móvel'!$M:$M,$B57,'Estruturante Móvel'!$AM:$AM,GH$4))-(COUNTIFS('Estruturante Móvel'!$M:$M,$B57,'Estruturante Móvel'!$AM:$AM,GH$4,'Estruturante Móvel'!$AQ:$AQ,"REPARO FO"))</f>
        <v>0</v>
      </c>
      <c r="GI57" s="140">
        <f>(COUNTIFS('Estruturante Móvel'!$M:$M,$B54,'Estruturante Móvel'!$C:$C,"&lt;&gt;PREVISTO",'Estruturante Móvel'!$G:$G,GH$4,'Estruturante Móvel'!$L:$L,'CRONOGRAMA_CONST+MIGRACAO'!FX$9))</f>
        <v>0</v>
      </c>
      <c r="GJ57" s="139">
        <f>(COUNTIFS('Estruturante Móvel'!$M:$M,$B57,'Estruturante Móvel'!$AM:$AM,GJ$4))-(COUNTIFS('Estruturante Móvel'!$M:$M,$B57,'Estruturante Móvel'!$AM:$AM,GJ$4,'Estruturante Móvel'!$AQ:$AQ,"REPARO FO"))</f>
        <v>0</v>
      </c>
      <c r="GK57" s="140">
        <f>(COUNTIFS('Estruturante Móvel'!$M:$M,$B54,'Estruturante Móvel'!$C:$C,"&lt;&gt;PREVISTO",'Estruturante Móvel'!$G:$G,GJ$4,'Estruturante Móvel'!$L:$L,'CRONOGRAMA_CONST+MIGRACAO'!FZ$9))</f>
        <v>0</v>
      </c>
      <c r="GL57" s="139">
        <f>(COUNTIFS('Estruturante Móvel'!$M:$M,$B57,'Estruturante Móvel'!$AM:$AM,GL$4))-(COUNTIFS('Estruturante Móvel'!$M:$M,$B57,'Estruturante Móvel'!$AM:$AM,GL$4,'Estruturante Móvel'!$AQ:$AQ,"REPARO FO"))</f>
        <v>0</v>
      </c>
      <c r="GM57" s="140">
        <f>(COUNTIFS('Estruturante Móvel'!$M:$M,$B54,'Estruturante Móvel'!$C:$C,"&lt;&gt;PREVISTO",'Estruturante Móvel'!$G:$G,GL$4,'Estruturante Móvel'!$L:$L,'CRONOGRAMA_CONST+MIGRACAO'!GB$9))</f>
        <v>0</v>
      </c>
      <c r="GN57" s="139">
        <f>(COUNTIFS('Estruturante Móvel'!$M:$M,$B57,'Estruturante Móvel'!$AM:$AM,GN$4))-(COUNTIFS('Estruturante Móvel'!$M:$M,$B57,'Estruturante Móvel'!$AM:$AM,GN$4,'Estruturante Móvel'!$AQ:$AQ,"REPARO FO"))</f>
        <v>0</v>
      </c>
      <c r="GO57" s="140">
        <f>(COUNTIFS('Estruturante Móvel'!$M:$M,$B54,'Estruturante Móvel'!$C:$C,"&lt;&gt;PREVISTO",'Estruturante Móvel'!$G:$G,GN$4,'Estruturante Móvel'!$L:$L,'CRONOGRAMA_CONST+MIGRACAO'!GD$9))</f>
        <v>0</v>
      </c>
      <c r="GP57" s="139">
        <f>(COUNTIFS('Estruturante Móvel'!$M:$M,$B57,'Estruturante Móvel'!$AM:$AM,GP$4))-(COUNTIFS('Estruturante Móvel'!$M:$M,$B57,'Estruturante Móvel'!$AM:$AM,GP$4,'Estruturante Móvel'!$AQ:$AQ,"REPARO FO"))</f>
        <v>0</v>
      </c>
      <c r="GQ57" s="140">
        <f>(COUNTIFS('Estruturante Móvel'!$M:$M,$B54,'Estruturante Móvel'!$C:$C,"&lt;&gt;PREVISTO",'Estruturante Móvel'!$G:$G,GP$4,'Estruturante Móvel'!$L:$L,'CRONOGRAMA_CONST+MIGRACAO'!GF$9))</f>
        <v>0</v>
      </c>
      <c r="GR57" s="139">
        <f>(COUNTIFS('Estruturante Móvel'!$M:$M,$B57,'Estruturante Móvel'!$AM:$AM,GR$4))-(COUNTIFS('Estruturante Móvel'!$M:$M,$B57,'Estruturante Móvel'!$AM:$AM,GR$4,'Estruturante Móvel'!$AQ:$AQ,"REPARO FO"))</f>
        <v>0</v>
      </c>
      <c r="GS57" s="140">
        <f>(COUNTIFS('Estruturante Móvel'!$M:$M,$B54,'Estruturante Móvel'!$C:$C,"&lt;&gt;PREVISTO",'Estruturante Móvel'!$G:$G,GR$4,'Estruturante Móvel'!$L:$L,'CRONOGRAMA_CONST+MIGRACAO'!GH$9))</f>
        <v>0</v>
      </c>
      <c r="GT57" s="139">
        <f>(COUNTIFS('Estruturante Móvel'!$M:$M,$B57,'Estruturante Móvel'!$AM:$AM,GT$4))-(COUNTIFS('Estruturante Móvel'!$M:$M,$B57,'Estruturante Móvel'!$AM:$AM,GT$4,'Estruturante Móvel'!$AQ:$AQ,"REPARO FO"))</f>
        <v>0</v>
      </c>
      <c r="GU57" s="140">
        <f>(COUNTIFS('Estruturante Móvel'!$M:$M,$B54,'Estruturante Móvel'!$C:$C,"&lt;&gt;PREVISTO",'Estruturante Móvel'!$G:$G,GT$4,'Estruturante Móvel'!$L:$L,'CRONOGRAMA_CONST+MIGRACAO'!GJ$9))</f>
        <v>0</v>
      </c>
      <c r="GV57" s="139">
        <f>(COUNTIFS('Estruturante Móvel'!$M:$M,$B57,'Estruturante Móvel'!$AM:$AM,GV$4))-(COUNTIFS('Estruturante Móvel'!$M:$M,$B57,'Estruturante Móvel'!$AM:$AM,GV$4,'Estruturante Móvel'!$AQ:$AQ,"REPARO FO"))</f>
        <v>0</v>
      </c>
      <c r="GW57" s="140">
        <f>(COUNTIFS('Estruturante Móvel'!$M:$M,$B54,'Estruturante Móvel'!$C:$C,"&lt;&gt;PREVISTO",'Estruturante Móvel'!$G:$G,GV$4,'Estruturante Móvel'!$L:$L,'CRONOGRAMA_CONST+MIGRACAO'!GL$9))</f>
        <v>0</v>
      </c>
      <c r="GX57" s="139">
        <f>(COUNTIFS('Estruturante Móvel'!$M:$M,$B57,'Estruturante Móvel'!$AM:$AM,GX$4))-(COUNTIFS('Estruturante Móvel'!$M:$M,$B57,'Estruturante Móvel'!$AM:$AM,GX$4,'Estruturante Móvel'!$AQ:$AQ,"REPARO FO"))</f>
        <v>0</v>
      </c>
      <c r="GY57" s="140">
        <f>(COUNTIFS('Estruturante Móvel'!$M:$M,$B54,'Estruturante Móvel'!$C:$C,"&lt;&gt;PREVISTO",'Estruturante Móvel'!$G:$G,GX$4,'Estruturante Móvel'!$L:$L,'CRONOGRAMA_CONST+MIGRACAO'!GN$9))</f>
        <v>0</v>
      </c>
      <c r="GZ57" s="139">
        <f>(COUNTIFS('Estruturante Móvel'!$M:$M,$B57,'Estruturante Móvel'!$AM:$AM,GZ$4))-(COUNTIFS('Estruturante Móvel'!$M:$M,$B57,'Estruturante Móvel'!$AM:$AM,GZ$4,'Estruturante Móvel'!$AQ:$AQ,"REPARO FO"))</f>
        <v>0</v>
      </c>
      <c r="HA57" s="140">
        <f>(COUNTIFS('Estruturante Móvel'!$M:$M,$B54,'Estruturante Móvel'!$C:$C,"&lt;&gt;PREVISTO",'Estruturante Móvel'!$G:$G,GZ$4,'Estruturante Móvel'!$L:$L,'CRONOGRAMA_CONST+MIGRACAO'!GP$9))</f>
        <v>0</v>
      </c>
      <c r="HB57" s="139">
        <f>(COUNTIFS('Estruturante Móvel'!$M:$M,$B57,'Estruturante Móvel'!$AM:$AM,HB$4))-(COUNTIFS('Estruturante Móvel'!$M:$M,$B57,'Estruturante Móvel'!$AM:$AM,HB$4,'Estruturante Móvel'!$AQ:$AQ,"REPARO FO"))</f>
        <v>0</v>
      </c>
      <c r="HC57" s="140">
        <f>(COUNTIFS('Estruturante Móvel'!$M:$M,$B54,'Estruturante Móvel'!$C:$C,"&lt;&gt;PREVISTO",'Estruturante Móvel'!$G:$G,HB$4,'Estruturante Móvel'!$L:$L,'CRONOGRAMA_CONST+MIGRACAO'!GR$9))</f>
        <v>0</v>
      </c>
      <c r="HD57" s="139">
        <f>(COUNTIFS('Estruturante Móvel'!$M:$M,$B57,'Estruturante Móvel'!$AM:$AM,HD$4))-(COUNTIFS('Estruturante Móvel'!$M:$M,$B57,'Estruturante Móvel'!$AM:$AM,HD$4,'Estruturante Móvel'!$AQ:$AQ,"REPARO FO"))</f>
        <v>0</v>
      </c>
      <c r="HE57" s="140">
        <f>(COUNTIFS('Estruturante Móvel'!$M:$M,$B54,'Estruturante Móvel'!$C:$C,"&lt;&gt;PREVISTO",'Estruturante Móvel'!$G:$G,HD$4,'Estruturante Móvel'!$L:$L,'CRONOGRAMA_CONST+MIGRACAO'!GT$9))</f>
        <v>0</v>
      </c>
      <c r="HF57" s="139">
        <f>(COUNTIFS('Estruturante Móvel'!$M:$M,$B57,'Estruturante Móvel'!$AM:$AM,HF$4))-(COUNTIFS('Estruturante Móvel'!$M:$M,$B57,'Estruturante Móvel'!$AM:$AM,HF$4,'Estruturante Móvel'!$AQ:$AQ,"REPARO FO"))</f>
        <v>0</v>
      </c>
      <c r="HG57" s="140">
        <f>(COUNTIFS('Estruturante Móvel'!$M:$M,$B54,'Estruturante Móvel'!$C:$C,"&lt;&gt;PREVISTO",'Estruturante Móvel'!$G:$G,HF$4,'Estruturante Móvel'!$L:$L,'CRONOGRAMA_CONST+MIGRACAO'!GV$9))</f>
        <v>0</v>
      </c>
      <c r="HH57" s="139">
        <f>(COUNTIFS('Estruturante Móvel'!$M:$M,$B57,'Estruturante Móvel'!$AM:$AM,HH$4))-(COUNTIFS('Estruturante Móvel'!$M:$M,$B57,'Estruturante Móvel'!$AM:$AM,HH$4,'Estruturante Móvel'!$AQ:$AQ,"REPARO FO"))</f>
        <v>0</v>
      </c>
      <c r="HI57" s="140">
        <f>(COUNTIFS('Estruturante Móvel'!$M:$M,$B54,'Estruturante Móvel'!$C:$C,"&lt;&gt;PREVISTO",'Estruturante Móvel'!$G:$G,HH$4,'Estruturante Móvel'!$L:$L,'CRONOGRAMA_CONST+MIGRACAO'!GX$9))</f>
        <v>0</v>
      </c>
      <c r="HJ57" s="139">
        <f>(COUNTIFS('Estruturante Móvel'!$M:$M,$B57,'Estruturante Móvel'!$AM:$AM,HJ$4))-(COUNTIFS('Estruturante Móvel'!$M:$M,$B57,'Estruturante Móvel'!$AM:$AM,HJ$4,'Estruturante Móvel'!$AQ:$AQ,"REPARO FO"))</f>
        <v>0</v>
      </c>
      <c r="HK57" s="140">
        <f>(COUNTIFS('Estruturante Móvel'!$M:$M,$B54,'Estruturante Móvel'!$C:$C,"&lt;&gt;PREVISTO",'Estruturante Móvel'!$G:$G,HJ$4,'Estruturante Móvel'!$L:$L,'CRONOGRAMA_CONST+MIGRACAO'!GZ$9))</f>
        <v>0</v>
      </c>
      <c r="HL57" s="139">
        <f>(COUNTIFS('Estruturante Móvel'!$M:$M,$B57,'Estruturante Móvel'!$AM:$AM,HL$4))-(COUNTIFS('Estruturante Móvel'!$M:$M,$B57,'Estruturante Móvel'!$AM:$AM,HL$4,'Estruturante Móvel'!$AQ:$AQ,"REPARO FO"))</f>
        <v>0</v>
      </c>
      <c r="HM57" s="140">
        <f>(COUNTIFS('Estruturante Móvel'!$M:$M,$B54,'Estruturante Móvel'!$C:$C,"&lt;&gt;PREVISTO",'Estruturante Móvel'!$G:$G,HL$4,'Estruturante Móvel'!$L:$L,'CRONOGRAMA_CONST+MIGRACAO'!HB$9))</f>
        <v>0</v>
      </c>
      <c r="HN57" s="139">
        <f>(COUNTIFS('Estruturante Móvel'!$M:$M,$B57,'Estruturante Móvel'!$AM:$AM,HN$4))-(COUNTIFS('Estruturante Móvel'!$M:$M,$B57,'Estruturante Móvel'!$AM:$AM,HN$4,'Estruturante Móvel'!$AQ:$AQ,"REPARO FO"))</f>
        <v>0</v>
      </c>
      <c r="HO57" s="140">
        <f>(COUNTIFS('Estruturante Móvel'!$M:$M,$B54,'Estruturante Móvel'!$C:$C,"&lt;&gt;PREVISTO",'Estruturante Móvel'!$G:$G,HN$4,'Estruturante Móvel'!$L:$L,'CRONOGRAMA_CONST+MIGRACAO'!HD$9))</f>
        <v>0</v>
      </c>
      <c r="HP57" s="139">
        <f>(COUNTIFS('Estruturante Móvel'!$M:$M,$B57,'Estruturante Móvel'!$AM:$AM,HP$4))-(COUNTIFS('Estruturante Móvel'!$M:$M,$B57,'Estruturante Móvel'!$AM:$AM,HP$4,'Estruturante Móvel'!$AQ:$AQ,"REPARO FO"))</f>
        <v>0</v>
      </c>
      <c r="HQ57" s="140">
        <f>(COUNTIFS('Estruturante Móvel'!$M:$M,$B54,'Estruturante Móvel'!$C:$C,"&lt;&gt;PREVISTO",'Estruturante Móvel'!$G:$G,HP$4,'Estruturante Móvel'!$L:$L,'CRONOGRAMA_CONST+MIGRACAO'!HF$9))</f>
        <v>0</v>
      </c>
      <c r="HR57" s="139">
        <f>(COUNTIFS('Estruturante Móvel'!$M:$M,$B57,'Estruturante Móvel'!$AM:$AM,HR$4))-(COUNTIFS('Estruturante Móvel'!$M:$M,$B57,'Estruturante Móvel'!$AM:$AM,HR$4,'Estruturante Móvel'!$AQ:$AQ,"REPARO FO"))</f>
        <v>0</v>
      </c>
      <c r="HS57" s="140">
        <f>(COUNTIFS('Estruturante Móvel'!$M:$M,$B54,'Estruturante Móvel'!$C:$C,"&lt;&gt;PREVISTO",'Estruturante Móvel'!$G:$G,HR$4,'Estruturante Móvel'!$L:$L,'CRONOGRAMA_CONST+MIGRACAO'!HH$9))</f>
        <v>0</v>
      </c>
      <c r="HT57" s="139">
        <f>(COUNTIFS('Estruturante Móvel'!$M:$M,$B57,'Estruturante Móvel'!$AM:$AM,HT$4))-(COUNTIFS('Estruturante Móvel'!$M:$M,$B57,'Estruturante Móvel'!$AM:$AM,HT$4,'Estruturante Móvel'!$AQ:$AQ,"REPARO FO"))</f>
        <v>0</v>
      </c>
      <c r="HU57" s="140">
        <f>(COUNTIFS('Estruturante Móvel'!$M:$M,$B54,'Estruturante Móvel'!$C:$C,"&lt;&gt;PREVISTO",'Estruturante Móvel'!$G:$G,HT$4,'Estruturante Móvel'!$L:$L,'CRONOGRAMA_CONST+MIGRACAO'!HJ$9))</f>
        <v>0</v>
      </c>
      <c r="HV57" s="139">
        <f>(COUNTIFS('Estruturante Móvel'!$M:$M,$B57,'Estruturante Móvel'!$AM:$AM,HV$4))-(COUNTIFS('Estruturante Móvel'!$M:$M,$B57,'Estruturante Móvel'!$AM:$AM,HV$4,'Estruturante Móvel'!$AQ:$AQ,"REPARO FO"))</f>
        <v>0</v>
      </c>
      <c r="HW57" s="140">
        <f>(COUNTIFS('Estruturante Móvel'!$M:$M,$B54,'Estruturante Móvel'!$C:$C,"&lt;&gt;PREVISTO",'Estruturante Móvel'!$G:$G,HV$4,'Estruturante Móvel'!$L:$L,'CRONOGRAMA_CONST+MIGRACAO'!HL$9))</f>
        <v>0</v>
      </c>
      <c r="HX57" s="139">
        <f>(COUNTIFS('Estruturante Móvel'!$M:$M,$B57,'Estruturante Móvel'!$AM:$AM,HX$4))-(COUNTIFS('Estruturante Móvel'!$M:$M,$B57,'Estruturante Móvel'!$AM:$AM,HX$4,'Estruturante Móvel'!$AQ:$AQ,"REPARO FO"))</f>
        <v>0</v>
      </c>
      <c r="HY57" s="140">
        <f>(COUNTIFS('Estruturante Móvel'!$M:$M,$B54,'Estruturante Móvel'!$C:$C,"&lt;&gt;PREVISTO",'Estruturante Móvel'!$G:$G,HX$4,'Estruturante Móvel'!$L:$L,'CRONOGRAMA_CONST+MIGRACAO'!HN$9))</f>
        <v>0</v>
      </c>
      <c r="HZ57" s="139">
        <f>(COUNTIFS('Estruturante Móvel'!$M:$M,$B57,'Estruturante Móvel'!$AM:$AM,HZ$4))-(COUNTIFS('Estruturante Móvel'!$M:$M,$B57,'Estruturante Móvel'!$AM:$AM,HZ$4,'Estruturante Móvel'!$AQ:$AQ,"REPARO FO"))</f>
        <v>0</v>
      </c>
      <c r="IA57" s="140">
        <f>(COUNTIFS('Estruturante Móvel'!$M:$M,$B54,'Estruturante Móvel'!$C:$C,"&lt;&gt;PREVISTO",'Estruturante Móvel'!$G:$G,HZ$4,'Estruturante Móvel'!$L:$L,'CRONOGRAMA_CONST+MIGRACAO'!HP$9))</f>
        <v>0</v>
      </c>
      <c r="IB57" s="139">
        <f>(COUNTIFS('Estruturante Móvel'!$M:$M,$B57,'Estruturante Móvel'!$AM:$AM,IB$4))-(COUNTIFS('Estruturante Móvel'!$M:$M,$B57,'Estruturante Móvel'!$AM:$AM,IB$4,'Estruturante Móvel'!$AQ:$AQ,"REPARO FO"))</f>
        <v>0</v>
      </c>
      <c r="IC57" s="140">
        <f>(COUNTIFS('Estruturante Móvel'!$M:$M,$B54,'Estruturante Móvel'!$C:$C,"&lt;&gt;PREVISTO",'Estruturante Móvel'!$G:$G,IB$4,'Estruturante Móvel'!$L:$L,'CRONOGRAMA_CONST+MIGRACAO'!HR$9))</f>
        <v>0</v>
      </c>
      <c r="ID57" s="139">
        <f>(COUNTIFS('Estruturante Móvel'!$M:$M,$B57,'Estruturante Móvel'!$AM:$AM,ID$4))-(COUNTIFS('Estruturante Móvel'!$M:$M,$B57,'Estruturante Móvel'!$AM:$AM,ID$4,'Estruturante Móvel'!$AQ:$AQ,"REPARO FO"))</f>
        <v>0</v>
      </c>
      <c r="IE57" s="140">
        <f>(COUNTIFS('Estruturante Móvel'!$M:$M,$B54,'Estruturante Móvel'!$C:$C,"&lt;&gt;PREVISTO",'Estruturante Móvel'!$G:$G,ID$4,'Estruturante Móvel'!$L:$L,'CRONOGRAMA_CONST+MIGRACAO'!HT$9))</f>
        <v>0</v>
      </c>
      <c r="IF57" s="139">
        <f>(COUNTIFS('Estruturante Móvel'!$M:$M,$B57,'Estruturante Móvel'!$AM:$AM,IF$4))-(COUNTIFS('Estruturante Móvel'!$M:$M,$B57,'Estruturante Móvel'!$AM:$AM,IF$4,'Estruturante Móvel'!$AQ:$AQ,"REPARO FO"))</f>
        <v>0</v>
      </c>
      <c r="IG57" s="140">
        <f>(COUNTIFS('Estruturante Móvel'!$M:$M,$B54,'Estruturante Móvel'!$C:$C,"&lt;&gt;PREVISTO",'Estruturante Móvel'!$G:$G,IF$4,'Estruturante Móvel'!$L:$L,'CRONOGRAMA_CONST+MIGRACAO'!HV$9))</f>
        <v>0</v>
      </c>
      <c r="IH57" s="139">
        <f>(COUNTIFS('Estruturante Móvel'!$M:$M,$B57,'Estruturante Móvel'!$AM:$AM,IH$4))-(COUNTIFS('Estruturante Móvel'!$M:$M,$B57,'Estruturante Móvel'!$AM:$AM,IH$4,'Estruturante Móvel'!$AQ:$AQ,"REPARO FO"))</f>
        <v>0</v>
      </c>
      <c r="II57" s="140">
        <f>(COUNTIFS('Estruturante Móvel'!$M:$M,$B54,'Estruturante Móvel'!$C:$C,"&lt;&gt;PREVISTO",'Estruturante Móvel'!$G:$G,IH$4,'Estruturante Móvel'!$L:$L,'CRONOGRAMA_CONST+MIGRACAO'!HX$9))</f>
        <v>0</v>
      </c>
      <c r="IJ57" s="139">
        <f>(COUNTIFS('Estruturante Móvel'!$M:$M,$B57,'Estruturante Móvel'!$AM:$AM,IJ$4))-(COUNTIFS('Estruturante Móvel'!$M:$M,$B57,'Estruturante Móvel'!$AM:$AM,IJ$4,'Estruturante Móvel'!$AQ:$AQ,"REPARO FO"))</f>
        <v>0</v>
      </c>
      <c r="IK57" s="140">
        <f>(COUNTIFS('Estruturante Móvel'!$M:$M,$B54,'Estruturante Móvel'!$C:$C,"&lt;&gt;PREVISTO",'Estruturante Móvel'!$G:$G,IJ$4,'Estruturante Móvel'!$L:$L,'CRONOGRAMA_CONST+MIGRACAO'!HZ$9))</f>
        <v>0</v>
      </c>
      <c r="IL57" s="139">
        <f>(COUNTIFS('Estruturante Móvel'!$M:$M,$B57,'Estruturante Móvel'!$AM:$AM,IL$4))-(COUNTIFS('Estruturante Móvel'!$M:$M,$B57,'Estruturante Móvel'!$AM:$AM,IL$4,'Estruturante Móvel'!$AQ:$AQ,"REPARO FO"))</f>
        <v>0</v>
      </c>
      <c r="IM57" s="140">
        <f>(COUNTIFS('Estruturante Móvel'!$M:$M,$B54,'Estruturante Móvel'!$C:$C,"&lt;&gt;PREVISTO",'Estruturante Móvel'!$G:$G,IL$4,'Estruturante Móvel'!$L:$L,'CRONOGRAMA_CONST+MIGRACAO'!IB$9))</f>
        <v>0</v>
      </c>
      <c r="IN57" s="139">
        <f>(COUNTIFS('Estruturante Móvel'!$M:$M,$B57,'Estruturante Móvel'!$AM:$AM,IN$4))-(COUNTIFS('Estruturante Móvel'!$M:$M,$B57,'Estruturante Móvel'!$AM:$AM,IN$4,'Estruturante Móvel'!$AQ:$AQ,"REPARO FO"))</f>
        <v>0</v>
      </c>
      <c r="IO57" s="140">
        <f>(COUNTIFS('Estruturante Móvel'!$M:$M,$B54,'Estruturante Móvel'!$C:$C,"&lt;&gt;PREVISTO",'Estruturante Móvel'!$G:$G,IN$4,'Estruturante Móvel'!$L:$L,'CRONOGRAMA_CONST+MIGRACAO'!ID$9))</f>
        <v>0</v>
      </c>
      <c r="IP57" s="139">
        <f>(COUNTIFS('Estruturante Móvel'!$M:$M,$B57,'Estruturante Móvel'!$AM:$AM,IP$4))-(COUNTIFS('Estruturante Móvel'!$M:$M,$B57,'Estruturante Móvel'!$AM:$AM,IP$4,'Estruturante Móvel'!$AQ:$AQ,"REPARO FO"))</f>
        <v>0</v>
      </c>
      <c r="IQ57" s="140">
        <f>(COUNTIFS('Estruturante Móvel'!$M:$M,$B54,'Estruturante Móvel'!$C:$C,"&lt;&gt;PREVISTO",'Estruturante Móvel'!$G:$G,IP$4,'Estruturante Móvel'!$L:$L,'CRONOGRAMA_CONST+MIGRACAO'!IF$9))</f>
        <v>0</v>
      </c>
      <c r="IR57" s="139">
        <f>(COUNTIFS('Estruturante Móvel'!$M:$M,$B57,'Estruturante Móvel'!$AM:$AM,IR$4))-(COUNTIFS('Estruturante Móvel'!$M:$M,$B57,'Estruturante Móvel'!$AM:$AM,IR$4,'Estruturante Móvel'!$AQ:$AQ,"REPARO FO"))</f>
        <v>0</v>
      </c>
      <c r="IS57" s="140">
        <f>(COUNTIFS('Estruturante Móvel'!$M:$M,$B54,'Estruturante Móvel'!$C:$C,"&lt;&gt;PREVISTO",'Estruturante Móvel'!$G:$G,IR$4,'Estruturante Móvel'!$L:$L,'CRONOGRAMA_CONST+MIGRACAO'!IH$9))</f>
        <v>0</v>
      </c>
      <c r="IT57" s="139">
        <f>(COUNTIFS('Estruturante Móvel'!$M:$M,$B57,'Estruturante Móvel'!$AM:$AM,IT$4))-(COUNTIFS('Estruturante Móvel'!$M:$M,$B57,'Estruturante Móvel'!$AM:$AM,IT$4,'Estruturante Móvel'!$AQ:$AQ,"REPARO FO"))</f>
        <v>0</v>
      </c>
      <c r="IU57" s="140">
        <f>(COUNTIFS('Estruturante Móvel'!$M:$M,$B54,'Estruturante Móvel'!$C:$C,"&lt;&gt;PREVISTO",'Estruturante Móvel'!$G:$G,IT$4,'Estruturante Móvel'!$L:$L,'CRONOGRAMA_CONST+MIGRACAO'!IJ$9))</f>
        <v>0</v>
      </c>
      <c r="IV57" s="139">
        <f>(COUNTIFS('Estruturante Móvel'!$M:$M,$B57,'Estruturante Móvel'!$AM:$AM,IV$4))-(COUNTIFS('Estruturante Móvel'!$M:$M,$B57,'Estruturante Móvel'!$AM:$AM,IV$4,'Estruturante Móvel'!$AQ:$AQ,"REPARO FO"))</f>
        <v>0</v>
      </c>
      <c r="IW57" s="140">
        <f>(COUNTIFS('Estruturante Móvel'!$M:$M,$B54,'Estruturante Móvel'!$C:$C,"&lt;&gt;PREVISTO",'Estruturante Móvel'!$G:$G,IV$4,'Estruturante Móvel'!$L:$L,'CRONOGRAMA_CONST+MIGRACAO'!IL$9))</f>
        <v>0</v>
      </c>
      <c r="IX57" s="139">
        <f>(COUNTIFS('Estruturante Móvel'!$M:$M,$B57,'Estruturante Móvel'!$AM:$AM,IX$4))-(COUNTIFS('Estruturante Móvel'!$M:$M,$B57,'Estruturante Móvel'!$AM:$AM,IX$4,'Estruturante Móvel'!$AQ:$AQ,"REPARO FO"))</f>
        <v>0</v>
      </c>
      <c r="IY57" s="140">
        <f>(COUNTIFS('Estruturante Móvel'!$M:$M,$B54,'Estruturante Móvel'!$C:$C,"&lt;&gt;PREVISTO",'Estruturante Móvel'!$G:$G,IX$4,'Estruturante Móvel'!$L:$L,'CRONOGRAMA_CONST+MIGRACAO'!IN$9))</f>
        <v>0</v>
      </c>
      <c r="IZ57" s="139">
        <f>(COUNTIFS('Estruturante Móvel'!$M:$M,$B57,'Estruturante Móvel'!$AM:$AM,IZ$4))-(COUNTIFS('Estruturante Móvel'!$M:$M,$B57,'Estruturante Móvel'!$AM:$AM,IZ$4,'Estruturante Móvel'!$AQ:$AQ,"REPARO FO"))</f>
        <v>0</v>
      </c>
      <c r="JA57" s="140">
        <f>(COUNTIFS('Estruturante Móvel'!$M:$M,$B54,'Estruturante Móvel'!$C:$C,"&lt;&gt;PREVISTO",'Estruturante Móvel'!$G:$G,IZ$4,'Estruturante Móvel'!$L:$L,'CRONOGRAMA_CONST+MIGRACAO'!IP$9))</f>
        <v>0</v>
      </c>
      <c r="JB57" s="139">
        <f>(COUNTIFS('Estruturante Móvel'!$M:$M,$B57,'Estruturante Móvel'!$AM:$AM,JB$4))-(COUNTIFS('Estruturante Móvel'!$M:$M,$B57,'Estruturante Móvel'!$AM:$AM,JB$4,'Estruturante Móvel'!$AQ:$AQ,"REPARO FO"))</f>
        <v>0</v>
      </c>
      <c r="JC57" s="140">
        <f>(COUNTIFS('Estruturante Móvel'!$M:$M,$B54,'Estruturante Móvel'!$C:$C,"&lt;&gt;PREVISTO",'Estruturante Móvel'!$G:$G,JB$4,'Estruturante Móvel'!$L:$L,'CRONOGRAMA_CONST+MIGRACAO'!IR$9))</f>
        <v>0</v>
      </c>
      <c r="JD57" s="139">
        <f>(COUNTIFS('Estruturante Móvel'!$M:$M,$B57,'Estruturante Móvel'!$AM:$AM,JD$4))-(COUNTIFS('Estruturante Móvel'!$M:$M,$B57,'Estruturante Móvel'!$AM:$AM,JD$4,'Estruturante Móvel'!$AQ:$AQ,"REPARO FO"))</f>
        <v>0</v>
      </c>
      <c r="JE57" s="140">
        <f>(COUNTIFS('Estruturante Móvel'!$M:$M,$B54,'Estruturante Móvel'!$C:$C,"&lt;&gt;PREVISTO",'Estruturante Móvel'!$G:$G,JD$4,'Estruturante Móvel'!$L:$L,'CRONOGRAMA_CONST+MIGRACAO'!IT$9))</f>
        <v>0</v>
      </c>
      <c r="JF57" s="139">
        <f>(COUNTIFS('Estruturante Móvel'!$M:$M,$B57,'Estruturante Móvel'!$AM:$AM,JF$4))-(COUNTIFS('Estruturante Móvel'!$M:$M,$B57,'Estruturante Móvel'!$AM:$AM,JF$4,'Estruturante Móvel'!$AQ:$AQ,"REPARO FO"))</f>
        <v>0</v>
      </c>
      <c r="JG57" s="140">
        <f>(COUNTIFS('Estruturante Móvel'!$M:$M,$B54,'Estruturante Móvel'!$C:$C,"&lt;&gt;PREVISTO",'Estruturante Móvel'!$G:$G,JF$4,'Estruturante Móvel'!$L:$L,'CRONOGRAMA_CONST+MIGRACAO'!IV$9))</f>
        <v>0</v>
      </c>
      <c r="JH57" s="139">
        <f>(COUNTIFS('Estruturante Móvel'!$M:$M,$B57,'Estruturante Móvel'!$AM:$AM,JH$4))-(COUNTIFS('Estruturante Móvel'!$M:$M,$B57,'Estruturante Móvel'!$AM:$AM,JH$4,'Estruturante Móvel'!$AQ:$AQ,"REPARO FO"))</f>
        <v>0</v>
      </c>
      <c r="JI57" s="140">
        <f>(COUNTIFS('Estruturante Móvel'!$M:$M,$B54,'Estruturante Móvel'!$C:$C,"&lt;&gt;PREVISTO",'Estruturante Móvel'!$G:$G,JH$4,'Estruturante Móvel'!$L:$L,'CRONOGRAMA_CONST+MIGRACAO'!IX$9))</f>
        <v>0</v>
      </c>
      <c r="JJ57" s="139">
        <f>(COUNTIFS('Estruturante Móvel'!$M:$M,$B57,'Estruturante Móvel'!$AM:$AM,JJ$4))-(COUNTIFS('Estruturante Móvel'!$M:$M,$B57,'Estruturante Móvel'!$AM:$AM,JJ$4,'Estruturante Móvel'!$AQ:$AQ,"REPARO FO"))</f>
        <v>0</v>
      </c>
      <c r="JK57" s="140">
        <f>(COUNTIFS('Estruturante Móvel'!$M:$M,$B54,'Estruturante Móvel'!$C:$C,"&lt;&gt;PREVISTO",'Estruturante Móvel'!$G:$G,JJ$4,'Estruturante Móvel'!$L:$L,'CRONOGRAMA_CONST+MIGRACAO'!IZ$9))</f>
        <v>0</v>
      </c>
      <c r="JL57" s="139">
        <f>(COUNTIFS('Estruturante Móvel'!$M:$M,$B57,'Estruturante Móvel'!$AM:$AM,JL$4))-(COUNTIFS('Estruturante Móvel'!$M:$M,$B57,'Estruturante Móvel'!$AM:$AM,JL$4,'Estruturante Móvel'!$AQ:$AQ,"REPARO FO"))</f>
        <v>0</v>
      </c>
      <c r="JM57" s="140">
        <f>(COUNTIFS('Estruturante Móvel'!$M:$M,$B54,'Estruturante Móvel'!$C:$C,"&lt;&gt;PREVISTO",'Estruturante Móvel'!$G:$G,JL$4,'Estruturante Móvel'!$L:$L,'CRONOGRAMA_CONST+MIGRACAO'!JB$9))</f>
        <v>0</v>
      </c>
      <c r="JN57" s="139">
        <f>(COUNTIFS('Estruturante Móvel'!$M:$M,$B57,'Estruturante Móvel'!$AM:$AM,JN$4))-(COUNTIFS('Estruturante Móvel'!$M:$M,$B57,'Estruturante Móvel'!$AM:$AM,JN$4,'Estruturante Móvel'!$AQ:$AQ,"REPARO FO"))</f>
        <v>0</v>
      </c>
      <c r="JO57" s="140">
        <f>(COUNTIFS('Estruturante Móvel'!$M:$M,$B54,'Estruturante Móvel'!$C:$C,"&lt;&gt;PREVISTO",'Estruturante Móvel'!$G:$G,JN$4,'Estruturante Móvel'!$L:$L,'CRONOGRAMA_CONST+MIGRACAO'!JD$9))</f>
        <v>0</v>
      </c>
      <c r="JP57" s="139">
        <f>(COUNTIFS('Estruturante Móvel'!$M:$M,$B57,'Estruturante Móvel'!$AM:$AM,JP$4))-(COUNTIFS('Estruturante Móvel'!$M:$M,$B57,'Estruturante Móvel'!$AM:$AM,JP$4,'Estruturante Móvel'!$AQ:$AQ,"REPARO FO"))</f>
        <v>0</v>
      </c>
      <c r="JQ57" s="140">
        <f>(COUNTIFS('Estruturante Móvel'!$M:$M,$B54,'Estruturante Móvel'!$C:$C,"&lt;&gt;PREVISTO",'Estruturante Móvel'!$G:$G,JP$4,'Estruturante Móvel'!$L:$L,'CRONOGRAMA_CONST+MIGRACAO'!JF$9))</f>
        <v>0</v>
      </c>
      <c r="JR57" s="139">
        <f>(COUNTIFS('Estruturante Móvel'!$M:$M,$B57,'Estruturante Móvel'!$AM:$AM,JR$4))-(COUNTIFS('Estruturante Móvel'!$M:$M,$B57,'Estruturante Móvel'!$AM:$AM,JR$4,'Estruturante Móvel'!$AQ:$AQ,"REPARO FO"))</f>
        <v>0</v>
      </c>
      <c r="JS57" s="140">
        <f>(COUNTIFS('Estruturante Móvel'!$M:$M,$B54,'Estruturante Móvel'!$C:$C,"&lt;&gt;PREVISTO",'Estruturante Móvel'!$G:$G,JR$4,'Estruturante Móvel'!$L:$L,'CRONOGRAMA_CONST+MIGRACAO'!JH$9))</f>
        <v>0</v>
      </c>
      <c r="JT57" s="139">
        <f>(COUNTIFS('Estruturante Móvel'!$M:$M,$B57,'Estruturante Móvel'!$AM:$AM,JT$4))-(COUNTIFS('Estruturante Móvel'!$M:$M,$B57,'Estruturante Móvel'!$AM:$AM,JT$4,'Estruturante Móvel'!$AQ:$AQ,"REPARO FO"))</f>
        <v>0</v>
      </c>
      <c r="JU57" s="140">
        <f>(COUNTIFS('Estruturante Móvel'!$M:$M,$B54,'Estruturante Móvel'!$C:$C,"&lt;&gt;PREVISTO",'Estruturante Móvel'!$G:$G,JT$4,'Estruturante Móvel'!$L:$L,'CRONOGRAMA_CONST+MIGRACAO'!JJ$9))</f>
        <v>0</v>
      </c>
      <c r="JV57" s="139">
        <f>(COUNTIFS('Estruturante Móvel'!$M:$M,$B57,'Estruturante Móvel'!$AM:$AM,JV$4))-(COUNTIFS('Estruturante Móvel'!$M:$M,$B57,'Estruturante Móvel'!$AM:$AM,JV$4,'Estruturante Móvel'!$AQ:$AQ,"REPARO FO"))</f>
        <v>0</v>
      </c>
      <c r="JW57" s="140">
        <f>(COUNTIFS('Estruturante Móvel'!$M:$M,$B54,'Estruturante Móvel'!$C:$C,"&lt;&gt;PREVISTO",'Estruturante Móvel'!$G:$G,JV$4,'Estruturante Móvel'!$L:$L,'CRONOGRAMA_CONST+MIGRACAO'!JL$9))</f>
        <v>0</v>
      </c>
      <c r="JX57" s="139">
        <f>(COUNTIFS('Estruturante Móvel'!$M:$M,$B57,'Estruturante Móvel'!$AM:$AM,JX$4))-(COUNTIFS('Estruturante Móvel'!$M:$M,$B57,'Estruturante Móvel'!$AM:$AM,JX$4,'Estruturante Móvel'!$AQ:$AQ,"REPARO FO"))</f>
        <v>0</v>
      </c>
      <c r="JY57" s="140">
        <f>(COUNTIFS('Estruturante Móvel'!$M:$M,$B54,'Estruturante Móvel'!$C:$C,"&lt;&gt;PREVISTO",'Estruturante Móvel'!$G:$G,JX$4,'Estruturante Móvel'!$L:$L,'CRONOGRAMA_CONST+MIGRACAO'!JN$9))</f>
        <v>0</v>
      </c>
      <c r="JZ57" s="139">
        <f>(COUNTIFS('Estruturante Móvel'!$M:$M,$B57,'Estruturante Móvel'!$AM:$AM,JZ$4))-(COUNTIFS('Estruturante Móvel'!$M:$M,$B57,'Estruturante Móvel'!$AM:$AM,JZ$4,'Estruturante Móvel'!$AQ:$AQ,"REPARO FO"))</f>
        <v>0</v>
      </c>
      <c r="KA57" s="140">
        <f>(COUNTIFS('Estruturante Móvel'!$M:$M,$B54,'Estruturante Móvel'!$C:$C,"&lt;&gt;PREVISTO",'Estruturante Móvel'!$G:$G,JZ$4,'Estruturante Móvel'!$L:$L,'CRONOGRAMA_CONST+MIGRACAO'!JP$9))</f>
        <v>0</v>
      </c>
      <c r="KB57" s="139">
        <f>(COUNTIFS('Estruturante Móvel'!$M:$M,$B57,'Estruturante Móvel'!$AM:$AM,KB$4))-(COUNTIFS('Estruturante Móvel'!$M:$M,$B57,'Estruturante Móvel'!$AM:$AM,KB$4,'Estruturante Móvel'!$AQ:$AQ,"REPARO FO"))</f>
        <v>0</v>
      </c>
      <c r="KC57" s="140">
        <f>(COUNTIFS('Estruturante Móvel'!$M:$M,$B54,'Estruturante Móvel'!$C:$C,"&lt;&gt;PREVISTO",'Estruturante Móvel'!$G:$G,KB$4,'Estruturante Móvel'!$L:$L,'CRONOGRAMA_CONST+MIGRACAO'!JR$9))</f>
        <v>0</v>
      </c>
      <c r="KD57" s="139">
        <f>(COUNTIFS('Estruturante Móvel'!$M:$M,$B57,'Estruturante Móvel'!$AM:$AM,KD$4))-(COUNTIFS('Estruturante Móvel'!$M:$M,$B57,'Estruturante Móvel'!$AM:$AM,KD$4,'Estruturante Móvel'!$AQ:$AQ,"REPARO FO"))</f>
        <v>0</v>
      </c>
      <c r="KE57" s="140">
        <f>(COUNTIFS('Estruturante Móvel'!$M:$M,$B54,'Estruturante Móvel'!$C:$C,"&lt;&gt;PREVISTO",'Estruturante Móvel'!$G:$G,KD$4,'Estruturante Móvel'!$L:$L,'CRONOGRAMA_CONST+MIGRACAO'!JT$9))</f>
        <v>0</v>
      </c>
      <c r="KF57" s="139">
        <f>(COUNTIFS('Estruturante Móvel'!$M:$M,$B57,'Estruturante Móvel'!$AM:$AM,KF$4))-(COUNTIFS('Estruturante Móvel'!$M:$M,$B57,'Estruturante Móvel'!$AM:$AM,KF$4,'Estruturante Móvel'!$AQ:$AQ,"REPARO FO"))</f>
        <v>0</v>
      </c>
      <c r="KG57" s="140">
        <f>(COUNTIFS('Estruturante Móvel'!$M:$M,$B54,'Estruturante Móvel'!$C:$C,"&lt;&gt;PREVISTO",'Estruturante Móvel'!$G:$G,KF$4,'Estruturante Móvel'!$L:$L,'CRONOGRAMA_CONST+MIGRACAO'!JV$9))</f>
        <v>0</v>
      </c>
      <c r="KH57" s="139">
        <f>(COUNTIFS('Estruturante Móvel'!$M:$M,$B57,'Estruturante Móvel'!$AM:$AM,KH$4))-(COUNTIFS('Estruturante Móvel'!$M:$M,$B57,'Estruturante Móvel'!$AM:$AM,KH$4,'Estruturante Móvel'!$AQ:$AQ,"REPARO FO"))</f>
        <v>0</v>
      </c>
      <c r="KI57" s="140">
        <f>(COUNTIFS('Estruturante Móvel'!$M:$M,$B54,'Estruturante Móvel'!$C:$C,"&lt;&gt;PREVISTO",'Estruturante Móvel'!$G:$G,KH$4,'Estruturante Móvel'!$L:$L,'CRONOGRAMA_CONST+MIGRACAO'!JX$9))</f>
        <v>0</v>
      </c>
      <c r="KJ57" s="139">
        <f>(COUNTIFS('Estruturante Móvel'!$M:$M,$B57,'Estruturante Móvel'!$AM:$AM,KJ$4))-(COUNTIFS('Estruturante Móvel'!$M:$M,$B57,'Estruturante Móvel'!$AM:$AM,KJ$4,'Estruturante Móvel'!$AQ:$AQ,"REPARO FO"))</f>
        <v>0</v>
      </c>
      <c r="KK57" s="140">
        <f>(COUNTIFS('Estruturante Móvel'!$M:$M,$B54,'Estruturante Móvel'!$C:$C,"&lt;&gt;PREVISTO",'Estruturante Móvel'!$G:$G,KJ$4,'Estruturante Móvel'!$L:$L,'CRONOGRAMA_CONST+MIGRACAO'!JZ$9))</f>
        <v>0</v>
      </c>
      <c r="KL57" s="139">
        <f>(COUNTIFS('Estruturante Móvel'!$M:$M,$B57,'Estruturante Móvel'!$AM:$AM,KL$4))-(COUNTIFS('Estruturante Móvel'!$M:$M,$B57,'Estruturante Móvel'!$AM:$AM,KL$4,'Estruturante Móvel'!$AQ:$AQ,"REPARO FO"))</f>
        <v>0</v>
      </c>
      <c r="KM57" s="140">
        <f>(COUNTIFS('Estruturante Móvel'!$M:$M,$B54,'Estruturante Móvel'!$C:$C,"&lt;&gt;PREVISTO",'Estruturante Móvel'!$G:$G,KL$4,'Estruturante Móvel'!$L:$L,'CRONOGRAMA_CONST+MIGRACAO'!KB$9))</f>
        <v>0</v>
      </c>
      <c r="KN57" s="139">
        <f>(COUNTIFS('Estruturante Móvel'!$M:$M,$B57,'Estruturante Móvel'!$AM:$AM,KN$4))-(COUNTIFS('Estruturante Móvel'!$M:$M,$B57,'Estruturante Móvel'!$AM:$AM,KN$4,'Estruturante Móvel'!$AQ:$AQ,"REPARO FO"))</f>
        <v>0</v>
      </c>
      <c r="KO57" s="140">
        <f>(COUNTIFS('Estruturante Móvel'!$M:$M,$B54,'Estruturante Móvel'!$C:$C,"&lt;&gt;PREVISTO",'Estruturante Móvel'!$G:$G,KN$4,'Estruturante Móvel'!$L:$L,'CRONOGRAMA_CONST+MIGRACAO'!KD$9))</f>
        <v>0</v>
      </c>
      <c r="KP57" s="139">
        <f>(COUNTIFS('Estruturante Móvel'!$M:$M,$B57,'Estruturante Móvel'!$AM:$AM,KP$4))-(COUNTIFS('Estruturante Móvel'!$M:$M,$B57,'Estruturante Móvel'!$AM:$AM,KP$4,'Estruturante Móvel'!$AQ:$AQ,"REPARO FO"))</f>
        <v>0</v>
      </c>
      <c r="KQ57" s="140">
        <f>(COUNTIFS('Estruturante Móvel'!$M:$M,$B54,'Estruturante Móvel'!$C:$C,"&lt;&gt;PREVISTO",'Estruturante Móvel'!$G:$G,KP$4,'Estruturante Móvel'!$L:$L,'CRONOGRAMA_CONST+MIGRACAO'!KF$9))</f>
        <v>0</v>
      </c>
      <c r="KR57" s="139">
        <f>(COUNTIFS('Estruturante Móvel'!$M:$M,$B57,'Estruturante Móvel'!$AM:$AM,KR$4))-(COUNTIFS('Estruturante Móvel'!$M:$M,$B57,'Estruturante Móvel'!$AM:$AM,KR$4,'Estruturante Móvel'!$AQ:$AQ,"REPARO FO"))</f>
        <v>0</v>
      </c>
      <c r="KS57" s="140">
        <f>(COUNTIFS('Estruturante Móvel'!$M:$M,$B54,'Estruturante Móvel'!$C:$C,"&lt;&gt;PREVISTO",'Estruturante Móvel'!$G:$G,KR$4,'Estruturante Móvel'!$L:$L,'CRONOGRAMA_CONST+MIGRACAO'!KH$9))</f>
        <v>0</v>
      </c>
      <c r="KT57" s="139">
        <f>(COUNTIFS('Estruturante Móvel'!$M:$M,$B57,'Estruturante Móvel'!$AM:$AM,KT$4))-(COUNTIFS('Estruturante Móvel'!$M:$M,$B57,'Estruturante Móvel'!$AM:$AM,KT$4,'Estruturante Móvel'!$AQ:$AQ,"REPARO FO"))</f>
        <v>0</v>
      </c>
      <c r="KU57" s="140">
        <f>(COUNTIFS('Estruturante Móvel'!$M:$M,$B54,'Estruturante Móvel'!$C:$C,"&lt;&gt;PREVISTO",'Estruturante Móvel'!$G:$G,KT$4,'Estruturante Móvel'!$L:$L,'CRONOGRAMA_CONST+MIGRACAO'!KJ$9))</f>
        <v>0</v>
      </c>
      <c r="KV57" s="139">
        <f>(COUNTIFS('Estruturante Móvel'!$M:$M,$B57,'Estruturante Móvel'!$AM:$AM,KV$4))-(COUNTIFS('Estruturante Móvel'!$M:$M,$B57,'Estruturante Móvel'!$AM:$AM,KV$4,'Estruturante Móvel'!$AQ:$AQ,"REPARO FO"))</f>
        <v>0</v>
      </c>
      <c r="KW57" s="140">
        <f>(COUNTIFS('Estruturante Móvel'!$M:$M,$B54,'Estruturante Móvel'!$C:$C,"&lt;&gt;PREVISTO",'Estruturante Móvel'!$G:$G,KV$4,'Estruturante Móvel'!$L:$L,'CRONOGRAMA_CONST+MIGRACAO'!KL$9))</f>
        <v>0</v>
      </c>
      <c r="KX57" s="139">
        <f>(COUNTIFS('Estruturante Móvel'!$M:$M,$B57,'Estruturante Móvel'!$AM:$AM,KX$4))-(COUNTIFS('Estruturante Móvel'!$M:$M,$B57,'Estruturante Móvel'!$AM:$AM,KX$4,'Estruturante Móvel'!$AQ:$AQ,"REPARO FO"))</f>
        <v>0</v>
      </c>
      <c r="KY57" s="140">
        <f>(COUNTIFS('Estruturante Móvel'!$M:$M,$B54,'Estruturante Móvel'!$C:$C,"&lt;&gt;PREVISTO",'Estruturante Móvel'!$G:$G,KX$4,'Estruturante Móvel'!$L:$L,'CRONOGRAMA_CONST+MIGRACAO'!KN$9))</f>
        <v>0</v>
      </c>
      <c r="KZ57" s="139">
        <f>(COUNTIFS('Estruturante Móvel'!$M:$M,$B57,'Estruturante Móvel'!$AM:$AM,KZ$4))-(COUNTIFS('Estruturante Móvel'!$M:$M,$B57,'Estruturante Móvel'!$AM:$AM,KZ$4,'Estruturante Móvel'!$AQ:$AQ,"REPARO FO"))</f>
        <v>0</v>
      </c>
      <c r="LA57" s="140">
        <f>(COUNTIFS('Estruturante Móvel'!$M:$M,$B54,'Estruturante Móvel'!$C:$C,"&lt;&gt;PREVISTO",'Estruturante Móvel'!$G:$G,KZ$4,'Estruturante Móvel'!$L:$L,'CRONOGRAMA_CONST+MIGRACAO'!KP$9))</f>
        <v>0</v>
      </c>
      <c r="LB57" s="139">
        <f>(COUNTIFS('Estruturante Móvel'!$M:$M,$B57,'Estruturante Móvel'!$AM:$AM,LB$4))-(COUNTIFS('Estruturante Móvel'!$M:$M,$B57,'Estruturante Móvel'!$AM:$AM,LB$4,'Estruturante Móvel'!$AQ:$AQ,"REPARO FO"))</f>
        <v>0</v>
      </c>
      <c r="LC57" s="140">
        <f>(COUNTIFS('Estruturante Móvel'!$M:$M,$B54,'Estruturante Móvel'!$C:$C,"&lt;&gt;PREVISTO",'Estruturante Móvel'!$G:$G,LB$4,'Estruturante Móvel'!$L:$L,'CRONOGRAMA_CONST+MIGRACAO'!KR$9))</f>
        <v>0</v>
      </c>
      <c r="LD57" s="139">
        <f>(COUNTIFS('Estruturante Móvel'!$M:$M,$B57,'Estruturante Móvel'!$AM:$AM,LD$4))-(COUNTIFS('Estruturante Móvel'!$M:$M,$B57,'Estruturante Móvel'!$AM:$AM,LD$4,'Estruturante Móvel'!$AQ:$AQ,"REPARO FO"))</f>
        <v>0</v>
      </c>
      <c r="LE57" s="140">
        <f>(COUNTIFS('Estruturante Móvel'!$M:$M,$B54,'Estruturante Móvel'!$C:$C,"&lt;&gt;PREVISTO",'Estruturante Móvel'!$G:$G,LD$4,'Estruturante Móvel'!$L:$L,'CRONOGRAMA_CONST+MIGRACAO'!KT$9))</f>
        <v>0</v>
      </c>
      <c r="LF57" s="139">
        <f>(COUNTIFS('Estruturante Móvel'!$M:$M,$B57,'Estruturante Móvel'!$AM:$AM,LF$4))-(COUNTIFS('Estruturante Móvel'!$M:$M,$B57,'Estruturante Móvel'!$AM:$AM,LF$4,'Estruturante Móvel'!$AQ:$AQ,"REPARO FO"))</f>
        <v>0</v>
      </c>
      <c r="LG57" s="140">
        <f>(COUNTIFS('Estruturante Móvel'!$M:$M,$B54,'Estruturante Móvel'!$C:$C,"&lt;&gt;PREVISTO",'Estruturante Móvel'!$G:$G,LF$4,'Estruturante Móvel'!$L:$L,'CRONOGRAMA_CONST+MIGRACAO'!KV$9))</f>
        <v>0</v>
      </c>
      <c r="LH57" s="139">
        <f>(COUNTIFS('Estruturante Móvel'!$M:$M,$B57,'Estruturante Móvel'!$AM:$AM,LH$4))-(COUNTIFS('Estruturante Móvel'!$M:$M,$B57,'Estruturante Móvel'!$AM:$AM,LH$4,'Estruturante Móvel'!$AQ:$AQ,"REPARO FO"))</f>
        <v>0</v>
      </c>
      <c r="LI57" s="140">
        <f>(COUNTIFS('Estruturante Móvel'!$M:$M,$B54,'Estruturante Móvel'!$C:$C,"&lt;&gt;PREVISTO",'Estruturante Móvel'!$G:$G,LH$4,'Estruturante Móvel'!$L:$L,'CRONOGRAMA_CONST+MIGRACAO'!KX$9))</f>
        <v>0</v>
      </c>
      <c r="LJ57" s="139">
        <f>(COUNTIFS('Estruturante Móvel'!$M:$M,$B57,'Estruturante Móvel'!$AM:$AM,LJ$4))-(COUNTIFS('Estruturante Móvel'!$M:$M,$B57,'Estruturante Móvel'!$AM:$AM,LJ$4,'Estruturante Móvel'!$AQ:$AQ,"REPARO FO"))</f>
        <v>0</v>
      </c>
      <c r="LK57" s="140">
        <f>(COUNTIFS('Estruturante Móvel'!$M:$M,$B54,'Estruturante Móvel'!$C:$C,"&lt;&gt;PREVISTO",'Estruturante Móvel'!$G:$G,LJ$4,'Estruturante Móvel'!$L:$L,'CRONOGRAMA_CONST+MIGRACAO'!KZ$9))</f>
        <v>0</v>
      </c>
      <c r="LL57" s="139">
        <f>(COUNTIFS('Estruturante Móvel'!$M:$M,$B57,'Estruturante Móvel'!$AM:$AM,LL$4))-(COUNTIFS('Estruturante Móvel'!$M:$M,$B57,'Estruturante Móvel'!$AM:$AM,LL$4,'Estruturante Móvel'!$AQ:$AQ,"REPARO FO"))</f>
        <v>0</v>
      </c>
      <c r="LM57" s="140">
        <f>(COUNTIFS('Estruturante Móvel'!$M:$M,$B54,'Estruturante Móvel'!$C:$C,"&lt;&gt;PREVISTO",'Estruturante Móvel'!$G:$G,LL$4,'Estruturante Móvel'!$L:$L,'CRONOGRAMA_CONST+MIGRACAO'!LB$9))</f>
        <v>0</v>
      </c>
      <c r="LN57" s="139">
        <f>(COUNTIFS('Estruturante Móvel'!$M:$M,$B57,'Estruturante Móvel'!$AM:$AM,LN$4))-(COUNTIFS('Estruturante Móvel'!$M:$M,$B57,'Estruturante Móvel'!$AM:$AM,LN$4,'Estruturante Móvel'!$AQ:$AQ,"REPARO FO"))</f>
        <v>0</v>
      </c>
      <c r="LO57" s="140">
        <f>(COUNTIFS('Estruturante Móvel'!$M:$M,$B54,'Estruturante Móvel'!$C:$C,"&lt;&gt;PREVISTO",'Estruturante Móvel'!$G:$G,LN$4,'Estruturante Móvel'!$L:$L,'CRONOGRAMA_CONST+MIGRACAO'!LD$9))</f>
        <v>0</v>
      </c>
      <c r="LP57" s="139">
        <f>(COUNTIFS('Estruturante Móvel'!$M:$M,$B57,'Estruturante Móvel'!$AM:$AM,LP$4))-(COUNTIFS('Estruturante Móvel'!$M:$M,$B57,'Estruturante Móvel'!$AM:$AM,LP$4,'Estruturante Móvel'!$AQ:$AQ,"REPARO FO"))</f>
        <v>0</v>
      </c>
      <c r="LQ57" s="140">
        <f>(COUNTIFS('Estruturante Móvel'!$M:$M,$B54,'Estruturante Móvel'!$C:$C,"&lt;&gt;PREVISTO",'Estruturante Móvel'!$G:$G,LP$4,'Estruturante Móvel'!$L:$L,'CRONOGRAMA_CONST+MIGRACAO'!LF$9))</f>
        <v>0</v>
      </c>
      <c r="LR57" s="139">
        <f>(COUNTIFS('Estruturante Móvel'!$M:$M,$B57,'Estruturante Móvel'!$AM:$AM,LR$4))-(COUNTIFS('Estruturante Móvel'!$M:$M,$B57,'Estruturante Móvel'!$AM:$AM,LR$4,'Estruturante Móvel'!$AQ:$AQ,"REPARO FO"))</f>
        <v>0</v>
      </c>
      <c r="LS57" s="140">
        <f>(COUNTIFS('Estruturante Móvel'!$M:$M,$B54,'Estruturante Móvel'!$C:$C,"&lt;&gt;PREVISTO",'Estruturante Móvel'!$G:$G,LR$4,'Estruturante Móvel'!$L:$L,'CRONOGRAMA_CONST+MIGRACAO'!LH$9))</f>
        <v>0</v>
      </c>
      <c r="LT57" s="139">
        <f>(COUNTIFS('Estruturante Móvel'!$M:$M,$B57,'Estruturante Móvel'!$AM:$AM,LT$4))-(COUNTIFS('Estruturante Móvel'!$M:$M,$B57,'Estruturante Móvel'!$AM:$AM,LT$4,'Estruturante Móvel'!$AQ:$AQ,"REPARO FO"))</f>
        <v>0</v>
      </c>
      <c r="LU57" s="140">
        <f>(COUNTIFS('Estruturante Móvel'!$M:$M,$B54,'Estruturante Móvel'!$C:$C,"&lt;&gt;PREVISTO",'Estruturante Móvel'!$G:$G,LT$4,'Estruturante Móvel'!$L:$L,'CRONOGRAMA_CONST+MIGRACAO'!LJ$9))</f>
        <v>0</v>
      </c>
      <c r="LV57" s="139">
        <f>(COUNTIFS('Estruturante Móvel'!$M:$M,$B57,'Estruturante Móvel'!$AM:$AM,LV$4))-(COUNTIFS('Estruturante Móvel'!$M:$M,$B57,'Estruturante Móvel'!$AM:$AM,LV$4,'Estruturante Móvel'!$AQ:$AQ,"REPARO FO"))</f>
        <v>0</v>
      </c>
      <c r="LW57" s="140">
        <f>(COUNTIFS('Estruturante Móvel'!$M:$M,$B54,'Estruturante Móvel'!$C:$C,"&lt;&gt;PREVISTO",'Estruturante Móvel'!$G:$G,LV$4,'Estruturante Móvel'!$L:$L,'CRONOGRAMA_CONST+MIGRACAO'!LL$9))</f>
        <v>0</v>
      </c>
      <c r="LX57" s="139">
        <f>(COUNTIFS('Estruturante Móvel'!$M:$M,$B57,'Estruturante Móvel'!$AM:$AM,LX$4))-(COUNTIFS('Estruturante Móvel'!$M:$M,$B57,'Estruturante Móvel'!$AM:$AM,LX$4,'Estruturante Móvel'!$AQ:$AQ,"REPARO FO"))</f>
        <v>0</v>
      </c>
      <c r="LY57" s="140">
        <f>(COUNTIFS('Estruturante Móvel'!$M:$M,$B54,'Estruturante Móvel'!$C:$C,"&lt;&gt;PREVISTO",'Estruturante Móvel'!$G:$G,LX$4,'Estruturante Móvel'!$L:$L,'CRONOGRAMA_CONST+MIGRACAO'!LN$9))</f>
        <v>0</v>
      </c>
      <c r="LZ57" s="139">
        <f>(COUNTIFS('Estruturante Móvel'!$M:$M,$B57,'Estruturante Móvel'!$AM:$AM,LZ$4))-(COUNTIFS('Estruturante Móvel'!$M:$M,$B57,'Estruturante Móvel'!$AM:$AM,LZ$4,'Estruturante Móvel'!$AQ:$AQ,"REPARO FO"))</f>
        <v>0</v>
      </c>
      <c r="MA57" s="140">
        <f>(COUNTIFS('Estruturante Móvel'!$M:$M,$B54,'Estruturante Móvel'!$C:$C,"&lt;&gt;PREVISTO",'Estruturante Móvel'!$G:$G,LZ$4,'Estruturante Móvel'!$L:$L,'CRONOGRAMA_CONST+MIGRACAO'!LP$9))</f>
        <v>0</v>
      </c>
      <c r="MB57" s="139">
        <f>(COUNTIFS('Estruturante Móvel'!$M:$M,$B57,'Estruturante Móvel'!$AM:$AM,MB$4))-(COUNTIFS('Estruturante Móvel'!$M:$M,$B57,'Estruturante Móvel'!$AM:$AM,MB$4,'Estruturante Móvel'!$AQ:$AQ,"REPARO FO"))</f>
        <v>0</v>
      </c>
      <c r="MC57" s="140">
        <f>(COUNTIFS('Estruturante Móvel'!$M:$M,$B54,'Estruturante Móvel'!$C:$C,"&lt;&gt;PREVISTO",'Estruturante Móvel'!$G:$G,MB$4,'Estruturante Móvel'!$L:$L,'CRONOGRAMA_CONST+MIGRACAO'!LR$9))</f>
        <v>0</v>
      </c>
      <c r="MD57" s="139">
        <f>(COUNTIFS('Estruturante Móvel'!$M:$M,$B57,'Estruturante Móvel'!$AM:$AM,MD$4))-(COUNTIFS('Estruturante Móvel'!$M:$M,$B57,'Estruturante Móvel'!$AM:$AM,MD$4,'Estruturante Móvel'!$AQ:$AQ,"REPARO FO"))</f>
        <v>0</v>
      </c>
      <c r="ME57" s="140">
        <f>(COUNTIFS('Estruturante Móvel'!$M:$M,$B54,'Estruturante Móvel'!$C:$C,"&lt;&gt;PREVISTO",'Estruturante Móvel'!$G:$G,MD$4,'Estruturante Móvel'!$L:$L,'CRONOGRAMA_CONST+MIGRACAO'!LT$9))</f>
        <v>0</v>
      </c>
      <c r="MF57" s="139">
        <f>(COUNTIFS('Estruturante Móvel'!$M:$M,$B57,'Estruturante Móvel'!$AM:$AM,MF$4))-(COUNTIFS('Estruturante Móvel'!$M:$M,$B57,'Estruturante Móvel'!$AM:$AM,MF$4,'Estruturante Móvel'!$AQ:$AQ,"REPARO FO"))</f>
        <v>0</v>
      </c>
      <c r="MG57" s="140">
        <f>(COUNTIFS('Estruturante Móvel'!$M:$M,$B54,'Estruturante Móvel'!$C:$C,"&lt;&gt;PREVISTO",'Estruturante Móvel'!$G:$G,MF$4,'Estruturante Móvel'!$L:$L,'CRONOGRAMA_CONST+MIGRACAO'!LV$9))</f>
        <v>0</v>
      </c>
      <c r="MH57" s="139">
        <f>(COUNTIFS('Estruturante Móvel'!$M:$M,$B57,'Estruturante Móvel'!$AM:$AM,MH$4))-(COUNTIFS('Estruturante Móvel'!$M:$M,$B57,'Estruturante Móvel'!$AM:$AM,MH$4,'Estruturante Móvel'!$AQ:$AQ,"REPARO FO"))</f>
        <v>0</v>
      </c>
      <c r="MI57" s="140">
        <f>(COUNTIFS('Estruturante Móvel'!$M:$M,$B54,'Estruturante Móvel'!$C:$C,"&lt;&gt;PREVISTO",'Estruturante Móvel'!$G:$G,MH$4,'Estruturante Móvel'!$L:$L,'CRONOGRAMA_CONST+MIGRACAO'!LX$9))</f>
        <v>0</v>
      </c>
      <c r="MJ57" s="139">
        <f>(COUNTIFS('Estruturante Móvel'!$M:$M,$B57,'Estruturante Móvel'!$AM:$AM,MJ$4))-(COUNTIFS('Estruturante Móvel'!$M:$M,$B57,'Estruturante Móvel'!$AM:$AM,MJ$4,'Estruturante Móvel'!$AQ:$AQ,"REPARO FO"))</f>
        <v>0</v>
      </c>
      <c r="MK57" s="140">
        <f>(COUNTIFS('Estruturante Móvel'!$M:$M,$B54,'Estruturante Móvel'!$C:$C,"&lt;&gt;PREVISTO",'Estruturante Móvel'!$G:$G,MJ$4,'Estruturante Móvel'!$L:$L,'CRONOGRAMA_CONST+MIGRACAO'!LZ$9))</f>
        <v>0</v>
      </c>
      <c r="ML57" s="139">
        <f>(COUNTIFS('Estruturante Móvel'!$M:$M,$B57,'Estruturante Móvel'!$AM:$AM,ML$4))-(COUNTIFS('Estruturante Móvel'!$M:$M,$B57,'Estruturante Móvel'!$AM:$AM,ML$4,'Estruturante Móvel'!$AQ:$AQ,"REPARO FO"))</f>
        <v>0</v>
      </c>
      <c r="MM57" s="140">
        <f>(COUNTIFS('Estruturante Móvel'!$M:$M,$B54,'Estruturante Móvel'!$C:$C,"&lt;&gt;PREVISTO",'Estruturante Móvel'!$G:$G,ML$4,'Estruturante Móvel'!$L:$L,'CRONOGRAMA_CONST+MIGRACAO'!MB$9))</f>
        <v>0</v>
      </c>
      <c r="MN57" s="139">
        <f>(COUNTIFS('Estruturante Móvel'!$M:$M,$B57,'Estruturante Móvel'!$AM:$AM,MN$4))-(COUNTIFS('Estruturante Móvel'!$M:$M,$B57,'Estruturante Móvel'!$AM:$AM,MN$4,'Estruturante Móvel'!$AQ:$AQ,"REPARO FO"))</f>
        <v>0</v>
      </c>
      <c r="MO57" s="140">
        <f>(COUNTIFS('Estruturante Móvel'!$M:$M,$B54,'Estruturante Móvel'!$C:$C,"&lt;&gt;PREVISTO",'Estruturante Móvel'!$G:$G,MN$4,'Estruturante Móvel'!$L:$L,'CRONOGRAMA_CONST+MIGRACAO'!MD$9))</f>
        <v>0</v>
      </c>
      <c r="MP57" s="139">
        <f>(COUNTIFS('Estruturante Móvel'!$M:$M,$B57,'Estruturante Móvel'!$AM:$AM,MP$4))-(COUNTIFS('Estruturante Móvel'!$M:$M,$B57,'Estruturante Móvel'!$AM:$AM,MP$4,'Estruturante Móvel'!$AQ:$AQ,"REPARO FO"))</f>
        <v>0</v>
      </c>
      <c r="MQ57" s="140">
        <f>(COUNTIFS('Estruturante Móvel'!$M:$M,$B54,'Estruturante Móvel'!$C:$C,"&lt;&gt;PREVISTO",'Estruturante Móvel'!$G:$G,MP$4,'Estruturante Móvel'!$L:$L,'CRONOGRAMA_CONST+MIGRACAO'!MF$9))</f>
        <v>0</v>
      </c>
      <c r="MR57" s="139">
        <f>(COUNTIFS('Estruturante Móvel'!$M:$M,$B57,'Estruturante Móvel'!$AM:$AM,MR$4))-(COUNTIFS('Estruturante Móvel'!$M:$M,$B57,'Estruturante Móvel'!$AM:$AM,MR$4,'Estruturante Móvel'!$AQ:$AQ,"REPARO FO"))</f>
        <v>0</v>
      </c>
      <c r="MS57" s="140">
        <f>(COUNTIFS('Estruturante Móvel'!$M:$M,$B54,'Estruturante Móvel'!$C:$C,"&lt;&gt;PREVISTO",'Estruturante Móvel'!$G:$G,MR$4,'Estruturante Móvel'!$L:$L,'CRONOGRAMA_CONST+MIGRACAO'!MH$9))</f>
        <v>0</v>
      </c>
      <c r="MT57" s="139">
        <f>(COUNTIFS('Estruturante Móvel'!$M:$M,$B57,'Estruturante Móvel'!$AM:$AM,MT$4))-(COUNTIFS('Estruturante Móvel'!$M:$M,$B57,'Estruturante Móvel'!$AM:$AM,MT$4,'Estruturante Móvel'!$AQ:$AQ,"REPARO FO"))</f>
        <v>0</v>
      </c>
      <c r="MU57" s="140">
        <f>(COUNTIFS('Estruturante Móvel'!$M:$M,$B54,'Estruturante Móvel'!$C:$C,"&lt;&gt;PREVISTO",'Estruturante Móvel'!$G:$G,MT$4,'Estruturante Móvel'!$L:$L,'CRONOGRAMA_CONST+MIGRACAO'!MJ$9))</f>
        <v>0</v>
      </c>
      <c r="MV57" s="139">
        <f>(COUNTIFS('Estruturante Móvel'!$M:$M,$B57,'Estruturante Móvel'!$AM:$AM,MV$4))-(COUNTIFS('Estruturante Móvel'!$M:$M,$B57,'Estruturante Móvel'!$AM:$AM,MV$4,'Estruturante Móvel'!$AQ:$AQ,"REPARO FO"))</f>
        <v>0</v>
      </c>
      <c r="MW57" s="140">
        <f>(COUNTIFS('Estruturante Móvel'!$M:$M,$B54,'Estruturante Móvel'!$C:$C,"&lt;&gt;PREVISTO",'Estruturante Móvel'!$G:$G,MV$4,'Estruturante Móvel'!$L:$L,'CRONOGRAMA_CONST+MIGRACAO'!ML$9))</f>
        <v>0</v>
      </c>
      <c r="MX57" s="139">
        <f>(COUNTIFS('Estruturante Móvel'!$M:$M,$B57,'Estruturante Móvel'!$AM:$AM,MX$4))-(COUNTIFS('Estruturante Móvel'!$M:$M,$B57,'Estruturante Móvel'!$AM:$AM,MX$4,'Estruturante Móvel'!$AQ:$AQ,"REPARO FO"))</f>
        <v>0</v>
      </c>
      <c r="MY57" s="140">
        <f>(COUNTIFS('Estruturante Móvel'!$M:$M,$B54,'Estruturante Móvel'!$C:$C,"&lt;&gt;PREVISTO",'Estruturante Móvel'!$G:$G,MX$4,'Estruturante Móvel'!$L:$L,'CRONOGRAMA_CONST+MIGRACAO'!MN$9))</f>
        <v>0</v>
      </c>
      <c r="MZ57" s="139">
        <f>(COUNTIFS('Estruturante Móvel'!$M:$M,$B57,'Estruturante Móvel'!$AM:$AM,MZ$4))-(COUNTIFS('Estruturante Móvel'!$M:$M,$B57,'Estruturante Móvel'!$AM:$AM,MZ$4,'Estruturante Móvel'!$AQ:$AQ,"REPARO FO"))</f>
        <v>0</v>
      </c>
      <c r="NA57" s="140">
        <f>(COUNTIFS('Estruturante Móvel'!$M:$M,$B54,'Estruturante Móvel'!$C:$C,"&lt;&gt;PREVISTO",'Estruturante Móvel'!$G:$G,MZ$4,'Estruturante Móvel'!$L:$L,'CRONOGRAMA_CONST+MIGRACAO'!MP$9))</f>
        <v>0</v>
      </c>
      <c r="NB57" s="139">
        <f>(COUNTIFS('Estruturante Móvel'!$M:$M,$B57,'Estruturante Móvel'!$AM:$AM,NB$4))-(COUNTIFS('Estruturante Móvel'!$M:$M,$B57,'Estruturante Móvel'!$AM:$AM,NB$4,'Estruturante Móvel'!$AQ:$AQ,"REPARO FO"))</f>
        <v>0</v>
      </c>
      <c r="NC57" s="140">
        <f>(COUNTIFS('Estruturante Móvel'!$M:$M,$B54,'Estruturante Móvel'!$C:$C,"&lt;&gt;PREVISTO",'Estruturante Móvel'!$G:$G,NB$4,'Estruturante Móvel'!$L:$L,'CRONOGRAMA_CONST+MIGRACAO'!MR$9))</f>
        <v>0</v>
      </c>
      <c r="ND57" s="139">
        <f>(COUNTIFS('Estruturante Móvel'!$M:$M,$B57,'Estruturante Móvel'!$AM:$AM,ND$4))-(COUNTIFS('Estruturante Móvel'!$M:$M,$B57,'Estruturante Móvel'!$AM:$AM,ND$4,'Estruturante Móvel'!$AQ:$AQ,"REPARO FO"))</f>
        <v>0</v>
      </c>
      <c r="NE57" s="140">
        <f>(COUNTIFS('Estruturante Móvel'!$M:$M,$B54,'Estruturante Móvel'!$C:$C,"&lt;&gt;PREVISTO",'Estruturante Móvel'!$G:$G,ND$4,'Estruturante Móvel'!$L:$L,'CRONOGRAMA_CONST+MIGRACAO'!MT$9))</f>
        <v>0</v>
      </c>
      <c r="NF57" s="139">
        <f>(COUNTIFS('Estruturante Móvel'!$M:$M,$B57,'Estruturante Móvel'!$AM:$AM,NF$4))-(COUNTIFS('Estruturante Móvel'!$M:$M,$B57,'Estruturante Móvel'!$AM:$AM,NF$4,'Estruturante Móvel'!$AQ:$AQ,"REPARO FO"))</f>
        <v>0</v>
      </c>
      <c r="NG57" s="140">
        <f>(COUNTIFS('Estruturante Móvel'!$M:$M,$B54,'Estruturante Móvel'!$C:$C,"&lt;&gt;PREVISTO",'Estruturante Móvel'!$G:$G,NF$4,'Estruturante Móvel'!$L:$L,'CRONOGRAMA_CONST+MIGRACAO'!MV$9))</f>
        <v>0</v>
      </c>
      <c r="NH57" s="139">
        <f>(COUNTIFS('Estruturante Móvel'!$M:$M,$B57,'Estruturante Móvel'!$AM:$AM,NH$4))-(COUNTIFS('Estruturante Móvel'!$M:$M,$B57,'Estruturante Móvel'!$AM:$AM,NH$4,'Estruturante Móvel'!$AQ:$AQ,"REPARO FO"))</f>
        <v>0</v>
      </c>
      <c r="NI57" s="140">
        <f>(COUNTIFS('Estruturante Móvel'!$M:$M,$B54,'Estruturante Móvel'!$C:$C,"&lt;&gt;PREVISTO",'Estruturante Móvel'!$G:$G,NH$4,'Estruturante Móvel'!$L:$L,'CRONOGRAMA_CONST+MIGRACAO'!MX$9))</f>
        <v>0</v>
      </c>
    </row>
    <row r="58" spans="1:373" collapsed="1">
      <c r="A58">
        <v>14</v>
      </c>
      <c r="B58" s="206" t="s">
        <v>458</v>
      </c>
      <c r="C58" s="164" t="s">
        <v>186</v>
      </c>
      <c r="D58" s="164">
        <f>COUNTIFS('Estruturante Móvel'!$M:$M,B58)</f>
        <v>23</v>
      </c>
      <c r="E58" s="164">
        <f>(COUNTIFS('Estruturante Móvel'!$M:$M,B58,'Estruturante Móvel'!$C:$C,"&lt;&gt;PREVISTO"))</f>
        <v>23</v>
      </c>
      <c r="F58" s="165">
        <f>(COUNTIFS('Estruturante Móvel'!$M:$M,B58,'Estruturante Móvel'!$C:$C,"PREVISTO"))</f>
        <v>0</v>
      </c>
      <c r="G58" s="165" t="str">
        <f>VLOOKUP(B58,'Estruturante Móvel'!M:X,12,0)</f>
        <v>TELEMONT MG</v>
      </c>
      <c r="H58" s="165" t="str">
        <f t="shared" si="381"/>
        <v>Concluído</v>
      </c>
      <c r="I58" s="166">
        <v>45536</v>
      </c>
      <c r="J58" s="160">
        <f t="shared" si="382"/>
        <v>1</v>
      </c>
      <c r="K58" s="157">
        <f t="shared" si="383"/>
        <v>23</v>
      </c>
      <c r="L58" s="139">
        <f>(COUNTIFS('Estruturante Móvel'!$M:$M,$B58,'Estruturante Móvel'!$AM:$AM,L$4))</f>
        <v>0</v>
      </c>
      <c r="M58" s="140">
        <f>(COUNTIFS('Estruturante Móvel'!$M:$M,$B58,'Estruturante Móvel'!$C:$C,"&lt;&gt;PREVISTO",'Estruturante Móvel'!$G:$G,L$4))</f>
        <v>0</v>
      </c>
      <c r="N58" s="139">
        <f>(COUNTIFS('Estruturante Móvel'!$M:$M,$B58,'Estruturante Móvel'!$AM:$AM,N$4))</f>
        <v>0</v>
      </c>
      <c r="O58" s="140">
        <f>(COUNTIFS('Estruturante Móvel'!$M:$M,$B58,'Estruturante Móvel'!$C:$C,"&lt;&gt;PREVISTO",'Estruturante Móvel'!$G:$G,N$4))</f>
        <v>0</v>
      </c>
      <c r="P58" s="139">
        <f>(COUNTIFS('Estruturante Móvel'!$M:$M,$B58,'Estruturante Móvel'!$AM:$AM,P$4))</f>
        <v>0</v>
      </c>
      <c r="Q58" s="140">
        <f>(COUNTIFS('Estruturante Móvel'!$M:$M,$B58,'Estruturante Móvel'!$C:$C,"&lt;&gt;PREVISTO",'Estruturante Móvel'!$G:$G,P$4))</f>
        <v>0</v>
      </c>
      <c r="R58" s="139">
        <f>(COUNTIFS('Estruturante Móvel'!$M:$M,$B58,'Estruturante Móvel'!$AM:$AM,R$4))</f>
        <v>0</v>
      </c>
      <c r="S58" s="140">
        <f>(COUNTIFS('Estruturante Móvel'!$M:$M,$B58,'Estruturante Móvel'!$C:$C,"&lt;&gt;PREVISTO",'Estruturante Móvel'!$G:$G,R$4))</f>
        <v>0</v>
      </c>
      <c r="T58" s="139">
        <f>(COUNTIFS('Estruturante Móvel'!$M:$M,$B58,'Estruturante Móvel'!$AM:$AM,T$4))</f>
        <v>0</v>
      </c>
      <c r="U58" s="140">
        <f>(COUNTIFS('Estruturante Móvel'!$M:$M,$B58,'Estruturante Móvel'!$C:$C,"&lt;&gt;PREVISTO",'Estruturante Móvel'!$G:$G,T$4))</f>
        <v>0</v>
      </c>
      <c r="V58" s="139">
        <f>(COUNTIFS('Estruturante Móvel'!$M:$M,$B58,'Estruturante Móvel'!$AM:$AM,V$4))</f>
        <v>0</v>
      </c>
      <c r="W58" s="140">
        <f>(COUNTIFS('Estruturante Móvel'!$M:$M,$B58,'Estruturante Móvel'!$C:$C,"&lt;&gt;PREVISTO",'Estruturante Móvel'!$G:$G,V$4))</f>
        <v>0</v>
      </c>
      <c r="X58" s="139">
        <f>(COUNTIFS('Estruturante Móvel'!$M:$M,$B58,'Estruturante Móvel'!$AM:$AM,X$4))</f>
        <v>0</v>
      </c>
      <c r="Y58" s="140">
        <f>(COUNTIFS('Estruturante Móvel'!$M:$M,$B58,'Estruturante Móvel'!$C:$C,"&lt;&gt;PREVISTO",'Estruturante Móvel'!$G:$G,X$4))</f>
        <v>0</v>
      </c>
      <c r="Z58" s="139">
        <f>(COUNTIFS('Estruturante Móvel'!$M:$M,$B58,'Estruturante Móvel'!$AM:$AM,Z$4))</f>
        <v>0</v>
      </c>
      <c r="AA58" s="140">
        <f>(COUNTIFS('Estruturante Móvel'!$M:$M,$B58,'Estruturante Móvel'!$C:$C,"&lt;&gt;PREVISTO",'Estruturante Móvel'!$G:$G,Z$4))</f>
        <v>0</v>
      </c>
      <c r="AB58" s="139">
        <f>(COUNTIFS('Estruturante Móvel'!$M:$M,$B58,'Estruturante Móvel'!$AM:$AM,AB$4))</f>
        <v>0</v>
      </c>
      <c r="AC58" s="140">
        <f>(COUNTIFS('Estruturante Móvel'!$M:$M,$B58,'Estruturante Móvel'!$C:$C,"&lt;&gt;PREVISTO",'Estruturante Móvel'!$G:$G,AB$4))</f>
        <v>0</v>
      </c>
      <c r="AD58" s="139">
        <f>(COUNTIFS('Estruturante Móvel'!$M:$M,$B58,'Estruturante Móvel'!$AM:$AM,AD$4))</f>
        <v>0</v>
      </c>
      <c r="AE58" s="140">
        <f>(COUNTIFS('Estruturante Móvel'!$M:$M,$B58,'Estruturante Móvel'!$C:$C,"&lt;&gt;PREVISTO",'Estruturante Móvel'!$G:$G,AD$4))</f>
        <v>0</v>
      </c>
      <c r="AF58" s="139">
        <f>(COUNTIFS('Estruturante Móvel'!$M:$M,$B58,'Estruturante Móvel'!$AM:$AM,AF$4))</f>
        <v>0</v>
      </c>
      <c r="AG58" s="140">
        <f>(COUNTIFS('Estruturante Móvel'!$M:$M,$B58,'Estruturante Móvel'!$C:$C,"&lt;&gt;PREVISTO",'Estruturante Móvel'!$G:$G,AF$4))</f>
        <v>0</v>
      </c>
      <c r="AH58" s="139">
        <f>(COUNTIFS('Estruturante Móvel'!$M:$M,$B58,'Estruturante Móvel'!$AM:$AM,AH$4))</f>
        <v>0</v>
      </c>
      <c r="AI58" s="140">
        <f>(COUNTIFS('Estruturante Móvel'!$M:$M,$B58,'Estruturante Móvel'!$C:$C,"&lt;&gt;PREVISTO",'Estruturante Móvel'!$G:$G,AH$4))</f>
        <v>0</v>
      </c>
      <c r="AJ58" s="139">
        <f>(COUNTIFS('Estruturante Móvel'!$M:$M,$B58,'Estruturante Móvel'!$AM:$AM,AJ$4))</f>
        <v>0</v>
      </c>
      <c r="AK58" s="140">
        <f>(COUNTIFS('Estruturante Móvel'!$M:$M,$B58,'Estruturante Móvel'!$C:$C,"&lt;&gt;PREVISTO",'Estruturante Móvel'!$G:$G,AJ$4))</f>
        <v>0</v>
      </c>
      <c r="AL58" s="139">
        <f>(COUNTIFS('Estruturante Móvel'!$M:$M,$B58,'Estruturante Móvel'!$AM:$AM,AL$4))</f>
        <v>0</v>
      </c>
      <c r="AM58" s="140">
        <f>(COUNTIFS('Estruturante Móvel'!$M:$M,$B58,'Estruturante Móvel'!$C:$C,"&lt;&gt;PREVISTO",'Estruturante Móvel'!$G:$G,AL$4))</f>
        <v>0</v>
      </c>
      <c r="AN58" s="139">
        <f>(COUNTIFS('Estruturante Móvel'!$M:$M,$B58,'Estruturante Móvel'!$AM:$AM,AN$4))</f>
        <v>0</v>
      </c>
      <c r="AO58" s="140">
        <f>(COUNTIFS('Estruturante Móvel'!$M:$M,$B58,'Estruturante Móvel'!$C:$C,"&lt;&gt;PREVISTO",'Estruturante Móvel'!$G:$G,AN$4))</f>
        <v>0</v>
      </c>
      <c r="AP58" s="139">
        <f>(COUNTIFS('Estruturante Móvel'!$M:$M,$B58,'Estruturante Móvel'!$AM:$AM,AP$4))</f>
        <v>0</v>
      </c>
      <c r="AQ58" s="140">
        <f>(COUNTIFS('Estruturante Móvel'!$M:$M,$B58,'Estruturante Móvel'!$C:$C,"&lt;&gt;PREVISTO",'Estruturante Móvel'!$G:$G,AP$4))</f>
        <v>0</v>
      </c>
      <c r="AR58" s="139">
        <f>(COUNTIFS('Estruturante Móvel'!$M:$M,$B58,'Estruturante Móvel'!$AM:$AM,AR$4))</f>
        <v>0</v>
      </c>
      <c r="AS58" s="140">
        <f>(COUNTIFS('Estruturante Móvel'!$M:$M,$B58,'Estruturante Móvel'!$C:$C,"&lt;&gt;PREVISTO",'Estruturante Móvel'!$G:$G,AR$4))</f>
        <v>0</v>
      </c>
      <c r="AT58" s="139">
        <f>(COUNTIFS('Estruturante Móvel'!$M:$M,$B58,'Estruturante Móvel'!$AM:$AM,AT$4))</f>
        <v>0</v>
      </c>
      <c r="AU58" s="140">
        <f>(COUNTIFS('Estruturante Móvel'!$M:$M,$B58,'Estruturante Móvel'!$C:$C,"&lt;&gt;PREVISTO",'Estruturante Móvel'!$G:$G,AT$4))</f>
        <v>0</v>
      </c>
      <c r="AV58" s="139">
        <f>(COUNTIFS('Estruturante Móvel'!$M:$M,$B58,'Estruturante Móvel'!$AM:$AM,AV$4))</f>
        <v>0</v>
      </c>
      <c r="AW58" s="140">
        <f>(COUNTIFS('Estruturante Móvel'!$M:$M,$B58,'Estruturante Móvel'!$C:$C,"&lt;&gt;PREVISTO",'Estruturante Móvel'!$G:$G,AV$4))</f>
        <v>0</v>
      </c>
      <c r="AX58" s="139">
        <f>(COUNTIFS('Estruturante Móvel'!$M:$M,$B58,'Estruturante Móvel'!$AM:$AM,AX$4))</f>
        <v>0</v>
      </c>
      <c r="AY58" s="140">
        <f>(COUNTIFS('Estruturante Móvel'!$M:$M,$B58,'Estruturante Móvel'!$C:$C,"&lt;&gt;PREVISTO",'Estruturante Móvel'!$G:$G,AX$4))</f>
        <v>0</v>
      </c>
      <c r="AZ58" s="139">
        <f>(COUNTIFS('Estruturante Móvel'!$M:$M,$B58,'Estruturante Móvel'!$AM:$AM,AZ$4))</f>
        <v>0</v>
      </c>
      <c r="BA58" s="140">
        <f>(COUNTIFS('Estruturante Móvel'!$M:$M,$B58,'Estruturante Móvel'!$C:$C,"&lt;&gt;PREVISTO",'Estruturante Móvel'!$G:$G,AZ$4))</f>
        <v>0</v>
      </c>
      <c r="BB58" s="139">
        <f>(COUNTIFS('Estruturante Móvel'!$M:$M,$B58,'Estruturante Móvel'!$AM:$AM,BB$4))</f>
        <v>0</v>
      </c>
      <c r="BC58" s="140">
        <f>(COUNTIFS('Estruturante Móvel'!$M:$M,$B58,'Estruturante Móvel'!$C:$C,"&lt;&gt;PREVISTO",'Estruturante Móvel'!$G:$G,BB$4))</f>
        <v>0</v>
      </c>
      <c r="BD58" s="139">
        <f>(COUNTIFS('Estruturante Móvel'!$M:$M,$B58,'Estruturante Móvel'!$AM:$AM,BD$4))</f>
        <v>0</v>
      </c>
      <c r="BE58" s="140">
        <f>(COUNTIFS('Estruturante Móvel'!$M:$M,$B58,'Estruturante Móvel'!$C:$C,"&lt;&gt;PREVISTO",'Estruturante Móvel'!$G:$G,BD$4))</f>
        <v>0</v>
      </c>
      <c r="BF58" s="139">
        <f>(COUNTIFS('Estruturante Móvel'!$M:$M,$B58,'Estruturante Móvel'!$AM:$AM,BF$4))</f>
        <v>0</v>
      </c>
      <c r="BG58" s="140">
        <f>(COUNTIFS('Estruturante Móvel'!$M:$M,$B58,'Estruturante Móvel'!$C:$C,"&lt;&gt;PREVISTO",'Estruturante Móvel'!$G:$G,BF$4))</f>
        <v>0</v>
      </c>
      <c r="BH58" s="139">
        <f>(COUNTIFS('Estruturante Móvel'!$M:$M,$B58,'Estruturante Móvel'!$AM:$AM,BH$4))</f>
        <v>0</v>
      </c>
      <c r="BI58" s="140">
        <f>(COUNTIFS('Estruturante Móvel'!$M:$M,$B58,'Estruturante Móvel'!$C:$C,"&lt;&gt;PREVISTO",'Estruturante Móvel'!$G:$G,BH$4))</f>
        <v>0</v>
      </c>
      <c r="BJ58" s="139">
        <f>(COUNTIFS('Estruturante Móvel'!$M:$M,$B58,'Estruturante Móvel'!$AM:$AM,BJ$4))</f>
        <v>0</v>
      </c>
      <c r="BK58" s="140">
        <f>(COUNTIFS('Estruturante Móvel'!$M:$M,$B58,'Estruturante Móvel'!$C:$C,"&lt;&gt;PREVISTO",'Estruturante Móvel'!$G:$G,BJ$4))</f>
        <v>0</v>
      </c>
      <c r="BL58" s="139">
        <f>(COUNTIFS('Estruturante Móvel'!$M:$M,$B58,'Estruturante Móvel'!$AM:$AM,BL$4))</f>
        <v>0</v>
      </c>
      <c r="BM58" s="140">
        <f>(COUNTIFS('Estruturante Móvel'!$M:$M,$B58,'Estruturante Móvel'!$C:$C,"&lt;&gt;PREVISTO",'Estruturante Móvel'!$G:$G,BL$4))</f>
        <v>0</v>
      </c>
      <c r="BN58" s="139">
        <f>(COUNTIFS('Estruturante Móvel'!$M:$M,$B58,'Estruturante Móvel'!$AM:$AM,BN$4))</f>
        <v>0</v>
      </c>
      <c r="BO58" s="140">
        <f>(COUNTIFS('Estruturante Móvel'!$M:$M,$B58,'Estruturante Móvel'!$C:$C,"&lt;&gt;PREVISTO",'Estruturante Móvel'!$G:$G,BN$4))</f>
        <v>0</v>
      </c>
      <c r="BP58" s="139">
        <f>(COUNTIFS('Estruturante Móvel'!$M:$M,$B58,'Estruturante Móvel'!$AM:$AM,BP$4))</f>
        <v>0</v>
      </c>
      <c r="BQ58" s="140">
        <f>(COUNTIFS('Estruturante Móvel'!$M:$M,$B58,'Estruturante Móvel'!$C:$C,"&lt;&gt;PREVISTO",'Estruturante Móvel'!$G:$G,BP$4))</f>
        <v>0</v>
      </c>
      <c r="BR58" s="139">
        <f>(COUNTIFS('Estruturante Móvel'!$M:$M,$B58,'Estruturante Móvel'!$AM:$AM,BR$4))</f>
        <v>0</v>
      </c>
      <c r="BS58" s="140">
        <f>(COUNTIFS('Estruturante Móvel'!$M:$M,$B58,'Estruturante Móvel'!$C:$C,"&lt;&gt;PREVISTO",'Estruturante Móvel'!$G:$G,BR$4))</f>
        <v>0</v>
      </c>
      <c r="BT58" s="139">
        <f>(COUNTIFS('Estruturante Móvel'!$M:$M,$B58,'Estruturante Móvel'!$AM:$AM,BT$4))-(COUNTIFS('Estruturante Móvel'!$M:$M,$B58,'Estruturante Móvel'!$AM:$AM,BT$4,'Estruturante Móvel'!$AQ:$AQ,"REPARO FO"))</f>
        <v>0</v>
      </c>
      <c r="BU58" s="140">
        <f>(COUNTIFS('Estruturante Móvel'!$M:$M,$B58,'Estruturante Móvel'!$C:$C,"&lt;&gt;PREVISTO",'Estruturante Móvel'!$G:$G,BT$4))</f>
        <v>0</v>
      </c>
      <c r="BV58" s="139">
        <f>(COUNTIFS('Estruturante Móvel'!$M:$M,$B58,'Estruturante Móvel'!$AM:$AM,BV$4))-(COUNTIFS('Estruturante Móvel'!$M:$M,$B58,'Estruturante Móvel'!$AM:$AM,BV$4,'Estruturante Móvel'!$AQ:$AQ,"REPARO FO"))</f>
        <v>0</v>
      </c>
      <c r="BW58" s="140">
        <f>(COUNTIFS('Estruturante Móvel'!$M:$M,$B58,'Estruturante Móvel'!$C:$C,"&lt;&gt;PREVISTO",'Estruturante Móvel'!$G:$G,BV$4))</f>
        <v>0</v>
      </c>
      <c r="BX58" s="139">
        <f>(COUNTIFS('Estruturante Móvel'!$M:$M,$B58,'Estruturante Móvel'!$AM:$AM,BX$4))-(COUNTIFS('Estruturante Móvel'!$M:$M,$B58,'Estruturante Móvel'!$AM:$AM,BX$4,'Estruturante Móvel'!$AQ:$AQ,"REPARO FO"))</f>
        <v>0</v>
      </c>
      <c r="BY58" s="140">
        <f>(COUNTIFS('Estruturante Móvel'!$M:$M,$B58,'Estruturante Móvel'!$C:$C,"&lt;&gt;PREVISTO",'Estruturante Móvel'!$G:$G,BX$4))</f>
        <v>0</v>
      </c>
      <c r="BZ58" s="139">
        <f>(COUNTIFS('Estruturante Móvel'!$M:$M,$B58,'Estruturante Móvel'!$AM:$AM,BZ$4))-(COUNTIFS('Estruturante Móvel'!$M:$M,$B58,'Estruturante Móvel'!$AM:$AM,BZ$4,'Estruturante Móvel'!$AQ:$AQ,"REPARO FO"))</f>
        <v>0</v>
      </c>
      <c r="CA58" s="140">
        <f>(COUNTIFS('Estruturante Móvel'!$M:$M,$B58,'Estruturante Móvel'!$C:$C,"&lt;&gt;PREVISTO",'Estruturante Móvel'!$G:$G,BZ$4))</f>
        <v>0</v>
      </c>
      <c r="CB58" s="139">
        <f>(COUNTIFS('Estruturante Móvel'!$M:$M,$B58,'Estruturante Móvel'!$AM:$AM,CB$4))-(COUNTIFS('Estruturante Móvel'!$M:$M,$B58,'Estruturante Móvel'!$AM:$AM,CB$4,'Estruturante Móvel'!$AQ:$AQ,"REPARO FO"))</f>
        <v>0</v>
      </c>
      <c r="CC58" s="140">
        <f>(COUNTIFS('Estruturante Móvel'!$M:$M,$B58,'Estruturante Móvel'!$C:$C,"&lt;&gt;PREVISTO",'Estruturante Móvel'!$G:$G,CB$4))</f>
        <v>0</v>
      </c>
      <c r="CD58" s="139">
        <f>(COUNTIFS('Estruturante Móvel'!$M:$M,$B58,'Estruturante Móvel'!$AM:$AM,CD$4))-(COUNTIFS('Estruturante Móvel'!$M:$M,$B58,'Estruturante Móvel'!$AM:$AM,CD$4,'Estruturante Móvel'!$AQ:$AQ,"REPARO FO"))</f>
        <v>0</v>
      </c>
      <c r="CE58" s="140">
        <f>(COUNTIFS('Estruturante Móvel'!$M:$M,$B58,'Estruturante Móvel'!$C:$C,"&lt;&gt;PREVISTO",'Estruturante Móvel'!$G:$G,CD$4))</f>
        <v>0</v>
      </c>
      <c r="CF58" s="139">
        <f>(COUNTIFS('Estruturante Móvel'!$M:$M,$B58,'Estruturante Móvel'!$AM:$AM,CF$4))-(COUNTIFS('Estruturante Móvel'!$M:$M,$B58,'Estruturante Móvel'!$AM:$AM,CF$4,'Estruturante Móvel'!$AQ:$AQ,"REPARO FO"))</f>
        <v>0</v>
      </c>
      <c r="CG58" s="140">
        <f>(COUNTIFS('Estruturante Móvel'!$M:$M,$B58,'Estruturante Móvel'!$C:$C,"&lt;&gt;PREVISTO",'Estruturante Móvel'!$G:$G,CF$4))</f>
        <v>0</v>
      </c>
      <c r="CH58" s="139">
        <f>(COUNTIFS('Estruturante Móvel'!$M:$M,$B58,'Estruturante Móvel'!$AM:$AM,CH$4))-(COUNTIFS('Estruturante Móvel'!$M:$M,$B58,'Estruturante Móvel'!$AM:$AM,CH$4,'Estruturante Móvel'!$AQ:$AQ,"REPARO FO"))</f>
        <v>1</v>
      </c>
      <c r="CI58" s="140">
        <f>(COUNTIFS('Estruturante Móvel'!$M:$M,$B58,'Estruturante Móvel'!$C:$C,"&lt;&gt;PREVISTO",'Estruturante Móvel'!$G:$G,CH$4))</f>
        <v>0</v>
      </c>
      <c r="CJ58" s="139">
        <f>(COUNTIFS('Estruturante Móvel'!$M:$M,$B58,'Estruturante Móvel'!$AM:$AM,CJ$4))-(COUNTIFS('Estruturante Móvel'!$M:$M,$B58,'Estruturante Móvel'!$AM:$AM,CJ$4,'Estruturante Móvel'!$AQ:$AQ,"REPARO FO"))</f>
        <v>0</v>
      </c>
      <c r="CK58" s="140">
        <f>(COUNTIFS('Estruturante Móvel'!$M:$M,$B58,'Estruturante Móvel'!$C:$C,"&lt;&gt;PREVISTO",'Estruturante Móvel'!$G:$G,CJ$4))</f>
        <v>0</v>
      </c>
      <c r="CL58" s="139">
        <f>(COUNTIFS('Estruturante Móvel'!$M:$M,$B58,'Estruturante Móvel'!$AM:$AM,CL$4))-(COUNTIFS('Estruturante Móvel'!$M:$M,$B58,'Estruturante Móvel'!$AM:$AM,CL$4,'Estruturante Móvel'!$AQ:$AQ,"REPARO FO"))</f>
        <v>0</v>
      </c>
      <c r="CM58" s="140">
        <f>(COUNTIFS('Estruturante Móvel'!$M:$M,$B58,'Estruturante Móvel'!$C:$C,"&lt;&gt;PREVISTO",'Estruturante Móvel'!$G:$G,CL$4))</f>
        <v>0</v>
      </c>
      <c r="CN58" s="139">
        <f>(COUNTIFS('Estruturante Móvel'!$M:$M,$B58,'Estruturante Móvel'!$AM:$AM,CN$4))-(COUNTIFS('Estruturante Móvel'!$M:$M,$B58,'Estruturante Móvel'!$AM:$AM,CN$4,'Estruturante Móvel'!$AQ:$AQ,"REPARO FO"))</f>
        <v>0</v>
      </c>
      <c r="CO58" s="140">
        <f>(COUNTIFS('Estruturante Móvel'!$M:$M,$B58,'Estruturante Móvel'!$C:$C,"&lt;&gt;PREVISTO",'Estruturante Móvel'!$G:$G,CN$4))</f>
        <v>0</v>
      </c>
      <c r="CP58" s="139">
        <f>(COUNTIFS('Estruturante Móvel'!$M:$M,$B58,'Estruturante Móvel'!$AM:$AM,CP$4))-(COUNTIFS('Estruturante Móvel'!$M:$M,$B58,'Estruturante Móvel'!$AM:$AM,CP$4,'Estruturante Móvel'!$AQ:$AQ,"REPARO FO"))</f>
        <v>0</v>
      </c>
      <c r="CQ58" s="140">
        <f>(COUNTIFS('Estruturante Móvel'!$M:$M,$B58,'Estruturante Móvel'!$C:$C,"&lt;&gt;PREVISTO",'Estruturante Móvel'!$G:$G,CP$4))</f>
        <v>0</v>
      </c>
      <c r="CR58" s="139">
        <f>(COUNTIFS('Estruturante Móvel'!$M:$M,$B58,'Estruturante Móvel'!$AM:$AM,CR$4))-(COUNTIFS('Estruturante Móvel'!$M:$M,$B58,'Estruturante Móvel'!$AM:$AM,CR$4,'Estruturante Móvel'!$AQ:$AQ,"REPARO FO"))</f>
        <v>0</v>
      </c>
      <c r="CS58" s="140">
        <f>(COUNTIFS('Estruturante Móvel'!$M:$M,$B58,'Estruturante Móvel'!$C:$C,"&lt;&gt;PREVISTO",'Estruturante Móvel'!$G:$G,CR$4))</f>
        <v>0</v>
      </c>
      <c r="CT58" s="139">
        <f>(COUNTIFS('Estruturante Móvel'!$M:$M,$B58,'Estruturante Móvel'!$AM:$AM,CT$4))-(COUNTIFS('Estruturante Móvel'!$M:$M,$B58,'Estruturante Móvel'!$AM:$AM,CT$4,'Estruturante Móvel'!$AQ:$AQ,"REPARO FO"))</f>
        <v>0</v>
      </c>
      <c r="CU58" s="140">
        <f>(COUNTIFS('Estruturante Móvel'!$M:$M,$B58,'Estruturante Móvel'!$C:$C,"&lt;&gt;PREVISTO",'Estruturante Móvel'!$G:$G,CT$4))</f>
        <v>0</v>
      </c>
      <c r="CV58" s="139">
        <f>(COUNTIFS('Estruturante Móvel'!$M:$M,$B58,'Estruturante Móvel'!$AM:$AM,CV$4))-(COUNTIFS('Estruturante Móvel'!$M:$M,$B58,'Estruturante Móvel'!$AM:$AM,CV$4,'Estruturante Móvel'!$AQ:$AQ,"REPARO FO"))</f>
        <v>0</v>
      </c>
      <c r="CW58" s="140">
        <f>(COUNTIFS('Estruturante Móvel'!$M:$M,$B58,'Estruturante Móvel'!$C:$C,"&lt;&gt;PREVISTO",'Estruturante Móvel'!$G:$G,CV$4))</f>
        <v>0</v>
      </c>
      <c r="CX58" s="139">
        <f>(COUNTIFS('Estruturante Móvel'!$M:$M,$B58,'Estruturante Móvel'!$AM:$AM,CX$4))-(COUNTIFS('Estruturante Móvel'!$M:$M,$B58,'Estruturante Móvel'!$AM:$AM,CX$4,'Estruturante Móvel'!$AQ:$AQ,"REPARO FO"))</f>
        <v>0</v>
      </c>
      <c r="CY58" s="140">
        <f>(COUNTIFS('Estruturante Móvel'!$M:$M,$B58,'Estruturante Móvel'!$C:$C,"&lt;&gt;PREVISTO",'Estruturante Móvel'!$G:$G,CX$4))</f>
        <v>0</v>
      </c>
      <c r="CZ58" s="139">
        <f>(COUNTIFS('Estruturante Móvel'!$M:$M,$B58,'Estruturante Móvel'!$AM:$AM,CZ$4))-(COUNTIFS('Estruturante Móvel'!$M:$M,$B58,'Estruturante Móvel'!$AM:$AM,CZ$4,'Estruturante Móvel'!$AQ:$AQ,"REPARO FO"))</f>
        <v>0</v>
      </c>
      <c r="DA58" s="140">
        <f>(COUNTIFS('Estruturante Móvel'!$M:$M,$B58,'Estruturante Móvel'!$C:$C,"&lt;&gt;PREVISTO",'Estruturante Móvel'!$G:$G,CZ$4))</f>
        <v>0</v>
      </c>
      <c r="DB58" s="139">
        <f>(COUNTIFS('Estruturante Móvel'!$M:$M,$B58,'Estruturante Móvel'!$AM:$AM,DB$4))-(COUNTIFS('Estruturante Móvel'!$M:$M,$B58,'Estruturante Móvel'!$AM:$AM,DB$4,'Estruturante Móvel'!$AQ:$AQ,"REPARO FO"))</f>
        <v>0</v>
      </c>
      <c r="DC58" s="140">
        <f>(COUNTIFS('Estruturante Móvel'!$M:$M,$B58,'Estruturante Móvel'!$C:$C,"&lt;&gt;PREVISTO",'Estruturante Móvel'!$G:$G,DB$4))</f>
        <v>0</v>
      </c>
      <c r="DD58" s="139">
        <f>(COUNTIFS('Estruturante Móvel'!$M:$M,$B58,'Estruturante Móvel'!$AM:$AM,DD$4))-(COUNTIFS('Estruturante Móvel'!$M:$M,$B58,'Estruturante Móvel'!$AM:$AM,DD$4,'Estruturante Móvel'!$AQ:$AQ,"REPARO FO"))</f>
        <v>0</v>
      </c>
      <c r="DE58" s="140">
        <f>(COUNTIFS('Estruturante Móvel'!$M:$M,$B58,'Estruturante Móvel'!$C:$C,"&lt;&gt;PREVISTO",'Estruturante Móvel'!$G:$G,DD$4))</f>
        <v>0</v>
      </c>
      <c r="DF58" s="139">
        <f>(COUNTIFS('Estruturante Móvel'!$M:$M,$B58,'Estruturante Móvel'!$AM:$AM,DF$4))-(COUNTIFS('Estruturante Móvel'!$M:$M,$B58,'Estruturante Móvel'!$AM:$AM,DF$4,'Estruturante Móvel'!$AQ:$AQ,"REPARO FO"))</f>
        <v>0</v>
      </c>
      <c r="DG58" s="140">
        <f>(COUNTIFS('Estruturante Móvel'!$M:$M,$B58,'Estruturante Móvel'!$C:$C,"&lt;&gt;PREVISTO",'Estruturante Móvel'!$G:$G,DF$4))</f>
        <v>0</v>
      </c>
      <c r="DH58" s="139">
        <f>(COUNTIFS('Estruturante Móvel'!$M:$M,$B58,'Estruturante Móvel'!$AM:$AM,DH$4))-(COUNTIFS('Estruturante Móvel'!$M:$M,$B58,'Estruturante Móvel'!$AM:$AM,DH$4,'Estruturante Móvel'!$AQ:$AQ,"REPARO FO"))</f>
        <v>0</v>
      </c>
      <c r="DI58" s="140">
        <f>(COUNTIFS('Estruturante Móvel'!$M:$M,$B58,'Estruturante Móvel'!$C:$C,"&lt;&gt;PREVISTO",'Estruturante Móvel'!$G:$G,DH$4))</f>
        <v>0</v>
      </c>
      <c r="DJ58" s="139">
        <f>(COUNTIFS('Estruturante Móvel'!$M:$M,$B58,'Estruturante Móvel'!$AM:$AM,DJ$4))-(COUNTIFS('Estruturante Móvel'!$M:$M,$B58,'Estruturante Móvel'!$AM:$AM,DJ$4,'Estruturante Móvel'!$AQ:$AQ,"REPARO FO"))</f>
        <v>0</v>
      </c>
      <c r="DK58" s="140">
        <f>(COUNTIFS('Estruturante Móvel'!$M:$M,$B58,'Estruturante Móvel'!$C:$C,"&lt;&gt;PREVISTO",'Estruturante Móvel'!$G:$G,DJ$4))</f>
        <v>0</v>
      </c>
      <c r="DL58" s="139">
        <f>(COUNTIFS('Estruturante Móvel'!$M:$M,$B58,'Estruturante Móvel'!$AM:$AM,DL$4))-(COUNTIFS('Estruturante Móvel'!$M:$M,$B58,'Estruturante Móvel'!$AM:$AM,DL$4,'Estruturante Móvel'!$AQ:$AQ,"REPARO FO"))</f>
        <v>0</v>
      </c>
      <c r="DM58" s="140">
        <f>(COUNTIFS('Estruturante Móvel'!$M:$M,$B58,'Estruturante Móvel'!$C:$C,"&lt;&gt;PREVISTO",'Estruturante Móvel'!$G:$G,DL$4))</f>
        <v>0</v>
      </c>
      <c r="DN58" s="139">
        <f>(COUNTIFS('Estruturante Móvel'!$M:$M,$B58,'Estruturante Móvel'!$AM:$AM,DN$4))-(COUNTIFS('Estruturante Móvel'!$M:$M,$B58,'Estruturante Móvel'!$AM:$AM,DN$4,'Estruturante Móvel'!$AQ:$AQ,"REPARO FO"))</f>
        <v>0</v>
      </c>
      <c r="DO58" s="140">
        <f>(COUNTIFS('Estruturante Móvel'!$M:$M,$B58,'Estruturante Móvel'!$C:$C,"&lt;&gt;PREVISTO",'Estruturante Móvel'!$G:$G,DN$4))</f>
        <v>0</v>
      </c>
      <c r="DP58" s="139">
        <f>(COUNTIFS('Estruturante Móvel'!$M:$M,$B58,'Estruturante Móvel'!$AM:$AM,DP$4))-(COUNTIFS('Estruturante Móvel'!$M:$M,$B58,'Estruturante Móvel'!$AM:$AM,DP$4,'Estruturante Móvel'!$AQ:$AQ,"REPARO FO"))</f>
        <v>0</v>
      </c>
      <c r="DQ58" s="140">
        <f>(COUNTIFS('Estruturante Móvel'!$M:$M,$B58,'Estruturante Móvel'!$C:$C,"&lt;&gt;PREVISTO",'Estruturante Móvel'!$G:$G,DP$4))</f>
        <v>0</v>
      </c>
      <c r="DR58" s="139">
        <f>(COUNTIFS('Estruturante Móvel'!$M:$M,$B58,'Estruturante Móvel'!$AM:$AM,DR$4))-(COUNTIFS('Estruturante Móvel'!$M:$M,$B58,'Estruturante Móvel'!$AM:$AM,DR$4,'Estruturante Móvel'!$AQ:$AQ,"REPARO FO"))</f>
        <v>0</v>
      </c>
      <c r="DS58" s="140">
        <f>(COUNTIFS('Estruturante Móvel'!$M:$M,$B58,'Estruturante Móvel'!$C:$C,"&lt;&gt;PREVISTO",'Estruturante Móvel'!$G:$G,DR$4))</f>
        <v>0</v>
      </c>
      <c r="DT58" s="139">
        <f>(COUNTIFS('Estruturante Móvel'!$M:$M,$B58,'Estruturante Móvel'!$AM:$AM,DT$4))-(COUNTIFS('Estruturante Móvel'!$M:$M,$B58,'Estruturante Móvel'!$AM:$AM,DT$4,'Estruturante Móvel'!$AQ:$AQ,"REPARO FO"))</f>
        <v>0</v>
      </c>
      <c r="DU58" s="140">
        <f>(COUNTIFS('Estruturante Móvel'!$M:$M,$B58,'Estruturante Móvel'!$C:$C,"&lt;&gt;PREVISTO",'Estruturante Móvel'!$G:$G,DT$4))</f>
        <v>0</v>
      </c>
      <c r="DV58" s="139">
        <f>(COUNTIFS('Estruturante Móvel'!$M:$M,$B58,'Estruturante Móvel'!$AM:$AM,DV$4))-(COUNTIFS('Estruturante Móvel'!$M:$M,$B58,'Estruturante Móvel'!$AM:$AM,DV$4,'Estruturante Móvel'!$AQ:$AQ,"REPARO FO"))</f>
        <v>0</v>
      </c>
      <c r="DW58" s="140">
        <f>(COUNTIFS('Estruturante Móvel'!$M:$M,$B58,'Estruturante Móvel'!$C:$C,"&lt;&gt;PREVISTO",'Estruturante Móvel'!$G:$G,DV$4))</f>
        <v>0</v>
      </c>
      <c r="DX58" s="139">
        <f>(COUNTIFS('Estruturante Móvel'!$M:$M,$B58,'Estruturante Móvel'!$AM:$AM,DX$4))-(COUNTIFS('Estruturante Móvel'!$M:$M,$B58,'Estruturante Móvel'!$AM:$AM,DX$4,'Estruturante Móvel'!$AQ:$AQ,"REPARO FO"))</f>
        <v>0</v>
      </c>
      <c r="DY58" s="140">
        <f>(COUNTIFS('Estruturante Móvel'!$M:$M,$B58,'Estruturante Móvel'!$C:$C,"&lt;&gt;PREVISTO",'Estruturante Móvel'!$G:$G,DX$4))</f>
        <v>0</v>
      </c>
      <c r="DZ58" s="139">
        <f>(COUNTIFS('Estruturante Móvel'!$M:$M,$B58,'Estruturante Móvel'!$AM:$AM,DZ$4))-(COUNTIFS('Estruturante Móvel'!$M:$M,$B58,'Estruturante Móvel'!$AM:$AM,DZ$4,'Estruturante Móvel'!$AQ:$AQ,"REPARO FO"))</f>
        <v>0</v>
      </c>
      <c r="EA58" s="140">
        <f>(COUNTIFS('Estruturante Móvel'!$M:$M,$B58,'Estruturante Móvel'!$C:$C,"&lt;&gt;PREVISTO",'Estruturante Móvel'!$G:$G,DZ$4))</f>
        <v>0</v>
      </c>
      <c r="EB58" s="139">
        <f>(COUNTIFS('Estruturante Móvel'!$M:$M,$B58,'Estruturante Móvel'!$AM:$AM,EB$4))-(COUNTIFS('Estruturante Móvel'!$M:$M,$B58,'Estruturante Móvel'!$AM:$AM,EB$4,'Estruturante Móvel'!$AQ:$AQ,"REPARO FO"))</f>
        <v>0</v>
      </c>
      <c r="EC58" s="140">
        <f>(COUNTIFS('Estruturante Móvel'!$M:$M,$B58,'Estruturante Móvel'!$C:$C,"&lt;&gt;PREVISTO",'Estruturante Móvel'!$G:$G,EB$4))</f>
        <v>0</v>
      </c>
      <c r="ED58" s="139">
        <f>(COUNTIFS('Estruturante Móvel'!$M:$M,$B58,'Estruturante Móvel'!$AM:$AM,ED$4))-(COUNTIFS('Estruturante Móvel'!$M:$M,$B58,'Estruturante Móvel'!$AM:$AM,ED$4,'Estruturante Móvel'!$AQ:$AQ,"REPARO FO"))</f>
        <v>0</v>
      </c>
      <c r="EE58" s="140">
        <f>(COUNTIFS('Estruturante Móvel'!$M:$M,$B58,'Estruturante Móvel'!$C:$C,"&lt;&gt;PREVISTO",'Estruturante Móvel'!$G:$G,ED$4))</f>
        <v>0</v>
      </c>
      <c r="EF58" s="139">
        <f>(COUNTIFS('Estruturante Móvel'!$M:$M,$B58,'Estruturante Móvel'!$AM:$AM,EF$4))-(COUNTIFS('Estruturante Móvel'!$M:$M,$B58,'Estruturante Móvel'!$AM:$AM,EF$4,'Estruturante Móvel'!$AQ:$AQ,"REPARO FO"))</f>
        <v>0</v>
      </c>
      <c r="EG58" s="140">
        <f>(COUNTIFS('Estruturante Móvel'!$M:$M,$B58,'Estruturante Móvel'!$C:$C,"&lt;&gt;PREVISTO",'Estruturante Móvel'!$G:$G,EF$4))</f>
        <v>0</v>
      </c>
      <c r="EH58" s="139">
        <f>(COUNTIFS('Estruturante Móvel'!$M:$M,$B58,'Estruturante Móvel'!$AM:$AM,EH$4))-(COUNTIFS('Estruturante Móvel'!$M:$M,$B58,'Estruturante Móvel'!$AM:$AM,EH$4,'Estruturante Móvel'!$AQ:$AQ,"REPARO FO"))</f>
        <v>0</v>
      </c>
      <c r="EI58" s="140">
        <f>(COUNTIFS('Estruturante Móvel'!$M:$M,$B58,'Estruturante Móvel'!$C:$C,"&lt;&gt;PREVISTO",'Estruturante Móvel'!$G:$G,EH$4))</f>
        <v>0</v>
      </c>
      <c r="EJ58" s="139">
        <f>(COUNTIFS('Estruturante Móvel'!$M:$M,$B58,'Estruturante Móvel'!$AM:$AM,EJ$4))-(COUNTIFS('Estruturante Móvel'!$M:$M,$B58,'Estruturante Móvel'!$AM:$AM,EJ$4,'Estruturante Móvel'!$AQ:$AQ,"REPARO FO"))</f>
        <v>0</v>
      </c>
      <c r="EK58" s="140">
        <f>(COUNTIFS('Estruturante Móvel'!$M:$M,$B58,'Estruturante Móvel'!$C:$C,"&lt;&gt;PREVISTO",'Estruturante Móvel'!$G:$G,EJ$4))</f>
        <v>0</v>
      </c>
      <c r="EL58" s="139">
        <f>(COUNTIFS('Estruturante Móvel'!$M:$M,$B58,'Estruturante Móvel'!$AM:$AM,EL$4))-(COUNTIFS('Estruturante Móvel'!$M:$M,$B58,'Estruturante Móvel'!$AM:$AM,EL$4,'Estruturante Móvel'!$AQ:$AQ,"REPARO FO"))</f>
        <v>0</v>
      </c>
      <c r="EM58" s="140">
        <f>(COUNTIFS('Estruturante Móvel'!$M:$M,$B58,'Estruturante Móvel'!$C:$C,"&lt;&gt;PREVISTO",'Estruturante Móvel'!$G:$G,EL$4))</f>
        <v>0</v>
      </c>
      <c r="EN58" s="139">
        <f>(COUNTIFS('Estruturante Móvel'!$M:$M,$B58,'Estruturante Móvel'!$AM:$AM,EN$4))-(COUNTIFS('Estruturante Móvel'!$M:$M,$B58,'Estruturante Móvel'!$AM:$AM,EN$4,'Estruturante Móvel'!$AQ:$AQ,"REPARO FO"))</f>
        <v>0</v>
      </c>
      <c r="EO58" s="140">
        <f>(COUNTIFS('Estruturante Móvel'!$M:$M,$B58,'Estruturante Móvel'!$C:$C,"&lt;&gt;PREVISTO",'Estruturante Móvel'!$G:$G,EN$4))</f>
        <v>0</v>
      </c>
      <c r="EP58" s="139">
        <f>(COUNTIFS('Estruturante Móvel'!$M:$M,$B58,'Estruturante Móvel'!$AM:$AM,EP$4))-(COUNTIFS('Estruturante Móvel'!$M:$M,$B58,'Estruturante Móvel'!$AM:$AM,EP$4,'Estruturante Móvel'!$AQ:$AQ,"REPARO FO"))</f>
        <v>0</v>
      </c>
      <c r="EQ58" s="140">
        <f>(COUNTIFS('Estruturante Móvel'!$M:$M,$B58,'Estruturante Móvel'!$C:$C,"&lt;&gt;PREVISTO",'Estruturante Móvel'!$G:$G,EP$4))</f>
        <v>0</v>
      </c>
      <c r="ER58" s="139">
        <f>(COUNTIFS('Estruturante Móvel'!$M:$M,$B58,'Estruturante Móvel'!$AM:$AM,ER$4))-(COUNTIFS('Estruturante Móvel'!$M:$M,$B58,'Estruturante Móvel'!$AM:$AM,ER$4,'Estruturante Móvel'!$AQ:$AQ,"REPARO FO"))</f>
        <v>0</v>
      </c>
      <c r="ES58" s="140">
        <f>(COUNTIFS('Estruturante Móvel'!$M:$M,$B58,'Estruturante Móvel'!$C:$C,"&lt;&gt;PREVISTO",'Estruturante Móvel'!$G:$G,ER$4))</f>
        <v>0</v>
      </c>
      <c r="ET58" s="139">
        <f>(COUNTIFS('Estruturante Móvel'!$M:$M,$B58,'Estruturante Móvel'!$AM:$AM,ET$4))-(COUNTIFS('Estruturante Móvel'!$M:$M,$B58,'Estruturante Móvel'!$AM:$AM,ET$4,'Estruturante Móvel'!$AQ:$AQ,"REPARO FO"))</f>
        <v>0</v>
      </c>
      <c r="EU58" s="140">
        <f>(COUNTIFS('Estruturante Móvel'!$M:$M,$B58,'Estruturante Móvel'!$C:$C,"&lt;&gt;PREVISTO",'Estruturante Móvel'!$G:$G,ET$4))</f>
        <v>0</v>
      </c>
      <c r="EV58" s="139">
        <f>(COUNTIFS('Estruturante Móvel'!$M:$M,$B58,'Estruturante Móvel'!$AM:$AM,EV$4))-(COUNTIFS('Estruturante Móvel'!$M:$M,$B58,'Estruturante Móvel'!$AM:$AM,EV$4,'Estruturante Móvel'!$AQ:$AQ,"REPARO FO"))</f>
        <v>0</v>
      </c>
      <c r="EW58" s="140">
        <f>(COUNTIFS('Estruturante Móvel'!$M:$M,$B58,'Estruturante Móvel'!$C:$C,"&lt;&gt;PREVISTO",'Estruturante Móvel'!$G:$G,EV$4))</f>
        <v>0</v>
      </c>
      <c r="EX58" s="139">
        <f>(COUNTIFS('Estruturante Móvel'!$M:$M,$B58,'Estruturante Móvel'!$AM:$AM,EX$4))-(COUNTIFS('Estruturante Móvel'!$M:$M,$B58,'Estruturante Móvel'!$AM:$AM,EX$4,'Estruturante Móvel'!$AQ:$AQ,"REPARO FO"))</f>
        <v>0</v>
      </c>
      <c r="EY58" s="140">
        <f>(COUNTIFS('Estruturante Móvel'!$M:$M,$B58,'Estruturante Móvel'!$C:$C,"&lt;&gt;PREVISTO",'Estruturante Móvel'!$G:$G,EX$4))</f>
        <v>0</v>
      </c>
      <c r="EZ58" s="139">
        <f>(COUNTIFS('Estruturante Móvel'!$M:$M,$B58,'Estruturante Móvel'!$AM:$AM,EZ$4))-(COUNTIFS('Estruturante Móvel'!$M:$M,$B58,'Estruturante Móvel'!$AM:$AM,EZ$4,'Estruturante Móvel'!$AQ:$AQ,"REPARO FO"))</f>
        <v>0</v>
      </c>
      <c r="FA58" s="140">
        <f>(COUNTIFS('Estruturante Móvel'!$M:$M,$B58,'Estruturante Móvel'!$C:$C,"&lt;&gt;PREVISTO",'Estruturante Móvel'!$G:$G,EZ$4))</f>
        <v>0</v>
      </c>
      <c r="FB58" s="139">
        <f>(COUNTIFS('Estruturante Móvel'!$M:$M,$B58,'Estruturante Móvel'!$AM:$AM,FB$4))-(COUNTIFS('Estruturante Móvel'!$M:$M,$B58,'Estruturante Móvel'!$AM:$AM,FB$4,'Estruturante Móvel'!$AQ:$AQ,"REPARO FO"))</f>
        <v>0</v>
      </c>
      <c r="FC58" s="140">
        <f>(COUNTIFS('Estruturante Móvel'!$M:$M,$B58,'Estruturante Móvel'!$C:$C,"&lt;&gt;PREVISTO",'Estruturante Móvel'!$G:$G,FB$4))</f>
        <v>0</v>
      </c>
      <c r="FD58" s="139">
        <f>(COUNTIFS('Estruturante Móvel'!$M:$M,$B58,'Estruturante Móvel'!$AM:$AM,FD$4))-(COUNTIFS('Estruturante Móvel'!$M:$M,$B58,'Estruturante Móvel'!$AM:$AM,FD$4,'Estruturante Móvel'!$AQ:$AQ,"REPARO FO"))</f>
        <v>0</v>
      </c>
      <c r="FE58" s="140">
        <f>(COUNTIFS('Estruturante Móvel'!$M:$M,$B58,'Estruturante Móvel'!$C:$C,"&lt;&gt;PREVISTO",'Estruturante Móvel'!$G:$G,FD$4))</f>
        <v>0</v>
      </c>
      <c r="FF58" s="139">
        <f>(COUNTIFS('Estruturante Móvel'!$M:$M,$B58,'Estruturante Móvel'!$AM:$AM,FF$4))-(COUNTIFS('Estruturante Móvel'!$M:$M,$B58,'Estruturante Móvel'!$AM:$AM,FF$4,'Estruturante Móvel'!$AQ:$AQ,"REPARO FO"))</f>
        <v>0</v>
      </c>
      <c r="FG58" s="140">
        <f>(COUNTIFS('Estruturante Móvel'!$M:$M,$B58,'Estruturante Móvel'!$C:$C,"&lt;&gt;PREVISTO",'Estruturante Móvel'!$G:$G,FF$4))</f>
        <v>0</v>
      </c>
      <c r="FH58" s="139">
        <f>(COUNTIFS('Estruturante Móvel'!$M:$M,$B58,'Estruturante Móvel'!$AM:$AM,FH$4))-(COUNTIFS('Estruturante Móvel'!$M:$M,$B58,'Estruturante Móvel'!$AM:$AM,FH$4,'Estruturante Móvel'!$AQ:$AQ,"REPARO FO"))</f>
        <v>0</v>
      </c>
      <c r="FI58" s="140">
        <f>(COUNTIFS('Estruturante Móvel'!$M:$M,$B58,'Estruturante Móvel'!$C:$C,"&lt;&gt;PREVISTO",'Estruturante Móvel'!$G:$G,FH$4))</f>
        <v>0</v>
      </c>
      <c r="FJ58" s="139">
        <f>(COUNTIFS('Estruturante Móvel'!$M:$M,$B58,'Estruturante Móvel'!$AM:$AM,FJ$4))-(COUNTIFS('Estruturante Móvel'!$M:$M,$B58,'Estruturante Móvel'!$AM:$AM,FJ$4,'Estruturante Móvel'!$AQ:$AQ,"REPARO FO"))</f>
        <v>0</v>
      </c>
      <c r="FK58" s="140">
        <f>(COUNTIFS('Estruturante Móvel'!$M:$M,$B58,'Estruturante Móvel'!$C:$C,"&lt;&gt;PREVISTO",'Estruturante Móvel'!$G:$G,FJ$4))</f>
        <v>0</v>
      </c>
      <c r="FL58" s="139">
        <f>(COUNTIFS('Estruturante Móvel'!$M:$M,$B58,'Estruturante Móvel'!$AM:$AM,FL$4))-(COUNTIFS('Estruturante Móvel'!$M:$M,$B58,'Estruturante Móvel'!$AM:$AM,FL$4,'Estruturante Móvel'!$AQ:$AQ,"REPARO FO"))</f>
        <v>0</v>
      </c>
      <c r="FM58" s="140">
        <f>(COUNTIFS('Estruturante Móvel'!$M:$M,$B58,'Estruturante Móvel'!$C:$C,"&lt;&gt;PREVISTO",'Estruturante Móvel'!$G:$G,FL$4))</f>
        <v>0</v>
      </c>
      <c r="FN58" s="139">
        <f>(COUNTIFS('Estruturante Móvel'!$M:$M,$B58,'Estruturante Móvel'!$AM:$AM,FN$4))-(COUNTIFS('Estruturante Móvel'!$M:$M,$B58,'Estruturante Móvel'!$AM:$AM,FN$4,'Estruturante Móvel'!$AQ:$AQ,"REPARO FO"))</f>
        <v>0</v>
      </c>
      <c r="FO58" s="140">
        <f>(COUNTIFS('Estruturante Móvel'!$M:$M,$B58,'Estruturante Móvel'!$C:$C,"&lt;&gt;PREVISTO",'Estruturante Móvel'!$G:$G,FN$4))</f>
        <v>0</v>
      </c>
      <c r="FP58" s="139">
        <f>(COUNTIFS('Estruturante Móvel'!$M:$M,$B58,'Estruturante Móvel'!$AM:$AM,FP$4))-(COUNTIFS('Estruturante Móvel'!$M:$M,$B58,'Estruturante Móvel'!$AM:$AM,FP$4,'Estruturante Móvel'!$AQ:$AQ,"REPARO FO"))</f>
        <v>0</v>
      </c>
      <c r="FQ58" s="140">
        <f>(COUNTIFS('Estruturante Móvel'!$M:$M,$B58,'Estruturante Móvel'!$C:$C,"&lt;&gt;PREVISTO",'Estruturante Móvel'!$G:$G,FP$4))</f>
        <v>0</v>
      </c>
      <c r="FR58" s="139">
        <f>(COUNTIFS('Estruturante Móvel'!$M:$M,$B58,'Estruturante Móvel'!$AM:$AM,FR$4))-(COUNTIFS('Estruturante Móvel'!$M:$M,$B58,'Estruturante Móvel'!$AM:$AM,FR$4,'Estruturante Móvel'!$AQ:$AQ,"REPARO FO"))</f>
        <v>0</v>
      </c>
      <c r="FS58" s="140">
        <f>(COUNTIFS('Estruturante Móvel'!$M:$M,$B58,'Estruturante Móvel'!$C:$C,"&lt;&gt;PREVISTO",'Estruturante Móvel'!$G:$G,FR$4))</f>
        <v>0</v>
      </c>
      <c r="FT58" s="139">
        <f>(COUNTIFS('Estruturante Móvel'!$M:$M,$B58,'Estruturante Móvel'!$AM:$AM,FT$4))-(COUNTIFS('Estruturante Móvel'!$M:$M,$B58,'Estruturante Móvel'!$AM:$AM,FT$4,'Estruturante Móvel'!$AQ:$AQ,"REPARO FO"))</f>
        <v>0</v>
      </c>
      <c r="FU58" s="140">
        <f>(COUNTIFS('Estruturante Móvel'!$M:$M,$B58,'Estruturante Móvel'!$C:$C,"&lt;&gt;PREVISTO",'Estruturante Móvel'!$G:$G,FT$4))</f>
        <v>0</v>
      </c>
      <c r="FV58" s="139">
        <f>(COUNTIFS('Estruturante Móvel'!$M:$M,$B58,'Estruturante Móvel'!$AM:$AM,FV$4))-(COUNTIFS('Estruturante Móvel'!$M:$M,$B58,'Estruturante Móvel'!$AM:$AM,FV$4,'Estruturante Móvel'!$AQ:$AQ,"REPARO FO"))</f>
        <v>0</v>
      </c>
      <c r="FW58" s="140">
        <f>(COUNTIFS('Estruturante Móvel'!$M:$M,$B58,'Estruturante Móvel'!$C:$C,"&lt;&gt;PREVISTO",'Estruturante Móvel'!$G:$G,FV$4))</f>
        <v>0</v>
      </c>
      <c r="FX58" s="139">
        <f>(COUNTIFS('Estruturante Móvel'!$M:$M,$B58,'Estruturante Móvel'!$AM:$AM,FX$4))-(COUNTIFS('Estruturante Móvel'!$M:$M,$B58,'Estruturante Móvel'!$AM:$AM,FX$4,'Estruturante Móvel'!$AQ:$AQ,"REPARO FO"))</f>
        <v>0</v>
      </c>
      <c r="FY58" s="140">
        <f>(COUNTIFS('Estruturante Móvel'!$M:$M,$B58,'Estruturante Móvel'!$C:$C,"&lt;&gt;PREVISTO",'Estruturante Móvel'!$G:$G,FX$4))</f>
        <v>0</v>
      </c>
      <c r="FZ58" s="139">
        <f>(COUNTIFS('Estruturante Móvel'!$M:$M,$B58,'Estruturante Móvel'!$AM:$AM,FZ$4))-(COUNTIFS('Estruturante Móvel'!$M:$M,$B58,'Estruturante Móvel'!$AM:$AM,FZ$4,'Estruturante Móvel'!$AQ:$AQ,"REPARO FO"))</f>
        <v>0</v>
      </c>
      <c r="GA58" s="140">
        <f>(COUNTIFS('Estruturante Móvel'!$M:$M,$B58,'Estruturante Móvel'!$C:$C,"&lt;&gt;PREVISTO",'Estruturante Móvel'!$G:$G,FZ$4))</f>
        <v>0</v>
      </c>
      <c r="GB58" s="139">
        <f>(COUNTIFS('Estruturante Móvel'!$M:$M,$B58,'Estruturante Móvel'!$AM:$AM,GB$4))-(COUNTIFS('Estruturante Móvel'!$M:$M,$B58,'Estruturante Móvel'!$AM:$AM,GB$4,'Estruturante Móvel'!$AQ:$AQ,"REPARO FO"))</f>
        <v>0</v>
      </c>
      <c r="GC58" s="140">
        <f>(COUNTIFS('Estruturante Móvel'!$M:$M,$B58,'Estruturante Móvel'!$C:$C,"&lt;&gt;PREVISTO",'Estruturante Móvel'!$G:$G,GB$4))</f>
        <v>0</v>
      </c>
      <c r="GD58" s="139">
        <f>(COUNTIFS('Estruturante Móvel'!$M:$M,$B58,'Estruturante Móvel'!$AM:$AM,GD$4))-(COUNTIFS('Estruturante Móvel'!$M:$M,$B58,'Estruturante Móvel'!$AM:$AM,GD$4,'Estruturante Móvel'!$AQ:$AQ,"REPARO FO"))</f>
        <v>0</v>
      </c>
      <c r="GE58" s="140">
        <f>(COUNTIFS('Estruturante Móvel'!$M:$M,$B58,'Estruturante Móvel'!$C:$C,"&lt;&gt;PREVISTO",'Estruturante Móvel'!$G:$G,GD$4))</f>
        <v>0</v>
      </c>
      <c r="GF58" s="139">
        <f>(COUNTIFS('Estruturante Móvel'!$M:$M,$B58,'Estruturante Móvel'!$AM:$AM,GF$4))-(COUNTIFS('Estruturante Móvel'!$M:$M,$B58,'Estruturante Móvel'!$AM:$AM,GF$4,'Estruturante Móvel'!$AQ:$AQ,"REPARO FO"))</f>
        <v>0</v>
      </c>
      <c r="GG58" s="140">
        <f>(COUNTIFS('Estruturante Móvel'!$M:$M,$B58,'Estruturante Móvel'!$C:$C,"&lt;&gt;PREVISTO",'Estruturante Móvel'!$G:$G,GF$4))</f>
        <v>0</v>
      </c>
      <c r="GH58" s="139">
        <f>(COUNTIFS('Estruturante Móvel'!$M:$M,$B58,'Estruturante Móvel'!$AM:$AM,GH$4))-(COUNTIFS('Estruturante Móvel'!$M:$M,$B58,'Estruturante Móvel'!$AM:$AM,GH$4,'Estruturante Móvel'!$AQ:$AQ,"REPARO FO"))</f>
        <v>0</v>
      </c>
      <c r="GI58" s="140">
        <f>(COUNTIFS('Estruturante Móvel'!$M:$M,$B58,'Estruturante Móvel'!$C:$C,"&lt;&gt;PREVISTO",'Estruturante Móvel'!$G:$G,GH$4))</f>
        <v>0</v>
      </c>
      <c r="GJ58" s="139">
        <f>(COUNTIFS('Estruturante Móvel'!$M:$M,$B58,'Estruturante Móvel'!$AM:$AM,GJ$4))-(COUNTIFS('Estruturante Móvel'!$M:$M,$B58,'Estruturante Móvel'!$AM:$AM,GJ$4,'Estruturante Móvel'!$AQ:$AQ,"REPARO FO"))</f>
        <v>0</v>
      </c>
      <c r="GK58" s="140">
        <f>(COUNTIFS('Estruturante Móvel'!$M:$M,$B58,'Estruturante Móvel'!$C:$C,"&lt;&gt;PREVISTO",'Estruturante Móvel'!$G:$G,GJ$4))</f>
        <v>0</v>
      </c>
      <c r="GL58" s="139">
        <f>(COUNTIFS('Estruturante Móvel'!$M:$M,$B58,'Estruturante Móvel'!$AM:$AM,GL$4))-(COUNTIFS('Estruturante Móvel'!$M:$M,$B58,'Estruturante Móvel'!$AM:$AM,GL$4,'Estruturante Móvel'!$AQ:$AQ,"REPARO FO"))</f>
        <v>0</v>
      </c>
      <c r="GM58" s="140">
        <f>(COUNTIFS('Estruturante Móvel'!$M:$M,$B58,'Estruturante Móvel'!$C:$C,"&lt;&gt;PREVISTO",'Estruturante Móvel'!$G:$G,GL$4))</f>
        <v>0</v>
      </c>
      <c r="GN58" s="139">
        <f>(COUNTIFS('Estruturante Móvel'!$M:$M,$B58,'Estruturante Móvel'!$AM:$AM,GN$4))-(COUNTIFS('Estruturante Móvel'!$M:$M,$B58,'Estruturante Móvel'!$AM:$AM,GN$4,'Estruturante Móvel'!$AQ:$AQ,"REPARO FO"))</f>
        <v>0</v>
      </c>
      <c r="GO58" s="140">
        <f>(COUNTIFS('Estruturante Móvel'!$M:$M,$B58,'Estruturante Móvel'!$C:$C,"&lt;&gt;PREVISTO",'Estruturante Móvel'!$G:$G,GN$4))</f>
        <v>0</v>
      </c>
      <c r="GP58" s="139">
        <f>(COUNTIFS('Estruturante Móvel'!$M:$M,$B58,'Estruturante Móvel'!$AM:$AM,GP$4))-(COUNTIFS('Estruturante Móvel'!$M:$M,$B58,'Estruturante Móvel'!$AM:$AM,GP$4,'Estruturante Móvel'!$AQ:$AQ,"REPARO FO"))</f>
        <v>0</v>
      </c>
      <c r="GQ58" s="140">
        <f>(COUNTIFS('Estruturante Móvel'!$M:$M,$B58,'Estruturante Móvel'!$C:$C,"&lt;&gt;PREVISTO",'Estruturante Móvel'!$G:$G,GP$4))</f>
        <v>0</v>
      </c>
      <c r="GR58" s="139">
        <f>(COUNTIFS('Estruturante Móvel'!$M:$M,$B58,'Estruturante Móvel'!$AM:$AM,GR$4))-(COUNTIFS('Estruturante Móvel'!$M:$M,$B58,'Estruturante Móvel'!$AM:$AM,GR$4,'Estruturante Móvel'!$AQ:$AQ,"REPARO FO"))</f>
        <v>0</v>
      </c>
      <c r="GS58" s="140">
        <f>(COUNTIFS('Estruturante Móvel'!$M:$M,$B58,'Estruturante Móvel'!$C:$C,"&lt;&gt;PREVISTO",'Estruturante Móvel'!$G:$G,GR$4))</f>
        <v>0</v>
      </c>
      <c r="GT58" s="139">
        <f>(COUNTIFS('Estruturante Móvel'!$M:$M,$B58,'Estruturante Móvel'!$AM:$AM,GT$4))-(COUNTIFS('Estruturante Móvel'!$M:$M,$B58,'Estruturante Móvel'!$AM:$AM,GT$4,'Estruturante Móvel'!$AQ:$AQ,"REPARO FO"))</f>
        <v>0</v>
      </c>
      <c r="GU58" s="140">
        <f>(COUNTIFS('Estruturante Móvel'!$M:$M,$B58,'Estruturante Móvel'!$C:$C,"&lt;&gt;PREVISTO",'Estruturante Móvel'!$G:$G,GT$4))</f>
        <v>0</v>
      </c>
      <c r="GV58" s="139">
        <f>(COUNTIFS('Estruturante Móvel'!$M:$M,$B58,'Estruturante Móvel'!$AM:$AM,GV$4))-(COUNTIFS('Estruturante Móvel'!$M:$M,$B58,'Estruturante Móvel'!$AM:$AM,GV$4,'Estruturante Móvel'!$AQ:$AQ,"REPARO FO"))</f>
        <v>0</v>
      </c>
      <c r="GW58" s="140">
        <f>(COUNTIFS('Estruturante Móvel'!$M:$M,$B58,'Estruturante Móvel'!$C:$C,"&lt;&gt;PREVISTO",'Estruturante Móvel'!$G:$G,GV$4))</f>
        <v>0</v>
      </c>
      <c r="GX58" s="139">
        <f>(COUNTIFS('Estruturante Móvel'!$M:$M,$B58,'Estruturante Móvel'!$AM:$AM,GX$4))-(COUNTIFS('Estruturante Móvel'!$M:$M,$B58,'Estruturante Móvel'!$AM:$AM,GX$4,'Estruturante Móvel'!$AQ:$AQ,"REPARO FO"))</f>
        <v>0</v>
      </c>
      <c r="GY58" s="140">
        <f>(COUNTIFS('Estruturante Móvel'!$M:$M,$B58,'Estruturante Móvel'!$C:$C,"&lt;&gt;PREVISTO",'Estruturante Móvel'!$G:$G,GX$4))</f>
        <v>0</v>
      </c>
      <c r="GZ58" s="139">
        <f>(COUNTIFS('Estruturante Móvel'!$M:$M,$B58,'Estruturante Móvel'!$AM:$AM,GZ$4))-(COUNTIFS('Estruturante Móvel'!$M:$M,$B58,'Estruturante Móvel'!$AM:$AM,GZ$4,'Estruturante Móvel'!$AQ:$AQ,"REPARO FO"))</f>
        <v>0</v>
      </c>
      <c r="HA58" s="140">
        <f>(COUNTIFS('Estruturante Móvel'!$M:$M,$B58,'Estruturante Móvel'!$C:$C,"&lt;&gt;PREVISTO",'Estruturante Móvel'!$G:$G,GZ$4))</f>
        <v>0</v>
      </c>
      <c r="HB58" s="139">
        <f>(COUNTIFS('Estruturante Móvel'!$M:$M,$B58,'Estruturante Móvel'!$AM:$AM,HB$4))-(COUNTIFS('Estruturante Móvel'!$M:$M,$B58,'Estruturante Móvel'!$AM:$AM,HB$4,'Estruturante Móvel'!$AQ:$AQ,"REPARO FO"))</f>
        <v>0</v>
      </c>
      <c r="HC58" s="140">
        <f>(COUNTIFS('Estruturante Móvel'!$M:$M,$B58,'Estruturante Móvel'!$C:$C,"&lt;&gt;PREVISTO",'Estruturante Móvel'!$G:$G,HB$4))</f>
        <v>0</v>
      </c>
      <c r="HD58" s="139">
        <f>(COUNTIFS('Estruturante Móvel'!$M:$M,$B58,'Estruturante Móvel'!$AM:$AM,HD$4))-(COUNTIFS('Estruturante Móvel'!$M:$M,$B58,'Estruturante Móvel'!$AM:$AM,HD$4,'Estruturante Móvel'!$AQ:$AQ,"REPARO FO"))</f>
        <v>0</v>
      </c>
      <c r="HE58" s="140">
        <f>(COUNTIFS('Estruturante Móvel'!$M:$M,$B58,'Estruturante Móvel'!$C:$C,"&lt;&gt;PREVISTO",'Estruturante Móvel'!$G:$G,HD$4))</f>
        <v>0</v>
      </c>
      <c r="HF58" s="139">
        <f>(COUNTIFS('Estruturante Móvel'!$M:$M,$B58,'Estruturante Móvel'!$AM:$AM,HF$4))-(COUNTIFS('Estruturante Móvel'!$M:$M,$B58,'Estruturante Móvel'!$AM:$AM,HF$4,'Estruturante Móvel'!$AQ:$AQ,"REPARO FO"))</f>
        <v>0</v>
      </c>
      <c r="HG58" s="140">
        <f>(COUNTIFS('Estruturante Móvel'!$M:$M,$B58,'Estruturante Móvel'!$C:$C,"&lt;&gt;PREVISTO",'Estruturante Móvel'!$G:$G,HF$4))</f>
        <v>0</v>
      </c>
      <c r="HH58" s="139">
        <f>(COUNTIFS('Estruturante Móvel'!$M:$M,$B58,'Estruturante Móvel'!$AM:$AM,HH$4))-(COUNTIFS('Estruturante Móvel'!$M:$M,$B58,'Estruturante Móvel'!$AM:$AM,HH$4,'Estruturante Móvel'!$AQ:$AQ,"REPARO FO"))</f>
        <v>0</v>
      </c>
      <c r="HI58" s="140">
        <f>(COUNTIFS('Estruturante Móvel'!$M:$M,$B58,'Estruturante Móvel'!$C:$C,"&lt;&gt;PREVISTO",'Estruturante Móvel'!$G:$G,HH$4))</f>
        <v>0</v>
      </c>
      <c r="HJ58" s="139">
        <f>(COUNTIFS('Estruturante Móvel'!$M:$M,$B58,'Estruturante Móvel'!$AM:$AM,HJ$4))-(COUNTIFS('Estruturante Móvel'!$M:$M,$B58,'Estruturante Móvel'!$AM:$AM,HJ$4,'Estruturante Móvel'!$AQ:$AQ,"REPARO FO"))</f>
        <v>0</v>
      </c>
      <c r="HK58" s="140">
        <f>(COUNTIFS('Estruturante Móvel'!$M:$M,$B58,'Estruturante Móvel'!$C:$C,"&lt;&gt;PREVISTO",'Estruturante Móvel'!$G:$G,HJ$4))</f>
        <v>0</v>
      </c>
      <c r="HL58" s="139">
        <f>(COUNTIFS('Estruturante Móvel'!$M:$M,$B58,'Estruturante Móvel'!$AM:$AM,HL$4))-(COUNTIFS('Estruturante Móvel'!$M:$M,$B58,'Estruturante Móvel'!$AM:$AM,HL$4,'Estruturante Móvel'!$AQ:$AQ,"REPARO FO"))</f>
        <v>0</v>
      </c>
      <c r="HM58" s="140">
        <f>(COUNTIFS('Estruturante Móvel'!$M:$M,$B58,'Estruturante Móvel'!$C:$C,"&lt;&gt;PREVISTO",'Estruturante Móvel'!$G:$G,HL$4))</f>
        <v>0</v>
      </c>
      <c r="HN58" s="139">
        <f>(COUNTIFS('Estruturante Móvel'!$M:$M,$B58,'Estruturante Móvel'!$AM:$AM,HN$4))-(COUNTIFS('Estruturante Móvel'!$M:$M,$B58,'Estruturante Móvel'!$AM:$AM,HN$4,'Estruturante Móvel'!$AQ:$AQ,"REPARO FO"))</f>
        <v>0</v>
      </c>
      <c r="HO58" s="140">
        <f>(COUNTIFS('Estruturante Móvel'!$M:$M,$B58,'Estruturante Móvel'!$C:$C,"&lt;&gt;PREVISTO",'Estruturante Móvel'!$G:$G,HN$4))</f>
        <v>0</v>
      </c>
      <c r="HP58" s="139">
        <f>(COUNTIFS('Estruturante Móvel'!$M:$M,$B58,'Estruturante Móvel'!$AM:$AM,HP$4))-(COUNTIFS('Estruturante Móvel'!$M:$M,$B58,'Estruturante Móvel'!$AM:$AM,HP$4,'Estruturante Móvel'!$AQ:$AQ,"REPARO FO"))</f>
        <v>0</v>
      </c>
      <c r="HQ58" s="140">
        <f>(COUNTIFS('Estruturante Móvel'!$M:$M,$B58,'Estruturante Móvel'!$C:$C,"&lt;&gt;PREVISTO",'Estruturante Móvel'!$G:$G,HP$4))</f>
        <v>0</v>
      </c>
      <c r="HR58" s="139">
        <f>(COUNTIFS('Estruturante Móvel'!$M:$M,$B58,'Estruturante Móvel'!$AM:$AM,HR$4))-(COUNTIFS('Estruturante Móvel'!$M:$M,$B58,'Estruturante Móvel'!$AM:$AM,HR$4,'Estruturante Móvel'!$AQ:$AQ,"REPARO FO"))</f>
        <v>0</v>
      </c>
      <c r="HS58" s="140">
        <f>(COUNTIFS('Estruturante Móvel'!$M:$M,$B58,'Estruturante Móvel'!$C:$C,"&lt;&gt;PREVISTO",'Estruturante Móvel'!$G:$G,HR$4))</f>
        <v>0</v>
      </c>
      <c r="HT58" s="139">
        <f>(COUNTIFS('Estruturante Móvel'!$M:$M,$B58,'Estruturante Móvel'!$AM:$AM,HT$4))-(COUNTIFS('Estruturante Móvel'!$M:$M,$B58,'Estruturante Móvel'!$AM:$AM,HT$4,'Estruturante Móvel'!$AQ:$AQ,"REPARO FO"))</f>
        <v>0</v>
      </c>
      <c r="HU58" s="140">
        <f>(COUNTIFS('Estruturante Móvel'!$M:$M,$B58,'Estruturante Móvel'!$C:$C,"&lt;&gt;PREVISTO",'Estruturante Móvel'!$G:$G,HT$4))</f>
        <v>0</v>
      </c>
      <c r="HV58" s="139">
        <f>(COUNTIFS('Estruturante Móvel'!$M:$M,$B58,'Estruturante Móvel'!$AM:$AM,HV$4))-(COUNTIFS('Estruturante Móvel'!$M:$M,$B58,'Estruturante Móvel'!$AM:$AM,HV$4,'Estruturante Móvel'!$AQ:$AQ,"REPARO FO"))</f>
        <v>0</v>
      </c>
      <c r="HW58" s="140">
        <f>(COUNTIFS('Estruturante Móvel'!$M:$M,$B58,'Estruturante Móvel'!$C:$C,"&lt;&gt;PREVISTO",'Estruturante Móvel'!$G:$G,HV$4))</f>
        <v>0</v>
      </c>
      <c r="HX58" s="139">
        <f>(COUNTIFS('Estruturante Móvel'!$M:$M,$B58,'Estruturante Móvel'!$AM:$AM,HX$4))-(COUNTIFS('Estruturante Móvel'!$M:$M,$B58,'Estruturante Móvel'!$AM:$AM,HX$4,'Estruturante Móvel'!$AQ:$AQ,"REPARO FO"))</f>
        <v>0</v>
      </c>
      <c r="HY58" s="140">
        <f>(COUNTIFS('Estruturante Móvel'!$M:$M,$B58,'Estruturante Móvel'!$C:$C,"&lt;&gt;PREVISTO",'Estruturante Móvel'!$G:$G,HX$4))</f>
        <v>0</v>
      </c>
      <c r="HZ58" s="139">
        <f>(COUNTIFS('Estruturante Móvel'!$M:$M,$B58,'Estruturante Móvel'!$AM:$AM,HZ$4))-(COUNTIFS('Estruturante Móvel'!$M:$M,$B58,'Estruturante Móvel'!$AM:$AM,HZ$4,'Estruturante Móvel'!$AQ:$AQ,"REPARO FO"))</f>
        <v>0</v>
      </c>
      <c r="IA58" s="140">
        <f>(COUNTIFS('Estruturante Móvel'!$M:$M,$B58,'Estruturante Móvel'!$C:$C,"&lt;&gt;PREVISTO",'Estruturante Móvel'!$G:$G,HZ$4))</f>
        <v>0</v>
      </c>
      <c r="IB58" s="139">
        <f>(COUNTIFS('Estruturante Móvel'!$M:$M,$B58,'Estruturante Móvel'!$AM:$AM,IB$4))-(COUNTIFS('Estruturante Móvel'!$M:$M,$B58,'Estruturante Móvel'!$AM:$AM,IB$4,'Estruturante Móvel'!$AQ:$AQ,"REPARO FO"))</f>
        <v>0</v>
      </c>
      <c r="IC58" s="140">
        <f>(COUNTIFS('Estruturante Móvel'!$M:$M,$B58,'Estruturante Móvel'!$C:$C,"&lt;&gt;PREVISTO",'Estruturante Móvel'!$G:$G,IB$4))</f>
        <v>0</v>
      </c>
      <c r="ID58" s="139">
        <f>(COUNTIFS('Estruturante Móvel'!$M:$M,$B58,'Estruturante Móvel'!$AM:$AM,ID$4))-(COUNTIFS('Estruturante Móvel'!$M:$M,$B58,'Estruturante Móvel'!$AM:$AM,ID$4,'Estruturante Móvel'!$AQ:$AQ,"REPARO FO"))</f>
        <v>0</v>
      </c>
      <c r="IE58" s="140">
        <f>(COUNTIFS('Estruturante Móvel'!$M:$M,$B58,'Estruturante Móvel'!$C:$C,"&lt;&gt;PREVISTO",'Estruturante Móvel'!$G:$G,ID$4))</f>
        <v>0</v>
      </c>
      <c r="IF58" s="139">
        <f>(COUNTIFS('Estruturante Móvel'!$M:$M,$B58,'Estruturante Móvel'!$AM:$AM,IF$4))-(COUNTIFS('Estruturante Móvel'!$M:$M,$B58,'Estruturante Móvel'!$AM:$AM,IF$4,'Estruturante Móvel'!$AQ:$AQ,"REPARO FO"))</f>
        <v>0</v>
      </c>
      <c r="IG58" s="140">
        <f>(COUNTIFS('Estruturante Móvel'!$M:$M,$B58,'Estruturante Móvel'!$C:$C,"&lt;&gt;PREVISTO",'Estruturante Móvel'!$G:$G,IF$4))</f>
        <v>0</v>
      </c>
      <c r="IH58" s="139">
        <f>(COUNTIFS('Estruturante Móvel'!$M:$M,$B58,'Estruturante Móvel'!$AM:$AM,IH$4))-(COUNTIFS('Estruturante Móvel'!$M:$M,$B58,'Estruturante Móvel'!$AM:$AM,IH$4,'Estruturante Móvel'!$AQ:$AQ,"REPARO FO"))</f>
        <v>0</v>
      </c>
      <c r="II58" s="140">
        <f>(COUNTIFS('Estruturante Móvel'!$M:$M,$B58,'Estruturante Móvel'!$C:$C,"&lt;&gt;PREVISTO",'Estruturante Móvel'!$G:$G,IH$4))</f>
        <v>0</v>
      </c>
      <c r="IJ58" s="139">
        <f>(COUNTIFS('Estruturante Móvel'!$M:$M,$B58,'Estruturante Móvel'!$AM:$AM,IJ$4))-(COUNTIFS('Estruturante Móvel'!$M:$M,$B58,'Estruturante Móvel'!$AM:$AM,IJ$4,'Estruturante Móvel'!$AQ:$AQ,"REPARO FO"))</f>
        <v>0</v>
      </c>
      <c r="IK58" s="140">
        <f>(COUNTIFS('Estruturante Móvel'!$M:$M,$B58,'Estruturante Móvel'!$C:$C,"&lt;&gt;PREVISTO",'Estruturante Móvel'!$G:$G,IJ$4))</f>
        <v>0</v>
      </c>
      <c r="IL58" s="139">
        <f>(COUNTIFS('Estruturante Móvel'!$M:$M,$B58,'Estruturante Móvel'!$AM:$AM,IL$4))-(COUNTIFS('Estruturante Móvel'!$M:$M,$B58,'Estruturante Móvel'!$AM:$AM,IL$4,'Estruturante Móvel'!$AQ:$AQ,"REPARO FO"))</f>
        <v>0</v>
      </c>
      <c r="IM58" s="140">
        <f>(COUNTIFS('Estruturante Móvel'!$M:$M,$B58,'Estruturante Móvel'!$C:$C,"&lt;&gt;PREVISTO",'Estruturante Móvel'!$G:$G,IL$4))</f>
        <v>0</v>
      </c>
      <c r="IN58" s="139">
        <f>(COUNTIFS('Estruturante Móvel'!$M:$M,$B58,'Estruturante Móvel'!$AM:$AM,IN$4))-(COUNTIFS('Estruturante Móvel'!$M:$M,$B58,'Estruturante Móvel'!$AM:$AM,IN$4,'Estruturante Móvel'!$AQ:$AQ,"REPARO FO"))</f>
        <v>0</v>
      </c>
      <c r="IO58" s="140">
        <f>(COUNTIFS('Estruturante Móvel'!$M:$M,$B58,'Estruturante Móvel'!$C:$C,"&lt;&gt;PREVISTO",'Estruturante Móvel'!$G:$G,IN$4))</f>
        <v>0</v>
      </c>
      <c r="IP58" s="139">
        <f>(COUNTIFS('Estruturante Móvel'!$M:$M,$B58,'Estruturante Móvel'!$AM:$AM,IP$4))-(COUNTIFS('Estruturante Móvel'!$M:$M,$B58,'Estruturante Móvel'!$AM:$AM,IP$4,'Estruturante Móvel'!$AQ:$AQ,"REPARO FO"))</f>
        <v>0</v>
      </c>
      <c r="IQ58" s="140">
        <f>(COUNTIFS('Estruturante Móvel'!$M:$M,$B58,'Estruturante Móvel'!$C:$C,"&lt;&gt;PREVISTO",'Estruturante Móvel'!$G:$G,IP$4))</f>
        <v>0</v>
      </c>
      <c r="IR58" s="139">
        <f>(COUNTIFS('Estruturante Móvel'!$M:$M,$B58,'Estruturante Móvel'!$AM:$AM,IR$4))-(COUNTIFS('Estruturante Móvel'!$M:$M,$B58,'Estruturante Móvel'!$AM:$AM,IR$4,'Estruturante Móvel'!$AQ:$AQ,"REPARO FO"))</f>
        <v>0</v>
      </c>
      <c r="IS58" s="140">
        <f>(COUNTIFS('Estruturante Móvel'!$M:$M,$B58,'Estruturante Móvel'!$C:$C,"&lt;&gt;PREVISTO",'Estruturante Móvel'!$G:$G,IR$4))</f>
        <v>0</v>
      </c>
      <c r="IT58" s="139">
        <f>(COUNTIFS('Estruturante Móvel'!$M:$M,$B58,'Estruturante Móvel'!$AM:$AM,IT$4))-(COUNTIFS('Estruturante Móvel'!$M:$M,$B58,'Estruturante Móvel'!$AM:$AM,IT$4,'Estruturante Móvel'!$AQ:$AQ,"REPARO FO"))</f>
        <v>0</v>
      </c>
      <c r="IU58" s="140">
        <f>(COUNTIFS('Estruturante Móvel'!$M:$M,$B58,'Estruturante Móvel'!$C:$C,"&lt;&gt;PREVISTO",'Estruturante Móvel'!$G:$G,IT$4))</f>
        <v>0</v>
      </c>
      <c r="IV58" s="139">
        <f>(COUNTIFS('Estruturante Móvel'!$M:$M,$B58,'Estruturante Móvel'!$AM:$AM,IV$4))-(COUNTIFS('Estruturante Móvel'!$M:$M,$B58,'Estruturante Móvel'!$AM:$AM,IV$4,'Estruturante Móvel'!$AQ:$AQ,"REPARO FO"))</f>
        <v>0</v>
      </c>
      <c r="IW58" s="140">
        <f>(COUNTIFS('Estruturante Móvel'!$M:$M,$B58,'Estruturante Móvel'!$C:$C,"&lt;&gt;PREVISTO",'Estruturante Móvel'!$G:$G,IV$4))</f>
        <v>0</v>
      </c>
      <c r="IX58" s="139">
        <f>(COUNTIFS('Estruturante Móvel'!$M:$M,$B58,'Estruturante Móvel'!$AM:$AM,IX$4))-(COUNTIFS('Estruturante Móvel'!$M:$M,$B58,'Estruturante Móvel'!$AM:$AM,IX$4,'Estruturante Móvel'!$AQ:$AQ,"REPARO FO"))</f>
        <v>0</v>
      </c>
      <c r="IY58" s="140">
        <f>(COUNTIFS('Estruturante Móvel'!$M:$M,$B58,'Estruturante Móvel'!$C:$C,"&lt;&gt;PREVISTO",'Estruturante Móvel'!$G:$G,IX$4))</f>
        <v>0</v>
      </c>
      <c r="IZ58" s="139">
        <f>(COUNTIFS('Estruturante Móvel'!$M:$M,$B58,'Estruturante Móvel'!$AM:$AM,IZ$4))-(COUNTIFS('Estruturante Móvel'!$M:$M,$B58,'Estruturante Móvel'!$AM:$AM,IZ$4,'Estruturante Móvel'!$AQ:$AQ,"REPARO FO"))</f>
        <v>0</v>
      </c>
      <c r="JA58" s="140">
        <f>(COUNTIFS('Estruturante Móvel'!$M:$M,$B58,'Estruturante Móvel'!$C:$C,"&lt;&gt;PREVISTO",'Estruturante Móvel'!$G:$G,IZ$4))</f>
        <v>0</v>
      </c>
      <c r="JB58" s="139">
        <f>(COUNTIFS('Estruturante Móvel'!$M:$M,$B58,'Estruturante Móvel'!$AM:$AM,JB$4))-(COUNTIFS('Estruturante Móvel'!$M:$M,$B58,'Estruturante Móvel'!$AM:$AM,JB$4,'Estruturante Móvel'!$AQ:$AQ,"REPARO FO"))</f>
        <v>0</v>
      </c>
      <c r="JC58" s="140">
        <f>(COUNTIFS('Estruturante Móvel'!$M:$M,$B58,'Estruturante Móvel'!$C:$C,"&lt;&gt;PREVISTO",'Estruturante Móvel'!$G:$G,JB$4))</f>
        <v>0</v>
      </c>
      <c r="JD58" s="139">
        <f>(COUNTIFS('Estruturante Móvel'!$M:$M,$B58,'Estruturante Móvel'!$AM:$AM,JD$4))-(COUNTIFS('Estruturante Móvel'!$M:$M,$B58,'Estruturante Móvel'!$AM:$AM,JD$4,'Estruturante Móvel'!$AQ:$AQ,"REPARO FO"))</f>
        <v>0</v>
      </c>
      <c r="JE58" s="140">
        <f>(COUNTIFS('Estruturante Móvel'!$M:$M,$B58,'Estruturante Móvel'!$C:$C,"&lt;&gt;PREVISTO",'Estruturante Móvel'!$G:$G,JD$4))</f>
        <v>0</v>
      </c>
      <c r="JF58" s="139">
        <f>(COUNTIFS('Estruturante Móvel'!$M:$M,$B58,'Estruturante Móvel'!$AM:$AM,JF$4))-(COUNTIFS('Estruturante Móvel'!$M:$M,$B58,'Estruturante Móvel'!$AM:$AM,JF$4,'Estruturante Móvel'!$AQ:$AQ,"REPARO FO"))</f>
        <v>0</v>
      </c>
      <c r="JG58" s="140">
        <f>(COUNTIFS('Estruturante Móvel'!$M:$M,$B58,'Estruturante Móvel'!$C:$C,"&lt;&gt;PREVISTO",'Estruturante Móvel'!$G:$G,JF$4))</f>
        <v>0</v>
      </c>
      <c r="JH58" s="139">
        <f>(COUNTIFS('Estruturante Móvel'!$M:$M,$B58,'Estruturante Móvel'!$AM:$AM,JH$4))-(COUNTIFS('Estruturante Móvel'!$M:$M,$B58,'Estruturante Móvel'!$AM:$AM,JH$4,'Estruturante Móvel'!$AQ:$AQ,"REPARO FO"))</f>
        <v>0</v>
      </c>
      <c r="JI58" s="140">
        <f>(COUNTIFS('Estruturante Móvel'!$M:$M,$B58,'Estruturante Móvel'!$C:$C,"&lt;&gt;PREVISTO",'Estruturante Móvel'!$G:$G,JH$4))</f>
        <v>0</v>
      </c>
      <c r="JJ58" s="139">
        <f>(COUNTIFS('Estruturante Móvel'!$M:$M,$B58,'Estruturante Móvel'!$AM:$AM,JJ$4))-(COUNTIFS('Estruturante Móvel'!$M:$M,$B58,'Estruturante Móvel'!$AM:$AM,JJ$4,'Estruturante Móvel'!$AQ:$AQ,"REPARO FO"))</f>
        <v>0</v>
      </c>
      <c r="JK58" s="140">
        <f>(COUNTIFS('Estruturante Móvel'!$M:$M,$B58,'Estruturante Móvel'!$C:$C,"&lt;&gt;PREVISTO",'Estruturante Móvel'!$G:$G,JJ$4))</f>
        <v>0</v>
      </c>
      <c r="JL58" s="139">
        <f>(COUNTIFS('Estruturante Móvel'!$M:$M,$B58,'Estruturante Móvel'!$AM:$AM,JL$4))-(COUNTIFS('Estruturante Móvel'!$M:$M,$B58,'Estruturante Móvel'!$AM:$AM,JL$4,'Estruturante Móvel'!$AQ:$AQ,"REPARO FO"))</f>
        <v>0</v>
      </c>
      <c r="JM58" s="140">
        <f>(COUNTIFS('Estruturante Móvel'!$M:$M,$B58,'Estruturante Móvel'!$C:$C,"&lt;&gt;PREVISTO",'Estruturante Móvel'!$G:$G,JL$4))</f>
        <v>0</v>
      </c>
      <c r="JN58" s="139">
        <f>(COUNTIFS('Estruturante Móvel'!$M:$M,$B58,'Estruturante Móvel'!$AM:$AM,JN$4))-(COUNTIFS('Estruturante Móvel'!$M:$M,$B58,'Estruturante Móvel'!$AM:$AM,JN$4,'Estruturante Móvel'!$AQ:$AQ,"REPARO FO"))</f>
        <v>0</v>
      </c>
      <c r="JO58" s="140">
        <f>(COUNTIFS('Estruturante Móvel'!$M:$M,$B58,'Estruturante Móvel'!$C:$C,"&lt;&gt;PREVISTO",'Estruturante Móvel'!$G:$G,JN$4))</f>
        <v>0</v>
      </c>
      <c r="JP58" s="139">
        <f>(COUNTIFS('Estruturante Móvel'!$M:$M,$B58,'Estruturante Móvel'!$AM:$AM,JP$4))-(COUNTIFS('Estruturante Móvel'!$M:$M,$B58,'Estruturante Móvel'!$AM:$AM,JP$4,'Estruturante Móvel'!$AQ:$AQ,"REPARO FO"))</f>
        <v>0</v>
      </c>
      <c r="JQ58" s="140">
        <f>(COUNTIFS('Estruturante Móvel'!$M:$M,$B58,'Estruturante Móvel'!$C:$C,"&lt;&gt;PREVISTO",'Estruturante Móvel'!$G:$G,JP$4))</f>
        <v>0</v>
      </c>
      <c r="JR58" s="139">
        <f>(COUNTIFS('Estruturante Móvel'!$M:$M,$B58,'Estruturante Móvel'!$AM:$AM,JR$4))-(COUNTIFS('Estruturante Móvel'!$M:$M,$B58,'Estruturante Móvel'!$AM:$AM,JR$4,'Estruturante Móvel'!$AQ:$AQ,"REPARO FO"))</f>
        <v>0</v>
      </c>
      <c r="JS58" s="140">
        <f>(COUNTIFS('Estruturante Móvel'!$M:$M,$B58,'Estruturante Móvel'!$C:$C,"&lt;&gt;PREVISTO",'Estruturante Móvel'!$G:$G,JR$4))</f>
        <v>0</v>
      </c>
      <c r="JT58" s="139">
        <f>(COUNTIFS('Estruturante Móvel'!$M:$M,$B58,'Estruturante Móvel'!$AM:$AM,JT$4))-(COUNTIFS('Estruturante Móvel'!$M:$M,$B58,'Estruturante Móvel'!$AM:$AM,JT$4,'Estruturante Móvel'!$AQ:$AQ,"REPARO FO"))</f>
        <v>0</v>
      </c>
      <c r="JU58" s="140">
        <f>(COUNTIFS('Estruturante Móvel'!$M:$M,$B58,'Estruturante Móvel'!$C:$C,"&lt;&gt;PREVISTO",'Estruturante Móvel'!$G:$G,JT$4))</f>
        <v>0</v>
      </c>
      <c r="JV58" s="139">
        <f>(COUNTIFS('Estruturante Móvel'!$M:$M,$B58,'Estruturante Móvel'!$AM:$AM,JV$4))-(COUNTIFS('Estruturante Móvel'!$M:$M,$B58,'Estruturante Móvel'!$AM:$AM,JV$4,'Estruturante Móvel'!$AQ:$AQ,"REPARO FO"))</f>
        <v>0</v>
      </c>
      <c r="JW58" s="140">
        <f>(COUNTIFS('Estruturante Móvel'!$M:$M,$B58,'Estruturante Móvel'!$C:$C,"&lt;&gt;PREVISTO",'Estruturante Móvel'!$G:$G,JV$4))</f>
        <v>0</v>
      </c>
      <c r="JX58" s="139">
        <f>(COUNTIFS('Estruturante Móvel'!$M:$M,$B58,'Estruturante Móvel'!$AM:$AM,JX$4))-(COUNTIFS('Estruturante Móvel'!$M:$M,$B58,'Estruturante Móvel'!$AM:$AM,JX$4,'Estruturante Móvel'!$AQ:$AQ,"REPARO FO"))</f>
        <v>0</v>
      </c>
      <c r="JY58" s="140">
        <f>(COUNTIFS('Estruturante Móvel'!$M:$M,$B58,'Estruturante Móvel'!$C:$C,"&lt;&gt;PREVISTO",'Estruturante Móvel'!$G:$G,JX$4))</f>
        <v>0</v>
      </c>
      <c r="JZ58" s="139">
        <f>(COUNTIFS('Estruturante Móvel'!$M:$M,$B58,'Estruturante Móvel'!$AM:$AM,JZ$4))-(COUNTIFS('Estruturante Móvel'!$M:$M,$B58,'Estruturante Móvel'!$AM:$AM,JZ$4,'Estruturante Móvel'!$AQ:$AQ,"REPARO FO"))</f>
        <v>0</v>
      </c>
      <c r="KA58" s="140">
        <f>(COUNTIFS('Estruturante Móvel'!$M:$M,$B58,'Estruturante Móvel'!$C:$C,"&lt;&gt;PREVISTO",'Estruturante Móvel'!$G:$G,JZ$4))</f>
        <v>0</v>
      </c>
      <c r="KB58" s="139">
        <f>(COUNTIFS('Estruturante Móvel'!$M:$M,$B58,'Estruturante Móvel'!$AM:$AM,KB$4))-(COUNTIFS('Estruturante Móvel'!$M:$M,$B58,'Estruturante Móvel'!$AM:$AM,KB$4,'Estruturante Móvel'!$AQ:$AQ,"REPARO FO"))</f>
        <v>0</v>
      </c>
      <c r="KC58" s="140">
        <f>(COUNTIFS('Estruturante Móvel'!$M:$M,$B58,'Estruturante Móvel'!$C:$C,"&lt;&gt;PREVISTO",'Estruturante Móvel'!$G:$G,KB$4))</f>
        <v>0</v>
      </c>
      <c r="KD58" s="139">
        <f>(COUNTIFS('Estruturante Móvel'!$M:$M,$B58,'Estruturante Móvel'!$AM:$AM,KD$4))-(COUNTIFS('Estruturante Móvel'!$M:$M,$B58,'Estruturante Móvel'!$AM:$AM,KD$4,'Estruturante Móvel'!$AQ:$AQ,"REPARO FO"))</f>
        <v>0</v>
      </c>
      <c r="KE58" s="140">
        <f>(COUNTIFS('Estruturante Móvel'!$M:$M,$B58,'Estruturante Móvel'!$C:$C,"&lt;&gt;PREVISTO",'Estruturante Móvel'!$G:$G,KD$4))</f>
        <v>0</v>
      </c>
      <c r="KF58" s="139">
        <f>(COUNTIFS('Estruturante Móvel'!$M:$M,$B58,'Estruturante Móvel'!$AM:$AM,KF$4))-(COUNTIFS('Estruturante Móvel'!$M:$M,$B58,'Estruturante Móvel'!$AM:$AM,KF$4,'Estruturante Móvel'!$AQ:$AQ,"REPARO FO"))</f>
        <v>0</v>
      </c>
      <c r="KG58" s="140">
        <f>(COUNTIFS('Estruturante Móvel'!$M:$M,$B58,'Estruturante Móvel'!$C:$C,"&lt;&gt;PREVISTO",'Estruturante Móvel'!$G:$G,KF$4))</f>
        <v>0</v>
      </c>
      <c r="KH58" s="139">
        <f>(COUNTIFS('Estruturante Móvel'!$M:$M,$B58,'Estruturante Móvel'!$AM:$AM,KH$4))-(COUNTIFS('Estruturante Móvel'!$M:$M,$B58,'Estruturante Móvel'!$AM:$AM,KH$4,'Estruturante Móvel'!$AQ:$AQ,"REPARO FO"))</f>
        <v>0</v>
      </c>
      <c r="KI58" s="140">
        <f>(COUNTIFS('Estruturante Móvel'!$M:$M,$B58,'Estruturante Móvel'!$C:$C,"&lt;&gt;PREVISTO",'Estruturante Móvel'!$G:$G,KH$4))</f>
        <v>0</v>
      </c>
      <c r="KJ58" s="139">
        <f>(COUNTIFS('Estruturante Móvel'!$M:$M,$B58,'Estruturante Móvel'!$AM:$AM,KJ$4))-(COUNTIFS('Estruturante Móvel'!$M:$M,$B58,'Estruturante Móvel'!$AM:$AM,KJ$4,'Estruturante Móvel'!$AQ:$AQ,"REPARO FO"))</f>
        <v>0</v>
      </c>
      <c r="KK58" s="140">
        <f>(COUNTIFS('Estruturante Móvel'!$M:$M,$B58,'Estruturante Móvel'!$C:$C,"&lt;&gt;PREVISTO",'Estruturante Móvel'!$G:$G,KJ$4))</f>
        <v>0</v>
      </c>
      <c r="KL58" s="139">
        <f>(COUNTIFS('Estruturante Móvel'!$M:$M,$B58,'Estruturante Móvel'!$AM:$AM,KL$4))-(COUNTIFS('Estruturante Móvel'!$M:$M,$B58,'Estruturante Móvel'!$AM:$AM,KL$4,'Estruturante Móvel'!$AQ:$AQ,"REPARO FO"))</f>
        <v>0</v>
      </c>
      <c r="KM58" s="140">
        <f>(COUNTIFS('Estruturante Móvel'!$M:$M,$B58,'Estruturante Móvel'!$C:$C,"&lt;&gt;PREVISTO",'Estruturante Móvel'!$G:$G,KL$4))</f>
        <v>0</v>
      </c>
      <c r="KN58" s="139">
        <f>(COUNTIFS('Estruturante Móvel'!$M:$M,$B58,'Estruturante Móvel'!$AM:$AM,KN$4))-(COUNTIFS('Estruturante Móvel'!$M:$M,$B58,'Estruturante Móvel'!$AM:$AM,KN$4,'Estruturante Móvel'!$AQ:$AQ,"REPARO FO"))</f>
        <v>0</v>
      </c>
      <c r="KO58" s="140">
        <f>(COUNTIFS('Estruturante Móvel'!$M:$M,$B58,'Estruturante Móvel'!$C:$C,"&lt;&gt;PREVISTO",'Estruturante Móvel'!$G:$G,KN$4))</f>
        <v>0</v>
      </c>
      <c r="KP58" s="139">
        <f>(COUNTIFS('Estruturante Móvel'!$M:$M,$B58,'Estruturante Móvel'!$AM:$AM,KP$4))-(COUNTIFS('Estruturante Móvel'!$M:$M,$B58,'Estruturante Móvel'!$AM:$AM,KP$4,'Estruturante Móvel'!$AQ:$AQ,"REPARO FO"))</f>
        <v>0</v>
      </c>
      <c r="KQ58" s="140">
        <f>(COUNTIFS('Estruturante Móvel'!$M:$M,$B58,'Estruturante Móvel'!$C:$C,"&lt;&gt;PREVISTO",'Estruturante Móvel'!$G:$G,KP$4))</f>
        <v>0</v>
      </c>
      <c r="KR58" s="139">
        <f>(COUNTIFS('Estruturante Móvel'!$M:$M,$B58,'Estruturante Móvel'!$AM:$AM,KR$4))-(COUNTIFS('Estruturante Móvel'!$M:$M,$B58,'Estruturante Móvel'!$AM:$AM,KR$4,'Estruturante Móvel'!$AQ:$AQ,"REPARO FO"))</f>
        <v>0</v>
      </c>
      <c r="KS58" s="140">
        <f>(COUNTIFS('Estruturante Móvel'!$M:$M,$B58,'Estruturante Móvel'!$C:$C,"&lt;&gt;PREVISTO",'Estruturante Móvel'!$G:$G,KR$4))</f>
        <v>0</v>
      </c>
      <c r="KT58" s="139">
        <f>(COUNTIFS('Estruturante Móvel'!$M:$M,$B58,'Estruturante Móvel'!$AM:$AM,KT$4))-(COUNTIFS('Estruturante Móvel'!$M:$M,$B58,'Estruturante Móvel'!$AM:$AM,KT$4,'Estruturante Móvel'!$AQ:$AQ,"REPARO FO"))</f>
        <v>0</v>
      </c>
      <c r="KU58" s="140">
        <f>(COUNTIFS('Estruturante Móvel'!$M:$M,$B58,'Estruturante Móvel'!$C:$C,"&lt;&gt;PREVISTO",'Estruturante Móvel'!$G:$G,KT$4))</f>
        <v>0</v>
      </c>
      <c r="KV58" s="139">
        <f>(COUNTIFS('Estruturante Móvel'!$M:$M,$B58,'Estruturante Móvel'!$AM:$AM,KV$4))-(COUNTIFS('Estruturante Móvel'!$M:$M,$B58,'Estruturante Móvel'!$AM:$AM,KV$4,'Estruturante Móvel'!$AQ:$AQ,"REPARO FO"))</f>
        <v>0</v>
      </c>
      <c r="KW58" s="140">
        <f>(COUNTIFS('Estruturante Móvel'!$M:$M,$B58,'Estruturante Móvel'!$C:$C,"&lt;&gt;PREVISTO",'Estruturante Móvel'!$G:$G,KV$4))</f>
        <v>0</v>
      </c>
      <c r="KX58" s="139">
        <f>(COUNTIFS('Estruturante Móvel'!$M:$M,$B58,'Estruturante Móvel'!$AM:$AM,KX$4))-(COUNTIFS('Estruturante Móvel'!$M:$M,$B58,'Estruturante Móvel'!$AM:$AM,KX$4,'Estruturante Móvel'!$AQ:$AQ,"REPARO FO"))</f>
        <v>0</v>
      </c>
      <c r="KY58" s="140">
        <f>(COUNTIFS('Estruturante Móvel'!$M:$M,$B58,'Estruturante Móvel'!$C:$C,"&lt;&gt;PREVISTO",'Estruturante Móvel'!$G:$G,KX$4))</f>
        <v>0</v>
      </c>
      <c r="KZ58" s="139">
        <f>(COUNTIFS('Estruturante Móvel'!$M:$M,$B58,'Estruturante Móvel'!$AM:$AM,KZ$4))-(COUNTIFS('Estruturante Móvel'!$M:$M,$B58,'Estruturante Móvel'!$AM:$AM,KZ$4,'Estruturante Móvel'!$AQ:$AQ,"REPARO FO"))</f>
        <v>0</v>
      </c>
      <c r="LA58" s="140">
        <f>(COUNTIFS('Estruturante Móvel'!$M:$M,$B58,'Estruturante Móvel'!$C:$C,"&lt;&gt;PREVISTO",'Estruturante Móvel'!$G:$G,KZ$4))</f>
        <v>0</v>
      </c>
      <c r="LB58" s="139">
        <f>(COUNTIFS('Estruturante Móvel'!$M:$M,$B58,'Estruturante Móvel'!$AM:$AM,LB$4))-(COUNTIFS('Estruturante Móvel'!$M:$M,$B58,'Estruturante Móvel'!$AM:$AM,LB$4,'Estruturante Móvel'!$AQ:$AQ,"REPARO FO"))</f>
        <v>0</v>
      </c>
      <c r="LC58" s="140">
        <f>(COUNTIFS('Estruturante Móvel'!$M:$M,$B58,'Estruturante Móvel'!$C:$C,"&lt;&gt;PREVISTO",'Estruturante Móvel'!$G:$G,LB$4))</f>
        <v>0</v>
      </c>
      <c r="LD58" s="139">
        <f>(COUNTIFS('Estruturante Móvel'!$M:$M,$B58,'Estruturante Móvel'!$AM:$AM,LD$4))-(COUNTIFS('Estruturante Móvel'!$M:$M,$B58,'Estruturante Móvel'!$AM:$AM,LD$4,'Estruturante Móvel'!$AQ:$AQ,"REPARO FO"))</f>
        <v>0</v>
      </c>
      <c r="LE58" s="140">
        <f>(COUNTIFS('Estruturante Móvel'!$M:$M,$B58,'Estruturante Móvel'!$C:$C,"&lt;&gt;PREVISTO",'Estruturante Móvel'!$G:$G,LD$4))</f>
        <v>0</v>
      </c>
      <c r="LF58" s="139">
        <f>(COUNTIFS('Estruturante Móvel'!$M:$M,$B58,'Estruturante Móvel'!$AM:$AM,LF$4))-(COUNTIFS('Estruturante Móvel'!$M:$M,$B58,'Estruturante Móvel'!$AM:$AM,LF$4,'Estruturante Móvel'!$AQ:$AQ,"REPARO FO"))</f>
        <v>0</v>
      </c>
      <c r="LG58" s="140">
        <f>(COUNTIFS('Estruturante Móvel'!$M:$M,$B58,'Estruturante Móvel'!$C:$C,"&lt;&gt;PREVISTO",'Estruturante Móvel'!$G:$G,LF$4))</f>
        <v>0</v>
      </c>
      <c r="LH58" s="139">
        <f>(COUNTIFS('Estruturante Móvel'!$M:$M,$B58,'Estruturante Móvel'!$AM:$AM,LH$4))-(COUNTIFS('Estruturante Móvel'!$M:$M,$B58,'Estruturante Móvel'!$AM:$AM,LH$4,'Estruturante Móvel'!$AQ:$AQ,"REPARO FO"))</f>
        <v>0</v>
      </c>
      <c r="LI58" s="140">
        <f>(COUNTIFS('Estruturante Móvel'!$M:$M,$B58,'Estruturante Móvel'!$C:$C,"&lt;&gt;PREVISTO",'Estruturante Móvel'!$G:$G,LH$4))</f>
        <v>0</v>
      </c>
      <c r="LJ58" s="139">
        <f>(COUNTIFS('Estruturante Móvel'!$M:$M,$B58,'Estruturante Móvel'!$AM:$AM,LJ$4))-(COUNTIFS('Estruturante Móvel'!$M:$M,$B58,'Estruturante Móvel'!$AM:$AM,LJ$4,'Estruturante Móvel'!$AQ:$AQ,"REPARO FO"))</f>
        <v>0</v>
      </c>
      <c r="LK58" s="140">
        <f>(COUNTIFS('Estruturante Móvel'!$M:$M,$B58,'Estruturante Móvel'!$C:$C,"&lt;&gt;PREVISTO",'Estruturante Móvel'!$G:$G,LJ$4))</f>
        <v>0</v>
      </c>
      <c r="LL58" s="139">
        <f>(COUNTIFS('Estruturante Móvel'!$M:$M,$B58,'Estruturante Móvel'!$AM:$AM,LL$4))-(COUNTIFS('Estruturante Móvel'!$M:$M,$B58,'Estruturante Móvel'!$AM:$AM,LL$4,'Estruturante Móvel'!$AQ:$AQ,"REPARO FO"))</f>
        <v>0</v>
      </c>
      <c r="LM58" s="140">
        <f>(COUNTIFS('Estruturante Móvel'!$M:$M,$B58,'Estruturante Móvel'!$C:$C,"&lt;&gt;PREVISTO",'Estruturante Móvel'!$G:$G,LL$4))</f>
        <v>0</v>
      </c>
      <c r="LN58" s="139">
        <f>(COUNTIFS('Estruturante Móvel'!$M:$M,$B58,'Estruturante Móvel'!$AM:$AM,LN$4))-(COUNTIFS('Estruturante Móvel'!$M:$M,$B58,'Estruturante Móvel'!$AM:$AM,LN$4,'Estruturante Móvel'!$AQ:$AQ,"REPARO FO"))</f>
        <v>0</v>
      </c>
      <c r="LO58" s="140">
        <f>(COUNTIFS('Estruturante Móvel'!$M:$M,$B58,'Estruturante Móvel'!$C:$C,"&lt;&gt;PREVISTO",'Estruturante Móvel'!$G:$G,LN$4))</f>
        <v>0</v>
      </c>
      <c r="LP58" s="139">
        <f>(COUNTIFS('Estruturante Móvel'!$M:$M,$B58,'Estruturante Móvel'!$AM:$AM,LP$4))-(COUNTIFS('Estruturante Móvel'!$M:$M,$B58,'Estruturante Móvel'!$AM:$AM,LP$4,'Estruturante Móvel'!$AQ:$AQ,"REPARO FO"))</f>
        <v>0</v>
      </c>
      <c r="LQ58" s="140">
        <f>(COUNTIFS('Estruturante Móvel'!$M:$M,$B58,'Estruturante Móvel'!$C:$C,"&lt;&gt;PREVISTO",'Estruturante Móvel'!$G:$G,LP$4))</f>
        <v>0</v>
      </c>
      <c r="LR58" s="139">
        <f>(COUNTIFS('Estruturante Móvel'!$M:$M,$B58,'Estruturante Móvel'!$AM:$AM,LR$4))-(COUNTIFS('Estruturante Móvel'!$M:$M,$B58,'Estruturante Móvel'!$AM:$AM,LR$4,'Estruturante Móvel'!$AQ:$AQ,"REPARO FO"))</f>
        <v>0</v>
      </c>
      <c r="LS58" s="140">
        <f>(COUNTIFS('Estruturante Móvel'!$M:$M,$B58,'Estruturante Móvel'!$C:$C,"&lt;&gt;PREVISTO",'Estruturante Móvel'!$G:$G,LR$4))</f>
        <v>0</v>
      </c>
      <c r="LT58" s="139">
        <f>(COUNTIFS('Estruturante Móvel'!$M:$M,$B58,'Estruturante Móvel'!$AM:$AM,LT$4))-(COUNTIFS('Estruturante Móvel'!$M:$M,$B58,'Estruturante Móvel'!$AM:$AM,LT$4,'Estruturante Móvel'!$AQ:$AQ,"REPARO FO"))</f>
        <v>0</v>
      </c>
      <c r="LU58" s="140">
        <f>(COUNTIFS('Estruturante Móvel'!$M:$M,$B58,'Estruturante Móvel'!$C:$C,"&lt;&gt;PREVISTO",'Estruturante Móvel'!$G:$G,LT$4))</f>
        <v>0</v>
      </c>
      <c r="LV58" s="139">
        <f>(COUNTIFS('Estruturante Móvel'!$M:$M,$B58,'Estruturante Móvel'!$AM:$AM,LV$4))-(COUNTIFS('Estruturante Móvel'!$M:$M,$B58,'Estruturante Móvel'!$AM:$AM,LV$4,'Estruturante Móvel'!$AQ:$AQ,"REPARO FO"))</f>
        <v>0</v>
      </c>
      <c r="LW58" s="140">
        <f>(COUNTIFS('Estruturante Móvel'!$M:$M,$B58,'Estruturante Móvel'!$C:$C,"&lt;&gt;PREVISTO",'Estruturante Móvel'!$G:$G,LV$4))</f>
        <v>0</v>
      </c>
      <c r="LX58" s="139">
        <f>(COUNTIFS('Estruturante Móvel'!$M:$M,$B58,'Estruturante Móvel'!$AM:$AM,LX$4))-(COUNTIFS('Estruturante Móvel'!$M:$M,$B58,'Estruturante Móvel'!$AM:$AM,LX$4,'Estruturante Móvel'!$AQ:$AQ,"REPARO FO"))</f>
        <v>0</v>
      </c>
      <c r="LY58" s="140">
        <f>(COUNTIFS('Estruturante Móvel'!$M:$M,$B58,'Estruturante Móvel'!$C:$C,"&lt;&gt;PREVISTO",'Estruturante Móvel'!$G:$G,LX$4))</f>
        <v>0</v>
      </c>
      <c r="LZ58" s="139">
        <f>(COUNTIFS('Estruturante Móvel'!$M:$M,$B58,'Estruturante Móvel'!$AM:$AM,LZ$4))-(COUNTIFS('Estruturante Móvel'!$M:$M,$B58,'Estruturante Móvel'!$AM:$AM,LZ$4,'Estruturante Móvel'!$AQ:$AQ,"REPARO FO"))</f>
        <v>0</v>
      </c>
      <c r="MA58" s="140">
        <f>(COUNTIFS('Estruturante Móvel'!$M:$M,$B58,'Estruturante Móvel'!$C:$C,"&lt;&gt;PREVISTO",'Estruturante Móvel'!$G:$G,LZ$4))</f>
        <v>0</v>
      </c>
      <c r="MB58" s="139">
        <f>(COUNTIFS('Estruturante Móvel'!$M:$M,$B58,'Estruturante Móvel'!$AM:$AM,MB$4))-(COUNTIFS('Estruturante Móvel'!$M:$M,$B58,'Estruturante Móvel'!$AM:$AM,MB$4,'Estruturante Móvel'!$AQ:$AQ,"REPARO FO"))</f>
        <v>0</v>
      </c>
      <c r="MC58" s="140">
        <f>(COUNTIFS('Estruturante Móvel'!$M:$M,$B58,'Estruturante Móvel'!$C:$C,"&lt;&gt;PREVISTO",'Estruturante Móvel'!$G:$G,MB$4))</f>
        <v>0</v>
      </c>
      <c r="MD58" s="139">
        <f>(COUNTIFS('Estruturante Móvel'!$M:$M,$B58,'Estruturante Móvel'!$AM:$AM,MD$4))-(COUNTIFS('Estruturante Móvel'!$M:$M,$B58,'Estruturante Móvel'!$AM:$AM,MD$4,'Estruturante Móvel'!$AQ:$AQ,"REPARO FO"))</f>
        <v>0</v>
      </c>
      <c r="ME58" s="140">
        <f>(COUNTIFS('Estruturante Móvel'!$M:$M,$B58,'Estruturante Móvel'!$C:$C,"&lt;&gt;PREVISTO",'Estruturante Móvel'!$G:$G,MD$4))</f>
        <v>0</v>
      </c>
      <c r="MF58" s="139">
        <f>(COUNTIFS('Estruturante Móvel'!$M:$M,$B58,'Estruturante Móvel'!$AM:$AM,MF$4))-(COUNTIFS('Estruturante Móvel'!$M:$M,$B58,'Estruturante Móvel'!$AM:$AM,MF$4,'Estruturante Móvel'!$AQ:$AQ,"REPARO FO"))</f>
        <v>0</v>
      </c>
      <c r="MG58" s="140">
        <f>(COUNTIFS('Estruturante Móvel'!$M:$M,$B58,'Estruturante Móvel'!$C:$C,"&lt;&gt;PREVISTO",'Estruturante Móvel'!$G:$G,MF$4))</f>
        <v>0</v>
      </c>
      <c r="MH58" s="139">
        <f>(COUNTIFS('Estruturante Móvel'!$M:$M,$B58,'Estruturante Móvel'!$AM:$AM,MH$4))-(COUNTIFS('Estruturante Móvel'!$M:$M,$B58,'Estruturante Móvel'!$AM:$AM,MH$4,'Estruturante Móvel'!$AQ:$AQ,"REPARO FO"))</f>
        <v>0</v>
      </c>
      <c r="MI58" s="140">
        <f>(COUNTIFS('Estruturante Móvel'!$M:$M,$B58,'Estruturante Móvel'!$C:$C,"&lt;&gt;PREVISTO",'Estruturante Móvel'!$G:$G,MH$4))</f>
        <v>0</v>
      </c>
      <c r="MJ58" s="139">
        <f>(COUNTIFS('Estruturante Móvel'!$M:$M,$B58,'Estruturante Móvel'!$AM:$AM,MJ$4))-(COUNTIFS('Estruturante Móvel'!$M:$M,$B58,'Estruturante Móvel'!$AM:$AM,MJ$4,'Estruturante Móvel'!$AQ:$AQ,"REPARO FO"))</f>
        <v>0</v>
      </c>
      <c r="MK58" s="140">
        <f>(COUNTIFS('Estruturante Móvel'!$M:$M,$B58,'Estruturante Móvel'!$C:$C,"&lt;&gt;PREVISTO",'Estruturante Móvel'!$G:$G,MJ$4))</f>
        <v>0</v>
      </c>
      <c r="ML58" s="139">
        <f>(COUNTIFS('Estruturante Móvel'!$M:$M,$B58,'Estruturante Móvel'!$AM:$AM,ML$4))-(COUNTIFS('Estruturante Móvel'!$M:$M,$B58,'Estruturante Móvel'!$AM:$AM,ML$4,'Estruturante Móvel'!$AQ:$AQ,"REPARO FO"))</f>
        <v>0</v>
      </c>
      <c r="MM58" s="140">
        <f>(COUNTIFS('Estruturante Móvel'!$M:$M,$B58,'Estruturante Móvel'!$C:$C,"&lt;&gt;PREVISTO",'Estruturante Móvel'!$G:$G,ML$4))</f>
        <v>0</v>
      </c>
      <c r="MN58" s="139">
        <f>(COUNTIFS('Estruturante Móvel'!$M:$M,$B58,'Estruturante Móvel'!$AM:$AM,MN$4))-(COUNTIFS('Estruturante Móvel'!$M:$M,$B58,'Estruturante Móvel'!$AM:$AM,MN$4,'Estruturante Móvel'!$AQ:$AQ,"REPARO FO"))</f>
        <v>0</v>
      </c>
      <c r="MO58" s="140">
        <f>(COUNTIFS('Estruturante Móvel'!$M:$M,$B58,'Estruturante Móvel'!$C:$C,"&lt;&gt;PREVISTO",'Estruturante Móvel'!$G:$G,MN$4))</f>
        <v>0</v>
      </c>
      <c r="MP58" s="139">
        <f>(COUNTIFS('Estruturante Móvel'!$M:$M,$B58,'Estruturante Móvel'!$AM:$AM,MP$4))-(COUNTIFS('Estruturante Móvel'!$M:$M,$B58,'Estruturante Móvel'!$AM:$AM,MP$4,'Estruturante Móvel'!$AQ:$AQ,"REPARO FO"))</f>
        <v>0</v>
      </c>
      <c r="MQ58" s="140">
        <f>(COUNTIFS('Estruturante Móvel'!$M:$M,$B58,'Estruturante Móvel'!$C:$C,"&lt;&gt;PREVISTO",'Estruturante Móvel'!$G:$G,MP$4))</f>
        <v>0</v>
      </c>
      <c r="MR58" s="139">
        <f>(COUNTIFS('Estruturante Móvel'!$M:$M,$B58,'Estruturante Móvel'!$AM:$AM,MR$4))-(COUNTIFS('Estruturante Móvel'!$M:$M,$B58,'Estruturante Móvel'!$AM:$AM,MR$4,'Estruturante Móvel'!$AQ:$AQ,"REPARO FO"))</f>
        <v>0</v>
      </c>
      <c r="MS58" s="140">
        <f>(COUNTIFS('Estruturante Móvel'!$M:$M,$B58,'Estruturante Móvel'!$C:$C,"&lt;&gt;PREVISTO",'Estruturante Móvel'!$G:$G,MR$4))</f>
        <v>0</v>
      </c>
      <c r="MT58" s="139">
        <f>(COUNTIFS('Estruturante Móvel'!$M:$M,$B58,'Estruturante Móvel'!$AM:$AM,MT$4))-(COUNTIFS('Estruturante Móvel'!$M:$M,$B58,'Estruturante Móvel'!$AM:$AM,MT$4,'Estruturante Móvel'!$AQ:$AQ,"REPARO FO"))</f>
        <v>0</v>
      </c>
      <c r="MU58" s="140">
        <f>(COUNTIFS('Estruturante Móvel'!$M:$M,$B58,'Estruturante Móvel'!$C:$C,"&lt;&gt;PREVISTO",'Estruturante Móvel'!$G:$G,MT$4))</f>
        <v>0</v>
      </c>
      <c r="MV58" s="139">
        <f>(COUNTIFS('Estruturante Móvel'!$M:$M,$B58,'Estruturante Móvel'!$AM:$AM,MV$4))-(COUNTIFS('Estruturante Móvel'!$M:$M,$B58,'Estruturante Móvel'!$AM:$AM,MV$4,'Estruturante Móvel'!$AQ:$AQ,"REPARO FO"))</f>
        <v>0</v>
      </c>
      <c r="MW58" s="140">
        <f>(COUNTIFS('Estruturante Móvel'!$M:$M,$B58,'Estruturante Móvel'!$C:$C,"&lt;&gt;PREVISTO",'Estruturante Móvel'!$G:$G,MV$4))</f>
        <v>0</v>
      </c>
      <c r="MX58" s="139">
        <f>(COUNTIFS('Estruturante Móvel'!$M:$M,$B58,'Estruturante Móvel'!$AM:$AM,MX$4))-(COUNTIFS('Estruturante Móvel'!$M:$M,$B58,'Estruturante Móvel'!$AM:$AM,MX$4,'Estruturante Móvel'!$AQ:$AQ,"REPARO FO"))</f>
        <v>0</v>
      </c>
      <c r="MY58" s="140">
        <f>(COUNTIFS('Estruturante Móvel'!$M:$M,$B58,'Estruturante Móvel'!$C:$C,"&lt;&gt;PREVISTO",'Estruturante Móvel'!$G:$G,MX$4))</f>
        <v>0</v>
      </c>
      <c r="MZ58" s="139">
        <f>(COUNTIFS('Estruturante Móvel'!$M:$M,$B58,'Estruturante Móvel'!$AM:$AM,MZ$4))-(COUNTIFS('Estruturante Móvel'!$M:$M,$B58,'Estruturante Móvel'!$AM:$AM,MZ$4,'Estruturante Móvel'!$AQ:$AQ,"REPARO FO"))</f>
        <v>0</v>
      </c>
      <c r="NA58" s="140">
        <f>(COUNTIFS('Estruturante Móvel'!$M:$M,$B58,'Estruturante Móvel'!$C:$C,"&lt;&gt;PREVISTO",'Estruturante Móvel'!$G:$G,MZ$4))</f>
        <v>0</v>
      </c>
      <c r="NB58" s="139">
        <f>(COUNTIFS('Estruturante Móvel'!$M:$M,$B58,'Estruturante Móvel'!$AM:$AM,NB$4))-(COUNTIFS('Estruturante Móvel'!$M:$M,$B58,'Estruturante Móvel'!$AM:$AM,NB$4,'Estruturante Móvel'!$AQ:$AQ,"REPARO FO"))</f>
        <v>0</v>
      </c>
      <c r="NC58" s="140">
        <f>(COUNTIFS('Estruturante Móvel'!$M:$M,$B58,'Estruturante Móvel'!$C:$C,"&lt;&gt;PREVISTO",'Estruturante Móvel'!$G:$G,NB$4))</f>
        <v>0</v>
      </c>
      <c r="ND58" s="139">
        <f>(COUNTIFS('Estruturante Móvel'!$M:$M,$B58,'Estruturante Móvel'!$AM:$AM,ND$4))-(COUNTIFS('Estruturante Móvel'!$M:$M,$B58,'Estruturante Móvel'!$AM:$AM,ND$4,'Estruturante Móvel'!$AQ:$AQ,"REPARO FO"))</f>
        <v>0</v>
      </c>
      <c r="NE58" s="140">
        <f>(COUNTIFS('Estruturante Móvel'!$M:$M,$B58,'Estruturante Móvel'!$C:$C,"&lt;&gt;PREVISTO",'Estruturante Móvel'!$G:$G,ND$4))</f>
        <v>0</v>
      </c>
      <c r="NF58" s="139">
        <f>(COUNTIFS('Estruturante Móvel'!$M:$M,$B58,'Estruturante Móvel'!$AM:$AM,NF$4))-(COUNTIFS('Estruturante Móvel'!$M:$M,$B58,'Estruturante Móvel'!$AM:$AM,NF$4,'Estruturante Móvel'!$AQ:$AQ,"REPARO FO"))</f>
        <v>0</v>
      </c>
      <c r="NG58" s="140">
        <f>(COUNTIFS('Estruturante Móvel'!$M:$M,$B58,'Estruturante Móvel'!$C:$C,"&lt;&gt;PREVISTO",'Estruturante Móvel'!$G:$G,NF$4))</f>
        <v>0</v>
      </c>
      <c r="NH58" s="139">
        <f>(COUNTIFS('Estruturante Móvel'!$M:$M,$B58,'Estruturante Móvel'!$AM:$AM,NH$4))-(COUNTIFS('Estruturante Móvel'!$M:$M,$B58,'Estruturante Móvel'!$AM:$AM,NH$4,'Estruturante Móvel'!$AQ:$AQ,"REPARO FO"))</f>
        <v>0</v>
      </c>
      <c r="NI58" s="140">
        <f>(COUNTIFS('Estruturante Móvel'!$M:$M,$B58,'Estruturante Móvel'!$C:$C,"&lt;&gt;PREVISTO",'Estruturante Móvel'!$G:$G,NH$4))</f>
        <v>0</v>
      </c>
    </row>
    <row r="59" spans="1:373" hidden="1" outlineLevel="1">
      <c r="B59" s="205" t="s">
        <v>444</v>
      </c>
      <c r="C59" s="161" t="s">
        <v>186</v>
      </c>
      <c r="D59" s="161">
        <f>COUNTIFS('Estruturante Móvel'!$M:$M,B58,'Estruturante Móvel'!$L:$L,'CRONOGRAMA_CONST+MIGRACAO'!B59)</f>
        <v>1</v>
      </c>
      <c r="E59" s="161">
        <f>(COUNTIFS('Estruturante Móvel'!$M:$M,B58,'Estruturante Móvel'!$C:$C,"&lt;&gt;PREVISTO",'Estruturante Móvel'!$L:$L,'CRONOGRAMA_CONST+MIGRACAO'!B59))</f>
        <v>1</v>
      </c>
      <c r="F59" s="162">
        <f>(COUNTIFS('Estruturante Móvel'!$M:$M,B58,'Estruturante Móvel'!$C:$C,"PREVISTO",'Estruturante Móvel'!$L:$L,'CRONOGRAMA_CONST+MIGRACAO'!B59))</f>
        <v>0</v>
      </c>
      <c r="G59" s="162"/>
      <c r="H59" s="165" t="str">
        <f t="shared" si="381"/>
        <v>Concluído</v>
      </c>
      <c r="I59" s="163"/>
      <c r="J59" s="160">
        <f t="shared" si="382"/>
        <v>1</v>
      </c>
      <c r="K59" s="157">
        <f t="shared" si="383"/>
        <v>1</v>
      </c>
      <c r="L59" s="139">
        <f>(COUNTIFS('Estruturante Móvel'!$M:$M,$B58,'Estruturante Móvel'!$AM:$AM,L$4,'Estruturante Móvel'!$L:$L,'CRONOGRAMA_CONST+MIGRACAO'!$B59))</f>
        <v>0</v>
      </c>
      <c r="M59" s="140">
        <f>(COUNTIFS('Estruturante Móvel'!$M:$M,$B58,'Estruturante Móvel'!$C:$C,"&lt;&gt;PREVISTO",'Estruturante Móvel'!$G:$G,L$4,'Estruturante Móvel'!$L:$L,'CRONOGRAMA_CONST+MIGRACAO'!B$7))</f>
        <v>0</v>
      </c>
      <c r="N59" s="139">
        <f>(COUNTIFS('Estruturante Móvel'!$M:$M,$B58,'Estruturante Móvel'!$AM:$AM,N$4,'Estruturante Móvel'!$L:$L,'CRONOGRAMA_CONST+MIGRACAO'!$B59))</f>
        <v>0</v>
      </c>
      <c r="O59" s="140">
        <f>(COUNTIFS('Estruturante Móvel'!$M:$M,$B58,'Estruturante Móvel'!$C:$C,"&lt;&gt;PREVISTO",'Estruturante Móvel'!$G:$G,N$4,'Estruturante Móvel'!$L:$L,'CRONOGRAMA_CONST+MIGRACAO'!D$7))</f>
        <v>0</v>
      </c>
      <c r="P59" s="139">
        <f>(COUNTIFS('Estruturante Móvel'!$M:$M,$B58,'Estruturante Móvel'!$AM:$AM,P$4,'Estruturante Móvel'!$L:$L,'CRONOGRAMA_CONST+MIGRACAO'!$B59))</f>
        <v>0</v>
      </c>
      <c r="Q59" s="140">
        <f>(COUNTIFS('Estruturante Móvel'!$M:$M,$B58,'Estruturante Móvel'!$C:$C,"&lt;&gt;PREVISTO",'Estruturante Móvel'!$G:$G,P$4,'Estruturante Móvel'!$L:$L,'CRONOGRAMA_CONST+MIGRACAO'!F$7))</f>
        <v>0</v>
      </c>
      <c r="R59" s="139">
        <f>(COUNTIFS('Estruturante Móvel'!$M:$M,$B58,'Estruturante Móvel'!$AM:$AM,R$4,'Estruturante Móvel'!$L:$L,'CRONOGRAMA_CONST+MIGRACAO'!$B59))</f>
        <v>0</v>
      </c>
      <c r="S59" s="140">
        <f>(COUNTIFS('Estruturante Móvel'!$M:$M,$B58,'Estruturante Móvel'!$C:$C,"&lt;&gt;PREVISTO",'Estruturante Móvel'!$G:$G,R$4,'Estruturante Móvel'!$L:$L,'CRONOGRAMA_CONST+MIGRACAO'!H$7))</f>
        <v>0</v>
      </c>
      <c r="T59" s="139">
        <f>(COUNTIFS('Estruturante Móvel'!$M:$M,$B58,'Estruturante Móvel'!$AM:$AM,T$4,'Estruturante Móvel'!$L:$L,'CRONOGRAMA_CONST+MIGRACAO'!$B59))</f>
        <v>0</v>
      </c>
      <c r="U59" s="140">
        <f>(COUNTIFS('Estruturante Móvel'!$M:$M,$B58,'Estruturante Móvel'!$C:$C,"&lt;&gt;PREVISTO",'Estruturante Móvel'!$G:$G,T$4,'Estruturante Móvel'!$L:$L,'CRONOGRAMA_CONST+MIGRACAO'!J$7))</f>
        <v>0</v>
      </c>
      <c r="V59" s="139">
        <f>(COUNTIFS('Estruturante Móvel'!$M:$M,$B58,'Estruturante Móvel'!$AM:$AM,V$4,'Estruturante Móvel'!$L:$L,'CRONOGRAMA_CONST+MIGRACAO'!$B59))</f>
        <v>0</v>
      </c>
      <c r="W59" s="140">
        <f>(COUNTIFS('Estruturante Móvel'!$M:$M,$B58,'Estruturante Móvel'!$C:$C,"&lt;&gt;PREVISTO",'Estruturante Móvel'!$G:$G,V$4,'Estruturante Móvel'!$L:$L,'CRONOGRAMA_CONST+MIGRACAO'!L$7))</f>
        <v>0</v>
      </c>
      <c r="X59" s="139">
        <f>(COUNTIFS('Estruturante Móvel'!$M:$M,$B58,'Estruturante Móvel'!$AM:$AM,X$4,'Estruturante Móvel'!$L:$L,'CRONOGRAMA_CONST+MIGRACAO'!$B59))</f>
        <v>0</v>
      </c>
      <c r="Y59" s="140">
        <f>(COUNTIFS('Estruturante Móvel'!$M:$M,$B58,'Estruturante Móvel'!$C:$C,"&lt;&gt;PREVISTO",'Estruturante Móvel'!$G:$G,X$4,'Estruturante Móvel'!$L:$L,'CRONOGRAMA_CONST+MIGRACAO'!N$7))</f>
        <v>0</v>
      </c>
      <c r="Z59" s="139">
        <f>(COUNTIFS('Estruturante Móvel'!$M:$M,$B58,'Estruturante Móvel'!$AM:$AM,Z$4,'Estruturante Móvel'!$L:$L,'CRONOGRAMA_CONST+MIGRACAO'!$B59))</f>
        <v>0</v>
      </c>
      <c r="AA59" s="140">
        <f>(COUNTIFS('Estruturante Móvel'!$M:$M,$B58,'Estruturante Móvel'!$C:$C,"&lt;&gt;PREVISTO",'Estruturante Móvel'!$G:$G,Z$4,'Estruturante Móvel'!$L:$L,'CRONOGRAMA_CONST+MIGRACAO'!P$7))</f>
        <v>0</v>
      </c>
      <c r="AB59" s="139">
        <f>(COUNTIFS('Estruturante Móvel'!$M:$M,$B58,'Estruturante Móvel'!$AM:$AM,AB$4,'Estruturante Móvel'!$L:$L,'CRONOGRAMA_CONST+MIGRACAO'!$B59))</f>
        <v>0</v>
      </c>
      <c r="AC59" s="140">
        <f>(COUNTIFS('Estruturante Móvel'!$M:$M,$B58,'Estruturante Móvel'!$C:$C,"&lt;&gt;PREVISTO",'Estruturante Móvel'!$G:$G,AB$4,'Estruturante Móvel'!$L:$L,'CRONOGRAMA_CONST+MIGRACAO'!R$7))</f>
        <v>0</v>
      </c>
      <c r="AD59" s="139">
        <f>(COUNTIFS('Estruturante Móvel'!$M:$M,$B58,'Estruturante Móvel'!$AM:$AM,AD$4,'Estruturante Móvel'!$L:$L,'CRONOGRAMA_CONST+MIGRACAO'!$B59))</f>
        <v>0</v>
      </c>
      <c r="AE59" s="140">
        <f>(COUNTIFS('Estruturante Móvel'!$M:$M,$B58,'Estruturante Móvel'!$C:$C,"&lt;&gt;PREVISTO",'Estruturante Móvel'!$G:$G,AD$4,'Estruturante Móvel'!$L:$L,'CRONOGRAMA_CONST+MIGRACAO'!T$7))</f>
        <v>0</v>
      </c>
      <c r="AF59" s="139">
        <f>(COUNTIFS('Estruturante Móvel'!$M:$M,$B58,'Estruturante Móvel'!$AM:$AM,AF$4,'Estruturante Móvel'!$L:$L,'CRONOGRAMA_CONST+MIGRACAO'!$B59))</f>
        <v>0</v>
      </c>
      <c r="AG59" s="140">
        <f>(COUNTIFS('Estruturante Móvel'!$M:$M,$B58,'Estruturante Móvel'!$C:$C,"&lt;&gt;PREVISTO",'Estruturante Móvel'!$G:$G,AF$4,'Estruturante Móvel'!$L:$L,'CRONOGRAMA_CONST+MIGRACAO'!V$7))</f>
        <v>0</v>
      </c>
      <c r="AH59" s="139">
        <f>(COUNTIFS('Estruturante Móvel'!$M:$M,$B58,'Estruturante Móvel'!$AM:$AM,AH$4,'Estruturante Móvel'!$L:$L,'CRONOGRAMA_CONST+MIGRACAO'!$B59))</f>
        <v>0</v>
      </c>
      <c r="AI59" s="140">
        <f>(COUNTIFS('Estruturante Móvel'!$M:$M,$B58,'Estruturante Móvel'!$C:$C,"&lt;&gt;PREVISTO",'Estruturante Móvel'!$G:$G,AH$4,'Estruturante Móvel'!$L:$L,'CRONOGRAMA_CONST+MIGRACAO'!X$7))</f>
        <v>0</v>
      </c>
      <c r="AJ59" s="139">
        <f>(COUNTIFS('Estruturante Móvel'!$M:$M,$B58,'Estruturante Móvel'!$AM:$AM,AJ$4,'Estruturante Móvel'!$L:$L,'CRONOGRAMA_CONST+MIGRACAO'!$B59))</f>
        <v>0</v>
      </c>
      <c r="AK59" s="140">
        <f>(COUNTIFS('Estruturante Móvel'!$M:$M,$B58,'Estruturante Móvel'!$C:$C,"&lt;&gt;PREVISTO",'Estruturante Móvel'!$G:$G,AJ$4,'Estruturante Móvel'!$L:$L,'CRONOGRAMA_CONST+MIGRACAO'!Z$7))</f>
        <v>0</v>
      </c>
      <c r="AL59" s="139">
        <f>(COUNTIFS('Estruturante Móvel'!$M:$M,$B58,'Estruturante Móvel'!$AM:$AM,AL$4,'Estruturante Móvel'!$L:$L,'CRONOGRAMA_CONST+MIGRACAO'!$B59))</f>
        <v>0</v>
      </c>
      <c r="AM59" s="140">
        <f>(COUNTIFS('Estruturante Móvel'!$M:$M,$B58,'Estruturante Móvel'!$C:$C,"&lt;&gt;PREVISTO",'Estruturante Móvel'!$G:$G,AL$4,'Estruturante Móvel'!$L:$L,'CRONOGRAMA_CONST+MIGRACAO'!AB$7))</f>
        <v>0</v>
      </c>
      <c r="AN59" s="139">
        <f>(COUNTIFS('Estruturante Móvel'!$M:$M,$B58,'Estruturante Móvel'!$AM:$AM,AN$4,'Estruturante Móvel'!$L:$L,'CRONOGRAMA_CONST+MIGRACAO'!$B59))</f>
        <v>0</v>
      </c>
      <c r="AO59" s="140">
        <f>(COUNTIFS('Estruturante Móvel'!$M:$M,$B58,'Estruturante Móvel'!$C:$C,"&lt;&gt;PREVISTO",'Estruturante Móvel'!$G:$G,AN$4,'Estruturante Móvel'!$L:$L,'CRONOGRAMA_CONST+MIGRACAO'!AD$7))</f>
        <v>0</v>
      </c>
      <c r="AP59" s="139">
        <f>(COUNTIFS('Estruturante Móvel'!$M:$M,$B58,'Estruturante Móvel'!$AM:$AM,AP$4,'Estruturante Móvel'!$L:$L,'CRONOGRAMA_CONST+MIGRACAO'!$B59))</f>
        <v>0</v>
      </c>
      <c r="AQ59" s="140">
        <f>(COUNTIFS('Estruturante Móvel'!$M:$M,$B58,'Estruturante Móvel'!$C:$C,"&lt;&gt;PREVISTO",'Estruturante Móvel'!$G:$G,AP$4,'Estruturante Móvel'!$L:$L,'CRONOGRAMA_CONST+MIGRACAO'!AF$7))</f>
        <v>0</v>
      </c>
      <c r="AR59" s="139">
        <f>(COUNTIFS('Estruturante Móvel'!$M:$M,$B58,'Estruturante Móvel'!$AM:$AM,AR$4,'Estruturante Móvel'!$L:$L,'CRONOGRAMA_CONST+MIGRACAO'!$B59))</f>
        <v>0</v>
      </c>
      <c r="AS59" s="140">
        <f>(COUNTIFS('Estruturante Móvel'!$M:$M,$B58,'Estruturante Móvel'!$C:$C,"&lt;&gt;PREVISTO",'Estruturante Móvel'!$G:$G,AR$4,'Estruturante Móvel'!$L:$L,'CRONOGRAMA_CONST+MIGRACAO'!AH$7))</f>
        <v>0</v>
      </c>
      <c r="AT59" s="139">
        <f>(COUNTIFS('Estruturante Móvel'!$M:$M,$B58,'Estruturante Móvel'!$AM:$AM,AT$4,'Estruturante Móvel'!$L:$L,'CRONOGRAMA_CONST+MIGRACAO'!$B59))</f>
        <v>0</v>
      </c>
      <c r="AU59" s="140">
        <f>(COUNTIFS('Estruturante Móvel'!$M:$M,$B58,'Estruturante Móvel'!$C:$C,"&lt;&gt;PREVISTO",'Estruturante Móvel'!$G:$G,AT$4,'Estruturante Móvel'!$L:$L,'CRONOGRAMA_CONST+MIGRACAO'!AJ$7))</f>
        <v>0</v>
      </c>
      <c r="AV59" s="139">
        <f>(COUNTIFS('Estruturante Móvel'!$M:$M,$B58,'Estruturante Móvel'!$AM:$AM,AV$4,'Estruturante Móvel'!$L:$L,'CRONOGRAMA_CONST+MIGRACAO'!$B59))</f>
        <v>0</v>
      </c>
      <c r="AW59" s="140">
        <f>(COUNTIFS('Estruturante Móvel'!$M:$M,$B58,'Estruturante Móvel'!$C:$C,"&lt;&gt;PREVISTO",'Estruturante Móvel'!$G:$G,AV$4,'Estruturante Móvel'!$L:$L,'CRONOGRAMA_CONST+MIGRACAO'!AL$7))</f>
        <v>0</v>
      </c>
      <c r="AX59" s="139">
        <f>(COUNTIFS('Estruturante Móvel'!$M:$M,$B58,'Estruturante Móvel'!$AM:$AM,AX$4,'Estruturante Móvel'!$L:$L,'CRONOGRAMA_CONST+MIGRACAO'!$B59))</f>
        <v>0</v>
      </c>
      <c r="AY59" s="140">
        <f>(COUNTIFS('Estruturante Móvel'!$M:$M,$B58,'Estruturante Móvel'!$C:$C,"&lt;&gt;PREVISTO",'Estruturante Móvel'!$G:$G,AX$4,'Estruturante Móvel'!$L:$L,'CRONOGRAMA_CONST+MIGRACAO'!AN$7))</f>
        <v>0</v>
      </c>
      <c r="AZ59" s="139">
        <f>(COUNTIFS('Estruturante Móvel'!$M:$M,$B58,'Estruturante Móvel'!$AM:$AM,AZ$4,'Estruturante Móvel'!$L:$L,'CRONOGRAMA_CONST+MIGRACAO'!$B59))</f>
        <v>0</v>
      </c>
      <c r="BA59" s="140">
        <f>(COUNTIFS('Estruturante Móvel'!$M:$M,$B58,'Estruturante Móvel'!$C:$C,"&lt;&gt;PREVISTO",'Estruturante Móvel'!$G:$G,AZ$4,'Estruturante Móvel'!$L:$L,'CRONOGRAMA_CONST+MIGRACAO'!AP$7))</f>
        <v>0</v>
      </c>
      <c r="BB59" s="139">
        <f>(COUNTIFS('Estruturante Móvel'!$M:$M,$B58,'Estruturante Móvel'!$AM:$AM,BB$4,'Estruturante Móvel'!$L:$L,'CRONOGRAMA_CONST+MIGRACAO'!$B59))</f>
        <v>0</v>
      </c>
      <c r="BC59" s="140">
        <f>(COUNTIFS('Estruturante Móvel'!$M:$M,$B58,'Estruturante Móvel'!$C:$C,"&lt;&gt;PREVISTO",'Estruturante Móvel'!$G:$G,BB$4,'Estruturante Móvel'!$L:$L,'CRONOGRAMA_CONST+MIGRACAO'!AR$7))</f>
        <v>0</v>
      </c>
      <c r="BD59" s="139">
        <f>(COUNTIFS('Estruturante Móvel'!$M:$M,$B58,'Estruturante Móvel'!$AM:$AM,BD$4,'Estruturante Móvel'!$L:$L,'CRONOGRAMA_CONST+MIGRACAO'!$B59))</f>
        <v>0</v>
      </c>
      <c r="BE59" s="140">
        <f>(COUNTIFS('Estruturante Móvel'!$M:$M,$B58,'Estruturante Móvel'!$C:$C,"&lt;&gt;PREVISTO",'Estruturante Móvel'!$G:$G,BD$4,'Estruturante Móvel'!$L:$L,'CRONOGRAMA_CONST+MIGRACAO'!AT$7))</f>
        <v>0</v>
      </c>
      <c r="BF59" s="139">
        <f>(COUNTIFS('Estruturante Móvel'!$M:$M,$B58,'Estruturante Móvel'!$AM:$AM,BF$4,'Estruturante Móvel'!$L:$L,'CRONOGRAMA_CONST+MIGRACAO'!$B59))</f>
        <v>0</v>
      </c>
      <c r="BG59" s="140">
        <f>(COUNTIFS('Estruturante Móvel'!$M:$M,$B58,'Estruturante Móvel'!$C:$C,"&lt;&gt;PREVISTO",'Estruturante Móvel'!$G:$G,BF$4,'Estruturante Móvel'!$L:$L,'CRONOGRAMA_CONST+MIGRACAO'!AV$7))</f>
        <v>0</v>
      </c>
      <c r="BH59" s="139">
        <f>(COUNTIFS('Estruturante Móvel'!$M:$M,$B58,'Estruturante Móvel'!$AM:$AM,BH$4,'Estruturante Móvel'!$L:$L,'CRONOGRAMA_CONST+MIGRACAO'!$B59))</f>
        <v>0</v>
      </c>
      <c r="BI59" s="140">
        <f>(COUNTIFS('Estruturante Móvel'!$M:$M,$B58,'Estruturante Móvel'!$C:$C,"&lt;&gt;PREVISTO",'Estruturante Móvel'!$G:$G,BH$4,'Estruturante Móvel'!$L:$L,'CRONOGRAMA_CONST+MIGRACAO'!AX$7))</f>
        <v>0</v>
      </c>
      <c r="BJ59" s="139">
        <f>(COUNTIFS('Estruturante Móvel'!$M:$M,$B58,'Estruturante Móvel'!$AM:$AM,BJ$4,'Estruturante Móvel'!$L:$L,'CRONOGRAMA_CONST+MIGRACAO'!$B59))</f>
        <v>0</v>
      </c>
      <c r="BK59" s="140">
        <f>(COUNTIFS('Estruturante Móvel'!$M:$M,$B58,'Estruturante Móvel'!$C:$C,"&lt;&gt;PREVISTO",'Estruturante Móvel'!$G:$G,BJ$4,'Estruturante Móvel'!$L:$L,'CRONOGRAMA_CONST+MIGRACAO'!AZ$7))</f>
        <v>0</v>
      </c>
      <c r="BL59" s="139">
        <f>(COUNTIFS('Estruturante Móvel'!$M:$M,$B58,'Estruturante Móvel'!$AM:$AM,BL$4,'Estruturante Móvel'!$L:$L,'CRONOGRAMA_CONST+MIGRACAO'!$B59))</f>
        <v>0</v>
      </c>
      <c r="BM59" s="140">
        <f>(COUNTIFS('Estruturante Móvel'!$M:$M,$B58,'Estruturante Móvel'!$C:$C,"&lt;&gt;PREVISTO",'Estruturante Móvel'!$G:$G,BL$4,'Estruturante Móvel'!$L:$L,'CRONOGRAMA_CONST+MIGRACAO'!BB$7))</f>
        <v>0</v>
      </c>
      <c r="BN59" s="139">
        <f>(COUNTIFS('Estruturante Móvel'!$M:$M,$B58,'Estruturante Móvel'!$AM:$AM,BN$4,'Estruturante Móvel'!$L:$L,'CRONOGRAMA_CONST+MIGRACAO'!$B59))</f>
        <v>0</v>
      </c>
      <c r="BO59" s="140">
        <f>(COUNTIFS('Estruturante Móvel'!$M:$M,$B58,'Estruturante Móvel'!$C:$C,"&lt;&gt;PREVISTO",'Estruturante Móvel'!$G:$G,BN$4,'Estruturante Móvel'!$L:$L,'CRONOGRAMA_CONST+MIGRACAO'!BD$7))</f>
        <v>0</v>
      </c>
      <c r="BP59" s="139">
        <f>(COUNTIFS('Estruturante Móvel'!$M:$M,$B58,'Estruturante Móvel'!$AM:$AM,BP$4,'Estruturante Móvel'!$L:$L,'CRONOGRAMA_CONST+MIGRACAO'!$B59))</f>
        <v>0</v>
      </c>
      <c r="BQ59" s="140">
        <f>(COUNTIFS('Estruturante Móvel'!$M:$M,$B58,'Estruturante Móvel'!$C:$C,"&lt;&gt;PREVISTO",'Estruturante Móvel'!$G:$G,BP$4,'Estruturante Móvel'!$L:$L,'CRONOGRAMA_CONST+MIGRACAO'!BF$7))</f>
        <v>0</v>
      </c>
      <c r="BR59" s="139">
        <f>(COUNTIFS('Estruturante Móvel'!$M:$M,$B58,'Estruturante Móvel'!$AM:$AM,BR$4,'Estruturante Móvel'!$L:$L,'CRONOGRAMA_CONST+MIGRACAO'!$B59))</f>
        <v>0</v>
      </c>
      <c r="BS59" s="140">
        <f>(COUNTIFS('Estruturante Móvel'!$M:$M,$B58,'Estruturante Móvel'!$C:$C,"&lt;&gt;PREVISTO",'Estruturante Móvel'!$G:$G,BR$4,'Estruturante Móvel'!$L:$L,'CRONOGRAMA_CONST+MIGRACAO'!BH$7))</f>
        <v>0</v>
      </c>
      <c r="BT59" s="139">
        <f>(COUNTIFS('Estruturante Móvel'!$M:$M,$B59,'Estruturante Móvel'!$AM:$AM,BT$4))-(COUNTIFS('Estruturante Móvel'!$M:$M,$B59,'Estruturante Móvel'!$AM:$AM,BT$4,'Estruturante Móvel'!$AQ:$AQ,"REPARO FO"))</f>
        <v>0</v>
      </c>
      <c r="BU59" s="140">
        <f>(COUNTIFS('Estruturante Móvel'!$M:$M,$B58,'Estruturante Móvel'!$C:$C,"&lt;&gt;PREVISTO",'Estruturante Móvel'!$G:$G,BT$4,'Estruturante Móvel'!$L:$L,'CRONOGRAMA_CONST+MIGRACAO'!BJ$7))</f>
        <v>0</v>
      </c>
      <c r="BV59" s="139">
        <f>(COUNTIFS('Estruturante Móvel'!$M:$M,$B59,'Estruturante Móvel'!$AM:$AM,BV$4))-(COUNTIFS('Estruturante Móvel'!$M:$M,$B59,'Estruturante Móvel'!$AM:$AM,BV$4,'Estruturante Móvel'!$AQ:$AQ,"REPARO FO"))</f>
        <v>0</v>
      </c>
      <c r="BW59" s="140">
        <f>(COUNTIFS('Estruturante Móvel'!$M:$M,$B58,'Estruturante Móvel'!$C:$C,"&lt;&gt;PREVISTO",'Estruturante Móvel'!$G:$G,BV$4,'Estruturante Móvel'!$L:$L,'CRONOGRAMA_CONST+MIGRACAO'!BL$7))</f>
        <v>0</v>
      </c>
      <c r="BX59" s="139">
        <f>(COUNTIFS('Estruturante Móvel'!$M:$M,$B59,'Estruturante Móvel'!$AM:$AM,BX$4))-(COUNTIFS('Estruturante Móvel'!$M:$M,$B59,'Estruturante Móvel'!$AM:$AM,BX$4,'Estruturante Móvel'!$AQ:$AQ,"REPARO FO"))</f>
        <v>0</v>
      </c>
      <c r="BY59" s="140">
        <f>(COUNTIFS('Estruturante Móvel'!$M:$M,$B58,'Estruturante Móvel'!$C:$C,"&lt;&gt;PREVISTO",'Estruturante Móvel'!$G:$G,BX$4,'Estruturante Móvel'!$L:$L,'CRONOGRAMA_CONST+MIGRACAO'!BN$7))</f>
        <v>0</v>
      </c>
      <c r="BZ59" s="139">
        <f>(COUNTIFS('Estruturante Móvel'!$M:$M,$B59,'Estruturante Móvel'!$AM:$AM,BZ$4))-(COUNTIFS('Estruturante Móvel'!$M:$M,$B59,'Estruturante Móvel'!$AM:$AM,BZ$4,'Estruturante Móvel'!$AQ:$AQ,"REPARO FO"))</f>
        <v>0</v>
      </c>
      <c r="CA59" s="140">
        <f>(COUNTIFS('Estruturante Móvel'!$M:$M,$B58,'Estruturante Móvel'!$C:$C,"&lt;&gt;PREVISTO",'Estruturante Móvel'!$G:$G,BZ$4,'Estruturante Móvel'!$L:$L,'CRONOGRAMA_CONST+MIGRACAO'!BP$7))</f>
        <v>0</v>
      </c>
      <c r="CB59" s="139">
        <f>(COUNTIFS('Estruturante Móvel'!$M:$M,$B59,'Estruturante Móvel'!$AM:$AM,CB$4))-(COUNTIFS('Estruturante Móvel'!$M:$M,$B59,'Estruturante Móvel'!$AM:$AM,CB$4,'Estruturante Móvel'!$AQ:$AQ,"REPARO FO"))</f>
        <v>0</v>
      </c>
      <c r="CC59" s="140">
        <f>(COUNTIFS('Estruturante Móvel'!$M:$M,$B58,'Estruturante Móvel'!$C:$C,"&lt;&gt;PREVISTO",'Estruturante Móvel'!$G:$G,CB$4,'Estruturante Móvel'!$L:$L,'CRONOGRAMA_CONST+MIGRACAO'!BR$7))</f>
        <v>0</v>
      </c>
      <c r="CD59" s="139">
        <f>(COUNTIFS('Estruturante Móvel'!$M:$M,$B59,'Estruturante Móvel'!$AM:$AM,CD$4))-(COUNTIFS('Estruturante Móvel'!$M:$M,$B59,'Estruturante Móvel'!$AM:$AM,CD$4,'Estruturante Móvel'!$AQ:$AQ,"REPARO FO"))</f>
        <v>0</v>
      </c>
      <c r="CE59" s="140">
        <f>(COUNTIFS('Estruturante Móvel'!$M:$M,$B58,'Estruturante Móvel'!$C:$C,"&lt;&gt;PREVISTO",'Estruturante Móvel'!$G:$G,CD$4,'Estruturante Móvel'!$L:$L,'CRONOGRAMA_CONST+MIGRACAO'!BT$7))</f>
        <v>0</v>
      </c>
      <c r="CF59" s="139">
        <f>(COUNTIFS('Estruturante Móvel'!$M:$M,$B59,'Estruturante Móvel'!$AM:$AM,CF$4))-(COUNTIFS('Estruturante Móvel'!$M:$M,$B59,'Estruturante Móvel'!$AM:$AM,CF$4,'Estruturante Móvel'!$AQ:$AQ,"REPARO FO"))</f>
        <v>0</v>
      </c>
      <c r="CG59" s="140">
        <f>(COUNTIFS('Estruturante Móvel'!$M:$M,$B58,'Estruturante Móvel'!$C:$C,"&lt;&gt;PREVISTO",'Estruturante Móvel'!$G:$G,CF$4,'Estruturante Móvel'!$L:$L,'CRONOGRAMA_CONST+MIGRACAO'!BV$7))</f>
        <v>0</v>
      </c>
      <c r="CH59" s="139">
        <f>(COUNTIFS('Estruturante Móvel'!$M:$M,$B59,'Estruturante Móvel'!$AM:$AM,CH$4))-(COUNTIFS('Estruturante Móvel'!$M:$M,$B59,'Estruturante Móvel'!$AM:$AM,CH$4,'Estruturante Móvel'!$AQ:$AQ,"REPARO FO"))</f>
        <v>0</v>
      </c>
      <c r="CI59" s="140">
        <f>(COUNTIFS('Estruturante Móvel'!$M:$M,$B58,'Estruturante Móvel'!$C:$C,"&lt;&gt;PREVISTO",'Estruturante Móvel'!$G:$G,CH$4,'Estruturante Móvel'!$L:$L,'CRONOGRAMA_CONST+MIGRACAO'!BX$7))</f>
        <v>0</v>
      </c>
      <c r="CJ59" s="139">
        <f>(COUNTIFS('Estruturante Móvel'!$M:$M,$B59,'Estruturante Móvel'!$AM:$AM,CJ$4))-(COUNTIFS('Estruturante Móvel'!$M:$M,$B59,'Estruturante Móvel'!$AM:$AM,CJ$4,'Estruturante Móvel'!$AQ:$AQ,"REPARO FO"))</f>
        <v>0</v>
      </c>
      <c r="CK59" s="140">
        <f>(COUNTIFS('Estruturante Móvel'!$M:$M,$B58,'Estruturante Móvel'!$C:$C,"&lt;&gt;PREVISTO",'Estruturante Móvel'!$G:$G,CJ$4,'Estruturante Móvel'!$L:$L,'CRONOGRAMA_CONST+MIGRACAO'!BZ$7))</f>
        <v>0</v>
      </c>
      <c r="CL59" s="139">
        <f>(COUNTIFS('Estruturante Móvel'!$M:$M,$B59,'Estruturante Móvel'!$AM:$AM,CL$4))-(COUNTIFS('Estruturante Móvel'!$M:$M,$B59,'Estruturante Móvel'!$AM:$AM,CL$4,'Estruturante Móvel'!$AQ:$AQ,"REPARO FO"))</f>
        <v>0</v>
      </c>
      <c r="CM59" s="140">
        <f>(COUNTIFS('Estruturante Móvel'!$M:$M,$B58,'Estruturante Móvel'!$C:$C,"&lt;&gt;PREVISTO",'Estruturante Móvel'!$G:$G,CL$4,'Estruturante Móvel'!$L:$L,'CRONOGRAMA_CONST+MIGRACAO'!CB$7))</f>
        <v>0</v>
      </c>
      <c r="CN59" s="139">
        <f>(COUNTIFS('Estruturante Móvel'!$M:$M,$B59,'Estruturante Móvel'!$AM:$AM,CN$4))-(COUNTIFS('Estruturante Móvel'!$M:$M,$B59,'Estruturante Móvel'!$AM:$AM,CN$4,'Estruturante Móvel'!$AQ:$AQ,"REPARO FO"))</f>
        <v>0</v>
      </c>
      <c r="CO59" s="140">
        <f>(COUNTIFS('Estruturante Móvel'!$M:$M,$B58,'Estruturante Móvel'!$C:$C,"&lt;&gt;PREVISTO",'Estruturante Móvel'!$G:$G,CN$4,'Estruturante Móvel'!$L:$L,'CRONOGRAMA_CONST+MIGRACAO'!CD$7))</f>
        <v>0</v>
      </c>
      <c r="CP59" s="139">
        <f>(COUNTIFS('Estruturante Móvel'!$M:$M,$B59,'Estruturante Móvel'!$AM:$AM,CP$4))-(COUNTIFS('Estruturante Móvel'!$M:$M,$B59,'Estruturante Móvel'!$AM:$AM,CP$4,'Estruturante Móvel'!$AQ:$AQ,"REPARO FO"))</f>
        <v>0</v>
      </c>
      <c r="CQ59" s="140">
        <f>(COUNTIFS('Estruturante Móvel'!$M:$M,$B58,'Estruturante Móvel'!$C:$C,"&lt;&gt;PREVISTO",'Estruturante Móvel'!$G:$G,CP$4,'Estruturante Móvel'!$L:$L,'CRONOGRAMA_CONST+MIGRACAO'!CF$7))</f>
        <v>0</v>
      </c>
      <c r="CR59" s="139">
        <f>(COUNTIFS('Estruturante Móvel'!$M:$M,$B59,'Estruturante Móvel'!$AM:$AM,CR$4))-(COUNTIFS('Estruturante Móvel'!$M:$M,$B59,'Estruturante Móvel'!$AM:$AM,CR$4,'Estruturante Móvel'!$AQ:$AQ,"REPARO FO"))</f>
        <v>0</v>
      </c>
      <c r="CS59" s="140">
        <f>(COUNTIFS('Estruturante Móvel'!$M:$M,$B58,'Estruturante Móvel'!$C:$C,"&lt;&gt;PREVISTO",'Estruturante Móvel'!$G:$G,CR$4,'Estruturante Móvel'!$L:$L,'CRONOGRAMA_CONST+MIGRACAO'!CH$7))</f>
        <v>0</v>
      </c>
      <c r="CT59" s="139">
        <f>(COUNTIFS('Estruturante Móvel'!$M:$M,$B59,'Estruturante Móvel'!$AM:$AM,CT$4))-(COUNTIFS('Estruturante Móvel'!$M:$M,$B59,'Estruturante Móvel'!$AM:$AM,CT$4,'Estruturante Móvel'!$AQ:$AQ,"REPARO FO"))</f>
        <v>0</v>
      </c>
      <c r="CU59" s="140">
        <f>(COUNTIFS('Estruturante Móvel'!$M:$M,$B58,'Estruturante Móvel'!$C:$C,"&lt;&gt;PREVISTO",'Estruturante Móvel'!$G:$G,CT$4,'Estruturante Móvel'!$L:$L,'CRONOGRAMA_CONST+MIGRACAO'!CJ$7))</f>
        <v>0</v>
      </c>
      <c r="CV59" s="139">
        <f>(COUNTIFS('Estruturante Móvel'!$M:$M,$B59,'Estruturante Móvel'!$AM:$AM,CV$4))-(COUNTIFS('Estruturante Móvel'!$M:$M,$B59,'Estruturante Móvel'!$AM:$AM,CV$4,'Estruturante Móvel'!$AQ:$AQ,"REPARO FO"))</f>
        <v>0</v>
      </c>
      <c r="CW59" s="140">
        <f>(COUNTIFS('Estruturante Móvel'!$M:$M,$B58,'Estruturante Móvel'!$C:$C,"&lt;&gt;PREVISTO",'Estruturante Móvel'!$G:$G,CV$4,'Estruturante Móvel'!$L:$L,'CRONOGRAMA_CONST+MIGRACAO'!CL$7))</f>
        <v>0</v>
      </c>
      <c r="CX59" s="139">
        <f>(COUNTIFS('Estruturante Móvel'!$M:$M,$B59,'Estruturante Móvel'!$AM:$AM,CX$4))-(COUNTIFS('Estruturante Móvel'!$M:$M,$B59,'Estruturante Móvel'!$AM:$AM,CX$4,'Estruturante Móvel'!$AQ:$AQ,"REPARO FO"))</f>
        <v>0</v>
      </c>
      <c r="CY59" s="140">
        <f>(COUNTIFS('Estruturante Móvel'!$M:$M,$B58,'Estruturante Móvel'!$C:$C,"&lt;&gt;PREVISTO",'Estruturante Móvel'!$G:$G,CX$4,'Estruturante Móvel'!$L:$L,'CRONOGRAMA_CONST+MIGRACAO'!CN$7))</f>
        <v>0</v>
      </c>
      <c r="CZ59" s="139">
        <f>(COUNTIFS('Estruturante Móvel'!$M:$M,$B59,'Estruturante Móvel'!$AM:$AM,CZ$4))-(COUNTIFS('Estruturante Móvel'!$M:$M,$B59,'Estruturante Móvel'!$AM:$AM,CZ$4,'Estruturante Móvel'!$AQ:$AQ,"REPARO FO"))</f>
        <v>0</v>
      </c>
      <c r="DA59" s="140">
        <f>(COUNTIFS('Estruturante Móvel'!$M:$M,$B58,'Estruturante Móvel'!$C:$C,"&lt;&gt;PREVISTO",'Estruturante Móvel'!$G:$G,CZ$4,'Estruturante Móvel'!$L:$L,'CRONOGRAMA_CONST+MIGRACAO'!CP$7))</f>
        <v>0</v>
      </c>
      <c r="DB59" s="139">
        <f>(COUNTIFS('Estruturante Móvel'!$M:$M,$B59,'Estruturante Móvel'!$AM:$AM,DB$4))-(COUNTIFS('Estruturante Móvel'!$M:$M,$B59,'Estruturante Móvel'!$AM:$AM,DB$4,'Estruturante Móvel'!$AQ:$AQ,"REPARO FO"))</f>
        <v>0</v>
      </c>
      <c r="DC59" s="140">
        <f>(COUNTIFS('Estruturante Móvel'!$M:$M,$B58,'Estruturante Móvel'!$C:$C,"&lt;&gt;PREVISTO",'Estruturante Móvel'!$G:$G,DB$4,'Estruturante Móvel'!$L:$L,'CRONOGRAMA_CONST+MIGRACAO'!CR$7))</f>
        <v>0</v>
      </c>
      <c r="DD59" s="139">
        <f>(COUNTIFS('Estruturante Móvel'!$M:$M,$B59,'Estruturante Móvel'!$AM:$AM,DD$4))-(COUNTIFS('Estruturante Móvel'!$M:$M,$B59,'Estruturante Móvel'!$AM:$AM,DD$4,'Estruturante Móvel'!$AQ:$AQ,"REPARO FO"))</f>
        <v>0</v>
      </c>
      <c r="DE59" s="140">
        <f>(COUNTIFS('Estruturante Móvel'!$M:$M,$B58,'Estruturante Móvel'!$C:$C,"&lt;&gt;PREVISTO",'Estruturante Móvel'!$G:$G,DD$4,'Estruturante Móvel'!$L:$L,'CRONOGRAMA_CONST+MIGRACAO'!CT$7))</f>
        <v>0</v>
      </c>
      <c r="DF59" s="139">
        <f>(COUNTIFS('Estruturante Móvel'!$M:$M,$B59,'Estruturante Móvel'!$AM:$AM,DF$4))-(COUNTIFS('Estruturante Móvel'!$M:$M,$B59,'Estruturante Móvel'!$AM:$AM,DF$4,'Estruturante Móvel'!$AQ:$AQ,"REPARO FO"))</f>
        <v>0</v>
      </c>
      <c r="DG59" s="140">
        <f>(COUNTIFS('Estruturante Móvel'!$M:$M,$B58,'Estruturante Móvel'!$C:$C,"&lt;&gt;PREVISTO",'Estruturante Móvel'!$G:$G,DF$4,'Estruturante Móvel'!$L:$L,'CRONOGRAMA_CONST+MIGRACAO'!CV$7))</f>
        <v>0</v>
      </c>
      <c r="DH59" s="139">
        <f>(COUNTIFS('Estruturante Móvel'!$M:$M,$B59,'Estruturante Móvel'!$AM:$AM,DH$4))-(COUNTIFS('Estruturante Móvel'!$M:$M,$B59,'Estruturante Móvel'!$AM:$AM,DH$4,'Estruturante Móvel'!$AQ:$AQ,"REPARO FO"))</f>
        <v>0</v>
      </c>
      <c r="DI59" s="140">
        <f>(COUNTIFS('Estruturante Móvel'!$M:$M,$B58,'Estruturante Móvel'!$C:$C,"&lt;&gt;PREVISTO",'Estruturante Móvel'!$G:$G,DH$4,'Estruturante Móvel'!$L:$L,'CRONOGRAMA_CONST+MIGRACAO'!CX$7))</f>
        <v>0</v>
      </c>
      <c r="DJ59" s="139">
        <f>(COUNTIFS('Estruturante Móvel'!$M:$M,$B59,'Estruturante Móvel'!$AM:$AM,DJ$4))-(COUNTIFS('Estruturante Móvel'!$M:$M,$B59,'Estruturante Móvel'!$AM:$AM,DJ$4,'Estruturante Móvel'!$AQ:$AQ,"REPARO FO"))</f>
        <v>0</v>
      </c>
      <c r="DK59" s="140">
        <f>(COUNTIFS('Estruturante Móvel'!$M:$M,$B58,'Estruturante Móvel'!$C:$C,"&lt;&gt;PREVISTO",'Estruturante Móvel'!$G:$G,DJ$4,'Estruturante Móvel'!$L:$L,'CRONOGRAMA_CONST+MIGRACAO'!CZ$7))</f>
        <v>0</v>
      </c>
      <c r="DL59" s="139">
        <f>(COUNTIFS('Estruturante Móvel'!$M:$M,$B59,'Estruturante Móvel'!$AM:$AM,DL$4))-(COUNTIFS('Estruturante Móvel'!$M:$M,$B59,'Estruturante Móvel'!$AM:$AM,DL$4,'Estruturante Móvel'!$AQ:$AQ,"REPARO FO"))</f>
        <v>0</v>
      </c>
      <c r="DM59" s="140">
        <f>(COUNTIFS('Estruturante Móvel'!$M:$M,$B58,'Estruturante Móvel'!$C:$C,"&lt;&gt;PREVISTO",'Estruturante Móvel'!$G:$G,DL$4,'Estruturante Móvel'!$L:$L,'CRONOGRAMA_CONST+MIGRACAO'!DB$7))</f>
        <v>0</v>
      </c>
      <c r="DN59" s="139">
        <f>(COUNTIFS('Estruturante Móvel'!$M:$M,$B59,'Estruturante Móvel'!$AM:$AM,DN$4))-(COUNTIFS('Estruturante Móvel'!$M:$M,$B59,'Estruturante Móvel'!$AM:$AM,DN$4,'Estruturante Móvel'!$AQ:$AQ,"REPARO FO"))</f>
        <v>0</v>
      </c>
      <c r="DO59" s="140">
        <f>(COUNTIFS('Estruturante Móvel'!$M:$M,$B58,'Estruturante Móvel'!$C:$C,"&lt;&gt;PREVISTO",'Estruturante Móvel'!$G:$G,DN$4,'Estruturante Móvel'!$L:$L,'CRONOGRAMA_CONST+MIGRACAO'!DD$7))</f>
        <v>0</v>
      </c>
      <c r="DP59" s="139">
        <f>(COUNTIFS('Estruturante Móvel'!$M:$M,$B59,'Estruturante Móvel'!$AM:$AM,DP$4))-(COUNTIFS('Estruturante Móvel'!$M:$M,$B59,'Estruturante Móvel'!$AM:$AM,DP$4,'Estruturante Móvel'!$AQ:$AQ,"REPARO FO"))</f>
        <v>0</v>
      </c>
      <c r="DQ59" s="140">
        <f>(COUNTIFS('Estruturante Móvel'!$M:$M,$B58,'Estruturante Móvel'!$C:$C,"&lt;&gt;PREVISTO",'Estruturante Móvel'!$G:$G,DP$4,'Estruturante Móvel'!$L:$L,'CRONOGRAMA_CONST+MIGRACAO'!DF$7))</f>
        <v>0</v>
      </c>
      <c r="DR59" s="139">
        <f>(COUNTIFS('Estruturante Móvel'!$M:$M,$B59,'Estruturante Móvel'!$AM:$AM,DR$4))-(COUNTIFS('Estruturante Móvel'!$M:$M,$B59,'Estruturante Móvel'!$AM:$AM,DR$4,'Estruturante Móvel'!$AQ:$AQ,"REPARO FO"))</f>
        <v>0</v>
      </c>
      <c r="DS59" s="140">
        <f>(COUNTIFS('Estruturante Móvel'!$M:$M,$B58,'Estruturante Móvel'!$C:$C,"&lt;&gt;PREVISTO",'Estruturante Móvel'!$G:$G,DR$4,'Estruturante Móvel'!$L:$L,'CRONOGRAMA_CONST+MIGRACAO'!DH$7))</f>
        <v>0</v>
      </c>
      <c r="DT59" s="139">
        <f>(COUNTIFS('Estruturante Móvel'!$M:$M,$B59,'Estruturante Móvel'!$AM:$AM,DT$4))-(COUNTIFS('Estruturante Móvel'!$M:$M,$B59,'Estruturante Móvel'!$AM:$AM,DT$4,'Estruturante Móvel'!$AQ:$AQ,"REPARO FO"))</f>
        <v>0</v>
      </c>
      <c r="DU59" s="140">
        <f>(COUNTIFS('Estruturante Móvel'!$M:$M,$B58,'Estruturante Móvel'!$C:$C,"&lt;&gt;PREVISTO",'Estruturante Móvel'!$G:$G,DT$4,'Estruturante Móvel'!$L:$L,'CRONOGRAMA_CONST+MIGRACAO'!DJ$7))</f>
        <v>0</v>
      </c>
      <c r="DV59" s="139">
        <f>(COUNTIFS('Estruturante Móvel'!$M:$M,$B59,'Estruturante Móvel'!$AM:$AM,DV$4))-(COUNTIFS('Estruturante Móvel'!$M:$M,$B59,'Estruturante Móvel'!$AM:$AM,DV$4,'Estruturante Móvel'!$AQ:$AQ,"REPARO FO"))</f>
        <v>0</v>
      </c>
      <c r="DW59" s="140">
        <f>(COUNTIFS('Estruturante Móvel'!$M:$M,$B58,'Estruturante Móvel'!$C:$C,"&lt;&gt;PREVISTO",'Estruturante Móvel'!$G:$G,DV$4,'Estruturante Móvel'!$L:$L,'CRONOGRAMA_CONST+MIGRACAO'!DL$7))</f>
        <v>0</v>
      </c>
      <c r="DX59" s="139">
        <f>(COUNTIFS('Estruturante Móvel'!$M:$M,$B59,'Estruturante Móvel'!$AM:$AM,DX$4))-(COUNTIFS('Estruturante Móvel'!$M:$M,$B59,'Estruturante Móvel'!$AM:$AM,DX$4,'Estruturante Móvel'!$AQ:$AQ,"REPARO FO"))</f>
        <v>0</v>
      </c>
      <c r="DY59" s="140">
        <f>(COUNTIFS('Estruturante Móvel'!$M:$M,$B58,'Estruturante Móvel'!$C:$C,"&lt;&gt;PREVISTO",'Estruturante Móvel'!$G:$G,DX$4,'Estruturante Móvel'!$L:$L,'CRONOGRAMA_CONST+MIGRACAO'!DN$7))</f>
        <v>0</v>
      </c>
      <c r="DZ59" s="139">
        <f>(COUNTIFS('Estruturante Móvel'!$M:$M,$B59,'Estruturante Móvel'!$AM:$AM,DZ$4))-(COUNTIFS('Estruturante Móvel'!$M:$M,$B59,'Estruturante Móvel'!$AM:$AM,DZ$4,'Estruturante Móvel'!$AQ:$AQ,"REPARO FO"))</f>
        <v>0</v>
      </c>
      <c r="EA59" s="140">
        <f>(COUNTIFS('Estruturante Móvel'!$M:$M,$B58,'Estruturante Móvel'!$C:$C,"&lt;&gt;PREVISTO",'Estruturante Móvel'!$G:$G,DZ$4,'Estruturante Móvel'!$L:$L,'CRONOGRAMA_CONST+MIGRACAO'!DP$7))</f>
        <v>0</v>
      </c>
      <c r="EB59" s="139">
        <f>(COUNTIFS('Estruturante Móvel'!$M:$M,$B59,'Estruturante Móvel'!$AM:$AM,EB$4))-(COUNTIFS('Estruturante Móvel'!$M:$M,$B59,'Estruturante Móvel'!$AM:$AM,EB$4,'Estruturante Móvel'!$AQ:$AQ,"REPARO FO"))</f>
        <v>0</v>
      </c>
      <c r="EC59" s="140">
        <f>(COUNTIFS('Estruturante Móvel'!$M:$M,$B58,'Estruturante Móvel'!$C:$C,"&lt;&gt;PREVISTO",'Estruturante Móvel'!$G:$G,EB$4,'Estruturante Móvel'!$L:$L,'CRONOGRAMA_CONST+MIGRACAO'!DR$7))</f>
        <v>0</v>
      </c>
      <c r="ED59" s="139">
        <f>(COUNTIFS('Estruturante Móvel'!$M:$M,$B59,'Estruturante Móvel'!$AM:$AM,ED$4))-(COUNTIFS('Estruturante Móvel'!$M:$M,$B59,'Estruturante Móvel'!$AM:$AM,ED$4,'Estruturante Móvel'!$AQ:$AQ,"REPARO FO"))</f>
        <v>0</v>
      </c>
      <c r="EE59" s="140">
        <f>(COUNTIFS('Estruturante Móvel'!$M:$M,$B58,'Estruturante Móvel'!$C:$C,"&lt;&gt;PREVISTO",'Estruturante Móvel'!$G:$G,ED$4,'Estruturante Móvel'!$L:$L,'CRONOGRAMA_CONST+MIGRACAO'!DT$7))</f>
        <v>0</v>
      </c>
      <c r="EF59" s="139">
        <f>(COUNTIFS('Estruturante Móvel'!$M:$M,$B59,'Estruturante Móvel'!$AM:$AM,EF$4))-(COUNTIFS('Estruturante Móvel'!$M:$M,$B59,'Estruturante Móvel'!$AM:$AM,EF$4,'Estruturante Móvel'!$AQ:$AQ,"REPARO FO"))</f>
        <v>0</v>
      </c>
      <c r="EG59" s="140">
        <f>(COUNTIFS('Estruturante Móvel'!$M:$M,$B58,'Estruturante Móvel'!$C:$C,"&lt;&gt;PREVISTO",'Estruturante Móvel'!$G:$G,EF$4,'Estruturante Móvel'!$L:$L,'CRONOGRAMA_CONST+MIGRACAO'!DV$7))</f>
        <v>0</v>
      </c>
      <c r="EH59" s="139">
        <f>(COUNTIFS('Estruturante Móvel'!$M:$M,$B59,'Estruturante Móvel'!$AM:$AM,EH$4))-(COUNTIFS('Estruturante Móvel'!$M:$M,$B59,'Estruturante Móvel'!$AM:$AM,EH$4,'Estruturante Móvel'!$AQ:$AQ,"REPARO FO"))</f>
        <v>0</v>
      </c>
      <c r="EI59" s="140">
        <f>(COUNTIFS('Estruturante Móvel'!$M:$M,$B58,'Estruturante Móvel'!$C:$C,"&lt;&gt;PREVISTO",'Estruturante Móvel'!$G:$G,EH$4,'Estruturante Móvel'!$L:$L,'CRONOGRAMA_CONST+MIGRACAO'!DX$7))</f>
        <v>0</v>
      </c>
      <c r="EJ59" s="139">
        <f>(COUNTIFS('Estruturante Móvel'!$M:$M,$B59,'Estruturante Móvel'!$AM:$AM,EJ$4))-(COUNTIFS('Estruturante Móvel'!$M:$M,$B59,'Estruturante Móvel'!$AM:$AM,EJ$4,'Estruturante Móvel'!$AQ:$AQ,"REPARO FO"))</f>
        <v>0</v>
      </c>
      <c r="EK59" s="140">
        <f>(COUNTIFS('Estruturante Móvel'!$M:$M,$B58,'Estruturante Móvel'!$C:$C,"&lt;&gt;PREVISTO",'Estruturante Móvel'!$G:$G,EJ$4,'Estruturante Móvel'!$L:$L,'CRONOGRAMA_CONST+MIGRACAO'!DZ$7))</f>
        <v>0</v>
      </c>
      <c r="EL59" s="139">
        <f>(COUNTIFS('Estruturante Móvel'!$M:$M,$B59,'Estruturante Móvel'!$AM:$AM,EL$4))-(COUNTIFS('Estruturante Móvel'!$M:$M,$B59,'Estruturante Móvel'!$AM:$AM,EL$4,'Estruturante Móvel'!$AQ:$AQ,"REPARO FO"))</f>
        <v>0</v>
      </c>
      <c r="EM59" s="140">
        <f>(COUNTIFS('Estruturante Móvel'!$M:$M,$B58,'Estruturante Móvel'!$C:$C,"&lt;&gt;PREVISTO",'Estruturante Móvel'!$G:$G,EL$4,'Estruturante Móvel'!$L:$L,'CRONOGRAMA_CONST+MIGRACAO'!EB$7))</f>
        <v>0</v>
      </c>
      <c r="EN59" s="139">
        <f>(COUNTIFS('Estruturante Móvel'!$M:$M,$B59,'Estruturante Móvel'!$AM:$AM,EN$4))-(COUNTIFS('Estruturante Móvel'!$M:$M,$B59,'Estruturante Móvel'!$AM:$AM,EN$4,'Estruturante Móvel'!$AQ:$AQ,"REPARO FO"))</f>
        <v>0</v>
      </c>
      <c r="EO59" s="140">
        <f>(COUNTIFS('Estruturante Móvel'!$M:$M,$B58,'Estruturante Móvel'!$C:$C,"&lt;&gt;PREVISTO",'Estruturante Móvel'!$G:$G,EN$4,'Estruturante Móvel'!$L:$L,'CRONOGRAMA_CONST+MIGRACAO'!ED$7))</f>
        <v>0</v>
      </c>
      <c r="EP59" s="139">
        <f>(COUNTIFS('Estruturante Móvel'!$M:$M,$B59,'Estruturante Móvel'!$AM:$AM,EP$4))-(COUNTIFS('Estruturante Móvel'!$M:$M,$B59,'Estruturante Móvel'!$AM:$AM,EP$4,'Estruturante Móvel'!$AQ:$AQ,"REPARO FO"))</f>
        <v>0</v>
      </c>
      <c r="EQ59" s="140">
        <f>(COUNTIFS('Estruturante Móvel'!$M:$M,$B58,'Estruturante Móvel'!$C:$C,"&lt;&gt;PREVISTO",'Estruturante Móvel'!$G:$G,EP$4,'Estruturante Móvel'!$L:$L,'CRONOGRAMA_CONST+MIGRACAO'!EF$7))</f>
        <v>0</v>
      </c>
      <c r="ER59" s="139">
        <f>(COUNTIFS('Estruturante Móvel'!$M:$M,$B59,'Estruturante Móvel'!$AM:$AM,ER$4))-(COUNTIFS('Estruturante Móvel'!$M:$M,$B59,'Estruturante Móvel'!$AM:$AM,ER$4,'Estruturante Móvel'!$AQ:$AQ,"REPARO FO"))</f>
        <v>0</v>
      </c>
      <c r="ES59" s="140">
        <f>(COUNTIFS('Estruturante Móvel'!$M:$M,$B58,'Estruturante Móvel'!$C:$C,"&lt;&gt;PREVISTO",'Estruturante Móvel'!$G:$G,ER$4,'Estruturante Móvel'!$L:$L,'CRONOGRAMA_CONST+MIGRACAO'!EH$7))</f>
        <v>0</v>
      </c>
      <c r="ET59" s="139">
        <f>(COUNTIFS('Estruturante Móvel'!$M:$M,$B59,'Estruturante Móvel'!$AM:$AM,ET$4))-(COUNTIFS('Estruturante Móvel'!$M:$M,$B59,'Estruturante Móvel'!$AM:$AM,ET$4,'Estruturante Móvel'!$AQ:$AQ,"REPARO FO"))</f>
        <v>0</v>
      </c>
      <c r="EU59" s="140">
        <f>(COUNTIFS('Estruturante Móvel'!$M:$M,$B58,'Estruturante Móvel'!$C:$C,"&lt;&gt;PREVISTO",'Estruturante Móvel'!$G:$G,ET$4,'Estruturante Móvel'!$L:$L,'CRONOGRAMA_CONST+MIGRACAO'!EJ$7))</f>
        <v>0</v>
      </c>
      <c r="EV59" s="139">
        <f>(COUNTIFS('Estruturante Móvel'!$M:$M,$B59,'Estruturante Móvel'!$AM:$AM,EV$4))-(COUNTIFS('Estruturante Móvel'!$M:$M,$B59,'Estruturante Móvel'!$AM:$AM,EV$4,'Estruturante Móvel'!$AQ:$AQ,"REPARO FO"))</f>
        <v>0</v>
      </c>
      <c r="EW59" s="140">
        <f>(COUNTIFS('Estruturante Móvel'!$M:$M,$B58,'Estruturante Móvel'!$C:$C,"&lt;&gt;PREVISTO",'Estruturante Móvel'!$G:$G,EV$4,'Estruturante Móvel'!$L:$L,'CRONOGRAMA_CONST+MIGRACAO'!EL$7))</f>
        <v>0</v>
      </c>
      <c r="EX59" s="139">
        <f>(COUNTIFS('Estruturante Móvel'!$M:$M,$B59,'Estruturante Móvel'!$AM:$AM,EX$4))-(COUNTIFS('Estruturante Móvel'!$M:$M,$B59,'Estruturante Móvel'!$AM:$AM,EX$4,'Estruturante Móvel'!$AQ:$AQ,"REPARO FO"))</f>
        <v>0</v>
      </c>
      <c r="EY59" s="140">
        <f>(COUNTIFS('Estruturante Móvel'!$M:$M,$B58,'Estruturante Móvel'!$C:$C,"&lt;&gt;PREVISTO",'Estruturante Móvel'!$G:$G,EX$4,'Estruturante Móvel'!$L:$L,'CRONOGRAMA_CONST+MIGRACAO'!EN$7))</f>
        <v>0</v>
      </c>
      <c r="EZ59" s="139">
        <f>(COUNTIFS('Estruturante Móvel'!$M:$M,$B59,'Estruturante Móvel'!$AM:$AM,EZ$4))-(COUNTIFS('Estruturante Móvel'!$M:$M,$B59,'Estruturante Móvel'!$AM:$AM,EZ$4,'Estruturante Móvel'!$AQ:$AQ,"REPARO FO"))</f>
        <v>0</v>
      </c>
      <c r="FA59" s="140">
        <f>(COUNTIFS('Estruturante Móvel'!$M:$M,$B58,'Estruturante Móvel'!$C:$C,"&lt;&gt;PREVISTO",'Estruturante Móvel'!$G:$G,EZ$4,'Estruturante Móvel'!$L:$L,'CRONOGRAMA_CONST+MIGRACAO'!EP$7))</f>
        <v>0</v>
      </c>
      <c r="FB59" s="139">
        <f>(COUNTIFS('Estruturante Móvel'!$M:$M,$B59,'Estruturante Móvel'!$AM:$AM,FB$4))-(COUNTIFS('Estruturante Móvel'!$M:$M,$B59,'Estruturante Móvel'!$AM:$AM,FB$4,'Estruturante Móvel'!$AQ:$AQ,"REPARO FO"))</f>
        <v>0</v>
      </c>
      <c r="FC59" s="140">
        <f>(COUNTIFS('Estruturante Móvel'!$M:$M,$B58,'Estruturante Móvel'!$C:$C,"&lt;&gt;PREVISTO",'Estruturante Móvel'!$G:$G,FB$4,'Estruturante Móvel'!$L:$L,'CRONOGRAMA_CONST+MIGRACAO'!ER$7))</f>
        <v>0</v>
      </c>
      <c r="FD59" s="139">
        <f>(COUNTIFS('Estruturante Móvel'!$M:$M,$B59,'Estruturante Móvel'!$AM:$AM,FD$4))-(COUNTIFS('Estruturante Móvel'!$M:$M,$B59,'Estruturante Móvel'!$AM:$AM,FD$4,'Estruturante Móvel'!$AQ:$AQ,"REPARO FO"))</f>
        <v>0</v>
      </c>
      <c r="FE59" s="140">
        <f>(COUNTIFS('Estruturante Móvel'!$M:$M,$B58,'Estruturante Móvel'!$C:$C,"&lt;&gt;PREVISTO",'Estruturante Móvel'!$G:$G,FD$4,'Estruturante Móvel'!$L:$L,'CRONOGRAMA_CONST+MIGRACAO'!ET$7))</f>
        <v>0</v>
      </c>
      <c r="FF59" s="139">
        <f>(COUNTIFS('Estruturante Móvel'!$M:$M,$B59,'Estruturante Móvel'!$AM:$AM,FF$4))-(COUNTIFS('Estruturante Móvel'!$M:$M,$B59,'Estruturante Móvel'!$AM:$AM,FF$4,'Estruturante Móvel'!$AQ:$AQ,"REPARO FO"))</f>
        <v>0</v>
      </c>
      <c r="FG59" s="140">
        <f>(COUNTIFS('Estruturante Móvel'!$M:$M,$B58,'Estruturante Móvel'!$C:$C,"&lt;&gt;PREVISTO",'Estruturante Móvel'!$G:$G,FF$4,'Estruturante Móvel'!$L:$L,'CRONOGRAMA_CONST+MIGRACAO'!EV$7))</f>
        <v>0</v>
      </c>
      <c r="FH59" s="139">
        <f>(COUNTIFS('Estruturante Móvel'!$M:$M,$B59,'Estruturante Móvel'!$AM:$AM,FH$4))-(COUNTIFS('Estruturante Móvel'!$M:$M,$B59,'Estruturante Móvel'!$AM:$AM,FH$4,'Estruturante Móvel'!$AQ:$AQ,"REPARO FO"))</f>
        <v>0</v>
      </c>
      <c r="FI59" s="140">
        <f>(COUNTIFS('Estruturante Móvel'!$M:$M,$B58,'Estruturante Móvel'!$C:$C,"&lt;&gt;PREVISTO",'Estruturante Móvel'!$G:$G,FH$4,'Estruturante Móvel'!$L:$L,'CRONOGRAMA_CONST+MIGRACAO'!EX$7))</f>
        <v>0</v>
      </c>
      <c r="FJ59" s="139">
        <f>(COUNTIFS('Estruturante Móvel'!$M:$M,$B59,'Estruturante Móvel'!$AM:$AM,FJ$4))-(COUNTIFS('Estruturante Móvel'!$M:$M,$B59,'Estruturante Móvel'!$AM:$AM,FJ$4,'Estruturante Móvel'!$AQ:$AQ,"REPARO FO"))</f>
        <v>0</v>
      </c>
      <c r="FK59" s="140">
        <f>(COUNTIFS('Estruturante Móvel'!$M:$M,$B58,'Estruturante Móvel'!$C:$C,"&lt;&gt;PREVISTO",'Estruturante Móvel'!$G:$G,FJ$4,'Estruturante Móvel'!$L:$L,'CRONOGRAMA_CONST+MIGRACAO'!EZ$7))</f>
        <v>0</v>
      </c>
      <c r="FL59" s="139">
        <f>(COUNTIFS('Estruturante Móvel'!$M:$M,$B59,'Estruturante Móvel'!$AM:$AM,FL$4))-(COUNTIFS('Estruturante Móvel'!$M:$M,$B59,'Estruturante Móvel'!$AM:$AM,FL$4,'Estruturante Móvel'!$AQ:$AQ,"REPARO FO"))</f>
        <v>0</v>
      </c>
      <c r="FM59" s="140">
        <f>(COUNTIFS('Estruturante Móvel'!$M:$M,$B58,'Estruturante Móvel'!$C:$C,"&lt;&gt;PREVISTO",'Estruturante Móvel'!$G:$G,FL$4,'Estruturante Móvel'!$L:$L,'CRONOGRAMA_CONST+MIGRACAO'!FB$7))</f>
        <v>0</v>
      </c>
      <c r="FN59" s="139">
        <f>(COUNTIFS('Estruturante Móvel'!$M:$M,$B59,'Estruturante Móvel'!$AM:$AM,FN$4))-(COUNTIFS('Estruturante Móvel'!$M:$M,$B59,'Estruturante Móvel'!$AM:$AM,FN$4,'Estruturante Móvel'!$AQ:$AQ,"REPARO FO"))</f>
        <v>0</v>
      </c>
      <c r="FO59" s="140">
        <f>(COUNTIFS('Estruturante Móvel'!$M:$M,$B58,'Estruturante Móvel'!$C:$C,"&lt;&gt;PREVISTO",'Estruturante Móvel'!$G:$G,FN$4,'Estruturante Móvel'!$L:$L,'CRONOGRAMA_CONST+MIGRACAO'!FD$7))</f>
        <v>0</v>
      </c>
      <c r="FP59" s="139">
        <f>(COUNTIFS('Estruturante Móvel'!$M:$M,$B59,'Estruturante Móvel'!$AM:$AM,FP$4))-(COUNTIFS('Estruturante Móvel'!$M:$M,$B59,'Estruturante Móvel'!$AM:$AM,FP$4,'Estruturante Móvel'!$AQ:$AQ,"REPARO FO"))</f>
        <v>0</v>
      </c>
      <c r="FQ59" s="140">
        <f>(COUNTIFS('Estruturante Móvel'!$M:$M,$B58,'Estruturante Móvel'!$C:$C,"&lt;&gt;PREVISTO",'Estruturante Móvel'!$G:$G,FP$4,'Estruturante Móvel'!$L:$L,'CRONOGRAMA_CONST+MIGRACAO'!FF$7))</f>
        <v>0</v>
      </c>
      <c r="FR59" s="139">
        <f>(COUNTIFS('Estruturante Móvel'!$M:$M,$B59,'Estruturante Móvel'!$AM:$AM,FR$4))-(COUNTIFS('Estruturante Móvel'!$M:$M,$B59,'Estruturante Móvel'!$AM:$AM,FR$4,'Estruturante Móvel'!$AQ:$AQ,"REPARO FO"))</f>
        <v>0</v>
      </c>
      <c r="FS59" s="140">
        <f>(COUNTIFS('Estruturante Móvel'!$M:$M,$B58,'Estruturante Móvel'!$C:$C,"&lt;&gt;PREVISTO",'Estruturante Móvel'!$G:$G,FR$4,'Estruturante Móvel'!$L:$L,'CRONOGRAMA_CONST+MIGRACAO'!FH$7))</f>
        <v>0</v>
      </c>
      <c r="FT59" s="139">
        <f>(COUNTIFS('Estruturante Móvel'!$M:$M,$B59,'Estruturante Móvel'!$AM:$AM,FT$4))-(COUNTIFS('Estruturante Móvel'!$M:$M,$B59,'Estruturante Móvel'!$AM:$AM,FT$4,'Estruturante Móvel'!$AQ:$AQ,"REPARO FO"))</f>
        <v>0</v>
      </c>
      <c r="FU59" s="140">
        <f>(COUNTIFS('Estruturante Móvel'!$M:$M,$B58,'Estruturante Móvel'!$C:$C,"&lt;&gt;PREVISTO",'Estruturante Móvel'!$G:$G,FT$4,'Estruturante Móvel'!$L:$L,'CRONOGRAMA_CONST+MIGRACAO'!FJ$7))</f>
        <v>0</v>
      </c>
      <c r="FV59" s="139">
        <f>(COUNTIFS('Estruturante Móvel'!$M:$M,$B59,'Estruturante Móvel'!$AM:$AM,FV$4))-(COUNTIFS('Estruturante Móvel'!$M:$M,$B59,'Estruturante Móvel'!$AM:$AM,FV$4,'Estruturante Móvel'!$AQ:$AQ,"REPARO FO"))</f>
        <v>0</v>
      </c>
      <c r="FW59" s="140">
        <f>(COUNTIFS('Estruturante Móvel'!$M:$M,$B58,'Estruturante Móvel'!$C:$C,"&lt;&gt;PREVISTO",'Estruturante Móvel'!$G:$G,FV$4,'Estruturante Móvel'!$L:$L,'CRONOGRAMA_CONST+MIGRACAO'!FL$7))</f>
        <v>0</v>
      </c>
      <c r="FX59" s="139">
        <f>(COUNTIFS('Estruturante Móvel'!$M:$M,$B59,'Estruturante Móvel'!$AM:$AM,FX$4))-(COUNTIFS('Estruturante Móvel'!$M:$M,$B59,'Estruturante Móvel'!$AM:$AM,FX$4,'Estruturante Móvel'!$AQ:$AQ,"REPARO FO"))</f>
        <v>0</v>
      </c>
      <c r="FY59" s="140">
        <f>(COUNTIFS('Estruturante Móvel'!$M:$M,$B58,'Estruturante Móvel'!$C:$C,"&lt;&gt;PREVISTO",'Estruturante Móvel'!$G:$G,FX$4,'Estruturante Móvel'!$L:$L,'CRONOGRAMA_CONST+MIGRACAO'!FN$7))</f>
        <v>0</v>
      </c>
      <c r="FZ59" s="139">
        <f>(COUNTIFS('Estruturante Móvel'!$M:$M,$B59,'Estruturante Móvel'!$AM:$AM,FZ$4))-(COUNTIFS('Estruturante Móvel'!$M:$M,$B59,'Estruturante Móvel'!$AM:$AM,FZ$4,'Estruturante Móvel'!$AQ:$AQ,"REPARO FO"))</f>
        <v>0</v>
      </c>
      <c r="GA59" s="140">
        <f>(COUNTIFS('Estruturante Móvel'!$M:$M,$B58,'Estruturante Móvel'!$C:$C,"&lt;&gt;PREVISTO",'Estruturante Móvel'!$G:$G,FZ$4,'Estruturante Móvel'!$L:$L,'CRONOGRAMA_CONST+MIGRACAO'!FP$7))</f>
        <v>0</v>
      </c>
      <c r="GB59" s="139">
        <f>(COUNTIFS('Estruturante Móvel'!$M:$M,$B59,'Estruturante Móvel'!$AM:$AM,GB$4))-(COUNTIFS('Estruturante Móvel'!$M:$M,$B59,'Estruturante Móvel'!$AM:$AM,GB$4,'Estruturante Móvel'!$AQ:$AQ,"REPARO FO"))</f>
        <v>0</v>
      </c>
      <c r="GC59" s="140">
        <f>(COUNTIFS('Estruturante Móvel'!$M:$M,$B58,'Estruturante Móvel'!$C:$C,"&lt;&gt;PREVISTO",'Estruturante Móvel'!$G:$G,GB$4,'Estruturante Móvel'!$L:$L,'CRONOGRAMA_CONST+MIGRACAO'!FR$7))</f>
        <v>0</v>
      </c>
      <c r="GD59" s="139">
        <f>(COUNTIFS('Estruturante Móvel'!$M:$M,$B59,'Estruturante Móvel'!$AM:$AM,GD$4))-(COUNTIFS('Estruturante Móvel'!$M:$M,$B59,'Estruturante Móvel'!$AM:$AM,GD$4,'Estruturante Móvel'!$AQ:$AQ,"REPARO FO"))</f>
        <v>0</v>
      </c>
      <c r="GE59" s="140">
        <f>(COUNTIFS('Estruturante Móvel'!$M:$M,$B58,'Estruturante Móvel'!$C:$C,"&lt;&gt;PREVISTO",'Estruturante Móvel'!$G:$G,GD$4,'Estruturante Móvel'!$L:$L,'CRONOGRAMA_CONST+MIGRACAO'!FT$7))</f>
        <v>0</v>
      </c>
      <c r="GF59" s="139">
        <f>(COUNTIFS('Estruturante Móvel'!$M:$M,$B59,'Estruturante Móvel'!$AM:$AM,GF$4))-(COUNTIFS('Estruturante Móvel'!$M:$M,$B59,'Estruturante Móvel'!$AM:$AM,GF$4,'Estruturante Móvel'!$AQ:$AQ,"REPARO FO"))</f>
        <v>0</v>
      </c>
      <c r="GG59" s="140">
        <f>(COUNTIFS('Estruturante Móvel'!$M:$M,$B58,'Estruturante Móvel'!$C:$C,"&lt;&gt;PREVISTO",'Estruturante Móvel'!$G:$G,GF$4,'Estruturante Móvel'!$L:$L,'CRONOGRAMA_CONST+MIGRACAO'!FV$7))</f>
        <v>0</v>
      </c>
      <c r="GH59" s="139">
        <f>(COUNTIFS('Estruturante Móvel'!$M:$M,$B59,'Estruturante Móvel'!$AM:$AM,GH$4))-(COUNTIFS('Estruturante Móvel'!$M:$M,$B59,'Estruturante Móvel'!$AM:$AM,GH$4,'Estruturante Móvel'!$AQ:$AQ,"REPARO FO"))</f>
        <v>0</v>
      </c>
      <c r="GI59" s="140">
        <f>(COUNTIFS('Estruturante Móvel'!$M:$M,$B58,'Estruturante Móvel'!$C:$C,"&lt;&gt;PREVISTO",'Estruturante Móvel'!$G:$G,GH$4,'Estruturante Móvel'!$L:$L,'CRONOGRAMA_CONST+MIGRACAO'!FX$7))</f>
        <v>0</v>
      </c>
      <c r="GJ59" s="139">
        <f>(COUNTIFS('Estruturante Móvel'!$M:$M,$B59,'Estruturante Móvel'!$AM:$AM,GJ$4))-(COUNTIFS('Estruturante Móvel'!$M:$M,$B59,'Estruturante Móvel'!$AM:$AM,GJ$4,'Estruturante Móvel'!$AQ:$AQ,"REPARO FO"))</f>
        <v>0</v>
      </c>
      <c r="GK59" s="140">
        <f>(COUNTIFS('Estruturante Móvel'!$M:$M,$B58,'Estruturante Móvel'!$C:$C,"&lt;&gt;PREVISTO",'Estruturante Móvel'!$G:$G,GJ$4,'Estruturante Móvel'!$L:$L,'CRONOGRAMA_CONST+MIGRACAO'!FZ$7))</f>
        <v>0</v>
      </c>
      <c r="GL59" s="139">
        <f>(COUNTIFS('Estruturante Móvel'!$M:$M,$B59,'Estruturante Móvel'!$AM:$AM,GL$4))-(COUNTIFS('Estruturante Móvel'!$M:$M,$B59,'Estruturante Móvel'!$AM:$AM,GL$4,'Estruturante Móvel'!$AQ:$AQ,"REPARO FO"))</f>
        <v>0</v>
      </c>
      <c r="GM59" s="140">
        <f>(COUNTIFS('Estruturante Móvel'!$M:$M,$B58,'Estruturante Móvel'!$C:$C,"&lt;&gt;PREVISTO",'Estruturante Móvel'!$G:$G,GL$4,'Estruturante Móvel'!$L:$L,'CRONOGRAMA_CONST+MIGRACAO'!GB$7))</f>
        <v>0</v>
      </c>
      <c r="GN59" s="139">
        <f>(COUNTIFS('Estruturante Móvel'!$M:$M,$B59,'Estruturante Móvel'!$AM:$AM,GN$4))-(COUNTIFS('Estruturante Móvel'!$M:$M,$B59,'Estruturante Móvel'!$AM:$AM,GN$4,'Estruturante Móvel'!$AQ:$AQ,"REPARO FO"))</f>
        <v>0</v>
      </c>
      <c r="GO59" s="140">
        <f>(COUNTIFS('Estruturante Móvel'!$M:$M,$B58,'Estruturante Móvel'!$C:$C,"&lt;&gt;PREVISTO",'Estruturante Móvel'!$G:$G,GN$4,'Estruturante Móvel'!$L:$L,'CRONOGRAMA_CONST+MIGRACAO'!GD$7))</f>
        <v>0</v>
      </c>
      <c r="GP59" s="139">
        <f>(COUNTIFS('Estruturante Móvel'!$M:$M,$B59,'Estruturante Móvel'!$AM:$AM,GP$4))-(COUNTIFS('Estruturante Móvel'!$M:$M,$B59,'Estruturante Móvel'!$AM:$AM,GP$4,'Estruturante Móvel'!$AQ:$AQ,"REPARO FO"))</f>
        <v>0</v>
      </c>
      <c r="GQ59" s="140">
        <f>(COUNTIFS('Estruturante Móvel'!$M:$M,$B58,'Estruturante Móvel'!$C:$C,"&lt;&gt;PREVISTO",'Estruturante Móvel'!$G:$G,GP$4,'Estruturante Móvel'!$L:$L,'CRONOGRAMA_CONST+MIGRACAO'!GF$7))</f>
        <v>0</v>
      </c>
      <c r="GR59" s="139">
        <f>(COUNTIFS('Estruturante Móvel'!$M:$M,$B59,'Estruturante Móvel'!$AM:$AM,GR$4))-(COUNTIFS('Estruturante Móvel'!$M:$M,$B59,'Estruturante Móvel'!$AM:$AM,GR$4,'Estruturante Móvel'!$AQ:$AQ,"REPARO FO"))</f>
        <v>0</v>
      </c>
      <c r="GS59" s="140">
        <f>(COUNTIFS('Estruturante Móvel'!$M:$M,$B58,'Estruturante Móvel'!$C:$C,"&lt;&gt;PREVISTO",'Estruturante Móvel'!$G:$G,GR$4,'Estruturante Móvel'!$L:$L,'CRONOGRAMA_CONST+MIGRACAO'!GH$7))</f>
        <v>0</v>
      </c>
      <c r="GT59" s="139">
        <f>(COUNTIFS('Estruturante Móvel'!$M:$M,$B59,'Estruturante Móvel'!$AM:$AM,GT$4))-(COUNTIFS('Estruturante Móvel'!$M:$M,$B59,'Estruturante Móvel'!$AM:$AM,GT$4,'Estruturante Móvel'!$AQ:$AQ,"REPARO FO"))</f>
        <v>0</v>
      </c>
      <c r="GU59" s="140">
        <f>(COUNTIFS('Estruturante Móvel'!$M:$M,$B58,'Estruturante Móvel'!$C:$C,"&lt;&gt;PREVISTO",'Estruturante Móvel'!$G:$G,GT$4,'Estruturante Móvel'!$L:$L,'CRONOGRAMA_CONST+MIGRACAO'!GJ$7))</f>
        <v>0</v>
      </c>
      <c r="GV59" s="139">
        <f>(COUNTIFS('Estruturante Móvel'!$M:$M,$B59,'Estruturante Móvel'!$AM:$AM,GV$4))-(COUNTIFS('Estruturante Móvel'!$M:$M,$B59,'Estruturante Móvel'!$AM:$AM,GV$4,'Estruturante Móvel'!$AQ:$AQ,"REPARO FO"))</f>
        <v>0</v>
      </c>
      <c r="GW59" s="140">
        <f>(COUNTIFS('Estruturante Móvel'!$M:$M,$B58,'Estruturante Móvel'!$C:$C,"&lt;&gt;PREVISTO",'Estruturante Móvel'!$G:$G,GV$4,'Estruturante Móvel'!$L:$L,'CRONOGRAMA_CONST+MIGRACAO'!GL$7))</f>
        <v>0</v>
      </c>
      <c r="GX59" s="139">
        <f>(COUNTIFS('Estruturante Móvel'!$M:$M,$B59,'Estruturante Móvel'!$AM:$AM,GX$4))-(COUNTIFS('Estruturante Móvel'!$M:$M,$B59,'Estruturante Móvel'!$AM:$AM,GX$4,'Estruturante Móvel'!$AQ:$AQ,"REPARO FO"))</f>
        <v>0</v>
      </c>
      <c r="GY59" s="140">
        <f>(COUNTIFS('Estruturante Móvel'!$M:$M,$B58,'Estruturante Móvel'!$C:$C,"&lt;&gt;PREVISTO",'Estruturante Móvel'!$G:$G,GX$4,'Estruturante Móvel'!$L:$L,'CRONOGRAMA_CONST+MIGRACAO'!GN$7))</f>
        <v>0</v>
      </c>
      <c r="GZ59" s="139">
        <f>(COUNTIFS('Estruturante Móvel'!$M:$M,$B59,'Estruturante Móvel'!$AM:$AM,GZ$4))-(COUNTIFS('Estruturante Móvel'!$M:$M,$B59,'Estruturante Móvel'!$AM:$AM,GZ$4,'Estruturante Móvel'!$AQ:$AQ,"REPARO FO"))</f>
        <v>0</v>
      </c>
      <c r="HA59" s="140">
        <f>(COUNTIFS('Estruturante Móvel'!$M:$M,$B58,'Estruturante Móvel'!$C:$C,"&lt;&gt;PREVISTO",'Estruturante Móvel'!$G:$G,GZ$4,'Estruturante Móvel'!$L:$L,'CRONOGRAMA_CONST+MIGRACAO'!GP$7))</f>
        <v>0</v>
      </c>
      <c r="HB59" s="139">
        <f>(COUNTIFS('Estruturante Móvel'!$M:$M,$B59,'Estruturante Móvel'!$AM:$AM,HB$4))-(COUNTIFS('Estruturante Móvel'!$M:$M,$B59,'Estruturante Móvel'!$AM:$AM,HB$4,'Estruturante Móvel'!$AQ:$AQ,"REPARO FO"))</f>
        <v>0</v>
      </c>
      <c r="HC59" s="140">
        <f>(COUNTIFS('Estruturante Móvel'!$M:$M,$B58,'Estruturante Móvel'!$C:$C,"&lt;&gt;PREVISTO",'Estruturante Móvel'!$G:$G,HB$4,'Estruturante Móvel'!$L:$L,'CRONOGRAMA_CONST+MIGRACAO'!GR$7))</f>
        <v>0</v>
      </c>
      <c r="HD59" s="139">
        <f>(COUNTIFS('Estruturante Móvel'!$M:$M,$B59,'Estruturante Móvel'!$AM:$AM,HD$4))-(COUNTIFS('Estruturante Móvel'!$M:$M,$B59,'Estruturante Móvel'!$AM:$AM,HD$4,'Estruturante Móvel'!$AQ:$AQ,"REPARO FO"))</f>
        <v>0</v>
      </c>
      <c r="HE59" s="140">
        <f>(COUNTIFS('Estruturante Móvel'!$M:$M,$B58,'Estruturante Móvel'!$C:$C,"&lt;&gt;PREVISTO",'Estruturante Móvel'!$G:$G,HD$4,'Estruturante Móvel'!$L:$L,'CRONOGRAMA_CONST+MIGRACAO'!GT$7))</f>
        <v>0</v>
      </c>
      <c r="HF59" s="139">
        <f>(COUNTIFS('Estruturante Móvel'!$M:$M,$B59,'Estruturante Móvel'!$AM:$AM,HF$4))-(COUNTIFS('Estruturante Móvel'!$M:$M,$B59,'Estruturante Móvel'!$AM:$AM,HF$4,'Estruturante Móvel'!$AQ:$AQ,"REPARO FO"))</f>
        <v>0</v>
      </c>
      <c r="HG59" s="140">
        <f>(COUNTIFS('Estruturante Móvel'!$M:$M,$B58,'Estruturante Móvel'!$C:$C,"&lt;&gt;PREVISTO",'Estruturante Móvel'!$G:$G,HF$4,'Estruturante Móvel'!$L:$L,'CRONOGRAMA_CONST+MIGRACAO'!GV$7))</f>
        <v>0</v>
      </c>
      <c r="HH59" s="139">
        <f>(COUNTIFS('Estruturante Móvel'!$M:$M,$B59,'Estruturante Móvel'!$AM:$AM,HH$4))-(COUNTIFS('Estruturante Móvel'!$M:$M,$B59,'Estruturante Móvel'!$AM:$AM,HH$4,'Estruturante Móvel'!$AQ:$AQ,"REPARO FO"))</f>
        <v>0</v>
      </c>
      <c r="HI59" s="140">
        <f>(COUNTIFS('Estruturante Móvel'!$M:$M,$B58,'Estruturante Móvel'!$C:$C,"&lt;&gt;PREVISTO",'Estruturante Móvel'!$G:$G,HH$4,'Estruturante Móvel'!$L:$L,'CRONOGRAMA_CONST+MIGRACAO'!GX$7))</f>
        <v>0</v>
      </c>
      <c r="HJ59" s="139">
        <f>(COUNTIFS('Estruturante Móvel'!$M:$M,$B59,'Estruturante Móvel'!$AM:$AM,HJ$4))-(COUNTIFS('Estruturante Móvel'!$M:$M,$B59,'Estruturante Móvel'!$AM:$AM,HJ$4,'Estruturante Móvel'!$AQ:$AQ,"REPARO FO"))</f>
        <v>0</v>
      </c>
      <c r="HK59" s="140">
        <f>(COUNTIFS('Estruturante Móvel'!$M:$M,$B58,'Estruturante Móvel'!$C:$C,"&lt;&gt;PREVISTO",'Estruturante Móvel'!$G:$G,HJ$4,'Estruturante Móvel'!$L:$L,'CRONOGRAMA_CONST+MIGRACAO'!GZ$7))</f>
        <v>0</v>
      </c>
      <c r="HL59" s="139">
        <f>(COUNTIFS('Estruturante Móvel'!$M:$M,$B59,'Estruturante Móvel'!$AM:$AM,HL$4))-(COUNTIFS('Estruturante Móvel'!$M:$M,$B59,'Estruturante Móvel'!$AM:$AM,HL$4,'Estruturante Móvel'!$AQ:$AQ,"REPARO FO"))</f>
        <v>0</v>
      </c>
      <c r="HM59" s="140">
        <f>(COUNTIFS('Estruturante Móvel'!$M:$M,$B58,'Estruturante Móvel'!$C:$C,"&lt;&gt;PREVISTO",'Estruturante Móvel'!$G:$G,HL$4,'Estruturante Móvel'!$L:$L,'CRONOGRAMA_CONST+MIGRACAO'!HB$7))</f>
        <v>0</v>
      </c>
      <c r="HN59" s="139">
        <f>(COUNTIFS('Estruturante Móvel'!$M:$M,$B59,'Estruturante Móvel'!$AM:$AM,HN$4))-(COUNTIFS('Estruturante Móvel'!$M:$M,$B59,'Estruturante Móvel'!$AM:$AM,HN$4,'Estruturante Móvel'!$AQ:$AQ,"REPARO FO"))</f>
        <v>0</v>
      </c>
      <c r="HO59" s="140">
        <f>(COUNTIFS('Estruturante Móvel'!$M:$M,$B58,'Estruturante Móvel'!$C:$C,"&lt;&gt;PREVISTO",'Estruturante Móvel'!$G:$G,HN$4,'Estruturante Móvel'!$L:$L,'CRONOGRAMA_CONST+MIGRACAO'!HD$7))</f>
        <v>0</v>
      </c>
      <c r="HP59" s="139">
        <f>(COUNTIFS('Estruturante Móvel'!$M:$M,$B59,'Estruturante Móvel'!$AM:$AM,HP$4))-(COUNTIFS('Estruturante Móvel'!$M:$M,$B59,'Estruturante Móvel'!$AM:$AM,HP$4,'Estruturante Móvel'!$AQ:$AQ,"REPARO FO"))</f>
        <v>0</v>
      </c>
      <c r="HQ59" s="140">
        <f>(COUNTIFS('Estruturante Móvel'!$M:$M,$B58,'Estruturante Móvel'!$C:$C,"&lt;&gt;PREVISTO",'Estruturante Móvel'!$G:$G,HP$4,'Estruturante Móvel'!$L:$L,'CRONOGRAMA_CONST+MIGRACAO'!HF$7))</f>
        <v>0</v>
      </c>
      <c r="HR59" s="139">
        <f>(COUNTIFS('Estruturante Móvel'!$M:$M,$B59,'Estruturante Móvel'!$AM:$AM,HR$4))-(COUNTIFS('Estruturante Móvel'!$M:$M,$B59,'Estruturante Móvel'!$AM:$AM,HR$4,'Estruturante Móvel'!$AQ:$AQ,"REPARO FO"))</f>
        <v>0</v>
      </c>
      <c r="HS59" s="140">
        <f>(COUNTIFS('Estruturante Móvel'!$M:$M,$B58,'Estruturante Móvel'!$C:$C,"&lt;&gt;PREVISTO",'Estruturante Móvel'!$G:$G,HR$4,'Estruturante Móvel'!$L:$L,'CRONOGRAMA_CONST+MIGRACAO'!HH$7))</f>
        <v>0</v>
      </c>
      <c r="HT59" s="139">
        <f>(COUNTIFS('Estruturante Móvel'!$M:$M,$B59,'Estruturante Móvel'!$AM:$AM,HT$4))-(COUNTIFS('Estruturante Móvel'!$M:$M,$B59,'Estruturante Móvel'!$AM:$AM,HT$4,'Estruturante Móvel'!$AQ:$AQ,"REPARO FO"))</f>
        <v>0</v>
      </c>
      <c r="HU59" s="140">
        <f>(COUNTIFS('Estruturante Móvel'!$M:$M,$B58,'Estruturante Móvel'!$C:$C,"&lt;&gt;PREVISTO",'Estruturante Móvel'!$G:$G,HT$4,'Estruturante Móvel'!$L:$L,'CRONOGRAMA_CONST+MIGRACAO'!HJ$7))</f>
        <v>0</v>
      </c>
      <c r="HV59" s="139">
        <f>(COUNTIFS('Estruturante Móvel'!$M:$M,$B59,'Estruturante Móvel'!$AM:$AM,HV$4))-(COUNTIFS('Estruturante Móvel'!$M:$M,$B59,'Estruturante Móvel'!$AM:$AM,HV$4,'Estruturante Móvel'!$AQ:$AQ,"REPARO FO"))</f>
        <v>0</v>
      </c>
      <c r="HW59" s="140">
        <f>(COUNTIFS('Estruturante Móvel'!$M:$M,$B58,'Estruturante Móvel'!$C:$C,"&lt;&gt;PREVISTO",'Estruturante Móvel'!$G:$G,HV$4,'Estruturante Móvel'!$L:$L,'CRONOGRAMA_CONST+MIGRACAO'!HL$7))</f>
        <v>0</v>
      </c>
      <c r="HX59" s="139">
        <f>(COUNTIFS('Estruturante Móvel'!$M:$M,$B59,'Estruturante Móvel'!$AM:$AM,HX$4))-(COUNTIFS('Estruturante Móvel'!$M:$M,$B59,'Estruturante Móvel'!$AM:$AM,HX$4,'Estruturante Móvel'!$AQ:$AQ,"REPARO FO"))</f>
        <v>0</v>
      </c>
      <c r="HY59" s="140">
        <f>(COUNTIFS('Estruturante Móvel'!$M:$M,$B58,'Estruturante Móvel'!$C:$C,"&lt;&gt;PREVISTO",'Estruturante Móvel'!$G:$G,HX$4,'Estruturante Móvel'!$L:$L,'CRONOGRAMA_CONST+MIGRACAO'!HN$7))</f>
        <v>0</v>
      </c>
      <c r="HZ59" s="139">
        <f>(COUNTIFS('Estruturante Móvel'!$M:$M,$B59,'Estruturante Móvel'!$AM:$AM,HZ$4))-(COUNTIFS('Estruturante Móvel'!$M:$M,$B59,'Estruturante Móvel'!$AM:$AM,HZ$4,'Estruturante Móvel'!$AQ:$AQ,"REPARO FO"))</f>
        <v>0</v>
      </c>
      <c r="IA59" s="140">
        <f>(COUNTIFS('Estruturante Móvel'!$M:$M,$B58,'Estruturante Móvel'!$C:$C,"&lt;&gt;PREVISTO",'Estruturante Móvel'!$G:$G,HZ$4,'Estruturante Móvel'!$L:$L,'CRONOGRAMA_CONST+MIGRACAO'!HP$7))</f>
        <v>0</v>
      </c>
      <c r="IB59" s="139">
        <f>(COUNTIFS('Estruturante Móvel'!$M:$M,$B59,'Estruturante Móvel'!$AM:$AM,IB$4))-(COUNTIFS('Estruturante Móvel'!$M:$M,$B59,'Estruturante Móvel'!$AM:$AM,IB$4,'Estruturante Móvel'!$AQ:$AQ,"REPARO FO"))</f>
        <v>0</v>
      </c>
      <c r="IC59" s="140">
        <f>(COUNTIFS('Estruturante Móvel'!$M:$M,$B58,'Estruturante Móvel'!$C:$C,"&lt;&gt;PREVISTO",'Estruturante Móvel'!$G:$G,IB$4,'Estruturante Móvel'!$L:$L,'CRONOGRAMA_CONST+MIGRACAO'!HR$7))</f>
        <v>0</v>
      </c>
      <c r="ID59" s="139">
        <f>(COUNTIFS('Estruturante Móvel'!$M:$M,$B59,'Estruturante Móvel'!$AM:$AM,ID$4))-(COUNTIFS('Estruturante Móvel'!$M:$M,$B59,'Estruturante Móvel'!$AM:$AM,ID$4,'Estruturante Móvel'!$AQ:$AQ,"REPARO FO"))</f>
        <v>0</v>
      </c>
      <c r="IE59" s="140">
        <f>(COUNTIFS('Estruturante Móvel'!$M:$M,$B58,'Estruturante Móvel'!$C:$C,"&lt;&gt;PREVISTO",'Estruturante Móvel'!$G:$G,ID$4,'Estruturante Móvel'!$L:$L,'CRONOGRAMA_CONST+MIGRACAO'!HT$7))</f>
        <v>0</v>
      </c>
      <c r="IF59" s="139">
        <f>(COUNTIFS('Estruturante Móvel'!$M:$M,$B59,'Estruturante Móvel'!$AM:$AM,IF$4))-(COUNTIFS('Estruturante Móvel'!$M:$M,$B59,'Estruturante Móvel'!$AM:$AM,IF$4,'Estruturante Móvel'!$AQ:$AQ,"REPARO FO"))</f>
        <v>0</v>
      </c>
      <c r="IG59" s="140">
        <f>(COUNTIFS('Estruturante Móvel'!$M:$M,$B58,'Estruturante Móvel'!$C:$C,"&lt;&gt;PREVISTO",'Estruturante Móvel'!$G:$G,IF$4,'Estruturante Móvel'!$L:$L,'CRONOGRAMA_CONST+MIGRACAO'!HV$7))</f>
        <v>0</v>
      </c>
      <c r="IH59" s="139">
        <f>(COUNTIFS('Estruturante Móvel'!$M:$M,$B59,'Estruturante Móvel'!$AM:$AM,IH$4))-(COUNTIFS('Estruturante Móvel'!$M:$M,$B59,'Estruturante Móvel'!$AM:$AM,IH$4,'Estruturante Móvel'!$AQ:$AQ,"REPARO FO"))</f>
        <v>0</v>
      </c>
      <c r="II59" s="140">
        <f>(COUNTIFS('Estruturante Móvel'!$M:$M,$B58,'Estruturante Móvel'!$C:$C,"&lt;&gt;PREVISTO",'Estruturante Móvel'!$G:$G,IH$4,'Estruturante Móvel'!$L:$L,'CRONOGRAMA_CONST+MIGRACAO'!HX$7))</f>
        <v>0</v>
      </c>
      <c r="IJ59" s="139">
        <f>(COUNTIFS('Estruturante Móvel'!$M:$M,$B59,'Estruturante Móvel'!$AM:$AM,IJ$4))-(COUNTIFS('Estruturante Móvel'!$M:$M,$B59,'Estruturante Móvel'!$AM:$AM,IJ$4,'Estruturante Móvel'!$AQ:$AQ,"REPARO FO"))</f>
        <v>0</v>
      </c>
      <c r="IK59" s="140">
        <f>(COUNTIFS('Estruturante Móvel'!$M:$M,$B58,'Estruturante Móvel'!$C:$C,"&lt;&gt;PREVISTO",'Estruturante Móvel'!$G:$G,IJ$4,'Estruturante Móvel'!$L:$L,'CRONOGRAMA_CONST+MIGRACAO'!HZ$7))</f>
        <v>0</v>
      </c>
      <c r="IL59" s="139">
        <f>(COUNTIFS('Estruturante Móvel'!$M:$M,$B59,'Estruturante Móvel'!$AM:$AM,IL$4))-(COUNTIFS('Estruturante Móvel'!$M:$M,$B59,'Estruturante Móvel'!$AM:$AM,IL$4,'Estruturante Móvel'!$AQ:$AQ,"REPARO FO"))</f>
        <v>0</v>
      </c>
      <c r="IM59" s="140">
        <f>(COUNTIFS('Estruturante Móvel'!$M:$M,$B58,'Estruturante Móvel'!$C:$C,"&lt;&gt;PREVISTO",'Estruturante Móvel'!$G:$G,IL$4,'Estruturante Móvel'!$L:$L,'CRONOGRAMA_CONST+MIGRACAO'!IB$7))</f>
        <v>0</v>
      </c>
      <c r="IN59" s="139">
        <f>(COUNTIFS('Estruturante Móvel'!$M:$M,$B59,'Estruturante Móvel'!$AM:$AM,IN$4))-(COUNTIFS('Estruturante Móvel'!$M:$M,$B59,'Estruturante Móvel'!$AM:$AM,IN$4,'Estruturante Móvel'!$AQ:$AQ,"REPARO FO"))</f>
        <v>0</v>
      </c>
      <c r="IO59" s="140">
        <f>(COUNTIFS('Estruturante Móvel'!$M:$M,$B58,'Estruturante Móvel'!$C:$C,"&lt;&gt;PREVISTO",'Estruturante Móvel'!$G:$G,IN$4,'Estruturante Móvel'!$L:$L,'CRONOGRAMA_CONST+MIGRACAO'!ID$7))</f>
        <v>0</v>
      </c>
      <c r="IP59" s="139">
        <f>(COUNTIFS('Estruturante Móvel'!$M:$M,$B59,'Estruturante Móvel'!$AM:$AM,IP$4))-(COUNTIFS('Estruturante Móvel'!$M:$M,$B59,'Estruturante Móvel'!$AM:$AM,IP$4,'Estruturante Móvel'!$AQ:$AQ,"REPARO FO"))</f>
        <v>0</v>
      </c>
      <c r="IQ59" s="140">
        <f>(COUNTIFS('Estruturante Móvel'!$M:$M,$B58,'Estruturante Móvel'!$C:$C,"&lt;&gt;PREVISTO",'Estruturante Móvel'!$G:$G,IP$4,'Estruturante Móvel'!$L:$L,'CRONOGRAMA_CONST+MIGRACAO'!IF$7))</f>
        <v>0</v>
      </c>
      <c r="IR59" s="139">
        <f>(COUNTIFS('Estruturante Móvel'!$M:$M,$B59,'Estruturante Móvel'!$AM:$AM,IR$4))-(COUNTIFS('Estruturante Móvel'!$M:$M,$B59,'Estruturante Móvel'!$AM:$AM,IR$4,'Estruturante Móvel'!$AQ:$AQ,"REPARO FO"))</f>
        <v>0</v>
      </c>
      <c r="IS59" s="140">
        <f>(COUNTIFS('Estruturante Móvel'!$M:$M,$B58,'Estruturante Móvel'!$C:$C,"&lt;&gt;PREVISTO",'Estruturante Móvel'!$G:$G,IR$4,'Estruturante Móvel'!$L:$L,'CRONOGRAMA_CONST+MIGRACAO'!IH$7))</f>
        <v>0</v>
      </c>
      <c r="IT59" s="139">
        <f>(COUNTIFS('Estruturante Móvel'!$M:$M,$B59,'Estruturante Móvel'!$AM:$AM,IT$4))-(COUNTIFS('Estruturante Móvel'!$M:$M,$B59,'Estruturante Móvel'!$AM:$AM,IT$4,'Estruturante Móvel'!$AQ:$AQ,"REPARO FO"))</f>
        <v>0</v>
      </c>
      <c r="IU59" s="140">
        <f>(COUNTIFS('Estruturante Móvel'!$M:$M,$B58,'Estruturante Móvel'!$C:$C,"&lt;&gt;PREVISTO",'Estruturante Móvel'!$G:$G,IT$4,'Estruturante Móvel'!$L:$L,'CRONOGRAMA_CONST+MIGRACAO'!IJ$7))</f>
        <v>0</v>
      </c>
      <c r="IV59" s="139">
        <f>(COUNTIFS('Estruturante Móvel'!$M:$M,$B59,'Estruturante Móvel'!$AM:$AM,IV$4))-(COUNTIFS('Estruturante Móvel'!$M:$M,$B59,'Estruturante Móvel'!$AM:$AM,IV$4,'Estruturante Móvel'!$AQ:$AQ,"REPARO FO"))</f>
        <v>0</v>
      </c>
      <c r="IW59" s="140">
        <f>(COUNTIFS('Estruturante Móvel'!$M:$M,$B58,'Estruturante Móvel'!$C:$C,"&lt;&gt;PREVISTO",'Estruturante Móvel'!$G:$G,IV$4,'Estruturante Móvel'!$L:$L,'CRONOGRAMA_CONST+MIGRACAO'!IL$7))</f>
        <v>0</v>
      </c>
      <c r="IX59" s="139">
        <f>(COUNTIFS('Estruturante Móvel'!$M:$M,$B59,'Estruturante Móvel'!$AM:$AM,IX$4))-(COUNTIFS('Estruturante Móvel'!$M:$M,$B59,'Estruturante Móvel'!$AM:$AM,IX$4,'Estruturante Móvel'!$AQ:$AQ,"REPARO FO"))</f>
        <v>0</v>
      </c>
      <c r="IY59" s="140">
        <f>(COUNTIFS('Estruturante Móvel'!$M:$M,$B58,'Estruturante Móvel'!$C:$C,"&lt;&gt;PREVISTO",'Estruturante Móvel'!$G:$G,IX$4,'Estruturante Móvel'!$L:$L,'CRONOGRAMA_CONST+MIGRACAO'!IN$7))</f>
        <v>0</v>
      </c>
      <c r="IZ59" s="139">
        <f>(COUNTIFS('Estruturante Móvel'!$M:$M,$B59,'Estruturante Móvel'!$AM:$AM,IZ$4))-(COUNTIFS('Estruturante Móvel'!$M:$M,$B59,'Estruturante Móvel'!$AM:$AM,IZ$4,'Estruturante Móvel'!$AQ:$AQ,"REPARO FO"))</f>
        <v>0</v>
      </c>
      <c r="JA59" s="140">
        <f>(COUNTIFS('Estruturante Móvel'!$M:$M,$B58,'Estruturante Móvel'!$C:$C,"&lt;&gt;PREVISTO",'Estruturante Móvel'!$G:$G,IZ$4,'Estruturante Móvel'!$L:$L,'CRONOGRAMA_CONST+MIGRACAO'!IP$7))</f>
        <v>0</v>
      </c>
      <c r="JB59" s="139">
        <f>(COUNTIFS('Estruturante Móvel'!$M:$M,$B59,'Estruturante Móvel'!$AM:$AM,JB$4))-(COUNTIFS('Estruturante Móvel'!$M:$M,$B59,'Estruturante Móvel'!$AM:$AM,JB$4,'Estruturante Móvel'!$AQ:$AQ,"REPARO FO"))</f>
        <v>0</v>
      </c>
      <c r="JC59" s="140">
        <f>(COUNTIFS('Estruturante Móvel'!$M:$M,$B58,'Estruturante Móvel'!$C:$C,"&lt;&gt;PREVISTO",'Estruturante Móvel'!$G:$G,JB$4,'Estruturante Móvel'!$L:$L,'CRONOGRAMA_CONST+MIGRACAO'!IR$7))</f>
        <v>0</v>
      </c>
      <c r="JD59" s="139">
        <f>(COUNTIFS('Estruturante Móvel'!$M:$M,$B59,'Estruturante Móvel'!$AM:$AM,JD$4))-(COUNTIFS('Estruturante Móvel'!$M:$M,$B59,'Estruturante Móvel'!$AM:$AM,JD$4,'Estruturante Móvel'!$AQ:$AQ,"REPARO FO"))</f>
        <v>0</v>
      </c>
      <c r="JE59" s="140">
        <f>(COUNTIFS('Estruturante Móvel'!$M:$M,$B58,'Estruturante Móvel'!$C:$C,"&lt;&gt;PREVISTO",'Estruturante Móvel'!$G:$G,JD$4,'Estruturante Móvel'!$L:$L,'CRONOGRAMA_CONST+MIGRACAO'!IT$7))</f>
        <v>0</v>
      </c>
      <c r="JF59" s="139">
        <f>(COUNTIFS('Estruturante Móvel'!$M:$M,$B59,'Estruturante Móvel'!$AM:$AM,JF$4))-(COUNTIFS('Estruturante Móvel'!$M:$M,$B59,'Estruturante Móvel'!$AM:$AM,JF$4,'Estruturante Móvel'!$AQ:$AQ,"REPARO FO"))</f>
        <v>0</v>
      </c>
      <c r="JG59" s="140">
        <f>(COUNTIFS('Estruturante Móvel'!$M:$M,$B58,'Estruturante Móvel'!$C:$C,"&lt;&gt;PREVISTO",'Estruturante Móvel'!$G:$G,JF$4,'Estruturante Móvel'!$L:$L,'CRONOGRAMA_CONST+MIGRACAO'!IV$7))</f>
        <v>0</v>
      </c>
      <c r="JH59" s="139">
        <f>(COUNTIFS('Estruturante Móvel'!$M:$M,$B59,'Estruturante Móvel'!$AM:$AM,JH$4))-(COUNTIFS('Estruturante Móvel'!$M:$M,$B59,'Estruturante Móvel'!$AM:$AM,JH$4,'Estruturante Móvel'!$AQ:$AQ,"REPARO FO"))</f>
        <v>0</v>
      </c>
      <c r="JI59" s="140">
        <f>(COUNTIFS('Estruturante Móvel'!$M:$M,$B58,'Estruturante Móvel'!$C:$C,"&lt;&gt;PREVISTO",'Estruturante Móvel'!$G:$G,JH$4,'Estruturante Móvel'!$L:$L,'CRONOGRAMA_CONST+MIGRACAO'!IX$7))</f>
        <v>0</v>
      </c>
      <c r="JJ59" s="139">
        <f>(COUNTIFS('Estruturante Móvel'!$M:$M,$B59,'Estruturante Móvel'!$AM:$AM,JJ$4))-(COUNTIFS('Estruturante Móvel'!$M:$M,$B59,'Estruturante Móvel'!$AM:$AM,JJ$4,'Estruturante Móvel'!$AQ:$AQ,"REPARO FO"))</f>
        <v>0</v>
      </c>
      <c r="JK59" s="140">
        <f>(COUNTIFS('Estruturante Móvel'!$M:$M,$B58,'Estruturante Móvel'!$C:$C,"&lt;&gt;PREVISTO",'Estruturante Móvel'!$G:$G,JJ$4,'Estruturante Móvel'!$L:$L,'CRONOGRAMA_CONST+MIGRACAO'!IZ$7))</f>
        <v>0</v>
      </c>
      <c r="JL59" s="139">
        <f>(COUNTIFS('Estruturante Móvel'!$M:$M,$B59,'Estruturante Móvel'!$AM:$AM,JL$4))-(COUNTIFS('Estruturante Móvel'!$M:$M,$B59,'Estruturante Móvel'!$AM:$AM,JL$4,'Estruturante Móvel'!$AQ:$AQ,"REPARO FO"))</f>
        <v>0</v>
      </c>
      <c r="JM59" s="140">
        <f>(COUNTIFS('Estruturante Móvel'!$M:$M,$B58,'Estruturante Móvel'!$C:$C,"&lt;&gt;PREVISTO",'Estruturante Móvel'!$G:$G,JL$4,'Estruturante Móvel'!$L:$L,'CRONOGRAMA_CONST+MIGRACAO'!JB$7))</f>
        <v>0</v>
      </c>
      <c r="JN59" s="139">
        <f>(COUNTIFS('Estruturante Móvel'!$M:$M,$B59,'Estruturante Móvel'!$AM:$AM,JN$4))-(COUNTIFS('Estruturante Móvel'!$M:$M,$B59,'Estruturante Móvel'!$AM:$AM,JN$4,'Estruturante Móvel'!$AQ:$AQ,"REPARO FO"))</f>
        <v>0</v>
      </c>
      <c r="JO59" s="140">
        <f>(COUNTIFS('Estruturante Móvel'!$M:$M,$B58,'Estruturante Móvel'!$C:$C,"&lt;&gt;PREVISTO",'Estruturante Móvel'!$G:$G,JN$4,'Estruturante Móvel'!$L:$L,'CRONOGRAMA_CONST+MIGRACAO'!JD$7))</f>
        <v>0</v>
      </c>
      <c r="JP59" s="139">
        <f>(COUNTIFS('Estruturante Móvel'!$M:$M,$B59,'Estruturante Móvel'!$AM:$AM,JP$4))-(COUNTIFS('Estruturante Móvel'!$M:$M,$B59,'Estruturante Móvel'!$AM:$AM,JP$4,'Estruturante Móvel'!$AQ:$AQ,"REPARO FO"))</f>
        <v>0</v>
      </c>
      <c r="JQ59" s="140">
        <f>(COUNTIFS('Estruturante Móvel'!$M:$M,$B58,'Estruturante Móvel'!$C:$C,"&lt;&gt;PREVISTO",'Estruturante Móvel'!$G:$G,JP$4,'Estruturante Móvel'!$L:$L,'CRONOGRAMA_CONST+MIGRACAO'!JF$7))</f>
        <v>0</v>
      </c>
      <c r="JR59" s="139">
        <f>(COUNTIFS('Estruturante Móvel'!$M:$M,$B59,'Estruturante Móvel'!$AM:$AM,JR$4))-(COUNTIFS('Estruturante Móvel'!$M:$M,$B59,'Estruturante Móvel'!$AM:$AM,JR$4,'Estruturante Móvel'!$AQ:$AQ,"REPARO FO"))</f>
        <v>0</v>
      </c>
      <c r="JS59" s="140">
        <f>(COUNTIFS('Estruturante Móvel'!$M:$M,$B58,'Estruturante Móvel'!$C:$C,"&lt;&gt;PREVISTO",'Estruturante Móvel'!$G:$G,JR$4,'Estruturante Móvel'!$L:$L,'CRONOGRAMA_CONST+MIGRACAO'!JH$7))</f>
        <v>0</v>
      </c>
      <c r="JT59" s="139">
        <f>(COUNTIFS('Estruturante Móvel'!$M:$M,$B59,'Estruturante Móvel'!$AM:$AM,JT$4))-(COUNTIFS('Estruturante Móvel'!$M:$M,$B59,'Estruturante Móvel'!$AM:$AM,JT$4,'Estruturante Móvel'!$AQ:$AQ,"REPARO FO"))</f>
        <v>0</v>
      </c>
      <c r="JU59" s="140">
        <f>(COUNTIFS('Estruturante Móvel'!$M:$M,$B58,'Estruturante Móvel'!$C:$C,"&lt;&gt;PREVISTO",'Estruturante Móvel'!$G:$G,JT$4,'Estruturante Móvel'!$L:$L,'CRONOGRAMA_CONST+MIGRACAO'!JJ$7))</f>
        <v>0</v>
      </c>
      <c r="JV59" s="139">
        <f>(COUNTIFS('Estruturante Móvel'!$M:$M,$B59,'Estruturante Móvel'!$AM:$AM,JV$4))-(COUNTIFS('Estruturante Móvel'!$M:$M,$B59,'Estruturante Móvel'!$AM:$AM,JV$4,'Estruturante Móvel'!$AQ:$AQ,"REPARO FO"))</f>
        <v>0</v>
      </c>
      <c r="JW59" s="140">
        <f>(COUNTIFS('Estruturante Móvel'!$M:$M,$B58,'Estruturante Móvel'!$C:$C,"&lt;&gt;PREVISTO",'Estruturante Móvel'!$G:$G,JV$4,'Estruturante Móvel'!$L:$L,'CRONOGRAMA_CONST+MIGRACAO'!JL$7))</f>
        <v>0</v>
      </c>
      <c r="JX59" s="139">
        <f>(COUNTIFS('Estruturante Móvel'!$M:$M,$B59,'Estruturante Móvel'!$AM:$AM,JX$4))-(COUNTIFS('Estruturante Móvel'!$M:$M,$B59,'Estruturante Móvel'!$AM:$AM,JX$4,'Estruturante Móvel'!$AQ:$AQ,"REPARO FO"))</f>
        <v>0</v>
      </c>
      <c r="JY59" s="140">
        <f>(COUNTIFS('Estruturante Móvel'!$M:$M,$B58,'Estruturante Móvel'!$C:$C,"&lt;&gt;PREVISTO",'Estruturante Móvel'!$G:$G,JX$4,'Estruturante Móvel'!$L:$L,'CRONOGRAMA_CONST+MIGRACAO'!JN$7))</f>
        <v>0</v>
      </c>
      <c r="JZ59" s="139">
        <f>(COUNTIFS('Estruturante Móvel'!$M:$M,$B59,'Estruturante Móvel'!$AM:$AM,JZ$4))-(COUNTIFS('Estruturante Móvel'!$M:$M,$B59,'Estruturante Móvel'!$AM:$AM,JZ$4,'Estruturante Móvel'!$AQ:$AQ,"REPARO FO"))</f>
        <v>0</v>
      </c>
      <c r="KA59" s="140">
        <f>(COUNTIFS('Estruturante Móvel'!$M:$M,$B58,'Estruturante Móvel'!$C:$C,"&lt;&gt;PREVISTO",'Estruturante Móvel'!$G:$G,JZ$4,'Estruturante Móvel'!$L:$L,'CRONOGRAMA_CONST+MIGRACAO'!JP$7))</f>
        <v>0</v>
      </c>
      <c r="KB59" s="139">
        <f>(COUNTIFS('Estruturante Móvel'!$M:$M,$B59,'Estruturante Móvel'!$AM:$AM,KB$4))-(COUNTIFS('Estruturante Móvel'!$M:$M,$B59,'Estruturante Móvel'!$AM:$AM,KB$4,'Estruturante Móvel'!$AQ:$AQ,"REPARO FO"))</f>
        <v>0</v>
      </c>
      <c r="KC59" s="140">
        <f>(COUNTIFS('Estruturante Móvel'!$M:$M,$B58,'Estruturante Móvel'!$C:$C,"&lt;&gt;PREVISTO",'Estruturante Móvel'!$G:$G,KB$4,'Estruturante Móvel'!$L:$L,'CRONOGRAMA_CONST+MIGRACAO'!JR$7))</f>
        <v>0</v>
      </c>
      <c r="KD59" s="139">
        <f>(COUNTIFS('Estruturante Móvel'!$M:$M,$B59,'Estruturante Móvel'!$AM:$AM,KD$4))-(COUNTIFS('Estruturante Móvel'!$M:$M,$B59,'Estruturante Móvel'!$AM:$AM,KD$4,'Estruturante Móvel'!$AQ:$AQ,"REPARO FO"))</f>
        <v>0</v>
      </c>
      <c r="KE59" s="140">
        <f>(COUNTIFS('Estruturante Móvel'!$M:$M,$B58,'Estruturante Móvel'!$C:$C,"&lt;&gt;PREVISTO",'Estruturante Móvel'!$G:$G,KD$4,'Estruturante Móvel'!$L:$L,'CRONOGRAMA_CONST+MIGRACAO'!JT$7))</f>
        <v>0</v>
      </c>
      <c r="KF59" s="139">
        <f>(COUNTIFS('Estruturante Móvel'!$M:$M,$B59,'Estruturante Móvel'!$AM:$AM,KF$4))-(COUNTIFS('Estruturante Móvel'!$M:$M,$B59,'Estruturante Móvel'!$AM:$AM,KF$4,'Estruturante Móvel'!$AQ:$AQ,"REPARO FO"))</f>
        <v>0</v>
      </c>
      <c r="KG59" s="140">
        <f>(COUNTIFS('Estruturante Móvel'!$M:$M,$B58,'Estruturante Móvel'!$C:$C,"&lt;&gt;PREVISTO",'Estruturante Móvel'!$G:$G,KF$4,'Estruturante Móvel'!$L:$L,'CRONOGRAMA_CONST+MIGRACAO'!JV$7))</f>
        <v>0</v>
      </c>
      <c r="KH59" s="139">
        <f>(COUNTIFS('Estruturante Móvel'!$M:$M,$B59,'Estruturante Móvel'!$AM:$AM,KH$4))-(COUNTIFS('Estruturante Móvel'!$M:$M,$B59,'Estruturante Móvel'!$AM:$AM,KH$4,'Estruturante Móvel'!$AQ:$AQ,"REPARO FO"))</f>
        <v>0</v>
      </c>
      <c r="KI59" s="140">
        <f>(COUNTIFS('Estruturante Móvel'!$M:$M,$B58,'Estruturante Móvel'!$C:$C,"&lt;&gt;PREVISTO",'Estruturante Móvel'!$G:$G,KH$4,'Estruturante Móvel'!$L:$L,'CRONOGRAMA_CONST+MIGRACAO'!JX$7))</f>
        <v>0</v>
      </c>
      <c r="KJ59" s="139">
        <f>(COUNTIFS('Estruturante Móvel'!$M:$M,$B59,'Estruturante Móvel'!$AM:$AM,KJ$4))-(COUNTIFS('Estruturante Móvel'!$M:$M,$B59,'Estruturante Móvel'!$AM:$AM,KJ$4,'Estruturante Móvel'!$AQ:$AQ,"REPARO FO"))</f>
        <v>0</v>
      </c>
      <c r="KK59" s="140">
        <f>(COUNTIFS('Estruturante Móvel'!$M:$M,$B58,'Estruturante Móvel'!$C:$C,"&lt;&gt;PREVISTO",'Estruturante Móvel'!$G:$G,KJ$4,'Estruturante Móvel'!$L:$L,'CRONOGRAMA_CONST+MIGRACAO'!JZ$7))</f>
        <v>0</v>
      </c>
      <c r="KL59" s="139">
        <f>(COUNTIFS('Estruturante Móvel'!$M:$M,$B59,'Estruturante Móvel'!$AM:$AM,KL$4))-(COUNTIFS('Estruturante Móvel'!$M:$M,$B59,'Estruturante Móvel'!$AM:$AM,KL$4,'Estruturante Móvel'!$AQ:$AQ,"REPARO FO"))</f>
        <v>0</v>
      </c>
      <c r="KM59" s="140">
        <f>(COUNTIFS('Estruturante Móvel'!$M:$M,$B58,'Estruturante Móvel'!$C:$C,"&lt;&gt;PREVISTO",'Estruturante Móvel'!$G:$G,KL$4,'Estruturante Móvel'!$L:$L,'CRONOGRAMA_CONST+MIGRACAO'!KB$7))</f>
        <v>0</v>
      </c>
      <c r="KN59" s="139">
        <f>(COUNTIFS('Estruturante Móvel'!$M:$M,$B59,'Estruturante Móvel'!$AM:$AM,KN$4))-(COUNTIFS('Estruturante Móvel'!$M:$M,$B59,'Estruturante Móvel'!$AM:$AM,KN$4,'Estruturante Móvel'!$AQ:$AQ,"REPARO FO"))</f>
        <v>0</v>
      </c>
      <c r="KO59" s="140">
        <f>(COUNTIFS('Estruturante Móvel'!$M:$M,$B58,'Estruturante Móvel'!$C:$C,"&lt;&gt;PREVISTO",'Estruturante Móvel'!$G:$G,KN$4,'Estruturante Móvel'!$L:$L,'CRONOGRAMA_CONST+MIGRACAO'!KD$7))</f>
        <v>0</v>
      </c>
      <c r="KP59" s="139">
        <f>(COUNTIFS('Estruturante Móvel'!$M:$M,$B59,'Estruturante Móvel'!$AM:$AM,KP$4))-(COUNTIFS('Estruturante Móvel'!$M:$M,$B59,'Estruturante Móvel'!$AM:$AM,KP$4,'Estruturante Móvel'!$AQ:$AQ,"REPARO FO"))</f>
        <v>0</v>
      </c>
      <c r="KQ59" s="140">
        <f>(COUNTIFS('Estruturante Móvel'!$M:$M,$B58,'Estruturante Móvel'!$C:$C,"&lt;&gt;PREVISTO",'Estruturante Móvel'!$G:$G,KP$4,'Estruturante Móvel'!$L:$L,'CRONOGRAMA_CONST+MIGRACAO'!KF$7))</f>
        <v>0</v>
      </c>
      <c r="KR59" s="139">
        <f>(COUNTIFS('Estruturante Móvel'!$M:$M,$B59,'Estruturante Móvel'!$AM:$AM,KR$4))-(COUNTIFS('Estruturante Móvel'!$M:$M,$B59,'Estruturante Móvel'!$AM:$AM,KR$4,'Estruturante Móvel'!$AQ:$AQ,"REPARO FO"))</f>
        <v>0</v>
      </c>
      <c r="KS59" s="140">
        <f>(COUNTIFS('Estruturante Móvel'!$M:$M,$B58,'Estruturante Móvel'!$C:$C,"&lt;&gt;PREVISTO",'Estruturante Móvel'!$G:$G,KR$4,'Estruturante Móvel'!$L:$L,'CRONOGRAMA_CONST+MIGRACAO'!KH$7))</f>
        <v>0</v>
      </c>
      <c r="KT59" s="139">
        <f>(COUNTIFS('Estruturante Móvel'!$M:$M,$B59,'Estruturante Móvel'!$AM:$AM,KT$4))-(COUNTIFS('Estruturante Móvel'!$M:$M,$B59,'Estruturante Móvel'!$AM:$AM,KT$4,'Estruturante Móvel'!$AQ:$AQ,"REPARO FO"))</f>
        <v>0</v>
      </c>
      <c r="KU59" s="140">
        <f>(COUNTIFS('Estruturante Móvel'!$M:$M,$B58,'Estruturante Móvel'!$C:$C,"&lt;&gt;PREVISTO",'Estruturante Móvel'!$G:$G,KT$4,'Estruturante Móvel'!$L:$L,'CRONOGRAMA_CONST+MIGRACAO'!KJ$7))</f>
        <v>0</v>
      </c>
      <c r="KV59" s="139">
        <f>(COUNTIFS('Estruturante Móvel'!$M:$M,$B59,'Estruturante Móvel'!$AM:$AM,KV$4))-(COUNTIFS('Estruturante Móvel'!$M:$M,$B59,'Estruturante Móvel'!$AM:$AM,KV$4,'Estruturante Móvel'!$AQ:$AQ,"REPARO FO"))</f>
        <v>0</v>
      </c>
      <c r="KW59" s="140">
        <f>(COUNTIFS('Estruturante Móvel'!$M:$M,$B58,'Estruturante Móvel'!$C:$C,"&lt;&gt;PREVISTO",'Estruturante Móvel'!$G:$G,KV$4,'Estruturante Móvel'!$L:$L,'CRONOGRAMA_CONST+MIGRACAO'!KL$7))</f>
        <v>0</v>
      </c>
      <c r="KX59" s="139">
        <f>(COUNTIFS('Estruturante Móvel'!$M:$M,$B59,'Estruturante Móvel'!$AM:$AM,KX$4))-(COUNTIFS('Estruturante Móvel'!$M:$M,$B59,'Estruturante Móvel'!$AM:$AM,KX$4,'Estruturante Móvel'!$AQ:$AQ,"REPARO FO"))</f>
        <v>0</v>
      </c>
      <c r="KY59" s="140">
        <f>(COUNTIFS('Estruturante Móvel'!$M:$M,$B58,'Estruturante Móvel'!$C:$C,"&lt;&gt;PREVISTO",'Estruturante Móvel'!$G:$G,KX$4,'Estruturante Móvel'!$L:$L,'CRONOGRAMA_CONST+MIGRACAO'!KN$7))</f>
        <v>0</v>
      </c>
      <c r="KZ59" s="139">
        <f>(COUNTIFS('Estruturante Móvel'!$M:$M,$B59,'Estruturante Móvel'!$AM:$AM,KZ$4))-(COUNTIFS('Estruturante Móvel'!$M:$M,$B59,'Estruturante Móvel'!$AM:$AM,KZ$4,'Estruturante Móvel'!$AQ:$AQ,"REPARO FO"))</f>
        <v>0</v>
      </c>
      <c r="LA59" s="140">
        <f>(COUNTIFS('Estruturante Móvel'!$M:$M,$B58,'Estruturante Móvel'!$C:$C,"&lt;&gt;PREVISTO",'Estruturante Móvel'!$G:$G,KZ$4,'Estruturante Móvel'!$L:$L,'CRONOGRAMA_CONST+MIGRACAO'!KP$7))</f>
        <v>0</v>
      </c>
      <c r="LB59" s="139">
        <f>(COUNTIFS('Estruturante Móvel'!$M:$M,$B59,'Estruturante Móvel'!$AM:$AM,LB$4))-(COUNTIFS('Estruturante Móvel'!$M:$M,$B59,'Estruturante Móvel'!$AM:$AM,LB$4,'Estruturante Móvel'!$AQ:$AQ,"REPARO FO"))</f>
        <v>0</v>
      </c>
      <c r="LC59" s="140">
        <f>(COUNTIFS('Estruturante Móvel'!$M:$M,$B58,'Estruturante Móvel'!$C:$C,"&lt;&gt;PREVISTO",'Estruturante Móvel'!$G:$G,LB$4,'Estruturante Móvel'!$L:$L,'CRONOGRAMA_CONST+MIGRACAO'!KR$7))</f>
        <v>0</v>
      </c>
      <c r="LD59" s="139">
        <f>(COUNTIFS('Estruturante Móvel'!$M:$M,$B59,'Estruturante Móvel'!$AM:$AM,LD$4))-(COUNTIFS('Estruturante Móvel'!$M:$M,$B59,'Estruturante Móvel'!$AM:$AM,LD$4,'Estruturante Móvel'!$AQ:$AQ,"REPARO FO"))</f>
        <v>0</v>
      </c>
      <c r="LE59" s="140">
        <f>(COUNTIFS('Estruturante Móvel'!$M:$M,$B58,'Estruturante Móvel'!$C:$C,"&lt;&gt;PREVISTO",'Estruturante Móvel'!$G:$G,LD$4,'Estruturante Móvel'!$L:$L,'CRONOGRAMA_CONST+MIGRACAO'!KT$7))</f>
        <v>0</v>
      </c>
      <c r="LF59" s="139">
        <f>(COUNTIFS('Estruturante Móvel'!$M:$M,$B59,'Estruturante Móvel'!$AM:$AM,LF$4))-(COUNTIFS('Estruturante Móvel'!$M:$M,$B59,'Estruturante Móvel'!$AM:$AM,LF$4,'Estruturante Móvel'!$AQ:$AQ,"REPARO FO"))</f>
        <v>0</v>
      </c>
      <c r="LG59" s="140">
        <f>(COUNTIFS('Estruturante Móvel'!$M:$M,$B58,'Estruturante Móvel'!$C:$C,"&lt;&gt;PREVISTO",'Estruturante Móvel'!$G:$G,LF$4,'Estruturante Móvel'!$L:$L,'CRONOGRAMA_CONST+MIGRACAO'!KV$7))</f>
        <v>0</v>
      </c>
      <c r="LH59" s="139">
        <f>(COUNTIFS('Estruturante Móvel'!$M:$M,$B59,'Estruturante Móvel'!$AM:$AM,LH$4))-(COUNTIFS('Estruturante Móvel'!$M:$M,$B59,'Estruturante Móvel'!$AM:$AM,LH$4,'Estruturante Móvel'!$AQ:$AQ,"REPARO FO"))</f>
        <v>0</v>
      </c>
      <c r="LI59" s="140">
        <f>(COUNTIFS('Estruturante Móvel'!$M:$M,$B58,'Estruturante Móvel'!$C:$C,"&lt;&gt;PREVISTO",'Estruturante Móvel'!$G:$G,LH$4,'Estruturante Móvel'!$L:$L,'CRONOGRAMA_CONST+MIGRACAO'!KX$7))</f>
        <v>0</v>
      </c>
      <c r="LJ59" s="139">
        <f>(COUNTIFS('Estruturante Móvel'!$M:$M,$B59,'Estruturante Móvel'!$AM:$AM,LJ$4))-(COUNTIFS('Estruturante Móvel'!$M:$M,$B59,'Estruturante Móvel'!$AM:$AM,LJ$4,'Estruturante Móvel'!$AQ:$AQ,"REPARO FO"))</f>
        <v>0</v>
      </c>
      <c r="LK59" s="140">
        <f>(COUNTIFS('Estruturante Móvel'!$M:$M,$B58,'Estruturante Móvel'!$C:$C,"&lt;&gt;PREVISTO",'Estruturante Móvel'!$G:$G,LJ$4,'Estruturante Móvel'!$L:$L,'CRONOGRAMA_CONST+MIGRACAO'!KZ$7))</f>
        <v>0</v>
      </c>
      <c r="LL59" s="139">
        <f>(COUNTIFS('Estruturante Móvel'!$M:$M,$B59,'Estruturante Móvel'!$AM:$AM,LL$4))-(COUNTIFS('Estruturante Móvel'!$M:$M,$B59,'Estruturante Móvel'!$AM:$AM,LL$4,'Estruturante Móvel'!$AQ:$AQ,"REPARO FO"))</f>
        <v>0</v>
      </c>
      <c r="LM59" s="140">
        <f>(COUNTIFS('Estruturante Móvel'!$M:$M,$B58,'Estruturante Móvel'!$C:$C,"&lt;&gt;PREVISTO",'Estruturante Móvel'!$G:$G,LL$4,'Estruturante Móvel'!$L:$L,'CRONOGRAMA_CONST+MIGRACAO'!LB$7))</f>
        <v>0</v>
      </c>
      <c r="LN59" s="139">
        <f>(COUNTIFS('Estruturante Móvel'!$M:$M,$B59,'Estruturante Móvel'!$AM:$AM,LN$4))-(COUNTIFS('Estruturante Móvel'!$M:$M,$B59,'Estruturante Móvel'!$AM:$AM,LN$4,'Estruturante Móvel'!$AQ:$AQ,"REPARO FO"))</f>
        <v>0</v>
      </c>
      <c r="LO59" s="140">
        <f>(COUNTIFS('Estruturante Móvel'!$M:$M,$B58,'Estruturante Móvel'!$C:$C,"&lt;&gt;PREVISTO",'Estruturante Móvel'!$G:$G,LN$4,'Estruturante Móvel'!$L:$L,'CRONOGRAMA_CONST+MIGRACAO'!LD$7))</f>
        <v>0</v>
      </c>
      <c r="LP59" s="139">
        <f>(COUNTIFS('Estruturante Móvel'!$M:$M,$B59,'Estruturante Móvel'!$AM:$AM,LP$4))-(COUNTIFS('Estruturante Móvel'!$M:$M,$B59,'Estruturante Móvel'!$AM:$AM,LP$4,'Estruturante Móvel'!$AQ:$AQ,"REPARO FO"))</f>
        <v>0</v>
      </c>
      <c r="LQ59" s="140">
        <f>(COUNTIFS('Estruturante Móvel'!$M:$M,$B58,'Estruturante Móvel'!$C:$C,"&lt;&gt;PREVISTO",'Estruturante Móvel'!$G:$G,LP$4,'Estruturante Móvel'!$L:$L,'CRONOGRAMA_CONST+MIGRACAO'!LF$7))</f>
        <v>0</v>
      </c>
      <c r="LR59" s="139">
        <f>(COUNTIFS('Estruturante Móvel'!$M:$M,$B59,'Estruturante Móvel'!$AM:$AM,LR$4))-(COUNTIFS('Estruturante Móvel'!$M:$M,$B59,'Estruturante Móvel'!$AM:$AM,LR$4,'Estruturante Móvel'!$AQ:$AQ,"REPARO FO"))</f>
        <v>0</v>
      </c>
      <c r="LS59" s="140">
        <f>(COUNTIFS('Estruturante Móvel'!$M:$M,$B58,'Estruturante Móvel'!$C:$C,"&lt;&gt;PREVISTO",'Estruturante Móvel'!$G:$G,LR$4,'Estruturante Móvel'!$L:$L,'CRONOGRAMA_CONST+MIGRACAO'!LH$7))</f>
        <v>0</v>
      </c>
      <c r="LT59" s="139">
        <f>(COUNTIFS('Estruturante Móvel'!$M:$M,$B59,'Estruturante Móvel'!$AM:$AM,LT$4))-(COUNTIFS('Estruturante Móvel'!$M:$M,$B59,'Estruturante Móvel'!$AM:$AM,LT$4,'Estruturante Móvel'!$AQ:$AQ,"REPARO FO"))</f>
        <v>0</v>
      </c>
      <c r="LU59" s="140">
        <f>(COUNTIFS('Estruturante Móvel'!$M:$M,$B58,'Estruturante Móvel'!$C:$C,"&lt;&gt;PREVISTO",'Estruturante Móvel'!$G:$G,LT$4,'Estruturante Móvel'!$L:$L,'CRONOGRAMA_CONST+MIGRACAO'!LJ$7))</f>
        <v>0</v>
      </c>
      <c r="LV59" s="139">
        <f>(COUNTIFS('Estruturante Móvel'!$M:$M,$B59,'Estruturante Móvel'!$AM:$AM,LV$4))-(COUNTIFS('Estruturante Móvel'!$M:$M,$B59,'Estruturante Móvel'!$AM:$AM,LV$4,'Estruturante Móvel'!$AQ:$AQ,"REPARO FO"))</f>
        <v>0</v>
      </c>
      <c r="LW59" s="140">
        <f>(COUNTIFS('Estruturante Móvel'!$M:$M,$B58,'Estruturante Móvel'!$C:$C,"&lt;&gt;PREVISTO",'Estruturante Móvel'!$G:$G,LV$4,'Estruturante Móvel'!$L:$L,'CRONOGRAMA_CONST+MIGRACAO'!LL$7))</f>
        <v>0</v>
      </c>
      <c r="LX59" s="139">
        <f>(COUNTIFS('Estruturante Móvel'!$M:$M,$B59,'Estruturante Móvel'!$AM:$AM,LX$4))-(COUNTIFS('Estruturante Móvel'!$M:$M,$B59,'Estruturante Móvel'!$AM:$AM,LX$4,'Estruturante Móvel'!$AQ:$AQ,"REPARO FO"))</f>
        <v>0</v>
      </c>
      <c r="LY59" s="140">
        <f>(COUNTIFS('Estruturante Móvel'!$M:$M,$B58,'Estruturante Móvel'!$C:$C,"&lt;&gt;PREVISTO",'Estruturante Móvel'!$G:$G,LX$4,'Estruturante Móvel'!$L:$L,'CRONOGRAMA_CONST+MIGRACAO'!LN$7))</f>
        <v>0</v>
      </c>
      <c r="LZ59" s="139">
        <f>(COUNTIFS('Estruturante Móvel'!$M:$M,$B59,'Estruturante Móvel'!$AM:$AM,LZ$4))-(COUNTIFS('Estruturante Móvel'!$M:$M,$B59,'Estruturante Móvel'!$AM:$AM,LZ$4,'Estruturante Móvel'!$AQ:$AQ,"REPARO FO"))</f>
        <v>0</v>
      </c>
      <c r="MA59" s="140">
        <f>(COUNTIFS('Estruturante Móvel'!$M:$M,$B58,'Estruturante Móvel'!$C:$C,"&lt;&gt;PREVISTO",'Estruturante Móvel'!$G:$G,LZ$4,'Estruturante Móvel'!$L:$L,'CRONOGRAMA_CONST+MIGRACAO'!LP$7))</f>
        <v>0</v>
      </c>
      <c r="MB59" s="139">
        <f>(COUNTIFS('Estruturante Móvel'!$M:$M,$B59,'Estruturante Móvel'!$AM:$AM,MB$4))-(COUNTIFS('Estruturante Móvel'!$M:$M,$B59,'Estruturante Móvel'!$AM:$AM,MB$4,'Estruturante Móvel'!$AQ:$AQ,"REPARO FO"))</f>
        <v>0</v>
      </c>
      <c r="MC59" s="140">
        <f>(COUNTIFS('Estruturante Móvel'!$M:$M,$B58,'Estruturante Móvel'!$C:$C,"&lt;&gt;PREVISTO",'Estruturante Móvel'!$G:$G,MB$4,'Estruturante Móvel'!$L:$L,'CRONOGRAMA_CONST+MIGRACAO'!LR$7))</f>
        <v>0</v>
      </c>
      <c r="MD59" s="139">
        <f>(COUNTIFS('Estruturante Móvel'!$M:$M,$B59,'Estruturante Móvel'!$AM:$AM,MD$4))-(COUNTIFS('Estruturante Móvel'!$M:$M,$B59,'Estruturante Móvel'!$AM:$AM,MD$4,'Estruturante Móvel'!$AQ:$AQ,"REPARO FO"))</f>
        <v>0</v>
      </c>
      <c r="ME59" s="140">
        <f>(COUNTIFS('Estruturante Móvel'!$M:$M,$B58,'Estruturante Móvel'!$C:$C,"&lt;&gt;PREVISTO",'Estruturante Móvel'!$G:$G,MD$4,'Estruturante Móvel'!$L:$L,'CRONOGRAMA_CONST+MIGRACAO'!LT$7))</f>
        <v>0</v>
      </c>
      <c r="MF59" s="139">
        <f>(COUNTIFS('Estruturante Móvel'!$M:$M,$B59,'Estruturante Móvel'!$AM:$AM,MF$4))-(COUNTIFS('Estruturante Móvel'!$M:$M,$B59,'Estruturante Móvel'!$AM:$AM,MF$4,'Estruturante Móvel'!$AQ:$AQ,"REPARO FO"))</f>
        <v>0</v>
      </c>
      <c r="MG59" s="140">
        <f>(COUNTIFS('Estruturante Móvel'!$M:$M,$B58,'Estruturante Móvel'!$C:$C,"&lt;&gt;PREVISTO",'Estruturante Móvel'!$G:$G,MF$4,'Estruturante Móvel'!$L:$L,'CRONOGRAMA_CONST+MIGRACAO'!LV$7))</f>
        <v>0</v>
      </c>
      <c r="MH59" s="139">
        <f>(COUNTIFS('Estruturante Móvel'!$M:$M,$B59,'Estruturante Móvel'!$AM:$AM,MH$4))-(COUNTIFS('Estruturante Móvel'!$M:$M,$B59,'Estruturante Móvel'!$AM:$AM,MH$4,'Estruturante Móvel'!$AQ:$AQ,"REPARO FO"))</f>
        <v>0</v>
      </c>
      <c r="MI59" s="140">
        <f>(COUNTIFS('Estruturante Móvel'!$M:$M,$B58,'Estruturante Móvel'!$C:$C,"&lt;&gt;PREVISTO",'Estruturante Móvel'!$G:$G,MH$4,'Estruturante Móvel'!$L:$L,'CRONOGRAMA_CONST+MIGRACAO'!LX$7))</f>
        <v>0</v>
      </c>
      <c r="MJ59" s="139">
        <f>(COUNTIFS('Estruturante Móvel'!$M:$M,$B59,'Estruturante Móvel'!$AM:$AM,MJ$4))-(COUNTIFS('Estruturante Móvel'!$M:$M,$B59,'Estruturante Móvel'!$AM:$AM,MJ$4,'Estruturante Móvel'!$AQ:$AQ,"REPARO FO"))</f>
        <v>0</v>
      </c>
      <c r="MK59" s="140">
        <f>(COUNTIFS('Estruturante Móvel'!$M:$M,$B58,'Estruturante Móvel'!$C:$C,"&lt;&gt;PREVISTO",'Estruturante Móvel'!$G:$G,MJ$4,'Estruturante Móvel'!$L:$L,'CRONOGRAMA_CONST+MIGRACAO'!LZ$7))</f>
        <v>0</v>
      </c>
      <c r="ML59" s="139">
        <f>(COUNTIFS('Estruturante Móvel'!$M:$M,$B59,'Estruturante Móvel'!$AM:$AM,ML$4))-(COUNTIFS('Estruturante Móvel'!$M:$M,$B59,'Estruturante Móvel'!$AM:$AM,ML$4,'Estruturante Móvel'!$AQ:$AQ,"REPARO FO"))</f>
        <v>0</v>
      </c>
      <c r="MM59" s="140">
        <f>(COUNTIFS('Estruturante Móvel'!$M:$M,$B58,'Estruturante Móvel'!$C:$C,"&lt;&gt;PREVISTO",'Estruturante Móvel'!$G:$G,ML$4,'Estruturante Móvel'!$L:$L,'CRONOGRAMA_CONST+MIGRACAO'!MB$7))</f>
        <v>0</v>
      </c>
      <c r="MN59" s="139">
        <f>(COUNTIFS('Estruturante Móvel'!$M:$M,$B59,'Estruturante Móvel'!$AM:$AM,MN$4))-(COUNTIFS('Estruturante Móvel'!$M:$M,$B59,'Estruturante Móvel'!$AM:$AM,MN$4,'Estruturante Móvel'!$AQ:$AQ,"REPARO FO"))</f>
        <v>0</v>
      </c>
      <c r="MO59" s="140">
        <f>(COUNTIFS('Estruturante Móvel'!$M:$M,$B58,'Estruturante Móvel'!$C:$C,"&lt;&gt;PREVISTO",'Estruturante Móvel'!$G:$G,MN$4,'Estruturante Móvel'!$L:$L,'CRONOGRAMA_CONST+MIGRACAO'!MD$7))</f>
        <v>0</v>
      </c>
      <c r="MP59" s="139">
        <f>(COUNTIFS('Estruturante Móvel'!$M:$M,$B59,'Estruturante Móvel'!$AM:$AM,MP$4))-(COUNTIFS('Estruturante Móvel'!$M:$M,$B59,'Estruturante Móvel'!$AM:$AM,MP$4,'Estruturante Móvel'!$AQ:$AQ,"REPARO FO"))</f>
        <v>0</v>
      </c>
      <c r="MQ59" s="140">
        <f>(COUNTIFS('Estruturante Móvel'!$M:$M,$B58,'Estruturante Móvel'!$C:$C,"&lt;&gt;PREVISTO",'Estruturante Móvel'!$G:$G,MP$4,'Estruturante Móvel'!$L:$L,'CRONOGRAMA_CONST+MIGRACAO'!MF$7))</f>
        <v>0</v>
      </c>
      <c r="MR59" s="139">
        <f>(COUNTIFS('Estruturante Móvel'!$M:$M,$B59,'Estruturante Móvel'!$AM:$AM,MR$4))-(COUNTIFS('Estruturante Móvel'!$M:$M,$B59,'Estruturante Móvel'!$AM:$AM,MR$4,'Estruturante Móvel'!$AQ:$AQ,"REPARO FO"))</f>
        <v>0</v>
      </c>
      <c r="MS59" s="140">
        <f>(COUNTIFS('Estruturante Móvel'!$M:$M,$B58,'Estruturante Móvel'!$C:$C,"&lt;&gt;PREVISTO",'Estruturante Móvel'!$G:$G,MR$4,'Estruturante Móvel'!$L:$L,'CRONOGRAMA_CONST+MIGRACAO'!MH$7))</f>
        <v>0</v>
      </c>
      <c r="MT59" s="139">
        <f>(COUNTIFS('Estruturante Móvel'!$M:$M,$B59,'Estruturante Móvel'!$AM:$AM,MT$4))-(COUNTIFS('Estruturante Móvel'!$M:$M,$B59,'Estruturante Móvel'!$AM:$AM,MT$4,'Estruturante Móvel'!$AQ:$AQ,"REPARO FO"))</f>
        <v>0</v>
      </c>
      <c r="MU59" s="140">
        <f>(COUNTIFS('Estruturante Móvel'!$M:$M,$B58,'Estruturante Móvel'!$C:$C,"&lt;&gt;PREVISTO",'Estruturante Móvel'!$G:$G,MT$4,'Estruturante Móvel'!$L:$L,'CRONOGRAMA_CONST+MIGRACAO'!MJ$7))</f>
        <v>0</v>
      </c>
      <c r="MV59" s="139">
        <f>(COUNTIFS('Estruturante Móvel'!$M:$M,$B59,'Estruturante Móvel'!$AM:$AM,MV$4))-(COUNTIFS('Estruturante Móvel'!$M:$M,$B59,'Estruturante Móvel'!$AM:$AM,MV$4,'Estruturante Móvel'!$AQ:$AQ,"REPARO FO"))</f>
        <v>0</v>
      </c>
      <c r="MW59" s="140">
        <f>(COUNTIFS('Estruturante Móvel'!$M:$M,$B58,'Estruturante Móvel'!$C:$C,"&lt;&gt;PREVISTO",'Estruturante Móvel'!$G:$G,MV$4,'Estruturante Móvel'!$L:$L,'CRONOGRAMA_CONST+MIGRACAO'!ML$7))</f>
        <v>0</v>
      </c>
      <c r="MX59" s="139">
        <f>(COUNTIFS('Estruturante Móvel'!$M:$M,$B59,'Estruturante Móvel'!$AM:$AM,MX$4))-(COUNTIFS('Estruturante Móvel'!$M:$M,$B59,'Estruturante Móvel'!$AM:$AM,MX$4,'Estruturante Móvel'!$AQ:$AQ,"REPARO FO"))</f>
        <v>0</v>
      </c>
      <c r="MY59" s="140">
        <f>(COUNTIFS('Estruturante Móvel'!$M:$M,$B58,'Estruturante Móvel'!$C:$C,"&lt;&gt;PREVISTO",'Estruturante Móvel'!$G:$G,MX$4,'Estruturante Móvel'!$L:$L,'CRONOGRAMA_CONST+MIGRACAO'!MN$7))</f>
        <v>0</v>
      </c>
      <c r="MZ59" s="139">
        <f>(COUNTIFS('Estruturante Móvel'!$M:$M,$B59,'Estruturante Móvel'!$AM:$AM,MZ$4))-(COUNTIFS('Estruturante Móvel'!$M:$M,$B59,'Estruturante Móvel'!$AM:$AM,MZ$4,'Estruturante Móvel'!$AQ:$AQ,"REPARO FO"))</f>
        <v>0</v>
      </c>
      <c r="NA59" s="140">
        <f>(COUNTIFS('Estruturante Móvel'!$M:$M,$B58,'Estruturante Móvel'!$C:$C,"&lt;&gt;PREVISTO",'Estruturante Móvel'!$G:$G,MZ$4,'Estruturante Móvel'!$L:$L,'CRONOGRAMA_CONST+MIGRACAO'!MP$7))</f>
        <v>0</v>
      </c>
      <c r="NB59" s="139">
        <f>(COUNTIFS('Estruturante Móvel'!$M:$M,$B59,'Estruturante Móvel'!$AM:$AM,NB$4))-(COUNTIFS('Estruturante Móvel'!$M:$M,$B59,'Estruturante Móvel'!$AM:$AM,NB$4,'Estruturante Móvel'!$AQ:$AQ,"REPARO FO"))</f>
        <v>0</v>
      </c>
      <c r="NC59" s="140">
        <f>(COUNTIFS('Estruturante Móvel'!$M:$M,$B58,'Estruturante Móvel'!$C:$C,"&lt;&gt;PREVISTO",'Estruturante Móvel'!$G:$G,NB$4,'Estruturante Móvel'!$L:$L,'CRONOGRAMA_CONST+MIGRACAO'!MR$7))</f>
        <v>0</v>
      </c>
      <c r="ND59" s="139">
        <f>(COUNTIFS('Estruturante Móvel'!$M:$M,$B59,'Estruturante Móvel'!$AM:$AM,ND$4))-(COUNTIFS('Estruturante Móvel'!$M:$M,$B59,'Estruturante Móvel'!$AM:$AM,ND$4,'Estruturante Móvel'!$AQ:$AQ,"REPARO FO"))</f>
        <v>0</v>
      </c>
      <c r="NE59" s="140">
        <f>(COUNTIFS('Estruturante Móvel'!$M:$M,$B58,'Estruturante Móvel'!$C:$C,"&lt;&gt;PREVISTO",'Estruturante Móvel'!$G:$G,ND$4,'Estruturante Móvel'!$L:$L,'CRONOGRAMA_CONST+MIGRACAO'!MT$7))</f>
        <v>0</v>
      </c>
      <c r="NF59" s="139">
        <f>(COUNTIFS('Estruturante Móvel'!$M:$M,$B59,'Estruturante Móvel'!$AM:$AM,NF$4))-(COUNTIFS('Estruturante Móvel'!$M:$M,$B59,'Estruturante Móvel'!$AM:$AM,NF$4,'Estruturante Móvel'!$AQ:$AQ,"REPARO FO"))</f>
        <v>0</v>
      </c>
      <c r="NG59" s="140">
        <f>(COUNTIFS('Estruturante Móvel'!$M:$M,$B58,'Estruturante Móvel'!$C:$C,"&lt;&gt;PREVISTO",'Estruturante Móvel'!$G:$G,NF$4,'Estruturante Móvel'!$L:$L,'CRONOGRAMA_CONST+MIGRACAO'!MV$7))</f>
        <v>0</v>
      </c>
      <c r="NH59" s="139">
        <f>(COUNTIFS('Estruturante Móvel'!$M:$M,$B59,'Estruturante Móvel'!$AM:$AM,NH$4))-(COUNTIFS('Estruturante Móvel'!$M:$M,$B59,'Estruturante Móvel'!$AM:$AM,NH$4,'Estruturante Móvel'!$AQ:$AQ,"REPARO FO"))</f>
        <v>0</v>
      </c>
      <c r="NI59" s="140">
        <f>(COUNTIFS('Estruturante Móvel'!$M:$M,$B58,'Estruturante Móvel'!$C:$C,"&lt;&gt;PREVISTO",'Estruturante Móvel'!$G:$G,NH$4,'Estruturante Móvel'!$L:$L,'CRONOGRAMA_CONST+MIGRACAO'!MX$7))</f>
        <v>0</v>
      </c>
    </row>
    <row r="60" spans="1:373" hidden="1" outlineLevel="1">
      <c r="B60" s="205" t="s">
        <v>445</v>
      </c>
      <c r="C60" s="161" t="s">
        <v>186</v>
      </c>
      <c r="D60" s="161">
        <f>COUNTIFS('Estruturante Móvel'!$M:$M,B58,'Estruturante Móvel'!$L:$L,'CRONOGRAMA_CONST+MIGRACAO'!B60)</f>
        <v>4</v>
      </c>
      <c r="E60" s="161">
        <f>(COUNTIFS('Estruturante Móvel'!$M:$M,B58,'Estruturante Móvel'!$C:$C,"&lt;&gt;PREVISTO",'Estruturante Móvel'!$L:$L,'CRONOGRAMA_CONST+MIGRACAO'!B60))</f>
        <v>4</v>
      </c>
      <c r="F60" s="162">
        <f>(COUNTIFS('Estruturante Móvel'!$M:$M,B58,'Estruturante Móvel'!$C:$C,"PREVISTO",'Estruturante Móvel'!$L:$L,'CRONOGRAMA_CONST+MIGRACAO'!B60))</f>
        <v>0</v>
      </c>
      <c r="G60" s="162"/>
      <c r="H60" s="165" t="str">
        <f t="shared" si="381"/>
        <v>Concluído</v>
      </c>
      <c r="I60" s="163"/>
      <c r="J60" s="160">
        <f t="shared" si="382"/>
        <v>1</v>
      </c>
      <c r="K60" s="157">
        <f t="shared" si="383"/>
        <v>4</v>
      </c>
      <c r="L60" s="139">
        <f>(COUNTIFS('Estruturante Móvel'!$M:$M,$B58,'Estruturante Móvel'!$AM:$AM,L$4,'Estruturante Móvel'!$L:$L,'CRONOGRAMA_CONST+MIGRACAO'!$B60))</f>
        <v>0</v>
      </c>
      <c r="M60" s="140">
        <f>(COUNTIFS('Estruturante Móvel'!$M:$M,$B58,'Estruturante Móvel'!$C:$C,"&lt;&gt;PREVISTO",'Estruturante Móvel'!$G:$G,L$4,'Estruturante Móvel'!$L:$L,'CRONOGRAMA_CONST+MIGRACAO'!B$8))</f>
        <v>0</v>
      </c>
      <c r="N60" s="139">
        <f>(COUNTIFS('Estruturante Móvel'!$M:$M,$B58,'Estruturante Móvel'!$AM:$AM,N$4,'Estruturante Móvel'!$L:$L,'CRONOGRAMA_CONST+MIGRACAO'!$B60))</f>
        <v>0</v>
      </c>
      <c r="O60" s="140">
        <f>(COUNTIFS('Estruturante Móvel'!$M:$M,$B58,'Estruturante Móvel'!$C:$C,"&lt;&gt;PREVISTO",'Estruturante Móvel'!$G:$G,N$4,'Estruturante Móvel'!$L:$L,'CRONOGRAMA_CONST+MIGRACAO'!D$8))</f>
        <v>0</v>
      </c>
      <c r="P60" s="139">
        <f>(COUNTIFS('Estruturante Móvel'!$M:$M,$B58,'Estruturante Móvel'!$AM:$AM,P$4,'Estruturante Móvel'!$L:$L,'CRONOGRAMA_CONST+MIGRACAO'!$B60))</f>
        <v>0</v>
      </c>
      <c r="Q60" s="140">
        <f>(COUNTIFS('Estruturante Móvel'!$M:$M,$B58,'Estruturante Móvel'!$C:$C,"&lt;&gt;PREVISTO",'Estruturante Móvel'!$G:$G,P$4,'Estruturante Móvel'!$L:$L,'CRONOGRAMA_CONST+MIGRACAO'!F$8))</f>
        <v>0</v>
      </c>
      <c r="R60" s="139">
        <f>(COUNTIFS('Estruturante Móvel'!$M:$M,$B58,'Estruturante Móvel'!$AM:$AM,R$4,'Estruturante Móvel'!$L:$L,'CRONOGRAMA_CONST+MIGRACAO'!$B60))</f>
        <v>0</v>
      </c>
      <c r="S60" s="140">
        <f>(COUNTIFS('Estruturante Móvel'!$M:$M,$B58,'Estruturante Móvel'!$C:$C,"&lt;&gt;PREVISTO",'Estruturante Móvel'!$G:$G,R$4,'Estruturante Móvel'!$L:$L,'CRONOGRAMA_CONST+MIGRACAO'!H$8))</f>
        <v>0</v>
      </c>
      <c r="T60" s="139">
        <f>(COUNTIFS('Estruturante Móvel'!$M:$M,$B58,'Estruturante Móvel'!$AM:$AM,T$4,'Estruturante Móvel'!$L:$L,'CRONOGRAMA_CONST+MIGRACAO'!$B60))</f>
        <v>0</v>
      </c>
      <c r="U60" s="140">
        <f>(COUNTIFS('Estruturante Móvel'!$M:$M,$B58,'Estruturante Móvel'!$C:$C,"&lt;&gt;PREVISTO",'Estruturante Móvel'!$G:$G,T$4,'Estruturante Móvel'!$L:$L,'CRONOGRAMA_CONST+MIGRACAO'!J$8))</f>
        <v>0</v>
      </c>
      <c r="V60" s="139">
        <f>(COUNTIFS('Estruturante Móvel'!$M:$M,$B58,'Estruturante Móvel'!$AM:$AM,V$4,'Estruturante Móvel'!$L:$L,'CRONOGRAMA_CONST+MIGRACAO'!$B60))</f>
        <v>0</v>
      </c>
      <c r="W60" s="140">
        <f>(COUNTIFS('Estruturante Móvel'!$M:$M,$B58,'Estruturante Móvel'!$C:$C,"&lt;&gt;PREVISTO",'Estruturante Móvel'!$G:$G,V$4,'Estruturante Móvel'!$L:$L,'CRONOGRAMA_CONST+MIGRACAO'!L$8))</f>
        <v>0</v>
      </c>
      <c r="X60" s="139">
        <f>(COUNTIFS('Estruturante Móvel'!$M:$M,$B58,'Estruturante Móvel'!$AM:$AM,X$4,'Estruturante Móvel'!$L:$L,'CRONOGRAMA_CONST+MIGRACAO'!$B60))</f>
        <v>0</v>
      </c>
      <c r="Y60" s="140">
        <f>(COUNTIFS('Estruturante Móvel'!$M:$M,$B58,'Estruturante Móvel'!$C:$C,"&lt;&gt;PREVISTO",'Estruturante Móvel'!$G:$G,X$4,'Estruturante Móvel'!$L:$L,'CRONOGRAMA_CONST+MIGRACAO'!N$8))</f>
        <v>0</v>
      </c>
      <c r="Z60" s="139">
        <f>(COUNTIFS('Estruturante Móvel'!$M:$M,$B58,'Estruturante Móvel'!$AM:$AM,Z$4,'Estruturante Móvel'!$L:$L,'CRONOGRAMA_CONST+MIGRACAO'!$B60))</f>
        <v>0</v>
      </c>
      <c r="AA60" s="140">
        <f>(COUNTIFS('Estruturante Móvel'!$M:$M,$B58,'Estruturante Móvel'!$C:$C,"&lt;&gt;PREVISTO",'Estruturante Móvel'!$G:$G,Z$4,'Estruturante Móvel'!$L:$L,'CRONOGRAMA_CONST+MIGRACAO'!P$8))</f>
        <v>0</v>
      </c>
      <c r="AB60" s="139">
        <f>(COUNTIFS('Estruturante Móvel'!$M:$M,$B58,'Estruturante Móvel'!$AM:$AM,AB$4,'Estruturante Móvel'!$L:$L,'CRONOGRAMA_CONST+MIGRACAO'!$B60))</f>
        <v>0</v>
      </c>
      <c r="AC60" s="140">
        <f>(COUNTIFS('Estruturante Móvel'!$M:$M,$B58,'Estruturante Móvel'!$C:$C,"&lt;&gt;PREVISTO",'Estruturante Móvel'!$G:$G,AB$4,'Estruturante Móvel'!$L:$L,'CRONOGRAMA_CONST+MIGRACAO'!R$8))</f>
        <v>0</v>
      </c>
      <c r="AD60" s="139">
        <f>(COUNTIFS('Estruturante Móvel'!$M:$M,$B58,'Estruturante Móvel'!$AM:$AM,AD$4,'Estruturante Móvel'!$L:$L,'CRONOGRAMA_CONST+MIGRACAO'!$B60))</f>
        <v>0</v>
      </c>
      <c r="AE60" s="140">
        <f>(COUNTIFS('Estruturante Móvel'!$M:$M,$B58,'Estruturante Móvel'!$C:$C,"&lt;&gt;PREVISTO",'Estruturante Móvel'!$G:$G,AD$4,'Estruturante Móvel'!$L:$L,'CRONOGRAMA_CONST+MIGRACAO'!T$8))</f>
        <v>0</v>
      </c>
      <c r="AF60" s="139">
        <f>(COUNTIFS('Estruturante Móvel'!$M:$M,$B58,'Estruturante Móvel'!$AM:$AM,AF$4,'Estruturante Móvel'!$L:$L,'CRONOGRAMA_CONST+MIGRACAO'!$B60))</f>
        <v>0</v>
      </c>
      <c r="AG60" s="140">
        <f>(COUNTIFS('Estruturante Móvel'!$M:$M,$B58,'Estruturante Móvel'!$C:$C,"&lt;&gt;PREVISTO",'Estruturante Móvel'!$G:$G,AF$4,'Estruturante Móvel'!$L:$L,'CRONOGRAMA_CONST+MIGRACAO'!V$8))</f>
        <v>0</v>
      </c>
      <c r="AH60" s="139">
        <f>(COUNTIFS('Estruturante Móvel'!$M:$M,$B58,'Estruturante Móvel'!$AM:$AM,AH$4,'Estruturante Móvel'!$L:$L,'CRONOGRAMA_CONST+MIGRACAO'!$B60))</f>
        <v>0</v>
      </c>
      <c r="AI60" s="140">
        <f>(COUNTIFS('Estruturante Móvel'!$M:$M,$B58,'Estruturante Móvel'!$C:$C,"&lt;&gt;PREVISTO",'Estruturante Móvel'!$G:$G,AH$4,'Estruturante Móvel'!$L:$L,'CRONOGRAMA_CONST+MIGRACAO'!X$8))</f>
        <v>0</v>
      </c>
      <c r="AJ60" s="139">
        <f>(COUNTIFS('Estruturante Móvel'!$M:$M,$B58,'Estruturante Móvel'!$AM:$AM,AJ$4,'Estruturante Móvel'!$L:$L,'CRONOGRAMA_CONST+MIGRACAO'!$B60))</f>
        <v>0</v>
      </c>
      <c r="AK60" s="140">
        <f>(COUNTIFS('Estruturante Móvel'!$M:$M,$B58,'Estruturante Móvel'!$C:$C,"&lt;&gt;PREVISTO",'Estruturante Móvel'!$G:$G,AJ$4,'Estruturante Móvel'!$L:$L,'CRONOGRAMA_CONST+MIGRACAO'!Z$8))</f>
        <v>0</v>
      </c>
      <c r="AL60" s="139">
        <f>(COUNTIFS('Estruturante Móvel'!$M:$M,$B58,'Estruturante Móvel'!$AM:$AM,AL$4,'Estruturante Móvel'!$L:$L,'CRONOGRAMA_CONST+MIGRACAO'!$B60))</f>
        <v>0</v>
      </c>
      <c r="AM60" s="140">
        <f>(COUNTIFS('Estruturante Móvel'!$M:$M,$B58,'Estruturante Móvel'!$C:$C,"&lt;&gt;PREVISTO",'Estruturante Móvel'!$G:$G,AL$4,'Estruturante Móvel'!$L:$L,'CRONOGRAMA_CONST+MIGRACAO'!AB$8))</f>
        <v>0</v>
      </c>
      <c r="AN60" s="139">
        <f>(COUNTIFS('Estruturante Móvel'!$M:$M,$B58,'Estruturante Móvel'!$AM:$AM,AN$4,'Estruturante Móvel'!$L:$L,'CRONOGRAMA_CONST+MIGRACAO'!$B60))</f>
        <v>0</v>
      </c>
      <c r="AO60" s="140">
        <f>(COUNTIFS('Estruturante Móvel'!$M:$M,$B58,'Estruturante Móvel'!$C:$C,"&lt;&gt;PREVISTO",'Estruturante Móvel'!$G:$G,AN$4,'Estruturante Móvel'!$L:$L,'CRONOGRAMA_CONST+MIGRACAO'!AD$8))</f>
        <v>0</v>
      </c>
      <c r="AP60" s="139">
        <f>(COUNTIFS('Estruturante Móvel'!$M:$M,$B58,'Estruturante Móvel'!$AM:$AM,AP$4,'Estruturante Móvel'!$L:$L,'CRONOGRAMA_CONST+MIGRACAO'!$B60))</f>
        <v>0</v>
      </c>
      <c r="AQ60" s="140">
        <f>(COUNTIFS('Estruturante Móvel'!$M:$M,$B58,'Estruturante Móvel'!$C:$C,"&lt;&gt;PREVISTO",'Estruturante Móvel'!$G:$G,AP$4,'Estruturante Móvel'!$L:$L,'CRONOGRAMA_CONST+MIGRACAO'!AF$8))</f>
        <v>0</v>
      </c>
      <c r="AR60" s="139">
        <f>(COUNTIFS('Estruturante Móvel'!$M:$M,$B58,'Estruturante Móvel'!$AM:$AM,AR$4,'Estruturante Móvel'!$L:$L,'CRONOGRAMA_CONST+MIGRACAO'!$B60))</f>
        <v>0</v>
      </c>
      <c r="AS60" s="140">
        <f>(COUNTIFS('Estruturante Móvel'!$M:$M,$B58,'Estruturante Móvel'!$C:$C,"&lt;&gt;PREVISTO",'Estruturante Móvel'!$G:$G,AR$4,'Estruturante Móvel'!$L:$L,'CRONOGRAMA_CONST+MIGRACAO'!AH$8))</f>
        <v>0</v>
      </c>
      <c r="AT60" s="139">
        <f>(COUNTIFS('Estruturante Móvel'!$M:$M,$B58,'Estruturante Móvel'!$AM:$AM,AT$4,'Estruturante Móvel'!$L:$L,'CRONOGRAMA_CONST+MIGRACAO'!$B60))</f>
        <v>0</v>
      </c>
      <c r="AU60" s="140">
        <f>(COUNTIFS('Estruturante Móvel'!$M:$M,$B58,'Estruturante Móvel'!$C:$C,"&lt;&gt;PREVISTO",'Estruturante Móvel'!$G:$G,AT$4,'Estruturante Móvel'!$L:$L,'CRONOGRAMA_CONST+MIGRACAO'!AJ$8))</f>
        <v>0</v>
      </c>
      <c r="AV60" s="139">
        <f>(COUNTIFS('Estruturante Móvel'!$M:$M,$B58,'Estruturante Móvel'!$AM:$AM,AV$4,'Estruturante Móvel'!$L:$L,'CRONOGRAMA_CONST+MIGRACAO'!$B60))</f>
        <v>0</v>
      </c>
      <c r="AW60" s="140">
        <f>(COUNTIFS('Estruturante Móvel'!$M:$M,$B58,'Estruturante Móvel'!$C:$C,"&lt;&gt;PREVISTO",'Estruturante Móvel'!$G:$G,AV$4,'Estruturante Móvel'!$L:$L,'CRONOGRAMA_CONST+MIGRACAO'!AL$8))</f>
        <v>0</v>
      </c>
      <c r="AX60" s="139">
        <f>(COUNTIFS('Estruturante Móvel'!$M:$M,$B58,'Estruturante Móvel'!$AM:$AM,AX$4,'Estruturante Móvel'!$L:$L,'CRONOGRAMA_CONST+MIGRACAO'!$B60))</f>
        <v>0</v>
      </c>
      <c r="AY60" s="140">
        <f>(COUNTIFS('Estruturante Móvel'!$M:$M,$B58,'Estruturante Móvel'!$C:$C,"&lt;&gt;PREVISTO",'Estruturante Móvel'!$G:$G,AX$4,'Estruturante Móvel'!$L:$L,'CRONOGRAMA_CONST+MIGRACAO'!AN$8))</f>
        <v>0</v>
      </c>
      <c r="AZ60" s="139">
        <f>(COUNTIFS('Estruturante Móvel'!$M:$M,$B58,'Estruturante Móvel'!$AM:$AM,AZ$4,'Estruturante Móvel'!$L:$L,'CRONOGRAMA_CONST+MIGRACAO'!$B60))</f>
        <v>0</v>
      </c>
      <c r="BA60" s="140">
        <f>(COUNTIFS('Estruturante Móvel'!$M:$M,$B58,'Estruturante Móvel'!$C:$C,"&lt;&gt;PREVISTO",'Estruturante Móvel'!$G:$G,AZ$4,'Estruturante Móvel'!$L:$L,'CRONOGRAMA_CONST+MIGRACAO'!AP$8))</f>
        <v>0</v>
      </c>
      <c r="BB60" s="139">
        <f>(COUNTIFS('Estruturante Móvel'!$M:$M,$B58,'Estruturante Móvel'!$AM:$AM,BB$4,'Estruturante Móvel'!$L:$L,'CRONOGRAMA_CONST+MIGRACAO'!$B60))</f>
        <v>0</v>
      </c>
      <c r="BC60" s="140">
        <f>(COUNTIFS('Estruturante Móvel'!$M:$M,$B58,'Estruturante Móvel'!$C:$C,"&lt;&gt;PREVISTO",'Estruturante Móvel'!$G:$G,BB$4,'Estruturante Móvel'!$L:$L,'CRONOGRAMA_CONST+MIGRACAO'!AR$8))</f>
        <v>0</v>
      </c>
      <c r="BD60" s="139">
        <f>(COUNTIFS('Estruturante Móvel'!$M:$M,$B58,'Estruturante Móvel'!$AM:$AM,BD$4,'Estruturante Móvel'!$L:$L,'CRONOGRAMA_CONST+MIGRACAO'!$B60))</f>
        <v>0</v>
      </c>
      <c r="BE60" s="140">
        <f>(COUNTIFS('Estruturante Móvel'!$M:$M,$B58,'Estruturante Móvel'!$C:$C,"&lt;&gt;PREVISTO",'Estruturante Móvel'!$G:$G,BD$4,'Estruturante Móvel'!$L:$L,'CRONOGRAMA_CONST+MIGRACAO'!AT$8))</f>
        <v>0</v>
      </c>
      <c r="BF60" s="139">
        <f>(COUNTIFS('Estruturante Móvel'!$M:$M,$B58,'Estruturante Móvel'!$AM:$AM,BF$4,'Estruturante Móvel'!$L:$L,'CRONOGRAMA_CONST+MIGRACAO'!$B60))</f>
        <v>0</v>
      </c>
      <c r="BG60" s="140">
        <f>(COUNTIFS('Estruturante Móvel'!$M:$M,$B58,'Estruturante Móvel'!$C:$C,"&lt;&gt;PREVISTO",'Estruturante Móvel'!$G:$G,BF$4,'Estruturante Móvel'!$L:$L,'CRONOGRAMA_CONST+MIGRACAO'!AV$8))</f>
        <v>0</v>
      </c>
      <c r="BH60" s="139">
        <f>(COUNTIFS('Estruturante Móvel'!$M:$M,$B58,'Estruturante Móvel'!$AM:$AM,BH$4,'Estruturante Móvel'!$L:$L,'CRONOGRAMA_CONST+MIGRACAO'!$B60))</f>
        <v>0</v>
      </c>
      <c r="BI60" s="140">
        <f>(COUNTIFS('Estruturante Móvel'!$M:$M,$B58,'Estruturante Móvel'!$C:$C,"&lt;&gt;PREVISTO",'Estruturante Móvel'!$G:$G,BH$4,'Estruturante Móvel'!$L:$L,'CRONOGRAMA_CONST+MIGRACAO'!AX$8))</f>
        <v>0</v>
      </c>
      <c r="BJ60" s="139">
        <f>(COUNTIFS('Estruturante Móvel'!$M:$M,$B58,'Estruturante Móvel'!$AM:$AM,BJ$4,'Estruturante Móvel'!$L:$L,'CRONOGRAMA_CONST+MIGRACAO'!$B60))</f>
        <v>0</v>
      </c>
      <c r="BK60" s="140">
        <f>(COUNTIFS('Estruturante Móvel'!$M:$M,$B58,'Estruturante Móvel'!$C:$C,"&lt;&gt;PREVISTO",'Estruturante Móvel'!$G:$G,BJ$4,'Estruturante Móvel'!$L:$L,'CRONOGRAMA_CONST+MIGRACAO'!AZ$8))</f>
        <v>0</v>
      </c>
      <c r="BL60" s="139">
        <f>(COUNTIFS('Estruturante Móvel'!$M:$M,$B58,'Estruturante Móvel'!$AM:$AM,BL$4,'Estruturante Móvel'!$L:$L,'CRONOGRAMA_CONST+MIGRACAO'!$B60))</f>
        <v>0</v>
      </c>
      <c r="BM60" s="140">
        <f>(COUNTIFS('Estruturante Móvel'!$M:$M,$B58,'Estruturante Móvel'!$C:$C,"&lt;&gt;PREVISTO",'Estruturante Móvel'!$G:$G,BL$4,'Estruturante Móvel'!$L:$L,'CRONOGRAMA_CONST+MIGRACAO'!BB$8))</f>
        <v>0</v>
      </c>
      <c r="BN60" s="139">
        <f>(COUNTIFS('Estruturante Móvel'!$M:$M,$B58,'Estruturante Móvel'!$AM:$AM,BN$4,'Estruturante Móvel'!$L:$L,'CRONOGRAMA_CONST+MIGRACAO'!$B60))</f>
        <v>0</v>
      </c>
      <c r="BO60" s="140">
        <f>(COUNTIFS('Estruturante Móvel'!$M:$M,$B58,'Estruturante Móvel'!$C:$C,"&lt;&gt;PREVISTO",'Estruturante Móvel'!$G:$G,BN$4,'Estruturante Móvel'!$L:$L,'CRONOGRAMA_CONST+MIGRACAO'!BD$8))</f>
        <v>0</v>
      </c>
      <c r="BP60" s="139">
        <f>(COUNTIFS('Estruturante Móvel'!$M:$M,$B58,'Estruturante Móvel'!$AM:$AM,BP$4,'Estruturante Móvel'!$L:$L,'CRONOGRAMA_CONST+MIGRACAO'!$B60))</f>
        <v>0</v>
      </c>
      <c r="BQ60" s="140">
        <f>(COUNTIFS('Estruturante Móvel'!$M:$M,$B58,'Estruturante Móvel'!$C:$C,"&lt;&gt;PREVISTO",'Estruturante Móvel'!$G:$G,BP$4,'Estruturante Móvel'!$L:$L,'CRONOGRAMA_CONST+MIGRACAO'!BF$8))</f>
        <v>0</v>
      </c>
      <c r="BR60" s="139">
        <f>(COUNTIFS('Estruturante Móvel'!$M:$M,$B58,'Estruturante Móvel'!$AM:$AM,BR$4,'Estruturante Móvel'!$L:$L,'CRONOGRAMA_CONST+MIGRACAO'!$B60))</f>
        <v>0</v>
      </c>
      <c r="BS60" s="140">
        <f>(COUNTIFS('Estruturante Móvel'!$M:$M,$B58,'Estruturante Móvel'!$C:$C,"&lt;&gt;PREVISTO",'Estruturante Móvel'!$G:$G,BR$4,'Estruturante Móvel'!$L:$L,'CRONOGRAMA_CONST+MIGRACAO'!BH$8))</f>
        <v>0</v>
      </c>
      <c r="BT60" s="139">
        <f>(COUNTIFS('Estruturante Móvel'!$M:$M,$B60,'Estruturante Móvel'!$AM:$AM,BT$4))-(COUNTIFS('Estruturante Móvel'!$M:$M,$B60,'Estruturante Móvel'!$AM:$AM,BT$4,'Estruturante Móvel'!$AQ:$AQ,"REPARO FO"))</f>
        <v>0</v>
      </c>
      <c r="BU60" s="140">
        <f>(COUNTIFS('Estruturante Móvel'!$M:$M,$B58,'Estruturante Móvel'!$C:$C,"&lt;&gt;PREVISTO",'Estruturante Móvel'!$G:$G,BT$4,'Estruturante Móvel'!$L:$L,'CRONOGRAMA_CONST+MIGRACAO'!BJ$8))</f>
        <v>0</v>
      </c>
      <c r="BV60" s="139">
        <f>(COUNTIFS('Estruturante Móvel'!$M:$M,$B60,'Estruturante Móvel'!$AM:$AM,BV$4))-(COUNTIFS('Estruturante Móvel'!$M:$M,$B60,'Estruturante Móvel'!$AM:$AM,BV$4,'Estruturante Móvel'!$AQ:$AQ,"REPARO FO"))</f>
        <v>0</v>
      </c>
      <c r="BW60" s="140">
        <f>(COUNTIFS('Estruturante Móvel'!$M:$M,$B58,'Estruturante Móvel'!$C:$C,"&lt;&gt;PREVISTO",'Estruturante Móvel'!$G:$G,BV$4,'Estruturante Móvel'!$L:$L,'CRONOGRAMA_CONST+MIGRACAO'!BL$8))</f>
        <v>0</v>
      </c>
      <c r="BX60" s="139">
        <f>(COUNTIFS('Estruturante Móvel'!$M:$M,$B60,'Estruturante Móvel'!$AM:$AM,BX$4))-(COUNTIFS('Estruturante Móvel'!$M:$M,$B60,'Estruturante Móvel'!$AM:$AM,BX$4,'Estruturante Móvel'!$AQ:$AQ,"REPARO FO"))</f>
        <v>0</v>
      </c>
      <c r="BY60" s="140">
        <f>(COUNTIFS('Estruturante Móvel'!$M:$M,$B58,'Estruturante Móvel'!$C:$C,"&lt;&gt;PREVISTO",'Estruturante Móvel'!$G:$G,BX$4,'Estruturante Móvel'!$L:$L,'CRONOGRAMA_CONST+MIGRACAO'!BN$8))</f>
        <v>0</v>
      </c>
      <c r="BZ60" s="139">
        <f>(COUNTIFS('Estruturante Móvel'!$M:$M,$B60,'Estruturante Móvel'!$AM:$AM,BZ$4))-(COUNTIFS('Estruturante Móvel'!$M:$M,$B60,'Estruturante Móvel'!$AM:$AM,BZ$4,'Estruturante Móvel'!$AQ:$AQ,"REPARO FO"))</f>
        <v>0</v>
      </c>
      <c r="CA60" s="140">
        <f>(COUNTIFS('Estruturante Móvel'!$M:$M,$B58,'Estruturante Móvel'!$C:$C,"&lt;&gt;PREVISTO",'Estruturante Móvel'!$G:$G,BZ$4,'Estruturante Móvel'!$L:$L,'CRONOGRAMA_CONST+MIGRACAO'!BP$8))</f>
        <v>0</v>
      </c>
      <c r="CB60" s="139">
        <f>(COUNTIFS('Estruturante Móvel'!$M:$M,$B60,'Estruturante Móvel'!$AM:$AM,CB$4))-(COUNTIFS('Estruturante Móvel'!$M:$M,$B60,'Estruturante Móvel'!$AM:$AM,CB$4,'Estruturante Móvel'!$AQ:$AQ,"REPARO FO"))</f>
        <v>0</v>
      </c>
      <c r="CC60" s="140">
        <f>(COUNTIFS('Estruturante Móvel'!$M:$M,$B58,'Estruturante Móvel'!$C:$C,"&lt;&gt;PREVISTO",'Estruturante Móvel'!$G:$G,CB$4,'Estruturante Móvel'!$L:$L,'CRONOGRAMA_CONST+MIGRACAO'!BR$8))</f>
        <v>0</v>
      </c>
      <c r="CD60" s="139">
        <f>(COUNTIFS('Estruturante Móvel'!$M:$M,$B60,'Estruturante Móvel'!$AM:$AM,CD$4))-(COUNTIFS('Estruturante Móvel'!$M:$M,$B60,'Estruturante Móvel'!$AM:$AM,CD$4,'Estruturante Móvel'!$AQ:$AQ,"REPARO FO"))</f>
        <v>0</v>
      </c>
      <c r="CE60" s="140">
        <f>(COUNTIFS('Estruturante Móvel'!$M:$M,$B58,'Estruturante Móvel'!$C:$C,"&lt;&gt;PREVISTO",'Estruturante Móvel'!$G:$G,CD$4,'Estruturante Móvel'!$L:$L,'CRONOGRAMA_CONST+MIGRACAO'!BT$8))</f>
        <v>0</v>
      </c>
      <c r="CF60" s="139">
        <f>(COUNTIFS('Estruturante Móvel'!$M:$M,$B60,'Estruturante Móvel'!$AM:$AM,CF$4))-(COUNTIFS('Estruturante Móvel'!$M:$M,$B60,'Estruturante Móvel'!$AM:$AM,CF$4,'Estruturante Móvel'!$AQ:$AQ,"REPARO FO"))</f>
        <v>0</v>
      </c>
      <c r="CG60" s="140">
        <f>(COUNTIFS('Estruturante Móvel'!$M:$M,$B58,'Estruturante Móvel'!$C:$C,"&lt;&gt;PREVISTO",'Estruturante Móvel'!$G:$G,CF$4,'Estruturante Móvel'!$L:$L,'CRONOGRAMA_CONST+MIGRACAO'!BV$8))</f>
        <v>0</v>
      </c>
      <c r="CH60" s="139">
        <f>(COUNTIFS('Estruturante Móvel'!$M:$M,$B60,'Estruturante Móvel'!$AM:$AM,CH$4))-(COUNTIFS('Estruturante Móvel'!$M:$M,$B60,'Estruturante Móvel'!$AM:$AM,CH$4,'Estruturante Móvel'!$AQ:$AQ,"REPARO FO"))</f>
        <v>0</v>
      </c>
      <c r="CI60" s="140">
        <f>(COUNTIFS('Estruturante Móvel'!$M:$M,$B58,'Estruturante Móvel'!$C:$C,"&lt;&gt;PREVISTO",'Estruturante Móvel'!$G:$G,CH$4,'Estruturante Móvel'!$L:$L,'CRONOGRAMA_CONST+MIGRACAO'!BX$8))</f>
        <v>0</v>
      </c>
      <c r="CJ60" s="139">
        <f>(COUNTIFS('Estruturante Móvel'!$M:$M,$B60,'Estruturante Móvel'!$AM:$AM,CJ$4))-(COUNTIFS('Estruturante Móvel'!$M:$M,$B60,'Estruturante Móvel'!$AM:$AM,CJ$4,'Estruturante Móvel'!$AQ:$AQ,"REPARO FO"))</f>
        <v>0</v>
      </c>
      <c r="CK60" s="140">
        <f>(COUNTIFS('Estruturante Móvel'!$M:$M,$B58,'Estruturante Móvel'!$C:$C,"&lt;&gt;PREVISTO",'Estruturante Móvel'!$G:$G,CJ$4,'Estruturante Móvel'!$L:$L,'CRONOGRAMA_CONST+MIGRACAO'!BZ$8))</f>
        <v>0</v>
      </c>
      <c r="CL60" s="139">
        <f>(COUNTIFS('Estruturante Móvel'!$M:$M,$B60,'Estruturante Móvel'!$AM:$AM,CL$4))-(COUNTIFS('Estruturante Móvel'!$M:$M,$B60,'Estruturante Móvel'!$AM:$AM,CL$4,'Estruturante Móvel'!$AQ:$AQ,"REPARO FO"))</f>
        <v>0</v>
      </c>
      <c r="CM60" s="140">
        <f>(COUNTIFS('Estruturante Móvel'!$M:$M,$B58,'Estruturante Móvel'!$C:$C,"&lt;&gt;PREVISTO",'Estruturante Móvel'!$G:$G,CL$4,'Estruturante Móvel'!$L:$L,'CRONOGRAMA_CONST+MIGRACAO'!CB$8))</f>
        <v>0</v>
      </c>
      <c r="CN60" s="139">
        <f>(COUNTIFS('Estruturante Móvel'!$M:$M,$B60,'Estruturante Móvel'!$AM:$AM,CN$4))-(COUNTIFS('Estruturante Móvel'!$M:$M,$B60,'Estruturante Móvel'!$AM:$AM,CN$4,'Estruturante Móvel'!$AQ:$AQ,"REPARO FO"))</f>
        <v>0</v>
      </c>
      <c r="CO60" s="140">
        <f>(COUNTIFS('Estruturante Móvel'!$M:$M,$B58,'Estruturante Móvel'!$C:$C,"&lt;&gt;PREVISTO",'Estruturante Móvel'!$G:$G,CN$4,'Estruturante Móvel'!$L:$L,'CRONOGRAMA_CONST+MIGRACAO'!CD$8))</f>
        <v>0</v>
      </c>
      <c r="CP60" s="139">
        <f>(COUNTIFS('Estruturante Móvel'!$M:$M,$B60,'Estruturante Móvel'!$AM:$AM,CP$4))-(COUNTIFS('Estruturante Móvel'!$M:$M,$B60,'Estruturante Móvel'!$AM:$AM,CP$4,'Estruturante Móvel'!$AQ:$AQ,"REPARO FO"))</f>
        <v>0</v>
      </c>
      <c r="CQ60" s="140">
        <f>(COUNTIFS('Estruturante Móvel'!$M:$M,$B58,'Estruturante Móvel'!$C:$C,"&lt;&gt;PREVISTO",'Estruturante Móvel'!$G:$G,CP$4,'Estruturante Móvel'!$L:$L,'CRONOGRAMA_CONST+MIGRACAO'!CF$8))</f>
        <v>0</v>
      </c>
      <c r="CR60" s="139">
        <f>(COUNTIFS('Estruturante Móvel'!$M:$M,$B60,'Estruturante Móvel'!$AM:$AM,CR$4))-(COUNTIFS('Estruturante Móvel'!$M:$M,$B60,'Estruturante Móvel'!$AM:$AM,CR$4,'Estruturante Móvel'!$AQ:$AQ,"REPARO FO"))</f>
        <v>0</v>
      </c>
      <c r="CS60" s="140">
        <f>(COUNTIFS('Estruturante Móvel'!$M:$M,$B58,'Estruturante Móvel'!$C:$C,"&lt;&gt;PREVISTO",'Estruturante Móvel'!$G:$G,CR$4,'Estruturante Móvel'!$L:$L,'CRONOGRAMA_CONST+MIGRACAO'!CH$8))</f>
        <v>0</v>
      </c>
      <c r="CT60" s="139">
        <f>(COUNTIFS('Estruturante Móvel'!$M:$M,$B60,'Estruturante Móvel'!$AM:$AM,CT$4))-(COUNTIFS('Estruturante Móvel'!$M:$M,$B60,'Estruturante Móvel'!$AM:$AM,CT$4,'Estruturante Móvel'!$AQ:$AQ,"REPARO FO"))</f>
        <v>0</v>
      </c>
      <c r="CU60" s="140">
        <f>(COUNTIFS('Estruturante Móvel'!$M:$M,$B58,'Estruturante Móvel'!$C:$C,"&lt;&gt;PREVISTO",'Estruturante Móvel'!$G:$G,CT$4,'Estruturante Móvel'!$L:$L,'CRONOGRAMA_CONST+MIGRACAO'!CJ$8))</f>
        <v>0</v>
      </c>
      <c r="CV60" s="139">
        <f>(COUNTIFS('Estruturante Móvel'!$M:$M,$B60,'Estruturante Móvel'!$AM:$AM,CV$4))-(COUNTIFS('Estruturante Móvel'!$M:$M,$B60,'Estruturante Móvel'!$AM:$AM,CV$4,'Estruturante Móvel'!$AQ:$AQ,"REPARO FO"))</f>
        <v>0</v>
      </c>
      <c r="CW60" s="140">
        <f>(COUNTIFS('Estruturante Móvel'!$M:$M,$B58,'Estruturante Móvel'!$C:$C,"&lt;&gt;PREVISTO",'Estruturante Móvel'!$G:$G,CV$4,'Estruturante Móvel'!$L:$L,'CRONOGRAMA_CONST+MIGRACAO'!CL$8))</f>
        <v>0</v>
      </c>
      <c r="CX60" s="139">
        <f>(COUNTIFS('Estruturante Móvel'!$M:$M,$B60,'Estruturante Móvel'!$AM:$AM,CX$4))-(COUNTIFS('Estruturante Móvel'!$M:$M,$B60,'Estruturante Móvel'!$AM:$AM,CX$4,'Estruturante Móvel'!$AQ:$AQ,"REPARO FO"))</f>
        <v>0</v>
      </c>
      <c r="CY60" s="140">
        <f>(COUNTIFS('Estruturante Móvel'!$M:$M,$B58,'Estruturante Móvel'!$C:$C,"&lt;&gt;PREVISTO",'Estruturante Móvel'!$G:$G,CX$4,'Estruturante Móvel'!$L:$L,'CRONOGRAMA_CONST+MIGRACAO'!CN$8))</f>
        <v>0</v>
      </c>
      <c r="CZ60" s="139">
        <f>(COUNTIFS('Estruturante Móvel'!$M:$M,$B60,'Estruturante Móvel'!$AM:$AM,CZ$4))-(COUNTIFS('Estruturante Móvel'!$M:$M,$B60,'Estruturante Móvel'!$AM:$AM,CZ$4,'Estruturante Móvel'!$AQ:$AQ,"REPARO FO"))</f>
        <v>0</v>
      </c>
      <c r="DA60" s="140">
        <f>(COUNTIFS('Estruturante Móvel'!$M:$M,$B58,'Estruturante Móvel'!$C:$C,"&lt;&gt;PREVISTO",'Estruturante Móvel'!$G:$G,CZ$4,'Estruturante Móvel'!$L:$L,'CRONOGRAMA_CONST+MIGRACAO'!CP$8))</f>
        <v>0</v>
      </c>
      <c r="DB60" s="139">
        <f>(COUNTIFS('Estruturante Móvel'!$M:$M,$B60,'Estruturante Móvel'!$AM:$AM,DB$4))-(COUNTIFS('Estruturante Móvel'!$M:$M,$B60,'Estruturante Móvel'!$AM:$AM,DB$4,'Estruturante Móvel'!$AQ:$AQ,"REPARO FO"))</f>
        <v>0</v>
      </c>
      <c r="DC60" s="140">
        <f>(COUNTIFS('Estruturante Móvel'!$M:$M,$B58,'Estruturante Móvel'!$C:$C,"&lt;&gt;PREVISTO",'Estruturante Móvel'!$G:$G,DB$4,'Estruturante Móvel'!$L:$L,'CRONOGRAMA_CONST+MIGRACAO'!CR$8))</f>
        <v>0</v>
      </c>
      <c r="DD60" s="139">
        <f>(COUNTIFS('Estruturante Móvel'!$M:$M,$B60,'Estruturante Móvel'!$AM:$AM,DD$4))-(COUNTIFS('Estruturante Móvel'!$M:$M,$B60,'Estruturante Móvel'!$AM:$AM,DD$4,'Estruturante Móvel'!$AQ:$AQ,"REPARO FO"))</f>
        <v>0</v>
      </c>
      <c r="DE60" s="140">
        <f>(COUNTIFS('Estruturante Móvel'!$M:$M,$B58,'Estruturante Móvel'!$C:$C,"&lt;&gt;PREVISTO",'Estruturante Móvel'!$G:$G,DD$4,'Estruturante Móvel'!$L:$L,'CRONOGRAMA_CONST+MIGRACAO'!CT$8))</f>
        <v>0</v>
      </c>
      <c r="DF60" s="139">
        <f>(COUNTIFS('Estruturante Móvel'!$M:$M,$B60,'Estruturante Móvel'!$AM:$AM,DF$4))-(COUNTIFS('Estruturante Móvel'!$M:$M,$B60,'Estruturante Móvel'!$AM:$AM,DF$4,'Estruturante Móvel'!$AQ:$AQ,"REPARO FO"))</f>
        <v>0</v>
      </c>
      <c r="DG60" s="140">
        <f>(COUNTIFS('Estruturante Móvel'!$M:$M,$B58,'Estruturante Móvel'!$C:$C,"&lt;&gt;PREVISTO",'Estruturante Móvel'!$G:$G,DF$4,'Estruturante Móvel'!$L:$L,'CRONOGRAMA_CONST+MIGRACAO'!CV$8))</f>
        <v>0</v>
      </c>
      <c r="DH60" s="139">
        <f>(COUNTIFS('Estruturante Móvel'!$M:$M,$B60,'Estruturante Móvel'!$AM:$AM,DH$4))-(COUNTIFS('Estruturante Móvel'!$M:$M,$B60,'Estruturante Móvel'!$AM:$AM,DH$4,'Estruturante Móvel'!$AQ:$AQ,"REPARO FO"))</f>
        <v>0</v>
      </c>
      <c r="DI60" s="140">
        <f>(COUNTIFS('Estruturante Móvel'!$M:$M,$B58,'Estruturante Móvel'!$C:$C,"&lt;&gt;PREVISTO",'Estruturante Móvel'!$G:$G,DH$4,'Estruturante Móvel'!$L:$L,'CRONOGRAMA_CONST+MIGRACAO'!CX$8))</f>
        <v>0</v>
      </c>
      <c r="DJ60" s="139">
        <f>(COUNTIFS('Estruturante Móvel'!$M:$M,$B60,'Estruturante Móvel'!$AM:$AM,DJ$4))-(COUNTIFS('Estruturante Móvel'!$M:$M,$B60,'Estruturante Móvel'!$AM:$AM,DJ$4,'Estruturante Móvel'!$AQ:$AQ,"REPARO FO"))</f>
        <v>0</v>
      </c>
      <c r="DK60" s="140">
        <f>(COUNTIFS('Estruturante Móvel'!$M:$M,$B58,'Estruturante Móvel'!$C:$C,"&lt;&gt;PREVISTO",'Estruturante Móvel'!$G:$G,DJ$4,'Estruturante Móvel'!$L:$L,'CRONOGRAMA_CONST+MIGRACAO'!CZ$8))</f>
        <v>0</v>
      </c>
      <c r="DL60" s="139">
        <f>(COUNTIFS('Estruturante Móvel'!$M:$M,$B60,'Estruturante Móvel'!$AM:$AM,DL$4))-(COUNTIFS('Estruturante Móvel'!$M:$M,$B60,'Estruturante Móvel'!$AM:$AM,DL$4,'Estruturante Móvel'!$AQ:$AQ,"REPARO FO"))</f>
        <v>0</v>
      </c>
      <c r="DM60" s="140">
        <f>(COUNTIFS('Estruturante Móvel'!$M:$M,$B58,'Estruturante Móvel'!$C:$C,"&lt;&gt;PREVISTO",'Estruturante Móvel'!$G:$G,DL$4,'Estruturante Móvel'!$L:$L,'CRONOGRAMA_CONST+MIGRACAO'!DB$8))</f>
        <v>0</v>
      </c>
      <c r="DN60" s="139">
        <f>(COUNTIFS('Estruturante Móvel'!$M:$M,$B60,'Estruturante Móvel'!$AM:$AM,DN$4))-(COUNTIFS('Estruturante Móvel'!$M:$M,$B60,'Estruturante Móvel'!$AM:$AM,DN$4,'Estruturante Móvel'!$AQ:$AQ,"REPARO FO"))</f>
        <v>0</v>
      </c>
      <c r="DO60" s="140">
        <f>(COUNTIFS('Estruturante Móvel'!$M:$M,$B58,'Estruturante Móvel'!$C:$C,"&lt;&gt;PREVISTO",'Estruturante Móvel'!$G:$G,DN$4,'Estruturante Móvel'!$L:$L,'CRONOGRAMA_CONST+MIGRACAO'!DD$8))</f>
        <v>0</v>
      </c>
      <c r="DP60" s="139">
        <f>(COUNTIFS('Estruturante Móvel'!$M:$M,$B60,'Estruturante Móvel'!$AM:$AM,DP$4))-(COUNTIFS('Estruturante Móvel'!$M:$M,$B60,'Estruturante Móvel'!$AM:$AM,DP$4,'Estruturante Móvel'!$AQ:$AQ,"REPARO FO"))</f>
        <v>0</v>
      </c>
      <c r="DQ60" s="140">
        <f>(COUNTIFS('Estruturante Móvel'!$M:$M,$B58,'Estruturante Móvel'!$C:$C,"&lt;&gt;PREVISTO",'Estruturante Móvel'!$G:$G,DP$4,'Estruturante Móvel'!$L:$L,'CRONOGRAMA_CONST+MIGRACAO'!DF$8))</f>
        <v>0</v>
      </c>
      <c r="DR60" s="139">
        <f>(COUNTIFS('Estruturante Móvel'!$M:$M,$B60,'Estruturante Móvel'!$AM:$AM,DR$4))-(COUNTIFS('Estruturante Móvel'!$M:$M,$B60,'Estruturante Móvel'!$AM:$AM,DR$4,'Estruturante Móvel'!$AQ:$AQ,"REPARO FO"))</f>
        <v>0</v>
      </c>
      <c r="DS60" s="140">
        <f>(COUNTIFS('Estruturante Móvel'!$M:$M,$B58,'Estruturante Móvel'!$C:$C,"&lt;&gt;PREVISTO",'Estruturante Móvel'!$G:$G,DR$4,'Estruturante Móvel'!$L:$L,'CRONOGRAMA_CONST+MIGRACAO'!DH$8))</f>
        <v>0</v>
      </c>
      <c r="DT60" s="139">
        <f>(COUNTIFS('Estruturante Móvel'!$M:$M,$B60,'Estruturante Móvel'!$AM:$AM,DT$4))-(COUNTIFS('Estruturante Móvel'!$M:$M,$B60,'Estruturante Móvel'!$AM:$AM,DT$4,'Estruturante Móvel'!$AQ:$AQ,"REPARO FO"))</f>
        <v>0</v>
      </c>
      <c r="DU60" s="140">
        <f>(COUNTIFS('Estruturante Móvel'!$M:$M,$B58,'Estruturante Móvel'!$C:$C,"&lt;&gt;PREVISTO",'Estruturante Móvel'!$G:$G,DT$4,'Estruturante Móvel'!$L:$L,'CRONOGRAMA_CONST+MIGRACAO'!DJ$8))</f>
        <v>0</v>
      </c>
      <c r="DV60" s="139">
        <f>(COUNTIFS('Estruturante Móvel'!$M:$M,$B60,'Estruturante Móvel'!$AM:$AM,DV$4))-(COUNTIFS('Estruturante Móvel'!$M:$M,$B60,'Estruturante Móvel'!$AM:$AM,DV$4,'Estruturante Móvel'!$AQ:$AQ,"REPARO FO"))</f>
        <v>0</v>
      </c>
      <c r="DW60" s="140">
        <f>(COUNTIFS('Estruturante Móvel'!$M:$M,$B58,'Estruturante Móvel'!$C:$C,"&lt;&gt;PREVISTO",'Estruturante Móvel'!$G:$G,DV$4,'Estruturante Móvel'!$L:$L,'CRONOGRAMA_CONST+MIGRACAO'!DL$8))</f>
        <v>0</v>
      </c>
      <c r="DX60" s="139">
        <f>(COUNTIFS('Estruturante Móvel'!$M:$M,$B60,'Estruturante Móvel'!$AM:$AM,DX$4))-(COUNTIFS('Estruturante Móvel'!$M:$M,$B60,'Estruturante Móvel'!$AM:$AM,DX$4,'Estruturante Móvel'!$AQ:$AQ,"REPARO FO"))</f>
        <v>0</v>
      </c>
      <c r="DY60" s="140">
        <f>(COUNTIFS('Estruturante Móvel'!$M:$M,$B58,'Estruturante Móvel'!$C:$C,"&lt;&gt;PREVISTO",'Estruturante Móvel'!$G:$G,DX$4,'Estruturante Móvel'!$L:$L,'CRONOGRAMA_CONST+MIGRACAO'!DN$8))</f>
        <v>0</v>
      </c>
      <c r="DZ60" s="139">
        <f>(COUNTIFS('Estruturante Móvel'!$M:$M,$B60,'Estruturante Móvel'!$AM:$AM,DZ$4))-(COUNTIFS('Estruturante Móvel'!$M:$M,$B60,'Estruturante Móvel'!$AM:$AM,DZ$4,'Estruturante Móvel'!$AQ:$AQ,"REPARO FO"))</f>
        <v>0</v>
      </c>
      <c r="EA60" s="140">
        <f>(COUNTIFS('Estruturante Móvel'!$M:$M,$B58,'Estruturante Móvel'!$C:$C,"&lt;&gt;PREVISTO",'Estruturante Móvel'!$G:$G,DZ$4,'Estruturante Móvel'!$L:$L,'CRONOGRAMA_CONST+MIGRACAO'!DP$8))</f>
        <v>0</v>
      </c>
      <c r="EB60" s="139">
        <f>(COUNTIFS('Estruturante Móvel'!$M:$M,$B60,'Estruturante Móvel'!$AM:$AM,EB$4))-(COUNTIFS('Estruturante Móvel'!$M:$M,$B60,'Estruturante Móvel'!$AM:$AM,EB$4,'Estruturante Móvel'!$AQ:$AQ,"REPARO FO"))</f>
        <v>0</v>
      </c>
      <c r="EC60" s="140">
        <f>(COUNTIFS('Estruturante Móvel'!$M:$M,$B58,'Estruturante Móvel'!$C:$C,"&lt;&gt;PREVISTO",'Estruturante Móvel'!$G:$G,EB$4,'Estruturante Móvel'!$L:$L,'CRONOGRAMA_CONST+MIGRACAO'!DR$8))</f>
        <v>0</v>
      </c>
      <c r="ED60" s="139">
        <f>(COUNTIFS('Estruturante Móvel'!$M:$M,$B60,'Estruturante Móvel'!$AM:$AM,ED$4))-(COUNTIFS('Estruturante Móvel'!$M:$M,$B60,'Estruturante Móvel'!$AM:$AM,ED$4,'Estruturante Móvel'!$AQ:$AQ,"REPARO FO"))</f>
        <v>0</v>
      </c>
      <c r="EE60" s="140">
        <f>(COUNTIFS('Estruturante Móvel'!$M:$M,$B58,'Estruturante Móvel'!$C:$C,"&lt;&gt;PREVISTO",'Estruturante Móvel'!$G:$G,ED$4,'Estruturante Móvel'!$L:$L,'CRONOGRAMA_CONST+MIGRACAO'!DT$8))</f>
        <v>0</v>
      </c>
      <c r="EF60" s="139">
        <f>(COUNTIFS('Estruturante Móvel'!$M:$M,$B60,'Estruturante Móvel'!$AM:$AM,EF$4))-(COUNTIFS('Estruturante Móvel'!$M:$M,$B60,'Estruturante Móvel'!$AM:$AM,EF$4,'Estruturante Móvel'!$AQ:$AQ,"REPARO FO"))</f>
        <v>0</v>
      </c>
      <c r="EG60" s="140">
        <f>(COUNTIFS('Estruturante Móvel'!$M:$M,$B58,'Estruturante Móvel'!$C:$C,"&lt;&gt;PREVISTO",'Estruturante Móvel'!$G:$G,EF$4,'Estruturante Móvel'!$L:$L,'CRONOGRAMA_CONST+MIGRACAO'!DV$8))</f>
        <v>0</v>
      </c>
      <c r="EH60" s="139">
        <f>(COUNTIFS('Estruturante Móvel'!$M:$M,$B60,'Estruturante Móvel'!$AM:$AM,EH$4))-(COUNTIFS('Estruturante Móvel'!$M:$M,$B60,'Estruturante Móvel'!$AM:$AM,EH$4,'Estruturante Móvel'!$AQ:$AQ,"REPARO FO"))</f>
        <v>0</v>
      </c>
      <c r="EI60" s="140">
        <f>(COUNTIFS('Estruturante Móvel'!$M:$M,$B58,'Estruturante Móvel'!$C:$C,"&lt;&gt;PREVISTO",'Estruturante Móvel'!$G:$G,EH$4,'Estruturante Móvel'!$L:$L,'CRONOGRAMA_CONST+MIGRACAO'!DX$8))</f>
        <v>0</v>
      </c>
      <c r="EJ60" s="139">
        <f>(COUNTIFS('Estruturante Móvel'!$M:$M,$B60,'Estruturante Móvel'!$AM:$AM,EJ$4))-(COUNTIFS('Estruturante Móvel'!$M:$M,$B60,'Estruturante Móvel'!$AM:$AM,EJ$4,'Estruturante Móvel'!$AQ:$AQ,"REPARO FO"))</f>
        <v>0</v>
      </c>
      <c r="EK60" s="140">
        <f>(COUNTIFS('Estruturante Móvel'!$M:$M,$B58,'Estruturante Móvel'!$C:$C,"&lt;&gt;PREVISTO",'Estruturante Móvel'!$G:$G,EJ$4,'Estruturante Móvel'!$L:$L,'CRONOGRAMA_CONST+MIGRACAO'!DZ$8))</f>
        <v>0</v>
      </c>
      <c r="EL60" s="139">
        <f>(COUNTIFS('Estruturante Móvel'!$M:$M,$B60,'Estruturante Móvel'!$AM:$AM,EL$4))-(COUNTIFS('Estruturante Móvel'!$M:$M,$B60,'Estruturante Móvel'!$AM:$AM,EL$4,'Estruturante Móvel'!$AQ:$AQ,"REPARO FO"))</f>
        <v>0</v>
      </c>
      <c r="EM60" s="140">
        <f>(COUNTIFS('Estruturante Móvel'!$M:$M,$B58,'Estruturante Móvel'!$C:$C,"&lt;&gt;PREVISTO",'Estruturante Móvel'!$G:$G,EL$4,'Estruturante Móvel'!$L:$L,'CRONOGRAMA_CONST+MIGRACAO'!EB$8))</f>
        <v>0</v>
      </c>
      <c r="EN60" s="139">
        <f>(COUNTIFS('Estruturante Móvel'!$M:$M,$B60,'Estruturante Móvel'!$AM:$AM,EN$4))-(COUNTIFS('Estruturante Móvel'!$M:$M,$B60,'Estruturante Móvel'!$AM:$AM,EN$4,'Estruturante Móvel'!$AQ:$AQ,"REPARO FO"))</f>
        <v>0</v>
      </c>
      <c r="EO60" s="140">
        <f>(COUNTIFS('Estruturante Móvel'!$M:$M,$B58,'Estruturante Móvel'!$C:$C,"&lt;&gt;PREVISTO",'Estruturante Móvel'!$G:$G,EN$4,'Estruturante Móvel'!$L:$L,'CRONOGRAMA_CONST+MIGRACAO'!ED$8))</f>
        <v>0</v>
      </c>
      <c r="EP60" s="139">
        <f>(COUNTIFS('Estruturante Móvel'!$M:$M,$B60,'Estruturante Móvel'!$AM:$AM,EP$4))-(COUNTIFS('Estruturante Móvel'!$M:$M,$B60,'Estruturante Móvel'!$AM:$AM,EP$4,'Estruturante Móvel'!$AQ:$AQ,"REPARO FO"))</f>
        <v>0</v>
      </c>
      <c r="EQ60" s="140">
        <f>(COUNTIFS('Estruturante Móvel'!$M:$M,$B58,'Estruturante Móvel'!$C:$C,"&lt;&gt;PREVISTO",'Estruturante Móvel'!$G:$G,EP$4,'Estruturante Móvel'!$L:$L,'CRONOGRAMA_CONST+MIGRACAO'!EF$8))</f>
        <v>0</v>
      </c>
      <c r="ER60" s="139">
        <f>(COUNTIFS('Estruturante Móvel'!$M:$M,$B60,'Estruturante Móvel'!$AM:$AM,ER$4))-(COUNTIFS('Estruturante Móvel'!$M:$M,$B60,'Estruturante Móvel'!$AM:$AM,ER$4,'Estruturante Móvel'!$AQ:$AQ,"REPARO FO"))</f>
        <v>0</v>
      </c>
      <c r="ES60" s="140">
        <f>(COUNTIFS('Estruturante Móvel'!$M:$M,$B58,'Estruturante Móvel'!$C:$C,"&lt;&gt;PREVISTO",'Estruturante Móvel'!$G:$G,ER$4,'Estruturante Móvel'!$L:$L,'CRONOGRAMA_CONST+MIGRACAO'!EH$8))</f>
        <v>0</v>
      </c>
      <c r="ET60" s="139">
        <f>(COUNTIFS('Estruturante Móvel'!$M:$M,$B60,'Estruturante Móvel'!$AM:$AM,ET$4))-(COUNTIFS('Estruturante Móvel'!$M:$M,$B60,'Estruturante Móvel'!$AM:$AM,ET$4,'Estruturante Móvel'!$AQ:$AQ,"REPARO FO"))</f>
        <v>0</v>
      </c>
      <c r="EU60" s="140">
        <f>(COUNTIFS('Estruturante Móvel'!$M:$M,$B58,'Estruturante Móvel'!$C:$C,"&lt;&gt;PREVISTO",'Estruturante Móvel'!$G:$G,ET$4,'Estruturante Móvel'!$L:$L,'CRONOGRAMA_CONST+MIGRACAO'!EJ$8))</f>
        <v>0</v>
      </c>
      <c r="EV60" s="139">
        <f>(COUNTIFS('Estruturante Móvel'!$M:$M,$B60,'Estruturante Móvel'!$AM:$AM,EV$4))-(COUNTIFS('Estruturante Móvel'!$M:$M,$B60,'Estruturante Móvel'!$AM:$AM,EV$4,'Estruturante Móvel'!$AQ:$AQ,"REPARO FO"))</f>
        <v>0</v>
      </c>
      <c r="EW60" s="140">
        <f>(COUNTIFS('Estruturante Móvel'!$M:$M,$B58,'Estruturante Móvel'!$C:$C,"&lt;&gt;PREVISTO",'Estruturante Móvel'!$G:$G,EV$4,'Estruturante Móvel'!$L:$L,'CRONOGRAMA_CONST+MIGRACAO'!EL$8))</f>
        <v>0</v>
      </c>
      <c r="EX60" s="139">
        <f>(COUNTIFS('Estruturante Móvel'!$M:$M,$B60,'Estruturante Móvel'!$AM:$AM,EX$4))-(COUNTIFS('Estruturante Móvel'!$M:$M,$B60,'Estruturante Móvel'!$AM:$AM,EX$4,'Estruturante Móvel'!$AQ:$AQ,"REPARO FO"))</f>
        <v>0</v>
      </c>
      <c r="EY60" s="140">
        <f>(COUNTIFS('Estruturante Móvel'!$M:$M,$B58,'Estruturante Móvel'!$C:$C,"&lt;&gt;PREVISTO",'Estruturante Móvel'!$G:$G,EX$4,'Estruturante Móvel'!$L:$L,'CRONOGRAMA_CONST+MIGRACAO'!EN$8))</f>
        <v>0</v>
      </c>
      <c r="EZ60" s="139">
        <f>(COUNTIFS('Estruturante Móvel'!$M:$M,$B60,'Estruturante Móvel'!$AM:$AM,EZ$4))-(COUNTIFS('Estruturante Móvel'!$M:$M,$B60,'Estruturante Móvel'!$AM:$AM,EZ$4,'Estruturante Móvel'!$AQ:$AQ,"REPARO FO"))</f>
        <v>0</v>
      </c>
      <c r="FA60" s="140">
        <f>(COUNTIFS('Estruturante Móvel'!$M:$M,$B58,'Estruturante Móvel'!$C:$C,"&lt;&gt;PREVISTO",'Estruturante Móvel'!$G:$G,EZ$4,'Estruturante Móvel'!$L:$L,'CRONOGRAMA_CONST+MIGRACAO'!EP$8))</f>
        <v>0</v>
      </c>
      <c r="FB60" s="139">
        <f>(COUNTIFS('Estruturante Móvel'!$M:$M,$B60,'Estruturante Móvel'!$AM:$AM,FB$4))-(COUNTIFS('Estruturante Móvel'!$M:$M,$B60,'Estruturante Móvel'!$AM:$AM,FB$4,'Estruturante Móvel'!$AQ:$AQ,"REPARO FO"))</f>
        <v>0</v>
      </c>
      <c r="FC60" s="140">
        <f>(COUNTIFS('Estruturante Móvel'!$M:$M,$B58,'Estruturante Móvel'!$C:$C,"&lt;&gt;PREVISTO",'Estruturante Móvel'!$G:$G,FB$4,'Estruturante Móvel'!$L:$L,'CRONOGRAMA_CONST+MIGRACAO'!ER$8))</f>
        <v>0</v>
      </c>
      <c r="FD60" s="139">
        <f>(COUNTIFS('Estruturante Móvel'!$M:$M,$B60,'Estruturante Móvel'!$AM:$AM,FD$4))-(COUNTIFS('Estruturante Móvel'!$M:$M,$B60,'Estruturante Móvel'!$AM:$AM,FD$4,'Estruturante Móvel'!$AQ:$AQ,"REPARO FO"))</f>
        <v>0</v>
      </c>
      <c r="FE60" s="140">
        <f>(COUNTIFS('Estruturante Móvel'!$M:$M,$B58,'Estruturante Móvel'!$C:$C,"&lt;&gt;PREVISTO",'Estruturante Móvel'!$G:$G,FD$4,'Estruturante Móvel'!$L:$L,'CRONOGRAMA_CONST+MIGRACAO'!ET$8))</f>
        <v>0</v>
      </c>
      <c r="FF60" s="139">
        <f>(COUNTIFS('Estruturante Móvel'!$M:$M,$B60,'Estruturante Móvel'!$AM:$AM,FF$4))-(COUNTIFS('Estruturante Móvel'!$M:$M,$B60,'Estruturante Móvel'!$AM:$AM,FF$4,'Estruturante Móvel'!$AQ:$AQ,"REPARO FO"))</f>
        <v>0</v>
      </c>
      <c r="FG60" s="140">
        <f>(COUNTIFS('Estruturante Móvel'!$M:$M,$B58,'Estruturante Móvel'!$C:$C,"&lt;&gt;PREVISTO",'Estruturante Móvel'!$G:$G,FF$4,'Estruturante Móvel'!$L:$L,'CRONOGRAMA_CONST+MIGRACAO'!EV$8))</f>
        <v>0</v>
      </c>
      <c r="FH60" s="139">
        <f>(COUNTIFS('Estruturante Móvel'!$M:$M,$B60,'Estruturante Móvel'!$AM:$AM,FH$4))-(COUNTIFS('Estruturante Móvel'!$M:$M,$B60,'Estruturante Móvel'!$AM:$AM,FH$4,'Estruturante Móvel'!$AQ:$AQ,"REPARO FO"))</f>
        <v>0</v>
      </c>
      <c r="FI60" s="140">
        <f>(COUNTIFS('Estruturante Móvel'!$M:$M,$B58,'Estruturante Móvel'!$C:$C,"&lt;&gt;PREVISTO",'Estruturante Móvel'!$G:$G,FH$4,'Estruturante Móvel'!$L:$L,'CRONOGRAMA_CONST+MIGRACAO'!EX$8))</f>
        <v>0</v>
      </c>
      <c r="FJ60" s="139">
        <f>(COUNTIFS('Estruturante Móvel'!$M:$M,$B60,'Estruturante Móvel'!$AM:$AM,FJ$4))-(COUNTIFS('Estruturante Móvel'!$M:$M,$B60,'Estruturante Móvel'!$AM:$AM,FJ$4,'Estruturante Móvel'!$AQ:$AQ,"REPARO FO"))</f>
        <v>0</v>
      </c>
      <c r="FK60" s="140">
        <f>(COUNTIFS('Estruturante Móvel'!$M:$M,$B58,'Estruturante Móvel'!$C:$C,"&lt;&gt;PREVISTO",'Estruturante Móvel'!$G:$G,FJ$4,'Estruturante Móvel'!$L:$L,'CRONOGRAMA_CONST+MIGRACAO'!EZ$8))</f>
        <v>0</v>
      </c>
      <c r="FL60" s="139">
        <f>(COUNTIFS('Estruturante Móvel'!$M:$M,$B60,'Estruturante Móvel'!$AM:$AM,FL$4))-(COUNTIFS('Estruturante Móvel'!$M:$M,$B60,'Estruturante Móvel'!$AM:$AM,FL$4,'Estruturante Móvel'!$AQ:$AQ,"REPARO FO"))</f>
        <v>0</v>
      </c>
      <c r="FM60" s="140">
        <f>(COUNTIFS('Estruturante Móvel'!$M:$M,$B58,'Estruturante Móvel'!$C:$C,"&lt;&gt;PREVISTO",'Estruturante Móvel'!$G:$G,FL$4,'Estruturante Móvel'!$L:$L,'CRONOGRAMA_CONST+MIGRACAO'!FB$8))</f>
        <v>0</v>
      </c>
      <c r="FN60" s="139">
        <f>(COUNTIFS('Estruturante Móvel'!$M:$M,$B60,'Estruturante Móvel'!$AM:$AM,FN$4))-(COUNTIFS('Estruturante Móvel'!$M:$M,$B60,'Estruturante Móvel'!$AM:$AM,FN$4,'Estruturante Móvel'!$AQ:$AQ,"REPARO FO"))</f>
        <v>0</v>
      </c>
      <c r="FO60" s="140">
        <f>(COUNTIFS('Estruturante Móvel'!$M:$M,$B58,'Estruturante Móvel'!$C:$C,"&lt;&gt;PREVISTO",'Estruturante Móvel'!$G:$G,FN$4,'Estruturante Móvel'!$L:$L,'CRONOGRAMA_CONST+MIGRACAO'!FD$8))</f>
        <v>0</v>
      </c>
      <c r="FP60" s="139">
        <f>(COUNTIFS('Estruturante Móvel'!$M:$M,$B60,'Estruturante Móvel'!$AM:$AM,FP$4))-(COUNTIFS('Estruturante Móvel'!$M:$M,$B60,'Estruturante Móvel'!$AM:$AM,FP$4,'Estruturante Móvel'!$AQ:$AQ,"REPARO FO"))</f>
        <v>0</v>
      </c>
      <c r="FQ60" s="140">
        <f>(COUNTIFS('Estruturante Móvel'!$M:$M,$B58,'Estruturante Móvel'!$C:$C,"&lt;&gt;PREVISTO",'Estruturante Móvel'!$G:$G,FP$4,'Estruturante Móvel'!$L:$L,'CRONOGRAMA_CONST+MIGRACAO'!FF$8))</f>
        <v>0</v>
      </c>
      <c r="FR60" s="139">
        <f>(COUNTIFS('Estruturante Móvel'!$M:$M,$B60,'Estruturante Móvel'!$AM:$AM,FR$4))-(COUNTIFS('Estruturante Móvel'!$M:$M,$B60,'Estruturante Móvel'!$AM:$AM,FR$4,'Estruturante Móvel'!$AQ:$AQ,"REPARO FO"))</f>
        <v>0</v>
      </c>
      <c r="FS60" s="140">
        <f>(COUNTIFS('Estruturante Móvel'!$M:$M,$B58,'Estruturante Móvel'!$C:$C,"&lt;&gt;PREVISTO",'Estruturante Móvel'!$G:$G,FR$4,'Estruturante Móvel'!$L:$L,'CRONOGRAMA_CONST+MIGRACAO'!FH$8))</f>
        <v>0</v>
      </c>
      <c r="FT60" s="139">
        <f>(COUNTIFS('Estruturante Móvel'!$M:$M,$B60,'Estruturante Móvel'!$AM:$AM,FT$4))-(COUNTIFS('Estruturante Móvel'!$M:$M,$B60,'Estruturante Móvel'!$AM:$AM,FT$4,'Estruturante Móvel'!$AQ:$AQ,"REPARO FO"))</f>
        <v>0</v>
      </c>
      <c r="FU60" s="140">
        <f>(COUNTIFS('Estruturante Móvel'!$M:$M,$B58,'Estruturante Móvel'!$C:$C,"&lt;&gt;PREVISTO",'Estruturante Móvel'!$G:$G,FT$4,'Estruturante Móvel'!$L:$L,'CRONOGRAMA_CONST+MIGRACAO'!FJ$8))</f>
        <v>0</v>
      </c>
      <c r="FV60" s="139">
        <f>(COUNTIFS('Estruturante Móvel'!$M:$M,$B60,'Estruturante Móvel'!$AM:$AM,FV$4))-(COUNTIFS('Estruturante Móvel'!$M:$M,$B60,'Estruturante Móvel'!$AM:$AM,FV$4,'Estruturante Móvel'!$AQ:$AQ,"REPARO FO"))</f>
        <v>0</v>
      </c>
      <c r="FW60" s="140">
        <f>(COUNTIFS('Estruturante Móvel'!$M:$M,$B58,'Estruturante Móvel'!$C:$C,"&lt;&gt;PREVISTO",'Estruturante Móvel'!$G:$G,FV$4,'Estruturante Móvel'!$L:$L,'CRONOGRAMA_CONST+MIGRACAO'!FL$8))</f>
        <v>0</v>
      </c>
      <c r="FX60" s="139">
        <f>(COUNTIFS('Estruturante Móvel'!$M:$M,$B60,'Estruturante Móvel'!$AM:$AM,FX$4))-(COUNTIFS('Estruturante Móvel'!$M:$M,$B60,'Estruturante Móvel'!$AM:$AM,FX$4,'Estruturante Móvel'!$AQ:$AQ,"REPARO FO"))</f>
        <v>0</v>
      </c>
      <c r="FY60" s="140">
        <f>(COUNTIFS('Estruturante Móvel'!$M:$M,$B58,'Estruturante Móvel'!$C:$C,"&lt;&gt;PREVISTO",'Estruturante Móvel'!$G:$G,FX$4,'Estruturante Móvel'!$L:$L,'CRONOGRAMA_CONST+MIGRACAO'!FN$8))</f>
        <v>0</v>
      </c>
      <c r="FZ60" s="139">
        <f>(COUNTIFS('Estruturante Móvel'!$M:$M,$B60,'Estruturante Móvel'!$AM:$AM,FZ$4))-(COUNTIFS('Estruturante Móvel'!$M:$M,$B60,'Estruturante Móvel'!$AM:$AM,FZ$4,'Estruturante Móvel'!$AQ:$AQ,"REPARO FO"))</f>
        <v>0</v>
      </c>
      <c r="GA60" s="140">
        <f>(COUNTIFS('Estruturante Móvel'!$M:$M,$B58,'Estruturante Móvel'!$C:$C,"&lt;&gt;PREVISTO",'Estruturante Móvel'!$G:$G,FZ$4,'Estruturante Móvel'!$L:$L,'CRONOGRAMA_CONST+MIGRACAO'!FP$8))</f>
        <v>0</v>
      </c>
      <c r="GB60" s="139">
        <f>(COUNTIFS('Estruturante Móvel'!$M:$M,$B60,'Estruturante Móvel'!$AM:$AM,GB$4))-(COUNTIFS('Estruturante Móvel'!$M:$M,$B60,'Estruturante Móvel'!$AM:$AM,GB$4,'Estruturante Móvel'!$AQ:$AQ,"REPARO FO"))</f>
        <v>0</v>
      </c>
      <c r="GC60" s="140">
        <f>(COUNTIFS('Estruturante Móvel'!$M:$M,$B58,'Estruturante Móvel'!$C:$C,"&lt;&gt;PREVISTO",'Estruturante Móvel'!$G:$G,GB$4,'Estruturante Móvel'!$L:$L,'CRONOGRAMA_CONST+MIGRACAO'!FR$8))</f>
        <v>0</v>
      </c>
      <c r="GD60" s="139">
        <f>(COUNTIFS('Estruturante Móvel'!$M:$M,$B60,'Estruturante Móvel'!$AM:$AM,GD$4))-(COUNTIFS('Estruturante Móvel'!$M:$M,$B60,'Estruturante Móvel'!$AM:$AM,GD$4,'Estruturante Móvel'!$AQ:$AQ,"REPARO FO"))</f>
        <v>0</v>
      </c>
      <c r="GE60" s="140">
        <f>(COUNTIFS('Estruturante Móvel'!$M:$M,$B58,'Estruturante Móvel'!$C:$C,"&lt;&gt;PREVISTO",'Estruturante Móvel'!$G:$G,GD$4,'Estruturante Móvel'!$L:$L,'CRONOGRAMA_CONST+MIGRACAO'!FT$8))</f>
        <v>0</v>
      </c>
      <c r="GF60" s="139">
        <f>(COUNTIFS('Estruturante Móvel'!$M:$M,$B60,'Estruturante Móvel'!$AM:$AM,GF$4))-(COUNTIFS('Estruturante Móvel'!$M:$M,$B60,'Estruturante Móvel'!$AM:$AM,GF$4,'Estruturante Móvel'!$AQ:$AQ,"REPARO FO"))</f>
        <v>0</v>
      </c>
      <c r="GG60" s="140">
        <f>(COUNTIFS('Estruturante Móvel'!$M:$M,$B58,'Estruturante Móvel'!$C:$C,"&lt;&gt;PREVISTO",'Estruturante Móvel'!$G:$G,GF$4,'Estruturante Móvel'!$L:$L,'CRONOGRAMA_CONST+MIGRACAO'!FV$8))</f>
        <v>0</v>
      </c>
      <c r="GH60" s="139">
        <f>(COUNTIFS('Estruturante Móvel'!$M:$M,$B60,'Estruturante Móvel'!$AM:$AM,GH$4))-(COUNTIFS('Estruturante Móvel'!$M:$M,$B60,'Estruturante Móvel'!$AM:$AM,GH$4,'Estruturante Móvel'!$AQ:$AQ,"REPARO FO"))</f>
        <v>0</v>
      </c>
      <c r="GI60" s="140">
        <f>(COUNTIFS('Estruturante Móvel'!$M:$M,$B58,'Estruturante Móvel'!$C:$C,"&lt;&gt;PREVISTO",'Estruturante Móvel'!$G:$G,GH$4,'Estruturante Móvel'!$L:$L,'CRONOGRAMA_CONST+MIGRACAO'!FX$8))</f>
        <v>0</v>
      </c>
      <c r="GJ60" s="139">
        <f>(COUNTIFS('Estruturante Móvel'!$M:$M,$B60,'Estruturante Móvel'!$AM:$AM,GJ$4))-(COUNTIFS('Estruturante Móvel'!$M:$M,$B60,'Estruturante Móvel'!$AM:$AM,GJ$4,'Estruturante Móvel'!$AQ:$AQ,"REPARO FO"))</f>
        <v>0</v>
      </c>
      <c r="GK60" s="140">
        <f>(COUNTIFS('Estruturante Móvel'!$M:$M,$B58,'Estruturante Móvel'!$C:$C,"&lt;&gt;PREVISTO",'Estruturante Móvel'!$G:$G,GJ$4,'Estruturante Móvel'!$L:$L,'CRONOGRAMA_CONST+MIGRACAO'!FZ$8))</f>
        <v>0</v>
      </c>
      <c r="GL60" s="139">
        <f>(COUNTIFS('Estruturante Móvel'!$M:$M,$B60,'Estruturante Móvel'!$AM:$AM,GL$4))-(COUNTIFS('Estruturante Móvel'!$M:$M,$B60,'Estruturante Móvel'!$AM:$AM,GL$4,'Estruturante Móvel'!$AQ:$AQ,"REPARO FO"))</f>
        <v>0</v>
      </c>
      <c r="GM60" s="140">
        <f>(COUNTIFS('Estruturante Móvel'!$M:$M,$B58,'Estruturante Móvel'!$C:$C,"&lt;&gt;PREVISTO",'Estruturante Móvel'!$G:$G,GL$4,'Estruturante Móvel'!$L:$L,'CRONOGRAMA_CONST+MIGRACAO'!GB$8))</f>
        <v>0</v>
      </c>
      <c r="GN60" s="139">
        <f>(COUNTIFS('Estruturante Móvel'!$M:$M,$B60,'Estruturante Móvel'!$AM:$AM,GN$4))-(COUNTIFS('Estruturante Móvel'!$M:$M,$B60,'Estruturante Móvel'!$AM:$AM,GN$4,'Estruturante Móvel'!$AQ:$AQ,"REPARO FO"))</f>
        <v>0</v>
      </c>
      <c r="GO60" s="140">
        <f>(COUNTIFS('Estruturante Móvel'!$M:$M,$B58,'Estruturante Móvel'!$C:$C,"&lt;&gt;PREVISTO",'Estruturante Móvel'!$G:$G,GN$4,'Estruturante Móvel'!$L:$L,'CRONOGRAMA_CONST+MIGRACAO'!GD$8))</f>
        <v>0</v>
      </c>
      <c r="GP60" s="139">
        <f>(COUNTIFS('Estruturante Móvel'!$M:$M,$B60,'Estruturante Móvel'!$AM:$AM,GP$4))-(COUNTIFS('Estruturante Móvel'!$M:$M,$B60,'Estruturante Móvel'!$AM:$AM,GP$4,'Estruturante Móvel'!$AQ:$AQ,"REPARO FO"))</f>
        <v>0</v>
      </c>
      <c r="GQ60" s="140">
        <f>(COUNTIFS('Estruturante Móvel'!$M:$M,$B58,'Estruturante Móvel'!$C:$C,"&lt;&gt;PREVISTO",'Estruturante Móvel'!$G:$G,GP$4,'Estruturante Móvel'!$L:$L,'CRONOGRAMA_CONST+MIGRACAO'!GF$8))</f>
        <v>0</v>
      </c>
      <c r="GR60" s="139">
        <f>(COUNTIFS('Estruturante Móvel'!$M:$M,$B60,'Estruturante Móvel'!$AM:$AM,GR$4))-(COUNTIFS('Estruturante Móvel'!$M:$M,$B60,'Estruturante Móvel'!$AM:$AM,GR$4,'Estruturante Móvel'!$AQ:$AQ,"REPARO FO"))</f>
        <v>0</v>
      </c>
      <c r="GS60" s="140">
        <f>(COUNTIFS('Estruturante Móvel'!$M:$M,$B58,'Estruturante Móvel'!$C:$C,"&lt;&gt;PREVISTO",'Estruturante Móvel'!$G:$G,GR$4,'Estruturante Móvel'!$L:$L,'CRONOGRAMA_CONST+MIGRACAO'!GH$8))</f>
        <v>0</v>
      </c>
      <c r="GT60" s="139">
        <f>(COUNTIFS('Estruturante Móvel'!$M:$M,$B60,'Estruturante Móvel'!$AM:$AM,GT$4))-(COUNTIFS('Estruturante Móvel'!$M:$M,$B60,'Estruturante Móvel'!$AM:$AM,GT$4,'Estruturante Móvel'!$AQ:$AQ,"REPARO FO"))</f>
        <v>0</v>
      </c>
      <c r="GU60" s="140">
        <f>(COUNTIFS('Estruturante Móvel'!$M:$M,$B58,'Estruturante Móvel'!$C:$C,"&lt;&gt;PREVISTO",'Estruturante Móvel'!$G:$G,GT$4,'Estruturante Móvel'!$L:$L,'CRONOGRAMA_CONST+MIGRACAO'!GJ$8))</f>
        <v>0</v>
      </c>
      <c r="GV60" s="139">
        <f>(COUNTIFS('Estruturante Móvel'!$M:$M,$B60,'Estruturante Móvel'!$AM:$AM,GV$4))-(COUNTIFS('Estruturante Móvel'!$M:$M,$B60,'Estruturante Móvel'!$AM:$AM,GV$4,'Estruturante Móvel'!$AQ:$AQ,"REPARO FO"))</f>
        <v>0</v>
      </c>
      <c r="GW60" s="140">
        <f>(COUNTIFS('Estruturante Móvel'!$M:$M,$B58,'Estruturante Móvel'!$C:$C,"&lt;&gt;PREVISTO",'Estruturante Móvel'!$G:$G,GV$4,'Estruturante Móvel'!$L:$L,'CRONOGRAMA_CONST+MIGRACAO'!GL$8))</f>
        <v>0</v>
      </c>
      <c r="GX60" s="139">
        <f>(COUNTIFS('Estruturante Móvel'!$M:$M,$B60,'Estruturante Móvel'!$AM:$AM,GX$4))-(COUNTIFS('Estruturante Móvel'!$M:$M,$B60,'Estruturante Móvel'!$AM:$AM,GX$4,'Estruturante Móvel'!$AQ:$AQ,"REPARO FO"))</f>
        <v>0</v>
      </c>
      <c r="GY60" s="140">
        <f>(COUNTIFS('Estruturante Móvel'!$M:$M,$B58,'Estruturante Móvel'!$C:$C,"&lt;&gt;PREVISTO",'Estruturante Móvel'!$G:$G,GX$4,'Estruturante Móvel'!$L:$L,'CRONOGRAMA_CONST+MIGRACAO'!GN$8))</f>
        <v>0</v>
      </c>
      <c r="GZ60" s="139">
        <f>(COUNTIFS('Estruturante Móvel'!$M:$M,$B60,'Estruturante Móvel'!$AM:$AM,GZ$4))-(COUNTIFS('Estruturante Móvel'!$M:$M,$B60,'Estruturante Móvel'!$AM:$AM,GZ$4,'Estruturante Móvel'!$AQ:$AQ,"REPARO FO"))</f>
        <v>0</v>
      </c>
      <c r="HA60" s="140">
        <f>(COUNTIFS('Estruturante Móvel'!$M:$M,$B58,'Estruturante Móvel'!$C:$C,"&lt;&gt;PREVISTO",'Estruturante Móvel'!$G:$G,GZ$4,'Estruturante Móvel'!$L:$L,'CRONOGRAMA_CONST+MIGRACAO'!GP$8))</f>
        <v>0</v>
      </c>
      <c r="HB60" s="139">
        <f>(COUNTIFS('Estruturante Móvel'!$M:$M,$B60,'Estruturante Móvel'!$AM:$AM,HB$4))-(COUNTIFS('Estruturante Móvel'!$M:$M,$B60,'Estruturante Móvel'!$AM:$AM,HB$4,'Estruturante Móvel'!$AQ:$AQ,"REPARO FO"))</f>
        <v>0</v>
      </c>
      <c r="HC60" s="140">
        <f>(COUNTIFS('Estruturante Móvel'!$M:$M,$B58,'Estruturante Móvel'!$C:$C,"&lt;&gt;PREVISTO",'Estruturante Móvel'!$G:$G,HB$4,'Estruturante Móvel'!$L:$L,'CRONOGRAMA_CONST+MIGRACAO'!GR$8))</f>
        <v>0</v>
      </c>
      <c r="HD60" s="139">
        <f>(COUNTIFS('Estruturante Móvel'!$M:$M,$B60,'Estruturante Móvel'!$AM:$AM,HD$4))-(COUNTIFS('Estruturante Móvel'!$M:$M,$B60,'Estruturante Móvel'!$AM:$AM,HD$4,'Estruturante Móvel'!$AQ:$AQ,"REPARO FO"))</f>
        <v>0</v>
      </c>
      <c r="HE60" s="140">
        <f>(COUNTIFS('Estruturante Móvel'!$M:$M,$B58,'Estruturante Móvel'!$C:$C,"&lt;&gt;PREVISTO",'Estruturante Móvel'!$G:$G,HD$4,'Estruturante Móvel'!$L:$L,'CRONOGRAMA_CONST+MIGRACAO'!GT$8))</f>
        <v>0</v>
      </c>
      <c r="HF60" s="139">
        <f>(COUNTIFS('Estruturante Móvel'!$M:$M,$B60,'Estruturante Móvel'!$AM:$AM,HF$4))-(COUNTIFS('Estruturante Móvel'!$M:$M,$B60,'Estruturante Móvel'!$AM:$AM,HF$4,'Estruturante Móvel'!$AQ:$AQ,"REPARO FO"))</f>
        <v>0</v>
      </c>
      <c r="HG60" s="140">
        <f>(COUNTIFS('Estruturante Móvel'!$M:$M,$B58,'Estruturante Móvel'!$C:$C,"&lt;&gt;PREVISTO",'Estruturante Móvel'!$G:$G,HF$4,'Estruturante Móvel'!$L:$L,'CRONOGRAMA_CONST+MIGRACAO'!GV$8))</f>
        <v>0</v>
      </c>
      <c r="HH60" s="139">
        <f>(COUNTIFS('Estruturante Móvel'!$M:$M,$B60,'Estruturante Móvel'!$AM:$AM,HH$4))-(COUNTIFS('Estruturante Móvel'!$M:$M,$B60,'Estruturante Móvel'!$AM:$AM,HH$4,'Estruturante Móvel'!$AQ:$AQ,"REPARO FO"))</f>
        <v>0</v>
      </c>
      <c r="HI60" s="140">
        <f>(COUNTIFS('Estruturante Móvel'!$M:$M,$B58,'Estruturante Móvel'!$C:$C,"&lt;&gt;PREVISTO",'Estruturante Móvel'!$G:$G,HH$4,'Estruturante Móvel'!$L:$L,'CRONOGRAMA_CONST+MIGRACAO'!GX$8))</f>
        <v>0</v>
      </c>
      <c r="HJ60" s="139">
        <f>(COUNTIFS('Estruturante Móvel'!$M:$M,$B60,'Estruturante Móvel'!$AM:$AM,HJ$4))-(COUNTIFS('Estruturante Móvel'!$M:$M,$B60,'Estruturante Móvel'!$AM:$AM,HJ$4,'Estruturante Móvel'!$AQ:$AQ,"REPARO FO"))</f>
        <v>0</v>
      </c>
      <c r="HK60" s="140">
        <f>(COUNTIFS('Estruturante Móvel'!$M:$M,$B58,'Estruturante Móvel'!$C:$C,"&lt;&gt;PREVISTO",'Estruturante Móvel'!$G:$G,HJ$4,'Estruturante Móvel'!$L:$L,'CRONOGRAMA_CONST+MIGRACAO'!GZ$8))</f>
        <v>0</v>
      </c>
      <c r="HL60" s="139">
        <f>(COUNTIFS('Estruturante Móvel'!$M:$M,$B60,'Estruturante Móvel'!$AM:$AM,HL$4))-(COUNTIFS('Estruturante Móvel'!$M:$M,$B60,'Estruturante Móvel'!$AM:$AM,HL$4,'Estruturante Móvel'!$AQ:$AQ,"REPARO FO"))</f>
        <v>0</v>
      </c>
      <c r="HM60" s="140">
        <f>(COUNTIFS('Estruturante Móvel'!$M:$M,$B58,'Estruturante Móvel'!$C:$C,"&lt;&gt;PREVISTO",'Estruturante Móvel'!$G:$G,HL$4,'Estruturante Móvel'!$L:$L,'CRONOGRAMA_CONST+MIGRACAO'!HB$8))</f>
        <v>0</v>
      </c>
      <c r="HN60" s="139">
        <f>(COUNTIFS('Estruturante Móvel'!$M:$M,$B60,'Estruturante Móvel'!$AM:$AM,HN$4))-(COUNTIFS('Estruturante Móvel'!$M:$M,$B60,'Estruturante Móvel'!$AM:$AM,HN$4,'Estruturante Móvel'!$AQ:$AQ,"REPARO FO"))</f>
        <v>0</v>
      </c>
      <c r="HO60" s="140">
        <f>(COUNTIFS('Estruturante Móvel'!$M:$M,$B58,'Estruturante Móvel'!$C:$C,"&lt;&gt;PREVISTO",'Estruturante Móvel'!$G:$G,HN$4,'Estruturante Móvel'!$L:$L,'CRONOGRAMA_CONST+MIGRACAO'!HD$8))</f>
        <v>0</v>
      </c>
      <c r="HP60" s="139">
        <f>(COUNTIFS('Estruturante Móvel'!$M:$M,$B60,'Estruturante Móvel'!$AM:$AM,HP$4))-(COUNTIFS('Estruturante Móvel'!$M:$M,$B60,'Estruturante Móvel'!$AM:$AM,HP$4,'Estruturante Móvel'!$AQ:$AQ,"REPARO FO"))</f>
        <v>0</v>
      </c>
      <c r="HQ60" s="140">
        <f>(COUNTIFS('Estruturante Móvel'!$M:$M,$B58,'Estruturante Móvel'!$C:$C,"&lt;&gt;PREVISTO",'Estruturante Móvel'!$G:$G,HP$4,'Estruturante Móvel'!$L:$L,'CRONOGRAMA_CONST+MIGRACAO'!HF$8))</f>
        <v>0</v>
      </c>
      <c r="HR60" s="139">
        <f>(COUNTIFS('Estruturante Móvel'!$M:$M,$B60,'Estruturante Móvel'!$AM:$AM,HR$4))-(COUNTIFS('Estruturante Móvel'!$M:$M,$B60,'Estruturante Móvel'!$AM:$AM,HR$4,'Estruturante Móvel'!$AQ:$AQ,"REPARO FO"))</f>
        <v>0</v>
      </c>
      <c r="HS60" s="140">
        <f>(COUNTIFS('Estruturante Móvel'!$M:$M,$B58,'Estruturante Móvel'!$C:$C,"&lt;&gt;PREVISTO",'Estruturante Móvel'!$G:$G,HR$4,'Estruturante Móvel'!$L:$L,'CRONOGRAMA_CONST+MIGRACAO'!HH$8))</f>
        <v>0</v>
      </c>
      <c r="HT60" s="139">
        <f>(COUNTIFS('Estruturante Móvel'!$M:$M,$B60,'Estruturante Móvel'!$AM:$AM,HT$4))-(COUNTIFS('Estruturante Móvel'!$M:$M,$B60,'Estruturante Móvel'!$AM:$AM,HT$4,'Estruturante Móvel'!$AQ:$AQ,"REPARO FO"))</f>
        <v>0</v>
      </c>
      <c r="HU60" s="140">
        <f>(COUNTIFS('Estruturante Móvel'!$M:$M,$B58,'Estruturante Móvel'!$C:$C,"&lt;&gt;PREVISTO",'Estruturante Móvel'!$G:$G,HT$4,'Estruturante Móvel'!$L:$L,'CRONOGRAMA_CONST+MIGRACAO'!HJ$8))</f>
        <v>0</v>
      </c>
      <c r="HV60" s="139">
        <f>(COUNTIFS('Estruturante Móvel'!$M:$M,$B60,'Estruturante Móvel'!$AM:$AM,HV$4))-(COUNTIFS('Estruturante Móvel'!$M:$M,$B60,'Estruturante Móvel'!$AM:$AM,HV$4,'Estruturante Móvel'!$AQ:$AQ,"REPARO FO"))</f>
        <v>0</v>
      </c>
      <c r="HW60" s="140">
        <f>(COUNTIFS('Estruturante Móvel'!$M:$M,$B58,'Estruturante Móvel'!$C:$C,"&lt;&gt;PREVISTO",'Estruturante Móvel'!$G:$G,HV$4,'Estruturante Móvel'!$L:$L,'CRONOGRAMA_CONST+MIGRACAO'!HL$8))</f>
        <v>0</v>
      </c>
      <c r="HX60" s="139">
        <f>(COUNTIFS('Estruturante Móvel'!$M:$M,$B60,'Estruturante Móvel'!$AM:$AM,HX$4))-(COUNTIFS('Estruturante Móvel'!$M:$M,$B60,'Estruturante Móvel'!$AM:$AM,HX$4,'Estruturante Móvel'!$AQ:$AQ,"REPARO FO"))</f>
        <v>0</v>
      </c>
      <c r="HY60" s="140">
        <f>(COUNTIFS('Estruturante Móvel'!$M:$M,$B58,'Estruturante Móvel'!$C:$C,"&lt;&gt;PREVISTO",'Estruturante Móvel'!$G:$G,HX$4,'Estruturante Móvel'!$L:$L,'CRONOGRAMA_CONST+MIGRACAO'!HN$8))</f>
        <v>0</v>
      </c>
      <c r="HZ60" s="139">
        <f>(COUNTIFS('Estruturante Móvel'!$M:$M,$B60,'Estruturante Móvel'!$AM:$AM,HZ$4))-(COUNTIFS('Estruturante Móvel'!$M:$M,$B60,'Estruturante Móvel'!$AM:$AM,HZ$4,'Estruturante Móvel'!$AQ:$AQ,"REPARO FO"))</f>
        <v>0</v>
      </c>
      <c r="IA60" s="140">
        <f>(COUNTIFS('Estruturante Móvel'!$M:$M,$B58,'Estruturante Móvel'!$C:$C,"&lt;&gt;PREVISTO",'Estruturante Móvel'!$G:$G,HZ$4,'Estruturante Móvel'!$L:$L,'CRONOGRAMA_CONST+MIGRACAO'!HP$8))</f>
        <v>0</v>
      </c>
      <c r="IB60" s="139">
        <f>(COUNTIFS('Estruturante Móvel'!$M:$M,$B60,'Estruturante Móvel'!$AM:$AM,IB$4))-(COUNTIFS('Estruturante Móvel'!$M:$M,$B60,'Estruturante Móvel'!$AM:$AM,IB$4,'Estruturante Móvel'!$AQ:$AQ,"REPARO FO"))</f>
        <v>0</v>
      </c>
      <c r="IC60" s="140">
        <f>(COUNTIFS('Estruturante Móvel'!$M:$M,$B58,'Estruturante Móvel'!$C:$C,"&lt;&gt;PREVISTO",'Estruturante Móvel'!$G:$G,IB$4,'Estruturante Móvel'!$L:$L,'CRONOGRAMA_CONST+MIGRACAO'!HR$8))</f>
        <v>0</v>
      </c>
      <c r="ID60" s="139">
        <f>(COUNTIFS('Estruturante Móvel'!$M:$M,$B60,'Estruturante Móvel'!$AM:$AM,ID$4))-(COUNTIFS('Estruturante Móvel'!$M:$M,$B60,'Estruturante Móvel'!$AM:$AM,ID$4,'Estruturante Móvel'!$AQ:$AQ,"REPARO FO"))</f>
        <v>0</v>
      </c>
      <c r="IE60" s="140">
        <f>(COUNTIFS('Estruturante Móvel'!$M:$M,$B58,'Estruturante Móvel'!$C:$C,"&lt;&gt;PREVISTO",'Estruturante Móvel'!$G:$G,ID$4,'Estruturante Móvel'!$L:$L,'CRONOGRAMA_CONST+MIGRACAO'!HT$8))</f>
        <v>0</v>
      </c>
      <c r="IF60" s="139">
        <f>(COUNTIFS('Estruturante Móvel'!$M:$M,$B60,'Estruturante Móvel'!$AM:$AM,IF$4))-(COUNTIFS('Estruturante Móvel'!$M:$M,$B60,'Estruturante Móvel'!$AM:$AM,IF$4,'Estruturante Móvel'!$AQ:$AQ,"REPARO FO"))</f>
        <v>0</v>
      </c>
      <c r="IG60" s="140">
        <f>(COUNTIFS('Estruturante Móvel'!$M:$M,$B58,'Estruturante Móvel'!$C:$C,"&lt;&gt;PREVISTO",'Estruturante Móvel'!$G:$G,IF$4,'Estruturante Móvel'!$L:$L,'CRONOGRAMA_CONST+MIGRACAO'!HV$8))</f>
        <v>0</v>
      </c>
      <c r="IH60" s="139">
        <f>(COUNTIFS('Estruturante Móvel'!$M:$M,$B60,'Estruturante Móvel'!$AM:$AM,IH$4))-(COUNTIFS('Estruturante Móvel'!$M:$M,$B60,'Estruturante Móvel'!$AM:$AM,IH$4,'Estruturante Móvel'!$AQ:$AQ,"REPARO FO"))</f>
        <v>0</v>
      </c>
      <c r="II60" s="140">
        <f>(COUNTIFS('Estruturante Móvel'!$M:$M,$B58,'Estruturante Móvel'!$C:$C,"&lt;&gt;PREVISTO",'Estruturante Móvel'!$G:$G,IH$4,'Estruturante Móvel'!$L:$L,'CRONOGRAMA_CONST+MIGRACAO'!HX$8))</f>
        <v>0</v>
      </c>
      <c r="IJ60" s="139">
        <f>(COUNTIFS('Estruturante Móvel'!$M:$M,$B60,'Estruturante Móvel'!$AM:$AM,IJ$4))-(COUNTIFS('Estruturante Móvel'!$M:$M,$B60,'Estruturante Móvel'!$AM:$AM,IJ$4,'Estruturante Móvel'!$AQ:$AQ,"REPARO FO"))</f>
        <v>0</v>
      </c>
      <c r="IK60" s="140">
        <f>(COUNTIFS('Estruturante Móvel'!$M:$M,$B58,'Estruturante Móvel'!$C:$C,"&lt;&gt;PREVISTO",'Estruturante Móvel'!$G:$G,IJ$4,'Estruturante Móvel'!$L:$L,'CRONOGRAMA_CONST+MIGRACAO'!HZ$8))</f>
        <v>0</v>
      </c>
      <c r="IL60" s="139">
        <f>(COUNTIFS('Estruturante Móvel'!$M:$M,$B60,'Estruturante Móvel'!$AM:$AM,IL$4))-(COUNTIFS('Estruturante Móvel'!$M:$M,$B60,'Estruturante Móvel'!$AM:$AM,IL$4,'Estruturante Móvel'!$AQ:$AQ,"REPARO FO"))</f>
        <v>0</v>
      </c>
      <c r="IM60" s="140">
        <f>(COUNTIFS('Estruturante Móvel'!$M:$M,$B58,'Estruturante Móvel'!$C:$C,"&lt;&gt;PREVISTO",'Estruturante Móvel'!$G:$G,IL$4,'Estruturante Móvel'!$L:$L,'CRONOGRAMA_CONST+MIGRACAO'!IB$8))</f>
        <v>0</v>
      </c>
      <c r="IN60" s="139">
        <f>(COUNTIFS('Estruturante Móvel'!$M:$M,$B60,'Estruturante Móvel'!$AM:$AM,IN$4))-(COUNTIFS('Estruturante Móvel'!$M:$M,$B60,'Estruturante Móvel'!$AM:$AM,IN$4,'Estruturante Móvel'!$AQ:$AQ,"REPARO FO"))</f>
        <v>0</v>
      </c>
      <c r="IO60" s="140">
        <f>(COUNTIFS('Estruturante Móvel'!$M:$M,$B58,'Estruturante Móvel'!$C:$C,"&lt;&gt;PREVISTO",'Estruturante Móvel'!$G:$G,IN$4,'Estruturante Móvel'!$L:$L,'CRONOGRAMA_CONST+MIGRACAO'!ID$8))</f>
        <v>0</v>
      </c>
      <c r="IP60" s="139">
        <f>(COUNTIFS('Estruturante Móvel'!$M:$M,$B60,'Estruturante Móvel'!$AM:$AM,IP$4))-(COUNTIFS('Estruturante Móvel'!$M:$M,$B60,'Estruturante Móvel'!$AM:$AM,IP$4,'Estruturante Móvel'!$AQ:$AQ,"REPARO FO"))</f>
        <v>0</v>
      </c>
      <c r="IQ60" s="140">
        <f>(COUNTIFS('Estruturante Móvel'!$M:$M,$B58,'Estruturante Móvel'!$C:$C,"&lt;&gt;PREVISTO",'Estruturante Móvel'!$G:$G,IP$4,'Estruturante Móvel'!$L:$L,'CRONOGRAMA_CONST+MIGRACAO'!IF$8))</f>
        <v>0</v>
      </c>
      <c r="IR60" s="139">
        <f>(COUNTIFS('Estruturante Móvel'!$M:$M,$B60,'Estruturante Móvel'!$AM:$AM,IR$4))-(COUNTIFS('Estruturante Móvel'!$M:$M,$B60,'Estruturante Móvel'!$AM:$AM,IR$4,'Estruturante Móvel'!$AQ:$AQ,"REPARO FO"))</f>
        <v>0</v>
      </c>
      <c r="IS60" s="140">
        <f>(COUNTIFS('Estruturante Móvel'!$M:$M,$B58,'Estruturante Móvel'!$C:$C,"&lt;&gt;PREVISTO",'Estruturante Móvel'!$G:$G,IR$4,'Estruturante Móvel'!$L:$L,'CRONOGRAMA_CONST+MIGRACAO'!IH$8))</f>
        <v>0</v>
      </c>
      <c r="IT60" s="139">
        <f>(COUNTIFS('Estruturante Móvel'!$M:$M,$B60,'Estruturante Móvel'!$AM:$AM,IT$4))-(COUNTIFS('Estruturante Móvel'!$M:$M,$B60,'Estruturante Móvel'!$AM:$AM,IT$4,'Estruturante Móvel'!$AQ:$AQ,"REPARO FO"))</f>
        <v>0</v>
      </c>
      <c r="IU60" s="140">
        <f>(COUNTIFS('Estruturante Móvel'!$M:$M,$B58,'Estruturante Móvel'!$C:$C,"&lt;&gt;PREVISTO",'Estruturante Móvel'!$G:$G,IT$4,'Estruturante Móvel'!$L:$L,'CRONOGRAMA_CONST+MIGRACAO'!IJ$8))</f>
        <v>0</v>
      </c>
      <c r="IV60" s="139">
        <f>(COUNTIFS('Estruturante Móvel'!$M:$M,$B60,'Estruturante Móvel'!$AM:$AM,IV$4))-(COUNTIFS('Estruturante Móvel'!$M:$M,$B60,'Estruturante Móvel'!$AM:$AM,IV$4,'Estruturante Móvel'!$AQ:$AQ,"REPARO FO"))</f>
        <v>0</v>
      </c>
      <c r="IW60" s="140">
        <f>(COUNTIFS('Estruturante Móvel'!$M:$M,$B58,'Estruturante Móvel'!$C:$C,"&lt;&gt;PREVISTO",'Estruturante Móvel'!$G:$G,IV$4,'Estruturante Móvel'!$L:$L,'CRONOGRAMA_CONST+MIGRACAO'!IL$8))</f>
        <v>0</v>
      </c>
      <c r="IX60" s="139">
        <f>(COUNTIFS('Estruturante Móvel'!$M:$M,$B60,'Estruturante Móvel'!$AM:$AM,IX$4))-(COUNTIFS('Estruturante Móvel'!$M:$M,$B60,'Estruturante Móvel'!$AM:$AM,IX$4,'Estruturante Móvel'!$AQ:$AQ,"REPARO FO"))</f>
        <v>0</v>
      </c>
      <c r="IY60" s="140">
        <f>(COUNTIFS('Estruturante Móvel'!$M:$M,$B58,'Estruturante Móvel'!$C:$C,"&lt;&gt;PREVISTO",'Estruturante Móvel'!$G:$G,IX$4,'Estruturante Móvel'!$L:$L,'CRONOGRAMA_CONST+MIGRACAO'!IN$8))</f>
        <v>0</v>
      </c>
      <c r="IZ60" s="139">
        <f>(COUNTIFS('Estruturante Móvel'!$M:$M,$B60,'Estruturante Móvel'!$AM:$AM,IZ$4))-(COUNTIFS('Estruturante Móvel'!$M:$M,$B60,'Estruturante Móvel'!$AM:$AM,IZ$4,'Estruturante Móvel'!$AQ:$AQ,"REPARO FO"))</f>
        <v>0</v>
      </c>
      <c r="JA60" s="140">
        <f>(COUNTIFS('Estruturante Móvel'!$M:$M,$B58,'Estruturante Móvel'!$C:$C,"&lt;&gt;PREVISTO",'Estruturante Móvel'!$G:$G,IZ$4,'Estruturante Móvel'!$L:$L,'CRONOGRAMA_CONST+MIGRACAO'!IP$8))</f>
        <v>0</v>
      </c>
      <c r="JB60" s="139">
        <f>(COUNTIFS('Estruturante Móvel'!$M:$M,$B60,'Estruturante Móvel'!$AM:$AM,JB$4))-(COUNTIFS('Estruturante Móvel'!$M:$M,$B60,'Estruturante Móvel'!$AM:$AM,JB$4,'Estruturante Móvel'!$AQ:$AQ,"REPARO FO"))</f>
        <v>0</v>
      </c>
      <c r="JC60" s="140">
        <f>(COUNTIFS('Estruturante Móvel'!$M:$M,$B58,'Estruturante Móvel'!$C:$C,"&lt;&gt;PREVISTO",'Estruturante Móvel'!$G:$G,JB$4,'Estruturante Móvel'!$L:$L,'CRONOGRAMA_CONST+MIGRACAO'!IR$8))</f>
        <v>0</v>
      </c>
      <c r="JD60" s="139">
        <f>(COUNTIFS('Estruturante Móvel'!$M:$M,$B60,'Estruturante Móvel'!$AM:$AM,JD$4))-(COUNTIFS('Estruturante Móvel'!$M:$M,$B60,'Estruturante Móvel'!$AM:$AM,JD$4,'Estruturante Móvel'!$AQ:$AQ,"REPARO FO"))</f>
        <v>0</v>
      </c>
      <c r="JE60" s="140">
        <f>(COUNTIFS('Estruturante Móvel'!$M:$M,$B58,'Estruturante Móvel'!$C:$C,"&lt;&gt;PREVISTO",'Estruturante Móvel'!$G:$G,JD$4,'Estruturante Móvel'!$L:$L,'CRONOGRAMA_CONST+MIGRACAO'!IT$8))</f>
        <v>0</v>
      </c>
      <c r="JF60" s="139">
        <f>(COUNTIFS('Estruturante Móvel'!$M:$M,$B60,'Estruturante Móvel'!$AM:$AM,JF$4))-(COUNTIFS('Estruturante Móvel'!$M:$M,$B60,'Estruturante Móvel'!$AM:$AM,JF$4,'Estruturante Móvel'!$AQ:$AQ,"REPARO FO"))</f>
        <v>0</v>
      </c>
      <c r="JG60" s="140">
        <f>(COUNTIFS('Estruturante Móvel'!$M:$M,$B58,'Estruturante Móvel'!$C:$C,"&lt;&gt;PREVISTO",'Estruturante Móvel'!$G:$G,JF$4,'Estruturante Móvel'!$L:$L,'CRONOGRAMA_CONST+MIGRACAO'!IV$8))</f>
        <v>0</v>
      </c>
      <c r="JH60" s="139">
        <f>(COUNTIFS('Estruturante Móvel'!$M:$M,$B60,'Estruturante Móvel'!$AM:$AM,JH$4))-(COUNTIFS('Estruturante Móvel'!$M:$M,$B60,'Estruturante Móvel'!$AM:$AM,JH$4,'Estruturante Móvel'!$AQ:$AQ,"REPARO FO"))</f>
        <v>0</v>
      </c>
      <c r="JI60" s="140">
        <f>(COUNTIFS('Estruturante Móvel'!$M:$M,$B58,'Estruturante Móvel'!$C:$C,"&lt;&gt;PREVISTO",'Estruturante Móvel'!$G:$G,JH$4,'Estruturante Móvel'!$L:$L,'CRONOGRAMA_CONST+MIGRACAO'!IX$8))</f>
        <v>0</v>
      </c>
      <c r="JJ60" s="139">
        <f>(COUNTIFS('Estruturante Móvel'!$M:$M,$B60,'Estruturante Móvel'!$AM:$AM,JJ$4))-(COUNTIFS('Estruturante Móvel'!$M:$M,$B60,'Estruturante Móvel'!$AM:$AM,JJ$4,'Estruturante Móvel'!$AQ:$AQ,"REPARO FO"))</f>
        <v>0</v>
      </c>
      <c r="JK60" s="140">
        <f>(COUNTIFS('Estruturante Móvel'!$M:$M,$B58,'Estruturante Móvel'!$C:$C,"&lt;&gt;PREVISTO",'Estruturante Móvel'!$G:$G,JJ$4,'Estruturante Móvel'!$L:$L,'CRONOGRAMA_CONST+MIGRACAO'!IZ$8))</f>
        <v>0</v>
      </c>
      <c r="JL60" s="139">
        <f>(COUNTIFS('Estruturante Móvel'!$M:$M,$B60,'Estruturante Móvel'!$AM:$AM,JL$4))-(COUNTIFS('Estruturante Móvel'!$M:$M,$B60,'Estruturante Móvel'!$AM:$AM,JL$4,'Estruturante Móvel'!$AQ:$AQ,"REPARO FO"))</f>
        <v>0</v>
      </c>
      <c r="JM60" s="140">
        <f>(COUNTIFS('Estruturante Móvel'!$M:$M,$B58,'Estruturante Móvel'!$C:$C,"&lt;&gt;PREVISTO",'Estruturante Móvel'!$G:$G,JL$4,'Estruturante Móvel'!$L:$L,'CRONOGRAMA_CONST+MIGRACAO'!JB$8))</f>
        <v>0</v>
      </c>
      <c r="JN60" s="139">
        <f>(COUNTIFS('Estruturante Móvel'!$M:$M,$B60,'Estruturante Móvel'!$AM:$AM,JN$4))-(COUNTIFS('Estruturante Móvel'!$M:$M,$B60,'Estruturante Móvel'!$AM:$AM,JN$4,'Estruturante Móvel'!$AQ:$AQ,"REPARO FO"))</f>
        <v>0</v>
      </c>
      <c r="JO60" s="140">
        <f>(COUNTIFS('Estruturante Móvel'!$M:$M,$B58,'Estruturante Móvel'!$C:$C,"&lt;&gt;PREVISTO",'Estruturante Móvel'!$G:$G,JN$4,'Estruturante Móvel'!$L:$L,'CRONOGRAMA_CONST+MIGRACAO'!JD$8))</f>
        <v>0</v>
      </c>
      <c r="JP60" s="139">
        <f>(COUNTIFS('Estruturante Móvel'!$M:$M,$B60,'Estruturante Móvel'!$AM:$AM,JP$4))-(COUNTIFS('Estruturante Móvel'!$M:$M,$B60,'Estruturante Móvel'!$AM:$AM,JP$4,'Estruturante Móvel'!$AQ:$AQ,"REPARO FO"))</f>
        <v>0</v>
      </c>
      <c r="JQ60" s="140">
        <f>(COUNTIFS('Estruturante Móvel'!$M:$M,$B58,'Estruturante Móvel'!$C:$C,"&lt;&gt;PREVISTO",'Estruturante Móvel'!$G:$G,JP$4,'Estruturante Móvel'!$L:$L,'CRONOGRAMA_CONST+MIGRACAO'!JF$8))</f>
        <v>0</v>
      </c>
      <c r="JR60" s="139">
        <f>(COUNTIFS('Estruturante Móvel'!$M:$M,$B60,'Estruturante Móvel'!$AM:$AM,JR$4))-(COUNTIFS('Estruturante Móvel'!$M:$M,$B60,'Estruturante Móvel'!$AM:$AM,JR$4,'Estruturante Móvel'!$AQ:$AQ,"REPARO FO"))</f>
        <v>0</v>
      </c>
      <c r="JS60" s="140">
        <f>(COUNTIFS('Estruturante Móvel'!$M:$M,$B58,'Estruturante Móvel'!$C:$C,"&lt;&gt;PREVISTO",'Estruturante Móvel'!$G:$G,JR$4,'Estruturante Móvel'!$L:$L,'CRONOGRAMA_CONST+MIGRACAO'!JH$8))</f>
        <v>0</v>
      </c>
      <c r="JT60" s="139">
        <f>(COUNTIFS('Estruturante Móvel'!$M:$M,$B60,'Estruturante Móvel'!$AM:$AM,JT$4))-(COUNTIFS('Estruturante Móvel'!$M:$M,$B60,'Estruturante Móvel'!$AM:$AM,JT$4,'Estruturante Móvel'!$AQ:$AQ,"REPARO FO"))</f>
        <v>0</v>
      </c>
      <c r="JU60" s="140">
        <f>(COUNTIFS('Estruturante Móvel'!$M:$M,$B58,'Estruturante Móvel'!$C:$C,"&lt;&gt;PREVISTO",'Estruturante Móvel'!$G:$G,JT$4,'Estruturante Móvel'!$L:$L,'CRONOGRAMA_CONST+MIGRACAO'!JJ$8))</f>
        <v>0</v>
      </c>
      <c r="JV60" s="139">
        <f>(COUNTIFS('Estruturante Móvel'!$M:$M,$B60,'Estruturante Móvel'!$AM:$AM,JV$4))-(COUNTIFS('Estruturante Móvel'!$M:$M,$B60,'Estruturante Móvel'!$AM:$AM,JV$4,'Estruturante Móvel'!$AQ:$AQ,"REPARO FO"))</f>
        <v>0</v>
      </c>
      <c r="JW60" s="140">
        <f>(COUNTIFS('Estruturante Móvel'!$M:$M,$B58,'Estruturante Móvel'!$C:$C,"&lt;&gt;PREVISTO",'Estruturante Móvel'!$G:$G,JV$4,'Estruturante Móvel'!$L:$L,'CRONOGRAMA_CONST+MIGRACAO'!JL$8))</f>
        <v>0</v>
      </c>
      <c r="JX60" s="139">
        <f>(COUNTIFS('Estruturante Móvel'!$M:$M,$B60,'Estruturante Móvel'!$AM:$AM,JX$4))-(COUNTIFS('Estruturante Móvel'!$M:$M,$B60,'Estruturante Móvel'!$AM:$AM,JX$4,'Estruturante Móvel'!$AQ:$AQ,"REPARO FO"))</f>
        <v>0</v>
      </c>
      <c r="JY60" s="140">
        <f>(COUNTIFS('Estruturante Móvel'!$M:$M,$B58,'Estruturante Móvel'!$C:$C,"&lt;&gt;PREVISTO",'Estruturante Móvel'!$G:$G,JX$4,'Estruturante Móvel'!$L:$L,'CRONOGRAMA_CONST+MIGRACAO'!JN$8))</f>
        <v>0</v>
      </c>
      <c r="JZ60" s="139">
        <f>(COUNTIFS('Estruturante Móvel'!$M:$M,$B60,'Estruturante Móvel'!$AM:$AM,JZ$4))-(COUNTIFS('Estruturante Móvel'!$M:$M,$B60,'Estruturante Móvel'!$AM:$AM,JZ$4,'Estruturante Móvel'!$AQ:$AQ,"REPARO FO"))</f>
        <v>0</v>
      </c>
      <c r="KA60" s="140">
        <f>(COUNTIFS('Estruturante Móvel'!$M:$M,$B58,'Estruturante Móvel'!$C:$C,"&lt;&gt;PREVISTO",'Estruturante Móvel'!$G:$G,JZ$4,'Estruturante Móvel'!$L:$L,'CRONOGRAMA_CONST+MIGRACAO'!JP$8))</f>
        <v>0</v>
      </c>
      <c r="KB60" s="139">
        <f>(COUNTIFS('Estruturante Móvel'!$M:$M,$B60,'Estruturante Móvel'!$AM:$AM,KB$4))-(COUNTIFS('Estruturante Móvel'!$M:$M,$B60,'Estruturante Móvel'!$AM:$AM,KB$4,'Estruturante Móvel'!$AQ:$AQ,"REPARO FO"))</f>
        <v>0</v>
      </c>
      <c r="KC60" s="140">
        <f>(COUNTIFS('Estruturante Móvel'!$M:$M,$B58,'Estruturante Móvel'!$C:$C,"&lt;&gt;PREVISTO",'Estruturante Móvel'!$G:$G,KB$4,'Estruturante Móvel'!$L:$L,'CRONOGRAMA_CONST+MIGRACAO'!JR$8))</f>
        <v>0</v>
      </c>
      <c r="KD60" s="139">
        <f>(COUNTIFS('Estruturante Móvel'!$M:$M,$B60,'Estruturante Móvel'!$AM:$AM,KD$4))-(COUNTIFS('Estruturante Móvel'!$M:$M,$B60,'Estruturante Móvel'!$AM:$AM,KD$4,'Estruturante Móvel'!$AQ:$AQ,"REPARO FO"))</f>
        <v>0</v>
      </c>
      <c r="KE60" s="140">
        <f>(COUNTIFS('Estruturante Móvel'!$M:$M,$B58,'Estruturante Móvel'!$C:$C,"&lt;&gt;PREVISTO",'Estruturante Móvel'!$G:$G,KD$4,'Estruturante Móvel'!$L:$L,'CRONOGRAMA_CONST+MIGRACAO'!JT$8))</f>
        <v>0</v>
      </c>
      <c r="KF60" s="139">
        <f>(COUNTIFS('Estruturante Móvel'!$M:$M,$B60,'Estruturante Móvel'!$AM:$AM,KF$4))-(COUNTIFS('Estruturante Móvel'!$M:$M,$B60,'Estruturante Móvel'!$AM:$AM,KF$4,'Estruturante Móvel'!$AQ:$AQ,"REPARO FO"))</f>
        <v>0</v>
      </c>
      <c r="KG60" s="140">
        <f>(COUNTIFS('Estruturante Móvel'!$M:$M,$B58,'Estruturante Móvel'!$C:$C,"&lt;&gt;PREVISTO",'Estruturante Móvel'!$G:$G,KF$4,'Estruturante Móvel'!$L:$L,'CRONOGRAMA_CONST+MIGRACAO'!JV$8))</f>
        <v>0</v>
      </c>
      <c r="KH60" s="139">
        <f>(COUNTIFS('Estruturante Móvel'!$M:$M,$B60,'Estruturante Móvel'!$AM:$AM,KH$4))-(COUNTIFS('Estruturante Móvel'!$M:$M,$B60,'Estruturante Móvel'!$AM:$AM,KH$4,'Estruturante Móvel'!$AQ:$AQ,"REPARO FO"))</f>
        <v>0</v>
      </c>
      <c r="KI60" s="140">
        <f>(COUNTIFS('Estruturante Móvel'!$M:$M,$B58,'Estruturante Móvel'!$C:$C,"&lt;&gt;PREVISTO",'Estruturante Móvel'!$G:$G,KH$4,'Estruturante Móvel'!$L:$L,'CRONOGRAMA_CONST+MIGRACAO'!JX$8))</f>
        <v>0</v>
      </c>
      <c r="KJ60" s="139">
        <f>(COUNTIFS('Estruturante Móvel'!$M:$M,$B60,'Estruturante Móvel'!$AM:$AM,KJ$4))-(COUNTIFS('Estruturante Móvel'!$M:$M,$B60,'Estruturante Móvel'!$AM:$AM,KJ$4,'Estruturante Móvel'!$AQ:$AQ,"REPARO FO"))</f>
        <v>0</v>
      </c>
      <c r="KK60" s="140">
        <f>(COUNTIFS('Estruturante Móvel'!$M:$M,$B58,'Estruturante Móvel'!$C:$C,"&lt;&gt;PREVISTO",'Estruturante Móvel'!$G:$G,KJ$4,'Estruturante Móvel'!$L:$L,'CRONOGRAMA_CONST+MIGRACAO'!JZ$8))</f>
        <v>0</v>
      </c>
      <c r="KL60" s="139">
        <f>(COUNTIFS('Estruturante Móvel'!$M:$M,$B60,'Estruturante Móvel'!$AM:$AM,KL$4))-(COUNTIFS('Estruturante Móvel'!$M:$M,$B60,'Estruturante Móvel'!$AM:$AM,KL$4,'Estruturante Móvel'!$AQ:$AQ,"REPARO FO"))</f>
        <v>0</v>
      </c>
      <c r="KM60" s="140">
        <f>(COUNTIFS('Estruturante Móvel'!$M:$M,$B58,'Estruturante Móvel'!$C:$C,"&lt;&gt;PREVISTO",'Estruturante Móvel'!$G:$G,KL$4,'Estruturante Móvel'!$L:$L,'CRONOGRAMA_CONST+MIGRACAO'!KB$8))</f>
        <v>0</v>
      </c>
      <c r="KN60" s="139">
        <f>(COUNTIFS('Estruturante Móvel'!$M:$M,$B60,'Estruturante Móvel'!$AM:$AM,KN$4))-(COUNTIFS('Estruturante Móvel'!$M:$M,$B60,'Estruturante Móvel'!$AM:$AM,KN$4,'Estruturante Móvel'!$AQ:$AQ,"REPARO FO"))</f>
        <v>0</v>
      </c>
      <c r="KO60" s="140">
        <f>(COUNTIFS('Estruturante Móvel'!$M:$M,$B58,'Estruturante Móvel'!$C:$C,"&lt;&gt;PREVISTO",'Estruturante Móvel'!$G:$G,KN$4,'Estruturante Móvel'!$L:$L,'CRONOGRAMA_CONST+MIGRACAO'!KD$8))</f>
        <v>0</v>
      </c>
      <c r="KP60" s="139">
        <f>(COUNTIFS('Estruturante Móvel'!$M:$M,$B60,'Estruturante Móvel'!$AM:$AM,KP$4))-(COUNTIFS('Estruturante Móvel'!$M:$M,$B60,'Estruturante Móvel'!$AM:$AM,KP$4,'Estruturante Móvel'!$AQ:$AQ,"REPARO FO"))</f>
        <v>0</v>
      </c>
      <c r="KQ60" s="140">
        <f>(COUNTIFS('Estruturante Móvel'!$M:$M,$B58,'Estruturante Móvel'!$C:$C,"&lt;&gt;PREVISTO",'Estruturante Móvel'!$G:$G,KP$4,'Estruturante Móvel'!$L:$L,'CRONOGRAMA_CONST+MIGRACAO'!KF$8))</f>
        <v>0</v>
      </c>
      <c r="KR60" s="139">
        <f>(COUNTIFS('Estruturante Móvel'!$M:$M,$B60,'Estruturante Móvel'!$AM:$AM,KR$4))-(COUNTIFS('Estruturante Móvel'!$M:$M,$B60,'Estruturante Móvel'!$AM:$AM,KR$4,'Estruturante Móvel'!$AQ:$AQ,"REPARO FO"))</f>
        <v>0</v>
      </c>
      <c r="KS60" s="140">
        <f>(COUNTIFS('Estruturante Móvel'!$M:$M,$B58,'Estruturante Móvel'!$C:$C,"&lt;&gt;PREVISTO",'Estruturante Móvel'!$G:$G,KR$4,'Estruturante Móvel'!$L:$L,'CRONOGRAMA_CONST+MIGRACAO'!KH$8))</f>
        <v>0</v>
      </c>
      <c r="KT60" s="139">
        <f>(COUNTIFS('Estruturante Móvel'!$M:$M,$B60,'Estruturante Móvel'!$AM:$AM,KT$4))-(COUNTIFS('Estruturante Móvel'!$M:$M,$B60,'Estruturante Móvel'!$AM:$AM,KT$4,'Estruturante Móvel'!$AQ:$AQ,"REPARO FO"))</f>
        <v>0</v>
      </c>
      <c r="KU60" s="140">
        <f>(COUNTIFS('Estruturante Móvel'!$M:$M,$B58,'Estruturante Móvel'!$C:$C,"&lt;&gt;PREVISTO",'Estruturante Móvel'!$G:$G,KT$4,'Estruturante Móvel'!$L:$L,'CRONOGRAMA_CONST+MIGRACAO'!KJ$8))</f>
        <v>0</v>
      </c>
      <c r="KV60" s="139">
        <f>(COUNTIFS('Estruturante Móvel'!$M:$M,$B60,'Estruturante Móvel'!$AM:$AM,KV$4))-(COUNTIFS('Estruturante Móvel'!$M:$M,$B60,'Estruturante Móvel'!$AM:$AM,KV$4,'Estruturante Móvel'!$AQ:$AQ,"REPARO FO"))</f>
        <v>0</v>
      </c>
      <c r="KW60" s="140">
        <f>(COUNTIFS('Estruturante Móvel'!$M:$M,$B58,'Estruturante Móvel'!$C:$C,"&lt;&gt;PREVISTO",'Estruturante Móvel'!$G:$G,KV$4,'Estruturante Móvel'!$L:$L,'CRONOGRAMA_CONST+MIGRACAO'!KL$8))</f>
        <v>0</v>
      </c>
      <c r="KX60" s="139">
        <f>(COUNTIFS('Estruturante Móvel'!$M:$M,$B60,'Estruturante Móvel'!$AM:$AM,KX$4))-(COUNTIFS('Estruturante Móvel'!$M:$M,$B60,'Estruturante Móvel'!$AM:$AM,KX$4,'Estruturante Móvel'!$AQ:$AQ,"REPARO FO"))</f>
        <v>0</v>
      </c>
      <c r="KY60" s="140">
        <f>(COUNTIFS('Estruturante Móvel'!$M:$M,$B58,'Estruturante Móvel'!$C:$C,"&lt;&gt;PREVISTO",'Estruturante Móvel'!$G:$G,KX$4,'Estruturante Móvel'!$L:$L,'CRONOGRAMA_CONST+MIGRACAO'!KN$8))</f>
        <v>0</v>
      </c>
      <c r="KZ60" s="139">
        <f>(COUNTIFS('Estruturante Móvel'!$M:$M,$B60,'Estruturante Móvel'!$AM:$AM,KZ$4))-(COUNTIFS('Estruturante Móvel'!$M:$M,$B60,'Estruturante Móvel'!$AM:$AM,KZ$4,'Estruturante Móvel'!$AQ:$AQ,"REPARO FO"))</f>
        <v>0</v>
      </c>
      <c r="LA60" s="140">
        <f>(COUNTIFS('Estruturante Móvel'!$M:$M,$B58,'Estruturante Móvel'!$C:$C,"&lt;&gt;PREVISTO",'Estruturante Móvel'!$G:$G,KZ$4,'Estruturante Móvel'!$L:$L,'CRONOGRAMA_CONST+MIGRACAO'!KP$8))</f>
        <v>0</v>
      </c>
      <c r="LB60" s="139">
        <f>(COUNTIFS('Estruturante Móvel'!$M:$M,$B60,'Estruturante Móvel'!$AM:$AM,LB$4))-(COUNTIFS('Estruturante Móvel'!$M:$M,$B60,'Estruturante Móvel'!$AM:$AM,LB$4,'Estruturante Móvel'!$AQ:$AQ,"REPARO FO"))</f>
        <v>0</v>
      </c>
      <c r="LC60" s="140">
        <f>(COUNTIFS('Estruturante Móvel'!$M:$M,$B58,'Estruturante Móvel'!$C:$C,"&lt;&gt;PREVISTO",'Estruturante Móvel'!$G:$G,LB$4,'Estruturante Móvel'!$L:$L,'CRONOGRAMA_CONST+MIGRACAO'!KR$8))</f>
        <v>0</v>
      </c>
      <c r="LD60" s="139">
        <f>(COUNTIFS('Estruturante Móvel'!$M:$M,$B60,'Estruturante Móvel'!$AM:$AM,LD$4))-(COUNTIFS('Estruturante Móvel'!$M:$M,$B60,'Estruturante Móvel'!$AM:$AM,LD$4,'Estruturante Móvel'!$AQ:$AQ,"REPARO FO"))</f>
        <v>0</v>
      </c>
      <c r="LE60" s="140">
        <f>(COUNTIFS('Estruturante Móvel'!$M:$M,$B58,'Estruturante Móvel'!$C:$C,"&lt;&gt;PREVISTO",'Estruturante Móvel'!$G:$G,LD$4,'Estruturante Móvel'!$L:$L,'CRONOGRAMA_CONST+MIGRACAO'!KT$8))</f>
        <v>0</v>
      </c>
      <c r="LF60" s="139">
        <f>(COUNTIFS('Estruturante Móvel'!$M:$M,$B60,'Estruturante Móvel'!$AM:$AM,LF$4))-(COUNTIFS('Estruturante Móvel'!$M:$M,$B60,'Estruturante Móvel'!$AM:$AM,LF$4,'Estruturante Móvel'!$AQ:$AQ,"REPARO FO"))</f>
        <v>0</v>
      </c>
      <c r="LG60" s="140">
        <f>(COUNTIFS('Estruturante Móvel'!$M:$M,$B58,'Estruturante Móvel'!$C:$C,"&lt;&gt;PREVISTO",'Estruturante Móvel'!$G:$G,LF$4,'Estruturante Móvel'!$L:$L,'CRONOGRAMA_CONST+MIGRACAO'!KV$8))</f>
        <v>0</v>
      </c>
      <c r="LH60" s="139">
        <f>(COUNTIFS('Estruturante Móvel'!$M:$M,$B60,'Estruturante Móvel'!$AM:$AM,LH$4))-(COUNTIFS('Estruturante Móvel'!$M:$M,$B60,'Estruturante Móvel'!$AM:$AM,LH$4,'Estruturante Móvel'!$AQ:$AQ,"REPARO FO"))</f>
        <v>0</v>
      </c>
      <c r="LI60" s="140">
        <f>(COUNTIFS('Estruturante Móvel'!$M:$M,$B58,'Estruturante Móvel'!$C:$C,"&lt;&gt;PREVISTO",'Estruturante Móvel'!$G:$G,LH$4,'Estruturante Móvel'!$L:$L,'CRONOGRAMA_CONST+MIGRACAO'!KX$8))</f>
        <v>0</v>
      </c>
      <c r="LJ60" s="139">
        <f>(COUNTIFS('Estruturante Móvel'!$M:$M,$B60,'Estruturante Móvel'!$AM:$AM,LJ$4))-(COUNTIFS('Estruturante Móvel'!$M:$M,$B60,'Estruturante Móvel'!$AM:$AM,LJ$4,'Estruturante Móvel'!$AQ:$AQ,"REPARO FO"))</f>
        <v>0</v>
      </c>
      <c r="LK60" s="140">
        <f>(COUNTIFS('Estruturante Móvel'!$M:$M,$B58,'Estruturante Móvel'!$C:$C,"&lt;&gt;PREVISTO",'Estruturante Móvel'!$G:$G,LJ$4,'Estruturante Móvel'!$L:$L,'CRONOGRAMA_CONST+MIGRACAO'!KZ$8))</f>
        <v>0</v>
      </c>
      <c r="LL60" s="139">
        <f>(COUNTIFS('Estruturante Móvel'!$M:$M,$B60,'Estruturante Móvel'!$AM:$AM,LL$4))-(COUNTIFS('Estruturante Móvel'!$M:$M,$B60,'Estruturante Móvel'!$AM:$AM,LL$4,'Estruturante Móvel'!$AQ:$AQ,"REPARO FO"))</f>
        <v>0</v>
      </c>
      <c r="LM60" s="140">
        <f>(COUNTIFS('Estruturante Móvel'!$M:$M,$B58,'Estruturante Móvel'!$C:$C,"&lt;&gt;PREVISTO",'Estruturante Móvel'!$G:$G,LL$4,'Estruturante Móvel'!$L:$L,'CRONOGRAMA_CONST+MIGRACAO'!LB$8))</f>
        <v>0</v>
      </c>
      <c r="LN60" s="139">
        <f>(COUNTIFS('Estruturante Móvel'!$M:$M,$B60,'Estruturante Móvel'!$AM:$AM,LN$4))-(COUNTIFS('Estruturante Móvel'!$M:$M,$B60,'Estruturante Móvel'!$AM:$AM,LN$4,'Estruturante Móvel'!$AQ:$AQ,"REPARO FO"))</f>
        <v>0</v>
      </c>
      <c r="LO60" s="140">
        <f>(COUNTIFS('Estruturante Móvel'!$M:$M,$B58,'Estruturante Móvel'!$C:$C,"&lt;&gt;PREVISTO",'Estruturante Móvel'!$G:$G,LN$4,'Estruturante Móvel'!$L:$L,'CRONOGRAMA_CONST+MIGRACAO'!LD$8))</f>
        <v>0</v>
      </c>
      <c r="LP60" s="139">
        <f>(COUNTIFS('Estruturante Móvel'!$M:$M,$B60,'Estruturante Móvel'!$AM:$AM,LP$4))-(COUNTIFS('Estruturante Móvel'!$M:$M,$B60,'Estruturante Móvel'!$AM:$AM,LP$4,'Estruturante Móvel'!$AQ:$AQ,"REPARO FO"))</f>
        <v>0</v>
      </c>
      <c r="LQ60" s="140">
        <f>(COUNTIFS('Estruturante Móvel'!$M:$M,$B58,'Estruturante Móvel'!$C:$C,"&lt;&gt;PREVISTO",'Estruturante Móvel'!$G:$G,LP$4,'Estruturante Móvel'!$L:$L,'CRONOGRAMA_CONST+MIGRACAO'!LF$8))</f>
        <v>0</v>
      </c>
      <c r="LR60" s="139">
        <f>(COUNTIFS('Estruturante Móvel'!$M:$M,$B60,'Estruturante Móvel'!$AM:$AM,LR$4))-(COUNTIFS('Estruturante Móvel'!$M:$M,$B60,'Estruturante Móvel'!$AM:$AM,LR$4,'Estruturante Móvel'!$AQ:$AQ,"REPARO FO"))</f>
        <v>0</v>
      </c>
      <c r="LS60" s="140">
        <f>(COUNTIFS('Estruturante Móvel'!$M:$M,$B58,'Estruturante Móvel'!$C:$C,"&lt;&gt;PREVISTO",'Estruturante Móvel'!$G:$G,LR$4,'Estruturante Móvel'!$L:$L,'CRONOGRAMA_CONST+MIGRACAO'!LH$8))</f>
        <v>0</v>
      </c>
      <c r="LT60" s="139">
        <f>(COUNTIFS('Estruturante Móvel'!$M:$M,$B60,'Estruturante Móvel'!$AM:$AM,LT$4))-(COUNTIFS('Estruturante Móvel'!$M:$M,$B60,'Estruturante Móvel'!$AM:$AM,LT$4,'Estruturante Móvel'!$AQ:$AQ,"REPARO FO"))</f>
        <v>0</v>
      </c>
      <c r="LU60" s="140">
        <f>(COUNTIFS('Estruturante Móvel'!$M:$M,$B58,'Estruturante Móvel'!$C:$C,"&lt;&gt;PREVISTO",'Estruturante Móvel'!$G:$G,LT$4,'Estruturante Móvel'!$L:$L,'CRONOGRAMA_CONST+MIGRACAO'!LJ$8))</f>
        <v>0</v>
      </c>
      <c r="LV60" s="139">
        <f>(COUNTIFS('Estruturante Móvel'!$M:$M,$B60,'Estruturante Móvel'!$AM:$AM,LV$4))-(COUNTIFS('Estruturante Móvel'!$M:$M,$B60,'Estruturante Móvel'!$AM:$AM,LV$4,'Estruturante Móvel'!$AQ:$AQ,"REPARO FO"))</f>
        <v>0</v>
      </c>
      <c r="LW60" s="140">
        <f>(COUNTIFS('Estruturante Móvel'!$M:$M,$B58,'Estruturante Móvel'!$C:$C,"&lt;&gt;PREVISTO",'Estruturante Móvel'!$G:$G,LV$4,'Estruturante Móvel'!$L:$L,'CRONOGRAMA_CONST+MIGRACAO'!LL$8))</f>
        <v>0</v>
      </c>
      <c r="LX60" s="139">
        <f>(COUNTIFS('Estruturante Móvel'!$M:$M,$B60,'Estruturante Móvel'!$AM:$AM,LX$4))-(COUNTIFS('Estruturante Móvel'!$M:$M,$B60,'Estruturante Móvel'!$AM:$AM,LX$4,'Estruturante Móvel'!$AQ:$AQ,"REPARO FO"))</f>
        <v>0</v>
      </c>
      <c r="LY60" s="140">
        <f>(COUNTIFS('Estruturante Móvel'!$M:$M,$B58,'Estruturante Móvel'!$C:$C,"&lt;&gt;PREVISTO",'Estruturante Móvel'!$G:$G,LX$4,'Estruturante Móvel'!$L:$L,'CRONOGRAMA_CONST+MIGRACAO'!LN$8))</f>
        <v>0</v>
      </c>
      <c r="LZ60" s="139">
        <f>(COUNTIFS('Estruturante Móvel'!$M:$M,$B60,'Estruturante Móvel'!$AM:$AM,LZ$4))-(COUNTIFS('Estruturante Móvel'!$M:$M,$B60,'Estruturante Móvel'!$AM:$AM,LZ$4,'Estruturante Móvel'!$AQ:$AQ,"REPARO FO"))</f>
        <v>0</v>
      </c>
      <c r="MA60" s="140">
        <f>(COUNTIFS('Estruturante Móvel'!$M:$M,$B58,'Estruturante Móvel'!$C:$C,"&lt;&gt;PREVISTO",'Estruturante Móvel'!$G:$G,LZ$4,'Estruturante Móvel'!$L:$L,'CRONOGRAMA_CONST+MIGRACAO'!LP$8))</f>
        <v>0</v>
      </c>
      <c r="MB60" s="139">
        <f>(COUNTIFS('Estruturante Móvel'!$M:$M,$B60,'Estruturante Móvel'!$AM:$AM,MB$4))-(COUNTIFS('Estruturante Móvel'!$M:$M,$B60,'Estruturante Móvel'!$AM:$AM,MB$4,'Estruturante Móvel'!$AQ:$AQ,"REPARO FO"))</f>
        <v>0</v>
      </c>
      <c r="MC60" s="140">
        <f>(COUNTIFS('Estruturante Móvel'!$M:$M,$B58,'Estruturante Móvel'!$C:$C,"&lt;&gt;PREVISTO",'Estruturante Móvel'!$G:$G,MB$4,'Estruturante Móvel'!$L:$L,'CRONOGRAMA_CONST+MIGRACAO'!LR$8))</f>
        <v>0</v>
      </c>
      <c r="MD60" s="139">
        <f>(COUNTIFS('Estruturante Móvel'!$M:$M,$B60,'Estruturante Móvel'!$AM:$AM,MD$4))-(COUNTIFS('Estruturante Móvel'!$M:$M,$B60,'Estruturante Móvel'!$AM:$AM,MD$4,'Estruturante Móvel'!$AQ:$AQ,"REPARO FO"))</f>
        <v>0</v>
      </c>
      <c r="ME60" s="140">
        <f>(COUNTIFS('Estruturante Móvel'!$M:$M,$B58,'Estruturante Móvel'!$C:$C,"&lt;&gt;PREVISTO",'Estruturante Móvel'!$G:$G,MD$4,'Estruturante Móvel'!$L:$L,'CRONOGRAMA_CONST+MIGRACAO'!LT$8))</f>
        <v>0</v>
      </c>
      <c r="MF60" s="139">
        <f>(COUNTIFS('Estruturante Móvel'!$M:$M,$B60,'Estruturante Móvel'!$AM:$AM,MF$4))-(COUNTIFS('Estruturante Móvel'!$M:$M,$B60,'Estruturante Móvel'!$AM:$AM,MF$4,'Estruturante Móvel'!$AQ:$AQ,"REPARO FO"))</f>
        <v>0</v>
      </c>
      <c r="MG60" s="140">
        <f>(COUNTIFS('Estruturante Móvel'!$M:$M,$B58,'Estruturante Móvel'!$C:$C,"&lt;&gt;PREVISTO",'Estruturante Móvel'!$G:$G,MF$4,'Estruturante Móvel'!$L:$L,'CRONOGRAMA_CONST+MIGRACAO'!LV$8))</f>
        <v>0</v>
      </c>
      <c r="MH60" s="139">
        <f>(COUNTIFS('Estruturante Móvel'!$M:$M,$B60,'Estruturante Móvel'!$AM:$AM,MH$4))-(COUNTIFS('Estruturante Móvel'!$M:$M,$B60,'Estruturante Móvel'!$AM:$AM,MH$4,'Estruturante Móvel'!$AQ:$AQ,"REPARO FO"))</f>
        <v>0</v>
      </c>
      <c r="MI60" s="140">
        <f>(COUNTIFS('Estruturante Móvel'!$M:$M,$B58,'Estruturante Móvel'!$C:$C,"&lt;&gt;PREVISTO",'Estruturante Móvel'!$G:$G,MH$4,'Estruturante Móvel'!$L:$L,'CRONOGRAMA_CONST+MIGRACAO'!LX$8))</f>
        <v>0</v>
      </c>
      <c r="MJ60" s="139">
        <f>(COUNTIFS('Estruturante Móvel'!$M:$M,$B60,'Estruturante Móvel'!$AM:$AM,MJ$4))-(COUNTIFS('Estruturante Móvel'!$M:$M,$B60,'Estruturante Móvel'!$AM:$AM,MJ$4,'Estruturante Móvel'!$AQ:$AQ,"REPARO FO"))</f>
        <v>0</v>
      </c>
      <c r="MK60" s="140">
        <f>(COUNTIFS('Estruturante Móvel'!$M:$M,$B58,'Estruturante Móvel'!$C:$C,"&lt;&gt;PREVISTO",'Estruturante Móvel'!$G:$G,MJ$4,'Estruturante Móvel'!$L:$L,'CRONOGRAMA_CONST+MIGRACAO'!LZ$8))</f>
        <v>0</v>
      </c>
      <c r="ML60" s="139">
        <f>(COUNTIFS('Estruturante Móvel'!$M:$M,$B60,'Estruturante Móvel'!$AM:$AM,ML$4))-(COUNTIFS('Estruturante Móvel'!$M:$M,$B60,'Estruturante Móvel'!$AM:$AM,ML$4,'Estruturante Móvel'!$AQ:$AQ,"REPARO FO"))</f>
        <v>0</v>
      </c>
      <c r="MM60" s="140">
        <f>(COUNTIFS('Estruturante Móvel'!$M:$M,$B58,'Estruturante Móvel'!$C:$C,"&lt;&gt;PREVISTO",'Estruturante Móvel'!$G:$G,ML$4,'Estruturante Móvel'!$L:$L,'CRONOGRAMA_CONST+MIGRACAO'!MB$8))</f>
        <v>0</v>
      </c>
      <c r="MN60" s="139">
        <f>(COUNTIFS('Estruturante Móvel'!$M:$M,$B60,'Estruturante Móvel'!$AM:$AM,MN$4))-(COUNTIFS('Estruturante Móvel'!$M:$M,$B60,'Estruturante Móvel'!$AM:$AM,MN$4,'Estruturante Móvel'!$AQ:$AQ,"REPARO FO"))</f>
        <v>0</v>
      </c>
      <c r="MO60" s="140">
        <f>(COUNTIFS('Estruturante Móvel'!$M:$M,$B58,'Estruturante Móvel'!$C:$C,"&lt;&gt;PREVISTO",'Estruturante Móvel'!$G:$G,MN$4,'Estruturante Móvel'!$L:$L,'CRONOGRAMA_CONST+MIGRACAO'!MD$8))</f>
        <v>0</v>
      </c>
      <c r="MP60" s="139">
        <f>(COUNTIFS('Estruturante Móvel'!$M:$M,$B60,'Estruturante Móvel'!$AM:$AM,MP$4))-(COUNTIFS('Estruturante Móvel'!$M:$M,$B60,'Estruturante Móvel'!$AM:$AM,MP$4,'Estruturante Móvel'!$AQ:$AQ,"REPARO FO"))</f>
        <v>0</v>
      </c>
      <c r="MQ60" s="140">
        <f>(COUNTIFS('Estruturante Móvel'!$M:$M,$B58,'Estruturante Móvel'!$C:$C,"&lt;&gt;PREVISTO",'Estruturante Móvel'!$G:$G,MP$4,'Estruturante Móvel'!$L:$L,'CRONOGRAMA_CONST+MIGRACAO'!MF$8))</f>
        <v>0</v>
      </c>
      <c r="MR60" s="139">
        <f>(COUNTIFS('Estruturante Móvel'!$M:$M,$B60,'Estruturante Móvel'!$AM:$AM,MR$4))-(COUNTIFS('Estruturante Móvel'!$M:$M,$B60,'Estruturante Móvel'!$AM:$AM,MR$4,'Estruturante Móvel'!$AQ:$AQ,"REPARO FO"))</f>
        <v>0</v>
      </c>
      <c r="MS60" s="140">
        <f>(COUNTIFS('Estruturante Móvel'!$M:$M,$B58,'Estruturante Móvel'!$C:$C,"&lt;&gt;PREVISTO",'Estruturante Móvel'!$G:$G,MR$4,'Estruturante Móvel'!$L:$L,'CRONOGRAMA_CONST+MIGRACAO'!MH$8))</f>
        <v>0</v>
      </c>
      <c r="MT60" s="139">
        <f>(COUNTIFS('Estruturante Móvel'!$M:$M,$B60,'Estruturante Móvel'!$AM:$AM,MT$4))-(COUNTIFS('Estruturante Móvel'!$M:$M,$B60,'Estruturante Móvel'!$AM:$AM,MT$4,'Estruturante Móvel'!$AQ:$AQ,"REPARO FO"))</f>
        <v>0</v>
      </c>
      <c r="MU60" s="140">
        <f>(COUNTIFS('Estruturante Móvel'!$M:$M,$B58,'Estruturante Móvel'!$C:$C,"&lt;&gt;PREVISTO",'Estruturante Móvel'!$G:$G,MT$4,'Estruturante Móvel'!$L:$L,'CRONOGRAMA_CONST+MIGRACAO'!MJ$8))</f>
        <v>0</v>
      </c>
      <c r="MV60" s="139">
        <f>(COUNTIFS('Estruturante Móvel'!$M:$M,$B60,'Estruturante Móvel'!$AM:$AM,MV$4))-(COUNTIFS('Estruturante Móvel'!$M:$M,$B60,'Estruturante Móvel'!$AM:$AM,MV$4,'Estruturante Móvel'!$AQ:$AQ,"REPARO FO"))</f>
        <v>0</v>
      </c>
      <c r="MW60" s="140">
        <f>(COUNTIFS('Estruturante Móvel'!$M:$M,$B58,'Estruturante Móvel'!$C:$C,"&lt;&gt;PREVISTO",'Estruturante Móvel'!$G:$G,MV$4,'Estruturante Móvel'!$L:$L,'CRONOGRAMA_CONST+MIGRACAO'!ML$8))</f>
        <v>0</v>
      </c>
      <c r="MX60" s="139">
        <f>(COUNTIFS('Estruturante Móvel'!$M:$M,$B60,'Estruturante Móvel'!$AM:$AM,MX$4))-(COUNTIFS('Estruturante Móvel'!$M:$M,$B60,'Estruturante Móvel'!$AM:$AM,MX$4,'Estruturante Móvel'!$AQ:$AQ,"REPARO FO"))</f>
        <v>0</v>
      </c>
      <c r="MY60" s="140">
        <f>(COUNTIFS('Estruturante Móvel'!$M:$M,$B58,'Estruturante Móvel'!$C:$C,"&lt;&gt;PREVISTO",'Estruturante Móvel'!$G:$G,MX$4,'Estruturante Móvel'!$L:$L,'CRONOGRAMA_CONST+MIGRACAO'!MN$8))</f>
        <v>0</v>
      </c>
      <c r="MZ60" s="139">
        <f>(COUNTIFS('Estruturante Móvel'!$M:$M,$B60,'Estruturante Móvel'!$AM:$AM,MZ$4))-(COUNTIFS('Estruturante Móvel'!$M:$M,$B60,'Estruturante Móvel'!$AM:$AM,MZ$4,'Estruturante Móvel'!$AQ:$AQ,"REPARO FO"))</f>
        <v>0</v>
      </c>
      <c r="NA60" s="140">
        <f>(COUNTIFS('Estruturante Móvel'!$M:$M,$B58,'Estruturante Móvel'!$C:$C,"&lt;&gt;PREVISTO",'Estruturante Móvel'!$G:$G,MZ$4,'Estruturante Móvel'!$L:$L,'CRONOGRAMA_CONST+MIGRACAO'!MP$8))</f>
        <v>0</v>
      </c>
      <c r="NB60" s="139">
        <f>(COUNTIFS('Estruturante Móvel'!$M:$M,$B60,'Estruturante Móvel'!$AM:$AM,NB$4))-(COUNTIFS('Estruturante Móvel'!$M:$M,$B60,'Estruturante Móvel'!$AM:$AM,NB$4,'Estruturante Móvel'!$AQ:$AQ,"REPARO FO"))</f>
        <v>0</v>
      </c>
      <c r="NC60" s="140">
        <f>(COUNTIFS('Estruturante Móvel'!$M:$M,$B58,'Estruturante Móvel'!$C:$C,"&lt;&gt;PREVISTO",'Estruturante Móvel'!$G:$G,NB$4,'Estruturante Móvel'!$L:$L,'CRONOGRAMA_CONST+MIGRACAO'!MR$8))</f>
        <v>0</v>
      </c>
      <c r="ND60" s="139">
        <f>(COUNTIFS('Estruturante Móvel'!$M:$M,$B60,'Estruturante Móvel'!$AM:$AM,ND$4))-(COUNTIFS('Estruturante Móvel'!$M:$M,$B60,'Estruturante Móvel'!$AM:$AM,ND$4,'Estruturante Móvel'!$AQ:$AQ,"REPARO FO"))</f>
        <v>0</v>
      </c>
      <c r="NE60" s="140">
        <f>(COUNTIFS('Estruturante Móvel'!$M:$M,$B58,'Estruturante Móvel'!$C:$C,"&lt;&gt;PREVISTO",'Estruturante Móvel'!$G:$G,ND$4,'Estruturante Móvel'!$L:$L,'CRONOGRAMA_CONST+MIGRACAO'!MT$8))</f>
        <v>0</v>
      </c>
      <c r="NF60" s="139">
        <f>(COUNTIFS('Estruturante Móvel'!$M:$M,$B60,'Estruturante Móvel'!$AM:$AM,NF$4))-(COUNTIFS('Estruturante Móvel'!$M:$M,$B60,'Estruturante Móvel'!$AM:$AM,NF$4,'Estruturante Móvel'!$AQ:$AQ,"REPARO FO"))</f>
        <v>0</v>
      </c>
      <c r="NG60" s="140">
        <f>(COUNTIFS('Estruturante Móvel'!$M:$M,$B58,'Estruturante Móvel'!$C:$C,"&lt;&gt;PREVISTO",'Estruturante Móvel'!$G:$G,NF$4,'Estruturante Móvel'!$L:$L,'CRONOGRAMA_CONST+MIGRACAO'!MV$8))</f>
        <v>0</v>
      </c>
      <c r="NH60" s="139">
        <f>(COUNTIFS('Estruturante Móvel'!$M:$M,$B60,'Estruturante Móvel'!$AM:$AM,NH$4))-(COUNTIFS('Estruturante Móvel'!$M:$M,$B60,'Estruturante Móvel'!$AM:$AM,NH$4,'Estruturante Móvel'!$AQ:$AQ,"REPARO FO"))</f>
        <v>0</v>
      </c>
      <c r="NI60" s="140">
        <f>(COUNTIFS('Estruturante Móvel'!$M:$M,$B58,'Estruturante Móvel'!$C:$C,"&lt;&gt;PREVISTO",'Estruturante Móvel'!$G:$G,NH$4,'Estruturante Móvel'!$L:$L,'CRONOGRAMA_CONST+MIGRACAO'!MX$8))</f>
        <v>0</v>
      </c>
    </row>
    <row r="61" spans="1:373" hidden="1" outlineLevel="1">
      <c r="B61" s="205" t="s">
        <v>446</v>
      </c>
      <c r="C61" s="161" t="s">
        <v>186</v>
      </c>
      <c r="D61" s="161">
        <f>COUNTIFS('Estruturante Móvel'!$M:$M,B58,'Estruturante Móvel'!$L:$L,'CRONOGRAMA_CONST+MIGRACAO'!B61)</f>
        <v>18</v>
      </c>
      <c r="E61" s="161">
        <f>(COUNTIFS('Estruturante Móvel'!$M:$M,B58,'Estruturante Móvel'!$C:$C,"&lt;&gt;PREVISTO",'Estruturante Móvel'!$L:$L,'CRONOGRAMA_CONST+MIGRACAO'!B61))</f>
        <v>18</v>
      </c>
      <c r="F61" s="162">
        <f>(COUNTIFS('Estruturante Móvel'!$M:$M,B58,'Estruturante Móvel'!$C:$C,"PREVISTO",'Estruturante Móvel'!$L:$L,'CRONOGRAMA_CONST+MIGRACAO'!B61))</f>
        <v>0</v>
      </c>
      <c r="G61" s="162"/>
      <c r="H61" s="165" t="str">
        <f t="shared" si="381"/>
        <v>Concluído</v>
      </c>
      <c r="I61" s="163"/>
      <c r="J61" s="160">
        <f t="shared" si="382"/>
        <v>1</v>
      </c>
      <c r="K61" s="157">
        <f t="shared" si="383"/>
        <v>18</v>
      </c>
      <c r="L61" s="139">
        <f>(COUNTIFS('Estruturante Móvel'!$M:$M,$B58,'Estruturante Móvel'!$AM:$AM,L$4,'Estruturante Móvel'!$L:$L,'CRONOGRAMA_CONST+MIGRACAO'!$B61))</f>
        <v>0</v>
      </c>
      <c r="M61" s="140">
        <f>(COUNTIFS('Estruturante Móvel'!$M:$M,$B58,'Estruturante Móvel'!$C:$C,"&lt;&gt;PREVISTO",'Estruturante Móvel'!$G:$G,L$4,'Estruturante Móvel'!$L:$L,'CRONOGRAMA_CONST+MIGRACAO'!B$9))</f>
        <v>0</v>
      </c>
      <c r="N61" s="139">
        <f>(COUNTIFS('Estruturante Móvel'!$M:$M,$B58,'Estruturante Móvel'!$AM:$AM,N$4,'Estruturante Móvel'!$L:$L,'CRONOGRAMA_CONST+MIGRACAO'!$B61))</f>
        <v>0</v>
      </c>
      <c r="O61" s="140">
        <f>(COUNTIFS('Estruturante Móvel'!$M:$M,$B58,'Estruturante Móvel'!$C:$C,"&lt;&gt;PREVISTO",'Estruturante Móvel'!$G:$G,N$4,'Estruturante Móvel'!$L:$L,'CRONOGRAMA_CONST+MIGRACAO'!D$9))</f>
        <v>0</v>
      </c>
      <c r="P61" s="139">
        <f>(COUNTIFS('Estruturante Móvel'!$M:$M,$B58,'Estruturante Móvel'!$AM:$AM,P$4,'Estruturante Móvel'!$L:$L,'CRONOGRAMA_CONST+MIGRACAO'!$B61))</f>
        <v>0</v>
      </c>
      <c r="Q61" s="140">
        <f>(COUNTIFS('Estruturante Móvel'!$M:$M,$B58,'Estruturante Móvel'!$C:$C,"&lt;&gt;PREVISTO",'Estruturante Móvel'!$G:$G,P$4,'Estruturante Móvel'!$L:$L,'CRONOGRAMA_CONST+MIGRACAO'!F$9))</f>
        <v>0</v>
      </c>
      <c r="R61" s="139">
        <f>(COUNTIFS('Estruturante Móvel'!$M:$M,$B58,'Estruturante Móvel'!$AM:$AM,R$4,'Estruturante Móvel'!$L:$L,'CRONOGRAMA_CONST+MIGRACAO'!$B61))</f>
        <v>0</v>
      </c>
      <c r="S61" s="140">
        <f>(COUNTIFS('Estruturante Móvel'!$M:$M,$B58,'Estruturante Móvel'!$C:$C,"&lt;&gt;PREVISTO",'Estruturante Móvel'!$G:$G,R$4,'Estruturante Móvel'!$L:$L,'CRONOGRAMA_CONST+MIGRACAO'!H$9))</f>
        <v>0</v>
      </c>
      <c r="T61" s="139">
        <f>(COUNTIFS('Estruturante Móvel'!$M:$M,$B58,'Estruturante Móvel'!$AM:$AM,T$4,'Estruturante Móvel'!$L:$L,'CRONOGRAMA_CONST+MIGRACAO'!$B61))</f>
        <v>0</v>
      </c>
      <c r="U61" s="140">
        <f>(COUNTIFS('Estruturante Móvel'!$M:$M,$B58,'Estruturante Móvel'!$C:$C,"&lt;&gt;PREVISTO",'Estruturante Móvel'!$G:$G,T$4,'Estruturante Móvel'!$L:$L,'CRONOGRAMA_CONST+MIGRACAO'!J$9))</f>
        <v>0</v>
      </c>
      <c r="V61" s="139">
        <f>(COUNTIFS('Estruturante Móvel'!$M:$M,$B58,'Estruturante Móvel'!$AM:$AM,V$4,'Estruturante Móvel'!$L:$L,'CRONOGRAMA_CONST+MIGRACAO'!$B61))</f>
        <v>0</v>
      </c>
      <c r="W61" s="140">
        <f>(COUNTIFS('Estruturante Móvel'!$M:$M,$B58,'Estruturante Móvel'!$C:$C,"&lt;&gt;PREVISTO",'Estruturante Móvel'!$G:$G,V$4,'Estruturante Móvel'!$L:$L,'CRONOGRAMA_CONST+MIGRACAO'!L$9))</f>
        <v>0</v>
      </c>
      <c r="X61" s="139">
        <f>(COUNTIFS('Estruturante Móvel'!$M:$M,$B58,'Estruturante Móvel'!$AM:$AM,X$4,'Estruturante Móvel'!$L:$L,'CRONOGRAMA_CONST+MIGRACAO'!$B61))</f>
        <v>0</v>
      </c>
      <c r="Y61" s="140">
        <f>(COUNTIFS('Estruturante Móvel'!$M:$M,$B58,'Estruturante Móvel'!$C:$C,"&lt;&gt;PREVISTO",'Estruturante Móvel'!$G:$G,X$4,'Estruturante Móvel'!$L:$L,'CRONOGRAMA_CONST+MIGRACAO'!N$9))</f>
        <v>0</v>
      </c>
      <c r="Z61" s="139">
        <f>(COUNTIFS('Estruturante Móvel'!$M:$M,$B58,'Estruturante Móvel'!$AM:$AM,Z$4,'Estruturante Móvel'!$L:$L,'CRONOGRAMA_CONST+MIGRACAO'!$B61))</f>
        <v>0</v>
      </c>
      <c r="AA61" s="140">
        <f>(COUNTIFS('Estruturante Móvel'!$M:$M,$B58,'Estruturante Móvel'!$C:$C,"&lt;&gt;PREVISTO",'Estruturante Móvel'!$G:$G,Z$4,'Estruturante Móvel'!$L:$L,'CRONOGRAMA_CONST+MIGRACAO'!P$9))</f>
        <v>0</v>
      </c>
      <c r="AB61" s="139">
        <f>(COUNTIFS('Estruturante Móvel'!$M:$M,$B58,'Estruturante Móvel'!$AM:$AM,AB$4,'Estruturante Móvel'!$L:$L,'CRONOGRAMA_CONST+MIGRACAO'!$B61))</f>
        <v>0</v>
      </c>
      <c r="AC61" s="140">
        <f>(COUNTIFS('Estruturante Móvel'!$M:$M,$B58,'Estruturante Móvel'!$C:$C,"&lt;&gt;PREVISTO",'Estruturante Móvel'!$G:$G,AB$4,'Estruturante Móvel'!$L:$L,'CRONOGRAMA_CONST+MIGRACAO'!R$9))</f>
        <v>0</v>
      </c>
      <c r="AD61" s="139">
        <f>(COUNTIFS('Estruturante Móvel'!$M:$M,$B58,'Estruturante Móvel'!$AM:$AM,AD$4,'Estruturante Móvel'!$L:$L,'CRONOGRAMA_CONST+MIGRACAO'!$B61))</f>
        <v>0</v>
      </c>
      <c r="AE61" s="140">
        <f>(COUNTIFS('Estruturante Móvel'!$M:$M,$B58,'Estruturante Móvel'!$C:$C,"&lt;&gt;PREVISTO",'Estruturante Móvel'!$G:$G,AD$4,'Estruturante Móvel'!$L:$L,'CRONOGRAMA_CONST+MIGRACAO'!T$9))</f>
        <v>0</v>
      </c>
      <c r="AF61" s="139">
        <f>(COUNTIFS('Estruturante Móvel'!$M:$M,$B58,'Estruturante Móvel'!$AM:$AM,AF$4,'Estruturante Móvel'!$L:$L,'CRONOGRAMA_CONST+MIGRACAO'!$B61))</f>
        <v>0</v>
      </c>
      <c r="AG61" s="140">
        <f>(COUNTIFS('Estruturante Móvel'!$M:$M,$B58,'Estruturante Móvel'!$C:$C,"&lt;&gt;PREVISTO",'Estruturante Móvel'!$G:$G,AF$4,'Estruturante Móvel'!$L:$L,'CRONOGRAMA_CONST+MIGRACAO'!V$9))</f>
        <v>0</v>
      </c>
      <c r="AH61" s="139">
        <f>(COUNTIFS('Estruturante Móvel'!$M:$M,$B58,'Estruturante Móvel'!$AM:$AM,AH$4,'Estruturante Móvel'!$L:$L,'CRONOGRAMA_CONST+MIGRACAO'!$B61))</f>
        <v>0</v>
      </c>
      <c r="AI61" s="140">
        <f>(COUNTIFS('Estruturante Móvel'!$M:$M,$B58,'Estruturante Móvel'!$C:$C,"&lt;&gt;PREVISTO",'Estruturante Móvel'!$G:$G,AH$4,'Estruturante Móvel'!$L:$L,'CRONOGRAMA_CONST+MIGRACAO'!X$9))</f>
        <v>0</v>
      </c>
      <c r="AJ61" s="139">
        <f>(COUNTIFS('Estruturante Móvel'!$M:$M,$B58,'Estruturante Móvel'!$AM:$AM,AJ$4,'Estruturante Móvel'!$L:$L,'CRONOGRAMA_CONST+MIGRACAO'!$B61))</f>
        <v>0</v>
      </c>
      <c r="AK61" s="140">
        <f>(COUNTIFS('Estruturante Móvel'!$M:$M,$B58,'Estruturante Móvel'!$C:$C,"&lt;&gt;PREVISTO",'Estruturante Móvel'!$G:$G,AJ$4,'Estruturante Móvel'!$L:$L,'CRONOGRAMA_CONST+MIGRACAO'!Z$9))</f>
        <v>0</v>
      </c>
      <c r="AL61" s="139">
        <f>(COUNTIFS('Estruturante Móvel'!$M:$M,$B58,'Estruturante Móvel'!$AM:$AM,AL$4,'Estruturante Móvel'!$L:$L,'CRONOGRAMA_CONST+MIGRACAO'!$B61))</f>
        <v>0</v>
      </c>
      <c r="AM61" s="140">
        <f>(COUNTIFS('Estruturante Móvel'!$M:$M,$B58,'Estruturante Móvel'!$C:$C,"&lt;&gt;PREVISTO",'Estruturante Móvel'!$G:$G,AL$4,'Estruturante Móvel'!$L:$L,'CRONOGRAMA_CONST+MIGRACAO'!AB$9))</f>
        <v>0</v>
      </c>
      <c r="AN61" s="139">
        <f>(COUNTIFS('Estruturante Móvel'!$M:$M,$B58,'Estruturante Móvel'!$AM:$AM,AN$4,'Estruturante Móvel'!$L:$L,'CRONOGRAMA_CONST+MIGRACAO'!$B61))</f>
        <v>0</v>
      </c>
      <c r="AO61" s="140">
        <f>(COUNTIFS('Estruturante Móvel'!$M:$M,$B58,'Estruturante Móvel'!$C:$C,"&lt;&gt;PREVISTO",'Estruturante Móvel'!$G:$G,AN$4,'Estruturante Móvel'!$L:$L,'CRONOGRAMA_CONST+MIGRACAO'!AD$9))</f>
        <v>0</v>
      </c>
      <c r="AP61" s="139">
        <f>(COUNTIFS('Estruturante Móvel'!$M:$M,$B58,'Estruturante Móvel'!$AM:$AM,AP$4,'Estruturante Móvel'!$L:$L,'CRONOGRAMA_CONST+MIGRACAO'!$B61))</f>
        <v>0</v>
      </c>
      <c r="AQ61" s="140">
        <f>(COUNTIFS('Estruturante Móvel'!$M:$M,$B58,'Estruturante Móvel'!$C:$C,"&lt;&gt;PREVISTO",'Estruturante Móvel'!$G:$G,AP$4,'Estruturante Móvel'!$L:$L,'CRONOGRAMA_CONST+MIGRACAO'!AF$9))</f>
        <v>0</v>
      </c>
      <c r="AR61" s="139">
        <f>(COUNTIFS('Estruturante Móvel'!$M:$M,$B58,'Estruturante Móvel'!$AM:$AM,AR$4,'Estruturante Móvel'!$L:$L,'CRONOGRAMA_CONST+MIGRACAO'!$B61))</f>
        <v>0</v>
      </c>
      <c r="AS61" s="140">
        <f>(COUNTIFS('Estruturante Móvel'!$M:$M,$B58,'Estruturante Móvel'!$C:$C,"&lt;&gt;PREVISTO",'Estruturante Móvel'!$G:$G,AR$4,'Estruturante Móvel'!$L:$L,'CRONOGRAMA_CONST+MIGRACAO'!AH$9))</f>
        <v>0</v>
      </c>
      <c r="AT61" s="139">
        <f>(COUNTIFS('Estruturante Móvel'!$M:$M,$B58,'Estruturante Móvel'!$AM:$AM,AT$4,'Estruturante Móvel'!$L:$L,'CRONOGRAMA_CONST+MIGRACAO'!$B61))</f>
        <v>0</v>
      </c>
      <c r="AU61" s="140">
        <f>(COUNTIFS('Estruturante Móvel'!$M:$M,$B58,'Estruturante Móvel'!$C:$C,"&lt;&gt;PREVISTO",'Estruturante Móvel'!$G:$G,AT$4,'Estruturante Móvel'!$L:$L,'CRONOGRAMA_CONST+MIGRACAO'!AJ$9))</f>
        <v>0</v>
      </c>
      <c r="AV61" s="139">
        <f>(COUNTIFS('Estruturante Móvel'!$M:$M,$B58,'Estruturante Móvel'!$AM:$AM,AV$4,'Estruturante Móvel'!$L:$L,'CRONOGRAMA_CONST+MIGRACAO'!$B61))</f>
        <v>0</v>
      </c>
      <c r="AW61" s="140">
        <f>(COUNTIFS('Estruturante Móvel'!$M:$M,$B58,'Estruturante Móvel'!$C:$C,"&lt;&gt;PREVISTO",'Estruturante Móvel'!$G:$G,AV$4,'Estruturante Móvel'!$L:$L,'CRONOGRAMA_CONST+MIGRACAO'!AL$9))</f>
        <v>0</v>
      </c>
      <c r="AX61" s="139">
        <f>(COUNTIFS('Estruturante Móvel'!$M:$M,$B58,'Estruturante Móvel'!$AM:$AM,AX$4,'Estruturante Móvel'!$L:$L,'CRONOGRAMA_CONST+MIGRACAO'!$B61))</f>
        <v>0</v>
      </c>
      <c r="AY61" s="140">
        <f>(COUNTIFS('Estruturante Móvel'!$M:$M,$B58,'Estruturante Móvel'!$C:$C,"&lt;&gt;PREVISTO",'Estruturante Móvel'!$G:$G,AX$4,'Estruturante Móvel'!$L:$L,'CRONOGRAMA_CONST+MIGRACAO'!AN$9))</f>
        <v>0</v>
      </c>
      <c r="AZ61" s="139">
        <f>(COUNTIFS('Estruturante Móvel'!$M:$M,$B58,'Estruturante Móvel'!$AM:$AM,AZ$4,'Estruturante Móvel'!$L:$L,'CRONOGRAMA_CONST+MIGRACAO'!$B61))</f>
        <v>0</v>
      </c>
      <c r="BA61" s="140">
        <f>(COUNTIFS('Estruturante Móvel'!$M:$M,$B58,'Estruturante Móvel'!$C:$C,"&lt;&gt;PREVISTO",'Estruturante Móvel'!$G:$G,AZ$4,'Estruturante Móvel'!$L:$L,'CRONOGRAMA_CONST+MIGRACAO'!AP$9))</f>
        <v>0</v>
      </c>
      <c r="BB61" s="139">
        <f>(COUNTIFS('Estruturante Móvel'!$M:$M,$B58,'Estruturante Móvel'!$AM:$AM,BB$4,'Estruturante Móvel'!$L:$L,'CRONOGRAMA_CONST+MIGRACAO'!$B61))</f>
        <v>0</v>
      </c>
      <c r="BC61" s="140">
        <f>(COUNTIFS('Estruturante Móvel'!$M:$M,$B58,'Estruturante Móvel'!$C:$C,"&lt;&gt;PREVISTO",'Estruturante Móvel'!$G:$G,BB$4,'Estruturante Móvel'!$L:$L,'CRONOGRAMA_CONST+MIGRACAO'!AR$9))</f>
        <v>0</v>
      </c>
      <c r="BD61" s="139">
        <f>(COUNTIFS('Estruturante Móvel'!$M:$M,$B58,'Estruturante Móvel'!$AM:$AM,BD$4,'Estruturante Móvel'!$L:$L,'CRONOGRAMA_CONST+MIGRACAO'!$B61))</f>
        <v>0</v>
      </c>
      <c r="BE61" s="140">
        <f>(COUNTIFS('Estruturante Móvel'!$M:$M,$B58,'Estruturante Móvel'!$C:$C,"&lt;&gt;PREVISTO",'Estruturante Móvel'!$G:$G,BD$4,'Estruturante Móvel'!$L:$L,'CRONOGRAMA_CONST+MIGRACAO'!AT$9))</f>
        <v>0</v>
      </c>
      <c r="BF61" s="139">
        <f>(COUNTIFS('Estruturante Móvel'!$M:$M,$B58,'Estruturante Móvel'!$AM:$AM,BF$4,'Estruturante Móvel'!$L:$L,'CRONOGRAMA_CONST+MIGRACAO'!$B61))</f>
        <v>0</v>
      </c>
      <c r="BG61" s="140">
        <f>(COUNTIFS('Estruturante Móvel'!$M:$M,$B58,'Estruturante Móvel'!$C:$C,"&lt;&gt;PREVISTO",'Estruturante Móvel'!$G:$G,BF$4,'Estruturante Móvel'!$L:$L,'CRONOGRAMA_CONST+MIGRACAO'!AV$9))</f>
        <v>0</v>
      </c>
      <c r="BH61" s="139">
        <f>(COUNTIFS('Estruturante Móvel'!$M:$M,$B58,'Estruturante Móvel'!$AM:$AM,BH$4,'Estruturante Móvel'!$L:$L,'CRONOGRAMA_CONST+MIGRACAO'!$B61))</f>
        <v>0</v>
      </c>
      <c r="BI61" s="140">
        <f>(COUNTIFS('Estruturante Móvel'!$M:$M,$B58,'Estruturante Móvel'!$C:$C,"&lt;&gt;PREVISTO",'Estruturante Móvel'!$G:$G,BH$4,'Estruturante Móvel'!$L:$L,'CRONOGRAMA_CONST+MIGRACAO'!AX$9))</f>
        <v>0</v>
      </c>
      <c r="BJ61" s="139">
        <f>(COUNTIFS('Estruturante Móvel'!$M:$M,$B58,'Estruturante Móvel'!$AM:$AM,BJ$4,'Estruturante Móvel'!$L:$L,'CRONOGRAMA_CONST+MIGRACAO'!$B61))</f>
        <v>0</v>
      </c>
      <c r="BK61" s="140">
        <f>(COUNTIFS('Estruturante Móvel'!$M:$M,$B58,'Estruturante Móvel'!$C:$C,"&lt;&gt;PREVISTO",'Estruturante Móvel'!$G:$G,BJ$4,'Estruturante Móvel'!$L:$L,'CRONOGRAMA_CONST+MIGRACAO'!AZ$9))</f>
        <v>0</v>
      </c>
      <c r="BL61" s="139">
        <f>(COUNTIFS('Estruturante Móvel'!$M:$M,$B58,'Estruturante Móvel'!$AM:$AM,BL$4,'Estruturante Móvel'!$L:$L,'CRONOGRAMA_CONST+MIGRACAO'!$B61))</f>
        <v>0</v>
      </c>
      <c r="BM61" s="140">
        <f>(COUNTIFS('Estruturante Móvel'!$M:$M,$B58,'Estruturante Móvel'!$C:$C,"&lt;&gt;PREVISTO",'Estruturante Móvel'!$G:$G,BL$4,'Estruturante Móvel'!$L:$L,'CRONOGRAMA_CONST+MIGRACAO'!BB$9))</f>
        <v>0</v>
      </c>
      <c r="BN61" s="139">
        <f>(COUNTIFS('Estruturante Móvel'!$M:$M,$B58,'Estruturante Móvel'!$AM:$AM,BN$4,'Estruturante Móvel'!$L:$L,'CRONOGRAMA_CONST+MIGRACAO'!$B61))</f>
        <v>0</v>
      </c>
      <c r="BO61" s="140">
        <f>(COUNTIFS('Estruturante Móvel'!$M:$M,$B58,'Estruturante Móvel'!$C:$C,"&lt;&gt;PREVISTO",'Estruturante Móvel'!$G:$G,BN$4,'Estruturante Móvel'!$L:$L,'CRONOGRAMA_CONST+MIGRACAO'!BD$9))</f>
        <v>0</v>
      </c>
      <c r="BP61" s="139">
        <f>(COUNTIFS('Estruturante Móvel'!$M:$M,$B58,'Estruturante Móvel'!$AM:$AM,BP$4,'Estruturante Móvel'!$L:$L,'CRONOGRAMA_CONST+MIGRACAO'!$B61))</f>
        <v>0</v>
      </c>
      <c r="BQ61" s="140">
        <f>(COUNTIFS('Estruturante Móvel'!$M:$M,$B58,'Estruturante Móvel'!$C:$C,"&lt;&gt;PREVISTO",'Estruturante Móvel'!$G:$G,BP$4,'Estruturante Móvel'!$L:$L,'CRONOGRAMA_CONST+MIGRACAO'!BF$9))</f>
        <v>0</v>
      </c>
      <c r="BR61" s="139">
        <f>(COUNTIFS('Estruturante Móvel'!$M:$M,$B58,'Estruturante Móvel'!$AM:$AM,BR$4,'Estruturante Móvel'!$L:$L,'CRONOGRAMA_CONST+MIGRACAO'!$B61))</f>
        <v>0</v>
      </c>
      <c r="BS61" s="140">
        <f>(COUNTIFS('Estruturante Móvel'!$M:$M,$B58,'Estruturante Móvel'!$C:$C,"&lt;&gt;PREVISTO",'Estruturante Móvel'!$G:$G,BR$4,'Estruturante Móvel'!$L:$L,'CRONOGRAMA_CONST+MIGRACAO'!BH$9))</f>
        <v>0</v>
      </c>
      <c r="BT61" s="139">
        <f>(COUNTIFS('Estruturante Móvel'!$M:$M,$B61,'Estruturante Móvel'!$AM:$AM,BT$4))-(COUNTIFS('Estruturante Móvel'!$M:$M,$B61,'Estruturante Móvel'!$AM:$AM,BT$4,'Estruturante Móvel'!$AQ:$AQ,"REPARO FO"))</f>
        <v>0</v>
      </c>
      <c r="BU61" s="140">
        <f>(COUNTIFS('Estruturante Móvel'!$M:$M,$B58,'Estruturante Móvel'!$C:$C,"&lt;&gt;PREVISTO",'Estruturante Móvel'!$G:$G,BT$4,'Estruturante Móvel'!$L:$L,'CRONOGRAMA_CONST+MIGRACAO'!BJ$9))</f>
        <v>0</v>
      </c>
      <c r="BV61" s="139">
        <f>(COUNTIFS('Estruturante Móvel'!$M:$M,$B61,'Estruturante Móvel'!$AM:$AM,BV$4))-(COUNTIFS('Estruturante Móvel'!$M:$M,$B61,'Estruturante Móvel'!$AM:$AM,BV$4,'Estruturante Móvel'!$AQ:$AQ,"REPARO FO"))</f>
        <v>0</v>
      </c>
      <c r="BW61" s="140">
        <f>(COUNTIFS('Estruturante Móvel'!$M:$M,$B58,'Estruturante Móvel'!$C:$C,"&lt;&gt;PREVISTO",'Estruturante Móvel'!$G:$G,BV$4,'Estruturante Móvel'!$L:$L,'CRONOGRAMA_CONST+MIGRACAO'!BL$9))</f>
        <v>0</v>
      </c>
      <c r="BX61" s="139">
        <f>(COUNTIFS('Estruturante Móvel'!$M:$M,$B61,'Estruturante Móvel'!$AM:$AM,BX$4))-(COUNTIFS('Estruturante Móvel'!$M:$M,$B61,'Estruturante Móvel'!$AM:$AM,BX$4,'Estruturante Móvel'!$AQ:$AQ,"REPARO FO"))</f>
        <v>0</v>
      </c>
      <c r="BY61" s="140">
        <f>(COUNTIFS('Estruturante Móvel'!$M:$M,$B58,'Estruturante Móvel'!$C:$C,"&lt;&gt;PREVISTO",'Estruturante Móvel'!$G:$G,BX$4,'Estruturante Móvel'!$L:$L,'CRONOGRAMA_CONST+MIGRACAO'!BN$9))</f>
        <v>0</v>
      </c>
      <c r="BZ61" s="139">
        <f>(COUNTIFS('Estruturante Móvel'!$M:$M,$B61,'Estruturante Móvel'!$AM:$AM,BZ$4))-(COUNTIFS('Estruturante Móvel'!$M:$M,$B61,'Estruturante Móvel'!$AM:$AM,BZ$4,'Estruturante Móvel'!$AQ:$AQ,"REPARO FO"))</f>
        <v>0</v>
      </c>
      <c r="CA61" s="140">
        <f>(COUNTIFS('Estruturante Móvel'!$M:$M,$B58,'Estruturante Móvel'!$C:$C,"&lt;&gt;PREVISTO",'Estruturante Móvel'!$G:$G,BZ$4,'Estruturante Móvel'!$L:$L,'CRONOGRAMA_CONST+MIGRACAO'!BP$9))</f>
        <v>0</v>
      </c>
      <c r="CB61" s="139">
        <f>(COUNTIFS('Estruturante Móvel'!$M:$M,$B61,'Estruturante Móvel'!$AM:$AM,CB$4))-(COUNTIFS('Estruturante Móvel'!$M:$M,$B61,'Estruturante Móvel'!$AM:$AM,CB$4,'Estruturante Móvel'!$AQ:$AQ,"REPARO FO"))</f>
        <v>0</v>
      </c>
      <c r="CC61" s="140">
        <f>(COUNTIFS('Estruturante Móvel'!$M:$M,$B58,'Estruturante Móvel'!$C:$C,"&lt;&gt;PREVISTO",'Estruturante Móvel'!$G:$G,CB$4,'Estruturante Móvel'!$L:$L,'CRONOGRAMA_CONST+MIGRACAO'!BR$9))</f>
        <v>0</v>
      </c>
      <c r="CD61" s="139">
        <f>(COUNTIFS('Estruturante Móvel'!$M:$M,$B61,'Estruturante Móvel'!$AM:$AM,CD$4))-(COUNTIFS('Estruturante Móvel'!$M:$M,$B61,'Estruturante Móvel'!$AM:$AM,CD$4,'Estruturante Móvel'!$AQ:$AQ,"REPARO FO"))</f>
        <v>0</v>
      </c>
      <c r="CE61" s="140">
        <f>(COUNTIFS('Estruturante Móvel'!$M:$M,$B58,'Estruturante Móvel'!$C:$C,"&lt;&gt;PREVISTO",'Estruturante Móvel'!$G:$G,CD$4,'Estruturante Móvel'!$L:$L,'CRONOGRAMA_CONST+MIGRACAO'!BT$9))</f>
        <v>0</v>
      </c>
      <c r="CF61" s="139">
        <f>(COUNTIFS('Estruturante Móvel'!$M:$M,$B61,'Estruturante Móvel'!$AM:$AM,CF$4))-(COUNTIFS('Estruturante Móvel'!$M:$M,$B61,'Estruturante Móvel'!$AM:$AM,CF$4,'Estruturante Móvel'!$AQ:$AQ,"REPARO FO"))</f>
        <v>0</v>
      </c>
      <c r="CG61" s="140">
        <f>(COUNTIFS('Estruturante Móvel'!$M:$M,$B58,'Estruturante Móvel'!$C:$C,"&lt;&gt;PREVISTO",'Estruturante Móvel'!$G:$G,CF$4,'Estruturante Móvel'!$L:$L,'CRONOGRAMA_CONST+MIGRACAO'!BV$9))</f>
        <v>0</v>
      </c>
      <c r="CH61" s="139">
        <f>(COUNTIFS('Estruturante Móvel'!$M:$M,$B61,'Estruturante Móvel'!$AM:$AM,CH$4))-(COUNTIFS('Estruturante Móvel'!$M:$M,$B61,'Estruturante Móvel'!$AM:$AM,CH$4,'Estruturante Móvel'!$AQ:$AQ,"REPARO FO"))</f>
        <v>0</v>
      </c>
      <c r="CI61" s="140">
        <f>(COUNTIFS('Estruturante Móvel'!$M:$M,$B58,'Estruturante Móvel'!$C:$C,"&lt;&gt;PREVISTO",'Estruturante Móvel'!$G:$G,CH$4,'Estruturante Móvel'!$L:$L,'CRONOGRAMA_CONST+MIGRACAO'!BX$9))</f>
        <v>0</v>
      </c>
      <c r="CJ61" s="139">
        <f>(COUNTIFS('Estruturante Móvel'!$M:$M,$B61,'Estruturante Móvel'!$AM:$AM,CJ$4))-(COUNTIFS('Estruturante Móvel'!$M:$M,$B61,'Estruturante Móvel'!$AM:$AM,CJ$4,'Estruturante Móvel'!$AQ:$AQ,"REPARO FO"))</f>
        <v>0</v>
      </c>
      <c r="CK61" s="140">
        <f>(COUNTIFS('Estruturante Móvel'!$M:$M,$B58,'Estruturante Móvel'!$C:$C,"&lt;&gt;PREVISTO",'Estruturante Móvel'!$G:$G,CJ$4,'Estruturante Móvel'!$L:$L,'CRONOGRAMA_CONST+MIGRACAO'!BZ$9))</f>
        <v>0</v>
      </c>
      <c r="CL61" s="139">
        <f>(COUNTIFS('Estruturante Móvel'!$M:$M,$B61,'Estruturante Móvel'!$AM:$AM,CL$4))-(COUNTIFS('Estruturante Móvel'!$M:$M,$B61,'Estruturante Móvel'!$AM:$AM,CL$4,'Estruturante Móvel'!$AQ:$AQ,"REPARO FO"))</f>
        <v>0</v>
      </c>
      <c r="CM61" s="140">
        <f>(COUNTIFS('Estruturante Móvel'!$M:$M,$B58,'Estruturante Móvel'!$C:$C,"&lt;&gt;PREVISTO",'Estruturante Móvel'!$G:$G,CL$4,'Estruturante Móvel'!$L:$L,'CRONOGRAMA_CONST+MIGRACAO'!CB$9))</f>
        <v>0</v>
      </c>
      <c r="CN61" s="139">
        <f>(COUNTIFS('Estruturante Móvel'!$M:$M,$B61,'Estruturante Móvel'!$AM:$AM,CN$4))-(COUNTIFS('Estruturante Móvel'!$M:$M,$B61,'Estruturante Móvel'!$AM:$AM,CN$4,'Estruturante Móvel'!$AQ:$AQ,"REPARO FO"))</f>
        <v>0</v>
      </c>
      <c r="CO61" s="140">
        <f>(COUNTIFS('Estruturante Móvel'!$M:$M,$B58,'Estruturante Móvel'!$C:$C,"&lt;&gt;PREVISTO",'Estruturante Móvel'!$G:$G,CN$4,'Estruturante Móvel'!$L:$L,'CRONOGRAMA_CONST+MIGRACAO'!CD$9))</f>
        <v>0</v>
      </c>
      <c r="CP61" s="139">
        <f>(COUNTIFS('Estruturante Móvel'!$M:$M,$B61,'Estruturante Móvel'!$AM:$AM,CP$4))-(COUNTIFS('Estruturante Móvel'!$M:$M,$B61,'Estruturante Móvel'!$AM:$AM,CP$4,'Estruturante Móvel'!$AQ:$AQ,"REPARO FO"))</f>
        <v>0</v>
      </c>
      <c r="CQ61" s="140">
        <f>(COUNTIFS('Estruturante Móvel'!$M:$M,$B58,'Estruturante Móvel'!$C:$C,"&lt;&gt;PREVISTO",'Estruturante Móvel'!$G:$G,CP$4,'Estruturante Móvel'!$L:$L,'CRONOGRAMA_CONST+MIGRACAO'!CF$9))</f>
        <v>0</v>
      </c>
      <c r="CR61" s="139">
        <f>(COUNTIFS('Estruturante Móvel'!$M:$M,$B61,'Estruturante Móvel'!$AM:$AM,CR$4))-(COUNTIFS('Estruturante Móvel'!$M:$M,$B61,'Estruturante Móvel'!$AM:$AM,CR$4,'Estruturante Móvel'!$AQ:$AQ,"REPARO FO"))</f>
        <v>0</v>
      </c>
      <c r="CS61" s="140">
        <f>(COUNTIFS('Estruturante Móvel'!$M:$M,$B58,'Estruturante Móvel'!$C:$C,"&lt;&gt;PREVISTO",'Estruturante Móvel'!$G:$G,CR$4,'Estruturante Móvel'!$L:$L,'CRONOGRAMA_CONST+MIGRACAO'!CH$9))</f>
        <v>0</v>
      </c>
      <c r="CT61" s="139">
        <f>(COUNTIFS('Estruturante Móvel'!$M:$M,$B61,'Estruturante Móvel'!$AM:$AM,CT$4))-(COUNTIFS('Estruturante Móvel'!$M:$M,$B61,'Estruturante Móvel'!$AM:$AM,CT$4,'Estruturante Móvel'!$AQ:$AQ,"REPARO FO"))</f>
        <v>0</v>
      </c>
      <c r="CU61" s="140">
        <f>(COUNTIFS('Estruturante Móvel'!$M:$M,$B58,'Estruturante Móvel'!$C:$C,"&lt;&gt;PREVISTO",'Estruturante Móvel'!$G:$G,CT$4,'Estruturante Móvel'!$L:$L,'CRONOGRAMA_CONST+MIGRACAO'!CJ$9))</f>
        <v>0</v>
      </c>
      <c r="CV61" s="139">
        <f>(COUNTIFS('Estruturante Móvel'!$M:$M,$B61,'Estruturante Móvel'!$AM:$AM,CV$4))-(COUNTIFS('Estruturante Móvel'!$M:$M,$B61,'Estruturante Móvel'!$AM:$AM,CV$4,'Estruturante Móvel'!$AQ:$AQ,"REPARO FO"))</f>
        <v>0</v>
      </c>
      <c r="CW61" s="140">
        <f>(COUNTIFS('Estruturante Móvel'!$M:$M,$B58,'Estruturante Móvel'!$C:$C,"&lt;&gt;PREVISTO",'Estruturante Móvel'!$G:$G,CV$4,'Estruturante Móvel'!$L:$L,'CRONOGRAMA_CONST+MIGRACAO'!CL$9))</f>
        <v>0</v>
      </c>
      <c r="CX61" s="139">
        <f>(COUNTIFS('Estruturante Móvel'!$M:$M,$B61,'Estruturante Móvel'!$AM:$AM,CX$4))-(COUNTIFS('Estruturante Móvel'!$M:$M,$B61,'Estruturante Móvel'!$AM:$AM,CX$4,'Estruturante Móvel'!$AQ:$AQ,"REPARO FO"))</f>
        <v>0</v>
      </c>
      <c r="CY61" s="140">
        <f>(COUNTIFS('Estruturante Móvel'!$M:$M,$B58,'Estruturante Móvel'!$C:$C,"&lt;&gt;PREVISTO",'Estruturante Móvel'!$G:$G,CX$4,'Estruturante Móvel'!$L:$L,'CRONOGRAMA_CONST+MIGRACAO'!CN$9))</f>
        <v>0</v>
      </c>
      <c r="CZ61" s="139">
        <f>(COUNTIFS('Estruturante Móvel'!$M:$M,$B61,'Estruturante Móvel'!$AM:$AM,CZ$4))-(COUNTIFS('Estruturante Móvel'!$M:$M,$B61,'Estruturante Móvel'!$AM:$AM,CZ$4,'Estruturante Móvel'!$AQ:$AQ,"REPARO FO"))</f>
        <v>0</v>
      </c>
      <c r="DA61" s="140">
        <f>(COUNTIFS('Estruturante Móvel'!$M:$M,$B58,'Estruturante Móvel'!$C:$C,"&lt;&gt;PREVISTO",'Estruturante Móvel'!$G:$G,CZ$4,'Estruturante Móvel'!$L:$L,'CRONOGRAMA_CONST+MIGRACAO'!CP$9))</f>
        <v>0</v>
      </c>
      <c r="DB61" s="139">
        <f>(COUNTIFS('Estruturante Móvel'!$M:$M,$B61,'Estruturante Móvel'!$AM:$AM,DB$4))-(COUNTIFS('Estruturante Móvel'!$M:$M,$B61,'Estruturante Móvel'!$AM:$AM,DB$4,'Estruturante Móvel'!$AQ:$AQ,"REPARO FO"))</f>
        <v>0</v>
      </c>
      <c r="DC61" s="140">
        <f>(COUNTIFS('Estruturante Móvel'!$M:$M,$B58,'Estruturante Móvel'!$C:$C,"&lt;&gt;PREVISTO",'Estruturante Móvel'!$G:$G,DB$4,'Estruturante Móvel'!$L:$L,'CRONOGRAMA_CONST+MIGRACAO'!CR$9))</f>
        <v>0</v>
      </c>
      <c r="DD61" s="139">
        <f>(COUNTIFS('Estruturante Móvel'!$M:$M,$B61,'Estruturante Móvel'!$AM:$AM,DD$4))-(COUNTIFS('Estruturante Móvel'!$M:$M,$B61,'Estruturante Móvel'!$AM:$AM,DD$4,'Estruturante Móvel'!$AQ:$AQ,"REPARO FO"))</f>
        <v>0</v>
      </c>
      <c r="DE61" s="140">
        <f>(COUNTIFS('Estruturante Móvel'!$M:$M,$B58,'Estruturante Móvel'!$C:$C,"&lt;&gt;PREVISTO",'Estruturante Móvel'!$G:$G,DD$4,'Estruturante Móvel'!$L:$L,'CRONOGRAMA_CONST+MIGRACAO'!CT$9))</f>
        <v>0</v>
      </c>
      <c r="DF61" s="139">
        <f>(COUNTIFS('Estruturante Móvel'!$M:$M,$B61,'Estruturante Móvel'!$AM:$AM,DF$4))-(COUNTIFS('Estruturante Móvel'!$M:$M,$B61,'Estruturante Móvel'!$AM:$AM,DF$4,'Estruturante Móvel'!$AQ:$AQ,"REPARO FO"))</f>
        <v>0</v>
      </c>
      <c r="DG61" s="140">
        <f>(COUNTIFS('Estruturante Móvel'!$M:$M,$B58,'Estruturante Móvel'!$C:$C,"&lt;&gt;PREVISTO",'Estruturante Móvel'!$G:$G,DF$4,'Estruturante Móvel'!$L:$L,'CRONOGRAMA_CONST+MIGRACAO'!CV$9))</f>
        <v>0</v>
      </c>
      <c r="DH61" s="139">
        <f>(COUNTIFS('Estruturante Móvel'!$M:$M,$B61,'Estruturante Móvel'!$AM:$AM,DH$4))-(COUNTIFS('Estruturante Móvel'!$M:$M,$B61,'Estruturante Móvel'!$AM:$AM,DH$4,'Estruturante Móvel'!$AQ:$AQ,"REPARO FO"))</f>
        <v>0</v>
      </c>
      <c r="DI61" s="140">
        <f>(COUNTIFS('Estruturante Móvel'!$M:$M,$B58,'Estruturante Móvel'!$C:$C,"&lt;&gt;PREVISTO",'Estruturante Móvel'!$G:$G,DH$4,'Estruturante Móvel'!$L:$L,'CRONOGRAMA_CONST+MIGRACAO'!CX$9))</f>
        <v>0</v>
      </c>
      <c r="DJ61" s="139">
        <f>(COUNTIFS('Estruturante Móvel'!$M:$M,$B61,'Estruturante Móvel'!$AM:$AM,DJ$4))-(COUNTIFS('Estruturante Móvel'!$M:$M,$B61,'Estruturante Móvel'!$AM:$AM,DJ$4,'Estruturante Móvel'!$AQ:$AQ,"REPARO FO"))</f>
        <v>0</v>
      </c>
      <c r="DK61" s="140">
        <f>(COUNTIFS('Estruturante Móvel'!$M:$M,$B58,'Estruturante Móvel'!$C:$C,"&lt;&gt;PREVISTO",'Estruturante Móvel'!$G:$G,DJ$4,'Estruturante Móvel'!$L:$L,'CRONOGRAMA_CONST+MIGRACAO'!CZ$9))</f>
        <v>0</v>
      </c>
      <c r="DL61" s="139">
        <f>(COUNTIFS('Estruturante Móvel'!$M:$M,$B61,'Estruturante Móvel'!$AM:$AM,DL$4))-(COUNTIFS('Estruturante Móvel'!$M:$M,$B61,'Estruturante Móvel'!$AM:$AM,DL$4,'Estruturante Móvel'!$AQ:$AQ,"REPARO FO"))</f>
        <v>0</v>
      </c>
      <c r="DM61" s="140">
        <f>(COUNTIFS('Estruturante Móvel'!$M:$M,$B58,'Estruturante Móvel'!$C:$C,"&lt;&gt;PREVISTO",'Estruturante Móvel'!$G:$G,DL$4,'Estruturante Móvel'!$L:$L,'CRONOGRAMA_CONST+MIGRACAO'!DB$9))</f>
        <v>0</v>
      </c>
      <c r="DN61" s="139">
        <f>(COUNTIFS('Estruturante Móvel'!$M:$M,$B61,'Estruturante Móvel'!$AM:$AM,DN$4))-(COUNTIFS('Estruturante Móvel'!$M:$M,$B61,'Estruturante Móvel'!$AM:$AM,DN$4,'Estruturante Móvel'!$AQ:$AQ,"REPARO FO"))</f>
        <v>0</v>
      </c>
      <c r="DO61" s="140">
        <f>(COUNTIFS('Estruturante Móvel'!$M:$M,$B58,'Estruturante Móvel'!$C:$C,"&lt;&gt;PREVISTO",'Estruturante Móvel'!$G:$G,DN$4,'Estruturante Móvel'!$L:$L,'CRONOGRAMA_CONST+MIGRACAO'!DD$9))</f>
        <v>0</v>
      </c>
      <c r="DP61" s="139">
        <f>(COUNTIFS('Estruturante Móvel'!$M:$M,$B61,'Estruturante Móvel'!$AM:$AM,DP$4))-(COUNTIFS('Estruturante Móvel'!$M:$M,$B61,'Estruturante Móvel'!$AM:$AM,DP$4,'Estruturante Móvel'!$AQ:$AQ,"REPARO FO"))</f>
        <v>0</v>
      </c>
      <c r="DQ61" s="140">
        <f>(COUNTIFS('Estruturante Móvel'!$M:$M,$B58,'Estruturante Móvel'!$C:$C,"&lt;&gt;PREVISTO",'Estruturante Móvel'!$G:$G,DP$4,'Estruturante Móvel'!$L:$L,'CRONOGRAMA_CONST+MIGRACAO'!DF$9))</f>
        <v>0</v>
      </c>
      <c r="DR61" s="139">
        <f>(COUNTIFS('Estruturante Móvel'!$M:$M,$B61,'Estruturante Móvel'!$AM:$AM,DR$4))-(COUNTIFS('Estruturante Móvel'!$M:$M,$B61,'Estruturante Móvel'!$AM:$AM,DR$4,'Estruturante Móvel'!$AQ:$AQ,"REPARO FO"))</f>
        <v>0</v>
      </c>
      <c r="DS61" s="140">
        <f>(COUNTIFS('Estruturante Móvel'!$M:$M,$B58,'Estruturante Móvel'!$C:$C,"&lt;&gt;PREVISTO",'Estruturante Móvel'!$G:$G,DR$4,'Estruturante Móvel'!$L:$L,'CRONOGRAMA_CONST+MIGRACAO'!DH$9))</f>
        <v>0</v>
      </c>
      <c r="DT61" s="139">
        <f>(COUNTIFS('Estruturante Móvel'!$M:$M,$B61,'Estruturante Móvel'!$AM:$AM,DT$4))-(COUNTIFS('Estruturante Móvel'!$M:$M,$B61,'Estruturante Móvel'!$AM:$AM,DT$4,'Estruturante Móvel'!$AQ:$AQ,"REPARO FO"))</f>
        <v>0</v>
      </c>
      <c r="DU61" s="140">
        <f>(COUNTIFS('Estruturante Móvel'!$M:$M,$B58,'Estruturante Móvel'!$C:$C,"&lt;&gt;PREVISTO",'Estruturante Móvel'!$G:$G,DT$4,'Estruturante Móvel'!$L:$L,'CRONOGRAMA_CONST+MIGRACAO'!DJ$9))</f>
        <v>0</v>
      </c>
      <c r="DV61" s="139">
        <f>(COUNTIFS('Estruturante Móvel'!$M:$M,$B61,'Estruturante Móvel'!$AM:$AM,DV$4))-(COUNTIFS('Estruturante Móvel'!$M:$M,$B61,'Estruturante Móvel'!$AM:$AM,DV$4,'Estruturante Móvel'!$AQ:$AQ,"REPARO FO"))</f>
        <v>0</v>
      </c>
      <c r="DW61" s="140">
        <f>(COUNTIFS('Estruturante Móvel'!$M:$M,$B58,'Estruturante Móvel'!$C:$C,"&lt;&gt;PREVISTO",'Estruturante Móvel'!$G:$G,DV$4,'Estruturante Móvel'!$L:$L,'CRONOGRAMA_CONST+MIGRACAO'!DL$9))</f>
        <v>0</v>
      </c>
      <c r="DX61" s="139">
        <f>(COUNTIFS('Estruturante Móvel'!$M:$M,$B61,'Estruturante Móvel'!$AM:$AM,DX$4))-(COUNTIFS('Estruturante Móvel'!$M:$M,$B61,'Estruturante Móvel'!$AM:$AM,DX$4,'Estruturante Móvel'!$AQ:$AQ,"REPARO FO"))</f>
        <v>0</v>
      </c>
      <c r="DY61" s="140">
        <f>(COUNTIFS('Estruturante Móvel'!$M:$M,$B58,'Estruturante Móvel'!$C:$C,"&lt;&gt;PREVISTO",'Estruturante Móvel'!$G:$G,DX$4,'Estruturante Móvel'!$L:$L,'CRONOGRAMA_CONST+MIGRACAO'!DN$9))</f>
        <v>0</v>
      </c>
      <c r="DZ61" s="139">
        <f>(COUNTIFS('Estruturante Móvel'!$M:$M,$B61,'Estruturante Móvel'!$AM:$AM,DZ$4))-(COUNTIFS('Estruturante Móvel'!$M:$M,$B61,'Estruturante Móvel'!$AM:$AM,DZ$4,'Estruturante Móvel'!$AQ:$AQ,"REPARO FO"))</f>
        <v>0</v>
      </c>
      <c r="EA61" s="140">
        <f>(COUNTIFS('Estruturante Móvel'!$M:$M,$B58,'Estruturante Móvel'!$C:$C,"&lt;&gt;PREVISTO",'Estruturante Móvel'!$G:$G,DZ$4,'Estruturante Móvel'!$L:$L,'CRONOGRAMA_CONST+MIGRACAO'!DP$9))</f>
        <v>0</v>
      </c>
      <c r="EB61" s="139">
        <f>(COUNTIFS('Estruturante Móvel'!$M:$M,$B61,'Estruturante Móvel'!$AM:$AM,EB$4))-(COUNTIFS('Estruturante Móvel'!$M:$M,$B61,'Estruturante Móvel'!$AM:$AM,EB$4,'Estruturante Móvel'!$AQ:$AQ,"REPARO FO"))</f>
        <v>0</v>
      </c>
      <c r="EC61" s="140">
        <f>(COUNTIFS('Estruturante Móvel'!$M:$M,$B58,'Estruturante Móvel'!$C:$C,"&lt;&gt;PREVISTO",'Estruturante Móvel'!$G:$G,EB$4,'Estruturante Móvel'!$L:$L,'CRONOGRAMA_CONST+MIGRACAO'!DR$9))</f>
        <v>0</v>
      </c>
      <c r="ED61" s="139">
        <f>(COUNTIFS('Estruturante Móvel'!$M:$M,$B61,'Estruturante Móvel'!$AM:$AM,ED$4))-(COUNTIFS('Estruturante Móvel'!$M:$M,$B61,'Estruturante Móvel'!$AM:$AM,ED$4,'Estruturante Móvel'!$AQ:$AQ,"REPARO FO"))</f>
        <v>0</v>
      </c>
      <c r="EE61" s="140">
        <f>(COUNTIFS('Estruturante Móvel'!$M:$M,$B58,'Estruturante Móvel'!$C:$C,"&lt;&gt;PREVISTO",'Estruturante Móvel'!$G:$G,ED$4,'Estruturante Móvel'!$L:$L,'CRONOGRAMA_CONST+MIGRACAO'!DT$9))</f>
        <v>0</v>
      </c>
      <c r="EF61" s="139">
        <f>(COUNTIFS('Estruturante Móvel'!$M:$M,$B61,'Estruturante Móvel'!$AM:$AM,EF$4))-(COUNTIFS('Estruturante Móvel'!$M:$M,$B61,'Estruturante Móvel'!$AM:$AM,EF$4,'Estruturante Móvel'!$AQ:$AQ,"REPARO FO"))</f>
        <v>0</v>
      </c>
      <c r="EG61" s="140">
        <f>(COUNTIFS('Estruturante Móvel'!$M:$M,$B58,'Estruturante Móvel'!$C:$C,"&lt;&gt;PREVISTO",'Estruturante Móvel'!$G:$G,EF$4,'Estruturante Móvel'!$L:$L,'CRONOGRAMA_CONST+MIGRACAO'!DV$9))</f>
        <v>0</v>
      </c>
      <c r="EH61" s="139">
        <f>(COUNTIFS('Estruturante Móvel'!$M:$M,$B61,'Estruturante Móvel'!$AM:$AM,EH$4))-(COUNTIFS('Estruturante Móvel'!$M:$M,$B61,'Estruturante Móvel'!$AM:$AM,EH$4,'Estruturante Móvel'!$AQ:$AQ,"REPARO FO"))</f>
        <v>0</v>
      </c>
      <c r="EI61" s="140">
        <f>(COUNTIFS('Estruturante Móvel'!$M:$M,$B58,'Estruturante Móvel'!$C:$C,"&lt;&gt;PREVISTO",'Estruturante Móvel'!$G:$G,EH$4,'Estruturante Móvel'!$L:$L,'CRONOGRAMA_CONST+MIGRACAO'!DX$9))</f>
        <v>0</v>
      </c>
      <c r="EJ61" s="139">
        <f>(COUNTIFS('Estruturante Móvel'!$M:$M,$B61,'Estruturante Móvel'!$AM:$AM,EJ$4))-(COUNTIFS('Estruturante Móvel'!$M:$M,$B61,'Estruturante Móvel'!$AM:$AM,EJ$4,'Estruturante Móvel'!$AQ:$AQ,"REPARO FO"))</f>
        <v>0</v>
      </c>
      <c r="EK61" s="140">
        <f>(COUNTIFS('Estruturante Móvel'!$M:$M,$B58,'Estruturante Móvel'!$C:$C,"&lt;&gt;PREVISTO",'Estruturante Móvel'!$G:$G,EJ$4,'Estruturante Móvel'!$L:$L,'CRONOGRAMA_CONST+MIGRACAO'!DZ$9))</f>
        <v>0</v>
      </c>
      <c r="EL61" s="139">
        <f>(COUNTIFS('Estruturante Móvel'!$M:$M,$B61,'Estruturante Móvel'!$AM:$AM,EL$4))-(COUNTIFS('Estruturante Móvel'!$M:$M,$B61,'Estruturante Móvel'!$AM:$AM,EL$4,'Estruturante Móvel'!$AQ:$AQ,"REPARO FO"))</f>
        <v>0</v>
      </c>
      <c r="EM61" s="140">
        <f>(COUNTIFS('Estruturante Móvel'!$M:$M,$B58,'Estruturante Móvel'!$C:$C,"&lt;&gt;PREVISTO",'Estruturante Móvel'!$G:$G,EL$4,'Estruturante Móvel'!$L:$L,'CRONOGRAMA_CONST+MIGRACAO'!EB$9))</f>
        <v>0</v>
      </c>
      <c r="EN61" s="139">
        <f>(COUNTIFS('Estruturante Móvel'!$M:$M,$B61,'Estruturante Móvel'!$AM:$AM,EN$4))-(COUNTIFS('Estruturante Móvel'!$M:$M,$B61,'Estruturante Móvel'!$AM:$AM,EN$4,'Estruturante Móvel'!$AQ:$AQ,"REPARO FO"))</f>
        <v>0</v>
      </c>
      <c r="EO61" s="140">
        <f>(COUNTIFS('Estruturante Móvel'!$M:$M,$B58,'Estruturante Móvel'!$C:$C,"&lt;&gt;PREVISTO",'Estruturante Móvel'!$G:$G,EN$4,'Estruturante Móvel'!$L:$L,'CRONOGRAMA_CONST+MIGRACAO'!ED$9))</f>
        <v>0</v>
      </c>
      <c r="EP61" s="139">
        <f>(COUNTIFS('Estruturante Móvel'!$M:$M,$B61,'Estruturante Móvel'!$AM:$AM,EP$4))-(COUNTIFS('Estruturante Móvel'!$M:$M,$B61,'Estruturante Móvel'!$AM:$AM,EP$4,'Estruturante Móvel'!$AQ:$AQ,"REPARO FO"))</f>
        <v>0</v>
      </c>
      <c r="EQ61" s="140">
        <f>(COUNTIFS('Estruturante Móvel'!$M:$M,$B58,'Estruturante Móvel'!$C:$C,"&lt;&gt;PREVISTO",'Estruturante Móvel'!$G:$G,EP$4,'Estruturante Móvel'!$L:$L,'CRONOGRAMA_CONST+MIGRACAO'!EF$9))</f>
        <v>0</v>
      </c>
      <c r="ER61" s="139">
        <f>(COUNTIFS('Estruturante Móvel'!$M:$M,$B61,'Estruturante Móvel'!$AM:$AM,ER$4))-(COUNTIFS('Estruturante Móvel'!$M:$M,$B61,'Estruturante Móvel'!$AM:$AM,ER$4,'Estruturante Móvel'!$AQ:$AQ,"REPARO FO"))</f>
        <v>0</v>
      </c>
      <c r="ES61" s="140">
        <f>(COUNTIFS('Estruturante Móvel'!$M:$M,$B58,'Estruturante Móvel'!$C:$C,"&lt;&gt;PREVISTO",'Estruturante Móvel'!$G:$G,ER$4,'Estruturante Móvel'!$L:$L,'CRONOGRAMA_CONST+MIGRACAO'!EH$9))</f>
        <v>0</v>
      </c>
      <c r="ET61" s="139">
        <f>(COUNTIFS('Estruturante Móvel'!$M:$M,$B61,'Estruturante Móvel'!$AM:$AM,ET$4))-(COUNTIFS('Estruturante Móvel'!$M:$M,$B61,'Estruturante Móvel'!$AM:$AM,ET$4,'Estruturante Móvel'!$AQ:$AQ,"REPARO FO"))</f>
        <v>0</v>
      </c>
      <c r="EU61" s="140">
        <f>(COUNTIFS('Estruturante Móvel'!$M:$M,$B58,'Estruturante Móvel'!$C:$C,"&lt;&gt;PREVISTO",'Estruturante Móvel'!$G:$G,ET$4,'Estruturante Móvel'!$L:$L,'CRONOGRAMA_CONST+MIGRACAO'!EJ$9))</f>
        <v>0</v>
      </c>
      <c r="EV61" s="139">
        <f>(COUNTIFS('Estruturante Móvel'!$M:$M,$B61,'Estruturante Móvel'!$AM:$AM,EV$4))-(COUNTIFS('Estruturante Móvel'!$M:$M,$B61,'Estruturante Móvel'!$AM:$AM,EV$4,'Estruturante Móvel'!$AQ:$AQ,"REPARO FO"))</f>
        <v>0</v>
      </c>
      <c r="EW61" s="140">
        <f>(COUNTIFS('Estruturante Móvel'!$M:$M,$B58,'Estruturante Móvel'!$C:$C,"&lt;&gt;PREVISTO",'Estruturante Móvel'!$G:$G,EV$4,'Estruturante Móvel'!$L:$L,'CRONOGRAMA_CONST+MIGRACAO'!EL$9))</f>
        <v>0</v>
      </c>
      <c r="EX61" s="139">
        <f>(COUNTIFS('Estruturante Móvel'!$M:$M,$B61,'Estruturante Móvel'!$AM:$AM,EX$4))-(COUNTIFS('Estruturante Móvel'!$M:$M,$B61,'Estruturante Móvel'!$AM:$AM,EX$4,'Estruturante Móvel'!$AQ:$AQ,"REPARO FO"))</f>
        <v>0</v>
      </c>
      <c r="EY61" s="140">
        <f>(COUNTIFS('Estruturante Móvel'!$M:$M,$B58,'Estruturante Móvel'!$C:$C,"&lt;&gt;PREVISTO",'Estruturante Móvel'!$G:$G,EX$4,'Estruturante Móvel'!$L:$L,'CRONOGRAMA_CONST+MIGRACAO'!EN$9))</f>
        <v>0</v>
      </c>
      <c r="EZ61" s="139">
        <f>(COUNTIFS('Estruturante Móvel'!$M:$M,$B61,'Estruturante Móvel'!$AM:$AM,EZ$4))-(COUNTIFS('Estruturante Móvel'!$M:$M,$B61,'Estruturante Móvel'!$AM:$AM,EZ$4,'Estruturante Móvel'!$AQ:$AQ,"REPARO FO"))</f>
        <v>0</v>
      </c>
      <c r="FA61" s="140">
        <f>(COUNTIFS('Estruturante Móvel'!$M:$M,$B58,'Estruturante Móvel'!$C:$C,"&lt;&gt;PREVISTO",'Estruturante Móvel'!$G:$G,EZ$4,'Estruturante Móvel'!$L:$L,'CRONOGRAMA_CONST+MIGRACAO'!EP$9))</f>
        <v>0</v>
      </c>
      <c r="FB61" s="139">
        <f>(COUNTIFS('Estruturante Móvel'!$M:$M,$B61,'Estruturante Móvel'!$AM:$AM,FB$4))-(COUNTIFS('Estruturante Móvel'!$M:$M,$B61,'Estruturante Móvel'!$AM:$AM,FB$4,'Estruturante Móvel'!$AQ:$AQ,"REPARO FO"))</f>
        <v>0</v>
      </c>
      <c r="FC61" s="140">
        <f>(COUNTIFS('Estruturante Móvel'!$M:$M,$B58,'Estruturante Móvel'!$C:$C,"&lt;&gt;PREVISTO",'Estruturante Móvel'!$G:$G,FB$4,'Estruturante Móvel'!$L:$L,'CRONOGRAMA_CONST+MIGRACAO'!ER$9))</f>
        <v>0</v>
      </c>
      <c r="FD61" s="139">
        <f>(COUNTIFS('Estruturante Móvel'!$M:$M,$B61,'Estruturante Móvel'!$AM:$AM,FD$4))-(COUNTIFS('Estruturante Móvel'!$M:$M,$B61,'Estruturante Móvel'!$AM:$AM,FD$4,'Estruturante Móvel'!$AQ:$AQ,"REPARO FO"))</f>
        <v>0</v>
      </c>
      <c r="FE61" s="140">
        <f>(COUNTIFS('Estruturante Móvel'!$M:$M,$B58,'Estruturante Móvel'!$C:$C,"&lt;&gt;PREVISTO",'Estruturante Móvel'!$G:$G,FD$4,'Estruturante Móvel'!$L:$L,'CRONOGRAMA_CONST+MIGRACAO'!ET$9))</f>
        <v>0</v>
      </c>
      <c r="FF61" s="139">
        <f>(COUNTIFS('Estruturante Móvel'!$M:$M,$B61,'Estruturante Móvel'!$AM:$AM,FF$4))-(COUNTIFS('Estruturante Móvel'!$M:$M,$B61,'Estruturante Móvel'!$AM:$AM,FF$4,'Estruturante Móvel'!$AQ:$AQ,"REPARO FO"))</f>
        <v>0</v>
      </c>
      <c r="FG61" s="140">
        <f>(COUNTIFS('Estruturante Móvel'!$M:$M,$B58,'Estruturante Móvel'!$C:$C,"&lt;&gt;PREVISTO",'Estruturante Móvel'!$G:$G,FF$4,'Estruturante Móvel'!$L:$L,'CRONOGRAMA_CONST+MIGRACAO'!EV$9))</f>
        <v>0</v>
      </c>
      <c r="FH61" s="139">
        <f>(COUNTIFS('Estruturante Móvel'!$M:$M,$B61,'Estruturante Móvel'!$AM:$AM,FH$4))-(COUNTIFS('Estruturante Móvel'!$M:$M,$B61,'Estruturante Móvel'!$AM:$AM,FH$4,'Estruturante Móvel'!$AQ:$AQ,"REPARO FO"))</f>
        <v>0</v>
      </c>
      <c r="FI61" s="140">
        <f>(COUNTIFS('Estruturante Móvel'!$M:$M,$B58,'Estruturante Móvel'!$C:$C,"&lt;&gt;PREVISTO",'Estruturante Móvel'!$G:$G,FH$4,'Estruturante Móvel'!$L:$L,'CRONOGRAMA_CONST+MIGRACAO'!EX$9))</f>
        <v>0</v>
      </c>
      <c r="FJ61" s="139">
        <f>(COUNTIFS('Estruturante Móvel'!$M:$M,$B61,'Estruturante Móvel'!$AM:$AM,FJ$4))-(COUNTIFS('Estruturante Móvel'!$M:$M,$B61,'Estruturante Móvel'!$AM:$AM,FJ$4,'Estruturante Móvel'!$AQ:$AQ,"REPARO FO"))</f>
        <v>0</v>
      </c>
      <c r="FK61" s="140">
        <f>(COUNTIFS('Estruturante Móvel'!$M:$M,$B58,'Estruturante Móvel'!$C:$C,"&lt;&gt;PREVISTO",'Estruturante Móvel'!$G:$G,FJ$4,'Estruturante Móvel'!$L:$L,'CRONOGRAMA_CONST+MIGRACAO'!EZ$9))</f>
        <v>0</v>
      </c>
      <c r="FL61" s="139">
        <f>(COUNTIFS('Estruturante Móvel'!$M:$M,$B61,'Estruturante Móvel'!$AM:$AM,FL$4))-(COUNTIFS('Estruturante Móvel'!$M:$M,$B61,'Estruturante Móvel'!$AM:$AM,FL$4,'Estruturante Móvel'!$AQ:$AQ,"REPARO FO"))</f>
        <v>0</v>
      </c>
      <c r="FM61" s="140">
        <f>(COUNTIFS('Estruturante Móvel'!$M:$M,$B58,'Estruturante Móvel'!$C:$C,"&lt;&gt;PREVISTO",'Estruturante Móvel'!$G:$G,FL$4,'Estruturante Móvel'!$L:$L,'CRONOGRAMA_CONST+MIGRACAO'!FB$9))</f>
        <v>0</v>
      </c>
      <c r="FN61" s="139">
        <f>(COUNTIFS('Estruturante Móvel'!$M:$M,$B61,'Estruturante Móvel'!$AM:$AM,FN$4))-(COUNTIFS('Estruturante Móvel'!$M:$M,$B61,'Estruturante Móvel'!$AM:$AM,FN$4,'Estruturante Móvel'!$AQ:$AQ,"REPARO FO"))</f>
        <v>0</v>
      </c>
      <c r="FO61" s="140">
        <f>(COUNTIFS('Estruturante Móvel'!$M:$M,$B58,'Estruturante Móvel'!$C:$C,"&lt;&gt;PREVISTO",'Estruturante Móvel'!$G:$G,FN$4,'Estruturante Móvel'!$L:$L,'CRONOGRAMA_CONST+MIGRACAO'!FD$9))</f>
        <v>0</v>
      </c>
      <c r="FP61" s="139">
        <f>(COUNTIFS('Estruturante Móvel'!$M:$M,$B61,'Estruturante Móvel'!$AM:$AM,FP$4))-(COUNTIFS('Estruturante Móvel'!$M:$M,$B61,'Estruturante Móvel'!$AM:$AM,FP$4,'Estruturante Móvel'!$AQ:$AQ,"REPARO FO"))</f>
        <v>0</v>
      </c>
      <c r="FQ61" s="140">
        <f>(COUNTIFS('Estruturante Móvel'!$M:$M,$B58,'Estruturante Móvel'!$C:$C,"&lt;&gt;PREVISTO",'Estruturante Móvel'!$G:$G,FP$4,'Estruturante Móvel'!$L:$L,'CRONOGRAMA_CONST+MIGRACAO'!FF$9))</f>
        <v>0</v>
      </c>
      <c r="FR61" s="139">
        <f>(COUNTIFS('Estruturante Móvel'!$M:$M,$B61,'Estruturante Móvel'!$AM:$AM,FR$4))-(COUNTIFS('Estruturante Móvel'!$M:$M,$B61,'Estruturante Móvel'!$AM:$AM,FR$4,'Estruturante Móvel'!$AQ:$AQ,"REPARO FO"))</f>
        <v>0</v>
      </c>
      <c r="FS61" s="140">
        <f>(COUNTIFS('Estruturante Móvel'!$M:$M,$B58,'Estruturante Móvel'!$C:$C,"&lt;&gt;PREVISTO",'Estruturante Móvel'!$G:$G,FR$4,'Estruturante Móvel'!$L:$L,'CRONOGRAMA_CONST+MIGRACAO'!FH$9))</f>
        <v>0</v>
      </c>
      <c r="FT61" s="139">
        <f>(COUNTIFS('Estruturante Móvel'!$M:$M,$B61,'Estruturante Móvel'!$AM:$AM,FT$4))-(COUNTIFS('Estruturante Móvel'!$M:$M,$B61,'Estruturante Móvel'!$AM:$AM,FT$4,'Estruturante Móvel'!$AQ:$AQ,"REPARO FO"))</f>
        <v>0</v>
      </c>
      <c r="FU61" s="140">
        <f>(COUNTIFS('Estruturante Móvel'!$M:$M,$B58,'Estruturante Móvel'!$C:$C,"&lt;&gt;PREVISTO",'Estruturante Móvel'!$G:$G,FT$4,'Estruturante Móvel'!$L:$L,'CRONOGRAMA_CONST+MIGRACAO'!FJ$9))</f>
        <v>0</v>
      </c>
      <c r="FV61" s="139">
        <f>(COUNTIFS('Estruturante Móvel'!$M:$M,$B61,'Estruturante Móvel'!$AM:$AM,FV$4))-(COUNTIFS('Estruturante Móvel'!$M:$M,$B61,'Estruturante Móvel'!$AM:$AM,FV$4,'Estruturante Móvel'!$AQ:$AQ,"REPARO FO"))</f>
        <v>0</v>
      </c>
      <c r="FW61" s="140">
        <f>(COUNTIFS('Estruturante Móvel'!$M:$M,$B58,'Estruturante Móvel'!$C:$C,"&lt;&gt;PREVISTO",'Estruturante Móvel'!$G:$G,FV$4,'Estruturante Móvel'!$L:$L,'CRONOGRAMA_CONST+MIGRACAO'!FL$9))</f>
        <v>0</v>
      </c>
      <c r="FX61" s="139">
        <f>(COUNTIFS('Estruturante Móvel'!$M:$M,$B61,'Estruturante Móvel'!$AM:$AM,FX$4))-(COUNTIFS('Estruturante Móvel'!$M:$M,$B61,'Estruturante Móvel'!$AM:$AM,FX$4,'Estruturante Móvel'!$AQ:$AQ,"REPARO FO"))</f>
        <v>0</v>
      </c>
      <c r="FY61" s="140">
        <f>(COUNTIFS('Estruturante Móvel'!$M:$M,$B58,'Estruturante Móvel'!$C:$C,"&lt;&gt;PREVISTO",'Estruturante Móvel'!$G:$G,FX$4,'Estruturante Móvel'!$L:$L,'CRONOGRAMA_CONST+MIGRACAO'!FN$9))</f>
        <v>0</v>
      </c>
      <c r="FZ61" s="139">
        <f>(COUNTIFS('Estruturante Móvel'!$M:$M,$B61,'Estruturante Móvel'!$AM:$AM,FZ$4))-(COUNTIFS('Estruturante Móvel'!$M:$M,$B61,'Estruturante Móvel'!$AM:$AM,FZ$4,'Estruturante Móvel'!$AQ:$AQ,"REPARO FO"))</f>
        <v>0</v>
      </c>
      <c r="GA61" s="140">
        <f>(COUNTIFS('Estruturante Móvel'!$M:$M,$B58,'Estruturante Móvel'!$C:$C,"&lt;&gt;PREVISTO",'Estruturante Móvel'!$G:$G,FZ$4,'Estruturante Móvel'!$L:$L,'CRONOGRAMA_CONST+MIGRACAO'!FP$9))</f>
        <v>0</v>
      </c>
      <c r="GB61" s="139">
        <f>(COUNTIFS('Estruturante Móvel'!$M:$M,$B61,'Estruturante Móvel'!$AM:$AM,GB$4))-(COUNTIFS('Estruturante Móvel'!$M:$M,$B61,'Estruturante Móvel'!$AM:$AM,GB$4,'Estruturante Móvel'!$AQ:$AQ,"REPARO FO"))</f>
        <v>0</v>
      </c>
      <c r="GC61" s="140">
        <f>(COUNTIFS('Estruturante Móvel'!$M:$M,$B58,'Estruturante Móvel'!$C:$C,"&lt;&gt;PREVISTO",'Estruturante Móvel'!$G:$G,GB$4,'Estruturante Móvel'!$L:$L,'CRONOGRAMA_CONST+MIGRACAO'!FR$9))</f>
        <v>0</v>
      </c>
      <c r="GD61" s="139">
        <f>(COUNTIFS('Estruturante Móvel'!$M:$M,$B61,'Estruturante Móvel'!$AM:$AM,GD$4))-(COUNTIFS('Estruturante Móvel'!$M:$M,$B61,'Estruturante Móvel'!$AM:$AM,GD$4,'Estruturante Móvel'!$AQ:$AQ,"REPARO FO"))</f>
        <v>0</v>
      </c>
      <c r="GE61" s="140">
        <f>(COUNTIFS('Estruturante Móvel'!$M:$M,$B58,'Estruturante Móvel'!$C:$C,"&lt;&gt;PREVISTO",'Estruturante Móvel'!$G:$G,GD$4,'Estruturante Móvel'!$L:$L,'CRONOGRAMA_CONST+MIGRACAO'!FT$9))</f>
        <v>0</v>
      </c>
      <c r="GF61" s="139">
        <f>(COUNTIFS('Estruturante Móvel'!$M:$M,$B61,'Estruturante Móvel'!$AM:$AM,GF$4))-(COUNTIFS('Estruturante Móvel'!$M:$M,$B61,'Estruturante Móvel'!$AM:$AM,GF$4,'Estruturante Móvel'!$AQ:$AQ,"REPARO FO"))</f>
        <v>0</v>
      </c>
      <c r="GG61" s="140">
        <f>(COUNTIFS('Estruturante Móvel'!$M:$M,$B58,'Estruturante Móvel'!$C:$C,"&lt;&gt;PREVISTO",'Estruturante Móvel'!$G:$G,GF$4,'Estruturante Móvel'!$L:$L,'CRONOGRAMA_CONST+MIGRACAO'!FV$9))</f>
        <v>0</v>
      </c>
      <c r="GH61" s="139">
        <f>(COUNTIFS('Estruturante Móvel'!$M:$M,$B61,'Estruturante Móvel'!$AM:$AM,GH$4))-(COUNTIFS('Estruturante Móvel'!$M:$M,$B61,'Estruturante Móvel'!$AM:$AM,GH$4,'Estruturante Móvel'!$AQ:$AQ,"REPARO FO"))</f>
        <v>0</v>
      </c>
      <c r="GI61" s="140">
        <f>(COUNTIFS('Estruturante Móvel'!$M:$M,$B58,'Estruturante Móvel'!$C:$C,"&lt;&gt;PREVISTO",'Estruturante Móvel'!$G:$G,GH$4,'Estruturante Móvel'!$L:$L,'CRONOGRAMA_CONST+MIGRACAO'!FX$9))</f>
        <v>0</v>
      </c>
      <c r="GJ61" s="139">
        <f>(COUNTIFS('Estruturante Móvel'!$M:$M,$B61,'Estruturante Móvel'!$AM:$AM,GJ$4))-(COUNTIFS('Estruturante Móvel'!$M:$M,$B61,'Estruturante Móvel'!$AM:$AM,GJ$4,'Estruturante Móvel'!$AQ:$AQ,"REPARO FO"))</f>
        <v>0</v>
      </c>
      <c r="GK61" s="140">
        <f>(COUNTIFS('Estruturante Móvel'!$M:$M,$B58,'Estruturante Móvel'!$C:$C,"&lt;&gt;PREVISTO",'Estruturante Móvel'!$G:$G,GJ$4,'Estruturante Móvel'!$L:$L,'CRONOGRAMA_CONST+MIGRACAO'!FZ$9))</f>
        <v>0</v>
      </c>
      <c r="GL61" s="139">
        <f>(COUNTIFS('Estruturante Móvel'!$M:$M,$B61,'Estruturante Móvel'!$AM:$AM,GL$4))-(COUNTIFS('Estruturante Móvel'!$M:$M,$B61,'Estruturante Móvel'!$AM:$AM,GL$4,'Estruturante Móvel'!$AQ:$AQ,"REPARO FO"))</f>
        <v>0</v>
      </c>
      <c r="GM61" s="140">
        <f>(COUNTIFS('Estruturante Móvel'!$M:$M,$B58,'Estruturante Móvel'!$C:$C,"&lt;&gt;PREVISTO",'Estruturante Móvel'!$G:$G,GL$4,'Estruturante Móvel'!$L:$L,'CRONOGRAMA_CONST+MIGRACAO'!GB$9))</f>
        <v>0</v>
      </c>
      <c r="GN61" s="139">
        <f>(COUNTIFS('Estruturante Móvel'!$M:$M,$B61,'Estruturante Móvel'!$AM:$AM,GN$4))-(COUNTIFS('Estruturante Móvel'!$M:$M,$B61,'Estruturante Móvel'!$AM:$AM,GN$4,'Estruturante Móvel'!$AQ:$AQ,"REPARO FO"))</f>
        <v>0</v>
      </c>
      <c r="GO61" s="140">
        <f>(COUNTIFS('Estruturante Móvel'!$M:$M,$B58,'Estruturante Móvel'!$C:$C,"&lt;&gt;PREVISTO",'Estruturante Móvel'!$G:$G,GN$4,'Estruturante Móvel'!$L:$L,'CRONOGRAMA_CONST+MIGRACAO'!GD$9))</f>
        <v>0</v>
      </c>
      <c r="GP61" s="139">
        <f>(COUNTIFS('Estruturante Móvel'!$M:$M,$B61,'Estruturante Móvel'!$AM:$AM,GP$4))-(COUNTIFS('Estruturante Móvel'!$M:$M,$B61,'Estruturante Móvel'!$AM:$AM,GP$4,'Estruturante Móvel'!$AQ:$AQ,"REPARO FO"))</f>
        <v>0</v>
      </c>
      <c r="GQ61" s="140">
        <f>(COUNTIFS('Estruturante Móvel'!$M:$M,$B58,'Estruturante Móvel'!$C:$C,"&lt;&gt;PREVISTO",'Estruturante Móvel'!$G:$G,GP$4,'Estruturante Móvel'!$L:$L,'CRONOGRAMA_CONST+MIGRACAO'!GF$9))</f>
        <v>0</v>
      </c>
      <c r="GR61" s="139">
        <f>(COUNTIFS('Estruturante Móvel'!$M:$M,$B61,'Estruturante Móvel'!$AM:$AM,GR$4))-(COUNTIFS('Estruturante Móvel'!$M:$M,$B61,'Estruturante Móvel'!$AM:$AM,GR$4,'Estruturante Móvel'!$AQ:$AQ,"REPARO FO"))</f>
        <v>0</v>
      </c>
      <c r="GS61" s="140">
        <f>(COUNTIFS('Estruturante Móvel'!$M:$M,$B58,'Estruturante Móvel'!$C:$C,"&lt;&gt;PREVISTO",'Estruturante Móvel'!$G:$G,GR$4,'Estruturante Móvel'!$L:$L,'CRONOGRAMA_CONST+MIGRACAO'!GH$9))</f>
        <v>0</v>
      </c>
      <c r="GT61" s="139">
        <f>(COUNTIFS('Estruturante Móvel'!$M:$M,$B61,'Estruturante Móvel'!$AM:$AM,GT$4))-(COUNTIFS('Estruturante Móvel'!$M:$M,$B61,'Estruturante Móvel'!$AM:$AM,GT$4,'Estruturante Móvel'!$AQ:$AQ,"REPARO FO"))</f>
        <v>0</v>
      </c>
      <c r="GU61" s="140">
        <f>(COUNTIFS('Estruturante Móvel'!$M:$M,$B58,'Estruturante Móvel'!$C:$C,"&lt;&gt;PREVISTO",'Estruturante Móvel'!$G:$G,GT$4,'Estruturante Móvel'!$L:$L,'CRONOGRAMA_CONST+MIGRACAO'!GJ$9))</f>
        <v>0</v>
      </c>
      <c r="GV61" s="139">
        <f>(COUNTIFS('Estruturante Móvel'!$M:$M,$B61,'Estruturante Móvel'!$AM:$AM,GV$4))-(COUNTIFS('Estruturante Móvel'!$M:$M,$B61,'Estruturante Móvel'!$AM:$AM,GV$4,'Estruturante Móvel'!$AQ:$AQ,"REPARO FO"))</f>
        <v>0</v>
      </c>
      <c r="GW61" s="140">
        <f>(COUNTIFS('Estruturante Móvel'!$M:$M,$B58,'Estruturante Móvel'!$C:$C,"&lt;&gt;PREVISTO",'Estruturante Móvel'!$G:$G,GV$4,'Estruturante Móvel'!$L:$L,'CRONOGRAMA_CONST+MIGRACAO'!GL$9))</f>
        <v>0</v>
      </c>
      <c r="GX61" s="139">
        <f>(COUNTIFS('Estruturante Móvel'!$M:$M,$B61,'Estruturante Móvel'!$AM:$AM,GX$4))-(COUNTIFS('Estruturante Móvel'!$M:$M,$B61,'Estruturante Móvel'!$AM:$AM,GX$4,'Estruturante Móvel'!$AQ:$AQ,"REPARO FO"))</f>
        <v>0</v>
      </c>
      <c r="GY61" s="140">
        <f>(COUNTIFS('Estruturante Móvel'!$M:$M,$B58,'Estruturante Móvel'!$C:$C,"&lt;&gt;PREVISTO",'Estruturante Móvel'!$G:$G,GX$4,'Estruturante Móvel'!$L:$L,'CRONOGRAMA_CONST+MIGRACAO'!GN$9))</f>
        <v>0</v>
      </c>
      <c r="GZ61" s="139">
        <f>(COUNTIFS('Estruturante Móvel'!$M:$M,$B61,'Estruturante Móvel'!$AM:$AM,GZ$4))-(COUNTIFS('Estruturante Móvel'!$M:$M,$B61,'Estruturante Móvel'!$AM:$AM,GZ$4,'Estruturante Móvel'!$AQ:$AQ,"REPARO FO"))</f>
        <v>0</v>
      </c>
      <c r="HA61" s="140">
        <f>(COUNTIFS('Estruturante Móvel'!$M:$M,$B58,'Estruturante Móvel'!$C:$C,"&lt;&gt;PREVISTO",'Estruturante Móvel'!$G:$G,GZ$4,'Estruturante Móvel'!$L:$L,'CRONOGRAMA_CONST+MIGRACAO'!GP$9))</f>
        <v>0</v>
      </c>
      <c r="HB61" s="139">
        <f>(COUNTIFS('Estruturante Móvel'!$M:$M,$B61,'Estruturante Móvel'!$AM:$AM,HB$4))-(COUNTIFS('Estruturante Móvel'!$M:$M,$B61,'Estruturante Móvel'!$AM:$AM,HB$4,'Estruturante Móvel'!$AQ:$AQ,"REPARO FO"))</f>
        <v>0</v>
      </c>
      <c r="HC61" s="140">
        <f>(COUNTIFS('Estruturante Móvel'!$M:$M,$B58,'Estruturante Móvel'!$C:$C,"&lt;&gt;PREVISTO",'Estruturante Móvel'!$G:$G,HB$4,'Estruturante Móvel'!$L:$L,'CRONOGRAMA_CONST+MIGRACAO'!GR$9))</f>
        <v>0</v>
      </c>
      <c r="HD61" s="139">
        <f>(COUNTIFS('Estruturante Móvel'!$M:$M,$B61,'Estruturante Móvel'!$AM:$AM,HD$4))-(COUNTIFS('Estruturante Móvel'!$M:$M,$B61,'Estruturante Móvel'!$AM:$AM,HD$4,'Estruturante Móvel'!$AQ:$AQ,"REPARO FO"))</f>
        <v>0</v>
      </c>
      <c r="HE61" s="140">
        <f>(COUNTIFS('Estruturante Móvel'!$M:$M,$B58,'Estruturante Móvel'!$C:$C,"&lt;&gt;PREVISTO",'Estruturante Móvel'!$G:$G,HD$4,'Estruturante Móvel'!$L:$L,'CRONOGRAMA_CONST+MIGRACAO'!GT$9))</f>
        <v>0</v>
      </c>
      <c r="HF61" s="139">
        <f>(COUNTIFS('Estruturante Móvel'!$M:$M,$B61,'Estruturante Móvel'!$AM:$AM,HF$4))-(COUNTIFS('Estruturante Móvel'!$M:$M,$B61,'Estruturante Móvel'!$AM:$AM,HF$4,'Estruturante Móvel'!$AQ:$AQ,"REPARO FO"))</f>
        <v>0</v>
      </c>
      <c r="HG61" s="140">
        <f>(COUNTIFS('Estruturante Móvel'!$M:$M,$B58,'Estruturante Móvel'!$C:$C,"&lt;&gt;PREVISTO",'Estruturante Móvel'!$G:$G,HF$4,'Estruturante Móvel'!$L:$L,'CRONOGRAMA_CONST+MIGRACAO'!GV$9))</f>
        <v>0</v>
      </c>
      <c r="HH61" s="139">
        <f>(COUNTIFS('Estruturante Móvel'!$M:$M,$B61,'Estruturante Móvel'!$AM:$AM,HH$4))-(COUNTIFS('Estruturante Móvel'!$M:$M,$B61,'Estruturante Móvel'!$AM:$AM,HH$4,'Estruturante Móvel'!$AQ:$AQ,"REPARO FO"))</f>
        <v>0</v>
      </c>
      <c r="HI61" s="140">
        <f>(COUNTIFS('Estruturante Móvel'!$M:$M,$B58,'Estruturante Móvel'!$C:$C,"&lt;&gt;PREVISTO",'Estruturante Móvel'!$G:$G,HH$4,'Estruturante Móvel'!$L:$L,'CRONOGRAMA_CONST+MIGRACAO'!GX$9))</f>
        <v>0</v>
      </c>
      <c r="HJ61" s="139">
        <f>(COUNTIFS('Estruturante Móvel'!$M:$M,$B61,'Estruturante Móvel'!$AM:$AM,HJ$4))-(COUNTIFS('Estruturante Móvel'!$M:$M,$B61,'Estruturante Móvel'!$AM:$AM,HJ$4,'Estruturante Móvel'!$AQ:$AQ,"REPARO FO"))</f>
        <v>0</v>
      </c>
      <c r="HK61" s="140">
        <f>(COUNTIFS('Estruturante Móvel'!$M:$M,$B58,'Estruturante Móvel'!$C:$C,"&lt;&gt;PREVISTO",'Estruturante Móvel'!$G:$G,HJ$4,'Estruturante Móvel'!$L:$L,'CRONOGRAMA_CONST+MIGRACAO'!GZ$9))</f>
        <v>0</v>
      </c>
      <c r="HL61" s="139">
        <f>(COUNTIFS('Estruturante Móvel'!$M:$M,$B61,'Estruturante Móvel'!$AM:$AM,HL$4))-(COUNTIFS('Estruturante Móvel'!$M:$M,$B61,'Estruturante Móvel'!$AM:$AM,HL$4,'Estruturante Móvel'!$AQ:$AQ,"REPARO FO"))</f>
        <v>0</v>
      </c>
      <c r="HM61" s="140">
        <f>(COUNTIFS('Estruturante Móvel'!$M:$M,$B58,'Estruturante Móvel'!$C:$C,"&lt;&gt;PREVISTO",'Estruturante Móvel'!$G:$G,HL$4,'Estruturante Móvel'!$L:$L,'CRONOGRAMA_CONST+MIGRACAO'!HB$9))</f>
        <v>0</v>
      </c>
      <c r="HN61" s="139">
        <f>(COUNTIFS('Estruturante Móvel'!$M:$M,$B61,'Estruturante Móvel'!$AM:$AM,HN$4))-(COUNTIFS('Estruturante Móvel'!$M:$M,$B61,'Estruturante Móvel'!$AM:$AM,HN$4,'Estruturante Móvel'!$AQ:$AQ,"REPARO FO"))</f>
        <v>0</v>
      </c>
      <c r="HO61" s="140">
        <f>(COUNTIFS('Estruturante Móvel'!$M:$M,$B58,'Estruturante Móvel'!$C:$C,"&lt;&gt;PREVISTO",'Estruturante Móvel'!$G:$G,HN$4,'Estruturante Móvel'!$L:$L,'CRONOGRAMA_CONST+MIGRACAO'!HD$9))</f>
        <v>0</v>
      </c>
      <c r="HP61" s="139">
        <f>(COUNTIFS('Estruturante Móvel'!$M:$M,$B61,'Estruturante Móvel'!$AM:$AM,HP$4))-(COUNTIFS('Estruturante Móvel'!$M:$M,$B61,'Estruturante Móvel'!$AM:$AM,HP$4,'Estruturante Móvel'!$AQ:$AQ,"REPARO FO"))</f>
        <v>0</v>
      </c>
      <c r="HQ61" s="140">
        <f>(COUNTIFS('Estruturante Móvel'!$M:$M,$B58,'Estruturante Móvel'!$C:$C,"&lt;&gt;PREVISTO",'Estruturante Móvel'!$G:$G,HP$4,'Estruturante Móvel'!$L:$L,'CRONOGRAMA_CONST+MIGRACAO'!HF$9))</f>
        <v>0</v>
      </c>
      <c r="HR61" s="139">
        <f>(COUNTIFS('Estruturante Móvel'!$M:$M,$B61,'Estruturante Móvel'!$AM:$AM,HR$4))-(COUNTIFS('Estruturante Móvel'!$M:$M,$B61,'Estruturante Móvel'!$AM:$AM,HR$4,'Estruturante Móvel'!$AQ:$AQ,"REPARO FO"))</f>
        <v>0</v>
      </c>
      <c r="HS61" s="140">
        <f>(COUNTIFS('Estruturante Móvel'!$M:$M,$B58,'Estruturante Móvel'!$C:$C,"&lt;&gt;PREVISTO",'Estruturante Móvel'!$G:$G,HR$4,'Estruturante Móvel'!$L:$L,'CRONOGRAMA_CONST+MIGRACAO'!HH$9))</f>
        <v>0</v>
      </c>
      <c r="HT61" s="139">
        <f>(COUNTIFS('Estruturante Móvel'!$M:$M,$B61,'Estruturante Móvel'!$AM:$AM,HT$4))-(COUNTIFS('Estruturante Móvel'!$M:$M,$B61,'Estruturante Móvel'!$AM:$AM,HT$4,'Estruturante Móvel'!$AQ:$AQ,"REPARO FO"))</f>
        <v>0</v>
      </c>
      <c r="HU61" s="140">
        <f>(COUNTIFS('Estruturante Móvel'!$M:$M,$B58,'Estruturante Móvel'!$C:$C,"&lt;&gt;PREVISTO",'Estruturante Móvel'!$G:$G,HT$4,'Estruturante Móvel'!$L:$L,'CRONOGRAMA_CONST+MIGRACAO'!HJ$9))</f>
        <v>0</v>
      </c>
      <c r="HV61" s="139">
        <f>(COUNTIFS('Estruturante Móvel'!$M:$M,$B61,'Estruturante Móvel'!$AM:$AM,HV$4))-(COUNTIFS('Estruturante Móvel'!$M:$M,$B61,'Estruturante Móvel'!$AM:$AM,HV$4,'Estruturante Móvel'!$AQ:$AQ,"REPARO FO"))</f>
        <v>0</v>
      </c>
      <c r="HW61" s="140">
        <f>(COUNTIFS('Estruturante Móvel'!$M:$M,$B58,'Estruturante Móvel'!$C:$C,"&lt;&gt;PREVISTO",'Estruturante Móvel'!$G:$G,HV$4,'Estruturante Móvel'!$L:$L,'CRONOGRAMA_CONST+MIGRACAO'!HL$9))</f>
        <v>0</v>
      </c>
      <c r="HX61" s="139">
        <f>(COUNTIFS('Estruturante Móvel'!$M:$M,$B61,'Estruturante Móvel'!$AM:$AM,HX$4))-(COUNTIFS('Estruturante Móvel'!$M:$M,$B61,'Estruturante Móvel'!$AM:$AM,HX$4,'Estruturante Móvel'!$AQ:$AQ,"REPARO FO"))</f>
        <v>0</v>
      </c>
      <c r="HY61" s="140">
        <f>(COUNTIFS('Estruturante Móvel'!$M:$M,$B58,'Estruturante Móvel'!$C:$C,"&lt;&gt;PREVISTO",'Estruturante Móvel'!$G:$G,HX$4,'Estruturante Móvel'!$L:$L,'CRONOGRAMA_CONST+MIGRACAO'!HN$9))</f>
        <v>0</v>
      </c>
      <c r="HZ61" s="139">
        <f>(COUNTIFS('Estruturante Móvel'!$M:$M,$B61,'Estruturante Móvel'!$AM:$AM,HZ$4))-(COUNTIFS('Estruturante Móvel'!$M:$M,$B61,'Estruturante Móvel'!$AM:$AM,HZ$4,'Estruturante Móvel'!$AQ:$AQ,"REPARO FO"))</f>
        <v>0</v>
      </c>
      <c r="IA61" s="140">
        <f>(COUNTIFS('Estruturante Móvel'!$M:$M,$B58,'Estruturante Móvel'!$C:$C,"&lt;&gt;PREVISTO",'Estruturante Móvel'!$G:$G,HZ$4,'Estruturante Móvel'!$L:$L,'CRONOGRAMA_CONST+MIGRACAO'!HP$9))</f>
        <v>0</v>
      </c>
      <c r="IB61" s="139">
        <f>(COUNTIFS('Estruturante Móvel'!$M:$M,$B61,'Estruturante Móvel'!$AM:$AM,IB$4))-(COUNTIFS('Estruturante Móvel'!$M:$M,$B61,'Estruturante Móvel'!$AM:$AM,IB$4,'Estruturante Móvel'!$AQ:$AQ,"REPARO FO"))</f>
        <v>0</v>
      </c>
      <c r="IC61" s="140">
        <f>(COUNTIFS('Estruturante Móvel'!$M:$M,$B58,'Estruturante Móvel'!$C:$C,"&lt;&gt;PREVISTO",'Estruturante Móvel'!$G:$G,IB$4,'Estruturante Móvel'!$L:$L,'CRONOGRAMA_CONST+MIGRACAO'!HR$9))</f>
        <v>0</v>
      </c>
      <c r="ID61" s="139">
        <f>(COUNTIFS('Estruturante Móvel'!$M:$M,$B61,'Estruturante Móvel'!$AM:$AM,ID$4))-(COUNTIFS('Estruturante Móvel'!$M:$M,$B61,'Estruturante Móvel'!$AM:$AM,ID$4,'Estruturante Móvel'!$AQ:$AQ,"REPARO FO"))</f>
        <v>0</v>
      </c>
      <c r="IE61" s="140">
        <f>(COUNTIFS('Estruturante Móvel'!$M:$M,$B58,'Estruturante Móvel'!$C:$C,"&lt;&gt;PREVISTO",'Estruturante Móvel'!$G:$G,ID$4,'Estruturante Móvel'!$L:$L,'CRONOGRAMA_CONST+MIGRACAO'!HT$9))</f>
        <v>0</v>
      </c>
      <c r="IF61" s="139">
        <f>(COUNTIFS('Estruturante Móvel'!$M:$M,$B61,'Estruturante Móvel'!$AM:$AM,IF$4))-(COUNTIFS('Estruturante Móvel'!$M:$M,$B61,'Estruturante Móvel'!$AM:$AM,IF$4,'Estruturante Móvel'!$AQ:$AQ,"REPARO FO"))</f>
        <v>0</v>
      </c>
      <c r="IG61" s="140">
        <f>(COUNTIFS('Estruturante Móvel'!$M:$M,$B58,'Estruturante Móvel'!$C:$C,"&lt;&gt;PREVISTO",'Estruturante Móvel'!$G:$G,IF$4,'Estruturante Móvel'!$L:$L,'CRONOGRAMA_CONST+MIGRACAO'!HV$9))</f>
        <v>0</v>
      </c>
      <c r="IH61" s="139">
        <f>(COUNTIFS('Estruturante Móvel'!$M:$M,$B61,'Estruturante Móvel'!$AM:$AM,IH$4))-(COUNTIFS('Estruturante Móvel'!$M:$M,$B61,'Estruturante Móvel'!$AM:$AM,IH$4,'Estruturante Móvel'!$AQ:$AQ,"REPARO FO"))</f>
        <v>0</v>
      </c>
      <c r="II61" s="140">
        <f>(COUNTIFS('Estruturante Móvel'!$M:$M,$B58,'Estruturante Móvel'!$C:$C,"&lt;&gt;PREVISTO",'Estruturante Móvel'!$G:$G,IH$4,'Estruturante Móvel'!$L:$L,'CRONOGRAMA_CONST+MIGRACAO'!HX$9))</f>
        <v>0</v>
      </c>
      <c r="IJ61" s="139">
        <f>(COUNTIFS('Estruturante Móvel'!$M:$M,$B61,'Estruturante Móvel'!$AM:$AM,IJ$4))-(COUNTIFS('Estruturante Móvel'!$M:$M,$B61,'Estruturante Móvel'!$AM:$AM,IJ$4,'Estruturante Móvel'!$AQ:$AQ,"REPARO FO"))</f>
        <v>0</v>
      </c>
      <c r="IK61" s="140">
        <f>(COUNTIFS('Estruturante Móvel'!$M:$M,$B58,'Estruturante Móvel'!$C:$C,"&lt;&gt;PREVISTO",'Estruturante Móvel'!$G:$G,IJ$4,'Estruturante Móvel'!$L:$L,'CRONOGRAMA_CONST+MIGRACAO'!HZ$9))</f>
        <v>0</v>
      </c>
      <c r="IL61" s="139">
        <f>(COUNTIFS('Estruturante Móvel'!$M:$M,$B61,'Estruturante Móvel'!$AM:$AM,IL$4))-(COUNTIFS('Estruturante Móvel'!$M:$M,$B61,'Estruturante Móvel'!$AM:$AM,IL$4,'Estruturante Móvel'!$AQ:$AQ,"REPARO FO"))</f>
        <v>0</v>
      </c>
      <c r="IM61" s="140">
        <f>(COUNTIFS('Estruturante Móvel'!$M:$M,$B58,'Estruturante Móvel'!$C:$C,"&lt;&gt;PREVISTO",'Estruturante Móvel'!$G:$G,IL$4,'Estruturante Móvel'!$L:$L,'CRONOGRAMA_CONST+MIGRACAO'!IB$9))</f>
        <v>0</v>
      </c>
      <c r="IN61" s="139">
        <f>(COUNTIFS('Estruturante Móvel'!$M:$M,$B61,'Estruturante Móvel'!$AM:$AM,IN$4))-(COUNTIFS('Estruturante Móvel'!$M:$M,$B61,'Estruturante Móvel'!$AM:$AM,IN$4,'Estruturante Móvel'!$AQ:$AQ,"REPARO FO"))</f>
        <v>0</v>
      </c>
      <c r="IO61" s="140">
        <f>(COUNTIFS('Estruturante Móvel'!$M:$M,$B58,'Estruturante Móvel'!$C:$C,"&lt;&gt;PREVISTO",'Estruturante Móvel'!$G:$G,IN$4,'Estruturante Móvel'!$L:$L,'CRONOGRAMA_CONST+MIGRACAO'!ID$9))</f>
        <v>0</v>
      </c>
      <c r="IP61" s="139">
        <f>(COUNTIFS('Estruturante Móvel'!$M:$M,$B61,'Estruturante Móvel'!$AM:$AM,IP$4))-(COUNTIFS('Estruturante Móvel'!$M:$M,$B61,'Estruturante Móvel'!$AM:$AM,IP$4,'Estruturante Móvel'!$AQ:$AQ,"REPARO FO"))</f>
        <v>0</v>
      </c>
      <c r="IQ61" s="140">
        <f>(COUNTIFS('Estruturante Móvel'!$M:$M,$B58,'Estruturante Móvel'!$C:$C,"&lt;&gt;PREVISTO",'Estruturante Móvel'!$G:$G,IP$4,'Estruturante Móvel'!$L:$L,'CRONOGRAMA_CONST+MIGRACAO'!IF$9))</f>
        <v>0</v>
      </c>
      <c r="IR61" s="139">
        <f>(COUNTIFS('Estruturante Móvel'!$M:$M,$B61,'Estruturante Móvel'!$AM:$AM,IR$4))-(COUNTIFS('Estruturante Móvel'!$M:$M,$B61,'Estruturante Móvel'!$AM:$AM,IR$4,'Estruturante Móvel'!$AQ:$AQ,"REPARO FO"))</f>
        <v>0</v>
      </c>
      <c r="IS61" s="140">
        <f>(COUNTIFS('Estruturante Móvel'!$M:$M,$B58,'Estruturante Móvel'!$C:$C,"&lt;&gt;PREVISTO",'Estruturante Móvel'!$G:$G,IR$4,'Estruturante Móvel'!$L:$L,'CRONOGRAMA_CONST+MIGRACAO'!IH$9))</f>
        <v>0</v>
      </c>
      <c r="IT61" s="139">
        <f>(COUNTIFS('Estruturante Móvel'!$M:$M,$B61,'Estruturante Móvel'!$AM:$AM,IT$4))-(COUNTIFS('Estruturante Móvel'!$M:$M,$B61,'Estruturante Móvel'!$AM:$AM,IT$4,'Estruturante Móvel'!$AQ:$AQ,"REPARO FO"))</f>
        <v>0</v>
      </c>
      <c r="IU61" s="140">
        <f>(COUNTIFS('Estruturante Móvel'!$M:$M,$B58,'Estruturante Móvel'!$C:$C,"&lt;&gt;PREVISTO",'Estruturante Móvel'!$G:$G,IT$4,'Estruturante Móvel'!$L:$L,'CRONOGRAMA_CONST+MIGRACAO'!IJ$9))</f>
        <v>0</v>
      </c>
      <c r="IV61" s="139">
        <f>(COUNTIFS('Estruturante Móvel'!$M:$M,$B61,'Estruturante Móvel'!$AM:$AM,IV$4))-(COUNTIFS('Estruturante Móvel'!$M:$M,$B61,'Estruturante Móvel'!$AM:$AM,IV$4,'Estruturante Móvel'!$AQ:$AQ,"REPARO FO"))</f>
        <v>0</v>
      </c>
      <c r="IW61" s="140">
        <f>(COUNTIFS('Estruturante Móvel'!$M:$M,$B58,'Estruturante Móvel'!$C:$C,"&lt;&gt;PREVISTO",'Estruturante Móvel'!$G:$G,IV$4,'Estruturante Móvel'!$L:$L,'CRONOGRAMA_CONST+MIGRACAO'!IL$9))</f>
        <v>0</v>
      </c>
      <c r="IX61" s="139">
        <f>(COUNTIFS('Estruturante Móvel'!$M:$M,$B61,'Estruturante Móvel'!$AM:$AM,IX$4))-(COUNTIFS('Estruturante Móvel'!$M:$M,$B61,'Estruturante Móvel'!$AM:$AM,IX$4,'Estruturante Móvel'!$AQ:$AQ,"REPARO FO"))</f>
        <v>0</v>
      </c>
      <c r="IY61" s="140">
        <f>(COUNTIFS('Estruturante Móvel'!$M:$M,$B58,'Estruturante Móvel'!$C:$C,"&lt;&gt;PREVISTO",'Estruturante Móvel'!$G:$G,IX$4,'Estruturante Móvel'!$L:$L,'CRONOGRAMA_CONST+MIGRACAO'!IN$9))</f>
        <v>0</v>
      </c>
      <c r="IZ61" s="139">
        <f>(COUNTIFS('Estruturante Móvel'!$M:$M,$B61,'Estruturante Móvel'!$AM:$AM,IZ$4))-(COUNTIFS('Estruturante Móvel'!$M:$M,$B61,'Estruturante Móvel'!$AM:$AM,IZ$4,'Estruturante Móvel'!$AQ:$AQ,"REPARO FO"))</f>
        <v>0</v>
      </c>
      <c r="JA61" s="140">
        <f>(COUNTIFS('Estruturante Móvel'!$M:$M,$B58,'Estruturante Móvel'!$C:$C,"&lt;&gt;PREVISTO",'Estruturante Móvel'!$G:$G,IZ$4,'Estruturante Móvel'!$L:$L,'CRONOGRAMA_CONST+MIGRACAO'!IP$9))</f>
        <v>0</v>
      </c>
      <c r="JB61" s="139">
        <f>(COUNTIFS('Estruturante Móvel'!$M:$M,$B61,'Estruturante Móvel'!$AM:$AM,JB$4))-(COUNTIFS('Estruturante Móvel'!$M:$M,$B61,'Estruturante Móvel'!$AM:$AM,JB$4,'Estruturante Móvel'!$AQ:$AQ,"REPARO FO"))</f>
        <v>0</v>
      </c>
      <c r="JC61" s="140">
        <f>(COUNTIFS('Estruturante Móvel'!$M:$M,$B58,'Estruturante Móvel'!$C:$C,"&lt;&gt;PREVISTO",'Estruturante Móvel'!$G:$G,JB$4,'Estruturante Móvel'!$L:$L,'CRONOGRAMA_CONST+MIGRACAO'!IR$9))</f>
        <v>0</v>
      </c>
      <c r="JD61" s="139">
        <f>(COUNTIFS('Estruturante Móvel'!$M:$M,$B61,'Estruturante Móvel'!$AM:$AM,JD$4))-(COUNTIFS('Estruturante Móvel'!$M:$M,$B61,'Estruturante Móvel'!$AM:$AM,JD$4,'Estruturante Móvel'!$AQ:$AQ,"REPARO FO"))</f>
        <v>0</v>
      </c>
      <c r="JE61" s="140">
        <f>(COUNTIFS('Estruturante Móvel'!$M:$M,$B58,'Estruturante Móvel'!$C:$C,"&lt;&gt;PREVISTO",'Estruturante Móvel'!$G:$G,JD$4,'Estruturante Móvel'!$L:$L,'CRONOGRAMA_CONST+MIGRACAO'!IT$9))</f>
        <v>0</v>
      </c>
      <c r="JF61" s="139">
        <f>(COUNTIFS('Estruturante Móvel'!$M:$M,$B61,'Estruturante Móvel'!$AM:$AM,JF$4))-(COUNTIFS('Estruturante Móvel'!$M:$M,$B61,'Estruturante Móvel'!$AM:$AM,JF$4,'Estruturante Móvel'!$AQ:$AQ,"REPARO FO"))</f>
        <v>0</v>
      </c>
      <c r="JG61" s="140">
        <f>(COUNTIFS('Estruturante Móvel'!$M:$M,$B58,'Estruturante Móvel'!$C:$C,"&lt;&gt;PREVISTO",'Estruturante Móvel'!$G:$G,JF$4,'Estruturante Móvel'!$L:$L,'CRONOGRAMA_CONST+MIGRACAO'!IV$9))</f>
        <v>0</v>
      </c>
      <c r="JH61" s="139">
        <f>(COUNTIFS('Estruturante Móvel'!$M:$M,$B61,'Estruturante Móvel'!$AM:$AM,JH$4))-(COUNTIFS('Estruturante Móvel'!$M:$M,$B61,'Estruturante Móvel'!$AM:$AM,JH$4,'Estruturante Móvel'!$AQ:$AQ,"REPARO FO"))</f>
        <v>0</v>
      </c>
      <c r="JI61" s="140">
        <f>(COUNTIFS('Estruturante Móvel'!$M:$M,$B58,'Estruturante Móvel'!$C:$C,"&lt;&gt;PREVISTO",'Estruturante Móvel'!$G:$G,JH$4,'Estruturante Móvel'!$L:$L,'CRONOGRAMA_CONST+MIGRACAO'!IX$9))</f>
        <v>0</v>
      </c>
      <c r="JJ61" s="139">
        <f>(COUNTIFS('Estruturante Móvel'!$M:$M,$B61,'Estruturante Móvel'!$AM:$AM,JJ$4))-(COUNTIFS('Estruturante Móvel'!$M:$M,$B61,'Estruturante Móvel'!$AM:$AM,JJ$4,'Estruturante Móvel'!$AQ:$AQ,"REPARO FO"))</f>
        <v>0</v>
      </c>
      <c r="JK61" s="140">
        <f>(COUNTIFS('Estruturante Móvel'!$M:$M,$B58,'Estruturante Móvel'!$C:$C,"&lt;&gt;PREVISTO",'Estruturante Móvel'!$G:$G,JJ$4,'Estruturante Móvel'!$L:$L,'CRONOGRAMA_CONST+MIGRACAO'!IZ$9))</f>
        <v>0</v>
      </c>
      <c r="JL61" s="139">
        <f>(COUNTIFS('Estruturante Móvel'!$M:$M,$B61,'Estruturante Móvel'!$AM:$AM,JL$4))-(COUNTIFS('Estruturante Móvel'!$M:$M,$B61,'Estruturante Móvel'!$AM:$AM,JL$4,'Estruturante Móvel'!$AQ:$AQ,"REPARO FO"))</f>
        <v>0</v>
      </c>
      <c r="JM61" s="140">
        <f>(COUNTIFS('Estruturante Móvel'!$M:$M,$B58,'Estruturante Móvel'!$C:$C,"&lt;&gt;PREVISTO",'Estruturante Móvel'!$G:$G,JL$4,'Estruturante Móvel'!$L:$L,'CRONOGRAMA_CONST+MIGRACAO'!JB$9))</f>
        <v>0</v>
      </c>
      <c r="JN61" s="139">
        <f>(COUNTIFS('Estruturante Móvel'!$M:$M,$B61,'Estruturante Móvel'!$AM:$AM,JN$4))-(COUNTIFS('Estruturante Móvel'!$M:$M,$B61,'Estruturante Móvel'!$AM:$AM,JN$4,'Estruturante Móvel'!$AQ:$AQ,"REPARO FO"))</f>
        <v>0</v>
      </c>
      <c r="JO61" s="140">
        <f>(COUNTIFS('Estruturante Móvel'!$M:$M,$B58,'Estruturante Móvel'!$C:$C,"&lt;&gt;PREVISTO",'Estruturante Móvel'!$G:$G,JN$4,'Estruturante Móvel'!$L:$L,'CRONOGRAMA_CONST+MIGRACAO'!JD$9))</f>
        <v>0</v>
      </c>
      <c r="JP61" s="139">
        <f>(COUNTIFS('Estruturante Móvel'!$M:$M,$B61,'Estruturante Móvel'!$AM:$AM,JP$4))-(COUNTIFS('Estruturante Móvel'!$M:$M,$B61,'Estruturante Móvel'!$AM:$AM,JP$4,'Estruturante Móvel'!$AQ:$AQ,"REPARO FO"))</f>
        <v>0</v>
      </c>
      <c r="JQ61" s="140">
        <f>(COUNTIFS('Estruturante Móvel'!$M:$M,$B58,'Estruturante Móvel'!$C:$C,"&lt;&gt;PREVISTO",'Estruturante Móvel'!$G:$G,JP$4,'Estruturante Móvel'!$L:$L,'CRONOGRAMA_CONST+MIGRACAO'!JF$9))</f>
        <v>0</v>
      </c>
      <c r="JR61" s="139">
        <f>(COUNTIFS('Estruturante Móvel'!$M:$M,$B61,'Estruturante Móvel'!$AM:$AM,JR$4))-(COUNTIFS('Estruturante Móvel'!$M:$M,$B61,'Estruturante Móvel'!$AM:$AM,JR$4,'Estruturante Móvel'!$AQ:$AQ,"REPARO FO"))</f>
        <v>0</v>
      </c>
      <c r="JS61" s="140">
        <f>(COUNTIFS('Estruturante Móvel'!$M:$M,$B58,'Estruturante Móvel'!$C:$C,"&lt;&gt;PREVISTO",'Estruturante Móvel'!$G:$G,JR$4,'Estruturante Móvel'!$L:$L,'CRONOGRAMA_CONST+MIGRACAO'!JH$9))</f>
        <v>0</v>
      </c>
      <c r="JT61" s="139">
        <f>(COUNTIFS('Estruturante Móvel'!$M:$M,$B61,'Estruturante Móvel'!$AM:$AM,JT$4))-(COUNTIFS('Estruturante Móvel'!$M:$M,$B61,'Estruturante Móvel'!$AM:$AM,JT$4,'Estruturante Móvel'!$AQ:$AQ,"REPARO FO"))</f>
        <v>0</v>
      </c>
      <c r="JU61" s="140">
        <f>(COUNTIFS('Estruturante Móvel'!$M:$M,$B58,'Estruturante Móvel'!$C:$C,"&lt;&gt;PREVISTO",'Estruturante Móvel'!$G:$G,JT$4,'Estruturante Móvel'!$L:$L,'CRONOGRAMA_CONST+MIGRACAO'!JJ$9))</f>
        <v>0</v>
      </c>
      <c r="JV61" s="139">
        <f>(COUNTIFS('Estruturante Móvel'!$M:$M,$B61,'Estruturante Móvel'!$AM:$AM,JV$4))-(COUNTIFS('Estruturante Móvel'!$M:$M,$B61,'Estruturante Móvel'!$AM:$AM,JV$4,'Estruturante Móvel'!$AQ:$AQ,"REPARO FO"))</f>
        <v>0</v>
      </c>
      <c r="JW61" s="140">
        <f>(COUNTIFS('Estruturante Móvel'!$M:$M,$B58,'Estruturante Móvel'!$C:$C,"&lt;&gt;PREVISTO",'Estruturante Móvel'!$G:$G,JV$4,'Estruturante Móvel'!$L:$L,'CRONOGRAMA_CONST+MIGRACAO'!JL$9))</f>
        <v>0</v>
      </c>
      <c r="JX61" s="139">
        <f>(COUNTIFS('Estruturante Móvel'!$M:$M,$B61,'Estruturante Móvel'!$AM:$AM,JX$4))-(COUNTIFS('Estruturante Móvel'!$M:$M,$B61,'Estruturante Móvel'!$AM:$AM,JX$4,'Estruturante Móvel'!$AQ:$AQ,"REPARO FO"))</f>
        <v>0</v>
      </c>
      <c r="JY61" s="140">
        <f>(COUNTIFS('Estruturante Móvel'!$M:$M,$B58,'Estruturante Móvel'!$C:$C,"&lt;&gt;PREVISTO",'Estruturante Móvel'!$G:$G,JX$4,'Estruturante Móvel'!$L:$L,'CRONOGRAMA_CONST+MIGRACAO'!JN$9))</f>
        <v>0</v>
      </c>
      <c r="JZ61" s="139">
        <f>(COUNTIFS('Estruturante Móvel'!$M:$M,$B61,'Estruturante Móvel'!$AM:$AM,JZ$4))-(COUNTIFS('Estruturante Móvel'!$M:$M,$B61,'Estruturante Móvel'!$AM:$AM,JZ$4,'Estruturante Móvel'!$AQ:$AQ,"REPARO FO"))</f>
        <v>0</v>
      </c>
      <c r="KA61" s="140">
        <f>(COUNTIFS('Estruturante Móvel'!$M:$M,$B58,'Estruturante Móvel'!$C:$C,"&lt;&gt;PREVISTO",'Estruturante Móvel'!$G:$G,JZ$4,'Estruturante Móvel'!$L:$L,'CRONOGRAMA_CONST+MIGRACAO'!JP$9))</f>
        <v>0</v>
      </c>
      <c r="KB61" s="139">
        <f>(COUNTIFS('Estruturante Móvel'!$M:$M,$B61,'Estruturante Móvel'!$AM:$AM,KB$4))-(COUNTIFS('Estruturante Móvel'!$M:$M,$B61,'Estruturante Móvel'!$AM:$AM,KB$4,'Estruturante Móvel'!$AQ:$AQ,"REPARO FO"))</f>
        <v>0</v>
      </c>
      <c r="KC61" s="140">
        <f>(COUNTIFS('Estruturante Móvel'!$M:$M,$B58,'Estruturante Móvel'!$C:$C,"&lt;&gt;PREVISTO",'Estruturante Móvel'!$G:$G,KB$4,'Estruturante Móvel'!$L:$L,'CRONOGRAMA_CONST+MIGRACAO'!JR$9))</f>
        <v>0</v>
      </c>
      <c r="KD61" s="139">
        <f>(COUNTIFS('Estruturante Móvel'!$M:$M,$B61,'Estruturante Móvel'!$AM:$AM,KD$4))-(COUNTIFS('Estruturante Móvel'!$M:$M,$B61,'Estruturante Móvel'!$AM:$AM,KD$4,'Estruturante Móvel'!$AQ:$AQ,"REPARO FO"))</f>
        <v>0</v>
      </c>
      <c r="KE61" s="140">
        <f>(COUNTIFS('Estruturante Móvel'!$M:$M,$B58,'Estruturante Móvel'!$C:$C,"&lt;&gt;PREVISTO",'Estruturante Móvel'!$G:$G,KD$4,'Estruturante Móvel'!$L:$L,'CRONOGRAMA_CONST+MIGRACAO'!JT$9))</f>
        <v>0</v>
      </c>
      <c r="KF61" s="139">
        <f>(COUNTIFS('Estruturante Móvel'!$M:$M,$B61,'Estruturante Móvel'!$AM:$AM,KF$4))-(COUNTIFS('Estruturante Móvel'!$M:$M,$B61,'Estruturante Móvel'!$AM:$AM,KF$4,'Estruturante Móvel'!$AQ:$AQ,"REPARO FO"))</f>
        <v>0</v>
      </c>
      <c r="KG61" s="140">
        <f>(COUNTIFS('Estruturante Móvel'!$M:$M,$B58,'Estruturante Móvel'!$C:$C,"&lt;&gt;PREVISTO",'Estruturante Móvel'!$G:$G,KF$4,'Estruturante Móvel'!$L:$L,'CRONOGRAMA_CONST+MIGRACAO'!JV$9))</f>
        <v>0</v>
      </c>
      <c r="KH61" s="139">
        <f>(COUNTIFS('Estruturante Móvel'!$M:$M,$B61,'Estruturante Móvel'!$AM:$AM,KH$4))-(COUNTIFS('Estruturante Móvel'!$M:$M,$B61,'Estruturante Móvel'!$AM:$AM,KH$4,'Estruturante Móvel'!$AQ:$AQ,"REPARO FO"))</f>
        <v>0</v>
      </c>
      <c r="KI61" s="140">
        <f>(COUNTIFS('Estruturante Móvel'!$M:$M,$B58,'Estruturante Móvel'!$C:$C,"&lt;&gt;PREVISTO",'Estruturante Móvel'!$G:$G,KH$4,'Estruturante Móvel'!$L:$L,'CRONOGRAMA_CONST+MIGRACAO'!JX$9))</f>
        <v>0</v>
      </c>
      <c r="KJ61" s="139">
        <f>(COUNTIFS('Estruturante Móvel'!$M:$M,$B61,'Estruturante Móvel'!$AM:$AM,KJ$4))-(COUNTIFS('Estruturante Móvel'!$M:$M,$B61,'Estruturante Móvel'!$AM:$AM,KJ$4,'Estruturante Móvel'!$AQ:$AQ,"REPARO FO"))</f>
        <v>0</v>
      </c>
      <c r="KK61" s="140">
        <f>(COUNTIFS('Estruturante Móvel'!$M:$M,$B58,'Estruturante Móvel'!$C:$C,"&lt;&gt;PREVISTO",'Estruturante Móvel'!$G:$G,KJ$4,'Estruturante Móvel'!$L:$L,'CRONOGRAMA_CONST+MIGRACAO'!JZ$9))</f>
        <v>0</v>
      </c>
      <c r="KL61" s="139">
        <f>(COUNTIFS('Estruturante Móvel'!$M:$M,$B61,'Estruturante Móvel'!$AM:$AM,KL$4))-(COUNTIFS('Estruturante Móvel'!$M:$M,$B61,'Estruturante Móvel'!$AM:$AM,KL$4,'Estruturante Móvel'!$AQ:$AQ,"REPARO FO"))</f>
        <v>0</v>
      </c>
      <c r="KM61" s="140">
        <f>(COUNTIFS('Estruturante Móvel'!$M:$M,$B58,'Estruturante Móvel'!$C:$C,"&lt;&gt;PREVISTO",'Estruturante Móvel'!$G:$G,KL$4,'Estruturante Móvel'!$L:$L,'CRONOGRAMA_CONST+MIGRACAO'!KB$9))</f>
        <v>0</v>
      </c>
      <c r="KN61" s="139">
        <f>(COUNTIFS('Estruturante Móvel'!$M:$M,$B61,'Estruturante Móvel'!$AM:$AM,KN$4))-(COUNTIFS('Estruturante Móvel'!$M:$M,$B61,'Estruturante Móvel'!$AM:$AM,KN$4,'Estruturante Móvel'!$AQ:$AQ,"REPARO FO"))</f>
        <v>0</v>
      </c>
      <c r="KO61" s="140">
        <f>(COUNTIFS('Estruturante Móvel'!$M:$M,$B58,'Estruturante Móvel'!$C:$C,"&lt;&gt;PREVISTO",'Estruturante Móvel'!$G:$G,KN$4,'Estruturante Móvel'!$L:$L,'CRONOGRAMA_CONST+MIGRACAO'!KD$9))</f>
        <v>0</v>
      </c>
      <c r="KP61" s="139">
        <f>(COUNTIFS('Estruturante Móvel'!$M:$M,$B61,'Estruturante Móvel'!$AM:$AM,KP$4))-(COUNTIFS('Estruturante Móvel'!$M:$M,$B61,'Estruturante Móvel'!$AM:$AM,KP$4,'Estruturante Móvel'!$AQ:$AQ,"REPARO FO"))</f>
        <v>0</v>
      </c>
      <c r="KQ61" s="140">
        <f>(COUNTIFS('Estruturante Móvel'!$M:$M,$B58,'Estruturante Móvel'!$C:$C,"&lt;&gt;PREVISTO",'Estruturante Móvel'!$G:$G,KP$4,'Estruturante Móvel'!$L:$L,'CRONOGRAMA_CONST+MIGRACAO'!KF$9))</f>
        <v>0</v>
      </c>
      <c r="KR61" s="139">
        <f>(COUNTIFS('Estruturante Móvel'!$M:$M,$B61,'Estruturante Móvel'!$AM:$AM,KR$4))-(COUNTIFS('Estruturante Móvel'!$M:$M,$B61,'Estruturante Móvel'!$AM:$AM,KR$4,'Estruturante Móvel'!$AQ:$AQ,"REPARO FO"))</f>
        <v>0</v>
      </c>
      <c r="KS61" s="140">
        <f>(COUNTIFS('Estruturante Móvel'!$M:$M,$B58,'Estruturante Móvel'!$C:$C,"&lt;&gt;PREVISTO",'Estruturante Móvel'!$G:$G,KR$4,'Estruturante Móvel'!$L:$L,'CRONOGRAMA_CONST+MIGRACAO'!KH$9))</f>
        <v>0</v>
      </c>
      <c r="KT61" s="139">
        <f>(COUNTIFS('Estruturante Móvel'!$M:$M,$B61,'Estruturante Móvel'!$AM:$AM,KT$4))-(COUNTIFS('Estruturante Móvel'!$M:$M,$B61,'Estruturante Móvel'!$AM:$AM,KT$4,'Estruturante Móvel'!$AQ:$AQ,"REPARO FO"))</f>
        <v>0</v>
      </c>
      <c r="KU61" s="140">
        <f>(COUNTIFS('Estruturante Móvel'!$M:$M,$B58,'Estruturante Móvel'!$C:$C,"&lt;&gt;PREVISTO",'Estruturante Móvel'!$G:$G,KT$4,'Estruturante Móvel'!$L:$L,'CRONOGRAMA_CONST+MIGRACAO'!KJ$9))</f>
        <v>0</v>
      </c>
      <c r="KV61" s="139">
        <f>(COUNTIFS('Estruturante Móvel'!$M:$M,$B61,'Estruturante Móvel'!$AM:$AM,KV$4))-(COUNTIFS('Estruturante Móvel'!$M:$M,$B61,'Estruturante Móvel'!$AM:$AM,KV$4,'Estruturante Móvel'!$AQ:$AQ,"REPARO FO"))</f>
        <v>0</v>
      </c>
      <c r="KW61" s="140">
        <f>(COUNTIFS('Estruturante Móvel'!$M:$M,$B58,'Estruturante Móvel'!$C:$C,"&lt;&gt;PREVISTO",'Estruturante Móvel'!$G:$G,KV$4,'Estruturante Móvel'!$L:$L,'CRONOGRAMA_CONST+MIGRACAO'!KL$9))</f>
        <v>0</v>
      </c>
      <c r="KX61" s="139">
        <f>(COUNTIFS('Estruturante Móvel'!$M:$M,$B61,'Estruturante Móvel'!$AM:$AM,KX$4))-(COUNTIFS('Estruturante Móvel'!$M:$M,$B61,'Estruturante Móvel'!$AM:$AM,KX$4,'Estruturante Móvel'!$AQ:$AQ,"REPARO FO"))</f>
        <v>0</v>
      </c>
      <c r="KY61" s="140">
        <f>(COUNTIFS('Estruturante Móvel'!$M:$M,$B58,'Estruturante Móvel'!$C:$C,"&lt;&gt;PREVISTO",'Estruturante Móvel'!$G:$G,KX$4,'Estruturante Móvel'!$L:$L,'CRONOGRAMA_CONST+MIGRACAO'!KN$9))</f>
        <v>0</v>
      </c>
      <c r="KZ61" s="139">
        <f>(COUNTIFS('Estruturante Móvel'!$M:$M,$B61,'Estruturante Móvel'!$AM:$AM,KZ$4))-(COUNTIFS('Estruturante Móvel'!$M:$M,$B61,'Estruturante Móvel'!$AM:$AM,KZ$4,'Estruturante Móvel'!$AQ:$AQ,"REPARO FO"))</f>
        <v>0</v>
      </c>
      <c r="LA61" s="140">
        <f>(COUNTIFS('Estruturante Móvel'!$M:$M,$B58,'Estruturante Móvel'!$C:$C,"&lt;&gt;PREVISTO",'Estruturante Móvel'!$G:$G,KZ$4,'Estruturante Móvel'!$L:$L,'CRONOGRAMA_CONST+MIGRACAO'!KP$9))</f>
        <v>0</v>
      </c>
      <c r="LB61" s="139">
        <f>(COUNTIFS('Estruturante Móvel'!$M:$M,$B61,'Estruturante Móvel'!$AM:$AM,LB$4))-(COUNTIFS('Estruturante Móvel'!$M:$M,$B61,'Estruturante Móvel'!$AM:$AM,LB$4,'Estruturante Móvel'!$AQ:$AQ,"REPARO FO"))</f>
        <v>0</v>
      </c>
      <c r="LC61" s="140">
        <f>(COUNTIFS('Estruturante Móvel'!$M:$M,$B58,'Estruturante Móvel'!$C:$C,"&lt;&gt;PREVISTO",'Estruturante Móvel'!$G:$G,LB$4,'Estruturante Móvel'!$L:$L,'CRONOGRAMA_CONST+MIGRACAO'!KR$9))</f>
        <v>0</v>
      </c>
      <c r="LD61" s="139">
        <f>(COUNTIFS('Estruturante Móvel'!$M:$M,$B61,'Estruturante Móvel'!$AM:$AM,LD$4))-(COUNTIFS('Estruturante Móvel'!$M:$M,$B61,'Estruturante Móvel'!$AM:$AM,LD$4,'Estruturante Móvel'!$AQ:$AQ,"REPARO FO"))</f>
        <v>0</v>
      </c>
      <c r="LE61" s="140">
        <f>(COUNTIFS('Estruturante Móvel'!$M:$M,$B58,'Estruturante Móvel'!$C:$C,"&lt;&gt;PREVISTO",'Estruturante Móvel'!$G:$G,LD$4,'Estruturante Móvel'!$L:$L,'CRONOGRAMA_CONST+MIGRACAO'!KT$9))</f>
        <v>0</v>
      </c>
      <c r="LF61" s="139">
        <f>(COUNTIFS('Estruturante Móvel'!$M:$M,$B61,'Estruturante Móvel'!$AM:$AM,LF$4))-(COUNTIFS('Estruturante Móvel'!$M:$M,$B61,'Estruturante Móvel'!$AM:$AM,LF$4,'Estruturante Móvel'!$AQ:$AQ,"REPARO FO"))</f>
        <v>0</v>
      </c>
      <c r="LG61" s="140">
        <f>(COUNTIFS('Estruturante Móvel'!$M:$M,$B58,'Estruturante Móvel'!$C:$C,"&lt;&gt;PREVISTO",'Estruturante Móvel'!$G:$G,LF$4,'Estruturante Móvel'!$L:$L,'CRONOGRAMA_CONST+MIGRACAO'!KV$9))</f>
        <v>0</v>
      </c>
      <c r="LH61" s="139">
        <f>(COUNTIFS('Estruturante Móvel'!$M:$M,$B61,'Estruturante Móvel'!$AM:$AM,LH$4))-(COUNTIFS('Estruturante Móvel'!$M:$M,$B61,'Estruturante Móvel'!$AM:$AM,LH$4,'Estruturante Móvel'!$AQ:$AQ,"REPARO FO"))</f>
        <v>0</v>
      </c>
      <c r="LI61" s="140">
        <f>(COUNTIFS('Estruturante Móvel'!$M:$M,$B58,'Estruturante Móvel'!$C:$C,"&lt;&gt;PREVISTO",'Estruturante Móvel'!$G:$G,LH$4,'Estruturante Móvel'!$L:$L,'CRONOGRAMA_CONST+MIGRACAO'!KX$9))</f>
        <v>0</v>
      </c>
      <c r="LJ61" s="139">
        <f>(COUNTIFS('Estruturante Móvel'!$M:$M,$B61,'Estruturante Móvel'!$AM:$AM,LJ$4))-(COUNTIFS('Estruturante Móvel'!$M:$M,$B61,'Estruturante Móvel'!$AM:$AM,LJ$4,'Estruturante Móvel'!$AQ:$AQ,"REPARO FO"))</f>
        <v>0</v>
      </c>
      <c r="LK61" s="140">
        <f>(COUNTIFS('Estruturante Móvel'!$M:$M,$B58,'Estruturante Móvel'!$C:$C,"&lt;&gt;PREVISTO",'Estruturante Móvel'!$G:$G,LJ$4,'Estruturante Móvel'!$L:$L,'CRONOGRAMA_CONST+MIGRACAO'!KZ$9))</f>
        <v>0</v>
      </c>
      <c r="LL61" s="139">
        <f>(COUNTIFS('Estruturante Móvel'!$M:$M,$B61,'Estruturante Móvel'!$AM:$AM,LL$4))-(COUNTIFS('Estruturante Móvel'!$M:$M,$B61,'Estruturante Móvel'!$AM:$AM,LL$4,'Estruturante Móvel'!$AQ:$AQ,"REPARO FO"))</f>
        <v>0</v>
      </c>
      <c r="LM61" s="140">
        <f>(COUNTIFS('Estruturante Móvel'!$M:$M,$B58,'Estruturante Móvel'!$C:$C,"&lt;&gt;PREVISTO",'Estruturante Móvel'!$G:$G,LL$4,'Estruturante Móvel'!$L:$L,'CRONOGRAMA_CONST+MIGRACAO'!LB$9))</f>
        <v>0</v>
      </c>
      <c r="LN61" s="139">
        <f>(COUNTIFS('Estruturante Móvel'!$M:$M,$B61,'Estruturante Móvel'!$AM:$AM,LN$4))-(COUNTIFS('Estruturante Móvel'!$M:$M,$B61,'Estruturante Móvel'!$AM:$AM,LN$4,'Estruturante Móvel'!$AQ:$AQ,"REPARO FO"))</f>
        <v>0</v>
      </c>
      <c r="LO61" s="140">
        <f>(COUNTIFS('Estruturante Móvel'!$M:$M,$B58,'Estruturante Móvel'!$C:$C,"&lt;&gt;PREVISTO",'Estruturante Móvel'!$G:$G,LN$4,'Estruturante Móvel'!$L:$L,'CRONOGRAMA_CONST+MIGRACAO'!LD$9))</f>
        <v>0</v>
      </c>
      <c r="LP61" s="139">
        <f>(COUNTIFS('Estruturante Móvel'!$M:$M,$B61,'Estruturante Móvel'!$AM:$AM,LP$4))-(COUNTIFS('Estruturante Móvel'!$M:$M,$B61,'Estruturante Móvel'!$AM:$AM,LP$4,'Estruturante Móvel'!$AQ:$AQ,"REPARO FO"))</f>
        <v>0</v>
      </c>
      <c r="LQ61" s="140">
        <f>(COUNTIFS('Estruturante Móvel'!$M:$M,$B58,'Estruturante Móvel'!$C:$C,"&lt;&gt;PREVISTO",'Estruturante Móvel'!$G:$G,LP$4,'Estruturante Móvel'!$L:$L,'CRONOGRAMA_CONST+MIGRACAO'!LF$9))</f>
        <v>0</v>
      </c>
      <c r="LR61" s="139">
        <f>(COUNTIFS('Estruturante Móvel'!$M:$M,$B61,'Estruturante Móvel'!$AM:$AM,LR$4))-(COUNTIFS('Estruturante Móvel'!$M:$M,$B61,'Estruturante Móvel'!$AM:$AM,LR$4,'Estruturante Móvel'!$AQ:$AQ,"REPARO FO"))</f>
        <v>0</v>
      </c>
      <c r="LS61" s="140">
        <f>(COUNTIFS('Estruturante Móvel'!$M:$M,$B58,'Estruturante Móvel'!$C:$C,"&lt;&gt;PREVISTO",'Estruturante Móvel'!$G:$G,LR$4,'Estruturante Móvel'!$L:$L,'CRONOGRAMA_CONST+MIGRACAO'!LH$9))</f>
        <v>0</v>
      </c>
      <c r="LT61" s="139">
        <f>(COUNTIFS('Estruturante Móvel'!$M:$M,$B61,'Estruturante Móvel'!$AM:$AM,LT$4))-(COUNTIFS('Estruturante Móvel'!$M:$M,$B61,'Estruturante Móvel'!$AM:$AM,LT$4,'Estruturante Móvel'!$AQ:$AQ,"REPARO FO"))</f>
        <v>0</v>
      </c>
      <c r="LU61" s="140">
        <f>(COUNTIFS('Estruturante Móvel'!$M:$M,$B58,'Estruturante Móvel'!$C:$C,"&lt;&gt;PREVISTO",'Estruturante Móvel'!$G:$G,LT$4,'Estruturante Móvel'!$L:$L,'CRONOGRAMA_CONST+MIGRACAO'!LJ$9))</f>
        <v>0</v>
      </c>
      <c r="LV61" s="139">
        <f>(COUNTIFS('Estruturante Móvel'!$M:$M,$B61,'Estruturante Móvel'!$AM:$AM,LV$4))-(COUNTIFS('Estruturante Móvel'!$M:$M,$B61,'Estruturante Móvel'!$AM:$AM,LV$4,'Estruturante Móvel'!$AQ:$AQ,"REPARO FO"))</f>
        <v>0</v>
      </c>
      <c r="LW61" s="140">
        <f>(COUNTIFS('Estruturante Móvel'!$M:$M,$B58,'Estruturante Móvel'!$C:$C,"&lt;&gt;PREVISTO",'Estruturante Móvel'!$G:$G,LV$4,'Estruturante Móvel'!$L:$L,'CRONOGRAMA_CONST+MIGRACAO'!LL$9))</f>
        <v>0</v>
      </c>
      <c r="LX61" s="139">
        <f>(COUNTIFS('Estruturante Móvel'!$M:$M,$B61,'Estruturante Móvel'!$AM:$AM,LX$4))-(COUNTIFS('Estruturante Móvel'!$M:$M,$B61,'Estruturante Móvel'!$AM:$AM,LX$4,'Estruturante Móvel'!$AQ:$AQ,"REPARO FO"))</f>
        <v>0</v>
      </c>
      <c r="LY61" s="140">
        <f>(COUNTIFS('Estruturante Móvel'!$M:$M,$B58,'Estruturante Móvel'!$C:$C,"&lt;&gt;PREVISTO",'Estruturante Móvel'!$G:$G,LX$4,'Estruturante Móvel'!$L:$L,'CRONOGRAMA_CONST+MIGRACAO'!LN$9))</f>
        <v>0</v>
      </c>
      <c r="LZ61" s="139">
        <f>(COUNTIFS('Estruturante Móvel'!$M:$M,$B61,'Estruturante Móvel'!$AM:$AM,LZ$4))-(COUNTIFS('Estruturante Móvel'!$M:$M,$B61,'Estruturante Móvel'!$AM:$AM,LZ$4,'Estruturante Móvel'!$AQ:$AQ,"REPARO FO"))</f>
        <v>0</v>
      </c>
      <c r="MA61" s="140">
        <f>(COUNTIFS('Estruturante Móvel'!$M:$M,$B58,'Estruturante Móvel'!$C:$C,"&lt;&gt;PREVISTO",'Estruturante Móvel'!$G:$G,LZ$4,'Estruturante Móvel'!$L:$L,'CRONOGRAMA_CONST+MIGRACAO'!LP$9))</f>
        <v>0</v>
      </c>
      <c r="MB61" s="139">
        <f>(COUNTIFS('Estruturante Móvel'!$M:$M,$B61,'Estruturante Móvel'!$AM:$AM,MB$4))-(COUNTIFS('Estruturante Móvel'!$M:$M,$B61,'Estruturante Móvel'!$AM:$AM,MB$4,'Estruturante Móvel'!$AQ:$AQ,"REPARO FO"))</f>
        <v>0</v>
      </c>
      <c r="MC61" s="140">
        <f>(COUNTIFS('Estruturante Móvel'!$M:$M,$B58,'Estruturante Móvel'!$C:$C,"&lt;&gt;PREVISTO",'Estruturante Móvel'!$G:$G,MB$4,'Estruturante Móvel'!$L:$L,'CRONOGRAMA_CONST+MIGRACAO'!LR$9))</f>
        <v>0</v>
      </c>
      <c r="MD61" s="139">
        <f>(COUNTIFS('Estruturante Móvel'!$M:$M,$B61,'Estruturante Móvel'!$AM:$AM,MD$4))-(COUNTIFS('Estruturante Móvel'!$M:$M,$B61,'Estruturante Móvel'!$AM:$AM,MD$4,'Estruturante Móvel'!$AQ:$AQ,"REPARO FO"))</f>
        <v>0</v>
      </c>
      <c r="ME61" s="140">
        <f>(COUNTIFS('Estruturante Móvel'!$M:$M,$B58,'Estruturante Móvel'!$C:$C,"&lt;&gt;PREVISTO",'Estruturante Móvel'!$G:$G,MD$4,'Estruturante Móvel'!$L:$L,'CRONOGRAMA_CONST+MIGRACAO'!LT$9))</f>
        <v>0</v>
      </c>
      <c r="MF61" s="139">
        <f>(COUNTIFS('Estruturante Móvel'!$M:$M,$B61,'Estruturante Móvel'!$AM:$AM,MF$4))-(COUNTIFS('Estruturante Móvel'!$M:$M,$B61,'Estruturante Móvel'!$AM:$AM,MF$4,'Estruturante Móvel'!$AQ:$AQ,"REPARO FO"))</f>
        <v>0</v>
      </c>
      <c r="MG61" s="140">
        <f>(COUNTIFS('Estruturante Móvel'!$M:$M,$B58,'Estruturante Móvel'!$C:$C,"&lt;&gt;PREVISTO",'Estruturante Móvel'!$G:$G,MF$4,'Estruturante Móvel'!$L:$L,'CRONOGRAMA_CONST+MIGRACAO'!LV$9))</f>
        <v>0</v>
      </c>
      <c r="MH61" s="139">
        <f>(COUNTIFS('Estruturante Móvel'!$M:$M,$B61,'Estruturante Móvel'!$AM:$AM,MH$4))-(COUNTIFS('Estruturante Móvel'!$M:$M,$B61,'Estruturante Móvel'!$AM:$AM,MH$4,'Estruturante Móvel'!$AQ:$AQ,"REPARO FO"))</f>
        <v>0</v>
      </c>
      <c r="MI61" s="140">
        <f>(COUNTIFS('Estruturante Móvel'!$M:$M,$B58,'Estruturante Móvel'!$C:$C,"&lt;&gt;PREVISTO",'Estruturante Móvel'!$G:$G,MH$4,'Estruturante Móvel'!$L:$L,'CRONOGRAMA_CONST+MIGRACAO'!LX$9))</f>
        <v>0</v>
      </c>
      <c r="MJ61" s="139">
        <f>(COUNTIFS('Estruturante Móvel'!$M:$M,$B61,'Estruturante Móvel'!$AM:$AM,MJ$4))-(COUNTIFS('Estruturante Móvel'!$M:$M,$B61,'Estruturante Móvel'!$AM:$AM,MJ$4,'Estruturante Móvel'!$AQ:$AQ,"REPARO FO"))</f>
        <v>0</v>
      </c>
      <c r="MK61" s="140">
        <f>(COUNTIFS('Estruturante Móvel'!$M:$M,$B58,'Estruturante Móvel'!$C:$C,"&lt;&gt;PREVISTO",'Estruturante Móvel'!$G:$G,MJ$4,'Estruturante Móvel'!$L:$L,'CRONOGRAMA_CONST+MIGRACAO'!LZ$9))</f>
        <v>0</v>
      </c>
      <c r="ML61" s="139">
        <f>(COUNTIFS('Estruturante Móvel'!$M:$M,$B61,'Estruturante Móvel'!$AM:$AM,ML$4))-(COUNTIFS('Estruturante Móvel'!$M:$M,$B61,'Estruturante Móvel'!$AM:$AM,ML$4,'Estruturante Móvel'!$AQ:$AQ,"REPARO FO"))</f>
        <v>0</v>
      </c>
      <c r="MM61" s="140">
        <f>(COUNTIFS('Estruturante Móvel'!$M:$M,$B58,'Estruturante Móvel'!$C:$C,"&lt;&gt;PREVISTO",'Estruturante Móvel'!$G:$G,ML$4,'Estruturante Móvel'!$L:$L,'CRONOGRAMA_CONST+MIGRACAO'!MB$9))</f>
        <v>0</v>
      </c>
      <c r="MN61" s="139">
        <f>(COUNTIFS('Estruturante Móvel'!$M:$M,$B61,'Estruturante Móvel'!$AM:$AM,MN$4))-(COUNTIFS('Estruturante Móvel'!$M:$M,$B61,'Estruturante Móvel'!$AM:$AM,MN$4,'Estruturante Móvel'!$AQ:$AQ,"REPARO FO"))</f>
        <v>0</v>
      </c>
      <c r="MO61" s="140">
        <f>(COUNTIFS('Estruturante Móvel'!$M:$M,$B58,'Estruturante Móvel'!$C:$C,"&lt;&gt;PREVISTO",'Estruturante Móvel'!$G:$G,MN$4,'Estruturante Móvel'!$L:$L,'CRONOGRAMA_CONST+MIGRACAO'!MD$9))</f>
        <v>0</v>
      </c>
      <c r="MP61" s="139">
        <f>(COUNTIFS('Estruturante Móvel'!$M:$M,$B61,'Estruturante Móvel'!$AM:$AM,MP$4))-(COUNTIFS('Estruturante Móvel'!$M:$M,$B61,'Estruturante Móvel'!$AM:$AM,MP$4,'Estruturante Móvel'!$AQ:$AQ,"REPARO FO"))</f>
        <v>0</v>
      </c>
      <c r="MQ61" s="140">
        <f>(COUNTIFS('Estruturante Móvel'!$M:$M,$B58,'Estruturante Móvel'!$C:$C,"&lt;&gt;PREVISTO",'Estruturante Móvel'!$G:$G,MP$4,'Estruturante Móvel'!$L:$L,'CRONOGRAMA_CONST+MIGRACAO'!MF$9))</f>
        <v>0</v>
      </c>
      <c r="MR61" s="139">
        <f>(COUNTIFS('Estruturante Móvel'!$M:$M,$B61,'Estruturante Móvel'!$AM:$AM,MR$4))-(COUNTIFS('Estruturante Móvel'!$M:$M,$B61,'Estruturante Móvel'!$AM:$AM,MR$4,'Estruturante Móvel'!$AQ:$AQ,"REPARO FO"))</f>
        <v>0</v>
      </c>
      <c r="MS61" s="140">
        <f>(COUNTIFS('Estruturante Móvel'!$M:$M,$B58,'Estruturante Móvel'!$C:$C,"&lt;&gt;PREVISTO",'Estruturante Móvel'!$G:$G,MR$4,'Estruturante Móvel'!$L:$L,'CRONOGRAMA_CONST+MIGRACAO'!MH$9))</f>
        <v>0</v>
      </c>
      <c r="MT61" s="139">
        <f>(COUNTIFS('Estruturante Móvel'!$M:$M,$B61,'Estruturante Móvel'!$AM:$AM,MT$4))-(COUNTIFS('Estruturante Móvel'!$M:$M,$B61,'Estruturante Móvel'!$AM:$AM,MT$4,'Estruturante Móvel'!$AQ:$AQ,"REPARO FO"))</f>
        <v>0</v>
      </c>
      <c r="MU61" s="140">
        <f>(COUNTIFS('Estruturante Móvel'!$M:$M,$B58,'Estruturante Móvel'!$C:$C,"&lt;&gt;PREVISTO",'Estruturante Móvel'!$G:$G,MT$4,'Estruturante Móvel'!$L:$L,'CRONOGRAMA_CONST+MIGRACAO'!MJ$9))</f>
        <v>0</v>
      </c>
      <c r="MV61" s="139">
        <f>(COUNTIFS('Estruturante Móvel'!$M:$M,$B61,'Estruturante Móvel'!$AM:$AM,MV$4))-(COUNTIFS('Estruturante Móvel'!$M:$M,$B61,'Estruturante Móvel'!$AM:$AM,MV$4,'Estruturante Móvel'!$AQ:$AQ,"REPARO FO"))</f>
        <v>0</v>
      </c>
      <c r="MW61" s="140">
        <f>(COUNTIFS('Estruturante Móvel'!$M:$M,$B58,'Estruturante Móvel'!$C:$C,"&lt;&gt;PREVISTO",'Estruturante Móvel'!$G:$G,MV$4,'Estruturante Móvel'!$L:$L,'CRONOGRAMA_CONST+MIGRACAO'!ML$9))</f>
        <v>0</v>
      </c>
      <c r="MX61" s="139">
        <f>(COUNTIFS('Estruturante Móvel'!$M:$M,$B61,'Estruturante Móvel'!$AM:$AM,MX$4))-(COUNTIFS('Estruturante Móvel'!$M:$M,$B61,'Estruturante Móvel'!$AM:$AM,MX$4,'Estruturante Móvel'!$AQ:$AQ,"REPARO FO"))</f>
        <v>0</v>
      </c>
      <c r="MY61" s="140">
        <f>(COUNTIFS('Estruturante Móvel'!$M:$M,$B58,'Estruturante Móvel'!$C:$C,"&lt;&gt;PREVISTO",'Estruturante Móvel'!$G:$G,MX$4,'Estruturante Móvel'!$L:$L,'CRONOGRAMA_CONST+MIGRACAO'!MN$9))</f>
        <v>0</v>
      </c>
      <c r="MZ61" s="139">
        <f>(COUNTIFS('Estruturante Móvel'!$M:$M,$B61,'Estruturante Móvel'!$AM:$AM,MZ$4))-(COUNTIFS('Estruturante Móvel'!$M:$M,$B61,'Estruturante Móvel'!$AM:$AM,MZ$4,'Estruturante Móvel'!$AQ:$AQ,"REPARO FO"))</f>
        <v>0</v>
      </c>
      <c r="NA61" s="140">
        <f>(COUNTIFS('Estruturante Móvel'!$M:$M,$B58,'Estruturante Móvel'!$C:$C,"&lt;&gt;PREVISTO",'Estruturante Móvel'!$G:$G,MZ$4,'Estruturante Móvel'!$L:$L,'CRONOGRAMA_CONST+MIGRACAO'!MP$9))</f>
        <v>0</v>
      </c>
      <c r="NB61" s="139">
        <f>(COUNTIFS('Estruturante Móvel'!$M:$M,$B61,'Estruturante Móvel'!$AM:$AM,NB$4))-(COUNTIFS('Estruturante Móvel'!$M:$M,$B61,'Estruturante Móvel'!$AM:$AM,NB$4,'Estruturante Móvel'!$AQ:$AQ,"REPARO FO"))</f>
        <v>0</v>
      </c>
      <c r="NC61" s="140">
        <f>(COUNTIFS('Estruturante Móvel'!$M:$M,$B58,'Estruturante Móvel'!$C:$C,"&lt;&gt;PREVISTO",'Estruturante Móvel'!$G:$G,NB$4,'Estruturante Móvel'!$L:$L,'CRONOGRAMA_CONST+MIGRACAO'!MR$9))</f>
        <v>0</v>
      </c>
      <c r="ND61" s="139">
        <f>(COUNTIFS('Estruturante Móvel'!$M:$M,$B61,'Estruturante Móvel'!$AM:$AM,ND$4))-(COUNTIFS('Estruturante Móvel'!$M:$M,$B61,'Estruturante Móvel'!$AM:$AM,ND$4,'Estruturante Móvel'!$AQ:$AQ,"REPARO FO"))</f>
        <v>0</v>
      </c>
      <c r="NE61" s="140">
        <f>(COUNTIFS('Estruturante Móvel'!$M:$M,$B58,'Estruturante Móvel'!$C:$C,"&lt;&gt;PREVISTO",'Estruturante Móvel'!$G:$G,ND$4,'Estruturante Móvel'!$L:$L,'CRONOGRAMA_CONST+MIGRACAO'!MT$9))</f>
        <v>0</v>
      </c>
      <c r="NF61" s="139">
        <f>(COUNTIFS('Estruturante Móvel'!$M:$M,$B61,'Estruturante Móvel'!$AM:$AM,NF$4))-(COUNTIFS('Estruturante Móvel'!$M:$M,$B61,'Estruturante Móvel'!$AM:$AM,NF$4,'Estruturante Móvel'!$AQ:$AQ,"REPARO FO"))</f>
        <v>0</v>
      </c>
      <c r="NG61" s="140">
        <f>(COUNTIFS('Estruturante Móvel'!$M:$M,$B58,'Estruturante Móvel'!$C:$C,"&lt;&gt;PREVISTO",'Estruturante Móvel'!$G:$G,NF$4,'Estruturante Móvel'!$L:$L,'CRONOGRAMA_CONST+MIGRACAO'!MV$9))</f>
        <v>0</v>
      </c>
      <c r="NH61" s="139">
        <f>(COUNTIFS('Estruturante Móvel'!$M:$M,$B61,'Estruturante Móvel'!$AM:$AM,NH$4))-(COUNTIFS('Estruturante Móvel'!$M:$M,$B61,'Estruturante Móvel'!$AM:$AM,NH$4,'Estruturante Móvel'!$AQ:$AQ,"REPARO FO"))</f>
        <v>0</v>
      </c>
      <c r="NI61" s="140">
        <f>(COUNTIFS('Estruturante Móvel'!$M:$M,$B58,'Estruturante Móvel'!$C:$C,"&lt;&gt;PREVISTO",'Estruturante Móvel'!$G:$G,NH$4,'Estruturante Móvel'!$L:$L,'CRONOGRAMA_CONST+MIGRACAO'!MX$9))</f>
        <v>0</v>
      </c>
    </row>
    <row r="62" spans="1:373" collapsed="1">
      <c r="A62">
        <v>15</v>
      </c>
      <c r="B62" s="206" t="s">
        <v>459</v>
      </c>
      <c r="C62" s="164" t="s">
        <v>186</v>
      </c>
      <c r="D62" s="164">
        <f>COUNTIFS('Estruturante Móvel'!$M:$M,B62)</f>
        <v>15</v>
      </c>
      <c r="E62" s="164">
        <f>(COUNTIFS('Estruturante Móvel'!$M:$M,B62,'Estruturante Móvel'!$C:$C,"&lt;&gt;PREVISTO"))</f>
        <v>15</v>
      </c>
      <c r="F62" s="165">
        <f>(COUNTIFS('Estruturante Móvel'!$M:$M,B62,'Estruturante Móvel'!$C:$C,"PREVISTO"))</f>
        <v>0</v>
      </c>
      <c r="G62" s="165" t="str">
        <f>VLOOKUP(B62,'Estruturante Móvel'!M:X,12,0)</f>
        <v>TELEMONT MG</v>
      </c>
      <c r="H62" s="165" t="str">
        <f t="shared" si="381"/>
        <v>Concluído</v>
      </c>
      <c r="I62" s="166">
        <v>45536</v>
      </c>
      <c r="J62" s="160">
        <f t="shared" si="382"/>
        <v>1</v>
      </c>
      <c r="K62" s="157">
        <f t="shared" si="383"/>
        <v>15</v>
      </c>
      <c r="L62" s="139">
        <f>(COUNTIFS('Estruturante Móvel'!$M:$M,$B62,'Estruturante Móvel'!$AM:$AM,L$4))</f>
        <v>0</v>
      </c>
      <c r="M62" s="140">
        <f>(COUNTIFS('Estruturante Móvel'!$M:$M,$B62,'Estruturante Móvel'!$C:$C,"&lt;&gt;PREVISTO",'Estruturante Móvel'!$G:$G,L$4))</f>
        <v>0</v>
      </c>
      <c r="N62" s="139">
        <f>(COUNTIFS('Estruturante Móvel'!$M:$M,$B62,'Estruturante Móvel'!$AM:$AM,N$4))</f>
        <v>0</v>
      </c>
      <c r="O62" s="140">
        <f>(COUNTIFS('Estruturante Móvel'!$M:$M,$B62,'Estruturante Móvel'!$C:$C,"&lt;&gt;PREVISTO",'Estruturante Móvel'!$G:$G,N$4))</f>
        <v>0</v>
      </c>
      <c r="P62" s="139">
        <f>(COUNTIFS('Estruturante Móvel'!$M:$M,$B62,'Estruturante Móvel'!$AM:$AM,P$4))</f>
        <v>0</v>
      </c>
      <c r="Q62" s="140">
        <f>(COUNTIFS('Estruturante Móvel'!$M:$M,$B62,'Estruturante Móvel'!$C:$C,"&lt;&gt;PREVISTO",'Estruturante Móvel'!$G:$G,P$4))</f>
        <v>0</v>
      </c>
      <c r="R62" s="139">
        <f>(COUNTIFS('Estruturante Móvel'!$M:$M,$B62,'Estruturante Móvel'!$AM:$AM,R$4))</f>
        <v>0</v>
      </c>
      <c r="S62" s="140">
        <f>(COUNTIFS('Estruturante Móvel'!$M:$M,$B62,'Estruturante Móvel'!$C:$C,"&lt;&gt;PREVISTO",'Estruturante Móvel'!$G:$G,R$4))</f>
        <v>0</v>
      </c>
      <c r="T62" s="139">
        <f>(COUNTIFS('Estruturante Móvel'!$M:$M,$B62,'Estruturante Móvel'!$AM:$AM,T$4))</f>
        <v>0</v>
      </c>
      <c r="U62" s="140">
        <f>(COUNTIFS('Estruturante Móvel'!$M:$M,$B62,'Estruturante Móvel'!$C:$C,"&lt;&gt;PREVISTO",'Estruturante Móvel'!$G:$G,T$4))</f>
        <v>0</v>
      </c>
      <c r="V62" s="139">
        <f>(COUNTIFS('Estruturante Móvel'!$M:$M,$B62,'Estruturante Móvel'!$AM:$AM,V$4))</f>
        <v>0</v>
      </c>
      <c r="W62" s="140">
        <f>(COUNTIFS('Estruturante Móvel'!$M:$M,$B62,'Estruturante Móvel'!$C:$C,"&lt;&gt;PREVISTO",'Estruturante Móvel'!$G:$G,V$4))</f>
        <v>0</v>
      </c>
      <c r="X62" s="139">
        <f>(COUNTIFS('Estruturante Móvel'!$M:$M,$B62,'Estruturante Móvel'!$AM:$AM,X$4))</f>
        <v>0</v>
      </c>
      <c r="Y62" s="140">
        <f>(COUNTIFS('Estruturante Móvel'!$M:$M,$B62,'Estruturante Móvel'!$C:$C,"&lt;&gt;PREVISTO",'Estruturante Móvel'!$G:$G,X$4))</f>
        <v>0</v>
      </c>
      <c r="Z62" s="139">
        <f>(COUNTIFS('Estruturante Móvel'!$M:$M,$B62,'Estruturante Móvel'!$AM:$AM,Z$4))</f>
        <v>0</v>
      </c>
      <c r="AA62" s="140">
        <f>(COUNTIFS('Estruturante Móvel'!$M:$M,$B62,'Estruturante Móvel'!$C:$C,"&lt;&gt;PREVISTO",'Estruturante Móvel'!$G:$G,Z$4))</f>
        <v>0</v>
      </c>
      <c r="AB62" s="139">
        <f>(COUNTIFS('Estruturante Móvel'!$M:$M,$B62,'Estruturante Móvel'!$AM:$AM,AB$4))</f>
        <v>0</v>
      </c>
      <c r="AC62" s="140">
        <f>(COUNTIFS('Estruturante Móvel'!$M:$M,$B62,'Estruturante Móvel'!$C:$C,"&lt;&gt;PREVISTO",'Estruturante Móvel'!$G:$G,AB$4))</f>
        <v>0</v>
      </c>
      <c r="AD62" s="139">
        <f>(COUNTIFS('Estruturante Móvel'!$M:$M,$B62,'Estruturante Móvel'!$AM:$AM,AD$4))</f>
        <v>0</v>
      </c>
      <c r="AE62" s="140">
        <f>(COUNTIFS('Estruturante Móvel'!$M:$M,$B62,'Estruturante Móvel'!$C:$C,"&lt;&gt;PREVISTO",'Estruturante Móvel'!$G:$G,AD$4))</f>
        <v>0</v>
      </c>
      <c r="AF62" s="139">
        <f>(COUNTIFS('Estruturante Móvel'!$M:$M,$B62,'Estruturante Móvel'!$AM:$AM,AF$4))</f>
        <v>0</v>
      </c>
      <c r="AG62" s="140">
        <f>(COUNTIFS('Estruturante Móvel'!$M:$M,$B62,'Estruturante Móvel'!$C:$C,"&lt;&gt;PREVISTO",'Estruturante Móvel'!$G:$G,AF$4))</f>
        <v>0</v>
      </c>
      <c r="AH62" s="139">
        <f>(COUNTIFS('Estruturante Móvel'!$M:$M,$B62,'Estruturante Móvel'!$AM:$AM,AH$4))</f>
        <v>0</v>
      </c>
      <c r="AI62" s="140">
        <f>(COUNTIFS('Estruturante Móvel'!$M:$M,$B62,'Estruturante Móvel'!$C:$C,"&lt;&gt;PREVISTO",'Estruturante Móvel'!$G:$G,AH$4))</f>
        <v>0</v>
      </c>
      <c r="AJ62" s="139">
        <f>(COUNTIFS('Estruturante Móvel'!$M:$M,$B62,'Estruturante Móvel'!$AM:$AM,AJ$4))</f>
        <v>0</v>
      </c>
      <c r="AK62" s="140">
        <f>(COUNTIFS('Estruturante Móvel'!$M:$M,$B62,'Estruturante Móvel'!$C:$C,"&lt;&gt;PREVISTO",'Estruturante Móvel'!$G:$G,AJ$4))</f>
        <v>0</v>
      </c>
      <c r="AL62" s="139">
        <f>(COUNTIFS('Estruturante Móvel'!$M:$M,$B62,'Estruturante Móvel'!$AM:$AM,AL$4))</f>
        <v>0</v>
      </c>
      <c r="AM62" s="140">
        <f>(COUNTIFS('Estruturante Móvel'!$M:$M,$B62,'Estruturante Móvel'!$C:$C,"&lt;&gt;PREVISTO",'Estruturante Móvel'!$G:$G,AL$4))</f>
        <v>0</v>
      </c>
      <c r="AN62" s="139">
        <f>(COUNTIFS('Estruturante Móvel'!$M:$M,$B62,'Estruturante Móvel'!$AM:$AM,AN$4))</f>
        <v>0</v>
      </c>
      <c r="AO62" s="140">
        <f>(COUNTIFS('Estruturante Móvel'!$M:$M,$B62,'Estruturante Móvel'!$C:$C,"&lt;&gt;PREVISTO",'Estruturante Móvel'!$G:$G,AN$4))</f>
        <v>0</v>
      </c>
      <c r="AP62" s="139">
        <f>(COUNTIFS('Estruturante Móvel'!$M:$M,$B62,'Estruturante Móvel'!$AM:$AM,AP$4))</f>
        <v>0</v>
      </c>
      <c r="AQ62" s="140">
        <f>(COUNTIFS('Estruturante Móvel'!$M:$M,$B62,'Estruturante Móvel'!$C:$C,"&lt;&gt;PREVISTO",'Estruturante Móvel'!$G:$G,AP$4))</f>
        <v>0</v>
      </c>
      <c r="AR62" s="139">
        <f>(COUNTIFS('Estruturante Móvel'!$M:$M,$B62,'Estruturante Móvel'!$AM:$AM,AR$4))</f>
        <v>0</v>
      </c>
      <c r="AS62" s="140">
        <f>(COUNTIFS('Estruturante Móvel'!$M:$M,$B62,'Estruturante Móvel'!$C:$C,"&lt;&gt;PREVISTO",'Estruturante Móvel'!$G:$G,AR$4))</f>
        <v>0</v>
      </c>
      <c r="AT62" s="139">
        <f>(COUNTIFS('Estruturante Móvel'!$M:$M,$B62,'Estruturante Móvel'!$AM:$AM,AT$4))</f>
        <v>0</v>
      </c>
      <c r="AU62" s="140">
        <f>(COUNTIFS('Estruturante Móvel'!$M:$M,$B62,'Estruturante Móvel'!$C:$C,"&lt;&gt;PREVISTO",'Estruturante Móvel'!$G:$G,AT$4))</f>
        <v>0</v>
      </c>
      <c r="AV62" s="139">
        <f>(COUNTIFS('Estruturante Móvel'!$M:$M,$B62,'Estruturante Móvel'!$AM:$AM,AV$4))</f>
        <v>0</v>
      </c>
      <c r="AW62" s="140">
        <f>(COUNTIFS('Estruturante Móvel'!$M:$M,$B62,'Estruturante Móvel'!$C:$C,"&lt;&gt;PREVISTO",'Estruturante Móvel'!$G:$G,AV$4))</f>
        <v>0</v>
      </c>
      <c r="AX62" s="139">
        <f>(COUNTIFS('Estruturante Móvel'!$M:$M,$B62,'Estruturante Móvel'!$AM:$AM,AX$4))</f>
        <v>0</v>
      </c>
      <c r="AY62" s="140">
        <f>(COUNTIFS('Estruturante Móvel'!$M:$M,$B62,'Estruturante Móvel'!$C:$C,"&lt;&gt;PREVISTO",'Estruturante Móvel'!$G:$G,AX$4))</f>
        <v>0</v>
      </c>
      <c r="AZ62" s="139">
        <f>(COUNTIFS('Estruturante Móvel'!$M:$M,$B62,'Estruturante Móvel'!$AM:$AM,AZ$4))</f>
        <v>0</v>
      </c>
      <c r="BA62" s="140">
        <f>(COUNTIFS('Estruturante Móvel'!$M:$M,$B62,'Estruturante Móvel'!$C:$C,"&lt;&gt;PREVISTO",'Estruturante Móvel'!$G:$G,AZ$4))</f>
        <v>0</v>
      </c>
      <c r="BB62" s="139">
        <f>(COUNTIFS('Estruturante Móvel'!$M:$M,$B62,'Estruturante Móvel'!$AM:$AM,BB$4))</f>
        <v>0</v>
      </c>
      <c r="BC62" s="140">
        <f>(COUNTIFS('Estruturante Móvel'!$M:$M,$B62,'Estruturante Móvel'!$C:$C,"&lt;&gt;PREVISTO",'Estruturante Móvel'!$G:$G,BB$4))</f>
        <v>0</v>
      </c>
      <c r="BD62" s="139">
        <f>(COUNTIFS('Estruturante Móvel'!$M:$M,$B62,'Estruturante Móvel'!$AM:$AM,BD$4))</f>
        <v>0</v>
      </c>
      <c r="BE62" s="140">
        <f>(COUNTIFS('Estruturante Móvel'!$M:$M,$B62,'Estruturante Móvel'!$C:$C,"&lt;&gt;PREVISTO",'Estruturante Móvel'!$G:$G,BD$4))</f>
        <v>0</v>
      </c>
      <c r="BF62" s="139">
        <f>(COUNTIFS('Estruturante Móvel'!$M:$M,$B62,'Estruturante Móvel'!$AM:$AM,BF$4))</f>
        <v>0</v>
      </c>
      <c r="BG62" s="140">
        <f>(COUNTIFS('Estruturante Móvel'!$M:$M,$B62,'Estruturante Móvel'!$C:$C,"&lt;&gt;PREVISTO",'Estruturante Móvel'!$G:$G,BF$4))</f>
        <v>0</v>
      </c>
      <c r="BH62" s="139">
        <f>(COUNTIFS('Estruturante Móvel'!$M:$M,$B62,'Estruturante Móvel'!$AM:$AM,BH$4))</f>
        <v>0</v>
      </c>
      <c r="BI62" s="140">
        <f>(COUNTIFS('Estruturante Móvel'!$M:$M,$B62,'Estruturante Móvel'!$C:$C,"&lt;&gt;PREVISTO",'Estruturante Móvel'!$G:$G,BH$4))</f>
        <v>0</v>
      </c>
      <c r="BJ62" s="139">
        <f>(COUNTIFS('Estruturante Móvel'!$M:$M,$B62,'Estruturante Móvel'!$AM:$AM,BJ$4))</f>
        <v>0</v>
      </c>
      <c r="BK62" s="140">
        <f>(COUNTIFS('Estruturante Móvel'!$M:$M,$B62,'Estruturante Móvel'!$C:$C,"&lt;&gt;PREVISTO",'Estruturante Móvel'!$G:$G,BJ$4))</f>
        <v>0</v>
      </c>
      <c r="BL62" s="139">
        <f>(COUNTIFS('Estruturante Móvel'!$M:$M,$B62,'Estruturante Móvel'!$AM:$AM,BL$4))</f>
        <v>0</v>
      </c>
      <c r="BM62" s="140">
        <f>(COUNTIFS('Estruturante Móvel'!$M:$M,$B62,'Estruturante Móvel'!$C:$C,"&lt;&gt;PREVISTO",'Estruturante Móvel'!$G:$G,BL$4))</f>
        <v>0</v>
      </c>
      <c r="BN62" s="139">
        <f>(COUNTIFS('Estruturante Móvel'!$M:$M,$B62,'Estruturante Móvel'!$AM:$AM,BN$4))</f>
        <v>0</v>
      </c>
      <c r="BO62" s="140">
        <f>(COUNTIFS('Estruturante Móvel'!$M:$M,$B62,'Estruturante Móvel'!$C:$C,"&lt;&gt;PREVISTO",'Estruturante Móvel'!$G:$G,BN$4))</f>
        <v>0</v>
      </c>
      <c r="BP62" s="139">
        <f>(COUNTIFS('Estruturante Móvel'!$M:$M,$B62,'Estruturante Móvel'!$AM:$AM,BP$4))</f>
        <v>0</v>
      </c>
      <c r="BQ62" s="140">
        <f>(COUNTIFS('Estruturante Móvel'!$M:$M,$B62,'Estruturante Móvel'!$C:$C,"&lt;&gt;PREVISTO",'Estruturante Móvel'!$G:$G,BP$4))</f>
        <v>0</v>
      </c>
      <c r="BR62" s="139">
        <f>(COUNTIFS('Estruturante Móvel'!$M:$M,$B62,'Estruturante Móvel'!$AM:$AM,BR$4))</f>
        <v>0</v>
      </c>
      <c r="BS62" s="140">
        <f>(COUNTIFS('Estruturante Móvel'!$M:$M,$B62,'Estruturante Móvel'!$C:$C,"&lt;&gt;PREVISTO",'Estruturante Móvel'!$G:$G,BR$4))</f>
        <v>0</v>
      </c>
      <c r="BT62" s="139">
        <f>(COUNTIFS('Estruturante Móvel'!$M:$M,$B62,'Estruturante Móvel'!$AM:$AM,BT$4))-(COUNTIFS('Estruturante Móvel'!$M:$M,$B62,'Estruturante Móvel'!$AM:$AM,BT$4,'Estruturante Móvel'!$AQ:$AQ,"REPARO FO"))</f>
        <v>0</v>
      </c>
      <c r="BU62" s="140">
        <f>(COUNTIFS('Estruturante Móvel'!$M:$M,$B62,'Estruturante Móvel'!$C:$C,"&lt;&gt;PREVISTO",'Estruturante Móvel'!$G:$G,BT$4))</f>
        <v>0</v>
      </c>
      <c r="BV62" s="139">
        <f>(COUNTIFS('Estruturante Móvel'!$M:$M,$B62,'Estruturante Móvel'!$AM:$AM,BV$4))-(COUNTIFS('Estruturante Móvel'!$M:$M,$B62,'Estruturante Móvel'!$AM:$AM,BV$4,'Estruturante Móvel'!$AQ:$AQ,"REPARO FO"))</f>
        <v>0</v>
      </c>
      <c r="BW62" s="140">
        <f>(COUNTIFS('Estruturante Móvel'!$M:$M,$B62,'Estruturante Móvel'!$C:$C,"&lt;&gt;PREVISTO",'Estruturante Móvel'!$G:$G,BV$4))</f>
        <v>0</v>
      </c>
      <c r="BX62" s="139">
        <f>(COUNTIFS('Estruturante Móvel'!$M:$M,$B62,'Estruturante Móvel'!$AM:$AM,BX$4))-(COUNTIFS('Estruturante Móvel'!$M:$M,$B62,'Estruturante Móvel'!$AM:$AM,BX$4,'Estruturante Móvel'!$AQ:$AQ,"REPARO FO"))</f>
        <v>0</v>
      </c>
      <c r="BY62" s="140">
        <f>(COUNTIFS('Estruturante Móvel'!$M:$M,$B62,'Estruturante Móvel'!$C:$C,"&lt;&gt;PREVISTO",'Estruturante Móvel'!$G:$G,BX$4))</f>
        <v>0</v>
      </c>
      <c r="BZ62" s="139">
        <f>(COUNTIFS('Estruturante Móvel'!$M:$M,$B62,'Estruturante Móvel'!$AM:$AM,BZ$4))-(COUNTIFS('Estruturante Móvel'!$M:$M,$B62,'Estruturante Móvel'!$AM:$AM,BZ$4,'Estruturante Móvel'!$AQ:$AQ,"REPARO FO"))</f>
        <v>0</v>
      </c>
      <c r="CA62" s="140">
        <f>(COUNTIFS('Estruturante Móvel'!$M:$M,$B62,'Estruturante Móvel'!$C:$C,"&lt;&gt;PREVISTO",'Estruturante Móvel'!$G:$G,BZ$4))</f>
        <v>0</v>
      </c>
      <c r="CB62" s="139">
        <f>(COUNTIFS('Estruturante Móvel'!$M:$M,$B62,'Estruturante Móvel'!$AM:$AM,CB$4))-(COUNTIFS('Estruturante Móvel'!$M:$M,$B62,'Estruturante Móvel'!$AM:$AM,CB$4,'Estruturante Móvel'!$AQ:$AQ,"REPARO FO"))</f>
        <v>0</v>
      </c>
      <c r="CC62" s="140">
        <f>(COUNTIFS('Estruturante Móvel'!$M:$M,$B62,'Estruturante Móvel'!$C:$C,"&lt;&gt;PREVISTO",'Estruturante Móvel'!$G:$G,CB$4))</f>
        <v>0</v>
      </c>
      <c r="CD62" s="139">
        <f>(COUNTIFS('Estruturante Móvel'!$M:$M,$B62,'Estruturante Móvel'!$AM:$AM,CD$4))-(COUNTIFS('Estruturante Móvel'!$M:$M,$B62,'Estruturante Móvel'!$AM:$AM,CD$4,'Estruturante Móvel'!$AQ:$AQ,"REPARO FO"))</f>
        <v>0</v>
      </c>
      <c r="CE62" s="140">
        <f>(COUNTIFS('Estruturante Móvel'!$M:$M,$B62,'Estruturante Móvel'!$C:$C,"&lt;&gt;PREVISTO",'Estruturante Móvel'!$G:$G,CD$4))</f>
        <v>0</v>
      </c>
      <c r="CF62" s="139">
        <f>(COUNTIFS('Estruturante Móvel'!$M:$M,$B62,'Estruturante Móvel'!$AM:$AM,CF$4))-(COUNTIFS('Estruturante Móvel'!$M:$M,$B62,'Estruturante Móvel'!$AM:$AM,CF$4,'Estruturante Móvel'!$AQ:$AQ,"REPARO FO"))</f>
        <v>0</v>
      </c>
      <c r="CG62" s="140">
        <f>(COUNTIFS('Estruturante Móvel'!$M:$M,$B62,'Estruturante Móvel'!$C:$C,"&lt;&gt;PREVISTO",'Estruturante Móvel'!$G:$G,CF$4))</f>
        <v>0</v>
      </c>
      <c r="CH62" s="139">
        <f>(COUNTIFS('Estruturante Móvel'!$M:$M,$B62,'Estruturante Móvel'!$AM:$AM,CH$4))-(COUNTIFS('Estruturante Móvel'!$M:$M,$B62,'Estruturante Móvel'!$AM:$AM,CH$4,'Estruturante Móvel'!$AQ:$AQ,"REPARO FO"))</f>
        <v>0</v>
      </c>
      <c r="CI62" s="140">
        <f>(COUNTIFS('Estruturante Móvel'!$M:$M,$B62,'Estruturante Móvel'!$C:$C,"&lt;&gt;PREVISTO",'Estruturante Móvel'!$G:$G,CH$4))</f>
        <v>0</v>
      </c>
      <c r="CJ62" s="139">
        <f>(COUNTIFS('Estruturante Móvel'!$M:$M,$B62,'Estruturante Móvel'!$AM:$AM,CJ$4))-(COUNTIFS('Estruturante Móvel'!$M:$M,$B62,'Estruturante Móvel'!$AM:$AM,CJ$4,'Estruturante Móvel'!$AQ:$AQ,"REPARO FO"))</f>
        <v>0</v>
      </c>
      <c r="CK62" s="140">
        <f>(COUNTIFS('Estruturante Móvel'!$M:$M,$B62,'Estruturante Móvel'!$C:$C,"&lt;&gt;PREVISTO",'Estruturante Móvel'!$G:$G,CJ$4))</f>
        <v>0</v>
      </c>
      <c r="CL62" s="139">
        <f>(COUNTIFS('Estruturante Móvel'!$M:$M,$B62,'Estruturante Móvel'!$AM:$AM,CL$4))-(COUNTIFS('Estruturante Móvel'!$M:$M,$B62,'Estruturante Móvel'!$AM:$AM,CL$4,'Estruturante Móvel'!$AQ:$AQ,"REPARO FO"))</f>
        <v>0</v>
      </c>
      <c r="CM62" s="140">
        <f>(COUNTIFS('Estruturante Móvel'!$M:$M,$B62,'Estruturante Móvel'!$C:$C,"&lt;&gt;PREVISTO",'Estruturante Móvel'!$G:$G,CL$4))</f>
        <v>0</v>
      </c>
      <c r="CN62" s="139">
        <f>(COUNTIFS('Estruturante Móvel'!$M:$M,$B62,'Estruturante Móvel'!$AM:$AM,CN$4))-(COUNTIFS('Estruturante Móvel'!$M:$M,$B62,'Estruturante Móvel'!$AM:$AM,CN$4,'Estruturante Móvel'!$AQ:$AQ,"REPARO FO"))</f>
        <v>0</v>
      </c>
      <c r="CO62" s="140">
        <f>(COUNTIFS('Estruturante Móvel'!$M:$M,$B62,'Estruturante Móvel'!$C:$C,"&lt;&gt;PREVISTO",'Estruturante Móvel'!$G:$G,CN$4))</f>
        <v>0</v>
      </c>
      <c r="CP62" s="139">
        <f>(COUNTIFS('Estruturante Móvel'!$M:$M,$B62,'Estruturante Móvel'!$AM:$AM,CP$4))-(COUNTIFS('Estruturante Móvel'!$M:$M,$B62,'Estruturante Móvel'!$AM:$AM,CP$4,'Estruturante Móvel'!$AQ:$AQ,"REPARO FO"))</f>
        <v>0</v>
      </c>
      <c r="CQ62" s="140">
        <f>(COUNTIFS('Estruturante Móvel'!$M:$M,$B62,'Estruturante Móvel'!$C:$C,"&lt;&gt;PREVISTO",'Estruturante Móvel'!$G:$G,CP$4))</f>
        <v>0</v>
      </c>
      <c r="CR62" s="139">
        <f>(COUNTIFS('Estruturante Móvel'!$M:$M,$B62,'Estruturante Móvel'!$AM:$AM,CR$4))-(COUNTIFS('Estruturante Móvel'!$M:$M,$B62,'Estruturante Móvel'!$AM:$AM,CR$4,'Estruturante Móvel'!$AQ:$AQ,"REPARO FO"))</f>
        <v>0</v>
      </c>
      <c r="CS62" s="140">
        <f>(COUNTIFS('Estruturante Móvel'!$M:$M,$B62,'Estruturante Móvel'!$C:$C,"&lt;&gt;PREVISTO",'Estruturante Móvel'!$G:$G,CR$4))</f>
        <v>0</v>
      </c>
      <c r="CT62" s="139">
        <f>(COUNTIFS('Estruturante Móvel'!$M:$M,$B62,'Estruturante Móvel'!$AM:$AM,CT$4))-(COUNTIFS('Estruturante Móvel'!$M:$M,$B62,'Estruturante Móvel'!$AM:$AM,CT$4,'Estruturante Móvel'!$AQ:$AQ,"REPARO FO"))</f>
        <v>0</v>
      </c>
      <c r="CU62" s="140">
        <f>(COUNTIFS('Estruturante Móvel'!$M:$M,$B62,'Estruturante Móvel'!$C:$C,"&lt;&gt;PREVISTO",'Estruturante Móvel'!$G:$G,CT$4))</f>
        <v>0</v>
      </c>
      <c r="CV62" s="139">
        <f>(COUNTIFS('Estruturante Móvel'!$M:$M,$B62,'Estruturante Móvel'!$AM:$AM,CV$4))-(COUNTIFS('Estruturante Móvel'!$M:$M,$B62,'Estruturante Móvel'!$AM:$AM,CV$4,'Estruturante Móvel'!$AQ:$AQ,"REPARO FO"))</f>
        <v>0</v>
      </c>
      <c r="CW62" s="140">
        <f>(COUNTIFS('Estruturante Móvel'!$M:$M,$B62,'Estruturante Móvel'!$C:$C,"&lt;&gt;PREVISTO",'Estruturante Móvel'!$G:$G,CV$4))</f>
        <v>0</v>
      </c>
      <c r="CX62" s="139">
        <f>(COUNTIFS('Estruturante Móvel'!$M:$M,$B62,'Estruturante Móvel'!$AM:$AM,CX$4))-(COUNTIFS('Estruturante Móvel'!$M:$M,$B62,'Estruturante Móvel'!$AM:$AM,CX$4,'Estruturante Móvel'!$AQ:$AQ,"REPARO FO"))</f>
        <v>0</v>
      </c>
      <c r="CY62" s="140">
        <f>(COUNTIFS('Estruturante Móvel'!$M:$M,$B62,'Estruturante Móvel'!$C:$C,"&lt;&gt;PREVISTO",'Estruturante Móvel'!$G:$G,CX$4))</f>
        <v>0</v>
      </c>
      <c r="CZ62" s="139">
        <f>(COUNTIFS('Estruturante Móvel'!$M:$M,$B62,'Estruturante Móvel'!$AM:$AM,CZ$4))-(COUNTIFS('Estruturante Móvel'!$M:$M,$B62,'Estruturante Móvel'!$AM:$AM,CZ$4,'Estruturante Móvel'!$AQ:$AQ,"REPARO FO"))</f>
        <v>0</v>
      </c>
      <c r="DA62" s="140">
        <f>(COUNTIFS('Estruturante Móvel'!$M:$M,$B62,'Estruturante Móvel'!$C:$C,"&lt;&gt;PREVISTO",'Estruturante Móvel'!$G:$G,CZ$4))</f>
        <v>0</v>
      </c>
      <c r="DB62" s="139">
        <f>(COUNTIFS('Estruturante Móvel'!$M:$M,$B62,'Estruturante Móvel'!$AM:$AM,DB$4))-(COUNTIFS('Estruturante Móvel'!$M:$M,$B62,'Estruturante Móvel'!$AM:$AM,DB$4,'Estruturante Móvel'!$AQ:$AQ,"REPARO FO"))</f>
        <v>0</v>
      </c>
      <c r="DC62" s="140">
        <f>(COUNTIFS('Estruturante Móvel'!$M:$M,$B62,'Estruturante Móvel'!$C:$C,"&lt;&gt;PREVISTO",'Estruturante Móvel'!$G:$G,DB$4))</f>
        <v>0</v>
      </c>
      <c r="DD62" s="139">
        <f>(COUNTIFS('Estruturante Móvel'!$M:$M,$B62,'Estruturante Móvel'!$AM:$AM,DD$4))-(COUNTIFS('Estruturante Móvel'!$M:$M,$B62,'Estruturante Móvel'!$AM:$AM,DD$4,'Estruturante Móvel'!$AQ:$AQ,"REPARO FO"))</f>
        <v>0</v>
      </c>
      <c r="DE62" s="140">
        <f>(COUNTIFS('Estruturante Móvel'!$M:$M,$B62,'Estruturante Móvel'!$C:$C,"&lt;&gt;PREVISTO",'Estruturante Móvel'!$G:$G,DD$4))</f>
        <v>0</v>
      </c>
      <c r="DF62" s="139">
        <f>(COUNTIFS('Estruturante Móvel'!$M:$M,$B62,'Estruturante Móvel'!$AM:$AM,DF$4))-(COUNTIFS('Estruturante Móvel'!$M:$M,$B62,'Estruturante Móvel'!$AM:$AM,DF$4,'Estruturante Móvel'!$AQ:$AQ,"REPARO FO"))</f>
        <v>0</v>
      </c>
      <c r="DG62" s="140">
        <f>(COUNTIFS('Estruturante Móvel'!$M:$M,$B62,'Estruturante Móvel'!$C:$C,"&lt;&gt;PREVISTO",'Estruturante Móvel'!$G:$G,DF$4))</f>
        <v>0</v>
      </c>
      <c r="DH62" s="139">
        <f>(COUNTIFS('Estruturante Móvel'!$M:$M,$B62,'Estruturante Móvel'!$AM:$AM,DH$4))-(COUNTIFS('Estruturante Móvel'!$M:$M,$B62,'Estruturante Móvel'!$AM:$AM,DH$4,'Estruturante Móvel'!$AQ:$AQ,"REPARO FO"))</f>
        <v>0</v>
      </c>
      <c r="DI62" s="140">
        <f>(COUNTIFS('Estruturante Móvel'!$M:$M,$B62,'Estruturante Móvel'!$C:$C,"&lt;&gt;PREVISTO",'Estruturante Móvel'!$G:$G,DH$4))</f>
        <v>0</v>
      </c>
      <c r="DJ62" s="139">
        <f>(COUNTIFS('Estruturante Móvel'!$M:$M,$B62,'Estruturante Móvel'!$AM:$AM,DJ$4))-(COUNTIFS('Estruturante Móvel'!$M:$M,$B62,'Estruturante Móvel'!$AM:$AM,DJ$4,'Estruturante Móvel'!$AQ:$AQ,"REPARO FO"))</f>
        <v>0</v>
      </c>
      <c r="DK62" s="140">
        <f>(COUNTIFS('Estruturante Móvel'!$M:$M,$B62,'Estruturante Móvel'!$C:$C,"&lt;&gt;PREVISTO",'Estruturante Móvel'!$G:$G,DJ$4))</f>
        <v>0</v>
      </c>
      <c r="DL62" s="139">
        <f>(COUNTIFS('Estruturante Móvel'!$M:$M,$B62,'Estruturante Móvel'!$AM:$AM,DL$4))-(COUNTIFS('Estruturante Móvel'!$M:$M,$B62,'Estruturante Móvel'!$AM:$AM,DL$4,'Estruturante Móvel'!$AQ:$AQ,"REPARO FO"))</f>
        <v>0</v>
      </c>
      <c r="DM62" s="140">
        <f>(COUNTIFS('Estruturante Móvel'!$M:$M,$B62,'Estruturante Móvel'!$C:$C,"&lt;&gt;PREVISTO",'Estruturante Móvel'!$G:$G,DL$4))</f>
        <v>0</v>
      </c>
      <c r="DN62" s="139">
        <f>(COUNTIFS('Estruturante Móvel'!$M:$M,$B62,'Estruturante Móvel'!$AM:$AM,DN$4))-(COUNTIFS('Estruturante Móvel'!$M:$M,$B62,'Estruturante Móvel'!$AM:$AM,DN$4,'Estruturante Móvel'!$AQ:$AQ,"REPARO FO"))</f>
        <v>0</v>
      </c>
      <c r="DO62" s="140">
        <f>(COUNTIFS('Estruturante Móvel'!$M:$M,$B62,'Estruturante Móvel'!$C:$C,"&lt;&gt;PREVISTO",'Estruturante Móvel'!$G:$G,DN$4))</f>
        <v>0</v>
      </c>
      <c r="DP62" s="139">
        <f>(COUNTIFS('Estruturante Móvel'!$M:$M,$B62,'Estruturante Móvel'!$AM:$AM,DP$4))-(COUNTIFS('Estruturante Móvel'!$M:$M,$B62,'Estruturante Móvel'!$AM:$AM,DP$4,'Estruturante Móvel'!$AQ:$AQ,"REPARO FO"))</f>
        <v>0</v>
      </c>
      <c r="DQ62" s="140">
        <f>(COUNTIFS('Estruturante Móvel'!$M:$M,$B62,'Estruturante Móvel'!$C:$C,"&lt;&gt;PREVISTO",'Estruturante Móvel'!$G:$G,DP$4))</f>
        <v>0</v>
      </c>
      <c r="DR62" s="139">
        <f>(COUNTIFS('Estruturante Móvel'!$M:$M,$B62,'Estruturante Móvel'!$AM:$AM,DR$4))-(COUNTIFS('Estruturante Móvel'!$M:$M,$B62,'Estruturante Móvel'!$AM:$AM,DR$4,'Estruturante Móvel'!$AQ:$AQ,"REPARO FO"))</f>
        <v>0</v>
      </c>
      <c r="DS62" s="140">
        <f>(COUNTIFS('Estruturante Móvel'!$M:$M,$B62,'Estruturante Móvel'!$C:$C,"&lt;&gt;PREVISTO",'Estruturante Móvel'!$G:$G,DR$4))</f>
        <v>0</v>
      </c>
      <c r="DT62" s="139">
        <f>(COUNTIFS('Estruturante Móvel'!$M:$M,$B62,'Estruturante Móvel'!$AM:$AM,DT$4))-(COUNTIFS('Estruturante Móvel'!$M:$M,$B62,'Estruturante Móvel'!$AM:$AM,DT$4,'Estruturante Móvel'!$AQ:$AQ,"REPARO FO"))</f>
        <v>0</v>
      </c>
      <c r="DU62" s="140">
        <f>(COUNTIFS('Estruturante Móvel'!$M:$M,$B62,'Estruturante Móvel'!$C:$C,"&lt;&gt;PREVISTO",'Estruturante Móvel'!$G:$G,DT$4))</f>
        <v>0</v>
      </c>
      <c r="DV62" s="139">
        <f>(COUNTIFS('Estruturante Móvel'!$M:$M,$B62,'Estruturante Móvel'!$AM:$AM,DV$4))-(COUNTIFS('Estruturante Móvel'!$M:$M,$B62,'Estruturante Móvel'!$AM:$AM,DV$4,'Estruturante Móvel'!$AQ:$AQ,"REPARO FO"))</f>
        <v>0</v>
      </c>
      <c r="DW62" s="140">
        <f>(COUNTIFS('Estruturante Móvel'!$M:$M,$B62,'Estruturante Móvel'!$C:$C,"&lt;&gt;PREVISTO",'Estruturante Móvel'!$G:$G,DV$4))</f>
        <v>0</v>
      </c>
      <c r="DX62" s="139">
        <f>(COUNTIFS('Estruturante Móvel'!$M:$M,$B62,'Estruturante Móvel'!$AM:$AM,DX$4))-(COUNTIFS('Estruturante Móvel'!$M:$M,$B62,'Estruturante Móvel'!$AM:$AM,DX$4,'Estruturante Móvel'!$AQ:$AQ,"REPARO FO"))</f>
        <v>0</v>
      </c>
      <c r="DY62" s="140">
        <f>(COUNTIFS('Estruturante Móvel'!$M:$M,$B62,'Estruturante Móvel'!$C:$C,"&lt;&gt;PREVISTO",'Estruturante Móvel'!$G:$G,DX$4))</f>
        <v>0</v>
      </c>
      <c r="DZ62" s="139">
        <f>(COUNTIFS('Estruturante Móvel'!$M:$M,$B62,'Estruturante Móvel'!$AM:$AM,DZ$4))-(COUNTIFS('Estruturante Móvel'!$M:$M,$B62,'Estruturante Móvel'!$AM:$AM,DZ$4,'Estruturante Móvel'!$AQ:$AQ,"REPARO FO"))</f>
        <v>0</v>
      </c>
      <c r="EA62" s="140">
        <f>(COUNTIFS('Estruturante Móvel'!$M:$M,$B62,'Estruturante Móvel'!$C:$C,"&lt;&gt;PREVISTO",'Estruturante Móvel'!$G:$G,DZ$4))</f>
        <v>0</v>
      </c>
      <c r="EB62" s="139">
        <f>(COUNTIFS('Estruturante Móvel'!$M:$M,$B62,'Estruturante Móvel'!$AM:$AM,EB$4))-(COUNTIFS('Estruturante Móvel'!$M:$M,$B62,'Estruturante Móvel'!$AM:$AM,EB$4,'Estruturante Móvel'!$AQ:$AQ,"REPARO FO"))</f>
        <v>0</v>
      </c>
      <c r="EC62" s="140">
        <f>(COUNTIFS('Estruturante Móvel'!$M:$M,$B62,'Estruturante Móvel'!$C:$C,"&lt;&gt;PREVISTO",'Estruturante Móvel'!$G:$G,EB$4))</f>
        <v>0</v>
      </c>
      <c r="ED62" s="139">
        <f>(COUNTIFS('Estruturante Móvel'!$M:$M,$B62,'Estruturante Móvel'!$AM:$AM,ED$4))-(COUNTIFS('Estruturante Móvel'!$M:$M,$B62,'Estruturante Móvel'!$AM:$AM,ED$4,'Estruturante Móvel'!$AQ:$AQ,"REPARO FO"))</f>
        <v>0</v>
      </c>
      <c r="EE62" s="140">
        <f>(COUNTIFS('Estruturante Móvel'!$M:$M,$B62,'Estruturante Móvel'!$C:$C,"&lt;&gt;PREVISTO",'Estruturante Móvel'!$G:$G,ED$4))</f>
        <v>0</v>
      </c>
      <c r="EF62" s="139">
        <f>(COUNTIFS('Estruturante Móvel'!$M:$M,$B62,'Estruturante Móvel'!$AM:$AM,EF$4))-(COUNTIFS('Estruturante Móvel'!$M:$M,$B62,'Estruturante Móvel'!$AM:$AM,EF$4,'Estruturante Móvel'!$AQ:$AQ,"REPARO FO"))</f>
        <v>0</v>
      </c>
      <c r="EG62" s="140">
        <f>(COUNTIFS('Estruturante Móvel'!$M:$M,$B62,'Estruturante Móvel'!$C:$C,"&lt;&gt;PREVISTO",'Estruturante Móvel'!$G:$G,EF$4))</f>
        <v>0</v>
      </c>
      <c r="EH62" s="139">
        <f>(COUNTIFS('Estruturante Móvel'!$M:$M,$B62,'Estruturante Móvel'!$AM:$AM,EH$4))-(COUNTIFS('Estruturante Móvel'!$M:$M,$B62,'Estruturante Móvel'!$AM:$AM,EH$4,'Estruturante Móvel'!$AQ:$AQ,"REPARO FO"))</f>
        <v>0</v>
      </c>
      <c r="EI62" s="140">
        <f>(COUNTIFS('Estruturante Móvel'!$M:$M,$B62,'Estruturante Móvel'!$C:$C,"&lt;&gt;PREVISTO",'Estruturante Móvel'!$G:$G,EH$4))</f>
        <v>0</v>
      </c>
      <c r="EJ62" s="139">
        <f>(COUNTIFS('Estruturante Móvel'!$M:$M,$B62,'Estruturante Móvel'!$AM:$AM,EJ$4))-(COUNTIFS('Estruturante Móvel'!$M:$M,$B62,'Estruturante Móvel'!$AM:$AM,EJ$4,'Estruturante Móvel'!$AQ:$AQ,"REPARO FO"))</f>
        <v>0</v>
      </c>
      <c r="EK62" s="140">
        <f>(COUNTIFS('Estruturante Móvel'!$M:$M,$B62,'Estruturante Móvel'!$C:$C,"&lt;&gt;PREVISTO",'Estruturante Móvel'!$G:$G,EJ$4))</f>
        <v>0</v>
      </c>
      <c r="EL62" s="139">
        <f>(COUNTIFS('Estruturante Móvel'!$M:$M,$B62,'Estruturante Móvel'!$AM:$AM,EL$4))-(COUNTIFS('Estruturante Móvel'!$M:$M,$B62,'Estruturante Móvel'!$AM:$AM,EL$4,'Estruturante Móvel'!$AQ:$AQ,"REPARO FO"))</f>
        <v>0</v>
      </c>
      <c r="EM62" s="140">
        <f>(COUNTIFS('Estruturante Móvel'!$M:$M,$B62,'Estruturante Móvel'!$C:$C,"&lt;&gt;PREVISTO",'Estruturante Móvel'!$G:$G,EL$4))</f>
        <v>0</v>
      </c>
      <c r="EN62" s="139">
        <f>(COUNTIFS('Estruturante Móvel'!$M:$M,$B62,'Estruturante Móvel'!$AM:$AM,EN$4))-(COUNTIFS('Estruturante Móvel'!$M:$M,$B62,'Estruturante Móvel'!$AM:$AM,EN$4,'Estruturante Móvel'!$AQ:$AQ,"REPARO FO"))</f>
        <v>0</v>
      </c>
      <c r="EO62" s="140">
        <f>(COUNTIFS('Estruturante Móvel'!$M:$M,$B62,'Estruturante Móvel'!$C:$C,"&lt;&gt;PREVISTO",'Estruturante Móvel'!$G:$G,EN$4))</f>
        <v>0</v>
      </c>
      <c r="EP62" s="139">
        <f>(COUNTIFS('Estruturante Móvel'!$M:$M,$B62,'Estruturante Móvel'!$AM:$AM,EP$4))-(COUNTIFS('Estruturante Móvel'!$M:$M,$B62,'Estruturante Móvel'!$AM:$AM,EP$4,'Estruturante Móvel'!$AQ:$AQ,"REPARO FO"))</f>
        <v>0</v>
      </c>
      <c r="EQ62" s="140">
        <f>(COUNTIFS('Estruturante Móvel'!$M:$M,$B62,'Estruturante Móvel'!$C:$C,"&lt;&gt;PREVISTO",'Estruturante Móvel'!$G:$G,EP$4))</f>
        <v>0</v>
      </c>
      <c r="ER62" s="139">
        <f>(COUNTIFS('Estruturante Móvel'!$M:$M,$B62,'Estruturante Móvel'!$AM:$AM,ER$4))-(COUNTIFS('Estruturante Móvel'!$M:$M,$B62,'Estruturante Móvel'!$AM:$AM,ER$4,'Estruturante Móvel'!$AQ:$AQ,"REPARO FO"))</f>
        <v>0</v>
      </c>
      <c r="ES62" s="140">
        <f>(COUNTIFS('Estruturante Móvel'!$M:$M,$B62,'Estruturante Móvel'!$C:$C,"&lt;&gt;PREVISTO",'Estruturante Móvel'!$G:$G,ER$4))</f>
        <v>0</v>
      </c>
      <c r="ET62" s="139">
        <f>(COUNTIFS('Estruturante Móvel'!$M:$M,$B62,'Estruturante Móvel'!$AM:$AM,ET$4))-(COUNTIFS('Estruturante Móvel'!$M:$M,$B62,'Estruturante Móvel'!$AM:$AM,ET$4,'Estruturante Móvel'!$AQ:$AQ,"REPARO FO"))</f>
        <v>0</v>
      </c>
      <c r="EU62" s="140">
        <f>(COUNTIFS('Estruturante Móvel'!$M:$M,$B62,'Estruturante Móvel'!$C:$C,"&lt;&gt;PREVISTO",'Estruturante Móvel'!$G:$G,ET$4))</f>
        <v>0</v>
      </c>
      <c r="EV62" s="139">
        <f>(COUNTIFS('Estruturante Móvel'!$M:$M,$B62,'Estruturante Móvel'!$AM:$AM,EV$4))-(COUNTIFS('Estruturante Móvel'!$M:$M,$B62,'Estruturante Móvel'!$AM:$AM,EV$4,'Estruturante Móvel'!$AQ:$AQ,"REPARO FO"))</f>
        <v>0</v>
      </c>
      <c r="EW62" s="140">
        <f>(COUNTIFS('Estruturante Móvel'!$M:$M,$B62,'Estruturante Móvel'!$C:$C,"&lt;&gt;PREVISTO",'Estruturante Móvel'!$G:$G,EV$4))</f>
        <v>0</v>
      </c>
      <c r="EX62" s="139">
        <f>(COUNTIFS('Estruturante Móvel'!$M:$M,$B62,'Estruturante Móvel'!$AM:$AM,EX$4))-(COUNTIFS('Estruturante Móvel'!$M:$M,$B62,'Estruturante Móvel'!$AM:$AM,EX$4,'Estruturante Móvel'!$AQ:$AQ,"REPARO FO"))</f>
        <v>0</v>
      </c>
      <c r="EY62" s="140">
        <f>(COUNTIFS('Estruturante Móvel'!$M:$M,$B62,'Estruturante Móvel'!$C:$C,"&lt;&gt;PREVISTO",'Estruturante Móvel'!$G:$G,EX$4))</f>
        <v>0</v>
      </c>
      <c r="EZ62" s="139">
        <f>(COUNTIFS('Estruturante Móvel'!$M:$M,$B62,'Estruturante Móvel'!$AM:$AM,EZ$4))-(COUNTIFS('Estruturante Móvel'!$M:$M,$B62,'Estruturante Móvel'!$AM:$AM,EZ$4,'Estruturante Móvel'!$AQ:$AQ,"REPARO FO"))</f>
        <v>0</v>
      </c>
      <c r="FA62" s="140">
        <f>(COUNTIFS('Estruturante Móvel'!$M:$M,$B62,'Estruturante Móvel'!$C:$C,"&lt;&gt;PREVISTO",'Estruturante Móvel'!$G:$G,EZ$4))</f>
        <v>0</v>
      </c>
      <c r="FB62" s="139">
        <f>(COUNTIFS('Estruturante Móvel'!$M:$M,$B62,'Estruturante Móvel'!$AM:$AM,FB$4))-(COUNTIFS('Estruturante Móvel'!$M:$M,$B62,'Estruturante Móvel'!$AM:$AM,FB$4,'Estruturante Móvel'!$AQ:$AQ,"REPARO FO"))</f>
        <v>0</v>
      </c>
      <c r="FC62" s="140">
        <f>(COUNTIFS('Estruturante Móvel'!$M:$M,$B62,'Estruturante Móvel'!$C:$C,"&lt;&gt;PREVISTO",'Estruturante Móvel'!$G:$G,FB$4))</f>
        <v>0</v>
      </c>
      <c r="FD62" s="139">
        <f>(COUNTIFS('Estruturante Móvel'!$M:$M,$B62,'Estruturante Móvel'!$AM:$AM,FD$4))-(COUNTIFS('Estruturante Móvel'!$M:$M,$B62,'Estruturante Móvel'!$AM:$AM,FD$4,'Estruturante Móvel'!$AQ:$AQ,"REPARO FO"))</f>
        <v>0</v>
      </c>
      <c r="FE62" s="140">
        <f>(COUNTIFS('Estruturante Móvel'!$M:$M,$B62,'Estruturante Móvel'!$C:$C,"&lt;&gt;PREVISTO",'Estruturante Móvel'!$G:$G,FD$4))</f>
        <v>0</v>
      </c>
      <c r="FF62" s="139">
        <f>(COUNTIFS('Estruturante Móvel'!$M:$M,$B62,'Estruturante Móvel'!$AM:$AM,FF$4))-(COUNTIFS('Estruturante Móvel'!$M:$M,$B62,'Estruturante Móvel'!$AM:$AM,FF$4,'Estruturante Móvel'!$AQ:$AQ,"REPARO FO"))</f>
        <v>0</v>
      </c>
      <c r="FG62" s="140">
        <f>(COUNTIFS('Estruturante Móvel'!$M:$M,$B62,'Estruturante Móvel'!$C:$C,"&lt;&gt;PREVISTO",'Estruturante Móvel'!$G:$G,FF$4))</f>
        <v>0</v>
      </c>
      <c r="FH62" s="139">
        <f>(COUNTIFS('Estruturante Móvel'!$M:$M,$B62,'Estruturante Móvel'!$AM:$AM,FH$4))-(COUNTIFS('Estruturante Móvel'!$M:$M,$B62,'Estruturante Móvel'!$AM:$AM,FH$4,'Estruturante Móvel'!$AQ:$AQ,"REPARO FO"))</f>
        <v>0</v>
      </c>
      <c r="FI62" s="140">
        <f>(COUNTIFS('Estruturante Móvel'!$M:$M,$B62,'Estruturante Móvel'!$C:$C,"&lt;&gt;PREVISTO",'Estruturante Móvel'!$G:$G,FH$4))</f>
        <v>0</v>
      </c>
      <c r="FJ62" s="139">
        <f>(COUNTIFS('Estruturante Móvel'!$M:$M,$B62,'Estruturante Móvel'!$AM:$AM,FJ$4))-(COUNTIFS('Estruturante Móvel'!$M:$M,$B62,'Estruturante Móvel'!$AM:$AM,FJ$4,'Estruturante Móvel'!$AQ:$AQ,"REPARO FO"))</f>
        <v>0</v>
      </c>
      <c r="FK62" s="140">
        <f>(COUNTIFS('Estruturante Móvel'!$M:$M,$B62,'Estruturante Móvel'!$C:$C,"&lt;&gt;PREVISTO",'Estruturante Móvel'!$G:$G,FJ$4))</f>
        <v>0</v>
      </c>
      <c r="FL62" s="139">
        <f>(COUNTIFS('Estruturante Móvel'!$M:$M,$B62,'Estruturante Móvel'!$AM:$AM,FL$4))-(COUNTIFS('Estruturante Móvel'!$M:$M,$B62,'Estruturante Móvel'!$AM:$AM,FL$4,'Estruturante Móvel'!$AQ:$AQ,"REPARO FO"))</f>
        <v>0</v>
      </c>
      <c r="FM62" s="140">
        <f>(COUNTIFS('Estruturante Móvel'!$M:$M,$B62,'Estruturante Móvel'!$C:$C,"&lt;&gt;PREVISTO",'Estruturante Móvel'!$G:$G,FL$4))</f>
        <v>0</v>
      </c>
      <c r="FN62" s="139">
        <f>(COUNTIFS('Estruturante Móvel'!$M:$M,$B62,'Estruturante Móvel'!$AM:$AM,FN$4))-(COUNTIFS('Estruturante Móvel'!$M:$M,$B62,'Estruturante Móvel'!$AM:$AM,FN$4,'Estruturante Móvel'!$AQ:$AQ,"REPARO FO"))</f>
        <v>0</v>
      </c>
      <c r="FO62" s="140">
        <f>(COUNTIFS('Estruturante Móvel'!$M:$M,$B62,'Estruturante Móvel'!$C:$C,"&lt;&gt;PREVISTO",'Estruturante Móvel'!$G:$G,FN$4))</f>
        <v>0</v>
      </c>
      <c r="FP62" s="139">
        <f>(COUNTIFS('Estruturante Móvel'!$M:$M,$B62,'Estruturante Móvel'!$AM:$AM,FP$4))-(COUNTIFS('Estruturante Móvel'!$M:$M,$B62,'Estruturante Móvel'!$AM:$AM,FP$4,'Estruturante Móvel'!$AQ:$AQ,"REPARO FO"))</f>
        <v>0</v>
      </c>
      <c r="FQ62" s="140">
        <f>(COUNTIFS('Estruturante Móvel'!$M:$M,$B62,'Estruturante Móvel'!$C:$C,"&lt;&gt;PREVISTO",'Estruturante Móvel'!$G:$G,FP$4))</f>
        <v>0</v>
      </c>
      <c r="FR62" s="139">
        <f>(COUNTIFS('Estruturante Móvel'!$M:$M,$B62,'Estruturante Móvel'!$AM:$AM,FR$4))-(COUNTIFS('Estruturante Móvel'!$M:$M,$B62,'Estruturante Móvel'!$AM:$AM,FR$4,'Estruturante Móvel'!$AQ:$AQ,"REPARO FO"))</f>
        <v>0</v>
      </c>
      <c r="FS62" s="140">
        <f>(COUNTIFS('Estruturante Móvel'!$M:$M,$B62,'Estruturante Móvel'!$C:$C,"&lt;&gt;PREVISTO",'Estruturante Móvel'!$G:$G,FR$4))</f>
        <v>0</v>
      </c>
      <c r="FT62" s="139">
        <f>(COUNTIFS('Estruturante Móvel'!$M:$M,$B62,'Estruturante Móvel'!$AM:$AM,FT$4))-(COUNTIFS('Estruturante Móvel'!$M:$M,$B62,'Estruturante Móvel'!$AM:$AM,FT$4,'Estruturante Móvel'!$AQ:$AQ,"REPARO FO"))</f>
        <v>0</v>
      </c>
      <c r="FU62" s="140">
        <f>(COUNTIFS('Estruturante Móvel'!$M:$M,$B62,'Estruturante Móvel'!$C:$C,"&lt;&gt;PREVISTO",'Estruturante Móvel'!$G:$G,FT$4))</f>
        <v>0</v>
      </c>
      <c r="FV62" s="139">
        <f>(COUNTIFS('Estruturante Móvel'!$M:$M,$B62,'Estruturante Móvel'!$AM:$AM,FV$4))-(COUNTIFS('Estruturante Móvel'!$M:$M,$B62,'Estruturante Móvel'!$AM:$AM,FV$4,'Estruturante Móvel'!$AQ:$AQ,"REPARO FO"))</f>
        <v>0</v>
      </c>
      <c r="FW62" s="140">
        <f>(COUNTIFS('Estruturante Móvel'!$M:$M,$B62,'Estruturante Móvel'!$C:$C,"&lt;&gt;PREVISTO",'Estruturante Móvel'!$G:$G,FV$4))</f>
        <v>0</v>
      </c>
      <c r="FX62" s="139">
        <f>(COUNTIFS('Estruturante Móvel'!$M:$M,$B62,'Estruturante Móvel'!$AM:$AM,FX$4))-(COUNTIFS('Estruturante Móvel'!$M:$M,$B62,'Estruturante Móvel'!$AM:$AM,FX$4,'Estruturante Móvel'!$AQ:$AQ,"REPARO FO"))</f>
        <v>0</v>
      </c>
      <c r="FY62" s="140">
        <f>(COUNTIFS('Estruturante Móvel'!$M:$M,$B62,'Estruturante Móvel'!$C:$C,"&lt;&gt;PREVISTO",'Estruturante Móvel'!$G:$G,FX$4))</f>
        <v>0</v>
      </c>
      <c r="FZ62" s="139">
        <f>(COUNTIFS('Estruturante Móvel'!$M:$M,$B62,'Estruturante Móvel'!$AM:$AM,FZ$4))-(COUNTIFS('Estruturante Móvel'!$M:$M,$B62,'Estruturante Móvel'!$AM:$AM,FZ$4,'Estruturante Móvel'!$AQ:$AQ,"REPARO FO"))</f>
        <v>0</v>
      </c>
      <c r="GA62" s="140">
        <f>(COUNTIFS('Estruturante Móvel'!$M:$M,$B62,'Estruturante Móvel'!$C:$C,"&lt;&gt;PREVISTO",'Estruturante Móvel'!$G:$G,FZ$4))</f>
        <v>0</v>
      </c>
      <c r="GB62" s="139">
        <f>(COUNTIFS('Estruturante Móvel'!$M:$M,$B62,'Estruturante Móvel'!$AM:$AM,GB$4))-(COUNTIFS('Estruturante Móvel'!$M:$M,$B62,'Estruturante Móvel'!$AM:$AM,GB$4,'Estruturante Móvel'!$AQ:$AQ,"REPARO FO"))</f>
        <v>0</v>
      </c>
      <c r="GC62" s="140">
        <f>(COUNTIFS('Estruturante Móvel'!$M:$M,$B62,'Estruturante Móvel'!$C:$C,"&lt;&gt;PREVISTO",'Estruturante Móvel'!$G:$G,GB$4))</f>
        <v>0</v>
      </c>
      <c r="GD62" s="139">
        <f>(COUNTIFS('Estruturante Móvel'!$M:$M,$B62,'Estruturante Móvel'!$AM:$AM,GD$4))-(COUNTIFS('Estruturante Móvel'!$M:$M,$B62,'Estruturante Móvel'!$AM:$AM,GD$4,'Estruturante Móvel'!$AQ:$AQ,"REPARO FO"))</f>
        <v>0</v>
      </c>
      <c r="GE62" s="140">
        <f>(COUNTIFS('Estruturante Móvel'!$M:$M,$B62,'Estruturante Móvel'!$C:$C,"&lt;&gt;PREVISTO",'Estruturante Móvel'!$G:$G,GD$4))</f>
        <v>0</v>
      </c>
      <c r="GF62" s="139">
        <f>(COUNTIFS('Estruturante Móvel'!$M:$M,$B62,'Estruturante Móvel'!$AM:$AM,GF$4))-(COUNTIFS('Estruturante Móvel'!$M:$M,$B62,'Estruturante Móvel'!$AM:$AM,GF$4,'Estruturante Móvel'!$AQ:$AQ,"REPARO FO"))</f>
        <v>0</v>
      </c>
      <c r="GG62" s="140">
        <f>(COUNTIFS('Estruturante Móvel'!$M:$M,$B62,'Estruturante Móvel'!$C:$C,"&lt;&gt;PREVISTO",'Estruturante Móvel'!$G:$G,GF$4))</f>
        <v>0</v>
      </c>
      <c r="GH62" s="139">
        <f>(COUNTIFS('Estruturante Móvel'!$M:$M,$B62,'Estruturante Móvel'!$AM:$AM,GH$4))-(COUNTIFS('Estruturante Móvel'!$M:$M,$B62,'Estruturante Móvel'!$AM:$AM,GH$4,'Estruturante Móvel'!$AQ:$AQ,"REPARO FO"))</f>
        <v>0</v>
      </c>
      <c r="GI62" s="140">
        <f>(COUNTIFS('Estruturante Móvel'!$M:$M,$B62,'Estruturante Móvel'!$C:$C,"&lt;&gt;PREVISTO",'Estruturante Móvel'!$G:$G,GH$4))</f>
        <v>0</v>
      </c>
      <c r="GJ62" s="139">
        <f>(COUNTIFS('Estruturante Móvel'!$M:$M,$B62,'Estruturante Móvel'!$AM:$AM,GJ$4))-(COUNTIFS('Estruturante Móvel'!$M:$M,$B62,'Estruturante Móvel'!$AM:$AM,GJ$4,'Estruturante Móvel'!$AQ:$AQ,"REPARO FO"))</f>
        <v>0</v>
      </c>
      <c r="GK62" s="140">
        <f>(COUNTIFS('Estruturante Móvel'!$M:$M,$B62,'Estruturante Móvel'!$C:$C,"&lt;&gt;PREVISTO",'Estruturante Móvel'!$G:$G,GJ$4))</f>
        <v>0</v>
      </c>
      <c r="GL62" s="139">
        <f>(COUNTIFS('Estruturante Móvel'!$M:$M,$B62,'Estruturante Móvel'!$AM:$AM,GL$4))-(COUNTIFS('Estruturante Móvel'!$M:$M,$B62,'Estruturante Móvel'!$AM:$AM,GL$4,'Estruturante Móvel'!$AQ:$AQ,"REPARO FO"))</f>
        <v>0</v>
      </c>
      <c r="GM62" s="140">
        <f>(COUNTIFS('Estruturante Móvel'!$M:$M,$B62,'Estruturante Móvel'!$C:$C,"&lt;&gt;PREVISTO",'Estruturante Móvel'!$G:$G,GL$4))</f>
        <v>0</v>
      </c>
      <c r="GN62" s="139">
        <f>(COUNTIFS('Estruturante Móvel'!$M:$M,$B62,'Estruturante Móvel'!$AM:$AM,GN$4))-(COUNTIFS('Estruturante Móvel'!$M:$M,$B62,'Estruturante Móvel'!$AM:$AM,GN$4,'Estruturante Móvel'!$AQ:$AQ,"REPARO FO"))</f>
        <v>0</v>
      </c>
      <c r="GO62" s="140">
        <f>(COUNTIFS('Estruturante Móvel'!$M:$M,$B62,'Estruturante Móvel'!$C:$C,"&lt;&gt;PREVISTO",'Estruturante Móvel'!$G:$G,GN$4))</f>
        <v>0</v>
      </c>
      <c r="GP62" s="139">
        <f>(COUNTIFS('Estruturante Móvel'!$M:$M,$B62,'Estruturante Móvel'!$AM:$AM,GP$4))-(COUNTIFS('Estruturante Móvel'!$M:$M,$B62,'Estruturante Móvel'!$AM:$AM,GP$4,'Estruturante Móvel'!$AQ:$AQ,"REPARO FO"))</f>
        <v>0</v>
      </c>
      <c r="GQ62" s="140">
        <f>(COUNTIFS('Estruturante Móvel'!$M:$M,$B62,'Estruturante Móvel'!$C:$C,"&lt;&gt;PREVISTO",'Estruturante Móvel'!$G:$G,GP$4))</f>
        <v>0</v>
      </c>
      <c r="GR62" s="139">
        <f>(COUNTIFS('Estruturante Móvel'!$M:$M,$B62,'Estruturante Móvel'!$AM:$AM,GR$4))-(COUNTIFS('Estruturante Móvel'!$M:$M,$B62,'Estruturante Móvel'!$AM:$AM,GR$4,'Estruturante Móvel'!$AQ:$AQ,"REPARO FO"))</f>
        <v>0</v>
      </c>
      <c r="GS62" s="140">
        <f>(COUNTIFS('Estruturante Móvel'!$M:$M,$B62,'Estruturante Móvel'!$C:$C,"&lt;&gt;PREVISTO",'Estruturante Móvel'!$G:$G,GR$4))</f>
        <v>0</v>
      </c>
      <c r="GT62" s="139">
        <f>(COUNTIFS('Estruturante Móvel'!$M:$M,$B62,'Estruturante Móvel'!$AM:$AM,GT$4))-(COUNTIFS('Estruturante Móvel'!$M:$M,$B62,'Estruturante Móvel'!$AM:$AM,GT$4,'Estruturante Móvel'!$AQ:$AQ,"REPARO FO"))</f>
        <v>0</v>
      </c>
      <c r="GU62" s="140">
        <f>(COUNTIFS('Estruturante Móvel'!$M:$M,$B62,'Estruturante Móvel'!$C:$C,"&lt;&gt;PREVISTO",'Estruturante Móvel'!$G:$G,GT$4))</f>
        <v>0</v>
      </c>
      <c r="GV62" s="139">
        <f>(COUNTIFS('Estruturante Móvel'!$M:$M,$B62,'Estruturante Móvel'!$AM:$AM,GV$4))-(COUNTIFS('Estruturante Móvel'!$M:$M,$B62,'Estruturante Móvel'!$AM:$AM,GV$4,'Estruturante Móvel'!$AQ:$AQ,"REPARO FO"))</f>
        <v>0</v>
      </c>
      <c r="GW62" s="140">
        <f>(COUNTIFS('Estruturante Móvel'!$M:$M,$B62,'Estruturante Móvel'!$C:$C,"&lt;&gt;PREVISTO",'Estruturante Móvel'!$G:$G,GV$4))</f>
        <v>0</v>
      </c>
      <c r="GX62" s="139">
        <f>(COUNTIFS('Estruturante Móvel'!$M:$M,$B62,'Estruturante Móvel'!$AM:$AM,GX$4))-(COUNTIFS('Estruturante Móvel'!$M:$M,$B62,'Estruturante Móvel'!$AM:$AM,GX$4,'Estruturante Móvel'!$AQ:$AQ,"REPARO FO"))</f>
        <v>0</v>
      </c>
      <c r="GY62" s="140">
        <f>(COUNTIFS('Estruturante Móvel'!$M:$M,$B62,'Estruturante Móvel'!$C:$C,"&lt;&gt;PREVISTO",'Estruturante Móvel'!$G:$G,GX$4))</f>
        <v>0</v>
      </c>
      <c r="GZ62" s="139">
        <f>(COUNTIFS('Estruturante Móvel'!$M:$M,$B62,'Estruturante Móvel'!$AM:$AM,GZ$4))-(COUNTIFS('Estruturante Móvel'!$M:$M,$B62,'Estruturante Móvel'!$AM:$AM,GZ$4,'Estruturante Móvel'!$AQ:$AQ,"REPARO FO"))</f>
        <v>0</v>
      </c>
      <c r="HA62" s="140">
        <f>(COUNTIFS('Estruturante Móvel'!$M:$M,$B62,'Estruturante Móvel'!$C:$C,"&lt;&gt;PREVISTO",'Estruturante Móvel'!$G:$G,GZ$4))</f>
        <v>0</v>
      </c>
      <c r="HB62" s="139">
        <f>(COUNTIFS('Estruturante Móvel'!$M:$M,$B62,'Estruturante Móvel'!$AM:$AM,HB$4))-(COUNTIFS('Estruturante Móvel'!$M:$M,$B62,'Estruturante Móvel'!$AM:$AM,HB$4,'Estruturante Móvel'!$AQ:$AQ,"REPARO FO"))</f>
        <v>0</v>
      </c>
      <c r="HC62" s="140">
        <f>(COUNTIFS('Estruturante Móvel'!$M:$M,$B62,'Estruturante Móvel'!$C:$C,"&lt;&gt;PREVISTO",'Estruturante Móvel'!$G:$G,HB$4))</f>
        <v>0</v>
      </c>
      <c r="HD62" s="139">
        <f>(COUNTIFS('Estruturante Móvel'!$M:$M,$B62,'Estruturante Móvel'!$AM:$AM,HD$4))-(COUNTIFS('Estruturante Móvel'!$M:$M,$B62,'Estruturante Móvel'!$AM:$AM,HD$4,'Estruturante Móvel'!$AQ:$AQ,"REPARO FO"))</f>
        <v>0</v>
      </c>
      <c r="HE62" s="140">
        <f>(COUNTIFS('Estruturante Móvel'!$M:$M,$B62,'Estruturante Móvel'!$C:$C,"&lt;&gt;PREVISTO",'Estruturante Móvel'!$G:$G,HD$4))</f>
        <v>0</v>
      </c>
      <c r="HF62" s="139">
        <f>(COUNTIFS('Estruturante Móvel'!$M:$M,$B62,'Estruturante Móvel'!$AM:$AM,HF$4))-(COUNTIFS('Estruturante Móvel'!$M:$M,$B62,'Estruturante Móvel'!$AM:$AM,HF$4,'Estruturante Móvel'!$AQ:$AQ,"REPARO FO"))</f>
        <v>0</v>
      </c>
      <c r="HG62" s="140">
        <f>(COUNTIFS('Estruturante Móvel'!$M:$M,$B62,'Estruturante Móvel'!$C:$C,"&lt;&gt;PREVISTO",'Estruturante Móvel'!$G:$G,HF$4))</f>
        <v>0</v>
      </c>
      <c r="HH62" s="139">
        <f>(COUNTIFS('Estruturante Móvel'!$M:$M,$B62,'Estruturante Móvel'!$AM:$AM,HH$4))-(COUNTIFS('Estruturante Móvel'!$M:$M,$B62,'Estruturante Móvel'!$AM:$AM,HH$4,'Estruturante Móvel'!$AQ:$AQ,"REPARO FO"))</f>
        <v>0</v>
      </c>
      <c r="HI62" s="140">
        <f>(COUNTIFS('Estruturante Móvel'!$M:$M,$B62,'Estruturante Móvel'!$C:$C,"&lt;&gt;PREVISTO",'Estruturante Móvel'!$G:$G,HH$4))</f>
        <v>0</v>
      </c>
      <c r="HJ62" s="139">
        <f>(COUNTIFS('Estruturante Móvel'!$M:$M,$B62,'Estruturante Móvel'!$AM:$AM,HJ$4))-(COUNTIFS('Estruturante Móvel'!$M:$M,$B62,'Estruturante Móvel'!$AM:$AM,HJ$4,'Estruturante Móvel'!$AQ:$AQ,"REPARO FO"))</f>
        <v>0</v>
      </c>
      <c r="HK62" s="140">
        <f>(COUNTIFS('Estruturante Móvel'!$M:$M,$B62,'Estruturante Móvel'!$C:$C,"&lt;&gt;PREVISTO",'Estruturante Móvel'!$G:$G,HJ$4))</f>
        <v>0</v>
      </c>
      <c r="HL62" s="139">
        <f>(COUNTIFS('Estruturante Móvel'!$M:$M,$B62,'Estruturante Móvel'!$AM:$AM,HL$4))-(COUNTIFS('Estruturante Móvel'!$M:$M,$B62,'Estruturante Móvel'!$AM:$AM,HL$4,'Estruturante Móvel'!$AQ:$AQ,"REPARO FO"))</f>
        <v>0</v>
      </c>
      <c r="HM62" s="140">
        <f>(COUNTIFS('Estruturante Móvel'!$M:$M,$B62,'Estruturante Móvel'!$C:$C,"&lt;&gt;PREVISTO",'Estruturante Móvel'!$G:$G,HL$4))</f>
        <v>0</v>
      </c>
      <c r="HN62" s="139">
        <f>(COUNTIFS('Estruturante Móvel'!$M:$M,$B62,'Estruturante Móvel'!$AM:$AM,HN$4))-(COUNTIFS('Estruturante Móvel'!$M:$M,$B62,'Estruturante Móvel'!$AM:$AM,HN$4,'Estruturante Móvel'!$AQ:$AQ,"REPARO FO"))</f>
        <v>0</v>
      </c>
      <c r="HO62" s="140">
        <f>(COUNTIFS('Estruturante Móvel'!$M:$M,$B62,'Estruturante Móvel'!$C:$C,"&lt;&gt;PREVISTO",'Estruturante Móvel'!$G:$G,HN$4))</f>
        <v>0</v>
      </c>
      <c r="HP62" s="139">
        <f>(COUNTIFS('Estruturante Móvel'!$M:$M,$B62,'Estruturante Móvel'!$AM:$AM,HP$4))-(COUNTIFS('Estruturante Móvel'!$M:$M,$B62,'Estruturante Móvel'!$AM:$AM,HP$4,'Estruturante Móvel'!$AQ:$AQ,"REPARO FO"))</f>
        <v>0</v>
      </c>
      <c r="HQ62" s="140">
        <f>(COUNTIFS('Estruturante Móvel'!$M:$M,$B62,'Estruturante Móvel'!$C:$C,"&lt;&gt;PREVISTO",'Estruturante Móvel'!$G:$G,HP$4))</f>
        <v>0</v>
      </c>
      <c r="HR62" s="139">
        <f>(COUNTIFS('Estruturante Móvel'!$M:$M,$B62,'Estruturante Móvel'!$AM:$AM,HR$4))-(COUNTIFS('Estruturante Móvel'!$M:$M,$B62,'Estruturante Móvel'!$AM:$AM,HR$4,'Estruturante Móvel'!$AQ:$AQ,"REPARO FO"))</f>
        <v>0</v>
      </c>
      <c r="HS62" s="140">
        <f>(COUNTIFS('Estruturante Móvel'!$M:$M,$B62,'Estruturante Móvel'!$C:$C,"&lt;&gt;PREVISTO",'Estruturante Móvel'!$G:$G,HR$4))</f>
        <v>0</v>
      </c>
      <c r="HT62" s="139">
        <f>(COUNTIFS('Estruturante Móvel'!$M:$M,$B62,'Estruturante Móvel'!$AM:$AM,HT$4))-(COUNTIFS('Estruturante Móvel'!$M:$M,$B62,'Estruturante Móvel'!$AM:$AM,HT$4,'Estruturante Móvel'!$AQ:$AQ,"REPARO FO"))</f>
        <v>0</v>
      </c>
      <c r="HU62" s="140">
        <f>(COUNTIFS('Estruturante Móvel'!$M:$M,$B62,'Estruturante Móvel'!$C:$C,"&lt;&gt;PREVISTO",'Estruturante Móvel'!$G:$G,HT$4))</f>
        <v>0</v>
      </c>
      <c r="HV62" s="139">
        <f>(COUNTIFS('Estruturante Móvel'!$M:$M,$B62,'Estruturante Móvel'!$AM:$AM,HV$4))-(COUNTIFS('Estruturante Móvel'!$M:$M,$B62,'Estruturante Móvel'!$AM:$AM,HV$4,'Estruturante Móvel'!$AQ:$AQ,"REPARO FO"))</f>
        <v>0</v>
      </c>
      <c r="HW62" s="140">
        <f>(COUNTIFS('Estruturante Móvel'!$M:$M,$B62,'Estruturante Móvel'!$C:$C,"&lt;&gt;PREVISTO",'Estruturante Móvel'!$G:$G,HV$4))</f>
        <v>0</v>
      </c>
      <c r="HX62" s="139">
        <f>(COUNTIFS('Estruturante Móvel'!$M:$M,$B62,'Estruturante Móvel'!$AM:$AM,HX$4))-(COUNTIFS('Estruturante Móvel'!$M:$M,$B62,'Estruturante Móvel'!$AM:$AM,HX$4,'Estruturante Móvel'!$AQ:$AQ,"REPARO FO"))</f>
        <v>0</v>
      </c>
      <c r="HY62" s="140">
        <f>(COUNTIFS('Estruturante Móvel'!$M:$M,$B62,'Estruturante Móvel'!$C:$C,"&lt;&gt;PREVISTO",'Estruturante Móvel'!$G:$G,HX$4))</f>
        <v>0</v>
      </c>
      <c r="HZ62" s="139">
        <f>(COUNTIFS('Estruturante Móvel'!$M:$M,$B62,'Estruturante Móvel'!$AM:$AM,HZ$4))-(COUNTIFS('Estruturante Móvel'!$M:$M,$B62,'Estruturante Móvel'!$AM:$AM,HZ$4,'Estruturante Móvel'!$AQ:$AQ,"REPARO FO"))</f>
        <v>0</v>
      </c>
      <c r="IA62" s="140">
        <f>(COUNTIFS('Estruturante Móvel'!$M:$M,$B62,'Estruturante Móvel'!$C:$C,"&lt;&gt;PREVISTO",'Estruturante Móvel'!$G:$G,HZ$4))</f>
        <v>0</v>
      </c>
      <c r="IB62" s="139">
        <f>(COUNTIFS('Estruturante Móvel'!$M:$M,$B62,'Estruturante Móvel'!$AM:$AM,IB$4))-(COUNTIFS('Estruturante Móvel'!$M:$M,$B62,'Estruturante Móvel'!$AM:$AM,IB$4,'Estruturante Móvel'!$AQ:$AQ,"REPARO FO"))</f>
        <v>0</v>
      </c>
      <c r="IC62" s="140">
        <f>(COUNTIFS('Estruturante Móvel'!$M:$M,$B62,'Estruturante Móvel'!$C:$C,"&lt;&gt;PREVISTO",'Estruturante Móvel'!$G:$G,IB$4))</f>
        <v>0</v>
      </c>
      <c r="ID62" s="139">
        <f>(COUNTIFS('Estruturante Móvel'!$M:$M,$B62,'Estruturante Móvel'!$AM:$AM,ID$4))-(COUNTIFS('Estruturante Móvel'!$M:$M,$B62,'Estruturante Móvel'!$AM:$AM,ID$4,'Estruturante Móvel'!$AQ:$AQ,"REPARO FO"))</f>
        <v>0</v>
      </c>
      <c r="IE62" s="140">
        <f>(COUNTIFS('Estruturante Móvel'!$M:$M,$B62,'Estruturante Móvel'!$C:$C,"&lt;&gt;PREVISTO",'Estruturante Móvel'!$G:$G,ID$4))</f>
        <v>0</v>
      </c>
      <c r="IF62" s="139">
        <f>(COUNTIFS('Estruturante Móvel'!$M:$M,$B62,'Estruturante Móvel'!$AM:$AM,IF$4))-(COUNTIFS('Estruturante Móvel'!$M:$M,$B62,'Estruturante Móvel'!$AM:$AM,IF$4,'Estruturante Móvel'!$AQ:$AQ,"REPARO FO"))</f>
        <v>0</v>
      </c>
      <c r="IG62" s="140">
        <f>(COUNTIFS('Estruturante Móvel'!$M:$M,$B62,'Estruturante Móvel'!$C:$C,"&lt;&gt;PREVISTO",'Estruturante Móvel'!$G:$G,IF$4))</f>
        <v>0</v>
      </c>
      <c r="IH62" s="139">
        <f>(COUNTIFS('Estruturante Móvel'!$M:$M,$B62,'Estruturante Móvel'!$AM:$AM,IH$4))-(COUNTIFS('Estruturante Móvel'!$M:$M,$B62,'Estruturante Móvel'!$AM:$AM,IH$4,'Estruturante Móvel'!$AQ:$AQ,"REPARO FO"))</f>
        <v>0</v>
      </c>
      <c r="II62" s="140">
        <f>(COUNTIFS('Estruturante Móvel'!$M:$M,$B62,'Estruturante Móvel'!$C:$C,"&lt;&gt;PREVISTO",'Estruturante Móvel'!$G:$G,IH$4))</f>
        <v>0</v>
      </c>
      <c r="IJ62" s="139">
        <f>(COUNTIFS('Estruturante Móvel'!$M:$M,$B62,'Estruturante Móvel'!$AM:$AM,IJ$4))-(COUNTIFS('Estruturante Móvel'!$M:$M,$B62,'Estruturante Móvel'!$AM:$AM,IJ$4,'Estruturante Móvel'!$AQ:$AQ,"REPARO FO"))</f>
        <v>0</v>
      </c>
      <c r="IK62" s="140">
        <f>(COUNTIFS('Estruturante Móvel'!$M:$M,$B62,'Estruturante Móvel'!$C:$C,"&lt;&gt;PREVISTO",'Estruturante Móvel'!$G:$G,IJ$4))</f>
        <v>0</v>
      </c>
      <c r="IL62" s="139">
        <f>(COUNTIFS('Estruturante Móvel'!$M:$M,$B62,'Estruturante Móvel'!$AM:$AM,IL$4))-(COUNTIFS('Estruturante Móvel'!$M:$M,$B62,'Estruturante Móvel'!$AM:$AM,IL$4,'Estruturante Móvel'!$AQ:$AQ,"REPARO FO"))</f>
        <v>0</v>
      </c>
      <c r="IM62" s="140">
        <f>(COUNTIFS('Estruturante Móvel'!$M:$M,$B62,'Estruturante Móvel'!$C:$C,"&lt;&gt;PREVISTO",'Estruturante Móvel'!$G:$G,IL$4))</f>
        <v>0</v>
      </c>
      <c r="IN62" s="139">
        <f>(COUNTIFS('Estruturante Móvel'!$M:$M,$B62,'Estruturante Móvel'!$AM:$AM,IN$4))-(COUNTIFS('Estruturante Móvel'!$M:$M,$B62,'Estruturante Móvel'!$AM:$AM,IN$4,'Estruturante Móvel'!$AQ:$AQ,"REPARO FO"))</f>
        <v>0</v>
      </c>
      <c r="IO62" s="140">
        <f>(COUNTIFS('Estruturante Móvel'!$M:$M,$B62,'Estruturante Móvel'!$C:$C,"&lt;&gt;PREVISTO",'Estruturante Móvel'!$G:$G,IN$4))</f>
        <v>0</v>
      </c>
      <c r="IP62" s="139">
        <f>(COUNTIFS('Estruturante Móvel'!$M:$M,$B62,'Estruturante Móvel'!$AM:$AM,IP$4))-(COUNTIFS('Estruturante Móvel'!$M:$M,$B62,'Estruturante Móvel'!$AM:$AM,IP$4,'Estruturante Móvel'!$AQ:$AQ,"REPARO FO"))</f>
        <v>0</v>
      </c>
      <c r="IQ62" s="140">
        <f>(COUNTIFS('Estruturante Móvel'!$M:$M,$B62,'Estruturante Móvel'!$C:$C,"&lt;&gt;PREVISTO",'Estruturante Móvel'!$G:$G,IP$4))</f>
        <v>0</v>
      </c>
      <c r="IR62" s="139">
        <f>(COUNTIFS('Estruturante Móvel'!$M:$M,$B62,'Estruturante Móvel'!$AM:$AM,IR$4))-(COUNTIFS('Estruturante Móvel'!$M:$M,$B62,'Estruturante Móvel'!$AM:$AM,IR$4,'Estruturante Móvel'!$AQ:$AQ,"REPARO FO"))</f>
        <v>0</v>
      </c>
      <c r="IS62" s="140">
        <f>(COUNTIFS('Estruturante Móvel'!$M:$M,$B62,'Estruturante Móvel'!$C:$C,"&lt;&gt;PREVISTO",'Estruturante Móvel'!$G:$G,IR$4))</f>
        <v>0</v>
      </c>
      <c r="IT62" s="139">
        <f>(COUNTIFS('Estruturante Móvel'!$M:$M,$B62,'Estruturante Móvel'!$AM:$AM,IT$4))-(COUNTIFS('Estruturante Móvel'!$M:$M,$B62,'Estruturante Móvel'!$AM:$AM,IT$4,'Estruturante Móvel'!$AQ:$AQ,"REPARO FO"))</f>
        <v>0</v>
      </c>
      <c r="IU62" s="140">
        <f>(COUNTIFS('Estruturante Móvel'!$M:$M,$B62,'Estruturante Móvel'!$C:$C,"&lt;&gt;PREVISTO",'Estruturante Móvel'!$G:$G,IT$4))</f>
        <v>0</v>
      </c>
      <c r="IV62" s="139">
        <f>(COUNTIFS('Estruturante Móvel'!$M:$M,$B62,'Estruturante Móvel'!$AM:$AM,IV$4))-(COUNTIFS('Estruturante Móvel'!$M:$M,$B62,'Estruturante Móvel'!$AM:$AM,IV$4,'Estruturante Móvel'!$AQ:$AQ,"REPARO FO"))</f>
        <v>0</v>
      </c>
      <c r="IW62" s="140">
        <f>(COUNTIFS('Estruturante Móvel'!$M:$M,$B62,'Estruturante Móvel'!$C:$C,"&lt;&gt;PREVISTO",'Estruturante Móvel'!$G:$G,IV$4))</f>
        <v>0</v>
      </c>
      <c r="IX62" s="139">
        <f>(COUNTIFS('Estruturante Móvel'!$M:$M,$B62,'Estruturante Móvel'!$AM:$AM,IX$4))-(COUNTIFS('Estruturante Móvel'!$M:$M,$B62,'Estruturante Móvel'!$AM:$AM,IX$4,'Estruturante Móvel'!$AQ:$AQ,"REPARO FO"))</f>
        <v>0</v>
      </c>
      <c r="IY62" s="140">
        <f>(COUNTIFS('Estruturante Móvel'!$M:$M,$B62,'Estruturante Móvel'!$C:$C,"&lt;&gt;PREVISTO",'Estruturante Móvel'!$G:$G,IX$4))</f>
        <v>0</v>
      </c>
      <c r="IZ62" s="139">
        <f>(COUNTIFS('Estruturante Móvel'!$M:$M,$B62,'Estruturante Móvel'!$AM:$AM,IZ$4))-(COUNTIFS('Estruturante Móvel'!$M:$M,$B62,'Estruturante Móvel'!$AM:$AM,IZ$4,'Estruturante Móvel'!$AQ:$AQ,"REPARO FO"))</f>
        <v>0</v>
      </c>
      <c r="JA62" s="140">
        <f>(COUNTIFS('Estruturante Móvel'!$M:$M,$B62,'Estruturante Móvel'!$C:$C,"&lt;&gt;PREVISTO",'Estruturante Móvel'!$G:$G,IZ$4))</f>
        <v>0</v>
      </c>
      <c r="JB62" s="139">
        <f>(COUNTIFS('Estruturante Móvel'!$M:$M,$B62,'Estruturante Móvel'!$AM:$AM,JB$4))-(COUNTIFS('Estruturante Móvel'!$M:$M,$B62,'Estruturante Móvel'!$AM:$AM,JB$4,'Estruturante Móvel'!$AQ:$AQ,"REPARO FO"))</f>
        <v>0</v>
      </c>
      <c r="JC62" s="140">
        <f>(COUNTIFS('Estruturante Móvel'!$M:$M,$B62,'Estruturante Móvel'!$C:$C,"&lt;&gt;PREVISTO",'Estruturante Móvel'!$G:$G,JB$4))</f>
        <v>0</v>
      </c>
      <c r="JD62" s="139">
        <f>(COUNTIFS('Estruturante Móvel'!$M:$M,$B62,'Estruturante Móvel'!$AM:$AM,JD$4))-(COUNTIFS('Estruturante Móvel'!$M:$M,$B62,'Estruturante Móvel'!$AM:$AM,JD$4,'Estruturante Móvel'!$AQ:$AQ,"REPARO FO"))</f>
        <v>0</v>
      </c>
      <c r="JE62" s="140">
        <f>(COUNTIFS('Estruturante Móvel'!$M:$M,$B62,'Estruturante Móvel'!$C:$C,"&lt;&gt;PREVISTO",'Estruturante Móvel'!$G:$G,JD$4))</f>
        <v>0</v>
      </c>
      <c r="JF62" s="139">
        <f>(COUNTIFS('Estruturante Móvel'!$M:$M,$B62,'Estruturante Móvel'!$AM:$AM,JF$4))-(COUNTIFS('Estruturante Móvel'!$M:$M,$B62,'Estruturante Móvel'!$AM:$AM,JF$4,'Estruturante Móvel'!$AQ:$AQ,"REPARO FO"))</f>
        <v>0</v>
      </c>
      <c r="JG62" s="140">
        <f>(COUNTIFS('Estruturante Móvel'!$M:$M,$B62,'Estruturante Móvel'!$C:$C,"&lt;&gt;PREVISTO",'Estruturante Móvel'!$G:$G,JF$4))</f>
        <v>0</v>
      </c>
      <c r="JH62" s="139">
        <f>(COUNTIFS('Estruturante Móvel'!$M:$M,$B62,'Estruturante Móvel'!$AM:$AM,JH$4))-(COUNTIFS('Estruturante Móvel'!$M:$M,$B62,'Estruturante Móvel'!$AM:$AM,JH$4,'Estruturante Móvel'!$AQ:$AQ,"REPARO FO"))</f>
        <v>0</v>
      </c>
      <c r="JI62" s="140">
        <f>(COUNTIFS('Estruturante Móvel'!$M:$M,$B62,'Estruturante Móvel'!$C:$C,"&lt;&gt;PREVISTO",'Estruturante Móvel'!$G:$G,JH$4))</f>
        <v>0</v>
      </c>
      <c r="JJ62" s="139">
        <f>(COUNTIFS('Estruturante Móvel'!$M:$M,$B62,'Estruturante Móvel'!$AM:$AM,JJ$4))-(COUNTIFS('Estruturante Móvel'!$M:$M,$B62,'Estruturante Móvel'!$AM:$AM,JJ$4,'Estruturante Móvel'!$AQ:$AQ,"REPARO FO"))</f>
        <v>0</v>
      </c>
      <c r="JK62" s="140">
        <f>(COUNTIFS('Estruturante Móvel'!$M:$M,$B62,'Estruturante Móvel'!$C:$C,"&lt;&gt;PREVISTO",'Estruturante Móvel'!$G:$G,JJ$4))</f>
        <v>0</v>
      </c>
      <c r="JL62" s="139">
        <f>(COUNTIFS('Estruturante Móvel'!$M:$M,$B62,'Estruturante Móvel'!$AM:$AM,JL$4))-(COUNTIFS('Estruturante Móvel'!$M:$M,$B62,'Estruturante Móvel'!$AM:$AM,JL$4,'Estruturante Móvel'!$AQ:$AQ,"REPARO FO"))</f>
        <v>0</v>
      </c>
      <c r="JM62" s="140">
        <f>(COUNTIFS('Estruturante Móvel'!$M:$M,$B62,'Estruturante Móvel'!$C:$C,"&lt;&gt;PREVISTO",'Estruturante Móvel'!$G:$G,JL$4))</f>
        <v>0</v>
      </c>
      <c r="JN62" s="139">
        <f>(COUNTIFS('Estruturante Móvel'!$M:$M,$B62,'Estruturante Móvel'!$AM:$AM,JN$4))-(COUNTIFS('Estruturante Móvel'!$M:$M,$B62,'Estruturante Móvel'!$AM:$AM,JN$4,'Estruturante Móvel'!$AQ:$AQ,"REPARO FO"))</f>
        <v>0</v>
      </c>
      <c r="JO62" s="140">
        <f>(COUNTIFS('Estruturante Móvel'!$M:$M,$B62,'Estruturante Móvel'!$C:$C,"&lt;&gt;PREVISTO",'Estruturante Móvel'!$G:$G,JN$4))</f>
        <v>0</v>
      </c>
      <c r="JP62" s="139">
        <f>(COUNTIFS('Estruturante Móvel'!$M:$M,$B62,'Estruturante Móvel'!$AM:$AM,JP$4))-(COUNTIFS('Estruturante Móvel'!$M:$M,$B62,'Estruturante Móvel'!$AM:$AM,JP$4,'Estruturante Móvel'!$AQ:$AQ,"REPARO FO"))</f>
        <v>0</v>
      </c>
      <c r="JQ62" s="140">
        <f>(COUNTIFS('Estruturante Móvel'!$M:$M,$B62,'Estruturante Móvel'!$C:$C,"&lt;&gt;PREVISTO",'Estruturante Móvel'!$G:$G,JP$4))</f>
        <v>0</v>
      </c>
      <c r="JR62" s="139">
        <f>(COUNTIFS('Estruturante Móvel'!$M:$M,$B62,'Estruturante Móvel'!$AM:$AM,JR$4))-(COUNTIFS('Estruturante Móvel'!$M:$M,$B62,'Estruturante Móvel'!$AM:$AM,JR$4,'Estruturante Móvel'!$AQ:$AQ,"REPARO FO"))</f>
        <v>0</v>
      </c>
      <c r="JS62" s="140">
        <f>(COUNTIFS('Estruturante Móvel'!$M:$M,$B62,'Estruturante Móvel'!$C:$C,"&lt;&gt;PREVISTO",'Estruturante Móvel'!$G:$G,JR$4))</f>
        <v>0</v>
      </c>
      <c r="JT62" s="139">
        <f>(COUNTIFS('Estruturante Móvel'!$M:$M,$B62,'Estruturante Móvel'!$AM:$AM,JT$4))-(COUNTIFS('Estruturante Móvel'!$M:$M,$B62,'Estruturante Móvel'!$AM:$AM,JT$4,'Estruturante Móvel'!$AQ:$AQ,"REPARO FO"))</f>
        <v>0</v>
      </c>
      <c r="JU62" s="140">
        <f>(COUNTIFS('Estruturante Móvel'!$M:$M,$B62,'Estruturante Móvel'!$C:$C,"&lt;&gt;PREVISTO",'Estruturante Móvel'!$G:$G,JT$4))</f>
        <v>0</v>
      </c>
      <c r="JV62" s="139">
        <f>(COUNTIFS('Estruturante Móvel'!$M:$M,$B62,'Estruturante Móvel'!$AM:$AM,JV$4))-(COUNTIFS('Estruturante Móvel'!$M:$M,$B62,'Estruturante Móvel'!$AM:$AM,JV$4,'Estruturante Móvel'!$AQ:$AQ,"REPARO FO"))</f>
        <v>0</v>
      </c>
      <c r="JW62" s="140">
        <f>(COUNTIFS('Estruturante Móvel'!$M:$M,$B62,'Estruturante Móvel'!$C:$C,"&lt;&gt;PREVISTO",'Estruturante Móvel'!$G:$G,JV$4))</f>
        <v>0</v>
      </c>
      <c r="JX62" s="139">
        <f>(COUNTIFS('Estruturante Móvel'!$M:$M,$B62,'Estruturante Móvel'!$AM:$AM,JX$4))-(COUNTIFS('Estruturante Móvel'!$M:$M,$B62,'Estruturante Móvel'!$AM:$AM,JX$4,'Estruturante Móvel'!$AQ:$AQ,"REPARO FO"))</f>
        <v>0</v>
      </c>
      <c r="JY62" s="140">
        <f>(COUNTIFS('Estruturante Móvel'!$M:$M,$B62,'Estruturante Móvel'!$C:$C,"&lt;&gt;PREVISTO",'Estruturante Móvel'!$G:$G,JX$4))</f>
        <v>0</v>
      </c>
      <c r="JZ62" s="139">
        <f>(COUNTIFS('Estruturante Móvel'!$M:$M,$B62,'Estruturante Móvel'!$AM:$AM,JZ$4))-(COUNTIFS('Estruturante Móvel'!$M:$M,$B62,'Estruturante Móvel'!$AM:$AM,JZ$4,'Estruturante Móvel'!$AQ:$AQ,"REPARO FO"))</f>
        <v>0</v>
      </c>
      <c r="KA62" s="140">
        <f>(COUNTIFS('Estruturante Móvel'!$M:$M,$B62,'Estruturante Móvel'!$C:$C,"&lt;&gt;PREVISTO",'Estruturante Móvel'!$G:$G,JZ$4))</f>
        <v>0</v>
      </c>
      <c r="KB62" s="139">
        <f>(COUNTIFS('Estruturante Móvel'!$M:$M,$B62,'Estruturante Móvel'!$AM:$AM,KB$4))-(COUNTIFS('Estruturante Móvel'!$M:$M,$B62,'Estruturante Móvel'!$AM:$AM,KB$4,'Estruturante Móvel'!$AQ:$AQ,"REPARO FO"))</f>
        <v>0</v>
      </c>
      <c r="KC62" s="140">
        <f>(COUNTIFS('Estruturante Móvel'!$M:$M,$B62,'Estruturante Móvel'!$C:$C,"&lt;&gt;PREVISTO",'Estruturante Móvel'!$G:$G,KB$4))</f>
        <v>0</v>
      </c>
      <c r="KD62" s="139">
        <f>(COUNTIFS('Estruturante Móvel'!$M:$M,$B62,'Estruturante Móvel'!$AM:$AM,KD$4))-(COUNTIFS('Estruturante Móvel'!$M:$M,$B62,'Estruturante Móvel'!$AM:$AM,KD$4,'Estruturante Móvel'!$AQ:$AQ,"REPARO FO"))</f>
        <v>0</v>
      </c>
      <c r="KE62" s="140">
        <f>(COUNTIFS('Estruturante Móvel'!$M:$M,$B62,'Estruturante Móvel'!$C:$C,"&lt;&gt;PREVISTO",'Estruturante Móvel'!$G:$G,KD$4))</f>
        <v>0</v>
      </c>
      <c r="KF62" s="139">
        <f>(COUNTIFS('Estruturante Móvel'!$M:$M,$B62,'Estruturante Móvel'!$AM:$AM,KF$4))-(COUNTIFS('Estruturante Móvel'!$M:$M,$B62,'Estruturante Móvel'!$AM:$AM,KF$4,'Estruturante Móvel'!$AQ:$AQ,"REPARO FO"))</f>
        <v>0</v>
      </c>
      <c r="KG62" s="140">
        <f>(COUNTIFS('Estruturante Móvel'!$M:$M,$B62,'Estruturante Móvel'!$C:$C,"&lt;&gt;PREVISTO",'Estruturante Móvel'!$G:$G,KF$4))</f>
        <v>0</v>
      </c>
      <c r="KH62" s="139">
        <f>(COUNTIFS('Estruturante Móvel'!$M:$M,$B62,'Estruturante Móvel'!$AM:$AM,KH$4))-(COUNTIFS('Estruturante Móvel'!$M:$M,$B62,'Estruturante Móvel'!$AM:$AM,KH$4,'Estruturante Móvel'!$AQ:$AQ,"REPARO FO"))</f>
        <v>0</v>
      </c>
      <c r="KI62" s="140">
        <f>(COUNTIFS('Estruturante Móvel'!$M:$M,$B62,'Estruturante Móvel'!$C:$C,"&lt;&gt;PREVISTO",'Estruturante Móvel'!$G:$G,KH$4))</f>
        <v>0</v>
      </c>
      <c r="KJ62" s="139">
        <f>(COUNTIFS('Estruturante Móvel'!$M:$M,$B62,'Estruturante Móvel'!$AM:$AM,KJ$4))-(COUNTIFS('Estruturante Móvel'!$M:$M,$B62,'Estruturante Móvel'!$AM:$AM,KJ$4,'Estruturante Móvel'!$AQ:$AQ,"REPARO FO"))</f>
        <v>0</v>
      </c>
      <c r="KK62" s="140">
        <f>(COUNTIFS('Estruturante Móvel'!$M:$M,$B62,'Estruturante Móvel'!$C:$C,"&lt;&gt;PREVISTO",'Estruturante Móvel'!$G:$G,KJ$4))</f>
        <v>0</v>
      </c>
      <c r="KL62" s="139">
        <f>(COUNTIFS('Estruturante Móvel'!$M:$M,$B62,'Estruturante Móvel'!$AM:$AM,KL$4))-(COUNTIFS('Estruturante Móvel'!$M:$M,$B62,'Estruturante Móvel'!$AM:$AM,KL$4,'Estruturante Móvel'!$AQ:$AQ,"REPARO FO"))</f>
        <v>0</v>
      </c>
      <c r="KM62" s="140">
        <f>(COUNTIFS('Estruturante Móvel'!$M:$M,$B62,'Estruturante Móvel'!$C:$C,"&lt;&gt;PREVISTO",'Estruturante Móvel'!$G:$G,KL$4))</f>
        <v>0</v>
      </c>
      <c r="KN62" s="139">
        <f>(COUNTIFS('Estruturante Móvel'!$M:$M,$B62,'Estruturante Móvel'!$AM:$AM,KN$4))-(COUNTIFS('Estruturante Móvel'!$M:$M,$B62,'Estruturante Móvel'!$AM:$AM,KN$4,'Estruturante Móvel'!$AQ:$AQ,"REPARO FO"))</f>
        <v>0</v>
      </c>
      <c r="KO62" s="140">
        <f>(COUNTIFS('Estruturante Móvel'!$M:$M,$B62,'Estruturante Móvel'!$C:$C,"&lt;&gt;PREVISTO",'Estruturante Móvel'!$G:$G,KN$4))</f>
        <v>0</v>
      </c>
      <c r="KP62" s="139">
        <f>(COUNTIFS('Estruturante Móvel'!$M:$M,$B62,'Estruturante Móvel'!$AM:$AM,KP$4))-(COUNTIFS('Estruturante Móvel'!$M:$M,$B62,'Estruturante Móvel'!$AM:$AM,KP$4,'Estruturante Móvel'!$AQ:$AQ,"REPARO FO"))</f>
        <v>0</v>
      </c>
      <c r="KQ62" s="140">
        <f>(COUNTIFS('Estruturante Móvel'!$M:$M,$B62,'Estruturante Móvel'!$C:$C,"&lt;&gt;PREVISTO",'Estruturante Móvel'!$G:$G,KP$4))</f>
        <v>0</v>
      </c>
      <c r="KR62" s="139">
        <f>(COUNTIFS('Estruturante Móvel'!$M:$M,$B62,'Estruturante Móvel'!$AM:$AM,KR$4))-(COUNTIFS('Estruturante Móvel'!$M:$M,$B62,'Estruturante Móvel'!$AM:$AM,KR$4,'Estruturante Móvel'!$AQ:$AQ,"REPARO FO"))</f>
        <v>0</v>
      </c>
      <c r="KS62" s="140">
        <f>(COUNTIFS('Estruturante Móvel'!$M:$M,$B62,'Estruturante Móvel'!$C:$C,"&lt;&gt;PREVISTO",'Estruturante Móvel'!$G:$G,KR$4))</f>
        <v>0</v>
      </c>
      <c r="KT62" s="139">
        <f>(COUNTIFS('Estruturante Móvel'!$M:$M,$B62,'Estruturante Móvel'!$AM:$AM,KT$4))-(COUNTIFS('Estruturante Móvel'!$M:$M,$B62,'Estruturante Móvel'!$AM:$AM,KT$4,'Estruturante Móvel'!$AQ:$AQ,"REPARO FO"))</f>
        <v>0</v>
      </c>
      <c r="KU62" s="140">
        <f>(COUNTIFS('Estruturante Móvel'!$M:$M,$B62,'Estruturante Móvel'!$C:$C,"&lt;&gt;PREVISTO",'Estruturante Móvel'!$G:$G,KT$4))</f>
        <v>0</v>
      </c>
      <c r="KV62" s="139">
        <f>(COUNTIFS('Estruturante Móvel'!$M:$M,$B62,'Estruturante Móvel'!$AM:$AM,KV$4))-(COUNTIFS('Estruturante Móvel'!$M:$M,$B62,'Estruturante Móvel'!$AM:$AM,KV$4,'Estruturante Móvel'!$AQ:$AQ,"REPARO FO"))</f>
        <v>0</v>
      </c>
      <c r="KW62" s="140">
        <f>(COUNTIFS('Estruturante Móvel'!$M:$M,$B62,'Estruturante Móvel'!$C:$C,"&lt;&gt;PREVISTO",'Estruturante Móvel'!$G:$G,KV$4))</f>
        <v>0</v>
      </c>
      <c r="KX62" s="139">
        <f>(COUNTIFS('Estruturante Móvel'!$M:$M,$B62,'Estruturante Móvel'!$AM:$AM,KX$4))-(COUNTIFS('Estruturante Móvel'!$M:$M,$B62,'Estruturante Móvel'!$AM:$AM,KX$4,'Estruturante Móvel'!$AQ:$AQ,"REPARO FO"))</f>
        <v>0</v>
      </c>
      <c r="KY62" s="140">
        <f>(COUNTIFS('Estruturante Móvel'!$M:$M,$B62,'Estruturante Móvel'!$C:$C,"&lt;&gt;PREVISTO",'Estruturante Móvel'!$G:$G,KX$4))</f>
        <v>0</v>
      </c>
      <c r="KZ62" s="139">
        <f>(COUNTIFS('Estruturante Móvel'!$M:$M,$B62,'Estruturante Móvel'!$AM:$AM,KZ$4))-(COUNTIFS('Estruturante Móvel'!$M:$M,$B62,'Estruturante Móvel'!$AM:$AM,KZ$4,'Estruturante Móvel'!$AQ:$AQ,"REPARO FO"))</f>
        <v>0</v>
      </c>
      <c r="LA62" s="140">
        <f>(COUNTIFS('Estruturante Móvel'!$M:$M,$B62,'Estruturante Móvel'!$C:$C,"&lt;&gt;PREVISTO",'Estruturante Móvel'!$G:$G,KZ$4))</f>
        <v>0</v>
      </c>
      <c r="LB62" s="139">
        <f>(COUNTIFS('Estruturante Móvel'!$M:$M,$B62,'Estruturante Móvel'!$AM:$AM,LB$4))-(COUNTIFS('Estruturante Móvel'!$M:$M,$B62,'Estruturante Móvel'!$AM:$AM,LB$4,'Estruturante Móvel'!$AQ:$AQ,"REPARO FO"))</f>
        <v>0</v>
      </c>
      <c r="LC62" s="140">
        <f>(COUNTIFS('Estruturante Móvel'!$M:$M,$B62,'Estruturante Móvel'!$C:$C,"&lt;&gt;PREVISTO",'Estruturante Móvel'!$G:$G,LB$4))</f>
        <v>0</v>
      </c>
      <c r="LD62" s="139">
        <f>(COUNTIFS('Estruturante Móvel'!$M:$M,$B62,'Estruturante Móvel'!$AM:$AM,LD$4))-(COUNTIFS('Estruturante Móvel'!$M:$M,$B62,'Estruturante Móvel'!$AM:$AM,LD$4,'Estruturante Móvel'!$AQ:$AQ,"REPARO FO"))</f>
        <v>0</v>
      </c>
      <c r="LE62" s="140">
        <f>(COUNTIFS('Estruturante Móvel'!$M:$M,$B62,'Estruturante Móvel'!$C:$C,"&lt;&gt;PREVISTO",'Estruturante Móvel'!$G:$G,LD$4))</f>
        <v>0</v>
      </c>
      <c r="LF62" s="139">
        <f>(COUNTIFS('Estruturante Móvel'!$M:$M,$B62,'Estruturante Móvel'!$AM:$AM,LF$4))-(COUNTIFS('Estruturante Móvel'!$M:$M,$B62,'Estruturante Móvel'!$AM:$AM,LF$4,'Estruturante Móvel'!$AQ:$AQ,"REPARO FO"))</f>
        <v>0</v>
      </c>
      <c r="LG62" s="140">
        <f>(COUNTIFS('Estruturante Móvel'!$M:$M,$B62,'Estruturante Móvel'!$C:$C,"&lt;&gt;PREVISTO",'Estruturante Móvel'!$G:$G,LF$4))</f>
        <v>0</v>
      </c>
      <c r="LH62" s="139">
        <f>(COUNTIFS('Estruturante Móvel'!$M:$M,$B62,'Estruturante Móvel'!$AM:$AM,LH$4))-(COUNTIFS('Estruturante Móvel'!$M:$M,$B62,'Estruturante Móvel'!$AM:$AM,LH$4,'Estruturante Móvel'!$AQ:$AQ,"REPARO FO"))</f>
        <v>0</v>
      </c>
      <c r="LI62" s="140">
        <f>(COUNTIFS('Estruturante Móvel'!$M:$M,$B62,'Estruturante Móvel'!$C:$C,"&lt;&gt;PREVISTO",'Estruturante Móvel'!$G:$G,LH$4))</f>
        <v>0</v>
      </c>
      <c r="LJ62" s="139">
        <f>(COUNTIFS('Estruturante Móvel'!$M:$M,$B62,'Estruturante Móvel'!$AM:$AM,LJ$4))-(COUNTIFS('Estruturante Móvel'!$M:$M,$B62,'Estruturante Móvel'!$AM:$AM,LJ$4,'Estruturante Móvel'!$AQ:$AQ,"REPARO FO"))</f>
        <v>0</v>
      </c>
      <c r="LK62" s="140">
        <f>(COUNTIFS('Estruturante Móvel'!$M:$M,$B62,'Estruturante Móvel'!$C:$C,"&lt;&gt;PREVISTO",'Estruturante Móvel'!$G:$G,LJ$4))</f>
        <v>0</v>
      </c>
      <c r="LL62" s="139">
        <f>(COUNTIFS('Estruturante Móvel'!$M:$M,$B62,'Estruturante Móvel'!$AM:$AM,LL$4))-(COUNTIFS('Estruturante Móvel'!$M:$M,$B62,'Estruturante Móvel'!$AM:$AM,LL$4,'Estruturante Móvel'!$AQ:$AQ,"REPARO FO"))</f>
        <v>0</v>
      </c>
      <c r="LM62" s="140">
        <f>(COUNTIFS('Estruturante Móvel'!$M:$M,$B62,'Estruturante Móvel'!$C:$C,"&lt;&gt;PREVISTO",'Estruturante Móvel'!$G:$G,LL$4))</f>
        <v>0</v>
      </c>
      <c r="LN62" s="139">
        <f>(COUNTIFS('Estruturante Móvel'!$M:$M,$B62,'Estruturante Móvel'!$AM:$AM,LN$4))-(COUNTIFS('Estruturante Móvel'!$M:$M,$B62,'Estruturante Móvel'!$AM:$AM,LN$4,'Estruturante Móvel'!$AQ:$AQ,"REPARO FO"))</f>
        <v>0</v>
      </c>
      <c r="LO62" s="140">
        <f>(COUNTIFS('Estruturante Móvel'!$M:$M,$B62,'Estruturante Móvel'!$C:$C,"&lt;&gt;PREVISTO",'Estruturante Móvel'!$G:$G,LN$4))</f>
        <v>0</v>
      </c>
      <c r="LP62" s="139">
        <f>(COUNTIFS('Estruturante Móvel'!$M:$M,$B62,'Estruturante Móvel'!$AM:$AM,LP$4))-(COUNTIFS('Estruturante Móvel'!$M:$M,$B62,'Estruturante Móvel'!$AM:$AM,LP$4,'Estruturante Móvel'!$AQ:$AQ,"REPARO FO"))</f>
        <v>0</v>
      </c>
      <c r="LQ62" s="140">
        <f>(COUNTIFS('Estruturante Móvel'!$M:$M,$B62,'Estruturante Móvel'!$C:$C,"&lt;&gt;PREVISTO",'Estruturante Móvel'!$G:$G,LP$4))</f>
        <v>0</v>
      </c>
      <c r="LR62" s="139">
        <f>(COUNTIFS('Estruturante Móvel'!$M:$M,$B62,'Estruturante Móvel'!$AM:$AM,LR$4))-(COUNTIFS('Estruturante Móvel'!$M:$M,$B62,'Estruturante Móvel'!$AM:$AM,LR$4,'Estruturante Móvel'!$AQ:$AQ,"REPARO FO"))</f>
        <v>0</v>
      </c>
      <c r="LS62" s="140">
        <f>(COUNTIFS('Estruturante Móvel'!$M:$M,$B62,'Estruturante Móvel'!$C:$C,"&lt;&gt;PREVISTO",'Estruturante Móvel'!$G:$G,LR$4))</f>
        <v>0</v>
      </c>
      <c r="LT62" s="139">
        <f>(COUNTIFS('Estruturante Móvel'!$M:$M,$B62,'Estruturante Móvel'!$AM:$AM,LT$4))-(COUNTIFS('Estruturante Móvel'!$M:$M,$B62,'Estruturante Móvel'!$AM:$AM,LT$4,'Estruturante Móvel'!$AQ:$AQ,"REPARO FO"))</f>
        <v>0</v>
      </c>
      <c r="LU62" s="140">
        <f>(COUNTIFS('Estruturante Móvel'!$M:$M,$B62,'Estruturante Móvel'!$C:$C,"&lt;&gt;PREVISTO",'Estruturante Móvel'!$G:$G,LT$4))</f>
        <v>0</v>
      </c>
      <c r="LV62" s="139">
        <f>(COUNTIFS('Estruturante Móvel'!$M:$M,$B62,'Estruturante Móvel'!$AM:$AM,LV$4))-(COUNTIFS('Estruturante Móvel'!$M:$M,$B62,'Estruturante Móvel'!$AM:$AM,LV$4,'Estruturante Móvel'!$AQ:$AQ,"REPARO FO"))</f>
        <v>0</v>
      </c>
      <c r="LW62" s="140">
        <f>(COUNTIFS('Estruturante Móvel'!$M:$M,$B62,'Estruturante Móvel'!$C:$C,"&lt;&gt;PREVISTO",'Estruturante Móvel'!$G:$G,LV$4))</f>
        <v>0</v>
      </c>
      <c r="LX62" s="139">
        <f>(COUNTIFS('Estruturante Móvel'!$M:$M,$B62,'Estruturante Móvel'!$AM:$AM,LX$4))-(COUNTIFS('Estruturante Móvel'!$M:$M,$B62,'Estruturante Móvel'!$AM:$AM,LX$4,'Estruturante Móvel'!$AQ:$AQ,"REPARO FO"))</f>
        <v>0</v>
      </c>
      <c r="LY62" s="140">
        <f>(COUNTIFS('Estruturante Móvel'!$M:$M,$B62,'Estruturante Móvel'!$C:$C,"&lt;&gt;PREVISTO",'Estruturante Móvel'!$G:$G,LX$4))</f>
        <v>0</v>
      </c>
      <c r="LZ62" s="139">
        <f>(COUNTIFS('Estruturante Móvel'!$M:$M,$B62,'Estruturante Móvel'!$AM:$AM,LZ$4))-(COUNTIFS('Estruturante Móvel'!$M:$M,$B62,'Estruturante Móvel'!$AM:$AM,LZ$4,'Estruturante Móvel'!$AQ:$AQ,"REPARO FO"))</f>
        <v>0</v>
      </c>
      <c r="MA62" s="140">
        <f>(COUNTIFS('Estruturante Móvel'!$M:$M,$B62,'Estruturante Móvel'!$C:$C,"&lt;&gt;PREVISTO",'Estruturante Móvel'!$G:$G,LZ$4))</f>
        <v>0</v>
      </c>
      <c r="MB62" s="139">
        <f>(COUNTIFS('Estruturante Móvel'!$M:$M,$B62,'Estruturante Móvel'!$AM:$AM,MB$4))-(COUNTIFS('Estruturante Móvel'!$M:$M,$B62,'Estruturante Móvel'!$AM:$AM,MB$4,'Estruturante Móvel'!$AQ:$AQ,"REPARO FO"))</f>
        <v>0</v>
      </c>
      <c r="MC62" s="140">
        <f>(COUNTIFS('Estruturante Móvel'!$M:$M,$B62,'Estruturante Móvel'!$C:$C,"&lt;&gt;PREVISTO",'Estruturante Móvel'!$G:$G,MB$4))</f>
        <v>0</v>
      </c>
      <c r="MD62" s="139">
        <f>(COUNTIFS('Estruturante Móvel'!$M:$M,$B62,'Estruturante Móvel'!$AM:$AM,MD$4))-(COUNTIFS('Estruturante Móvel'!$M:$M,$B62,'Estruturante Móvel'!$AM:$AM,MD$4,'Estruturante Móvel'!$AQ:$AQ,"REPARO FO"))</f>
        <v>0</v>
      </c>
      <c r="ME62" s="140">
        <f>(COUNTIFS('Estruturante Móvel'!$M:$M,$B62,'Estruturante Móvel'!$C:$C,"&lt;&gt;PREVISTO",'Estruturante Móvel'!$G:$G,MD$4))</f>
        <v>0</v>
      </c>
      <c r="MF62" s="139">
        <f>(COUNTIFS('Estruturante Móvel'!$M:$M,$B62,'Estruturante Móvel'!$AM:$AM,MF$4))-(COUNTIFS('Estruturante Móvel'!$M:$M,$B62,'Estruturante Móvel'!$AM:$AM,MF$4,'Estruturante Móvel'!$AQ:$AQ,"REPARO FO"))</f>
        <v>0</v>
      </c>
      <c r="MG62" s="140">
        <f>(COUNTIFS('Estruturante Móvel'!$M:$M,$B62,'Estruturante Móvel'!$C:$C,"&lt;&gt;PREVISTO",'Estruturante Móvel'!$G:$G,MF$4))</f>
        <v>0</v>
      </c>
      <c r="MH62" s="139">
        <f>(COUNTIFS('Estruturante Móvel'!$M:$M,$B62,'Estruturante Móvel'!$AM:$AM,MH$4))-(COUNTIFS('Estruturante Móvel'!$M:$M,$B62,'Estruturante Móvel'!$AM:$AM,MH$4,'Estruturante Móvel'!$AQ:$AQ,"REPARO FO"))</f>
        <v>0</v>
      </c>
      <c r="MI62" s="140">
        <f>(COUNTIFS('Estruturante Móvel'!$M:$M,$B62,'Estruturante Móvel'!$C:$C,"&lt;&gt;PREVISTO",'Estruturante Móvel'!$G:$G,MH$4))</f>
        <v>0</v>
      </c>
      <c r="MJ62" s="139">
        <f>(COUNTIFS('Estruturante Móvel'!$M:$M,$B62,'Estruturante Móvel'!$AM:$AM,MJ$4))-(COUNTIFS('Estruturante Móvel'!$M:$M,$B62,'Estruturante Móvel'!$AM:$AM,MJ$4,'Estruturante Móvel'!$AQ:$AQ,"REPARO FO"))</f>
        <v>0</v>
      </c>
      <c r="MK62" s="140">
        <f>(COUNTIFS('Estruturante Móvel'!$M:$M,$B62,'Estruturante Móvel'!$C:$C,"&lt;&gt;PREVISTO",'Estruturante Móvel'!$G:$G,MJ$4))</f>
        <v>0</v>
      </c>
      <c r="ML62" s="139">
        <f>(COUNTIFS('Estruturante Móvel'!$M:$M,$B62,'Estruturante Móvel'!$AM:$AM,ML$4))-(COUNTIFS('Estruturante Móvel'!$M:$M,$B62,'Estruturante Móvel'!$AM:$AM,ML$4,'Estruturante Móvel'!$AQ:$AQ,"REPARO FO"))</f>
        <v>0</v>
      </c>
      <c r="MM62" s="140">
        <f>(COUNTIFS('Estruturante Móvel'!$M:$M,$B62,'Estruturante Móvel'!$C:$C,"&lt;&gt;PREVISTO",'Estruturante Móvel'!$G:$G,ML$4))</f>
        <v>0</v>
      </c>
      <c r="MN62" s="139">
        <f>(COUNTIFS('Estruturante Móvel'!$M:$M,$B62,'Estruturante Móvel'!$AM:$AM,MN$4))-(COUNTIFS('Estruturante Móvel'!$M:$M,$B62,'Estruturante Móvel'!$AM:$AM,MN$4,'Estruturante Móvel'!$AQ:$AQ,"REPARO FO"))</f>
        <v>0</v>
      </c>
      <c r="MO62" s="140">
        <f>(COUNTIFS('Estruturante Móvel'!$M:$M,$B62,'Estruturante Móvel'!$C:$C,"&lt;&gt;PREVISTO",'Estruturante Móvel'!$G:$G,MN$4))</f>
        <v>0</v>
      </c>
      <c r="MP62" s="139">
        <f>(COUNTIFS('Estruturante Móvel'!$M:$M,$B62,'Estruturante Móvel'!$AM:$AM,MP$4))-(COUNTIFS('Estruturante Móvel'!$M:$M,$B62,'Estruturante Móvel'!$AM:$AM,MP$4,'Estruturante Móvel'!$AQ:$AQ,"REPARO FO"))</f>
        <v>0</v>
      </c>
      <c r="MQ62" s="140">
        <f>(COUNTIFS('Estruturante Móvel'!$M:$M,$B62,'Estruturante Móvel'!$C:$C,"&lt;&gt;PREVISTO",'Estruturante Móvel'!$G:$G,MP$4))</f>
        <v>0</v>
      </c>
      <c r="MR62" s="139">
        <f>(COUNTIFS('Estruturante Móvel'!$M:$M,$B62,'Estruturante Móvel'!$AM:$AM,MR$4))-(COUNTIFS('Estruturante Móvel'!$M:$M,$B62,'Estruturante Móvel'!$AM:$AM,MR$4,'Estruturante Móvel'!$AQ:$AQ,"REPARO FO"))</f>
        <v>0</v>
      </c>
      <c r="MS62" s="140">
        <f>(COUNTIFS('Estruturante Móvel'!$M:$M,$B62,'Estruturante Móvel'!$C:$C,"&lt;&gt;PREVISTO",'Estruturante Móvel'!$G:$G,MR$4))</f>
        <v>0</v>
      </c>
      <c r="MT62" s="139">
        <f>(COUNTIFS('Estruturante Móvel'!$M:$M,$B62,'Estruturante Móvel'!$AM:$AM,MT$4))-(COUNTIFS('Estruturante Móvel'!$M:$M,$B62,'Estruturante Móvel'!$AM:$AM,MT$4,'Estruturante Móvel'!$AQ:$AQ,"REPARO FO"))</f>
        <v>0</v>
      </c>
      <c r="MU62" s="140">
        <f>(COUNTIFS('Estruturante Móvel'!$M:$M,$B62,'Estruturante Móvel'!$C:$C,"&lt;&gt;PREVISTO",'Estruturante Móvel'!$G:$G,MT$4))</f>
        <v>0</v>
      </c>
      <c r="MV62" s="139">
        <f>(COUNTIFS('Estruturante Móvel'!$M:$M,$B62,'Estruturante Móvel'!$AM:$AM,MV$4))-(COUNTIFS('Estruturante Móvel'!$M:$M,$B62,'Estruturante Móvel'!$AM:$AM,MV$4,'Estruturante Móvel'!$AQ:$AQ,"REPARO FO"))</f>
        <v>0</v>
      </c>
      <c r="MW62" s="140">
        <f>(COUNTIFS('Estruturante Móvel'!$M:$M,$B62,'Estruturante Móvel'!$C:$C,"&lt;&gt;PREVISTO",'Estruturante Móvel'!$G:$G,MV$4))</f>
        <v>0</v>
      </c>
      <c r="MX62" s="139">
        <f>(COUNTIFS('Estruturante Móvel'!$M:$M,$B62,'Estruturante Móvel'!$AM:$AM,MX$4))-(COUNTIFS('Estruturante Móvel'!$M:$M,$B62,'Estruturante Móvel'!$AM:$AM,MX$4,'Estruturante Móvel'!$AQ:$AQ,"REPARO FO"))</f>
        <v>0</v>
      </c>
      <c r="MY62" s="140">
        <f>(COUNTIFS('Estruturante Móvel'!$M:$M,$B62,'Estruturante Móvel'!$C:$C,"&lt;&gt;PREVISTO",'Estruturante Móvel'!$G:$G,MX$4))</f>
        <v>0</v>
      </c>
      <c r="MZ62" s="139">
        <f>(COUNTIFS('Estruturante Móvel'!$M:$M,$B62,'Estruturante Móvel'!$AM:$AM,MZ$4))-(COUNTIFS('Estruturante Móvel'!$M:$M,$B62,'Estruturante Móvel'!$AM:$AM,MZ$4,'Estruturante Móvel'!$AQ:$AQ,"REPARO FO"))</f>
        <v>0</v>
      </c>
      <c r="NA62" s="140">
        <f>(COUNTIFS('Estruturante Móvel'!$M:$M,$B62,'Estruturante Móvel'!$C:$C,"&lt;&gt;PREVISTO",'Estruturante Móvel'!$G:$G,MZ$4))</f>
        <v>0</v>
      </c>
      <c r="NB62" s="139">
        <f>(COUNTIFS('Estruturante Móvel'!$M:$M,$B62,'Estruturante Móvel'!$AM:$AM,NB$4))-(COUNTIFS('Estruturante Móvel'!$M:$M,$B62,'Estruturante Móvel'!$AM:$AM,NB$4,'Estruturante Móvel'!$AQ:$AQ,"REPARO FO"))</f>
        <v>0</v>
      </c>
      <c r="NC62" s="140">
        <f>(COUNTIFS('Estruturante Móvel'!$M:$M,$B62,'Estruturante Móvel'!$C:$C,"&lt;&gt;PREVISTO",'Estruturante Móvel'!$G:$G,NB$4))</f>
        <v>0</v>
      </c>
      <c r="ND62" s="139">
        <f>(COUNTIFS('Estruturante Móvel'!$M:$M,$B62,'Estruturante Móvel'!$AM:$AM,ND$4))-(COUNTIFS('Estruturante Móvel'!$M:$M,$B62,'Estruturante Móvel'!$AM:$AM,ND$4,'Estruturante Móvel'!$AQ:$AQ,"REPARO FO"))</f>
        <v>0</v>
      </c>
      <c r="NE62" s="140">
        <f>(COUNTIFS('Estruturante Móvel'!$M:$M,$B62,'Estruturante Móvel'!$C:$C,"&lt;&gt;PREVISTO",'Estruturante Móvel'!$G:$G,ND$4))</f>
        <v>0</v>
      </c>
      <c r="NF62" s="139">
        <f>(COUNTIFS('Estruturante Móvel'!$M:$M,$B62,'Estruturante Móvel'!$AM:$AM,NF$4))-(COUNTIFS('Estruturante Móvel'!$M:$M,$B62,'Estruturante Móvel'!$AM:$AM,NF$4,'Estruturante Móvel'!$AQ:$AQ,"REPARO FO"))</f>
        <v>0</v>
      </c>
      <c r="NG62" s="140">
        <f>(COUNTIFS('Estruturante Móvel'!$M:$M,$B62,'Estruturante Móvel'!$C:$C,"&lt;&gt;PREVISTO",'Estruturante Móvel'!$G:$G,NF$4))</f>
        <v>0</v>
      </c>
      <c r="NH62" s="139">
        <f>(COUNTIFS('Estruturante Móvel'!$M:$M,$B62,'Estruturante Móvel'!$AM:$AM,NH$4))-(COUNTIFS('Estruturante Móvel'!$M:$M,$B62,'Estruturante Móvel'!$AM:$AM,NH$4,'Estruturante Móvel'!$AQ:$AQ,"REPARO FO"))</f>
        <v>0</v>
      </c>
      <c r="NI62" s="140">
        <f>(COUNTIFS('Estruturante Móvel'!$M:$M,$B62,'Estruturante Móvel'!$C:$C,"&lt;&gt;PREVISTO",'Estruturante Móvel'!$G:$G,NH$4))</f>
        <v>0</v>
      </c>
    </row>
    <row r="63" spans="1:373" hidden="1" outlineLevel="1">
      <c r="B63" s="205" t="s">
        <v>444</v>
      </c>
      <c r="C63" s="161" t="s">
        <v>186</v>
      </c>
      <c r="D63" s="161">
        <f>COUNTIFS('Estruturante Móvel'!$M:$M,B62,'Estruturante Móvel'!$L:$L,'CRONOGRAMA_CONST+MIGRACAO'!B63)</f>
        <v>1</v>
      </c>
      <c r="E63" s="161">
        <f>(COUNTIFS('Estruturante Móvel'!$M:$M,B62,'Estruturante Móvel'!$C:$C,"&lt;&gt;PREVISTO",'Estruturante Móvel'!$L:$L,'CRONOGRAMA_CONST+MIGRACAO'!B63))</f>
        <v>1</v>
      </c>
      <c r="F63" s="162">
        <f>(COUNTIFS('Estruturante Móvel'!$M:$M,B62,'Estruturante Móvel'!$C:$C,"PREVISTO",'Estruturante Móvel'!$L:$L,'CRONOGRAMA_CONST+MIGRACAO'!B63))</f>
        <v>0</v>
      </c>
      <c r="G63" s="162"/>
      <c r="H63" s="165" t="str">
        <f t="shared" si="381"/>
        <v>Concluído</v>
      </c>
      <c r="I63" s="163"/>
      <c r="J63" s="160">
        <f t="shared" si="382"/>
        <v>1</v>
      </c>
      <c r="K63" s="157">
        <f t="shared" si="383"/>
        <v>1</v>
      </c>
      <c r="L63" s="139">
        <f>(COUNTIFS('Estruturante Móvel'!$M:$M,$B62,'Estruturante Móvel'!$AM:$AM,L$4,'Estruturante Móvel'!$L:$L,'CRONOGRAMA_CONST+MIGRACAO'!$B63))</f>
        <v>0</v>
      </c>
      <c r="M63" s="140">
        <f>(COUNTIFS('Estruturante Móvel'!$M:$M,$B62,'Estruturante Móvel'!$C:$C,"&lt;&gt;PREVISTO",'Estruturante Móvel'!$G:$G,L$4,'Estruturante Móvel'!$L:$L,'CRONOGRAMA_CONST+MIGRACAO'!B$7))</f>
        <v>0</v>
      </c>
      <c r="N63" s="139">
        <f>(COUNTIFS('Estruturante Móvel'!$M:$M,$B62,'Estruturante Móvel'!$AM:$AM,N$4,'Estruturante Móvel'!$L:$L,'CRONOGRAMA_CONST+MIGRACAO'!$B63))</f>
        <v>0</v>
      </c>
      <c r="O63" s="140">
        <f>(COUNTIFS('Estruturante Móvel'!$M:$M,$B62,'Estruturante Móvel'!$C:$C,"&lt;&gt;PREVISTO",'Estruturante Móvel'!$G:$G,N$4,'Estruturante Móvel'!$L:$L,'CRONOGRAMA_CONST+MIGRACAO'!D$7))</f>
        <v>0</v>
      </c>
      <c r="P63" s="139">
        <f>(COUNTIFS('Estruturante Móvel'!$M:$M,$B62,'Estruturante Móvel'!$AM:$AM,P$4,'Estruturante Móvel'!$L:$L,'CRONOGRAMA_CONST+MIGRACAO'!$B63))</f>
        <v>0</v>
      </c>
      <c r="Q63" s="140">
        <f>(COUNTIFS('Estruturante Móvel'!$M:$M,$B62,'Estruturante Móvel'!$C:$C,"&lt;&gt;PREVISTO",'Estruturante Móvel'!$G:$G,P$4,'Estruturante Móvel'!$L:$L,'CRONOGRAMA_CONST+MIGRACAO'!F$7))</f>
        <v>0</v>
      </c>
      <c r="R63" s="139">
        <f>(COUNTIFS('Estruturante Móvel'!$M:$M,$B62,'Estruturante Móvel'!$AM:$AM,R$4,'Estruturante Móvel'!$L:$L,'CRONOGRAMA_CONST+MIGRACAO'!$B63))</f>
        <v>0</v>
      </c>
      <c r="S63" s="140">
        <f>(COUNTIFS('Estruturante Móvel'!$M:$M,$B62,'Estruturante Móvel'!$C:$C,"&lt;&gt;PREVISTO",'Estruturante Móvel'!$G:$G,R$4,'Estruturante Móvel'!$L:$L,'CRONOGRAMA_CONST+MIGRACAO'!H$7))</f>
        <v>0</v>
      </c>
      <c r="T63" s="139">
        <f>(COUNTIFS('Estruturante Móvel'!$M:$M,$B62,'Estruturante Móvel'!$AM:$AM,T$4,'Estruturante Móvel'!$L:$L,'CRONOGRAMA_CONST+MIGRACAO'!$B63))</f>
        <v>0</v>
      </c>
      <c r="U63" s="140">
        <f>(COUNTIFS('Estruturante Móvel'!$M:$M,$B62,'Estruturante Móvel'!$C:$C,"&lt;&gt;PREVISTO",'Estruturante Móvel'!$G:$G,T$4,'Estruturante Móvel'!$L:$L,'CRONOGRAMA_CONST+MIGRACAO'!J$7))</f>
        <v>0</v>
      </c>
      <c r="V63" s="139">
        <f>(COUNTIFS('Estruturante Móvel'!$M:$M,$B62,'Estruturante Móvel'!$AM:$AM,V$4,'Estruturante Móvel'!$L:$L,'CRONOGRAMA_CONST+MIGRACAO'!$B63))</f>
        <v>0</v>
      </c>
      <c r="W63" s="140">
        <f>(COUNTIFS('Estruturante Móvel'!$M:$M,$B62,'Estruturante Móvel'!$C:$C,"&lt;&gt;PREVISTO",'Estruturante Móvel'!$G:$G,V$4,'Estruturante Móvel'!$L:$L,'CRONOGRAMA_CONST+MIGRACAO'!L$7))</f>
        <v>0</v>
      </c>
      <c r="X63" s="139">
        <f>(COUNTIFS('Estruturante Móvel'!$M:$M,$B62,'Estruturante Móvel'!$AM:$AM,X$4,'Estruturante Móvel'!$L:$L,'CRONOGRAMA_CONST+MIGRACAO'!$B63))</f>
        <v>0</v>
      </c>
      <c r="Y63" s="140">
        <f>(COUNTIFS('Estruturante Móvel'!$M:$M,$B62,'Estruturante Móvel'!$C:$C,"&lt;&gt;PREVISTO",'Estruturante Móvel'!$G:$G,X$4,'Estruturante Móvel'!$L:$L,'CRONOGRAMA_CONST+MIGRACAO'!N$7))</f>
        <v>0</v>
      </c>
      <c r="Z63" s="139">
        <f>(COUNTIFS('Estruturante Móvel'!$M:$M,$B62,'Estruturante Móvel'!$AM:$AM,Z$4,'Estruturante Móvel'!$L:$L,'CRONOGRAMA_CONST+MIGRACAO'!$B63))</f>
        <v>0</v>
      </c>
      <c r="AA63" s="140">
        <f>(COUNTIFS('Estruturante Móvel'!$M:$M,$B62,'Estruturante Móvel'!$C:$C,"&lt;&gt;PREVISTO",'Estruturante Móvel'!$G:$G,Z$4,'Estruturante Móvel'!$L:$L,'CRONOGRAMA_CONST+MIGRACAO'!P$7))</f>
        <v>0</v>
      </c>
      <c r="AB63" s="139">
        <f>(COUNTIFS('Estruturante Móvel'!$M:$M,$B62,'Estruturante Móvel'!$AM:$AM,AB$4,'Estruturante Móvel'!$L:$L,'CRONOGRAMA_CONST+MIGRACAO'!$B63))</f>
        <v>0</v>
      </c>
      <c r="AC63" s="140">
        <f>(COUNTIFS('Estruturante Móvel'!$M:$M,$B62,'Estruturante Móvel'!$C:$C,"&lt;&gt;PREVISTO",'Estruturante Móvel'!$G:$G,AB$4,'Estruturante Móvel'!$L:$L,'CRONOGRAMA_CONST+MIGRACAO'!R$7))</f>
        <v>0</v>
      </c>
      <c r="AD63" s="139">
        <f>(COUNTIFS('Estruturante Móvel'!$M:$M,$B62,'Estruturante Móvel'!$AM:$AM,AD$4,'Estruturante Móvel'!$L:$L,'CRONOGRAMA_CONST+MIGRACAO'!$B63))</f>
        <v>0</v>
      </c>
      <c r="AE63" s="140">
        <f>(COUNTIFS('Estruturante Móvel'!$M:$M,$B62,'Estruturante Móvel'!$C:$C,"&lt;&gt;PREVISTO",'Estruturante Móvel'!$G:$G,AD$4,'Estruturante Móvel'!$L:$L,'CRONOGRAMA_CONST+MIGRACAO'!T$7))</f>
        <v>0</v>
      </c>
      <c r="AF63" s="139">
        <f>(COUNTIFS('Estruturante Móvel'!$M:$M,$B62,'Estruturante Móvel'!$AM:$AM,AF$4,'Estruturante Móvel'!$L:$L,'CRONOGRAMA_CONST+MIGRACAO'!$B63))</f>
        <v>0</v>
      </c>
      <c r="AG63" s="140">
        <f>(COUNTIFS('Estruturante Móvel'!$M:$M,$B62,'Estruturante Móvel'!$C:$C,"&lt;&gt;PREVISTO",'Estruturante Móvel'!$G:$G,AF$4,'Estruturante Móvel'!$L:$L,'CRONOGRAMA_CONST+MIGRACAO'!V$7))</f>
        <v>0</v>
      </c>
      <c r="AH63" s="139">
        <f>(COUNTIFS('Estruturante Móvel'!$M:$M,$B62,'Estruturante Móvel'!$AM:$AM,AH$4,'Estruturante Móvel'!$L:$L,'CRONOGRAMA_CONST+MIGRACAO'!$B63))</f>
        <v>0</v>
      </c>
      <c r="AI63" s="140">
        <f>(COUNTIFS('Estruturante Móvel'!$M:$M,$B62,'Estruturante Móvel'!$C:$C,"&lt;&gt;PREVISTO",'Estruturante Móvel'!$G:$G,AH$4,'Estruturante Móvel'!$L:$L,'CRONOGRAMA_CONST+MIGRACAO'!X$7))</f>
        <v>0</v>
      </c>
      <c r="AJ63" s="139">
        <f>(COUNTIFS('Estruturante Móvel'!$M:$M,$B62,'Estruturante Móvel'!$AM:$AM,AJ$4,'Estruturante Móvel'!$L:$L,'CRONOGRAMA_CONST+MIGRACAO'!$B63))</f>
        <v>0</v>
      </c>
      <c r="AK63" s="140">
        <f>(COUNTIFS('Estruturante Móvel'!$M:$M,$B62,'Estruturante Móvel'!$C:$C,"&lt;&gt;PREVISTO",'Estruturante Móvel'!$G:$G,AJ$4,'Estruturante Móvel'!$L:$L,'CRONOGRAMA_CONST+MIGRACAO'!Z$7))</f>
        <v>0</v>
      </c>
      <c r="AL63" s="139">
        <f>(COUNTIFS('Estruturante Móvel'!$M:$M,$B62,'Estruturante Móvel'!$AM:$AM,AL$4,'Estruturante Móvel'!$L:$L,'CRONOGRAMA_CONST+MIGRACAO'!$B63))</f>
        <v>0</v>
      </c>
      <c r="AM63" s="140">
        <f>(COUNTIFS('Estruturante Móvel'!$M:$M,$B62,'Estruturante Móvel'!$C:$C,"&lt;&gt;PREVISTO",'Estruturante Móvel'!$G:$G,AL$4,'Estruturante Móvel'!$L:$L,'CRONOGRAMA_CONST+MIGRACAO'!AB$7))</f>
        <v>0</v>
      </c>
      <c r="AN63" s="139">
        <f>(COUNTIFS('Estruturante Móvel'!$M:$M,$B62,'Estruturante Móvel'!$AM:$AM,AN$4,'Estruturante Móvel'!$L:$L,'CRONOGRAMA_CONST+MIGRACAO'!$B63))</f>
        <v>0</v>
      </c>
      <c r="AO63" s="140">
        <f>(COUNTIFS('Estruturante Móvel'!$M:$M,$B62,'Estruturante Móvel'!$C:$C,"&lt;&gt;PREVISTO",'Estruturante Móvel'!$G:$G,AN$4,'Estruturante Móvel'!$L:$L,'CRONOGRAMA_CONST+MIGRACAO'!AD$7))</f>
        <v>0</v>
      </c>
      <c r="AP63" s="139">
        <f>(COUNTIFS('Estruturante Móvel'!$M:$M,$B62,'Estruturante Móvel'!$AM:$AM,AP$4,'Estruturante Móvel'!$L:$L,'CRONOGRAMA_CONST+MIGRACAO'!$B63))</f>
        <v>0</v>
      </c>
      <c r="AQ63" s="140">
        <f>(COUNTIFS('Estruturante Móvel'!$M:$M,$B62,'Estruturante Móvel'!$C:$C,"&lt;&gt;PREVISTO",'Estruturante Móvel'!$G:$G,AP$4,'Estruturante Móvel'!$L:$L,'CRONOGRAMA_CONST+MIGRACAO'!AF$7))</f>
        <v>0</v>
      </c>
      <c r="AR63" s="139">
        <f>(COUNTIFS('Estruturante Móvel'!$M:$M,$B62,'Estruturante Móvel'!$AM:$AM,AR$4,'Estruturante Móvel'!$L:$L,'CRONOGRAMA_CONST+MIGRACAO'!$B63))</f>
        <v>0</v>
      </c>
      <c r="AS63" s="140">
        <f>(COUNTIFS('Estruturante Móvel'!$M:$M,$B62,'Estruturante Móvel'!$C:$C,"&lt;&gt;PREVISTO",'Estruturante Móvel'!$G:$G,AR$4,'Estruturante Móvel'!$L:$L,'CRONOGRAMA_CONST+MIGRACAO'!AH$7))</f>
        <v>0</v>
      </c>
      <c r="AT63" s="139">
        <f>(COUNTIFS('Estruturante Móvel'!$M:$M,$B62,'Estruturante Móvel'!$AM:$AM,AT$4,'Estruturante Móvel'!$L:$L,'CRONOGRAMA_CONST+MIGRACAO'!$B63))</f>
        <v>0</v>
      </c>
      <c r="AU63" s="140">
        <f>(COUNTIFS('Estruturante Móvel'!$M:$M,$B62,'Estruturante Móvel'!$C:$C,"&lt;&gt;PREVISTO",'Estruturante Móvel'!$G:$G,AT$4,'Estruturante Móvel'!$L:$L,'CRONOGRAMA_CONST+MIGRACAO'!AJ$7))</f>
        <v>0</v>
      </c>
      <c r="AV63" s="139">
        <f>(COUNTIFS('Estruturante Móvel'!$M:$M,$B62,'Estruturante Móvel'!$AM:$AM,AV$4,'Estruturante Móvel'!$L:$L,'CRONOGRAMA_CONST+MIGRACAO'!$B63))</f>
        <v>0</v>
      </c>
      <c r="AW63" s="140">
        <f>(COUNTIFS('Estruturante Móvel'!$M:$M,$B62,'Estruturante Móvel'!$C:$C,"&lt;&gt;PREVISTO",'Estruturante Móvel'!$G:$G,AV$4,'Estruturante Móvel'!$L:$L,'CRONOGRAMA_CONST+MIGRACAO'!AL$7))</f>
        <v>0</v>
      </c>
      <c r="AX63" s="139">
        <f>(COUNTIFS('Estruturante Móvel'!$M:$M,$B62,'Estruturante Móvel'!$AM:$AM,AX$4,'Estruturante Móvel'!$L:$L,'CRONOGRAMA_CONST+MIGRACAO'!$B63))</f>
        <v>0</v>
      </c>
      <c r="AY63" s="140">
        <f>(COUNTIFS('Estruturante Móvel'!$M:$M,$B62,'Estruturante Móvel'!$C:$C,"&lt;&gt;PREVISTO",'Estruturante Móvel'!$G:$G,AX$4,'Estruturante Móvel'!$L:$L,'CRONOGRAMA_CONST+MIGRACAO'!AN$7))</f>
        <v>0</v>
      </c>
      <c r="AZ63" s="139">
        <f>(COUNTIFS('Estruturante Móvel'!$M:$M,$B62,'Estruturante Móvel'!$AM:$AM,AZ$4,'Estruturante Móvel'!$L:$L,'CRONOGRAMA_CONST+MIGRACAO'!$B63))</f>
        <v>0</v>
      </c>
      <c r="BA63" s="140">
        <f>(COUNTIFS('Estruturante Móvel'!$M:$M,$B62,'Estruturante Móvel'!$C:$C,"&lt;&gt;PREVISTO",'Estruturante Móvel'!$G:$G,AZ$4,'Estruturante Móvel'!$L:$L,'CRONOGRAMA_CONST+MIGRACAO'!AP$7))</f>
        <v>0</v>
      </c>
      <c r="BB63" s="139">
        <f>(COUNTIFS('Estruturante Móvel'!$M:$M,$B62,'Estruturante Móvel'!$AM:$AM,BB$4,'Estruturante Móvel'!$L:$L,'CRONOGRAMA_CONST+MIGRACAO'!$B63))</f>
        <v>0</v>
      </c>
      <c r="BC63" s="140">
        <f>(COUNTIFS('Estruturante Móvel'!$M:$M,$B62,'Estruturante Móvel'!$C:$C,"&lt;&gt;PREVISTO",'Estruturante Móvel'!$G:$G,BB$4,'Estruturante Móvel'!$L:$L,'CRONOGRAMA_CONST+MIGRACAO'!AR$7))</f>
        <v>0</v>
      </c>
      <c r="BD63" s="139">
        <f>(COUNTIFS('Estruturante Móvel'!$M:$M,$B62,'Estruturante Móvel'!$AM:$AM,BD$4,'Estruturante Móvel'!$L:$L,'CRONOGRAMA_CONST+MIGRACAO'!$B63))</f>
        <v>0</v>
      </c>
      <c r="BE63" s="140">
        <f>(COUNTIFS('Estruturante Móvel'!$M:$M,$B62,'Estruturante Móvel'!$C:$C,"&lt;&gt;PREVISTO",'Estruturante Móvel'!$G:$G,BD$4,'Estruturante Móvel'!$L:$L,'CRONOGRAMA_CONST+MIGRACAO'!AT$7))</f>
        <v>0</v>
      </c>
      <c r="BF63" s="139">
        <f>(COUNTIFS('Estruturante Móvel'!$M:$M,$B62,'Estruturante Móvel'!$AM:$AM,BF$4,'Estruturante Móvel'!$L:$L,'CRONOGRAMA_CONST+MIGRACAO'!$B63))</f>
        <v>0</v>
      </c>
      <c r="BG63" s="140">
        <f>(COUNTIFS('Estruturante Móvel'!$M:$M,$B62,'Estruturante Móvel'!$C:$C,"&lt;&gt;PREVISTO",'Estruturante Móvel'!$G:$G,BF$4,'Estruturante Móvel'!$L:$L,'CRONOGRAMA_CONST+MIGRACAO'!AV$7))</f>
        <v>0</v>
      </c>
      <c r="BH63" s="139">
        <f>(COUNTIFS('Estruturante Móvel'!$M:$M,$B62,'Estruturante Móvel'!$AM:$AM,BH$4,'Estruturante Móvel'!$L:$L,'CRONOGRAMA_CONST+MIGRACAO'!$B63))</f>
        <v>0</v>
      </c>
      <c r="BI63" s="140">
        <f>(COUNTIFS('Estruturante Móvel'!$M:$M,$B62,'Estruturante Móvel'!$C:$C,"&lt;&gt;PREVISTO",'Estruturante Móvel'!$G:$G,BH$4,'Estruturante Móvel'!$L:$L,'CRONOGRAMA_CONST+MIGRACAO'!AX$7))</f>
        <v>0</v>
      </c>
      <c r="BJ63" s="139">
        <f>(COUNTIFS('Estruturante Móvel'!$M:$M,$B62,'Estruturante Móvel'!$AM:$AM,BJ$4,'Estruturante Móvel'!$L:$L,'CRONOGRAMA_CONST+MIGRACAO'!$B63))</f>
        <v>0</v>
      </c>
      <c r="BK63" s="140">
        <f>(COUNTIFS('Estruturante Móvel'!$M:$M,$B62,'Estruturante Móvel'!$C:$C,"&lt;&gt;PREVISTO",'Estruturante Móvel'!$G:$G,BJ$4,'Estruturante Móvel'!$L:$L,'CRONOGRAMA_CONST+MIGRACAO'!AZ$7))</f>
        <v>0</v>
      </c>
      <c r="BL63" s="139">
        <f>(COUNTIFS('Estruturante Móvel'!$M:$M,$B62,'Estruturante Móvel'!$AM:$AM,BL$4,'Estruturante Móvel'!$L:$L,'CRONOGRAMA_CONST+MIGRACAO'!$B63))</f>
        <v>0</v>
      </c>
      <c r="BM63" s="140">
        <f>(COUNTIFS('Estruturante Móvel'!$M:$M,$B62,'Estruturante Móvel'!$C:$C,"&lt;&gt;PREVISTO",'Estruturante Móvel'!$G:$G,BL$4,'Estruturante Móvel'!$L:$L,'CRONOGRAMA_CONST+MIGRACAO'!BB$7))</f>
        <v>0</v>
      </c>
      <c r="BN63" s="139">
        <f>(COUNTIFS('Estruturante Móvel'!$M:$M,$B62,'Estruturante Móvel'!$AM:$AM,BN$4,'Estruturante Móvel'!$L:$L,'CRONOGRAMA_CONST+MIGRACAO'!$B63))</f>
        <v>0</v>
      </c>
      <c r="BO63" s="140">
        <f>(COUNTIFS('Estruturante Móvel'!$M:$M,$B62,'Estruturante Móvel'!$C:$C,"&lt;&gt;PREVISTO",'Estruturante Móvel'!$G:$G,BN$4,'Estruturante Móvel'!$L:$L,'CRONOGRAMA_CONST+MIGRACAO'!BD$7))</f>
        <v>0</v>
      </c>
      <c r="BP63" s="139">
        <f>(COUNTIFS('Estruturante Móvel'!$M:$M,$B62,'Estruturante Móvel'!$AM:$AM,BP$4,'Estruturante Móvel'!$L:$L,'CRONOGRAMA_CONST+MIGRACAO'!$B63))</f>
        <v>0</v>
      </c>
      <c r="BQ63" s="140">
        <f>(COUNTIFS('Estruturante Móvel'!$M:$M,$B62,'Estruturante Móvel'!$C:$C,"&lt;&gt;PREVISTO",'Estruturante Móvel'!$G:$G,BP$4,'Estruturante Móvel'!$L:$L,'CRONOGRAMA_CONST+MIGRACAO'!BF$7))</f>
        <v>0</v>
      </c>
      <c r="BR63" s="139">
        <f>(COUNTIFS('Estruturante Móvel'!$M:$M,$B62,'Estruturante Móvel'!$AM:$AM,BR$4,'Estruturante Móvel'!$L:$L,'CRONOGRAMA_CONST+MIGRACAO'!$B63))</f>
        <v>0</v>
      </c>
      <c r="BS63" s="140">
        <f>(COUNTIFS('Estruturante Móvel'!$M:$M,$B62,'Estruturante Móvel'!$C:$C,"&lt;&gt;PREVISTO",'Estruturante Móvel'!$G:$G,BR$4,'Estruturante Móvel'!$L:$L,'CRONOGRAMA_CONST+MIGRACAO'!BH$7))</f>
        <v>0</v>
      </c>
      <c r="BT63" s="139">
        <f>(COUNTIFS('Estruturante Móvel'!$M:$M,$B63,'Estruturante Móvel'!$AM:$AM,BT$4))-(COUNTIFS('Estruturante Móvel'!$M:$M,$B63,'Estruturante Móvel'!$AM:$AM,BT$4,'Estruturante Móvel'!$AQ:$AQ,"REPARO FO"))</f>
        <v>0</v>
      </c>
      <c r="BU63" s="140">
        <f>(COUNTIFS('Estruturante Móvel'!$M:$M,$B62,'Estruturante Móvel'!$C:$C,"&lt;&gt;PREVISTO",'Estruturante Móvel'!$G:$G,BT$4,'Estruturante Móvel'!$L:$L,'CRONOGRAMA_CONST+MIGRACAO'!BJ$7))</f>
        <v>0</v>
      </c>
      <c r="BV63" s="139">
        <f>(COUNTIFS('Estruturante Móvel'!$M:$M,$B63,'Estruturante Móvel'!$AM:$AM,BV$4))-(COUNTIFS('Estruturante Móvel'!$M:$M,$B63,'Estruturante Móvel'!$AM:$AM,BV$4,'Estruturante Móvel'!$AQ:$AQ,"REPARO FO"))</f>
        <v>0</v>
      </c>
      <c r="BW63" s="140">
        <f>(COUNTIFS('Estruturante Móvel'!$M:$M,$B62,'Estruturante Móvel'!$C:$C,"&lt;&gt;PREVISTO",'Estruturante Móvel'!$G:$G,BV$4,'Estruturante Móvel'!$L:$L,'CRONOGRAMA_CONST+MIGRACAO'!BL$7))</f>
        <v>0</v>
      </c>
      <c r="BX63" s="139">
        <f>(COUNTIFS('Estruturante Móvel'!$M:$M,$B63,'Estruturante Móvel'!$AM:$AM,BX$4))-(COUNTIFS('Estruturante Móvel'!$M:$M,$B63,'Estruturante Móvel'!$AM:$AM,BX$4,'Estruturante Móvel'!$AQ:$AQ,"REPARO FO"))</f>
        <v>0</v>
      </c>
      <c r="BY63" s="140">
        <f>(COUNTIFS('Estruturante Móvel'!$M:$M,$B62,'Estruturante Móvel'!$C:$C,"&lt;&gt;PREVISTO",'Estruturante Móvel'!$G:$G,BX$4,'Estruturante Móvel'!$L:$L,'CRONOGRAMA_CONST+MIGRACAO'!BN$7))</f>
        <v>0</v>
      </c>
      <c r="BZ63" s="139">
        <f>(COUNTIFS('Estruturante Móvel'!$M:$M,$B63,'Estruturante Móvel'!$AM:$AM,BZ$4))-(COUNTIFS('Estruturante Móvel'!$M:$M,$B63,'Estruturante Móvel'!$AM:$AM,BZ$4,'Estruturante Móvel'!$AQ:$AQ,"REPARO FO"))</f>
        <v>0</v>
      </c>
      <c r="CA63" s="140">
        <f>(COUNTIFS('Estruturante Móvel'!$M:$M,$B62,'Estruturante Móvel'!$C:$C,"&lt;&gt;PREVISTO",'Estruturante Móvel'!$G:$G,BZ$4,'Estruturante Móvel'!$L:$L,'CRONOGRAMA_CONST+MIGRACAO'!BP$7))</f>
        <v>0</v>
      </c>
      <c r="CB63" s="139">
        <f>(COUNTIFS('Estruturante Móvel'!$M:$M,$B63,'Estruturante Móvel'!$AM:$AM,CB$4))-(COUNTIFS('Estruturante Móvel'!$M:$M,$B63,'Estruturante Móvel'!$AM:$AM,CB$4,'Estruturante Móvel'!$AQ:$AQ,"REPARO FO"))</f>
        <v>0</v>
      </c>
      <c r="CC63" s="140">
        <f>(COUNTIFS('Estruturante Móvel'!$M:$M,$B62,'Estruturante Móvel'!$C:$C,"&lt;&gt;PREVISTO",'Estruturante Móvel'!$G:$G,CB$4,'Estruturante Móvel'!$L:$L,'CRONOGRAMA_CONST+MIGRACAO'!BR$7))</f>
        <v>0</v>
      </c>
      <c r="CD63" s="139">
        <f>(COUNTIFS('Estruturante Móvel'!$M:$M,$B63,'Estruturante Móvel'!$AM:$AM,CD$4))-(COUNTIFS('Estruturante Móvel'!$M:$M,$B63,'Estruturante Móvel'!$AM:$AM,CD$4,'Estruturante Móvel'!$AQ:$AQ,"REPARO FO"))</f>
        <v>0</v>
      </c>
      <c r="CE63" s="140">
        <f>(COUNTIFS('Estruturante Móvel'!$M:$M,$B62,'Estruturante Móvel'!$C:$C,"&lt;&gt;PREVISTO",'Estruturante Móvel'!$G:$G,CD$4,'Estruturante Móvel'!$L:$L,'CRONOGRAMA_CONST+MIGRACAO'!BT$7))</f>
        <v>0</v>
      </c>
      <c r="CF63" s="139">
        <f>(COUNTIFS('Estruturante Móvel'!$M:$M,$B63,'Estruturante Móvel'!$AM:$AM,CF$4))-(COUNTIFS('Estruturante Móvel'!$M:$M,$B63,'Estruturante Móvel'!$AM:$AM,CF$4,'Estruturante Móvel'!$AQ:$AQ,"REPARO FO"))</f>
        <v>0</v>
      </c>
      <c r="CG63" s="140">
        <f>(COUNTIFS('Estruturante Móvel'!$M:$M,$B62,'Estruturante Móvel'!$C:$C,"&lt;&gt;PREVISTO",'Estruturante Móvel'!$G:$G,CF$4,'Estruturante Móvel'!$L:$L,'CRONOGRAMA_CONST+MIGRACAO'!BV$7))</f>
        <v>0</v>
      </c>
      <c r="CH63" s="139">
        <f>(COUNTIFS('Estruturante Móvel'!$M:$M,$B63,'Estruturante Móvel'!$AM:$AM,CH$4))-(COUNTIFS('Estruturante Móvel'!$M:$M,$B63,'Estruturante Móvel'!$AM:$AM,CH$4,'Estruturante Móvel'!$AQ:$AQ,"REPARO FO"))</f>
        <v>0</v>
      </c>
      <c r="CI63" s="140">
        <f>(COUNTIFS('Estruturante Móvel'!$M:$M,$B62,'Estruturante Móvel'!$C:$C,"&lt;&gt;PREVISTO",'Estruturante Móvel'!$G:$G,CH$4,'Estruturante Móvel'!$L:$L,'CRONOGRAMA_CONST+MIGRACAO'!BX$7))</f>
        <v>0</v>
      </c>
      <c r="CJ63" s="139">
        <f>(COUNTIFS('Estruturante Móvel'!$M:$M,$B63,'Estruturante Móvel'!$AM:$AM,CJ$4))-(COUNTIFS('Estruturante Móvel'!$M:$M,$B63,'Estruturante Móvel'!$AM:$AM,CJ$4,'Estruturante Móvel'!$AQ:$AQ,"REPARO FO"))</f>
        <v>0</v>
      </c>
      <c r="CK63" s="140">
        <f>(COUNTIFS('Estruturante Móvel'!$M:$M,$B62,'Estruturante Móvel'!$C:$C,"&lt;&gt;PREVISTO",'Estruturante Móvel'!$G:$G,CJ$4,'Estruturante Móvel'!$L:$L,'CRONOGRAMA_CONST+MIGRACAO'!BZ$7))</f>
        <v>0</v>
      </c>
      <c r="CL63" s="139">
        <f>(COUNTIFS('Estruturante Móvel'!$M:$M,$B63,'Estruturante Móvel'!$AM:$AM,CL$4))-(COUNTIFS('Estruturante Móvel'!$M:$M,$B63,'Estruturante Móvel'!$AM:$AM,CL$4,'Estruturante Móvel'!$AQ:$AQ,"REPARO FO"))</f>
        <v>0</v>
      </c>
      <c r="CM63" s="140">
        <f>(COUNTIFS('Estruturante Móvel'!$M:$M,$B62,'Estruturante Móvel'!$C:$C,"&lt;&gt;PREVISTO",'Estruturante Móvel'!$G:$G,CL$4,'Estruturante Móvel'!$L:$L,'CRONOGRAMA_CONST+MIGRACAO'!CB$7))</f>
        <v>0</v>
      </c>
      <c r="CN63" s="139">
        <f>(COUNTIFS('Estruturante Móvel'!$M:$M,$B63,'Estruturante Móvel'!$AM:$AM,CN$4))-(COUNTIFS('Estruturante Móvel'!$M:$M,$B63,'Estruturante Móvel'!$AM:$AM,CN$4,'Estruturante Móvel'!$AQ:$AQ,"REPARO FO"))</f>
        <v>0</v>
      </c>
      <c r="CO63" s="140">
        <f>(COUNTIFS('Estruturante Móvel'!$M:$M,$B62,'Estruturante Móvel'!$C:$C,"&lt;&gt;PREVISTO",'Estruturante Móvel'!$G:$G,CN$4,'Estruturante Móvel'!$L:$L,'CRONOGRAMA_CONST+MIGRACAO'!CD$7))</f>
        <v>0</v>
      </c>
      <c r="CP63" s="139">
        <f>(COUNTIFS('Estruturante Móvel'!$M:$M,$B63,'Estruturante Móvel'!$AM:$AM,CP$4))-(COUNTIFS('Estruturante Móvel'!$M:$M,$B63,'Estruturante Móvel'!$AM:$AM,CP$4,'Estruturante Móvel'!$AQ:$AQ,"REPARO FO"))</f>
        <v>0</v>
      </c>
      <c r="CQ63" s="140">
        <f>(COUNTIFS('Estruturante Móvel'!$M:$M,$B62,'Estruturante Móvel'!$C:$C,"&lt;&gt;PREVISTO",'Estruturante Móvel'!$G:$G,CP$4,'Estruturante Móvel'!$L:$L,'CRONOGRAMA_CONST+MIGRACAO'!CF$7))</f>
        <v>0</v>
      </c>
      <c r="CR63" s="139">
        <f>(COUNTIFS('Estruturante Móvel'!$M:$M,$B63,'Estruturante Móvel'!$AM:$AM,CR$4))-(COUNTIFS('Estruturante Móvel'!$M:$M,$B63,'Estruturante Móvel'!$AM:$AM,CR$4,'Estruturante Móvel'!$AQ:$AQ,"REPARO FO"))</f>
        <v>0</v>
      </c>
      <c r="CS63" s="140">
        <f>(COUNTIFS('Estruturante Móvel'!$M:$M,$B62,'Estruturante Móvel'!$C:$C,"&lt;&gt;PREVISTO",'Estruturante Móvel'!$G:$G,CR$4,'Estruturante Móvel'!$L:$L,'CRONOGRAMA_CONST+MIGRACAO'!CH$7))</f>
        <v>0</v>
      </c>
      <c r="CT63" s="139">
        <f>(COUNTIFS('Estruturante Móvel'!$M:$M,$B63,'Estruturante Móvel'!$AM:$AM,CT$4))-(COUNTIFS('Estruturante Móvel'!$M:$M,$B63,'Estruturante Móvel'!$AM:$AM,CT$4,'Estruturante Móvel'!$AQ:$AQ,"REPARO FO"))</f>
        <v>0</v>
      </c>
      <c r="CU63" s="140">
        <f>(COUNTIFS('Estruturante Móvel'!$M:$M,$B62,'Estruturante Móvel'!$C:$C,"&lt;&gt;PREVISTO",'Estruturante Móvel'!$G:$G,CT$4,'Estruturante Móvel'!$L:$L,'CRONOGRAMA_CONST+MIGRACAO'!CJ$7))</f>
        <v>0</v>
      </c>
      <c r="CV63" s="139">
        <f>(COUNTIFS('Estruturante Móvel'!$M:$M,$B63,'Estruturante Móvel'!$AM:$AM,CV$4))-(COUNTIFS('Estruturante Móvel'!$M:$M,$B63,'Estruturante Móvel'!$AM:$AM,CV$4,'Estruturante Móvel'!$AQ:$AQ,"REPARO FO"))</f>
        <v>0</v>
      </c>
      <c r="CW63" s="140">
        <f>(COUNTIFS('Estruturante Móvel'!$M:$M,$B62,'Estruturante Móvel'!$C:$C,"&lt;&gt;PREVISTO",'Estruturante Móvel'!$G:$G,CV$4,'Estruturante Móvel'!$L:$L,'CRONOGRAMA_CONST+MIGRACAO'!CL$7))</f>
        <v>0</v>
      </c>
      <c r="CX63" s="139">
        <f>(COUNTIFS('Estruturante Móvel'!$M:$M,$B63,'Estruturante Móvel'!$AM:$AM,CX$4))-(COUNTIFS('Estruturante Móvel'!$M:$M,$B63,'Estruturante Móvel'!$AM:$AM,CX$4,'Estruturante Móvel'!$AQ:$AQ,"REPARO FO"))</f>
        <v>0</v>
      </c>
      <c r="CY63" s="140">
        <f>(COUNTIFS('Estruturante Móvel'!$M:$M,$B62,'Estruturante Móvel'!$C:$C,"&lt;&gt;PREVISTO",'Estruturante Móvel'!$G:$G,CX$4,'Estruturante Móvel'!$L:$L,'CRONOGRAMA_CONST+MIGRACAO'!CN$7))</f>
        <v>0</v>
      </c>
      <c r="CZ63" s="139">
        <f>(COUNTIFS('Estruturante Móvel'!$M:$M,$B63,'Estruturante Móvel'!$AM:$AM,CZ$4))-(COUNTIFS('Estruturante Móvel'!$M:$M,$B63,'Estruturante Móvel'!$AM:$AM,CZ$4,'Estruturante Móvel'!$AQ:$AQ,"REPARO FO"))</f>
        <v>0</v>
      </c>
      <c r="DA63" s="140">
        <f>(COUNTIFS('Estruturante Móvel'!$M:$M,$B62,'Estruturante Móvel'!$C:$C,"&lt;&gt;PREVISTO",'Estruturante Móvel'!$G:$G,CZ$4,'Estruturante Móvel'!$L:$L,'CRONOGRAMA_CONST+MIGRACAO'!CP$7))</f>
        <v>0</v>
      </c>
      <c r="DB63" s="139">
        <f>(COUNTIFS('Estruturante Móvel'!$M:$M,$B63,'Estruturante Móvel'!$AM:$AM,DB$4))-(COUNTIFS('Estruturante Móvel'!$M:$M,$B63,'Estruturante Móvel'!$AM:$AM,DB$4,'Estruturante Móvel'!$AQ:$AQ,"REPARO FO"))</f>
        <v>0</v>
      </c>
      <c r="DC63" s="140">
        <f>(COUNTIFS('Estruturante Móvel'!$M:$M,$B62,'Estruturante Móvel'!$C:$C,"&lt;&gt;PREVISTO",'Estruturante Móvel'!$G:$G,DB$4,'Estruturante Móvel'!$L:$L,'CRONOGRAMA_CONST+MIGRACAO'!CR$7))</f>
        <v>0</v>
      </c>
      <c r="DD63" s="139">
        <f>(COUNTIFS('Estruturante Móvel'!$M:$M,$B63,'Estruturante Móvel'!$AM:$AM,DD$4))-(COUNTIFS('Estruturante Móvel'!$M:$M,$B63,'Estruturante Móvel'!$AM:$AM,DD$4,'Estruturante Móvel'!$AQ:$AQ,"REPARO FO"))</f>
        <v>0</v>
      </c>
      <c r="DE63" s="140">
        <f>(COUNTIFS('Estruturante Móvel'!$M:$M,$B62,'Estruturante Móvel'!$C:$C,"&lt;&gt;PREVISTO",'Estruturante Móvel'!$G:$G,DD$4,'Estruturante Móvel'!$L:$L,'CRONOGRAMA_CONST+MIGRACAO'!CT$7))</f>
        <v>0</v>
      </c>
      <c r="DF63" s="139">
        <f>(COUNTIFS('Estruturante Móvel'!$M:$M,$B63,'Estruturante Móvel'!$AM:$AM,DF$4))-(COUNTIFS('Estruturante Móvel'!$M:$M,$B63,'Estruturante Móvel'!$AM:$AM,DF$4,'Estruturante Móvel'!$AQ:$AQ,"REPARO FO"))</f>
        <v>0</v>
      </c>
      <c r="DG63" s="140">
        <f>(COUNTIFS('Estruturante Móvel'!$M:$M,$B62,'Estruturante Móvel'!$C:$C,"&lt;&gt;PREVISTO",'Estruturante Móvel'!$G:$G,DF$4,'Estruturante Móvel'!$L:$L,'CRONOGRAMA_CONST+MIGRACAO'!CV$7))</f>
        <v>0</v>
      </c>
      <c r="DH63" s="139">
        <f>(COUNTIFS('Estruturante Móvel'!$M:$M,$B63,'Estruturante Móvel'!$AM:$AM,DH$4))-(COUNTIFS('Estruturante Móvel'!$M:$M,$B63,'Estruturante Móvel'!$AM:$AM,DH$4,'Estruturante Móvel'!$AQ:$AQ,"REPARO FO"))</f>
        <v>0</v>
      </c>
      <c r="DI63" s="140">
        <f>(COUNTIFS('Estruturante Móvel'!$M:$M,$B62,'Estruturante Móvel'!$C:$C,"&lt;&gt;PREVISTO",'Estruturante Móvel'!$G:$G,DH$4,'Estruturante Móvel'!$L:$L,'CRONOGRAMA_CONST+MIGRACAO'!CX$7))</f>
        <v>0</v>
      </c>
      <c r="DJ63" s="139">
        <f>(COUNTIFS('Estruturante Móvel'!$M:$M,$B63,'Estruturante Móvel'!$AM:$AM,DJ$4))-(COUNTIFS('Estruturante Móvel'!$M:$M,$B63,'Estruturante Móvel'!$AM:$AM,DJ$4,'Estruturante Móvel'!$AQ:$AQ,"REPARO FO"))</f>
        <v>0</v>
      </c>
      <c r="DK63" s="140">
        <f>(COUNTIFS('Estruturante Móvel'!$M:$M,$B62,'Estruturante Móvel'!$C:$C,"&lt;&gt;PREVISTO",'Estruturante Móvel'!$G:$G,DJ$4,'Estruturante Móvel'!$L:$L,'CRONOGRAMA_CONST+MIGRACAO'!CZ$7))</f>
        <v>0</v>
      </c>
      <c r="DL63" s="139">
        <f>(COUNTIFS('Estruturante Móvel'!$M:$M,$B63,'Estruturante Móvel'!$AM:$AM,DL$4))-(COUNTIFS('Estruturante Móvel'!$M:$M,$B63,'Estruturante Móvel'!$AM:$AM,DL$4,'Estruturante Móvel'!$AQ:$AQ,"REPARO FO"))</f>
        <v>0</v>
      </c>
      <c r="DM63" s="140">
        <f>(COUNTIFS('Estruturante Móvel'!$M:$M,$B62,'Estruturante Móvel'!$C:$C,"&lt;&gt;PREVISTO",'Estruturante Móvel'!$G:$G,DL$4,'Estruturante Móvel'!$L:$L,'CRONOGRAMA_CONST+MIGRACAO'!DB$7))</f>
        <v>0</v>
      </c>
      <c r="DN63" s="139">
        <f>(COUNTIFS('Estruturante Móvel'!$M:$M,$B63,'Estruturante Móvel'!$AM:$AM,DN$4))-(COUNTIFS('Estruturante Móvel'!$M:$M,$B63,'Estruturante Móvel'!$AM:$AM,DN$4,'Estruturante Móvel'!$AQ:$AQ,"REPARO FO"))</f>
        <v>0</v>
      </c>
      <c r="DO63" s="140">
        <f>(COUNTIFS('Estruturante Móvel'!$M:$M,$B62,'Estruturante Móvel'!$C:$C,"&lt;&gt;PREVISTO",'Estruturante Móvel'!$G:$G,DN$4,'Estruturante Móvel'!$L:$L,'CRONOGRAMA_CONST+MIGRACAO'!DD$7))</f>
        <v>0</v>
      </c>
      <c r="DP63" s="139">
        <f>(COUNTIFS('Estruturante Móvel'!$M:$M,$B63,'Estruturante Móvel'!$AM:$AM,DP$4))-(COUNTIFS('Estruturante Móvel'!$M:$M,$B63,'Estruturante Móvel'!$AM:$AM,DP$4,'Estruturante Móvel'!$AQ:$AQ,"REPARO FO"))</f>
        <v>0</v>
      </c>
      <c r="DQ63" s="140">
        <f>(COUNTIFS('Estruturante Móvel'!$M:$M,$B62,'Estruturante Móvel'!$C:$C,"&lt;&gt;PREVISTO",'Estruturante Móvel'!$G:$G,DP$4,'Estruturante Móvel'!$L:$L,'CRONOGRAMA_CONST+MIGRACAO'!DF$7))</f>
        <v>0</v>
      </c>
      <c r="DR63" s="139">
        <f>(COUNTIFS('Estruturante Móvel'!$M:$M,$B63,'Estruturante Móvel'!$AM:$AM,DR$4))-(COUNTIFS('Estruturante Móvel'!$M:$M,$B63,'Estruturante Móvel'!$AM:$AM,DR$4,'Estruturante Móvel'!$AQ:$AQ,"REPARO FO"))</f>
        <v>0</v>
      </c>
      <c r="DS63" s="140">
        <f>(COUNTIFS('Estruturante Móvel'!$M:$M,$B62,'Estruturante Móvel'!$C:$C,"&lt;&gt;PREVISTO",'Estruturante Móvel'!$G:$G,DR$4,'Estruturante Móvel'!$L:$L,'CRONOGRAMA_CONST+MIGRACAO'!DH$7))</f>
        <v>0</v>
      </c>
      <c r="DT63" s="139">
        <f>(COUNTIFS('Estruturante Móvel'!$M:$M,$B63,'Estruturante Móvel'!$AM:$AM,DT$4))-(COUNTIFS('Estruturante Móvel'!$M:$M,$B63,'Estruturante Móvel'!$AM:$AM,DT$4,'Estruturante Móvel'!$AQ:$AQ,"REPARO FO"))</f>
        <v>0</v>
      </c>
      <c r="DU63" s="140">
        <f>(COUNTIFS('Estruturante Móvel'!$M:$M,$B62,'Estruturante Móvel'!$C:$C,"&lt;&gt;PREVISTO",'Estruturante Móvel'!$G:$G,DT$4,'Estruturante Móvel'!$L:$L,'CRONOGRAMA_CONST+MIGRACAO'!DJ$7))</f>
        <v>0</v>
      </c>
      <c r="DV63" s="139">
        <f>(COUNTIFS('Estruturante Móvel'!$M:$M,$B63,'Estruturante Móvel'!$AM:$AM,DV$4))-(COUNTIFS('Estruturante Móvel'!$M:$M,$B63,'Estruturante Móvel'!$AM:$AM,DV$4,'Estruturante Móvel'!$AQ:$AQ,"REPARO FO"))</f>
        <v>0</v>
      </c>
      <c r="DW63" s="140">
        <f>(COUNTIFS('Estruturante Móvel'!$M:$M,$B62,'Estruturante Móvel'!$C:$C,"&lt;&gt;PREVISTO",'Estruturante Móvel'!$G:$G,DV$4,'Estruturante Móvel'!$L:$L,'CRONOGRAMA_CONST+MIGRACAO'!DL$7))</f>
        <v>0</v>
      </c>
      <c r="DX63" s="139">
        <f>(COUNTIFS('Estruturante Móvel'!$M:$M,$B63,'Estruturante Móvel'!$AM:$AM,DX$4))-(COUNTIFS('Estruturante Móvel'!$M:$M,$B63,'Estruturante Móvel'!$AM:$AM,DX$4,'Estruturante Móvel'!$AQ:$AQ,"REPARO FO"))</f>
        <v>0</v>
      </c>
      <c r="DY63" s="140">
        <f>(COUNTIFS('Estruturante Móvel'!$M:$M,$B62,'Estruturante Móvel'!$C:$C,"&lt;&gt;PREVISTO",'Estruturante Móvel'!$G:$G,DX$4,'Estruturante Móvel'!$L:$L,'CRONOGRAMA_CONST+MIGRACAO'!DN$7))</f>
        <v>0</v>
      </c>
      <c r="DZ63" s="139">
        <f>(COUNTIFS('Estruturante Móvel'!$M:$M,$B63,'Estruturante Móvel'!$AM:$AM,DZ$4))-(COUNTIFS('Estruturante Móvel'!$M:$M,$B63,'Estruturante Móvel'!$AM:$AM,DZ$4,'Estruturante Móvel'!$AQ:$AQ,"REPARO FO"))</f>
        <v>0</v>
      </c>
      <c r="EA63" s="140">
        <f>(COUNTIFS('Estruturante Móvel'!$M:$M,$B62,'Estruturante Móvel'!$C:$C,"&lt;&gt;PREVISTO",'Estruturante Móvel'!$G:$G,DZ$4,'Estruturante Móvel'!$L:$L,'CRONOGRAMA_CONST+MIGRACAO'!DP$7))</f>
        <v>0</v>
      </c>
      <c r="EB63" s="139">
        <f>(COUNTIFS('Estruturante Móvel'!$M:$M,$B63,'Estruturante Móvel'!$AM:$AM,EB$4))-(COUNTIFS('Estruturante Móvel'!$M:$M,$B63,'Estruturante Móvel'!$AM:$AM,EB$4,'Estruturante Móvel'!$AQ:$AQ,"REPARO FO"))</f>
        <v>0</v>
      </c>
      <c r="EC63" s="140">
        <f>(COUNTIFS('Estruturante Móvel'!$M:$M,$B62,'Estruturante Móvel'!$C:$C,"&lt;&gt;PREVISTO",'Estruturante Móvel'!$G:$G,EB$4,'Estruturante Móvel'!$L:$L,'CRONOGRAMA_CONST+MIGRACAO'!DR$7))</f>
        <v>0</v>
      </c>
      <c r="ED63" s="139">
        <f>(COUNTIFS('Estruturante Móvel'!$M:$M,$B63,'Estruturante Móvel'!$AM:$AM,ED$4))-(COUNTIFS('Estruturante Móvel'!$M:$M,$B63,'Estruturante Móvel'!$AM:$AM,ED$4,'Estruturante Móvel'!$AQ:$AQ,"REPARO FO"))</f>
        <v>0</v>
      </c>
      <c r="EE63" s="140">
        <f>(COUNTIFS('Estruturante Móvel'!$M:$M,$B62,'Estruturante Móvel'!$C:$C,"&lt;&gt;PREVISTO",'Estruturante Móvel'!$G:$G,ED$4,'Estruturante Móvel'!$L:$L,'CRONOGRAMA_CONST+MIGRACAO'!DT$7))</f>
        <v>0</v>
      </c>
      <c r="EF63" s="139">
        <f>(COUNTIFS('Estruturante Móvel'!$M:$M,$B63,'Estruturante Móvel'!$AM:$AM,EF$4))-(COUNTIFS('Estruturante Móvel'!$M:$M,$B63,'Estruturante Móvel'!$AM:$AM,EF$4,'Estruturante Móvel'!$AQ:$AQ,"REPARO FO"))</f>
        <v>0</v>
      </c>
      <c r="EG63" s="140">
        <f>(COUNTIFS('Estruturante Móvel'!$M:$M,$B62,'Estruturante Móvel'!$C:$C,"&lt;&gt;PREVISTO",'Estruturante Móvel'!$G:$G,EF$4,'Estruturante Móvel'!$L:$L,'CRONOGRAMA_CONST+MIGRACAO'!DV$7))</f>
        <v>0</v>
      </c>
      <c r="EH63" s="139">
        <f>(COUNTIFS('Estruturante Móvel'!$M:$M,$B63,'Estruturante Móvel'!$AM:$AM,EH$4))-(COUNTIFS('Estruturante Móvel'!$M:$M,$B63,'Estruturante Móvel'!$AM:$AM,EH$4,'Estruturante Móvel'!$AQ:$AQ,"REPARO FO"))</f>
        <v>0</v>
      </c>
      <c r="EI63" s="140">
        <f>(COUNTIFS('Estruturante Móvel'!$M:$M,$B62,'Estruturante Móvel'!$C:$C,"&lt;&gt;PREVISTO",'Estruturante Móvel'!$G:$G,EH$4,'Estruturante Móvel'!$L:$L,'CRONOGRAMA_CONST+MIGRACAO'!DX$7))</f>
        <v>0</v>
      </c>
      <c r="EJ63" s="139">
        <f>(COUNTIFS('Estruturante Móvel'!$M:$M,$B63,'Estruturante Móvel'!$AM:$AM,EJ$4))-(COUNTIFS('Estruturante Móvel'!$M:$M,$B63,'Estruturante Móvel'!$AM:$AM,EJ$4,'Estruturante Móvel'!$AQ:$AQ,"REPARO FO"))</f>
        <v>0</v>
      </c>
      <c r="EK63" s="140">
        <f>(COUNTIFS('Estruturante Móvel'!$M:$M,$B62,'Estruturante Móvel'!$C:$C,"&lt;&gt;PREVISTO",'Estruturante Móvel'!$G:$G,EJ$4,'Estruturante Móvel'!$L:$L,'CRONOGRAMA_CONST+MIGRACAO'!DZ$7))</f>
        <v>0</v>
      </c>
      <c r="EL63" s="139">
        <f>(COUNTIFS('Estruturante Móvel'!$M:$M,$B63,'Estruturante Móvel'!$AM:$AM,EL$4))-(COUNTIFS('Estruturante Móvel'!$M:$M,$B63,'Estruturante Móvel'!$AM:$AM,EL$4,'Estruturante Móvel'!$AQ:$AQ,"REPARO FO"))</f>
        <v>0</v>
      </c>
      <c r="EM63" s="140">
        <f>(COUNTIFS('Estruturante Móvel'!$M:$M,$B62,'Estruturante Móvel'!$C:$C,"&lt;&gt;PREVISTO",'Estruturante Móvel'!$G:$G,EL$4,'Estruturante Móvel'!$L:$L,'CRONOGRAMA_CONST+MIGRACAO'!EB$7))</f>
        <v>0</v>
      </c>
      <c r="EN63" s="139">
        <f>(COUNTIFS('Estruturante Móvel'!$M:$M,$B63,'Estruturante Móvel'!$AM:$AM,EN$4))-(COUNTIFS('Estruturante Móvel'!$M:$M,$B63,'Estruturante Móvel'!$AM:$AM,EN$4,'Estruturante Móvel'!$AQ:$AQ,"REPARO FO"))</f>
        <v>0</v>
      </c>
      <c r="EO63" s="140">
        <f>(COUNTIFS('Estruturante Móvel'!$M:$M,$B62,'Estruturante Móvel'!$C:$C,"&lt;&gt;PREVISTO",'Estruturante Móvel'!$G:$G,EN$4,'Estruturante Móvel'!$L:$L,'CRONOGRAMA_CONST+MIGRACAO'!ED$7))</f>
        <v>0</v>
      </c>
      <c r="EP63" s="139">
        <f>(COUNTIFS('Estruturante Móvel'!$M:$M,$B63,'Estruturante Móvel'!$AM:$AM,EP$4))-(COUNTIFS('Estruturante Móvel'!$M:$M,$B63,'Estruturante Móvel'!$AM:$AM,EP$4,'Estruturante Móvel'!$AQ:$AQ,"REPARO FO"))</f>
        <v>0</v>
      </c>
      <c r="EQ63" s="140">
        <f>(COUNTIFS('Estruturante Móvel'!$M:$M,$B62,'Estruturante Móvel'!$C:$C,"&lt;&gt;PREVISTO",'Estruturante Móvel'!$G:$G,EP$4,'Estruturante Móvel'!$L:$L,'CRONOGRAMA_CONST+MIGRACAO'!EF$7))</f>
        <v>0</v>
      </c>
      <c r="ER63" s="139">
        <f>(COUNTIFS('Estruturante Móvel'!$M:$M,$B63,'Estruturante Móvel'!$AM:$AM,ER$4))-(COUNTIFS('Estruturante Móvel'!$M:$M,$B63,'Estruturante Móvel'!$AM:$AM,ER$4,'Estruturante Móvel'!$AQ:$AQ,"REPARO FO"))</f>
        <v>0</v>
      </c>
      <c r="ES63" s="140">
        <f>(COUNTIFS('Estruturante Móvel'!$M:$M,$B62,'Estruturante Móvel'!$C:$C,"&lt;&gt;PREVISTO",'Estruturante Móvel'!$G:$G,ER$4,'Estruturante Móvel'!$L:$L,'CRONOGRAMA_CONST+MIGRACAO'!EH$7))</f>
        <v>0</v>
      </c>
      <c r="ET63" s="139">
        <f>(COUNTIFS('Estruturante Móvel'!$M:$M,$B63,'Estruturante Móvel'!$AM:$AM,ET$4))-(COUNTIFS('Estruturante Móvel'!$M:$M,$B63,'Estruturante Móvel'!$AM:$AM,ET$4,'Estruturante Móvel'!$AQ:$AQ,"REPARO FO"))</f>
        <v>0</v>
      </c>
      <c r="EU63" s="140">
        <f>(COUNTIFS('Estruturante Móvel'!$M:$M,$B62,'Estruturante Móvel'!$C:$C,"&lt;&gt;PREVISTO",'Estruturante Móvel'!$G:$G,ET$4,'Estruturante Móvel'!$L:$L,'CRONOGRAMA_CONST+MIGRACAO'!EJ$7))</f>
        <v>0</v>
      </c>
      <c r="EV63" s="139">
        <f>(COUNTIFS('Estruturante Móvel'!$M:$M,$B63,'Estruturante Móvel'!$AM:$AM,EV$4))-(COUNTIFS('Estruturante Móvel'!$M:$M,$B63,'Estruturante Móvel'!$AM:$AM,EV$4,'Estruturante Móvel'!$AQ:$AQ,"REPARO FO"))</f>
        <v>0</v>
      </c>
      <c r="EW63" s="140">
        <f>(COUNTIFS('Estruturante Móvel'!$M:$M,$B62,'Estruturante Móvel'!$C:$C,"&lt;&gt;PREVISTO",'Estruturante Móvel'!$G:$G,EV$4,'Estruturante Móvel'!$L:$L,'CRONOGRAMA_CONST+MIGRACAO'!EL$7))</f>
        <v>0</v>
      </c>
      <c r="EX63" s="139">
        <f>(COUNTIFS('Estruturante Móvel'!$M:$M,$B63,'Estruturante Móvel'!$AM:$AM,EX$4))-(COUNTIFS('Estruturante Móvel'!$M:$M,$B63,'Estruturante Móvel'!$AM:$AM,EX$4,'Estruturante Móvel'!$AQ:$AQ,"REPARO FO"))</f>
        <v>0</v>
      </c>
      <c r="EY63" s="140">
        <f>(COUNTIFS('Estruturante Móvel'!$M:$M,$B62,'Estruturante Móvel'!$C:$C,"&lt;&gt;PREVISTO",'Estruturante Móvel'!$G:$G,EX$4,'Estruturante Móvel'!$L:$L,'CRONOGRAMA_CONST+MIGRACAO'!EN$7))</f>
        <v>0</v>
      </c>
      <c r="EZ63" s="139">
        <f>(COUNTIFS('Estruturante Móvel'!$M:$M,$B63,'Estruturante Móvel'!$AM:$AM,EZ$4))-(COUNTIFS('Estruturante Móvel'!$M:$M,$B63,'Estruturante Móvel'!$AM:$AM,EZ$4,'Estruturante Móvel'!$AQ:$AQ,"REPARO FO"))</f>
        <v>0</v>
      </c>
      <c r="FA63" s="140">
        <f>(COUNTIFS('Estruturante Móvel'!$M:$M,$B62,'Estruturante Móvel'!$C:$C,"&lt;&gt;PREVISTO",'Estruturante Móvel'!$G:$G,EZ$4,'Estruturante Móvel'!$L:$L,'CRONOGRAMA_CONST+MIGRACAO'!EP$7))</f>
        <v>0</v>
      </c>
      <c r="FB63" s="139">
        <f>(COUNTIFS('Estruturante Móvel'!$M:$M,$B63,'Estruturante Móvel'!$AM:$AM,FB$4))-(COUNTIFS('Estruturante Móvel'!$M:$M,$B63,'Estruturante Móvel'!$AM:$AM,FB$4,'Estruturante Móvel'!$AQ:$AQ,"REPARO FO"))</f>
        <v>0</v>
      </c>
      <c r="FC63" s="140">
        <f>(COUNTIFS('Estruturante Móvel'!$M:$M,$B62,'Estruturante Móvel'!$C:$C,"&lt;&gt;PREVISTO",'Estruturante Móvel'!$G:$G,FB$4,'Estruturante Móvel'!$L:$L,'CRONOGRAMA_CONST+MIGRACAO'!ER$7))</f>
        <v>0</v>
      </c>
      <c r="FD63" s="139">
        <f>(COUNTIFS('Estruturante Móvel'!$M:$M,$B63,'Estruturante Móvel'!$AM:$AM,FD$4))-(COUNTIFS('Estruturante Móvel'!$M:$M,$B63,'Estruturante Móvel'!$AM:$AM,FD$4,'Estruturante Móvel'!$AQ:$AQ,"REPARO FO"))</f>
        <v>0</v>
      </c>
      <c r="FE63" s="140">
        <f>(COUNTIFS('Estruturante Móvel'!$M:$M,$B62,'Estruturante Móvel'!$C:$C,"&lt;&gt;PREVISTO",'Estruturante Móvel'!$G:$G,FD$4,'Estruturante Móvel'!$L:$L,'CRONOGRAMA_CONST+MIGRACAO'!ET$7))</f>
        <v>0</v>
      </c>
      <c r="FF63" s="139">
        <f>(COUNTIFS('Estruturante Móvel'!$M:$M,$B63,'Estruturante Móvel'!$AM:$AM,FF$4))-(COUNTIFS('Estruturante Móvel'!$M:$M,$B63,'Estruturante Móvel'!$AM:$AM,FF$4,'Estruturante Móvel'!$AQ:$AQ,"REPARO FO"))</f>
        <v>0</v>
      </c>
      <c r="FG63" s="140">
        <f>(COUNTIFS('Estruturante Móvel'!$M:$M,$B62,'Estruturante Móvel'!$C:$C,"&lt;&gt;PREVISTO",'Estruturante Móvel'!$G:$G,FF$4,'Estruturante Móvel'!$L:$L,'CRONOGRAMA_CONST+MIGRACAO'!EV$7))</f>
        <v>0</v>
      </c>
      <c r="FH63" s="139">
        <f>(COUNTIFS('Estruturante Móvel'!$M:$M,$B63,'Estruturante Móvel'!$AM:$AM,FH$4))-(COUNTIFS('Estruturante Móvel'!$M:$M,$B63,'Estruturante Móvel'!$AM:$AM,FH$4,'Estruturante Móvel'!$AQ:$AQ,"REPARO FO"))</f>
        <v>0</v>
      </c>
      <c r="FI63" s="140">
        <f>(COUNTIFS('Estruturante Móvel'!$M:$M,$B62,'Estruturante Móvel'!$C:$C,"&lt;&gt;PREVISTO",'Estruturante Móvel'!$G:$G,FH$4,'Estruturante Móvel'!$L:$L,'CRONOGRAMA_CONST+MIGRACAO'!EX$7))</f>
        <v>0</v>
      </c>
      <c r="FJ63" s="139">
        <f>(COUNTIFS('Estruturante Móvel'!$M:$M,$B63,'Estruturante Móvel'!$AM:$AM,FJ$4))-(COUNTIFS('Estruturante Móvel'!$M:$M,$B63,'Estruturante Móvel'!$AM:$AM,FJ$4,'Estruturante Móvel'!$AQ:$AQ,"REPARO FO"))</f>
        <v>0</v>
      </c>
      <c r="FK63" s="140">
        <f>(COUNTIFS('Estruturante Móvel'!$M:$M,$B62,'Estruturante Móvel'!$C:$C,"&lt;&gt;PREVISTO",'Estruturante Móvel'!$G:$G,FJ$4,'Estruturante Móvel'!$L:$L,'CRONOGRAMA_CONST+MIGRACAO'!EZ$7))</f>
        <v>0</v>
      </c>
      <c r="FL63" s="139">
        <f>(COUNTIFS('Estruturante Móvel'!$M:$M,$B63,'Estruturante Móvel'!$AM:$AM,FL$4))-(COUNTIFS('Estruturante Móvel'!$M:$M,$B63,'Estruturante Móvel'!$AM:$AM,FL$4,'Estruturante Móvel'!$AQ:$AQ,"REPARO FO"))</f>
        <v>0</v>
      </c>
      <c r="FM63" s="140">
        <f>(COUNTIFS('Estruturante Móvel'!$M:$M,$B62,'Estruturante Móvel'!$C:$C,"&lt;&gt;PREVISTO",'Estruturante Móvel'!$G:$G,FL$4,'Estruturante Móvel'!$L:$L,'CRONOGRAMA_CONST+MIGRACAO'!FB$7))</f>
        <v>0</v>
      </c>
      <c r="FN63" s="139">
        <f>(COUNTIFS('Estruturante Móvel'!$M:$M,$B63,'Estruturante Móvel'!$AM:$AM,FN$4))-(COUNTIFS('Estruturante Móvel'!$M:$M,$B63,'Estruturante Móvel'!$AM:$AM,FN$4,'Estruturante Móvel'!$AQ:$AQ,"REPARO FO"))</f>
        <v>0</v>
      </c>
      <c r="FO63" s="140">
        <f>(COUNTIFS('Estruturante Móvel'!$M:$M,$B62,'Estruturante Móvel'!$C:$C,"&lt;&gt;PREVISTO",'Estruturante Móvel'!$G:$G,FN$4,'Estruturante Móvel'!$L:$L,'CRONOGRAMA_CONST+MIGRACAO'!FD$7))</f>
        <v>0</v>
      </c>
      <c r="FP63" s="139">
        <f>(COUNTIFS('Estruturante Móvel'!$M:$M,$B63,'Estruturante Móvel'!$AM:$AM,FP$4))-(COUNTIFS('Estruturante Móvel'!$M:$M,$B63,'Estruturante Móvel'!$AM:$AM,FP$4,'Estruturante Móvel'!$AQ:$AQ,"REPARO FO"))</f>
        <v>0</v>
      </c>
      <c r="FQ63" s="140">
        <f>(COUNTIFS('Estruturante Móvel'!$M:$M,$B62,'Estruturante Móvel'!$C:$C,"&lt;&gt;PREVISTO",'Estruturante Móvel'!$G:$G,FP$4,'Estruturante Móvel'!$L:$L,'CRONOGRAMA_CONST+MIGRACAO'!FF$7))</f>
        <v>0</v>
      </c>
      <c r="FR63" s="139">
        <f>(COUNTIFS('Estruturante Móvel'!$M:$M,$B63,'Estruturante Móvel'!$AM:$AM,FR$4))-(COUNTIFS('Estruturante Móvel'!$M:$M,$B63,'Estruturante Móvel'!$AM:$AM,FR$4,'Estruturante Móvel'!$AQ:$AQ,"REPARO FO"))</f>
        <v>0</v>
      </c>
      <c r="FS63" s="140">
        <f>(COUNTIFS('Estruturante Móvel'!$M:$M,$B62,'Estruturante Móvel'!$C:$C,"&lt;&gt;PREVISTO",'Estruturante Móvel'!$G:$G,FR$4,'Estruturante Móvel'!$L:$L,'CRONOGRAMA_CONST+MIGRACAO'!FH$7))</f>
        <v>0</v>
      </c>
      <c r="FT63" s="139">
        <f>(COUNTIFS('Estruturante Móvel'!$M:$M,$B63,'Estruturante Móvel'!$AM:$AM,FT$4))-(COUNTIFS('Estruturante Móvel'!$M:$M,$B63,'Estruturante Móvel'!$AM:$AM,FT$4,'Estruturante Móvel'!$AQ:$AQ,"REPARO FO"))</f>
        <v>0</v>
      </c>
      <c r="FU63" s="140">
        <f>(COUNTIFS('Estruturante Móvel'!$M:$M,$B62,'Estruturante Móvel'!$C:$C,"&lt;&gt;PREVISTO",'Estruturante Móvel'!$G:$G,FT$4,'Estruturante Móvel'!$L:$L,'CRONOGRAMA_CONST+MIGRACAO'!FJ$7))</f>
        <v>0</v>
      </c>
      <c r="FV63" s="139">
        <f>(COUNTIFS('Estruturante Móvel'!$M:$M,$B63,'Estruturante Móvel'!$AM:$AM,FV$4))-(COUNTIFS('Estruturante Móvel'!$M:$M,$B63,'Estruturante Móvel'!$AM:$AM,FV$4,'Estruturante Móvel'!$AQ:$AQ,"REPARO FO"))</f>
        <v>0</v>
      </c>
      <c r="FW63" s="140">
        <f>(COUNTIFS('Estruturante Móvel'!$M:$M,$B62,'Estruturante Móvel'!$C:$C,"&lt;&gt;PREVISTO",'Estruturante Móvel'!$G:$G,FV$4,'Estruturante Móvel'!$L:$L,'CRONOGRAMA_CONST+MIGRACAO'!FL$7))</f>
        <v>0</v>
      </c>
      <c r="FX63" s="139">
        <f>(COUNTIFS('Estruturante Móvel'!$M:$M,$B63,'Estruturante Móvel'!$AM:$AM,FX$4))-(COUNTIFS('Estruturante Móvel'!$M:$M,$B63,'Estruturante Móvel'!$AM:$AM,FX$4,'Estruturante Móvel'!$AQ:$AQ,"REPARO FO"))</f>
        <v>0</v>
      </c>
      <c r="FY63" s="140">
        <f>(COUNTIFS('Estruturante Móvel'!$M:$M,$B62,'Estruturante Móvel'!$C:$C,"&lt;&gt;PREVISTO",'Estruturante Móvel'!$G:$G,FX$4,'Estruturante Móvel'!$L:$L,'CRONOGRAMA_CONST+MIGRACAO'!FN$7))</f>
        <v>0</v>
      </c>
      <c r="FZ63" s="139">
        <f>(COUNTIFS('Estruturante Móvel'!$M:$M,$B63,'Estruturante Móvel'!$AM:$AM,FZ$4))-(COUNTIFS('Estruturante Móvel'!$M:$M,$B63,'Estruturante Móvel'!$AM:$AM,FZ$4,'Estruturante Móvel'!$AQ:$AQ,"REPARO FO"))</f>
        <v>0</v>
      </c>
      <c r="GA63" s="140">
        <f>(COUNTIFS('Estruturante Móvel'!$M:$M,$B62,'Estruturante Móvel'!$C:$C,"&lt;&gt;PREVISTO",'Estruturante Móvel'!$G:$G,FZ$4,'Estruturante Móvel'!$L:$L,'CRONOGRAMA_CONST+MIGRACAO'!FP$7))</f>
        <v>0</v>
      </c>
      <c r="GB63" s="139">
        <f>(COUNTIFS('Estruturante Móvel'!$M:$M,$B63,'Estruturante Móvel'!$AM:$AM,GB$4))-(COUNTIFS('Estruturante Móvel'!$M:$M,$B63,'Estruturante Móvel'!$AM:$AM,GB$4,'Estruturante Móvel'!$AQ:$AQ,"REPARO FO"))</f>
        <v>0</v>
      </c>
      <c r="GC63" s="140">
        <f>(COUNTIFS('Estruturante Móvel'!$M:$M,$B62,'Estruturante Móvel'!$C:$C,"&lt;&gt;PREVISTO",'Estruturante Móvel'!$G:$G,GB$4,'Estruturante Móvel'!$L:$L,'CRONOGRAMA_CONST+MIGRACAO'!FR$7))</f>
        <v>0</v>
      </c>
      <c r="GD63" s="139">
        <f>(COUNTIFS('Estruturante Móvel'!$M:$M,$B63,'Estruturante Móvel'!$AM:$AM,GD$4))-(COUNTIFS('Estruturante Móvel'!$M:$M,$B63,'Estruturante Móvel'!$AM:$AM,GD$4,'Estruturante Móvel'!$AQ:$AQ,"REPARO FO"))</f>
        <v>0</v>
      </c>
      <c r="GE63" s="140">
        <f>(COUNTIFS('Estruturante Móvel'!$M:$M,$B62,'Estruturante Móvel'!$C:$C,"&lt;&gt;PREVISTO",'Estruturante Móvel'!$G:$G,GD$4,'Estruturante Móvel'!$L:$L,'CRONOGRAMA_CONST+MIGRACAO'!FT$7))</f>
        <v>0</v>
      </c>
      <c r="GF63" s="139">
        <f>(COUNTIFS('Estruturante Móvel'!$M:$M,$B63,'Estruturante Móvel'!$AM:$AM,GF$4))-(COUNTIFS('Estruturante Móvel'!$M:$M,$B63,'Estruturante Móvel'!$AM:$AM,GF$4,'Estruturante Móvel'!$AQ:$AQ,"REPARO FO"))</f>
        <v>0</v>
      </c>
      <c r="GG63" s="140">
        <f>(COUNTIFS('Estruturante Móvel'!$M:$M,$B62,'Estruturante Móvel'!$C:$C,"&lt;&gt;PREVISTO",'Estruturante Móvel'!$G:$G,GF$4,'Estruturante Móvel'!$L:$L,'CRONOGRAMA_CONST+MIGRACAO'!FV$7))</f>
        <v>0</v>
      </c>
      <c r="GH63" s="139">
        <f>(COUNTIFS('Estruturante Móvel'!$M:$M,$B63,'Estruturante Móvel'!$AM:$AM,GH$4))-(COUNTIFS('Estruturante Móvel'!$M:$M,$B63,'Estruturante Móvel'!$AM:$AM,GH$4,'Estruturante Móvel'!$AQ:$AQ,"REPARO FO"))</f>
        <v>0</v>
      </c>
      <c r="GI63" s="140">
        <f>(COUNTIFS('Estruturante Móvel'!$M:$M,$B62,'Estruturante Móvel'!$C:$C,"&lt;&gt;PREVISTO",'Estruturante Móvel'!$G:$G,GH$4,'Estruturante Móvel'!$L:$L,'CRONOGRAMA_CONST+MIGRACAO'!FX$7))</f>
        <v>0</v>
      </c>
      <c r="GJ63" s="139">
        <f>(COUNTIFS('Estruturante Móvel'!$M:$M,$B63,'Estruturante Móvel'!$AM:$AM,GJ$4))-(COUNTIFS('Estruturante Móvel'!$M:$M,$B63,'Estruturante Móvel'!$AM:$AM,GJ$4,'Estruturante Móvel'!$AQ:$AQ,"REPARO FO"))</f>
        <v>0</v>
      </c>
      <c r="GK63" s="140">
        <f>(COUNTIFS('Estruturante Móvel'!$M:$M,$B62,'Estruturante Móvel'!$C:$C,"&lt;&gt;PREVISTO",'Estruturante Móvel'!$G:$G,GJ$4,'Estruturante Móvel'!$L:$L,'CRONOGRAMA_CONST+MIGRACAO'!FZ$7))</f>
        <v>0</v>
      </c>
      <c r="GL63" s="139">
        <f>(COUNTIFS('Estruturante Móvel'!$M:$M,$B63,'Estruturante Móvel'!$AM:$AM,GL$4))-(COUNTIFS('Estruturante Móvel'!$M:$M,$B63,'Estruturante Móvel'!$AM:$AM,GL$4,'Estruturante Móvel'!$AQ:$AQ,"REPARO FO"))</f>
        <v>0</v>
      </c>
      <c r="GM63" s="140">
        <f>(COUNTIFS('Estruturante Móvel'!$M:$M,$B62,'Estruturante Móvel'!$C:$C,"&lt;&gt;PREVISTO",'Estruturante Móvel'!$G:$G,GL$4,'Estruturante Móvel'!$L:$L,'CRONOGRAMA_CONST+MIGRACAO'!GB$7))</f>
        <v>0</v>
      </c>
      <c r="GN63" s="139">
        <f>(COUNTIFS('Estruturante Móvel'!$M:$M,$B63,'Estruturante Móvel'!$AM:$AM,GN$4))-(COUNTIFS('Estruturante Móvel'!$M:$M,$B63,'Estruturante Móvel'!$AM:$AM,GN$4,'Estruturante Móvel'!$AQ:$AQ,"REPARO FO"))</f>
        <v>0</v>
      </c>
      <c r="GO63" s="140">
        <f>(COUNTIFS('Estruturante Móvel'!$M:$M,$B62,'Estruturante Móvel'!$C:$C,"&lt;&gt;PREVISTO",'Estruturante Móvel'!$G:$G,GN$4,'Estruturante Móvel'!$L:$L,'CRONOGRAMA_CONST+MIGRACAO'!GD$7))</f>
        <v>0</v>
      </c>
      <c r="GP63" s="139">
        <f>(COUNTIFS('Estruturante Móvel'!$M:$M,$B63,'Estruturante Móvel'!$AM:$AM,GP$4))-(COUNTIFS('Estruturante Móvel'!$M:$M,$B63,'Estruturante Móvel'!$AM:$AM,GP$4,'Estruturante Móvel'!$AQ:$AQ,"REPARO FO"))</f>
        <v>0</v>
      </c>
      <c r="GQ63" s="140">
        <f>(COUNTIFS('Estruturante Móvel'!$M:$M,$B62,'Estruturante Móvel'!$C:$C,"&lt;&gt;PREVISTO",'Estruturante Móvel'!$G:$G,GP$4,'Estruturante Móvel'!$L:$L,'CRONOGRAMA_CONST+MIGRACAO'!GF$7))</f>
        <v>0</v>
      </c>
      <c r="GR63" s="139">
        <f>(COUNTIFS('Estruturante Móvel'!$M:$M,$B63,'Estruturante Móvel'!$AM:$AM,GR$4))-(COUNTIFS('Estruturante Móvel'!$M:$M,$B63,'Estruturante Móvel'!$AM:$AM,GR$4,'Estruturante Móvel'!$AQ:$AQ,"REPARO FO"))</f>
        <v>0</v>
      </c>
      <c r="GS63" s="140">
        <f>(COUNTIFS('Estruturante Móvel'!$M:$M,$B62,'Estruturante Móvel'!$C:$C,"&lt;&gt;PREVISTO",'Estruturante Móvel'!$G:$G,GR$4,'Estruturante Móvel'!$L:$L,'CRONOGRAMA_CONST+MIGRACAO'!GH$7))</f>
        <v>0</v>
      </c>
      <c r="GT63" s="139">
        <f>(COUNTIFS('Estruturante Móvel'!$M:$M,$B63,'Estruturante Móvel'!$AM:$AM,GT$4))-(COUNTIFS('Estruturante Móvel'!$M:$M,$B63,'Estruturante Móvel'!$AM:$AM,GT$4,'Estruturante Móvel'!$AQ:$AQ,"REPARO FO"))</f>
        <v>0</v>
      </c>
      <c r="GU63" s="140">
        <f>(COUNTIFS('Estruturante Móvel'!$M:$M,$B62,'Estruturante Móvel'!$C:$C,"&lt;&gt;PREVISTO",'Estruturante Móvel'!$G:$G,GT$4,'Estruturante Móvel'!$L:$L,'CRONOGRAMA_CONST+MIGRACAO'!GJ$7))</f>
        <v>0</v>
      </c>
      <c r="GV63" s="139">
        <f>(COUNTIFS('Estruturante Móvel'!$M:$M,$B63,'Estruturante Móvel'!$AM:$AM,GV$4))-(COUNTIFS('Estruturante Móvel'!$M:$M,$B63,'Estruturante Móvel'!$AM:$AM,GV$4,'Estruturante Móvel'!$AQ:$AQ,"REPARO FO"))</f>
        <v>0</v>
      </c>
      <c r="GW63" s="140">
        <f>(COUNTIFS('Estruturante Móvel'!$M:$M,$B62,'Estruturante Móvel'!$C:$C,"&lt;&gt;PREVISTO",'Estruturante Móvel'!$G:$G,GV$4,'Estruturante Móvel'!$L:$L,'CRONOGRAMA_CONST+MIGRACAO'!GL$7))</f>
        <v>0</v>
      </c>
      <c r="GX63" s="139">
        <f>(COUNTIFS('Estruturante Móvel'!$M:$M,$B63,'Estruturante Móvel'!$AM:$AM,GX$4))-(COUNTIFS('Estruturante Móvel'!$M:$M,$B63,'Estruturante Móvel'!$AM:$AM,GX$4,'Estruturante Móvel'!$AQ:$AQ,"REPARO FO"))</f>
        <v>0</v>
      </c>
      <c r="GY63" s="140">
        <f>(COUNTIFS('Estruturante Móvel'!$M:$M,$B62,'Estruturante Móvel'!$C:$C,"&lt;&gt;PREVISTO",'Estruturante Móvel'!$G:$G,GX$4,'Estruturante Móvel'!$L:$L,'CRONOGRAMA_CONST+MIGRACAO'!GN$7))</f>
        <v>0</v>
      </c>
      <c r="GZ63" s="139">
        <f>(COUNTIFS('Estruturante Móvel'!$M:$M,$B63,'Estruturante Móvel'!$AM:$AM,GZ$4))-(COUNTIFS('Estruturante Móvel'!$M:$M,$B63,'Estruturante Móvel'!$AM:$AM,GZ$4,'Estruturante Móvel'!$AQ:$AQ,"REPARO FO"))</f>
        <v>0</v>
      </c>
      <c r="HA63" s="140">
        <f>(COUNTIFS('Estruturante Móvel'!$M:$M,$B62,'Estruturante Móvel'!$C:$C,"&lt;&gt;PREVISTO",'Estruturante Móvel'!$G:$G,GZ$4,'Estruturante Móvel'!$L:$L,'CRONOGRAMA_CONST+MIGRACAO'!GP$7))</f>
        <v>0</v>
      </c>
      <c r="HB63" s="139">
        <f>(COUNTIFS('Estruturante Móvel'!$M:$M,$B63,'Estruturante Móvel'!$AM:$AM,HB$4))-(COUNTIFS('Estruturante Móvel'!$M:$M,$B63,'Estruturante Móvel'!$AM:$AM,HB$4,'Estruturante Móvel'!$AQ:$AQ,"REPARO FO"))</f>
        <v>0</v>
      </c>
      <c r="HC63" s="140">
        <f>(COUNTIFS('Estruturante Móvel'!$M:$M,$B62,'Estruturante Móvel'!$C:$C,"&lt;&gt;PREVISTO",'Estruturante Móvel'!$G:$G,HB$4,'Estruturante Móvel'!$L:$L,'CRONOGRAMA_CONST+MIGRACAO'!GR$7))</f>
        <v>0</v>
      </c>
      <c r="HD63" s="139">
        <f>(COUNTIFS('Estruturante Móvel'!$M:$M,$B63,'Estruturante Móvel'!$AM:$AM,HD$4))-(COUNTIFS('Estruturante Móvel'!$M:$M,$B63,'Estruturante Móvel'!$AM:$AM,HD$4,'Estruturante Móvel'!$AQ:$AQ,"REPARO FO"))</f>
        <v>0</v>
      </c>
      <c r="HE63" s="140">
        <f>(COUNTIFS('Estruturante Móvel'!$M:$M,$B62,'Estruturante Móvel'!$C:$C,"&lt;&gt;PREVISTO",'Estruturante Móvel'!$G:$G,HD$4,'Estruturante Móvel'!$L:$L,'CRONOGRAMA_CONST+MIGRACAO'!GT$7))</f>
        <v>0</v>
      </c>
      <c r="HF63" s="139">
        <f>(COUNTIFS('Estruturante Móvel'!$M:$M,$B63,'Estruturante Móvel'!$AM:$AM,HF$4))-(COUNTIFS('Estruturante Móvel'!$M:$M,$B63,'Estruturante Móvel'!$AM:$AM,HF$4,'Estruturante Móvel'!$AQ:$AQ,"REPARO FO"))</f>
        <v>0</v>
      </c>
      <c r="HG63" s="140">
        <f>(COUNTIFS('Estruturante Móvel'!$M:$M,$B62,'Estruturante Móvel'!$C:$C,"&lt;&gt;PREVISTO",'Estruturante Móvel'!$G:$G,HF$4,'Estruturante Móvel'!$L:$L,'CRONOGRAMA_CONST+MIGRACAO'!GV$7))</f>
        <v>0</v>
      </c>
      <c r="HH63" s="139">
        <f>(COUNTIFS('Estruturante Móvel'!$M:$M,$B63,'Estruturante Móvel'!$AM:$AM,HH$4))-(COUNTIFS('Estruturante Móvel'!$M:$M,$B63,'Estruturante Móvel'!$AM:$AM,HH$4,'Estruturante Móvel'!$AQ:$AQ,"REPARO FO"))</f>
        <v>0</v>
      </c>
      <c r="HI63" s="140">
        <f>(COUNTIFS('Estruturante Móvel'!$M:$M,$B62,'Estruturante Móvel'!$C:$C,"&lt;&gt;PREVISTO",'Estruturante Móvel'!$G:$G,HH$4,'Estruturante Móvel'!$L:$L,'CRONOGRAMA_CONST+MIGRACAO'!GX$7))</f>
        <v>0</v>
      </c>
      <c r="HJ63" s="139">
        <f>(COUNTIFS('Estruturante Móvel'!$M:$M,$B63,'Estruturante Móvel'!$AM:$AM,HJ$4))-(COUNTIFS('Estruturante Móvel'!$M:$M,$B63,'Estruturante Móvel'!$AM:$AM,HJ$4,'Estruturante Móvel'!$AQ:$AQ,"REPARO FO"))</f>
        <v>0</v>
      </c>
      <c r="HK63" s="140">
        <f>(COUNTIFS('Estruturante Móvel'!$M:$M,$B62,'Estruturante Móvel'!$C:$C,"&lt;&gt;PREVISTO",'Estruturante Móvel'!$G:$G,HJ$4,'Estruturante Móvel'!$L:$L,'CRONOGRAMA_CONST+MIGRACAO'!GZ$7))</f>
        <v>0</v>
      </c>
      <c r="HL63" s="139">
        <f>(COUNTIFS('Estruturante Móvel'!$M:$M,$B63,'Estruturante Móvel'!$AM:$AM,HL$4))-(COUNTIFS('Estruturante Móvel'!$M:$M,$B63,'Estruturante Móvel'!$AM:$AM,HL$4,'Estruturante Móvel'!$AQ:$AQ,"REPARO FO"))</f>
        <v>0</v>
      </c>
      <c r="HM63" s="140">
        <f>(COUNTIFS('Estruturante Móvel'!$M:$M,$B62,'Estruturante Móvel'!$C:$C,"&lt;&gt;PREVISTO",'Estruturante Móvel'!$G:$G,HL$4,'Estruturante Móvel'!$L:$L,'CRONOGRAMA_CONST+MIGRACAO'!HB$7))</f>
        <v>0</v>
      </c>
      <c r="HN63" s="139">
        <f>(COUNTIFS('Estruturante Móvel'!$M:$M,$B63,'Estruturante Móvel'!$AM:$AM,HN$4))-(COUNTIFS('Estruturante Móvel'!$M:$M,$B63,'Estruturante Móvel'!$AM:$AM,HN$4,'Estruturante Móvel'!$AQ:$AQ,"REPARO FO"))</f>
        <v>0</v>
      </c>
      <c r="HO63" s="140">
        <f>(COUNTIFS('Estruturante Móvel'!$M:$M,$B62,'Estruturante Móvel'!$C:$C,"&lt;&gt;PREVISTO",'Estruturante Móvel'!$G:$G,HN$4,'Estruturante Móvel'!$L:$L,'CRONOGRAMA_CONST+MIGRACAO'!HD$7))</f>
        <v>0</v>
      </c>
      <c r="HP63" s="139">
        <f>(COUNTIFS('Estruturante Móvel'!$M:$M,$B63,'Estruturante Móvel'!$AM:$AM,HP$4))-(COUNTIFS('Estruturante Móvel'!$M:$M,$B63,'Estruturante Móvel'!$AM:$AM,HP$4,'Estruturante Móvel'!$AQ:$AQ,"REPARO FO"))</f>
        <v>0</v>
      </c>
      <c r="HQ63" s="140">
        <f>(COUNTIFS('Estruturante Móvel'!$M:$M,$B62,'Estruturante Móvel'!$C:$C,"&lt;&gt;PREVISTO",'Estruturante Móvel'!$G:$G,HP$4,'Estruturante Móvel'!$L:$L,'CRONOGRAMA_CONST+MIGRACAO'!HF$7))</f>
        <v>0</v>
      </c>
      <c r="HR63" s="139">
        <f>(COUNTIFS('Estruturante Móvel'!$M:$M,$B63,'Estruturante Móvel'!$AM:$AM,HR$4))-(COUNTIFS('Estruturante Móvel'!$M:$M,$B63,'Estruturante Móvel'!$AM:$AM,HR$4,'Estruturante Móvel'!$AQ:$AQ,"REPARO FO"))</f>
        <v>0</v>
      </c>
      <c r="HS63" s="140">
        <f>(COUNTIFS('Estruturante Móvel'!$M:$M,$B62,'Estruturante Móvel'!$C:$C,"&lt;&gt;PREVISTO",'Estruturante Móvel'!$G:$G,HR$4,'Estruturante Móvel'!$L:$L,'CRONOGRAMA_CONST+MIGRACAO'!HH$7))</f>
        <v>0</v>
      </c>
      <c r="HT63" s="139">
        <f>(COUNTIFS('Estruturante Móvel'!$M:$M,$B63,'Estruturante Móvel'!$AM:$AM,HT$4))-(COUNTIFS('Estruturante Móvel'!$M:$M,$B63,'Estruturante Móvel'!$AM:$AM,HT$4,'Estruturante Móvel'!$AQ:$AQ,"REPARO FO"))</f>
        <v>0</v>
      </c>
      <c r="HU63" s="140">
        <f>(COUNTIFS('Estruturante Móvel'!$M:$M,$B62,'Estruturante Móvel'!$C:$C,"&lt;&gt;PREVISTO",'Estruturante Móvel'!$G:$G,HT$4,'Estruturante Móvel'!$L:$L,'CRONOGRAMA_CONST+MIGRACAO'!HJ$7))</f>
        <v>0</v>
      </c>
      <c r="HV63" s="139">
        <f>(COUNTIFS('Estruturante Móvel'!$M:$M,$B63,'Estruturante Móvel'!$AM:$AM,HV$4))-(COUNTIFS('Estruturante Móvel'!$M:$M,$B63,'Estruturante Móvel'!$AM:$AM,HV$4,'Estruturante Móvel'!$AQ:$AQ,"REPARO FO"))</f>
        <v>0</v>
      </c>
      <c r="HW63" s="140">
        <f>(COUNTIFS('Estruturante Móvel'!$M:$M,$B62,'Estruturante Móvel'!$C:$C,"&lt;&gt;PREVISTO",'Estruturante Móvel'!$G:$G,HV$4,'Estruturante Móvel'!$L:$L,'CRONOGRAMA_CONST+MIGRACAO'!HL$7))</f>
        <v>0</v>
      </c>
      <c r="HX63" s="139">
        <f>(COUNTIFS('Estruturante Móvel'!$M:$M,$B63,'Estruturante Móvel'!$AM:$AM,HX$4))-(COUNTIFS('Estruturante Móvel'!$M:$M,$B63,'Estruturante Móvel'!$AM:$AM,HX$4,'Estruturante Móvel'!$AQ:$AQ,"REPARO FO"))</f>
        <v>0</v>
      </c>
      <c r="HY63" s="140">
        <f>(COUNTIFS('Estruturante Móvel'!$M:$M,$B62,'Estruturante Móvel'!$C:$C,"&lt;&gt;PREVISTO",'Estruturante Móvel'!$G:$G,HX$4,'Estruturante Móvel'!$L:$L,'CRONOGRAMA_CONST+MIGRACAO'!HN$7))</f>
        <v>0</v>
      </c>
      <c r="HZ63" s="139">
        <f>(COUNTIFS('Estruturante Móvel'!$M:$M,$B63,'Estruturante Móvel'!$AM:$AM,HZ$4))-(COUNTIFS('Estruturante Móvel'!$M:$M,$B63,'Estruturante Móvel'!$AM:$AM,HZ$4,'Estruturante Móvel'!$AQ:$AQ,"REPARO FO"))</f>
        <v>0</v>
      </c>
      <c r="IA63" s="140">
        <f>(COUNTIFS('Estruturante Móvel'!$M:$M,$B62,'Estruturante Móvel'!$C:$C,"&lt;&gt;PREVISTO",'Estruturante Móvel'!$G:$G,HZ$4,'Estruturante Móvel'!$L:$L,'CRONOGRAMA_CONST+MIGRACAO'!HP$7))</f>
        <v>0</v>
      </c>
      <c r="IB63" s="139">
        <f>(COUNTIFS('Estruturante Móvel'!$M:$M,$B63,'Estruturante Móvel'!$AM:$AM,IB$4))-(COUNTIFS('Estruturante Móvel'!$M:$M,$B63,'Estruturante Móvel'!$AM:$AM,IB$4,'Estruturante Móvel'!$AQ:$AQ,"REPARO FO"))</f>
        <v>0</v>
      </c>
      <c r="IC63" s="140">
        <f>(COUNTIFS('Estruturante Móvel'!$M:$M,$B62,'Estruturante Móvel'!$C:$C,"&lt;&gt;PREVISTO",'Estruturante Móvel'!$G:$G,IB$4,'Estruturante Móvel'!$L:$L,'CRONOGRAMA_CONST+MIGRACAO'!HR$7))</f>
        <v>0</v>
      </c>
      <c r="ID63" s="139">
        <f>(COUNTIFS('Estruturante Móvel'!$M:$M,$B63,'Estruturante Móvel'!$AM:$AM,ID$4))-(COUNTIFS('Estruturante Móvel'!$M:$M,$B63,'Estruturante Móvel'!$AM:$AM,ID$4,'Estruturante Móvel'!$AQ:$AQ,"REPARO FO"))</f>
        <v>0</v>
      </c>
      <c r="IE63" s="140">
        <f>(COUNTIFS('Estruturante Móvel'!$M:$M,$B62,'Estruturante Móvel'!$C:$C,"&lt;&gt;PREVISTO",'Estruturante Móvel'!$G:$G,ID$4,'Estruturante Móvel'!$L:$L,'CRONOGRAMA_CONST+MIGRACAO'!HT$7))</f>
        <v>0</v>
      </c>
      <c r="IF63" s="139">
        <f>(COUNTIFS('Estruturante Móvel'!$M:$M,$B63,'Estruturante Móvel'!$AM:$AM,IF$4))-(COUNTIFS('Estruturante Móvel'!$M:$M,$B63,'Estruturante Móvel'!$AM:$AM,IF$4,'Estruturante Móvel'!$AQ:$AQ,"REPARO FO"))</f>
        <v>0</v>
      </c>
      <c r="IG63" s="140">
        <f>(COUNTIFS('Estruturante Móvel'!$M:$M,$B62,'Estruturante Móvel'!$C:$C,"&lt;&gt;PREVISTO",'Estruturante Móvel'!$G:$G,IF$4,'Estruturante Móvel'!$L:$L,'CRONOGRAMA_CONST+MIGRACAO'!HV$7))</f>
        <v>0</v>
      </c>
      <c r="IH63" s="139">
        <f>(COUNTIFS('Estruturante Móvel'!$M:$M,$B63,'Estruturante Móvel'!$AM:$AM,IH$4))-(COUNTIFS('Estruturante Móvel'!$M:$M,$B63,'Estruturante Móvel'!$AM:$AM,IH$4,'Estruturante Móvel'!$AQ:$AQ,"REPARO FO"))</f>
        <v>0</v>
      </c>
      <c r="II63" s="140">
        <f>(COUNTIFS('Estruturante Móvel'!$M:$M,$B62,'Estruturante Móvel'!$C:$C,"&lt;&gt;PREVISTO",'Estruturante Móvel'!$G:$G,IH$4,'Estruturante Móvel'!$L:$L,'CRONOGRAMA_CONST+MIGRACAO'!HX$7))</f>
        <v>0</v>
      </c>
      <c r="IJ63" s="139">
        <f>(COUNTIFS('Estruturante Móvel'!$M:$M,$B63,'Estruturante Móvel'!$AM:$AM,IJ$4))-(COUNTIFS('Estruturante Móvel'!$M:$M,$B63,'Estruturante Móvel'!$AM:$AM,IJ$4,'Estruturante Móvel'!$AQ:$AQ,"REPARO FO"))</f>
        <v>0</v>
      </c>
      <c r="IK63" s="140">
        <f>(COUNTIFS('Estruturante Móvel'!$M:$M,$B62,'Estruturante Móvel'!$C:$C,"&lt;&gt;PREVISTO",'Estruturante Móvel'!$G:$G,IJ$4,'Estruturante Móvel'!$L:$L,'CRONOGRAMA_CONST+MIGRACAO'!HZ$7))</f>
        <v>0</v>
      </c>
      <c r="IL63" s="139">
        <f>(COUNTIFS('Estruturante Móvel'!$M:$M,$B63,'Estruturante Móvel'!$AM:$AM,IL$4))-(COUNTIFS('Estruturante Móvel'!$M:$M,$B63,'Estruturante Móvel'!$AM:$AM,IL$4,'Estruturante Móvel'!$AQ:$AQ,"REPARO FO"))</f>
        <v>0</v>
      </c>
      <c r="IM63" s="140">
        <f>(COUNTIFS('Estruturante Móvel'!$M:$M,$B62,'Estruturante Móvel'!$C:$C,"&lt;&gt;PREVISTO",'Estruturante Móvel'!$G:$G,IL$4,'Estruturante Móvel'!$L:$L,'CRONOGRAMA_CONST+MIGRACAO'!IB$7))</f>
        <v>0</v>
      </c>
      <c r="IN63" s="139">
        <f>(COUNTIFS('Estruturante Móvel'!$M:$M,$B63,'Estruturante Móvel'!$AM:$AM,IN$4))-(COUNTIFS('Estruturante Móvel'!$M:$M,$B63,'Estruturante Móvel'!$AM:$AM,IN$4,'Estruturante Móvel'!$AQ:$AQ,"REPARO FO"))</f>
        <v>0</v>
      </c>
      <c r="IO63" s="140">
        <f>(COUNTIFS('Estruturante Móvel'!$M:$M,$B62,'Estruturante Móvel'!$C:$C,"&lt;&gt;PREVISTO",'Estruturante Móvel'!$G:$G,IN$4,'Estruturante Móvel'!$L:$L,'CRONOGRAMA_CONST+MIGRACAO'!ID$7))</f>
        <v>0</v>
      </c>
      <c r="IP63" s="139">
        <f>(COUNTIFS('Estruturante Móvel'!$M:$M,$B63,'Estruturante Móvel'!$AM:$AM,IP$4))-(COUNTIFS('Estruturante Móvel'!$M:$M,$B63,'Estruturante Móvel'!$AM:$AM,IP$4,'Estruturante Móvel'!$AQ:$AQ,"REPARO FO"))</f>
        <v>0</v>
      </c>
      <c r="IQ63" s="140">
        <f>(COUNTIFS('Estruturante Móvel'!$M:$M,$B62,'Estruturante Móvel'!$C:$C,"&lt;&gt;PREVISTO",'Estruturante Móvel'!$G:$G,IP$4,'Estruturante Móvel'!$L:$L,'CRONOGRAMA_CONST+MIGRACAO'!IF$7))</f>
        <v>0</v>
      </c>
      <c r="IR63" s="139">
        <f>(COUNTIFS('Estruturante Móvel'!$M:$M,$B63,'Estruturante Móvel'!$AM:$AM,IR$4))-(COUNTIFS('Estruturante Móvel'!$M:$M,$B63,'Estruturante Móvel'!$AM:$AM,IR$4,'Estruturante Móvel'!$AQ:$AQ,"REPARO FO"))</f>
        <v>0</v>
      </c>
      <c r="IS63" s="140">
        <f>(COUNTIFS('Estruturante Móvel'!$M:$M,$B62,'Estruturante Móvel'!$C:$C,"&lt;&gt;PREVISTO",'Estruturante Móvel'!$G:$G,IR$4,'Estruturante Móvel'!$L:$L,'CRONOGRAMA_CONST+MIGRACAO'!IH$7))</f>
        <v>0</v>
      </c>
      <c r="IT63" s="139">
        <f>(COUNTIFS('Estruturante Móvel'!$M:$M,$B63,'Estruturante Móvel'!$AM:$AM,IT$4))-(COUNTIFS('Estruturante Móvel'!$M:$M,$B63,'Estruturante Móvel'!$AM:$AM,IT$4,'Estruturante Móvel'!$AQ:$AQ,"REPARO FO"))</f>
        <v>0</v>
      </c>
      <c r="IU63" s="140">
        <f>(COUNTIFS('Estruturante Móvel'!$M:$M,$B62,'Estruturante Móvel'!$C:$C,"&lt;&gt;PREVISTO",'Estruturante Móvel'!$G:$G,IT$4,'Estruturante Móvel'!$L:$L,'CRONOGRAMA_CONST+MIGRACAO'!IJ$7))</f>
        <v>0</v>
      </c>
      <c r="IV63" s="139">
        <f>(COUNTIFS('Estruturante Móvel'!$M:$M,$B63,'Estruturante Móvel'!$AM:$AM,IV$4))-(COUNTIFS('Estruturante Móvel'!$M:$M,$B63,'Estruturante Móvel'!$AM:$AM,IV$4,'Estruturante Móvel'!$AQ:$AQ,"REPARO FO"))</f>
        <v>0</v>
      </c>
      <c r="IW63" s="140">
        <f>(COUNTIFS('Estruturante Móvel'!$M:$M,$B62,'Estruturante Móvel'!$C:$C,"&lt;&gt;PREVISTO",'Estruturante Móvel'!$G:$G,IV$4,'Estruturante Móvel'!$L:$L,'CRONOGRAMA_CONST+MIGRACAO'!IL$7))</f>
        <v>0</v>
      </c>
      <c r="IX63" s="139">
        <f>(COUNTIFS('Estruturante Móvel'!$M:$M,$B63,'Estruturante Móvel'!$AM:$AM,IX$4))-(COUNTIFS('Estruturante Móvel'!$M:$M,$B63,'Estruturante Móvel'!$AM:$AM,IX$4,'Estruturante Móvel'!$AQ:$AQ,"REPARO FO"))</f>
        <v>0</v>
      </c>
      <c r="IY63" s="140">
        <f>(COUNTIFS('Estruturante Móvel'!$M:$M,$B62,'Estruturante Móvel'!$C:$C,"&lt;&gt;PREVISTO",'Estruturante Móvel'!$G:$G,IX$4,'Estruturante Móvel'!$L:$L,'CRONOGRAMA_CONST+MIGRACAO'!IN$7))</f>
        <v>0</v>
      </c>
      <c r="IZ63" s="139">
        <f>(COUNTIFS('Estruturante Móvel'!$M:$M,$B63,'Estruturante Móvel'!$AM:$AM,IZ$4))-(COUNTIFS('Estruturante Móvel'!$M:$M,$B63,'Estruturante Móvel'!$AM:$AM,IZ$4,'Estruturante Móvel'!$AQ:$AQ,"REPARO FO"))</f>
        <v>0</v>
      </c>
      <c r="JA63" s="140">
        <f>(COUNTIFS('Estruturante Móvel'!$M:$M,$B62,'Estruturante Móvel'!$C:$C,"&lt;&gt;PREVISTO",'Estruturante Móvel'!$G:$G,IZ$4,'Estruturante Móvel'!$L:$L,'CRONOGRAMA_CONST+MIGRACAO'!IP$7))</f>
        <v>0</v>
      </c>
      <c r="JB63" s="139">
        <f>(COUNTIFS('Estruturante Móvel'!$M:$M,$B63,'Estruturante Móvel'!$AM:$AM,JB$4))-(COUNTIFS('Estruturante Móvel'!$M:$M,$B63,'Estruturante Móvel'!$AM:$AM,JB$4,'Estruturante Móvel'!$AQ:$AQ,"REPARO FO"))</f>
        <v>0</v>
      </c>
      <c r="JC63" s="140">
        <f>(COUNTIFS('Estruturante Móvel'!$M:$M,$B62,'Estruturante Móvel'!$C:$C,"&lt;&gt;PREVISTO",'Estruturante Móvel'!$G:$G,JB$4,'Estruturante Móvel'!$L:$L,'CRONOGRAMA_CONST+MIGRACAO'!IR$7))</f>
        <v>0</v>
      </c>
      <c r="JD63" s="139">
        <f>(COUNTIFS('Estruturante Móvel'!$M:$M,$B63,'Estruturante Móvel'!$AM:$AM,JD$4))-(COUNTIFS('Estruturante Móvel'!$M:$M,$B63,'Estruturante Móvel'!$AM:$AM,JD$4,'Estruturante Móvel'!$AQ:$AQ,"REPARO FO"))</f>
        <v>0</v>
      </c>
      <c r="JE63" s="140">
        <f>(COUNTIFS('Estruturante Móvel'!$M:$M,$B62,'Estruturante Móvel'!$C:$C,"&lt;&gt;PREVISTO",'Estruturante Móvel'!$G:$G,JD$4,'Estruturante Móvel'!$L:$L,'CRONOGRAMA_CONST+MIGRACAO'!IT$7))</f>
        <v>0</v>
      </c>
      <c r="JF63" s="139">
        <f>(COUNTIFS('Estruturante Móvel'!$M:$M,$B63,'Estruturante Móvel'!$AM:$AM,JF$4))-(COUNTIFS('Estruturante Móvel'!$M:$M,$B63,'Estruturante Móvel'!$AM:$AM,JF$4,'Estruturante Móvel'!$AQ:$AQ,"REPARO FO"))</f>
        <v>0</v>
      </c>
      <c r="JG63" s="140">
        <f>(COUNTIFS('Estruturante Móvel'!$M:$M,$B62,'Estruturante Móvel'!$C:$C,"&lt;&gt;PREVISTO",'Estruturante Móvel'!$G:$G,JF$4,'Estruturante Móvel'!$L:$L,'CRONOGRAMA_CONST+MIGRACAO'!IV$7))</f>
        <v>0</v>
      </c>
      <c r="JH63" s="139">
        <f>(COUNTIFS('Estruturante Móvel'!$M:$M,$B63,'Estruturante Móvel'!$AM:$AM,JH$4))-(COUNTIFS('Estruturante Móvel'!$M:$M,$B63,'Estruturante Móvel'!$AM:$AM,JH$4,'Estruturante Móvel'!$AQ:$AQ,"REPARO FO"))</f>
        <v>0</v>
      </c>
      <c r="JI63" s="140">
        <f>(COUNTIFS('Estruturante Móvel'!$M:$M,$B62,'Estruturante Móvel'!$C:$C,"&lt;&gt;PREVISTO",'Estruturante Móvel'!$G:$G,JH$4,'Estruturante Móvel'!$L:$L,'CRONOGRAMA_CONST+MIGRACAO'!IX$7))</f>
        <v>0</v>
      </c>
      <c r="JJ63" s="139">
        <f>(COUNTIFS('Estruturante Móvel'!$M:$M,$B63,'Estruturante Móvel'!$AM:$AM,JJ$4))-(COUNTIFS('Estruturante Móvel'!$M:$M,$B63,'Estruturante Móvel'!$AM:$AM,JJ$4,'Estruturante Móvel'!$AQ:$AQ,"REPARO FO"))</f>
        <v>0</v>
      </c>
      <c r="JK63" s="140">
        <f>(COUNTIFS('Estruturante Móvel'!$M:$M,$B62,'Estruturante Móvel'!$C:$C,"&lt;&gt;PREVISTO",'Estruturante Móvel'!$G:$G,JJ$4,'Estruturante Móvel'!$L:$L,'CRONOGRAMA_CONST+MIGRACAO'!IZ$7))</f>
        <v>0</v>
      </c>
      <c r="JL63" s="139">
        <f>(COUNTIFS('Estruturante Móvel'!$M:$M,$B63,'Estruturante Móvel'!$AM:$AM,JL$4))-(COUNTIFS('Estruturante Móvel'!$M:$M,$B63,'Estruturante Móvel'!$AM:$AM,JL$4,'Estruturante Móvel'!$AQ:$AQ,"REPARO FO"))</f>
        <v>0</v>
      </c>
      <c r="JM63" s="140">
        <f>(COUNTIFS('Estruturante Móvel'!$M:$M,$B62,'Estruturante Móvel'!$C:$C,"&lt;&gt;PREVISTO",'Estruturante Móvel'!$G:$G,JL$4,'Estruturante Móvel'!$L:$L,'CRONOGRAMA_CONST+MIGRACAO'!JB$7))</f>
        <v>0</v>
      </c>
      <c r="JN63" s="139">
        <f>(COUNTIFS('Estruturante Móvel'!$M:$M,$B63,'Estruturante Móvel'!$AM:$AM,JN$4))-(COUNTIFS('Estruturante Móvel'!$M:$M,$B63,'Estruturante Móvel'!$AM:$AM,JN$4,'Estruturante Móvel'!$AQ:$AQ,"REPARO FO"))</f>
        <v>0</v>
      </c>
      <c r="JO63" s="140">
        <f>(COUNTIFS('Estruturante Móvel'!$M:$M,$B62,'Estruturante Móvel'!$C:$C,"&lt;&gt;PREVISTO",'Estruturante Móvel'!$G:$G,JN$4,'Estruturante Móvel'!$L:$L,'CRONOGRAMA_CONST+MIGRACAO'!JD$7))</f>
        <v>0</v>
      </c>
      <c r="JP63" s="139">
        <f>(COUNTIFS('Estruturante Móvel'!$M:$M,$B63,'Estruturante Móvel'!$AM:$AM,JP$4))-(COUNTIFS('Estruturante Móvel'!$M:$M,$B63,'Estruturante Móvel'!$AM:$AM,JP$4,'Estruturante Móvel'!$AQ:$AQ,"REPARO FO"))</f>
        <v>0</v>
      </c>
      <c r="JQ63" s="140">
        <f>(COUNTIFS('Estruturante Móvel'!$M:$M,$B62,'Estruturante Móvel'!$C:$C,"&lt;&gt;PREVISTO",'Estruturante Móvel'!$G:$G,JP$4,'Estruturante Móvel'!$L:$L,'CRONOGRAMA_CONST+MIGRACAO'!JF$7))</f>
        <v>0</v>
      </c>
      <c r="JR63" s="139">
        <f>(COUNTIFS('Estruturante Móvel'!$M:$M,$B63,'Estruturante Móvel'!$AM:$AM,JR$4))-(COUNTIFS('Estruturante Móvel'!$M:$M,$B63,'Estruturante Móvel'!$AM:$AM,JR$4,'Estruturante Móvel'!$AQ:$AQ,"REPARO FO"))</f>
        <v>0</v>
      </c>
      <c r="JS63" s="140">
        <f>(COUNTIFS('Estruturante Móvel'!$M:$M,$B62,'Estruturante Móvel'!$C:$C,"&lt;&gt;PREVISTO",'Estruturante Móvel'!$G:$G,JR$4,'Estruturante Móvel'!$L:$L,'CRONOGRAMA_CONST+MIGRACAO'!JH$7))</f>
        <v>0</v>
      </c>
      <c r="JT63" s="139">
        <f>(COUNTIFS('Estruturante Móvel'!$M:$M,$B63,'Estruturante Móvel'!$AM:$AM,JT$4))-(COUNTIFS('Estruturante Móvel'!$M:$M,$B63,'Estruturante Móvel'!$AM:$AM,JT$4,'Estruturante Móvel'!$AQ:$AQ,"REPARO FO"))</f>
        <v>0</v>
      </c>
      <c r="JU63" s="140">
        <f>(COUNTIFS('Estruturante Móvel'!$M:$M,$B62,'Estruturante Móvel'!$C:$C,"&lt;&gt;PREVISTO",'Estruturante Móvel'!$G:$G,JT$4,'Estruturante Móvel'!$L:$L,'CRONOGRAMA_CONST+MIGRACAO'!JJ$7))</f>
        <v>0</v>
      </c>
      <c r="JV63" s="139">
        <f>(COUNTIFS('Estruturante Móvel'!$M:$M,$B63,'Estruturante Móvel'!$AM:$AM,JV$4))-(COUNTIFS('Estruturante Móvel'!$M:$M,$B63,'Estruturante Móvel'!$AM:$AM,JV$4,'Estruturante Móvel'!$AQ:$AQ,"REPARO FO"))</f>
        <v>0</v>
      </c>
      <c r="JW63" s="140">
        <f>(COUNTIFS('Estruturante Móvel'!$M:$M,$B62,'Estruturante Móvel'!$C:$C,"&lt;&gt;PREVISTO",'Estruturante Móvel'!$G:$G,JV$4,'Estruturante Móvel'!$L:$L,'CRONOGRAMA_CONST+MIGRACAO'!JL$7))</f>
        <v>0</v>
      </c>
      <c r="JX63" s="139">
        <f>(COUNTIFS('Estruturante Móvel'!$M:$M,$B63,'Estruturante Móvel'!$AM:$AM,JX$4))-(COUNTIFS('Estruturante Móvel'!$M:$M,$B63,'Estruturante Móvel'!$AM:$AM,JX$4,'Estruturante Móvel'!$AQ:$AQ,"REPARO FO"))</f>
        <v>0</v>
      </c>
      <c r="JY63" s="140">
        <f>(COUNTIFS('Estruturante Móvel'!$M:$M,$B62,'Estruturante Móvel'!$C:$C,"&lt;&gt;PREVISTO",'Estruturante Móvel'!$G:$G,JX$4,'Estruturante Móvel'!$L:$L,'CRONOGRAMA_CONST+MIGRACAO'!JN$7))</f>
        <v>0</v>
      </c>
      <c r="JZ63" s="139">
        <f>(COUNTIFS('Estruturante Móvel'!$M:$M,$B63,'Estruturante Móvel'!$AM:$AM,JZ$4))-(COUNTIFS('Estruturante Móvel'!$M:$M,$B63,'Estruturante Móvel'!$AM:$AM,JZ$4,'Estruturante Móvel'!$AQ:$AQ,"REPARO FO"))</f>
        <v>0</v>
      </c>
      <c r="KA63" s="140">
        <f>(COUNTIFS('Estruturante Móvel'!$M:$M,$B62,'Estruturante Móvel'!$C:$C,"&lt;&gt;PREVISTO",'Estruturante Móvel'!$G:$G,JZ$4,'Estruturante Móvel'!$L:$L,'CRONOGRAMA_CONST+MIGRACAO'!JP$7))</f>
        <v>0</v>
      </c>
      <c r="KB63" s="139">
        <f>(COUNTIFS('Estruturante Móvel'!$M:$M,$B63,'Estruturante Móvel'!$AM:$AM,KB$4))-(COUNTIFS('Estruturante Móvel'!$M:$M,$B63,'Estruturante Móvel'!$AM:$AM,KB$4,'Estruturante Móvel'!$AQ:$AQ,"REPARO FO"))</f>
        <v>0</v>
      </c>
      <c r="KC63" s="140">
        <f>(COUNTIFS('Estruturante Móvel'!$M:$M,$B62,'Estruturante Móvel'!$C:$C,"&lt;&gt;PREVISTO",'Estruturante Móvel'!$G:$G,KB$4,'Estruturante Móvel'!$L:$L,'CRONOGRAMA_CONST+MIGRACAO'!JR$7))</f>
        <v>0</v>
      </c>
      <c r="KD63" s="139">
        <f>(COUNTIFS('Estruturante Móvel'!$M:$M,$B63,'Estruturante Móvel'!$AM:$AM,KD$4))-(COUNTIFS('Estruturante Móvel'!$M:$M,$B63,'Estruturante Móvel'!$AM:$AM,KD$4,'Estruturante Móvel'!$AQ:$AQ,"REPARO FO"))</f>
        <v>0</v>
      </c>
      <c r="KE63" s="140">
        <f>(COUNTIFS('Estruturante Móvel'!$M:$M,$B62,'Estruturante Móvel'!$C:$C,"&lt;&gt;PREVISTO",'Estruturante Móvel'!$G:$G,KD$4,'Estruturante Móvel'!$L:$L,'CRONOGRAMA_CONST+MIGRACAO'!JT$7))</f>
        <v>0</v>
      </c>
      <c r="KF63" s="139">
        <f>(COUNTIFS('Estruturante Móvel'!$M:$M,$B63,'Estruturante Móvel'!$AM:$AM,KF$4))-(COUNTIFS('Estruturante Móvel'!$M:$M,$B63,'Estruturante Móvel'!$AM:$AM,KF$4,'Estruturante Móvel'!$AQ:$AQ,"REPARO FO"))</f>
        <v>0</v>
      </c>
      <c r="KG63" s="140">
        <f>(COUNTIFS('Estruturante Móvel'!$M:$M,$B62,'Estruturante Móvel'!$C:$C,"&lt;&gt;PREVISTO",'Estruturante Móvel'!$G:$G,KF$4,'Estruturante Móvel'!$L:$L,'CRONOGRAMA_CONST+MIGRACAO'!JV$7))</f>
        <v>0</v>
      </c>
      <c r="KH63" s="139">
        <f>(COUNTIFS('Estruturante Móvel'!$M:$M,$B63,'Estruturante Móvel'!$AM:$AM,KH$4))-(COUNTIFS('Estruturante Móvel'!$M:$M,$B63,'Estruturante Móvel'!$AM:$AM,KH$4,'Estruturante Móvel'!$AQ:$AQ,"REPARO FO"))</f>
        <v>0</v>
      </c>
      <c r="KI63" s="140">
        <f>(COUNTIFS('Estruturante Móvel'!$M:$M,$B62,'Estruturante Móvel'!$C:$C,"&lt;&gt;PREVISTO",'Estruturante Móvel'!$G:$G,KH$4,'Estruturante Móvel'!$L:$L,'CRONOGRAMA_CONST+MIGRACAO'!JX$7))</f>
        <v>0</v>
      </c>
      <c r="KJ63" s="139">
        <f>(COUNTIFS('Estruturante Móvel'!$M:$M,$B63,'Estruturante Móvel'!$AM:$AM,KJ$4))-(COUNTIFS('Estruturante Móvel'!$M:$M,$B63,'Estruturante Móvel'!$AM:$AM,KJ$4,'Estruturante Móvel'!$AQ:$AQ,"REPARO FO"))</f>
        <v>0</v>
      </c>
      <c r="KK63" s="140">
        <f>(COUNTIFS('Estruturante Móvel'!$M:$M,$B62,'Estruturante Móvel'!$C:$C,"&lt;&gt;PREVISTO",'Estruturante Móvel'!$G:$G,KJ$4,'Estruturante Móvel'!$L:$L,'CRONOGRAMA_CONST+MIGRACAO'!JZ$7))</f>
        <v>0</v>
      </c>
      <c r="KL63" s="139">
        <f>(COUNTIFS('Estruturante Móvel'!$M:$M,$B63,'Estruturante Móvel'!$AM:$AM,KL$4))-(COUNTIFS('Estruturante Móvel'!$M:$M,$B63,'Estruturante Móvel'!$AM:$AM,KL$4,'Estruturante Móvel'!$AQ:$AQ,"REPARO FO"))</f>
        <v>0</v>
      </c>
      <c r="KM63" s="140">
        <f>(COUNTIFS('Estruturante Móvel'!$M:$M,$B62,'Estruturante Móvel'!$C:$C,"&lt;&gt;PREVISTO",'Estruturante Móvel'!$G:$G,KL$4,'Estruturante Móvel'!$L:$L,'CRONOGRAMA_CONST+MIGRACAO'!KB$7))</f>
        <v>0</v>
      </c>
      <c r="KN63" s="139">
        <f>(COUNTIFS('Estruturante Móvel'!$M:$M,$B63,'Estruturante Móvel'!$AM:$AM,KN$4))-(COUNTIFS('Estruturante Móvel'!$M:$M,$B63,'Estruturante Móvel'!$AM:$AM,KN$4,'Estruturante Móvel'!$AQ:$AQ,"REPARO FO"))</f>
        <v>0</v>
      </c>
      <c r="KO63" s="140">
        <f>(COUNTIFS('Estruturante Móvel'!$M:$M,$B62,'Estruturante Móvel'!$C:$C,"&lt;&gt;PREVISTO",'Estruturante Móvel'!$G:$G,KN$4,'Estruturante Móvel'!$L:$L,'CRONOGRAMA_CONST+MIGRACAO'!KD$7))</f>
        <v>0</v>
      </c>
      <c r="KP63" s="139">
        <f>(COUNTIFS('Estruturante Móvel'!$M:$M,$B63,'Estruturante Móvel'!$AM:$AM,KP$4))-(COUNTIFS('Estruturante Móvel'!$M:$M,$B63,'Estruturante Móvel'!$AM:$AM,KP$4,'Estruturante Móvel'!$AQ:$AQ,"REPARO FO"))</f>
        <v>0</v>
      </c>
      <c r="KQ63" s="140">
        <f>(COUNTIFS('Estruturante Móvel'!$M:$M,$B62,'Estruturante Móvel'!$C:$C,"&lt;&gt;PREVISTO",'Estruturante Móvel'!$G:$G,KP$4,'Estruturante Móvel'!$L:$L,'CRONOGRAMA_CONST+MIGRACAO'!KF$7))</f>
        <v>0</v>
      </c>
      <c r="KR63" s="139">
        <f>(COUNTIFS('Estruturante Móvel'!$M:$M,$B63,'Estruturante Móvel'!$AM:$AM,KR$4))-(COUNTIFS('Estruturante Móvel'!$M:$M,$B63,'Estruturante Móvel'!$AM:$AM,KR$4,'Estruturante Móvel'!$AQ:$AQ,"REPARO FO"))</f>
        <v>0</v>
      </c>
      <c r="KS63" s="140">
        <f>(COUNTIFS('Estruturante Móvel'!$M:$M,$B62,'Estruturante Móvel'!$C:$C,"&lt;&gt;PREVISTO",'Estruturante Móvel'!$G:$G,KR$4,'Estruturante Móvel'!$L:$L,'CRONOGRAMA_CONST+MIGRACAO'!KH$7))</f>
        <v>0</v>
      </c>
      <c r="KT63" s="139">
        <f>(COUNTIFS('Estruturante Móvel'!$M:$M,$B63,'Estruturante Móvel'!$AM:$AM,KT$4))-(COUNTIFS('Estruturante Móvel'!$M:$M,$B63,'Estruturante Móvel'!$AM:$AM,KT$4,'Estruturante Móvel'!$AQ:$AQ,"REPARO FO"))</f>
        <v>0</v>
      </c>
      <c r="KU63" s="140">
        <f>(COUNTIFS('Estruturante Móvel'!$M:$M,$B62,'Estruturante Móvel'!$C:$C,"&lt;&gt;PREVISTO",'Estruturante Móvel'!$G:$G,KT$4,'Estruturante Móvel'!$L:$L,'CRONOGRAMA_CONST+MIGRACAO'!KJ$7))</f>
        <v>0</v>
      </c>
      <c r="KV63" s="139">
        <f>(COUNTIFS('Estruturante Móvel'!$M:$M,$B63,'Estruturante Móvel'!$AM:$AM,KV$4))-(COUNTIFS('Estruturante Móvel'!$M:$M,$B63,'Estruturante Móvel'!$AM:$AM,KV$4,'Estruturante Móvel'!$AQ:$AQ,"REPARO FO"))</f>
        <v>0</v>
      </c>
      <c r="KW63" s="140">
        <f>(COUNTIFS('Estruturante Móvel'!$M:$M,$B62,'Estruturante Móvel'!$C:$C,"&lt;&gt;PREVISTO",'Estruturante Móvel'!$G:$G,KV$4,'Estruturante Móvel'!$L:$L,'CRONOGRAMA_CONST+MIGRACAO'!KL$7))</f>
        <v>0</v>
      </c>
      <c r="KX63" s="139">
        <f>(COUNTIFS('Estruturante Móvel'!$M:$M,$B63,'Estruturante Móvel'!$AM:$AM,KX$4))-(COUNTIFS('Estruturante Móvel'!$M:$M,$B63,'Estruturante Móvel'!$AM:$AM,KX$4,'Estruturante Móvel'!$AQ:$AQ,"REPARO FO"))</f>
        <v>0</v>
      </c>
      <c r="KY63" s="140">
        <f>(COUNTIFS('Estruturante Móvel'!$M:$M,$B62,'Estruturante Móvel'!$C:$C,"&lt;&gt;PREVISTO",'Estruturante Móvel'!$G:$G,KX$4,'Estruturante Móvel'!$L:$L,'CRONOGRAMA_CONST+MIGRACAO'!KN$7))</f>
        <v>0</v>
      </c>
      <c r="KZ63" s="139">
        <f>(COUNTIFS('Estruturante Móvel'!$M:$M,$B63,'Estruturante Móvel'!$AM:$AM,KZ$4))-(COUNTIFS('Estruturante Móvel'!$M:$M,$B63,'Estruturante Móvel'!$AM:$AM,KZ$4,'Estruturante Móvel'!$AQ:$AQ,"REPARO FO"))</f>
        <v>0</v>
      </c>
      <c r="LA63" s="140">
        <f>(COUNTIFS('Estruturante Móvel'!$M:$M,$B62,'Estruturante Móvel'!$C:$C,"&lt;&gt;PREVISTO",'Estruturante Móvel'!$G:$G,KZ$4,'Estruturante Móvel'!$L:$L,'CRONOGRAMA_CONST+MIGRACAO'!KP$7))</f>
        <v>0</v>
      </c>
      <c r="LB63" s="139">
        <f>(COUNTIFS('Estruturante Móvel'!$M:$M,$B63,'Estruturante Móvel'!$AM:$AM,LB$4))-(COUNTIFS('Estruturante Móvel'!$M:$M,$B63,'Estruturante Móvel'!$AM:$AM,LB$4,'Estruturante Móvel'!$AQ:$AQ,"REPARO FO"))</f>
        <v>0</v>
      </c>
      <c r="LC63" s="140">
        <f>(COUNTIFS('Estruturante Móvel'!$M:$M,$B62,'Estruturante Móvel'!$C:$C,"&lt;&gt;PREVISTO",'Estruturante Móvel'!$G:$G,LB$4,'Estruturante Móvel'!$L:$L,'CRONOGRAMA_CONST+MIGRACAO'!KR$7))</f>
        <v>0</v>
      </c>
      <c r="LD63" s="139">
        <f>(COUNTIFS('Estruturante Móvel'!$M:$M,$B63,'Estruturante Móvel'!$AM:$AM,LD$4))-(COUNTIFS('Estruturante Móvel'!$M:$M,$B63,'Estruturante Móvel'!$AM:$AM,LD$4,'Estruturante Móvel'!$AQ:$AQ,"REPARO FO"))</f>
        <v>0</v>
      </c>
      <c r="LE63" s="140">
        <f>(COUNTIFS('Estruturante Móvel'!$M:$M,$B62,'Estruturante Móvel'!$C:$C,"&lt;&gt;PREVISTO",'Estruturante Móvel'!$G:$G,LD$4,'Estruturante Móvel'!$L:$L,'CRONOGRAMA_CONST+MIGRACAO'!KT$7))</f>
        <v>0</v>
      </c>
      <c r="LF63" s="139">
        <f>(COUNTIFS('Estruturante Móvel'!$M:$M,$B63,'Estruturante Móvel'!$AM:$AM,LF$4))-(COUNTIFS('Estruturante Móvel'!$M:$M,$B63,'Estruturante Móvel'!$AM:$AM,LF$4,'Estruturante Móvel'!$AQ:$AQ,"REPARO FO"))</f>
        <v>0</v>
      </c>
      <c r="LG63" s="140">
        <f>(COUNTIFS('Estruturante Móvel'!$M:$M,$B62,'Estruturante Móvel'!$C:$C,"&lt;&gt;PREVISTO",'Estruturante Móvel'!$G:$G,LF$4,'Estruturante Móvel'!$L:$L,'CRONOGRAMA_CONST+MIGRACAO'!KV$7))</f>
        <v>0</v>
      </c>
      <c r="LH63" s="139">
        <f>(COUNTIFS('Estruturante Móvel'!$M:$M,$B63,'Estruturante Móvel'!$AM:$AM,LH$4))-(COUNTIFS('Estruturante Móvel'!$M:$M,$B63,'Estruturante Móvel'!$AM:$AM,LH$4,'Estruturante Móvel'!$AQ:$AQ,"REPARO FO"))</f>
        <v>0</v>
      </c>
      <c r="LI63" s="140">
        <f>(COUNTIFS('Estruturante Móvel'!$M:$M,$B62,'Estruturante Móvel'!$C:$C,"&lt;&gt;PREVISTO",'Estruturante Móvel'!$G:$G,LH$4,'Estruturante Móvel'!$L:$L,'CRONOGRAMA_CONST+MIGRACAO'!KX$7))</f>
        <v>0</v>
      </c>
      <c r="LJ63" s="139">
        <f>(COUNTIFS('Estruturante Móvel'!$M:$M,$B63,'Estruturante Móvel'!$AM:$AM,LJ$4))-(COUNTIFS('Estruturante Móvel'!$M:$M,$B63,'Estruturante Móvel'!$AM:$AM,LJ$4,'Estruturante Móvel'!$AQ:$AQ,"REPARO FO"))</f>
        <v>0</v>
      </c>
      <c r="LK63" s="140">
        <f>(COUNTIFS('Estruturante Móvel'!$M:$M,$B62,'Estruturante Móvel'!$C:$C,"&lt;&gt;PREVISTO",'Estruturante Móvel'!$G:$G,LJ$4,'Estruturante Móvel'!$L:$L,'CRONOGRAMA_CONST+MIGRACAO'!KZ$7))</f>
        <v>0</v>
      </c>
      <c r="LL63" s="139">
        <f>(COUNTIFS('Estruturante Móvel'!$M:$M,$B63,'Estruturante Móvel'!$AM:$AM,LL$4))-(COUNTIFS('Estruturante Móvel'!$M:$M,$B63,'Estruturante Móvel'!$AM:$AM,LL$4,'Estruturante Móvel'!$AQ:$AQ,"REPARO FO"))</f>
        <v>0</v>
      </c>
      <c r="LM63" s="140">
        <f>(COUNTIFS('Estruturante Móvel'!$M:$M,$B62,'Estruturante Móvel'!$C:$C,"&lt;&gt;PREVISTO",'Estruturante Móvel'!$G:$G,LL$4,'Estruturante Móvel'!$L:$L,'CRONOGRAMA_CONST+MIGRACAO'!LB$7))</f>
        <v>0</v>
      </c>
      <c r="LN63" s="139">
        <f>(COUNTIFS('Estruturante Móvel'!$M:$M,$B63,'Estruturante Móvel'!$AM:$AM,LN$4))-(COUNTIFS('Estruturante Móvel'!$M:$M,$B63,'Estruturante Móvel'!$AM:$AM,LN$4,'Estruturante Móvel'!$AQ:$AQ,"REPARO FO"))</f>
        <v>0</v>
      </c>
      <c r="LO63" s="140">
        <f>(COUNTIFS('Estruturante Móvel'!$M:$M,$B62,'Estruturante Móvel'!$C:$C,"&lt;&gt;PREVISTO",'Estruturante Móvel'!$G:$G,LN$4,'Estruturante Móvel'!$L:$L,'CRONOGRAMA_CONST+MIGRACAO'!LD$7))</f>
        <v>0</v>
      </c>
      <c r="LP63" s="139">
        <f>(COUNTIFS('Estruturante Móvel'!$M:$M,$B63,'Estruturante Móvel'!$AM:$AM,LP$4))-(COUNTIFS('Estruturante Móvel'!$M:$M,$B63,'Estruturante Móvel'!$AM:$AM,LP$4,'Estruturante Móvel'!$AQ:$AQ,"REPARO FO"))</f>
        <v>0</v>
      </c>
      <c r="LQ63" s="140">
        <f>(COUNTIFS('Estruturante Móvel'!$M:$M,$B62,'Estruturante Móvel'!$C:$C,"&lt;&gt;PREVISTO",'Estruturante Móvel'!$G:$G,LP$4,'Estruturante Móvel'!$L:$L,'CRONOGRAMA_CONST+MIGRACAO'!LF$7))</f>
        <v>0</v>
      </c>
      <c r="LR63" s="139">
        <f>(COUNTIFS('Estruturante Móvel'!$M:$M,$B63,'Estruturante Móvel'!$AM:$AM,LR$4))-(COUNTIFS('Estruturante Móvel'!$M:$M,$B63,'Estruturante Móvel'!$AM:$AM,LR$4,'Estruturante Móvel'!$AQ:$AQ,"REPARO FO"))</f>
        <v>0</v>
      </c>
      <c r="LS63" s="140">
        <f>(COUNTIFS('Estruturante Móvel'!$M:$M,$B62,'Estruturante Móvel'!$C:$C,"&lt;&gt;PREVISTO",'Estruturante Móvel'!$G:$G,LR$4,'Estruturante Móvel'!$L:$L,'CRONOGRAMA_CONST+MIGRACAO'!LH$7))</f>
        <v>0</v>
      </c>
      <c r="LT63" s="139">
        <f>(COUNTIFS('Estruturante Móvel'!$M:$M,$B63,'Estruturante Móvel'!$AM:$AM,LT$4))-(COUNTIFS('Estruturante Móvel'!$M:$M,$B63,'Estruturante Móvel'!$AM:$AM,LT$4,'Estruturante Móvel'!$AQ:$AQ,"REPARO FO"))</f>
        <v>0</v>
      </c>
      <c r="LU63" s="140">
        <f>(COUNTIFS('Estruturante Móvel'!$M:$M,$B62,'Estruturante Móvel'!$C:$C,"&lt;&gt;PREVISTO",'Estruturante Móvel'!$G:$G,LT$4,'Estruturante Móvel'!$L:$L,'CRONOGRAMA_CONST+MIGRACAO'!LJ$7))</f>
        <v>0</v>
      </c>
      <c r="LV63" s="139">
        <f>(COUNTIFS('Estruturante Móvel'!$M:$M,$B63,'Estruturante Móvel'!$AM:$AM,LV$4))-(COUNTIFS('Estruturante Móvel'!$M:$M,$B63,'Estruturante Móvel'!$AM:$AM,LV$4,'Estruturante Móvel'!$AQ:$AQ,"REPARO FO"))</f>
        <v>0</v>
      </c>
      <c r="LW63" s="140">
        <f>(COUNTIFS('Estruturante Móvel'!$M:$M,$B62,'Estruturante Móvel'!$C:$C,"&lt;&gt;PREVISTO",'Estruturante Móvel'!$G:$G,LV$4,'Estruturante Móvel'!$L:$L,'CRONOGRAMA_CONST+MIGRACAO'!LL$7))</f>
        <v>0</v>
      </c>
      <c r="LX63" s="139">
        <f>(COUNTIFS('Estruturante Móvel'!$M:$M,$B63,'Estruturante Móvel'!$AM:$AM,LX$4))-(COUNTIFS('Estruturante Móvel'!$M:$M,$B63,'Estruturante Móvel'!$AM:$AM,LX$4,'Estruturante Móvel'!$AQ:$AQ,"REPARO FO"))</f>
        <v>0</v>
      </c>
      <c r="LY63" s="140">
        <f>(COUNTIFS('Estruturante Móvel'!$M:$M,$B62,'Estruturante Móvel'!$C:$C,"&lt;&gt;PREVISTO",'Estruturante Móvel'!$G:$G,LX$4,'Estruturante Móvel'!$L:$L,'CRONOGRAMA_CONST+MIGRACAO'!LN$7))</f>
        <v>0</v>
      </c>
      <c r="LZ63" s="139">
        <f>(COUNTIFS('Estruturante Móvel'!$M:$M,$B63,'Estruturante Móvel'!$AM:$AM,LZ$4))-(COUNTIFS('Estruturante Móvel'!$M:$M,$B63,'Estruturante Móvel'!$AM:$AM,LZ$4,'Estruturante Móvel'!$AQ:$AQ,"REPARO FO"))</f>
        <v>0</v>
      </c>
      <c r="MA63" s="140">
        <f>(COUNTIFS('Estruturante Móvel'!$M:$M,$B62,'Estruturante Móvel'!$C:$C,"&lt;&gt;PREVISTO",'Estruturante Móvel'!$G:$G,LZ$4,'Estruturante Móvel'!$L:$L,'CRONOGRAMA_CONST+MIGRACAO'!LP$7))</f>
        <v>0</v>
      </c>
      <c r="MB63" s="139">
        <f>(COUNTIFS('Estruturante Móvel'!$M:$M,$B63,'Estruturante Móvel'!$AM:$AM,MB$4))-(COUNTIFS('Estruturante Móvel'!$M:$M,$B63,'Estruturante Móvel'!$AM:$AM,MB$4,'Estruturante Móvel'!$AQ:$AQ,"REPARO FO"))</f>
        <v>0</v>
      </c>
      <c r="MC63" s="140">
        <f>(COUNTIFS('Estruturante Móvel'!$M:$M,$B62,'Estruturante Móvel'!$C:$C,"&lt;&gt;PREVISTO",'Estruturante Móvel'!$G:$G,MB$4,'Estruturante Móvel'!$L:$L,'CRONOGRAMA_CONST+MIGRACAO'!LR$7))</f>
        <v>0</v>
      </c>
      <c r="MD63" s="139">
        <f>(COUNTIFS('Estruturante Móvel'!$M:$M,$B63,'Estruturante Móvel'!$AM:$AM,MD$4))-(COUNTIFS('Estruturante Móvel'!$M:$M,$B63,'Estruturante Móvel'!$AM:$AM,MD$4,'Estruturante Móvel'!$AQ:$AQ,"REPARO FO"))</f>
        <v>0</v>
      </c>
      <c r="ME63" s="140">
        <f>(COUNTIFS('Estruturante Móvel'!$M:$M,$B62,'Estruturante Móvel'!$C:$C,"&lt;&gt;PREVISTO",'Estruturante Móvel'!$G:$G,MD$4,'Estruturante Móvel'!$L:$L,'CRONOGRAMA_CONST+MIGRACAO'!LT$7))</f>
        <v>0</v>
      </c>
      <c r="MF63" s="139">
        <f>(COUNTIFS('Estruturante Móvel'!$M:$M,$B63,'Estruturante Móvel'!$AM:$AM,MF$4))-(COUNTIFS('Estruturante Móvel'!$M:$M,$B63,'Estruturante Móvel'!$AM:$AM,MF$4,'Estruturante Móvel'!$AQ:$AQ,"REPARO FO"))</f>
        <v>0</v>
      </c>
      <c r="MG63" s="140">
        <f>(COUNTIFS('Estruturante Móvel'!$M:$M,$B62,'Estruturante Móvel'!$C:$C,"&lt;&gt;PREVISTO",'Estruturante Móvel'!$G:$G,MF$4,'Estruturante Móvel'!$L:$L,'CRONOGRAMA_CONST+MIGRACAO'!LV$7))</f>
        <v>0</v>
      </c>
      <c r="MH63" s="139">
        <f>(COUNTIFS('Estruturante Móvel'!$M:$M,$B63,'Estruturante Móvel'!$AM:$AM,MH$4))-(COUNTIFS('Estruturante Móvel'!$M:$M,$B63,'Estruturante Móvel'!$AM:$AM,MH$4,'Estruturante Móvel'!$AQ:$AQ,"REPARO FO"))</f>
        <v>0</v>
      </c>
      <c r="MI63" s="140">
        <f>(COUNTIFS('Estruturante Móvel'!$M:$M,$B62,'Estruturante Móvel'!$C:$C,"&lt;&gt;PREVISTO",'Estruturante Móvel'!$G:$G,MH$4,'Estruturante Móvel'!$L:$L,'CRONOGRAMA_CONST+MIGRACAO'!LX$7))</f>
        <v>0</v>
      </c>
      <c r="MJ63" s="139">
        <f>(COUNTIFS('Estruturante Móvel'!$M:$M,$B63,'Estruturante Móvel'!$AM:$AM,MJ$4))-(COUNTIFS('Estruturante Móvel'!$M:$M,$B63,'Estruturante Móvel'!$AM:$AM,MJ$4,'Estruturante Móvel'!$AQ:$AQ,"REPARO FO"))</f>
        <v>0</v>
      </c>
      <c r="MK63" s="140">
        <f>(COUNTIFS('Estruturante Móvel'!$M:$M,$B62,'Estruturante Móvel'!$C:$C,"&lt;&gt;PREVISTO",'Estruturante Móvel'!$G:$G,MJ$4,'Estruturante Móvel'!$L:$L,'CRONOGRAMA_CONST+MIGRACAO'!LZ$7))</f>
        <v>0</v>
      </c>
      <c r="ML63" s="139">
        <f>(COUNTIFS('Estruturante Móvel'!$M:$M,$B63,'Estruturante Móvel'!$AM:$AM,ML$4))-(COUNTIFS('Estruturante Móvel'!$M:$M,$B63,'Estruturante Móvel'!$AM:$AM,ML$4,'Estruturante Móvel'!$AQ:$AQ,"REPARO FO"))</f>
        <v>0</v>
      </c>
      <c r="MM63" s="140">
        <f>(COUNTIFS('Estruturante Móvel'!$M:$M,$B62,'Estruturante Móvel'!$C:$C,"&lt;&gt;PREVISTO",'Estruturante Móvel'!$G:$G,ML$4,'Estruturante Móvel'!$L:$L,'CRONOGRAMA_CONST+MIGRACAO'!MB$7))</f>
        <v>0</v>
      </c>
      <c r="MN63" s="139">
        <f>(COUNTIFS('Estruturante Móvel'!$M:$M,$B63,'Estruturante Móvel'!$AM:$AM,MN$4))-(COUNTIFS('Estruturante Móvel'!$M:$M,$B63,'Estruturante Móvel'!$AM:$AM,MN$4,'Estruturante Móvel'!$AQ:$AQ,"REPARO FO"))</f>
        <v>0</v>
      </c>
      <c r="MO63" s="140">
        <f>(COUNTIFS('Estruturante Móvel'!$M:$M,$B62,'Estruturante Móvel'!$C:$C,"&lt;&gt;PREVISTO",'Estruturante Móvel'!$G:$G,MN$4,'Estruturante Móvel'!$L:$L,'CRONOGRAMA_CONST+MIGRACAO'!MD$7))</f>
        <v>0</v>
      </c>
      <c r="MP63" s="139">
        <f>(COUNTIFS('Estruturante Móvel'!$M:$M,$B63,'Estruturante Móvel'!$AM:$AM,MP$4))-(COUNTIFS('Estruturante Móvel'!$M:$M,$B63,'Estruturante Móvel'!$AM:$AM,MP$4,'Estruturante Móvel'!$AQ:$AQ,"REPARO FO"))</f>
        <v>0</v>
      </c>
      <c r="MQ63" s="140">
        <f>(COUNTIFS('Estruturante Móvel'!$M:$M,$B62,'Estruturante Móvel'!$C:$C,"&lt;&gt;PREVISTO",'Estruturante Móvel'!$G:$G,MP$4,'Estruturante Móvel'!$L:$L,'CRONOGRAMA_CONST+MIGRACAO'!MF$7))</f>
        <v>0</v>
      </c>
      <c r="MR63" s="139">
        <f>(COUNTIFS('Estruturante Móvel'!$M:$M,$B63,'Estruturante Móvel'!$AM:$AM,MR$4))-(COUNTIFS('Estruturante Móvel'!$M:$M,$B63,'Estruturante Móvel'!$AM:$AM,MR$4,'Estruturante Móvel'!$AQ:$AQ,"REPARO FO"))</f>
        <v>0</v>
      </c>
      <c r="MS63" s="140">
        <f>(COUNTIFS('Estruturante Móvel'!$M:$M,$B62,'Estruturante Móvel'!$C:$C,"&lt;&gt;PREVISTO",'Estruturante Móvel'!$G:$G,MR$4,'Estruturante Móvel'!$L:$L,'CRONOGRAMA_CONST+MIGRACAO'!MH$7))</f>
        <v>0</v>
      </c>
      <c r="MT63" s="139">
        <f>(COUNTIFS('Estruturante Móvel'!$M:$M,$B63,'Estruturante Móvel'!$AM:$AM,MT$4))-(COUNTIFS('Estruturante Móvel'!$M:$M,$B63,'Estruturante Móvel'!$AM:$AM,MT$4,'Estruturante Móvel'!$AQ:$AQ,"REPARO FO"))</f>
        <v>0</v>
      </c>
      <c r="MU63" s="140">
        <f>(COUNTIFS('Estruturante Móvel'!$M:$M,$B62,'Estruturante Móvel'!$C:$C,"&lt;&gt;PREVISTO",'Estruturante Móvel'!$G:$G,MT$4,'Estruturante Móvel'!$L:$L,'CRONOGRAMA_CONST+MIGRACAO'!MJ$7))</f>
        <v>0</v>
      </c>
      <c r="MV63" s="139">
        <f>(COUNTIFS('Estruturante Móvel'!$M:$M,$B63,'Estruturante Móvel'!$AM:$AM,MV$4))-(COUNTIFS('Estruturante Móvel'!$M:$M,$B63,'Estruturante Móvel'!$AM:$AM,MV$4,'Estruturante Móvel'!$AQ:$AQ,"REPARO FO"))</f>
        <v>0</v>
      </c>
      <c r="MW63" s="140">
        <f>(COUNTIFS('Estruturante Móvel'!$M:$M,$B62,'Estruturante Móvel'!$C:$C,"&lt;&gt;PREVISTO",'Estruturante Móvel'!$G:$G,MV$4,'Estruturante Móvel'!$L:$L,'CRONOGRAMA_CONST+MIGRACAO'!ML$7))</f>
        <v>0</v>
      </c>
      <c r="MX63" s="139">
        <f>(COUNTIFS('Estruturante Móvel'!$M:$M,$B63,'Estruturante Móvel'!$AM:$AM,MX$4))-(COUNTIFS('Estruturante Móvel'!$M:$M,$B63,'Estruturante Móvel'!$AM:$AM,MX$4,'Estruturante Móvel'!$AQ:$AQ,"REPARO FO"))</f>
        <v>0</v>
      </c>
      <c r="MY63" s="140">
        <f>(COUNTIFS('Estruturante Móvel'!$M:$M,$B62,'Estruturante Móvel'!$C:$C,"&lt;&gt;PREVISTO",'Estruturante Móvel'!$G:$G,MX$4,'Estruturante Móvel'!$L:$L,'CRONOGRAMA_CONST+MIGRACAO'!MN$7))</f>
        <v>0</v>
      </c>
      <c r="MZ63" s="139">
        <f>(COUNTIFS('Estruturante Móvel'!$M:$M,$B63,'Estruturante Móvel'!$AM:$AM,MZ$4))-(COUNTIFS('Estruturante Móvel'!$M:$M,$B63,'Estruturante Móvel'!$AM:$AM,MZ$4,'Estruturante Móvel'!$AQ:$AQ,"REPARO FO"))</f>
        <v>0</v>
      </c>
      <c r="NA63" s="140">
        <f>(COUNTIFS('Estruturante Móvel'!$M:$M,$B62,'Estruturante Móvel'!$C:$C,"&lt;&gt;PREVISTO",'Estruturante Móvel'!$G:$G,MZ$4,'Estruturante Móvel'!$L:$L,'CRONOGRAMA_CONST+MIGRACAO'!MP$7))</f>
        <v>0</v>
      </c>
      <c r="NB63" s="139">
        <f>(COUNTIFS('Estruturante Móvel'!$M:$M,$B63,'Estruturante Móvel'!$AM:$AM,NB$4))-(COUNTIFS('Estruturante Móvel'!$M:$M,$B63,'Estruturante Móvel'!$AM:$AM,NB$4,'Estruturante Móvel'!$AQ:$AQ,"REPARO FO"))</f>
        <v>0</v>
      </c>
      <c r="NC63" s="140">
        <f>(COUNTIFS('Estruturante Móvel'!$M:$M,$B62,'Estruturante Móvel'!$C:$C,"&lt;&gt;PREVISTO",'Estruturante Móvel'!$G:$G,NB$4,'Estruturante Móvel'!$L:$L,'CRONOGRAMA_CONST+MIGRACAO'!MR$7))</f>
        <v>0</v>
      </c>
      <c r="ND63" s="139">
        <f>(COUNTIFS('Estruturante Móvel'!$M:$M,$B63,'Estruturante Móvel'!$AM:$AM,ND$4))-(COUNTIFS('Estruturante Móvel'!$M:$M,$B63,'Estruturante Móvel'!$AM:$AM,ND$4,'Estruturante Móvel'!$AQ:$AQ,"REPARO FO"))</f>
        <v>0</v>
      </c>
      <c r="NE63" s="140">
        <f>(COUNTIFS('Estruturante Móvel'!$M:$M,$B62,'Estruturante Móvel'!$C:$C,"&lt;&gt;PREVISTO",'Estruturante Móvel'!$G:$G,ND$4,'Estruturante Móvel'!$L:$L,'CRONOGRAMA_CONST+MIGRACAO'!MT$7))</f>
        <v>0</v>
      </c>
      <c r="NF63" s="139">
        <f>(COUNTIFS('Estruturante Móvel'!$M:$M,$B63,'Estruturante Móvel'!$AM:$AM,NF$4))-(COUNTIFS('Estruturante Móvel'!$M:$M,$B63,'Estruturante Móvel'!$AM:$AM,NF$4,'Estruturante Móvel'!$AQ:$AQ,"REPARO FO"))</f>
        <v>0</v>
      </c>
      <c r="NG63" s="140">
        <f>(COUNTIFS('Estruturante Móvel'!$M:$M,$B62,'Estruturante Móvel'!$C:$C,"&lt;&gt;PREVISTO",'Estruturante Móvel'!$G:$G,NF$4,'Estruturante Móvel'!$L:$L,'CRONOGRAMA_CONST+MIGRACAO'!MV$7))</f>
        <v>0</v>
      </c>
      <c r="NH63" s="139">
        <f>(COUNTIFS('Estruturante Móvel'!$M:$M,$B63,'Estruturante Móvel'!$AM:$AM,NH$4))-(COUNTIFS('Estruturante Móvel'!$M:$M,$B63,'Estruturante Móvel'!$AM:$AM,NH$4,'Estruturante Móvel'!$AQ:$AQ,"REPARO FO"))</f>
        <v>0</v>
      </c>
      <c r="NI63" s="140">
        <f>(COUNTIFS('Estruturante Móvel'!$M:$M,$B62,'Estruturante Móvel'!$C:$C,"&lt;&gt;PREVISTO",'Estruturante Móvel'!$G:$G,NH$4,'Estruturante Móvel'!$L:$L,'CRONOGRAMA_CONST+MIGRACAO'!MX$7))</f>
        <v>0</v>
      </c>
    </row>
    <row r="64" spans="1:373" hidden="1" outlineLevel="1">
      <c r="B64" s="205" t="s">
        <v>445</v>
      </c>
      <c r="C64" s="161" t="s">
        <v>186</v>
      </c>
      <c r="D64" s="161">
        <f>COUNTIFS('Estruturante Móvel'!$M:$M,B62,'Estruturante Móvel'!$L:$L,'CRONOGRAMA_CONST+MIGRACAO'!B64)</f>
        <v>1</v>
      </c>
      <c r="E64" s="161">
        <f>(COUNTIFS('Estruturante Móvel'!$M:$M,B62,'Estruturante Móvel'!$C:$C,"&lt;&gt;PREVISTO",'Estruturante Móvel'!$L:$L,'CRONOGRAMA_CONST+MIGRACAO'!B64))</f>
        <v>1</v>
      </c>
      <c r="F64" s="162">
        <f>(COUNTIFS('Estruturante Móvel'!$M:$M,B62,'Estruturante Móvel'!$C:$C,"PREVISTO",'Estruturante Móvel'!$L:$L,'CRONOGRAMA_CONST+MIGRACAO'!B64))</f>
        <v>0</v>
      </c>
      <c r="G64" s="162"/>
      <c r="H64" s="165" t="str">
        <f t="shared" si="381"/>
        <v>Concluído</v>
      </c>
      <c r="I64" s="163"/>
      <c r="J64" s="160">
        <f t="shared" si="382"/>
        <v>1</v>
      </c>
      <c r="K64" s="157">
        <f t="shared" si="383"/>
        <v>1</v>
      </c>
      <c r="L64" s="139">
        <f>(COUNTIFS('Estruturante Móvel'!$M:$M,$B62,'Estruturante Móvel'!$AM:$AM,L$4,'Estruturante Móvel'!$L:$L,'CRONOGRAMA_CONST+MIGRACAO'!$B64))</f>
        <v>0</v>
      </c>
      <c r="M64" s="140">
        <f>(COUNTIFS('Estruturante Móvel'!$M:$M,$B62,'Estruturante Móvel'!$C:$C,"&lt;&gt;PREVISTO",'Estruturante Móvel'!$G:$G,L$4,'Estruturante Móvel'!$L:$L,'CRONOGRAMA_CONST+MIGRACAO'!B$8))</f>
        <v>0</v>
      </c>
      <c r="N64" s="139">
        <f>(COUNTIFS('Estruturante Móvel'!$M:$M,$B62,'Estruturante Móvel'!$AM:$AM,N$4,'Estruturante Móvel'!$L:$L,'CRONOGRAMA_CONST+MIGRACAO'!$B64))</f>
        <v>0</v>
      </c>
      <c r="O64" s="140">
        <f>(COUNTIFS('Estruturante Móvel'!$M:$M,$B62,'Estruturante Móvel'!$C:$C,"&lt;&gt;PREVISTO",'Estruturante Móvel'!$G:$G,N$4,'Estruturante Móvel'!$L:$L,'CRONOGRAMA_CONST+MIGRACAO'!D$8))</f>
        <v>0</v>
      </c>
      <c r="P64" s="139">
        <f>(COUNTIFS('Estruturante Móvel'!$M:$M,$B62,'Estruturante Móvel'!$AM:$AM,P$4,'Estruturante Móvel'!$L:$L,'CRONOGRAMA_CONST+MIGRACAO'!$B64))</f>
        <v>0</v>
      </c>
      <c r="Q64" s="140">
        <f>(COUNTIFS('Estruturante Móvel'!$M:$M,$B62,'Estruturante Móvel'!$C:$C,"&lt;&gt;PREVISTO",'Estruturante Móvel'!$G:$G,P$4,'Estruturante Móvel'!$L:$L,'CRONOGRAMA_CONST+MIGRACAO'!F$8))</f>
        <v>0</v>
      </c>
      <c r="R64" s="139">
        <f>(COUNTIFS('Estruturante Móvel'!$M:$M,$B62,'Estruturante Móvel'!$AM:$AM,R$4,'Estruturante Móvel'!$L:$L,'CRONOGRAMA_CONST+MIGRACAO'!$B64))</f>
        <v>0</v>
      </c>
      <c r="S64" s="140">
        <f>(COUNTIFS('Estruturante Móvel'!$M:$M,$B62,'Estruturante Móvel'!$C:$C,"&lt;&gt;PREVISTO",'Estruturante Móvel'!$G:$G,R$4,'Estruturante Móvel'!$L:$L,'CRONOGRAMA_CONST+MIGRACAO'!H$8))</f>
        <v>0</v>
      </c>
      <c r="T64" s="139">
        <f>(COUNTIFS('Estruturante Móvel'!$M:$M,$B62,'Estruturante Móvel'!$AM:$AM,T$4,'Estruturante Móvel'!$L:$L,'CRONOGRAMA_CONST+MIGRACAO'!$B64))</f>
        <v>0</v>
      </c>
      <c r="U64" s="140">
        <f>(COUNTIFS('Estruturante Móvel'!$M:$M,$B62,'Estruturante Móvel'!$C:$C,"&lt;&gt;PREVISTO",'Estruturante Móvel'!$G:$G,T$4,'Estruturante Móvel'!$L:$L,'CRONOGRAMA_CONST+MIGRACAO'!J$8))</f>
        <v>0</v>
      </c>
      <c r="V64" s="139">
        <f>(COUNTIFS('Estruturante Móvel'!$M:$M,$B62,'Estruturante Móvel'!$AM:$AM,V$4,'Estruturante Móvel'!$L:$L,'CRONOGRAMA_CONST+MIGRACAO'!$B64))</f>
        <v>0</v>
      </c>
      <c r="W64" s="140">
        <f>(COUNTIFS('Estruturante Móvel'!$M:$M,$B62,'Estruturante Móvel'!$C:$C,"&lt;&gt;PREVISTO",'Estruturante Móvel'!$G:$G,V$4,'Estruturante Móvel'!$L:$L,'CRONOGRAMA_CONST+MIGRACAO'!L$8))</f>
        <v>0</v>
      </c>
      <c r="X64" s="139">
        <f>(COUNTIFS('Estruturante Móvel'!$M:$M,$B62,'Estruturante Móvel'!$AM:$AM,X$4,'Estruturante Móvel'!$L:$L,'CRONOGRAMA_CONST+MIGRACAO'!$B64))</f>
        <v>0</v>
      </c>
      <c r="Y64" s="140">
        <f>(COUNTIFS('Estruturante Móvel'!$M:$M,$B62,'Estruturante Móvel'!$C:$C,"&lt;&gt;PREVISTO",'Estruturante Móvel'!$G:$G,X$4,'Estruturante Móvel'!$L:$L,'CRONOGRAMA_CONST+MIGRACAO'!N$8))</f>
        <v>0</v>
      </c>
      <c r="Z64" s="139">
        <f>(COUNTIFS('Estruturante Móvel'!$M:$M,$B62,'Estruturante Móvel'!$AM:$AM,Z$4,'Estruturante Móvel'!$L:$L,'CRONOGRAMA_CONST+MIGRACAO'!$B64))</f>
        <v>0</v>
      </c>
      <c r="AA64" s="140">
        <f>(COUNTIFS('Estruturante Móvel'!$M:$M,$B62,'Estruturante Móvel'!$C:$C,"&lt;&gt;PREVISTO",'Estruturante Móvel'!$G:$G,Z$4,'Estruturante Móvel'!$L:$L,'CRONOGRAMA_CONST+MIGRACAO'!P$8))</f>
        <v>0</v>
      </c>
      <c r="AB64" s="139">
        <f>(COUNTIFS('Estruturante Móvel'!$M:$M,$B62,'Estruturante Móvel'!$AM:$AM,AB$4,'Estruturante Móvel'!$L:$L,'CRONOGRAMA_CONST+MIGRACAO'!$B64))</f>
        <v>0</v>
      </c>
      <c r="AC64" s="140">
        <f>(COUNTIFS('Estruturante Móvel'!$M:$M,$B62,'Estruturante Móvel'!$C:$C,"&lt;&gt;PREVISTO",'Estruturante Móvel'!$G:$G,AB$4,'Estruturante Móvel'!$L:$L,'CRONOGRAMA_CONST+MIGRACAO'!R$8))</f>
        <v>0</v>
      </c>
      <c r="AD64" s="139">
        <f>(COUNTIFS('Estruturante Móvel'!$M:$M,$B62,'Estruturante Móvel'!$AM:$AM,AD$4,'Estruturante Móvel'!$L:$L,'CRONOGRAMA_CONST+MIGRACAO'!$B64))</f>
        <v>0</v>
      </c>
      <c r="AE64" s="140">
        <f>(COUNTIFS('Estruturante Móvel'!$M:$M,$B62,'Estruturante Móvel'!$C:$C,"&lt;&gt;PREVISTO",'Estruturante Móvel'!$G:$G,AD$4,'Estruturante Móvel'!$L:$L,'CRONOGRAMA_CONST+MIGRACAO'!T$8))</f>
        <v>0</v>
      </c>
      <c r="AF64" s="139">
        <f>(COUNTIFS('Estruturante Móvel'!$M:$M,$B62,'Estruturante Móvel'!$AM:$AM,AF$4,'Estruturante Móvel'!$L:$L,'CRONOGRAMA_CONST+MIGRACAO'!$B64))</f>
        <v>0</v>
      </c>
      <c r="AG64" s="140">
        <f>(COUNTIFS('Estruturante Móvel'!$M:$M,$B62,'Estruturante Móvel'!$C:$C,"&lt;&gt;PREVISTO",'Estruturante Móvel'!$G:$G,AF$4,'Estruturante Móvel'!$L:$L,'CRONOGRAMA_CONST+MIGRACAO'!V$8))</f>
        <v>0</v>
      </c>
      <c r="AH64" s="139">
        <f>(COUNTIFS('Estruturante Móvel'!$M:$M,$B62,'Estruturante Móvel'!$AM:$AM,AH$4,'Estruturante Móvel'!$L:$L,'CRONOGRAMA_CONST+MIGRACAO'!$B64))</f>
        <v>0</v>
      </c>
      <c r="AI64" s="140">
        <f>(COUNTIFS('Estruturante Móvel'!$M:$M,$B62,'Estruturante Móvel'!$C:$C,"&lt;&gt;PREVISTO",'Estruturante Móvel'!$G:$G,AH$4,'Estruturante Móvel'!$L:$L,'CRONOGRAMA_CONST+MIGRACAO'!X$8))</f>
        <v>0</v>
      </c>
      <c r="AJ64" s="139">
        <f>(COUNTIFS('Estruturante Móvel'!$M:$M,$B62,'Estruturante Móvel'!$AM:$AM,AJ$4,'Estruturante Móvel'!$L:$L,'CRONOGRAMA_CONST+MIGRACAO'!$B64))</f>
        <v>0</v>
      </c>
      <c r="AK64" s="140">
        <f>(COUNTIFS('Estruturante Móvel'!$M:$M,$B62,'Estruturante Móvel'!$C:$C,"&lt;&gt;PREVISTO",'Estruturante Móvel'!$G:$G,AJ$4,'Estruturante Móvel'!$L:$L,'CRONOGRAMA_CONST+MIGRACAO'!Z$8))</f>
        <v>0</v>
      </c>
      <c r="AL64" s="139">
        <f>(COUNTIFS('Estruturante Móvel'!$M:$M,$B62,'Estruturante Móvel'!$AM:$AM,AL$4,'Estruturante Móvel'!$L:$L,'CRONOGRAMA_CONST+MIGRACAO'!$B64))</f>
        <v>0</v>
      </c>
      <c r="AM64" s="140">
        <f>(COUNTIFS('Estruturante Móvel'!$M:$M,$B62,'Estruturante Móvel'!$C:$C,"&lt;&gt;PREVISTO",'Estruturante Móvel'!$G:$G,AL$4,'Estruturante Móvel'!$L:$L,'CRONOGRAMA_CONST+MIGRACAO'!AB$8))</f>
        <v>0</v>
      </c>
      <c r="AN64" s="139">
        <f>(COUNTIFS('Estruturante Móvel'!$M:$M,$B62,'Estruturante Móvel'!$AM:$AM,AN$4,'Estruturante Móvel'!$L:$L,'CRONOGRAMA_CONST+MIGRACAO'!$B64))</f>
        <v>0</v>
      </c>
      <c r="AO64" s="140">
        <f>(COUNTIFS('Estruturante Móvel'!$M:$M,$B62,'Estruturante Móvel'!$C:$C,"&lt;&gt;PREVISTO",'Estruturante Móvel'!$G:$G,AN$4,'Estruturante Móvel'!$L:$L,'CRONOGRAMA_CONST+MIGRACAO'!AD$8))</f>
        <v>0</v>
      </c>
      <c r="AP64" s="139">
        <f>(COUNTIFS('Estruturante Móvel'!$M:$M,$B62,'Estruturante Móvel'!$AM:$AM,AP$4,'Estruturante Móvel'!$L:$L,'CRONOGRAMA_CONST+MIGRACAO'!$B64))</f>
        <v>0</v>
      </c>
      <c r="AQ64" s="140">
        <f>(COUNTIFS('Estruturante Móvel'!$M:$M,$B62,'Estruturante Móvel'!$C:$C,"&lt;&gt;PREVISTO",'Estruturante Móvel'!$G:$G,AP$4,'Estruturante Móvel'!$L:$L,'CRONOGRAMA_CONST+MIGRACAO'!AF$8))</f>
        <v>0</v>
      </c>
      <c r="AR64" s="139">
        <f>(COUNTIFS('Estruturante Móvel'!$M:$M,$B62,'Estruturante Móvel'!$AM:$AM,AR$4,'Estruturante Móvel'!$L:$L,'CRONOGRAMA_CONST+MIGRACAO'!$B64))</f>
        <v>0</v>
      </c>
      <c r="AS64" s="140">
        <f>(COUNTIFS('Estruturante Móvel'!$M:$M,$B62,'Estruturante Móvel'!$C:$C,"&lt;&gt;PREVISTO",'Estruturante Móvel'!$G:$G,AR$4,'Estruturante Móvel'!$L:$L,'CRONOGRAMA_CONST+MIGRACAO'!AH$8))</f>
        <v>0</v>
      </c>
      <c r="AT64" s="139">
        <f>(COUNTIFS('Estruturante Móvel'!$M:$M,$B62,'Estruturante Móvel'!$AM:$AM,AT$4,'Estruturante Móvel'!$L:$L,'CRONOGRAMA_CONST+MIGRACAO'!$B64))</f>
        <v>0</v>
      </c>
      <c r="AU64" s="140">
        <f>(COUNTIFS('Estruturante Móvel'!$M:$M,$B62,'Estruturante Móvel'!$C:$C,"&lt;&gt;PREVISTO",'Estruturante Móvel'!$G:$G,AT$4,'Estruturante Móvel'!$L:$L,'CRONOGRAMA_CONST+MIGRACAO'!AJ$8))</f>
        <v>0</v>
      </c>
      <c r="AV64" s="139">
        <f>(COUNTIFS('Estruturante Móvel'!$M:$M,$B62,'Estruturante Móvel'!$AM:$AM,AV$4,'Estruturante Móvel'!$L:$L,'CRONOGRAMA_CONST+MIGRACAO'!$B64))</f>
        <v>0</v>
      </c>
      <c r="AW64" s="140">
        <f>(COUNTIFS('Estruturante Móvel'!$M:$M,$B62,'Estruturante Móvel'!$C:$C,"&lt;&gt;PREVISTO",'Estruturante Móvel'!$G:$G,AV$4,'Estruturante Móvel'!$L:$L,'CRONOGRAMA_CONST+MIGRACAO'!AL$8))</f>
        <v>0</v>
      </c>
      <c r="AX64" s="139">
        <f>(COUNTIFS('Estruturante Móvel'!$M:$M,$B62,'Estruturante Móvel'!$AM:$AM,AX$4,'Estruturante Móvel'!$L:$L,'CRONOGRAMA_CONST+MIGRACAO'!$B64))</f>
        <v>0</v>
      </c>
      <c r="AY64" s="140">
        <f>(COUNTIFS('Estruturante Móvel'!$M:$M,$B62,'Estruturante Móvel'!$C:$C,"&lt;&gt;PREVISTO",'Estruturante Móvel'!$G:$G,AX$4,'Estruturante Móvel'!$L:$L,'CRONOGRAMA_CONST+MIGRACAO'!AN$8))</f>
        <v>0</v>
      </c>
      <c r="AZ64" s="139">
        <f>(COUNTIFS('Estruturante Móvel'!$M:$M,$B62,'Estruturante Móvel'!$AM:$AM,AZ$4,'Estruturante Móvel'!$L:$L,'CRONOGRAMA_CONST+MIGRACAO'!$B64))</f>
        <v>0</v>
      </c>
      <c r="BA64" s="140">
        <f>(COUNTIFS('Estruturante Móvel'!$M:$M,$B62,'Estruturante Móvel'!$C:$C,"&lt;&gt;PREVISTO",'Estruturante Móvel'!$G:$G,AZ$4,'Estruturante Móvel'!$L:$L,'CRONOGRAMA_CONST+MIGRACAO'!AP$8))</f>
        <v>0</v>
      </c>
      <c r="BB64" s="139">
        <f>(COUNTIFS('Estruturante Móvel'!$M:$M,$B62,'Estruturante Móvel'!$AM:$AM,BB$4,'Estruturante Móvel'!$L:$L,'CRONOGRAMA_CONST+MIGRACAO'!$B64))</f>
        <v>0</v>
      </c>
      <c r="BC64" s="140">
        <f>(COUNTIFS('Estruturante Móvel'!$M:$M,$B62,'Estruturante Móvel'!$C:$C,"&lt;&gt;PREVISTO",'Estruturante Móvel'!$G:$G,BB$4,'Estruturante Móvel'!$L:$L,'CRONOGRAMA_CONST+MIGRACAO'!AR$8))</f>
        <v>0</v>
      </c>
      <c r="BD64" s="139">
        <f>(COUNTIFS('Estruturante Móvel'!$M:$M,$B62,'Estruturante Móvel'!$AM:$AM,BD$4,'Estruturante Móvel'!$L:$L,'CRONOGRAMA_CONST+MIGRACAO'!$B64))</f>
        <v>0</v>
      </c>
      <c r="BE64" s="140">
        <f>(COUNTIFS('Estruturante Móvel'!$M:$M,$B62,'Estruturante Móvel'!$C:$C,"&lt;&gt;PREVISTO",'Estruturante Móvel'!$G:$G,BD$4,'Estruturante Móvel'!$L:$L,'CRONOGRAMA_CONST+MIGRACAO'!AT$8))</f>
        <v>0</v>
      </c>
      <c r="BF64" s="139">
        <f>(COUNTIFS('Estruturante Móvel'!$M:$M,$B62,'Estruturante Móvel'!$AM:$AM,BF$4,'Estruturante Móvel'!$L:$L,'CRONOGRAMA_CONST+MIGRACAO'!$B64))</f>
        <v>0</v>
      </c>
      <c r="BG64" s="140">
        <f>(COUNTIFS('Estruturante Móvel'!$M:$M,$B62,'Estruturante Móvel'!$C:$C,"&lt;&gt;PREVISTO",'Estruturante Móvel'!$G:$G,BF$4,'Estruturante Móvel'!$L:$L,'CRONOGRAMA_CONST+MIGRACAO'!AV$8))</f>
        <v>0</v>
      </c>
      <c r="BH64" s="139">
        <f>(COUNTIFS('Estruturante Móvel'!$M:$M,$B62,'Estruturante Móvel'!$AM:$AM,BH$4,'Estruturante Móvel'!$L:$L,'CRONOGRAMA_CONST+MIGRACAO'!$B64))</f>
        <v>0</v>
      </c>
      <c r="BI64" s="140">
        <f>(COUNTIFS('Estruturante Móvel'!$M:$M,$B62,'Estruturante Móvel'!$C:$C,"&lt;&gt;PREVISTO",'Estruturante Móvel'!$G:$G,BH$4,'Estruturante Móvel'!$L:$L,'CRONOGRAMA_CONST+MIGRACAO'!AX$8))</f>
        <v>0</v>
      </c>
      <c r="BJ64" s="139">
        <f>(COUNTIFS('Estruturante Móvel'!$M:$M,$B62,'Estruturante Móvel'!$AM:$AM,BJ$4,'Estruturante Móvel'!$L:$L,'CRONOGRAMA_CONST+MIGRACAO'!$B64))</f>
        <v>0</v>
      </c>
      <c r="BK64" s="140">
        <f>(COUNTIFS('Estruturante Móvel'!$M:$M,$B62,'Estruturante Móvel'!$C:$C,"&lt;&gt;PREVISTO",'Estruturante Móvel'!$G:$G,BJ$4,'Estruturante Móvel'!$L:$L,'CRONOGRAMA_CONST+MIGRACAO'!AZ$8))</f>
        <v>0</v>
      </c>
      <c r="BL64" s="139">
        <f>(COUNTIFS('Estruturante Móvel'!$M:$M,$B62,'Estruturante Móvel'!$AM:$AM,BL$4,'Estruturante Móvel'!$L:$L,'CRONOGRAMA_CONST+MIGRACAO'!$B64))</f>
        <v>0</v>
      </c>
      <c r="BM64" s="140">
        <f>(COUNTIFS('Estruturante Móvel'!$M:$M,$B62,'Estruturante Móvel'!$C:$C,"&lt;&gt;PREVISTO",'Estruturante Móvel'!$G:$G,BL$4,'Estruturante Móvel'!$L:$L,'CRONOGRAMA_CONST+MIGRACAO'!BB$8))</f>
        <v>0</v>
      </c>
      <c r="BN64" s="139">
        <f>(COUNTIFS('Estruturante Móvel'!$M:$M,$B62,'Estruturante Móvel'!$AM:$AM,BN$4,'Estruturante Móvel'!$L:$L,'CRONOGRAMA_CONST+MIGRACAO'!$B64))</f>
        <v>0</v>
      </c>
      <c r="BO64" s="140">
        <f>(COUNTIFS('Estruturante Móvel'!$M:$M,$B62,'Estruturante Móvel'!$C:$C,"&lt;&gt;PREVISTO",'Estruturante Móvel'!$G:$G,BN$4,'Estruturante Móvel'!$L:$L,'CRONOGRAMA_CONST+MIGRACAO'!BD$8))</f>
        <v>0</v>
      </c>
      <c r="BP64" s="139">
        <f>(COUNTIFS('Estruturante Móvel'!$M:$M,$B62,'Estruturante Móvel'!$AM:$AM,BP$4,'Estruturante Móvel'!$L:$L,'CRONOGRAMA_CONST+MIGRACAO'!$B64))</f>
        <v>0</v>
      </c>
      <c r="BQ64" s="140">
        <f>(COUNTIFS('Estruturante Móvel'!$M:$M,$B62,'Estruturante Móvel'!$C:$C,"&lt;&gt;PREVISTO",'Estruturante Móvel'!$G:$G,BP$4,'Estruturante Móvel'!$L:$L,'CRONOGRAMA_CONST+MIGRACAO'!BF$8))</f>
        <v>0</v>
      </c>
      <c r="BR64" s="139">
        <f>(COUNTIFS('Estruturante Móvel'!$M:$M,$B62,'Estruturante Móvel'!$AM:$AM,BR$4,'Estruturante Móvel'!$L:$L,'CRONOGRAMA_CONST+MIGRACAO'!$B64))</f>
        <v>0</v>
      </c>
      <c r="BS64" s="140">
        <f>(COUNTIFS('Estruturante Móvel'!$M:$M,$B62,'Estruturante Móvel'!$C:$C,"&lt;&gt;PREVISTO",'Estruturante Móvel'!$G:$G,BR$4,'Estruturante Móvel'!$L:$L,'CRONOGRAMA_CONST+MIGRACAO'!BH$8))</f>
        <v>0</v>
      </c>
      <c r="BT64" s="139">
        <f>(COUNTIFS('Estruturante Móvel'!$M:$M,$B64,'Estruturante Móvel'!$AM:$AM,BT$4))-(COUNTIFS('Estruturante Móvel'!$M:$M,$B64,'Estruturante Móvel'!$AM:$AM,BT$4,'Estruturante Móvel'!$AQ:$AQ,"REPARO FO"))</f>
        <v>0</v>
      </c>
      <c r="BU64" s="140">
        <f>(COUNTIFS('Estruturante Móvel'!$M:$M,$B62,'Estruturante Móvel'!$C:$C,"&lt;&gt;PREVISTO",'Estruturante Móvel'!$G:$G,BT$4,'Estruturante Móvel'!$L:$L,'CRONOGRAMA_CONST+MIGRACAO'!BJ$8))</f>
        <v>0</v>
      </c>
      <c r="BV64" s="139">
        <f>(COUNTIFS('Estruturante Móvel'!$M:$M,$B64,'Estruturante Móvel'!$AM:$AM,BV$4))-(COUNTIFS('Estruturante Móvel'!$M:$M,$B64,'Estruturante Móvel'!$AM:$AM,BV$4,'Estruturante Móvel'!$AQ:$AQ,"REPARO FO"))</f>
        <v>0</v>
      </c>
      <c r="BW64" s="140">
        <f>(COUNTIFS('Estruturante Móvel'!$M:$M,$B62,'Estruturante Móvel'!$C:$C,"&lt;&gt;PREVISTO",'Estruturante Móvel'!$G:$G,BV$4,'Estruturante Móvel'!$L:$L,'CRONOGRAMA_CONST+MIGRACAO'!BL$8))</f>
        <v>0</v>
      </c>
      <c r="BX64" s="139">
        <f>(COUNTIFS('Estruturante Móvel'!$M:$M,$B64,'Estruturante Móvel'!$AM:$AM,BX$4))-(COUNTIFS('Estruturante Móvel'!$M:$M,$B64,'Estruturante Móvel'!$AM:$AM,BX$4,'Estruturante Móvel'!$AQ:$AQ,"REPARO FO"))</f>
        <v>0</v>
      </c>
      <c r="BY64" s="140">
        <f>(COUNTIFS('Estruturante Móvel'!$M:$M,$B62,'Estruturante Móvel'!$C:$C,"&lt;&gt;PREVISTO",'Estruturante Móvel'!$G:$G,BX$4,'Estruturante Móvel'!$L:$L,'CRONOGRAMA_CONST+MIGRACAO'!BN$8))</f>
        <v>0</v>
      </c>
      <c r="BZ64" s="139">
        <f>(COUNTIFS('Estruturante Móvel'!$M:$M,$B64,'Estruturante Móvel'!$AM:$AM,BZ$4))-(COUNTIFS('Estruturante Móvel'!$M:$M,$B64,'Estruturante Móvel'!$AM:$AM,BZ$4,'Estruturante Móvel'!$AQ:$AQ,"REPARO FO"))</f>
        <v>0</v>
      </c>
      <c r="CA64" s="140">
        <f>(COUNTIFS('Estruturante Móvel'!$M:$M,$B62,'Estruturante Móvel'!$C:$C,"&lt;&gt;PREVISTO",'Estruturante Móvel'!$G:$G,BZ$4,'Estruturante Móvel'!$L:$L,'CRONOGRAMA_CONST+MIGRACAO'!BP$8))</f>
        <v>0</v>
      </c>
      <c r="CB64" s="139">
        <f>(COUNTIFS('Estruturante Móvel'!$M:$M,$B64,'Estruturante Móvel'!$AM:$AM,CB$4))-(COUNTIFS('Estruturante Móvel'!$M:$M,$B64,'Estruturante Móvel'!$AM:$AM,CB$4,'Estruturante Móvel'!$AQ:$AQ,"REPARO FO"))</f>
        <v>0</v>
      </c>
      <c r="CC64" s="140">
        <f>(COUNTIFS('Estruturante Móvel'!$M:$M,$B62,'Estruturante Móvel'!$C:$C,"&lt;&gt;PREVISTO",'Estruturante Móvel'!$G:$G,CB$4,'Estruturante Móvel'!$L:$L,'CRONOGRAMA_CONST+MIGRACAO'!BR$8))</f>
        <v>0</v>
      </c>
      <c r="CD64" s="139">
        <f>(COUNTIFS('Estruturante Móvel'!$M:$M,$B64,'Estruturante Móvel'!$AM:$AM,CD$4))-(COUNTIFS('Estruturante Móvel'!$M:$M,$B64,'Estruturante Móvel'!$AM:$AM,CD$4,'Estruturante Móvel'!$AQ:$AQ,"REPARO FO"))</f>
        <v>0</v>
      </c>
      <c r="CE64" s="140">
        <f>(COUNTIFS('Estruturante Móvel'!$M:$M,$B62,'Estruturante Móvel'!$C:$C,"&lt;&gt;PREVISTO",'Estruturante Móvel'!$G:$G,CD$4,'Estruturante Móvel'!$L:$L,'CRONOGRAMA_CONST+MIGRACAO'!BT$8))</f>
        <v>0</v>
      </c>
      <c r="CF64" s="139">
        <f>(COUNTIFS('Estruturante Móvel'!$M:$M,$B64,'Estruturante Móvel'!$AM:$AM,CF$4))-(COUNTIFS('Estruturante Móvel'!$M:$M,$B64,'Estruturante Móvel'!$AM:$AM,CF$4,'Estruturante Móvel'!$AQ:$AQ,"REPARO FO"))</f>
        <v>0</v>
      </c>
      <c r="CG64" s="140">
        <f>(COUNTIFS('Estruturante Móvel'!$M:$M,$B62,'Estruturante Móvel'!$C:$C,"&lt;&gt;PREVISTO",'Estruturante Móvel'!$G:$G,CF$4,'Estruturante Móvel'!$L:$L,'CRONOGRAMA_CONST+MIGRACAO'!BV$8))</f>
        <v>0</v>
      </c>
      <c r="CH64" s="139">
        <f>(COUNTIFS('Estruturante Móvel'!$M:$M,$B64,'Estruturante Móvel'!$AM:$AM,CH$4))-(COUNTIFS('Estruturante Móvel'!$M:$M,$B64,'Estruturante Móvel'!$AM:$AM,CH$4,'Estruturante Móvel'!$AQ:$AQ,"REPARO FO"))</f>
        <v>0</v>
      </c>
      <c r="CI64" s="140">
        <f>(COUNTIFS('Estruturante Móvel'!$M:$M,$B62,'Estruturante Móvel'!$C:$C,"&lt;&gt;PREVISTO",'Estruturante Móvel'!$G:$G,CH$4,'Estruturante Móvel'!$L:$L,'CRONOGRAMA_CONST+MIGRACAO'!BX$8))</f>
        <v>0</v>
      </c>
      <c r="CJ64" s="139">
        <f>(COUNTIFS('Estruturante Móvel'!$M:$M,$B64,'Estruturante Móvel'!$AM:$AM,CJ$4))-(COUNTIFS('Estruturante Móvel'!$M:$M,$B64,'Estruturante Móvel'!$AM:$AM,CJ$4,'Estruturante Móvel'!$AQ:$AQ,"REPARO FO"))</f>
        <v>0</v>
      </c>
      <c r="CK64" s="140">
        <f>(COUNTIFS('Estruturante Móvel'!$M:$M,$B62,'Estruturante Móvel'!$C:$C,"&lt;&gt;PREVISTO",'Estruturante Móvel'!$G:$G,CJ$4,'Estruturante Móvel'!$L:$L,'CRONOGRAMA_CONST+MIGRACAO'!BZ$8))</f>
        <v>0</v>
      </c>
      <c r="CL64" s="139">
        <f>(COUNTIFS('Estruturante Móvel'!$M:$M,$B64,'Estruturante Móvel'!$AM:$AM,CL$4))-(COUNTIFS('Estruturante Móvel'!$M:$M,$B64,'Estruturante Móvel'!$AM:$AM,CL$4,'Estruturante Móvel'!$AQ:$AQ,"REPARO FO"))</f>
        <v>0</v>
      </c>
      <c r="CM64" s="140">
        <f>(COUNTIFS('Estruturante Móvel'!$M:$M,$B62,'Estruturante Móvel'!$C:$C,"&lt;&gt;PREVISTO",'Estruturante Móvel'!$G:$G,CL$4,'Estruturante Móvel'!$L:$L,'CRONOGRAMA_CONST+MIGRACAO'!CB$8))</f>
        <v>0</v>
      </c>
      <c r="CN64" s="139">
        <f>(COUNTIFS('Estruturante Móvel'!$M:$M,$B64,'Estruturante Móvel'!$AM:$AM,CN$4))-(COUNTIFS('Estruturante Móvel'!$M:$M,$B64,'Estruturante Móvel'!$AM:$AM,CN$4,'Estruturante Móvel'!$AQ:$AQ,"REPARO FO"))</f>
        <v>0</v>
      </c>
      <c r="CO64" s="140">
        <f>(COUNTIFS('Estruturante Móvel'!$M:$M,$B62,'Estruturante Móvel'!$C:$C,"&lt;&gt;PREVISTO",'Estruturante Móvel'!$G:$G,CN$4,'Estruturante Móvel'!$L:$L,'CRONOGRAMA_CONST+MIGRACAO'!CD$8))</f>
        <v>0</v>
      </c>
      <c r="CP64" s="139">
        <f>(COUNTIFS('Estruturante Móvel'!$M:$M,$B64,'Estruturante Móvel'!$AM:$AM,CP$4))-(COUNTIFS('Estruturante Móvel'!$M:$M,$B64,'Estruturante Móvel'!$AM:$AM,CP$4,'Estruturante Móvel'!$AQ:$AQ,"REPARO FO"))</f>
        <v>0</v>
      </c>
      <c r="CQ64" s="140">
        <f>(COUNTIFS('Estruturante Móvel'!$M:$M,$B62,'Estruturante Móvel'!$C:$C,"&lt;&gt;PREVISTO",'Estruturante Móvel'!$G:$G,CP$4,'Estruturante Móvel'!$L:$L,'CRONOGRAMA_CONST+MIGRACAO'!CF$8))</f>
        <v>0</v>
      </c>
      <c r="CR64" s="139">
        <f>(COUNTIFS('Estruturante Móvel'!$M:$M,$B64,'Estruturante Móvel'!$AM:$AM,CR$4))-(COUNTIFS('Estruturante Móvel'!$M:$M,$B64,'Estruturante Móvel'!$AM:$AM,CR$4,'Estruturante Móvel'!$AQ:$AQ,"REPARO FO"))</f>
        <v>0</v>
      </c>
      <c r="CS64" s="140">
        <f>(COUNTIFS('Estruturante Móvel'!$M:$M,$B62,'Estruturante Móvel'!$C:$C,"&lt;&gt;PREVISTO",'Estruturante Móvel'!$G:$G,CR$4,'Estruturante Móvel'!$L:$L,'CRONOGRAMA_CONST+MIGRACAO'!CH$8))</f>
        <v>0</v>
      </c>
      <c r="CT64" s="139">
        <f>(COUNTIFS('Estruturante Móvel'!$M:$M,$B64,'Estruturante Móvel'!$AM:$AM,CT$4))-(COUNTIFS('Estruturante Móvel'!$M:$M,$B64,'Estruturante Móvel'!$AM:$AM,CT$4,'Estruturante Móvel'!$AQ:$AQ,"REPARO FO"))</f>
        <v>0</v>
      </c>
      <c r="CU64" s="140">
        <f>(COUNTIFS('Estruturante Móvel'!$M:$M,$B62,'Estruturante Móvel'!$C:$C,"&lt;&gt;PREVISTO",'Estruturante Móvel'!$G:$G,CT$4,'Estruturante Móvel'!$L:$L,'CRONOGRAMA_CONST+MIGRACAO'!CJ$8))</f>
        <v>0</v>
      </c>
      <c r="CV64" s="139">
        <f>(COUNTIFS('Estruturante Móvel'!$M:$M,$B64,'Estruturante Móvel'!$AM:$AM,CV$4))-(COUNTIFS('Estruturante Móvel'!$M:$M,$B64,'Estruturante Móvel'!$AM:$AM,CV$4,'Estruturante Móvel'!$AQ:$AQ,"REPARO FO"))</f>
        <v>0</v>
      </c>
      <c r="CW64" s="140">
        <f>(COUNTIFS('Estruturante Móvel'!$M:$M,$B62,'Estruturante Móvel'!$C:$C,"&lt;&gt;PREVISTO",'Estruturante Móvel'!$G:$G,CV$4,'Estruturante Móvel'!$L:$L,'CRONOGRAMA_CONST+MIGRACAO'!CL$8))</f>
        <v>0</v>
      </c>
      <c r="CX64" s="139">
        <f>(COUNTIFS('Estruturante Móvel'!$M:$M,$B64,'Estruturante Móvel'!$AM:$AM,CX$4))-(COUNTIFS('Estruturante Móvel'!$M:$M,$B64,'Estruturante Móvel'!$AM:$AM,CX$4,'Estruturante Móvel'!$AQ:$AQ,"REPARO FO"))</f>
        <v>0</v>
      </c>
      <c r="CY64" s="140">
        <f>(COUNTIFS('Estruturante Móvel'!$M:$M,$B62,'Estruturante Móvel'!$C:$C,"&lt;&gt;PREVISTO",'Estruturante Móvel'!$G:$G,CX$4,'Estruturante Móvel'!$L:$L,'CRONOGRAMA_CONST+MIGRACAO'!CN$8))</f>
        <v>0</v>
      </c>
      <c r="CZ64" s="139">
        <f>(COUNTIFS('Estruturante Móvel'!$M:$M,$B64,'Estruturante Móvel'!$AM:$AM,CZ$4))-(COUNTIFS('Estruturante Móvel'!$M:$M,$B64,'Estruturante Móvel'!$AM:$AM,CZ$4,'Estruturante Móvel'!$AQ:$AQ,"REPARO FO"))</f>
        <v>0</v>
      </c>
      <c r="DA64" s="140">
        <f>(COUNTIFS('Estruturante Móvel'!$M:$M,$B62,'Estruturante Móvel'!$C:$C,"&lt;&gt;PREVISTO",'Estruturante Móvel'!$G:$G,CZ$4,'Estruturante Móvel'!$L:$L,'CRONOGRAMA_CONST+MIGRACAO'!CP$8))</f>
        <v>0</v>
      </c>
      <c r="DB64" s="139">
        <f>(COUNTIFS('Estruturante Móvel'!$M:$M,$B64,'Estruturante Móvel'!$AM:$AM,DB$4))-(COUNTIFS('Estruturante Móvel'!$M:$M,$B64,'Estruturante Móvel'!$AM:$AM,DB$4,'Estruturante Móvel'!$AQ:$AQ,"REPARO FO"))</f>
        <v>0</v>
      </c>
      <c r="DC64" s="140">
        <f>(COUNTIFS('Estruturante Móvel'!$M:$M,$B62,'Estruturante Móvel'!$C:$C,"&lt;&gt;PREVISTO",'Estruturante Móvel'!$G:$G,DB$4,'Estruturante Móvel'!$L:$L,'CRONOGRAMA_CONST+MIGRACAO'!CR$8))</f>
        <v>0</v>
      </c>
      <c r="DD64" s="139">
        <f>(COUNTIFS('Estruturante Móvel'!$M:$M,$B64,'Estruturante Móvel'!$AM:$AM,DD$4))-(COUNTIFS('Estruturante Móvel'!$M:$M,$B64,'Estruturante Móvel'!$AM:$AM,DD$4,'Estruturante Móvel'!$AQ:$AQ,"REPARO FO"))</f>
        <v>0</v>
      </c>
      <c r="DE64" s="140">
        <f>(COUNTIFS('Estruturante Móvel'!$M:$M,$B62,'Estruturante Móvel'!$C:$C,"&lt;&gt;PREVISTO",'Estruturante Móvel'!$G:$G,DD$4,'Estruturante Móvel'!$L:$L,'CRONOGRAMA_CONST+MIGRACAO'!CT$8))</f>
        <v>0</v>
      </c>
      <c r="DF64" s="139">
        <f>(COUNTIFS('Estruturante Móvel'!$M:$M,$B64,'Estruturante Móvel'!$AM:$AM,DF$4))-(COUNTIFS('Estruturante Móvel'!$M:$M,$B64,'Estruturante Móvel'!$AM:$AM,DF$4,'Estruturante Móvel'!$AQ:$AQ,"REPARO FO"))</f>
        <v>0</v>
      </c>
      <c r="DG64" s="140">
        <f>(COUNTIFS('Estruturante Móvel'!$M:$M,$B62,'Estruturante Móvel'!$C:$C,"&lt;&gt;PREVISTO",'Estruturante Móvel'!$G:$G,DF$4,'Estruturante Móvel'!$L:$L,'CRONOGRAMA_CONST+MIGRACAO'!CV$8))</f>
        <v>0</v>
      </c>
      <c r="DH64" s="139">
        <f>(COUNTIFS('Estruturante Móvel'!$M:$M,$B64,'Estruturante Móvel'!$AM:$AM,DH$4))-(COUNTIFS('Estruturante Móvel'!$M:$M,$B64,'Estruturante Móvel'!$AM:$AM,DH$4,'Estruturante Móvel'!$AQ:$AQ,"REPARO FO"))</f>
        <v>0</v>
      </c>
      <c r="DI64" s="140">
        <f>(COUNTIFS('Estruturante Móvel'!$M:$M,$B62,'Estruturante Móvel'!$C:$C,"&lt;&gt;PREVISTO",'Estruturante Móvel'!$G:$G,DH$4,'Estruturante Móvel'!$L:$L,'CRONOGRAMA_CONST+MIGRACAO'!CX$8))</f>
        <v>0</v>
      </c>
      <c r="DJ64" s="139">
        <f>(COUNTIFS('Estruturante Móvel'!$M:$M,$B64,'Estruturante Móvel'!$AM:$AM,DJ$4))-(COUNTIFS('Estruturante Móvel'!$M:$M,$B64,'Estruturante Móvel'!$AM:$AM,DJ$4,'Estruturante Móvel'!$AQ:$AQ,"REPARO FO"))</f>
        <v>0</v>
      </c>
      <c r="DK64" s="140">
        <f>(COUNTIFS('Estruturante Móvel'!$M:$M,$B62,'Estruturante Móvel'!$C:$C,"&lt;&gt;PREVISTO",'Estruturante Móvel'!$G:$G,DJ$4,'Estruturante Móvel'!$L:$L,'CRONOGRAMA_CONST+MIGRACAO'!CZ$8))</f>
        <v>0</v>
      </c>
      <c r="DL64" s="139">
        <f>(COUNTIFS('Estruturante Móvel'!$M:$M,$B64,'Estruturante Móvel'!$AM:$AM,DL$4))-(COUNTIFS('Estruturante Móvel'!$M:$M,$B64,'Estruturante Móvel'!$AM:$AM,DL$4,'Estruturante Móvel'!$AQ:$AQ,"REPARO FO"))</f>
        <v>0</v>
      </c>
      <c r="DM64" s="140">
        <f>(COUNTIFS('Estruturante Móvel'!$M:$M,$B62,'Estruturante Móvel'!$C:$C,"&lt;&gt;PREVISTO",'Estruturante Móvel'!$G:$G,DL$4,'Estruturante Móvel'!$L:$L,'CRONOGRAMA_CONST+MIGRACAO'!DB$8))</f>
        <v>0</v>
      </c>
      <c r="DN64" s="139">
        <f>(COUNTIFS('Estruturante Móvel'!$M:$M,$B64,'Estruturante Móvel'!$AM:$AM,DN$4))-(COUNTIFS('Estruturante Móvel'!$M:$M,$B64,'Estruturante Móvel'!$AM:$AM,DN$4,'Estruturante Móvel'!$AQ:$AQ,"REPARO FO"))</f>
        <v>0</v>
      </c>
      <c r="DO64" s="140">
        <f>(COUNTIFS('Estruturante Móvel'!$M:$M,$B62,'Estruturante Móvel'!$C:$C,"&lt;&gt;PREVISTO",'Estruturante Móvel'!$G:$G,DN$4,'Estruturante Móvel'!$L:$L,'CRONOGRAMA_CONST+MIGRACAO'!DD$8))</f>
        <v>0</v>
      </c>
      <c r="DP64" s="139">
        <f>(COUNTIFS('Estruturante Móvel'!$M:$M,$B64,'Estruturante Móvel'!$AM:$AM,DP$4))-(COUNTIFS('Estruturante Móvel'!$M:$M,$B64,'Estruturante Móvel'!$AM:$AM,DP$4,'Estruturante Móvel'!$AQ:$AQ,"REPARO FO"))</f>
        <v>0</v>
      </c>
      <c r="DQ64" s="140">
        <f>(COUNTIFS('Estruturante Móvel'!$M:$M,$B62,'Estruturante Móvel'!$C:$C,"&lt;&gt;PREVISTO",'Estruturante Móvel'!$G:$G,DP$4,'Estruturante Móvel'!$L:$L,'CRONOGRAMA_CONST+MIGRACAO'!DF$8))</f>
        <v>0</v>
      </c>
      <c r="DR64" s="139">
        <f>(COUNTIFS('Estruturante Móvel'!$M:$M,$B64,'Estruturante Móvel'!$AM:$AM,DR$4))-(COUNTIFS('Estruturante Móvel'!$M:$M,$B64,'Estruturante Móvel'!$AM:$AM,DR$4,'Estruturante Móvel'!$AQ:$AQ,"REPARO FO"))</f>
        <v>0</v>
      </c>
      <c r="DS64" s="140">
        <f>(COUNTIFS('Estruturante Móvel'!$M:$M,$B62,'Estruturante Móvel'!$C:$C,"&lt;&gt;PREVISTO",'Estruturante Móvel'!$G:$G,DR$4,'Estruturante Móvel'!$L:$L,'CRONOGRAMA_CONST+MIGRACAO'!DH$8))</f>
        <v>0</v>
      </c>
      <c r="DT64" s="139">
        <f>(COUNTIFS('Estruturante Móvel'!$M:$M,$B64,'Estruturante Móvel'!$AM:$AM,DT$4))-(COUNTIFS('Estruturante Móvel'!$M:$M,$B64,'Estruturante Móvel'!$AM:$AM,DT$4,'Estruturante Móvel'!$AQ:$AQ,"REPARO FO"))</f>
        <v>0</v>
      </c>
      <c r="DU64" s="140">
        <f>(COUNTIFS('Estruturante Móvel'!$M:$M,$B62,'Estruturante Móvel'!$C:$C,"&lt;&gt;PREVISTO",'Estruturante Móvel'!$G:$G,DT$4,'Estruturante Móvel'!$L:$L,'CRONOGRAMA_CONST+MIGRACAO'!DJ$8))</f>
        <v>0</v>
      </c>
      <c r="DV64" s="139">
        <f>(COUNTIFS('Estruturante Móvel'!$M:$M,$B64,'Estruturante Móvel'!$AM:$AM,DV$4))-(COUNTIFS('Estruturante Móvel'!$M:$M,$B64,'Estruturante Móvel'!$AM:$AM,DV$4,'Estruturante Móvel'!$AQ:$AQ,"REPARO FO"))</f>
        <v>0</v>
      </c>
      <c r="DW64" s="140">
        <f>(COUNTIFS('Estruturante Móvel'!$M:$M,$B62,'Estruturante Móvel'!$C:$C,"&lt;&gt;PREVISTO",'Estruturante Móvel'!$G:$G,DV$4,'Estruturante Móvel'!$L:$L,'CRONOGRAMA_CONST+MIGRACAO'!DL$8))</f>
        <v>0</v>
      </c>
      <c r="DX64" s="139">
        <f>(COUNTIFS('Estruturante Móvel'!$M:$M,$B64,'Estruturante Móvel'!$AM:$AM,DX$4))-(COUNTIFS('Estruturante Móvel'!$M:$M,$B64,'Estruturante Móvel'!$AM:$AM,DX$4,'Estruturante Móvel'!$AQ:$AQ,"REPARO FO"))</f>
        <v>0</v>
      </c>
      <c r="DY64" s="140">
        <f>(COUNTIFS('Estruturante Móvel'!$M:$M,$B62,'Estruturante Móvel'!$C:$C,"&lt;&gt;PREVISTO",'Estruturante Móvel'!$G:$G,DX$4,'Estruturante Móvel'!$L:$L,'CRONOGRAMA_CONST+MIGRACAO'!DN$8))</f>
        <v>0</v>
      </c>
      <c r="DZ64" s="139">
        <f>(COUNTIFS('Estruturante Móvel'!$M:$M,$B64,'Estruturante Móvel'!$AM:$AM,DZ$4))-(COUNTIFS('Estruturante Móvel'!$M:$M,$B64,'Estruturante Móvel'!$AM:$AM,DZ$4,'Estruturante Móvel'!$AQ:$AQ,"REPARO FO"))</f>
        <v>0</v>
      </c>
      <c r="EA64" s="140">
        <f>(COUNTIFS('Estruturante Móvel'!$M:$M,$B62,'Estruturante Móvel'!$C:$C,"&lt;&gt;PREVISTO",'Estruturante Móvel'!$G:$G,DZ$4,'Estruturante Móvel'!$L:$L,'CRONOGRAMA_CONST+MIGRACAO'!DP$8))</f>
        <v>0</v>
      </c>
      <c r="EB64" s="139">
        <f>(COUNTIFS('Estruturante Móvel'!$M:$M,$B64,'Estruturante Móvel'!$AM:$AM,EB$4))-(COUNTIFS('Estruturante Móvel'!$M:$M,$B64,'Estruturante Móvel'!$AM:$AM,EB$4,'Estruturante Móvel'!$AQ:$AQ,"REPARO FO"))</f>
        <v>0</v>
      </c>
      <c r="EC64" s="140">
        <f>(COUNTIFS('Estruturante Móvel'!$M:$M,$B62,'Estruturante Móvel'!$C:$C,"&lt;&gt;PREVISTO",'Estruturante Móvel'!$G:$G,EB$4,'Estruturante Móvel'!$L:$L,'CRONOGRAMA_CONST+MIGRACAO'!DR$8))</f>
        <v>0</v>
      </c>
      <c r="ED64" s="139">
        <f>(COUNTIFS('Estruturante Móvel'!$M:$M,$B64,'Estruturante Móvel'!$AM:$AM,ED$4))-(COUNTIFS('Estruturante Móvel'!$M:$M,$B64,'Estruturante Móvel'!$AM:$AM,ED$4,'Estruturante Móvel'!$AQ:$AQ,"REPARO FO"))</f>
        <v>0</v>
      </c>
      <c r="EE64" s="140">
        <f>(COUNTIFS('Estruturante Móvel'!$M:$M,$B62,'Estruturante Móvel'!$C:$C,"&lt;&gt;PREVISTO",'Estruturante Móvel'!$G:$G,ED$4,'Estruturante Móvel'!$L:$L,'CRONOGRAMA_CONST+MIGRACAO'!DT$8))</f>
        <v>0</v>
      </c>
      <c r="EF64" s="139">
        <f>(COUNTIFS('Estruturante Móvel'!$M:$M,$B64,'Estruturante Móvel'!$AM:$AM,EF$4))-(COUNTIFS('Estruturante Móvel'!$M:$M,$B64,'Estruturante Móvel'!$AM:$AM,EF$4,'Estruturante Móvel'!$AQ:$AQ,"REPARO FO"))</f>
        <v>0</v>
      </c>
      <c r="EG64" s="140">
        <f>(COUNTIFS('Estruturante Móvel'!$M:$M,$B62,'Estruturante Móvel'!$C:$C,"&lt;&gt;PREVISTO",'Estruturante Móvel'!$G:$G,EF$4,'Estruturante Móvel'!$L:$L,'CRONOGRAMA_CONST+MIGRACAO'!DV$8))</f>
        <v>0</v>
      </c>
      <c r="EH64" s="139">
        <f>(COUNTIFS('Estruturante Móvel'!$M:$M,$B64,'Estruturante Móvel'!$AM:$AM,EH$4))-(COUNTIFS('Estruturante Móvel'!$M:$M,$B64,'Estruturante Móvel'!$AM:$AM,EH$4,'Estruturante Móvel'!$AQ:$AQ,"REPARO FO"))</f>
        <v>0</v>
      </c>
      <c r="EI64" s="140">
        <f>(COUNTIFS('Estruturante Móvel'!$M:$M,$B62,'Estruturante Móvel'!$C:$C,"&lt;&gt;PREVISTO",'Estruturante Móvel'!$G:$G,EH$4,'Estruturante Móvel'!$L:$L,'CRONOGRAMA_CONST+MIGRACAO'!DX$8))</f>
        <v>0</v>
      </c>
      <c r="EJ64" s="139">
        <f>(COUNTIFS('Estruturante Móvel'!$M:$M,$B64,'Estruturante Móvel'!$AM:$AM,EJ$4))-(COUNTIFS('Estruturante Móvel'!$M:$M,$B64,'Estruturante Móvel'!$AM:$AM,EJ$4,'Estruturante Móvel'!$AQ:$AQ,"REPARO FO"))</f>
        <v>0</v>
      </c>
      <c r="EK64" s="140">
        <f>(COUNTIFS('Estruturante Móvel'!$M:$M,$B62,'Estruturante Móvel'!$C:$C,"&lt;&gt;PREVISTO",'Estruturante Móvel'!$G:$G,EJ$4,'Estruturante Móvel'!$L:$L,'CRONOGRAMA_CONST+MIGRACAO'!DZ$8))</f>
        <v>0</v>
      </c>
      <c r="EL64" s="139">
        <f>(COUNTIFS('Estruturante Móvel'!$M:$M,$B64,'Estruturante Móvel'!$AM:$AM,EL$4))-(COUNTIFS('Estruturante Móvel'!$M:$M,$B64,'Estruturante Móvel'!$AM:$AM,EL$4,'Estruturante Móvel'!$AQ:$AQ,"REPARO FO"))</f>
        <v>0</v>
      </c>
      <c r="EM64" s="140">
        <f>(COUNTIFS('Estruturante Móvel'!$M:$M,$B62,'Estruturante Móvel'!$C:$C,"&lt;&gt;PREVISTO",'Estruturante Móvel'!$G:$G,EL$4,'Estruturante Móvel'!$L:$L,'CRONOGRAMA_CONST+MIGRACAO'!EB$8))</f>
        <v>0</v>
      </c>
      <c r="EN64" s="139">
        <f>(COUNTIFS('Estruturante Móvel'!$M:$M,$B64,'Estruturante Móvel'!$AM:$AM,EN$4))-(COUNTIFS('Estruturante Móvel'!$M:$M,$B64,'Estruturante Móvel'!$AM:$AM,EN$4,'Estruturante Móvel'!$AQ:$AQ,"REPARO FO"))</f>
        <v>0</v>
      </c>
      <c r="EO64" s="140">
        <f>(COUNTIFS('Estruturante Móvel'!$M:$M,$B62,'Estruturante Móvel'!$C:$C,"&lt;&gt;PREVISTO",'Estruturante Móvel'!$G:$G,EN$4,'Estruturante Móvel'!$L:$L,'CRONOGRAMA_CONST+MIGRACAO'!ED$8))</f>
        <v>0</v>
      </c>
      <c r="EP64" s="139">
        <f>(COUNTIFS('Estruturante Móvel'!$M:$M,$B64,'Estruturante Móvel'!$AM:$AM,EP$4))-(COUNTIFS('Estruturante Móvel'!$M:$M,$B64,'Estruturante Móvel'!$AM:$AM,EP$4,'Estruturante Móvel'!$AQ:$AQ,"REPARO FO"))</f>
        <v>0</v>
      </c>
      <c r="EQ64" s="140">
        <f>(COUNTIFS('Estruturante Móvel'!$M:$M,$B62,'Estruturante Móvel'!$C:$C,"&lt;&gt;PREVISTO",'Estruturante Móvel'!$G:$G,EP$4,'Estruturante Móvel'!$L:$L,'CRONOGRAMA_CONST+MIGRACAO'!EF$8))</f>
        <v>0</v>
      </c>
      <c r="ER64" s="139">
        <f>(COUNTIFS('Estruturante Móvel'!$M:$M,$B64,'Estruturante Móvel'!$AM:$AM,ER$4))-(COUNTIFS('Estruturante Móvel'!$M:$M,$B64,'Estruturante Móvel'!$AM:$AM,ER$4,'Estruturante Móvel'!$AQ:$AQ,"REPARO FO"))</f>
        <v>0</v>
      </c>
      <c r="ES64" s="140">
        <f>(COUNTIFS('Estruturante Móvel'!$M:$M,$B62,'Estruturante Móvel'!$C:$C,"&lt;&gt;PREVISTO",'Estruturante Móvel'!$G:$G,ER$4,'Estruturante Móvel'!$L:$L,'CRONOGRAMA_CONST+MIGRACAO'!EH$8))</f>
        <v>0</v>
      </c>
      <c r="ET64" s="139">
        <f>(COUNTIFS('Estruturante Móvel'!$M:$M,$B64,'Estruturante Móvel'!$AM:$AM,ET$4))-(COUNTIFS('Estruturante Móvel'!$M:$M,$B64,'Estruturante Móvel'!$AM:$AM,ET$4,'Estruturante Móvel'!$AQ:$AQ,"REPARO FO"))</f>
        <v>0</v>
      </c>
      <c r="EU64" s="140">
        <f>(COUNTIFS('Estruturante Móvel'!$M:$M,$B62,'Estruturante Móvel'!$C:$C,"&lt;&gt;PREVISTO",'Estruturante Móvel'!$G:$G,ET$4,'Estruturante Móvel'!$L:$L,'CRONOGRAMA_CONST+MIGRACAO'!EJ$8))</f>
        <v>0</v>
      </c>
      <c r="EV64" s="139">
        <f>(COUNTIFS('Estruturante Móvel'!$M:$M,$B64,'Estruturante Móvel'!$AM:$AM,EV$4))-(COUNTIFS('Estruturante Móvel'!$M:$M,$B64,'Estruturante Móvel'!$AM:$AM,EV$4,'Estruturante Móvel'!$AQ:$AQ,"REPARO FO"))</f>
        <v>0</v>
      </c>
      <c r="EW64" s="140">
        <f>(COUNTIFS('Estruturante Móvel'!$M:$M,$B62,'Estruturante Móvel'!$C:$C,"&lt;&gt;PREVISTO",'Estruturante Móvel'!$G:$G,EV$4,'Estruturante Móvel'!$L:$L,'CRONOGRAMA_CONST+MIGRACAO'!EL$8))</f>
        <v>0</v>
      </c>
      <c r="EX64" s="139">
        <f>(COUNTIFS('Estruturante Móvel'!$M:$M,$B64,'Estruturante Móvel'!$AM:$AM,EX$4))-(COUNTIFS('Estruturante Móvel'!$M:$M,$B64,'Estruturante Móvel'!$AM:$AM,EX$4,'Estruturante Móvel'!$AQ:$AQ,"REPARO FO"))</f>
        <v>0</v>
      </c>
      <c r="EY64" s="140">
        <f>(COUNTIFS('Estruturante Móvel'!$M:$M,$B62,'Estruturante Móvel'!$C:$C,"&lt;&gt;PREVISTO",'Estruturante Móvel'!$G:$G,EX$4,'Estruturante Móvel'!$L:$L,'CRONOGRAMA_CONST+MIGRACAO'!EN$8))</f>
        <v>0</v>
      </c>
      <c r="EZ64" s="139">
        <f>(COUNTIFS('Estruturante Móvel'!$M:$M,$B64,'Estruturante Móvel'!$AM:$AM,EZ$4))-(COUNTIFS('Estruturante Móvel'!$M:$M,$B64,'Estruturante Móvel'!$AM:$AM,EZ$4,'Estruturante Móvel'!$AQ:$AQ,"REPARO FO"))</f>
        <v>0</v>
      </c>
      <c r="FA64" s="140">
        <f>(COUNTIFS('Estruturante Móvel'!$M:$M,$B62,'Estruturante Móvel'!$C:$C,"&lt;&gt;PREVISTO",'Estruturante Móvel'!$G:$G,EZ$4,'Estruturante Móvel'!$L:$L,'CRONOGRAMA_CONST+MIGRACAO'!EP$8))</f>
        <v>0</v>
      </c>
      <c r="FB64" s="139">
        <f>(COUNTIFS('Estruturante Móvel'!$M:$M,$B64,'Estruturante Móvel'!$AM:$AM,FB$4))-(COUNTIFS('Estruturante Móvel'!$M:$M,$B64,'Estruturante Móvel'!$AM:$AM,FB$4,'Estruturante Móvel'!$AQ:$AQ,"REPARO FO"))</f>
        <v>0</v>
      </c>
      <c r="FC64" s="140">
        <f>(COUNTIFS('Estruturante Móvel'!$M:$M,$B62,'Estruturante Móvel'!$C:$C,"&lt;&gt;PREVISTO",'Estruturante Móvel'!$G:$G,FB$4,'Estruturante Móvel'!$L:$L,'CRONOGRAMA_CONST+MIGRACAO'!ER$8))</f>
        <v>0</v>
      </c>
      <c r="FD64" s="139">
        <f>(COUNTIFS('Estruturante Móvel'!$M:$M,$B64,'Estruturante Móvel'!$AM:$AM,FD$4))-(COUNTIFS('Estruturante Móvel'!$M:$M,$B64,'Estruturante Móvel'!$AM:$AM,FD$4,'Estruturante Móvel'!$AQ:$AQ,"REPARO FO"))</f>
        <v>0</v>
      </c>
      <c r="FE64" s="140">
        <f>(COUNTIFS('Estruturante Móvel'!$M:$M,$B62,'Estruturante Móvel'!$C:$C,"&lt;&gt;PREVISTO",'Estruturante Móvel'!$G:$G,FD$4,'Estruturante Móvel'!$L:$L,'CRONOGRAMA_CONST+MIGRACAO'!ET$8))</f>
        <v>0</v>
      </c>
      <c r="FF64" s="139">
        <f>(COUNTIFS('Estruturante Móvel'!$M:$M,$B64,'Estruturante Móvel'!$AM:$AM,FF$4))-(COUNTIFS('Estruturante Móvel'!$M:$M,$B64,'Estruturante Móvel'!$AM:$AM,FF$4,'Estruturante Móvel'!$AQ:$AQ,"REPARO FO"))</f>
        <v>0</v>
      </c>
      <c r="FG64" s="140">
        <f>(COUNTIFS('Estruturante Móvel'!$M:$M,$B62,'Estruturante Móvel'!$C:$C,"&lt;&gt;PREVISTO",'Estruturante Móvel'!$G:$G,FF$4,'Estruturante Móvel'!$L:$L,'CRONOGRAMA_CONST+MIGRACAO'!EV$8))</f>
        <v>0</v>
      </c>
      <c r="FH64" s="139">
        <f>(COUNTIFS('Estruturante Móvel'!$M:$M,$B64,'Estruturante Móvel'!$AM:$AM,FH$4))-(COUNTIFS('Estruturante Móvel'!$M:$M,$B64,'Estruturante Móvel'!$AM:$AM,FH$4,'Estruturante Móvel'!$AQ:$AQ,"REPARO FO"))</f>
        <v>0</v>
      </c>
      <c r="FI64" s="140">
        <f>(COUNTIFS('Estruturante Móvel'!$M:$M,$B62,'Estruturante Móvel'!$C:$C,"&lt;&gt;PREVISTO",'Estruturante Móvel'!$G:$G,FH$4,'Estruturante Móvel'!$L:$L,'CRONOGRAMA_CONST+MIGRACAO'!EX$8))</f>
        <v>0</v>
      </c>
      <c r="FJ64" s="139">
        <f>(COUNTIFS('Estruturante Móvel'!$M:$M,$B64,'Estruturante Móvel'!$AM:$AM,FJ$4))-(COUNTIFS('Estruturante Móvel'!$M:$M,$B64,'Estruturante Móvel'!$AM:$AM,FJ$4,'Estruturante Móvel'!$AQ:$AQ,"REPARO FO"))</f>
        <v>0</v>
      </c>
      <c r="FK64" s="140">
        <f>(COUNTIFS('Estruturante Móvel'!$M:$M,$B62,'Estruturante Móvel'!$C:$C,"&lt;&gt;PREVISTO",'Estruturante Móvel'!$G:$G,FJ$4,'Estruturante Móvel'!$L:$L,'CRONOGRAMA_CONST+MIGRACAO'!EZ$8))</f>
        <v>0</v>
      </c>
      <c r="FL64" s="139">
        <f>(COUNTIFS('Estruturante Móvel'!$M:$M,$B64,'Estruturante Móvel'!$AM:$AM,FL$4))-(COUNTIFS('Estruturante Móvel'!$M:$M,$B64,'Estruturante Móvel'!$AM:$AM,FL$4,'Estruturante Móvel'!$AQ:$AQ,"REPARO FO"))</f>
        <v>0</v>
      </c>
      <c r="FM64" s="140">
        <f>(COUNTIFS('Estruturante Móvel'!$M:$M,$B62,'Estruturante Móvel'!$C:$C,"&lt;&gt;PREVISTO",'Estruturante Móvel'!$G:$G,FL$4,'Estruturante Móvel'!$L:$L,'CRONOGRAMA_CONST+MIGRACAO'!FB$8))</f>
        <v>0</v>
      </c>
      <c r="FN64" s="139">
        <f>(COUNTIFS('Estruturante Móvel'!$M:$M,$B64,'Estruturante Móvel'!$AM:$AM,FN$4))-(COUNTIFS('Estruturante Móvel'!$M:$M,$B64,'Estruturante Móvel'!$AM:$AM,FN$4,'Estruturante Móvel'!$AQ:$AQ,"REPARO FO"))</f>
        <v>0</v>
      </c>
      <c r="FO64" s="140">
        <f>(COUNTIFS('Estruturante Móvel'!$M:$M,$B62,'Estruturante Móvel'!$C:$C,"&lt;&gt;PREVISTO",'Estruturante Móvel'!$G:$G,FN$4,'Estruturante Móvel'!$L:$L,'CRONOGRAMA_CONST+MIGRACAO'!FD$8))</f>
        <v>0</v>
      </c>
      <c r="FP64" s="139">
        <f>(COUNTIFS('Estruturante Móvel'!$M:$M,$B64,'Estruturante Móvel'!$AM:$AM,FP$4))-(COUNTIFS('Estruturante Móvel'!$M:$M,$B64,'Estruturante Móvel'!$AM:$AM,FP$4,'Estruturante Móvel'!$AQ:$AQ,"REPARO FO"))</f>
        <v>0</v>
      </c>
      <c r="FQ64" s="140">
        <f>(COUNTIFS('Estruturante Móvel'!$M:$M,$B62,'Estruturante Móvel'!$C:$C,"&lt;&gt;PREVISTO",'Estruturante Móvel'!$G:$G,FP$4,'Estruturante Móvel'!$L:$L,'CRONOGRAMA_CONST+MIGRACAO'!FF$8))</f>
        <v>0</v>
      </c>
      <c r="FR64" s="139">
        <f>(COUNTIFS('Estruturante Móvel'!$M:$M,$B64,'Estruturante Móvel'!$AM:$AM,FR$4))-(COUNTIFS('Estruturante Móvel'!$M:$M,$B64,'Estruturante Móvel'!$AM:$AM,FR$4,'Estruturante Móvel'!$AQ:$AQ,"REPARO FO"))</f>
        <v>0</v>
      </c>
      <c r="FS64" s="140">
        <f>(COUNTIFS('Estruturante Móvel'!$M:$M,$B62,'Estruturante Móvel'!$C:$C,"&lt;&gt;PREVISTO",'Estruturante Móvel'!$G:$G,FR$4,'Estruturante Móvel'!$L:$L,'CRONOGRAMA_CONST+MIGRACAO'!FH$8))</f>
        <v>0</v>
      </c>
      <c r="FT64" s="139">
        <f>(COUNTIFS('Estruturante Móvel'!$M:$M,$B64,'Estruturante Móvel'!$AM:$AM,FT$4))-(COUNTIFS('Estruturante Móvel'!$M:$M,$B64,'Estruturante Móvel'!$AM:$AM,FT$4,'Estruturante Móvel'!$AQ:$AQ,"REPARO FO"))</f>
        <v>0</v>
      </c>
      <c r="FU64" s="140">
        <f>(COUNTIFS('Estruturante Móvel'!$M:$M,$B62,'Estruturante Móvel'!$C:$C,"&lt;&gt;PREVISTO",'Estruturante Móvel'!$G:$G,FT$4,'Estruturante Móvel'!$L:$L,'CRONOGRAMA_CONST+MIGRACAO'!FJ$8))</f>
        <v>0</v>
      </c>
      <c r="FV64" s="139">
        <f>(COUNTIFS('Estruturante Móvel'!$M:$M,$B64,'Estruturante Móvel'!$AM:$AM,FV$4))-(COUNTIFS('Estruturante Móvel'!$M:$M,$B64,'Estruturante Móvel'!$AM:$AM,FV$4,'Estruturante Móvel'!$AQ:$AQ,"REPARO FO"))</f>
        <v>0</v>
      </c>
      <c r="FW64" s="140">
        <f>(COUNTIFS('Estruturante Móvel'!$M:$M,$B62,'Estruturante Móvel'!$C:$C,"&lt;&gt;PREVISTO",'Estruturante Móvel'!$G:$G,FV$4,'Estruturante Móvel'!$L:$L,'CRONOGRAMA_CONST+MIGRACAO'!FL$8))</f>
        <v>0</v>
      </c>
      <c r="FX64" s="139">
        <f>(COUNTIFS('Estruturante Móvel'!$M:$M,$B64,'Estruturante Móvel'!$AM:$AM,FX$4))-(COUNTIFS('Estruturante Móvel'!$M:$M,$B64,'Estruturante Móvel'!$AM:$AM,FX$4,'Estruturante Móvel'!$AQ:$AQ,"REPARO FO"))</f>
        <v>0</v>
      </c>
      <c r="FY64" s="140">
        <f>(COUNTIFS('Estruturante Móvel'!$M:$M,$B62,'Estruturante Móvel'!$C:$C,"&lt;&gt;PREVISTO",'Estruturante Móvel'!$G:$G,FX$4,'Estruturante Móvel'!$L:$L,'CRONOGRAMA_CONST+MIGRACAO'!FN$8))</f>
        <v>0</v>
      </c>
      <c r="FZ64" s="139">
        <f>(COUNTIFS('Estruturante Móvel'!$M:$M,$B64,'Estruturante Móvel'!$AM:$AM,FZ$4))-(COUNTIFS('Estruturante Móvel'!$M:$M,$B64,'Estruturante Móvel'!$AM:$AM,FZ$4,'Estruturante Móvel'!$AQ:$AQ,"REPARO FO"))</f>
        <v>0</v>
      </c>
      <c r="GA64" s="140">
        <f>(COUNTIFS('Estruturante Móvel'!$M:$M,$B62,'Estruturante Móvel'!$C:$C,"&lt;&gt;PREVISTO",'Estruturante Móvel'!$G:$G,FZ$4,'Estruturante Móvel'!$L:$L,'CRONOGRAMA_CONST+MIGRACAO'!FP$8))</f>
        <v>0</v>
      </c>
      <c r="GB64" s="139">
        <f>(COUNTIFS('Estruturante Móvel'!$M:$M,$B64,'Estruturante Móvel'!$AM:$AM,GB$4))-(COUNTIFS('Estruturante Móvel'!$M:$M,$B64,'Estruturante Móvel'!$AM:$AM,GB$4,'Estruturante Móvel'!$AQ:$AQ,"REPARO FO"))</f>
        <v>0</v>
      </c>
      <c r="GC64" s="140">
        <f>(COUNTIFS('Estruturante Móvel'!$M:$M,$B62,'Estruturante Móvel'!$C:$C,"&lt;&gt;PREVISTO",'Estruturante Móvel'!$G:$G,GB$4,'Estruturante Móvel'!$L:$L,'CRONOGRAMA_CONST+MIGRACAO'!FR$8))</f>
        <v>0</v>
      </c>
      <c r="GD64" s="139">
        <f>(COUNTIFS('Estruturante Móvel'!$M:$M,$B64,'Estruturante Móvel'!$AM:$AM,GD$4))-(COUNTIFS('Estruturante Móvel'!$M:$M,$B64,'Estruturante Móvel'!$AM:$AM,GD$4,'Estruturante Móvel'!$AQ:$AQ,"REPARO FO"))</f>
        <v>0</v>
      </c>
      <c r="GE64" s="140">
        <f>(COUNTIFS('Estruturante Móvel'!$M:$M,$B62,'Estruturante Móvel'!$C:$C,"&lt;&gt;PREVISTO",'Estruturante Móvel'!$G:$G,GD$4,'Estruturante Móvel'!$L:$L,'CRONOGRAMA_CONST+MIGRACAO'!FT$8))</f>
        <v>0</v>
      </c>
      <c r="GF64" s="139">
        <f>(COUNTIFS('Estruturante Móvel'!$M:$M,$B64,'Estruturante Móvel'!$AM:$AM,GF$4))-(COUNTIFS('Estruturante Móvel'!$M:$M,$B64,'Estruturante Móvel'!$AM:$AM,GF$4,'Estruturante Móvel'!$AQ:$AQ,"REPARO FO"))</f>
        <v>0</v>
      </c>
      <c r="GG64" s="140">
        <f>(COUNTIFS('Estruturante Móvel'!$M:$M,$B62,'Estruturante Móvel'!$C:$C,"&lt;&gt;PREVISTO",'Estruturante Móvel'!$G:$G,GF$4,'Estruturante Móvel'!$L:$L,'CRONOGRAMA_CONST+MIGRACAO'!FV$8))</f>
        <v>0</v>
      </c>
      <c r="GH64" s="139">
        <f>(COUNTIFS('Estruturante Móvel'!$M:$M,$B64,'Estruturante Móvel'!$AM:$AM,GH$4))-(COUNTIFS('Estruturante Móvel'!$M:$M,$B64,'Estruturante Móvel'!$AM:$AM,GH$4,'Estruturante Móvel'!$AQ:$AQ,"REPARO FO"))</f>
        <v>0</v>
      </c>
      <c r="GI64" s="140">
        <f>(COUNTIFS('Estruturante Móvel'!$M:$M,$B62,'Estruturante Móvel'!$C:$C,"&lt;&gt;PREVISTO",'Estruturante Móvel'!$G:$G,GH$4,'Estruturante Móvel'!$L:$L,'CRONOGRAMA_CONST+MIGRACAO'!FX$8))</f>
        <v>0</v>
      </c>
      <c r="GJ64" s="139">
        <f>(COUNTIFS('Estruturante Móvel'!$M:$M,$B64,'Estruturante Móvel'!$AM:$AM,GJ$4))-(COUNTIFS('Estruturante Móvel'!$M:$M,$B64,'Estruturante Móvel'!$AM:$AM,GJ$4,'Estruturante Móvel'!$AQ:$AQ,"REPARO FO"))</f>
        <v>0</v>
      </c>
      <c r="GK64" s="140">
        <f>(COUNTIFS('Estruturante Móvel'!$M:$M,$B62,'Estruturante Móvel'!$C:$C,"&lt;&gt;PREVISTO",'Estruturante Móvel'!$G:$G,GJ$4,'Estruturante Móvel'!$L:$L,'CRONOGRAMA_CONST+MIGRACAO'!FZ$8))</f>
        <v>0</v>
      </c>
      <c r="GL64" s="139">
        <f>(COUNTIFS('Estruturante Móvel'!$M:$M,$B64,'Estruturante Móvel'!$AM:$AM,GL$4))-(COUNTIFS('Estruturante Móvel'!$M:$M,$B64,'Estruturante Móvel'!$AM:$AM,GL$4,'Estruturante Móvel'!$AQ:$AQ,"REPARO FO"))</f>
        <v>0</v>
      </c>
      <c r="GM64" s="140">
        <f>(COUNTIFS('Estruturante Móvel'!$M:$M,$B62,'Estruturante Móvel'!$C:$C,"&lt;&gt;PREVISTO",'Estruturante Móvel'!$G:$G,GL$4,'Estruturante Móvel'!$L:$L,'CRONOGRAMA_CONST+MIGRACAO'!GB$8))</f>
        <v>0</v>
      </c>
      <c r="GN64" s="139">
        <f>(COUNTIFS('Estruturante Móvel'!$M:$M,$B64,'Estruturante Móvel'!$AM:$AM,GN$4))-(COUNTIFS('Estruturante Móvel'!$M:$M,$B64,'Estruturante Móvel'!$AM:$AM,GN$4,'Estruturante Móvel'!$AQ:$AQ,"REPARO FO"))</f>
        <v>0</v>
      </c>
      <c r="GO64" s="140">
        <f>(COUNTIFS('Estruturante Móvel'!$M:$M,$B62,'Estruturante Móvel'!$C:$C,"&lt;&gt;PREVISTO",'Estruturante Móvel'!$G:$G,GN$4,'Estruturante Móvel'!$L:$L,'CRONOGRAMA_CONST+MIGRACAO'!GD$8))</f>
        <v>0</v>
      </c>
      <c r="GP64" s="139">
        <f>(COUNTIFS('Estruturante Móvel'!$M:$M,$B64,'Estruturante Móvel'!$AM:$AM,GP$4))-(COUNTIFS('Estruturante Móvel'!$M:$M,$B64,'Estruturante Móvel'!$AM:$AM,GP$4,'Estruturante Móvel'!$AQ:$AQ,"REPARO FO"))</f>
        <v>0</v>
      </c>
      <c r="GQ64" s="140">
        <f>(COUNTIFS('Estruturante Móvel'!$M:$M,$B62,'Estruturante Móvel'!$C:$C,"&lt;&gt;PREVISTO",'Estruturante Móvel'!$G:$G,GP$4,'Estruturante Móvel'!$L:$L,'CRONOGRAMA_CONST+MIGRACAO'!GF$8))</f>
        <v>0</v>
      </c>
      <c r="GR64" s="139">
        <f>(COUNTIFS('Estruturante Móvel'!$M:$M,$B64,'Estruturante Móvel'!$AM:$AM,GR$4))-(COUNTIFS('Estruturante Móvel'!$M:$M,$B64,'Estruturante Móvel'!$AM:$AM,GR$4,'Estruturante Móvel'!$AQ:$AQ,"REPARO FO"))</f>
        <v>0</v>
      </c>
      <c r="GS64" s="140">
        <f>(COUNTIFS('Estruturante Móvel'!$M:$M,$B62,'Estruturante Móvel'!$C:$C,"&lt;&gt;PREVISTO",'Estruturante Móvel'!$G:$G,GR$4,'Estruturante Móvel'!$L:$L,'CRONOGRAMA_CONST+MIGRACAO'!GH$8))</f>
        <v>0</v>
      </c>
      <c r="GT64" s="139">
        <f>(COUNTIFS('Estruturante Móvel'!$M:$M,$B64,'Estruturante Móvel'!$AM:$AM,GT$4))-(COUNTIFS('Estruturante Móvel'!$M:$M,$B64,'Estruturante Móvel'!$AM:$AM,GT$4,'Estruturante Móvel'!$AQ:$AQ,"REPARO FO"))</f>
        <v>0</v>
      </c>
      <c r="GU64" s="140">
        <f>(COUNTIFS('Estruturante Móvel'!$M:$M,$B62,'Estruturante Móvel'!$C:$C,"&lt;&gt;PREVISTO",'Estruturante Móvel'!$G:$G,GT$4,'Estruturante Móvel'!$L:$L,'CRONOGRAMA_CONST+MIGRACAO'!GJ$8))</f>
        <v>0</v>
      </c>
      <c r="GV64" s="139">
        <f>(COUNTIFS('Estruturante Móvel'!$M:$M,$B64,'Estruturante Móvel'!$AM:$AM,GV$4))-(COUNTIFS('Estruturante Móvel'!$M:$M,$B64,'Estruturante Móvel'!$AM:$AM,GV$4,'Estruturante Móvel'!$AQ:$AQ,"REPARO FO"))</f>
        <v>0</v>
      </c>
      <c r="GW64" s="140">
        <f>(COUNTIFS('Estruturante Móvel'!$M:$M,$B62,'Estruturante Móvel'!$C:$C,"&lt;&gt;PREVISTO",'Estruturante Móvel'!$G:$G,GV$4,'Estruturante Móvel'!$L:$L,'CRONOGRAMA_CONST+MIGRACAO'!GL$8))</f>
        <v>0</v>
      </c>
      <c r="GX64" s="139">
        <f>(COUNTIFS('Estruturante Móvel'!$M:$M,$B64,'Estruturante Móvel'!$AM:$AM,GX$4))-(COUNTIFS('Estruturante Móvel'!$M:$M,$B64,'Estruturante Móvel'!$AM:$AM,GX$4,'Estruturante Móvel'!$AQ:$AQ,"REPARO FO"))</f>
        <v>0</v>
      </c>
      <c r="GY64" s="140">
        <f>(COUNTIFS('Estruturante Móvel'!$M:$M,$B62,'Estruturante Móvel'!$C:$C,"&lt;&gt;PREVISTO",'Estruturante Móvel'!$G:$G,GX$4,'Estruturante Móvel'!$L:$L,'CRONOGRAMA_CONST+MIGRACAO'!GN$8))</f>
        <v>0</v>
      </c>
      <c r="GZ64" s="139">
        <f>(COUNTIFS('Estruturante Móvel'!$M:$M,$B64,'Estruturante Móvel'!$AM:$AM,GZ$4))-(COUNTIFS('Estruturante Móvel'!$M:$M,$B64,'Estruturante Móvel'!$AM:$AM,GZ$4,'Estruturante Móvel'!$AQ:$AQ,"REPARO FO"))</f>
        <v>0</v>
      </c>
      <c r="HA64" s="140">
        <f>(COUNTIFS('Estruturante Móvel'!$M:$M,$B62,'Estruturante Móvel'!$C:$C,"&lt;&gt;PREVISTO",'Estruturante Móvel'!$G:$G,GZ$4,'Estruturante Móvel'!$L:$L,'CRONOGRAMA_CONST+MIGRACAO'!GP$8))</f>
        <v>0</v>
      </c>
      <c r="HB64" s="139">
        <f>(COUNTIFS('Estruturante Móvel'!$M:$M,$B64,'Estruturante Móvel'!$AM:$AM,HB$4))-(COUNTIFS('Estruturante Móvel'!$M:$M,$B64,'Estruturante Móvel'!$AM:$AM,HB$4,'Estruturante Móvel'!$AQ:$AQ,"REPARO FO"))</f>
        <v>0</v>
      </c>
      <c r="HC64" s="140">
        <f>(COUNTIFS('Estruturante Móvel'!$M:$M,$B62,'Estruturante Móvel'!$C:$C,"&lt;&gt;PREVISTO",'Estruturante Móvel'!$G:$G,HB$4,'Estruturante Móvel'!$L:$L,'CRONOGRAMA_CONST+MIGRACAO'!GR$8))</f>
        <v>0</v>
      </c>
      <c r="HD64" s="139">
        <f>(COUNTIFS('Estruturante Móvel'!$M:$M,$B64,'Estruturante Móvel'!$AM:$AM,HD$4))-(COUNTIFS('Estruturante Móvel'!$M:$M,$B64,'Estruturante Móvel'!$AM:$AM,HD$4,'Estruturante Móvel'!$AQ:$AQ,"REPARO FO"))</f>
        <v>0</v>
      </c>
      <c r="HE64" s="140">
        <f>(COUNTIFS('Estruturante Móvel'!$M:$M,$B62,'Estruturante Móvel'!$C:$C,"&lt;&gt;PREVISTO",'Estruturante Móvel'!$G:$G,HD$4,'Estruturante Móvel'!$L:$L,'CRONOGRAMA_CONST+MIGRACAO'!GT$8))</f>
        <v>0</v>
      </c>
      <c r="HF64" s="139">
        <f>(COUNTIFS('Estruturante Móvel'!$M:$M,$B64,'Estruturante Móvel'!$AM:$AM,HF$4))-(COUNTIFS('Estruturante Móvel'!$M:$M,$B64,'Estruturante Móvel'!$AM:$AM,HF$4,'Estruturante Móvel'!$AQ:$AQ,"REPARO FO"))</f>
        <v>0</v>
      </c>
      <c r="HG64" s="140">
        <f>(COUNTIFS('Estruturante Móvel'!$M:$M,$B62,'Estruturante Móvel'!$C:$C,"&lt;&gt;PREVISTO",'Estruturante Móvel'!$G:$G,HF$4,'Estruturante Móvel'!$L:$L,'CRONOGRAMA_CONST+MIGRACAO'!GV$8))</f>
        <v>0</v>
      </c>
      <c r="HH64" s="139">
        <f>(COUNTIFS('Estruturante Móvel'!$M:$M,$B64,'Estruturante Móvel'!$AM:$AM,HH$4))-(COUNTIFS('Estruturante Móvel'!$M:$M,$B64,'Estruturante Móvel'!$AM:$AM,HH$4,'Estruturante Móvel'!$AQ:$AQ,"REPARO FO"))</f>
        <v>0</v>
      </c>
      <c r="HI64" s="140">
        <f>(COUNTIFS('Estruturante Móvel'!$M:$M,$B62,'Estruturante Móvel'!$C:$C,"&lt;&gt;PREVISTO",'Estruturante Móvel'!$G:$G,HH$4,'Estruturante Móvel'!$L:$L,'CRONOGRAMA_CONST+MIGRACAO'!GX$8))</f>
        <v>0</v>
      </c>
      <c r="HJ64" s="139">
        <f>(COUNTIFS('Estruturante Móvel'!$M:$M,$B64,'Estruturante Móvel'!$AM:$AM,HJ$4))-(COUNTIFS('Estruturante Móvel'!$M:$M,$B64,'Estruturante Móvel'!$AM:$AM,HJ$4,'Estruturante Móvel'!$AQ:$AQ,"REPARO FO"))</f>
        <v>0</v>
      </c>
      <c r="HK64" s="140">
        <f>(COUNTIFS('Estruturante Móvel'!$M:$M,$B62,'Estruturante Móvel'!$C:$C,"&lt;&gt;PREVISTO",'Estruturante Móvel'!$G:$G,HJ$4,'Estruturante Móvel'!$L:$L,'CRONOGRAMA_CONST+MIGRACAO'!GZ$8))</f>
        <v>0</v>
      </c>
      <c r="HL64" s="139">
        <f>(COUNTIFS('Estruturante Móvel'!$M:$M,$B64,'Estruturante Móvel'!$AM:$AM,HL$4))-(COUNTIFS('Estruturante Móvel'!$M:$M,$B64,'Estruturante Móvel'!$AM:$AM,HL$4,'Estruturante Móvel'!$AQ:$AQ,"REPARO FO"))</f>
        <v>0</v>
      </c>
      <c r="HM64" s="140">
        <f>(COUNTIFS('Estruturante Móvel'!$M:$M,$B62,'Estruturante Móvel'!$C:$C,"&lt;&gt;PREVISTO",'Estruturante Móvel'!$G:$G,HL$4,'Estruturante Móvel'!$L:$L,'CRONOGRAMA_CONST+MIGRACAO'!HB$8))</f>
        <v>0</v>
      </c>
      <c r="HN64" s="139">
        <f>(COUNTIFS('Estruturante Móvel'!$M:$M,$B64,'Estruturante Móvel'!$AM:$AM,HN$4))-(COUNTIFS('Estruturante Móvel'!$M:$M,$B64,'Estruturante Móvel'!$AM:$AM,HN$4,'Estruturante Móvel'!$AQ:$AQ,"REPARO FO"))</f>
        <v>0</v>
      </c>
      <c r="HO64" s="140">
        <f>(COUNTIFS('Estruturante Móvel'!$M:$M,$B62,'Estruturante Móvel'!$C:$C,"&lt;&gt;PREVISTO",'Estruturante Móvel'!$G:$G,HN$4,'Estruturante Móvel'!$L:$L,'CRONOGRAMA_CONST+MIGRACAO'!HD$8))</f>
        <v>0</v>
      </c>
      <c r="HP64" s="139">
        <f>(COUNTIFS('Estruturante Móvel'!$M:$M,$B64,'Estruturante Móvel'!$AM:$AM,HP$4))-(COUNTIFS('Estruturante Móvel'!$M:$M,$B64,'Estruturante Móvel'!$AM:$AM,HP$4,'Estruturante Móvel'!$AQ:$AQ,"REPARO FO"))</f>
        <v>0</v>
      </c>
      <c r="HQ64" s="140">
        <f>(COUNTIFS('Estruturante Móvel'!$M:$M,$B62,'Estruturante Móvel'!$C:$C,"&lt;&gt;PREVISTO",'Estruturante Móvel'!$G:$G,HP$4,'Estruturante Móvel'!$L:$L,'CRONOGRAMA_CONST+MIGRACAO'!HF$8))</f>
        <v>0</v>
      </c>
      <c r="HR64" s="139">
        <f>(COUNTIFS('Estruturante Móvel'!$M:$M,$B64,'Estruturante Móvel'!$AM:$AM,HR$4))-(COUNTIFS('Estruturante Móvel'!$M:$M,$B64,'Estruturante Móvel'!$AM:$AM,HR$4,'Estruturante Móvel'!$AQ:$AQ,"REPARO FO"))</f>
        <v>0</v>
      </c>
      <c r="HS64" s="140">
        <f>(COUNTIFS('Estruturante Móvel'!$M:$M,$B62,'Estruturante Móvel'!$C:$C,"&lt;&gt;PREVISTO",'Estruturante Móvel'!$G:$G,HR$4,'Estruturante Móvel'!$L:$L,'CRONOGRAMA_CONST+MIGRACAO'!HH$8))</f>
        <v>0</v>
      </c>
      <c r="HT64" s="139">
        <f>(COUNTIFS('Estruturante Móvel'!$M:$M,$B64,'Estruturante Móvel'!$AM:$AM,HT$4))-(COUNTIFS('Estruturante Móvel'!$M:$M,$B64,'Estruturante Móvel'!$AM:$AM,HT$4,'Estruturante Móvel'!$AQ:$AQ,"REPARO FO"))</f>
        <v>0</v>
      </c>
      <c r="HU64" s="140">
        <f>(COUNTIFS('Estruturante Móvel'!$M:$M,$B62,'Estruturante Móvel'!$C:$C,"&lt;&gt;PREVISTO",'Estruturante Móvel'!$G:$G,HT$4,'Estruturante Móvel'!$L:$L,'CRONOGRAMA_CONST+MIGRACAO'!HJ$8))</f>
        <v>0</v>
      </c>
      <c r="HV64" s="139">
        <f>(COUNTIFS('Estruturante Móvel'!$M:$M,$B64,'Estruturante Móvel'!$AM:$AM,HV$4))-(COUNTIFS('Estruturante Móvel'!$M:$M,$B64,'Estruturante Móvel'!$AM:$AM,HV$4,'Estruturante Móvel'!$AQ:$AQ,"REPARO FO"))</f>
        <v>0</v>
      </c>
      <c r="HW64" s="140">
        <f>(COUNTIFS('Estruturante Móvel'!$M:$M,$B62,'Estruturante Móvel'!$C:$C,"&lt;&gt;PREVISTO",'Estruturante Móvel'!$G:$G,HV$4,'Estruturante Móvel'!$L:$L,'CRONOGRAMA_CONST+MIGRACAO'!HL$8))</f>
        <v>0</v>
      </c>
      <c r="HX64" s="139">
        <f>(COUNTIFS('Estruturante Móvel'!$M:$M,$B64,'Estruturante Móvel'!$AM:$AM,HX$4))-(COUNTIFS('Estruturante Móvel'!$M:$M,$B64,'Estruturante Móvel'!$AM:$AM,HX$4,'Estruturante Móvel'!$AQ:$AQ,"REPARO FO"))</f>
        <v>0</v>
      </c>
      <c r="HY64" s="140">
        <f>(COUNTIFS('Estruturante Móvel'!$M:$M,$B62,'Estruturante Móvel'!$C:$C,"&lt;&gt;PREVISTO",'Estruturante Móvel'!$G:$G,HX$4,'Estruturante Móvel'!$L:$L,'CRONOGRAMA_CONST+MIGRACAO'!HN$8))</f>
        <v>0</v>
      </c>
      <c r="HZ64" s="139">
        <f>(COUNTIFS('Estruturante Móvel'!$M:$M,$B64,'Estruturante Móvel'!$AM:$AM,HZ$4))-(COUNTIFS('Estruturante Móvel'!$M:$M,$B64,'Estruturante Móvel'!$AM:$AM,HZ$4,'Estruturante Móvel'!$AQ:$AQ,"REPARO FO"))</f>
        <v>0</v>
      </c>
      <c r="IA64" s="140">
        <f>(COUNTIFS('Estruturante Móvel'!$M:$M,$B62,'Estruturante Móvel'!$C:$C,"&lt;&gt;PREVISTO",'Estruturante Móvel'!$G:$G,HZ$4,'Estruturante Móvel'!$L:$L,'CRONOGRAMA_CONST+MIGRACAO'!HP$8))</f>
        <v>0</v>
      </c>
      <c r="IB64" s="139">
        <f>(COUNTIFS('Estruturante Móvel'!$M:$M,$B64,'Estruturante Móvel'!$AM:$AM,IB$4))-(COUNTIFS('Estruturante Móvel'!$M:$M,$B64,'Estruturante Móvel'!$AM:$AM,IB$4,'Estruturante Móvel'!$AQ:$AQ,"REPARO FO"))</f>
        <v>0</v>
      </c>
      <c r="IC64" s="140">
        <f>(COUNTIFS('Estruturante Móvel'!$M:$M,$B62,'Estruturante Móvel'!$C:$C,"&lt;&gt;PREVISTO",'Estruturante Móvel'!$G:$G,IB$4,'Estruturante Móvel'!$L:$L,'CRONOGRAMA_CONST+MIGRACAO'!HR$8))</f>
        <v>0</v>
      </c>
      <c r="ID64" s="139">
        <f>(COUNTIFS('Estruturante Móvel'!$M:$M,$B64,'Estruturante Móvel'!$AM:$AM,ID$4))-(COUNTIFS('Estruturante Móvel'!$M:$M,$B64,'Estruturante Móvel'!$AM:$AM,ID$4,'Estruturante Móvel'!$AQ:$AQ,"REPARO FO"))</f>
        <v>0</v>
      </c>
      <c r="IE64" s="140">
        <f>(COUNTIFS('Estruturante Móvel'!$M:$M,$B62,'Estruturante Móvel'!$C:$C,"&lt;&gt;PREVISTO",'Estruturante Móvel'!$G:$G,ID$4,'Estruturante Móvel'!$L:$L,'CRONOGRAMA_CONST+MIGRACAO'!HT$8))</f>
        <v>0</v>
      </c>
      <c r="IF64" s="139">
        <f>(COUNTIFS('Estruturante Móvel'!$M:$M,$B64,'Estruturante Móvel'!$AM:$AM,IF$4))-(COUNTIFS('Estruturante Móvel'!$M:$M,$B64,'Estruturante Móvel'!$AM:$AM,IF$4,'Estruturante Móvel'!$AQ:$AQ,"REPARO FO"))</f>
        <v>0</v>
      </c>
      <c r="IG64" s="140">
        <f>(COUNTIFS('Estruturante Móvel'!$M:$M,$B62,'Estruturante Móvel'!$C:$C,"&lt;&gt;PREVISTO",'Estruturante Móvel'!$G:$G,IF$4,'Estruturante Móvel'!$L:$L,'CRONOGRAMA_CONST+MIGRACAO'!HV$8))</f>
        <v>0</v>
      </c>
      <c r="IH64" s="139">
        <f>(COUNTIFS('Estruturante Móvel'!$M:$M,$B64,'Estruturante Móvel'!$AM:$AM,IH$4))-(COUNTIFS('Estruturante Móvel'!$M:$M,$B64,'Estruturante Móvel'!$AM:$AM,IH$4,'Estruturante Móvel'!$AQ:$AQ,"REPARO FO"))</f>
        <v>0</v>
      </c>
      <c r="II64" s="140">
        <f>(COUNTIFS('Estruturante Móvel'!$M:$M,$B62,'Estruturante Móvel'!$C:$C,"&lt;&gt;PREVISTO",'Estruturante Móvel'!$G:$G,IH$4,'Estruturante Móvel'!$L:$L,'CRONOGRAMA_CONST+MIGRACAO'!HX$8))</f>
        <v>0</v>
      </c>
      <c r="IJ64" s="139">
        <f>(COUNTIFS('Estruturante Móvel'!$M:$M,$B64,'Estruturante Móvel'!$AM:$AM,IJ$4))-(COUNTIFS('Estruturante Móvel'!$M:$M,$B64,'Estruturante Móvel'!$AM:$AM,IJ$4,'Estruturante Móvel'!$AQ:$AQ,"REPARO FO"))</f>
        <v>0</v>
      </c>
      <c r="IK64" s="140">
        <f>(COUNTIFS('Estruturante Móvel'!$M:$M,$B62,'Estruturante Móvel'!$C:$C,"&lt;&gt;PREVISTO",'Estruturante Móvel'!$G:$G,IJ$4,'Estruturante Móvel'!$L:$L,'CRONOGRAMA_CONST+MIGRACAO'!HZ$8))</f>
        <v>0</v>
      </c>
      <c r="IL64" s="139">
        <f>(COUNTIFS('Estruturante Móvel'!$M:$M,$B64,'Estruturante Móvel'!$AM:$AM,IL$4))-(COUNTIFS('Estruturante Móvel'!$M:$M,$B64,'Estruturante Móvel'!$AM:$AM,IL$4,'Estruturante Móvel'!$AQ:$AQ,"REPARO FO"))</f>
        <v>0</v>
      </c>
      <c r="IM64" s="140">
        <f>(COUNTIFS('Estruturante Móvel'!$M:$M,$B62,'Estruturante Móvel'!$C:$C,"&lt;&gt;PREVISTO",'Estruturante Móvel'!$G:$G,IL$4,'Estruturante Móvel'!$L:$L,'CRONOGRAMA_CONST+MIGRACAO'!IB$8))</f>
        <v>0</v>
      </c>
      <c r="IN64" s="139">
        <f>(COUNTIFS('Estruturante Móvel'!$M:$M,$B64,'Estruturante Móvel'!$AM:$AM,IN$4))-(COUNTIFS('Estruturante Móvel'!$M:$M,$B64,'Estruturante Móvel'!$AM:$AM,IN$4,'Estruturante Móvel'!$AQ:$AQ,"REPARO FO"))</f>
        <v>0</v>
      </c>
      <c r="IO64" s="140">
        <f>(COUNTIFS('Estruturante Móvel'!$M:$M,$B62,'Estruturante Móvel'!$C:$C,"&lt;&gt;PREVISTO",'Estruturante Móvel'!$G:$G,IN$4,'Estruturante Móvel'!$L:$L,'CRONOGRAMA_CONST+MIGRACAO'!ID$8))</f>
        <v>0</v>
      </c>
      <c r="IP64" s="139">
        <f>(COUNTIFS('Estruturante Móvel'!$M:$M,$B64,'Estruturante Móvel'!$AM:$AM,IP$4))-(COUNTIFS('Estruturante Móvel'!$M:$M,$B64,'Estruturante Móvel'!$AM:$AM,IP$4,'Estruturante Móvel'!$AQ:$AQ,"REPARO FO"))</f>
        <v>0</v>
      </c>
      <c r="IQ64" s="140">
        <f>(COUNTIFS('Estruturante Móvel'!$M:$M,$B62,'Estruturante Móvel'!$C:$C,"&lt;&gt;PREVISTO",'Estruturante Móvel'!$G:$G,IP$4,'Estruturante Móvel'!$L:$L,'CRONOGRAMA_CONST+MIGRACAO'!IF$8))</f>
        <v>0</v>
      </c>
      <c r="IR64" s="139">
        <f>(COUNTIFS('Estruturante Móvel'!$M:$M,$B64,'Estruturante Móvel'!$AM:$AM,IR$4))-(COUNTIFS('Estruturante Móvel'!$M:$M,$B64,'Estruturante Móvel'!$AM:$AM,IR$4,'Estruturante Móvel'!$AQ:$AQ,"REPARO FO"))</f>
        <v>0</v>
      </c>
      <c r="IS64" s="140">
        <f>(COUNTIFS('Estruturante Móvel'!$M:$M,$B62,'Estruturante Móvel'!$C:$C,"&lt;&gt;PREVISTO",'Estruturante Móvel'!$G:$G,IR$4,'Estruturante Móvel'!$L:$L,'CRONOGRAMA_CONST+MIGRACAO'!IH$8))</f>
        <v>0</v>
      </c>
      <c r="IT64" s="139">
        <f>(COUNTIFS('Estruturante Móvel'!$M:$M,$B64,'Estruturante Móvel'!$AM:$AM,IT$4))-(COUNTIFS('Estruturante Móvel'!$M:$M,$B64,'Estruturante Móvel'!$AM:$AM,IT$4,'Estruturante Móvel'!$AQ:$AQ,"REPARO FO"))</f>
        <v>0</v>
      </c>
      <c r="IU64" s="140">
        <f>(COUNTIFS('Estruturante Móvel'!$M:$M,$B62,'Estruturante Móvel'!$C:$C,"&lt;&gt;PREVISTO",'Estruturante Móvel'!$G:$G,IT$4,'Estruturante Móvel'!$L:$L,'CRONOGRAMA_CONST+MIGRACAO'!IJ$8))</f>
        <v>0</v>
      </c>
      <c r="IV64" s="139">
        <f>(COUNTIFS('Estruturante Móvel'!$M:$M,$B64,'Estruturante Móvel'!$AM:$AM,IV$4))-(COUNTIFS('Estruturante Móvel'!$M:$M,$B64,'Estruturante Móvel'!$AM:$AM,IV$4,'Estruturante Móvel'!$AQ:$AQ,"REPARO FO"))</f>
        <v>0</v>
      </c>
      <c r="IW64" s="140">
        <f>(COUNTIFS('Estruturante Móvel'!$M:$M,$B62,'Estruturante Móvel'!$C:$C,"&lt;&gt;PREVISTO",'Estruturante Móvel'!$G:$G,IV$4,'Estruturante Móvel'!$L:$L,'CRONOGRAMA_CONST+MIGRACAO'!IL$8))</f>
        <v>0</v>
      </c>
      <c r="IX64" s="139">
        <f>(COUNTIFS('Estruturante Móvel'!$M:$M,$B64,'Estruturante Móvel'!$AM:$AM,IX$4))-(COUNTIFS('Estruturante Móvel'!$M:$M,$B64,'Estruturante Móvel'!$AM:$AM,IX$4,'Estruturante Móvel'!$AQ:$AQ,"REPARO FO"))</f>
        <v>0</v>
      </c>
      <c r="IY64" s="140">
        <f>(COUNTIFS('Estruturante Móvel'!$M:$M,$B62,'Estruturante Móvel'!$C:$C,"&lt;&gt;PREVISTO",'Estruturante Móvel'!$G:$G,IX$4,'Estruturante Móvel'!$L:$L,'CRONOGRAMA_CONST+MIGRACAO'!IN$8))</f>
        <v>0</v>
      </c>
      <c r="IZ64" s="139">
        <f>(COUNTIFS('Estruturante Móvel'!$M:$M,$B64,'Estruturante Móvel'!$AM:$AM,IZ$4))-(COUNTIFS('Estruturante Móvel'!$M:$M,$B64,'Estruturante Móvel'!$AM:$AM,IZ$4,'Estruturante Móvel'!$AQ:$AQ,"REPARO FO"))</f>
        <v>0</v>
      </c>
      <c r="JA64" s="140">
        <f>(COUNTIFS('Estruturante Móvel'!$M:$M,$B62,'Estruturante Móvel'!$C:$C,"&lt;&gt;PREVISTO",'Estruturante Móvel'!$G:$G,IZ$4,'Estruturante Móvel'!$L:$L,'CRONOGRAMA_CONST+MIGRACAO'!IP$8))</f>
        <v>0</v>
      </c>
      <c r="JB64" s="139">
        <f>(COUNTIFS('Estruturante Móvel'!$M:$M,$B64,'Estruturante Móvel'!$AM:$AM,JB$4))-(COUNTIFS('Estruturante Móvel'!$M:$M,$B64,'Estruturante Móvel'!$AM:$AM,JB$4,'Estruturante Móvel'!$AQ:$AQ,"REPARO FO"))</f>
        <v>0</v>
      </c>
      <c r="JC64" s="140">
        <f>(COUNTIFS('Estruturante Móvel'!$M:$M,$B62,'Estruturante Móvel'!$C:$C,"&lt;&gt;PREVISTO",'Estruturante Móvel'!$G:$G,JB$4,'Estruturante Móvel'!$L:$L,'CRONOGRAMA_CONST+MIGRACAO'!IR$8))</f>
        <v>0</v>
      </c>
      <c r="JD64" s="139">
        <f>(COUNTIFS('Estruturante Móvel'!$M:$M,$B64,'Estruturante Móvel'!$AM:$AM,JD$4))-(COUNTIFS('Estruturante Móvel'!$M:$M,$B64,'Estruturante Móvel'!$AM:$AM,JD$4,'Estruturante Móvel'!$AQ:$AQ,"REPARO FO"))</f>
        <v>0</v>
      </c>
      <c r="JE64" s="140">
        <f>(COUNTIFS('Estruturante Móvel'!$M:$M,$B62,'Estruturante Móvel'!$C:$C,"&lt;&gt;PREVISTO",'Estruturante Móvel'!$G:$G,JD$4,'Estruturante Móvel'!$L:$L,'CRONOGRAMA_CONST+MIGRACAO'!IT$8))</f>
        <v>0</v>
      </c>
      <c r="JF64" s="139">
        <f>(COUNTIFS('Estruturante Móvel'!$M:$M,$B64,'Estruturante Móvel'!$AM:$AM,JF$4))-(COUNTIFS('Estruturante Móvel'!$M:$M,$B64,'Estruturante Móvel'!$AM:$AM,JF$4,'Estruturante Móvel'!$AQ:$AQ,"REPARO FO"))</f>
        <v>0</v>
      </c>
      <c r="JG64" s="140">
        <f>(COUNTIFS('Estruturante Móvel'!$M:$M,$B62,'Estruturante Móvel'!$C:$C,"&lt;&gt;PREVISTO",'Estruturante Móvel'!$G:$G,JF$4,'Estruturante Móvel'!$L:$L,'CRONOGRAMA_CONST+MIGRACAO'!IV$8))</f>
        <v>0</v>
      </c>
      <c r="JH64" s="139">
        <f>(COUNTIFS('Estruturante Móvel'!$M:$M,$B64,'Estruturante Móvel'!$AM:$AM,JH$4))-(COUNTIFS('Estruturante Móvel'!$M:$M,$B64,'Estruturante Móvel'!$AM:$AM,JH$4,'Estruturante Móvel'!$AQ:$AQ,"REPARO FO"))</f>
        <v>0</v>
      </c>
      <c r="JI64" s="140">
        <f>(COUNTIFS('Estruturante Móvel'!$M:$M,$B62,'Estruturante Móvel'!$C:$C,"&lt;&gt;PREVISTO",'Estruturante Móvel'!$G:$G,JH$4,'Estruturante Móvel'!$L:$L,'CRONOGRAMA_CONST+MIGRACAO'!IX$8))</f>
        <v>0</v>
      </c>
      <c r="JJ64" s="139">
        <f>(COUNTIFS('Estruturante Móvel'!$M:$M,$B64,'Estruturante Móvel'!$AM:$AM,JJ$4))-(COUNTIFS('Estruturante Móvel'!$M:$M,$B64,'Estruturante Móvel'!$AM:$AM,JJ$4,'Estruturante Móvel'!$AQ:$AQ,"REPARO FO"))</f>
        <v>0</v>
      </c>
      <c r="JK64" s="140">
        <f>(COUNTIFS('Estruturante Móvel'!$M:$M,$B62,'Estruturante Móvel'!$C:$C,"&lt;&gt;PREVISTO",'Estruturante Móvel'!$G:$G,JJ$4,'Estruturante Móvel'!$L:$L,'CRONOGRAMA_CONST+MIGRACAO'!IZ$8))</f>
        <v>0</v>
      </c>
      <c r="JL64" s="139">
        <f>(COUNTIFS('Estruturante Móvel'!$M:$M,$B64,'Estruturante Móvel'!$AM:$AM,JL$4))-(COUNTIFS('Estruturante Móvel'!$M:$M,$B64,'Estruturante Móvel'!$AM:$AM,JL$4,'Estruturante Móvel'!$AQ:$AQ,"REPARO FO"))</f>
        <v>0</v>
      </c>
      <c r="JM64" s="140">
        <f>(COUNTIFS('Estruturante Móvel'!$M:$M,$B62,'Estruturante Móvel'!$C:$C,"&lt;&gt;PREVISTO",'Estruturante Móvel'!$G:$G,JL$4,'Estruturante Móvel'!$L:$L,'CRONOGRAMA_CONST+MIGRACAO'!JB$8))</f>
        <v>0</v>
      </c>
      <c r="JN64" s="139">
        <f>(COUNTIFS('Estruturante Móvel'!$M:$M,$B64,'Estruturante Móvel'!$AM:$AM,JN$4))-(COUNTIFS('Estruturante Móvel'!$M:$M,$B64,'Estruturante Móvel'!$AM:$AM,JN$4,'Estruturante Móvel'!$AQ:$AQ,"REPARO FO"))</f>
        <v>0</v>
      </c>
      <c r="JO64" s="140">
        <f>(COUNTIFS('Estruturante Móvel'!$M:$M,$B62,'Estruturante Móvel'!$C:$C,"&lt;&gt;PREVISTO",'Estruturante Móvel'!$G:$G,JN$4,'Estruturante Móvel'!$L:$L,'CRONOGRAMA_CONST+MIGRACAO'!JD$8))</f>
        <v>0</v>
      </c>
      <c r="JP64" s="139">
        <f>(COUNTIFS('Estruturante Móvel'!$M:$M,$B64,'Estruturante Móvel'!$AM:$AM,JP$4))-(COUNTIFS('Estruturante Móvel'!$M:$M,$B64,'Estruturante Móvel'!$AM:$AM,JP$4,'Estruturante Móvel'!$AQ:$AQ,"REPARO FO"))</f>
        <v>0</v>
      </c>
      <c r="JQ64" s="140">
        <f>(COUNTIFS('Estruturante Móvel'!$M:$M,$B62,'Estruturante Móvel'!$C:$C,"&lt;&gt;PREVISTO",'Estruturante Móvel'!$G:$G,JP$4,'Estruturante Móvel'!$L:$L,'CRONOGRAMA_CONST+MIGRACAO'!JF$8))</f>
        <v>0</v>
      </c>
      <c r="JR64" s="139">
        <f>(COUNTIFS('Estruturante Móvel'!$M:$M,$B64,'Estruturante Móvel'!$AM:$AM,JR$4))-(COUNTIFS('Estruturante Móvel'!$M:$M,$B64,'Estruturante Móvel'!$AM:$AM,JR$4,'Estruturante Móvel'!$AQ:$AQ,"REPARO FO"))</f>
        <v>0</v>
      </c>
      <c r="JS64" s="140">
        <f>(COUNTIFS('Estruturante Móvel'!$M:$M,$B62,'Estruturante Móvel'!$C:$C,"&lt;&gt;PREVISTO",'Estruturante Móvel'!$G:$G,JR$4,'Estruturante Móvel'!$L:$L,'CRONOGRAMA_CONST+MIGRACAO'!JH$8))</f>
        <v>0</v>
      </c>
      <c r="JT64" s="139">
        <f>(COUNTIFS('Estruturante Móvel'!$M:$M,$B64,'Estruturante Móvel'!$AM:$AM,JT$4))-(COUNTIFS('Estruturante Móvel'!$M:$M,$B64,'Estruturante Móvel'!$AM:$AM,JT$4,'Estruturante Móvel'!$AQ:$AQ,"REPARO FO"))</f>
        <v>0</v>
      </c>
      <c r="JU64" s="140">
        <f>(COUNTIFS('Estruturante Móvel'!$M:$M,$B62,'Estruturante Móvel'!$C:$C,"&lt;&gt;PREVISTO",'Estruturante Móvel'!$G:$G,JT$4,'Estruturante Móvel'!$L:$L,'CRONOGRAMA_CONST+MIGRACAO'!JJ$8))</f>
        <v>0</v>
      </c>
      <c r="JV64" s="139">
        <f>(COUNTIFS('Estruturante Móvel'!$M:$M,$B64,'Estruturante Móvel'!$AM:$AM,JV$4))-(COUNTIFS('Estruturante Móvel'!$M:$M,$B64,'Estruturante Móvel'!$AM:$AM,JV$4,'Estruturante Móvel'!$AQ:$AQ,"REPARO FO"))</f>
        <v>0</v>
      </c>
      <c r="JW64" s="140">
        <f>(COUNTIFS('Estruturante Móvel'!$M:$M,$B62,'Estruturante Móvel'!$C:$C,"&lt;&gt;PREVISTO",'Estruturante Móvel'!$G:$G,JV$4,'Estruturante Móvel'!$L:$L,'CRONOGRAMA_CONST+MIGRACAO'!JL$8))</f>
        <v>0</v>
      </c>
      <c r="JX64" s="139">
        <f>(COUNTIFS('Estruturante Móvel'!$M:$M,$B64,'Estruturante Móvel'!$AM:$AM,JX$4))-(COUNTIFS('Estruturante Móvel'!$M:$M,$B64,'Estruturante Móvel'!$AM:$AM,JX$4,'Estruturante Móvel'!$AQ:$AQ,"REPARO FO"))</f>
        <v>0</v>
      </c>
      <c r="JY64" s="140">
        <f>(COUNTIFS('Estruturante Móvel'!$M:$M,$B62,'Estruturante Móvel'!$C:$C,"&lt;&gt;PREVISTO",'Estruturante Móvel'!$G:$G,JX$4,'Estruturante Móvel'!$L:$L,'CRONOGRAMA_CONST+MIGRACAO'!JN$8))</f>
        <v>0</v>
      </c>
      <c r="JZ64" s="139">
        <f>(COUNTIFS('Estruturante Móvel'!$M:$M,$B64,'Estruturante Móvel'!$AM:$AM,JZ$4))-(COUNTIFS('Estruturante Móvel'!$M:$M,$B64,'Estruturante Móvel'!$AM:$AM,JZ$4,'Estruturante Móvel'!$AQ:$AQ,"REPARO FO"))</f>
        <v>0</v>
      </c>
      <c r="KA64" s="140">
        <f>(COUNTIFS('Estruturante Móvel'!$M:$M,$B62,'Estruturante Móvel'!$C:$C,"&lt;&gt;PREVISTO",'Estruturante Móvel'!$G:$G,JZ$4,'Estruturante Móvel'!$L:$L,'CRONOGRAMA_CONST+MIGRACAO'!JP$8))</f>
        <v>0</v>
      </c>
      <c r="KB64" s="139">
        <f>(COUNTIFS('Estruturante Móvel'!$M:$M,$B64,'Estruturante Móvel'!$AM:$AM,KB$4))-(COUNTIFS('Estruturante Móvel'!$M:$M,$B64,'Estruturante Móvel'!$AM:$AM,KB$4,'Estruturante Móvel'!$AQ:$AQ,"REPARO FO"))</f>
        <v>0</v>
      </c>
      <c r="KC64" s="140">
        <f>(COUNTIFS('Estruturante Móvel'!$M:$M,$B62,'Estruturante Móvel'!$C:$C,"&lt;&gt;PREVISTO",'Estruturante Móvel'!$G:$G,KB$4,'Estruturante Móvel'!$L:$L,'CRONOGRAMA_CONST+MIGRACAO'!JR$8))</f>
        <v>0</v>
      </c>
      <c r="KD64" s="139">
        <f>(COUNTIFS('Estruturante Móvel'!$M:$M,$B64,'Estruturante Móvel'!$AM:$AM,KD$4))-(COUNTIFS('Estruturante Móvel'!$M:$M,$B64,'Estruturante Móvel'!$AM:$AM,KD$4,'Estruturante Móvel'!$AQ:$AQ,"REPARO FO"))</f>
        <v>0</v>
      </c>
      <c r="KE64" s="140">
        <f>(COUNTIFS('Estruturante Móvel'!$M:$M,$B62,'Estruturante Móvel'!$C:$C,"&lt;&gt;PREVISTO",'Estruturante Móvel'!$G:$G,KD$4,'Estruturante Móvel'!$L:$L,'CRONOGRAMA_CONST+MIGRACAO'!JT$8))</f>
        <v>0</v>
      </c>
      <c r="KF64" s="139">
        <f>(COUNTIFS('Estruturante Móvel'!$M:$M,$B64,'Estruturante Móvel'!$AM:$AM,KF$4))-(COUNTIFS('Estruturante Móvel'!$M:$M,$B64,'Estruturante Móvel'!$AM:$AM,KF$4,'Estruturante Móvel'!$AQ:$AQ,"REPARO FO"))</f>
        <v>0</v>
      </c>
      <c r="KG64" s="140">
        <f>(COUNTIFS('Estruturante Móvel'!$M:$M,$B62,'Estruturante Móvel'!$C:$C,"&lt;&gt;PREVISTO",'Estruturante Móvel'!$G:$G,KF$4,'Estruturante Móvel'!$L:$L,'CRONOGRAMA_CONST+MIGRACAO'!JV$8))</f>
        <v>0</v>
      </c>
      <c r="KH64" s="139">
        <f>(COUNTIFS('Estruturante Móvel'!$M:$M,$B64,'Estruturante Móvel'!$AM:$AM,KH$4))-(COUNTIFS('Estruturante Móvel'!$M:$M,$B64,'Estruturante Móvel'!$AM:$AM,KH$4,'Estruturante Móvel'!$AQ:$AQ,"REPARO FO"))</f>
        <v>0</v>
      </c>
      <c r="KI64" s="140">
        <f>(COUNTIFS('Estruturante Móvel'!$M:$M,$B62,'Estruturante Móvel'!$C:$C,"&lt;&gt;PREVISTO",'Estruturante Móvel'!$G:$G,KH$4,'Estruturante Móvel'!$L:$L,'CRONOGRAMA_CONST+MIGRACAO'!JX$8))</f>
        <v>0</v>
      </c>
      <c r="KJ64" s="139">
        <f>(COUNTIFS('Estruturante Móvel'!$M:$M,$B64,'Estruturante Móvel'!$AM:$AM,KJ$4))-(COUNTIFS('Estruturante Móvel'!$M:$M,$B64,'Estruturante Móvel'!$AM:$AM,KJ$4,'Estruturante Móvel'!$AQ:$AQ,"REPARO FO"))</f>
        <v>0</v>
      </c>
      <c r="KK64" s="140">
        <f>(COUNTIFS('Estruturante Móvel'!$M:$M,$B62,'Estruturante Móvel'!$C:$C,"&lt;&gt;PREVISTO",'Estruturante Móvel'!$G:$G,KJ$4,'Estruturante Móvel'!$L:$L,'CRONOGRAMA_CONST+MIGRACAO'!JZ$8))</f>
        <v>0</v>
      </c>
      <c r="KL64" s="139">
        <f>(COUNTIFS('Estruturante Móvel'!$M:$M,$B64,'Estruturante Móvel'!$AM:$AM,KL$4))-(COUNTIFS('Estruturante Móvel'!$M:$M,$B64,'Estruturante Móvel'!$AM:$AM,KL$4,'Estruturante Móvel'!$AQ:$AQ,"REPARO FO"))</f>
        <v>0</v>
      </c>
      <c r="KM64" s="140">
        <f>(COUNTIFS('Estruturante Móvel'!$M:$M,$B62,'Estruturante Móvel'!$C:$C,"&lt;&gt;PREVISTO",'Estruturante Móvel'!$G:$G,KL$4,'Estruturante Móvel'!$L:$L,'CRONOGRAMA_CONST+MIGRACAO'!KB$8))</f>
        <v>0</v>
      </c>
      <c r="KN64" s="139">
        <f>(COUNTIFS('Estruturante Móvel'!$M:$M,$B64,'Estruturante Móvel'!$AM:$AM,KN$4))-(COUNTIFS('Estruturante Móvel'!$M:$M,$B64,'Estruturante Móvel'!$AM:$AM,KN$4,'Estruturante Móvel'!$AQ:$AQ,"REPARO FO"))</f>
        <v>0</v>
      </c>
      <c r="KO64" s="140">
        <f>(COUNTIFS('Estruturante Móvel'!$M:$M,$B62,'Estruturante Móvel'!$C:$C,"&lt;&gt;PREVISTO",'Estruturante Móvel'!$G:$G,KN$4,'Estruturante Móvel'!$L:$L,'CRONOGRAMA_CONST+MIGRACAO'!KD$8))</f>
        <v>0</v>
      </c>
      <c r="KP64" s="139">
        <f>(COUNTIFS('Estruturante Móvel'!$M:$M,$B64,'Estruturante Móvel'!$AM:$AM,KP$4))-(COUNTIFS('Estruturante Móvel'!$M:$M,$B64,'Estruturante Móvel'!$AM:$AM,KP$4,'Estruturante Móvel'!$AQ:$AQ,"REPARO FO"))</f>
        <v>0</v>
      </c>
      <c r="KQ64" s="140">
        <f>(COUNTIFS('Estruturante Móvel'!$M:$M,$B62,'Estruturante Móvel'!$C:$C,"&lt;&gt;PREVISTO",'Estruturante Móvel'!$G:$G,KP$4,'Estruturante Móvel'!$L:$L,'CRONOGRAMA_CONST+MIGRACAO'!KF$8))</f>
        <v>0</v>
      </c>
      <c r="KR64" s="139">
        <f>(COUNTIFS('Estruturante Móvel'!$M:$M,$B64,'Estruturante Móvel'!$AM:$AM,KR$4))-(COUNTIFS('Estruturante Móvel'!$M:$M,$B64,'Estruturante Móvel'!$AM:$AM,KR$4,'Estruturante Móvel'!$AQ:$AQ,"REPARO FO"))</f>
        <v>0</v>
      </c>
      <c r="KS64" s="140">
        <f>(COUNTIFS('Estruturante Móvel'!$M:$M,$B62,'Estruturante Móvel'!$C:$C,"&lt;&gt;PREVISTO",'Estruturante Móvel'!$G:$G,KR$4,'Estruturante Móvel'!$L:$L,'CRONOGRAMA_CONST+MIGRACAO'!KH$8))</f>
        <v>0</v>
      </c>
      <c r="KT64" s="139">
        <f>(COUNTIFS('Estruturante Móvel'!$M:$M,$B64,'Estruturante Móvel'!$AM:$AM,KT$4))-(COUNTIFS('Estruturante Móvel'!$M:$M,$B64,'Estruturante Móvel'!$AM:$AM,KT$4,'Estruturante Móvel'!$AQ:$AQ,"REPARO FO"))</f>
        <v>0</v>
      </c>
      <c r="KU64" s="140">
        <f>(COUNTIFS('Estruturante Móvel'!$M:$M,$B62,'Estruturante Móvel'!$C:$C,"&lt;&gt;PREVISTO",'Estruturante Móvel'!$G:$G,KT$4,'Estruturante Móvel'!$L:$L,'CRONOGRAMA_CONST+MIGRACAO'!KJ$8))</f>
        <v>0</v>
      </c>
      <c r="KV64" s="139">
        <f>(COUNTIFS('Estruturante Móvel'!$M:$M,$B64,'Estruturante Móvel'!$AM:$AM,KV$4))-(COUNTIFS('Estruturante Móvel'!$M:$M,$B64,'Estruturante Móvel'!$AM:$AM,KV$4,'Estruturante Móvel'!$AQ:$AQ,"REPARO FO"))</f>
        <v>0</v>
      </c>
      <c r="KW64" s="140">
        <f>(COUNTIFS('Estruturante Móvel'!$M:$M,$B62,'Estruturante Móvel'!$C:$C,"&lt;&gt;PREVISTO",'Estruturante Móvel'!$G:$G,KV$4,'Estruturante Móvel'!$L:$L,'CRONOGRAMA_CONST+MIGRACAO'!KL$8))</f>
        <v>0</v>
      </c>
      <c r="KX64" s="139">
        <f>(COUNTIFS('Estruturante Móvel'!$M:$M,$B64,'Estruturante Móvel'!$AM:$AM,KX$4))-(COUNTIFS('Estruturante Móvel'!$M:$M,$B64,'Estruturante Móvel'!$AM:$AM,KX$4,'Estruturante Móvel'!$AQ:$AQ,"REPARO FO"))</f>
        <v>0</v>
      </c>
      <c r="KY64" s="140">
        <f>(COUNTIFS('Estruturante Móvel'!$M:$M,$B62,'Estruturante Móvel'!$C:$C,"&lt;&gt;PREVISTO",'Estruturante Móvel'!$G:$G,KX$4,'Estruturante Móvel'!$L:$L,'CRONOGRAMA_CONST+MIGRACAO'!KN$8))</f>
        <v>0</v>
      </c>
      <c r="KZ64" s="139">
        <f>(COUNTIFS('Estruturante Móvel'!$M:$M,$B64,'Estruturante Móvel'!$AM:$AM,KZ$4))-(COUNTIFS('Estruturante Móvel'!$M:$M,$B64,'Estruturante Móvel'!$AM:$AM,KZ$4,'Estruturante Móvel'!$AQ:$AQ,"REPARO FO"))</f>
        <v>0</v>
      </c>
      <c r="LA64" s="140">
        <f>(COUNTIFS('Estruturante Móvel'!$M:$M,$B62,'Estruturante Móvel'!$C:$C,"&lt;&gt;PREVISTO",'Estruturante Móvel'!$G:$G,KZ$4,'Estruturante Móvel'!$L:$L,'CRONOGRAMA_CONST+MIGRACAO'!KP$8))</f>
        <v>0</v>
      </c>
      <c r="LB64" s="139">
        <f>(COUNTIFS('Estruturante Móvel'!$M:$M,$B64,'Estruturante Móvel'!$AM:$AM,LB$4))-(COUNTIFS('Estruturante Móvel'!$M:$M,$B64,'Estruturante Móvel'!$AM:$AM,LB$4,'Estruturante Móvel'!$AQ:$AQ,"REPARO FO"))</f>
        <v>0</v>
      </c>
      <c r="LC64" s="140">
        <f>(COUNTIFS('Estruturante Móvel'!$M:$M,$B62,'Estruturante Móvel'!$C:$C,"&lt;&gt;PREVISTO",'Estruturante Móvel'!$G:$G,LB$4,'Estruturante Móvel'!$L:$L,'CRONOGRAMA_CONST+MIGRACAO'!KR$8))</f>
        <v>0</v>
      </c>
      <c r="LD64" s="139">
        <f>(COUNTIFS('Estruturante Móvel'!$M:$M,$B64,'Estruturante Móvel'!$AM:$AM,LD$4))-(COUNTIFS('Estruturante Móvel'!$M:$M,$B64,'Estruturante Móvel'!$AM:$AM,LD$4,'Estruturante Móvel'!$AQ:$AQ,"REPARO FO"))</f>
        <v>0</v>
      </c>
      <c r="LE64" s="140">
        <f>(COUNTIFS('Estruturante Móvel'!$M:$M,$B62,'Estruturante Móvel'!$C:$C,"&lt;&gt;PREVISTO",'Estruturante Móvel'!$G:$G,LD$4,'Estruturante Móvel'!$L:$L,'CRONOGRAMA_CONST+MIGRACAO'!KT$8))</f>
        <v>0</v>
      </c>
      <c r="LF64" s="139">
        <f>(COUNTIFS('Estruturante Móvel'!$M:$M,$B64,'Estruturante Móvel'!$AM:$AM,LF$4))-(COUNTIFS('Estruturante Móvel'!$M:$M,$B64,'Estruturante Móvel'!$AM:$AM,LF$4,'Estruturante Móvel'!$AQ:$AQ,"REPARO FO"))</f>
        <v>0</v>
      </c>
      <c r="LG64" s="140">
        <f>(COUNTIFS('Estruturante Móvel'!$M:$M,$B62,'Estruturante Móvel'!$C:$C,"&lt;&gt;PREVISTO",'Estruturante Móvel'!$G:$G,LF$4,'Estruturante Móvel'!$L:$L,'CRONOGRAMA_CONST+MIGRACAO'!KV$8))</f>
        <v>0</v>
      </c>
      <c r="LH64" s="139">
        <f>(COUNTIFS('Estruturante Móvel'!$M:$M,$B64,'Estruturante Móvel'!$AM:$AM,LH$4))-(COUNTIFS('Estruturante Móvel'!$M:$M,$B64,'Estruturante Móvel'!$AM:$AM,LH$4,'Estruturante Móvel'!$AQ:$AQ,"REPARO FO"))</f>
        <v>0</v>
      </c>
      <c r="LI64" s="140">
        <f>(COUNTIFS('Estruturante Móvel'!$M:$M,$B62,'Estruturante Móvel'!$C:$C,"&lt;&gt;PREVISTO",'Estruturante Móvel'!$G:$G,LH$4,'Estruturante Móvel'!$L:$L,'CRONOGRAMA_CONST+MIGRACAO'!KX$8))</f>
        <v>0</v>
      </c>
      <c r="LJ64" s="139">
        <f>(COUNTIFS('Estruturante Móvel'!$M:$M,$B64,'Estruturante Móvel'!$AM:$AM,LJ$4))-(COUNTIFS('Estruturante Móvel'!$M:$M,$B64,'Estruturante Móvel'!$AM:$AM,LJ$4,'Estruturante Móvel'!$AQ:$AQ,"REPARO FO"))</f>
        <v>0</v>
      </c>
      <c r="LK64" s="140">
        <f>(COUNTIFS('Estruturante Móvel'!$M:$M,$B62,'Estruturante Móvel'!$C:$C,"&lt;&gt;PREVISTO",'Estruturante Móvel'!$G:$G,LJ$4,'Estruturante Móvel'!$L:$L,'CRONOGRAMA_CONST+MIGRACAO'!KZ$8))</f>
        <v>0</v>
      </c>
      <c r="LL64" s="139">
        <f>(COUNTIFS('Estruturante Móvel'!$M:$M,$B64,'Estruturante Móvel'!$AM:$AM,LL$4))-(COUNTIFS('Estruturante Móvel'!$M:$M,$B64,'Estruturante Móvel'!$AM:$AM,LL$4,'Estruturante Móvel'!$AQ:$AQ,"REPARO FO"))</f>
        <v>0</v>
      </c>
      <c r="LM64" s="140">
        <f>(COUNTIFS('Estruturante Móvel'!$M:$M,$B62,'Estruturante Móvel'!$C:$C,"&lt;&gt;PREVISTO",'Estruturante Móvel'!$G:$G,LL$4,'Estruturante Móvel'!$L:$L,'CRONOGRAMA_CONST+MIGRACAO'!LB$8))</f>
        <v>0</v>
      </c>
      <c r="LN64" s="139">
        <f>(COUNTIFS('Estruturante Móvel'!$M:$M,$B64,'Estruturante Móvel'!$AM:$AM,LN$4))-(COUNTIFS('Estruturante Móvel'!$M:$M,$B64,'Estruturante Móvel'!$AM:$AM,LN$4,'Estruturante Móvel'!$AQ:$AQ,"REPARO FO"))</f>
        <v>0</v>
      </c>
      <c r="LO64" s="140">
        <f>(COUNTIFS('Estruturante Móvel'!$M:$M,$B62,'Estruturante Móvel'!$C:$C,"&lt;&gt;PREVISTO",'Estruturante Móvel'!$G:$G,LN$4,'Estruturante Móvel'!$L:$L,'CRONOGRAMA_CONST+MIGRACAO'!LD$8))</f>
        <v>0</v>
      </c>
      <c r="LP64" s="139">
        <f>(COUNTIFS('Estruturante Móvel'!$M:$M,$B64,'Estruturante Móvel'!$AM:$AM,LP$4))-(COUNTIFS('Estruturante Móvel'!$M:$M,$B64,'Estruturante Móvel'!$AM:$AM,LP$4,'Estruturante Móvel'!$AQ:$AQ,"REPARO FO"))</f>
        <v>0</v>
      </c>
      <c r="LQ64" s="140">
        <f>(COUNTIFS('Estruturante Móvel'!$M:$M,$B62,'Estruturante Móvel'!$C:$C,"&lt;&gt;PREVISTO",'Estruturante Móvel'!$G:$G,LP$4,'Estruturante Móvel'!$L:$L,'CRONOGRAMA_CONST+MIGRACAO'!LF$8))</f>
        <v>0</v>
      </c>
      <c r="LR64" s="139">
        <f>(COUNTIFS('Estruturante Móvel'!$M:$M,$B64,'Estruturante Móvel'!$AM:$AM,LR$4))-(COUNTIFS('Estruturante Móvel'!$M:$M,$B64,'Estruturante Móvel'!$AM:$AM,LR$4,'Estruturante Móvel'!$AQ:$AQ,"REPARO FO"))</f>
        <v>0</v>
      </c>
      <c r="LS64" s="140">
        <f>(COUNTIFS('Estruturante Móvel'!$M:$M,$B62,'Estruturante Móvel'!$C:$C,"&lt;&gt;PREVISTO",'Estruturante Móvel'!$G:$G,LR$4,'Estruturante Móvel'!$L:$L,'CRONOGRAMA_CONST+MIGRACAO'!LH$8))</f>
        <v>0</v>
      </c>
      <c r="LT64" s="139">
        <f>(COUNTIFS('Estruturante Móvel'!$M:$M,$B64,'Estruturante Móvel'!$AM:$AM,LT$4))-(COUNTIFS('Estruturante Móvel'!$M:$M,$B64,'Estruturante Móvel'!$AM:$AM,LT$4,'Estruturante Móvel'!$AQ:$AQ,"REPARO FO"))</f>
        <v>0</v>
      </c>
      <c r="LU64" s="140">
        <f>(COUNTIFS('Estruturante Móvel'!$M:$M,$B62,'Estruturante Móvel'!$C:$C,"&lt;&gt;PREVISTO",'Estruturante Móvel'!$G:$G,LT$4,'Estruturante Móvel'!$L:$L,'CRONOGRAMA_CONST+MIGRACAO'!LJ$8))</f>
        <v>0</v>
      </c>
      <c r="LV64" s="139">
        <f>(COUNTIFS('Estruturante Móvel'!$M:$M,$B64,'Estruturante Móvel'!$AM:$AM,LV$4))-(COUNTIFS('Estruturante Móvel'!$M:$M,$B64,'Estruturante Móvel'!$AM:$AM,LV$4,'Estruturante Móvel'!$AQ:$AQ,"REPARO FO"))</f>
        <v>0</v>
      </c>
      <c r="LW64" s="140">
        <f>(COUNTIFS('Estruturante Móvel'!$M:$M,$B62,'Estruturante Móvel'!$C:$C,"&lt;&gt;PREVISTO",'Estruturante Móvel'!$G:$G,LV$4,'Estruturante Móvel'!$L:$L,'CRONOGRAMA_CONST+MIGRACAO'!LL$8))</f>
        <v>0</v>
      </c>
      <c r="LX64" s="139">
        <f>(COUNTIFS('Estruturante Móvel'!$M:$M,$B64,'Estruturante Móvel'!$AM:$AM,LX$4))-(COUNTIFS('Estruturante Móvel'!$M:$M,$B64,'Estruturante Móvel'!$AM:$AM,LX$4,'Estruturante Móvel'!$AQ:$AQ,"REPARO FO"))</f>
        <v>0</v>
      </c>
      <c r="LY64" s="140">
        <f>(COUNTIFS('Estruturante Móvel'!$M:$M,$B62,'Estruturante Móvel'!$C:$C,"&lt;&gt;PREVISTO",'Estruturante Móvel'!$G:$G,LX$4,'Estruturante Móvel'!$L:$L,'CRONOGRAMA_CONST+MIGRACAO'!LN$8))</f>
        <v>0</v>
      </c>
      <c r="LZ64" s="139">
        <f>(COUNTIFS('Estruturante Móvel'!$M:$M,$B64,'Estruturante Móvel'!$AM:$AM,LZ$4))-(COUNTIFS('Estruturante Móvel'!$M:$M,$B64,'Estruturante Móvel'!$AM:$AM,LZ$4,'Estruturante Móvel'!$AQ:$AQ,"REPARO FO"))</f>
        <v>0</v>
      </c>
      <c r="MA64" s="140">
        <f>(COUNTIFS('Estruturante Móvel'!$M:$M,$B62,'Estruturante Móvel'!$C:$C,"&lt;&gt;PREVISTO",'Estruturante Móvel'!$G:$G,LZ$4,'Estruturante Móvel'!$L:$L,'CRONOGRAMA_CONST+MIGRACAO'!LP$8))</f>
        <v>0</v>
      </c>
      <c r="MB64" s="139">
        <f>(COUNTIFS('Estruturante Móvel'!$M:$M,$B64,'Estruturante Móvel'!$AM:$AM,MB$4))-(COUNTIFS('Estruturante Móvel'!$M:$M,$B64,'Estruturante Móvel'!$AM:$AM,MB$4,'Estruturante Móvel'!$AQ:$AQ,"REPARO FO"))</f>
        <v>0</v>
      </c>
      <c r="MC64" s="140">
        <f>(COUNTIFS('Estruturante Móvel'!$M:$M,$B62,'Estruturante Móvel'!$C:$C,"&lt;&gt;PREVISTO",'Estruturante Móvel'!$G:$G,MB$4,'Estruturante Móvel'!$L:$L,'CRONOGRAMA_CONST+MIGRACAO'!LR$8))</f>
        <v>0</v>
      </c>
      <c r="MD64" s="139">
        <f>(COUNTIFS('Estruturante Móvel'!$M:$M,$B64,'Estruturante Móvel'!$AM:$AM,MD$4))-(COUNTIFS('Estruturante Móvel'!$M:$M,$B64,'Estruturante Móvel'!$AM:$AM,MD$4,'Estruturante Móvel'!$AQ:$AQ,"REPARO FO"))</f>
        <v>0</v>
      </c>
      <c r="ME64" s="140">
        <f>(COUNTIFS('Estruturante Móvel'!$M:$M,$B62,'Estruturante Móvel'!$C:$C,"&lt;&gt;PREVISTO",'Estruturante Móvel'!$G:$G,MD$4,'Estruturante Móvel'!$L:$L,'CRONOGRAMA_CONST+MIGRACAO'!LT$8))</f>
        <v>0</v>
      </c>
      <c r="MF64" s="139">
        <f>(COUNTIFS('Estruturante Móvel'!$M:$M,$B64,'Estruturante Móvel'!$AM:$AM,MF$4))-(COUNTIFS('Estruturante Móvel'!$M:$M,$B64,'Estruturante Móvel'!$AM:$AM,MF$4,'Estruturante Móvel'!$AQ:$AQ,"REPARO FO"))</f>
        <v>0</v>
      </c>
      <c r="MG64" s="140">
        <f>(COUNTIFS('Estruturante Móvel'!$M:$M,$B62,'Estruturante Móvel'!$C:$C,"&lt;&gt;PREVISTO",'Estruturante Móvel'!$G:$G,MF$4,'Estruturante Móvel'!$L:$L,'CRONOGRAMA_CONST+MIGRACAO'!LV$8))</f>
        <v>0</v>
      </c>
      <c r="MH64" s="139">
        <f>(COUNTIFS('Estruturante Móvel'!$M:$M,$B64,'Estruturante Móvel'!$AM:$AM,MH$4))-(COUNTIFS('Estruturante Móvel'!$M:$M,$B64,'Estruturante Móvel'!$AM:$AM,MH$4,'Estruturante Móvel'!$AQ:$AQ,"REPARO FO"))</f>
        <v>0</v>
      </c>
      <c r="MI64" s="140">
        <f>(COUNTIFS('Estruturante Móvel'!$M:$M,$B62,'Estruturante Móvel'!$C:$C,"&lt;&gt;PREVISTO",'Estruturante Móvel'!$G:$G,MH$4,'Estruturante Móvel'!$L:$L,'CRONOGRAMA_CONST+MIGRACAO'!LX$8))</f>
        <v>0</v>
      </c>
      <c r="MJ64" s="139">
        <f>(COUNTIFS('Estruturante Móvel'!$M:$M,$B64,'Estruturante Móvel'!$AM:$AM,MJ$4))-(COUNTIFS('Estruturante Móvel'!$M:$M,$B64,'Estruturante Móvel'!$AM:$AM,MJ$4,'Estruturante Móvel'!$AQ:$AQ,"REPARO FO"))</f>
        <v>0</v>
      </c>
      <c r="MK64" s="140">
        <f>(COUNTIFS('Estruturante Móvel'!$M:$M,$B62,'Estruturante Móvel'!$C:$C,"&lt;&gt;PREVISTO",'Estruturante Móvel'!$G:$G,MJ$4,'Estruturante Móvel'!$L:$L,'CRONOGRAMA_CONST+MIGRACAO'!LZ$8))</f>
        <v>0</v>
      </c>
      <c r="ML64" s="139">
        <f>(COUNTIFS('Estruturante Móvel'!$M:$M,$B64,'Estruturante Móvel'!$AM:$AM,ML$4))-(COUNTIFS('Estruturante Móvel'!$M:$M,$B64,'Estruturante Móvel'!$AM:$AM,ML$4,'Estruturante Móvel'!$AQ:$AQ,"REPARO FO"))</f>
        <v>0</v>
      </c>
      <c r="MM64" s="140">
        <f>(COUNTIFS('Estruturante Móvel'!$M:$M,$B62,'Estruturante Móvel'!$C:$C,"&lt;&gt;PREVISTO",'Estruturante Móvel'!$G:$G,ML$4,'Estruturante Móvel'!$L:$L,'CRONOGRAMA_CONST+MIGRACAO'!MB$8))</f>
        <v>0</v>
      </c>
      <c r="MN64" s="139">
        <f>(COUNTIFS('Estruturante Móvel'!$M:$M,$B64,'Estruturante Móvel'!$AM:$AM,MN$4))-(COUNTIFS('Estruturante Móvel'!$M:$M,$B64,'Estruturante Móvel'!$AM:$AM,MN$4,'Estruturante Móvel'!$AQ:$AQ,"REPARO FO"))</f>
        <v>0</v>
      </c>
      <c r="MO64" s="140">
        <f>(COUNTIFS('Estruturante Móvel'!$M:$M,$B62,'Estruturante Móvel'!$C:$C,"&lt;&gt;PREVISTO",'Estruturante Móvel'!$G:$G,MN$4,'Estruturante Móvel'!$L:$L,'CRONOGRAMA_CONST+MIGRACAO'!MD$8))</f>
        <v>0</v>
      </c>
      <c r="MP64" s="139">
        <f>(COUNTIFS('Estruturante Móvel'!$M:$M,$B64,'Estruturante Móvel'!$AM:$AM,MP$4))-(COUNTIFS('Estruturante Móvel'!$M:$M,$B64,'Estruturante Móvel'!$AM:$AM,MP$4,'Estruturante Móvel'!$AQ:$AQ,"REPARO FO"))</f>
        <v>0</v>
      </c>
      <c r="MQ64" s="140">
        <f>(COUNTIFS('Estruturante Móvel'!$M:$M,$B62,'Estruturante Móvel'!$C:$C,"&lt;&gt;PREVISTO",'Estruturante Móvel'!$G:$G,MP$4,'Estruturante Móvel'!$L:$L,'CRONOGRAMA_CONST+MIGRACAO'!MF$8))</f>
        <v>0</v>
      </c>
      <c r="MR64" s="139">
        <f>(COUNTIFS('Estruturante Móvel'!$M:$M,$B64,'Estruturante Móvel'!$AM:$AM,MR$4))-(COUNTIFS('Estruturante Móvel'!$M:$M,$B64,'Estruturante Móvel'!$AM:$AM,MR$4,'Estruturante Móvel'!$AQ:$AQ,"REPARO FO"))</f>
        <v>0</v>
      </c>
      <c r="MS64" s="140">
        <f>(COUNTIFS('Estruturante Móvel'!$M:$M,$B62,'Estruturante Móvel'!$C:$C,"&lt;&gt;PREVISTO",'Estruturante Móvel'!$G:$G,MR$4,'Estruturante Móvel'!$L:$L,'CRONOGRAMA_CONST+MIGRACAO'!MH$8))</f>
        <v>0</v>
      </c>
      <c r="MT64" s="139">
        <f>(COUNTIFS('Estruturante Móvel'!$M:$M,$B64,'Estruturante Móvel'!$AM:$AM,MT$4))-(COUNTIFS('Estruturante Móvel'!$M:$M,$B64,'Estruturante Móvel'!$AM:$AM,MT$4,'Estruturante Móvel'!$AQ:$AQ,"REPARO FO"))</f>
        <v>0</v>
      </c>
      <c r="MU64" s="140">
        <f>(COUNTIFS('Estruturante Móvel'!$M:$M,$B62,'Estruturante Móvel'!$C:$C,"&lt;&gt;PREVISTO",'Estruturante Móvel'!$G:$G,MT$4,'Estruturante Móvel'!$L:$L,'CRONOGRAMA_CONST+MIGRACAO'!MJ$8))</f>
        <v>0</v>
      </c>
      <c r="MV64" s="139">
        <f>(COUNTIFS('Estruturante Móvel'!$M:$M,$B64,'Estruturante Móvel'!$AM:$AM,MV$4))-(COUNTIFS('Estruturante Móvel'!$M:$M,$B64,'Estruturante Móvel'!$AM:$AM,MV$4,'Estruturante Móvel'!$AQ:$AQ,"REPARO FO"))</f>
        <v>0</v>
      </c>
      <c r="MW64" s="140">
        <f>(COUNTIFS('Estruturante Móvel'!$M:$M,$B62,'Estruturante Móvel'!$C:$C,"&lt;&gt;PREVISTO",'Estruturante Móvel'!$G:$G,MV$4,'Estruturante Móvel'!$L:$L,'CRONOGRAMA_CONST+MIGRACAO'!ML$8))</f>
        <v>0</v>
      </c>
      <c r="MX64" s="139">
        <f>(COUNTIFS('Estruturante Móvel'!$M:$M,$B64,'Estruturante Móvel'!$AM:$AM,MX$4))-(COUNTIFS('Estruturante Móvel'!$M:$M,$B64,'Estruturante Móvel'!$AM:$AM,MX$4,'Estruturante Móvel'!$AQ:$AQ,"REPARO FO"))</f>
        <v>0</v>
      </c>
      <c r="MY64" s="140">
        <f>(COUNTIFS('Estruturante Móvel'!$M:$M,$B62,'Estruturante Móvel'!$C:$C,"&lt;&gt;PREVISTO",'Estruturante Móvel'!$G:$G,MX$4,'Estruturante Móvel'!$L:$L,'CRONOGRAMA_CONST+MIGRACAO'!MN$8))</f>
        <v>0</v>
      </c>
      <c r="MZ64" s="139">
        <f>(COUNTIFS('Estruturante Móvel'!$M:$M,$B64,'Estruturante Móvel'!$AM:$AM,MZ$4))-(COUNTIFS('Estruturante Móvel'!$M:$M,$B64,'Estruturante Móvel'!$AM:$AM,MZ$4,'Estruturante Móvel'!$AQ:$AQ,"REPARO FO"))</f>
        <v>0</v>
      </c>
      <c r="NA64" s="140">
        <f>(COUNTIFS('Estruturante Móvel'!$M:$M,$B62,'Estruturante Móvel'!$C:$C,"&lt;&gt;PREVISTO",'Estruturante Móvel'!$G:$G,MZ$4,'Estruturante Móvel'!$L:$L,'CRONOGRAMA_CONST+MIGRACAO'!MP$8))</f>
        <v>0</v>
      </c>
      <c r="NB64" s="139">
        <f>(COUNTIFS('Estruturante Móvel'!$M:$M,$B64,'Estruturante Móvel'!$AM:$AM,NB$4))-(COUNTIFS('Estruturante Móvel'!$M:$M,$B64,'Estruturante Móvel'!$AM:$AM,NB$4,'Estruturante Móvel'!$AQ:$AQ,"REPARO FO"))</f>
        <v>0</v>
      </c>
      <c r="NC64" s="140">
        <f>(COUNTIFS('Estruturante Móvel'!$M:$M,$B62,'Estruturante Móvel'!$C:$C,"&lt;&gt;PREVISTO",'Estruturante Móvel'!$G:$G,NB$4,'Estruturante Móvel'!$L:$L,'CRONOGRAMA_CONST+MIGRACAO'!MR$8))</f>
        <v>0</v>
      </c>
      <c r="ND64" s="139">
        <f>(COUNTIFS('Estruturante Móvel'!$M:$M,$B64,'Estruturante Móvel'!$AM:$AM,ND$4))-(COUNTIFS('Estruturante Móvel'!$M:$M,$B64,'Estruturante Móvel'!$AM:$AM,ND$4,'Estruturante Móvel'!$AQ:$AQ,"REPARO FO"))</f>
        <v>0</v>
      </c>
      <c r="NE64" s="140">
        <f>(COUNTIFS('Estruturante Móvel'!$M:$M,$B62,'Estruturante Móvel'!$C:$C,"&lt;&gt;PREVISTO",'Estruturante Móvel'!$G:$G,ND$4,'Estruturante Móvel'!$L:$L,'CRONOGRAMA_CONST+MIGRACAO'!MT$8))</f>
        <v>0</v>
      </c>
      <c r="NF64" s="139">
        <f>(COUNTIFS('Estruturante Móvel'!$M:$M,$B64,'Estruturante Móvel'!$AM:$AM,NF$4))-(COUNTIFS('Estruturante Móvel'!$M:$M,$B64,'Estruturante Móvel'!$AM:$AM,NF$4,'Estruturante Móvel'!$AQ:$AQ,"REPARO FO"))</f>
        <v>0</v>
      </c>
      <c r="NG64" s="140">
        <f>(COUNTIFS('Estruturante Móvel'!$M:$M,$B62,'Estruturante Móvel'!$C:$C,"&lt;&gt;PREVISTO",'Estruturante Móvel'!$G:$G,NF$4,'Estruturante Móvel'!$L:$L,'CRONOGRAMA_CONST+MIGRACAO'!MV$8))</f>
        <v>0</v>
      </c>
      <c r="NH64" s="139">
        <f>(COUNTIFS('Estruturante Móvel'!$M:$M,$B64,'Estruturante Móvel'!$AM:$AM,NH$4))-(COUNTIFS('Estruturante Móvel'!$M:$M,$B64,'Estruturante Móvel'!$AM:$AM,NH$4,'Estruturante Móvel'!$AQ:$AQ,"REPARO FO"))</f>
        <v>0</v>
      </c>
      <c r="NI64" s="140">
        <f>(COUNTIFS('Estruturante Móvel'!$M:$M,$B62,'Estruturante Móvel'!$C:$C,"&lt;&gt;PREVISTO",'Estruturante Móvel'!$G:$G,NH$4,'Estruturante Móvel'!$L:$L,'CRONOGRAMA_CONST+MIGRACAO'!MX$8))</f>
        <v>0</v>
      </c>
    </row>
    <row r="65" spans="1:373" hidden="1" outlineLevel="1">
      <c r="B65" s="205" t="s">
        <v>446</v>
      </c>
      <c r="C65" s="161" t="s">
        <v>186</v>
      </c>
      <c r="D65" s="161">
        <f>COUNTIFS('Estruturante Móvel'!$M:$M,B62,'Estruturante Móvel'!$L:$L,'CRONOGRAMA_CONST+MIGRACAO'!B65)</f>
        <v>13</v>
      </c>
      <c r="E65" s="161">
        <f>(COUNTIFS('Estruturante Móvel'!$M:$M,B62,'Estruturante Móvel'!$C:$C,"&lt;&gt;PREVISTO",'Estruturante Móvel'!$L:$L,'CRONOGRAMA_CONST+MIGRACAO'!B65))</f>
        <v>13</v>
      </c>
      <c r="F65" s="162">
        <f>(COUNTIFS('Estruturante Móvel'!$M:$M,B62,'Estruturante Móvel'!$C:$C,"PREVISTO",'Estruturante Móvel'!$L:$L,'CRONOGRAMA_CONST+MIGRACAO'!B65))</f>
        <v>0</v>
      </c>
      <c r="G65" s="162"/>
      <c r="H65" s="165" t="str">
        <f t="shared" si="381"/>
        <v>Concluído</v>
      </c>
      <c r="I65" s="163"/>
      <c r="J65" s="160">
        <f t="shared" si="382"/>
        <v>1</v>
      </c>
      <c r="K65" s="157">
        <f t="shared" si="383"/>
        <v>13</v>
      </c>
      <c r="L65" s="139">
        <f>(COUNTIFS('Estruturante Móvel'!$M:$M,$B62,'Estruturante Móvel'!$AM:$AM,L$4,'Estruturante Móvel'!$L:$L,'CRONOGRAMA_CONST+MIGRACAO'!$B65))</f>
        <v>0</v>
      </c>
      <c r="M65" s="140">
        <f>(COUNTIFS('Estruturante Móvel'!$M:$M,$B62,'Estruturante Móvel'!$C:$C,"&lt;&gt;PREVISTO",'Estruturante Móvel'!$G:$G,L$4,'Estruturante Móvel'!$L:$L,'CRONOGRAMA_CONST+MIGRACAO'!B$9))</f>
        <v>0</v>
      </c>
      <c r="N65" s="139">
        <f>(COUNTIFS('Estruturante Móvel'!$M:$M,$B62,'Estruturante Móvel'!$AM:$AM,N$4,'Estruturante Móvel'!$L:$L,'CRONOGRAMA_CONST+MIGRACAO'!$B65))</f>
        <v>0</v>
      </c>
      <c r="O65" s="140">
        <f>(COUNTIFS('Estruturante Móvel'!$M:$M,$B62,'Estruturante Móvel'!$C:$C,"&lt;&gt;PREVISTO",'Estruturante Móvel'!$G:$G,N$4,'Estruturante Móvel'!$L:$L,'CRONOGRAMA_CONST+MIGRACAO'!D$9))</f>
        <v>0</v>
      </c>
      <c r="P65" s="139">
        <f>(COUNTIFS('Estruturante Móvel'!$M:$M,$B62,'Estruturante Móvel'!$AM:$AM,P$4,'Estruturante Móvel'!$L:$L,'CRONOGRAMA_CONST+MIGRACAO'!$B65))</f>
        <v>0</v>
      </c>
      <c r="Q65" s="140">
        <f>(COUNTIFS('Estruturante Móvel'!$M:$M,$B62,'Estruturante Móvel'!$C:$C,"&lt;&gt;PREVISTO",'Estruturante Móvel'!$G:$G,P$4,'Estruturante Móvel'!$L:$L,'CRONOGRAMA_CONST+MIGRACAO'!F$9))</f>
        <v>0</v>
      </c>
      <c r="R65" s="139">
        <f>(COUNTIFS('Estruturante Móvel'!$M:$M,$B62,'Estruturante Móvel'!$AM:$AM,R$4,'Estruturante Móvel'!$L:$L,'CRONOGRAMA_CONST+MIGRACAO'!$B65))</f>
        <v>0</v>
      </c>
      <c r="S65" s="140">
        <f>(COUNTIFS('Estruturante Móvel'!$M:$M,$B62,'Estruturante Móvel'!$C:$C,"&lt;&gt;PREVISTO",'Estruturante Móvel'!$G:$G,R$4,'Estruturante Móvel'!$L:$L,'CRONOGRAMA_CONST+MIGRACAO'!H$9))</f>
        <v>0</v>
      </c>
      <c r="T65" s="139">
        <f>(COUNTIFS('Estruturante Móvel'!$M:$M,$B62,'Estruturante Móvel'!$AM:$AM,T$4,'Estruturante Móvel'!$L:$L,'CRONOGRAMA_CONST+MIGRACAO'!$B65))</f>
        <v>0</v>
      </c>
      <c r="U65" s="140">
        <f>(COUNTIFS('Estruturante Móvel'!$M:$M,$B62,'Estruturante Móvel'!$C:$C,"&lt;&gt;PREVISTO",'Estruturante Móvel'!$G:$G,T$4,'Estruturante Móvel'!$L:$L,'CRONOGRAMA_CONST+MIGRACAO'!J$9))</f>
        <v>0</v>
      </c>
      <c r="V65" s="139">
        <f>(COUNTIFS('Estruturante Móvel'!$M:$M,$B62,'Estruturante Móvel'!$AM:$AM,V$4,'Estruturante Móvel'!$L:$L,'CRONOGRAMA_CONST+MIGRACAO'!$B65))</f>
        <v>0</v>
      </c>
      <c r="W65" s="140">
        <f>(COUNTIFS('Estruturante Móvel'!$M:$M,$B62,'Estruturante Móvel'!$C:$C,"&lt;&gt;PREVISTO",'Estruturante Móvel'!$G:$G,V$4,'Estruturante Móvel'!$L:$L,'CRONOGRAMA_CONST+MIGRACAO'!L$9))</f>
        <v>0</v>
      </c>
      <c r="X65" s="139">
        <f>(COUNTIFS('Estruturante Móvel'!$M:$M,$B62,'Estruturante Móvel'!$AM:$AM,X$4,'Estruturante Móvel'!$L:$L,'CRONOGRAMA_CONST+MIGRACAO'!$B65))</f>
        <v>0</v>
      </c>
      <c r="Y65" s="140">
        <f>(COUNTIFS('Estruturante Móvel'!$M:$M,$B62,'Estruturante Móvel'!$C:$C,"&lt;&gt;PREVISTO",'Estruturante Móvel'!$G:$G,X$4,'Estruturante Móvel'!$L:$L,'CRONOGRAMA_CONST+MIGRACAO'!N$9))</f>
        <v>0</v>
      </c>
      <c r="Z65" s="139">
        <f>(COUNTIFS('Estruturante Móvel'!$M:$M,$B62,'Estruturante Móvel'!$AM:$AM,Z$4,'Estruturante Móvel'!$L:$L,'CRONOGRAMA_CONST+MIGRACAO'!$B65))</f>
        <v>0</v>
      </c>
      <c r="AA65" s="140">
        <f>(COUNTIFS('Estruturante Móvel'!$M:$M,$B62,'Estruturante Móvel'!$C:$C,"&lt;&gt;PREVISTO",'Estruturante Móvel'!$G:$G,Z$4,'Estruturante Móvel'!$L:$L,'CRONOGRAMA_CONST+MIGRACAO'!P$9))</f>
        <v>0</v>
      </c>
      <c r="AB65" s="139">
        <f>(COUNTIFS('Estruturante Móvel'!$M:$M,$B62,'Estruturante Móvel'!$AM:$AM,AB$4,'Estruturante Móvel'!$L:$L,'CRONOGRAMA_CONST+MIGRACAO'!$B65))</f>
        <v>0</v>
      </c>
      <c r="AC65" s="140">
        <f>(COUNTIFS('Estruturante Móvel'!$M:$M,$B62,'Estruturante Móvel'!$C:$C,"&lt;&gt;PREVISTO",'Estruturante Móvel'!$G:$G,AB$4,'Estruturante Móvel'!$L:$L,'CRONOGRAMA_CONST+MIGRACAO'!R$9))</f>
        <v>0</v>
      </c>
      <c r="AD65" s="139">
        <f>(COUNTIFS('Estruturante Móvel'!$M:$M,$B62,'Estruturante Móvel'!$AM:$AM,AD$4,'Estruturante Móvel'!$L:$L,'CRONOGRAMA_CONST+MIGRACAO'!$B65))</f>
        <v>0</v>
      </c>
      <c r="AE65" s="140">
        <f>(COUNTIFS('Estruturante Móvel'!$M:$M,$B62,'Estruturante Móvel'!$C:$C,"&lt;&gt;PREVISTO",'Estruturante Móvel'!$G:$G,AD$4,'Estruturante Móvel'!$L:$L,'CRONOGRAMA_CONST+MIGRACAO'!T$9))</f>
        <v>0</v>
      </c>
      <c r="AF65" s="139">
        <f>(COUNTIFS('Estruturante Móvel'!$M:$M,$B62,'Estruturante Móvel'!$AM:$AM,AF$4,'Estruturante Móvel'!$L:$L,'CRONOGRAMA_CONST+MIGRACAO'!$B65))</f>
        <v>0</v>
      </c>
      <c r="AG65" s="140">
        <f>(COUNTIFS('Estruturante Móvel'!$M:$M,$B62,'Estruturante Móvel'!$C:$C,"&lt;&gt;PREVISTO",'Estruturante Móvel'!$G:$G,AF$4,'Estruturante Móvel'!$L:$L,'CRONOGRAMA_CONST+MIGRACAO'!V$9))</f>
        <v>0</v>
      </c>
      <c r="AH65" s="139">
        <f>(COUNTIFS('Estruturante Móvel'!$M:$M,$B62,'Estruturante Móvel'!$AM:$AM,AH$4,'Estruturante Móvel'!$L:$L,'CRONOGRAMA_CONST+MIGRACAO'!$B65))</f>
        <v>0</v>
      </c>
      <c r="AI65" s="140">
        <f>(COUNTIFS('Estruturante Móvel'!$M:$M,$B62,'Estruturante Móvel'!$C:$C,"&lt;&gt;PREVISTO",'Estruturante Móvel'!$G:$G,AH$4,'Estruturante Móvel'!$L:$L,'CRONOGRAMA_CONST+MIGRACAO'!X$9))</f>
        <v>0</v>
      </c>
      <c r="AJ65" s="139">
        <f>(COUNTIFS('Estruturante Móvel'!$M:$M,$B62,'Estruturante Móvel'!$AM:$AM,AJ$4,'Estruturante Móvel'!$L:$L,'CRONOGRAMA_CONST+MIGRACAO'!$B65))</f>
        <v>0</v>
      </c>
      <c r="AK65" s="140">
        <f>(COUNTIFS('Estruturante Móvel'!$M:$M,$B62,'Estruturante Móvel'!$C:$C,"&lt;&gt;PREVISTO",'Estruturante Móvel'!$G:$G,AJ$4,'Estruturante Móvel'!$L:$L,'CRONOGRAMA_CONST+MIGRACAO'!Z$9))</f>
        <v>0</v>
      </c>
      <c r="AL65" s="139">
        <f>(COUNTIFS('Estruturante Móvel'!$M:$M,$B62,'Estruturante Móvel'!$AM:$AM,AL$4,'Estruturante Móvel'!$L:$L,'CRONOGRAMA_CONST+MIGRACAO'!$B65))</f>
        <v>0</v>
      </c>
      <c r="AM65" s="140">
        <f>(COUNTIFS('Estruturante Móvel'!$M:$M,$B62,'Estruturante Móvel'!$C:$C,"&lt;&gt;PREVISTO",'Estruturante Móvel'!$G:$G,AL$4,'Estruturante Móvel'!$L:$L,'CRONOGRAMA_CONST+MIGRACAO'!AB$9))</f>
        <v>0</v>
      </c>
      <c r="AN65" s="139">
        <f>(COUNTIFS('Estruturante Móvel'!$M:$M,$B62,'Estruturante Móvel'!$AM:$AM,AN$4,'Estruturante Móvel'!$L:$L,'CRONOGRAMA_CONST+MIGRACAO'!$B65))</f>
        <v>0</v>
      </c>
      <c r="AO65" s="140">
        <f>(COUNTIFS('Estruturante Móvel'!$M:$M,$B62,'Estruturante Móvel'!$C:$C,"&lt;&gt;PREVISTO",'Estruturante Móvel'!$G:$G,AN$4,'Estruturante Móvel'!$L:$L,'CRONOGRAMA_CONST+MIGRACAO'!AD$9))</f>
        <v>0</v>
      </c>
      <c r="AP65" s="139">
        <f>(COUNTIFS('Estruturante Móvel'!$M:$M,$B62,'Estruturante Móvel'!$AM:$AM,AP$4,'Estruturante Móvel'!$L:$L,'CRONOGRAMA_CONST+MIGRACAO'!$B65))</f>
        <v>0</v>
      </c>
      <c r="AQ65" s="140">
        <f>(COUNTIFS('Estruturante Móvel'!$M:$M,$B62,'Estruturante Móvel'!$C:$C,"&lt;&gt;PREVISTO",'Estruturante Móvel'!$G:$G,AP$4,'Estruturante Móvel'!$L:$L,'CRONOGRAMA_CONST+MIGRACAO'!AF$9))</f>
        <v>0</v>
      </c>
      <c r="AR65" s="139">
        <f>(COUNTIFS('Estruturante Móvel'!$M:$M,$B62,'Estruturante Móvel'!$AM:$AM,AR$4,'Estruturante Móvel'!$L:$L,'CRONOGRAMA_CONST+MIGRACAO'!$B65))</f>
        <v>0</v>
      </c>
      <c r="AS65" s="140">
        <f>(COUNTIFS('Estruturante Móvel'!$M:$M,$B62,'Estruturante Móvel'!$C:$C,"&lt;&gt;PREVISTO",'Estruturante Móvel'!$G:$G,AR$4,'Estruturante Móvel'!$L:$L,'CRONOGRAMA_CONST+MIGRACAO'!AH$9))</f>
        <v>0</v>
      </c>
      <c r="AT65" s="139">
        <f>(COUNTIFS('Estruturante Móvel'!$M:$M,$B62,'Estruturante Móvel'!$AM:$AM,AT$4,'Estruturante Móvel'!$L:$L,'CRONOGRAMA_CONST+MIGRACAO'!$B65))</f>
        <v>0</v>
      </c>
      <c r="AU65" s="140">
        <f>(COUNTIFS('Estruturante Móvel'!$M:$M,$B62,'Estruturante Móvel'!$C:$C,"&lt;&gt;PREVISTO",'Estruturante Móvel'!$G:$G,AT$4,'Estruturante Móvel'!$L:$L,'CRONOGRAMA_CONST+MIGRACAO'!AJ$9))</f>
        <v>0</v>
      </c>
      <c r="AV65" s="139">
        <f>(COUNTIFS('Estruturante Móvel'!$M:$M,$B62,'Estruturante Móvel'!$AM:$AM,AV$4,'Estruturante Móvel'!$L:$L,'CRONOGRAMA_CONST+MIGRACAO'!$B65))</f>
        <v>0</v>
      </c>
      <c r="AW65" s="140">
        <f>(COUNTIFS('Estruturante Móvel'!$M:$M,$B62,'Estruturante Móvel'!$C:$C,"&lt;&gt;PREVISTO",'Estruturante Móvel'!$G:$G,AV$4,'Estruturante Móvel'!$L:$L,'CRONOGRAMA_CONST+MIGRACAO'!AL$9))</f>
        <v>0</v>
      </c>
      <c r="AX65" s="139">
        <f>(COUNTIFS('Estruturante Móvel'!$M:$M,$B62,'Estruturante Móvel'!$AM:$AM,AX$4,'Estruturante Móvel'!$L:$L,'CRONOGRAMA_CONST+MIGRACAO'!$B65))</f>
        <v>0</v>
      </c>
      <c r="AY65" s="140">
        <f>(COUNTIFS('Estruturante Móvel'!$M:$M,$B62,'Estruturante Móvel'!$C:$C,"&lt;&gt;PREVISTO",'Estruturante Móvel'!$G:$G,AX$4,'Estruturante Móvel'!$L:$L,'CRONOGRAMA_CONST+MIGRACAO'!AN$9))</f>
        <v>0</v>
      </c>
      <c r="AZ65" s="139">
        <f>(COUNTIFS('Estruturante Móvel'!$M:$M,$B62,'Estruturante Móvel'!$AM:$AM,AZ$4,'Estruturante Móvel'!$L:$L,'CRONOGRAMA_CONST+MIGRACAO'!$B65))</f>
        <v>0</v>
      </c>
      <c r="BA65" s="140">
        <f>(COUNTIFS('Estruturante Móvel'!$M:$M,$B62,'Estruturante Móvel'!$C:$C,"&lt;&gt;PREVISTO",'Estruturante Móvel'!$G:$G,AZ$4,'Estruturante Móvel'!$L:$L,'CRONOGRAMA_CONST+MIGRACAO'!AP$9))</f>
        <v>0</v>
      </c>
      <c r="BB65" s="139">
        <f>(COUNTIFS('Estruturante Móvel'!$M:$M,$B62,'Estruturante Móvel'!$AM:$AM,BB$4,'Estruturante Móvel'!$L:$L,'CRONOGRAMA_CONST+MIGRACAO'!$B65))</f>
        <v>0</v>
      </c>
      <c r="BC65" s="140">
        <f>(COUNTIFS('Estruturante Móvel'!$M:$M,$B62,'Estruturante Móvel'!$C:$C,"&lt;&gt;PREVISTO",'Estruturante Móvel'!$G:$G,BB$4,'Estruturante Móvel'!$L:$L,'CRONOGRAMA_CONST+MIGRACAO'!AR$9))</f>
        <v>0</v>
      </c>
      <c r="BD65" s="139">
        <f>(COUNTIFS('Estruturante Móvel'!$M:$M,$B62,'Estruturante Móvel'!$AM:$AM,BD$4,'Estruturante Móvel'!$L:$L,'CRONOGRAMA_CONST+MIGRACAO'!$B65))</f>
        <v>0</v>
      </c>
      <c r="BE65" s="140">
        <f>(COUNTIFS('Estruturante Móvel'!$M:$M,$B62,'Estruturante Móvel'!$C:$C,"&lt;&gt;PREVISTO",'Estruturante Móvel'!$G:$G,BD$4,'Estruturante Móvel'!$L:$L,'CRONOGRAMA_CONST+MIGRACAO'!AT$9))</f>
        <v>0</v>
      </c>
      <c r="BF65" s="139">
        <f>(COUNTIFS('Estruturante Móvel'!$M:$M,$B62,'Estruturante Móvel'!$AM:$AM,BF$4,'Estruturante Móvel'!$L:$L,'CRONOGRAMA_CONST+MIGRACAO'!$B65))</f>
        <v>0</v>
      </c>
      <c r="BG65" s="140">
        <f>(COUNTIFS('Estruturante Móvel'!$M:$M,$B62,'Estruturante Móvel'!$C:$C,"&lt;&gt;PREVISTO",'Estruturante Móvel'!$G:$G,BF$4,'Estruturante Móvel'!$L:$L,'CRONOGRAMA_CONST+MIGRACAO'!AV$9))</f>
        <v>0</v>
      </c>
      <c r="BH65" s="139">
        <f>(COUNTIFS('Estruturante Móvel'!$M:$M,$B62,'Estruturante Móvel'!$AM:$AM,BH$4,'Estruturante Móvel'!$L:$L,'CRONOGRAMA_CONST+MIGRACAO'!$B65))</f>
        <v>0</v>
      </c>
      <c r="BI65" s="140">
        <f>(COUNTIFS('Estruturante Móvel'!$M:$M,$B62,'Estruturante Móvel'!$C:$C,"&lt;&gt;PREVISTO",'Estruturante Móvel'!$G:$G,BH$4,'Estruturante Móvel'!$L:$L,'CRONOGRAMA_CONST+MIGRACAO'!AX$9))</f>
        <v>0</v>
      </c>
      <c r="BJ65" s="139">
        <f>(COUNTIFS('Estruturante Móvel'!$M:$M,$B62,'Estruturante Móvel'!$AM:$AM,BJ$4,'Estruturante Móvel'!$L:$L,'CRONOGRAMA_CONST+MIGRACAO'!$B65))</f>
        <v>0</v>
      </c>
      <c r="BK65" s="140">
        <f>(COUNTIFS('Estruturante Móvel'!$M:$M,$B62,'Estruturante Móvel'!$C:$C,"&lt;&gt;PREVISTO",'Estruturante Móvel'!$G:$G,BJ$4,'Estruturante Móvel'!$L:$L,'CRONOGRAMA_CONST+MIGRACAO'!AZ$9))</f>
        <v>0</v>
      </c>
      <c r="BL65" s="139">
        <f>(COUNTIFS('Estruturante Móvel'!$M:$M,$B62,'Estruturante Móvel'!$AM:$AM,BL$4,'Estruturante Móvel'!$L:$L,'CRONOGRAMA_CONST+MIGRACAO'!$B65))</f>
        <v>0</v>
      </c>
      <c r="BM65" s="140">
        <f>(COUNTIFS('Estruturante Móvel'!$M:$M,$B62,'Estruturante Móvel'!$C:$C,"&lt;&gt;PREVISTO",'Estruturante Móvel'!$G:$G,BL$4,'Estruturante Móvel'!$L:$L,'CRONOGRAMA_CONST+MIGRACAO'!BB$9))</f>
        <v>0</v>
      </c>
      <c r="BN65" s="139">
        <f>(COUNTIFS('Estruturante Móvel'!$M:$M,$B62,'Estruturante Móvel'!$AM:$AM,BN$4,'Estruturante Móvel'!$L:$L,'CRONOGRAMA_CONST+MIGRACAO'!$B65))</f>
        <v>0</v>
      </c>
      <c r="BO65" s="140">
        <f>(COUNTIFS('Estruturante Móvel'!$M:$M,$B62,'Estruturante Móvel'!$C:$C,"&lt;&gt;PREVISTO",'Estruturante Móvel'!$G:$G,BN$4,'Estruturante Móvel'!$L:$L,'CRONOGRAMA_CONST+MIGRACAO'!BD$9))</f>
        <v>0</v>
      </c>
      <c r="BP65" s="139">
        <f>(COUNTIFS('Estruturante Móvel'!$M:$M,$B62,'Estruturante Móvel'!$AM:$AM,BP$4,'Estruturante Móvel'!$L:$L,'CRONOGRAMA_CONST+MIGRACAO'!$B65))</f>
        <v>0</v>
      </c>
      <c r="BQ65" s="140">
        <f>(COUNTIFS('Estruturante Móvel'!$M:$M,$B62,'Estruturante Móvel'!$C:$C,"&lt;&gt;PREVISTO",'Estruturante Móvel'!$G:$G,BP$4,'Estruturante Móvel'!$L:$L,'CRONOGRAMA_CONST+MIGRACAO'!BF$9))</f>
        <v>0</v>
      </c>
      <c r="BR65" s="139">
        <f>(COUNTIFS('Estruturante Móvel'!$M:$M,$B62,'Estruturante Móvel'!$AM:$AM,BR$4,'Estruturante Móvel'!$L:$L,'CRONOGRAMA_CONST+MIGRACAO'!$B65))</f>
        <v>0</v>
      </c>
      <c r="BS65" s="140">
        <f>(COUNTIFS('Estruturante Móvel'!$M:$M,$B62,'Estruturante Móvel'!$C:$C,"&lt;&gt;PREVISTO",'Estruturante Móvel'!$G:$G,BR$4,'Estruturante Móvel'!$L:$L,'CRONOGRAMA_CONST+MIGRACAO'!BH$9))</f>
        <v>0</v>
      </c>
      <c r="BT65" s="139">
        <f>(COUNTIFS('Estruturante Móvel'!$M:$M,$B65,'Estruturante Móvel'!$AM:$AM,BT$4))-(COUNTIFS('Estruturante Móvel'!$M:$M,$B65,'Estruturante Móvel'!$AM:$AM,BT$4,'Estruturante Móvel'!$AQ:$AQ,"REPARO FO"))</f>
        <v>0</v>
      </c>
      <c r="BU65" s="140">
        <f>(COUNTIFS('Estruturante Móvel'!$M:$M,$B62,'Estruturante Móvel'!$C:$C,"&lt;&gt;PREVISTO",'Estruturante Móvel'!$G:$G,BT$4,'Estruturante Móvel'!$L:$L,'CRONOGRAMA_CONST+MIGRACAO'!BJ$9))</f>
        <v>0</v>
      </c>
      <c r="BV65" s="139">
        <f>(COUNTIFS('Estruturante Móvel'!$M:$M,$B65,'Estruturante Móvel'!$AM:$AM,BV$4))-(COUNTIFS('Estruturante Móvel'!$M:$M,$B65,'Estruturante Móvel'!$AM:$AM,BV$4,'Estruturante Móvel'!$AQ:$AQ,"REPARO FO"))</f>
        <v>0</v>
      </c>
      <c r="BW65" s="140">
        <f>(COUNTIFS('Estruturante Móvel'!$M:$M,$B62,'Estruturante Móvel'!$C:$C,"&lt;&gt;PREVISTO",'Estruturante Móvel'!$G:$G,BV$4,'Estruturante Móvel'!$L:$L,'CRONOGRAMA_CONST+MIGRACAO'!BL$9))</f>
        <v>0</v>
      </c>
      <c r="BX65" s="139">
        <f>(COUNTIFS('Estruturante Móvel'!$M:$M,$B65,'Estruturante Móvel'!$AM:$AM,BX$4))-(COUNTIFS('Estruturante Móvel'!$M:$M,$B65,'Estruturante Móvel'!$AM:$AM,BX$4,'Estruturante Móvel'!$AQ:$AQ,"REPARO FO"))</f>
        <v>0</v>
      </c>
      <c r="BY65" s="140">
        <f>(COUNTIFS('Estruturante Móvel'!$M:$M,$B62,'Estruturante Móvel'!$C:$C,"&lt;&gt;PREVISTO",'Estruturante Móvel'!$G:$G,BX$4,'Estruturante Móvel'!$L:$L,'CRONOGRAMA_CONST+MIGRACAO'!BN$9))</f>
        <v>0</v>
      </c>
      <c r="BZ65" s="139">
        <f>(COUNTIFS('Estruturante Móvel'!$M:$M,$B65,'Estruturante Móvel'!$AM:$AM,BZ$4))-(COUNTIFS('Estruturante Móvel'!$M:$M,$B65,'Estruturante Móvel'!$AM:$AM,BZ$4,'Estruturante Móvel'!$AQ:$AQ,"REPARO FO"))</f>
        <v>0</v>
      </c>
      <c r="CA65" s="140">
        <f>(COUNTIFS('Estruturante Móvel'!$M:$M,$B62,'Estruturante Móvel'!$C:$C,"&lt;&gt;PREVISTO",'Estruturante Móvel'!$G:$G,BZ$4,'Estruturante Móvel'!$L:$L,'CRONOGRAMA_CONST+MIGRACAO'!BP$9))</f>
        <v>0</v>
      </c>
      <c r="CB65" s="139">
        <f>(COUNTIFS('Estruturante Móvel'!$M:$M,$B65,'Estruturante Móvel'!$AM:$AM,CB$4))-(COUNTIFS('Estruturante Móvel'!$M:$M,$B65,'Estruturante Móvel'!$AM:$AM,CB$4,'Estruturante Móvel'!$AQ:$AQ,"REPARO FO"))</f>
        <v>0</v>
      </c>
      <c r="CC65" s="140">
        <f>(COUNTIFS('Estruturante Móvel'!$M:$M,$B62,'Estruturante Móvel'!$C:$C,"&lt;&gt;PREVISTO",'Estruturante Móvel'!$G:$G,CB$4,'Estruturante Móvel'!$L:$L,'CRONOGRAMA_CONST+MIGRACAO'!BR$9))</f>
        <v>0</v>
      </c>
      <c r="CD65" s="139">
        <f>(COUNTIFS('Estruturante Móvel'!$M:$M,$B65,'Estruturante Móvel'!$AM:$AM,CD$4))-(COUNTIFS('Estruturante Móvel'!$M:$M,$B65,'Estruturante Móvel'!$AM:$AM,CD$4,'Estruturante Móvel'!$AQ:$AQ,"REPARO FO"))</f>
        <v>0</v>
      </c>
      <c r="CE65" s="140">
        <f>(COUNTIFS('Estruturante Móvel'!$M:$M,$B62,'Estruturante Móvel'!$C:$C,"&lt;&gt;PREVISTO",'Estruturante Móvel'!$G:$G,CD$4,'Estruturante Móvel'!$L:$L,'CRONOGRAMA_CONST+MIGRACAO'!BT$9))</f>
        <v>0</v>
      </c>
      <c r="CF65" s="139">
        <f>(COUNTIFS('Estruturante Móvel'!$M:$M,$B65,'Estruturante Móvel'!$AM:$AM,CF$4))-(COUNTIFS('Estruturante Móvel'!$M:$M,$B65,'Estruturante Móvel'!$AM:$AM,CF$4,'Estruturante Móvel'!$AQ:$AQ,"REPARO FO"))</f>
        <v>0</v>
      </c>
      <c r="CG65" s="140">
        <f>(COUNTIFS('Estruturante Móvel'!$M:$M,$B62,'Estruturante Móvel'!$C:$C,"&lt;&gt;PREVISTO",'Estruturante Móvel'!$G:$G,CF$4,'Estruturante Móvel'!$L:$L,'CRONOGRAMA_CONST+MIGRACAO'!BV$9))</f>
        <v>0</v>
      </c>
      <c r="CH65" s="139">
        <f>(COUNTIFS('Estruturante Móvel'!$M:$M,$B65,'Estruturante Móvel'!$AM:$AM,CH$4))-(COUNTIFS('Estruturante Móvel'!$M:$M,$B65,'Estruturante Móvel'!$AM:$AM,CH$4,'Estruturante Móvel'!$AQ:$AQ,"REPARO FO"))</f>
        <v>0</v>
      </c>
      <c r="CI65" s="140">
        <f>(COUNTIFS('Estruturante Móvel'!$M:$M,$B62,'Estruturante Móvel'!$C:$C,"&lt;&gt;PREVISTO",'Estruturante Móvel'!$G:$G,CH$4,'Estruturante Móvel'!$L:$L,'CRONOGRAMA_CONST+MIGRACAO'!BX$9))</f>
        <v>0</v>
      </c>
      <c r="CJ65" s="139">
        <f>(COUNTIFS('Estruturante Móvel'!$M:$M,$B65,'Estruturante Móvel'!$AM:$AM,CJ$4))-(COUNTIFS('Estruturante Móvel'!$M:$M,$B65,'Estruturante Móvel'!$AM:$AM,CJ$4,'Estruturante Móvel'!$AQ:$AQ,"REPARO FO"))</f>
        <v>0</v>
      </c>
      <c r="CK65" s="140">
        <f>(COUNTIFS('Estruturante Móvel'!$M:$M,$B62,'Estruturante Móvel'!$C:$C,"&lt;&gt;PREVISTO",'Estruturante Móvel'!$G:$G,CJ$4,'Estruturante Móvel'!$L:$L,'CRONOGRAMA_CONST+MIGRACAO'!BZ$9))</f>
        <v>0</v>
      </c>
      <c r="CL65" s="139">
        <f>(COUNTIFS('Estruturante Móvel'!$M:$M,$B65,'Estruturante Móvel'!$AM:$AM,CL$4))-(COUNTIFS('Estruturante Móvel'!$M:$M,$B65,'Estruturante Móvel'!$AM:$AM,CL$4,'Estruturante Móvel'!$AQ:$AQ,"REPARO FO"))</f>
        <v>0</v>
      </c>
      <c r="CM65" s="140">
        <f>(COUNTIFS('Estruturante Móvel'!$M:$M,$B62,'Estruturante Móvel'!$C:$C,"&lt;&gt;PREVISTO",'Estruturante Móvel'!$G:$G,CL$4,'Estruturante Móvel'!$L:$L,'CRONOGRAMA_CONST+MIGRACAO'!CB$9))</f>
        <v>0</v>
      </c>
      <c r="CN65" s="139">
        <f>(COUNTIFS('Estruturante Móvel'!$M:$M,$B65,'Estruturante Móvel'!$AM:$AM,CN$4))-(COUNTIFS('Estruturante Móvel'!$M:$M,$B65,'Estruturante Móvel'!$AM:$AM,CN$4,'Estruturante Móvel'!$AQ:$AQ,"REPARO FO"))</f>
        <v>0</v>
      </c>
      <c r="CO65" s="140">
        <f>(COUNTIFS('Estruturante Móvel'!$M:$M,$B62,'Estruturante Móvel'!$C:$C,"&lt;&gt;PREVISTO",'Estruturante Móvel'!$G:$G,CN$4,'Estruturante Móvel'!$L:$L,'CRONOGRAMA_CONST+MIGRACAO'!CD$9))</f>
        <v>0</v>
      </c>
      <c r="CP65" s="139">
        <f>(COUNTIFS('Estruturante Móvel'!$M:$M,$B65,'Estruturante Móvel'!$AM:$AM,CP$4))-(COUNTIFS('Estruturante Móvel'!$M:$M,$B65,'Estruturante Móvel'!$AM:$AM,CP$4,'Estruturante Móvel'!$AQ:$AQ,"REPARO FO"))</f>
        <v>0</v>
      </c>
      <c r="CQ65" s="140">
        <f>(COUNTIFS('Estruturante Móvel'!$M:$M,$B62,'Estruturante Móvel'!$C:$C,"&lt;&gt;PREVISTO",'Estruturante Móvel'!$G:$G,CP$4,'Estruturante Móvel'!$L:$L,'CRONOGRAMA_CONST+MIGRACAO'!CF$9))</f>
        <v>0</v>
      </c>
      <c r="CR65" s="139">
        <f>(COUNTIFS('Estruturante Móvel'!$M:$M,$B65,'Estruturante Móvel'!$AM:$AM,CR$4))-(COUNTIFS('Estruturante Móvel'!$M:$M,$B65,'Estruturante Móvel'!$AM:$AM,CR$4,'Estruturante Móvel'!$AQ:$AQ,"REPARO FO"))</f>
        <v>0</v>
      </c>
      <c r="CS65" s="140">
        <f>(COUNTIFS('Estruturante Móvel'!$M:$M,$B62,'Estruturante Móvel'!$C:$C,"&lt;&gt;PREVISTO",'Estruturante Móvel'!$G:$G,CR$4,'Estruturante Móvel'!$L:$L,'CRONOGRAMA_CONST+MIGRACAO'!CH$9))</f>
        <v>0</v>
      </c>
      <c r="CT65" s="139">
        <f>(COUNTIFS('Estruturante Móvel'!$M:$M,$B65,'Estruturante Móvel'!$AM:$AM,CT$4))-(COUNTIFS('Estruturante Móvel'!$M:$M,$B65,'Estruturante Móvel'!$AM:$AM,CT$4,'Estruturante Móvel'!$AQ:$AQ,"REPARO FO"))</f>
        <v>0</v>
      </c>
      <c r="CU65" s="140">
        <f>(COUNTIFS('Estruturante Móvel'!$M:$M,$B62,'Estruturante Móvel'!$C:$C,"&lt;&gt;PREVISTO",'Estruturante Móvel'!$G:$G,CT$4,'Estruturante Móvel'!$L:$L,'CRONOGRAMA_CONST+MIGRACAO'!CJ$9))</f>
        <v>0</v>
      </c>
      <c r="CV65" s="139">
        <f>(COUNTIFS('Estruturante Móvel'!$M:$M,$B65,'Estruturante Móvel'!$AM:$AM,CV$4))-(COUNTIFS('Estruturante Móvel'!$M:$M,$B65,'Estruturante Móvel'!$AM:$AM,CV$4,'Estruturante Móvel'!$AQ:$AQ,"REPARO FO"))</f>
        <v>0</v>
      </c>
      <c r="CW65" s="140">
        <f>(COUNTIFS('Estruturante Móvel'!$M:$M,$B62,'Estruturante Móvel'!$C:$C,"&lt;&gt;PREVISTO",'Estruturante Móvel'!$G:$G,CV$4,'Estruturante Móvel'!$L:$L,'CRONOGRAMA_CONST+MIGRACAO'!CL$9))</f>
        <v>0</v>
      </c>
      <c r="CX65" s="139">
        <f>(COUNTIFS('Estruturante Móvel'!$M:$M,$B65,'Estruturante Móvel'!$AM:$AM,CX$4))-(COUNTIFS('Estruturante Móvel'!$M:$M,$B65,'Estruturante Móvel'!$AM:$AM,CX$4,'Estruturante Móvel'!$AQ:$AQ,"REPARO FO"))</f>
        <v>0</v>
      </c>
      <c r="CY65" s="140">
        <f>(COUNTIFS('Estruturante Móvel'!$M:$M,$B62,'Estruturante Móvel'!$C:$C,"&lt;&gt;PREVISTO",'Estruturante Móvel'!$G:$G,CX$4,'Estruturante Móvel'!$L:$L,'CRONOGRAMA_CONST+MIGRACAO'!CN$9))</f>
        <v>0</v>
      </c>
      <c r="CZ65" s="139">
        <f>(COUNTIFS('Estruturante Móvel'!$M:$M,$B65,'Estruturante Móvel'!$AM:$AM,CZ$4))-(COUNTIFS('Estruturante Móvel'!$M:$M,$B65,'Estruturante Móvel'!$AM:$AM,CZ$4,'Estruturante Móvel'!$AQ:$AQ,"REPARO FO"))</f>
        <v>0</v>
      </c>
      <c r="DA65" s="140">
        <f>(COUNTIFS('Estruturante Móvel'!$M:$M,$B62,'Estruturante Móvel'!$C:$C,"&lt;&gt;PREVISTO",'Estruturante Móvel'!$G:$G,CZ$4,'Estruturante Móvel'!$L:$L,'CRONOGRAMA_CONST+MIGRACAO'!CP$9))</f>
        <v>0</v>
      </c>
      <c r="DB65" s="139">
        <f>(COUNTIFS('Estruturante Móvel'!$M:$M,$B65,'Estruturante Móvel'!$AM:$AM,DB$4))-(COUNTIFS('Estruturante Móvel'!$M:$M,$B65,'Estruturante Móvel'!$AM:$AM,DB$4,'Estruturante Móvel'!$AQ:$AQ,"REPARO FO"))</f>
        <v>0</v>
      </c>
      <c r="DC65" s="140">
        <f>(COUNTIFS('Estruturante Móvel'!$M:$M,$B62,'Estruturante Móvel'!$C:$C,"&lt;&gt;PREVISTO",'Estruturante Móvel'!$G:$G,DB$4,'Estruturante Móvel'!$L:$L,'CRONOGRAMA_CONST+MIGRACAO'!CR$9))</f>
        <v>0</v>
      </c>
      <c r="DD65" s="139">
        <f>(COUNTIFS('Estruturante Móvel'!$M:$M,$B65,'Estruturante Móvel'!$AM:$AM,DD$4))-(COUNTIFS('Estruturante Móvel'!$M:$M,$B65,'Estruturante Móvel'!$AM:$AM,DD$4,'Estruturante Móvel'!$AQ:$AQ,"REPARO FO"))</f>
        <v>0</v>
      </c>
      <c r="DE65" s="140">
        <f>(COUNTIFS('Estruturante Móvel'!$M:$M,$B62,'Estruturante Móvel'!$C:$C,"&lt;&gt;PREVISTO",'Estruturante Móvel'!$G:$G,DD$4,'Estruturante Móvel'!$L:$L,'CRONOGRAMA_CONST+MIGRACAO'!CT$9))</f>
        <v>0</v>
      </c>
      <c r="DF65" s="139">
        <f>(COUNTIFS('Estruturante Móvel'!$M:$M,$B65,'Estruturante Móvel'!$AM:$AM,DF$4))-(COUNTIFS('Estruturante Móvel'!$M:$M,$B65,'Estruturante Móvel'!$AM:$AM,DF$4,'Estruturante Móvel'!$AQ:$AQ,"REPARO FO"))</f>
        <v>0</v>
      </c>
      <c r="DG65" s="140">
        <f>(COUNTIFS('Estruturante Móvel'!$M:$M,$B62,'Estruturante Móvel'!$C:$C,"&lt;&gt;PREVISTO",'Estruturante Móvel'!$G:$G,DF$4,'Estruturante Móvel'!$L:$L,'CRONOGRAMA_CONST+MIGRACAO'!CV$9))</f>
        <v>0</v>
      </c>
      <c r="DH65" s="139">
        <f>(COUNTIFS('Estruturante Móvel'!$M:$M,$B65,'Estruturante Móvel'!$AM:$AM,DH$4))-(COUNTIFS('Estruturante Móvel'!$M:$M,$B65,'Estruturante Móvel'!$AM:$AM,DH$4,'Estruturante Móvel'!$AQ:$AQ,"REPARO FO"))</f>
        <v>0</v>
      </c>
      <c r="DI65" s="140">
        <f>(COUNTIFS('Estruturante Móvel'!$M:$M,$B62,'Estruturante Móvel'!$C:$C,"&lt;&gt;PREVISTO",'Estruturante Móvel'!$G:$G,DH$4,'Estruturante Móvel'!$L:$L,'CRONOGRAMA_CONST+MIGRACAO'!CX$9))</f>
        <v>0</v>
      </c>
      <c r="DJ65" s="139">
        <f>(COUNTIFS('Estruturante Móvel'!$M:$M,$B65,'Estruturante Móvel'!$AM:$AM,DJ$4))-(COUNTIFS('Estruturante Móvel'!$M:$M,$B65,'Estruturante Móvel'!$AM:$AM,DJ$4,'Estruturante Móvel'!$AQ:$AQ,"REPARO FO"))</f>
        <v>0</v>
      </c>
      <c r="DK65" s="140">
        <f>(COUNTIFS('Estruturante Móvel'!$M:$M,$B62,'Estruturante Móvel'!$C:$C,"&lt;&gt;PREVISTO",'Estruturante Móvel'!$G:$G,DJ$4,'Estruturante Móvel'!$L:$L,'CRONOGRAMA_CONST+MIGRACAO'!CZ$9))</f>
        <v>0</v>
      </c>
      <c r="DL65" s="139">
        <f>(COUNTIFS('Estruturante Móvel'!$M:$M,$B65,'Estruturante Móvel'!$AM:$AM,DL$4))-(COUNTIFS('Estruturante Móvel'!$M:$M,$B65,'Estruturante Móvel'!$AM:$AM,DL$4,'Estruturante Móvel'!$AQ:$AQ,"REPARO FO"))</f>
        <v>0</v>
      </c>
      <c r="DM65" s="140">
        <f>(COUNTIFS('Estruturante Móvel'!$M:$M,$B62,'Estruturante Móvel'!$C:$C,"&lt;&gt;PREVISTO",'Estruturante Móvel'!$G:$G,DL$4,'Estruturante Móvel'!$L:$L,'CRONOGRAMA_CONST+MIGRACAO'!DB$9))</f>
        <v>0</v>
      </c>
      <c r="DN65" s="139">
        <f>(COUNTIFS('Estruturante Móvel'!$M:$M,$B65,'Estruturante Móvel'!$AM:$AM,DN$4))-(COUNTIFS('Estruturante Móvel'!$M:$M,$B65,'Estruturante Móvel'!$AM:$AM,DN$4,'Estruturante Móvel'!$AQ:$AQ,"REPARO FO"))</f>
        <v>0</v>
      </c>
      <c r="DO65" s="140">
        <f>(COUNTIFS('Estruturante Móvel'!$M:$M,$B62,'Estruturante Móvel'!$C:$C,"&lt;&gt;PREVISTO",'Estruturante Móvel'!$G:$G,DN$4,'Estruturante Móvel'!$L:$L,'CRONOGRAMA_CONST+MIGRACAO'!DD$9))</f>
        <v>0</v>
      </c>
      <c r="DP65" s="139">
        <f>(COUNTIFS('Estruturante Móvel'!$M:$M,$B65,'Estruturante Móvel'!$AM:$AM,DP$4))-(COUNTIFS('Estruturante Móvel'!$M:$M,$B65,'Estruturante Móvel'!$AM:$AM,DP$4,'Estruturante Móvel'!$AQ:$AQ,"REPARO FO"))</f>
        <v>0</v>
      </c>
      <c r="DQ65" s="140">
        <f>(COUNTIFS('Estruturante Móvel'!$M:$M,$B62,'Estruturante Móvel'!$C:$C,"&lt;&gt;PREVISTO",'Estruturante Móvel'!$G:$G,DP$4,'Estruturante Móvel'!$L:$L,'CRONOGRAMA_CONST+MIGRACAO'!DF$9))</f>
        <v>0</v>
      </c>
      <c r="DR65" s="139">
        <f>(COUNTIFS('Estruturante Móvel'!$M:$M,$B65,'Estruturante Móvel'!$AM:$AM,DR$4))-(COUNTIFS('Estruturante Móvel'!$M:$M,$B65,'Estruturante Móvel'!$AM:$AM,DR$4,'Estruturante Móvel'!$AQ:$AQ,"REPARO FO"))</f>
        <v>0</v>
      </c>
      <c r="DS65" s="140">
        <f>(COUNTIFS('Estruturante Móvel'!$M:$M,$B62,'Estruturante Móvel'!$C:$C,"&lt;&gt;PREVISTO",'Estruturante Móvel'!$G:$G,DR$4,'Estruturante Móvel'!$L:$L,'CRONOGRAMA_CONST+MIGRACAO'!DH$9))</f>
        <v>0</v>
      </c>
      <c r="DT65" s="139">
        <f>(COUNTIFS('Estruturante Móvel'!$M:$M,$B65,'Estruturante Móvel'!$AM:$AM,DT$4))-(COUNTIFS('Estruturante Móvel'!$M:$M,$B65,'Estruturante Móvel'!$AM:$AM,DT$4,'Estruturante Móvel'!$AQ:$AQ,"REPARO FO"))</f>
        <v>0</v>
      </c>
      <c r="DU65" s="140">
        <f>(COUNTIFS('Estruturante Móvel'!$M:$M,$B62,'Estruturante Móvel'!$C:$C,"&lt;&gt;PREVISTO",'Estruturante Móvel'!$G:$G,DT$4,'Estruturante Móvel'!$L:$L,'CRONOGRAMA_CONST+MIGRACAO'!DJ$9))</f>
        <v>0</v>
      </c>
      <c r="DV65" s="139">
        <f>(COUNTIFS('Estruturante Móvel'!$M:$M,$B65,'Estruturante Móvel'!$AM:$AM,DV$4))-(COUNTIFS('Estruturante Móvel'!$M:$M,$B65,'Estruturante Móvel'!$AM:$AM,DV$4,'Estruturante Móvel'!$AQ:$AQ,"REPARO FO"))</f>
        <v>0</v>
      </c>
      <c r="DW65" s="140">
        <f>(COUNTIFS('Estruturante Móvel'!$M:$M,$B62,'Estruturante Móvel'!$C:$C,"&lt;&gt;PREVISTO",'Estruturante Móvel'!$G:$G,DV$4,'Estruturante Móvel'!$L:$L,'CRONOGRAMA_CONST+MIGRACAO'!DL$9))</f>
        <v>0</v>
      </c>
      <c r="DX65" s="139">
        <f>(COUNTIFS('Estruturante Móvel'!$M:$M,$B65,'Estruturante Móvel'!$AM:$AM,DX$4))-(COUNTIFS('Estruturante Móvel'!$M:$M,$B65,'Estruturante Móvel'!$AM:$AM,DX$4,'Estruturante Móvel'!$AQ:$AQ,"REPARO FO"))</f>
        <v>0</v>
      </c>
      <c r="DY65" s="140">
        <f>(COUNTIFS('Estruturante Móvel'!$M:$M,$B62,'Estruturante Móvel'!$C:$C,"&lt;&gt;PREVISTO",'Estruturante Móvel'!$G:$G,DX$4,'Estruturante Móvel'!$L:$L,'CRONOGRAMA_CONST+MIGRACAO'!DN$9))</f>
        <v>0</v>
      </c>
      <c r="DZ65" s="139">
        <f>(COUNTIFS('Estruturante Móvel'!$M:$M,$B65,'Estruturante Móvel'!$AM:$AM,DZ$4))-(COUNTIFS('Estruturante Móvel'!$M:$M,$B65,'Estruturante Móvel'!$AM:$AM,DZ$4,'Estruturante Móvel'!$AQ:$AQ,"REPARO FO"))</f>
        <v>0</v>
      </c>
      <c r="EA65" s="140">
        <f>(COUNTIFS('Estruturante Móvel'!$M:$M,$B62,'Estruturante Móvel'!$C:$C,"&lt;&gt;PREVISTO",'Estruturante Móvel'!$G:$G,DZ$4,'Estruturante Móvel'!$L:$L,'CRONOGRAMA_CONST+MIGRACAO'!DP$9))</f>
        <v>0</v>
      </c>
      <c r="EB65" s="139">
        <f>(COUNTIFS('Estruturante Móvel'!$M:$M,$B65,'Estruturante Móvel'!$AM:$AM,EB$4))-(COUNTIFS('Estruturante Móvel'!$M:$M,$B65,'Estruturante Móvel'!$AM:$AM,EB$4,'Estruturante Móvel'!$AQ:$AQ,"REPARO FO"))</f>
        <v>0</v>
      </c>
      <c r="EC65" s="140">
        <f>(COUNTIFS('Estruturante Móvel'!$M:$M,$B62,'Estruturante Móvel'!$C:$C,"&lt;&gt;PREVISTO",'Estruturante Móvel'!$G:$G,EB$4,'Estruturante Móvel'!$L:$L,'CRONOGRAMA_CONST+MIGRACAO'!DR$9))</f>
        <v>0</v>
      </c>
      <c r="ED65" s="139">
        <f>(COUNTIFS('Estruturante Móvel'!$M:$M,$B65,'Estruturante Móvel'!$AM:$AM,ED$4))-(COUNTIFS('Estruturante Móvel'!$M:$M,$B65,'Estruturante Móvel'!$AM:$AM,ED$4,'Estruturante Móvel'!$AQ:$AQ,"REPARO FO"))</f>
        <v>0</v>
      </c>
      <c r="EE65" s="140">
        <f>(COUNTIFS('Estruturante Móvel'!$M:$M,$B62,'Estruturante Móvel'!$C:$C,"&lt;&gt;PREVISTO",'Estruturante Móvel'!$G:$G,ED$4,'Estruturante Móvel'!$L:$L,'CRONOGRAMA_CONST+MIGRACAO'!DT$9))</f>
        <v>0</v>
      </c>
      <c r="EF65" s="139">
        <f>(COUNTIFS('Estruturante Móvel'!$M:$M,$B65,'Estruturante Móvel'!$AM:$AM,EF$4))-(COUNTIFS('Estruturante Móvel'!$M:$M,$B65,'Estruturante Móvel'!$AM:$AM,EF$4,'Estruturante Móvel'!$AQ:$AQ,"REPARO FO"))</f>
        <v>0</v>
      </c>
      <c r="EG65" s="140">
        <f>(COUNTIFS('Estruturante Móvel'!$M:$M,$B62,'Estruturante Móvel'!$C:$C,"&lt;&gt;PREVISTO",'Estruturante Móvel'!$G:$G,EF$4,'Estruturante Móvel'!$L:$L,'CRONOGRAMA_CONST+MIGRACAO'!DV$9))</f>
        <v>0</v>
      </c>
      <c r="EH65" s="139">
        <f>(COUNTIFS('Estruturante Móvel'!$M:$M,$B65,'Estruturante Móvel'!$AM:$AM,EH$4))-(COUNTIFS('Estruturante Móvel'!$M:$M,$B65,'Estruturante Móvel'!$AM:$AM,EH$4,'Estruturante Móvel'!$AQ:$AQ,"REPARO FO"))</f>
        <v>0</v>
      </c>
      <c r="EI65" s="140">
        <f>(COUNTIFS('Estruturante Móvel'!$M:$M,$B62,'Estruturante Móvel'!$C:$C,"&lt;&gt;PREVISTO",'Estruturante Móvel'!$G:$G,EH$4,'Estruturante Móvel'!$L:$L,'CRONOGRAMA_CONST+MIGRACAO'!DX$9))</f>
        <v>0</v>
      </c>
      <c r="EJ65" s="139">
        <f>(COUNTIFS('Estruturante Móvel'!$M:$M,$B65,'Estruturante Móvel'!$AM:$AM,EJ$4))-(COUNTIFS('Estruturante Móvel'!$M:$M,$B65,'Estruturante Móvel'!$AM:$AM,EJ$4,'Estruturante Móvel'!$AQ:$AQ,"REPARO FO"))</f>
        <v>0</v>
      </c>
      <c r="EK65" s="140">
        <f>(COUNTIFS('Estruturante Móvel'!$M:$M,$B62,'Estruturante Móvel'!$C:$C,"&lt;&gt;PREVISTO",'Estruturante Móvel'!$G:$G,EJ$4,'Estruturante Móvel'!$L:$L,'CRONOGRAMA_CONST+MIGRACAO'!DZ$9))</f>
        <v>0</v>
      </c>
      <c r="EL65" s="139">
        <f>(COUNTIFS('Estruturante Móvel'!$M:$M,$B65,'Estruturante Móvel'!$AM:$AM,EL$4))-(COUNTIFS('Estruturante Móvel'!$M:$M,$B65,'Estruturante Móvel'!$AM:$AM,EL$4,'Estruturante Móvel'!$AQ:$AQ,"REPARO FO"))</f>
        <v>0</v>
      </c>
      <c r="EM65" s="140">
        <f>(COUNTIFS('Estruturante Móvel'!$M:$M,$B62,'Estruturante Móvel'!$C:$C,"&lt;&gt;PREVISTO",'Estruturante Móvel'!$G:$G,EL$4,'Estruturante Móvel'!$L:$L,'CRONOGRAMA_CONST+MIGRACAO'!EB$9))</f>
        <v>0</v>
      </c>
      <c r="EN65" s="139">
        <f>(COUNTIFS('Estruturante Móvel'!$M:$M,$B65,'Estruturante Móvel'!$AM:$AM,EN$4))-(COUNTIFS('Estruturante Móvel'!$M:$M,$B65,'Estruturante Móvel'!$AM:$AM,EN$4,'Estruturante Móvel'!$AQ:$AQ,"REPARO FO"))</f>
        <v>0</v>
      </c>
      <c r="EO65" s="140">
        <f>(COUNTIFS('Estruturante Móvel'!$M:$M,$B62,'Estruturante Móvel'!$C:$C,"&lt;&gt;PREVISTO",'Estruturante Móvel'!$G:$G,EN$4,'Estruturante Móvel'!$L:$L,'CRONOGRAMA_CONST+MIGRACAO'!ED$9))</f>
        <v>0</v>
      </c>
      <c r="EP65" s="139">
        <f>(COUNTIFS('Estruturante Móvel'!$M:$M,$B65,'Estruturante Móvel'!$AM:$AM,EP$4))-(COUNTIFS('Estruturante Móvel'!$M:$M,$B65,'Estruturante Móvel'!$AM:$AM,EP$4,'Estruturante Móvel'!$AQ:$AQ,"REPARO FO"))</f>
        <v>0</v>
      </c>
      <c r="EQ65" s="140">
        <f>(COUNTIFS('Estruturante Móvel'!$M:$M,$B62,'Estruturante Móvel'!$C:$C,"&lt;&gt;PREVISTO",'Estruturante Móvel'!$G:$G,EP$4,'Estruturante Móvel'!$L:$L,'CRONOGRAMA_CONST+MIGRACAO'!EF$9))</f>
        <v>0</v>
      </c>
      <c r="ER65" s="139">
        <f>(COUNTIFS('Estruturante Móvel'!$M:$M,$B65,'Estruturante Móvel'!$AM:$AM,ER$4))-(COUNTIFS('Estruturante Móvel'!$M:$M,$B65,'Estruturante Móvel'!$AM:$AM,ER$4,'Estruturante Móvel'!$AQ:$AQ,"REPARO FO"))</f>
        <v>0</v>
      </c>
      <c r="ES65" s="140">
        <f>(COUNTIFS('Estruturante Móvel'!$M:$M,$B62,'Estruturante Móvel'!$C:$C,"&lt;&gt;PREVISTO",'Estruturante Móvel'!$G:$G,ER$4,'Estruturante Móvel'!$L:$L,'CRONOGRAMA_CONST+MIGRACAO'!EH$9))</f>
        <v>0</v>
      </c>
      <c r="ET65" s="139">
        <f>(COUNTIFS('Estruturante Móvel'!$M:$M,$B65,'Estruturante Móvel'!$AM:$AM,ET$4))-(COUNTIFS('Estruturante Móvel'!$M:$M,$B65,'Estruturante Móvel'!$AM:$AM,ET$4,'Estruturante Móvel'!$AQ:$AQ,"REPARO FO"))</f>
        <v>0</v>
      </c>
      <c r="EU65" s="140">
        <f>(COUNTIFS('Estruturante Móvel'!$M:$M,$B62,'Estruturante Móvel'!$C:$C,"&lt;&gt;PREVISTO",'Estruturante Móvel'!$G:$G,ET$4,'Estruturante Móvel'!$L:$L,'CRONOGRAMA_CONST+MIGRACAO'!EJ$9))</f>
        <v>0</v>
      </c>
      <c r="EV65" s="139">
        <f>(COUNTIFS('Estruturante Móvel'!$M:$M,$B65,'Estruturante Móvel'!$AM:$AM,EV$4))-(COUNTIFS('Estruturante Móvel'!$M:$M,$B65,'Estruturante Móvel'!$AM:$AM,EV$4,'Estruturante Móvel'!$AQ:$AQ,"REPARO FO"))</f>
        <v>0</v>
      </c>
      <c r="EW65" s="140">
        <f>(COUNTIFS('Estruturante Móvel'!$M:$M,$B62,'Estruturante Móvel'!$C:$C,"&lt;&gt;PREVISTO",'Estruturante Móvel'!$G:$G,EV$4,'Estruturante Móvel'!$L:$L,'CRONOGRAMA_CONST+MIGRACAO'!EL$9))</f>
        <v>0</v>
      </c>
      <c r="EX65" s="139">
        <f>(COUNTIFS('Estruturante Móvel'!$M:$M,$B65,'Estruturante Móvel'!$AM:$AM,EX$4))-(COUNTIFS('Estruturante Móvel'!$M:$M,$B65,'Estruturante Móvel'!$AM:$AM,EX$4,'Estruturante Móvel'!$AQ:$AQ,"REPARO FO"))</f>
        <v>0</v>
      </c>
      <c r="EY65" s="140">
        <f>(COUNTIFS('Estruturante Móvel'!$M:$M,$B62,'Estruturante Móvel'!$C:$C,"&lt;&gt;PREVISTO",'Estruturante Móvel'!$G:$G,EX$4,'Estruturante Móvel'!$L:$L,'CRONOGRAMA_CONST+MIGRACAO'!EN$9))</f>
        <v>0</v>
      </c>
      <c r="EZ65" s="139">
        <f>(COUNTIFS('Estruturante Móvel'!$M:$M,$B65,'Estruturante Móvel'!$AM:$AM,EZ$4))-(COUNTIFS('Estruturante Móvel'!$M:$M,$B65,'Estruturante Móvel'!$AM:$AM,EZ$4,'Estruturante Móvel'!$AQ:$AQ,"REPARO FO"))</f>
        <v>0</v>
      </c>
      <c r="FA65" s="140">
        <f>(COUNTIFS('Estruturante Móvel'!$M:$M,$B62,'Estruturante Móvel'!$C:$C,"&lt;&gt;PREVISTO",'Estruturante Móvel'!$G:$G,EZ$4,'Estruturante Móvel'!$L:$L,'CRONOGRAMA_CONST+MIGRACAO'!EP$9))</f>
        <v>0</v>
      </c>
      <c r="FB65" s="139">
        <f>(COUNTIFS('Estruturante Móvel'!$M:$M,$B65,'Estruturante Móvel'!$AM:$AM,FB$4))-(COUNTIFS('Estruturante Móvel'!$M:$M,$B65,'Estruturante Móvel'!$AM:$AM,FB$4,'Estruturante Móvel'!$AQ:$AQ,"REPARO FO"))</f>
        <v>0</v>
      </c>
      <c r="FC65" s="140">
        <f>(COUNTIFS('Estruturante Móvel'!$M:$M,$B62,'Estruturante Móvel'!$C:$C,"&lt;&gt;PREVISTO",'Estruturante Móvel'!$G:$G,FB$4,'Estruturante Móvel'!$L:$L,'CRONOGRAMA_CONST+MIGRACAO'!ER$9))</f>
        <v>0</v>
      </c>
      <c r="FD65" s="139">
        <f>(COUNTIFS('Estruturante Móvel'!$M:$M,$B65,'Estruturante Móvel'!$AM:$AM,FD$4))-(COUNTIFS('Estruturante Móvel'!$M:$M,$B65,'Estruturante Móvel'!$AM:$AM,FD$4,'Estruturante Móvel'!$AQ:$AQ,"REPARO FO"))</f>
        <v>0</v>
      </c>
      <c r="FE65" s="140">
        <f>(COUNTIFS('Estruturante Móvel'!$M:$M,$B62,'Estruturante Móvel'!$C:$C,"&lt;&gt;PREVISTO",'Estruturante Móvel'!$G:$G,FD$4,'Estruturante Móvel'!$L:$L,'CRONOGRAMA_CONST+MIGRACAO'!ET$9))</f>
        <v>0</v>
      </c>
      <c r="FF65" s="139">
        <f>(COUNTIFS('Estruturante Móvel'!$M:$M,$B65,'Estruturante Móvel'!$AM:$AM,FF$4))-(COUNTIFS('Estruturante Móvel'!$M:$M,$B65,'Estruturante Móvel'!$AM:$AM,FF$4,'Estruturante Móvel'!$AQ:$AQ,"REPARO FO"))</f>
        <v>0</v>
      </c>
      <c r="FG65" s="140">
        <f>(COUNTIFS('Estruturante Móvel'!$M:$M,$B62,'Estruturante Móvel'!$C:$C,"&lt;&gt;PREVISTO",'Estruturante Móvel'!$G:$G,FF$4,'Estruturante Móvel'!$L:$L,'CRONOGRAMA_CONST+MIGRACAO'!EV$9))</f>
        <v>0</v>
      </c>
      <c r="FH65" s="139">
        <f>(COUNTIFS('Estruturante Móvel'!$M:$M,$B65,'Estruturante Móvel'!$AM:$AM,FH$4))-(COUNTIFS('Estruturante Móvel'!$M:$M,$B65,'Estruturante Móvel'!$AM:$AM,FH$4,'Estruturante Móvel'!$AQ:$AQ,"REPARO FO"))</f>
        <v>0</v>
      </c>
      <c r="FI65" s="140">
        <f>(COUNTIFS('Estruturante Móvel'!$M:$M,$B62,'Estruturante Móvel'!$C:$C,"&lt;&gt;PREVISTO",'Estruturante Móvel'!$G:$G,FH$4,'Estruturante Móvel'!$L:$L,'CRONOGRAMA_CONST+MIGRACAO'!EX$9))</f>
        <v>0</v>
      </c>
      <c r="FJ65" s="139">
        <f>(COUNTIFS('Estruturante Móvel'!$M:$M,$B65,'Estruturante Móvel'!$AM:$AM,FJ$4))-(COUNTIFS('Estruturante Móvel'!$M:$M,$B65,'Estruturante Móvel'!$AM:$AM,FJ$4,'Estruturante Móvel'!$AQ:$AQ,"REPARO FO"))</f>
        <v>0</v>
      </c>
      <c r="FK65" s="140">
        <f>(COUNTIFS('Estruturante Móvel'!$M:$M,$B62,'Estruturante Móvel'!$C:$C,"&lt;&gt;PREVISTO",'Estruturante Móvel'!$G:$G,FJ$4,'Estruturante Móvel'!$L:$L,'CRONOGRAMA_CONST+MIGRACAO'!EZ$9))</f>
        <v>0</v>
      </c>
      <c r="FL65" s="139">
        <f>(COUNTIFS('Estruturante Móvel'!$M:$M,$B65,'Estruturante Móvel'!$AM:$AM,FL$4))-(COUNTIFS('Estruturante Móvel'!$M:$M,$B65,'Estruturante Móvel'!$AM:$AM,FL$4,'Estruturante Móvel'!$AQ:$AQ,"REPARO FO"))</f>
        <v>0</v>
      </c>
      <c r="FM65" s="140">
        <f>(COUNTIFS('Estruturante Móvel'!$M:$M,$B62,'Estruturante Móvel'!$C:$C,"&lt;&gt;PREVISTO",'Estruturante Móvel'!$G:$G,FL$4,'Estruturante Móvel'!$L:$L,'CRONOGRAMA_CONST+MIGRACAO'!FB$9))</f>
        <v>0</v>
      </c>
      <c r="FN65" s="139">
        <f>(COUNTIFS('Estruturante Móvel'!$M:$M,$B65,'Estruturante Móvel'!$AM:$AM,FN$4))-(COUNTIFS('Estruturante Móvel'!$M:$M,$B65,'Estruturante Móvel'!$AM:$AM,FN$4,'Estruturante Móvel'!$AQ:$AQ,"REPARO FO"))</f>
        <v>0</v>
      </c>
      <c r="FO65" s="140">
        <f>(COUNTIFS('Estruturante Móvel'!$M:$M,$B62,'Estruturante Móvel'!$C:$C,"&lt;&gt;PREVISTO",'Estruturante Móvel'!$G:$G,FN$4,'Estruturante Móvel'!$L:$L,'CRONOGRAMA_CONST+MIGRACAO'!FD$9))</f>
        <v>0</v>
      </c>
      <c r="FP65" s="139">
        <f>(COUNTIFS('Estruturante Móvel'!$M:$M,$B65,'Estruturante Móvel'!$AM:$AM,FP$4))-(COUNTIFS('Estruturante Móvel'!$M:$M,$B65,'Estruturante Móvel'!$AM:$AM,FP$4,'Estruturante Móvel'!$AQ:$AQ,"REPARO FO"))</f>
        <v>0</v>
      </c>
      <c r="FQ65" s="140">
        <f>(COUNTIFS('Estruturante Móvel'!$M:$M,$B62,'Estruturante Móvel'!$C:$C,"&lt;&gt;PREVISTO",'Estruturante Móvel'!$G:$G,FP$4,'Estruturante Móvel'!$L:$L,'CRONOGRAMA_CONST+MIGRACAO'!FF$9))</f>
        <v>0</v>
      </c>
      <c r="FR65" s="139">
        <f>(COUNTIFS('Estruturante Móvel'!$M:$M,$B65,'Estruturante Móvel'!$AM:$AM,FR$4))-(COUNTIFS('Estruturante Móvel'!$M:$M,$B65,'Estruturante Móvel'!$AM:$AM,FR$4,'Estruturante Móvel'!$AQ:$AQ,"REPARO FO"))</f>
        <v>0</v>
      </c>
      <c r="FS65" s="140">
        <f>(COUNTIFS('Estruturante Móvel'!$M:$M,$B62,'Estruturante Móvel'!$C:$C,"&lt;&gt;PREVISTO",'Estruturante Móvel'!$G:$G,FR$4,'Estruturante Móvel'!$L:$L,'CRONOGRAMA_CONST+MIGRACAO'!FH$9))</f>
        <v>0</v>
      </c>
      <c r="FT65" s="139">
        <f>(COUNTIFS('Estruturante Móvel'!$M:$M,$B65,'Estruturante Móvel'!$AM:$AM,FT$4))-(COUNTIFS('Estruturante Móvel'!$M:$M,$B65,'Estruturante Móvel'!$AM:$AM,FT$4,'Estruturante Móvel'!$AQ:$AQ,"REPARO FO"))</f>
        <v>0</v>
      </c>
      <c r="FU65" s="140">
        <f>(COUNTIFS('Estruturante Móvel'!$M:$M,$B62,'Estruturante Móvel'!$C:$C,"&lt;&gt;PREVISTO",'Estruturante Móvel'!$G:$G,FT$4,'Estruturante Móvel'!$L:$L,'CRONOGRAMA_CONST+MIGRACAO'!FJ$9))</f>
        <v>0</v>
      </c>
      <c r="FV65" s="139">
        <f>(COUNTIFS('Estruturante Móvel'!$M:$M,$B65,'Estruturante Móvel'!$AM:$AM,FV$4))-(COUNTIFS('Estruturante Móvel'!$M:$M,$B65,'Estruturante Móvel'!$AM:$AM,FV$4,'Estruturante Móvel'!$AQ:$AQ,"REPARO FO"))</f>
        <v>0</v>
      </c>
      <c r="FW65" s="140">
        <f>(COUNTIFS('Estruturante Móvel'!$M:$M,$B62,'Estruturante Móvel'!$C:$C,"&lt;&gt;PREVISTO",'Estruturante Móvel'!$G:$G,FV$4,'Estruturante Móvel'!$L:$L,'CRONOGRAMA_CONST+MIGRACAO'!FL$9))</f>
        <v>0</v>
      </c>
      <c r="FX65" s="139">
        <f>(COUNTIFS('Estruturante Móvel'!$M:$M,$B65,'Estruturante Móvel'!$AM:$AM,FX$4))-(COUNTIFS('Estruturante Móvel'!$M:$M,$B65,'Estruturante Móvel'!$AM:$AM,FX$4,'Estruturante Móvel'!$AQ:$AQ,"REPARO FO"))</f>
        <v>0</v>
      </c>
      <c r="FY65" s="140">
        <f>(COUNTIFS('Estruturante Móvel'!$M:$M,$B62,'Estruturante Móvel'!$C:$C,"&lt;&gt;PREVISTO",'Estruturante Móvel'!$G:$G,FX$4,'Estruturante Móvel'!$L:$L,'CRONOGRAMA_CONST+MIGRACAO'!FN$9))</f>
        <v>0</v>
      </c>
      <c r="FZ65" s="139">
        <f>(COUNTIFS('Estruturante Móvel'!$M:$M,$B65,'Estruturante Móvel'!$AM:$AM,FZ$4))-(COUNTIFS('Estruturante Móvel'!$M:$M,$B65,'Estruturante Móvel'!$AM:$AM,FZ$4,'Estruturante Móvel'!$AQ:$AQ,"REPARO FO"))</f>
        <v>0</v>
      </c>
      <c r="GA65" s="140">
        <f>(COUNTIFS('Estruturante Móvel'!$M:$M,$B62,'Estruturante Móvel'!$C:$C,"&lt;&gt;PREVISTO",'Estruturante Móvel'!$G:$G,FZ$4,'Estruturante Móvel'!$L:$L,'CRONOGRAMA_CONST+MIGRACAO'!FP$9))</f>
        <v>0</v>
      </c>
      <c r="GB65" s="139">
        <f>(COUNTIFS('Estruturante Móvel'!$M:$M,$B65,'Estruturante Móvel'!$AM:$AM,GB$4))-(COUNTIFS('Estruturante Móvel'!$M:$M,$B65,'Estruturante Móvel'!$AM:$AM,GB$4,'Estruturante Móvel'!$AQ:$AQ,"REPARO FO"))</f>
        <v>0</v>
      </c>
      <c r="GC65" s="140">
        <f>(COUNTIFS('Estruturante Móvel'!$M:$M,$B62,'Estruturante Móvel'!$C:$C,"&lt;&gt;PREVISTO",'Estruturante Móvel'!$G:$G,GB$4,'Estruturante Móvel'!$L:$L,'CRONOGRAMA_CONST+MIGRACAO'!FR$9))</f>
        <v>0</v>
      </c>
      <c r="GD65" s="139">
        <f>(COUNTIFS('Estruturante Móvel'!$M:$M,$B65,'Estruturante Móvel'!$AM:$AM,GD$4))-(COUNTIFS('Estruturante Móvel'!$M:$M,$B65,'Estruturante Móvel'!$AM:$AM,GD$4,'Estruturante Móvel'!$AQ:$AQ,"REPARO FO"))</f>
        <v>0</v>
      </c>
      <c r="GE65" s="140">
        <f>(COUNTIFS('Estruturante Móvel'!$M:$M,$B62,'Estruturante Móvel'!$C:$C,"&lt;&gt;PREVISTO",'Estruturante Móvel'!$G:$G,GD$4,'Estruturante Móvel'!$L:$L,'CRONOGRAMA_CONST+MIGRACAO'!FT$9))</f>
        <v>0</v>
      </c>
      <c r="GF65" s="139">
        <f>(COUNTIFS('Estruturante Móvel'!$M:$M,$B65,'Estruturante Móvel'!$AM:$AM,GF$4))-(COUNTIFS('Estruturante Móvel'!$M:$M,$B65,'Estruturante Móvel'!$AM:$AM,GF$4,'Estruturante Móvel'!$AQ:$AQ,"REPARO FO"))</f>
        <v>0</v>
      </c>
      <c r="GG65" s="140">
        <f>(COUNTIFS('Estruturante Móvel'!$M:$M,$B62,'Estruturante Móvel'!$C:$C,"&lt;&gt;PREVISTO",'Estruturante Móvel'!$G:$G,GF$4,'Estruturante Móvel'!$L:$L,'CRONOGRAMA_CONST+MIGRACAO'!FV$9))</f>
        <v>0</v>
      </c>
      <c r="GH65" s="139">
        <f>(COUNTIFS('Estruturante Móvel'!$M:$M,$B65,'Estruturante Móvel'!$AM:$AM,GH$4))-(COUNTIFS('Estruturante Móvel'!$M:$M,$B65,'Estruturante Móvel'!$AM:$AM,GH$4,'Estruturante Móvel'!$AQ:$AQ,"REPARO FO"))</f>
        <v>0</v>
      </c>
      <c r="GI65" s="140">
        <f>(COUNTIFS('Estruturante Móvel'!$M:$M,$B62,'Estruturante Móvel'!$C:$C,"&lt;&gt;PREVISTO",'Estruturante Móvel'!$G:$G,GH$4,'Estruturante Móvel'!$L:$L,'CRONOGRAMA_CONST+MIGRACAO'!FX$9))</f>
        <v>0</v>
      </c>
      <c r="GJ65" s="139">
        <f>(COUNTIFS('Estruturante Móvel'!$M:$M,$B65,'Estruturante Móvel'!$AM:$AM,GJ$4))-(COUNTIFS('Estruturante Móvel'!$M:$M,$B65,'Estruturante Móvel'!$AM:$AM,GJ$4,'Estruturante Móvel'!$AQ:$AQ,"REPARO FO"))</f>
        <v>0</v>
      </c>
      <c r="GK65" s="140">
        <f>(COUNTIFS('Estruturante Móvel'!$M:$M,$B62,'Estruturante Móvel'!$C:$C,"&lt;&gt;PREVISTO",'Estruturante Móvel'!$G:$G,GJ$4,'Estruturante Móvel'!$L:$L,'CRONOGRAMA_CONST+MIGRACAO'!FZ$9))</f>
        <v>0</v>
      </c>
      <c r="GL65" s="139">
        <f>(COUNTIFS('Estruturante Móvel'!$M:$M,$B65,'Estruturante Móvel'!$AM:$AM,GL$4))-(COUNTIFS('Estruturante Móvel'!$M:$M,$B65,'Estruturante Móvel'!$AM:$AM,GL$4,'Estruturante Móvel'!$AQ:$AQ,"REPARO FO"))</f>
        <v>0</v>
      </c>
      <c r="GM65" s="140">
        <f>(COUNTIFS('Estruturante Móvel'!$M:$M,$B62,'Estruturante Móvel'!$C:$C,"&lt;&gt;PREVISTO",'Estruturante Móvel'!$G:$G,GL$4,'Estruturante Móvel'!$L:$L,'CRONOGRAMA_CONST+MIGRACAO'!GB$9))</f>
        <v>0</v>
      </c>
      <c r="GN65" s="139">
        <f>(COUNTIFS('Estruturante Móvel'!$M:$M,$B65,'Estruturante Móvel'!$AM:$AM,GN$4))-(COUNTIFS('Estruturante Móvel'!$M:$M,$B65,'Estruturante Móvel'!$AM:$AM,GN$4,'Estruturante Móvel'!$AQ:$AQ,"REPARO FO"))</f>
        <v>0</v>
      </c>
      <c r="GO65" s="140">
        <f>(COUNTIFS('Estruturante Móvel'!$M:$M,$B62,'Estruturante Móvel'!$C:$C,"&lt;&gt;PREVISTO",'Estruturante Móvel'!$G:$G,GN$4,'Estruturante Móvel'!$L:$L,'CRONOGRAMA_CONST+MIGRACAO'!GD$9))</f>
        <v>0</v>
      </c>
      <c r="GP65" s="139">
        <f>(COUNTIFS('Estruturante Móvel'!$M:$M,$B65,'Estruturante Móvel'!$AM:$AM,GP$4))-(COUNTIFS('Estruturante Móvel'!$M:$M,$B65,'Estruturante Móvel'!$AM:$AM,GP$4,'Estruturante Móvel'!$AQ:$AQ,"REPARO FO"))</f>
        <v>0</v>
      </c>
      <c r="GQ65" s="140">
        <f>(COUNTIFS('Estruturante Móvel'!$M:$M,$B62,'Estruturante Móvel'!$C:$C,"&lt;&gt;PREVISTO",'Estruturante Móvel'!$G:$G,GP$4,'Estruturante Móvel'!$L:$L,'CRONOGRAMA_CONST+MIGRACAO'!GF$9))</f>
        <v>0</v>
      </c>
      <c r="GR65" s="139">
        <f>(COUNTIFS('Estruturante Móvel'!$M:$M,$B65,'Estruturante Móvel'!$AM:$AM,GR$4))-(COUNTIFS('Estruturante Móvel'!$M:$M,$B65,'Estruturante Móvel'!$AM:$AM,GR$4,'Estruturante Móvel'!$AQ:$AQ,"REPARO FO"))</f>
        <v>0</v>
      </c>
      <c r="GS65" s="140">
        <f>(COUNTIFS('Estruturante Móvel'!$M:$M,$B62,'Estruturante Móvel'!$C:$C,"&lt;&gt;PREVISTO",'Estruturante Móvel'!$G:$G,GR$4,'Estruturante Móvel'!$L:$L,'CRONOGRAMA_CONST+MIGRACAO'!GH$9))</f>
        <v>0</v>
      </c>
      <c r="GT65" s="139">
        <f>(COUNTIFS('Estruturante Móvel'!$M:$M,$B65,'Estruturante Móvel'!$AM:$AM,GT$4))-(COUNTIFS('Estruturante Móvel'!$M:$M,$B65,'Estruturante Móvel'!$AM:$AM,GT$4,'Estruturante Móvel'!$AQ:$AQ,"REPARO FO"))</f>
        <v>0</v>
      </c>
      <c r="GU65" s="140">
        <f>(COUNTIFS('Estruturante Móvel'!$M:$M,$B62,'Estruturante Móvel'!$C:$C,"&lt;&gt;PREVISTO",'Estruturante Móvel'!$G:$G,GT$4,'Estruturante Móvel'!$L:$L,'CRONOGRAMA_CONST+MIGRACAO'!GJ$9))</f>
        <v>0</v>
      </c>
      <c r="GV65" s="139">
        <f>(COUNTIFS('Estruturante Móvel'!$M:$M,$B65,'Estruturante Móvel'!$AM:$AM,GV$4))-(COUNTIFS('Estruturante Móvel'!$M:$M,$B65,'Estruturante Móvel'!$AM:$AM,GV$4,'Estruturante Móvel'!$AQ:$AQ,"REPARO FO"))</f>
        <v>0</v>
      </c>
      <c r="GW65" s="140">
        <f>(COUNTIFS('Estruturante Móvel'!$M:$M,$B62,'Estruturante Móvel'!$C:$C,"&lt;&gt;PREVISTO",'Estruturante Móvel'!$G:$G,GV$4,'Estruturante Móvel'!$L:$L,'CRONOGRAMA_CONST+MIGRACAO'!GL$9))</f>
        <v>0</v>
      </c>
      <c r="GX65" s="139">
        <f>(COUNTIFS('Estruturante Móvel'!$M:$M,$B65,'Estruturante Móvel'!$AM:$AM,GX$4))-(COUNTIFS('Estruturante Móvel'!$M:$M,$B65,'Estruturante Móvel'!$AM:$AM,GX$4,'Estruturante Móvel'!$AQ:$AQ,"REPARO FO"))</f>
        <v>0</v>
      </c>
      <c r="GY65" s="140">
        <f>(COUNTIFS('Estruturante Móvel'!$M:$M,$B62,'Estruturante Móvel'!$C:$C,"&lt;&gt;PREVISTO",'Estruturante Móvel'!$G:$G,GX$4,'Estruturante Móvel'!$L:$L,'CRONOGRAMA_CONST+MIGRACAO'!GN$9))</f>
        <v>0</v>
      </c>
      <c r="GZ65" s="139">
        <f>(COUNTIFS('Estruturante Móvel'!$M:$M,$B65,'Estruturante Móvel'!$AM:$AM,GZ$4))-(COUNTIFS('Estruturante Móvel'!$M:$M,$B65,'Estruturante Móvel'!$AM:$AM,GZ$4,'Estruturante Móvel'!$AQ:$AQ,"REPARO FO"))</f>
        <v>0</v>
      </c>
      <c r="HA65" s="140">
        <f>(COUNTIFS('Estruturante Móvel'!$M:$M,$B62,'Estruturante Móvel'!$C:$C,"&lt;&gt;PREVISTO",'Estruturante Móvel'!$G:$G,GZ$4,'Estruturante Móvel'!$L:$L,'CRONOGRAMA_CONST+MIGRACAO'!GP$9))</f>
        <v>0</v>
      </c>
      <c r="HB65" s="139">
        <f>(COUNTIFS('Estruturante Móvel'!$M:$M,$B65,'Estruturante Móvel'!$AM:$AM,HB$4))-(COUNTIFS('Estruturante Móvel'!$M:$M,$B65,'Estruturante Móvel'!$AM:$AM,HB$4,'Estruturante Móvel'!$AQ:$AQ,"REPARO FO"))</f>
        <v>0</v>
      </c>
      <c r="HC65" s="140">
        <f>(COUNTIFS('Estruturante Móvel'!$M:$M,$B62,'Estruturante Móvel'!$C:$C,"&lt;&gt;PREVISTO",'Estruturante Móvel'!$G:$G,HB$4,'Estruturante Móvel'!$L:$L,'CRONOGRAMA_CONST+MIGRACAO'!GR$9))</f>
        <v>0</v>
      </c>
      <c r="HD65" s="139">
        <f>(COUNTIFS('Estruturante Móvel'!$M:$M,$B65,'Estruturante Móvel'!$AM:$AM,HD$4))-(COUNTIFS('Estruturante Móvel'!$M:$M,$B65,'Estruturante Móvel'!$AM:$AM,HD$4,'Estruturante Móvel'!$AQ:$AQ,"REPARO FO"))</f>
        <v>0</v>
      </c>
      <c r="HE65" s="140">
        <f>(COUNTIFS('Estruturante Móvel'!$M:$M,$B62,'Estruturante Móvel'!$C:$C,"&lt;&gt;PREVISTO",'Estruturante Móvel'!$G:$G,HD$4,'Estruturante Móvel'!$L:$L,'CRONOGRAMA_CONST+MIGRACAO'!GT$9))</f>
        <v>0</v>
      </c>
      <c r="HF65" s="139">
        <f>(COUNTIFS('Estruturante Móvel'!$M:$M,$B65,'Estruturante Móvel'!$AM:$AM,HF$4))-(COUNTIFS('Estruturante Móvel'!$M:$M,$B65,'Estruturante Móvel'!$AM:$AM,HF$4,'Estruturante Móvel'!$AQ:$AQ,"REPARO FO"))</f>
        <v>0</v>
      </c>
      <c r="HG65" s="140">
        <f>(COUNTIFS('Estruturante Móvel'!$M:$M,$B62,'Estruturante Móvel'!$C:$C,"&lt;&gt;PREVISTO",'Estruturante Móvel'!$G:$G,HF$4,'Estruturante Móvel'!$L:$L,'CRONOGRAMA_CONST+MIGRACAO'!GV$9))</f>
        <v>0</v>
      </c>
      <c r="HH65" s="139">
        <f>(COUNTIFS('Estruturante Móvel'!$M:$M,$B65,'Estruturante Móvel'!$AM:$AM,HH$4))-(COUNTIFS('Estruturante Móvel'!$M:$M,$B65,'Estruturante Móvel'!$AM:$AM,HH$4,'Estruturante Móvel'!$AQ:$AQ,"REPARO FO"))</f>
        <v>0</v>
      </c>
      <c r="HI65" s="140">
        <f>(COUNTIFS('Estruturante Móvel'!$M:$M,$B62,'Estruturante Móvel'!$C:$C,"&lt;&gt;PREVISTO",'Estruturante Móvel'!$G:$G,HH$4,'Estruturante Móvel'!$L:$L,'CRONOGRAMA_CONST+MIGRACAO'!GX$9))</f>
        <v>0</v>
      </c>
      <c r="HJ65" s="139">
        <f>(COUNTIFS('Estruturante Móvel'!$M:$M,$B65,'Estruturante Móvel'!$AM:$AM,HJ$4))-(COUNTIFS('Estruturante Móvel'!$M:$M,$B65,'Estruturante Móvel'!$AM:$AM,HJ$4,'Estruturante Móvel'!$AQ:$AQ,"REPARO FO"))</f>
        <v>0</v>
      </c>
      <c r="HK65" s="140">
        <f>(COUNTIFS('Estruturante Móvel'!$M:$M,$B62,'Estruturante Móvel'!$C:$C,"&lt;&gt;PREVISTO",'Estruturante Móvel'!$G:$G,HJ$4,'Estruturante Móvel'!$L:$L,'CRONOGRAMA_CONST+MIGRACAO'!GZ$9))</f>
        <v>0</v>
      </c>
      <c r="HL65" s="139">
        <f>(COUNTIFS('Estruturante Móvel'!$M:$M,$B65,'Estruturante Móvel'!$AM:$AM,HL$4))-(COUNTIFS('Estruturante Móvel'!$M:$M,$B65,'Estruturante Móvel'!$AM:$AM,HL$4,'Estruturante Móvel'!$AQ:$AQ,"REPARO FO"))</f>
        <v>0</v>
      </c>
      <c r="HM65" s="140">
        <f>(COUNTIFS('Estruturante Móvel'!$M:$M,$B62,'Estruturante Móvel'!$C:$C,"&lt;&gt;PREVISTO",'Estruturante Móvel'!$G:$G,HL$4,'Estruturante Móvel'!$L:$L,'CRONOGRAMA_CONST+MIGRACAO'!HB$9))</f>
        <v>0</v>
      </c>
      <c r="HN65" s="139">
        <f>(COUNTIFS('Estruturante Móvel'!$M:$M,$B65,'Estruturante Móvel'!$AM:$AM,HN$4))-(COUNTIFS('Estruturante Móvel'!$M:$M,$B65,'Estruturante Móvel'!$AM:$AM,HN$4,'Estruturante Móvel'!$AQ:$AQ,"REPARO FO"))</f>
        <v>0</v>
      </c>
      <c r="HO65" s="140">
        <f>(COUNTIFS('Estruturante Móvel'!$M:$M,$B62,'Estruturante Móvel'!$C:$C,"&lt;&gt;PREVISTO",'Estruturante Móvel'!$G:$G,HN$4,'Estruturante Móvel'!$L:$L,'CRONOGRAMA_CONST+MIGRACAO'!HD$9))</f>
        <v>0</v>
      </c>
      <c r="HP65" s="139">
        <f>(COUNTIFS('Estruturante Móvel'!$M:$M,$B65,'Estruturante Móvel'!$AM:$AM,HP$4))-(COUNTIFS('Estruturante Móvel'!$M:$M,$B65,'Estruturante Móvel'!$AM:$AM,HP$4,'Estruturante Móvel'!$AQ:$AQ,"REPARO FO"))</f>
        <v>0</v>
      </c>
      <c r="HQ65" s="140">
        <f>(COUNTIFS('Estruturante Móvel'!$M:$M,$B62,'Estruturante Móvel'!$C:$C,"&lt;&gt;PREVISTO",'Estruturante Móvel'!$G:$G,HP$4,'Estruturante Móvel'!$L:$L,'CRONOGRAMA_CONST+MIGRACAO'!HF$9))</f>
        <v>0</v>
      </c>
      <c r="HR65" s="139">
        <f>(COUNTIFS('Estruturante Móvel'!$M:$M,$B65,'Estruturante Móvel'!$AM:$AM,HR$4))-(COUNTIFS('Estruturante Móvel'!$M:$M,$B65,'Estruturante Móvel'!$AM:$AM,HR$4,'Estruturante Móvel'!$AQ:$AQ,"REPARO FO"))</f>
        <v>0</v>
      </c>
      <c r="HS65" s="140">
        <f>(COUNTIFS('Estruturante Móvel'!$M:$M,$B62,'Estruturante Móvel'!$C:$C,"&lt;&gt;PREVISTO",'Estruturante Móvel'!$G:$G,HR$4,'Estruturante Móvel'!$L:$L,'CRONOGRAMA_CONST+MIGRACAO'!HH$9))</f>
        <v>0</v>
      </c>
      <c r="HT65" s="139">
        <f>(COUNTIFS('Estruturante Móvel'!$M:$M,$B65,'Estruturante Móvel'!$AM:$AM,HT$4))-(COUNTIFS('Estruturante Móvel'!$M:$M,$B65,'Estruturante Móvel'!$AM:$AM,HT$4,'Estruturante Móvel'!$AQ:$AQ,"REPARO FO"))</f>
        <v>0</v>
      </c>
      <c r="HU65" s="140">
        <f>(COUNTIFS('Estruturante Móvel'!$M:$M,$B62,'Estruturante Móvel'!$C:$C,"&lt;&gt;PREVISTO",'Estruturante Móvel'!$G:$G,HT$4,'Estruturante Móvel'!$L:$L,'CRONOGRAMA_CONST+MIGRACAO'!HJ$9))</f>
        <v>0</v>
      </c>
      <c r="HV65" s="139">
        <f>(COUNTIFS('Estruturante Móvel'!$M:$M,$B65,'Estruturante Móvel'!$AM:$AM,HV$4))-(COUNTIFS('Estruturante Móvel'!$M:$M,$B65,'Estruturante Móvel'!$AM:$AM,HV$4,'Estruturante Móvel'!$AQ:$AQ,"REPARO FO"))</f>
        <v>0</v>
      </c>
      <c r="HW65" s="140">
        <f>(COUNTIFS('Estruturante Móvel'!$M:$M,$B62,'Estruturante Móvel'!$C:$C,"&lt;&gt;PREVISTO",'Estruturante Móvel'!$G:$G,HV$4,'Estruturante Móvel'!$L:$L,'CRONOGRAMA_CONST+MIGRACAO'!HL$9))</f>
        <v>0</v>
      </c>
      <c r="HX65" s="139">
        <f>(COUNTIFS('Estruturante Móvel'!$M:$M,$B65,'Estruturante Móvel'!$AM:$AM,HX$4))-(COUNTIFS('Estruturante Móvel'!$M:$M,$B65,'Estruturante Móvel'!$AM:$AM,HX$4,'Estruturante Móvel'!$AQ:$AQ,"REPARO FO"))</f>
        <v>0</v>
      </c>
      <c r="HY65" s="140">
        <f>(COUNTIFS('Estruturante Móvel'!$M:$M,$B62,'Estruturante Móvel'!$C:$C,"&lt;&gt;PREVISTO",'Estruturante Móvel'!$G:$G,HX$4,'Estruturante Móvel'!$L:$L,'CRONOGRAMA_CONST+MIGRACAO'!HN$9))</f>
        <v>0</v>
      </c>
      <c r="HZ65" s="139">
        <f>(COUNTIFS('Estruturante Móvel'!$M:$M,$B65,'Estruturante Móvel'!$AM:$AM,HZ$4))-(COUNTIFS('Estruturante Móvel'!$M:$M,$B65,'Estruturante Móvel'!$AM:$AM,HZ$4,'Estruturante Móvel'!$AQ:$AQ,"REPARO FO"))</f>
        <v>0</v>
      </c>
      <c r="IA65" s="140">
        <f>(COUNTIFS('Estruturante Móvel'!$M:$M,$B62,'Estruturante Móvel'!$C:$C,"&lt;&gt;PREVISTO",'Estruturante Móvel'!$G:$G,HZ$4,'Estruturante Móvel'!$L:$L,'CRONOGRAMA_CONST+MIGRACAO'!HP$9))</f>
        <v>0</v>
      </c>
      <c r="IB65" s="139">
        <f>(COUNTIFS('Estruturante Móvel'!$M:$M,$B65,'Estruturante Móvel'!$AM:$AM,IB$4))-(COUNTIFS('Estruturante Móvel'!$M:$M,$B65,'Estruturante Móvel'!$AM:$AM,IB$4,'Estruturante Móvel'!$AQ:$AQ,"REPARO FO"))</f>
        <v>0</v>
      </c>
      <c r="IC65" s="140">
        <f>(COUNTIFS('Estruturante Móvel'!$M:$M,$B62,'Estruturante Móvel'!$C:$C,"&lt;&gt;PREVISTO",'Estruturante Móvel'!$G:$G,IB$4,'Estruturante Móvel'!$L:$L,'CRONOGRAMA_CONST+MIGRACAO'!HR$9))</f>
        <v>0</v>
      </c>
      <c r="ID65" s="139">
        <f>(COUNTIFS('Estruturante Móvel'!$M:$M,$B65,'Estruturante Móvel'!$AM:$AM,ID$4))-(COUNTIFS('Estruturante Móvel'!$M:$M,$B65,'Estruturante Móvel'!$AM:$AM,ID$4,'Estruturante Móvel'!$AQ:$AQ,"REPARO FO"))</f>
        <v>0</v>
      </c>
      <c r="IE65" s="140">
        <f>(COUNTIFS('Estruturante Móvel'!$M:$M,$B62,'Estruturante Móvel'!$C:$C,"&lt;&gt;PREVISTO",'Estruturante Móvel'!$G:$G,ID$4,'Estruturante Móvel'!$L:$L,'CRONOGRAMA_CONST+MIGRACAO'!HT$9))</f>
        <v>0</v>
      </c>
      <c r="IF65" s="139">
        <f>(COUNTIFS('Estruturante Móvel'!$M:$M,$B65,'Estruturante Móvel'!$AM:$AM,IF$4))-(COUNTIFS('Estruturante Móvel'!$M:$M,$B65,'Estruturante Móvel'!$AM:$AM,IF$4,'Estruturante Móvel'!$AQ:$AQ,"REPARO FO"))</f>
        <v>0</v>
      </c>
      <c r="IG65" s="140">
        <f>(COUNTIFS('Estruturante Móvel'!$M:$M,$B62,'Estruturante Móvel'!$C:$C,"&lt;&gt;PREVISTO",'Estruturante Móvel'!$G:$G,IF$4,'Estruturante Móvel'!$L:$L,'CRONOGRAMA_CONST+MIGRACAO'!HV$9))</f>
        <v>0</v>
      </c>
      <c r="IH65" s="139">
        <f>(COUNTIFS('Estruturante Móvel'!$M:$M,$B65,'Estruturante Móvel'!$AM:$AM,IH$4))-(COUNTIFS('Estruturante Móvel'!$M:$M,$B65,'Estruturante Móvel'!$AM:$AM,IH$4,'Estruturante Móvel'!$AQ:$AQ,"REPARO FO"))</f>
        <v>0</v>
      </c>
      <c r="II65" s="140">
        <f>(COUNTIFS('Estruturante Móvel'!$M:$M,$B62,'Estruturante Móvel'!$C:$C,"&lt;&gt;PREVISTO",'Estruturante Móvel'!$G:$G,IH$4,'Estruturante Móvel'!$L:$L,'CRONOGRAMA_CONST+MIGRACAO'!HX$9))</f>
        <v>0</v>
      </c>
      <c r="IJ65" s="139">
        <f>(COUNTIFS('Estruturante Móvel'!$M:$M,$B65,'Estruturante Móvel'!$AM:$AM,IJ$4))-(COUNTIFS('Estruturante Móvel'!$M:$M,$B65,'Estruturante Móvel'!$AM:$AM,IJ$4,'Estruturante Móvel'!$AQ:$AQ,"REPARO FO"))</f>
        <v>0</v>
      </c>
      <c r="IK65" s="140">
        <f>(COUNTIFS('Estruturante Móvel'!$M:$M,$B62,'Estruturante Móvel'!$C:$C,"&lt;&gt;PREVISTO",'Estruturante Móvel'!$G:$G,IJ$4,'Estruturante Móvel'!$L:$L,'CRONOGRAMA_CONST+MIGRACAO'!HZ$9))</f>
        <v>0</v>
      </c>
      <c r="IL65" s="139">
        <f>(COUNTIFS('Estruturante Móvel'!$M:$M,$B65,'Estruturante Móvel'!$AM:$AM,IL$4))-(COUNTIFS('Estruturante Móvel'!$M:$M,$B65,'Estruturante Móvel'!$AM:$AM,IL$4,'Estruturante Móvel'!$AQ:$AQ,"REPARO FO"))</f>
        <v>0</v>
      </c>
      <c r="IM65" s="140">
        <f>(COUNTIFS('Estruturante Móvel'!$M:$M,$B62,'Estruturante Móvel'!$C:$C,"&lt;&gt;PREVISTO",'Estruturante Móvel'!$G:$G,IL$4,'Estruturante Móvel'!$L:$L,'CRONOGRAMA_CONST+MIGRACAO'!IB$9))</f>
        <v>0</v>
      </c>
      <c r="IN65" s="139">
        <f>(COUNTIFS('Estruturante Móvel'!$M:$M,$B65,'Estruturante Móvel'!$AM:$AM,IN$4))-(COUNTIFS('Estruturante Móvel'!$M:$M,$B65,'Estruturante Móvel'!$AM:$AM,IN$4,'Estruturante Móvel'!$AQ:$AQ,"REPARO FO"))</f>
        <v>0</v>
      </c>
      <c r="IO65" s="140">
        <f>(COUNTIFS('Estruturante Móvel'!$M:$M,$B62,'Estruturante Móvel'!$C:$C,"&lt;&gt;PREVISTO",'Estruturante Móvel'!$G:$G,IN$4,'Estruturante Móvel'!$L:$L,'CRONOGRAMA_CONST+MIGRACAO'!ID$9))</f>
        <v>0</v>
      </c>
      <c r="IP65" s="139">
        <f>(COUNTIFS('Estruturante Móvel'!$M:$M,$B65,'Estruturante Móvel'!$AM:$AM,IP$4))-(COUNTIFS('Estruturante Móvel'!$M:$M,$B65,'Estruturante Móvel'!$AM:$AM,IP$4,'Estruturante Móvel'!$AQ:$AQ,"REPARO FO"))</f>
        <v>0</v>
      </c>
      <c r="IQ65" s="140">
        <f>(COUNTIFS('Estruturante Móvel'!$M:$M,$B62,'Estruturante Móvel'!$C:$C,"&lt;&gt;PREVISTO",'Estruturante Móvel'!$G:$G,IP$4,'Estruturante Móvel'!$L:$L,'CRONOGRAMA_CONST+MIGRACAO'!IF$9))</f>
        <v>0</v>
      </c>
      <c r="IR65" s="139">
        <f>(COUNTIFS('Estruturante Móvel'!$M:$M,$B65,'Estruturante Móvel'!$AM:$AM,IR$4))-(COUNTIFS('Estruturante Móvel'!$M:$M,$B65,'Estruturante Móvel'!$AM:$AM,IR$4,'Estruturante Móvel'!$AQ:$AQ,"REPARO FO"))</f>
        <v>0</v>
      </c>
      <c r="IS65" s="140">
        <f>(COUNTIFS('Estruturante Móvel'!$M:$M,$B62,'Estruturante Móvel'!$C:$C,"&lt;&gt;PREVISTO",'Estruturante Móvel'!$G:$G,IR$4,'Estruturante Móvel'!$L:$L,'CRONOGRAMA_CONST+MIGRACAO'!IH$9))</f>
        <v>0</v>
      </c>
      <c r="IT65" s="139">
        <f>(COUNTIFS('Estruturante Móvel'!$M:$M,$B65,'Estruturante Móvel'!$AM:$AM,IT$4))-(COUNTIFS('Estruturante Móvel'!$M:$M,$B65,'Estruturante Móvel'!$AM:$AM,IT$4,'Estruturante Móvel'!$AQ:$AQ,"REPARO FO"))</f>
        <v>0</v>
      </c>
      <c r="IU65" s="140">
        <f>(COUNTIFS('Estruturante Móvel'!$M:$M,$B62,'Estruturante Móvel'!$C:$C,"&lt;&gt;PREVISTO",'Estruturante Móvel'!$G:$G,IT$4,'Estruturante Móvel'!$L:$L,'CRONOGRAMA_CONST+MIGRACAO'!IJ$9))</f>
        <v>0</v>
      </c>
      <c r="IV65" s="139">
        <f>(COUNTIFS('Estruturante Móvel'!$M:$M,$B65,'Estruturante Móvel'!$AM:$AM,IV$4))-(COUNTIFS('Estruturante Móvel'!$M:$M,$B65,'Estruturante Móvel'!$AM:$AM,IV$4,'Estruturante Móvel'!$AQ:$AQ,"REPARO FO"))</f>
        <v>0</v>
      </c>
      <c r="IW65" s="140">
        <f>(COUNTIFS('Estruturante Móvel'!$M:$M,$B62,'Estruturante Móvel'!$C:$C,"&lt;&gt;PREVISTO",'Estruturante Móvel'!$G:$G,IV$4,'Estruturante Móvel'!$L:$L,'CRONOGRAMA_CONST+MIGRACAO'!IL$9))</f>
        <v>0</v>
      </c>
      <c r="IX65" s="139">
        <f>(COUNTIFS('Estruturante Móvel'!$M:$M,$B65,'Estruturante Móvel'!$AM:$AM,IX$4))-(COUNTIFS('Estruturante Móvel'!$M:$M,$B65,'Estruturante Móvel'!$AM:$AM,IX$4,'Estruturante Móvel'!$AQ:$AQ,"REPARO FO"))</f>
        <v>0</v>
      </c>
      <c r="IY65" s="140">
        <f>(COUNTIFS('Estruturante Móvel'!$M:$M,$B62,'Estruturante Móvel'!$C:$C,"&lt;&gt;PREVISTO",'Estruturante Móvel'!$G:$G,IX$4,'Estruturante Móvel'!$L:$L,'CRONOGRAMA_CONST+MIGRACAO'!IN$9))</f>
        <v>0</v>
      </c>
      <c r="IZ65" s="139">
        <f>(COUNTIFS('Estruturante Móvel'!$M:$M,$B65,'Estruturante Móvel'!$AM:$AM,IZ$4))-(COUNTIFS('Estruturante Móvel'!$M:$M,$B65,'Estruturante Móvel'!$AM:$AM,IZ$4,'Estruturante Móvel'!$AQ:$AQ,"REPARO FO"))</f>
        <v>0</v>
      </c>
      <c r="JA65" s="140">
        <f>(COUNTIFS('Estruturante Móvel'!$M:$M,$B62,'Estruturante Móvel'!$C:$C,"&lt;&gt;PREVISTO",'Estruturante Móvel'!$G:$G,IZ$4,'Estruturante Móvel'!$L:$L,'CRONOGRAMA_CONST+MIGRACAO'!IP$9))</f>
        <v>0</v>
      </c>
      <c r="JB65" s="139">
        <f>(COUNTIFS('Estruturante Móvel'!$M:$M,$B65,'Estruturante Móvel'!$AM:$AM,JB$4))-(COUNTIFS('Estruturante Móvel'!$M:$M,$B65,'Estruturante Móvel'!$AM:$AM,JB$4,'Estruturante Móvel'!$AQ:$AQ,"REPARO FO"))</f>
        <v>0</v>
      </c>
      <c r="JC65" s="140">
        <f>(COUNTIFS('Estruturante Móvel'!$M:$M,$B62,'Estruturante Móvel'!$C:$C,"&lt;&gt;PREVISTO",'Estruturante Móvel'!$G:$G,JB$4,'Estruturante Móvel'!$L:$L,'CRONOGRAMA_CONST+MIGRACAO'!IR$9))</f>
        <v>0</v>
      </c>
      <c r="JD65" s="139">
        <f>(COUNTIFS('Estruturante Móvel'!$M:$M,$B65,'Estruturante Móvel'!$AM:$AM,JD$4))-(COUNTIFS('Estruturante Móvel'!$M:$M,$B65,'Estruturante Móvel'!$AM:$AM,JD$4,'Estruturante Móvel'!$AQ:$AQ,"REPARO FO"))</f>
        <v>0</v>
      </c>
      <c r="JE65" s="140">
        <f>(COUNTIFS('Estruturante Móvel'!$M:$M,$B62,'Estruturante Móvel'!$C:$C,"&lt;&gt;PREVISTO",'Estruturante Móvel'!$G:$G,JD$4,'Estruturante Móvel'!$L:$L,'CRONOGRAMA_CONST+MIGRACAO'!IT$9))</f>
        <v>0</v>
      </c>
      <c r="JF65" s="139">
        <f>(COUNTIFS('Estruturante Móvel'!$M:$M,$B65,'Estruturante Móvel'!$AM:$AM,JF$4))-(COUNTIFS('Estruturante Móvel'!$M:$M,$B65,'Estruturante Móvel'!$AM:$AM,JF$4,'Estruturante Móvel'!$AQ:$AQ,"REPARO FO"))</f>
        <v>0</v>
      </c>
      <c r="JG65" s="140">
        <f>(COUNTIFS('Estruturante Móvel'!$M:$M,$B62,'Estruturante Móvel'!$C:$C,"&lt;&gt;PREVISTO",'Estruturante Móvel'!$G:$G,JF$4,'Estruturante Móvel'!$L:$L,'CRONOGRAMA_CONST+MIGRACAO'!IV$9))</f>
        <v>0</v>
      </c>
      <c r="JH65" s="139">
        <f>(COUNTIFS('Estruturante Móvel'!$M:$M,$B65,'Estruturante Móvel'!$AM:$AM,JH$4))-(COUNTIFS('Estruturante Móvel'!$M:$M,$B65,'Estruturante Móvel'!$AM:$AM,JH$4,'Estruturante Móvel'!$AQ:$AQ,"REPARO FO"))</f>
        <v>0</v>
      </c>
      <c r="JI65" s="140">
        <f>(COUNTIFS('Estruturante Móvel'!$M:$M,$B62,'Estruturante Móvel'!$C:$C,"&lt;&gt;PREVISTO",'Estruturante Móvel'!$G:$G,JH$4,'Estruturante Móvel'!$L:$L,'CRONOGRAMA_CONST+MIGRACAO'!IX$9))</f>
        <v>0</v>
      </c>
      <c r="JJ65" s="139">
        <f>(COUNTIFS('Estruturante Móvel'!$M:$M,$B65,'Estruturante Móvel'!$AM:$AM,JJ$4))-(COUNTIFS('Estruturante Móvel'!$M:$M,$B65,'Estruturante Móvel'!$AM:$AM,JJ$4,'Estruturante Móvel'!$AQ:$AQ,"REPARO FO"))</f>
        <v>0</v>
      </c>
      <c r="JK65" s="140">
        <f>(COUNTIFS('Estruturante Móvel'!$M:$M,$B62,'Estruturante Móvel'!$C:$C,"&lt;&gt;PREVISTO",'Estruturante Móvel'!$G:$G,JJ$4,'Estruturante Móvel'!$L:$L,'CRONOGRAMA_CONST+MIGRACAO'!IZ$9))</f>
        <v>0</v>
      </c>
      <c r="JL65" s="139">
        <f>(COUNTIFS('Estruturante Móvel'!$M:$M,$B65,'Estruturante Móvel'!$AM:$AM,JL$4))-(COUNTIFS('Estruturante Móvel'!$M:$M,$B65,'Estruturante Móvel'!$AM:$AM,JL$4,'Estruturante Móvel'!$AQ:$AQ,"REPARO FO"))</f>
        <v>0</v>
      </c>
      <c r="JM65" s="140">
        <f>(COUNTIFS('Estruturante Móvel'!$M:$M,$B62,'Estruturante Móvel'!$C:$C,"&lt;&gt;PREVISTO",'Estruturante Móvel'!$G:$G,JL$4,'Estruturante Móvel'!$L:$L,'CRONOGRAMA_CONST+MIGRACAO'!JB$9))</f>
        <v>0</v>
      </c>
      <c r="JN65" s="139">
        <f>(COUNTIFS('Estruturante Móvel'!$M:$M,$B65,'Estruturante Móvel'!$AM:$AM,JN$4))-(COUNTIFS('Estruturante Móvel'!$M:$M,$B65,'Estruturante Móvel'!$AM:$AM,JN$4,'Estruturante Móvel'!$AQ:$AQ,"REPARO FO"))</f>
        <v>0</v>
      </c>
      <c r="JO65" s="140">
        <f>(COUNTIFS('Estruturante Móvel'!$M:$M,$B62,'Estruturante Móvel'!$C:$C,"&lt;&gt;PREVISTO",'Estruturante Móvel'!$G:$G,JN$4,'Estruturante Móvel'!$L:$L,'CRONOGRAMA_CONST+MIGRACAO'!JD$9))</f>
        <v>0</v>
      </c>
      <c r="JP65" s="139">
        <f>(COUNTIFS('Estruturante Móvel'!$M:$M,$B65,'Estruturante Móvel'!$AM:$AM,JP$4))-(COUNTIFS('Estruturante Móvel'!$M:$M,$B65,'Estruturante Móvel'!$AM:$AM,JP$4,'Estruturante Móvel'!$AQ:$AQ,"REPARO FO"))</f>
        <v>0</v>
      </c>
      <c r="JQ65" s="140">
        <f>(COUNTIFS('Estruturante Móvel'!$M:$M,$B62,'Estruturante Móvel'!$C:$C,"&lt;&gt;PREVISTO",'Estruturante Móvel'!$G:$G,JP$4,'Estruturante Móvel'!$L:$L,'CRONOGRAMA_CONST+MIGRACAO'!JF$9))</f>
        <v>0</v>
      </c>
      <c r="JR65" s="139">
        <f>(COUNTIFS('Estruturante Móvel'!$M:$M,$B65,'Estruturante Móvel'!$AM:$AM,JR$4))-(COUNTIFS('Estruturante Móvel'!$M:$M,$B65,'Estruturante Móvel'!$AM:$AM,JR$4,'Estruturante Móvel'!$AQ:$AQ,"REPARO FO"))</f>
        <v>0</v>
      </c>
      <c r="JS65" s="140">
        <f>(COUNTIFS('Estruturante Móvel'!$M:$M,$B62,'Estruturante Móvel'!$C:$C,"&lt;&gt;PREVISTO",'Estruturante Móvel'!$G:$G,JR$4,'Estruturante Móvel'!$L:$L,'CRONOGRAMA_CONST+MIGRACAO'!JH$9))</f>
        <v>0</v>
      </c>
      <c r="JT65" s="139">
        <f>(COUNTIFS('Estruturante Móvel'!$M:$M,$B65,'Estruturante Móvel'!$AM:$AM,JT$4))-(COUNTIFS('Estruturante Móvel'!$M:$M,$B65,'Estruturante Móvel'!$AM:$AM,JT$4,'Estruturante Móvel'!$AQ:$AQ,"REPARO FO"))</f>
        <v>0</v>
      </c>
      <c r="JU65" s="140">
        <f>(COUNTIFS('Estruturante Móvel'!$M:$M,$B62,'Estruturante Móvel'!$C:$C,"&lt;&gt;PREVISTO",'Estruturante Móvel'!$G:$G,JT$4,'Estruturante Móvel'!$L:$L,'CRONOGRAMA_CONST+MIGRACAO'!JJ$9))</f>
        <v>0</v>
      </c>
      <c r="JV65" s="139">
        <f>(COUNTIFS('Estruturante Móvel'!$M:$M,$B65,'Estruturante Móvel'!$AM:$AM,JV$4))-(COUNTIFS('Estruturante Móvel'!$M:$M,$B65,'Estruturante Móvel'!$AM:$AM,JV$4,'Estruturante Móvel'!$AQ:$AQ,"REPARO FO"))</f>
        <v>0</v>
      </c>
      <c r="JW65" s="140">
        <f>(COUNTIFS('Estruturante Móvel'!$M:$M,$B62,'Estruturante Móvel'!$C:$C,"&lt;&gt;PREVISTO",'Estruturante Móvel'!$G:$G,JV$4,'Estruturante Móvel'!$L:$L,'CRONOGRAMA_CONST+MIGRACAO'!JL$9))</f>
        <v>0</v>
      </c>
      <c r="JX65" s="139">
        <f>(COUNTIFS('Estruturante Móvel'!$M:$M,$B65,'Estruturante Móvel'!$AM:$AM,JX$4))-(COUNTIFS('Estruturante Móvel'!$M:$M,$B65,'Estruturante Móvel'!$AM:$AM,JX$4,'Estruturante Móvel'!$AQ:$AQ,"REPARO FO"))</f>
        <v>0</v>
      </c>
      <c r="JY65" s="140">
        <f>(COUNTIFS('Estruturante Móvel'!$M:$M,$B62,'Estruturante Móvel'!$C:$C,"&lt;&gt;PREVISTO",'Estruturante Móvel'!$G:$G,JX$4,'Estruturante Móvel'!$L:$L,'CRONOGRAMA_CONST+MIGRACAO'!JN$9))</f>
        <v>0</v>
      </c>
      <c r="JZ65" s="139">
        <f>(COUNTIFS('Estruturante Móvel'!$M:$M,$B65,'Estruturante Móvel'!$AM:$AM,JZ$4))-(COUNTIFS('Estruturante Móvel'!$M:$M,$B65,'Estruturante Móvel'!$AM:$AM,JZ$4,'Estruturante Móvel'!$AQ:$AQ,"REPARO FO"))</f>
        <v>0</v>
      </c>
      <c r="KA65" s="140">
        <f>(COUNTIFS('Estruturante Móvel'!$M:$M,$B62,'Estruturante Móvel'!$C:$C,"&lt;&gt;PREVISTO",'Estruturante Móvel'!$G:$G,JZ$4,'Estruturante Móvel'!$L:$L,'CRONOGRAMA_CONST+MIGRACAO'!JP$9))</f>
        <v>0</v>
      </c>
      <c r="KB65" s="139">
        <f>(COUNTIFS('Estruturante Móvel'!$M:$M,$B65,'Estruturante Móvel'!$AM:$AM,KB$4))-(COUNTIFS('Estruturante Móvel'!$M:$M,$B65,'Estruturante Móvel'!$AM:$AM,KB$4,'Estruturante Móvel'!$AQ:$AQ,"REPARO FO"))</f>
        <v>0</v>
      </c>
      <c r="KC65" s="140">
        <f>(COUNTIFS('Estruturante Móvel'!$M:$M,$B62,'Estruturante Móvel'!$C:$C,"&lt;&gt;PREVISTO",'Estruturante Móvel'!$G:$G,KB$4,'Estruturante Móvel'!$L:$L,'CRONOGRAMA_CONST+MIGRACAO'!JR$9))</f>
        <v>0</v>
      </c>
      <c r="KD65" s="139">
        <f>(COUNTIFS('Estruturante Móvel'!$M:$M,$B65,'Estruturante Móvel'!$AM:$AM,KD$4))-(COUNTIFS('Estruturante Móvel'!$M:$M,$B65,'Estruturante Móvel'!$AM:$AM,KD$4,'Estruturante Móvel'!$AQ:$AQ,"REPARO FO"))</f>
        <v>0</v>
      </c>
      <c r="KE65" s="140">
        <f>(COUNTIFS('Estruturante Móvel'!$M:$M,$B62,'Estruturante Móvel'!$C:$C,"&lt;&gt;PREVISTO",'Estruturante Móvel'!$G:$G,KD$4,'Estruturante Móvel'!$L:$L,'CRONOGRAMA_CONST+MIGRACAO'!JT$9))</f>
        <v>0</v>
      </c>
      <c r="KF65" s="139">
        <f>(COUNTIFS('Estruturante Móvel'!$M:$M,$B65,'Estruturante Móvel'!$AM:$AM,KF$4))-(COUNTIFS('Estruturante Móvel'!$M:$M,$B65,'Estruturante Móvel'!$AM:$AM,KF$4,'Estruturante Móvel'!$AQ:$AQ,"REPARO FO"))</f>
        <v>0</v>
      </c>
      <c r="KG65" s="140">
        <f>(COUNTIFS('Estruturante Móvel'!$M:$M,$B62,'Estruturante Móvel'!$C:$C,"&lt;&gt;PREVISTO",'Estruturante Móvel'!$G:$G,KF$4,'Estruturante Móvel'!$L:$L,'CRONOGRAMA_CONST+MIGRACAO'!JV$9))</f>
        <v>0</v>
      </c>
      <c r="KH65" s="139">
        <f>(COUNTIFS('Estruturante Móvel'!$M:$M,$B65,'Estruturante Móvel'!$AM:$AM,KH$4))-(COUNTIFS('Estruturante Móvel'!$M:$M,$B65,'Estruturante Móvel'!$AM:$AM,KH$4,'Estruturante Móvel'!$AQ:$AQ,"REPARO FO"))</f>
        <v>0</v>
      </c>
      <c r="KI65" s="140">
        <f>(COUNTIFS('Estruturante Móvel'!$M:$M,$B62,'Estruturante Móvel'!$C:$C,"&lt;&gt;PREVISTO",'Estruturante Móvel'!$G:$G,KH$4,'Estruturante Móvel'!$L:$L,'CRONOGRAMA_CONST+MIGRACAO'!JX$9))</f>
        <v>0</v>
      </c>
      <c r="KJ65" s="139">
        <f>(COUNTIFS('Estruturante Móvel'!$M:$M,$B65,'Estruturante Móvel'!$AM:$AM,KJ$4))-(COUNTIFS('Estruturante Móvel'!$M:$M,$B65,'Estruturante Móvel'!$AM:$AM,KJ$4,'Estruturante Móvel'!$AQ:$AQ,"REPARO FO"))</f>
        <v>0</v>
      </c>
      <c r="KK65" s="140">
        <f>(COUNTIFS('Estruturante Móvel'!$M:$M,$B62,'Estruturante Móvel'!$C:$C,"&lt;&gt;PREVISTO",'Estruturante Móvel'!$G:$G,KJ$4,'Estruturante Móvel'!$L:$L,'CRONOGRAMA_CONST+MIGRACAO'!JZ$9))</f>
        <v>0</v>
      </c>
      <c r="KL65" s="139">
        <f>(COUNTIFS('Estruturante Móvel'!$M:$M,$B65,'Estruturante Móvel'!$AM:$AM,KL$4))-(COUNTIFS('Estruturante Móvel'!$M:$M,$B65,'Estruturante Móvel'!$AM:$AM,KL$4,'Estruturante Móvel'!$AQ:$AQ,"REPARO FO"))</f>
        <v>0</v>
      </c>
      <c r="KM65" s="140">
        <f>(COUNTIFS('Estruturante Móvel'!$M:$M,$B62,'Estruturante Móvel'!$C:$C,"&lt;&gt;PREVISTO",'Estruturante Móvel'!$G:$G,KL$4,'Estruturante Móvel'!$L:$L,'CRONOGRAMA_CONST+MIGRACAO'!KB$9))</f>
        <v>0</v>
      </c>
      <c r="KN65" s="139">
        <f>(COUNTIFS('Estruturante Móvel'!$M:$M,$B65,'Estruturante Móvel'!$AM:$AM,KN$4))-(COUNTIFS('Estruturante Móvel'!$M:$M,$B65,'Estruturante Móvel'!$AM:$AM,KN$4,'Estruturante Móvel'!$AQ:$AQ,"REPARO FO"))</f>
        <v>0</v>
      </c>
      <c r="KO65" s="140">
        <f>(COUNTIFS('Estruturante Móvel'!$M:$M,$B62,'Estruturante Móvel'!$C:$C,"&lt;&gt;PREVISTO",'Estruturante Móvel'!$G:$G,KN$4,'Estruturante Móvel'!$L:$L,'CRONOGRAMA_CONST+MIGRACAO'!KD$9))</f>
        <v>0</v>
      </c>
      <c r="KP65" s="139">
        <f>(COUNTIFS('Estruturante Móvel'!$M:$M,$B65,'Estruturante Móvel'!$AM:$AM,KP$4))-(COUNTIFS('Estruturante Móvel'!$M:$M,$B65,'Estruturante Móvel'!$AM:$AM,KP$4,'Estruturante Móvel'!$AQ:$AQ,"REPARO FO"))</f>
        <v>0</v>
      </c>
      <c r="KQ65" s="140">
        <f>(COUNTIFS('Estruturante Móvel'!$M:$M,$B62,'Estruturante Móvel'!$C:$C,"&lt;&gt;PREVISTO",'Estruturante Móvel'!$G:$G,KP$4,'Estruturante Móvel'!$L:$L,'CRONOGRAMA_CONST+MIGRACAO'!KF$9))</f>
        <v>0</v>
      </c>
      <c r="KR65" s="139">
        <f>(COUNTIFS('Estruturante Móvel'!$M:$M,$B65,'Estruturante Móvel'!$AM:$AM,KR$4))-(COUNTIFS('Estruturante Móvel'!$M:$M,$B65,'Estruturante Móvel'!$AM:$AM,KR$4,'Estruturante Móvel'!$AQ:$AQ,"REPARO FO"))</f>
        <v>0</v>
      </c>
      <c r="KS65" s="140">
        <f>(COUNTIFS('Estruturante Móvel'!$M:$M,$B62,'Estruturante Móvel'!$C:$C,"&lt;&gt;PREVISTO",'Estruturante Móvel'!$G:$G,KR$4,'Estruturante Móvel'!$L:$L,'CRONOGRAMA_CONST+MIGRACAO'!KH$9))</f>
        <v>0</v>
      </c>
      <c r="KT65" s="139">
        <f>(COUNTIFS('Estruturante Móvel'!$M:$M,$B65,'Estruturante Móvel'!$AM:$AM,KT$4))-(COUNTIFS('Estruturante Móvel'!$M:$M,$B65,'Estruturante Móvel'!$AM:$AM,KT$4,'Estruturante Móvel'!$AQ:$AQ,"REPARO FO"))</f>
        <v>0</v>
      </c>
      <c r="KU65" s="140">
        <f>(COUNTIFS('Estruturante Móvel'!$M:$M,$B62,'Estruturante Móvel'!$C:$C,"&lt;&gt;PREVISTO",'Estruturante Móvel'!$G:$G,KT$4,'Estruturante Móvel'!$L:$L,'CRONOGRAMA_CONST+MIGRACAO'!KJ$9))</f>
        <v>0</v>
      </c>
      <c r="KV65" s="139">
        <f>(COUNTIFS('Estruturante Móvel'!$M:$M,$B65,'Estruturante Móvel'!$AM:$AM,KV$4))-(COUNTIFS('Estruturante Móvel'!$M:$M,$B65,'Estruturante Móvel'!$AM:$AM,KV$4,'Estruturante Móvel'!$AQ:$AQ,"REPARO FO"))</f>
        <v>0</v>
      </c>
      <c r="KW65" s="140">
        <f>(COUNTIFS('Estruturante Móvel'!$M:$M,$B62,'Estruturante Móvel'!$C:$C,"&lt;&gt;PREVISTO",'Estruturante Móvel'!$G:$G,KV$4,'Estruturante Móvel'!$L:$L,'CRONOGRAMA_CONST+MIGRACAO'!KL$9))</f>
        <v>0</v>
      </c>
      <c r="KX65" s="139">
        <f>(COUNTIFS('Estruturante Móvel'!$M:$M,$B65,'Estruturante Móvel'!$AM:$AM,KX$4))-(COUNTIFS('Estruturante Móvel'!$M:$M,$B65,'Estruturante Móvel'!$AM:$AM,KX$4,'Estruturante Móvel'!$AQ:$AQ,"REPARO FO"))</f>
        <v>0</v>
      </c>
      <c r="KY65" s="140">
        <f>(COUNTIFS('Estruturante Móvel'!$M:$M,$B62,'Estruturante Móvel'!$C:$C,"&lt;&gt;PREVISTO",'Estruturante Móvel'!$G:$G,KX$4,'Estruturante Móvel'!$L:$L,'CRONOGRAMA_CONST+MIGRACAO'!KN$9))</f>
        <v>0</v>
      </c>
      <c r="KZ65" s="139">
        <f>(COUNTIFS('Estruturante Móvel'!$M:$M,$B65,'Estruturante Móvel'!$AM:$AM,KZ$4))-(COUNTIFS('Estruturante Móvel'!$M:$M,$B65,'Estruturante Móvel'!$AM:$AM,KZ$4,'Estruturante Móvel'!$AQ:$AQ,"REPARO FO"))</f>
        <v>0</v>
      </c>
      <c r="LA65" s="140">
        <f>(COUNTIFS('Estruturante Móvel'!$M:$M,$B62,'Estruturante Móvel'!$C:$C,"&lt;&gt;PREVISTO",'Estruturante Móvel'!$G:$G,KZ$4,'Estruturante Móvel'!$L:$L,'CRONOGRAMA_CONST+MIGRACAO'!KP$9))</f>
        <v>0</v>
      </c>
      <c r="LB65" s="139">
        <f>(COUNTIFS('Estruturante Móvel'!$M:$M,$B65,'Estruturante Móvel'!$AM:$AM,LB$4))-(COUNTIFS('Estruturante Móvel'!$M:$M,$B65,'Estruturante Móvel'!$AM:$AM,LB$4,'Estruturante Móvel'!$AQ:$AQ,"REPARO FO"))</f>
        <v>0</v>
      </c>
      <c r="LC65" s="140">
        <f>(COUNTIFS('Estruturante Móvel'!$M:$M,$B62,'Estruturante Móvel'!$C:$C,"&lt;&gt;PREVISTO",'Estruturante Móvel'!$G:$G,LB$4,'Estruturante Móvel'!$L:$L,'CRONOGRAMA_CONST+MIGRACAO'!KR$9))</f>
        <v>0</v>
      </c>
      <c r="LD65" s="139">
        <f>(COUNTIFS('Estruturante Móvel'!$M:$M,$B65,'Estruturante Móvel'!$AM:$AM,LD$4))-(COUNTIFS('Estruturante Móvel'!$M:$M,$B65,'Estruturante Móvel'!$AM:$AM,LD$4,'Estruturante Móvel'!$AQ:$AQ,"REPARO FO"))</f>
        <v>0</v>
      </c>
      <c r="LE65" s="140">
        <f>(COUNTIFS('Estruturante Móvel'!$M:$M,$B62,'Estruturante Móvel'!$C:$C,"&lt;&gt;PREVISTO",'Estruturante Móvel'!$G:$G,LD$4,'Estruturante Móvel'!$L:$L,'CRONOGRAMA_CONST+MIGRACAO'!KT$9))</f>
        <v>0</v>
      </c>
      <c r="LF65" s="139">
        <f>(COUNTIFS('Estruturante Móvel'!$M:$M,$B65,'Estruturante Móvel'!$AM:$AM,LF$4))-(COUNTIFS('Estruturante Móvel'!$M:$M,$B65,'Estruturante Móvel'!$AM:$AM,LF$4,'Estruturante Móvel'!$AQ:$AQ,"REPARO FO"))</f>
        <v>0</v>
      </c>
      <c r="LG65" s="140">
        <f>(COUNTIFS('Estruturante Móvel'!$M:$M,$B62,'Estruturante Móvel'!$C:$C,"&lt;&gt;PREVISTO",'Estruturante Móvel'!$G:$G,LF$4,'Estruturante Móvel'!$L:$L,'CRONOGRAMA_CONST+MIGRACAO'!KV$9))</f>
        <v>0</v>
      </c>
      <c r="LH65" s="139">
        <f>(COUNTIFS('Estruturante Móvel'!$M:$M,$B65,'Estruturante Móvel'!$AM:$AM,LH$4))-(COUNTIFS('Estruturante Móvel'!$M:$M,$B65,'Estruturante Móvel'!$AM:$AM,LH$4,'Estruturante Móvel'!$AQ:$AQ,"REPARO FO"))</f>
        <v>0</v>
      </c>
      <c r="LI65" s="140">
        <f>(COUNTIFS('Estruturante Móvel'!$M:$M,$B62,'Estruturante Móvel'!$C:$C,"&lt;&gt;PREVISTO",'Estruturante Móvel'!$G:$G,LH$4,'Estruturante Móvel'!$L:$L,'CRONOGRAMA_CONST+MIGRACAO'!KX$9))</f>
        <v>0</v>
      </c>
      <c r="LJ65" s="139">
        <f>(COUNTIFS('Estruturante Móvel'!$M:$M,$B65,'Estruturante Móvel'!$AM:$AM,LJ$4))-(COUNTIFS('Estruturante Móvel'!$M:$M,$B65,'Estruturante Móvel'!$AM:$AM,LJ$4,'Estruturante Móvel'!$AQ:$AQ,"REPARO FO"))</f>
        <v>0</v>
      </c>
      <c r="LK65" s="140">
        <f>(COUNTIFS('Estruturante Móvel'!$M:$M,$B62,'Estruturante Móvel'!$C:$C,"&lt;&gt;PREVISTO",'Estruturante Móvel'!$G:$G,LJ$4,'Estruturante Móvel'!$L:$L,'CRONOGRAMA_CONST+MIGRACAO'!KZ$9))</f>
        <v>0</v>
      </c>
      <c r="LL65" s="139">
        <f>(COUNTIFS('Estruturante Móvel'!$M:$M,$B65,'Estruturante Móvel'!$AM:$AM,LL$4))-(COUNTIFS('Estruturante Móvel'!$M:$M,$B65,'Estruturante Móvel'!$AM:$AM,LL$4,'Estruturante Móvel'!$AQ:$AQ,"REPARO FO"))</f>
        <v>0</v>
      </c>
      <c r="LM65" s="140">
        <f>(COUNTIFS('Estruturante Móvel'!$M:$M,$B62,'Estruturante Móvel'!$C:$C,"&lt;&gt;PREVISTO",'Estruturante Móvel'!$G:$G,LL$4,'Estruturante Móvel'!$L:$L,'CRONOGRAMA_CONST+MIGRACAO'!LB$9))</f>
        <v>0</v>
      </c>
      <c r="LN65" s="139">
        <f>(COUNTIFS('Estruturante Móvel'!$M:$M,$B65,'Estruturante Móvel'!$AM:$AM,LN$4))-(COUNTIFS('Estruturante Móvel'!$M:$M,$B65,'Estruturante Móvel'!$AM:$AM,LN$4,'Estruturante Móvel'!$AQ:$AQ,"REPARO FO"))</f>
        <v>0</v>
      </c>
      <c r="LO65" s="140">
        <f>(COUNTIFS('Estruturante Móvel'!$M:$M,$B62,'Estruturante Móvel'!$C:$C,"&lt;&gt;PREVISTO",'Estruturante Móvel'!$G:$G,LN$4,'Estruturante Móvel'!$L:$L,'CRONOGRAMA_CONST+MIGRACAO'!LD$9))</f>
        <v>0</v>
      </c>
      <c r="LP65" s="139">
        <f>(COUNTIFS('Estruturante Móvel'!$M:$M,$B65,'Estruturante Móvel'!$AM:$AM,LP$4))-(COUNTIFS('Estruturante Móvel'!$M:$M,$B65,'Estruturante Móvel'!$AM:$AM,LP$4,'Estruturante Móvel'!$AQ:$AQ,"REPARO FO"))</f>
        <v>0</v>
      </c>
      <c r="LQ65" s="140">
        <f>(COUNTIFS('Estruturante Móvel'!$M:$M,$B62,'Estruturante Móvel'!$C:$C,"&lt;&gt;PREVISTO",'Estruturante Móvel'!$G:$G,LP$4,'Estruturante Móvel'!$L:$L,'CRONOGRAMA_CONST+MIGRACAO'!LF$9))</f>
        <v>0</v>
      </c>
      <c r="LR65" s="139">
        <f>(COUNTIFS('Estruturante Móvel'!$M:$M,$B65,'Estruturante Móvel'!$AM:$AM,LR$4))-(COUNTIFS('Estruturante Móvel'!$M:$M,$B65,'Estruturante Móvel'!$AM:$AM,LR$4,'Estruturante Móvel'!$AQ:$AQ,"REPARO FO"))</f>
        <v>0</v>
      </c>
      <c r="LS65" s="140">
        <f>(COUNTIFS('Estruturante Móvel'!$M:$M,$B62,'Estruturante Móvel'!$C:$C,"&lt;&gt;PREVISTO",'Estruturante Móvel'!$G:$G,LR$4,'Estruturante Móvel'!$L:$L,'CRONOGRAMA_CONST+MIGRACAO'!LH$9))</f>
        <v>0</v>
      </c>
      <c r="LT65" s="139">
        <f>(COUNTIFS('Estruturante Móvel'!$M:$M,$B65,'Estruturante Móvel'!$AM:$AM,LT$4))-(COUNTIFS('Estruturante Móvel'!$M:$M,$B65,'Estruturante Móvel'!$AM:$AM,LT$4,'Estruturante Móvel'!$AQ:$AQ,"REPARO FO"))</f>
        <v>0</v>
      </c>
      <c r="LU65" s="140">
        <f>(COUNTIFS('Estruturante Móvel'!$M:$M,$B62,'Estruturante Móvel'!$C:$C,"&lt;&gt;PREVISTO",'Estruturante Móvel'!$G:$G,LT$4,'Estruturante Móvel'!$L:$L,'CRONOGRAMA_CONST+MIGRACAO'!LJ$9))</f>
        <v>0</v>
      </c>
      <c r="LV65" s="139">
        <f>(COUNTIFS('Estruturante Móvel'!$M:$M,$B65,'Estruturante Móvel'!$AM:$AM,LV$4))-(COUNTIFS('Estruturante Móvel'!$M:$M,$B65,'Estruturante Móvel'!$AM:$AM,LV$4,'Estruturante Móvel'!$AQ:$AQ,"REPARO FO"))</f>
        <v>0</v>
      </c>
      <c r="LW65" s="140">
        <f>(COUNTIFS('Estruturante Móvel'!$M:$M,$B62,'Estruturante Móvel'!$C:$C,"&lt;&gt;PREVISTO",'Estruturante Móvel'!$G:$G,LV$4,'Estruturante Móvel'!$L:$L,'CRONOGRAMA_CONST+MIGRACAO'!LL$9))</f>
        <v>0</v>
      </c>
      <c r="LX65" s="139">
        <f>(COUNTIFS('Estruturante Móvel'!$M:$M,$B65,'Estruturante Móvel'!$AM:$AM,LX$4))-(COUNTIFS('Estruturante Móvel'!$M:$M,$B65,'Estruturante Móvel'!$AM:$AM,LX$4,'Estruturante Móvel'!$AQ:$AQ,"REPARO FO"))</f>
        <v>0</v>
      </c>
      <c r="LY65" s="140">
        <f>(COUNTIFS('Estruturante Móvel'!$M:$M,$B62,'Estruturante Móvel'!$C:$C,"&lt;&gt;PREVISTO",'Estruturante Móvel'!$G:$G,LX$4,'Estruturante Móvel'!$L:$L,'CRONOGRAMA_CONST+MIGRACAO'!LN$9))</f>
        <v>0</v>
      </c>
      <c r="LZ65" s="139">
        <f>(COUNTIFS('Estruturante Móvel'!$M:$M,$B65,'Estruturante Móvel'!$AM:$AM,LZ$4))-(COUNTIFS('Estruturante Móvel'!$M:$M,$B65,'Estruturante Móvel'!$AM:$AM,LZ$4,'Estruturante Móvel'!$AQ:$AQ,"REPARO FO"))</f>
        <v>0</v>
      </c>
      <c r="MA65" s="140">
        <f>(COUNTIFS('Estruturante Móvel'!$M:$M,$B62,'Estruturante Móvel'!$C:$C,"&lt;&gt;PREVISTO",'Estruturante Móvel'!$G:$G,LZ$4,'Estruturante Móvel'!$L:$L,'CRONOGRAMA_CONST+MIGRACAO'!LP$9))</f>
        <v>0</v>
      </c>
      <c r="MB65" s="139">
        <f>(COUNTIFS('Estruturante Móvel'!$M:$M,$B65,'Estruturante Móvel'!$AM:$AM,MB$4))-(COUNTIFS('Estruturante Móvel'!$M:$M,$B65,'Estruturante Móvel'!$AM:$AM,MB$4,'Estruturante Móvel'!$AQ:$AQ,"REPARO FO"))</f>
        <v>0</v>
      </c>
      <c r="MC65" s="140">
        <f>(COUNTIFS('Estruturante Móvel'!$M:$M,$B62,'Estruturante Móvel'!$C:$C,"&lt;&gt;PREVISTO",'Estruturante Móvel'!$G:$G,MB$4,'Estruturante Móvel'!$L:$L,'CRONOGRAMA_CONST+MIGRACAO'!LR$9))</f>
        <v>0</v>
      </c>
      <c r="MD65" s="139">
        <f>(COUNTIFS('Estruturante Móvel'!$M:$M,$B65,'Estruturante Móvel'!$AM:$AM,MD$4))-(COUNTIFS('Estruturante Móvel'!$M:$M,$B65,'Estruturante Móvel'!$AM:$AM,MD$4,'Estruturante Móvel'!$AQ:$AQ,"REPARO FO"))</f>
        <v>0</v>
      </c>
      <c r="ME65" s="140">
        <f>(COUNTIFS('Estruturante Móvel'!$M:$M,$B62,'Estruturante Móvel'!$C:$C,"&lt;&gt;PREVISTO",'Estruturante Móvel'!$G:$G,MD$4,'Estruturante Móvel'!$L:$L,'CRONOGRAMA_CONST+MIGRACAO'!LT$9))</f>
        <v>0</v>
      </c>
      <c r="MF65" s="139">
        <f>(COUNTIFS('Estruturante Móvel'!$M:$M,$B65,'Estruturante Móvel'!$AM:$AM,MF$4))-(COUNTIFS('Estruturante Móvel'!$M:$M,$B65,'Estruturante Móvel'!$AM:$AM,MF$4,'Estruturante Móvel'!$AQ:$AQ,"REPARO FO"))</f>
        <v>0</v>
      </c>
      <c r="MG65" s="140">
        <f>(COUNTIFS('Estruturante Móvel'!$M:$M,$B62,'Estruturante Móvel'!$C:$C,"&lt;&gt;PREVISTO",'Estruturante Móvel'!$G:$G,MF$4,'Estruturante Móvel'!$L:$L,'CRONOGRAMA_CONST+MIGRACAO'!LV$9))</f>
        <v>0</v>
      </c>
      <c r="MH65" s="139">
        <f>(COUNTIFS('Estruturante Móvel'!$M:$M,$B65,'Estruturante Móvel'!$AM:$AM,MH$4))-(COUNTIFS('Estruturante Móvel'!$M:$M,$B65,'Estruturante Móvel'!$AM:$AM,MH$4,'Estruturante Móvel'!$AQ:$AQ,"REPARO FO"))</f>
        <v>0</v>
      </c>
      <c r="MI65" s="140">
        <f>(COUNTIFS('Estruturante Móvel'!$M:$M,$B62,'Estruturante Móvel'!$C:$C,"&lt;&gt;PREVISTO",'Estruturante Móvel'!$G:$G,MH$4,'Estruturante Móvel'!$L:$L,'CRONOGRAMA_CONST+MIGRACAO'!LX$9))</f>
        <v>0</v>
      </c>
      <c r="MJ65" s="139">
        <f>(COUNTIFS('Estruturante Móvel'!$M:$M,$B65,'Estruturante Móvel'!$AM:$AM,MJ$4))-(COUNTIFS('Estruturante Móvel'!$M:$M,$B65,'Estruturante Móvel'!$AM:$AM,MJ$4,'Estruturante Móvel'!$AQ:$AQ,"REPARO FO"))</f>
        <v>0</v>
      </c>
      <c r="MK65" s="140">
        <f>(COUNTIFS('Estruturante Móvel'!$M:$M,$B62,'Estruturante Móvel'!$C:$C,"&lt;&gt;PREVISTO",'Estruturante Móvel'!$G:$G,MJ$4,'Estruturante Móvel'!$L:$L,'CRONOGRAMA_CONST+MIGRACAO'!LZ$9))</f>
        <v>0</v>
      </c>
      <c r="ML65" s="139">
        <f>(COUNTIFS('Estruturante Móvel'!$M:$M,$B65,'Estruturante Móvel'!$AM:$AM,ML$4))-(COUNTIFS('Estruturante Móvel'!$M:$M,$B65,'Estruturante Móvel'!$AM:$AM,ML$4,'Estruturante Móvel'!$AQ:$AQ,"REPARO FO"))</f>
        <v>0</v>
      </c>
      <c r="MM65" s="140">
        <f>(COUNTIFS('Estruturante Móvel'!$M:$M,$B62,'Estruturante Móvel'!$C:$C,"&lt;&gt;PREVISTO",'Estruturante Móvel'!$G:$G,ML$4,'Estruturante Móvel'!$L:$L,'CRONOGRAMA_CONST+MIGRACAO'!MB$9))</f>
        <v>0</v>
      </c>
      <c r="MN65" s="139">
        <f>(COUNTIFS('Estruturante Móvel'!$M:$M,$B65,'Estruturante Móvel'!$AM:$AM,MN$4))-(COUNTIFS('Estruturante Móvel'!$M:$M,$B65,'Estruturante Móvel'!$AM:$AM,MN$4,'Estruturante Móvel'!$AQ:$AQ,"REPARO FO"))</f>
        <v>0</v>
      </c>
      <c r="MO65" s="140">
        <f>(COUNTIFS('Estruturante Móvel'!$M:$M,$B62,'Estruturante Móvel'!$C:$C,"&lt;&gt;PREVISTO",'Estruturante Móvel'!$G:$G,MN$4,'Estruturante Móvel'!$L:$L,'CRONOGRAMA_CONST+MIGRACAO'!MD$9))</f>
        <v>0</v>
      </c>
      <c r="MP65" s="139">
        <f>(COUNTIFS('Estruturante Móvel'!$M:$M,$B65,'Estruturante Móvel'!$AM:$AM,MP$4))-(COUNTIFS('Estruturante Móvel'!$M:$M,$B65,'Estruturante Móvel'!$AM:$AM,MP$4,'Estruturante Móvel'!$AQ:$AQ,"REPARO FO"))</f>
        <v>0</v>
      </c>
      <c r="MQ65" s="140">
        <f>(COUNTIFS('Estruturante Móvel'!$M:$M,$B62,'Estruturante Móvel'!$C:$C,"&lt;&gt;PREVISTO",'Estruturante Móvel'!$G:$G,MP$4,'Estruturante Móvel'!$L:$L,'CRONOGRAMA_CONST+MIGRACAO'!MF$9))</f>
        <v>0</v>
      </c>
      <c r="MR65" s="139">
        <f>(COUNTIFS('Estruturante Móvel'!$M:$M,$B65,'Estruturante Móvel'!$AM:$AM,MR$4))-(COUNTIFS('Estruturante Móvel'!$M:$M,$B65,'Estruturante Móvel'!$AM:$AM,MR$4,'Estruturante Móvel'!$AQ:$AQ,"REPARO FO"))</f>
        <v>0</v>
      </c>
      <c r="MS65" s="140">
        <f>(COUNTIFS('Estruturante Móvel'!$M:$M,$B62,'Estruturante Móvel'!$C:$C,"&lt;&gt;PREVISTO",'Estruturante Móvel'!$G:$G,MR$4,'Estruturante Móvel'!$L:$L,'CRONOGRAMA_CONST+MIGRACAO'!MH$9))</f>
        <v>0</v>
      </c>
      <c r="MT65" s="139">
        <f>(COUNTIFS('Estruturante Móvel'!$M:$M,$B65,'Estruturante Móvel'!$AM:$AM,MT$4))-(COUNTIFS('Estruturante Móvel'!$M:$M,$B65,'Estruturante Móvel'!$AM:$AM,MT$4,'Estruturante Móvel'!$AQ:$AQ,"REPARO FO"))</f>
        <v>0</v>
      </c>
      <c r="MU65" s="140">
        <f>(COUNTIFS('Estruturante Móvel'!$M:$M,$B62,'Estruturante Móvel'!$C:$C,"&lt;&gt;PREVISTO",'Estruturante Móvel'!$G:$G,MT$4,'Estruturante Móvel'!$L:$L,'CRONOGRAMA_CONST+MIGRACAO'!MJ$9))</f>
        <v>0</v>
      </c>
      <c r="MV65" s="139">
        <f>(COUNTIFS('Estruturante Móvel'!$M:$M,$B65,'Estruturante Móvel'!$AM:$AM,MV$4))-(COUNTIFS('Estruturante Móvel'!$M:$M,$B65,'Estruturante Móvel'!$AM:$AM,MV$4,'Estruturante Móvel'!$AQ:$AQ,"REPARO FO"))</f>
        <v>0</v>
      </c>
      <c r="MW65" s="140">
        <f>(COUNTIFS('Estruturante Móvel'!$M:$M,$B62,'Estruturante Móvel'!$C:$C,"&lt;&gt;PREVISTO",'Estruturante Móvel'!$G:$G,MV$4,'Estruturante Móvel'!$L:$L,'CRONOGRAMA_CONST+MIGRACAO'!ML$9))</f>
        <v>0</v>
      </c>
      <c r="MX65" s="139">
        <f>(COUNTIFS('Estruturante Móvel'!$M:$M,$B65,'Estruturante Móvel'!$AM:$AM,MX$4))-(COUNTIFS('Estruturante Móvel'!$M:$M,$B65,'Estruturante Móvel'!$AM:$AM,MX$4,'Estruturante Móvel'!$AQ:$AQ,"REPARO FO"))</f>
        <v>0</v>
      </c>
      <c r="MY65" s="140">
        <f>(COUNTIFS('Estruturante Móvel'!$M:$M,$B62,'Estruturante Móvel'!$C:$C,"&lt;&gt;PREVISTO",'Estruturante Móvel'!$G:$G,MX$4,'Estruturante Móvel'!$L:$L,'CRONOGRAMA_CONST+MIGRACAO'!MN$9))</f>
        <v>0</v>
      </c>
      <c r="MZ65" s="139">
        <f>(COUNTIFS('Estruturante Móvel'!$M:$M,$B65,'Estruturante Móvel'!$AM:$AM,MZ$4))-(COUNTIFS('Estruturante Móvel'!$M:$M,$B65,'Estruturante Móvel'!$AM:$AM,MZ$4,'Estruturante Móvel'!$AQ:$AQ,"REPARO FO"))</f>
        <v>0</v>
      </c>
      <c r="NA65" s="140">
        <f>(COUNTIFS('Estruturante Móvel'!$M:$M,$B62,'Estruturante Móvel'!$C:$C,"&lt;&gt;PREVISTO",'Estruturante Móvel'!$G:$G,MZ$4,'Estruturante Móvel'!$L:$L,'CRONOGRAMA_CONST+MIGRACAO'!MP$9))</f>
        <v>0</v>
      </c>
      <c r="NB65" s="139">
        <f>(COUNTIFS('Estruturante Móvel'!$M:$M,$B65,'Estruturante Móvel'!$AM:$AM,NB$4))-(COUNTIFS('Estruturante Móvel'!$M:$M,$B65,'Estruturante Móvel'!$AM:$AM,NB$4,'Estruturante Móvel'!$AQ:$AQ,"REPARO FO"))</f>
        <v>0</v>
      </c>
      <c r="NC65" s="140">
        <f>(COUNTIFS('Estruturante Móvel'!$M:$M,$B62,'Estruturante Móvel'!$C:$C,"&lt;&gt;PREVISTO",'Estruturante Móvel'!$G:$G,NB$4,'Estruturante Móvel'!$L:$L,'CRONOGRAMA_CONST+MIGRACAO'!MR$9))</f>
        <v>0</v>
      </c>
      <c r="ND65" s="139">
        <f>(COUNTIFS('Estruturante Móvel'!$M:$M,$B65,'Estruturante Móvel'!$AM:$AM,ND$4))-(COUNTIFS('Estruturante Móvel'!$M:$M,$B65,'Estruturante Móvel'!$AM:$AM,ND$4,'Estruturante Móvel'!$AQ:$AQ,"REPARO FO"))</f>
        <v>0</v>
      </c>
      <c r="NE65" s="140">
        <f>(COUNTIFS('Estruturante Móvel'!$M:$M,$B62,'Estruturante Móvel'!$C:$C,"&lt;&gt;PREVISTO",'Estruturante Móvel'!$G:$G,ND$4,'Estruturante Móvel'!$L:$L,'CRONOGRAMA_CONST+MIGRACAO'!MT$9))</f>
        <v>0</v>
      </c>
      <c r="NF65" s="139">
        <f>(COUNTIFS('Estruturante Móvel'!$M:$M,$B65,'Estruturante Móvel'!$AM:$AM,NF$4))-(COUNTIFS('Estruturante Móvel'!$M:$M,$B65,'Estruturante Móvel'!$AM:$AM,NF$4,'Estruturante Móvel'!$AQ:$AQ,"REPARO FO"))</f>
        <v>0</v>
      </c>
      <c r="NG65" s="140">
        <f>(COUNTIFS('Estruturante Móvel'!$M:$M,$B62,'Estruturante Móvel'!$C:$C,"&lt;&gt;PREVISTO",'Estruturante Móvel'!$G:$G,NF$4,'Estruturante Móvel'!$L:$L,'CRONOGRAMA_CONST+MIGRACAO'!MV$9))</f>
        <v>0</v>
      </c>
      <c r="NH65" s="139">
        <f>(COUNTIFS('Estruturante Móvel'!$M:$M,$B65,'Estruturante Móvel'!$AM:$AM,NH$4))-(COUNTIFS('Estruturante Móvel'!$M:$M,$B65,'Estruturante Móvel'!$AM:$AM,NH$4,'Estruturante Móvel'!$AQ:$AQ,"REPARO FO"))</f>
        <v>0</v>
      </c>
      <c r="NI65" s="140">
        <f>(COUNTIFS('Estruturante Móvel'!$M:$M,$B62,'Estruturante Móvel'!$C:$C,"&lt;&gt;PREVISTO",'Estruturante Móvel'!$G:$G,NH$4,'Estruturante Móvel'!$L:$L,'CRONOGRAMA_CONST+MIGRACAO'!MX$9))</f>
        <v>0</v>
      </c>
    </row>
    <row r="66" spans="1:373" collapsed="1">
      <c r="A66">
        <v>16</v>
      </c>
      <c r="B66" s="206" t="s">
        <v>460</v>
      </c>
      <c r="C66" s="164" t="s">
        <v>186</v>
      </c>
      <c r="D66" s="164">
        <f>COUNTIFS('Estruturante Móvel'!$M:$M,B66)</f>
        <v>35</v>
      </c>
      <c r="E66" s="164">
        <f>(COUNTIFS('Estruturante Móvel'!$M:$M,B66,'Estruturante Móvel'!$C:$C,"&lt;&gt;PREVISTO"))</f>
        <v>35</v>
      </c>
      <c r="F66" s="165">
        <f>(COUNTIFS('Estruturante Móvel'!$M:$M,B66,'Estruturante Móvel'!$C:$C,"PREVISTO"))</f>
        <v>0</v>
      </c>
      <c r="G66" s="165" t="str">
        <f>VLOOKUP(B66,'Estruturante Móvel'!M:X,12,0)</f>
        <v>ICOMON MG</v>
      </c>
      <c r="H66" s="165" t="str">
        <f t="shared" si="381"/>
        <v>Concluído</v>
      </c>
      <c r="I66" s="166">
        <v>45536</v>
      </c>
      <c r="J66" s="160">
        <f t="shared" si="382"/>
        <v>1</v>
      </c>
      <c r="K66" s="157">
        <f t="shared" si="383"/>
        <v>35</v>
      </c>
      <c r="L66" s="139">
        <f>(COUNTIFS('Estruturante Móvel'!$M:$M,$B66,'Estruturante Móvel'!$AM:$AM,L$4))</f>
        <v>0</v>
      </c>
      <c r="M66" s="140">
        <f>(COUNTIFS('Estruturante Móvel'!$M:$M,$B66,'Estruturante Móvel'!$C:$C,"&lt;&gt;PREVISTO",'Estruturante Móvel'!$G:$G,L$4))</f>
        <v>0</v>
      </c>
      <c r="N66" s="139">
        <f>(COUNTIFS('Estruturante Móvel'!$M:$M,$B66,'Estruturante Móvel'!$AM:$AM,N$4))</f>
        <v>0</v>
      </c>
      <c r="O66" s="140">
        <f>(COUNTIFS('Estruturante Móvel'!$M:$M,$B66,'Estruturante Móvel'!$C:$C,"&lt;&gt;PREVISTO",'Estruturante Móvel'!$G:$G,N$4))</f>
        <v>0</v>
      </c>
      <c r="P66" s="139">
        <f>(COUNTIFS('Estruturante Móvel'!$M:$M,$B66,'Estruturante Móvel'!$AM:$AM,P$4))</f>
        <v>0</v>
      </c>
      <c r="Q66" s="140">
        <f>(COUNTIFS('Estruturante Móvel'!$M:$M,$B66,'Estruturante Móvel'!$C:$C,"&lt;&gt;PREVISTO",'Estruturante Móvel'!$G:$G,P$4))</f>
        <v>0</v>
      </c>
      <c r="R66" s="139">
        <f>(COUNTIFS('Estruturante Móvel'!$M:$M,$B66,'Estruturante Móvel'!$AM:$AM,R$4))</f>
        <v>0</v>
      </c>
      <c r="S66" s="140">
        <f>(COUNTIFS('Estruturante Móvel'!$M:$M,$B66,'Estruturante Móvel'!$C:$C,"&lt;&gt;PREVISTO",'Estruturante Móvel'!$G:$G,R$4))</f>
        <v>0</v>
      </c>
      <c r="T66" s="139">
        <f>(COUNTIFS('Estruturante Móvel'!$M:$M,$B66,'Estruturante Móvel'!$AM:$AM,T$4))</f>
        <v>0</v>
      </c>
      <c r="U66" s="140">
        <f>(COUNTIFS('Estruturante Móvel'!$M:$M,$B66,'Estruturante Móvel'!$C:$C,"&lt;&gt;PREVISTO",'Estruturante Móvel'!$G:$G,T$4))</f>
        <v>0</v>
      </c>
      <c r="V66" s="139">
        <f>(COUNTIFS('Estruturante Móvel'!$M:$M,$B66,'Estruturante Móvel'!$AM:$AM,V$4))</f>
        <v>0</v>
      </c>
      <c r="W66" s="140">
        <f>(COUNTIFS('Estruturante Móvel'!$M:$M,$B66,'Estruturante Móvel'!$C:$C,"&lt;&gt;PREVISTO",'Estruturante Móvel'!$G:$G,V$4))</f>
        <v>0</v>
      </c>
      <c r="X66" s="139">
        <f>(COUNTIFS('Estruturante Móvel'!$M:$M,$B66,'Estruturante Móvel'!$AM:$AM,X$4))</f>
        <v>0</v>
      </c>
      <c r="Y66" s="140">
        <f>(COUNTIFS('Estruturante Móvel'!$M:$M,$B66,'Estruturante Móvel'!$C:$C,"&lt;&gt;PREVISTO",'Estruturante Móvel'!$G:$G,X$4))</f>
        <v>0</v>
      </c>
      <c r="Z66" s="139">
        <f>(COUNTIFS('Estruturante Móvel'!$M:$M,$B66,'Estruturante Móvel'!$AM:$AM,Z$4))</f>
        <v>0</v>
      </c>
      <c r="AA66" s="140">
        <f>(COUNTIFS('Estruturante Móvel'!$M:$M,$B66,'Estruturante Móvel'!$C:$C,"&lt;&gt;PREVISTO",'Estruturante Móvel'!$G:$G,Z$4))</f>
        <v>0</v>
      </c>
      <c r="AB66" s="139">
        <f>(COUNTIFS('Estruturante Móvel'!$M:$M,$B66,'Estruturante Móvel'!$AM:$AM,AB$4))</f>
        <v>0</v>
      </c>
      <c r="AC66" s="140">
        <f>(COUNTIFS('Estruturante Móvel'!$M:$M,$B66,'Estruturante Móvel'!$C:$C,"&lt;&gt;PREVISTO",'Estruturante Móvel'!$G:$G,AB$4))</f>
        <v>0</v>
      </c>
      <c r="AD66" s="139">
        <f>(COUNTIFS('Estruturante Móvel'!$M:$M,$B66,'Estruturante Móvel'!$AM:$AM,AD$4))</f>
        <v>0</v>
      </c>
      <c r="AE66" s="140">
        <f>(COUNTIFS('Estruturante Móvel'!$M:$M,$B66,'Estruturante Móvel'!$C:$C,"&lt;&gt;PREVISTO",'Estruturante Móvel'!$G:$G,AD$4))</f>
        <v>0</v>
      </c>
      <c r="AF66" s="139">
        <f>(COUNTIFS('Estruturante Móvel'!$M:$M,$B66,'Estruturante Móvel'!$AM:$AM,AF$4))</f>
        <v>0</v>
      </c>
      <c r="AG66" s="140">
        <f>(COUNTIFS('Estruturante Móvel'!$M:$M,$B66,'Estruturante Móvel'!$C:$C,"&lt;&gt;PREVISTO",'Estruturante Móvel'!$G:$G,AF$4))</f>
        <v>0</v>
      </c>
      <c r="AH66" s="139">
        <f>(COUNTIFS('Estruturante Móvel'!$M:$M,$B66,'Estruturante Móvel'!$AM:$AM,AH$4))</f>
        <v>0</v>
      </c>
      <c r="AI66" s="140">
        <f>(COUNTIFS('Estruturante Móvel'!$M:$M,$B66,'Estruturante Móvel'!$C:$C,"&lt;&gt;PREVISTO",'Estruturante Móvel'!$G:$G,AH$4))</f>
        <v>0</v>
      </c>
      <c r="AJ66" s="139">
        <f>(COUNTIFS('Estruturante Móvel'!$M:$M,$B66,'Estruturante Móvel'!$AM:$AM,AJ$4))</f>
        <v>0</v>
      </c>
      <c r="AK66" s="140">
        <f>(COUNTIFS('Estruturante Móvel'!$M:$M,$B66,'Estruturante Móvel'!$C:$C,"&lt;&gt;PREVISTO",'Estruturante Móvel'!$G:$G,AJ$4))</f>
        <v>0</v>
      </c>
      <c r="AL66" s="139">
        <f>(COUNTIFS('Estruturante Móvel'!$M:$M,$B66,'Estruturante Móvel'!$AM:$AM,AL$4))</f>
        <v>0</v>
      </c>
      <c r="AM66" s="140">
        <f>(COUNTIFS('Estruturante Móvel'!$M:$M,$B66,'Estruturante Móvel'!$C:$C,"&lt;&gt;PREVISTO",'Estruturante Móvel'!$G:$G,AL$4))</f>
        <v>0</v>
      </c>
      <c r="AN66" s="139">
        <f>(COUNTIFS('Estruturante Móvel'!$M:$M,$B66,'Estruturante Móvel'!$AM:$AM,AN$4))</f>
        <v>0</v>
      </c>
      <c r="AO66" s="140">
        <f>(COUNTIFS('Estruturante Móvel'!$M:$M,$B66,'Estruturante Móvel'!$C:$C,"&lt;&gt;PREVISTO",'Estruturante Móvel'!$G:$G,AN$4))</f>
        <v>0</v>
      </c>
      <c r="AP66" s="139">
        <f>(COUNTIFS('Estruturante Móvel'!$M:$M,$B66,'Estruturante Móvel'!$AM:$AM,AP$4))</f>
        <v>0</v>
      </c>
      <c r="AQ66" s="140">
        <f>(COUNTIFS('Estruturante Móvel'!$M:$M,$B66,'Estruturante Móvel'!$C:$C,"&lt;&gt;PREVISTO",'Estruturante Móvel'!$G:$G,AP$4))</f>
        <v>0</v>
      </c>
      <c r="AR66" s="139">
        <f>(COUNTIFS('Estruturante Móvel'!$M:$M,$B66,'Estruturante Móvel'!$AM:$AM,AR$4))</f>
        <v>0</v>
      </c>
      <c r="AS66" s="140">
        <f>(COUNTIFS('Estruturante Móvel'!$M:$M,$B66,'Estruturante Móvel'!$C:$C,"&lt;&gt;PREVISTO",'Estruturante Móvel'!$G:$G,AR$4))</f>
        <v>0</v>
      </c>
      <c r="AT66" s="139">
        <f>(COUNTIFS('Estruturante Móvel'!$M:$M,$B66,'Estruturante Móvel'!$AM:$AM,AT$4))</f>
        <v>0</v>
      </c>
      <c r="AU66" s="140">
        <f>(COUNTIFS('Estruturante Móvel'!$M:$M,$B66,'Estruturante Móvel'!$C:$C,"&lt;&gt;PREVISTO",'Estruturante Móvel'!$G:$G,AT$4))</f>
        <v>0</v>
      </c>
      <c r="AV66" s="139">
        <f>(COUNTIFS('Estruturante Móvel'!$M:$M,$B66,'Estruturante Móvel'!$AM:$AM,AV$4))</f>
        <v>0</v>
      </c>
      <c r="AW66" s="140">
        <f>(COUNTIFS('Estruturante Móvel'!$M:$M,$B66,'Estruturante Móvel'!$C:$C,"&lt;&gt;PREVISTO",'Estruturante Móvel'!$G:$G,AV$4))</f>
        <v>1</v>
      </c>
      <c r="AX66" s="139">
        <f>(COUNTIFS('Estruturante Móvel'!$M:$M,$B66,'Estruturante Móvel'!$AM:$AM,AX$4))</f>
        <v>0</v>
      </c>
      <c r="AY66" s="140">
        <f>(COUNTIFS('Estruturante Móvel'!$M:$M,$B66,'Estruturante Móvel'!$C:$C,"&lt;&gt;PREVISTO",'Estruturante Móvel'!$G:$G,AX$4))</f>
        <v>0</v>
      </c>
      <c r="AZ66" s="139">
        <f>(COUNTIFS('Estruturante Móvel'!$M:$M,$B66,'Estruturante Móvel'!$AM:$AM,AZ$4))</f>
        <v>0</v>
      </c>
      <c r="BA66" s="140">
        <f>(COUNTIFS('Estruturante Móvel'!$M:$M,$B66,'Estruturante Móvel'!$C:$C,"&lt;&gt;PREVISTO",'Estruturante Móvel'!$G:$G,AZ$4))</f>
        <v>0</v>
      </c>
      <c r="BB66" s="139">
        <f>(COUNTIFS('Estruturante Móvel'!$M:$M,$B66,'Estruturante Móvel'!$AM:$AM,BB$4))</f>
        <v>0</v>
      </c>
      <c r="BC66" s="140">
        <f>(COUNTIFS('Estruturante Móvel'!$M:$M,$B66,'Estruturante Móvel'!$C:$C,"&lt;&gt;PREVISTO",'Estruturante Móvel'!$G:$G,BB$4))</f>
        <v>0</v>
      </c>
      <c r="BD66" s="139">
        <f>(COUNTIFS('Estruturante Móvel'!$M:$M,$B66,'Estruturante Móvel'!$AM:$AM,BD$4))</f>
        <v>0</v>
      </c>
      <c r="BE66" s="140">
        <f>(COUNTIFS('Estruturante Móvel'!$M:$M,$B66,'Estruturante Móvel'!$C:$C,"&lt;&gt;PREVISTO",'Estruturante Móvel'!$G:$G,BD$4))</f>
        <v>0</v>
      </c>
      <c r="BF66" s="139">
        <f>(COUNTIFS('Estruturante Móvel'!$M:$M,$B66,'Estruturante Móvel'!$AM:$AM,BF$4))</f>
        <v>0</v>
      </c>
      <c r="BG66" s="140">
        <f>(COUNTIFS('Estruturante Móvel'!$M:$M,$B66,'Estruturante Móvel'!$C:$C,"&lt;&gt;PREVISTO",'Estruturante Móvel'!$G:$G,BF$4))</f>
        <v>0</v>
      </c>
      <c r="BH66" s="139">
        <f>(COUNTIFS('Estruturante Móvel'!$M:$M,$B66,'Estruturante Móvel'!$AM:$AM,BH$4))</f>
        <v>0</v>
      </c>
      <c r="BI66" s="140">
        <f>(COUNTIFS('Estruturante Móvel'!$M:$M,$B66,'Estruturante Móvel'!$C:$C,"&lt;&gt;PREVISTO",'Estruturante Móvel'!$G:$G,BH$4))</f>
        <v>0</v>
      </c>
      <c r="BJ66" s="139">
        <f>(COUNTIFS('Estruturante Móvel'!$M:$M,$B66,'Estruturante Móvel'!$AM:$AM,BJ$4))</f>
        <v>0</v>
      </c>
      <c r="BK66" s="140">
        <f>(COUNTIFS('Estruturante Móvel'!$M:$M,$B66,'Estruturante Móvel'!$C:$C,"&lt;&gt;PREVISTO",'Estruturante Móvel'!$G:$G,BJ$4))</f>
        <v>0</v>
      </c>
      <c r="BL66" s="139">
        <f>(COUNTIFS('Estruturante Móvel'!$M:$M,$B66,'Estruturante Móvel'!$AM:$AM,BL$4))</f>
        <v>0</v>
      </c>
      <c r="BM66" s="140">
        <f>(COUNTIFS('Estruturante Móvel'!$M:$M,$B66,'Estruturante Móvel'!$C:$C,"&lt;&gt;PREVISTO",'Estruturante Móvel'!$G:$G,BL$4))</f>
        <v>0</v>
      </c>
      <c r="BN66" s="139">
        <f>(COUNTIFS('Estruturante Móvel'!$M:$M,$B66,'Estruturante Móvel'!$AM:$AM,BN$4))</f>
        <v>0</v>
      </c>
      <c r="BO66" s="140">
        <f>(COUNTIFS('Estruturante Móvel'!$M:$M,$B66,'Estruturante Móvel'!$C:$C,"&lt;&gt;PREVISTO",'Estruturante Móvel'!$G:$G,BN$4))</f>
        <v>0</v>
      </c>
      <c r="BP66" s="139">
        <f>(COUNTIFS('Estruturante Móvel'!$M:$M,$B66,'Estruturante Móvel'!$AM:$AM,BP$4))</f>
        <v>0</v>
      </c>
      <c r="BQ66" s="140">
        <f>(COUNTIFS('Estruturante Móvel'!$M:$M,$B66,'Estruturante Móvel'!$C:$C,"&lt;&gt;PREVISTO",'Estruturante Móvel'!$G:$G,BP$4))</f>
        <v>0</v>
      </c>
      <c r="BR66" s="139">
        <f>(COUNTIFS('Estruturante Móvel'!$M:$M,$B66,'Estruturante Móvel'!$AM:$AM,BR$4))</f>
        <v>0</v>
      </c>
      <c r="BS66" s="140">
        <f>(COUNTIFS('Estruturante Móvel'!$M:$M,$B66,'Estruturante Móvel'!$C:$C,"&lt;&gt;PREVISTO",'Estruturante Móvel'!$G:$G,BR$4))</f>
        <v>0</v>
      </c>
      <c r="BT66" s="139">
        <f>(COUNTIFS('Estruturante Móvel'!$M:$M,$B66,'Estruturante Móvel'!$AM:$AM,BT$4))-(COUNTIFS('Estruturante Móvel'!$M:$M,$B66,'Estruturante Móvel'!$AM:$AM,BT$4,'Estruturante Móvel'!$AQ:$AQ,"REPARO FO"))</f>
        <v>0</v>
      </c>
      <c r="BU66" s="140">
        <f>(COUNTIFS('Estruturante Móvel'!$M:$M,$B66,'Estruturante Móvel'!$C:$C,"&lt;&gt;PREVISTO",'Estruturante Móvel'!$G:$G,BT$4))</f>
        <v>0</v>
      </c>
      <c r="BV66" s="139">
        <f>(COUNTIFS('Estruturante Móvel'!$M:$M,$B66,'Estruturante Móvel'!$AM:$AM,BV$4))-(COUNTIFS('Estruturante Móvel'!$M:$M,$B66,'Estruturante Móvel'!$AM:$AM,BV$4,'Estruturante Móvel'!$AQ:$AQ,"REPARO FO"))</f>
        <v>0</v>
      </c>
      <c r="BW66" s="140">
        <f>(COUNTIFS('Estruturante Móvel'!$M:$M,$B66,'Estruturante Móvel'!$C:$C,"&lt;&gt;PREVISTO",'Estruturante Móvel'!$G:$G,BV$4))</f>
        <v>0</v>
      </c>
      <c r="BX66" s="139">
        <f>(COUNTIFS('Estruturante Móvel'!$M:$M,$B66,'Estruturante Móvel'!$AM:$AM,BX$4))-(COUNTIFS('Estruturante Móvel'!$M:$M,$B66,'Estruturante Móvel'!$AM:$AM,BX$4,'Estruturante Móvel'!$AQ:$AQ,"REPARO FO"))</f>
        <v>0</v>
      </c>
      <c r="BY66" s="140">
        <f>(COUNTIFS('Estruturante Móvel'!$M:$M,$B66,'Estruturante Móvel'!$C:$C,"&lt;&gt;PREVISTO",'Estruturante Móvel'!$G:$G,BX$4))</f>
        <v>0</v>
      </c>
      <c r="BZ66" s="139">
        <f>(COUNTIFS('Estruturante Móvel'!$M:$M,$B66,'Estruturante Móvel'!$AM:$AM,BZ$4))-(COUNTIFS('Estruturante Móvel'!$M:$M,$B66,'Estruturante Móvel'!$AM:$AM,BZ$4,'Estruturante Móvel'!$AQ:$AQ,"REPARO FO"))</f>
        <v>0</v>
      </c>
      <c r="CA66" s="140">
        <f>(COUNTIFS('Estruturante Móvel'!$M:$M,$B66,'Estruturante Móvel'!$C:$C,"&lt;&gt;PREVISTO",'Estruturante Móvel'!$G:$G,BZ$4))</f>
        <v>0</v>
      </c>
      <c r="CB66" s="139">
        <f>(COUNTIFS('Estruturante Móvel'!$M:$M,$B66,'Estruturante Móvel'!$AM:$AM,CB$4))-(COUNTIFS('Estruturante Móvel'!$M:$M,$B66,'Estruturante Móvel'!$AM:$AM,CB$4,'Estruturante Móvel'!$AQ:$AQ,"REPARO FO"))</f>
        <v>0</v>
      </c>
      <c r="CC66" s="140">
        <f>(COUNTIFS('Estruturante Móvel'!$M:$M,$B66,'Estruturante Móvel'!$C:$C,"&lt;&gt;PREVISTO",'Estruturante Móvel'!$G:$G,CB$4))</f>
        <v>0</v>
      </c>
      <c r="CD66" s="139">
        <f>(COUNTIFS('Estruturante Móvel'!$M:$M,$B66,'Estruturante Móvel'!$AM:$AM,CD$4))-(COUNTIFS('Estruturante Móvel'!$M:$M,$B66,'Estruturante Móvel'!$AM:$AM,CD$4,'Estruturante Móvel'!$AQ:$AQ,"REPARO FO"))</f>
        <v>0</v>
      </c>
      <c r="CE66" s="140">
        <f>(COUNTIFS('Estruturante Móvel'!$M:$M,$B66,'Estruturante Móvel'!$C:$C,"&lt;&gt;PREVISTO",'Estruturante Móvel'!$G:$G,CD$4))</f>
        <v>0</v>
      </c>
      <c r="CF66" s="139">
        <f>(COUNTIFS('Estruturante Móvel'!$M:$M,$B66,'Estruturante Móvel'!$AM:$AM,CF$4))-(COUNTIFS('Estruturante Móvel'!$M:$M,$B66,'Estruturante Móvel'!$AM:$AM,CF$4,'Estruturante Móvel'!$AQ:$AQ,"REPARO FO"))</f>
        <v>0</v>
      </c>
      <c r="CG66" s="140">
        <f>(COUNTIFS('Estruturante Móvel'!$M:$M,$B66,'Estruturante Móvel'!$C:$C,"&lt;&gt;PREVISTO",'Estruturante Móvel'!$G:$G,CF$4))</f>
        <v>0</v>
      </c>
      <c r="CH66" s="139">
        <f>(COUNTIFS('Estruturante Móvel'!$M:$M,$B66,'Estruturante Móvel'!$AM:$AM,CH$4))-(COUNTIFS('Estruturante Móvel'!$M:$M,$B66,'Estruturante Móvel'!$AM:$AM,CH$4,'Estruturante Móvel'!$AQ:$AQ,"REPARO FO"))</f>
        <v>0</v>
      </c>
      <c r="CI66" s="140">
        <f>(COUNTIFS('Estruturante Móvel'!$M:$M,$B66,'Estruturante Móvel'!$C:$C,"&lt;&gt;PREVISTO",'Estruturante Móvel'!$G:$G,CH$4))</f>
        <v>0</v>
      </c>
      <c r="CJ66" s="139">
        <f>(COUNTIFS('Estruturante Móvel'!$M:$M,$B66,'Estruturante Móvel'!$AM:$AM,CJ$4))-(COUNTIFS('Estruturante Móvel'!$M:$M,$B66,'Estruturante Móvel'!$AM:$AM,CJ$4,'Estruturante Móvel'!$AQ:$AQ,"REPARO FO"))</f>
        <v>0</v>
      </c>
      <c r="CK66" s="140">
        <f>(COUNTIFS('Estruturante Móvel'!$M:$M,$B66,'Estruturante Móvel'!$C:$C,"&lt;&gt;PREVISTO",'Estruturante Móvel'!$G:$G,CJ$4))</f>
        <v>0</v>
      </c>
      <c r="CL66" s="139">
        <f>(COUNTIFS('Estruturante Móvel'!$M:$M,$B66,'Estruturante Móvel'!$AM:$AM,CL$4))-(COUNTIFS('Estruturante Móvel'!$M:$M,$B66,'Estruturante Móvel'!$AM:$AM,CL$4,'Estruturante Móvel'!$AQ:$AQ,"REPARO FO"))</f>
        <v>0</v>
      </c>
      <c r="CM66" s="140">
        <f>(COUNTIFS('Estruturante Móvel'!$M:$M,$B66,'Estruturante Móvel'!$C:$C,"&lt;&gt;PREVISTO",'Estruturante Móvel'!$G:$G,CL$4))</f>
        <v>0</v>
      </c>
      <c r="CN66" s="139">
        <f>(COUNTIFS('Estruturante Móvel'!$M:$M,$B66,'Estruturante Móvel'!$AM:$AM,CN$4))-(COUNTIFS('Estruturante Móvel'!$M:$M,$B66,'Estruturante Móvel'!$AM:$AM,CN$4,'Estruturante Móvel'!$AQ:$AQ,"REPARO FO"))</f>
        <v>0</v>
      </c>
      <c r="CO66" s="140">
        <f>(COUNTIFS('Estruturante Móvel'!$M:$M,$B66,'Estruturante Móvel'!$C:$C,"&lt;&gt;PREVISTO",'Estruturante Móvel'!$G:$G,CN$4))</f>
        <v>0</v>
      </c>
      <c r="CP66" s="139">
        <f>(COUNTIFS('Estruturante Móvel'!$M:$M,$B66,'Estruturante Móvel'!$AM:$AM,CP$4))-(COUNTIFS('Estruturante Móvel'!$M:$M,$B66,'Estruturante Móvel'!$AM:$AM,CP$4,'Estruturante Móvel'!$AQ:$AQ,"REPARO FO"))</f>
        <v>0</v>
      </c>
      <c r="CQ66" s="140">
        <f>(COUNTIFS('Estruturante Móvel'!$M:$M,$B66,'Estruturante Móvel'!$C:$C,"&lt;&gt;PREVISTO",'Estruturante Móvel'!$G:$G,CP$4))</f>
        <v>0</v>
      </c>
      <c r="CR66" s="139">
        <f>(COUNTIFS('Estruturante Móvel'!$M:$M,$B66,'Estruturante Móvel'!$AM:$AM,CR$4))-(COUNTIFS('Estruturante Móvel'!$M:$M,$B66,'Estruturante Móvel'!$AM:$AM,CR$4,'Estruturante Móvel'!$AQ:$AQ,"REPARO FO"))</f>
        <v>0</v>
      </c>
      <c r="CS66" s="140">
        <f>(COUNTIFS('Estruturante Móvel'!$M:$M,$B66,'Estruturante Móvel'!$C:$C,"&lt;&gt;PREVISTO",'Estruturante Móvel'!$G:$G,CR$4))</f>
        <v>0</v>
      </c>
      <c r="CT66" s="139">
        <f>(COUNTIFS('Estruturante Móvel'!$M:$M,$B66,'Estruturante Móvel'!$AM:$AM,CT$4))-(COUNTIFS('Estruturante Móvel'!$M:$M,$B66,'Estruturante Móvel'!$AM:$AM,CT$4,'Estruturante Móvel'!$AQ:$AQ,"REPARO FO"))</f>
        <v>0</v>
      </c>
      <c r="CU66" s="140">
        <f>(COUNTIFS('Estruturante Móvel'!$M:$M,$B66,'Estruturante Móvel'!$C:$C,"&lt;&gt;PREVISTO",'Estruturante Móvel'!$G:$G,CT$4))</f>
        <v>0</v>
      </c>
      <c r="CV66" s="139">
        <f>(COUNTIFS('Estruturante Móvel'!$M:$M,$B66,'Estruturante Móvel'!$AM:$AM,CV$4))-(COUNTIFS('Estruturante Móvel'!$M:$M,$B66,'Estruturante Móvel'!$AM:$AM,CV$4,'Estruturante Móvel'!$AQ:$AQ,"REPARO FO"))</f>
        <v>0</v>
      </c>
      <c r="CW66" s="140">
        <f>(COUNTIFS('Estruturante Móvel'!$M:$M,$B66,'Estruturante Móvel'!$C:$C,"&lt;&gt;PREVISTO",'Estruturante Móvel'!$G:$G,CV$4))</f>
        <v>0</v>
      </c>
      <c r="CX66" s="139">
        <f>(COUNTIFS('Estruturante Móvel'!$M:$M,$B66,'Estruturante Móvel'!$AM:$AM,CX$4))-(COUNTIFS('Estruturante Móvel'!$M:$M,$B66,'Estruturante Móvel'!$AM:$AM,CX$4,'Estruturante Móvel'!$AQ:$AQ,"REPARO FO"))</f>
        <v>0</v>
      </c>
      <c r="CY66" s="140">
        <f>(COUNTIFS('Estruturante Móvel'!$M:$M,$B66,'Estruturante Móvel'!$C:$C,"&lt;&gt;PREVISTO",'Estruturante Móvel'!$G:$G,CX$4))</f>
        <v>0</v>
      </c>
      <c r="CZ66" s="139">
        <f>(COUNTIFS('Estruturante Móvel'!$M:$M,$B66,'Estruturante Móvel'!$AM:$AM,CZ$4))-(COUNTIFS('Estruturante Móvel'!$M:$M,$B66,'Estruturante Móvel'!$AM:$AM,CZ$4,'Estruturante Móvel'!$AQ:$AQ,"REPARO FO"))</f>
        <v>0</v>
      </c>
      <c r="DA66" s="140">
        <f>(COUNTIFS('Estruturante Móvel'!$M:$M,$B66,'Estruturante Móvel'!$C:$C,"&lt;&gt;PREVISTO",'Estruturante Móvel'!$G:$G,CZ$4))</f>
        <v>0</v>
      </c>
      <c r="DB66" s="139">
        <f>(COUNTIFS('Estruturante Móvel'!$M:$M,$B66,'Estruturante Móvel'!$AM:$AM,DB$4))-(COUNTIFS('Estruturante Móvel'!$M:$M,$B66,'Estruturante Móvel'!$AM:$AM,DB$4,'Estruturante Móvel'!$AQ:$AQ,"REPARO FO"))</f>
        <v>0</v>
      </c>
      <c r="DC66" s="140">
        <f>(COUNTIFS('Estruturante Móvel'!$M:$M,$B66,'Estruturante Móvel'!$C:$C,"&lt;&gt;PREVISTO",'Estruturante Móvel'!$G:$G,DB$4))</f>
        <v>0</v>
      </c>
      <c r="DD66" s="139">
        <f>(COUNTIFS('Estruturante Móvel'!$M:$M,$B66,'Estruturante Móvel'!$AM:$AM,DD$4))-(COUNTIFS('Estruturante Móvel'!$M:$M,$B66,'Estruturante Móvel'!$AM:$AM,DD$4,'Estruturante Móvel'!$AQ:$AQ,"REPARO FO"))</f>
        <v>0</v>
      </c>
      <c r="DE66" s="140">
        <f>(COUNTIFS('Estruturante Móvel'!$M:$M,$B66,'Estruturante Móvel'!$C:$C,"&lt;&gt;PREVISTO",'Estruturante Móvel'!$G:$G,DD$4))</f>
        <v>0</v>
      </c>
      <c r="DF66" s="139">
        <f>(COUNTIFS('Estruturante Móvel'!$M:$M,$B66,'Estruturante Móvel'!$AM:$AM,DF$4))-(COUNTIFS('Estruturante Móvel'!$M:$M,$B66,'Estruturante Móvel'!$AM:$AM,DF$4,'Estruturante Móvel'!$AQ:$AQ,"REPARO FO"))</f>
        <v>0</v>
      </c>
      <c r="DG66" s="140">
        <f>(COUNTIFS('Estruturante Móvel'!$M:$M,$B66,'Estruturante Móvel'!$C:$C,"&lt;&gt;PREVISTO",'Estruturante Móvel'!$G:$G,DF$4))</f>
        <v>0</v>
      </c>
      <c r="DH66" s="139">
        <f>(COUNTIFS('Estruturante Móvel'!$M:$M,$B66,'Estruturante Móvel'!$AM:$AM,DH$4))-(COUNTIFS('Estruturante Móvel'!$M:$M,$B66,'Estruturante Móvel'!$AM:$AM,DH$4,'Estruturante Móvel'!$AQ:$AQ,"REPARO FO"))</f>
        <v>1</v>
      </c>
      <c r="DI66" s="140">
        <f>(COUNTIFS('Estruturante Móvel'!$M:$M,$B66,'Estruturante Móvel'!$C:$C,"&lt;&gt;PREVISTO",'Estruturante Móvel'!$G:$G,DH$4))</f>
        <v>0</v>
      </c>
      <c r="DJ66" s="139">
        <f>(COUNTIFS('Estruturante Móvel'!$M:$M,$B66,'Estruturante Móvel'!$AM:$AM,DJ$4))-(COUNTIFS('Estruturante Móvel'!$M:$M,$B66,'Estruturante Móvel'!$AM:$AM,DJ$4,'Estruturante Móvel'!$AQ:$AQ,"REPARO FO"))</f>
        <v>0</v>
      </c>
      <c r="DK66" s="140">
        <f>(COUNTIFS('Estruturante Móvel'!$M:$M,$B66,'Estruturante Móvel'!$C:$C,"&lt;&gt;PREVISTO",'Estruturante Móvel'!$G:$G,DJ$4))</f>
        <v>0</v>
      </c>
      <c r="DL66" s="139">
        <f>(COUNTIFS('Estruturante Móvel'!$M:$M,$B66,'Estruturante Móvel'!$AM:$AM,DL$4))-(COUNTIFS('Estruturante Móvel'!$M:$M,$B66,'Estruturante Móvel'!$AM:$AM,DL$4,'Estruturante Móvel'!$AQ:$AQ,"REPARO FO"))</f>
        <v>0</v>
      </c>
      <c r="DM66" s="140">
        <f>(COUNTIFS('Estruturante Móvel'!$M:$M,$B66,'Estruturante Móvel'!$C:$C,"&lt;&gt;PREVISTO",'Estruturante Móvel'!$G:$G,DL$4))</f>
        <v>0</v>
      </c>
      <c r="DN66" s="139">
        <f>(COUNTIFS('Estruturante Móvel'!$M:$M,$B66,'Estruturante Móvel'!$AM:$AM,DN$4))-(COUNTIFS('Estruturante Móvel'!$M:$M,$B66,'Estruturante Móvel'!$AM:$AM,DN$4,'Estruturante Móvel'!$AQ:$AQ,"REPARO FO"))</f>
        <v>0</v>
      </c>
      <c r="DO66" s="140">
        <f>(COUNTIFS('Estruturante Móvel'!$M:$M,$B66,'Estruturante Móvel'!$C:$C,"&lt;&gt;PREVISTO",'Estruturante Móvel'!$G:$G,DN$4))</f>
        <v>0</v>
      </c>
      <c r="DP66" s="139">
        <f>(COUNTIFS('Estruturante Móvel'!$M:$M,$B66,'Estruturante Móvel'!$AM:$AM,DP$4))-(COUNTIFS('Estruturante Móvel'!$M:$M,$B66,'Estruturante Móvel'!$AM:$AM,DP$4,'Estruturante Móvel'!$AQ:$AQ,"REPARO FO"))</f>
        <v>0</v>
      </c>
      <c r="DQ66" s="140">
        <f>(COUNTIFS('Estruturante Móvel'!$M:$M,$B66,'Estruturante Móvel'!$C:$C,"&lt;&gt;PREVISTO",'Estruturante Móvel'!$G:$G,DP$4))</f>
        <v>0</v>
      </c>
      <c r="DR66" s="139">
        <f>(COUNTIFS('Estruturante Móvel'!$M:$M,$B66,'Estruturante Móvel'!$AM:$AM,DR$4))-(COUNTIFS('Estruturante Móvel'!$M:$M,$B66,'Estruturante Móvel'!$AM:$AM,DR$4,'Estruturante Móvel'!$AQ:$AQ,"REPARO FO"))</f>
        <v>0</v>
      </c>
      <c r="DS66" s="140">
        <f>(COUNTIFS('Estruturante Móvel'!$M:$M,$B66,'Estruturante Móvel'!$C:$C,"&lt;&gt;PREVISTO",'Estruturante Móvel'!$G:$G,DR$4))</f>
        <v>0</v>
      </c>
      <c r="DT66" s="139">
        <f>(COUNTIFS('Estruturante Móvel'!$M:$M,$B66,'Estruturante Móvel'!$AM:$AM,DT$4))-(COUNTIFS('Estruturante Móvel'!$M:$M,$B66,'Estruturante Móvel'!$AM:$AM,DT$4,'Estruturante Móvel'!$AQ:$AQ,"REPARO FO"))</f>
        <v>0</v>
      </c>
      <c r="DU66" s="140">
        <f>(COUNTIFS('Estruturante Móvel'!$M:$M,$B66,'Estruturante Móvel'!$C:$C,"&lt;&gt;PREVISTO",'Estruturante Móvel'!$G:$G,DT$4))</f>
        <v>0</v>
      </c>
      <c r="DV66" s="139">
        <f>(COUNTIFS('Estruturante Móvel'!$M:$M,$B66,'Estruturante Móvel'!$AM:$AM,DV$4))-(COUNTIFS('Estruturante Móvel'!$M:$M,$B66,'Estruturante Móvel'!$AM:$AM,DV$4,'Estruturante Móvel'!$AQ:$AQ,"REPARO FO"))</f>
        <v>0</v>
      </c>
      <c r="DW66" s="140">
        <f>(COUNTIFS('Estruturante Móvel'!$M:$M,$B66,'Estruturante Móvel'!$C:$C,"&lt;&gt;PREVISTO",'Estruturante Móvel'!$G:$G,DV$4))</f>
        <v>0</v>
      </c>
      <c r="DX66" s="139">
        <f>(COUNTIFS('Estruturante Móvel'!$M:$M,$B66,'Estruturante Móvel'!$AM:$AM,DX$4))-(COUNTIFS('Estruturante Móvel'!$M:$M,$B66,'Estruturante Móvel'!$AM:$AM,DX$4,'Estruturante Móvel'!$AQ:$AQ,"REPARO FO"))</f>
        <v>0</v>
      </c>
      <c r="DY66" s="140">
        <f>(COUNTIFS('Estruturante Móvel'!$M:$M,$B66,'Estruturante Móvel'!$C:$C,"&lt;&gt;PREVISTO",'Estruturante Móvel'!$G:$G,DX$4))</f>
        <v>0</v>
      </c>
      <c r="DZ66" s="139">
        <f>(COUNTIFS('Estruturante Móvel'!$M:$M,$B66,'Estruturante Móvel'!$AM:$AM,DZ$4))-(COUNTIFS('Estruturante Móvel'!$M:$M,$B66,'Estruturante Móvel'!$AM:$AM,DZ$4,'Estruturante Móvel'!$AQ:$AQ,"REPARO FO"))</f>
        <v>0</v>
      </c>
      <c r="EA66" s="140">
        <f>(COUNTIFS('Estruturante Móvel'!$M:$M,$B66,'Estruturante Móvel'!$C:$C,"&lt;&gt;PREVISTO",'Estruturante Móvel'!$G:$G,DZ$4))</f>
        <v>0</v>
      </c>
      <c r="EB66" s="139">
        <f>(COUNTIFS('Estruturante Móvel'!$M:$M,$B66,'Estruturante Móvel'!$AM:$AM,EB$4))-(COUNTIFS('Estruturante Móvel'!$M:$M,$B66,'Estruturante Móvel'!$AM:$AM,EB$4,'Estruturante Móvel'!$AQ:$AQ,"REPARO FO"))</f>
        <v>0</v>
      </c>
      <c r="EC66" s="140">
        <f>(COUNTIFS('Estruturante Móvel'!$M:$M,$B66,'Estruturante Móvel'!$C:$C,"&lt;&gt;PREVISTO",'Estruturante Móvel'!$G:$G,EB$4))</f>
        <v>0</v>
      </c>
      <c r="ED66" s="139">
        <f>(COUNTIFS('Estruturante Móvel'!$M:$M,$B66,'Estruturante Móvel'!$AM:$AM,ED$4))-(COUNTIFS('Estruturante Móvel'!$M:$M,$B66,'Estruturante Móvel'!$AM:$AM,ED$4,'Estruturante Móvel'!$AQ:$AQ,"REPARO FO"))</f>
        <v>0</v>
      </c>
      <c r="EE66" s="140">
        <f>(COUNTIFS('Estruturante Móvel'!$M:$M,$B66,'Estruturante Móvel'!$C:$C,"&lt;&gt;PREVISTO",'Estruturante Móvel'!$G:$G,ED$4))</f>
        <v>0</v>
      </c>
      <c r="EF66" s="139">
        <f>(COUNTIFS('Estruturante Móvel'!$M:$M,$B66,'Estruturante Móvel'!$AM:$AM,EF$4))-(COUNTIFS('Estruturante Móvel'!$M:$M,$B66,'Estruturante Móvel'!$AM:$AM,EF$4,'Estruturante Móvel'!$AQ:$AQ,"REPARO FO"))</f>
        <v>0</v>
      </c>
      <c r="EG66" s="140">
        <f>(COUNTIFS('Estruturante Móvel'!$M:$M,$B66,'Estruturante Móvel'!$C:$C,"&lt;&gt;PREVISTO",'Estruturante Móvel'!$G:$G,EF$4))</f>
        <v>0</v>
      </c>
      <c r="EH66" s="139">
        <f>(COUNTIFS('Estruturante Móvel'!$M:$M,$B66,'Estruturante Móvel'!$AM:$AM,EH$4))-(COUNTIFS('Estruturante Móvel'!$M:$M,$B66,'Estruturante Móvel'!$AM:$AM,EH$4,'Estruturante Móvel'!$AQ:$AQ,"REPARO FO"))</f>
        <v>0</v>
      </c>
      <c r="EI66" s="140">
        <f>(COUNTIFS('Estruturante Móvel'!$M:$M,$B66,'Estruturante Móvel'!$C:$C,"&lt;&gt;PREVISTO",'Estruturante Móvel'!$G:$G,EH$4))</f>
        <v>0</v>
      </c>
      <c r="EJ66" s="139">
        <f>(COUNTIFS('Estruturante Móvel'!$M:$M,$B66,'Estruturante Móvel'!$AM:$AM,EJ$4))-(COUNTIFS('Estruturante Móvel'!$M:$M,$B66,'Estruturante Móvel'!$AM:$AM,EJ$4,'Estruturante Móvel'!$AQ:$AQ,"REPARO FO"))</f>
        <v>0</v>
      </c>
      <c r="EK66" s="140">
        <f>(COUNTIFS('Estruturante Móvel'!$M:$M,$B66,'Estruturante Móvel'!$C:$C,"&lt;&gt;PREVISTO",'Estruturante Móvel'!$G:$G,EJ$4))</f>
        <v>0</v>
      </c>
      <c r="EL66" s="139">
        <f>(COUNTIFS('Estruturante Móvel'!$M:$M,$B66,'Estruturante Móvel'!$AM:$AM,EL$4))-(COUNTIFS('Estruturante Móvel'!$M:$M,$B66,'Estruturante Móvel'!$AM:$AM,EL$4,'Estruturante Móvel'!$AQ:$AQ,"REPARO FO"))</f>
        <v>0</v>
      </c>
      <c r="EM66" s="140">
        <f>(COUNTIFS('Estruturante Móvel'!$M:$M,$B66,'Estruturante Móvel'!$C:$C,"&lt;&gt;PREVISTO",'Estruturante Móvel'!$G:$G,EL$4))</f>
        <v>0</v>
      </c>
      <c r="EN66" s="139">
        <f>(COUNTIFS('Estruturante Móvel'!$M:$M,$B66,'Estruturante Móvel'!$AM:$AM,EN$4))-(COUNTIFS('Estruturante Móvel'!$M:$M,$B66,'Estruturante Móvel'!$AM:$AM,EN$4,'Estruturante Móvel'!$AQ:$AQ,"REPARO FO"))</f>
        <v>0</v>
      </c>
      <c r="EO66" s="140">
        <f>(COUNTIFS('Estruturante Móvel'!$M:$M,$B66,'Estruturante Móvel'!$C:$C,"&lt;&gt;PREVISTO",'Estruturante Móvel'!$G:$G,EN$4))</f>
        <v>0</v>
      </c>
      <c r="EP66" s="139">
        <f>(COUNTIFS('Estruturante Móvel'!$M:$M,$B66,'Estruturante Móvel'!$AM:$AM,EP$4))-(COUNTIFS('Estruturante Móvel'!$M:$M,$B66,'Estruturante Móvel'!$AM:$AM,EP$4,'Estruturante Móvel'!$AQ:$AQ,"REPARO FO"))</f>
        <v>0</v>
      </c>
      <c r="EQ66" s="140">
        <f>(COUNTIFS('Estruturante Móvel'!$M:$M,$B66,'Estruturante Móvel'!$C:$C,"&lt;&gt;PREVISTO",'Estruturante Móvel'!$G:$G,EP$4))</f>
        <v>0</v>
      </c>
      <c r="ER66" s="139">
        <f>(COUNTIFS('Estruturante Móvel'!$M:$M,$B66,'Estruturante Móvel'!$AM:$AM,ER$4))-(COUNTIFS('Estruturante Móvel'!$M:$M,$B66,'Estruturante Móvel'!$AM:$AM,ER$4,'Estruturante Móvel'!$AQ:$AQ,"REPARO FO"))</f>
        <v>0</v>
      </c>
      <c r="ES66" s="140">
        <f>(COUNTIFS('Estruturante Móvel'!$M:$M,$B66,'Estruturante Móvel'!$C:$C,"&lt;&gt;PREVISTO",'Estruturante Móvel'!$G:$G,ER$4))</f>
        <v>0</v>
      </c>
      <c r="ET66" s="139">
        <f>(COUNTIFS('Estruturante Móvel'!$M:$M,$B66,'Estruturante Móvel'!$AM:$AM,ET$4))-(COUNTIFS('Estruturante Móvel'!$M:$M,$B66,'Estruturante Móvel'!$AM:$AM,ET$4,'Estruturante Móvel'!$AQ:$AQ,"REPARO FO"))</f>
        <v>0</v>
      </c>
      <c r="EU66" s="140">
        <f>(COUNTIFS('Estruturante Móvel'!$M:$M,$B66,'Estruturante Móvel'!$C:$C,"&lt;&gt;PREVISTO",'Estruturante Móvel'!$G:$G,ET$4))</f>
        <v>0</v>
      </c>
      <c r="EV66" s="139">
        <f>(COUNTIFS('Estruturante Móvel'!$M:$M,$B66,'Estruturante Móvel'!$AM:$AM,EV$4))-(COUNTIFS('Estruturante Móvel'!$M:$M,$B66,'Estruturante Móvel'!$AM:$AM,EV$4,'Estruturante Móvel'!$AQ:$AQ,"REPARO FO"))</f>
        <v>0</v>
      </c>
      <c r="EW66" s="140">
        <f>(COUNTIFS('Estruturante Móvel'!$M:$M,$B66,'Estruturante Móvel'!$C:$C,"&lt;&gt;PREVISTO",'Estruturante Móvel'!$G:$G,EV$4))</f>
        <v>0</v>
      </c>
      <c r="EX66" s="139">
        <f>(COUNTIFS('Estruturante Móvel'!$M:$M,$B66,'Estruturante Móvel'!$AM:$AM,EX$4))-(COUNTIFS('Estruturante Móvel'!$M:$M,$B66,'Estruturante Móvel'!$AM:$AM,EX$4,'Estruturante Móvel'!$AQ:$AQ,"REPARO FO"))</f>
        <v>0</v>
      </c>
      <c r="EY66" s="140">
        <f>(COUNTIFS('Estruturante Móvel'!$M:$M,$B66,'Estruturante Móvel'!$C:$C,"&lt;&gt;PREVISTO",'Estruturante Móvel'!$G:$G,EX$4))</f>
        <v>0</v>
      </c>
      <c r="EZ66" s="139">
        <f>(COUNTIFS('Estruturante Móvel'!$M:$M,$B66,'Estruturante Móvel'!$AM:$AM,EZ$4))-(COUNTIFS('Estruturante Móvel'!$M:$M,$B66,'Estruturante Móvel'!$AM:$AM,EZ$4,'Estruturante Móvel'!$AQ:$AQ,"REPARO FO"))</f>
        <v>0</v>
      </c>
      <c r="FA66" s="140">
        <f>(COUNTIFS('Estruturante Móvel'!$M:$M,$B66,'Estruturante Móvel'!$C:$C,"&lt;&gt;PREVISTO",'Estruturante Móvel'!$G:$G,EZ$4))</f>
        <v>0</v>
      </c>
      <c r="FB66" s="139">
        <f>(COUNTIFS('Estruturante Móvel'!$M:$M,$B66,'Estruturante Móvel'!$AM:$AM,FB$4))-(COUNTIFS('Estruturante Móvel'!$M:$M,$B66,'Estruturante Móvel'!$AM:$AM,FB$4,'Estruturante Móvel'!$AQ:$AQ,"REPARO FO"))</f>
        <v>0</v>
      </c>
      <c r="FC66" s="140">
        <f>(COUNTIFS('Estruturante Móvel'!$M:$M,$B66,'Estruturante Móvel'!$C:$C,"&lt;&gt;PREVISTO",'Estruturante Móvel'!$G:$G,FB$4))</f>
        <v>0</v>
      </c>
      <c r="FD66" s="139">
        <f>(COUNTIFS('Estruturante Móvel'!$M:$M,$B66,'Estruturante Móvel'!$AM:$AM,FD$4))-(COUNTIFS('Estruturante Móvel'!$M:$M,$B66,'Estruturante Móvel'!$AM:$AM,FD$4,'Estruturante Móvel'!$AQ:$AQ,"REPARO FO"))</f>
        <v>0</v>
      </c>
      <c r="FE66" s="140">
        <f>(COUNTIFS('Estruturante Móvel'!$M:$M,$B66,'Estruturante Móvel'!$C:$C,"&lt;&gt;PREVISTO",'Estruturante Móvel'!$G:$G,FD$4))</f>
        <v>0</v>
      </c>
      <c r="FF66" s="139">
        <f>(COUNTIFS('Estruturante Móvel'!$M:$M,$B66,'Estruturante Móvel'!$AM:$AM,FF$4))-(COUNTIFS('Estruturante Móvel'!$M:$M,$B66,'Estruturante Móvel'!$AM:$AM,FF$4,'Estruturante Móvel'!$AQ:$AQ,"REPARO FO"))</f>
        <v>0</v>
      </c>
      <c r="FG66" s="140">
        <f>(COUNTIFS('Estruturante Móvel'!$M:$M,$B66,'Estruturante Móvel'!$C:$C,"&lt;&gt;PREVISTO",'Estruturante Móvel'!$G:$G,FF$4))</f>
        <v>0</v>
      </c>
      <c r="FH66" s="139">
        <f>(COUNTIFS('Estruturante Móvel'!$M:$M,$B66,'Estruturante Móvel'!$AM:$AM,FH$4))-(COUNTIFS('Estruturante Móvel'!$M:$M,$B66,'Estruturante Móvel'!$AM:$AM,FH$4,'Estruturante Móvel'!$AQ:$AQ,"REPARO FO"))</f>
        <v>0</v>
      </c>
      <c r="FI66" s="140">
        <f>(COUNTIFS('Estruturante Móvel'!$M:$M,$B66,'Estruturante Móvel'!$C:$C,"&lt;&gt;PREVISTO",'Estruturante Móvel'!$G:$G,FH$4))</f>
        <v>0</v>
      </c>
      <c r="FJ66" s="139">
        <f>(COUNTIFS('Estruturante Móvel'!$M:$M,$B66,'Estruturante Móvel'!$AM:$AM,FJ$4))-(COUNTIFS('Estruturante Móvel'!$M:$M,$B66,'Estruturante Móvel'!$AM:$AM,FJ$4,'Estruturante Móvel'!$AQ:$AQ,"REPARO FO"))</f>
        <v>0</v>
      </c>
      <c r="FK66" s="140">
        <f>(COUNTIFS('Estruturante Móvel'!$M:$M,$B66,'Estruturante Móvel'!$C:$C,"&lt;&gt;PREVISTO",'Estruturante Móvel'!$G:$G,FJ$4))</f>
        <v>0</v>
      </c>
      <c r="FL66" s="139">
        <f>(COUNTIFS('Estruturante Móvel'!$M:$M,$B66,'Estruturante Móvel'!$AM:$AM,FL$4))-(COUNTIFS('Estruturante Móvel'!$M:$M,$B66,'Estruturante Móvel'!$AM:$AM,FL$4,'Estruturante Móvel'!$AQ:$AQ,"REPARO FO"))</f>
        <v>0</v>
      </c>
      <c r="FM66" s="140">
        <f>(COUNTIFS('Estruturante Móvel'!$M:$M,$B66,'Estruturante Móvel'!$C:$C,"&lt;&gt;PREVISTO",'Estruturante Móvel'!$G:$G,FL$4))</f>
        <v>0</v>
      </c>
      <c r="FN66" s="139">
        <f>(COUNTIFS('Estruturante Móvel'!$M:$M,$B66,'Estruturante Móvel'!$AM:$AM,FN$4))-(COUNTIFS('Estruturante Móvel'!$M:$M,$B66,'Estruturante Móvel'!$AM:$AM,FN$4,'Estruturante Móvel'!$AQ:$AQ,"REPARO FO"))</f>
        <v>0</v>
      </c>
      <c r="FO66" s="140">
        <f>(COUNTIFS('Estruturante Móvel'!$M:$M,$B66,'Estruturante Móvel'!$C:$C,"&lt;&gt;PREVISTO",'Estruturante Móvel'!$G:$G,FN$4))</f>
        <v>0</v>
      </c>
      <c r="FP66" s="139">
        <f>(COUNTIFS('Estruturante Móvel'!$M:$M,$B66,'Estruturante Móvel'!$AM:$AM,FP$4))-(COUNTIFS('Estruturante Móvel'!$M:$M,$B66,'Estruturante Móvel'!$AM:$AM,FP$4,'Estruturante Móvel'!$AQ:$AQ,"REPARO FO"))</f>
        <v>0</v>
      </c>
      <c r="FQ66" s="140">
        <f>(COUNTIFS('Estruturante Móvel'!$M:$M,$B66,'Estruturante Móvel'!$C:$C,"&lt;&gt;PREVISTO",'Estruturante Móvel'!$G:$G,FP$4))</f>
        <v>0</v>
      </c>
      <c r="FR66" s="139">
        <f>(COUNTIFS('Estruturante Móvel'!$M:$M,$B66,'Estruturante Móvel'!$AM:$AM,FR$4))-(COUNTIFS('Estruturante Móvel'!$M:$M,$B66,'Estruturante Móvel'!$AM:$AM,FR$4,'Estruturante Móvel'!$AQ:$AQ,"REPARO FO"))</f>
        <v>0</v>
      </c>
      <c r="FS66" s="140">
        <f>(COUNTIFS('Estruturante Móvel'!$M:$M,$B66,'Estruturante Móvel'!$C:$C,"&lt;&gt;PREVISTO",'Estruturante Móvel'!$G:$G,FR$4))</f>
        <v>0</v>
      </c>
      <c r="FT66" s="139">
        <f>(COUNTIFS('Estruturante Móvel'!$M:$M,$B66,'Estruturante Móvel'!$AM:$AM,FT$4))-(COUNTIFS('Estruturante Móvel'!$M:$M,$B66,'Estruturante Móvel'!$AM:$AM,FT$4,'Estruturante Móvel'!$AQ:$AQ,"REPARO FO"))</f>
        <v>0</v>
      </c>
      <c r="FU66" s="140">
        <f>(COUNTIFS('Estruturante Móvel'!$M:$M,$B66,'Estruturante Móvel'!$C:$C,"&lt;&gt;PREVISTO",'Estruturante Móvel'!$G:$G,FT$4))</f>
        <v>0</v>
      </c>
      <c r="FV66" s="139">
        <f>(COUNTIFS('Estruturante Móvel'!$M:$M,$B66,'Estruturante Móvel'!$AM:$AM,FV$4))-(COUNTIFS('Estruturante Móvel'!$M:$M,$B66,'Estruturante Móvel'!$AM:$AM,FV$4,'Estruturante Móvel'!$AQ:$AQ,"REPARO FO"))</f>
        <v>0</v>
      </c>
      <c r="FW66" s="140">
        <f>(COUNTIFS('Estruturante Móvel'!$M:$M,$B66,'Estruturante Móvel'!$C:$C,"&lt;&gt;PREVISTO",'Estruturante Móvel'!$G:$G,FV$4))</f>
        <v>0</v>
      </c>
      <c r="FX66" s="139">
        <f>(COUNTIFS('Estruturante Móvel'!$M:$M,$B66,'Estruturante Móvel'!$AM:$AM,FX$4))-(COUNTIFS('Estruturante Móvel'!$M:$M,$B66,'Estruturante Móvel'!$AM:$AM,FX$4,'Estruturante Móvel'!$AQ:$AQ,"REPARO FO"))</f>
        <v>0</v>
      </c>
      <c r="FY66" s="140">
        <f>(COUNTIFS('Estruturante Móvel'!$M:$M,$B66,'Estruturante Móvel'!$C:$C,"&lt;&gt;PREVISTO",'Estruturante Móvel'!$G:$G,FX$4))</f>
        <v>0</v>
      </c>
      <c r="FZ66" s="139">
        <f>(COUNTIFS('Estruturante Móvel'!$M:$M,$B66,'Estruturante Móvel'!$AM:$AM,FZ$4))-(COUNTIFS('Estruturante Móvel'!$M:$M,$B66,'Estruturante Móvel'!$AM:$AM,FZ$4,'Estruturante Móvel'!$AQ:$AQ,"REPARO FO"))</f>
        <v>0</v>
      </c>
      <c r="GA66" s="140">
        <f>(COUNTIFS('Estruturante Móvel'!$M:$M,$B66,'Estruturante Móvel'!$C:$C,"&lt;&gt;PREVISTO",'Estruturante Móvel'!$G:$G,FZ$4))</f>
        <v>0</v>
      </c>
      <c r="GB66" s="139">
        <f>(COUNTIFS('Estruturante Móvel'!$M:$M,$B66,'Estruturante Móvel'!$AM:$AM,GB$4))-(COUNTIFS('Estruturante Móvel'!$M:$M,$B66,'Estruturante Móvel'!$AM:$AM,GB$4,'Estruturante Móvel'!$AQ:$AQ,"REPARO FO"))</f>
        <v>0</v>
      </c>
      <c r="GC66" s="140">
        <f>(COUNTIFS('Estruturante Móvel'!$M:$M,$B66,'Estruturante Móvel'!$C:$C,"&lt;&gt;PREVISTO",'Estruturante Móvel'!$G:$G,GB$4))</f>
        <v>0</v>
      </c>
      <c r="GD66" s="139">
        <f>(COUNTIFS('Estruturante Móvel'!$M:$M,$B66,'Estruturante Móvel'!$AM:$AM,GD$4))-(COUNTIFS('Estruturante Móvel'!$M:$M,$B66,'Estruturante Móvel'!$AM:$AM,GD$4,'Estruturante Móvel'!$AQ:$AQ,"REPARO FO"))</f>
        <v>0</v>
      </c>
      <c r="GE66" s="140">
        <f>(COUNTIFS('Estruturante Móvel'!$M:$M,$B66,'Estruturante Móvel'!$C:$C,"&lt;&gt;PREVISTO",'Estruturante Móvel'!$G:$G,GD$4))</f>
        <v>0</v>
      </c>
      <c r="GF66" s="139">
        <f>(COUNTIFS('Estruturante Móvel'!$M:$M,$B66,'Estruturante Móvel'!$AM:$AM,GF$4))-(COUNTIFS('Estruturante Móvel'!$M:$M,$B66,'Estruturante Móvel'!$AM:$AM,GF$4,'Estruturante Móvel'!$AQ:$AQ,"REPARO FO"))</f>
        <v>0</v>
      </c>
      <c r="GG66" s="140">
        <f>(COUNTIFS('Estruturante Móvel'!$M:$M,$B66,'Estruturante Móvel'!$C:$C,"&lt;&gt;PREVISTO",'Estruturante Móvel'!$G:$G,GF$4))</f>
        <v>0</v>
      </c>
      <c r="GH66" s="139">
        <f>(COUNTIFS('Estruturante Móvel'!$M:$M,$B66,'Estruturante Móvel'!$AM:$AM,GH$4))-(COUNTIFS('Estruturante Móvel'!$M:$M,$B66,'Estruturante Móvel'!$AM:$AM,GH$4,'Estruturante Móvel'!$AQ:$AQ,"REPARO FO"))</f>
        <v>0</v>
      </c>
      <c r="GI66" s="140">
        <f>(COUNTIFS('Estruturante Móvel'!$M:$M,$B66,'Estruturante Móvel'!$C:$C,"&lt;&gt;PREVISTO",'Estruturante Móvel'!$G:$G,GH$4))</f>
        <v>0</v>
      </c>
      <c r="GJ66" s="139">
        <f>(COUNTIFS('Estruturante Móvel'!$M:$M,$B66,'Estruturante Móvel'!$AM:$AM,GJ$4))-(COUNTIFS('Estruturante Móvel'!$M:$M,$B66,'Estruturante Móvel'!$AM:$AM,GJ$4,'Estruturante Móvel'!$AQ:$AQ,"REPARO FO"))</f>
        <v>0</v>
      </c>
      <c r="GK66" s="140">
        <f>(COUNTIFS('Estruturante Móvel'!$M:$M,$B66,'Estruturante Móvel'!$C:$C,"&lt;&gt;PREVISTO",'Estruturante Móvel'!$G:$G,GJ$4))</f>
        <v>0</v>
      </c>
      <c r="GL66" s="139">
        <f>(COUNTIFS('Estruturante Móvel'!$M:$M,$B66,'Estruturante Móvel'!$AM:$AM,GL$4))-(COUNTIFS('Estruturante Móvel'!$M:$M,$B66,'Estruturante Móvel'!$AM:$AM,GL$4,'Estruturante Móvel'!$AQ:$AQ,"REPARO FO"))</f>
        <v>0</v>
      </c>
      <c r="GM66" s="140">
        <f>(COUNTIFS('Estruturante Móvel'!$M:$M,$B66,'Estruturante Móvel'!$C:$C,"&lt;&gt;PREVISTO",'Estruturante Móvel'!$G:$G,GL$4))</f>
        <v>0</v>
      </c>
      <c r="GN66" s="139">
        <f>(COUNTIFS('Estruturante Móvel'!$M:$M,$B66,'Estruturante Móvel'!$AM:$AM,GN$4))-(COUNTIFS('Estruturante Móvel'!$M:$M,$B66,'Estruturante Móvel'!$AM:$AM,GN$4,'Estruturante Móvel'!$AQ:$AQ,"REPARO FO"))</f>
        <v>0</v>
      </c>
      <c r="GO66" s="140">
        <f>(COUNTIFS('Estruturante Móvel'!$M:$M,$B66,'Estruturante Móvel'!$C:$C,"&lt;&gt;PREVISTO",'Estruturante Móvel'!$G:$G,GN$4))</f>
        <v>0</v>
      </c>
      <c r="GP66" s="139">
        <f>(COUNTIFS('Estruturante Móvel'!$M:$M,$B66,'Estruturante Móvel'!$AM:$AM,GP$4))-(COUNTIFS('Estruturante Móvel'!$M:$M,$B66,'Estruturante Móvel'!$AM:$AM,GP$4,'Estruturante Móvel'!$AQ:$AQ,"REPARO FO"))</f>
        <v>0</v>
      </c>
      <c r="GQ66" s="140">
        <f>(COUNTIFS('Estruturante Móvel'!$M:$M,$B66,'Estruturante Móvel'!$C:$C,"&lt;&gt;PREVISTO",'Estruturante Móvel'!$G:$G,GP$4))</f>
        <v>0</v>
      </c>
      <c r="GR66" s="139">
        <f>(COUNTIFS('Estruturante Móvel'!$M:$M,$B66,'Estruturante Móvel'!$AM:$AM,GR$4))-(COUNTIFS('Estruturante Móvel'!$M:$M,$B66,'Estruturante Móvel'!$AM:$AM,GR$4,'Estruturante Móvel'!$AQ:$AQ,"REPARO FO"))</f>
        <v>0</v>
      </c>
      <c r="GS66" s="140">
        <f>(COUNTIFS('Estruturante Móvel'!$M:$M,$B66,'Estruturante Móvel'!$C:$C,"&lt;&gt;PREVISTO",'Estruturante Móvel'!$G:$G,GR$4))</f>
        <v>0</v>
      </c>
      <c r="GT66" s="139">
        <f>(COUNTIFS('Estruturante Móvel'!$M:$M,$B66,'Estruturante Móvel'!$AM:$AM,GT$4))-(COUNTIFS('Estruturante Móvel'!$M:$M,$B66,'Estruturante Móvel'!$AM:$AM,GT$4,'Estruturante Móvel'!$AQ:$AQ,"REPARO FO"))</f>
        <v>0</v>
      </c>
      <c r="GU66" s="140">
        <f>(COUNTIFS('Estruturante Móvel'!$M:$M,$B66,'Estruturante Móvel'!$C:$C,"&lt;&gt;PREVISTO",'Estruturante Móvel'!$G:$G,GT$4))</f>
        <v>0</v>
      </c>
      <c r="GV66" s="139">
        <f>(COUNTIFS('Estruturante Móvel'!$M:$M,$B66,'Estruturante Móvel'!$AM:$AM,GV$4))-(COUNTIFS('Estruturante Móvel'!$M:$M,$B66,'Estruturante Móvel'!$AM:$AM,GV$4,'Estruturante Móvel'!$AQ:$AQ,"REPARO FO"))</f>
        <v>0</v>
      </c>
      <c r="GW66" s="140">
        <f>(COUNTIFS('Estruturante Móvel'!$M:$M,$B66,'Estruturante Móvel'!$C:$C,"&lt;&gt;PREVISTO",'Estruturante Móvel'!$G:$G,GV$4))</f>
        <v>0</v>
      </c>
      <c r="GX66" s="139">
        <f>(COUNTIFS('Estruturante Móvel'!$M:$M,$B66,'Estruturante Móvel'!$AM:$AM,GX$4))-(COUNTIFS('Estruturante Móvel'!$M:$M,$B66,'Estruturante Móvel'!$AM:$AM,GX$4,'Estruturante Móvel'!$AQ:$AQ,"REPARO FO"))</f>
        <v>0</v>
      </c>
      <c r="GY66" s="140">
        <f>(COUNTIFS('Estruturante Móvel'!$M:$M,$B66,'Estruturante Móvel'!$C:$C,"&lt;&gt;PREVISTO",'Estruturante Móvel'!$G:$G,GX$4))</f>
        <v>0</v>
      </c>
      <c r="GZ66" s="139">
        <f>(COUNTIFS('Estruturante Móvel'!$M:$M,$B66,'Estruturante Móvel'!$AM:$AM,GZ$4))-(COUNTIFS('Estruturante Móvel'!$M:$M,$B66,'Estruturante Móvel'!$AM:$AM,GZ$4,'Estruturante Móvel'!$AQ:$AQ,"REPARO FO"))</f>
        <v>0</v>
      </c>
      <c r="HA66" s="140">
        <f>(COUNTIFS('Estruturante Móvel'!$M:$M,$B66,'Estruturante Móvel'!$C:$C,"&lt;&gt;PREVISTO",'Estruturante Móvel'!$G:$G,GZ$4))</f>
        <v>0</v>
      </c>
      <c r="HB66" s="139">
        <f>(COUNTIFS('Estruturante Móvel'!$M:$M,$B66,'Estruturante Móvel'!$AM:$AM,HB$4))-(COUNTIFS('Estruturante Móvel'!$M:$M,$B66,'Estruturante Móvel'!$AM:$AM,HB$4,'Estruturante Móvel'!$AQ:$AQ,"REPARO FO"))</f>
        <v>0</v>
      </c>
      <c r="HC66" s="140">
        <f>(COUNTIFS('Estruturante Móvel'!$M:$M,$B66,'Estruturante Móvel'!$C:$C,"&lt;&gt;PREVISTO",'Estruturante Móvel'!$G:$G,HB$4))</f>
        <v>0</v>
      </c>
      <c r="HD66" s="139">
        <f>(COUNTIFS('Estruturante Móvel'!$M:$M,$B66,'Estruturante Móvel'!$AM:$AM,HD$4))-(COUNTIFS('Estruturante Móvel'!$M:$M,$B66,'Estruturante Móvel'!$AM:$AM,HD$4,'Estruturante Móvel'!$AQ:$AQ,"REPARO FO"))</f>
        <v>0</v>
      </c>
      <c r="HE66" s="140">
        <f>(COUNTIFS('Estruturante Móvel'!$M:$M,$B66,'Estruturante Móvel'!$C:$C,"&lt;&gt;PREVISTO",'Estruturante Móvel'!$G:$G,HD$4))</f>
        <v>0</v>
      </c>
      <c r="HF66" s="139">
        <f>(COUNTIFS('Estruturante Móvel'!$M:$M,$B66,'Estruturante Móvel'!$AM:$AM,HF$4))-(COUNTIFS('Estruturante Móvel'!$M:$M,$B66,'Estruturante Móvel'!$AM:$AM,HF$4,'Estruturante Móvel'!$AQ:$AQ,"REPARO FO"))</f>
        <v>0</v>
      </c>
      <c r="HG66" s="140">
        <f>(COUNTIFS('Estruturante Móvel'!$M:$M,$B66,'Estruturante Móvel'!$C:$C,"&lt;&gt;PREVISTO",'Estruturante Móvel'!$G:$G,HF$4))</f>
        <v>0</v>
      </c>
      <c r="HH66" s="139">
        <f>(COUNTIFS('Estruturante Móvel'!$M:$M,$B66,'Estruturante Móvel'!$AM:$AM,HH$4))-(COUNTIFS('Estruturante Móvel'!$M:$M,$B66,'Estruturante Móvel'!$AM:$AM,HH$4,'Estruturante Móvel'!$AQ:$AQ,"REPARO FO"))</f>
        <v>0</v>
      </c>
      <c r="HI66" s="140">
        <f>(COUNTIFS('Estruturante Móvel'!$M:$M,$B66,'Estruturante Móvel'!$C:$C,"&lt;&gt;PREVISTO",'Estruturante Móvel'!$G:$G,HH$4))</f>
        <v>0</v>
      </c>
      <c r="HJ66" s="139">
        <f>(COUNTIFS('Estruturante Móvel'!$M:$M,$B66,'Estruturante Móvel'!$AM:$AM,HJ$4))-(COUNTIFS('Estruturante Móvel'!$M:$M,$B66,'Estruturante Móvel'!$AM:$AM,HJ$4,'Estruturante Móvel'!$AQ:$AQ,"REPARO FO"))</f>
        <v>0</v>
      </c>
      <c r="HK66" s="140">
        <f>(COUNTIFS('Estruturante Móvel'!$M:$M,$B66,'Estruturante Móvel'!$C:$C,"&lt;&gt;PREVISTO",'Estruturante Móvel'!$G:$G,HJ$4))</f>
        <v>0</v>
      </c>
      <c r="HL66" s="139">
        <f>(COUNTIFS('Estruturante Móvel'!$M:$M,$B66,'Estruturante Móvel'!$AM:$AM,HL$4))-(COUNTIFS('Estruturante Móvel'!$M:$M,$B66,'Estruturante Móvel'!$AM:$AM,HL$4,'Estruturante Móvel'!$AQ:$AQ,"REPARO FO"))</f>
        <v>0</v>
      </c>
      <c r="HM66" s="140">
        <f>(COUNTIFS('Estruturante Móvel'!$M:$M,$B66,'Estruturante Móvel'!$C:$C,"&lt;&gt;PREVISTO",'Estruturante Móvel'!$G:$G,HL$4))</f>
        <v>0</v>
      </c>
      <c r="HN66" s="139">
        <f>(COUNTIFS('Estruturante Móvel'!$M:$M,$B66,'Estruturante Móvel'!$AM:$AM,HN$4))-(COUNTIFS('Estruturante Móvel'!$M:$M,$B66,'Estruturante Móvel'!$AM:$AM,HN$4,'Estruturante Móvel'!$AQ:$AQ,"REPARO FO"))</f>
        <v>0</v>
      </c>
      <c r="HO66" s="140">
        <f>(COUNTIFS('Estruturante Móvel'!$M:$M,$B66,'Estruturante Móvel'!$C:$C,"&lt;&gt;PREVISTO",'Estruturante Móvel'!$G:$G,HN$4))</f>
        <v>0</v>
      </c>
      <c r="HP66" s="139">
        <f>(COUNTIFS('Estruturante Móvel'!$M:$M,$B66,'Estruturante Móvel'!$AM:$AM,HP$4))-(COUNTIFS('Estruturante Móvel'!$M:$M,$B66,'Estruturante Móvel'!$AM:$AM,HP$4,'Estruturante Móvel'!$AQ:$AQ,"REPARO FO"))</f>
        <v>0</v>
      </c>
      <c r="HQ66" s="140">
        <f>(COUNTIFS('Estruturante Móvel'!$M:$M,$B66,'Estruturante Móvel'!$C:$C,"&lt;&gt;PREVISTO",'Estruturante Móvel'!$G:$G,HP$4))</f>
        <v>0</v>
      </c>
      <c r="HR66" s="139">
        <f>(COUNTIFS('Estruturante Móvel'!$M:$M,$B66,'Estruturante Móvel'!$AM:$AM,HR$4))-(COUNTIFS('Estruturante Móvel'!$M:$M,$B66,'Estruturante Móvel'!$AM:$AM,HR$4,'Estruturante Móvel'!$AQ:$AQ,"REPARO FO"))</f>
        <v>0</v>
      </c>
      <c r="HS66" s="140">
        <f>(COUNTIFS('Estruturante Móvel'!$M:$M,$B66,'Estruturante Móvel'!$C:$C,"&lt;&gt;PREVISTO",'Estruturante Móvel'!$G:$G,HR$4))</f>
        <v>0</v>
      </c>
      <c r="HT66" s="139">
        <f>(COUNTIFS('Estruturante Móvel'!$M:$M,$B66,'Estruturante Móvel'!$AM:$AM,HT$4))-(COUNTIFS('Estruturante Móvel'!$M:$M,$B66,'Estruturante Móvel'!$AM:$AM,HT$4,'Estruturante Móvel'!$AQ:$AQ,"REPARO FO"))</f>
        <v>0</v>
      </c>
      <c r="HU66" s="140">
        <f>(COUNTIFS('Estruturante Móvel'!$M:$M,$B66,'Estruturante Móvel'!$C:$C,"&lt;&gt;PREVISTO",'Estruturante Móvel'!$G:$G,HT$4))</f>
        <v>0</v>
      </c>
      <c r="HV66" s="139">
        <f>(COUNTIFS('Estruturante Móvel'!$M:$M,$B66,'Estruturante Móvel'!$AM:$AM,HV$4))-(COUNTIFS('Estruturante Móvel'!$M:$M,$B66,'Estruturante Móvel'!$AM:$AM,HV$4,'Estruturante Móvel'!$AQ:$AQ,"REPARO FO"))</f>
        <v>0</v>
      </c>
      <c r="HW66" s="140">
        <f>(COUNTIFS('Estruturante Móvel'!$M:$M,$B66,'Estruturante Móvel'!$C:$C,"&lt;&gt;PREVISTO",'Estruturante Móvel'!$G:$G,HV$4))</f>
        <v>0</v>
      </c>
      <c r="HX66" s="139">
        <f>(COUNTIFS('Estruturante Móvel'!$M:$M,$B66,'Estruturante Móvel'!$AM:$AM,HX$4))-(COUNTIFS('Estruturante Móvel'!$M:$M,$B66,'Estruturante Móvel'!$AM:$AM,HX$4,'Estruturante Móvel'!$AQ:$AQ,"REPARO FO"))</f>
        <v>0</v>
      </c>
      <c r="HY66" s="140">
        <f>(COUNTIFS('Estruturante Móvel'!$M:$M,$B66,'Estruturante Móvel'!$C:$C,"&lt;&gt;PREVISTO",'Estruturante Móvel'!$G:$G,HX$4))</f>
        <v>0</v>
      </c>
      <c r="HZ66" s="139">
        <f>(COUNTIFS('Estruturante Móvel'!$M:$M,$B66,'Estruturante Móvel'!$AM:$AM,HZ$4))-(COUNTIFS('Estruturante Móvel'!$M:$M,$B66,'Estruturante Móvel'!$AM:$AM,HZ$4,'Estruturante Móvel'!$AQ:$AQ,"REPARO FO"))</f>
        <v>0</v>
      </c>
      <c r="IA66" s="140">
        <f>(COUNTIFS('Estruturante Móvel'!$M:$M,$B66,'Estruturante Móvel'!$C:$C,"&lt;&gt;PREVISTO",'Estruturante Móvel'!$G:$G,HZ$4))</f>
        <v>0</v>
      </c>
      <c r="IB66" s="139">
        <f>(COUNTIFS('Estruturante Móvel'!$M:$M,$B66,'Estruturante Móvel'!$AM:$AM,IB$4))-(COUNTIFS('Estruturante Móvel'!$M:$M,$B66,'Estruturante Móvel'!$AM:$AM,IB$4,'Estruturante Móvel'!$AQ:$AQ,"REPARO FO"))</f>
        <v>0</v>
      </c>
      <c r="IC66" s="140">
        <f>(COUNTIFS('Estruturante Móvel'!$M:$M,$B66,'Estruturante Móvel'!$C:$C,"&lt;&gt;PREVISTO",'Estruturante Móvel'!$G:$G,IB$4))</f>
        <v>0</v>
      </c>
      <c r="ID66" s="139">
        <f>(COUNTIFS('Estruturante Móvel'!$M:$M,$B66,'Estruturante Móvel'!$AM:$AM,ID$4))-(COUNTIFS('Estruturante Móvel'!$M:$M,$B66,'Estruturante Móvel'!$AM:$AM,ID$4,'Estruturante Móvel'!$AQ:$AQ,"REPARO FO"))</f>
        <v>0</v>
      </c>
      <c r="IE66" s="140">
        <f>(COUNTIFS('Estruturante Móvel'!$M:$M,$B66,'Estruturante Móvel'!$C:$C,"&lt;&gt;PREVISTO",'Estruturante Móvel'!$G:$G,ID$4))</f>
        <v>0</v>
      </c>
      <c r="IF66" s="139">
        <f>(COUNTIFS('Estruturante Móvel'!$M:$M,$B66,'Estruturante Móvel'!$AM:$AM,IF$4))-(COUNTIFS('Estruturante Móvel'!$M:$M,$B66,'Estruturante Móvel'!$AM:$AM,IF$4,'Estruturante Móvel'!$AQ:$AQ,"REPARO FO"))</f>
        <v>0</v>
      </c>
      <c r="IG66" s="140">
        <f>(COUNTIFS('Estruturante Móvel'!$M:$M,$B66,'Estruturante Móvel'!$C:$C,"&lt;&gt;PREVISTO",'Estruturante Móvel'!$G:$G,IF$4))</f>
        <v>0</v>
      </c>
      <c r="IH66" s="139">
        <f>(COUNTIFS('Estruturante Móvel'!$M:$M,$B66,'Estruturante Móvel'!$AM:$AM,IH$4))-(COUNTIFS('Estruturante Móvel'!$M:$M,$B66,'Estruturante Móvel'!$AM:$AM,IH$4,'Estruturante Móvel'!$AQ:$AQ,"REPARO FO"))</f>
        <v>0</v>
      </c>
      <c r="II66" s="140">
        <f>(COUNTIFS('Estruturante Móvel'!$M:$M,$B66,'Estruturante Móvel'!$C:$C,"&lt;&gt;PREVISTO",'Estruturante Móvel'!$G:$G,IH$4))</f>
        <v>0</v>
      </c>
      <c r="IJ66" s="139">
        <f>(COUNTIFS('Estruturante Móvel'!$M:$M,$B66,'Estruturante Móvel'!$AM:$AM,IJ$4))-(COUNTIFS('Estruturante Móvel'!$M:$M,$B66,'Estruturante Móvel'!$AM:$AM,IJ$4,'Estruturante Móvel'!$AQ:$AQ,"REPARO FO"))</f>
        <v>0</v>
      </c>
      <c r="IK66" s="140">
        <f>(COUNTIFS('Estruturante Móvel'!$M:$M,$B66,'Estruturante Móvel'!$C:$C,"&lt;&gt;PREVISTO",'Estruturante Móvel'!$G:$G,IJ$4))</f>
        <v>0</v>
      </c>
      <c r="IL66" s="139">
        <f>(COUNTIFS('Estruturante Móvel'!$M:$M,$B66,'Estruturante Móvel'!$AM:$AM,IL$4))-(COUNTIFS('Estruturante Móvel'!$M:$M,$B66,'Estruturante Móvel'!$AM:$AM,IL$4,'Estruturante Móvel'!$AQ:$AQ,"REPARO FO"))</f>
        <v>0</v>
      </c>
      <c r="IM66" s="140">
        <f>(COUNTIFS('Estruturante Móvel'!$M:$M,$B66,'Estruturante Móvel'!$C:$C,"&lt;&gt;PREVISTO",'Estruturante Móvel'!$G:$G,IL$4))</f>
        <v>0</v>
      </c>
      <c r="IN66" s="139">
        <f>(COUNTIFS('Estruturante Móvel'!$M:$M,$B66,'Estruturante Móvel'!$AM:$AM,IN$4))-(COUNTIFS('Estruturante Móvel'!$M:$M,$B66,'Estruturante Móvel'!$AM:$AM,IN$4,'Estruturante Móvel'!$AQ:$AQ,"REPARO FO"))</f>
        <v>0</v>
      </c>
      <c r="IO66" s="140">
        <f>(COUNTIFS('Estruturante Móvel'!$M:$M,$B66,'Estruturante Móvel'!$C:$C,"&lt;&gt;PREVISTO",'Estruturante Móvel'!$G:$G,IN$4))</f>
        <v>0</v>
      </c>
      <c r="IP66" s="139">
        <f>(COUNTIFS('Estruturante Móvel'!$M:$M,$B66,'Estruturante Móvel'!$AM:$AM,IP$4))-(COUNTIFS('Estruturante Móvel'!$M:$M,$B66,'Estruturante Móvel'!$AM:$AM,IP$4,'Estruturante Móvel'!$AQ:$AQ,"REPARO FO"))</f>
        <v>0</v>
      </c>
      <c r="IQ66" s="140">
        <f>(COUNTIFS('Estruturante Móvel'!$M:$M,$B66,'Estruturante Móvel'!$C:$C,"&lt;&gt;PREVISTO",'Estruturante Móvel'!$G:$G,IP$4))</f>
        <v>0</v>
      </c>
      <c r="IR66" s="139">
        <f>(COUNTIFS('Estruturante Móvel'!$M:$M,$B66,'Estruturante Móvel'!$AM:$AM,IR$4))-(COUNTIFS('Estruturante Móvel'!$M:$M,$B66,'Estruturante Móvel'!$AM:$AM,IR$4,'Estruturante Móvel'!$AQ:$AQ,"REPARO FO"))</f>
        <v>0</v>
      </c>
      <c r="IS66" s="140">
        <f>(COUNTIFS('Estruturante Móvel'!$M:$M,$B66,'Estruturante Móvel'!$C:$C,"&lt;&gt;PREVISTO",'Estruturante Móvel'!$G:$G,IR$4))</f>
        <v>0</v>
      </c>
      <c r="IT66" s="139">
        <f>(COUNTIFS('Estruturante Móvel'!$M:$M,$B66,'Estruturante Móvel'!$AM:$AM,IT$4))-(COUNTIFS('Estruturante Móvel'!$M:$M,$B66,'Estruturante Móvel'!$AM:$AM,IT$4,'Estruturante Móvel'!$AQ:$AQ,"REPARO FO"))</f>
        <v>0</v>
      </c>
      <c r="IU66" s="140">
        <f>(COUNTIFS('Estruturante Móvel'!$M:$M,$B66,'Estruturante Móvel'!$C:$C,"&lt;&gt;PREVISTO",'Estruturante Móvel'!$G:$G,IT$4))</f>
        <v>0</v>
      </c>
      <c r="IV66" s="139">
        <f>(COUNTIFS('Estruturante Móvel'!$M:$M,$B66,'Estruturante Móvel'!$AM:$AM,IV$4))-(COUNTIFS('Estruturante Móvel'!$M:$M,$B66,'Estruturante Móvel'!$AM:$AM,IV$4,'Estruturante Móvel'!$AQ:$AQ,"REPARO FO"))</f>
        <v>0</v>
      </c>
      <c r="IW66" s="140">
        <f>(COUNTIFS('Estruturante Móvel'!$M:$M,$B66,'Estruturante Móvel'!$C:$C,"&lt;&gt;PREVISTO",'Estruturante Móvel'!$G:$G,IV$4))</f>
        <v>0</v>
      </c>
      <c r="IX66" s="139">
        <f>(COUNTIFS('Estruturante Móvel'!$M:$M,$B66,'Estruturante Móvel'!$AM:$AM,IX$4))-(COUNTIFS('Estruturante Móvel'!$M:$M,$B66,'Estruturante Móvel'!$AM:$AM,IX$4,'Estruturante Móvel'!$AQ:$AQ,"REPARO FO"))</f>
        <v>0</v>
      </c>
      <c r="IY66" s="140">
        <f>(COUNTIFS('Estruturante Móvel'!$M:$M,$B66,'Estruturante Móvel'!$C:$C,"&lt;&gt;PREVISTO",'Estruturante Móvel'!$G:$G,IX$4))</f>
        <v>0</v>
      </c>
      <c r="IZ66" s="139">
        <f>(COUNTIFS('Estruturante Móvel'!$M:$M,$B66,'Estruturante Móvel'!$AM:$AM,IZ$4))-(COUNTIFS('Estruturante Móvel'!$M:$M,$B66,'Estruturante Móvel'!$AM:$AM,IZ$4,'Estruturante Móvel'!$AQ:$AQ,"REPARO FO"))</f>
        <v>0</v>
      </c>
      <c r="JA66" s="140">
        <f>(COUNTIFS('Estruturante Móvel'!$M:$M,$B66,'Estruturante Móvel'!$C:$C,"&lt;&gt;PREVISTO",'Estruturante Móvel'!$G:$G,IZ$4))</f>
        <v>0</v>
      </c>
      <c r="JB66" s="139">
        <f>(COUNTIFS('Estruturante Móvel'!$M:$M,$B66,'Estruturante Móvel'!$AM:$AM,JB$4))-(COUNTIFS('Estruturante Móvel'!$M:$M,$B66,'Estruturante Móvel'!$AM:$AM,JB$4,'Estruturante Móvel'!$AQ:$AQ,"REPARO FO"))</f>
        <v>0</v>
      </c>
      <c r="JC66" s="140">
        <f>(COUNTIFS('Estruturante Móvel'!$M:$M,$B66,'Estruturante Móvel'!$C:$C,"&lt;&gt;PREVISTO",'Estruturante Móvel'!$G:$G,JB$4))</f>
        <v>0</v>
      </c>
      <c r="JD66" s="139">
        <f>(COUNTIFS('Estruturante Móvel'!$M:$M,$B66,'Estruturante Móvel'!$AM:$AM,JD$4))-(COUNTIFS('Estruturante Móvel'!$M:$M,$B66,'Estruturante Móvel'!$AM:$AM,JD$4,'Estruturante Móvel'!$AQ:$AQ,"REPARO FO"))</f>
        <v>0</v>
      </c>
      <c r="JE66" s="140">
        <f>(COUNTIFS('Estruturante Móvel'!$M:$M,$B66,'Estruturante Móvel'!$C:$C,"&lt;&gt;PREVISTO",'Estruturante Móvel'!$G:$G,JD$4))</f>
        <v>0</v>
      </c>
      <c r="JF66" s="139">
        <f>(COUNTIFS('Estruturante Móvel'!$M:$M,$B66,'Estruturante Móvel'!$AM:$AM,JF$4))-(COUNTIFS('Estruturante Móvel'!$M:$M,$B66,'Estruturante Móvel'!$AM:$AM,JF$4,'Estruturante Móvel'!$AQ:$AQ,"REPARO FO"))</f>
        <v>0</v>
      </c>
      <c r="JG66" s="140">
        <f>(COUNTIFS('Estruturante Móvel'!$M:$M,$B66,'Estruturante Móvel'!$C:$C,"&lt;&gt;PREVISTO",'Estruturante Móvel'!$G:$G,JF$4))</f>
        <v>0</v>
      </c>
      <c r="JH66" s="139">
        <f>(COUNTIFS('Estruturante Móvel'!$M:$M,$B66,'Estruturante Móvel'!$AM:$AM,JH$4))-(COUNTIFS('Estruturante Móvel'!$M:$M,$B66,'Estruturante Móvel'!$AM:$AM,JH$4,'Estruturante Móvel'!$AQ:$AQ,"REPARO FO"))</f>
        <v>0</v>
      </c>
      <c r="JI66" s="140">
        <f>(COUNTIFS('Estruturante Móvel'!$M:$M,$B66,'Estruturante Móvel'!$C:$C,"&lt;&gt;PREVISTO",'Estruturante Móvel'!$G:$G,JH$4))</f>
        <v>0</v>
      </c>
      <c r="JJ66" s="139">
        <f>(COUNTIFS('Estruturante Móvel'!$M:$M,$B66,'Estruturante Móvel'!$AM:$AM,JJ$4))-(COUNTIFS('Estruturante Móvel'!$M:$M,$B66,'Estruturante Móvel'!$AM:$AM,JJ$4,'Estruturante Móvel'!$AQ:$AQ,"REPARO FO"))</f>
        <v>0</v>
      </c>
      <c r="JK66" s="140">
        <f>(COUNTIFS('Estruturante Móvel'!$M:$M,$B66,'Estruturante Móvel'!$C:$C,"&lt;&gt;PREVISTO",'Estruturante Móvel'!$G:$G,JJ$4))</f>
        <v>0</v>
      </c>
      <c r="JL66" s="139">
        <f>(COUNTIFS('Estruturante Móvel'!$M:$M,$B66,'Estruturante Móvel'!$AM:$AM,JL$4))-(COUNTIFS('Estruturante Móvel'!$M:$M,$B66,'Estruturante Móvel'!$AM:$AM,JL$4,'Estruturante Móvel'!$AQ:$AQ,"REPARO FO"))</f>
        <v>0</v>
      </c>
      <c r="JM66" s="140">
        <f>(COUNTIFS('Estruturante Móvel'!$M:$M,$B66,'Estruturante Móvel'!$C:$C,"&lt;&gt;PREVISTO",'Estruturante Móvel'!$G:$G,JL$4))</f>
        <v>0</v>
      </c>
      <c r="JN66" s="139">
        <f>(COUNTIFS('Estruturante Móvel'!$M:$M,$B66,'Estruturante Móvel'!$AM:$AM,JN$4))-(COUNTIFS('Estruturante Móvel'!$M:$M,$B66,'Estruturante Móvel'!$AM:$AM,JN$4,'Estruturante Móvel'!$AQ:$AQ,"REPARO FO"))</f>
        <v>0</v>
      </c>
      <c r="JO66" s="140">
        <f>(COUNTIFS('Estruturante Móvel'!$M:$M,$B66,'Estruturante Móvel'!$C:$C,"&lt;&gt;PREVISTO",'Estruturante Móvel'!$G:$G,JN$4))</f>
        <v>0</v>
      </c>
      <c r="JP66" s="139">
        <f>(COUNTIFS('Estruturante Móvel'!$M:$M,$B66,'Estruturante Móvel'!$AM:$AM,JP$4))-(COUNTIFS('Estruturante Móvel'!$M:$M,$B66,'Estruturante Móvel'!$AM:$AM,JP$4,'Estruturante Móvel'!$AQ:$AQ,"REPARO FO"))</f>
        <v>0</v>
      </c>
      <c r="JQ66" s="140">
        <f>(COUNTIFS('Estruturante Móvel'!$M:$M,$B66,'Estruturante Móvel'!$C:$C,"&lt;&gt;PREVISTO",'Estruturante Móvel'!$G:$G,JP$4))</f>
        <v>0</v>
      </c>
      <c r="JR66" s="139">
        <f>(COUNTIFS('Estruturante Móvel'!$M:$M,$B66,'Estruturante Móvel'!$AM:$AM,JR$4))-(COUNTIFS('Estruturante Móvel'!$M:$M,$B66,'Estruturante Móvel'!$AM:$AM,JR$4,'Estruturante Móvel'!$AQ:$AQ,"REPARO FO"))</f>
        <v>0</v>
      </c>
      <c r="JS66" s="140">
        <f>(COUNTIFS('Estruturante Móvel'!$M:$M,$B66,'Estruturante Móvel'!$C:$C,"&lt;&gt;PREVISTO",'Estruturante Móvel'!$G:$G,JR$4))</f>
        <v>0</v>
      </c>
      <c r="JT66" s="139">
        <f>(COUNTIFS('Estruturante Móvel'!$M:$M,$B66,'Estruturante Móvel'!$AM:$AM,JT$4))-(COUNTIFS('Estruturante Móvel'!$M:$M,$B66,'Estruturante Móvel'!$AM:$AM,JT$4,'Estruturante Móvel'!$AQ:$AQ,"REPARO FO"))</f>
        <v>0</v>
      </c>
      <c r="JU66" s="140">
        <f>(COUNTIFS('Estruturante Móvel'!$M:$M,$B66,'Estruturante Móvel'!$C:$C,"&lt;&gt;PREVISTO",'Estruturante Móvel'!$G:$G,JT$4))</f>
        <v>0</v>
      </c>
      <c r="JV66" s="139">
        <f>(COUNTIFS('Estruturante Móvel'!$M:$M,$B66,'Estruturante Móvel'!$AM:$AM,JV$4))-(COUNTIFS('Estruturante Móvel'!$M:$M,$B66,'Estruturante Móvel'!$AM:$AM,JV$4,'Estruturante Móvel'!$AQ:$AQ,"REPARO FO"))</f>
        <v>0</v>
      </c>
      <c r="JW66" s="140">
        <f>(COUNTIFS('Estruturante Móvel'!$M:$M,$B66,'Estruturante Móvel'!$C:$C,"&lt;&gt;PREVISTO",'Estruturante Móvel'!$G:$G,JV$4))</f>
        <v>0</v>
      </c>
      <c r="JX66" s="139">
        <f>(COUNTIFS('Estruturante Móvel'!$M:$M,$B66,'Estruturante Móvel'!$AM:$AM,JX$4))-(COUNTIFS('Estruturante Móvel'!$M:$M,$B66,'Estruturante Móvel'!$AM:$AM,JX$4,'Estruturante Móvel'!$AQ:$AQ,"REPARO FO"))</f>
        <v>0</v>
      </c>
      <c r="JY66" s="140">
        <f>(COUNTIFS('Estruturante Móvel'!$M:$M,$B66,'Estruturante Móvel'!$C:$C,"&lt;&gt;PREVISTO",'Estruturante Móvel'!$G:$G,JX$4))</f>
        <v>0</v>
      </c>
      <c r="JZ66" s="139">
        <f>(COUNTIFS('Estruturante Móvel'!$M:$M,$B66,'Estruturante Móvel'!$AM:$AM,JZ$4))-(COUNTIFS('Estruturante Móvel'!$M:$M,$B66,'Estruturante Móvel'!$AM:$AM,JZ$4,'Estruturante Móvel'!$AQ:$AQ,"REPARO FO"))</f>
        <v>0</v>
      </c>
      <c r="KA66" s="140">
        <f>(COUNTIFS('Estruturante Móvel'!$M:$M,$B66,'Estruturante Móvel'!$C:$C,"&lt;&gt;PREVISTO",'Estruturante Móvel'!$G:$G,JZ$4))</f>
        <v>0</v>
      </c>
      <c r="KB66" s="139">
        <f>(COUNTIFS('Estruturante Móvel'!$M:$M,$B66,'Estruturante Móvel'!$AM:$AM,KB$4))-(COUNTIFS('Estruturante Móvel'!$M:$M,$B66,'Estruturante Móvel'!$AM:$AM,KB$4,'Estruturante Móvel'!$AQ:$AQ,"REPARO FO"))</f>
        <v>0</v>
      </c>
      <c r="KC66" s="140">
        <f>(COUNTIFS('Estruturante Móvel'!$M:$M,$B66,'Estruturante Móvel'!$C:$C,"&lt;&gt;PREVISTO",'Estruturante Móvel'!$G:$G,KB$4))</f>
        <v>0</v>
      </c>
      <c r="KD66" s="139">
        <f>(COUNTIFS('Estruturante Móvel'!$M:$M,$B66,'Estruturante Móvel'!$AM:$AM,KD$4))-(COUNTIFS('Estruturante Móvel'!$M:$M,$B66,'Estruturante Móvel'!$AM:$AM,KD$4,'Estruturante Móvel'!$AQ:$AQ,"REPARO FO"))</f>
        <v>0</v>
      </c>
      <c r="KE66" s="140">
        <f>(COUNTIFS('Estruturante Móvel'!$M:$M,$B66,'Estruturante Móvel'!$C:$C,"&lt;&gt;PREVISTO",'Estruturante Móvel'!$G:$G,KD$4))</f>
        <v>0</v>
      </c>
      <c r="KF66" s="139">
        <f>(COUNTIFS('Estruturante Móvel'!$M:$M,$B66,'Estruturante Móvel'!$AM:$AM,KF$4))-(COUNTIFS('Estruturante Móvel'!$M:$M,$B66,'Estruturante Móvel'!$AM:$AM,KF$4,'Estruturante Móvel'!$AQ:$AQ,"REPARO FO"))</f>
        <v>0</v>
      </c>
      <c r="KG66" s="140">
        <f>(COUNTIFS('Estruturante Móvel'!$M:$M,$B66,'Estruturante Móvel'!$C:$C,"&lt;&gt;PREVISTO",'Estruturante Móvel'!$G:$G,KF$4))</f>
        <v>0</v>
      </c>
      <c r="KH66" s="139">
        <f>(COUNTIFS('Estruturante Móvel'!$M:$M,$B66,'Estruturante Móvel'!$AM:$AM,KH$4))-(COUNTIFS('Estruturante Móvel'!$M:$M,$B66,'Estruturante Móvel'!$AM:$AM,KH$4,'Estruturante Móvel'!$AQ:$AQ,"REPARO FO"))</f>
        <v>0</v>
      </c>
      <c r="KI66" s="140">
        <f>(COUNTIFS('Estruturante Móvel'!$M:$M,$B66,'Estruturante Móvel'!$C:$C,"&lt;&gt;PREVISTO",'Estruturante Móvel'!$G:$G,KH$4))</f>
        <v>0</v>
      </c>
      <c r="KJ66" s="139">
        <f>(COUNTIFS('Estruturante Móvel'!$M:$M,$B66,'Estruturante Móvel'!$AM:$AM,KJ$4))-(COUNTIFS('Estruturante Móvel'!$M:$M,$B66,'Estruturante Móvel'!$AM:$AM,KJ$4,'Estruturante Móvel'!$AQ:$AQ,"REPARO FO"))</f>
        <v>0</v>
      </c>
      <c r="KK66" s="140">
        <f>(COUNTIFS('Estruturante Móvel'!$M:$M,$B66,'Estruturante Móvel'!$C:$C,"&lt;&gt;PREVISTO",'Estruturante Móvel'!$G:$G,KJ$4))</f>
        <v>0</v>
      </c>
      <c r="KL66" s="139">
        <f>(COUNTIFS('Estruturante Móvel'!$M:$M,$B66,'Estruturante Móvel'!$AM:$AM,KL$4))-(COUNTIFS('Estruturante Móvel'!$M:$M,$B66,'Estruturante Móvel'!$AM:$AM,KL$4,'Estruturante Móvel'!$AQ:$AQ,"REPARO FO"))</f>
        <v>0</v>
      </c>
      <c r="KM66" s="140">
        <f>(COUNTIFS('Estruturante Móvel'!$M:$M,$B66,'Estruturante Móvel'!$C:$C,"&lt;&gt;PREVISTO",'Estruturante Móvel'!$G:$G,KL$4))</f>
        <v>0</v>
      </c>
      <c r="KN66" s="139">
        <f>(COUNTIFS('Estruturante Móvel'!$M:$M,$B66,'Estruturante Móvel'!$AM:$AM,KN$4))-(COUNTIFS('Estruturante Móvel'!$M:$M,$B66,'Estruturante Móvel'!$AM:$AM,KN$4,'Estruturante Móvel'!$AQ:$AQ,"REPARO FO"))</f>
        <v>0</v>
      </c>
      <c r="KO66" s="140">
        <f>(COUNTIFS('Estruturante Móvel'!$M:$M,$B66,'Estruturante Móvel'!$C:$C,"&lt;&gt;PREVISTO",'Estruturante Móvel'!$G:$G,KN$4))</f>
        <v>0</v>
      </c>
      <c r="KP66" s="139">
        <f>(COUNTIFS('Estruturante Móvel'!$M:$M,$B66,'Estruturante Móvel'!$AM:$AM,KP$4))-(COUNTIFS('Estruturante Móvel'!$M:$M,$B66,'Estruturante Móvel'!$AM:$AM,KP$4,'Estruturante Móvel'!$AQ:$AQ,"REPARO FO"))</f>
        <v>0</v>
      </c>
      <c r="KQ66" s="140">
        <f>(COUNTIFS('Estruturante Móvel'!$M:$M,$B66,'Estruturante Móvel'!$C:$C,"&lt;&gt;PREVISTO",'Estruturante Móvel'!$G:$G,KP$4))</f>
        <v>0</v>
      </c>
      <c r="KR66" s="139">
        <f>(COUNTIFS('Estruturante Móvel'!$M:$M,$B66,'Estruturante Móvel'!$AM:$AM,KR$4))-(COUNTIFS('Estruturante Móvel'!$M:$M,$B66,'Estruturante Móvel'!$AM:$AM,KR$4,'Estruturante Móvel'!$AQ:$AQ,"REPARO FO"))</f>
        <v>0</v>
      </c>
      <c r="KS66" s="140">
        <f>(COUNTIFS('Estruturante Móvel'!$M:$M,$B66,'Estruturante Móvel'!$C:$C,"&lt;&gt;PREVISTO",'Estruturante Móvel'!$G:$G,KR$4))</f>
        <v>0</v>
      </c>
      <c r="KT66" s="139">
        <f>(COUNTIFS('Estruturante Móvel'!$M:$M,$B66,'Estruturante Móvel'!$AM:$AM,KT$4))-(COUNTIFS('Estruturante Móvel'!$M:$M,$B66,'Estruturante Móvel'!$AM:$AM,KT$4,'Estruturante Móvel'!$AQ:$AQ,"REPARO FO"))</f>
        <v>0</v>
      </c>
      <c r="KU66" s="140">
        <f>(COUNTIFS('Estruturante Móvel'!$M:$M,$B66,'Estruturante Móvel'!$C:$C,"&lt;&gt;PREVISTO",'Estruturante Móvel'!$G:$G,KT$4))</f>
        <v>0</v>
      </c>
      <c r="KV66" s="139">
        <f>(COUNTIFS('Estruturante Móvel'!$M:$M,$B66,'Estruturante Móvel'!$AM:$AM,KV$4))-(COUNTIFS('Estruturante Móvel'!$M:$M,$B66,'Estruturante Móvel'!$AM:$AM,KV$4,'Estruturante Móvel'!$AQ:$AQ,"REPARO FO"))</f>
        <v>0</v>
      </c>
      <c r="KW66" s="140">
        <f>(COUNTIFS('Estruturante Móvel'!$M:$M,$B66,'Estruturante Móvel'!$C:$C,"&lt;&gt;PREVISTO",'Estruturante Móvel'!$G:$G,KV$4))</f>
        <v>0</v>
      </c>
      <c r="KX66" s="139">
        <f>(COUNTIFS('Estruturante Móvel'!$M:$M,$B66,'Estruturante Móvel'!$AM:$AM,KX$4))-(COUNTIFS('Estruturante Móvel'!$M:$M,$B66,'Estruturante Móvel'!$AM:$AM,KX$4,'Estruturante Móvel'!$AQ:$AQ,"REPARO FO"))</f>
        <v>0</v>
      </c>
      <c r="KY66" s="140">
        <f>(COUNTIFS('Estruturante Móvel'!$M:$M,$B66,'Estruturante Móvel'!$C:$C,"&lt;&gt;PREVISTO",'Estruturante Móvel'!$G:$G,KX$4))</f>
        <v>0</v>
      </c>
      <c r="KZ66" s="139">
        <f>(COUNTIFS('Estruturante Móvel'!$M:$M,$B66,'Estruturante Móvel'!$AM:$AM,KZ$4))-(COUNTIFS('Estruturante Móvel'!$M:$M,$B66,'Estruturante Móvel'!$AM:$AM,KZ$4,'Estruturante Móvel'!$AQ:$AQ,"REPARO FO"))</f>
        <v>0</v>
      </c>
      <c r="LA66" s="140">
        <f>(COUNTIFS('Estruturante Móvel'!$M:$M,$B66,'Estruturante Móvel'!$C:$C,"&lt;&gt;PREVISTO",'Estruturante Móvel'!$G:$G,KZ$4))</f>
        <v>0</v>
      </c>
      <c r="LB66" s="139">
        <f>(COUNTIFS('Estruturante Móvel'!$M:$M,$B66,'Estruturante Móvel'!$AM:$AM,LB$4))-(COUNTIFS('Estruturante Móvel'!$M:$M,$B66,'Estruturante Móvel'!$AM:$AM,LB$4,'Estruturante Móvel'!$AQ:$AQ,"REPARO FO"))</f>
        <v>0</v>
      </c>
      <c r="LC66" s="140">
        <f>(COUNTIFS('Estruturante Móvel'!$M:$M,$B66,'Estruturante Móvel'!$C:$C,"&lt;&gt;PREVISTO",'Estruturante Móvel'!$G:$G,LB$4))</f>
        <v>0</v>
      </c>
      <c r="LD66" s="139">
        <f>(COUNTIFS('Estruturante Móvel'!$M:$M,$B66,'Estruturante Móvel'!$AM:$AM,LD$4))-(COUNTIFS('Estruturante Móvel'!$M:$M,$B66,'Estruturante Móvel'!$AM:$AM,LD$4,'Estruturante Móvel'!$AQ:$AQ,"REPARO FO"))</f>
        <v>0</v>
      </c>
      <c r="LE66" s="140">
        <f>(COUNTIFS('Estruturante Móvel'!$M:$M,$B66,'Estruturante Móvel'!$C:$C,"&lt;&gt;PREVISTO",'Estruturante Móvel'!$G:$G,LD$4))</f>
        <v>0</v>
      </c>
      <c r="LF66" s="139">
        <f>(COUNTIFS('Estruturante Móvel'!$M:$M,$B66,'Estruturante Móvel'!$AM:$AM,LF$4))-(COUNTIFS('Estruturante Móvel'!$M:$M,$B66,'Estruturante Móvel'!$AM:$AM,LF$4,'Estruturante Móvel'!$AQ:$AQ,"REPARO FO"))</f>
        <v>0</v>
      </c>
      <c r="LG66" s="140">
        <f>(COUNTIFS('Estruturante Móvel'!$M:$M,$B66,'Estruturante Móvel'!$C:$C,"&lt;&gt;PREVISTO",'Estruturante Móvel'!$G:$G,LF$4))</f>
        <v>0</v>
      </c>
      <c r="LH66" s="139">
        <f>(COUNTIFS('Estruturante Móvel'!$M:$M,$B66,'Estruturante Móvel'!$AM:$AM,LH$4))-(COUNTIFS('Estruturante Móvel'!$M:$M,$B66,'Estruturante Móvel'!$AM:$AM,LH$4,'Estruturante Móvel'!$AQ:$AQ,"REPARO FO"))</f>
        <v>0</v>
      </c>
      <c r="LI66" s="140">
        <f>(COUNTIFS('Estruturante Móvel'!$M:$M,$B66,'Estruturante Móvel'!$C:$C,"&lt;&gt;PREVISTO",'Estruturante Móvel'!$G:$G,LH$4))</f>
        <v>0</v>
      </c>
      <c r="LJ66" s="139">
        <f>(COUNTIFS('Estruturante Móvel'!$M:$M,$B66,'Estruturante Móvel'!$AM:$AM,LJ$4))-(COUNTIFS('Estruturante Móvel'!$M:$M,$B66,'Estruturante Móvel'!$AM:$AM,LJ$4,'Estruturante Móvel'!$AQ:$AQ,"REPARO FO"))</f>
        <v>0</v>
      </c>
      <c r="LK66" s="140">
        <f>(COUNTIFS('Estruturante Móvel'!$M:$M,$B66,'Estruturante Móvel'!$C:$C,"&lt;&gt;PREVISTO",'Estruturante Móvel'!$G:$G,LJ$4))</f>
        <v>0</v>
      </c>
      <c r="LL66" s="139">
        <f>(COUNTIFS('Estruturante Móvel'!$M:$M,$B66,'Estruturante Móvel'!$AM:$AM,LL$4))-(COUNTIFS('Estruturante Móvel'!$M:$M,$B66,'Estruturante Móvel'!$AM:$AM,LL$4,'Estruturante Móvel'!$AQ:$AQ,"REPARO FO"))</f>
        <v>0</v>
      </c>
      <c r="LM66" s="140">
        <f>(COUNTIFS('Estruturante Móvel'!$M:$M,$B66,'Estruturante Móvel'!$C:$C,"&lt;&gt;PREVISTO",'Estruturante Móvel'!$G:$G,LL$4))</f>
        <v>0</v>
      </c>
      <c r="LN66" s="139">
        <f>(COUNTIFS('Estruturante Móvel'!$M:$M,$B66,'Estruturante Móvel'!$AM:$AM,LN$4))-(COUNTIFS('Estruturante Móvel'!$M:$M,$B66,'Estruturante Móvel'!$AM:$AM,LN$4,'Estruturante Móvel'!$AQ:$AQ,"REPARO FO"))</f>
        <v>0</v>
      </c>
      <c r="LO66" s="140">
        <f>(COUNTIFS('Estruturante Móvel'!$M:$M,$B66,'Estruturante Móvel'!$C:$C,"&lt;&gt;PREVISTO",'Estruturante Móvel'!$G:$G,LN$4))</f>
        <v>0</v>
      </c>
      <c r="LP66" s="139">
        <f>(COUNTIFS('Estruturante Móvel'!$M:$M,$B66,'Estruturante Móvel'!$AM:$AM,LP$4))-(COUNTIFS('Estruturante Móvel'!$M:$M,$B66,'Estruturante Móvel'!$AM:$AM,LP$4,'Estruturante Móvel'!$AQ:$AQ,"REPARO FO"))</f>
        <v>0</v>
      </c>
      <c r="LQ66" s="140">
        <f>(COUNTIFS('Estruturante Móvel'!$M:$M,$B66,'Estruturante Móvel'!$C:$C,"&lt;&gt;PREVISTO",'Estruturante Móvel'!$G:$G,LP$4))</f>
        <v>0</v>
      </c>
      <c r="LR66" s="139">
        <f>(COUNTIFS('Estruturante Móvel'!$M:$M,$B66,'Estruturante Móvel'!$AM:$AM,LR$4))-(COUNTIFS('Estruturante Móvel'!$M:$M,$B66,'Estruturante Móvel'!$AM:$AM,LR$4,'Estruturante Móvel'!$AQ:$AQ,"REPARO FO"))</f>
        <v>0</v>
      </c>
      <c r="LS66" s="140">
        <f>(COUNTIFS('Estruturante Móvel'!$M:$M,$B66,'Estruturante Móvel'!$C:$C,"&lt;&gt;PREVISTO",'Estruturante Móvel'!$G:$G,LR$4))</f>
        <v>0</v>
      </c>
      <c r="LT66" s="139">
        <f>(COUNTIFS('Estruturante Móvel'!$M:$M,$B66,'Estruturante Móvel'!$AM:$AM,LT$4))-(COUNTIFS('Estruturante Móvel'!$M:$M,$B66,'Estruturante Móvel'!$AM:$AM,LT$4,'Estruturante Móvel'!$AQ:$AQ,"REPARO FO"))</f>
        <v>0</v>
      </c>
      <c r="LU66" s="140">
        <f>(COUNTIFS('Estruturante Móvel'!$M:$M,$B66,'Estruturante Móvel'!$C:$C,"&lt;&gt;PREVISTO",'Estruturante Móvel'!$G:$G,LT$4))</f>
        <v>0</v>
      </c>
      <c r="LV66" s="139">
        <f>(COUNTIFS('Estruturante Móvel'!$M:$M,$B66,'Estruturante Móvel'!$AM:$AM,LV$4))-(COUNTIFS('Estruturante Móvel'!$M:$M,$B66,'Estruturante Móvel'!$AM:$AM,LV$4,'Estruturante Móvel'!$AQ:$AQ,"REPARO FO"))</f>
        <v>0</v>
      </c>
      <c r="LW66" s="140">
        <f>(COUNTIFS('Estruturante Móvel'!$M:$M,$B66,'Estruturante Móvel'!$C:$C,"&lt;&gt;PREVISTO",'Estruturante Móvel'!$G:$G,LV$4))</f>
        <v>0</v>
      </c>
      <c r="LX66" s="139">
        <f>(COUNTIFS('Estruturante Móvel'!$M:$M,$B66,'Estruturante Móvel'!$AM:$AM,LX$4))-(COUNTIFS('Estruturante Móvel'!$M:$M,$B66,'Estruturante Móvel'!$AM:$AM,LX$4,'Estruturante Móvel'!$AQ:$AQ,"REPARO FO"))</f>
        <v>0</v>
      </c>
      <c r="LY66" s="140">
        <f>(COUNTIFS('Estruturante Móvel'!$M:$M,$B66,'Estruturante Móvel'!$C:$C,"&lt;&gt;PREVISTO",'Estruturante Móvel'!$G:$G,LX$4))</f>
        <v>0</v>
      </c>
      <c r="LZ66" s="139">
        <f>(COUNTIFS('Estruturante Móvel'!$M:$M,$B66,'Estruturante Móvel'!$AM:$AM,LZ$4))-(COUNTIFS('Estruturante Móvel'!$M:$M,$B66,'Estruturante Móvel'!$AM:$AM,LZ$4,'Estruturante Móvel'!$AQ:$AQ,"REPARO FO"))</f>
        <v>0</v>
      </c>
      <c r="MA66" s="140">
        <f>(COUNTIFS('Estruturante Móvel'!$M:$M,$B66,'Estruturante Móvel'!$C:$C,"&lt;&gt;PREVISTO",'Estruturante Móvel'!$G:$G,LZ$4))</f>
        <v>0</v>
      </c>
      <c r="MB66" s="139">
        <f>(COUNTIFS('Estruturante Móvel'!$M:$M,$B66,'Estruturante Móvel'!$AM:$AM,MB$4))-(COUNTIFS('Estruturante Móvel'!$M:$M,$B66,'Estruturante Móvel'!$AM:$AM,MB$4,'Estruturante Móvel'!$AQ:$AQ,"REPARO FO"))</f>
        <v>0</v>
      </c>
      <c r="MC66" s="140">
        <f>(COUNTIFS('Estruturante Móvel'!$M:$M,$B66,'Estruturante Móvel'!$C:$C,"&lt;&gt;PREVISTO",'Estruturante Móvel'!$G:$G,MB$4))</f>
        <v>0</v>
      </c>
      <c r="MD66" s="139">
        <f>(COUNTIFS('Estruturante Móvel'!$M:$M,$B66,'Estruturante Móvel'!$AM:$AM,MD$4))-(COUNTIFS('Estruturante Móvel'!$M:$M,$B66,'Estruturante Móvel'!$AM:$AM,MD$4,'Estruturante Móvel'!$AQ:$AQ,"REPARO FO"))</f>
        <v>0</v>
      </c>
      <c r="ME66" s="140">
        <f>(COUNTIFS('Estruturante Móvel'!$M:$M,$B66,'Estruturante Móvel'!$C:$C,"&lt;&gt;PREVISTO",'Estruturante Móvel'!$G:$G,MD$4))</f>
        <v>0</v>
      </c>
      <c r="MF66" s="139">
        <f>(COUNTIFS('Estruturante Móvel'!$M:$M,$B66,'Estruturante Móvel'!$AM:$AM,MF$4))-(COUNTIFS('Estruturante Móvel'!$M:$M,$B66,'Estruturante Móvel'!$AM:$AM,MF$4,'Estruturante Móvel'!$AQ:$AQ,"REPARO FO"))</f>
        <v>0</v>
      </c>
      <c r="MG66" s="140">
        <f>(COUNTIFS('Estruturante Móvel'!$M:$M,$B66,'Estruturante Móvel'!$C:$C,"&lt;&gt;PREVISTO",'Estruturante Móvel'!$G:$G,MF$4))</f>
        <v>0</v>
      </c>
      <c r="MH66" s="139">
        <f>(COUNTIFS('Estruturante Móvel'!$M:$M,$B66,'Estruturante Móvel'!$AM:$AM,MH$4))-(COUNTIFS('Estruturante Móvel'!$M:$M,$B66,'Estruturante Móvel'!$AM:$AM,MH$4,'Estruturante Móvel'!$AQ:$AQ,"REPARO FO"))</f>
        <v>0</v>
      </c>
      <c r="MI66" s="140">
        <f>(COUNTIFS('Estruturante Móvel'!$M:$M,$B66,'Estruturante Móvel'!$C:$C,"&lt;&gt;PREVISTO",'Estruturante Móvel'!$G:$G,MH$4))</f>
        <v>0</v>
      </c>
      <c r="MJ66" s="139">
        <f>(COUNTIFS('Estruturante Móvel'!$M:$M,$B66,'Estruturante Móvel'!$AM:$AM,MJ$4))-(COUNTIFS('Estruturante Móvel'!$M:$M,$B66,'Estruturante Móvel'!$AM:$AM,MJ$4,'Estruturante Móvel'!$AQ:$AQ,"REPARO FO"))</f>
        <v>0</v>
      </c>
      <c r="MK66" s="140">
        <f>(COUNTIFS('Estruturante Móvel'!$M:$M,$B66,'Estruturante Móvel'!$C:$C,"&lt;&gt;PREVISTO",'Estruturante Móvel'!$G:$G,MJ$4))</f>
        <v>0</v>
      </c>
      <c r="ML66" s="139">
        <f>(COUNTIFS('Estruturante Móvel'!$M:$M,$B66,'Estruturante Móvel'!$AM:$AM,ML$4))-(COUNTIFS('Estruturante Móvel'!$M:$M,$B66,'Estruturante Móvel'!$AM:$AM,ML$4,'Estruturante Móvel'!$AQ:$AQ,"REPARO FO"))</f>
        <v>0</v>
      </c>
      <c r="MM66" s="140">
        <f>(COUNTIFS('Estruturante Móvel'!$M:$M,$B66,'Estruturante Móvel'!$C:$C,"&lt;&gt;PREVISTO",'Estruturante Móvel'!$G:$G,ML$4))</f>
        <v>0</v>
      </c>
      <c r="MN66" s="139">
        <f>(COUNTIFS('Estruturante Móvel'!$M:$M,$B66,'Estruturante Móvel'!$AM:$AM,MN$4))-(COUNTIFS('Estruturante Móvel'!$M:$M,$B66,'Estruturante Móvel'!$AM:$AM,MN$4,'Estruturante Móvel'!$AQ:$AQ,"REPARO FO"))</f>
        <v>0</v>
      </c>
      <c r="MO66" s="140">
        <f>(COUNTIFS('Estruturante Móvel'!$M:$M,$B66,'Estruturante Móvel'!$C:$C,"&lt;&gt;PREVISTO",'Estruturante Móvel'!$G:$G,MN$4))</f>
        <v>0</v>
      </c>
      <c r="MP66" s="139">
        <f>(COUNTIFS('Estruturante Móvel'!$M:$M,$B66,'Estruturante Móvel'!$AM:$AM,MP$4))-(COUNTIFS('Estruturante Móvel'!$M:$M,$B66,'Estruturante Móvel'!$AM:$AM,MP$4,'Estruturante Móvel'!$AQ:$AQ,"REPARO FO"))</f>
        <v>0</v>
      </c>
      <c r="MQ66" s="140">
        <f>(COUNTIFS('Estruturante Móvel'!$M:$M,$B66,'Estruturante Móvel'!$C:$C,"&lt;&gt;PREVISTO",'Estruturante Móvel'!$G:$G,MP$4))</f>
        <v>0</v>
      </c>
      <c r="MR66" s="139">
        <f>(COUNTIFS('Estruturante Móvel'!$M:$M,$B66,'Estruturante Móvel'!$AM:$AM,MR$4))-(COUNTIFS('Estruturante Móvel'!$M:$M,$B66,'Estruturante Móvel'!$AM:$AM,MR$4,'Estruturante Móvel'!$AQ:$AQ,"REPARO FO"))</f>
        <v>0</v>
      </c>
      <c r="MS66" s="140">
        <f>(COUNTIFS('Estruturante Móvel'!$M:$M,$B66,'Estruturante Móvel'!$C:$C,"&lt;&gt;PREVISTO",'Estruturante Móvel'!$G:$G,MR$4))</f>
        <v>0</v>
      </c>
      <c r="MT66" s="139">
        <f>(COUNTIFS('Estruturante Móvel'!$M:$M,$B66,'Estruturante Móvel'!$AM:$AM,MT$4))-(COUNTIFS('Estruturante Móvel'!$M:$M,$B66,'Estruturante Móvel'!$AM:$AM,MT$4,'Estruturante Móvel'!$AQ:$AQ,"REPARO FO"))</f>
        <v>0</v>
      </c>
      <c r="MU66" s="140">
        <f>(COUNTIFS('Estruturante Móvel'!$M:$M,$B66,'Estruturante Móvel'!$C:$C,"&lt;&gt;PREVISTO",'Estruturante Móvel'!$G:$G,MT$4))</f>
        <v>0</v>
      </c>
      <c r="MV66" s="139">
        <f>(COUNTIFS('Estruturante Móvel'!$M:$M,$B66,'Estruturante Móvel'!$AM:$AM,MV$4))-(COUNTIFS('Estruturante Móvel'!$M:$M,$B66,'Estruturante Móvel'!$AM:$AM,MV$4,'Estruturante Móvel'!$AQ:$AQ,"REPARO FO"))</f>
        <v>0</v>
      </c>
      <c r="MW66" s="140">
        <f>(COUNTIFS('Estruturante Móvel'!$M:$M,$B66,'Estruturante Móvel'!$C:$C,"&lt;&gt;PREVISTO",'Estruturante Móvel'!$G:$G,MV$4))</f>
        <v>0</v>
      </c>
      <c r="MX66" s="139">
        <f>(COUNTIFS('Estruturante Móvel'!$M:$M,$B66,'Estruturante Móvel'!$AM:$AM,MX$4))-(COUNTIFS('Estruturante Móvel'!$M:$M,$B66,'Estruturante Móvel'!$AM:$AM,MX$4,'Estruturante Móvel'!$AQ:$AQ,"REPARO FO"))</f>
        <v>0</v>
      </c>
      <c r="MY66" s="140">
        <f>(COUNTIFS('Estruturante Móvel'!$M:$M,$B66,'Estruturante Móvel'!$C:$C,"&lt;&gt;PREVISTO",'Estruturante Móvel'!$G:$G,MX$4))</f>
        <v>0</v>
      </c>
      <c r="MZ66" s="139">
        <f>(COUNTIFS('Estruturante Móvel'!$M:$M,$B66,'Estruturante Móvel'!$AM:$AM,MZ$4))-(COUNTIFS('Estruturante Móvel'!$M:$M,$B66,'Estruturante Móvel'!$AM:$AM,MZ$4,'Estruturante Móvel'!$AQ:$AQ,"REPARO FO"))</f>
        <v>0</v>
      </c>
      <c r="NA66" s="140">
        <f>(COUNTIFS('Estruturante Móvel'!$M:$M,$B66,'Estruturante Móvel'!$C:$C,"&lt;&gt;PREVISTO",'Estruturante Móvel'!$G:$G,MZ$4))</f>
        <v>0</v>
      </c>
      <c r="NB66" s="139">
        <f>(COUNTIFS('Estruturante Móvel'!$M:$M,$B66,'Estruturante Móvel'!$AM:$AM,NB$4))-(COUNTIFS('Estruturante Móvel'!$M:$M,$B66,'Estruturante Móvel'!$AM:$AM,NB$4,'Estruturante Móvel'!$AQ:$AQ,"REPARO FO"))</f>
        <v>0</v>
      </c>
      <c r="NC66" s="140">
        <f>(COUNTIFS('Estruturante Móvel'!$M:$M,$B66,'Estruturante Móvel'!$C:$C,"&lt;&gt;PREVISTO",'Estruturante Móvel'!$G:$G,NB$4))</f>
        <v>0</v>
      </c>
      <c r="ND66" s="139">
        <f>(COUNTIFS('Estruturante Móvel'!$M:$M,$B66,'Estruturante Móvel'!$AM:$AM,ND$4))-(COUNTIFS('Estruturante Móvel'!$M:$M,$B66,'Estruturante Móvel'!$AM:$AM,ND$4,'Estruturante Móvel'!$AQ:$AQ,"REPARO FO"))</f>
        <v>0</v>
      </c>
      <c r="NE66" s="140">
        <f>(COUNTIFS('Estruturante Móvel'!$M:$M,$B66,'Estruturante Móvel'!$C:$C,"&lt;&gt;PREVISTO",'Estruturante Móvel'!$G:$G,ND$4))</f>
        <v>0</v>
      </c>
      <c r="NF66" s="139">
        <f>(COUNTIFS('Estruturante Móvel'!$M:$M,$B66,'Estruturante Móvel'!$AM:$AM,NF$4))-(COUNTIFS('Estruturante Móvel'!$M:$M,$B66,'Estruturante Móvel'!$AM:$AM,NF$4,'Estruturante Móvel'!$AQ:$AQ,"REPARO FO"))</f>
        <v>0</v>
      </c>
      <c r="NG66" s="140">
        <f>(COUNTIFS('Estruturante Móvel'!$M:$M,$B66,'Estruturante Móvel'!$C:$C,"&lt;&gt;PREVISTO",'Estruturante Móvel'!$G:$G,NF$4))</f>
        <v>0</v>
      </c>
      <c r="NH66" s="139">
        <f>(COUNTIFS('Estruturante Móvel'!$M:$M,$B66,'Estruturante Móvel'!$AM:$AM,NH$4))-(COUNTIFS('Estruturante Móvel'!$M:$M,$B66,'Estruturante Móvel'!$AM:$AM,NH$4,'Estruturante Móvel'!$AQ:$AQ,"REPARO FO"))</f>
        <v>0</v>
      </c>
      <c r="NI66" s="140">
        <f>(COUNTIFS('Estruturante Móvel'!$M:$M,$B66,'Estruturante Móvel'!$C:$C,"&lt;&gt;PREVISTO",'Estruturante Móvel'!$G:$G,NH$4))</f>
        <v>0</v>
      </c>
    </row>
    <row r="67" spans="1:373" hidden="1" outlineLevel="1">
      <c r="B67" s="205" t="s">
        <v>444</v>
      </c>
      <c r="C67" s="161" t="s">
        <v>186</v>
      </c>
      <c r="D67" s="161">
        <f>COUNTIFS('Estruturante Móvel'!$M:$M,B66,'Estruturante Móvel'!$L:$L,'CRONOGRAMA_CONST+MIGRACAO'!B67)</f>
        <v>1</v>
      </c>
      <c r="E67" s="161">
        <f>(COUNTIFS('Estruturante Móvel'!$M:$M,B66,'Estruturante Móvel'!$C:$C,"&lt;&gt;PREVISTO",'Estruturante Móvel'!$L:$L,'CRONOGRAMA_CONST+MIGRACAO'!B67))</f>
        <v>1</v>
      </c>
      <c r="F67" s="162">
        <f>(COUNTIFS('Estruturante Móvel'!$M:$M,B66,'Estruturante Móvel'!$C:$C,"PREVISTO",'Estruturante Móvel'!$L:$L,'CRONOGRAMA_CONST+MIGRACAO'!B67))</f>
        <v>0</v>
      </c>
      <c r="G67" s="162"/>
      <c r="H67" s="165" t="str">
        <f t="shared" si="381"/>
        <v>Concluído</v>
      </c>
      <c r="I67" s="163"/>
      <c r="J67" s="160">
        <f t="shared" si="382"/>
        <v>1</v>
      </c>
      <c r="K67" s="157">
        <f t="shared" si="383"/>
        <v>1</v>
      </c>
      <c r="L67" s="139">
        <f>(COUNTIFS('Estruturante Móvel'!$M:$M,$B66,'Estruturante Móvel'!$AM:$AM,L$4,'Estruturante Móvel'!$L:$L,'CRONOGRAMA_CONST+MIGRACAO'!$B67))</f>
        <v>0</v>
      </c>
      <c r="M67" s="140">
        <f>(COUNTIFS('Estruturante Móvel'!$M:$M,$B66,'Estruturante Móvel'!$C:$C,"&lt;&gt;PREVISTO",'Estruturante Móvel'!$G:$G,L$4,'Estruturante Móvel'!$L:$L,'CRONOGRAMA_CONST+MIGRACAO'!B$7))</f>
        <v>0</v>
      </c>
      <c r="N67" s="139">
        <f>(COUNTIFS('Estruturante Móvel'!$M:$M,$B66,'Estruturante Móvel'!$AM:$AM,N$4,'Estruturante Móvel'!$L:$L,'CRONOGRAMA_CONST+MIGRACAO'!$B67))</f>
        <v>0</v>
      </c>
      <c r="O67" s="140">
        <f>(COUNTIFS('Estruturante Móvel'!$M:$M,$B66,'Estruturante Móvel'!$C:$C,"&lt;&gt;PREVISTO",'Estruturante Móvel'!$G:$G,N$4,'Estruturante Móvel'!$L:$L,'CRONOGRAMA_CONST+MIGRACAO'!D$7))</f>
        <v>0</v>
      </c>
      <c r="P67" s="139">
        <f>(COUNTIFS('Estruturante Móvel'!$M:$M,$B66,'Estruturante Móvel'!$AM:$AM,P$4,'Estruturante Móvel'!$L:$L,'CRONOGRAMA_CONST+MIGRACAO'!$B67))</f>
        <v>0</v>
      </c>
      <c r="Q67" s="140">
        <f>(COUNTIFS('Estruturante Móvel'!$M:$M,$B66,'Estruturante Móvel'!$C:$C,"&lt;&gt;PREVISTO",'Estruturante Móvel'!$G:$G,P$4,'Estruturante Móvel'!$L:$L,'CRONOGRAMA_CONST+MIGRACAO'!F$7))</f>
        <v>0</v>
      </c>
      <c r="R67" s="139">
        <f>(COUNTIFS('Estruturante Móvel'!$M:$M,$B66,'Estruturante Móvel'!$AM:$AM,R$4,'Estruturante Móvel'!$L:$L,'CRONOGRAMA_CONST+MIGRACAO'!$B67))</f>
        <v>0</v>
      </c>
      <c r="S67" s="140">
        <f>(COUNTIFS('Estruturante Móvel'!$M:$M,$B66,'Estruturante Móvel'!$C:$C,"&lt;&gt;PREVISTO",'Estruturante Móvel'!$G:$G,R$4,'Estruturante Móvel'!$L:$L,'CRONOGRAMA_CONST+MIGRACAO'!H$7))</f>
        <v>0</v>
      </c>
      <c r="T67" s="139">
        <f>(COUNTIFS('Estruturante Móvel'!$M:$M,$B66,'Estruturante Móvel'!$AM:$AM,T$4,'Estruturante Móvel'!$L:$L,'CRONOGRAMA_CONST+MIGRACAO'!$B67))</f>
        <v>0</v>
      </c>
      <c r="U67" s="140">
        <f>(COUNTIFS('Estruturante Móvel'!$M:$M,$B66,'Estruturante Móvel'!$C:$C,"&lt;&gt;PREVISTO",'Estruturante Móvel'!$G:$G,T$4,'Estruturante Móvel'!$L:$L,'CRONOGRAMA_CONST+MIGRACAO'!J$7))</f>
        <v>0</v>
      </c>
      <c r="V67" s="139">
        <f>(COUNTIFS('Estruturante Móvel'!$M:$M,$B66,'Estruturante Móvel'!$AM:$AM,V$4,'Estruturante Móvel'!$L:$L,'CRONOGRAMA_CONST+MIGRACAO'!$B67))</f>
        <v>0</v>
      </c>
      <c r="W67" s="140">
        <f>(COUNTIFS('Estruturante Móvel'!$M:$M,$B66,'Estruturante Móvel'!$C:$C,"&lt;&gt;PREVISTO",'Estruturante Móvel'!$G:$G,V$4,'Estruturante Móvel'!$L:$L,'CRONOGRAMA_CONST+MIGRACAO'!L$7))</f>
        <v>0</v>
      </c>
      <c r="X67" s="139">
        <f>(COUNTIFS('Estruturante Móvel'!$M:$M,$B66,'Estruturante Móvel'!$AM:$AM,X$4,'Estruturante Móvel'!$L:$L,'CRONOGRAMA_CONST+MIGRACAO'!$B67))</f>
        <v>0</v>
      </c>
      <c r="Y67" s="140">
        <f>(COUNTIFS('Estruturante Móvel'!$M:$M,$B66,'Estruturante Móvel'!$C:$C,"&lt;&gt;PREVISTO",'Estruturante Móvel'!$G:$G,X$4,'Estruturante Móvel'!$L:$L,'CRONOGRAMA_CONST+MIGRACAO'!N$7))</f>
        <v>0</v>
      </c>
      <c r="Z67" s="139">
        <f>(COUNTIFS('Estruturante Móvel'!$M:$M,$B66,'Estruturante Móvel'!$AM:$AM,Z$4,'Estruturante Móvel'!$L:$L,'CRONOGRAMA_CONST+MIGRACAO'!$B67))</f>
        <v>0</v>
      </c>
      <c r="AA67" s="140">
        <f>(COUNTIFS('Estruturante Móvel'!$M:$M,$B66,'Estruturante Móvel'!$C:$C,"&lt;&gt;PREVISTO",'Estruturante Móvel'!$G:$G,Z$4,'Estruturante Móvel'!$L:$L,'CRONOGRAMA_CONST+MIGRACAO'!P$7))</f>
        <v>0</v>
      </c>
      <c r="AB67" s="139">
        <f>(COUNTIFS('Estruturante Móvel'!$M:$M,$B66,'Estruturante Móvel'!$AM:$AM,AB$4,'Estruturante Móvel'!$L:$L,'CRONOGRAMA_CONST+MIGRACAO'!$B67))</f>
        <v>0</v>
      </c>
      <c r="AC67" s="140">
        <f>(COUNTIFS('Estruturante Móvel'!$M:$M,$B66,'Estruturante Móvel'!$C:$C,"&lt;&gt;PREVISTO",'Estruturante Móvel'!$G:$G,AB$4,'Estruturante Móvel'!$L:$L,'CRONOGRAMA_CONST+MIGRACAO'!R$7))</f>
        <v>0</v>
      </c>
      <c r="AD67" s="139">
        <f>(COUNTIFS('Estruturante Móvel'!$M:$M,$B66,'Estruturante Móvel'!$AM:$AM,AD$4,'Estruturante Móvel'!$L:$L,'CRONOGRAMA_CONST+MIGRACAO'!$B67))</f>
        <v>0</v>
      </c>
      <c r="AE67" s="140">
        <f>(COUNTIFS('Estruturante Móvel'!$M:$M,$B66,'Estruturante Móvel'!$C:$C,"&lt;&gt;PREVISTO",'Estruturante Móvel'!$G:$G,AD$4,'Estruturante Móvel'!$L:$L,'CRONOGRAMA_CONST+MIGRACAO'!T$7))</f>
        <v>0</v>
      </c>
      <c r="AF67" s="139">
        <f>(COUNTIFS('Estruturante Móvel'!$M:$M,$B66,'Estruturante Móvel'!$AM:$AM,AF$4,'Estruturante Móvel'!$L:$L,'CRONOGRAMA_CONST+MIGRACAO'!$B67))</f>
        <v>0</v>
      </c>
      <c r="AG67" s="140">
        <f>(COUNTIFS('Estruturante Móvel'!$M:$M,$B66,'Estruturante Móvel'!$C:$C,"&lt;&gt;PREVISTO",'Estruturante Móvel'!$G:$G,AF$4,'Estruturante Móvel'!$L:$L,'CRONOGRAMA_CONST+MIGRACAO'!V$7))</f>
        <v>0</v>
      </c>
      <c r="AH67" s="139">
        <f>(COUNTIFS('Estruturante Móvel'!$M:$M,$B66,'Estruturante Móvel'!$AM:$AM,AH$4,'Estruturante Móvel'!$L:$L,'CRONOGRAMA_CONST+MIGRACAO'!$B67))</f>
        <v>0</v>
      </c>
      <c r="AI67" s="140">
        <f>(COUNTIFS('Estruturante Móvel'!$M:$M,$B66,'Estruturante Móvel'!$C:$C,"&lt;&gt;PREVISTO",'Estruturante Móvel'!$G:$G,AH$4,'Estruturante Móvel'!$L:$L,'CRONOGRAMA_CONST+MIGRACAO'!X$7))</f>
        <v>0</v>
      </c>
      <c r="AJ67" s="139">
        <f>(COUNTIFS('Estruturante Móvel'!$M:$M,$B66,'Estruturante Móvel'!$AM:$AM,AJ$4,'Estruturante Móvel'!$L:$L,'CRONOGRAMA_CONST+MIGRACAO'!$B67))</f>
        <v>0</v>
      </c>
      <c r="AK67" s="140">
        <f>(COUNTIFS('Estruturante Móvel'!$M:$M,$B66,'Estruturante Móvel'!$C:$C,"&lt;&gt;PREVISTO",'Estruturante Móvel'!$G:$G,AJ$4,'Estruturante Móvel'!$L:$L,'CRONOGRAMA_CONST+MIGRACAO'!Z$7))</f>
        <v>0</v>
      </c>
      <c r="AL67" s="139">
        <f>(COUNTIFS('Estruturante Móvel'!$M:$M,$B66,'Estruturante Móvel'!$AM:$AM,AL$4,'Estruturante Móvel'!$L:$L,'CRONOGRAMA_CONST+MIGRACAO'!$B67))</f>
        <v>0</v>
      </c>
      <c r="AM67" s="140">
        <f>(COUNTIFS('Estruturante Móvel'!$M:$M,$B66,'Estruturante Móvel'!$C:$C,"&lt;&gt;PREVISTO",'Estruturante Móvel'!$G:$G,AL$4,'Estruturante Móvel'!$L:$L,'CRONOGRAMA_CONST+MIGRACAO'!AB$7))</f>
        <v>0</v>
      </c>
      <c r="AN67" s="139">
        <f>(COUNTIFS('Estruturante Móvel'!$M:$M,$B66,'Estruturante Móvel'!$AM:$AM,AN$4,'Estruturante Móvel'!$L:$L,'CRONOGRAMA_CONST+MIGRACAO'!$B67))</f>
        <v>0</v>
      </c>
      <c r="AO67" s="140">
        <f>(COUNTIFS('Estruturante Móvel'!$M:$M,$B66,'Estruturante Móvel'!$C:$C,"&lt;&gt;PREVISTO",'Estruturante Móvel'!$G:$G,AN$4,'Estruturante Móvel'!$L:$L,'CRONOGRAMA_CONST+MIGRACAO'!AD$7))</f>
        <v>0</v>
      </c>
      <c r="AP67" s="139">
        <f>(COUNTIFS('Estruturante Móvel'!$M:$M,$B66,'Estruturante Móvel'!$AM:$AM,AP$4,'Estruturante Móvel'!$L:$L,'CRONOGRAMA_CONST+MIGRACAO'!$B67))</f>
        <v>0</v>
      </c>
      <c r="AQ67" s="140">
        <f>(COUNTIFS('Estruturante Móvel'!$M:$M,$B66,'Estruturante Móvel'!$C:$C,"&lt;&gt;PREVISTO",'Estruturante Móvel'!$G:$G,AP$4,'Estruturante Móvel'!$L:$L,'CRONOGRAMA_CONST+MIGRACAO'!AF$7))</f>
        <v>0</v>
      </c>
      <c r="AR67" s="139">
        <f>(COUNTIFS('Estruturante Móvel'!$M:$M,$B66,'Estruturante Móvel'!$AM:$AM,AR$4,'Estruturante Móvel'!$L:$L,'CRONOGRAMA_CONST+MIGRACAO'!$B67))</f>
        <v>0</v>
      </c>
      <c r="AS67" s="140">
        <f>(COUNTIFS('Estruturante Móvel'!$M:$M,$B66,'Estruturante Móvel'!$C:$C,"&lt;&gt;PREVISTO",'Estruturante Móvel'!$G:$G,AR$4,'Estruturante Móvel'!$L:$L,'CRONOGRAMA_CONST+MIGRACAO'!AH$7))</f>
        <v>0</v>
      </c>
      <c r="AT67" s="139">
        <f>(COUNTIFS('Estruturante Móvel'!$M:$M,$B66,'Estruturante Móvel'!$AM:$AM,AT$4,'Estruturante Móvel'!$L:$L,'CRONOGRAMA_CONST+MIGRACAO'!$B67))</f>
        <v>0</v>
      </c>
      <c r="AU67" s="140">
        <f>(COUNTIFS('Estruturante Móvel'!$M:$M,$B66,'Estruturante Móvel'!$C:$C,"&lt;&gt;PREVISTO",'Estruturante Móvel'!$G:$G,AT$4,'Estruturante Móvel'!$L:$L,'CRONOGRAMA_CONST+MIGRACAO'!AJ$7))</f>
        <v>0</v>
      </c>
      <c r="AV67" s="139">
        <f>(COUNTIFS('Estruturante Móvel'!$M:$M,$B66,'Estruturante Móvel'!$AM:$AM,AV$4,'Estruturante Móvel'!$L:$L,'CRONOGRAMA_CONST+MIGRACAO'!$B67))</f>
        <v>0</v>
      </c>
      <c r="AW67" s="140">
        <f>(COUNTIFS('Estruturante Móvel'!$M:$M,$B66,'Estruturante Móvel'!$C:$C,"&lt;&gt;PREVISTO",'Estruturante Móvel'!$G:$G,AV$4,'Estruturante Móvel'!$L:$L,'CRONOGRAMA_CONST+MIGRACAO'!AL$7))</f>
        <v>0</v>
      </c>
      <c r="AX67" s="139">
        <f>(COUNTIFS('Estruturante Móvel'!$M:$M,$B66,'Estruturante Móvel'!$AM:$AM,AX$4,'Estruturante Móvel'!$L:$L,'CRONOGRAMA_CONST+MIGRACAO'!$B67))</f>
        <v>0</v>
      </c>
      <c r="AY67" s="140">
        <f>(COUNTIFS('Estruturante Móvel'!$M:$M,$B66,'Estruturante Móvel'!$C:$C,"&lt;&gt;PREVISTO",'Estruturante Móvel'!$G:$G,AX$4,'Estruturante Móvel'!$L:$L,'CRONOGRAMA_CONST+MIGRACAO'!AN$7))</f>
        <v>0</v>
      </c>
      <c r="AZ67" s="139">
        <f>(COUNTIFS('Estruturante Móvel'!$M:$M,$B66,'Estruturante Móvel'!$AM:$AM,AZ$4,'Estruturante Móvel'!$L:$L,'CRONOGRAMA_CONST+MIGRACAO'!$B67))</f>
        <v>0</v>
      </c>
      <c r="BA67" s="140">
        <f>(COUNTIFS('Estruturante Móvel'!$M:$M,$B66,'Estruturante Móvel'!$C:$C,"&lt;&gt;PREVISTO",'Estruturante Móvel'!$G:$G,AZ$4,'Estruturante Móvel'!$L:$L,'CRONOGRAMA_CONST+MIGRACAO'!AP$7))</f>
        <v>0</v>
      </c>
      <c r="BB67" s="139">
        <f>(COUNTIFS('Estruturante Móvel'!$M:$M,$B66,'Estruturante Móvel'!$AM:$AM,BB$4,'Estruturante Móvel'!$L:$L,'CRONOGRAMA_CONST+MIGRACAO'!$B67))</f>
        <v>0</v>
      </c>
      <c r="BC67" s="140">
        <f>(COUNTIFS('Estruturante Móvel'!$M:$M,$B66,'Estruturante Móvel'!$C:$C,"&lt;&gt;PREVISTO",'Estruturante Móvel'!$G:$G,BB$4,'Estruturante Móvel'!$L:$L,'CRONOGRAMA_CONST+MIGRACAO'!AR$7))</f>
        <v>0</v>
      </c>
      <c r="BD67" s="139">
        <f>(COUNTIFS('Estruturante Móvel'!$M:$M,$B66,'Estruturante Móvel'!$AM:$AM,BD$4,'Estruturante Móvel'!$L:$L,'CRONOGRAMA_CONST+MIGRACAO'!$B67))</f>
        <v>0</v>
      </c>
      <c r="BE67" s="140">
        <f>(COUNTIFS('Estruturante Móvel'!$M:$M,$B66,'Estruturante Móvel'!$C:$C,"&lt;&gt;PREVISTO",'Estruturante Móvel'!$G:$G,BD$4,'Estruturante Móvel'!$L:$L,'CRONOGRAMA_CONST+MIGRACAO'!AT$7))</f>
        <v>0</v>
      </c>
      <c r="BF67" s="139">
        <f>(COUNTIFS('Estruturante Móvel'!$M:$M,$B66,'Estruturante Móvel'!$AM:$AM,BF$4,'Estruturante Móvel'!$L:$L,'CRONOGRAMA_CONST+MIGRACAO'!$B67))</f>
        <v>0</v>
      </c>
      <c r="BG67" s="140">
        <f>(COUNTIFS('Estruturante Móvel'!$M:$M,$B66,'Estruturante Móvel'!$C:$C,"&lt;&gt;PREVISTO",'Estruturante Móvel'!$G:$G,BF$4,'Estruturante Móvel'!$L:$L,'CRONOGRAMA_CONST+MIGRACAO'!AV$7))</f>
        <v>0</v>
      </c>
      <c r="BH67" s="139">
        <f>(COUNTIFS('Estruturante Móvel'!$M:$M,$B66,'Estruturante Móvel'!$AM:$AM,BH$4,'Estruturante Móvel'!$L:$L,'CRONOGRAMA_CONST+MIGRACAO'!$B67))</f>
        <v>0</v>
      </c>
      <c r="BI67" s="140">
        <f>(COUNTIFS('Estruturante Móvel'!$M:$M,$B66,'Estruturante Móvel'!$C:$C,"&lt;&gt;PREVISTO",'Estruturante Móvel'!$G:$G,BH$4,'Estruturante Móvel'!$L:$L,'CRONOGRAMA_CONST+MIGRACAO'!AX$7))</f>
        <v>0</v>
      </c>
      <c r="BJ67" s="139">
        <f>(COUNTIFS('Estruturante Móvel'!$M:$M,$B66,'Estruturante Móvel'!$AM:$AM,BJ$4,'Estruturante Móvel'!$L:$L,'CRONOGRAMA_CONST+MIGRACAO'!$B67))</f>
        <v>0</v>
      </c>
      <c r="BK67" s="140">
        <f>(COUNTIFS('Estruturante Móvel'!$M:$M,$B66,'Estruturante Móvel'!$C:$C,"&lt;&gt;PREVISTO",'Estruturante Móvel'!$G:$G,BJ$4,'Estruturante Móvel'!$L:$L,'CRONOGRAMA_CONST+MIGRACAO'!AZ$7))</f>
        <v>0</v>
      </c>
      <c r="BL67" s="139">
        <f>(COUNTIFS('Estruturante Móvel'!$M:$M,$B66,'Estruturante Móvel'!$AM:$AM,BL$4,'Estruturante Móvel'!$L:$L,'CRONOGRAMA_CONST+MIGRACAO'!$B67))</f>
        <v>0</v>
      </c>
      <c r="BM67" s="140">
        <f>(COUNTIFS('Estruturante Móvel'!$M:$M,$B66,'Estruturante Móvel'!$C:$C,"&lt;&gt;PREVISTO",'Estruturante Móvel'!$G:$G,BL$4,'Estruturante Móvel'!$L:$L,'CRONOGRAMA_CONST+MIGRACAO'!BB$7))</f>
        <v>0</v>
      </c>
      <c r="BN67" s="139">
        <f>(COUNTIFS('Estruturante Móvel'!$M:$M,$B66,'Estruturante Móvel'!$AM:$AM,BN$4,'Estruturante Móvel'!$L:$L,'CRONOGRAMA_CONST+MIGRACAO'!$B67))</f>
        <v>0</v>
      </c>
      <c r="BO67" s="140">
        <f>(COUNTIFS('Estruturante Móvel'!$M:$M,$B66,'Estruturante Móvel'!$C:$C,"&lt;&gt;PREVISTO",'Estruturante Móvel'!$G:$G,BN$4,'Estruturante Móvel'!$L:$L,'CRONOGRAMA_CONST+MIGRACAO'!BD$7))</f>
        <v>0</v>
      </c>
      <c r="BP67" s="139">
        <f>(COUNTIFS('Estruturante Móvel'!$M:$M,$B66,'Estruturante Móvel'!$AM:$AM,BP$4,'Estruturante Móvel'!$L:$L,'CRONOGRAMA_CONST+MIGRACAO'!$B67))</f>
        <v>0</v>
      </c>
      <c r="BQ67" s="140">
        <f>(COUNTIFS('Estruturante Móvel'!$M:$M,$B66,'Estruturante Móvel'!$C:$C,"&lt;&gt;PREVISTO",'Estruturante Móvel'!$G:$G,BP$4,'Estruturante Móvel'!$L:$L,'CRONOGRAMA_CONST+MIGRACAO'!BF$7))</f>
        <v>0</v>
      </c>
      <c r="BR67" s="139">
        <f>(COUNTIFS('Estruturante Móvel'!$M:$M,$B66,'Estruturante Móvel'!$AM:$AM,BR$4,'Estruturante Móvel'!$L:$L,'CRONOGRAMA_CONST+MIGRACAO'!$B67))</f>
        <v>0</v>
      </c>
      <c r="BS67" s="140">
        <f>(COUNTIFS('Estruturante Móvel'!$M:$M,$B66,'Estruturante Móvel'!$C:$C,"&lt;&gt;PREVISTO",'Estruturante Móvel'!$G:$G,BR$4,'Estruturante Móvel'!$L:$L,'CRONOGRAMA_CONST+MIGRACAO'!BH$7))</f>
        <v>0</v>
      </c>
      <c r="BT67" s="139">
        <f>(COUNTIFS('Estruturante Móvel'!$M:$M,$B67,'Estruturante Móvel'!$AM:$AM,BT$4))-(COUNTIFS('Estruturante Móvel'!$M:$M,$B67,'Estruturante Móvel'!$AM:$AM,BT$4,'Estruturante Móvel'!$AQ:$AQ,"REPARO FO"))</f>
        <v>0</v>
      </c>
      <c r="BU67" s="140">
        <f>(COUNTIFS('Estruturante Móvel'!$M:$M,$B66,'Estruturante Móvel'!$C:$C,"&lt;&gt;PREVISTO",'Estruturante Móvel'!$G:$G,BT$4,'Estruturante Móvel'!$L:$L,'CRONOGRAMA_CONST+MIGRACAO'!BJ$7))</f>
        <v>0</v>
      </c>
      <c r="BV67" s="139">
        <f>(COUNTIFS('Estruturante Móvel'!$M:$M,$B67,'Estruturante Móvel'!$AM:$AM,BV$4))-(COUNTIFS('Estruturante Móvel'!$M:$M,$B67,'Estruturante Móvel'!$AM:$AM,BV$4,'Estruturante Móvel'!$AQ:$AQ,"REPARO FO"))</f>
        <v>0</v>
      </c>
      <c r="BW67" s="140">
        <f>(COUNTIFS('Estruturante Móvel'!$M:$M,$B66,'Estruturante Móvel'!$C:$C,"&lt;&gt;PREVISTO",'Estruturante Móvel'!$G:$G,BV$4,'Estruturante Móvel'!$L:$L,'CRONOGRAMA_CONST+MIGRACAO'!BL$7))</f>
        <v>0</v>
      </c>
      <c r="BX67" s="139">
        <f>(COUNTIFS('Estruturante Móvel'!$M:$M,$B67,'Estruturante Móvel'!$AM:$AM,BX$4))-(COUNTIFS('Estruturante Móvel'!$M:$M,$B67,'Estruturante Móvel'!$AM:$AM,BX$4,'Estruturante Móvel'!$AQ:$AQ,"REPARO FO"))</f>
        <v>0</v>
      </c>
      <c r="BY67" s="140">
        <f>(COUNTIFS('Estruturante Móvel'!$M:$M,$B66,'Estruturante Móvel'!$C:$C,"&lt;&gt;PREVISTO",'Estruturante Móvel'!$G:$G,BX$4,'Estruturante Móvel'!$L:$L,'CRONOGRAMA_CONST+MIGRACAO'!BN$7))</f>
        <v>0</v>
      </c>
      <c r="BZ67" s="139">
        <f>(COUNTIFS('Estruturante Móvel'!$M:$M,$B67,'Estruturante Móvel'!$AM:$AM,BZ$4))-(COUNTIFS('Estruturante Móvel'!$M:$M,$B67,'Estruturante Móvel'!$AM:$AM,BZ$4,'Estruturante Móvel'!$AQ:$AQ,"REPARO FO"))</f>
        <v>0</v>
      </c>
      <c r="CA67" s="140">
        <f>(COUNTIFS('Estruturante Móvel'!$M:$M,$B66,'Estruturante Móvel'!$C:$C,"&lt;&gt;PREVISTO",'Estruturante Móvel'!$G:$G,BZ$4,'Estruturante Móvel'!$L:$L,'CRONOGRAMA_CONST+MIGRACAO'!BP$7))</f>
        <v>0</v>
      </c>
      <c r="CB67" s="139">
        <f>(COUNTIFS('Estruturante Móvel'!$M:$M,$B67,'Estruturante Móvel'!$AM:$AM,CB$4))-(COUNTIFS('Estruturante Móvel'!$M:$M,$B67,'Estruturante Móvel'!$AM:$AM,CB$4,'Estruturante Móvel'!$AQ:$AQ,"REPARO FO"))</f>
        <v>0</v>
      </c>
      <c r="CC67" s="140">
        <f>(COUNTIFS('Estruturante Móvel'!$M:$M,$B66,'Estruturante Móvel'!$C:$C,"&lt;&gt;PREVISTO",'Estruturante Móvel'!$G:$G,CB$4,'Estruturante Móvel'!$L:$L,'CRONOGRAMA_CONST+MIGRACAO'!BR$7))</f>
        <v>0</v>
      </c>
      <c r="CD67" s="139">
        <f>(COUNTIFS('Estruturante Móvel'!$M:$M,$B67,'Estruturante Móvel'!$AM:$AM,CD$4))-(COUNTIFS('Estruturante Móvel'!$M:$M,$B67,'Estruturante Móvel'!$AM:$AM,CD$4,'Estruturante Móvel'!$AQ:$AQ,"REPARO FO"))</f>
        <v>0</v>
      </c>
      <c r="CE67" s="140">
        <f>(COUNTIFS('Estruturante Móvel'!$M:$M,$B66,'Estruturante Móvel'!$C:$C,"&lt;&gt;PREVISTO",'Estruturante Móvel'!$G:$G,CD$4,'Estruturante Móvel'!$L:$L,'CRONOGRAMA_CONST+MIGRACAO'!BT$7))</f>
        <v>0</v>
      </c>
      <c r="CF67" s="139">
        <f>(COUNTIFS('Estruturante Móvel'!$M:$M,$B67,'Estruturante Móvel'!$AM:$AM,CF$4))-(COUNTIFS('Estruturante Móvel'!$M:$M,$B67,'Estruturante Móvel'!$AM:$AM,CF$4,'Estruturante Móvel'!$AQ:$AQ,"REPARO FO"))</f>
        <v>0</v>
      </c>
      <c r="CG67" s="140">
        <f>(COUNTIFS('Estruturante Móvel'!$M:$M,$B66,'Estruturante Móvel'!$C:$C,"&lt;&gt;PREVISTO",'Estruturante Móvel'!$G:$G,CF$4,'Estruturante Móvel'!$L:$L,'CRONOGRAMA_CONST+MIGRACAO'!BV$7))</f>
        <v>0</v>
      </c>
      <c r="CH67" s="139">
        <f>(COUNTIFS('Estruturante Móvel'!$M:$M,$B67,'Estruturante Móvel'!$AM:$AM,CH$4))-(COUNTIFS('Estruturante Móvel'!$M:$M,$B67,'Estruturante Móvel'!$AM:$AM,CH$4,'Estruturante Móvel'!$AQ:$AQ,"REPARO FO"))</f>
        <v>0</v>
      </c>
      <c r="CI67" s="140">
        <f>(COUNTIFS('Estruturante Móvel'!$M:$M,$B66,'Estruturante Móvel'!$C:$C,"&lt;&gt;PREVISTO",'Estruturante Móvel'!$G:$G,CH$4,'Estruturante Móvel'!$L:$L,'CRONOGRAMA_CONST+MIGRACAO'!BX$7))</f>
        <v>0</v>
      </c>
      <c r="CJ67" s="139">
        <f>(COUNTIFS('Estruturante Móvel'!$M:$M,$B67,'Estruturante Móvel'!$AM:$AM,CJ$4))-(COUNTIFS('Estruturante Móvel'!$M:$M,$B67,'Estruturante Móvel'!$AM:$AM,CJ$4,'Estruturante Móvel'!$AQ:$AQ,"REPARO FO"))</f>
        <v>0</v>
      </c>
      <c r="CK67" s="140">
        <f>(COUNTIFS('Estruturante Móvel'!$M:$M,$B66,'Estruturante Móvel'!$C:$C,"&lt;&gt;PREVISTO",'Estruturante Móvel'!$G:$G,CJ$4,'Estruturante Móvel'!$L:$L,'CRONOGRAMA_CONST+MIGRACAO'!BZ$7))</f>
        <v>0</v>
      </c>
      <c r="CL67" s="139">
        <f>(COUNTIFS('Estruturante Móvel'!$M:$M,$B67,'Estruturante Móvel'!$AM:$AM,CL$4))-(COUNTIFS('Estruturante Móvel'!$M:$M,$B67,'Estruturante Móvel'!$AM:$AM,CL$4,'Estruturante Móvel'!$AQ:$AQ,"REPARO FO"))</f>
        <v>0</v>
      </c>
      <c r="CM67" s="140">
        <f>(COUNTIFS('Estruturante Móvel'!$M:$M,$B66,'Estruturante Móvel'!$C:$C,"&lt;&gt;PREVISTO",'Estruturante Móvel'!$G:$G,CL$4,'Estruturante Móvel'!$L:$L,'CRONOGRAMA_CONST+MIGRACAO'!CB$7))</f>
        <v>0</v>
      </c>
      <c r="CN67" s="139">
        <f>(COUNTIFS('Estruturante Móvel'!$M:$M,$B67,'Estruturante Móvel'!$AM:$AM,CN$4))-(COUNTIFS('Estruturante Móvel'!$M:$M,$B67,'Estruturante Móvel'!$AM:$AM,CN$4,'Estruturante Móvel'!$AQ:$AQ,"REPARO FO"))</f>
        <v>0</v>
      </c>
      <c r="CO67" s="140">
        <f>(COUNTIFS('Estruturante Móvel'!$M:$M,$B66,'Estruturante Móvel'!$C:$C,"&lt;&gt;PREVISTO",'Estruturante Móvel'!$G:$G,CN$4,'Estruturante Móvel'!$L:$L,'CRONOGRAMA_CONST+MIGRACAO'!CD$7))</f>
        <v>0</v>
      </c>
      <c r="CP67" s="139">
        <f>(COUNTIFS('Estruturante Móvel'!$M:$M,$B67,'Estruturante Móvel'!$AM:$AM,CP$4))-(COUNTIFS('Estruturante Móvel'!$M:$M,$B67,'Estruturante Móvel'!$AM:$AM,CP$4,'Estruturante Móvel'!$AQ:$AQ,"REPARO FO"))</f>
        <v>0</v>
      </c>
      <c r="CQ67" s="140">
        <f>(COUNTIFS('Estruturante Móvel'!$M:$M,$B66,'Estruturante Móvel'!$C:$C,"&lt;&gt;PREVISTO",'Estruturante Móvel'!$G:$G,CP$4,'Estruturante Móvel'!$L:$L,'CRONOGRAMA_CONST+MIGRACAO'!CF$7))</f>
        <v>0</v>
      </c>
      <c r="CR67" s="139">
        <f>(COUNTIFS('Estruturante Móvel'!$M:$M,$B67,'Estruturante Móvel'!$AM:$AM,CR$4))-(COUNTIFS('Estruturante Móvel'!$M:$M,$B67,'Estruturante Móvel'!$AM:$AM,CR$4,'Estruturante Móvel'!$AQ:$AQ,"REPARO FO"))</f>
        <v>0</v>
      </c>
      <c r="CS67" s="140">
        <f>(COUNTIFS('Estruturante Móvel'!$M:$M,$B66,'Estruturante Móvel'!$C:$C,"&lt;&gt;PREVISTO",'Estruturante Móvel'!$G:$G,CR$4,'Estruturante Móvel'!$L:$L,'CRONOGRAMA_CONST+MIGRACAO'!CH$7))</f>
        <v>0</v>
      </c>
      <c r="CT67" s="139">
        <f>(COUNTIFS('Estruturante Móvel'!$M:$M,$B67,'Estruturante Móvel'!$AM:$AM,CT$4))-(COUNTIFS('Estruturante Móvel'!$M:$M,$B67,'Estruturante Móvel'!$AM:$AM,CT$4,'Estruturante Móvel'!$AQ:$AQ,"REPARO FO"))</f>
        <v>0</v>
      </c>
      <c r="CU67" s="140">
        <f>(COUNTIFS('Estruturante Móvel'!$M:$M,$B66,'Estruturante Móvel'!$C:$C,"&lt;&gt;PREVISTO",'Estruturante Móvel'!$G:$G,CT$4,'Estruturante Móvel'!$L:$L,'CRONOGRAMA_CONST+MIGRACAO'!CJ$7))</f>
        <v>0</v>
      </c>
      <c r="CV67" s="139">
        <f>(COUNTIFS('Estruturante Móvel'!$M:$M,$B67,'Estruturante Móvel'!$AM:$AM,CV$4))-(COUNTIFS('Estruturante Móvel'!$M:$M,$B67,'Estruturante Móvel'!$AM:$AM,CV$4,'Estruturante Móvel'!$AQ:$AQ,"REPARO FO"))</f>
        <v>0</v>
      </c>
      <c r="CW67" s="140">
        <f>(COUNTIFS('Estruturante Móvel'!$M:$M,$B66,'Estruturante Móvel'!$C:$C,"&lt;&gt;PREVISTO",'Estruturante Móvel'!$G:$G,CV$4,'Estruturante Móvel'!$L:$L,'CRONOGRAMA_CONST+MIGRACAO'!CL$7))</f>
        <v>0</v>
      </c>
      <c r="CX67" s="139">
        <f>(COUNTIFS('Estruturante Móvel'!$M:$M,$B67,'Estruturante Móvel'!$AM:$AM,CX$4))-(COUNTIFS('Estruturante Móvel'!$M:$M,$B67,'Estruturante Móvel'!$AM:$AM,CX$4,'Estruturante Móvel'!$AQ:$AQ,"REPARO FO"))</f>
        <v>0</v>
      </c>
      <c r="CY67" s="140">
        <f>(COUNTIFS('Estruturante Móvel'!$M:$M,$B66,'Estruturante Móvel'!$C:$C,"&lt;&gt;PREVISTO",'Estruturante Móvel'!$G:$G,CX$4,'Estruturante Móvel'!$L:$L,'CRONOGRAMA_CONST+MIGRACAO'!CN$7))</f>
        <v>0</v>
      </c>
      <c r="CZ67" s="139">
        <f>(COUNTIFS('Estruturante Móvel'!$M:$M,$B67,'Estruturante Móvel'!$AM:$AM,CZ$4))-(COUNTIFS('Estruturante Móvel'!$M:$M,$B67,'Estruturante Móvel'!$AM:$AM,CZ$4,'Estruturante Móvel'!$AQ:$AQ,"REPARO FO"))</f>
        <v>0</v>
      </c>
      <c r="DA67" s="140">
        <f>(COUNTIFS('Estruturante Móvel'!$M:$M,$B66,'Estruturante Móvel'!$C:$C,"&lt;&gt;PREVISTO",'Estruturante Móvel'!$G:$G,CZ$4,'Estruturante Móvel'!$L:$L,'CRONOGRAMA_CONST+MIGRACAO'!CP$7))</f>
        <v>0</v>
      </c>
      <c r="DB67" s="139">
        <f>(COUNTIFS('Estruturante Móvel'!$M:$M,$B67,'Estruturante Móvel'!$AM:$AM,DB$4))-(COUNTIFS('Estruturante Móvel'!$M:$M,$B67,'Estruturante Móvel'!$AM:$AM,DB$4,'Estruturante Móvel'!$AQ:$AQ,"REPARO FO"))</f>
        <v>0</v>
      </c>
      <c r="DC67" s="140">
        <f>(COUNTIFS('Estruturante Móvel'!$M:$M,$B66,'Estruturante Móvel'!$C:$C,"&lt;&gt;PREVISTO",'Estruturante Móvel'!$G:$G,DB$4,'Estruturante Móvel'!$L:$L,'CRONOGRAMA_CONST+MIGRACAO'!CR$7))</f>
        <v>0</v>
      </c>
      <c r="DD67" s="139">
        <f>(COUNTIFS('Estruturante Móvel'!$M:$M,$B67,'Estruturante Móvel'!$AM:$AM,DD$4))-(COUNTIFS('Estruturante Móvel'!$M:$M,$B67,'Estruturante Móvel'!$AM:$AM,DD$4,'Estruturante Móvel'!$AQ:$AQ,"REPARO FO"))</f>
        <v>0</v>
      </c>
      <c r="DE67" s="140">
        <f>(COUNTIFS('Estruturante Móvel'!$M:$M,$B66,'Estruturante Móvel'!$C:$C,"&lt;&gt;PREVISTO",'Estruturante Móvel'!$G:$G,DD$4,'Estruturante Móvel'!$L:$L,'CRONOGRAMA_CONST+MIGRACAO'!CT$7))</f>
        <v>0</v>
      </c>
      <c r="DF67" s="139">
        <f>(COUNTIFS('Estruturante Móvel'!$M:$M,$B67,'Estruturante Móvel'!$AM:$AM,DF$4))-(COUNTIFS('Estruturante Móvel'!$M:$M,$B67,'Estruturante Móvel'!$AM:$AM,DF$4,'Estruturante Móvel'!$AQ:$AQ,"REPARO FO"))</f>
        <v>0</v>
      </c>
      <c r="DG67" s="140">
        <f>(COUNTIFS('Estruturante Móvel'!$M:$M,$B66,'Estruturante Móvel'!$C:$C,"&lt;&gt;PREVISTO",'Estruturante Móvel'!$G:$G,DF$4,'Estruturante Móvel'!$L:$L,'CRONOGRAMA_CONST+MIGRACAO'!CV$7))</f>
        <v>0</v>
      </c>
      <c r="DH67" s="139">
        <f>(COUNTIFS('Estruturante Móvel'!$M:$M,$B67,'Estruturante Móvel'!$AM:$AM,DH$4))-(COUNTIFS('Estruturante Móvel'!$M:$M,$B67,'Estruturante Móvel'!$AM:$AM,DH$4,'Estruturante Móvel'!$AQ:$AQ,"REPARO FO"))</f>
        <v>0</v>
      </c>
      <c r="DI67" s="140">
        <f>(COUNTIFS('Estruturante Móvel'!$M:$M,$B66,'Estruturante Móvel'!$C:$C,"&lt;&gt;PREVISTO",'Estruturante Móvel'!$G:$G,DH$4,'Estruturante Móvel'!$L:$L,'CRONOGRAMA_CONST+MIGRACAO'!CX$7))</f>
        <v>0</v>
      </c>
      <c r="DJ67" s="139">
        <f>(COUNTIFS('Estruturante Móvel'!$M:$M,$B67,'Estruturante Móvel'!$AM:$AM,DJ$4))-(COUNTIFS('Estruturante Móvel'!$M:$M,$B67,'Estruturante Móvel'!$AM:$AM,DJ$4,'Estruturante Móvel'!$AQ:$AQ,"REPARO FO"))</f>
        <v>0</v>
      </c>
      <c r="DK67" s="140">
        <f>(COUNTIFS('Estruturante Móvel'!$M:$M,$B66,'Estruturante Móvel'!$C:$C,"&lt;&gt;PREVISTO",'Estruturante Móvel'!$G:$G,DJ$4,'Estruturante Móvel'!$L:$L,'CRONOGRAMA_CONST+MIGRACAO'!CZ$7))</f>
        <v>0</v>
      </c>
      <c r="DL67" s="139">
        <f>(COUNTIFS('Estruturante Móvel'!$M:$M,$B67,'Estruturante Móvel'!$AM:$AM,DL$4))-(COUNTIFS('Estruturante Móvel'!$M:$M,$B67,'Estruturante Móvel'!$AM:$AM,DL$4,'Estruturante Móvel'!$AQ:$AQ,"REPARO FO"))</f>
        <v>0</v>
      </c>
      <c r="DM67" s="140">
        <f>(COUNTIFS('Estruturante Móvel'!$M:$M,$B66,'Estruturante Móvel'!$C:$C,"&lt;&gt;PREVISTO",'Estruturante Móvel'!$G:$G,DL$4,'Estruturante Móvel'!$L:$L,'CRONOGRAMA_CONST+MIGRACAO'!DB$7))</f>
        <v>0</v>
      </c>
      <c r="DN67" s="139">
        <f>(COUNTIFS('Estruturante Móvel'!$M:$M,$B67,'Estruturante Móvel'!$AM:$AM,DN$4))-(COUNTIFS('Estruturante Móvel'!$M:$M,$B67,'Estruturante Móvel'!$AM:$AM,DN$4,'Estruturante Móvel'!$AQ:$AQ,"REPARO FO"))</f>
        <v>0</v>
      </c>
      <c r="DO67" s="140">
        <f>(COUNTIFS('Estruturante Móvel'!$M:$M,$B66,'Estruturante Móvel'!$C:$C,"&lt;&gt;PREVISTO",'Estruturante Móvel'!$G:$G,DN$4,'Estruturante Móvel'!$L:$L,'CRONOGRAMA_CONST+MIGRACAO'!DD$7))</f>
        <v>0</v>
      </c>
      <c r="DP67" s="139">
        <f>(COUNTIFS('Estruturante Móvel'!$M:$M,$B67,'Estruturante Móvel'!$AM:$AM,DP$4))-(COUNTIFS('Estruturante Móvel'!$M:$M,$B67,'Estruturante Móvel'!$AM:$AM,DP$4,'Estruturante Móvel'!$AQ:$AQ,"REPARO FO"))</f>
        <v>0</v>
      </c>
      <c r="DQ67" s="140">
        <f>(COUNTIFS('Estruturante Móvel'!$M:$M,$B66,'Estruturante Móvel'!$C:$C,"&lt;&gt;PREVISTO",'Estruturante Móvel'!$G:$G,DP$4,'Estruturante Móvel'!$L:$L,'CRONOGRAMA_CONST+MIGRACAO'!DF$7))</f>
        <v>0</v>
      </c>
      <c r="DR67" s="139">
        <f>(COUNTIFS('Estruturante Móvel'!$M:$M,$B67,'Estruturante Móvel'!$AM:$AM,DR$4))-(COUNTIFS('Estruturante Móvel'!$M:$M,$B67,'Estruturante Móvel'!$AM:$AM,DR$4,'Estruturante Móvel'!$AQ:$AQ,"REPARO FO"))</f>
        <v>0</v>
      </c>
      <c r="DS67" s="140">
        <f>(COUNTIFS('Estruturante Móvel'!$M:$M,$B66,'Estruturante Móvel'!$C:$C,"&lt;&gt;PREVISTO",'Estruturante Móvel'!$G:$G,DR$4,'Estruturante Móvel'!$L:$L,'CRONOGRAMA_CONST+MIGRACAO'!DH$7))</f>
        <v>0</v>
      </c>
      <c r="DT67" s="139">
        <f>(COUNTIFS('Estruturante Móvel'!$M:$M,$B67,'Estruturante Móvel'!$AM:$AM,DT$4))-(COUNTIFS('Estruturante Móvel'!$M:$M,$B67,'Estruturante Móvel'!$AM:$AM,DT$4,'Estruturante Móvel'!$AQ:$AQ,"REPARO FO"))</f>
        <v>0</v>
      </c>
      <c r="DU67" s="140">
        <f>(COUNTIFS('Estruturante Móvel'!$M:$M,$B66,'Estruturante Móvel'!$C:$C,"&lt;&gt;PREVISTO",'Estruturante Móvel'!$G:$G,DT$4,'Estruturante Móvel'!$L:$L,'CRONOGRAMA_CONST+MIGRACAO'!DJ$7))</f>
        <v>0</v>
      </c>
      <c r="DV67" s="139">
        <f>(COUNTIFS('Estruturante Móvel'!$M:$M,$B67,'Estruturante Móvel'!$AM:$AM,DV$4))-(COUNTIFS('Estruturante Móvel'!$M:$M,$B67,'Estruturante Móvel'!$AM:$AM,DV$4,'Estruturante Móvel'!$AQ:$AQ,"REPARO FO"))</f>
        <v>0</v>
      </c>
      <c r="DW67" s="140">
        <f>(COUNTIFS('Estruturante Móvel'!$M:$M,$B66,'Estruturante Móvel'!$C:$C,"&lt;&gt;PREVISTO",'Estruturante Móvel'!$G:$G,DV$4,'Estruturante Móvel'!$L:$L,'CRONOGRAMA_CONST+MIGRACAO'!DL$7))</f>
        <v>0</v>
      </c>
      <c r="DX67" s="139">
        <f>(COUNTIFS('Estruturante Móvel'!$M:$M,$B67,'Estruturante Móvel'!$AM:$AM,DX$4))-(COUNTIFS('Estruturante Móvel'!$M:$M,$B67,'Estruturante Móvel'!$AM:$AM,DX$4,'Estruturante Móvel'!$AQ:$AQ,"REPARO FO"))</f>
        <v>0</v>
      </c>
      <c r="DY67" s="140">
        <f>(COUNTIFS('Estruturante Móvel'!$M:$M,$B66,'Estruturante Móvel'!$C:$C,"&lt;&gt;PREVISTO",'Estruturante Móvel'!$G:$G,DX$4,'Estruturante Móvel'!$L:$L,'CRONOGRAMA_CONST+MIGRACAO'!DN$7))</f>
        <v>0</v>
      </c>
      <c r="DZ67" s="139">
        <f>(COUNTIFS('Estruturante Móvel'!$M:$M,$B67,'Estruturante Móvel'!$AM:$AM,DZ$4))-(COUNTIFS('Estruturante Móvel'!$M:$M,$B67,'Estruturante Móvel'!$AM:$AM,DZ$4,'Estruturante Móvel'!$AQ:$AQ,"REPARO FO"))</f>
        <v>0</v>
      </c>
      <c r="EA67" s="140">
        <f>(COUNTIFS('Estruturante Móvel'!$M:$M,$B66,'Estruturante Móvel'!$C:$C,"&lt;&gt;PREVISTO",'Estruturante Móvel'!$G:$G,DZ$4,'Estruturante Móvel'!$L:$L,'CRONOGRAMA_CONST+MIGRACAO'!DP$7))</f>
        <v>0</v>
      </c>
      <c r="EB67" s="139">
        <f>(COUNTIFS('Estruturante Móvel'!$M:$M,$B67,'Estruturante Móvel'!$AM:$AM,EB$4))-(COUNTIFS('Estruturante Móvel'!$M:$M,$B67,'Estruturante Móvel'!$AM:$AM,EB$4,'Estruturante Móvel'!$AQ:$AQ,"REPARO FO"))</f>
        <v>0</v>
      </c>
      <c r="EC67" s="140">
        <f>(COUNTIFS('Estruturante Móvel'!$M:$M,$B66,'Estruturante Móvel'!$C:$C,"&lt;&gt;PREVISTO",'Estruturante Móvel'!$G:$G,EB$4,'Estruturante Móvel'!$L:$L,'CRONOGRAMA_CONST+MIGRACAO'!DR$7))</f>
        <v>0</v>
      </c>
      <c r="ED67" s="139">
        <f>(COUNTIFS('Estruturante Móvel'!$M:$M,$B67,'Estruturante Móvel'!$AM:$AM,ED$4))-(COUNTIFS('Estruturante Móvel'!$M:$M,$B67,'Estruturante Móvel'!$AM:$AM,ED$4,'Estruturante Móvel'!$AQ:$AQ,"REPARO FO"))</f>
        <v>0</v>
      </c>
      <c r="EE67" s="140">
        <f>(COUNTIFS('Estruturante Móvel'!$M:$M,$B66,'Estruturante Móvel'!$C:$C,"&lt;&gt;PREVISTO",'Estruturante Móvel'!$G:$G,ED$4,'Estruturante Móvel'!$L:$L,'CRONOGRAMA_CONST+MIGRACAO'!DT$7))</f>
        <v>0</v>
      </c>
      <c r="EF67" s="139">
        <f>(COUNTIFS('Estruturante Móvel'!$M:$M,$B67,'Estruturante Móvel'!$AM:$AM,EF$4))-(COUNTIFS('Estruturante Móvel'!$M:$M,$B67,'Estruturante Móvel'!$AM:$AM,EF$4,'Estruturante Móvel'!$AQ:$AQ,"REPARO FO"))</f>
        <v>0</v>
      </c>
      <c r="EG67" s="140">
        <f>(COUNTIFS('Estruturante Móvel'!$M:$M,$B66,'Estruturante Móvel'!$C:$C,"&lt;&gt;PREVISTO",'Estruturante Móvel'!$G:$G,EF$4,'Estruturante Móvel'!$L:$L,'CRONOGRAMA_CONST+MIGRACAO'!DV$7))</f>
        <v>0</v>
      </c>
      <c r="EH67" s="139">
        <f>(COUNTIFS('Estruturante Móvel'!$M:$M,$B67,'Estruturante Móvel'!$AM:$AM,EH$4))-(COUNTIFS('Estruturante Móvel'!$M:$M,$B67,'Estruturante Móvel'!$AM:$AM,EH$4,'Estruturante Móvel'!$AQ:$AQ,"REPARO FO"))</f>
        <v>0</v>
      </c>
      <c r="EI67" s="140">
        <f>(COUNTIFS('Estruturante Móvel'!$M:$M,$B66,'Estruturante Móvel'!$C:$C,"&lt;&gt;PREVISTO",'Estruturante Móvel'!$G:$G,EH$4,'Estruturante Móvel'!$L:$L,'CRONOGRAMA_CONST+MIGRACAO'!DX$7))</f>
        <v>0</v>
      </c>
      <c r="EJ67" s="139">
        <f>(COUNTIFS('Estruturante Móvel'!$M:$M,$B67,'Estruturante Móvel'!$AM:$AM,EJ$4))-(COUNTIFS('Estruturante Móvel'!$M:$M,$B67,'Estruturante Móvel'!$AM:$AM,EJ$4,'Estruturante Móvel'!$AQ:$AQ,"REPARO FO"))</f>
        <v>0</v>
      </c>
      <c r="EK67" s="140">
        <f>(COUNTIFS('Estruturante Móvel'!$M:$M,$B66,'Estruturante Móvel'!$C:$C,"&lt;&gt;PREVISTO",'Estruturante Móvel'!$G:$G,EJ$4,'Estruturante Móvel'!$L:$L,'CRONOGRAMA_CONST+MIGRACAO'!DZ$7))</f>
        <v>0</v>
      </c>
      <c r="EL67" s="139">
        <f>(COUNTIFS('Estruturante Móvel'!$M:$M,$B67,'Estruturante Móvel'!$AM:$AM,EL$4))-(COUNTIFS('Estruturante Móvel'!$M:$M,$B67,'Estruturante Móvel'!$AM:$AM,EL$4,'Estruturante Móvel'!$AQ:$AQ,"REPARO FO"))</f>
        <v>0</v>
      </c>
      <c r="EM67" s="140">
        <f>(COUNTIFS('Estruturante Móvel'!$M:$M,$B66,'Estruturante Móvel'!$C:$C,"&lt;&gt;PREVISTO",'Estruturante Móvel'!$G:$G,EL$4,'Estruturante Móvel'!$L:$L,'CRONOGRAMA_CONST+MIGRACAO'!EB$7))</f>
        <v>0</v>
      </c>
      <c r="EN67" s="139">
        <f>(COUNTIFS('Estruturante Móvel'!$M:$M,$B67,'Estruturante Móvel'!$AM:$AM,EN$4))-(COUNTIFS('Estruturante Móvel'!$M:$M,$B67,'Estruturante Móvel'!$AM:$AM,EN$4,'Estruturante Móvel'!$AQ:$AQ,"REPARO FO"))</f>
        <v>0</v>
      </c>
      <c r="EO67" s="140">
        <f>(COUNTIFS('Estruturante Móvel'!$M:$M,$B66,'Estruturante Móvel'!$C:$C,"&lt;&gt;PREVISTO",'Estruturante Móvel'!$G:$G,EN$4,'Estruturante Móvel'!$L:$L,'CRONOGRAMA_CONST+MIGRACAO'!ED$7))</f>
        <v>0</v>
      </c>
      <c r="EP67" s="139">
        <f>(COUNTIFS('Estruturante Móvel'!$M:$M,$B67,'Estruturante Móvel'!$AM:$AM,EP$4))-(COUNTIFS('Estruturante Móvel'!$M:$M,$B67,'Estruturante Móvel'!$AM:$AM,EP$4,'Estruturante Móvel'!$AQ:$AQ,"REPARO FO"))</f>
        <v>0</v>
      </c>
      <c r="EQ67" s="140">
        <f>(COUNTIFS('Estruturante Móvel'!$M:$M,$B66,'Estruturante Móvel'!$C:$C,"&lt;&gt;PREVISTO",'Estruturante Móvel'!$G:$G,EP$4,'Estruturante Móvel'!$L:$L,'CRONOGRAMA_CONST+MIGRACAO'!EF$7))</f>
        <v>0</v>
      </c>
      <c r="ER67" s="139">
        <f>(COUNTIFS('Estruturante Móvel'!$M:$M,$B67,'Estruturante Móvel'!$AM:$AM,ER$4))-(COUNTIFS('Estruturante Móvel'!$M:$M,$B67,'Estruturante Móvel'!$AM:$AM,ER$4,'Estruturante Móvel'!$AQ:$AQ,"REPARO FO"))</f>
        <v>0</v>
      </c>
      <c r="ES67" s="140">
        <f>(COUNTIFS('Estruturante Móvel'!$M:$M,$B66,'Estruturante Móvel'!$C:$C,"&lt;&gt;PREVISTO",'Estruturante Móvel'!$G:$G,ER$4,'Estruturante Móvel'!$L:$L,'CRONOGRAMA_CONST+MIGRACAO'!EH$7))</f>
        <v>0</v>
      </c>
      <c r="ET67" s="139">
        <f>(COUNTIFS('Estruturante Móvel'!$M:$M,$B67,'Estruturante Móvel'!$AM:$AM,ET$4))-(COUNTIFS('Estruturante Móvel'!$M:$M,$B67,'Estruturante Móvel'!$AM:$AM,ET$4,'Estruturante Móvel'!$AQ:$AQ,"REPARO FO"))</f>
        <v>0</v>
      </c>
      <c r="EU67" s="140">
        <f>(COUNTIFS('Estruturante Móvel'!$M:$M,$B66,'Estruturante Móvel'!$C:$C,"&lt;&gt;PREVISTO",'Estruturante Móvel'!$G:$G,ET$4,'Estruturante Móvel'!$L:$L,'CRONOGRAMA_CONST+MIGRACAO'!EJ$7))</f>
        <v>0</v>
      </c>
      <c r="EV67" s="139">
        <f>(COUNTIFS('Estruturante Móvel'!$M:$M,$B67,'Estruturante Móvel'!$AM:$AM,EV$4))-(COUNTIFS('Estruturante Móvel'!$M:$M,$B67,'Estruturante Móvel'!$AM:$AM,EV$4,'Estruturante Móvel'!$AQ:$AQ,"REPARO FO"))</f>
        <v>0</v>
      </c>
      <c r="EW67" s="140">
        <f>(COUNTIFS('Estruturante Móvel'!$M:$M,$B66,'Estruturante Móvel'!$C:$C,"&lt;&gt;PREVISTO",'Estruturante Móvel'!$G:$G,EV$4,'Estruturante Móvel'!$L:$L,'CRONOGRAMA_CONST+MIGRACAO'!EL$7))</f>
        <v>0</v>
      </c>
      <c r="EX67" s="139">
        <f>(COUNTIFS('Estruturante Móvel'!$M:$M,$B67,'Estruturante Móvel'!$AM:$AM,EX$4))-(COUNTIFS('Estruturante Móvel'!$M:$M,$B67,'Estruturante Móvel'!$AM:$AM,EX$4,'Estruturante Móvel'!$AQ:$AQ,"REPARO FO"))</f>
        <v>0</v>
      </c>
      <c r="EY67" s="140">
        <f>(COUNTIFS('Estruturante Móvel'!$M:$M,$B66,'Estruturante Móvel'!$C:$C,"&lt;&gt;PREVISTO",'Estruturante Móvel'!$G:$G,EX$4,'Estruturante Móvel'!$L:$L,'CRONOGRAMA_CONST+MIGRACAO'!EN$7))</f>
        <v>0</v>
      </c>
      <c r="EZ67" s="139">
        <f>(COUNTIFS('Estruturante Móvel'!$M:$M,$B67,'Estruturante Móvel'!$AM:$AM,EZ$4))-(COUNTIFS('Estruturante Móvel'!$M:$M,$B67,'Estruturante Móvel'!$AM:$AM,EZ$4,'Estruturante Móvel'!$AQ:$AQ,"REPARO FO"))</f>
        <v>0</v>
      </c>
      <c r="FA67" s="140">
        <f>(COUNTIFS('Estruturante Móvel'!$M:$M,$B66,'Estruturante Móvel'!$C:$C,"&lt;&gt;PREVISTO",'Estruturante Móvel'!$G:$G,EZ$4,'Estruturante Móvel'!$L:$L,'CRONOGRAMA_CONST+MIGRACAO'!EP$7))</f>
        <v>0</v>
      </c>
      <c r="FB67" s="139">
        <f>(COUNTIFS('Estruturante Móvel'!$M:$M,$B67,'Estruturante Móvel'!$AM:$AM,FB$4))-(COUNTIFS('Estruturante Móvel'!$M:$M,$B67,'Estruturante Móvel'!$AM:$AM,FB$4,'Estruturante Móvel'!$AQ:$AQ,"REPARO FO"))</f>
        <v>0</v>
      </c>
      <c r="FC67" s="140">
        <f>(COUNTIFS('Estruturante Móvel'!$M:$M,$B66,'Estruturante Móvel'!$C:$C,"&lt;&gt;PREVISTO",'Estruturante Móvel'!$G:$G,FB$4,'Estruturante Móvel'!$L:$L,'CRONOGRAMA_CONST+MIGRACAO'!ER$7))</f>
        <v>0</v>
      </c>
      <c r="FD67" s="139">
        <f>(COUNTIFS('Estruturante Móvel'!$M:$M,$B67,'Estruturante Móvel'!$AM:$AM,FD$4))-(COUNTIFS('Estruturante Móvel'!$M:$M,$B67,'Estruturante Móvel'!$AM:$AM,FD$4,'Estruturante Móvel'!$AQ:$AQ,"REPARO FO"))</f>
        <v>0</v>
      </c>
      <c r="FE67" s="140">
        <f>(COUNTIFS('Estruturante Móvel'!$M:$M,$B66,'Estruturante Móvel'!$C:$C,"&lt;&gt;PREVISTO",'Estruturante Móvel'!$G:$G,FD$4,'Estruturante Móvel'!$L:$L,'CRONOGRAMA_CONST+MIGRACAO'!ET$7))</f>
        <v>0</v>
      </c>
      <c r="FF67" s="139">
        <f>(COUNTIFS('Estruturante Móvel'!$M:$M,$B67,'Estruturante Móvel'!$AM:$AM,FF$4))-(COUNTIFS('Estruturante Móvel'!$M:$M,$B67,'Estruturante Móvel'!$AM:$AM,FF$4,'Estruturante Móvel'!$AQ:$AQ,"REPARO FO"))</f>
        <v>0</v>
      </c>
      <c r="FG67" s="140">
        <f>(COUNTIFS('Estruturante Móvel'!$M:$M,$B66,'Estruturante Móvel'!$C:$C,"&lt;&gt;PREVISTO",'Estruturante Móvel'!$G:$G,FF$4,'Estruturante Móvel'!$L:$L,'CRONOGRAMA_CONST+MIGRACAO'!EV$7))</f>
        <v>0</v>
      </c>
      <c r="FH67" s="139">
        <f>(COUNTIFS('Estruturante Móvel'!$M:$M,$B67,'Estruturante Móvel'!$AM:$AM,FH$4))-(COUNTIFS('Estruturante Móvel'!$M:$M,$B67,'Estruturante Móvel'!$AM:$AM,FH$4,'Estruturante Móvel'!$AQ:$AQ,"REPARO FO"))</f>
        <v>0</v>
      </c>
      <c r="FI67" s="140">
        <f>(COUNTIFS('Estruturante Móvel'!$M:$M,$B66,'Estruturante Móvel'!$C:$C,"&lt;&gt;PREVISTO",'Estruturante Móvel'!$G:$G,FH$4,'Estruturante Móvel'!$L:$L,'CRONOGRAMA_CONST+MIGRACAO'!EX$7))</f>
        <v>0</v>
      </c>
      <c r="FJ67" s="139">
        <f>(COUNTIFS('Estruturante Móvel'!$M:$M,$B67,'Estruturante Móvel'!$AM:$AM,FJ$4))-(COUNTIFS('Estruturante Móvel'!$M:$M,$B67,'Estruturante Móvel'!$AM:$AM,FJ$4,'Estruturante Móvel'!$AQ:$AQ,"REPARO FO"))</f>
        <v>0</v>
      </c>
      <c r="FK67" s="140">
        <f>(COUNTIFS('Estruturante Móvel'!$M:$M,$B66,'Estruturante Móvel'!$C:$C,"&lt;&gt;PREVISTO",'Estruturante Móvel'!$G:$G,FJ$4,'Estruturante Móvel'!$L:$L,'CRONOGRAMA_CONST+MIGRACAO'!EZ$7))</f>
        <v>0</v>
      </c>
      <c r="FL67" s="139">
        <f>(COUNTIFS('Estruturante Móvel'!$M:$M,$B67,'Estruturante Móvel'!$AM:$AM,FL$4))-(COUNTIFS('Estruturante Móvel'!$M:$M,$B67,'Estruturante Móvel'!$AM:$AM,FL$4,'Estruturante Móvel'!$AQ:$AQ,"REPARO FO"))</f>
        <v>0</v>
      </c>
      <c r="FM67" s="140">
        <f>(COUNTIFS('Estruturante Móvel'!$M:$M,$B66,'Estruturante Móvel'!$C:$C,"&lt;&gt;PREVISTO",'Estruturante Móvel'!$G:$G,FL$4,'Estruturante Móvel'!$L:$L,'CRONOGRAMA_CONST+MIGRACAO'!FB$7))</f>
        <v>0</v>
      </c>
      <c r="FN67" s="139">
        <f>(COUNTIFS('Estruturante Móvel'!$M:$M,$B67,'Estruturante Móvel'!$AM:$AM,FN$4))-(COUNTIFS('Estruturante Móvel'!$M:$M,$B67,'Estruturante Móvel'!$AM:$AM,FN$4,'Estruturante Móvel'!$AQ:$AQ,"REPARO FO"))</f>
        <v>0</v>
      </c>
      <c r="FO67" s="140">
        <f>(COUNTIFS('Estruturante Móvel'!$M:$M,$B66,'Estruturante Móvel'!$C:$C,"&lt;&gt;PREVISTO",'Estruturante Móvel'!$G:$G,FN$4,'Estruturante Móvel'!$L:$L,'CRONOGRAMA_CONST+MIGRACAO'!FD$7))</f>
        <v>0</v>
      </c>
      <c r="FP67" s="139">
        <f>(COUNTIFS('Estruturante Móvel'!$M:$M,$B67,'Estruturante Móvel'!$AM:$AM,FP$4))-(COUNTIFS('Estruturante Móvel'!$M:$M,$B67,'Estruturante Móvel'!$AM:$AM,FP$4,'Estruturante Móvel'!$AQ:$AQ,"REPARO FO"))</f>
        <v>0</v>
      </c>
      <c r="FQ67" s="140">
        <f>(COUNTIFS('Estruturante Móvel'!$M:$M,$B66,'Estruturante Móvel'!$C:$C,"&lt;&gt;PREVISTO",'Estruturante Móvel'!$G:$G,FP$4,'Estruturante Móvel'!$L:$L,'CRONOGRAMA_CONST+MIGRACAO'!FF$7))</f>
        <v>0</v>
      </c>
      <c r="FR67" s="139">
        <f>(COUNTIFS('Estruturante Móvel'!$M:$M,$B67,'Estruturante Móvel'!$AM:$AM,FR$4))-(COUNTIFS('Estruturante Móvel'!$M:$M,$B67,'Estruturante Móvel'!$AM:$AM,FR$4,'Estruturante Móvel'!$AQ:$AQ,"REPARO FO"))</f>
        <v>0</v>
      </c>
      <c r="FS67" s="140">
        <f>(COUNTIFS('Estruturante Móvel'!$M:$M,$B66,'Estruturante Móvel'!$C:$C,"&lt;&gt;PREVISTO",'Estruturante Móvel'!$G:$G,FR$4,'Estruturante Móvel'!$L:$L,'CRONOGRAMA_CONST+MIGRACAO'!FH$7))</f>
        <v>0</v>
      </c>
      <c r="FT67" s="139">
        <f>(COUNTIFS('Estruturante Móvel'!$M:$M,$B67,'Estruturante Móvel'!$AM:$AM,FT$4))-(COUNTIFS('Estruturante Móvel'!$M:$M,$B67,'Estruturante Móvel'!$AM:$AM,FT$4,'Estruturante Móvel'!$AQ:$AQ,"REPARO FO"))</f>
        <v>0</v>
      </c>
      <c r="FU67" s="140">
        <f>(COUNTIFS('Estruturante Móvel'!$M:$M,$B66,'Estruturante Móvel'!$C:$C,"&lt;&gt;PREVISTO",'Estruturante Móvel'!$G:$G,FT$4,'Estruturante Móvel'!$L:$L,'CRONOGRAMA_CONST+MIGRACAO'!FJ$7))</f>
        <v>0</v>
      </c>
      <c r="FV67" s="139">
        <f>(COUNTIFS('Estruturante Móvel'!$M:$M,$B67,'Estruturante Móvel'!$AM:$AM,FV$4))-(COUNTIFS('Estruturante Móvel'!$M:$M,$B67,'Estruturante Móvel'!$AM:$AM,FV$4,'Estruturante Móvel'!$AQ:$AQ,"REPARO FO"))</f>
        <v>0</v>
      </c>
      <c r="FW67" s="140">
        <f>(COUNTIFS('Estruturante Móvel'!$M:$M,$B66,'Estruturante Móvel'!$C:$C,"&lt;&gt;PREVISTO",'Estruturante Móvel'!$G:$G,FV$4,'Estruturante Móvel'!$L:$L,'CRONOGRAMA_CONST+MIGRACAO'!FL$7))</f>
        <v>0</v>
      </c>
      <c r="FX67" s="139">
        <f>(COUNTIFS('Estruturante Móvel'!$M:$M,$B67,'Estruturante Móvel'!$AM:$AM,FX$4))-(COUNTIFS('Estruturante Móvel'!$M:$M,$B67,'Estruturante Móvel'!$AM:$AM,FX$4,'Estruturante Móvel'!$AQ:$AQ,"REPARO FO"))</f>
        <v>0</v>
      </c>
      <c r="FY67" s="140">
        <f>(COUNTIFS('Estruturante Móvel'!$M:$M,$B66,'Estruturante Móvel'!$C:$C,"&lt;&gt;PREVISTO",'Estruturante Móvel'!$G:$G,FX$4,'Estruturante Móvel'!$L:$L,'CRONOGRAMA_CONST+MIGRACAO'!FN$7))</f>
        <v>0</v>
      </c>
      <c r="FZ67" s="139">
        <f>(COUNTIFS('Estruturante Móvel'!$M:$M,$B67,'Estruturante Móvel'!$AM:$AM,FZ$4))-(COUNTIFS('Estruturante Móvel'!$M:$M,$B67,'Estruturante Móvel'!$AM:$AM,FZ$4,'Estruturante Móvel'!$AQ:$AQ,"REPARO FO"))</f>
        <v>0</v>
      </c>
      <c r="GA67" s="140">
        <f>(COUNTIFS('Estruturante Móvel'!$M:$M,$B66,'Estruturante Móvel'!$C:$C,"&lt;&gt;PREVISTO",'Estruturante Móvel'!$G:$G,FZ$4,'Estruturante Móvel'!$L:$L,'CRONOGRAMA_CONST+MIGRACAO'!FP$7))</f>
        <v>0</v>
      </c>
      <c r="GB67" s="139">
        <f>(COUNTIFS('Estruturante Móvel'!$M:$M,$B67,'Estruturante Móvel'!$AM:$AM,GB$4))-(COUNTIFS('Estruturante Móvel'!$M:$M,$B67,'Estruturante Móvel'!$AM:$AM,GB$4,'Estruturante Móvel'!$AQ:$AQ,"REPARO FO"))</f>
        <v>0</v>
      </c>
      <c r="GC67" s="140">
        <f>(COUNTIFS('Estruturante Móvel'!$M:$M,$B66,'Estruturante Móvel'!$C:$C,"&lt;&gt;PREVISTO",'Estruturante Móvel'!$G:$G,GB$4,'Estruturante Móvel'!$L:$L,'CRONOGRAMA_CONST+MIGRACAO'!FR$7))</f>
        <v>0</v>
      </c>
      <c r="GD67" s="139">
        <f>(COUNTIFS('Estruturante Móvel'!$M:$M,$B67,'Estruturante Móvel'!$AM:$AM,GD$4))-(COUNTIFS('Estruturante Móvel'!$M:$M,$B67,'Estruturante Móvel'!$AM:$AM,GD$4,'Estruturante Móvel'!$AQ:$AQ,"REPARO FO"))</f>
        <v>0</v>
      </c>
      <c r="GE67" s="140">
        <f>(COUNTIFS('Estruturante Móvel'!$M:$M,$B66,'Estruturante Móvel'!$C:$C,"&lt;&gt;PREVISTO",'Estruturante Móvel'!$G:$G,GD$4,'Estruturante Móvel'!$L:$L,'CRONOGRAMA_CONST+MIGRACAO'!FT$7))</f>
        <v>0</v>
      </c>
      <c r="GF67" s="139">
        <f>(COUNTIFS('Estruturante Móvel'!$M:$M,$B67,'Estruturante Móvel'!$AM:$AM,GF$4))-(COUNTIFS('Estruturante Móvel'!$M:$M,$B67,'Estruturante Móvel'!$AM:$AM,GF$4,'Estruturante Móvel'!$AQ:$AQ,"REPARO FO"))</f>
        <v>0</v>
      </c>
      <c r="GG67" s="140">
        <f>(COUNTIFS('Estruturante Móvel'!$M:$M,$B66,'Estruturante Móvel'!$C:$C,"&lt;&gt;PREVISTO",'Estruturante Móvel'!$G:$G,GF$4,'Estruturante Móvel'!$L:$L,'CRONOGRAMA_CONST+MIGRACAO'!FV$7))</f>
        <v>0</v>
      </c>
      <c r="GH67" s="139">
        <f>(COUNTIFS('Estruturante Móvel'!$M:$M,$B67,'Estruturante Móvel'!$AM:$AM,GH$4))-(COUNTIFS('Estruturante Móvel'!$M:$M,$B67,'Estruturante Móvel'!$AM:$AM,GH$4,'Estruturante Móvel'!$AQ:$AQ,"REPARO FO"))</f>
        <v>0</v>
      </c>
      <c r="GI67" s="140">
        <f>(COUNTIFS('Estruturante Móvel'!$M:$M,$B66,'Estruturante Móvel'!$C:$C,"&lt;&gt;PREVISTO",'Estruturante Móvel'!$G:$G,GH$4,'Estruturante Móvel'!$L:$L,'CRONOGRAMA_CONST+MIGRACAO'!FX$7))</f>
        <v>0</v>
      </c>
      <c r="GJ67" s="139">
        <f>(COUNTIFS('Estruturante Móvel'!$M:$M,$B67,'Estruturante Móvel'!$AM:$AM,GJ$4))-(COUNTIFS('Estruturante Móvel'!$M:$M,$B67,'Estruturante Móvel'!$AM:$AM,GJ$4,'Estruturante Móvel'!$AQ:$AQ,"REPARO FO"))</f>
        <v>0</v>
      </c>
      <c r="GK67" s="140">
        <f>(COUNTIFS('Estruturante Móvel'!$M:$M,$B66,'Estruturante Móvel'!$C:$C,"&lt;&gt;PREVISTO",'Estruturante Móvel'!$G:$G,GJ$4,'Estruturante Móvel'!$L:$L,'CRONOGRAMA_CONST+MIGRACAO'!FZ$7))</f>
        <v>0</v>
      </c>
      <c r="GL67" s="139">
        <f>(COUNTIFS('Estruturante Móvel'!$M:$M,$B67,'Estruturante Móvel'!$AM:$AM,GL$4))-(COUNTIFS('Estruturante Móvel'!$M:$M,$B67,'Estruturante Móvel'!$AM:$AM,GL$4,'Estruturante Móvel'!$AQ:$AQ,"REPARO FO"))</f>
        <v>0</v>
      </c>
      <c r="GM67" s="140">
        <f>(COUNTIFS('Estruturante Móvel'!$M:$M,$B66,'Estruturante Móvel'!$C:$C,"&lt;&gt;PREVISTO",'Estruturante Móvel'!$G:$G,GL$4,'Estruturante Móvel'!$L:$L,'CRONOGRAMA_CONST+MIGRACAO'!GB$7))</f>
        <v>0</v>
      </c>
      <c r="GN67" s="139">
        <f>(COUNTIFS('Estruturante Móvel'!$M:$M,$B67,'Estruturante Móvel'!$AM:$AM,GN$4))-(COUNTIFS('Estruturante Móvel'!$M:$M,$B67,'Estruturante Móvel'!$AM:$AM,GN$4,'Estruturante Móvel'!$AQ:$AQ,"REPARO FO"))</f>
        <v>0</v>
      </c>
      <c r="GO67" s="140">
        <f>(COUNTIFS('Estruturante Móvel'!$M:$M,$B66,'Estruturante Móvel'!$C:$C,"&lt;&gt;PREVISTO",'Estruturante Móvel'!$G:$G,GN$4,'Estruturante Móvel'!$L:$L,'CRONOGRAMA_CONST+MIGRACAO'!GD$7))</f>
        <v>0</v>
      </c>
      <c r="GP67" s="139">
        <f>(COUNTIFS('Estruturante Móvel'!$M:$M,$B67,'Estruturante Móvel'!$AM:$AM,GP$4))-(COUNTIFS('Estruturante Móvel'!$M:$M,$B67,'Estruturante Móvel'!$AM:$AM,GP$4,'Estruturante Móvel'!$AQ:$AQ,"REPARO FO"))</f>
        <v>0</v>
      </c>
      <c r="GQ67" s="140">
        <f>(COUNTIFS('Estruturante Móvel'!$M:$M,$B66,'Estruturante Móvel'!$C:$C,"&lt;&gt;PREVISTO",'Estruturante Móvel'!$G:$G,GP$4,'Estruturante Móvel'!$L:$L,'CRONOGRAMA_CONST+MIGRACAO'!GF$7))</f>
        <v>0</v>
      </c>
      <c r="GR67" s="139">
        <f>(COUNTIFS('Estruturante Móvel'!$M:$M,$B67,'Estruturante Móvel'!$AM:$AM,GR$4))-(COUNTIFS('Estruturante Móvel'!$M:$M,$B67,'Estruturante Móvel'!$AM:$AM,GR$4,'Estruturante Móvel'!$AQ:$AQ,"REPARO FO"))</f>
        <v>0</v>
      </c>
      <c r="GS67" s="140">
        <f>(COUNTIFS('Estruturante Móvel'!$M:$M,$B66,'Estruturante Móvel'!$C:$C,"&lt;&gt;PREVISTO",'Estruturante Móvel'!$G:$G,GR$4,'Estruturante Móvel'!$L:$L,'CRONOGRAMA_CONST+MIGRACAO'!GH$7))</f>
        <v>0</v>
      </c>
      <c r="GT67" s="139">
        <f>(COUNTIFS('Estruturante Móvel'!$M:$M,$B67,'Estruturante Móvel'!$AM:$AM,GT$4))-(COUNTIFS('Estruturante Móvel'!$M:$M,$B67,'Estruturante Móvel'!$AM:$AM,GT$4,'Estruturante Móvel'!$AQ:$AQ,"REPARO FO"))</f>
        <v>0</v>
      </c>
      <c r="GU67" s="140">
        <f>(COUNTIFS('Estruturante Móvel'!$M:$M,$B66,'Estruturante Móvel'!$C:$C,"&lt;&gt;PREVISTO",'Estruturante Móvel'!$G:$G,GT$4,'Estruturante Móvel'!$L:$L,'CRONOGRAMA_CONST+MIGRACAO'!GJ$7))</f>
        <v>0</v>
      </c>
      <c r="GV67" s="139">
        <f>(COUNTIFS('Estruturante Móvel'!$M:$M,$B67,'Estruturante Móvel'!$AM:$AM,GV$4))-(COUNTIFS('Estruturante Móvel'!$M:$M,$B67,'Estruturante Móvel'!$AM:$AM,GV$4,'Estruturante Móvel'!$AQ:$AQ,"REPARO FO"))</f>
        <v>0</v>
      </c>
      <c r="GW67" s="140">
        <f>(COUNTIFS('Estruturante Móvel'!$M:$M,$B66,'Estruturante Móvel'!$C:$C,"&lt;&gt;PREVISTO",'Estruturante Móvel'!$G:$G,GV$4,'Estruturante Móvel'!$L:$L,'CRONOGRAMA_CONST+MIGRACAO'!GL$7))</f>
        <v>0</v>
      </c>
      <c r="GX67" s="139">
        <f>(COUNTIFS('Estruturante Móvel'!$M:$M,$B67,'Estruturante Móvel'!$AM:$AM,GX$4))-(COUNTIFS('Estruturante Móvel'!$M:$M,$B67,'Estruturante Móvel'!$AM:$AM,GX$4,'Estruturante Móvel'!$AQ:$AQ,"REPARO FO"))</f>
        <v>0</v>
      </c>
      <c r="GY67" s="140">
        <f>(COUNTIFS('Estruturante Móvel'!$M:$M,$B66,'Estruturante Móvel'!$C:$C,"&lt;&gt;PREVISTO",'Estruturante Móvel'!$G:$G,GX$4,'Estruturante Móvel'!$L:$L,'CRONOGRAMA_CONST+MIGRACAO'!GN$7))</f>
        <v>0</v>
      </c>
      <c r="GZ67" s="139">
        <f>(COUNTIFS('Estruturante Móvel'!$M:$M,$B67,'Estruturante Móvel'!$AM:$AM,GZ$4))-(COUNTIFS('Estruturante Móvel'!$M:$M,$B67,'Estruturante Móvel'!$AM:$AM,GZ$4,'Estruturante Móvel'!$AQ:$AQ,"REPARO FO"))</f>
        <v>0</v>
      </c>
      <c r="HA67" s="140">
        <f>(COUNTIFS('Estruturante Móvel'!$M:$M,$B66,'Estruturante Móvel'!$C:$C,"&lt;&gt;PREVISTO",'Estruturante Móvel'!$G:$G,GZ$4,'Estruturante Móvel'!$L:$L,'CRONOGRAMA_CONST+MIGRACAO'!GP$7))</f>
        <v>0</v>
      </c>
      <c r="HB67" s="139">
        <f>(COUNTIFS('Estruturante Móvel'!$M:$M,$B67,'Estruturante Móvel'!$AM:$AM,HB$4))-(COUNTIFS('Estruturante Móvel'!$M:$M,$B67,'Estruturante Móvel'!$AM:$AM,HB$4,'Estruturante Móvel'!$AQ:$AQ,"REPARO FO"))</f>
        <v>0</v>
      </c>
      <c r="HC67" s="140">
        <f>(COUNTIFS('Estruturante Móvel'!$M:$M,$B66,'Estruturante Móvel'!$C:$C,"&lt;&gt;PREVISTO",'Estruturante Móvel'!$G:$G,HB$4,'Estruturante Móvel'!$L:$L,'CRONOGRAMA_CONST+MIGRACAO'!GR$7))</f>
        <v>0</v>
      </c>
      <c r="HD67" s="139">
        <f>(COUNTIFS('Estruturante Móvel'!$M:$M,$B67,'Estruturante Móvel'!$AM:$AM,HD$4))-(COUNTIFS('Estruturante Móvel'!$M:$M,$B67,'Estruturante Móvel'!$AM:$AM,HD$4,'Estruturante Móvel'!$AQ:$AQ,"REPARO FO"))</f>
        <v>0</v>
      </c>
      <c r="HE67" s="140">
        <f>(COUNTIFS('Estruturante Móvel'!$M:$M,$B66,'Estruturante Móvel'!$C:$C,"&lt;&gt;PREVISTO",'Estruturante Móvel'!$G:$G,HD$4,'Estruturante Móvel'!$L:$L,'CRONOGRAMA_CONST+MIGRACAO'!GT$7))</f>
        <v>0</v>
      </c>
      <c r="HF67" s="139">
        <f>(COUNTIFS('Estruturante Móvel'!$M:$M,$B67,'Estruturante Móvel'!$AM:$AM,HF$4))-(COUNTIFS('Estruturante Móvel'!$M:$M,$B67,'Estruturante Móvel'!$AM:$AM,HF$4,'Estruturante Móvel'!$AQ:$AQ,"REPARO FO"))</f>
        <v>0</v>
      </c>
      <c r="HG67" s="140">
        <f>(COUNTIFS('Estruturante Móvel'!$M:$M,$B66,'Estruturante Móvel'!$C:$C,"&lt;&gt;PREVISTO",'Estruturante Móvel'!$G:$G,HF$4,'Estruturante Móvel'!$L:$L,'CRONOGRAMA_CONST+MIGRACAO'!GV$7))</f>
        <v>0</v>
      </c>
      <c r="HH67" s="139">
        <f>(COUNTIFS('Estruturante Móvel'!$M:$M,$B67,'Estruturante Móvel'!$AM:$AM,HH$4))-(COUNTIFS('Estruturante Móvel'!$M:$M,$B67,'Estruturante Móvel'!$AM:$AM,HH$4,'Estruturante Móvel'!$AQ:$AQ,"REPARO FO"))</f>
        <v>0</v>
      </c>
      <c r="HI67" s="140">
        <f>(COUNTIFS('Estruturante Móvel'!$M:$M,$B66,'Estruturante Móvel'!$C:$C,"&lt;&gt;PREVISTO",'Estruturante Móvel'!$G:$G,HH$4,'Estruturante Móvel'!$L:$L,'CRONOGRAMA_CONST+MIGRACAO'!GX$7))</f>
        <v>0</v>
      </c>
      <c r="HJ67" s="139">
        <f>(COUNTIFS('Estruturante Móvel'!$M:$M,$B67,'Estruturante Móvel'!$AM:$AM,HJ$4))-(COUNTIFS('Estruturante Móvel'!$M:$M,$B67,'Estruturante Móvel'!$AM:$AM,HJ$4,'Estruturante Móvel'!$AQ:$AQ,"REPARO FO"))</f>
        <v>0</v>
      </c>
      <c r="HK67" s="140">
        <f>(COUNTIFS('Estruturante Móvel'!$M:$M,$B66,'Estruturante Móvel'!$C:$C,"&lt;&gt;PREVISTO",'Estruturante Móvel'!$G:$G,HJ$4,'Estruturante Móvel'!$L:$L,'CRONOGRAMA_CONST+MIGRACAO'!GZ$7))</f>
        <v>0</v>
      </c>
      <c r="HL67" s="139">
        <f>(COUNTIFS('Estruturante Móvel'!$M:$M,$B67,'Estruturante Móvel'!$AM:$AM,HL$4))-(COUNTIFS('Estruturante Móvel'!$M:$M,$B67,'Estruturante Móvel'!$AM:$AM,HL$4,'Estruturante Móvel'!$AQ:$AQ,"REPARO FO"))</f>
        <v>0</v>
      </c>
      <c r="HM67" s="140">
        <f>(COUNTIFS('Estruturante Móvel'!$M:$M,$B66,'Estruturante Móvel'!$C:$C,"&lt;&gt;PREVISTO",'Estruturante Móvel'!$G:$G,HL$4,'Estruturante Móvel'!$L:$L,'CRONOGRAMA_CONST+MIGRACAO'!HB$7))</f>
        <v>0</v>
      </c>
      <c r="HN67" s="139">
        <f>(COUNTIFS('Estruturante Móvel'!$M:$M,$B67,'Estruturante Móvel'!$AM:$AM,HN$4))-(COUNTIFS('Estruturante Móvel'!$M:$M,$B67,'Estruturante Móvel'!$AM:$AM,HN$4,'Estruturante Móvel'!$AQ:$AQ,"REPARO FO"))</f>
        <v>0</v>
      </c>
      <c r="HO67" s="140">
        <f>(COUNTIFS('Estruturante Móvel'!$M:$M,$B66,'Estruturante Móvel'!$C:$C,"&lt;&gt;PREVISTO",'Estruturante Móvel'!$G:$G,HN$4,'Estruturante Móvel'!$L:$L,'CRONOGRAMA_CONST+MIGRACAO'!HD$7))</f>
        <v>0</v>
      </c>
      <c r="HP67" s="139">
        <f>(COUNTIFS('Estruturante Móvel'!$M:$M,$B67,'Estruturante Móvel'!$AM:$AM,HP$4))-(COUNTIFS('Estruturante Móvel'!$M:$M,$B67,'Estruturante Móvel'!$AM:$AM,HP$4,'Estruturante Móvel'!$AQ:$AQ,"REPARO FO"))</f>
        <v>0</v>
      </c>
      <c r="HQ67" s="140">
        <f>(COUNTIFS('Estruturante Móvel'!$M:$M,$B66,'Estruturante Móvel'!$C:$C,"&lt;&gt;PREVISTO",'Estruturante Móvel'!$G:$G,HP$4,'Estruturante Móvel'!$L:$L,'CRONOGRAMA_CONST+MIGRACAO'!HF$7))</f>
        <v>0</v>
      </c>
      <c r="HR67" s="139">
        <f>(COUNTIFS('Estruturante Móvel'!$M:$M,$B67,'Estruturante Móvel'!$AM:$AM,HR$4))-(COUNTIFS('Estruturante Móvel'!$M:$M,$B67,'Estruturante Móvel'!$AM:$AM,HR$4,'Estruturante Móvel'!$AQ:$AQ,"REPARO FO"))</f>
        <v>0</v>
      </c>
      <c r="HS67" s="140">
        <f>(COUNTIFS('Estruturante Móvel'!$M:$M,$B66,'Estruturante Móvel'!$C:$C,"&lt;&gt;PREVISTO",'Estruturante Móvel'!$G:$G,HR$4,'Estruturante Móvel'!$L:$L,'CRONOGRAMA_CONST+MIGRACAO'!HH$7))</f>
        <v>0</v>
      </c>
      <c r="HT67" s="139">
        <f>(COUNTIFS('Estruturante Móvel'!$M:$M,$B67,'Estruturante Móvel'!$AM:$AM,HT$4))-(COUNTIFS('Estruturante Móvel'!$M:$M,$B67,'Estruturante Móvel'!$AM:$AM,HT$4,'Estruturante Móvel'!$AQ:$AQ,"REPARO FO"))</f>
        <v>0</v>
      </c>
      <c r="HU67" s="140">
        <f>(COUNTIFS('Estruturante Móvel'!$M:$M,$B66,'Estruturante Móvel'!$C:$C,"&lt;&gt;PREVISTO",'Estruturante Móvel'!$G:$G,HT$4,'Estruturante Móvel'!$L:$L,'CRONOGRAMA_CONST+MIGRACAO'!HJ$7))</f>
        <v>0</v>
      </c>
      <c r="HV67" s="139">
        <f>(COUNTIFS('Estruturante Móvel'!$M:$M,$B67,'Estruturante Móvel'!$AM:$AM,HV$4))-(COUNTIFS('Estruturante Móvel'!$M:$M,$B67,'Estruturante Móvel'!$AM:$AM,HV$4,'Estruturante Móvel'!$AQ:$AQ,"REPARO FO"))</f>
        <v>0</v>
      </c>
      <c r="HW67" s="140">
        <f>(COUNTIFS('Estruturante Móvel'!$M:$M,$B66,'Estruturante Móvel'!$C:$C,"&lt;&gt;PREVISTO",'Estruturante Móvel'!$G:$G,HV$4,'Estruturante Móvel'!$L:$L,'CRONOGRAMA_CONST+MIGRACAO'!HL$7))</f>
        <v>0</v>
      </c>
      <c r="HX67" s="139">
        <f>(COUNTIFS('Estruturante Móvel'!$M:$M,$B67,'Estruturante Móvel'!$AM:$AM,HX$4))-(COUNTIFS('Estruturante Móvel'!$M:$M,$B67,'Estruturante Móvel'!$AM:$AM,HX$4,'Estruturante Móvel'!$AQ:$AQ,"REPARO FO"))</f>
        <v>0</v>
      </c>
      <c r="HY67" s="140">
        <f>(COUNTIFS('Estruturante Móvel'!$M:$M,$B66,'Estruturante Móvel'!$C:$C,"&lt;&gt;PREVISTO",'Estruturante Móvel'!$G:$G,HX$4,'Estruturante Móvel'!$L:$L,'CRONOGRAMA_CONST+MIGRACAO'!HN$7))</f>
        <v>0</v>
      </c>
      <c r="HZ67" s="139">
        <f>(COUNTIFS('Estruturante Móvel'!$M:$M,$B67,'Estruturante Móvel'!$AM:$AM,HZ$4))-(COUNTIFS('Estruturante Móvel'!$M:$M,$B67,'Estruturante Móvel'!$AM:$AM,HZ$4,'Estruturante Móvel'!$AQ:$AQ,"REPARO FO"))</f>
        <v>0</v>
      </c>
      <c r="IA67" s="140">
        <f>(COUNTIFS('Estruturante Móvel'!$M:$M,$B66,'Estruturante Móvel'!$C:$C,"&lt;&gt;PREVISTO",'Estruturante Móvel'!$G:$G,HZ$4,'Estruturante Móvel'!$L:$L,'CRONOGRAMA_CONST+MIGRACAO'!HP$7))</f>
        <v>0</v>
      </c>
      <c r="IB67" s="139">
        <f>(COUNTIFS('Estruturante Móvel'!$M:$M,$B67,'Estruturante Móvel'!$AM:$AM,IB$4))-(COUNTIFS('Estruturante Móvel'!$M:$M,$B67,'Estruturante Móvel'!$AM:$AM,IB$4,'Estruturante Móvel'!$AQ:$AQ,"REPARO FO"))</f>
        <v>0</v>
      </c>
      <c r="IC67" s="140">
        <f>(COUNTIFS('Estruturante Móvel'!$M:$M,$B66,'Estruturante Móvel'!$C:$C,"&lt;&gt;PREVISTO",'Estruturante Móvel'!$G:$G,IB$4,'Estruturante Móvel'!$L:$L,'CRONOGRAMA_CONST+MIGRACAO'!HR$7))</f>
        <v>0</v>
      </c>
      <c r="ID67" s="139">
        <f>(COUNTIFS('Estruturante Móvel'!$M:$M,$B67,'Estruturante Móvel'!$AM:$AM,ID$4))-(COUNTIFS('Estruturante Móvel'!$M:$M,$B67,'Estruturante Móvel'!$AM:$AM,ID$4,'Estruturante Móvel'!$AQ:$AQ,"REPARO FO"))</f>
        <v>0</v>
      </c>
      <c r="IE67" s="140">
        <f>(COUNTIFS('Estruturante Móvel'!$M:$M,$B66,'Estruturante Móvel'!$C:$C,"&lt;&gt;PREVISTO",'Estruturante Móvel'!$G:$G,ID$4,'Estruturante Móvel'!$L:$L,'CRONOGRAMA_CONST+MIGRACAO'!HT$7))</f>
        <v>0</v>
      </c>
      <c r="IF67" s="139">
        <f>(COUNTIFS('Estruturante Móvel'!$M:$M,$B67,'Estruturante Móvel'!$AM:$AM,IF$4))-(COUNTIFS('Estruturante Móvel'!$M:$M,$B67,'Estruturante Móvel'!$AM:$AM,IF$4,'Estruturante Móvel'!$AQ:$AQ,"REPARO FO"))</f>
        <v>0</v>
      </c>
      <c r="IG67" s="140">
        <f>(COUNTIFS('Estruturante Móvel'!$M:$M,$B66,'Estruturante Móvel'!$C:$C,"&lt;&gt;PREVISTO",'Estruturante Móvel'!$G:$G,IF$4,'Estruturante Móvel'!$L:$L,'CRONOGRAMA_CONST+MIGRACAO'!HV$7))</f>
        <v>0</v>
      </c>
      <c r="IH67" s="139">
        <f>(COUNTIFS('Estruturante Móvel'!$M:$M,$B67,'Estruturante Móvel'!$AM:$AM,IH$4))-(COUNTIFS('Estruturante Móvel'!$M:$M,$B67,'Estruturante Móvel'!$AM:$AM,IH$4,'Estruturante Móvel'!$AQ:$AQ,"REPARO FO"))</f>
        <v>0</v>
      </c>
      <c r="II67" s="140">
        <f>(COUNTIFS('Estruturante Móvel'!$M:$M,$B66,'Estruturante Móvel'!$C:$C,"&lt;&gt;PREVISTO",'Estruturante Móvel'!$G:$G,IH$4,'Estruturante Móvel'!$L:$L,'CRONOGRAMA_CONST+MIGRACAO'!HX$7))</f>
        <v>0</v>
      </c>
      <c r="IJ67" s="139">
        <f>(COUNTIFS('Estruturante Móvel'!$M:$M,$B67,'Estruturante Móvel'!$AM:$AM,IJ$4))-(COUNTIFS('Estruturante Móvel'!$M:$M,$B67,'Estruturante Móvel'!$AM:$AM,IJ$4,'Estruturante Móvel'!$AQ:$AQ,"REPARO FO"))</f>
        <v>0</v>
      </c>
      <c r="IK67" s="140">
        <f>(COUNTIFS('Estruturante Móvel'!$M:$M,$B66,'Estruturante Móvel'!$C:$C,"&lt;&gt;PREVISTO",'Estruturante Móvel'!$G:$G,IJ$4,'Estruturante Móvel'!$L:$L,'CRONOGRAMA_CONST+MIGRACAO'!HZ$7))</f>
        <v>0</v>
      </c>
      <c r="IL67" s="139">
        <f>(COUNTIFS('Estruturante Móvel'!$M:$M,$B67,'Estruturante Móvel'!$AM:$AM,IL$4))-(COUNTIFS('Estruturante Móvel'!$M:$M,$B67,'Estruturante Móvel'!$AM:$AM,IL$4,'Estruturante Móvel'!$AQ:$AQ,"REPARO FO"))</f>
        <v>0</v>
      </c>
      <c r="IM67" s="140">
        <f>(COUNTIFS('Estruturante Móvel'!$M:$M,$B66,'Estruturante Móvel'!$C:$C,"&lt;&gt;PREVISTO",'Estruturante Móvel'!$G:$G,IL$4,'Estruturante Móvel'!$L:$L,'CRONOGRAMA_CONST+MIGRACAO'!IB$7))</f>
        <v>0</v>
      </c>
      <c r="IN67" s="139">
        <f>(COUNTIFS('Estruturante Móvel'!$M:$M,$B67,'Estruturante Móvel'!$AM:$AM,IN$4))-(COUNTIFS('Estruturante Móvel'!$M:$M,$B67,'Estruturante Móvel'!$AM:$AM,IN$4,'Estruturante Móvel'!$AQ:$AQ,"REPARO FO"))</f>
        <v>0</v>
      </c>
      <c r="IO67" s="140">
        <f>(COUNTIFS('Estruturante Móvel'!$M:$M,$B66,'Estruturante Móvel'!$C:$C,"&lt;&gt;PREVISTO",'Estruturante Móvel'!$G:$G,IN$4,'Estruturante Móvel'!$L:$L,'CRONOGRAMA_CONST+MIGRACAO'!ID$7))</f>
        <v>0</v>
      </c>
      <c r="IP67" s="139">
        <f>(COUNTIFS('Estruturante Móvel'!$M:$M,$B67,'Estruturante Móvel'!$AM:$AM,IP$4))-(COUNTIFS('Estruturante Móvel'!$M:$M,$B67,'Estruturante Móvel'!$AM:$AM,IP$4,'Estruturante Móvel'!$AQ:$AQ,"REPARO FO"))</f>
        <v>0</v>
      </c>
      <c r="IQ67" s="140">
        <f>(COUNTIFS('Estruturante Móvel'!$M:$M,$B66,'Estruturante Móvel'!$C:$C,"&lt;&gt;PREVISTO",'Estruturante Móvel'!$G:$G,IP$4,'Estruturante Móvel'!$L:$L,'CRONOGRAMA_CONST+MIGRACAO'!IF$7))</f>
        <v>0</v>
      </c>
      <c r="IR67" s="139">
        <f>(COUNTIFS('Estruturante Móvel'!$M:$M,$B67,'Estruturante Móvel'!$AM:$AM,IR$4))-(COUNTIFS('Estruturante Móvel'!$M:$M,$B67,'Estruturante Móvel'!$AM:$AM,IR$4,'Estruturante Móvel'!$AQ:$AQ,"REPARO FO"))</f>
        <v>0</v>
      </c>
      <c r="IS67" s="140">
        <f>(COUNTIFS('Estruturante Móvel'!$M:$M,$B66,'Estruturante Móvel'!$C:$C,"&lt;&gt;PREVISTO",'Estruturante Móvel'!$G:$G,IR$4,'Estruturante Móvel'!$L:$L,'CRONOGRAMA_CONST+MIGRACAO'!IH$7))</f>
        <v>0</v>
      </c>
      <c r="IT67" s="139">
        <f>(COUNTIFS('Estruturante Móvel'!$M:$M,$B67,'Estruturante Móvel'!$AM:$AM,IT$4))-(COUNTIFS('Estruturante Móvel'!$M:$M,$B67,'Estruturante Móvel'!$AM:$AM,IT$4,'Estruturante Móvel'!$AQ:$AQ,"REPARO FO"))</f>
        <v>0</v>
      </c>
      <c r="IU67" s="140">
        <f>(COUNTIFS('Estruturante Móvel'!$M:$M,$B66,'Estruturante Móvel'!$C:$C,"&lt;&gt;PREVISTO",'Estruturante Móvel'!$G:$G,IT$4,'Estruturante Móvel'!$L:$L,'CRONOGRAMA_CONST+MIGRACAO'!IJ$7))</f>
        <v>0</v>
      </c>
      <c r="IV67" s="139">
        <f>(COUNTIFS('Estruturante Móvel'!$M:$M,$B67,'Estruturante Móvel'!$AM:$AM,IV$4))-(COUNTIFS('Estruturante Móvel'!$M:$M,$B67,'Estruturante Móvel'!$AM:$AM,IV$4,'Estruturante Móvel'!$AQ:$AQ,"REPARO FO"))</f>
        <v>0</v>
      </c>
      <c r="IW67" s="140">
        <f>(COUNTIFS('Estruturante Móvel'!$M:$M,$B66,'Estruturante Móvel'!$C:$C,"&lt;&gt;PREVISTO",'Estruturante Móvel'!$G:$G,IV$4,'Estruturante Móvel'!$L:$L,'CRONOGRAMA_CONST+MIGRACAO'!IL$7))</f>
        <v>0</v>
      </c>
      <c r="IX67" s="139">
        <f>(COUNTIFS('Estruturante Móvel'!$M:$M,$B67,'Estruturante Móvel'!$AM:$AM,IX$4))-(COUNTIFS('Estruturante Móvel'!$M:$M,$B67,'Estruturante Móvel'!$AM:$AM,IX$4,'Estruturante Móvel'!$AQ:$AQ,"REPARO FO"))</f>
        <v>0</v>
      </c>
      <c r="IY67" s="140">
        <f>(COUNTIFS('Estruturante Móvel'!$M:$M,$B66,'Estruturante Móvel'!$C:$C,"&lt;&gt;PREVISTO",'Estruturante Móvel'!$G:$G,IX$4,'Estruturante Móvel'!$L:$L,'CRONOGRAMA_CONST+MIGRACAO'!IN$7))</f>
        <v>0</v>
      </c>
      <c r="IZ67" s="139">
        <f>(COUNTIFS('Estruturante Móvel'!$M:$M,$B67,'Estruturante Móvel'!$AM:$AM,IZ$4))-(COUNTIFS('Estruturante Móvel'!$M:$M,$B67,'Estruturante Móvel'!$AM:$AM,IZ$4,'Estruturante Móvel'!$AQ:$AQ,"REPARO FO"))</f>
        <v>0</v>
      </c>
      <c r="JA67" s="140">
        <f>(COUNTIFS('Estruturante Móvel'!$M:$M,$B66,'Estruturante Móvel'!$C:$C,"&lt;&gt;PREVISTO",'Estruturante Móvel'!$G:$G,IZ$4,'Estruturante Móvel'!$L:$L,'CRONOGRAMA_CONST+MIGRACAO'!IP$7))</f>
        <v>0</v>
      </c>
      <c r="JB67" s="139">
        <f>(COUNTIFS('Estruturante Móvel'!$M:$M,$B67,'Estruturante Móvel'!$AM:$AM,JB$4))-(COUNTIFS('Estruturante Móvel'!$M:$M,$B67,'Estruturante Móvel'!$AM:$AM,JB$4,'Estruturante Móvel'!$AQ:$AQ,"REPARO FO"))</f>
        <v>0</v>
      </c>
      <c r="JC67" s="140">
        <f>(COUNTIFS('Estruturante Móvel'!$M:$M,$B66,'Estruturante Móvel'!$C:$C,"&lt;&gt;PREVISTO",'Estruturante Móvel'!$G:$G,JB$4,'Estruturante Móvel'!$L:$L,'CRONOGRAMA_CONST+MIGRACAO'!IR$7))</f>
        <v>0</v>
      </c>
      <c r="JD67" s="139">
        <f>(COUNTIFS('Estruturante Móvel'!$M:$M,$B67,'Estruturante Móvel'!$AM:$AM,JD$4))-(COUNTIFS('Estruturante Móvel'!$M:$M,$B67,'Estruturante Móvel'!$AM:$AM,JD$4,'Estruturante Móvel'!$AQ:$AQ,"REPARO FO"))</f>
        <v>0</v>
      </c>
      <c r="JE67" s="140">
        <f>(COUNTIFS('Estruturante Móvel'!$M:$M,$B66,'Estruturante Móvel'!$C:$C,"&lt;&gt;PREVISTO",'Estruturante Móvel'!$G:$G,JD$4,'Estruturante Móvel'!$L:$L,'CRONOGRAMA_CONST+MIGRACAO'!IT$7))</f>
        <v>0</v>
      </c>
      <c r="JF67" s="139">
        <f>(COUNTIFS('Estruturante Móvel'!$M:$M,$B67,'Estruturante Móvel'!$AM:$AM,JF$4))-(COUNTIFS('Estruturante Móvel'!$M:$M,$B67,'Estruturante Móvel'!$AM:$AM,JF$4,'Estruturante Móvel'!$AQ:$AQ,"REPARO FO"))</f>
        <v>0</v>
      </c>
      <c r="JG67" s="140">
        <f>(COUNTIFS('Estruturante Móvel'!$M:$M,$B66,'Estruturante Móvel'!$C:$C,"&lt;&gt;PREVISTO",'Estruturante Móvel'!$G:$G,JF$4,'Estruturante Móvel'!$L:$L,'CRONOGRAMA_CONST+MIGRACAO'!IV$7))</f>
        <v>0</v>
      </c>
      <c r="JH67" s="139">
        <f>(COUNTIFS('Estruturante Móvel'!$M:$M,$B67,'Estruturante Móvel'!$AM:$AM,JH$4))-(COUNTIFS('Estruturante Móvel'!$M:$M,$B67,'Estruturante Móvel'!$AM:$AM,JH$4,'Estruturante Móvel'!$AQ:$AQ,"REPARO FO"))</f>
        <v>0</v>
      </c>
      <c r="JI67" s="140">
        <f>(COUNTIFS('Estruturante Móvel'!$M:$M,$B66,'Estruturante Móvel'!$C:$C,"&lt;&gt;PREVISTO",'Estruturante Móvel'!$G:$G,JH$4,'Estruturante Móvel'!$L:$L,'CRONOGRAMA_CONST+MIGRACAO'!IX$7))</f>
        <v>0</v>
      </c>
      <c r="JJ67" s="139">
        <f>(COUNTIFS('Estruturante Móvel'!$M:$M,$B67,'Estruturante Móvel'!$AM:$AM,JJ$4))-(COUNTIFS('Estruturante Móvel'!$M:$M,$B67,'Estruturante Móvel'!$AM:$AM,JJ$4,'Estruturante Móvel'!$AQ:$AQ,"REPARO FO"))</f>
        <v>0</v>
      </c>
      <c r="JK67" s="140">
        <f>(COUNTIFS('Estruturante Móvel'!$M:$M,$B66,'Estruturante Móvel'!$C:$C,"&lt;&gt;PREVISTO",'Estruturante Móvel'!$G:$G,JJ$4,'Estruturante Móvel'!$L:$L,'CRONOGRAMA_CONST+MIGRACAO'!IZ$7))</f>
        <v>0</v>
      </c>
      <c r="JL67" s="139">
        <f>(COUNTIFS('Estruturante Móvel'!$M:$M,$B67,'Estruturante Móvel'!$AM:$AM,JL$4))-(COUNTIFS('Estruturante Móvel'!$M:$M,$B67,'Estruturante Móvel'!$AM:$AM,JL$4,'Estruturante Móvel'!$AQ:$AQ,"REPARO FO"))</f>
        <v>0</v>
      </c>
      <c r="JM67" s="140">
        <f>(COUNTIFS('Estruturante Móvel'!$M:$M,$B66,'Estruturante Móvel'!$C:$C,"&lt;&gt;PREVISTO",'Estruturante Móvel'!$G:$G,JL$4,'Estruturante Móvel'!$L:$L,'CRONOGRAMA_CONST+MIGRACAO'!JB$7))</f>
        <v>0</v>
      </c>
      <c r="JN67" s="139">
        <f>(COUNTIFS('Estruturante Móvel'!$M:$M,$B67,'Estruturante Móvel'!$AM:$AM,JN$4))-(COUNTIFS('Estruturante Móvel'!$M:$M,$B67,'Estruturante Móvel'!$AM:$AM,JN$4,'Estruturante Móvel'!$AQ:$AQ,"REPARO FO"))</f>
        <v>0</v>
      </c>
      <c r="JO67" s="140">
        <f>(COUNTIFS('Estruturante Móvel'!$M:$M,$B66,'Estruturante Móvel'!$C:$C,"&lt;&gt;PREVISTO",'Estruturante Móvel'!$G:$G,JN$4,'Estruturante Móvel'!$L:$L,'CRONOGRAMA_CONST+MIGRACAO'!JD$7))</f>
        <v>0</v>
      </c>
      <c r="JP67" s="139">
        <f>(COUNTIFS('Estruturante Móvel'!$M:$M,$B67,'Estruturante Móvel'!$AM:$AM,JP$4))-(COUNTIFS('Estruturante Móvel'!$M:$M,$B67,'Estruturante Móvel'!$AM:$AM,JP$4,'Estruturante Móvel'!$AQ:$AQ,"REPARO FO"))</f>
        <v>0</v>
      </c>
      <c r="JQ67" s="140">
        <f>(COUNTIFS('Estruturante Móvel'!$M:$M,$B66,'Estruturante Móvel'!$C:$C,"&lt;&gt;PREVISTO",'Estruturante Móvel'!$G:$G,JP$4,'Estruturante Móvel'!$L:$L,'CRONOGRAMA_CONST+MIGRACAO'!JF$7))</f>
        <v>0</v>
      </c>
      <c r="JR67" s="139">
        <f>(COUNTIFS('Estruturante Móvel'!$M:$M,$B67,'Estruturante Móvel'!$AM:$AM,JR$4))-(COUNTIFS('Estruturante Móvel'!$M:$M,$B67,'Estruturante Móvel'!$AM:$AM,JR$4,'Estruturante Móvel'!$AQ:$AQ,"REPARO FO"))</f>
        <v>0</v>
      </c>
      <c r="JS67" s="140">
        <f>(COUNTIFS('Estruturante Móvel'!$M:$M,$B66,'Estruturante Móvel'!$C:$C,"&lt;&gt;PREVISTO",'Estruturante Móvel'!$G:$G,JR$4,'Estruturante Móvel'!$L:$L,'CRONOGRAMA_CONST+MIGRACAO'!JH$7))</f>
        <v>0</v>
      </c>
      <c r="JT67" s="139">
        <f>(COUNTIFS('Estruturante Móvel'!$M:$M,$B67,'Estruturante Móvel'!$AM:$AM,JT$4))-(COUNTIFS('Estruturante Móvel'!$M:$M,$B67,'Estruturante Móvel'!$AM:$AM,JT$4,'Estruturante Móvel'!$AQ:$AQ,"REPARO FO"))</f>
        <v>0</v>
      </c>
      <c r="JU67" s="140">
        <f>(COUNTIFS('Estruturante Móvel'!$M:$M,$B66,'Estruturante Móvel'!$C:$C,"&lt;&gt;PREVISTO",'Estruturante Móvel'!$G:$G,JT$4,'Estruturante Móvel'!$L:$L,'CRONOGRAMA_CONST+MIGRACAO'!JJ$7))</f>
        <v>0</v>
      </c>
      <c r="JV67" s="139">
        <f>(COUNTIFS('Estruturante Móvel'!$M:$M,$B67,'Estruturante Móvel'!$AM:$AM,JV$4))-(COUNTIFS('Estruturante Móvel'!$M:$M,$B67,'Estruturante Móvel'!$AM:$AM,JV$4,'Estruturante Móvel'!$AQ:$AQ,"REPARO FO"))</f>
        <v>0</v>
      </c>
      <c r="JW67" s="140">
        <f>(COUNTIFS('Estruturante Móvel'!$M:$M,$B66,'Estruturante Móvel'!$C:$C,"&lt;&gt;PREVISTO",'Estruturante Móvel'!$G:$G,JV$4,'Estruturante Móvel'!$L:$L,'CRONOGRAMA_CONST+MIGRACAO'!JL$7))</f>
        <v>0</v>
      </c>
      <c r="JX67" s="139">
        <f>(COUNTIFS('Estruturante Móvel'!$M:$M,$B67,'Estruturante Móvel'!$AM:$AM,JX$4))-(COUNTIFS('Estruturante Móvel'!$M:$M,$B67,'Estruturante Móvel'!$AM:$AM,JX$4,'Estruturante Móvel'!$AQ:$AQ,"REPARO FO"))</f>
        <v>0</v>
      </c>
      <c r="JY67" s="140">
        <f>(COUNTIFS('Estruturante Móvel'!$M:$M,$B66,'Estruturante Móvel'!$C:$C,"&lt;&gt;PREVISTO",'Estruturante Móvel'!$G:$G,JX$4,'Estruturante Móvel'!$L:$L,'CRONOGRAMA_CONST+MIGRACAO'!JN$7))</f>
        <v>0</v>
      </c>
      <c r="JZ67" s="139">
        <f>(COUNTIFS('Estruturante Móvel'!$M:$M,$B67,'Estruturante Móvel'!$AM:$AM,JZ$4))-(COUNTIFS('Estruturante Móvel'!$M:$M,$B67,'Estruturante Móvel'!$AM:$AM,JZ$4,'Estruturante Móvel'!$AQ:$AQ,"REPARO FO"))</f>
        <v>0</v>
      </c>
      <c r="KA67" s="140">
        <f>(COUNTIFS('Estruturante Móvel'!$M:$M,$B66,'Estruturante Móvel'!$C:$C,"&lt;&gt;PREVISTO",'Estruturante Móvel'!$G:$G,JZ$4,'Estruturante Móvel'!$L:$L,'CRONOGRAMA_CONST+MIGRACAO'!JP$7))</f>
        <v>0</v>
      </c>
      <c r="KB67" s="139">
        <f>(COUNTIFS('Estruturante Móvel'!$M:$M,$B67,'Estruturante Móvel'!$AM:$AM,KB$4))-(COUNTIFS('Estruturante Móvel'!$M:$M,$B67,'Estruturante Móvel'!$AM:$AM,KB$4,'Estruturante Móvel'!$AQ:$AQ,"REPARO FO"))</f>
        <v>0</v>
      </c>
      <c r="KC67" s="140">
        <f>(COUNTIFS('Estruturante Móvel'!$M:$M,$B66,'Estruturante Móvel'!$C:$C,"&lt;&gt;PREVISTO",'Estruturante Móvel'!$G:$G,KB$4,'Estruturante Móvel'!$L:$L,'CRONOGRAMA_CONST+MIGRACAO'!JR$7))</f>
        <v>0</v>
      </c>
      <c r="KD67" s="139">
        <f>(COUNTIFS('Estruturante Móvel'!$M:$M,$B67,'Estruturante Móvel'!$AM:$AM,KD$4))-(COUNTIFS('Estruturante Móvel'!$M:$M,$B67,'Estruturante Móvel'!$AM:$AM,KD$4,'Estruturante Móvel'!$AQ:$AQ,"REPARO FO"))</f>
        <v>0</v>
      </c>
      <c r="KE67" s="140">
        <f>(COUNTIFS('Estruturante Móvel'!$M:$M,$B66,'Estruturante Móvel'!$C:$C,"&lt;&gt;PREVISTO",'Estruturante Móvel'!$G:$G,KD$4,'Estruturante Móvel'!$L:$L,'CRONOGRAMA_CONST+MIGRACAO'!JT$7))</f>
        <v>0</v>
      </c>
      <c r="KF67" s="139">
        <f>(COUNTIFS('Estruturante Móvel'!$M:$M,$B67,'Estruturante Móvel'!$AM:$AM,KF$4))-(COUNTIFS('Estruturante Móvel'!$M:$M,$B67,'Estruturante Móvel'!$AM:$AM,KF$4,'Estruturante Móvel'!$AQ:$AQ,"REPARO FO"))</f>
        <v>0</v>
      </c>
      <c r="KG67" s="140">
        <f>(COUNTIFS('Estruturante Móvel'!$M:$M,$B66,'Estruturante Móvel'!$C:$C,"&lt;&gt;PREVISTO",'Estruturante Móvel'!$G:$G,KF$4,'Estruturante Móvel'!$L:$L,'CRONOGRAMA_CONST+MIGRACAO'!JV$7))</f>
        <v>0</v>
      </c>
      <c r="KH67" s="139">
        <f>(COUNTIFS('Estruturante Móvel'!$M:$M,$B67,'Estruturante Móvel'!$AM:$AM,KH$4))-(COUNTIFS('Estruturante Móvel'!$M:$M,$B67,'Estruturante Móvel'!$AM:$AM,KH$4,'Estruturante Móvel'!$AQ:$AQ,"REPARO FO"))</f>
        <v>0</v>
      </c>
      <c r="KI67" s="140">
        <f>(COUNTIFS('Estruturante Móvel'!$M:$M,$B66,'Estruturante Móvel'!$C:$C,"&lt;&gt;PREVISTO",'Estruturante Móvel'!$G:$G,KH$4,'Estruturante Móvel'!$L:$L,'CRONOGRAMA_CONST+MIGRACAO'!JX$7))</f>
        <v>0</v>
      </c>
      <c r="KJ67" s="139">
        <f>(COUNTIFS('Estruturante Móvel'!$M:$M,$B67,'Estruturante Móvel'!$AM:$AM,KJ$4))-(COUNTIFS('Estruturante Móvel'!$M:$M,$B67,'Estruturante Móvel'!$AM:$AM,KJ$4,'Estruturante Móvel'!$AQ:$AQ,"REPARO FO"))</f>
        <v>0</v>
      </c>
      <c r="KK67" s="140">
        <f>(COUNTIFS('Estruturante Móvel'!$M:$M,$B66,'Estruturante Móvel'!$C:$C,"&lt;&gt;PREVISTO",'Estruturante Móvel'!$G:$G,KJ$4,'Estruturante Móvel'!$L:$L,'CRONOGRAMA_CONST+MIGRACAO'!JZ$7))</f>
        <v>0</v>
      </c>
      <c r="KL67" s="139">
        <f>(COUNTIFS('Estruturante Móvel'!$M:$M,$B67,'Estruturante Móvel'!$AM:$AM,KL$4))-(COUNTIFS('Estruturante Móvel'!$M:$M,$B67,'Estruturante Móvel'!$AM:$AM,KL$4,'Estruturante Móvel'!$AQ:$AQ,"REPARO FO"))</f>
        <v>0</v>
      </c>
      <c r="KM67" s="140">
        <f>(COUNTIFS('Estruturante Móvel'!$M:$M,$B66,'Estruturante Móvel'!$C:$C,"&lt;&gt;PREVISTO",'Estruturante Móvel'!$G:$G,KL$4,'Estruturante Móvel'!$L:$L,'CRONOGRAMA_CONST+MIGRACAO'!KB$7))</f>
        <v>0</v>
      </c>
      <c r="KN67" s="139">
        <f>(COUNTIFS('Estruturante Móvel'!$M:$M,$B67,'Estruturante Móvel'!$AM:$AM,KN$4))-(COUNTIFS('Estruturante Móvel'!$M:$M,$B67,'Estruturante Móvel'!$AM:$AM,KN$4,'Estruturante Móvel'!$AQ:$AQ,"REPARO FO"))</f>
        <v>0</v>
      </c>
      <c r="KO67" s="140">
        <f>(COUNTIFS('Estruturante Móvel'!$M:$M,$B66,'Estruturante Móvel'!$C:$C,"&lt;&gt;PREVISTO",'Estruturante Móvel'!$G:$G,KN$4,'Estruturante Móvel'!$L:$L,'CRONOGRAMA_CONST+MIGRACAO'!KD$7))</f>
        <v>0</v>
      </c>
      <c r="KP67" s="139">
        <f>(COUNTIFS('Estruturante Móvel'!$M:$M,$B67,'Estruturante Móvel'!$AM:$AM,KP$4))-(COUNTIFS('Estruturante Móvel'!$M:$M,$B67,'Estruturante Móvel'!$AM:$AM,KP$4,'Estruturante Móvel'!$AQ:$AQ,"REPARO FO"))</f>
        <v>0</v>
      </c>
      <c r="KQ67" s="140">
        <f>(COUNTIFS('Estruturante Móvel'!$M:$M,$B66,'Estruturante Móvel'!$C:$C,"&lt;&gt;PREVISTO",'Estruturante Móvel'!$G:$G,KP$4,'Estruturante Móvel'!$L:$L,'CRONOGRAMA_CONST+MIGRACAO'!KF$7))</f>
        <v>0</v>
      </c>
      <c r="KR67" s="139">
        <f>(COUNTIFS('Estruturante Móvel'!$M:$M,$B67,'Estruturante Móvel'!$AM:$AM,KR$4))-(COUNTIFS('Estruturante Móvel'!$M:$M,$B67,'Estruturante Móvel'!$AM:$AM,KR$4,'Estruturante Móvel'!$AQ:$AQ,"REPARO FO"))</f>
        <v>0</v>
      </c>
      <c r="KS67" s="140">
        <f>(COUNTIFS('Estruturante Móvel'!$M:$M,$B66,'Estruturante Móvel'!$C:$C,"&lt;&gt;PREVISTO",'Estruturante Móvel'!$G:$G,KR$4,'Estruturante Móvel'!$L:$L,'CRONOGRAMA_CONST+MIGRACAO'!KH$7))</f>
        <v>0</v>
      </c>
      <c r="KT67" s="139">
        <f>(COUNTIFS('Estruturante Móvel'!$M:$M,$B67,'Estruturante Móvel'!$AM:$AM,KT$4))-(COUNTIFS('Estruturante Móvel'!$M:$M,$B67,'Estruturante Móvel'!$AM:$AM,KT$4,'Estruturante Móvel'!$AQ:$AQ,"REPARO FO"))</f>
        <v>0</v>
      </c>
      <c r="KU67" s="140">
        <f>(COUNTIFS('Estruturante Móvel'!$M:$M,$B66,'Estruturante Móvel'!$C:$C,"&lt;&gt;PREVISTO",'Estruturante Móvel'!$G:$G,KT$4,'Estruturante Móvel'!$L:$L,'CRONOGRAMA_CONST+MIGRACAO'!KJ$7))</f>
        <v>0</v>
      </c>
      <c r="KV67" s="139">
        <f>(COUNTIFS('Estruturante Móvel'!$M:$M,$B67,'Estruturante Móvel'!$AM:$AM,KV$4))-(COUNTIFS('Estruturante Móvel'!$M:$M,$B67,'Estruturante Móvel'!$AM:$AM,KV$4,'Estruturante Móvel'!$AQ:$AQ,"REPARO FO"))</f>
        <v>0</v>
      </c>
      <c r="KW67" s="140">
        <f>(COUNTIFS('Estruturante Móvel'!$M:$M,$B66,'Estruturante Móvel'!$C:$C,"&lt;&gt;PREVISTO",'Estruturante Móvel'!$G:$G,KV$4,'Estruturante Móvel'!$L:$L,'CRONOGRAMA_CONST+MIGRACAO'!KL$7))</f>
        <v>0</v>
      </c>
      <c r="KX67" s="139">
        <f>(COUNTIFS('Estruturante Móvel'!$M:$M,$B67,'Estruturante Móvel'!$AM:$AM,KX$4))-(COUNTIFS('Estruturante Móvel'!$M:$M,$B67,'Estruturante Móvel'!$AM:$AM,KX$4,'Estruturante Móvel'!$AQ:$AQ,"REPARO FO"))</f>
        <v>0</v>
      </c>
      <c r="KY67" s="140">
        <f>(COUNTIFS('Estruturante Móvel'!$M:$M,$B66,'Estruturante Móvel'!$C:$C,"&lt;&gt;PREVISTO",'Estruturante Móvel'!$G:$G,KX$4,'Estruturante Móvel'!$L:$L,'CRONOGRAMA_CONST+MIGRACAO'!KN$7))</f>
        <v>0</v>
      </c>
      <c r="KZ67" s="139">
        <f>(COUNTIFS('Estruturante Móvel'!$M:$M,$B67,'Estruturante Móvel'!$AM:$AM,KZ$4))-(COUNTIFS('Estruturante Móvel'!$M:$M,$B67,'Estruturante Móvel'!$AM:$AM,KZ$4,'Estruturante Móvel'!$AQ:$AQ,"REPARO FO"))</f>
        <v>0</v>
      </c>
      <c r="LA67" s="140">
        <f>(COUNTIFS('Estruturante Móvel'!$M:$M,$B66,'Estruturante Móvel'!$C:$C,"&lt;&gt;PREVISTO",'Estruturante Móvel'!$G:$G,KZ$4,'Estruturante Móvel'!$L:$L,'CRONOGRAMA_CONST+MIGRACAO'!KP$7))</f>
        <v>0</v>
      </c>
      <c r="LB67" s="139">
        <f>(COUNTIFS('Estruturante Móvel'!$M:$M,$B67,'Estruturante Móvel'!$AM:$AM,LB$4))-(COUNTIFS('Estruturante Móvel'!$M:$M,$B67,'Estruturante Móvel'!$AM:$AM,LB$4,'Estruturante Móvel'!$AQ:$AQ,"REPARO FO"))</f>
        <v>0</v>
      </c>
      <c r="LC67" s="140">
        <f>(COUNTIFS('Estruturante Móvel'!$M:$M,$B66,'Estruturante Móvel'!$C:$C,"&lt;&gt;PREVISTO",'Estruturante Móvel'!$G:$G,LB$4,'Estruturante Móvel'!$L:$L,'CRONOGRAMA_CONST+MIGRACAO'!KR$7))</f>
        <v>0</v>
      </c>
      <c r="LD67" s="139">
        <f>(COUNTIFS('Estruturante Móvel'!$M:$M,$B67,'Estruturante Móvel'!$AM:$AM,LD$4))-(COUNTIFS('Estruturante Móvel'!$M:$M,$B67,'Estruturante Móvel'!$AM:$AM,LD$4,'Estruturante Móvel'!$AQ:$AQ,"REPARO FO"))</f>
        <v>0</v>
      </c>
      <c r="LE67" s="140">
        <f>(COUNTIFS('Estruturante Móvel'!$M:$M,$B66,'Estruturante Móvel'!$C:$C,"&lt;&gt;PREVISTO",'Estruturante Móvel'!$G:$G,LD$4,'Estruturante Móvel'!$L:$L,'CRONOGRAMA_CONST+MIGRACAO'!KT$7))</f>
        <v>0</v>
      </c>
      <c r="LF67" s="139">
        <f>(COUNTIFS('Estruturante Móvel'!$M:$M,$B67,'Estruturante Móvel'!$AM:$AM,LF$4))-(COUNTIFS('Estruturante Móvel'!$M:$M,$B67,'Estruturante Móvel'!$AM:$AM,LF$4,'Estruturante Móvel'!$AQ:$AQ,"REPARO FO"))</f>
        <v>0</v>
      </c>
      <c r="LG67" s="140">
        <f>(COUNTIFS('Estruturante Móvel'!$M:$M,$B66,'Estruturante Móvel'!$C:$C,"&lt;&gt;PREVISTO",'Estruturante Móvel'!$G:$G,LF$4,'Estruturante Móvel'!$L:$L,'CRONOGRAMA_CONST+MIGRACAO'!KV$7))</f>
        <v>0</v>
      </c>
      <c r="LH67" s="139">
        <f>(COUNTIFS('Estruturante Móvel'!$M:$M,$B67,'Estruturante Móvel'!$AM:$AM,LH$4))-(COUNTIFS('Estruturante Móvel'!$M:$M,$B67,'Estruturante Móvel'!$AM:$AM,LH$4,'Estruturante Móvel'!$AQ:$AQ,"REPARO FO"))</f>
        <v>0</v>
      </c>
      <c r="LI67" s="140">
        <f>(COUNTIFS('Estruturante Móvel'!$M:$M,$B66,'Estruturante Móvel'!$C:$C,"&lt;&gt;PREVISTO",'Estruturante Móvel'!$G:$G,LH$4,'Estruturante Móvel'!$L:$L,'CRONOGRAMA_CONST+MIGRACAO'!KX$7))</f>
        <v>0</v>
      </c>
      <c r="LJ67" s="139">
        <f>(COUNTIFS('Estruturante Móvel'!$M:$M,$B67,'Estruturante Móvel'!$AM:$AM,LJ$4))-(COUNTIFS('Estruturante Móvel'!$M:$M,$B67,'Estruturante Móvel'!$AM:$AM,LJ$4,'Estruturante Móvel'!$AQ:$AQ,"REPARO FO"))</f>
        <v>0</v>
      </c>
      <c r="LK67" s="140">
        <f>(COUNTIFS('Estruturante Móvel'!$M:$M,$B66,'Estruturante Móvel'!$C:$C,"&lt;&gt;PREVISTO",'Estruturante Móvel'!$G:$G,LJ$4,'Estruturante Móvel'!$L:$L,'CRONOGRAMA_CONST+MIGRACAO'!KZ$7))</f>
        <v>0</v>
      </c>
      <c r="LL67" s="139">
        <f>(COUNTIFS('Estruturante Móvel'!$M:$M,$B67,'Estruturante Móvel'!$AM:$AM,LL$4))-(COUNTIFS('Estruturante Móvel'!$M:$M,$B67,'Estruturante Móvel'!$AM:$AM,LL$4,'Estruturante Móvel'!$AQ:$AQ,"REPARO FO"))</f>
        <v>0</v>
      </c>
      <c r="LM67" s="140">
        <f>(COUNTIFS('Estruturante Móvel'!$M:$M,$B66,'Estruturante Móvel'!$C:$C,"&lt;&gt;PREVISTO",'Estruturante Móvel'!$G:$G,LL$4,'Estruturante Móvel'!$L:$L,'CRONOGRAMA_CONST+MIGRACAO'!LB$7))</f>
        <v>0</v>
      </c>
      <c r="LN67" s="139">
        <f>(COUNTIFS('Estruturante Móvel'!$M:$M,$B67,'Estruturante Móvel'!$AM:$AM,LN$4))-(COUNTIFS('Estruturante Móvel'!$M:$M,$B67,'Estruturante Móvel'!$AM:$AM,LN$4,'Estruturante Móvel'!$AQ:$AQ,"REPARO FO"))</f>
        <v>0</v>
      </c>
      <c r="LO67" s="140">
        <f>(COUNTIFS('Estruturante Móvel'!$M:$M,$B66,'Estruturante Móvel'!$C:$C,"&lt;&gt;PREVISTO",'Estruturante Móvel'!$G:$G,LN$4,'Estruturante Móvel'!$L:$L,'CRONOGRAMA_CONST+MIGRACAO'!LD$7))</f>
        <v>0</v>
      </c>
      <c r="LP67" s="139">
        <f>(COUNTIFS('Estruturante Móvel'!$M:$M,$B67,'Estruturante Móvel'!$AM:$AM,LP$4))-(COUNTIFS('Estruturante Móvel'!$M:$M,$B67,'Estruturante Móvel'!$AM:$AM,LP$4,'Estruturante Móvel'!$AQ:$AQ,"REPARO FO"))</f>
        <v>0</v>
      </c>
      <c r="LQ67" s="140">
        <f>(COUNTIFS('Estruturante Móvel'!$M:$M,$B66,'Estruturante Móvel'!$C:$C,"&lt;&gt;PREVISTO",'Estruturante Móvel'!$G:$G,LP$4,'Estruturante Móvel'!$L:$L,'CRONOGRAMA_CONST+MIGRACAO'!LF$7))</f>
        <v>0</v>
      </c>
      <c r="LR67" s="139">
        <f>(COUNTIFS('Estruturante Móvel'!$M:$M,$B67,'Estruturante Móvel'!$AM:$AM,LR$4))-(COUNTIFS('Estruturante Móvel'!$M:$M,$B67,'Estruturante Móvel'!$AM:$AM,LR$4,'Estruturante Móvel'!$AQ:$AQ,"REPARO FO"))</f>
        <v>0</v>
      </c>
      <c r="LS67" s="140">
        <f>(COUNTIFS('Estruturante Móvel'!$M:$M,$B66,'Estruturante Móvel'!$C:$C,"&lt;&gt;PREVISTO",'Estruturante Móvel'!$G:$G,LR$4,'Estruturante Móvel'!$L:$L,'CRONOGRAMA_CONST+MIGRACAO'!LH$7))</f>
        <v>0</v>
      </c>
      <c r="LT67" s="139">
        <f>(COUNTIFS('Estruturante Móvel'!$M:$M,$B67,'Estruturante Móvel'!$AM:$AM,LT$4))-(COUNTIFS('Estruturante Móvel'!$M:$M,$B67,'Estruturante Móvel'!$AM:$AM,LT$4,'Estruturante Móvel'!$AQ:$AQ,"REPARO FO"))</f>
        <v>0</v>
      </c>
      <c r="LU67" s="140">
        <f>(COUNTIFS('Estruturante Móvel'!$M:$M,$B66,'Estruturante Móvel'!$C:$C,"&lt;&gt;PREVISTO",'Estruturante Móvel'!$G:$G,LT$4,'Estruturante Móvel'!$L:$L,'CRONOGRAMA_CONST+MIGRACAO'!LJ$7))</f>
        <v>0</v>
      </c>
      <c r="LV67" s="139">
        <f>(COUNTIFS('Estruturante Móvel'!$M:$M,$B67,'Estruturante Móvel'!$AM:$AM,LV$4))-(COUNTIFS('Estruturante Móvel'!$M:$M,$B67,'Estruturante Móvel'!$AM:$AM,LV$4,'Estruturante Móvel'!$AQ:$AQ,"REPARO FO"))</f>
        <v>0</v>
      </c>
      <c r="LW67" s="140">
        <f>(COUNTIFS('Estruturante Móvel'!$M:$M,$B66,'Estruturante Móvel'!$C:$C,"&lt;&gt;PREVISTO",'Estruturante Móvel'!$G:$G,LV$4,'Estruturante Móvel'!$L:$L,'CRONOGRAMA_CONST+MIGRACAO'!LL$7))</f>
        <v>0</v>
      </c>
      <c r="LX67" s="139">
        <f>(COUNTIFS('Estruturante Móvel'!$M:$M,$B67,'Estruturante Móvel'!$AM:$AM,LX$4))-(COUNTIFS('Estruturante Móvel'!$M:$M,$B67,'Estruturante Móvel'!$AM:$AM,LX$4,'Estruturante Móvel'!$AQ:$AQ,"REPARO FO"))</f>
        <v>0</v>
      </c>
      <c r="LY67" s="140">
        <f>(COUNTIFS('Estruturante Móvel'!$M:$M,$B66,'Estruturante Móvel'!$C:$C,"&lt;&gt;PREVISTO",'Estruturante Móvel'!$G:$G,LX$4,'Estruturante Móvel'!$L:$L,'CRONOGRAMA_CONST+MIGRACAO'!LN$7))</f>
        <v>0</v>
      </c>
      <c r="LZ67" s="139">
        <f>(COUNTIFS('Estruturante Móvel'!$M:$M,$B67,'Estruturante Móvel'!$AM:$AM,LZ$4))-(COUNTIFS('Estruturante Móvel'!$M:$M,$B67,'Estruturante Móvel'!$AM:$AM,LZ$4,'Estruturante Móvel'!$AQ:$AQ,"REPARO FO"))</f>
        <v>0</v>
      </c>
      <c r="MA67" s="140">
        <f>(COUNTIFS('Estruturante Móvel'!$M:$M,$B66,'Estruturante Móvel'!$C:$C,"&lt;&gt;PREVISTO",'Estruturante Móvel'!$G:$G,LZ$4,'Estruturante Móvel'!$L:$L,'CRONOGRAMA_CONST+MIGRACAO'!LP$7))</f>
        <v>0</v>
      </c>
      <c r="MB67" s="139">
        <f>(COUNTIFS('Estruturante Móvel'!$M:$M,$B67,'Estruturante Móvel'!$AM:$AM,MB$4))-(COUNTIFS('Estruturante Móvel'!$M:$M,$B67,'Estruturante Móvel'!$AM:$AM,MB$4,'Estruturante Móvel'!$AQ:$AQ,"REPARO FO"))</f>
        <v>0</v>
      </c>
      <c r="MC67" s="140">
        <f>(COUNTIFS('Estruturante Móvel'!$M:$M,$B66,'Estruturante Móvel'!$C:$C,"&lt;&gt;PREVISTO",'Estruturante Móvel'!$G:$G,MB$4,'Estruturante Móvel'!$L:$L,'CRONOGRAMA_CONST+MIGRACAO'!LR$7))</f>
        <v>0</v>
      </c>
      <c r="MD67" s="139">
        <f>(COUNTIFS('Estruturante Móvel'!$M:$M,$B67,'Estruturante Móvel'!$AM:$AM,MD$4))-(COUNTIFS('Estruturante Móvel'!$M:$M,$B67,'Estruturante Móvel'!$AM:$AM,MD$4,'Estruturante Móvel'!$AQ:$AQ,"REPARO FO"))</f>
        <v>0</v>
      </c>
      <c r="ME67" s="140">
        <f>(COUNTIFS('Estruturante Móvel'!$M:$M,$B66,'Estruturante Móvel'!$C:$C,"&lt;&gt;PREVISTO",'Estruturante Móvel'!$G:$G,MD$4,'Estruturante Móvel'!$L:$L,'CRONOGRAMA_CONST+MIGRACAO'!LT$7))</f>
        <v>0</v>
      </c>
      <c r="MF67" s="139">
        <f>(COUNTIFS('Estruturante Móvel'!$M:$M,$B67,'Estruturante Móvel'!$AM:$AM,MF$4))-(COUNTIFS('Estruturante Móvel'!$M:$M,$B67,'Estruturante Móvel'!$AM:$AM,MF$4,'Estruturante Móvel'!$AQ:$AQ,"REPARO FO"))</f>
        <v>0</v>
      </c>
      <c r="MG67" s="140">
        <f>(COUNTIFS('Estruturante Móvel'!$M:$M,$B66,'Estruturante Móvel'!$C:$C,"&lt;&gt;PREVISTO",'Estruturante Móvel'!$G:$G,MF$4,'Estruturante Móvel'!$L:$L,'CRONOGRAMA_CONST+MIGRACAO'!LV$7))</f>
        <v>0</v>
      </c>
      <c r="MH67" s="139">
        <f>(COUNTIFS('Estruturante Móvel'!$M:$M,$B67,'Estruturante Móvel'!$AM:$AM,MH$4))-(COUNTIFS('Estruturante Móvel'!$M:$M,$B67,'Estruturante Móvel'!$AM:$AM,MH$4,'Estruturante Móvel'!$AQ:$AQ,"REPARO FO"))</f>
        <v>0</v>
      </c>
      <c r="MI67" s="140">
        <f>(COUNTIFS('Estruturante Móvel'!$M:$M,$B66,'Estruturante Móvel'!$C:$C,"&lt;&gt;PREVISTO",'Estruturante Móvel'!$G:$G,MH$4,'Estruturante Móvel'!$L:$L,'CRONOGRAMA_CONST+MIGRACAO'!LX$7))</f>
        <v>0</v>
      </c>
      <c r="MJ67" s="139">
        <f>(COUNTIFS('Estruturante Móvel'!$M:$M,$B67,'Estruturante Móvel'!$AM:$AM,MJ$4))-(COUNTIFS('Estruturante Móvel'!$M:$M,$B67,'Estruturante Móvel'!$AM:$AM,MJ$4,'Estruturante Móvel'!$AQ:$AQ,"REPARO FO"))</f>
        <v>0</v>
      </c>
      <c r="MK67" s="140">
        <f>(COUNTIFS('Estruturante Móvel'!$M:$M,$B66,'Estruturante Móvel'!$C:$C,"&lt;&gt;PREVISTO",'Estruturante Móvel'!$G:$G,MJ$4,'Estruturante Móvel'!$L:$L,'CRONOGRAMA_CONST+MIGRACAO'!LZ$7))</f>
        <v>0</v>
      </c>
      <c r="ML67" s="139">
        <f>(COUNTIFS('Estruturante Móvel'!$M:$M,$B67,'Estruturante Móvel'!$AM:$AM,ML$4))-(COUNTIFS('Estruturante Móvel'!$M:$M,$B67,'Estruturante Móvel'!$AM:$AM,ML$4,'Estruturante Móvel'!$AQ:$AQ,"REPARO FO"))</f>
        <v>0</v>
      </c>
      <c r="MM67" s="140">
        <f>(COUNTIFS('Estruturante Móvel'!$M:$M,$B66,'Estruturante Móvel'!$C:$C,"&lt;&gt;PREVISTO",'Estruturante Móvel'!$G:$G,ML$4,'Estruturante Móvel'!$L:$L,'CRONOGRAMA_CONST+MIGRACAO'!MB$7))</f>
        <v>0</v>
      </c>
      <c r="MN67" s="139">
        <f>(COUNTIFS('Estruturante Móvel'!$M:$M,$B67,'Estruturante Móvel'!$AM:$AM,MN$4))-(COUNTIFS('Estruturante Móvel'!$M:$M,$B67,'Estruturante Móvel'!$AM:$AM,MN$4,'Estruturante Móvel'!$AQ:$AQ,"REPARO FO"))</f>
        <v>0</v>
      </c>
      <c r="MO67" s="140">
        <f>(COUNTIFS('Estruturante Móvel'!$M:$M,$B66,'Estruturante Móvel'!$C:$C,"&lt;&gt;PREVISTO",'Estruturante Móvel'!$G:$G,MN$4,'Estruturante Móvel'!$L:$L,'CRONOGRAMA_CONST+MIGRACAO'!MD$7))</f>
        <v>0</v>
      </c>
      <c r="MP67" s="139">
        <f>(COUNTIFS('Estruturante Móvel'!$M:$M,$B67,'Estruturante Móvel'!$AM:$AM,MP$4))-(COUNTIFS('Estruturante Móvel'!$M:$M,$B67,'Estruturante Móvel'!$AM:$AM,MP$4,'Estruturante Móvel'!$AQ:$AQ,"REPARO FO"))</f>
        <v>0</v>
      </c>
      <c r="MQ67" s="140">
        <f>(COUNTIFS('Estruturante Móvel'!$M:$M,$B66,'Estruturante Móvel'!$C:$C,"&lt;&gt;PREVISTO",'Estruturante Móvel'!$G:$G,MP$4,'Estruturante Móvel'!$L:$L,'CRONOGRAMA_CONST+MIGRACAO'!MF$7))</f>
        <v>0</v>
      </c>
      <c r="MR67" s="139">
        <f>(COUNTIFS('Estruturante Móvel'!$M:$M,$B67,'Estruturante Móvel'!$AM:$AM,MR$4))-(COUNTIFS('Estruturante Móvel'!$M:$M,$B67,'Estruturante Móvel'!$AM:$AM,MR$4,'Estruturante Móvel'!$AQ:$AQ,"REPARO FO"))</f>
        <v>0</v>
      </c>
      <c r="MS67" s="140">
        <f>(COUNTIFS('Estruturante Móvel'!$M:$M,$B66,'Estruturante Móvel'!$C:$C,"&lt;&gt;PREVISTO",'Estruturante Móvel'!$G:$G,MR$4,'Estruturante Móvel'!$L:$L,'CRONOGRAMA_CONST+MIGRACAO'!MH$7))</f>
        <v>0</v>
      </c>
      <c r="MT67" s="139">
        <f>(COUNTIFS('Estruturante Móvel'!$M:$M,$B67,'Estruturante Móvel'!$AM:$AM,MT$4))-(COUNTIFS('Estruturante Móvel'!$M:$M,$B67,'Estruturante Móvel'!$AM:$AM,MT$4,'Estruturante Móvel'!$AQ:$AQ,"REPARO FO"))</f>
        <v>0</v>
      </c>
      <c r="MU67" s="140">
        <f>(COUNTIFS('Estruturante Móvel'!$M:$M,$B66,'Estruturante Móvel'!$C:$C,"&lt;&gt;PREVISTO",'Estruturante Móvel'!$G:$G,MT$4,'Estruturante Móvel'!$L:$L,'CRONOGRAMA_CONST+MIGRACAO'!MJ$7))</f>
        <v>0</v>
      </c>
      <c r="MV67" s="139">
        <f>(COUNTIFS('Estruturante Móvel'!$M:$M,$B67,'Estruturante Móvel'!$AM:$AM,MV$4))-(COUNTIFS('Estruturante Móvel'!$M:$M,$B67,'Estruturante Móvel'!$AM:$AM,MV$4,'Estruturante Móvel'!$AQ:$AQ,"REPARO FO"))</f>
        <v>0</v>
      </c>
      <c r="MW67" s="140">
        <f>(COUNTIFS('Estruturante Móvel'!$M:$M,$B66,'Estruturante Móvel'!$C:$C,"&lt;&gt;PREVISTO",'Estruturante Móvel'!$G:$G,MV$4,'Estruturante Móvel'!$L:$L,'CRONOGRAMA_CONST+MIGRACAO'!ML$7))</f>
        <v>0</v>
      </c>
      <c r="MX67" s="139">
        <f>(COUNTIFS('Estruturante Móvel'!$M:$M,$B67,'Estruturante Móvel'!$AM:$AM,MX$4))-(COUNTIFS('Estruturante Móvel'!$M:$M,$B67,'Estruturante Móvel'!$AM:$AM,MX$4,'Estruturante Móvel'!$AQ:$AQ,"REPARO FO"))</f>
        <v>0</v>
      </c>
      <c r="MY67" s="140">
        <f>(COUNTIFS('Estruturante Móvel'!$M:$M,$B66,'Estruturante Móvel'!$C:$C,"&lt;&gt;PREVISTO",'Estruturante Móvel'!$G:$G,MX$4,'Estruturante Móvel'!$L:$L,'CRONOGRAMA_CONST+MIGRACAO'!MN$7))</f>
        <v>0</v>
      </c>
      <c r="MZ67" s="139">
        <f>(COUNTIFS('Estruturante Móvel'!$M:$M,$B67,'Estruturante Móvel'!$AM:$AM,MZ$4))-(COUNTIFS('Estruturante Móvel'!$M:$M,$B67,'Estruturante Móvel'!$AM:$AM,MZ$4,'Estruturante Móvel'!$AQ:$AQ,"REPARO FO"))</f>
        <v>0</v>
      </c>
      <c r="NA67" s="140">
        <f>(COUNTIFS('Estruturante Móvel'!$M:$M,$B66,'Estruturante Móvel'!$C:$C,"&lt;&gt;PREVISTO",'Estruturante Móvel'!$G:$G,MZ$4,'Estruturante Móvel'!$L:$L,'CRONOGRAMA_CONST+MIGRACAO'!MP$7))</f>
        <v>0</v>
      </c>
      <c r="NB67" s="139">
        <f>(COUNTIFS('Estruturante Móvel'!$M:$M,$B67,'Estruturante Móvel'!$AM:$AM,NB$4))-(COUNTIFS('Estruturante Móvel'!$M:$M,$B67,'Estruturante Móvel'!$AM:$AM,NB$4,'Estruturante Móvel'!$AQ:$AQ,"REPARO FO"))</f>
        <v>0</v>
      </c>
      <c r="NC67" s="140">
        <f>(COUNTIFS('Estruturante Móvel'!$M:$M,$B66,'Estruturante Móvel'!$C:$C,"&lt;&gt;PREVISTO",'Estruturante Móvel'!$G:$G,NB$4,'Estruturante Móvel'!$L:$L,'CRONOGRAMA_CONST+MIGRACAO'!MR$7))</f>
        <v>0</v>
      </c>
      <c r="ND67" s="139">
        <f>(COUNTIFS('Estruturante Móvel'!$M:$M,$B67,'Estruturante Móvel'!$AM:$AM,ND$4))-(COUNTIFS('Estruturante Móvel'!$M:$M,$B67,'Estruturante Móvel'!$AM:$AM,ND$4,'Estruturante Móvel'!$AQ:$AQ,"REPARO FO"))</f>
        <v>0</v>
      </c>
      <c r="NE67" s="140">
        <f>(COUNTIFS('Estruturante Móvel'!$M:$M,$B66,'Estruturante Móvel'!$C:$C,"&lt;&gt;PREVISTO",'Estruturante Móvel'!$G:$G,ND$4,'Estruturante Móvel'!$L:$L,'CRONOGRAMA_CONST+MIGRACAO'!MT$7))</f>
        <v>0</v>
      </c>
      <c r="NF67" s="139">
        <f>(COUNTIFS('Estruturante Móvel'!$M:$M,$B67,'Estruturante Móvel'!$AM:$AM,NF$4))-(COUNTIFS('Estruturante Móvel'!$M:$M,$B67,'Estruturante Móvel'!$AM:$AM,NF$4,'Estruturante Móvel'!$AQ:$AQ,"REPARO FO"))</f>
        <v>0</v>
      </c>
      <c r="NG67" s="140">
        <f>(COUNTIFS('Estruturante Móvel'!$M:$M,$B66,'Estruturante Móvel'!$C:$C,"&lt;&gt;PREVISTO",'Estruturante Móvel'!$G:$G,NF$4,'Estruturante Móvel'!$L:$L,'CRONOGRAMA_CONST+MIGRACAO'!MV$7))</f>
        <v>0</v>
      </c>
      <c r="NH67" s="139">
        <f>(COUNTIFS('Estruturante Móvel'!$M:$M,$B67,'Estruturante Móvel'!$AM:$AM,NH$4))-(COUNTIFS('Estruturante Móvel'!$M:$M,$B67,'Estruturante Móvel'!$AM:$AM,NH$4,'Estruturante Móvel'!$AQ:$AQ,"REPARO FO"))</f>
        <v>0</v>
      </c>
      <c r="NI67" s="140">
        <f>(COUNTIFS('Estruturante Móvel'!$M:$M,$B66,'Estruturante Móvel'!$C:$C,"&lt;&gt;PREVISTO",'Estruturante Móvel'!$G:$G,NH$4,'Estruturante Móvel'!$L:$L,'CRONOGRAMA_CONST+MIGRACAO'!MX$7))</f>
        <v>0</v>
      </c>
    </row>
    <row r="68" spans="1:373" hidden="1" outlineLevel="1">
      <c r="B68" s="205" t="s">
        <v>445</v>
      </c>
      <c r="C68" s="161" t="s">
        <v>186</v>
      </c>
      <c r="D68" s="161">
        <f>COUNTIFS('Estruturante Móvel'!$M:$M,B66,'Estruturante Móvel'!$L:$L,'CRONOGRAMA_CONST+MIGRACAO'!B68)</f>
        <v>3</v>
      </c>
      <c r="E68" s="161">
        <f>(COUNTIFS('Estruturante Móvel'!$M:$M,B66,'Estruturante Móvel'!$C:$C,"&lt;&gt;PREVISTO",'Estruturante Móvel'!$L:$L,'CRONOGRAMA_CONST+MIGRACAO'!B68))</f>
        <v>3</v>
      </c>
      <c r="F68" s="162">
        <f>(COUNTIFS('Estruturante Móvel'!$M:$M,B66,'Estruturante Móvel'!$C:$C,"PREVISTO",'Estruturante Móvel'!$L:$L,'CRONOGRAMA_CONST+MIGRACAO'!B68))</f>
        <v>0</v>
      </c>
      <c r="G68" s="162"/>
      <c r="H68" s="165" t="str">
        <f t="shared" si="381"/>
        <v>Concluído</v>
      </c>
      <c r="I68" s="163"/>
      <c r="J68" s="160">
        <f t="shared" si="382"/>
        <v>1</v>
      </c>
      <c r="K68" s="157">
        <f t="shared" si="383"/>
        <v>3</v>
      </c>
      <c r="L68" s="139">
        <f>(COUNTIFS('Estruturante Móvel'!$M:$M,$B66,'Estruturante Móvel'!$AM:$AM,L$4,'Estruturante Móvel'!$L:$L,'CRONOGRAMA_CONST+MIGRACAO'!$B68))</f>
        <v>0</v>
      </c>
      <c r="M68" s="140">
        <f>(COUNTIFS('Estruturante Móvel'!$M:$M,$B66,'Estruturante Móvel'!$C:$C,"&lt;&gt;PREVISTO",'Estruturante Móvel'!$G:$G,L$4,'Estruturante Móvel'!$L:$L,'CRONOGRAMA_CONST+MIGRACAO'!B$8))</f>
        <v>0</v>
      </c>
      <c r="N68" s="139">
        <f>(COUNTIFS('Estruturante Móvel'!$M:$M,$B66,'Estruturante Móvel'!$AM:$AM,N$4,'Estruturante Móvel'!$L:$L,'CRONOGRAMA_CONST+MIGRACAO'!$B68))</f>
        <v>0</v>
      </c>
      <c r="O68" s="140">
        <f>(COUNTIFS('Estruturante Móvel'!$M:$M,$B66,'Estruturante Móvel'!$C:$C,"&lt;&gt;PREVISTO",'Estruturante Móvel'!$G:$G,N$4,'Estruturante Móvel'!$L:$L,'CRONOGRAMA_CONST+MIGRACAO'!D$8))</f>
        <v>0</v>
      </c>
      <c r="P68" s="139">
        <f>(COUNTIFS('Estruturante Móvel'!$M:$M,$B66,'Estruturante Móvel'!$AM:$AM,P$4,'Estruturante Móvel'!$L:$L,'CRONOGRAMA_CONST+MIGRACAO'!$B68))</f>
        <v>0</v>
      </c>
      <c r="Q68" s="140">
        <f>(COUNTIFS('Estruturante Móvel'!$M:$M,$B66,'Estruturante Móvel'!$C:$C,"&lt;&gt;PREVISTO",'Estruturante Móvel'!$G:$G,P$4,'Estruturante Móvel'!$L:$L,'CRONOGRAMA_CONST+MIGRACAO'!F$8))</f>
        <v>0</v>
      </c>
      <c r="R68" s="139">
        <f>(COUNTIFS('Estruturante Móvel'!$M:$M,$B66,'Estruturante Móvel'!$AM:$AM,R$4,'Estruturante Móvel'!$L:$L,'CRONOGRAMA_CONST+MIGRACAO'!$B68))</f>
        <v>0</v>
      </c>
      <c r="S68" s="140">
        <f>(COUNTIFS('Estruturante Móvel'!$M:$M,$B66,'Estruturante Móvel'!$C:$C,"&lt;&gt;PREVISTO",'Estruturante Móvel'!$G:$G,R$4,'Estruturante Móvel'!$L:$L,'CRONOGRAMA_CONST+MIGRACAO'!H$8))</f>
        <v>0</v>
      </c>
      <c r="T68" s="139">
        <f>(COUNTIFS('Estruturante Móvel'!$M:$M,$B66,'Estruturante Móvel'!$AM:$AM,T$4,'Estruturante Móvel'!$L:$L,'CRONOGRAMA_CONST+MIGRACAO'!$B68))</f>
        <v>0</v>
      </c>
      <c r="U68" s="140">
        <f>(COUNTIFS('Estruturante Móvel'!$M:$M,$B66,'Estruturante Móvel'!$C:$C,"&lt;&gt;PREVISTO",'Estruturante Móvel'!$G:$G,T$4,'Estruturante Móvel'!$L:$L,'CRONOGRAMA_CONST+MIGRACAO'!J$8))</f>
        <v>0</v>
      </c>
      <c r="V68" s="139">
        <f>(COUNTIFS('Estruturante Móvel'!$M:$M,$B66,'Estruturante Móvel'!$AM:$AM,V$4,'Estruturante Móvel'!$L:$L,'CRONOGRAMA_CONST+MIGRACAO'!$B68))</f>
        <v>0</v>
      </c>
      <c r="W68" s="140">
        <f>(COUNTIFS('Estruturante Móvel'!$M:$M,$B66,'Estruturante Móvel'!$C:$C,"&lt;&gt;PREVISTO",'Estruturante Móvel'!$G:$G,V$4,'Estruturante Móvel'!$L:$L,'CRONOGRAMA_CONST+MIGRACAO'!L$8))</f>
        <v>0</v>
      </c>
      <c r="X68" s="139">
        <f>(COUNTIFS('Estruturante Móvel'!$M:$M,$B66,'Estruturante Móvel'!$AM:$AM,X$4,'Estruturante Móvel'!$L:$L,'CRONOGRAMA_CONST+MIGRACAO'!$B68))</f>
        <v>0</v>
      </c>
      <c r="Y68" s="140">
        <f>(COUNTIFS('Estruturante Móvel'!$M:$M,$B66,'Estruturante Móvel'!$C:$C,"&lt;&gt;PREVISTO",'Estruturante Móvel'!$G:$G,X$4,'Estruturante Móvel'!$L:$L,'CRONOGRAMA_CONST+MIGRACAO'!N$8))</f>
        <v>0</v>
      </c>
      <c r="Z68" s="139">
        <f>(COUNTIFS('Estruturante Móvel'!$M:$M,$B66,'Estruturante Móvel'!$AM:$AM,Z$4,'Estruturante Móvel'!$L:$L,'CRONOGRAMA_CONST+MIGRACAO'!$B68))</f>
        <v>0</v>
      </c>
      <c r="AA68" s="140">
        <f>(COUNTIFS('Estruturante Móvel'!$M:$M,$B66,'Estruturante Móvel'!$C:$C,"&lt;&gt;PREVISTO",'Estruturante Móvel'!$G:$G,Z$4,'Estruturante Móvel'!$L:$L,'CRONOGRAMA_CONST+MIGRACAO'!P$8))</f>
        <v>0</v>
      </c>
      <c r="AB68" s="139">
        <f>(COUNTIFS('Estruturante Móvel'!$M:$M,$B66,'Estruturante Móvel'!$AM:$AM,AB$4,'Estruturante Móvel'!$L:$L,'CRONOGRAMA_CONST+MIGRACAO'!$B68))</f>
        <v>0</v>
      </c>
      <c r="AC68" s="140">
        <f>(COUNTIFS('Estruturante Móvel'!$M:$M,$B66,'Estruturante Móvel'!$C:$C,"&lt;&gt;PREVISTO",'Estruturante Móvel'!$G:$G,AB$4,'Estruturante Móvel'!$L:$L,'CRONOGRAMA_CONST+MIGRACAO'!R$8))</f>
        <v>0</v>
      </c>
      <c r="AD68" s="139">
        <f>(COUNTIFS('Estruturante Móvel'!$M:$M,$B66,'Estruturante Móvel'!$AM:$AM,AD$4,'Estruturante Móvel'!$L:$L,'CRONOGRAMA_CONST+MIGRACAO'!$B68))</f>
        <v>0</v>
      </c>
      <c r="AE68" s="140">
        <f>(COUNTIFS('Estruturante Móvel'!$M:$M,$B66,'Estruturante Móvel'!$C:$C,"&lt;&gt;PREVISTO",'Estruturante Móvel'!$G:$G,AD$4,'Estruturante Móvel'!$L:$L,'CRONOGRAMA_CONST+MIGRACAO'!T$8))</f>
        <v>0</v>
      </c>
      <c r="AF68" s="139">
        <f>(COUNTIFS('Estruturante Móvel'!$M:$M,$B66,'Estruturante Móvel'!$AM:$AM,AF$4,'Estruturante Móvel'!$L:$L,'CRONOGRAMA_CONST+MIGRACAO'!$B68))</f>
        <v>0</v>
      </c>
      <c r="AG68" s="140">
        <f>(COUNTIFS('Estruturante Móvel'!$M:$M,$B66,'Estruturante Móvel'!$C:$C,"&lt;&gt;PREVISTO",'Estruturante Móvel'!$G:$G,AF$4,'Estruturante Móvel'!$L:$L,'CRONOGRAMA_CONST+MIGRACAO'!V$8))</f>
        <v>0</v>
      </c>
      <c r="AH68" s="139">
        <f>(COUNTIFS('Estruturante Móvel'!$M:$M,$B66,'Estruturante Móvel'!$AM:$AM,AH$4,'Estruturante Móvel'!$L:$L,'CRONOGRAMA_CONST+MIGRACAO'!$B68))</f>
        <v>0</v>
      </c>
      <c r="AI68" s="140">
        <f>(COUNTIFS('Estruturante Móvel'!$M:$M,$B66,'Estruturante Móvel'!$C:$C,"&lt;&gt;PREVISTO",'Estruturante Móvel'!$G:$G,AH$4,'Estruturante Móvel'!$L:$L,'CRONOGRAMA_CONST+MIGRACAO'!X$8))</f>
        <v>0</v>
      </c>
      <c r="AJ68" s="139">
        <f>(COUNTIFS('Estruturante Móvel'!$M:$M,$B66,'Estruturante Móvel'!$AM:$AM,AJ$4,'Estruturante Móvel'!$L:$L,'CRONOGRAMA_CONST+MIGRACAO'!$B68))</f>
        <v>0</v>
      </c>
      <c r="AK68" s="140">
        <f>(COUNTIFS('Estruturante Móvel'!$M:$M,$B66,'Estruturante Móvel'!$C:$C,"&lt;&gt;PREVISTO",'Estruturante Móvel'!$G:$G,AJ$4,'Estruturante Móvel'!$L:$L,'CRONOGRAMA_CONST+MIGRACAO'!Z$8))</f>
        <v>0</v>
      </c>
      <c r="AL68" s="139">
        <f>(COUNTIFS('Estruturante Móvel'!$M:$M,$B66,'Estruturante Móvel'!$AM:$AM,AL$4,'Estruturante Móvel'!$L:$L,'CRONOGRAMA_CONST+MIGRACAO'!$B68))</f>
        <v>0</v>
      </c>
      <c r="AM68" s="140">
        <f>(COUNTIFS('Estruturante Móvel'!$M:$M,$B66,'Estruturante Móvel'!$C:$C,"&lt;&gt;PREVISTO",'Estruturante Móvel'!$G:$G,AL$4,'Estruturante Móvel'!$L:$L,'CRONOGRAMA_CONST+MIGRACAO'!AB$8))</f>
        <v>0</v>
      </c>
      <c r="AN68" s="139">
        <f>(COUNTIFS('Estruturante Móvel'!$M:$M,$B66,'Estruturante Móvel'!$AM:$AM,AN$4,'Estruturante Móvel'!$L:$L,'CRONOGRAMA_CONST+MIGRACAO'!$B68))</f>
        <v>0</v>
      </c>
      <c r="AO68" s="140">
        <f>(COUNTIFS('Estruturante Móvel'!$M:$M,$B66,'Estruturante Móvel'!$C:$C,"&lt;&gt;PREVISTO",'Estruturante Móvel'!$G:$G,AN$4,'Estruturante Móvel'!$L:$L,'CRONOGRAMA_CONST+MIGRACAO'!AD$8))</f>
        <v>0</v>
      </c>
      <c r="AP68" s="139">
        <f>(COUNTIFS('Estruturante Móvel'!$M:$M,$B66,'Estruturante Móvel'!$AM:$AM,AP$4,'Estruturante Móvel'!$L:$L,'CRONOGRAMA_CONST+MIGRACAO'!$B68))</f>
        <v>0</v>
      </c>
      <c r="AQ68" s="140">
        <f>(COUNTIFS('Estruturante Móvel'!$M:$M,$B66,'Estruturante Móvel'!$C:$C,"&lt;&gt;PREVISTO",'Estruturante Móvel'!$G:$G,AP$4,'Estruturante Móvel'!$L:$L,'CRONOGRAMA_CONST+MIGRACAO'!AF$8))</f>
        <v>0</v>
      </c>
      <c r="AR68" s="139">
        <f>(COUNTIFS('Estruturante Móvel'!$M:$M,$B66,'Estruturante Móvel'!$AM:$AM,AR$4,'Estruturante Móvel'!$L:$L,'CRONOGRAMA_CONST+MIGRACAO'!$B68))</f>
        <v>0</v>
      </c>
      <c r="AS68" s="140">
        <f>(COUNTIFS('Estruturante Móvel'!$M:$M,$B66,'Estruturante Móvel'!$C:$C,"&lt;&gt;PREVISTO",'Estruturante Móvel'!$G:$G,AR$4,'Estruturante Móvel'!$L:$L,'CRONOGRAMA_CONST+MIGRACAO'!AH$8))</f>
        <v>0</v>
      </c>
      <c r="AT68" s="139">
        <f>(COUNTIFS('Estruturante Móvel'!$M:$M,$B66,'Estruturante Móvel'!$AM:$AM,AT$4,'Estruturante Móvel'!$L:$L,'CRONOGRAMA_CONST+MIGRACAO'!$B68))</f>
        <v>0</v>
      </c>
      <c r="AU68" s="140">
        <f>(COUNTIFS('Estruturante Móvel'!$M:$M,$B66,'Estruturante Móvel'!$C:$C,"&lt;&gt;PREVISTO",'Estruturante Móvel'!$G:$G,AT$4,'Estruturante Móvel'!$L:$L,'CRONOGRAMA_CONST+MIGRACAO'!AJ$8))</f>
        <v>0</v>
      </c>
      <c r="AV68" s="139">
        <f>(COUNTIFS('Estruturante Móvel'!$M:$M,$B66,'Estruturante Móvel'!$AM:$AM,AV$4,'Estruturante Móvel'!$L:$L,'CRONOGRAMA_CONST+MIGRACAO'!$B68))</f>
        <v>0</v>
      </c>
      <c r="AW68" s="140">
        <f>(COUNTIFS('Estruturante Móvel'!$M:$M,$B66,'Estruturante Móvel'!$C:$C,"&lt;&gt;PREVISTO",'Estruturante Móvel'!$G:$G,AV$4,'Estruturante Móvel'!$L:$L,'CRONOGRAMA_CONST+MIGRACAO'!AL$8))</f>
        <v>0</v>
      </c>
      <c r="AX68" s="139">
        <f>(COUNTIFS('Estruturante Móvel'!$M:$M,$B66,'Estruturante Móvel'!$AM:$AM,AX$4,'Estruturante Móvel'!$L:$L,'CRONOGRAMA_CONST+MIGRACAO'!$B68))</f>
        <v>0</v>
      </c>
      <c r="AY68" s="140">
        <f>(COUNTIFS('Estruturante Móvel'!$M:$M,$B66,'Estruturante Móvel'!$C:$C,"&lt;&gt;PREVISTO",'Estruturante Móvel'!$G:$G,AX$4,'Estruturante Móvel'!$L:$L,'CRONOGRAMA_CONST+MIGRACAO'!AN$8))</f>
        <v>0</v>
      </c>
      <c r="AZ68" s="139">
        <f>(COUNTIFS('Estruturante Móvel'!$M:$M,$B66,'Estruturante Móvel'!$AM:$AM,AZ$4,'Estruturante Móvel'!$L:$L,'CRONOGRAMA_CONST+MIGRACAO'!$B68))</f>
        <v>0</v>
      </c>
      <c r="BA68" s="140">
        <f>(COUNTIFS('Estruturante Móvel'!$M:$M,$B66,'Estruturante Móvel'!$C:$C,"&lt;&gt;PREVISTO",'Estruturante Móvel'!$G:$G,AZ$4,'Estruturante Móvel'!$L:$L,'CRONOGRAMA_CONST+MIGRACAO'!AP$8))</f>
        <v>0</v>
      </c>
      <c r="BB68" s="139">
        <f>(COUNTIFS('Estruturante Móvel'!$M:$M,$B66,'Estruturante Móvel'!$AM:$AM,BB$4,'Estruturante Móvel'!$L:$L,'CRONOGRAMA_CONST+MIGRACAO'!$B68))</f>
        <v>0</v>
      </c>
      <c r="BC68" s="140">
        <f>(COUNTIFS('Estruturante Móvel'!$M:$M,$B66,'Estruturante Móvel'!$C:$C,"&lt;&gt;PREVISTO",'Estruturante Móvel'!$G:$G,BB$4,'Estruturante Móvel'!$L:$L,'CRONOGRAMA_CONST+MIGRACAO'!AR$8))</f>
        <v>0</v>
      </c>
      <c r="BD68" s="139">
        <f>(COUNTIFS('Estruturante Móvel'!$M:$M,$B66,'Estruturante Móvel'!$AM:$AM,BD$4,'Estruturante Móvel'!$L:$L,'CRONOGRAMA_CONST+MIGRACAO'!$B68))</f>
        <v>0</v>
      </c>
      <c r="BE68" s="140">
        <f>(COUNTIFS('Estruturante Móvel'!$M:$M,$B66,'Estruturante Móvel'!$C:$C,"&lt;&gt;PREVISTO",'Estruturante Móvel'!$G:$G,BD$4,'Estruturante Móvel'!$L:$L,'CRONOGRAMA_CONST+MIGRACAO'!AT$8))</f>
        <v>0</v>
      </c>
      <c r="BF68" s="139">
        <f>(COUNTIFS('Estruturante Móvel'!$M:$M,$B66,'Estruturante Móvel'!$AM:$AM,BF$4,'Estruturante Móvel'!$L:$L,'CRONOGRAMA_CONST+MIGRACAO'!$B68))</f>
        <v>0</v>
      </c>
      <c r="BG68" s="140">
        <f>(COUNTIFS('Estruturante Móvel'!$M:$M,$B66,'Estruturante Móvel'!$C:$C,"&lt;&gt;PREVISTO",'Estruturante Móvel'!$G:$G,BF$4,'Estruturante Móvel'!$L:$L,'CRONOGRAMA_CONST+MIGRACAO'!AV$8))</f>
        <v>0</v>
      </c>
      <c r="BH68" s="139">
        <f>(COUNTIFS('Estruturante Móvel'!$M:$M,$B66,'Estruturante Móvel'!$AM:$AM,BH$4,'Estruturante Móvel'!$L:$L,'CRONOGRAMA_CONST+MIGRACAO'!$B68))</f>
        <v>0</v>
      </c>
      <c r="BI68" s="140">
        <f>(COUNTIFS('Estruturante Móvel'!$M:$M,$B66,'Estruturante Móvel'!$C:$C,"&lt;&gt;PREVISTO",'Estruturante Móvel'!$G:$G,BH$4,'Estruturante Móvel'!$L:$L,'CRONOGRAMA_CONST+MIGRACAO'!AX$8))</f>
        <v>0</v>
      </c>
      <c r="BJ68" s="139">
        <f>(COUNTIFS('Estruturante Móvel'!$M:$M,$B66,'Estruturante Móvel'!$AM:$AM,BJ$4,'Estruturante Móvel'!$L:$L,'CRONOGRAMA_CONST+MIGRACAO'!$B68))</f>
        <v>0</v>
      </c>
      <c r="BK68" s="140">
        <f>(COUNTIFS('Estruturante Móvel'!$M:$M,$B66,'Estruturante Móvel'!$C:$C,"&lt;&gt;PREVISTO",'Estruturante Móvel'!$G:$G,BJ$4,'Estruturante Móvel'!$L:$L,'CRONOGRAMA_CONST+MIGRACAO'!AZ$8))</f>
        <v>0</v>
      </c>
      <c r="BL68" s="139">
        <f>(COUNTIFS('Estruturante Móvel'!$M:$M,$B66,'Estruturante Móvel'!$AM:$AM,BL$4,'Estruturante Móvel'!$L:$L,'CRONOGRAMA_CONST+MIGRACAO'!$B68))</f>
        <v>0</v>
      </c>
      <c r="BM68" s="140">
        <f>(COUNTIFS('Estruturante Móvel'!$M:$M,$B66,'Estruturante Móvel'!$C:$C,"&lt;&gt;PREVISTO",'Estruturante Móvel'!$G:$G,BL$4,'Estruturante Móvel'!$L:$L,'CRONOGRAMA_CONST+MIGRACAO'!BB$8))</f>
        <v>0</v>
      </c>
      <c r="BN68" s="139">
        <f>(COUNTIFS('Estruturante Móvel'!$M:$M,$B66,'Estruturante Móvel'!$AM:$AM,BN$4,'Estruturante Móvel'!$L:$L,'CRONOGRAMA_CONST+MIGRACAO'!$B68))</f>
        <v>0</v>
      </c>
      <c r="BO68" s="140">
        <f>(COUNTIFS('Estruturante Móvel'!$M:$M,$B66,'Estruturante Móvel'!$C:$C,"&lt;&gt;PREVISTO",'Estruturante Móvel'!$G:$G,BN$4,'Estruturante Móvel'!$L:$L,'CRONOGRAMA_CONST+MIGRACAO'!BD$8))</f>
        <v>0</v>
      </c>
      <c r="BP68" s="139">
        <f>(COUNTIFS('Estruturante Móvel'!$M:$M,$B66,'Estruturante Móvel'!$AM:$AM,BP$4,'Estruturante Móvel'!$L:$L,'CRONOGRAMA_CONST+MIGRACAO'!$B68))</f>
        <v>0</v>
      </c>
      <c r="BQ68" s="140">
        <f>(COUNTIFS('Estruturante Móvel'!$M:$M,$B66,'Estruturante Móvel'!$C:$C,"&lt;&gt;PREVISTO",'Estruturante Móvel'!$G:$G,BP$4,'Estruturante Móvel'!$L:$L,'CRONOGRAMA_CONST+MIGRACAO'!BF$8))</f>
        <v>0</v>
      </c>
      <c r="BR68" s="139">
        <f>(COUNTIFS('Estruturante Móvel'!$M:$M,$B66,'Estruturante Móvel'!$AM:$AM,BR$4,'Estruturante Móvel'!$L:$L,'CRONOGRAMA_CONST+MIGRACAO'!$B68))</f>
        <v>0</v>
      </c>
      <c r="BS68" s="140">
        <f>(COUNTIFS('Estruturante Móvel'!$M:$M,$B66,'Estruturante Móvel'!$C:$C,"&lt;&gt;PREVISTO",'Estruturante Móvel'!$G:$G,BR$4,'Estruturante Móvel'!$L:$L,'CRONOGRAMA_CONST+MIGRACAO'!BH$8))</f>
        <v>0</v>
      </c>
      <c r="BT68" s="139">
        <f>(COUNTIFS('Estruturante Móvel'!$M:$M,$B68,'Estruturante Móvel'!$AM:$AM,BT$4))-(COUNTIFS('Estruturante Móvel'!$M:$M,$B68,'Estruturante Móvel'!$AM:$AM,BT$4,'Estruturante Móvel'!$AQ:$AQ,"REPARO FO"))</f>
        <v>0</v>
      </c>
      <c r="BU68" s="140">
        <f>(COUNTIFS('Estruturante Móvel'!$M:$M,$B66,'Estruturante Móvel'!$C:$C,"&lt;&gt;PREVISTO",'Estruturante Móvel'!$G:$G,BT$4,'Estruturante Móvel'!$L:$L,'CRONOGRAMA_CONST+MIGRACAO'!BJ$8))</f>
        <v>0</v>
      </c>
      <c r="BV68" s="139">
        <f>(COUNTIFS('Estruturante Móvel'!$M:$M,$B68,'Estruturante Móvel'!$AM:$AM,BV$4))-(COUNTIFS('Estruturante Móvel'!$M:$M,$B68,'Estruturante Móvel'!$AM:$AM,BV$4,'Estruturante Móvel'!$AQ:$AQ,"REPARO FO"))</f>
        <v>0</v>
      </c>
      <c r="BW68" s="140">
        <f>(COUNTIFS('Estruturante Móvel'!$M:$M,$B66,'Estruturante Móvel'!$C:$C,"&lt;&gt;PREVISTO",'Estruturante Móvel'!$G:$G,BV$4,'Estruturante Móvel'!$L:$L,'CRONOGRAMA_CONST+MIGRACAO'!BL$8))</f>
        <v>0</v>
      </c>
      <c r="BX68" s="139">
        <f>(COUNTIFS('Estruturante Móvel'!$M:$M,$B68,'Estruturante Móvel'!$AM:$AM,BX$4))-(COUNTIFS('Estruturante Móvel'!$M:$M,$B68,'Estruturante Móvel'!$AM:$AM,BX$4,'Estruturante Móvel'!$AQ:$AQ,"REPARO FO"))</f>
        <v>0</v>
      </c>
      <c r="BY68" s="140">
        <f>(COUNTIFS('Estruturante Móvel'!$M:$M,$B66,'Estruturante Móvel'!$C:$C,"&lt;&gt;PREVISTO",'Estruturante Móvel'!$G:$G,BX$4,'Estruturante Móvel'!$L:$L,'CRONOGRAMA_CONST+MIGRACAO'!BN$8))</f>
        <v>0</v>
      </c>
      <c r="BZ68" s="139">
        <f>(COUNTIFS('Estruturante Móvel'!$M:$M,$B68,'Estruturante Móvel'!$AM:$AM,BZ$4))-(COUNTIFS('Estruturante Móvel'!$M:$M,$B68,'Estruturante Móvel'!$AM:$AM,BZ$4,'Estruturante Móvel'!$AQ:$AQ,"REPARO FO"))</f>
        <v>0</v>
      </c>
      <c r="CA68" s="140">
        <f>(COUNTIFS('Estruturante Móvel'!$M:$M,$B66,'Estruturante Móvel'!$C:$C,"&lt;&gt;PREVISTO",'Estruturante Móvel'!$G:$G,BZ$4,'Estruturante Móvel'!$L:$L,'CRONOGRAMA_CONST+MIGRACAO'!BP$8))</f>
        <v>0</v>
      </c>
      <c r="CB68" s="139">
        <f>(COUNTIFS('Estruturante Móvel'!$M:$M,$B68,'Estruturante Móvel'!$AM:$AM,CB$4))-(COUNTIFS('Estruturante Móvel'!$M:$M,$B68,'Estruturante Móvel'!$AM:$AM,CB$4,'Estruturante Móvel'!$AQ:$AQ,"REPARO FO"))</f>
        <v>0</v>
      </c>
      <c r="CC68" s="140">
        <f>(COUNTIFS('Estruturante Móvel'!$M:$M,$B66,'Estruturante Móvel'!$C:$C,"&lt;&gt;PREVISTO",'Estruturante Móvel'!$G:$G,CB$4,'Estruturante Móvel'!$L:$L,'CRONOGRAMA_CONST+MIGRACAO'!BR$8))</f>
        <v>0</v>
      </c>
      <c r="CD68" s="139">
        <f>(COUNTIFS('Estruturante Móvel'!$M:$M,$B68,'Estruturante Móvel'!$AM:$AM,CD$4))-(COUNTIFS('Estruturante Móvel'!$M:$M,$B68,'Estruturante Móvel'!$AM:$AM,CD$4,'Estruturante Móvel'!$AQ:$AQ,"REPARO FO"))</f>
        <v>0</v>
      </c>
      <c r="CE68" s="140">
        <f>(COUNTIFS('Estruturante Móvel'!$M:$M,$B66,'Estruturante Móvel'!$C:$C,"&lt;&gt;PREVISTO",'Estruturante Móvel'!$G:$G,CD$4,'Estruturante Móvel'!$L:$L,'CRONOGRAMA_CONST+MIGRACAO'!BT$8))</f>
        <v>0</v>
      </c>
      <c r="CF68" s="139">
        <f>(COUNTIFS('Estruturante Móvel'!$M:$M,$B68,'Estruturante Móvel'!$AM:$AM,CF$4))-(COUNTIFS('Estruturante Móvel'!$M:$M,$B68,'Estruturante Móvel'!$AM:$AM,CF$4,'Estruturante Móvel'!$AQ:$AQ,"REPARO FO"))</f>
        <v>0</v>
      </c>
      <c r="CG68" s="140">
        <f>(COUNTIFS('Estruturante Móvel'!$M:$M,$B66,'Estruturante Móvel'!$C:$C,"&lt;&gt;PREVISTO",'Estruturante Móvel'!$G:$G,CF$4,'Estruturante Móvel'!$L:$L,'CRONOGRAMA_CONST+MIGRACAO'!BV$8))</f>
        <v>0</v>
      </c>
      <c r="CH68" s="139">
        <f>(COUNTIFS('Estruturante Móvel'!$M:$M,$B68,'Estruturante Móvel'!$AM:$AM,CH$4))-(COUNTIFS('Estruturante Móvel'!$M:$M,$B68,'Estruturante Móvel'!$AM:$AM,CH$4,'Estruturante Móvel'!$AQ:$AQ,"REPARO FO"))</f>
        <v>0</v>
      </c>
      <c r="CI68" s="140">
        <f>(COUNTIFS('Estruturante Móvel'!$M:$M,$B66,'Estruturante Móvel'!$C:$C,"&lt;&gt;PREVISTO",'Estruturante Móvel'!$G:$G,CH$4,'Estruturante Móvel'!$L:$L,'CRONOGRAMA_CONST+MIGRACAO'!BX$8))</f>
        <v>0</v>
      </c>
      <c r="CJ68" s="139">
        <f>(COUNTIFS('Estruturante Móvel'!$M:$M,$B68,'Estruturante Móvel'!$AM:$AM,CJ$4))-(COUNTIFS('Estruturante Móvel'!$M:$M,$B68,'Estruturante Móvel'!$AM:$AM,CJ$4,'Estruturante Móvel'!$AQ:$AQ,"REPARO FO"))</f>
        <v>0</v>
      </c>
      <c r="CK68" s="140">
        <f>(COUNTIFS('Estruturante Móvel'!$M:$M,$B66,'Estruturante Móvel'!$C:$C,"&lt;&gt;PREVISTO",'Estruturante Móvel'!$G:$G,CJ$4,'Estruturante Móvel'!$L:$L,'CRONOGRAMA_CONST+MIGRACAO'!BZ$8))</f>
        <v>0</v>
      </c>
      <c r="CL68" s="139">
        <f>(COUNTIFS('Estruturante Móvel'!$M:$M,$B68,'Estruturante Móvel'!$AM:$AM,CL$4))-(COUNTIFS('Estruturante Móvel'!$M:$M,$B68,'Estruturante Móvel'!$AM:$AM,CL$4,'Estruturante Móvel'!$AQ:$AQ,"REPARO FO"))</f>
        <v>0</v>
      </c>
      <c r="CM68" s="140">
        <f>(COUNTIFS('Estruturante Móvel'!$M:$M,$B66,'Estruturante Móvel'!$C:$C,"&lt;&gt;PREVISTO",'Estruturante Móvel'!$G:$G,CL$4,'Estruturante Móvel'!$L:$L,'CRONOGRAMA_CONST+MIGRACAO'!CB$8))</f>
        <v>0</v>
      </c>
      <c r="CN68" s="139">
        <f>(COUNTIFS('Estruturante Móvel'!$M:$M,$B68,'Estruturante Móvel'!$AM:$AM,CN$4))-(COUNTIFS('Estruturante Móvel'!$M:$M,$B68,'Estruturante Móvel'!$AM:$AM,CN$4,'Estruturante Móvel'!$AQ:$AQ,"REPARO FO"))</f>
        <v>0</v>
      </c>
      <c r="CO68" s="140">
        <f>(COUNTIFS('Estruturante Móvel'!$M:$M,$B66,'Estruturante Móvel'!$C:$C,"&lt;&gt;PREVISTO",'Estruturante Móvel'!$G:$G,CN$4,'Estruturante Móvel'!$L:$L,'CRONOGRAMA_CONST+MIGRACAO'!CD$8))</f>
        <v>0</v>
      </c>
      <c r="CP68" s="139">
        <f>(COUNTIFS('Estruturante Móvel'!$M:$M,$B68,'Estruturante Móvel'!$AM:$AM,CP$4))-(COUNTIFS('Estruturante Móvel'!$M:$M,$B68,'Estruturante Móvel'!$AM:$AM,CP$4,'Estruturante Móvel'!$AQ:$AQ,"REPARO FO"))</f>
        <v>0</v>
      </c>
      <c r="CQ68" s="140">
        <f>(COUNTIFS('Estruturante Móvel'!$M:$M,$B66,'Estruturante Móvel'!$C:$C,"&lt;&gt;PREVISTO",'Estruturante Móvel'!$G:$G,CP$4,'Estruturante Móvel'!$L:$L,'CRONOGRAMA_CONST+MIGRACAO'!CF$8))</f>
        <v>0</v>
      </c>
      <c r="CR68" s="139">
        <f>(COUNTIFS('Estruturante Móvel'!$M:$M,$B68,'Estruturante Móvel'!$AM:$AM,CR$4))-(COUNTIFS('Estruturante Móvel'!$M:$M,$B68,'Estruturante Móvel'!$AM:$AM,CR$4,'Estruturante Móvel'!$AQ:$AQ,"REPARO FO"))</f>
        <v>0</v>
      </c>
      <c r="CS68" s="140">
        <f>(COUNTIFS('Estruturante Móvel'!$M:$M,$B66,'Estruturante Móvel'!$C:$C,"&lt;&gt;PREVISTO",'Estruturante Móvel'!$G:$G,CR$4,'Estruturante Móvel'!$L:$L,'CRONOGRAMA_CONST+MIGRACAO'!CH$8))</f>
        <v>0</v>
      </c>
      <c r="CT68" s="139">
        <f>(COUNTIFS('Estruturante Móvel'!$M:$M,$B68,'Estruturante Móvel'!$AM:$AM,CT$4))-(COUNTIFS('Estruturante Móvel'!$M:$M,$B68,'Estruturante Móvel'!$AM:$AM,CT$4,'Estruturante Móvel'!$AQ:$AQ,"REPARO FO"))</f>
        <v>0</v>
      </c>
      <c r="CU68" s="140">
        <f>(COUNTIFS('Estruturante Móvel'!$M:$M,$B66,'Estruturante Móvel'!$C:$C,"&lt;&gt;PREVISTO",'Estruturante Móvel'!$G:$G,CT$4,'Estruturante Móvel'!$L:$L,'CRONOGRAMA_CONST+MIGRACAO'!CJ$8))</f>
        <v>0</v>
      </c>
      <c r="CV68" s="139">
        <f>(COUNTIFS('Estruturante Móvel'!$M:$M,$B68,'Estruturante Móvel'!$AM:$AM,CV$4))-(COUNTIFS('Estruturante Móvel'!$M:$M,$B68,'Estruturante Móvel'!$AM:$AM,CV$4,'Estruturante Móvel'!$AQ:$AQ,"REPARO FO"))</f>
        <v>0</v>
      </c>
      <c r="CW68" s="140">
        <f>(COUNTIFS('Estruturante Móvel'!$M:$M,$B66,'Estruturante Móvel'!$C:$C,"&lt;&gt;PREVISTO",'Estruturante Móvel'!$G:$G,CV$4,'Estruturante Móvel'!$L:$L,'CRONOGRAMA_CONST+MIGRACAO'!CL$8))</f>
        <v>0</v>
      </c>
      <c r="CX68" s="139">
        <f>(COUNTIFS('Estruturante Móvel'!$M:$M,$B68,'Estruturante Móvel'!$AM:$AM,CX$4))-(COUNTIFS('Estruturante Móvel'!$M:$M,$B68,'Estruturante Móvel'!$AM:$AM,CX$4,'Estruturante Móvel'!$AQ:$AQ,"REPARO FO"))</f>
        <v>0</v>
      </c>
      <c r="CY68" s="140">
        <f>(COUNTIFS('Estruturante Móvel'!$M:$M,$B66,'Estruturante Móvel'!$C:$C,"&lt;&gt;PREVISTO",'Estruturante Móvel'!$G:$G,CX$4,'Estruturante Móvel'!$L:$L,'CRONOGRAMA_CONST+MIGRACAO'!CN$8))</f>
        <v>0</v>
      </c>
      <c r="CZ68" s="139">
        <f>(COUNTIFS('Estruturante Móvel'!$M:$M,$B68,'Estruturante Móvel'!$AM:$AM,CZ$4))-(COUNTIFS('Estruturante Móvel'!$M:$M,$B68,'Estruturante Móvel'!$AM:$AM,CZ$4,'Estruturante Móvel'!$AQ:$AQ,"REPARO FO"))</f>
        <v>0</v>
      </c>
      <c r="DA68" s="140">
        <f>(COUNTIFS('Estruturante Móvel'!$M:$M,$B66,'Estruturante Móvel'!$C:$C,"&lt;&gt;PREVISTO",'Estruturante Móvel'!$G:$G,CZ$4,'Estruturante Móvel'!$L:$L,'CRONOGRAMA_CONST+MIGRACAO'!CP$8))</f>
        <v>0</v>
      </c>
      <c r="DB68" s="139">
        <f>(COUNTIFS('Estruturante Móvel'!$M:$M,$B68,'Estruturante Móvel'!$AM:$AM,DB$4))-(COUNTIFS('Estruturante Móvel'!$M:$M,$B68,'Estruturante Móvel'!$AM:$AM,DB$4,'Estruturante Móvel'!$AQ:$AQ,"REPARO FO"))</f>
        <v>0</v>
      </c>
      <c r="DC68" s="140">
        <f>(COUNTIFS('Estruturante Móvel'!$M:$M,$B66,'Estruturante Móvel'!$C:$C,"&lt;&gt;PREVISTO",'Estruturante Móvel'!$G:$G,DB$4,'Estruturante Móvel'!$L:$L,'CRONOGRAMA_CONST+MIGRACAO'!CR$8))</f>
        <v>0</v>
      </c>
      <c r="DD68" s="139">
        <f>(COUNTIFS('Estruturante Móvel'!$M:$M,$B68,'Estruturante Móvel'!$AM:$AM,DD$4))-(COUNTIFS('Estruturante Móvel'!$M:$M,$B68,'Estruturante Móvel'!$AM:$AM,DD$4,'Estruturante Móvel'!$AQ:$AQ,"REPARO FO"))</f>
        <v>0</v>
      </c>
      <c r="DE68" s="140">
        <f>(COUNTIFS('Estruturante Móvel'!$M:$M,$B66,'Estruturante Móvel'!$C:$C,"&lt;&gt;PREVISTO",'Estruturante Móvel'!$G:$G,DD$4,'Estruturante Móvel'!$L:$L,'CRONOGRAMA_CONST+MIGRACAO'!CT$8))</f>
        <v>0</v>
      </c>
      <c r="DF68" s="139">
        <f>(COUNTIFS('Estruturante Móvel'!$M:$M,$B68,'Estruturante Móvel'!$AM:$AM,DF$4))-(COUNTIFS('Estruturante Móvel'!$M:$M,$B68,'Estruturante Móvel'!$AM:$AM,DF$4,'Estruturante Móvel'!$AQ:$AQ,"REPARO FO"))</f>
        <v>0</v>
      </c>
      <c r="DG68" s="140">
        <f>(COUNTIFS('Estruturante Móvel'!$M:$M,$B66,'Estruturante Móvel'!$C:$C,"&lt;&gt;PREVISTO",'Estruturante Móvel'!$G:$G,DF$4,'Estruturante Móvel'!$L:$L,'CRONOGRAMA_CONST+MIGRACAO'!CV$8))</f>
        <v>0</v>
      </c>
      <c r="DH68" s="139">
        <f>(COUNTIFS('Estruturante Móvel'!$M:$M,$B68,'Estruturante Móvel'!$AM:$AM,DH$4))-(COUNTIFS('Estruturante Móvel'!$M:$M,$B68,'Estruturante Móvel'!$AM:$AM,DH$4,'Estruturante Móvel'!$AQ:$AQ,"REPARO FO"))</f>
        <v>0</v>
      </c>
      <c r="DI68" s="140">
        <f>(COUNTIFS('Estruturante Móvel'!$M:$M,$B66,'Estruturante Móvel'!$C:$C,"&lt;&gt;PREVISTO",'Estruturante Móvel'!$G:$G,DH$4,'Estruturante Móvel'!$L:$L,'CRONOGRAMA_CONST+MIGRACAO'!CX$8))</f>
        <v>0</v>
      </c>
      <c r="DJ68" s="139">
        <f>(COUNTIFS('Estruturante Móvel'!$M:$M,$B68,'Estruturante Móvel'!$AM:$AM,DJ$4))-(COUNTIFS('Estruturante Móvel'!$M:$M,$B68,'Estruturante Móvel'!$AM:$AM,DJ$4,'Estruturante Móvel'!$AQ:$AQ,"REPARO FO"))</f>
        <v>0</v>
      </c>
      <c r="DK68" s="140">
        <f>(COUNTIFS('Estruturante Móvel'!$M:$M,$B66,'Estruturante Móvel'!$C:$C,"&lt;&gt;PREVISTO",'Estruturante Móvel'!$G:$G,DJ$4,'Estruturante Móvel'!$L:$L,'CRONOGRAMA_CONST+MIGRACAO'!CZ$8))</f>
        <v>0</v>
      </c>
      <c r="DL68" s="139">
        <f>(COUNTIFS('Estruturante Móvel'!$M:$M,$B68,'Estruturante Móvel'!$AM:$AM,DL$4))-(COUNTIFS('Estruturante Móvel'!$M:$M,$B68,'Estruturante Móvel'!$AM:$AM,DL$4,'Estruturante Móvel'!$AQ:$AQ,"REPARO FO"))</f>
        <v>0</v>
      </c>
      <c r="DM68" s="140">
        <f>(COUNTIFS('Estruturante Móvel'!$M:$M,$B66,'Estruturante Móvel'!$C:$C,"&lt;&gt;PREVISTO",'Estruturante Móvel'!$G:$G,DL$4,'Estruturante Móvel'!$L:$L,'CRONOGRAMA_CONST+MIGRACAO'!DB$8))</f>
        <v>0</v>
      </c>
      <c r="DN68" s="139">
        <f>(COUNTIFS('Estruturante Móvel'!$M:$M,$B68,'Estruturante Móvel'!$AM:$AM,DN$4))-(COUNTIFS('Estruturante Móvel'!$M:$M,$B68,'Estruturante Móvel'!$AM:$AM,DN$4,'Estruturante Móvel'!$AQ:$AQ,"REPARO FO"))</f>
        <v>0</v>
      </c>
      <c r="DO68" s="140">
        <f>(COUNTIFS('Estruturante Móvel'!$M:$M,$B66,'Estruturante Móvel'!$C:$C,"&lt;&gt;PREVISTO",'Estruturante Móvel'!$G:$G,DN$4,'Estruturante Móvel'!$L:$L,'CRONOGRAMA_CONST+MIGRACAO'!DD$8))</f>
        <v>0</v>
      </c>
      <c r="DP68" s="139">
        <f>(COUNTIFS('Estruturante Móvel'!$M:$M,$B68,'Estruturante Móvel'!$AM:$AM,DP$4))-(COUNTIFS('Estruturante Móvel'!$M:$M,$B68,'Estruturante Móvel'!$AM:$AM,DP$4,'Estruturante Móvel'!$AQ:$AQ,"REPARO FO"))</f>
        <v>0</v>
      </c>
      <c r="DQ68" s="140">
        <f>(COUNTIFS('Estruturante Móvel'!$M:$M,$B66,'Estruturante Móvel'!$C:$C,"&lt;&gt;PREVISTO",'Estruturante Móvel'!$G:$G,DP$4,'Estruturante Móvel'!$L:$L,'CRONOGRAMA_CONST+MIGRACAO'!DF$8))</f>
        <v>0</v>
      </c>
      <c r="DR68" s="139">
        <f>(COUNTIFS('Estruturante Móvel'!$M:$M,$B68,'Estruturante Móvel'!$AM:$AM,DR$4))-(COUNTIFS('Estruturante Móvel'!$M:$M,$B68,'Estruturante Móvel'!$AM:$AM,DR$4,'Estruturante Móvel'!$AQ:$AQ,"REPARO FO"))</f>
        <v>0</v>
      </c>
      <c r="DS68" s="140">
        <f>(COUNTIFS('Estruturante Móvel'!$M:$M,$B66,'Estruturante Móvel'!$C:$C,"&lt;&gt;PREVISTO",'Estruturante Móvel'!$G:$G,DR$4,'Estruturante Móvel'!$L:$L,'CRONOGRAMA_CONST+MIGRACAO'!DH$8))</f>
        <v>0</v>
      </c>
      <c r="DT68" s="139">
        <f>(COUNTIFS('Estruturante Móvel'!$M:$M,$B68,'Estruturante Móvel'!$AM:$AM,DT$4))-(COUNTIFS('Estruturante Móvel'!$M:$M,$B68,'Estruturante Móvel'!$AM:$AM,DT$4,'Estruturante Móvel'!$AQ:$AQ,"REPARO FO"))</f>
        <v>0</v>
      </c>
      <c r="DU68" s="140">
        <f>(COUNTIFS('Estruturante Móvel'!$M:$M,$B66,'Estruturante Móvel'!$C:$C,"&lt;&gt;PREVISTO",'Estruturante Móvel'!$G:$G,DT$4,'Estruturante Móvel'!$L:$L,'CRONOGRAMA_CONST+MIGRACAO'!DJ$8))</f>
        <v>0</v>
      </c>
      <c r="DV68" s="139">
        <f>(COUNTIFS('Estruturante Móvel'!$M:$M,$B68,'Estruturante Móvel'!$AM:$AM,DV$4))-(COUNTIFS('Estruturante Móvel'!$M:$M,$B68,'Estruturante Móvel'!$AM:$AM,DV$4,'Estruturante Móvel'!$AQ:$AQ,"REPARO FO"))</f>
        <v>0</v>
      </c>
      <c r="DW68" s="140">
        <f>(COUNTIFS('Estruturante Móvel'!$M:$M,$B66,'Estruturante Móvel'!$C:$C,"&lt;&gt;PREVISTO",'Estruturante Móvel'!$G:$G,DV$4,'Estruturante Móvel'!$L:$L,'CRONOGRAMA_CONST+MIGRACAO'!DL$8))</f>
        <v>0</v>
      </c>
      <c r="DX68" s="139">
        <f>(COUNTIFS('Estruturante Móvel'!$M:$M,$B68,'Estruturante Móvel'!$AM:$AM,DX$4))-(COUNTIFS('Estruturante Móvel'!$M:$M,$B68,'Estruturante Móvel'!$AM:$AM,DX$4,'Estruturante Móvel'!$AQ:$AQ,"REPARO FO"))</f>
        <v>0</v>
      </c>
      <c r="DY68" s="140">
        <f>(COUNTIFS('Estruturante Móvel'!$M:$M,$B66,'Estruturante Móvel'!$C:$C,"&lt;&gt;PREVISTO",'Estruturante Móvel'!$G:$G,DX$4,'Estruturante Móvel'!$L:$L,'CRONOGRAMA_CONST+MIGRACAO'!DN$8))</f>
        <v>0</v>
      </c>
      <c r="DZ68" s="139">
        <f>(COUNTIFS('Estruturante Móvel'!$M:$M,$B68,'Estruturante Móvel'!$AM:$AM,DZ$4))-(COUNTIFS('Estruturante Móvel'!$M:$M,$B68,'Estruturante Móvel'!$AM:$AM,DZ$4,'Estruturante Móvel'!$AQ:$AQ,"REPARO FO"))</f>
        <v>0</v>
      </c>
      <c r="EA68" s="140">
        <f>(COUNTIFS('Estruturante Móvel'!$M:$M,$B66,'Estruturante Móvel'!$C:$C,"&lt;&gt;PREVISTO",'Estruturante Móvel'!$G:$G,DZ$4,'Estruturante Móvel'!$L:$L,'CRONOGRAMA_CONST+MIGRACAO'!DP$8))</f>
        <v>0</v>
      </c>
      <c r="EB68" s="139">
        <f>(COUNTIFS('Estruturante Móvel'!$M:$M,$B68,'Estruturante Móvel'!$AM:$AM,EB$4))-(COUNTIFS('Estruturante Móvel'!$M:$M,$B68,'Estruturante Móvel'!$AM:$AM,EB$4,'Estruturante Móvel'!$AQ:$AQ,"REPARO FO"))</f>
        <v>0</v>
      </c>
      <c r="EC68" s="140">
        <f>(COUNTIFS('Estruturante Móvel'!$M:$M,$B66,'Estruturante Móvel'!$C:$C,"&lt;&gt;PREVISTO",'Estruturante Móvel'!$G:$G,EB$4,'Estruturante Móvel'!$L:$L,'CRONOGRAMA_CONST+MIGRACAO'!DR$8))</f>
        <v>0</v>
      </c>
      <c r="ED68" s="139">
        <f>(COUNTIFS('Estruturante Móvel'!$M:$M,$B68,'Estruturante Móvel'!$AM:$AM,ED$4))-(COUNTIFS('Estruturante Móvel'!$M:$M,$B68,'Estruturante Móvel'!$AM:$AM,ED$4,'Estruturante Móvel'!$AQ:$AQ,"REPARO FO"))</f>
        <v>0</v>
      </c>
      <c r="EE68" s="140">
        <f>(COUNTIFS('Estruturante Móvel'!$M:$M,$B66,'Estruturante Móvel'!$C:$C,"&lt;&gt;PREVISTO",'Estruturante Móvel'!$G:$G,ED$4,'Estruturante Móvel'!$L:$L,'CRONOGRAMA_CONST+MIGRACAO'!DT$8))</f>
        <v>0</v>
      </c>
      <c r="EF68" s="139">
        <f>(COUNTIFS('Estruturante Móvel'!$M:$M,$B68,'Estruturante Móvel'!$AM:$AM,EF$4))-(COUNTIFS('Estruturante Móvel'!$M:$M,$B68,'Estruturante Móvel'!$AM:$AM,EF$4,'Estruturante Móvel'!$AQ:$AQ,"REPARO FO"))</f>
        <v>0</v>
      </c>
      <c r="EG68" s="140">
        <f>(COUNTIFS('Estruturante Móvel'!$M:$M,$B66,'Estruturante Móvel'!$C:$C,"&lt;&gt;PREVISTO",'Estruturante Móvel'!$G:$G,EF$4,'Estruturante Móvel'!$L:$L,'CRONOGRAMA_CONST+MIGRACAO'!DV$8))</f>
        <v>0</v>
      </c>
      <c r="EH68" s="139">
        <f>(COUNTIFS('Estruturante Móvel'!$M:$M,$B68,'Estruturante Móvel'!$AM:$AM,EH$4))-(COUNTIFS('Estruturante Móvel'!$M:$M,$B68,'Estruturante Móvel'!$AM:$AM,EH$4,'Estruturante Móvel'!$AQ:$AQ,"REPARO FO"))</f>
        <v>0</v>
      </c>
      <c r="EI68" s="140">
        <f>(COUNTIFS('Estruturante Móvel'!$M:$M,$B66,'Estruturante Móvel'!$C:$C,"&lt;&gt;PREVISTO",'Estruturante Móvel'!$G:$G,EH$4,'Estruturante Móvel'!$L:$L,'CRONOGRAMA_CONST+MIGRACAO'!DX$8))</f>
        <v>0</v>
      </c>
      <c r="EJ68" s="139">
        <f>(COUNTIFS('Estruturante Móvel'!$M:$M,$B68,'Estruturante Móvel'!$AM:$AM,EJ$4))-(COUNTIFS('Estruturante Móvel'!$M:$M,$B68,'Estruturante Móvel'!$AM:$AM,EJ$4,'Estruturante Móvel'!$AQ:$AQ,"REPARO FO"))</f>
        <v>0</v>
      </c>
      <c r="EK68" s="140">
        <f>(COUNTIFS('Estruturante Móvel'!$M:$M,$B66,'Estruturante Móvel'!$C:$C,"&lt;&gt;PREVISTO",'Estruturante Móvel'!$G:$G,EJ$4,'Estruturante Móvel'!$L:$L,'CRONOGRAMA_CONST+MIGRACAO'!DZ$8))</f>
        <v>0</v>
      </c>
      <c r="EL68" s="139">
        <f>(COUNTIFS('Estruturante Móvel'!$M:$M,$B68,'Estruturante Móvel'!$AM:$AM,EL$4))-(COUNTIFS('Estruturante Móvel'!$M:$M,$B68,'Estruturante Móvel'!$AM:$AM,EL$4,'Estruturante Móvel'!$AQ:$AQ,"REPARO FO"))</f>
        <v>0</v>
      </c>
      <c r="EM68" s="140">
        <f>(COUNTIFS('Estruturante Móvel'!$M:$M,$B66,'Estruturante Móvel'!$C:$C,"&lt;&gt;PREVISTO",'Estruturante Móvel'!$G:$G,EL$4,'Estruturante Móvel'!$L:$L,'CRONOGRAMA_CONST+MIGRACAO'!EB$8))</f>
        <v>0</v>
      </c>
      <c r="EN68" s="139">
        <f>(COUNTIFS('Estruturante Móvel'!$M:$M,$B68,'Estruturante Móvel'!$AM:$AM,EN$4))-(COUNTIFS('Estruturante Móvel'!$M:$M,$B68,'Estruturante Móvel'!$AM:$AM,EN$4,'Estruturante Móvel'!$AQ:$AQ,"REPARO FO"))</f>
        <v>0</v>
      </c>
      <c r="EO68" s="140">
        <f>(COUNTIFS('Estruturante Móvel'!$M:$M,$B66,'Estruturante Móvel'!$C:$C,"&lt;&gt;PREVISTO",'Estruturante Móvel'!$G:$G,EN$4,'Estruturante Móvel'!$L:$L,'CRONOGRAMA_CONST+MIGRACAO'!ED$8))</f>
        <v>0</v>
      </c>
      <c r="EP68" s="139">
        <f>(COUNTIFS('Estruturante Móvel'!$M:$M,$B68,'Estruturante Móvel'!$AM:$AM,EP$4))-(COUNTIFS('Estruturante Móvel'!$M:$M,$B68,'Estruturante Móvel'!$AM:$AM,EP$4,'Estruturante Móvel'!$AQ:$AQ,"REPARO FO"))</f>
        <v>0</v>
      </c>
      <c r="EQ68" s="140">
        <f>(COUNTIFS('Estruturante Móvel'!$M:$M,$B66,'Estruturante Móvel'!$C:$C,"&lt;&gt;PREVISTO",'Estruturante Móvel'!$G:$G,EP$4,'Estruturante Móvel'!$L:$L,'CRONOGRAMA_CONST+MIGRACAO'!EF$8))</f>
        <v>0</v>
      </c>
      <c r="ER68" s="139">
        <f>(COUNTIFS('Estruturante Móvel'!$M:$M,$B68,'Estruturante Móvel'!$AM:$AM,ER$4))-(COUNTIFS('Estruturante Móvel'!$M:$M,$B68,'Estruturante Móvel'!$AM:$AM,ER$4,'Estruturante Móvel'!$AQ:$AQ,"REPARO FO"))</f>
        <v>0</v>
      </c>
      <c r="ES68" s="140">
        <f>(COUNTIFS('Estruturante Móvel'!$M:$M,$B66,'Estruturante Móvel'!$C:$C,"&lt;&gt;PREVISTO",'Estruturante Móvel'!$G:$G,ER$4,'Estruturante Móvel'!$L:$L,'CRONOGRAMA_CONST+MIGRACAO'!EH$8))</f>
        <v>0</v>
      </c>
      <c r="ET68" s="139">
        <f>(COUNTIFS('Estruturante Móvel'!$M:$M,$B68,'Estruturante Móvel'!$AM:$AM,ET$4))-(COUNTIFS('Estruturante Móvel'!$M:$M,$B68,'Estruturante Móvel'!$AM:$AM,ET$4,'Estruturante Móvel'!$AQ:$AQ,"REPARO FO"))</f>
        <v>0</v>
      </c>
      <c r="EU68" s="140">
        <f>(COUNTIFS('Estruturante Móvel'!$M:$M,$B66,'Estruturante Móvel'!$C:$C,"&lt;&gt;PREVISTO",'Estruturante Móvel'!$G:$G,ET$4,'Estruturante Móvel'!$L:$L,'CRONOGRAMA_CONST+MIGRACAO'!EJ$8))</f>
        <v>0</v>
      </c>
      <c r="EV68" s="139">
        <f>(COUNTIFS('Estruturante Móvel'!$M:$M,$B68,'Estruturante Móvel'!$AM:$AM,EV$4))-(COUNTIFS('Estruturante Móvel'!$M:$M,$B68,'Estruturante Móvel'!$AM:$AM,EV$4,'Estruturante Móvel'!$AQ:$AQ,"REPARO FO"))</f>
        <v>0</v>
      </c>
      <c r="EW68" s="140">
        <f>(COUNTIFS('Estruturante Móvel'!$M:$M,$B66,'Estruturante Móvel'!$C:$C,"&lt;&gt;PREVISTO",'Estruturante Móvel'!$G:$G,EV$4,'Estruturante Móvel'!$L:$L,'CRONOGRAMA_CONST+MIGRACAO'!EL$8))</f>
        <v>0</v>
      </c>
      <c r="EX68" s="139">
        <f>(COUNTIFS('Estruturante Móvel'!$M:$M,$B68,'Estruturante Móvel'!$AM:$AM,EX$4))-(COUNTIFS('Estruturante Móvel'!$M:$M,$B68,'Estruturante Móvel'!$AM:$AM,EX$4,'Estruturante Móvel'!$AQ:$AQ,"REPARO FO"))</f>
        <v>0</v>
      </c>
      <c r="EY68" s="140">
        <f>(COUNTIFS('Estruturante Móvel'!$M:$M,$B66,'Estruturante Móvel'!$C:$C,"&lt;&gt;PREVISTO",'Estruturante Móvel'!$G:$G,EX$4,'Estruturante Móvel'!$L:$L,'CRONOGRAMA_CONST+MIGRACAO'!EN$8))</f>
        <v>0</v>
      </c>
      <c r="EZ68" s="139">
        <f>(COUNTIFS('Estruturante Móvel'!$M:$M,$B68,'Estruturante Móvel'!$AM:$AM,EZ$4))-(COUNTIFS('Estruturante Móvel'!$M:$M,$B68,'Estruturante Móvel'!$AM:$AM,EZ$4,'Estruturante Móvel'!$AQ:$AQ,"REPARO FO"))</f>
        <v>0</v>
      </c>
      <c r="FA68" s="140">
        <f>(COUNTIFS('Estruturante Móvel'!$M:$M,$B66,'Estruturante Móvel'!$C:$C,"&lt;&gt;PREVISTO",'Estruturante Móvel'!$G:$G,EZ$4,'Estruturante Móvel'!$L:$L,'CRONOGRAMA_CONST+MIGRACAO'!EP$8))</f>
        <v>0</v>
      </c>
      <c r="FB68" s="139">
        <f>(COUNTIFS('Estruturante Móvel'!$M:$M,$B68,'Estruturante Móvel'!$AM:$AM,FB$4))-(COUNTIFS('Estruturante Móvel'!$M:$M,$B68,'Estruturante Móvel'!$AM:$AM,FB$4,'Estruturante Móvel'!$AQ:$AQ,"REPARO FO"))</f>
        <v>0</v>
      </c>
      <c r="FC68" s="140">
        <f>(COUNTIFS('Estruturante Móvel'!$M:$M,$B66,'Estruturante Móvel'!$C:$C,"&lt;&gt;PREVISTO",'Estruturante Móvel'!$G:$G,FB$4,'Estruturante Móvel'!$L:$L,'CRONOGRAMA_CONST+MIGRACAO'!ER$8))</f>
        <v>0</v>
      </c>
      <c r="FD68" s="139">
        <f>(COUNTIFS('Estruturante Móvel'!$M:$M,$B68,'Estruturante Móvel'!$AM:$AM,FD$4))-(COUNTIFS('Estruturante Móvel'!$M:$M,$B68,'Estruturante Móvel'!$AM:$AM,FD$4,'Estruturante Móvel'!$AQ:$AQ,"REPARO FO"))</f>
        <v>0</v>
      </c>
      <c r="FE68" s="140">
        <f>(COUNTIFS('Estruturante Móvel'!$M:$M,$B66,'Estruturante Móvel'!$C:$C,"&lt;&gt;PREVISTO",'Estruturante Móvel'!$G:$G,FD$4,'Estruturante Móvel'!$L:$L,'CRONOGRAMA_CONST+MIGRACAO'!ET$8))</f>
        <v>0</v>
      </c>
      <c r="FF68" s="139">
        <f>(COUNTIFS('Estruturante Móvel'!$M:$M,$B68,'Estruturante Móvel'!$AM:$AM,FF$4))-(COUNTIFS('Estruturante Móvel'!$M:$M,$B68,'Estruturante Móvel'!$AM:$AM,FF$4,'Estruturante Móvel'!$AQ:$AQ,"REPARO FO"))</f>
        <v>0</v>
      </c>
      <c r="FG68" s="140">
        <f>(COUNTIFS('Estruturante Móvel'!$M:$M,$B66,'Estruturante Móvel'!$C:$C,"&lt;&gt;PREVISTO",'Estruturante Móvel'!$G:$G,FF$4,'Estruturante Móvel'!$L:$L,'CRONOGRAMA_CONST+MIGRACAO'!EV$8))</f>
        <v>0</v>
      </c>
      <c r="FH68" s="139">
        <f>(COUNTIFS('Estruturante Móvel'!$M:$M,$B68,'Estruturante Móvel'!$AM:$AM,FH$4))-(COUNTIFS('Estruturante Móvel'!$M:$M,$B68,'Estruturante Móvel'!$AM:$AM,FH$4,'Estruturante Móvel'!$AQ:$AQ,"REPARO FO"))</f>
        <v>0</v>
      </c>
      <c r="FI68" s="140">
        <f>(COUNTIFS('Estruturante Móvel'!$M:$M,$B66,'Estruturante Móvel'!$C:$C,"&lt;&gt;PREVISTO",'Estruturante Móvel'!$G:$G,FH$4,'Estruturante Móvel'!$L:$L,'CRONOGRAMA_CONST+MIGRACAO'!EX$8))</f>
        <v>0</v>
      </c>
      <c r="FJ68" s="139">
        <f>(COUNTIFS('Estruturante Móvel'!$M:$M,$B68,'Estruturante Móvel'!$AM:$AM,FJ$4))-(COUNTIFS('Estruturante Móvel'!$M:$M,$B68,'Estruturante Móvel'!$AM:$AM,FJ$4,'Estruturante Móvel'!$AQ:$AQ,"REPARO FO"))</f>
        <v>0</v>
      </c>
      <c r="FK68" s="140">
        <f>(COUNTIFS('Estruturante Móvel'!$M:$M,$B66,'Estruturante Móvel'!$C:$C,"&lt;&gt;PREVISTO",'Estruturante Móvel'!$G:$G,FJ$4,'Estruturante Móvel'!$L:$L,'CRONOGRAMA_CONST+MIGRACAO'!EZ$8))</f>
        <v>0</v>
      </c>
      <c r="FL68" s="139">
        <f>(COUNTIFS('Estruturante Móvel'!$M:$M,$B68,'Estruturante Móvel'!$AM:$AM,FL$4))-(COUNTIFS('Estruturante Móvel'!$M:$M,$B68,'Estruturante Móvel'!$AM:$AM,FL$4,'Estruturante Móvel'!$AQ:$AQ,"REPARO FO"))</f>
        <v>0</v>
      </c>
      <c r="FM68" s="140">
        <f>(COUNTIFS('Estruturante Móvel'!$M:$M,$B66,'Estruturante Móvel'!$C:$C,"&lt;&gt;PREVISTO",'Estruturante Móvel'!$G:$G,FL$4,'Estruturante Móvel'!$L:$L,'CRONOGRAMA_CONST+MIGRACAO'!FB$8))</f>
        <v>0</v>
      </c>
      <c r="FN68" s="139">
        <f>(COUNTIFS('Estruturante Móvel'!$M:$M,$B68,'Estruturante Móvel'!$AM:$AM,FN$4))-(COUNTIFS('Estruturante Móvel'!$M:$M,$B68,'Estruturante Móvel'!$AM:$AM,FN$4,'Estruturante Móvel'!$AQ:$AQ,"REPARO FO"))</f>
        <v>0</v>
      </c>
      <c r="FO68" s="140">
        <f>(COUNTIFS('Estruturante Móvel'!$M:$M,$B66,'Estruturante Móvel'!$C:$C,"&lt;&gt;PREVISTO",'Estruturante Móvel'!$G:$G,FN$4,'Estruturante Móvel'!$L:$L,'CRONOGRAMA_CONST+MIGRACAO'!FD$8))</f>
        <v>0</v>
      </c>
      <c r="FP68" s="139">
        <f>(COUNTIFS('Estruturante Móvel'!$M:$M,$B68,'Estruturante Móvel'!$AM:$AM,FP$4))-(COUNTIFS('Estruturante Móvel'!$M:$M,$B68,'Estruturante Móvel'!$AM:$AM,FP$4,'Estruturante Móvel'!$AQ:$AQ,"REPARO FO"))</f>
        <v>0</v>
      </c>
      <c r="FQ68" s="140">
        <f>(COUNTIFS('Estruturante Móvel'!$M:$M,$B66,'Estruturante Móvel'!$C:$C,"&lt;&gt;PREVISTO",'Estruturante Móvel'!$G:$G,FP$4,'Estruturante Móvel'!$L:$L,'CRONOGRAMA_CONST+MIGRACAO'!FF$8))</f>
        <v>0</v>
      </c>
      <c r="FR68" s="139">
        <f>(COUNTIFS('Estruturante Móvel'!$M:$M,$B68,'Estruturante Móvel'!$AM:$AM,FR$4))-(COUNTIFS('Estruturante Móvel'!$M:$M,$B68,'Estruturante Móvel'!$AM:$AM,FR$4,'Estruturante Móvel'!$AQ:$AQ,"REPARO FO"))</f>
        <v>0</v>
      </c>
      <c r="FS68" s="140">
        <f>(COUNTIFS('Estruturante Móvel'!$M:$M,$B66,'Estruturante Móvel'!$C:$C,"&lt;&gt;PREVISTO",'Estruturante Móvel'!$G:$G,FR$4,'Estruturante Móvel'!$L:$L,'CRONOGRAMA_CONST+MIGRACAO'!FH$8))</f>
        <v>0</v>
      </c>
      <c r="FT68" s="139">
        <f>(COUNTIFS('Estruturante Móvel'!$M:$M,$B68,'Estruturante Móvel'!$AM:$AM,FT$4))-(COUNTIFS('Estruturante Móvel'!$M:$M,$B68,'Estruturante Móvel'!$AM:$AM,FT$4,'Estruturante Móvel'!$AQ:$AQ,"REPARO FO"))</f>
        <v>0</v>
      </c>
      <c r="FU68" s="140">
        <f>(COUNTIFS('Estruturante Móvel'!$M:$M,$B66,'Estruturante Móvel'!$C:$C,"&lt;&gt;PREVISTO",'Estruturante Móvel'!$G:$G,FT$4,'Estruturante Móvel'!$L:$L,'CRONOGRAMA_CONST+MIGRACAO'!FJ$8))</f>
        <v>0</v>
      </c>
      <c r="FV68" s="139">
        <f>(COUNTIFS('Estruturante Móvel'!$M:$M,$B68,'Estruturante Móvel'!$AM:$AM,FV$4))-(COUNTIFS('Estruturante Móvel'!$M:$M,$B68,'Estruturante Móvel'!$AM:$AM,FV$4,'Estruturante Móvel'!$AQ:$AQ,"REPARO FO"))</f>
        <v>0</v>
      </c>
      <c r="FW68" s="140">
        <f>(COUNTIFS('Estruturante Móvel'!$M:$M,$B66,'Estruturante Móvel'!$C:$C,"&lt;&gt;PREVISTO",'Estruturante Móvel'!$G:$G,FV$4,'Estruturante Móvel'!$L:$L,'CRONOGRAMA_CONST+MIGRACAO'!FL$8))</f>
        <v>0</v>
      </c>
      <c r="FX68" s="139">
        <f>(COUNTIFS('Estruturante Móvel'!$M:$M,$B68,'Estruturante Móvel'!$AM:$AM,FX$4))-(COUNTIFS('Estruturante Móvel'!$M:$M,$B68,'Estruturante Móvel'!$AM:$AM,FX$4,'Estruturante Móvel'!$AQ:$AQ,"REPARO FO"))</f>
        <v>0</v>
      </c>
      <c r="FY68" s="140">
        <f>(COUNTIFS('Estruturante Móvel'!$M:$M,$B66,'Estruturante Móvel'!$C:$C,"&lt;&gt;PREVISTO",'Estruturante Móvel'!$G:$G,FX$4,'Estruturante Móvel'!$L:$L,'CRONOGRAMA_CONST+MIGRACAO'!FN$8))</f>
        <v>0</v>
      </c>
      <c r="FZ68" s="139">
        <f>(COUNTIFS('Estruturante Móvel'!$M:$M,$B68,'Estruturante Móvel'!$AM:$AM,FZ$4))-(COUNTIFS('Estruturante Móvel'!$M:$M,$B68,'Estruturante Móvel'!$AM:$AM,FZ$4,'Estruturante Móvel'!$AQ:$AQ,"REPARO FO"))</f>
        <v>0</v>
      </c>
      <c r="GA68" s="140">
        <f>(COUNTIFS('Estruturante Móvel'!$M:$M,$B66,'Estruturante Móvel'!$C:$C,"&lt;&gt;PREVISTO",'Estruturante Móvel'!$G:$G,FZ$4,'Estruturante Móvel'!$L:$L,'CRONOGRAMA_CONST+MIGRACAO'!FP$8))</f>
        <v>0</v>
      </c>
      <c r="GB68" s="139">
        <f>(COUNTIFS('Estruturante Móvel'!$M:$M,$B68,'Estruturante Móvel'!$AM:$AM,GB$4))-(COUNTIFS('Estruturante Móvel'!$M:$M,$B68,'Estruturante Móvel'!$AM:$AM,GB$4,'Estruturante Móvel'!$AQ:$AQ,"REPARO FO"))</f>
        <v>0</v>
      </c>
      <c r="GC68" s="140">
        <f>(COUNTIFS('Estruturante Móvel'!$M:$M,$B66,'Estruturante Móvel'!$C:$C,"&lt;&gt;PREVISTO",'Estruturante Móvel'!$G:$G,GB$4,'Estruturante Móvel'!$L:$L,'CRONOGRAMA_CONST+MIGRACAO'!FR$8))</f>
        <v>0</v>
      </c>
      <c r="GD68" s="139">
        <f>(COUNTIFS('Estruturante Móvel'!$M:$M,$B68,'Estruturante Móvel'!$AM:$AM,GD$4))-(COUNTIFS('Estruturante Móvel'!$M:$M,$B68,'Estruturante Móvel'!$AM:$AM,GD$4,'Estruturante Móvel'!$AQ:$AQ,"REPARO FO"))</f>
        <v>0</v>
      </c>
      <c r="GE68" s="140">
        <f>(COUNTIFS('Estruturante Móvel'!$M:$M,$B66,'Estruturante Móvel'!$C:$C,"&lt;&gt;PREVISTO",'Estruturante Móvel'!$G:$G,GD$4,'Estruturante Móvel'!$L:$L,'CRONOGRAMA_CONST+MIGRACAO'!FT$8))</f>
        <v>0</v>
      </c>
      <c r="GF68" s="139">
        <f>(COUNTIFS('Estruturante Móvel'!$M:$M,$B68,'Estruturante Móvel'!$AM:$AM,GF$4))-(COUNTIFS('Estruturante Móvel'!$M:$M,$B68,'Estruturante Móvel'!$AM:$AM,GF$4,'Estruturante Móvel'!$AQ:$AQ,"REPARO FO"))</f>
        <v>0</v>
      </c>
      <c r="GG68" s="140">
        <f>(COUNTIFS('Estruturante Móvel'!$M:$M,$B66,'Estruturante Móvel'!$C:$C,"&lt;&gt;PREVISTO",'Estruturante Móvel'!$G:$G,GF$4,'Estruturante Móvel'!$L:$L,'CRONOGRAMA_CONST+MIGRACAO'!FV$8))</f>
        <v>0</v>
      </c>
      <c r="GH68" s="139">
        <f>(COUNTIFS('Estruturante Móvel'!$M:$M,$B68,'Estruturante Móvel'!$AM:$AM,GH$4))-(COUNTIFS('Estruturante Móvel'!$M:$M,$B68,'Estruturante Móvel'!$AM:$AM,GH$4,'Estruturante Móvel'!$AQ:$AQ,"REPARO FO"))</f>
        <v>0</v>
      </c>
      <c r="GI68" s="140">
        <f>(COUNTIFS('Estruturante Móvel'!$M:$M,$B66,'Estruturante Móvel'!$C:$C,"&lt;&gt;PREVISTO",'Estruturante Móvel'!$G:$G,GH$4,'Estruturante Móvel'!$L:$L,'CRONOGRAMA_CONST+MIGRACAO'!FX$8))</f>
        <v>0</v>
      </c>
      <c r="GJ68" s="139">
        <f>(COUNTIFS('Estruturante Móvel'!$M:$M,$B68,'Estruturante Móvel'!$AM:$AM,GJ$4))-(COUNTIFS('Estruturante Móvel'!$M:$M,$B68,'Estruturante Móvel'!$AM:$AM,GJ$4,'Estruturante Móvel'!$AQ:$AQ,"REPARO FO"))</f>
        <v>0</v>
      </c>
      <c r="GK68" s="140">
        <f>(COUNTIFS('Estruturante Móvel'!$M:$M,$B66,'Estruturante Móvel'!$C:$C,"&lt;&gt;PREVISTO",'Estruturante Móvel'!$G:$G,GJ$4,'Estruturante Móvel'!$L:$L,'CRONOGRAMA_CONST+MIGRACAO'!FZ$8))</f>
        <v>0</v>
      </c>
      <c r="GL68" s="139">
        <f>(COUNTIFS('Estruturante Móvel'!$M:$M,$B68,'Estruturante Móvel'!$AM:$AM,GL$4))-(COUNTIFS('Estruturante Móvel'!$M:$M,$B68,'Estruturante Móvel'!$AM:$AM,GL$4,'Estruturante Móvel'!$AQ:$AQ,"REPARO FO"))</f>
        <v>0</v>
      </c>
      <c r="GM68" s="140">
        <f>(COUNTIFS('Estruturante Móvel'!$M:$M,$B66,'Estruturante Móvel'!$C:$C,"&lt;&gt;PREVISTO",'Estruturante Móvel'!$G:$G,GL$4,'Estruturante Móvel'!$L:$L,'CRONOGRAMA_CONST+MIGRACAO'!GB$8))</f>
        <v>0</v>
      </c>
      <c r="GN68" s="139">
        <f>(COUNTIFS('Estruturante Móvel'!$M:$M,$B68,'Estruturante Móvel'!$AM:$AM,GN$4))-(COUNTIFS('Estruturante Móvel'!$M:$M,$B68,'Estruturante Móvel'!$AM:$AM,GN$4,'Estruturante Móvel'!$AQ:$AQ,"REPARO FO"))</f>
        <v>0</v>
      </c>
      <c r="GO68" s="140">
        <f>(COUNTIFS('Estruturante Móvel'!$M:$M,$B66,'Estruturante Móvel'!$C:$C,"&lt;&gt;PREVISTO",'Estruturante Móvel'!$G:$G,GN$4,'Estruturante Móvel'!$L:$L,'CRONOGRAMA_CONST+MIGRACAO'!GD$8))</f>
        <v>0</v>
      </c>
      <c r="GP68" s="139">
        <f>(COUNTIFS('Estruturante Móvel'!$M:$M,$B68,'Estruturante Móvel'!$AM:$AM,GP$4))-(COUNTIFS('Estruturante Móvel'!$M:$M,$B68,'Estruturante Móvel'!$AM:$AM,GP$4,'Estruturante Móvel'!$AQ:$AQ,"REPARO FO"))</f>
        <v>0</v>
      </c>
      <c r="GQ68" s="140">
        <f>(COUNTIFS('Estruturante Móvel'!$M:$M,$B66,'Estruturante Móvel'!$C:$C,"&lt;&gt;PREVISTO",'Estruturante Móvel'!$G:$G,GP$4,'Estruturante Móvel'!$L:$L,'CRONOGRAMA_CONST+MIGRACAO'!GF$8))</f>
        <v>0</v>
      </c>
      <c r="GR68" s="139">
        <f>(COUNTIFS('Estruturante Móvel'!$M:$M,$B68,'Estruturante Móvel'!$AM:$AM,GR$4))-(COUNTIFS('Estruturante Móvel'!$M:$M,$B68,'Estruturante Móvel'!$AM:$AM,GR$4,'Estruturante Móvel'!$AQ:$AQ,"REPARO FO"))</f>
        <v>0</v>
      </c>
      <c r="GS68" s="140">
        <f>(COUNTIFS('Estruturante Móvel'!$M:$M,$B66,'Estruturante Móvel'!$C:$C,"&lt;&gt;PREVISTO",'Estruturante Móvel'!$G:$G,GR$4,'Estruturante Móvel'!$L:$L,'CRONOGRAMA_CONST+MIGRACAO'!GH$8))</f>
        <v>0</v>
      </c>
      <c r="GT68" s="139">
        <f>(COUNTIFS('Estruturante Móvel'!$M:$M,$B68,'Estruturante Móvel'!$AM:$AM,GT$4))-(COUNTIFS('Estruturante Móvel'!$M:$M,$B68,'Estruturante Móvel'!$AM:$AM,GT$4,'Estruturante Móvel'!$AQ:$AQ,"REPARO FO"))</f>
        <v>0</v>
      </c>
      <c r="GU68" s="140">
        <f>(COUNTIFS('Estruturante Móvel'!$M:$M,$B66,'Estruturante Móvel'!$C:$C,"&lt;&gt;PREVISTO",'Estruturante Móvel'!$G:$G,GT$4,'Estruturante Móvel'!$L:$L,'CRONOGRAMA_CONST+MIGRACAO'!GJ$8))</f>
        <v>0</v>
      </c>
      <c r="GV68" s="139">
        <f>(COUNTIFS('Estruturante Móvel'!$M:$M,$B68,'Estruturante Móvel'!$AM:$AM,GV$4))-(COUNTIFS('Estruturante Móvel'!$M:$M,$B68,'Estruturante Móvel'!$AM:$AM,GV$4,'Estruturante Móvel'!$AQ:$AQ,"REPARO FO"))</f>
        <v>0</v>
      </c>
      <c r="GW68" s="140">
        <f>(COUNTIFS('Estruturante Móvel'!$M:$M,$B66,'Estruturante Móvel'!$C:$C,"&lt;&gt;PREVISTO",'Estruturante Móvel'!$G:$G,GV$4,'Estruturante Móvel'!$L:$L,'CRONOGRAMA_CONST+MIGRACAO'!GL$8))</f>
        <v>0</v>
      </c>
      <c r="GX68" s="139">
        <f>(COUNTIFS('Estruturante Móvel'!$M:$M,$B68,'Estruturante Móvel'!$AM:$AM,GX$4))-(COUNTIFS('Estruturante Móvel'!$M:$M,$B68,'Estruturante Móvel'!$AM:$AM,GX$4,'Estruturante Móvel'!$AQ:$AQ,"REPARO FO"))</f>
        <v>0</v>
      </c>
      <c r="GY68" s="140">
        <f>(COUNTIFS('Estruturante Móvel'!$M:$M,$B66,'Estruturante Móvel'!$C:$C,"&lt;&gt;PREVISTO",'Estruturante Móvel'!$G:$G,GX$4,'Estruturante Móvel'!$L:$L,'CRONOGRAMA_CONST+MIGRACAO'!GN$8))</f>
        <v>0</v>
      </c>
      <c r="GZ68" s="139">
        <f>(COUNTIFS('Estruturante Móvel'!$M:$M,$B68,'Estruturante Móvel'!$AM:$AM,GZ$4))-(COUNTIFS('Estruturante Móvel'!$M:$M,$B68,'Estruturante Móvel'!$AM:$AM,GZ$4,'Estruturante Móvel'!$AQ:$AQ,"REPARO FO"))</f>
        <v>0</v>
      </c>
      <c r="HA68" s="140">
        <f>(COUNTIFS('Estruturante Móvel'!$M:$M,$B66,'Estruturante Móvel'!$C:$C,"&lt;&gt;PREVISTO",'Estruturante Móvel'!$G:$G,GZ$4,'Estruturante Móvel'!$L:$L,'CRONOGRAMA_CONST+MIGRACAO'!GP$8))</f>
        <v>0</v>
      </c>
      <c r="HB68" s="139">
        <f>(COUNTIFS('Estruturante Móvel'!$M:$M,$B68,'Estruturante Móvel'!$AM:$AM,HB$4))-(COUNTIFS('Estruturante Móvel'!$M:$M,$B68,'Estruturante Móvel'!$AM:$AM,HB$4,'Estruturante Móvel'!$AQ:$AQ,"REPARO FO"))</f>
        <v>0</v>
      </c>
      <c r="HC68" s="140">
        <f>(COUNTIFS('Estruturante Móvel'!$M:$M,$B66,'Estruturante Móvel'!$C:$C,"&lt;&gt;PREVISTO",'Estruturante Móvel'!$G:$G,HB$4,'Estruturante Móvel'!$L:$L,'CRONOGRAMA_CONST+MIGRACAO'!GR$8))</f>
        <v>0</v>
      </c>
      <c r="HD68" s="139">
        <f>(COUNTIFS('Estruturante Móvel'!$M:$M,$B68,'Estruturante Móvel'!$AM:$AM,HD$4))-(COUNTIFS('Estruturante Móvel'!$M:$M,$B68,'Estruturante Móvel'!$AM:$AM,HD$4,'Estruturante Móvel'!$AQ:$AQ,"REPARO FO"))</f>
        <v>0</v>
      </c>
      <c r="HE68" s="140">
        <f>(COUNTIFS('Estruturante Móvel'!$M:$M,$B66,'Estruturante Móvel'!$C:$C,"&lt;&gt;PREVISTO",'Estruturante Móvel'!$G:$G,HD$4,'Estruturante Móvel'!$L:$L,'CRONOGRAMA_CONST+MIGRACAO'!GT$8))</f>
        <v>0</v>
      </c>
      <c r="HF68" s="139">
        <f>(COUNTIFS('Estruturante Móvel'!$M:$M,$B68,'Estruturante Móvel'!$AM:$AM,HF$4))-(COUNTIFS('Estruturante Móvel'!$M:$M,$B68,'Estruturante Móvel'!$AM:$AM,HF$4,'Estruturante Móvel'!$AQ:$AQ,"REPARO FO"))</f>
        <v>0</v>
      </c>
      <c r="HG68" s="140">
        <f>(COUNTIFS('Estruturante Móvel'!$M:$M,$B66,'Estruturante Móvel'!$C:$C,"&lt;&gt;PREVISTO",'Estruturante Móvel'!$G:$G,HF$4,'Estruturante Móvel'!$L:$L,'CRONOGRAMA_CONST+MIGRACAO'!GV$8))</f>
        <v>0</v>
      </c>
      <c r="HH68" s="139">
        <f>(COUNTIFS('Estruturante Móvel'!$M:$M,$B68,'Estruturante Móvel'!$AM:$AM,HH$4))-(COUNTIFS('Estruturante Móvel'!$M:$M,$B68,'Estruturante Móvel'!$AM:$AM,HH$4,'Estruturante Móvel'!$AQ:$AQ,"REPARO FO"))</f>
        <v>0</v>
      </c>
      <c r="HI68" s="140">
        <f>(COUNTIFS('Estruturante Móvel'!$M:$M,$B66,'Estruturante Móvel'!$C:$C,"&lt;&gt;PREVISTO",'Estruturante Móvel'!$G:$G,HH$4,'Estruturante Móvel'!$L:$L,'CRONOGRAMA_CONST+MIGRACAO'!GX$8))</f>
        <v>0</v>
      </c>
      <c r="HJ68" s="139">
        <f>(COUNTIFS('Estruturante Móvel'!$M:$M,$B68,'Estruturante Móvel'!$AM:$AM,HJ$4))-(COUNTIFS('Estruturante Móvel'!$M:$M,$B68,'Estruturante Móvel'!$AM:$AM,HJ$4,'Estruturante Móvel'!$AQ:$AQ,"REPARO FO"))</f>
        <v>0</v>
      </c>
      <c r="HK68" s="140">
        <f>(COUNTIFS('Estruturante Móvel'!$M:$M,$B66,'Estruturante Móvel'!$C:$C,"&lt;&gt;PREVISTO",'Estruturante Móvel'!$G:$G,HJ$4,'Estruturante Móvel'!$L:$L,'CRONOGRAMA_CONST+MIGRACAO'!GZ$8))</f>
        <v>0</v>
      </c>
      <c r="HL68" s="139">
        <f>(COUNTIFS('Estruturante Móvel'!$M:$M,$B68,'Estruturante Móvel'!$AM:$AM,HL$4))-(COUNTIFS('Estruturante Móvel'!$M:$M,$B68,'Estruturante Móvel'!$AM:$AM,HL$4,'Estruturante Móvel'!$AQ:$AQ,"REPARO FO"))</f>
        <v>0</v>
      </c>
      <c r="HM68" s="140">
        <f>(COUNTIFS('Estruturante Móvel'!$M:$M,$B66,'Estruturante Móvel'!$C:$C,"&lt;&gt;PREVISTO",'Estruturante Móvel'!$G:$G,HL$4,'Estruturante Móvel'!$L:$L,'CRONOGRAMA_CONST+MIGRACAO'!HB$8))</f>
        <v>0</v>
      </c>
      <c r="HN68" s="139">
        <f>(COUNTIFS('Estruturante Móvel'!$M:$M,$B68,'Estruturante Móvel'!$AM:$AM,HN$4))-(COUNTIFS('Estruturante Móvel'!$M:$M,$B68,'Estruturante Móvel'!$AM:$AM,HN$4,'Estruturante Móvel'!$AQ:$AQ,"REPARO FO"))</f>
        <v>0</v>
      </c>
      <c r="HO68" s="140">
        <f>(COUNTIFS('Estruturante Móvel'!$M:$M,$B66,'Estruturante Móvel'!$C:$C,"&lt;&gt;PREVISTO",'Estruturante Móvel'!$G:$G,HN$4,'Estruturante Móvel'!$L:$L,'CRONOGRAMA_CONST+MIGRACAO'!HD$8))</f>
        <v>0</v>
      </c>
      <c r="HP68" s="139">
        <f>(COUNTIFS('Estruturante Móvel'!$M:$M,$B68,'Estruturante Móvel'!$AM:$AM,HP$4))-(COUNTIFS('Estruturante Móvel'!$M:$M,$B68,'Estruturante Móvel'!$AM:$AM,HP$4,'Estruturante Móvel'!$AQ:$AQ,"REPARO FO"))</f>
        <v>0</v>
      </c>
      <c r="HQ68" s="140">
        <f>(COUNTIFS('Estruturante Móvel'!$M:$M,$B66,'Estruturante Móvel'!$C:$C,"&lt;&gt;PREVISTO",'Estruturante Móvel'!$G:$G,HP$4,'Estruturante Móvel'!$L:$L,'CRONOGRAMA_CONST+MIGRACAO'!HF$8))</f>
        <v>0</v>
      </c>
      <c r="HR68" s="139">
        <f>(COUNTIFS('Estruturante Móvel'!$M:$M,$B68,'Estruturante Móvel'!$AM:$AM,HR$4))-(COUNTIFS('Estruturante Móvel'!$M:$M,$B68,'Estruturante Móvel'!$AM:$AM,HR$4,'Estruturante Móvel'!$AQ:$AQ,"REPARO FO"))</f>
        <v>0</v>
      </c>
      <c r="HS68" s="140">
        <f>(COUNTIFS('Estruturante Móvel'!$M:$M,$B66,'Estruturante Móvel'!$C:$C,"&lt;&gt;PREVISTO",'Estruturante Móvel'!$G:$G,HR$4,'Estruturante Móvel'!$L:$L,'CRONOGRAMA_CONST+MIGRACAO'!HH$8))</f>
        <v>0</v>
      </c>
      <c r="HT68" s="139">
        <f>(COUNTIFS('Estruturante Móvel'!$M:$M,$B68,'Estruturante Móvel'!$AM:$AM,HT$4))-(COUNTIFS('Estruturante Móvel'!$M:$M,$B68,'Estruturante Móvel'!$AM:$AM,HT$4,'Estruturante Móvel'!$AQ:$AQ,"REPARO FO"))</f>
        <v>0</v>
      </c>
      <c r="HU68" s="140">
        <f>(COUNTIFS('Estruturante Móvel'!$M:$M,$B66,'Estruturante Móvel'!$C:$C,"&lt;&gt;PREVISTO",'Estruturante Móvel'!$G:$G,HT$4,'Estruturante Móvel'!$L:$L,'CRONOGRAMA_CONST+MIGRACAO'!HJ$8))</f>
        <v>0</v>
      </c>
      <c r="HV68" s="139">
        <f>(COUNTIFS('Estruturante Móvel'!$M:$M,$B68,'Estruturante Móvel'!$AM:$AM,HV$4))-(COUNTIFS('Estruturante Móvel'!$M:$M,$B68,'Estruturante Móvel'!$AM:$AM,HV$4,'Estruturante Móvel'!$AQ:$AQ,"REPARO FO"))</f>
        <v>0</v>
      </c>
      <c r="HW68" s="140">
        <f>(COUNTIFS('Estruturante Móvel'!$M:$M,$B66,'Estruturante Móvel'!$C:$C,"&lt;&gt;PREVISTO",'Estruturante Móvel'!$G:$G,HV$4,'Estruturante Móvel'!$L:$L,'CRONOGRAMA_CONST+MIGRACAO'!HL$8))</f>
        <v>0</v>
      </c>
      <c r="HX68" s="139">
        <f>(COUNTIFS('Estruturante Móvel'!$M:$M,$B68,'Estruturante Móvel'!$AM:$AM,HX$4))-(COUNTIFS('Estruturante Móvel'!$M:$M,$B68,'Estruturante Móvel'!$AM:$AM,HX$4,'Estruturante Móvel'!$AQ:$AQ,"REPARO FO"))</f>
        <v>0</v>
      </c>
      <c r="HY68" s="140">
        <f>(COUNTIFS('Estruturante Móvel'!$M:$M,$B66,'Estruturante Móvel'!$C:$C,"&lt;&gt;PREVISTO",'Estruturante Móvel'!$G:$G,HX$4,'Estruturante Móvel'!$L:$L,'CRONOGRAMA_CONST+MIGRACAO'!HN$8))</f>
        <v>0</v>
      </c>
      <c r="HZ68" s="139">
        <f>(COUNTIFS('Estruturante Móvel'!$M:$M,$B68,'Estruturante Móvel'!$AM:$AM,HZ$4))-(COUNTIFS('Estruturante Móvel'!$M:$M,$B68,'Estruturante Móvel'!$AM:$AM,HZ$4,'Estruturante Móvel'!$AQ:$AQ,"REPARO FO"))</f>
        <v>0</v>
      </c>
      <c r="IA68" s="140">
        <f>(COUNTIFS('Estruturante Móvel'!$M:$M,$B66,'Estruturante Móvel'!$C:$C,"&lt;&gt;PREVISTO",'Estruturante Móvel'!$G:$G,HZ$4,'Estruturante Móvel'!$L:$L,'CRONOGRAMA_CONST+MIGRACAO'!HP$8))</f>
        <v>0</v>
      </c>
      <c r="IB68" s="139">
        <f>(COUNTIFS('Estruturante Móvel'!$M:$M,$B68,'Estruturante Móvel'!$AM:$AM,IB$4))-(COUNTIFS('Estruturante Móvel'!$M:$M,$B68,'Estruturante Móvel'!$AM:$AM,IB$4,'Estruturante Móvel'!$AQ:$AQ,"REPARO FO"))</f>
        <v>0</v>
      </c>
      <c r="IC68" s="140">
        <f>(COUNTIFS('Estruturante Móvel'!$M:$M,$B66,'Estruturante Móvel'!$C:$C,"&lt;&gt;PREVISTO",'Estruturante Móvel'!$G:$G,IB$4,'Estruturante Móvel'!$L:$L,'CRONOGRAMA_CONST+MIGRACAO'!HR$8))</f>
        <v>0</v>
      </c>
      <c r="ID68" s="139">
        <f>(COUNTIFS('Estruturante Móvel'!$M:$M,$B68,'Estruturante Móvel'!$AM:$AM,ID$4))-(COUNTIFS('Estruturante Móvel'!$M:$M,$B68,'Estruturante Móvel'!$AM:$AM,ID$4,'Estruturante Móvel'!$AQ:$AQ,"REPARO FO"))</f>
        <v>0</v>
      </c>
      <c r="IE68" s="140">
        <f>(COUNTIFS('Estruturante Móvel'!$M:$M,$B66,'Estruturante Móvel'!$C:$C,"&lt;&gt;PREVISTO",'Estruturante Móvel'!$G:$G,ID$4,'Estruturante Móvel'!$L:$L,'CRONOGRAMA_CONST+MIGRACAO'!HT$8))</f>
        <v>0</v>
      </c>
      <c r="IF68" s="139">
        <f>(COUNTIFS('Estruturante Móvel'!$M:$M,$B68,'Estruturante Móvel'!$AM:$AM,IF$4))-(COUNTIFS('Estruturante Móvel'!$M:$M,$B68,'Estruturante Móvel'!$AM:$AM,IF$4,'Estruturante Móvel'!$AQ:$AQ,"REPARO FO"))</f>
        <v>0</v>
      </c>
      <c r="IG68" s="140">
        <f>(COUNTIFS('Estruturante Móvel'!$M:$M,$B66,'Estruturante Móvel'!$C:$C,"&lt;&gt;PREVISTO",'Estruturante Móvel'!$G:$G,IF$4,'Estruturante Móvel'!$L:$L,'CRONOGRAMA_CONST+MIGRACAO'!HV$8))</f>
        <v>0</v>
      </c>
      <c r="IH68" s="139">
        <f>(COUNTIFS('Estruturante Móvel'!$M:$M,$B68,'Estruturante Móvel'!$AM:$AM,IH$4))-(COUNTIFS('Estruturante Móvel'!$M:$M,$B68,'Estruturante Móvel'!$AM:$AM,IH$4,'Estruturante Móvel'!$AQ:$AQ,"REPARO FO"))</f>
        <v>0</v>
      </c>
      <c r="II68" s="140">
        <f>(COUNTIFS('Estruturante Móvel'!$M:$M,$B66,'Estruturante Móvel'!$C:$C,"&lt;&gt;PREVISTO",'Estruturante Móvel'!$G:$G,IH$4,'Estruturante Móvel'!$L:$L,'CRONOGRAMA_CONST+MIGRACAO'!HX$8))</f>
        <v>0</v>
      </c>
      <c r="IJ68" s="139">
        <f>(COUNTIFS('Estruturante Móvel'!$M:$M,$B68,'Estruturante Móvel'!$AM:$AM,IJ$4))-(COUNTIFS('Estruturante Móvel'!$M:$M,$B68,'Estruturante Móvel'!$AM:$AM,IJ$4,'Estruturante Móvel'!$AQ:$AQ,"REPARO FO"))</f>
        <v>0</v>
      </c>
      <c r="IK68" s="140">
        <f>(COUNTIFS('Estruturante Móvel'!$M:$M,$B66,'Estruturante Móvel'!$C:$C,"&lt;&gt;PREVISTO",'Estruturante Móvel'!$G:$G,IJ$4,'Estruturante Móvel'!$L:$L,'CRONOGRAMA_CONST+MIGRACAO'!HZ$8))</f>
        <v>0</v>
      </c>
      <c r="IL68" s="139">
        <f>(COUNTIFS('Estruturante Móvel'!$M:$M,$B68,'Estruturante Móvel'!$AM:$AM,IL$4))-(COUNTIFS('Estruturante Móvel'!$M:$M,$B68,'Estruturante Móvel'!$AM:$AM,IL$4,'Estruturante Móvel'!$AQ:$AQ,"REPARO FO"))</f>
        <v>0</v>
      </c>
      <c r="IM68" s="140">
        <f>(COUNTIFS('Estruturante Móvel'!$M:$M,$B66,'Estruturante Móvel'!$C:$C,"&lt;&gt;PREVISTO",'Estruturante Móvel'!$G:$G,IL$4,'Estruturante Móvel'!$L:$L,'CRONOGRAMA_CONST+MIGRACAO'!IB$8))</f>
        <v>0</v>
      </c>
      <c r="IN68" s="139">
        <f>(COUNTIFS('Estruturante Móvel'!$M:$M,$B68,'Estruturante Móvel'!$AM:$AM,IN$4))-(COUNTIFS('Estruturante Móvel'!$M:$M,$B68,'Estruturante Móvel'!$AM:$AM,IN$4,'Estruturante Móvel'!$AQ:$AQ,"REPARO FO"))</f>
        <v>0</v>
      </c>
      <c r="IO68" s="140">
        <f>(COUNTIFS('Estruturante Móvel'!$M:$M,$B66,'Estruturante Móvel'!$C:$C,"&lt;&gt;PREVISTO",'Estruturante Móvel'!$G:$G,IN$4,'Estruturante Móvel'!$L:$L,'CRONOGRAMA_CONST+MIGRACAO'!ID$8))</f>
        <v>0</v>
      </c>
      <c r="IP68" s="139">
        <f>(COUNTIFS('Estruturante Móvel'!$M:$M,$B68,'Estruturante Móvel'!$AM:$AM,IP$4))-(COUNTIFS('Estruturante Móvel'!$M:$M,$B68,'Estruturante Móvel'!$AM:$AM,IP$4,'Estruturante Móvel'!$AQ:$AQ,"REPARO FO"))</f>
        <v>0</v>
      </c>
      <c r="IQ68" s="140">
        <f>(COUNTIFS('Estruturante Móvel'!$M:$M,$B66,'Estruturante Móvel'!$C:$C,"&lt;&gt;PREVISTO",'Estruturante Móvel'!$G:$G,IP$4,'Estruturante Móvel'!$L:$L,'CRONOGRAMA_CONST+MIGRACAO'!IF$8))</f>
        <v>0</v>
      </c>
      <c r="IR68" s="139">
        <f>(COUNTIFS('Estruturante Móvel'!$M:$M,$B68,'Estruturante Móvel'!$AM:$AM,IR$4))-(COUNTIFS('Estruturante Móvel'!$M:$M,$B68,'Estruturante Móvel'!$AM:$AM,IR$4,'Estruturante Móvel'!$AQ:$AQ,"REPARO FO"))</f>
        <v>0</v>
      </c>
      <c r="IS68" s="140">
        <f>(COUNTIFS('Estruturante Móvel'!$M:$M,$B66,'Estruturante Móvel'!$C:$C,"&lt;&gt;PREVISTO",'Estruturante Móvel'!$G:$G,IR$4,'Estruturante Móvel'!$L:$L,'CRONOGRAMA_CONST+MIGRACAO'!IH$8))</f>
        <v>0</v>
      </c>
      <c r="IT68" s="139">
        <f>(COUNTIFS('Estruturante Móvel'!$M:$M,$B68,'Estruturante Móvel'!$AM:$AM,IT$4))-(COUNTIFS('Estruturante Móvel'!$M:$M,$B68,'Estruturante Móvel'!$AM:$AM,IT$4,'Estruturante Móvel'!$AQ:$AQ,"REPARO FO"))</f>
        <v>0</v>
      </c>
      <c r="IU68" s="140">
        <f>(COUNTIFS('Estruturante Móvel'!$M:$M,$B66,'Estruturante Móvel'!$C:$C,"&lt;&gt;PREVISTO",'Estruturante Móvel'!$G:$G,IT$4,'Estruturante Móvel'!$L:$L,'CRONOGRAMA_CONST+MIGRACAO'!IJ$8))</f>
        <v>0</v>
      </c>
      <c r="IV68" s="139">
        <f>(COUNTIFS('Estruturante Móvel'!$M:$M,$B68,'Estruturante Móvel'!$AM:$AM,IV$4))-(COUNTIFS('Estruturante Móvel'!$M:$M,$B68,'Estruturante Móvel'!$AM:$AM,IV$4,'Estruturante Móvel'!$AQ:$AQ,"REPARO FO"))</f>
        <v>0</v>
      </c>
      <c r="IW68" s="140">
        <f>(COUNTIFS('Estruturante Móvel'!$M:$M,$B66,'Estruturante Móvel'!$C:$C,"&lt;&gt;PREVISTO",'Estruturante Móvel'!$G:$G,IV$4,'Estruturante Móvel'!$L:$L,'CRONOGRAMA_CONST+MIGRACAO'!IL$8))</f>
        <v>0</v>
      </c>
      <c r="IX68" s="139">
        <f>(COUNTIFS('Estruturante Móvel'!$M:$M,$B68,'Estruturante Móvel'!$AM:$AM,IX$4))-(COUNTIFS('Estruturante Móvel'!$M:$M,$B68,'Estruturante Móvel'!$AM:$AM,IX$4,'Estruturante Móvel'!$AQ:$AQ,"REPARO FO"))</f>
        <v>0</v>
      </c>
      <c r="IY68" s="140">
        <f>(COUNTIFS('Estruturante Móvel'!$M:$M,$B66,'Estruturante Móvel'!$C:$C,"&lt;&gt;PREVISTO",'Estruturante Móvel'!$G:$G,IX$4,'Estruturante Móvel'!$L:$L,'CRONOGRAMA_CONST+MIGRACAO'!IN$8))</f>
        <v>0</v>
      </c>
      <c r="IZ68" s="139">
        <f>(COUNTIFS('Estruturante Móvel'!$M:$M,$B68,'Estruturante Móvel'!$AM:$AM,IZ$4))-(COUNTIFS('Estruturante Móvel'!$M:$M,$B68,'Estruturante Móvel'!$AM:$AM,IZ$4,'Estruturante Móvel'!$AQ:$AQ,"REPARO FO"))</f>
        <v>0</v>
      </c>
      <c r="JA68" s="140">
        <f>(COUNTIFS('Estruturante Móvel'!$M:$M,$B66,'Estruturante Móvel'!$C:$C,"&lt;&gt;PREVISTO",'Estruturante Móvel'!$G:$G,IZ$4,'Estruturante Móvel'!$L:$L,'CRONOGRAMA_CONST+MIGRACAO'!IP$8))</f>
        <v>0</v>
      </c>
      <c r="JB68" s="139">
        <f>(COUNTIFS('Estruturante Móvel'!$M:$M,$B68,'Estruturante Móvel'!$AM:$AM,JB$4))-(COUNTIFS('Estruturante Móvel'!$M:$M,$B68,'Estruturante Móvel'!$AM:$AM,JB$4,'Estruturante Móvel'!$AQ:$AQ,"REPARO FO"))</f>
        <v>0</v>
      </c>
      <c r="JC68" s="140">
        <f>(COUNTIFS('Estruturante Móvel'!$M:$M,$B66,'Estruturante Móvel'!$C:$C,"&lt;&gt;PREVISTO",'Estruturante Móvel'!$G:$G,JB$4,'Estruturante Móvel'!$L:$L,'CRONOGRAMA_CONST+MIGRACAO'!IR$8))</f>
        <v>0</v>
      </c>
      <c r="JD68" s="139">
        <f>(COUNTIFS('Estruturante Móvel'!$M:$M,$B68,'Estruturante Móvel'!$AM:$AM,JD$4))-(COUNTIFS('Estruturante Móvel'!$M:$M,$B68,'Estruturante Móvel'!$AM:$AM,JD$4,'Estruturante Móvel'!$AQ:$AQ,"REPARO FO"))</f>
        <v>0</v>
      </c>
      <c r="JE68" s="140">
        <f>(COUNTIFS('Estruturante Móvel'!$M:$M,$B66,'Estruturante Móvel'!$C:$C,"&lt;&gt;PREVISTO",'Estruturante Móvel'!$G:$G,JD$4,'Estruturante Móvel'!$L:$L,'CRONOGRAMA_CONST+MIGRACAO'!IT$8))</f>
        <v>0</v>
      </c>
      <c r="JF68" s="139">
        <f>(COUNTIFS('Estruturante Móvel'!$M:$M,$B68,'Estruturante Móvel'!$AM:$AM,JF$4))-(COUNTIFS('Estruturante Móvel'!$M:$M,$B68,'Estruturante Móvel'!$AM:$AM,JF$4,'Estruturante Móvel'!$AQ:$AQ,"REPARO FO"))</f>
        <v>0</v>
      </c>
      <c r="JG68" s="140">
        <f>(COUNTIFS('Estruturante Móvel'!$M:$M,$B66,'Estruturante Móvel'!$C:$C,"&lt;&gt;PREVISTO",'Estruturante Móvel'!$G:$G,JF$4,'Estruturante Móvel'!$L:$L,'CRONOGRAMA_CONST+MIGRACAO'!IV$8))</f>
        <v>0</v>
      </c>
      <c r="JH68" s="139">
        <f>(COUNTIFS('Estruturante Móvel'!$M:$M,$B68,'Estruturante Móvel'!$AM:$AM,JH$4))-(COUNTIFS('Estruturante Móvel'!$M:$M,$B68,'Estruturante Móvel'!$AM:$AM,JH$4,'Estruturante Móvel'!$AQ:$AQ,"REPARO FO"))</f>
        <v>0</v>
      </c>
      <c r="JI68" s="140">
        <f>(COUNTIFS('Estruturante Móvel'!$M:$M,$B66,'Estruturante Móvel'!$C:$C,"&lt;&gt;PREVISTO",'Estruturante Móvel'!$G:$G,JH$4,'Estruturante Móvel'!$L:$L,'CRONOGRAMA_CONST+MIGRACAO'!IX$8))</f>
        <v>0</v>
      </c>
      <c r="JJ68" s="139">
        <f>(COUNTIFS('Estruturante Móvel'!$M:$M,$B68,'Estruturante Móvel'!$AM:$AM,JJ$4))-(COUNTIFS('Estruturante Móvel'!$M:$M,$B68,'Estruturante Móvel'!$AM:$AM,JJ$4,'Estruturante Móvel'!$AQ:$AQ,"REPARO FO"))</f>
        <v>0</v>
      </c>
      <c r="JK68" s="140">
        <f>(COUNTIFS('Estruturante Móvel'!$M:$M,$B66,'Estruturante Móvel'!$C:$C,"&lt;&gt;PREVISTO",'Estruturante Móvel'!$G:$G,JJ$4,'Estruturante Móvel'!$L:$L,'CRONOGRAMA_CONST+MIGRACAO'!IZ$8))</f>
        <v>0</v>
      </c>
      <c r="JL68" s="139">
        <f>(COUNTIFS('Estruturante Móvel'!$M:$M,$B68,'Estruturante Móvel'!$AM:$AM,JL$4))-(COUNTIFS('Estruturante Móvel'!$M:$M,$B68,'Estruturante Móvel'!$AM:$AM,JL$4,'Estruturante Móvel'!$AQ:$AQ,"REPARO FO"))</f>
        <v>0</v>
      </c>
      <c r="JM68" s="140">
        <f>(COUNTIFS('Estruturante Móvel'!$M:$M,$B66,'Estruturante Móvel'!$C:$C,"&lt;&gt;PREVISTO",'Estruturante Móvel'!$G:$G,JL$4,'Estruturante Móvel'!$L:$L,'CRONOGRAMA_CONST+MIGRACAO'!JB$8))</f>
        <v>0</v>
      </c>
      <c r="JN68" s="139">
        <f>(COUNTIFS('Estruturante Móvel'!$M:$M,$B68,'Estruturante Móvel'!$AM:$AM,JN$4))-(COUNTIFS('Estruturante Móvel'!$M:$M,$B68,'Estruturante Móvel'!$AM:$AM,JN$4,'Estruturante Móvel'!$AQ:$AQ,"REPARO FO"))</f>
        <v>0</v>
      </c>
      <c r="JO68" s="140">
        <f>(COUNTIFS('Estruturante Móvel'!$M:$M,$B66,'Estruturante Móvel'!$C:$C,"&lt;&gt;PREVISTO",'Estruturante Móvel'!$G:$G,JN$4,'Estruturante Móvel'!$L:$L,'CRONOGRAMA_CONST+MIGRACAO'!JD$8))</f>
        <v>0</v>
      </c>
      <c r="JP68" s="139">
        <f>(COUNTIFS('Estruturante Móvel'!$M:$M,$B68,'Estruturante Móvel'!$AM:$AM,JP$4))-(COUNTIFS('Estruturante Móvel'!$M:$M,$B68,'Estruturante Móvel'!$AM:$AM,JP$4,'Estruturante Móvel'!$AQ:$AQ,"REPARO FO"))</f>
        <v>0</v>
      </c>
      <c r="JQ68" s="140">
        <f>(COUNTIFS('Estruturante Móvel'!$M:$M,$B66,'Estruturante Móvel'!$C:$C,"&lt;&gt;PREVISTO",'Estruturante Móvel'!$G:$G,JP$4,'Estruturante Móvel'!$L:$L,'CRONOGRAMA_CONST+MIGRACAO'!JF$8))</f>
        <v>0</v>
      </c>
      <c r="JR68" s="139">
        <f>(COUNTIFS('Estruturante Móvel'!$M:$M,$B68,'Estruturante Móvel'!$AM:$AM,JR$4))-(COUNTIFS('Estruturante Móvel'!$M:$M,$B68,'Estruturante Móvel'!$AM:$AM,JR$4,'Estruturante Móvel'!$AQ:$AQ,"REPARO FO"))</f>
        <v>0</v>
      </c>
      <c r="JS68" s="140">
        <f>(COUNTIFS('Estruturante Móvel'!$M:$M,$B66,'Estruturante Móvel'!$C:$C,"&lt;&gt;PREVISTO",'Estruturante Móvel'!$G:$G,JR$4,'Estruturante Móvel'!$L:$L,'CRONOGRAMA_CONST+MIGRACAO'!JH$8))</f>
        <v>0</v>
      </c>
      <c r="JT68" s="139">
        <f>(COUNTIFS('Estruturante Móvel'!$M:$M,$B68,'Estruturante Móvel'!$AM:$AM,JT$4))-(COUNTIFS('Estruturante Móvel'!$M:$M,$B68,'Estruturante Móvel'!$AM:$AM,JT$4,'Estruturante Móvel'!$AQ:$AQ,"REPARO FO"))</f>
        <v>0</v>
      </c>
      <c r="JU68" s="140">
        <f>(COUNTIFS('Estruturante Móvel'!$M:$M,$B66,'Estruturante Móvel'!$C:$C,"&lt;&gt;PREVISTO",'Estruturante Móvel'!$G:$G,JT$4,'Estruturante Móvel'!$L:$L,'CRONOGRAMA_CONST+MIGRACAO'!JJ$8))</f>
        <v>0</v>
      </c>
      <c r="JV68" s="139">
        <f>(COUNTIFS('Estruturante Móvel'!$M:$M,$B68,'Estruturante Móvel'!$AM:$AM,JV$4))-(COUNTIFS('Estruturante Móvel'!$M:$M,$B68,'Estruturante Móvel'!$AM:$AM,JV$4,'Estruturante Móvel'!$AQ:$AQ,"REPARO FO"))</f>
        <v>0</v>
      </c>
      <c r="JW68" s="140">
        <f>(COUNTIFS('Estruturante Móvel'!$M:$M,$B66,'Estruturante Móvel'!$C:$C,"&lt;&gt;PREVISTO",'Estruturante Móvel'!$G:$G,JV$4,'Estruturante Móvel'!$L:$L,'CRONOGRAMA_CONST+MIGRACAO'!JL$8))</f>
        <v>0</v>
      </c>
      <c r="JX68" s="139">
        <f>(COUNTIFS('Estruturante Móvel'!$M:$M,$B68,'Estruturante Móvel'!$AM:$AM,JX$4))-(COUNTIFS('Estruturante Móvel'!$M:$M,$B68,'Estruturante Móvel'!$AM:$AM,JX$4,'Estruturante Móvel'!$AQ:$AQ,"REPARO FO"))</f>
        <v>0</v>
      </c>
      <c r="JY68" s="140">
        <f>(COUNTIFS('Estruturante Móvel'!$M:$M,$B66,'Estruturante Móvel'!$C:$C,"&lt;&gt;PREVISTO",'Estruturante Móvel'!$G:$G,JX$4,'Estruturante Móvel'!$L:$L,'CRONOGRAMA_CONST+MIGRACAO'!JN$8))</f>
        <v>0</v>
      </c>
      <c r="JZ68" s="139">
        <f>(COUNTIFS('Estruturante Móvel'!$M:$M,$B68,'Estruturante Móvel'!$AM:$AM,JZ$4))-(COUNTIFS('Estruturante Móvel'!$M:$M,$B68,'Estruturante Móvel'!$AM:$AM,JZ$4,'Estruturante Móvel'!$AQ:$AQ,"REPARO FO"))</f>
        <v>0</v>
      </c>
      <c r="KA68" s="140">
        <f>(COUNTIFS('Estruturante Móvel'!$M:$M,$B66,'Estruturante Móvel'!$C:$C,"&lt;&gt;PREVISTO",'Estruturante Móvel'!$G:$G,JZ$4,'Estruturante Móvel'!$L:$L,'CRONOGRAMA_CONST+MIGRACAO'!JP$8))</f>
        <v>0</v>
      </c>
      <c r="KB68" s="139">
        <f>(COUNTIFS('Estruturante Móvel'!$M:$M,$B68,'Estruturante Móvel'!$AM:$AM,KB$4))-(COUNTIFS('Estruturante Móvel'!$M:$M,$B68,'Estruturante Móvel'!$AM:$AM,KB$4,'Estruturante Móvel'!$AQ:$AQ,"REPARO FO"))</f>
        <v>0</v>
      </c>
      <c r="KC68" s="140">
        <f>(COUNTIFS('Estruturante Móvel'!$M:$M,$B66,'Estruturante Móvel'!$C:$C,"&lt;&gt;PREVISTO",'Estruturante Móvel'!$G:$G,KB$4,'Estruturante Móvel'!$L:$L,'CRONOGRAMA_CONST+MIGRACAO'!JR$8))</f>
        <v>0</v>
      </c>
      <c r="KD68" s="139">
        <f>(COUNTIFS('Estruturante Móvel'!$M:$M,$B68,'Estruturante Móvel'!$AM:$AM,KD$4))-(COUNTIFS('Estruturante Móvel'!$M:$M,$B68,'Estruturante Móvel'!$AM:$AM,KD$4,'Estruturante Móvel'!$AQ:$AQ,"REPARO FO"))</f>
        <v>0</v>
      </c>
      <c r="KE68" s="140">
        <f>(COUNTIFS('Estruturante Móvel'!$M:$M,$B66,'Estruturante Móvel'!$C:$C,"&lt;&gt;PREVISTO",'Estruturante Móvel'!$G:$G,KD$4,'Estruturante Móvel'!$L:$L,'CRONOGRAMA_CONST+MIGRACAO'!JT$8))</f>
        <v>0</v>
      </c>
      <c r="KF68" s="139">
        <f>(COUNTIFS('Estruturante Móvel'!$M:$M,$B68,'Estruturante Móvel'!$AM:$AM,KF$4))-(COUNTIFS('Estruturante Móvel'!$M:$M,$B68,'Estruturante Móvel'!$AM:$AM,KF$4,'Estruturante Móvel'!$AQ:$AQ,"REPARO FO"))</f>
        <v>0</v>
      </c>
      <c r="KG68" s="140">
        <f>(COUNTIFS('Estruturante Móvel'!$M:$M,$B66,'Estruturante Móvel'!$C:$C,"&lt;&gt;PREVISTO",'Estruturante Móvel'!$G:$G,KF$4,'Estruturante Móvel'!$L:$L,'CRONOGRAMA_CONST+MIGRACAO'!JV$8))</f>
        <v>0</v>
      </c>
      <c r="KH68" s="139">
        <f>(COUNTIFS('Estruturante Móvel'!$M:$M,$B68,'Estruturante Móvel'!$AM:$AM,KH$4))-(COUNTIFS('Estruturante Móvel'!$M:$M,$B68,'Estruturante Móvel'!$AM:$AM,KH$4,'Estruturante Móvel'!$AQ:$AQ,"REPARO FO"))</f>
        <v>0</v>
      </c>
      <c r="KI68" s="140">
        <f>(COUNTIFS('Estruturante Móvel'!$M:$M,$B66,'Estruturante Móvel'!$C:$C,"&lt;&gt;PREVISTO",'Estruturante Móvel'!$G:$G,KH$4,'Estruturante Móvel'!$L:$L,'CRONOGRAMA_CONST+MIGRACAO'!JX$8))</f>
        <v>0</v>
      </c>
      <c r="KJ68" s="139">
        <f>(COUNTIFS('Estruturante Móvel'!$M:$M,$B68,'Estruturante Móvel'!$AM:$AM,KJ$4))-(COUNTIFS('Estruturante Móvel'!$M:$M,$B68,'Estruturante Móvel'!$AM:$AM,KJ$4,'Estruturante Móvel'!$AQ:$AQ,"REPARO FO"))</f>
        <v>0</v>
      </c>
      <c r="KK68" s="140">
        <f>(COUNTIFS('Estruturante Móvel'!$M:$M,$B66,'Estruturante Móvel'!$C:$C,"&lt;&gt;PREVISTO",'Estruturante Móvel'!$G:$G,KJ$4,'Estruturante Móvel'!$L:$L,'CRONOGRAMA_CONST+MIGRACAO'!JZ$8))</f>
        <v>0</v>
      </c>
      <c r="KL68" s="139">
        <f>(COUNTIFS('Estruturante Móvel'!$M:$M,$B68,'Estruturante Móvel'!$AM:$AM,KL$4))-(COUNTIFS('Estruturante Móvel'!$M:$M,$B68,'Estruturante Móvel'!$AM:$AM,KL$4,'Estruturante Móvel'!$AQ:$AQ,"REPARO FO"))</f>
        <v>0</v>
      </c>
      <c r="KM68" s="140">
        <f>(COUNTIFS('Estruturante Móvel'!$M:$M,$B66,'Estruturante Móvel'!$C:$C,"&lt;&gt;PREVISTO",'Estruturante Móvel'!$G:$G,KL$4,'Estruturante Móvel'!$L:$L,'CRONOGRAMA_CONST+MIGRACAO'!KB$8))</f>
        <v>0</v>
      </c>
      <c r="KN68" s="139">
        <f>(COUNTIFS('Estruturante Móvel'!$M:$M,$B68,'Estruturante Móvel'!$AM:$AM,KN$4))-(COUNTIFS('Estruturante Móvel'!$M:$M,$B68,'Estruturante Móvel'!$AM:$AM,KN$4,'Estruturante Móvel'!$AQ:$AQ,"REPARO FO"))</f>
        <v>0</v>
      </c>
      <c r="KO68" s="140">
        <f>(COUNTIFS('Estruturante Móvel'!$M:$M,$B66,'Estruturante Móvel'!$C:$C,"&lt;&gt;PREVISTO",'Estruturante Móvel'!$G:$G,KN$4,'Estruturante Móvel'!$L:$L,'CRONOGRAMA_CONST+MIGRACAO'!KD$8))</f>
        <v>0</v>
      </c>
      <c r="KP68" s="139">
        <f>(COUNTIFS('Estruturante Móvel'!$M:$M,$B68,'Estruturante Móvel'!$AM:$AM,KP$4))-(COUNTIFS('Estruturante Móvel'!$M:$M,$B68,'Estruturante Móvel'!$AM:$AM,KP$4,'Estruturante Móvel'!$AQ:$AQ,"REPARO FO"))</f>
        <v>0</v>
      </c>
      <c r="KQ68" s="140">
        <f>(COUNTIFS('Estruturante Móvel'!$M:$M,$B66,'Estruturante Móvel'!$C:$C,"&lt;&gt;PREVISTO",'Estruturante Móvel'!$G:$G,KP$4,'Estruturante Móvel'!$L:$L,'CRONOGRAMA_CONST+MIGRACAO'!KF$8))</f>
        <v>0</v>
      </c>
      <c r="KR68" s="139">
        <f>(COUNTIFS('Estruturante Móvel'!$M:$M,$B68,'Estruturante Móvel'!$AM:$AM,KR$4))-(COUNTIFS('Estruturante Móvel'!$M:$M,$B68,'Estruturante Móvel'!$AM:$AM,KR$4,'Estruturante Móvel'!$AQ:$AQ,"REPARO FO"))</f>
        <v>0</v>
      </c>
      <c r="KS68" s="140">
        <f>(COUNTIFS('Estruturante Móvel'!$M:$M,$B66,'Estruturante Móvel'!$C:$C,"&lt;&gt;PREVISTO",'Estruturante Móvel'!$G:$G,KR$4,'Estruturante Móvel'!$L:$L,'CRONOGRAMA_CONST+MIGRACAO'!KH$8))</f>
        <v>0</v>
      </c>
      <c r="KT68" s="139">
        <f>(COUNTIFS('Estruturante Móvel'!$M:$M,$B68,'Estruturante Móvel'!$AM:$AM,KT$4))-(COUNTIFS('Estruturante Móvel'!$M:$M,$B68,'Estruturante Móvel'!$AM:$AM,KT$4,'Estruturante Móvel'!$AQ:$AQ,"REPARO FO"))</f>
        <v>0</v>
      </c>
      <c r="KU68" s="140">
        <f>(COUNTIFS('Estruturante Móvel'!$M:$M,$B66,'Estruturante Móvel'!$C:$C,"&lt;&gt;PREVISTO",'Estruturante Móvel'!$G:$G,KT$4,'Estruturante Móvel'!$L:$L,'CRONOGRAMA_CONST+MIGRACAO'!KJ$8))</f>
        <v>0</v>
      </c>
      <c r="KV68" s="139">
        <f>(COUNTIFS('Estruturante Móvel'!$M:$M,$B68,'Estruturante Móvel'!$AM:$AM,KV$4))-(COUNTIFS('Estruturante Móvel'!$M:$M,$B68,'Estruturante Móvel'!$AM:$AM,KV$4,'Estruturante Móvel'!$AQ:$AQ,"REPARO FO"))</f>
        <v>0</v>
      </c>
      <c r="KW68" s="140">
        <f>(COUNTIFS('Estruturante Móvel'!$M:$M,$B66,'Estruturante Móvel'!$C:$C,"&lt;&gt;PREVISTO",'Estruturante Móvel'!$G:$G,KV$4,'Estruturante Móvel'!$L:$L,'CRONOGRAMA_CONST+MIGRACAO'!KL$8))</f>
        <v>0</v>
      </c>
      <c r="KX68" s="139">
        <f>(COUNTIFS('Estruturante Móvel'!$M:$M,$B68,'Estruturante Móvel'!$AM:$AM,KX$4))-(COUNTIFS('Estruturante Móvel'!$M:$M,$B68,'Estruturante Móvel'!$AM:$AM,KX$4,'Estruturante Móvel'!$AQ:$AQ,"REPARO FO"))</f>
        <v>0</v>
      </c>
      <c r="KY68" s="140">
        <f>(COUNTIFS('Estruturante Móvel'!$M:$M,$B66,'Estruturante Móvel'!$C:$C,"&lt;&gt;PREVISTO",'Estruturante Móvel'!$G:$G,KX$4,'Estruturante Móvel'!$L:$L,'CRONOGRAMA_CONST+MIGRACAO'!KN$8))</f>
        <v>0</v>
      </c>
      <c r="KZ68" s="139">
        <f>(COUNTIFS('Estruturante Móvel'!$M:$M,$B68,'Estruturante Móvel'!$AM:$AM,KZ$4))-(COUNTIFS('Estruturante Móvel'!$M:$M,$B68,'Estruturante Móvel'!$AM:$AM,KZ$4,'Estruturante Móvel'!$AQ:$AQ,"REPARO FO"))</f>
        <v>0</v>
      </c>
      <c r="LA68" s="140">
        <f>(COUNTIFS('Estruturante Móvel'!$M:$M,$B66,'Estruturante Móvel'!$C:$C,"&lt;&gt;PREVISTO",'Estruturante Móvel'!$G:$G,KZ$4,'Estruturante Móvel'!$L:$L,'CRONOGRAMA_CONST+MIGRACAO'!KP$8))</f>
        <v>0</v>
      </c>
      <c r="LB68" s="139">
        <f>(COUNTIFS('Estruturante Móvel'!$M:$M,$B68,'Estruturante Móvel'!$AM:$AM,LB$4))-(COUNTIFS('Estruturante Móvel'!$M:$M,$B68,'Estruturante Móvel'!$AM:$AM,LB$4,'Estruturante Móvel'!$AQ:$AQ,"REPARO FO"))</f>
        <v>0</v>
      </c>
      <c r="LC68" s="140">
        <f>(COUNTIFS('Estruturante Móvel'!$M:$M,$B66,'Estruturante Móvel'!$C:$C,"&lt;&gt;PREVISTO",'Estruturante Móvel'!$G:$G,LB$4,'Estruturante Móvel'!$L:$L,'CRONOGRAMA_CONST+MIGRACAO'!KR$8))</f>
        <v>0</v>
      </c>
      <c r="LD68" s="139">
        <f>(COUNTIFS('Estruturante Móvel'!$M:$M,$B68,'Estruturante Móvel'!$AM:$AM,LD$4))-(COUNTIFS('Estruturante Móvel'!$M:$M,$B68,'Estruturante Móvel'!$AM:$AM,LD$4,'Estruturante Móvel'!$AQ:$AQ,"REPARO FO"))</f>
        <v>0</v>
      </c>
      <c r="LE68" s="140">
        <f>(COUNTIFS('Estruturante Móvel'!$M:$M,$B66,'Estruturante Móvel'!$C:$C,"&lt;&gt;PREVISTO",'Estruturante Móvel'!$G:$G,LD$4,'Estruturante Móvel'!$L:$L,'CRONOGRAMA_CONST+MIGRACAO'!KT$8))</f>
        <v>0</v>
      </c>
      <c r="LF68" s="139">
        <f>(COUNTIFS('Estruturante Móvel'!$M:$M,$B68,'Estruturante Móvel'!$AM:$AM,LF$4))-(COUNTIFS('Estruturante Móvel'!$M:$M,$B68,'Estruturante Móvel'!$AM:$AM,LF$4,'Estruturante Móvel'!$AQ:$AQ,"REPARO FO"))</f>
        <v>0</v>
      </c>
      <c r="LG68" s="140">
        <f>(COUNTIFS('Estruturante Móvel'!$M:$M,$B66,'Estruturante Móvel'!$C:$C,"&lt;&gt;PREVISTO",'Estruturante Móvel'!$G:$G,LF$4,'Estruturante Móvel'!$L:$L,'CRONOGRAMA_CONST+MIGRACAO'!KV$8))</f>
        <v>0</v>
      </c>
      <c r="LH68" s="139">
        <f>(COUNTIFS('Estruturante Móvel'!$M:$M,$B68,'Estruturante Móvel'!$AM:$AM,LH$4))-(COUNTIFS('Estruturante Móvel'!$M:$M,$B68,'Estruturante Móvel'!$AM:$AM,LH$4,'Estruturante Móvel'!$AQ:$AQ,"REPARO FO"))</f>
        <v>0</v>
      </c>
      <c r="LI68" s="140">
        <f>(COUNTIFS('Estruturante Móvel'!$M:$M,$B66,'Estruturante Móvel'!$C:$C,"&lt;&gt;PREVISTO",'Estruturante Móvel'!$G:$G,LH$4,'Estruturante Móvel'!$L:$L,'CRONOGRAMA_CONST+MIGRACAO'!KX$8))</f>
        <v>0</v>
      </c>
      <c r="LJ68" s="139">
        <f>(COUNTIFS('Estruturante Móvel'!$M:$M,$B68,'Estruturante Móvel'!$AM:$AM,LJ$4))-(COUNTIFS('Estruturante Móvel'!$M:$M,$B68,'Estruturante Móvel'!$AM:$AM,LJ$4,'Estruturante Móvel'!$AQ:$AQ,"REPARO FO"))</f>
        <v>0</v>
      </c>
      <c r="LK68" s="140">
        <f>(COUNTIFS('Estruturante Móvel'!$M:$M,$B66,'Estruturante Móvel'!$C:$C,"&lt;&gt;PREVISTO",'Estruturante Móvel'!$G:$G,LJ$4,'Estruturante Móvel'!$L:$L,'CRONOGRAMA_CONST+MIGRACAO'!KZ$8))</f>
        <v>0</v>
      </c>
      <c r="LL68" s="139">
        <f>(COUNTIFS('Estruturante Móvel'!$M:$M,$B68,'Estruturante Móvel'!$AM:$AM,LL$4))-(COUNTIFS('Estruturante Móvel'!$M:$M,$B68,'Estruturante Móvel'!$AM:$AM,LL$4,'Estruturante Móvel'!$AQ:$AQ,"REPARO FO"))</f>
        <v>0</v>
      </c>
      <c r="LM68" s="140">
        <f>(COUNTIFS('Estruturante Móvel'!$M:$M,$B66,'Estruturante Móvel'!$C:$C,"&lt;&gt;PREVISTO",'Estruturante Móvel'!$G:$G,LL$4,'Estruturante Móvel'!$L:$L,'CRONOGRAMA_CONST+MIGRACAO'!LB$8))</f>
        <v>0</v>
      </c>
      <c r="LN68" s="139">
        <f>(COUNTIFS('Estruturante Móvel'!$M:$M,$B68,'Estruturante Móvel'!$AM:$AM,LN$4))-(COUNTIFS('Estruturante Móvel'!$M:$M,$B68,'Estruturante Móvel'!$AM:$AM,LN$4,'Estruturante Móvel'!$AQ:$AQ,"REPARO FO"))</f>
        <v>0</v>
      </c>
      <c r="LO68" s="140">
        <f>(COUNTIFS('Estruturante Móvel'!$M:$M,$B66,'Estruturante Móvel'!$C:$C,"&lt;&gt;PREVISTO",'Estruturante Móvel'!$G:$G,LN$4,'Estruturante Móvel'!$L:$L,'CRONOGRAMA_CONST+MIGRACAO'!LD$8))</f>
        <v>0</v>
      </c>
      <c r="LP68" s="139">
        <f>(COUNTIFS('Estruturante Móvel'!$M:$M,$B68,'Estruturante Móvel'!$AM:$AM,LP$4))-(COUNTIFS('Estruturante Móvel'!$M:$M,$B68,'Estruturante Móvel'!$AM:$AM,LP$4,'Estruturante Móvel'!$AQ:$AQ,"REPARO FO"))</f>
        <v>0</v>
      </c>
      <c r="LQ68" s="140">
        <f>(COUNTIFS('Estruturante Móvel'!$M:$M,$B66,'Estruturante Móvel'!$C:$C,"&lt;&gt;PREVISTO",'Estruturante Móvel'!$G:$G,LP$4,'Estruturante Móvel'!$L:$L,'CRONOGRAMA_CONST+MIGRACAO'!LF$8))</f>
        <v>0</v>
      </c>
      <c r="LR68" s="139">
        <f>(COUNTIFS('Estruturante Móvel'!$M:$M,$B68,'Estruturante Móvel'!$AM:$AM,LR$4))-(COUNTIFS('Estruturante Móvel'!$M:$M,$B68,'Estruturante Móvel'!$AM:$AM,LR$4,'Estruturante Móvel'!$AQ:$AQ,"REPARO FO"))</f>
        <v>0</v>
      </c>
      <c r="LS68" s="140">
        <f>(COUNTIFS('Estruturante Móvel'!$M:$M,$B66,'Estruturante Móvel'!$C:$C,"&lt;&gt;PREVISTO",'Estruturante Móvel'!$G:$G,LR$4,'Estruturante Móvel'!$L:$L,'CRONOGRAMA_CONST+MIGRACAO'!LH$8))</f>
        <v>0</v>
      </c>
      <c r="LT68" s="139">
        <f>(COUNTIFS('Estruturante Móvel'!$M:$M,$B68,'Estruturante Móvel'!$AM:$AM,LT$4))-(COUNTIFS('Estruturante Móvel'!$M:$M,$B68,'Estruturante Móvel'!$AM:$AM,LT$4,'Estruturante Móvel'!$AQ:$AQ,"REPARO FO"))</f>
        <v>0</v>
      </c>
      <c r="LU68" s="140">
        <f>(COUNTIFS('Estruturante Móvel'!$M:$M,$B66,'Estruturante Móvel'!$C:$C,"&lt;&gt;PREVISTO",'Estruturante Móvel'!$G:$G,LT$4,'Estruturante Móvel'!$L:$L,'CRONOGRAMA_CONST+MIGRACAO'!LJ$8))</f>
        <v>0</v>
      </c>
      <c r="LV68" s="139">
        <f>(COUNTIFS('Estruturante Móvel'!$M:$M,$B68,'Estruturante Móvel'!$AM:$AM,LV$4))-(COUNTIFS('Estruturante Móvel'!$M:$M,$B68,'Estruturante Móvel'!$AM:$AM,LV$4,'Estruturante Móvel'!$AQ:$AQ,"REPARO FO"))</f>
        <v>0</v>
      </c>
      <c r="LW68" s="140">
        <f>(COUNTIFS('Estruturante Móvel'!$M:$M,$B66,'Estruturante Móvel'!$C:$C,"&lt;&gt;PREVISTO",'Estruturante Móvel'!$G:$G,LV$4,'Estruturante Móvel'!$L:$L,'CRONOGRAMA_CONST+MIGRACAO'!LL$8))</f>
        <v>0</v>
      </c>
      <c r="LX68" s="139">
        <f>(COUNTIFS('Estruturante Móvel'!$M:$M,$B68,'Estruturante Móvel'!$AM:$AM,LX$4))-(COUNTIFS('Estruturante Móvel'!$M:$M,$B68,'Estruturante Móvel'!$AM:$AM,LX$4,'Estruturante Móvel'!$AQ:$AQ,"REPARO FO"))</f>
        <v>0</v>
      </c>
      <c r="LY68" s="140">
        <f>(COUNTIFS('Estruturante Móvel'!$M:$M,$B66,'Estruturante Móvel'!$C:$C,"&lt;&gt;PREVISTO",'Estruturante Móvel'!$G:$G,LX$4,'Estruturante Móvel'!$L:$L,'CRONOGRAMA_CONST+MIGRACAO'!LN$8))</f>
        <v>0</v>
      </c>
      <c r="LZ68" s="139">
        <f>(COUNTIFS('Estruturante Móvel'!$M:$M,$B68,'Estruturante Móvel'!$AM:$AM,LZ$4))-(COUNTIFS('Estruturante Móvel'!$M:$M,$B68,'Estruturante Móvel'!$AM:$AM,LZ$4,'Estruturante Móvel'!$AQ:$AQ,"REPARO FO"))</f>
        <v>0</v>
      </c>
      <c r="MA68" s="140">
        <f>(COUNTIFS('Estruturante Móvel'!$M:$M,$B66,'Estruturante Móvel'!$C:$C,"&lt;&gt;PREVISTO",'Estruturante Móvel'!$G:$G,LZ$4,'Estruturante Móvel'!$L:$L,'CRONOGRAMA_CONST+MIGRACAO'!LP$8))</f>
        <v>0</v>
      </c>
      <c r="MB68" s="139">
        <f>(COUNTIFS('Estruturante Móvel'!$M:$M,$B68,'Estruturante Móvel'!$AM:$AM,MB$4))-(COUNTIFS('Estruturante Móvel'!$M:$M,$B68,'Estruturante Móvel'!$AM:$AM,MB$4,'Estruturante Móvel'!$AQ:$AQ,"REPARO FO"))</f>
        <v>0</v>
      </c>
      <c r="MC68" s="140">
        <f>(COUNTIFS('Estruturante Móvel'!$M:$M,$B66,'Estruturante Móvel'!$C:$C,"&lt;&gt;PREVISTO",'Estruturante Móvel'!$G:$G,MB$4,'Estruturante Móvel'!$L:$L,'CRONOGRAMA_CONST+MIGRACAO'!LR$8))</f>
        <v>0</v>
      </c>
      <c r="MD68" s="139">
        <f>(COUNTIFS('Estruturante Móvel'!$M:$M,$B68,'Estruturante Móvel'!$AM:$AM,MD$4))-(COUNTIFS('Estruturante Móvel'!$M:$M,$B68,'Estruturante Móvel'!$AM:$AM,MD$4,'Estruturante Móvel'!$AQ:$AQ,"REPARO FO"))</f>
        <v>0</v>
      </c>
      <c r="ME68" s="140">
        <f>(COUNTIFS('Estruturante Móvel'!$M:$M,$B66,'Estruturante Móvel'!$C:$C,"&lt;&gt;PREVISTO",'Estruturante Móvel'!$G:$G,MD$4,'Estruturante Móvel'!$L:$L,'CRONOGRAMA_CONST+MIGRACAO'!LT$8))</f>
        <v>0</v>
      </c>
      <c r="MF68" s="139">
        <f>(COUNTIFS('Estruturante Móvel'!$M:$M,$B68,'Estruturante Móvel'!$AM:$AM,MF$4))-(COUNTIFS('Estruturante Móvel'!$M:$M,$B68,'Estruturante Móvel'!$AM:$AM,MF$4,'Estruturante Móvel'!$AQ:$AQ,"REPARO FO"))</f>
        <v>0</v>
      </c>
      <c r="MG68" s="140">
        <f>(COUNTIFS('Estruturante Móvel'!$M:$M,$B66,'Estruturante Móvel'!$C:$C,"&lt;&gt;PREVISTO",'Estruturante Móvel'!$G:$G,MF$4,'Estruturante Móvel'!$L:$L,'CRONOGRAMA_CONST+MIGRACAO'!LV$8))</f>
        <v>0</v>
      </c>
      <c r="MH68" s="139">
        <f>(COUNTIFS('Estruturante Móvel'!$M:$M,$B68,'Estruturante Móvel'!$AM:$AM,MH$4))-(COUNTIFS('Estruturante Móvel'!$M:$M,$B68,'Estruturante Móvel'!$AM:$AM,MH$4,'Estruturante Móvel'!$AQ:$AQ,"REPARO FO"))</f>
        <v>0</v>
      </c>
      <c r="MI68" s="140">
        <f>(COUNTIFS('Estruturante Móvel'!$M:$M,$B66,'Estruturante Móvel'!$C:$C,"&lt;&gt;PREVISTO",'Estruturante Móvel'!$G:$G,MH$4,'Estruturante Móvel'!$L:$L,'CRONOGRAMA_CONST+MIGRACAO'!LX$8))</f>
        <v>0</v>
      </c>
      <c r="MJ68" s="139">
        <f>(COUNTIFS('Estruturante Móvel'!$M:$M,$B68,'Estruturante Móvel'!$AM:$AM,MJ$4))-(COUNTIFS('Estruturante Móvel'!$M:$M,$B68,'Estruturante Móvel'!$AM:$AM,MJ$4,'Estruturante Móvel'!$AQ:$AQ,"REPARO FO"))</f>
        <v>0</v>
      </c>
      <c r="MK68" s="140">
        <f>(COUNTIFS('Estruturante Móvel'!$M:$M,$B66,'Estruturante Móvel'!$C:$C,"&lt;&gt;PREVISTO",'Estruturante Móvel'!$G:$G,MJ$4,'Estruturante Móvel'!$L:$L,'CRONOGRAMA_CONST+MIGRACAO'!LZ$8))</f>
        <v>0</v>
      </c>
      <c r="ML68" s="139">
        <f>(COUNTIFS('Estruturante Móvel'!$M:$M,$B68,'Estruturante Móvel'!$AM:$AM,ML$4))-(COUNTIFS('Estruturante Móvel'!$M:$M,$B68,'Estruturante Móvel'!$AM:$AM,ML$4,'Estruturante Móvel'!$AQ:$AQ,"REPARO FO"))</f>
        <v>0</v>
      </c>
      <c r="MM68" s="140">
        <f>(COUNTIFS('Estruturante Móvel'!$M:$M,$B66,'Estruturante Móvel'!$C:$C,"&lt;&gt;PREVISTO",'Estruturante Móvel'!$G:$G,ML$4,'Estruturante Móvel'!$L:$L,'CRONOGRAMA_CONST+MIGRACAO'!MB$8))</f>
        <v>0</v>
      </c>
      <c r="MN68" s="139">
        <f>(COUNTIFS('Estruturante Móvel'!$M:$M,$B68,'Estruturante Móvel'!$AM:$AM,MN$4))-(COUNTIFS('Estruturante Móvel'!$M:$M,$B68,'Estruturante Móvel'!$AM:$AM,MN$4,'Estruturante Móvel'!$AQ:$AQ,"REPARO FO"))</f>
        <v>0</v>
      </c>
      <c r="MO68" s="140">
        <f>(COUNTIFS('Estruturante Móvel'!$M:$M,$B66,'Estruturante Móvel'!$C:$C,"&lt;&gt;PREVISTO",'Estruturante Móvel'!$G:$G,MN$4,'Estruturante Móvel'!$L:$L,'CRONOGRAMA_CONST+MIGRACAO'!MD$8))</f>
        <v>0</v>
      </c>
      <c r="MP68" s="139">
        <f>(COUNTIFS('Estruturante Móvel'!$M:$M,$B68,'Estruturante Móvel'!$AM:$AM,MP$4))-(COUNTIFS('Estruturante Móvel'!$M:$M,$B68,'Estruturante Móvel'!$AM:$AM,MP$4,'Estruturante Móvel'!$AQ:$AQ,"REPARO FO"))</f>
        <v>0</v>
      </c>
      <c r="MQ68" s="140">
        <f>(COUNTIFS('Estruturante Móvel'!$M:$M,$B66,'Estruturante Móvel'!$C:$C,"&lt;&gt;PREVISTO",'Estruturante Móvel'!$G:$G,MP$4,'Estruturante Móvel'!$L:$L,'CRONOGRAMA_CONST+MIGRACAO'!MF$8))</f>
        <v>0</v>
      </c>
      <c r="MR68" s="139">
        <f>(COUNTIFS('Estruturante Móvel'!$M:$M,$B68,'Estruturante Móvel'!$AM:$AM,MR$4))-(COUNTIFS('Estruturante Móvel'!$M:$M,$B68,'Estruturante Móvel'!$AM:$AM,MR$4,'Estruturante Móvel'!$AQ:$AQ,"REPARO FO"))</f>
        <v>0</v>
      </c>
      <c r="MS68" s="140">
        <f>(COUNTIFS('Estruturante Móvel'!$M:$M,$B66,'Estruturante Móvel'!$C:$C,"&lt;&gt;PREVISTO",'Estruturante Móvel'!$G:$G,MR$4,'Estruturante Móvel'!$L:$L,'CRONOGRAMA_CONST+MIGRACAO'!MH$8))</f>
        <v>0</v>
      </c>
      <c r="MT68" s="139">
        <f>(COUNTIFS('Estruturante Móvel'!$M:$M,$B68,'Estruturante Móvel'!$AM:$AM,MT$4))-(COUNTIFS('Estruturante Móvel'!$M:$M,$B68,'Estruturante Móvel'!$AM:$AM,MT$4,'Estruturante Móvel'!$AQ:$AQ,"REPARO FO"))</f>
        <v>0</v>
      </c>
      <c r="MU68" s="140">
        <f>(COUNTIFS('Estruturante Móvel'!$M:$M,$B66,'Estruturante Móvel'!$C:$C,"&lt;&gt;PREVISTO",'Estruturante Móvel'!$G:$G,MT$4,'Estruturante Móvel'!$L:$L,'CRONOGRAMA_CONST+MIGRACAO'!MJ$8))</f>
        <v>0</v>
      </c>
      <c r="MV68" s="139">
        <f>(COUNTIFS('Estruturante Móvel'!$M:$M,$B68,'Estruturante Móvel'!$AM:$AM,MV$4))-(COUNTIFS('Estruturante Móvel'!$M:$M,$B68,'Estruturante Móvel'!$AM:$AM,MV$4,'Estruturante Móvel'!$AQ:$AQ,"REPARO FO"))</f>
        <v>0</v>
      </c>
      <c r="MW68" s="140">
        <f>(COUNTIFS('Estruturante Móvel'!$M:$M,$B66,'Estruturante Móvel'!$C:$C,"&lt;&gt;PREVISTO",'Estruturante Móvel'!$G:$G,MV$4,'Estruturante Móvel'!$L:$L,'CRONOGRAMA_CONST+MIGRACAO'!ML$8))</f>
        <v>0</v>
      </c>
      <c r="MX68" s="139">
        <f>(COUNTIFS('Estruturante Móvel'!$M:$M,$B68,'Estruturante Móvel'!$AM:$AM,MX$4))-(COUNTIFS('Estruturante Móvel'!$M:$M,$B68,'Estruturante Móvel'!$AM:$AM,MX$4,'Estruturante Móvel'!$AQ:$AQ,"REPARO FO"))</f>
        <v>0</v>
      </c>
      <c r="MY68" s="140">
        <f>(COUNTIFS('Estruturante Móvel'!$M:$M,$B66,'Estruturante Móvel'!$C:$C,"&lt;&gt;PREVISTO",'Estruturante Móvel'!$G:$G,MX$4,'Estruturante Móvel'!$L:$L,'CRONOGRAMA_CONST+MIGRACAO'!MN$8))</f>
        <v>0</v>
      </c>
      <c r="MZ68" s="139">
        <f>(COUNTIFS('Estruturante Móvel'!$M:$M,$B68,'Estruturante Móvel'!$AM:$AM,MZ$4))-(COUNTIFS('Estruturante Móvel'!$M:$M,$B68,'Estruturante Móvel'!$AM:$AM,MZ$4,'Estruturante Móvel'!$AQ:$AQ,"REPARO FO"))</f>
        <v>0</v>
      </c>
      <c r="NA68" s="140">
        <f>(COUNTIFS('Estruturante Móvel'!$M:$M,$B66,'Estruturante Móvel'!$C:$C,"&lt;&gt;PREVISTO",'Estruturante Móvel'!$G:$G,MZ$4,'Estruturante Móvel'!$L:$L,'CRONOGRAMA_CONST+MIGRACAO'!MP$8))</f>
        <v>0</v>
      </c>
      <c r="NB68" s="139">
        <f>(COUNTIFS('Estruturante Móvel'!$M:$M,$B68,'Estruturante Móvel'!$AM:$AM,NB$4))-(COUNTIFS('Estruturante Móvel'!$M:$M,$B68,'Estruturante Móvel'!$AM:$AM,NB$4,'Estruturante Móvel'!$AQ:$AQ,"REPARO FO"))</f>
        <v>0</v>
      </c>
      <c r="NC68" s="140">
        <f>(COUNTIFS('Estruturante Móvel'!$M:$M,$B66,'Estruturante Móvel'!$C:$C,"&lt;&gt;PREVISTO",'Estruturante Móvel'!$G:$G,NB$4,'Estruturante Móvel'!$L:$L,'CRONOGRAMA_CONST+MIGRACAO'!MR$8))</f>
        <v>0</v>
      </c>
      <c r="ND68" s="139">
        <f>(COUNTIFS('Estruturante Móvel'!$M:$M,$B68,'Estruturante Móvel'!$AM:$AM,ND$4))-(COUNTIFS('Estruturante Móvel'!$M:$M,$B68,'Estruturante Móvel'!$AM:$AM,ND$4,'Estruturante Móvel'!$AQ:$AQ,"REPARO FO"))</f>
        <v>0</v>
      </c>
      <c r="NE68" s="140">
        <f>(COUNTIFS('Estruturante Móvel'!$M:$M,$B66,'Estruturante Móvel'!$C:$C,"&lt;&gt;PREVISTO",'Estruturante Móvel'!$G:$G,ND$4,'Estruturante Móvel'!$L:$L,'CRONOGRAMA_CONST+MIGRACAO'!MT$8))</f>
        <v>0</v>
      </c>
      <c r="NF68" s="139">
        <f>(COUNTIFS('Estruturante Móvel'!$M:$M,$B68,'Estruturante Móvel'!$AM:$AM,NF$4))-(COUNTIFS('Estruturante Móvel'!$M:$M,$B68,'Estruturante Móvel'!$AM:$AM,NF$4,'Estruturante Móvel'!$AQ:$AQ,"REPARO FO"))</f>
        <v>0</v>
      </c>
      <c r="NG68" s="140">
        <f>(COUNTIFS('Estruturante Móvel'!$M:$M,$B66,'Estruturante Móvel'!$C:$C,"&lt;&gt;PREVISTO",'Estruturante Móvel'!$G:$G,NF$4,'Estruturante Móvel'!$L:$L,'CRONOGRAMA_CONST+MIGRACAO'!MV$8))</f>
        <v>0</v>
      </c>
      <c r="NH68" s="139">
        <f>(COUNTIFS('Estruturante Móvel'!$M:$M,$B68,'Estruturante Móvel'!$AM:$AM,NH$4))-(COUNTIFS('Estruturante Móvel'!$M:$M,$B68,'Estruturante Móvel'!$AM:$AM,NH$4,'Estruturante Móvel'!$AQ:$AQ,"REPARO FO"))</f>
        <v>0</v>
      </c>
      <c r="NI68" s="140">
        <f>(COUNTIFS('Estruturante Móvel'!$M:$M,$B66,'Estruturante Móvel'!$C:$C,"&lt;&gt;PREVISTO",'Estruturante Móvel'!$G:$G,NH$4,'Estruturante Móvel'!$L:$L,'CRONOGRAMA_CONST+MIGRACAO'!MX$8))</f>
        <v>0</v>
      </c>
    </row>
    <row r="69" spans="1:373" hidden="1" outlineLevel="1">
      <c r="B69" s="205" t="s">
        <v>446</v>
      </c>
      <c r="C69" s="161" t="s">
        <v>186</v>
      </c>
      <c r="D69" s="161">
        <f>COUNTIFS('Estruturante Móvel'!$M:$M,B66,'Estruturante Móvel'!$L:$L,'CRONOGRAMA_CONST+MIGRACAO'!B69)</f>
        <v>31</v>
      </c>
      <c r="E69" s="161">
        <f>(COUNTIFS('Estruturante Móvel'!$M:$M,B66,'Estruturante Móvel'!$C:$C,"&lt;&gt;PREVISTO",'Estruturante Móvel'!$L:$L,'CRONOGRAMA_CONST+MIGRACAO'!B69))</f>
        <v>31</v>
      </c>
      <c r="F69" s="162">
        <f>(COUNTIFS('Estruturante Móvel'!$M:$M,B66,'Estruturante Móvel'!$C:$C,"PREVISTO",'Estruturante Móvel'!$L:$L,'CRONOGRAMA_CONST+MIGRACAO'!B69))</f>
        <v>0</v>
      </c>
      <c r="G69" s="162"/>
      <c r="H69" s="165" t="str">
        <f t="shared" si="381"/>
        <v>Concluído</v>
      </c>
      <c r="I69" s="163"/>
      <c r="J69" s="160">
        <f t="shared" si="382"/>
        <v>1</v>
      </c>
      <c r="K69" s="157">
        <f t="shared" si="383"/>
        <v>31</v>
      </c>
      <c r="L69" s="139">
        <f>(COUNTIFS('Estruturante Móvel'!$M:$M,$B66,'Estruturante Móvel'!$AM:$AM,L$4,'Estruturante Móvel'!$L:$L,'CRONOGRAMA_CONST+MIGRACAO'!$B69))</f>
        <v>0</v>
      </c>
      <c r="M69" s="140">
        <f>(COUNTIFS('Estruturante Móvel'!$M:$M,$B66,'Estruturante Móvel'!$C:$C,"&lt;&gt;PREVISTO",'Estruturante Móvel'!$G:$G,L$4,'Estruturante Móvel'!$L:$L,'CRONOGRAMA_CONST+MIGRACAO'!B$9))</f>
        <v>0</v>
      </c>
      <c r="N69" s="139">
        <f>(COUNTIFS('Estruturante Móvel'!$M:$M,$B66,'Estruturante Móvel'!$AM:$AM,N$4,'Estruturante Móvel'!$L:$L,'CRONOGRAMA_CONST+MIGRACAO'!$B69))</f>
        <v>0</v>
      </c>
      <c r="O69" s="140">
        <f>(COUNTIFS('Estruturante Móvel'!$M:$M,$B66,'Estruturante Móvel'!$C:$C,"&lt;&gt;PREVISTO",'Estruturante Móvel'!$G:$G,N$4,'Estruturante Móvel'!$L:$L,'CRONOGRAMA_CONST+MIGRACAO'!D$9))</f>
        <v>0</v>
      </c>
      <c r="P69" s="139">
        <f>(COUNTIFS('Estruturante Móvel'!$M:$M,$B66,'Estruturante Móvel'!$AM:$AM,P$4,'Estruturante Móvel'!$L:$L,'CRONOGRAMA_CONST+MIGRACAO'!$B69))</f>
        <v>0</v>
      </c>
      <c r="Q69" s="140">
        <f>(COUNTIFS('Estruturante Móvel'!$M:$M,$B66,'Estruturante Móvel'!$C:$C,"&lt;&gt;PREVISTO",'Estruturante Móvel'!$G:$G,P$4,'Estruturante Móvel'!$L:$L,'CRONOGRAMA_CONST+MIGRACAO'!F$9))</f>
        <v>0</v>
      </c>
      <c r="R69" s="139">
        <f>(COUNTIFS('Estruturante Móvel'!$M:$M,$B66,'Estruturante Móvel'!$AM:$AM,R$4,'Estruturante Móvel'!$L:$L,'CRONOGRAMA_CONST+MIGRACAO'!$B69))</f>
        <v>0</v>
      </c>
      <c r="S69" s="140">
        <f>(COUNTIFS('Estruturante Móvel'!$M:$M,$B66,'Estruturante Móvel'!$C:$C,"&lt;&gt;PREVISTO",'Estruturante Móvel'!$G:$G,R$4,'Estruturante Móvel'!$L:$L,'CRONOGRAMA_CONST+MIGRACAO'!H$9))</f>
        <v>0</v>
      </c>
      <c r="T69" s="139">
        <f>(COUNTIFS('Estruturante Móvel'!$M:$M,$B66,'Estruturante Móvel'!$AM:$AM,T$4,'Estruturante Móvel'!$L:$L,'CRONOGRAMA_CONST+MIGRACAO'!$B69))</f>
        <v>0</v>
      </c>
      <c r="U69" s="140">
        <f>(COUNTIFS('Estruturante Móvel'!$M:$M,$B66,'Estruturante Móvel'!$C:$C,"&lt;&gt;PREVISTO",'Estruturante Móvel'!$G:$G,T$4,'Estruturante Móvel'!$L:$L,'CRONOGRAMA_CONST+MIGRACAO'!J$9))</f>
        <v>0</v>
      </c>
      <c r="V69" s="139">
        <f>(COUNTIFS('Estruturante Móvel'!$M:$M,$B66,'Estruturante Móvel'!$AM:$AM,V$4,'Estruturante Móvel'!$L:$L,'CRONOGRAMA_CONST+MIGRACAO'!$B69))</f>
        <v>0</v>
      </c>
      <c r="W69" s="140">
        <f>(COUNTIFS('Estruturante Móvel'!$M:$M,$B66,'Estruturante Móvel'!$C:$C,"&lt;&gt;PREVISTO",'Estruturante Móvel'!$G:$G,V$4,'Estruturante Móvel'!$L:$L,'CRONOGRAMA_CONST+MIGRACAO'!L$9))</f>
        <v>0</v>
      </c>
      <c r="X69" s="139">
        <f>(COUNTIFS('Estruturante Móvel'!$M:$M,$B66,'Estruturante Móvel'!$AM:$AM,X$4,'Estruturante Móvel'!$L:$L,'CRONOGRAMA_CONST+MIGRACAO'!$B69))</f>
        <v>0</v>
      </c>
      <c r="Y69" s="140">
        <f>(COUNTIFS('Estruturante Móvel'!$M:$M,$B66,'Estruturante Móvel'!$C:$C,"&lt;&gt;PREVISTO",'Estruturante Móvel'!$G:$G,X$4,'Estruturante Móvel'!$L:$L,'CRONOGRAMA_CONST+MIGRACAO'!N$9))</f>
        <v>0</v>
      </c>
      <c r="Z69" s="139">
        <f>(COUNTIFS('Estruturante Móvel'!$M:$M,$B66,'Estruturante Móvel'!$AM:$AM,Z$4,'Estruturante Móvel'!$L:$L,'CRONOGRAMA_CONST+MIGRACAO'!$B69))</f>
        <v>0</v>
      </c>
      <c r="AA69" s="140">
        <f>(COUNTIFS('Estruturante Móvel'!$M:$M,$B66,'Estruturante Móvel'!$C:$C,"&lt;&gt;PREVISTO",'Estruturante Móvel'!$G:$G,Z$4,'Estruturante Móvel'!$L:$L,'CRONOGRAMA_CONST+MIGRACAO'!P$9))</f>
        <v>0</v>
      </c>
      <c r="AB69" s="139">
        <f>(COUNTIFS('Estruturante Móvel'!$M:$M,$B66,'Estruturante Móvel'!$AM:$AM,AB$4,'Estruturante Móvel'!$L:$L,'CRONOGRAMA_CONST+MIGRACAO'!$B69))</f>
        <v>0</v>
      </c>
      <c r="AC69" s="140">
        <f>(COUNTIFS('Estruturante Móvel'!$M:$M,$B66,'Estruturante Móvel'!$C:$C,"&lt;&gt;PREVISTO",'Estruturante Móvel'!$G:$G,AB$4,'Estruturante Móvel'!$L:$L,'CRONOGRAMA_CONST+MIGRACAO'!R$9))</f>
        <v>0</v>
      </c>
      <c r="AD69" s="139">
        <f>(COUNTIFS('Estruturante Móvel'!$M:$M,$B66,'Estruturante Móvel'!$AM:$AM,AD$4,'Estruturante Móvel'!$L:$L,'CRONOGRAMA_CONST+MIGRACAO'!$B69))</f>
        <v>0</v>
      </c>
      <c r="AE69" s="140">
        <f>(COUNTIFS('Estruturante Móvel'!$M:$M,$B66,'Estruturante Móvel'!$C:$C,"&lt;&gt;PREVISTO",'Estruturante Móvel'!$G:$G,AD$4,'Estruturante Móvel'!$L:$L,'CRONOGRAMA_CONST+MIGRACAO'!T$9))</f>
        <v>0</v>
      </c>
      <c r="AF69" s="139">
        <f>(COUNTIFS('Estruturante Móvel'!$M:$M,$B66,'Estruturante Móvel'!$AM:$AM,AF$4,'Estruturante Móvel'!$L:$L,'CRONOGRAMA_CONST+MIGRACAO'!$B69))</f>
        <v>0</v>
      </c>
      <c r="AG69" s="140">
        <f>(COUNTIFS('Estruturante Móvel'!$M:$M,$B66,'Estruturante Móvel'!$C:$C,"&lt;&gt;PREVISTO",'Estruturante Móvel'!$G:$G,AF$4,'Estruturante Móvel'!$L:$L,'CRONOGRAMA_CONST+MIGRACAO'!V$9))</f>
        <v>0</v>
      </c>
      <c r="AH69" s="139">
        <f>(COUNTIFS('Estruturante Móvel'!$M:$M,$B66,'Estruturante Móvel'!$AM:$AM,AH$4,'Estruturante Móvel'!$L:$L,'CRONOGRAMA_CONST+MIGRACAO'!$B69))</f>
        <v>0</v>
      </c>
      <c r="AI69" s="140">
        <f>(COUNTIFS('Estruturante Móvel'!$M:$M,$B66,'Estruturante Móvel'!$C:$C,"&lt;&gt;PREVISTO",'Estruturante Móvel'!$G:$G,AH$4,'Estruturante Móvel'!$L:$L,'CRONOGRAMA_CONST+MIGRACAO'!X$9))</f>
        <v>0</v>
      </c>
      <c r="AJ69" s="139">
        <f>(COUNTIFS('Estruturante Móvel'!$M:$M,$B66,'Estruturante Móvel'!$AM:$AM,AJ$4,'Estruturante Móvel'!$L:$L,'CRONOGRAMA_CONST+MIGRACAO'!$B69))</f>
        <v>0</v>
      </c>
      <c r="AK69" s="140">
        <f>(COUNTIFS('Estruturante Móvel'!$M:$M,$B66,'Estruturante Móvel'!$C:$C,"&lt;&gt;PREVISTO",'Estruturante Móvel'!$G:$G,AJ$4,'Estruturante Móvel'!$L:$L,'CRONOGRAMA_CONST+MIGRACAO'!Z$9))</f>
        <v>0</v>
      </c>
      <c r="AL69" s="139">
        <f>(COUNTIFS('Estruturante Móvel'!$M:$M,$B66,'Estruturante Móvel'!$AM:$AM,AL$4,'Estruturante Móvel'!$L:$L,'CRONOGRAMA_CONST+MIGRACAO'!$B69))</f>
        <v>0</v>
      </c>
      <c r="AM69" s="140">
        <f>(COUNTIFS('Estruturante Móvel'!$M:$M,$B66,'Estruturante Móvel'!$C:$C,"&lt;&gt;PREVISTO",'Estruturante Móvel'!$G:$G,AL$4,'Estruturante Móvel'!$L:$L,'CRONOGRAMA_CONST+MIGRACAO'!AB$9))</f>
        <v>0</v>
      </c>
      <c r="AN69" s="139">
        <f>(COUNTIFS('Estruturante Móvel'!$M:$M,$B66,'Estruturante Móvel'!$AM:$AM,AN$4,'Estruturante Móvel'!$L:$L,'CRONOGRAMA_CONST+MIGRACAO'!$B69))</f>
        <v>0</v>
      </c>
      <c r="AO69" s="140">
        <f>(COUNTIFS('Estruturante Móvel'!$M:$M,$B66,'Estruturante Móvel'!$C:$C,"&lt;&gt;PREVISTO",'Estruturante Móvel'!$G:$G,AN$4,'Estruturante Móvel'!$L:$L,'CRONOGRAMA_CONST+MIGRACAO'!AD$9))</f>
        <v>0</v>
      </c>
      <c r="AP69" s="139">
        <f>(COUNTIFS('Estruturante Móvel'!$M:$M,$B66,'Estruturante Móvel'!$AM:$AM,AP$4,'Estruturante Móvel'!$L:$L,'CRONOGRAMA_CONST+MIGRACAO'!$B69))</f>
        <v>0</v>
      </c>
      <c r="AQ69" s="140">
        <f>(COUNTIFS('Estruturante Móvel'!$M:$M,$B66,'Estruturante Móvel'!$C:$C,"&lt;&gt;PREVISTO",'Estruturante Móvel'!$G:$G,AP$4,'Estruturante Móvel'!$L:$L,'CRONOGRAMA_CONST+MIGRACAO'!AF$9))</f>
        <v>0</v>
      </c>
      <c r="AR69" s="139">
        <f>(COUNTIFS('Estruturante Móvel'!$M:$M,$B66,'Estruturante Móvel'!$AM:$AM,AR$4,'Estruturante Móvel'!$L:$L,'CRONOGRAMA_CONST+MIGRACAO'!$B69))</f>
        <v>0</v>
      </c>
      <c r="AS69" s="140">
        <f>(COUNTIFS('Estruturante Móvel'!$M:$M,$B66,'Estruturante Móvel'!$C:$C,"&lt;&gt;PREVISTO",'Estruturante Móvel'!$G:$G,AR$4,'Estruturante Móvel'!$L:$L,'CRONOGRAMA_CONST+MIGRACAO'!AH$9))</f>
        <v>0</v>
      </c>
      <c r="AT69" s="139">
        <f>(COUNTIFS('Estruturante Móvel'!$M:$M,$B66,'Estruturante Móvel'!$AM:$AM,AT$4,'Estruturante Móvel'!$L:$L,'CRONOGRAMA_CONST+MIGRACAO'!$B69))</f>
        <v>0</v>
      </c>
      <c r="AU69" s="140">
        <f>(COUNTIFS('Estruturante Móvel'!$M:$M,$B66,'Estruturante Móvel'!$C:$C,"&lt;&gt;PREVISTO",'Estruturante Móvel'!$G:$G,AT$4,'Estruturante Móvel'!$L:$L,'CRONOGRAMA_CONST+MIGRACAO'!AJ$9))</f>
        <v>0</v>
      </c>
      <c r="AV69" s="139">
        <f>(COUNTIFS('Estruturante Móvel'!$M:$M,$B66,'Estruturante Móvel'!$AM:$AM,AV$4,'Estruturante Móvel'!$L:$L,'CRONOGRAMA_CONST+MIGRACAO'!$B69))</f>
        <v>0</v>
      </c>
      <c r="AW69" s="140">
        <f>(COUNTIFS('Estruturante Móvel'!$M:$M,$B66,'Estruturante Móvel'!$C:$C,"&lt;&gt;PREVISTO",'Estruturante Móvel'!$G:$G,AV$4,'Estruturante Móvel'!$L:$L,'CRONOGRAMA_CONST+MIGRACAO'!AL$9))</f>
        <v>0</v>
      </c>
      <c r="AX69" s="139">
        <f>(COUNTIFS('Estruturante Móvel'!$M:$M,$B66,'Estruturante Móvel'!$AM:$AM,AX$4,'Estruturante Móvel'!$L:$L,'CRONOGRAMA_CONST+MIGRACAO'!$B69))</f>
        <v>0</v>
      </c>
      <c r="AY69" s="140">
        <f>(COUNTIFS('Estruturante Móvel'!$M:$M,$B66,'Estruturante Móvel'!$C:$C,"&lt;&gt;PREVISTO",'Estruturante Móvel'!$G:$G,AX$4,'Estruturante Móvel'!$L:$L,'CRONOGRAMA_CONST+MIGRACAO'!AN$9))</f>
        <v>0</v>
      </c>
      <c r="AZ69" s="139">
        <f>(COUNTIFS('Estruturante Móvel'!$M:$M,$B66,'Estruturante Móvel'!$AM:$AM,AZ$4,'Estruturante Móvel'!$L:$L,'CRONOGRAMA_CONST+MIGRACAO'!$B69))</f>
        <v>0</v>
      </c>
      <c r="BA69" s="140">
        <f>(COUNTIFS('Estruturante Móvel'!$M:$M,$B66,'Estruturante Móvel'!$C:$C,"&lt;&gt;PREVISTO",'Estruturante Móvel'!$G:$G,AZ$4,'Estruturante Móvel'!$L:$L,'CRONOGRAMA_CONST+MIGRACAO'!AP$9))</f>
        <v>0</v>
      </c>
      <c r="BB69" s="139">
        <f>(COUNTIFS('Estruturante Móvel'!$M:$M,$B66,'Estruturante Móvel'!$AM:$AM,BB$4,'Estruturante Móvel'!$L:$L,'CRONOGRAMA_CONST+MIGRACAO'!$B69))</f>
        <v>0</v>
      </c>
      <c r="BC69" s="140">
        <f>(COUNTIFS('Estruturante Móvel'!$M:$M,$B66,'Estruturante Móvel'!$C:$C,"&lt;&gt;PREVISTO",'Estruturante Móvel'!$G:$G,BB$4,'Estruturante Móvel'!$L:$L,'CRONOGRAMA_CONST+MIGRACAO'!AR$9))</f>
        <v>0</v>
      </c>
      <c r="BD69" s="139">
        <f>(COUNTIFS('Estruturante Móvel'!$M:$M,$B66,'Estruturante Móvel'!$AM:$AM,BD$4,'Estruturante Móvel'!$L:$L,'CRONOGRAMA_CONST+MIGRACAO'!$B69))</f>
        <v>0</v>
      </c>
      <c r="BE69" s="140">
        <f>(COUNTIFS('Estruturante Móvel'!$M:$M,$B66,'Estruturante Móvel'!$C:$C,"&lt;&gt;PREVISTO",'Estruturante Móvel'!$G:$G,BD$4,'Estruturante Móvel'!$L:$L,'CRONOGRAMA_CONST+MIGRACAO'!AT$9))</f>
        <v>0</v>
      </c>
      <c r="BF69" s="139">
        <f>(COUNTIFS('Estruturante Móvel'!$M:$M,$B66,'Estruturante Móvel'!$AM:$AM,BF$4,'Estruturante Móvel'!$L:$L,'CRONOGRAMA_CONST+MIGRACAO'!$B69))</f>
        <v>0</v>
      </c>
      <c r="BG69" s="140">
        <f>(COUNTIFS('Estruturante Móvel'!$M:$M,$B66,'Estruturante Móvel'!$C:$C,"&lt;&gt;PREVISTO",'Estruturante Móvel'!$G:$G,BF$4,'Estruturante Móvel'!$L:$L,'CRONOGRAMA_CONST+MIGRACAO'!AV$9))</f>
        <v>0</v>
      </c>
      <c r="BH69" s="139">
        <f>(COUNTIFS('Estruturante Móvel'!$M:$M,$B66,'Estruturante Móvel'!$AM:$AM,BH$4,'Estruturante Móvel'!$L:$L,'CRONOGRAMA_CONST+MIGRACAO'!$B69))</f>
        <v>0</v>
      </c>
      <c r="BI69" s="140">
        <f>(COUNTIFS('Estruturante Móvel'!$M:$M,$B66,'Estruturante Móvel'!$C:$C,"&lt;&gt;PREVISTO",'Estruturante Móvel'!$G:$G,BH$4,'Estruturante Móvel'!$L:$L,'CRONOGRAMA_CONST+MIGRACAO'!AX$9))</f>
        <v>0</v>
      </c>
      <c r="BJ69" s="139">
        <f>(COUNTIFS('Estruturante Móvel'!$M:$M,$B66,'Estruturante Móvel'!$AM:$AM,BJ$4,'Estruturante Móvel'!$L:$L,'CRONOGRAMA_CONST+MIGRACAO'!$B69))</f>
        <v>0</v>
      </c>
      <c r="BK69" s="140">
        <f>(COUNTIFS('Estruturante Móvel'!$M:$M,$B66,'Estruturante Móvel'!$C:$C,"&lt;&gt;PREVISTO",'Estruturante Móvel'!$G:$G,BJ$4,'Estruturante Móvel'!$L:$L,'CRONOGRAMA_CONST+MIGRACAO'!AZ$9))</f>
        <v>0</v>
      </c>
      <c r="BL69" s="139">
        <f>(COUNTIFS('Estruturante Móvel'!$M:$M,$B66,'Estruturante Móvel'!$AM:$AM,BL$4,'Estruturante Móvel'!$L:$L,'CRONOGRAMA_CONST+MIGRACAO'!$B69))</f>
        <v>0</v>
      </c>
      <c r="BM69" s="140">
        <f>(COUNTIFS('Estruturante Móvel'!$M:$M,$B66,'Estruturante Móvel'!$C:$C,"&lt;&gt;PREVISTO",'Estruturante Móvel'!$G:$G,BL$4,'Estruturante Móvel'!$L:$L,'CRONOGRAMA_CONST+MIGRACAO'!BB$9))</f>
        <v>0</v>
      </c>
      <c r="BN69" s="139">
        <f>(COUNTIFS('Estruturante Móvel'!$M:$M,$B66,'Estruturante Móvel'!$AM:$AM,BN$4,'Estruturante Móvel'!$L:$L,'CRONOGRAMA_CONST+MIGRACAO'!$B69))</f>
        <v>0</v>
      </c>
      <c r="BO69" s="140">
        <f>(COUNTIFS('Estruturante Móvel'!$M:$M,$B66,'Estruturante Móvel'!$C:$C,"&lt;&gt;PREVISTO",'Estruturante Móvel'!$G:$G,BN$4,'Estruturante Móvel'!$L:$L,'CRONOGRAMA_CONST+MIGRACAO'!BD$9))</f>
        <v>0</v>
      </c>
      <c r="BP69" s="139">
        <f>(COUNTIFS('Estruturante Móvel'!$M:$M,$B66,'Estruturante Móvel'!$AM:$AM,BP$4,'Estruturante Móvel'!$L:$L,'CRONOGRAMA_CONST+MIGRACAO'!$B69))</f>
        <v>0</v>
      </c>
      <c r="BQ69" s="140">
        <f>(COUNTIFS('Estruturante Móvel'!$M:$M,$B66,'Estruturante Móvel'!$C:$C,"&lt;&gt;PREVISTO",'Estruturante Móvel'!$G:$G,BP$4,'Estruturante Móvel'!$L:$L,'CRONOGRAMA_CONST+MIGRACAO'!BF$9))</f>
        <v>0</v>
      </c>
      <c r="BR69" s="139">
        <f>(COUNTIFS('Estruturante Móvel'!$M:$M,$B66,'Estruturante Móvel'!$AM:$AM,BR$4,'Estruturante Móvel'!$L:$L,'CRONOGRAMA_CONST+MIGRACAO'!$B69))</f>
        <v>0</v>
      </c>
      <c r="BS69" s="140">
        <f>(COUNTIFS('Estruturante Móvel'!$M:$M,$B66,'Estruturante Móvel'!$C:$C,"&lt;&gt;PREVISTO",'Estruturante Móvel'!$G:$G,BR$4,'Estruturante Móvel'!$L:$L,'CRONOGRAMA_CONST+MIGRACAO'!BH$9))</f>
        <v>0</v>
      </c>
      <c r="BT69" s="139">
        <f>(COUNTIFS('Estruturante Móvel'!$M:$M,$B69,'Estruturante Móvel'!$AM:$AM,BT$4))-(COUNTIFS('Estruturante Móvel'!$M:$M,$B69,'Estruturante Móvel'!$AM:$AM,BT$4,'Estruturante Móvel'!$AQ:$AQ,"REPARO FO"))</f>
        <v>0</v>
      </c>
      <c r="BU69" s="140">
        <f>(COUNTIFS('Estruturante Móvel'!$M:$M,$B66,'Estruturante Móvel'!$C:$C,"&lt;&gt;PREVISTO",'Estruturante Móvel'!$G:$G,BT$4,'Estruturante Móvel'!$L:$L,'CRONOGRAMA_CONST+MIGRACAO'!BJ$9))</f>
        <v>0</v>
      </c>
      <c r="BV69" s="139">
        <f>(COUNTIFS('Estruturante Móvel'!$M:$M,$B69,'Estruturante Móvel'!$AM:$AM,BV$4))-(COUNTIFS('Estruturante Móvel'!$M:$M,$B69,'Estruturante Móvel'!$AM:$AM,BV$4,'Estruturante Móvel'!$AQ:$AQ,"REPARO FO"))</f>
        <v>0</v>
      </c>
      <c r="BW69" s="140">
        <f>(COUNTIFS('Estruturante Móvel'!$M:$M,$B66,'Estruturante Móvel'!$C:$C,"&lt;&gt;PREVISTO",'Estruturante Móvel'!$G:$G,BV$4,'Estruturante Móvel'!$L:$L,'CRONOGRAMA_CONST+MIGRACAO'!BL$9))</f>
        <v>0</v>
      </c>
      <c r="BX69" s="139">
        <f>(COUNTIFS('Estruturante Móvel'!$M:$M,$B69,'Estruturante Móvel'!$AM:$AM,BX$4))-(COUNTIFS('Estruturante Móvel'!$M:$M,$B69,'Estruturante Móvel'!$AM:$AM,BX$4,'Estruturante Móvel'!$AQ:$AQ,"REPARO FO"))</f>
        <v>0</v>
      </c>
      <c r="BY69" s="140">
        <f>(COUNTIFS('Estruturante Móvel'!$M:$M,$B66,'Estruturante Móvel'!$C:$C,"&lt;&gt;PREVISTO",'Estruturante Móvel'!$G:$G,BX$4,'Estruturante Móvel'!$L:$L,'CRONOGRAMA_CONST+MIGRACAO'!BN$9))</f>
        <v>0</v>
      </c>
      <c r="BZ69" s="139">
        <f>(COUNTIFS('Estruturante Móvel'!$M:$M,$B69,'Estruturante Móvel'!$AM:$AM,BZ$4))-(COUNTIFS('Estruturante Móvel'!$M:$M,$B69,'Estruturante Móvel'!$AM:$AM,BZ$4,'Estruturante Móvel'!$AQ:$AQ,"REPARO FO"))</f>
        <v>0</v>
      </c>
      <c r="CA69" s="140">
        <f>(COUNTIFS('Estruturante Móvel'!$M:$M,$B66,'Estruturante Móvel'!$C:$C,"&lt;&gt;PREVISTO",'Estruturante Móvel'!$G:$G,BZ$4,'Estruturante Móvel'!$L:$L,'CRONOGRAMA_CONST+MIGRACAO'!BP$9))</f>
        <v>0</v>
      </c>
      <c r="CB69" s="139">
        <f>(COUNTIFS('Estruturante Móvel'!$M:$M,$B69,'Estruturante Móvel'!$AM:$AM,CB$4))-(COUNTIFS('Estruturante Móvel'!$M:$M,$B69,'Estruturante Móvel'!$AM:$AM,CB$4,'Estruturante Móvel'!$AQ:$AQ,"REPARO FO"))</f>
        <v>0</v>
      </c>
      <c r="CC69" s="140">
        <f>(COUNTIFS('Estruturante Móvel'!$M:$M,$B66,'Estruturante Móvel'!$C:$C,"&lt;&gt;PREVISTO",'Estruturante Móvel'!$G:$G,CB$4,'Estruturante Móvel'!$L:$L,'CRONOGRAMA_CONST+MIGRACAO'!BR$9))</f>
        <v>0</v>
      </c>
      <c r="CD69" s="139">
        <f>(COUNTIFS('Estruturante Móvel'!$M:$M,$B69,'Estruturante Móvel'!$AM:$AM,CD$4))-(COUNTIFS('Estruturante Móvel'!$M:$M,$B69,'Estruturante Móvel'!$AM:$AM,CD$4,'Estruturante Móvel'!$AQ:$AQ,"REPARO FO"))</f>
        <v>0</v>
      </c>
      <c r="CE69" s="140">
        <f>(COUNTIFS('Estruturante Móvel'!$M:$M,$B66,'Estruturante Móvel'!$C:$C,"&lt;&gt;PREVISTO",'Estruturante Móvel'!$G:$G,CD$4,'Estruturante Móvel'!$L:$L,'CRONOGRAMA_CONST+MIGRACAO'!BT$9))</f>
        <v>0</v>
      </c>
      <c r="CF69" s="139">
        <f>(COUNTIFS('Estruturante Móvel'!$M:$M,$B69,'Estruturante Móvel'!$AM:$AM,CF$4))-(COUNTIFS('Estruturante Móvel'!$M:$M,$B69,'Estruturante Móvel'!$AM:$AM,CF$4,'Estruturante Móvel'!$AQ:$AQ,"REPARO FO"))</f>
        <v>0</v>
      </c>
      <c r="CG69" s="140">
        <f>(COUNTIFS('Estruturante Móvel'!$M:$M,$B66,'Estruturante Móvel'!$C:$C,"&lt;&gt;PREVISTO",'Estruturante Móvel'!$G:$G,CF$4,'Estruturante Móvel'!$L:$L,'CRONOGRAMA_CONST+MIGRACAO'!BV$9))</f>
        <v>0</v>
      </c>
      <c r="CH69" s="139">
        <f>(COUNTIFS('Estruturante Móvel'!$M:$M,$B69,'Estruturante Móvel'!$AM:$AM,CH$4))-(COUNTIFS('Estruturante Móvel'!$M:$M,$B69,'Estruturante Móvel'!$AM:$AM,CH$4,'Estruturante Móvel'!$AQ:$AQ,"REPARO FO"))</f>
        <v>0</v>
      </c>
      <c r="CI69" s="140">
        <f>(COUNTIFS('Estruturante Móvel'!$M:$M,$B66,'Estruturante Móvel'!$C:$C,"&lt;&gt;PREVISTO",'Estruturante Móvel'!$G:$G,CH$4,'Estruturante Móvel'!$L:$L,'CRONOGRAMA_CONST+MIGRACAO'!BX$9))</f>
        <v>0</v>
      </c>
      <c r="CJ69" s="139">
        <f>(COUNTIFS('Estruturante Móvel'!$M:$M,$B69,'Estruturante Móvel'!$AM:$AM,CJ$4))-(COUNTIFS('Estruturante Móvel'!$M:$M,$B69,'Estruturante Móvel'!$AM:$AM,CJ$4,'Estruturante Móvel'!$AQ:$AQ,"REPARO FO"))</f>
        <v>0</v>
      </c>
      <c r="CK69" s="140">
        <f>(COUNTIFS('Estruturante Móvel'!$M:$M,$B66,'Estruturante Móvel'!$C:$C,"&lt;&gt;PREVISTO",'Estruturante Móvel'!$G:$G,CJ$4,'Estruturante Móvel'!$L:$L,'CRONOGRAMA_CONST+MIGRACAO'!BZ$9))</f>
        <v>0</v>
      </c>
      <c r="CL69" s="139">
        <f>(COUNTIFS('Estruturante Móvel'!$M:$M,$B69,'Estruturante Móvel'!$AM:$AM,CL$4))-(COUNTIFS('Estruturante Móvel'!$M:$M,$B69,'Estruturante Móvel'!$AM:$AM,CL$4,'Estruturante Móvel'!$AQ:$AQ,"REPARO FO"))</f>
        <v>0</v>
      </c>
      <c r="CM69" s="140">
        <f>(COUNTIFS('Estruturante Móvel'!$M:$M,$B66,'Estruturante Móvel'!$C:$C,"&lt;&gt;PREVISTO",'Estruturante Móvel'!$G:$G,CL$4,'Estruturante Móvel'!$L:$L,'CRONOGRAMA_CONST+MIGRACAO'!CB$9))</f>
        <v>0</v>
      </c>
      <c r="CN69" s="139">
        <f>(COUNTIFS('Estruturante Móvel'!$M:$M,$B69,'Estruturante Móvel'!$AM:$AM,CN$4))-(COUNTIFS('Estruturante Móvel'!$M:$M,$B69,'Estruturante Móvel'!$AM:$AM,CN$4,'Estruturante Móvel'!$AQ:$AQ,"REPARO FO"))</f>
        <v>0</v>
      </c>
      <c r="CO69" s="140">
        <f>(COUNTIFS('Estruturante Móvel'!$M:$M,$B66,'Estruturante Móvel'!$C:$C,"&lt;&gt;PREVISTO",'Estruturante Móvel'!$G:$G,CN$4,'Estruturante Móvel'!$L:$L,'CRONOGRAMA_CONST+MIGRACAO'!CD$9))</f>
        <v>0</v>
      </c>
      <c r="CP69" s="139">
        <f>(COUNTIFS('Estruturante Móvel'!$M:$M,$B69,'Estruturante Móvel'!$AM:$AM,CP$4))-(COUNTIFS('Estruturante Móvel'!$M:$M,$B69,'Estruturante Móvel'!$AM:$AM,CP$4,'Estruturante Móvel'!$AQ:$AQ,"REPARO FO"))</f>
        <v>0</v>
      </c>
      <c r="CQ69" s="140">
        <f>(COUNTIFS('Estruturante Móvel'!$M:$M,$B66,'Estruturante Móvel'!$C:$C,"&lt;&gt;PREVISTO",'Estruturante Móvel'!$G:$G,CP$4,'Estruturante Móvel'!$L:$L,'CRONOGRAMA_CONST+MIGRACAO'!CF$9))</f>
        <v>0</v>
      </c>
      <c r="CR69" s="139">
        <f>(COUNTIFS('Estruturante Móvel'!$M:$M,$B69,'Estruturante Móvel'!$AM:$AM,CR$4))-(COUNTIFS('Estruturante Móvel'!$M:$M,$B69,'Estruturante Móvel'!$AM:$AM,CR$4,'Estruturante Móvel'!$AQ:$AQ,"REPARO FO"))</f>
        <v>0</v>
      </c>
      <c r="CS69" s="140">
        <f>(COUNTIFS('Estruturante Móvel'!$M:$M,$B66,'Estruturante Móvel'!$C:$C,"&lt;&gt;PREVISTO",'Estruturante Móvel'!$G:$G,CR$4,'Estruturante Móvel'!$L:$L,'CRONOGRAMA_CONST+MIGRACAO'!CH$9))</f>
        <v>0</v>
      </c>
      <c r="CT69" s="139">
        <f>(COUNTIFS('Estruturante Móvel'!$M:$M,$B69,'Estruturante Móvel'!$AM:$AM,CT$4))-(COUNTIFS('Estruturante Móvel'!$M:$M,$B69,'Estruturante Móvel'!$AM:$AM,CT$4,'Estruturante Móvel'!$AQ:$AQ,"REPARO FO"))</f>
        <v>0</v>
      </c>
      <c r="CU69" s="140">
        <f>(COUNTIFS('Estruturante Móvel'!$M:$M,$B66,'Estruturante Móvel'!$C:$C,"&lt;&gt;PREVISTO",'Estruturante Móvel'!$G:$G,CT$4,'Estruturante Móvel'!$L:$L,'CRONOGRAMA_CONST+MIGRACAO'!CJ$9))</f>
        <v>0</v>
      </c>
      <c r="CV69" s="139">
        <f>(COUNTIFS('Estruturante Móvel'!$M:$M,$B69,'Estruturante Móvel'!$AM:$AM,CV$4))-(COUNTIFS('Estruturante Móvel'!$M:$M,$B69,'Estruturante Móvel'!$AM:$AM,CV$4,'Estruturante Móvel'!$AQ:$AQ,"REPARO FO"))</f>
        <v>0</v>
      </c>
      <c r="CW69" s="140">
        <f>(COUNTIFS('Estruturante Móvel'!$M:$M,$B66,'Estruturante Móvel'!$C:$C,"&lt;&gt;PREVISTO",'Estruturante Móvel'!$G:$G,CV$4,'Estruturante Móvel'!$L:$L,'CRONOGRAMA_CONST+MIGRACAO'!CL$9))</f>
        <v>0</v>
      </c>
      <c r="CX69" s="139">
        <f>(COUNTIFS('Estruturante Móvel'!$M:$M,$B69,'Estruturante Móvel'!$AM:$AM,CX$4))-(COUNTIFS('Estruturante Móvel'!$M:$M,$B69,'Estruturante Móvel'!$AM:$AM,CX$4,'Estruturante Móvel'!$AQ:$AQ,"REPARO FO"))</f>
        <v>0</v>
      </c>
      <c r="CY69" s="140">
        <f>(COUNTIFS('Estruturante Móvel'!$M:$M,$B66,'Estruturante Móvel'!$C:$C,"&lt;&gt;PREVISTO",'Estruturante Móvel'!$G:$G,CX$4,'Estruturante Móvel'!$L:$L,'CRONOGRAMA_CONST+MIGRACAO'!CN$9))</f>
        <v>0</v>
      </c>
      <c r="CZ69" s="139">
        <f>(COUNTIFS('Estruturante Móvel'!$M:$M,$B69,'Estruturante Móvel'!$AM:$AM,CZ$4))-(COUNTIFS('Estruturante Móvel'!$M:$M,$B69,'Estruturante Móvel'!$AM:$AM,CZ$4,'Estruturante Móvel'!$AQ:$AQ,"REPARO FO"))</f>
        <v>0</v>
      </c>
      <c r="DA69" s="140">
        <f>(COUNTIFS('Estruturante Móvel'!$M:$M,$B66,'Estruturante Móvel'!$C:$C,"&lt;&gt;PREVISTO",'Estruturante Móvel'!$G:$G,CZ$4,'Estruturante Móvel'!$L:$L,'CRONOGRAMA_CONST+MIGRACAO'!CP$9))</f>
        <v>0</v>
      </c>
      <c r="DB69" s="139">
        <f>(COUNTIFS('Estruturante Móvel'!$M:$M,$B69,'Estruturante Móvel'!$AM:$AM,DB$4))-(COUNTIFS('Estruturante Móvel'!$M:$M,$B69,'Estruturante Móvel'!$AM:$AM,DB$4,'Estruturante Móvel'!$AQ:$AQ,"REPARO FO"))</f>
        <v>0</v>
      </c>
      <c r="DC69" s="140">
        <f>(COUNTIFS('Estruturante Móvel'!$M:$M,$B66,'Estruturante Móvel'!$C:$C,"&lt;&gt;PREVISTO",'Estruturante Móvel'!$G:$G,DB$4,'Estruturante Móvel'!$L:$L,'CRONOGRAMA_CONST+MIGRACAO'!CR$9))</f>
        <v>0</v>
      </c>
      <c r="DD69" s="139">
        <f>(COUNTIFS('Estruturante Móvel'!$M:$M,$B69,'Estruturante Móvel'!$AM:$AM,DD$4))-(COUNTIFS('Estruturante Móvel'!$M:$M,$B69,'Estruturante Móvel'!$AM:$AM,DD$4,'Estruturante Móvel'!$AQ:$AQ,"REPARO FO"))</f>
        <v>0</v>
      </c>
      <c r="DE69" s="140">
        <f>(COUNTIFS('Estruturante Móvel'!$M:$M,$B66,'Estruturante Móvel'!$C:$C,"&lt;&gt;PREVISTO",'Estruturante Móvel'!$G:$G,DD$4,'Estruturante Móvel'!$L:$L,'CRONOGRAMA_CONST+MIGRACAO'!CT$9))</f>
        <v>0</v>
      </c>
      <c r="DF69" s="139">
        <f>(COUNTIFS('Estruturante Móvel'!$M:$M,$B69,'Estruturante Móvel'!$AM:$AM,DF$4))-(COUNTIFS('Estruturante Móvel'!$M:$M,$B69,'Estruturante Móvel'!$AM:$AM,DF$4,'Estruturante Móvel'!$AQ:$AQ,"REPARO FO"))</f>
        <v>0</v>
      </c>
      <c r="DG69" s="140">
        <f>(COUNTIFS('Estruturante Móvel'!$M:$M,$B66,'Estruturante Móvel'!$C:$C,"&lt;&gt;PREVISTO",'Estruturante Móvel'!$G:$G,DF$4,'Estruturante Móvel'!$L:$L,'CRONOGRAMA_CONST+MIGRACAO'!CV$9))</f>
        <v>0</v>
      </c>
      <c r="DH69" s="139">
        <f>(COUNTIFS('Estruturante Móvel'!$M:$M,$B69,'Estruturante Móvel'!$AM:$AM,DH$4))-(COUNTIFS('Estruturante Móvel'!$M:$M,$B69,'Estruturante Móvel'!$AM:$AM,DH$4,'Estruturante Móvel'!$AQ:$AQ,"REPARO FO"))</f>
        <v>0</v>
      </c>
      <c r="DI69" s="140">
        <f>(COUNTIFS('Estruturante Móvel'!$M:$M,$B66,'Estruturante Móvel'!$C:$C,"&lt;&gt;PREVISTO",'Estruturante Móvel'!$G:$G,DH$4,'Estruturante Móvel'!$L:$L,'CRONOGRAMA_CONST+MIGRACAO'!CX$9))</f>
        <v>0</v>
      </c>
      <c r="DJ69" s="139">
        <f>(COUNTIFS('Estruturante Móvel'!$M:$M,$B69,'Estruturante Móvel'!$AM:$AM,DJ$4))-(COUNTIFS('Estruturante Móvel'!$M:$M,$B69,'Estruturante Móvel'!$AM:$AM,DJ$4,'Estruturante Móvel'!$AQ:$AQ,"REPARO FO"))</f>
        <v>0</v>
      </c>
      <c r="DK69" s="140">
        <f>(COUNTIFS('Estruturante Móvel'!$M:$M,$B66,'Estruturante Móvel'!$C:$C,"&lt;&gt;PREVISTO",'Estruturante Móvel'!$G:$G,DJ$4,'Estruturante Móvel'!$L:$L,'CRONOGRAMA_CONST+MIGRACAO'!CZ$9))</f>
        <v>0</v>
      </c>
      <c r="DL69" s="139">
        <f>(COUNTIFS('Estruturante Móvel'!$M:$M,$B69,'Estruturante Móvel'!$AM:$AM,DL$4))-(COUNTIFS('Estruturante Móvel'!$M:$M,$B69,'Estruturante Móvel'!$AM:$AM,DL$4,'Estruturante Móvel'!$AQ:$AQ,"REPARO FO"))</f>
        <v>0</v>
      </c>
      <c r="DM69" s="140">
        <f>(COUNTIFS('Estruturante Móvel'!$M:$M,$B66,'Estruturante Móvel'!$C:$C,"&lt;&gt;PREVISTO",'Estruturante Móvel'!$G:$G,DL$4,'Estruturante Móvel'!$L:$L,'CRONOGRAMA_CONST+MIGRACAO'!DB$9))</f>
        <v>0</v>
      </c>
      <c r="DN69" s="139">
        <f>(COUNTIFS('Estruturante Móvel'!$M:$M,$B69,'Estruturante Móvel'!$AM:$AM,DN$4))-(COUNTIFS('Estruturante Móvel'!$M:$M,$B69,'Estruturante Móvel'!$AM:$AM,DN$4,'Estruturante Móvel'!$AQ:$AQ,"REPARO FO"))</f>
        <v>0</v>
      </c>
      <c r="DO69" s="140">
        <f>(COUNTIFS('Estruturante Móvel'!$M:$M,$B66,'Estruturante Móvel'!$C:$C,"&lt;&gt;PREVISTO",'Estruturante Móvel'!$G:$G,DN$4,'Estruturante Móvel'!$L:$L,'CRONOGRAMA_CONST+MIGRACAO'!DD$9))</f>
        <v>0</v>
      </c>
      <c r="DP69" s="139">
        <f>(COUNTIFS('Estruturante Móvel'!$M:$M,$B69,'Estruturante Móvel'!$AM:$AM,DP$4))-(COUNTIFS('Estruturante Móvel'!$M:$M,$B69,'Estruturante Móvel'!$AM:$AM,DP$4,'Estruturante Móvel'!$AQ:$AQ,"REPARO FO"))</f>
        <v>0</v>
      </c>
      <c r="DQ69" s="140">
        <f>(COUNTIFS('Estruturante Móvel'!$M:$M,$B66,'Estruturante Móvel'!$C:$C,"&lt;&gt;PREVISTO",'Estruturante Móvel'!$G:$G,DP$4,'Estruturante Móvel'!$L:$L,'CRONOGRAMA_CONST+MIGRACAO'!DF$9))</f>
        <v>0</v>
      </c>
      <c r="DR69" s="139">
        <f>(COUNTIFS('Estruturante Móvel'!$M:$M,$B69,'Estruturante Móvel'!$AM:$AM,DR$4))-(COUNTIFS('Estruturante Móvel'!$M:$M,$B69,'Estruturante Móvel'!$AM:$AM,DR$4,'Estruturante Móvel'!$AQ:$AQ,"REPARO FO"))</f>
        <v>0</v>
      </c>
      <c r="DS69" s="140">
        <f>(COUNTIFS('Estruturante Móvel'!$M:$M,$B66,'Estruturante Móvel'!$C:$C,"&lt;&gt;PREVISTO",'Estruturante Móvel'!$G:$G,DR$4,'Estruturante Móvel'!$L:$L,'CRONOGRAMA_CONST+MIGRACAO'!DH$9))</f>
        <v>0</v>
      </c>
      <c r="DT69" s="139">
        <f>(COUNTIFS('Estruturante Móvel'!$M:$M,$B69,'Estruturante Móvel'!$AM:$AM,DT$4))-(COUNTIFS('Estruturante Móvel'!$M:$M,$B69,'Estruturante Móvel'!$AM:$AM,DT$4,'Estruturante Móvel'!$AQ:$AQ,"REPARO FO"))</f>
        <v>0</v>
      </c>
      <c r="DU69" s="140">
        <f>(COUNTIFS('Estruturante Móvel'!$M:$M,$B66,'Estruturante Móvel'!$C:$C,"&lt;&gt;PREVISTO",'Estruturante Móvel'!$G:$G,DT$4,'Estruturante Móvel'!$L:$L,'CRONOGRAMA_CONST+MIGRACAO'!DJ$9))</f>
        <v>0</v>
      </c>
      <c r="DV69" s="139">
        <f>(COUNTIFS('Estruturante Móvel'!$M:$M,$B69,'Estruturante Móvel'!$AM:$AM,DV$4))-(COUNTIFS('Estruturante Móvel'!$M:$M,$B69,'Estruturante Móvel'!$AM:$AM,DV$4,'Estruturante Móvel'!$AQ:$AQ,"REPARO FO"))</f>
        <v>0</v>
      </c>
      <c r="DW69" s="140">
        <f>(COUNTIFS('Estruturante Móvel'!$M:$M,$B66,'Estruturante Móvel'!$C:$C,"&lt;&gt;PREVISTO",'Estruturante Móvel'!$G:$G,DV$4,'Estruturante Móvel'!$L:$L,'CRONOGRAMA_CONST+MIGRACAO'!DL$9))</f>
        <v>0</v>
      </c>
      <c r="DX69" s="139">
        <f>(COUNTIFS('Estruturante Móvel'!$M:$M,$B69,'Estruturante Móvel'!$AM:$AM,DX$4))-(COUNTIFS('Estruturante Móvel'!$M:$M,$B69,'Estruturante Móvel'!$AM:$AM,DX$4,'Estruturante Móvel'!$AQ:$AQ,"REPARO FO"))</f>
        <v>0</v>
      </c>
      <c r="DY69" s="140">
        <f>(COUNTIFS('Estruturante Móvel'!$M:$M,$B66,'Estruturante Móvel'!$C:$C,"&lt;&gt;PREVISTO",'Estruturante Móvel'!$G:$G,DX$4,'Estruturante Móvel'!$L:$L,'CRONOGRAMA_CONST+MIGRACAO'!DN$9))</f>
        <v>0</v>
      </c>
      <c r="DZ69" s="139">
        <f>(COUNTIFS('Estruturante Móvel'!$M:$M,$B69,'Estruturante Móvel'!$AM:$AM,DZ$4))-(COUNTIFS('Estruturante Móvel'!$M:$M,$B69,'Estruturante Móvel'!$AM:$AM,DZ$4,'Estruturante Móvel'!$AQ:$AQ,"REPARO FO"))</f>
        <v>0</v>
      </c>
      <c r="EA69" s="140">
        <f>(COUNTIFS('Estruturante Móvel'!$M:$M,$B66,'Estruturante Móvel'!$C:$C,"&lt;&gt;PREVISTO",'Estruturante Móvel'!$G:$G,DZ$4,'Estruturante Móvel'!$L:$L,'CRONOGRAMA_CONST+MIGRACAO'!DP$9))</f>
        <v>0</v>
      </c>
      <c r="EB69" s="139">
        <f>(COUNTIFS('Estruturante Móvel'!$M:$M,$B69,'Estruturante Móvel'!$AM:$AM,EB$4))-(COUNTIFS('Estruturante Móvel'!$M:$M,$B69,'Estruturante Móvel'!$AM:$AM,EB$4,'Estruturante Móvel'!$AQ:$AQ,"REPARO FO"))</f>
        <v>0</v>
      </c>
      <c r="EC69" s="140">
        <f>(COUNTIFS('Estruturante Móvel'!$M:$M,$B66,'Estruturante Móvel'!$C:$C,"&lt;&gt;PREVISTO",'Estruturante Móvel'!$G:$G,EB$4,'Estruturante Móvel'!$L:$L,'CRONOGRAMA_CONST+MIGRACAO'!DR$9))</f>
        <v>0</v>
      </c>
      <c r="ED69" s="139">
        <f>(COUNTIFS('Estruturante Móvel'!$M:$M,$B69,'Estruturante Móvel'!$AM:$AM,ED$4))-(COUNTIFS('Estruturante Móvel'!$M:$M,$B69,'Estruturante Móvel'!$AM:$AM,ED$4,'Estruturante Móvel'!$AQ:$AQ,"REPARO FO"))</f>
        <v>0</v>
      </c>
      <c r="EE69" s="140">
        <f>(COUNTIFS('Estruturante Móvel'!$M:$M,$B66,'Estruturante Móvel'!$C:$C,"&lt;&gt;PREVISTO",'Estruturante Móvel'!$G:$G,ED$4,'Estruturante Móvel'!$L:$L,'CRONOGRAMA_CONST+MIGRACAO'!DT$9))</f>
        <v>0</v>
      </c>
      <c r="EF69" s="139">
        <f>(COUNTIFS('Estruturante Móvel'!$M:$M,$B69,'Estruturante Móvel'!$AM:$AM,EF$4))-(COUNTIFS('Estruturante Móvel'!$M:$M,$B69,'Estruturante Móvel'!$AM:$AM,EF$4,'Estruturante Móvel'!$AQ:$AQ,"REPARO FO"))</f>
        <v>0</v>
      </c>
      <c r="EG69" s="140">
        <f>(COUNTIFS('Estruturante Móvel'!$M:$M,$B66,'Estruturante Móvel'!$C:$C,"&lt;&gt;PREVISTO",'Estruturante Móvel'!$G:$G,EF$4,'Estruturante Móvel'!$L:$L,'CRONOGRAMA_CONST+MIGRACAO'!DV$9))</f>
        <v>0</v>
      </c>
      <c r="EH69" s="139">
        <f>(COUNTIFS('Estruturante Móvel'!$M:$M,$B69,'Estruturante Móvel'!$AM:$AM,EH$4))-(COUNTIFS('Estruturante Móvel'!$M:$M,$B69,'Estruturante Móvel'!$AM:$AM,EH$4,'Estruturante Móvel'!$AQ:$AQ,"REPARO FO"))</f>
        <v>0</v>
      </c>
      <c r="EI69" s="140">
        <f>(COUNTIFS('Estruturante Móvel'!$M:$M,$B66,'Estruturante Móvel'!$C:$C,"&lt;&gt;PREVISTO",'Estruturante Móvel'!$G:$G,EH$4,'Estruturante Móvel'!$L:$L,'CRONOGRAMA_CONST+MIGRACAO'!DX$9))</f>
        <v>0</v>
      </c>
      <c r="EJ69" s="139">
        <f>(COUNTIFS('Estruturante Móvel'!$M:$M,$B69,'Estruturante Móvel'!$AM:$AM,EJ$4))-(COUNTIFS('Estruturante Móvel'!$M:$M,$B69,'Estruturante Móvel'!$AM:$AM,EJ$4,'Estruturante Móvel'!$AQ:$AQ,"REPARO FO"))</f>
        <v>0</v>
      </c>
      <c r="EK69" s="140">
        <f>(COUNTIFS('Estruturante Móvel'!$M:$M,$B66,'Estruturante Móvel'!$C:$C,"&lt;&gt;PREVISTO",'Estruturante Móvel'!$G:$G,EJ$4,'Estruturante Móvel'!$L:$L,'CRONOGRAMA_CONST+MIGRACAO'!DZ$9))</f>
        <v>0</v>
      </c>
      <c r="EL69" s="139">
        <f>(COUNTIFS('Estruturante Móvel'!$M:$M,$B69,'Estruturante Móvel'!$AM:$AM,EL$4))-(COUNTIFS('Estruturante Móvel'!$M:$M,$B69,'Estruturante Móvel'!$AM:$AM,EL$4,'Estruturante Móvel'!$AQ:$AQ,"REPARO FO"))</f>
        <v>0</v>
      </c>
      <c r="EM69" s="140">
        <f>(COUNTIFS('Estruturante Móvel'!$M:$M,$B66,'Estruturante Móvel'!$C:$C,"&lt;&gt;PREVISTO",'Estruturante Móvel'!$G:$G,EL$4,'Estruturante Móvel'!$L:$L,'CRONOGRAMA_CONST+MIGRACAO'!EB$9))</f>
        <v>0</v>
      </c>
      <c r="EN69" s="139">
        <f>(COUNTIFS('Estruturante Móvel'!$M:$M,$B69,'Estruturante Móvel'!$AM:$AM,EN$4))-(COUNTIFS('Estruturante Móvel'!$M:$M,$B69,'Estruturante Móvel'!$AM:$AM,EN$4,'Estruturante Móvel'!$AQ:$AQ,"REPARO FO"))</f>
        <v>0</v>
      </c>
      <c r="EO69" s="140">
        <f>(COUNTIFS('Estruturante Móvel'!$M:$M,$B66,'Estruturante Móvel'!$C:$C,"&lt;&gt;PREVISTO",'Estruturante Móvel'!$G:$G,EN$4,'Estruturante Móvel'!$L:$L,'CRONOGRAMA_CONST+MIGRACAO'!ED$9))</f>
        <v>0</v>
      </c>
      <c r="EP69" s="139">
        <f>(COUNTIFS('Estruturante Móvel'!$M:$M,$B69,'Estruturante Móvel'!$AM:$AM,EP$4))-(COUNTIFS('Estruturante Móvel'!$M:$M,$B69,'Estruturante Móvel'!$AM:$AM,EP$4,'Estruturante Móvel'!$AQ:$AQ,"REPARO FO"))</f>
        <v>0</v>
      </c>
      <c r="EQ69" s="140">
        <f>(COUNTIFS('Estruturante Móvel'!$M:$M,$B66,'Estruturante Móvel'!$C:$C,"&lt;&gt;PREVISTO",'Estruturante Móvel'!$G:$G,EP$4,'Estruturante Móvel'!$L:$L,'CRONOGRAMA_CONST+MIGRACAO'!EF$9))</f>
        <v>0</v>
      </c>
      <c r="ER69" s="139">
        <f>(COUNTIFS('Estruturante Móvel'!$M:$M,$B69,'Estruturante Móvel'!$AM:$AM,ER$4))-(COUNTIFS('Estruturante Móvel'!$M:$M,$B69,'Estruturante Móvel'!$AM:$AM,ER$4,'Estruturante Móvel'!$AQ:$AQ,"REPARO FO"))</f>
        <v>0</v>
      </c>
      <c r="ES69" s="140">
        <f>(COUNTIFS('Estruturante Móvel'!$M:$M,$B66,'Estruturante Móvel'!$C:$C,"&lt;&gt;PREVISTO",'Estruturante Móvel'!$G:$G,ER$4,'Estruturante Móvel'!$L:$L,'CRONOGRAMA_CONST+MIGRACAO'!EH$9))</f>
        <v>0</v>
      </c>
      <c r="ET69" s="139">
        <f>(COUNTIFS('Estruturante Móvel'!$M:$M,$B69,'Estruturante Móvel'!$AM:$AM,ET$4))-(COUNTIFS('Estruturante Móvel'!$M:$M,$B69,'Estruturante Móvel'!$AM:$AM,ET$4,'Estruturante Móvel'!$AQ:$AQ,"REPARO FO"))</f>
        <v>0</v>
      </c>
      <c r="EU69" s="140">
        <f>(COUNTIFS('Estruturante Móvel'!$M:$M,$B66,'Estruturante Móvel'!$C:$C,"&lt;&gt;PREVISTO",'Estruturante Móvel'!$G:$G,ET$4,'Estruturante Móvel'!$L:$L,'CRONOGRAMA_CONST+MIGRACAO'!EJ$9))</f>
        <v>0</v>
      </c>
      <c r="EV69" s="139">
        <f>(COUNTIFS('Estruturante Móvel'!$M:$M,$B69,'Estruturante Móvel'!$AM:$AM,EV$4))-(COUNTIFS('Estruturante Móvel'!$M:$M,$B69,'Estruturante Móvel'!$AM:$AM,EV$4,'Estruturante Móvel'!$AQ:$AQ,"REPARO FO"))</f>
        <v>0</v>
      </c>
      <c r="EW69" s="140">
        <f>(COUNTIFS('Estruturante Móvel'!$M:$M,$B66,'Estruturante Móvel'!$C:$C,"&lt;&gt;PREVISTO",'Estruturante Móvel'!$G:$G,EV$4,'Estruturante Móvel'!$L:$L,'CRONOGRAMA_CONST+MIGRACAO'!EL$9))</f>
        <v>0</v>
      </c>
      <c r="EX69" s="139">
        <f>(COUNTIFS('Estruturante Móvel'!$M:$M,$B69,'Estruturante Móvel'!$AM:$AM,EX$4))-(COUNTIFS('Estruturante Móvel'!$M:$M,$B69,'Estruturante Móvel'!$AM:$AM,EX$4,'Estruturante Móvel'!$AQ:$AQ,"REPARO FO"))</f>
        <v>0</v>
      </c>
      <c r="EY69" s="140">
        <f>(COUNTIFS('Estruturante Móvel'!$M:$M,$B66,'Estruturante Móvel'!$C:$C,"&lt;&gt;PREVISTO",'Estruturante Móvel'!$G:$G,EX$4,'Estruturante Móvel'!$L:$L,'CRONOGRAMA_CONST+MIGRACAO'!EN$9))</f>
        <v>0</v>
      </c>
      <c r="EZ69" s="139">
        <f>(COUNTIFS('Estruturante Móvel'!$M:$M,$B69,'Estruturante Móvel'!$AM:$AM,EZ$4))-(COUNTIFS('Estruturante Móvel'!$M:$M,$B69,'Estruturante Móvel'!$AM:$AM,EZ$4,'Estruturante Móvel'!$AQ:$AQ,"REPARO FO"))</f>
        <v>0</v>
      </c>
      <c r="FA69" s="140">
        <f>(COUNTIFS('Estruturante Móvel'!$M:$M,$B66,'Estruturante Móvel'!$C:$C,"&lt;&gt;PREVISTO",'Estruturante Móvel'!$G:$G,EZ$4,'Estruturante Móvel'!$L:$L,'CRONOGRAMA_CONST+MIGRACAO'!EP$9))</f>
        <v>0</v>
      </c>
      <c r="FB69" s="139">
        <f>(COUNTIFS('Estruturante Móvel'!$M:$M,$B69,'Estruturante Móvel'!$AM:$AM,FB$4))-(COUNTIFS('Estruturante Móvel'!$M:$M,$B69,'Estruturante Móvel'!$AM:$AM,FB$4,'Estruturante Móvel'!$AQ:$AQ,"REPARO FO"))</f>
        <v>0</v>
      </c>
      <c r="FC69" s="140">
        <f>(COUNTIFS('Estruturante Móvel'!$M:$M,$B66,'Estruturante Móvel'!$C:$C,"&lt;&gt;PREVISTO",'Estruturante Móvel'!$G:$G,FB$4,'Estruturante Móvel'!$L:$L,'CRONOGRAMA_CONST+MIGRACAO'!ER$9))</f>
        <v>0</v>
      </c>
      <c r="FD69" s="139">
        <f>(COUNTIFS('Estruturante Móvel'!$M:$M,$B69,'Estruturante Móvel'!$AM:$AM,FD$4))-(COUNTIFS('Estruturante Móvel'!$M:$M,$B69,'Estruturante Móvel'!$AM:$AM,FD$4,'Estruturante Móvel'!$AQ:$AQ,"REPARO FO"))</f>
        <v>0</v>
      </c>
      <c r="FE69" s="140">
        <f>(COUNTIFS('Estruturante Móvel'!$M:$M,$B66,'Estruturante Móvel'!$C:$C,"&lt;&gt;PREVISTO",'Estruturante Móvel'!$G:$G,FD$4,'Estruturante Móvel'!$L:$L,'CRONOGRAMA_CONST+MIGRACAO'!ET$9))</f>
        <v>0</v>
      </c>
      <c r="FF69" s="139">
        <f>(COUNTIFS('Estruturante Móvel'!$M:$M,$B69,'Estruturante Móvel'!$AM:$AM,FF$4))-(COUNTIFS('Estruturante Móvel'!$M:$M,$B69,'Estruturante Móvel'!$AM:$AM,FF$4,'Estruturante Móvel'!$AQ:$AQ,"REPARO FO"))</f>
        <v>0</v>
      </c>
      <c r="FG69" s="140">
        <f>(COUNTIFS('Estruturante Móvel'!$M:$M,$B66,'Estruturante Móvel'!$C:$C,"&lt;&gt;PREVISTO",'Estruturante Móvel'!$G:$G,FF$4,'Estruturante Móvel'!$L:$L,'CRONOGRAMA_CONST+MIGRACAO'!EV$9))</f>
        <v>0</v>
      </c>
      <c r="FH69" s="139">
        <f>(COUNTIFS('Estruturante Móvel'!$M:$M,$B69,'Estruturante Móvel'!$AM:$AM,FH$4))-(COUNTIFS('Estruturante Móvel'!$M:$M,$B69,'Estruturante Móvel'!$AM:$AM,FH$4,'Estruturante Móvel'!$AQ:$AQ,"REPARO FO"))</f>
        <v>0</v>
      </c>
      <c r="FI69" s="140">
        <f>(COUNTIFS('Estruturante Móvel'!$M:$M,$B66,'Estruturante Móvel'!$C:$C,"&lt;&gt;PREVISTO",'Estruturante Móvel'!$G:$G,FH$4,'Estruturante Móvel'!$L:$L,'CRONOGRAMA_CONST+MIGRACAO'!EX$9))</f>
        <v>0</v>
      </c>
      <c r="FJ69" s="139">
        <f>(COUNTIFS('Estruturante Móvel'!$M:$M,$B69,'Estruturante Móvel'!$AM:$AM,FJ$4))-(COUNTIFS('Estruturante Móvel'!$M:$M,$B69,'Estruturante Móvel'!$AM:$AM,FJ$4,'Estruturante Móvel'!$AQ:$AQ,"REPARO FO"))</f>
        <v>0</v>
      </c>
      <c r="FK69" s="140">
        <f>(COUNTIFS('Estruturante Móvel'!$M:$M,$B66,'Estruturante Móvel'!$C:$C,"&lt;&gt;PREVISTO",'Estruturante Móvel'!$G:$G,FJ$4,'Estruturante Móvel'!$L:$L,'CRONOGRAMA_CONST+MIGRACAO'!EZ$9))</f>
        <v>0</v>
      </c>
      <c r="FL69" s="139">
        <f>(COUNTIFS('Estruturante Móvel'!$M:$M,$B69,'Estruturante Móvel'!$AM:$AM,FL$4))-(COUNTIFS('Estruturante Móvel'!$M:$M,$B69,'Estruturante Móvel'!$AM:$AM,FL$4,'Estruturante Móvel'!$AQ:$AQ,"REPARO FO"))</f>
        <v>0</v>
      </c>
      <c r="FM69" s="140">
        <f>(COUNTIFS('Estruturante Móvel'!$M:$M,$B66,'Estruturante Móvel'!$C:$C,"&lt;&gt;PREVISTO",'Estruturante Móvel'!$G:$G,FL$4,'Estruturante Móvel'!$L:$L,'CRONOGRAMA_CONST+MIGRACAO'!FB$9))</f>
        <v>0</v>
      </c>
      <c r="FN69" s="139">
        <f>(COUNTIFS('Estruturante Móvel'!$M:$M,$B69,'Estruturante Móvel'!$AM:$AM,FN$4))-(COUNTIFS('Estruturante Móvel'!$M:$M,$B69,'Estruturante Móvel'!$AM:$AM,FN$4,'Estruturante Móvel'!$AQ:$AQ,"REPARO FO"))</f>
        <v>0</v>
      </c>
      <c r="FO69" s="140">
        <f>(COUNTIFS('Estruturante Móvel'!$M:$M,$B66,'Estruturante Móvel'!$C:$C,"&lt;&gt;PREVISTO",'Estruturante Móvel'!$G:$G,FN$4,'Estruturante Móvel'!$L:$L,'CRONOGRAMA_CONST+MIGRACAO'!FD$9))</f>
        <v>0</v>
      </c>
      <c r="FP69" s="139">
        <f>(COUNTIFS('Estruturante Móvel'!$M:$M,$B69,'Estruturante Móvel'!$AM:$AM,FP$4))-(COUNTIFS('Estruturante Móvel'!$M:$M,$B69,'Estruturante Móvel'!$AM:$AM,FP$4,'Estruturante Móvel'!$AQ:$AQ,"REPARO FO"))</f>
        <v>0</v>
      </c>
      <c r="FQ69" s="140">
        <f>(COUNTIFS('Estruturante Móvel'!$M:$M,$B66,'Estruturante Móvel'!$C:$C,"&lt;&gt;PREVISTO",'Estruturante Móvel'!$G:$G,FP$4,'Estruturante Móvel'!$L:$L,'CRONOGRAMA_CONST+MIGRACAO'!FF$9))</f>
        <v>0</v>
      </c>
      <c r="FR69" s="139">
        <f>(COUNTIFS('Estruturante Móvel'!$M:$M,$B69,'Estruturante Móvel'!$AM:$AM,FR$4))-(COUNTIFS('Estruturante Móvel'!$M:$M,$B69,'Estruturante Móvel'!$AM:$AM,FR$4,'Estruturante Móvel'!$AQ:$AQ,"REPARO FO"))</f>
        <v>0</v>
      </c>
      <c r="FS69" s="140">
        <f>(COUNTIFS('Estruturante Móvel'!$M:$M,$B66,'Estruturante Móvel'!$C:$C,"&lt;&gt;PREVISTO",'Estruturante Móvel'!$G:$G,FR$4,'Estruturante Móvel'!$L:$L,'CRONOGRAMA_CONST+MIGRACAO'!FH$9))</f>
        <v>0</v>
      </c>
      <c r="FT69" s="139">
        <f>(COUNTIFS('Estruturante Móvel'!$M:$M,$B69,'Estruturante Móvel'!$AM:$AM,FT$4))-(COUNTIFS('Estruturante Móvel'!$M:$M,$B69,'Estruturante Móvel'!$AM:$AM,FT$4,'Estruturante Móvel'!$AQ:$AQ,"REPARO FO"))</f>
        <v>0</v>
      </c>
      <c r="FU69" s="140">
        <f>(COUNTIFS('Estruturante Móvel'!$M:$M,$B66,'Estruturante Móvel'!$C:$C,"&lt;&gt;PREVISTO",'Estruturante Móvel'!$G:$G,FT$4,'Estruturante Móvel'!$L:$L,'CRONOGRAMA_CONST+MIGRACAO'!FJ$9))</f>
        <v>0</v>
      </c>
      <c r="FV69" s="139">
        <f>(COUNTIFS('Estruturante Móvel'!$M:$M,$B69,'Estruturante Móvel'!$AM:$AM,FV$4))-(COUNTIFS('Estruturante Móvel'!$M:$M,$B69,'Estruturante Móvel'!$AM:$AM,FV$4,'Estruturante Móvel'!$AQ:$AQ,"REPARO FO"))</f>
        <v>0</v>
      </c>
      <c r="FW69" s="140">
        <f>(COUNTIFS('Estruturante Móvel'!$M:$M,$B66,'Estruturante Móvel'!$C:$C,"&lt;&gt;PREVISTO",'Estruturante Móvel'!$G:$G,FV$4,'Estruturante Móvel'!$L:$L,'CRONOGRAMA_CONST+MIGRACAO'!FL$9))</f>
        <v>0</v>
      </c>
      <c r="FX69" s="139">
        <f>(COUNTIFS('Estruturante Móvel'!$M:$M,$B69,'Estruturante Móvel'!$AM:$AM,FX$4))-(COUNTIFS('Estruturante Móvel'!$M:$M,$B69,'Estruturante Móvel'!$AM:$AM,FX$4,'Estruturante Móvel'!$AQ:$AQ,"REPARO FO"))</f>
        <v>0</v>
      </c>
      <c r="FY69" s="140">
        <f>(COUNTIFS('Estruturante Móvel'!$M:$M,$B66,'Estruturante Móvel'!$C:$C,"&lt;&gt;PREVISTO",'Estruturante Móvel'!$G:$G,FX$4,'Estruturante Móvel'!$L:$L,'CRONOGRAMA_CONST+MIGRACAO'!FN$9))</f>
        <v>0</v>
      </c>
      <c r="FZ69" s="139">
        <f>(COUNTIFS('Estruturante Móvel'!$M:$M,$B69,'Estruturante Móvel'!$AM:$AM,FZ$4))-(COUNTIFS('Estruturante Móvel'!$M:$M,$B69,'Estruturante Móvel'!$AM:$AM,FZ$4,'Estruturante Móvel'!$AQ:$AQ,"REPARO FO"))</f>
        <v>0</v>
      </c>
      <c r="GA69" s="140">
        <f>(COUNTIFS('Estruturante Móvel'!$M:$M,$B66,'Estruturante Móvel'!$C:$C,"&lt;&gt;PREVISTO",'Estruturante Móvel'!$G:$G,FZ$4,'Estruturante Móvel'!$L:$L,'CRONOGRAMA_CONST+MIGRACAO'!FP$9))</f>
        <v>0</v>
      </c>
      <c r="GB69" s="139">
        <f>(COUNTIFS('Estruturante Móvel'!$M:$M,$B69,'Estruturante Móvel'!$AM:$AM,GB$4))-(COUNTIFS('Estruturante Móvel'!$M:$M,$B69,'Estruturante Móvel'!$AM:$AM,GB$4,'Estruturante Móvel'!$AQ:$AQ,"REPARO FO"))</f>
        <v>0</v>
      </c>
      <c r="GC69" s="140">
        <f>(COUNTIFS('Estruturante Móvel'!$M:$M,$B66,'Estruturante Móvel'!$C:$C,"&lt;&gt;PREVISTO",'Estruturante Móvel'!$G:$G,GB$4,'Estruturante Móvel'!$L:$L,'CRONOGRAMA_CONST+MIGRACAO'!FR$9))</f>
        <v>0</v>
      </c>
      <c r="GD69" s="139">
        <f>(COUNTIFS('Estruturante Móvel'!$M:$M,$B69,'Estruturante Móvel'!$AM:$AM,GD$4))-(COUNTIFS('Estruturante Móvel'!$M:$M,$B69,'Estruturante Móvel'!$AM:$AM,GD$4,'Estruturante Móvel'!$AQ:$AQ,"REPARO FO"))</f>
        <v>0</v>
      </c>
      <c r="GE69" s="140">
        <f>(COUNTIFS('Estruturante Móvel'!$M:$M,$B66,'Estruturante Móvel'!$C:$C,"&lt;&gt;PREVISTO",'Estruturante Móvel'!$G:$G,GD$4,'Estruturante Móvel'!$L:$L,'CRONOGRAMA_CONST+MIGRACAO'!FT$9))</f>
        <v>0</v>
      </c>
      <c r="GF69" s="139">
        <f>(COUNTIFS('Estruturante Móvel'!$M:$M,$B69,'Estruturante Móvel'!$AM:$AM,GF$4))-(COUNTIFS('Estruturante Móvel'!$M:$M,$B69,'Estruturante Móvel'!$AM:$AM,GF$4,'Estruturante Móvel'!$AQ:$AQ,"REPARO FO"))</f>
        <v>0</v>
      </c>
      <c r="GG69" s="140">
        <f>(COUNTIFS('Estruturante Móvel'!$M:$M,$B66,'Estruturante Móvel'!$C:$C,"&lt;&gt;PREVISTO",'Estruturante Móvel'!$G:$G,GF$4,'Estruturante Móvel'!$L:$L,'CRONOGRAMA_CONST+MIGRACAO'!FV$9))</f>
        <v>0</v>
      </c>
      <c r="GH69" s="139">
        <f>(COUNTIFS('Estruturante Móvel'!$M:$M,$B69,'Estruturante Móvel'!$AM:$AM,GH$4))-(COUNTIFS('Estruturante Móvel'!$M:$M,$B69,'Estruturante Móvel'!$AM:$AM,GH$4,'Estruturante Móvel'!$AQ:$AQ,"REPARO FO"))</f>
        <v>0</v>
      </c>
      <c r="GI69" s="140">
        <f>(COUNTIFS('Estruturante Móvel'!$M:$M,$B66,'Estruturante Móvel'!$C:$C,"&lt;&gt;PREVISTO",'Estruturante Móvel'!$G:$G,GH$4,'Estruturante Móvel'!$L:$L,'CRONOGRAMA_CONST+MIGRACAO'!FX$9))</f>
        <v>0</v>
      </c>
      <c r="GJ69" s="139">
        <f>(COUNTIFS('Estruturante Móvel'!$M:$M,$B69,'Estruturante Móvel'!$AM:$AM,GJ$4))-(COUNTIFS('Estruturante Móvel'!$M:$M,$B69,'Estruturante Móvel'!$AM:$AM,GJ$4,'Estruturante Móvel'!$AQ:$AQ,"REPARO FO"))</f>
        <v>0</v>
      </c>
      <c r="GK69" s="140">
        <f>(COUNTIFS('Estruturante Móvel'!$M:$M,$B66,'Estruturante Móvel'!$C:$C,"&lt;&gt;PREVISTO",'Estruturante Móvel'!$G:$G,GJ$4,'Estruturante Móvel'!$L:$L,'CRONOGRAMA_CONST+MIGRACAO'!FZ$9))</f>
        <v>0</v>
      </c>
      <c r="GL69" s="139">
        <f>(COUNTIFS('Estruturante Móvel'!$M:$M,$B69,'Estruturante Móvel'!$AM:$AM,GL$4))-(COUNTIFS('Estruturante Móvel'!$M:$M,$B69,'Estruturante Móvel'!$AM:$AM,GL$4,'Estruturante Móvel'!$AQ:$AQ,"REPARO FO"))</f>
        <v>0</v>
      </c>
      <c r="GM69" s="140">
        <f>(COUNTIFS('Estruturante Móvel'!$M:$M,$B66,'Estruturante Móvel'!$C:$C,"&lt;&gt;PREVISTO",'Estruturante Móvel'!$G:$G,GL$4,'Estruturante Móvel'!$L:$L,'CRONOGRAMA_CONST+MIGRACAO'!GB$9))</f>
        <v>0</v>
      </c>
      <c r="GN69" s="139">
        <f>(COUNTIFS('Estruturante Móvel'!$M:$M,$B69,'Estruturante Móvel'!$AM:$AM,GN$4))-(COUNTIFS('Estruturante Móvel'!$M:$M,$B69,'Estruturante Móvel'!$AM:$AM,GN$4,'Estruturante Móvel'!$AQ:$AQ,"REPARO FO"))</f>
        <v>0</v>
      </c>
      <c r="GO69" s="140">
        <f>(COUNTIFS('Estruturante Móvel'!$M:$M,$B66,'Estruturante Móvel'!$C:$C,"&lt;&gt;PREVISTO",'Estruturante Móvel'!$G:$G,GN$4,'Estruturante Móvel'!$L:$L,'CRONOGRAMA_CONST+MIGRACAO'!GD$9))</f>
        <v>0</v>
      </c>
      <c r="GP69" s="139">
        <f>(COUNTIFS('Estruturante Móvel'!$M:$M,$B69,'Estruturante Móvel'!$AM:$AM,GP$4))-(COUNTIFS('Estruturante Móvel'!$M:$M,$B69,'Estruturante Móvel'!$AM:$AM,GP$4,'Estruturante Móvel'!$AQ:$AQ,"REPARO FO"))</f>
        <v>0</v>
      </c>
      <c r="GQ69" s="140">
        <f>(COUNTIFS('Estruturante Móvel'!$M:$M,$B66,'Estruturante Móvel'!$C:$C,"&lt;&gt;PREVISTO",'Estruturante Móvel'!$G:$G,GP$4,'Estruturante Móvel'!$L:$L,'CRONOGRAMA_CONST+MIGRACAO'!GF$9))</f>
        <v>0</v>
      </c>
      <c r="GR69" s="139">
        <f>(COUNTIFS('Estruturante Móvel'!$M:$M,$B69,'Estruturante Móvel'!$AM:$AM,GR$4))-(COUNTIFS('Estruturante Móvel'!$M:$M,$B69,'Estruturante Móvel'!$AM:$AM,GR$4,'Estruturante Móvel'!$AQ:$AQ,"REPARO FO"))</f>
        <v>0</v>
      </c>
      <c r="GS69" s="140">
        <f>(COUNTIFS('Estruturante Móvel'!$M:$M,$B66,'Estruturante Móvel'!$C:$C,"&lt;&gt;PREVISTO",'Estruturante Móvel'!$G:$G,GR$4,'Estruturante Móvel'!$L:$L,'CRONOGRAMA_CONST+MIGRACAO'!GH$9))</f>
        <v>0</v>
      </c>
      <c r="GT69" s="139">
        <f>(COUNTIFS('Estruturante Móvel'!$M:$M,$B69,'Estruturante Móvel'!$AM:$AM,GT$4))-(COUNTIFS('Estruturante Móvel'!$M:$M,$B69,'Estruturante Móvel'!$AM:$AM,GT$4,'Estruturante Móvel'!$AQ:$AQ,"REPARO FO"))</f>
        <v>0</v>
      </c>
      <c r="GU69" s="140">
        <f>(COUNTIFS('Estruturante Móvel'!$M:$M,$B66,'Estruturante Móvel'!$C:$C,"&lt;&gt;PREVISTO",'Estruturante Móvel'!$G:$G,GT$4,'Estruturante Móvel'!$L:$L,'CRONOGRAMA_CONST+MIGRACAO'!GJ$9))</f>
        <v>0</v>
      </c>
      <c r="GV69" s="139">
        <f>(COUNTIFS('Estruturante Móvel'!$M:$M,$B69,'Estruturante Móvel'!$AM:$AM,GV$4))-(COUNTIFS('Estruturante Móvel'!$M:$M,$B69,'Estruturante Móvel'!$AM:$AM,GV$4,'Estruturante Móvel'!$AQ:$AQ,"REPARO FO"))</f>
        <v>0</v>
      </c>
      <c r="GW69" s="140">
        <f>(COUNTIFS('Estruturante Móvel'!$M:$M,$B66,'Estruturante Móvel'!$C:$C,"&lt;&gt;PREVISTO",'Estruturante Móvel'!$G:$G,GV$4,'Estruturante Móvel'!$L:$L,'CRONOGRAMA_CONST+MIGRACAO'!GL$9))</f>
        <v>0</v>
      </c>
      <c r="GX69" s="139">
        <f>(COUNTIFS('Estruturante Móvel'!$M:$M,$B69,'Estruturante Móvel'!$AM:$AM,GX$4))-(COUNTIFS('Estruturante Móvel'!$M:$M,$B69,'Estruturante Móvel'!$AM:$AM,GX$4,'Estruturante Móvel'!$AQ:$AQ,"REPARO FO"))</f>
        <v>0</v>
      </c>
      <c r="GY69" s="140">
        <f>(COUNTIFS('Estruturante Móvel'!$M:$M,$B66,'Estruturante Móvel'!$C:$C,"&lt;&gt;PREVISTO",'Estruturante Móvel'!$G:$G,GX$4,'Estruturante Móvel'!$L:$L,'CRONOGRAMA_CONST+MIGRACAO'!GN$9))</f>
        <v>0</v>
      </c>
      <c r="GZ69" s="139">
        <f>(COUNTIFS('Estruturante Móvel'!$M:$M,$B69,'Estruturante Móvel'!$AM:$AM,GZ$4))-(COUNTIFS('Estruturante Móvel'!$M:$M,$B69,'Estruturante Móvel'!$AM:$AM,GZ$4,'Estruturante Móvel'!$AQ:$AQ,"REPARO FO"))</f>
        <v>0</v>
      </c>
      <c r="HA69" s="140">
        <f>(COUNTIFS('Estruturante Móvel'!$M:$M,$B66,'Estruturante Móvel'!$C:$C,"&lt;&gt;PREVISTO",'Estruturante Móvel'!$G:$G,GZ$4,'Estruturante Móvel'!$L:$L,'CRONOGRAMA_CONST+MIGRACAO'!GP$9))</f>
        <v>0</v>
      </c>
      <c r="HB69" s="139">
        <f>(COUNTIFS('Estruturante Móvel'!$M:$M,$B69,'Estruturante Móvel'!$AM:$AM,HB$4))-(COUNTIFS('Estruturante Móvel'!$M:$M,$B69,'Estruturante Móvel'!$AM:$AM,HB$4,'Estruturante Móvel'!$AQ:$AQ,"REPARO FO"))</f>
        <v>0</v>
      </c>
      <c r="HC69" s="140">
        <f>(COUNTIFS('Estruturante Móvel'!$M:$M,$B66,'Estruturante Móvel'!$C:$C,"&lt;&gt;PREVISTO",'Estruturante Móvel'!$G:$G,HB$4,'Estruturante Móvel'!$L:$L,'CRONOGRAMA_CONST+MIGRACAO'!GR$9))</f>
        <v>0</v>
      </c>
      <c r="HD69" s="139">
        <f>(COUNTIFS('Estruturante Móvel'!$M:$M,$B69,'Estruturante Móvel'!$AM:$AM,HD$4))-(COUNTIFS('Estruturante Móvel'!$M:$M,$B69,'Estruturante Móvel'!$AM:$AM,HD$4,'Estruturante Móvel'!$AQ:$AQ,"REPARO FO"))</f>
        <v>0</v>
      </c>
      <c r="HE69" s="140">
        <f>(COUNTIFS('Estruturante Móvel'!$M:$M,$B66,'Estruturante Móvel'!$C:$C,"&lt;&gt;PREVISTO",'Estruturante Móvel'!$G:$G,HD$4,'Estruturante Móvel'!$L:$L,'CRONOGRAMA_CONST+MIGRACAO'!GT$9))</f>
        <v>0</v>
      </c>
      <c r="HF69" s="139">
        <f>(COUNTIFS('Estruturante Móvel'!$M:$M,$B69,'Estruturante Móvel'!$AM:$AM,HF$4))-(COUNTIFS('Estruturante Móvel'!$M:$M,$B69,'Estruturante Móvel'!$AM:$AM,HF$4,'Estruturante Móvel'!$AQ:$AQ,"REPARO FO"))</f>
        <v>0</v>
      </c>
      <c r="HG69" s="140">
        <f>(COUNTIFS('Estruturante Móvel'!$M:$M,$B66,'Estruturante Móvel'!$C:$C,"&lt;&gt;PREVISTO",'Estruturante Móvel'!$G:$G,HF$4,'Estruturante Móvel'!$L:$L,'CRONOGRAMA_CONST+MIGRACAO'!GV$9))</f>
        <v>0</v>
      </c>
      <c r="HH69" s="139">
        <f>(COUNTIFS('Estruturante Móvel'!$M:$M,$B69,'Estruturante Móvel'!$AM:$AM,HH$4))-(COUNTIFS('Estruturante Móvel'!$M:$M,$B69,'Estruturante Móvel'!$AM:$AM,HH$4,'Estruturante Móvel'!$AQ:$AQ,"REPARO FO"))</f>
        <v>0</v>
      </c>
      <c r="HI69" s="140">
        <f>(COUNTIFS('Estruturante Móvel'!$M:$M,$B66,'Estruturante Móvel'!$C:$C,"&lt;&gt;PREVISTO",'Estruturante Móvel'!$G:$G,HH$4,'Estruturante Móvel'!$L:$L,'CRONOGRAMA_CONST+MIGRACAO'!GX$9))</f>
        <v>0</v>
      </c>
      <c r="HJ69" s="139">
        <f>(COUNTIFS('Estruturante Móvel'!$M:$M,$B69,'Estruturante Móvel'!$AM:$AM,HJ$4))-(COUNTIFS('Estruturante Móvel'!$M:$M,$B69,'Estruturante Móvel'!$AM:$AM,HJ$4,'Estruturante Móvel'!$AQ:$AQ,"REPARO FO"))</f>
        <v>0</v>
      </c>
      <c r="HK69" s="140">
        <f>(COUNTIFS('Estruturante Móvel'!$M:$M,$B66,'Estruturante Móvel'!$C:$C,"&lt;&gt;PREVISTO",'Estruturante Móvel'!$G:$G,HJ$4,'Estruturante Móvel'!$L:$L,'CRONOGRAMA_CONST+MIGRACAO'!GZ$9))</f>
        <v>0</v>
      </c>
      <c r="HL69" s="139">
        <f>(COUNTIFS('Estruturante Móvel'!$M:$M,$B69,'Estruturante Móvel'!$AM:$AM,HL$4))-(COUNTIFS('Estruturante Móvel'!$M:$M,$B69,'Estruturante Móvel'!$AM:$AM,HL$4,'Estruturante Móvel'!$AQ:$AQ,"REPARO FO"))</f>
        <v>0</v>
      </c>
      <c r="HM69" s="140">
        <f>(COUNTIFS('Estruturante Móvel'!$M:$M,$B66,'Estruturante Móvel'!$C:$C,"&lt;&gt;PREVISTO",'Estruturante Móvel'!$G:$G,HL$4,'Estruturante Móvel'!$L:$L,'CRONOGRAMA_CONST+MIGRACAO'!HB$9))</f>
        <v>0</v>
      </c>
      <c r="HN69" s="139">
        <f>(COUNTIFS('Estruturante Móvel'!$M:$M,$B69,'Estruturante Móvel'!$AM:$AM,HN$4))-(COUNTIFS('Estruturante Móvel'!$M:$M,$B69,'Estruturante Móvel'!$AM:$AM,HN$4,'Estruturante Móvel'!$AQ:$AQ,"REPARO FO"))</f>
        <v>0</v>
      </c>
      <c r="HO69" s="140">
        <f>(COUNTIFS('Estruturante Móvel'!$M:$M,$B66,'Estruturante Móvel'!$C:$C,"&lt;&gt;PREVISTO",'Estruturante Móvel'!$G:$G,HN$4,'Estruturante Móvel'!$L:$L,'CRONOGRAMA_CONST+MIGRACAO'!HD$9))</f>
        <v>0</v>
      </c>
      <c r="HP69" s="139">
        <f>(COUNTIFS('Estruturante Móvel'!$M:$M,$B69,'Estruturante Móvel'!$AM:$AM,HP$4))-(COUNTIFS('Estruturante Móvel'!$M:$M,$B69,'Estruturante Móvel'!$AM:$AM,HP$4,'Estruturante Móvel'!$AQ:$AQ,"REPARO FO"))</f>
        <v>0</v>
      </c>
      <c r="HQ69" s="140">
        <f>(COUNTIFS('Estruturante Móvel'!$M:$M,$B66,'Estruturante Móvel'!$C:$C,"&lt;&gt;PREVISTO",'Estruturante Móvel'!$G:$G,HP$4,'Estruturante Móvel'!$L:$L,'CRONOGRAMA_CONST+MIGRACAO'!HF$9))</f>
        <v>0</v>
      </c>
      <c r="HR69" s="139">
        <f>(COUNTIFS('Estruturante Móvel'!$M:$M,$B69,'Estruturante Móvel'!$AM:$AM,HR$4))-(COUNTIFS('Estruturante Móvel'!$M:$M,$B69,'Estruturante Móvel'!$AM:$AM,HR$4,'Estruturante Móvel'!$AQ:$AQ,"REPARO FO"))</f>
        <v>0</v>
      </c>
      <c r="HS69" s="140">
        <f>(COUNTIFS('Estruturante Móvel'!$M:$M,$B66,'Estruturante Móvel'!$C:$C,"&lt;&gt;PREVISTO",'Estruturante Móvel'!$G:$G,HR$4,'Estruturante Móvel'!$L:$L,'CRONOGRAMA_CONST+MIGRACAO'!HH$9))</f>
        <v>0</v>
      </c>
      <c r="HT69" s="139">
        <f>(COUNTIFS('Estruturante Móvel'!$M:$M,$B69,'Estruturante Móvel'!$AM:$AM,HT$4))-(COUNTIFS('Estruturante Móvel'!$M:$M,$B69,'Estruturante Móvel'!$AM:$AM,HT$4,'Estruturante Móvel'!$AQ:$AQ,"REPARO FO"))</f>
        <v>0</v>
      </c>
      <c r="HU69" s="140">
        <f>(COUNTIFS('Estruturante Móvel'!$M:$M,$B66,'Estruturante Móvel'!$C:$C,"&lt;&gt;PREVISTO",'Estruturante Móvel'!$G:$G,HT$4,'Estruturante Móvel'!$L:$L,'CRONOGRAMA_CONST+MIGRACAO'!HJ$9))</f>
        <v>0</v>
      </c>
      <c r="HV69" s="139">
        <f>(COUNTIFS('Estruturante Móvel'!$M:$M,$B69,'Estruturante Móvel'!$AM:$AM,HV$4))-(COUNTIFS('Estruturante Móvel'!$M:$M,$B69,'Estruturante Móvel'!$AM:$AM,HV$4,'Estruturante Móvel'!$AQ:$AQ,"REPARO FO"))</f>
        <v>0</v>
      </c>
      <c r="HW69" s="140">
        <f>(COUNTIFS('Estruturante Móvel'!$M:$M,$B66,'Estruturante Móvel'!$C:$C,"&lt;&gt;PREVISTO",'Estruturante Móvel'!$G:$G,HV$4,'Estruturante Móvel'!$L:$L,'CRONOGRAMA_CONST+MIGRACAO'!HL$9))</f>
        <v>0</v>
      </c>
      <c r="HX69" s="139">
        <f>(COUNTIFS('Estruturante Móvel'!$M:$M,$B69,'Estruturante Móvel'!$AM:$AM,HX$4))-(COUNTIFS('Estruturante Móvel'!$M:$M,$B69,'Estruturante Móvel'!$AM:$AM,HX$4,'Estruturante Móvel'!$AQ:$AQ,"REPARO FO"))</f>
        <v>0</v>
      </c>
      <c r="HY69" s="140">
        <f>(COUNTIFS('Estruturante Móvel'!$M:$M,$B66,'Estruturante Móvel'!$C:$C,"&lt;&gt;PREVISTO",'Estruturante Móvel'!$G:$G,HX$4,'Estruturante Móvel'!$L:$L,'CRONOGRAMA_CONST+MIGRACAO'!HN$9))</f>
        <v>0</v>
      </c>
      <c r="HZ69" s="139">
        <f>(COUNTIFS('Estruturante Móvel'!$M:$M,$B69,'Estruturante Móvel'!$AM:$AM,HZ$4))-(COUNTIFS('Estruturante Móvel'!$M:$M,$B69,'Estruturante Móvel'!$AM:$AM,HZ$4,'Estruturante Móvel'!$AQ:$AQ,"REPARO FO"))</f>
        <v>0</v>
      </c>
      <c r="IA69" s="140">
        <f>(COUNTIFS('Estruturante Móvel'!$M:$M,$B66,'Estruturante Móvel'!$C:$C,"&lt;&gt;PREVISTO",'Estruturante Móvel'!$G:$G,HZ$4,'Estruturante Móvel'!$L:$L,'CRONOGRAMA_CONST+MIGRACAO'!HP$9))</f>
        <v>0</v>
      </c>
      <c r="IB69" s="139">
        <f>(COUNTIFS('Estruturante Móvel'!$M:$M,$B69,'Estruturante Móvel'!$AM:$AM,IB$4))-(COUNTIFS('Estruturante Móvel'!$M:$M,$B69,'Estruturante Móvel'!$AM:$AM,IB$4,'Estruturante Móvel'!$AQ:$AQ,"REPARO FO"))</f>
        <v>0</v>
      </c>
      <c r="IC69" s="140">
        <f>(COUNTIFS('Estruturante Móvel'!$M:$M,$B66,'Estruturante Móvel'!$C:$C,"&lt;&gt;PREVISTO",'Estruturante Móvel'!$G:$G,IB$4,'Estruturante Móvel'!$L:$L,'CRONOGRAMA_CONST+MIGRACAO'!HR$9))</f>
        <v>0</v>
      </c>
      <c r="ID69" s="139">
        <f>(COUNTIFS('Estruturante Móvel'!$M:$M,$B69,'Estruturante Móvel'!$AM:$AM,ID$4))-(COUNTIFS('Estruturante Móvel'!$M:$M,$B69,'Estruturante Móvel'!$AM:$AM,ID$4,'Estruturante Móvel'!$AQ:$AQ,"REPARO FO"))</f>
        <v>0</v>
      </c>
      <c r="IE69" s="140">
        <f>(COUNTIFS('Estruturante Móvel'!$M:$M,$B66,'Estruturante Móvel'!$C:$C,"&lt;&gt;PREVISTO",'Estruturante Móvel'!$G:$G,ID$4,'Estruturante Móvel'!$L:$L,'CRONOGRAMA_CONST+MIGRACAO'!HT$9))</f>
        <v>0</v>
      </c>
      <c r="IF69" s="139">
        <f>(COUNTIFS('Estruturante Móvel'!$M:$M,$B69,'Estruturante Móvel'!$AM:$AM,IF$4))-(COUNTIFS('Estruturante Móvel'!$M:$M,$B69,'Estruturante Móvel'!$AM:$AM,IF$4,'Estruturante Móvel'!$AQ:$AQ,"REPARO FO"))</f>
        <v>0</v>
      </c>
      <c r="IG69" s="140">
        <f>(COUNTIFS('Estruturante Móvel'!$M:$M,$B66,'Estruturante Móvel'!$C:$C,"&lt;&gt;PREVISTO",'Estruturante Móvel'!$G:$G,IF$4,'Estruturante Móvel'!$L:$L,'CRONOGRAMA_CONST+MIGRACAO'!HV$9))</f>
        <v>0</v>
      </c>
      <c r="IH69" s="139">
        <f>(COUNTIFS('Estruturante Móvel'!$M:$M,$B69,'Estruturante Móvel'!$AM:$AM,IH$4))-(COUNTIFS('Estruturante Móvel'!$M:$M,$B69,'Estruturante Móvel'!$AM:$AM,IH$4,'Estruturante Móvel'!$AQ:$AQ,"REPARO FO"))</f>
        <v>0</v>
      </c>
      <c r="II69" s="140">
        <f>(COUNTIFS('Estruturante Móvel'!$M:$M,$B66,'Estruturante Móvel'!$C:$C,"&lt;&gt;PREVISTO",'Estruturante Móvel'!$G:$G,IH$4,'Estruturante Móvel'!$L:$L,'CRONOGRAMA_CONST+MIGRACAO'!HX$9))</f>
        <v>0</v>
      </c>
      <c r="IJ69" s="139">
        <f>(COUNTIFS('Estruturante Móvel'!$M:$M,$B69,'Estruturante Móvel'!$AM:$AM,IJ$4))-(COUNTIFS('Estruturante Móvel'!$M:$M,$B69,'Estruturante Móvel'!$AM:$AM,IJ$4,'Estruturante Móvel'!$AQ:$AQ,"REPARO FO"))</f>
        <v>0</v>
      </c>
      <c r="IK69" s="140">
        <f>(COUNTIFS('Estruturante Móvel'!$M:$M,$B66,'Estruturante Móvel'!$C:$C,"&lt;&gt;PREVISTO",'Estruturante Móvel'!$G:$G,IJ$4,'Estruturante Móvel'!$L:$L,'CRONOGRAMA_CONST+MIGRACAO'!HZ$9))</f>
        <v>0</v>
      </c>
      <c r="IL69" s="139">
        <f>(COUNTIFS('Estruturante Móvel'!$M:$M,$B69,'Estruturante Móvel'!$AM:$AM,IL$4))-(COUNTIFS('Estruturante Móvel'!$M:$M,$B69,'Estruturante Móvel'!$AM:$AM,IL$4,'Estruturante Móvel'!$AQ:$AQ,"REPARO FO"))</f>
        <v>0</v>
      </c>
      <c r="IM69" s="140">
        <f>(COUNTIFS('Estruturante Móvel'!$M:$M,$B66,'Estruturante Móvel'!$C:$C,"&lt;&gt;PREVISTO",'Estruturante Móvel'!$G:$G,IL$4,'Estruturante Móvel'!$L:$L,'CRONOGRAMA_CONST+MIGRACAO'!IB$9))</f>
        <v>0</v>
      </c>
      <c r="IN69" s="139">
        <f>(COUNTIFS('Estruturante Móvel'!$M:$M,$B69,'Estruturante Móvel'!$AM:$AM,IN$4))-(COUNTIFS('Estruturante Móvel'!$M:$M,$B69,'Estruturante Móvel'!$AM:$AM,IN$4,'Estruturante Móvel'!$AQ:$AQ,"REPARO FO"))</f>
        <v>0</v>
      </c>
      <c r="IO69" s="140">
        <f>(COUNTIFS('Estruturante Móvel'!$M:$M,$B66,'Estruturante Móvel'!$C:$C,"&lt;&gt;PREVISTO",'Estruturante Móvel'!$G:$G,IN$4,'Estruturante Móvel'!$L:$L,'CRONOGRAMA_CONST+MIGRACAO'!ID$9))</f>
        <v>0</v>
      </c>
      <c r="IP69" s="139">
        <f>(COUNTIFS('Estruturante Móvel'!$M:$M,$B69,'Estruturante Móvel'!$AM:$AM,IP$4))-(COUNTIFS('Estruturante Móvel'!$M:$M,$B69,'Estruturante Móvel'!$AM:$AM,IP$4,'Estruturante Móvel'!$AQ:$AQ,"REPARO FO"))</f>
        <v>0</v>
      </c>
      <c r="IQ69" s="140">
        <f>(COUNTIFS('Estruturante Móvel'!$M:$M,$B66,'Estruturante Móvel'!$C:$C,"&lt;&gt;PREVISTO",'Estruturante Móvel'!$G:$G,IP$4,'Estruturante Móvel'!$L:$L,'CRONOGRAMA_CONST+MIGRACAO'!IF$9))</f>
        <v>0</v>
      </c>
      <c r="IR69" s="139">
        <f>(COUNTIFS('Estruturante Móvel'!$M:$M,$B69,'Estruturante Móvel'!$AM:$AM,IR$4))-(COUNTIFS('Estruturante Móvel'!$M:$M,$B69,'Estruturante Móvel'!$AM:$AM,IR$4,'Estruturante Móvel'!$AQ:$AQ,"REPARO FO"))</f>
        <v>0</v>
      </c>
      <c r="IS69" s="140">
        <f>(COUNTIFS('Estruturante Móvel'!$M:$M,$B66,'Estruturante Móvel'!$C:$C,"&lt;&gt;PREVISTO",'Estruturante Móvel'!$G:$G,IR$4,'Estruturante Móvel'!$L:$L,'CRONOGRAMA_CONST+MIGRACAO'!IH$9))</f>
        <v>0</v>
      </c>
      <c r="IT69" s="139">
        <f>(COUNTIFS('Estruturante Móvel'!$M:$M,$B69,'Estruturante Móvel'!$AM:$AM,IT$4))-(COUNTIFS('Estruturante Móvel'!$M:$M,$B69,'Estruturante Móvel'!$AM:$AM,IT$4,'Estruturante Móvel'!$AQ:$AQ,"REPARO FO"))</f>
        <v>0</v>
      </c>
      <c r="IU69" s="140">
        <f>(COUNTIFS('Estruturante Móvel'!$M:$M,$B66,'Estruturante Móvel'!$C:$C,"&lt;&gt;PREVISTO",'Estruturante Móvel'!$G:$G,IT$4,'Estruturante Móvel'!$L:$L,'CRONOGRAMA_CONST+MIGRACAO'!IJ$9))</f>
        <v>0</v>
      </c>
      <c r="IV69" s="139">
        <f>(COUNTIFS('Estruturante Móvel'!$M:$M,$B69,'Estruturante Móvel'!$AM:$AM,IV$4))-(COUNTIFS('Estruturante Móvel'!$M:$M,$B69,'Estruturante Móvel'!$AM:$AM,IV$4,'Estruturante Móvel'!$AQ:$AQ,"REPARO FO"))</f>
        <v>0</v>
      </c>
      <c r="IW69" s="140">
        <f>(COUNTIFS('Estruturante Móvel'!$M:$M,$B66,'Estruturante Móvel'!$C:$C,"&lt;&gt;PREVISTO",'Estruturante Móvel'!$G:$G,IV$4,'Estruturante Móvel'!$L:$L,'CRONOGRAMA_CONST+MIGRACAO'!IL$9))</f>
        <v>0</v>
      </c>
      <c r="IX69" s="139">
        <f>(COUNTIFS('Estruturante Móvel'!$M:$M,$B69,'Estruturante Móvel'!$AM:$AM,IX$4))-(COUNTIFS('Estruturante Móvel'!$M:$M,$B69,'Estruturante Móvel'!$AM:$AM,IX$4,'Estruturante Móvel'!$AQ:$AQ,"REPARO FO"))</f>
        <v>0</v>
      </c>
      <c r="IY69" s="140">
        <f>(COUNTIFS('Estruturante Móvel'!$M:$M,$B66,'Estruturante Móvel'!$C:$C,"&lt;&gt;PREVISTO",'Estruturante Móvel'!$G:$G,IX$4,'Estruturante Móvel'!$L:$L,'CRONOGRAMA_CONST+MIGRACAO'!IN$9))</f>
        <v>0</v>
      </c>
      <c r="IZ69" s="139">
        <f>(COUNTIFS('Estruturante Móvel'!$M:$M,$B69,'Estruturante Móvel'!$AM:$AM,IZ$4))-(COUNTIFS('Estruturante Móvel'!$M:$M,$B69,'Estruturante Móvel'!$AM:$AM,IZ$4,'Estruturante Móvel'!$AQ:$AQ,"REPARO FO"))</f>
        <v>0</v>
      </c>
      <c r="JA69" s="140">
        <f>(COUNTIFS('Estruturante Móvel'!$M:$M,$B66,'Estruturante Móvel'!$C:$C,"&lt;&gt;PREVISTO",'Estruturante Móvel'!$G:$G,IZ$4,'Estruturante Móvel'!$L:$L,'CRONOGRAMA_CONST+MIGRACAO'!IP$9))</f>
        <v>0</v>
      </c>
      <c r="JB69" s="139">
        <f>(COUNTIFS('Estruturante Móvel'!$M:$M,$B69,'Estruturante Móvel'!$AM:$AM,JB$4))-(COUNTIFS('Estruturante Móvel'!$M:$M,$B69,'Estruturante Móvel'!$AM:$AM,JB$4,'Estruturante Móvel'!$AQ:$AQ,"REPARO FO"))</f>
        <v>0</v>
      </c>
      <c r="JC69" s="140">
        <f>(COUNTIFS('Estruturante Móvel'!$M:$M,$B66,'Estruturante Móvel'!$C:$C,"&lt;&gt;PREVISTO",'Estruturante Móvel'!$G:$G,JB$4,'Estruturante Móvel'!$L:$L,'CRONOGRAMA_CONST+MIGRACAO'!IR$9))</f>
        <v>0</v>
      </c>
      <c r="JD69" s="139">
        <f>(COUNTIFS('Estruturante Móvel'!$M:$M,$B69,'Estruturante Móvel'!$AM:$AM,JD$4))-(COUNTIFS('Estruturante Móvel'!$M:$M,$B69,'Estruturante Móvel'!$AM:$AM,JD$4,'Estruturante Móvel'!$AQ:$AQ,"REPARO FO"))</f>
        <v>0</v>
      </c>
      <c r="JE69" s="140">
        <f>(COUNTIFS('Estruturante Móvel'!$M:$M,$B66,'Estruturante Móvel'!$C:$C,"&lt;&gt;PREVISTO",'Estruturante Móvel'!$G:$G,JD$4,'Estruturante Móvel'!$L:$L,'CRONOGRAMA_CONST+MIGRACAO'!IT$9))</f>
        <v>0</v>
      </c>
      <c r="JF69" s="139">
        <f>(COUNTIFS('Estruturante Móvel'!$M:$M,$B69,'Estruturante Móvel'!$AM:$AM,JF$4))-(COUNTIFS('Estruturante Móvel'!$M:$M,$B69,'Estruturante Móvel'!$AM:$AM,JF$4,'Estruturante Móvel'!$AQ:$AQ,"REPARO FO"))</f>
        <v>0</v>
      </c>
      <c r="JG69" s="140">
        <f>(COUNTIFS('Estruturante Móvel'!$M:$M,$B66,'Estruturante Móvel'!$C:$C,"&lt;&gt;PREVISTO",'Estruturante Móvel'!$G:$G,JF$4,'Estruturante Móvel'!$L:$L,'CRONOGRAMA_CONST+MIGRACAO'!IV$9))</f>
        <v>0</v>
      </c>
      <c r="JH69" s="139">
        <f>(COUNTIFS('Estruturante Móvel'!$M:$M,$B69,'Estruturante Móvel'!$AM:$AM,JH$4))-(COUNTIFS('Estruturante Móvel'!$M:$M,$B69,'Estruturante Móvel'!$AM:$AM,JH$4,'Estruturante Móvel'!$AQ:$AQ,"REPARO FO"))</f>
        <v>0</v>
      </c>
      <c r="JI69" s="140">
        <f>(COUNTIFS('Estruturante Móvel'!$M:$M,$B66,'Estruturante Móvel'!$C:$C,"&lt;&gt;PREVISTO",'Estruturante Móvel'!$G:$G,JH$4,'Estruturante Móvel'!$L:$L,'CRONOGRAMA_CONST+MIGRACAO'!IX$9))</f>
        <v>0</v>
      </c>
      <c r="JJ69" s="139">
        <f>(COUNTIFS('Estruturante Móvel'!$M:$M,$B69,'Estruturante Móvel'!$AM:$AM,JJ$4))-(COUNTIFS('Estruturante Móvel'!$M:$M,$B69,'Estruturante Móvel'!$AM:$AM,JJ$4,'Estruturante Móvel'!$AQ:$AQ,"REPARO FO"))</f>
        <v>0</v>
      </c>
      <c r="JK69" s="140">
        <f>(COUNTIFS('Estruturante Móvel'!$M:$M,$B66,'Estruturante Móvel'!$C:$C,"&lt;&gt;PREVISTO",'Estruturante Móvel'!$G:$G,JJ$4,'Estruturante Móvel'!$L:$L,'CRONOGRAMA_CONST+MIGRACAO'!IZ$9))</f>
        <v>0</v>
      </c>
      <c r="JL69" s="139">
        <f>(COUNTIFS('Estruturante Móvel'!$M:$M,$B69,'Estruturante Móvel'!$AM:$AM,JL$4))-(COUNTIFS('Estruturante Móvel'!$M:$M,$B69,'Estruturante Móvel'!$AM:$AM,JL$4,'Estruturante Móvel'!$AQ:$AQ,"REPARO FO"))</f>
        <v>0</v>
      </c>
      <c r="JM69" s="140">
        <f>(COUNTIFS('Estruturante Móvel'!$M:$M,$B66,'Estruturante Móvel'!$C:$C,"&lt;&gt;PREVISTO",'Estruturante Móvel'!$G:$G,JL$4,'Estruturante Móvel'!$L:$L,'CRONOGRAMA_CONST+MIGRACAO'!JB$9))</f>
        <v>0</v>
      </c>
      <c r="JN69" s="139">
        <f>(COUNTIFS('Estruturante Móvel'!$M:$M,$B69,'Estruturante Móvel'!$AM:$AM,JN$4))-(COUNTIFS('Estruturante Móvel'!$M:$M,$B69,'Estruturante Móvel'!$AM:$AM,JN$4,'Estruturante Móvel'!$AQ:$AQ,"REPARO FO"))</f>
        <v>0</v>
      </c>
      <c r="JO69" s="140">
        <f>(COUNTIFS('Estruturante Móvel'!$M:$M,$B66,'Estruturante Móvel'!$C:$C,"&lt;&gt;PREVISTO",'Estruturante Móvel'!$G:$G,JN$4,'Estruturante Móvel'!$L:$L,'CRONOGRAMA_CONST+MIGRACAO'!JD$9))</f>
        <v>0</v>
      </c>
      <c r="JP69" s="139">
        <f>(COUNTIFS('Estruturante Móvel'!$M:$M,$B69,'Estruturante Móvel'!$AM:$AM,JP$4))-(COUNTIFS('Estruturante Móvel'!$M:$M,$B69,'Estruturante Móvel'!$AM:$AM,JP$4,'Estruturante Móvel'!$AQ:$AQ,"REPARO FO"))</f>
        <v>0</v>
      </c>
      <c r="JQ69" s="140">
        <f>(COUNTIFS('Estruturante Móvel'!$M:$M,$B66,'Estruturante Móvel'!$C:$C,"&lt;&gt;PREVISTO",'Estruturante Móvel'!$G:$G,JP$4,'Estruturante Móvel'!$L:$L,'CRONOGRAMA_CONST+MIGRACAO'!JF$9))</f>
        <v>0</v>
      </c>
      <c r="JR69" s="139">
        <f>(COUNTIFS('Estruturante Móvel'!$M:$M,$B69,'Estruturante Móvel'!$AM:$AM,JR$4))-(COUNTIFS('Estruturante Móvel'!$M:$M,$B69,'Estruturante Móvel'!$AM:$AM,JR$4,'Estruturante Móvel'!$AQ:$AQ,"REPARO FO"))</f>
        <v>0</v>
      </c>
      <c r="JS69" s="140">
        <f>(COUNTIFS('Estruturante Móvel'!$M:$M,$B66,'Estruturante Móvel'!$C:$C,"&lt;&gt;PREVISTO",'Estruturante Móvel'!$G:$G,JR$4,'Estruturante Móvel'!$L:$L,'CRONOGRAMA_CONST+MIGRACAO'!JH$9))</f>
        <v>0</v>
      </c>
      <c r="JT69" s="139">
        <f>(COUNTIFS('Estruturante Móvel'!$M:$M,$B69,'Estruturante Móvel'!$AM:$AM,JT$4))-(COUNTIFS('Estruturante Móvel'!$M:$M,$B69,'Estruturante Móvel'!$AM:$AM,JT$4,'Estruturante Móvel'!$AQ:$AQ,"REPARO FO"))</f>
        <v>0</v>
      </c>
      <c r="JU69" s="140">
        <f>(COUNTIFS('Estruturante Móvel'!$M:$M,$B66,'Estruturante Móvel'!$C:$C,"&lt;&gt;PREVISTO",'Estruturante Móvel'!$G:$G,JT$4,'Estruturante Móvel'!$L:$L,'CRONOGRAMA_CONST+MIGRACAO'!JJ$9))</f>
        <v>0</v>
      </c>
      <c r="JV69" s="139">
        <f>(COUNTIFS('Estruturante Móvel'!$M:$M,$B69,'Estruturante Móvel'!$AM:$AM,JV$4))-(COUNTIFS('Estruturante Móvel'!$M:$M,$B69,'Estruturante Móvel'!$AM:$AM,JV$4,'Estruturante Móvel'!$AQ:$AQ,"REPARO FO"))</f>
        <v>0</v>
      </c>
      <c r="JW69" s="140">
        <f>(COUNTIFS('Estruturante Móvel'!$M:$M,$B66,'Estruturante Móvel'!$C:$C,"&lt;&gt;PREVISTO",'Estruturante Móvel'!$G:$G,JV$4,'Estruturante Móvel'!$L:$L,'CRONOGRAMA_CONST+MIGRACAO'!JL$9))</f>
        <v>0</v>
      </c>
      <c r="JX69" s="139">
        <f>(COUNTIFS('Estruturante Móvel'!$M:$M,$B69,'Estruturante Móvel'!$AM:$AM,JX$4))-(COUNTIFS('Estruturante Móvel'!$M:$M,$B69,'Estruturante Móvel'!$AM:$AM,JX$4,'Estruturante Móvel'!$AQ:$AQ,"REPARO FO"))</f>
        <v>0</v>
      </c>
      <c r="JY69" s="140">
        <f>(COUNTIFS('Estruturante Móvel'!$M:$M,$B66,'Estruturante Móvel'!$C:$C,"&lt;&gt;PREVISTO",'Estruturante Móvel'!$G:$G,JX$4,'Estruturante Móvel'!$L:$L,'CRONOGRAMA_CONST+MIGRACAO'!JN$9))</f>
        <v>0</v>
      </c>
      <c r="JZ69" s="139">
        <f>(COUNTIFS('Estruturante Móvel'!$M:$M,$B69,'Estruturante Móvel'!$AM:$AM,JZ$4))-(COUNTIFS('Estruturante Móvel'!$M:$M,$B69,'Estruturante Móvel'!$AM:$AM,JZ$4,'Estruturante Móvel'!$AQ:$AQ,"REPARO FO"))</f>
        <v>0</v>
      </c>
      <c r="KA69" s="140">
        <f>(COUNTIFS('Estruturante Móvel'!$M:$M,$B66,'Estruturante Móvel'!$C:$C,"&lt;&gt;PREVISTO",'Estruturante Móvel'!$G:$G,JZ$4,'Estruturante Móvel'!$L:$L,'CRONOGRAMA_CONST+MIGRACAO'!JP$9))</f>
        <v>0</v>
      </c>
      <c r="KB69" s="139">
        <f>(COUNTIFS('Estruturante Móvel'!$M:$M,$B69,'Estruturante Móvel'!$AM:$AM,KB$4))-(COUNTIFS('Estruturante Móvel'!$M:$M,$B69,'Estruturante Móvel'!$AM:$AM,KB$4,'Estruturante Móvel'!$AQ:$AQ,"REPARO FO"))</f>
        <v>0</v>
      </c>
      <c r="KC69" s="140">
        <f>(COUNTIFS('Estruturante Móvel'!$M:$M,$B66,'Estruturante Móvel'!$C:$C,"&lt;&gt;PREVISTO",'Estruturante Móvel'!$G:$G,KB$4,'Estruturante Móvel'!$L:$L,'CRONOGRAMA_CONST+MIGRACAO'!JR$9))</f>
        <v>0</v>
      </c>
      <c r="KD69" s="139">
        <f>(COUNTIFS('Estruturante Móvel'!$M:$M,$B69,'Estruturante Móvel'!$AM:$AM,KD$4))-(COUNTIFS('Estruturante Móvel'!$M:$M,$B69,'Estruturante Móvel'!$AM:$AM,KD$4,'Estruturante Móvel'!$AQ:$AQ,"REPARO FO"))</f>
        <v>0</v>
      </c>
      <c r="KE69" s="140">
        <f>(COUNTIFS('Estruturante Móvel'!$M:$M,$B66,'Estruturante Móvel'!$C:$C,"&lt;&gt;PREVISTO",'Estruturante Móvel'!$G:$G,KD$4,'Estruturante Móvel'!$L:$L,'CRONOGRAMA_CONST+MIGRACAO'!JT$9))</f>
        <v>0</v>
      </c>
      <c r="KF69" s="139">
        <f>(COUNTIFS('Estruturante Móvel'!$M:$M,$B69,'Estruturante Móvel'!$AM:$AM,KF$4))-(COUNTIFS('Estruturante Móvel'!$M:$M,$B69,'Estruturante Móvel'!$AM:$AM,KF$4,'Estruturante Móvel'!$AQ:$AQ,"REPARO FO"))</f>
        <v>0</v>
      </c>
      <c r="KG69" s="140">
        <f>(COUNTIFS('Estruturante Móvel'!$M:$M,$B66,'Estruturante Móvel'!$C:$C,"&lt;&gt;PREVISTO",'Estruturante Móvel'!$G:$G,KF$4,'Estruturante Móvel'!$L:$L,'CRONOGRAMA_CONST+MIGRACAO'!JV$9))</f>
        <v>0</v>
      </c>
      <c r="KH69" s="139">
        <f>(COUNTIFS('Estruturante Móvel'!$M:$M,$B69,'Estruturante Móvel'!$AM:$AM,KH$4))-(COUNTIFS('Estruturante Móvel'!$M:$M,$B69,'Estruturante Móvel'!$AM:$AM,KH$4,'Estruturante Móvel'!$AQ:$AQ,"REPARO FO"))</f>
        <v>0</v>
      </c>
      <c r="KI69" s="140">
        <f>(COUNTIFS('Estruturante Móvel'!$M:$M,$B66,'Estruturante Móvel'!$C:$C,"&lt;&gt;PREVISTO",'Estruturante Móvel'!$G:$G,KH$4,'Estruturante Móvel'!$L:$L,'CRONOGRAMA_CONST+MIGRACAO'!JX$9))</f>
        <v>0</v>
      </c>
      <c r="KJ69" s="139">
        <f>(COUNTIFS('Estruturante Móvel'!$M:$M,$B69,'Estruturante Móvel'!$AM:$AM,KJ$4))-(COUNTIFS('Estruturante Móvel'!$M:$M,$B69,'Estruturante Móvel'!$AM:$AM,KJ$4,'Estruturante Móvel'!$AQ:$AQ,"REPARO FO"))</f>
        <v>0</v>
      </c>
      <c r="KK69" s="140">
        <f>(COUNTIFS('Estruturante Móvel'!$M:$M,$B66,'Estruturante Móvel'!$C:$C,"&lt;&gt;PREVISTO",'Estruturante Móvel'!$G:$G,KJ$4,'Estruturante Móvel'!$L:$L,'CRONOGRAMA_CONST+MIGRACAO'!JZ$9))</f>
        <v>0</v>
      </c>
      <c r="KL69" s="139">
        <f>(COUNTIFS('Estruturante Móvel'!$M:$M,$B69,'Estruturante Móvel'!$AM:$AM,KL$4))-(COUNTIFS('Estruturante Móvel'!$M:$M,$B69,'Estruturante Móvel'!$AM:$AM,KL$4,'Estruturante Móvel'!$AQ:$AQ,"REPARO FO"))</f>
        <v>0</v>
      </c>
      <c r="KM69" s="140">
        <f>(COUNTIFS('Estruturante Móvel'!$M:$M,$B66,'Estruturante Móvel'!$C:$C,"&lt;&gt;PREVISTO",'Estruturante Móvel'!$G:$G,KL$4,'Estruturante Móvel'!$L:$L,'CRONOGRAMA_CONST+MIGRACAO'!KB$9))</f>
        <v>0</v>
      </c>
      <c r="KN69" s="139">
        <f>(COUNTIFS('Estruturante Móvel'!$M:$M,$B69,'Estruturante Móvel'!$AM:$AM,KN$4))-(COUNTIFS('Estruturante Móvel'!$M:$M,$B69,'Estruturante Móvel'!$AM:$AM,KN$4,'Estruturante Móvel'!$AQ:$AQ,"REPARO FO"))</f>
        <v>0</v>
      </c>
      <c r="KO69" s="140">
        <f>(COUNTIFS('Estruturante Móvel'!$M:$M,$B66,'Estruturante Móvel'!$C:$C,"&lt;&gt;PREVISTO",'Estruturante Móvel'!$G:$G,KN$4,'Estruturante Móvel'!$L:$L,'CRONOGRAMA_CONST+MIGRACAO'!KD$9))</f>
        <v>0</v>
      </c>
      <c r="KP69" s="139">
        <f>(COUNTIFS('Estruturante Móvel'!$M:$M,$B69,'Estruturante Móvel'!$AM:$AM,KP$4))-(COUNTIFS('Estruturante Móvel'!$M:$M,$B69,'Estruturante Móvel'!$AM:$AM,KP$4,'Estruturante Móvel'!$AQ:$AQ,"REPARO FO"))</f>
        <v>0</v>
      </c>
      <c r="KQ69" s="140">
        <f>(COUNTIFS('Estruturante Móvel'!$M:$M,$B66,'Estruturante Móvel'!$C:$C,"&lt;&gt;PREVISTO",'Estruturante Móvel'!$G:$G,KP$4,'Estruturante Móvel'!$L:$L,'CRONOGRAMA_CONST+MIGRACAO'!KF$9))</f>
        <v>0</v>
      </c>
      <c r="KR69" s="139">
        <f>(COUNTIFS('Estruturante Móvel'!$M:$M,$B69,'Estruturante Móvel'!$AM:$AM,KR$4))-(COUNTIFS('Estruturante Móvel'!$M:$M,$B69,'Estruturante Móvel'!$AM:$AM,KR$4,'Estruturante Móvel'!$AQ:$AQ,"REPARO FO"))</f>
        <v>0</v>
      </c>
      <c r="KS69" s="140">
        <f>(COUNTIFS('Estruturante Móvel'!$M:$M,$B66,'Estruturante Móvel'!$C:$C,"&lt;&gt;PREVISTO",'Estruturante Móvel'!$G:$G,KR$4,'Estruturante Móvel'!$L:$L,'CRONOGRAMA_CONST+MIGRACAO'!KH$9))</f>
        <v>0</v>
      </c>
      <c r="KT69" s="139">
        <f>(COUNTIFS('Estruturante Móvel'!$M:$M,$B69,'Estruturante Móvel'!$AM:$AM,KT$4))-(COUNTIFS('Estruturante Móvel'!$M:$M,$B69,'Estruturante Móvel'!$AM:$AM,KT$4,'Estruturante Móvel'!$AQ:$AQ,"REPARO FO"))</f>
        <v>0</v>
      </c>
      <c r="KU69" s="140">
        <f>(COUNTIFS('Estruturante Móvel'!$M:$M,$B66,'Estruturante Móvel'!$C:$C,"&lt;&gt;PREVISTO",'Estruturante Móvel'!$G:$G,KT$4,'Estruturante Móvel'!$L:$L,'CRONOGRAMA_CONST+MIGRACAO'!KJ$9))</f>
        <v>0</v>
      </c>
      <c r="KV69" s="139">
        <f>(COUNTIFS('Estruturante Móvel'!$M:$M,$B69,'Estruturante Móvel'!$AM:$AM,KV$4))-(COUNTIFS('Estruturante Móvel'!$M:$M,$B69,'Estruturante Móvel'!$AM:$AM,KV$4,'Estruturante Móvel'!$AQ:$AQ,"REPARO FO"))</f>
        <v>0</v>
      </c>
      <c r="KW69" s="140">
        <f>(COUNTIFS('Estruturante Móvel'!$M:$M,$B66,'Estruturante Móvel'!$C:$C,"&lt;&gt;PREVISTO",'Estruturante Móvel'!$G:$G,KV$4,'Estruturante Móvel'!$L:$L,'CRONOGRAMA_CONST+MIGRACAO'!KL$9))</f>
        <v>0</v>
      </c>
      <c r="KX69" s="139">
        <f>(COUNTIFS('Estruturante Móvel'!$M:$M,$B69,'Estruturante Móvel'!$AM:$AM,KX$4))-(COUNTIFS('Estruturante Móvel'!$M:$M,$B69,'Estruturante Móvel'!$AM:$AM,KX$4,'Estruturante Móvel'!$AQ:$AQ,"REPARO FO"))</f>
        <v>0</v>
      </c>
      <c r="KY69" s="140">
        <f>(COUNTIFS('Estruturante Móvel'!$M:$M,$B66,'Estruturante Móvel'!$C:$C,"&lt;&gt;PREVISTO",'Estruturante Móvel'!$G:$G,KX$4,'Estruturante Móvel'!$L:$L,'CRONOGRAMA_CONST+MIGRACAO'!KN$9))</f>
        <v>0</v>
      </c>
      <c r="KZ69" s="139">
        <f>(COUNTIFS('Estruturante Móvel'!$M:$M,$B69,'Estruturante Móvel'!$AM:$AM,KZ$4))-(COUNTIFS('Estruturante Móvel'!$M:$M,$B69,'Estruturante Móvel'!$AM:$AM,KZ$4,'Estruturante Móvel'!$AQ:$AQ,"REPARO FO"))</f>
        <v>0</v>
      </c>
      <c r="LA69" s="140">
        <f>(COUNTIFS('Estruturante Móvel'!$M:$M,$B66,'Estruturante Móvel'!$C:$C,"&lt;&gt;PREVISTO",'Estruturante Móvel'!$G:$G,KZ$4,'Estruturante Móvel'!$L:$L,'CRONOGRAMA_CONST+MIGRACAO'!KP$9))</f>
        <v>0</v>
      </c>
      <c r="LB69" s="139">
        <f>(COUNTIFS('Estruturante Móvel'!$M:$M,$B69,'Estruturante Móvel'!$AM:$AM,LB$4))-(COUNTIFS('Estruturante Móvel'!$M:$M,$B69,'Estruturante Móvel'!$AM:$AM,LB$4,'Estruturante Móvel'!$AQ:$AQ,"REPARO FO"))</f>
        <v>0</v>
      </c>
      <c r="LC69" s="140">
        <f>(COUNTIFS('Estruturante Móvel'!$M:$M,$B66,'Estruturante Móvel'!$C:$C,"&lt;&gt;PREVISTO",'Estruturante Móvel'!$G:$G,LB$4,'Estruturante Móvel'!$L:$L,'CRONOGRAMA_CONST+MIGRACAO'!KR$9))</f>
        <v>0</v>
      </c>
      <c r="LD69" s="139">
        <f>(COUNTIFS('Estruturante Móvel'!$M:$M,$B69,'Estruturante Móvel'!$AM:$AM,LD$4))-(COUNTIFS('Estruturante Móvel'!$M:$M,$B69,'Estruturante Móvel'!$AM:$AM,LD$4,'Estruturante Móvel'!$AQ:$AQ,"REPARO FO"))</f>
        <v>0</v>
      </c>
      <c r="LE69" s="140">
        <f>(COUNTIFS('Estruturante Móvel'!$M:$M,$B66,'Estruturante Móvel'!$C:$C,"&lt;&gt;PREVISTO",'Estruturante Móvel'!$G:$G,LD$4,'Estruturante Móvel'!$L:$L,'CRONOGRAMA_CONST+MIGRACAO'!KT$9))</f>
        <v>0</v>
      </c>
      <c r="LF69" s="139">
        <f>(COUNTIFS('Estruturante Móvel'!$M:$M,$B69,'Estruturante Móvel'!$AM:$AM,LF$4))-(COUNTIFS('Estruturante Móvel'!$M:$M,$B69,'Estruturante Móvel'!$AM:$AM,LF$4,'Estruturante Móvel'!$AQ:$AQ,"REPARO FO"))</f>
        <v>0</v>
      </c>
      <c r="LG69" s="140">
        <f>(COUNTIFS('Estruturante Móvel'!$M:$M,$B66,'Estruturante Móvel'!$C:$C,"&lt;&gt;PREVISTO",'Estruturante Móvel'!$G:$G,LF$4,'Estruturante Móvel'!$L:$L,'CRONOGRAMA_CONST+MIGRACAO'!KV$9))</f>
        <v>0</v>
      </c>
      <c r="LH69" s="139">
        <f>(COUNTIFS('Estruturante Móvel'!$M:$M,$B69,'Estruturante Móvel'!$AM:$AM,LH$4))-(COUNTIFS('Estruturante Móvel'!$M:$M,$B69,'Estruturante Móvel'!$AM:$AM,LH$4,'Estruturante Móvel'!$AQ:$AQ,"REPARO FO"))</f>
        <v>0</v>
      </c>
      <c r="LI69" s="140">
        <f>(COUNTIFS('Estruturante Móvel'!$M:$M,$B66,'Estruturante Móvel'!$C:$C,"&lt;&gt;PREVISTO",'Estruturante Móvel'!$G:$G,LH$4,'Estruturante Móvel'!$L:$L,'CRONOGRAMA_CONST+MIGRACAO'!KX$9))</f>
        <v>0</v>
      </c>
      <c r="LJ69" s="139">
        <f>(COUNTIFS('Estruturante Móvel'!$M:$M,$B69,'Estruturante Móvel'!$AM:$AM,LJ$4))-(COUNTIFS('Estruturante Móvel'!$M:$M,$B69,'Estruturante Móvel'!$AM:$AM,LJ$4,'Estruturante Móvel'!$AQ:$AQ,"REPARO FO"))</f>
        <v>0</v>
      </c>
      <c r="LK69" s="140">
        <f>(COUNTIFS('Estruturante Móvel'!$M:$M,$B66,'Estruturante Móvel'!$C:$C,"&lt;&gt;PREVISTO",'Estruturante Móvel'!$G:$G,LJ$4,'Estruturante Móvel'!$L:$L,'CRONOGRAMA_CONST+MIGRACAO'!KZ$9))</f>
        <v>0</v>
      </c>
      <c r="LL69" s="139">
        <f>(COUNTIFS('Estruturante Móvel'!$M:$M,$B69,'Estruturante Móvel'!$AM:$AM,LL$4))-(COUNTIFS('Estruturante Móvel'!$M:$M,$B69,'Estruturante Móvel'!$AM:$AM,LL$4,'Estruturante Móvel'!$AQ:$AQ,"REPARO FO"))</f>
        <v>0</v>
      </c>
      <c r="LM69" s="140">
        <f>(COUNTIFS('Estruturante Móvel'!$M:$M,$B66,'Estruturante Móvel'!$C:$C,"&lt;&gt;PREVISTO",'Estruturante Móvel'!$G:$G,LL$4,'Estruturante Móvel'!$L:$L,'CRONOGRAMA_CONST+MIGRACAO'!LB$9))</f>
        <v>0</v>
      </c>
      <c r="LN69" s="139">
        <f>(COUNTIFS('Estruturante Móvel'!$M:$M,$B69,'Estruturante Móvel'!$AM:$AM,LN$4))-(COUNTIFS('Estruturante Móvel'!$M:$M,$B69,'Estruturante Móvel'!$AM:$AM,LN$4,'Estruturante Móvel'!$AQ:$AQ,"REPARO FO"))</f>
        <v>0</v>
      </c>
      <c r="LO69" s="140">
        <f>(COUNTIFS('Estruturante Móvel'!$M:$M,$B66,'Estruturante Móvel'!$C:$C,"&lt;&gt;PREVISTO",'Estruturante Móvel'!$G:$G,LN$4,'Estruturante Móvel'!$L:$L,'CRONOGRAMA_CONST+MIGRACAO'!LD$9))</f>
        <v>0</v>
      </c>
      <c r="LP69" s="139">
        <f>(COUNTIFS('Estruturante Móvel'!$M:$M,$B69,'Estruturante Móvel'!$AM:$AM,LP$4))-(COUNTIFS('Estruturante Móvel'!$M:$M,$B69,'Estruturante Móvel'!$AM:$AM,LP$4,'Estruturante Móvel'!$AQ:$AQ,"REPARO FO"))</f>
        <v>0</v>
      </c>
      <c r="LQ69" s="140">
        <f>(COUNTIFS('Estruturante Móvel'!$M:$M,$B66,'Estruturante Móvel'!$C:$C,"&lt;&gt;PREVISTO",'Estruturante Móvel'!$G:$G,LP$4,'Estruturante Móvel'!$L:$L,'CRONOGRAMA_CONST+MIGRACAO'!LF$9))</f>
        <v>0</v>
      </c>
      <c r="LR69" s="139">
        <f>(COUNTIFS('Estruturante Móvel'!$M:$M,$B69,'Estruturante Móvel'!$AM:$AM,LR$4))-(COUNTIFS('Estruturante Móvel'!$M:$M,$B69,'Estruturante Móvel'!$AM:$AM,LR$4,'Estruturante Móvel'!$AQ:$AQ,"REPARO FO"))</f>
        <v>0</v>
      </c>
      <c r="LS69" s="140">
        <f>(COUNTIFS('Estruturante Móvel'!$M:$M,$B66,'Estruturante Móvel'!$C:$C,"&lt;&gt;PREVISTO",'Estruturante Móvel'!$G:$G,LR$4,'Estruturante Móvel'!$L:$L,'CRONOGRAMA_CONST+MIGRACAO'!LH$9))</f>
        <v>0</v>
      </c>
      <c r="LT69" s="139">
        <f>(COUNTIFS('Estruturante Móvel'!$M:$M,$B69,'Estruturante Móvel'!$AM:$AM,LT$4))-(COUNTIFS('Estruturante Móvel'!$M:$M,$B69,'Estruturante Móvel'!$AM:$AM,LT$4,'Estruturante Móvel'!$AQ:$AQ,"REPARO FO"))</f>
        <v>0</v>
      </c>
      <c r="LU69" s="140">
        <f>(COUNTIFS('Estruturante Móvel'!$M:$M,$B66,'Estruturante Móvel'!$C:$C,"&lt;&gt;PREVISTO",'Estruturante Móvel'!$G:$G,LT$4,'Estruturante Móvel'!$L:$L,'CRONOGRAMA_CONST+MIGRACAO'!LJ$9))</f>
        <v>0</v>
      </c>
      <c r="LV69" s="139">
        <f>(COUNTIFS('Estruturante Móvel'!$M:$M,$B69,'Estruturante Móvel'!$AM:$AM,LV$4))-(COUNTIFS('Estruturante Móvel'!$M:$M,$B69,'Estruturante Móvel'!$AM:$AM,LV$4,'Estruturante Móvel'!$AQ:$AQ,"REPARO FO"))</f>
        <v>0</v>
      </c>
      <c r="LW69" s="140">
        <f>(COUNTIFS('Estruturante Móvel'!$M:$M,$B66,'Estruturante Móvel'!$C:$C,"&lt;&gt;PREVISTO",'Estruturante Móvel'!$G:$G,LV$4,'Estruturante Móvel'!$L:$L,'CRONOGRAMA_CONST+MIGRACAO'!LL$9))</f>
        <v>0</v>
      </c>
      <c r="LX69" s="139">
        <f>(COUNTIFS('Estruturante Móvel'!$M:$M,$B69,'Estruturante Móvel'!$AM:$AM,LX$4))-(COUNTIFS('Estruturante Móvel'!$M:$M,$B69,'Estruturante Móvel'!$AM:$AM,LX$4,'Estruturante Móvel'!$AQ:$AQ,"REPARO FO"))</f>
        <v>0</v>
      </c>
      <c r="LY69" s="140">
        <f>(COUNTIFS('Estruturante Móvel'!$M:$M,$B66,'Estruturante Móvel'!$C:$C,"&lt;&gt;PREVISTO",'Estruturante Móvel'!$G:$G,LX$4,'Estruturante Móvel'!$L:$L,'CRONOGRAMA_CONST+MIGRACAO'!LN$9))</f>
        <v>0</v>
      </c>
      <c r="LZ69" s="139">
        <f>(COUNTIFS('Estruturante Móvel'!$M:$M,$B69,'Estruturante Móvel'!$AM:$AM,LZ$4))-(COUNTIFS('Estruturante Móvel'!$M:$M,$B69,'Estruturante Móvel'!$AM:$AM,LZ$4,'Estruturante Móvel'!$AQ:$AQ,"REPARO FO"))</f>
        <v>0</v>
      </c>
      <c r="MA69" s="140">
        <f>(COUNTIFS('Estruturante Móvel'!$M:$M,$B66,'Estruturante Móvel'!$C:$C,"&lt;&gt;PREVISTO",'Estruturante Móvel'!$G:$G,LZ$4,'Estruturante Móvel'!$L:$L,'CRONOGRAMA_CONST+MIGRACAO'!LP$9))</f>
        <v>0</v>
      </c>
      <c r="MB69" s="139">
        <f>(COUNTIFS('Estruturante Móvel'!$M:$M,$B69,'Estruturante Móvel'!$AM:$AM,MB$4))-(COUNTIFS('Estruturante Móvel'!$M:$M,$B69,'Estruturante Móvel'!$AM:$AM,MB$4,'Estruturante Móvel'!$AQ:$AQ,"REPARO FO"))</f>
        <v>0</v>
      </c>
      <c r="MC69" s="140">
        <f>(COUNTIFS('Estruturante Móvel'!$M:$M,$B66,'Estruturante Móvel'!$C:$C,"&lt;&gt;PREVISTO",'Estruturante Móvel'!$G:$G,MB$4,'Estruturante Móvel'!$L:$L,'CRONOGRAMA_CONST+MIGRACAO'!LR$9))</f>
        <v>0</v>
      </c>
      <c r="MD69" s="139">
        <f>(COUNTIFS('Estruturante Móvel'!$M:$M,$B69,'Estruturante Móvel'!$AM:$AM,MD$4))-(COUNTIFS('Estruturante Móvel'!$M:$M,$B69,'Estruturante Móvel'!$AM:$AM,MD$4,'Estruturante Móvel'!$AQ:$AQ,"REPARO FO"))</f>
        <v>0</v>
      </c>
      <c r="ME69" s="140">
        <f>(COUNTIFS('Estruturante Móvel'!$M:$M,$B66,'Estruturante Móvel'!$C:$C,"&lt;&gt;PREVISTO",'Estruturante Móvel'!$G:$G,MD$4,'Estruturante Móvel'!$L:$L,'CRONOGRAMA_CONST+MIGRACAO'!LT$9))</f>
        <v>0</v>
      </c>
      <c r="MF69" s="139">
        <f>(COUNTIFS('Estruturante Móvel'!$M:$M,$B69,'Estruturante Móvel'!$AM:$AM,MF$4))-(COUNTIFS('Estruturante Móvel'!$M:$M,$B69,'Estruturante Móvel'!$AM:$AM,MF$4,'Estruturante Móvel'!$AQ:$AQ,"REPARO FO"))</f>
        <v>0</v>
      </c>
      <c r="MG69" s="140">
        <f>(COUNTIFS('Estruturante Móvel'!$M:$M,$B66,'Estruturante Móvel'!$C:$C,"&lt;&gt;PREVISTO",'Estruturante Móvel'!$G:$G,MF$4,'Estruturante Móvel'!$L:$L,'CRONOGRAMA_CONST+MIGRACAO'!LV$9))</f>
        <v>0</v>
      </c>
      <c r="MH69" s="139">
        <f>(COUNTIFS('Estruturante Móvel'!$M:$M,$B69,'Estruturante Móvel'!$AM:$AM,MH$4))-(COUNTIFS('Estruturante Móvel'!$M:$M,$B69,'Estruturante Móvel'!$AM:$AM,MH$4,'Estruturante Móvel'!$AQ:$AQ,"REPARO FO"))</f>
        <v>0</v>
      </c>
      <c r="MI69" s="140">
        <f>(COUNTIFS('Estruturante Móvel'!$M:$M,$B66,'Estruturante Móvel'!$C:$C,"&lt;&gt;PREVISTO",'Estruturante Móvel'!$G:$G,MH$4,'Estruturante Móvel'!$L:$L,'CRONOGRAMA_CONST+MIGRACAO'!LX$9))</f>
        <v>0</v>
      </c>
      <c r="MJ69" s="139">
        <f>(COUNTIFS('Estruturante Móvel'!$M:$M,$B69,'Estruturante Móvel'!$AM:$AM,MJ$4))-(COUNTIFS('Estruturante Móvel'!$M:$M,$B69,'Estruturante Móvel'!$AM:$AM,MJ$4,'Estruturante Móvel'!$AQ:$AQ,"REPARO FO"))</f>
        <v>0</v>
      </c>
      <c r="MK69" s="140">
        <f>(COUNTIFS('Estruturante Móvel'!$M:$M,$B66,'Estruturante Móvel'!$C:$C,"&lt;&gt;PREVISTO",'Estruturante Móvel'!$G:$G,MJ$4,'Estruturante Móvel'!$L:$L,'CRONOGRAMA_CONST+MIGRACAO'!LZ$9))</f>
        <v>0</v>
      </c>
      <c r="ML69" s="139">
        <f>(COUNTIFS('Estruturante Móvel'!$M:$M,$B69,'Estruturante Móvel'!$AM:$AM,ML$4))-(COUNTIFS('Estruturante Móvel'!$M:$M,$B69,'Estruturante Móvel'!$AM:$AM,ML$4,'Estruturante Móvel'!$AQ:$AQ,"REPARO FO"))</f>
        <v>0</v>
      </c>
      <c r="MM69" s="140">
        <f>(COUNTIFS('Estruturante Móvel'!$M:$M,$B66,'Estruturante Móvel'!$C:$C,"&lt;&gt;PREVISTO",'Estruturante Móvel'!$G:$G,ML$4,'Estruturante Móvel'!$L:$L,'CRONOGRAMA_CONST+MIGRACAO'!MB$9))</f>
        <v>0</v>
      </c>
      <c r="MN69" s="139">
        <f>(COUNTIFS('Estruturante Móvel'!$M:$M,$B69,'Estruturante Móvel'!$AM:$AM,MN$4))-(COUNTIFS('Estruturante Móvel'!$M:$M,$B69,'Estruturante Móvel'!$AM:$AM,MN$4,'Estruturante Móvel'!$AQ:$AQ,"REPARO FO"))</f>
        <v>0</v>
      </c>
      <c r="MO69" s="140">
        <f>(COUNTIFS('Estruturante Móvel'!$M:$M,$B66,'Estruturante Móvel'!$C:$C,"&lt;&gt;PREVISTO",'Estruturante Móvel'!$G:$G,MN$4,'Estruturante Móvel'!$L:$L,'CRONOGRAMA_CONST+MIGRACAO'!MD$9))</f>
        <v>0</v>
      </c>
      <c r="MP69" s="139">
        <f>(COUNTIFS('Estruturante Móvel'!$M:$M,$B69,'Estruturante Móvel'!$AM:$AM,MP$4))-(COUNTIFS('Estruturante Móvel'!$M:$M,$B69,'Estruturante Móvel'!$AM:$AM,MP$4,'Estruturante Móvel'!$AQ:$AQ,"REPARO FO"))</f>
        <v>0</v>
      </c>
      <c r="MQ69" s="140">
        <f>(COUNTIFS('Estruturante Móvel'!$M:$M,$B66,'Estruturante Móvel'!$C:$C,"&lt;&gt;PREVISTO",'Estruturante Móvel'!$G:$G,MP$4,'Estruturante Móvel'!$L:$L,'CRONOGRAMA_CONST+MIGRACAO'!MF$9))</f>
        <v>0</v>
      </c>
      <c r="MR69" s="139">
        <f>(COUNTIFS('Estruturante Móvel'!$M:$M,$B69,'Estruturante Móvel'!$AM:$AM,MR$4))-(COUNTIFS('Estruturante Móvel'!$M:$M,$B69,'Estruturante Móvel'!$AM:$AM,MR$4,'Estruturante Móvel'!$AQ:$AQ,"REPARO FO"))</f>
        <v>0</v>
      </c>
      <c r="MS69" s="140">
        <f>(COUNTIFS('Estruturante Móvel'!$M:$M,$B66,'Estruturante Móvel'!$C:$C,"&lt;&gt;PREVISTO",'Estruturante Móvel'!$G:$G,MR$4,'Estruturante Móvel'!$L:$L,'CRONOGRAMA_CONST+MIGRACAO'!MH$9))</f>
        <v>0</v>
      </c>
      <c r="MT69" s="139">
        <f>(COUNTIFS('Estruturante Móvel'!$M:$M,$B69,'Estruturante Móvel'!$AM:$AM,MT$4))-(COUNTIFS('Estruturante Móvel'!$M:$M,$B69,'Estruturante Móvel'!$AM:$AM,MT$4,'Estruturante Móvel'!$AQ:$AQ,"REPARO FO"))</f>
        <v>0</v>
      </c>
      <c r="MU69" s="140">
        <f>(COUNTIFS('Estruturante Móvel'!$M:$M,$B66,'Estruturante Móvel'!$C:$C,"&lt;&gt;PREVISTO",'Estruturante Móvel'!$G:$G,MT$4,'Estruturante Móvel'!$L:$L,'CRONOGRAMA_CONST+MIGRACAO'!MJ$9))</f>
        <v>0</v>
      </c>
      <c r="MV69" s="139">
        <f>(COUNTIFS('Estruturante Móvel'!$M:$M,$B69,'Estruturante Móvel'!$AM:$AM,MV$4))-(COUNTIFS('Estruturante Móvel'!$M:$M,$B69,'Estruturante Móvel'!$AM:$AM,MV$4,'Estruturante Móvel'!$AQ:$AQ,"REPARO FO"))</f>
        <v>0</v>
      </c>
      <c r="MW69" s="140">
        <f>(COUNTIFS('Estruturante Móvel'!$M:$M,$B66,'Estruturante Móvel'!$C:$C,"&lt;&gt;PREVISTO",'Estruturante Móvel'!$G:$G,MV$4,'Estruturante Móvel'!$L:$L,'CRONOGRAMA_CONST+MIGRACAO'!ML$9))</f>
        <v>0</v>
      </c>
      <c r="MX69" s="139">
        <f>(COUNTIFS('Estruturante Móvel'!$M:$M,$B69,'Estruturante Móvel'!$AM:$AM,MX$4))-(COUNTIFS('Estruturante Móvel'!$M:$M,$B69,'Estruturante Móvel'!$AM:$AM,MX$4,'Estruturante Móvel'!$AQ:$AQ,"REPARO FO"))</f>
        <v>0</v>
      </c>
      <c r="MY69" s="140">
        <f>(COUNTIFS('Estruturante Móvel'!$M:$M,$B66,'Estruturante Móvel'!$C:$C,"&lt;&gt;PREVISTO",'Estruturante Móvel'!$G:$G,MX$4,'Estruturante Móvel'!$L:$L,'CRONOGRAMA_CONST+MIGRACAO'!MN$9))</f>
        <v>0</v>
      </c>
      <c r="MZ69" s="139">
        <f>(COUNTIFS('Estruturante Móvel'!$M:$M,$B69,'Estruturante Móvel'!$AM:$AM,MZ$4))-(COUNTIFS('Estruturante Móvel'!$M:$M,$B69,'Estruturante Móvel'!$AM:$AM,MZ$4,'Estruturante Móvel'!$AQ:$AQ,"REPARO FO"))</f>
        <v>0</v>
      </c>
      <c r="NA69" s="140">
        <f>(COUNTIFS('Estruturante Móvel'!$M:$M,$B66,'Estruturante Móvel'!$C:$C,"&lt;&gt;PREVISTO",'Estruturante Móvel'!$G:$G,MZ$4,'Estruturante Móvel'!$L:$L,'CRONOGRAMA_CONST+MIGRACAO'!MP$9))</f>
        <v>0</v>
      </c>
      <c r="NB69" s="139">
        <f>(COUNTIFS('Estruturante Móvel'!$M:$M,$B69,'Estruturante Móvel'!$AM:$AM,NB$4))-(COUNTIFS('Estruturante Móvel'!$M:$M,$B69,'Estruturante Móvel'!$AM:$AM,NB$4,'Estruturante Móvel'!$AQ:$AQ,"REPARO FO"))</f>
        <v>0</v>
      </c>
      <c r="NC69" s="140">
        <f>(COUNTIFS('Estruturante Móvel'!$M:$M,$B66,'Estruturante Móvel'!$C:$C,"&lt;&gt;PREVISTO",'Estruturante Móvel'!$G:$G,NB$4,'Estruturante Móvel'!$L:$L,'CRONOGRAMA_CONST+MIGRACAO'!MR$9))</f>
        <v>0</v>
      </c>
      <c r="ND69" s="139">
        <f>(COUNTIFS('Estruturante Móvel'!$M:$M,$B69,'Estruturante Móvel'!$AM:$AM,ND$4))-(COUNTIFS('Estruturante Móvel'!$M:$M,$B69,'Estruturante Móvel'!$AM:$AM,ND$4,'Estruturante Móvel'!$AQ:$AQ,"REPARO FO"))</f>
        <v>0</v>
      </c>
      <c r="NE69" s="140">
        <f>(COUNTIFS('Estruturante Móvel'!$M:$M,$B66,'Estruturante Móvel'!$C:$C,"&lt;&gt;PREVISTO",'Estruturante Móvel'!$G:$G,ND$4,'Estruturante Móvel'!$L:$L,'CRONOGRAMA_CONST+MIGRACAO'!MT$9))</f>
        <v>0</v>
      </c>
      <c r="NF69" s="139">
        <f>(COUNTIFS('Estruturante Móvel'!$M:$M,$B69,'Estruturante Móvel'!$AM:$AM,NF$4))-(COUNTIFS('Estruturante Móvel'!$M:$M,$B69,'Estruturante Móvel'!$AM:$AM,NF$4,'Estruturante Móvel'!$AQ:$AQ,"REPARO FO"))</f>
        <v>0</v>
      </c>
      <c r="NG69" s="140">
        <f>(COUNTIFS('Estruturante Móvel'!$M:$M,$B66,'Estruturante Móvel'!$C:$C,"&lt;&gt;PREVISTO",'Estruturante Móvel'!$G:$G,NF$4,'Estruturante Móvel'!$L:$L,'CRONOGRAMA_CONST+MIGRACAO'!MV$9))</f>
        <v>0</v>
      </c>
      <c r="NH69" s="139">
        <f>(COUNTIFS('Estruturante Móvel'!$M:$M,$B69,'Estruturante Móvel'!$AM:$AM,NH$4))-(COUNTIFS('Estruturante Móvel'!$M:$M,$B69,'Estruturante Móvel'!$AM:$AM,NH$4,'Estruturante Móvel'!$AQ:$AQ,"REPARO FO"))</f>
        <v>0</v>
      </c>
      <c r="NI69" s="140">
        <f>(COUNTIFS('Estruturante Móvel'!$M:$M,$B66,'Estruturante Móvel'!$C:$C,"&lt;&gt;PREVISTO",'Estruturante Móvel'!$G:$G,NH$4,'Estruturante Móvel'!$L:$L,'CRONOGRAMA_CONST+MIGRACAO'!MX$9))</f>
        <v>0</v>
      </c>
    </row>
    <row r="70" spans="1:373" collapsed="1">
      <c r="A70">
        <v>17</v>
      </c>
      <c r="B70" s="206" t="s">
        <v>461</v>
      </c>
      <c r="C70" s="164" t="s">
        <v>186</v>
      </c>
      <c r="D70" s="164">
        <f>COUNTIFS('Estruturante Móvel'!$M:$M,B70)</f>
        <v>47</v>
      </c>
      <c r="E70" s="164">
        <f>(COUNTIFS('Estruturante Móvel'!$M:$M,B70,'Estruturante Móvel'!$C:$C,"&lt;&gt;PREVISTO"))</f>
        <v>47</v>
      </c>
      <c r="F70" s="165">
        <f>(COUNTIFS('Estruturante Móvel'!$M:$M,B70,'Estruturante Móvel'!$C:$C,"PREVISTO"))</f>
        <v>0</v>
      </c>
      <c r="G70" s="165" t="str">
        <f>VLOOKUP(B70,'Estruturante Móvel'!M:X,12,0)</f>
        <v>ICOMON SP</v>
      </c>
      <c r="H70" s="165" t="str">
        <f t="shared" ref="H70:H86" si="384">IF(J70=1,"Concluído","Construção")</f>
        <v>Concluído</v>
      </c>
      <c r="I70" s="166">
        <v>45566</v>
      </c>
      <c r="J70" s="160">
        <f t="shared" ref="J70:J122" si="385">E70/D70</f>
        <v>1</v>
      </c>
      <c r="K70" s="157">
        <f t="shared" ref="K70:K89" si="386">E70</f>
        <v>47</v>
      </c>
      <c r="L70" s="139">
        <f>(COUNTIFS('Estruturante Móvel'!$M:$M,$B70,'Estruturante Móvel'!$AM:$AM,L$4))</f>
        <v>0</v>
      </c>
      <c r="M70" s="140">
        <f>(COUNTIFS('Estruturante Móvel'!$M:$M,$B70,'Estruturante Móvel'!$C:$C,"&lt;&gt;PREVISTO",'Estruturante Móvel'!$G:$G,L$4))</f>
        <v>0</v>
      </c>
      <c r="N70" s="139">
        <f>(COUNTIFS('Estruturante Móvel'!$M:$M,$B70,'Estruturante Móvel'!$AM:$AM,N$4))</f>
        <v>0</v>
      </c>
      <c r="O70" s="140">
        <f>(COUNTIFS('Estruturante Móvel'!$M:$M,$B70,'Estruturante Móvel'!$C:$C,"&lt;&gt;PREVISTO",'Estruturante Móvel'!$G:$G,N$4))</f>
        <v>0</v>
      </c>
      <c r="P70" s="139">
        <f>(COUNTIFS('Estruturante Móvel'!$M:$M,$B70,'Estruturante Móvel'!$AM:$AM,P$4))</f>
        <v>0</v>
      </c>
      <c r="Q70" s="140">
        <f>(COUNTIFS('Estruturante Móvel'!$M:$M,$B70,'Estruturante Móvel'!$C:$C,"&lt;&gt;PREVISTO",'Estruturante Móvel'!$G:$G,P$4))</f>
        <v>0</v>
      </c>
      <c r="R70" s="139">
        <f>(COUNTIFS('Estruturante Móvel'!$M:$M,$B70,'Estruturante Móvel'!$AM:$AM,R$4))</f>
        <v>0</v>
      </c>
      <c r="S70" s="140">
        <f>(COUNTIFS('Estruturante Móvel'!$M:$M,$B70,'Estruturante Móvel'!$C:$C,"&lt;&gt;PREVISTO",'Estruturante Móvel'!$G:$G,R$4))</f>
        <v>0</v>
      </c>
      <c r="T70" s="139">
        <f>(COUNTIFS('Estruturante Móvel'!$M:$M,$B70,'Estruturante Móvel'!$AM:$AM,T$4))</f>
        <v>0</v>
      </c>
      <c r="U70" s="140">
        <f>(COUNTIFS('Estruturante Móvel'!$M:$M,$B70,'Estruturante Móvel'!$C:$C,"&lt;&gt;PREVISTO",'Estruturante Móvel'!$G:$G,T$4))</f>
        <v>0</v>
      </c>
      <c r="V70" s="139">
        <f>(COUNTIFS('Estruturante Móvel'!$M:$M,$B70,'Estruturante Móvel'!$AM:$AM,V$4))</f>
        <v>0</v>
      </c>
      <c r="W70" s="140">
        <f>(COUNTIFS('Estruturante Móvel'!$M:$M,$B70,'Estruturante Móvel'!$C:$C,"&lt;&gt;PREVISTO",'Estruturante Móvel'!$G:$G,V$4))</f>
        <v>0</v>
      </c>
      <c r="X70" s="139">
        <f>(COUNTIFS('Estruturante Móvel'!$M:$M,$B70,'Estruturante Móvel'!$AM:$AM,X$4))</f>
        <v>0</v>
      </c>
      <c r="Y70" s="140">
        <f>(COUNTIFS('Estruturante Móvel'!$M:$M,$B70,'Estruturante Móvel'!$C:$C,"&lt;&gt;PREVISTO",'Estruturante Móvel'!$G:$G,X$4))</f>
        <v>0</v>
      </c>
      <c r="Z70" s="139">
        <f>(COUNTIFS('Estruturante Móvel'!$M:$M,$B70,'Estruturante Móvel'!$AM:$AM,Z$4))</f>
        <v>0</v>
      </c>
      <c r="AA70" s="140">
        <f>(COUNTIFS('Estruturante Móvel'!$M:$M,$B70,'Estruturante Móvel'!$C:$C,"&lt;&gt;PREVISTO",'Estruturante Móvel'!$G:$G,Z$4))</f>
        <v>0</v>
      </c>
      <c r="AB70" s="139">
        <f>(COUNTIFS('Estruturante Móvel'!$M:$M,$B70,'Estruturante Móvel'!$AM:$AM,AB$4))</f>
        <v>0</v>
      </c>
      <c r="AC70" s="140">
        <f>(COUNTIFS('Estruturante Móvel'!$M:$M,$B70,'Estruturante Móvel'!$C:$C,"&lt;&gt;PREVISTO",'Estruturante Móvel'!$G:$G,AB$4))</f>
        <v>0</v>
      </c>
      <c r="AD70" s="139">
        <f>(COUNTIFS('Estruturante Móvel'!$M:$M,$B70,'Estruturante Móvel'!$AM:$AM,AD$4))</f>
        <v>0</v>
      </c>
      <c r="AE70" s="140">
        <f>(COUNTIFS('Estruturante Móvel'!$M:$M,$B70,'Estruturante Móvel'!$C:$C,"&lt;&gt;PREVISTO",'Estruturante Móvel'!$G:$G,AD$4))</f>
        <v>0</v>
      </c>
      <c r="AF70" s="139">
        <f>(COUNTIFS('Estruturante Móvel'!$M:$M,$B70,'Estruturante Móvel'!$AM:$AM,AF$4))</f>
        <v>0</v>
      </c>
      <c r="AG70" s="140">
        <f>(COUNTIFS('Estruturante Móvel'!$M:$M,$B70,'Estruturante Móvel'!$C:$C,"&lt;&gt;PREVISTO",'Estruturante Móvel'!$G:$G,AF$4))</f>
        <v>0</v>
      </c>
      <c r="AH70" s="139">
        <f>(COUNTIFS('Estruturante Móvel'!$M:$M,$B70,'Estruturante Móvel'!$AM:$AM,AH$4))</f>
        <v>0</v>
      </c>
      <c r="AI70" s="140">
        <f>(COUNTIFS('Estruturante Móvel'!$M:$M,$B70,'Estruturante Móvel'!$C:$C,"&lt;&gt;PREVISTO",'Estruturante Móvel'!$G:$G,AH$4))</f>
        <v>0</v>
      </c>
      <c r="AJ70" s="139">
        <f>(COUNTIFS('Estruturante Móvel'!$M:$M,$B70,'Estruturante Móvel'!$AM:$AM,AJ$4))</f>
        <v>0</v>
      </c>
      <c r="AK70" s="140">
        <f>(COUNTIFS('Estruturante Móvel'!$M:$M,$B70,'Estruturante Móvel'!$C:$C,"&lt;&gt;PREVISTO",'Estruturante Móvel'!$G:$G,AJ$4))</f>
        <v>0</v>
      </c>
      <c r="AL70" s="139">
        <f>(COUNTIFS('Estruturante Móvel'!$M:$M,$B70,'Estruturante Móvel'!$AM:$AM,AL$4))</f>
        <v>0</v>
      </c>
      <c r="AM70" s="140">
        <f>(COUNTIFS('Estruturante Móvel'!$M:$M,$B70,'Estruturante Móvel'!$C:$C,"&lt;&gt;PREVISTO",'Estruturante Móvel'!$G:$G,AL$4))</f>
        <v>0</v>
      </c>
      <c r="AN70" s="139">
        <f>(COUNTIFS('Estruturante Móvel'!$M:$M,$B70,'Estruturante Móvel'!$AM:$AM,AN$4))</f>
        <v>0</v>
      </c>
      <c r="AO70" s="140">
        <f>(COUNTIFS('Estruturante Móvel'!$M:$M,$B70,'Estruturante Móvel'!$C:$C,"&lt;&gt;PREVISTO",'Estruturante Móvel'!$G:$G,AN$4))</f>
        <v>0</v>
      </c>
      <c r="AP70" s="139">
        <f>(COUNTIFS('Estruturante Móvel'!$M:$M,$B70,'Estruturante Móvel'!$AM:$AM,AP$4))</f>
        <v>0</v>
      </c>
      <c r="AQ70" s="140">
        <f>(COUNTIFS('Estruturante Móvel'!$M:$M,$B70,'Estruturante Móvel'!$C:$C,"&lt;&gt;PREVISTO",'Estruturante Móvel'!$G:$G,AP$4))</f>
        <v>0</v>
      </c>
      <c r="AR70" s="139">
        <f>(COUNTIFS('Estruturante Móvel'!$M:$M,$B70,'Estruturante Móvel'!$AM:$AM,AR$4))</f>
        <v>0</v>
      </c>
      <c r="AS70" s="140">
        <f>(COUNTIFS('Estruturante Móvel'!$M:$M,$B70,'Estruturante Móvel'!$C:$C,"&lt;&gt;PREVISTO",'Estruturante Móvel'!$G:$G,AR$4))</f>
        <v>0</v>
      </c>
      <c r="AT70" s="139">
        <f>(COUNTIFS('Estruturante Móvel'!$M:$M,$B70,'Estruturante Móvel'!$AM:$AM,AT$4))</f>
        <v>0</v>
      </c>
      <c r="AU70" s="140">
        <f>(COUNTIFS('Estruturante Móvel'!$M:$M,$B70,'Estruturante Móvel'!$C:$C,"&lt;&gt;PREVISTO",'Estruturante Móvel'!$G:$G,AT$4))</f>
        <v>0</v>
      </c>
      <c r="AV70" s="139">
        <f>(COUNTIFS('Estruturante Móvel'!$M:$M,$B70,'Estruturante Móvel'!$AM:$AM,AV$4))</f>
        <v>0</v>
      </c>
      <c r="AW70" s="140">
        <f>(COUNTIFS('Estruturante Móvel'!$M:$M,$B70,'Estruturante Móvel'!$C:$C,"&lt;&gt;PREVISTO",'Estruturante Móvel'!$G:$G,AV$4))</f>
        <v>0</v>
      </c>
      <c r="AX70" s="139">
        <f>(COUNTIFS('Estruturante Móvel'!$M:$M,$B70,'Estruturante Móvel'!$AM:$AM,AX$4))</f>
        <v>0</v>
      </c>
      <c r="AY70" s="140">
        <f>(COUNTIFS('Estruturante Móvel'!$M:$M,$B70,'Estruturante Móvel'!$C:$C,"&lt;&gt;PREVISTO",'Estruturante Móvel'!$G:$G,AX$4))</f>
        <v>2</v>
      </c>
      <c r="AZ70" s="139">
        <f>(COUNTIFS('Estruturante Móvel'!$M:$M,$B70,'Estruturante Móvel'!$AM:$AM,AZ$4))</f>
        <v>0</v>
      </c>
      <c r="BA70" s="140">
        <f>(COUNTIFS('Estruturante Móvel'!$M:$M,$B70,'Estruturante Móvel'!$C:$C,"&lt;&gt;PREVISTO",'Estruturante Móvel'!$G:$G,AZ$4))</f>
        <v>0</v>
      </c>
      <c r="BB70" s="139">
        <f>(COUNTIFS('Estruturante Móvel'!$M:$M,$B70,'Estruturante Móvel'!$AM:$AM,BB$4))</f>
        <v>0</v>
      </c>
      <c r="BC70" s="140">
        <f>(COUNTIFS('Estruturante Móvel'!$M:$M,$B70,'Estruturante Móvel'!$C:$C,"&lt;&gt;PREVISTO",'Estruturante Móvel'!$G:$G,BB$4))</f>
        <v>0</v>
      </c>
      <c r="BD70" s="139">
        <f>(COUNTIFS('Estruturante Móvel'!$M:$M,$B70,'Estruturante Móvel'!$AM:$AM,BD$4))</f>
        <v>0</v>
      </c>
      <c r="BE70" s="140">
        <f>(COUNTIFS('Estruturante Móvel'!$M:$M,$B70,'Estruturante Móvel'!$C:$C,"&lt;&gt;PREVISTO",'Estruturante Móvel'!$G:$G,BD$4))</f>
        <v>0</v>
      </c>
      <c r="BF70" s="139">
        <f>(COUNTIFS('Estruturante Móvel'!$M:$M,$B70,'Estruturante Móvel'!$AM:$AM,BF$4))</f>
        <v>0</v>
      </c>
      <c r="BG70" s="140">
        <f>(COUNTIFS('Estruturante Móvel'!$M:$M,$B70,'Estruturante Móvel'!$C:$C,"&lt;&gt;PREVISTO",'Estruturante Móvel'!$G:$G,BF$4))</f>
        <v>2</v>
      </c>
      <c r="BH70" s="139">
        <f>(COUNTIFS('Estruturante Móvel'!$M:$M,$B70,'Estruturante Móvel'!$AM:$AM,BH$4))</f>
        <v>0</v>
      </c>
      <c r="BI70" s="140">
        <f>(COUNTIFS('Estruturante Móvel'!$M:$M,$B70,'Estruturante Móvel'!$C:$C,"&lt;&gt;PREVISTO",'Estruturante Móvel'!$G:$G,BH$4))</f>
        <v>0</v>
      </c>
      <c r="BJ70" s="139">
        <f>(COUNTIFS('Estruturante Móvel'!$M:$M,$B70,'Estruturante Móvel'!$AM:$AM,BJ$4))</f>
        <v>0</v>
      </c>
      <c r="BK70" s="140">
        <f>(COUNTIFS('Estruturante Móvel'!$M:$M,$B70,'Estruturante Móvel'!$C:$C,"&lt;&gt;PREVISTO",'Estruturante Móvel'!$G:$G,BJ$4))</f>
        <v>1</v>
      </c>
      <c r="BL70" s="139">
        <f>(COUNTIFS('Estruturante Móvel'!$M:$M,$B70,'Estruturante Móvel'!$AM:$AM,BL$4))</f>
        <v>0</v>
      </c>
      <c r="BM70" s="140">
        <f>(COUNTIFS('Estruturante Móvel'!$M:$M,$B70,'Estruturante Móvel'!$C:$C,"&lt;&gt;PREVISTO",'Estruturante Móvel'!$G:$G,BL$4))</f>
        <v>0</v>
      </c>
      <c r="BN70" s="139">
        <f>(COUNTIFS('Estruturante Móvel'!$M:$M,$B70,'Estruturante Móvel'!$AM:$AM,BN$4))</f>
        <v>0</v>
      </c>
      <c r="BO70" s="140">
        <f>(COUNTIFS('Estruturante Móvel'!$M:$M,$B70,'Estruturante Móvel'!$C:$C,"&lt;&gt;PREVISTO",'Estruturante Móvel'!$G:$G,BN$4))</f>
        <v>0</v>
      </c>
      <c r="BP70" s="139">
        <f>(COUNTIFS('Estruturante Móvel'!$M:$M,$B70,'Estruturante Móvel'!$AM:$AM,BP$4))</f>
        <v>0</v>
      </c>
      <c r="BQ70" s="140">
        <f>(COUNTIFS('Estruturante Móvel'!$M:$M,$B70,'Estruturante Móvel'!$C:$C,"&lt;&gt;PREVISTO",'Estruturante Móvel'!$G:$G,BP$4))</f>
        <v>0</v>
      </c>
      <c r="BR70" s="139">
        <f>(COUNTIFS('Estruturante Móvel'!$M:$M,$B70,'Estruturante Móvel'!$AM:$AM,BR$4))</f>
        <v>0</v>
      </c>
      <c r="BS70" s="140">
        <f>(COUNTIFS('Estruturante Móvel'!$M:$M,$B70,'Estruturante Móvel'!$C:$C,"&lt;&gt;PREVISTO",'Estruturante Móvel'!$G:$G,BR$4))</f>
        <v>4</v>
      </c>
      <c r="BT70" s="139">
        <f>(COUNTIFS('Estruturante Móvel'!$M:$M,$B70,'Estruturante Móvel'!$AM:$AM,BT$4))-(COUNTIFS('Estruturante Móvel'!$M:$M,$B70,'Estruturante Móvel'!$AM:$AM,BT$4,'Estruturante Móvel'!$AQ:$AQ,"REPARO FO"))</f>
        <v>0</v>
      </c>
      <c r="BU70" s="140">
        <f>(COUNTIFS('Estruturante Móvel'!$M:$M,$B70,'Estruturante Móvel'!$C:$C,"&lt;&gt;PREVISTO",'Estruturante Móvel'!$G:$G,BT$4))</f>
        <v>0</v>
      </c>
      <c r="BV70" s="139">
        <f>(COUNTIFS('Estruturante Móvel'!$M:$M,$B70,'Estruturante Móvel'!$AM:$AM,BV$4))-(COUNTIFS('Estruturante Móvel'!$M:$M,$B70,'Estruturante Móvel'!$AM:$AM,BV$4,'Estruturante Móvel'!$AQ:$AQ,"REPARO FO"))</f>
        <v>0</v>
      </c>
      <c r="BW70" s="140">
        <f>(COUNTIFS('Estruturante Móvel'!$M:$M,$B70,'Estruturante Móvel'!$C:$C,"&lt;&gt;PREVISTO",'Estruturante Móvel'!$G:$G,BV$4))</f>
        <v>0</v>
      </c>
      <c r="BX70" s="139">
        <f>(COUNTIFS('Estruturante Móvel'!$M:$M,$B70,'Estruturante Móvel'!$AM:$AM,BX$4))-(COUNTIFS('Estruturante Móvel'!$M:$M,$B70,'Estruturante Móvel'!$AM:$AM,BX$4,'Estruturante Móvel'!$AQ:$AQ,"REPARO FO"))</f>
        <v>0</v>
      </c>
      <c r="BY70" s="140">
        <f>(COUNTIFS('Estruturante Móvel'!$M:$M,$B70,'Estruturante Móvel'!$C:$C,"&lt;&gt;PREVISTO",'Estruturante Móvel'!$G:$G,BX$4))</f>
        <v>1</v>
      </c>
      <c r="BZ70" s="139">
        <f>(COUNTIFS('Estruturante Móvel'!$M:$M,$B70,'Estruturante Móvel'!$AM:$AM,BZ$4))-(COUNTIFS('Estruturante Móvel'!$M:$M,$B70,'Estruturante Móvel'!$AM:$AM,BZ$4,'Estruturante Móvel'!$AQ:$AQ,"REPARO FO"))</f>
        <v>0</v>
      </c>
      <c r="CA70" s="140">
        <f>(COUNTIFS('Estruturante Móvel'!$M:$M,$B70,'Estruturante Móvel'!$C:$C,"&lt;&gt;PREVISTO",'Estruturante Móvel'!$G:$G,BZ$4))</f>
        <v>0</v>
      </c>
      <c r="CB70" s="139">
        <f>(COUNTIFS('Estruturante Móvel'!$M:$M,$B70,'Estruturante Móvel'!$AM:$AM,CB$4))-(COUNTIFS('Estruturante Móvel'!$M:$M,$B70,'Estruturante Móvel'!$AM:$AM,CB$4,'Estruturante Móvel'!$AQ:$AQ,"REPARO FO"))</f>
        <v>0</v>
      </c>
      <c r="CC70" s="140">
        <f>(COUNTIFS('Estruturante Móvel'!$M:$M,$B70,'Estruturante Móvel'!$C:$C,"&lt;&gt;PREVISTO",'Estruturante Móvel'!$G:$G,CB$4))</f>
        <v>0</v>
      </c>
      <c r="CD70" s="139">
        <f>(COUNTIFS('Estruturante Móvel'!$M:$M,$B70,'Estruturante Móvel'!$AM:$AM,CD$4))-(COUNTIFS('Estruturante Móvel'!$M:$M,$B70,'Estruturante Móvel'!$AM:$AM,CD$4,'Estruturante Móvel'!$AQ:$AQ,"REPARO FO"))</f>
        <v>0</v>
      </c>
      <c r="CE70" s="140">
        <f>(COUNTIFS('Estruturante Móvel'!$M:$M,$B70,'Estruturante Móvel'!$C:$C,"&lt;&gt;PREVISTO",'Estruturante Móvel'!$G:$G,CD$4))</f>
        <v>0</v>
      </c>
      <c r="CF70" s="139">
        <f>(COUNTIFS('Estruturante Móvel'!$M:$M,$B70,'Estruturante Móvel'!$AM:$AM,CF$4))-(COUNTIFS('Estruturante Móvel'!$M:$M,$B70,'Estruturante Móvel'!$AM:$AM,CF$4,'Estruturante Móvel'!$AQ:$AQ,"REPARO FO"))</f>
        <v>0</v>
      </c>
      <c r="CG70" s="140">
        <f>(COUNTIFS('Estruturante Móvel'!$M:$M,$B70,'Estruturante Móvel'!$C:$C,"&lt;&gt;PREVISTO",'Estruturante Móvel'!$G:$G,CF$4))</f>
        <v>0</v>
      </c>
      <c r="CH70" s="139">
        <f>(COUNTIFS('Estruturante Móvel'!$M:$M,$B70,'Estruturante Móvel'!$AM:$AM,CH$4))-(COUNTIFS('Estruturante Móvel'!$M:$M,$B70,'Estruturante Móvel'!$AM:$AM,CH$4,'Estruturante Móvel'!$AQ:$AQ,"REPARO FO"))</f>
        <v>2</v>
      </c>
      <c r="CI70" s="140">
        <f>(COUNTIFS('Estruturante Móvel'!$M:$M,$B70,'Estruturante Móvel'!$C:$C,"&lt;&gt;PREVISTO",'Estruturante Móvel'!$G:$G,CH$4))</f>
        <v>0</v>
      </c>
      <c r="CJ70" s="139">
        <f>(COUNTIFS('Estruturante Móvel'!$M:$M,$B70,'Estruturante Móvel'!$AM:$AM,CJ$4))-(COUNTIFS('Estruturante Móvel'!$M:$M,$B70,'Estruturante Móvel'!$AM:$AM,CJ$4,'Estruturante Móvel'!$AQ:$AQ,"REPARO FO"))</f>
        <v>0</v>
      </c>
      <c r="CK70" s="140">
        <f>(COUNTIFS('Estruturante Móvel'!$M:$M,$B70,'Estruturante Móvel'!$C:$C,"&lt;&gt;PREVISTO",'Estruturante Móvel'!$G:$G,CJ$4))</f>
        <v>0</v>
      </c>
      <c r="CL70" s="139">
        <f>(COUNTIFS('Estruturante Móvel'!$M:$M,$B70,'Estruturante Móvel'!$AM:$AM,CL$4))-(COUNTIFS('Estruturante Móvel'!$M:$M,$B70,'Estruturante Móvel'!$AM:$AM,CL$4,'Estruturante Móvel'!$AQ:$AQ,"REPARO FO"))</f>
        <v>0</v>
      </c>
      <c r="CM70" s="140">
        <f>(COUNTIFS('Estruturante Móvel'!$M:$M,$B70,'Estruturante Móvel'!$C:$C,"&lt;&gt;PREVISTO",'Estruturante Móvel'!$G:$G,CL$4))</f>
        <v>0</v>
      </c>
      <c r="CN70" s="139">
        <f>(COUNTIFS('Estruturante Móvel'!$M:$M,$B70,'Estruturante Móvel'!$AM:$AM,CN$4))-(COUNTIFS('Estruturante Móvel'!$M:$M,$B70,'Estruturante Móvel'!$AM:$AM,CN$4,'Estruturante Móvel'!$AQ:$AQ,"REPARO FO"))</f>
        <v>1</v>
      </c>
      <c r="CO70" s="140">
        <f>(COUNTIFS('Estruturante Móvel'!$M:$M,$B70,'Estruturante Móvel'!$C:$C,"&lt;&gt;PREVISTO",'Estruturante Móvel'!$G:$G,CN$4))</f>
        <v>0</v>
      </c>
      <c r="CP70" s="139">
        <f>(COUNTIFS('Estruturante Móvel'!$M:$M,$B70,'Estruturante Móvel'!$AM:$AM,CP$4))-(COUNTIFS('Estruturante Móvel'!$M:$M,$B70,'Estruturante Móvel'!$AM:$AM,CP$4,'Estruturante Móvel'!$AQ:$AQ,"REPARO FO"))</f>
        <v>0</v>
      </c>
      <c r="CQ70" s="140">
        <f>(COUNTIFS('Estruturante Móvel'!$M:$M,$B70,'Estruturante Móvel'!$C:$C,"&lt;&gt;PREVISTO",'Estruturante Móvel'!$G:$G,CP$4))</f>
        <v>0</v>
      </c>
      <c r="CR70" s="139">
        <f>(COUNTIFS('Estruturante Móvel'!$M:$M,$B70,'Estruturante Móvel'!$AM:$AM,CR$4))-(COUNTIFS('Estruturante Móvel'!$M:$M,$B70,'Estruturante Móvel'!$AM:$AM,CR$4,'Estruturante Móvel'!$AQ:$AQ,"REPARO FO"))</f>
        <v>0</v>
      </c>
      <c r="CS70" s="140">
        <f>(COUNTIFS('Estruturante Móvel'!$M:$M,$B70,'Estruturante Móvel'!$C:$C,"&lt;&gt;PREVISTO",'Estruturante Móvel'!$G:$G,CR$4))</f>
        <v>0</v>
      </c>
      <c r="CT70" s="139">
        <f>(COUNTIFS('Estruturante Móvel'!$M:$M,$B70,'Estruturante Móvel'!$AM:$AM,CT$4))-(COUNTIFS('Estruturante Móvel'!$M:$M,$B70,'Estruturante Móvel'!$AM:$AM,CT$4,'Estruturante Móvel'!$AQ:$AQ,"REPARO FO"))</f>
        <v>0</v>
      </c>
      <c r="CU70" s="140">
        <f>(COUNTIFS('Estruturante Móvel'!$M:$M,$B70,'Estruturante Móvel'!$C:$C,"&lt;&gt;PREVISTO",'Estruturante Móvel'!$G:$G,CT$4))</f>
        <v>0</v>
      </c>
      <c r="CV70" s="139">
        <f>(COUNTIFS('Estruturante Móvel'!$M:$M,$B70,'Estruturante Móvel'!$AM:$AM,CV$4))-(COUNTIFS('Estruturante Móvel'!$M:$M,$B70,'Estruturante Móvel'!$AM:$AM,CV$4,'Estruturante Móvel'!$AQ:$AQ,"REPARO FO"))</f>
        <v>0</v>
      </c>
      <c r="CW70" s="140">
        <f>(COUNTIFS('Estruturante Móvel'!$M:$M,$B70,'Estruturante Móvel'!$C:$C,"&lt;&gt;PREVISTO",'Estruturante Móvel'!$G:$G,CV$4))</f>
        <v>0</v>
      </c>
      <c r="CX70" s="139">
        <f>(COUNTIFS('Estruturante Móvel'!$M:$M,$B70,'Estruturante Móvel'!$AM:$AM,CX$4))-(COUNTIFS('Estruturante Móvel'!$M:$M,$B70,'Estruturante Móvel'!$AM:$AM,CX$4,'Estruturante Móvel'!$AQ:$AQ,"REPARO FO"))</f>
        <v>0</v>
      </c>
      <c r="CY70" s="140">
        <f>(COUNTIFS('Estruturante Móvel'!$M:$M,$B70,'Estruturante Móvel'!$C:$C,"&lt;&gt;PREVISTO",'Estruturante Móvel'!$G:$G,CX$4))</f>
        <v>0</v>
      </c>
      <c r="CZ70" s="139">
        <f>(COUNTIFS('Estruturante Móvel'!$M:$M,$B70,'Estruturante Móvel'!$AM:$AM,CZ$4))-(COUNTIFS('Estruturante Móvel'!$M:$M,$B70,'Estruturante Móvel'!$AM:$AM,CZ$4,'Estruturante Móvel'!$AQ:$AQ,"REPARO FO"))</f>
        <v>1</v>
      </c>
      <c r="DA70" s="140">
        <f>(COUNTIFS('Estruturante Móvel'!$M:$M,$B70,'Estruturante Móvel'!$C:$C,"&lt;&gt;PREVISTO",'Estruturante Móvel'!$G:$G,CZ$4))</f>
        <v>2</v>
      </c>
      <c r="DB70" s="139">
        <f>(COUNTIFS('Estruturante Móvel'!$M:$M,$B70,'Estruturante Móvel'!$AM:$AM,DB$4))-(COUNTIFS('Estruturante Móvel'!$M:$M,$B70,'Estruturante Móvel'!$AM:$AM,DB$4,'Estruturante Móvel'!$AQ:$AQ,"REPARO FO"))</f>
        <v>1</v>
      </c>
      <c r="DC70" s="140">
        <f>(COUNTIFS('Estruturante Móvel'!$M:$M,$B70,'Estruturante Móvel'!$C:$C,"&lt;&gt;PREVISTO",'Estruturante Móvel'!$G:$G,DB$4))</f>
        <v>0</v>
      </c>
      <c r="DD70" s="139">
        <f>(COUNTIFS('Estruturante Móvel'!$M:$M,$B70,'Estruturante Móvel'!$AM:$AM,DD$4))-(COUNTIFS('Estruturante Móvel'!$M:$M,$B70,'Estruturante Móvel'!$AM:$AM,DD$4,'Estruturante Móvel'!$AQ:$AQ,"REPARO FO"))</f>
        <v>0</v>
      </c>
      <c r="DE70" s="140">
        <f>(COUNTIFS('Estruturante Móvel'!$M:$M,$B70,'Estruturante Móvel'!$C:$C,"&lt;&gt;PREVISTO",'Estruturante Móvel'!$G:$G,DD$4))</f>
        <v>0</v>
      </c>
      <c r="DF70" s="139">
        <f>(COUNTIFS('Estruturante Móvel'!$M:$M,$B70,'Estruturante Móvel'!$AM:$AM,DF$4))-(COUNTIFS('Estruturante Móvel'!$M:$M,$B70,'Estruturante Móvel'!$AM:$AM,DF$4,'Estruturante Móvel'!$AQ:$AQ,"REPARO FO"))</f>
        <v>0</v>
      </c>
      <c r="DG70" s="140">
        <f>(COUNTIFS('Estruturante Móvel'!$M:$M,$B70,'Estruturante Móvel'!$C:$C,"&lt;&gt;PREVISTO",'Estruturante Móvel'!$G:$G,DF$4))</f>
        <v>0</v>
      </c>
      <c r="DH70" s="139">
        <f>(COUNTIFS('Estruturante Móvel'!$M:$M,$B70,'Estruturante Móvel'!$AM:$AM,DH$4))-(COUNTIFS('Estruturante Móvel'!$M:$M,$B70,'Estruturante Móvel'!$AM:$AM,DH$4,'Estruturante Móvel'!$AQ:$AQ,"REPARO FO"))</f>
        <v>2</v>
      </c>
      <c r="DI70" s="140">
        <f>(COUNTIFS('Estruturante Móvel'!$M:$M,$B70,'Estruturante Móvel'!$C:$C,"&lt;&gt;PREVISTO",'Estruturante Móvel'!$G:$G,DH$4))</f>
        <v>0</v>
      </c>
      <c r="DJ70" s="139">
        <f>(COUNTIFS('Estruturante Móvel'!$M:$M,$B70,'Estruturante Móvel'!$AM:$AM,DJ$4))-(COUNTIFS('Estruturante Móvel'!$M:$M,$B70,'Estruturante Móvel'!$AM:$AM,DJ$4,'Estruturante Móvel'!$AQ:$AQ,"REPARO FO"))</f>
        <v>0</v>
      </c>
      <c r="DK70" s="140">
        <f>(COUNTIFS('Estruturante Móvel'!$M:$M,$B70,'Estruturante Móvel'!$C:$C,"&lt;&gt;PREVISTO",'Estruturante Móvel'!$G:$G,DJ$4))</f>
        <v>0</v>
      </c>
      <c r="DL70" s="139">
        <f>(COUNTIFS('Estruturante Móvel'!$M:$M,$B70,'Estruturante Móvel'!$AM:$AM,DL$4))-(COUNTIFS('Estruturante Móvel'!$M:$M,$B70,'Estruturante Móvel'!$AM:$AM,DL$4,'Estruturante Móvel'!$AQ:$AQ,"REPARO FO"))</f>
        <v>0</v>
      </c>
      <c r="DM70" s="140">
        <f>(COUNTIFS('Estruturante Móvel'!$M:$M,$B70,'Estruturante Móvel'!$C:$C,"&lt;&gt;PREVISTO",'Estruturante Móvel'!$G:$G,DL$4))</f>
        <v>0</v>
      </c>
      <c r="DN70" s="139">
        <f>(COUNTIFS('Estruturante Móvel'!$M:$M,$B70,'Estruturante Móvel'!$AM:$AM,DN$4))-(COUNTIFS('Estruturante Móvel'!$M:$M,$B70,'Estruturante Móvel'!$AM:$AM,DN$4,'Estruturante Móvel'!$AQ:$AQ,"REPARO FO"))</f>
        <v>0</v>
      </c>
      <c r="DO70" s="140">
        <f>(COUNTIFS('Estruturante Móvel'!$M:$M,$B70,'Estruturante Móvel'!$C:$C,"&lt;&gt;PREVISTO",'Estruturante Móvel'!$G:$G,DN$4))</f>
        <v>0</v>
      </c>
      <c r="DP70" s="139">
        <f>(COUNTIFS('Estruturante Móvel'!$M:$M,$B70,'Estruturante Móvel'!$AM:$AM,DP$4))-(COUNTIFS('Estruturante Móvel'!$M:$M,$B70,'Estruturante Móvel'!$AM:$AM,DP$4,'Estruturante Móvel'!$AQ:$AQ,"REPARO FO"))</f>
        <v>0</v>
      </c>
      <c r="DQ70" s="140">
        <f>(COUNTIFS('Estruturante Móvel'!$M:$M,$B70,'Estruturante Móvel'!$C:$C,"&lt;&gt;PREVISTO",'Estruturante Móvel'!$G:$G,DP$4))</f>
        <v>0</v>
      </c>
      <c r="DR70" s="139">
        <f>(COUNTIFS('Estruturante Móvel'!$M:$M,$B70,'Estruturante Móvel'!$AM:$AM,DR$4))-(COUNTIFS('Estruturante Móvel'!$M:$M,$B70,'Estruturante Móvel'!$AM:$AM,DR$4,'Estruturante Móvel'!$AQ:$AQ,"REPARO FO"))</f>
        <v>0</v>
      </c>
      <c r="DS70" s="140">
        <f>(COUNTIFS('Estruturante Móvel'!$M:$M,$B70,'Estruturante Móvel'!$C:$C,"&lt;&gt;PREVISTO",'Estruturante Móvel'!$G:$G,DR$4))</f>
        <v>0</v>
      </c>
      <c r="DT70" s="139">
        <f>(COUNTIFS('Estruturante Móvel'!$M:$M,$B70,'Estruturante Móvel'!$AM:$AM,DT$4))-(COUNTIFS('Estruturante Móvel'!$M:$M,$B70,'Estruturante Móvel'!$AM:$AM,DT$4,'Estruturante Móvel'!$AQ:$AQ,"REPARO FO"))</f>
        <v>0</v>
      </c>
      <c r="DU70" s="140">
        <f>(COUNTIFS('Estruturante Móvel'!$M:$M,$B70,'Estruturante Móvel'!$C:$C,"&lt;&gt;PREVISTO",'Estruturante Móvel'!$G:$G,DT$4))</f>
        <v>0</v>
      </c>
      <c r="DV70" s="139">
        <f>(COUNTIFS('Estruturante Móvel'!$M:$M,$B70,'Estruturante Móvel'!$AM:$AM,DV$4))-(COUNTIFS('Estruturante Móvel'!$M:$M,$B70,'Estruturante Móvel'!$AM:$AM,DV$4,'Estruturante Móvel'!$AQ:$AQ,"REPARO FO"))</f>
        <v>0</v>
      </c>
      <c r="DW70" s="140">
        <f>(COUNTIFS('Estruturante Móvel'!$M:$M,$B70,'Estruturante Móvel'!$C:$C,"&lt;&gt;PREVISTO",'Estruturante Móvel'!$G:$G,DV$4))</f>
        <v>0</v>
      </c>
      <c r="DX70" s="139">
        <f>(COUNTIFS('Estruturante Móvel'!$M:$M,$B70,'Estruturante Móvel'!$AM:$AM,DX$4))-(COUNTIFS('Estruturante Móvel'!$M:$M,$B70,'Estruturante Móvel'!$AM:$AM,DX$4,'Estruturante Móvel'!$AQ:$AQ,"REPARO FO"))</f>
        <v>0</v>
      </c>
      <c r="DY70" s="140">
        <f>(COUNTIFS('Estruturante Móvel'!$M:$M,$B70,'Estruturante Móvel'!$C:$C,"&lt;&gt;PREVISTO",'Estruturante Móvel'!$G:$G,DX$4))</f>
        <v>0</v>
      </c>
      <c r="DZ70" s="139">
        <f>(COUNTIFS('Estruturante Móvel'!$M:$M,$B70,'Estruturante Móvel'!$AM:$AM,DZ$4))-(COUNTIFS('Estruturante Móvel'!$M:$M,$B70,'Estruturante Móvel'!$AM:$AM,DZ$4,'Estruturante Móvel'!$AQ:$AQ,"REPARO FO"))</f>
        <v>0</v>
      </c>
      <c r="EA70" s="140">
        <f>(COUNTIFS('Estruturante Móvel'!$M:$M,$B70,'Estruturante Móvel'!$C:$C,"&lt;&gt;PREVISTO",'Estruturante Móvel'!$G:$G,DZ$4))</f>
        <v>1</v>
      </c>
      <c r="EB70" s="139">
        <f>(COUNTIFS('Estruturante Móvel'!$M:$M,$B70,'Estruturante Móvel'!$AM:$AM,EB$4))-(COUNTIFS('Estruturante Móvel'!$M:$M,$B70,'Estruturante Móvel'!$AM:$AM,EB$4,'Estruturante Móvel'!$AQ:$AQ,"REPARO FO"))</f>
        <v>0</v>
      </c>
      <c r="EC70" s="140">
        <f>(COUNTIFS('Estruturante Móvel'!$M:$M,$B70,'Estruturante Móvel'!$C:$C,"&lt;&gt;PREVISTO",'Estruturante Móvel'!$G:$G,EB$4))</f>
        <v>0</v>
      </c>
      <c r="ED70" s="139">
        <f>(COUNTIFS('Estruturante Móvel'!$M:$M,$B70,'Estruturante Móvel'!$AM:$AM,ED$4))-(COUNTIFS('Estruturante Móvel'!$M:$M,$B70,'Estruturante Móvel'!$AM:$AM,ED$4,'Estruturante Móvel'!$AQ:$AQ,"REPARO FO"))</f>
        <v>0</v>
      </c>
      <c r="EE70" s="140">
        <f>(COUNTIFS('Estruturante Móvel'!$M:$M,$B70,'Estruturante Móvel'!$C:$C,"&lt;&gt;PREVISTO",'Estruturante Móvel'!$G:$G,ED$4))</f>
        <v>0</v>
      </c>
      <c r="EF70" s="139">
        <f>(COUNTIFS('Estruturante Móvel'!$M:$M,$B70,'Estruturante Móvel'!$AM:$AM,EF$4))-(COUNTIFS('Estruturante Móvel'!$M:$M,$B70,'Estruturante Móvel'!$AM:$AM,EF$4,'Estruturante Móvel'!$AQ:$AQ,"REPARO FO"))</f>
        <v>0</v>
      </c>
      <c r="EG70" s="140">
        <f>(COUNTIFS('Estruturante Móvel'!$M:$M,$B70,'Estruturante Móvel'!$C:$C,"&lt;&gt;PREVISTO",'Estruturante Móvel'!$G:$G,EF$4))</f>
        <v>0</v>
      </c>
      <c r="EH70" s="139">
        <f>(COUNTIFS('Estruturante Móvel'!$M:$M,$B70,'Estruturante Móvel'!$AM:$AM,EH$4))-(COUNTIFS('Estruturante Móvel'!$M:$M,$B70,'Estruturante Móvel'!$AM:$AM,EH$4,'Estruturante Móvel'!$AQ:$AQ,"REPARO FO"))</f>
        <v>0</v>
      </c>
      <c r="EI70" s="140">
        <f>(COUNTIFS('Estruturante Móvel'!$M:$M,$B70,'Estruturante Móvel'!$C:$C,"&lt;&gt;PREVISTO",'Estruturante Móvel'!$G:$G,EH$4))</f>
        <v>0</v>
      </c>
      <c r="EJ70" s="139">
        <f>(COUNTIFS('Estruturante Móvel'!$M:$M,$B70,'Estruturante Móvel'!$AM:$AM,EJ$4))-(COUNTIFS('Estruturante Móvel'!$M:$M,$B70,'Estruturante Móvel'!$AM:$AM,EJ$4,'Estruturante Móvel'!$AQ:$AQ,"REPARO FO"))</f>
        <v>0</v>
      </c>
      <c r="EK70" s="140">
        <f>(COUNTIFS('Estruturante Móvel'!$M:$M,$B70,'Estruturante Móvel'!$C:$C,"&lt;&gt;PREVISTO",'Estruturante Móvel'!$G:$G,EJ$4))</f>
        <v>0</v>
      </c>
      <c r="EL70" s="139">
        <f>(COUNTIFS('Estruturante Móvel'!$M:$M,$B70,'Estruturante Móvel'!$AM:$AM,EL$4))-(COUNTIFS('Estruturante Móvel'!$M:$M,$B70,'Estruturante Móvel'!$AM:$AM,EL$4,'Estruturante Móvel'!$AQ:$AQ,"REPARO FO"))</f>
        <v>0</v>
      </c>
      <c r="EM70" s="140">
        <f>(COUNTIFS('Estruturante Móvel'!$M:$M,$B70,'Estruturante Móvel'!$C:$C,"&lt;&gt;PREVISTO",'Estruturante Móvel'!$G:$G,EL$4))</f>
        <v>0</v>
      </c>
      <c r="EN70" s="139">
        <f>(COUNTIFS('Estruturante Móvel'!$M:$M,$B70,'Estruturante Móvel'!$AM:$AM,EN$4))-(COUNTIFS('Estruturante Móvel'!$M:$M,$B70,'Estruturante Móvel'!$AM:$AM,EN$4,'Estruturante Móvel'!$AQ:$AQ,"REPARO FO"))</f>
        <v>0</v>
      </c>
      <c r="EO70" s="140">
        <f>(COUNTIFS('Estruturante Móvel'!$M:$M,$B70,'Estruturante Móvel'!$C:$C,"&lt;&gt;PREVISTO",'Estruturante Móvel'!$G:$G,EN$4))</f>
        <v>0</v>
      </c>
      <c r="EP70" s="139">
        <f>(COUNTIFS('Estruturante Móvel'!$M:$M,$B70,'Estruturante Móvel'!$AM:$AM,EP$4))-(COUNTIFS('Estruturante Móvel'!$M:$M,$B70,'Estruturante Móvel'!$AM:$AM,EP$4,'Estruturante Móvel'!$AQ:$AQ,"REPARO FO"))</f>
        <v>0</v>
      </c>
      <c r="EQ70" s="140">
        <f>(COUNTIFS('Estruturante Móvel'!$M:$M,$B70,'Estruturante Móvel'!$C:$C,"&lt;&gt;PREVISTO",'Estruturante Móvel'!$G:$G,EP$4))</f>
        <v>0</v>
      </c>
      <c r="ER70" s="139">
        <f>(COUNTIFS('Estruturante Móvel'!$M:$M,$B70,'Estruturante Móvel'!$AM:$AM,ER$4))-(COUNTIFS('Estruturante Móvel'!$M:$M,$B70,'Estruturante Móvel'!$AM:$AM,ER$4,'Estruturante Móvel'!$AQ:$AQ,"REPARO FO"))</f>
        <v>0</v>
      </c>
      <c r="ES70" s="140">
        <f>(COUNTIFS('Estruturante Móvel'!$M:$M,$B70,'Estruturante Móvel'!$C:$C,"&lt;&gt;PREVISTO",'Estruturante Móvel'!$G:$G,ER$4))</f>
        <v>0</v>
      </c>
      <c r="ET70" s="139">
        <f>(COUNTIFS('Estruturante Móvel'!$M:$M,$B70,'Estruturante Móvel'!$AM:$AM,ET$4))-(COUNTIFS('Estruturante Móvel'!$M:$M,$B70,'Estruturante Móvel'!$AM:$AM,ET$4,'Estruturante Móvel'!$AQ:$AQ,"REPARO FO"))</f>
        <v>0</v>
      </c>
      <c r="EU70" s="140">
        <f>(COUNTIFS('Estruturante Móvel'!$M:$M,$B70,'Estruturante Móvel'!$C:$C,"&lt;&gt;PREVISTO",'Estruturante Móvel'!$G:$G,ET$4))</f>
        <v>0</v>
      </c>
      <c r="EV70" s="139">
        <f>(COUNTIFS('Estruturante Móvel'!$M:$M,$B70,'Estruturante Móvel'!$AM:$AM,EV$4))-(COUNTIFS('Estruturante Móvel'!$M:$M,$B70,'Estruturante Móvel'!$AM:$AM,EV$4,'Estruturante Móvel'!$AQ:$AQ,"REPARO FO"))</f>
        <v>0</v>
      </c>
      <c r="EW70" s="140">
        <f>(COUNTIFS('Estruturante Móvel'!$M:$M,$B70,'Estruturante Móvel'!$C:$C,"&lt;&gt;PREVISTO",'Estruturante Móvel'!$G:$G,EV$4))</f>
        <v>0</v>
      </c>
      <c r="EX70" s="139">
        <f>(COUNTIFS('Estruturante Móvel'!$M:$M,$B70,'Estruturante Móvel'!$AM:$AM,EX$4))-(COUNTIFS('Estruturante Móvel'!$M:$M,$B70,'Estruturante Móvel'!$AM:$AM,EX$4,'Estruturante Móvel'!$AQ:$AQ,"REPARO FO"))</f>
        <v>0</v>
      </c>
      <c r="EY70" s="140">
        <f>(COUNTIFS('Estruturante Móvel'!$M:$M,$B70,'Estruturante Móvel'!$C:$C,"&lt;&gt;PREVISTO",'Estruturante Móvel'!$G:$G,EX$4))</f>
        <v>0</v>
      </c>
      <c r="EZ70" s="139">
        <f>(COUNTIFS('Estruturante Móvel'!$M:$M,$B70,'Estruturante Móvel'!$AM:$AM,EZ$4))-(COUNTIFS('Estruturante Móvel'!$M:$M,$B70,'Estruturante Móvel'!$AM:$AM,EZ$4,'Estruturante Móvel'!$AQ:$AQ,"REPARO FO"))</f>
        <v>0</v>
      </c>
      <c r="FA70" s="140">
        <f>(COUNTIFS('Estruturante Móvel'!$M:$M,$B70,'Estruturante Móvel'!$C:$C,"&lt;&gt;PREVISTO",'Estruturante Móvel'!$G:$G,EZ$4))</f>
        <v>0</v>
      </c>
      <c r="FB70" s="139">
        <f>(COUNTIFS('Estruturante Móvel'!$M:$M,$B70,'Estruturante Móvel'!$AM:$AM,FB$4))-(COUNTIFS('Estruturante Móvel'!$M:$M,$B70,'Estruturante Móvel'!$AM:$AM,FB$4,'Estruturante Móvel'!$AQ:$AQ,"REPARO FO"))</f>
        <v>0</v>
      </c>
      <c r="FC70" s="140">
        <f>(COUNTIFS('Estruturante Móvel'!$M:$M,$B70,'Estruturante Móvel'!$C:$C,"&lt;&gt;PREVISTO",'Estruturante Móvel'!$G:$G,FB$4))</f>
        <v>0</v>
      </c>
      <c r="FD70" s="139">
        <f>(COUNTIFS('Estruturante Móvel'!$M:$M,$B70,'Estruturante Móvel'!$AM:$AM,FD$4))-(COUNTIFS('Estruturante Móvel'!$M:$M,$B70,'Estruturante Móvel'!$AM:$AM,FD$4,'Estruturante Móvel'!$AQ:$AQ,"REPARO FO"))</f>
        <v>0</v>
      </c>
      <c r="FE70" s="140">
        <f>(COUNTIFS('Estruturante Móvel'!$M:$M,$B70,'Estruturante Móvel'!$C:$C,"&lt;&gt;PREVISTO",'Estruturante Móvel'!$G:$G,FD$4))</f>
        <v>0</v>
      </c>
      <c r="FF70" s="139">
        <f>(COUNTIFS('Estruturante Móvel'!$M:$M,$B70,'Estruturante Móvel'!$AM:$AM,FF$4))-(COUNTIFS('Estruturante Móvel'!$M:$M,$B70,'Estruturante Móvel'!$AM:$AM,FF$4,'Estruturante Móvel'!$AQ:$AQ,"REPARO FO"))</f>
        <v>0</v>
      </c>
      <c r="FG70" s="140">
        <f>(COUNTIFS('Estruturante Móvel'!$M:$M,$B70,'Estruturante Móvel'!$C:$C,"&lt;&gt;PREVISTO",'Estruturante Móvel'!$G:$G,FF$4))</f>
        <v>0</v>
      </c>
      <c r="FH70" s="139">
        <f>(COUNTIFS('Estruturante Móvel'!$M:$M,$B70,'Estruturante Móvel'!$AM:$AM,FH$4))-(COUNTIFS('Estruturante Móvel'!$M:$M,$B70,'Estruturante Móvel'!$AM:$AM,FH$4,'Estruturante Móvel'!$AQ:$AQ,"REPARO FO"))</f>
        <v>0</v>
      </c>
      <c r="FI70" s="140">
        <f>(COUNTIFS('Estruturante Móvel'!$M:$M,$B70,'Estruturante Móvel'!$C:$C,"&lt;&gt;PREVISTO",'Estruturante Móvel'!$G:$G,FH$4))</f>
        <v>0</v>
      </c>
      <c r="FJ70" s="139">
        <f>(COUNTIFS('Estruturante Móvel'!$M:$M,$B70,'Estruturante Móvel'!$AM:$AM,FJ$4))-(COUNTIFS('Estruturante Móvel'!$M:$M,$B70,'Estruturante Móvel'!$AM:$AM,FJ$4,'Estruturante Móvel'!$AQ:$AQ,"REPARO FO"))</f>
        <v>0</v>
      </c>
      <c r="FK70" s="140">
        <f>(COUNTIFS('Estruturante Móvel'!$M:$M,$B70,'Estruturante Móvel'!$C:$C,"&lt;&gt;PREVISTO",'Estruturante Móvel'!$G:$G,FJ$4))</f>
        <v>0</v>
      </c>
      <c r="FL70" s="139">
        <f>(COUNTIFS('Estruturante Móvel'!$M:$M,$B70,'Estruturante Móvel'!$AM:$AM,FL$4))-(COUNTIFS('Estruturante Móvel'!$M:$M,$B70,'Estruturante Móvel'!$AM:$AM,FL$4,'Estruturante Móvel'!$AQ:$AQ,"REPARO FO"))</f>
        <v>0</v>
      </c>
      <c r="FM70" s="140">
        <f>(COUNTIFS('Estruturante Móvel'!$M:$M,$B70,'Estruturante Móvel'!$C:$C,"&lt;&gt;PREVISTO",'Estruturante Móvel'!$G:$G,FL$4))</f>
        <v>0</v>
      </c>
      <c r="FN70" s="139">
        <f>(COUNTIFS('Estruturante Móvel'!$M:$M,$B70,'Estruturante Móvel'!$AM:$AM,FN$4))-(COUNTIFS('Estruturante Móvel'!$M:$M,$B70,'Estruturante Móvel'!$AM:$AM,FN$4,'Estruturante Móvel'!$AQ:$AQ,"REPARO FO"))</f>
        <v>0</v>
      </c>
      <c r="FO70" s="140">
        <f>(COUNTIFS('Estruturante Móvel'!$M:$M,$B70,'Estruturante Móvel'!$C:$C,"&lt;&gt;PREVISTO",'Estruturante Móvel'!$G:$G,FN$4))</f>
        <v>0</v>
      </c>
      <c r="FP70" s="139">
        <f>(COUNTIFS('Estruturante Móvel'!$M:$M,$B70,'Estruturante Móvel'!$AM:$AM,FP$4))-(COUNTIFS('Estruturante Móvel'!$M:$M,$B70,'Estruturante Móvel'!$AM:$AM,FP$4,'Estruturante Móvel'!$AQ:$AQ,"REPARO FO"))</f>
        <v>0</v>
      </c>
      <c r="FQ70" s="140">
        <f>(COUNTIFS('Estruturante Móvel'!$M:$M,$B70,'Estruturante Móvel'!$C:$C,"&lt;&gt;PREVISTO",'Estruturante Móvel'!$G:$G,FP$4))</f>
        <v>0</v>
      </c>
      <c r="FR70" s="139">
        <f>(COUNTIFS('Estruturante Móvel'!$M:$M,$B70,'Estruturante Móvel'!$AM:$AM,FR$4))-(COUNTIFS('Estruturante Móvel'!$M:$M,$B70,'Estruturante Móvel'!$AM:$AM,FR$4,'Estruturante Móvel'!$AQ:$AQ,"REPARO FO"))</f>
        <v>0</v>
      </c>
      <c r="FS70" s="140">
        <f>(COUNTIFS('Estruturante Móvel'!$M:$M,$B70,'Estruturante Móvel'!$C:$C,"&lt;&gt;PREVISTO",'Estruturante Móvel'!$G:$G,FR$4))</f>
        <v>0</v>
      </c>
      <c r="FT70" s="139">
        <f>(COUNTIFS('Estruturante Móvel'!$M:$M,$B70,'Estruturante Móvel'!$AM:$AM,FT$4))-(COUNTIFS('Estruturante Móvel'!$M:$M,$B70,'Estruturante Móvel'!$AM:$AM,FT$4,'Estruturante Móvel'!$AQ:$AQ,"REPARO FO"))</f>
        <v>0</v>
      </c>
      <c r="FU70" s="140">
        <f>(COUNTIFS('Estruturante Móvel'!$M:$M,$B70,'Estruturante Móvel'!$C:$C,"&lt;&gt;PREVISTO",'Estruturante Móvel'!$G:$G,FT$4))</f>
        <v>0</v>
      </c>
      <c r="FV70" s="139">
        <f>(COUNTIFS('Estruturante Móvel'!$M:$M,$B70,'Estruturante Móvel'!$AM:$AM,FV$4))-(COUNTIFS('Estruturante Móvel'!$M:$M,$B70,'Estruturante Móvel'!$AM:$AM,FV$4,'Estruturante Móvel'!$AQ:$AQ,"REPARO FO"))</f>
        <v>0</v>
      </c>
      <c r="FW70" s="140">
        <f>(COUNTIFS('Estruturante Móvel'!$M:$M,$B70,'Estruturante Móvel'!$C:$C,"&lt;&gt;PREVISTO",'Estruturante Móvel'!$G:$G,FV$4))</f>
        <v>0</v>
      </c>
      <c r="FX70" s="139">
        <f>(COUNTIFS('Estruturante Móvel'!$M:$M,$B70,'Estruturante Móvel'!$AM:$AM,FX$4))-(COUNTIFS('Estruturante Móvel'!$M:$M,$B70,'Estruturante Móvel'!$AM:$AM,FX$4,'Estruturante Móvel'!$AQ:$AQ,"REPARO FO"))</f>
        <v>0</v>
      </c>
      <c r="FY70" s="140">
        <f>(COUNTIFS('Estruturante Móvel'!$M:$M,$B70,'Estruturante Móvel'!$C:$C,"&lt;&gt;PREVISTO",'Estruturante Móvel'!$G:$G,FX$4))</f>
        <v>0</v>
      </c>
      <c r="FZ70" s="139">
        <f>(COUNTIFS('Estruturante Móvel'!$M:$M,$B70,'Estruturante Móvel'!$AM:$AM,FZ$4))-(COUNTIFS('Estruturante Móvel'!$M:$M,$B70,'Estruturante Móvel'!$AM:$AM,FZ$4,'Estruturante Móvel'!$AQ:$AQ,"REPARO FO"))</f>
        <v>0</v>
      </c>
      <c r="GA70" s="140">
        <f>(COUNTIFS('Estruturante Móvel'!$M:$M,$B70,'Estruturante Móvel'!$C:$C,"&lt;&gt;PREVISTO",'Estruturante Móvel'!$G:$G,FZ$4))</f>
        <v>0</v>
      </c>
      <c r="GB70" s="139">
        <f>(COUNTIFS('Estruturante Móvel'!$M:$M,$B70,'Estruturante Móvel'!$AM:$AM,GB$4))-(COUNTIFS('Estruturante Móvel'!$M:$M,$B70,'Estruturante Móvel'!$AM:$AM,GB$4,'Estruturante Móvel'!$AQ:$AQ,"REPARO FO"))</f>
        <v>0</v>
      </c>
      <c r="GC70" s="140">
        <f>(COUNTIFS('Estruturante Móvel'!$M:$M,$B70,'Estruturante Móvel'!$C:$C,"&lt;&gt;PREVISTO",'Estruturante Móvel'!$G:$G,GB$4))</f>
        <v>0</v>
      </c>
      <c r="GD70" s="139">
        <f>(COUNTIFS('Estruturante Móvel'!$M:$M,$B70,'Estruturante Móvel'!$AM:$AM,GD$4))-(COUNTIFS('Estruturante Móvel'!$M:$M,$B70,'Estruturante Móvel'!$AM:$AM,GD$4,'Estruturante Móvel'!$AQ:$AQ,"REPARO FO"))</f>
        <v>0</v>
      </c>
      <c r="GE70" s="140">
        <f>(COUNTIFS('Estruturante Móvel'!$M:$M,$B70,'Estruturante Móvel'!$C:$C,"&lt;&gt;PREVISTO",'Estruturante Móvel'!$G:$G,GD$4))</f>
        <v>0</v>
      </c>
      <c r="GF70" s="139">
        <f>(COUNTIFS('Estruturante Móvel'!$M:$M,$B70,'Estruturante Móvel'!$AM:$AM,GF$4))-(COUNTIFS('Estruturante Móvel'!$M:$M,$B70,'Estruturante Móvel'!$AM:$AM,GF$4,'Estruturante Móvel'!$AQ:$AQ,"REPARO FO"))</f>
        <v>0</v>
      </c>
      <c r="GG70" s="140">
        <f>(COUNTIFS('Estruturante Móvel'!$M:$M,$B70,'Estruturante Móvel'!$C:$C,"&lt;&gt;PREVISTO",'Estruturante Móvel'!$G:$G,GF$4))</f>
        <v>0</v>
      </c>
      <c r="GH70" s="139">
        <f>(COUNTIFS('Estruturante Móvel'!$M:$M,$B70,'Estruturante Móvel'!$AM:$AM,GH$4))-(COUNTIFS('Estruturante Móvel'!$M:$M,$B70,'Estruturante Móvel'!$AM:$AM,GH$4,'Estruturante Móvel'!$AQ:$AQ,"REPARO FO"))</f>
        <v>0</v>
      </c>
      <c r="GI70" s="140">
        <f>(COUNTIFS('Estruturante Móvel'!$M:$M,$B70,'Estruturante Móvel'!$C:$C,"&lt;&gt;PREVISTO",'Estruturante Móvel'!$G:$G,GH$4))</f>
        <v>0</v>
      </c>
      <c r="GJ70" s="139">
        <f>(COUNTIFS('Estruturante Móvel'!$M:$M,$B70,'Estruturante Móvel'!$AM:$AM,GJ$4))-(COUNTIFS('Estruturante Móvel'!$M:$M,$B70,'Estruturante Móvel'!$AM:$AM,GJ$4,'Estruturante Móvel'!$AQ:$AQ,"REPARO FO"))</f>
        <v>0</v>
      </c>
      <c r="GK70" s="140">
        <f>(COUNTIFS('Estruturante Móvel'!$M:$M,$B70,'Estruturante Móvel'!$C:$C,"&lt;&gt;PREVISTO",'Estruturante Móvel'!$G:$G,GJ$4))</f>
        <v>0</v>
      </c>
      <c r="GL70" s="139">
        <f>(COUNTIFS('Estruturante Móvel'!$M:$M,$B70,'Estruturante Móvel'!$AM:$AM,GL$4))-(COUNTIFS('Estruturante Móvel'!$M:$M,$B70,'Estruturante Móvel'!$AM:$AM,GL$4,'Estruturante Móvel'!$AQ:$AQ,"REPARO FO"))</f>
        <v>0</v>
      </c>
      <c r="GM70" s="140">
        <f>(COUNTIFS('Estruturante Móvel'!$M:$M,$B70,'Estruturante Móvel'!$C:$C,"&lt;&gt;PREVISTO",'Estruturante Móvel'!$G:$G,GL$4))</f>
        <v>0</v>
      </c>
      <c r="GN70" s="139">
        <f>(COUNTIFS('Estruturante Móvel'!$M:$M,$B70,'Estruturante Móvel'!$AM:$AM,GN$4))-(COUNTIFS('Estruturante Móvel'!$M:$M,$B70,'Estruturante Móvel'!$AM:$AM,GN$4,'Estruturante Móvel'!$AQ:$AQ,"REPARO FO"))</f>
        <v>0</v>
      </c>
      <c r="GO70" s="140">
        <f>(COUNTIFS('Estruturante Móvel'!$M:$M,$B70,'Estruturante Móvel'!$C:$C,"&lt;&gt;PREVISTO",'Estruturante Móvel'!$G:$G,GN$4))</f>
        <v>0</v>
      </c>
      <c r="GP70" s="139">
        <f>(COUNTIFS('Estruturante Móvel'!$M:$M,$B70,'Estruturante Móvel'!$AM:$AM,GP$4))-(COUNTIFS('Estruturante Móvel'!$M:$M,$B70,'Estruturante Móvel'!$AM:$AM,GP$4,'Estruturante Móvel'!$AQ:$AQ,"REPARO FO"))</f>
        <v>0</v>
      </c>
      <c r="GQ70" s="140">
        <f>(COUNTIFS('Estruturante Móvel'!$M:$M,$B70,'Estruturante Móvel'!$C:$C,"&lt;&gt;PREVISTO",'Estruturante Móvel'!$G:$G,GP$4))</f>
        <v>0</v>
      </c>
      <c r="GR70" s="139">
        <f>(COUNTIFS('Estruturante Móvel'!$M:$M,$B70,'Estruturante Móvel'!$AM:$AM,GR$4))-(COUNTIFS('Estruturante Móvel'!$M:$M,$B70,'Estruturante Móvel'!$AM:$AM,GR$4,'Estruturante Móvel'!$AQ:$AQ,"REPARO FO"))</f>
        <v>0</v>
      </c>
      <c r="GS70" s="140">
        <f>(COUNTIFS('Estruturante Móvel'!$M:$M,$B70,'Estruturante Móvel'!$C:$C,"&lt;&gt;PREVISTO",'Estruturante Móvel'!$G:$G,GR$4))</f>
        <v>0</v>
      </c>
      <c r="GT70" s="139">
        <f>(COUNTIFS('Estruturante Móvel'!$M:$M,$B70,'Estruturante Móvel'!$AM:$AM,GT$4))-(COUNTIFS('Estruturante Móvel'!$M:$M,$B70,'Estruturante Móvel'!$AM:$AM,GT$4,'Estruturante Móvel'!$AQ:$AQ,"REPARO FO"))</f>
        <v>0</v>
      </c>
      <c r="GU70" s="140">
        <f>(COUNTIFS('Estruturante Móvel'!$M:$M,$B70,'Estruturante Móvel'!$C:$C,"&lt;&gt;PREVISTO",'Estruturante Móvel'!$G:$G,GT$4))</f>
        <v>0</v>
      </c>
      <c r="GV70" s="139">
        <f>(COUNTIFS('Estruturante Móvel'!$M:$M,$B70,'Estruturante Móvel'!$AM:$AM,GV$4))-(COUNTIFS('Estruturante Móvel'!$M:$M,$B70,'Estruturante Móvel'!$AM:$AM,GV$4,'Estruturante Móvel'!$AQ:$AQ,"REPARO FO"))</f>
        <v>0</v>
      </c>
      <c r="GW70" s="140">
        <f>(COUNTIFS('Estruturante Móvel'!$M:$M,$B70,'Estruturante Móvel'!$C:$C,"&lt;&gt;PREVISTO",'Estruturante Móvel'!$G:$G,GV$4))</f>
        <v>0</v>
      </c>
      <c r="GX70" s="139">
        <f>(COUNTIFS('Estruturante Móvel'!$M:$M,$B70,'Estruturante Móvel'!$AM:$AM,GX$4))-(COUNTIFS('Estruturante Móvel'!$M:$M,$B70,'Estruturante Móvel'!$AM:$AM,GX$4,'Estruturante Móvel'!$AQ:$AQ,"REPARO FO"))</f>
        <v>0</v>
      </c>
      <c r="GY70" s="140">
        <f>(COUNTIFS('Estruturante Móvel'!$M:$M,$B70,'Estruturante Móvel'!$C:$C,"&lt;&gt;PREVISTO",'Estruturante Móvel'!$G:$G,GX$4))</f>
        <v>0</v>
      </c>
      <c r="GZ70" s="139">
        <f>(COUNTIFS('Estruturante Móvel'!$M:$M,$B70,'Estruturante Móvel'!$AM:$AM,GZ$4))-(COUNTIFS('Estruturante Móvel'!$M:$M,$B70,'Estruturante Móvel'!$AM:$AM,GZ$4,'Estruturante Móvel'!$AQ:$AQ,"REPARO FO"))</f>
        <v>0</v>
      </c>
      <c r="HA70" s="140">
        <f>(COUNTIFS('Estruturante Móvel'!$M:$M,$B70,'Estruturante Móvel'!$C:$C,"&lt;&gt;PREVISTO",'Estruturante Móvel'!$G:$G,GZ$4))</f>
        <v>0</v>
      </c>
      <c r="HB70" s="139">
        <f>(COUNTIFS('Estruturante Móvel'!$M:$M,$B70,'Estruturante Móvel'!$AM:$AM,HB$4))-(COUNTIFS('Estruturante Móvel'!$M:$M,$B70,'Estruturante Móvel'!$AM:$AM,HB$4,'Estruturante Móvel'!$AQ:$AQ,"REPARO FO"))</f>
        <v>0</v>
      </c>
      <c r="HC70" s="140">
        <f>(COUNTIFS('Estruturante Móvel'!$M:$M,$B70,'Estruturante Móvel'!$C:$C,"&lt;&gt;PREVISTO",'Estruturante Móvel'!$G:$G,HB$4))</f>
        <v>0</v>
      </c>
      <c r="HD70" s="139">
        <f>(COUNTIFS('Estruturante Móvel'!$M:$M,$B70,'Estruturante Móvel'!$AM:$AM,HD$4))-(COUNTIFS('Estruturante Móvel'!$M:$M,$B70,'Estruturante Móvel'!$AM:$AM,HD$4,'Estruturante Móvel'!$AQ:$AQ,"REPARO FO"))</f>
        <v>0</v>
      </c>
      <c r="HE70" s="140">
        <f>(COUNTIFS('Estruturante Móvel'!$M:$M,$B70,'Estruturante Móvel'!$C:$C,"&lt;&gt;PREVISTO",'Estruturante Móvel'!$G:$G,HD$4))</f>
        <v>0</v>
      </c>
      <c r="HF70" s="139">
        <f>(COUNTIFS('Estruturante Móvel'!$M:$M,$B70,'Estruturante Móvel'!$AM:$AM,HF$4))-(COUNTIFS('Estruturante Móvel'!$M:$M,$B70,'Estruturante Móvel'!$AM:$AM,HF$4,'Estruturante Móvel'!$AQ:$AQ,"REPARO FO"))</f>
        <v>0</v>
      </c>
      <c r="HG70" s="140">
        <f>(COUNTIFS('Estruturante Móvel'!$M:$M,$B70,'Estruturante Móvel'!$C:$C,"&lt;&gt;PREVISTO",'Estruturante Móvel'!$G:$G,HF$4))</f>
        <v>0</v>
      </c>
      <c r="HH70" s="139">
        <f>(COUNTIFS('Estruturante Móvel'!$M:$M,$B70,'Estruturante Móvel'!$AM:$AM,HH$4))-(COUNTIFS('Estruturante Móvel'!$M:$M,$B70,'Estruturante Móvel'!$AM:$AM,HH$4,'Estruturante Móvel'!$AQ:$AQ,"REPARO FO"))</f>
        <v>0</v>
      </c>
      <c r="HI70" s="140">
        <f>(COUNTIFS('Estruturante Móvel'!$M:$M,$B70,'Estruturante Móvel'!$C:$C,"&lt;&gt;PREVISTO",'Estruturante Móvel'!$G:$G,HH$4))</f>
        <v>0</v>
      </c>
      <c r="HJ70" s="139">
        <f>(COUNTIFS('Estruturante Móvel'!$M:$M,$B70,'Estruturante Móvel'!$AM:$AM,HJ$4))-(COUNTIFS('Estruturante Móvel'!$M:$M,$B70,'Estruturante Móvel'!$AM:$AM,HJ$4,'Estruturante Móvel'!$AQ:$AQ,"REPARO FO"))</f>
        <v>0</v>
      </c>
      <c r="HK70" s="140">
        <f>(COUNTIFS('Estruturante Móvel'!$M:$M,$B70,'Estruturante Móvel'!$C:$C,"&lt;&gt;PREVISTO",'Estruturante Móvel'!$G:$G,HJ$4))</f>
        <v>0</v>
      </c>
      <c r="HL70" s="139">
        <f>(COUNTIFS('Estruturante Móvel'!$M:$M,$B70,'Estruturante Móvel'!$AM:$AM,HL$4))-(COUNTIFS('Estruturante Móvel'!$M:$M,$B70,'Estruturante Móvel'!$AM:$AM,HL$4,'Estruturante Móvel'!$AQ:$AQ,"REPARO FO"))</f>
        <v>0</v>
      </c>
      <c r="HM70" s="140">
        <f>(COUNTIFS('Estruturante Móvel'!$M:$M,$B70,'Estruturante Móvel'!$C:$C,"&lt;&gt;PREVISTO",'Estruturante Móvel'!$G:$G,HL$4))</f>
        <v>0</v>
      </c>
      <c r="HN70" s="139">
        <f>(COUNTIFS('Estruturante Móvel'!$M:$M,$B70,'Estruturante Móvel'!$AM:$AM,HN$4))-(COUNTIFS('Estruturante Móvel'!$M:$M,$B70,'Estruturante Móvel'!$AM:$AM,HN$4,'Estruturante Móvel'!$AQ:$AQ,"REPARO FO"))</f>
        <v>0</v>
      </c>
      <c r="HO70" s="140">
        <f>(COUNTIFS('Estruturante Móvel'!$M:$M,$B70,'Estruturante Móvel'!$C:$C,"&lt;&gt;PREVISTO",'Estruturante Móvel'!$G:$G,HN$4))</f>
        <v>0</v>
      </c>
      <c r="HP70" s="139">
        <f>(COUNTIFS('Estruturante Móvel'!$M:$M,$B70,'Estruturante Móvel'!$AM:$AM,HP$4))-(COUNTIFS('Estruturante Móvel'!$M:$M,$B70,'Estruturante Móvel'!$AM:$AM,HP$4,'Estruturante Móvel'!$AQ:$AQ,"REPARO FO"))</f>
        <v>0</v>
      </c>
      <c r="HQ70" s="140">
        <f>(COUNTIFS('Estruturante Móvel'!$M:$M,$B70,'Estruturante Móvel'!$C:$C,"&lt;&gt;PREVISTO",'Estruturante Móvel'!$G:$G,HP$4))</f>
        <v>0</v>
      </c>
      <c r="HR70" s="139">
        <f>(COUNTIFS('Estruturante Móvel'!$M:$M,$B70,'Estruturante Móvel'!$AM:$AM,HR$4))-(COUNTIFS('Estruturante Móvel'!$M:$M,$B70,'Estruturante Móvel'!$AM:$AM,HR$4,'Estruturante Móvel'!$AQ:$AQ,"REPARO FO"))</f>
        <v>0</v>
      </c>
      <c r="HS70" s="140">
        <f>(COUNTIFS('Estruturante Móvel'!$M:$M,$B70,'Estruturante Móvel'!$C:$C,"&lt;&gt;PREVISTO",'Estruturante Móvel'!$G:$G,HR$4))</f>
        <v>0</v>
      </c>
      <c r="HT70" s="139">
        <f>(COUNTIFS('Estruturante Móvel'!$M:$M,$B70,'Estruturante Móvel'!$AM:$AM,HT$4))-(COUNTIFS('Estruturante Móvel'!$M:$M,$B70,'Estruturante Móvel'!$AM:$AM,HT$4,'Estruturante Móvel'!$AQ:$AQ,"REPARO FO"))</f>
        <v>0</v>
      </c>
      <c r="HU70" s="140">
        <f>(COUNTIFS('Estruturante Móvel'!$M:$M,$B70,'Estruturante Móvel'!$C:$C,"&lt;&gt;PREVISTO",'Estruturante Móvel'!$G:$G,HT$4))</f>
        <v>0</v>
      </c>
      <c r="HV70" s="139">
        <f>(COUNTIFS('Estruturante Móvel'!$M:$M,$B70,'Estruturante Móvel'!$AM:$AM,HV$4))-(COUNTIFS('Estruturante Móvel'!$M:$M,$B70,'Estruturante Móvel'!$AM:$AM,HV$4,'Estruturante Móvel'!$AQ:$AQ,"REPARO FO"))</f>
        <v>0</v>
      </c>
      <c r="HW70" s="140">
        <f>(COUNTIFS('Estruturante Móvel'!$M:$M,$B70,'Estruturante Móvel'!$C:$C,"&lt;&gt;PREVISTO",'Estruturante Móvel'!$G:$G,HV$4))</f>
        <v>0</v>
      </c>
      <c r="HX70" s="139">
        <f>(COUNTIFS('Estruturante Móvel'!$M:$M,$B70,'Estruturante Móvel'!$AM:$AM,HX$4))-(COUNTIFS('Estruturante Móvel'!$M:$M,$B70,'Estruturante Móvel'!$AM:$AM,HX$4,'Estruturante Móvel'!$AQ:$AQ,"REPARO FO"))</f>
        <v>0</v>
      </c>
      <c r="HY70" s="140">
        <f>(COUNTIFS('Estruturante Móvel'!$M:$M,$B70,'Estruturante Móvel'!$C:$C,"&lt;&gt;PREVISTO",'Estruturante Móvel'!$G:$G,HX$4))</f>
        <v>0</v>
      </c>
      <c r="HZ70" s="139">
        <f>(COUNTIFS('Estruturante Móvel'!$M:$M,$B70,'Estruturante Móvel'!$AM:$AM,HZ$4))-(COUNTIFS('Estruturante Móvel'!$M:$M,$B70,'Estruturante Móvel'!$AM:$AM,HZ$4,'Estruturante Móvel'!$AQ:$AQ,"REPARO FO"))</f>
        <v>0</v>
      </c>
      <c r="IA70" s="140">
        <f>(COUNTIFS('Estruturante Móvel'!$M:$M,$B70,'Estruturante Móvel'!$C:$C,"&lt;&gt;PREVISTO",'Estruturante Móvel'!$G:$G,HZ$4))</f>
        <v>0</v>
      </c>
      <c r="IB70" s="139">
        <f>(COUNTIFS('Estruturante Móvel'!$M:$M,$B70,'Estruturante Móvel'!$AM:$AM,IB$4))-(COUNTIFS('Estruturante Móvel'!$M:$M,$B70,'Estruturante Móvel'!$AM:$AM,IB$4,'Estruturante Móvel'!$AQ:$AQ,"REPARO FO"))</f>
        <v>0</v>
      </c>
      <c r="IC70" s="140">
        <f>(COUNTIFS('Estruturante Móvel'!$M:$M,$B70,'Estruturante Móvel'!$C:$C,"&lt;&gt;PREVISTO",'Estruturante Móvel'!$G:$G,IB$4))</f>
        <v>0</v>
      </c>
      <c r="ID70" s="139">
        <f>(COUNTIFS('Estruturante Móvel'!$M:$M,$B70,'Estruturante Móvel'!$AM:$AM,ID$4))-(COUNTIFS('Estruturante Móvel'!$M:$M,$B70,'Estruturante Móvel'!$AM:$AM,ID$4,'Estruturante Móvel'!$AQ:$AQ,"REPARO FO"))</f>
        <v>0</v>
      </c>
      <c r="IE70" s="140">
        <f>(COUNTIFS('Estruturante Móvel'!$M:$M,$B70,'Estruturante Móvel'!$C:$C,"&lt;&gt;PREVISTO",'Estruturante Móvel'!$G:$G,ID$4))</f>
        <v>0</v>
      </c>
      <c r="IF70" s="139">
        <f>(COUNTIFS('Estruturante Móvel'!$M:$M,$B70,'Estruturante Móvel'!$AM:$AM,IF$4))-(COUNTIFS('Estruturante Móvel'!$M:$M,$B70,'Estruturante Móvel'!$AM:$AM,IF$4,'Estruturante Móvel'!$AQ:$AQ,"REPARO FO"))</f>
        <v>0</v>
      </c>
      <c r="IG70" s="140">
        <f>(COUNTIFS('Estruturante Móvel'!$M:$M,$B70,'Estruturante Móvel'!$C:$C,"&lt;&gt;PREVISTO",'Estruturante Móvel'!$G:$G,IF$4))</f>
        <v>0</v>
      </c>
      <c r="IH70" s="139">
        <f>(COUNTIFS('Estruturante Móvel'!$M:$M,$B70,'Estruturante Móvel'!$AM:$AM,IH$4))-(COUNTIFS('Estruturante Móvel'!$M:$M,$B70,'Estruturante Móvel'!$AM:$AM,IH$4,'Estruturante Móvel'!$AQ:$AQ,"REPARO FO"))</f>
        <v>0</v>
      </c>
      <c r="II70" s="140">
        <f>(COUNTIFS('Estruturante Móvel'!$M:$M,$B70,'Estruturante Móvel'!$C:$C,"&lt;&gt;PREVISTO",'Estruturante Móvel'!$G:$G,IH$4))</f>
        <v>0</v>
      </c>
      <c r="IJ70" s="139">
        <f>(COUNTIFS('Estruturante Móvel'!$M:$M,$B70,'Estruturante Móvel'!$AM:$AM,IJ$4))-(COUNTIFS('Estruturante Móvel'!$M:$M,$B70,'Estruturante Móvel'!$AM:$AM,IJ$4,'Estruturante Móvel'!$AQ:$AQ,"REPARO FO"))</f>
        <v>0</v>
      </c>
      <c r="IK70" s="140">
        <f>(COUNTIFS('Estruturante Móvel'!$M:$M,$B70,'Estruturante Móvel'!$C:$C,"&lt;&gt;PREVISTO",'Estruturante Móvel'!$G:$G,IJ$4))</f>
        <v>0</v>
      </c>
      <c r="IL70" s="139">
        <f>(COUNTIFS('Estruturante Móvel'!$M:$M,$B70,'Estruturante Móvel'!$AM:$AM,IL$4))-(COUNTIFS('Estruturante Móvel'!$M:$M,$B70,'Estruturante Móvel'!$AM:$AM,IL$4,'Estruturante Móvel'!$AQ:$AQ,"REPARO FO"))</f>
        <v>0</v>
      </c>
      <c r="IM70" s="140">
        <f>(COUNTIFS('Estruturante Móvel'!$M:$M,$B70,'Estruturante Móvel'!$C:$C,"&lt;&gt;PREVISTO",'Estruturante Móvel'!$G:$G,IL$4))</f>
        <v>0</v>
      </c>
      <c r="IN70" s="139">
        <f>(COUNTIFS('Estruturante Móvel'!$M:$M,$B70,'Estruturante Móvel'!$AM:$AM,IN$4))-(COUNTIFS('Estruturante Móvel'!$M:$M,$B70,'Estruturante Móvel'!$AM:$AM,IN$4,'Estruturante Móvel'!$AQ:$AQ,"REPARO FO"))</f>
        <v>0</v>
      </c>
      <c r="IO70" s="140">
        <f>(COUNTIFS('Estruturante Móvel'!$M:$M,$B70,'Estruturante Móvel'!$C:$C,"&lt;&gt;PREVISTO",'Estruturante Móvel'!$G:$G,IN$4))</f>
        <v>0</v>
      </c>
      <c r="IP70" s="139">
        <f>(COUNTIFS('Estruturante Móvel'!$M:$M,$B70,'Estruturante Móvel'!$AM:$AM,IP$4))-(COUNTIFS('Estruturante Móvel'!$M:$M,$B70,'Estruturante Móvel'!$AM:$AM,IP$4,'Estruturante Móvel'!$AQ:$AQ,"REPARO FO"))</f>
        <v>0</v>
      </c>
      <c r="IQ70" s="140">
        <f>(COUNTIFS('Estruturante Móvel'!$M:$M,$B70,'Estruturante Móvel'!$C:$C,"&lt;&gt;PREVISTO",'Estruturante Móvel'!$G:$G,IP$4))</f>
        <v>0</v>
      </c>
      <c r="IR70" s="139">
        <f>(COUNTIFS('Estruturante Móvel'!$M:$M,$B70,'Estruturante Móvel'!$AM:$AM,IR$4))-(COUNTIFS('Estruturante Móvel'!$M:$M,$B70,'Estruturante Móvel'!$AM:$AM,IR$4,'Estruturante Móvel'!$AQ:$AQ,"REPARO FO"))</f>
        <v>0</v>
      </c>
      <c r="IS70" s="140">
        <f>(COUNTIFS('Estruturante Móvel'!$M:$M,$B70,'Estruturante Móvel'!$C:$C,"&lt;&gt;PREVISTO",'Estruturante Móvel'!$G:$G,IR$4))</f>
        <v>0</v>
      </c>
      <c r="IT70" s="139">
        <f>(COUNTIFS('Estruturante Móvel'!$M:$M,$B70,'Estruturante Móvel'!$AM:$AM,IT$4))-(COUNTIFS('Estruturante Móvel'!$M:$M,$B70,'Estruturante Móvel'!$AM:$AM,IT$4,'Estruturante Móvel'!$AQ:$AQ,"REPARO FO"))</f>
        <v>0</v>
      </c>
      <c r="IU70" s="140">
        <f>(COUNTIFS('Estruturante Móvel'!$M:$M,$B70,'Estruturante Móvel'!$C:$C,"&lt;&gt;PREVISTO",'Estruturante Móvel'!$G:$G,IT$4))</f>
        <v>0</v>
      </c>
      <c r="IV70" s="139">
        <f>(COUNTIFS('Estruturante Móvel'!$M:$M,$B70,'Estruturante Móvel'!$AM:$AM,IV$4))-(COUNTIFS('Estruturante Móvel'!$M:$M,$B70,'Estruturante Móvel'!$AM:$AM,IV$4,'Estruturante Móvel'!$AQ:$AQ,"REPARO FO"))</f>
        <v>0</v>
      </c>
      <c r="IW70" s="140">
        <f>(COUNTIFS('Estruturante Móvel'!$M:$M,$B70,'Estruturante Móvel'!$C:$C,"&lt;&gt;PREVISTO",'Estruturante Móvel'!$G:$G,IV$4))</f>
        <v>0</v>
      </c>
      <c r="IX70" s="139">
        <f>(COUNTIFS('Estruturante Móvel'!$M:$M,$B70,'Estruturante Móvel'!$AM:$AM,IX$4))-(COUNTIFS('Estruturante Móvel'!$M:$M,$B70,'Estruturante Móvel'!$AM:$AM,IX$4,'Estruturante Móvel'!$AQ:$AQ,"REPARO FO"))</f>
        <v>0</v>
      </c>
      <c r="IY70" s="140">
        <f>(COUNTIFS('Estruturante Móvel'!$M:$M,$B70,'Estruturante Móvel'!$C:$C,"&lt;&gt;PREVISTO",'Estruturante Móvel'!$G:$G,IX$4))</f>
        <v>0</v>
      </c>
      <c r="IZ70" s="139">
        <f>(COUNTIFS('Estruturante Móvel'!$M:$M,$B70,'Estruturante Móvel'!$AM:$AM,IZ$4))-(COUNTIFS('Estruturante Móvel'!$M:$M,$B70,'Estruturante Móvel'!$AM:$AM,IZ$4,'Estruturante Móvel'!$AQ:$AQ,"REPARO FO"))</f>
        <v>0</v>
      </c>
      <c r="JA70" s="140">
        <f>(COUNTIFS('Estruturante Móvel'!$M:$M,$B70,'Estruturante Móvel'!$C:$C,"&lt;&gt;PREVISTO",'Estruturante Móvel'!$G:$G,IZ$4))</f>
        <v>0</v>
      </c>
      <c r="JB70" s="139">
        <f>(COUNTIFS('Estruturante Móvel'!$M:$M,$B70,'Estruturante Móvel'!$AM:$AM,JB$4))-(COUNTIFS('Estruturante Móvel'!$M:$M,$B70,'Estruturante Móvel'!$AM:$AM,JB$4,'Estruturante Móvel'!$AQ:$AQ,"REPARO FO"))</f>
        <v>0</v>
      </c>
      <c r="JC70" s="140">
        <f>(COUNTIFS('Estruturante Móvel'!$M:$M,$B70,'Estruturante Móvel'!$C:$C,"&lt;&gt;PREVISTO",'Estruturante Móvel'!$G:$G,JB$4))</f>
        <v>0</v>
      </c>
      <c r="JD70" s="139">
        <f>(COUNTIFS('Estruturante Móvel'!$M:$M,$B70,'Estruturante Móvel'!$AM:$AM,JD$4))-(COUNTIFS('Estruturante Móvel'!$M:$M,$B70,'Estruturante Móvel'!$AM:$AM,JD$4,'Estruturante Móvel'!$AQ:$AQ,"REPARO FO"))</f>
        <v>0</v>
      </c>
      <c r="JE70" s="140">
        <f>(COUNTIFS('Estruturante Móvel'!$M:$M,$B70,'Estruturante Móvel'!$C:$C,"&lt;&gt;PREVISTO",'Estruturante Móvel'!$G:$G,JD$4))</f>
        <v>0</v>
      </c>
      <c r="JF70" s="139">
        <f>(COUNTIFS('Estruturante Móvel'!$M:$M,$B70,'Estruturante Móvel'!$AM:$AM,JF$4))-(COUNTIFS('Estruturante Móvel'!$M:$M,$B70,'Estruturante Móvel'!$AM:$AM,JF$4,'Estruturante Móvel'!$AQ:$AQ,"REPARO FO"))</f>
        <v>0</v>
      </c>
      <c r="JG70" s="140">
        <f>(COUNTIFS('Estruturante Móvel'!$M:$M,$B70,'Estruturante Móvel'!$C:$C,"&lt;&gt;PREVISTO",'Estruturante Móvel'!$G:$G,JF$4))</f>
        <v>0</v>
      </c>
      <c r="JH70" s="139">
        <f>(COUNTIFS('Estruturante Móvel'!$M:$M,$B70,'Estruturante Móvel'!$AM:$AM,JH$4))-(COUNTIFS('Estruturante Móvel'!$M:$M,$B70,'Estruturante Móvel'!$AM:$AM,JH$4,'Estruturante Móvel'!$AQ:$AQ,"REPARO FO"))</f>
        <v>0</v>
      </c>
      <c r="JI70" s="140">
        <f>(COUNTIFS('Estruturante Móvel'!$M:$M,$B70,'Estruturante Móvel'!$C:$C,"&lt;&gt;PREVISTO",'Estruturante Móvel'!$G:$G,JH$4))</f>
        <v>0</v>
      </c>
      <c r="JJ70" s="139">
        <f>(COUNTIFS('Estruturante Móvel'!$M:$M,$B70,'Estruturante Móvel'!$AM:$AM,JJ$4))-(COUNTIFS('Estruturante Móvel'!$M:$M,$B70,'Estruturante Móvel'!$AM:$AM,JJ$4,'Estruturante Móvel'!$AQ:$AQ,"REPARO FO"))</f>
        <v>0</v>
      </c>
      <c r="JK70" s="140">
        <f>(COUNTIFS('Estruturante Móvel'!$M:$M,$B70,'Estruturante Móvel'!$C:$C,"&lt;&gt;PREVISTO",'Estruturante Móvel'!$G:$G,JJ$4))</f>
        <v>0</v>
      </c>
      <c r="JL70" s="139">
        <f>(COUNTIFS('Estruturante Móvel'!$M:$M,$B70,'Estruturante Móvel'!$AM:$AM,JL$4))-(COUNTIFS('Estruturante Móvel'!$M:$M,$B70,'Estruturante Móvel'!$AM:$AM,JL$4,'Estruturante Móvel'!$AQ:$AQ,"REPARO FO"))</f>
        <v>0</v>
      </c>
      <c r="JM70" s="140">
        <f>(COUNTIFS('Estruturante Móvel'!$M:$M,$B70,'Estruturante Móvel'!$C:$C,"&lt;&gt;PREVISTO",'Estruturante Móvel'!$G:$G,JL$4))</f>
        <v>0</v>
      </c>
      <c r="JN70" s="139">
        <f>(COUNTIFS('Estruturante Móvel'!$M:$M,$B70,'Estruturante Móvel'!$AM:$AM,JN$4))-(COUNTIFS('Estruturante Móvel'!$M:$M,$B70,'Estruturante Móvel'!$AM:$AM,JN$4,'Estruturante Móvel'!$AQ:$AQ,"REPARO FO"))</f>
        <v>0</v>
      </c>
      <c r="JO70" s="140">
        <f>(COUNTIFS('Estruturante Móvel'!$M:$M,$B70,'Estruturante Móvel'!$C:$C,"&lt;&gt;PREVISTO",'Estruturante Móvel'!$G:$G,JN$4))</f>
        <v>0</v>
      </c>
      <c r="JP70" s="139">
        <f>(COUNTIFS('Estruturante Móvel'!$M:$M,$B70,'Estruturante Móvel'!$AM:$AM,JP$4))-(COUNTIFS('Estruturante Móvel'!$M:$M,$B70,'Estruturante Móvel'!$AM:$AM,JP$4,'Estruturante Móvel'!$AQ:$AQ,"REPARO FO"))</f>
        <v>0</v>
      </c>
      <c r="JQ70" s="140">
        <f>(COUNTIFS('Estruturante Móvel'!$M:$M,$B70,'Estruturante Móvel'!$C:$C,"&lt;&gt;PREVISTO",'Estruturante Móvel'!$G:$G,JP$4))</f>
        <v>0</v>
      </c>
      <c r="JR70" s="139">
        <f>(COUNTIFS('Estruturante Móvel'!$M:$M,$B70,'Estruturante Móvel'!$AM:$AM,JR$4))-(COUNTIFS('Estruturante Móvel'!$M:$M,$B70,'Estruturante Móvel'!$AM:$AM,JR$4,'Estruturante Móvel'!$AQ:$AQ,"REPARO FO"))</f>
        <v>0</v>
      </c>
      <c r="JS70" s="140">
        <f>(COUNTIFS('Estruturante Móvel'!$M:$M,$B70,'Estruturante Móvel'!$C:$C,"&lt;&gt;PREVISTO",'Estruturante Móvel'!$G:$G,JR$4))</f>
        <v>0</v>
      </c>
      <c r="JT70" s="139">
        <f>(COUNTIFS('Estruturante Móvel'!$M:$M,$B70,'Estruturante Móvel'!$AM:$AM,JT$4))-(COUNTIFS('Estruturante Móvel'!$M:$M,$B70,'Estruturante Móvel'!$AM:$AM,JT$4,'Estruturante Móvel'!$AQ:$AQ,"REPARO FO"))</f>
        <v>0</v>
      </c>
      <c r="JU70" s="140">
        <f>(COUNTIFS('Estruturante Móvel'!$M:$M,$B70,'Estruturante Móvel'!$C:$C,"&lt;&gt;PREVISTO",'Estruturante Móvel'!$G:$G,JT$4))</f>
        <v>0</v>
      </c>
      <c r="JV70" s="139">
        <f>(COUNTIFS('Estruturante Móvel'!$M:$M,$B70,'Estruturante Móvel'!$AM:$AM,JV$4))-(COUNTIFS('Estruturante Móvel'!$M:$M,$B70,'Estruturante Móvel'!$AM:$AM,JV$4,'Estruturante Móvel'!$AQ:$AQ,"REPARO FO"))</f>
        <v>0</v>
      </c>
      <c r="JW70" s="140">
        <f>(COUNTIFS('Estruturante Móvel'!$M:$M,$B70,'Estruturante Móvel'!$C:$C,"&lt;&gt;PREVISTO",'Estruturante Móvel'!$G:$G,JV$4))</f>
        <v>0</v>
      </c>
      <c r="JX70" s="139">
        <f>(COUNTIFS('Estruturante Móvel'!$M:$M,$B70,'Estruturante Móvel'!$AM:$AM,JX$4))-(COUNTIFS('Estruturante Móvel'!$M:$M,$B70,'Estruturante Móvel'!$AM:$AM,JX$4,'Estruturante Móvel'!$AQ:$AQ,"REPARO FO"))</f>
        <v>0</v>
      </c>
      <c r="JY70" s="140">
        <f>(COUNTIFS('Estruturante Móvel'!$M:$M,$B70,'Estruturante Móvel'!$C:$C,"&lt;&gt;PREVISTO",'Estruturante Móvel'!$G:$G,JX$4))</f>
        <v>0</v>
      </c>
      <c r="JZ70" s="139">
        <f>(COUNTIFS('Estruturante Móvel'!$M:$M,$B70,'Estruturante Móvel'!$AM:$AM,JZ$4))-(COUNTIFS('Estruturante Móvel'!$M:$M,$B70,'Estruturante Móvel'!$AM:$AM,JZ$4,'Estruturante Móvel'!$AQ:$AQ,"REPARO FO"))</f>
        <v>0</v>
      </c>
      <c r="KA70" s="140">
        <f>(COUNTIFS('Estruturante Móvel'!$M:$M,$B70,'Estruturante Móvel'!$C:$C,"&lt;&gt;PREVISTO",'Estruturante Móvel'!$G:$G,JZ$4))</f>
        <v>0</v>
      </c>
      <c r="KB70" s="139">
        <f>(COUNTIFS('Estruturante Móvel'!$M:$M,$B70,'Estruturante Móvel'!$AM:$AM,KB$4))-(COUNTIFS('Estruturante Móvel'!$M:$M,$B70,'Estruturante Móvel'!$AM:$AM,KB$4,'Estruturante Móvel'!$AQ:$AQ,"REPARO FO"))</f>
        <v>0</v>
      </c>
      <c r="KC70" s="140">
        <f>(COUNTIFS('Estruturante Móvel'!$M:$M,$B70,'Estruturante Móvel'!$C:$C,"&lt;&gt;PREVISTO",'Estruturante Móvel'!$G:$G,KB$4))</f>
        <v>0</v>
      </c>
      <c r="KD70" s="139">
        <f>(COUNTIFS('Estruturante Móvel'!$M:$M,$B70,'Estruturante Móvel'!$AM:$AM,KD$4))-(COUNTIFS('Estruturante Móvel'!$M:$M,$B70,'Estruturante Móvel'!$AM:$AM,KD$4,'Estruturante Móvel'!$AQ:$AQ,"REPARO FO"))</f>
        <v>0</v>
      </c>
      <c r="KE70" s="140">
        <f>(COUNTIFS('Estruturante Móvel'!$M:$M,$B70,'Estruturante Móvel'!$C:$C,"&lt;&gt;PREVISTO",'Estruturante Móvel'!$G:$G,KD$4))</f>
        <v>0</v>
      </c>
      <c r="KF70" s="139">
        <f>(COUNTIFS('Estruturante Móvel'!$M:$M,$B70,'Estruturante Móvel'!$AM:$AM,KF$4))-(COUNTIFS('Estruturante Móvel'!$M:$M,$B70,'Estruturante Móvel'!$AM:$AM,KF$4,'Estruturante Móvel'!$AQ:$AQ,"REPARO FO"))</f>
        <v>0</v>
      </c>
      <c r="KG70" s="140">
        <f>(COUNTIFS('Estruturante Móvel'!$M:$M,$B70,'Estruturante Móvel'!$C:$C,"&lt;&gt;PREVISTO",'Estruturante Móvel'!$G:$G,KF$4))</f>
        <v>0</v>
      </c>
      <c r="KH70" s="139">
        <f>(COUNTIFS('Estruturante Móvel'!$M:$M,$B70,'Estruturante Móvel'!$AM:$AM,KH$4))-(COUNTIFS('Estruturante Móvel'!$M:$M,$B70,'Estruturante Móvel'!$AM:$AM,KH$4,'Estruturante Móvel'!$AQ:$AQ,"REPARO FO"))</f>
        <v>0</v>
      </c>
      <c r="KI70" s="140">
        <f>(COUNTIFS('Estruturante Móvel'!$M:$M,$B70,'Estruturante Móvel'!$C:$C,"&lt;&gt;PREVISTO",'Estruturante Móvel'!$G:$G,KH$4))</f>
        <v>0</v>
      </c>
      <c r="KJ70" s="139">
        <f>(COUNTIFS('Estruturante Móvel'!$M:$M,$B70,'Estruturante Móvel'!$AM:$AM,KJ$4))-(COUNTIFS('Estruturante Móvel'!$M:$M,$B70,'Estruturante Móvel'!$AM:$AM,KJ$4,'Estruturante Móvel'!$AQ:$AQ,"REPARO FO"))</f>
        <v>0</v>
      </c>
      <c r="KK70" s="140">
        <f>(COUNTIFS('Estruturante Móvel'!$M:$M,$B70,'Estruturante Móvel'!$C:$C,"&lt;&gt;PREVISTO",'Estruturante Móvel'!$G:$G,KJ$4))</f>
        <v>0</v>
      </c>
      <c r="KL70" s="139">
        <f>(COUNTIFS('Estruturante Móvel'!$M:$M,$B70,'Estruturante Móvel'!$AM:$AM,KL$4))-(COUNTIFS('Estruturante Móvel'!$M:$M,$B70,'Estruturante Móvel'!$AM:$AM,KL$4,'Estruturante Móvel'!$AQ:$AQ,"REPARO FO"))</f>
        <v>0</v>
      </c>
      <c r="KM70" s="140">
        <f>(COUNTIFS('Estruturante Móvel'!$M:$M,$B70,'Estruturante Móvel'!$C:$C,"&lt;&gt;PREVISTO",'Estruturante Móvel'!$G:$G,KL$4))</f>
        <v>0</v>
      </c>
      <c r="KN70" s="139">
        <f>(COUNTIFS('Estruturante Móvel'!$M:$M,$B70,'Estruturante Móvel'!$AM:$AM,KN$4))-(COUNTIFS('Estruturante Móvel'!$M:$M,$B70,'Estruturante Móvel'!$AM:$AM,KN$4,'Estruturante Móvel'!$AQ:$AQ,"REPARO FO"))</f>
        <v>0</v>
      </c>
      <c r="KO70" s="140">
        <f>(COUNTIFS('Estruturante Móvel'!$M:$M,$B70,'Estruturante Móvel'!$C:$C,"&lt;&gt;PREVISTO",'Estruturante Móvel'!$G:$G,KN$4))</f>
        <v>0</v>
      </c>
      <c r="KP70" s="139">
        <f>(COUNTIFS('Estruturante Móvel'!$M:$M,$B70,'Estruturante Móvel'!$AM:$AM,KP$4))-(COUNTIFS('Estruturante Móvel'!$M:$M,$B70,'Estruturante Móvel'!$AM:$AM,KP$4,'Estruturante Móvel'!$AQ:$AQ,"REPARO FO"))</f>
        <v>0</v>
      </c>
      <c r="KQ70" s="140">
        <f>(COUNTIFS('Estruturante Móvel'!$M:$M,$B70,'Estruturante Móvel'!$C:$C,"&lt;&gt;PREVISTO",'Estruturante Móvel'!$G:$G,KP$4))</f>
        <v>0</v>
      </c>
      <c r="KR70" s="139">
        <f>(COUNTIFS('Estruturante Móvel'!$M:$M,$B70,'Estruturante Móvel'!$AM:$AM,KR$4))-(COUNTIFS('Estruturante Móvel'!$M:$M,$B70,'Estruturante Móvel'!$AM:$AM,KR$4,'Estruturante Móvel'!$AQ:$AQ,"REPARO FO"))</f>
        <v>0</v>
      </c>
      <c r="KS70" s="140">
        <f>(COUNTIFS('Estruturante Móvel'!$M:$M,$B70,'Estruturante Móvel'!$C:$C,"&lt;&gt;PREVISTO",'Estruturante Móvel'!$G:$G,KR$4))</f>
        <v>0</v>
      </c>
      <c r="KT70" s="139">
        <f>(COUNTIFS('Estruturante Móvel'!$M:$M,$B70,'Estruturante Móvel'!$AM:$AM,KT$4))-(COUNTIFS('Estruturante Móvel'!$M:$M,$B70,'Estruturante Móvel'!$AM:$AM,KT$4,'Estruturante Móvel'!$AQ:$AQ,"REPARO FO"))</f>
        <v>0</v>
      </c>
      <c r="KU70" s="140">
        <f>(COUNTIFS('Estruturante Móvel'!$M:$M,$B70,'Estruturante Móvel'!$C:$C,"&lt;&gt;PREVISTO",'Estruturante Móvel'!$G:$G,KT$4))</f>
        <v>0</v>
      </c>
      <c r="KV70" s="139">
        <f>(COUNTIFS('Estruturante Móvel'!$M:$M,$B70,'Estruturante Móvel'!$AM:$AM,KV$4))-(COUNTIFS('Estruturante Móvel'!$M:$M,$B70,'Estruturante Móvel'!$AM:$AM,KV$4,'Estruturante Móvel'!$AQ:$AQ,"REPARO FO"))</f>
        <v>0</v>
      </c>
      <c r="KW70" s="140">
        <f>(COUNTIFS('Estruturante Móvel'!$M:$M,$B70,'Estruturante Móvel'!$C:$C,"&lt;&gt;PREVISTO",'Estruturante Móvel'!$G:$G,KV$4))</f>
        <v>0</v>
      </c>
      <c r="KX70" s="139">
        <f>(COUNTIFS('Estruturante Móvel'!$M:$M,$B70,'Estruturante Móvel'!$AM:$AM,KX$4))-(COUNTIFS('Estruturante Móvel'!$M:$M,$B70,'Estruturante Móvel'!$AM:$AM,KX$4,'Estruturante Móvel'!$AQ:$AQ,"REPARO FO"))</f>
        <v>0</v>
      </c>
      <c r="KY70" s="140">
        <f>(COUNTIFS('Estruturante Móvel'!$M:$M,$B70,'Estruturante Móvel'!$C:$C,"&lt;&gt;PREVISTO",'Estruturante Móvel'!$G:$G,KX$4))</f>
        <v>0</v>
      </c>
      <c r="KZ70" s="139">
        <f>(COUNTIFS('Estruturante Móvel'!$M:$M,$B70,'Estruturante Móvel'!$AM:$AM,KZ$4))-(COUNTIFS('Estruturante Móvel'!$M:$M,$B70,'Estruturante Móvel'!$AM:$AM,KZ$4,'Estruturante Móvel'!$AQ:$AQ,"REPARO FO"))</f>
        <v>0</v>
      </c>
      <c r="LA70" s="140">
        <f>(COUNTIFS('Estruturante Móvel'!$M:$M,$B70,'Estruturante Móvel'!$C:$C,"&lt;&gt;PREVISTO",'Estruturante Móvel'!$G:$G,KZ$4))</f>
        <v>0</v>
      </c>
      <c r="LB70" s="139">
        <f>(COUNTIFS('Estruturante Móvel'!$M:$M,$B70,'Estruturante Móvel'!$AM:$AM,LB$4))-(COUNTIFS('Estruturante Móvel'!$M:$M,$B70,'Estruturante Móvel'!$AM:$AM,LB$4,'Estruturante Móvel'!$AQ:$AQ,"REPARO FO"))</f>
        <v>0</v>
      </c>
      <c r="LC70" s="140">
        <f>(COUNTIFS('Estruturante Móvel'!$M:$M,$B70,'Estruturante Móvel'!$C:$C,"&lt;&gt;PREVISTO",'Estruturante Móvel'!$G:$G,LB$4))</f>
        <v>0</v>
      </c>
      <c r="LD70" s="139">
        <f>(COUNTIFS('Estruturante Móvel'!$M:$M,$B70,'Estruturante Móvel'!$AM:$AM,LD$4))-(COUNTIFS('Estruturante Móvel'!$M:$M,$B70,'Estruturante Móvel'!$AM:$AM,LD$4,'Estruturante Móvel'!$AQ:$AQ,"REPARO FO"))</f>
        <v>0</v>
      </c>
      <c r="LE70" s="140">
        <f>(COUNTIFS('Estruturante Móvel'!$M:$M,$B70,'Estruturante Móvel'!$C:$C,"&lt;&gt;PREVISTO",'Estruturante Móvel'!$G:$G,LD$4))</f>
        <v>0</v>
      </c>
      <c r="LF70" s="139">
        <f>(COUNTIFS('Estruturante Móvel'!$M:$M,$B70,'Estruturante Móvel'!$AM:$AM,LF$4))-(COUNTIFS('Estruturante Móvel'!$M:$M,$B70,'Estruturante Móvel'!$AM:$AM,LF$4,'Estruturante Móvel'!$AQ:$AQ,"REPARO FO"))</f>
        <v>0</v>
      </c>
      <c r="LG70" s="140">
        <f>(COUNTIFS('Estruturante Móvel'!$M:$M,$B70,'Estruturante Móvel'!$C:$C,"&lt;&gt;PREVISTO",'Estruturante Móvel'!$G:$G,LF$4))</f>
        <v>0</v>
      </c>
      <c r="LH70" s="139">
        <f>(COUNTIFS('Estruturante Móvel'!$M:$M,$B70,'Estruturante Móvel'!$AM:$AM,LH$4))-(COUNTIFS('Estruturante Móvel'!$M:$M,$B70,'Estruturante Móvel'!$AM:$AM,LH$4,'Estruturante Móvel'!$AQ:$AQ,"REPARO FO"))</f>
        <v>0</v>
      </c>
      <c r="LI70" s="140">
        <f>(COUNTIFS('Estruturante Móvel'!$M:$M,$B70,'Estruturante Móvel'!$C:$C,"&lt;&gt;PREVISTO",'Estruturante Móvel'!$G:$G,LH$4))</f>
        <v>0</v>
      </c>
      <c r="LJ70" s="139">
        <f>(COUNTIFS('Estruturante Móvel'!$M:$M,$B70,'Estruturante Móvel'!$AM:$AM,LJ$4))-(COUNTIFS('Estruturante Móvel'!$M:$M,$B70,'Estruturante Móvel'!$AM:$AM,LJ$4,'Estruturante Móvel'!$AQ:$AQ,"REPARO FO"))</f>
        <v>0</v>
      </c>
      <c r="LK70" s="140">
        <f>(COUNTIFS('Estruturante Móvel'!$M:$M,$B70,'Estruturante Móvel'!$C:$C,"&lt;&gt;PREVISTO",'Estruturante Móvel'!$G:$G,LJ$4))</f>
        <v>0</v>
      </c>
      <c r="LL70" s="139">
        <f>(COUNTIFS('Estruturante Móvel'!$M:$M,$B70,'Estruturante Móvel'!$AM:$AM,LL$4))-(COUNTIFS('Estruturante Móvel'!$M:$M,$B70,'Estruturante Móvel'!$AM:$AM,LL$4,'Estruturante Móvel'!$AQ:$AQ,"REPARO FO"))</f>
        <v>0</v>
      </c>
      <c r="LM70" s="140">
        <f>(COUNTIFS('Estruturante Móvel'!$M:$M,$B70,'Estruturante Móvel'!$C:$C,"&lt;&gt;PREVISTO",'Estruturante Móvel'!$G:$G,LL$4))</f>
        <v>0</v>
      </c>
      <c r="LN70" s="139">
        <f>(COUNTIFS('Estruturante Móvel'!$M:$M,$B70,'Estruturante Móvel'!$AM:$AM,LN$4))-(COUNTIFS('Estruturante Móvel'!$M:$M,$B70,'Estruturante Móvel'!$AM:$AM,LN$4,'Estruturante Móvel'!$AQ:$AQ,"REPARO FO"))</f>
        <v>0</v>
      </c>
      <c r="LO70" s="140">
        <f>(COUNTIFS('Estruturante Móvel'!$M:$M,$B70,'Estruturante Móvel'!$C:$C,"&lt;&gt;PREVISTO",'Estruturante Móvel'!$G:$G,LN$4))</f>
        <v>0</v>
      </c>
      <c r="LP70" s="139">
        <f>(COUNTIFS('Estruturante Móvel'!$M:$M,$B70,'Estruturante Móvel'!$AM:$AM,LP$4))-(COUNTIFS('Estruturante Móvel'!$M:$M,$B70,'Estruturante Móvel'!$AM:$AM,LP$4,'Estruturante Móvel'!$AQ:$AQ,"REPARO FO"))</f>
        <v>0</v>
      </c>
      <c r="LQ70" s="140">
        <f>(COUNTIFS('Estruturante Móvel'!$M:$M,$B70,'Estruturante Móvel'!$C:$C,"&lt;&gt;PREVISTO",'Estruturante Móvel'!$G:$G,LP$4))</f>
        <v>0</v>
      </c>
      <c r="LR70" s="139">
        <f>(COUNTIFS('Estruturante Móvel'!$M:$M,$B70,'Estruturante Móvel'!$AM:$AM,LR$4))-(COUNTIFS('Estruturante Móvel'!$M:$M,$B70,'Estruturante Móvel'!$AM:$AM,LR$4,'Estruturante Móvel'!$AQ:$AQ,"REPARO FO"))</f>
        <v>0</v>
      </c>
      <c r="LS70" s="140">
        <f>(COUNTIFS('Estruturante Móvel'!$M:$M,$B70,'Estruturante Móvel'!$C:$C,"&lt;&gt;PREVISTO",'Estruturante Móvel'!$G:$G,LR$4))</f>
        <v>0</v>
      </c>
      <c r="LT70" s="139">
        <f>(COUNTIFS('Estruturante Móvel'!$M:$M,$B70,'Estruturante Móvel'!$AM:$AM,LT$4))-(COUNTIFS('Estruturante Móvel'!$M:$M,$B70,'Estruturante Móvel'!$AM:$AM,LT$4,'Estruturante Móvel'!$AQ:$AQ,"REPARO FO"))</f>
        <v>0</v>
      </c>
      <c r="LU70" s="140">
        <f>(COUNTIFS('Estruturante Móvel'!$M:$M,$B70,'Estruturante Móvel'!$C:$C,"&lt;&gt;PREVISTO",'Estruturante Móvel'!$G:$G,LT$4))</f>
        <v>0</v>
      </c>
      <c r="LV70" s="139">
        <f>(COUNTIFS('Estruturante Móvel'!$M:$M,$B70,'Estruturante Móvel'!$AM:$AM,LV$4))-(COUNTIFS('Estruturante Móvel'!$M:$M,$B70,'Estruturante Móvel'!$AM:$AM,LV$4,'Estruturante Móvel'!$AQ:$AQ,"REPARO FO"))</f>
        <v>0</v>
      </c>
      <c r="LW70" s="140">
        <f>(COUNTIFS('Estruturante Móvel'!$M:$M,$B70,'Estruturante Móvel'!$C:$C,"&lt;&gt;PREVISTO",'Estruturante Móvel'!$G:$G,LV$4))</f>
        <v>0</v>
      </c>
      <c r="LX70" s="139">
        <f>(COUNTIFS('Estruturante Móvel'!$M:$M,$B70,'Estruturante Móvel'!$AM:$AM,LX$4))-(COUNTIFS('Estruturante Móvel'!$M:$M,$B70,'Estruturante Móvel'!$AM:$AM,LX$4,'Estruturante Móvel'!$AQ:$AQ,"REPARO FO"))</f>
        <v>0</v>
      </c>
      <c r="LY70" s="140">
        <f>(COUNTIFS('Estruturante Móvel'!$M:$M,$B70,'Estruturante Móvel'!$C:$C,"&lt;&gt;PREVISTO",'Estruturante Móvel'!$G:$G,LX$4))</f>
        <v>0</v>
      </c>
      <c r="LZ70" s="139">
        <f>(COUNTIFS('Estruturante Móvel'!$M:$M,$B70,'Estruturante Móvel'!$AM:$AM,LZ$4))-(COUNTIFS('Estruturante Móvel'!$M:$M,$B70,'Estruturante Móvel'!$AM:$AM,LZ$4,'Estruturante Móvel'!$AQ:$AQ,"REPARO FO"))</f>
        <v>0</v>
      </c>
      <c r="MA70" s="140">
        <f>(COUNTIFS('Estruturante Móvel'!$M:$M,$B70,'Estruturante Móvel'!$C:$C,"&lt;&gt;PREVISTO",'Estruturante Móvel'!$G:$G,LZ$4))</f>
        <v>0</v>
      </c>
      <c r="MB70" s="139">
        <f>(COUNTIFS('Estruturante Móvel'!$M:$M,$B70,'Estruturante Móvel'!$AM:$AM,MB$4))-(COUNTIFS('Estruturante Móvel'!$M:$M,$B70,'Estruturante Móvel'!$AM:$AM,MB$4,'Estruturante Móvel'!$AQ:$AQ,"REPARO FO"))</f>
        <v>0</v>
      </c>
      <c r="MC70" s="140">
        <f>(COUNTIFS('Estruturante Móvel'!$M:$M,$B70,'Estruturante Móvel'!$C:$C,"&lt;&gt;PREVISTO",'Estruturante Móvel'!$G:$G,MB$4))</f>
        <v>0</v>
      </c>
      <c r="MD70" s="139">
        <f>(COUNTIFS('Estruturante Móvel'!$M:$M,$B70,'Estruturante Móvel'!$AM:$AM,MD$4))-(COUNTIFS('Estruturante Móvel'!$M:$M,$B70,'Estruturante Móvel'!$AM:$AM,MD$4,'Estruturante Móvel'!$AQ:$AQ,"REPARO FO"))</f>
        <v>0</v>
      </c>
      <c r="ME70" s="140">
        <f>(COUNTIFS('Estruturante Móvel'!$M:$M,$B70,'Estruturante Móvel'!$C:$C,"&lt;&gt;PREVISTO",'Estruturante Móvel'!$G:$G,MD$4))</f>
        <v>0</v>
      </c>
      <c r="MF70" s="139">
        <f>(COUNTIFS('Estruturante Móvel'!$M:$M,$B70,'Estruturante Móvel'!$AM:$AM,MF$4))-(COUNTIFS('Estruturante Móvel'!$M:$M,$B70,'Estruturante Móvel'!$AM:$AM,MF$4,'Estruturante Móvel'!$AQ:$AQ,"REPARO FO"))</f>
        <v>0</v>
      </c>
      <c r="MG70" s="140">
        <f>(COUNTIFS('Estruturante Móvel'!$M:$M,$B70,'Estruturante Móvel'!$C:$C,"&lt;&gt;PREVISTO",'Estruturante Móvel'!$G:$G,MF$4))</f>
        <v>0</v>
      </c>
      <c r="MH70" s="139">
        <f>(COUNTIFS('Estruturante Móvel'!$M:$M,$B70,'Estruturante Móvel'!$AM:$AM,MH$4))-(COUNTIFS('Estruturante Móvel'!$M:$M,$B70,'Estruturante Móvel'!$AM:$AM,MH$4,'Estruturante Móvel'!$AQ:$AQ,"REPARO FO"))</f>
        <v>0</v>
      </c>
      <c r="MI70" s="140">
        <f>(COUNTIFS('Estruturante Móvel'!$M:$M,$B70,'Estruturante Móvel'!$C:$C,"&lt;&gt;PREVISTO",'Estruturante Móvel'!$G:$G,MH$4))</f>
        <v>0</v>
      </c>
      <c r="MJ70" s="139">
        <f>(COUNTIFS('Estruturante Móvel'!$M:$M,$B70,'Estruturante Móvel'!$AM:$AM,MJ$4))-(COUNTIFS('Estruturante Móvel'!$M:$M,$B70,'Estruturante Móvel'!$AM:$AM,MJ$4,'Estruturante Móvel'!$AQ:$AQ,"REPARO FO"))</f>
        <v>0</v>
      </c>
      <c r="MK70" s="140">
        <f>(COUNTIFS('Estruturante Móvel'!$M:$M,$B70,'Estruturante Móvel'!$C:$C,"&lt;&gt;PREVISTO",'Estruturante Móvel'!$G:$G,MJ$4))</f>
        <v>0</v>
      </c>
      <c r="ML70" s="139">
        <f>(COUNTIFS('Estruturante Móvel'!$M:$M,$B70,'Estruturante Móvel'!$AM:$AM,ML$4))-(COUNTIFS('Estruturante Móvel'!$M:$M,$B70,'Estruturante Móvel'!$AM:$AM,ML$4,'Estruturante Móvel'!$AQ:$AQ,"REPARO FO"))</f>
        <v>0</v>
      </c>
      <c r="MM70" s="140">
        <f>(COUNTIFS('Estruturante Móvel'!$M:$M,$B70,'Estruturante Móvel'!$C:$C,"&lt;&gt;PREVISTO",'Estruturante Móvel'!$G:$G,ML$4))</f>
        <v>0</v>
      </c>
      <c r="MN70" s="139">
        <f>(COUNTIFS('Estruturante Móvel'!$M:$M,$B70,'Estruturante Móvel'!$AM:$AM,MN$4))-(COUNTIFS('Estruturante Móvel'!$M:$M,$B70,'Estruturante Móvel'!$AM:$AM,MN$4,'Estruturante Móvel'!$AQ:$AQ,"REPARO FO"))</f>
        <v>0</v>
      </c>
      <c r="MO70" s="140">
        <f>(COUNTIFS('Estruturante Móvel'!$M:$M,$B70,'Estruturante Móvel'!$C:$C,"&lt;&gt;PREVISTO",'Estruturante Móvel'!$G:$G,MN$4))</f>
        <v>0</v>
      </c>
      <c r="MP70" s="139">
        <f>(COUNTIFS('Estruturante Móvel'!$M:$M,$B70,'Estruturante Móvel'!$AM:$AM,MP$4))-(COUNTIFS('Estruturante Móvel'!$M:$M,$B70,'Estruturante Móvel'!$AM:$AM,MP$4,'Estruturante Móvel'!$AQ:$AQ,"REPARO FO"))</f>
        <v>0</v>
      </c>
      <c r="MQ70" s="140">
        <f>(COUNTIFS('Estruturante Móvel'!$M:$M,$B70,'Estruturante Móvel'!$C:$C,"&lt;&gt;PREVISTO",'Estruturante Móvel'!$G:$G,MP$4))</f>
        <v>0</v>
      </c>
      <c r="MR70" s="139">
        <f>(COUNTIFS('Estruturante Móvel'!$M:$M,$B70,'Estruturante Móvel'!$AM:$AM,MR$4))-(COUNTIFS('Estruturante Móvel'!$M:$M,$B70,'Estruturante Móvel'!$AM:$AM,MR$4,'Estruturante Móvel'!$AQ:$AQ,"REPARO FO"))</f>
        <v>0</v>
      </c>
      <c r="MS70" s="140">
        <f>(COUNTIFS('Estruturante Móvel'!$M:$M,$B70,'Estruturante Móvel'!$C:$C,"&lt;&gt;PREVISTO",'Estruturante Móvel'!$G:$G,MR$4))</f>
        <v>0</v>
      </c>
      <c r="MT70" s="139">
        <f>(COUNTIFS('Estruturante Móvel'!$M:$M,$B70,'Estruturante Móvel'!$AM:$AM,MT$4))-(COUNTIFS('Estruturante Móvel'!$M:$M,$B70,'Estruturante Móvel'!$AM:$AM,MT$4,'Estruturante Móvel'!$AQ:$AQ,"REPARO FO"))</f>
        <v>0</v>
      </c>
      <c r="MU70" s="140">
        <f>(COUNTIFS('Estruturante Móvel'!$M:$M,$B70,'Estruturante Móvel'!$C:$C,"&lt;&gt;PREVISTO",'Estruturante Móvel'!$G:$G,MT$4))</f>
        <v>0</v>
      </c>
      <c r="MV70" s="139">
        <f>(COUNTIFS('Estruturante Móvel'!$M:$M,$B70,'Estruturante Móvel'!$AM:$AM,MV$4))-(COUNTIFS('Estruturante Móvel'!$M:$M,$B70,'Estruturante Móvel'!$AM:$AM,MV$4,'Estruturante Móvel'!$AQ:$AQ,"REPARO FO"))</f>
        <v>0</v>
      </c>
      <c r="MW70" s="140">
        <f>(COUNTIFS('Estruturante Móvel'!$M:$M,$B70,'Estruturante Móvel'!$C:$C,"&lt;&gt;PREVISTO",'Estruturante Móvel'!$G:$G,MV$4))</f>
        <v>0</v>
      </c>
      <c r="MX70" s="139">
        <f>(COUNTIFS('Estruturante Móvel'!$M:$M,$B70,'Estruturante Móvel'!$AM:$AM,MX$4))-(COUNTIFS('Estruturante Móvel'!$M:$M,$B70,'Estruturante Móvel'!$AM:$AM,MX$4,'Estruturante Móvel'!$AQ:$AQ,"REPARO FO"))</f>
        <v>0</v>
      </c>
      <c r="MY70" s="140">
        <f>(COUNTIFS('Estruturante Móvel'!$M:$M,$B70,'Estruturante Móvel'!$C:$C,"&lt;&gt;PREVISTO",'Estruturante Móvel'!$G:$G,MX$4))</f>
        <v>0</v>
      </c>
      <c r="MZ70" s="139">
        <f>(COUNTIFS('Estruturante Móvel'!$M:$M,$B70,'Estruturante Móvel'!$AM:$AM,MZ$4))-(COUNTIFS('Estruturante Móvel'!$M:$M,$B70,'Estruturante Móvel'!$AM:$AM,MZ$4,'Estruturante Móvel'!$AQ:$AQ,"REPARO FO"))</f>
        <v>0</v>
      </c>
      <c r="NA70" s="140">
        <f>(COUNTIFS('Estruturante Móvel'!$M:$M,$B70,'Estruturante Móvel'!$C:$C,"&lt;&gt;PREVISTO",'Estruturante Móvel'!$G:$G,MZ$4))</f>
        <v>0</v>
      </c>
      <c r="NB70" s="139">
        <f>(COUNTIFS('Estruturante Móvel'!$M:$M,$B70,'Estruturante Móvel'!$AM:$AM,NB$4))-(COUNTIFS('Estruturante Móvel'!$M:$M,$B70,'Estruturante Móvel'!$AM:$AM,NB$4,'Estruturante Móvel'!$AQ:$AQ,"REPARO FO"))</f>
        <v>0</v>
      </c>
      <c r="NC70" s="140">
        <f>(COUNTIFS('Estruturante Móvel'!$M:$M,$B70,'Estruturante Móvel'!$C:$C,"&lt;&gt;PREVISTO",'Estruturante Móvel'!$G:$G,NB$4))</f>
        <v>0</v>
      </c>
      <c r="ND70" s="139">
        <f>(COUNTIFS('Estruturante Móvel'!$M:$M,$B70,'Estruturante Móvel'!$AM:$AM,ND$4))-(COUNTIFS('Estruturante Móvel'!$M:$M,$B70,'Estruturante Móvel'!$AM:$AM,ND$4,'Estruturante Móvel'!$AQ:$AQ,"REPARO FO"))</f>
        <v>0</v>
      </c>
      <c r="NE70" s="140">
        <f>(COUNTIFS('Estruturante Móvel'!$M:$M,$B70,'Estruturante Móvel'!$C:$C,"&lt;&gt;PREVISTO",'Estruturante Móvel'!$G:$G,ND$4))</f>
        <v>0</v>
      </c>
      <c r="NF70" s="139">
        <f>(COUNTIFS('Estruturante Móvel'!$M:$M,$B70,'Estruturante Móvel'!$AM:$AM,NF$4))-(COUNTIFS('Estruturante Móvel'!$M:$M,$B70,'Estruturante Móvel'!$AM:$AM,NF$4,'Estruturante Móvel'!$AQ:$AQ,"REPARO FO"))</f>
        <v>0</v>
      </c>
      <c r="NG70" s="140">
        <f>(COUNTIFS('Estruturante Móvel'!$M:$M,$B70,'Estruturante Móvel'!$C:$C,"&lt;&gt;PREVISTO",'Estruturante Móvel'!$G:$G,NF$4))</f>
        <v>0</v>
      </c>
      <c r="NH70" s="139">
        <f>(COUNTIFS('Estruturante Móvel'!$M:$M,$B70,'Estruturante Móvel'!$AM:$AM,NH$4))-(COUNTIFS('Estruturante Móvel'!$M:$M,$B70,'Estruturante Móvel'!$AM:$AM,NH$4,'Estruturante Móvel'!$AQ:$AQ,"REPARO FO"))</f>
        <v>0</v>
      </c>
      <c r="NI70" s="140">
        <f>(COUNTIFS('Estruturante Móvel'!$M:$M,$B70,'Estruturante Móvel'!$C:$C,"&lt;&gt;PREVISTO",'Estruturante Móvel'!$G:$G,NH$4))</f>
        <v>0</v>
      </c>
    </row>
    <row r="71" spans="1:373" hidden="1" outlineLevel="1">
      <c r="B71" s="205" t="s">
        <v>444</v>
      </c>
      <c r="C71" s="161" t="s">
        <v>186</v>
      </c>
      <c r="D71" s="161">
        <f>COUNTIFS('Estruturante Móvel'!$M:$M,B70,'Estruturante Móvel'!$L:$L,'CRONOGRAMA_CONST+MIGRACAO'!B71)</f>
        <v>1</v>
      </c>
      <c r="E71" s="161">
        <f>(COUNTIFS('Estruturante Móvel'!$M:$M,B70,'Estruturante Móvel'!$C:$C,"&lt;&gt;PREVISTO",'Estruturante Móvel'!$L:$L,'CRONOGRAMA_CONST+MIGRACAO'!B71))</f>
        <v>1</v>
      </c>
      <c r="F71" s="162">
        <f>(COUNTIFS('Estruturante Móvel'!$M:$M,B70,'Estruturante Móvel'!$C:$C,"PREVISTO",'Estruturante Móvel'!$L:$L,'CRONOGRAMA_CONST+MIGRACAO'!B71))</f>
        <v>0</v>
      </c>
      <c r="G71" s="162"/>
      <c r="H71" s="165" t="str">
        <f t="shared" si="384"/>
        <v>Concluído</v>
      </c>
      <c r="I71" s="166">
        <v>45566</v>
      </c>
      <c r="J71" s="160">
        <f t="shared" si="385"/>
        <v>1</v>
      </c>
      <c r="K71" s="157">
        <f t="shared" si="386"/>
        <v>1</v>
      </c>
      <c r="L71" s="139">
        <f>(COUNTIFS('Estruturante Móvel'!$M:$M,$B70,'Estruturante Móvel'!$AM:$AM,L$4,'Estruturante Móvel'!$L:$L,'CRONOGRAMA_CONST+MIGRACAO'!$B71))</f>
        <v>0</v>
      </c>
      <c r="M71" s="140">
        <f>(COUNTIFS('Estruturante Móvel'!$M:$M,$B70,'Estruturante Móvel'!$C:$C,"&lt;&gt;PREVISTO",'Estruturante Móvel'!$G:$G,L$4,'Estruturante Móvel'!$L:$L,'CRONOGRAMA_CONST+MIGRACAO'!B$7))</f>
        <v>0</v>
      </c>
      <c r="N71" s="139">
        <f>(COUNTIFS('Estruturante Móvel'!$M:$M,$B70,'Estruturante Móvel'!$AM:$AM,N$4,'Estruturante Móvel'!$L:$L,'CRONOGRAMA_CONST+MIGRACAO'!$B71))</f>
        <v>0</v>
      </c>
      <c r="O71" s="140">
        <f>(COUNTIFS('Estruturante Móvel'!$M:$M,$B70,'Estruturante Móvel'!$C:$C,"&lt;&gt;PREVISTO",'Estruturante Móvel'!$G:$G,N$4,'Estruturante Móvel'!$L:$L,'CRONOGRAMA_CONST+MIGRACAO'!D$7))</f>
        <v>0</v>
      </c>
      <c r="P71" s="139">
        <f>(COUNTIFS('Estruturante Móvel'!$M:$M,$B70,'Estruturante Móvel'!$AM:$AM,P$4,'Estruturante Móvel'!$L:$L,'CRONOGRAMA_CONST+MIGRACAO'!$B71))</f>
        <v>0</v>
      </c>
      <c r="Q71" s="140">
        <f>(COUNTIFS('Estruturante Móvel'!$M:$M,$B70,'Estruturante Móvel'!$C:$C,"&lt;&gt;PREVISTO",'Estruturante Móvel'!$G:$G,P$4,'Estruturante Móvel'!$L:$L,'CRONOGRAMA_CONST+MIGRACAO'!F$7))</f>
        <v>0</v>
      </c>
      <c r="R71" s="139">
        <f>(COUNTIFS('Estruturante Móvel'!$M:$M,$B70,'Estruturante Móvel'!$AM:$AM,R$4,'Estruturante Móvel'!$L:$L,'CRONOGRAMA_CONST+MIGRACAO'!$B71))</f>
        <v>0</v>
      </c>
      <c r="S71" s="140">
        <f>(COUNTIFS('Estruturante Móvel'!$M:$M,$B70,'Estruturante Móvel'!$C:$C,"&lt;&gt;PREVISTO",'Estruturante Móvel'!$G:$G,R$4,'Estruturante Móvel'!$L:$L,'CRONOGRAMA_CONST+MIGRACAO'!H$7))</f>
        <v>0</v>
      </c>
      <c r="T71" s="139">
        <f>(COUNTIFS('Estruturante Móvel'!$M:$M,$B70,'Estruturante Móvel'!$AM:$AM,T$4,'Estruturante Móvel'!$L:$L,'CRONOGRAMA_CONST+MIGRACAO'!$B71))</f>
        <v>0</v>
      </c>
      <c r="U71" s="140">
        <f>(COUNTIFS('Estruturante Móvel'!$M:$M,$B70,'Estruturante Móvel'!$C:$C,"&lt;&gt;PREVISTO",'Estruturante Móvel'!$G:$G,T$4,'Estruturante Móvel'!$L:$L,'CRONOGRAMA_CONST+MIGRACAO'!J$7))</f>
        <v>0</v>
      </c>
      <c r="V71" s="139">
        <f>(COUNTIFS('Estruturante Móvel'!$M:$M,$B70,'Estruturante Móvel'!$AM:$AM,V$4,'Estruturante Móvel'!$L:$L,'CRONOGRAMA_CONST+MIGRACAO'!$B71))</f>
        <v>0</v>
      </c>
      <c r="W71" s="140">
        <f>(COUNTIFS('Estruturante Móvel'!$M:$M,$B70,'Estruturante Móvel'!$C:$C,"&lt;&gt;PREVISTO",'Estruturante Móvel'!$G:$G,V$4,'Estruturante Móvel'!$L:$L,'CRONOGRAMA_CONST+MIGRACAO'!L$7))</f>
        <v>0</v>
      </c>
      <c r="X71" s="139">
        <f>(COUNTIFS('Estruturante Móvel'!$M:$M,$B70,'Estruturante Móvel'!$AM:$AM,X$4,'Estruturante Móvel'!$L:$L,'CRONOGRAMA_CONST+MIGRACAO'!$B71))</f>
        <v>0</v>
      </c>
      <c r="Y71" s="140">
        <f>(COUNTIFS('Estruturante Móvel'!$M:$M,$B70,'Estruturante Móvel'!$C:$C,"&lt;&gt;PREVISTO",'Estruturante Móvel'!$G:$G,X$4,'Estruturante Móvel'!$L:$L,'CRONOGRAMA_CONST+MIGRACAO'!N$7))</f>
        <v>0</v>
      </c>
      <c r="Z71" s="139">
        <f>(COUNTIFS('Estruturante Móvel'!$M:$M,$B70,'Estruturante Móvel'!$AM:$AM,Z$4,'Estruturante Móvel'!$L:$L,'CRONOGRAMA_CONST+MIGRACAO'!$B71))</f>
        <v>0</v>
      </c>
      <c r="AA71" s="140">
        <f>(COUNTIFS('Estruturante Móvel'!$M:$M,$B70,'Estruturante Móvel'!$C:$C,"&lt;&gt;PREVISTO",'Estruturante Móvel'!$G:$G,Z$4,'Estruturante Móvel'!$L:$L,'CRONOGRAMA_CONST+MIGRACAO'!P$7))</f>
        <v>0</v>
      </c>
      <c r="AB71" s="139">
        <f>(COUNTIFS('Estruturante Móvel'!$M:$M,$B70,'Estruturante Móvel'!$AM:$AM,AB$4,'Estruturante Móvel'!$L:$L,'CRONOGRAMA_CONST+MIGRACAO'!$B71))</f>
        <v>0</v>
      </c>
      <c r="AC71" s="140">
        <f>(COUNTIFS('Estruturante Móvel'!$M:$M,$B70,'Estruturante Móvel'!$C:$C,"&lt;&gt;PREVISTO",'Estruturante Móvel'!$G:$G,AB$4,'Estruturante Móvel'!$L:$L,'CRONOGRAMA_CONST+MIGRACAO'!R$7))</f>
        <v>0</v>
      </c>
      <c r="AD71" s="139">
        <f>(COUNTIFS('Estruturante Móvel'!$M:$M,$B70,'Estruturante Móvel'!$AM:$AM,AD$4,'Estruturante Móvel'!$L:$L,'CRONOGRAMA_CONST+MIGRACAO'!$B71))</f>
        <v>0</v>
      </c>
      <c r="AE71" s="140">
        <f>(COUNTIFS('Estruturante Móvel'!$M:$M,$B70,'Estruturante Móvel'!$C:$C,"&lt;&gt;PREVISTO",'Estruturante Móvel'!$G:$G,AD$4,'Estruturante Móvel'!$L:$L,'CRONOGRAMA_CONST+MIGRACAO'!T$7))</f>
        <v>0</v>
      </c>
      <c r="AF71" s="139">
        <f>(COUNTIFS('Estruturante Móvel'!$M:$M,$B70,'Estruturante Móvel'!$AM:$AM,AF$4,'Estruturante Móvel'!$L:$L,'CRONOGRAMA_CONST+MIGRACAO'!$B71))</f>
        <v>0</v>
      </c>
      <c r="AG71" s="140">
        <f>(COUNTIFS('Estruturante Móvel'!$M:$M,$B70,'Estruturante Móvel'!$C:$C,"&lt;&gt;PREVISTO",'Estruturante Móvel'!$G:$G,AF$4,'Estruturante Móvel'!$L:$L,'CRONOGRAMA_CONST+MIGRACAO'!V$7))</f>
        <v>0</v>
      </c>
      <c r="AH71" s="139">
        <f>(COUNTIFS('Estruturante Móvel'!$M:$M,$B70,'Estruturante Móvel'!$AM:$AM,AH$4,'Estruturante Móvel'!$L:$L,'CRONOGRAMA_CONST+MIGRACAO'!$B71))</f>
        <v>0</v>
      </c>
      <c r="AI71" s="140">
        <f>(COUNTIFS('Estruturante Móvel'!$M:$M,$B70,'Estruturante Móvel'!$C:$C,"&lt;&gt;PREVISTO",'Estruturante Móvel'!$G:$G,AH$4,'Estruturante Móvel'!$L:$L,'CRONOGRAMA_CONST+MIGRACAO'!X$7))</f>
        <v>0</v>
      </c>
      <c r="AJ71" s="139">
        <f>(COUNTIFS('Estruturante Móvel'!$M:$M,$B70,'Estruturante Móvel'!$AM:$AM,AJ$4,'Estruturante Móvel'!$L:$L,'CRONOGRAMA_CONST+MIGRACAO'!$B71))</f>
        <v>0</v>
      </c>
      <c r="AK71" s="140">
        <f>(COUNTIFS('Estruturante Móvel'!$M:$M,$B70,'Estruturante Móvel'!$C:$C,"&lt;&gt;PREVISTO",'Estruturante Móvel'!$G:$G,AJ$4,'Estruturante Móvel'!$L:$L,'CRONOGRAMA_CONST+MIGRACAO'!Z$7))</f>
        <v>0</v>
      </c>
      <c r="AL71" s="139">
        <f>(COUNTIFS('Estruturante Móvel'!$M:$M,$B70,'Estruturante Móvel'!$AM:$AM,AL$4,'Estruturante Móvel'!$L:$L,'CRONOGRAMA_CONST+MIGRACAO'!$B71))</f>
        <v>0</v>
      </c>
      <c r="AM71" s="140">
        <f>(COUNTIFS('Estruturante Móvel'!$M:$M,$B70,'Estruturante Móvel'!$C:$C,"&lt;&gt;PREVISTO",'Estruturante Móvel'!$G:$G,AL$4,'Estruturante Móvel'!$L:$L,'CRONOGRAMA_CONST+MIGRACAO'!AB$7))</f>
        <v>0</v>
      </c>
      <c r="AN71" s="139">
        <f>(COUNTIFS('Estruturante Móvel'!$M:$M,$B70,'Estruturante Móvel'!$AM:$AM,AN$4,'Estruturante Móvel'!$L:$L,'CRONOGRAMA_CONST+MIGRACAO'!$B71))</f>
        <v>0</v>
      </c>
      <c r="AO71" s="140">
        <f>(COUNTIFS('Estruturante Móvel'!$M:$M,$B70,'Estruturante Móvel'!$C:$C,"&lt;&gt;PREVISTO",'Estruturante Móvel'!$G:$G,AN$4,'Estruturante Móvel'!$L:$L,'CRONOGRAMA_CONST+MIGRACAO'!AD$7))</f>
        <v>0</v>
      </c>
      <c r="AP71" s="139">
        <f>(COUNTIFS('Estruturante Móvel'!$M:$M,$B70,'Estruturante Móvel'!$AM:$AM,AP$4,'Estruturante Móvel'!$L:$L,'CRONOGRAMA_CONST+MIGRACAO'!$B71))</f>
        <v>0</v>
      </c>
      <c r="AQ71" s="140">
        <f>(COUNTIFS('Estruturante Móvel'!$M:$M,$B70,'Estruturante Móvel'!$C:$C,"&lt;&gt;PREVISTO",'Estruturante Móvel'!$G:$G,AP$4,'Estruturante Móvel'!$L:$L,'CRONOGRAMA_CONST+MIGRACAO'!AF$7))</f>
        <v>0</v>
      </c>
      <c r="AR71" s="139">
        <f>(COUNTIFS('Estruturante Móvel'!$M:$M,$B70,'Estruturante Móvel'!$AM:$AM,AR$4,'Estruturante Móvel'!$L:$L,'CRONOGRAMA_CONST+MIGRACAO'!$B71))</f>
        <v>0</v>
      </c>
      <c r="AS71" s="140">
        <f>(COUNTIFS('Estruturante Móvel'!$M:$M,$B70,'Estruturante Móvel'!$C:$C,"&lt;&gt;PREVISTO",'Estruturante Móvel'!$G:$G,AR$4,'Estruturante Móvel'!$L:$L,'CRONOGRAMA_CONST+MIGRACAO'!AH$7))</f>
        <v>0</v>
      </c>
      <c r="AT71" s="139">
        <f>(COUNTIFS('Estruturante Móvel'!$M:$M,$B70,'Estruturante Móvel'!$AM:$AM,AT$4,'Estruturante Móvel'!$L:$L,'CRONOGRAMA_CONST+MIGRACAO'!$B71))</f>
        <v>0</v>
      </c>
      <c r="AU71" s="140">
        <f>(COUNTIFS('Estruturante Móvel'!$M:$M,$B70,'Estruturante Móvel'!$C:$C,"&lt;&gt;PREVISTO",'Estruturante Móvel'!$G:$G,AT$4,'Estruturante Móvel'!$L:$L,'CRONOGRAMA_CONST+MIGRACAO'!AJ$7))</f>
        <v>0</v>
      </c>
      <c r="AV71" s="139">
        <f>(COUNTIFS('Estruturante Móvel'!$M:$M,$B70,'Estruturante Móvel'!$AM:$AM,AV$4,'Estruturante Móvel'!$L:$L,'CRONOGRAMA_CONST+MIGRACAO'!$B71))</f>
        <v>0</v>
      </c>
      <c r="AW71" s="140">
        <f>(COUNTIFS('Estruturante Móvel'!$M:$M,$B70,'Estruturante Móvel'!$C:$C,"&lt;&gt;PREVISTO",'Estruturante Móvel'!$G:$G,AV$4,'Estruturante Móvel'!$L:$L,'CRONOGRAMA_CONST+MIGRACAO'!AL$7))</f>
        <v>0</v>
      </c>
      <c r="AX71" s="139">
        <f>(COUNTIFS('Estruturante Móvel'!$M:$M,$B70,'Estruturante Móvel'!$AM:$AM,AX$4,'Estruturante Móvel'!$L:$L,'CRONOGRAMA_CONST+MIGRACAO'!$B71))</f>
        <v>0</v>
      </c>
      <c r="AY71" s="140">
        <f>(COUNTIFS('Estruturante Móvel'!$M:$M,$B70,'Estruturante Móvel'!$C:$C,"&lt;&gt;PREVISTO",'Estruturante Móvel'!$G:$G,AX$4,'Estruturante Móvel'!$L:$L,'CRONOGRAMA_CONST+MIGRACAO'!AN$7))</f>
        <v>0</v>
      </c>
      <c r="AZ71" s="139">
        <f>(COUNTIFS('Estruturante Móvel'!$M:$M,$B70,'Estruturante Móvel'!$AM:$AM,AZ$4,'Estruturante Móvel'!$L:$L,'CRONOGRAMA_CONST+MIGRACAO'!$B71))</f>
        <v>0</v>
      </c>
      <c r="BA71" s="140">
        <f>(COUNTIFS('Estruturante Móvel'!$M:$M,$B70,'Estruturante Móvel'!$C:$C,"&lt;&gt;PREVISTO",'Estruturante Móvel'!$G:$G,AZ$4,'Estruturante Móvel'!$L:$L,'CRONOGRAMA_CONST+MIGRACAO'!AP$7))</f>
        <v>0</v>
      </c>
      <c r="BB71" s="139">
        <f>(COUNTIFS('Estruturante Móvel'!$M:$M,$B70,'Estruturante Móvel'!$AM:$AM,BB$4,'Estruturante Móvel'!$L:$L,'CRONOGRAMA_CONST+MIGRACAO'!$B71))</f>
        <v>0</v>
      </c>
      <c r="BC71" s="140">
        <f>(COUNTIFS('Estruturante Móvel'!$M:$M,$B70,'Estruturante Móvel'!$C:$C,"&lt;&gt;PREVISTO",'Estruturante Móvel'!$G:$G,BB$4,'Estruturante Móvel'!$L:$L,'CRONOGRAMA_CONST+MIGRACAO'!AR$7))</f>
        <v>0</v>
      </c>
      <c r="BD71" s="139">
        <f>(COUNTIFS('Estruturante Móvel'!$M:$M,$B70,'Estruturante Móvel'!$AM:$AM,BD$4,'Estruturante Móvel'!$L:$L,'CRONOGRAMA_CONST+MIGRACAO'!$B71))</f>
        <v>0</v>
      </c>
      <c r="BE71" s="140">
        <f>(COUNTIFS('Estruturante Móvel'!$M:$M,$B70,'Estruturante Móvel'!$C:$C,"&lt;&gt;PREVISTO",'Estruturante Móvel'!$G:$G,BD$4,'Estruturante Móvel'!$L:$L,'CRONOGRAMA_CONST+MIGRACAO'!AT$7))</f>
        <v>0</v>
      </c>
      <c r="BF71" s="139">
        <f>(COUNTIFS('Estruturante Móvel'!$M:$M,$B70,'Estruturante Móvel'!$AM:$AM,BF$4,'Estruturante Móvel'!$L:$L,'CRONOGRAMA_CONST+MIGRACAO'!$B71))</f>
        <v>0</v>
      </c>
      <c r="BG71" s="140">
        <f>(COUNTIFS('Estruturante Móvel'!$M:$M,$B70,'Estruturante Móvel'!$C:$C,"&lt;&gt;PREVISTO",'Estruturante Móvel'!$G:$G,BF$4,'Estruturante Móvel'!$L:$L,'CRONOGRAMA_CONST+MIGRACAO'!AV$7))</f>
        <v>0</v>
      </c>
      <c r="BH71" s="139">
        <f>(COUNTIFS('Estruturante Móvel'!$M:$M,$B70,'Estruturante Móvel'!$AM:$AM,BH$4,'Estruturante Móvel'!$L:$L,'CRONOGRAMA_CONST+MIGRACAO'!$B71))</f>
        <v>0</v>
      </c>
      <c r="BI71" s="140">
        <f>(COUNTIFS('Estruturante Móvel'!$M:$M,$B70,'Estruturante Móvel'!$C:$C,"&lt;&gt;PREVISTO",'Estruturante Móvel'!$G:$G,BH$4,'Estruturante Móvel'!$L:$L,'CRONOGRAMA_CONST+MIGRACAO'!AX$7))</f>
        <v>0</v>
      </c>
      <c r="BJ71" s="139">
        <f>(COUNTIFS('Estruturante Móvel'!$M:$M,$B70,'Estruturante Móvel'!$AM:$AM,BJ$4,'Estruturante Móvel'!$L:$L,'CRONOGRAMA_CONST+MIGRACAO'!$B71))</f>
        <v>0</v>
      </c>
      <c r="BK71" s="140">
        <f>(COUNTIFS('Estruturante Móvel'!$M:$M,$B70,'Estruturante Móvel'!$C:$C,"&lt;&gt;PREVISTO",'Estruturante Móvel'!$G:$G,BJ$4,'Estruturante Móvel'!$L:$L,'CRONOGRAMA_CONST+MIGRACAO'!AZ$7))</f>
        <v>0</v>
      </c>
      <c r="BL71" s="139">
        <f>(COUNTIFS('Estruturante Móvel'!$M:$M,$B70,'Estruturante Móvel'!$AM:$AM,BL$4,'Estruturante Móvel'!$L:$L,'CRONOGRAMA_CONST+MIGRACAO'!$B71))</f>
        <v>0</v>
      </c>
      <c r="BM71" s="140">
        <f>(COUNTIFS('Estruturante Móvel'!$M:$M,$B70,'Estruturante Móvel'!$C:$C,"&lt;&gt;PREVISTO",'Estruturante Móvel'!$G:$G,BL$4,'Estruturante Móvel'!$L:$L,'CRONOGRAMA_CONST+MIGRACAO'!BB$7))</f>
        <v>0</v>
      </c>
      <c r="BN71" s="139">
        <f>(COUNTIFS('Estruturante Móvel'!$M:$M,$B70,'Estruturante Móvel'!$AM:$AM,BN$4,'Estruturante Móvel'!$L:$L,'CRONOGRAMA_CONST+MIGRACAO'!$B71))</f>
        <v>0</v>
      </c>
      <c r="BO71" s="140">
        <f>(COUNTIFS('Estruturante Móvel'!$M:$M,$B70,'Estruturante Móvel'!$C:$C,"&lt;&gt;PREVISTO",'Estruturante Móvel'!$G:$G,BN$4,'Estruturante Móvel'!$L:$L,'CRONOGRAMA_CONST+MIGRACAO'!BD$7))</f>
        <v>0</v>
      </c>
      <c r="BP71" s="139">
        <f>(COUNTIFS('Estruturante Móvel'!$M:$M,$B70,'Estruturante Móvel'!$AM:$AM,BP$4,'Estruturante Móvel'!$L:$L,'CRONOGRAMA_CONST+MIGRACAO'!$B71))</f>
        <v>0</v>
      </c>
      <c r="BQ71" s="140">
        <f>(COUNTIFS('Estruturante Móvel'!$M:$M,$B70,'Estruturante Móvel'!$C:$C,"&lt;&gt;PREVISTO",'Estruturante Móvel'!$G:$G,BP$4,'Estruturante Móvel'!$L:$L,'CRONOGRAMA_CONST+MIGRACAO'!BF$7))</f>
        <v>0</v>
      </c>
      <c r="BR71" s="139">
        <f>(COUNTIFS('Estruturante Móvel'!$M:$M,$B70,'Estruturante Móvel'!$AM:$AM,BR$4,'Estruturante Móvel'!$L:$L,'CRONOGRAMA_CONST+MIGRACAO'!$B71))</f>
        <v>0</v>
      </c>
      <c r="BS71" s="140">
        <f>(COUNTIFS('Estruturante Móvel'!$M:$M,$B70,'Estruturante Móvel'!$C:$C,"&lt;&gt;PREVISTO",'Estruturante Móvel'!$G:$G,BR$4,'Estruturante Móvel'!$L:$L,'CRONOGRAMA_CONST+MIGRACAO'!BH$7))</f>
        <v>0</v>
      </c>
      <c r="BT71" s="139">
        <f>(COUNTIFS('Estruturante Móvel'!$M:$M,$B71,'Estruturante Móvel'!$AM:$AM,BT$4))-(COUNTIFS('Estruturante Móvel'!$M:$M,$B71,'Estruturante Móvel'!$AM:$AM,BT$4,'Estruturante Móvel'!$AQ:$AQ,"REPARO FO"))</f>
        <v>0</v>
      </c>
      <c r="BU71" s="140">
        <f>(COUNTIFS('Estruturante Móvel'!$M:$M,$B70,'Estruturante Móvel'!$C:$C,"&lt;&gt;PREVISTO",'Estruturante Móvel'!$G:$G,BT$4,'Estruturante Móvel'!$L:$L,'CRONOGRAMA_CONST+MIGRACAO'!BJ$7))</f>
        <v>0</v>
      </c>
      <c r="BV71" s="139">
        <f>(COUNTIFS('Estruturante Móvel'!$M:$M,$B71,'Estruturante Móvel'!$AM:$AM,BV$4))-(COUNTIFS('Estruturante Móvel'!$M:$M,$B71,'Estruturante Móvel'!$AM:$AM,BV$4,'Estruturante Móvel'!$AQ:$AQ,"REPARO FO"))</f>
        <v>0</v>
      </c>
      <c r="BW71" s="140">
        <f>(COUNTIFS('Estruturante Móvel'!$M:$M,$B70,'Estruturante Móvel'!$C:$C,"&lt;&gt;PREVISTO",'Estruturante Móvel'!$G:$G,BV$4,'Estruturante Móvel'!$L:$L,'CRONOGRAMA_CONST+MIGRACAO'!BL$7))</f>
        <v>0</v>
      </c>
      <c r="BX71" s="139">
        <f>(COUNTIFS('Estruturante Móvel'!$M:$M,$B71,'Estruturante Móvel'!$AM:$AM,BX$4))-(COUNTIFS('Estruturante Móvel'!$M:$M,$B71,'Estruturante Móvel'!$AM:$AM,BX$4,'Estruturante Móvel'!$AQ:$AQ,"REPARO FO"))</f>
        <v>0</v>
      </c>
      <c r="BY71" s="140">
        <f>(COUNTIFS('Estruturante Móvel'!$M:$M,$B70,'Estruturante Móvel'!$C:$C,"&lt;&gt;PREVISTO",'Estruturante Móvel'!$G:$G,BX$4,'Estruturante Móvel'!$L:$L,'CRONOGRAMA_CONST+MIGRACAO'!BN$7))</f>
        <v>0</v>
      </c>
      <c r="BZ71" s="139">
        <f>(COUNTIFS('Estruturante Móvel'!$M:$M,$B71,'Estruturante Móvel'!$AM:$AM,BZ$4))-(COUNTIFS('Estruturante Móvel'!$M:$M,$B71,'Estruturante Móvel'!$AM:$AM,BZ$4,'Estruturante Móvel'!$AQ:$AQ,"REPARO FO"))</f>
        <v>0</v>
      </c>
      <c r="CA71" s="140">
        <f>(COUNTIFS('Estruturante Móvel'!$M:$M,$B70,'Estruturante Móvel'!$C:$C,"&lt;&gt;PREVISTO",'Estruturante Móvel'!$G:$G,BZ$4,'Estruturante Móvel'!$L:$L,'CRONOGRAMA_CONST+MIGRACAO'!BP$7))</f>
        <v>0</v>
      </c>
      <c r="CB71" s="139">
        <f>(COUNTIFS('Estruturante Móvel'!$M:$M,$B71,'Estruturante Móvel'!$AM:$AM,CB$4))-(COUNTIFS('Estruturante Móvel'!$M:$M,$B71,'Estruturante Móvel'!$AM:$AM,CB$4,'Estruturante Móvel'!$AQ:$AQ,"REPARO FO"))</f>
        <v>0</v>
      </c>
      <c r="CC71" s="140">
        <f>(COUNTIFS('Estruturante Móvel'!$M:$M,$B70,'Estruturante Móvel'!$C:$C,"&lt;&gt;PREVISTO",'Estruturante Móvel'!$G:$G,CB$4,'Estruturante Móvel'!$L:$L,'CRONOGRAMA_CONST+MIGRACAO'!BR$7))</f>
        <v>0</v>
      </c>
      <c r="CD71" s="139">
        <f>(COUNTIFS('Estruturante Móvel'!$M:$M,$B71,'Estruturante Móvel'!$AM:$AM,CD$4))-(COUNTIFS('Estruturante Móvel'!$M:$M,$B71,'Estruturante Móvel'!$AM:$AM,CD$4,'Estruturante Móvel'!$AQ:$AQ,"REPARO FO"))</f>
        <v>0</v>
      </c>
      <c r="CE71" s="140">
        <f>(COUNTIFS('Estruturante Móvel'!$M:$M,$B70,'Estruturante Móvel'!$C:$C,"&lt;&gt;PREVISTO",'Estruturante Móvel'!$G:$G,CD$4,'Estruturante Móvel'!$L:$L,'CRONOGRAMA_CONST+MIGRACAO'!BT$7))</f>
        <v>0</v>
      </c>
      <c r="CF71" s="139">
        <f>(COUNTIFS('Estruturante Móvel'!$M:$M,$B71,'Estruturante Móvel'!$AM:$AM,CF$4))-(COUNTIFS('Estruturante Móvel'!$M:$M,$B71,'Estruturante Móvel'!$AM:$AM,CF$4,'Estruturante Móvel'!$AQ:$AQ,"REPARO FO"))</f>
        <v>0</v>
      </c>
      <c r="CG71" s="140">
        <f>(COUNTIFS('Estruturante Móvel'!$M:$M,$B70,'Estruturante Móvel'!$C:$C,"&lt;&gt;PREVISTO",'Estruturante Móvel'!$G:$G,CF$4,'Estruturante Móvel'!$L:$L,'CRONOGRAMA_CONST+MIGRACAO'!BV$7))</f>
        <v>0</v>
      </c>
      <c r="CH71" s="139">
        <f>(COUNTIFS('Estruturante Móvel'!$M:$M,$B71,'Estruturante Móvel'!$AM:$AM,CH$4))-(COUNTIFS('Estruturante Móvel'!$M:$M,$B71,'Estruturante Móvel'!$AM:$AM,CH$4,'Estruturante Móvel'!$AQ:$AQ,"REPARO FO"))</f>
        <v>0</v>
      </c>
      <c r="CI71" s="140">
        <f>(COUNTIFS('Estruturante Móvel'!$M:$M,$B70,'Estruturante Móvel'!$C:$C,"&lt;&gt;PREVISTO",'Estruturante Móvel'!$G:$G,CH$4,'Estruturante Móvel'!$L:$L,'CRONOGRAMA_CONST+MIGRACAO'!BX$7))</f>
        <v>0</v>
      </c>
      <c r="CJ71" s="139">
        <f>(COUNTIFS('Estruturante Móvel'!$M:$M,$B71,'Estruturante Móvel'!$AM:$AM,CJ$4))-(COUNTIFS('Estruturante Móvel'!$M:$M,$B71,'Estruturante Móvel'!$AM:$AM,CJ$4,'Estruturante Móvel'!$AQ:$AQ,"REPARO FO"))</f>
        <v>0</v>
      </c>
      <c r="CK71" s="140">
        <f>(COUNTIFS('Estruturante Móvel'!$M:$M,$B70,'Estruturante Móvel'!$C:$C,"&lt;&gt;PREVISTO",'Estruturante Móvel'!$G:$G,CJ$4,'Estruturante Móvel'!$L:$L,'CRONOGRAMA_CONST+MIGRACAO'!BZ$7))</f>
        <v>0</v>
      </c>
      <c r="CL71" s="139">
        <f>(COUNTIFS('Estruturante Móvel'!$M:$M,$B71,'Estruturante Móvel'!$AM:$AM,CL$4))-(COUNTIFS('Estruturante Móvel'!$M:$M,$B71,'Estruturante Móvel'!$AM:$AM,CL$4,'Estruturante Móvel'!$AQ:$AQ,"REPARO FO"))</f>
        <v>0</v>
      </c>
      <c r="CM71" s="140">
        <f>(COUNTIFS('Estruturante Móvel'!$M:$M,$B70,'Estruturante Móvel'!$C:$C,"&lt;&gt;PREVISTO",'Estruturante Móvel'!$G:$G,CL$4,'Estruturante Móvel'!$L:$L,'CRONOGRAMA_CONST+MIGRACAO'!CB$7))</f>
        <v>0</v>
      </c>
      <c r="CN71" s="139">
        <f>(COUNTIFS('Estruturante Móvel'!$M:$M,$B71,'Estruturante Móvel'!$AM:$AM,CN$4))-(COUNTIFS('Estruturante Móvel'!$M:$M,$B71,'Estruturante Móvel'!$AM:$AM,CN$4,'Estruturante Móvel'!$AQ:$AQ,"REPARO FO"))</f>
        <v>0</v>
      </c>
      <c r="CO71" s="140">
        <f>(COUNTIFS('Estruturante Móvel'!$M:$M,$B70,'Estruturante Móvel'!$C:$C,"&lt;&gt;PREVISTO",'Estruturante Móvel'!$G:$G,CN$4,'Estruturante Móvel'!$L:$L,'CRONOGRAMA_CONST+MIGRACAO'!CD$7))</f>
        <v>0</v>
      </c>
      <c r="CP71" s="139">
        <f>(COUNTIFS('Estruturante Móvel'!$M:$M,$B71,'Estruturante Móvel'!$AM:$AM,CP$4))-(COUNTIFS('Estruturante Móvel'!$M:$M,$B71,'Estruturante Móvel'!$AM:$AM,CP$4,'Estruturante Móvel'!$AQ:$AQ,"REPARO FO"))</f>
        <v>0</v>
      </c>
      <c r="CQ71" s="140">
        <f>(COUNTIFS('Estruturante Móvel'!$M:$M,$B70,'Estruturante Móvel'!$C:$C,"&lt;&gt;PREVISTO",'Estruturante Móvel'!$G:$G,CP$4,'Estruturante Móvel'!$L:$L,'CRONOGRAMA_CONST+MIGRACAO'!CF$7))</f>
        <v>0</v>
      </c>
      <c r="CR71" s="139">
        <f>(COUNTIFS('Estruturante Móvel'!$M:$M,$B71,'Estruturante Móvel'!$AM:$AM,CR$4))-(COUNTIFS('Estruturante Móvel'!$M:$M,$B71,'Estruturante Móvel'!$AM:$AM,CR$4,'Estruturante Móvel'!$AQ:$AQ,"REPARO FO"))</f>
        <v>0</v>
      </c>
      <c r="CS71" s="140">
        <f>(COUNTIFS('Estruturante Móvel'!$M:$M,$B70,'Estruturante Móvel'!$C:$C,"&lt;&gt;PREVISTO",'Estruturante Móvel'!$G:$G,CR$4,'Estruturante Móvel'!$L:$L,'CRONOGRAMA_CONST+MIGRACAO'!CH$7))</f>
        <v>0</v>
      </c>
      <c r="CT71" s="139">
        <f>(COUNTIFS('Estruturante Móvel'!$M:$M,$B71,'Estruturante Móvel'!$AM:$AM,CT$4))-(COUNTIFS('Estruturante Móvel'!$M:$M,$B71,'Estruturante Móvel'!$AM:$AM,CT$4,'Estruturante Móvel'!$AQ:$AQ,"REPARO FO"))</f>
        <v>0</v>
      </c>
      <c r="CU71" s="140">
        <f>(COUNTIFS('Estruturante Móvel'!$M:$M,$B70,'Estruturante Móvel'!$C:$C,"&lt;&gt;PREVISTO",'Estruturante Móvel'!$G:$G,CT$4,'Estruturante Móvel'!$L:$L,'CRONOGRAMA_CONST+MIGRACAO'!CJ$7))</f>
        <v>0</v>
      </c>
      <c r="CV71" s="139">
        <f>(COUNTIFS('Estruturante Móvel'!$M:$M,$B71,'Estruturante Móvel'!$AM:$AM,CV$4))-(COUNTIFS('Estruturante Móvel'!$M:$M,$B71,'Estruturante Móvel'!$AM:$AM,CV$4,'Estruturante Móvel'!$AQ:$AQ,"REPARO FO"))</f>
        <v>0</v>
      </c>
      <c r="CW71" s="140">
        <f>(COUNTIFS('Estruturante Móvel'!$M:$M,$B70,'Estruturante Móvel'!$C:$C,"&lt;&gt;PREVISTO",'Estruturante Móvel'!$G:$G,CV$4,'Estruturante Móvel'!$L:$L,'CRONOGRAMA_CONST+MIGRACAO'!CL$7))</f>
        <v>0</v>
      </c>
      <c r="CX71" s="139">
        <f>(COUNTIFS('Estruturante Móvel'!$M:$M,$B71,'Estruturante Móvel'!$AM:$AM,CX$4))-(COUNTIFS('Estruturante Móvel'!$M:$M,$B71,'Estruturante Móvel'!$AM:$AM,CX$4,'Estruturante Móvel'!$AQ:$AQ,"REPARO FO"))</f>
        <v>0</v>
      </c>
      <c r="CY71" s="140">
        <f>(COUNTIFS('Estruturante Móvel'!$M:$M,$B70,'Estruturante Móvel'!$C:$C,"&lt;&gt;PREVISTO",'Estruturante Móvel'!$G:$G,CX$4,'Estruturante Móvel'!$L:$L,'CRONOGRAMA_CONST+MIGRACAO'!CN$7))</f>
        <v>0</v>
      </c>
      <c r="CZ71" s="139">
        <f>(COUNTIFS('Estruturante Móvel'!$M:$M,$B71,'Estruturante Móvel'!$AM:$AM,CZ$4))-(COUNTIFS('Estruturante Móvel'!$M:$M,$B71,'Estruturante Móvel'!$AM:$AM,CZ$4,'Estruturante Móvel'!$AQ:$AQ,"REPARO FO"))</f>
        <v>0</v>
      </c>
      <c r="DA71" s="140">
        <f>(COUNTIFS('Estruturante Móvel'!$M:$M,$B70,'Estruturante Móvel'!$C:$C,"&lt;&gt;PREVISTO",'Estruturante Móvel'!$G:$G,CZ$4,'Estruturante Móvel'!$L:$L,'CRONOGRAMA_CONST+MIGRACAO'!CP$7))</f>
        <v>0</v>
      </c>
      <c r="DB71" s="139">
        <f>(COUNTIFS('Estruturante Móvel'!$M:$M,$B71,'Estruturante Móvel'!$AM:$AM,DB$4))-(COUNTIFS('Estruturante Móvel'!$M:$M,$B71,'Estruturante Móvel'!$AM:$AM,DB$4,'Estruturante Móvel'!$AQ:$AQ,"REPARO FO"))</f>
        <v>0</v>
      </c>
      <c r="DC71" s="140">
        <f>(COUNTIFS('Estruturante Móvel'!$M:$M,$B70,'Estruturante Móvel'!$C:$C,"&lt;&gt;PREVISTO",'Estruturante Móvel'!$G:$G,DB$4,'Estruturante Móvel'!$L:$L,'CRONOGRAMA_CONST+MIGRACAO'!CR$7))</f>
        <v>0</v>
      </c>
      <c r="DD71" s="139">
        <f>(COUNTIFS('Estruturante Móvel'!$M:$M,$B71,'Estruturante Móvel'!$AM:$AM,DD$4))-(COUNTIFS('Estruturante Móvel'!$M:$M,$B71,'Estruturante Móvel'!$AM:$AM,DD$4,'Estruturante Móvel'!$AQ:$AQ,"REPARO FO"))</f>
        <v>0</v>
      </c>
      <c r="DE71" s="140">
        <f>(COUNTIFS('Estruturante Móvel'!$M:$M,$B70,'Estruturante Móvel'!$C:$C,"&lt;&gt;PREVISTO",'Estruturante Móvel'!$G:$G,DD$4,'Estruturante Móvel'!$L:$L,'CRONOGRAMA_CONST+MIGRACAO'!CT$7))</f>
        <v>0</v>
      </c>
      <c r="DF71" s="139">
        <f>(COUNTIFS('Estruturante Móvel'!$M:$M,$B71,'Estruturante Móvel'!$AM:$AM,DF$4))-(COUNTIFS('Estruturante Móvel'!$M:$M,$B71,'Estruturante Móvel'!$AM:$AM,DF$4,'Estruturante Móvel'!$AQ:$AQ,"REPARO FO"))</f>
        <v>0</v>
      </c>
      <c r="DG71" s="140">
        <f>(COUNTIFS('Estruturante Móvel'!$M:$M,$B70,'Estruturante Móvel'!$C:$C,"&lt;&gt;PREVISTO",'Estruturante Móvel'!$G:$G,DF$4,'Estruturante Móvel'!$L:$L,'CRONOGRAMA_CONST+MIGRACAO'!CV$7))</f>
        <v>0</v>
      </c>
      <c r="DH71" s="139">
        <f>(COUNTIFS('Estruturante Móvel'!$M:$M,$B71,'Estruturante Móvel'!$AM:$AM,DH$4))-(COUNTIFS('Estruturante Móvel'!$M:$M,$B71,'Estruturante Móvel'!$AM:$AM,DH$4,'Estruturante Móvel'!$AQ:$AQ,"REPARO FO"))</f>
        <v>0</v>
      </c>
      <c r="DI71" s="140">
        <f>(COUNTIFS('Estruturante Móvel'!$M:$M,$B70,'Estruturante Móvel'!$C:$C,"&lt;&gt;PREVISTO",'Estruturante Móvel'!$G:$G,DH$4,'Estruturante Móvel'!$L:$L,'CRONOGRAMA_CONST+MIGRACAO'!CX$7))</f>
        <v>0</v>
      </c>
      <c r="DJ71" s="139">
        <f>(COUNTIFS('Estruturante Móvel'!$M:$M,$B71,'Estruturante Móvel'!$AM:$AM,DJ$4))-(COUNTIFS('Estruturante Móvel'!$M:$M,$B71,'Estruturante Móvel'!$AM:$AM,DJ$4,'Estruturante Móvel'!$AQ:$AQ,"REPARO FO"))</f>
        <v>0</v>
      </c>
      <c r="DK71" s="140">
        <f>(COUNTIFS('Estruturante Móvel'!$M:$M,$B70,'Estruturante Móvel'!$C:$C,"&lt;&gt;PREVISTO",'Estruturante Móvel'!$G:$G,DJ$4,'Estruturante Móvel'!$L:$L,'CRONOGRAMA_CONST+MIGRACAO'!CZ$7))</f>
        <v>0</v>
      </c>
      <c r="DL71" s="139">
        <f>(COUNTIFS('Estruturante Móvel'!$M:$M,$B71,'Estruturante Móvel'!$AM:$AM,DL$4))-(COUNTIFS('Estruturante Móvel'!$M:$M,$B71,'Estruturante Móvel'!$AM:$AM,DL$4,'Estruturante Móvel'!$AQ:$AQ,"REPARO FO"))</f>
        <v>0</v>
      </c>
      <c r="DM71" s="140">
        <f>(COUNTIFS('Estruturante Móvel'!$M:$M,$B70,'Estruturante Móvel'!$C:$C,"&lt;&gt;PREVISTO",'Estruturante Móvel'!$G:$G,DL$4,'Estruturante Móvel'!$L:$L,'CRONOGRAMA_CONST+MIGRACAO'!DB$7))</f>
        <v>0</v>
      </c>
      <c r="DN71" s="139">
        <f>(COUNTIFS('Estruturante Móvel'!$M:$M,$B71,'Estruturante Móvel'!$AM:$AM,DN$4))-(COUNTIFS('Estruturante Móvel'!$M:$M,$B71,'Estruturante Móvel'!$AM:$AM,DN$4,'Estruturante Móvel'!$AQ:$AQ,"REPARO FO"))</f>
        <v>0</v>
      </c>
      <c r="DO71" s="140">
        <f>(COUNTIFS('Estruturante Móvel'!$M:$M,$B70,'Estruturante Móvel'!$C:$C,"&lt;&gt;PREVISTO",'Estruturante Móvel'!$G:$G,DN$4,'Estruturante Móvel'!$L:$L,'CRONOGRAMA_CONST+MIGRACAO'!DD$7))</f>
        <v>0</v>
      </c>
      <c r="DP71" s="139">
        <f>(COUNTIFS('Estruturante Móvel'!$M:$M,$B71,'Estruturante Móvel'!$AM:$AM,DP$4))-(COUNTIFS('Estruturante Móvel'!$M:$M,$B71,'Estruturante Móvel'!$AM:$AM,DP$4,'Estruturante Móvel'!$AQ:$AQ,"REPARO FO"))</f>
        <v>0</v>
      </c>
      <c r="DQ71" s="140">
        <f>(COUNTIFS('Estruturante Móvel'!$M:$M,$B70,'Estruturante Móvel'!$C:$C,"&lt;&gt;PREVISTO",'Estruturante Móvel'!$G:$G,DP$4,'Estruturante Móvel'!$L:$L,'CRONOGRAMA_CONST+MIGRACAO'!DF$7))</f>
        <v>0</v>
      </c>
      <c r="DR71" s="139">
        <f>(COUNTIFS('Estruturante Móvel'!$M:$M,$B71,'Estruturante Móvel'!$AM:$AM,DR$4))-(COUNTIFS('Estruturante Móvel'!$M:$M,$B71,'Estruturante Móvel'!$AM:$AM,DR$4,'Estruturante Móvel'!$AQ:$AQ,"REPARO FO"))</f>
        <v>0</v>
      </c>
      <c r="DS71" s="140">
        <f>(COUNTIFS('Estruturante Móvel'!$M:$M,$B70,'Estruturante Móvel'!$C:$C,"&lt;&gt;PREVISTO",'Estruturante Móvel'!$G:$G,DR$4,'Estruturante Móvel'!$L:$L,'CRONOGRAMA_CONST+MIGRACAO'!DH$7))</f>
        <v>0</v>
      </c>
      <c r="DT71" s="139">
        <f>(COUNTIFS('Estruturante Móvel'!$M:$M,$B71,'Estruturante Móvel'!$AM:$AM,DT$4))-(COUNTIFS('Estruturante Móvel'!$M:$M,$B71,'Estruturante Móvel'!$AM:$AM,DT$4,'Estruturante Móvel'!$AQ:$AQ,"REPARO FO"))</f>
        <v>0</v>
      </c>
      <c r="DU71" s="140">
        <f>(COUNTIFS('Estruturante Móvel'!$M:$M,$B70,'Estruturante Móvel'!$C:$C,"&lt;&gt;PREVISTO",'Estruturante Móvel'!$G:$G,DT$4,'Estruturante Móvel'!$L:$L,'CRONOGRAMA_CONST+MIGRACAO'!DJ$7))</f>
        <v>0</v>
      </c>
      <c r="DV71" s="139">
        <f>(COUNTIFS('Estruturante Móvel'!$M:$M,$B71,'Estruturante Móvel'!$AM:$AM,DV$4))-(COUNTIFS('Estruturante Móvel'!$M:$M,$B71,'Estruturante Móvel'!$AM:$AM,DV$4,'Estruturante Móvel'!$AQ:$AQ,"REPARO FO"))</f>
        <v>0</v>
      </c>
      <c r="DW71" s="140">
        <f>(COUNTIFS('Estruturante Móvel'!$M:$M,$B70,'Estruturante Móvel'!$C:$C,"&lt;&gt;PREVISTO",'Estruturante Móvel'!$G:$G,DV$4,'Estruturante Móvel'!$L:$L,'CRONOGRAMA_CONST+MIGRACAO'!DL$7))</f>
        <v>0</v>
      </c>
      <c r="DX71" s="139">
        <f>(COUNTIFS('Estruturante Móvel'!$M:$M,$B71,'Estruturante Móvel'!$AM:$AM,DX$4))-(COUNTIFS('Estruturante Móvel'!$M:$M,$B71,'Estruturante Móvel'!$AM:$AM,DX$4,'Estruturante Móvel'!$AQ:$AQ,"REPARO FO"))</f>
        <v>0</v>
      </c>
      <c r="DY71" s="140">
        <f>(COUNTIFS('Estruturante Móvel'!$M:$M,$B70,'Estruturante Móvel'!$C:$C,"&lt;&gt;PREVISTO",'Estruturante Móvel'!$G:$G,DX$4,'Estruturante Móvel'!$L:$L,'CRONOGRAMA_CONST+MIGRACAO'!DN$7))</f>
        <v>0</v>
      </c>
      <c r="DZ71" s="139">
        <f>(COUNTIFS('Estruturante Móvel'!$M:$M,$B71,'Estruturante Móvel'!$AM:$AM,DZ$4))-(COUNTIFS('Estruturante Móvel'!$M:$M,$B71,'Estruturante Móvel'!$AM:$AM,DZ$4,'Estruturante Móvel'!$AQ:$AQ,"REPARO FO"))</f>
        <v>0</v>
      </c>
      <c r="EA71" s="140">
        <f>(COUNTIFS('Estruturante Móvel'!$M:$M,$B70,'Estruturante Móvel'!$C:$C,"&lt;&gt;PREVISTO",'Estruturante Móvel'!$G:$G,DZ$4,'Estruturante Móvel'!$L:$L,'CRONOGRAMA_CONST+MIGRACAO'!DP$7))</f>
        <v>0</v>
      </c>
      <c r="EB71" s="139">
        <f>(COUNTIFS('Estruturante Móvel'!$M:$M,$B71,'Estruturante Móvel'!$AM:$AM,EB$4))-(COUNTIFS('Estruturante Móvel'!$M:$M,$B71,'Estruturante Móvel'!$AM:$AM,EB$4,'Estruturante Móvel'!$AQ:$AQ,"REPARO FO"))</f>
        <v>0</v>
      </c>
      <c r="EC71" s="140">
        <f>(COUNTIFS('Estruturante Móvel'!$M:$M,$B70,'Estruturante Móvel'!$C:$C,"&lt;&gt;PREVISTO",'Estruturante Móvel'!$G:$G,EB$4,'Estruturante Móvel'!$L:$L,'CRONOGRAMA_CONST+MIGRACAO'!DR$7))</f>
        <v>0</v>
      </c>
      <c r="ED71" s="139">
        <f>(COUNTIFS('Estruturante Móvel'!$M:$M,$B71,'Estruturante Móvel'!$AM:$AM,ED$4))-(COUNTIFS('Estruturante Móvel'!$M:$M,$B71,'Estruturante Móvel'!$AM:$AM,ED$4,'Estruturante Móvel'!$AQ:$AQ,"REPARO FO"))</f>
        <v>0</v>
      </c>
      <c r="EE71" s="140">
        <f>(COUNTIFS('Estruturante Móvel'!$M:$M,$B70,'Estruturante Móvel'!$C:$C,"&lt;&gt;PREVISTO",'Estruturante Móvel'!$G:$G,ED$4,'Estruturante Móvel'!$L:$L,'CRONOGRAMA_CONST+MIGRACAO'!DT$7))</f>
        <v>0</v>
      </c>
      <c r="EF71" s="139">
        <f>(COUNTIFS('Estruturante Móvel'!$M:$M,$B71,'Estruturante Móvel'!$AM:$AM,EF$4))-(COUNTIFS('Estruturante Móvel'!$M:$M,$B71,'Estruturante Móvel'!$AM:$AM,EF$4,'Estruturante Móvel'!$AQ:$AQ,"REPARO FO"))</f>
        <v>0</v>
      </c>
      <c r="EG71" s="140">
        <f>(COUNTIFS('Estruturante Móvel'!$M:$M,$B70,'Estruturante Móvel'!$C:$C,"&lt;&gt;PREVISTO",'Estruturante Móvel'!$G:$G,EF$4,'Estruturante Móvel'!$L:$L,'CRONOGRAMA_CONST+MIGRACAO'!DV$7))</f>
        <v>0</v>
      </c>
      <c r="EH71" s="139">
        <f>(COUNTIFS('Estruturante Móvel'!$M:$M,$B71,'Estruturante Móvel'!$AM:$AM,EH$4))-(COUNTIFS('Estruturante Móvel'!$M:$M,$B71,'Estruturante Móvel'!$AM:$AM,EH$4,'Estruturante Móvel'!$AQ:$AQ,"REPARO FO"))</f>
        <v>0</v>
      </c>
      <c r="EI71" s="140">
        <f>(COUNTIFS('Estruturante Móvel'!$M:$M,$B70,'Estruturante Móvel'!$C:$C,"&lt;&gt;PREVISTO",'Estruturante Móvel'!$G:$G,EH$4,'Estruturante Móvel'!$L:$L,'CRONOGRAMA_CONST+MIGRACAO'!DX$7))</f>
        <v>0</v>
      </c>
      <c r="EJ71" s="139">
        <f>(COUNTIFS('Estruturante Móvel'!$M:$M,$B71,'Estruturante Móvel'!$AM:$AM,EJ$4))-(COUNTIFS('Estruturante Móvel'!$M:$M,$B71,'Estruturante Móvel'!$AM:$AM,EJ$4,'Estruturante Móvel'!$AQ:$AQ,"REPARO FO"))</f>
        <v>0</v>
      </c>
      <c r="EK71" s="140">
        <f>(COUNTIFS('Estruturante Móvel'!$M:$M,$B70,'Estruturante Móvel'!$C:$C,"&lt;&gt;PREVISTO",'Estruturante Móvel'!$G:$G,EJ$4,'Estruturante Móvel'!$L:$L,'CRONOGRAMA_CONST+MIGRACAO'!DZ$7))</f>
        <v>0</v>
      </c>
      <c r="EL71" s="139">
        <f>(COUNTIFS('Estruturante Móvel'!$M:$M,$B71,'Estruturante Móvel'!$AM:$AM,EL$4))-(COUNTIFS('Estruturante Móvel'!$M:$M,$B71,'Estruturante Móvel'!$AM:$AM,EL$4,'Estruturante Móvel'!$AQ:$AQ,"REPARO FO"))</f>
        <v>0</v>
      </c>
      <c r="EM71" s="140">
        <f>(COUNTIFS('Estruturante Móvel'!$M:$M,$B70,'Estruturante Móvel'!$C:$C,"&lt;&gt;PREVISTO",'Estruturante Móvel'!$G:$G,EL$4,'Estruturante Móvel'!$L:$L,'CRONOGRAMA_CONST+MIGRACAO'!EB$7))</f>
        <v>0</v>
      </c>
      <c r="EN71" s="139">
        <f>(COUNTIFS('Estruturante Móvel'!$M:$M,$B71,'Estruturante Móvel'!$AM:$AM,EN$4))-(COUNTIFS('Estruturante Móvel'!$M:$M,$B71,'Estruturante Móvel'!$AM:$AM,EN$4,'Estruturante Móvel'!$AQ:$AQ,"REPARO FO"))</f>
        <v>0</v>
      </c>
      <c r="EO71" s="140">
        <f>(COUNTIFS('Estruturante Móvel'!$M:$M,$B70,'Estruturante Móvel'!$C:$C,"&lt;&gt;PREVISTO",'Estruturante Móvel'!$G:$G,EN$4,'Estruturante Móvel'!$L:$L,'CRONOGRAMA_CONST+MIGRACAO'!ED$7))</f>
        <v>0</v>
      </c>
      <c r="EP71" s="139">
        <f>(COUNTIFS('Estruturante Móvel'!$M:$M,$B71,'Estruturante Móvel'!$AM:$AM,EP$4))-(COUNTIFS('Estruturante Móvel'!$M:$M,$B71,'Estruturante Móvel'!$AM:$AM,EP$4,'Estruturante Móvel'!$AQ:$AQ,"REPARO FO"))</f>
        <v>0</v>
      </c>
      <c r="EQ71" s="140">
        <f>(COUNTIFS('Estruturante Móvel'!$M:$M,$B70,'Estruturante Móvel'!$C:$C,"&lt;&gt;PREVISTO",'Estruturante Móvel'!$G:$G,EP$4,'Estruturante Móvel'!$L:$L,'CRONOGRAMA_CONST+MIGRACAO'!EF$7))</f>
        <v>0</v>
      </c>
      <c r="ER71" s="139">
        <f>(COUNTIFS('Estruturante Móvel'!$M:$M,$B71,'Estruturante Móvel'!$AM:$AM,ER$4))-(COUNTIFS('Estruturante Móvel'!$M:$M,$B71,'Estruturante Móvel'!$AM:$AM,ER$4,'Estruturante Móvel'!$AQ:$AQ,"REPARO FO"))</f>
        <v>0</v>
      </c>
      <c r="ES71" s="140">
        <f>(COUNTIFS('Estruturante Móvel'!$M:$M,$B70,'Estruturante Móvel'!$C:$C,"&lt;&gt;PREVISTO",'Estruturante Móvel'!$G:$G,ER$4,'Estruturante Móvel'!$L:$L,'CRONOGRAMA_CONST+MIGRACAO'!EH$7))</f>
        <v>0</v>
      </c>
      <c r="ET71" s="139">
        <f>(COUNTIFS('Estruturante Móvel'!$M:$M,$B71,'Estruturante Móvel'!$AM:$AM,ET$4))-(COUNTIFS('Estruturante Móvel'!$M:$M,$B71,'Estruturante Móvel'!$AM:$AM,ET$4,'Estruturante Móvel'!$AQ:$AQ,"REPARO FO"))</f>
        <v>0</v>
      </c>
      <c r="EU71" s="140">
        <f>(COUNTIFS('Estruturante Móvel'!$M:$M,$B70,'Estruturante Móvel'!$C:$C,"&lt;&gt;PREVISTO",'Estruturante Móvel'!$G:$G,ET$4,'Estruturante Móvel'!$L:$L,'CRONOGRAMA_CONST+MIGRACAO'!EJ$7))</f>
        <v>0</v>
      </c>
      <c r="EV71" s="139">
        <f>(COUNTIFS('Estruturante Móvel'!$M:$M,$B71,'Estruturante Móvel'!$AM:$AM,EV$4))-(COUNTIFS('Estruturante Móvel'!$M:$M,$B71,'Estruturante Móvel'!$AM:$AM,EV$4,'Estruturante Móvel'!$AQ:$AQ,"REPARO FO"))</f>
        <v>0</v>
      </c>
      <c r="EW71" s="140">
        <f>(COUNTIFS('Estruturante Móvel'!$M:$M,$B70,'Estruturante Móvel'!$C:$C,"&lt;&gt;PREVISTO",'Estruturante Móvel'!$G:$G,EV$4,'Estruturante Móvel'!$L:$L,'CRONOGRAMA_CONST+MIGRACAO'!EL$7))</f>
        <v>0</v>
      </c>
      <c r="EX71" s="139">
        <f>(COUNTIFS('Estruturante Móvel'!$M:$M,$B71,'Estruturante Móvel'!$AM:$AM,EX$4))-(COUNTIFS('Estruturante Móvel'!$M:$M,$B71,'Estruturante Móvel'!$AM:$AM,EX$4,'Estruturante Móvel'!$AQ:$AQ,"REPARO FO"))</f>
        <v>0</v>
      </c>
      <c r="EY71" s="140">
        <f>(COUNTIFS('Estruturante Móvel'!$M:$M,$B70,'Estruturante Móvel'!$C:$C,"&lt;&gt;PREVISTO",'Estruturante Móvel'!$G:$G,EX$4,'Estruturante Móvel'!$L:$L,'CRONOGRAMA_CONST+MIGRACAO'!EN$7))</f>
        <v>0</v>
      </c>
      <c r="EZ71" s="139">
        <f>(COUNTIFS('Estruturante Móvel'!$M:$M,$B71,'Estruturante Móvel'!$AM:$AM,EZ$4))-(COUNTIFS('Estruturante Móvel'!$M:$M,$B71,'Estruturante Móvel'!$AM:$AM,EZ$4,'Estruturante Móvel'!$AQ:$AQ,"REPARO FO"))</f>
        <v>0</v>
      </c>
      <c r="FA71" s="140">
        <f>(COUNTIFS('Estruturante Móvel'!$M:$M,$B70,'Estruturante Móvel'!$C:$C,"&lt;&gt;PREVISTO",'Estruturante Móvel'!$G:$G,EZ$4,'Estruturante Móvel'!$L:$L,'CRONOGRAMA_CONST+MIGRACAO'!EP$7))</f>
        <v>0</v>
      </c>
      <c r="FB71" s="139">
        <f>(COUNTIFS('Estruturante Móvel'!$M:$M,$B71,'Estruturante Móvel'!$AM:$AM,FB$4))-(COUNTIFS('Estruturante Móvel'!$M:$M,$B71,'Estruturante Móvel'!$AM:$AM,FB$4,'Estruturante Móvel'!$AQ:$AQ,"REPARO FO"))</f>
        <v>0</v>
      </c>
      <c r="FC71" s="140">
        <f>(COUNTIFS('Estruturante Móvel'!$M:$M,$B70,'Estruturante Móvel'!$C:$C,"&lt;&gt;PREVISTO",'Estruturante Móvel'!$G:$G,FB$4,'Estruturante Móvel'!$L:$L,'CRONOGRAMA_CONST+MIGRACAO'!ER$7))</f>
        <v>0</v>
      </c>
      <c r="FD71" s="139">
        <f>(COUNTIFS('Estruturante Móvel'!$M:$M,$B71,'Estruturante Móvel'!$AM:$AM,FD$4))-(COUNTIFS('Estruturante Móvel'!$M:$M,$B71,'Estruturante Móvel'!$AM:$AM,FD$4,'Estruturante Móvel'!$AQ:$AQ,"REPARO FO"))</f>
        <v>0</v>
      </c>
      <c r="FE71" s="140">
        <f>(COUNTIFS('Estruturante Móvel'!$M:$M,$B70,'Estruturante Móvel'!$C:$C,"&lt;&gt;PREVISTO",'Estruturante Móvel'!$G:$G,FD$4,'Estruturante Móvel'!$L:$L,'CRONOGRAMA_CONST+MIGRACAO'!ET$7))</f>
        <v>0</v>
      </c>
      <c r="FF71" s="139">
        <f>(COUNTIFS('Estruturante Móvel'!$M:$M,$B71,'Estruturante Móvel'!$AM:$AM,FF$4))-(COUNTIFS('Estruturante Móvel'!$M:$M,$B71,'Estruturante Móvel'!$AM:$AM,FF$4,'Estruturante Móvel'!$AQ:$AQ,"REPARO FO"))</f>
        <v>0</v>
      </c>
      <c r="FG71" s="140">
        <f>(COUNTIFS('Estruturante Móvel'!$M:$M,$B70,'Estruturante Móvel'!$C:$C,"&lt;&gt;PREVISTO",'Estruturante Móvel'!$G:$G,FF$4,'Estruturante Móvel'!$L:$L,'CRONOGRAMA_CONST+MIGRACAO'!EV$7))</f>
        <v>0</v>
      </c>
      <c r="FH71" s="139">
        <f>(COUNTIFS('Estruturante Móvel'!$M:$M,$B71,'Estruturante Móvel'!$AM:$AM,FH$4))-(COUNTIFS('Estruturante Móvel'!$M:$M,$B71,'Estruturante Móvel'!$AM:$AM,FH$4,'Estruturante Móvel'!$AQ:$AQ,"REPARO FO"))</f>
        <v>0</v>
      </c>
      <c r="FI71" s="140">
        <f>(COUNTIFS('Estruturante Móvel'!$M:$M,$B70,'Estruturante Móvel'!$C:$C,"&lt;&gt;PREVISTO",'Estruturante Móvel'!$G:$G,FH$4,'Estruturante Móvel'!$L:$L,'CRONOGRAMA_CONST+MIGRACAO'!EX$7))</f>
        <v>0</v>
      </c>
      <c r="FJ71" s="139">
        <f>(COUNTIFS('Estruturante Móvel'!$M:$M,$B71,'Estruturante Móvel'!$AM:$AM,FJ$4))-(COUNTIFS('Estruturante Móvel'!$M:$M,$B71,'Estruturante Móvel'!$AM:$AM,FJ$4,'Estruturante Móvel'!$AQ:$AQ,"REPARO FO"))</f>
        <v>0</v>
      </c>
      <c r="FK71" s="140">
        <f>(COUNTIFS('Estruturante Móvel'!$M:$M,$B70,'Estruturante Móvel'!$C:$C,"&lt;&gt;PREVISTO",'Estruturante Móvel'!$G:$G,FJ$4,'Estruturante Móvel'!$L:$L,'CRONOGRAMA_CONST+MIGRACAO'!EZ$7))</f>
        <v>0</v>
      </c>
      <c r="FL71" s="139">
        <f>(COUNTIFS('Estruturante Móvel'!$M:$M,$B71,'Estruturante Móvel'!$AM:$AM,FL$4))-(COUNTIFS('Estruturante Móvel'!$M:$M,$B71,'Estruturante Móvel'!$AM:$AM,FL$4,'Estruturante Móvel'!$AQ:$AQ,"REPARO FO"))</f>
        <v>0</v>
      </c>
      <c r="FM71" s="140">
        <f>(COUNTIFS('Estruturante Móvel'!$M:$M,$B70,'Estruturante Móvel'!$C:$C,"&lt;&gt;PREVISTO",'Estruturante Móvel'!$G:$G,FL$4,'Estruturante Móvel'!$L:$L,'CRONOGRAMA_CONST+MIGRACAO'!FB$7))</f>
        <v>0</v>
      </c>
      <c r="FN71" s="139">
        <f>(COUNTIFS('Estruturante Móvel'!$M:$M,$B71,'Estruturante Móvel'!$AM:$AM,FN$4))-(COUNTIFS('Estruturante Móvel'!$M:$M,$B71,'Estruturante Móvel'!$AM:$AM,FN$4,'Estruturante Móvel'!$AQ:$AQ,"REPARO FO"))</f>
        <v>0</v>
      </c>
      <c r="FO71" s="140">
        <f>(COUNTIFS('Estruturante Móvel'!$M:$M,$B70,'Estruturante Móvel'!$C:$C,"&lt;&gt;PREVISTO",'Estruturante Móvel'!$G:$G,FN$4,'Estruturante Móvel'!$L:$L,'CRONOGRAMA_CONST+MIGRACAO'!FD$7))</f>
        <v>0</v>
      </c>
      <c r="FP71" s="139">
        <f>(COUNTIFS('Estruturante Móvel'!$M:$M,$B71,'Estruturante Móvel'!$AM:$AM,FP$4))-(COUNTIFS('Estruturante Móvel'!$M:$M,$B71,'Estruturante Móvel'!$AM:$AM,FP$4,'Estruturante Móvel'!$AQ:$AQ,"REPARO FO"))</f>
        <v>0</v>
      </c>
      <c r="FQ71" s="140">
        <f>(COUNTIFS('Estruturante Móvel'!$M:$M,$B70,'Estruturante Móvel'!$C:$C,"&lt;&gt;PREVISTO",'Estruturante Móvel'!$G:$G,FP$4,'Estruturante Móvel'!$L:$L,'CRONOGRAMA_CONST+MIGRACAO'!FF$7))</f>
        <v>0</v>
      </c>
      <c r="FR71" s="139">
        <f>(COUNTIFS('Estruturante Móvel'!$M:$M,$B71,'Estruturante Móvel'!$AM:$AM,FR$4))-(COUNTIFS('Estruturante Móvel'!$M:$M,$B71,'Estruturante Móvel'!$AM:$AM,FR$4,'Estruturante Móvel'!$AQ:$AQ,"REPARO FO"))</f>
        <v>0</v>
      </c>
      <c r="FS71" s="140">
        <f>(COUNTIFS('Estruturante Móvel'!$M:$M,$B70,'Estruturante Móvel'!$C:$C,"&lt;&gt;PREVISTO",'Estruturante Móvel'!$G:$G,FR$4,'Estruturante Móvel'!$L:$L,'CRONOGRAMA_CONST+MIGRACAO'!FH$7))</f>
        <v>0</v>
      </c>
      <c r="FT71" s="139">
        <f>(COUNTIFS('Estruturante Móvel'!$M:$M,$B71,'Estruturante Móvel'!$AM:$AM,FT$4))-(COUNTIFS('Estruturante Móvel'!$M:$M,$B71,'Estruturante Móvel'!$AM:$AM,FT$4,'Estruturante Móvel'!$AQ:$AQ,"REPARO FO"))</f>
        <v>0</v>
      </c>
      <c r="FU71" s="140">
        <f>(COUNTIFS('Estruturante Móvel'!$M:$M,$B70,'Estruturante Móvel'!$C:$C,"&lt;&gt;PREVISTO",'Estruturante Móvel'!$G:$G,FT$4,'Estruturante Móvel'!$L:$L,'CRONOGRAMA_CONST+MIGRACAO'!FJ$7))</f>
        <v>0</v>
      </c>
      <c r="FV71" s="139">
        <f>(COUNTIFS('Estruturante Móvel'!$M:$M,$B71,'Estruturante Móvel'!$AM:$AM,FV$4))-(COUNTIFS('Estruturante Móvel'!$M:$M,$B71,'Estruturante Móvel'!$AM:$AM,FV$4,'Estruturante Móvel'!$AQ:$AQ,"REPARO FO"))</f>
        <v>0</v>
      </c>
      <c r="FW71" s="140">
        <f>(COUNTIFS('Estruturante Móvel'!$M:$M,$B70,'Estruturante Móvel'!$C:$C,"&lt;&gt;PREVISTO",'Estruturante Móvel'!$G:$G,FV$4,'Estruturante Móvel'!$L:$L,'CRONOGRAMA_CONST+MIGRACAO'!FL$7))</f>
        <v>0</v>
      </c>
      <c r="FX71" s="139">
        <f>(COUNTIFS('Estruturante Móvel'!$M:$M,$B71,'Estruturante Móvel'!$AM:$AM,FX$4))-(COUNTIFS('Estruturante Móvel'!$M:$M,$B71,'Estruturante Móvel'!$AM:$AM,FX$4,'Estruturante Móvel'!$AQ:$AQ,"REPARO FO"))</f>
        <v>0</v>
      </c>
      <c r="FY71" s="140">
        <f>(COUNTIFS('Estruturante Móvel'!$M:$M,$B70,'Estruturante Móvel'!$C:$C,"&lt;&gt;PREVISTO",'Estruturante Móvel'!$G:$G,FX$4,'Estruturante Móvel'!$L:$L,'CRONOGRAMA_CONST+MIGRACAO'!FN$7))</f>
        <v>0</v>
      </c>
      <c r="FZ71" s="139">
        <f>(COUNTIFS('Estruturante Móvel'!$M:$M,$B71,'Estruturante Móvel'!$AM:$AM,FZ$4))-(COUNTIFS('Estruturante Móvel'!$M:$M,$B71,'Estruturante Móvel'!$AM:$AM,FZ$4,'Estruturante Móvel'!$AQ:$AQ,"REPARO FO"))</f>
        <v>0</v>
      </c>
      <c r="GA71" s="140">
        <f>(COUNTIFS('Estruturante Móvel'!$M:$M,$B70,'Estruturante Móvel'!$C:$C,"&lt;&gt;PREVISTO",'Estruturante Móvel'!$G:$G,FZ$4,'Estruturante Móvel'!$L:$L,'CRONOGRAMA_CONST+MIGRACAO'!FP$7))</f>
        <v>0</v>
      </c>
      <c r="GB71" s="139">
        <f>(COUNTIFS('Estruturante Móvel'!$M:$M,$B71,'Estruturante Móvel'!$AM:$AM,GB$4))-(COUNTIFS('Estruturante Móvel'!$M:$M,$B71,'Estruturante Móvel'!$AM:$AM,GB$4,'Estruturante Móvel'!$AQ:$AQ,"REPARO FO"))</f>
        <v>0</v>
      </c>
      <c r="GC71" s="140">
        <f>(COUNTIFS('Estruturante Móvel'!$M:$M,$B70,'Estruturante Móvel'!$C:$C,"&lt;&gt;PREVISTO",'Estruturante Móvel'!$G:$G,GB$4,'Estruturante Móvel'!$L:$L,'CRONOGRAMA_CONST+MIGRACAO'!FR$7))</f>
        <v>0</v>
      </c>
      <c r="GD71" s="139">
        <f>(COUNTIFS('Estruturante Móvel'!$M:$M,$B71,'Estruturante Móvel'!$AM:$AM,GD$4))-(COUNTIFS('Estruturante Móvel'!$M:$M,$B71,'Estruturante Móvel'!$AM:$AM,GD$4,'Estruturante Móvel'!$AQ:$AQ,"REPARO FO"))</f>
        <v>0</v>
      </c>
      <c r="GE71" s="140">
        <f>(COUNTIFS('Estruturante Móvel'!$M:$M,$B70,'Estruturante Móvel'!$C:$C,"&lt;&gt;PREVISTO",'Estruturante Móvel'!$G:$G,GD$4,'Estruturante Móvel'!$L:$L,'CRONOGRAMA_CONST+MIGRACAO'!FT$7))</f>
        <v>0</v>
      </c>
      <c r="GF71" s="139">
        <f>(COUNTIFS('Estruturante Móvel'!$M:$M,$B71,'Estruturante Móvel'!$AM:$AM,GF$4))-(COUNTIFS('Estruturante Móvel'!$M:$M,$B71,'Estruturante Móvel'!$AM:$AM,GF$4,'Estruturante Móvel'!$AQ:$AQ,"REPARO FO"))</f>
        <v>0</v>
      </c>
      <c r="GG71" s="140">
        <f>(COUNTIFS('Estruturante Móvel'!$M:$M,$B70,'Estruturante Móvel'!$C:$C,"&lt;&gt;PREVISTO",'Estruturante Móvel'!$G:$G,GF$4,'Estruturante Móvel'!$L:$L,'CRONOGRAMA_CONST+MIGRACAO'!FV$7))</f>
        <v>0</v>
      </c>
      <c r="GH71" s="139">
        <f>(COUNTIFS('Estruturante Móvel'!$M:$M,$B71,'Estruturante Móvel'!$AM:$AM,GH$4))-(COUNTIFS('Estruturante Móvel'!$M:$M,$B71,'Estruturante Móvel'!$AM:$AM,GH$4,'Estruturante Móvel'!$AQ:$AQ,"REPARO FO"))</f>
        <v>0</v>
      </c>
      <c r="GI71" s="140">
        <f>(COUNTIFS('Estruturante Móvel'!$M:$M,$B70,'Estruturante Móvel'!$C:$C,"&lt;&gt;PREVISTO",'Estruturante Móvel'!$G:$G,GH$4,'Estruturante Móvel'!$L:$L,'CRONOGRAMA_CONST+MIGRACAO'!FX$7))</f>
        <v>0</v>
      </c>
      <c r="GJ71" s="139">
        <f>(COUNTIFS('Estruturante Móvel'!$M:$M,$B71,'Estruturante Móvel'!$AM:$AM,GJ$4))-(COUNTIFS('Estruturante Móvel'!$M:$M,$B71,'Estruturante Móvel'!$AM:$AM,GJ$4,'Estruturante Móvel'!$AQ:$AQ,"REPARO FO"))</f>
        <v>0</v>
      </c>
      <c r="GK71" s="140">
        <f>(COUNTIFS('Estruturante Móvel'!$M:$M,$B70,'Estruturante Móvel'!$C:$C,"&lt;&gt;PREVISTO",'Estruturante Móvel'!$G:$G,GJ$4,'Estruturante Móvel'!$L:$L,'CRONOGRAMA_CONST+MIGRACAO'!FZ$7))</f>
        <v>0</v>
      </c>
      <c r="GL71" s="139">
        <f>(COUNTIFS('Estruturante Móvel'!$M:$M,$B71,'Estruturante Móvel'!$AM:$AM,GL$4))-(COUNTIFS('Estruturante Móvel'!$M:$M,$B71,'Estruturante Móvel'!$AM:$AM,GL$4,'Estruturante Móvel'!$AQ:$AQ,"REPARO FO"))</f>
        <v>0</v>
      </c>
      <c r="GM71" s="140">
        <f>(COUNTIFS('Estruturante Móvel'!$M:$M,$B70,'Estruturante Móvel'!$C:$C,"&lt;&gt;PREVISTO",'Estruturante Móvel'!$G:$G,GL$4,'Estruturante Móvel'!$L:$L,'CRONOGRAMA_CONST+MIGRACAO'!GB$7))</f>
        <v>0</v>
      </c>
      <c r="GN71" s="139">
        <f>(COUNTIFS('Estruturante Móvel'!$M:$M,$B71,'Estruturante Móvel'!$AM:$AM,GN$4))-(COUNTIFS('Estruturante Móvel'!$M:$M,$B71,'Estruturante Móvel'!$AM:$AM,GN$4,'Estruturante Móvel'!$AQ:$AQ,"REPARO FO"))</f>
        <v>0</v>
      </c>
      <c r="GO71" s="140">
        <f>(COUNTIFS('Estruturante Móvel'!$M:$M,$B70,'Estruturante Móvel'!$C:$C,"&lt;&gt;PREVISTO",'Estruturante Móvel'!$G:$G,GN$4,'Estruturante Móvel'!$L:$L,'CRONOGRAMA_CONST+MIGRACAO'!GD$7))</f>
        <v>0</v>
      </c>
      <c r="GP71" s="139">
        <f>(COUNTIFS('Estruturante Móvel'!$M:$M,$B71,'Estruturante Móvel'!$AM:$AM,GP$4))-(COUNTIFS('Estruturante Móvel'!$M:$M,$B71,'Estruturante Móvel'!$AM:$AM,GP$4,'Estruturante Móvel'!$AQ:$AQ,"REPARO FO"))</f>
        <v>0</v>
      </c>
      <c r="GQ71" s="140">
        <f>(COUNTIFS('Estruturante Móvel'!$M:$M,$B70,'Estruturante Móvel'!$C:$C,"&lt;&gt;PREVISTO",'Estruturante Móvel'!$G:$G,GP$4,'Estruturante Móvel'!$L:$L,'CRONOGRAMA_CONST+MIGRACAO'!GF$7))</f>
        <v>0</v>
      </c>
      <c r="GR71" s="139">
        <f>(COUNTIFS('Estruturante Móvel'!$M:$M,$B71,'Estruturante Móvel'!$AM:$AM,GR$4))-(COUNTIFS('Estruturante Móvel'!$M:$M,$B71,'Estruturante Móvel'!$AM:$AM,GR$4,'Estruturante Móvel'!$AQ:$AQ,"REPARO FO"))</f>
        <v>0</v>
      </c>
      <c r="GS71" s="140">
        <f>(COUNTIFS('Estruturante Móvel'!$M:$M,$B70,'Estruturante Móvel'!$C:$C,"&lt;&gt;PREVISTO",'Estruturante Móvel'!$G:$G,GR$4,'Estruturante Móvel'!$L:$L,'CRONOGRAMA_CONST+MIGRACAO'!GH$7))</f>
        <v>0</v>
      </c>
      <c r="GT71" s="139">
        <f>(COUNTIFS('Estruturante Móvel'!$M:$M,$B71,'Estruturante Móvel'!$AM:$AM,GT$4))-(COUNTIFS('Estruturante Móvel'!$M:$M,$B71,'Estruturante Móvel'!$AM:$AM,GT$4,'Estruturante Móvel'!$AQ:$AQ,"REPARO FO"))</f>
        <v>0</v>
      </c>
      <c r="GU71" s="140">
        <f>(COUNTIFS('Estruturante Móvel'!$M:$M,$B70,'Estruturante Móvel'!$C:$C,"&lt;&gt;PREVISTO",'Estruturante Móvel'!$G:$G,GT$4,'Estruturante Móvel'!$L:$L,'CRONOGRAMA_CONST+MIGRACAO'!GJ$7))</f>
        <v>0</v>
      </c>
      <c r="GV71" s="139">
        <f>(COUNTIFS('Estruturante Móvel'!$M:$M,$B71,'Estruturante Móvel'!$AM:$AM,GV$4))-(COUNTIFS('Estruturante Móvel'!$M:$M,$B71,'Estruturante Móvel'!$AM:$AM,GV$4,'Estruturante Móvel'!$AQ:$AQ,"REPARO FO"))</f>
        <v>0</v>
      </c>
      <c r="GW71" s="140">
        <f>(COUNTIFS('Estruturante Móvel'!$M:$M,$B70,'Estruturante Móvel'!$C:$C,"&lt;&gt;PREVISTO",'Estruturante Móvel'!$G:$G,GV$4,'Estruturante Móvel'!$L:$L,'CRONOGRAMA_CONST+MIGRACAO'!GL$7))</f>
        <v>0</v>
      </c>
      <c r="GX71" s="139">
        <f>(COUNTIFS('Estruturante Móvel'!$M:$M,$B71,'Estruturante Móvel'!$AM:$AM,GX$4))-(COUNTIFS('Estruturante Móvel'!$M:$M,$B71,'Estruturante Móvel'!$AM:$AM,GX$4,'Estruturante Móvel'!$AQ:$AQ,"REPARO FO"))</f>
        <v>0</v>
      </c>
      <c r="GY71" s="140">
        <f>(COUNTIFS('Estruturante Móvel'!$M:$M,$B70,'Estruturante Móvel'!$C:$C,"&lt;&gt;PREVISTO",'Estruturante Móvel'!$G:$G,GX$4,'Estruturante Móvel'!$L:$L,'CRONOGRAMA_CONST+MIGRACAO'!GN$7))</f>
        <v>0</v>
      </c>
      <c r="GZ71" s="139">
        <f>(COUNTIFS('Estruturante Móvel'!$M:$M,$B71,'Estruturante Móvel'!$AM:$AM,GZ$4))-(COUNTIFS('Estruturante Móvel'!$M:$M,$B71,'Estruturante Móvel'!$AM:$AM,GZ$4,'Estruturante Móvel'!$AQ:$AQ,"REPARO FO"))</f>
        <v>0</v>
      </c>
      <c r="HA71" s="140">
        <f>(COUNTIFS('Estruturante Móvel'!$M:$M,$B70,'Estruturante Móvel'!$C:$C,"&lt;&gt;PREVISTO",'Estruturante Móvel'!$G:$G,GZ$4,'Estruturante Móvel'!$L:$L,'CRONOGRAMA_CONST+MIGRACAO'!GP$7))</f>
        <v>0</v>
      </c>
      <c r="HB71" s="139">
        <f>(COUNTIFS('Estruturante Móvel'!$M:$M,$B71,'Estruturante Móvel'!$AM:$AM,HB$4))-(COUNTIFS('Estruturante Móvel'!$M:$M,$B71,'Estruturante Móvel'!$AM:$AM,HB$4,'Estruturante Móvel'!$AQ:$AQ,"REPARO FO"))</f>
        <v>0</v>
      </c>
      <c r="HC71" s="140">
        <f>(COUNTIFS('Estruturante Móvel'!$M:$M,$B70,'Estruturante Móvel'!$C:$C,"&lt;&gt;PREVISTO",'Estruturante Móvel'!$G:$G,HB$4,'Estruturante Móvel'!$L:$L,'CRONOGRAMA_CONST+MIGRACAO'!GR$7))</f>
        <v>0</v>
      </c>
      <c r="HD71" s="139">
        <f>(COUNTIFS('Estruturante Móvel'!$M:$M,$B71,'Estruturante Móvel'!$AM:$AM,HD$4))-(COUNTIFS('Estruturante Móvel'!$M:$M,$B71,'Estruturante Móvel'!$AM:$AM,HD$4,'Estruturante Móvel'!$AQ:$AQ,"REPARO FO"))</f>
        <v>0</v>
      </c>
      <c r="HE71" s="140">
        <f>(COUNTIFS('Estruturante Móvel'!$M:$M,$B70,'Estruturante Móvel'!$C:$C,"&lt;&gt;PREVISTO",'Estruturante Móvel'!$G:$G,HD$4,'Estruturante Móvel'!$L:$L,'CRONOGRAMA_CONST+MIGRACAO'!GT$7))</f>
        <v>0</v>
      </c>
      <c r="HF71" s="139">
        <f>(COUNTIFS('Estruturante Móvel'!$M:$M,$B71,'Estruturante Móvel'!$AM:$AM,HF$4))-(COUNTIFS('Estruturante Móvel'!$M:$M,$B71,'Estruturante Móvel'!$AM:$AM,HF$4,'Estruturante Móvel'!$AQ:$AQ,"REPARO FO"))</f>
        <v>0</v>
      </c>
      <c r="HG71" s="140">
        <f>(COUNTIFS('Estruturante Móvel'!$M:$M,$B70,'Estruturante Móvel'!$C:$C,"&lt;&gt;PREVISTO",'Estruturante Móvel'!$G:$G,HF$4,'Estruturante Móvel'!$L:$L,'CRONOGRAMA_CONST+MIGRACAO'!GV$7))</f>
        <v>0</v>
      </c>
      <c r="HH71" s="139">
        <f>(COUNTIFS('Estruturante Móvel'!$M:$M,$B71,'Estruturante Móvel'!$AM:$AM,HH$4))-(COUNTIFS('Estruturante Móvel'!$M:$M,$B71,'Estruturante Móvel'!$AM:$AM,HH$4,'Estruturante Móvel'!$AQ:$AQ,"REPARO FO"))</f>
        <v>0</v>
      </c>
      <c r="HI71" s="140">
        <f>(COUNTIFS('Estruturante Móvel'!$M:$M,$B70,'Estruturante Móvel'!$C:$C,"&lt;&gt;PREVISTO",'Estruturante Móvel'!$G:$G,HH$4,'Estruturante Móvel'!$L:$L,'CRONOGRAMA_CONST+MIGRACAO'!GX$7))</f>
        <v>0</v>
      </c>
      <c r="HJ71" s="139">
        <f>(COUNTIFS('Estruturante Móvel'!$M:$M,$B71,'Estruturante Móvel'!$AM:$AM,HJ$4))-(COUNTIFS('Estruturante Móvel'!$M:$M,$B71,'Estruturante Móvel'!$AM:$AM,HJ$4,'Estruturante Móvel'!$AQ:$AQ,"REPARO FO"))</f>
        <v>0</v>
      </c>
      <c r="HK71" s="140">
        <f>(COUNTIFS('Estruturante Móvel'!$M:$M,$B70,'Estruturante Móvel'!$C:$C,"&lt;&gt;PREVISTO",'Estruturante Móvel'!$G:$G,HJ$4,'Estruturante Móvel'!$L:$L,'CRONOGRAMA_CONST+MIGRACAO'!GZ$7))</f>
        <v>0</v>
      </c>
      <c r="HL71" s="139">
        <f>(COUNTIFS('Estruturante Móvel'!$M:$M,$B71,'Estruturante Móvel'!$AM:$AM,HL$4))-(COUNTIFS('Estruturante Móvel'!$M:$M,$B71,'Estruturante Móvel'!$AM:$AM,HL$4,'Estruturante Móvel'!$AQ:$AQ,"REPARO FO"))</f>
        <v>0</v>
      </c>
      <c r="HM71" s="140">
        <f>(COUNTIFS('Estruturante Móvel'!$M:$M,$B70,'Estruturante Móvel'!$C:$C,"&lt;&gt;PREVISTO",'Estruturante Móvel'!$G:$G,HL$4,'Estruturante Móvel'!$L:$L,'CRONOGRAMA_CONST+MIGRACAO'!HB$7))</f>
        <v>0</v>
      </c>
      <c r="HN71" s="139">
        <f>(COUNTIFS('Estruturante Móvel'!$M:$M,$B71,'Estruturante Móvel'!$AM:$AM,HN$4))-(COUNTIFS('Estruturante Móvel'!$M:$M,$B71,'Estruturante Móvel'!$AM:$AM,HN$4,'Estruturante Móvel'!$AQ:$AQ,"REPARO FO"))</f>
        <v>0</v>
      </c>
      <c r="HO71" s="140">
        <f>(COUNTIFS('Estruturante Móvel'!$M:$M,$B70,'Estruturante Móvel'!$C:$C,"&lt;&gt;PREVISTO",'Estruturante Móvel'!$G:$G,HN$4,'Estruturante Móvel'!$L:$L,'CRONOGRAMA_CONST+MIGRACAO'!HD$7))</f>
        <v>0</v>
      </c>
      <c r="HP71" s="139">
        <f>(COUNTIFS('Estruturante Móvel'!$M:$M,$B71,'Estruturante Móvel'!$AM:$AM,HP$4))-(COUNTIFS('Estruturante Móvel'!$M:$M,$B71,'Estruturante Móvel'!$AM:$AM,HP$4,'Estruturante Móvel'!$AQ:$AQ,"REPARO FO"))</f>
        <v>0</v>
      </c>
      <c r="HQ71" s="140">
        <f>(COUNTIFS('Estruturante Móvel'!$M:$M,$B70,'Estruturante Móvel'!$C:$C,"&lt;&gt;PREVISTO",'Estruturante Móvel'!$G:$G,HP$4,'Estruturante Móvel'!$L:$L,'CRONOGRAMA_CONST+MIGRACAO'!HF$7))</f>
        <v>0</v>
      </c>
      <c r="HR71" s="139">
        <f>(COUNTIFS('Estruturante Móvel'!$M:$M,$B71,'Estruturante Móvel'!$AM:$AM,HR$4))-(COUNTIFS('Estruturante Móvel'!$M:$M,$B71,'Estruturante Móvel'!$AM:$AM,HR$4,'Estruturante Móvel'!$AQ:$AQ,"REPARO FO"))</f>
        <v>0</v>
      </c>
      <c r="HS71" s="140">
        <f>(COUNTIFS('Estruturante Móvel'!$M:$M,$B70,'Estruturante Móvel'!$C:$C,"&lt;&gt;PREVISTO",'Estruturante Móvel'!$G:$G,HR$4,'Estruturante Móvel'!$L:$L,'CRONOGRAMA_CONST+MIGRACAO'!HH$7))</f>
        <v>0</v>
      </c>
      <c r="HT71" s="139">
        <f>(COUNTIFS('Estruturante Móvel'!$M:$M,$B71,'Estruturante Móvel'!$AM:$AM,HT$4))-(COUNTIFS('Estruturante Móvel'!$M:$M,$B71,'Estruturante Móvel'!$AM:$AM,HT$4,'Estruturante Móvel'!$AQ:$AQ,"REPARO FO"))</f>
        <v>0</v>
      </c>
      <c r="HU71" s="140">
        <f>(COUNTIFS('Estruturante Móvel'!$M:$M,$B70,'Estruturante Móvel'!$C:$C,"&lt;&gt;PREVISTO",'Estruturante Móvel'!$G:$G,HT$4,'Estruturante Móvel'!$L:$L,'CRONOGRAMA_CONST+MIGRACAO'!HJ$7))</f>
        <v>0</v>
      </c>
      <c r="HV71" s="139">
        <f>(COUNTIFS('Estruturante Móvel'!$M:$M,$B71,'Estruturante Móvel'!$AM:$AM,HV$4))-(COUNTIFS('Estruturante Móvel'!$M:$M,$B71,'Estruturante Móvel'!$AM:$AM,HV$4,'Estruturante Móvel'!$AQ:$AQ,"REPARO FO"))</f>
        <v>0</v>
      </c>
      <c r="HW71" s="140">
        <f>(COUNTIFS('Estruturante Móvel'!$M:$M,$B70,'Estruturante Móvel'!$C:$C,"&lt;&gt;PREVISTO",'Estruturante Móvel'!$G:$G,HV$4,'Estruturante Móvel'!$L:$L,'CRONOGRAMA_CONST+MIGRACAO'!HL$7))</f>
        <v>0</v>
      </c>
      <c r="HX71" s="139">
        <f>(COUNTIFS('Estruturante Móvel'!$M:$M,$B71,'Estruturante Móvel'!$AM:$AM,HX$4))-(COUNTIFS('Estruturante Móvel'!$M:$M,$B71,'Estruturante Móvel'!$AM:$AM,HX$4,'Estruturante Móvel'!$AQ:$AQ,"REPARO FO"))</f>
        <v>0</v>
      </c>
      <c r="HY71" s="140">
        <f>(COUNTIFS('Estruturante Móvel'!$M:$M,$B70,'Estruturante Móvel'!$C:$C,"&lt;&gt;PREVISTO",'Estruturante Móvel'!$G:$G,HX$4,'Estruturante Móvel'!$L:$L,'CRONOGRAMA_CONST+MIGRACAO'!HN$7))</f>
        <v>0</v>
      </c>
      <c r="HZ71" s="139">
        <f>(COUNTIFS('Estruturante Móvel'!$M:$M,$B71,'Estruturante Móvel'!$AM:$AM,HZ$4))-(COUNTIFS('Estruturante Móvel'!$M:$M,$B71,'Estruturante Móvel'!$AM:$AM,HZ$4,'Estruturante Móvel'!$AQ:$AQ,"REPARO FO"))</f>
        <v>0</v>
      </c>
      <c r="IA71" s="140">
        <f>(COUNTIFS('Estruturante Móvel'!$M:$M,$B70,'Estruturante Móvel'!$C:$C,"&lt;&gt;PREVISTO",'Estruturante Móvel'!$G:$G,HZ$4,'Estruturante Móvel'!$L:$L,'CRONOGRAMA_CONST+MIGRACAO'!HP$7))</f>
        <v>0</v>
      </c>
      <c r="IB71" s="139">
        <f>(COUNTIFS('Estruturante Móvel'!$M:$M,$B71,'Estruturante Móvel'!$AM:$AM,IB$4))-(COUNTIFS('Estruturante Móvel'!$M:$M,$B71,'Estruturante Móvel'!$AM:$AM,IB$4,'Estruturante Móvel'!$AQ:$AQ,"REPARO FO"))</f>
        <v>0</v>
      </c>
      <c r="IC71" s="140">
        <f>(COUNTIFS('Estruturante Móvel'!$M:$M,$B70,'Estruturante Móvel'!$C:$C,"&lt;&gt;PREVISTO",'Estruturante Móvel'!$G:$G,IB$4,'Estruturante Móvel'!$L:$L,'CRONOGRAMA_CONST+MIGRACAO'!HR$7))</f>
        <v>0</v>
      </c>
      <c r="ID71" s="139">
        <f>(COUNTIFS('Estruturante Móvel'!$M:$M,$B71,'Estruturante Móvel'!$AM:$AM,ID$4))-(COUNTIFS('Estruturante Móvel'!$M:$M,$B71,'Estruturante Móvel'!$AM:$AM,ID$4,'Estruturante Móvel'!$AQ:$AQ,"REPARO FO"))</f>
        <v>0</v>
      </c>
      <c r="IE71" s="140">
        <f>(COUNTIFS('Estruturante Móvel'!$M:$M,$B70,'Estruturante Móvel'!$C:$C,"&lt;&gt;PREVISTO",'Estruturante Móvel'!$G:$G,ID$4,'Estruturante Móvel'!$L:$L,'CRONOGRAMA_CONST+MIGRACAO'!HT$7))</f>
        <v>0</v>
      </c>
      <c r="IF71" s="139">
        <f>(COUNTIFS('Estruturante Móvel'!$M:$M,$B71,'Estruturante Móvel'!$AM:$AM,IF$4))-(COUNTIFS('Estruturante Móvel'!$M:$M,$B71,'Estruturante Móvel'!$AM:$AM,IF$4,'Estruturante Móvel'!$AQ:$AQ,"REPARO FO"))</f>
        <v>0</v>
      </c>
      <c r="IG71" s="140">
        <f>(COUNTIFS('Estruturante Móvel'!$M:$M,$B70,'Estruturante Móvel'!$C:$C,"&lt;&gt;PREVISTO",'Estruturante Móvel'!$G:$G,IF$4,'Estruturante Móvel'!$L:$L,'CRONOGRAMA_CONST+MIGRACAO'!HV$7))</f>
        <v>0</v>
      </c>
      <c r="IH71" s="139">
        <f>(COUNTIFS('Estruturante Móvel'!$M:$M,$B71,'Estruturante Móvel'!$AM:$AM,IH$4))-(COUNTIFS('Estruturante Móvel'!$M:$M,$B71,'Estruturante Móvel'!$AM:$AM,IH$4,'Estruturante Móvel'!$AQ:$AQ,"REPARO FO"))</f>
        <v>0</v>
      </c>
      <c r="II71" s="140">
        <f>(COUNTIFS('Estruturante Móvel'!$M:$M,$B70,'Estruturante Móvel'!$C:$C,"&lt;&gt;PREVISTO",'Estruturante Móvel'!$G:$G,IH$4,'Estruturante Móvel'!$L:$L,'CRONOGRAMA_CONST+MIGRACAO'!HX$7))</f>
        <v>0</v>
      </c>
      <c r="IJ71" s="139">
        <f>(COUNTIFS('Estruturante Móvel'!$M:$M,$B71,'Estruturante Móvel'!$AM:$AM,IJ$4))-(COUNTIFS('Estruturante Móvel'!$M:$M,$B71,'Estruturante Móvel'!$AM:$AM,IJ$4,'Estruturante Móvel'!$AQ:$AQ,"REPARO FO"))</f>
        <v>0</v>
      </c>
      <c r="IK71" s="140">
        <f>(COUNTIFS('Estruturante Móvel'!$M:$M,$B70,'Estruturante Móvel'!$C:$C,"&lt;&gt;PREVISTO",'Estruturante Móvel'!$G:$G,IJ$4,'Estruturante Móvel'!$L:$L,'CRONOGRAMA_CONST+MIGRACAO'!HZ$7))</f>
        <v>0</v>
      </c>
      <c r="IL71" s="139">
        <f>(COUNTIFS('Estruturante Móvel'!$M:$M,$B71,'Estruturante Móvel'!$AM:$AM,IL$4))-(COUNTIFS('Estruturante Móvel'!$M:$M,$B71,'Estruturante Móvel'!$AM:$AM,IL$4,'Estruturante Móvel'!$AQ:$AQ,"REPARO FO"))</f>
        <v>0</v>
      </c>
      <c r="IM71" s="140">
        <f>(COUNTIFS('Estruturante Móvel'!$M:$M,$B70,'Estruturante Móvel'!$C:$C,"&lt;&gt;PREVISTO",'Estruturante Móvel'!$G:$G,IL$4,'Estruturante Móvel'!$L:$L,'CRONOGRAMA_CONST+MIGRACAO'!IB$7))</f>
        <v>0</v>
      </c>
      <c r="IN71" s="139">
        <f>(COUNTIFS('Estruturante Móvel'!$M:$M,$B71,'Estruturante Móvel'!$AM:$AM,IN$4))-(COUNTIFS('Estruturante Móvel'!$M:$M,$B71,'Estruturante Móvel'!$AM:$AM,IN$4,'Estruturante Móvel'!$AQ:$AQ,"REPARO FO"))</f>
        <v>0</v>
      </c>
      <c r="IO71" s="140">
        <f>(COUNTIFS('Estruturante Móvel'!$M:$M,$B70,'Estruturante Móvel'!$C:$C,"&lt;&gt;PREVISTO",'Estruturante Móvel'!$G:$G,IN$4,'Estruturante Móvel'!$L:$L,'CRONOGRAMA_CONST+MIGRACAO'!ID$7))</f>
        <v>0</v>
      </c>
      <c r="IP71" s="139">
        <f>(COUNTIFS('Estruturante Móvel'!$M:$M,$B71,'Estruturante Móvel'!$AM:$AM,IP$4))-(COUNTIFS('Estruturante Móvel'!$M:$M,$B71,'Estruturante Móvel'!$AM:$AM,IP$4,'Estruturante Móvel'!$AQ:$AQ,"REPARO FO"))</f>
        <v>0</v>
      </c>
      <c r="IQ71" s="140">
        <f>(COUNTIFS('Estruturante Móvel'!$M:$M,$B70,'Estruturante Móvel'!$C:$C,"&lt;&gt;PREVISTO",'Estruturante Móvel'!$G:$G,IP$4,'Estruturante Móvel'!$L:$L,'CRONOGRAMA_CONST+MIGRACAO'!IF$7))</f>
        <v>0</v>
      </c>
      <c r="IR71" s="139">
        <f>(COUNTIFS('Estruturante Móvel'!$M:$M,$B71,'Estruturante Móvel'!$AM:$AM,IR$4))-(COUNTIFS('Estruturante Móvel'!$M:$M,$B71,'Estruturante Móvel'!$AM:$AM,IR$4,'Estruturante Móvel'!$AQ:$AQ,"REPARO FO"))</f>
        <v>0</v>
      </c>
      <c r="IS71" s="140">
        <f>(COUNTIFS('Estruturante Móvel'!$M:$M,$B70,'Estruturante Móvel'!$C:$C,"&lt;&gt;PREVISTO",'Estruturante Móvel'!$G:$G,IR$4,'Estruturante Móvel'!$L:$L,'CRONOGRAMA_CONST+MIGRACAO'!IH$7))</f>
        <v>0</v>
      </c>
      <c r="IT71" s="139">
        <f>(COUNTIFS('Estruturante Móvel'!$M:$M,$B71,'Estruturante Móvel'!$AM:$AM,IT$4))-(COUNTIFS('Estruturante Móvel'!$M:$M,$B71,'Estruturante Móvel'!$AM:$AM,IT$4,'Estruturante Móvel'!$AQ:$AQ,"REPARO FO"))</f>
        <v>0</v>
      </c>
      <c r="IU71" s="140">
        <f>(COUNTIFS('Estruturante Móvel'!$M:$M,$B70,'Estruturante Móvel'!$C:$C,"&lt;&gt;PREVISTO",'Estruturante Móvel'!$G:$G,IT$4,'Estruturante Móvel'!$L:$L,'CRONOGRAMA_CONST+MIGRACAO'!IJ$7))</f>
        <v>0</v>
      </c>
      <c r="IV71" s="139">
        <f>(COUNTIFS('Estruturante Móvel'!$M:$M,$B71,'Estruturante Móvel'!$AM:$AM,IV$4))-(COUNTIFS('Estruturante Móvel'!$M:$M,$B71,'Estruturante Móvel'!$AM:$AM,IV$4,'Estruturante Móvel'!$AQ:$AQ,"REPARO FO"))</f>
        <v>0</v>
      </c>
      <c r="IW71" s="140">
        <f>(COUNTIFS('Estruturante Móvel'!$M:$M,$B70,'Estruturante Móvel'!$C:$C,"&lt;&gt;PREVISTO",'Estruturante Móvel'!$G:$G,IV$4,'Estruturante Móvel'!$L:$L,'CRONOGRAMA_CONST+MIGRACAO'!IL$7))</f>
        <v>0</v>
      </c>
      <c r="IX71" s="139">
        <f>(COUNTIFS('Estruturante Móvel'!$M:$M,$B71,'Estruturante Móvel'!$AM:$AM,IX$4))-(COUNTIFS('Estruturante Móvel'!$M:$M,$B71,'Estruturante Móvel'!$AM:$AM,IX$4,'Estruturante Móvel'!$AQ:$AQ,"REPARO FO"))</f>
        <v>0</v>
      </c>
      <c r="IY71" s="140">
        <f>(COUNTIFS('Estruturante Móvel'!$M:$M,$B70,'Estruturante Móvel'!$C:$C,"&lt;&gt;PREVISTO",'Estruturante Móvel'!$G:$G,IX$4,'Estruturante Móvel'!$L:$L,'CRONOGRAMA_CONST+MIGRACAO'!IN$7))</f>
        <v>0</v>
      </c>
      <c r="IZ71" s="139">
        <f>(COUNTIFS('Estruturante Móvel'!$M:$M,$B71,'Estruturante Móvel'!$AM:$AM,IZ$4))-(COUNTIFS('Estruturante Móvel'!$M:$M,$B71,'Estruturante Móvel'!$AM:$AM,IZ$4,'Estruturante Móvel'!$AQ:$AQ,"REPARO FO"))</f>
        <v>0</v>
      </c>
      <c r="JA71" s="140">
        <f>(COUNTIFS('Estruturante Móvel'!$M:$M,$B70,'Estruturante Móvel'!$C:$C,"&lt;&gt;PREVISTO",'Estruturante Móvel'!$G:$G,IZ$4,'Estruturante Móvel'!$L:$L,'CRONOGRAMA_CONST+MIGRACAO'!IP$7))</f>
        <v>0</v>
      </c>
      <c r="JB71" s="139">
        <f>(COUNTIFS('Estruturante Móvel'!$M:$M,$B71,'Estruturante Móvel'!$AM:$AM,JB$4))-(COUNTIFS('Estruturante Móvel'!$M:$M,$B71,'Estruturante Móvel'!$AM:$AM,JB$4,'Estruturante Móvel'!$AQ:$AQ,"REPARO FO"))</f>
        <v>0</v>
      </c>
      <c r="JC71" s="140">
        <f>(COUNTIFS('Estruturante Móvel'!$M:$M,$B70,'Estruturante Móvel'!$C:$C,"&lt;&gt;PREVISTO",'Estruturante Móvel'!$G:$G,JB$4,'Estruturante Móvel'!$L:$L,'CRONOGRAMA_CONST+MIGRACAO'!IR$7))</f>
        <v>0</v>
      </c>
      <c r="JD71" s="139">
        <f>(COUNTIFS('Estruturante Móvel'!$M:$M,$B71,'Estruturante Móvel'!$AM:$AM,JD$4))-(COUNTIFS('Estruturante Móvel'!$M:$M,$B71,'Estruturante Móvel'!$AM:$AM,JD$4,'Estruturante Móvel'!$AQ:$AQ,"REPARO FO"))</f>
        <v>0</v>
      </c>
      <c r="JE71" s="140">
        <f>(COUNTIFS('Estruturante Móvel'!$M:$M,$B70,'Estruturante Móvel'!$C:$C,"&lt;&gt;PREVISTO",'Estruturante Móvel'!$G:$G,JD$4,'Estruturante Móvel'!$L:$L,'CRONOGRAMA_CONST+MIGRACAO'!IT$7))</f>
        <v>0</v>
      </c>
      <c r="JF71" s="139">
        <f>(COUNTIFS('Estruturante Móvel'!$M:$M,$B71,'Estruturante Móvel'!$AM:$AM,JF$4))-(COUNTIFS('Estruturante Móvel'!$M:$M,$B71,'Estruturante Móvel'!$AM:$AM,JF$4,'Estruturante Móvel'!$AQ:$AQ,"REPARO FO"))</f>
        <v>0</v>
      </c>
      <c r="JG71" s="140">
        <f>(COUNTIFS('Estruturante Móvel'!$M:$M,$B70,'Estruturante Móvel'!$C:$C,"&lt;&gt;PREVISTO",'Estruturante Móvel'!$G:$G,JF$4,'Estruturante Móvel'!$L:$L,'CRONOGRAMA_CONST+MIGRACAO'!IV$7))</f>
        <v>0</v>
      </c>
      <c r="JH71" s="139">
        <f>(COUNTIFS('Estruturante Móvel'!$M:$M,$B71,'Estruturante Móvel'!$AM:$AM,JH$4))-(COUNTIFS('Estruturante Móvel'!$M:$M,$B71,'Estruturante Móvel'!$AM:$AM,JH$4,'Estruturante Móvel'!$AQ:$AQ,"REPARO FO"))</f>
        <v>0</v>
      </c>
      <c r="JI71" s="140">
        <f>(COUNTIFS('Estruturante Móvel'!$M:$M,$B70,'Estruturante Móvel'!$C:$C,"&lt;&gt;PREVISTO",'Estruturante Móvel'!$G:$G,JH$4,'Estruturante Móvel'!$L:$L,'CRONOGRAMA_CONST+MIGRACAO'!IX$7))</f>
        <v>0</v>
      </c>
      <c r="JJ71" s="139">
        <f>(COUNTIFS('Estruturante Móvel'!$M:$M,$B71,'Estruturante Móvel'!$AM:$AM,JJ$4))-(COUNTIFS('Estruturante Móvel'!$M:$M,$B71,'Estruturante Móvel'!$AM:$AM,JJ$4,'Estruturante Móvel'!$AQ:$AQ,"REPARO FO"))</f>
        <v>0</v>
      </c>
      <c r="JK71" s="140">
        <f>(COUNTIFS('Estruturante Móvel'!$M:$M,$B70,'Estruturante Móvel'!$C:$C,"&lt;&gt;PREVISTO",'Estruturante Móvel'!$G:$G,JJ$4,'Estruturante Móvel'!$L:$L,'CRONOGRAMA_CONST+MIGRACAO'!IZ$7))</f>
        <v>0</v>
      </c>
      <c r="JL71" s="139">
        <f>(COUNTIFS('Estruturante Móvel'!$M:$M,$B71,'Estruturante Móvel'!$AM:$AM,JL$4))-(COUNTIFS('Estruturante Móvel'!$M:$M,$B71,'Estruturante Móvel'!$AM:$AM,JL$4,'Estruturante Móvel'!$AQ:$AQ,"REPARO FO"))</f>
        <v>0</v>
      </c>
      <c r="JM71" s="140">
        <f>(COUNTIFS('Estruturante Móvel'!$M:$M,$B70,'Estruturante Móvel'!$C:$C,"&lt;&gt;PREVISTO",'Estruturante Móvel'!$G:$G,JL$4,'Estruturante Móvel'!$L:$L,'CRONOGRAMA_CONST+MIGRACAO'!JB$7))</f>
        <v>0</v>
      </c>
      <c r="JN71" s="139">
        <f>(COUNTIFS('Estruturante Móvel'!$M:$M,$B71,'Estruturante Móvel'!$AM:$AM,JN$4))-(COUNTIFS('Estruturante Móvel'!$M:$M,$B71,'Estruturante Móvel'!$AM:$AM,JN$4,'Estruturante Móvel'!$AQ:$AQ,"REPARO FO"))</f>
        <v>0</v>
      </c>
      <c r="JO71" s="140">
        <f>(COUNTIFS('Estruturante Móvel'!$M:$M,$B70,'Estruturante Móvel'!$C:$C,"&lt;&gt;PREVISTO",'Estruturante Móvel'!$G:$G,JN$4,'Estruturante Móvel'!$L:$L,'CRONOGRAMA_CONST+MIGRACAO'!JD$7))</f>
        <v>0</v>
      </c>
      <c r="JP71" s="139">
        <f>(COUNTIFS('Estruturante Móvel'!$M:$M,$B71,'Estruturante Móvel'!$AM:$AM,JP$4))-(COUNTIFS('Estruturante Móvel'!$M:$M,$B71,'Estruturante Móvel'!$AM:$AM,JP$4,'Estruturante Móvel'!$AQ:$AQ,"REPARO FO"))</f>
        <v>0</v>
      </c>
      <c r="JQ71" s="140">
        <f>(COUNTIFS('Estruturante Móvel'!$M:$M,$B70,'Estruturante Móvel'!$C:$C,"&lt;&gt;PREVISTO",'Estruturante Móvel'!$G:$G,JP$4,'Estruturante Móvel'!$L:$L,'CRONOGRAMA_CONST+MIGRACAO'!JF$7))</f>
        <v>0</v>
      </c>
      <c r="JR71" s="139">
        <f>(COUNTIFS('Estruturante Móvel'!$M:$M,$B71,'Estruturante Móvel'!$AM:$AM,JR$4))-(COUNTIFS('Estruturante Móvel'!$M:$M,$B71,'Estruturante Móvel'!$AM:$AM,JR$4,'Estruturante Móvel'!$AQ:$AQ,"REPARO FO"))</f>
        <v>0</v>
      </c>
      <c r="JS71" s="140">
        <f>(COUNTIFS('Estruturante Móvel'!$M:$M,$B70,'Estruturante Móvel'!$C:$C,"&lt;&gt;PREVISTO",'Estruturante Móvel'!$G:$G,JR$4,'Estruturante Móvel'!$L:$L,'CRONOGRAMA_CONST+MIGRACAO'!JH$7))</f>
        <v>0</v>
      </c>
      <c r="JT71" s="139">
        <f>(COUNTIFS('Estruturante Móvel'!$M:$M,$B71,'Estruturante Móvel'!$AM:$AM,JT$4))-(COUNTIFS('Estruturante Móvel'!$M:$M,$B71,'Estruturante Móvel'!$AM:$AM,JT$4,'Estruturante Móvel'!$AQ:$AQ,"REPARO FO"))</f>
        <v>0</v>
      </c>
      <c r="JU71" s="140">
        <f>(COUNTIFS('Estruturante Móvel'!$M:$M,$B70,'Estruturante Móvel'!$C:$C,"&lt;&gt;PREVISTO",'Estruturante Móvel'!$G:$G,JT$4,'Estruturante Móvel'!$L:$L,'CRONOGRAMA_CONST+MIGRACAO'!JJ$7))</f>
        <v>0</v>
      </c>
      <c r="JV71" s="139">
        <f>(COUNTIFS('Estruturante Móvel'!$M:$M,$B71,'Estruturante Móvel'!$AM:$AM,JV$4))-(COUNTIFS('Estruturante Móvel'!$M:$M,$B71,'Estruturante Móvel'!$AM:$AM,JV$4,'Estruturante Móvel'!$AQ:$AQ,"REPARO FO"))</f>
        <v>0</v>
      </c>
      <c r="JW71" s="140">
        <f>(COUNTIFS('Estruturante Móvel'!$M:$M,$B70,'Estruturante Móvel'!$C:$C,"&lt;&gt;PREVISTO",'Estruturante Móvel'!$G:$G,JV$4,'Estruturante Móvel'!$L:$L,'CRONOGRAMA_CONST+MIGRACAO'!JL$7))</f>
        <v>0</v>
      </c>
      <c r="JX71" s="139">
        <f>(COUNTIFS('Estruturante Móvel'!$M:$M,$B71,'Estruturante Móvel'!$AM:$AM,JX$4))-(COUNTIFS('Estruturante Móvel'!$M:$M,$B71,'Estruturante Móvel'!$AM:$AM,JX$4,'Estruturante Móvel'!$AQ:$AQ,"REPARO FO"))</f>
        <v>0</v>
      </c>
      <c r="JY71" s="140">
        <f>(COUNTIFS('Estruturante Móvel'!$M:$M,$B70,'Estruturante Móvel'!$C:$C,"&lt;&gt;PREVISTO",'Estruturante Móvel'!$G:$G,JX$4,'Estruturante Móvel'!$L:$L,'CRONOGRAMA_CONST+MIGRACAO'!JN$7))</f>
        <v>0</v>
      </c>
      <c r="JZ71" s="139">
        <f>(COUNTIFS('Estruturante Móvel'!$M:$M,$B71,'Estruturante Móvel'!$AM:$AM,JZ$4))-(COUNTIFS('Estruturante Móvel'!$M:$M,$B71,'Estruturante Móvel'!$AM:$AM,JZ$4,'Estruturante Móvel'!$AQ:$AQ,"REPARO FO"))</f>
        <v>0</v>
      </c>
      <c r="KA71" s="140">
        <f>(COUNTIFS('Estruturante Móvel'!$M:$M,$B70,'Estruturante Móvel'!$C:$C,"&lt;&gt;PREVISTO",'Estruturante Móvel'!$G:$G,JZ$4,'Estruturante Móvel'!$L:$L,'CRONOGRAMA_CONST+MIGRACAO'!JP$7))</f>
        <v>0</v>
      </c>
      <c r="KB71" s="139">
        <f>(COUNTIFS('Estruturante Móvel'!$M:$M,$B71,'Estruturante Móvel'!$AM:$AM,KB$4))-(COUNTIFS('Estruturante Móvel'!$M:$M,$B71,'Estruturante Móvel'!$AM:$AM,KB$4,'Estruturante Móvel'!$AQ:$AQ,"REPARO FO"))</f>
        <v>0</v>
      </c>
      <c r="KC71" s="140">
        <f>(COUNTIFS('Estruturante Móvel'!$M:$M,$B70,'Estruturante Móvel'!$C:$C,"&lt;&gt;PREVISTO",'Estruturante Móvel'!$G:$G,KB$4,'Estruturante Móvel'!$L:$L,'CRONOGRAMA_CONST+MIGRACAO'!JR$7))</f>
        <v>0</v>
      </c>
      <c r="KD71" s="139">
        <f>(COUNTIFS('Estruturante Móvel'!$M:$M,$B71,'Estruturante Móvel'!$AM:$AM,KD$4))-(COUNTIFS('Estruturante Móvel'!$M:$M,$B71,'Estruturante Móvel'!$AM:$AM,KD$4,'Estruturante Móvel'!$AQ:$AQ,"REPARO FO"))</f>
        <v>0</v>
      </c>
      <c r="KE71" s="140">
        <f>(COUNTIFS('Estruturante Móvel'!$M:$M,$B70,'Estruturante Móvel'!$C:$C,"&lt;&gt;PREVISTO",'Estruturante Móvel'!$G:$G,KD$4,'Estruturante Móvel'!$L:$L,'CRONOGRAMA_CONST+MIGRACAO'!JT$7))</f>
        <v>0</v>
      </c>
      <c r="KF71" s="139">
        <f>(COUNTIFS('Estruturante Móvel'!$M:$M,$B71,'Estruturante Móvel'!$AM:$AM,KF$4))-(COUNTIFS('Estruturante Móvel'!$M:$M,$B71,'Estruturante Móvel'!$AM:$AM,KF$4,'Estruturante Móvel'!$AQ:$AQ,"REPARO FO"))</f>
        <v>0</v>
      </c>
      <c r="KG71" s="140">
        <f>(COUNTIFS('Estruturante Móvel'!$M:$M,$B70,'Estruturante Móvel'!$C:$C,"&lt;&gt;PREVISTO",'Estruturante Móvel'!$G:$G,KF$4,'Estruturante Móvel'!$L:$L,'CRONOGRAMA_CONST+MIGRACAO'!JV$7))</f>
        <v>0</v>
      </c>
      <c r="KH71" s="139">
        <f>(COUNTIFS('Estruturante Móvel'!$M:$M,$B71,'Estruturante Móvel'!$AM:$AM,KH$4))-(COUNTIFS('Estruturante Móvel'!$M:$M,$B71,'Estruturante Móvel'!$AM:$AM,KH$4,'Estruturante Móvel'!$AQ:$AQ,"REPARO FO"))</f>
        <v>0</v>
      </c>
      <c r="KI71" s="140">
        <f>(COUNTIFS('Estruturante Móvel'!$M:$M,$B70,'Estruturante Móvel'!$C:$C,"&lt;&gt;PREVISTO",'Estruturante Móvel'!$G:$G,KH$4,'Estruturante Móvel'!$L:$L,'CRONOGRAMA_CONST+MIGRACAO'!JX$7))</f>
        <v>0</v>
      </c>
      <c r="KJ71" s="139">
        <f>(COUNTIFS('Estruturante Móvel'!$M:$M,$B71,'Estruturante Móvel'!$AM:$AM,KJ$4))-(COUNTIFS('Estruturante Móvel'!$M:$M,$B71,'Estruturante Móvel'!$AM:$AM,KJ$4,'Estruturante Móvel'!$AQ:$AQ,"REPARO FO"))</f>
        <v>0</v>
      </c>
      <c r="KK71" s="140">
        <f>(COUNTIFS('Estruturante Móvel'!$M:$M,$B70,'Estruturante Móvel'!$C:$C,"&lt;&gt;PREVISTO",'Estruturante Móvel'!$G:$G,KJ$4,'Estruturante Móvel'!$L:$L,'CRONOGRAMA_CONST+MIGRACAO'!JZ$7))</f>
        <v>0</v>
      </c>
      <c r="KL71" s="139">
        <f>(COUNTIFS('Estruturante Móvel'!$M:$M,$B71,'Estruturante Móvel'!$AM:$AM,KL$4))-(COUNTIFS('Estruturante Móvel'!$M:$M,$B71,'Estruturante Móvel'!$AM:$AM,KL$4,'Estruturante Móvel'!$AQ:$AQ,"REPARO FO"))</f>
        <v>0</v>
      </c>
      <c r="KM71" s="140">
        <f>(COUNTIFS('Estruturante Móvel'!$M:$M,$B70,'Estruturante Móvel'!$C:$C,"&lt;&gt;PREVISTO",'Estruturante Móvel'!$G:$G,KL$4,'Estruturante Móvel'!$L:$L,'CRONOGRAMA_CONST+MIGRACAO'!KB$7))</f>
        <v>0</v>
      </c>
      <c r="KN71" s="139">
        <f>(COUNTIFS('Estruturante Móvel'!$M:$M,$B71,'Estruturante Móvel'!$AM:$AM,KN$4))-(COUNTIFS('Estruturante Móvel'!$M:$M,$B71,'Estruturante Móvel'!$AM:$AM,KN$4,'Estruturante Móvel'!$AQ:$AQ,"REPARO FO"))</f>
        <v>0</v>
      </c>
      <c r="KO71" s="140">
        <f>(COUNTIFS('Estruturante Móvel'!$M:$M,$B70,'Estruturante Móvel'!$C:$C,"&lt;&gt;PREVISTO",'Estruturante Móvel'!$G:$G,KN$4,'Estruturante Móvel'!$L:$L,'CRONOGRAMA_CONST+MIGRACAO'!KD$7))</f>
        <v>0</v>
      </c>
      <c r="KP71" s="139">
        <f>(COUNTIFS('Estruturante Móvel'!$M:$M,$B71,'Estruturante Móvel'!$AM:$AM,KP$4))-(COUNTIFS('Estruturante Móvel'!$M:$M,$B71,'Estruturante Móvel'!$AM:$AM,KP$4,'Estruturante Móvel'!$AQ:$AQ,"REPARO FO"))</f>
        <v>0</v>
      </c>
      <c r="KQ71" s="140">
        <f>(COUNTIFS('Estruturante Móvel'!$M:$M,$B70,'Estruturante Móvel'!$C:$C,"&lt;&gt;PREVISTO",'Estruturante Móvel'!$G:$G,KP$4,'Estruturante Móvel'!$L:$L,'CRONOGRAMA_CONST+MIGRACAO'!KF$7))</f>
        <v>0</v>
      </c>
      <c r="KR71" s="139">
        <f>(COUNTIFS('Estruturante Móvel'!$M:$M,$B71,'Estruturante Móvel'!$AM:$AM,KR$4))-(COUNTIFS('Estruturante Móvel'!$M:$M,$B71,'Estruturante Móvel'!$AM:$AM,KR$4,'Estruturante Móvel'!$AQ:$AQ,"REPARO FO"))</f>
        <v>0</v>
      </c>
      <c r="KS71" s="140">
        <f>(COUNTIFS('Estruturante Móvel'!$M:$M,$B70,'Estruturante Móvel'!$C:$C,"&lt;&gt;PREVISTO",'Estruturante Móvel'!$G:$G,KR$4,'Estruturante Móvel'!$L:$L,'CRONOGRAMA_CONST+MIGRACAO'!KH$7))</f>
        <v>0</v>
      </c>
      <c r="KT71" s="139">
        <f>(COUNTIFS('Estruturante Móvel'!$M:$M,$B71,'Estruturante Móvel'!$AM:$AM,KT$4))-(COUNTIFS('Estruturante Móvel'!$M:$M,$B71,'Estruturante Móvel'!$AM:$AM,KT$4,'Estruturante Móvel'!$AQ:$AQ,"REPARO FO"))</f>
        <v>0</v>
      </c>
      <c r="KU71" s="140">
        <f>(COUNTIFS('Estruturante Móvel'!$M:$M,$B70,'Estruturante Móvel'!$C:$C,"&lt;&gt;PREVISTO",'Estruturante Móvel'!$G:$G,KT$4,'Estruturante Móvel'!$L:$L,'CRONOGRAMA_CONST+MIGRACAO'!KJ$7))</f>
        <v>0</v>
      </c>
      <c r="KV71" s="139">
        <f>(COUNTIFS('Estruturante Móvel'!$M:$M,$B71,'Estruturante Móvel'!$AM:$AM,KV$4))-(COUNTIFS('Estruturante Móvel'!$M:$M,$B71,'Estruturante Móvel'!$AM:$AM,KV$4,'Estruturante Móvel'!$AQ:$AQ,"REPARO FO"))</f>
        <v>0</v>
      </c>
      <c r="KW71" s="140">
        <f>(COUNTIFS('Estruturante Móvel'!$M:$M,$B70,'Estruturante Móvel'!$C:$C,"&lt;&gt;PREVISTO",'Estruturante Móvel'!$G:$G,KV$4,'Estruturante Móvel'!$L:$L,'CRONOGRAMA_CONST+MIGRACAO'!KL$7))</f>
        <v>0</v>
      </c>
      <c r="KX71" s="139">
        <f>(COUNTIFS('Estruturante Móvel'!$M:$M,$B71,'Estruturante Móvel'!$AM:$AM,KX$4))-(COUNTIFS('Estruturante Móvel'!$M:$M,$B71,'Estruturante Móvel'!$AM:$AM,KX$4,'Estruturante Móvel'!$AQ:$AQ,"REPARO FO"))</f>
        <v>0</v>
      </c>
      <c r="KY71" s="140">
        <f>(COUNTIFS('Estruturante Móvel'!$M:$M,$B70,'Estruturante Móvel'!$C:$C,"&lt;&gt;PREVISTO",'Estruturante Móvel'!$G:$G,KX$4,'Estruturante Móvel'!$L:$L,'CRONOGRAMA_CONST+MIGRACAO'!KN$7))</f>
        <v>0</v>
      </c>
      <c r="KZ71" s="139">
        <f>(COUNTIFS('Estruturante Móvel'!$M:$M,$B71,'Estruturante Móvel'!$AM:$AM,KZ$4))-(COUNTIFS('Estruturante Móvel'!$M:$M,$B71,'Estruturante Móvel'!$AM:$AM,KZ$4,'Estruturante Móvel'!$AQ:$AQ,"REPARO FO"))</f>
        <v>0</v>
      </c>
      <c r="LA71" s="140">
        <f>(COUNTIFS('Estruturante Móvel'!$M:$M,$B70,'Estruturante Móvel'!$C:$C,"&lt;&gt;PREVISTO",'Estruturante Móvel'!$G:$G,KZ$4,'Estruturante Móvel'!$L:$L,'CRONOGRAMA_CONST+MIGRACAO'!KP$7))</f>
        <v>0</v>
      </c>
      <c r="LB71" s="139">
        <f>(COUNTIFS('Estruturante Móvel'!$M:$M,$B71,'Estruturante Móvel'!$AM:$AM,LB$4))-(COUNTIFS('Estruturante Móvel'!$M:$M,$B71,'Estruturante Móvel'!$AM:$AM,LB$4,'Estruturante Móvel'!$AQ:$AQ,"REPARO FO"))</f>
        <v>0</v>
      </c>
      <c r="LC71" s="140">
        <f>(COUNTIFS('Estruturante Móvel'!$M:$M,$B70,'Estruturante Móvel'!$C:$C,"&lt;&gt;PREVISTO",'Estruturante Móvel'!$G:$G,LB$4,'Estruturante Móvel'!$L:$L,'CRONOGRAMA_CONST+MIGRACAO'!KR$7))</f>
        <v>0</v>
      </c>
      <c r="LD71" s="139">
        <f>(COUNTIFS('Estruturante Móvel'!$M:$M,$B71,'Estruturante Móvel'!$AM:$AM,LD$4))-(COUNTIFS('Estruturante Móvel'!$M:$M,$B71,'Estruturante Móvel'!$AM:$AM,LD$4,'Estruturante Móvel'!$AQ:$AQ,"REPARO FO"))</f>
        <v>0</v>
      </c>
      <c r="LE71" s="140">
        <f>(COUNTIFS('Estruturante Móvel'!$M:$M,$B70,'Estruturante Móvel'!$C:$C,"&lt;&gt;PREVISTO",'Estruturante Móvel'!$G:$G,LD$4,'Estruturante Móvel'!$L:$L,'CRONOGRAMA_CONST+MIGRACAO'!KT$7))</f>
        <v>0</v>
      </c>
      <c r="LF71" s="139">
        <f>(COUNTIFS('Estruturante Móvel'!$M:$M,$B71,'Estruturante Móvel'!$AM:$AM,LF$4))-(COUNTIFS('Estruturante Móvel'!$M:$M,$B71,'Estruturante Móvel'!$AM:$AM,LF$4,'Estruturante Móvel'!$AQ:$AQ,"REPARO FO"))</f>
        <v>0</v>
      </c>
      <c r="LG71" s="140">
        <f>(COUNTIFS('Estruturante Móvel'!$M:$M,$B70,'Estruturante Móvel'!$C:$C,"&lt;&gt;PREVISTO",'Estruturante Móvel'!$G:$G,LF$4,'Estruturante Móvel'!$L:$L,'CRONOGRAMA_CONST+MIGRACAO'!KV$7))</f>
        <v>0</v>
      </c>
      <c r="LH71" s="139">
        <f>(COUNTIFS('Estruturante Móvel'!$M:$M,$B71,'Estruturante Móvel'!$AM:$AM,LH$4))-(COUNTIFS('Estruturante Móvel'!$M:$M,$B71,'Estruturante Móvel'!$AM:$AM,LH$4,'Estruturante Móvel'!$AQ:$AQ,"REPARO FO"))</f>
        <v>0</v>
      </c>
      <c r="LI71" s="140">
        <f>(COUNTIFS('Estruturante Móvel'!$M:$M,$B70,'Estruturante Móvel'!$C:$C,"&lt;&gt;PREVISTO",'Estruturante Móvel'!$G:$G,LH$4,'Estruturante Móvel'!$L:$L,'CRONOGRAMA_CONST+MIGRACAO'!KX$7))</f>
        <v>0</v>
      </c>
      <c r="LJ71" s="139">
        <f>(COUNTIFS('Estruturante Móvel'!$M:$M,$B71,'Estruturante Móvel'!$AM:$AM,LJ$4))-(COUNTIFS('Estruturante Móvel'!$M:$M,$B71,'Estruturante Móvel'!$AM:$AM,LJ$4,'Estruturante Móvel'!$AQ:$AQ,"REPARO FO"))</f>
        <v>0</v>
      </c>
      <c r="LK71" s="140">
        <f>(COUNTIFS('Estruturante Móvel'!$M:$M,$B70,'Estruturante Móvel'!$C:$C,"&lt;&gt;PREVISTO",'Estruturante Móvel'!$G:$G,LJ$4,'Estruturante Móvel'!$L:$L,'CRONOGRAMA_CONST+MIGRACAO'!KZ$7))</f>
        <v>0</v>
      </c>
      <c r="LL71" s="139">
        <f>(COUNTIFS('Estruturante Móvel'!$M:$M,$B71,'Estruturante Móvel'!$AM:$AM,LL$4))-(COUNTIFS('Estruturante Móvel'!$M:$M,$B71,'Estruturante Móvel'!$AM:$AM,LL$4,'Estruturante Móvel'!$AQ:$AQ,"REPARO FO"))</f>
        <v>0</v>
      </c>
      <c r="LM71" s="140">
        <f>(COUNTIFS('Estruturante Móvel'!$M:$M,$B70,'Estruturante Móvel'!$C:$C,"&lt;&gt;PREVISTO",'Estruturante Móvel'!$G:$G,LL$4,'Estruturante Móvel'!$L:$L,'CRONOGRAMA_CONST+MIGRACAO'!LB$7))</f>
        <v>0</v>
      </c>
      <c r="LN71" s="139">
        <f>(COUNTIFS('Estruturante Móvel'!$M:$M,$B71,'Estruturante Móvel'!$AM:$AM,LN$4))-(COUNTIFS('Estruturante Móvel'!$M:$M,$B71,'Estruturante Móvel'!$AM:$AM,LN$4,'Estruturante Móvel'!$AQ:$AQ,"REPARO FO"))</f>
        <v>0</v>
      </c>
      <c r="LO71" s="140">
        <f>(COUNTIFS('Estruturante Móvel'!$M:$M,$B70,'Estruturante Móvel'!$C:$C,"&lt;&gt;PREVISTO",'Estruturante Móvel'!$G:$G,LN$4,'Estruturante Móvel'!$L:$L,'CRONOGRAMA_CONST+MIGRACAO'!LD$7))</f>
        <v>0</v>
      </c>
      <c r="LP71" s="139">
        <f>(COUNTIFS('Estruturante Móvel'!$M:$M,$B71,'Estruturante Móvel'!$AM:$AM,LP$4))-(COUNTIFS('Estruturante Móvel'!$M:$M,$B71,'Estruturante Móvel'!$AM:$AM,LP$4,'Estruturante Móvel'!$AQ:$AQ,"REPARO FO"))</f>
        <v>0</v>
      </c>
      <c r="LQ71" s="140">
        <f>(COUNTIFS('Estruturante Móvel'!$M:$M,$B70,'Estruturante Móvel'!$C:$C,"&lt;&gt;PREVISTO",'Estruturante Móvel'!$G:$G,LP$4,'Estruturante Móvel'!$L:$L,'CRONOGRAMA_CONST+MIGRACAO'!LF$7))</f>
        <v>0</v>
      </c>
      <c r="LR71" s="139">
        <f>(COUNTIFS('Estruturante Móvel'!$M:$M,$B71,'Estruturante Móvel'!$AM:$AM,LR$4))-(COUNTIFS('Estruturante Móvel'!$M:$M,$B71,'Estruturante Móvel'!$AM:$AM,LR$4,'Estruturante Móvel'!$AQ:$AQ,"REPARO FO"))</f>
        <v>0</v>
      </c>
      <c r="LS71" s="140">
        <f>(COUNTIFS('Estruturante Móvel'!$M:$M,$B70,'Estruturante Móvel'!$C:$C,"&lt;&gt;PREVISTO",'Estruturante Móvel'!$G:$G,LR$4,'Estruturante Móvel'!$L:$L,'CRONOGRAMA_CONST+MIGRACAO'!LH$7))</f>
        <v>0</v>
      </c>
      <c r="LT71" s="139">
        <f>(COUNTIFS('Estruturante Móvel'!$M:$M,$B71,'Estruturante Móvel'!$AM:$AM,LT$4))-(COUNTIFS('Estruturante Móvel'!$M:$M,$B71,'Estruturante Móvel'!$AM:$AM,LT$4,'Estruturante Móvel'!$AQ:$AQ,"REPARO FO"))</f>
        <v>0</v>
      </c>
      <c r="LU71" s="140">
        <f>(COUNTIFS('Estruturante Móvel'!$M:$M,$B70,'Estruturante Móvel'!$C:$C,"&lt;&gt;PREVISTO",'Estruturante Móvel'!$G:$G,LT$4,'Estruturante Móvel'!$L:$L,'CRONOGRAMA_CONST+MIGRACAO'!LJ$7))</f>
        <v>0</v>
      </c>
      <c r="LV71" s="139">
        <f>(COUNTIFS('Estruturante Móvel'!$M:$M,$B71,'Estruturante Móvel'!$AM:$AM,LV$4))-(COUNTIFS('Estruturante Móvel'!$M:$M,$B71,'Estruturante Móvel'!$AM:$AM,LV$4,'Estruturante Móvel'!$AQ:$AQ,"REPARO FO"))</f>
        <v>0</v>
      </c>
      <c r="LW71" s="140">
        <f>(COUNTIFS('Estruturante Móvel'!$M:$M,$B70,'Estruturante Móvel'!$C:$C,"&lt;&gt;PREVISTO",'Estruturante Móvel'!$G:$G,LV$4,'Estruturante Móvel'!$L:$L,'CRONOGRAMA_CONST+MIGRACAO'!LL$7))</f>
        <v>0</v>
      </c>
      <c r="LX71" s="139">
        <f>(COUNTIFS('Estruturante Móvel'!$M:$M,$B71,'Estruturante Móvel'!$AM:$AM,LX$4))-(COUNTIFS('Estruturante Móvel'!$M:$M,$B71,'Estruturante Móvel'!$AM:$AM,LX$4,'Estruturante Móvel'!$AQ:$AQ,"REPARO FO"))</f>
        <v>0</v>
      </c>
      <c r="LY71" s="140">
        <f>(COUNTIFS('Estruturante Móvel'!$M:$M,$B70,'Estruturante Móvel'!$C:$C,"&lt;&gt;PREVISTO",'Estruturante Móvel'!$G:$G,LX$4,'Estruturante Móvel'!$L:$L,'CRONOGRAMA_CONST+MIGRACAO'!LN$7))</f>
        <v>0</v>
      </c>
      <c r="LZ71" s="139">
        <f>(COUNTIFS('Estruturante Móvel'!$M:$M,$B71,'Estruturante Móvel'!$AM:$AM,LZ$4))-(COUNTIFS('Estruturante Móvel'!$M:$M,$B71,'Estruturante Móvel'!$AM:$AM,LZ$4,'Estruturante Móvel'!$AQ:$AQ,"REPARO FO"))</f>
        <v>0</v>
      </c>
      <c r="MA71" s="140">
        <f>(COUNTIFS('Estruturante Móvel'!$M:$M,$B70,'Estruturante Móvel'!$C:$C,"&lt;&gt;PREVISTO",'Estruturante Móvel'!$G:$G,LZ$4,'Estruturante Móvel'!$L:$L,'CRONOGRAMA_CONST+MIGRACAO'!LP$7))</f>
        <v>0</v>
      </c>
      <c r="MB71" s="139">
        <f>(COUNTIFS('Estruturante Móvel'!$M:$M,$B71,'Estruturante Móvel'!$AM:$AM,MB$4))-(COUNTIFS('Estruturante Móvel'!$M:$M,$B71,'Estruturante Móvel'!$AM:$AM,MB$4,'Estruturante Móvel'!$AQ:$AQ,"REPARO FO"))</f>
        <v>0</v>
      </c>
      <c r="MC71" s="140">
        <f>(COUNTIFS('Estruturante Móvel'!$M:$M,$B70,'Estruturante Móvel'!$C:$C,"&lt;&gt;PREVISTO",'Estruturante Móvel'!$G:$G,MB$4,'Estruturante Móvel'!$L:$L,'CRONOGRAMA_CONST+MIGRACAO'!LR$7))</f>
        <v>0</v>
      </c>
      <c r="MD71" s="139">
        <f>(COUNTIFS('Estruturante Móvel'!$M:$M,$B71,'Estruturante Móvel'!$AM:$AM,MD$4))-(COUNTIFS('Estruturante Móvel'!$M:$M,$B71,'Estruturante Móvel'!$AM:$AM,MD$4,'Estruturante Móvel'!$AQ:$AQ,"REPARO FO"))</f>
        <v>0</v>
      </c>
      <c r="ME71" s="140">
        <f>(COUNTIFS('Estruturante Móvel'!$M:$M,$B70,'Estruturante Móvel'!$C:$C,"&lt;&gt;PREVISTO",'Estruturante Móvel'!$G:$G,MD$4,'Estruturante Móvel'!$L:$L,'CRONOGRAMA_CONST+MIGRACAO'!LT$7))</f>
        <v>0</v>
      </c>
      <c r="MF71" s="139">
        <f>(COUNTIFS('Estruturante Móvel'!$M:$M,$B71,'Estruturante Móvel'!$AM:$AM,MF$4))-(COUNTIFS('Estruturante Móvel'!$M:$M,$B71,'Estruturante Móvel'!$AM:$AM,MF$4,'Estruturante Móvel'!$AQ:$AQ,"REPARO FO"))</f>
        <v>0</v>
      </c>
      <c r="MG71" s="140">
        <f>(COUNTIFS('Estruturante Móvel'!$M:$M,$B70,'Estruturante Móvel'!$C:$C,"&lt;&gt;PREVISTO",'Estruturante Móvel'!$G:$G,MF$4,'Estruturante Móvel'!$L:$L,'CRONOGRAMA_CONST+MIGRACAO'!LV$7))</f>
        <v>0</v>
      </c>
      <c r="MH71" s="139">
        <f>(COUNTIFS('Estruturante Móvel'!$M:$M,$B71,'Estruturante Móvel'!$AM:$AM,MH$4))-(COUNTIFS('Estruturante Móvel'!$M:$M,$B71,'Estruturante Móvel'!$AM:$AM,MH$4,'Estruturante Móvel'!$AQ:$AQ,"REPARO FO"))</f>
        <v>0</v>
      </c>
      <c r="MI71" s="140">
        <f>(COUNTIFS('Estruturante Móvel'!$M:$M,$B70,'Estruturante Móvel'!$C:$C,"&lt;&gt;PREVISTO",'Estruturante Móvel'!$G:$G,MH$4,'Estruturante Móvel'!$L:$L,'CRONOGRAMA_CONST+MIGRACAO'!LX$7))</f>
        <v>0</v>
      </c>
      <c r="MJ71" s="139">
        <f>(COUNTIFS('Estruturante Móvel'!$M:$M,$B71,'Estruturante Móvel'!$AM:$AM,MJ$4))-(COUNTIFS('Estruturante Móvel'!$M:$M,$B71,'Estruturante Móvel'!$AM:$AM,MJ$4,'Estruturante Móvel'!$AQ:$AQ,"REPARO FO"))</f>
        <v>0</v>
      </c>
      <c r="MK71" s="140">
        <f>(COUNTIFS('Estruturante Móvel'!$M:$M,$B70,'Estruturante Móvel'!$C:$C,"&lt;&gt;PREVISTO",'Estruturante Móvel'!$G:$G,MJ$4,'Estruturante Móvel'!$L:$L,'CRONOGRAMA_CONST+MIGRACAO'!LZ$7))</f>
        <v>0</v>
      </c>
      <c r="ML71" s="139">
        <f>(COUNTIFS('Estruturante Móvel'!$M:$M,$B71,'Estruturante Móvel'!$AM:$AM,ML$4))-(COUNTIFS('Estruturante Móvel'!$M:$M,$B71,'Estruturante Móvel'!$AM:$AM,ML$4,'Estruturante Móvel'!$AQ:$AQ,"REPARO FO"))</f>
        <v>0</v>
      </c>
      <c r="MM71" s="140">
        <f>(COUNTIFS('Estruturante Móvel'!$M:$M,$B70,'Estruturante Móvel'!$C:$C,"&lt;&gt;PREVISTO",'Estruturante Móvel'!$G:$G,ML$4,'Estruturante Móvel'!$L:$L,'CRONOGRAMA_CONST+MIGRACAO'!MB$7))</f>
        <v>0</v>
      </c>
      <c r="MN71" s="139">
        <f>(COUNTIFS('Estruturante Móvel'!$M:$M,$B71,'Estruturante Móvel'!$AM:$AM,MN$4))-(COUNTIFS('Estruturante Móvel'!$M:$M,$B71,'Estruturante Móvel'!$AM:$AM,MN$4,'Estruturante Móvel'!$AQ:$AQ,"REPARO FO"))</f>
        <v>0</v>
      </c>
      <c r="MO71" s="140">
        <f>(COUNTIFS('Estruturante Móvel'!$M:$M,$B70,'Estruturante Móvel'!$C:$C,"&lt;&gt;PREVISTO",'Estruturante Móvel'!$G:$G,MN$4,'Estruturante Móvel'!$L:$L,'CRONOGRAMA_CONST+MIGRACAO'!MD$7))</f>
        <v>0</v>
      </c>
      <c r="MP71" s="139">
        <f>(COUNTIFS('Estruturante Móvel'!$M:$M,$B71,'Estruturante Móvel'!$AM:$AM,MP$4))-(COUNTIFS('Estruturante Móvel'!$M:$M,$B71,'Estruturante Móvel'!$AM:$AM,MP$4,'Estruturante Móvel'!$AQ:$AQ,"REPARO FO"))</f>
        <v>0</v>
      </c>
      <c r="MQ71" s="140">
        <f>(COUNTIFS('Estruturante Móvel'!$M:$M,$B70,'Estruturante Móvel'!$C:$C,"&lt;&gt;PREVISTO",'Estruturante Móvel'!$G:$G,MP$4,'Estruturante Móvel'!$L:$L,'CRONOGRAMA_CONST+MIGRACAO'!MF$7))</f>
        <v>0</v>
      </c>
      <c r="MR71" s="139">
        <f>(COUNTIFS('Estruturante Móvel'!$M:$M,$B71,'Estruturante Móvel'!$AM:$AM,MR$4))-(COUNTIFS('Estruturante Móvel'!$M:$M,$B71,'Estruturante Móvel'!$AM:$AM,MR$4,'Estruturante Móvel'!$AQ:$AQ,"REPARO FO"))</f>
        <v>0</v>
      </c>
      <c r="MS71" s="140">
        <f>(COUNTIFS('Estruturante Móvel'!$M:$M,$B70,'Estruturante Móvel'!$C:$C,"&lt;&gt;PREVISTO",'Estruturante Móvel'!$G:$G,MR$4,'Estruturante Móvel'!$L:$L,'CRONOGRAMA_CONST+MIGRACAO'!MH$7))</f>
        <v>0</v>
      </c>
      <c r="MT71" s="139">
        <f>(COUNTIFS('Estruturante Móvel'!$M:$M,$B71,'Estruturante Móvel'!$AM:$AM,MT$4))-(COUNTIFS('Estruturante Móvel'!$M:$M,$B71,'Estruturante Móvel'!$AM:$AM,MT$4,'Estruturante Móvel'!$AQ:$AQ,"REPARO FO"))</f>
        <v>0</v>
      </c>
      <c r="MU71" s="140">
        <f>(COUNTIFS('Estruturante Móvel'!$M:$M,$B70,'Estruturante Móvel'!$C:$C,"&lt;&gt;PREVISTO",'Estruturante Móvel'!$G:$G,MT$4,'Estruturante Móvel'!$L:$L,'CRONOGRAMA_CONST+MIGRACAO'!MJ$7))</f>
        <v>0</v>
      </c>
      <c r="MV71" s="139">
        <f>(COUNTIFS('Estruturante Móvel'!$M:$M,$B71,'Estruturante Móvel'!$AM:$AM,MV$4))-(COUNTIFS('Estruturante Móvel'!$M:$M,$B71,'Estruturante Móvel'!$AM:$AM,MV$4,'Estruturante Móvel'!$AQ:$AQ,"REPARO FO"))</f>
        <v>0</v>
      </c>
      <c r="MW71" s="140">
        <f>(COUNTIFS('Estruturante Móvel'!$M:$M,$B70,'Estruturante Móvel'!$C:$C,"&lt;&gt;PREVISTO",'Estruturante Móvel'!$G:$G,MV$4,'Estruturante Móvel'!$L:$L,'CRONOGRAMA_CONST+MIGRACAO'!ML$7))</f>
        <v>0</v>
      </c>
      <c r="MX71" s="139">
        <f>(COUNTIFS('Estruturante Móvel'!$M:$M,$B71,'Estruturante Móvel'!$AM:$AM,MX$4))-(COUNTIFS('Estruturante Móvel'!$M:$M,$B71,'Estruturante Móvel'!$AM:$AM,MX$4,'Estruturante Móvel'!$AQ:$AQ,"REPARO FO"))</f>
        <v>0</v>
      </c>
      <c r="MY71" s="140">
        <f>(COUNTIFS('Estruturante Móvel'!$M:$M,$B70,'Estruturante Móvel'!$C:$C,"&lt;&gt;PREVISTO",'Estruturante Móvel'!$G:$G,MX$4,'Estruturante Móvel'!$L:$L,'CRONOGRAMA_CONST+MIGRACAO'!MN$7))</f>
        <v>0</v>
      </c>
      <c r="MZ71" s="139">
        <f>(COUNTIFS('Estruturante Móvel'!$M:$M,$B71,'Estruturante Móvel'!$AM:$AM,MZ$4))-(COUNTIFS('Estruturante Móvel'!$M:$M,$B71,'Estruturante Móvel'!$AM:$AM,MZ$4,'Estruturante Móvel'!$AQ:$AQ,"REPARO FO"))</f>
        <v>0</v>
      </c>
      <c r="NA71" s="140">
        <f>(COUNTIFS('Estruturante Móvel'!$M:$M,$B70,'Estruturante Móvel'!$C:$C,"&lt;&gt;PREVISTO",'Estruturante Móvel'!$G:$G,MZ$4,'Estruturante Móvel'!$L:$L,'CRONOGRAMA_CONST+MIGRACAO'!MP$7))</f>
        <v>0</v>
      </c>
      <c r="NB71" s="139">
        <f>(COUNTIFS('Estruturante Móvel'!$M:$M,$B71,'Estruturante Móvel'!$AM:$AM,NB$4))-(COUNTIFS('Estruturante Móvel'!$M:$M,$B71,'Estruturante Móvel'!$AM:$AM,NB$4,'Estruturante Móvel'!$AQ:$AQ,"REPARO FO"))</f>
        <v>0</v>
      </c>
      <c r="NC71" s="140">
        <f>(COUNTIFS('Estruturante Móvel'!$M:$M,$B70,'Estruturante Móvel'!$C:$C,"&lt;&gt;PREVISTO",'Estruturante Móvel'!$G:$G,NB$4,'Estruturante Móvel'!$L:$L,'CRONOGRAMA_CONST+MIGRACAO'!MR$7))</f>
        <v>0</v>
      </c>
      <c r="ND71" s="139">
        <f>(COUNTIFS('Estruturante Móvel'!$M:$M,$B71,'Estruturante Móvel'!$AM:$AM,ND$4))-(COUNTIFS('Estruturante Móvel'!$M:$M,$B71,'Estruturante Móvel'!$AM:$AM,ND$4,'Estruturante Móvel'!$AQ:$AQ,"REPARO FO"))</f>
        <v>0</v>
      </c>
      <c r="NE71" s="140">
        <f>(COUNTIFS('Estruturante Móvel'!$M:$M,$B70,'Estruturante Móvel'!$C:$C,"&lt;&gt;PREVISTO",'Estruturante Móvel'!$G:$G,ND$4,'Estruturante Móvel'!$L:$L,'CRONOGRAMA_CONST+MIGRACAO'!MT$7))</f>
        <v>0</v>
      </c>
      <c r="NF71" s="139">
        <f>(COUNTIFS('Estruturante Móvel'!$M:$M,$B71,'Estruturante Móvel'!$AM:$AM,NF$4))-(COUNTIFS('Estruturante Móvel'!$M:$M,$B71,'Estruturante Móvel'!$AM:$AM,NF$4,'Estruturante Móvel'!$AQ:$AQ,"REPARO FO"))</f>
        <v>0</v>
      </c>
      <c r="NG71" s="140">
        <f>(COUNTIFS('Estruturante Móvel'!$M:$M,$B70,'Estruturante Móvel'!$C:$C,"&lt;&gt;PREVISTO",'Estruturante Móvel'!$G:$G,NF$4,'Estruturante Móvel'!$L:$L,'CRONOGRAMA_CONST+MIGRACAO'!MV$7))</f>
        <v>0</v>
      </c>
      <c r="NH71" s="139">
        <f>(COUNTIFS('Estruturante Móvel'!$M:$M,$B71,'Estruturante Móvel'!$AM:$AM,NH$4))-(COUNTIFS('Estruturante Móvel'!$M:$M,$B71,'Estruturante Móvel'!$AM:$AM,NH$4,'Estruturante Móvel'!$AQ:$AQ,"REPARO FO"))</f>
        <v>0</v>
      </c>
      <c r="NI71" s="140">
        <f>(COUNTIFS('Estruturante Móvel'!$M:$M,$B70,'Estruturante Móvel'!$C:$C,"&lt;&gt;PREVISTO",'Estruturante Móvel'!$G:$G,NH$4,'Estruturante Móvel'!$L:$L,'CRONOGRAMA_CONST+MIGRACAO'!MX$7))</f>
        <v>0</v>
      </c>
    </row>
    <row r="72" spans="1:373" hidden="1" outlineLevel="1">
      <c r="B72" s="205" t="s">
        <v>445</v>
      </c>
      <c r="C72" s="161" t="s">
        <v>186</v>
      </c>
      <c r="D72" s="161">
        <f>COUNTIFS('Estruturante Móvel'!$M:$M,B70,'Estruturante Móvel'!$L:$L,'CRONOGRAMA_CONST+MIGRACAO'!B72)</f>
        <v>3</v>
      </c>
      <c r="E72" s="161">
        <f>(COUNTIFS('Estruturante Móvel'!$M:$M,B70,'Estruturante Móvel'!$C:$C,"&lt;&gt;PREVISTO",'Estruturante Móvel'!$L:$L,'CRONOGRAMA_CONST+MIGRACAO'!B72))</f>
        <v>3</v>
      </c>
      <c r="F72" s="162">
        <f>(COUNTIFS('Estruturante Móvel'!$M:$M,B70,'Estruturante Móvel'!$C:$C,"PREVISTO",'Estruturante Móvel'!$L:$L,'CRONOGRAMA_CONST+MIGRACAO'!B72))</f>
        <v>0</v>
      </c>
      <c r="G72" s="162"/>
      <c r="H72" s="165" t="str">
        <f t="shared" si="384"/>
        <v>Concluído</v>
      </c>
      <c r="I72" s="166">
        <v>45566</v>
      </c>
      <c r="J72" s="160">
        <f t="shared" si="385"/>
        <v>1</v>
      </c>
      <c r="K72" s="157">
        <f t="shared" si="386"/>
        <v>3</v>
      </c>
      <c r="L72" s="139">
        <f>(COUNTIFS('Estruturante Móvel'!$M:$M,$B70,'Estruturante Móvel'!$AM:$AM,L$4,'Estruturante Móvel'!$L:$L,'CRONOGRAMA_CONST+MIGRACAO'!$B72))</f>
        <v>0</v>
      </c>
      <c r="M72" s="140">
        <f>(COUNTIFS('Estruturante Móvel'!$M:$M,$B70,'Estruturante Móvel'!$C:$C,"&lt;&gt;PREVISTO",'Estruturante Móvel'!$G:$G,L$4,'Estruturante Móvel'!$L:$L,'CRONOGRAMA_CONST+MIGRACAO'!B$8))</f>
        <v>0</v>
      </c>
      <c r="N72" s="139">
        <f>(COUNTIFS('Estruturante Móvel'!$M:$M,$B70,'Estruturante Móvel'!$AM:$AM,N$4,'Estruturante Móvel'!$L:$L,'CRONOGRAMA_CONST+MIGRACAO'!$B72))</f>
        <v>0</v>
      </c>
      <c r="O72" s="140">
        <f>(COUNTIFS('Estruturante Móvel'!$M:$M,$B70,'Estruturante Móvel'!$C:$C,"&lt;&gt;PREVISTO",'Estruturante Móvel'!$G:$G,N$4,'Estruturante Móvel'!$L:$L,'CRONOGRAMA_CONST+MIGRACAO'!D$8))</f>
        <v>0</v>
      </c>
      <c r="P72" s="139">
        <f>(COUNTIFS('Estruturante Móvel'!$M:$M,$B70,'Estruturante Móvel'!$AM:$AM,P$4,'Estruturante Móvel'!$L:$L,'CRONOGRAMA_CONST+MIGRACAO'!$B72))</f>
        <v>0</v>
      </c>
      <c r="Q72" s="140">
        <f>(COUNTIFS('Estruturante Móvel'!$M:$M,$B70,'Estruturante Móvel'!$C:$C,"&lt;&gt;PREVISTO",'Estruturante Móvel'!$G:$G,P$4,'Estruturante Móvel'!$L:$L,'CRONOGRAMA_CONST+MIGRACAO'!F$8))</f>
        <v>0</v>
      </c>
      <c r="R72" s="139">
        <f>(COUNTIFS('Estruturante Móvel'!$M:$M,$B70,'Estruturante Móvel'!$AM:$AM,R$4,'Estruturante Móvel'!$L:$L,'CRONOGRAMA_CONST+MIGRACAO'!$B72))</f>
        <v>0</v>
      </c>
      <c r="S72" s="140">
        <f>(COUNTIFS('Estruturante Móvel'!$M:$M,$B70,'Estruturante Móvel'!$C:$C,"&lt;&gt;PREVISTO",'Estruturante Móvel'!$G:$G,R$4,'Estruturante Móvel'!$L:$L,'CRONOGRAMA_CONST+MIGRACAO'!H$8))</f>
        <v>0</v>
      </c>
      <c r="T72" s="139">
        <f>(COUNTIFS('Estruturante Móvel'!$M:$M,$B70,'Estruturante Móvel'!$AM:$AM,T$4,'Estruturante Móvel'!$L:$L,'CRONOGRAMA_CONST+MIGRACAO'!$B72))</f>
        <v>0</v>
      </c>
      <c r="U72" s="140">
        <f>(COUNTIFS('Estruturante Móvel'!$M:$M,$B70,'Estruturante Móvel'!$C:$C,"&lt;&gt;PREVISTO",'Estruturante Móvel'!$G:$G,T$4,'Estruturante Móvel'!$L:$L,'CRONOGRAMA_CONST+MIGRACAO'!J$8))</f>
        <v>0</v>
      </c>
      <c r="V72" s="139">
        <f>(COUNTIFS('Estruturante Móvel'!$M:$M,$B70,'Estruturante Móvel'!$AM:$AM,V$4,'Estruturante Móvel'!$L:$L,'CRONOGRAMA_CONST+MIGRACAO'!$B72))</f>
        <v>0</v>
      </c>
      <c r="W72" s="140">
        <f>(COUNTIFS('Estruturante Móvel'!$M:$M,$B70,'Estruturante Móvel'!$C:$C,"&lt;&gt;PREVISTO",'Estruturante Móvel'!$G:$G,V$4,'Estruturante Móvel'!$L:$L,'CRONOGRAMA_CONST+MIGRACAO'!L$8))</f>
        <v>0</v>
      </c>
      <c r="X72" s="139">
        <f>(COUNTIFS('Estruturante Móvel'!$M:$M,$B70,'Estruturante Móvel'!$AM:$AM,X$4,'Estruturante Móvel'!$L:$L,'CRONOGRAMA_CONST+MIGRACAO'!$B72))</f>
        <v>0</v>
      </c>
      <c r="Y72" s="140">
        <f>(COUNTIFS('Estruturante Móvel'!$M:$M,$B70,'Estruturante Móvel'!$C:$C,"&lt;&gt;PREVISTO",'Estruturante Móvel'!$G:$G,X$4,'Estruturante Móvel'!$L:$L,'CRONOGRAMA_CONST+MIGRACAO'!N$8))</f>
        <v>0</v>
      </c>
      <c r="Z72" s="139">
        <f>(COUNTIFS('Estruturante Móvel'!$M:$M,$B70,'Estruturante Móvel'!$AM:$AM,Z$4,'Estruturante Móvel'!$L:$L,'CRONOGRAMA_CONST+MIGRACAO'!$B72))</f>
        <v>0</v>
      </c>
      <c r="AA72" s="140">
        <f>(COUNTIFS('Estruturante Móvel'!$M:$M,$B70,'Estruturante Móvel'!$C:$C,"&lt;&gt;PREVISTO",'Estruturante Móvel'!$G:$G,Z$4,'Estruturante Móvel'!$L:$L,'CRONOGRAMA_CONST+MIGRACAO'!P$8))</f>
        <v>0</v>
      </c>
      <c r="AB72" s="139">
        <f>(COUNTIFS('Estruturante Móvel'!$M:$M,$B70,'Estruturante Móvel'!$AM:$AM,AB$4,'Estruturante Móvel'!$L:$L,'CRONOGRAMA_CONST+MIGRACAO'!$B72))</f>
        <v>0</v>
      </c>
      <c r="AC72" s="140">
        <f>(COUNTIFS('Estruturante Móvel'!$M:$M,$B70,'Estruturante Móvel'!$C:$C,"&lt;&gt;PREVISTO",'Estruturante Móvel'!$G:$G,AB$4,'Estruturante Móvel'!$L:$L,'CRONOGRAMA_CONST+MIGRACAO'!R$8))</f>
        <v>0</v>
      </c>
      <c r="AD72" s="139">
        <f>(COUNTIFS('Estruturante Móvel'!$M:$M,$B70,'Estruturante Móvel'!$AM:$AM,AD$4,'Estruturante Móvel'!$L:$L,'CRONOGRAMA_CONST+MIGRACAO'!$B72))</f>
        <v>0</v>
      </c>
      <c r="AE72" s="140">
        <f>(COUNTIFS('Estruturante Móvel'!$M:$M,$B70,'Estruturante Móvel'!$C:$C,"&lt;&gt;PREVISTO",'Estruturante Móvel'!$G:$G,AD$4,'Estruturante Móvel'!$L:$L,'CRONOGRAMA_CONST+MIGRACAO'!T$8))</f>
        <v>0</v>
      </c>
      <c r="AF72" s="139">
        <f>(COUNTIFS('Estruturante Móvel'!$M:$M,$B70,'Estruturante Móvel'!$AM:$AM,AF$4,'Estruturante Móvel'!$L:$L,'CRONOGRAMA_CONST+MIGRACAO'!$B72))</f>
        <v>0</v>
      </c>
      <c r="AG72" s="140">
        <f>(COUNTIFS('Estruturante Móvel'!$M:$M,$B70,'Estruturante Móvel'!$C:$C,"&lt;&gt;PREVISTO",'Estruturante Móvel'!$G:$G,AF$4,'Estruturante Móvel'!$L:$L,'CRONOGRAMA_CONST+MIGRACAO'!V$8))</f>
        <v>0</v>
      </c>
      <c r="AH72" s="139">
        <f>(COUNTIFS('Estruturante Móvel'!$M:$M,$B70,'Estruturante Móvel'!$AM:$AM,AH$4,'Estruturante Móvel'!$L:$L,'CRONOGRAMA_CONST+MIGRACAO'!$B72))</f>
        <v>0</v>
      </c>
      <c r="AI72" s="140">
        <f>(COUNTIFS('Estruturante Móvel'!$M:$M,$B70,'Estruturante Móvel'!$C:$C,"&lt;&gt;PREVISTO",'Estruturante Móvel'!$G:$G,AH$4,'Estruturante Móvel'!$L:$L,'CRONOGRAMA_CONST+MIGRACAO'!X$8))</f>
        <v>0</v>
      </c>
      <c r="AJ72" s="139">
        <f>(COUNTIFS('Estruturante Móvel'!$M:$M,$B70,'Estruturante Móvel'!$AM:$AM,AJ$4,'Estruturante Móvel'!$L:$L,'CRONOGRAMA_CONST+MIGRACAO'!$B72))</f>
        <v>0</v>
      </c>
      <c r="AK72" s="140">
        <f>(COUNTIFS('Estruturante Móvel'!$M:$M,$B70,'Estruturante Móvel'!$C:$C,"&lt;&gt;PREVISTO",'Estruturante Móvel'!$G:$G,AJ$4,'Estruturante Móvel'!$L:$L,'CRONOGRAMA_CONST+MIGRACAO'!Z$8))</f>
        <v>0</v>
      </c>
      <c r="AL72" s="139">
        <f>(COUNTIFS('Estruturante Móvel'!$M:$M,$B70,'Estruturante Móvel'!$AM:$AM,AL$4,'Estruturante Móvel'!$L:$L,'CRONOGRAMA_CONST+MIGRACAO'!$B72))</f>
        <v>0</v>
      </c>
      <c r="AM72" s="140">
        <f>(COUNTIFS('Estruturante Móvel'!$M:$M,$B70,'Estruturante Móvel'!$C:$C,"&lt;&gt;PREVISTO",'Estruturante Móvel'!$G:$G,AL$4,'Estruturante Móvel'!$L:$L,'CRONOGRAMA_CONST+MIGRACAO'!AB$8))</f>
        <v>0</v>
      </c>
      <c r="AN72" s="139">
        <f>(COUNTIFS('Estruturante Móvel'!$M:$M,$B70,'Estruturante Móvel'!$AM:$AM,AN$4,'Estruturante Móvel'!$L:$L,'CRONOGRAMA_CONST+MIGRACAO'!$B72))</f>
        <v>0</v>
      </c>
      <c r="AO72" s="140">
        <f>(COUNTIFS('Estruturante Móvel'!$M:$M,$B70,'Estruturante Móvel'!$C:$C,"&lt;&gt;PREVISTO",'Estruturante Móvel'!$G:$G,AN$4,'Estruturante Móvel'!$L:$L,'CRONOGRAMA_CONST+MIGRACAO'!AD$8))</f>
        <v>0</v>
      </c>
      <c r="AP72" s="139">
        <f>(COUNTIFS('Estruturante Móvel'!$M:$M,$B70,'Estruturante Móvel'!$AM:$AM,AP$4,'Estruturante Móvel'!$L:$L,'CRONOGRAMA_CONST+MIGRACAO'!$B72))</f>
        <v>0</v>
      </c>
      <c r="AQ72" s="140">
        <f>(COUNTIFS('Estruturante Móvel'!$M:$M,$B70,'Estruturante Móvel'!$C:$C,"&lt;&gt;PREVISTO",'Estruturante Móvel'!$G:$G,AP$4,'Estruturante Móvel'!$L:$L,'CRONOGRAMA_CONST+MIGRACAO'!AF$8))</f>
        <v>0</v>
      </c>
      <c r="AR72" s="139">
        <f>(COUNTIFS('Estruturante Móvel'!$M:$M,$B70,'Estruturante Móvel'!$AM:$AM,AR$4,'Estruturante Móvel'!$L:$L,'CRONOGRAMA_CONST+MIGRACAO'!$B72))</f>
        <v>0</v>
      </c>
      <c r="AS72" s="140">
        <f>(COUNTIFS('Estruturante Móvel'!$M:$M,$B70,'Estruturante Móvel'!$C:$C,"&lt;&gt;PREVISTO",'Estruturante Móvel'!$G:$G,AR$4,'Estruturante Móvel'!$L:$L,'CRONOGRAMA_CONST+MIGRACAO'!AH$8))</f>
        <v>0</v>
      </c>
      <c r="AT72" s="139">
        <f>(COUNTIFS('Estruturante Móvel'!$M:$M,$B70,'Estruturante Móvel'!$AM:$AM,AT$4,'Estruturante Móvel'!$L:$L,'CRONOGRAMA_CONST+MIGRACAO'!$B72))</f>
        <v>0</v>
      </c>
      <c r="AU72" s="140">
        <f>(COUNTIFS('Estruturante Móvel'!$M:$M,$B70,'Estruturante Móvel'!$C:$C,"&lt;&gt;PREVISTO",'Estruturante Móvel'!$G:$G,AT$4,'Estruturante Móvel'!$L:$L,'CRONOGRAMA_CONST+MIGRACAO'!AJ$8))</f>
        <v>0</v>
      </c>
      <c r="AV72" s="139">
        <f>(COUNTIFS('Estruturante Móvel'!$M:$M,$B70,'Estruturante Móvel'!$AM:$AM,AV$4,'Estruturante Móvel'!$L:$L,'CRONOGRAMA_CONST+MIGRACAO'!$B72))</f>
        <v>0</v>
      </c>
      <c r="AW72" s="140">
        <f>(COUNTIFS('Estruturante Móvel'!$M:$M,$B70,'Estruturante Móvel'!$C:$C,"&lt;&gt;PREVISTO",'Estruturante Móvel'!$G:$G,AV$4,'Estruturante Móvel'!$L:$L,'CRONOGRAMA_CONST+MIGRACAO'!AL$8))</f>
        <v>0</v>
      </c>
      <c r="AX72" s="139">
        <f>(COUNTIFS('Estruturante Móvel'!$M:$M,$B70,'Estruturante Móvel'!$AM:$AM,AX$4,'Estruturante Móvel'!$L:$L,'CRONOGRAMA_CONST+MIGRACAO'!$B72))</f>
        <v>0</v>
      </c>
      <c r="AY72" s="140">
        <f>(COUNTIFS('Estruturante Móvel'!$M:$M,$B70,'Estruturante Móvel'!$C:$C,"&lt;&gt;PREVISTO",'Estruturante Móvel'!$G:$G,AX$4,'Estruturante Móvel'!$L:$L,'CRONOGRAMA_CONST+MIGRACAO'!AN$8))</f>
        <v>0</v>
      </c>
      <c r="AZ72" s="139">
        <f>(COUNTIFS('Estruturante Móvel'!$M:$M,$B70,'Estruturante Móvel'!$AM:$AM,AZ$4,'Estruturante Móvel'!$L:$L,'CRONOGRAMA_CONST+MIGRACAO'!$B72))</f>
        <v>0</v>
      </c>
      <c r="BA72" s="140">
        <f>(COUNTIFS('Estruturante Móvel'!$M:$M,$B70,'Estruturante Móvel'!$C:$C,"&lt;&gt;PREVISTO",'Estruturante Móvel'!$G:$G,AZ$4,'Estruturante Móvel'!$L:$L,'CRONOGRAMA_CONST+MIGRACAO'!AP$8))</f>
        <v>0</v>
      </c>
      <c r="BB72" s="139">
        <f>(COUNTIFS('Estruturante Móvel'!$M:$M,$B70,'Estruturante Móvel'!$AM:$AM,BB$4,'Estruturante Móvel'!$L:$L,'CRONOGRAMA_CONST+MIGRACAO'!$B72))</f>
        <v>0</v>
      </c>
      <c r="BC72" s="140">
        <f>(COUNTIFS('Estruturante Móvel'!$M:$M,$B70,'Estruturante Móvel'!$C:$C,"&lt;&gt;PREVISTO",'Estruturante Móvel'!$G:$G,BB$4,'Estruturante Móvel'!$L:$L,'CRONOGRAMA_CONST+MIGRACAO'!AR$8))</f>
        <v>0</v>
      </c>
      <c r="BD72" s="139">
        <f>(COUNTIFS('Estruturante Móvel'!$M:$M,$B70,'Estruturante Móvel'!$AM:$AM,BD$4,'Estruturante Móvel'!$L:$L,'CRONOGRAMA_CONST+MIGRACAO'!$B72))</f>
        <v>0</v>
      </c>
      <c r="BE72" s="140">
        <f>(COUNTIFS('Estruturante Móvel'!$M:$M,$B70,'Estruturante Móvel'!$C:$C,"&lt;&gt;PREVISTO",'Estruturante Móvel'!$G:$G,BD$4,'Estruturante Móvel'!$L:$L,'CRONOGRAMA_CONST+MIGRACAO'!AT$8))</f>
        <v>0</v>
      </c>
      <c r="BF72" s="139">
        <f>(COUNTIFS('Estruturante Móvel'!$M:$M,$B70,'Estruturante Móvel'!$AM:$AM,BF$4,'Estruturante Móvel'!$L:$L,'CRONOGRAMA_CONST+MIGRACAO'!$B72))</f>
        <v>0</v>
      </c>
      <c r="BG72" s="140">
        <f>(COUNTIFS('Estruturante Móvel'!$M:$M,$B70,'Estruturante Móvel'!$C:$C,"&lt;&gt;PREVISTO",'Estruturante Móvel'!$G:$G,BF$4,'Estruturante Móvel'!$L:$L,'CRONOGRAMA_CONST+MIGRACAO'!AV$8))</f>
        <v>0</v>
      </c>
      <c r="BH72" s="139">
        <f>(COUNTIFS('Estruturante Móvel'!$M:$M,$B70,'Estruturante Móvel'!$AM:$AM,BH$4,'Estruturante Móvel'!$L:$L,'CRONOGRAMA_CONST+MIGRACAO'!$B72))</f>
        <v>0</v>
      </c>
      <c r="BI72" s="140">
        <f>(COUNTIFS('Estruturante Móvel'!$M:$M,$B70,'Estruturante Móvel'!$C:$C,"&lt;&gt;PREVISTO",'Estruturante Móvel'!$G:$G,BH$4,'Estruturante Móvel'!$L:$L,'CRONOGRAMA_CONST+MIGRACAO'!AX$8))</f>
        <v>0</v>
      </c>
      <c r="BJ72" s="139">
        <f>(COUNTIFS('Estruturante Móvel'!$M:$M,$B70,'Estruturante Móvel'!$AM:$AM,BJ$4,'Estruturante Móvel'!$L:$L,'CRONOGRAMA_CONST+MIGRACAO'!$B72))</f>
        <v>0</v>
      </c>
      <c r="BK72" s="140">
        <f>(COUNTIFS('Estruturante Móvel'!$M:$M,$B70,'Estruturante Móvel'!$C:$C,"&lt;&gt;PREVISTO",'Estruturante Móvel'!$G:$G,BJ$4,'Estruturante Móvel'!$L:$L,'CRONOGRAMA_CONST+MIGRACAO'!AZ$8))</f>
        <v>0</v>
      </c>
      <c r="BL72" s="139">
        <f>(COUNTIFS('Estruturante Móvel'!$M:$M,$B70,'Estruturante Móvel'!$AM:$AM,BL$4,'Estruturante Móvel'!$L:$L,'CRONOGRAMA_CONST+MIGRACAO'!$B72))</f>
        <v>0</v>
      </c>
      <c r="BM72" s="140">
        <f>(COUNTIFS('Estruturante Móvel'!$M:$M,$B70,'Estruturante Móvel'!$C:$C,"&lt;&gt;PREVISTO",'Estruturante Móvel'!$G:$G,BL$4,'Estruturante Móvel'!$L:$L,'CRONOGRAMA_CONST+MIGRACAO'!BB$8))</f>
        <v>0</v>
      </c>
      <c r="BN72" s="139">
        <f>(COUNTIFS('Estruturante Móvel'!$M:$M,$B70,'Estruturante Móvel'!$AM:$AM,BN$4,'Estruturante Móvel'!$L:$L,'CRONOGRAMA_CONST+MIGRACAO'!$B72))</f>
        <v>0</v>
      </c>
      <c r="BO72" s="140">
        <f>(COUNTIFS('Estruturante Móvel'!$M:$M,$B70,'Estruturante Móvel'!$C:$C,"&lt;&gt;PREVISTO",'Estruturante Móvel'!$G:$G,BN$4,'Estruturante Móvel'!$L:$L,'CRONOGRAMA_CONST+MIGRACAO'!BD$8))</f>
        <v>0</v>
      </c>
      <c r="BP72" s="139">
        <f>(COUNTIFS('Estruturante Móvel'!$M:$M,$B70,'Estruturante Móvel'!$AM:$AM,BP$4,'Estruturante Móvel'!$L:$L,'CRONOGRAMA_CONST+MIGRACAO'!$B72))</f>
        <v>0</v>
      </c>
      <c r="BQ72" s="140">
        <f>(COUNTIFS('Estruturante Móvel'!$M:$M,$B70,'Estruturante Móvel'!$C:$C,"&lt;&gt;PREVISTO",'Estruturante Móvel'!$G:$G,BP$4,'Estruturante Móvel'!$L:$L,'CRONOGRAMA_CONST+MIGRACAO'!BF$8))</f>
        <v>0</v>
      </c>
      <c r="BR72" s="139">
        <f>(COUNTIFS('Estruturante Móvel'!$M:$M,$B70,'Estruturante Móvel'!$AM:$AM,BR$4,'Estruturante Móvel'!$L:$L,'CRONOGRAMA_CONST+MIGRACAO'!$B72))</f>
        <v>0</v>
      </c>
      <c r="BS72" s="140">
        <f>(COUNTIFS('Estruturante Móvel'!$M:$M,$B70,'Estruturante Móvel'!$C:$C,"&lt;&gt;PREVISTO",'Estruturante Móvel'!$G:$G,BR$4,'Estruturante Móvel'!$L:$L,'CRONOGRAMA_CONST+MIGRACAO'!BH$8))</f>
        <v>0</v>
      </c>
      <c r="BT72" s="139">
        <f>(COUNTIFS('Estruturante Móvel'!$M:$M,$B72,'Estruturante Móvel'!$AM:$AM,BT$4))-(COUNTIFS('Estruturante Móvel'!$M:$M,$B72,'Estruturante Móvel'!$AM:$AM,BT$4,'Estruturante Móvel'!$AQ:$AQ,"REPARO FO"))</f>
        <v>0</v>
      </c>
      <c r="BU72" s="140">
        <f>(COUNTIFS('Estruturante Móvel'!$M:$M,$B70,'Estruturante Móvel'!$C:$C,"&lt;&gt;PREVISTO",'Estruturante Móvel'!$G:$G,BT$4,'Estruturante Móvel'!$L:$L,'CRONOGRAMA_CONST+MIGRACAO'!BJ$8))</f>
        <v>0</v>
      </c>
      <c r="BV72" s="139">
        <f>(COUNTIFS('Estruturante Móvel'!$M:$M,$B72,'Estruturante Móvel'!$AM:$AM,BV$4))-(COUNTIFS('Estruturante Móvel'!$M:$M,$B72,'Estruturante Móvel'!$AM:$AM,BV$4,'Estruturante Móvel'!$AQ:$AQ,"REPARO FO"))</f>
        <v>0</v>
      </c>
      <c r="BW72" s="140">
        <f>(COUNTIFS('Estruturante Móvel'!$M:$M,$B70,'Estruturante Móvel'!$C:$C,"&lt;&gt;PREVISTO",'Estruturante Móvel'!$G:$G,BV$4,'Estruturante Móvel'!$L:$L,'CRONOGRAMA_CONST+MIGRACAO'!BL$8))</f>
        <v>0</v>
      </c>
      <c r="BX72" s="139">
        <f>(COUNTIFS('Estruturante Móvel'!$M:$M,$B72,'Estruturante Móvel'!$AM:$AM,BX$4))-(COUNTIFS('Estruturante Móvel'!$M:$M,$B72,'Estruturante Móvel'!$AM:$AM,BX$4,'Estruturante Móvel'!$AQ:$AQ,"REPARO FO"))</f>
        <v>0</v>
      </c>
      <c r="BY72" s="140">
        <f>(COUNTIFS('Estruturante Móvel'!$M:$M,$B70,'Estruturante Móvel'!$C:$C,"&lt;&gt;PREVISTO",'Estruturante Móvel'!$G:$G,BX$4,'Estruturante Móvel'!$L:$L,'CRONOGRAMA_CONST+MIGRACAO'!BN$8))</f>
        <v>0</v>
      </c>
      <c r="BZ72" s="139">
        <f>(COUNTIFS('Estruturante Móvel'!$M:$M,$B72,'Estruturante Móvel'!$AM:$AM,BZ$4))-(COUNTIFS('Estruturante Móvel'!$M:$M,$B72,'Estruturante Móvel'!$AM:$AM,BZ$4,'Estruturante Móvel'!$AQ:$AQ,"REPARO FO"))</f>
        <v>0</v>
      </c>
      <c r="CA72" s="140">
        <f>(COUNTIFS('Estruturante Móvel'!$M:$M,$B70,'Estruturante Móvel'!$C:$C,"&lt;&gt;PREVISTO",'Estruturante Móvel'!$G:$G,BZ$4,'Estruturante Móvel'!$L:$L,'CRONOGRAMA_CONST+MIGRACAO'!BP$8))</f>
        <v>0</v>
      </c>
      <c r="CB72" s="139">
        <f>(COUNTIFS('Estruturante Móvel'!$M:$M,$B72,'Estruturante Móvel'!$AM:$AM,CB$4))-(COUNTIFS('Estruturante Móvel'!$M:$M,$B72,'Estruturante Móvel'!$AM:$AM,CB$4,'Estruturante Móvel'!$AQ:$AQ,"REPARO FO"))</f>
        <v>0</v>
      </c>
      <c r="CC72" s="140">
        <f>(COUNTIFS('Estruturante Móvel'!$M:$M,$B70,'Estruturante Móvel'!$C:$C,"&lt;&gt;PREVISTO",'Estruturante Móvel'!$G:$G,CB$4,'Estruturante Móvel'!$L:$L,'CRONOGRAMA_CONST+MIGRACAO'!BR$8))</f>
        <v>0</v>
      </c>
      <c r="CD72" s="139">
        <f>(COUNTIFS('Estruturante Móvel'!$M:$M,$B72,'Estruturante Móvel'!$AM:$AM,CD$4))-(COUNTIFS('Estruturante Móvel'!$M:$M,$B72,'Estruturante Móvel'!$AM:$AM,CD$4,'Estruturante Móvel'!$AQ:$AQ,"REPARO FO"))</f>
        <v>0</v>
      </c>
      <c r="CE72" s="140">
        <f>(COUNTIFS('Estruturante Móvel'!$M:$M,$B70,'Estruturante Móvel'!$C:$C,"&lt;&gt;PREVISTO",'Estruturante Móvel'!$G:$G,CD$4,'Estruturante Móvel'!$L:$L,'CRONOGRAMA_CONST+MIGRACAO'!BT$8))</f>
        <v>0</v>
      </c>
      <c r="CF72" s="139">
        <f>(COUNTIFS('Estruturante Móvel'!$M:$M,$B72,'Estruturante Móvel'!$AM:$AM,CF$4))-(COUNTIFS('Estruturante Móvel'!$M:$M,$B72,'Estruturante Móvel'!$AM:$AM,CF$4,'Estruturante Móvel'!$AQ:$AQ,"REPARO FO"))</f>
        <v>0</v>
      </c>
      <c r="CG72" s="140">
        <f>(COUNTIFS('Estruturante Móvel'!$M:$M,$B70,'Estruturante Móvel'!$C:$C,"&lt;&gt;PREVISTO",'Estruturante Móvel'!$G:$G,CF$4,'Estruturante Móvel'!$L:$L,'CRONOGRAMA_CONST+MIGRACAO'!BV$8))</f>
        <v>0</v>
      </c>
      <c r="CH72" s="139">
        <f>(COUNTIFS('Estruturante Móvel'!$M:$M,$B72,'Estruturante Móvel'!$AM:$AM,CH$4))-(COUNTIFS('Estruturante Móvel'!$M:$M,$B72,'Estruturante Móvel'!$AM:$AM,CH$4,'Estruturante Móvel'!$AQ:$AQ,"REPARO FO"))</f>
        <v>0</v>
      </c>
      <c r="CI72" s="140">
        <f>(COUNTIFS('Estruturante Móvel'!$M:$M,$B70,'Estruturante Móvel'!$C:$C,"&lt;&gt;PREVISTO",'Estruturante Móvel'!$G:$G,CH$4,'Estruturante Móvel'!$L:$L,'CRONOGRAMA_CONST+MIGRACAO'!BX$8))</f>
        <v>0</v>
      </c>
      <c r="CJ72" s="139">
        <f>(COUNTIFS('Estruturante Móvel'!$M:$M,$B72,'Estruturante Móvel'!$AM:$AM,CJ$4))-(COUNTIFS('Estruturante Móvel'!$M:$M,$B72,'Estruturante Móvel'!$AM:$AM,CJ$4,'Estruturante Móvel'!$AQ:$AQ,"REPARO FO"))</f>
        <v>0</v>
      </c>
      <c r="CK72" s="140">
        <f>(COUNTIFS('Estruturante Móvel'!$M:$M,$B70,'Estruturante Móvel'!$C:$C,"&lt;&gt;PREVISTO",'Estruturante Móvel'!$G:$G,CJ$4,'Estruturante Móvel'!$L:$L,'CRONOGRAMA_CONST+MIGRACAO'!BZ$8))</f>
        <v>0</v>
      </c>
      <c r="CL72" s="139">
        <f>(COUNTIFS('Estruturante Móvel'!$M:$M,$B72,'Estruturante Móvel'!$AM:$AM,CL$4))-(COUNTIFS('Estruturante Móvel'!$M:$M,$B72,'Estruturante Móvel'!$AM:$AM,CL$4,'Estruturante Móvel'!$AQ:$AQ,"REPARO FO"))</f>
        <v>0</v>
      </c>
      <c r="CM72" s="140">
        <f>(COUNTIFS('Estruturante Móvel'!$M:$M,$B70,'Estruturante Móvel'!$C:$C,"&lt;&gt;PREVISTO",'Estruturante Móvel'!$G:$G,CL$4,'Estruturante Móvel'!$L:$L,'CRONOGRAMA_CONST+MIGRACAO'!CB$8))</f>
        <v>0</v>
      </c>
      <c r="CN72" s="139">
        <f>(COUNTIFS('Estruturante Móvel'!$M:$M,$B72,'Estruturante Móvel'!$AM:$AM,CN$4))-(COUNTIFS('Estruturante Móvel'!$M:$M,$B72,'Estruturante Móvel'!$AM:$AM,CN$4,'Estruturante Móvel'!$AQ:$AQ,"REPARO FO"))</f>
        <v>0</v>
      </c>
      <c r="CO72" s="140">
        <f>(COUNTIFS('Estruturante Móvel'!$M:$M,$B70,'Estruturante Móvel'!$C:$C,"&lt;&gt;PREVISTO",'Estruturante Móvel'!$G:$G,CN$4,'Estruturante Móvel'!$L:$L,'CRONOGRAMA_CONST+MIGRACAO'!CD$8))</f>
        <v>0</v>
      </c>
      <c r="CP72" s="139">
        <f>(COUNTIFS('Estruturante Móvel'!$M:$M,$B72,'Estruturante Móvel'!$AM:$AM,CP$4))-(COUNTIFS('Estruturante Móvel'!$M:$M,$B72,'Estruturante Móvel'!$AM:$AM,CP$4,'Estruturante Móvel'!$AQ:$AQ,"REPARO FO"))</f>
        <v>0</v>
      </c>
      <c r="CQ72" s="140">
        <f>(COUNTIFS('Estruturante Móvel'!$M:$M,$B70,'Estruturante Móvel'!$C:$C,"&lt;&gt;PREVISTO",'Estruturante Móvel'!$G:$G,CP$4,'Estruturante Móvel'!$L:$L,'CRONOGRAMA_CONST+MIGRACAO'!CF$8))</f>
        <v>0</v>
      </c>
      <c r="CR72" s="139">
        <f>(COUNTIFS('Estruturante Móvel'!$M:$M,$B72,'Estruturante Móvel'!$AM:$AM,CR$4))-(COUNTIFS('Estruturante Móvel'!$M:$M,$B72,'Estruturante Móvel'!$AM:$AM,CR$4,'Estruturante Móvel'!$AQ:$AQ,"REPARO FO"))</f>
        <v>0</v>
      </c>
      <c r="CS72" s="140">
        <f>(COUNTIFS('Estruturante Móvel'!$M:$M,$B70,'Estruturante Móvel'!$C:$C,"&lt;&gt;PREVISTO",'Estruturante Móvel'!$G:$G,CR$4,'Estruturante Móvel'!$L:$L,'CRONOGRAMA_CONST+MIGRACAO'!CH$8))</f>
        <v>0</v>
      </c>
      <c r="CT72" s="139">
        <f>(COUNTIFS('Estruturante Móvel'!$M:$M,$B72,'Estruturante Móvel'!$AM:$AM,CT$4))-(COUNTIFS('Estruturante Móvel'!$M:$M,$B72,'Estruturante Móvel'!$AM:$AM,CT$4,'Estruturante Móvel'!$AQ:$AQ,"REPARO FO"))</f>
        <v>0</v>
      </c>
      <c r="CU72" s="140">
        <f>(COUNTIFS('Estruturante Móvel'!$M:$M,$B70,'Estruturante Móvel'!$C:$C,"&lt;&gt;PREVISTO",'Estruturante Móvel'!$G:$G,CT$4,'Estruturante Móvel'!$L:$L,'CRONOGRAMA_CONST+MIGRACAO'!CJ$8))</f>
        <v>0</v>
      </c>
      <c r="CV72" s="139">
        <f>(COUNTIFS('Estruturante Móvel'!$M:$M,$B72,'Estruturante Móvel'!$AM:$AM,CV$4))-(COUNTIFS('Estruturante Móvel'!$M:$M,$B72,'Estruturante Móvel'!$AM:$AM,CV$4,'Estruturante Móvel'!$AQ:$AQ,"REPARO FO"))</f>
        <v>0</v>
      </c>
      <c r="CW72" s="140">
        <f>(COUNTIFS('Estruturante Móvel'!$M:$M,$B70,'Estruturante Móvel'!$C:$C,"&lt;&gt;PREVISTO",'Estruturante Móvel'!$G:$G,CV$4,'Estruturante Móvel'!$L:$L,'CRONOGRAMA_CONST+MIGRACAO'!CL$8))</f>
        <v>0</v>
      </c>
      <c r="CX72" s="139">
        <f>(COUNTIFS('Estruturante Móvel'!$M:$M,$B72,'Estruturante Móvel'!$AM:$AM,CX$4))-(COUNTIFS('Estruturante Móvel'!$M:$M,$B72,'Estruturante Móvel'!$AM:$AM,CX$4,'Estruturante Móvel'!$AQ:$AQ,"REPARO FO"))</f>
        <v>0</v>
      </c>
      <c r="CY72" s="140">
        <f>(COUNTIFS('Estruturante Móvel'!$M:$M,$B70,'Estruturante Móvel'!$C:$C,"&lt;&gt;PREVISTO",'Estruturante Móvel'!$G:$G,CX$4,'Estruturante Móvel'!$L:$L,'CRONOGRAMA_CONST+MIGRACAO'!CN$8))</f>
        <v>0</v>
      </c>
      <c r="CZ72" s="139">
        <f>(COUNTIFS('Estruturante Móvel'!$M:$M,$B72,'Estruturante Móvel'!$AM:$AM,CZ$4))-(COUNTIFS('Estruturante Móvel'!$M:$M,$B72,'Estruturante Móvel'!$AM:$AM,CZ$4,'Estruturante Móvel'!$AQ:$AQ,"REPARO FO"))</f>
        <v>0</v>
      </c>
      <c r="DA72" s="140">
        <f>(COUNTIFS('Estruturante Móvel'!$M:$M,$B70,'Estruturante Móvel'!$C:$C,"&lt;&gt;PREVISTO",'Estruturante Móvel'!$G:$G,CZ$4,'Estruturante Móvel'!$L:$L,'CRONOGRAMA_CONST+MIGRACAO'!CP$8))</f>
        <v>0</v>
      </c>
      <c r="DB72" s="139">
        <f>(COUNTIFS('Estruturante Móvel'!$M:$M,$B72,'Estruturante Móvel'!$AM:$AM,DB$4))-(COUNTIFS('Estruturante Móvel'!$M:$M,$B72,'Estruturante Móvel'!$AM:$AM,DB$4,'Estruturante Móvel'!$AQ:$AQ,"REPARO FO"))</f>
        <v>0</v>
      </c>
      <c r="DC72" s="140">
        <f>(COUNTIFS('Estruturante Móvel'!$M:$M,$B70,'Estruturante Móvel'!$C:$C,"&lt;&gt;PREVISTO",'Estruturante Móvel'!$G:$G,DB$4,'Estruturante Móvel'!$L:$L,'CRONOGRAMA_CONST+MIGRACAO'!CR$8))</f>
        <v>0</v>
      </c>
      <c r="DD72" s="139">
        <f>(COUNTIFS('Estruturante Móvel'!$M:$M,$B72,'Estruturante Móvel'!$AM:$AM,DD$4))-(COUNTIFS('Estruturante Móvel'!$M:$M,$B72,'Estruturante Móvel'!$AM:$AM,DD$4,'Estruturante Móvel'!$AQ:$AQ,"REPARO FO"))</f>
        <v>0</v>
      </c>
      <c r="DE72" s="140">
        <f>(COUNTIFS('Estruturante Móvel'!$M:$M,$B70,'Estruturante Móvel'!$C:$C,"&lt;&gt;PREVISTO",'Estruturante Móvel'!$G:$G,DD$4,'Estruturante Móvel'!$L:$L,'CRONOGRAMA_CONST+MIGRACAO'!CT$8))</f>
        <v>0</v>
      </c>
      <c r="DF72" s="139">
        <f>(COUNTIFS('Estruturante Móvel'!$M:$M,$B72,'Estruturante Móvel'!$AM:$AM,DF$4))-(COUNTIFS('Estruturante Móvel'!$M:$M,$B72,'Estruturante Móvel'!$AM:$AM,DF$4,'Estruturante Móvel'!$AQ:$AQ,"REPARO FO"))</f>
        <v>0</v>
      </c>
      <c r="DG72" s="140">
        <f>(COUNTIFS('Estruturante Móvel'!$M:$M,$B70,'Estruturante Móvel'!$C:$C,"&lt;&gt;PREVISTO",'Estruturante Móvel'!$G:$G,DF$4,'Estruturante Móvel'!$L:$L,'CRONOGRAMA_CONST+MIGRACAO'!CV$8))</f>
        <v>0</v>
      </c>
      <c r="DH72" s="139">
        <f>(COUNTIFS('Estruturante Móvel'!$M:$M,$B72,'Estruturante Móvel'!$AM:$AM,DH$4))-(COUNTIFS('Estruturante Móvel'!$M:$M,$B72,'Estruturante Móvel'!$AM:$AM,DH$4,'Estruturante Móvel'!$AQ:$AQ,"REPARO FO"))</f>
        <v>0</v>
      </c>
      <c r="DI72" s="140">
        <f>(COUNTIFS('Estruturante Móvel'!$M:$M,$B70,'Estruturante Móvel'!$C:$C,"&lt;&gt;PREVISTO",'Estruturante Móvel'!$G:$G,DH$4,'Estruturante Móvel'!$L:$L,'CRONOGRAMA_CONST+MIGRACAO'!CX$8))</f>
        <v>0</v>
      </c>
      <c r="DJ72" s="139">
        <f>(COUNTIFS('Estruturante Móvel'!$M:$M,$B72,'Estruturante Móvel'!$AM:$AM,DJ$4))-(COUNTIFS('Estruturante Móvel'!$M:$M,$B72,'Estruturante Móvel'!$AM:$AM,DJ$4,'Estruturante Móvel'!$AQ:$AQ,"REPARO FO"))</f>
        <v>0</v>
      </c>
      <c r="DK72" s="140">
        <f>(COUNTIFS('Estruturante Móvel'!$M:$M,$B70,'Estruturante Móvel'!$C:$C,"&lt;&gt;PREVISTO",'Estruturante Móvel'!$G:$G,DJ$4,'Estruturante Móvel'!$L:$L,'CRONOGRAMA_CONST+MIGRACAO'!CZ$8))</f>
        <v>0</v>
      </c>
      <c r="DL72" s="139">
        <f>(COUNTIFS('Estruturante Móvel'!$M:$M,$B72,'Estruturante Móvel'!$AM:$AM,DL$4))-(COUNTIFS('Estruturante Móvel'!$M:$M,$B72,'Estruturante Móvel'!$AM:$AM,DL$4,'Estruturante Móvel'!$AQ:$AQ,"REPARO FO"))</f>
        <v>0</v>
      </c>
      <c r="DM72" s="140">
        <f>(COUNTIFS('Estruturante Móvel'!$M:$M,$B70,'Estruturante Móvel'!$C:$C,"&lt;&gt;PREVISTO",'Estruturante Móvel'!$G:$G,DL$4,'Estruturante Móvel'!$L:$L,'CRONOGRAMA_CONST+MIGRACAO'!DB$8))</f>
        <v>0</v>
      </c>
      <c r="DN72" s="139">
        <f>(COUNTIFS('Estruturante Móvel'!$M:$M,$B72,'Estruturante Móvel'!$AM:$AM,DN$4))-(COUNTIFS('Estruturante Móvel'!$M:$M,$B72,'Estruturante Móvel'!$AM:$AM,DN$4,'Estruturante Móvel'!$AQ:$AQ,"REPARO FO"))</f>
        <v>0</v>
      </c>
      <c r="DO72" s="140">
        <f>(COUNTIFS('Estruturante Móvel'!$M:$M,$B70,'Estruturante Móvel'!$C:$C,"&lt;&gt;PREVISTO",'Estruturante Móvel'!$G:$G,DN$4,'Estruturante Móvel'!$L:$L,'CRONOGRAMA_CONST+MIGRACAO'!DD$8))</f>
        <v>0</v>
      </c>
      <c r="DP72" s="139">
        <f>(COUNTIFS('Estruturante Móvel'!$M:$M,$B72,'Estruturante Móvel'!$AM:$AM,DP$4))-(COUNTIFS('Estruturante Móvel'!$M:$M,$B72,'Estruturante Móvel'!$AM:$AM,DP$4,'Estruturante Móvel'!$AQ:$AQ,"REPARO FO"))</f>
        <v>0</v>
      </c>
      <c r="DQ72" s="140">
        <f>(COUNTIFS('Estruturante Móvel'!$M:$M,$B70,'Estruturante Móvel'!$C:$C,"&lt;&gt;PREVISTO",'Estruturante Móvel'!$G:$G,DP$4,'Estruturante Móvel'!$L:$L,'CRONOGRAMA_CONST+MIGRACAO'!DF$8))</f>
        <v>0</v>
      </c>
      <c r="DR72" s="139">
        <f>(COUNTIFS('Estruturante Móvel'!$M:$M,$B72,'Estruturante Móvel'!$AM:$AM,DR$4))-(COUNTIFS('Estruturante Móvel'!$M:$M,$B72,'Estruturante Móvel'!$AM:$AM,DR$4,'Estruturante Móvel'!$AQ:$AQ,"REPARO FO"))</f>
        <v>0</v>
      </c>
      <c r="DS72" s="140">
        <f>(COUNTIFS('Estruturante Móvel'!$M:$M,$B70,'Estruturante Móvel'!$C:$C,"&lt;&gt;PREVISTO",'Estruturante Móvel'!$G:$G,DR$4,'Estruturante Móvel'!$L:$L,'CRONOGRAMA_CONST+MIGRACAO'!DH$8))</f>
        <v>0</v>
      </c>
      <c r="DT72" s="139">
        <f>(COUNTIFS('Estruturante Móvel'!$M:$M,$B72,'Estruturante Móvel'!$AM:$AM,DT$4))-(COUNTIFS('Estruturante Móvel'!$M:$M,$B72,'Estruturante Móvel'!$AM:$AM,DT$4,'Estruturante Móvel'!$AQ:$AQ,"REPARO FO"))</f>
        <v>0</v>
      </c>
      <c r="DU72" s="140">
        <f>(COUNTIFS('Estruturante Móvel'!$M:$M,$B70,'Estruturante Móvel'!$C:$C,"&lt;&gt;PREVISTO",'Estruturante Móvel'!$G:$G,DT$4,'Estruturante Móvel'!$L:$L,'CRONOGRAMA_CONST+MIGRACAO'!DJ$8))</f>
        <v>0</v>
      </c>
      <c r="DV72" s="139">
        <f>(COUNTIFS('Estruturante Móvel'!$M:$M,$B72,'Estruturante Móvel'!$AM:$AM,DV$4))-(COUNTIFS('Estruturante Móvel'!$M:$M,$B72,'Estruturante Móvel'!$AM:$AM,DV$4,'Estruturante Móvel'!$AQ:$AQ,"REPARO FO"))</f>
        <v>0</v>
      </c>
      <c r="DW72" s="140">
        <f>(COUNTIFS('Estruturante Móvel'!$M:$M,$B70,'Estruturante Móvel'!$C:$C,"&lt;&gt;PREVISTO",'Estruturante Móvel'!$G:$G,DV$4,'Estruturante Móvel'!$L:$L,'CRONOGRAMA_CONST+MIGRACAO'!DL$8))</f>
        <v>0</v>
      </c>
      <c r="DX72" s="139">
        <f>(COUNTIFS('Estruturante Móvel'!$M:$M,$B72,'Estruturante Móvel'!$AM:$AM,DX$4))-(COUNTIFS('Estruturante Móvel'!$M:$M,$B72,'Estruturante Móvel'!$AM:$AM,DX$4,'Estruturante Móvel'!$AQ:$AQ,"REPARO FO"))</f>
        <v>0</v>
      </c>
      <c r="DY72" s="140">
        <f>(COUNTIFS('Estruturante Móvel'!$M:$M,$B70,'Estruturante Móvel'!$C:$C,"&lt;&gt;PREVISTO",'Estruturante Móvel'!$G:$G,DX$4,'Estruturante Móvel'!$L:$L,'CRONOGRAMA_CONST+MIGRACAO'!DN$8))</f>
        <v>0</v>
      </c>
      <c r="DZ72" s="139">
        <f>(COUNTIFS('Estruturante Móvel'!$M:$M,$B72,'Estruturante Móvel'!$AM:$AM,DZ$4))-(COUNTIFS('Estruturante Móvel'!$M:$M,$B72,'Estruturante Móvel'!$AM:$AM,DZ$4,'Estruturante Móvel'!$AQ:$AQ,"REPARO FO"))</f>
        <v>0</v>
      </c>
      <c r="EA72" s="140">
        <f>(COUNTIFS('Estruturante Móvel'!$M:$M,$B70,'Estruturante Móvel'!$C:$C,"&lt;&gt;PREVISTO",'Estruturante Móvel'!$G:$G,DZ$4,'Estruturante Móvel'!$L:$L,'CRONOGRAMA_CONST+MIGRACAO'!DP$8))</f>
        <v>0</v>
      </c>
      <c r="EB72" s="139">
        <f>(COUNTIFS('Estruturante Móvel'!$M:$M,$B72,'Estruturante Móvel'!$AM:$AM,EB$4))-(COUNTIFS('Estruturante Móvel'!$M:$M,$B72,'Estruturante Móvel'!$AM:$AM,EB$4,'Estruturante Móvel'!$AQ:$AQ,"REPARO FO"))</f>
        <v>0</v>
      </c>
      <c r="EC72" s="140">
        <f>(COUNTIFS('Estruturante Móvel'!$M:$M,$B70,'Estruturante Móvel'!$C:$C,"&lt;&gt;PREVISTO",'Estruturante Móvel'!$G:$G,EB$4,'Estruturante Móvel'!$L:$L,'CRONOGRAMA_CONST+MIGRACAO'!DR$8))</f>
        <v>0</v>
      </c>
      <c r="ED72" s="139">
        <f>(COUNTIFS('Estruturante Móvel'!$M:$M,$B72,'Estruturante Móvel'!$AM:$AM,ED$4))-(COUNTIFS('Estruturante Móvel'!$M:$M,$B72,'Estruturante Móvel'!$AM:$AM,ED$4,'Estruturante Móvel'!$AQ:$AQ,"REPARO FO"))</f>
        <v>0</v>
      </c>
      <c r="EE72" s="140">
        <f>(COUNTIFS('Estruturante Móvel'!$M:$M,$B70,'Estruturante Móvel'!$C:$C,"&lt;&gt;PREVISTO",'Estruturante Móvel'!$G:$G,ED$4,'Estruturante Móvel'!$L:$L,'CRONOGRAMA_CONST+MIGRACAO'!DT$8))</f>
        <v>0</v>
      </c>
      <c r="EF72" s="139">
        <f>(COUNTIFS('Estruturante Móvel'!$M:$M,$B72,'Estruturante Móvel'!$AM:$AM,EF$4))-(COUNTIFS('Estruturante Móvel'!$M:$M,$B72,'Estruturante Móvel'!$AM:$AM,EF$4,'Estruturante Móvel'!$AQ:$AQ,"REPARO FO"))</f>
        <v>0</v>
      </c>
      <c r="EG72" s="140">
        <f>(COUNTIFS('Estruturante Móvel'!$M:$M,$B70,'Estruturante Móvel'!$C:$C,"&lt;&gt;PREVISTO",'Estruturante Móvel'!$G:$G,EF$4,'Estruturante Móvel'!$L:$L,'CRONOGRAMA_CONST+MIGRACAO'!DV$8))</f>
        <v>0</v>
      </c>
      <c r="EH72" s="139">
        <f>(COUNTIFS('Estruturante Móvel'!$M:$M,$B72,'Estruturante Móvel'!$AM:$AM,EH$4))-(COUNTIFS('Estruturante Móvel'!$M:$M,$B72,'Estruturante Móvel'!$AM:$AM,EH$4,'Estruturante Móvel'!$AQ:$AQ,"REPARO FO"))</f>
        <v>0</v>
      </c>
      <c r="EI72" s="140">
        <f>(COUNTIFS('Estruturante Móvel'!$M:$M,$B70,'Estruturante Móvel'!$C:$C,"&lt;&gt;PREVISTO",'Estruturante Móvel'!$G:$G,EH$4,'Estruturante Móvel'!$L:$L,'CRONOGRAMA_CONST+MIGRACAO'!DX$8))</f>
        <v>0</v>
      </c>
      <c r="EJ72" s="139">
        <f>(COUNTIFS('Estruturante Móvel'!$M:$M,$B72,'Estruturante Móvel'!$AM:$AM,EJ$4))-(COUNTIFS('Estruturante Móvel'!$M:$M,$B72,'Estruturante Móvel'!$AM:$AM,EJ$4,'Estruturante Móvel'!$AQ:$AQ,"REPARO FO"))</f>
        <v>0</v>
      </c>
      <c r="EK72" s="140">
        <f>(COUNTIFS('Estruturante Móvel'!$M:$M,$B70,'Estruturante Móvel'!$C:$C,"&lt;&gt;PREVISTO",'Estruturante Móvel'!$G:$G,EJ$4,'Estruturante Móvel'!$L:$L,'CRONOGRAMA_CONST+MIGRACAO'!DZ$8))</f>
        <v>0</v>
      </c>
      <c r="EL72" s="139">
        <f>(COUNTIFS('Estruturante Móvel'!$M:$M,$B72,'Estruturante Móvel'!$AM:$AM,EL$4))-(COUNTIFS('Estruturante Móvel'!$M:$M,$B72,'Estruturante Móvel'!$AM:$AM,EL$4,'Estruturante Móvel'!$AQ:$AQ,"REPARO FO"))</f>
        <v>0</v>
      </c>
      <c r="EM72" s="140">
        <f>(COUNTIFS('Estruturante Móvel'!$M:$M,$B70,'Estruturante Móvel'!$C:$C,"&lt;&gt;PREVISTO",'Estruturante Móvel'!$G:$G,EL$4,'Estruturante Móvel'!$L:$L,'CRONOGRAMA_CONST+MIGRACAO'!EB$8))</f>
        <v>0</v>
      </c>
      <c r="EN72" s="139">
        <f>(COUNTIFS('Estruturante Móvel'!$M:$M,$B72,'Estruturante Móvel'!$AM:$AM,EN$4))-(COUNTIFS('Estruturante Móvel'!$M:$M,$B72,'Estruturante Móvel'!$AM:$AM,EN$4,'Estruturante Móvel'!$AQ:$AQ,"REPARO FO"))</f>
        <v>0</v>
      </c>
      <c r="EO72" s="140">
        <f>(COUNTIFS('Estruturante Móvel'!$M:$M,$B70,'Estruturante Móvel'!$C:$C,"&lt;&gt;PREVISTO",'Estruturante Móvel'!$G:$G,EN$4,'Estruturante Móvel'!$L:$L,'CRONOGRAMA_CONST+MIGRACAO'!ED$8))</f>
        <v>0</v>
      </c>
      <c r="EP72" s="139">
        <f>(COUNTIFS('Estruturante Móvel'!$M:$M,$B72,'Estruturante Móvel'!$AM:$AM,EP$4))-(COUNTIFS('Estruturante Móvel'!$M:$M,$B72,'Estruturante Móvel'!$AM:$AM,EP$4,'Estruturante Móvel'!$AQ:$AQ,"REPARO FO"))</f>
        <v>0</v>
      </c>
      <c r="EQ72" s="140">
        <f>(COUNTIFS('Estruturante Móvel'!$M:$M,$B70,'Estruturante Móvel'!$C:$C,"&lt;&gt;PREVISTO",'Estruturante Móvel'!$G:$G,EP$4,'Estruturante Móvel'!$L:$L,'CRONOGRAMA_CONST+MIGRACAO'!EF$8))</f>
        <v>0</v>
      </c>
      <c r="ER72" s="139">
        <f>(COUNTIFS('Estruturante Móvel'!$M:$M,$B72,'Estruturante Móvel'!$AM:$AM,ER$4))-(COUNTIFS('Estruturante Móvel'!$M:$M,$B72,'Estruturante Móvel'!$AM:$AM,ER$4,'Estruturante Móvel'!$AQ:$AQ,"REPARO FO"))</f>
        <v>0</v>
      </c>
      <c r="ES72" s="140">
        <f>(COUNTIFS('Estruturante Móvel'!$M:$M,$B70,'Estruturante Móvel'!$C:$C,"&lt;&gt;PREVISTO",'Estruturante Móvel'!$G:$G,ER$4,'Estruturante Móvel'!$L:$L,'CRONOGRAMA_CONST+MIGRACAO'!EH$8))</f>
        <v>0</v>
      </c>
      <c r="ET72" s="139">
        <f>(COUNTIFS('Estruturante Móvel'!$M:$M,$B72,'Estruturante Móvel'!$AM:$AM,ET$4))-(COUNTIFS('Estruturante Móvel'!$M:$M,$B72,'Estruturante Móvel'!$AM:$AM,ET$4,'Estruturante Móvel'!$AQ:$AQ,"REPARO FO"))</f>
        <v>0</v>
      </c>
      <c r="EU72" s="140">
        <f>(COUNTIFS('Estruturante Móvel'!$M:$M,$B70,'Estruturante Móvel'!$C:$C,"&lt;&gt;PREVISTO",'Estruturante Móvel'!$G:$G,ET$4,'Estruturante Móvel'!$L:$L,'CRONOGRAMA_CONST+MIGRACAO'!EJ$8))</f>
        <v>0</v>
      </c>
      <c r="EV72" s="139">
        <f>(COUNTIFS('Estruturante Móvel'!$M:$M,$B72,'Estruturante Móvel'!$AM:$AM,EV$4))-(COUNTIFS('Estruturante Móvel'!$M:$M,$B72,'Estruturante Móvel'!$AM:$AM,EV$4,'Estruturante Móvel'!$AQ:$AQ,"REPARO FO"))</f>
        <v>0</v>
      </c>
      <c r="EW72" s="140">
        <f>(COUNTIFS('Estruturante Móvel'!$M:$M,$B70,'Estruturante Móvel'!$C:$C,"&lt;&gt;PREVISTO",'Estruturante Móvel'!$G:$G,EV$4,'Estruturante Móvel'!$L:$L,'CRONOGRAMA_CONST+MIGRACAO'!EL$8))</f>
        <v>0</v>
      </c>
      <c r="EX72" s="139">
        <f>(COUNTIFS('Estruturante Móvel'!$M:$M,$B72,'Estruturante Móvel'!$AM:$AM,EX$4))-(COUNTIFS('Estruturante Móvel'!$M:$M,$B72,'Estruturante Móvel'!$AM:$AM,EX$4,'Estruturante Móvel'!$AQ:$AQ,"REPARO FO"))</f>
        <v>0</v>
      </c>
      <c r="EY72" s="140">
        <f>(COUNTIFS('Estruturante Móvel'!$M:$M,$B70,'Estruturante Móvel'!$C:$C,"&lt;&gt;PREVISTO",'Estruturante Móvel'!$G:$G,EX$4,'Estruturante Móvel'!$L:$L,'CRONOGRAMA_CONST+MIGRACAO'!EN$8))</f>
        <v>0</v>
      </c>
      <c r="EZ72" s="139">
        <f>(COUNTIFS('Estruturante Móvel'!$M:$M,$B72,'Estruturante Móvel'!$AM:$AM,EZ$4))-(COUNTIFS('Estruturante Móvel'!$M:$M,$B72,'Estruturante Móvel'!$AM:$AM,EZ$4,'Estruturante Móvel'!$AQ:$AQ,"REPARO FO"))</f>
        <v>0</v>
      </c>
      <c r="FA72" s="140">
        <f>(COUNTIFS('Estruturante Móvel'!$M:$M,$B70,'Estruturante Móvel'!$C:$C,"&lt;&gt;PREVISTO",'Estruturante Móvel'!$G:$G,EZ$4,'Estruturante Móvel'!$L:$L,'CRONOGRAMA_CONST+MIGRACAO'!EP$8))</f>
        <v>0</v>
      </c>
      <c r="FB72" s="139">
        <f>(COUNTIFS('Estruturante Móvel'!$M:$M,$B72,'Estruturante Móvel'!$AM:$AM,FB$4))-(COUNTIFS('Estruturante Móvel'!$M:$M,$B72,'Estruturante Móvel'!$AM:$AM,FB$4,'Estruturante Móvel'!$AQ:$AQ,"REPARO FO"))</f>
        <v>0</v>
      </c>
      <c r="FC72" s="140">
        <f>(COUNTIFS('Estruturante Móvel'!$M:$M,$B70,'Estruturante Móvel'!$C:$C,"&lt;&gt;PREVISTO",'Estruturante Móvel'!$G:$G,FB$4,'Estruturante Móvel'!$L:$L,'CRONOGRAMA_CONST+MIGRACAO'!ER$8))</f>
        <v>0</v>
      </c>
      <c r="FD72" s="139">
        <f>(COUNTIFS('Estruturante Móvel'!$M:$M,$B72,'Estruturante Móvel'!$AM:$AM,FD$4))-(COUNTIFS('Estruturante Móvel'!$M:$M,$B72,'Estruturante Móvel'!$AM:$AM,FD$4,'Estruturante Móvel'!$AQ:$AQ,"REPARO FO"))</f>
        <v>0</v>
      </c>
      <c r="FE72" s="140">
        <f>(COUNTIFS('Estruturante Móvel'!$M:$M,$B70,'Estruturante Móvel'!$C:$C,"&lt;&gt;PREVISTO",'Estruturante Móvel'!$G:$G,FD$4,'Estruturante Móvel'!$L:$L,'CRONOGRAMA_CONST+MIGRACAO'!ET$8))</f>
        <v>0</v>
      </c>
      <c r="FF72" s="139">
        <f>(COUNTIFS('Estruturante Móvel'!$M:$M,$B72,'Estruturante Móvel'!$AM:$AM,FF$4))-(COUNTIFS('Estruturante Móvel'!$M:$M,$B72,'Estruturante Móvel'!$AM:$AM,FF$4,'Estruturante Móvel'!$AQ:$AQ,"REPARO FO"))</f>
        <v>0</v>
      </c>
      <c r="FG72" s="140">
        <f>(COUNTIFS('Estruturante Móvel'!$M:$M,$B70,'Estruturante Móvel'!$C:$C,"&lt;&gt;PREVISTO",'Estruturante Móvel'!$G:$G,FF$4,'Estruturante Móvel'!$L:$L,'CRONOGRAMA_CONST+MIGRACAO'!EV$8))</f>
        <v>0</v>
      </c>
      <c r="FH72" s="139">
        <f>(COUNTIFS('Estruturante Móvel'!$M:$M,$B72,'Estruturante Móvel'!$AM:$AM,FH$4))-(COUNTIFS('Estruturante Móvel'!$M:$M,$B72,'Estruturante Móvel'!$AM:$AM,FH$4,'Estruturante Móvel'!$AQ:$AQ,"REPARO FO"))</f>
        <v>0</v>
      </c>
      <c r="FI72" s="140">
        <f>(COUNTIFS('Estruturante Móvel'!$M:$M,$B70,'Estruturante Móvel'!$C:$C,"&lt;&gt;PREVISTO",'Estruturante Móvel'!$G:$G,FH$4,'Estruturante Móvel'!$L:$L,'CRONOGRAMA_CONST+MIGRACAO'!EX$8))</f>
        <v>0</v>
      </c>
      <c r="FJ72" s="139">
        <f>(COUNTIFS('Estruturante Móvel'!$M:$M,$B72,'Estruturante Móvel'!$AM:$AM,FJ$4))-(COUNTIFS('Estruturante Móvel'!$M:$M,$B72,'Estruturante Móvel'!$AM:$AM,FJ$4,'Estruturante Móvel'!$AQ:$AQ,"REPARO FO"))</f>
        <v>0</v>
      </c>
      <c r="FK72" s="140">
        <f>(COUNTIFS('Estruturante Móvel'!$M:$M,$B70,'Estruturante Móvel'!$C:$C,"&lt;&gt;PREVISTO",'Estruturante Móvel'!$G:$G,FJ$4,'Estruturante Móvel'!$L:$L,'CRONOGRAMA_CONST+MIGRACAO'!EZ$8))</f>
        <v>0</v>
      </c>
      <c r="FL72" s="139">
        <f>(COUNTIFS('Estruturante Móvel'!$M:$M,$B72,'Estruturante Móvel'!$AM:$AM,FL$4))-(COUNTIFS('Estruturante Móvel'!$M:$M,$B72,'Estruturante Móvel'!$AM:$AM,FL$4,'Estruturante Móvel'!$AQ:$AQ,"REPARO FO"))</f>
        <v>0</v>
      </c>
      <c r="FM72" s="140">
        <f>(COUNTIFS('Estruturante Móvel'!$M:$M,$B70,'Estruturante Móvel'!$C:$C,"&lt;&gt;PREVISTO",'Estruturante Móvel'!$G:$G,FL$4,'Estruturante Móvel'!$L:$L,'CRONOGRAMA_CONST+MIGRACAO'!FB$8))</f>
        <v>0</v>
      </c>
      <c r="FN72" s="139">
        <f>(COUNTIFS('Estruturante Móvel'!$M:$M,$B72,'Estruturante Móvel'!$AM:$AM,FN$4))-(COUNTIFS('Estruturante Móvel'!$M:$M,$B72,'Estruturante Móvel'!$AM:$AM,FN$4,'Estruturante Móvel'!$AQ:$AQ,"REPARO FO"))</f>
        <v>0</v>
      </c>
      <c r="FO72" s="140">
        <f>(COUNTIFS('Estruturante Móvel'!$M:$M,$B70,'Estruturante Móvel'!$C:$C,"&lt;&gt;PREVISTO",'Estruturante Móvel'!$G:$G,FN$4,'Estruturante Móvel'!$L:$L,'CRONOGRAMA_CONST+MIGRACAO'!FD$8))</f>
        <v>0</v>
      </c>
      <c r="FP72" s="139">
        <f>(COUNTIFS('Estruturante Móvel'!$M:$M,$B72,'Estruturante Móvel'!$AM:$AM,FP$4))-(COUNTIFS('Estruturante Móvel'!$M:$M,$B72,'Estruturante Móvel'!$AM:$AM,FP$4,'Estruturante Móvel'!$AQ:$AQ,"REPARO FO"))</f>
        <v>0</v>
      </c>
      <c r="FQ72" s="140">
        <f>(COUNTIFS('Estruturante Móvel'!$M:$M,$B70,'Estruturante Móvel'!$C:$C,"&lt;&gt;PREVISTO",'Estruturante Móvel'!$G:$G,FP$4,'Estruturante Móvel'!$L:$L,'CRONOGRAMA_CONST+MIGRACAO'!FF$8))</f>
        <v>0</v>
      </c>
      <c r="FR72" s="139">
        <f>(COUNTIFS('Estruturante Móvel'!$M:$M,$B72,'Estruturante Móvel'!$AM:$AM,FR$4))-(COUNTIFS('Estruturante Móvel'!$M:$M,$B72,'Estruturante Móvel'!$AM:$AM,FR$4,'Estruturante Móvel'!$AQ:$AQ,"REPARO FO"))</f>
        <v>0</v>
      </c>
      <c r="FS72" s="140">
        <f>(COUNTIFS('Estruturante Móvel'!$M:$M,$B70,'Estruturante Móvel'!$C:$C,"&lt;&gt;PREVISTO",'Estruturante Móvel'!$G:$G,FR$4,'Estruturante Móvel'!$L:$L,'CRONOGRAMA_CONST+MIGRACAO'!FH$8))</f>
        <v>0</v>
      </c>
      <c r="FT72" s="139">
        <f>(COUNTIFS('Estruturante Móvel'!$M:$M,$B72,'Estruturante Móvel'!$AM:$AM,FT$4))-(COUNTIFS('Estruturante Móvel'!$M:$M,$B72,'Estruturante Móvel'!$AM:$AM,FT$4,'Estruturante Móvel'!$AQ:$AQ,"REPARO FO"))</f>
        <v>0</v>
      </c>
      <c r="FU72" s="140">
        <f>(COUNTIFS('Estruturante Móvel'!$M:$M,$B70,'Estruturante Móvel'!$C:$C,"&lt;&gt;PREVISTO",'Estruturante Móvel'!$G:$G,FT$4,'Estruturante Móvel'!$L:$L,'CRONOGRAMA_CONST+MIGRACAO'!FJ$8))</f>
        <v>0</v>
      </c>
      <c r="FV72" s="139">
        <f>(COUNTIFS('Estruturante Móvel'!$M:$M,$B72,'Estruturante Móvel'!$AM:$AM,FV$4))-(COUNTIFS('Estruturante Móvel'!$M:$M,$B72,'Estruturante Móvel'!$AM:$AM,FV$4,'Estruturante Móvel'!$AQ:$AQ,"REPARO FO"))</f>
        <v>0</v>
      </c>
      <c r="FW72" s="140">
        <f>(COUNTIFS('Estruturante Móvel'!$M:$M,$B70,'Estruturante Móvel'!$C:$C,"&lt;&gt;PREVISTO",'Estruturante Móvel'!$G:$G,FV$4,'Estruturante Móvel'!$L:$L,'CRONOGRAMA_CONST+MIGRACAO'!FL$8))</f>
        <v>0</v>
      </c>
      <c r="FX72" s="139">
        <f>(COUNTIFS('Estruturante Móvel'!$M:$M,$B72,'Estruturante Móvel'!$AM:$AM,FX$4))-(COUNTIFS('Estruturante Móvel'!$M:$M,$B72,'Estruturante Móvel'!$AM:$AM,FX$4,'Estruturante Móvel'!$AQ:$AQ,"REPARO FO"))</f>
        <v>0</v>
      </c>
      <c r="FY72" s="140">
        <f>(COUNTIFS('Estruturante Móvel'!$M:$M,$B70,'Estruturante Móvel'!$C:$C,"&lt;&gt;PREVISTO",'Estruturante Móvel'!$G:$G,FX$4,'Estruturante Móvel'!$L:$L,'CRONOGRAMA_CONST+MIGRACAO'!FN$8))</f>
        <v>0</v>
      </c>
      <c r="FZ72" s="139">
        <f>(COUNTIFS('Estruturante Móvel'!$M:$M,$B72,'Estruturante Móvel'!$AM:$AM,FZ$4))-(COUNTIFS('Estruturante Móvel'!$M:$M,$B72,'Estruturante Móvel'!$AM:$AM,FZ$4,'Estruturante Móvel'!$AQ:$AQ,"REPARO FO"))</f>
        <v>0</v>
      </c>
      <c r="GA72" s="140">
        <f>(COUNTIFS('Estruturante Móvel'!$M:$M,$B70,'Estruturante Móvel'!$C:$C,"&lt;&gt;PREVISTO",'Estruturante Móvel'!$G:$G,FZ$4,'Estruturante Móvel'!$L:$L,'CRONOGRAMA_CONST+MIGRACAO'!FP$8))</f>
        <v>0</v>
      </c>
      <c r="GB72" s="139">
        <f>(COUNTIFS('Estruturante Móvel'!$M:$M,$B72,'Estruturante Móvel'!$AM:$AM,GB$4))-(COUNTIFS('Estruturante Móvel'!$M:$M,$B72,'Estruturante Móvel'!$AM:$AM,GB$4,'Estruturante Móvel'!$AQ:$AQ,"REPARO FO"))</f>
        <v>0</v>
      </c>
      <c r="GC72" s="140">
        <f>(COUNTIFS('Estruturante Móvel'!$M:$M,$B70,'Estruturante Móvel'!$C:$C,"&lt;&gt;PREVISTO",'Estruturante Móvel'!$G:$G,GB$4,'Estruturante Móvel'!$L:$L,'CRONOGRAMA_CONST+MIGRACAO'!FR$8))</f>
        <v>0</v>
      </c>
      <c r="GD72" s="139">
        <f>(COUNTIFS('Estruturante Móvel'!$M:$M,$B72,'Estruturante Móvel'!$AM:$AM,GD$4))-(COUNTIFS('Estruturante Móvel'!$M:$M,$B72,'Estruturante Móvel'!$AM:$AM,GD$4,'Estruturante Móvel'!$AQ:$AQ,"REPARO FO"))</f>
        <v>0</v>
      </c>
      <c r="GE72" s="140">
        <f>(COUNTIFS('Estruturante Móvel'!$M:$M,$B70,'Estruturante Móvel'!$C:$C,"&lt;&gt;PREVISTO",'Estruturante Móvel'!$G:$G,GD$4,'Estruturante Móvel'!$L:$L,'CRONOGRAMA_CONST+MIGRACAO'!FT$8))</f>
        <v>0</v>
      </c>
      <c r="GF72" s="139">
        <f>(COUNTIFS('Estruturante Móvel'!$M:$M,$B72,'Estruturante Móvel'!$AM:$AM,GF$4))-(COUNTIFS('Estruturante Móvel'!$M:$M,$B72,'Estruturante Móvel'!$AM:$AM,GF$4,'Estruturante Móvel'!$AQ:$AQ,"REPARO FO"))</f>
        <v>0</v>
      </c>
      <c r="GG72" s="140">
        <f>(COUNTIFS('Estruturante Móvel'!$M:$M,$B70,'Estruturante Móvel'!$C:$C,"&lt;&gt;PREVISTO",'Estruturante Móvel'!$G:$G,GF$4,'Estruturante Móvel'!$L:$L,'CRONOGRAMA_CONST+MIGRACAO'!FV$8))</f>
        <v>0</v>
      </c>
      <c r="GH72" s="139">
        <f>(COUNTIFS('Estruturante Móvel'!$M:$M,$B72,'Estruturante Móvel'!$AM:$AM,GH$4))-(COUNTIFS('Estruturante Móvel'!$M:$M,$B72,'Estruturante Móvel'!$AM:$AM,GH$4,'Estruturante Móvel'!$AQ:$AQ,"REPARO FO"))</f>
        <v>0</v>
      </c>
      <c r="GI72" s="140">
        <f>(COUNTIFS('Estruturante Móvel'!$M:$M,$B70,'Estruturante Móvel'!$C:$C,"&lt;&gt;PREVISTO",'Estruturante Móvel'!$G:$G,GH$4,'Estruturante Móvel'!$L:$L,'CRONOGRAMA_CONST+MIGRACAO'!FX$8))</f>
        <v>0</v>
      </c>
      <c r="GJ72" s="139">
        <f>(COUNTIFS('Estruturante Móvel'!$M:$M,$B72,'Estruturante Móvel'!$AM:$AM,GJ$4))-(COUNTIFS('Estruturante Móvel'!$M:$M,$B72,'Estruturante Móvel'!$AM:$AM,GJ$4,'Estruturante Móvel'!$AQ:$AQ,"REPARO FO"))</f>
        <v>0</v>
      </c>
      <c r="GK72" s="140">
        <f>(COUNTIFS('Estruturante Móvel'!$M:$M,$B70,'Estruturante Móvel'!$C:$C,"&lt;&gt;PREVISTO",'Estruturante Móvel'!$G:$G,GJ$4,'Estruturante Móvel'!$L:$L,'CRONOGRAMA_CONST+MIGRACAO'!FZ$8))</f>
        <v>0</v>
      </c>
      <c r="GL72" s="139">
        <f>(COUNTIFS('Estruturante Móvel'!$M:$M,$B72,'Estruturante Móvel'!$AM:$AM,GL$4))-(COUNTIFS('Estruturante Móvel'!$M:$M,$B72,'Estruturante Móvel'!$AM:$AM,GL$4,'Estruturante Móvel'!$AQ:$AQ,"REPARO FO"))</f>
        <v>0</v>
      </c>
      <c r="GM72" s="140">
        <f>(COUNTIFS('Estruturante Móvel'!$M:$M,$B70,'Estruturante Móvel'!$C:$C,"&lt;&gt;PREVISTO",'Estruturante Móvel'!$G:$G,GL$4,'Estruturante Móvel'!$L:$L,'CRONOGRAMA_CONST+MIGRACAO'!GB$8))</f>
        <v>0</v>
      </c>
      <c r="GN72" s="139">
        <f>(COUNTIFS('Estruturante Móvel'!$M:$M,$B72,'Estruturante Móvel'!$AM:$AM,GN$4))-(COUNTIFS('Estruturante Móvel'!$M:$M,$B72,'Estruturante Móvel'!$AM:$AM,GN$4,'Estruturante Móvel'!$AQ:$AQ,"REPARO FO"))</f>
        <v>0</v>
      </c>
      <c r="GO72" s="140">
        <f>(COUNTIFS('Estruturante Móvel'!$M:$M,$B70,'Estruturante Móvel'!$C:$C,"&lt;&gt;PREVISTO",'Estruturante Móvel'!$G:$G,GN$4,'Estruturante Móvel'!$L:$L,'CRONOGRAMA_CONST+MIGRACAO'!GD$8))</f>
        <v>0</v>
      </c>
      <c r="GP72" s="139">
        <f>(COUNTIFS('Estruturante Móvel'!$M:$M,$B72,'Estruturante Móvel'!$AM:$AM,GP$4))-(COUNTIFS('Estruturante Móvel'!$M:$M,$B72,'Estruturante Móvel'!$AM:$AM,GP$4,'Estruturante Móvel'!$AQ:$AQ,"REPARO FO"))</f>
        <v>0</v>
      </c>
      <c r="GQ72" s="140">
        <f>(COUNTIFS('Estruturante Móvel'!$M:$M,$B70,'Estruturante Móvel'!$C:$C,"&lt;&gt;PREVISTO",'Estruturante Móvel'!$G:$G,GP$4,'Estruturante Móvel'!$L:$L,'CRONOGRAMA_CONST+MIGRACAO'!GF$8))</f>
        <v>0</v>
      </c>
      <c r="GR72" s="139">
        <f>(COUNTIFS('Estruturante Móvel'!$M:$M,$B72,'Estruturante Móvel'!$AM:$AM,GR$4))-(COUNTIFS('Estruturante Móvel'!$M:$M,$B72,'Estruturante Móvel'!$AM:$AM,GR$4,'Estruturante Móvel'!$AQ:$AQ,"REPARO FO"))</f>
        <v>0</v>
      </c>
      <c r="GS72" s="140">
        <f>(COUNTIFS('Estruturante Móvel'!$M:$M,$B70,'Estruturante Móvel'!$C:$C,"&lt;&gt;PREVISTO",'Estruturante Móvel'!$G:$G,GR$4,'Estruturante Móvel'!$L:$L,'CRONOGRAMA_CONST+MIGRACAO'!GH$8))</f>
        <v>0</v>
      </c>
      <c r="GT72" s="139">
        <f>(COUNTIFS('Estruturante Móvel'!$M:$M,$B72,'Estruturante Móvel'!$AM:$AM,GT$4))-(COUNTIFS('Estruturante Móvel'!$M:$M,$B72,'Estruturante Móvel'!$AM:$AM,GT$4,'Estruturante Móvel'!$AQ:$AQ,"REPARO FO"))</f>
        <v>0</v>
      </c>
      <c r="GU72" s="140">
        <f>(COUNTIFS('Estruturante Móvel'!$M:$M,$B70,'Estruturante Móvel'!$C:$C,"&lt;&gt;PREVISTO",'Estruturante Móvel'!$G:$G,GT$4,'Estruturante Móvel'!$L:$L,'CRONOGRAMA_CONST+MIGRACAO'!GJ$8))</f>
        <v>0</v>
      </c>
      <c r="GV72" s="139">
        <f>(COUNTIFS('Estruturante Móvel'!$M:$M,$B72,'Estruturante Móvel'!$AM:$AM,GV$4))-(COUNTIFS('Estruturante Móvel'!$M:$M,$B72,'Estruturante Móvel'!$AM:$AM,GV$4,'Estruturante Móvel'!$AQ:$AQ,"REPARO FO"))</f>
        <v>0</v>
      </c>
      <c r="GW72" s="140">
        <f>(COUNTIFS('Estruturante Móvel'!$M:$M,$B70,'Estruturante Móvel'!$C:$C,"&lt;&gt;PREVISTO",'Estruturante Móvel'!$G:$G,GV$4,'Estruturante Móvel'!$L:$L,'CRONOGRAMA_CONST+MIGRACAO'!GL$8))</f>
        <v>0</v>
      </c>
      <c r="GX72" s="139">
        <f>(COUNTIFS('Estruturante Móvel'!$M:$M,$B72,'Estruturante Móvel'!$AM:$AM,GX$4))-(COUNTIFS('Estruturante Móvel'!$M:$M,$B72,'Estruturante Móvel'!$AM:$AM,GX$4,'Estruturante Móvel'!$AQ:$AQ,"REPARO FO"))</f>
        <v>0</v>
      </c>
      <c r="GY72" s="140">
        <f>(COUNTIFS('Estruturante Móvel'!$M:$M,$B70,'Estruturante Móvel'!$C:$C,"&lt;&gt;PREVISTO",'Estruturante Móvel'!$G:$G,GX$4,'Estruturante Móvel'!$L:$L,'CRONOGRAMA_CONST+MIGRACAO'!GN$8))</f>
        <v>0</v>
      </c>
      <c r="GZ72" s="139">
        <f>(COUNTIFS('Estruturante Móvel'!$M:$M,$B72,'Estruturante Móvel'!$AM:$AM,GZ$4))-(COUNTIFS('Estruturante Móvel'!$M:$M,$B72,'Estruturante Móvel'!$AM:$AM,GZ$4,'Estruturante Móvel'!$AQ:$AQ,"REPARO FO"))</f>
        <v>0</v>
      </c>
      <c r="HA72" s="140">
        <f>(COUNTIFS('Estruturante Móvel'!$M:$M,$B70,'Estruturante Móvel'!$C:$C,"&lt;&gt;PREVISTO",'Estruturante Móvel'!$G:$G,GZ$4,'Estruturante Móvel'!$L:$L,'CRONOGRAMA_CONST+MIGRACAO'!GP$8))</f>
        <v>0</v>
      </c>
      <c r="HB72" s="139">
        <f>(COUNTIFS('Estruturante Móvel'!$M:$M,$B72,'Estruturante Móvel'!$AM:$AM,HB$4))-(COUNTIFS('Estruturante Móvel'!$M:$M,$B72,'Estruturante Móvel'!$AM:$AM,HB$4,'Estruturante Móvel'!$AQ:$AQ,"REPARO FO"))</f>
        <v>0</v>
      </c>
      <c r="HC72" s="140">
        <f>(COUNTIFS('Estruturante Móvel'!$M:$M,$B70,'Estruturante Móvel'!$C:$C,"&lt;&gt;PREVISTO",'Estruturante Móvel'!$G:$G,HB$4,'Estruturante Móvel'!$L:$L,'CRONOGRAMA_CONST+MIGRACAO'!GR$8))</f>
        <v>0</v>
      </c>
      <c r="HD72" s="139">
        <f>(COUNTIFS('Estruturante Móvel'!$M:$M,$B72,'Estruturante Móvel'!$AM:$AM,HD$4))-(COUNTIFS('Estruturante Móvel'!$M:$M,$B72,'Estruturante Móvel'!$AM:$AM,HD$4,'Estruturante Móvel'!$AQ:$AQ,"REPARO FO"))</f>
        <v>0</v>
      </c>
      <c r="HE72" s="140">
        <f>(COUNTIFS('Estruturante Móvel'!$M:$M,$B70,'Estruturante Móvel'!$C:$C,"&lt;&gt;PREVISTO",'Estruturante Móvel'!$G:$G,HD$4,'Estruturante Móvel'!$L:$L,'CRONOGRAMA_CONST+MIGRACAO'!GT$8))</f>
        <v>0</v>
      </c>
      <c r="HF72" s="139">
        <f>(COUNTIFS('Estruturante Móvel'!$M:$M,$B72,'Estruturante Móvel'!$AM:$AM,HF$4))-(COUNTIFS('Estruturante Móvel'!$M:$M,$B72,'Estruturante Móvel'!$AM:$AM,HF$4,'Estruturante Móvel'!$AQ:$AQ,"REPARO FO"))</f>
        <v>0</v>
      </c>
      <c r="HG72" s="140">
        <f>(COUNTIFS('Estruturante Móvel'!$M:$M,$B70,'Estruturante Móvel'!$C:$C,"&lt;&gt;PREVISTO",'Estruturante Móvel'!$G:$G,HF$4,'Estruturante Móvel'!$L:$L,'CRONOGRAMA_CONST+MIGRACAO'!GV$8))</f>
        <v>0</v>
      </c>
      <c r="HH72" s="139">
        <f>(COUNTIFS('Estruturante Móvel'!$M:$M,$B72,'Estruturante Móvel'!$AM:$AM,HH$4))-(COUNTIFS('Estruturante Móvel'!$M:$M,$B72,'Estruturante Móvel'!$AM:$AM,HH$4,'Estruturante Móvel'!$AQ:$AQ,"REPARO FO"))</f>
        <v>0</v>
      </c>
      <c r="HI72" s="140">
        <f>(COUNTIFS('Estruturante Móvel'!$M:$M,$B70,'Estruturante Móvel'!$C:$C,"&lt;&gt;PREVISTO",'Estruturante Móvel'!$G:$G,HH$4,'Estruturante Móvel'!$L:$L,'CRONOGRAMA_CONST+MIGRACAO'!GX$8))</f>
        <v>0</v>
      </c>
      <c r="HJ72" s="139">
        <f>(COUNTIFS('Estruturante Móvel'!$M:$M,$B72,'Estruturante Móvel'!$AM:$AM,HJ$4))-(COUNTIFS('Estruturante Móvel'!$M:$M,$B72,'Estruturante Móvel'!$AM:$AM,HJ$4,'Estruturante Móvel'!$AQ:$AQ,"REPARO FO"))</f>
        <v>0</v>
      </c>
      <c r="HK72" s="140">
        <f>(COUNTIFS('Estruturante Móvel'!$M:$M,$B70,'Estruturante Móvel'!$C:$C,"&lt;&gt;PREVISTO",'Estruturante Móvel'!$G:$G,HJ$4,'Estruturante Móvel'!$L:$L,'CRONOGRAMA_CONST+MIGRACAO'!GZ$8))</f>
        <v>0</v>
      </c>
      <c r="HL72" s="139">
        <f>(COUNTIFS('Estruturante Móvel'!$M:$M,$B72,'Estruturante Móvel'!$AM:$AM,HL$4))-(COUNTIFS('Estruturante Móvel'!$M:$M,$B72,'Estruturante Móvel'!$AM:$AM,HL$4,'Estruturante Móvel'!$AQ:$AQ,"REPARO FO"))</f>
        <v>0</v>
      </c>
      <c r="HM72" s="140">
        <f>(COUNTIFS('Estruturante Móvel'!$M:$M,$B70,'Estruturante Móvel'!$C:$C,"&lt;&gt;PREVISTO",'Estruturante Móvel'!$G:$G,HL$4,'Estruturante Móvel'!$L:$L,'CRONOGRAMA_CONST+MIGRACAO'!HB$8))</f>
        <v>0</v>
      </c>
      <c r="HN72" s="139">
        <f>(COUNTIFS('Estruturante Móvel'!$M:$M,$B72,'Estruturante Móvel'!$AM:$AM,HN$4))-(COUNTIFS('Estruturante Móvel'!$M:$M,$B72,'Estruturante Móvel'!$AM:$AM,HN$4,'Estruturante Móvel'!$AQ:$AQ,"REPARO FO"))</f>
        <v>0</v>
      </c>
      <c r="HO72" s="140">
        <f>(COUNTIFS('Estruturante Móvel'!$M:$M,$B70,'Estruturante Móvel'!$C:$C,"&lt;&gt;PREVISTO",'Estruturante Móvel'!$G:$G,HN$4,'Estruturante Móvel'!$L:$L,'CRONOGRAMA_CONST+MIGRACAO'!HD$8))</f>
        <v>0</v>
      </c>
      <c r="HP72" s="139">
        <f>(COUNTIFS('Estruturante Móvel'!$M:$M,$B72,'Estruturante Móvel'!$AM:$AM,HP$4))-(COUNTIFS('Estruturante Móvel'!$M:$M,$B72,'Estruturante Móvel'!$AM:$AM,HP$4,'Estruturante Móvel'!$AQ:$AQ,"REPARO FO"))</f>
        <v>0</v>
      </c>
      <c r="HQ72" s="140">
        <f>(COUNTIFS('Estruturante Móvel'!$M:$M,$B70,'Estruturante Móvel'!$C:$C,"&lt;&gt;PREVISTO",'Estruturante Móvel'!$G:$G,HP$4,'Estruturante Móvel'!$L:$L,'CRONOGRAMA_CONST+MIGRACAO'!HF$8))</f>
        <v>0</v>
      </c>
      <c r="HR72" s="139">
        <f>(COUNTIFS('Estruturante Móvel'!$M:$M,$B72,'Estruturante Móvel'!$AM:$AM,HR$4))-(COUNTIFS('Estruturante Móvel'!$M:$M,$B72,'Estruturante Móvel'!$AM:$AM,HR$4,'Estruturante Móvel'!$AQ:$AQ,"REPARO FO"))</f>
        <v>0</v>
      </c>
      <c r="HS72" s="140">
        <f>(COUNTIFS('Estruturante Móvel'!$M:$M,$B70,'Estruturante Móvel'!$C:$C,"&lt;&gt;PREVISTO",'Estruturante Móvel'!$G:$G,HR$4,'Estruturante Móvel'!$L:$L,'CRONOGRAMA_CONST+MIGRACAO'!HH$8))</f>
        <v>0</v>
      </c>
      <c r="HT72" s="139">
        <f>(COUNTIFS('Estruturante Móvel'!$M:$M,$B72,'Estruturante Móvel'!$AM:$AM,HT$4))-(COUNTIFS('Estruturante Móvel'!$M:$M,$B72,'Estruturante Móvel'!$AM:$AM,HT$4,'Estruturante Móvel'!$AQ:$AQ,"REPARO FO"))</f>
        <v>0</v>
      </c>
      <c r="HU72" s="140">
        <f>(COUNTIFS('Estruturante Móvel'!$M:$M,$B70,'Estruturante Móvel'!$C:$C,"&lt;&gt;PREVISTO",'Estruturante Móvel'!$G:$G,HT$4,'Estruturante Móvel'!$L:$L,'CRONOGRAMA_CONST+MIGRACAO'!HJ$8))</f>
        <v>0</v>
      </c>
      <c r="HV72" s="139">
        <f>(COUNTIFS('Estruturante Móvel'!$M:$M,$B72,'Estruturante Móvel'!$AM:$AM,HV$4))-(COUNTIFS('Estruturante Móvel'!$M:$M,$B72,'Estruturante Móvel'!$AM:$AM,HV$4,'Estruturante Móvel'!$AQ:$AQ,"REPARO FO"))</f>
        <v>0</v>
      </c>
      <c r="HW72" s="140">
        <f>(COUNTIFS('Estruturante Móvel'!$M:$M,$B70,'Estruturante Móvel'!$C:$C,"&lt;&gt;PREVISTO",'Estruturante Móvel'!$G:$G,HV$4,'Estruturante Móvel'!$L:$L,'CRONOGRAMA_CONST+MIGRACAO'!HL$8))</f>
        <v>0</v>
      </c>
      <c r="HX72" s="139">
        <f>(COUNTIFS('Estruturante Móvel'!$M:$M,$B72,'Estruturante Móvel'!$AM:$AM,HX$4))-(COUNTIFS('Estruturante Móvel'!$M:$M,$B72,'Estruturante Móvel'!$AM:$AM,HX$4,'Estruturante Móvel'!$AQ:$AQ,"REPARO FO"))</f>
        <v>0</v>
      </c>
      <c r="HY72" s="140">
        <f>(COUNTIFS('Estruturante Móvel'!$M:$M,$B70,'Estruturante Móvel'!$C:$C,"&lt;&gt;PREVISTO",'Estruturante Móvel'!$G:$G,HX$4,'Estruturante Móvel'!$L:$L,'CRONOGRAMA_CONST+MIGRACAO'!HN$8))</f>
        <v>0</v>
      </c>
      <c r="HZ72" s="139">
        <f>(COUNTIFS('Estruturante Móvel'!$M:$M,$B72,'Estruturante Móvel'!$AM:$AM,HZ$4))-(COUNTIFS('Estruturante Móvel'!$M:$M,$B72,'Estruturante Móvel'!$AM:$AM,HZ$4,'Estruturante Móvel'!$AQ:$AQ,"REPARO FO"))</f>
        <v>0</v>
      </c>
      <c r="IA72" s="140">
        <f>(COUNTIFS('Estruturante Móvel'!$M:$M,$B70,'Estruturante Móvel'!$C:$C,"&lt;&gt;PREVISTO",'Estruturante Móvel'!$G:$G,HZ$4,'Estruturante Móvel'!$L:$L,'CRONOGRAMA_CONST+MIGRACAO'!HP$8))</f>
        <v>0</v>
      </c>
      <c r="IB72" s="139">
        <f>(COUNTIFS('Estruturante Móvel'!$M:$M,$B72,'Estruturante Móvel'!$AM:$AM,IB$4))-(COUNTIFS('Estruturante Móvel'!$M:$M,$B72,'Estruturante Móvel'!$AM:$AM,IB$4,'Estruturante Móvel'!$AQ:$AQ,"REPARO FO"))</f>
        <v>0</v>
      </c>
      <c r="IC72" s="140">
        <f>(COUNTIFS('Estruturante Móvel'!$M:$M,$B70,'Estruturante Móvel'!$C:$C,"&lt;&gt;PREVISTO",'Estruturante Móvel'!$G:$G,IB$4,'Estruturante Móvel'!$L:$L,'CRONOGRAMA_CONST+MIGRACAO'!HR$8))</f>
        <v>0</v>
      </c>
      <c r="ID72" s="139">
        <f>(COUNTIFS('Estruturante Móvel'!$M:$M,$B72,'Estruturante Móvel'!$AM:$AM,ID$4))-(COUNTIFS('Estruturante Móvel'!$M:$M,$B72,'Estruturante Móvel'!$AM:$AM,ID$4,'Estruturante Móvel'!$AQ:$AQ,"REPARO FO"))</f>
        <v>0</v>
      </c>
      <c r="IE72" s="140">
        <f>(COUNTIFS('Estruturante Móvel'!$M:$M,$B70,'Estruturante Móvel'!$C:$C,"&lt;&gt;PREVISTO",'Estruturante Móvel'!$G:$G,ID$4,'Estruturante Móvel'!$L:$L,'CRONOGRAMA_CONST+MIGRACAO'!HT$8))</f>
        <v>0</v>
      </c>
      <c r="IF72" s="139">
        <f>(COUNTIFS('Estruturante Móvel'!$M:$M,$B72,'Estruturante Móvel'!$AM:$AM,IF$4))-(COUNTIFS('Estruturante Móvel'!$M:$M,$B72,'Estruturante Móvel'!$AM:$AM,IF$4,'Estruturante Móvel'!$AQ:$AQ,"REPARO FO"))</f>
        <v>0</v>
      </c>
      <c r="IG72" s="140">
        <f>(COUNTIFS('Estruturante Móvel'!$M:$M,$B70,'Estruturante Móvel'!$C:$C,"&lt;&gt;PREVISTO",'Estruturante Móvel'!$G:$G,IF$4,'Estruturante Móvel'!$L:$L,'CRONOGRAMA_CONST+MIGRACAO'!HV$8))</f>
        <v>0</v>
      </c>
      <c r="IH72" s="139">
        <f>(COUNTIFS('Estruturante Móvel'!$M:$M,$B72,'Estruturante Móvel'!$AM:$AM,IH$4))-(COUNTIFS('Estruturante Móvel'!$M:$M,$B72,'Estruturante Móvel'!$AM:$AM,IH$4,'Estruturante Móvel'!$AQ:$AQ,"REPARO FO"))</f>
        <v>0</v>
      </c>
      <c r="II72" s="140">
        <f>(COUNTIFS('Estruturante Móvel'!$M:$M,$B70,'Estruturante Móvel'!$C:$C,"&lt;&gt;PREVISTO",'Estruturante Móvel'!$G:$G,IH$4,'Estruturante Móvel'!$L:$L,'CRONOGRAMA_CONST+MIGRACAO'!HX$8))</f>
        <v>0</v>
      </c>
      <c r="IJ72" s="139">
        <f>(COUNTIFS('Estruturante Móvel'!$M:$M,$B72,'Estruturante Móvel'!$AM:$AM,IJ$4))-(COUNTIFS('Estruturante Móvel'!$M:$M,$B72,'Estruturante Móvel'!$AM:$AM,IJ$4,'Estruturante Móvel'!$AQ:$AQ,"REPARO FO"))</f>
        <v>0</v>
      </c>
      <c r="IK72" s="140">
        <f>(COUNTIFS('Estruturante Móvel'!$M:$M,$B70,'Estruturante Móvel'!$C:$C,"&lt;&gt;PREVISTO",'Estruturante Móvel'!$G:$G,IJ$4,'Estruturante Móvel'!$L:$L,'CRONOGRAMA_CONST+MIGRACAO'!HZ$8))</f>
        <v>0</v>
      </c>
      <c r="IL72" s="139">
        <f>(COUNTIFS('Estruturante Móvel'!$M:$M,$B72,'Estruturante Móvel'!$AM:$AM,IL$4))-(COUNTIFS('Estruturante Móvel'!$M:$M,$B72,'Estruturante Móvel'!$AM:$AM,IL$4,'Estruturante Móvel'!$AQ:$AQ,"REPARO FO"))</f>
        <v>0</v>
      </c>
      <c r="IM72" s="140">
        <f>(COUNTIFS('Estruturante Móvel'!$M:$M,$B70,'Estruturante Móvel'!$C:$C,"&lt;&gt;PREVISTO",'Estruturante Móvel'!$G:$G,IL$4,'Estruturante Móvel'!$L:$L,'CRONOGRAMA_CONST+MIGRACAO'!IB$8))</f>
        <v>0</v>
      </c>
      <c r="IN72" s="139">
        <f>(COUNTIFS('Estruturante Móvel'!$M:$M,$B72,'Estruturante Móvel'!$AM:$AM,IN$4))-(COUNTIFS('Estruturante Móvel'!$M:$M,$B72,'Estruturante Móvel'!$AM:$AM,IN$4,'Estruturante Móvel'!$AQ:$AQ,"REPARO FO"))</f>
        <v>0</v>
      </c>
      <c r="IO72" s="140">
        <f>(COUNTIFS('Estruturante Móvel'!$M:$M,$B70,'Estruturante Móvel'!$C:$C,"&lt;&gt;PREVISTO",'Estruturante Móvel'!$G:$G,IN$4,'Estruturante Móvel'!$L:$L,'CRONOGRAMA_CONST+MIGRACAO'!ID$8))</f>
        <v>0</v>
      </c>
      <c r="IP72" s="139">
        <f>(COUNTIFS('Estruturante Móvel'!$M:$M,$B72,'Estruturante Móvel'!$AM:$AM,IP$4))-(COUNTIFS('Estruturante Móvel'!$M:$M,$B72,'Estruturante Móvel'!$AM:$AM,IP$4,'Estruturante Móvel'!$AQ:$AQ,"REPARO FO"))</f>
        <v>0</v>
      </c>
      <c r="IQ72" s="140">
        <f>(COUNTIFS('Estruturante Móvel'!$M:$M,$B70,'Estruturante Móvel'!$C:$C,"&lt;&gt;PREVISTO",'Estruturante Móvel'!$G:$G,IP$4,'Estruturante Móvel'!$L:$L,'CRONOGRAMA_CONST+MIGRACAO'!IF$8))</f>
        <v>0</v>
      </c>
      <c r="IR72" s="139">
        <f>(COUNTIFS('Estruturante Móvel'!$M:$M,$B72,'Estruturante Móvel'!$AM:$AM,IR$4))-(COUNTIFS('Estruturante Móvel'!$M:$M,$B72,'Estruturante Móvel'!$AM:$AM,IR$4,'Estruturante Móvel'!$AQ:$AQ,"REPARO FO"))</f>
        <v>0</v>
      </c>
      <c r="IS72" s="140">
        <f>(COUNTIFS('Estruturante Móvel'!$M:$M,$B70,'Estruturante Móvel'!$C:$C,"&lt;&gt;PREVISTO",'Estruturante Móvel'!$G:$G,IR$4,'Estruturante Móvel'!$L:$L,'CRONOGRAMA_CONST+MIGRACAO'!IH$8))</f>
        <v>0</v>
      </c>
      <c r="IT72" s="139">
        <f>(COUNTIFS('Estruturante Móvel'!$M:$M,$B72,'Estruturante Móvel'!$AM:$AM,IT$4))-(COUNTIFS('Estruturante Móvel'!$M:$M,$B72,'Estruturante Móvel'!$AM:$AM,IT$4,'Estruturante Móvel'!$AQ:$AQ,"REPARO FO"))</f>
        <v>0</v>
      </c>
      <c r="IU72" s="140">
        <f>(COUNTIFS('Estruturante Móvel'!$M:$M,$B70,'Estruturante Móvel'!$C:$C,"&lt;&gt;PREVISTO",'Estruturante Móvel'!$G:$G,IT$4,'Estruturante Móvel'!$L:$L,'CRONOGRAMA_CONST+MIGRACAO'!IJ$8))</f>
        <v>0</v>
      </c>
      <c r="IV72" s="139">
        <f>(COUNTIFS('Estruturante Móvel'!$M:$M,$B72,'Estruturante Móvel'!$AM:$AM,IV$4))-(COUNTIFS('Estruturante Móvel'!$M:$M,$B72,'Estruturante Móvel'!$AM:$AM,IV$4,'Estruturante Móvel'!$AQ:$AQ,"REPARO FO"))</f>
        <v>0</v>
      </c>
      <c r="IW72" s="140">
        <f>(COUNTIFS('Estruturante Móvel'!$M:$M,$B70,'Estruturante Móvel'!$C:$C,"&lt;&gt;PREVISTO",'Estruturante Móvel'!$G:$G,IV$4,'Estruturante Móvel'!$L:$L,'CRONOGRAMA_CONST+MIGRACAO'!IL$8))</f>
        <v>0</v>
      </c>
      <c r="IX72" s="139">
        <f>(COUNTIFS('Estruturante Móvel'!$M:$M,$B72,'Estruturante Móvel'!$AM:$AM,IX$4))-(COUNTIFS('Estruturante Móvel'!$M:$M,$B72,'Estruturante Móvel'!$AM:$AM,IX$4,'Estruturante Móvel'!$AQ:$AQ,"REPARO FO"))</f>
        <v>0</v>
      </c>
      <c r="IY72" s="140">
        <f>(COUNTIFS('Estruturante Móvel'!$M:$M,$B70,'Estruturante Móvel'!$C:$C,"&lt;&gt;PREVISTO",'Estruturante Móvel'!$G:$G,IX$4,'Estruturante Móvel'!$L:$L,'CRONOGRAMA_CONST+MIGRACAO'!IN$8))</f>
        <v>0</v>
      </c>
      <c r="IZ72" s="139">
        <f>(COUNTIFS('Estruturante Móvel'!$M:$M,$B72,'Estruturante Móvel'!$AM:$AM,IZ$4))-(COUNTIFS('Estruturante Móvel'!$M:$M,$B72,'Estruturante Móvel'!$AM:$AM,IZ$4,'Estruturante Móvel'!$AQ:$AQ,"REPARO FO"))</f>
        <v>0</v>
      </c>
      <c r="JA72" s="140">
        <f>(COUNTIFS('Estruturante Móvel'!$M:$M,$B70,'Estruturante Móvel'!$C:$C,"&lt;&gt;PREVISTO",'Estruturante Móvel'!$G:$G,IZ$4,'Estruturante Móvel'!$L:$L,'CRONOGRAMA_CONST+MIGRACAO'!IP$8))</f>
        <v>0</v>
      </c>
      <c r="JB72" s="139">
        <f>(COUNTIFS('Estruturante Móvel'!$M:$M,$B72,'Estruturante Móvel'!$AM:$AM,JB$4))-(COUNTIFS('Estruturante Móvel'!$M:$M,$B72,'Estruturante Móvel'!$AM:$AM,JB$4,'Estruturante Móvel'!$AQ:$AQ,"REPARO FO"))</f>
        <v>0</v>
      </c>
      <c r="JC72" s="140">
        <f>(COUNTIFS('Estruturante Móvel'!$M:$M,$B70,'Estruturante Móvel'!$C:$C,"&lt;&gt;PREVISTO",'Estruturante Móvel'!$G:$G,JB$4,'Estruturante Móvel'!$L:$L,'CRONOGRAMA_CONST+MIGRACAO'!IR$8))</f>
        <v>0</v>
      </c>
      <c r="JD72" s="139">
        <f>(COUNTIFS('Estruturante Móvel'!$M:$M,$B72,'Estruturante Móvel'!$AM:$AM,JD$4))-(COUNTIFS('Estruturante Móvel'!$M:$M,$B72,'Estruturante Móvel'!$AM:$AM,JD$4,'Estruturante Móvel'!$AQ:$AQ,"REPARO FO"))</f>
        <v>0</v>
      </c>
      <c r="JE72" s="140">
        <f>(COUNTIFS('Estruturante Móvel'!$M:$M,$B70,'Estruturante Móvel'!$C:$C,"&lt;&gt;PREVISTO",'Estruturante Móvel'!$G:$G,JD$4,'Estruturante Móvel'!$L:$L,'CRONOGRAMA_CONST+MIGRACAO'!IT$8))</f>
        <v>0</v>
      </c>
      <c r="JF72" s="139">
        <f>(COUNTIFS('Estruturante Móvel'!$M:$M,$B72,'Estruturante Móvel'!$AM:$AM,JF$4))-(COUNTIFS('Estruturante Móvel'!$M:$M,$B72,'Estruturante Móvel'!$AM:$AM,JF$4,'Estruturante Móvel'!$AQ:$AQ,"REPARO FO"))</f>
        <v>0</v>
      </c>
      <c r="JG72" s="140">
        <f>(COUNTIFS('Estruturante Móvel'!$M:$M,$B70,'Estruturante Móvel'!$C:$C,"&lt;&gt;PREVISTO",'Estruturante Móvel'!$G:$G,JF$4,'Estruturante Móvel'!$L:$L,'CRONOGRAMA_CONST+MIGRACAO'!IV$8))</f>
        <v>0</v>
      </c>
      <c r="JH72" s="139">
        <f>(COUNTIFS('Estruturante Móvel'!$M:$M,$B72,'Estruturante Móvel'!$AM:$AM,JH$4))-(COUNTIFS('Estruturante Móvel'!$M:$M,$B72,'Estruturante Móvel'!$AM:$AM,JH$4,'Estruturante Móvel'!$AQ:$AQ,"REPARO FO"))</f>
        <v>0</v>
      </c>
      <c r="JI72" s="140">
        <f>(COUNTIFS('Estruturante Móvel'!$M:$M,$B70,'Estruturante Móvel'!$C:$C,"&lt;&gt;PREVISTO",'Estruturante Móvel'!$G:$G,JH$4,'Estruturante Móvel'!$L:$L,'CRONOGRAMA_CONST+MIGRACAO'!IX$8))</f>
        <v>0</v>
      </c>
      <c r="JJ72" s="139">
        <f>(COUNTIFS('Estruturante Móvel'!$M:$M,$B72,'Estruturante Móvel'!$AM:$AM,JJ$4))-(COUNTIFS('Estruturante Móvel'!$M:$M,$B72,'Estruturante Móvel'!$AM:$AM,JJ$4,'Estruturante Móvel'!$AQ:$AQ,"REPARO FO"))</f>
        <v>0</v>
      </c>
      <c r="JK72" s="140">
        <f>(COUNTIFS('Estruturante Móvel'!$M:$M,$B70,'Estruturante Móvel'!$C:$C,"&lt;&gt;PREVISTO",'Estruturante Móvel'!$G:$G,JJ$4,'Estruturante Móvel'!$L:$L,'CRONOGRAMA_CONST+MIGRACAO'!IZ$8))</f>
        <v>0</v>
      </c>
      <c r="JL72" s="139">
        <f>(COUNTIFS('Estruturante Móvel'!$M:$M,$B72,'Estruturante Móvel'!$AM:$AM,JL$4))-(COUNTIFS('Estruturante Móvel'!$M:$M,$B72,'Estruturante Móvel'!$AM:$AM,JL$4,'Estruturante Móvel'!$AQ:$AQ,"REPARO FO"))</f>
        <v>0</v>
      </c>
      <c r="JM72" s="140">
        <f>(COUNTIFS('Estruturante Móvel'!$M:$M,$B70,'Estruturante Móvel'!$C:$C,"&lt;&gt;PREVISTO",'Estruturante Móvel'!$G:$G,JL$4,'Estruturante Móvel'!$L:$L,'CRONOGRAMA_CONST+MIGRACAO'!JB$8))</f>
        <v>0</v>
      </c>
      <c r="JN72" s="139">
        <f>(COUNTIFS('Estruturante Móvel'!$M:$M,$B72,'Estruturante Móvel'!$AM:$AM,JN$4))-(COUNTIFS('Estruturante Móvel'!$M:$M,$B72,'Estruturante Móvel'!$AM:$AM,JN$4,'Estruturante Móvel'!$AQ:$AQ,"REPARO FO"))</f>
        <v>0</v>
      </c>
      <c r="JO72" s="140">
        <f>(COUNTIFS('Estruturante Móvel'!$M:$M,$B70,'Estruturante Móvel'!$C:$C,"&lt;&gt;PREVISTO",'Estruturante Móvel'!$G:$G,JN$4,'Estruturante Móvel'!$L:$L,'CRONOGRAMA_CONST+MIGRACAO'!JD$8))</f>
        <v>0</v>
      </c>
      <c r="JP72" s="139">
        <f>(COUNTIFS('Estruturante Móvel'!$M:$M,$B72,'Estruturante Móvel'!$AM:$AM,JP$4))-(COUNTIFS('Estruturante Móvel'!$M:$M,$B72,'Estruturante Móvel'!$AM:$AM,JP$4,'Estruturante Móvel'!$AQ:$AQ,"REPARO FO"))</f>
        <v>0</v>
      </c>
      <c r="JQ72" s="140">
        <f>(COUNTIFS('Estruturante Móvel'!$M:$M,$B70,'Estruturante Móvel'!$C:$C,"&lt;&gt;PREVISTO",'Estruturante Móvel'!$G:$G,JP$4,'Estruturante Móvel'!$L:$L,'CRONOGRAMA_CONST+MIGRACAO'!JF$8))</f>
        <v>0</v>
      </c>
      <c r="JR72" s="139">
        <f>(COUNTIFS('Estruturante Móvel'!$M:$M,$B72,'Estruturante Móvel'!$AM:$AM,JR$4))-(COUNTIFS('Estruturante Móvel'!$M:$M,$B72,'Estruturante Móvel'!$AM:$AM,JR$4,'Estruturante Móvel'!$AQ:$AQ,"REPARO FO"))</f>
        <v>0</v>
      </c>
      <c r="JS72" s="140">
        <f>(COUNTIFS('Estruturante Móvel'!$M:$M,$B70,'Estruturante Móvel'!$C:$C,"&lt;&gt;PREVISTO",'Estruturante Móvel'!$G:$G,JR$4,'Estruturante Móvel'!$L:$L,'CRONOGRAMA_CONST+MIGRACAO'!JH$8))</f>
        <v>0</v>
      </c>
      <c r="JT72" s="139">
        <f>(COUNTIFS('Estruturante Móvel'!$M:$M,$B72,'Estruturante Móvel'!$AM:$AM,JT$4))-(COUNTIFS('Estruturante Móvel'!$M:$M,$B72,'Estruturante Móvel'!$AM:$AM,JT$4,'Estruturante Móvel'!$AQ:$AQ,"REPARO FO"))</f>
        <v>0</v>
      </c>
      <c r="JU72" s="140">
        <f>(COUNTIFS('Estruturante Móvel'!$M:$M,$B70,'Estruturante Móvel'!$C:$C,"&lt;&gt;PREVISTO",'Estruturante Móvel'!$G:$G,JT$4,'Estruturante Móvel'!$L:$L,'CRONOGRAMA_CONST+MIGRACAO'!JJ$8))</f>
        <v>0</v>
      </c>
      <c r="JV72" s="139">
        <f>(COUNTIFS('Estruturante Móvel'!$M:$M,$B72,'Estruturante Móvel'!$AM:$AM,JV$4))-(COUNTIFS('Estruturante Móvel'!$M:$M,$B72,'Estruturante Móvel'!$AM:$AM,JV$4,'Estruturante Móvel'!$AQ:$AQ,"REPARO FO"))</f>
        <v>0</v>
      </c>
      <c r="JW72" s="140">
        <f>(COUNTIFS('Estruturante Móvel'!$M:$M,$B70,'Estruturante Móvel'!$C:$C,"&lt;&gt;PREVISTO",'Estruturante Móvel'!$G:$G,JV$4,'Estruturante Móvel'!$L:$L,'CRONOGRAMA_CONST+MIGRACAO'!JL$8))</f>
        <v>0</v>
      </c>
      <c r="JX72" s="139">
        <f>(COUNTIFS('Estruturante Móvel'!$M:$M,$B72,'Estruturante Móvel'!$AM:$AM,JX$4))-(COUNTIFS('Estruturante Móvel'!$M:$M,$B72,'Estruturante Móvel'!$AM:$AM,JX$4,'Estruturante Móvel'!$AQ:$AQ,"REPARO FO"))</f>
        <v>0</v>
      </c>
      <c r="JY72" s="140">
        <f>(COUNTIFS('Estruturante Móvel'!$M:$M,$B70,'Estruturante Móvel'!$C:$C,"&lt;&gt;PREVISTO",'Estruturante Móvel'!$G:$G,JX$4,'Estruturante Móvel'!$L:$L,'CRONOGRAMA_CONST+MIGRACAO'!JN$8))</f>
        <v>0</v>
      </c>
      <c r="JZ72" s="139">
        <f>(COUNTIFS('Estruturante Móvel'!$M:$M,$B72,'Estruturante Móvel'!$AM:$AM,JZ$4))-(COUNTIFS('Estruturante Móvel'!$M:$M,$B72,'Estruturante Móvel'!$AM:$AM,JZ$4,'Estruturante Móvel'!$AQ:$AQ,"REPARO FO"))</f>
        <v>0</v>
      </c>
      <c r="KA72" s="140">
        <f>(COUNTIFS('Estruturante Móvel'!$M:$M,$B70,'Estruturante Móvel'!$C:$C,"&lt;&gt;PREVISTO",'Estruturante Móvel'!$G:$G,JZ$4,'Estruturante Móvel'!$L:$L,'CRONOGRAMA_CONST+MIGRACAO'!JP$8))</f>
        <v>0</v>
      </c>
      <c r="KB72" s="139">
        <f>(COUNTIFS('Estruturante Móvel'!$M:$M,$B72,'Estruturante Móvel'!$AM:$AM,KB$4))-(COUNTIFS('Estruturante Móvel'!$M:$M,$B72,'Estruturante Móvel'!$AM:$AM,KB$4,'Estruturante Móvel'!$AQ:$AQ,"REPARO FO"))</f>
        <v>0</v>
      </c>
      <c r="KC72" s="140">
        <f>(COUNTIFS('Estruturante Móvel'!$M:$M,$B70,'Estruturante Móvel'!$C:$C,"&lt;&gt;PREVISTO",'Estruturante Móvel'!$G:$G,KB$4,'Estruturante Móvel'!$L:$L,'CRONOGRAMA_CONST+MIGRACAO'!JR$8))</f>
        <v>0</v>
      </c>
      <c r="KD72" s="139">
        <f>(COUNTIFS('Estruturante Móvel'!$M:$M,$B72,'Estruturante Móvel'!$AM:$AM,KD$4))-(COUNTIFS('Estruturante Móvel'!$M:$M,$B72,'Estruturante Móvel'!$AM:$AM,KD$4,'Estruturante Móvel'!$AQ:$AQ,"REPARO FO"))</f>
        <v>0</v>
      </c>
      <c r="KE72" s="140">
        <f>(COUNTIFS('Estruturante Móvel'!$M:$M,$B70,'Estruturante Móvel'!$C:$C,"&lt;&gt;PREVISTO",'Estruturante Móvel'!$G:$G,KD$4,'Estruturante Móvel'!$L:$L,'CRONOGRAMA_CONST+MIGRACAO'!JT$8))</f>
        <v>0</v>
      </c>
      <c r="KF72" s="139">
        <f>(COUNTIFS('Estruturante Móvel'!$M:$M,$B72,'Estruturante Móvel'!$AM:$AM,KF$4))-(COUNTIFS('Estruturante Móvel'!$M:$M,$B72,'Estruturante Móvel'!$AM:$AM,KF$4,'Estruturante Móvel'!$AQ:$AQ,"REPARO FO"))</f>
        <v>0</v>
      </c>
      <c r="KG72" s="140">
        <f>(COUNTIFS('Estruturante Móvel'!$M:$M,$B70,'Estruturante Móvel'!$C:$C,"&lt;&gt;PREVISTO",'Estruturante Móvel'!$G:$G,KF$4,'Estruturante Móvel'!$L:$L,'CRONOGRAMA_CONST+MIGRACAO'!JV$8))</f>
        <v>0</v>
      </c>
      <c r="KH72" s="139">
        <f>(COUNTIFS('Estruturante Móvel'!$M:$M,$B72,'Estruturante Móvel'!$AM:$AM,KH$4))-(COUNTIFS('Estruturante Móvel'!$M:$M,$B72,'Estruturante Móvel'!$AM:$AM,KH$4,'Estruturante Móvel'!$AQ:$AQ,"REPARO FO"))</f>
        <v>0</v>
      </c>
      <c r="KI72" s="140">
        <f>(COUNTIFS('Estruturante Móvel'!$M:$M,$B70,'Estruturante Móvel'!$C:$C,"&lt;&gt;PREVISTO",'Estruturante Móvel'!$G:$G,KH$4,'Estruturante Móvel'!$L:$L,'CRONOGRAMA_CONST+MIGRACAO'!JX$8))</f>
        <v>0</v>
      </c>
      <c r="KJ72" s="139">
        <f>(COUNTIFS('Estruturante Móvel'!$M:$M,$B72,'Estruturante Móvel'!$AM:$AM,KJ$4))-(COUNTIFS('Estruturante Móvel'!$M:$M,$B72,'Estruturante Móvel'!$AM:$AM,KJ$4,'Estruturante Móvel'!$AQ:$AQ,"REPARO FO"))</f>
        <v>0</v>
      </c>
      <c r="KK72" s="140">
        <f>(COUNTIFS('Estruturante Móvel'!$M:$M,$B70,'Estruturante Móvel'!$C:$C,"&lt;&gt;PREVISTO",'Estruturante Móvel'!$G:$G,KJ$4,'Estruturante Móvel'!$L:$L,'CRONOGRAMA_CONST+MIGRACAO'!JZ$8))</f>
        <v>0</v>
      </c>
      <c r="KL72" s="139">
        <f>(COUNTIFS('Estruturante Móvel'!$M:$M,$B72,'Estruturante Móvel'!$AM:$AM,KL$4))-(COUNTIFS('Estruturante Móvel'!$M:$M,$B72,'Estruturante Móvel'!$AM:$AM,KL$4,'Estruturante Móvel'!$AQ:$AQ,"REPARO FO"))</f>
        <v>0</v>
      </c>
      <c r="KM72" s="140">
        <f>(COUNTIFS('Estruturante Móvel'!$M:$M,$B70,'Estruturante Móvel'!$C:$C,"&lt;&gt;PREVISTO",'Estruturante Móvel'!$G:$G,KL$4,'Estruturante Móvel'!$L:$L,'CRONOGRAMA_CONST+MIGRACAO'!KB$8))</f>
        <v>0</v>
      </c>
      <c r="KN72" s="139">
        <f>(COUNTIFS('Estruturante Móvel'!$M:$M,$B72,'Estruturante Móvel'!$AM:$AM,KN$4))-(COUNTIFS('Estruturante Móvel'!$M:$M,$B72,'Estruturante Móvel'!$AM:$AM,KN$4,'Estruturante Móvel'!$AQ:$AQ,"REPARO FO"))</f>
        <v>0</v>
      </c>
      <c r="KO72" s="140">
        <f>(COUNTIFS('Estruturante Móvel'!$M:$M,$B70,'Estruturante Móvel'!$C:$C,"&lt;&gt;PREVISTO",'Estruturante Móvel'!$G:$G,KN$4,'Estruturante Móvel'!$L:$L,'CRONOGRAMA_CONST+MIGRACAO'!KD$8))</f>
        <v>0</v>
      </c>
      <c r="KP72" s="139">
        <f>(COUNTIFS('Estruturante Móvel'!$M:$M,$B72,'Estruturante Móvel'!$AM:$AM,KP$4))-(COUNTIFS('Estruturante Móvel'!$M:$M,$B72,'Estruturante Móvel'!$AM:$AM,KP$4,'Estruturante Móvel'!$AQ:$AQ,"REPARO FO"))</f>
        <v>0</v>
      </c>
      <c r="KQ72" s="140">
        <f>(COUNTIFS('Estruturante Móvel'!$M:$M,$B70,'Estruturante Móvel'!$C:$C,"&lt;&gt;PREVISTO",'Estruturante Móvel'!$G:$G,KP$4,'Estruturante Móvel'!$L:$L,'CRONOGRAMA_CONST+MIGRACAO'!KF$8))</f>
        <v>0</v>
      </c>
      <c r="KR72" s="139">
        <f>(COUNTIFS('Estruturante Móvel'!$M:$M,$B72,'Estruturante Móvel'!$AM:$AM,KR$4))-(COUNTIFS('Estruturante Móvel'!$M:$M,$B72,'Estruturante Móvel'!$AM:$AM,KR$4,'Estruturante Móvel'!$AQ:$AQ,"REPARO FO"))</f>
        <v>0</v>
      </c>
      <c r="KS72" s="140">
        <f>(COUNTIFS('Estruturante Móvel'!$M:$M,$B70,'Estruturante Móvel'!$C:$C,"&lt;&gt;PREVISTO",'Estruturante Móvel'!$G:$G,KR$4,'Estruturante Móvel'!$L:$L,'CRONOGRAMA_CONST+MIGRACAO'!KH$8))</f>
        <v>0</v>
      </c>
      <c r="KT72" s="139">
        <f>(COUNTIFS('Estruturante Móvel'!$M:$M,$B72,'Estruturante Móvel'!$AM:$AM,KT$4))-(COUNTIFS('Estruturante Móvel'!$M:$M,$B72,'Estruturante Móvel'!$AM:$AM,KT$4,'Estruturante Móvel'!$AQ:$AQ,"REPARO FO"))</f>
        <v>0</v>
      </c>
      <c r="KU72" s="140">
        <f>(COUNTIFS('Estruturante Móvel'!$M:$M,$B70,'Estruturante Móvel'!$C:$C,"&lt;&gt;PREVISTO",'Estruturante Móvel'!$G:$G,KT$4,'Estruturante Móvel'!$L:$L,'CRONOGRAMA_CONST+MIGRACAO'!KJ$8))</f>
        <v>0</v>
      </c>
      <c r="KV72" s="139">
        <f>(COUNTIFS('Estruturante Móvel'!$M:$M,$B72,'Estruturante Móvel'!$AM:$AM,KV$4))-(COUNTIFS('Estruturante Móvel'!$M:$M,$B72,'Estruturante Móvel'!$AM:$AM,KV$4,'Estruturante Móvel'!$AQ:$AQ,"REPARO FO"))</f>
        <v>0</v>
      </c>
      <c r="KW72" s="140">
        <f>(COUNTIFS('Estruturante Móvel'!$M:$M,$B70,'Estruturante Móvel'!$C:$C,"&lt;&gt;PREVISTO",'Estruturante Móvel'!$G:$G,KV$4,'Estruturante Móvel'!$L:$L,'CRONOGRAMA_CONST+MIGRACAO'!KL$8))</f>
        <v>0</v>
      </c>
      <c r="KX72" s="139">
        <f>(COUNTIFS('Estruturante Móvel'!$M:$M,$B72,'Estruturante Móvel'!$AM:$AM,KX$4))-(COUNTIFS('Estruturante Móvel'!$M:$M,$B72,'Estruturante Móvel'!$AM:$AM,KX$4,'Estruturante Móvel'!$AQ:$AQ,"REPARO FO"))</f>
        <v>0</v>
      </c>
      <c r="KY72" s="140">
        <f>(COUNTIFS('Estruturante Móvel'!$M:$M,$B70,'Estruturante Móvel'!$C:$C,"&lt;&gt;PREVISTO",'Estruturante Móvel'!$G:$G,KX$4,'Estruturante Móvel'!$L:$L,'CRONOGRAMA_CONST+MIGRACAO'!KN$8))</f>
        <v>0</v>
      </c>
      <c r="KZ72" s="139">
        <f>(COUNTIFS('Estruturante Móvel'!$M:$M,$B72,'Estruturante Móvel'!$AM:$AM,KZ$4))-(COUNTIFS('Estruturante Móvel'!$M:$M,$B72,'Estruturante Móvel'!$AM:$AM,KZ$4,'Estruturante Móvel'!$AQ:$AQ,"REPARO FO"))</f>
        <v>0</v>
      </c>
      <c r="LA72" s="140">
        <f>(COUNTIFS('Estruturante Móvel'!$M:$M,$B70,'Estruturante Móvel'!$C:$C,"&lt;&gt;PREVISTO",'Estruturante Móvel'!$G:$G,KZ$4,'Estruturante Móvel'!$L:$L,'CRONOGRAMA_CONST+MIGRACAO'!KP$8))</f>
        <v>0</v>
      </c>
      <c r="LB72" s="139">
        <f>(COUNTIFS('Estruturante Móvel'!$M:$M,$B72,'Estruturante Móvel'!$AM:$AM,LB$4))-(COUNTIFS('Estruturante Móvel'!$M:$M,$B72,'Estruturante Móvel'!$AM:$AM,LB$4,'Estruturante Móvel'!$AQ:$AQ,"REPARO FO"))</f>
        <v>0</v>
      </c>
      <c r="LC72" s="140">
        <f>(COUNTIFS('Estruturante Móvel'!$M:$M,$B70,'Estruturante Móvel'!$C:$C,"&lt;&gt;PREVISTO",'Estruturante Móvel'!$G:$G,LB$4,'Estruturante Móvel'!$L:$L,'CRONOGRAMA_CONST+MIGRACAO'!KR$8))</f>
        <v>0</v>
      </c>
      <c r="LD72" s="139">
        <f>(COUNTIFS('Estruturante Móvel'!$M:$M,$B72,'Estruturante Móvel'!$AM:$AM,LD$4))-(COUNTIFS('Estruturante Móvel'!$M:$M,$B72,'Estruturante Móvel'!$AM:$AM,LD$4,'Estruturante Móvel'!$AQ:$AQ,"REPARO FO"))</f>
        <v>0</v>
      </c>
      <c r="LE72" s="140">
        <f>(COUNTIFS('Estruturante Móvel'!$M:$M,$B70,'Estruturante Móvel'!$C:$C,"&lt;&gt;PREVISTO",'Estruturante Móvel'!$G:$G,LD$4,'Estruturante Móvel'!$L:$L,'CRONOGRAMA_CONST+MIGRACAO'!KT$8))</f>
        <v>0</v>
      </c>
      <c r="LF72" s="139">
        <f>(COUNTIFS('Estruturante Móvel'!$M:$M,$B72,'Estruturante Móvel'!$AM:$AM,LF$4))-(COUNTIFS('Estruturante Móvel'!$M:$M,$B72,'Estruturante Móvel'!$AM:$AM,LF$4,'Estruturante Móvel'!$AQ:$AQ,"REPARO FO"))</f>
        <v>0</v>
      </c>
      <c r="LG72" s="140">
        <f>(COUNTIFS('Estruturante Móvel'!$M:$M,$B70,'Estruturante Móvel'!$C:$C,"&lt;&gt;PREVISTO",'Estruturante Móvel'!$G:$G,LF$4,'Estruturante Móvel'!$L:$L,'CRONOGRAMA_CONST+MIGRACAO'!KV$8))</f>
        <v>0</v>
      </c>
      <c r="LH72" s="139">
        <f>(COUNTIFS('Estruturante Móvel'!$M:$M,$B72,'Estruturante Móvel'!$AM:$AM,LH$4))-(COUNTIFS('Estruturante Móvel'!$M:$M,$B72,'Estruturante Móvel'!$AM:$AM,LH$4,'Estruturante Móvel'!$AQ:$AQ,"REPARO FO"))</f>
        <v>0</v>
      </c>
      <c r="LI72" s="140">
        <f>(COUNTIFS('Estruturante Móvel'!$M:$M,$B70,'Estruturante Móvel'!$C:$C,"&lt;&gt;PREVISTO",'Estruturante Móvel'!$G:$G,LH$4,'Estruturante Móvel'!$L:$L,'CRONOGRAMA_CONST+MIGRACAO'!KX$8))</f>
        <v>0</v>
      </c>
      <c r="LJ72" s="139">
        <f>(COUNTIFS('Estruturante Móvel'!$M:$M,$B72,'Estruturante Móvel'!$AM:$AM,LJ$4))-(COUNTIFS('Estruturante Móvel'!$M:$M,$B72,'Estruturante Móvel'!$AM:$AM,LJ$4,'Estruturante Móvel'!$AQ:$AQ,"REPARO FO"))</f>
        <v>0</v>
      </c>
      <c r="LK72" s="140">
        <f>(COUNTIFS('Estruturante Móvel'!$M:$M,$B70,'Estruturante Móvel'!$C:$C,"&lt;&gt;PREVISTO",'Estruturante Móvel'!$G:$G,LJ$4,'Estruturante Móvel'!$L:$L,'CRONOGRAMA_CONST+MIGRACAO'!KZ$8))</f>
        <v>0</v>
      </c>
      <c r="LL72" s="139">
        <f>(COUNTIFS('Estruturante Móvel'!$M:$M,$B72,'Estruturante Móvel'!$AM:$AM,LL$4))-(COUNTIFS('Estruturante Móvel'!$M:$M,$B72,'Estruturante Móvel'!$AM:$AM,LL$4,'Estruturante Móvel'!$AQ:$AQ,"REPARO FO"))</f>
        <v>0</v>
      </c>
      <c r="LM72" s="140">
        <f>(COUNTIFS('Estruturante Móvel'!$M:$M,$B70,'Estruturante Móvel'!$C:$C,"&lt;&gt;PREVISTO",'Estruturante Móvel'!$G:$G,LL$4,'Estruturante Móvel'!$L:$L,'CRONOGRAMA_CONST+MIGRACAO'!LB$8))</f>
        <v>0</v>
      </c>
      <c r="LN72" s="139">
        <f>(COUNTIFS('Estruturante Móvel'!$M:$M,$B72,'Estruturante Móvel'!$AM:$AM,LN$4))-(COUNTIFS('Estruturante Móvel'!$M:$M,$B72,'Estruturante Móvel'!$AM:$AM,LN$4,'Estruturante Móvel'!$AQ:$AQ,"REPARO FO"))</f>
        <v>0</v>
      </c>
      <c r="LO72" s="140">
        <f>(COUNTIFS('Estruturante Móvel'!$M:$M,$B70,'Estruturante Móvel'!$C:$C,"&lt;&gt;PREVISTO",'Estruturante Móvel'!$G:$G,LN$4,'Estruturante Móvel'!$L:$L,'CRONOGRAMA_CONST+MIGRACAO'!LD$8))</f>
        <v>0</v>
      </c>
      <c r="LP72" s="139">
        <f>(COUNTIFS('Estruturante Móvel'!$M:$M,$B72,'Estruturante Móvel'!$AM:$AM,LP$4))-(COUNTIFS('Estruturante Móvel'!$M:$M,$B72,'Estruturante Móvel'!$AM:$AM,LP$4,'Estruturante Móvel'!$AQ:$AQ,"REPARO FO"))</f>
        <v>0</v>
      </c>
      <c r="LQ72" s="140">
        <f>(COUNTIFS('Estruturante Móvel'!$M:$M,$B70,'Estruturante Móvel'!$C:$C,"&lt;&gt;PREVISTO",'Estruturante Móvel'!$G:$G,LP$4,'Estruturante Móvel'!$L:$L,'CRONOGRAMA_CONST+MIGRACAO'!LF$8))</f>
        <v>0</v>
      </c>
      <c r="LR72" s="139">
        <f>(COUNTIFS('Estruturante Móvel'!$M:$M,$B72,'Estruturante Móvel'!$AM:$AM,LR$4))-(COUNTIFS('Estruturante Móvel'!$M:$M,$B72,'Estruturante Móvel'!$AM:$AM,LR$4,'Estruturante Móvel'!$AQ:$AQ,"REPARO FO"))</f>
        <v>0</v>
      </c>
      <c r="LS72" s="140">
        <f>(COUNTIFS('Estruturante Móvel'!$M:$M,$B70,'Estruturante Móvel'!$C:$C,"&lt;&gt;PREVISTO",'Estruturante Móvel'!$G:$G,LR$4,'Estruturante Móvel'!$L:$L,'CRONOGRAMA_CONST+MIGRACAO'!LH$8))</f>
        <v>0</v>
      </c>
      <c r="LT72" s="139">
        <f>(COUNTIFS('Estruturante Móvel'!$M:$M,$B72,'Estruturante Móvel'!$AM:$AM,LT$4))-(COUNTIFS('Estruturante Móvel'!$M:$M,$B72,'Estruturante Móvel'!$AM:$AM,LT$4,'Estruturante Móvel'!$AQ:$AQ,"REPARO FO"))</f>
        <v>0</v>
      </c>
      <c r="LU72" s="140">
        <f>(COUNTIFS('Estruturante Móvel'!$M:$M,$B70,'Estruturante Móvel'!$C:$C,"&lt;&gt;PREVISTO",'Estruturante Móvel'!$G:$G,LT$4,'Estruturante Móvel'!$L:$L,'CRONOGRAMA_CONST+MIGRACAO'!LJ$8))</f>
        <v>0</v>
      </c>
      <c r="LV72" s="139">
        <f>(COUNTIFS('Estruturante Móvel'!$M:$M,$B72,'Estruturante Móvel'!$AM:$AM,LV$4))-(COUNTIFS('Estruturante Móvel'!$M:$M,$B72,'Estruturante Móvel'!$AM:$AM,LV$4,'Estruturante Móvel'!$AQ:$AQ,"REPARO FO"))</f>
        <v>0</v>
      </c>
      <c r="LW72" s="140">
        <f>(COUNTIFS('Estruturante Móvel'!$M:$M,$B70,'Estruturante Móvel'!$C:$C,"&lt;&gt;PREVISTO",'Estruturante Móvel'!$G:$G,LV$4,'Estruturante Móvel'!$L:$L,'CRONOGRAMA_CONST+MIGRACAO'!LL$8))</f>
        <v>0</v>
      </c>
      <c r="LX72" s="139">
        <f>(COUNTIFS('Estruturante Móvel'!$M:$M,$B72,'Estruturante Móvel'!$AM:$AM,LX$4))-(COUNTIFS('Estruturante Móvel'!$M:$M,$B72,'Estruturante Móvel'!$AM:$AM,LX$4,'Estruturante Móvel'!$AQ:$AQ,"REPARO FO"))</f>
        <v>0</v>
      </c>
      <c r="LY72" s="140">
        <f>(COUNTIFS('Estruturante Móvel'!$M:$M,$B70,'Estruturante Móvel'!$C:$C,"&lt;&gt;PREVISTO",'Estruturante Móvel'!$G:$G,LX$4,'Estruturante Móvel'!$L:$L,'CRONOGRAMA_CONST+MIGRACAO'!LN$8))</f>
        <v>0</v>
      </c>
      <c r="LZ72" s="139">
        <f>(COUNTIFS('Estruturante Móvel'!$M:$M,$B72,'Estruturante Móvel'!$AM:$AM,LZ$4))-(COUNTIFS('Estruturante Móvel'!$M:$M,$B72,'Estruturante Móvel'!$AM:$AM,LZ$4,'Estruturante Móvel'!$AQ:$AQ,"REPARO FO"))</f>
        <v>0</v>
      </c>
      <c r="MA72" s="140">
        <f>(COUNTIFS('Estruturante Móvel'!$M:$M,$B70,'Estruturante Móvel'!$C:$C,"&lt;&gt;PREVISTO",'Estruturante Móvel'!$G:$G,LZ$4,'Estruturante Móvel'!$L:$L,'CRONOGRAMA_CONST+MIGRACAO'!LP$8))</f>
        <v>0</v>
      </c>
      <c r="MB72" s="139">
        <f>(COUNTIFS('Estruturante Móvel'!$M:$M,$B72,'Estruturante Móvel'!$AM:$AM,MB$4))-(COUNTIFS('Estruturante Móvel'!$M:$M,$B72,'Estruturante Móvel'!$AM:$AM,MB$4,'Estruturante Móvel'!$AQ:$AQ,"REPARO FO"))</f>
        <v>0</v>
      </c>
      <c r="MC72" s="140">
        <f>(COUNTIFS('Estruturante Móvel'!$M:$M,$B70,'Estruturante Móvel'!$C:$C,"&lt;&gt;PREVISTO",'Estruturante Móvel'!$G:$G,MB$4,'Estruturante Móvel'!$L:$L,'CRONOGRAMA_CONST+MIGRACAO'!LR$8))</f>
        <v>0</v>
      </c>
      <c r="MD72" s="139">
        <f>(COUNTIFS('Estruturante Móvel'!$M:$M,$B72,'Estruturante Móvel'!$AM:$AM,MD$4))-(COUNTIFS('Estruturante Móvel'!$M:$M,$B72,'Estruturante Móvel'!$AM:$AM,MD$4,'Estruturante Móvel'!$AQ:$AQ,"REPARO FO"))</f>
        <v>0</v>
      </c>
      <c r="ME72" s="140">
        <f>(COUNTIFS('Estruturante Móvel'!$M:$M,$B70,'Estruturante Móvel'!$C:$C,"&lt;&gt;PREVISTO",'Estruturante Móvel'!$G:$G,MD$4,'Estruturante Móvel'!$L:$L,'CRONOGRAMA_CONST+MIGRACAO'!LT$8))</f>
        <v>0</v>
      </c>
      <c r="MF72" s="139">
        <f>(COUNTIFS('Estruturante Móvel'!$M:$M,$B72,'Estruturante Móvel'!$AM:$AM,MF$4))-(COUNTIFS('Estruturante Móvel'!$M:$M,$B72,'Estruturante Móvel'!$AM:$AM,MF$4,'Estruturante Móvel'!$AQ:$AQ,"REPARO FO"))</f>
        <v>0</v>
      </c>
      <c r="MG72" s="140">
        <f>(COUNTIFS('Estruturante Móvel'!$M:$M,$B70,'Estruturante Móvel'!$C:$C,"&lt;&gt;PREVISTO",'Estruturante Móvel'!$G:$G,MF$4,'Estruturante Móvel'!$L:$L,'CRONOGRAMA_CONST+MIGRACAO'!LV$8))</f>
        <v>0</v>
      </c>
      <c r="MH72" s="139">
        <f>(COUNTIFS('Estruturante Móvel'!$M:$M,$B72,'Estruturante Móvel'!$AM:$AM,MH$4))-(COUNTIFS('Estruturante Móvel'!$M:$M,$B72,'Estruturante Móvel'!$AM:$AM,MH$4,'Estruturante Móvel'!$AQ:$AQ,"REPARO FO"))</f>
        <v>0</v>
      </c>
      <c r="MI72" s="140">
        <f>(COUNTIFS('Estruturante Móvel'!$M:$M,$B70,'Estruturante Móvel'!$C:$C,"&lt;&gt;PREVISTO",'Estruturante Móvel'!$G:$G,MH$4,'Estruturante Móvel'!$L:$L,'CRONOGRAMA_CONST+MIGRACAO'!LX$8))</f>
        <v>0</v>
      </c>
      <c r="MJ72" s="139">
        <f>(COUNTIFS('Estruturante Móvel'!$M:$M,$B72,'Estruturante Móvel'!$AM:$AM,MJ$4))-(COUNTIFS('Estruturante Móvel'!$M:$M,$B72,'Estruturante Móvel'!$AM:$AM,MJ$4,'Estruturante Móvel'!$AQ:$AQ,"REPARO FO"))</f>
        <v>0</v>
      </c>
      <c r="MK72" s="140">
        <f>(COUNTIFS('Estruturante Móvel'!$M:$M,$B70,'Estruturante Móvel'!$C:$C,"&lt;&gt;PREVISTO",'Estruturante Móvel'!$G:$G,MJ$4,'Estruturante Móvel'!$L:$L,'CRONOGRAMA_CONST+MIGRACAO'!LZ$8))</f>
        <v>0</v>
      </c>
      <c r="ML72" s="139">
        <f>(COUNTIFS('Estruturante Móvel'!$M:$M,$B72,'Estruturante Móvel'!$AM:$AM,ML$4))-(COUNTIFS('Estruturante Móvel'!$M:$M,$B72,'Estruturante Móvel'!$AM:$AM,ML$4,'Estruturante Móvel'!$AQ:$AQ,"REPARO FO"))</f>
        <v>0</v>
      </c>
      <c r="MM72" s="140">
        <f>(COUNTIFS('Estruturante Móvel'!$M:$M,$B70,'Estruturante Móvel'!$C:$C,"&lt;&gt;PREVISTO",'Estruturante Móvel'!$G:$G,ML$4,'Estruturante Móvel'!$L:$L,'CRONOGRAMA_CONST+MIGRACAO'!MB$8))</f>
        <v>0</v>
      </c>
      <c r="MN72" s="139">
        <f>(COUNTIFS('Estruturante Móvel'!$M:$M,$B72,'Estruturante Móvel'!$AM:$AM,MN$4))-(COUNTIFS('Estruturante Móvel'!$M:$M,$B72,'Estruturante Móvel'!$AM:$AM,MN$4,'Estruturante Móvel'!$AQ:$AQ,"REPARO FO"))</f>
        <v>0</v>
      </c>
      <c r="MO72" s="140">
        <f>(COUNTIFS('Estruturante Móvel'!$M:$M,$B70,'Estruturante Móvel'!$C:$C,"&lt;&gt;PREVISTO",'Estruturante Móvel'!$G:$G,MN$4,'Estruturante Móvel'!$L:$L,'CRONOGRAMA_CONST+MIGRACAO'!MD$8))</f>
        <v>0</v>
      </c>
      <c r="MP72" s="139">
        <f>(COUNTIFS('Estruturante Móvel'!$M:$M,$B72,'Estruturante Móvel'!$AM:$AM,MP$4))-(COUNTIFS('Estruturante Móvel'!$M:$M,$B72,'Estruturante Móvel'!$AM:$AM,MP$4,'Estruturante Móvel'!$AQ:$AQ,"REPARO FO"))</f>
        <v>0</v>
      </c>
      <c r="MQ72" s="140">
        <f>(COUNTIFS('Estruturante Móvel'!$M:$M,$B70,'Estruturante Móvel'!$C:$C,"&lt;&gt;PREVISTO",'Estruturante Móvel'!$G:$G,MP$4,'Estruturante Móvel'!$L:$L,'CRONOGRAMA_CONST+MIGRACAO'!MF$8))</f>
        <v>0</v>
      </c>
      <c r="MR72" s="139">
        <f>(COUNTIFS('Estruturante Móvel'!$M:$M,$B72,'Estruturante Móvel'!$AM:$AM,MR$4))-(COUNTIFS('Estruturante Móvel'!$M:$M,$B72,'Estruturante Móvel'!$AM:$AM,MR$4,'Estruturante Móvel'!$AQ:$AQ,"REPARO FO"))</f>
        <v>0</v>
      </c>
      <c r="MS72" s="140">
        <f>(COUNTIFS('Estruturante Móvel'!$M:$M,$B70,'Estruturante Móvel'!$C:$C,"&lt;&gt;PREVISTO",'Estruturante Móvel'!$G:$G,MR$4,'Estruturante Móvel'!$L:$L,'CRONOGRAMA_CONST+MIGRACAO'!MH$8))</f>
        <v>0</v>
      </c>
      <c r="MT72" s="139">
        <f>(COUNTIFS('Estruturante Móvel'!$M:$M,$B72,'Estruturante Móvel'!$AM:$AM,MT$4))-(COUNTIFS('Estruturante Móvel'!$M:$M,$B72,'Estruturante Móvel'!$AM:$AM,MT$4,'Estruturante Móvel'!$AQ:$AQ,"REPARO FO"))</f>
        <v>0</v>
      </c>
      <c r="MU72" s="140">
        <f>(COUNTIFS('Estruturante Móvel'!$M:$M,$B70,'Estruturante Móvel'!$C:$C,"&lt;&gt;PREVISTO",'Estruturante Móvel'!$G:$G,MT$4,'Estruturante Móvel'!$L:$L,'CRONOGRAMA_CONST+MIGRACAO'!MJ$8))</f>
        <v>0</v>
      </c>
      <c r="MV72" s="139">
        <f>(COUNTIFS('Estruturante Móvel'!$M:$M,$B72,'Estruturante Móvel'!$AM:$AM,MV$4))-(COUNTIFS('Estruturante Móvel'!$M:$M,$B72,'Estruturante Móvel'!$AM:$AM,MV$4,'Estruturante Móvel'!$AQ:$AQ,"REPARO FO"))</f>
        <v>0</v>
      </c>
      <c r="MW72" s="140">
        <f>(COUNTIFS('Estruturante Móvel'!$M:$M,$B70,'Estruturante Móvel'!$C:$C,"&lt;&gt;PREVISTO",'Estruturante Móvel'!$G:$G,MV$4,'Estruturante Móvel'!$L:$L,'CRONOGRAMA_CONST+MIGRACAO'!ML$8))</f>
        <v>0</v>
      </c>
      <c r="MX72" s="139">
        <f>(COUNTIFS('Estruturante Móvel'!$M:$M,$B72,'Estruturante Móvel'!$AM:$AM,MX$4))-(COUNTIFS('Estruturante Móvel'!$M:$M,$B72,'Estruturante Móvel'!$AM:$AM,MX$4,'Estruturante Móvel'!$AQ:$AQ,"REPARO FO"))</f>
        <v>0</v>
      </c>
      <c r="MY72" s="140">
        <f>(COUNTIFS('Estruturante Móvel'!$M:$M,$B70,'Estruturante Móvel'!$C:$C,"&lt;&gt;PREVISTO",'Estruturante Móvel'!$G:$G,MX$4,'Estruturante Móvel'!$L:$L,'CRONOGRAMA_CONST+MIGRACAO'!MN$8))</f>
        <v>0</v>
      </c>
      <c r="MZ72" s="139">
        <f>(COUNTIFS('Estruturante Móvel'!$M:$M,$B72,'Estruturante Móvel'!$AM:$AM,MZ$4))-(COUNTIFS('Estruturante Móvel'!$M:$M,$B72,'Estruturante Móvel'!$AM:$AM,MZ$4,'Estruturante Móvel'!$AQ:$AQ,"REPARO FO"))</f>
        <v>0</v>
      </c>
      <c r="NA72" s="140">
        <f>(COUNTIFS('Estruturante Móvel'!$M:$M,$B70,'Estruturante Móvel'!$C:$C,"&lt;&gt;PREVISTO",'Estruturante Móvel'!$G:$G,MZ$4,'Estruturante Móvel'!$L:$L,'CRONOGRAMA_CONST+MIGRACAO'!MP$8))</f>
        <v>0</v>
      </c>
      <c r="NB72" s="139">
        <f>(COUNTIFS('Estruturante Móvel'!$M:$M,$B72,'Estruturante Móvel'!$AM:$AM,NB$4))-(COUNTIFS('Estruturante Móvel'!$M:$M,$B72,'Estruturante Móvel'!$AM:$AM,NB$4,'Estruturante Móvel'!$AQ:$AQ,"REPARO FO"))</f>
        <v>0</v>
      </c>
      <c r="NC72" s="140">
        <f>(COUNTIFS('Estruturante Móvel'!$M:$M,$B70,'Estruturante Móvel'!$C:$C,"&lt;&gt;PREVISTO",'Estruturante Móvel'!$G:$G,NB$4,'Estruturante Móvel'!$L:$L,'CRONOGRAMA_CONST+MIGRACAO'!MR$8))</f>
        <v>0</v>
      </c>
      <c r="ND72" s="139">
        <f>(COUNTIFS('Estruturante Móvel'!$M:$M,$B72,'Estruturante Móvel'!$AM:$AM,ND$4))-(COUNTIFS('Estruturante Móvel'!$M:$M,$B72,'Estruturante Móvel'!$AM:$AM,ND$4,'Estruturante Móvel'!$AQ:$AQ,"REPARO FO"))</f>
        <v>0</v>
      </c>
      <c r="NE72" s="140">
        <f>(COUNTIFS('Estruturante Móvel'!$M:$M,$B70,'Estruturante Móvel'!$C:$C,"&lt;&gt;PREVISTO",'Estruturante Móvel'!$G:$G,ND$4,'Estruturante Móvel'!$L:$L,'CRONOGRAMA_CONST+MIGRACAO'!MT$8))</f>
        <v>0</v>
      </c>
      <c r="NF72" s="139">
        <f>(COUNTIFS('Estruturante Móvel'!$M:$M,$B72,'Estruturante Móvel'!$AM:$AM,NF$4))-(COUNTIFS('Estruturante Móvel'!$M:$M,$B72,'Estruturante Móvel'!$AM:$AM,NF$4,'Estruturante Móvel'!$AQ:$AQ,"REPARO FO"))</f>
        <v>0</v>
      </c>
      <c r="NG72" s="140">
        <f>(COUNTIFS('Estruturante Móvel'!$M:$M,$B70,'Estruturante Móvel'!$C:$C,"&lt;&gt;PREVISTO",'Estruturante Móvel'!$G:$G,NF$4,'Estruturante Móvel'!$L:$L,'CRONOGRAMA_CONST+MIGRACAO'!MV$8))</f>
        <v>0</v>
      </c>
      <c r="NH72" s="139">
        <f>(COUNTIFS('Estruturante Móvel'!$M:$M,$B72,'Estruturante Móvel'!$AM:$AM,NH$4))-(COUNTIFS('Estruturante Móvel'!$M:$M,$B72,'Estruturante Móvel'!$AM:$AM,NH$4,'Estruturante Móvel'!$AQ:$AQ,"REPARO FO"))</f>
        <v>0</v>
      </c>
      <c r="NI72" s="140">
        <f>(COUNTIFS('Estruturante Móvel'!$M:$M,$B70,'Estruturante Móvel'!$C:$C,"&lt;&gt;PREVISTO",'Estruturante Móvel'!$G:$G,NH$4,'Estruturante Móvel'!$L:$L,'CRONOGRAMA_CONST+MIGRACAO'!MX$8))</f>
        <v>0</v>
      </c>
    </row>
    <row r="73" spans="1:373" hidden="1" outlineLevel="1">
      <c r="B73" s="205" t="s">
        <v>446</v>
      </c>
      <c r="C73" s="161" t="s">
        <v>186</v>
      </c>
      <c r="D73" s="161">
        <f>COUNTIFS('Estruturante Móvel'!$M:$M,B70,'Estruturante Móvel'!$L:$L,'CRONOGRAMA_CONST+MIGRACAO'!B73)</f>
        <v>43</v>
      </c>
      <c r="E73" s="161">
        <f>(COUNTIFS('Estruturante Móvel'!$M:$M,B70,'Estruturante Móvel'!$C:$C,"&lt;&gt;PREVISTO",'Estruturante Móvel'!$L:$L,'CRONOGRAMA_CONST+MIGRACAO'!B73))</f>
        <v>43</v>
      </c>
      <c r="F73" s="162">
        <f>(COUNTIFS('Estruturante Móvel'!$M:$M,B70,'Estruturante Móvel'!$C:$C,"PREVISTO",'Estruturante Móvel'!$L:$L,'CRONOGRAMA_CONST+MIGRACAO'!B73))</f>
        <v>0</v>
      </c>
      <c r="G73" s="162"/>
      <c r="H73" s="165" t="str">
        <f t="shared" si="384"/>
        <v>Concluído</v>
      </c>
      <c r="I73" s="166">
        <v>45566</v>
      </c>
      <c r="J73" s="160">
        <f t="shared" si="385"/>
        <v>1</v>
      </c>
      <c r="K73" s="157">
        <f t="shared" si="386"/>
        <v>43</v>
      </c>
      <c r="L73" s="139">
        <f>(COUNTIFS('Estruturante Móvel'!$M:$M,$B70,'Estruturante Móvel'!$AM:$AM,L$4,'Estruturante Móvel'!$L:$L,'CRONOGRAMA_CONST+MIGRACAO'!$B73))</f>
        <v>0</v>
      </c>
      <c r="M73" s="140">
        <f>(COUNTIFS('Estruturante Móvel'!$M:$M,$B70,'Estruturante Móvel'!$C:$C,"&lt;&gt;PREVISTO",'Estruturante Móvel'!$G:$G,L$4,'Estruturante Móvel'!$L:$L,'CRONOGRAMA_CONST+MIGRACAO'!B$9))</f>
        <v>0</v>
      </c>
      <c r="N73" s="139">
        <f>(COUNTIFS('Estruturante Móvel'!$M:$M,$B70,'Estruturante Móvel'!$AM:$AM,N$4,'Estruturante Móvel'!$L:$L,'CRONOGRAMA_CONST+MIGRACAO'!$B73))</f>
        <v>0</v>
      </c>
      <c r="O73" s="140">
        <f>(COUNTIFS('Estruturante Móvel'!$M:$M,$B70,'Estruturante Móvel'!$C:$C,"&lt;&gt;PREVISTO",'Estruturante Móvel'!$G:$G,N$4,'Estruturante Móvel'!$L:$L,'CRONOGRAMA_CONST+MIGRACAO'!D$9))</f>
        <v>0</v>
      </c>
      <c r="P73" s="139">
        <f>(COUNTIFS('Estruturante Móvel'!$M:$M,$B70,'Estruturante Móvel'!$AM:$AM,P$4,'Estruturante Móvel'!$L:$L,'CRONOGRAMA_CONST+MIGRACAO'!$B73))</f>
        <v>0</v>
      </c>
      <c r="Q73" s="140">
        <f>(COUNTIFS('Estruturante Móvel'!$M:$M,$B70,'Estruturante Móvel'!$C:$C,"&lt;&gt;PREVISTO",'Estruturante Móvel'!$G:$G,P$4,'Estruturante Móvel'!$L:$L,'CRONOGRAMA_CONST+MIGRACAO'!F$9))</f>
        <v>0</v>
      </c>
      <c r="R73" s="139">
        <f>(COUNTIFS('Estruturante Móvel'!$M:$M,$B70,'Estruturante Móvel'!$AM:$AM,R$4,'Estruturante Móvel'!$L:$L,'CRONOGRAMA_CONST+MIGRACAO'!$B73))</f>
        <v>0</v>
      </c>
      <c r="S73" s="140">
        <f>(COUNTIFS('Estruturante Móvel'!$M:$M,$B70,'Estruturante Móvel'!$C:$C,"&lt;&gt;PREVISTO",'Estruturante Móvel'!$G:$G,R$4,'Estruturante Móvel'!$L:$L,'CRONOGRAMA_CONST+MIGRACAO'!H$9))</f>
        <v>0</v>
      </c>
      <c r="T73" s="139">
        <f>(COUNTIFS('Estruturante Móvel'!$M:$M,$B70,'Estruturante Móvel'!$AM:$AM,T$4,'Estruturante Móvel'!$L:$L,'CRONOGRAMA_CONST+MIGRACAO'!$B73))</f>
        <v>0</v>
      </c>
      <c r="U73" s="140">
        <f>(COUNTIFS('Estruturante Móvel'!$M:$M,$B70,'Estruturante Móvel'!$C:$C,"&lt;&gt;PREVISTO",'Estruturante Móvel'!$G:$G,T$4,'Estruturante Móvel'!$L:$L,'CRONOGRAMA_CONST+MIGRACAO'!J$9))</f>
        <v>0</v>
      </c>
      <c r="V73" s="139">
        <f>(COUNTIFS('Estruturante Móvel'!$M:$M,$B70,'Estruturante Móvel'!$AM:$AM,V$4,'Estruturante Móvel'!$L:$L,'CRONOGRAMA_CONST+MIGRACAO'!$B73))</f>
        <v>0</v>
      </c>
      <c r="W73" s="140">
        <f>(COUNTIFS('Estruturante Móvel'!$M:$M,$B70,'Estruturante Móvel'!$C:$C,"&lt;&gt;PREVISTO",'Estruturante Móvel'!$G:$G,V$4,'Estruturante Móvel'!$L:$L,'CRONOGRAMA_CONST+MIGRACAO'!L$9))</f>
        <v>0</v>
      </c>
      <c r="X73" s="139">
        <f>(COUNTIFS('Estruturante Móvel'!$M:$M,$B70,'Estruturante Móvel'!$AM:$AM,X$4,'Estruturante Móvel'!$L:$L,'CRONOGRAMA_CONST+MIGRACAO'!$B73))</f>
        <v>0</v>
      </c>
      <c r="Y73" s="140">
        <f>(COUNTIFS('Estruturante Móvel'!$M:$M,$B70,'Estruturante Móvel'!$C:$C,"&lt;&gt;PREVISTO",'Estruturante Móvel'!$G:$G,X$4,'Estruturante Móvel'!$L:$L,'CRONOGRAMA_CONST+MIGRACAO'!N$9))</f>
        <v>0</v>
      </c>
      <c r="Z73" s="139">
        <f>(COUNTIFS('Estruturante Móvel'!$M:$M,$B70,'Estruturante Móvel'!$AM:$AM,Z$4,'Estruturante Móvel'!$L:$L,'CRONOGRAMA_CONST+MIGRACAO'!$B73))</f>
        <v>0</v>
      </c>
      <c r="AA73" s="140">
        <f>(COUNTIFS('Estruturante Móvel'!$M:$M,$B70,'Estruturante Móvel'!$C:$C,"&lt;&gt;PREVISTO",'Estruturante Móvel'!$G:$G,Z$4,'Estruturante Móvel'!$L:$L,'CRONOGRAMA_CONST+MIGRACAO'!P$9))</f>
        <v>0</v>
      </c>
      <c r="AB73" s="139">
        <f>(COUNTIFS('Estruturante Móvel'!$M:$M,$B70,'Estruturante Móvel'!$AM:$AM,AB$4,'Estruturante Móvel'!$L:$L,'CRONOGRAMA_CONST+MIGRACAO'!$B73))</f>
        <v>0</v>
      </c>
      <c r="AC73" s="140">
        <f>(COUNTIFS('Estruturante Móvel'!$M:$M,$B70,'Estruturante Móvel'!$C:$C,"&lt;&gt;PREVISTO",'Estruturante Móvel'!$G:$G,AB$4,'Estruturante Móvel'!$L:$L,'CRONOGRAMA_CONST+MIGRACAO'!R$9))</f>
        <v>0</v>
      </c>
      <c r="AD73" s="139">
        <f>(COUNTIFS('Estruturante Móvel'!$M:$M,$B70,'Estruturante Móvel'!$AM:$AM,AD$4,'Estruturante Móvel'!$L:$L,'CRONOGRAMA_CONST+MIGRACAO'!$B73))</f>
        <v>0</v>
      </c>
      <c r="AE73" s="140">
        <f>(COUNTIFS('Estruturante Móvel'!$M:$M,$B70,'Estruturante Móvel'!$C:$C,"&lt;&gt;PREVISTO",'Estruturante Móvel'!$G:$G,AD$4,'Estruturante Móvel'!$L:$L,'CRONOGRAMA_CONST+MIGRACAO'!T$9))</f>
        <v>0</v>
      </c>
      <c r="AF73" s="139">
        <f>(COUNTIFS('Estruturante Móvel'!$M:$M,$B70,'Estruturante Móvel'!$AM:$AM,AF$4,'Estruturante Móvel'!$L:$L,'CRONOGRAMA_CONST+MIGRACAO'!$B73))</f>
        <v>0</v>
      </c>
      <c r="AG73" s="140">
        <f>(COUNTIFS('Estruturante Móvel'!$M:$M,$B70,'Estruturante Móvel'!$C:$C,"&lt;&gt;PREVISTO",'Estruturante Móvel'!$G:$G,AF$4,'Estruturante Móvel'!$L:$L,'CRONOGRAMA_CONST+MIGRACAO'!V$9))</f>
        <v>0</v>
      </c>
      <c r="AH73" s="139">
        <f>(COUNTIFS('Estruturante Móvel'!$M:$M,$B70,'Estruturante Móvel'!$AM:$AM,AH$4,'Estruturante Móvel'!$L:$L,'CRONOGRAMA_CONST+MIGRACAO'!$B73))</f>
        <v>0</v>
      </c>
      <c r="AI73" s="140">
        <f>(COUNTIFS('Estruturante Móvel'!$M:$M,$B70,'Estruturante Móvel'!$C:$C,"&lt;&gt;PREVISTO",'Estruturante Móvel'!$G:$G,AH$4,'Estruturante Móvel'!$L:$L,'CRONOGRAMA_CONST+MIGRACAO'!X$9))</f>
        <v>0</v>
      </c>
      <c r="AJ73" s="139">
        <f>(COUNTIFS('Estruturante Móvel'!$M:$M,$B70,'Estruturante Móvel'!$AM:$AM,AJ$4,'Estruturante Móvel'!$L:$L,'CRONOGRAMA_CONST+MIGRACAO'!$B73))</f>
        <v>0</v>
      </c>
      <c r="AK73" s="140">
        <f>(COUNTIFS('Estruturante Móvel'!$M:$M,$B70,'Estruturante Móvel'!$C:$C,"&lt;&gt;PREVISTO",'Estruturante Móvel'!$G:$G,AJ$4,'Estruturante Móvel'!$L:$L,'CRONOGRAMA_CONST+MIGRACAO'!Z$9))</f>
        <v>0</v>
      </c>
      <c r="AL73" s="139">
        <f>(COUNTIFS('Estruturante Móvel'!$M:$M,$B70,'Estruturante Móvel'!$AM:$AM,AL$4,'Estruturante Móvel'!$L:$L,'CRONOGRAMA_CONST+MIGRACAO'!$B73))</f>
        <v>0</v>
      </c>
      <c r="AM73" s="140">
        <f>(COUNTIFS('Estruturante Móvel'!$M:$M,$B70,'Estruturante Móvel'!$C:$C,"&lt;&gt;PREVISTO",'Estruturante Móvel'!$G:$G,AL$4,'Estruturante Móvel'!$L:$L,'CRONOGRAMA_CONST+MIGRACAO'!AB$9))</f>
        <v>0</v>
      </c>
      <c r="AN73" s="139">
        <f>(COUNTIFS('Estruturante Móvel'!$M:$M,$B70,'Estruturante Móvel'!$AM:$AM,AN$4,'Estruturante Móvel'!$L:$L,'CRONOGRAMA_CONST+MIGRACAO'!$B73))</f>
        <v>0</v>
      </c>
      <c r="AO73" s="140">
        <f>(COUNTIFS('Estruturante Móvel'!$M:$M,$B70,'Estruturante Móvel'!$C:$C,"&lt;&gt;PREVISTO",'Estruturante Móvel'!$G:$G,AN$4,'Estruturante Móvel'!$L:$L,'CRONOGRAMA_CONST+MIGRACAO'!AD$9))</f>
        <v>0</v>
      </c>
      <c r="AP73" s="139">
        <f>(COUNTIFS('Estruturante Móvel'!$M:$M,$B70,'Estruturante Móvel'!$AM:$AM,AP$4,'Estruturante Móvel'!$L:$L,'CRONOGRAMA_CONST+MIGRACAO'!$B73))</f>
        <v>0</v>
      </c>
      <c r="AQ73" s="140">
        <f>(COUNTIFS('Estruturante Móvel'!$M:$M,$B70,'Estruturante Móvel'!$C:$C,"&lt;&gt;PREVISTO",'Estruturante Móvel'!$G:$G,AP$4,'Estruturante Móvel'!$L:$L,'CRONOGRAMA_CONST+MIGRACAO'!AF$9))</f>
        <v>0</v>
      </c>
      <c r="AR73" s="139">
        <f>(COUNTIFS('Estruturante Móvel'!$M:$M,$B70,'Estruturante Móvel'!$AM:$AM,AR$4,'Estruturante Móvel'!$L:$L,'CRONOGRAMA_CONST+MIGRACAO'!$B73))</f>
        <v>0</v>
      </c>
      <c r="AS73" s="140">
        <f>(COUNTIFS('Estruturante Móvel'!$M:$M,$B70,'Estruturante Móvel'!$C:$C,"&lt;&gt;PREVISTO",'Estruturante Móvel'!$G:$G,AR$4,'Estruturante Móvel'!$L:$L,'CRONOGRAMA_CONST+MIGRACAO'!AH$9))</f>
        <v>0</v>
      </c>
      <c r="AT73" s="139">
        <f>(COUNTIFS('Estruturante Móvel'!$M:$M,$B70,'Estruturante Móvel'!$AM:$AM,AT$4,'Estruturante Móvel'!$L:$L,'CRONOGRAMA_CONST+MIGRACAO'!$B73))</f>
        <v>0</v>
      </c>
      <c r="AU73" s="140">
        <f>(COUNTIFS('Estruturante Móvel'!$M:$M,$B70,'Estruturante Móvel'!$C:$C,"&lt;&gt;PREVISTO",'Estruturante Móvel'!$G:$G,AT$4,'Estruturante Móvel'!$L:$L,'CRONOGRAMA_CONST+MIGRACAO'!AJ$9))</f>
        <v>0</v>
      </c>
      <c r="AV73" s="139">
        <f>(COUNTIFS('Estruturante Móvel'!$M:$M,$B70,'Estruturante Móvel'!$AM:$AM,AV$4,'Estruturante Móvel'!$L:$L,'CRONOGRAMA_CONST+MIGRACAO'!$B73))</f>
        <v>0</v>
      </c>
      <c r="AW73" s="140">
        <f>(COUNTIFS('Estruturante Móvel'!$M:$M,$B70,'Estruturante Móvel'!$C:$C,"&lt;&gt;PREVISTO",'Estruturante Móvel'!$G:$G,AV$4,'Estruturante Móvel'!$L:$L,'CRONOGRAMA_CONST+MIGRACAO'!AL$9))</f>
        <v>0</v>
      </c>
      <c r="AX73" s="139">
        <f>(COUNTIFS('Estruturante Móvel'!$M:$M,$B70,'Estruturante Móvel'!$AM:$AM,AX$4,'Estruturante Móvel'!$L:$L,'CRONOGRAMA_CONST+MIGRACAO'!$B73))</f>
        <v>0</v>
      </c>
      <c r="AY73" s="140">
        <f>(COUNTIFS('Estruturante Móvel'!$M:$M,$B70,'Estruturante Móvel'!$C:$C,"&lt;&gt;PREVISTO",'Estruturante Móvel'!$G:$G,AX$4,'Estruturante Móvel'!$L:$L,'CRONOGRAMA_CONST+MIGRACAO'!AN$9))</f>
        <v>0</v>
      </c>
      <c r="AZ73" s="139">
        <f>(COUNTIFS('Estruturante Móvel'!$M:$M,$B70,'Estruturante Móvel'!$AM:$AM,AZ$4,'Estruturante Móvel'!$L:$L,'CRONOGRAMA_CONST+MIGRACAO'!$B73))</f>
        <v>0</v>
      </c>
      <c r="BA73" s="140">
        <f>(COUNTIFS('Estruturante Móvel'!$M:$M,$B70,'Estruturante Móvel'!$C:$C,"&lt;&gt;PREVISTO",'Estruturante Móvel'!$G:$G,AZ$4,'Estruturante Móvel'!$L:$L,'CRONOGRAMA_CONST+MIGRACAO'!AP$9))</f>
        <v>0</v>
      </c>
      <c r="BB73" s="139">
        <f>(COUNTIFS('Estruturante Móvel'!$M:$M,$B70,'Estruturante Móvel'!$AM:$AM,BB$4,'Estruturante Móvel'!$L:$L,'CRONOGRAMA_CONST+MIGRACAO'!$B73))</f>
        <v>0</v>
      </c>
      <c r="BC73" s="140">
        <f>(COUNTIFS('Estruturante Móvel'!$M:$M,$B70,'Estruturante Móvel'!$C:$C,"&lt;&gt;PREVISTO",'Estruturante Móvel'!$G:$G,BB$4,'Estruturante Móvel'!$L:$L,'CRONOGRAMA_CONST+MIGRACAO'!AR$9))</f>
        <v>0</v>
      </c>
      <c r="BD73" s="139">
        <f>(COUNTIFS('Estruturante Móvel'!$M:$M,$B70,'Estruturante Móvel'!$AM:$AM,BD$4,'Estruturante Móvel'!$L:$L,'CRONOGRAMA_CONST+MIGRACAO'!$B73))</f>
        <v>0</v>
      </c>
      <c r="BE73" s="140">
        <f>(COUNTIFS('Estruturante Móvel'!$M:$M,$B70,'Estruturante Móvel'!$C:$C,"&lt;&gt;PREVISTO",'Estruturante Móvel'!$G:$G,BD$4,'Estruturante Móvel'!$L:$L,'CRONOGRAMA_CONST+MIGRACAO'!AT$9))</f>
        <v>0</v>
      </c>
      <c r="BF73" s="139">
        <f>(COUNTIFS('Estruturante Móvel'!$M:$M,$B70,'Estruturante Móvel'!$AM:$AM,BF$4,'Estruturante Móvel'!$L:$L,'CRONOGRAMA_CONST+MIGRACAO'!$B73))</f>
        <v>0</v>
      </c>
      <c r="BG73" s="140">
        <f>(COUNTIFS('Estruturante Móvel'!$M:$M,$B70,'Estruturante Móvel'!$C:$C,"&lt;&gt;PREVISTO",'Estruturante Móvel'!$G:$G,BF$4,'Estruturante Móvel'!$L:$L,'CRONOGRAMA_CONST+MIGRACAO'!AV$9))</f>
        <v>0</v>
      </c>
      <c r="BH73" s="139">
        <f>(COUNTIFS('Estruturante Móvel'!$M:$M,$B70,'Estruturante Móvel'!$AM:$AM,BH$4,'Estruturante Móvel'!$L:$L,'CRONOGRAMA_CONST+MIGRACAO'!$B73))</f>
        <v>0</v>
      </c>
      <c r="BI73" s="140">
        <f>(COUNTIFS('Estruturante Móvel'!$M:$M,$B70,'Estruturante Móvel'!$C:$C,"&lt;&gt;PREVISTO",'Estruturante Móvel'!$G:$G,BH$4,'Estruturante Móvel'!$L:$L,'CRONOGRAMA_CONST+MIGRACAO'!AX$9))</f>
        <v>0</v>
      </c>
      <c r="BJ73" s="139">
        <f>(COUNTIFS('Estruturante Móvel'!$M:$M,$B70,'Estruturante Móvel'!$AM:$AM,BJ$4,'Estruturante Móvel'!$L:$L,'CRONOGRAMA_CONST+MIGRACAO'!$B73))</f>
        <v>0</v>
      </c>
      <c r="BK73" s="140">
        <f>(COUNTIFS('Estruturante Móvel'!$M:$M,$B70,'Estruturante Móvel'!$C:$C,"&lt;&gt;PREVISTO",'Estruturante Móvel'!$G:$G,BJ$4,'Estruturante Móvel'!$L:$L,'CRONOGRAMA_CONST+MIGRACAO'!AZ$9))</f>
        <v>0</v>
      </c>
      <c r="BL73" s="139">
        <f>(COUNTIFS('Estruturante Móvel'!$M:$M,$B70,'Estruturante Móvel'!$AM:$AM,BL$4,'Estruturante Móvel'!$L:$L,'CRONOGRAMA_CONST+MIGRACAO'!$B73))</f>
        <v>0</v>
      </c>
      <c r="BM73" s="140">
        <f>(COUNTIFS('Estruturante Móvel'!$M:$M,$B70,'Estruturante Móvel'!$C:$C,"&lt;&gt;PREVISTO",'Estruturante Móvel'!$G:$G,BL$4,'Estruturante Móvel'!$L:$L,'CRONOGRAMA_CONST+MIGRACAO'!BB$9))</f>
        <v>0</v>
      </c>
      <c r="BN73" s="139">
        <f>(COUNTIFS('Estruturante Móvel'!$M:$M,$B70,'Estruturante Móvel'!$AM:$AM,BN$4,'Estruturante Móvel'!$L:$L,'CRONOGRAMA_CONST+MIGRACAO'!$B73))</f>
        <v>0</v>
      </c>
      <c r="BO73" s="140">
        <f>(COUNTIFS('Estruturante Móvel'!$M:$M,$B70,'Estruturante Móvel'!$C:$C,"&lt;&gt;PREVISTO",'Estruturante Móvel'!$G:$G,BN$4,'Estruturante Móvel'!$L:$L,'CRONOGRAMA_CONST+MIGRACAO'!BD$9))</f>
        <v>0</v>
      </c>
      <c r="BP73" s="139">
        <f>(COUNTIFS('Estruturante Móvel'!$M:$M,$B70,'Estruturante Móvel'!$AM:$AM,BP$4,'Estruturante Móvel'!$L:$L,'CRONOGRAMA_CONST+MIGRACAO'!$B73))</f>
        <v>0</v>
      </c>
      <c r="BQ73" s="140">
        <f>(COUNTIFS('Estruturante Móvel'!$M:$M,$B70,'Estruturante Móvel'!$C:$C,"&lt;&gt;PREVISTO",'Estruturante Móvel'!$G:$G,BP$4,'Estruturante Móvel'!$L:$L,'CRONOGRAMA_CONST+MIGRACAO'!BF$9))</f>
        <v>0</v>
      </c>
      <c r="BR73" s="139">
        <f>(COUNTIFS('Estruturante Móvel'!$M:$M,$B70,'Estruturante Móvel'!$AM:$AM,BR$4,'Estruturante Móvel'!$L:$L,'CRONOGRAMA_CONST+MIGRACAO'!$B73))</f>
        <v>0</v>
      </c>
      <c r="BS73" s="140">
        <f>(COUNTIFS('Estruturante Móvel'!$M:$M,$B70,'Estruturante Móvel'!$C:$C,"&lt;&gt;PREVISTO",'Estruturante Móvel'!$G:$G,BR$4,'Estruturante Móvel'!$L:$L,'CRONOGRAMA_CONST+MIGRACAO'!BH$9))</f>
        <v>0</v>
      </c>
      <c r="BT73" s="139">
        <f>(COUNTIFS('Estruturante Móvel'!$M:$M,$B73,'Estruturante Móvel'!$AM:$AM,BT$4))-(COUNTIFS('Estruturante Móvel'!$M:$M,$B73,'Estruturante Móvel'!$AM:$AM,BT$4,'Estruturante Móvel'!$AQ:$AQ,"REPARO FO"))</f>
        <v>0</v>
      </c>
      <c r="BU73" s="140">
        <f>(COUNTIFS('Estruturante Móvel'!$M:$M,$B70,'Estruturante Móvel'!$C:$C,"&lt;&gt;PREVISTO",'Estruturante Móvel'!$G:$G,BT$4,'Estruturante Móvel'!$L:$L,'CRONOGRAMA_CONST+MIGRACAO'!BJ$9))</f>
        <v>0</v>
      </c>
      <c r="BV73" s="139">
        <f>(COUNTIFS('Estruturante Móvel'!$M:$M,$B73,'Estruturante Móvel'!$AM:$AM,BV$4))-(COUNTIFS('Estruturante Móvel'!$M:$M,$B73,'Estruturante Móvel'!$AM:$AM,BV$4,'Estruturante Móvel'!$AQ:$AQ,"REPARO FO"))</f>
        <v>0</v>
      </c>
      <c r="BW73" s="140">
        <f>(COUNTIFS('Estruturante Móvel'!$M:$M,$B70,'Estruturante Móvel'!$C:$C,"&lt;&gt;PREVISTO",'Estruturante Móvel'!$G:$G,BV$4,'Estruturante Móvel'!$L:$L,'CRONOGRAMA_CONST+MIGRACAO'!BL$9))</f>
        <v>0</v>
      </c>
      <c r="BX73" s="139">
        <f>(COUNTIFS('Estruturante Móvel'!$M:$M,$B73,'Estruturante Móvel'!$AM:$AM,BX$4))-(COUNTIFS('Estruturante Móvel'!$M:$M,$B73,'Estruturante Móvel'!$AM:$AM,BX$4,'Estruturante Móvel'!$AQ:$AQ,"REPARO FO"))</f>
        <v>0</v>
      </c>
      <c r="BY73" s="140">
        <f>(COUNTIFS('Estruturante Móvel'!$M:$M,$B70,'Estruturante Móvel'!$C:$C,"&lt;&gt;PREVISTO",'Estruturante Móvel'!$G:$G,BX$4,'Estruturante Móvel'!$L:$L,'CRONOGRAMA_CONST+MIGRACAO'!BN$9))</f>
        <v>0</v>
      </c>
      <c r="BZ73" s="139">
        <f>(COUNTIFS('Estruturante Móvel'!$M:$M,$B73,'Estruturante Móvel'!$AM:$AM,BZ$4))-(COUNTIFS('Estruturante Móvel'!$M:$M,$B73,'Estruturante Móvel'!$AM:$AM,BZ$4,'Estruturante Móvel'!$AQ:$AQ,"REPARO FO"))</f>
        <v>0</v>
      </c>
      <c r="CA73" s="140">
        <f>(COUNTIFS('Estruturante Móvel'!$M:$M,$B70,'Estruturante Móvel'!$C:$C,"&lt;&gt;PREVISTO",'Estruturante Móvel'!$G:$G,BZ$4,'Estruturante Móvel'!$L:$L,'CRONOGRAMA_CONST+MIGRACAO'!BP$9))</f>
        <v>0</v>
      </c>
      <c r="CB73" s="139">
        <f>(COUNTIFS('Estruturante Móvel'!$M:$M,$B73,'Estruturante Móvel'!$AM:$AM,CB$4))-(COUNTIFS('Estruturante Móvel'!$M:$M,$B73,'Estruturante Móvel'!$AM:$AM,CB$4,'Estruturante Móvel'!$AQ:$AQ,"REPARO FO"))</f>
        <v>0</v>
      </c>
      <c r="CC73" s="140">
        <f>(COUNTIFS('Estruturante Móvel'!$M:$M,$B70,'Estruturante Móvel'!$C:$C,"&lt;&gt;PREVISTO",'Estruturante Móvel'!$G:$G,CB$4,'Estruturante Móvel'!$L:$L,'CRONOGRAMA_CONST+MIGRACAO'!BR$9))</f>
        <v>0</v>
      </c>
      <c r="CD73" s="139">
        <f>(COUNTIFS('Estruturante Móvel'!$M:$M,$B73,'Estruturante Móvel'!$AM:$AM,CD$4))-(COUNTIFS('Estruturante Móvel'!$M:$M,$B73,'Estruturante Móvel'!$AM:$AM,CD$4,'Estruturante Móvel'!$AQ:$AQ,"REPARO FO"))</f>
        <v>0</v>
      </c>
      <c r="CE73" s="140">
        <f>(COUNTIFS('Estruturante Móvel'!$M:$M,$B70,'Estruturante Móvel'!$C:$C,"&lt;&gt;PREVISTO",'Estruturante Móvel'!$G:$G,CD$4,'Estruturante Móvel'!$L:$L,'CRONOGRAMA_CONST+MIGRACAO'!BT$9))</f>
        <v>0</v>
      </c>
      <c r="CF73" s="139">
        <f>(COUNTIFS('Estruturante Móvel'!$M:$M,$B73,'Estruturante Móvel'!$AM:$AM,CF$4))-(COUNTIFS('Estruturante Móvel'!$M:$M,$B73,'Estruturante Móvel'!$AM:$AM,CF$4,'Estruturante Móvel'!$AQ:$AQ,"REPARO FO"))</f>
        <v>0</v>
      </c>
      <c r="CG73" s="140">
        <f>(COUNTIFS('Estruturante Móvel'!$M:$M,$B70,'Estruturante Móvel'!$C:$C,"&lt;&gt;PREVISTO",'Estruturante Móvel'!$G:$G,CF$4,'Estruturante Móvel'!$L:$L,'CRONOGRAMA_CONST+MIGRACAO'!BV$9))</f>
        <v>0</v>
      </c>
      <c r="CH73" s="139">
        <f>(COUNTIFS('Estruturante Móvel'!$M:$M,$B73,'Estruturante Móvel'!$AM:$AM,CH$4))-(COUNTIFS('Estruturante Móvel'!$M:$M,$B73,'Estruturante Móvel'!$AM:$AM,CH$4,'Estruturante Móvel'!$AQ:$AQ,"REPARO FO"))</f>
        <v>0</v>
      </c>
      <c r="CI73" s="140">
        <f>(COUNTIFS('Estruturante Móvel'!$M:$M,$B70,'Estruturante Móvel'!$C:$C,"&lt;&gt;PREVISTO",'Estruturante Móvel'!$G:$G,CH$4,'Estruturante Móvel'!$L:$L,'CRONOGRAMA_CONST+MIGRACAO'!BX$9))</f>
        <v>0</v>
      </c>
      <c r="CJ73" s="139">
        <f>(COUNTIFS('Estruturante Móvel'!$M:$M,$B73,'Estruturante Móvel'!$AM:$AM,CJ$4))-(COUNTIFS('Estruturante Móvel'!$M:$M,$B73,'Estruturante Móvel'!$AM:$AM,CJ$4,'Estruturante Móvel'!$AQ:$AQ,"REPARO FO"))</f>
        <v>0</v>
      </c>
      <c r="CK73" s="140">
        <f>(COUNTIFS('Estruturante Móvel'!$M:$M,$B70,'Estruturante Móvel'!$C:$C,"&lt;&gt;PREVISTO",'Estruturante Móvel'!$G:$G,CJ$4,'Estruturante Móvel'!$L:$L,'CRONOGRAMA_CONST+MIGRACAO'!BZ$9))</f>
        <v>0</v>
      </c>
      <c r="CL73" s="139">
        <f>(COUNTIFS('Estruturante Móvel'!$M:$M,$B73,'Estruturante Móvel'!$AM:$AM,CL$4))-(COUNTIFS('Estruturante Móvel'!$M:$M,$B73,'Estruturante Móvel'!$AM:$AM,CL$4,'Estruturante Móvel'!$AQ:$AQ,"REPARO FO"))</f>
        <v>0</v>
      </c>
      <c r="CM73" s="140">
        <f>(COUNTIFS('Estruturante Móvel'!$M:$M,$B70,'Estruturante Móvel'!$C:$C,"&lt;&gt;PREVISTO",'Estruturante Móvel'!$G:$G,CL$4,'Estruturante Móvel'!$L:$L,'CRONOGRAMA_CONST+MIGRACAO'!CB$9))</f>
        <v>0</v>
      </c>
      <c r="CN73" s="139">
        <f>(COUNTIFS('Estruturante Móvel'!$M:$M,$B73,'Estruturante Móvel'!$AM:$AM,CN$4))-(COUNTIFS('Estruturante Móvel'!$M:$M,$B73,'Estruturante Móvel'!$AM:$AM,CN$4,'Estruturante Móvel'!$AQ:$AQ,"REPARO FO"))</f>
        <v>0</v>
      </c>
      <c r="CO73" s="140">
        <f>(COUNTIFS('Estruturante Móvel'!$M:$M,$B70,'Estruturante Móvel'!$C:$C,"&lt;&gt;PREVISTO",'Estruturante Móvel'!$G:$G,CN$4,'Estruturante Móvel'!$L:$L,'CRONOGRAMA_CONST+MIGRACAO'!CD$9))</f>
        <v>0</v>
      </c>
      <c r="CP73" s="139">
        <f>(COUNTIFS('Estruturante Móvel'!$M:$M,$B73,'Estruturante Móvel'!$AM:$AM,CP$4))-(COUNTIFS('Estruturante Móvel'!$M:$M,$B73,'Estruturante Móvel'!$AM:$AM,CP$4,'Estruturante Móvel'!$AQ:$AQ,"REPARO FO"))</f>
        <v>0</v>
      </c>
      <c r="CQ73" s="140">
        <f>(COUNTIFS('Estruturante Móvel'!$M:$M,$B70,'Estruturante Móvel'!$C:$C,"&lt;&gt;PREVISTO",'Estruturante Móvel'!$G:$G,CP$4,'Estruturante Móvel'!$L:$L,'CRONOGRAMA_CONST+MIGRACAO'!CF$9))</f>
        <v>0</v>
      </c>
      <c r="CR73" s="139">
        <f>(COUNTIFS('Estruturante Móvel'!$M:$M,$B73,'Estruturante Móvel'!$AM:$AM,CR$4))-(COUNTIFS('Estruturante Móvel'!$M:$M,$B73,'Estruturante Móvel'!$AM:$AM,CR$4,'Estruturante Móvel'!$AQ:$AQ,"REPARO FO"))</f>
        <v>0</v>
      </c>
      <c r="CS73" s="140">
        <f>(COUNTIFS('Estruturante Móvel'!$M:$M,$B70,'Estruturante Móvel'!$C:$C,"&lt;&gt;PREVISTO",'Estruturante Móvel'!$G:$G,CR$4,'Estruturante Móvel'!$L:$L,'CRONOGRAMA_CONST+MIGRACAO'!CH$9))</f>
        <v>0</v>
      </c>
      <c r="CT73" s="139">
        <f>(COUNTIFS('Estruturante Móvel'!$M:$M,$B73,'Estruturante Móvel'!$AM:$AM,CT$4))-(COUNTIFS('Estruturante Móvel'!$M:$M,$B73,'Estruturante Móvel'!$AM:$AM,CT$4,'Estruturante Móvel'!$AQ:$AQ,"REPARO FO"))</f>
        <v>0</v>
      </c>
      <c r="CU73" s="140">
        <f>(COUNTIFS('Estruturante Móvel'!$M:$M,$B70,'Estruturante Móvel'!$C:$C,"&lt;&gt;PREVISTO",'Estruturante Móvel'!$G:$G,CT$4,'Estruturante Móvel'!$L:$L,'CRONOGRAMA_CONST+MIGRACAO'!CJ$9))</f>
        <v>0</v>
      </c>
      <c r="CV73" s="139">
        <f>(COUNTIFS('Estruturante Móvel'!$M:$M,$B73,'Estruturante Móvel'!$AM:$AM,CV$4))-(COUNTIFS('Estruturante Móvel'!$M:$M,$B73,'Estruturante Móvel'!$AM:$AM,CV$4,'Estruturante Móvel'!$AQ:$AQ,"REPARO FO"))</f>
        <v>0</v>
      </c>
      <c r="CW73" s="140">
        <f>(COUNTIFS('Estruturante Móvel'!$M:$M,$B70,'Estruturante Móvel'!$C:$C,"&lt;&gt;PREVISTO",'Estruturante Móvel'!$G:$G,CV$4,'Estruturante Móvel'!$L:$L,'CRONOGRAMA_CONST+MIGRACAO'!CL$9))</f>
        <v>0</v>
      </c>
      <c r="CX73" s="139">
        <f>(COUNTIFS('Estruturante Móvel'!$M:$M,$B73,'Estruturante Móvel'!$AM:$AM,CX$4))-(COUNTIFS('Estruturante Móvel'!$M:$M,$B73,'Estruturante Móvel'!$AM:$AM,CX$4,'Estruturante Móvel'!$AQ:$AQ,"REPARO FO"))</f>
        <v>0</v>
      </c>
      <c r="CY73" s="140">
        <f>(COUNTIFS('Estruturante Móvel'!$M:$M,$B70,'Estruturante Móvel'!$C:$C,"&lt;&gt;PREVISTO",'Estruturante Móvel'!$G:$G,CX$4,'Estruturante Móvel'!$L:$L,'CRONOGRAMA_CONST+MIGRACAO'!CN$9))</f>
        <v>0</v>
      </c>
      <c r="CZ73" s="139">
        <f>(COUNTIFS('Estruturante Móvel'!$M:$M,$B73,'Estruturante Móvel'!$AM:$AM,CZ$4))-(COUNTIFS('Estruturante Móvel'!$M:$M,$B73,'Estruturante Móvel'!$AM:$AM,CZ$4,'Estruturante Móvel'!$AQ:$AQ,"REPARO FO"))</f>
        <v>0</v>
      </c>
      <c r="DA73" s="140">
        <f>(COUNTIFS('Estruturante Móvel'!$M:$M,$B70,'Estruturante Móvel'!$C:$C,"&lt;&gt;PREVISTO",'Estruturante Móvel'!$G:$G,CZ$4,'Estruturante Móvel'!$L:$L,'CRONOGRAMA_CONST+MIGRACAO'!CP$9))</f>
        <v>0</v>
      </c>
      <c r="DB73" s="139">
        <f>(COUNTIFS('Estruturante Móvel'!$M:$M,$B73,'Estruturante Móvel'!$AM:$AM,DB$4))-(COUNTIFS('Estruturante Móvel'!$M:$M,$B73,'Estruturante Móvel'!$AM:$AM,DB$4,'Estruturante Móvel'!$AQ:$AQ,"REPARO FO"))</f>
        <v>0</v>
      </c>
      <c r="DC73" s="140">
        <f>(COUNTIFS('Estruturante Móvel'!$M:$M,$B70,'Estruturante Móvel'!$C:$C,"&lt;&gt;PREVISTO",'Estruturante Móvel'!$G:$G,DB$4,'Estruturante Móvel'!$L:$L,'CRONOGRAMA_CONST+MIGRACAO'!CR$9))</f>
        <v>0</v>
      </c>
      <c r="DD73" s="139">
        <f>(COUNTIFS('Estruturante Móvel'!$M:$M,$B73,'Estruturante Móvel'!$AM:$AM,DD$4))-(COUNTIFS('Estruturante Móvel'!$M:$M,$B73,'Estruturante Móvel'!$AM:$AM,DD$4,'Estruturante Móvel'!$AQ:$AQ,"REPARO FO"))</f>
        <v>0</v>
      </c>
      <c r="DE73" s="140">
        <f>(COUNTIFS('Estruturante Móvel'!$M:$M,$B70,'Estruturante Móvel'!$C:$C,"&lt;&gt;PREVISTO",'Estruturante Móvel'!$G:$G,DD$4,'Estruturante Móvel'!$L:$L,'CRONOGRAMA_CONST+MIGRACAO'!CT$9))</f>
        <v>0</v>
      </c>
      <c r="DF73" s="139">
        <f>(COUNTIFS('Estruturante Móvel'!$M:$M,$B73,'Estruturante Móvel'!$AM:$AM,DF$4))-(COUNTIFS('Estruturante Móvel'!$M:$M,$B73,'Estruturante Móvel'!$AM:$AM,DF$4,'Estruturante Móvel'!$AQ:$AQ,"REPARO FO"))</f>
        <v>0</v>
      </c>
      <c r="DG73" s="140">
        <f>(COUNTIFS('Estruturante Móvel'!$M:$M,$B70,'Estruturante Móvel'!$C:$C,"&lt;&gt;PREVISTO",'Estruturante Móvel'!$G:$G,DF$4,'Estruturante Móvel'!$L:$L,'CRONOGRAMA_CONST+MIGRACAO'!CV$9))</f>
        <v>0</v>
      </c>
      <c r="DH73" s="139">
        <f>(COUNTIFS('Estruturante Móvel'!$M:$M,$B73,'Estruturante Móvel'!$AM:$AM,DH$4))-(COUNTIFS('Estruturante Móvel'!$M:$M,$B73,'Estruturante Móvel'!$AM:$AM,DH$4,'Estruturante Móvel'!$AQ:$AQ,"REPARO FO"))</f>
        <v>0</v>
      </c>
      <c r="DI73" s="140">
        <f>(COUNTIFS('Estruturante Móvel'!$M:$M,$B70,'Estruturante Móvel'!$C:$C,"&lt;&gt;PREVISTO",'Estruturante Móvel'!$G:$G,DH$4,'Estruturante Móvel'!$L:$L,'CRONOGRAMA_CONST+MIGRACAO'!CX$9))</f>
        <v>0</v>
      </c>
      <c r="DJ73" s="139">
        <f>(COUNTIFS('Estruturante Móvel'!$M:$M,$B73,'Estruturante Móvel'!$AM:$AM,DJ$4))-(COUNTIFS('Estruturante Móvel'!$M:$M,$B73,'Estruturante Móvel'!$AM:$AM,DJ$4,'Estruturante Móvel'!$AQ:$AQ,"REPARO FO"))</f>
        <v>0</v>
      </c>
      <c r="DK73" s="140">
        <f>(COUNTIFS('Estruturante Móvel'!$M:$M,$B70,'Estruturante Móvel'!$C:$C,"&lt;&gt;PREVISTO",'Estruturante Móvel'!$G:$G,DJ$4,'Estruturante Móvel'!$L:$L,'CRONOGRAMA_CONST+MIGRACAO'!CZ$9))</f>
        <v>0</v>
      </c>
      <c r="DL73" s="139">
        <f>(COUNTIFS('Estruturante Móvel'!$M:$M,$B73,'Estruturante Móvel'!$AM:$AM,DL$4))-(COUNTIFS('Estruturante Móvel'!$M:$M,$B73,'Estruturante Móvel'!$AM:$AM,DL$4,'Estruturante Móvel'!$AQ:$AQ,"REPARO FO"))</f>
        <v>0</v>
      </c>
      <c r="DM73" s="140">
        <f>(COUNTIFS('Estruturante Móvel'!$M:$M,$B70,'Estruturante Móvel'!$C:$C,"&lt;&gt;PREVISTO",'Estruturante Móvel'!$G:$G,DL$4,'Estruturante Móvel'!$L:$L,'CRONOGRAMA_CONST+MIGRACAO'!DB$9))</f>
        <v>0</v>
      </c>
      <c r="DN73" s="139">
        <f>(COUNTIFS('Estruturante Móvel'!$M:$M,$B73,'Estruturante Móvel'!$AM:$AM,DN$4))-(COUNTIFS('Estruturante Móvel'!$M:$M,$B73,'Estruturante Móvel'!$AM:$AM,DN$4,'Estruturante Móvel'!$AQ:$AQ,"REPARO FO"))</f>
        <v>0</v>
      </c>
      <c r="DO73" s="140">
        <f>(COUNTIFS('Estruturante Móvel'!$M:$M,$B70,'Estruturante Móvel'!$C:$C,"&lt;&gt;PREVISTO",'Estruturante Móvel'!$G:$G,DN$4,'Estruturante Móvel'!$L:$L,'CRONOGRAMA_CONST+MIGRACAO'!DD$9))</f>
        <v>0</v>
      </c>
      <c r="DP73" s="139">
        <f>(COUNTIFS('Estruturante Móvel'!$M:$M,$B73,'Estruturante Móvel'!$AM:$AM,DP$4))-(COUNTIFS('Estruturante Móvel'!$M:$M,$B73,'Estruturante Móvel'!$AM:$AM,DP$4,'Estruturante Móvel'!$AQ:$AQ,"REPARO FO"))</f>
        <v>0</v>
      </c>
      <c r="DQ73" s="140">
        <f>(COUNTIFS('Estruturante Móvel'!$M:$M,$B70,'Estruturante Móvel'!$C:$C,"&lt;&gt;PREVISTO",'Estruturante Móvel'!$G:$G,DP$4,'Estruturante Móvel'!$L:$L,'CRONOGRAMA_CONST+MIGRACAO'!DF$9))</f>
        <v>0</v>
      </c>
      <c r="DR73" s="139">
        <f>(COUNTIFS('Estruturante Móvel'!$M:$M,$B73,'Estruturante Móvel'!$AM:$AM,DR$4))-(COUNTIFS('Estruturante Móvel'!$M:$M,$B73,'Estruturante Móvel'!$AM:$AM,DR$4,'Estruturante Móvel'!$AQ:$AQ,"REPARO FO"))</f>
        <v>0</v>
      </c>
      <c r="DS73" s="140">
        <f>(COUNTIFS('Estruturante Móvel'!$M:$M,$B70,'Estruturante Móvel'!$C:$C,"&lt;&gt;PREVISTO",'Estruturante Móvel'!$G:$G,DR$4,'Estruturante Móvel'!$L:$L,'CRONOGRAMA_CONST+MIGRACAO'!DH$9))</f>
        <v>0</v>
      </c>
      <c r="DT73" s="139">
        <f>(COUNTIFS('Estruturante Móvel'!$M:$M,$B73,'Estruturante Móvel'!$AM:$AM,DT$4))-(COUNTIFS('Estruturante Móvel'!$M:$M,$B73,'Estruturante Móvel'!$AM:$AM,DT$4,'Estruturante Móvel'!$AQ:$AQ,"REPARO FO"))</f>
        <v>0</v>
      </c>
      <c r="DU73" s="140">
        <f>(COUNTIFS('Estruturante Móvel'!$M:$M,$B70,'Estruturante Móvel'!$C:$C,"&lt;&gt;PREVISTO",'Estruturante Móvel'!$G:$G,DT$4,'Estruturante Móvel'!$L:$L,'CRONOGRAMA_CONST+MIGRACAO'!DJ$9))</f>
        <v>0</v>
      </c>
      <c r="DV73" s="139">
        <f>(COUNTIFS('Estruturante Móvel'!$M:$M,$B73,'Estruturante Móvel'!$AM:$AM,DV$4))-(COUNTIFS('Estruturante Móvel'!$M:$M,$B73,'Estruturante Móvel'!$AM:$AM,DV$4,'Estruturante Móvel'!$AQ:$AQ,"REPARO FO"))</f>
        <v>0</v>
      </c>
      <c r="DW73" s="140">
        <f>(COUNTIFS('Estruturante Móvel'!$M:$M,$B70,'Estruturante Móvel'!$C:$C,"&lt;&gt;PREVISTO",'Estruturante Móvel'!$G:$G,DV$4,'Estruturante Móvel'!$L:$L,'CRONOGRAMA_CONST+MIGRACAO'!DL$9))</f>
        <v>0</v>
      </c>
      <c r="DX73" s="139">
        <f>(COUNTIFS('Estruturante Móvel'!$M:$M,$B73,'Estruturante Móvel'!$AM:$AM,DX$4))-(COUNTIFS('Estruturante Móvel'!$M:$M,$B73,'Estruturante Móvel'!$AM:$AM,DX$4,'Estruturante Móvel'!$AQ:$AQ,"REPARO FO"))</f>
        <v>0</v>
      </c>
      <c r="DY73" s="140">
        <f>(COUNTIFS('Estruturante Móvel'!$M:$M,$B70,'Estruturante Móvel'!$C:$C,"&lt;&gt;PREVISTO",'Estruturante Móvel'!$G:$G,DX$4,'Estruturante Móvel'!$L:$L,'CRONOGRAMA_CONST+MIGRACAO'!DN$9))</f>
        <v>0</v>
      </c>
      <c r="DZ73" s="139">
        <f>(COUNTIFS('Estruturante Móvel'!$M:$M,$B73,'Estruturante Móvel'!$AM:$AM,DZ$4))-(COUNTIFS('Estruturante Móvel'!$M:$M,$B73,'Estruturante Móvel'!$AM:$AM,DZ$4,'Estruturante Móvel'!$AQ:$AQ,"REPARO FO"))</f>
        <v>0</v>
      </c>
      <c r="EA73" s="140">
        <f>(COUNTIFS('Estruturante Móvel'!$M:$M,$B70,'Estruturante Móvel'!$C:$C,"&lt;&gt;PREVISTO",'Estruturante Móvel'!$G:$G,DZ$4,'Estruturante Móvel'!$L:$L,'CRONOGRAMA_CONST+MIGRACAO'!DP$9))</f>
        <v>0</v>
      </c>
      <c r="EB73" s="139">
        <f>(COUNTIFS('Estruturante Móvel'!$M:$M,$B73,'Estruturante Móvel'!$AM:$AM,EB$4))-(COUNTIFS('Estruturante Móvel'!$M:$M,$B73,'Estruturante Móvel'!$AM:$AM,EB$4,'Estruturante Móvel'!$AQ:$AQ,"REPARO FO"))</f>
        <v>0</v>
      </c>
      <c r="EC73" s="140">
        <f>(COUNTIFS('Estruturante Móvel'!$M:$M,$B70,'Estruturante Móvel'!$C:$C,"&lt;&gt;PREVISTO",'Estruturante Móvel'!$G:$G,EB$4,'Estruturante Móvel'!$L:$L,'CRONOGRAMA_CONST+MIGRACAO'!DR$9))</f>
        <v>0</v>
      </c>
      <c r="ED73" s="139">
        <f>(COUNTIFS('Estruturante Móvel'!$M:$M,$B73,'Estruturante Móvel'!$AM:$AM,ED$4))-(COUNTIFS('Estruturante Móvel'!$M:$M,$B73,'Estruturante Móvel'!$AM:$AM,ED$4,'Estruturante Móvel'!$AQ:$AQ,"REPARO FO"))</f>
        <v>0</v>
      </c>
      <c r="EE73" s="140">
        <f>(COUNTIFS('Estruturante Móvel'!$M:$M,$B70,'Estruturante Móvel'!$C:$C,"&lt;&gt;PREVISTO",'Estruturante Móvel'!$G:$G,ED$4,'Estruturante Móvel'!$L:$L,'CRONOGRAMA_CONST+MIGRACAO'!DT$9))</f>
        <v>0</v>
      </c>
      <c r="EF73" s="139">
        <f>(COUNTIFS('Estruturante Móvel'!$M:$M,$B73,'Estruturante Móvel'!$AM:$AM,EF$4))-(COUNTIFS('Estruturante Móvel'!$M:$M,$B73,'Estruturante Móvel'!$AM:$AM,EF$4,'Estruturante Móvel'!$AQ:$AQ,"REPARO FO"))</f>
        <v>0</v>
      </c>
      <c r="EG73" s="140">
        <f>(COUNTIFS('Estruturante Móvel'!$M:$M,$B70,'Estruturante Móvel'!$C:$C,"&lt;&gt;PREVISTO",'Estruturante Móvel'!$G:$G,EF$4,'Estruturante Móvel'!$L:$L,'CRONOGRAMA_CONST+MIGRACAO'!DV$9))</f>
        <v>0</v>
      </c>
      <c r="EH73" s="139">
        <f>(COUNTIFS('Estruturante Móvel'!$M:$M,$B73,'Estruturante Móvel'!$AM:$AM,EH$4))-(COUNTIFS('Estruturante Móvel'!$M:$M,$B73,'Estruturante Móvel'!$AM:$AM,EH$4,'Estruturante Móvel'!$AQ:$AQ,"REPARO FO"))</f>
        <v>0</v>
      </c>
      <c r="EI73" s="140">
        <f>(COUNTIFS('Estruturante Móvel'!$M:$M,$B70,'Estruturante Móvel'!$C:$C,"&lt;&gt;PREVISTO",'Estruturante Móvel'!$G:$G,EH$4,'Estruturante Móvel'!$L:$L,'CRONOGRAMA_CONST+MIGRACAO'!DX$9))</f>
        <v>0</v>
      </c>
      <c r="EJ73" s="139">
        <f>(COUNTIFS('Estruturante Móvel'!$M:$M,$B73,'Estruturante Móvel'!$AM:$AM,EJ$4))-(COUNTIFS('Estruturante Móvel'!$M:$M,$B73,'Estruturante Móvel'!$AM:$AM,EJ$4,'Estruturante Móvel'!$AQ:$AQ,"REPARO FO"))</f>
        <v>0</v>
      </c>
      <c r="EK73" s="140">
        <f>(COUNTIFS('Estruturante Móvel'!$M:$M,$B70,'Estruturante Móvel'!$C:$C,"&lt;&gt;PREVISTO",'Estruturante Móvel'!$G:$G,EJ$4,'Estruturante Móvel'!$L:$L,'CRONOGRAMA_CONST+MIGRACAO'!DZ$9))</f>
        <v>0</v>
      </c>
      <c r="EL73" s="139">
        <f>(COUNTIFS('Estruturante Móvel'!$M:$M,$B73,'Estruturante Móvel'!$AM:$AM,EL$4))-(COUNTIFS('Estruturante Móvel'!$M:$M,$B73,'Estruturante Móvel'!$AM:$AM,EL$4,'Estruturante Móvel'!$AQ:$AQ,"REPARO FO"))</f>
        <v>0</v>
      </c>
      <c r="EM73" s="140">
        <f>(COUNTIFS('Estruturante Móvel'!$M:$M,$B70,'Estruturante Móvel'!$C:$C,"&lt;&gt;PREVISTO",'Estruturante Móvel'!$G:$G,EL$4,'Estruturante Móvel'!$L:$L,'CRONOGRAMA_CONST+MIGRACAO'!EB$9))</f>
        <v>0</v>
      </c>
      <c r="EN73" s="139">
        <f>(COUNTIFS('Estruturante Móvel'!$M:$M,$B73,'Estruturante Móvel'!$AM:$AM,EN$4))-(COUNTIFS('Estruturante Móvel'!$M:$M,$B73,'Estruturante Móvel'!$AM:$AM,EN$4,'Estruturante Móvel'!$AQ:$AQ,"REPARO FO"))</f>
        <v>0</v>
      </c>
      <c r="EO73" s="140">
        <f>(COUNTIFS('Estruturante Móvel'!$M:$M,$B70,'Estruturante Móvel'!$C:$C,"&lt;&gt;PREVISTO",'Estruturante Móvel'!$G:$G,EN$4,'Estruturante Móvel'!$L:$L,'CRONOGRAMA_CONST+MIGRACAO'!ED$9))</f>
        <v>0</v>
      </c>
      <c r="EP73" s="139">
        <f>(COUNTIFS('Estruturante Móvel'!$M:$M,$B73,'Estruturante Móvel'!$AM:$AM,EP$4))-(COUNTIFS('Estruturante Móvel'!$M:$M,$B73,'Estruturante Móvel'!$AM:$AM,EP$4,'Estruturante Móvel'!$AQ:$AQ,"REPARO FO"))</f>
        <v>0</v>
      </c>
      <c r="EQ73" s="140">
        <f>(COUNTIFS('Estruturante Móvel'!$M:$M,$B70,'Estruturante Móvel'!$C:$C,"&lt;&gt;PREVISTO",'Estruturante Móvel'!$G:$G,EP$4,'Estruturante Móvel'!$L:$L,'CRONOGRAMA_CONST+MIGRACAO'!EF$9))</f>
        <v>0</v>
      </c>
      <c r="ER73" s="139">
        <f>(COUNTIFS('Estruturante Móvel'!$M:$M,$B73,'Estruturante Móvel'!$AM:$AM,ER$4))-(COUNTIFS('Estruturante Móvel'!$M:$M,$B73,'Estruturante Móvel'!$AM:$AM,ER$4,'Estruturante Móvel'!$AQ:$AQ,"REPARO FO"))</f>
        <v>0</v>
      </c>
      <c r="ES73" s="140">
        <f>(COUNTIFS('Estruturante Móvel'!$M:$M,$B70,'Estruturante Móvel'!$C:$C,"&lt;&gt;PREVISTO",'Estruturante Móvel'!$G:$G,ER$4,'Estruturante Móvel'!$L:$L,'CRONOGRAMA_CONST+MIGRACAO'!EH$9))</f>
        <v>0</v>
      </c>
      <c r="ET73" s="139">
        <f>(COUNTIFS('Estruturante Móvel'!$M:$M,$B73,'Estruturante Móvel'!$AM:$AM,ET$4))-(COUNTIFS('Estruturante Móvel'!$M:$M,$B73,'Estruturante Móvel'!$AM:$AM,ET$4,'Estruturante Móvel'!$AQ:$AQ,"REPARO FO"))</f>
        <v>0</v>
      </c>
      <c r="EU73" s="140">
        <f>(COUNTIFS('Estruturante Móvel'!$M:$M,$B70,'Estruturante Móvel'!$C:$C,"&lt;&gt;PREVISTO",'Estruturante Móvel'!$G:$G,ET$4,'Estruturante Móvel'!$L:$L,'CRONOGRAMA_CONST+MIGRACAO'!EJ$9))</f>
        <v>0</v>
      </c>
      <c r="EV73" s="139">
        <f>(COUNTIFS('Estruturante Móvel'!$M:$M,$B73,'Estruturante Móvel'!$AM:$AM,EV$4))-(COUNTIFS('Estruturante Móvel'!$M:$M,$B73,'Estruturante Móvel'!$AM:$AM,EV$4,'Estruturante Móvel'!$AQ:$AQ,"REPARO FO"))</f>
        <v>0</v>
      </c>
      <c r="EW73" s="140">
        <f>(COUNTIFS('Estruturante Móvel'!$M:$M,$B70,'Estruturante Móvel'!$C:$C,"&lt;&gt;PREVISTO",'Estruturante Móvel'!$G:$G,EV$4,'Estruturante Móvel'!$L:$L,'CRONOGRAMA_CONST+MIGRACAO'!EL$9))</f>
        <v>0</v>
      </c>
      <c r="EX73" s="139">
        <f>(COUNTIFS('Estruturante Móvel'!$M:$M,$B73,'Estruturante Móvel'!$AM:$AM,EX$4))-(COUNTIFS('Estruturante Móvel'!$M:$M,$B73,'Estruturante Móvel'!$AM:$AM,EX$4,'Estruturante Móvel'!$AQ:$AQ,"REPARO FO"))</f>
        <v>0</v>
      </c>
      <c r="EY73" s="140">
        <f>(COUNTIFS('Estruturante Móvel'!$M:$M,$B70,'Estruturante Móvel'!$C:$C,"&lt;&gt;PREVISTO",'Estruturante Móvel'!$G:$G,EX$4,'Estruturante Móvel'!$L:$L,'CRONOGRAMA_CONST+MIGRACAO'!EN$9))</f>
        <v>0</v>
      </c>
      <c r="EZ73" s="139">
        <f>(COUNTIFS('Estruturante Móvel'!$M:$M,$B73,'Estruturante Móvel'!$AM:$AM,EZ$4))-(COUNTIFS('Estruturante Móvel'!$M:$M,$B73,'Estruturante Móvel'!$AM:$AM,EZ$4,'Estruturante Móvel'!$AQ:$AQ,"REPARO FO"))</f>
        <v>0</v>
      </c>
      <c r="FA73" s="140">
        <f>(COUNTIFS('Estruturante Móvel'!$M:$M,$B70,'Estruturante Móvel'!$C:$C,"&lt;&gt;PREVISTO",'Estruturante Móvel'!$G:$G,EZ$4,'Estruturante Móvel'!$L:$L,'CRONOGRAMA_CONST+MIGRACAO'!EP$9))</f>
        <v>0</v>
      </c>
      <c r="FB73" s="139">
        <f>(COUNTIFS('Estruturante Móvel'!$M:$M,$B73,'Estruturante Móvel'!$AM:$AM,FB$4))-(COUNTIFS('Estruturante Móvel'!$M:$M,$B73,'Estruturante Móvel'!$AM:$AM,FB$4,'Estruturante Móvel'!$AQ:$AQ,"REPARO FO"))</f>
        <v>0</v>
      </c>
      <c r="FC73" s="140">
        <f>(COUNTIFS('Estruturante Móvel'!$M:$M,$B70,'Estruturante Móvel'!$C:$C,"&lt;&gt;PREVISTO",'Estruturante Móvel'!$G:$G,FB$4,'Estruturante Móvel'!$L:$L,'CRONOGRAMA_CONST+MIGRACAO'!ER$9))</f>
        <v>0</v>
      </c>
      <c r="FD73" s="139">
        <f>(COUNTIFS('Estruturante Móvel'!$M:$M,$B73,'Estruturante Móvel'!$AM:$AM,FD$4))-(COUNTIFS('Estruturante Móvel'!$M:$M,$B73,'Estruturante Móvel'!$AM:$AM,FD$4,'Estruturante Móvel'!$AQ:$AQ,"REPARO FO"))</f>
        <v>0</v>
      </c>
      <c r="FE73" s="140">
        <f>(COUNTIFS('Estruturante Móvel'!$M:$M,$B70,'Estruturante Móvel'!$C:$C,"&lt;&gt;PREVISTO",'Estruturante Móvel'!$G:$G,FD$4,'Estruturante Móvel'!$L:$L,'CRONOGRAMA_CONST+MIGRACAO'!ET$9))</f>
        <v>0</v>
      </c>
      <c r="FF73" s="139">
        <f>(COUNTIFS('Estruturante Móvel'!$M:$M,$B73,'Estruturante Móvel'!$AM:$AM,FF$4))-(COUNTIFS('Estruturante Móvel'!$M:$M,$B73,'Estruturante Móvel'!$AM:$AM,FF$4,'Estruturante Móvel'!$AQ:$AQ,"REPARO FO"))</f>
        <v>0</v>
      </c>
      <c r="FG73" s="140">
        <f>(COUNTIFS('Estruturante Móvel'!$M:$M,$B70,'Estruturante Móvel'!$C:$C,"&lt;&gt;PREVISTO",'Estruturante Móvel'!$G:$G,FF$4,'Estruturante Móvel'!$L:$L,'CRONOGRAMA_CONST+MIGRACAO'!EV$9))</f>
        <v>0</v>
      </c>
      <c r="FH73" s="139">
        <f>(COUNTIFS('Estruturante Móvel'!$M:$M,$B73,'Estruturante Móvel'!$AM:$AM,FH$4))-(COUNTIFS('Estruturante Móvel'!$M:$M,$B73,'Estruturante Móvel'!$AM:$AM,FH$4,'Estruturante Móvel'!$AQ:$AQ,"REPARO FO"))</f>
        <v>0</v>
      </c>
      <c r="FI73" s="140">
        <f>(COUNTIFS('Estruturante Móvel'!$M:$M,$B70,'Estruturante Móvel'!$C:$C,"&lt;&gt;PREVISTO",'Estruturante Móvel'!$G:$G,FH$4,'Estruturante Móvel'!$L:$L,'CRONOGRAMA_CONST+MIGRACAO'!EX$9))</f>
        <v>0</v>
      </c>
      <c r="FJ73" s="139">
        <f>(COUNTIFS('Estruturante Móvel'!$M:$M,$B73,'Estruturante Móvel'!$AM:$AM,FJ$4))-(COUNTIFS('Estruturante Móvel'!$M:$M,$B73,'Estruturante Móvel'!$AM:$AM,FJ$4,'Estruturante Móvel'!$AQ:$AQ,"REPARO FO"))</f>
        <v>0</v>
      </c>
      <c r="FK73" s="140">
        <f>(COUNTIFS('Estruturante Móvel'!$M:$M,$B70,'Estruturante Móvel'!$C:$C,"&lt;&gt;PREVISTO",'Estruturante Móvel'!$G:$G,FJ$4,'Estruturante Móvel'!$L:$L,'CRONOGRAMA_CONST+MIGRACAO'!EZ$9))</f>
        <v>0</v>
      </c>
      <c r="FL73" s="139">
        <f>(COUNTIFS('Estruturante Móvel'!$M:$M,$B73,'Estruturante Móvel'!$AM:$AM,FL$4))-(COUNTIFS('Estruturante Móvel'!$M:$M,$B73,'Estruturante Móvel'!$AM:$AM,FL$4,'Estruturante Móvel'!$AQ:$AQ,"REPARO FO"))</f>
        <v>0</v>
      </c>
      <c r="FM73" s="140">
        <f>(COUNTIFS('Estruturante Móvel'!$M:$M,$B70,'Estruturante Móvel'!$C:$C,"&lt;&gt;PREVISTO",'Estruturante Móvel'!$G:$G,FL$4,'Estruturante Móvel'!$L:$L,'CRONOGRAMA_CONST+MIGRACAO'!FB$9))</f>
        <v>0</v>
      </c>
      <c r="FN73" s="139">
        <f>(COUNTIFS('Estruturante Móvel'!$M:$M,$B73,'Estruturante Móvel'!$AM:$AM,FN$4))-(COUNTIFS('Estruturante Móvel'!$M:$M,$B73,'Estruturante Móvel'!$AM:$AM,FN$4,'Estruturante Móvel'!$AQ:$AQ,"REPARO FO"))</f>
        <v>0</v>
      </c>
      <c r="FO73" s="140">
        <f>(COUNTIFS('Estruturante Móvel'!$M:$M,$B70,'Estruturante Móvel'!$C:$C,"&lt;&gt;PREVISTO",'Estruturante Móvel'!$G:$G,FN$4,'Estruturante Móvel'!$L:$L,'CRONOGRAMA_CONST+MIGRACAO'!FD$9))</f>
        <v>0</v>
      </c>
      <c r="FP73" s="139">
        <f>(COUNTIFS('Estruturante Móvel'!$M:$M,$B73,'Estruturante Móvel'!$AM:$AM,FP$4))-(COUNTIFS('Estruturante Móvel'!$M:$M,$B73,'Estruturante Móvel'!$AM:$AM,FP$4,'Estruturante Móvel'!$AQ:$AQ,"REPARO FO"))</f>
        <v>0</v>
      </c>
      <c r="FQ73" s="140">
        <f>(COUNTIFS('Estruturante Móvel'!$M:$M,$B70,'Estruturante Móvel'!$C:$C,"&lt;&gt;PREVISTO",'Estruturante Móvel'!$G:$G,FP$4,'Estruturante Móvel'!$L:$L,'CRONOGRAMA_CONST+MIGRACAO'!FF$9))</f>
        <v>0</v>
      </c>
      <c r="FR73" s="139">
        <f>(COUNTIFS('Estruturante Móvel'!$M:$M,$B73,'Estruturante Móvel'!$AM:$AM,FR$4))-(COUNTIFS('Estruturante Móvel'!$M:$M,$B73,'Estruturante Móvel'!$AM:$AM,FR$4,'Estruturante Móvel'!$AQ:$AQ,"REPARO FO"))</f>
        <v>0</v>
      </c>
      <c r="FS73" s="140">
        <f>(COUNTIFS('Estruturante Móvel'!$M:$M,$B70,'Estruturante Móvel'!$C:$C,"&lt;&gt;PREVISTO",'Estruturante Móvel'!$G:$G,FR$4,'Estruturante Móvel'!$L:$L,'CRONOGRAMA_CONST+MIGRACAO'!FH$9))</f>
        <v>0</v>
      </c>
      <c r="FT73" s="139">
        <f>(COUNTIFS('Estruturante Móvel'!$M:$M,$B73,'Estruturante Móvel'!$AM:$AM,FT$4))-(COUNTIFS('Estruturante Móvel'!$M:$M,$B73,'Estruturante Móvel'!$AM:$AM,FT$4,'Estruturante Móvel'!$AQ:$AQ,"REPARO FO"))</f>
        <v>0</v>
      </c>
      <c r="FU73" s="140">
        <f>(COUNTIFS('Estruturante Móvel'!$M:$M,$B70,'Estruturante Móvel'!$C:$C,"&lt;&gt;PREVISTO",'Estruturante Móvel'!$G:$G,FT$4,'Estruturante Móvel'!$L:$L,'CRONOGRAMA_CONST+MIGRACAO'!FJ$9))</f>
        <v>0</v>
      </c>
      <c r="FV73" s="139">
        <f>(COUNTIFS('Estruturante Móvel'!$M:$M,$B73,'Estruturante Móvel'!$AM:$AM,FV$4))-(COUNTIFS('Estruturante Móvel'!$M:$M,$B73,'Estruturante Móvel'!$AM:$AM,FV$4,'Estruturante Móvel'!$AQ:$AQ,"REPARO FO"))</f>
        <v>0</v>
      </c>
      <c r="FW73" s="140">
        <f>(COUNTIFS('Estruturante Móvel'!$M:$M,$B70,'Estruturante Móvel'!$C:$C,"&lt;&gt;PREVISTO",'Estruturante Móvel'!$G:$G,FV$4,'Estruturante Móvel'!$L:$L,'CRONOGRAMA_CONST+MIGRACAO'!FL$9))</f>
        <v>0</v>
      </c>
      <c r="FX73" s="139">
        <f>(COUNTIFS('Estruturante Móvel'!$M:$M,$B73,'Estruturante Móvel'!$AM:$AM,FX$4))-(COUNTIFS('Estruturante Móvel'!$M:$M,$B73,'Estruturante Móvel'!$AM:$AM,FX$4,'Estruturante Móvel'!$AQ:$AQ,"REPARO FO"))</f>
        <v>0</v>
      </c>
      <c r="FY73" s="140">
        <f>(COUNTIFS('Estruturante Móvel'!$M:$M,$B70,'Estruturante Móvel'!$C:$C,"&lt;&gt;PREVISTO",'Estruturante Móvel'!$G:$G,FX$4,'Estruturante Móvel'!$L:$L,'CRONOGRAMA_CONST+MIGRACAO'!FN$9))</f>
        <v>0</v>
      </c>
      <c r="FZ73" s="139">
        <f>(COUNTIFS('Estruturante Móvel'!$M:$M,$B73,'Estruturante Móvel'!$AM:$AM,FZ$4))-(COUNTIFS('Estruturante Móvel'!$M:$M,$B73,'Estruturante Móvel'!$AM:$AM,FZ$4,'Estruturante Móvel'!$AQ:$AQ,"REPARO FO"))</f>
        <v>0</v>
      </c>
      <c r="GA73" s="140">
        <f>(COUNTIFS('Estruturante Móvel'!$M:$M,$B70,'Estruturante Móvel'!$C:$C,"&lt;&gt;PREVISTO",'Estruturante Móvel'!$G:$G,FZ$4,'Estruturante Móvel'!$L:$L,'CRONOGRAMA_CONST+MIGRACAO'!FP$9))</f>
        <v>0</v>
      </c>
      <c r="GB73" s="139">
        <f>(COUNTIFS('Estruturante Móvel'!$M:$M,$B73,'Estruturante Móvel'!$AM:$AM,GB$4))-(COUNTIFS('Estruturante Móvel'!$M:$M,$B73,'Estruturante Móvel'!$AM:$AM,GB$4,'Estruturante Móvel'!$AQ:$AQ,"REPARO FO"))</f>
        <v>0</v>
      </c>
      <c r="GC73" s="140">
        <f>(COUNTIFS('Estruturante Móvel'!$M:$M,$B70,'Estruturante Móvel'!$C:$C,"&lt;&gt;PREVISTO",'Estruturante Móvel'!$G:$G,GB$4,'Estruturante Móvel'!$L:$L,'CRONOGRAMA_CONST+MIGRACAO'!FR$9))</f>
        <v>0</v>
      </c>
      <c r="GD73" s="139">
        <f>(COUNTIFS('Estruturante Móvel'!$M:$M,$B73,'Estruturante Móvel'!$AM:$AM,GD$4))-(COUNTIFS('Estruturante Móvel'!$M:$M,$B73,'Estruturante Móvel'!$AM:$AM,GD$4,'Estruturante Móvel'!$AQ:$AQ,"REPARO FO"))</f>
        <v>0</v>
      </c>
      <c r="GE73" s="140">
        <f>(COUNTIFS('Estruturante Móvel'!$M:$M,$B70,'Estruturante Móvel'!$C:$C,"&lt;&gt;PREVISTO",'Estruturante Móvel'!$G:$G,GD$4,'Estruturante Móvel'!$L:$L,'CRONOGRAMA_CONST+MIGRACAO'!FT$9))</f>
        <v>0</v>
      </c>
      <c r="GF73" s="139">
        <f>(COUNTIFS('Estruturante Móvel'!$M:$M,$B73,'Estruturante Móvel'!$AM:$AM,GF$4))-(COUNTIFS('Estruturante Móvel'!$M:$M,$B73,'Estruturante Móvel'!$AM:$AM,GF$4,'Estruturante Móvel'!$AQ:$AQ,"REPARO FO"))</f>
        <v>0</v>
      </c>
      <c r="GG73" s="140">
        <f>(COUNTIFS('Estruturante Móvel'!$M:$M,$B70,'Estruturante Móvel'!$C:$C,"&lt;&gt;PREVISTO",'Estruturante Móvel'!$G:$G,GF$4,'Estruturante Móvel'!$L:$L,'CRONOGRAMA_CONST+MIGRACAO'!FV$9))</f>
        <v>0</v>
      </c>
      <c r="GH73" s="139">
        <f>(COUNTIFS('Estruturante Móvel'!$M:$M,$B73,'Estruturante Móvel'!$AM:$AM,GH$4))-(COUNTIFS('Estruturante Móvel'!$M:$M,$B73,'Estruturante Móvel'!$AM:$AM,GH$4,'Estruturante Móvel'!$AQ:$AQ,"REPARO FO"))</f>
        <v>0</v>
      </c>
      <c r="GI73" s="140">
        <f>(COUNTIFS('Estruturante Móvel'!$M:$M,$B70,'Estruturante Móvel'!$C:$C,"&lt;&gt;PREVISTO",'Estruturante Móvel'!$G:$G,GH$4,'Estruturante Móvel'!$L:$L,'CRONOGRAMA_CONST+MIGRACAO'!FX$9))</f>
        <v>0</v>
      </c>
      <c r="GJ73" s="139">
        <f>(COUNTIFS('Estruturante Móvel'!$M:$M,$B73,'Estruturante Móvel'!$AM:$AM,GJ$4))-(COUNTIFS('Estruturante Móvel'!$M:$M,$B73,'Estruturante Móvel'!$AM:$AM,GJ$4,'Estruturante Móvel'!$AQ:$AQ,"REPARO FO"))</f>
        <v>0</v>
      </c>
      <c r="GK73" s="140">
        <f>(COUNTIFS('Estruturante Móvel'!$M:$M,$B70,'Estruturante Móvel'!$C:$C,"&lt;&gt;PREVISTO",'Estruturante Móvel'!$G:$G,GJ$4,'Estruturante Móvel'!$L:$L,'CRONOGRAMA_CONST+MIGRACAO'!FZ$9))</f>
        <v>0</v>
      </c>
      <c r="GL73" s="139">
        <f>(COUNTIFS('Estruturante Móvel'!$M:$M,$B73,'Estruturante Móvel'!$AM:$AM,GL$4))-(COUNTIFS('Estruturante Móvel'!$M:$M,$B73,'Estruturante Móvel'!$AM:$AM,GL$4,'Estruturante Móvel'!$AQ:$AQ,"REPARO FO"))</f>
        <v>0</v>
      </c>
      <c r="GM73" s="140">
        <f>(COUNTIFS('Estruturante Móvel'!$M:$M,$B70,'Estruturante Móvel'!$C:$C,"&lt;&gt;PREVISTO",'Estruturante Móvel'!$G:$G,GL$4,'Estruturante Móvel'!$L:$L,'CRONOGRAMA_CONST+MIGRACAO'!GB$9))</f>
        <v>0</v>
      </c>
      <c r="GN73" s="139">
        <f>(COUNTIFS('Estruturante Móvel'!$M:$M,$B73,'Estruturante Móvel'!$AM:$AM,GN$4))-(COUNTIFS('Estruturante Móvel'!$M:$M,$B73,'Estruturante Móvel'!$AM:$AM,GN$4,'Estruturante Móvel'!$AQ:$AQ,"REPARO FO"))</f>
        <v>0</v>
      </c>
      <c r="GO73" s="140">
        <f>(COUNTIFS('Estruturante Móvel'!$M:$M,$B70,'Estruturante Móvel'!$C:$C,"&lt;&gt;PREVISTO",'Estruturante Móvel'!$G:$G,GN$4,'Estruturante Móvel'!$L:$L,'CRONOGRAMA_CONST+MIGRACAO'!GD$9))</f>
        <v>0</v>
      </c>
      <c r="GP73" s="139">
        <f>(COUNTIFS('Estruturante Móvel'!$M:$M,$B73,'Estruturante Móvel'!$AM:$AM,GP$4))-(COUNTIFS('Estruturante Móvel'!$M:$M,$B73,'Estruturante Móvel'!$AM:$AM,GP$4,'Estruturante Móvel'!$AQ:$AQ,"REPARO FO"))</f>
        <v>0</v>
      </c>
      <c r="GQ73" s="140">
        <f>(COUNTIFS('Estruturante Móvel'!$M:$M,$B70,'Estruturante Móvel'!$C:$C,"&lt;&gt;PREVISTO",'Estruturante Móvel'!$G:$G,GP$4,'Estruturante Móvel'!$L:$L,'CRONOGRAMA_CONST+MIGRACAO'!GF$9))</f>
        <v>0</v>
      </c>
      <c r="GR73" s="139">
        <f>(COUNTIFS('Estruturante Móvel'!$M:$M,$B73,'Estruturante Móvel'!$AM:$AM,GR$4))-(COUNTIFS('Estruturante Móvel'!$M:$M,$B73,'Estruturante Móvel'!$AM:$AM,GR$4,'Estruturante Móvel'!$AQ:$AQ,"REPARO FO"))</f>
        <v>0</v>
      </c>
      <c r="GS73" s="140">
        <f>(COUNTIFS('Estruturante Móvel'!$M:$M,$B70,'Estruturante Móvel'!$C:$C,"&lt;&gt;PREVISTO",'Estruturante Móvel'!$G:$G,GR$4,'Estruturante Móvel'!$L:$L,'CRONOGRAMA_CONST+MIGRACAO'!GH$9))</f>
        <v>0</v>
      </c>
      <c r="GT73" s="139">
        <f>(COUNTIFS('Estruturante Móvel'!$M:$M,$B73,'Estruturante Móvel'!$AM:$AM,GT$4))-(COUNTIFS('Estruturante Móvel'!$M:$M,$B73,'Estruturante Móvel'!$AM:$AM,GT$4,'Estruturante Móvel'!$AQ:$AQ,"REPARO FO"))</f>
        <v>0</v>
      </c>
      <c r="GU73" s="140">
        <f>(COUNTIFS('Estruturante Móvel'!$M:$M,$B70,'Estruturante Móvel'!$C:$C,"&lt;&gt;PREVISTO",'Estruturante Móvel'!$G:$G,GT$4,'Estruturante Móvel'!$L:$L,'CRONOGRAMA_CONST+MIGRACAO'!GJ$9))</f>
        <v>0</v>
      </c>
      <c r="GV73" s="139">
        <f>(COUNTIFS('Estruturante Móvel'!$M:$M,$B73,'Estruturante Móvel'!$AM:$AM,GV$4))-(COUNTIFS('Estruturante Móvel'!$M:$M,$B73,'Estruturante Móvel'!$AM:$AM,GV$4,'Estruturante Móvel'!$AQ:$AQ,"REPARO FO"))</f>
        <v>0</v>
      </c>
      <c r="GW73" s="140">
        <f>(COUNTIFS('Estruturante Móvel'!$M:$M,$B70,'Estruturante Móvel'!$C:$C,"&lt;&gt;PREVISTO",'Estruturante Móvel'!$G:$G,GV$4,'Estruturante Móvel'!$L:$L,'CRONOGRAMA_CONST+MIGRACAO'!GL$9))</f>
        <v>0</v>
      </c>
      <c r="GX73" s="139">
        <f>(COUNTIFS('Estruturante Móvel'!$M:$M,$B73,'Estruturante Móvel'!$AM:$AM,GX$4))-(COUNTIFS('Estruturante Móvel'!$M:$M,$B73,'Estruturante Móvel'!$AM:$AM,GX$4,'Estruturante Móvel'!$AQ:$AQ,"REPARO FO"))</f>
        <v>0</v>
      </c>
      <c r="GY73" s="140">
        <f>(COUNTIFS('Estruturante Móvel'!$M:$M,$B70,'Estruturante Móvel'!$C:$C,"&lt;&gt;PREVISTO",'Estruturante Móvel'!$G:$G,GX$4,'Estruturante Móvel'!$L:$L,'CRONOGRAMA_CONST+MIGRACAO'!GN$9))</f>
        <v>0</v>
      </c>
      <c r="GZ73" s="139">
        <f>(COUNTIFS('Estruturante Móvel'!$M:$M,$B73,'Estruturante Móvel'!$AM:$AM,GZ$4))-(COUNTIFS('Estruturante Móvel'!$M:$M,$B73,'Estruturante Móvel'!$AM:$AM,GZ$4,'Estruturante Móvel'!$AQ:$AQ,"REPARO FO"))</f>
        <v>0</v>
      </c>
      <c r="HA73" s="140">
        <f>(COUNTIFS('Estruturante Móvel'!$M:$M,$B70,'Estruturante Móvel'!$C:$C,"&lt;&gt;PREVISTO",'Estruturante Móvel'!$G:$G,GZ$4,'Estruturante Móvel'!$L:$L,'CRONOGRAMA_CONST+MIGRACAO'!GP$9))</f>
        <v>0</v>
      </c>
      <c r="HB73" s="139">
        <f>(COUNTIFS('Estruturante Móvel'!$M:$M,$B73,'Estruturante Móvel'!$AM:$AM,HB$4))-(COUNTIFS('Estruturante Móvel'!$M:$M,$B73,'Estruturante Móvel'!$AM:$AM,HB$4,'Estruturante Móvel'!$AQ:$AQ,"REPARO FO"))</f>
        <v>0</v>
      </c>
      <c r="HC73" s="140">
        <f>(COUNTIFS('Estruturante Móvel'!$M:$M,$B70,'Estruturante Móvel'!$C:$C,"&lt;&gt;PREVISTO",'Estruturante Móvel'!$G:$G,HB$4,'Estruturante Móvel'!$L:$L,'CRONOGRAMA_CONST+MIGRACAO'!GR$9))</f>
        <v>0</v>
      </c>
      <c r="HD73" s="139">
        <f>(COUNTIFS('Estruturante Móvel'!$M:$M,$B73,'Estruturante Móvel'!$AM:$AM,HD$4))-(COUNTIFS('Estruturante Móvel'!$M:$M,$B73,'Estruturante Móvel'!$AM:$AM,HD$4,'Estruturante Móvel'!$AQ:$AQ,"REPARO FO"))</f>
        <v>0</v>
      </c>
      <c r="HE73" s="140">
        <f>(COUNTIFS('Estruturante Móvel'!$M:$M,$B70,'Estruturante Móvel'!$C:$C,"&lt;&gt;PREVISTO",'Estruturante Móvel'!$G:$G,HD$4,'Estruturante Móvel'!$L:$L,'CRONOGRAMA_CONST+MIGRACAO'!GT$9))</f>
        <v>0</v>
      </c>
      <c r="HF73" s="139">
        <f>(COUNTIFS('Estruturante Móvel'!$M:$M,$B73,'Estruturante Móvel'!$AM:$AM,HF$4))-(COUNTIFS('Estruturante Móvel'!$M:$M,$B73,'Estruturante Móvel'!$AM:$AM,HF$4,'Estruturante Móvel'!$AQ:$AQ,"REPARO FO"))</f>
        <v>0</v>
      </c>
      <c r="HG73" s="140">
        <f>(COUNTIFS('Estruturante Móvel'!$M:$M,$B70,'Estruturante Móvel'!$C:$C,"&lt;&gt;PREVISTO",'Estruturante Móvel'!$G:$G,HF$4,'Estruturante Móvel'!$L:$L,'CRONOGRAMA_CONST+MIGRACAO'!GV$9))</f>
        <v>0</v>
      </c>
      <c r="HH73" s="139">
        <f>(COUNTIFS('Estruturante Móvel'!$M:$M,$B73,'Estruturante Móvel'!$AM:$AM,HH$4))-(COUNTIFS('Estruturante Móvel'!$M:$M,$B73,'Estruturante Móvel'!$AM:$AM,HH$4,'Estruturante Móvel'!$AQ:$AQ,"REPARO FO"))</f>
        <v>0</v>
      </c>
      <c r="HI73" s="140">
        <f>(COUNTIFS('Estruturante Móvel'!$M:$M,$B70,'Estruturante Móvel'!$C:$C,"&lt;&gt;PREVISTO",'Estruturante Móvel'!$G:$G,HH$4,'Estruturante Móvel'!$L:$L,'CRONOGRAMA_CONST+MIGRACAO'!GX$9))</f>
        <v>0</v>
      </c>
      <c r="HJ73" s="139">
        <f>(COUNTIFS('Estruturante Móvel'!$M:$M,$B73,'Estruturante Móvel'!$AM:$AM,HJ$4))-(COUNTIFS('Estruturante Móvel'!$M:$M,$B73,'Estruturante Móvel'!$AM:$AM,HJ$4,'Estruturante Móvel'!$AQ:$AQ,"REPARO FO"))</f>
        <v>0</v>
      </c>
      <c r="HK73" s="140">
        <f>(COUNTIFS('Estruturante Móvel'!$M:$M,$B70,'Estruturante Móvel'!$C:$C,"&lt;&gt;PREVISTO",'Estruturante Móvel'!$G:$G,HJ$4,'Estruturante Móvel'!$L:$L,'CRONOGRAMA_CONST+MIGRACAO'!GZ$9))</f>
        <v>0</v>
      </c>
      <c r="HL73" s="139">
        <f>(COUNTIFS('Estruturante Móvel'!$M:$M,$B73,'Estruturante Móvel'!$AM:$AM,HL$4))-(COUNTIFS('Estruturante Móvel'!$M:$M,$B73,'Estruturante Móvel'!$AM:$AM,HL$4,'Estruturante Móvel'!$AQ:$AQ,"REPARO FO"))</f>
        <v>0</v>
      </c>
      <c r="HM73" s="140">
        <f>(COUNTIFS('Estruturante Móvel'!$M:$M,$B70,'Estruturante Móvel'!$C:$C,"&lt;&gt;PREVISTO",'Estruturante Móvel'!$G:$G,HL$4,'Estruturante Móvel'!$L:$L,'CRONOGRAMA_CONST+MIGRACAO'!HB$9))</f>
        <v>0</v>
      </c>
      <c r="HN73" s="139">
        <f>(COUNTIFS('Estruturante Móvel'!$M:$M,$B73,'Estruturante Móvel'!$AM:$AM,HN$4))-(COUNTIFS('Estruturante Móvel'!$M:$M,$B73,'Estruturante Móvel'!$AM:$AM,HN$4,'Estruturante Móvel'!$AQ:$AQ,"REPARO FO"))</f>
        <v>0</v>
      </c>
      <c r="HO73" s="140">
        <f>(COUNTIFS('Estruturante Móvel'!$M:$M,$B70,'Estruturante Móvel'!$C:$C,"&lt;&gt;PREVISTO",'Estruturante Móvel'!$G:$G,HN$4,'Estruturante Móvel'!$L:$L,'CRONOGRAMA_CONST+MIGRACAO'!HD$9))</f>
        <v>0</v>
      </c>
      <c r="HP73" s="139">
        <f>(COUNTIFS('Estruturante Móvel'!$M:$M,$B73,'Estruturante Móvel'!$AM:$AM,HP$4))-(COUNTIFS('Estruturante Móvel'!$M:$M,$B73,'Estruturante Móvel'!$AM:$AM,HP$4,'Estruturante Móvel'!$AQ:$AQ,"REPARO FO"))</f>
        <v>0</v>
      </c>
      <c r="HQ73" s="140">
        <f>(COUNTIFS('Estruturante Móvel'!$M:$M,$B70,'Estruturante Móvel'!$C:$C,"&lt;&gt;PREVISTO",'Estruturante Móvel'!$G:$G,HP$4,'Estruturante Móvel'!$L:$L,'CRONOGRAMA_CONST+MIGRACAO'!HF$9))</f>
        <v>0</v>
      </c>
      <c r="HR73" s="139">
        <f>(COUNTIFS('Estruturante Móvel'!$M:$M,$B73,'Estruturante Móvel'!$AM:$AM,HR$4))-(COUNTIFS('Estruturante Móvel'!$M:$M,$B73,'Estruturante Móvel'!$AM:$AM,HR$4,'Estruturante Móvel'!$AQ:$AQ,"REPARO FO"))</f>
        <v>0</v>
      </c>
      <c r="HS73" s="140">
        <f>(COUNTIFS('Estruturante Móvel'!$M:$M,$B70,'Estruturante Móvel'!$C:$C,"&lt;&gt;PREVISTO",'Estruturante Móvel'!$G:$G,HR$4,'Estruturante Móvel'!$L:$L,'CRONOGRAMA_CONST+MIGRACAO'!HH$9))</f>
        <v>0</v>
      </c>
      <c r="HT73" s="139">
        <f>(COUNTIFS('Estruturante Móvel'!$M:$M,$B73,'Estruturante Móvel'!$AM:$AM,HT$4))-(COUNTIFS('Estruturante Móvel'!$M:$M,$B73,'Estruturante Móvel'!$AM:$AM,HT$4,'Estruturante Móvel'!$AQ:$AQ,"REPARO FO"))</f>
        <v>0</v>
      </c>
      <c r="HU73" s="140">
        <f>(COUNTIFS('Estruturante Móvel'!$M:$M,$B70,'Estruturante Móvel'!$C:$C,"&lt;&gt;PREVISTO",'Estruturante Móvel'!$G:$G,HT$4,'Estruturante Móvel'!$L:$L,'CRONOGRAMA_CONST+MIGRACAO'!HJ$9))</f>
        <v>0</v>
      </c>
      <c r="HV73" s="139">
        <f>(COUNTIFS('Estruturante Móvel'!$M:$M,$B73,'Estruturante Móvel'!$AM:$AM,HV$4))-(COUNTIFS('Estruturante Móvel'!$M:$M,$B73,'Estruturante Móvel'!$AM:$AM,HV$4,'Estruturante Móvel'!$AQ:$AQ,"REPARO FO"))</f>
        <v>0</v>
      </c>
      <c r="HW73" s="140">
        <f>(COUNTIFS('Estruturante Móvel'!$M:$M,$B70,'Estruturante Móvel'!$C:$C,"&lt;&gt;PREVISTO",'Estruturante Móvel'!$G:$G,HV$4,'Estruturante Móvel'!$L:$L,'CRONOGRAMA_CONST+MIGRACAO'!HL$9))</f>
        <v>0</v>
      </c>
      <c r="HX73" s="139">
        <f>(COUNTIFS('Estruturante Móvel'!$M:$M,$B73,'Estruturante Móvel'!$AM:$AM,HX$4))-(COUNTIFS('Estruturante Móvel'!$M:$M,$B73,'Estruturante Móvel'!$AM:$AM,HX$4,'Estruturante Móvel'!$AQ:$AQ,"REPARO FO"))</f>
        <v>0</v>
      </c>
      <c r="HY73" s="140">
        <f>(COUNTIFS('Estruturante Móvel'!$M:$M,$B70,'Estruturante Móvel'!$C:$C,"&lt;&gt;PREVISTO",'Estruturante Móvel'!$G:$G,HX$4,'Estruturante Móvel'!$L:$L,'CRONOGRAMA_CONST+MIGRACAO'!HN$9))</f>
        <v>0</v>
      </c>
      <c r="HZ73" s="139">
        <f>(COUNTIFS('Estruturante Móvel'!$M:$M,$B73,'Estruturante Móvel'!$AM:$AM,HZ$4))-(COUNTIFS('Estruturante Móvel'!$M:$M,$B73,'Estruturante Móvel'!$AM:$AM,HZ$4,'Estruturante Móvel'!$AQ:$AQ,"REPARO FO"))</f>
        <v>0</v>
      </c>
      <c r="IA73" s="140">
        <f>(COUNTIFS('Estruturante Móvel'!$M:$M,$B70,'Estruturante Móvel'!$C:$C,"&lt;&gt;PREVISTO",'Estruturante Móvel'!$G:$G,HZ$4,'Estruturante Móvel'!$L:$L,'CRONOGRAMA_CONST+MIGRACAO'!HP$9))</f>
        <v>0</v>
      </c>
      <c r="IB73" s="139">
        <f>(COUNTIFS('Estruturante Móvel'!$M:$M,$B73,'Estruturante Móvel'!$AM:$AM,IB$4))-(COUNTIFS('Estruturante Móvel'!$M:$M,$B73,'Estruturante Móvel'!$AM:$AM,IB$4,'Estruturante Móvel'!$AQ:$AQ,"REPARO FO"))</f>
        <v>0</v>
      </c>
      <c r="IC73" s="140">
        <f>(COUNTIFS('Estruturante Móvel'!$M:$M,$B70,'Estruturante Móvel'!$C:$C,"&lt;&gt;PREVISTO",'Estruturante Móvel'!$G:$G,IB$4,'Estruturante Móvel'!$L:$L,'CRONOGRAMA_CONST+MIGRACAO'!HR$9))</f>
        <v>0</v>
      </c>
      <c r="ID73" s="139">
        <f>(COUNTIFS('Estruturante Móvel'!$M:$M,$B73,'Estruturante Móvel'!$AM:$AM,ID$4))-(COUNTIFS('Estruturante Móvel'!$M:$M,$B73,'Estruturante Móvel'!$AM:$AM,ID$4,'Estruturante Móvel'!$AQ:$AQ,"REPARO FO"))</f>
        <v>0</v>
      </c>
      <c r="IE73" s="140">
        <f>(COUNTIFS('Estruturante Móvel'!$M:$M,$B70,'Estruturante Móvel'!$C:$C,"&lt;&gt;PREVISTO",'Estruturante Móvel'!$G:$G,ID$4,'Estruturante Móvel'!$L:$L,'CRONOGRAMA_CONST+MIGRACAO'!HT$9))</f>
        <v>0</v>
      </c>
      <c r="IF73" s="139">
        <f>(COUNTIFS('Estruturante Móvel'!$M:$M,$B73,'Estruturante Móvel'!$AM:$AM,IF$4))-(COUNTIFS('Estruturante Móvel'!$M:$M,$B73,'Estruturante Móvel'!$AM:$AM,IF$4,'Estruturante Móvel'!$AQ:$AQ,"REPARO FO"))</f>
        <v>0</v>
      </c>
      <c r="IG73" s="140">
        <f>(COUNTIFS('Estruturante Móvel'!$M:$M,$B70,'Estruturante Móvel'!$C:$C,"&lt;&gt;PREVISTO",'Estruturante Móvel'!$G:$G,IF$4,'Estruturante Móvel'!$L:$L,'CRONOGRAMA_CONST+MIGRACAO'!HV$9))</f>
        <v>0</v>
      </c>
      <c r="IH73" s="139">
        <f>(COUNTIFS('Estruturante Móvel'!$M:$M,$B73,'Estruturante Móvel'!$AM:$AM,IH$4))-(COUNTIFS('Estruturante Móvel'!$M:$M,$B73,'Estruturante Móvel'!$AM:$AM,IH$4,'Estruturante Móvel'!$AQ:$AQ,"REPARO FO"))</f>
        <v>0</v>
      </c>
      <c r="II73" s="140">
        <f>(COUNTIFS('Estruturante Móvel'!$M:$M,$B70,'Estruturante Móvel'!$C:$C,"&lt;&gt;PREVISTO",'Estruturante Móvel'!$G:$G,IH$4,'Estruturante Móvel'!$L:$L,'CRONOGRAMA_CONST+MIGRACAO'!HX$9))</f>
        <v>0</v>
      </c>
      <c r="IJ73" s="139">
        <f>(COUNTIFS('Estruturante Móvel'!$M:$M,$B73,'Estruturante Móvel'!$AM:$AM,IJ$4))-(COUNTIFS('Estruturante Móvel'!$M:$M,$B73,'Estruturante Móvel'!$AM:$AM,IJ$4,'Estruturante Móvel'!$AQ:$AQ,"REPARO FO"))</f>
        <v>0</v>
      </c>
      <c r="IK73" s="140">
        <f>(COUNTIFS('Estruturante Móvel'!$M:$M,$B70,'Estruturante Móvel'!$C:$C,"&lt;&gt;PREVISTO",'Estruturante Móvel'!$G:$G,IJ$4,'Estruturante Móvel'!$L:$L,'CRONOGRAMA_CONST+MIGRACAO'!HZ$9))</f>
        <v>0</v>
      </c>
      <c r="IL73" s="139">
        <f>(COUNTIFS('Estruturante Móvel'!$M:$M,$B73,'Estruturante Móvel'!$AM:$AM,IL$4))-(COUNTIFS('Estruturante Móvel'!$M:$M,$B73,'Estruturante Móvel'!$AM:$AM,IL$4,'Estruturante Móvel'!$AQ:$AQ,"REPARO FO"))</f>
        <v>0</v>
      </c>
      <c r="IM73" s="140">
        <f>(COUNTIFS('Estruturante Móvel'!$M:$M,$B70,'Estruturante Móvel'!$C:$C,"&lt;&gt;PREVISTO",'Estruturante Móvel'!$G:$G,IL$4,'Estruturante Móvel'!$L:$L,'CRONOGRAMA_CONST+MIGRACAO'!IB$9))</f>
        <v>0</v>
      </c>
      <c r="IN73" s="139">
        <f>(COUNTIFS('Estruturante Móvel'!$M:$M,$B73,'Estruturante Móvel'!$AM:$AM,IN$4))-(COUNTIFS('Estruturante Móvel'!$M:$M,$B73,'Estruturante Móvel'!$AM:$AM,IN$4,'Estruturante Móvel'!$AQ:$AQ,"REPARO FO"))</f>
        <v>0</v>
      </c>
      <c r="IO73" s="140">
        <f>(COUNTIFS('Estruturante Móvel'!$M:$M,$B70,'Estruturante Móvel'!$C:$C,"&lt;&gt;PREVISTO",'Estruturante Móvel'!$G:$G,IN$4,'Estruturante Móvel'!$L:$L,'CRONOGRAMA_CONST+MIGRACAO'!ID$9))</f>
        <v>0</v>
      </c>
      <c r="IP73" s="139">
        <f>(COUNTIFS('Estruturante Móvel'!$M:$M,$B73,'Estruturante Móvel'!$AM:$AM,IP$4))-(COUNTIFS('Estruturante Móvel'!$M:$M,$B73,'Estruturante Móvel'!$AM:$AM,IP$4,'Estruturante Móvel'!$AQ:$AQ,"REPARO FO"))</f>
        <v>0</v>
      </c>
      <c r="IQ73" s="140">
        <f>(COUNTIFS('Estruturante Móvel'!$M:$M,$B70,'Estruturante Móvel'!$C:$C,"&lt;&gt;PREVISTO",'Estruturante Móvel'!$G:$G,IP$4,'Estruturante Móvel'!$L:$L,'CRONOGRAMA_CONST+MIGRACAO'!IF$9))</f>
        <v>0</v>
      </c>
      <c r="IR73" s="139">
        <f>(COUNTIFS('Estruturante Móvel'!$M:$M,$B73,'Estruturante Móvel'!$AM:$AM,IR$4))-(COUNTIFS('Estruturante Móvel'!$M:$M,$B73,'Estruturante Móvel'!$AM:$AM,IR$4,'Estruturante Móvel'!$AQ:$AQ,"REPARO FO"))</f>
        <v>0</v>
      </c>
      <c r="IS73" s="140">
        <f>(COUNTIFS('Estruturante Móvel'!$M:$M,$B70,'Estruturante Móvel'!$C:$C,"&lt;&gt;PREVISTO",'Estruturante Móvel'!$G:$G,IR$4,'Estruturante Móvel'!$L:$L,'CRONOGRAMA_CONST+MIGRACAO'!IH$9))</f>
        <v>0</v>
      </c>
      <c r="IT73" s="139">
        <f>(COUNTIFS('Estruturante Móvel'!$M:$M,$B73,'Estruturante Móvel'!$AM:$AM,IT$4))-(COUNTIFS('Estruturante Móvel'!$M:$M,$B73,'Estruturante Móvel'!$AM:$AM,IT$4,'Estruturante Móvel'!$AQ:$AQ,"REPARO FO"))</f>
        <v>0</v>
      </c>
      <c r="IU73" s="140">
        <f>(COUNTIFS('Estruturante Móvel'!$M:$M,$B70,'Estruturante Móvel'!$C:$C,"&lt;&gt;PREVISTO",'Estruturante Móvel'!$G:$G,IT$4,'Estruturante Móvel'!$L:$L,'CRONOGRAMA_CONST+MIGRACAO'!IJ$9))</f>
        <v>0</v>
      </c>
      <c r="IV73" s="139">
        <f>(COUNTIFS('Estruturante Móvel'!$M:$M,$B73,'Estruturante Móvel'!$AM:$AM,IV$4))-(COUNTIFS('Estruturante Móvel'!$M:$M,$B73,'Estruturante Móvel'!$AM:$AM,IV$4,'Estruturante Móvel'!$AQ:$AQ,"REPARO FO"))</f>
        <v>0</v>
      </c>
      <c r="IW73" s="140">
        <f>(COUNTIFS('Estruturante Móvel'!$M:$M,$B70,'Estruturante Móvel'!$C:$C,"&lt;&gt;PREVISTO",'Estruturante Móvel'!$G:$G,IV$4,'Estruturante Móvel'!$L:$L,'CRONOGRAMA_CONST+MIGRACAO'!IL$9))</f>
        <v>0</v>
      </c>
      <c r="IX73" s="139">
        <f>(COUNTIFS('Estruturante Móvel'!$M:$M,$B73,'Estruturante Móvel'!$AM:$AM,IX$4))-(COUNTIFS('Estruturante Móvel'!$M:$M,$B73,'Estruturante Móvel'!$AM:$AM,IX$4,'Estruturante Móvel'!$AQ:$AQ,"REPARO FO"))</f>
        <v>0</v>
      </c>
      <c r="IY73" s="140">
        <f>(COUNTIFS('Estruturante Móvel'!$M:$M,$B70,'Estruturante Móvel'!$C:$C,"&lt;&gt;PREVISTO",'Estruturante Móvel'!$G:$G,IX$4,'Estruturante Móvel'!$L:$L,'CRONOGRAMA_CONST+MIGRACAO'!IN$9))</f>
        <v>0</v>
      </c>
      <c r="IZ73" s="139">
        <f>(COUNTIFS('Estruturante Móvel'!$M:$M,$B73,'Estruturante Móvel'!$AM:$AM,IZ$4))-(COUNTIFS('Estruturante Móvel'!$M:$M,$B73,'Estruturante Móvel'!$AM:$AM,IZ$4,'Estruturante Móvel'!$AQ:$AQ,"REPARO FO"))</f>
        <v>0</v>
      </c>
      <c r="JA73" s="140">
        <f>(COUNTIFS('Estruturante Móvel'!$M:$M,$B70,'Estruturante Móvel'!$C:$C,"&lt;&gt;PREVISTO",'Estruturante Móvel'!$G:$G,IZ$4,'Estruturante Móvel'!$L:$L,'CRONOGRAMA_CONST+MIGRACAO'!IP$9))</f>
        <v>0</v>
      </c>
      <c r="JB73" s="139">
        <f>(COUNTIFS('Estruturante Móvel'!$M:$M,$B73,'Estruturante Móvel'!$AM:$AM,JB$4))-(COUNTIFS('Estruturante Móvel'!$M:$M,$B73,'Estruturante Móvel'!$AM:$AM,JB$4,'Estruturante Móvel'!$AQ:$AQ,"REPARO FO"))</f>
        <v>0</v>
      </c>
      <c r="JC73" s="140">
        <f>(COUNTIFS('Estruturante Móvel'!$M:$M,$B70,'Estruturante Móvel'!$C:$C,"&lt;&gt;PREVISTO",'Estruturante Móvel'!$G:$G,JB$4,'Estruturante Móvel'!$L:$L,'CRONOGRAMA_CONST+MIGRACAO'!IR$9))</f>
        <v>0</v>
      </c>
      <c r="JD73" s="139">
        <f>(COUNTIFS('Estruturante Móvel'!$M:$M,$B73,'Estruturante Móvel'!$AM:$AM,JD$4))-(COUNTIFS('Estruturante Móvel'!$M:$M,$B73,'Estruturante Móvel'!$AM:$AM,JD$4,'Estruturante Móvel'!$AQ:$AQ,"REPARO FO"))</f>
        <v>0</v>
      </c>
      <c r="JE73" s="140">
        <f>(COUNTIFS('Estruturante Móvel'!$M:$M,$B70,'Estruturante Móvel'!$C:$C,"&lt;&gt;PREVISTO",'Estruturante Móvel'!$G:$G,JD$4,'Estruturante Móvel'!$L:$L,'CRONOGRAMA_CONST+MIGRACAO'!IT$9))</f>
        <v>0</v>
      </c>
      <c r="JF73" s="139">
        <f>(COUNTIFS('Estruturante Móvel'!$M:$M,$B73,'Estruturante Móvel'!$AM:$AM,JF$4))-(COUNTIFS('Estruturante Móvel'!$M:$M,$B73,'Estruturante Móvel'!$AM:$AM,JF$4,'Estruturante Móvel'!$AQ:$AQ,"REPARO FO"))</f>
        <v>0</v>
      </c>
      <c r="JG73" s="140">
        <f>(COUNTIFS('Estruturante Móvel'!$M:$M,$B70,'Estruturante Móvel'!$C:$C,"&lt;&gt;PREVISTO",'Estruturante Móvel'!$G:$G,JF$4,'Estruturante Móvel'!$L:$L,'CRONOGRAMA_CONST+MIGRACAO'!IV$9))</f>
        <v>0</v>
      </c>
      <c r="JH73" s="139">
        <f>(COUNTIFS('Estruturante Móvel'!$M:$M,$B73,'Estruturante Móvel'!$AM:$AM,JH$4))-(COUNTIFS('Estruturante Móvel'!$M:$M,$B73,'Estruturante Móvel'!$AM:$AM,JH$4,'Estruturante Móvel'!$AQ:$AQ,"REPARO FO"))</f>
        <v>0</v>
      </c>
      <c r="JI73" s="140">
        <f>(COUNTIFS('Estruturante Móvel'!$M:$M,$B70,'Estruturante Móvel'!$C:$C,"&lt;&gt;PREVISTO",'Estruturante Móvel'!$G:$G,JH$4,'Estruturante Móvel'!$L:$L,'CRONOGRAMA_CONST+MIGRACAO'!IX$9))</f>
        <v>0</v>
      </c>
      <c r="JJ73" s="139">
        <f>(COUNTIFS('Estruturante Móvel'!$M:$M,$B73,'Estruturante Móvel'!$AM:$AM,JJ$4))-(COUNTIFS('Estruturante Móvel'!$M:$M,$B73,'Estruturante Móvel'!$AM:$AM,JJ$4,'Estruturante Móvel'!$AQ:$AQ,"REPARO FO"))</f>
        <v>0</v>
      </c>
      <c r="JK73" s="140">
        <f>(COUNTIFS('Estruturante Móvel'!$M:$M,$B70,'Estruturante Móvel'!$C:$C,"&lt;&gt;PREVISTO",'Estruturante Móvel'!$G:$G,JJ$4,'Estruturante Móvel'!$L:$L,'CRONOGRAMA_CONST+MIGRACAO'!IZ$9))</f>
        <v>0</v>
      </c>
      <c r="JL73" s="139">
        <f>(COUNTIFS('Estruturante Móvel'!$M:$M,$B73,'Estruturante Móvel'!$AM:$AM,JL$4))-(COUNTIFS('Estruturante Móvel'!$M:$M,$B73,'Estruturante Móvel'!$AM:$AM,JL$4,'Estruturante Móvel'!$AQ:$AQ,"REPARO FO"))</f>
        <v>0</v>
      </c>
      <c r="JM73" s="140">
        <f>(COUNTIFS('Estruturante Móvel'!$M:$M,$B70,'Estruturante Móvel'!$C:$C,"&lt;&gt;PREVISTO",'Estruturante Móvel'!$G:$G,JL$4,'Estruturante Móvel'!$L:$L,'CRONOGRAMA_CONST+MIGRACAO'!JB$9))</f>
        <v>0</v>
      </c>
      <c r="JN73" s="139">
        <f>(COUNTIFS('Estruturante Móvel'!$M:$M,$B73,'Estruturante Móvel'!$AM:$AM,JN$4))-(COUNTIFS('Estruturante Móvel'!$M:$M,$B73,'Estruturante Móvel'!$AM:$AM,JN$4,'Estruturante Móvel'!$AQ:$AQ,"REPARO FO"))</f>
        <v>0</v>
      </c>
      <c r="JO73" s="140">
        <f>(COUNTIFS('Estruturante Móvel'!$M:$M,$B70,'Estruturante Móvel'!$C:$C,"&lt;&gt;PREVISTO",'Estruturante Móvel'!$G:$G,JN$4,'Estruturante Móvel'!$L:$L,'CRONOGRAMA_CONST+MIGRACAO'!JD$9))</f>
        <v>0</v>
      </c>
      <c r="JP73" s="139">
        <f>(COUNTIFS('Estruturante Móvel'!$M:$M,$B73,'Estruturante Móvel'!$AM:$AM,JP$4))-(COUNTIFS('Estruturante Móvel'!$M:$M,$B73,'Estruturante Móvel'!$AM:$AM,JP$4,'Estruturante Móvel'!$AQ:$AQ,"REPARO FO"))</f>
        <v>0</v>
      </c>
      <c r="JQ73" s="140">
        <f>(COUNTIFS('Estruturante Móvel'!$M:$M,$B70,'Estruturante Móvel'!$C:$C,"&lt;&gt;PREVISTO",'Estruturante Móvel'!$G:$G,JP$4,'Estruturante Móvel'!$L:$L,'CRONOGRAMA_CONST+MIGRACAO'!JF$9))</f>
        <v>0</v>
      </c>
      <c r="JR73" s="139">
        <f>(COUNTIFS('Estruturante Móvel'!$M:$M,$B73,'Estruturante Móvel'!$AM:$AM,JR$4))-(COUNTIFS('Estruturante Móvel'!$M:$M,$B73,'Estruturante Móvel'!$AM:$AM,JR$4,'Estruturante Móvel'!$AQ:$AQ,"REPARO FO"))</f>
        <v>0</v>
      </c>
      <c r="JS73" s="140">
        <f>(COUNTIFS('Estruturante Móvel'!$M:$M,$B70,'Estruturante Móvel'!$C:$C,"&lt;&gt;PREVISTO",'Estruturante Móvel'!$G:$G,JR$4,'Estruturante Móvel'!$L:$L,'CRONOGRAMA_CONST+MIGRACAO'!JH$9))</f>
        <v>0</v>
      </c>
      <c r="JT73" s="139">
        <f>(COUNTIFS('Estruturante Móvel'!$M:$M,$B73,'Estruturante Móvel'!$AM:$AM,JT$4))-(COUNTIFS('Estruturante Móvel'!$M:$M,$B73,'Estruturante Móvel'!$AM:$AM,JT$4,'Estruturante Móvel'!$AQ:$AQ,"REPARO FO"))</f>
        <v>0</v>
      </c>
      <c r="JU73" s="140">
        <f>(COUNTIFS('Estruturante Móvel'!$M:$M,$B70,'Estruturante Móvel'!$C:$C,"&lt;&gt;PREVISTO",'Estruturante Móvel'!$G:$G,JT$4,'Estruturante Móvel'!$L:$L,'CRONOGRAMA_CONST+MIGRACAO'!JJ$9))</f>
        <v>0</v>
      </c>
      <c r="JV73" s="139">
        <f>(COUNTIFS('Estruturante Móvel'!$M:$M,$B73,'Estruturante Móvel'!$AM:$AM,JV$4))-(COUNTIFS('Estruturante Móvel'!$M:$M,$B73,'Estruturante Móvel'!$AM:$AM,JV$4,'Estruturante Móvel'!$AQ:$AQ,"REPARO FO"))</f>
        <v>0</v>
      </c>
      <c r="JW73" s="140">
        <f>(COUNTIFS('Estruturante Móvel'!$M:$M,$B70,'Estruturante Móvel'!$C:$C,"&lt;&gt;PREVISTO",'Estruturante Móvel'!$G:$G,JV$4,'Estruturante Móvel'!$L:$L,'CRONOGRAMA_CONST+MIGRACAO'!JL$9))</f>
        <v>0</v>
      </c>
      <c r="JX73" s="139">
        <f>(COUNTIFS('Estruturante Móvel'!$M:$M,$B73,'Estruturante Móvel'!$AM:$AM,JX$4))-(COUNTIFS('Estruturante Móvel'!$M:$M,$B73,'Estruturante Móvel'!$AM:$AM,JX$4,'Estruturante Móvel'!$AQ:$AQ,"REPARO FO"))</f>
        <v>0</v>
      </c>
      <c r="JY73" s="140">
        <f>(COUNTIFS('Estruturante Móvel'!$M:$M,$B70,'Estruturante Móvel'!$C:$C,"&lt;&gt;PREVISTO",'Estruturante Móvel'!$G:$G,JX$4,'Estruturante Móvel'!$L:$L,'CRONOGRAMA_CONST+MIGRACAO'!JN$9))</f>
        <v>0</v>
      </c>
      <c r="JZ73" s="139">
        <f>(COUNTIFS('Estruturante Móvel'!$M:$M,$B73,'Estruturante Móvel'!$AM:$AM,JZ$4))-(COUNTIFS('Estruturante Móvel'!$M:$M,$B73,'Estruturante Móvel'!$AM:$AM,JZ$4,'Estruturante Móvel'!$AQ:$AQ,"REPARO FO"))</f>
        <v>0</v>
      </c>
      <c r="KA73" s="140">
        <f>(COUNTIFS('Estruturante Móvel'!$M:$M,$B70,'Estruturante Móvel'!$C:$C,"&lt;&gt;PREVISTO",'Estruturante Móvel'!$G:$G,JZ$4,'Estruturante Móvel'!$L:$L,'CRONOGRAMA_CONST+MIGRACAO'!JP$9))</f>
        <v>0</v>
      </c>
      <c r="KB73" s="139">
        <f>(COUNTIFS('Estruturante Móvel'!$M:$M,$B73,'Estruturante Móvel'!$AM:$AM,KB$4))-(COUNTIFS('Estruturante Móvel'!$M:$M,$B73,'Estruturante Móvel'!$AM:$AM,KB$4,'Estruturante Móvel'!$AQ:$AQ,"REPARO FO"))</f>
        <v>0</v>
      </c>
      <c r="KC73" s="140">
        <f>(COUNTIFS('Estruturante Móvel'!$M:$M,$B70,'Estruturante Móvel'!$C:$C,"&lt;&gt;PREVISTO",'Estruturante Móvel'!$G:$G,KB$4,'Estruturante Móvel'!$L:$L,'CRONOGRAMA_CONST+MIGRACAO'!JR$9))</f>
        <v>0</v>
      </c>
      <c r="KD73" s="139">
        <f>(COUNTIFS('Estruturante Móvel'!$M:$M,$B73,'Estruturante Móvel'!$AM:$AM,KD$4))-(COUNTIFS('Estruturante Móvel'!$M:$M,$B73,'Estruturante Móvel'!$AM:$AM,KD$4,'Estruturante Móvel'!$AQ:$AQ,"REPARO FO"))</f>
        <v>0</v>
      </c>
      <c r="KE73" s="140">
        <f>(COUNTIFS('Estruturante Móvel'!$M:$M,$B70,'Estruturante Móvel'!$C:$C,"&lt;&gt;PREVISTO",'Estruturante Móvel'!$G:$G,KD$4,'Estruturante Móvel'!$L:$L,'CRONOGRAMA_CONST+MIGRACAO'!JT$9))</f>
        <v>0</v>
      </c>
      <c r="KF73" s="139">
        <f>(COUNTIFS('Estruturante Móvel'!$M:$M,$B73,'Estruturante Móvel'!$AM:$AM,KF$4))-(COUNTIFS('Estruturante Móvel'!$M:$M,$B73,'Estruturante Móvel'!$AM:$AM,KF$4,'Estruturante Móvel'!$AQ:$AQ,"REPARO FO"))</f>
        <v>0</v>
      </c>
      <c r="KG73" s="140">
        <f>(COUNTIFS('Estruturante Móvel'!$M:$M,$B70,'Estruturante Móvel'!$C:$C,"&lt;&gt;PREVISTO",'Estruturante Móvel'!$G:$G,KF$4,'Estruturante Móvel'!$L:$L,'CRONOGRAMA_CONST+MIGRACAO'!JV$9))</f>
        <v>0</v>
      </c>
      <c r="KH73" s="139">
        <f>(COUNTIFS('Estruturante Móvel'!$M:$M,$B73,'Estruturante Móvel'!$AM:$AM,KH$4))-(COUNTIFS('Estruturante Móvel'!$M:$M,$B73,'Estruturante Móvel'!$AM:$AM,KH$4,'Estruturante Móvel'!$AQ:$AQ,"REPARO FO"))</f>
        <v>0</v>
      </c>
      <c r="KI73" s="140">
        <f>(COUNTIFS('Estruturante Móvel'!$M:$M,$B70,'Estruturante Móvel'!$C:$C,"&lt;&gt;PREVISTO",'Estruturante Móvel'!$G:$G,KH$4,'Estruturante Móvel'!$L:$L,'CRONOGRAMA_CONST+MIGRACAO'!JX$9))</f>
        <v>0</v>
      </c>
      <c r="KJ73" s="139">
        <f>(COUNTIFS('Estruturante Móvel'!$M:$M,$B73,'Estruturante Móvel'!$AM:$AM,KJ$4))-(COUNTIFS('Estruturante Móvel'!$M:$M,$B73,'Estruturante Móvel'!$AM:$AM,KJ$4,'Estruturante Móvel'!$AQ:$AQ,"REPARO FO"))</f>
        <v>0</v>
      </c>
      <c r="KK73" s="140">
        <f>(COUNTIFS('Estruturante Móvel'!$M:$M,$B70,'Estruturante Móvel'!$C:$C,"&lt;&gt;PREVISTO",'Estruturante Móvel'!$G:$G,KJ$4,'Estruturante Móvel'!$L:$L,'CRONOGRAMA_CONST+MIGRACAO'!JZ$9))</f>
        <v>0</v>
      </c>
      <c r="KL73" s="139">
        <f>(COUNTIFS('Estruturante Móvel'!$M:$M,$B73,'Estruturante Móvel'!$AM:$AM,KL$4))-(COUNTIFS('Estruturante Móvel'!$M:$M,$B73,'Estruturante Móvel'!$AM:$AM,KL$4,'Estruturante Móvel'!$AQ:$AQ,"REPARO FO"))</f>
        <v>0</v>
      </c>
      <c r="KM73" s="140">
        <f>(COUNTIFS('Estruturante Móvel'!$M:$M,$B70,'Estruturante Móvel'!$C:$C,"&lt;&gt;PREVISTO",'Estruturante Móvel'!$G:$G,KL$4,'Estruturante Móvel'!$L:$L,'CRONOGRAMA_CONST+MIGRACAO'!KB$9))</f>
        <v>0</v>
      </c>
      <c r="KN73" s="139">
        <f>(COUNTIFS('Estruturante Móvel'!$M:$M,$B73,'Estruturante Móvel'!$AM:$AM,KN$4))-(COUNTIFS('Estruturante Móvel'!$M:$M,$B73,'Estruturante Móvel'!$AM:$AM,KN$4,'Estruturante Móvel'!$AQ:$AQ,"REPARO FO"))</f>
        <v>0</v>
      </c>
      <c r="KO73" s="140">
        <f>(COUNTIFS('Estruturante Móvel'!$M:$M,$B70,'Estruturante Móvel'!$C:$C,"&lt;&gt;PREVISTO",'Estruturante Móvel'!$G:$G,KN$4,'Estruturante Móvel'!$L:$L,'CRONOGRAMA_CONST+MIGRACAO'!KD$9))</f>
        <v>0</v>
      </c>
      <c r="KP73" s="139">
        <f>(COUNTIFS('Estruturante Móvel'!$M:$M,$B73,'Estruturante Móvel'!$AM:$AM,KP$4))-(COUNTIFS('Estruturante Móvel'!$M:$M,$B73,'Estruturante Móvel'!$AM:$AM,KP$4,'Estruturante Móvel'!$AQ:$AQ,"REPARO FO"))</f>
        <v>0</v>
      </c>
      <c r="KQ73" s="140">
        <f>(COUNTIFS('Estruturante Móvel'!$M:$M,$B70,'Estruturante Móvel'!$C:$C,"&lt;&gt;PREVISTO",'Estruturante Móvel'!$G:$G,KP$4,'Estruturante Móvel'!$L:$L,'CRONOGRAMA_CONST+MIGRACAO'!KF$9))</f>
        <v>0</v>
      </c>
      <c r="KR73" s="139">
        <f>(COUNTIFS('Estruturante Móvel'!$M:$M,$B73,'Estruturante Móvel'!$AM:$AM,KR$4))-(COUNTIFS('Estruturante Móvel'!$M:$M,$B73,'Estruturante Móvel'!$AM:$AM,KR$4,'Estruturante Móvel'!$AQ:$AQ,"REPARO FO"))</f>
        <v>0</v>
      </c>
      <c r="KS73" s="140">
        <f>(COUNTIFS('Estruturante Móvel'!$M:$M,$B70,'Estruturante Móvel'!$C:$C,"&lt;&gt;PREVISTO",'Estruturante Móvel'!$G:$G,KR$4,'Estruturante Móvel'!$L:$L,'CRONOGRAMA_CONST+MIGRACAO'!KH$9))</f>
        <v>0</v>
      </c>
      <c r="KT73" s="139">
        <f>(COUNTIFS('Estruturante Móvel'!$M:$M,$B73,'Estruturante Móvel'!$AM:$AM,KT$4))-(COUNTIFS('Estruturante Móvel'!$M:$M,$B73,'Estruturante Móvel'!$AM:$AM,KT$4,'Estruturante Móvel'!$AQ:$AQ,"REPARO FO"))</f>
        <v>0</v>
      </c>
      <c r="KU73" s="140">
        <f>(COUNTIFS('Estruturante Móvel'!$M:$M,$B70,'Estruturante Móvel'!$C:$C,"&lt;&gt;PREVISTO",'Estruturante Móvel'!$G:$G,KT$4,'Estruturante Móvel'!$L:$L,'CRONOGRAMA_CONST+MIGRACAO'!KJ$9))</f>
        <v>0</v>
      </c>
      <c r="KV73" s="139">
        <f>(COUNTIFS('Estruturante Móvel'!$M:$M,$B73,'Estruturante Móvel'!$AM:$AM,KV$4))-(COUNTIFS('Estruturante Móvel'!$M:$M,$B73,'Estruturante Móvel'!$AM:$AM,KV$4,'Estruturante Móvel'!$AQ:$AQ,"REPARO FO"))</f>
        <v>0</v>
      </c>
      <c r="KW73" s="140">
        <f>(COUNTIFS('Estruturante Móvel'!$M:$M,$B70,'Estruturante Móvel'!$C:$C,"&lt;&gt;PREVISTO",'Estruturante Móvel'!$G:$G,KV$4,'Estruturante Móvel'!$L:$L,'CRONOGRAMA_CONST+MIGRACAO'!KL$9))</f>
        <v>0</v>
      </c>
      <c r="KX73" s="139">
        <f>(COUNTIFS('Estruturante Móvel'!$M:$M,$B73,'Estruturante Móvel'!$AM:$AM,KX$4))-(COUNTIFS('Estruturante Móvel'!$M:$M,$B73,'Estruturante Móvel'!$AM:$AM,KX$4,'Estruturante Móvel'!$AQ:$AQ,"REPARO FO"))</f>
        <v>0</v>
      </c>
      <c r="KY73" s="140">
        <f>(COUNTIFS('Estruturante Móvel'!$M:$M,$B70,'Estruturante Móvel'!$C:$C,"&lt;&gt;PREVISTO",'Estruturante Móvel'!$G:$G,KX$4,'Estruturante Móvel'!$L:$L,'CRONOGRAMA_CONST+MIGRACAO'!KN$9))</f>
        <v>0</v>
      </c>
      <c r="KZ73" s="139">
        <f>(COUNTIFS('Estruturante Móvel'!$M:$M,$B73,'Estruturante Móvel'!$AM:$AM,KZ$4))-(COUNTIFS('Estruturante Móvel'!$M:$M,$B73,'Estruturante Móvel'!$AM:$AM,KZ$4,'Estruturante Móvel'!$AQ:$AQ,"REPARO FO"))</f>
        <v>0</v>
      </c>
      <c r="LA73" s="140">
        <f>(COUNTIFS('Estruturante Móvel'!$M:$M,$B70,'Estruturante Móvel'!$C:$C,"&lt;&gt;PREVISTO",'Estruturante Móvel'!$G:$G,KZ$4,'Estruturante Móvel'!$L:$L,'CRONOGRAMA_CONST+MIGRACAO'!KP$9))</f>
        <v>0</v>
      </c>
      <c r="LB73" s="139">
        <f>(COUNTIFS('Estruturante Móvel'!$M:$M,$B73,'Estruturante Móvel'!$AM:$AM,LB$4))-(COUNTIFS('Estruturante Móvel'!$M:$M,$B73,'Estruturante Móvel'!$AM:$AM,LB$4,'Estruturante Móvel'!$AQ:$AQ,"REPARO FO"))</f>
        <v>0</v>
      </c>
      <c r="LC73" s="140">
        <f>(COUNTIFS('Estruturante Móvel'!$M:$M,$B70,'Estruturante Móvel'!$C:$C,"&lt;&gt;PREVISTO",'Estruturante Móvel'!$G:$G,LB$4,'Estruturante Móvel'!$L:$L,'CRONOGRAMA_CONST+MIGRACAO'!KR$9))</f>
        <v>0</v>
      </c>
      <c r="LD73" s="139">
        <f>(COUNTIFS('Estruturante Móvel'!$M:$M,$B73,'Estruturante Móvel'!$AM:$AM,LD$4))-(COUNTIFS('Estruturante Móvel'!$M:$M,$B73,'Estruturante Móvel'!$AM:$AM,LD$4,'Estruturante Móvel'!$AQ:$AQ,"REPARO FO"))</f>
        <v>0</v>
      </c>
      <c r="LE73" s="140">
        <f>(COUNTIFS('Estruturante Móvel'!$M:$M,$B70,'Estruturante Móvel'!$C:$C,"&lt;&gt;PREVISTO",'Estruturante Móvel'!$G:$G,LD$4,'Estruturante Móvel'!$L:$L,'CRONOGRAMA_CONST+MIGRACAO'!KT$9))</f>
        <v>0</v>
      </c>
      <c r="LF73" s="139">
        <f>(COUNTIFS('Estruturante Móvel'!$M:$M,$B73,'Estruturante Móvel'!$AM:$AM,LF$4))-(COUNTIFS('Estruturante Móvel'!$M:$M,$B73,'Estruturante Móvel'!$AM:$AM,LF$4,'Estruturante Móvel'!$AQ:$AQ,"REPARO FO"))</f>
        <v>0</v>
      </c>
      <c r="LG73" s="140">
        <f>(COUNTIFS('Estruturante Móvel'!$M:$M,$B70,'Estruturante Móvel'!$C:$C,"&lt;&gt;PREVISTO",'Estruturante Móvel'!$G:$G,LF$4,'Estruturante Móvel'!$L:$L,'CRONOGRAMA_CONST+MIGRACAO'!KV$9))</f>
        <v>0</v>
      </c>
      <c r="LH73" s="139">
        <f>(COUNTIFS('Estruturante Móvel'!$M:$M,$B73,'Estruturante Móvel'!$AM:$AM,LH$4))-(COUNTIFS('Estruturante Móvel'!$M:$M,$B73,'Estruturante Móvel'!$AM:$AM,LH$4,'Estruturante Móvel'!$AQ:$AQ,"REPARO FO"))</f>
        <v>0</v>
      </c>
      <c r="LI73" s="140">
        <f>(COUNTIFS('Estruturante Móvel'!$M:$M,$B70,'Estruturante Móvel'!$C:$C,"&lt;&gt;PREVISTO",'Estruturante Móvel'!$G:$G,LH$4,'Estruturante Móvel'!$L:$L,'CRONOGRAMA_CONST+MIGRACAO'!KX$9))</f>
        <v>0</v>
      </c>
      <c r="LJ73" s="139">
        <f>(COUNTIFS('Estruturante Móvel'!$M:$M,$B73,'Estruturante Móvel'!$AM:$AM,LJ$4))-(COUNTIFS('Estruturante Móvel'!$M:$M,$B73,'Estruturante Móvel'!$AM:$AM,LJ$4,'Estruturante Móvel'!$AQ:$AQ,"REPARO FO"))</f>
        <v>0</v>
      </c>
      <c r="LK73" s="140">
        <f>(COUNTIFS('Estruturante Móvel'!$M:$M,$B70,'Estruturante Móvel'!$C:$C,"&lt;&gt;PREVISTO",'Estruturante Móvel'!$G:$G,LJ$4,'Estruturante Móvel'!$L:$L,'CRONOGRAMA_CONST+MIGRACAO'!KZ$9))</f>
        <v>0</v>
      </c>
      <c r="LL73" s="139">
        <f>(COUNTIFS('Estruturante Móvel'!$M:$M,$B73,'Estruturante Móvel'!$AM:$AM,LL$4))-(COUNTIFS('Estruturante Móvel'!$M:$M,$B73,'Estruturante Móvel'!$AM:$AM,LL$4,'Estruturante Móvel'!$AQ:$AQ,"REPARO FO"))</f>
        <v>0</v>
      </c>
      <c r="LM73" s="140">
        <f>(COUNTIFS('Estruturante Móvel'!$M:$M,$B70,'Estruturante Móvel'!$C:$C,"&lt;&gt;PREVISTO",'Estruturante Móvel'!$G:$G,LL$4,'Estruturante Móvel'!$L:$L,'CRONOGRAMA_CONST+MIGRACAO'!LB$9))</f>
        <v>0</v>
      </c>
      <c r="LN73" s="139">
        <f>(COUNTIFS('Estruturante Móvel'!$M:$M,$B73,'Estruturante Móvel'!$AM:$AM,LN$4))-(COUNTIFS('Estruturante Móvel'!$M:$M,$B73,'Estruturante Móvel'!$AM:$AM,LN$4,'Estruturante Móvel'!$AQ:$AQ,"REPARO FO"))</f>
        <v>0</v>
      </c>
      <c r="LO73" s="140">
        <f>(COUNTIFS('Estruturante Móvel'!$M:$M,$B70,'Estruturante Móvel'!$C:$C,"&lt;&gt;PREVISTO",'Estruturante Móvel'!$G:$G,LN$4,'Estruturante Móvel'!$L:$L,'CRONOGRAMA_CONST+MIGRACAO'!LD$9))</f>
        <v>0</v>
      </c>
      <c r="LP73" s="139">
        <f>(COUNTIFS('Estruturante Móvel'!$M:$M,$B73,'Estruturante Móvel'!$AM:$AM,LP$4))-(COUNTIFS('Estruturante Móvel'!$M:$M,$B73,'Estruturante Móvel'!$AM:$AM,LP$4,'Estruturante Móvel'!$AQ:$AQ,"REPARO FO"))</f>
        <v>0</v>
      </c>
      <c r="LQ73" s="140">
        <f>(COUNTIFS('Estruturante Móvel'!$M:$M,$B70,'Estruturante Móvel'!$C:$C,"&lt;&gt;PREVISTO",'Estruturante Móvel'!$G:$G,LP$4,'Estruturante Móvel'!$L:$L,'CRONOGRAMA_CONST+MIGRACAO'!LF$9))</f>
        <v>0</v>
      </c>
      <c r="LR73" s="139">
        <f>(COUNTIFS('Estruturante Móvel'!$M:$M,$B73,'Estruturante Móvel'!$AM:$AM,LR$4))-(COUNTIFS('Estruturante Móvel'!$M:$M,$B73,'Estruturante Móvel'!$AM:$AM,LR$4,'Estruturante Móvel'!$AQ:$AQ,"REPARO FO"))</f>
        <v>0</v>
      </c>
      <c r="LS73" s="140">
        <f>(COUNTIFS('Estruturante Móvel'!$M:$M,$B70,'Estruturante Móvel'!$C:$C,"&lt;&gt;PREVISTO",'Estruturante Móvel'!$G:$G,LR$4,'Estruturante Móvel'!$L:$L,'CRONOGRAMA_CONST+MIGRACAO'!LH$9))</f>
        <v>0</v>
      </c>
      <c r="LT73" s="139">
        <f>(COUNTIFS('Estruturante Móvel'!$M:$M,$B73,'Estruturante Móvel'!$AM:$AM,LT$4))-(COUNTIFS('Estruturante Móvel'!$M:$M,$B73,'Estruturante Móvel'!$AM:$AM,LT$4,'Estruturante Móvel'!$AQ:$AQ,"REPARO FO"))</f>
        <v>0</v>
      </c>
      <c r="LU73" s="140">
        <f>(COUNTIFS('Estruturante Móvel'!$M:$M,$B70,'Estruturante Móvel'!$C:$C,"&lt;&gt;PREVISTO",'Estruturante Móvel'!$G:$G,LT$4,'Estruturante Móvel'!$L:$L,'CRONOGRAMA_CONST+MIGRACAO'!LJ$9))</f>
        <v>0</v>
      </c>
      <c r="LV73" s="139">
        <f>(COUNTIFS('Estruturante Móvel'!$M:$M,$B73,'Estruturante Móvel'!$AM:$AM,LV$4))-(COUNTIFS('Estruturante Móvel'!$M:$M,$B73,'Estruturante Móvel'!$AM:$AM,LV$4,'Estruturante Móvel'!$AQ:$AQ,"REPARO FO"))</f>
        <v>0</v>
      </c>
      <c r="LW73" s="140">
        <f>(COUNTIFS('Estruturante Móvel'!$M:$M,$B70,'Estruturante Móvel'!$C:$C,"&lt;&gt;PREVISTO",'Estruturante Móvel'!$G:$G,LV$4,'Estruturante Móvel'!$L:$L,'CRONOGRAMA_CONST+MIGRACAO'!LL$9))</f>
        <v>0</v>
      </c>
      <c r="LX73" s="139">
        <f>(COUNTIFS('Estruturante Móvel'!$M:$M,$B73,'Estruturante Móvel'!$AM:$AM,LX$4))-(COUNTIFS('Estruturante Móvel'!$M:$M,$B73,'Estruturante Móvel'!$AM:$AM,LX$4,'Estruturante Móvel'!$AQ:$AQ,"REPARO FO"))</f>
        <v>0</v>
      </c>
      <c r="LY73" s="140">
        <f>(COUNTIFS('Estruturante Móvel'!$M:$M,$B70,'Estruturante Móvel'!$C:$C,"&lt;&gt;PREVISTO",'Estruturante Móvel'!$G:$G,LX$4,'Estruturante Móvel'!$L:$L,'CRONOGRAMA_CONST+MIGRACAO'!LN$9))</f>
        <v>0</v>
      </c>
      <c r="LZ73" s="139">
        <f>(COUNTIFS('Estruturante Móvel'!$M:$M,$B73,'Estruturante Móvel'!$AM:$AM,LZ$4))-(COUNTIFS('Estruturante Móvel'!$M:$M,$B73,'Estruturante Móvel'!$AM:$AM,LZ$4,'Estruturante Móvel'!$AQ:$AQ,"REPARO FO"))</f>
        <v>0</v>
      </c>
      <c r="MA73" s="140">
        <f>(COUNTIFS('Estruturante Móvel'!$M:$M,$B70,'Estruturante Móvel'!$C:$C,"&lt;&gt;PREVISTO",'Estruturante Móvel'!$G:$G,LZ$4,'Estruturante Móvel'!$L:$L,'CRONOGRAMA_CONST+MIGRACAO'!LP$9))</f>
        <v>0</v>
      </c>
      <c r="MB73" s="139">
        <f>(COUNTIFS('Estruturante Móvel'!$M:$M,$B73,'Estruturante Móvel'!$AM:$AM,MB$4))-(COUNTIFS('Estruturante Móvel'!$M:$M,$B73,'Estruturante Móvel'!$AM:$AM,MB$4,'Estruturante Móvel'!$AQ:$AQ,"REPARO FO"))</f>
        <v>0</v>
      </c>
      <c r="MC73" s="140">
        <f>(COUNTIFS('Estruturante Móvel'!$M:$M,$B70,'Estruturante Móvel'!$C:$C,"&lt;&gt;PREVISTO",'Estruturante Móvel'!$G:$G,MB$4,'Estruturante Móvel'!$L:$L,'CRONOGRAMA_CONST+MIGRACAO'!LR$9))</f>
        <v>0</v>
      </c>
      <c r="MD73" s="139">
        <f>(COUNTIFS('Estruturante Móvel'!$M:$M,$B73,'Estruturante Móvel'!$AM:$AM,MD$4))-(COUNTIFS('Estruturante Móvel'!$M:$M,$B73,'Estruturante Móvel'!$AM:$AM,MD$4,'Estruturante Móvel'!$AQ:$AQ,"REPARO FO"))</f>
        <v>0</v>
      </c>
      <c r="ME73" s="140">
        <f>(COUNTIFS('Estruturante Móvel'!$M:$M,$B70,'Estruturante Móvel'!$C:$C,"&lt;&gt;PREVISTO",'Estruturante Móvel'!$G:$G,MD$4,'Estruturante Móvel'!$L:$L,'CRONOGRAMA_CONST+MIGRACAO'!LT$9))</f>
        <v>0</v>
      </c>
      <c r="MF73" s="139">
        <f>(COUNTIFS('Estruturante Móvel'!$M:$M,$B73,'Estruturante Móvel'!$AM:$AM,MF$4))-(COUNTIFS('Estruturante Móvel'!$M:$M,$B73,'Estruturante Móvel'!$AM:$AM,MF$4,'Estruturante Móvel'!$AQ:$AQ,"REPARO FO"))</f>
        <v>0</v>
      </c>
      <c r="MG73" s="140">
        <f>(COUNTIFS('Estruturante Móvel'!$M:$M,$B70,'Estruturante Móvel'!$C:$C,"&lt;&gt;PREVISTO",'Estruturante Móvel'!$G:$G,MF$4,'Estruturante Móvel'!$L:$L,'CRONOGRAMA_CONST+MIGRACAO'!LV$9))</f>
        <v>0</v>
      </c>
      <c r="MH73" s="139">
        <f>(COUNTIFS('Estruturante Móvel'!$M:$M,$B73,'Estruturante Móvel'!$AM:$AM,MH$4))-(COUNTIFS('Estruturante Móvel'!$M:$M,$B73,'Estruturante Móvel'!$AM:$AM,MH$4,'Estruturante Móvel'!$AQ:$AQ,"REPARO FO"))</f>
        <v>0</v>
      </c>
      <c r="MI73" s="140">
        <f>(COUNTIFS('Estruturante Móvel'!$M:$M,$B70,'Estruturante Móvel'!$C:$C,"&lt;&gt;PREVISTO",'Estruturante Móvel'!$G:$G,MH$4,'Estruturante Móvel'!$L:$L,'CRONOGRAMA_CONST+MIGRACAO'!LX$9))</f>
        <v>0</v>
      </c>
      <c r="MJ73" s="139">
        <f>(COUNTIFS('Estruturante Móvel'!$M:$M,$B73,'Estruturante Móvel'!$AM:$AM,MJ$4))-(COUNTIFS('Estruturante Móvel'!$M:$M,$B73,'Estruturante Móvel'!$AM:$AM,MJ$4,'Estruturante Móvel'!$AQ:$AQ,"REPARO FO"))</f>
        <v>0</v>
      </c>
      <c r="MK73" s="140">
        <f>(COUNTIFS('Estruturante Móvel'!$M:$M,$B70,'Estruturante Móvel'!$C:$C,"&lt;&gt;PREVISTO",'Estruturante Móvel'!$G:$G,MJ$4,'Estruturante Móvel'!$L:$L,'CRONOGRAMA_CONST+MIGRACAO'!LZ$9))</f>
        <v>0</v>
      </c>
      <c r="ML73" s="139">
        <f>(COUNTIFS('Estruturante Móvel'!$M:$M,$B73,'Estruturante Móvel'!$AM:$AM,ML$4))-(COUNTIFS('Estruturante Móvel'!$M:$M,$B73,'Estruturante Móvel'!$AM:$AM,ML$4,'Estruturante Móvel'!$AQ:$AQ,"REPARO FO"))</f>
        <v>0</v>
      </c>
      <c r="MM73" s="140">
        <f>(COUNTIFS('Estruturante Móvel'!$M:$M,$B70,'Estruturante Móvel'!$C:$C,"&lt;&gt;PREVISTO",'Estruturante Móvel'!$G:$G,ML$4,'Estruturante Móvel'!$L:$L,'CRONOGRAMA_CONST+MIGRACAO'!MB$9))</f>
        <v>0</v>
      </c>
      <c r="MN73" s="139">
        <f>(COUNTIFS('Estruturante Móvel'!$M:$M,$B73,'Estruturante Móvel'!$AM:$AM,MN$4))-(COUNTIFS('Estruturante Móvel'!$M:$M,$B73,'Estruturante Móvel'!$AM:$AM,MN$4,'Estruturante Móvel'!$AQ:$AQ,"REPARO FO"))</f>
        <v>0</v>
      </c>
      <c r="MO73" s="140">
        <f>(COUNTIFS('Estruturante Móvel'!$M:$M,$B70,'Estruturante Móvel'!$C:$C,"&lt;&gt;PREVISTO",'Estruturante Móvel'!$G:$G,MN$4,'Estruturante Móvel'!$L:$L,'CRONOGRAMA_CONST+MIGRACAO'!MD$9))</f>
        <v>0</v>
      </c>
      <c r="MP73" s="139">
        <f>(COUNTIFS('Estruturante Móvel'!$M:$M,$B73,'Estruturante Móvel'!$AM:$AM,MP$4))-(COUNTIFS('Estruturante Móvel'!$M:$M,$B73,'Estruturante Móvel'!$AM:$AM,MP$4,'Estruturante Móvel'!$AQ:$AQ,"REPARO FO"))</f>
        <v>0</v>
      </c>
      <c r="MQ73" s="140">
        <f>(COUNTIFS('Estruturante Móvel'!$M:$M,$B70,'Estruturante Móvel'!$C:$C,"&lt;&gt;PREVISTO",'Estruturante Móvel'!$G:$G,MP$4,'Estruturante Móvel'!$L:$L,'CRONOGRAMA_CONST+MIGRACAO'!MF$9))</f>
        <v>0</v>
      </c>
      <c r="MR73" s="139">
        <f>(COUNTIFS('Estruturante Móvel'!$M:$M,$B73,'Estruturante Móvel'!$AM:$AM,MR$4))-(COUNTIFS('Estruturante Móvel'!$M:$M,$B73,'Estruturante Móvel'!$AM:$AM,MR$4,'Estruturante Móvel'!$AQ:$AQ,"REPARO FO"))</f>
        <v>0</v>
      </c>
      <c r="MS73" s="140">
        <f>(COUNTIFS('Estruturante Móvel'!$M:$M,$B70,'Estruturante Móvel'!$C:$C,"&lt;&gt;PREVISTO",'Estruturante Móvel'!$G:$G,MR$4,'Estruturante Móvel'!$L:$L,'CRONOGRAMA_CONST+MIGRACAO'!MH$9))</f>
        <v>0</v>
      </c>
      <c r="MT73" s="139">
        <f>(COUNTIFS('Estruturante Móvel'!$M:$M,$B73,'Estruturante Móvel'!$AM:$AM,MT$4))-(COUNTIFS('Estruturante Móvel'!$M:$M,$B73,'Estruturante Móvel'!$AM:$AM,MT$4,'Estruturante Móvel'!$AQ:$AQ,"REPARO FO"))</f>
        <v>0</v>
      </c>
      <c r="MU73" s="140">
        <f>(COUNTIFS('Estruturante Móvel'!$M:$M,$B70,'Estruturante Móvel'!$C:$C,"&lt;&gt;PREVISTO",'Estruturante Móvel'!$G:$G,MT$4,'Estruturante Móvel'!$L:$L,'CRONOGRAMA_CONST+MIGRACAO'!MJ$9))</f>
        <v>0</v>
      </c>
      <c r="MV73" s="139">
        <f>(COUNTIFS('Estruturante Móvel'!$M:$M,$B73,'Estruturante Móvel'!$AM:$AM,MV$4))-(COUNTIFS('Estruturante Móvel'!$M:$M,$B73,'Estruturante Móvel'!$AM:$AM,MV$4,'Estruturante Móvel'!$AQ:$AQ,"REPARO FO"))</f>
        <v>0</v>
      </c>
      <c r="MW73" s="140">
        <f>(COUNTIFS('Estruturante Móvel'!$M:$M,$B70,'Estruturante Móvel'!$C:$C,"&lt;&gt;PREVISTO",'Estruturante Móvel'!$G:$G,MV$4,'Estruturante Móvel'!$L:$L,'CRONOGRAMA_CONST+MIGRACAO'!ML$9))</f>
        <v>0</v>
      </c>
      <c r="MX73" s="139">
        <f>(COUNTIFS('Estruturante Móvel'!$M:$M,$B73,'Estruturante Móvel'!$AM:$AM,MX$4))-(COUNTIFS('Estruturante Móvel'!$M:$M,$B73,'Estruturante Móvel'!$AM:$AM,MX$4,'Estruturante Móvel'!$AQ:$AQ,"REPARO FO"))</f>
        <v>0</v>
      </c>
      <c r="MY73" s="140">
        <f>(COUNTIFS('Estruturante Móvel'!$M:$M,$B70,'Estruturante Móvel'!$C:$C,"&lt;&gt;PREVISTO",'Estruturante Móvel'!$G:$G,MX$4,'Estruturante Móvel'!$L:$L,'CRONOGRAMA_CONST+MIGRACAO'!MN$9))</f>
        <v>0</v>
      </c>
      <c r="MZ73" s="139">
        <f>(COUNTIFS('Estruturante Móvel'!$M:$M,$B73,'Estruturante Móvel'!$AM:$AM,MZ$4))-(COUNTIFS('Estruturante Móvel'!$M:$M,$B73,'Estruturante Móvel'!$AM:$AM,MZ$4,'Estruturante Móvel'!$AQ:$AQ,"REPARO FO"))</f>
        <v>0</v>
      </c>
      <c r="NA73" s="140">
        <f>(COUNTIFS('Estruturante Móvel'!$M:$M,$B70,'Estruturante Móvel'!$C:$C,"&lt;&gt;PREVISTO",'Estruturante Móvel'!$G:$G,MZ$4,'Estruturante Móvel'!$L:$L,'CRONOGRAMA_CONST+MIGRACAO'!MP$9))</f>
        <v>0</v>
      </c>
      <c r="NB73" s="139">
        <f>(COUNTIFS('Estruturante Móvel'!$M:$M,$B73,'Estruturante Móvel'!$AM:$AM,NB$4))-(COUNTIFS('Estruturante Móvel'!$M:$M,$B73,'Estruturante Móvel'!$AM:$AM,NB$4,'Estruturante Móvel'!$AQ:$AQ,"REPARO FO"))</f>
        <v>0</v>
      </c>
      <c r="NC73" s="140">
        <f>(COUNTIFS('Estruturante Móvel'!$M:$M,$B70,'Estruturante Móvel'!$C:$C,"&lt;&gt;PREVISTO",'Estruturante Móvel'!$G:$G,NB$4,'Estruturante Móvel'!$L:$L,'CRONOGRAMA_CONST+MIGRACAO'!MR$9))</f>
        <v>0</v>
      </c>
      <c r="ND73" s="139">
        <f>(COUNTIFS('Estruturante Móvel'!$M:$M,$B73,'Estruturante Móvel'!$AM:$AM,ND$4))-(COUNTIFS('Estruturante Móvel'!$M:$M,$B73,'Estruturante Móvel'!$AM:$AM,ND$4,'Estruturante Móvel'!$AQ:$AQ,"REPARO FO"))</f>
        <v>0</v>
      </c>
      <c r="NE73" s="140">
        <f>(COUNTIFS('Estruturante Móvel'!$M:$M,$B70,'Estruturante Móvel'!$C:$C,"&lt;&gt;PREVISTO",'Estruturante Móvel'!$G:$G,ND$4,'Estruturante Móvel'!$L:$L,'CRONOGRAMA_CONST+MIGRACAO'!MT$9))</f>
        <v>0</v>
      </c>
      <c r="NF73" s="139">
        <f>(COUNTIFS('Estruturante Móvel'!$M:$M,$B73,'Estruturante Móvel'!$AM:$AM,NF$4))-(COUNTIFS('Estruturante Móvel'!$M:$M,$B73,'Estruturante Móvel'!$AM:$AM,NF$4,'Estruturante Móvel'!$AQ:$AQ,"REPARO FO"))</f>
        <v>0</v>
      </c>
      <c r="NG73" s="140">
        <f>(COUNTIFS('Estruturante Móvel'!$M:$M,$B70,'Estruturante Móvel'!$C:$C,"&lt;&gt;PREVISTO",'Estruturante Móvel'!$G:$G,NF$4,'Estruturante Móvel'!$L:$L,'CRONOGRAMA_CONST+MIGRACAO'!MV$9))</f>
        <v>0</v>
      </c>
      <c r="NH73" s="139">
        <f>(COUNTIFS('Estruturante Móvel'!$M:$M,$B73,'Estruturante Móvel'!$AM:$AM,NH$4))-(COUNTIFS('Estruturante Móvel'!$M:$M,$B73,'Estruturante Móvel'!$AM:$AM,NH$4,'Estruturante Móvel'!$AQ:$AQ,"REPARO FO"))</f>
        <v>0</v>
      </c>
      <c r="NI73" s="140">
        <f>(COUNTIFS('Estruturante Móvel'!$M:$M,$B70,'Estruturante Móvel'!$C:$C,"&lt;&gt;PREVISTO",'Estruturante Móvel'!$G:$G,NH$4,'Estruturante Móvel'!$L:$L,'CRONOGRAMA_CONST+MIGRACAO'!MX$9))</f>
        <v>0</v>
      </c>
    </row>
    <row r="74" spans="1:373" collapsed="1">
      <c r="A74">
        <v>18</v>
      </c>
      <c r="B74" s="206" t="s">
        <v>462</v>
      </c>
      <c r="C74" s="164" t="s">
        <v>186</v>
      </c>
      <c r="D74" s="164">
        <f>COUNTIFS('Estruturante Móvel'!$M:$M,B74)</f>
        <v>13</v>
      </c>
      <c r="E74" s="164">
        <f>(COUNTIFS('Estruturante Móvel'!$M:$M,B74,'Estruturante Móvel'!$C:$C,"&lt;&gt;PREVISTO"))</f>
        <v>13</v>
      </c>
      <c r="F74" s="165">
        <f>(COUNTIFS('Estruturante Móvel'!$M:$M,B74,'Estruturante Móvel'!$C:$C,"PREVISTO"))</f>
        <v>0</v>
      </c>
      <c r="G74" s="165" t="str">
        <f>VLOOKUP(B74,'Estruturante Móvel'!M:X,12,0)</f>
        <v>MOP</v>
      </c>
      <c r="H74" s="165" t="str">
        <f t="shared" si="384"/>
        <v>Concluído</v>
      </c>
      <c r="I74" s="166">
        <v>45566</v>
      </c>
      <c r="J74" s="160">
        <f t="shared" si="385"/>
        <v>1</v>
      </c>
      <c r="K74" s="157">
        <f t="shared" si="386"/>
        <v>13</v>
      </c>
      <c r="L74" s="139">
        <f>(COUNTIFS('Estruturante Móvel'!$M:$M,$B74,'Estruturante Móvel'!$AM:$AM,L$4))</f>
        <v>0</v>
      </c>
      <c r="M74" s="140">
        <f>(COUNTIFS('Estruturante Móvel'!$M:$M,$B74,'Estruturante Móvel'!$C:$C,"&lt;&gt;PREVISTO",'Estruturante Móvel'!$G:$G,L$4))</f>
        <v>0</v>
      </c>
      <c r="N74" s="139">
        <f>(COUNTIFS('Estruturante Móvel'!$M:$M,$B74,'Estruturante Móvel'!$AM:$AM,N$4))</f>
        <v>0</v>
      </c>
      <c r="O74" s="140">
        <f>(COUNTIFS('Estruturante Móvel'!$M:$M,$B74,'Estruturante Móvel'!$C:$C,"&lt;&gt;PREVISTO",'Estruturante Móvel'!$G:$G,N$4))</f>
        <v>0</v>
      </c>
      <c r="P74" s="139">
        <f>(COUNTIFS('Estruturante Móvel'!$M:$M,$B74,'Estruturante Móvel'!$AM:$AM,P$4))</f>
        <v>0</v>
      </c>
      <c r="Q74" s="140">
        <f>(COUNTIFS('Estruturante Móvel'!$M:$M,$B74,'Estruturante Móvel'!$C:$C,"&lt;&gt;PREVISTO",'Estruturante Móvel'!$G:$G,P$4))</f>
        <v>0</v>
      </c>
      <c r="R74" s="139">
        <f>(COUNTIFS('Estruturante Móvel'!$M:$M,$B74,'Estruturante Móvel'!$AM:$AM,R$4))</f>
        <v>0</v>
      </c>
      <c r="S74" s="140">
        <f>(COUNTIFS('Estruturante Móvel'!$M:$M,$B74,'Estruturante Móvel'!$C:$C,"&lt;&gt;PREVISTO",'Estruturante Móvel'!$G:$G,R$4))</f>
        <v>0</v>
      </c>
      <c r="T74" s="139">
        <f>(COUNTIFS('Estruturante Móvel'!$M:$M,$B74,'Estruturante Móvel'!$AM:$AM,T$4))</f>
        <v>0</v>
      </c>
      <c r="U74" s="140">
        <f>(COUNTIFS('Estruturante Móvel'!$M:$M,$B74,'Estruturante Móvel'!$C:$C,"&lt;&gt;PREVISTO",'Estruturante Móvel'!$G:$G,T$4))</f>
        <v>0</v>
      </c>
      <c r="V74" s="139">
        <f>(COUNTIFS('Estruturante Móvel'!$M:$M,$B74,'Estruturante Móvel'!$AM:$AM,V$4))</f>
        <v>0</v>
      </c>
      <c r="W74" s="140">
        <f>(COUNTIFS('Estruturante Móvel'!$M:$M,$B74,'Estruturante Móvel'!$C:$C,"&lt;&gt;PREVISTO",'Estruturante Móvel'!$G:$G,V$4))</f>
        <v>0</v>
      </c>
      <c r="X74" s="139">
        <f>(COUNTIFS('Estruturante Móvel'!$M:$M,$B74,'Estruturante Móvel'!$AM:$AM,X$4))</f>
        <v>0</v>
      </c>
      <c r="Y74" s="140">
        <f>(COUNTIFS('Estruturante Móvel'!$M:$M,$B74,'Estruturante Móvel'!$C:$C,"&lt;&gt;PREVISTO",'Estruturante Móvel'!$G:$G,X$4))</f>
        <v>0</v>
      </c>
      <c r="Z74" s="139">
        <f>(COUNTIFS('Estruturante Móvel'!$M:$M,$B74,'Estruturante Móvel'!$AM:$AM,Z$4))</f>
        <v>0</v>
      </c>
      <c r="AA74" s="140">
        <f>(COUNTIFS('Estruturante Móvel'!$M:$M,$B74,'Estruturante Móvel'!$C:$C,"&lt;&gt;PREVISTO",'Estruturante Móvel'!$G:$G,Z$4))</f>
        <v>0</v>
      </c>
      <c r="AB74" s="139">
        <f>(COUNTIFS('Estruturante Móvel'!$M:$M,$B74,'Estruturante Móvel'!$AM:$AM,AB$4))</f>
        <v>0</v>
      </c>
      <c r="AC74" s="140">
        <f>(COUNTIFS('Estruturante Móvel'!$M:$M,$B74,'Estruturante Móvel'!$C:$C,"&lt;&gt;PREVISTO",'Estruturante Móvel'!$G:$G,AB$4))</f>
        <v>0</v>
      </c>
      <c r="AD74" s="139">
        <f>(COUNTIFS('Estruturante Móvel'!$M:$M,$B74,'Estruturante Móvel'!$AM:$AM,AD$4))</f>
        <v>0</v>
      </c>
      <c r="AE74" s="140">
        <f>(COUNTIFS('Estruturante Móvel'!$M:$M,$B74,'Estruturante Móvel'!$C:$C,"&lt;&gt;PREVISTO",'Estruturante Móvel'!$G:$G,AD$4))</f>
        <v>0</v>
      </c>
      <c r="AF74" s="139">
        <f>(COUNTIFS('Estruturante Móvel'!$M:$M,$B74,'Estruturante Móvel'!$AM:$AM,AF$4))</f>
        <v>0</v>
      </c>
      <c r="AG74" s="140">
        <f>(COUNTIFS('Estruturante Móvel'!$M:$M,$B74,'Estruturante Móvel'!$C:$C,"&lt;&gt;PREVISTO",'Estruturante Móvel'!$G:$G,AF$4))</f>
        <v>0</v>
      </c>
      <c r="AH74" s="139">
        <f>(COUNTIFS('Estruturante Móvel'!$M:$M,$B74,'Estruturante Móvel'!$AM:$AM,AH$4))</f>
        <v>0</v>
      </c>
      <c r="AI74" s="140">
        <f>(COUNTIFS('Estruturante Móvel'!$M:$M,$B74,'Estruturante Móvel'!$C:$C,"&lt;&gt;PREVISTO",'Estruturante Móvel'!$G:$G,AH$4))</f>
        <v>0</v>
      </c>
      <c r="AJ74" s="139">
        <f>(COUNTIFS('Estruturante Móvel'!$M:$M,$B74,'Estruturante Móvel'!$AM:$AM,AJ$4))</f>
        <v>0</v>
      </c>
      <c r="AK74" s="140">
        <f>(COUNTIFS('Estruturante Móvel'!$M:$M,$B74,'Estruturante Móvel'!$C:$C,"&lt;&gt;PREVISTO",'Estruturante Móvel'!$G:$G,AJ$4))</f>
        <v>0</v>
      </c>
      <c r="AL74" s="139">
        <f>(COUNTIFS('Estruturante Móvel'!$M:$M,$B74,'Estruturante Móvel'!$AM:$AM,AL$4))</f>
        <v>0</v>
      </c>
      <c r="AM74" s="140">
        <f>(COUNTIFS('Estruturante Móvel'!$M:$M,$B74,'Estruturante Móvel'!$C:$C,"&lt;&gt;PREVISTO",'Estruturante Móvel'!$G:$G,AL$4))</f>
        <v>0</v>
      </c>
      <c r="AN74" s="139">
        <f>(COUNTIFS('Estruturante Móvel'!$M:$M,$B74,'Estruturante Móvel'!$AM:$AM,AN$4))</f>
        <v>0</v>
      </c>
      <c r="AO74" s="140">
        <f>(COUNTIFS('Estruturante Móvel'!$M:$M,$B74,'Estruturante Móvel'!$C:$C,"&lt;&gt;PREVISTO",'Estruturante Móvel'!$G:$G,AN$4))</f>
        <v>0</v>
      </c>
      <c r="AP74" s="139">
        <f>(COUNTIFS('Estruturante Móvel'!$M:$M,$B74,'Estruturante Móvel'!$AM:$AM,AP$4))</f>
        <v>0</v>
      </c>
      <c r="AQ74" s="140">
        <f>(COUNTIFS('Estruturante Móvel'!$M:$M,$B74,'Estruturante Móvel'!$C:$C,"&lt;&gt;PREVISTO",'Estruturante Móvel'!$G:$G,AP$4))</f>
        <v>0</v>
      </c>
      <c r="AR74" s="139">
        <f>(COUNTIFS('Estruturante Móvel'!$M:$M,$B74,'Estruturante Móvel'!$AM:$AM,AR$4))</f>
        <v>0</v>
      </c>
      <c r="AS74" s="140">
        <f>(COUNTIFS('Estruturante Móvel'!$M:$M,$B74,'Estruturante Móvel'!$C:$C,"&lt;&gt;PREVISTO",'Estruturante Móvel'!$G:$G,AR$4))</f>
        <v>0</v>
      </c>
      <c r="AT74" s="139">
        <f>(COUNTIFS('Estruturante Móvel'!$M:$M,$B74,'Estruturante Móvel'!$AM:$AM,AT$4))</f>
        <v>0</v>
      </c>
      <c r="AU74" s="140">
        <f>(COUNTIFS('Estruturante Móvel'!$M:$M,$B74,'Estruturante Móvel'!$C:$C,"&lt;&gt;PREVISTO",'Estruturante Móvel'!$G:$G,AT$4))</f>
        <v>0</v>
      </c>
      <c r="AV74" s="139">
        <f>(COUNTIFS('Estruturante Móvel'!$M:$M,$B74,'Estruturante Móvel'!$AM:$AM,AV$4))</f>
        <v>0</v>
      </c>
      <c r="AW74" s="140">
        <f>(COUNTIFS('Estruturante Móvel'!$M:$M,$B74,'Estruturante Móvel'!$C:$C,"&lt;&gt;PREVISTO",'Estruturante Móvel'!$G:$G,AV$4))</f>
        <v>0</v>
      </c>
      <c r="AX74" s="139">
        <f>(COUNTIFS('Estruturante Móvel'!$M:$M,$B74,'Estruturante Móvel'!$AM:$AM,AX$4))</f>
        <v>0</v>
      </c>
      <c r="AY74" s="140">
        <f>(COUNTIFS('Estruturante Móvel'!$M:$M,$B74,'Estruturante Móvel'!$C:$C,"&lt;&gt;PREVISTO",'Estruturante Móvel'!$G:$G,AX$4))</f>
        <v>0</v>
      </c>
      <c r="AZ74" s="139">
        <f>(COUNTIFS('Estruturante Móvel'!$M:$M,$B74,'Estruturante Móvel'!$AM:$AM,AZ$4))</f>
        <v>0</v>
      </c>
      <c r="BA74" s="140">
        <f>(COUNTIFS('Estruturante Móvel'!$M:$M,$B74,'Estruturante Móvel'!$C:$C,"&lt;&gt;PREVISTO",'Estruturante Móvel'!$G:$G,AZ$4))</f>
        <v>0</v>
      </c>
      <c r="BB74" s="139">
        <f>(COUNTIFS('Estruturante Móvel'!$M:$M,$B74,'Estruturante Móvel'!$AM:$AM,BB$4))</f>
        <v>0</v>
      </c>
      <c r="BC74" s="140">
        <f>(COUNTIFS('Estruturante Móvel'!$M:$M,$B74,'Estruturante Móvel'!$C:$C,"&lt;&gt;PREVISTO",'Estruturante Móvel'!$G:$G,BB$4))</f>
        <v>0</v>
      </c>
      <c r="BD74" s="139">
        <f>(COUNTIFS('Estruturante Móvel'!$M:$M,$B74,'Estruturante Móvel'!$AM:$AM,BD$4))</f>
        <v>0</v>
      </c>
      <c r="BE74" s="140">
        <f>(COUNTIFS('Estruturante Móvel'!$M:$M,$B74,'Estruturante Móvel'!$C:$C,"&lt;&gt;PREVISTO",'Estruturante Móvel'!$G:$G,BD$4))</f>
        <v>0</v>
      </c>
      <c r="BF74" s="139">
        <f>(COUNTIFS('Estruturante Móvel'!$M:$M,$B74,'Estruturante Móvel'!$AM:$AM,BF$4))</f>
        <v>0</v>
      </c>
      <c r="BG74" s="140">
        <f>(COUNTIFS('Estruturante Móvel'!$M:$M,$B74,'Estruturante Móvel'!$C:$C,"&lt;&gt;PREVISTO",'Estruturante Móvel'!$G:$G,BF$4))</f>
        <v>0</v>
      </c>
      <c r="BH74" s="139">
        <f>(COUNTIFS('Estruturante Móvel'!$M:$M,$B74,'Estruturante Móvel'!$AM:$AM,BH$4))</f>
        <v>0</v>
      </c>
      <c r="BI74" s="140">
        <f>(COUNTIFS('Estruturante Móvel'!$M:$M,$B74,'Estruturante Móvel'!$C:$C,"&lt;&gt;PREVISTO",'Estruturante Móvel'!$G:$G,BH$4))</f>
        <v>0</v>
      </c>
      <c r="BJ74" s="139">
        <f>(COUNTIFS('Estruturante Móvel'!$M:$M,$B74,'Estruturante Móvel'!$AM:$AM,BJ$4))</f>
        <v>0</v>
      </c>
      <c r="BK74" s="140">
        <f>(COUNTIFS('Estruturante Móvel'!$M:$M,$B74,'Estruturante Móvel'!$C:$C,"&lt;&gt;PREVISTO",'Estruturante Móvel'!$G:$G,BJ$4))</f>
        <v>0</v>
      </c>
      <c r="BL74" s="139">
        <f>(COUNTIFS('Estruturante Móvel'!$M:$M,$B74,'Estruturante Móvel'!$AM:$AM,BL$4))</f>
        <v>0</v>
      </c>
      <c r="BM74" s="140">
        <f>(COUNTIFS('Estruturante Móvel'!$M:$M,$B74,'Estruturante Móvel'!$C:$C,"&lt;&gt;PREVISTO",'Estruturante Móvel'!$G:$G,BL$4))</f>
        <v>0</v>
      </c>
      <c r="BN74" s="139">
        <f>(COUNTIFS('Estruturante Móvel'!$M:$M,$B74,'Estruturante Móvel'!$AM:$AM,BN$4))</f>
        <v>0</v>
      </c>
      <c r="BO74" s="140">
        <f>(COUNTIFS('Estruturante Móvel'!$M:$M,$B74,'Estruturante Móvel'!$C:$C,"&lt;&gt;PREVISTO",'Estruturante Móvel'!$G:$G,BN$4))</f>
        <v>0</v>
      </c>
      <c r="BP74" s="139">
        <f>(COUNTIFS('Estruturante Móvel'!$M:$M,$B74,'Estruturante Móvel'!$AM:$AM,BP$4))</f>
        <v>0</v>
      </c>
      <c r="BQ74" s="140">
        <f>(COUNTIFS('Estruturante Móvel'!$M:$M,$B74,'Estruturante Móvel'!$C:$C,"&lt;&gt;PREVISTO",'Estruturante Móvel'!$G:$G,BP$4))</f>
        <v>0</v>
      </c>
      <c r="BR74" s="139">
        <f>(COUNTIFS('Estruturante Móvel'!$M:$M,$B74,'Estruturante Móvel'!$AM:$AM,BR$4))</f>
        <v>0</v>
      </c>
      <c r="BS74" s="140">
        <f>(COUNTIFS('Estruturante Móvel'!$M:$M,$B74,'Estruturante Móvel'!$C:$C,"&lt;&gt;PREVISTO",'Estruturante Móvel'!$G:$G,BR$4))</f>
        <v>0</v>
      </c>
      <c r="BT74" s="139">
        <f>(COUNTIFS('Estruturante Móvel'!$M:$M,$B74,'Estruturante Móvel'!$AM:$AM,BT$4))-(COUNTIFS('Estruturante Móvel'!$M:$M,$B74,'Estruturante Móvel'!$AM:$AM,BT$4,'Estruturante Móvel'!$AQ:$AQ,"REPARO FO"))</f>
        <v>0</v>
      </c>
      <c r="BU74" s="140">
        <f>(COUNTIFS('Estruturante Móvel'!$M:$M,$B74,'Estruturante Móvel'!$C:$C,"&lt;&gt;PREVISTO",'Estruturante Móvel'!$G:$G,BT$4))</f>
        <v>0</v>
      </c>
      <c r="BV74" s="139">
        <f>(COUNTIFS('Estruturante Móvel'!$M:$M,$B74,'Estruturante Móvel'!$AM:$AM,BV$4))-(COUNTIFS('Estruturante Móvel'!$M:$M,$B74,'Estruturante Móvel'!$AM:$AM,BV$4,'Estruturante Móvel'!$AQ:$AQ,"REPARO FO"))</f>
        <v>0</v>
      </c>
      <c r="BW74" s="140">
        <f>(COUNTIFS('Estruturante Móvel'!$M:$M,$B74,'Estruturante Móvel'!$C:$C,"&lt;&gt;PREVISTO",'Estruturante Móvel'!$G:$G,BV$4))</f>
        <v>0</v>
      </c>
      <c r="BX74" s="139">
        <f>(COUNTIFS('Estruturante Móvel'!$M:$M,$B74,'Estruturante Móvel'!$AM:$AM,BX$4))-(COUNTIFS('Estruturante Móvel'!$M:$M,$B74,'Estruturante Móvel'!$AM:$AM,BX$4,'Estruturante Móvel'!$AQ:$AQ,"REPARO FO"))</f>
        <v>0</v>
      </c>
      <c r="BY74" s="140">
        <f>(COUNTIFS('Estruturante Móvel'!$M:$M,$B74,'Estruturante Móvel'!$C:$C,"&lt;&gt;PREVISTO",'Estruturante Móvel'!$G:$G,BX$4))</f>
        <v>0</v>
      </c>
      <c r="BZ74" s="139">
        <f>(COUNTIFS('Estruturante Móvel'!$M:$M,$B74,'Estruturante Móvel'!$AM:$AM,BZ$4))-(COUNTIFS('Estruturante Móvel'!$M:$M,$B74,'Estruturante Móvel'!$AM:$AM,BZ$4,'Estruturante Móvel'!$AQ:$AQ,"REPARO FO"))</f>
        <v>0</v>
      </c>
      <c r="CA74" s="140">
        <f>(COUNTIFS('Estruturante Móvel'!$M:$M,$B74,'Estruturante Móvel'!$C:$C,"&lt;&gt;PREVISTO",'Estruturante Móvel'!$G:$G,BZ$4))</f>
        <v>0</v>
      </c>
      <c r="CB74" s="139">
        <f>(COUNTIFS('Estruturante Móvel'!$M:$M,$B74,'Estruturante Móvel'!$AM:$AM,CB$4))-(COUNTIFS('Estruturante Móvel'!$M:$M,$B74,'Estruturante Móvel'!$AM:$AM,CB$4,'Estruturante Móvel'!$AQ:$AQ,"REPARO FO"))</f>
        <v>0</v>
      </c>
      <c r="CC74" s="140">
        <f>(COUNTIFS('Estruturante Móvel'!$M:$M,$B74,'Estruturante Móvel'!$C:$C,"&lt;&gt;PREVISTO",'Estruturante Móvel'!$G:$G,CB$4))</f>
        <v>0</v>
      </c>
      <c r="CD74" s="139">
        <f>(COUNTIFS('Estruturante Móvel'!$M:$M,$B74,'Estruturante Móvel'!$AM:$AM,CD$4))-(COUNTIFS('Estruturante Móvel'!$M:$M,$B74,'Estruturante Móvel'!$AM:$AM,CD$4,'Estruturante Móvel'!$AQ:$AQ,"REPARO FO"))</f>
        <v>0</v>
      </c>
      <c r="CE74" s="140">
        <f>(COUNTIFS('Estruturante Móvel'!$M:$M,$B74,'Estruturante Móvel'!$C:$C,"&lt;&gt;PREVISTO",'Estruturante Móvel'!$G:$G,CD$4))</f>
        <v>0</v>
      </c>
      <c r="CF74" s="139">
        <f>(COUNTIFS('Estruturante Móvel'!$M:$M,$B74,'Estruturante Móvel'!$AM:$AM,CF$4))-(COUNTIFS('Estruturante Móvel'!$M:$M,$B74,'Estruturante Móvel'!$AM:$AM,CF$4,'Estruturante Móvel'!$AQ:$AQ,"REPARO FO"))</f>
        <v>0</v>
      </c>
      <c r="CG74" s="140">
        <f>(COUNTIFS('Estruturante Móvel'!$M:$M,$B74,'Estruturante Móvel'!$C:$C,"&lt;&gt;PREVISTO",'Estruturante Móvel'!$G:$G,CF$4))</f>
        <v>0</v>
      </c>
      <c r="CH74" s="139">
        <f>(COUNTIFS('Estruturante Móvel'!$M:$M,$B74,'Estruturante Móvel'!$AM:$AM,CH$4))-(COUNTIFS('Estruturante Móvel'!$M:$M,$B74,'Estruturante Móvel'!$AM:$AM,CH$4,'Estruturante Móvel'!$AQ:$AQ,"REPARO FO"))</f>
        <v>0</v>
      </c>
      <c r="CI74" s="140">
        <f>(COUNTIFS('Estruturante Móvel'!$M:$M,$B74,'Estruturante Móvel'!$C:$C,"&lt;&gt;PREVISTO",'Estruturante Móvel'!$G:$G,CH$4))</f>
        <v>0</v>
      </c>
      <c r="CJ74" s="139">
        <f>(COUNTIFS('Estruturante Móvel'!$M:$M,$B74,'Estruturante Móvel'!$AM:$AM,CJ$4))-(COUNTIFS('Estruturante Móvel'!$M:$M,$B74,'Estruturante Móvel'!$AM:$AM,CJ$4,'Estruturante Móvel'!$AQ:$AQ,"REPARO FO"))</f>
        <v>0</v>
      </c>
      <c r="CK74" s="140">
        <f>(COUNTIFS('Estruturante Móvel'!$M:$M,$B74,'Estruturante Móvel'!$C:$C,"&lt;&gt;PREVISTO",'Estruturante Móvel'!$G:$G,CJ$4))</f>
        <v>0</v>
      </c>
      <c r="CL74" s="139">
        <f>(COUNTIFS('Estruturante Móvel'!$M:$M,$B74,'Estruturante Móvel'!$AM:$AM,CL$4))-(COUNTIFS('Estruturante Móvel'!$M:$M,$B74,'Estruturante Móvel'!$AM:$AM,CL$4,'Estruturante Móvel'!$AQ:$AQ,"REPARO FO"))</f>
        <v>0</v>
      </c>
      <c r="CM74" s="140">
        <f>(COUNTIFS('Estruturante Móvel'!$M:$M,$B74,'Estruturante Móvel'!$C:$C,"&lt;&gt;PREVISTO",'Estruturante Móvel'!$G:$G,CL$4))</f>
        <v>0</v>
      </c>
      <c r="CN74" s="139">
        <f>(COUNTIFS('Estruturante Móvel'!$M:$M,$B74,'Estruturante Móvel'!$AM:$AM,CN$4))-(COUNTIFS('Estruturante Móvel'!$M:$M,$B74,'Estruturante Móvel'!$AM:$AM,CN$4,'Estruturante Móvel'!$AQ:$AQ,"REPARO FO"))</f>
        <v>0</v>
      </c>
      <c r="CO74" s="140">
        <f>(COUNTIFS('Estruturante Móvel'!$M:$M,$B74,'Estruturante Móvel'!$C:$C,"&lt;&gt;PREVISTO",'Estruturante Móvel'!$G:$G,CN$4))</f>
        <v>0</v>
      </c>
      <c r="CP74" s="139">
        <f>(COUNTIFS('Estruturante Móvel'!$M:$M,$B74,'Estruturante Móvel'!$AM:$AM,CP$4))-(COUNTIFS('Estruturante Móvel'!$M:$M,$B74,'Estruturante Móvel'!$AM:$AM,CP$4,'Estruturante Móvel'!$AQ:$AQ,"REPARO FO"))</f>
        <v>0</v>
      </c>
      <c r="CQ74" s="140">
        <f>(COUNTIFS('Estruturante Móvel'!$M:$M,$B74,'Estruturante Móvel'!$C:$C,"&lt;&gt;PREVISTO",'Estruturante Móvel'!$G:$G,CP$4))</f>
        <v>0</v>
      </c>
      <c r="CR74" s="139">
        <f>(COUNTIFS('Estruturante Móvel'!$M:$M,$B74,'Estruturante Móvel'!$AM:$AM,CR$4))-(COUNTIFS('Estruturante Móvel'!$M:$M,$B74,'Estruturante Móvel'!$AM:$AM,CR$4,'Estruturante Móvel'!$AQ:$AQ,"REPARO FO"))</f>
        <v>0</v>
      </c>
      <c r="CS74" s="140">
        <f>(COUNTIFS('Estruturante Móvel'!$M:$M,$B74,'Estruturante Móvel'!$C:$C,"&lt;&gt;PREVISTO",'Estruturante Móvel'!$G:$G,CR$4))</f>
        <v>0</v>
      </c>
      <c r="CT74" s="139">
        <f>(COUNTIFS('Estruturante Móvel'!$M:$M,$B74,'Estruturante Móvel'!$AM:$AM,CT$4))-(COUNTIFS('Estruturante Móvel'!$M:$M,$B74,'Estruturante Móvel'!$AM:$AM,CT$4,'Estruturante Móvel'!$AQ:$AQ,"REPARO FO"))</f>
        <v>0</v>
      </c>
      <c r="CU74" s="140">
        <f>(COUNTIFS('Estruturante Móvel'!$M:$M,$B74,'Estruturante Móvel'!$C:$C,"&lt;&gt;PREVISTO",'Estruturante Móvel'!$G:$G,CT$4))</f>
        <v>1</v>
      </c>
      <c r="CV74" s="139">
        <f>(COUNTIFS('Estruturante Móvel'!$M:$M,$B74,'Estruturante Móvel'!$AM:$AM,CV$4))-(COUNTIFS('Estruturante Móvel'!$M:$M,$B74,'Estruturante Móvel'!$AM:$AM,CV$4,'Estruturante Móvel'!$AQ:$AQ,"REPARO FO"))</f>
        <v>0</v>
      </c>
      <c r="CW74" s="140">
        <f>(COUNTIFS('Estruturante Móvel'!$M:$M,$B74,'Estruturante Móvel'!$C:$C,"&lt;&gt;PREVISTO",'Estruturante Móvel'!$G:$G,CV$4))</f>
        <v>0</v>
      </c>
      <c r="CX74" s="139">
        <f>(COUNTIFS('Estruturante Móvel'!$M:$M,$B74,'Estruturante Móvel'!$AM:$AM,CX$4))-(COUNTIFS('Estruturante Móvel'!$M:$M,$B74,'Estruturante Móvel'!$AM:$AM,CX$4,'Estruturante Móvel'!$AQ:$AQ,"REPARO FO"))</f>
        <v>0</v>
      </c>
      <c r="CY74" s="140">
        <f>(COUNTIFS('Estruturante Móvel'!$M:$M,$B74,'Estruturante Móvel'!$C:$C,"&lt;&gt;PREVISTO",'Estruturante Móvel'!$G:$G,CX$4))</f>
        <v>0</v>
      </c>
      <c r="CZ74" s="139">
        <f>(COUNTIFS('Estruturante Móvel'!$M:$M,$B74,'Estruturante Móvel'!$AM:$AM,CZ$4))-(COUNTIFS('Estruturante Móvel'!$M:$M,$B74,'Estruturante Móvel'!$AM:$AM,CZ$4,'Estruturante Móvel'!$AQ:$AQ,"REPARO FO"))</f>
        <v>0</v>
      </c>
      <c r="DA74" s="140">
        <f>(COUNTIFS('Estruturante Móvel'!$M:$M,$B74,'Estruturante Móvel'!$C:$C,"&lt;&gt;PREVISTO",'Estruturante Móvel'!$G:$G,CZ$4))</f>
        <v>0</v>
      </c>
      <c r="DB74" s="139">
        <f>(COUNTIFS('Estruturante Móvel'!$M:$M,$B74,'Estruturante Móvel'!$AM:$AM,DB$4))-(COUNTIFS('Estruturante Móvel'!$M:$M,$B74,'Estruturante Móvel'!$AM:$AM,DB$4,'Estruturante Móvel'!$AQ:$AQ,"REPARO FO"))</f>
        <v>0</v>
      </c>
      <c r="DC74" s="140">
        <f>(COUNTIFS('Estruturante Móvel'!$M:$M,$B74,'Estruturante Móvel'!$C:$C,"&lt;&gt;PREVISTO",'Estruturante Móvel'!$G:$G,DB$4))</f>
        <v>0</v>
      </c>
      <c r="DD74" s="139">
        <f>(COUNTIFS('Estruturante Móvel'!$M:$M,$B74,'Estruturante Móvel'!$AM:$AM,DD$4))-(COUNTIFS('Estruturante Móvel'!$M:$M,$B74,'Estruturante Móvel'!$AM:$AM,DD$4,'Estruturante Móvel'!$AQ:$AQ,"REPARO FO"))</f>
        <v>0</v>
      </c>
      <c r="DE74" s="140">
        <f>(COUNTIFS('Estruturante Móvel'!$M:$M,$B74,'Estruturante Móvel'!$C:$C,"&lt;&gt;PREVISTO",'Estruturante Móvel'!$G:$G,DD$4))</f>
        <v>0</v>
      </c>
      <c r="DF74" s="139">
        <f>(COUNTIFS('Estruturante Móvel'!$M:$M,$B74,'Estruturante Móvel'!$AM:$AM,DF$4))-(COUNTIFS('Estruturante Móvel'!$M:$M,$B74,'Estruturante Móvel'!$AM:$AM,DF$4,'Estruturante Móvel'!$AQ:$AQ,"REPARO FO"))</f>
        <v>0</v>
      </c>
      <c r="DG74" s="140">
        <f>(COUNTIFS('Estruturante Móvel'!$M:$M,$B74,'Estruturante Móvel'!$C:$C,"&lt;&gt;PREVISTO",'Estruturante Móvel'!$G:$G,DF$4))</f>
        <v>0</v>
      </c>
      <c r="DH74" s="139">
        <f>(COUNTIFS('Estruturante Móvel'!$M:$M,$B74,'Estruturante Móvel'!$AM:$AM,DH$4))-(COUNTIFS('Estruturante Móvel'!$M:$M,$B74,'Estruturante Móvel'!$AM:$AM,DH$4,'Estruturante Móvel'!$AQ:$AQ,"REPARO FO"))</f>
        <v>0</v>
      </c>
      <c r="DI74" s="140">
        <f>(COUNTIFS('Estruturante Móvel'!$M:$M,$B74,'Estruturante Móvel'!$C:$C,"&lt;&gt;PREVISTO",'Estruturante Móvel'!$G:$G,DH$4))</f>
        <v>0</v>
      </c>
      <c r="DJ74" s="139">
        <f>(COUNTIFS('Estruturante Móvel'!$M:$M,$B74,'Estruturante Móvel'!$AM:$AM,DJ$4))-(COUNTIFS('Estruturante Móvel'!$M:$M,$B74,'Estruturante Móvel'!$AM:$AM,DJ$4,'Estruturante Móvel'!$AQ:$AQ,"REPARO FO"))</f>
        <v>0</v>
      </c>
      <c r="DK74" s="140">
        <f>(COUNTIFS('Estruturante Móvel'!$M:$M,$B74,'Estruturante Móvel'!$C:$C,"&lt;&gt;PREVISTO",'Estruturante Móvel'!$G:$G,DJ$4))</f>
        <v>0</v>
      </c>
      <c r="DL74" s="139">
        <f>(COUNTIFS('Estruturante Móvel'!$M:$M,$B74,'Estruturante Móvel'!$AM:$AM,DL$4))-(COUNTIFS('Estruturante Móvel'!$M:$M,$B74,'Estruturante Móvel'!$AM:$AM,DL$4,'Estruturante Móvel'!$AQ:$AQ,"REPARO FO"))</f>
        <v>0</v>
      </c>
      <c r="DM74" s="140">
        <f>(COUNTIFS('Estruturante Móvel'!$M:$M,$B74,'Estruturante Móvel'!$C:$C,"&lt;&gt;PREVISTO",'Estruturante Móvel'!$G:$G,DL$4))</f>
        <v>0</v>
      </c>
      <c r="DN74" s="139">
        <f>(COUNTIFS('Estruturante Móvel'!$M:$M,$B74,'Estruturante Móvel'!$AM:$AM,DN$4))-(COUNTIFS('Estruturante Móvel'!$M:$M,$B74,'Estruturante Móvel'!$AM:$AM,DN$4,'Estruturante Móvel'!$AQ:$AQ,"REPARO FO"))</f>
        <v>0</v>
      </c>
      <c r="DO74" s="140">
        <f>(COUNTIFS('Estruturante Móvel'!$M:$M,$B74,'Estruturante Móvel'!$C:$C,"&lt;&gt;PREVISTO",'Estruturante Móvel'!$G:$G,DN$4))</f>
        <v>0</v>
      </c>
      <c r="DP74" s="139">
        <f>(COUNTIFS('Estruturante Móvel'!$M:$M,$B74,'Estruturante Móvel'!$AM:$AM,DP$4))-(COUNTIFS('Estruturante Móvel'!$M:$M,$B74,'Estruturante Móvel'!$AM:$AM,DP$4,'Estruturante Móvel'!$AQ:$AQ,"REPARO FO"))</f>
        <v>0</v>
      </c>
      <c r="DQ74" s="140">
        <f>(COUNTIFS('Estruturante Móvel'!$M:$M,$B74,'Estruturante Móvel'!$C:$C,"&lt;&gt;PREVISTO",'Estruturante Móvel'!$G:$G,DP$4))</f>
        <v>0</v>
      </c>
      <c r="DR74" s="139">
        <f>(COUNTIFS('Estruturante Móvel'!$M:$M,$B74,'Estruturante Móvel'!$AM:$AM,DR$4))-(COUNTIFS('Estruturante Móvel'!$M:$M,$B74,'Estruturante Móvel'!$AM:$AM,DR$4,'Estruturante Móvel'!$AQ:$AQ,"REPARO FO"))</f>
        <v>0</v>
      </c>
      <c r="DS74" s="140">
        <f>(COUNTIFS('Estruturante Móvel'!$M:$M,$B74,'Estruturante Móvel'!$C:$C,"&lt;&gt;PREVISTO",'Estruturante Móvel'!$G:$G,DR$4))</f>
        <v>0</v>
      </c>
      <c r="DT74" s="139">
        <f>(COUNTIFS('Estruturante Móvel'!$M:$M,$B74,'Estruturante Móvel'!$AM:$AM,DT$4))-(COUNTIFS('Estruturante Móvel'!$M:$M,$B74,'Estruturante Móvel'!$AM:$AM,DT$4,'Estruturante Móvel'!$AQ:$AQ,"REPARO FO"))</f>
        <v>0</v>
      </c>
      <c r="DU74" s="140">
        <f>(COUNTIFS('Estruturante Móvel'!$M:$M,$B74,'Estruturante Móvel'!$C:$C,"&lt;&gt;PREVISTO",'Estruturante Móvel'!$G:$G,DT$4))</f>
        <v>0</v>
      </c>
      <c r="DV74" s="139">
        <f>(COUNTIFS('Estruturante Móvel'!$M:$M,$B74,'Estruturante Móvel'!$AM:$AM,DV$4))-(COUNTIFS('Estruturante Móvel'!$M:$M,$B74,'Estruturante Móvel'!$AM:$AM,DV$4,'Estruturante Móvel'!$AQ:$AQ,"REPARO FO"))</f>
        <v>0</v>
      </c>
      <c r="DW74" s="140">
        <f>(COUNTIFS('Estruturante Móvel'!$M:$M,$B74,'Estruturante Móvel'!$C:$C,"&lt;&gt;PREVISTO",'Estruturante Móvel'!$G:$G,DV$4))</f>
        <v>0</v>
      </c>
      <c r="DX74" s="139">
        <f>(COUNTIFS('Estruturante Móvel'!$M:$M,$B74,'Estruturante Móvel'!$AM:$AM,DX$4))-(COUNTIFS('Estruturante Móvel'!$M:$M,$B74,'Estruturante Móvel'!$AM:$AM,DX$4,'Estruturante Móvel'!$AQ:$AQ,"REPARO FO"))</f>
        <v>0</v>
      </c>
      <c r="DY74" s="140">
        <f>(COUNTIFS('Estruturante Móvel'!$M:$M,$B74,'Estruturante Móvel'!$C:$C,"&lt;&gt;PREVISTO",'Estruturante Móvel'!$G:$G,DX$4))</f>
        <v>0</v>
      </c>
      <c r="DZ74" s="139">
        <f>(COUNTIFS('Estruturante Móvel'!$M:$M,$B74,'Estruturante Móvel'!$AM:$AM,DZ$4))-(COUNTIFS('Estruturante Móvel'!$M:$M,$B74,'Estruturante Móvel'!$AM:$AM,DZ$4,'Estruturante Móvel'!$AQ:$AQ,"REPARO FO"))</f>
        <v>0</v>
      </c>
      <c r="EA74" s="140">
        <f>(COUNTIFS('Estruturante Móvel'!$M:$M,$B74,'Estruturante Móvel'!$C:$C,"&lt;&gt;PREVISTO",'Estruturante Móvel'!$G:$G,DZ$4))</f>
        <v>0</v>
      </c>
      <c r="EB74" s="139">
        <f>(COUNTIFS('Estruturante Móvel'!$M:$M,$B74,'Estruturante Móvel'!$AM:$AM,EB$4))-(COUNTIFS('Estruturante Móvel'!$M:$M,$B74,'Estruturante Móvel'!$AM:$AM,EB$4,'Estruturante Móvel'!$AQ:$AQ,"REPARO FO"))</f>
        <v>0</v>
      </c>
      <c r="EC74" s="140">
        <f>(COUNTIFS('Estruturante Móvel'!$M:$M,$B74,'Estruturante Móvel'!$C:$C,"&lt;&gt;PREVISTO",'Estruturante Móvel'!$G:$G,EB$4))</f>
        <v>0</v>
      </c>
      <c r="ED74" s="139">
        <f>(COUNTIFS('Estruturante Móvel'!$M:$M,$B74,'Estruturante Móvel'!$AM:$AM,ED$4))-(COUNTIFS('Estruturante Móvel'!$M:$M,$B74,'Estruturante Móvel'!$AM:$AM,ED$4,'Estruturante Móvel'!$AQ:$AQ,"REPARO FO"))</f>
        <v>0</v>
      </c>
      <c r="EE74" s="140">
        <f>(COUNTIFS('Estruturante Móvel'!$M:$M,$B74,'Estruturante Móvel'!$C:$C,"&lt;&gt;PREVISTO",'Estruturante Móvel'!$G:$G,ED$4))</f>
        <v>0</v>
      </c>
      <c r="EF74" s="139">
        <f>(COUNTIFS('Estruturante Móvel'!$M:$M,$B74,'Estruturante Móvel'!$AM:$AM,EF$4))-(COUNTIFS('Estruturante Móvel'!$M:$M,$B74,'Estruturante Móvel'!$AM:$AM,EF$4,'Estruturante Móvel'!$AQ:$AQ,"REPARO FO"))</f>
        <v>0</v>
      </c>
      <c r="EG74" s="140">
        <f>(COUNTIFS('Estruturante Móvel'!$M:$M,$B74,'Estruturante Móvel'!$C:$C,"&lt;&gt;PREVISTO",'Estruturante Móvel'!$G:$G,EF$4))</f>
        <v>0</v>
      </c>
      <c r="EH74" s="139">
        <f>(COUNTIFS('Estruturante Móvel'!$M:$M,$B74,'Estruturante Móvel'!$AM:$AM,EH$4))-(COUNTIFS('Estruturante Móvel'!$M:$M,$B74,'Estruturante Móvel'!$AM:$AM,EH$4,'Estruturante Móvel'!$AQ:$AQ,"REPARO FO"))</f>
        <v>0</v>
      </c>
      <c r="EI74" s="140">
        <f>(COUNTIFS('Estruturante Móvel'!$M:$M,$B74,'Estruturante Móvel'!$C:$C,"&lt;&gt;PREVISTO",'Estruturante Móvel'!$G:$G,EH$4))</f>
        <v>0</v>
      </c>
      <c r="EJ74" s="139">
        <f>(COUNTIFS('Estruturante Móvel'!$M:$M,$B74,'Estruturante Móvel'!$AM:$AM,EJ$4))-(COUNTIFS('Estruturante Móvel'!$M:$M,$B74,'Estruturante Móvel'!$AM:$AM,EJ$4,'Estruturante Móvel'!$AQ:$AQ,"REPARO FO"))</f>
        <v>0</v>
      </c>
      <c r="EK74" s="140">
        <f>(COUNTIFS('Estruturante Móvel'!$M:$M,$B74,'Estruturante Móvel'!$C:$C,"&lt;&gt;PREVISTO",'Estruturante Móvel'!$G:$G,EJ$4))</f>
        <v>0</v>
      </c>
      <c r="EL74" s="139">
        <f>(COUNTIFS('Estruturante Móvel'!$M:$M,$B74,'Estruturante Móvel'!$AM:$AM,EL$4))-(COUNTIFS('Estruturante Móvel'!$M:$M,$B74,'Estruturante Móvel'!$AM:$AM,EL$4,'Estruturante Móvel'!$AQ:$AQ,"REPARO FO"))</f>
        <v>0</v>
      </c>
      <c r="EM74" s="140">
        <f>(COUNTIFS('Estruturante Móvel'!$M:$M,$B74,'Estruturante Móvel'!$C:$C,"&lt;&gt;PREVISTO",'Estruturante Móvel'!$G:$G,EL$4))</f>
        <v>0</v>
      </c>
      <c r="EN74" s="139">
        <f>(COUNTIFS('Estruturante Móvel'!$M:$M,$B74,'Estruturante Móvel'!$AM:$AM,EN$4))-(COUNTIFS('Estruturante Móvel'!$M:$M,$B74,'Estruturante Móvel'!$AM:$AM,EN$4,'Estruturante Móvel'!$AQ:$AQ,"REPARO FO"))</f>
        <v>0</v>
      </c>
      <c r="EO74" s="140">
        <f>(COUNTIFS('Estruturante Móvel'!$M:$M,$B74,'Estruturante Móvel'!$C:$C,"&lt;&gt;PREVISTO",'Estruturante Móvel'!$G:$G,EN$4))</f>
        <v>0</v>
      </c>
      <c r="EP74" s="139">
        <f>(COUNTIFS('Estruturante Móvel'!$M:$M,$B74,'Estruturante Móvel'!$AM:$AM,EP$4))-(COUNTIFS('Estruturante Móvel'!$M:$M,$B74,'Estruturante Móvel'!$AM:$AM,EP$4,'Estruturante Móvel'!$AQ:$AQ,"REPARO FO"))</f>
        <v>0</v>
      </c>
      <c r="EQ74" s="140">
        <f>(COUNTIFS('Estruturante Móvel'!$M:$M,$B74,'Estruturante Móvel'!$C:$C,"&lt;&gt;PREVISTO",'Estruturante Móvel'!$G:$G,EP$4))</f>
        <v>0</v>
      </c>
      <c r="ER74" s="139">
        <f>(COUNTIFS('Estruturante Móvel'!$M:$M,$B74,'Estruturante Móvel'!$AM:$AM,ER$4))-(COUNTIFS('Estruturante Móvel'!$M:$M,$B74,'Estruturante Móvel'!$AM:$AM,ER$4,'Estruturante Móvel'!$AQ:$AQ,"REPARO FO"))</f>
        <v>0</v>
      </c>
      <c r="ES74" s="140">
        <f>(COUNTIFS('Estruturante Móvel'!$M:$M,$B74,'Estruturante Móvel'!$C:$C,"&lt;&gt;PREVISTO",'Estruturante Móvel'!$G:$G,ER$4))</f>
        <v>0</v>
      </c>
      <c r="ET74" s="139">
        <f>(COUNTIFS('Estruturante Móvel'!$M:$M,$B74,'Estruturante Móvel'!$AM:$AM,ET$4))-(COUNTIFS('Estruturante Móvel'!$M:$M,$B74,'Estruturante Móvel'!$AM:$AM,ET$4,'Estruturante Móvel'!$AQ:$AQ,"REPARO FO"))</f>
        <v>0</v>
      </c>
      <c r="EU74" s="140">
        <f>(COUNTIFS('Estruturante Móvel'!$M:$M,$B74,'Estruturante Móvel'!$C:$C,"&lt;&gt;PREVISTO",'Estruturante Móvel'!$G:$G,ET$4))</f>
        <v>0</v>
      </c>
      <c r="EV74" s="139">
        <f>(COUNTIFS('Estruturante Móvel'!$M:$M,$B74,'Estruturante Móvel'!$AM:$AM,EV$4))-(COUNTIFS('Estruturante Móvel'!$M:$M,$B74,'Estruturante Móvel'!$AM:$AM,EV$4,'Estruturante Móvel'!$AQ:$AQ,"REPARO FO"))</f>
        <v>0</v>
      </c>
      <c r="EW74" s="140">
        <f>(COUNTIFS('Estruturante Móvel'!$M:$M,$B74,'Estruturante Móvel'!$C:$C,"&lt;&gt;PREVISTO",'Estruturante Móvel'!$G:$G,EV$4))</f>
        <v>0</v>
      </c>
      <c r="EX74" s="139">
        <f>(COUNTIFS('Estruturante Móvel'!$M:$M,$B74,'Estruturante Móvel'!$AM:$AM,EX$4))-(COUNTIFS('Estruturante Móvel'!$M:$M,$B74,'Estruturante Móvel'!$AM:$AM,EX$4,'Estruturante Móvel'!$AQ:$AQ,"REPARO FO"))</f>
        <v>0</v>
      </c>
      <c r="EY74" s="140">
        <f>(COUNTIFS('Estruturante Móvel'!$M:$M,$B74,'Estruturante Móvel'!$C:$C,"&lt;&gt;PREVISTO",'Estruturante Móvel'!$G:$G,EX$4))</f>
        <v>0</v>
      </c>
      <c r="EZ74" s="139">
        <f>(COUNTIFS('Estruturante Móvel'!$M:$M,$B74,'Estruturante Móvel'!$AM:$AM,EZ$4))-(COUNTIFS('Estruturante Móvel'!$M:$M,$B74,'Estruturante Móvel'!$AM:$AM,EZ$4,'Estruturante Móvel'!$AQ:$AQ,"REPARO FO"))</f>
        <v>0</v>
      </c>
      <c r="FA74" s="140">
        <f>(COUNTIFS('Estruturante Móvel'!$M:$M,$B74,'Estruturante Móvel'!$C:$C,"&lt;&gt;PREVISTO",'Estruturante Móvel'!$G:$G,EZ$4))</f>
        <v>0</v>
      </c>
      <c r="FB74" s="139">
        <f>(COUNTIFS('Estruturante Móvel'!$M:$M,$B74,'Estruturante Móvel'!$AM:$AM,FB$4))-(COUNTIFS('Estruturante Móvel'!$M:$M,$B74,'Estruturante Móvel'!$AM:$AM,FB$4,'Estruturante Móvel'!$AQ:$AQ,"REPARO FO"))</f>
        <v>0</v>
      </c>
      <c r="FC74" s="140">
        <f>(COUNTIFS('Estruturante Móvel'!$M:$M,$B74,'Estruturante Móvel'!$C:$C,"&lt;&gt;PREVISTO",'Estruturante Móvel'!$G:$G,FB$4))</f>
        <v>0</v>
      </c>
      <c r="FD74" s="139">
        <f>(COUNTIFS('Estruturante Móvel'!$M:$M,$B74,'Estruturante Móvel'!$AM:$AM,FD$4))-(COUNTIFS('Estruturante Móvel'!$M:$M,$B74,'Estruturante Móvel'!$AM:$AM,FD$4,'Estruturante Móvel'!$AQ:$AQ,"REPARO FO"))</f>
        <v>0</v>
      </c>
      <c r="FE74" s="140">
        <f>(COUNTIFS('Estruturante Móvel'!$M:$M,$B74,'Estruturante Móvel'!$C:$C,"&lt;&gt;PREVISTO",'Estruturante Móvel'!$G:$G,FD$4))</f>
        <v>0</v>
      </c>
      <c r="FF74" s="139">
        <f>(COUNTIFS('Estruturante Móvel'!$M:$M,$B74,'Estruturante Móvel'!$AM:$AM,FF$4))-(COUNTIFS('Estruturante Móvel'!$M:$M,$B74,'Estruturante Móvel'!$AM:$AM,FF$4,'Estruturante Móvel'!$AQ:$AQ,"REPARO FO"))</f>
        <v>0</v>
      </c>
      <c r="FG74" s="140">
        <f>(COUNTIFS('Estruturante Móvel'!$M:$M,$B74,'Estruturante Móvel'!$C:$C,"&lt;&gt;PREVISTO",'Estruturante Móvel'!$G:$G,FF$4))</f>
        <v>0</v>
      </c>
      <c r="FH74" s="139">
        <f>(COUNTIFS('Estruturante Móvel'!$M:$M,$B74,'Estruturante Móvel'!$AM:$AM,FH$4))-(COUNTIFS('Estruturante Móvel'!$M:$M,$B74,'Estruturante Móvel'!$AM:$AM,FH$4,'Estruturante Móvel'!$AQ:$AQ,"REPARO FO"))</f>
        <v>0</v>
      </c>
      <c r="FI74" s="140">
        <f>(COUNTIFS('Estruturante Móvel'!$M:$M,$B74,'Estruturante Móvel'!$C:$C,"&lt;&gt;PREVISTO",'Estruturante Móvel'!$G:$G,FH$4))</f>
        <v>0</v>
      </c>
      <c r="FJ74" s="139">
        <f>(COUNTIFS('Estruturante Móvel'!$M:$M,$B74,'Estruturante Móvel'!$AM:$AM,FJ$4))-(COUNTIFS('Estruturante Móvel'!$M:$M,$B74,'Estruturante Móvel'!$AM:$AM,FJ$4,'Estruturante Móvel'!$AQ:$AQ,"REPARO FO"))</f>
        <v>0</v>
      </c>
      <c r="FK74" s="140">
        <f>(COUNTIFS('Estruturante Móvel'!$M:$M,$B74,'Estruturante Móvel'!$C:$C,"&lt;&gt;PREVISTO",'Estruturante Móvel'!$G:$G,FJ$4))</f>
        <v>0</v>
      </c>
      <c r="FL74" s="139">
        <f>(COUNTIFS('Estruturante Móvel'!$M:$M,$B74,'Estruturante Móvel'!$AM:$AM,FL$4))-(COUNTIFS('Estruturante Móvel'!$M:$M,$B74,'Estruturante Móvel'!$AM:$AM,FL$4,'Estruturante Móvel'!$AQ:$AQ,"REPARO FO"))</f>
        <v>0</v>
      </c>
      <c r="FM74" s="140">
        <f>(COUNTIFS('Estruturante Móvel'!$M:$M,$B74,'Estruturante Móvel'!$C:$C,"&lt;&gt;PREVISTO",'Estruturante Móvel'!$G:$G,FL$4))</f>
        <v>0</v>
      </c>
      <c r="FN74" s="139">
        <f>(COUNTIFS('Estruturante Móvel'!$M:$M,$B74,'Estruturante Móvel'!$AM:$AM,FN$4))-(COUNTIFS('Estruturante Móvel'!$M:$M,$B74,'Estruturante Móvel'!$AM:$AM,FN$4,'Estruturante Móvel'!$AQ:$AQ,"REPARO FO"))</f>
        <v>0</v>
      </c>
      <c r="FO74" s="140">
        <f>(COUNTIFS('Estruturante Móvel'!$M:$M,$B74,'Estruturante Móvel'!$C:$C,"&lt;&gt;PREVISTO",'Estruturante Móvel'!$G:$G,FN$4))</f>
        <v>0</v>
      </c>
      <c r="FP74" s="139">
        <f>(COUNTIFS('Estruturante Móvel'!$M:$M,$B74,'Estruturante Móvel'!$AM:$AM,FP$4))-(COUNTIFS('Estruturante Móvel'!$M:$M,$B74,'Estruturante Móvel'!$AM:$AM,FP$4,'Estruturante Móvel'!$AQ:$AQ,"REPARO FO"))</f>
        <v>0</v>
      </c>
      <c r="FQ74" s="140">
        <f>(COUNTIFS('Estruturante Móvel'!$M:$M,$B74,'Estruturante Móvel'!$C:$C,"&lt;&gt;PREVISTO",'Estruturante Móvel'!$G:$G,FP$4))</f>
        <v>0</v>
      </c>
      <c r="FR74" s="139">
        <f>(COUNTIFS('Estruturante Móvel'!$M:$M,$B74,'Estruturante Móvel'!$AM:$AM,FR$4))-(COUNTIFS('Estruturante Móvel'!$M:$M,$B74,'Estruturante Móvel'!$AM:$AM,FR$4,'Estruturante Móvel'!$AQ:$AQ,"REPARO FO"))</f>
        <v>0</v>
      </c>
      <c r="FS74" s="140">
        <f>(COUNTIFS('Estruturante Móvel'!$M:$M,$B74,'Estruturante Móvel'!$C:$C,"&lt;&gt;PREVISTO",'Estruturante Móvel'!$G:$G,FR$4))</f>
        <v>0</v>
      </c>
      <c r="FT74" s="139">
        <f>(COUNTIFS('Estruturante Móvel'!$M:$M,$B74,'Estruturante Móvel'!$AM:$AM,FT$4))-(COUNTIFS('Estruturante Móvel'!$M:$M,$B74,'Estruturante Móvel'!$AM:$AM,FT$4,'Estruturante Móvel'!$AQ:$AQ,"REPARO FO"))</f>
        <v>0</v>
      </c>
      <c r="FU74" s="140">
        <f>(COUNTIFS('Estruturante Móvel'!$M:$M,$B74,'Estruturante Móvel'!$C:$C,"&lt;&gt;PREVISTO",'Estruturante Móvel'!$G:$G,FT$4))</f>
        <v>0</v>
      </c>
      <c r="FV74" s="139">
        <f>(COUNTIFS('Estruturante Móvel'!$M:$M,$B74,'Estruturante Móvel'!$AM:$AM,FV$4))-(COUNTIFS('Estruturante Móvel'!$M:$M,$B74,'Estruturante Móvel'!$AM:$AM,FV$4,'Estruturante Móvel'!$AQ:$AQ,"REPARO FO"))</f>
        <v>0</v>
      </c>
      <c r="FW74" s="140">
        <f>(COUNTIFS('Estruturante Móvel'!$M:$M,$B74,'Estruturante Móvel'!$C:$C,"&lt;&gt;PREVISTO",'Estruturante Móvel'!$G:$G,FV$4))</f>
        <v>0</v>
      </c>
      <c r="FX74" s="139">
        <f>(COUNTIFS('Estruturante Móvel'!$M:$M,$B74,'Estruturante Móvel'!$AM:$AM,FX$4))-(COUNTIFS('Estruturante Móvel'!$M:$M,$B74,'Estruturante Móvel'!$AM:$AM,FX$4,'Estruturante Móvel'!$AQ:$AQ,"REPARO FO"))</f>
        <v>0</v>
      </c>
      <c r="FY74" s="140">
        <f>(COUNTIFS('Estruturante Móvel'!$M:$M,$B74,'Estruturante Móvel'!$C:$C,"&lt;&gt;PREVISTO",'Estruturante Móvel'!$G:$G,FX$4))</f>
        <v>0</v>
      </c>
      <c r="FZ74" s="139">
        <f>(COUNTIFS('Estruturante Móvel'!$M:$M,$B74,'Estruturante Móvel'!$AM:$AM,FZ$4))-(COUNTIFS('Estruturante Móvel'!$M:$M,$B74,'Estruturante Móvel'!$AM:$AM,FZ$4,'Estruturante Móvel'!$AQ:$AQ,"REPARO FO"))</f>
        <v>0</v>
      </c>
      <c r="GA74" s="140">
        <f>(COUNTIFS('Estruturante Móvel'!$M:$M,$B74,'Estruturante Móvel'!$C:$C,"&lt;&gt;PREVISTO",'Estruturante Móvel'!$G:$G,FZ$4))</f>
        <v>0</v>
      </c>
      <c r="GB74" s="139">
        <f>(COUNTIFS('Estruturante Móvel'!$M:$M,$B74,'Estruturante Móvel'!$AM:$AM,GB$4))-(COUNTIFS('Estruturante Móvel'!$M:$M,$B74,'Estruturante Móvel'!$AM:$AM,GB$4,'Estruturante Móvel'!$AQ:$AQ,"REPARO FO"))</f>
        <v>0</v>
      </c>
      <c r="GC74" s="140">
        <f>(COUNTIFS('Estruturante Móvel'!$M:$M,$B74,'Estruturante Móvel'!$C:$C,"&lt;&gt;PREVISTO",'Estruturante Móvel'!$G:$G,GB$4))</f>
        <v>0</v>
      </c>
      <c r="GD74" s="139">
        <f>(COUNTIFS('Estruturante Móvel'!$M:$M,$B74,'Estruturante Móvel'!$AM:$AM,GD$4))-(COUNTIFS('Estruturante Móvel'!$M:$M,$B74,'Estruturante Móvel'!$AM:$AM,GD$4,'Estruturante Móvel'!$AQ:$AQ,"REPARO FO"))</f>
        <v>0</v>
      </c>
      <c r="GE74" s="140">
        <f>(COUNTIFS('Estruturante Móvel'!$M:$M,$B74,'Estruturante Móvel'!$C:$C,"&lt;&gt;PREVISTO",'Estruturante Móvel'!$G:$G,GD$4))</f>
        <v>0</v>
      </c>
      <c r="GF74" s="139">
        <f>(COUNTIFS('Estruturante Móvel'!$M:$M,$B74,'Estruturante Móvel'!$AM:$AM,GF$4))-(COUNTIFS('Estruturante Móvel'!$M:$M,$B74,'Estruturante Móvel'!$AM:$AM,GF$4,'Estruturante Móvel'!$AQ:$AQ,"REPARO FO"))</f>
        <v>0</v>
      </c>
      <c r="GG74" s="140">
        <f>(COUNTIFS('Estruturante Móvel'!$M:$M,$B74,'Estruturante Móvel'!$C:$C,"&lt;&gt;PREVISTO",'Estruturante Móvel'!$G:$G,GF$4))</f>
        <v>0</v>
      </c>
      <c r="GH74" s="139">
        <f>(COUNTIFS('Estruturante Móvel'!$M:$M,$B74,'Estruturante Móvel'!$AM:$AM,GH$4))-(COUNTIFS('Estruturante Móvel'!$M:$M,$B74,'Estruturante Móvel'!$AM:$AM,GH$4,'Estruturante Móvel'!$AQ:$AQ,"REPARO FO"))</f>
        <v>0</v>
      </c>
      <c r="GI74" s="140">
        <f>(COUNTIFS('Estruturante Móvel'!$M:$M,$B74,'Estruturante Móvel'!$C:$C,"&lt;&gt;PREVISTO",'Estruturante Móvel'!$G:$G,GH$4))</f>
        <v>0</v>
      </c>
      <c r="GJ74" s="139">
        <f>(COUNTIFS('Estruturante Móvel'!$M:$M,$B74,'Estruturante Móvel'!$AM:$AM,GJ$4))-(COUNTIFS('Estruturante Móvel'!$M:$M,$B74,'Estruturante Móvel'!$AM:$AM,GJ$4,'Estruturante Móvel'!$AQ:$AQ,"REPARO FO"))</f>
        <v>0</v>
      </c>
      <c r="GK74" s="140">
        <f>(COUNTIFS('Estruturante Móvel'!$M:$M,$B74,'Estruturante Móvel'!$C:$C,"&lt;&gt;PREVISTO",'Estruturante Móvel'!$G:$G,GJ$4))</f>
        <v>0</v>
      </c>
      <c r="GL74" s="139">
        <f>(COUNTIFS('Estruturante Móvel'!$M:$M,$B74,'Estruturante Móvel'!$AM:$AM,GL$4))-(COUNTIFS('Estruturante Móvel'!$M:$M,$B74,'Estruturante Móvel'!$AM:$AM,GL$4,'Estruturante Móvel'!$AQ:$AQ,"REPARO FO"))</f>
        <v>0</v>
      </c>
      <c r="GM74" s="140">
        <f>(COUNTIFS('Estruturante Móvel'!$M:$M,$B74,'Estruturante Móvel'!$C:$C,"&lt;&gt;PREVISTO",'Estruturante Móvel'!$G:$G,GL$4))</f>
        <v>0</v>
      </c>
      <c r="GN74" s="139">
        <f>(COUNTIFS('Estruturante Móvel'!$M:$M,$B74,'Estruturante Móvel'!$AM:$AM,GN$4))-(COUNTIFS('Estruturante Móvel'!$M:$M,$B74,'Estruturante Móvel'!$AM:$AM,GN$4,'Estruturante Móvel'!$AQ:$AQ,"REPARO FO"))</f>
        <v>0</v>
      </c>
      <c r="GO74" s="140">
        <f>(COUNTIFS('Estruturante Móvel'!$M:$M,$B74,'Estruturante Móvel'!$C:$C,"&lt;&gt;PREVISTO",'Estruturante Móvel'!$G:$G,GN$4))</f>
        <v>0</v>
      </c>
      <c r="GP74" s="139">
        <f>(COUNTIFS('Estruturante Móvel'!$M:$M,$B74,'Estruturante Móvel'!$AM:$AM,GP$4))-(COUNTIFS('Estruturante Móvel'!$M:$M,$B74,'Estruturante Móvel'!$AM:$AM,GP$4,'Estruturante Móvel'!$AQ:$AQ,"REPARO FO"))</f>
        <v>0</v>
      </c>
      <c r="GQ74" s="140">
        <f>(COUNTIFS('Estruturante Móvel'!$M:$M,$B74,'Estruturante Móvel'!$C:$C,"&lt;&gt;PREVISTO",'Estruturante Móvel'!$G:$G,GP$4))</f>
        <v>0</v>
      </c>
      <c r="GR74" s="139">
        <f>(COUNTIFS('Estruturante Móvel'!$M:$M,$B74,'Estruturante Móvel'!$AM:$AM,GR$4))-(COUNTIFS('Estruturante Móvel'!$M:$M,$B74,'Estruturante Móvel'!$AM:$AM,GR$4,'Estruturante Móvel'!$AQ:$AQ,"REPARO FO"))</f>
        <v>0</v>
      </c>
      <c r="GS74" s="140">
        <f>(COUNTIFS('Estruturante Móvel'!$M:$M,$B74,'Estruturante Móvel'!$C:$C,"&lt;&gt;PREVISTO",'Estruturante Móvel'!$G:$G,GR$4))</f>
        <v>0</v>
      </c>
      <c r="GT74" s="139">
        <f>(COUNTIFS('Estruturante Móvel'!$M:$M,$B74,'Estruturante Móvel'!$AM:$AM,GT$4))-(COUNTIFS('Estruturante Móvel'!$M:$M,$B74,'Estruturante Móvel'!$AM:$AM,GT$4,'Estruturante Móvel'!$AQ:$AQ,"REPARO FO"))</f>
        <v>0</v>
      </c>
      <c r="GU74" s="140">
        <f>(COUNTIFS('Estruturante Móvel'!$M:$M,$B74,'Estruturante Móvel'!$C:$C,"&lt;&gt;PREVISTO",'Estruturante Móvel'!$G:$G,GT$4))</f>
        <v>0</v>
      </c>
      <c r="GV74" s="139">
        <f>(COUNTIFS('Estruturante Móvel'!$M:$M,$B74,'Estruturante Móvel'!$AM:$AM,GV$4))-(COUNTIFS('Estruturante Móvel'!$M:$M,$B74,'Estruturante Móvel'!$AM:$AM,GV$4,'Estruturante Móvel'!$AQ:$AQ,"REPARO FO"))</f>
        <v>0</v>
      </c>
      <c r="GW74" s="140">
        <f>(COUNTIFS('Estruturante Móvel'!$M:$M,$B74,'Estruturante Móvel'!$C:$C,"&lt;&gt;PREVISTO",'Estruturante Móvel'!$G:$G,GV$4))</f>
        <v>0</v>
      </c>
      <c r="GX74" s="139">
        <f>(COUNTIFS('Estruturante Móvel'!$M:$M,$B74,'Estruturante Móvel'!$AM:$AM,GX$4))-(COUNTIFS('Estruturante Móvel'!$M:$M,$B74,'Estruturante Móvel'!$AM:$AM,GX$4,'Estruturante Móvel'!$AQ:$AQ,"REPARO FO"))</f>
        <v>0</v>
      </c>
      <c r="GY74" s="140">
        <f>(COUNTIFS('Estruturante Móvel'!$M:$M,$B74,'Estruturante Móvel'!$C:$C,"&lt;&gt;PREVISTO",'Estruturante Móvel'!$G:$G,GX$4))</f>
        <v>0</v>
      </c>
      <c r="GZ74" s="139">
        <f>(COUNTIFS('Estruturante Móvel'!$M:$M,$B74,'Estruturante Móvel'!$AM:$AM,GZ$4))-(COUNTIFS('Estruturante Móvel'!$M:$M,$B74,'Estruturante Móvel'!$AM:$AM,GZ$4,'Estruturante Móvel'!$AQ:$AQ,"REPARO FO"))</f>
        <v>0</v>
      </c>
      <c r="HA74" s="140">
        <f>(COUNTIFS('Estruturante Móvel'!$M:$M,$B74,'Estruturante Móvel'!$C:$C,"&lt;&gt;PREVISTO",'Estruturante Móvel'!$G:$G,GZ$4))</f>
        <v>0</v>
      </c>
      <c r="HB74" s="139">
        <f>(COUNTIFS('Estruturante Móvel'!$M:$M,$B74,'Estruturante Móvel'!$AM:$AM,HB$4))-(COUNTIFS('Estruturante Móvel'!$M:$M,$B74,'Estruturante Móvel'!$AM:$AM,HB$4,'Estruturante Móvel'!$AQ:$AQ,"REPARO FO"))</f>
        <v>0</v>
      </c>
      <c r="HC74" s="140">
        <f>(COUNTIFS('Estruturante Móvel'!$M:$M,$B74,'Estruturante Móvel'!$C:$C,"&lt;&gt;PREVISTO",'Estruturante Móvel'!$G:$G,HB$4))</f>
        <v>0</v>
      </c>
      <c r="HD74" s="139">
        <f>(COUNTIFS('Estruturante Móvel'!$M:$M,$B74,'Estruturante Móvel'!$AM:$AM,HD$4))-(COUNTIFS('Estruturante Móvel'!$M:$M,$B74,'Estruturante Móvel'!$AM:$AM,HD$4,'Estruturante Móvel'!$AQ:$AQ,"REPARO FO"))</f>
        <v>0</v>
      </c>
      <c r="HE74" s="140">
        <f>(COUNTIFS('Estruturante Móvel'!$M:$M,$B74,'Estruturante Móvel'!$C:$C,"&lt;&gt;PREVISTO",'Estruturante Móvel'!$G:$G,HD$4))</f>
        <v>0</v>
      </c>
      <c r="HF74" s="139">
        <f>(COUNTIFS('Estruturante Móvel'!$M:$M,$B74,'Estruturante Móvel'!$AM:$AM,HF$4))-(COUNTIFS('Estruturante Móvel'!$M:$M,$B74,'Estruturante Móvel'!$AM:$AM,HF$4,'Estruturante Móvel'!$AQ:$AQ,"REPARO FO"))</f>
        <v>0</v>
      </c>
      <c r="HG74" s="140">
        <f>(COUNTIFS('Estruturante Móvel'!$M:$M,$B74,'Estruturante Móvel'!$C:$C,"&lt;&gt;PREVISTO",'Estruturante Móvel'!$G:$G,HF$4))</f>
        <v>0</v>
      </c>
      <c r="HH74" s="139">
        <f>(COUNTIFS('Estruturante Móvel'!$M:$M,$B74,'Estruturante Móvel'!$AM:$AM,HH$4))-(COUNTIFS('Estruturante Móvel'!$M:$M,$B74,'Estruturante Móvel'!$AM:$AM,HH$4,'Estruturante Móvel'!$AQ:$AQ,"REPARO FO"))</f>
        <v>0</v>
      </c>
      <c r="HI74" s="140">
        <f>(COUNTIFS('Estruturante Móvel'!$M:$M,$B74,'Estruturante Móvel'!$C:$C,"&lt;&gt;PREVISTO",'Estruturante Móvel'!$G:$G,HH$4))</f>
        <v>0</v>
      </c>
      <c r="HJ74" s="139">
        <f>(COUNTIFS('Estruturante Móvel'!$M:$M,$B74,'Estruturante Móvel'!$AM:$AM,HJ$4))-(COUNTIFS('Estruturante Móvel'!$M:$M,$B74,'Estruturante Móvel'!$AM:$AM,HJ$4,'Estruturante Móvel'!$AQ:$AQ,"REPARO FO"))</f>
        <v>0</v>
      </c>
      <c r="HK74" s="140">
        <f>(COUNTIFS('Estruturante Móvel'!$M:$M,$B74,'Estruturante Móvel'!$C:$C,"&lt;&gt;PREVISTO",'Estruturante Móvel'!$G:$G,HJ$4))</f>
        <v>0</v>
      </c>
      <c r="HL74" s="139">
        <f>(COUNTIFS('Estruturante Móvel'!$M:$M,$B74,'Estruturante Móvel'!$AM:$AM,HL$4))-(COUNTIFS('Estruturante Móvel'!$M:$M,$B74,'Estruturante Móvel'!$AM:$AM,HL$4,'Estruturante Móvel'!$AQ:$AQ,"REPARO FO"))</f>
        <v>0</v>
      </c>
      <c r="HM74" s="140">
        <f>(COUNTIFS('Estruturante Móvel'!$M:$M,$B74,'Estruturante Móvel'!$C:$C,"&lt;&gt;PREVISTO",'Estruturante Móvel'!$G:$G,HL$4))</f>
        <v>0</v>
      </c>
      <c r="HN74" s="139">
        <f>(COUNTIFS('Estruturante Móvel'!$M:$M,$B74,'Estruturante Móvel'!$AM:$AM,HN$4))-(COUNTIFS('Estruturante Móvel'!$M:$M,$B74,'Estruturante Móvel'!$AM:$AM,HN$4,'Estruturante Móvel'!$AQ:$AQ,"REPARO FO"))</f>
        <v>0</v>
      </c>
      <c r="HO74" s="140">
        <f>(COUNTIFS('Estruturante Móvel'!$M:$M,$B74,'Estruturante Móvel'!$C:$C,"&lt;&gt;PREVISTO",'Estruturante Móvel'!$G:$G,HN$4))</f>
        <v>0</v>
      </c>
      <c r="HP74" s="139">
        <f>(COUNTIFS('Estruturante Móvel'!$M:$M,$B74,'Estruturante Móvel'!$AM:$AM,HP$4))-(COUNTIFS('Estruturante Móvel'!$M:$M,$B74,'Estruturante Móvel'!$AM:$AM,HP$4,'Estruturante Móvel'!$AQ:$AQ,"REPARO FO"))</f>
        <v>0</v>
      </c>
      <c r="HQ74" s="140">
        <f>(COUNTIFS('Estruturante Móvel'!$M:$M,$B74,'Estruturante Móvel'!$C:$C,"&lt;&gt;PREVISTO",'Estruturante Móvel'!$G:$G,HP$4))</f>
        <v>0</v>
      </c>
      <c r="HR74" s="139">
        <f>(COUNTIFS('Estruturante Móvel'!$M:$M,$B74,'Estruturante Móvel'!$AM:$AM,HR$4))-(COUNTIFS('Estruturante Móvel'!$M:$M,$B74,'Estruturante Móvel'!$AM:$AM,HR$4,'Estruturante Móvel'!$AQ:$AQ,"REPARO FO"))</f>
        <v>0</v>
      </c>
      <c r="HS74" s="140">
        <f>(COUNTIFS('Estruturante Móvel'!$M:$M,$B74,'Estruturante Móvel'!$C:$C,"&lt;&gt;PREVISTO",'Estruturante Móvel'!$G:$G,HR$4))</f>
        <v>0</v>
      </c>
      <c r="HT74" s="139">
        <f>(COUNTIFS('Estruturante Móvel'!$M:$M,$B74,'Estruturante Móvel'!$AM:$AM,HT$4))-(COUNTIFS('Estruturante Móvel'!$M:$M,$B74,'Estruturante Móvel'!$AM:$AM,HT$4,'Estruturante Móvel'!$AQ:$AQ,"REPARO FO"))</f>
        <v>0</v>
      </c>
      <c r="HU74" s="140">
        <f>(COUNTIFS('Estruturante Móvel'!$M:$M,$B74,'Estruturante Móvel'!$C:$C,"&lt;&gt;PREVISTO",'Estruturante Móvel'!$G:$G,HT$4))</f>
        <v>0</v>
      </c>
      <c r="HV74" s="139">
        <f>(COUNTIFS('Estruturante Móvel'!$M:$M,$B74,'Estruturante Móvel'!$AM:$AM,HV$4))-(COUNTIFS('Estruturante Móvel'!$M:$M,$B74,'Estruturante Móvel'!$AM:$AM,HV$4,'Estruturante Móvel'!$AQ:$AQ,"REPARO FO"))</f>
        <v>0</v>
      </c>
      <c r="HW74" s="140">
        <f>(COUNTIFS('Estruturante Móvel'!$M:$M,$B74,'Estruturante Móvel'!$C:$C,"&lt;&gt;PREVISTO",'Estruturante Móvel'!$G:$G,HV$4))</f>
        <v>0</v>
      </c>
      <c r="HX74" s="139">
        <f>(COUNTIFS('Estruturante Móvel'!$M:$M,$B74,'Estruturante Móvel'!$AM:$AM,HX$4))-(COUNTIFS('Estruturante Móvel'!$M:$M,$B74,'Estruturante Móvel'!$AM:$AM,HX$4,'Estruturante Móvel'!$AQ:$AQ,"REPARO FO"))</f>
        <v>0</v>
      </c>
      <c r="HY74" s="140">
        <f>(COUNTIFS('Estruturante Móvel'!$M:$M,$B74,'Estruturante Móvel'!$C:$C,"&lt;&gt;PREVISTO",'Estruturante Móvel'!$G:$G,HX$4))</f>
        <v>0</v>
      </c>
      <c r="HZ74" s="139">
        <f>(COUNTIFS('Estruturante Móvel'!$M:$M,$B74,'Estruturante Móvel'!$AM:$AM,HZ$4))-(COUNTIFS('Estruturante Móvel'!$M:$M,$B74,'Estruturante Móvel'!$AM:$AM,HZ$4,'Estruturante Móvel'!$AQ:$AQ,"REPARO FO"))</f>
        <v>0</v>
      </c>
      <c r="IA74" s="140">
        <f>(COUNTIFS('Estruturante Móvel'!$M:$M,$B74,'Estruturante Móvel'!$C:$C,"&lt;&gt;PREVISTO",'Estruturante Móvel'!$G:$G,HZ$4))</f>
        <v>0</v>
      </c>
      <c r="IB74" s="139">
        <f>(COUNTIFS('Estruturante Móvel'!$M:$M,$B74,'Estruturante Móvel'!$AM:$AM,IB$4))-(COUNTIFS('Estruturante Móvel'!$M:$M,$B74,'Estruturante Móvel'!$AM:$AM,IB$4,'Estruturante Móvel'!$AQ:$AQ,"REPARO FO"))</f>
        <v>0</v>
      </c>
      <c r="IC74" s="140">
        <f>(COUNTIFS('Estruturante Móvel'!$M:$M,$B74,'Estruturante Móvel'!$C:$C,"&lt;&gt;PREVISTO",'Estruturante Móvel'!$G:$G,IB$4))</f>
        <v>0</v>
      </c>
      <c r="ID74" s="139">
        <f>(COUNTIFS('Estruturante Móvel'!$M:$M,$B74,'Estruturante Móvel'!$AM:$AM,ID$4))-(COUNTIFS('Estruturante Móvel'!$M:$M,$B74,'Estruturante Móvel'!$AM:$AM,ID$4,'Estruturante Móvel'!$AQ:$AQ,"REPARO FO"))</f>
        <v>0</v>
      </c>
      <c r="IE74" s="140">
        <f>(COUNTIFS('Estruturante Móvel'!$M:$M,$B74,'Estruturante Móvel'!$C:$C,"&lt;&gt;PREVISTO",'Estruturante Móvel'!$G:$G,ID$4))</f>
        <v>0</v>
      </c>
      <c r="IF74" s="139">
        <f>(COUNTIFS('Estruturante Móvel'!$M:$M,$B74,'Estruturante Móvel'!$AM:$AM,IF$4))-(COUNTIFS('Estruturante Móvel'!$M:$M,$B74,'Estruturante Móvel'!$AM:$AM,IF$4,'Estruturante Móvel'!$AQ:$AQ,"REPARO FO"))</f>
        <v>0</v>
      </c>
      <c r="IG74" s="140">
        <f>(COUNTIFS('Estruturante Móvel'!$M:$M,$B74,'Estruturante Móvel'!$C:$C,"&lt;&gt;PREVISTO",'Estruturante Móvel'!$G:$G,IF$4))</f>
        <v>0</v>
      </c>
      <c r="IH74" s="139">
        <f>(COUNTIFS('Estruturante Móvel'!$M:$M,$B74,'Estruturante Móvel'!$AM:$AM,IH$4))-(COUNTIFS('Estruturante Móvel'!$M:$M,$B74,'Estruturante Móvel'!$AM:$AM,IH$4,'Estruturante Móvel'!$AQ:$AQ,"REPARO FO"))</f>
        <v>0</v>
      </c>
      <c r="II74" s="140">
        <f>(COUNTIFS('Estruturante Móvel'!$M:$M,$B74,'Estruturante Móvel'!$C:$C,"&lt;&gt;PREVISTO",'Estruturante Móvel'!$G:$G,IH$4))</f>
        <v>0</v>
      </c>
      <c r="IJ74" s="139">
        <f>(COUNTIFS('Estruturante Móvel'!$M:$M,$B74,'Estruturante Móvel'!$AM:$AM,IJ$4))-(COUNTIFS('Estruturante Móvel'!$M:$M,$B74,'Estruturante Móvel'!$AM:$AM,IJ$4,'Estruturante Móvel'!$AQ:$AQ,"REPARO FO"))</f>
        <v>0</v>
      </c>
      <c r="IK74" s="140">
        <f>(COUNTIFS('Estruturante Móvel'!$M:$M,$B74,'Estruturante Móvel'!$C:$C,"&lt;&gt;PREVISTO",'Estruturante Móvel'!$G:$G,IJ$4))</f>
        <v>0</v>
      </c>
      <c r="IL74" s="139">
        <f>(COUNTIFS('Estruturante Móvel'!$M:$M,$B74,'Estruturante Móvel'!$AM:$AM,IL$4))-(COUNTIFS('Estruturante Móvel'!$M:$M,$B74,'Estruturante Móvel'!$AM:$AM,IL$4,'Estruturante Móvel'!$AQ:$AQ,"REPARO FO"))</f>
        <v>0</v>
      </c>
      <c r="IM74" s="140">
        <f>(COUNTIFS('Estruturante Móvel'!$M:$M,$B74,'Estruturante Móvel'!$C:$C,"&lt;&gt;PREVISTO",'Estruturante Móvel'!$G:$G,IL$4))</f>
        <v>0</v>
      </c>
      <c r="IN74" s="139">
        <f>(COUNTIFS('Estruturante Móvel'!$M:$M,$B74,'Estruturante Móvel'!$AM:$AM,IN$4))-(COUNTIFS('Estruturante Móvel'!$M:$M,$B74,'Estruturante Móvel'!$AM:$AM,IN$4,'Estruturante Móvel'!$AQ:$AQ,"REPARO FO"))</f>
        <v>0</v>
      </c>
      <c r="IO74" s="140">
        <f>(COUNTIFS('Estruturante Móvel'!$M:$M,$B74,'Estruturante Móvel'!$C:$C,"&lt;&gt;PREVISTO",'Estruturante Móvel'!$G:$G,IN$4))</f>
        <v>0</v>
      </c>
      <c r="IP74" s="139">
        <f>(COUNTIFS('Estruturante Móvel'!$M:$M,$B74,'Estruturante Móvel'!$AM:$AM,IP$4))-(COUNTIFS('Estruturante Móvel'!$M:$M,$B74,'Estruturante Móvel'!$AM:$AM,IP$4,'Estruturante Móvel'!$AQ:$AQ,"REPARO FO"))</f>
        <v>0</v>
      </c>
      <c r="IQ74" s="140">
        <f>(COUNTIFS('Estruturante Móvel'!$M:$M,$B74,'Estruturante Móvel'!$C:$C,"&lt;&gt;PREVISTO",'Estruturante Móvel'!$G:$G,IP$4))</f>
        <v>0</v>
      </c>
      <c r="IR74" s="139">
        <f>(COUNTIFS('Estruturante Móvel'!$M:$M,$B74,'Estruturante Móvel'!$AM:$AM,IR$4))-(COUNTIFS('Estruturante Móvel'!$M:$M,$B74,'Estruturante Móvel'!$AM:$AM,IR$4,'Estruturante Móvel'!$AQ:$AQ,"REPARO FO"))</f>
        <v>0</v>
      </c>
      <c r="IS74" s="140">
        <f>(COUNTIFS('Estruturante Móvel'!$M:$M,$B74,'Estruturante Móvel'!$C:$C,"&lt;&gt;PREVISTO",'Estruturante Móvel'!$G:$G,IR$4))</f>
        <v>0</v>
      </c>
      <c r="IT74" s="139">
        <f>(COUNTIFS('Estruturante Móvel'!$M:$M,$B74,'Estruturante Móvel'!$AM:$AM,IT$4))-(COUNTIFS('Estruturante Móvel'!$M:$M,$B74,'Estruturante Móvel'!$AM:$AM,IT$4,'Estruturante Móvel'!$AQ:$AQ,"REPARO FO"))</f>
        <v>0</v>
      </c>
      <c r="IU74" s="140">
        <f>(COUNTIFS('Estruturante Móvel'!$M:$M,$B74,'Estruturante Móvel'!$C:$C,"&lt;&gt;PREVISTO",'Estruturante Móvel'!$G:$G,IT$4))</f>
        <v>0</v>
      </c>
      <c r="IV74" s="139">
        <f>(COUNTIFS('Estruturante Móvel'!$M:$M,$B74,'Estruturante Móvel'!$AM:$AM,IV$4))-(COUNTIFS('Estruturante Móvel'!$M:$M,$B74,'Estruturante Móvel'!$AM:$AM,IV$4,'Estruturante Móvel'!$AQ:$AQ,"REPARO FO"))</f>
        <v>0</v>
      </c>
      <c r="IW74" s="140">
        <f>(COUNTIFS('Estruturante Móvel'!$M:$M,$B74,'Estruturante Móvel'!$C:$C,"&lt;&gt;PREVISTO",'Estruturante Móvel'!$G:$G,IV$4))</f>
        <v>0</v>
      </c>
      <c r="IX74" s="139">
        <f>(COUNTIFS('Estruturante Móvel'!$M:$M,$B74,'Estruturante Móvel'!$AM:$AM,IX$4))-(COUNTIFS('Estruturante Móvel'!$M:$M,$B74,'Estruturante Móvel'!$AM:$AM,IX$4,'Estruturante Móvel'!$AQ:$AQ,"REPARO FO"))</f>
        <v>0</v>
      </c>
      <c r="IY74" s="140">
        <f>(COUNTIFS('Estruturante Móvel'!$M:$M,$B74,'Estruturante Móvel'!$C:$C,"&lt;&gt;PREVISTO",'Estruturante Móvel'!$G:$G,IX$4))</f>
        <v>0</v>
      </c>
      <c r="IZ74" s="139">
        <f>(COUNTIFS('Estruturante Móvel'!$M:$M,$B74,'Estruturante Móvel'!$AM:$AM,IZ$4))-(COUNTIFS('Estruturante Móvel'!$M:$M,$B74,'Estruturante Móvel'!$AM:$AM,IZ$4,'Estruturante Móvel'!$AQ:$AQ,"REPARO FO"))</f>
        <v>0</v>
      </c>
      <c r="JA74" s="140">
        <f>(COUNTIFS('Estruturante Móvel'!$M:$M,$B74,'Estruturante Móvel'!$C:$C,"&lt;&gt;PREVISTO",'Estruturante Móvel'!$G:$G,IZ$4))</f>
        <v>0</v>
      </c>
      <c r="JB74" s="139">
        <f>(COUNTIFS('Estruturante Móvel'!$M:$M,$B74,'Estruturante Móvel'!$AM:$AM,JB$4))-(COUNTIFS('Estruturante Móvel'!$M:$M,$B74,'Estruturante Móvel'!$AM:$AM,JB$4,'Estruturante Móvel'!$AQ:$AQ,"REPARO FO"))</f>
        <v>0</v>
      </c>
      <c r="JC74" s="140">
        <f>(COUNTIFS('Estruturante Móvel'!$M:$M,$B74,'Estruturante Móvel'!$C:$C,"&lt;&gt;PREVISTO",'Estruturante Móvel'!$G:$G,JB$4))</f>
        <v>0</v>
      </c>
      <c r="JD74" s="139">
        <f>(COUNTIFS('Estruturante Móvel'!$M:$M,$B74,'Estruturante Móvel'!$AM:$AM,JD$4))-(COUNTIFS('Estruturante Móvel'!$M:$M,$B74,'Estruturante Móvel'!$AM:$AM,JD$4,'Estruturante Móvel'!$AQ:$AQ,"REPARO FO"))</f>
        <v>0</v>
      </c>
      <c r="JE74" s="140">
        <f>(COUNTIFS('Estruturante Móvel'!$M:$M,$B74,'Estruturante Móvel'!$C:$C,"&lt;&gt;PREVISTO",'Estruturante Móvel'!$G:$G,JD$4))</f>
        <v>0</v>
      </c>
      <c r="JF74" s="139">
        <f>(COUNTIFS('Estruturante Móvel'!$M:$M,$B74,'Estruturante Móvel'!$AM:$AM,JF$4))-(COUNTIFS('Estruturante Móvel'!$M:$M,$B74,'Estruturante Móvel'!$AM:$AM,JF$4,'Estruturante Móvel'!$AQ:$AQ,"REPARO FO"))</f>
        <v>0</v>
      </c>
      <c r="JG74" s="140">
        <f>(COUNTIFS('Estruturante Móvel'!$M:$M,$B74,'Estruturante Móvel'!$C:$C,"&lt;&gt;PREVISTO",'Estruturante Móvel'!$G:$G,JF$4))</f>
        <v>0</v>
      </c>
      <c r="JH74" s="139">
        <f>(COUNTIFS('Estruturante Móvel'!$M:$M,$B74,'Estruturante Móvel'!$AM:$AM,JH$4))-(COUNTIFS('Estruturante Móvel'!$M:$M,$B74,'Estruturante Móvel'!$AM:$AM,JH$4,'Estruturante Móvel'!$AQ:$AQ,"REPARO FO"))</f>
        <v>0</v>
      </c>
      <c r="JI74" s="140">
        <f>(COUNTIFS('Estruturante Móvel'!$M:$M,$B74,'Estruturante Móvel'!$C:$C,"&lt;&gt;PREVISTO",'Estruturante Móvel'!$G:$G,JH$4))</f>
        <v>0</v>
      </c>
      <c r="JJ74" s="139">
        <f>(COUNTIFS('Estruturante Móvel'!$M:$M,$B74,'Estruturante Móvel'!$AM:$AM,JJ$4))-(COUNTIFS('Estruturante Móvel'!$M:$M,$B74,'Estruturante Móvel'!$AM:$AM,JJ$4,'Estruturante Móvel'!$AQ:$AQ,"REPARO FO"))</f>
        <v>0</v>
      </c>
      <c r="JK74" s="140">
        <f>(COUNTIFS('Estruturante Móvel'!$M:$M,$B74,'Estruturante Móvel'!$C:$C,"&lt;&gt;PREVISTO",'Estruturante Móvel'!$G:$G,JJ$4))</f>
        <v>0</v>
      </c>
      <c r="JL74" s="139">
        <f>(COUNTIFS('Estruturante Móvel'!$M:$M,$B74,'Estruturante Móvel'!$AM:$AM,JL$4))-(COUNTIFS('Estruturante Móvel'!$M:$M,$B74,'Estruturante Móvel'!$AM:$AM,JL$4,'Estruturante Móvel'!$AQ:$AQ,"REPARO FO"))</f>
        <v>0</v>
      </c>
      <c r="JM74" s="140">
        <f>(COUNTIFS('Estruturante Móvel'!$M:$M,$B74,'Estruturante Móvel'!$C:$C,"&lt;&gt;PREVISTO",'Estruturante Móvel'!$G:$G,JL$4))</f>
        <v>0</v>
      </c>
      <c r="JN74" s="139">
        <f>(COUNTIFS('Estruturante Móvel'!$M:$M,$B74,'Estruturante Móvel'!$AM:$AM,JN$4))-(COUNTIFS('Estruturante Móvel'!$M:$M,$B74,'Estruturante Móvel'!$AM:$AM,JN$4,'Estruturante Móvel'!$AQ:$AQ,"REPARO FO"))</f>
        <v>0</v>
      </c>
      <c r="JO74" s="140">
        <f>(COUNTIFS('Estruturante Móvel'!$M:$M,$B74,'Estruturante Móvel'!$C:$C,"&lt;&gt;PREVISTO",'Estruturante Móvel'!$G:$G,JN$4))</f>
        <v>0</v>
      </c>
      <c r="JP74" s="139">
        <f>(COUNTIFS('Estruturante Móvel'!$M:$M,$B74,'Estruturante Móvel'!$AM:$AM,JP$4))-(COUNTIFS('Estruturante Móvel'!$M:$M,$B74,'Estruturante Móvel'!$AM:$AM,JP$4,'Estruturante Móvel'!$AQ:$AQ,"REPARO FO"))</f>
        <v>0</v>
      </c>
      <c r="JQ74" s="140">
        <f>(COUNTIFS('Estruturante Móvel'!$M:$M,$B74,'Estruturante Móvel'!$C:$C,"&lt;&gt;PREVISTO",'Estruturante Móvel'!$G:$G,JP$4))</f>
        <v>0</v>
      </c>
      <c r="JR74" s="139">
        <f>(COUNTIFS('Estruturante Móvel'!$M:$M,$B74,'Estruturante Móvel'!$AM:$AM,JR$4))-(COUNTIFS('Estruturante Móvel'!$M:$M,$B74,'Estruturante Móvel'!$AM:$AM,JR$4,'Estruturante Móvel'!$AQ:$AQ,"REPARO FO"))</f>
        <v>0</v>
      </c>
      <c r="JS74" s="140">
        <f>(COUNTIFS('Estruturante Móvel'!$M:$M,$B74,'Estruturante Móvel'!$C:$C,"&lt;&gt;PREVISTO",'Estruturante Móvel'!$G:$G,JR$4))</f>
        <v>0</v>
      </c>
      <c r="JT74" s="139">
        <f>(COUNTIFS('Estruturante Móvel'!$M:$M,$B74,'Estruturante Móvel'!$AM:$AM,JT$4))-(COUNTIFS('Estruturante Móvel'!$M:$M,$B74,'Estruturante Móvel'!$AM:$AM,JT$4,'Estruturante Móvel'!$AQ:$AQ,"REPARO FO"))</f>
        <v>0</v>
      </c>
      <c r="JU74" s="140">
        <f>(COUNTIFS('Estruturante Móvel'!$M:$M,$B74,'Estruturante Móvel'!$C:$C,"&lt;&gt;PREVISTO",'Estruturante Móvel'!$G:$G,JT$4))</f>
        <v>0</v>
      </c>
      <c r="JV74" s="139">
        <f>(COUNTIFS('Estruturante Móvel'!$M:$M,$B74,'Estruturante Móvel'!$AM:$AM,JV$4))-(COUNTIFS('Estruturante Móvel'!$M:$M,$B74,'Estruturante Móvel'!$AM:$AM,JV$4,'Estruturante Móvel'!$AQ:$AQ,"REPARO FO"))</f>
        <v>0</v>
      </c>
      <c r="JW74" s="140">
        <f>(COUNTIFS('Estruturante Móvel'!$M:$M,$B74,'Estruturante Móvel'!$C:$C,"&lt;&gt;PREVISTO",'Estruturante Móvel'!$G:$G,JV$4))</f>
        <v>0</v>
      </c>
      <c r="JX74" s="139">
        <f>(COUNTIFS('Estruturante Móvel'!$M:$M,$B74,'Estruturante Móvel'!$AM:$AM,JX$4))-(COUNTIFS('Estruturante Móvel'!$M:$M,$B74,'Estruturante Móvel'!$AM:$AM,JX$4,'Estruturante Móvel'!$AQ:$AQ,"REPARO FO"))</f>
        <v>0</v>
      </c>
      <c r="JY74" s="140">
        <f>(COUNTIFS('Estruturante Móvel'!$M:$M,$B74,'Estruturante Móvel'!$C:$C,"&lt;&gt;PREVISTO",'Estruturante Móvel'!$G:$G,JX$4))</f>
        <v>0</v>
      </c>
      <c r="JZ74" s="139">
        <f>(COUNTIFS('Estruturante Móvel'!$M:$M,$B74,'Estruturante Móvel'!$AM:$AM,JZ$4))-(COUNTIFS('Estruturante Móvel'!$M:$M,$B74,'Estruturante Móvel'!$AM:$AM,JZ$4,'Estruturante Móvel'!$AQ:$AQ,"REPARO FO"))</f>
        <v>0</v>
      </c>
      <c r="KA74" s="140">
        <f>(COUNTIFS('Estruturante Móvel'!$M:$M,$B74,'Estruturante Móvel'!$C:$C,"&lt;&gt;PREVISTO",'Estruturante Móvel'!$G:$G,JZ$4))</f>
        <v>0</v>
      </c>
      <c r="KB74" s="139">
        <f>(COUNTIFS('Estruturante Móvel'!$M:$M,$B74,'Estruturante Móvel'!$AM:$AM,KB$4))-(COUNTIFS('Estruturante Móvel'!$M:$M,$B74,'Estruturante Móvel'!$AM:$AM,KB$4,'Estruturante Móvel'!$AQ:$AQ,"REPARO FO"))</f>
        <v>0</v>
      </c>
      <c r="KC74" s="140">
        <f>(COUNTIFS('Estruturante Móvel'!$M:$M,$B74,'Estruturante Móvel'!$C:$C,"&lt;&gt;PREVISTO",'Estruturante Móvel'!$G:$G,KB$4))</f>
        <v>0</v>
      </c>
      <c r="KD74" s="139">
        <f>(COUNTIFS('Estruturante Móvel'!$M:$M,$B74,'Estruturante Móvel'!$AM:$AM,KD$4))-(COUNTIFS('Estruturante Móvel'!$M:$M,$B74,'Estruturante Móvel'!$AM:$AM,KD$4,'Estruturante Móvel'!$AQ:$AQ,"REPARO FO"))</f>
        <v>0</v>
      </c>
      <c r="KE74" s="140">
        <f>(COUNTIFS('Estruturante Móvel'!$M:$M,$B74,'Estruturante Móvel'!$C:$C,"&lt;&gt;PREVISTO",'Estruturante Móvel'!$G:$G,KD$4))</f>
        <v>0</v>
      </c>
      <c r="KF74" s="139">
        <f>(COUNTIFS('Estruturante Móvel'!$M:$M,$B74,'Estruturante Móvel'!$AM:$AM,KF$4))-(COUNTIFS('Estruturante Móvel'!$M:$M,$B74,'Estruturante Móvel'!$AM:$AM,KF$4,'Estruturante Móvel'!$AQ:$AQ,"REPARO FO"))</f>
        <v>0</v>
      </c>
      <c r="KG74" s="140">
        <f>(COUNTIFS('Estruturante Móvel'!$M:$M,$B74,'Estruturante Móvel'!$C:$C,"&lt;&gt;PREVISTO",'Estruturante Móvel'!$G:$G,KF$4))</f>
        <v>0</v>
      </c>
      <c r="KH74" s="139">
        <f>(COUNTIFS('Estruturante Móvel'!$M:$M,$B74,'Estruturante Móvel'!$AM:$AM,KH$4))-(COUNTIFS('Estruturante Móvel'!$M:$M,$B74,'Estruturante Móvel'!$AM:$AM,KH$4,'Estruturante Móvel'!$AQ:$AQ,"REPARO FO"))</f>
        <v>0</v>
      </c>
      <c r="KI74" s="140">
        <f>(COUNTIFS('Estruturante Móvel'!$M:$M,$B74,'Estruturante Móvel'!$C:$C,"&lt;&gt;PREVISTO",'Estruturante Móvel'!$G:$G,KH$4))</f>
        <v>0</v>
      </c>
      <c r="KJ74" s="139">
        <f>(COUNTIFS('Estruturante Móvel'!$M:$M,$B74,'Estruturante Móvel'!$AM:$AM,KJ$4))-(COUNTIFS('Estruturante Móvel'!$M:$M,$B74,'Estruturante Móvel'!$AM:$AM,KJ$4,'Estruturante Móvel'!$AQ:$AQ,"REPARO FO"))</f>
        <v>0</v>
      </c>
      <c r="KK74" s="140">
        <f>(COUNTIFS('Estruturante Móvel'!$M:$M,$B74,'Estruturante Móvel'!$C:$C,"&lt;&gt;PREVISTO",'Estruturante Móvel'!$G:$G,KJ$4))</f>
        <v>0</v>
      </c>
      <c r="KL74" s="139">
        <f>(COUNTIFS('Estruturante Móvel'!$M:$M,$B74,'Estruturante Móvel'!$AM:$AM,KL$4))-(COUNTIFS('Estruturante Móvel'!$M:$M,$B74,'Estruturante Móvel'!$AM:$AM,KL$4,'Estruturante Móvel'!$AQ:$AQ,"REPARO FO"))</f>
        <v>0</v>
      </c>
      <c r="KM74" s="140">
        <f>(COUNTIFS('Estruturante Móvel'!$M:$M,$B74,'Estruturante Móvel'!$C:$C,"&lt;&gt;PREVISTO",'Estruturante Móvel'!$G:$G,KL$4))</f>
        <v>0</v>
      </c>
      <c r="KN74" s="139">
        <f>(COUNTIFS('Estruturante Móvel'!$M:$M,$B74,'Estruturante Móvel'!$AM:$AM,KN$4))-(COUNTIFS('Estruturante Móvel'!$M:$M,$B74,'Estruturante Móvel'!$AM:$AM,KN$4,'Estruturante Móvel'!$AQ:$AQ,"REPARO FO"))</f>
        <v>0</v>
      </c>
      <c r="KO74" s="140">
        <f>(COUNTIFS('Estruturante Móvel'!$M:$M,$B74,'Estruturante Móvel'!$C:$C,"&lt;&gt;PREVISTO",'Estruturante Móvel'!$G:$G,KN$4))</f>
        <v>0</v>
      </c>
      <c r="KP74" s="139">
        <f>(COUNTIFS('Estruturante Móvel'!$M:$M,$B74,'Estruturante Móvel'!$AM:$AM,KP$4))-(COUNTIFS('Estruturante Móvel'!$M:$M,$B74,'Estruturante Móvel'!$AM:$AM,KP$4,'Estruturante Móvel'!$AQ:$AQ,"REPARO FO"))</f>
        <v>0</v>
      </c>
      <c r="KQ74" s="140">
        <f>(COUNTIFS('Estruturante Móvel'!$M:$M,$B74,'Estruturante Móvel'!$C:$C,"&lt;&gt;PREVISTO",'Estruturante Móvel'!$G:$G,KP$4))</f>
        <v>0</v>
      </c>
      <c r="KR74" s="139">
        <f>(COUNTIFS('Estruturante Móvel'!$M:$M,$B74,'Estruturante Móvel'!$AM:$AM,KR$4))-(COUNTIFS('Estruturante Móvel'!$M:$M,$B74,'Estruturante Móvel'!$AM:$AM,KR$4,'Estruturante Móvel'!$AQ:$AQ,"REPARO FO"))</f>
        <v>0</v>
      </c>
      <c r="KS74" s="140">
        <f>(COUNTIFS('Estruturante Móvel'!$M:$M,$B74,'Estruturante Móvel'!$C:$C,"&lt;&gt;PREVISTO",'Estruturante Móvel'!$G:$G,KR$4))</f>
        <v>0</v>
      </c>
      <c r="KT74" s="139">
        <f>(COUNTIFS('Estruturante Móvel'!$M:$M,$B74,'Estruturante Móvel'!$AM:$AM,KT$4))-(COUNTIFS('Estruturante Móvel'!$M:$M,$B74,'Estruturante Móvel'!$AM:$AM,KT$4,'Estruturante Móvel'!$AQ:$AQ,"REPARO FO"))</f>
        <v>0</v>
      </c>
      <c r="KU74" s="140">
        <f>(COUNTIFS('Estruturante Móvel'!$M:$M,$B74,'Estruturante Móvel'!$C:$C,"&lt;&gt;PREVISTO",'Estruturante Móvel'!$G:$G,KT$4))</f>
        <v>0</v>
      </c>
      <c r="KV74" s="139">
        <f>(COUNTIFS('Estruturante Móvel'!$M:$M,$B74,'Estruturante Móvel'!$AM:$AM,KV$4))-(COUNTIFS('Estruturante Móvel'!$M:$M,$B74,'Estruturante Móvel'!$AM:$AM,KV$4,'Estruturante Móvel'!$AQ:$AQ,"REPARO FO"))</f>
        <v>0</v>
      </c>
      <c r="KW74" s="140">
        <f>(COUNTIFS('Estruturante Móvel'!$M:$M,$B74,'Estruturante Móvel'!$C:$C,"&lt;&gt;PREVISTO",'Estruturante Móvel'!$G:$G,KV$4))</f>
        <v>0</v>
      </c>
      <c r="KX74" s="139">
        <f>(COUNTIFS('Estruturante Móvel'!$M:$M,$B74,'Estruturante Móvel'!$AM:$AM,KX$4))-(COUNTIFS('Estruturante Móvel'!$M:$M,$B74,'Estruturante Móvel'!$AM:$AM,KX$4,'Estruturante Móvel'!$AQ:$AQ,"REPARO FO"))</f>
        <v>0</v>
      </c>
      <c r="KY74" s="140">
        <f>(COUNTIFS('Estruturante Móvel'!$M:$M,$B74,'Estruturante Móvel'!$C:$C,"&lt;&gt;PREVISTO",'Estruturante Móvel'!$G:$G,KX$4))</f>
        <v>0</v>
      </c>
      <c r="KZ74" s="139">
        <f>(COUNTIFS('Estruturante Móvel'!$M:$M,$B74,'Estruturante Móvel'!$AM:$AM,KZ$4))-(COUNTIFS('Estruturante Móvel'!$M:$M,$B74,'Estruturante Móvel'!$AM:$AM,KZ$4,'Estruturante Móvel'!$AQ:$AQ,"REPARO FO"))</f>
        <v>0</v>
      </c>
      <c r="LA74" s="140">
        <f>(COUNTIFS('Estruturante Móvel'!$M:$M,$B74,'Estruturante Móvel'!$C:$C,"&lt;&gt;PREVISTO",'Estruturante Móvel'!$G:$G,KZ$4))</f>
        <v>0</v>
      </c>
      <c r="LB74" s="139">
        <f>(COUNTIFS('Estruturante Móvel'!$M:$M,$B74,'Estruturante Móvel'!$AM:$AM,LB$4))-(COUNTIFS('Estruturante Móvel'!$M:$M,$B74,'Estruturante Móvel'!$AM:$AM,LB$4,'Estruturante Móvel'!$AQ:$AQ,"REPARO FO"))</f>
        <v>0</v>
      </c>
      <c r="LC74" s="140">
        <f>(COUNTIFS('Estruturante Móvel'!$M:$M,$B74,'Estruturante Móvel'!$C:$C,"&lt;&gt;PREVISTO",'Estruturante Móvel'!$G:$G,LB$4))</f>
        <v>0</v>
      </c>
      <c r="LD74" s="139">
        <f>(COUNTIFS('Estruturante Móvel'!$M:$M,$B74,'Estruturante Móvel'!$AM:$AM,LD$4))-(COUNTIFS('Estruturante Móvel'!$M:$M,$B74,'Estruturante Móvel'!$AM:$AM,LD$4,'Estruturante Móvel'!$AQ:$AQ,"REPARO FO"))</f>
        <v>0</v>
      </c>
      <c r="LE74" s="140">
        <f>(COUNTIFS('Estruturante Móvel'!$M:$M,$B74,'Estruturante Móvel'!$C:$C,"&lt;&gt;PREVISTO",'Estruturante Móvel'!$G:$G,LD$4))</f>
        <v>0</v>
      </c>
      <c r="LF74" s="139">
        <f>(COUNTIFS('Estruturante Móvel'!$M:$M,$B74,'Estruturante Móvel'!$AM:$AM,LF$4))-(COUNTIFS('Estruturante Móvel'!$M:$M,$B74,'Estruturante Móvel'!$AM:$AM,LF$4,'Estruturante Móvel'!$AQ:$AQ,"REPARO FO"))</f>
        <v>0</v>
      </c>
      <c r="LG74" s="140">
        <f>(COUNTIFS('Estruturante Móvel'!$M:$M,$B74,'Estruturante Móvel'!$C:$C,"&lt;&gt;PREVISTO",'Estruturante Móvel'!$G:$G,LF$4))</f>
        <v>0</v>
      </c>
      <c r="LH74" s="139">
        <f>(COUNTIFS('Estruturante Móvel'!$M:$M,$B74,'Estruturante Móvel'!$AM:$AM,LH$4))-(COUNTIFS('Estruturante Móvel'!$M:$M,$B74,'Estruturante Móvel'!$AM:$AM,LH$4,'Estruturante Móvel'!$AQ:$AQ,"REPARO FO"))</f>
        <v>0</v>
      </c>
      <c r="LI74" s="140">
        <f>(COUNTIFS('Estruturante Móvel'!$M:$M,$B74,'Estruturante Móvel'!$C:$C,"&lt;&gt;PREVISTO",'Estruturante Móvel'!$G:$G,LH$4))</f>
        <v>0</v>
      </c>
      <c r="LJ74" s="139">
        <f>(COUNTIFS('Estruturante Móvel'!$M:$M,$B74,'Estruturante Móvel'!$AM:$AM,LJ$4))-(COUNTIFS('Estruturante Móvel'!$M:$M,$B74,'Estruturante Móvel'!$AM:$AM,LJ$4,'Estruturante Móvel'!$AQ:$AQ,"REPARO FO"))</f>
        <v>0</v>
      </c>
      <c r="LK74" s="140">
        <f>(COUNTIFS('Estruturante Móvel'!$M:$M,$B74,'Estruturante Móvel'!$C:$C,"&lt;&gt;PREVISTO",'Estruturante Móvel'!$G:$G,LJ$4))</f>
        <v>0</v>
      </c>
      <c r="LL74" s="139">
        <f>(COUNTIFS('Estruturante Móvel'!$M:$M,$B74,'Estruturante Móvel'!$AM:$AM,LL$4))-(COUNTIFS('Estruturante Móvel'!$M:$M,$B74,'Estruturante Móvel'!$AM:$AM,LL$4,'Estruturante Móvel'!$AQ:$AQ,"REPARO FO"))</f>
        <v>0</v>
      </c>
      <c r="LM74" s="140">
        <f>(COUNTIFS('Estruturante Móvel'!$M:$M,$B74,'Estruturante Móvel'!$C:$C,"&lt;&gt;PREVISTO",'Estruturante Móvel'!$G:$G,LL$4))</f>
        <v>0</v>
      </c>
      <c r="LN74" s="139">
        <f>(COUNTIFS('Estruturante Móvel'!$M:$M,$B74,'Estruturante Móvel'!$AM:$AM,LN$4))-(COUNTIFS('Estruturante Móvel'!$M:$M,$B74,'Estruturante Móvel'!$AM:$AM,LN$4,'Estruturante Móvel'!$AQ:$AQ,"REPARO FO"))</f>
        <v>0</v>
      </c>
      <c r="LO74" s="140">
        <f>(COUNTIFS('Estruturante Móvel'!$M:$M,$B74,'Estruturante Móvel'!$C:$C,"&lt;&gt;PREVISTO",'Estruturante Móvel'!$G:$G,LN$4))</f>
        <v>0</v>
      </c>
      <c r="LP74" s="139">
        <f>(COUNTIFS('Estruturante Móvel'!$M:$M,$B74,'Estruturante Móvel'!$AM:$AM,LP$4))-(COUNTIFS('Estruturante Móvel'!$M:$M,$B74,'Estruturante Móvel'!$AM:$AM,LP$4,'Estruturante Móvel'!$AQ:$AQ,"REPARO FO"))</f>
        <v>0</v>
      </c>
      <c r="LQ74" s="140">
        <f>(COUNTIFS('Estruturante Móvel'!$M:$M,$B74,'Estruturante Móvel'!$C:$C,"&lt;&gt;PREVISTO",'Estruturante Móvel'!$G:$G,LP$4))</f>
        <v>0</v>
      </c>
      <c r="LR74" s="139">
        <f>(COUNTIFS('Estruturante Móvel'!$M:$M,$B74,'Estruturante Móvel'!$AM:$AM,LR$4))-(COUNTIFS('Estruturante Móvel'!$M:$M,$B74,'Estruturante Móvel'!$AM:$AM,LR$4,'Estruturante Móvel'!$AQ:$AQ,"REPARO FO"))</f>
        <v>0</v>
      </c>
      <c r="LS74" s="140">
        <f>(COUNTIFS('Estruturante Móvel'!$M:$M,$B74,'Estruturante Móvel'!$C:$C,"&lt;&gt;PREVISTO",'Estruturante Móvel'!$G:$G,LR$4))</f>
        <v>0</v>
      </c>
      <c r="LT74" s="139">
        <f>(COUNTIFS('Estruturante Móvel'!$M:$M,$B74,'Estruturante Móvel'!$AM:$AM,LT$4))-(COUNTIFS('Estruturante Móvel'!$M:$M,$B74,'Estruturante Móvel'!$AM:$AM,LT$4,'Estruturante Móvel'!$AQ:$AQ,"REPARO FO"))</f>
        <v>0</v>
      </c>
      <c r="LU74" s="140">
        <f>(COUNTIFS('Estruturante Móvel'!$M:$M,$B74,'Estruturante Móvel'!$C:$C,"&lt;&gt;PREVISTO",'Estruturante Móvel'!$G:$G,LT$4))</f>
        <v>0</v>
      </c>
      <c r="LV74" s="139">
        <f>(COUNTIFS('Estruturante Móvel'!$M:$M,$B74,'Estruturante Móvel'!$AM:$AM,LV$4))-(COUNTIFS('Estruturante Móvel'!$M:$M,$B74,'Estruturante Móvel'!$AM:$AM,LV$4,'Estruturante Móvel'!$AQ:$AQ,"REPARO FO"))</f>
        <v>0</v>
      </c>
      <c r="LW74" s="140">
        <f>(COUNTIFS('Estruturante Móvel'!$M:$M,$B74,'Estruturante Móvel'!$C:$C,"&lt;&gt;PREVISTO",'Estruturante Móvel'!$G:$G,LV$4))</f>
        <v>0</v>
      </c>
      <c r="LX74" s="139">
        <f>(COUNTIFS('Estruturante Móvel'!$M:$M,$B74,'Estruturante Móvel'!$AM:$AM,LX$4))-(COUNTIFS('Estruturante Móvel'!$M:$M,$B74,'Estruturante Móvel'!$AM:$AM,LX$4,'Estruturante Móvel'!$AQ:$AQ,"REPARO FO"))</f>
        <v>0</v>
      </c>
      <c r="LY74" s="140">
        <f>(COUNTIFS('Estruturante Móvel'!$M:$M,$B74,'Estruturante Móvel'!$C:$C,"&lt;&gt;PREVISTO",'Estruturante Móvel'!$G:$G,LX$4))</f>
        <v>0</v>
      </c>
      <c r="LZ74" s="139">
        <f>(COUNTIFS('Estruturante Móvel'!$M:$M,$B74,'Estruturante Móvel'!$AM:$AM,LZ$4))-(COUNTIFS('Estruturante Móvel'!$M:$M,$B74,'Estruturante Móvel'!$AM:$AM,LZ$4,'Estruturante Móvel'!$AQ:$AQ,"REPARO FO"))</f>
        <v>0</v>
      </c>
      <c r="MA74" s="140">
        <f>(COUNTIFS('Estruturante Móvel'!$M:$M,$B74,'Estruturante Móvel'!$C:$C,"&lt;&gt;PREVISTO",'Estruturante Móvel'!$G:$G,LZ$4))</f>
        <v>0</v>
      </c>
      <c r="MB74" s="139">
        <f>(COUNTIFS('Estruturante Móvel'!$M:$M,$B74,'Estruturante Móvel'!$AM:$AM,MB$4))-(COUNTIFS('Estruturante Móvel'!$M:$M,$B74,'Estruturante Móvel'!$AM:$AM,MB$4,'Estruturante Móvel'!$AQ:$AQ,"REPARO FO"))</f>
        <v>0</v>
      </c>
      <c r="MC74" s="140">
        <f>(COUNTIFS('Estruturante Móvel'!$M:$M,$B74,'Estruturante Móvel'!$C:$C,"&lt;&gt;PREVISTO",'Estruturante Móvel'!$G:$G,MB$4))</f>
        <v>0</v>
      </c>
      <c r="MD74" s="139">
        <f>(COUNTIFS('Estruturante Móvel'!$M:$M,$B74,'Estruturante Móvel'!$AM:$AM,MD$4))-(COUNTIFS('Estruturante Móvel'!$M:$M,$B74,'Estruturante Móvel'!$AM:$AM,MD$4,'Estruturante Móvel'!$AQ:$AQ,"REPARO FO"))</f>
        <v>0</v>
      </c>
      <c r="ME74" s="140">
        <f>(COUNTIFS('Estruturante Móvel'!$M:$M,$B74,'Estruturante Móvel'!$C:$C,"&lt;&gt;PREVISTO",'Estruturante Móvel'!$G:$G,MD$4))</f>
        <v>0</v>
      </c>
      <c r="MF74" s="139">
        <f>(COUNTIFS('Estruturante Móvel'!$M:$M,$B74,'Estruturante Móvel'!$AM:$AM,MF$4))-(COUNTIFS('Estruturante Móvel'!$M:$M,$B74,'Estruturante Móvel'!$AM:$AM,MF$4,'Estruturante Móvel'!$AQ:$AQ,"REPARO FO"))</f>
        <v>0</v>
      </c>
      <c r="MG74" s="140">
        <f>(COUNTIFS('Estruturante Móvel'!$M:$M,$B74,'Estruturante Móvel'!$C:$C,"&lt;&gt;PREVISTO",'Estruturante Móvel'!$G:$G,MF$4))</f>
        <v>0</v>
      </c>
      <c r="MH74" s="139">
        <f>(COUNTIFS('Estruturante Móvel'!$M:$M,$B74,'Estruturante Móvel'!$AM:$AM,MH$4))-(COUNTIFS('Estruturante Móvel'!$M:$M,$B74,'Estruturante Móvel'!$AM:$AM,MH$4,'Estruturante Móvel'!$AQ:$AQ,"REPARO FO"))</f>
        <v>0</v>
      </c>
      <c r="MI74" s="140">
        <f>(COUNTIFS('Estruturante Móvel'!$M:$M,$B74,'Estruturante Móvel'!$C:$C,"&lt;&gt;PREVISTO",'Estruturante Móvel'!$G:$G,MH$4))</f>
        <v>0</v>
      </c>
      <c r="MJ74" s="139">
        <f>(COUNTIFS('Estruturante Móvel'!$M:$M,$B74,'Estruturante Móvel'!$AM:$AM,MJ$4))-(COUNTIFS('Estruturante Móvel'!$M:$M,$B74,'Estruturante Móvel'!$AM:$AM,MJ$4,'Estruturante Móvel'!$AQ:$AQ,"REPARO FO"))</f>
        <v>0</v>
      </c>
      <c r="MK74" s="140">
        <f>(COUNTIFS('Estruturante Móvel'!$M:$M,$B74,'Estruturante Móvel'!$C:$C,"&lt;&gt;PREVISTO",'Estruturante Móvel'!$G:$G,MJ$4))</f>
        <v>0</v>
      </c>
      <c r="ML74" s="139">
        <f>(COUNTIFS('Estruturante Móvel'!$M:$M,$B74,'Estruturante Móvel'!$AM:$AM,ML$4))-(COUNTIFS('Estruturante Móvel'!$M:$M,$B74,'Estruturante Móvel'!$AM:$AM,ML$4,'Estruturante Móvel'!$AQ:$AQ,"REPARO FO"))</f>
        <v>0</v>
      </c>
      <c r="MM74" s="140">
        <f>(COUNTIFS('Estruturante Móvel'!$M:$M,$B74,'Estruturante Móvel'!$C:$C,"&lt;&gt;PREVISTO",'Estruturante Móvel'!$G:$G,ML$4))</f>
        <v>0</v>
      </c>
      <c r="MN74" s="139">
        <f>(COUNTIFS('Estruturante Móvel'!$M:$M,$B74,'Estruturante Móvel'!$AM:$AM,MN$4))-(COUNTIFS('Estruturante Móvel'!$M:$M,$B74,'Estruturante Móvel'!$AM:$AM,MN$4,'Estruturante Móvel'!$AQ:$AQ,"REPARO FO"))</f>
        <v>0</v>
      </c>
      <c r="MO74" s="140">
        <f>(COUNTIFS('Estruturante Móvel'!$M:$M,$B74,'Estruturante Móvel'!$C:$C,"&lt;&gt;PREVISTO",'Estruturante Móvel'!$G:$G,MN$4))</f>
        <v>0</v>
      </c>
      <c r="MP74" s="139">
        <f>(COUNTIFS('Estruturante Móvel'!$M:$M,$B74,'Estruturante Móvel'!$AM:$AM,MP$4))-(COUNTIFS('Estruturante Móvel'!$M:$M,$B74,'Estruturante Móvel'!$AM:$AM,MP$4,'Estruturante Móvel'!$AQ:$AQ,"REPARO FO"))</f>
        <v>0</v>
      </c>
      <c r="MQ74" s="140">
        <f>(COUNTIFS('Estruturante Móvel'!$M:$M,$B74,'Estruturante Móvel'!$C:$C,"&lt;&gt;PREVISTO",'Estruturante Móvel'!$G:$G,MP$4))</f>
        <v>0</v>
      </c>
      <c r="MR74" s="139">
        <f>(COUNTIFS('Estruturante Móvel'!$M:$M,$B74,'Estruturante Móvel'!$AM:$AM,MR$4))-(COUNTIFS('Estruturante Móvel'!$M:$M,$B74,'Estruturante Móvel'!$AM:$AM,MR$4,'Estruturante Móvel'!$AQ:$AQ,"REPARO FO"))</f>
        <v>0</v>
      </c>
      <c r="MS74" s="140">
        <f>(COUNTIFS('Estruturante Móvel'!$M:$M,$B74,'Estruturante Móvel'!$C:$C,"&lt;&gt;PREVISTO",'Estruturante Móvel'!$G:$G,MR$4))</f>
        <v>0</v>
      </c>
      <c r="MT74" s="139">
        <f>(COUNTIFS('Estruturante Móvel'!$M:$M,$B74,'Estruturante Móvel'!$AM:$AM,MT$4))-(COUNTIFS('Estruturante Móvel'!$M:$M,$B74,'Estruturante Móvel'!$AM:$AM,MT$4,'Estruturante Móvel'!$AQ:$AQ,"REPARO FO"))</f>
        <v>0</v>
      </c>
      <c r="MU74" s="140">
        <f>(COUNTIFS('Estruturante Móvel'!$M:$M,$B74,'Estruturante Móvel'!$C:$C,"&lt;&gt;PREVISTO",'Estruturante Móvel'!$G:$G,MT$4))</f>
        <v>0</v>
      </c>
      <c r="MV74" s="139">
        <f>(COUNTIFS('Estruturante Móvel'!$M:$M,$B74,'Estruturante Móvel'!$AM:$AM,MV$4))-(COUNTIFS('Estruturante Móvel'!$M:$M,$B74,'Estruturante Móvel'!$AM:$AM,MV$4,'Estruturante Móvel'!$AQ:$AQ,"REPARO FO"))</f>
        <v>0</v>
      </c>
      <c r="MW74" s="140">
        <f>(COUNTIFS('Estruturante Móvel'!$M:$M,$B74,'Estruturante Móvel'!$C:$C,"&lt;&gt;PREVISTO",'Estruturante Móvel'!$G:$G,MV$4))</f>
        <v>0</v>
      </c>
      <c r="MX74" s="139">
        <f>(COUNTIFS('Estruturante Móvel'!$M:$M,$B74,'Estruturante Móvel'!$AM:$AM,MX$4))-(COUNTIFS('Estruturante Móvel'!$M:$M,$B74,'Estruturante Móvel'!$AM:$AM,MX$4,'Estruturante Móvel'!$AQ:$AQ,"REPARO FO"))</f>
        <v>0</v>
      </c>
      <c r="MY74" s="140">
        <f>(COUNTIFS('Estruturante Móvel'!$M:$M,$B74,'Estruturante Móvel'!$C:$C,"&lt;&gt;PREVISTO",'Estruturante Móvel'!$G:$G,MX$4))</f>
        <v>0</v>
      </c>
      <c r="MZ74" s="139">
        <f>(COUNTIFS('Estruturante Móvel'!$M:$M,$B74,'Estruturante Móvel'!$AM:$AM,MZ$4))-(COUNTIFS('Estruturante Móvel'!$M:$M,$B74,'Estruturante Móvel'!$AM:$AM,MZ$4,'Estruturante Móvel'!$AQ:$AQ,"REPARO FO"))</f>
        <v>0</v>
      </c>
      <c r="NA74" s="140">
        <f>(COUNTIFS('Estruturante Móvel'!$M:$M,$B74,'Estruturante Móvel'!$C:$C,"&lt;&gt;PREVISTO",'Estruturante Móvel'!$G:$G,MZ$4))</f>
        <v>0</v>
      </c>
      <c r="NB74" s="139">
        <f>(COUNTIFS('Estruturante Móvel'!$M:$M,$B74,'Estruturante Móvel'!$AM:$AM,NB$4))-(COUNTIFS('Estruturante Móvel'!$M:$M,$B74,'Estruturante Móvel'!$AM:$AM,NB$4,'Estruturante Móvel'!$AQ:$AQ,"REPARO FO"))</f>
        <v>0</v>
      </c>
      <c r="NC74" s="140">
        <f>(COUNTIFS('Estruturante Móvel'!$M:$M,$B74,'Estruturante Móvel'!$C:$C,"&lt;&gt;PREVISTO",'Estruturante Móvel'!$G:$G,NB$4))</f>
        <v>0</v>
      </c>
      <c r="ND74" s="139">
        <f>(COUNTIFS('Estruturante Móvel'!$M:$M,$B74,'Estruturante Móvel'!$AM:$AM,ND$4))-(COUNTIFS('Estruturante Móvel'!$M:$M,$B74,'Estruturante Móvel'!$AM:$AM,ND$4,'Estruturante Móvel'!$AQ:$AQ,"REPARO FO"))</f>
        <v>0</v>
      </c>
      <c r="NE74" s="140">
        <f>(COUNTIFS('Estruturante Móvel'!$M:$M,$B74,'Estruturante Móvel'!$C:$C,"&lt;&gt;PREVISTO",'Estruturante Móvel'!$G:$G,ND$4))</f>
        <v>0</v>
      </c>
      <c r="NF74" s="139">
        <f>(COUNTIFS('Estruturante Móvel'!$M:$M,$B74,'Estruturante Móvel'!$AM:$AM,NF$4))-(COUNTIFS('Estruturante Móvel'!$M:$M,$B74,'Estruturante Móvel'!$AM:$AM,NF$4,'Estruturante Móvel'!$AQ:$AQ,"REPARO FO"))</f>
        <v>0</v>
      </c>
      <c r="NG74" s="140">
        <f>(COUNTIFS('Estruturante Móvel'!$M:$M,$B74,'Estruturante Móvel'!$C:$C,"&lt;&gt;PREVISTO",'Estruturante Móvel'!$G:$G,NF$4))</f>
        <v>0</v>
      </c>
      <c r="NH74" s="139">
        <f>(COUNTIFS('Estruturante Móvel'!$M:$M,$B74,'Estruturante Móvel'!$AM:$AM,NH$4))-(COUNTIFS('Estruturante Móvel'!$M:$M,$B74,'Estruturante Móvel'!$AM:$AM,NH$4,'Estruturante Móvel'!$AQ:$AQ,"REPARO FO"))</f>
        <v>0</v>
      </c>
      <c r="NI74" s="140">
        <f>(COUNTIFS('Estruturante Móvel'!$M:$M,$B74,'Estruturante Móvel'!$C:$C,"&lt;&gt;PREVISTO",'Estruturante Móvel'!$G:$G,NH$4))</f>
        <v>0</v>
      </c>
    </row>
    <row r="75" spans="1:373" hidden="1" outlineLevel="1">
      <c r="B75" s="205" t="s">
        <v>444</v>
      </c>
      <c r="C75" s="161" t="s">
        <v>186</v>
      </c>
      <c r="D75" s="161">
        <f>COUNTIFS('Estruturante Móvel'!$M:$M,B74,'Estruturante Móvel'!$L:$L,'CRONOGRAMA_CONST+MIGRACAO'!B75)</f>
        <v>1</v>
      </c>
      <c r="E75" s="161">
        <f>(COUNTIFS('Estruturante Móvel'!$M:$M,B74,'Estruturante Móvel'!$C:$C,"&lt;&gt;PREVISTO",'Estruturante Móvel'!$L:$L,'CRONOGRAMA_CONST+MIGRACAO'!B75))</f>
        <v>1</v>
      </c>
      <c r="F75" s="162">
        <f>(COUNTIFS('Estruturante Móvel'!$M:$M,B74,'Estruturante Móvel'!$C:$C,"PREVISTO",'Estruturante Móvel'!$L:$L,'CRONOGRAMA_CONST+MIGRACAO'!B75))</f>
        <v>0</v>
      </c>
      <c r="G75" s="162"/>
      <c r="H75" s="165" t="str">
        <f t="shared" si="384"/>
        <v>Concluído</v>
      </c>
      <c r="I75" s="166">
        <v>45566</v>
      </c>
      <c r="J75" s="160">
        <f t="shared" si="385"/>
        <v>1</v>
      </c>
      <c r="K75" s="157">
        <f t="shared" si="386"/>
        <v>1</v>
      </c>
      <c r="L75" s="139">
        <f>(COUNTIFS('Estruturante Móvel'!$M:$M,$B74,'Estruturante Móvel'!$AM:$AM,L$4,'Estruturante Móvel'!$L:$L,'CRONOGRAMA_CONST+MIGRACAO'!$B75))</f>
        <v>0</v>
      </c>
      <c r="M75" s="140">
        <f>(COUNTIFS('Estruturante Móvel'!$M:$M,$B74,'Estruturante Móvel'!$C:$C,"&lt;&gt;PREVISTO",'Estruturante Móvel'!$G:$G,L$4,'Estruturante Móvel'!$L:$L,'CRONOGRAMA_CONST+MIGRACAO'!B$7))</f>
        <v>0</v>
      </c>
      <c r="N75" s="139">
        <f>(COUNTIFS('Estruturante Móvel'!$M:$M,$B74,'Estruturante Móvel'!$AM:$AM,N$4,'Estruturante Móvel'!$L:$L,'CRONOGRAMA_CONST+MIGRACAO'!$B75))</f>
        <v>0</v>
      </c>
      <c r="O75" s="140">
        <f>(COUNTIFS('Estruturante Móvel'!$M:$M,$B74,'Estruturante Móvel'!$C:$C,"&lt;&gt;PREVISTO",'Estruturante Móvel'!$G:$G,N$4,'Estruturante Móvel'!$L:$L,'CRONOGRAMA_CONST+MIGRACAO'!D$7))</f>
        <v>0</v>
      </c>
      <c r="P75" s="139">
        <f>(COUNTIFS('Estruturante Móvel'!$M:$M,$B74,'Estruturante Móvel'!$AM:$AM,P$4,'Estruturante Móvel'!$L:$L,'CRONOGRAMA_CONST+MIGRACAO'!$B75))</f>
        <v>0</v>
      </c>
      <c r="Q75" s="140">
        <f>(COUNTIFS('Estruturante Móvel'!$M:$M,$B74,'Estruturante Móvel'!$C:$C,"&lt;&gt;PREVISTO",'Estruturante Móvel'!$G:$G,P$4,'Estruturante Móvel'!$L:$L,'CRONOGRAMA_CONST+MIGRACAO'!F$7))</f>
        <v>0</v>
      </c>
      <c r="R75" s="139">
        <f>(COUNTIFS('Estruturante Móvel'!$M:$M,$B74,'Estruturante Móvel'!$AM:$AM,R$4,'Estruturante Móvel'!$L:$L,'CRONOGRAMA_CONST+MIGRACAO'!$B75))</f>
        <v>0</v>
      </c>
      <c r="S75" s="140">
        <f>(COUNTIFS('Estruturante Móvel'!$M:$M,$B74,'Estruturante Móvel'!$C:$C,"&lt;&gt;PREVISTO",'Estruturante Móvel'!$G:$G,R$4,'Estruturante Móvel'!$L:$L,'CRONOGRAMA_CONST+MIGRACAO'!H$7))</f>
        <v>0</v>
      </c>
      <c r="T75" s="139">
        <f>(COUNTIFS('Estruturante Móvel'!$M:$M,$B74,'Estruturante Móvel'!$AM:$AM,T$4,'Estruturante Móvel'!$L:$L,'CRONOGRAMA_CONST+MIGRACAO'!$B75))</f>
        <v>0</v>
      </c>
      <c r="U75" s="140">
        <f>(COUNTIFS('Estruturante Móvel'!$M:$M,$B74,'Estruturante Móvel'!$C:$C,"&lt;&gt;PREVISTO",'Estruturante Móvel'!$G:$G,T$4,'Estruturante Móvel'!$L:$L,'CRONOGRAMA_CONST+MIGRACAO'!J$7))</f>
        <v>0</v>
      </c>
      <c r="V75" s="139">
        <f>(COUNTIFS('Estruturante Móvel'!$M:$M,$B74,'Estruturante Móvel'!$AM:$AM,V$4,'Estruturante Móvel'!$L:$L,'CRONOGRAMA_CONST+MIGRACAO'!$B75))</f>
        <v>0</v>
      </c>
      <c r="W75" s="140">
        <f>(COUNTIFS('Estruturante Móvel'!$M:$M,$B74,'Estruturante Móvel'!$C:$C,"&lt;&gt;PREVISTO",'Estruturante Móvel'!$G:$G,V$4,'Estruturante Móvel'!$L:$L,'CRONOGRAMA_CONST+MIGRACAO'!L$7))</f>
        <v>0</v>
      </c>
      <c r="X75" s="139">
        <f>(COUNTIFS('Estruturante Móvel'!$M:$M,$B74,'Estruturante Móvel'!$AM:$AM,X$4,'Estruturante Móvel'!$L:$L,'CRONOGRAMA_CONST+MIGRACAO'!$B75))</f>
        <v>0</v>
      </c>
      <c r="Y75" s="140">
        <f>(COUNTIFS('Estruturante Móvel'!$M:$M,$B74,'Estruturante Móvel'!$C:$C,"&lt;&gt;PREVISTO",'Estruturante Móvel'!$G:$G,X$4,'Estruturante Móvel'!$L:$L,'CRONOGRAMA_CONST+MIGRACAO'!N$7))</f>
        <v>0</v>
      </c>
      <c r="Z75" s="139">
        <f>(COUNTIFS('Estruturante Móvel'!$M:$M,$B74,'Estruturante Móvel'!$AM:$AM,Z$4,'Estruturante Móvel'!$L:$L,'CRONOGRAMA_CONST+MIGRACAO'!$B75))</f>
        <v>0</v>
      </c>
      <c r="AA75" s="140">
        <f>(COUNTIFS('Estruturante Móvel'!$M:$M,$B74,'Estruturante Móvel'!$C:$C,"&lt;&gt;PREVISTO",'Estruturante Móvel'!$G:$G,Z$4,'Estruturante Móvel'!$L:$L,'CRONOGRAMA_CONST+MIGRACAO'!P$7))</f>
        <v>0</v>
      </c>
      <c r="AB75" s="139">
        <f>(COUNTIFS('Estruturante Móvel'!$M:$M,$B74,'Estruturante Móvel'!$AM:$AM,AB$4,'Estruturante Móvel'!$L:$L,'CRONOGRAMA_CONST+MIGRACAO'!$B75))</f>
        <v>0</v>
      </c>
      <c r="AC75" s="140">
        <f>(COUNTIFS('Estruturante Móvel'!$M:$M,$B74,'Estruturante Móvel'!$C:$C,"&lt;&gt;PREVISTO",'Estruturante Móvel'!$G:$G,AB$4,'Estruturante Móvel'!$L:$L,'CRONOGRAMA_CONST+MIGRACAO'!R$7))</f>
        <v>0</v>
      </c>
      <c r="AD75" s="139">
        <f>(COUNTIFS('Estruturante Móvel'!$M:$M,$B74,'Estruturante Móvel'!$AM:$AM,AD$4,'Estruturante Móvel'!$L:$L,'CRONOGRAMA_CONST+MIGRACAO'!$B75))</f>
        <v>0</v>
      </c>
      <c r="AE75" s="140">
        <f>(COUNTIFS('Estruturante Móvel'!$M:$M,$B74,'Estruturante Móvel'!$C:$C,"&lt;&gt;PREVISTO",'Estruturante Móvel'!$G:$G,AD$4,'Estruturante Móvel'!$L:$L,'CRONOGRAMA_CONST+MIGRACAO'!T$7))</f>
        <v>0</v>
      </c>
      <c r="AF75" s="139">
        <f>(COUNTIFS('Estruturante Móvel'!$M:$M,$B74,'Estruturante Móvel'!$AM:$AM,AF$4,'Estruturante Móvel'!$L:$L,'CRONOGRAMA_CONST+MIGRACAO'!$B75))</f>
        <v>0</v>
      </c>
      <c r="AG75" s="140">
        <f>(COUNTIFS('Estruturante Móvel'!$M:$M,$B74,'Estruturante Móvel'!$C:$C,"&lt;&gt;PREVISTO",'Estruturante Móvel'!$G:$G,AF$4,'Estruturante Móvel'!$L:$L,'CRONOGRAMA_CONST+MIGRACAO'!V$7))</f>
        <v>0</v>
      </c>
      <c r="AH75" s="139">
        <f>(COUNTIFS('Estruturante Móvel'!$M:$M,$B74,'Estruturante Móvel'!$AM:$AM,AH$4,'Estruturante Móvel'!$L:$L,'CRONOGRAMA_CONST+MIGRACAO'!$B75))</f>
        <v>0</v>
      </c>
      <c r="AI75" s="140">
        <f>(COUNTIFS('Estruturante Móvel'!$M:$M,$B74,'Estruturante Móvel'!$C:$C,"&lt;&gt;PREVISTO",'Estruturante Móvel'!$G:$G,AH$4,'Estruturante Móvel'!$L:$L,'CRONOGRAMA_CONST+MIGRACAO'!X$7))</f>
        <v>0</v>
      </c>
      <c r="AJ75" s="139">
        <f>(COUNTIFS('Estruturante Móvel'!$M:$M,$B74,'Estruturante Móvel'!$AM:$AM,AJ$4,'Estruturante Móvel'!$L:$L,'CRONOGRAMA_CONST+MIGRACAO'!$B75))</f>
        <v>0</v>
      </c>
      <c r="AK75" s="140">
        <f>(COUNTIFS('Estruturante Móvel'!$M:$M,$B74,'Estruturante Móvel'!$C:$C,"&lt;&gt;PREVISTO",'Estruturante Móvel'!$G:$G,AJ$4,'Estruturante Móvel'!$L:$L,'CRONOGRAMA_CONST+MIGRACAO'!Z$7))</f>
        <v>0</v>
      </c>
      <c r="AL75" s="139">
        <f>(COUNTIFS('Estruturante Móvel'!$M:$M,$B74,'Estruturante Móvel'!$AM:$AM,AL$4,'Estruturante Móvel'!$L:$L,'CRONOGRAMA_CONST+MIGRACAO'!$B75))</f>
        <v>0</v>
      </c>
      <c r="AM75" s="140">
        <f>(COUNTIFS('Estruturante Móvel'!$M:$M,$B74,'Estruturante Móvel'!$C:$C,"&lt;&gt;PREVISTO",'Estruturante Móvel'!$G:$G,AL$4,'Estruturante Móvel'!$L:$L,'CRONOGRAMA_CONST+MIGRACAO'!AB$7))</f>
        <v>0</v>
      </c>
      <c r="AN75" s="139">
        <f>(COUNTIFS('Estruturante Móvel'!$M:$M,$B74,'Estruturante Móvel'!$AM:$AM,AN$4,'Estruturante Móvel'!$L:$L,'CRONOGRAMA_CONST+MIGRACAO'!$B75))</f>
        <v>0</v>
      </c>
      <c r="AO75" s="140">
        <f>(COUNTIFS('Estruturante Móvel'!$M:$M,$B74,'Estruturante Móvel'!$C:$C,"&lt;&gt;PREVISTO",'Estruturante Móvel'!$G:$G,AN$4,'Estruturante Móvel'!$L:$L,'CRONOGRAMA_CONST+MIGRACAO'!AD$7))</f>
        <v>0</v>
      </c>
      <c r="AP75" s="139">
        <f>(COUNTIFS('Estruturante Móvel'!$M:$M,$B74,'Estruturante Móvel'!$AM:$AM,AP$4,'Estruturante Móvel'!$L:$L,'CRONOGRAMA_CONST+MIGRACAO'!$B75))</f>
        <v>0</v>
      </c>
      <c r="AQ75" s="140">
        <f>(COUNTIFS('Estruturante Móvel'!$M:$M,$B74,'Estruturante Móvel'!$C:$C,"&lt;&gt;PREVISTO",'Estruturante Móvel'!$G:$G,AP$4,'Estruturante Móvel'!$L:$L,'CRONOGRAMA_CONST+MIGRACAO'!AF$7))</f>
        <v>0</v>
      </c>
      <c r="AR75" s="139">
        <f>(COUNTIFS('Estruturante Móvel'!$M:$M,$B74,'Estruturante Móvel'!$AM:$AM,AR$4,'Estruturante Móvel'!$L:$L,'CRONOGRAMA_CONST+MIGRACAO'!$B75))</f>
        <v>0</v>
      </c>
      <c r="AS75" s="140">
        <f>(COUNTIFS('Estruturante Móvel'!$M:$M,$B74,'Estruturante Móvel'!$C:$C,"&lt;&gt;PREVISTO",'Estruturante Móvel'!$G:$G,AR$4,'Estruturante Móvel'!$L:$L,'CRONOGRAMA_CONST+MIGRACAO'!AH$7))</f>
        <v>0</v>
      </c>
      <c r="AT75" s="139">
        <f>(COUNTIFS('Estruturante Móvel'!$M:$M,$B74,'Estruturante Móvel'!$AM:$AM,AT$4,'Estruturante Móvel'!$L:$L,'CRONOGRAMA_CONST+MIGRACAO'!$B75))</f>
        <v>0</v>
      </c>
      <c r="AU75" s="140">
        <f>(COUNTIFS('Estruturante Móvel'!$M:$M,$B74,'Estruturante Móvel'!$C:$C,"&lt;&gt;PREVISTO",'Estruturante Móvel'!$G:$G,AT$4,'Estruturante Móvel'!$L:$L,'CRONOGRAMA_CONST+MIGRACAO'!AJ$7))</f>
        <v>0</v>
      </c>
      <c r="AV75" s="139">
        <f>(COUNTIFS('Estruturante Móvel'!$M:$M,$B74,'Estruturante Móvel'!$AM:$AM,AV$4,'Estruturante Móvel'!$L:$L,'CRONOGRAMA_CONST+MIGRACAO'!$B75))</f>
        <v>0</v>
      </c>
      <c r="AW75" s="140">
        <f>(COUNTIFS('Estruturante Móvel'!$M:$M,$B74,'Estruturante Móvel'!$C:$C,"&lt;&gt;PREVISTO",'Estruturante Móvel'!$G:$G,AV$4,'Estruturante Móvel'!$L:$L,'CRONOGRAMA_CONST+MIGRACAO'!AL$7))</f>
        <v>0</v>
      </c>
      <c r="AX75" s="139">
        <f>(COUNTIFS('Estruturante Móvel'!$M:$M,$B74,'Estruturante Móvel'!$AM:$AM,AX$4,'Estruturante Móvel'!$L:$L,'CRONOGRAMA_CONST+MIGRACAO'!$B75))</f>
        <v>0</v>
      </c>
      <c r="AY75" s="140">
        <f>(COUNTIFS('Estruturante Móvel'!$M:$M,$B74,'Estruturante Móvel'!$C:$C,"&lt;&gt;PREVISTO",'Estruturante Móvel'!$G:$G,AX$4,'Estruturante Móvel'!$L:$L,'CRONOGRAMA_CONST+MIGRACAO'!AN$7))</f>
        <v>0</v>
      </c>
      <c r="AZ75" s="139">
        <f>(COUNTIFS('Estruturante Móvel'!$M:$M,$B74,'Estruturante Móvel'!$AM:$AM,AZ$4,'Estruturante Móvel'!$L:$L,'CRONOGRAMA_CONST+MIGRACAO'!$B75))</f>
        <v>0</v>
      </c>
      <c r="BA75" s="140">
        <f>(COUNTIFS('Estruturante Móvel'!$M:$M,$B74,'Estruturante Móvel'!$C:$C,"&lt;&gt;PREVISTO",'Estruturante Móvel'!$G:$G,AZ$4,'Estruturante Móvel'!$L:$L,'CRONOGRAMA_CONST+MIGRACAO'!AP$7))</f>
        <v>0</v>
      </c>
      <c r="BB75" s="139">
        <f>(COUNTIFS('Estruturante Móvel'!$M:$M,$B74,'Estruturante Móvel'!$AM:$AM,BB$4,'Estruturante Móvel'!$L:$L,'CRONOGRAMA_CONST+MIGRACAO'!$B75))</f>
        <v>0</v>
      </c>
      <c r="BC75" s="140">
        <f>(COUNTIFS('Estruturante Móvel'!$M:$M,$B74,'Estruturante Móvel'!$C:$C,"&lt;&gt;PREVISTO",'Estruturante Móvel'!$G:$G,BB$4,'Estruturante Móvel'!$L:$L,'CRONOGRAMA_CONST+MIGRACAO'!AR$7))</f>
        <v>0</v>
      </c>
      <c r="BD75" s="139">
        <f>(COUNTIFS('Estruturante Móvel'!$M:$M,$B74,'Estruturante Móvel'!$AM:$AM,BD$4,'Estruturante Móvel'!$L:$L,'CRONOGRAMA_CONST+MIGRACAO'!$B75))</f>
        <v>0</v>
      </c>
      <c r="BE75" s="140">
        <f>(COUNTIFS('Estruturante Móvel'!$M:$M,$B74,'Estruturante Móvel'!$C:$C,"&lt;&gt;PREVISTO",'Estruturante Móvel'!$G:$G,BD$4,'Estruturante Móvel'!$L:$L,'CRONOGRAMA_CONST+MIGRACAO'!AT$7))</f>
        <v>0</v>
      </c>
      <c r="BF75" s="139">
        <f>(COUNTIFS('Estruturante Móvel'!$M:$M,$B74,'Estruturante Móvel'!$AM:$AM,BF$4,'Estruturante Móvel'!$L:$L,'CRONOGRAMA_CONST+MIGRACAO'!$B75))</f>
        <v>0</v>
      </c>
      <c r="BG75" s="140">
        <f>(COUNTIFS('Estruturante Móvel'!$M:$M,$B74,'Estruturante Móvel'!$C:$C,"&lt;&gt;PREVISTO",'Estruturante Móvel'!$G:$G,BF$4,'Estruturante Móvel'!$L:$L,'CRONOGRAMA_CONST+MIGRACAO'!AV$7))</f>
        <v>0</v>
      </c>
      <c r="BH75" s="139">
        <f>(COUNTIFS('Estruturante Móvel'!$M:$M,$B74,'Estruturante Móvel'!$AM:$AM,BH$4,'Estruturante Móvel'!$L:$L,'CRONOGRAMA_CONST+MIGRACAO'!$B75))</f>
        <v>0</v>
      </c>
      <c r="BI75" s="140">
        <f>(COUNTIFS('Estruturante Móvel'!$M:$M,$B74,'Estruturante Móvel'!$C:$C,"&lt;&gt;PREVISTO",'Estruturante Móvel'!$G:$G,BH$4,'Estruturante Móvel'!$L:$L,'CRONOGRAMA_CONST+MIGRACAO'!AX$7))</f>
        <v>0</v>
      </c>
      <c r="BJ75" s="139">
        <f>(COUNTIFS('Estruturante Móvel'!$M:$M,$B74,'Estruturante Móvel'!$AM:$AM,BJ$4,'Estruturante Móvel'!$L:$L,'CRONOGRAMA_CONST+MIGRACAO'!$B75))</f>
        <v>0</v>
      </c>
      <c r="BK75" s="140">
        <f>(COUNTIFS('Estruturante Móvel'!$M:$M,$B74,'Estruturante Móvel'!$C:$C,"&lt;&gt;PREVISTO",'Estruturante Móvel'!$G:$G,BJ$4,'Estruturante Móvel'!$L:$L,'CRONOGRAMA_CONST+MIGRACAO'!AZ$7))</f>
        <v>0</v>
      </c>
      <c r="BL75" s="139">
        <f>(COUNTIFS('Estruturante Móvel'!$M:$M,$B74,'Estruturante Móvel'!$AM:$AM,BL$4,'Estruturante Móvel'!$L:$L,'CRONOGRAMA_CONST+MIGRACAO'!$B75))</f>
        <v>0</v>
      </c>
      <c r="BM75" s="140">
        <f>(COUNTIFS('Estruturante Móvel'!$M:$M,$B74,'Estruturante Móvel'!$C:$C,"&lt;&gt;PREVISTO",'Estruturante Móvel'!$G:$G,BL$4,'Estruturante Móvel'!$L:$L,'CRONOGRAMA_CONST+MIGRACAO'!BB$7))</f>
        <v>0</v>
      </c>
      <c r="BN75" s="139">
        <f>(COUNTIFS('Estruturante Móvel'!$M:$M,$B74,'Estruturante Móvel'!$AM:$AM,BN$4,'Estruturante Móvel'!$L:$L,'CRONOGRAMA_CONST+MIGRACAO'!$B75))</f>
        <v>0</v>
      </c>
      <c r="BO75" s="140">
        <f>(COUNTIFS('Estruturante Móvel'!$M:$M,$B74,'Estruturante Móvel'!$C:$C,"&lt;&gt;PREVISTO",'Estruturante Móvel'!$G:$G,BN$4,'Estruturante Móvel'!$L:$L,'CRONOGRAMA_CONST+MIGRACAO'!BD$7))</f>
        <v>0</v>
      </c>
      <c r="BP75" s="139">
        <f>(COUNTIFS('Estruturante Móvel'!$M:$M,$B74,'Estruturante Móvel'!$AM:$AM,BP$4,'Estruturante Móvel'!$L:$L,'CRONOGRAMA_CONST+MIGRACAO'!$B75))</f>
        <v>0</v>
      </c>
      <c r="BQ75" s="140">
        <f>(COUNTIFS('Estruturante Móvel'!$M:$M,$B74,'Estruturante Móvel'!$C:$C,"&lt;&gt;PREVISTO",'Estruturante Móvel'!$G:$G,BP$4,'Estruturante Móvel'!$L:$L,'CRONOGRAMA_CONST+MIGRACAO'!BF$7))</f>
        <v>0</v>
      </c>
      <c r="BR75" s="139">
        <f>(COUNTIFS('Estruturante Móvel'!$M:$M,$B74,'Estruturante Móvel'!$AM:$AM,BR$4,'Estruturante Móvel'!$L:$L,'CRONOGRAMA_CONST+MIGRACAO'!$B75))</f>
        <v>0</v>
      </c>
      <c r="BS75" s="140">
        <f>(COUNTIFS('Estruturante Móvel'!$M:$M,$B74,'Estruturante Móvel'!$C:$C,"&lt;&gt;PREVISTO",'Estruturante Móvel'!$G:$G,BR$4,'Estruturante Móvel'!$L:$L,'CRONOGRAMA_CONST+MIGRACAO'!BH$7))</f>
        <v>0</v>
      </c>
      <c r="BT75" s="139">
        <f>(COUNTIFS('Estruturante Móvel'!$M:$M,$B75,'Estruturante Móvel'!$AM:$AM,BT$4))-(COUNTIFS('Estruturante Móvel'!$M:$M,$B75,'Estruturante Móvel'!$AM:$AM,BT$4,'Estruturante Móvel'!$AQ:$AQ,"REPARO FO"))</f>
        <v>0</v>
      </c>
      <c r="BU75" s="140">
        <f>(COUNTIFS('Estruturante Móvel'!$M:$M,$B74,'Estruturante Móvel'!$C:$C,"&lt;&gt;PREVISTO",'Estruturante Móvel'!$G:$G,BT$4,'Estruturante Móvel'!$L:$L,'CRONOGRAMA_CONST+MIGRACAO'!BJ$7))</f>
        <v>0</v>
      </c>
      <c r="BV75" s="139">
        <f>(COUNTIFS('Estruturante Móvel'!$M:$M,$B75,'Estruturante Móvel'!$AM:$AM,BV$4))-(COUNTIFS('Estruturante Móvel'!$M:$M,$B75,'Estruturante Móvel'!$AM:$AM,BV$4,'Estruturante Móvel'!$AQ:$AQ,"REPARO FO"))</f>
        <v>0</v>
      </c>
      <c r="BW75" s="140">
        <f>(COUNTIFS('Estruturante Móvel'!$M:$M,$B74,'Estruturante Móvel'!$C:$C,"&lt;&gt;PREVISTO",'Estruturante Móvel'!$G:$G,BV$4,'Estruturante Móvel'!$L:$L,'CRONOGRAMA_CONST+MIGRACAO'!BL$7))</f>
        <v>0</v>
      </c>
      <c r="BX75" s="139">
        <f>(COUNTIFS('Estruturante Móvel'!$M:$M,$B75,'Estruturante Móvel'!$AM:$AM,BX$4))-(COUNTIFS('Estruturante Móvel'!$M:$M,$B75,'Estruturante Móvel'!$AM:$AM,BX$4,'Estruturante Móvel'!$AQ:$AQ,"REPARO FO"))</f>
        <v>0</v>
      </c>
      <c r="BY75" s="140">
        <f>(COUNTIFS('Estruturante Móvel'!$M:$M,$B74,'Estruturante Móvel'!$C:$C,"&lt;&gt;PREVISTO",'Estruturante Móvel'!$G:$G,BX$4,'Estruturante Móvel'!$L:$L,'CRONOGRAMA_CONST+MIGRACAO'!BN$7))</f>
        <v>0</v>
      </c>
      <c r="BZ75" s="139">
        <f>(COUNTIFS('Estruturante Móvel'!$M:$M,$B75,'Estruturante Móvel'!$AM:$AM,BZ$4))-(COUNTIFS('Estruturante Móvel'!$M:$M,$B75,'Estruturante Móvel'!$AM:$AM,BZ$4,'Estruturante Móvel'!$AQ:$AQ,"REPARO FO"))</f>
        <v>0</v>
      </c>
      <c r="CA75" s="140">
        <f>(COUNTIFS('Estruturante Móvel'!$M:$M,$B74,'Estruturante Móvel'!$C:$C,"&lt;&gt;PREVISTO",'Estruturante Móvel'!$G:$G,BZ$4,'Estruturante Móvel'!$L:$L,'CRONOGRAMA_CONST+MIGRACAO'!BP$7))</f>
        <v>0</v>
      </c>
      <c r="CB75" s="139">
        <f>(COUNTIFS('Estruturante Móvel'!$M:$M,$B75,'Estruturante Móvel'!$AM:$AM,CB$4))-(COUNTIFS('Estruturante Móvel'!$M:$M,$B75,'Estruturante Móvel'!$AM:$AM,CB$4,'Estruturante Móvel'!$AQ:$AQ,"REPARO FO"))</f>
        <v>0</v>
      </c>
      <c r="CC75" s="140">
        <f>(COUNTIFS('Estruturante Móvel'!$M:$M,$B74,'Estruturante Móvel'!$C:$C,"&lt;&gt;PREVISTO",'Estruturante Móvel'!$G:$G,CB$4,'Estruturante Móvel'!$L:$L,'CRONOGRAMA_CONST+MIGRACAO'!BR$7))</f>
        <v>0</v>
      </c>
      <c r="CD75" s="139">
        <f>(COUNTIFS('Estruturante Móvel'!$M:$M,$B75,'Estruturante Móvel'!$AM:$AM,CD$4))-(COUNTIFS('Estruturante Móvel'!$M:$M,$B75,'Estruturante Móvel'!$AM:$AM,CD$4,'Estruturante Móvel'!$AQ:$AQ,"REPARO FO"))</f>
        <v>0</v>
      </c>
      <c r="CE75" s="140">
        <f>(COUNTIFS('Estruturante Móvel'!$M:$M,$B74,'Estruturante Móvel'!$C:$C,"&lt;&gt;PREVISTO",'Estruturante Móvel'!$G:$G,CD$4,'Estruturante Móvel'!$L:$L,'CRONOGRAMA_CONST+MIGRACAO'!BT$7))</f>
        <v>0</v>
      </c>
      <c r="CF75" s="139">
        <f>(COUNTIFS('Estruturante Móvel'!$M:$M,$B75,'Estruturante Móvel'!$AM:$AM,CF$4))-(COUNTIFS('Estruturante Móvel'!$M:$M,$B75,'Estruturante Móvel'!$AM:$AM,CF$4,'Estruturante Móvel'!$AQ:$AQ,"REPARO FO"))</f>
        <v>0</v>
      </c>
      <c r="CG75" s="140">
        <f>(COUNTIFS('Estruturante Móvel'!$M:$M,$B74,'Estruturante Móvel'!$C:$C,"&lt;&gt;PREVISTO",'Estruturante Móvel'!$G:$G,CF$4,'Estruturante Móvel'!$L:$L,'CRONOGRAMA_CONST+MIGRACAO'!BV$7))</f>
        <v>0</v>
      </c>
      <c r="CH75" s="139">
        <f>(COUNTIFS('Estruturante Móvel'!$M:$M,$B75,'Estruturante Móvel'!$AM:$AM,CH$4))-(COUNTIFS('Estruturante Móvel'!$M:$M,$B75,'Estruturante Móvel'!$AM:$AM,CH$4,'Estruturante Móvel'!$AQ:$AQ,"REPARO FO"))</f>
        <v>0</v>
      </c>
      <c r="CI75" s="140">
        <f>(COUNTIFS('Estruturante Móvel'!$M:$M,$B74,'Estruturante Móvel'!$C:$C,"&lt;&gt;PREVISTO",'Estruturante Móvel'!$G:$G,CH$4,'Estruturante Móvel'!$L:$L,'CRONOGRAMA_CONST+MIGRACAO'!BX$7))</f>
        <v>0</v>
      </c>
      <c r="CJ75" s="139">
        <f>(COUNTIFS('Estruturante Móvel'!$M:$M,$B75,'Estruturante Móvel'!$AM:$AM,CJ$4))-(COUNTIFS('Estruturante Móvel'!$M:$M,$B75,'Estruturante Móvel'!$AM:$AM,CJ$4,'Estruturante Móvel'!$AQ:$AQ,"REPARO FO"))</f>
        <v>0</v>
      </c>
      <c r="CK75" s="140">
        <f>(COUNTIFS('Estruturante Móvel'!$M:$M,$B74,'Estruturante Móvel'!$C:$C,"&lt;&gt;PREVISTO",'Estruturante Móvel'!$G:$G,CJ$4,'Estruturante Móvel'!$L:$L,'CRONOGRAMA_CONST+MIGRACAO'!BZ$7))</f>
        <v>0</v>
      </c>
      <c r="CL75" s="139">
        <f>(COUNTIFS('Estruturante Móvel'!$M:$M,$B75,'Estruturante Móvel'!$AM:$AM,CL$4))-(COUNTIFS('Estruturante Móvel'!$M:$M,$B75,'Estruturante Móvel'!$AM:$AM,CL$4,'Estruturante Móvel'!$AQ:$AQ,"REPARO FO"))</f>
        <v>0</v>
      </c>
      <c r="CM75" s="140">
        <f>(COUNTIFS('Estruturante Móvel'!$M:$M,$B74,'Estruturante Móvel'!$C:$C,"&lt;&gt;PREVISTO",'Estruturante Móvel'!$G:$G,CL$4,'Estruturante Móvel'!$L:$L,'CRONOGRAMA_CONST+MIGRACAO'!CB$7))</f>
        <v>0</v>
      </c>
      <c r="CN75" s="139">
        <f>(COUNTIFS('Estruturante Móvel'!$M:$M,$B75,'Estruturante Móvel'!$AM:$AM,CN$4))-(COUNTIFS('Estruturante Móvel'!$M:$M,$B75,'Estruturante Móvel'!$AM:$AM,CN$4,'Estruturante Móvel'!$AQ:$AQ,"REPARO FO"))</f>
        <v>0</v>
      </c>
      <c r="CO75" s="140">
        <f>(COUNTIFS('Estruturante Móvel'!$M:$M,$B74,'Estruturante Móvel'!$C:$C,"&lt;&gt;PREVISTO",'Estruturante Móvel'!$G:$G,CN$4,'Estruturante Móvel'!$L:$L,'CRONOGRAMA_CONST+MIGRACAO'!CD$7))</f>
        <v>0</v>
      </c>
      <c r="CP75" s="139">
        <f>(COUNTIFS('Estruturante Móvel'!$M:$M,$B75,'Estruturante Móvel'!$AM:$AM,CP$4))-(COUNTIFS('Estruturante Móvel'!$M:$M,$B75,'Estruturante Móvel'!$AM:$AM,CP$4,'Estruturante Móvel'!$AQ:$AQ,"REPARO FO"))</f>
        <v>0</v>
      </c>
      <c r="CQ75" s="140">
        <f>(COUNTIFS('Estruturante Móvel'!$M:$M,$B74,'Estruturante Móvel'!$C:$C,"&lt;&gt;PREVISTO",'Estruturante Móvel'!$G:$G,CP$4,'Estruturante Móvel'!$L:$L,'CRONOGRAMA_CONST+MIGRACAO'!CF$7))</f>
        <v>0</v>
      </c>
      <c r="CR75" s="139">
        <f>(COUNTIFS('Estruturante Móvel'!$M:$M,$B75,'Estruturante Móvel'!$AM:$AM,CR$4))-(COUNTIFS('Estruturante Móvel'!$M:$M,$B75,'Estruturante Móvel'!$AM:$AM,CR$4,'Estruturante Móvel'!$AQ:$AQ,"REPARO FO"))</f>
        <v>0</v>
      </c>
      <c r="CS75" s="140">
        <f>(COUNTIFS('Estruturante Móvel'!$M:$M,$B74,'Estruturante Móvel'!$C:$C,"&lt;&gt;PREVISTO",'Estruturante Móvel'!$G:$G,CR$4,'Estruturante Móvel'!$L:$L,'CRONOGRAMA_CONST+MIGRACAO'!CH$7))</f>
        <v>0</v>
      </c>
      <c r="CT75" s="139">
        <f>(COUNTIFS('Estruturante Móvel'!$M:$M,$B75,'Estruturante Móvel'!$AM:$AM,CT$4))-(COUNTIFS('Estruturante Móvel'!$M:$M,$B75,'Estruturante Móvel'!$AM:$AM,CT$4,'Estruturante Móvel'!$AQ:$AQ,"REPARO FO"))</f>
        <v>0</v>
      </c>
      <c r="CU75" s="140">
        <f>(COUNTIFS('Estruturante Móvel'!$M:$M,$B74,'Estruturante Móvel'!$C:$C,"&lt;&gt;PREVISTO",'Estruturante Móvel'!$G:$G,CT$4,'Estruturante Móvel'!$L:$L,'CRONOGRAMA_CONST+MIGRACAO'!CJ$7))</f>
        <v>0</v>
      </c>
      <c r="CV75" s="139">
        <f>(COUNTIFS('Estruturante Móvel'!$M:$M,$B75,'Estruturante Móvel'!$AM:$AM,CV$4))-(COUNTIFS('Estruturante Móvel'!$M:$M,$B75,'Estruturante Móvel'!$AM:$AM,CV$4,'Estruturante Móvel'!$AQ:$AQ,"REPARO FO"))</f>
        <v>0</v>
      </c>
      <c r="CW75" s="140">
        <f>(COUNTIFS('Estruturante Móvel'!$M:$M,$B74,'Estruturante Móvel'!$C:$C,"&lt;&gt;PREVISTO",'Estruturante Móvel'!$G:$G,CV$4,'Estruturante Móvel'!$L:$L,'CRONOGRAMA_CONST+MIGRACAO'!CL$7))</f>
        <v>0</v>
      </c>
      <c r="CX75" s="139">
        <f>(COUNTIFS('Estruturante Móvel'!$M:$M,$B75,'Estruturante Móvel'!$AM:$AM,CX$4))-(COUNTIFS('Estruturante Móvel'!$M:$M,$B75,'Estruturante Móvel'!$AM:$AM,CX$4,'Estruturante Móvel'!$AQ:$AQ,"REPARO FO"))</f>
        <v>0</v>
      </c>
      <c r="CY75" s="140">
        <f>(COUNTIFS('Estruturante Móvel'!$M:$M,$B74,'Estruturante Móvel'!$C:$C,"&lt;&gt;PREVISTO",'Estruturante Móvel'!$G:$G,CX$4,'Estruturante Móvel'!$L:$L,'CRONOGRAMA_CONST+MIGRACAO'!CN$7))</f>
        <v>0</v>
      </c>
      <c r="CZ75" s="139">
        <f>(COUNTIFS('Estruturante Móvel'!$M:$M,$B75,'Estruturante Móvel'!$AM:$AM,CZ$4))-(COUNTIFS('Estruturante Móvel'!$M:$M,$B75,'Estruturante Móvel'!$AM:$AM,CZ$4,'Estruturante Móvel'!$AQ:$AQ,"REPARO FO"))</f>
        <v>0</v>
      </c>
      <c r="DA75" s="140">
        <f>(COUNTIFS('Estruturante Móvel'!$M:$M,$B74,'Estruturante Móvel'!$C:$C,"&lt;&gt;PREVISTO",'Estruturante Móvel'!$G:$G,CZ$4,'Estruturante Móvel'!$L:$L,'CRONOGRAMA_CONST+MIGRACAO'!CP$7))</f>
        <v>0</v>
      </c>
      <c r="DB75" s="139">
        <f>(COUNTIFS('Estruturante Móvel'!$M:$M,$B75,'Estruturante Móvel'!$AM:$AM,DB$4))-(COUNTIFS('Estruturante Móvel'!$M:$M,$B75,'Estruturante Móvel'!$AM:$AM,DB$4,'Estruturante Móvel'!$AQ:$AQ,"REPARO FO"))</f>
        <v>0</v>
      </c>
      <c r="DC75" s="140">
        <f>(COUNTIFS('Estruturante Móvel'!$M:$M,$B74,'Estruturante Móvel'!$C:$C,"&lt;&gt;PREVISTO",'Estruturante Móvel'!$G:$G,DB$4,'Estruturante Móvel'!$L:$L,'CRONOGRAMA_CONST+MIGRACAO'!CR$7))</f>
        <v>0</v>
      </c>
      <c r="DD75" s="139">
        <f>(COUNTIFS('Estruturante Móvel'!$M:$M,$B75,'Estruturante Móvel'!$AM:$AM,DD$4))-(COUNTIFS('Estruturante Móvel'!$M:$M,$B75,'Estruturante Móvel'!$AM:$AM,DD$4,'Estruturante Móvel'!$AQ:$AQ,"REPARO FO"))</f>
        <v>0</v>
      </c>
      <c r="DE75" s="140">
        <f>(COUNTIFS('Estruturante Móvel'!$M:$M,$B74,'Estruturante Móvel'!$C:$C,"&lt;&gt;PREVISTO",'Estruturante Móvel'!$G:$G,DD$4,'Estruturante Móvel'!$L:$L,'CRONOGRAMA_CONST+MIGRACAO'!CT$7))</f>
        <v>0</v>
      </c>
      <c r="DF75" s="139">
        <f>(COUNTIFS('Estruturante Móvel'!$M:$M,$B75,'Estruturante Móvel'!$AM:$AM,DF$4))-(COUNTIFS('Estruturante Móvel'!$M:$M,$B75,'Estruturante Móvel'!$AM:$AM,DF$4,'Estruturante Móvel'!$AQ:$AQ,"REPARO FO"))</f>
        <v>0</v>
      </c>
      <c r="DG75" s="140">
        <f>(COUNTIFS('Estruturante Móvel'!$M:$M,$B74,'Estruturante Móvel'!$C:$C,"&lt;&gt;PREVISTO",'Estruturante Móvel'!$G:$G,DF$4,'Estruturante Móvel'!$L:$L,'CRONOGRAMA_CONST+MIGRACAO'!CV$7))</f>
        <v>0</v>
      </c>
      <c r="DH75" s="139">
        <f>(COUNTIFS('Estruturante Móvel'!$M:$M,$B75,'Estruturante Móvel'!$AM:$AM,DH$4))-(COUNTIFS('Estruturante Móvel'!$M:$M,$B75,'Estruturante Móvel'!$AM:$AM,DH$4,'Estruturante Móvel'!$AQ:$AQ,"REPARO FO"))</f>
        <v>0</v>
      </c>
      <c r="DI75" s="140">
        <f>(COUNTIFS('Estruturante Móvel'!$M:$M,$B74,'Estruturante Móvel'!$C:$C,"&lt;&gt;PREVISTO",'Estruturante Móvel'!$G:$G,DH$4,'Estruturante Móvel'!$L:$L,'CRONOGRAMA_CONST+MIGRACAO'!CX$7))</f>
        <v>0</v>
      </c>
      <c r="DJ75" s="139">
        <f>(COUNTIFS('Estruturante Móvel'!$M:$M,$B75,'Estruturante Móvel'!$AM:$AM,DJ$4))-(COUNTIFS('Estruturante Móvel'!$M:$M,$B75,'Estruturante Móvel'!$AM:$AM,DJ$4,'Estruturante Móvel'!$AQ:$AQ,"REPARO FO"))</f>
        <v>0</v>
      </c>
      <c r="DK75" s="140">
        <f>(COUNTIFS('Estruturante Móvel'!$M:$M,$B74,'Estruturante Móvel'!$C:$C,"&lt;&gt;PREVISTO",'Estruturante Móvel'!$G:$G,DJ$4,'Estruturante Móvel'!$L:$L,'CRONOGRAMA_CONST+MIGRACAO'!CZ$7))</f>
        <v>0</v>
      </c>
      <c r="DL75" s="139">
        <f>(COUNTIFS('Estruturante Móvel'!$M:$M,$B75,'Estruturante Móvel'!$AM:$AM,DL$4))-(COUNTIFS('Estruturante Móvel'!$M:$M,$B75,'Estruturante Móvel'!$AM:$AM,DL$4,'Estruturante Móvel'!$AQ:$AQ,"REPARO FO"))</f>
        <v>0</v>
      </c>
      <c r="DM75" s="140">
        <f>(COUNTIFS('Estruturante Móvel'!$M:$M,$B74,'Estruturante Móvel'!$C:$C,"&lt;&gt;PREVISTO",'Estruturante Móvel'!$G:$G,DL$4,'Estruturante Móvel'!$L:$L,'CRONOGRAMA_CONST+MIGRACAO'!DB$7))</f>
        <v>0</v>
      </c>
      <c r="DN75" s="139">
        <f>(COUNTIFS('Estruturante Móvel'!$M:$M,$B75,'Estruturante Móvel'!$AM:$AM,DN$4))-(COUNTIFS('Estruturante Móvel'!$M:$M,$B75,'Estruturante Móvel'!$AM:$AM,DN$4,'Estruturante Móvel'!$AQ:$AQ,"REPARO FO"))</f>
        <v>0</v>
      </c>
      <c r="DO75" s="140">
        <f>(COUNTIFS('Estruturante Móvel'!$M:$M,$B74,'Estruturante Móvel'!$C:$C,"&lt;&gt;PREVISTO",'Estruturante Móvel'!$G:$G,DN$4,'Estruturante Móvel'!$L:$L,'CRONOGRAMA_CONST+MIGRACAO'!DD$7))</f>
        <v>0</v>
      </c>
      <c r="DP75" s="139">
        <f>(COUNTIFS('Estruturante Móvel'!$M:$M,$B75,'Estruturante Móvel'!$AM:$AM,DP$4))-(COUNTIFS('Estruturante Móvel'!$M:$M,$B75,'Estruturante Móvel'!$AM:$AM,DP$4,'Estruturante Móvel'!$AQ:$AQ,"REPARO FO"))</f>
        <v>0</v>
      </c>
      <c r="DQ75" s="140">
        <f>(COUNTIFS('Estruturante Móvel'!$M:$M,$B74,'Estruturante Móvel'!$C:$C,"&lt;&gt;PREVISTO",'Estruturante Móvel'!$G:$G,DP$4,'Estruturante Móvel'!$L:$L,'CRONOGRAMA_CONST+MIGRACAO'!DF$7))</f>
        <v>0</v>
      </c>
      <c r="DR75" s="139">
        <f>(COUNTIFS('Estruturante Móvel'!$M:$M,$B75,'Estruturante Móvel'!$AM:$AM,DR$4))-(COUNTIFS('Estruturante Móvel'!$M:$M,$B75,'Estruturante Móvel'!$AM:$AM,DR$4,'Estruturante Móvel'!$AQ:$AQ,"REPARO FO"))</f>
        <v>0</v>
      </c>
      <c r="DS75" s="140">
        <f>(COUNTIFS('Estruturante Móvel'!$M:$M,$B74,'Estruturante Móvel'!$C:$C,"&lt;&gt;PREVISTO",'Estruturante Móvel'!$G:$G,DR$4,'Estruturante Móvel'!$L:$L,'CRONOGRAMA_CONST+MIGRACAO'!DH$7))</f>
        <v>0</v>
      </c>
      <c r="DT75" s="139">
        <f>(COUNTIFS('Estruturante Móvel'!$M:$M,$B75,'Estruturante Móvel'!$AM:$AM,DT$4))-(COUNTIFS('Estruturante Móvel'!$M:$M,$B75,'Estruturante Móvel'!$AM:$AM,DT$4,'Estruturante Móvel'!$AQ:$AQ,"REPARO FO"))</f>
        <v>0</v>
      </c>
      <c r="DU75" s="140">
        <f>(COUNTIFS('Estruturante Móvel'!$M:$M,$B74,'Estruturante Móvel'!$C:$C,"&lt;&gt;PREVISTO",'Estruturante Móvel'!$G:$G,DT$4,'Estruturante Móvel'!$L:$L,'CRONOGRAMA_CONST+MIGRACAO'!DJ$7))</f>
        <v>0</v>
      </c>
      <c r="DV75" s="139">
        <f>(COUNTIFS('Estruturante Móvel'!$M:$M,$B75,'Estruturante Móvel'!$AM:$AM,DV$4))-(COUNTIFS('Estruturante Móvel'!$M:$M,$B75,'Estruturante Móvel'!$AM:$AM,DV$4,'Estruturante Móvel'!$AQ:$AQ,"REPARO FO"))</f>
        <v>0</v>
      </c>
      <c r="DW75" s="140">
        <f>(COUNTIFS('Estruturante Móvel'!$M:$M,$B74,'Estruturante Móvel'!$C:$C,"&lt;&gt;PREVISTO",'Estruturante Móvel'!$G:$G,DV$4,'Estruturante Móvel'!$L:$L,'CRONOGRAMA_CONST+MIGRACAO'!DL$7))</f>
        <v>0</v>
      </c>
      <c r="DX75" s="139">
        <f>(COUNTIFS('Estruturante Móvel'!$M:$M,$B75,'Estruturante Móvel'!$AM:$AM,DX$4))-(COUNTIFS('Estruturante Móvel'!$M:$M,$B75,'Estruturante Móvel'!$AM:$AM,DX$4,'Estruturante Móvel'!$AQ:$AQ,"REPARO FO"))</f>
        <v>0</v>
      </c>
      <c r="DY75" s="140">
        <f>(COUNTIFS('Estruturante Móvel'!$M:$M,$B74,'Estruturante Móvel'!$C:$C,"&lt;&gt;PREVISTO",'Estruturante Móvel'!$G:$G,DX$4,'Estruturante Móvel'!$L:$L,'CRONOGRAMA_CONST+MIGRACAO'!DN$7))</f>
        <v>0</v>
      </c>
      <c r="DZ75" s="139">
        <f>(COUNTIFS('Estruturante Móvel'!$M:$M,$B75,'Estruturante Móvel'!$AM:$AM,DZ$4))-(COUNTIFS('Estruturante Móvel'!$M:$M,$B75,'Estruturante Móvel'!$AM:$AM,DZ$4,'Estruturante Móvel'!$AQ:$AQ,"REPARO FO"))</f>
        <v>0</v>
      </c>
      <c r="EA75" s="140">
        <f>(COUNTIFS('Estruturante Móvel'!$M:$M,$B74,'Estruturante Móvel'!$C:$C,"&lt;&gt;PREVISTO",'Estruturante Móvel'!$G:$G,DZ$4,'Estruturante Móvel'!$L:$L,'CRONOGRAMA_CONST+MIGRACAO'!DP$7))</f>
        <v>0</v>
      </c>
      <c r="EB75" s="139">
        <f>(COUNTIFS('Estruturante Móvel'!$M:$M,$B75,'Estruturante Móvel'!$AM:$AM,EB$4))-(COUNTIFS('Estruturante Móvel'!$M:$M,$B75,'Estruturante Móvel'!$AM:$AM,EB$4,'Estruturante Móvel'!$AQ:$AQ,"REPARO FO"))</f>
        <v>0</v>
      </c>
      <c r="EC75" s="140">
        <f>(COUNTIFS('Estruturante Móvel'!$M:$M,$B74,'Estruturante Móvel'!$C:$C,"&lt;&gt;PREVISTO",'Estruturante Móvel'!$G:$G,EB$4,'Estruturante Móvel'!$L:$L,'CRONOGRAMA_CONST+MIGRACAO'!DR$7))</f>
        <v>0</v>
      </c>
      <c r="ED75" s="139">
        <f>(COUNTIFS('Estruturante Móvel'!$M:$M,$B75,'Estruturante Móvel'!$AM:$AM,ED$4))-(COUNTIFS('Estruturante Móvel'!$M:$M,$B75,'Estruturante Móvel'!$AM:$AM,ED$4,'Estruturante Móvel'!$AQ:$AQ,"REPARO FO"))</f>
        <v>0</v>
      </c>
      <c r="EE75" s="140">
        <f>(COUNTIFS('Estruturante Móvel'!$M:$M,$B74,'Estruturante Móvel'!$C:$C,"&lt;&gt;PREVISTO",'Estruturante Móvel'!$G:$G,ED$4,'Estruturante Móvel'!$L:$L,'CRONOGRAMA_CONST+MIGRACAO'!DT$7))</f>
        <v>0</v>
      </c>
      <c r="EF75" s="139">
        <f>(COUNTIFS('Estruturante Móvel'!$M:$M,$B75,'Estruturante Móvel'!$AM:$AM,EF$4))-(COUNTIFS('Estruturante Móvel'!$M:$M,$B75,'Estruturante Móvel'!$AM:$AM,EF$4,'Estruturante Móvel'!$AQ:$AQ,"REPARO FO"))</f>
        <v>0</v>
      </c>
      <c r="EG75" s="140">
        <f>(COUNTIFS('Estruturante Móvel'!$M:$M,$B74,'Estruturante Móvel'!$C:$C,"&lt;&gt;PREVISTO",'Estruturante Móvel'!$G:$G,EF$4,'Estruturante Móvel'!$L:$L,'CRONOGRAMA_CONST+MIGRACAO'!DV$7))</f>
        <v>0</v>
      </c>
      <c r="EH75" s="139">
        <f>(COUNTIFS('Estruturante Móvel'!$M:$M,$B75,'Estruturante Móvel'!$AM:$AM,EH$4))-(COUNTIFS('Estruturante Móvel'!$M:$M,$B75,'Estruturante Móvel'!$AM:$AM,EH$4,'Estruturante Móvel'!$AQ:$AQ,"REPARO FO"))</f>
        <v>0</v>
      </c>
      <c r="EI75" s="140">
        <f>(COUNTIFS('Estruturante Móvel'!$M:$M,$B74,'Estruturante Móvel'!$C:$C,"&lt;&gt;PREVISTO",'Estruturante Móvel'!$G:$G,EH$4,'Estruturante Móvel'!$L:$L,'CRONOGRAMA_CONST+MIGRACAO'!DX$7))</f>
        <v>0</v>
      </c>
      <c r="EJ75" s="139">
        <f>(COUNTIFS('Estruturante Móvel'!$M:$M,$B75,'Estruturante Móvel'!$AM:$AM,EJ$4))-(COUNTIFS('Estruturante Móvel'!$M:$M,$B75,'Estruturante Móvel'!$AM:$AM,EJ$4,'Estruturante Móvel'!$AQ:$AQ,"REPARO FO"))</f>
        <v>0</v>
      </c>
      <c r="EK75" s="140">
        <f>(COUNTIFS('Estruturante Móvel'!$M:$M,$B74,'Estruturante Móvel'!$C:$C,"&lt;&gt;PREVISTO",'Estruturante Móvel'!$G:$G,EJ$4,'Estruturante Móvel'!$L:$L,'CRONOGRAMA_CONST+MIGRACAO'!DZ$7))</f>
        <v>0</v>
      </c>
      <c r="EL75" s="139">
        <f>(COUNTIFS('Estruturante Móvel'!$M:$M,$B75,'Estruturante Móvel'!$AM:$AM,EL$4))-(COUNTIFS('Estruturante Móvel'!$M:$M,$B75,'Estruturante Móvel'!$AM:$AM,EL$4,'Estruturante Móvel'!$AQ:$AQ,"REPARO FO"))</f>
        <v>0</v>
      </c>
      <c r="EM75" s="140">
        <f>(COUNTIFS('Estruturante Móvel'!$M:$M,$B74,'Estruturante Móvel'!$C:$C,"&lt;&gt;PREVISTO",'Estruturante Móvel'!$G:$G,EL$4,'Estruturante Móvel'!$L:$L,'CRONOGRAMA_CONST+MIGRACAO'!EB$7))</f>
        <v>0</v>
      </c>
      <c r="EN75" s="139">
        <f>(COUNTIFS('Estruturante Móvel'!$M:$M,$B75,'Estruturante Móvel'!$AM:$AM,EN$4))-(COUNTIFS('Estruturante Móvel'!$M:$M,$B75,'Estruturante Móvel'!$AM:$AM,EN$4,'Estruturante Móvel'!$AQ:$AQ,"REPARO FO"))</f>
        <v>0</v>
      </c>
      <c r="EO75" s="140">
        <f>(COUNTIFS('Estruturante Móvel'!$M:$M,$B74,'Estruturante Móvel'!$C:$C,"&lt;&gt;PREVISTO",'Estruturante Móvel'!$G:$G,EN$4,'Estruturante Móvel'!$L:$L,'CRONOGRAMA_CONST+MIGRACAO'!ED$7))</f>
        <v>0</v>
      </c>
      <c r="EP75" s="139">
        <f>(COUNTIFS('Estruturante Móvel'!$M:$M,$B75,'Estruturante Móvel'!$AM:$AM,EP$4))-(COUNTIFS('Estruturante Móvel'!$M:$M,$B75,'Estruturante Móvel'!$AM:$AM,EP$4,'Estruturante Móvel'!$AQ:$AQ,"REPARO FO"))</f>
        <v>0</v>
      </c>
      <c r="EQ75" s="140">
        <f>(COUNTIFS('Estruturante Móvel'!$M:$M,$B74,'Estruturante Móvel'!$C:$C,"&lt;&gt;PREVISTO",'Estruturante Móvel'!$G:$G,EP$4,'Estruturante Móvel'!$L:$L,'CRONOGRAMA_CONST+MIGRACAO'!EF$7))</f>
        <v>0</v>
      </c>
      <c r="ER75" s="139">
        <f>(COUNTIFS('Estruturante Móvel'!$M:$M,$B75,'Estruturante Móvel'!$AM:$AM,ER$4))-(COUNTIFS('Estruturante Móvel'!$M:$M,$B75,'Estruturante Móvel'!$AM:$AM,ER$4,'Estruturante Móvel'!$AQ:$AQ,"REPARO FO"))</f>
        <v>0</v>
      </c>
      <c r="ES75" s="140">
        <f>(COUNTIFS('Estruturante Móvel'!$M:$M,$B74,'Estruturante Móvel'!$C:$C,"&lt;&gt;PREVISTO",'Estruturante Móvel'!$G:$G,ER$4,'Estruturante Móvel'!$L:$L,'CRONOGRAMA_CONST+MIGRACAO'!EH$7))</f>
        <v>0</v>
      </c>
      <c r="ET75" s="139">
        <f>(COUNTIFS('Estruturante Móvel'!$M:$M,$B75,'Estruturante Móvel'!$AM:$AM,ET$4))-(COUNTIFS('Estruturante Móvel'!$M:$M,$B75,'Estruturante Móvel'!$AM:$AM,ET$4,'Estruturante Móvel'!$AQ:$AQ,"REPARO FO"))</f>
        <v>0</v>
      </c>
      <c r="EU75" s="140">
        <f>(COUNTIFS('Estruturante Móvel'!$M:$M,$B74,'Estruturante Móvel'!$C:$C,"&lt;&gt;PREVISTO",'Estruturante Móvel'!$G:$G,ET$4,'Estruturante Móvel'!$L:$L,'CRONOGRAMA_CONST+MIGRACAO'!EJ$7))</f>
        <v>0</v>
      </c>
      <c r="EV75" s="139">
        <f>(COUNTIFS('Estruturante Móvel'!$M:$M,$B75,'Estruturante Móvel'!$AM:$AM,EV$4))-(COUNTIFS('Estruturante Móvel'!$M:$M,$B75,'Estruturante Móvel'!$AM:$AM,EV$4,'Estruturante Móvel'!$AQ:$AQ,"REPARO FO"))</f>
        <v>0</v>
      </c>
      <c r="EW75" s="140">
        <f>(COUNTIFS('Estruturante Móvel'!$M:$M,$B74,'Estruturante Móvel'!$C:$C,"&lt;&gt;PREVISTO",'Estruturante Móvel'!$G:$G,EV$4,'Estruturante Móvel'!$L:$L,'CRONOGRAMA_CONST+MIGRACAO'!EL$7))</f>
        <v>0</v>
      </c>
      <c r="EX75" s="139">
        <f>(COUNTIFS('Estruturante Móvel'!$M:$M,$B75,'Estruturante Móvel'!$AM:$AM,EX$4))-(COUNTIFS('Estruturante Móvel'!$M:$M,$B75,'Estruturante Móvel'!$AM:$AM,EX$4,'Estruturante Móvel'!$AQ:$AQ,"REPARO FO"))</f>
        <v>0</v>
      </c>
      <c r="EY75" s="140">
        <f>(COUNTIFS('Estruturante Móvel'!$M:$M,$B74,'Estruturante Móvel'!$C:$C,"&lt;&gt;PREVISTO",'Estruturante Móvel'!$G:$G,EX$4,'Estruturante Móvel'!$L:$L,'CRONOGRAMA_CONST+MIGRACAO'!EN$7))</f>
        <v>0</v>
      </c>
      <c r="EZ75" s="139">
        <f>(COUNTIFS('Estruturante Móvel'!$M:$M,$B75,'Estruturante Móvel'!$AM:$AM,EZ$4))-(COUNTIFS('Estruturante Móvel'!$M:$M,$B75,'Estruturante Móvel'!$AM:$AM,EZ$4,'Estruturante Móvel'!$AQ:$AQ,"REPARO FO"))</f>
        <v>0</v>
      </c>
      <c r="FA75" s="140">
        <f>(COUNTIFS('Estruturante Móvel'!$M:$M,$B74,'Estruturante Móvel'!$C:$C,"&lt;&gt;PREVISTO",'Estruturante Móvel'!$G:$G,EZ$4,'Estruturante Móvel'!$L:$L,'CRONOGRAMA_CONST+MIGRACAO'!EP$7))</f>
        <v>0</v>
      </c>
      <c r="FB75" s="139">
        <f>(COUNTIFS('Estruturante Móvel'!$M:$M,$B75,'Estruturante Móvel'!$AM:$AM,FB$4))-(COUNTIFS('Estruturante Móvel'!$M:$M,$B75,'Estruturante Móvel'!$AM:$AM,FB$4,'Estruturante Móvel'!$AQ:$AQ,"REPARO FO"))</f>
        <v>0</v>
      </c>
      <c r="FC75" s="140">
        <f>(COUNTIFS('Estruturante Móvel'!$M:$M,$B74,'Estruturante Móvel'!$C:$C,"&lt;&gt;PREVISTO",'Estruturante Móvel'!$G:$G,FB$4,'Estruturante Móvel'!$L:$L,'CRONOGRAMA_CONST+MIGRACAO'!ER$7))</f>
        <v>0</v>
      </c>
      <c r="FD75" s="139">
        <f>(COUNTIFS('Estruturante Móvel'!$M:$M,$B75,'Estruturante Móvel'!$AM:$AM,FD$4))-(COUNTIFS('Estruturante Móvel'!$M:$M,$B75,'Estruturante Móvel'!$AM:$AM,FD$4,'Estruturante Móvel'!$AQ:$AQ,"REPARO FO"))</f>
        <v>0</v>
      </c>
      <c r="FE75" s="140">
        <f>(COUNTIFS('Estruturante Móvel'!$M:$M,$B74,'Estruturante Móvel'!$C:$C,"&lt;&gt;PREVISTO",'Estruturante Móvel'!$G:$G,FD$4,'Estruturante Móvel'!$L:$L,'CRONOGRAMA_CONST+MIGRACAO'!ET$7))</f>
        <v>0</v>
      </c>
      <c r="FF75" s="139">
        <f>(COUNTIFS('Estruturante Móvel'!$M:$M,$B75,'Estruturante Móvel'!$AM:$AM,FF$4))-(COUNTIFS('Estruturante Móvel'!$M:$M,$B75,'Estruturante Móvel'!$AM:$AM,FF$4,'Estruturante Móvel'!$AQ:$AQ,"REPARO FO"))</f>
        <v>0</v>
      </c>
      <c r="FG75" s="140">
        <f>(COUNTIFS('Estruturante Móvel'!$M:$M,$B74,'Estruturante Móvel'!$C:$C,"&lt;&gt;PREVISTO",'Estruturante Móvel'!$G:$G,FF$4,'Estruturante Móvel'!$L:$L,'CRONOGRAMA_CONST+MIGRACAO'!EV$7))</f>
        <v>0</v>
      </c>
      <c r="FH75" s="139">
        <f>(COUNTIFS('Estruturante Móvel'!$M:$M,$B75,'Estruturante Móvel'!$AM:$AM,FH$4))-(COUNTIFS('Estruturante Móvel'!$M:$M,$B75,'Estruturante Móvel'!$AM:$AM,FH$4,'Estruturante Móvel'!$AQ:$AQ,"REPARO FO"))</f>
        <v>0</v>
      </c>
      <c r="FI75" s="140">
        <f>(COUNTIFS('Estruturante Móvel'!$M:$M,$B74,'Estruturante Móvel'!$C:$C,"&lt;&gt;PREVISTO",'Estruturante Móvel'!$G:$G,FH$4,'Estruturante Móvel'!$L:$L,'CRONOGRAMA_CONST+MIGRACAO'!EX$7))</f>
        <v>0</v>
      </c>
      <c r="FJ75" s="139">
        <f>(COUNTIFS('Estruturante Móvel'!$M:$M,$B75,'Estruturante Móvel'!$AM:$AM,FJ$4))-(COUNTIFS('Estruturante Móvel'!$M:$M,$B75,'Estruturante Móvel'!$AM:$AM,FJ$4,'Estruturante Móvel'!$AQ:$AQ,"REPARO FO"))</f>
        <v>0</v>
      </c>
      <c r="FK75" s="140">
        <f>(COUNTIFS('Estruturante Móvel'!$M:$M,$B74,'Estruturante Móvel'!$C:$C,"&lt;&gt;PREVISTO",'Estruturante Móvel'!$G:$G,FJ$4,'Estruturante Móvel'!$L:$L,'CRONOGRAMA_CONST+MIGRACAO'!EZ$7))</f>
        <v>0</v>
      </c>
      <c r="FL75" s="139">
        <f>(COUNTIFS('Estruturante Móvel'!$M:$M,$B75,'Estruturante Móvel'!$AM:$AM,FL$4))-(COUNTIFS('Estruturante Móvel'!$M:$M,$B75,'Estruturante Móvel'!$AM:$AM,FL$4,'Estruturante Móvel'!$AQ:$AQ,"REPARO FO"))</f>
        <v>0</v>
      </c>
      <c r="FM75" s="140">
        <f>(COUNTIFS('Estruturante Móvel'!$M:$M,$B74,'Estruturante Móvel'!$C:$C,"&lt;&gt;PREVISTO",'Estruturante Móvel'!$G:$G,FL$4,'Estruturante Móvel'!$L:$L,'CRONOGRAMA_CONST+MIGRACAO'!FB$7))</f>
        <v>0</v>
      </c>
      <c r="FN75" s="139">
        <f>(COUNTIFS('Estruturante Móvel'!$M:$M,$B75,'Estruturante Móvel'!$AM:$AM,FN$4))-(COUNTIFS('Estruturante Móvel'!$M:$M,$B75,'Estruturante Móvel'!$AM:$AM,FN$4,'Estruturante Móvel'!$AQ:$AQ,"REPARO FO"))</f>
        <v>0</v>
      </c>
      <c r="FO75" s="140">
        <f>(COUNTIFS('Estruturante Móvel'!$M:$M,$B74,'Estruturante Móvel'!$C:$C,"&lt;&gt;PREVISTO",'Estruturante Móvel'!$G:$G,FN$4,'Estruturante Móvel'!$L:$L,'CRONOGRAMA_CONST+MIGRACAO'!FD$7))</f>
        <v>0</v>
      </c>
      <c r="FP75" s="139">
        <f>(COUNTIFS('Estruturante Móvel'!$M:$M,$B75,'Estruturante Móvel'!$AM:$AM,FP$4))-(COUNTIFS('Estruturante Móvel'!$M:$M,$B75,'Estruturante Móvel'!$AM:$AM,FP$4,'Estruturante Móvel'!$AQ:$AQ,"REPARO FO"))</f>
        <v>0</v>
      </c>
      <c r="FQ75" s="140">
        <f>(COUNTIFS('Estruturante Móvel'!$M:$M,$B74,'Estruturante Móvel'!$C:$C,"&lt;&gt;PREVISTO",'Estruturante Móvel'!$G:$G,FP$4,'Estruturante Móvel'!$L:$L,'CRONOGRAMA_CONST+MIGRACAO'!FF$7))</f>
        <v>0</v>
      </c>
      <c r="FR75" s="139">
        <f>(COUNTIFS('Estruturante Móvel'!$M:$M,$B75,'Estruturante Móvel'!$AM:$AM,FR$4))-(COUNTIFS('Estruturante Móvel'!$M:$M,$B75,'Estruturante Móvel'!$AM:$AM,FR$4,'Estruturante Móvel'!$AQ:$AQ,"REPARO FO"))</f>
        <v>0</v>
      </c>
      <c r="FS75" s="140">
        <f>(COUNTIFS('Estruturante Móvel'!$M:$M,$B74,'Estruturante Móvel'!$C:$C,"&lt;&gt;PREVISTO",'Estruturante Móvel'!$G:$G,FR$4,'Estruturante Móvel'!$L:$L,'CRONOGRAMA_CONST+MIGRACAO'!FH$7))</f>
        <v>0</v>
      </c>
      <c r="FT75" s="139">
        <f>(COUNTIFS('Estruturante Móvel'!$M:$M,$B75,'Estruturante Móvel'!$AM:$AM,FT$4))-(COUNTIFS('Estruturante Móvel'!$M:$M,$B75,'Estruturante Móvel'!$AM:$AM,FT$4,'Estruturante Móvel'!$AQ:$AQ,"REPARO FO"))</f>
        <v>0</v>
      </c>
      <c r="FU75" s="140">
        <f>(COUNTIFS('Estruturante Móvel'!$M:$M,$B74,'Estruturante Móvel'!$C:$C,"&lt;&gt;PREVISTO",'Estruturante Móvel'!$G:$G,FT$4,'Estruturante Móvel'!$L:$L,'CRONOGRAMA_CONST+MIGRACAO'!FJ$7))</f>
        <v>0</v>
      </c>
      <c r="FV75" s="139">
        <f>(COUNTIFS('Estruturante Móvel'!$M:$M,$B75,'Estruturante Móvel'!$AM:$AM,FV$4))-(COUNTIFS('Estruturante Móvel'!$M:$M,$B75,'Estruturante Móvel'!$AM:$AM,FV$4,'Estruturante Móvel'!$AQ:$AQ,"REPARO FO"))</f>
        <v>0</v>
      </c>
      <c r="FW75" s="140">
        <f>(COUNTIFS('Estruturante Móvel'!$M:$M,$B74,'Estruturante Móvel'!$C:$C,"&lt;&gt;PREVISTO",'Estruturante Móvel'!$G:$G,FV$4,'Estruturante Móvel'!$L:$L,'CRONOGRAMA_CONST+MIGRACAO'!FL$7))</f>
        <v>0</v>
      </c>
      <c r="FX75" s="139">
        <f>(COUNTIFS('Estruturante Móvel'!$M:$M,$B75,'Estruturante Móvel'!$AM:$AM,FX$4))-(COUNTIFS('Estruturante Móvel'!$M:$M,$B75,'Estruturante Móvel'!$AM:$AM,FX$4,'Estruturante Móvel'!$AQ:$AQ,"REPARO FO"))</f>
        <v>0</v>
      </c>
      <c r="FY75" s="140">
        <f>(COUNTIFS('Estruturante Móvel'!$M:$M,$B74,'Estruturante Móvel'!$C:$C,"&lt;&gt;PREVISTO",'Estruturante Móvel'!$G:$G,FX$4,'Estruturante Móvel'!$L:$L,'CRONOGRAMA_CONST+MIGRACAO'!FN$7))</f>
        <v>0</v>
      </c>
      <c r="FZ75" s="139">
        <f>(COUNTIFS('Estruturante Móvel'!$M:$M,$B75,'Estruturante Móvel'!$AM:$AM,FZ$4))-(COUNTIFS('Estruturante Móvel'!$M:$M,$B75,'Estruturante Móvel'!$AM:$AM,FZ$4,'Estruturante Móvel'!$AQ:$AQ,"REPARO FO"))</f>
        <v>0</v>
      </c>
      <c r="GA75" s="140">
        <f>(COUNTIFS('Estruturante Móvel'!$M:$M,$B74,'Estruturante Móvel'!$C:$C,"&lt;&gt;PREVISTO",'Estruturante Móvel'!$G:$G,FZ$4,'Estruturante Móvel'!$L:$L,'CRONOGRAMA_CONST+MIGRACAO'!FP$7))</f>
        <v>0</v>
      </c>
      <c r="GB75" s="139">
        <f>(COUNTIFS('Estruturante Móvel'!$M:$M,$B75,'Estruturante Móvel'!$AM:$AM,GB$4))-(COUNTIFS('Estruturante Móvel'!$M:$M,$B75,'Estruturante Móvel'!$AM:$AM,GB$4,'Estruturante Móvel'!$AQ:$AQ,"REPARO FO"))</f>
        <v>0</v>
      </c>
      <c r="GC75" s="140">
        <f>(COUNTIFS('Estruturante Móvel'!$M:$M,$B74,'Estruturante Móvel'!$C:$C,"&lt;&gt;PREVISTO",'Estruturante Móvel'!$G:$G,GB$4,'Estruturante Móvel'!$L:$L,'CRONOGRAMA_CONST+MIGRACAO'!FR$7))</f>
        <v>0</v>
      </c>
      <c r="GD75" s="139">
        <f>(COUNTIFS('Estruturante Móvel'!$M:$M,$B75,'Estruturante Móvel'!$AM:$AM,GD$4))-(COUNTIFS('Estruturante Móvel'!$M:$M,$B75,'Estruturante Móvel'!$AM:$AM,GD$4,'Estruturante Móvel'!$AQ:$AQ,"REPARO FO"))</f>
        <v>0</v>
      </c>
      <c r="GE75" s="140">
        <f>(COUNTIFS('Estruturante Móvel'!$M:$M,$B74,'Estruturante Móvel'!$C:$C,"&lt;&gt;PREVISTO",'Estruturante Móvel'!$G:$G,GD$4,'Estruturante Móvel'!$L:$L,'CRONOGRAMA_CONST+MIGRACAO'!FT$7))</f>
        <v>0</v>
      </c>
      <c r="GF75" s="139">
        <f>(COUNTIFS('Estruturante Móvel'!$M:$M,$B75,'Estruturante Móvel'!$AM:$AM,GF$4))-(COUNTIFS('Estruturante Móvel'!$M:$M,$B75,'Estruturante Móvel'!$AM:$AM,GF$4,'Estruturante Móvel'!$AQ:$AQ,"REPARO FO"))</f>
        <v>0</v>
      </c>
      <c r="GG75" s="140">
        <f>(COUNTIFS('Estruturante Móvel'!$M:$M,$B74,'Estruturante Móvel'!$C:$C,"&lt;&gt;PREVISTO",'Estruturante Móvel'!$G:$G,GF$4,'Estruturante Móvel'!$L:$L,'CRONOGRAMA_CONST+MIGRACAO'!FV$7))</f>
        <v>0</v>
      </c>
      <c r="GH75" s="139">
        <f>(COUNTIFS('Estruturante Móvel'!$M:$M,$B75,'Estruturante Móvel'!$AM:$AM,GH$4))-(COUNTIFS('Estruturante Móvel'!$M:$M,$B75,'Estruturante Móvel'!$AM:$AM,GH$4,'Estruturante Móvel'!$AQ:$AQ,"REPARO FO"))</f>
        <v>0</v>
      </c>
      <c r="GI75" s="140">
        <f>(COUNTIFS('Estruturante Móvel'!$M:$M,$B74,'Estruturante Móvel'!$C:$C,"&lt;&gt;PREVISTO",'Estruturante Móvel'!$G:$G,GH$4,'Estruturante Móvel'!$L:$L,'CRONOGRAMA_CONST+MIGRACAO'!FX$7))</f>
        <v>0</v>
      </c>
      <c r="GJ75" s="139">
        <f>(COUNTIFS('Estruturante Móvel'!$M:$M,$B75,'Estruturante Móvel'!$AM:$AM,GJ$4))-(COUNTIFS('Estruturante Móvel'!$M:$M,$B75,'Estruturante Móvel'!$AM:$AM,GJ$4,'Estruturante Móvel'!$AQ:$AQ,"REPARO FO"))</f>
        <v>0</v>
      </c>
      <c r="GK75" s="140">
        <f>(COUNTIFS('Estruturante Móvel'!$M:$M,$B74,'Estruturante Móvel'!$C:$C,"&lt;&gt;PREVISTO",'Estruturante Móvel'!$G:$G,GJ$4,'Estruturante Móvel'!$L:$L,'CRONOGRAMA_CONST+MIGRACAO'!FZ$7))</f>
        <v>0</v>
      </c>
      <c r="GL75" s="139">
        <f>(COUNTIFS('Estruturante Móvel'!$M:$M,$B75,'Estruturante Móvel'!$AM:$AM,GL$4))-(COUNTIFS('Estruturante Móvel'!$M:$M,$B75,'Estruturante Móvel'!$AM:$AM,GL$4,'Estruturante Móvel'!$AQ:$AQ,"REPARO FO"))</f>
        <v>0</v>
      </c>
      <c r="GM75" s="140">
        <f>(COUNTIFS('Estruturante Móvel'!$M:$M,$B74,'Estruturante Móvel'!$C:$C,"&lt;&gt;PREVISTO",'Estruturante Móvel'!$G:$G,GL$4,'Estruturante Móvel'!$L:$L,'CRONOGRAMA_CONST+MIGRACAO'!GB$7))</f>
        <v>0</v>
      </c>
      <c r="GN75" s="139">
        <f>(COUNTIFS('Estruturante Móvel'!$M:$M,$B75,'Estruturante Móvel'!$AM:$AM,GN$4))-(COUNTIFS('Estruturante Móvel'!$M:$M,$B75,'Estruturante Móvel'!$AM:$AM,GN$4,'Estruturante Móvel'!$AQ:$AQ,"REPARO FO"))</f>
        <v>0</v>
      </c>
      <c r="GO75" s="140">
        <f>(COUNTIFS('Estruturante Móvel'!$M:$M,$B74,'Estruturante Móvel'!$C:$C,"&lt;&gt;PREVISTO",'Estruturante Móvel'!$G:$G,GN$4,'Estruturante Móvel'!$L:$L,'CRONOGRAMA_CONST+MIGRACAO'!GD$7))</f>
        <v>0</v>
      </c>
      <c r="GP75" s="139">
        <f>(COUNTIFS('Estruturante Móvel'!$M:$M,$B75,'Estruturante Móvel'!$AM:$AM,GP$4))-(COUNTIFS('Estruturante Móvel'!$M:$M,$B75,'Estruturante Móvel'!$AM:$AM,GP$4,'Estruturante Móvel'!$AQ:$AQ,"REPARO FO"))</f>
        <v>0</v>
      </c>
      <c r="GQ75" s="140">
        <f>(COUNTIFS('Estruturante Móvel'!$M:$M,$B74,'Estruturante Móvel'!$C:$C,"&lt;&gt;PREVISTO",'Estruturante Móvel'!$G:$G,GP$4,'Estruturante Móvel'!$L:$L,'CRONOGRAMA_CONST+MIGRACAO'!GF$7))</f>
        <v>0</v>
      </c>
      <c r="GR75" s="139">
        <f>(COUNTIFS('Estruturante Móvel'!$M:$M,$B75,'Estruturante Móvel'!$AM:$AM,GR$4))-(COUNTIFS('Estruturante Móvel'!$M:$M,$B75,'Estruturante Móvel'!$AM:$AM,GR$4,'Estruturante Móvel'!$AQ:$AQ,"REPARO FO"))</f>
        <v>0</v>
      </c>
      <c r="GS75" s="140">
        <f>(COUNTIFS('Estruturante Móvel'!$M:$M,$B74,'Estruturante Móvel'!$C:$C,"&lt;&gt;PREVISTO",'Estruturante Móvel'!$G:$G,GR$4,'Estruturante Móvel'!$L:$L,'CRONOGRAMA_CONST+MIGRACAO'!GH$7))</f>
        <v>0</v>
      </c>
      <c r="GT75" s="139">
        <f>(COUNTIFS('Estruturante Móvel'!$M:$M,$B75,'Estruturante Móvel'!$AM:$AM,GT$4))-(COUNTIFS('Estruturante Móvel'!$M:$M,$B75,'Estruturante Móvel'!$AM:$AM,GT$4,'Estruturante Móvel'!$AQ:$AQ,"REPARO FO"))</f>
        <v>0</v>
      </c>
      <c r="GU75" s="140">
        <f>(COUNTIFS('Estruturante Móvel'!$M:$M,$B74,'Estruturante Móvel'!$C:$C,"&lt;&gt;PREVISTO",'Estruturante Móvel'!$G:$G,GT$4,'Estruturante Móvel'!$L:$L,'CRONOGRAMA_CONST+MIGRACAO'!GJ$7))</f>
        <v>0</v>
      </c>
      <c r="GV75" s="139">
        <f>(COUNTIFS('Estruturante Móvel'!$M:$M,$B75,'Estruturante Móvel'!$AM:$AM,GV$4))-(COUNTIFS('Estruturante Móvel'!$M:$M,$B75,'Estruturante Móvel'!$AM:$AM,GV$4,'Estruturante Móvel'!$AQ:$AQ,"REPARO FO"))</f>
        <v>0</v>
      </c>
      <c r="GW75" s="140">
        <f>(COUNTIFS('Estruturante Móvel'!$M:$M,$B74,'Estruturante Móvel'!$C:$C,"&lt;&gt;PREVISTO",'Estruturante Móvel'!$G:$G,GV$4,'Estruturante Móvel'!$L:$L,'CRONOGRAMA_CONST+MIGRACAO'!GL$7))</f>
        <v>0</v>
      </c>
      <c r="GX75" s="139">
        <f>(COUNTIFS('Estruturante Móvel'!$M:$M,$B75,'Estruturante Móvel'!$AM:$AM,GX$4))-(COUNTIFS('Estruturante Móvel'!$M:$M,$B75,'Estruturante Móvel'!$AM:$AM,GX$4,'Estruturante Móvel'!$AQ:$AQ,"REPARO FO"))</f>
        <v>0</v>
      </c>
      <c r="GY75" s="140">
        <f>(COUNTIFS('Estruturante Móvel'!$M:$M,$B74,'Estruturante Móvel'!$C:$C,"&lt;&gt;PREVISTO",'Estruturante Móvel'!$G:$G,GX$4,'Estruturante Móvel'!$L:$L,'CRONOGRAMA_CONST+MIGRACAO'!GN$7))</f>
        <v>0</v>
      </c>
      <c r="GZ75" s="139">
        <f>(COUNTIFS('Estruturante Móvel'!$M:$M,$B75,'Estruturante Móvel'!$AM:$AM,GZ$4))-(COUNTIFS('Estruturante Móvel'!$M:$M,$B75,'Estruturante Móvel'!$AM:$AM,GZ$4,'Estruturante Móvel'!$AQ:$AQ,"REPARO FO"))</f>
        <v>0</v>
      </c>
      <c r="HA75" s="140">
        <f>(COUNTIFS('Estruturante Móvel'!$M:$M,$B74,'Estruturante Móvel'!$C:$C,"&lt;&gt;PREVISTO",'Estruturante Móvel'!$G:$G,GZ$4,'Estruturante Móvel'!$L:$L,'CRONOGRAMA_CONST+MIGRACAO'!GP$7))</f>
        <v>0</v>
      </c>
      <c r="HB75" s="139">
        <f>(COUNTIFS('Estruturante Móvel'!$M:$M,$B75,'Estruturante Móvel'!$AM:$AM,HB$4))-(COUNTIFS('Estruturante Móvel'!$M:$M,$B75,'Estruturante Móvel'!$AM:$AM,HB$4,'Estruturante Móvel'!$AQ:$AQ,"REPARO FO"))</f>
        <v>0</v>
      </c>
      <c r="HC75" s="140">
        <f>(COUNTIFS('Estruturante Móvel'!$M:$M,$B74,'Estruturante Móvel'!$C:$C,"&lt;&gt;PREVISTO",'Estruturante Móvel'!$G:$G,HB$4,'Estruturante Móvel'!$L:$L,'CRONOGRAMA_CONST+MIGRACAO'!GR$7))</f>
        <v>0</v>
      </c>
      <c r="HD75" s="139">
        <f>(COUNTIFS('Estruturante Móvel'!$M:$M,$B75,'Estruturante Móvel'!$AM:$AM,HD$4))-(COUNTIFS('Estruturante Móvel'!$M:$M,$B75,'Estruturante Móvel'!$AM:$AM,HD$4,'Estruturante Móvel'!$AQ:$AQ,"REPARO FO"))</f>
        <v>0</v>
      </c>
      <c r="HE75" s="140">
        <f>(COUNTIFS('Estruturante Móvel'!$M:$M,$B74,'Estruturante Móvel'!$C:$C,"&lt;&gt;PREVISTO",'Estruturante Móvel'!$G:$G,HD$4,'Estruturante Móvel'!$L:$L,'CRONOGRAMA_CONST+MIGRACAO'!GT$7))</f>
        <v>0</v>
      </c>
      <c r="HF75" s="139">
        <f>(COUNTIFS('Estruturante Móvel'!$M:$M,$B75,'Estruturante Móvel'!$AM:$AM,HF$4))-(COUNTIFS('Estruturante Móvel'!$M:$M,$B75,'Estruturante Móvel'!$AM:$AM,HF$4,'Estruturante Móvel'!$AQ:$AQ,"REPARO FO"))</f>
        <v>0</v>
      </c>
      <c r="HG75" s="140">
        <f>(COUNTIFS('Estruturante Móvel'!$M:$M,$B74,'Estruturante Móvel'!$C:$C,"&lt;&gt;PREVISTO",'Estruturante Móvel'!$G:$G,HF$4,'Estruturante Móvel'!$L:$L,'CRONOGRAMA_CONST+MIGRACAO'!GV$7))</f>
        <v>0</v>
      </c>
      <c r="HH75" s="139">
        <f>(COUNTIFS('Estruturante Móvel'!$M:$M,$B75,'Estruturante Móvel'!$AM:$AM,HH$4))-(COUNTIFS('Estruturante Móvel'!$M:$M,$B75,'Estruturante Móvel'!$AM:$AM,HH$4,'Estruturante Móvel'!$AQ:$AQ,"REPARO FO"))</f>
        <v>0</v>
      </c>
      <c r="HI75" s="140">
        <f>(COUNTIFS('Estruturante Móvel'!$M:$M,$B74,'Estruturante Móvel'!$C:$C,"&lt;&gt;PREVISTO",'Estruturante Móvel'!$G:$G,HH$4,'Estruturante Móvel'!$L:$L,'CRONOGRAMA_CONST+MIGRACAO'!GX$7))</f>
        <v>0</v>
      </c>
      <c r="HJ75" s="139">
        <f>(COUNTIFS('Estruturante Móvel'!$M:$M,$B75,'Estruturante Móvel'!$AM:$AM,HJ$4))-(COUNTIFS('Estruturante Móvel'!$M:$M,$B75,'Estruturante Móvel'!$AM:$AM,HJ$4,'Estruturante Móvel'!$AQ:$AQ,"REPARO FO"))</f>
        <v>0</v>
      </c>
      <c r="HK75" s="140">
        <f>(COUNTIFS('Estruturante Móvel'!$M:$M,$B74,'Estruturante Móvel'!$C:$C,"&lt;&gt;PREVISTO",'Estruturante Móvel'!$G:$G,HJ$4,'Estruturante Móvel'!$L:$L,'CRONOGRAMA_CONST+MIGRACAO'!GZ$7))</f>
        <v>0</v>
      </c>
      <c r="HL75" s="139">
        <f>(COUNTIFS('Estruturante Móvel'!$M:$M,$B75,'Estruturante Móvel'!$AM:$AM,HL$4))-(COUNTIFS('Estruturante Móvel'!$M:$M,$B75,'Estruturante Móvel'!$AM:$AM,HL$4,'Estruturante Móvel'!$AQ:$AQ,"REPARO FO"))</f>
        <v>0</v>
      </c>
      <c r="HM75" s="140">
        <f>(COUNTIFS('Estruturante Móvel'!$M:$M,$B74,'Estruturante Móvel'!$C:$C,"&lt;&gt;PREVISTO",'Estruturante Móvel'!$G:$G,HL$4,'Estruturante Móvel'!$L:$L,'CRONOGRAMA_CONST+MIGRACAO'!HB$7))</f>
        <v>0</v>
      </c>
      <c r="HN75" s="139">
        <f>(COUNTIFS('Estruturante Móvel'!$M:$M,$B75,'Estruturante Móvel'!$AM:$AM,HN$4))-(COUNTIFS('Estruturante Móvel'!$M:$M,$B75,'Estruturante Móvel'!$AM:$AM,HN$4,'Estruturante Móvel'!$AQ:$AQ,"REPARO FO"))</f>
        <v>0</v>
      </c>
      <c r="HO75" s="140">
        <f>(COUNTIFS('Estruturante Móvel'!$M:$M,$B74,'Estruturante Móvel'!$C:$C,"&lt;&gt;PREVISTO",'Estruturante Móvel'!$G:$G,HN$4,'Estruturante Móvel'!$L:$L,'CRONOGRAMA_CONST+MIGRACAO'!HD$7))</f>
        <v>0</v>
      </c>
      <c r="HP75" s="139">
        <f>(COUNTIFS('Estruturante Móvel'!$M:$M,$B75,'Estruturante Móvel'!$AM:$AM,HP$4))-(COUNTIFS('Estruturante Móvel'!$M:$M,$B75,'Estruturante Móvel'!$AM:$AM,HP$4,'Estruturante Móvel'!$AQ:$AQ,"REPARO FO"))</f>
        <v>0</v>
      </c>
      <c r="HQ75" s="140">
        <f>(COUNTIFS('Estruturante Móvel'!$M:$M,$B74,'Estruturante Móvel'!$C:$C,"&lt;&gt;PREVISTO",'Estruturante Móvel'!$G:$G,HP$4,'Estruturante Móvel'!$L:$L,'CRONOGRAMA_CONST+MIGRACAO'!HF$7))</f>
        <v>0</v>
      </c>
      <c r="HR75" s="139">
        <f>(COUNTIFS('Estruturante Móvel'!$M:$M,$B75,'Estruturante Móvel'!$AM:$AM,HR$4))-(COUNTIFS('Estruturante Móvel'!$M:$M,$B75,'Estruturante Móvel'!$AM:$AM,HR$4,'Estruturante Móvel'!$AQ:$AQ,"REPARO FO"))</f>
        <v>0</v>
      </c>
      <c r="HS75" s="140">
        <f>(COUNTIFS('Estruturante Móvel'!$M:$M,$B74,'Estruturante Móvel'!$C:$C,"&lt;&gt;PREVISTO",'Estruturante Móvel'!$G:$G,HR$4,'Estruturante Móvel'!$L:$L,'CRONOGRAMA_CONST+MIGRACAO'!HH$7))</f>
        <v>0</v>
      </c>
      <c r="HT75" s="139">
        <f>(COUNTIFS('Estruturante Móvel'!$M:$M,$B75,'Estruturante Móvel'!$AM:$AM,HT$4))-(COUNTIFS('Estruturante Móvel'!$M:$M,$B75,'Estruturante Móvel'!$AM:$AM,HT$4,'Estruturante Móvel'!$AQ:$AQ,"REPARO FO"))</f>
        <v>0</v>
      </c>
      <c r="HU75" s="140">
        <f>(COUNTIFS('Estruturante Móvel'!$M:$M,$B74,'Estruturante Móvel'!$C:$C,"&lt;&gt;PREVISTO",'Estruturante Móvel'!$G:$G,HT$4,'Estruturante Móvel'!$L:$L,'CRONOGRAMA_CONST+MIGRACAO'!HJ$7))</f>
        <v>0</v>
      </c>
      <c r="HV75" s="139">
        <f>(COUNTIFS('Estruturante Móvel'!$M:$M,$B75,'Estruturante Móvel'!$AM:$AM,HV$4))-(COUNTIFS('Estruturante Móvel'!$M:$M,$B75,'Estruturante Móvel'!$AM:$AM,HV$4,'Estruturante Móvel'!$AQ:$AQ,"REPARO FO"))</f>
        <v>0</v>
      </c>
      <c r="HW75" s="140">
        <f>(COUNTIFS('Estruturante Móvel'!$M:$M,$B74,'Estruturante Móvel'!$C:$C,"&lt;&gt;PREVISTO",'Estruturante Móvel'!$G:$G,HV$4,'Estruturante Móvel'!$L:$L,'CRONOGRAMA_CONST+MIGRACAO'!HL$7))</f>
        <v>0</v>
      </c>
      <c r="HX75" s="139">
        <f>(COUNTIFS('Estruturante Móvel'!$M:$M,$B75,'Estruturante Móvel'!$AM:$AM,HX$4))-(COUNTIFS('Estruturante Móvel'!$M:$M,$B75,'Estruturante Móvel'!$AM:$AM,HX$4,'Estruturante Móvel'!$AQ:$AQ,"REPARO FO"))</f>
        <v>0</v>
      </c>
      <c r="HY75" s="140">
        <f>(COUNTIFS('Estruturante Móvel'!$M:$M,$B74,'Estruturante Móvel'!$C:$C,"&lt;&gt;PREVISTO",'Estruturante Móvel'!$G:$G,HX$4,'Estruturante Móvel'!$L:$L,'CRONOGRAMA_CONST+MIGRACAO'!HN$7))</f>
        <v>0</v>
      </c>
      <c r="HZ75" s="139">
        <f>(COUNTIFS('Estruturante Móvel'!$M:$M,$B75,'Estruturante Móvel'!$AM:$AM,HZ$4))-(COUNTIFS('Estruturante Móvel'!$M:$M,$B75,'Estruturante Móvel'!$AM:$AM,HZ$4,'Estruturante Móvel'!$AQ:$AQ,"REPARO FO"))</f>
        <v>0</v>
      </c>
      <c r="IA75" s="140">
        <f>(COUNTIFS('Estruturante Móvel'!$M:$M,$B74,'Estruturante Móvel'!$C:$C,"&lt;&gt;PREVISTO",'Estruturante Móvel'!$G:$G,HZ$4,'Estruturante Móvel'!$L:$L,'CRONOGRAMA_CONST+MIGRACAO'!HP$7))</f>
        <v>0</v>
      </c>
      <c r="IB75" s="139">
        <f>(COUNTIFS('Estruturante Móvel'!$M:$M,$B75,'Estruturante Móvel'!$AM:$AM,IB$4))-(COUNTIFS('Estruturante Móvel'!$M:$M,$B75,'Estruturante Móvel'!$AM:$AM,IB$4,'Estruturante Móvel'!$AQ:$AQ,"REPARO FO"))</f>
        <v>0</v>
      </c>
      <c r="IC75" s="140">
        <f>(COUNTIFS('Estruturante Móvel'!$M:$M,$B74,'Estruturante Móvel'!$C:$C,"&lt;&gt;PREVISTO",'Estruturante Móvel'!$G:$G,IB$4,'Estruturante Móvel'!$L:$L,'CRONOGRAMA_CONST+MIGRACAO'!HR$7))</f>
        <v>0</v>
      </c>
      <c r="ID75" s="139">
        <f>(COUNTIFS('Estruturante Móvel'!$M:$M,$B75,'Estruturante Móvel'!$AM:$AM,ID$4))-(COUNTIFS('Estruturante Móvel'!$M:$M,$B75,'Estruturante Móvel'!$AM:$AM,ID$4,'Estruturante Móvel'!$AQ:$AQ,"REPARO FO"))</f>
        <v>0</v>
      </c>
      <c r="IE75" s="140">
        <f>(COUNTIFS('Estruturante Móvel'!$M:$M,$B74,'Estruturante Móvel'!$C:$C,"&lt;&gt;PREVISTO",'Estruturante Móvel'!$G:$G,ID$4,'Estruturante Móvel'!$L:$L,'CRONOGRAMA_CONST+MIGRACAO'!HT$7))</f>
        <v>0</v>
      </c>
      <c r="IF75" s="139">
        <f>(COUNTIFS('Estruturante Móvel'!$M:$M,$B75,'Estruturante Móvel'!$AM:$AM,IF$4))-(COUNTIFS('Estruturante Móvel'!$M:$M,$B75,'Estruturante Móvel'!$AM:$AM,IF$4,'Estruturante Móvel'!$AQ:$AQ,"REPARO FO"))</f>
        <v>0</v>
      </c>
      <c r="IG75" s="140">
        <f>(COUNTIFS('Estruturante Móvel'!$M:$M,$B74,'Estruturante Móvel'!$C:$C,"&lt;&gt;PREVISTO",'Estruturante Móvel'!$G:$G,IF$4,'Estruturante Móvel'!$L:$L,'CRONOGRAMA_CONST+MIGRACAO'!HV$7))</f>
        <v>0</v>
      </c>
      <c r="IH75" s="139">
        <f>(COUNTIFS('Estruturante Móvel'!$M:$M,$B75,'Estruturante Móvel'!$AM:$AM,IH$4))-(COUNTIFS('Estruturante Móvel'!$M:$M,$B75,'Estruturante Móvel'!$AM:$AM,IH$4,'Estruturante Móvel'!$AQ:$AQ,"REPARO FO"))</f>
        <v>0</v>
      </c>
      <c r="II75" s="140">
        <f>(COUNTIFS('Estruturante Móvel'!$M:$M,$B74,'Estruturante Móvel'!$C:$C,"&lt;&gt;PREVISTO",'Estruturante Móvel'!$G:$G,IH$4,'Estruturante Móvel'!$L:$L,'CRONOGRAMA_CONST+MIGRACAO'!HX$7))</f>
        <v>0</v>
      </c>
      <c r="IJ75" s="139">
        <f>(COUNTIFS('Estruturante Móvel'!$M:$M,$B75,'Estruturante Móvel'!$AM:$AM,IJ$4))-(COUNTIFS('Estruturante Móvel'!$M:$M,$B75,'Estruturante Móvel'!$AM:$AM,IJ$4,'Estruturante Móvel'!$AQ:$AQ,"REPARO FO"))</f>
        <v>0</v>
      </c>
      <c r="IK75" s="140">
        <f>(COUNTIFS('Estruturante Móvel'!$M:$M,$B74,'Estruturante Móvel'!$C:$C,"&lt;&gt;PREVISTO",'Estruturante Móvel'!$G:$G,IJ$4,'Estruturante Móvel'!$L:$L,'CRONOGRAMA_CONST+MIGRACAO'!HZ$7))</f>
        <v>0</v>
      </c>
      <c r="IL75" s="139">
        <f>(COUNTIFS('Estruturante Móvel'!$M:$M,$B75,'Estruturante Móvel'!$AM:$AM,IL$4))-(COUNTIFS('Estruturante Móvel'!$M:$M,$B75,'Estruturante Móvel'!$AM:$AM,IL$4,'Estruturante Móvel'!$AQ:$AQ,"REPARO FO"))</f>
        <v>0</v>
      </c>
      <c r="IM75" s="140">
        <f>(COUNTIFS('Estruturante Móvel'!$M:$M,$B74,'Estruturante Móvel'!$C:$C,"&lt;&gt;PREVISTO",'Estruturante Móvel'!$G:$G,IL$4,'Estruturante Móvel'!$L:$L,'CRONOGRAMA_CONST+MIGRACAO'!IB$7))</f>
        <v>0</v>
      </c>
      <c r="IN75" s="139">
        <f>(COUNTIFS('Estruturante Móvel'!$M:$M,$B75,'Estruturante Móvel'!$AM:$AM,IN$4))-(COUNTIFS('Estruturante Móvel'!$M:$M,$B75,'Estruturante Móvel'!$AM:$AM,IN$4,'Estruturante Móvel'!$AQ:$AQ,"REPARO FO"))</f>
        <v>0</v>
      </c>
      <c r="IO75" s="140">
        <f>(COUNTIFS('Estruturante Móvel'!$M:$M,$B74,'Estruturante Móvel'!$C:$C,"&lt;&gt;PREVISTO",'Estruturante Móvel'!$G:$G,IN$4,'Estruturante Móvel'!$L:$L,'CRONOGRAMA_CONST+MIGRACAO'!ID$7))</f>
        <v>0</v>
      </c>
      <c r="IP75" s="139">
        <f>(COUNTIFS('Estruturante Móvel'!$M:$M,$B75,'Estruturante Móvel'!$AM:$AM,IP$4))-(COUNTIFS('Estruturante Móvel'!$M:$M,$B75,'Estruturante Móvel'!$AM:$AM,IP$4,'Estruturante Móvel'!$AQ:$AQ,"REPARO FO"))</f>
        <v>0</v>
      </c>
      <c r="IQ75" s="140">
        <f>(COUNTIFS('Estruturante Móvel'!$M:$M,$B74,'Estruturante Móvel'!$C:$C,"&lt;&gt;PREVISTO",'Estruturante Móvel'!$G:$G,IP$4,'Estruturante Móvel'!$L:$L,'CRONOGRAMA_CONST+MIGRACAO'!IF$7))</f>
        <v>0</v>
      </c>
      <c r="IR75" s="139">
        <f>(COUNTIFS('Estruturante Móvel'!$M:$M,$B75,'Estruturante Móvel'!$AM:$AM,IR$4))-(COUNTIFS('Estruturante Móvel'!$M:$M,$B75,'Estruturante Móvel'!$AM:$AM,IR$4,'Estruturante Móvel'!$AQ:$AQ,"REPARO FO"))</f>
        <v>0</v>
      </c>
      <c r="IS75" s="140">
        <f>(COUNTIFS('Estruturante Móvel'!$M:$M,$B74,'Estruturante Móvel'!$C:$C,"&lt;&gt;PREVISTO",'Estruturante Móvel'!$G:$G,IR$4,'Estruturante Móvel'!$L:$L,'CRONOGRAMA_CONST+MIGRACAO'!IH$7))</f>
        <v>0</v>
      </c>
      <c r="IT75" s="139">
        <f>(COUNTIFS('Estruturante Móvel'!$M:$M,$B75,'Estruturante Móvel'!$AM:$AM,IT$4))-(COUNTIFS('Estruturante Móvel'!$M:$M,$B75,'Estruturante Móvel'!$AM:$AM,IT$4,'Estruturante Móvel'!$AQ:$AQ,"REPARO FO"))</f>
        <v>0</v>
      </c>
      <c r="IU75" s="140">
        <f>(COUNTIFS('Estruturante Móvel'!$M:$M,$B74,'Estruturante Móvel'!$C:$C,"&lt;&gt;PREVISTO",'Estruturante Móvel'!$G:$G,IT$4,'Estruturante Móvel'!$L:$L,'CRONOGRAMA_CONST+MIGRACAO'!IJ$7))</f>
        <v>0</v>
      </c>
      <c r="IV75" s="139">
        <f>(COUNTIFS('Estruturante Móvel'!$M:$M,$B75,'Estruturante Móvel'!$AM:$AM,IV$4))-(COUNTIFS('Estruturante Móvel'!$M:$M,$B75,'Estruturante Móvel'!$AM:$AM,IV$4,'Estruturante Móvel'!$AQ:$AQ,"REPARO FO"))</f>
        <v>0</v>
      </c>
      <c r="IW75" s="140">
        <f>(COUNTIFS('Estruturante Móvel'!$M:$M,$B74,'Estruturante Móvel'!$C:$C,"&lt;&gt;PREVISTO",'Estruturante Móvel'!$G:$G,IV$4,'Estruturante Móvel'!$L:$L,'CRONOGRAMA_CONST+MIGRACAO'!IL$7))</f>
        <v>0</v>
      </c>
      <c r="IX75" s="139">
        <f>(COUNTIFS('Estruturante Móvel'!$M:$M,$B75,'Estruturante Móvel'!$AM:$AM,IX$4))-(COUNTIFS('Estruturante Móvel'!$M:$M,$B75,'Estruturante Móvel'!$AM:$AM,IX$4,'Estruturante Móvel'!$AQ:$AQ,"REPARO FO"))</f>
        <v>0</v>
      </c>
      <c r="IY75" s="140">
        <f>(COUNTIFS('Estruturante Móvel'!$M:$M,$B74,'Estruturante Móvel'!$C:$C,"&lt;&gt;PREVISTO",'Estruturante Móvel'!$G:$G,IX$4,'Estruturante Móvel'!$L:$L,'CRONOGRAMA_CONST+MIGRACAO'!IN$7))</f>
        <v>0</v>
      </c>
      <c r="IZ75" s="139">
        <f>(COUNTIFS('Estruturante Móvel'!$M:$M,$B75,'Estruturante Móvel'!$AM:$AM,IZ$4))-(COUNTIFS('Estruturante Móvel'!$M:$M,$B75,'Estruturante Móvel'!$AM:$AM,IZ$4,'Estruturante Móvel'!$AQ:$AQ,"REPARO FO"))</f>
        <v>0</v>
      </c>
      <c r="JA75" s="140">
        <f>(COUNTIFS('Estruturante Móvel'!$M:$M,$B74,'Estruturante Móvel'!$C:$C,"&lt;&gt;PREVISTO",'Estruturante Móvel'!$G:$G,IZ$4,'Estruturante Móvel'!$L:$L,'CRONOGRAMA_CONST+MIGRACAO'!IP$7))</f>
        <v>0</v>
      </c>
      <c r="JB75" s="139">
        <f>(COUNTIFS('Estruturante Móvel'!$M:$M,$B75,'Estruturante Móvel'!$AM:$AM,JB$4))-(COUNTIFS('Estruturante Móvel'!$M:$M,$B75,'Estruturante Móvel'!$AM:$AM,JB$4,'Estruturante Móvel'!$AQ:$AQ,"REPARO FO"))</f>
        <v>0</v>
      </c>
      <c r="JC75" s="140">
        <f>(COUNTIFS('Estruturante Móvel'!$M:$M,$B74,'Estruturante Móvel'!$C:$C,"&lt;&gt;PREVISTO",'Estruturante Móvel'!$G:$G,JB$4,'Estruturante Móvel'!$L:$L,'CRONOGRAMA_CONST+MIGRACAO'!IR$7))</f>
        <v>0</v>
      </c>
      <c r="JD75" s="139">
        <f>(COUNTIFS('Estruturante Móvel'!$M:$M,$B75,'Estruturante Móvel'!$AM:$AM,JD$4))-(COUNTIFS('Estruturante Móvel'!$M:$M,$B75,'Estruturante Móvel'!$AM:$AM,JD$4,'Estruturante Móvel'!$AQ:$AQ,"REPARO FO"))</f>
        <v>0</v>
      </c>
      <c r="JE75" s="140">
        <f>(COUNTIFS('Estruturante Móvel'!$M:$M,$B74,'Estruturante Móvel'!$C:$C,"&lt;&gt;PREVISTO",'Estruturante Móvel'!$G:$G,JD$4,'Estruturante Móvel'!$L:$L,'CRONOGRAMA_CONST+MIGRACAO'!IT$7))</f>
        <v>0</v>
      </c>
      <c r="JF75" s="139">
        <f>(COUNTIFS('Estruturante Móvel'!$M:$M,$B75,'Estruturante Móvel'!$AM:$AM,JF$4))-(COUNTIFS('Estruturante Móvel'!$M:$M,$B75,'Estruturante Móvel'!$AM:$AM,JF$4,'Estruturante Móvel'!$AQ:$AQ,"REPARO FO"))</f>
        <v>0</v>
      </c>
      <c r="JG75" s="140">
        <f>(COUNTIFS('Estruturante Móvel'!$M:$M,$B74,'Estruturante Móvel'!$C:$C,"&lt;&gt;PREVISTO",'Estruturante Móvel'!$G:$G,JF$4,'Estruturante Móvel'!$L:$L,'CRONOGRAMA_CONST+MIGRACAO'!IV$7))</f>
        <v>0</v>
      </c>
      <c r="JH75" s="139">
        <f>(COUNTIFS('Estruturante Móvel'!$M:$M,$B75,'Estruturante Móvel'!$AM:$AM,JH$4))-(COUNTIFS('Estruturante Móvel'!$M:$M,$B75,'Estruturante Móvel'!$AM:$AM,JH$4,'Estruturante Móvel'!$AQ:$AQ,"REPARO FO"))</f>
        <v>0</v>
      </c>
      <c r="JI75" s="140">
        <f>(COUNTIFS('Estruturante Móvel'!$M:$M,$B74,'Estruturante Móvel'!$C:$C,"&lt;&gt;PREVISTO",'Estruturante Móvel'!$G:$G,JH$4,'Estruturante Móvel'!$L:$L,'CRONOGRAMA_CONST+MIGRACAO'!IX$7))</f>
        <v>0</v>
      </c>
      <c r="JJ75" s="139">
        <f>(COUNTIFS('Estruturante Móvel'!$M:$M,$B75,'Estruturante Móvel'!$AM:$AM,JJ$4))-(COUNTIFS('Estruturante Móvel'!$M:$M,$B75,'Estruturante Móvel'!$AM:$AM,JJ$4,'Estruturante Móvel'!$AQ:$AQ,"REPARO FO"))</f>
        <v>0</v>
      </c>
      <c r="JK75" s="140">
        <f>(COUNTIFS('Estruturante Móvel'!$M:$M,$B74,'Estruturante Móvel'!$C:$C,"&lt;&gt;PREVISTO",'Estruturante Móvel'!$G:$G,JJ$4,'Estruturante Móvel'!$L:$L,'CRONOGRAMA_CONST+MIGRACAO'!IZ$7))</f>
        <v>0</v>
      </c>
      <c r="JL75" s="139">
        <f>(COUNTIFS('Estruturante Móvel'!$M:$M,$B75,'Estruturante Móvel'!$AM:$AM,JL$4))-(COUNTIFS('Estruturante Móvel'!$M:$M,$B75,'Estruturante Móvel'!$AM:$AM,JL$4,'Estruturante Móvel'!$AQ:$AQ,"REPARO FO"))</f>
        <v>0</v>
      </c>
      <c r="JM75" s="140">
        <f>(COUNTIFS('Estruturante Móvel'!$M:$M,$B74,'Estruturante Móvel'!$C:$C,"&lt;&gt;PREVISTO",'Estruturante Móvel'!$G:$G,JL$4,'Estruturante Móvel'!$L:$L,'CRONOGRAMA_CONST+MIGRACAO'!JB$7))</f>
        <v>0</v>
      </c>
      <c r="JN75" s="139">
        <f>(COUNTIFS('Estruturante Móvel'!$M:$M,$B75,'Estruturante Móvel'!$AM:$AM,JN$4))-(COUNTIFS('Estruturante Móvel'!$M:$M,$B75,'Estruturante Móvel'!$AM:$AM,JN$4,'Estruturante Móvel'!$AQ:$AQ,"REPARO FO"))</f>
        <v>0</v>
      </c>
      <c r="JO75" s="140">
        <f>(COUNTIFS('Estruturante Móvel'!$M:$M,$B74,'Estruturante Móvel'!$C:$C,"&lt;&gt;PREVISTO",'Estruturante Móvel'!$G:$G,JN$4,'Estruturante Móvel'!$L:$L,'CRONOGRAMA_CONST+MIGRACAO'!JD$7))</f>
        <v>0</v>
      </c>
      <c r="JP75" s="139">
        <f>(COUNTIFS('Estruturante Móvel'!$M:$M,$B75,'Estruturante Móvel'!$AM:$AM,JP$4))-(COUNTIFS('Estruturante Móvel'!$M:$M,$B75,'Estruturante Móvel'!$AM:$AM,JP$4,'Estruturante Móvel'!$AQ:$AQ,"REPARO FO"))</f>
        <v>0</v>
      </c>
      <c r="JQ75" s="140">
        <f>(COUNTIFS('Estruturante Móvel'!$M:$M,$B74,'Estruturante Móvel'!$C:$C,"&lt;&gt;PREVISTO",'Estruturante Móvel'!$G:$G,JP$4,'Estruturante Móvel'!$L:$L,'CRONOGRAMA_CONST+MIGRACAO'!JF$7))</f>
        <v>0</v>
      </c>
      <c r="JR75" s="139">
        <f>(COUNTIFS('Estruturante Móvel'!$M:$M,$B75,'Estruturante Móvel'!$AM:$AM,JR$4))-(COUNTIFS('Estruturante Móvel'!$M:$M,$B75,'Estruturante Móvel'!$AM:$AM,JR$4,'Estruturante Móvel'!$AQ:$AQ,"REPARO FO"))</f>
        <v>0</v>
      </c>
      <c r="JS75" s="140">
        <f>(COUNTIFS('Estruturante Móvel'!$M:$M,$B74,'Estruturante Móvel'!$C:$C,"&lt;&gt;PREVISTO",'Estruturante Móvel'!$G:$G,JR$4,'Estruturante Móvel'!$L:$L,'CRONOGRAMA_CONST+MIGRACAO'!JH$7))</f>
        <v>0</v>
      </c>
      <c r="JT75" s="139">
        <f>(COUNTIFS('Estruturante Móvel'!$M:$M,$B75,'Estruturante Móvel'!$AM:$AM,JT$4))-(COUNTIFS('Estruturante Móvel'!$M:$M,$B75,'Estruturante Móvel'!$AM:$AM,JT$4,'Estruturante Móvel'!$AQ:$AQ,"REPARO FO"))</f>
        <v>0</v>
      </c>
      <c r="JU75" s="140">
        <f>(COUNTIFS('Estruturante Móvel'!$M:$M,$B74,'Estruturante Móvel'!$C:$C,"&lt;&gt;PREVISTO",'Estruturante Móvel'!$G:$G,JT$4,'Estruturante Móvel'!$L:$L,'CRONOGRAMA_CONST+MIGRACAO'!JJ$7))</f>
        <v>0</v>
      </c>
      <c r="JV75" s="139">
        <f>(COUNTIFS('Estruturante Móvel'!$M:$M,$B75,'Estruturante Móvel'!$AM:$AM,JV$4))-(COUNTIFS('Estruturante Móvel'!$M:$M,$B75,'Estruturante Móvel'!$AM:$AM,JV$4,'Estruturante Móvel'!$AQ:$AQ,"REPARO FO"))</f>
        <v>0</v>
      </c>
      <c r="JW75" s="140">
        <f>(COUNTIFS('Estruturante Móvel'!$M:$M,$B74,'Estruturante Móvel'!$C:$C,"&lt;&gt;PREVISTO",'Estruturante Móvel'!$G:$G,JV$4,'Estruturante Móvel'!$L:$L,'CRONOGRAMA_CONST+MIGRACAO'!JL$7))</f>
        <v>0</v>
      </c>
      <c r="JX75" s="139">
        <f>(COUNTIFS('Estruturante Móvel'!$M:$M,$B75,'Estruturante Móvel'!$AM:$AM,JX$4))-(COUNTIFS('Estruturante Móvel'!$M:$M,$B75,'Estruturante Móvel'!$AM:$AM,JX$4,'Estruturante Móvel'!$AQ:$AQ,"REPARO FO"))</f>
        <v>0</v>
      </c>
      <c r="JY75" s="140">
        <f>(COUNTIFS('Estruturante Móvel'!$M:$M,$B74,'Estruturante Móvel'!$C:$C,"&lt;&gt;PREVISTO",'Estruturante Móvel'!$G:$G,JX$4,'Estruturante Móvel'!$L:$L,'CRONOGRAMA_CONST+MIGRACAO'!JN$7))</f>
        <v>0</v>
      </c>
      <c r="JZ75" s="139">
        <f>(COUNTIFS('Estruturante Móvel'!$M:$M,$B75,'Estruturante Móvel'!$AM:$AM,JZ$4))-(COUNTIFS('Estruturante Móvel'!$M:$M,$B75,'Estruturante Móvel'!$AM:$AM,JZ$4,'Estruturante Móvel'!$AQ:$AQ,"REPARO FO"))</f>
        <v>0</v>
      </c>
      <c r="KA75" s="140">
        <f>(COUNTIFS('Estruturante Móvel'!$M:$M,$B74,'Estruturante Móvel'!$C:$C,"&lt;&gt;PREVISTO",'Estruturante Móvel'!$G:$G,JZ$4,'Estruturante Móvel'!$L:$L,'CRONOGRAMA_CONST+MIGRACAO'!JP$7))</f>
        <v>0</v>
      </c>
      <c r="KB75" s="139">
        <f>(COUNTIFS('Estruturante Móvel'!$M:$M,$B75,'Estruturante Móvel'!$AM:$AM,KB$4))-(COUNTIFS('Estruturante Móvel'!$M:$M,$B75,'Estruturante Móvel'!$AM:$AM,KB$4,'Estruturante Móvel'!$AQ:$AQ,"REPARO FO"))</f>
        <v>0</v>
      </c>
      <c r="KC75" s="140">
        <f>(COUNTIFS('Estruturante Móvel'!$M:$M,$B74,'Estruturante Móvel'!$C:$C,"&lt;&gt;PREVISTO",'Estruturante Móvel'!$G:$G,KB$4,'Estruturante Móvel'!$L:$L,'CRONOGRAMA_CONST+MIGRACAO'!JR$7))</f>
        <v>0</v>
      </c>
      <c r="KD75" s="139">
        <f>(COUNTIFS('Estruturante Móvel'!$M:$M,$B75,'Estruturante Móvel'!$AM:$AM,KD$4))-(COUNTIFS('Estruturante Móvel'!$M:$M,$B75,'Estruturante Móvel'!$AM:$AM,KD$4,'Estruturante Móvel'!$AQ:$AQ,"REPARO FO"))</f>
        <v>0</v>
      </c>
      <c r="KE75" s="140">
        <f>(COUNTIFS('Estruturante Móvel'!$M:$M,$B74,'Estruturante Móvel'!$C:$C,"&lt;&gt;PREVISTO",'Estruturante Móvel'!$G:$G,KD$4,'Estruturante Móvel'!$L:$L,'CRONOGRAMA_CONST+MIGRACAO'!JT$7))</f>
        <v>0</v>
      </c>
      <c r="KF75" s="139">
        <f>(COUNTIFS('Estruturante Móvel'!$M:$M,$B75,'Estruturante Móvel'!$AM:$AM,KF$4))-(COUNTIFS('Estruturante Móvel'!$M:$M,$B75,'Estruturante Móvel'!$AM:$AM,KF$4,'Estruturante Móvel'!$AQ:$AQ,"REPARO FO"))</f>
        <v>0</v>
      </c>
      <c r="KG75" s="140">
        <f>(COUNTIFS('Estruturante Móvel'!$M:$M,$B74,'Estruturante Móvel'!$C:$C,"&lt;&gt;PREVISTO",'Estruturante Móvel'!$G:$G,KF$4,'Estruturante Móvel'!$L:$L,'CRONOGRAMA_CONST+MIGRACAO'!JV$7))</f>
        <v>0</v>
      </c>
      <c r="KH75" s="139">
        <f>(COUNTIFS('Estruturante Móvel'!$M:$M,$B75,'Estruturante Móvel'!$AM:$AM,KH$4))-(COUNTIFS('Estruturante Móvel'!$M:$M,$B75,'Estruturante Móvel'!$AM:$AM,KH$4,'Estruturante Móvel'!$AQ:$AQ,"REPARO FO"))</f>
        <v>0</v>
      </c>
      <c r="KI75" s="140">
        <f>(COUNTIFS('Estruturante Móvel'!$M:$M,$B74,'Estruturante Móvel'!$C:$C,"&lt;&gt;PREVISTO",'Estruturante Móvel'!$G:$G,KH$4,'Estruturante Móvel'!$L:$L,'CRONOGRAMA_CONST+MIGRACAO'!JX$7))</f>
        <v>0</v>
      </c>
      <c r="KJ75" s="139">
        <f>(COUNTIFS('Estruturante Móvel'!$M:$M,$B75,'Estruturante Móvel'!$AM:$AM,KJ$4))-(COUNTIFS('Estruturante Móvel'!$M:$M,$B75,'Estruturante Móvel'!$AM:$AM,KJ$4,'Estruturante Móvel'!$AQ:$AQ,"REPARO FO"))</f>
        <v>0</v>
      </c>
      <c r="KK75" s="140">
        <f>(COUNTIFS('Estruturante Móvel'!$M:$M,$B74,'Estruturante Móvel'!$C:$C,"&lt;&gt;PREVISTO",'Estruturante Móvel'!$G:$G,KJ$4,'Estruturante Móvel'!$L:$L,'CRONOGRAMA_CONST+MIGRACAO'!JZ$7))</f>
        <v>0</v>
      </c>
      <c r="KL75" s="139">
        <f>(COUNTIFS('Estruturante Móvel'!$M:$M,$B75,'Estruturante Móvel'!$AM:$AM,KL$4))-(COUNTIFS('Estruturante Móvel'!$M:$M,$B75,'Estruturante Móvel'!$AM:$AM,KL$4,'Estruturante Móvel'!$AQ:$AQ,"REPARO FO"))</f>
        <v>0</v>
      </c>
      <c r="KM75" s="140">
        <f>(COUNTIFS('Estruturante Móvel'!$M:$M,$B74,'Estruturante Móvel'!$C:$C,"&lt;&gt;PREVISTO",'Estruturante Móvel'!$G:$G,KL$4,'Estruturante Móvel'!$L:$L,'CRONOGRAMA_CONST+MIGRACAO'!KB$7))</f>
        <v>0</v>
      </c>
      <c r="KN75" s="139">
        <f>(COUNTIFS('Estruturante Móvel'!$M:$M,$B75,'Estruturante Móvel'!$AM:$AM,KN$4))-(COUNTIFS('Estruturante Móvel'!$M:$M,$B75,'Estruturante Móvel'!$AM:$AM,KN$4,'Estruturante Móvel'!$AQ:$AQ,"REPARO FO"))</f>
        <v>0</v>
      </c>
      <c r="KO75" s="140">
        <f>(COUNTIFS('Estruturante Móvel'!$M:$M,$B74,'Estruturante Móvel'!$C:$C,"&lt;&gt;PREVISTO",'Estruturante Móvel'!$G:$G,KN$4,'Estruturante Móvel'!$L:$L,'CRONOGRAMA_CONST+MIGRACAO'!KD$7))</f>
        <v>0</v>
      </c>
      <c r="KP75" s="139">
        <f>(COUNTIFS('Estruturante Móvel'!$M:$M,$B75,'Estruturante Móvel'!$AM:$AM,KP$4))-(COUNTIFS('Estruturante Móvel'!$M:$M,$B75,'Estruturante Móvel'!$AM:$AM,KP$4,'Estruturante Móvel'!$AQ:$AQ,"REPARO FO"))</f>
        <v>0</v>
      </c>
      <c r="KQ75" s="140">
        <f>(COUNTIFS('Estruturante Móvel'!$M:$M,$B74,'Estruturante Móvel'!$C:$C,"&lt;&gt;PREVISTO",'Estruturante Móvel'!$G:$G,KP$4,'Estruturante Móvel'!$L:$L,'CRONOGRAMA_CONST+MIGRACAO'!KF$7))</f>
        <v>0</v>
      </c>
      <c r="KR75" s="139">
        <f>(COUNTIFS('Estruturante Móvel'!$M:$M,$B75,'Estruturante Móvel'!$AM:$AM,KR$4))-(COUNTIFS('Estruturante Móvel'!$M:$M,$B75,'Estruturante Móvel'!$AM:$AM,KR$4,'Estruturante Móvel'!$AQ:$AQ,"REPARO FO"))</f>
        <v>0</v>
      </c>
      <c r="KS75" s="140">
        <f>(COUNTIFS('Estruturante Móvel'!$M:$M,$B74,'Estruturante Móvel'!$C:$C,"&lt;&gt;PREVISTO",'Estruturante Móvel'!$G:$G,KR$4,'Estruturante Móvel'!$L:$L,'CRONOGRAMA_CONST+MIGRACAO'!KH$7))</f>
        <v>0</v>
      </c>
      <c r="KT75" s="139">
        <f>(COUNTIFS('Estruturante Móvel'!$M:$M,$B75,'Estruturante Móvel'!$AM:$AM,KT$4))-(COUNTIFS('Estruturante Móvel'!$M:$M,$B75,'Estruturante Móvel'!$AM:$AM,KT$4,'Estruturante Móvel'!$AQ:$AQ,"REPARO FO"))</f>
        <v>0</v>
      </c>
      <c r="KU75" s="140">
        <f>(COUNTIFS('Estruturante Móvel'!$M:$M,$B74,'Estruturante Móvel'!$C:$C,"&lt;&gt;PREVISTO",'Estruturante Móvel'!$G:$G,KT$4,'Estruturante Móvel'!$L:$L,'CRONOGRAMA_CONST+MIGRACAO'!KJ$7))</f>
        <v>0</v>
      </c>
      <c r="KV75" s="139">
        <f>(COUNTIFS('Estruturante Móvel'!$M:$M,$B75,'Estruturante Móvel'!$AM:$AM,KV$4))-(COUNTIFS('Estruturante Móvel'!$M:$M,$B75,'Estruturante Móvel'!$AM:$AM,KV$4,'Estruturante Móvel'!$AQ:$AQ,"REPARO FO"))</f>
        <v>0</v>
      </c>
      <c r="KW75" s="140">
        <f>(COUNTIFS('Estruturante Móvel'!$M:$M,$B74,'Estruturante Móvel'!$C:$C,"&lt;&gt;PREVISTO",'Estruturante Móvel'!$G:$G,KV$4,'Estruturante Móvel'!$L:$L,'CRONOGRAMA_CONST+MIGRACAO'!KL$7))</f>
        <v>0</v>
      </c>
      <c r="KX75" s="139">
        <f>(COUNTIFS('Estruturante Móvel'!$M:$M,$B75,'Estruturante Móvel'!$AM:$AM,KX$4))-(COUNTIFS('Estruturante Móvel'!$M:$M,$B75,'Estruturante Móvel'!$AM:$AM,KX$4,'Estruturante Móvel'!$AQ:$AQ,"REPARO FO"))</f>
        <v>0</v>
      </c>
      <c r="KY75" s="140">
        <f>(COUNTIFS('Estruturante Móvel'!$M:$M,$B74,'Estruturante Móvel'!$C:$C,"&lt;&gt;PREVISTO",'Estruturante Móvel'!$G:$G,KX$4,'Estruturante Móvel'!$L:$L,'CRONOGRAMA_CONST+MIGRACAO'!KN$7))</f>
        <v>0</v>
      </c>
      <c r="KZ75" s="139">
        <f>(COUNTIFS('Estruturante Móvel'!$M:$M,$B75,'Estruturante Móvel'!$AM:$AM,KZ$4))-(COUNTIFS('Estruturante Móvel'!$M:$M,$B75,'Estruturante Móvel'!$AM:$AM,KZ$4,'Estruturante Móvel'!$AQ:$AQ,"REPARO FO"))</f>
        <v>0</v>
      </c>
      <c r="LA75" s="140">
        <f>(COUNTIFS('Estruturante Móvel'!$M:$M,$B74,'Estruturante Móvel'!$C:$C,"&lt;&gt;PREVISTO",'Estruturante Móvel'!$G:$G,KZ$4,'Estruturante Móvel'!$L:$L,'CRONOGRAMA_CONST+MIGRACAO'!KP$7))</f>
        <v>0</v>
      </c>
      <c r="LB75" s="139">
        <f>(COUNTIFS('Estruturante Móvel'!$M:$M,$B75,'Estruturante Móvel'!$AM:$AM,LB$4))-(COUNTIFS('Estruturante Móvel'!$M:$M,$B75,'Estruturante Móvel'!$AM:$AM,LB$4,'Estruturante Móvel'!$AQ:$AQ,"REPARO FO"))</f>
        <v>0</v>
      </c>
      <c r="LC75" s="140">
        <f>(COUNTIFS('Estruturante Móvel'!$M:$M,$B74,'Estruturante Móvel'!$C:$C,"&lt;&gt;PREVISTO",'Estruturante Móvel'!$G:$G,LB$4,'Estruturante Móvel'!$L:$L,'CRONOGRAMA_CONST+MIGRACAO'!KR$7))</f>
        <v>0</v>
      </c>
      <c r="LD75" s="139">
        <f>(COUNTIFS('Estruturante Móvel'!$M:$M,$B75,'Estruturante Móvel'!$AM:$AM,LD$4))-(COUNTIFS('Estruturante Móvel'!$M:$M,$B75,'Estruturante Móvel'!$AM:$AM,LD$4,'Estruturante Móvel'!$AQ:$AQ,"REPARO FO"))</f>
        <v>0</v>
      </c>
      <c r="LE75" s="140">
        <f>(COUNTIFS('Estruturante Móvel'!$M:$M,$B74,'Estruturante Móvel'!$C:$C,"&lt;&gt;PREVISTO",'Estruturante Móvel'!$G:$G,LD$4,'Estruturante Móvel'!$L:$L,'CRONOGRAMA_CONST+MIGRACAO'!KT$7))</f>
        <v>0</v>
      </c>
      <c r="LF75" s="139">
        <f>(COUNTIFS('Estruturante Móvel'!$M:$M,$B75,'Estruturante Móvel'!$AM:$AM,LF$4))-(COUNTIFS('Estruturante Móvel'!$M:$M,$B75,'Estruturante Móvel'!$AM:$AM,LF$4,'Estruturante Móvel'!$AQ:$AQ,"REPARO FO"))</f>
        <v>0</v>
      </c>
      <c r="LG75" s="140">
        <f>(COUNTIFS('Estruturante Móvel'!$M:$M,$B74,'Estruturante Móvel'!$C:$C,"&lt;&gt;PREVISTO",'Estruturante Móvel'!$G:$G,LF$4,'Estruturante Móvel'!$L:$L,'CRONOGRAMA_CONST+MIGRACAO'!KV$7))</f>
        <v>0</v>
      </c>
      <c r="LH75" s="139">
        <f>(COUNTIFS('Estruturante Móvel'!$M:$M,$B75,'Estruturante Móvel'!$AM:$AM,LH$4))-(COUNTIFS('Estruturante Móvel'!$M:$M,$B75,'Estruturante Móvel'!$AM:$AM,LH$4,'Estruturante Móvel'!$AQ:$AQ,"REPARO FO"))</f>
        <v>0</v>
      </c>
      <c r="LI75" s="140">
        <f>(COUNTIFS('Estruturante Móvel'!$M:$M,$B74,'Estruturante Móvel'!$C:$C,"&lt;&gt;PREVISTO",'Estruturante Móvel'!$G:$G,LH$4,'Estruturante Móvel'!$L:$L,'CRONOGRAMA_CONST+MIGRACAO'!KX$7))</f>
        <v>0</v>
      </c>
      <c r="LJ75" s="139">
        <f>(COUNTIFS('Estruturante Móvel'!$M:$M,$B75,'Estruturante Móvel'!$AM:$AM,LJ$4))-(COUNTIFS('Estruturante Móvel'!$M:$M,$B75,'Estruturante Móvel'!$AM:$AM,LJ$4,'Estruturante Móvel'!$AQ:$AQ,"REPARO FO"))</f>
        <v>0</v>
      </c>
      <c r="LK75" s="140">
        <f>(COUNTIFS('Estruturante Móvel'!$M:$M,$B74,'Estruturante Móvel'!$C:$C,"&lt;&gt;PREVISTO",'Estruturante Móvel'!$G:$G,LJ$4,'Estruturante Móvel'!$L:$L,'CRONOGRAMA_CONST+MIGRACAO'!KZ$7))</f>
        <v>0</v>
      </c>
      <c r="LL75" s="139">
        <f>(COUNTIFS('Estruturante Móvel'!$M:$M,$B75,'Estruturante Móvel'!$AM:$AM,LL$4))-(COUNTIFS('Estruturante Móvel'!$M:$M,$B75,'Estruturante Móvel'!$AM:$AM,LL$4,'Estruturante Móvel'!$AQ:$AQ,"REPARO FO"))</f>
        <v>0</v>
      </c>
      <c r="LM75" s="140">
        <f>(COUNTIFS('Estruturante Móvel'!$M:$M,$B74,'Estruturante Móvel'!$C:$C,"&lt;&gt;PREVISTO",'Estruturante Móvel'!$G:$G,LL$4,'Estruturante Móvel'!$L:$L,'CRONOGRAMA_CONST+MIGRACAO'!LB$7))</f>
        <v>0</v>
      </c>
      <c r="LN75" s="139">
        <f>(COUNTIFS('Estruturante Móvel'!$M:$M,$B75,'Estruturante Móvel'!$AM:$AM,LN$4))-(COUNTIFS('Estruturante Móvel'!$M:$M,$B75,'Estruturante Móvel'!$AM:$AM,LN$4,'Estruturante Móvel'!$AQ:$AQ,"REPARO FO"))</f>
        <v>0</v>
      </c>
      <c r="LO75" s="140">
        <f>(COUNTIFS('Estruturante Móvel'!$M:$M,$B74,'Estruturante Móvel'!$C:$C,"&lt;&gt;PREVISTO",'Estruturante Móvel'!$G:$G,LN$4,'Estruturante Móvel'!$L:$L,'CRONOGRAMA_CONST+MIGRACAO'!LD$7))</f>
        <v>0</v>
      </c>
      <c r="LP75" s="139">
        <f>(COUNTIFS('Estruturante Móvel'!$M:$M,$B75,'Estruturante Móvel'!$AM:$AM,LP$4))-(COUNTIFS('Estruturante Móvel'!$M:$M,$B75,'Estruturante Móvel'!$AM:$AM,LP$4,'Estruturante Móvel'!$AQ:$AQ,"REPARO FO"))</f>
        <v>0</v>
      </c>
      <c r="LQ75" s="140">
        <f>(COUNTIFS('Estruturante Móvel'!$M:$M,$B74,'Estruturante Móvel'!$C:$C,"&lt;&gt;PREVISTO",'Estruturante Móvel'!$G:$G,LP$4,'Estruturante Móvel'!$L:$L,'CRONOGRAMA_CONST+MIGRACAO'!LF$7))</f>
        <v>0</v>
      </c>
      <c r="LR75" s="139">
        <f>(COUNTIFS('Estruturante Móvel'!$M:$M,$B75,'Estruturante Móvel'!$AM:$AM,LR$4))-(COUNTIFS('Estruturante Móvel'!$M:$M,$B75,'Estruturante Móvel'!$AM:$AM,LR$4,'Estruturante Móvel'!$AQ:$AQ,"REPARO FO"))</f>
        <v>0</v>
      </c>
      <c r="LS75" s="140">
        <f>(COUNTIFS('Estruturante Móvel'!$M:$M,$B74,'Estruturante Móvel'!$C:$C,"&lt;&gt;PREVISTO",'Estruturante Móvel'!$G:$G,LR$4,'Estruturante Móvel'!$L:$L,'CRONOGRAMA_CONST+MIGRACAO'!LH$7))</f>
        <v>0</v>
      </c>
      <c r="LT75" s="139">
        <f>(COUNTIFS('Estruturante Móvel'!$M:$M,$B75,'Estruturante Móvel'!$AM:$AM,LT$4))-(COUNTIFS('Estruturante Móvel'!$M:$M,$B75,'Estruturante Móvel'!$AM:$AM,LT$4,'Estruturante Móvel'!$AQ:$AQ,"REPARO FO"))</f>
        <v>0</v>
      </c>
      <c r="LU75" s="140">
        <f>(COUNTIFS('Estruturante Móvel'!$M:$M,$B74,'Estruturante Móvel'!$C:$C,"&lt;&gt;PREVISTO",'Estruturante Móvel'!$G:$G,LT$4,'Estruturante Móvel'!$L:$L,'CRONOGRAMA_CONST+MIGRACAO'!LJ$7))</f>
        <v>0</v>
      </c>
      <c r="LV75" s="139">
        <f>(COUNTIFS('Estruturante Móvel'!$M:$M,$B75,'Estruturante Móvel'!$AM:$AM,LV$4))-(COUNTIFS('Estruturante Móvel'!$M:$M,$B75,'Estruturante Móvel'!$AM:$AM,LV$4,'Estruturante Móvel'!$AQ:$AQ,"REPARO FO"))</f>
        <v>0</v>
      </c>
      <c r="LW75" s="140">
        <f>(COUNTIFS('Estruturante Móvel'!$M:$M,$B74,'Estruturante Móvel'!$C:$C,"&lt;&gt;PREVISTO",'Estruturante Móvel'!$G:$G,LV$4,'Estruturante Móvel'!$L:$L,'CRONOGRAMA_CONST+MIGRACAO'!LL$7))</f>
        <v>0</v>
      </c>
      <c r="LX75" s="139">
        <f>(COUNTIFS('Estruturante Móvel'!$M:$M,$B75,'Estruturante Móvel'!$AM:$AM,LX$4))-(COUNTIFS('Estruturante Móvel'!$M:$M,$B75,'Estruturante Móvel'!$AM:$AM,LX$4,'Estruturante Móvel'!$AQ:$AQ,"REPARO FO"))</f>
        <v>0</v>
      </c>
      <c r="LY75" s="140">
        <f>(COUNTIFS('Estruturante Móvel'!$M:$M,$B74,'Estruturante Móvel'!$C:$C,"&lt;&gt;PREVISTO",'Estruturante Móvel'!$G:$G,LX$4,'Estruturante Móvel'!$L:$L,'CRONOGRAMA_CONST+MIGRACAO'!LN$7))</f>
        <v>0</v>
      </c>
      <c r="LZ75" s="139">
        <f>(COUNTIFS('Estruturante Móvel'!$M:$M,$B75,'Estruturante Móvel'!$AM:$AM,LZ$4))-(COUNTIFS('Estruturante Móvel'!$M:$M,$B75,'Estruturante Móvel'!$AM:$AM,LZ$4,'Estruturante Móvel'!$AQ:$AQ,"REPARO FO"))</f>
        <v>0</v>
      </c>
      <c r="MA75" s="140">
        <f>(COUNTIFS('Estruturante Móvel'!$M:$M,$B74,'Estruturante Móvel'!$C:$C,"&lt;&gt;PREVISTO",'Estruturante Móvel'!$G:$G,LZ$4,'Estruturante Móvel'!$L:$L,'CRONOGRAMA_CONST+MIGRACAO'!LP$7))</f>
        <v>0</v>
      </c>
      <c r="MB75" s="139">
        <f>(COUNTIFS('Estruturante Móvel'!$M:$M,$B75,'Estruturante Móvel'!$AM:$AM,MB$4))-(COUNTIFS('Estruturante Móvel'!$M:$M,$B75,'Estruturante Móvel'!$AM:$AM,MB$4,'Estruturante Móvel'!$AQ:$AQ,"REPARO FO"))</f>
        <v>0</v>
      </c>
      <c r="MC75" s="140">
        <f>(COUNTIFS('Estruturante Móvel'!$M:$M,$B74,'Estruturante Móvel'!$C:$C,"&lt;&gt;PREVISTO",'Estruturante Móvel'!$G:$G,MB$4,'Estruturante Móvel'!$L:$L,'CRONOGRAMA_CONST+MIGRACAO'!LR$7))</f>
        <v>0</v>
      </c>
      <c r="MD75" s="139">
        <f>(COUNTIFS('Estruturante Móvel'!$M:$M,$B75,'Estruturante Móvel'!$AM:$AM,MD$4))-(COUNTIFS('Estruturante Móvel'!$M:$M,$B75,'Estruturante Móvel'!$AM:$AM,MD$4,'Estruturante Móvel'!$AQ:$AQ,"REPARO FO"))</f>
        <v>0</v>
      </c>
      <c r="ME75" s="140">
        <f>(COUNTIFS('Estruturante Móvel'!$M:$M,$B74,'Estruturante Móvel'!$C:$C,"&lt;&gt;PREVISTO",'Estruturante Móvel'!$G:$G,MD$4,'Estruturante Móvel'!$L:$L,'CRONOGRAMA_CONST+MIGRACAO'!LT$7))</f>
        <v>0</v>
      </c>
      <c r="MF75" s="139">
        <f>(COUNTIFS('Estruturante Móvel'!$M:$M,$B75,'Estruturante Móvel'!$AM:$AM,MF$4))-(COUNTIFS('Estruturante Móvel'!$M:$M,$B75,'Estruturante Móvel'!$AM:$AM,MF$4,'Estruturante Móvel'!$AQ:$AQ,"REPARO FO"))</f>
        <v>0</v>
      </c>
      <c r="MG75" s="140">
        <f>(COUNTIFS('Estruturante Móvel'!$M:$M,$B74,'Estruturante Móvel'!$C:$C,"&lt;&gt;PREVISTO",'Estruturante Móvel'!$G:$G,MF$4,'Estruturante Móvel'!$L:$L,'CRONOGRAMA_CONST+MIGRACAO'!LV$7))</f>
        <v>0</v>
      </c>
      <c r="MH75" s="139">
        <f>(COUNTIFS('Estruturante Móvel'!$M:$M,$B75,'Estruturante Móvel'!$AM:$AM,MH$4))-(COUNTIFS('Estruturante Móvel'!$M:$M,$B75,'Estruturante Móvel'!$AM:$AM,MH$4,'Estruturante Móvel'!$AQ:$AQ,"REPARO FO"))</f>
        <v>0</v>
      </c>
      <c r="MI75" s="140">
        <f>(COUNTIFS('Estruturante Móvel'!$M:$M,$B74,'Estruturante Móvel'!$C:$C,"&lt;&gt;PREVISTO",'Estruturante Móvel'!$G:$G,MH$4,'Estruturante Móvel'!$L:$L,'CRONOGRAMA_CONST+MIGRACAO'!LX$7))</f>
        <v>0</v>
      </c>
      <c r="MJ75" s="139">
        <f>(COUNTIFS('Estruturante Móvel'!$M:$M,$B75,'Estruturante Móvel'!$AM:$AM,MJ$4))-(COUNTIFS('Estruturante Móvel'!$M:$M,$B75,'Estruturante Móvel'!$AM:$AM,MJ$4,'Estruturante Móvel'!$AQ:$AQ,"REPARO FO"))</f>
        <v>0</v>
      </c>
      <c r="MK75" s="140">
        <f>(COUNTIFS('Estruturante Móvel'!$M:$M,$B74,'Estruturante Móvel'!$C:$C,"&lt;&gt;PREVISTO",'Estruturante Móvel'!$G:$G,MJ$4,'Estruturante Móvel'!$L:$L,'CRONOGRAMA_CONST+MIGRACAO'!LZ$7))</f>
        <v>0</v>
      </c>
      <c r="ML75" s="139">
        <f>(COUNTIFS('Estruturante Móvel'!$M:$M,$B75,'Estruturante Móvel'!$AM:$AM,ML$4))-(COUNTIFS('Estruturante Móvel'!$M:$M,$B75,'Estruturante Móvel'!$AM:$AM,ML$4,'Estruturante Móvel'!$AQ:$AQ,"REPARO FO"))</f>
        <v>0</v>
      </c>
      <c r="MM75" s="140">
        <f>(COUNTIFS('Estruturante Móvel'!$M:$M,$B74,'Estruturante Móvel'!$C:$C,"&lt;&gt;PREVISTO",'Estruturante Móvel'!$G:$G,ML$4,'Estruturante Móvel'!$L:$L,'CRONOGRAMA_CONST+MIGRACAO'!MB$7))</f>
        <v>0</v>
      </c>
      <c r="MN75" s="139">
        <f>(COUNTIFS('Estruturante Móvel'!$M:$M,$B75,'Estruturante Móvel'!$AM:$AM,MN$4))-(COUNTIFS('Estruturante Móvel'!$M:$M,$B75,'Estruturante Móvel'!$AM:$AM,MN$4,'Estruturante Móvel'!$AQ:$AQ,"REPARO FO"))</f>
        <v>0</v>
      </c>
      <c r="MO75" s="140">
        <f>(COUNTIFS('Estruturante Móvel'!$M:$M,$B74,'Estruturante Móvel'!$C:$C,"&lt;&gt;PREVISTO",'Estruturante Móvel'!$G:$G,MN$4,'Estruturante Móvel'!$L:$L,'CRONOGRAMA_CONST+MIGRACAO'!MD$7))</f>
        <v>0</v>
      </c>
      <c r="MP75" s="139">
        <f>(COUNTIFS('Estruturante Móvel'!$M:$M,$B75,'Estruturante Móvel'!$AM:$AM,MP$4))-(COUNTIFS('Estruturante Móvel'!$M:$M,$B75,'Estruturante Móvel'!$AM:$AM,MP$4,'Estruturante Móvel'!$AQ:$AQ,"REPARO FO"))</f>
        <v>0</v>
      </c>
      <c r="MQ75" s="140">
        <f>(COUNTIFS('Estruturante Móvel'!$M:$M,$B74,'Estruturante Móvel'!$C:$C,"&lt;&gt;PREVISTO",'Estruturante Móvel'!$G:$G,MP$4,'Estruturante Móvel'!$L:$L,'CRONOGRAMA_CONST+MIGRACAO'!MF$7))</f>
        <v>0</v>
      </c>
      <c r="MR75" s="139">
        <f>(COUNTIFS('Estruturante Móvel'!$M:$M,$B75,'Estruturante Móvel'!$AM:$AM,MR$4))-(COUNTIFS('Estruturante Móvel'!$M:$M,$B75,'Estruturante Móvel'!$AM:$AM,MR$4,'Estruturante Móvel'!$AQ:$AQ,"REPARO FO"))</f>
        <v>0</v>
      </c>
      <c r="MS75" s="140">
        <f>(COUNTIFS('Estruturante Móvel'!$M:$M,$B74,'Estruturante Móvel'!$C:$C,"&lt;&gt;PREVISTO",'Estruturante Móvel'!$G:$G,MR$4,'Estruturante Móvel'!$L:$L,'CRONOGRAMA_CONST+MIGRACAO'!MH$7))</f>
        <v>0</v>
      </c>
      <c r="MT75" s="139">
        <f>(COUNTIFS('Estruturante Móvel'!$M:$M,$B75,'Estruturante Móvel'!$AM:$AM,MT$4))-(COUNTIFS('Estruturante Móvel'!$M:$M,$B75,'Estruturante Móvel'!$AM:$AM,MT$4,'Estruturante Móvel'!$AQ:$AQ,"REPARO FO"))</f>
        <v>0</v>
      </c>
      <c r="MU75" s="140">
        <f>(COUNTIFS('Estruturante Móvel'!$M:$M,$B74,'Estruturante Móvel'!$C:$C,"&lt;&gt;PREVISTO",'Estruturante Móvel'!$G:$G,MT$4,'Estruturante Móvel'!$L:$L,'CRONOGRAMA_CONST+MIGRACAO'!MJ$7))</f>
        <v>0</v>
      </c>
      <c r="MV75" s="139">
        <f>(COUNTIFS('Estruturante Móvel'!$M:$M,$B75,'Estruturante Móvel'!$AM:$AM,MV$4))-(COUNTIFS('Estruturante Móvel'!$M:$M,$B75,'Estruturante Móvel'!$AM:$AM,MV$4,'Estruturante Móvel'!$AQ:$AQ,"REPARO FO"))</f>
        <v>0</v>
      </c>
      <c r="MW75" s="140">
        <f>(COUNTIFS('Estruturante Móvel'!$M:$M,$B74,'Estruturante Móvel'!$C:$C,"&lt;&gt;PREVISTO",'Estruturante Móvel'!$G:$G,MV$4,'Estruturante Móvel'!$L:$L,'CRONOGRAMA_CONST+MIGRACAO'!ML$7))</f>
        <v>0</v>
      </c>
      <c r="MX75" s="139">
        <f>(COUNTIFS('Estruturante Móvel'!$M:$M,$B75,'Estruturante Móvel'!$AM:$AM,MX$4))-(COUNTIFS('Estruturante Móvel'!$M:$M,$B75,'Estruturante Móvel'!$AM:$AM,MX$4,'Estruturante Móvel'!$AQ:$AQ,"REPARO FO"))</f>
        <v>0</v>
      </c>
      <c r="MY75" s="140">
        <f>(COUNTIFS('Estruturante Móvel'!$M:$M,$B74,'Estruturante Móvel'!$C:$C,"&lt;&gt;PREVISTO",'Estruturante Móvel'!$G:$G,MX$4,'Estruturante Móvel'!$L:$L,'CRONOGRAMA_CONST+MIGRACAO'!MN$7))</f>
        <v>0</v>
      </c>
      <c r="MZ75" s="139">
        <f>(COUNTIFS('Estruturante Móvel'!$M:$M,$B75,'Estruturante Móvel'!$AM:$AM,MZ$4))-(COUNTIFS('Estruturante Móvel'!$M:$M,$B75,'Estruturante Móvel'!$AM:$AM,MZ$4,'Estruturante Móvel'!$AQ:$AQ,"REPARO FO"))</f>
        <v>0</v>
      </c>
      <c r="NA75" s="140">
        <f>(COUNTIFS('Estruturante Móvel'!$M:$M,$B74,'Estruturante Móvel'!$C:$C,"&lt;&gt;PREVISTO",'Estruturante Móvel'!$G:$G,MZ$4,'Estruturante Móvel'!$L:$L,'CRONOGRAMA_CONST+MIGRACAO'!MP$7))</f>
        <v>0</v>
      </c>
      <c r="NB75" s="139">
        <f>(COUNTIFS('Estruturante Móvel'!$M:$M,$B75,'Estruturante Móvel'!$AM:$AM,NB$4))-(COUNTIFS('Estruturante Móvel'!$M:$M,$B75,'Estruturante Móvel'!$AM:$AM,NB$4,'Estruturante Móvel'!$AQ:$AQ,"REPARO FO"))</f>
        <v>0</v>
      </c>
      <c r="NC75" s="140">
        <f>(COUNTIFS('Estruturante Móvel'!$M:$M,$B74,'Estruturante Móvel'!$C:$C,"&lt;&gt;PREVISTO",'Estruturante Móvel'!$G:$G,NB$4,'Estruturante Móvel'!$L:$L,'CRONOGRAMA_CONST+MIGRACAO'!MR$7))</f>
        <v>0</v>
      </c>
      <c r="ND75" s="139">
        <f>(COUNTIFS('Estruturante Móvel'!$M:$M,$B75,'Estruturante Móvel'!$AM:$AM,ND$4))-(COUNTIFS('Estruturante Móvel'!$M:$M,$B75,'Estruturante Móvel'!$AM:$AM,ND$4,'Estruturante Móvel'!$AQ:$AQ,"REPARO FO"))</f>
        <v>0</v>
      </c>
      <c r="NE75" s="140">
        <f>(COUNTIFS('Estruturante Móvel'!$M:$M,$B74,'Estruturante Móvel'!$C:$C,"&lt;&gt;PREVISTO",'Estruturante Móvel'!$G:$G,ND$4,'Estruturante Móvel'!$L:$L,'CRONOGRAMA_CONST+MIGRACAO'!MT$7))</f>
        <v>0</v>
      </c>
      <c r="NF75" s="139">
        <f>(COUNTIFS('Estruturante Móvel'!$M:$M,$B75,'Estruturante Móvel'!$AM:$AM,NF$4))-(COUNTIFS('Estruturante Móvel'!$M:$M,$B75,'Estruturante Móvel'!$AM:$AM,NF$4,'Estruturante Móvel'!$AQ:$AQ,"REPARO FO"))</f>
        <v>0</v>
      </c>
      <c r="NG75" s="140">
        <f>(COUNTIFS('Estruturante Móvel'!$M:$M,$B74,'Estruturante Móvel'!$C:$C,"&lt;&gt;PREVISTO",'Estruturante Móvel'!$G:$G,NF$4,'Estruturante Móvel'!$L:$L,'CRONOGRAMA_CONST+MIGRACAO'!MV$7))</f>
        <v>0</v>
      </c>
      <c r="NH75" s="139">
        <f>(COUNTIFS('Estruturante Móvel'!$M:$M,$B75,'Estruturante Móvel'!$AM:$AM,NH$4))-(COUNTIFS('Estruturante Móvel'!$M:$M,$B75,'Estruturante Móvel'!$AM:$AM,NH$4,'Estruturante Móvel'!$AQ:$AQ,"REPARO FO"))</f>
        <v>0</v>
      </c>
      <c r="NI75" s="140">
        <f>(COUNTIFS('Estruturante Móvel'!$M:$M,$B74,'Estruturante Móvel'!$C:$C,"&lt;&gt;PREVISTO",'Estruturante Móvel'!$G:$G,NH$4,'Estruturante Móvel'!$L:$L,'CRONOGRAMA_CONST+MIGRACAO'!MX$7))</f>
        <v>0</v>
      </c>
    </row>
    <row r="76" spans="1:373" hidden="1" outlineLevel="1">
      <c r="B76" s="205" t="s">
        <v>445</v>
      </c>
      <c r="C76" s="161" t="s">
        <v>186</v>
      </c>
      <c r="D76" s="161">
        <f>COUNTIFS('Estruturante Móvel'!$M:$M,B74,'Estruturante Móvel'!$L:$L,'CRONOGRAMA_CONST+MIGRACAO'!B76)</f>
        <v>0</v>
      </c>
      <c r="E76" s="161">
        <f>(COUNTIFS('Estruturante Móvel'!$M:$M,B74,'Estruturante Móvel'!$C:$C,"&lt;&gt;PREVISTO",'Estruturante Móvel'!$L:$L,'CRONOGRAMA_CONST+MIGRACAO'!B76))</f>
        <v>0</v>
      </c>
      <c r="F76" s="162">
        <f>(COUNTIFS('Estruturante Móvel'!$M:$M,B74,'Estruturante Móvel'!$C:$C,"PREVISTO",'Estruturante Móvel'!$L:$L,'CRONOGRAMA_CONST+MIGRACAO'!B76))</f>
        <v>0</v>
      </c>
      <c r="G76" s="162"/>
      <c r="H76" s="165" t="e">
        <f t="shared" si="384"/>
        <v>#DIV/0!</v>
      </c>
      <c r="I76" s="166">
        <v>45566</v>
      </c>
      <c r="J76" s="160" t="e">
        <f t="shared" si="385"/>
        <v>#DIV/0!</v>
      </c>
      <c r="K76" s="157">
        <f t="shared" si="386"/>
        <v>0</v>
      </c>
      <c r="L76" s="139">
        <f>(COUNTIFS('Estruturante Móvel'!$M:$M,$B74,'Estruturante Móvel'!$AM:$AM,L$4,'Estruturante Móvel'!$L:$L,'CRONOGRAMA_CONST+MIGRACAO'!$B76))</f>
        <v>0</v>
      </c>
      <c r="M76" s="140">
        <f>(COUNTIFS('Estruturante Móvel'!$M:$M,$B74,'Estruturante Móvel'!$C:$C,"&lt;&gt;PREVISTO",'Estruturante Móvel'!$G:$G,L$4,'Estruturante Móvel'!$L:$L,'CRONOGRAMA_CONST+MIGRACAO'!B$8))</f>
        <v>0</v>
      </c>
      <c r="N76" s="139">
        <f>(COUNTIFS('Estruturante Móvel'!$M:$M,$B74,'Estruturante Móvel'!$AM:$AM,N$4,'Estruturante Móvel'!$L:$L,'CRONOGRAMA_CONST+MIGRACAO'!$B76))</f>
        <v>0</v>
      </c>
      <c r="O76" s="140">
        <f>(COUNTIFS('Estruturante Móvel'!$M:$M,$B74,'Estruturante Móvel'!$C:$C,"&lt;&gt;PREVISTO",'Estruturante Móvel'!$G:$G,N$4,'Estruturante Móvel'!$L:$L,'CRONOGRAMA_CONST+MIGRACAO'!D$8))</f>
        <v>0</v>
      </c>
      <c r="P76" s="139">
        <f>(COUNTIFS('Estruturante Móvel'!$M:$M,$B74,'Estruturante Móvel'!$AM:$AM,P$4,'Estruturante Móvel'!$L:$L,'CRONOGRAMA_CONST+MIGRACAO'!$B76))</f>
        <v>0</v>
      </c>
      <c r="Q76" s="140">
        <f>(COUNTIFS('Estruturante Móvel'!$M:$M,$B74,'Estruturante Móvel'!$C:$C,"&lt;&gt;PREVISTO",'Estruturante Móvel'!$G:$G,P$4,'Estruturante Móvel'!$L:$L,'CRONOGRAMA_CONST+MIGRACAO'!F$8))</f>
        <v>0</v>
      </c>
      <c r="R76" s="139">
        <f>(COUNTIFS('Estruturante Móvel'!$M:$M,$B74,'Estruturante Móvel'!$AM:$AM,R$4,'Estruturante Móvel'!$L:$L,'CRONOGRAMA_CONST+MIGRACAO'!$B76))</f>
        <v>0</v>
      </c>
      <c r="S76" s="140">
        <f>(COUNTIFS('Estruturante Móvel'!$M:$M,$B74,'Estruturante Móvel'!$C:$C,"&lt;&gt;PREVISTO",'Estruturante Móvel'!$G:$G,R$4,'Estruturante Móvel'!$L:$L,'CRONOGRAMA_CONST+MIGRACAO'!H$8))</f>
        <v>0</v>
      </c>
      <c r="T76" s="139">
        <f>(COUNTIFS('Estruturante Móvel'!$M:$M,$B74,'Estruturante Móvel'!$AM:$AM,T$4,'Estruturante Móvel'!$L:$L,'CRONOGRAMA_CONST+MIGRACAO'!$B76))</f>
        <v>0</v>
      </c>
      <c r="U76" s="140">
        <f>(COUNTIFS('Estruturante Móvel'!$M:$M,$B74,'Estruturante Móvel'!$C:$C,"&lt;&gt;PREVISTO",'Estruturante Móvel'!$G:$G,T$4,'Estruturante Móvel'!$L:$L,'CRONOGRAMA_CONST+MIGRACAO'!J$8))</f>
        <v>0</v>
      </c>
      <c r="V76" s="139">
        <f>(COUNTIFS('Estruturante Móvel'!$M:$M,$B74,'Estruturante Móvel'!$AM:$AM,V$4,'Estruturante Móvel'!$L:$L,'CRONOGRAMA_CONST+MIGRACAO'!$B76))</f>
        <v>0</v>
      </c>
      <c r="W76" s="140">
        <f>(COUNTIFS('Estruturante Móvel'!$M:$M,$B74,'Estruturante Móvel'!$C:$C,"&lt;&gt;PREVISTO",'Estruturante Móvel'!$G:$G,V$4,'Estruturante Móvel'!$L:$L,'CRONOGRAMA_CONST+MIGRACAO'!L$8))</f>
        <v>0</v>
      </c>
      <c r="X76" s="139">
        <f>(COUNTIFS('Estruturante Móvel'!$M:$M,$B74,'Estruturante Móvel'!$AM:$AM,X$4,'Estruturante Móvel'!$L:$L,'CRONOGRAMA_CONST+MIGRACAO'!$B76))</f>
        <v>0</v>
      </c>
      <c r="Y76" s="140">
        <f>(COUNTIFS('Estruturante Móvel'!$M:$M,$B74,'Estruturante Móvel'!$C:$C,"&lt;&gt;PREVISTO",'Estruturante Móvel'!$G:$G,X$4,'Estruturante Móvel'!$L:$L,'CRONOGRAMA_CONST+MIGRACAO'!N$8))</f>
        <v>0</v>
      </c>
      <c r="Z76" s="139">
        <f>(COUNTIFS('Estruturante Móvel'!$M:$M,$B74,'Estruturante Móvel'!$AM:$AM,Z$4,'Estruturante Móvel'!$L:$L,'CRONOGRAMA_CONST+MIGRACAO'!$B76))</f>
        <v>0</v>
      </c>
      <c r="AA76" s="140">
        <f>(COUNTIFS('Estruturante Móvel'!$M:$M,$B74,'Estruturante Móvel'!$C:$C,"&lt;&gt;PREVISTO",'Estruturante Móvel'!$G:$G,Z$4,'Estruturante Móvel'!$L:$L,'CRONOGRAMA_CONST+MIGRACAO'!P$8))</f>
        <v>0</v>
      </c>
      <c r="AB76" s="139">
        <f>(COUNTIFS('Estruturante Móvel'!$M:$M,$B74,'Estruturante Móvel'!$AM:$AM,AB$4,'Estruturante Móvel'!$L:$L,'CRONOGRAMA_CONST+MIGRACAO'!$B76))</f>
        <v>0</v>
      </c>
      <c r="AC76" s="140">
        <f>(COUNTIFS('Estruturante Móvel'!$M:$M,$B74,'Estruturante Móvel'!$C:$C,"&lt;&gt;PREVISTO",'Estruturante Móvel'!$G:$G,AB$4,'Estruturante Móvel'!$L:$L,'CRONOGRAMA_CONST+MIGRACAO'!R$8))</f>
        <v>0</v>
      </c>
      <c r="AD76" s="139">
        <f>(COUNTIFS('Estruturante Móvel'!$M:$M,$B74,'Estruturante Móvel'!$AM:$AM,AD$4,'Estruturante Móvel'!$L:$L,'CRONOGRAMA_CONST+MIGRACAO'!$B76))</f>
        <v>0</v>
      </c>
      <c r="AE76" s="140">
        <f>(COUNTIFS('Estruturante Móvel'!$M:$M,$B74,'Estruturante Móvel'!$C:$C,"&lt;&gt;PREVISTO",'Estruturante Móvel'!$G:$G,AD$4,'Estruturante Móvel'!$L:$L,'CRONOGRAMA_CONST+MIGRACAO'!T$8))</f>
        <v>0</v>
      </c>
      <c r="AF76" s="139">
        <f>(COUNTIFS('Estruturante Móvel'!$M:$M,$B74,'Estruturante Móvel'!$AM:$AM,AF$4,'Estruturante Móvel'!$L:$L,'CRONOGRAMA_CONST+MIGRACAO'!$B76))</f>
        <v>0</v>
      </c>
      <c r="AG76" s="140">
        <f>(COUNTIFS('Estruturante Móvel'!$M:$M,$B74,'Estruturante Móvel'!$C:$C,"&lt;&gt;PREVISTO",'Estruturante Móvel'!$G:$G,AF$4,'Estruturante Móvel'!$L:$L,'CRONOGRAMA_CONST+MIGRACAO'!V$8))</f>
        <v>0</v>
      </c>
      <c r="AH76" s="139">
        <f>(COUNTIFS('Estruturante Móvel'!$M:$M,$B74,'Estruturante Móvel'!$AM:$AM,AH$4,'Estruturante Móvel'!$L:$L,'CRONOGRAMA_CONST+MIGRACAO'!$B76))</f>
        <v>0</v>
      </c>
      <c r="AI76" s="140">
        <f>(COUNTIFS('Estruturante Móvel'!$M:$M,$B74,'Estruturante Móvel'!$C:$C,"&lt;&gt;PREVISTO",'Estruturante Móvel'!$G:$G,AH$4,'Estruturante Móvel'!$L:$L,'CRONOGRAMA_CONST+MIGRACAO'!X$8))</f>
        <v>0</v>
      </c>
      <c r="AJ76" s="139">
        <f>(COUNTIFS('Estruturante Móvel'!$M:$M,$B74,'Estruturante Móvel'!$AM:$AM,AJ$4,'Estruturante Móvel'!$L:$L,'CRONOGRAMA_CONST+MIGRACAO'!$B76))</f>
        <v>0</v>
      </c>
      <c r="AK76" s="140">
        <f>(COUNTIFS('Estruturante Móvel'!$M:$M,$B74,'Estruturante Móvel'!$C:$C,"&lt;&gt;PREVISTO",'Estruturante Móvel'!$G:$G,AJ$4,'Estruturante Móvel'!$L:$L,'CRONOGRAMA_CONST+MIGRACAO'!Z$8))</f>
        <v>0</v>
      </c>
      <c r="AL76" s="139">
        <f>(COUNTIFS('Estruturante Móvel'!$M:$M,$B74,'Estruturante Móvel'!$AM:$AM,AL$4,'Estruturante Móvel'!$L:$L,'CRONOGRAMA_CONST+MIGRACAO'!$B76))</f>
        <v>0</v>
      </c>
      <c r="AM76" s="140">
        <f>(COUNTIFS('Estruturante Móvel'!$M:$M,$B74,'Estruturante Móvel'!$C:$C,"&lt;&gt;PREVISTO",'Estruturante Móvel'!$G:$G,AL$4,'Estruturante Móvel'!$L:$L,'CRONOGRAMA_CONST+MIGRACAO'!AB$8))</f>
        <v>0</v>
      </c>
      <c r="AN76" s="139">
        <f>(COUNTIFS('Estruturante Móvel'!$M:$M,$B74,'Estruturante Móvel'!$AM:$AM,AN$4,'Estruturante Móvel'!$L:$L,'CRONOGRAMA_CONST+MIGRACAO'!$B76))</f>
        <v>0</v>
      </c>
      <c r="AO76" s="140">
        <f>(COUNTIFS('Estruturante Móvel'!$M:$M,$B74,'Estruturante Móvel'!$C:$C,"&lt;&gt;PREVISTO",'Estruturante Móvel'!$G:$G,AN$4,'Estruturante Móvel'!$L:$L,'CRONOGRAMA_CONST+MIGRACAO'!AD$8))</f>
        <v>0</v>
      </c>
      <c r="AP76" s="139">
        <f>(COUNTIFS('Estruturante Móvel'!$M:$M,$B74,'Estruturante Móvel'!$AM:$AM,AP$4,'Estruturante Móvel'!$L:$L,'CRONOGRAMA_CONST+MIGRACAO'!$B76))</f>
        <v>0</v>
      </c>
      <c r="AQ76" s="140">
        <f>(COUNTIFS('Estruturante Móvel'!$M:$M,$B74,'Estruturante Móvel'!$C:$C,"&lt;&gt;PREVISTO",'Estruturante Móvel'!$G:$G,AP$4,'Estruturante Móvel'!$L:$L,'CRONOGRAMA_CONST+MIGRACAO'!AF$8))</f>
        <v>0</v>
      </c>
      <c r="AR76" s="139">
        <f>(COUNTIFS('Estruturante Móvel'!$M:$M,$B74,'Estruturante Móvel'!$AM:$AM,AR$4,'Estruturante Móvel'!$L:$L,'CRONOGRAMA_CONST+MIGRACAO'!$B76))</f>
        <v>0</v>
      </c>
      <c r="AS76" s="140">
        <f>(COUNTIFS('Estruturante Móvel'!$M:$M,$B74,'Estruturante Móvel'!$C:$C,"&lt;&gt;PREVISTO",'Estruturante Móvel'!$G:$G,AR$4,'Estruturante Móvel'!$L:$L,'CRONOGRAMA_CONST+MIGRACAO'!AH$8))</f>
        <v>0</v>
      </c>
      <c r="AT76" s="139">
        <f>(COUNTIFS('Estruturante Móvel'!$M:$M,$B74,'Estruturante Móvel'!$AM:$AM,AT$4,'Estruturante Móvel'!$L:$L,'CRONOGRAMA_CONST+MIGRACAO'!$B76))</f>
        <v>0</v>
      </c>
      <c r="AU76" s="140">
        <f>(COUNTIFS('Estruturante Móvel'!$M:$M,$B74,'Estruturante Móvel'!$C:$C,"&lt;&gt;PREVISTO",'Estruturante Móvel'!$G:$G,AT$4,'Estruturante Móvel'!$L:$L,'CRONOGRAMA_CONST+MIGRACAO'!AJ$8))</f>
        <v>0</v>
      </c>
      <c r="AV76" s="139">
        <f>(COUNTIFS('Estruturante Móvel'!$M:$M,$B74,'Estruturante Móvel'!$AM:$AM,AV$4,'Estruturante Móvel'!$L:$L,'CRONOGRAMA_CONST+MIGRACAO'!$B76))</f>
        <v>0</v>
      </c>
      <c r="AW76" s="140">
        <f>(COUNTIFS('Estruturante Móvel'!$M:$M,$B74,'Estruturante Móvel'!$C:$C,"&lt;&gt;PREVISTO",'Estruturante Móvel'!$G:$G,AV$4,'Estruturante Móvel'!$L:$L,'CRONOGRAMA_CONST+MIGRACAO'!AL$8))</f>
        <v>0</v>
      </c>
      <c r="AX76" s="139">
        <f>(COUNTIFS('Estruturante Móvel'!$M:$M,$B74,'Estruturante Móvel'!$AM:$AM,AX$4,'Estruturante Móvel'!$L:$L,'CRONOGRAMA_CONST+MIGRACAO'!$B76))</f>
        <v>0</v>
      </c>
      <c r="AY76" s="140">
        <f>(COUNTIFS('Estruturante Móvel'!$M:$M,$B74,'Estruturante Móvel'!$C:$C,"&lt;&gt;PREVISTO",'Estruturante Móvel'!$G:$G,AX$4,'Estruturante Móvel'!$L:$L,'CRONOGRAMA_CONST+MIGRACAO'!AN$8))</f>
        <v>0</v>
      </c>
      <c r="AZ76" s="139">
        <f>(COUNTIFS('Estruturante Móvel'!$M:$M,$B74,'Estruturante Móvel'!$AM:$AM,AZ$4,'Estruturante Móvel'!$L:$L,'CRONOGRAMA_CONST+MIGRACAO'!$B76))</f>
        <v>0</v>
      </c>
      <c r="BA76" s="140">
        <f>(COUNTIFS('Estruturante Móvel'!$M:$M,$B74,'Estruturante Móvel'!$C:$C,"&lt;&gt;PREVISTO",'Estruturante Móvel'!$G:$G,AZ$4,'Estruturante Móvel'!$L:$L,'CRONOGRAMA_CONST+MIGRACAO'!AP$8))</f>
        <v>0</v>
      </c>
      <c r="BB76" s="139">
        <f>(COUNTIFS('Estruturante Móvel'!$M:$M,$B74,'Estruturante Móvel'!$AM:$AM,BB$4,'Estruturante Móvel'!$L:$L,'CRONOGRAMA_CONST+MIGRACAO'!$B76))</f>
        <v>0</v>
      </c>
      <c r="BC76" s="140">
        <f>(COUNTIFS('Estruturante Móvel'!$M:$M,$B74,'Estruturante Móvel'!$C:$C,"&lt;&gt;PREVISTO",'Estruturante Móvel'!$G:$G,BB$4,'Estruturante Móvel'!$L:$L,'CRONOGRAMA_CONST+MIGRACAO'!AR$8))</f>
        <v>0</v>
      </c>
      <c r="BD76" s="139">
        <f>(COUNTIFS('Estruturante Móvel'!$M:$M,$B74,'Estruturante Móvel'!$AM:$AM,BD$4,'Estruturante Móvel'!$L:$L,'CRONOGRAMA_CONST+MIGRACAO'!$B76))</f>
        <v>0</v>
      </c>
      <c r="BE76" s="140">
        <f>(COUNTIFS('Estruturante Móvel'!$M:$M,$B74,'Estruturante Móvel'!$C:$C,"&lt;&gt;PREVISTO",'Estruturante Móvel'!$G:$G,BD$4,'Estruturante Móvel'!$L:$L,'CRONOGRAMA_CONST+MIGRACAO'!AT$8))</f>
        <v>0</v>
      </c>
      <c r="BF76" s="139">
        <f>(COUNTIFS('Estruturante Móvel'!$M:$M,$B74,'Estruturante Móvel'!$AM:$AM,BF$4,'Estruturante Móvel'!$L:$L,'CRONOGRAMA_CONST+MIGRACAO'!$B76))</f>
        <v>0</v>
      </c>
      <c r="BG76" s="140">
        <f>(COUNTIFS('Estruturante Móvel'!$M:$M,$B74,'Estruturante Móvel'!$C:$C,"&lt;&gt;PREVISTO",'Estruturante Móvel'!$G:$G,BF$4,'Estruturante Móvel'!$L:$L,'CRONOGRAMA_CONST+MIGRACAO'!AV$8))</f>
        <v>0</v>
      </c>
      <c r="BH76" s="139">
        <f>(COUNTIFS('Estruturante Móvel'!$M:$M,$B74,'Estruturante Móvel'!$AM:$AM,BH$4,'Estruturante Móvel'!$L:$L,'CRONOGRAMA_CONST+MIGRACAO'!$B76))</f>
        <v>0</v>
      </c>
      <c r="BI76" s="140">
        <f>(COUNTIFS('Estruturante Móvel'!$M:$M,$B74,'Estruturante Móvel'!$C:$C,"&lt;&gt;PREVISTO",'Estruturante Móvel'!$G:$G,BH$4,'Estruturante Móvel'!$L:$L,'CRONOGRAMA_CONST+MIGRACAO'!AX$8))</f>
        <v>0</v>
      </c>
      <c r="BJ76" s="139">
        <f>(COUNTIFS('Estruturante Móvel'!$M:$M,$B74,'Estruturante Móvel'!$AM:$AM,BJ$4,'Estruturante Móvel'!$L:$L,'CRONOGRAMA_CONST+MIGRACAO'!$B76))</f>
        <v>0</v>
      </c>
      <c r="BK76" s="140">
        <f>(COUNTIFS('Estruturante Móvel'!$M:$M,$B74,'Estruturante Móvel'!$C:$C,"&lt;&gt;PREVISTO",'Estruturante Móvel'!$G:$G,BJ$4,'Estruturante Móvel'!$L:$L,'CRONOGRAMA_CONST+MIGRACAO'!AZ$8))</f>
        <v>0</v>
      </c>
      <c r="BL76" s="139">
        <f>(COUNTIFS('Estruturante Móvel'!$M:$M,$B74,'Estruturante Móvel'!$AM:$AM,BL$4,'Estruturante Móvel'!$L:$L,'CRONOGRAMA_CONST+MIGRACAO'!$B76))</f>
        <v>0</v>
      </c>
      <c r="BM76" s="140">
        <f>(COUNTIFS('Estruturante Móvel'!$M:$M,$B74,'Estruturante Móvel'!$C:$C,"&lt;&gt;PREVISTO",'Estruturante Móvel'!$G:$G,BL$4,'Estruturante Móvel'!$L:$L,'CRONOGRAMA_CONST+MIGRACAO'!BB$8))</f>
        <v>0</v>
      </c>
      <c r="BN76" s="139">
        <f>(COUNTIFS('Estruturante Móvel'!$M:$M,$B74,'Estruturante Móvel'!$AM:$AM,BN$4,'Estruturante Móvel'!$L:$L,'CRONOGRAMA_CONST+MIGRACAO'!$B76))</f>
        <v>0</v>
      </c>
      <c r="BO76" s="140">
        <f>(COUNTIFS('Estruturante Móvel'!$M:$M,$B74,'Estruturante Móvel'!$C:$C,"&lt;&gt;PREVISTO",'Estruturante Móvel'!$G:$G,BN$4,'Estruturante Móvel'!$L:$L,'CRONOGRAMA_CONST+MIGRACAO'!BD$8))</f>
        <v>0</v>
      </c>
      <c r="BP76" s="139">
        <f>(COUNTIFS('Estruturante Móvel'!$M:$M,$B74,'Estruturante Móvel'!$AM:$AM,BP$4,'Estruturante Móvel'!$L:$L,'CRONOGRAMA_CONST+MIGRACAO'!$B76))</f>
        <v>0</v>
      </c>
      <c r="BQ76" s="140">
        <f>(COUNTIFS('Estruturante Móvel'!$M:$M,$B74,'Estruturante Móvel'!$C:$C,"&lt;&gt;PREVISTO",'Estruturante Móvel'!$G:$G,BP$4,'Estruturante Móvel'!$L:$L,'CRONOGRAMA_CONST+MIGRACAO'!BF$8))</f>
        <v>0</v>
      </c>
      <c r="BR76" s="139">
        <f>(COUNTIFS('Estruturante Móvel'!$M:$M,$B74,'Estruturante Móvel'!$AM:$AM,BR$4,'Estruturante Móvel'!$L:$L,'CRONOGRAMA_CONST+MIGRACAO'!$B76))</f>
        <v>0</v>
      </c>
      <c r="BS76" s="140">
        <f>(COUNTIFS('Estruturante Móvel'!$M:$M,$B74,'Estruturante Móvel'!$C:$C,"&lt;&gt;PREVISTO",'Estruturante Móvel'!$G:$G,BR$4,'Estruturante Móvel'!$L:$L,'CRONOGRAMA_CONST+MIGRACAO'!BH$8))</f>
        <v>0</v>
      </c>
      <c r="BT76" s="139">
        <f>(COUNTIFS('Estruturante Móvel'!$M:$M,$B76,'Estruturante Móvel'!$AM:$AM,BT$4))-(COUNTIFS('Estruturante Móvel'!$M:$M,$B76,'Estruturante Móvel'!$AM:$AM,BT$4,'Estruturante Móvel'!$AQ:$AQ,"REPARO FO"))</f>
        <v>0</v>
      </c>
      <c r="BU76" s="140">
        <f>(COUNTIFS('Estruturante Móvel'!$M:$M,$B74,'Estruturante Móvel'!$C:$C,"&lt;&gt;PREVISTO",'Estruturante Móvel'!$G:$G,BT$4,'Estruturante Móvel'!$L:$L,'CRONOGRAMA_CONST+MIGRACAO'!BJ$8))</f>
        <v>0</v>
      </c>
      <c r="BV76" s="139">
        <f>(COUNTIFS('Estruturante Móvel'!$M:$M,$B76,'Estruturante Móvel'!$AM:$AM,BV$4))-(COUNTIFS('Estruturante Móvel'!$M:$M,$B76,'Estruturante Móvel'!$AM:$AM,BV$4,'Estruturante Móvel'!$AQ:$AQ,"REPARO FO"))</f>
        <v>0</v>
      </c>
      <c r="BW76" s="140">
        <f>(COUNTIFS('Estruturante Móvel'!$M:$M,$B74,'Estruturante Móvel'!$C:$C,"&lt;&gt;PREVISTO",'Estruturante Móvel'!$G:$G,BV$4,'Estruturante Móvel'!$L:$L,'CRONOGRAMA_CONST+MIGRACAO'!BL$8))</f>
        <v>0</v>
      </c>
      <c r="BX76" s="139">
        <f>(COUNTIFS('Estruturante Móvel'!$M:$M,$B76,'Estruturante Móvel'!$AM:$AM,BX$4))-(COUNTIFS('Estruturante Móvel'!$M:$M,$B76,'Estruturante Móvel'!$AM:$AM,BX$4,'Estruturante Móvel'!$AQ:$AQ,"REPARO FO"))</f>
        <v>0</v>
      </c>
      <c r="BY76" s="140">
        <f>(COUNTIFS('Estruturante Móvel'!$M:$M,$B74,'Estruturante Móvel'!$C:$C,"&lt;&gt;PREVISTO",'Estruturante Móvel'!$G:$G,BX$4,'Estruturante Móvel'!$L:$L,'CRONOGRAMA_CONST+MIGRACAO'!BN$8))</f>
        <v>0</v>
      </c>
      <c r="BZ76" s="139">
        <f>(COUNTIFS('Estruturante Móvel'!$M:$M,$B76,'Estruturante Móvel'!$AM:$AM,BZ$4))-(COUNTIFS('Estruturante Móvel'!$M:$M,$B76,'Estruturante Móvel'!$AM:$AM,BZ$4,'Estruturante Móvel'!$AQ:$AQ,"REPARO FO"))</f>
        <v>0</v>
      </c>
      <c r="CA76" s="140">
        <f>(COUNTIFS('Estruturante Móvel'!$M:$M,$B74,'Estruturante Móvel'!$C:$C,"&lt;&gt;PREVISTO",'Estruturante Móvel'!$G:$G,BZ$4,'Estruturante Móvel'!$L:$L,'CRONOGRAMA_CONST+MIGRACAO'!BP$8))</f>
        <v>0</v>
      </c>
      <c r="CB76" s="139">
        <f>(COUNTIFS('Estruturante Móvel'!$M:$M,$B76,'Estruturante Móvel'!$AM:$AM,CB$4))-(COUNTIFS('Estruturante Móvel'!$M:$M,$B76,'Estruturante Móvel'!$AM:$AM,CB$4,'Estruturante Móvel'!$AQ:$AQ,"REPARO FO"))</f>
        <v>0</v>
      </c>
      <c r="CC76" s="140">
        <f>(COUNTIFS('Estruturante Móvel'!$M:$M,$B74,'Estruturante Móvel'!$C:$C,"&lt;&gt;PREVISTO",'Estruturante Móvel'!$G:$G,CB$4,'Estruturante Móvel'!$L:$L,'CRONOGRAMA_CONST+MIGRACAO'!BR$8))</f>
        <v>0</v>
      </c>
      <c r="CD76" s="139">
        <f>(COUNTIFS('Estruturante Móvel'!$M:$M,$B76,'Estruturante Móvel'!$AM:$AM,CD$4))-(COUNTIFS('Estruturante Móvel'!$M:$M,$B76,'Estruturante Móvel'!$AM:$AM,CD$4,'Estruturante Móvel'!$AQ:$AQ,"REPARO FO"))</f>
        <v>0</v>
      </c>
      <c r="CE76" s="140">
        <f>(COUNTIFS('Estruturante Móvel'!$M:$M,$B74,'Estruturante Móvel'!$C:$C,"&lt;&gt;PREVISTO",'Estruturante Móvel'!$G:$G,CD$4,'Estruturante Móvel'!$L:$L,'CRONOGRAMA_CONST+MIGRACAO'!BT$8))</f>
        <v>0</v>
      </c>
      <c r="CF76" s="139">
        <f>(COUNTIFS('Estruturante Móvel'!$M:$M,$B76,'Estruturante Móvel'!$AM:$AM,CF$4))-(COUNTIFS('Estruturante Móvel'!$M:$M,$B76,'Estruturante Móvel'!$AM:$AM,CF$4,'Estruturante Móvel'!$AQ:$AQ,"REPARO FO"))</f>
        <v>0</v>
      </c>
      <c r="CG76" s="140">
        <f>(COUNTIFS('Estruturante Móvel'!$M:$M,$B74,'Estruturante Móvel'!$C:$C,"&lt;&gt;PREVISTO",'Estruturante Móvel'!$G:$G,CF$4,'Estruturante Móvel'!$L:$L,'CRONOGRAMA_CONST+MIGRACAO'!BV$8))</f>
        <v>0</v>
      </c>
      <c r="CH76" s="139">
        <f>(COUNTIFS('Estruturante Móvel'!$M:$M,$B76,'Estruturante Móvel'!$AM:$AM,CH$4))-(COUNTIFS('Estruturante Móvel'!$M:$M,$B76,'Estruturante Móvel'!$AM:$AM,CH$4,'Estruturante Móvel'!$AQ:$AQ,"REPARO FO"))</f>
        <v>0</v>
      </c>
      <c r="CI76" s="140">
        <f>(COUNTIFS('Estruturante Móvel'!$M:$M,$B74,'Estruturante Móvel'!$C:$C,"&lt;&gt;PREVISTO",'Estruturante Móvel'!$G:$G,CH$4,'Estruturante Móvel'!$L:$L,'CRONOGRAMA_CONST+MIGRACAO'!BX$8))</f>
        <v>0</v>
      </c>
      <c r="CJ76" s="139">
        <f>(COUNTIFS('Estruturante Móvel'!$M:$M,$B76,'Estruturante Móvel'!$AM:$AM,CJ$4))-(COUNTIFS('Estruturante Móvel'!$M:$M,$B76,'Estruturante Móvel'!$AM:$AM,CJ$4,'Estruturante Móvel'!$AQ:$AQ,"REPARO FO"))</f>
        <v>0</v>
      </c>
      <c r="CK76" s="140">
        <f>(COUNTIFS('Estruturante Móvel'!$M:$M,$B74,'Estruturante Móvel'!$C:$C,"&lt;&gt;PREVISTO",'Estruturante Móvel'!$G:$G,CJ$4,'Estruturante Móvel'!$L:$L,'CRONOGRAMA_CONST+MIGRACAO'!BZ$8))</f>
        <v>0</v>
      </c>
      <c r="CL76" s="139">
        <f>(COUNTIFS('Estruturante Móvel'!$M:$M,$B76,'Estruturante Móvel'!$AM:$AM,CL$4))-(COUNTIFS('Estruturante Móvel'!$M:$M,$B76,'Estruturante Móvel'!$AM:$AM,CL$4,'Estruturante Móvel'!$AQ:$AQ,"REPARO FO"))</f>
        <v>0</v>
      </c>
      <c r="CM76" s="140">
        <f>(COUNTIFS('Estruturante Móvel'!$M:$M,$B74,'Estruturante Móvel'!$C:$C,"&lt;&gt;PREVISTO",'Estruturante Móvel'!$G:$G,CL$4,'Estruturante Móvel'!$L:$L,'CRONOGRAMA_CONST+MIGRACAO'!CB$8))</f>
        <v>0</v>
      </c>
      <c r="CN76" s="139">
        <f>(COUNTIFS('Estruturante Móvel'!$M:$M,$B76,'Estruturante Móvel'!$AM:$AM,CN$4))-(COUNTIFS('Estruturante Móvel'!$M:$M,$B76,'Estruturante Móvel'!$AM:$AM,CN$4,'Estruturante Móvel'!$AQ:$AQ,"REPARO FO"))</f>
        <v>0</v>
      </c>
      <c r="CO76" s="140">
        <f>(COUNTIFS('Estruturante Móvel'!$M:$M,$B74,'Estruturante Móvel'!$C:$C,"&lt;&gt;PREVISTO",'Estruturante Móvel'!$G:$G,CN$4,'Estruturante Móvel'!$L:$L,'CRONOGRAMA_CONST+MIGRACAO'!CD$8))</f>
        <v>0</v>
      </c>
      <c r="CP76" s="139">
        <f>(COUNTIFS('Estruturante Móvel'!$M:$M,$B76,'Estruturante Móvel'!$AM:$AM,CP$4))-(COUNTIFS('Estruturante Móvel'!$M:$M,$B76,'Estruturante Móvel'!$AM:$AM,CP$4,'Estruturante Móvel'!$AQ:$AQ,"REPARO FO"))</f>
        <v>0</v>
      </c>
      <c r="CQ76" s="140">
        <f>(COUNTIFS('Estruturante Móvel'!$M:$M,$B74,'Estruturante Móvel'!$C:$C,"&lt;&gt;PREVISTO",'Estruturante Móvel'!$G:$G,CP$4,'Estruturante Móvel'!$L:$L,'CRONOGRAMA_CONST+MIGRACAO'!CF$8))</f>
        <v>0</v>
      </c>
      <c r="CR76" s="139">
        <f>(COUNTIFS('Estruturante Móvel'!$M:$M,$B76,'Estruturante Móvel'!$AM:$AM,CR$4))-(COUNTIFS('Estruturante Móvel'!$M:$M,$B76,'Estruturante Móvel'!$AM:$AM,CR$4,'Estruturante Móvel'!$AQ:$AQ,"REPARO FO"))</f>
        <v>0</v>
      </c>
      <c r="CS76" s="140">
        <f>(COUNTIFS('Estruturante Móvel'!$M:$M,$B74,'Estruturante Móvel'!$C:$C,"&lt;&gt;PREVISTO",'Estruturante Móvel'!$G:$G,CR$4,'Estruturante Móvel'!$L:$L,'CRONOGRAMA_CONST+MIGRACAO'!CH$8))</f>
        <v>0</v>
      </c>
      <c r="CT76" s="139">
        <f>(COUNTIFS('Estruturante Móvel'!$M:$M,$B76,'Estruturante Móvel'!$AM:$AM,CT$4))-(COUNTIFS('Estruturante Móvel'!$M:$M,$B76,'Estruturante Móvel'!$AM:$AM,CT$4,'Estruturante Móvel'!$AQ:$AQ,"REPARO FO"))</f>
        <v>0</v>
      </c>
      <c r="CU76" s="140">
        <f>(COUNTIFS('Estruturante Móvel'!$M:$M,$B74,'Estruturante Móvel'!$C:$C,"&lt;&gt;PREVISTO",'Estruturante Móvel'!$G:$G,CT$4,'Estruturante Móvel'!$L:$L,'CRONOGRAMA_CONST+MIGRACAO'!CJ$8))</f>
        <v>0</v>
      </c>
      <c r="CV76" s="139">
        <f>(COUNTIFS('Estruturante Móvel'!$M:$M,$B76,'Estruturante Móvel'!$AM:$AM,CV$4))-(COUNTIFS('Estruturante Móvel'!$M:$M,$B76,'Estruturante Móvel'!$AM:$AM,CV$4,'Estruturante Móvel'!$AQ:$AQ,"REPARO FO"))</f>
        <v>0</v>
      </c>
      <c r="CW76" s="140">
        <f>(COUNTIFS('Estruturante Móvel'!$M:$M,$B74,'Estruturante Móvel'!$C:$C,"&lt;&gt;PREVISTO",'Estruturante Móvel'!$G:$G,CV$4,'Estruturante Móvel'!$L:$L,'CRONOGRAMA_CONST+MIGRACAO'!CL$8))</f>
        <v>0</v>
      </c>
      <c r="CX76" s="139">
        <f>(COUNTIFS('Estruturante Móvel'!$M:$M,$B76,'Estruturante Móvel'!$AM:$AM,CX$4))-(COUNTIFS('Estruturante Móvel'!$M:$M,$B76,'Estruturante Móvel'!$AM:$AM,CX$4,'Estruturante Móvel'!$AQ:$AQ,"REPARO FO"))</f>
        <v>0</v>
      </c>
      <c r="CY76" s="140">
        <f>(COUNTIFS('Estruturante Móvel'!$M:$M,$B74,'Estruturante Móvel'!$C:$C,"&lt;&gt;PREVISTO",'Estruturante Móvel'!$G:$G,CX$4,'Estruturante Móvel'!$L:$L,'CRONOGRAMA_CONST+MIGRACAO'!CN$8))</f>
        <v>0</v>
      </c>
      <c r="CZ76" s="139">
        <f>(COUNTIFS('Estruturante Móvel'!$M:$M,$B76,'Estruturante Móvel'!$AM:$AM,CZ$4))-(COUNTIFS('Estruturante Móvel'!$M:$M,$B76,'Estruturante Móvel'!$AM:$AM,CZ$4,'Estruturante Móvel'!$AQ:$AQ,"REPARO FO"))</f>
        <v>0</v>
      </c>
      <c r="DA76" s="140">
        <f>(COUNTIFS('Estruturante Móvel'!$M:$M,$B74,'Estruturante Móvel'!$C:$C,"&lt;&gt;PREVISTO",'Estruturante Móvel'!$G:$G,CZ$4,'Estruturante Móvel'!$L:$L,'CRONOGRAMA_CONST+MIGRACAO'!CP$8))</f>
        <v>0</v>
      </c>
      <c r="DB76" s="139">
        <f>(COUNTIFS('Estruturante Móvel'!$M:$M,$B76,'Estruturante Móvel'!$AM:$AM,DB$4))-(COUNTIFS('Estruturante Móvel'!$M:$M,$B76,'Estruturante Móvel'!$AM:$AM,DB$4,'Estruturante Móvel'!$AQ:$AQ,"REPARO FO"))</f>
        <v>0</v>
      </c>
      <c r="DC76" s="140">
        <f>(COUNTIFS('Estruturante Móvel'!$M:$M,$B74,'Estruturante Móvel'!$C:$C,"&lt;&gt;PREVISTO",'Estruturante Móvel'!$G:$G,DB$4,'Estruturante Móvel'!$L:$L,'CRONOGRAMA_CONST+MIGRACAO'!CR$8))</f>
        <v>0</v>
      </c>
      <c r="DD76" s="139">
        <f>(COUNTIFS('Estruturante Móvel'!$M:$M,$B76,'Estruturante Móvel'!$AM:$AM,DD$4))-(COUNTIFS('Estruturante Móvel'!$M:$M,$B76,'Estruturante Móvel'!$AM:$AM,DD$4,'Estruturante Móvel'!$AQ:$AQ,"REPARO FO"))</f>
        <v>0</v>
      </c>
      <c r="DE76" s="140">
        <f>(COUNTIFS('Estruturante Móvel'!$M:$M,$B74,'Estruturante Móvel'!$C:$C,"&lt;&gt;PREVISTO",'Estruturante Móvel'!$G:$G,DD$4,'Estruturante Móvel'!$L:$L,'CRONOGRAMA_CONST+MIGRACAO'!CT$8))</f>
        <v>0</v>
      </c>
      <c r="DF76" s="139">
        <f>(COUNTIFS('Estruturante Móvel'!$M:$M,$B76,'Estruturante Móvel'!$AM:$AM,DF$4))-(COUNTIFS('Estruturante Móvel'!$M:$M,$B76,'Estruturante Móvel'!$AM:$AM,DF$4,'Estruturante Móvel'!$AQ:$AQ,"REPARO FO"))</f>
        <v>0</v>
      </c>
      <c r="DG76" s="140">
        <f>(COUNTIFS('Estruturante Móvel'!$M:$M,$B74,'Estruturante Móvel'!$C:$C,"&lt;&gt;PREVISTO",'Estruturante Móvel'!$G:$G,DF$4,'Estruturante Móvel'!$L:$L,'CRONOGRAMA_CONST+MIGRACAO'!CV$8))</f>
        <v>0</v>
      </c>
      <c r="DH76" s="139">
        <f>(COUNTIFS('Estruturante Móvel'!$M:$M,$B76,'Estruturante Móvel'!$AM:$AM,DH$4))-(COUNTIFS('Estruturante Móvel'!$M:$M,$B76,'Estruturante Móvel'!$AM:$AM,DH$4,'Estruturante Móvel'!$AQ:$AQ,"REPARO FO"))</f>
        <v>0</v>
      </c>
      <c r="DI76" s="140">
        <f>(COUNTIFS('Estruturante Móvel'!$M:$M,$B74,'Estruturante Móvel'!$C:$C,"&lt;&gt;PREVISTO",'Estruturante Móvel'!$G:$G,DH$4,'Estruturante Móvel'!$L:$L,'CRONOGRAMA_CONST+MIGRACAO'!CX$8))</f>
        <v>0</v>
      </c>
      <c r="DJ76" s="139">
        <f>(COUNTIFS('Estruturante Móvel'!$M:$M,$B76,'Estruturante Móvel'!$AM:$AM,DJ$4))-(COUNTIFS('Estruturante Móvel'!$M:$M,$B76,'Estruturante Móvel'!$AM:$AM,DJ$4,'Estruturante Móvel'!$AQ:$AQ,"REPARO FO"))</f>
        <v>0</v>
      </c>
      <c r="DK76" s="140">
        <f>(COUNTIFS('Estruturante Móvel'!$M:$M,$B74,'Estruturante Móvel'!$C:$C,"&lt;&gt;PREVISTO",'Estruturante Móvel'!$G:$G,DJ$4,'Estruturante Móvel'!$L:$L,'CRONOGRAMA_CONST+MIGRACAO'!CZ$8))</f>
        <v>0</v>
      </c>
      <c r="DL76" s="139">
        <f>(COUNTIFS('Estruturante Móvel'!$M:$M,$B76,'Estruturante Móvel'!$AM:$AM,DL$4))-(COUNTIFS('Estruturante Móvel'!$M:$M,$B76,'Estruturante Móvel'!$AM:$AM,DL$4,'Estruturante Móvel'!$AQ:$AQ,"REPARO FO"))</f>
        <v>0</v>
      </c>
      <c r="DM76" s="140">
        <f>(COUNTIFS('Estruturante Móvel'!$M:$M,$B74,'Estruturante Móvel'!$C:$C,"&lt;&gt;PREVISTO",'Estruturante Móvel'!$G:$G,DL$4,'Estruturante Móvel'!$L:$L,'CRONOGRAMA_CONST+MIGRACAO'!DB$8))</f>
        <v>0</v>
      </c>
      <c r="DN76" s="139">
        <f>(COUNTIFS('Estruturante Móvel'!$M:$M,$B76,'Estruturante Móvel'!$AM:$AM,DN$4))-(COUNTIFS('Estruturante Móvel'!$M:$M,$B76,'Estruturante Móvel'!$AM:$AM,DN$4,'Estruturante Móvel'!$AQ:$AQ,"REPARO FO"))</f>
        <v>0</v>
      </c>
      <c r="DO76" s="140">
        <f>(COUNTIFS('Estruturante Móvel'!$M:$M,$B74,'Estruturante Móvel'!$C:$C,"&lt;&gt;PREVISTO",'Estruturante Móvel'!$G:$G,DN$4,'Estruturante Móvel'!$L:$L,'CRONOGRAMA_CONST+MIGRACAO'!DD$8))</f>
        <v>0</v>
      </c>
      <c r="DP76" s="139">
        <f>(COUNTIFS('Estruturante Móvel'!$M:$M,$B76,'Estruturante Móvel'!$AM:$AM,DP$4))-(COUNTIFS('Estruturante Móvel'!$M:$M,$B76,'Estruturante Móvel'!$AM:$AM,DP$4,'Estruturante Móvel'!$AQ:$AQ,"REPARO FO"))</f>
        <v>0</v>
      </c>
      <c r="DQ76" s="140">
        <f>(COUNTIFS('Estruturante Móvel'!$M:$M,$B74,'Estruturante Móvel'!$C:$C,"&lt;&gt;PREVISTO",'Estruturante Móvel'!$G:$G,DP$4,'Estruturante Móvel'!$L:$L,'CRONOGRAMA_CONST+MIGRACAO'!DF$8))</f>
        <v>0</v>
      </c>
      <c r="DR76" s="139">
        <f>(COUNTIFS('Estruturante Móvel'!$M:$M,$B76,'Estruturante Móvel'!$AM:$AM,DR$4))-(COUNTIFS('Estruturante Móvel'!$M:$M,$B76,'Estruturante Móvel'!$AM:$AM,DR$4,'Estruturante Móvel'!$AQ:$AQ,"REPARO FO"))</f>
        <v>0</v>
      </c>
      <c r="DS76" s="140">
        <f>(COUNTIFS('Estruturante Móvel'!$M:$M,$B74,'Estruturante Móvel'!$C:$C,"&lt;&gt;PREVISTO",'Estruturante Móvel'!$G:$G,DR$4,'Estruturante Móvel'!$L:$L,'CRONOGRAMA_CONST+MIGRACAO'!DH$8))</f>
        <v>0</v>
      </c>
      <c r="DT76" s="139">
        <f>(COUNTIFS('Estruturante Móvel'!$M:$M,$B76,'Estruturante Móvel'!$AM:$AM,DT$4))-(COUNTIFS('Estruturante Móvel'!$M:$M,$B76,'Estruturante Móvel'!$AM:$AM,DT$4,'Estruturante Móvel'!$AQ:$AQ,"REPARO FO"))</f>
        <v>0</v>
      </c>
      <c r="DU76" s="140">
        <f>(COUNTIFS('Estruturante Móvel'!$M:$M,$B74,'Estruturante Móvel'!$C:$C,"&lt;&gt;PREVISTO",'Estruturante Móvel'!$G:$G,DT$4,'Estruturante Móvel'!$L:$L,'CRONOGRAMA_CONST+MIGRACAO'!DJ$8))</f>
        <v>0</v>
      </c>
      <c r="DV76" s="139">
        <f>(COUNTIFS('Estruturante Móvel'!$M:$M,$B76,'Estruturante Móvel'!$AM:$AM,DV$4))-(COUNTIFS('Estruturante Móvel'!$M:$M,$B76,'Estruturante Móvel'!$AM:$AM,DV$4,'Estruturante Móvel'!$AQ:$AQ,"REPARO FO"))</f>
        <v>0</v>
      </c>
      <c r="DW76" s="140">
        <f>(COUNTIFS('Estruturante Móvel'!$M:$M,$B74,'Estruturante Móvel'!$C:$C,"&lt;&gt;PREVISTO",'Estruturante Móvel'!$G:$G,DV$4,'Estruturante Móvel'!$L:$L,'CRONOGRAMA_CONST+MIGRACAO'!DL$8))</f>
        <v>0</v>
      </c>
      <c r="DX76" s="139">
        <f>(COUNTIFS('Estruturante Móvel'!$M:$M,$B76,'Estruturante Móvel'!$AM:$AM,DX$4))-(COUNTIFS('Estruturante Móvel'!$M:$M,$B76,'Estruturante Móvel'!$AM:$AM,DX$4,'Estruturante Móvel'!$AQ:$AQ,"REPARO FO"))</f>
        <v>0</v>
      </c>
      <c r="DY76" s="140">
        <f>(COUNTIFS('Estruturante Móvel'!$M:$M,$B74,'Estruturante Móvel'!$C:$C,"&lt;&gt;PREVISTO",'Estruturante Móvel'!$G:$G,DX$4,'Estruturante Móvel'!$L:$L,'CRONOGRAMA_CONST+MIGRACAO'!DN$8))</f>
        <v>0</v>
      </c>
      <c r="DZ76" s="139">
        <f>(COUNTIFS('Estruturante Móvel'!$M:$M,$B76,'Estruturante Móvel'!$AM:$AM,DZ$4))-(COUNTIFS('Estruturante Móvel'!$M:$M,$B76,'Estruturante Móvel'!$AM:$AM,DZ$4,'Estruturante Móvel'!$AQ:$AQ,"REPARO FO"))</f>
        <v>0</v>
      </c>
      <c r="EA76" s="140">
        <f>(COUNTIFS('Estruturante Móvel'!$M:$M,$B74,'Estruturante Móvel'!$C:$C,"&lt;&gt;PREVISTO",'Estruturante Móvel'!$G:$G,DZ$4,'Estruturante Móvel'!$L:$L,'CRONOGRAMA_CONST+MIGRACAO'!DP$8))</f>
        <v>0</v>
      </c>
      <c r="EB76" s="139">
        <f>(COUNTIFS('Estruturante Móvel'!$M:$M,$B76,'Estruturante Móvel'!$AM:$AM,EB$4))-(COUNTIFS('Estruturante Móvel'!$M:$M,$B76,'Estruturante Móvel'!$AM:$AM,EB$4,'Estruturante Móvel'!$AQ:$AQ,"REPARO FO"))</f>
        <v>0</v>
      </c>
      <c r="EC76" s="140">
        <f>(COUNTIFS('Estruturante Móvel'!$M:$M,$B74,'Estruturante Móvel'!$C:$C,"&lt;&gt;PREVISTO",'Estruturante Móvel'!$G:$G,EB$4,'Estruturante Móvel'!$L:$L,'CRONOGRAMA_CONST+MIGRACAO'!DR$8))</f>
        <v>0</v>
      </c>
      <c r="ED76" s="139">
        <f>(COUNTIFS('Estruturante Móvel'!$M:$M,$B76,'Estruturante Móvel'!$AM:$AM,ED$4))-(COUNTIFS('Estruturante Móvel'!$M:$M,$B76,'Estruturante Móvel'!$AM:$AM,ED$4,'Estruturante Móvel'!$AQ:$AQ,"REPARO FO"))</f>
        <v>0</v>
      </c>
      <c r="EE76" s="140">
        <f>(COUNTIFS('Estruturante Móvel'!$M:$M,$B74,'Estruturante Móvel'!$C:$C,"&lt;&gt;PREVISTO",'Estruturante Móvel'!$G:$G,ED$4,'Estruturante Móvel'!$L:$L,'CRONOGRAMA_CONST+MIGRACAO'!DT$8))</f>
        <v>0</v>
      </c>
      <c r="EF76" s="139">
        <f>(COUNTIFS('Estruturante Móvel'!$M:$M,$B76,'Estruturante Móvel'!$AM:$AM,EF$4))-(COUNTIFS('Estruturante Móvel'!$M:$M,$B76,'Estruturante Móvel'!$AM:$AM,EF$4,'Estruturante Móvel'!$AQ:$AQ,"REPARO FO"))</f>
        <v>0</v>
      </c>
      <c r="EG76" s="140">
        <f>(COUNTIFS('Estruturante Móvel'!$M:$M,$B74,'Estruturante Móvel'!$C:$C,"&lt;&gt;PREVISTO",'Estruturante Móvel'!$G:$G,EF$4,'Estruturante Móvel'!$L:$L,'CRONOGRAMA_CONST+MIGRACAO'!DV$8))</f>
        <v>0</v>
      </c>
      <c r="EH76" s="139">
        <f>(COUNTIFS('Estruturante Móvel'!$M:$M,$B76,'Estruturante Móvel'!$AM:$AM,EH$4))-(COUNTIFS('Estruturante Móvel'!$M:$M,$B76,'Estruturante Móvel'!$AM:$AM,EH$4,'Estruturante Móvel'!$AQ:$AQ,"REPARO FO"))</f>
        <v>0</v>
      </c>
      <c r="EI76" s="140">
        <f>(COUNTIFS('Estruturante Móvel'!$M:$M,$B74,'Estruturante Móvel'!$C:$C,"&lt;&gt;PREVISTO",'Estruturante Móvel'!$G:$G,EH$4,'Estruturante Móvel'!$L:$L,'CRONOGRAMA_CONST+MIGRACAO'!DX$8))</f>
        <v>0</v>
      </c>
      <c r="EJ76" s="139">
        <f>(COUNTIFS('Estruturante Móvel'!$M:$M,$B76,'Estruturante Móvel'!$AM:$AM,EJ$4))-(COUNTIFS('Estruturante Móvel'!$M:$M,$B76,'Estruturante Móvel'!$AM:$AM,EJ$4,'Estruturante Móvel'!$AQ:$AQ,"REPARO FO"))</f>
        <v>0</v>
      </c>
      <c r="EK76" s="140">
        <f>(COUNTIFS('Estruturante Móvel'!$M:$M,$B74,'Estruturante Móvel'!$C:$C,"&lt;&gt;PREVISTO",'Estruturante Móvel'!$G:$G,EJ$4,'Estruturante Móvel'!$L:$L,'CRONOGRAMA_CONST+MIGRACAO'!DZ$8))</f>
        <v>0</v>
      </c>
      <c r="EL76" s="139">
        <f>(COUNTIFS('Estruturante Móvel'!$M:$M,$B76,'Estruturante Móvel'!$AM:$AM,EL$4))-(COUNTIFS('Estruturante Móvel'!$M:$M,$B76,'Estruturante Móvel'!$AM:$AM,EL$4,'Estruturante Móvel'!$AQ:$AQ,"REPARO FO"))</f>
        <v>0</v>
      </c>
      <c r="EM76" s="140">
        <f>(COUNTIFS('Estruturante Móvel'!$M:$M,$B74,'Estruturante Móvel'!$C:$C,"&lt;&gt;PREVISTO",'Estruturante Móvel'!$G:$G,EL$4,'Estruturante Móvel'!$L:$L,'CRONOGRAMA_CONST+MIGRACAO'!EB$8))</f>
        <v>0</v>
      </c>
      <c r="EN76" s="139">
        <f>(COUNTIFS('Estruturante Móvel'!$M:$M,$B76,'Estruturante Móvel'!$AM:$AM,EN$4))-(COUNTIFS('Estruturante Móvel'!$M:$M,$B76,'Estruturante Móvel'!$AM:$AM,EN$4,'Estruturante Móvel'!$AQ:$AQ,"REPARO FO"))</f>
        <v>0</v>
      </c>
      <c r="EO76" s="140">
        <f>(COUNTIFS('Estruturante Móvel'!$M:$M,$B74,'Estruturante Móvel'!$C:$C,"&lt;&gt;PREVISTO",'Estruturante Móvel'!$G:$G,EN$4,'Estruturante Móvel'!$L:$L,'CRONOGRAMA_CONST+MIGRACAO'!ED$8))</f>
        <v>0</v>
      </c>
      <c r="EP76" s="139">
        <f>(COUNTIFS('Estruturante Móvel'!$M:$M,$B76,'Estruturante Móvel'!$AM:$AM,EP$4))-(COUNTIFS('Estruturante Móvel'!$M:$M,$B76,'Estruturante Móvel'!$AM:$AM,EP$4,'Estruturante Móvel'!$AQ:$AQ,"REPARO FO"))</f>
        <v>0</v>
      </c>
      <c r="EQ76" s="140">
        <f>(COUNTIFS('Estruturante Móvel'!$M:$M,$B74,'Estruturante Móvel'!$C:$C,"&lt;&gt;PREVISTO",'Estruturante Móvel'!$G:$G,EP$4,'Estruturante Móvel'!$L:$L,'CRONOGRAMA_CONST+MIGRACAO'!EF$8))</f>
        <v>0</v>
      </c>
      <c r="ER76" s="139">
        <f>(COUNTIFS('Estruturante Móvel'!$M:$M,$B76,'Estruturante Móvel'!$AM:$AM,ER$4))-(COUNTIFS('Estruturante Móvel'!$M:$M,$B76,'Estruturante Móvel'!$AM:$AM,ER$4,'Estruturante Móvel'!$AQ:$AQ,"REPARO FO"))</f>
        <v>0</v>
      </c>
      <c r="ES76" s="140">
        <f>(COUNTIFS('Estruturante Móvel'!$M:$M,$B74,'Estruturante Móvel'!$C:$C,"&lt;&gt;PREVISTO",'Estruturante Móvel'!$G:$G,ER$4,'Estruturante Móvel'!$L:$L,'CRONOGRAMA_CONST+MIGRACAO'!EH$8))</f>
        <v>0</v>
      </c>
      <c r="ET76" s="139">
        <f>(COUNTIFS('Estruturante Móvel'!$M:$M,$B76,'Estruturante Móvel'!$AM:$AM,ET$4))-(COUNTIFS('Estruturante Móvel'!$M:$M,$B76,'Estruturante Móvel'!$AM:$AM,ET$4,'Estruturante Móvel'!$AQ:$AQ,"REPARO FO"))</f>
        <v>0</v>
      </c>
      <c r="EU76" s="140">
        <f>(COUNTIFS('Estruturante Móvel'!$M:$M,$B74,'Estruturante Móvel'!$C:$C,"&lt;&gt;PREVISTO",'Estruturante Móvel'!$G:$G,ET$4,'Estruturante Móvel'!$L:$L,'CRONOGRAMA_CONST+MIGRACAO'!EJ$8))</f>
        <v>0</v>
      </c>
      <c r="EV76" s="139">
        <f>(COUNTIFS('Estruturante Móvel'!$M:$M,$B76,'Estruturante Móvel'!$AM:$AM,EV$4))-(COUNTIFS('Estruturante Móvel'!$M:$M,$B76,'Estruturante Móvel'!$AM:$AM,EV$4,'Estruturante Móvel'!$AQ:$AQ,"REPARO FO"))</f>
        <v>0</v>
      </c>
      <c r="EW76" s="140">
        <f>(COUNTIFS('Estruturante Móvel'!$M:$M,$B74,'Estruturante Móvel'!$C:$C,"&lt;&gt;PREVISTO",'Estruturante Móvel'!$G:$G,EV$4,'Estruturante Móvel'!$L:$L,'CRONOGRAMA_CONST+MIGRACAO'!EL$8))</f>
        <v>0</v>
      </c>
      <c r="EX76" s="139">
        <f>(COUNTIFS('Estruturante Móvel'!$M:$M,$B76,'Estruturante Móvel'!$AM:$AM,EX$4))-(COUNTIFS('Estruturante Móvel'!$M:$M,$B76,'Estruturante Móvel'!$AM:$AM,EX$4,'Estruturante Móvel'!$AQ:$AQ,"REPARO FO"))</f>
        <v>0</v>
      </c>
      <c r="EY76" s="140">
        <f>(COUNTIFS('Estruturante Móvel'!$M:$M,$B74,'Estruturante Móvel'!$C:$C,"&lt;&gt;PREVISTO",'Estruturante Móvel'!$G:$G,EX$4,'Estruturante Móvel'!$L:$L,'CRONOGRAMA_CONST+MIGRACAO'!EN$8))</f>
        <v>0</v>
      </c>
      <c r="EZ76" s="139">
        <f>(COUNTIFS('Estruturante Móvel'!$M:$M,$B76,'Estruturante Móvel'!$AM:$AM,EZ$4))-(COUNTIFS('Estruturante Móvel'!$M:$M,$B76,'Estruturante Móvel'!$AM:$AM,EZ$4,'Estruturante Móvel'!$AQ:$AQ,"REPARO FO"))</f>
        <v>0</v>
      </c>
      <c r="FA76" s="140">
        <f>(COUNTIFS('Estruturante Móvel'!$M:$M,$B74,'Estruturante Móvel'!$C:$C,"&lt;&gt;PREVISTO",'Estruturante Móvel'!$G:$G,EZ$4,'Estruturante Móvel'!$L:$L,'CRONOGRAMA_CONST+MIGRACAO'!EP$8))</f>
        <v>0</v>
      </c>
      <c r="FB76" s="139">
        <f>(COUNTIFS('Estruturante Móvel'!$M:$M,$B76,'Estruturante Móvel'!$AM:$AM,FB$4))-(COUNTIFS('Estruturante Móvel'!$M:$M,$B76,'Estruturante Móvel'!$AM:$AM,FB$4,'Estruturante Móvel'!$AQ:$AQ,"REPARO FO"))</f>
        <v>0</v>
      </c>
      <c r="FC76" s="140">
        <f>(COUNTIFS('Estruturante Móvel'!$M:$M,$B74,'Estruturante Móvel'!$C:$C,"&lt;&gt;PREVISTO",'Estruturante Móvel'!$G:$G,FB$4,'Estruturante Móvel'!$L:$L,'CRONOGRAMA_CONST+MIGRACAO'!ER$8))</f>
        <v>0</v>
      </c>
      <c r="FD76" s="139">
        <f>(COUNTIFS('Estruturante Móvel'!$M:$M,$B76,'Estruturante Móvel'!$AM:$AM,FD$4))-(COUNTIFS('Estruturante Móvel'!$M:$M,$B76,'Estruturante Móvel'!$AM:$AM,FD$4,'Estruturante Móvel'!$AQ:$AQ,"REPARO FO"))</f>
        <v>0</v>
      </c>
      <c r="FE76" s="140">
        <f>(COUNTIFS('Estruturante Móvel'!$M:$M,$B74,'Estruturante Móvel'!$C:$C,"&lt;&gt;PREVISTO",'Estruturante Móvel'!$G:$G,FD$4,'Estruturante Móvel'!$L:$L,'CRONOGRAMA_CONST+MIGRACAO'!ET$8))</f>
        <v>0</v>
      </c>
      <c r="FF76" s="139">
        <f>(COUNTIFS('Estruturante Móvel'!$M:$M,$B76,'Estruturante Móvel'!$AM:$AM,FF$4))-(COUNTIFS('Estruturante Móvel'!$M:$M,$B76,'Estruturante Móvel'!$AM:$AM,FF$4,'Estruturante Móvel'!$AQ:$AQ,"REPARO FO"))</f>
        <v>0</v>
      </c>
      <c r="FG76" s="140">
        <f>(COUNTIFS('Estruturante Móvel'!$M:$M,$B74,'Estruturante Móvel'!$C:$C,"&lt;&gt;PREVISTO",'Estruturante Móvel'!$G:$G,FF$4,'Estruturante Móvel'!$L:$L,'CRONOGRAMA_CONST+MIGRACAO'!EV$8))</f>
        <v>0</v>
      </c>
      <c r="FH76" s="139">
        <f>(COUNTIFS('Estruturante Móvel'!$M:$M,$B76,'Estruturante Móvel'!$AM:$AM,FH$4))-(COUNTIFS('Estruturante Móvel'!$M:$M,$B76,'Estruturante Móvel'!$AM:$AM,FH$4,'Estruturante Móvel'!$AQ:$AQ,"REPARO FO"))</f>
        <v>0</v>
      </c>
      <c r="FI76" s="140">
        <f>(COUNTIFS('Estruturante Móvel'!$M:$M,$B74,'Estruturante Móvel'!$C:$C,"&lt;&gt;PREVISTO",'Estruturante Móvel'!$G:$G,FH$4,'Estruturante Móvel'!$L:$L,'CRONOGRAMA_CONST+MIGRACAO'!EX$8))</f>
        <v>0</v>
      </c>
      <c r="FJ76" s="139">
        <f>(COUNTIFS('Estruturante Móvel'!$M:$M,$B76,'Estruturante Móvel'!$AM:$AM,FJ$4))-(COUNTIFS('Estruturante Móvel'!$M:$M,$B76,'Estruturante Móvel'!$AM:$AM,FJ$4,'Estruturante Móvel'!$AQ:$AQ,"REPARO FO"))</f>
        <v>0</v>
      </c>
      <c r="FK76" s="140">
        <f>(COUNTIFS('Estruturante Móvel'!$M:$M,$B74,'Estruturante Móvel'!$C:$C,"&lt;&gt;PREVISTO",'Estruturante Móvel'!$G:$G,FJ$4,'Estruturante Móvel'!$L:$L,'CRONOGRAMA_CONST+MIGRACAO'!EZ$8))</f>
        <v>0</v>
      </c>
      <c r="FL76" s="139">
        <f>(COUNTIFS('Estruturante Móvel'!$M:$M,$B76,'Estruturante Móvel'!$AM:$AM,FL$4))-(COUNTIFS('Estruturante Móvel'!$M:$M,$B76,'Estruturante Móvel'!$AM:$AM,FL$4,'Estruturante Móvel'!$AQ:$AQ,"REPARO FO"))</f>
        <v>0</v>
      </c>
      <c r="FM76" s="140">
        <f>(COUNTIFS('Estruturante Móvel'!$M:$M,$B74,'Estruturante Móvel'!$C:$C,"&lt;&gt;PREVISTO",'Estruturante Móvel'!$G:$G,FL$4,'Estruturante Móvel'!$L:$L,'CRONOGRAMA_CONST+MIGRACAO'!FB$8))</f>
        <v>0</v>
      </c>
      <c r="FN76" s="139">
        <f>(COUNTIFS('Estruturante Móvel'!$M:$M,$B76,'Estruturante Móvel'!$AM:$AM,FN$4))-(COUNTIFS('Estruturante Móvel'!$M:$M,$B76,'Estruturante Móvel'!$AM:$AM,FN$4,'Estruturante Móvel'!$AQ:$AQ,"REPARO FO"))</f>
        <v>0</v>
      </c>
      <c r="FO76" s="140">
        <f>(COUNTIFS('Estruturante Móvel'!$M:$M,$B74,'Estruturante Móvel'!$C:$C,"&lt;&gt;PREVISTO",'Estruturante Móvel'!$G:$G,FN$4,'Estruturante Móvel'!$L:$L,'CRONOGRAMA_CONST+MIGRACAO'!FD$8))</f>
        <v>0</v>
      </c>
      <c r="FP76" s="139">
        <f>(COUNTIFS('Estruturante Móvel'!$M:$M,$B76,'Estruturante Móvel'!$AM:$AM,FP$4))-(COUNTIFS('Estruturante Móvel'!$M:$M,$B76,'Estruturante Móvel'!$AM:$AM,FP$4,'Estruturante Móvel'!$AQ:$AQ,"REPARO FO"))</f>
        <v>0</v>
      </c>
      <c r="FQ76" s="140">
        <f>(COUNTIFS('Estruturante Móvel'!$M:$M,$B74,'Estruturante Móvel'!$C:$C,"&lt;&gt;PREVISTO",'Estruturante Móvel'!$G:$G,FP$4,'Estruturante Móvel'!$L:$L,'CRONOGRAMA_CONST+MIGRACAO'!FF$8))</f>
        <v>0</v>
      </c>
      <c r="FR76" s="139">
        <f>(COUNTIFS('Estruturante Móvel'!$M:$M,$B76,'Estruturante Móvel'!$AM:$AM,FR$4))-(COUNTIFS('Estruturante Móvel'!$M:$M,$B76,'Estruturante Móvel'!$AM:$AM,FR$4,'Estruturante Móvel'!$AQ:$AQ,"REPARO FO"))</f>
        <v>0</v>
      </c>
      <c r="FS76" s="140">
        <f>(COUNTIFS('Estruturante Móvel'!$M:$M,$B74,'Estruturante Móvel'!$C:$C,"&lt;&gt;PREVISTO",'Estruturante Móvel'!$G:$G,FR$4,'Estruturante Móvel'!$L:$L,'CRONOGRAMA_CONST+MIGRACAO'!FH$8))</f>
        <v>0</v>
      </c>
      <c r="FT76" s="139">
        <f>(COUNTIFS('Estruturante Móvel'!$M:$M,$B76,'Estruturante Móvel'!$AM:$AM,FT$4))-(COUNTIFS('Estruturante Móvel'!$M:$M,$B76,'Estruturante Móvel'!$AM:$AM,FT$4,'Estruturante Móvel'!$AQ:$AQ,"REPARO FO"))</f>
        <v>0</v>
      </c>
      <c r="FU76" s="140">
        <f>(COUNTIFS('Estruturante Móvel'!$M:$M,$B74,'Estruturante Móvel'!$C:$C,"&lt;&gt;PREVISTO",'Estruturante Móvel'!$G:$G,FT$4,'Estruturante Móvel'!$L:$L,'CRONOGRAMA_CONST+MIGRACAO'!FJ$8))</f>
        <v>0</v>
      </c>
      <c r="FV76" s="139">
        <f>(COUNTIFS('Estruturante Móvel'!$M:$M,$B76,'Estruturante Móvel'!$AM:$AM,FV$4))-(COUNTIFS('Estruturante Móvel'!$M:$M,$B76,'Estruturante Móvel'!$AM:$AM,FV$4,'Estruturante Móvel'!$AQ:$AQ,"REPARO FO"))</f>
        <v>0</v>
      </c>
      <c r="FW76" s="140">
        <f>(COUNTIFS('Estruturante Móvel'!$M:$M,$B74,'Estruturante Móvel'!$C:$C,"&lt;&gt;PREVISTO",'Estruturante Móvel'!$G:$G,FV$4,'Estruturante Móvel'!$L:$L,'CRONOGRAMA_CONST+MIGRACAO'!FL$8))</f>
        <v>0</v>
      </c>
      <c r="FX76" s="139">
        <f>(COUNTIFS('Estruturante Móvel'!$M:$M,$B76,'Estruturante Móvel'!$AM:$AM,FX$4))-(COUNTIFS('Estruturante Móvel'!$M:$M,$B76,'Estruturante Móvel'!$AM:$AM,FX$4,'Estruturante Móvel'!$AQ:$AQ,"REPARO FO"))</f>
        <v>0</v>
      </c>
      <c r="FY76" s="140">
        <f>(COUNTIFS('Estruturante Móvel'!$M:$M,$B74,'Estruturante Móvel'!$C:$C,"&lt;&gt;PREVISTO",'Estruturante Móvel'!$G:$G,FX$4,'Estruturante Móvel'!$L:$L,'CRONOGRAMA_CONST+MIGRACAO'!FN$8))</f>
        <v>0</v>
      </c>
      <c r="FZ76" s="139">
        <f>(COUNTIFS('Estruturante Móvel'!$M:$M,$B76,'Estruturante Móvel'!$AM:$AM,FZ$4))-(COUNTIFS('Estruturante Móvel'!$M:$M,$B76,'Estruturante Móvel'!$AM:$AM,FZ$4,'Estruturante Móvel'!$AQ:$AQ,"REPARO FO"))</f>
        <v>0</v>
      </c>
      <c r="GA76" s="140">
        <f>(COUNTIFS('Estruturante Móvel'!$M:$M,$B74,'Estruturante Móvel'!$C:$C,"&lt;&gt;PREVISTO",'Estruturante Móvel'!$G:$G,FZ$4,'Estruturante Móvel'!$L:$L,'CRONOGRAMA_CONST+MIGRACAO'!FP$8))</f>
        <v>0</v>
      </c>
      <c r="GB76" s="139">
        <f>(COUNTIFS('Estruturante Móvel'!$M:$M,$B76,'Estruturante Móvel'!$AM:$AM,GB$4))-(COUNTIFS('Estruturante Móvel'!$M:$M,$B76,'Estruturante Móvel'!$AM:$AM,GB$4,'Estruturante Móvel'!$AQ:$AQ,"REPARO FO"))</f>
        <v>0</v>
      </c>
      <c r="GC76" s="140">
        <f>(COUNTIFS('Estruturante Móvel'!$M:$M,$B74,'Estruturante Móvel'!$C:$C,"&lt;&gt;PREVISTO",'Estruturante Móvel'!$G:$G,GB$4,'Estruturante Móvel'!$L:$L,'CRONOGRAMA_CONST+MIGRACAO'!FR$8))</f>
        <v>0</v>
      </c>
      <c r="GD76" s="139">
        <f>(COUNTIFS('Estruturante Móvel'!$M:$M,$B76,'Estruturante Móvel'!$AM:$AM,GD$4))-(COUNTIFS('Estruturante Móvel'!$M:$M,$B76,'Estruturante Móvel'!$AM:$AM,GD$4,'Estruturante Móvel'!$AQ:$AQ,"REPARO FO"))</f>
        <v>0</v>
      </c>
      <c r="GE76" s="140">
        <f>(COUNTIFS('Estruturante Móvel'!$M:$M,$B74,'Estruturante Móvel'!$C:$C,"&lt;&gt;PREVISTO",'Estruturante Móvel'!$G:$G,GD$4,'Estruturante Móvel'!$L:$L,'CRONOGRAMA_CONST+MIGRACAO'!FT$8))</f>
        <v>0</v>
      </c>
      <c r="GF76" s="139">
        <f>(COUNTIFS('Estruturante Móvel'!$M:$M,$B76,'Estruturante Móvel'!$AM:$AM,GF$4))-(COUNTIFS('Estruturante Móvel'!$M:$M,$B76,'Estruturante Móvel'!$AM:$AM,GF$4,'Estruturante Móvel'!$AQ:$AQ,"REPARO FO"))</f>
        <v>0</v>
      </c>
      <c r="GG76" s="140">
        <f>(COUNTIFS('Estruturante Móvel'!$M:$M,$B74,'Estruturante Móvel'!$C:$C,"&lt;&gt;PREVISTO",'Estruturante Móvel'!$G:$G,GF$4,'Estruturante Móvel'!$L:$L,'CRONOGRAMA_CONST+MIGRACAO'!FV$8))</f>
        <v>0</v>
      </c>
      <c r="GH76" s="139">
        <f>(COUNTIFS('Estruturante Móvel'!$M:$M,$B76,'Estruturante Móvel'!$AM:$AM,GH$4))-(COUNTIFS('Estruturante Móvel'!$M:$M,$B76,'Estruturante Móvel'!$AM:$AM,GH$4,'Estruturante Móvel'!$AQ:$AQ,"REPARO FO"))</f>
        <v>0</v>
      </c>
      <c r="GI76" s="140">
        <f>(COUNTIFS('Estruturante Móvel'!$M:$M,$B74,'Estruturante Móvel'!$C:$C,"&lt;&gt;PREVISTO",'Estruturante Móvel'!$G:$G,GH$4,'Estruturante Móvel'!$L:$L,'CRONOGRAMA_CONST+MIGRACAO'!FX$8))</f>
        <v>0</v>
      </c>
      <c r="GJ76" s="139">
        <f>(COUNTIFS('Estruturante Móvel'!$M:$M,$B76,'Estruturante Móvel'!$AM:$AM,GJ$4))-(COUNTIFS('Estruturante Móvel'!$M:$M,$B76,'Estruturante Móvel'!$AM:$AM,GJ$4,'Estruturante Móvel'!$AQ:$AQ,"REPARO FO"))</f>
        <v>0</v>
      </c>
      <c r="GK76" s="140">
        <f>(COUNTIFS('Estruturante Móvel'!$M:$M,$B74,'Estruturante Móvel'!$C:$C,"&lt;&gt;PREVISTO",'Estruturante Móvel'!$G:$G,GJ$4,'Estruturante Móvel'!$L:$L,'CRONOGRAMA_CONST+MIGRACAO'!FZ$8))</f>
        <v>0</v>
      </c>
      <c r="GL76" s="139">
        <f>(COUNTIFS('Estruturante Móvel'!$M:$M,$B76,'Estruturante Móvel'!$AM:$AM,GL$4))-(COUNTIFS('Estruturante Móvel'!$M:$M,$B76,'Estruturante Móvel'!$AM:$AM,GL$4,'Estruturante Móvel'!$AQ:$AQ,"REPARO FO"))</f>
        <v>0</v>
      </c>
      <c r="GM76" s="140">
        <f>(COUNTIFS('Estruturante Móvel'!$M:$M,$B74,'Estruturante Móvel'!$C:$C,"&lt;&gt;PREVISTO",'Estruturante Móvel'!$G:$G,GL$4,'Estruturante Móvel'!$L:$L,'CRONOGRAMA_CONST+MIGRACAO'!GB$8))</f>
        <v>0</v>
      </c>
      <c r="GN76" s="139">
        <f>(COUNTIFS('Estruturante Móvel'!$M:$M,$B76,'Estruturante Móvel'!$AM:$AM,GN$4))-(COUNTIFS('Estruturante Móvel'!$M:$M,$B76,'Estruturante Móvel'!$AM:$AM,GN$4,'Estruturante Móvel'!$AQ:$AQ,"REPARO FO"))</f>
        <v>0</v>
      </c>
      <c r="GO76" s="140">
        <f>(COUNTIFS('Estruturante Móvel'!$M:$M,$B74,'Estruturante Móvel'!$C:$C,"&lt;&gt;PREVISTO",'Estruturante Móvel'!$G:$G,GN$4,'Estruturante Móvel'!$L:$L,'CRONOGRAMA_CONST+MIGRACAO'!GD$8))</f>
        <v>0</v>
      </c>
      <c r="GP76" s="139">
        <f>(COUNTIFS('Estruturante Móvel'!$M:$M,$B76,'Estruturante Móvel'!$AM:$AM,GP$4))-(COUNTIFS('Estruturante Móvel'!$M:$M,$B76,'Estruturante Móvel'!$AM:$AM,GP$4,'Estruturante Móvel'!$AQ:$AQ,"REPARO FO"))</f>
        <v>0</v>
      </c>
      <c r="GQ76" s="140">
        <f>(COUNTIFS('Estruturante Móvel'!$M:$M,$B74,'Estruturante Móvel'!$C:$C,"&lt;&gt;PREVISTO",'Estruturante Móvel'!$G:$G,GP$4,'Estruturante Móvel'!$L:$L,'CRONOGRAMA_CONST+MIGRACAO'!GF$8))</f>
        <v>0</v>
      </c>
      <c r="GR76" s="139">
        <f>(COUNTIFS('Estruturante Móvel'!$M:$M,$B76,'Estruturante Móvel'!$AM:$AM,GR$4))-(COUNTIFS('Estruturante Móvel'!$M:$M,$B76,'Estruturante Móvel'!$AM:$AM,GR$4,'Estruturante Móvel'!$AQ:$AQ,"REPARO FO"))</f>
        <v>0</v>
      </c>
      <c r="GS76" s="140">
        <f>(COUNTIFS('Estruturante Móvel'!$M:$M,$B74,'Estruturante Móvel'!$C:$C,"&lt;&gt;PREVISTO",'Estruturante Móvel'!$G:$G,GR$4,'Estruturante Móvel'!$L:$L,'CRONOGRAMA_CONST+MIGRACAO'!GH$8))</f>
        <v>0</v>
      </c>
      <c r="GT76" s="139">
        <f>(COUNTIFS('Estruturante Móvel'!$M:$M,$B76,'Estruturante Móvel'!$AM:$AM,GT$4))-(COUNTIFS('Estruturante Móvel'!$M:$M,$B76,'Estruturante Móvel'!$AM:$AM,GT$4,'Estruturante Móvel'!$AQ:$AQ,"REPARO FO"))</f>
        <v>0</v>
      </c>
      <c r="GU76" s="140">
        <f>(COUNTIFS('Estruturante Móvel'!$M:$M,$B74,'Estruturante Móvel'!$C:$C,"&lt;&gt;PREVISTO",'Estruturante Móvel'!$G:$G,GT$4,'Estruturante Móvel'!$L:$L,'CRONOGRAMA_CONST+MIGRACAO'!GJ$8))</f>
        <v>0</v>
      </c>
      <c r="GV76" s="139">
        <f>(COUNTIFS('Estruturante Móvel'!$M:$M,$B76,'Estruturante Móvel'!$AM:$AM,GV$4))-(COUNTIFS('Estruturante Móvel'!$M:$M,$B76,'Estruturante Móvel'!$AM:$AM,GV$4,'Estruturante Móvel'!$AQ:$AQ,"REPARO FO"))</f>
        <v>0</v>
      </c>
      <c r="GW76" s="140">
        <f>(COUNTIFS('Estruturante Móvel'!$M:$M,$B74,'Estruturante Móvel'!$C:$C,"&lt;&gt;PREVISTO",'Estruturante Móvel'!$G:$G,GV$4,'Estruturante Móvel'!$L:$L,'CRONOGRAMA_CONST+MIGRACAO'!GL$8))</f>
        <v>0</v>
      </c>
      <c r="GX76" s="139">
        <f>(COUNTIFS('Estruturante Móvel'!$M:$M,$B76,'Estruturante Móvel'!$AM:$AM,GX$4))-(COUNTIFS('Estruturante Móvel'!$M:$M,$B76,'Estruturante Móvel'!$AM:$AM,GX$4,'Estruturante Móvel'!$AQ:$AQ,"REPARO FO"))</f>
        <v>0</v>
      </c>
      <c r="GY76" s="140">
        <f>(COUNTIFS('Estruturante Móvel'!$M:$M,$B74,'Estruturante Móvel'!$C:$C,"&lt;&gt;PREVISTO",'Estruturante Móvel'!$G:$G,GX$4,'Estruturante Móvel'!$L:$L,'CRONOGRAMA_CONST+MIGRACAO'!GN$8))</f>
        <v>0</v>
      </c>
      <c r="GZ76" s="139">
        <f>(COUNTIFS('Estruturante Móvel'!$M:$M,$B76,'Estruturante Móvel'!$AM:$AM,GZ$4))-(COUNTIFS('Estruturante Móvel'!$M:$M,$B76,'Estruturante Móvel'!$AM:$AM,GZ$4,'Estruturante Móvel'!$AQ:$AQ,"REPARO FO"))</f>
        <v>0</v>
      </c>
      <c r="HA76" s="140">
        <f>(COUNTIFS('Estruturante Móvel'!$M:$M,$B74,'Estruturante Móvel'!$C:$C,"&lt;&gt;PREVISTO",'Estruturante Móvel'!$G:$G,GZ$4,'Estruturante Móvel'!$L:$L,'CRONOGRAMA_CONST+MIGRACAO'!GP$8))</f>
        <v>0</v>
      </c>
      <c r="HB76" s="139">
        <f>(COUNTIFS('Estruturante Móvel'!$M:$M,$B76,'Estruturante Móvel'!$AM:$AM,HB$4))-(COUNTIFS('Estruturante Móvel'!$M:$M,$B76,'Estruturante Móvel'!$AM:$AM,HB$4,'Estruturante Móvel'!$AQ:$AQ,"REPARO FO"))</f>
        <v>0</v>
      </c>
      <c r="HC76" s="140">
        <f>(COUNTIFS('Estruturante Móvel'!$M:$M,$B74,'Estruturante Móvel'!$C:$C,"&lt;&gt;PREVISTO",'Estruturante Móvel'!$G:$G,HB$4,'Estruturante Móvel'!$L:$L,'CRONOGRAMA_CONST+MIGRACAO'!GR$8))</f>
        <v>0</v>
      </c>
      <c r="HD76" s="139">
        <f>(COUNTIFS('Estruturante Móvel'!$M:$M,$B76,'Estruturante Móvel'!$AM:$AM,HD$4))-(COUNTIFS('Estruturante Móvel'!$M:$M,$B76,'Estruturante Móvel'!$AM:$AM,HD$4,'Estruturante Móvel'!$AQ:$AQ,"REPARO FO"))</f>
        <v>0</v>
      </c>
      <c r="HE76" s="140">
        <f>(COUNTIFS('Estruturante Móvel'!$M:$M,$B74,'Estruturante Móvel'!$C:$C,"&lt;&gt;PREVISTO",'Estruturante Móvel'!$G:$G,HD$4,'Estruturante Móvel'!$L:$L,'CRONOGRAMA_CONST+MIGRACAO'!GT$8))</f>
        <v>0</v>
      </c>
      <c r="HF76" s="139">
        <f>(COUNTIFS('Estruturante Móvel'!$M:$M,$B76,'Estruturante Móvel'!$AM:$AM,HF$4))-(COUNTIFS('Estruturante Móvel'!$M:$M,$B76,'Estruturante Móvel'!$AM:$AM,HF$4,'Estruturante Móvel'!$AQ:$AQ,"REPARO FO"))</f>
        <v>0</v>
      </c>
      <c r="HG76" s="140">
        <f>(COUNTIFS('Estruturante Móvel'!$M:$M,$B74,'Estruturante Móvel'!$C:$C,"&lt;&gt;PREVISTO",'Estruturante Móvel'!$G:$G,HF$4,'Estruturante Móvel'!$L:$L,'CRONOGRAMA_CONST+MIGRACAO'!GV$8))</f>
        <v>0</v>
      </c>
      <c r="HH76" s="139">
        <f>(COUNTIFS('Estruturante Móvel'!$M:$M,$B76,'Estruturante Móvel'!$AM:$AM,HH$4))-(COUNTIFS('Estruturante Móvel'!$M:$M,$B76,'Estruturante Móvel'!$AM:$AM,HH$4,'Estruturante Móvel'!$AQ:$AQ,"REPARO FO"))</f>
        <v>0</v>
      </c>
      <c r="HI76" s="140">
        <f>(COUNTIFS('Estruturante Móvel'!$M:$M,$B74,'Estruturante Móvel'!$C:$C,"&lt;&gt;PREVISTO",'Estruturante Móvel'!$G:$G,HH$4,'Estruturante Móvel'!$L:$L,'CRONOGRAMA_CONST+MIGRACAO'!GX$8))</f>
        <v>0</v>
      </c>
      <c r="HJ76" s="139">
        <f>(COUNTIFS('Estruturante Móvel'!$M:$M,$B76,'Estruturante Móvel'!$AM:$AM,HJ$4))-(COUNTIFS('Estruturante Móvel'!$M:$M,$B76,'Estruturante Móvel'!$AM:$AM,HJ$4,'Estruturante Móvel'!$AQ:$AQ,"REPARO FO"))</f>
        <v>0</v>
      </c>
      <c r="HK76" s="140">
        <f>(COUNTIFS('Estruturante Móvel'!$M:$M,$B74,'Estruturante Móvel'!$C:$C,"&lt;&gt;PREVISTO",'Estruturante Móvel'!$G:$G,HJ$4,'Estruturante Móvel'!$L:$L,'CRONOGRAMA_CONST+MIGRACAO'!GZ$8))</f>
        <v>0</v>
      </c>
      <c r="HL76" s="139">
        <f>(COUNTIFS('Estruturante Móvel'!$M:$M,$B76,'Estruturante Móvel'!$AM:$AM,HL$4))-(COUNTIFS('Estruturante Móvel'!$M:$M,$B76,'Estruturante Móvel'!$AM:$AM,HL$4,'Estruturante Móvel'!$AQ:$AQ,"REPARO FO"))</f>
        <v>0</v>
      </c>
      <c r="HM76" s="140">
        <f>(COUNTIFS('Estruturante Móvel'!$M:$M,$B74,'Estruturante Móvel'!$C:$C,"&lt;&gt;PREVISTO",'Estruturante Móvel'!$G:$G,HL$4,'Estruturante Móvel'!$L:$L,'CRONOGRAMA_CONST+MIGRACAO'!HB$8))</f>
        <v>0</v>
      </c>
      <c r="HN76" s="139">
        <f>(COUNTIFS('Estruturante Móvel'!$M:$M,$B76,'Estruturante Móvel'!$AM:$AM,HN$4))-(COUNTIFS('Estruturante Móvel'!$M:$M,$B76,'Estruturante Móvel'!$AM:$AM,HN$4,'Estruturante Móvel'!$AQ:$AQ,"REPARO FO"))</f>
        <v>0</v>
      </c>
      <c r="HO76" s="140">
        <f>(COUNTIFS('Estruturante Móvel'!$M:$M,$B74,'Estruturante Móvel'!$C:$C,"&lt;&gt;PREVISTO",'Estruturante Móvel'!$G:$G,HN$4,'Estruturante Móvel'!$L:$L,'CRONOGRAMA_CONST+MIGRACAO'!HD$8))</f>
        <v>0</v>
      </c>
      <c r="HP76" s="139">
        <f>(COUNTIFS('Estruturante Móvel'!$M:$M,$B76,'Estruturante Móvel'!$AM:$AM,HP$4))-(COUNTIFS('Estruturante Móvel'!$M:$M,$B76,'Estruturante Móvel'!$AM:$AM,HP$4,'Estruturante Móvel'!$AQ:$AQ,"REPARO FO"))</f>
        <v>0</v>
      </c>
      <c r="HQ76" s="140">
        <f>(COUNTIFS('Estruturante Móvel'!$M:$M,$B74,'Estruturante Móvel'!$C:$C,"&lt;&gt;PREVISTO",'Estruturante Móvel'!$G:$G,HP$4,'Estruturante Móvel'!$L:$L,'CRONOGRAMA_CONST+MIGRACAO'!HF$8))</f>
        <v>0</v>
      </c>
      <c r="HR76" s="139">
        <f>(COUNTIFS('Estruturante Móvel'!$M:$M,$B76,'Estruturante Móvel'!$AM:$AM,HR$4))-(COUNTIFS('Estruturante Móvel'!$M:$M,$B76,'Estruturante Móvel'!$AM:$AM,HR$4,'Estruturante Móvel'!$AQ:$AQ,"REPARO FO"))</f>
        <v>0</v>
      </c>
      <c r="HS76" s="140">
        <f>(COUNTIFS('Estruturante Móvel'!$M:$M,$B74,'Estruturante Móvel'!$C:$C,"&lt;&gt;PREVISTO",'Estruturante Móvel'!$G:$G,HR$4,'Estruturante Móvel'!$L:$L,'CRONOGRAMA_CONST+MIGRACAO'!HH$8))</f>
        <v>0</v>
      </c>
      <c r="HT76" s="139">
        <f>(COUNTIFS('Estruturante Móvel'!$M:$M,$B76,'Estruturante Móvel'!$AM:$AM,HT$4))-(COUNTIFS('Estruturante Móvel'!$M:$M,$B76,'Estruturante Móvel'!$AM:$AM,HT$4,'Estruturante Móvel'!$AQ:$AQ,"REPARO FO"))</f>
        <v>0</v>
      </c>
      <c r="HU76" s="140">
        <f>(COUNTIFS('Estruturante Móvel'!$M:$M,$B74,'Estruturante Móvel'!$C:$C,"&lt;&gt;PREVISTO",'Estruturante Móvel'!$G:$G,HT$4,'Estruturante Móvel'!$L:$L,'CRONOGRAMA_CONST+MIGRACAO'!HJ$8))</f>
        <v>0</v>
      </c>
      <c r="HV76" s="139">
        <f>(COUNTIFS('Estruturante Móvel'!$M:$M,$B76,'Estruturante Móvel'!$AM:$AM,HV$4))-(COUNTIFS('Estruturante Móvel'!$M:$M,$B76,'Estruturante Móvel'!$AM:$AM,HV$4,'Estruturante Móvel'!$AQ:$AQ,"REPARO FO"))</f>
        <v>0</v>
      </c>
      <c r="HW76" s="140">
        <f>(COUNTIFS('Estruturante Móvel'!$M:$M,$B74,'Estruturante Móvel'!$C:$C,"&lt;&gt;PREVISTO",'Estruturante Móvel'!$G:$G,HV$4,'Estruturante Móvel'!$L:$L,'CRONOGRAMA_CONST+MIGRACAO'!HL$8))</f>
        <v>0</v>
      </c>
      <c r="HX76" s="139">
        <f>(COUNTIFS('Estruturante Móvel'!$M:$M,$B76,'Estruturante Móvel'!$AM:$AM,HX$4))-(COUNTIFS('Estruturante Móvel'!$M:$M,$B76,'Estruturante Móvel'!$AM:$AM,HX$4,'Estruturante Móvel'!$AQ:$AQ,"REPARO FO"))</f>
        <v>0</v>
      </c>
      <c r="HY76" s="140">
        <f>(COUNTIFS('Estruturante Móvel'!$M:$M,$B74,'Estruturante Móvel'!$C:$C,"&lt;&gt;PREVISTO",'Estruturante Móvel'!$G:$G,HX$4,'Estruturante Móvel'!$L:$L,'CRONOGRAMA_CONST+MIGRACAO'!HN$8))</f>
        <v>0</v>
      </c>
      <c r="HZ76" s="139">
        <f>(COUNTIFS('Estruturante Móvel'!$M:$M,$B76,'Estruturante Móvel'!$AM:$AM,HZ$4))-(COUNTIFS('Estruturante Móvel'!$M:$M,$B76,'Estruturante Móvel'!$AM:$AM,HZ$4,'Estruturante Móvel'!$AQ:$AQ,"REPARO FO"))</f>
        <v>0</v>
      </c>
      <c r="IA76" s="140">
        <f>(COUNTIFS('Estruturante Móvel'!$M:$M,$B74,'Estruturante Móvel'!$C:$C,"&lt;&gt;PREVISTO",'Estruturante Móvel'!$G:$G,HZ$4,'Estruturante Móvel'!$L:$L,'CRONOGRAMA_CONST+MIGRACAO'!HP$8))</f>
        <v>0</v>
      </c>
      <c r="IB76" s="139">
        <f>(COUNTIFS('Estruturante Móvel'!$M:$M,$B76,'Estruturante Móvel'!$AM:$AM,IB$4))-(COUNTIFS('Estruturante Móvel'!$M:$M,$B76,'Estruturante Móvel'!$AM:$AM,IB$4,'Estruturante Móvel'!$AQ:$AQ,"REPARO FO"))</f>
        <v>0</v>
      </c>
      <c r="IC76" s="140">
        <f>(COUNTIFS('Estruturante Móvel'!$M:$M,$B74,'Estruturante Móvel'!$C:$C,"&lt;&gt;PREVISTO",'Estruturante Móvel'!$G:$G,IB$4,'Estruturante Móvel'!$L:$L,'CRONOGRAMA_CONST+MIGRACAO'!HR$8))</f>
        <v>0</v>
      </c>
      <c r="ID76" s="139">
        <f>(COUNTIFS('Estruturante Móvel'!$M:$M,$B76,'Estruturante Móvel'!$AM:$AM,ID$4))-(COUNTIFS('Estruturante Móvel'!$M:$M,$B76,'Estruturante Móvel'!$AM:$AM,ID$4,'Estruturante Móvel'!$AQ:$AQ,"REPARO FO"))</f>
        <v>0</v>
      </c>
      <c r="IE76" s="140">
        <f>(COUNTIFS('Estruturante Móvel'!$M:$M,$B74,'Estruturante Móvel'!$C:$C,"&lt;&gt;PREVISTO",'Estruturante Móvel'!$G:$G,ID$4,'Estruturante Móvel'!$L:$L,'CRONOGRAMA_CONST+MIGRACAO'!HT$8))</f>
        <v>0</v>
      </c>
      <c r="IF76" s="139">
        <f>(COUNTIFS('Estruturante Móvel'!$M:$M,$B76,'Estruturante Móvel'!$AM:$AM,IF$4))-(COUNTIFS('Estruturante Móvel'!$M:$M,$B76,'Estruturante Móvel'!$AM:$AM,IF$4,'Estruturante Móvel'!$AQ:$AQ,"REPARO FO"))</f>
        <v>0</v>
      </c>
      <c r="IG76" s="140">
        <f>(COUNTIFS('Estruturante Móvel'!$M:$M,$B74,'Estruturante Móvel'!$C:$C,"&lt;&gt;PREVISTO",'Estruturante Móvel'!$G:$G,IF$4,'Estruturante Móvel'!$L:$L,'CRONOGRAMA_CONST+MIGRACAO'!HV$8))</f>
        <v>0</v>
      </c>
      <c r="IH76" s="139">
        <f>(COUNTIFS('Estruturante Móvel'!$M:$M,$B76,'Estruturante Móvel'!$AM:$AM,IH$4))-(COUNTIFS('Estruturante Móvel'!$M:$M,$B76,'Estruturante Móvel'!$AM:$AM,IH$4,'Estruturante Móvel'!$AQ:$AQ,"REPARO FO"))</f>
        <v>0</v>
      </c>
      <c r="II76" s="140">
        <f>(COUNTIFS('Estruturante Móvel'!$M:$M,$B74,'Estruturante Móvel'!$C:$C,"&lt;&gt;PREVISTO",'Estruturante Móvel'!$G:$G,IH$4,'Estruturante Móvel'!$L:$L,'CRONOGRAMA_CONST+MIGRACAO'!HX$8))</f>
        <v>0</v>
      </c>
      <c r="IJ76" s="139">
        <f>(COUNTIFS('Estruturante Móvel'!$M:$M,$B76,'Estruturante Móvel'!$AM:$AM,IJ$4))-(COUNTIFS('Estruturante Móvel'!$M:$M,$B76,'Estruturante Móvel'!$AM:$AM,IJ$4,'Estruturante Móvel'!$AQ:$AQ,"REPARO FO"))</f>
        <v>0</v>
      </c>
      <c r="IK76" s="140">
        <f>(COUNTIFS('Estruturante Móvel'!$M:$M,$B74,'Estruturante Móvel'!$C:$C,"&lt;&gt;PREVISTO",'Estruturante Móvel'!$G:$G,IJ$4,'Estruturante Móvel'!$L:$L,'CRONOGRAMA_CONST+MIGRACAO'!HZ$8))</f>
        <v>0</v>
      </c>
      <c r="IL76" s="139">
        <f>(COUNTIFS('Estruturante Móvel'!$M:$M,$B76,'Estruturante Móvel'!$AM:$AM,IL$4))-(COUNTIFS('Estruturante Móvel'!$M:$M,$B76,'Estruturante Móvel'!$AM:$AM,IL$4,'Estruturante Móvel'!$AQ:$AQ,"REPARO FO"))</f>
        <v>0</v>
      </c>
      <c r="IM76" s="140">
        <f>(COUNTIFS('Estruturante Móvel'!$M:$M,$B74,'Estruturante Móvel'!$C:$C,"&lt;&gt;PREVISTO",'Estruturante Móvel'!$G:$G,IL$4,'Estruturante Móvel'!$L:$L,'CRONOGRAMA_CONST+MIGRACAO'!IB$8))</f>
        <v>0</v>
      </c>
      <c r="IN76" s="139">
        <f>(COUNTIFS('Estruturante Móvel'!$M:$M,$B76,'Estruturante Móvel'!$AM:$AM,IN$4))-(COUNTIFS('Estruturante Móvel'!$M:$M,$B76,'Estruturante Móvel'!$AM:$AM,IN$4,'Estruturante Móvel'!$AQ:$AQ,"REPARO FO"))</f>
        <v>0</v>
      </c>
      <c r="IO76" s="140">
        <f>(COUNTIFS('Estruturante Móvel'!$M:$M,$B74,'Estruturante Móvel'!$C:$C,"&lt;&gt;PREVISTO",'Estruturante Móvel'!$G:$G,IN$4,'Estruturante Móvel'!$L:$L,'CRONOGRAMA_CONST+MIGRACAO'!ID$8))</f>
        <v>0</v>
      </c>
      <c r="IP76" s="139">
        <f>(COUNTIFS('Estruturante Móvel'!$M:$M,$B76,'Estruturante Móvel'!$AM:$AM,IP$4))-(COUNTIFS('Estruturante Móvel'!$M:$M,$B76,'Estruturante Móvel'!$AM:$AM,IP$4,'Estruturante Móvel'!$AQ:$AQ,"REPARO FO"))</f>
        <v>0</v>
      </c>
      <c r="IQ76" s="140">
        <f>(COUNTIFS('Estruturante Móvel'!$M:$M,$B74,'Estruturante Móvel'!$C:$C,"&lt;&gt;PREVISTO",'Estruturante Móvel'!$G:$G,IP$4,'Estruturante Móvel'!$L:$L,'CRONOGRAMA_CONST+MIGRACAO'!IF$8))</f>
        <v>0</v>
      </c>
      <c r="IR76" s="139">
        <f>(COUNTIFS('Estruturante Móvel'!$M:$M,$B76,'Estruturante Móvel'!$AM:$AM,IR$4))-(COUNTIFS('Estruturante Móvel'!$M:$M,$B76,'Estruturante Móvel'!$AM:$AM,IR$4,'Estruturante Móvel'!$AQ:$AQ,"REPARO FO"))</f>
        <v>0</v>
      </c>
      <c r="IS76" s="140">
        <f>(COUNTIFS('Estruturante Móvel'!$M:$M,$B74,'Estruturante Móvel'!$C:$C,"&lt;&gt;PREVISTO",'Estruturante Móvel'!$G:$G,IR$4,'Estruturante Móvel'!$L:$L,'CRONOGRAMA_CONST+MIGRACAO'!IH$8))</f>
        <v>0</v>
      </c>
      <c r="IT76" s="139">
        <f>(COUNTIFS('Estruturante Móvel'!$M:$M,$B76,'Estruturante Móvel'!$AM:$AM,IT$4))-(COUNTIFS('Estruturante Móvel'!$M:$M,$B76,'Estruturante Móvel'!$AM:$AM,IT$4,'Estruturante Móvel'!$AQ:$AQ,"REPARO FO"))</f>
        <v>0</v>
      </c>
      <c r="IU76" s="140">
        <f>(COUNTIFS('Estruturante Móvel'!$M:$M,$B74,'Estruturante Móvel'!$C:$C,"&lt;&gt;PREVISTO",'Estruturante Móvel'!$G:$G,IT$4,'Estruturante Móvel'!$L:$L,'CRONOGRAMA_CONST+MIGRACAO'!IJ$8))</f>
        <v>0</v>
      </c>
      <c r="IV76" s="139">
        <f>(COUNTIFS('Estruturante Móvel'!$M:$M,$B76,'Estruturante Móvel'!$AM:$AM,IV$4))-(COUNTIFS('Estruturante Móvel'!$M:$M,$B76,'Estruturante Móvel'!$AM:$AM,IV$4,'Estruturante Móvel'!$AQ:$AQ,"REPARO FO"))</f>
        <v>0</v>
      </c>
      <c r="IW76" s="140">
        <f>(COUNTIFS('Estruturante Móvel'!$M:$M,$B74,'Estruturante Móvel'!$C:$C,"&lt;&gt;PREVISTO",'Estruturante Móvel'!$G:$G,IV$4,'Estruturante Móvel'!$L:$L,'CRONOGRAMA_CONST+MIGRACAO'!IL$8))</f>
        <v>0</v>
      </c>
      <c r="IX76" s="139">
        <f>(COUNTIFS('Estruturante Móvel'!$M:$M,$B76,'Estruturante Móvel'!$AM:$AM,IX$4))-(COUNTIFS('Estruturante Móvel'!$M:$M,$B76,'Estruturante Móvel'!$AM:$AM,IX$4,'Estruturante Móvel'!$AQ:$AQ,"REPARO FO"))</f>
        <v>0</v>
      </c>
      <c r="IY76" s="140">
        <f>(COUNTIFS('Estruturante Móvel'!$M:$M,$B74,'Estruturante Móvel'!$C:$C,"&lt;&gt;PREVISTO",'Estruturante Móvel'!$G:$G,IX$4,'Estruturante Móvel'!$L:$L,'CRONOGRAMA_CONST+MIGRACAO'!IN$8))</f>
        <v>0</v>
      </c>
      <c r="IZ76" s="139">
        <f>(COUNTIFS('Estruturante Móvel'!$M:$M,$B76,'Estruturante Móvel'!$AM:$AM,IZ$4))-(COUNTIFS('Estruturante Móvel'!$M:$M,$B76,'Estruturante Móvel'!$AM:$AM,IZ$4,'Estruturante Móvel'!$AQ:$AQ,"REPARO FO"))</f>
        <v>0</v>
      </c>
      <c r="JA76" s="140">
        <f>(COUNTIFS('Estruturante Móvel'!$M:$M,$B74,'Estruturante Móvel'!$C:$C,"&lt;&gt;PREVISTO",'Estruturante Móvel'!$G:$G,IZ$4,'Estruturante Móvel'!$L:$L,'CRONOGRAMA_CONST+MIGRACAO'!IP$8))</f>
        <v>0</v>
      </c>
      <c r="JB76" s="139">
        <f>(COUNTIFS('Estruturante Móvel'!$M:$M,$B76,'Estruturante Móvel'!$AM:$AM,JB$4))-(COUNTIFS('Estruturante Móvel'!$M:$M,$B76,'Estruturante Móvel'!$AM:$AM,JB$4,'Estruturante Móvel'!$AQ:$AQ,"REPARO FO"))</f>
        <v>0</v>
      </c>
      <c r="JC76" s="140">
        <f>(COUNTIFS('Estruturante Móvel'!$M:$M,$B74,'Estruturante Móvel'!$C:$C,"&lt;&gt;PREVISTO",'Estruturante Móvel'!$G:$G,JB$4,'Estruturante Móvel'!$L:$L,'CRONOGRAMA_CONST+MIGRACAO'!IR$8))</f>
        <v>0</v>
      </c>
      <c r="JD76" s="139">
        <f>(COUNTIFS('Estruturante Móvel'!$M:$M,$B76,'Estruturante Móvel'!$AM:$AM,JD$4))-(COUNTIFS('Estruturante Móvel'!$M:$M,$B76,'Estruturante Móvel'!$AM:$AM,JD$4,'Estruturante Móvel'!$AQ:$AQ,"REPARO FO"))</f>
        <v>0</v>
      </c>
      <c r="JE76" s="140">
        <f>(COUNTIFS('Estruturante Móvel'!$M:$M,$B74,'Estruturante Móvel'!$C:$C,"&lt;&gt;PREVISTO",'Estruturante Móvel'!$G:$G,JD$4,'Estruturante Móvel'!$L:$L,'CRONOGRAMA_CONST+MIGRACAO'!IT$8))</f>
        <v>0</v>
      </c>
      <c r="JF76" s="139">
        <f>(COUNTIFS('Estruturante Móvel'!$M:$M,$B76,'Estruturante Móvel'!$AM:$AM,JF$4))-(COUNTIFS('Estruturante Móvel'!$M:$M,$B76,'Estruturante Móvel'!$AM:$AM,JF$4,'Estruturante Móvel'!$AQ:$AQ,"REPARO FO"))</f>
        <v>0</v>
      </c>
      <c r="JG76" s="140">
        <f>(COUNTIFS('Estruturante Móvel'!$M:$M,$B74,'Estruturante Móvel'!$C:$C,"&lt;&gt;PREVISTO",'Estruturante Móvel'!$G:$G,JF$4,'Estruturante Móvel'!$L:$L,'CRONOGRAMA_CONST+MIGRACAO'!IV$8))</f>
        <v>0</v>
      </c>
      <c r="JH76" s="139">
        <f>(COUNTIFS('Estruturante Móvel'!$M:$M,$B76,'Estruturante Móvel'!$AM:$AM,JH$4))-(COUNTIFS('Estruturante Móvel'!$M:$M,$B76,'Estruturante Móvel'!$AM:$AM,JH$4,'Estruturante Móvel'!$AQ:$AQ,"REPARO FO"))</f>
        <v>0</v>
      </c>
      <c r="JI76" s="140">
        <f>(COUNTIFS('Estruturante Móvel'!$M:$M,$B74,'Estruturante Móvel'!$C:$C,"&lt;&gt;PREVISTO",'Estruturante Móvel'!$G:$G,JH$4,'Estruturante Móvel'!$L:$L,'CRONOGRAMA_CONST+MIGRACAO'!IX$8))</f>
        <v>0</v>
      </c>
      <c r="JJ76" s="139">
        <f>(COUNTIFS('Estruturante Móvel'!$M:$M,$B76,'Estruturante Móvel'!$AM:$AM,JJ$4))-(COUNTIFS('Estruturante Móvel'!$M:$M,$B76,'Estruturante Móvel'!$AM:$AM,JJ$4,'Estruturante Móvel'!$AQ:$AQ,"REPARO FO"))</f>
        <v>0</v>
      </c>
      <c r="JK76" s="140">
        <f>(COUNTIFS('Estruturante Móvel'!$M:$M,$B74,'Estruturante Móvel'!$C:$C,"&lt;&gt;PREVISTO",'Estruturante Móvel'!$G:$G,JJ$4,'Estruturante Móvel'!$L:$L,'CRONOGRAMA_CONST+MIGRACAO'!IZ$8))</f>
        <v>0</v>
      </c>
      <c r="JL76" s="139">
        <f>(COUNTIFS('Estruturante Móvel'!$M:$M,$B76,'Estruturante Móvel'!$AM:$AM,JL$4))-(COUNTIFS('Estruturante Móvel'!$M:$M,$B76,'Estruturante Móvel'!$AM:$AM,JL$4,'Estruturante Móvel'!$AQ:$AQ,"REPARO FO"))</f>
        <v>0</v>
      </c>
      <c r="JM76" s="140">
        <f>(COUNTIFS('Estruturante Móvel'!$M:$M,$B74,'Estruturante Móvel'!$C:$C,"&lt;&gt;PREVISTO",'Estruturante Móvel'!$G:$G,JL$4,'Estruturante Móvel'!$L:$L,'CRONOGRAMA_CONST+MIGRACAO'!JB$8))</f>
        <v>0</v>
      </c>
      <c r="JN76" s="139">
        <f>(COUNTIFS('Estruturante Móvel'!$M:$M,$B76,'Estruturante Móvel'!$AM:$AM,JN$4))-(COUNTIFS('Estruturante Móvel'!$M:$M,$B76,'Estruturante Móvel'!$AM:$AM,JN$4,'Estruturante Móvel'!$AQ:$AQ,"REPARO FO"))</f>
        <v>0</v>
      </c>
      <c r="JO76" s="140">
        <f>(COUNTIFS('Estruturante Móvel'!$M:$M,$B74,'Estruturante Móvel'!$C:$C,"&lt;&gt;PREVISTO",'Estruturante Móvel'!$G:$G,JN$4,'Estruturante Móvel'!$L:$L,'CRONOGRAMA_CONST+MIGRACAO'!JD$8))</f>
        <v>0</v>
      </c>
      <c r="JP76" s="139">
        <f>(COUNTIFS('Estruturante Móvel'!$M:$M,$B76,'Estruturante Móvel'!$AM:$AM,JP$4))-(COUNTIFS('Estruturante Móvel'!$M:$M,$B76,'Estruturante Móvel'!$AM:$AM,JP$4,'Estruturante Móvel'!$AQ:$AQ,"REPARO FO"))</f>
        <v>0</v>
      </c>
      <c r="JQ76" s="140">
        <f>(COUNTIFS('Estruturante Móvel'!$M:$M,$B74,'Estruturante Móvel'!$C:$C,"&lt;&gt;PREVISTO",'Estruturante Móvel'!$G:$G,JP$4,'Estruturante Móvel'!$L:$L,'CRONOGRAMA_CONST+MIGRACAO'!JF$8))</f>
        <v>0</v>
      </c>
      <c r="JR76" s="139">
        <f>(COUNTIFS('Estruturante Móvel'!$M:$M,$B76,'Estruturante Móvel'!$AM:$AM,JR$4))-(COUNTIFS('Estruturante Móvel'!$M:$M,$B76,'Estruturante Móvel'!$AM:$AM,JR$4,'Estruturante Móvel'!$AQ:$AQ,"REPARO FO"))</f>
        <v>0</v>
      </c>
      <c r="JS76" s="140">
        <f>(COUNTIFS('Estruturante Móvel'!$M:$M,$B74,'Estruturante Móvel'!$C:$C,"&lt;&gt;PREVISTO",'Estruturante Móvel'!$G:$G,JR$4,'Estruturante Móvel'!$L:$L,'CRONOGRAMA_CONST+MIGRACAO'!JH$8))</f>
        <v>0</v>
      </c>
      <c r="JT76" s="139">
        <f>(COUNTIFS('Estruturante Móvel'!$M:$M,$B76,'Estruturante Móvel'!$AM:$AM,JT$4))-(COUNTIFS('Estruturante Móvel'!$M:$M,$B76,'Estruturante Móvel'!$AM:$AM,JT$4,'Estruturante Móvel'!$AQ:$AQ,"REPARO FO"))</f>
        <v>0</v>
      </c>
      <c r="JU76" s="140">
        <f>(COUNTIFS('Estruturante Móvel'!$M:$M,$B74,'Estruturante Móvel'!$C:$C,"&lt;&gt;PREVISTO",'Estruturante Móvel'!$G:$G,JT$4,'Estruturante Móvel'!$L:$L,'CRONOGRAMA_CONST+MIGRACAO'!JJ$8))</f>
        <v>0</v>
      </c>
      <c r="JV76" s="139">
        <f>(COUNTIFS('Estruturante Móvel'!$M:$M,$B76,'Estruturante Móvel'!$AM:$AM,JV$4))-(COUNTIFS('Estruturante Móvel'!$M:$M,$B76,'Estruturante Móvel'!$AM:$AM,JV$4,'Estruturante Móvel'!$AQ:$AQ,"REPARO FO"))</f>
        <v>0</v>
      </c>
      <c r="JW76" s="140">
        <f>(COUNTIFS('Estruturante Móvel'!$M:$M,$B74,'Estruturante Móvel'!$C:$C,"&lt;&gt;PREVISTO",'Estruturante Móvel'!$G:$G,JV$4,'Estruturante Móvel'!$L:$L,'CRONOGRAMA_CONST+MIGRACAO'!JL$8))</f>
        <v>0</v>
      </c>
      <c r="JX76" s="139">
        <f>(COUNTIFS('Estruturante Móvel'!$M:$M,$B76,'Estruturante Móvel'!$AM:$AM,JX$4))-(COUNTIFS('Estruturante Móvel'!$M:$M,$B76,'Estruturante Móvel'!$AM:$AM,JX$4,'Estruturante Móvel'!$AQ:$AQ,"REPARO FO"))</f>
        <v>0</v>
      </c>
      <c r="JY76" s="140">
        <f>(COUNTIFS('Estruturante Móvel'!$M:$M,$B74,'Estruturante Móvel'!$C:$C,"&lt;&gt;PREVISTO",'Estruturante Móvel'!$G:$G,JX$4,'Estruturante Móvel'!$L:$L,'CRONOGRAMA_CONST+MIGRACAO'!JN$8))</f>
        <v>0</v>
      </c>
      <c r="JZ76" s="139">
        <f>(COUNTIFS('Estruturante Móvel'!$M:$M,$B76,'Estruturante Móvel'!$AM:$AM,JZ$4))-(COUNTIFS('Estruturante Móvel'!$M:$M,$B76,'Estruturante Móvel'!$AM:$AM,JZ$4,'Estruturante Móvel'!$AQ:$AQ,"REPARO FO"))</f>
        <v>0</v>
      </c>
      <c r="KA76" s="140">
        <f>(COUNTIFS('Estruturante Móvel'!$M:$M,$B74,'Estruturante Móvel'!$C:$C,"&lt;&gt;PREVISTO",'Estruturante Móvel'!$G:$G,JZ$4,'Estruturante Móvel'!$L:$L,'CRONOGRAMA_CONST+MIGRACAO'!JP$8))</f>
        <v>0</v>
      </c>
      <c r="KB76" s="139">
        <f>(COUNTIFS('Estruturante Móvel'!$M:$M,$B76,'Estruturante Móvel'!$AM:$AM,KB$4))-(COUNTIFS('Estruturante Móvel'!$M:$M,$B76,'Estruturante Móvel'!$AM:$AM,KB$4,'Estruturante Móvel'!$AQ:$AQ,"REPARO FO"))</f>
        <v>0</v>
      </c>
      <c r="KC76" s="140">
        <f>(COUNTIFS('Estruturante Móvel'!$M:$M,$B74,'Estruturante Móvel'!$C:$C,"&lt;&gt;PREVISTO",'Estruturante Móvel'!$G:$G,KB$4,'Estruturante Móvel'!$L:$L,'CRONOGRAMA_CONST+MIGRACAO'!JR$8))</f>
        <v>0</v>
      </c>
      <c r="KD76" s="139">
        <f>(COUNTIFS('Estruturante Móvel'!$M:$M,$B76,'Estruturante Móvel'!$AM:$AM,KD$4))-(COUNTIFS('Estruturante Móvel'!$M:$M,$B76,'Estruturante Móvel'!$AM:$AM,KD$4,'Estruturante Móvel'!$AQ:$AQ,"REPARO FO"))</f>
        <v>0</v>
      </c>
      <c r="KE76" s="140">
        <f>(COUNTIFS('Estruturante Móvel'!$M:$M,$B74,'Estruturante Móvel'!$C:$C,"&lt;&gt;PREVISTO",'Estruturante Móvel'!$G:$G,KD$4,'Estruturante Móvel'!$L:$L,'CRONOGRAMA_CONST+MIGRACAO'!JT$8))</f>
        <v>0</v>
      </c>
      <c r="KF76" s="139">
        <f>(COUNTIFS('Estruturante Móvel'!$M:$M,$B76,'Estruturante Móvel'!$AM:$AM,KF$4))-(COUNTIFS('Estruturante Móvel'!$M:$M,$B76,'Estruturante Móvel'!$AM:$AM,KF$4,'Estruturante Móvel'!$AQ:$AQ,"REPARO FO"))</f>
        <v>0</v>
      </c>
      <c r="KG76" s="140">
        <f>(COUNTIFS('Estruturante Móvel'!$M:$M,$B74,'Estruturante Móvel'!$C:$C,"&lt;&gt;PREVISTO",'Estruturante Móvel'!$G:$G,KF$4,'Estruturante Móvel'!$L:$L,'CRONOGRAMA_CONST+MIGRACAO'!JV$8))</f>
        <v>0</v>
      </c>
      <c r="KH76" s="139">
        <f>(COUNTIFS('Estruturante Móvel'!$M:$M,$B76,'Estruturante Móvel'!$AM:$AM,KH$4))-(COUNTIFS('Estruturante Móvel'!$M:$M,$B76,'Estruturante Móvel'!$AM:$AM,KH$4,'Estruturante Móvel'!$AQ:$AQ,"REPARO FO"))</f>
        <v>0</v>
      </c>
      <c r="KI76" s="140">
        <f>(COUNTIFS('Estruturante Móvel'!$M:$M,$B74,'Estruturante Móvel'!$C:$C,"&lt;&gt;PREVISTO",'Estruturante Móvel'!$G:$G,KH$4,'Estruturante Móvel'!$L:$L,'CRONOGRAMA_CONST+MIGRACAO'!JX$8))</f>
        <v>0</v>
      </c>
      <c r="KJ76" s="139">
        <f>(COUNTIFS('Estruturante Móvel'!$M:$M,$B76,'Estruturante Móvel'!$AM:$AM,KJ$4))-(COUNTIFS('Estruturante Móvel'!$M:$M,$B76,'Estruturante Móvel'!$AM:$AM,KJ$4,'Estruturante Móvel'!$AQ:$AQ,"REPARO FO"))</f>
        <v>0</v>
      </c>
      <c r="KK76" s="140">
        <f>(COUNTIFS('Estruturante Móvel'!$M:$M,$B74,'Estruturante Móvel'!$C:$C,"&lt;&gt;PREVISTO",'Estruturante Móvel'!$G:$G,KJ$4,'Estruturante Móvel'!$L:$L,'CRONOGRAMA_CONST+MIGRACAO'!JZ$8))</f>
        <v>0</v>
      </c>
      <c r="KL76" s="139">
        <f>(COUNTIFS('Estruturante Móvel'!$M:$M,$B76,'Estruturante Móvel'!$AM:$AM,KL$4))-(COUNTIFS('Estruturante Móvel'!$M:$M,$B76,'Estruturante Móvel'!$AM:$AM,KL$4,'Estruturante Móvel'!$AQ:$AQ,"REPARO FO"))</f>
        <v>0</v>
      </c>
      <c r="KM76" s="140">
        <f>(COUNTIFS('Estruturante Móvel'!$M:$M,$B74,'Estruturante Móvel'!$C:$C,"&lt;&gt;PREVISTO",'Estruturante Móvel'!$G:$G,KL$4,'Estruturante Móvel'!$L:$L,'CRONOGRAMA_CONST+MIGRACAO'!KB$8))</f>
        <v>0</v>
      </c>
      <c r="KN76" s="139">
        <f>(COUNTIFS('Estruturante Móvel'!$M:$M,$B76,'Estruturante Móvel'!$AM:$AM,KN$4))-(COUNTIFS('Estruturante Móvel'!$M:$M,$B76,'Estruturante Móvel'!$AM:$AM,KN$4,'Estruturante Móvel'!$AQ:$AQ,"REPARO FO"))</f>
        <v>0</v>
      </c>
      <c r="KO76" s="140">
        <f>(COUNTIFS('Estruturante Móvel'!$M:$M,$B74,'Estruturante Móvel'!$C:$C,"&lt;&gt;PREVISTO",'Estruturante Móvel'!$G:$G,KN$4,'Estruturante Móvel'!$L:$L,'CRONOGRAMA_CONST+MIGRACAO'!KD$8))</f>
        <v>0</v>
      </c>
      <c r="KP76" s="139">
        <f>(COUNTIFS('Estruturante Móvel'!$M:$M,$B76,'Estruturante Móvel'!$AM:$AM,KP$4))-(COUNTIFS('Estruturante Móvel'!$M:$M,$B76,'Estruturante Móvel'!$AM:$AM,KP$4,'Estruturante Móvel'!$AQ:$AQ,"REPARO FO"))</f>
        <v>0</v>
      </c>
      <c r="KQ76" s="140">
        <f>(COUNTIFS('Estruturante Móvel'!$M:$M,$B74,'Estruturante Móvel'!$C:$C,"&lt;&gt;PREVISTO",'Estruturante Móvel'!$G:$G,KP$4,'Estruturante Móvel'!$L:$L,'CRONOGRAMA_CONST+MIGRACAO'!KF$8))</f>
        <v>0</v>
      </c>
      <c r="KR76" s="139">
        <f>(COUNTIFS('Estruturante Móvel'!$M:$M,$B76,'Estruturante Móvel'!$AM:$AM,KR$4))-(COUNTIFS('Estruturante Móvel'!$M:$M,$B76,'Estruturante Móvel'!$AM:$AM,KR$4,'Estruturante Móvel'!$AQ:$AQ,"REPARO FO"))</f>
        <v>0</v>
      </c>
      <c r="KS76" s="140">
        <f>(COUNTIFS('Estruturante Móvel'!$M:$M,$B74,'Estruturante Móvel'!$C:$C,"&lt;&gt;PREVISTO",'Estruturante Móvel'!$G:$G,KR$4,'Estruturante Móvel'!$L:$L,'CRONOGRAMA_CONST+MIGRACAO'!KH$8))</f>
        <v>0</v>
      </c>
      <c r="KT76" s="139">
        <f>(COUNTIFS('Estruturante Móvel'!$M:$M,$B76,'Estruturante Móvel'!$AM:$AM,KT$4))-(COUNTIFS('Estruturante Móvel'!$M:$M,$B76,'Estruturante Móvel'!$AM:$AM,KT$4,'Estruturante Móvel'!$AQ:$AQ,"REPARO FO"))</f>
        <v>0</v>
      </c>
      <c r="KU76" s="140">
        <f>(COUNTIFS('Estruturante Móvel'!$M:$M,$B74,'Estruturante Móvel'!$C:$C,"&lt;&gt;PREVISTO",'Estruturante Móvel'!$G:$G,KT$4,'Estruturante Móvel'!$L:$L,'CRONOGRAMA_CONST+MIGRACAO'!KJ$8))</f>
        <v>0</v>
      </c>
      <c r="KV76" s="139">
        <f>(COUNTIFS('Estruturante Móvel'!$M:$M,$B76,'Estruturante Móvel'!$AM:$AM,KV$4))-(COUNTIFS('Estruturante Móvel'!$M:$M,$B76,'Estruturante Móvel'!$AM:$AM,KV$4,'Estruturante Móvel'!$AQ:$AQ,"REPARO FO"))</f>
        <v>0</v>
      </c>
      <c r="KW76" s="140">
        <f>(COUNTIFS('Estruturante Móvel'!$M:$M,$B74,'Estruturante Móvel'!$C:$C,"&lt;&gt;PREVISTO",'Estruturante Móvel'!$G:$G,KV$4,'Estruturante Móvel'!$L:$L,'CRONOGRAMA_CONST+MIGRACAO'!KL$8))</f>
        <v>0</v>
      </c>
      <c r="KX76" s="139">
        <f>(COUNTIFS('Estruturante Móvel'!$M:$M,$B76,'Estruturante Móvel'!$AM:$AM,KX$4))-(COUNTIFS('Estruturante Móvel'!$M:$M,$B76,'Estruturante Móvel'!$AM:$AM,KX$4,'Estruturante Móvel'!$AQ:$AQ,"REPARO FO"))</f>
        <v>0</v>
      </c>
      <c r="KY76" s="140">
        <f>(COUNTIFS('Estruturante Móvel'!$M:$M,$B74,'Estruturante Móvel'!$C:$C,"&lt;&gt;PREVISTO",'Estruturante Móvel'!$G:$G,KX$4,'Estruturante Móvel'!$L:$L,'CRONOGRAMA_CONST+MIGRACAO'!KN$8))</f>
        <v>0</v>
      </c>
      <c r="KZ76" s="139">
        <f>(COUNTIFS('Estruturante Móvel'!$M:$M,$B76,'Estruturante Móvel'!$AM:$AM,KZ$4))-(COUNTIFS('Estruturante Móvel'!$M:$M,$B76,'Estruturante Móvel'!$AM:$AM,KZ$4,'Estruturante Móvel'!$AQ:$AQ,"REPARO FO"))</f>
        <v>0</v>
      </c>
      <c r="LA76" s="140">
        <f>(COUNTIFS('Estruturante Móvel'!$M:$M,$B74,'Estruturante Móvel'!$C:$C,"&lt;&gt;PREVISTO",'Estruturante Móvel'!$G:$G,KZ$4,'Estruturante Móvel'!$L:$L,'CRONOGRAMA_CONST+MIGRACAO'!KP$8))</f>
        <v>0</v>
      </c>
      <c r="LB76" s="139">
        <f>(COUNTIFS('Estruturante Móvel'!$M:$M,$B76,'Estruturante Móvel'!$AM:$AM,LB$4))-(COUNTIFS('Estruturante Móvel'!$M:$M,$B76,'Estruturante Móvel'!$AM:$AM,LB$4,'Estruturante Móvel'!$AQ:$AQ,"REPARO FO"))</f>
        <v>0</v>
      </c>
      <c r="LC76" s="140">
        <f>(COUNTIFS('Estruturante Móvel'!$M:$M,$B74,'Estruturante Móvel'!$C:$C,"&lt;&gt;PREVISTO",'Estruturante Móvel'!$G:$G,LB$4,'Estruturante Móvel'!$L:$L,'CRONOGRAMA_CONST+MIGRACAO'!KR$8))</f>
        <v>0</v>
      </c>
      <c r="LD76" s="139">
        <f>(COUNTIFS('Estruturante Móvel'!$M:$M,$B76,'Estruturante Móvel'!$AM:$AM,LD$4))-(COUNTIFS('Estruturante Móvel'!$M:$M,$B76,'Estruturante Móvel'!$AM:$AM,LD$4,'Estruturante Móvel'!$AQ:$AQ,"REPARO FO"))</f>
        <v>0</v>
      </c>
      <c r="LE76" s="140">
        <f>(COUNTIFS('Estruturante Móvel'!$M:$M,$B74,'Estruturante Móvel'!$C:$C,"&lt;&gt;PREVISTO",'Estruturante Móvel'!$G:$G,LD$4,'Estruturante Móvel'!$L:$L,'CRONOGRAMA_CONST+MIGRACAO'!KT$8))</f>
        <v>0</v>
      </c>
      <c r="LF76" s="139">
        <f>(COUNTIFS('Estruturante Móvel'!$M:$M,$B76,'Estruturante Móvel'!$AM:$AM,LF$4))-(COUNTIFS('Estruturante Móvel'!$M:$M,$B76,'Estruturante Móvel'!$AM:$AM,LF$4,'Estruturante Móvel'!$AQ:$AQ,"REPARO FO"))</f>
        <v>0</v>
      </c>
      <c r="LG76" s="140">
        <f>(COUNTIFS('Estruturante Móvel'!$M:$M,$B74,'Estruturante Móvel'!$C:$C,"&lt;&gt;PREVISTO",'Estruturante Móvel'!$G:$G,LF$4,'Estruturante Móvel'!$L:$L,'CRONOGRAMA_CONST+MIGRACAO'!KV$8))</f>
        <v>0</v>
      </c>
      <c r="LH76" s="139">
        <f>(COUNTIFS('Estruturante Móvel'!$M:$M,$B76,'Estruturante Móvel'!$AM:$AM,LH$4))-(COUNTIFS('Estruturante Móvel'!$M:$M,$B76,'Estruturante Móvel'!$AM:$AM,LH$4,'Estruturante Móvel'!$AQ:$AQ,"REPARO FO"))</f>
        <v>0</v>
      </c>
      <c r="LI76" s="140">
        <f>(COUNTIFS('Estruturante Móvel'!$M:$M,$B74,'Estruturante Móvel'!$C:$C,"&lt;&gt;PREVISTO",'Estruturante Móvel'!$G:$G,LH$4,'Estruturante Móvel'!$L:$L,'CRONOGRAMA_CONST+MIGRACAO'!KX$8))</f>
        <v>0</v>
      </c>
      <c r="LJ76" s="139">
        <f>(COUNTIFS('Estruturante Móvel'!$M:$M,$B76,'Estruturante Móvel'!$AM:$AM,LJ$4))-(COUNTIFS('Estruturante Móvel'!$M:$M,$B76,'Estruturante Móvel'!$AM:$AM,LJ$4,'Estruturante Móvel'!$AQ:$AQ,"REPARO FO"))</f>
        <v>0</v>
      </c>
      <c r="LK76" s="140">
        <f>(COUNTIFS('Estruturante Móvel'!$M:$M,$B74,'Estruturante Móvel'!$C:$C,"&lt;&gt;PREVISTO",'Estruturante Móvel'!$G:$G,LJ$4,'Estruturante Móvel'!$L:$L,'CRONOGRAMA_CONST+MIGRACAO'!KZ$8))</f>
        <v>0</v>
      </c>
      <c r="LL76" s="139">
        <f>(COUNTIFS('Estruturante Móvel'!$M:$M,$B76,'Estruturante Móvel'!$AM:$AM,LL$4))-(COUNTIFS('Estruturante Móvel'!$M:$M,$B76,'Estruturante Móvel'!$AM:$AM,LL$4,'Estruturante Móvel'!$AQ:$AQ,"REPARO FO"))</f>
        <v>0</v>
      </c>
      <c r="LM76" s="140">
        <f>(COUNTIFS('Estruturante Móvel'!$M:$M,$B74,'Estruturante Móvel'!$C:$C,"&lt;&gt;PREVISTO",'Estruturante Móvel'!$G:$G,LL$4,'Estruturante Móvel'!$L:$L,'CRONOGRAMA_CONST+MIGRACAO'!LB$8))</f>
        <v>0</v>
      </c>
      <c r="LN76" s="139">
        <f>(COUNTIFS('Estruturante Móvel'!$M:$M,$B76,'Estruturante Móvel'!$AM:$AM,LN$4))-(COUNTIFS('Estruturante Móvel'!$M:$M,$B76,'Estruturante Móvel'!$AM:$AM,LN$4,'Estruturante Móvel'!$AQ:$AQ,"REPARO FO"))</f>
        <v>0</v>
      </c>
      <c r="LO76" s="140">
        <f>(COUNTIFS('Estruturante Móvel'!$M:$M,$B74,'Estruturante Móvel'!$C:$C,"&lt;&gt;PREVISTO",'Estruturante Móvel'!$G:$G,LN$4,'Estruturante Móvel'!$L:$L,'CRONOGRAMA_CONST+MIGRACAO'!LD$8))</f>
        <v>0</v>
      </c>
      <c r="LP76" s="139">
        <f>(COUNTIFS('Estruturante Móvel'!$M:$M,$B76,'Estruturante Móvel'!$AM:$AM,LP$4))-(COUNTIFS('Estruturante Móvel'!$M:$M,$B76,'Estruturante Móvel'!$AM:$AM,LP$4,'Estruturante Móvel'!$AQ:$AQ,"REPARO FO"))</f>
        <v>0</v>
      </c>
      <c r="LQ76" s="140">
        <f>(COUNTIFS('Estruturante Móvel'!$M:$M,$B74,'Estruturante Móvel'!$C:$C,"&lt;&gt;PREVISTO",'Estruturante Móvel'!$G:$G,LP$4,'Estruturante Móvel'!$L:$L,'CRONOGRAMA_CONST+MIGRACAO'!LF$8))</f>
        <v>0</v>
      </c>
      <c r="LR76" s="139">
        <f>(COUNTIFS('Estruturante Móvel'!$M:$M,$B76,'Estruturante Móvel'!$AM:$AM,LR$4))-(COUNTIFS('Estruturante Móvel'!$M:$M,$B76,'Estruturante Móvel'!$AM:$AM,LR$4,'Estruturante Móvel'!$AQ:$AQ,"REPARO FO"))</f>
        <v>0</v>
      </c>
      <c r="LS76" s="140">
        <f>(COUNTIFS('Estruturante Móvel'!$M:$M,$B74,'Estruturante Móvel'!$C:$C,"&lt;&gt;PREVISTO",'Estruturante Móvel'!$G:$G,LR$4,'Estruturante Móvel'!$L:$L,'CRONOGRAMA_CONST+MIGRACAO'!LH$8))</f>
        <v>0</v>
      </c>
      <c r="LT76" s="139">
        <f>(COUNTIFS('Estruturante Móvel'!$M:$M,$B76,'Estruturante Móvel'!$AM:$AM,LT$4))-(COUNTIFS('Estruturante Móvel'!$M:$M,$B76,'Estruturante Móvel'!$AM:$AM,LT$4,'Estruturante Móvel'!$AQ:$AQ,"REPARO FO"))</f>
        <v>0</v>
      </c>
      <c r="LU76" s="140">
        <f>(COUNTIFS('Estruturante Móvel'!$M:$M,$B74,'Estruturante Móvel'!$C:$C,"&lt;&gt;PREVISTO",'Estruturante Móvel'!$G:$G,LT$4,'Estruturante Móvel'!$L:$L,'CRONOGRAMA_CONST+MIGRACAO'!LJ$8))</f>
        <v>0</v>
      </c>
      <c r="LV76" s="139">
        <f>(COUNTIFS('Estruturante Móvel'!$M:$M,$B76,'Estruturante Móvel'!$AM:$AM,LV$4))-(COUNTIFS('Estruturante Móvel'!$M:$M,$B76,'Estruturante Móvel'!$AM:$AM,LV$4,'Estruturante Móvel'!$AQ:$AQ,"REPARO FO"))</f>
        <v>0</v>
      </c>
      <c r="LW76" s="140">
        <f>(COUNTIFS('Estruturante Móvel'!$M:$M,$B74,'Estruturante Móvel'!$C:$C,"&lt;&gt;PREVISTO",'Estruturante Móvel'!$G:$G,LV$4,'Estruturante Móvel'!$L:$L,'CRONOGRAMA_CONST+MIGRACAO'!LL$8))</f>
        <v>0</v>
      </c>
      <c r="LX76" s="139">
        <f>(COUNTIFS('Estruturante Móvel'!$M:$M,$B76,'Estruturante Móvel'!$AM:$AM,LX$4))-(COUNTIFS('Estruturante Móvel'!$M:$M,$B76,'Estruturante Móvel'!$AM:$AM,LX$4,'Estruturante Móvel'!$AQ:$AQ,"REPARO FO"))</f>
        <v>0</v>
      </c>
      <c r="LY76" s="140">
        <f>(COUNTIFS('Estruturante Móvel'!$M:$M,$B74,'Estruturante Móvel'!$C:$C,"&lt;&gt;PREVISTO",'Estruturante Móvel'!$G:$G,LX$4,'Estruturante Móvel'!$L:$L,'CRONOGRAMA_CONST+MIGRACAO'!LN$8))</f>
        <v>0</v>
      </c>
      <c r="LZ76" s="139">
        <f>(COUNTIFS('Estruturante Móvel'!$M:$M,$B76,'Estruturante Móvel'!$AM:$AM,LZ$4))-(COUNTIFS('Estruturante Móvel'!$M:$M,$B76,'Estruturante Móvel'!$AM:$AM,LZ$4,'Estruturante Móvel'!$AQ:$AQ,"REPARO FO"))</f>
        <v>0</v>
      </c>
      <c r="MA76" s="140">
        <f>(COUNTIFS('Estruturante Móvel'!$M:$M,$B74,'Estruturante Móvel'!$C:$C,"&lt;&gt;PREVISTO",'Estruturante Móvel'!$G:$G,LZ$4,'Estruturante Móvel'!$L:$L,'CRONOGRAMA_CONST+MIGRACAO'!LP$8))</f>
        <v>0</v>
      </c>
      <c r="MB76" s="139">
        <f>(COUNTIFS('Estruturante Móvel'!$M:$M,$B76,'Estruturante Móvel'!$AM:$AM,MB$4))-(COUNTIFS('Estruturante Móvel'!$M:$M,$B76,'Estruturante Móvel'!$AM:$AM,MB$4,'Estruturante Móvel'!$AQ:$AQ,"REPARO FO"))</f>
        <v>0</v>
      </c>
      <c r="MC76" s="140">
        <f>(COUNTIFS('Estruturante Móvel'!$M:$M,$B74,'Estruturante Móvel'!$C:$C,"&lt;&gt;PREVISTO",'Estruturante Móvel'!$G:$G,MB$4,'Estruturante Móvel'!$L:$L,'CRONOGRAMA_CONST+MIGRACAO'!LR$8))</f>
        <v>0</v>
      </c>
      <c r="MD76" s="139">
        <f>(COUNTIFS('Estruturante Móvel'!$M:$M,$B76,'Estruturante Móvel'!$AM:$AM,MD$4))-(COUNTIFS('Estruturante Móvel'!$M:$M,$B76,'Estruturante Móvel'!$AM:$AM,MD$4,'Estruturante Móvel'!$AQ:$AQ,"REPARO FO"))</f>
        <v>0</v>
      </c>
      <c r="ME76" s="140">
        <f>(COUNTIFS('Estruturante Móvel'!$M:$M,$B74,'Estruturante Móvel'!$C:$C,"&lt;&gt;PREVISTO",'Estruturante Móvel'!$G:$G,MD$4,'Estruturante Móvel'!$L:$L,'CRONOGRAMA_CONST+MIGRACAO'!LT$8))</f>
        <v>0</v>
      </c>
      <c r="MF76" s="139">
        <f>(COUNTIFS('Estruturante Móvel'!$M:$M,$B76,'Estruturante Móvel'!$AM:$AM,MF$4))-(COUNTIFS('Estruturante Móvel'!$M:$M,$B76,'Estruturante Móvel'!$AM:$AM,MF$4,'Estruturante Móvel'!$AQ:$AQ,"REPARO FO"))</f>
        <v>0</v>
      </c>
      <c r="MG76" s="140">
        <f>(COUNTIFS('Estruturante Móvel'!$M:$M,$B74,'Estruturante Móvel'!$C:$C,"&lt;&gt;PREVISTO",'Estruturante Móvel'!$G:$G,MF$4,'Estruturante Móvel'!$L:$L,'CRONOGRAMA_CONST+MIGRACAO'!LV$8))</f>
        <v>0</v>
      </c>
      <c r="MH76" s="139">
        <f>(COUNTIFS('Estruturante Móvel'!$M:$M,$B76,'Estruturante Móvel'!$AM:$AM,MH$4))-(COUNTIFS('Estruturante Móvel'!$M:$M,$B76,'Estruturante Móvel'!$AM:$AM,MH$4,'Estruturante Móvel'!$AQ:$AQ,"REPARO FO"))</f>
        <v>0</v>
      </c>
      <c r="MI76" s="140">
        <f>(COUNTIFS('Estruturante Móvel'!$M:$M,$B74,'Estruturante Móvel'!$C:$C,"&lt;&gt;PREVISTO",'Estruturante Móvel'!$G:$G,MH$4,'Estruturante Móvel'!$L:$L,'CRONOGRAMA_CONST+MIGRACAO'!LX$8))</f>
        <v>0</v>
      </c>
      <c r="MJ76" s="139">
        <f>(COUNTIFS('Estruturante Móvel'!$M:$M,$B76,'Estruturante Móvel'!$AM:$AM,MJ$4))-(COUNTIFS('Estruturante Móvel'!$M:$M,$B76,'Estruturante Móvel'!$AM:$AM,MJ$4,'Estruturante Móvel'!$AQ:$AQ,"REPARO FO"))</f>
        <v>0</v>
      </c>
      <c r="MK76" s="140">
        <f>(COUNTIFS('Estruturante Móvel'!$M:$M,$B74,'Estruturante Móvel'!$C:$C,"&lt;&gt;PREVISTO",'Estruturante Móvel'!$G:$G,MJ$4,'Estruturante Móvel'!$L:$L,'CRONOGRAMA_CONST+MIGRACAO'!LZ$8))</f>
        <v>0</v>
      </c>
      <c r="ML76" s="139">
        <f>(COUNTIFS('Estruturante Móvel'!$M:$M,$B76,'Estruturante Móvel'!$AM:$AM,ML$4))-(COUNTIFS('Estruturante Móvel'!$M:$M,$B76,'Estruturante Móvel'!$AM:$AM,ML$4,'Estruturante Móvel'!$AQ:$AQ,"REPARO FO"))</f>
        <v>0</v>
      </c>
      <c r="MM76" s="140">
        <f>(COUNTIFS('Estruturante Móvel'!$M:$M,$B74,'Estruturante Móvel'!$C:$C,"&lt;&gt;PREVISTO",'Estruturante Móvel'!$G:$G,ML$4,'Estruturante Móvel'!$L:$L,'CRONOGRAMA_CONST+MIGRACAO'!MB$8))</f>
        <v>0</v>
      </c>
      <c r="MN76" s="139">
        <f>(COUNTIFS('Estruturante Móvel'!$M:$M,$B76,'Estruturante Móvel'!$AM:$AM,MN$4))-(COUNTIFS('Estruturante Móvel'!$M:$M,$B76,'Estruturante Móvel'!$AM:$AM,MN$4,'Estruturante Móvel'!$AQ:$AQ,"REPARO FO"))</f>
        <v>0</v>
      </c>
      <c r="MO76" s="140">
        <f>(COUNTIFS('Estruturante Móvel'!$M:$M,$B74,'Estruturante Móvel'!$C:$C,"&lt;&gt;PREVISTO",'Estruturante Móvel'!$G:$G,MN$4,'Estruturante Móvel'!$L:$L,'CRONOGRAMA_CONST+MIGRACAO'!MD$8))</f>
        <v>0</v>
      </c>
      <c r="MP76" s="139">
        <f>(COUNTIFS('Estruturante Móvel'!$M:$M,$B76,'Estruturante Móvel'!$AM:$AM,MP$4))-(COUNTIFS('Estruturante Móvel'!$M:$M,$B76,'Estruturante Móvel'!$AM:$AM,MP$4,'Estruturante Móvel'!$AQ:$AQ,"REPARO FO"))</f>
        <v>0</v>
      </c>
      <c r="MQ76" s="140">
        <f>(COUNTIFS('Estruturante Móvel'!$M:$M,$B74,'Estruturante Móvel'!$C:$C,"&lt;&gt;PREVISTO",'Estruturante Móvel'!$G:$G,MP$4,'Estruturante Móvel'!$L:$L,'CRONOGRAMA_CONST+MIGRACAO'!MF$8))</f>
        <v>0</v>
      </c>
      <c r="MR76" s="139">
        <f>(COUNTIFS('Estruturante Móvel'!$M:$M,$B76,'Estruturante Móvel'!$AM:$AM,MR$4))-(COUNTIFS('Estruturante Móvel'!$M:$M,$B76,'Estruturante Móvel'!$AM:$AM,MR$4,'Estruturante Móvel'!$AQ:$AQ,"REPARO FO"))</f>
        <v>0</v>
      </c>
      <c r="MS76" s="140">
        <f>(COUNTIFS('Estruturante Móvel'!$M:$M,$B74,'Estruturante Móvel'!$C:$C,"&lt;&gt;PREVISTO",'Estruturante Móvel'!$G:$G,MR$4,'Estruturante Móvel'!$L:$L,'CRONOGRAMA_CONST+MIGRACAO'!MH$8))</f>
        <v>0</v>
      </c>
      <c r="MT76" s="139">
        <f>(COUNTIFS('Estruturante Móvel'!$M:$M,$B76,'Estruturante Móvel'!$AM:$AM,MT$4))-(COUNTIFS('Estruturante Móvel'!$M:$M,$B76,'Estruturante Móvel'!$AM:$AM,MT$4,'Estruturante Móvel'!$AQ:$AQ,"REPARO FO"))</f>
        <v>0</v>
      </c>
      <c r="MU76" s="140">
        <f>(COUNTIFS('Estruturante Móvel'!$M:$M,$B74,'Estruturante Móvel'!$C:$C,"&lt;&gt;PREVISTO",'Estruturante Móvel'!$G:$G,MT$4,'Estruturante Móvel'!$L:$L,'CRONOGRAMA_CONST+MIGRACAO'!MJ$8))</f>
        <v>0</v>
      </c>
      <c r="MV76" s="139">
        <f>(COUNTIFS('Estruturante Móvel'!$M:$M,$B76,'Estruturante Móvel'!$AM:$AM,MV$4))-(COUNTIFS('Estruturante Móvel'!$M:$M,$B76,'Estruturante Móvel'!$AM:$AM,MV$4,'Estruturante Móvel'!$AQ:$AQ,"REPARO FO"))</f>
        <v>0</v>
      </c>
      <c r="MW76" s="140">
        <f>(COUNTIFS('Estruturante Móvel'!$M:$M,$B74,'Estruturante Móvel'!$C:$C,"&lt;&gt;PREVISTO",'Estruturante Móvel'!$G:$G,MV$4,'Estruturante Móvel'!$L:$L,'CRONOGRAMA_CONST+MIGRACAO'!ML$8))</f>
        <v>0</v>
      </c>
      <c r="MX76" s="139">
        <f>(COUNTIFS('Estruturante Móvel'!$M:$M,$B76,'Estruturante Móvel'!$AM:$AM,MX$4))-(COUNTIFS('Estruturante Móvel'!$M:$M,$B76,'Estruturante Móvel'!$AM:$AM,MX$4,'Estruturante Móvel'!$AQ:$AQ,"REPARO FO"))</f>
        <v>0</v>
      </c>
      <c r="MY76" s="140">
        <f>(COUNTIFS('Estruturante Móvel'!$M:$M,$B74,'Estruturante Móvel'!$C:$C,"&lt;&gt;PREVISTO",'Estruturante Móvel'!$G:$G,MX$4,'Estruturante Móvel'!$L:$L,'CRONOGRAMA_CONST+MIGRACAO'!MN$8))</f>
        <v>0</v>
      </c>
      <c r="MZ76" s="139">
        <f>(COUNTIFS('Estruturante Móvel'!$M:$M,$B76,'Estruturante Móvel'!$AM:$AM,MZ$4))-(COUNTIFS('Estruturante Móvel'!$M:$M,$B76,'Estruturante Móvel'!$AM:$AM,MZ$4,'Estruturante Móvel'!$AQ:$AQ,"REPARO FO"))</f>
        <v>0</v>
      </c>
      <c r="NA76" s="140">
        <f>(COUNTIFS('Estruturante Móvel'!$M:$M,$B74,'Estruturante Móvel'!$C:$C,"&lt;&gt;PREVISTO",'Estruturante Móvel'!$G:$G,MZ$4,'Estruturante Móvel'!$L:$L,'CRONOGRAMA_CONST+MIGRACAO'!MP$8))</f>
        <v>0</v>
      </c>
      <c r="NB76" s="139">
        <f>(COUNTIFS('Estruturante Móvel'!$M:$M,$B76,'Estruturante Móvel'!$AM:$AM,NB$4))-(COUNTIFS('Estruturante Móvel'!$M:$M,$B76,'Estruturante Móvel'!$AM:$AM,NB$4,'Estruturante Móvel'!$AQ:$AQ,"REPARO FO"))</f>
        <v>0</v>
      </c>
      <c r="NC76" s="140">
        <f>(COUNTIFS('Estruturante Móvel'!$M:$M,$B74,'Estruturante Móvel'!$C:$C,"&lt;&gt;PREVISTO",'Estruturante Móvel'!$G:$G,NB$4,'Estruturante Móvel'!$L:$L,'CRONOGRAMA_CONST+MIGRACAO'!MR$8))</f>
        <v>0</v>
      </c>
      <c r="ND76" s="139">
        <f>(COUNTIFS('Estruturante Móvel'!$M:$M,$B76,'Estruturante Móvel'!$AM:$AM,ND$4))-(COUNTIFS('Estruturante Móvel'!$M:$M,$B76,'Estruturante Móvel'!$AM:$AM,ND$4,'Estruturante Móvel'!$AQ:$AQ,"REPARO FO"))</f>
        <v>0</v>
      </c>
      <c r="NE76" s="140">
        <f>(COUNTIFS('Estruturante Móvel'!$M:$M,$B74,'Estruturante Móvel'!$C:$C,"&lt;&gt;PREVISTO",'Estruturante Móvel'!$G:$G,ND$4,'Estruturante Móvel'!$L:$L,'CRONOGRAMA_CONST+MIGRACAO'!MT$8))</f>
        <v>0</v>
      </c>
      <c r="NF76" s="139">
        <f>(COUNTIFS('Estruturante Móvel'!$M:$M,$B76,'Estruturante Móvel'!$AM:$AM,NF$4))-(COUNTIFS('Estruturante Móvel'!$M:$M,$B76,'Estruturante Móvel'!$AM:$AM,NF$4,'Estruturante Móvel'!$AQ:$AQ,"REPARO FO"))</f>
        <v>0</v>
      </c>
      <c r="NG76" s="140">
        <f>(COUNTIFS('Estruturante Móvel'!$M:$M,$B74,'Estruturante Móvel'!$C:$C,"&lt;&gt;PREVISTO",'Estruturante Móvel'!$G:$G,NF$4,'Estruturante Móvel'!$L:$L,'CRONOGRAMA_CONST+MIGRACAO'!MV$8))</f>
        <v>0</v>
      </c>
      <c r="NH76" s="139">
        <f>(COUNTIFS('Estruturante Móvel'!$M:$M,$B76,'Estruturante Móvel'!$AM:$AM,NH$4))-(COUNTIFS('Estruturante Móvel'!$M:$M,$B76,'Estruturante Móvel'!$AM:$AM,NH$4,'Estruturante Móvel'!$AQ:$AQ,"REPARO FO"))</f>
        <v>0</v>
      </c>
      <c r="NI76" s="140">
        <f>(COUNTIFS('Estruturante Móvel'!$M:$M,$B74,'Estruturante Móvel'!$C:$C,"&lt;&gt;PREVISTO",'Estruturante Móvel'!$G:$G,NH$4,'Estruturante Móvel'!$L:$L,'CRONOGRAMA_CONST+MIGRACAO'!MX$8))</f>
        <v>0</v>
      </c>
    </row>
    <row r="77" spans="1:373" hidden="1" outlineLevel="1">
      <c r="B77" s="205" t="s">
        <v>446</v>
      </c>
      <c r="C77" s="161" t="s">
        <v>186</v>
      </c>
      <c r="D77" s="161">
        <f>COUNTIFS('Estruturante Móvel'!$M:$M,B74,'Estruturante Móvel'!$L:$L,'CRONOGRAMA_CONST+MIGRACAO'!B77)</f>
        <v>12</v>
      </c>
      <c r="E77" s="161">
        <f>(COUNTIFS('Estruturante Móvel'!$M:$M,B74,'Estruturante Móvel'!$C:$C,"&lt;&gt;PREVISTO",'Estruturante Móvel'!$L:$L,'CRONOGRAMA_CONST+MIGRACAO'!B77))</f>
        <v>12</v>
      </c>
      <c r="F77" s="162">
        <f>(COUNTIFS('Estruturante Móvel'!$M:$M,B74,'Estruturante Móvel'!$C:$C,"PREVISTO",'Estruturante Móvel'!$L:$L,'CRONOGRAMA_CONST+MIGRACAO'!B77))</f>
        <v>0</v>
      </c>
      <c r="G77" s="162"/>
      <c r="H77" s="165" t="str">
        <f t="shared" si="384"/>
        <v>Concluído</v>
      </c>
      <c r="I77" s="166">
        <v>45566</v>
      </c>
      <c r="J77" s="160">
        <f t="shared" si="385"/>
        <v>1</v>
      </c>
      <c r="K77" s="157">
        <f t="shared" si="386"/>
        <v>12</v>
      </c>
      <c r="L77" s="139">
        <f>(COUNTIFS('Estruturante Móvel'!$M:$M,$B74,'Estruturante Móvel'!$AM:$AM,L$4,'Estruturante Móvel'!$L:$L,'CRONOGRAMA_CONST+MIGRACAO'!$B77))</f>
        <v>0</v>
      </c>
      <c r="M77" s="140">
        <f>(COUNTIFS('Estruturante Móvel'!$M:$M,$B74,'Estruturante Móvel'!$C:$C,"&lt;&gt;PREVISTO",'Estruturante Móvel'!$G:$G,L$4,'Estruturante Móvel'!$L:$L,'CRONOGRAMA_CONST+MIGRACAO'!B$9))</f>
        <v>0</v>
      </c>
      <c r="N77" s="139">
        <f>(COUNTIFS('Estruturante Móvel'!$M:$M,$B74,'Estruturante Móvel'!$AM:$AM,N$4,'Estruturante Móvel'!$L:$L,'CRONOGRAMA_CONST+MIGRACAO'!$B77))</f>
        <v>0</v>
      </c>
      <c r="O77" s="140">
        <f>(COUNTIFS('Estruturante Móvel'!$M:$M,$B74,'Estruturante Móvel'!$C:$C,"&lt;&gt;PREVISTO",'Estruturante Móvel'!$G:$G,N$4,'Estruturante Móvel'!$L:$L,'CRONOGRAMA_CONST+MIGRACAO'!D$9))</f>
        <v>0</v>
      </c>
      <c r="P77" s="139">
        <f>(COUNTIFS('Estruturante Móvel'!$M:$M,$B74,'Estruturante Móvel'!$AM:$AM,P$4,'Estruturante Móvel'!$L:$L,'CRONOGRAMA_CONST+MIGRACAO'!$B77))</f>
        <v>0</v>
      </c>
      <c r="Q77" s="140">
        <f>(COUNTIFS('Estruturante Móvel'!$M:$M,$B74,'Estruturante Móvel'!$C:$C,"&lt;&gt;PREVISTO",'Estruturante Móvel'!$G:$G,P$4,'Estruturante Móvel'!$L:$L,'CRONOGRAMA_CONST+MIGRACAO'!F$9))</f>
        <v>0</v>
      </c>
      <c r="R77" s="139">
        <f>(COUNTIFS('Estruturante Móvel'!$M:$M,$B74,'Estruturante Móvel'!$AM:$AM,R$4,'Estruturante Móvel'!$L:$L,'CRONOGRAMA_CONST+MIGRACAO'!$B77))</f>
        <v>0</v>
      </c>
      <c r="S77" s="140">
        <f>(COUNTIFS('Estruturante Móvel'!$M:$M,$B74,'Estruturante Móvel'!$C:$C,"&lt;&gt;PREVISTO",'Estruturante Móvel'!$G:$G,R$4,'Estruturante Móvel'!$L:$L,'CRONOGRAMA_CONST+MIGRACAO'!H$9))</f>
        <v>0</v>
      </c>
      <c r="T77" s="139">
        <f>(COUNTIFS('Estruturante Móvel'!$M:$M,$B74,'Estruturante Móvel'!$AM:$AM,T$4,'Estruturante Móvel'!$L:$L,'CRONOGRAMA_CONST+MIGRACAO'!$B77))</f>
        <v>0</v>
      </c>
      <c r="U77" s="140">
        <f>(COUNTIFS('Estruturante Móvel'!$M:$M,$B74,'Estruturante Móvel'!$C:$C,"&lt;&gt;PREVISTO",'Estruturante Móvel'!$G:$G,T$4,'Estruturante Móvel'!$L:$L,'CRONOGRAMA_CONST+MIGRACAO'!J$9))</f>
        <v>0</v>
      </c>
      <c r="V77" s="139">
        <f>(COUNTIFS('Estruturante Móvel'!$M:$M,$B74,'Estruturante Móvel'!$AM:$AM,V$4,'Estruturante Móvel'!$L:$L,'CRONOGRAMA_CONST+MIGRACAO'!$B77))</f>
        <v>0</v>
      </c>
      <c r="W77" s="140">
        <f>(COUNTIFS('Estruturante Móvel'!$M:$M,$B74,'Estruturante Móvel'!$C:$C,"&lt;&gt;PREVISTO",'Estruturante Móvel'!$G:$G,V$4,'Estruturante Móvel'!$L:$L,'CRONOGRAMA_CONST+MIGRACAO'!L$9))</f>
        <v>0</v>
      </c>
      <c r="X77" s="139">
        <f>(COUNTIFS('Estruturante Móvel'!$M:$M,$B74,'Estruturante Móvel'!$AM:$AM,X$4,'Estruturante Móvel'!$L:$L,'CRONOGRAMA_CONST+MIGRACAO'!$B77))</f>
        <v>0</v>
      </c>
      <c r="Y77" s="140">
        <f>(COUNTIFS('Estruturante Móvel'!$M:$M,$B74,'Estruturante Móvel'!$C:$C,"&lt;&gt;PREVISTO",'Estruturante Móvel'!$G:$G,X$4,'Estruturante Móvel'!$L:$L,'CRONOGRAMA_CONST+MIGRACAO'!N$9))</f>
        <v>0</v>
      </c>
      <c r="Z77" s="139">
        <f>(COUNTIFS('Estruturante Móvel'!$M:$M,$B74,'Estruturante Móvel'!$AM:$AM,Z$4,'Estruturante Móvel'!$L:$L,'CRONOGRAMA_CONST+MIGRACAO'!$B77))</f>
        <v>0</v>
      </c>
      <c r="AA77" s="140">
        <f>(COUNTIFS('Estruturante Móvel'!$M:$M,$B74,'Estruturante Móvel'!$C:$C,"&lt;&gt;PREVISTO",'Estruturante Móvel'!$G:$G,Z$4,'Estruturante Móvel'!$L:$L,'CRONOGRAMA_CONST+MIGRACAO'!P$9))</f>
        <v>0</v>
      </c>
      <c r="AB77" s="139">
        <f>(COUNTIFS('Estruturante Móvel'!$M:$M,$B74,'Estruturante Móvel'!$AM:$AM,AB$4,'Estruturante Móvel'!$L:$L,'CRONOGRAMA_CONST+MIGRACAO'!$B77))</f>
        <v>0</v>
      </c>
      <c r="AC77" s="140">
        <f>(COUNTIFS('Estruturante Móvel'!$M:$M,$B74,'Estruturante Móvel'!$C:$C,"&lt;&gt;PREVISTO",'Estruturante Móvel'!$G:$G,AB$4,'Estruturante Móvel'!$L:$L,'CRONOGRAMA_CONST+MIGRACAO'!R$9))</f>
        <v>0</v>
      </c>
      <c r="AD77" s="139">
        <f>(COUNTIFS('Estruturante Móvel'!$M:$M,$B74,'Estruturante Móvel'!$AM:$AM,AD$4,'Estruturante Móvel'!$L:$L,'CRONOGRAMA_CONST+MIGRACAO'!$B77))</f>
        <v>0</v>
      </c>
      <c r="AE77" s="140">
        <f>(COUNTIFS('Estruturante Móvel'!$M:$M,$B74,'Estruturante Móvel'!$C:$C,"&lt;&gt;PREVISTO",'Estruturante Móvel'!$G:$G,AD$4,'Estruturante Móvel'!$L:$L,'CRONOGRAMA_CONST+MIGRACAO'!T$9))</f>
        <v>0</v>
      </c>
      <c r="AF77" s="139">
        <f>(COUNTIFS('Estruturante Móvel'!$M:$M,$B74,'Estruturante Móvel'!$AM:$AM,AF$4,'Estruturante Móvel'!$L:$L,'CRONOGRAMA_CONST+MIGRACAO'!$B77))</f>
        <v>0</v>
      </c>
      <c r="AG77" s="140">
        <f>(COUNTIFS('Estruturante Móvel'!$M:$M,$B74,'Estruturante Móvel'!$C:$C,"&lt;&gt;PREVISTO",'Estruturante Móvel'!$G:$G,AF$4,'Estruturante Móvel'!$L:$L,'CRONOGRAMA_CONST+MIGRACAO'!V$9))</f>
        <v>0</v>
      </c>
      <c r="AH77" s="139">
        <f>(COUNTIFS('Estruturante Móvel'!$M:$M,$B74,'Estruturante Móvel'!$AM:$AM,AH$4,'Estruturante Móvel'!$L:$L,'CRONOGRAMA_CONST+MIGRACAO'!$B77))</f>
        <v>0</v>
      </c>
      <c r="AI77" s="140">
        <f>(COUNTIFS('Estruturante Móvel'!$M:$M,$B74,'Estruturante Móvel'!$C:$C,"&lt;&gt;PREVISTO",'Estruturante Móvel'!$G:$G,AH$4,'Estruturante Móvel'!$L:$L,'CRONOGRAMA_CONST+MIGRACAO'!X$9))</f>
        <v>0</v>
      </c>
      <c r="AJ77" s="139">
        <f>(COUNTIFS('Estruturante Móvel'!$M:$M,$B74,'Estruturante Móvel'!$AM:$AM,AJ$4,'Estruturante Móvel'!$L:$L,'CRONOGRAMA_CONST+MIGRACAO'!$B77))</f>
        <v>0</v>
      </c>
      <c r="AK77" s="140">
        <f>(COUNTIFS('Estruturante Móvel'!$M:$M,$B74,'Estruturante Móvel'!$C:$C,"&lt;&gt;PREVISTO",'Estruturante Móvel'!$G:$G,AJ$4,'Estruturante Móvel'!$L:$L,'CRONOGRAMA_CONST+MIGRACAO'!Z$9))</f>
        <v>0</v>
      </c>
      <c r="AL77" s="139">
        <f>(COUNTIFS('Estruturante Móvel'!$M:$M,$B74,'Estruturante Móvel'!$AM:$AM,AL$4,'Estruturante Móvel'!$L:$L,'CRONOGRAMA_CONST+MIGRACAO'!$B77))</f>
        <v>0</v>
      </c>
      <c r="AM77" s="140">
        <f>(COUNTIFS('Estruturante Móvel'!$M:$M,$B74,'Estruturante Móvel'!$C:$C,"&lt;&gt;PREVISTO",'Estruturante Móvel'!$G:$G,AL$4,'Estruturante Móvel'!$L:$L,'CRONOGRAMA_CONST+MIGRACAO'!AB$9))</f>
        <v>0</v>
      </c>
      <c r="AN77" s="139">
        <f>(COUNTIFS('Estruturante Móvel'!$M:$M,$B74,'Estruturante Móvel'!$AM:$AM,AN$4,'Estruturante Móvel'!$L:$L,'CRONOGRAMA_CONST+MIGRACAO'!$B77))</f>
        <v>0</v>
      </c>
      <c r="AO77" s="140">
        <f>(COUNTIFS('Estruturante Móvel'!$M:$M,$B74,'Estruturante Móvel'!$C:$C,"&lt;&gt;PREVISTO",'Estruturante Móvel'!$G:$G,AN$4,'Estruturante Móvel'!$L:$L,'CRONOGRAMA_CONST+MIGRACAO'!AD$9))</f>
        <v>0</v>
      </c>
      <c r="AP77" s="139">
        <f>(COUNTIFS('Estruturante Móvel'!$M:$M,$B74,'Estruturante Móvel'!$AM:$AM,AP$4,'Estruturante Móvel'!$L:$L,'CRONOGRAMA_CONST+MIGRACAO'!$B77))</f>
        <v>0</v>
      </c>
      <c r="AQ77" s="140">
        <f>(COUNTIFS('Estruturante Móvel'!$M:$M,$B74,'Estruturante Móvel'!$C:$C,"&lt;&gt;PREVISTO",'Estruturante Móvel'!$G:$G,AP$4,'Estruturante Móvel'!$L:$L,'CRONOGRAMA_CONST+MIGRACAO'!AF$9))</f>
        <v>0</v>
      </c>
      <c r="AR77" s="139">
        <f>(COUNTIFS('Estruturante Móvel'!$M:$M,$B74,'Estruturante Móvel'!$AM:$AM,AR$4,'Estruturante Móvel'!$L:$L,'CRONOGRAMA_CONST+MIGRACAO'!$B77))</f>
        <v>0</v>
      </c>
      <c r="AS77" s="140">
        <f>(COUNTIFS('Estruturante Móvel'!$M:$M,$B74,'Estruturante Móvel'!$C:$C,"&lt;&gt;PREVISTO",'Estruturante Móvel'!$G:$G,AR$4,'Estruturante Móvel'!$L:$L,'CRONOGRAMA_CONST+MIGRACAO'!AH$9))</f>
        <v>0</v>
      </c>
      <c r="AT77" s="139">
        <f>(COUNTIFS('Estruturante Móvel'!$M:$M,$B74,'Estruturante Móvel'!$AM:$AM,AT$4,'Estruturante Móvel'!$L:$L,'CRONOGRAMA_CONST+MIGRACAO'!$B77))</f>
        <v>0</v>
      </c>
      <c r="AU77" s="140">
        <f>(COUNTIFS('Estruturante Móvel'!$M:$M,$B74,'Estruturante Móvel'!$C:$C,"&lt;&gt;PREVISTO",'Estruturante Móvel'!$G:$G,AT$4,'Estruturante Móvel'!$L:$L,'CRONOGRAMA_CONST+MIGRACAO'!AJ$9))</f>
        <v>0</v>
      </c>
      <c r="AV77" s="139">
        <f>(COUNTIFS('Estruturante Móvel'!$M:$M,$B74,'Estruturante Móvel'!$AM:$AM,AV$4,'Estruturante Móvel'!$L:$L,'CRONOGRAMA_CONST+MIGRACAO'!$B77))</f>
        <v>0</v>
      </c>
      <c r="AW77" s="140">
        <f>(COUNTIFS('Estruturante Móvel'!$M:$M,$B74,'Estruturante Móvel'!$C:$C,"&lt;&gt;PREVISTO",'Estruturante Móvel'!$G:$G,AV$4,'Estruturante Móvel'!$L:$L,'CRONOGRAMA_CONST+MIGRACAO'!AL$9))</f>
        <v>0</v>
      </c>
      <c r="AX77" s="139">
        <f>(COUNTIFS('Estruturante Móvel'!$M:$M,$B74,'Estruturante Móvel'!$AM:$AM,AX$4,'Estruturante Móvel'!$L:$L,'CRONOGRAMA_CONST+MIGRACAO'!$B77))</f>
        <v>0</v>
      </c>
      <c r="AY77" s="140">
        <f>(COUNTIFS('Estruturante Móvel'!$M:$M,$B74,'Estruturante Móvel'!$C:$C,"&lt;&gt;PREVISTO",'Estruturante Móvel'!$G:$G,AX$4,'Estruturante Móvel'!$L:$L,'CRONOGRAMA_CONST+MIGRACAO'!AN$9))</f>
        <v>0</v>
      </c>
      <c r="AZ77" s="139">
        <f>(COUNTIFS('Estruturante Móvel'!$M:$M,$B74,'Estruturante Móvel'!$AM:$AM,AZ$4,'Estruturante Móvel'!$L:$L,'CRONOGRAMA_CONST+MIGRACAO'!$B77))</f>
        <v>0</v>
      </c>
      <c r="BA77" s="140">
        <f>(COUNTIFS('Estruturante Móvel'!$M:$M,$B74,'Estruturante Móvel'!$C:$C,"&lt;&gt;PREVISTO",'Estruturante Móvel'!$G:$G,AZ$4,'Estruturante Móvel'!$L:$L,'CRONOGRAMA_CONST+MIGRACAO'!AP$9))</f>
        <v>0</v>
      </c>
      <c r="BB77" s="139">
        <f>(COUNTIFS('Estruturante Móvel'!$M:$M,$B74,'Estruturante Móvel'!$AM:$AM,BB$4,'Estruturante Móvel'!$L:$L,'CRONOGRAMA_CONST+MIGRACAO'!$B77))</f>
        <v>0</v>
      </c>
      <c r="BC77" s="140">
        <f>(COUNTIFS('Estruturante Móvel'!$M:$M,$B74,'Estruturante Móvel'!$C:$C,"&lt;&gt;PREVISTO",'Estruturante Móvel'!$G:$G,BB$4,'Estruturante Móvel'!$L:$L,'CRONOGRAMA_CONST+MIGRACAO'!AR$9))</f>
        <v>0</v>
      </c>
      <c r="BD77" s="139">
        <f>(COUNTIFS('Estruturante Móvel'!$M:$M,$B74,'Estruturante Móvel'!$AM:$AM,BD$4,'Estruturante Móvel'!$L:$L,'CRONOGRAMA_CONST+MIGRACAO'!$B77))</f>
        <v>0</v>
      </c>
      <c r="BE77" s="140">
        <f>(COUNTIFS('Estruturante Móvel'!$M:$M,$B74,'Estruturante Móvel'!$C:$C,"&lt;&gt;PREVISTO",'Estruturante Móvel'!$G:$G,BD$4,'Estruturante Móvel'!$L:$L,'CRONOGRAMA_CONST+MIGRACAO'!AT$9))</f>
        <v>0</v>
      </c>
      <c r="BF77" s="139">
        <f>(COUNTIFS('Estruturante Móvel'!$M:$M,$B74,'Estruturante Móvel'!$AM:$AM,BF$4,'Estruturante Móvel'!$L:$L,'CRONOGRAMA_CONST+MIGRACAO'!$B77))</f>
        <v>0</v>
      </c>
      <c r="BG77" s="140">
        <f>(COUNTIFS('Estruturante Móvel'!$M:$M,$B74,'Estruturante Móvel'!$C:$C,"&lt;&gt;PREVISTO",'Estruturante Móvel'!$G:$G,BF$4,'Estruturante Móvel'!$L:$L,'CRONOGRAMA_CONST+MIGRACAO'!AV$9))</f>
        <v>0</v>
      </c>
      <c r="BH77" s="139">
        <f>(COUNTIFS('Estruturante Móvel'!$M:$M,$B74,'Estruturante Móvel'!$AM:$AM,BH$4,'Estruturante Móvel'!$L:$L,'CRONOGRAMA_CONST+MIGRACAO'!$B77))</f>
        <v>0</v>
      </c>
      <c r="BI77" s="140">
        <f>(COUNTIFS('Estruturante Móvel'!$M:$M,$B74,'Estruturante Móvel'!$C:$C,"&lt;&gt;PREVISTO",'Estruturante Móvel'!$G:$G,BH$4,'Estruturante Móvel'!$L:$L,'CRONOGRAMA_CONST+MIGRACAO'!AX$9))</f>
        <v>0</v>
      </c>
      <c r="BJ77" s="139">
        <f>(COUNTIFS('Estruturante Móvel'!$M:$M,$B74,'Estruturante Móvel'!$AM:$AM,BJ$4,'Estruturante Móvel'!$L:$L,'CRONOGRAMA_CONST+MIGRACAO'!$B77))</f>
        <v>0</v>
      </c>
      <c r="BK77" s="140">
        <f>(COUNTIFS('Estruturante Móvel'!$M:$M,$B74,'Estruturante Móvel'!$C:$C,"&lt;&gt;PREVISTO",'Estruturante Móvel'!$G:$G,BJ$4,'Estruturante Móvel'!$L:$L,'CRONOGRAMA_CONST+MIGRACAO'!AZ$9))</f>
        <v>0</v>
      </c>
      <c r="BL77" s="139">
        <f>(COUNTIFS('Estruturante Móvel'!$M:$M,$B74,'Estruturante Móvel'!$AM:$AM,BL$4,'Estruturante Móvel'!$L:$L,'CRONOGRAMA_CONST+MIGRACAO'!$B77))</f>
        <v>0</v>
      </c>
      <c r="BM77" s="140">
        <f>(COUNTIFS('Estruturante Móvel'!$M:$M,$B74,'Estruturante Móvel'!$C:$C,"&lt;&gt;PREVISTO",'Estruturante Móvel'!$G:$G,BL$4,'Estruturante Móvel'!$L:$L,'CRONOGRAMA_CONST+MIGRACAO'!BB$9))</f>
        <v>0</v>
      </c>
      <c r="BN77" s="139">
        <f>(COUNTIFS('Estruturante Móvel'!$M:$M,$B74,'Estruturante Móvel'!$AM:$AM,BN$4,'Estruturante Móvel'!$L:$L,'CRONOGRAMA_CONST+MIGRACAO'!$B77))</f>
        <v>0</v>
      </c>
      <c r="BO77" s="140">
        <f>(COUNTIFS('Estruturante Móvel'!$M:$M,$B74,'Estruturante Móvel'!$C:$C,"&lt;&gt;PREVISTO",'Estruturante Móvel'!$G:$G,BN$4,'Estruturante Móvel'!$L:$L,'CRONOGRAMA_CONST+MIGRACAO'!BD$9))</f>
        <v>0</v>
      </c>
      <c r="BP77" s="139">
        <f>(COUNTIFS('Estruturante Móvel'!$M:$M,$B74,'Estruturante Móvel'!$AM:$AM,BP$4,'Estruturante Móvel'!$L:$L,'CRONOGRAMA_CONST+MIGRACAO'!$B77))</f>
        <v>0</v>
      </c>
      <c r="BQ77" s="140">
        <f>(COUNTIFS('Estruturante Móvel'!$M:$M,$B74,'Estruturante Móvel'!$C:$C,"&lt;&gt;PREVISTO",'Estruturante Móvel'!$G:$G,BP$4,'Estruturante Móvel'!$L:$L,'CRONOGRAMA_CONST+MIGRACAO'!BF$9))</f>
        <v>0</v>
      </c>
      <c r="BR77" s="139">
        <f>(COUNTIFS('Estruturante Móvel'!$M:$M,$B74,'Estruturante Móvel'!$AM:$AM,BR$4,'Estruturante Móvel'!$L:$L,'CRONOGRAMA_CONST+MIGRACAO'!$B77))</f>
        <v>0</v>
      </c>
      <c r="BS77" s="140">
        <f>(COUNTIFS('Estruturante Móvel'!$M:$M,$B74,'Estruturante Móvel'!$C:$C,"&lt;&gt;PREVISTO",'Estruturante Móvel'!$G:$G,BR$4,'Estruturante Móvel'!$L:$L,'CRONOGRAMA_CONST+MIGRACAO'!BH$9))</f>
        <v>0</v>
      </c>
      <c r="BT77" s="139">
        <f>(COUNTIFS('Estruturante Móvel'!$M:$M,$B77,'Estruturante Móvel'!$AM:$AM,BT$4))-(COUNTIFS('Estruturante Móvel'!$M:$M,$B77,'Estruturante Móvel'!$AM:$AM,BT$4,'Estruturante Móvel'!$AQ:$AQ,"REPARO FO"))</f>
        <v>0</v>
      </c>
      <c r="BU77" s="140">
        <f>(COUNTIFS('Estruturante Móvel'!$M:$M,$B74,'Estruturante Móvel'!$C:$C,"&lt;&gt;PREVISTO",'Estruturante Móvel'!$G:$G,BT$4,'Estruturante Móvel'!$L:$L,'CRONOGRAMA_CONST+MIGRACAO'!BJ$9))</f>
        <v>0</v>
      </c>
      <c r="BV77" s="139">
        <f>(COUNTIFS('Estruturante Móvel'!$M:$M,$B77,'Estruturante Móvel'!$AM:$AM,BV$4))-(COUNTIFS('Estruturante Móvel'!$M:$M,$B77,'Estruturante Móvel'!$AM:$AM,BV$4,'Estruturante Móvel'!$AQ:$AQ,"REPARO FO"))</f>
        <v>0</v>
      </c>
      <c r="BW77" s="140">
        <f>(COUNTIFS('Estruturante Móvel'!$M:$M,$B74,'Estruturante Móvel'!$C:$C,"&lt;&gt;PREVISTO",'Estruturante Móvel'!$G:$G,BV$4,'Estruturante Móvel'!$L:$L,'CRONOGRAMA_CONST+MIGRACAO'!BL$9))</f>
        <v>0</v>
      </c>
      <c r="BX77" s="139">
        <f>(COUNTIFS('Estruturante Móvel'!$M:$M,$B77,'Estruturante Móvel'!$AM:$AM,BX$4))-(COUNTIFS('Estruturante Móvel'!$M:$M,$B77,'Estruturante Móvel'!$AM:$AM,BX$4,'Estruturante Móvel'!$AQ:$AQ,"REPARO FO"))</f>
        <v>0</v>
      </c>
      <c r="BY77" s="140">
        <f>(COUNTIFS('Estruturante Móvel'!$M:$M,$B74,'Estruturante Móvel'!$C:$C,"&lt;&gt;PREVISTO",'Estruturante Móvel'!$G:$G,BX$4,'Estruturante Móvel'!$L:$L,'CRONOGRAMA_CONST+MIGRACAO'!BN$9))</f>
        <v>0</v>
      </c>
      <c r="BZ77" s="139">
        <f>(COUNTIFS('Estruturante Móvel'!$M:$M,$B77,'Estruturante Móvel'!$AM:$AM,BZ$4))-(COUNTIFS('Estruturante Móvel'!$M:$M,$B77,'Estruturante Móvel'!$AM:$AM,BZ$4,'Estruturante Móvel'!$AQ:$AQ,"REPARO FO"))</f>
        <v>0</v>
      </c>
      <c r="CA77" s="140">
        <f>(COUNTIFS('Estruturante Móvel'!$M:$M,$B74,'Estruturante Móvel'!$C:$C,"&lt;&gt;PREVISTO",'Estruturante Móvel'!$G:$G,BZ$4,'Estruturante Móvel'!$L:$L,'CRONOGRAMA_CONST+MIGRACAO'!BP$9))</f>
        <v>0</v>
      </c>
      <c r="CB77" s="139">
        <f>(COUNTIFS('Estruturante Móvel'!$M:$M,$B77,'Estruturante Móvel'!$AM:$AM,CB$4))-(COUNTIFS('Estruturante Móvel'!$M:$M,$B77,'Estruturante Móvel'!$AM:$AM,CB$4,'Estruturante Móvel'!$AQ:$AQ,"REPARO FO"))</f>
        <v>0</v>
      </c>
      <c r="CC77" s="140">
        <f>(COUNTIFS('Estruturante Móvel'!$M:$M,$B74,'Estruturante Móvel'!$C:$C,"&lt;&gt;PREVISTO",'Estruturante Móvel'!$G:$G,CB$4,'Estruturante Móvel'!$L:$L,'CRONOGRAMA_CONST+MIGRACAO'!BR$9))</f>
        <v>0</v>
      </c>
      <c r="CD77" s="139">
        <f>(COUNTIFS('Estruturante Móvel'!$M:$M,$B77,'Estruturante Móvel'!$AM:$AM,CD$4))-(COUNTIFS('Estruturante Móvel'!$M:$M,$B77,'Estruturante Móvel'!$AM:$AM,CD$4,'Estruturante Móvel'!$AQ:$AQ,"REPARO FO"))</f>
        <v>0</v>
      </c>
      <c r="CE77" s="140">
        <f>(COUNTIFS('Estruturante Móvel'!$M:$M,$B74,'Estruturante Móvel'!$C:$C,"&lt;&gt;PREVISTO",'Estruturante Móvel'!$G:$G,CD$4,'Estruturante Móvel'!$L:$L,'CRONOGRAMA_CONST+MIGRACAO'!BT$9))</f>
        <v>0</v>
      </c>
      <c r="CF77" s="139">
        <f>(COUNTIFS('Estruturante Móvel'!$M:$M,$B77,'Estruturante Móvel'!$AM:$AM,CF$4))-(COUNTIFS('Estruturante Móvel'!$M:$M,$B77,'Estruturante Móvel'!$AM:$AM,CF$4,'Estruturante Móvel'!$AQ:$AQ,"REPARO FO"))</f>
        <v>0</v>
      </c>
      <c r="CG77" s="140">
        <f>(COUNTIFS('Estruturante Móvel'!$M:$M,$B74,'Estruturante Móvel'!$C:$C,"&lt;&gt;PREVISTO",'Estruturante Móvel'!$G:$G,CF$4,'Estruturante Móvel'!$L:$L,'CRONOGRAMA_CONST+MIGRACAO'!BV$9))</f>
        <v>0</v>
      </c>
      <c r="CH77" s="139">
        <f>(COUNTIFS('Estruturante Móvel'!$M:$M,$B77,'Estruturante Móvel'!$AM:$AM,CH$4))-(COUNTIFS('Estruturante Móvel'!$M:$M,$B77,'Estruturante Móvel'!$AM:$AM,CH$4,'Estruturante Móvel'!$AQ:$AQ,"REPARO FO"))</f>
        <v>0</v>
      </c>
      <c r="CI77" s="140">
        <f>(COUNTIFS('Estruturante Móvel'!$M:$M,$B74,'Estruturante Móvel'!$C:$C,"&lt;&gt;PREVISTO",'Estruturante Móvel'!$G:$G,CH$4,'Estruturante Móvel'!$L:$L,'CRONOGRAMA_CONST+MIGRACAO'!BX$9))</f>
        <v>0</v>
      </c>
      <c r="CJ77" s="139">
        <f>(COUNTIFS('Estruturante Móvel'!$M:$M,$B77,'Estruturante Móvel'!$AM:$AM,CJ$4))-(COUNTIFS('Estruturante Móvel'!$M:$M,$B77,'Estruturante Móvel'!$AM:$AM,CJ$4,'Estruturante Móvel'!$AQ:$AQ,"REPARO FO"))</f>
        <v>0</v>
      </c>
      <c r="CK77" s="140">
        <f>(COUNTIFS('Estruturante Móvel'!$M:$M,$B74,'Estruturante Móvel'!$C:$C,"&lt;&gt;PREVISTO",'Estruturante Móvel'!$G:$G,CJ$4,'Estruturante Móvel'!$L:$L,'CRONOGRAMA_CONST+MIGRACAO'!BZ$9))</f>
        <v>0</v>
      </c>
      <c r="CL77" s="139">
        <f>(COUNTIFS('Estruturante Móvel'!$M:$M,$B77,'Estruturante Móvel'!$AM:$AM,CL$4))-(COUNTIFS('Estruturante Móvel'!$M:$M,$B77,'Estruturante Móvel'!$AM:$AM,CL$4,'Estruturante Móvel'!$AQ:$AQ,"REPARO FO"))</f>
        <v>0</v>
      </c>
      <c r="CM77" s="140">
        <f>(COUNTIFS('Estruturante Móvel'!$M:$M,$B74,'Estruturante Móvel'!$C:$C,"&lt;&gt;PREVISTO",'Estruturante Móvel'!$G:$G,CL$4,'Estruturante Móvel'!$L:$L,'CRONOGRAMA_CONST+MIGRACAO'!CB$9))</f>
        <v>0</v>
      </c>
      <c r="CN77" s="139">
        <f>(COUNTIFS('Estruturante Móvel'!$M:$M,$B77,'Estruturante Móvel'!$AM:$AM,CN$4))-(COUNTIFS('Estruturante Móvel'!$M:$M,$B77,'Estruturante Móvel'!$AM:$AM,CN$4,'Estruturante Móvel'!$AQ:$AQ,"REPARO FO"))</f>
        <v>0</v>
      </c>
      <c r="CO77" s="140">
        <f>(COUNTIFS('Estruturante Móvel'!$M:$M,$B74,'Estruturante Móvel'!$C:$C,"&lt;&gt;PREVISTO",'Estruturante Móvel'!$G:$G,CN$4,'Estruturante Móvel'!$L:$L,'CRONOGRAMA_CONST+MIGRACAO'!CD$9))</f>
        <v>0</v>
      </c>
      <c r="CP77" s="139">
        <f>(COUNTIFS('Estruturante Móvel'!$M:$M,$B77,'Estruturante Móvel'!$AM:$AM,CP$4))-(COUNTIFS('Estruturante Móvel'!$M:$M,$B77,'Estruturante Móvel'!$AM:$AM,CP$4,'Estruturante Móvel'!$AQ:$AQ,"REPARO FO"))</f>
        <v>0</v>
      </c>
      <c r="CQ77" s="140">
        <f>(COUNTIFS('Estruturante Móvel'!$M:$M,$B74,'Estruturante Móvel'!$C:$C,"&lt;&gt;PREVISTO",'Estruturante Móvel'!$G:$G,CP$4,'Estruturante Móvel'!$L:$L,'CRONOGRAMA_CONST+MIGRACAO'!CF$9))</f>
        <v>0</v>
      </c>
      <c r="CR77" s="139">
        <f>(COUNTIFS('Estruturante Móvel'!$M:$M,$B77,'Estruturante Móvel'!$AM:$AM,CR$4))-(COUNTIFS('Estruturante Móvel'!$M:$M,$B77,'Estruturante Móvel'!$AM:$AM,CR$4,'Estruturante Móvel'!$AQ:$AQ,"REPARO FO"))</f>
        <v>0</v>
      </c>
      <c r="CS77" s="140">
        <f>(COUNTIFS('Estruturante Móvel'!$M:$M,$B74,'Estruturante Móvel'!$C:$C,"&lt;&gt;PREVISTO",'Estruturante Móvel'!$G:$G,CR$4,'Estruturante Móvel'!$L:$L,'CRONOGRAMA_CONST+MIGRACAO'!CH$9))</f>
        <v>0</v>
      </c>
      <c r="CT77" s="139">
        <f>(COUNTIFS('Estruturante Móvel'!$M:$M,$B77,'Estruturante Móvel'!$AM:$AM,CT$4))-(COUNTIFS('Estruturante Móvel'!$M:$M,$B77,'Estruturante Móvel'!$AM:$AM,CT$4,'Estruturante Móvel'!$AQ:$AQ,"REPARO FO"))</f>
        <v>0</v>
      </c>
      <c r="CU77" s="140">
        <f>(COUNTIFS('Estruturante Móvel'!$M:$M,$B74,'Estruturante Móvel'!$C:$C,"&lt;&gt;PREVISTO",'Estruturante Móvel'!$G:$G,CT$4,'Estruturante Móvel'!$L:$L,'CRONOGRAMA_CONST+MIGRACAO'!CJ$9))</f>
        <v>0</v>
      </c>
      <c r="CV77" s="139">
        <f>(COUNTIFS('Estruturante Móvel'!$M:$M,$B77,'Estruturante Móvel'!$AM:$AM,CV$4))-(COUNTIFS('Estruturante Móvel'!$M:$M,$B77,'Estruturante Móvel'!$AM:$AM,CV$4,'Estruturante Móvel'!$AQ:$AQ,"REPARO FO"))</f>
        <v>0</v>
      </c>
      <c r="CW77" s="140">
        <f>(COUNTIFS('Estruturante Móvel'!$M:$M,$B74,'Estruturante Móvel'!$C:$C,"&lt;&gt;PREVISTO",'Estruturante Móvel'!$G:$G,CV$4,'Estruturante Móvel'!$L:$L,'CRONOGRAMA_CONST+MIGRACAO'!CL$9))</f>
        <v>0</v>
      </c>
      <c r="CX77" s="139">
        <f>(COUNTIFS('Estruturante Móvel'!$M:$M,$B77,'Estruturante Móvel'!$AM:$AM,CX$4))-(COUNTIFS('Estruturante Móvel'!$M:$M,$B77,'Estruturante Móvel'!$AM:$AM,CX$4,'Estruturante Móvel'!$AQ:$AQ,"REPARO FO"))</f>
        <v>0</v>
      </c>
      <c r="CY77" s="140">
        <f>(COUNTIFS('Estruturante Móvel'!$M:$M,$B74,'Estruturante Móvel'!$C:$C,"&lt;&gt;PREVISTO",'Estruturante Móvel'!$G:$G,CX$4,'Estruturante Móvel'!$L:$L,'CRONOGRAMA_CONST+MIGRACAO'!CN$9))</f>
        <v>0</v>
      </c>
      <c r="CZ77" s="139">
        <f>(COUNTIFS('Estruturante Móvel'!$M:$M,$B77,'Estruturante Móvel'!$AM:$AM,CZ$4))-(COUNTIFS('Estruturante Móvel'!$M:$M,$B77,'Estruturante Móvel'!$AM:$AM,CZ$4,'Estruturante Móvel'!$AQ:$AQ,"REPARO FO"))</f>
        <v>0</v>
      </c>
      <c r="DA77" s="140">
        <f>(COUNTIFS('Estruturante Móvel'!$M:$M,$B74,'Estruturante Móvel'!$C:$C,"&lt;&gt;PREVISTO",'Estruturante Móvel'!$G:$G,CZ$4,'Estruturante Móvel'!$L:$L,'CRONOGRAMA_CONST+MIGRACAO'!CP$9))</f>
        <v>0</v>
      </c>
      <c r="DB77" s="139">
        <f>(COUNTIFS('Estruturante Móvel'!$M:$M,$B77,'Estruturante Móvel'!$AM:$AM,DB$4))-(COUNTIFS('Estruturante Móvel'!$M:$M,$B77,'Estruturante Móvel'!$AM:$AM,DB$4,'Estruturante Móvel'!$AQ:$AQ,"REPARO FO"))</f>
        <v>0</v>
      </c>
      <c r="DC77" s="140">
        <f>(COUNTIFS('Estruturante Móvel'!$M:$M,$B74,'Estruturante Móvel'!$C:$C,"&lt;&gt;PREVISTO",'Estruturante Móvel'!$G:$G,DB$4,'Estruturante Móvel'!$L:$L,'CRONOGRAMA_CONST+MIGRACAO'!CR$9))</f>
        <v>0</v>
      </c>
      <c r="DD77" s="139">
        <f>(COUNTIFS('Estruturante Móvel'!$M:$M,$B77,'Estruturante Móvel'!$AM:$AM,DD$4))-(COUNTIFS('Estruturante Móvel'!$M:$M,$B77,'Estruturante Móvel'!$AM:$AM,DD$4,'Estruturante Móvel'!$AQ:$AQ,"REPARO FO"))</f>
        <v>0</v>
      </c>
      <c r="DE77" s="140">
        <f>(COUNTIFS('Estruturante Móvel'!$M:$M,$B74,'Estruturante Móvel'!$C:$C,"&lt;&gt;PREVISTO",'Estruturante Móvel'!$G:$G,DD$4,'Estruturante Móvel'!$L:$L,'CRONOGRAMA_CONST+MIGRACAO'!CT$9))</f>
        <v>0</v>
      </c>
      <c r="DF77" s="139">
        <f>(COUNTIFS('Estruturante Móvel'!$M:$M,$B77,'Estruturante Móvel'!$AM:$AM,DF$4))-(COUNTIFS('Estruturante Móvel'!$M:$M,$B77,'Estruturante Móvel'!$AM:$AM,DF$4,'Estruturante Móvel'!$AQ:$AQ,"REPARO FO"))</f>
        <v>0</v>
      </c>
      <c r="DG77" s="140">
        <f>(COUNTIFS('Estruturante Móvel'!$M:$M,$B74,'Estruturante Móvel'!$C:$C,"&lt;&gt;PREVISTO",'Estruturante Móvel'!$G:$G,DF$4,'Estruturante Móvel'!$L:$L,'CRONOGRAMA_CONST+MIGRACAO'!CV$9))</f>
        <v>0</v>
      </c>
      <c r="DH77" s="139">
        <f>(COUNTIFS('Estruturante Móvel'!$M:$M,$B77,'Estruturante Móvel'!$AM:$AM,DH$4))-(COUNTIFS('Estruturante Móvel'!$M:$M,$B77,'Estruturante Móvel'!$AM:$AM,DH$4,'Estruturante Móvel'!$AQ:$AQ,"REPARO FO"))</f>
        <v>0</v>
      </c>
      <c r="DI77" s="140">
        <f>(COUNTIFS('Estruturante Móvel'!$M:$M,$B74,'Estruturante Móvel'!$C:$C,"&lt;&gt;PREVISTO",'Estruturante Móvel'!$G:$G,DH$4,'Estruturante Móvel'!$L:$L,'CRONOGRAMA_CONST+MIGRACAO'!CX$9))</f>
        <v>0</v>
      </c>
      <c r="DJ77" s="139">
        <f>(COUNTIFS('Estruturante Móvel'!$M:$M,$B77,'Estruturante Móvel'!$AM:$AM,DJ$4))-(COUNTIFS('Estruturante Móvel'!$M:$M,$B77,'Estruturante Móvel'!$AM:$AM,DJ$4,'Estruturante Móvel'!$AQ:$AQ,"REPARO FO"))</f>
        <v>0</v>
      </c>
      <c r="DK77" s="140">
        <f>(COUNTIFS('Estruturante Móvel'!$M:$M,$B74,'Estruturante Móvel'!$C:$C,"&lt;&gt;PREVISTO",'Estruturante Móvel'!$G:$G,DJ$4,'Estruturante Móvel'!$L:$L,'CRONOGRAMA_CONST+MIGRACAO'!CZ$9))</f>
        <v>0</v>
      </c>
      <c r="DL77" s="139">
        <f>(COUNTIFS('Estruturante Móvel'!$M:$M,$B77,'Estruturante Móvel'!$AM:$AM,DL$4))-(COUNTIFS('Estruturante Móvel'!$M:$M,$B77,'Estruturante Móvel'!$AM:$AM,DL$4,'Estruturante Móvel'!$AQ:$AQ,"REPARO FO"))</f>
        <v>0</v>
      </c>
      <c r="DM77" s="140">
        <f>(COUNTIFS('Estruturante Móvel'!$M:$M,$B74,'Estruturante Móvel'!$C:$C,"&lt;&gt;PREVISTO",'Estruturante Móvel'!$G:$G,DL$4,'Estruturante Móvel'!$L:$L,'CRONOGRAMA_CONST+MIGRACAO'!DB$9))</f>
        <v>0</v>
      </c>
      <c r="DN77" s="139">
        <f>(COUNTIFS('Estruturante Móvel'!$M:$M,$B77,'Estruturante Móvel'!$AM:$AM,DN$4))-(COUNTIFS('Estruturante Móvel'!$M:$M,$B77,'Estruturante Móvel'!$AM:$AM,DN$4,'Estruturante Móvel'!$AQ:$AQ,"REPARO FO"))</f>
        <v>0</v>
      </c>
      <c r="DO77" s="140">
        <f>(COUNTIFS('Estruturante Móvel'!$M:$M,$B74,'Estruturante Móvel'!$C:$C,"&lt;&gt;PREVISTO",'Estruturante Móvel'!$G:$G,DN$4,'Estruturante Móvel'!$L:$L,'CRONOGRAMA_CONST+MIGRACAO'!DD$9))</f>
        <v>0</v>
      </c>
      <c r="DP77" s="139">
        <f>(COUNTIFS('Estruturante Móvel'!$M:$M,$B77,'Estruturante Móvel'!$AM:$AM,DP$4))-(COUNTIFS('Estruturante Móvel'!$M:$M,$B77,'Estruturante Móvel'!$AM:$AM,DP$4,'Estruturante Móvel'!$AQ:$AQ,"REPARO FO"))</f>
        <v>0</v>
      </c>
      <c r="DQ77" s="140">
        <f>(COUNTIFS('Estruturante Móvel'!$M:$M,$B74,'Estruturante Móvel'!$C:$C,"&lt;&gt;PREVISTO",'Estruturante Móvel'!$G:$G,DP$4,'Estruturante Móvel'!$L:$L,'CRONOGRAMA_CONST+MIGRACAO'!DF$9))</f>
        <v>0</v>
      </c>
      <c r="DR77" s="139">
        <f>(COUNTIFS('Estruturante Móvel'!$M:$M,$B77,'Estruturante Móvel'!$AM:$AM,DR$4))-(COUNTIFS('Estruturante Móvel'!$M:$M,$B77,'Estruturante Móvel'!$AM:$AM,DR$4,'Estruturante Móvel'!$AQ:$AQ,"REPARO FO"))</f>
        <v>0</v>
      </c>
      <c r="DS77" s="140">
        <f>(COUNTIFS('Estruturante Móvel'!$M:$M,$B74,'Estruturante Móvel'!$C:$C,"&lt;&gt;PREVISTO",'Estruturante Móvel'!$G:$G,DR$4,'Estruturante Móvel'!$L:$L,'CRONOGRAMA_CONST+MIGRACAO'!DH$9))</f>
        <v>0</v>
      </c>
      <c r="DT77" s="139">
        <f>(COUNTIFS('Estruturante Móvel'!$M:$M,$B77,'Estruturante Móvel'!$AM:$AM,DT$4))-(COUNTIFS('Estruturante Móvel'!$M:$M,$B77,'Estruturante Móvel'!$AM:$AM,DT$4,'Estruturante Móvel'!$AQ:$AQ,"REPARO FO"))</f>
        <v>0</v>
      </c>
      <c r="DU77" s="140">
        <f>(COUNTIFS('Estruturante Móvel'!$M:$M,$B74,'Estruturante Móvel'!$C:$C,"&lt;&gt;PREVISTO",'Estruturante Móvel'!$G:$G,DT$4,'Estruturante Móvel'!$L:$L,'CRONOGRAMA_CONST+MIGRACAO'!DJ$9))</f>
        <v>0</v>
      </c>
      <c r="DV77" s="139">
        <f>(COUNTIFS('Estruturante Móvel'!$M:$M,$B77,'Estruturante Móvel'!$AM:$AM,DV$4))-(COUNTIFS('Estruturante Móvel'!$M:$M,$B77,'Estruturante Móvel'!$AM:$AM,DV$4,'Estruturante Móvel'!$AQ:$AQ,"REPARO FO"))</f>
        <v>0</v>
      </c>
      <c r="DW77" s="140">
        <f>(COUNTIFS('Estruturante Móvel'!$M:$M,$B74,'Estruturante Móvel'!$C:$C,"&lt;&gt;PREVISTO",'Estruturante Móvel'!$G:$G,DV$4,'Estruturante Móvel'!$L:$L,'CRONOGRAMA_CONST+MIGRACAO'!DL$9))</f>
        <v>0</v>
      </c>
      <c r="DX77" s="139">
        <f>(COUNTIFS('Estruturante Móvel'!$M:$M,$B77,'Estruturante Móvel'!$AM:$AM,DX$4))-(COUNTIFS('Estruturante Móvel'!$M:$M,$B77,'Estruturante Móvel'!$AM:$AM,DX$4,'Estruturante Móvel'!$AQ:$AQ,"REPARO FO"))</f>
        <v>0</v>
      </c>
      <c r="DY77" s="140">
        <f>(COUNTIFS('Estruturante Móvel'!$M:$M,$B74,'Estruturante Móvel'!$C:$C,"&lt;&gt;PREVISTO",'Estruturante Móvel'!$G:$G,DX$4,'Estruturante Móvel'!$L:$L,'CRONOGRAMA_CONST+MIGRACAO'!DN$9))</f>
        <v>0</v>
      </c>
      <c r="DZ77" s="139">
        <f>(COUNTIFS('Estruturante Móvel'!$M:$M,$B77,'Estruturante Móvel'!$AM:$AM,DZ$4))-(COUNTIFS('Estruturante Móvel'!$M:$M,$B77,'Estruturante Móvel'!$AM:$AM,DZ$4,'Estruturante Móvel'!$AQ:$AQ,"REPARO FO"))</f>
        <v>0</v>
      </c>
      <c r="EA77" s="140">
        <f>(COUNTIFS('Estruturante Móvel'!$M:$M,$B74,'Estruturante Móvel'!$C:$C,"&lt;&gt;PREVISTO",'Estruturante Móvel'!$G:$G,DZ$4,'Estruturante Móvel'!$L:$L,'CRONOGRAMA_CONST+MIGRACAO'!DP$9))</f>
        <v>0</v>
      </c>
      <c r="EB77" s="139">
        <f>(COUNTIFS('Estruturante Móvel'!$M:$M,$B77,'Estruturante Móvel'!$AM:$AM,EB$4))-(COUNTIFS('Estruturante Móvel'!$M:$M,$B77,'Estruturante Móvel'!$AM:$AM,EB$4,'Estruturante Móvel'!$AQ:$AQ,"REPARO FO"))</f>
        <v>0</v>
      </c>
      <c r="EC77" s="140">
        <f>(COUNTIFS('Estruturante Móvel'!$M:$M,$B74,'Estruturante Móvel'!$C:$C,"&lt;&gt;PREVISTO",'Estruturante Móvel'!$G:$G,EB$4,'Estruturante Móvel'!$L:$L,'CRONOGRAMA_CONST+MIGRACAO'!DR$9))</f>
        <v>0</v>
      </c>
      <c r="ED77" s="139">
        <f>(COUNTIFS('Estruturante Móvel'!$M:$M,$B77,'Estruturante Móvel'!$AM:$AM,ED$4))-(COUNTIFS('Estruturante Móvel'!$M:$M,$B77,'Estruturante Móvel'!$AM:$AM,ED$4,'Estruturante Móvel'!$AQ:$AQ,"REPARO FO"))</f>
        <v>0</v>
      </c>
      <c r="EE77" s="140">
        <f>(COUNTIFS('Estruturante Móvel'!$M:$M,$B74,'Estruturante Móvel'!$C:$C,"&lt;&gt;PREVISTO",'Estruturante Móvel'!$G:$G,ED$4,'Estruturante Móvel'!$L:$L,'CRONOGRAMA_CONST+MIGRACAO'!DT$9))</f>
        <v>0</v>
      </c>
      <c r="EF77" s="139">
        <f>(COUNTIFS('Estruturante Móvel'!$M:$M,$B77,'Estruturante Móvel'!$AM:$AM,EF$4))-(COUNTIFS('Estruturante Móvel'!$M:$M,$B77,'Estruturante Móvel'!$AM:$AM,EF$4,'Estruturante Móvel'!$AQ:$AQ,"REPARO FO"))</f>
        <v>0</v>
      </c>
      <c r="EG77" s="140">
        <f>(COUNTIFS('Estruturante Móvel'!$M:$M,$B74,'Estruturante Móvel'!$C:$C,"&lt;&gt;PREVISTO",'Estruturante Móvel'!$G:$G,EF$4,'Estruturante Móvel'!$L:$L,'CRONOGRAMA_CONST+MIGRACAO'!DV$9))</f>
        <v>0</v>
      </c>
      <c r="EH77" s="139">
        <f>(COUNTIFS('Estruturante Móvel'!$M:$M,$B77,'Estruturante Móvel'!$AM:$AM,EH$4))-(COUNTIFS('Estruturante Móvel'!$M:$M,$B77,'Estruturante Móvel'!$AM:$AM,EH$4,'Estruturante Móvel'!$AQ:$AQ,"REPARO FO"))</f>
        <v>0</v>
      </c>
      <c r="EI77" s="140">
        <f>(COUNTIFS('Estruturante Móvel'!$M:$M,$B74,'Estruturante Móvel'!$C:$C,"&lt;&gt;PREVISTO",'Estruturante Móvel'!$G:$G,EH$4,'Estruturante Móvel'!$L:$L,'CRONOGRAMA_CONST+MIGRACAO'!DX$9))</f>
        <v>0</v>
      </c>
      <c r="EJ77" s="139">
        <f>(COUNTIFS('Estruturante Móvel'!$M:$M,$B77,'Estruturante Móvel'!$AM:$AM,EJ$4))-(COUNTIFS('Estruturante Móvel'!$M:$M,$B77,'Estruturante Móvel'!$AM:$AM,EJ$4,'Estruturante Móvel'!$AQ:$AQ,"REPARO FO"))</f>
        <v>0</v>
      </c>
      <c r="EK77" s="140">
        <f>(COUNTIFS('Estruturante Móvel'!$M:$M,$B74,'Estruturante Móvel'!$C:$C,"&lt;&gt;PREVISTO",'Estruturante Móvel'!$G:$G,EJ$4,'Estruturante Móvel'!$L:$L,'CRONOGRAMA_CONST+MIGRACAO'!DZ$9))</f>
        <v>0</v>
      </c>
      <c r="EL77" s="139">
        <f>(COUNTIFS('Estruturante Móvel'!$M:$M,$B77,'Estruturante Móvel'!$AM:$AM,EL$4))-(COUNTIFS('Estruturante Móvel'!$M:$M,$B77,'Estruturante Móvel'!$AM:$AM,EL$4,'Estruturante Móvel'!$AQ:$AQ,"REPARO FO"))</f>
        <v>0</v>
      </c>
      <c r="EM77" s="140">
        <f>(COUNTIFS('Estruturante Móvel'!$M:$M,$B74,'Estruturante Móvel'!$C:$C,"&lt;&gt;PREVISTO",'Estruturante Móvel'!$G:$G,EL$4,'Estruturante Móvel'!$L:$L,'CRONOGRAMA_CONST+MIGRACAO'!EB$9))</f>
        <v>0</v>
      </c>
      <c r="EN77" s="139">
        <f>(COUNTIFS('Estruturante Móvel'!$M:$M,$B77,'Estruturante Móvel'!$AM:$AM,EN$4))-(COUNTIFS('Estruturante Móvel'!$M:$M,$B77,'Estruturante Móvel'!$AM:$AM,EN$4,'Estruturante Móvel'!$AQ:$AQ,"REPARO FO"))</f>
        <v>0</v>
      </c>
      <c r="EO77" s="140">
        <f>(COUNTIFS('Estruturante Móvel'!$M:$M,$B74,'Estruturante Móvel'!$C:$C,"&lt;&gt;PREVISTO",'Estruturante Móvel'!$G:$G,EN$4,'Estruturante Móvel'!$L:$L,'CRONOGRAMA_CONST+MIGRACAO'!ED$9))</f>
        <v>0</v>
      </c>
      <c r="EP77" s="139">
        <f>(COUNTIFS('Estruturante Móvel'!$M:$M,$B77,'Estruturante Móvel'!$AM:$AM,EP$4))-(COUNTIFS('Estruturante Móvel'!$M:$M,$B77,'Estruturante Móvel'!$AM:$AM,EP$4,'Estruturante Móvel'!$AQ:$AQ,"REPARO FO"))</f>
        <v>0</v>
      </c>
      <c r="EQ77" s="140">
        <f>(COUNTIFS('Estruturante Móvel'!$M:$M,$B74,'Estruturante Móvel'!$C:$C,"&lt;&gt;PREVISTO",'Estruturante Móvel'!$G:$G,EP$4,'Estruturante Móvel'!$L:$L,'CRONOGRAMA_CONST+MIGRACAO'!EF$9))</f>
        <v>0</v>
      </c>
      <c r="ER77" s="139">
        <f>(COUNTIFS('Estruturante Móvel'!$M:$M,$B77,'Estruturante Móvel'!$AM:$AM,ER$4))-(COUNTIFS('Estruturante Móvel'!$M:$M,$B77,'Estruturante Móvel'!$AM:$AM,ER$4,'Estruturante Móvel'!$AQ:$AQ,"REPARO FO"))</f>
        <v>0</v>
      </c>
      <c r="ES77" s="140">
        <f>(COUNTIFS('Estruturante Móvel'!$M:$M,$B74,'Estruturante Móvel'!$C:$C,"&lt;&gt;PREVISTO",'Estruturante Móvel'!$G:$G,ER$4,'Estruturante Móvel'!$L:$L,'CRONOGRAMA_CONST+MIGRACAO'!EH$9))</f>
        <v>0</v>
      </c>
      <c r="ET77" s="139">
        <f>(COUNTIFS('Estruturante Móvel'!$M:$M,$B77,'Estruturante Móvel'!$AM:$AM,ET$4))-(COUNTIFS('Estruturante Móvel'!$M:$M,$B77,'Estruturante Móvel'!$AM:$AM,ET$4,'Estruturante Móvel'!$AQ:$AQ,"REPARO FO"))</f>
        <v>0</v>
      </c>
      <c r="EU77" s="140">
        <f>(COUNTIFS('Estruturante Móvel'!$M:$M,$B74,'Estruturante Móvel'!$C:$C,"&lt;&gt;PREVISTO",'Estruturante Móvel'!$G:$G,ET$4,'Estruturante Móvel'!$L:$L,'CRONOGRAMA_CONST+MIGRACAO'!EJ$9))</f>
        <v>0</v>
      </c>
      <c r="EV77" s="139">
        <f>(COUNTIFS('Estruturante Móvel'!$M:$M,$B77,'Estruturante Móvel'!$AM:$AM,EV$4))-(COUNTIFS('Estruturante Móvel'!$M:$M,$B77,'Estruturante Móvel'!$AM:$AM,EV$4,'Estruturante Móvel'!$AQ:$AQ,"REPARO FO"))</f>
        <v>0</v>
      </c>
      <c r="EW77" s="140">
        <f>(COUNTIFS('Estruturante Móvel'!$M:$M,$B74,'Estruturante Móvel'!$C:$C,"&lt;&gt;PREVISTO",'Estruturante Móvel'!$G:$G,EV$4,'Estruturante Móvel'!$L:$L,'CRONOGRAMA_CONST+MIGRACAO'!EL$9))</f>
        <v>0</v>
      </c>
      <c r="EX77" s="139">
        <f>(COUNTIFS('Estruturante Móvel'!$M:$M,$B77,'Estruturante Móvel'!$AM:$AM,EX$4))-(COUNTIFS('Estruturante Móvel'!$M:$M,$B77,'Estruturante Móvel'!$AM:$AM,EX$4,'Estruturante Móvel'!$AQ:$AQ,"REPARO FO"))</f>
        <v>0</v>
      </c>
      <c r="EY77" s="140">
        <f>(COUNTIFS('Estruturante Móvel'!$M:$M,$B74,'Estruturante Móvel'!$C:$C,"&lt;&gt;PREVISTO",'Estruturante Móvel'!$G:$G,EX$4,'Estruturante Móvel'!$L:$L,'CRONOGRAMA_CONST+MIGRACAO'!EN$9))</f>
        <v>0</v>
      </c>
      <c r="EZ77" s="139">
        <f>(COUNTIFS('Estruturante Móvel'!$M:$M,$B77,'Estruturante Móvel'!$AM:$AM,EZ$4))-(COUNTIFS('Estruturante Móvel'!$M:$M,$B77,'Estruturante Móvel'!$AM:$AM,EZ$4,'Estruturante Móvel'!$AQ:$AQ,"REPARO FO"))</f>
        <v>0</v>
      </c>
      <c r="FA77" s="140">
        <f>(COUNTIFS('Estruturante Móvel'!$M:$M,$B74,'Estruturante Móvel'!$C:$C,"&lt;&gt;PREVISTO",'Estruturante Móvel'!$G:$G,EZ$4,'Estruturante Móvel'!$L:$L,'CRONOGRAMA_CONST+MIGRACAO'!EP$9))</f>
        <v>0</v>
      </c>
      <c r="FB77" s="139">
        <f>(COUNTIFS('Estruturante Móvel'!$M:$M,$B77,'Estruturante Móvel'!$AM:$AM,FB$4))-(COUNTIFS('Estruturante Móvel'!$M:$M,$B77,'Estruturante Móvel'!$AM:$AM,FB$4,'Estruturante Móvel'!$AQ:$AQ,"REPARO FO"))</f>
        <v>0</v>
      </c>
      <c r="FC77" s="140">
        <f>(COUNTIFS('Estruturante Móvel'!$M:$M,$B74,'Estruturante Móvel'!$C:$C,"&lt;&gt;PREVISTO",'Estruturante Móvel'!$G:$G,FB$4,'Estruturante Móvel'!$L:$L,'CRONOGRAMA_CONST+MIGRACAO'!ER$9))</f>
        <v>0</v>
      </c>
      <c r="FD77" s="139">
        <f>(COUNTIFS('Estruturante Móvel'!$M:$M,$B77,'Estruturante Móvel'!$AM:$AM,FD$4))-(COUNTIFS('Estruturante Móvel'!$M:$M,$B77,'Estruturante Móvel'!$AM:$AM,FD$4,'Estruturante Móvel'!$AQ:$AQ,"REPARO FO"))</f>
        <v>0</v>
      </c>
      <c r="FE77" s="140">
        <f>(COUNTIFS('Estruturante Móvel'!$M:$M,$B74,'Estruturante Móvel'!$C:$C,"&lt;&gt;PREVISTO",'Estruturante Móvel'!$G:$G,FD$4,'Estruturante Móvel'!$L:$L,'CRONOGRAMA_CONST+MIGRACAO'!ET$9))</f>
        <v>0</v>
      </c>
      <c r="FF77" s="139">
        <f>(COUNTIFS('Estruturante Móvel'!$M:$M,$B77,'Estruturante Móvel'!$AM:$AM,FF$4))-(COUNTIFS('Estruturante Móvel'!$M:$M,$B77,'Estruturante Móvel'!$AM:$AM,FF$4,'Estruturante Móvel'!$AQ:$AQ,"REPARO FO"))</f>
        <v>0</v>
      </c>
      <c r="FG77" s="140">
        <f>(COUNTIFS('Estruturante Móvel'!$M:$M,$B74,'Estruturante Móvel'!$C:$C,"&lt;&gt;PREVISTO",'Estruturante Móvel'!$G:$G,FF$4,'Estruturante Móvel'!$L:$L,'CRONOGRAMA_CONST+MIGRACAO'!EV$9))</f>
        <v>0</v>
      </c>
      <c r="FH77" s="139">
        <f>(COUNTIFS('Estruturante Móvel'!$M:$M,$B77,'Estruturante Móvel'!$AM:$AM,FH$4))-(COUNTIFS('Estruturante Móvel'!$M:$M,$B77,'Estruturante Móvel'!$AM:$AM,FH$4,'Estruturante Móvel'!$AQ:$AQ,"REPARO FO"))</f>
        <v>0</v>
      </c>
      <c r="FI77" s="140">
        <f>(COUNTIFS('Estruturante Móvel'!$M:$M,$B74,'Estruturante Móvel'!$C:$C,"&lt;&gt;PREVISTO",'Estruturante Móvel'!$G:$G,FH$4,'Estruturante Móvel'!$L:$L,'CRONOGRAMA_CONST+MIGRACAO'!EX$9))</f>
        <v>0</v>
      </c>
      <c r="FJ77" s="139">
        <f>(COUNTIFS('Estruturante Móvel'!$M:$M,$B77,'Estruturante Móvel'!$AM:$AM,FJ$4))-(COUNTIFS('Estruturante Móvel'!$M:$M,$B77,'Estruturante Móvel'!$AM:$AM,FJ$4,'Estruturante Móvel'!$AQ:$AQ,"REPARO FO"))</f>
        <v>0</v>
      </c>
      <c r="FK77" s="140">
        <f>(COUNTIFS('Estruturante Móvel'!$M:$M,$B74,'Estruturante Móvel'!$C:$C,"&lt;&gt;PREVISTO",'Estruturante Móvel'!$G:$G,FJ$4,'Estruturante Móvel'!$L:$L,'CRONOGRAMA_CONST+MIGRACAO'!EZ$9))</f>
        <v>0</v>
      </c>
      <c r="FL77" s="139">
        <f>(COUNTIFS('Estruturante Móvel'!$M:$M,$B77,'Estruturante Móvel'!$AM:$AM,FL$4))-(COUNTIFS('Estruturante Móvel'!$M:$M,$B77,'Estruturante Móvel'!$AM:$AM,FL$4,'Estruturante Móvel'!$AQ:$AQ,"REPARO FO"))</f>
        <v>0</v>
      </c>
      <c r="FM77" s="140">
        <f>(COUNTIFS('Estruturante Móvel'!$M:$M,$B74,'Estruturante Móvel'!$C:$C,"&lt;&gt;PREVISTO",'Estruturante Móvel'!$G:$G,FL$4,'Estruturante Móvel'!$L:$L,'CRONOGRAMA_CONST+MIGRACAO'!FB$9))</f>
        <v>0</v>
      </c>
      <c r="FN77" s="139">
        <f>(COUNTIFS('Estruturante Móvel'!$M:$M,$B77,'Estruturante Móvel'!$AM:$AM,FN$4))-(COUNTIFS('Estruturante Móvel'!$M:$M,$B77,'Estruturante Móvel'!$AM:$AM,FN$4,'Estruturante Móvel'!$AQ:$AQ,"REPARO FO"))</f>
        <v>0</v>
      </c>
      <c r="FO77" s="140">
        <f>(COUNTIFS('Estruturante Móvel'!$M:$M,$B74,'Estruturante Móvel'!$C:$C,"&lt;&gt;PREVISTO",'Estruturante Móvel'!$G:$G,FN$4,'Estruturante Móvel'!$L:$L,'CRONOGRAMA_CONST+MIGRACAO'!FD$9))</f>
        <v>0</v>
      </c>
      <c r="FP77" s="139">
        <f>(COUNTIFS('Estruturante Móvel'!$M:$M,$B77,'Estruturante Móvel'!$AM:$AM,FP$4))-(COUNTIFS('Estruturante Móvel'!$M:$M,$B77,'Estruturante Móvel'!$AM:$AM,FP$4,'Estruturante Móvel'!$AQ:$AQ,"REPARO FO"))</f>
        <v>0</v>
      </c>
      <c r="FQ77" s="140">
        <f>(COUNTIFS('Estruturante Móvel'!$M:$M,$B74,'Estruturante Móvel'!$C:$C,"&lt;&gt;PREVISTO",'Estruturante Móvel'!$G:$G,FP$4,'Estruturante Móvel'!$L:$L,'CRONOGRAMA_CONST+MIGRACAO'!FF$9))</f>
        <v>0</v>
      </c>
      <c r="FR77" s="139">
        <f>(COUNTIFS('Estruturante Móvel'!$M:$M,$B77,'Estruturante Móvel'!$AM:$AM,FR$4))-(COUNTIFS('Estruturante Móvel'!$M:$M,$B77,'Estruturante Móvel'!$AM:$AM,FR$4,'Estruturante Móvel'!$AQ:$AQ,"REPARO FO"))</f>
        <v>0</v>
      </c>
      <c r="FS77" s="140">
        <f>(COUNTIFS('Estruturante Móvel'!$M:$M,$B74,'Estruturante Móvel'!$C:$C,"&lt;&gt;PREVISTO",'Estruturante Móvel'!$G:$G,FR$4,'Estruturante Móvel'!$L:$L,'CRONOGRAMA_CONST+MIGRACAO'!FH$9))</f>
        <v>0</v>
      </c>
      <c r="FT77" s="139">
        <f>(COUNTIFS('Estruturante Móvel'!$M:$M,$B77,'Estruturante Móvel'!$AM:$AM,FT$4))-(COUNTIFS('Estruturante Móvel'!$M:$M,$B77,'Estruturante Móvel'!$AM:$AM,FT$4,'Estruturante Móvel'!$AQ:$AQ,"REPARO FO"))</f>
        <v>0</v>
      </c>
      <c r="FU77" s="140">
        <f>(COUNTIFS('Estruturante Móvel'!$M:$M,$B74,'Estruturante Móvel'!$C:$C,"&lt;&gt;PREVISTO",'Estruturante Móvel'!$G:$G,FT$4,'Estruturante Móvel'!$L:$L,'CRONOGRAMA_CONST+MIGRACAO'!FJ$9))</f>
        <v>0</v>
      </c>
      <c r="FV77" s="139">
        <f>(COUNTIFS('Estruturante Móvel'!$M:$M,$B77,'Estruturante Móvel'!$AM:$AM,FV$4))-(COUNTIFS('Estruturante Móvel'!$M:$M,$B77,'Estruturante Móvel'!$AM:$AM,FV$4,'Estruturante Móvel'!$AQ:$AQ,"REPARO FO"))</f>
        <v>0</v>
      </c>
      <c r="FW77" s="140">
        <f>(COUNTIFS('Estruturante Móvel'!$M:$M,$B74,'Estruturante Móvel'!$C:$C,"&lt;&gt;PREVISTO",'Estruturante Móvel'!$G:$G,FV$4,'Estruturante Móvel'!$L:$L,'CRONOGRAMA_CONST+MIGRACAO'!FL$9))</f>
        <v>0</v>
      </c>
      <c r="FX77" s="139">
        <f>(COUNTIFS('Estruturante Móvel'!$M:$M,$B77,'Estruturante Móvel'!$AM:$AM,FX$4))-(COUNTIFS('Estruturante Móvel'!$M:$M,$B77,'Estruturante Móvel'!$AM:$AM,FX$4,'Estruturante Móvel'!$AQ:$AQ,"REPARO FO"))</f>
        <v>0</v>
      </c>
      <c r="FY77" s="140">
        <f>(COUNTIFS('Estruturante Móvel'!$M:$M,$B74,'Estruturante Móvel'!$C:$C,"&lt;&gt;PREVISTO",'Estruturante Móvel'!$G:$G,FX$4,'Estruturante Móvel'!$L:$L,'CRONOGRAMA_CONST+MIGRACAO'!FN$9))</f>
        <v>0</v>
      </c>
      <c r="FZ77" s="139">
        <f>(COUNTIFS('Estruturante Móvel'!$M:$M,$B77,'Estruturante Móvel'!$AM:$AM,FZ$4))-(COUNTIFS('Estruturante Móvel'!$M:$M,$B77,'Estruturante Móvel'!$AM:$AM,FZ$4,'Estruturante Móvel'!$AQ:$AQ,"REPARO FO"))</f>
        <v>0</v>
      </c>
      <c r="GA77" s="140">
        <f>(COUNTIFS('Estruturante Móvel'!$M:$M,$B74,'Estruturante Móvel'!$C:$C,"&lt;&gt;PREVISTO",'Estruturante Móvel'!$G:$G,FZ$4,'Estruturante Móvel'!$L:$L,'CRONOGRAMA_CONST+MIGRACAO'!FP$9))</f>
        <v>0</v>
      </c>
      <c r="GB77" s="139">
        <f>(COUNTIFS('Estruturante Móvel'!$M:$M,$B77,'Estruturante Móvel'!$AM:$AM,GB$4))-(COUNTIFS('Estruturante Móvel'!$M:$M,$B77,'Estruturante Móvel'!$AM:$AM,GB$4,'Estruturante Móvel'!$AQ:$AQ,"REPARO FO"))</f>
        <v>0</v>
      </c>
      <c r="GC77" s="140">
        <f>(COUNTIFS('Estruturante Móvel'!$M:$M,$B74,'Estruturante Móvel'!$C:$C,"&lt;&gt;PREVISTO",'Estruturante Móvel'!$G:$G,GB$4,'Estruturante Móvel'!$L:$L,'CRONOGRAMA_CONST+MIGRACAO'!FR$9))</f>
        <v>0</v>
      </c>
      <c r="GD77" s="139">
        <f>(COUNTIFS('Estruturante Móvel'!$M:$M,$B77,'Estruturante Móvel'!$AM:$AM,GD$4))-(COUNTIFS('Estruturante Móvel'!$M:$M,$B77,'Estruturante Móvel'!$AM:$AM,GD$4,'Estruturante Móvel'!$AQ:$AQ,"REPARO FO"))</f>
        <v>0</v>
      </c>
      <c r="GE77" s="140">
        <f>(COUNTIFS('Estruturante Móvel'!$M:$M,$B74,'Estruturante Móvel'!$C:$C,"&lt;&gt;PREVISTO",'Estruturante Móvel'!$G:$G,GD$4,'Estruturante Móvel'!$L:$L,'CRONOGRAMA_CONST+MIGRACAO'!FT$9))</f>
        <v>0</v>
      </c>
      <c r="GF77" s="139">
        <f>(COUNTIFS('Estruturante Móvel'!$M:$M,$B77,'Estruturante Móvel'!$AM:$AM,GF$4))-(COUNTIFS('Estruturante Móvel'!$M:$M,$B77,'Estruturante Móvel'!$AM:$AM,GF$4,'Estruturante Móvel'!$AQ:$AQ,"REPARO FO"))</f>
        <v>0</v>
      </c>
      <c r="GG77" s="140">
        <f>(COUNTIFS('Estruturante Móvel'!$M:$M,$B74,'Estruturante Móvel'!$C:$C,"&lt;&gt;PREVISTO",'Estruturante Móvel'!$G:$G,GF$4,'Estruturante Móvel'!$L:$L,'CRONOGRAMA_CONST+MIGRACAO'!FV$9))</f>
        <v>0</v>
      </c>
      <c r="GH77" s="139">
        <f>(COUNTIFS('Estruturante Móvel'!$M:$M,$B77,'Estruturante Móvel'!$AM:$AM,GH$4))-(COUNTIFS('Estruturante Móvel'!$M:$M,$B77,'Estruturante Móvel'!$AM:$AM,GH$4,'Estruturante Móvel'!$AQ:$AQ,"REPARO FO"))</f>
        <v>0</v>
      </c>
      <c r="GI77" s="140">
        <f>(COUNTIFS('Estruturante Móvel'!$M:$M,$B74,'Estruturante Móvel'!$C:$C,"&lt;&gt;PREVISTO",'Estruturante Móvel'!$G:$G,GH$4,'Estruturante Móvel'!$L:$L,'CRONOGRAMA_CONST+MIGRACAO'!FX$9))</f>
        <v>0</v>
      </c>
      <c r="GJ77" s="139">
        <f>(COUNTIFS('Estruturante Móvel'!$M:$M,$B77,'Estruturante Móvel'!$AM:$AM,GJ$4))-(COUNTIFS('Estruturante Móvel'!$M:$M,$B77,'Estruturante Móvel'!$AM:$AM,GJ$4,'Estruturante Móvel'!$AQ:$AQ,"REPARO FO"))</f>
        <v>0</v>
      </c>
      <c r="GK77" s="140">
        <f>(COUNTIFS('Estruturante Móvel'!$M:$M,$B74,'Estruturante Móvel'!$C:$C,"&lt;&gt;PREVISTO",'Estruturante Móvel'!$G:$G,GJ$4,'Estruturante Móvel'!$L:$L,'CRONOGRAMA_CONST+MIGRACAO'!FZ$9))</f>
        <v>0</v>
      </c>
      <c r="GL77" s="139">
        <f>(COUNTIFS('Estruturante Móvel'!$M:$M,$B77,'Estruturante Móvel'!$AM:$AM,GL$4))-(COUNTIFS('Estruturante Móvel'!$M:$M,$B77,'Estruturante Móvel'!$AM:$AM,GL$4,'Estruturante Móvel'!$AQ:$AQ,"REPARO FO"))</f>
        <v>0</v>
      </c>
      <c r="GM77" s="140">
        <f>(COUNTIFS('Estruturante Móvel'!$M:$M,$B74,'Estruturante Móvel'!$C:$C,"&lt;&gt;PREVISTO",'Estruturante Móvel'!$G:$G,GL$4,'Estruturante Móvel'!$L:$L,'CRONOGRAMA_CONST+MIGRACAO'!GB$9))</f>
        <v>0</v>
      </c>
      <c r="GN77" s="139">
        <f>(COUNTIFS('Estruturante Móvel'!$M:$M,$B77,'Estruturante Móvel'!$AM:$AM,GN$4))-(COUNTIFS('Estruturante Móvel'!$M:$M,$B77,'Estruturante Móvel'!$AM:$AM,GN$4,'Estruturante Móvel'!$AQ:$AQ,"REPARO FO"))</f>
        <v>0</v>
      </c>
      <c r="GO77" s="140">
        <f>(COUNTIFS('Estruturante Móvel'!$M:$M,$B74,'Estruturante Móvel'!$C:$C,"&lt;&gt;PREVISTO",'Estruturante Móvel'!$G:$G,GN$4,'Estruturante Móvel'!$L:$L,'CRONOGRAMA_CONST+MIGRACAO'!GD$9))</f>
        <v>0</v>
      </c>
      <c r="GP77" s="139">
        <f>(COUNTIFS('Estruturante Móvel'!$M:$M,$B77,'Estruturante Móvel'!$AM:$AM,GP$4))-(COUNTIFS('Estruturante Móvel'!$M:$M,$B77,'Estruturante Móvel'!$AM:$AM,GP$4,'Estruturante Móvel'!$AQ:$AQ,"REPARO FO"))</f>
        <v>0</v>
      </c>
      <c r="GQ77" s="140">
        <f>(COUNTIFS('Estruturante Móvel'!$M:$M,$B74,'Estruturante Móvel'!$C:$C,"&lt;&gt;PREVISTO",'Estruturante Móvel'!$G:$G,GP$4,'Estruturante Móvel'!$L:$L,'CRONOGRAMA_CONST+MIGRACAO'!GF$9))</f>
        <v>0</v>
      </c>
      <c r="GR77" s="139">
        <f>(COUNTIFS('Estruturante Móvel'!$M:$M,$B77,'Estruturante Móvel'!$AM:$AM,GR$4))-(COUNTIFS('Estruturante Móvel'!$M:$M,$B77,'Estruturante Móvel'!$AM:$AM,GR$4,'Estruturante Móvel'!$AQ:$AQ,"REPARO FO"))</f>
        <v>0</v>
      </c>
      <c r="GS77" s="140">
        <f>(COUNTIFS('Estruturante Móvel'!$M:$M,$B74,'Estruturante Móvel'!$C:$C,"&lt;&gt;PREVISTO",'Estruturante Móvel'!$G:$G,GR$4,'Estruturante Móvel'!$L:$L,'CRONOGRAMA_CONST+MIGRACAO'!GH$9))</f>
        <v>0</v>
      </c>
      <c r="GT77" s="139">
        <f>(COUNTIFS('Estruturante Móvel'!$M:$M,$B77,'Estruturante Móvel'!$AM:$AM,GT$4))-(COUNTIFS('Estruturante Móvel'!$M:$M,$B77,'Estruturante Móvel'!$AM:$AM,GT$4,'Estruturante Móvel'!$AQ:$AQ,"REPARO FO"))</f>
        <v>0</v>
      </c>
      <c r="GU77" s="140">
        <f>(COUNTIFS('Estruturante Móvel'!$M:$M,$B74,'Estruturante Móvel'!$C:$C,"&lt;&gt;PREVISTO",'Estruturante Móvel'!$G:$G,GT$4,'Estruturante Móvel'!$L:$L,'CRONOGRAMA_CONST+MIGRACAO'!GJ$9))</f>
        <v>0</v>
      </c>
      <c r="GV77" s="139">
        <f>(COUNTIFS('Estruturante Móvel'!$M:$M,$B77,'Estruturante Móvel'!$AM:$AM,GV$4))-(COUNTIFS('Estruturante Móvel'!$M:$M,$B77,'Estruturante Móvel'!$AM:$AM,GV$4,'Estruturante Móvel'!$AQ:$AQ,"REPARO FO"))</f>
        <v>0</v>
      </c>
      <c r="GW77" s="140">
        <f>(COUNTIFS('Estruturante Móvel'!$M:$M,$B74,'Estruturante Móvel'!$C:$C,"&lt;&gt;PREVISTO",'Estruturante Móvel'!$G:$G,GV$4,'Estruturante Móvel'!$L:$L,'CRONOGRAMA_CONST+MIGRACAO'!GL$9))</f>
        <v>0</v>
      </c>
      <c r="GX77" s="139">
        <f>(COUNTIFS('Estruturante Móvel'!$M:$M,$B77,'Estruturante Móvel'!$AM:$AM,GX$4))-(COUNTIFS('Estruturante Móvel'!$M:$M,$B77,'Estruturante Móvel'!$AM:$AM,GX$4,'Estruturante Móvel'!$AQ:$AQ,"REPARO FO"))</f>
        <v>0</v>
      </c>
      <c r="GY77" s="140">
        <f>(COUNTIFS('Estruturante Móvel'!$M:$M,$B74,'Estruturante Móvel'!$C:$C,"&lt;&gt;PREVISTO",'Estruturante Móvel'!$G:$G,GX$4,'Estruturante Móvel'!$L:$L,'CRONOGRAMA_CONST+MIGRACAO'!GN$9))</f>
        <v>0</v>
      </c>
      <c r="GZ77" s="139">
        <f>(COUNTIFS('Estruturante Móvel'!$M:$M,$B77,'Estruturante Móvel'!$AM:$AM,GZ$4))-(COUNTIFS('Estruturante Móvel'!$M:$M,$B77,'Estruturante Móvel'!$AM:$AM,GZ$4,'Estruturante Móvel'!$AQ:$AQ,"REPARO FO"))</f>
        <v>0</v>
      </c>
      <c r="HA77" s="140">
        <f>(COUNTIFS('Estruturante Móvel'!$M:$M,$B74,'Estruturante Móvel'!$C:$C,"&lt;&gt;PREVISTO",'Estruturante Móvel'!$G:$G,GZ$4,'Estruturante Móvel'!$L:$L,'CRONOGRAMA_CONST+MIGRACAO'!GP$9))</f>
        <v>0</v>
      </c>
      <c r="HB77" s="139">
        <f>(COUNTIFS('Estruturante Móvel'!$M:$M,$B77,'Estruturante Móvel'!$AM:$AM,HB$4))-(COUNTIFS('Estruturante Móvel'!$M:$M,$B77,'Estruturante Móvel'!$AM:$AM,HB$4,'Estruturante Móvel'!$AQ:$AQ,"REPARO FO"))</f>
        <v>0</v>
      </c>
      <c r="HC77" s="140">
        <f>(COUNTIFS('Estruturante Móvel'!$M:$M,$B74,'Estruturante Móvel'!$C:$C,"&lt;&gt;PREVISTO",'Estruturante Móvel'!$G:$G,HB$4,'Estruturante Móvel'!$L:$L,'CRONOGRAMA_CONST+MIGRACAO'!GR$9))</f>
        <v>0</v>
      </c>
      <c r="HD77" s="139">
        <f>(COUNTIFS('Estruturante Móvel'!$M:$M,$B77,'Estruturante Móvel'!$AM:$AM,HD$4))-(COUNTIFS('Estruturante Móvel'!$M:$M,$B77,'Estruturante Móvel'!$AM:$AM,HD$4,'Estruturante Móvel'!$AQ:$AQ,"REPARO FO"))</f>
        <v>0</v>
      </c>
      <c r="HE77" s="140">
        <f>(COUNTIFS('Estruturante Móvel'!$M:$M,$B74,'Estruturante Móvel'!$C:$C,"&lt;&gt;PREVISTO",'Estruturante Móvel'!$G:$G,HD$4,'Estruturante Móvel'!$L:$L,'CRONOGRAMA_CONST+MIGRACAO'!GT$9))</f>
        <v>0</v>
      </c>
      <c r="HF77" s="139">
        <f>(COUNTIFS('Estruturante Móvel'!$M:$M,$B77,'Estruturante Móvel'!$AM:$AM,HF$4))-(COUNTIFS('Estruturante Móvel'!$M:$M,$B77,'Estruturante Móvel'!$AM:$AM,HF$4,'Estruturante Móvel'!$AQ:$AQ,"REPARO FO"))</f>
        <v>0</v>
      </c>
      <c r="HG77" s="140">
        <f>(COUNTIFS('Estruturante Móvel'!$M:$M,$B74,'Estruturante Móvel'!$C:$C,"&lt;&gt;PREVISTO",'Estruturante Móvel'!$G:$G,HF$4,'Estruturante Móvel'!$L:$L,'CRONOGRAMA_CONST+MIGRACAO'!GV$9))</f>
        <v>0</v>
      </c>
      <c r="HH77" s="139">
        <f>(COUNTIFS('Estruturante Móvel'!$M:$M,$B77,'Estruturante Móvel'!$AM:$AM,HH$4))-(COUNTIFS('Estruturante Móvel'!$M:$M,$B77,'Estruturante Móvel'!$AM:$AM,HH$4,'Estruturante Móvel'!$AQ:$AQ,"REPARO FO"))</f>
        <v>0</v>
      </c>
      <c r="HI77" s="140">
        <f>(COUNTIFS('Estruturante Móvel'!$M:$M,$B74,'Estruturante Móvel'!$C:$C,"&lt;&gt;PREVISTO",'Estruturante Móvel'!$G:$G,HH$4,'Estruturante Móvel'!$L:$L,'CRONOGRAMA_CONST+MIGRACAO'!GX$9))</f>
        <v>0</v>
      </c>
      <c r="HJ77" s="139">
        <f>(COUNTIFS('Estruturante Móvel'!$M:$M,$B77,'Estruturante Móvel'!$AM:$AM,HJ$4))-(COUNTIFS('Estruturante Móvel'!$M:$M,$B77,'Estruturante Móvel'!$AM:$AM,HJ$4,'Estruturante Móvel'!$AQ:$AQ,"REPARO FO"))</f>
        <v>0</v>
      </c>
      <c r="HK77" s="140">
        <f>(COUNTIFS('Estruturante Móvel'!$M:$M,$B74,'Estruturante Móvel'!$C:$C,"&lt;&gt;PREVISTO",'Estruturante Móvel'!$G:$G,HJ$4,'Estruturante Móvel'!$L:$L,'CRONOGRAMA_CONST+MIGRACAO'!GZ$9))</f>
        <v>0</v>
      </c>
      <c r="HL77" s="139">
        <f>(COUNTIFS('Estruturante Móvel'!$M:$M,$B77,'Estruturante Móvel'!$AM:$AM,HL$4))-(COUNTIFS('Estruturante Móvel'!$M:$M,$B77,'Estruturante Móvel'!$AM:$AM,HL$4,'Estruturante Móvel'!$AQ:$AQ,"REPARO FO"))</f>
        <v>0</v>
      </c>
      <c r="HM77" s="140">
        <f>(COUNTIFS('Estruturante Móvel'!$M:$M,$B74,'Estruturante Móvel'!$C:$C,"&lt;&gt;PREVISTO",'Estruturante Móvel'!$G:$G,HL$4,'Estruturante Móvel'!$L:$L,'CRONOGRAMA_CONST+MIGRACAO'!HB$9))</f>
        <v>0</v>
      </c>
      <c r="HN77" s="139">
        <f>(COUNTIFS('Estruturante Móvel'!$M:$M,$B77,'Estruturante Móvel'!$AM:$AM,HN$4))-(COUNTIFS('Estruturante Móvel'!$M:$M,$B77,'Estruturante Móvel'!$AM:$AM,HN$4,'Estruturante Móvel'!$AQ:$AQ,"REPARO FO"))</f>
        <v>0</v>
      </c>
      <c r="HO77" s="140">
        <f>(COUNTIFS('Estruturante Móvel'!$M:$M,$B74,'Estruturante Móvel'!$C:$C,"&lt;&gt;PREVISTO",'Estruturante Móvel'!$G:$G,HN$4,'Estruturante Móvel'!$L:$L,'CRONOGRAMA_CONST+MIGRACAO'!HD$9))</f>
        <v>0</v>
      </c>
      <c r="HP77" s="139">
        <f>(COUNTIFS('Estruturante Móvel'!$M:$M,$B77,'Estruturante Móvel'!$AM:$AM,HP$4))-(COUNTIFS('Estruturante Móvel'!$M:$M,$B77,'Estruturante Móvel'!$AM:$AM,HP$4,'Estruturante Móvel'!$AQ:$AQ,"REPARO FO"))</f>
        <v>0</v>
      </c>
      <c r="HQ77" s="140">
        <f>(COUNTIFS('Estruturante Móvel'!$M:$M,$B74,'Estruturante Móvel'!$C:$C,"&lt;&gt;PREVISTO",'Estruturante Móvel'!$G:$G,HP$4,'Estruturante Móvel'!$L:$L,'CRONOGRAMA_CONST+MIGRACAO'!HF$9))</f>
        <v>0</v>
      </c>
      <c r="HR77" s="139">
        <f>(COUNTIFS('Estruturante Móvel'!$M:$M,$B77,'Estruturante Móvel'!$AM:$AM,HR$4))-(COUNTIFS('Estruturante Móvel'!$M:$M,$B77,'Estruturante Móvel'!$AM:$AM,HR$4,'Estruturante Móvel'!$AQ:$AQ,"REPARO FO"))</f>
        <v>0</v>
      </c>
      <c r="HS77" s="140">
        <f>(COUNTIFS('Estruturante Móvel'!$M:$M,$B74,'Estruturante Móvel'!$C:$C,"&lt;&gt;PREVISTO",'Estruturante Móvel'!$G:$G,HR$4,'Estruturante Móvel'!$L:$L,'CRONOGRAMA_CONST+MIGRACAO'!HH$9))</f>
        <v>0</v>
      </c>
      <c r="HT77" s="139">
        <f>(COUNTIFS('Estruturante Móvel'!$M:$M,$B77,'Estruturante Móvel'!$AM:$AM,HT$4))-(COUNTIFS('Estruturante Móvel'!$M:$M,$B77,'Estruturante Móvel'!$AM:$AM,HT$4,'Estruturante Móvel'!$AQ:$AQ,"REPARO FO"))</f>
        <v>0</v>
      </c>
      <c r="HU77" s="140">
        <f>(COUNTIFS('Estruturante Móvel'!$M:$M,$B74,'Estruturante Móvel'!$C:$C,"&lt;&gt;PREVISTO",'Estruturante Móvel'!$G:$G,HT$4,'Estruturante Móvel'!$L:$L,'CRONOGRAMA_CONST+MIGRACAO'!HJ$9))</f>
        <v>0</v>
      </c>
      <c r="HV77" s="139">
        <f>(COUNTIFS('Estruturante Móvel'!$M:$M,$B77,'Estruturante Móvel'!$AM:$AM,HV$4))-(COUNTIFS('Estruturante Móvel'!$M:$M,$B77,'Estruturante Móvel'!$AM:$AM,HV$4,'Estruturante Móvel'!$AQ:$AQ,"REPARO FO"))</f>
        <v>0</v>
      </c>
      <c r="HW77" s="140">
        <f>(COUNTIFS('Estruturante Móvel'!$M:$M,$B74,'Estruturante Móvel'!$C:$C,"&lt;&gt;PREVISTO",'Estruturante Móvel'!$G:$G,HV$4,'Estruturante Móvel'!$L:$L,'CRONOGRAMA_CONST+MIGRACAO'!HL$9))</f>
        <v>0</v>
      </c>
      <c r="HX77" s="139">
        <f>(COUNTIFS('Estruturante Móvel'!$M:$M,$B77,'Estruturante Móvel'!$AM:$AM,HX$4))-(COUNTIFS('Estruturante Móvel'!$M:$M,$B77,'Estruturante Móvel'!$AM:$AM,HX$4,'Estruturante Móvel'!$AQ:$AQ,"REPARO FO"))</f>
        <v>0</v>
      </c>
      <c r="HY77" s="140">
        <f>(COUNTIFS('Estruturante Móvel'!$M:$M,$B74,'Estruturante Móvel'!$C:$C,"&lt;&gt;PREVISTO",'Estruturante Móvel'!$G:$G,HX$4,'Estruturante Móvel'!$L:$L,'CRONOGRAMA_CONST+MIGRACAO'!HN$9))</f>
        <v>0</v>
      </c>
      <c r="HZ77" s="139">
        <f>(COUNTIFS('Estruturante Móvel'!$M:$M,$B77,'Estruturante Móvel'!$AM:$AM,HZ$4))-(COUNTIFS('Estruturante Móvel'!$M:$M,$B77,'Estruturante Móvel'!$AM:$AM,HZ$4,'Estruturante Móvel'!$AQ:$AQ,"REPARO FO"))</f>
        <v>0</v>
      </c>
      <c r="IA77" s="140">
        <f>(COUNTIFS('Estruturante Móvel'!$M:$M,$B74,'Estruturante Móvel'!$C:$C,"&lt;&gt;PREVISTO",'Estruturante Móvel'!$G:$G,HZ$4,'Estruturante Móvel'!$L:$L,'CRONOGRAMA_CONST+MIGRACAO'!HP$9))</f>
        <v>0</v>
      </c>
      <c r="IB77" s="139">
        <f>(COUNTIFS('Estruturante Móvel'!$M:$M,$B77,'Estruturante Móvel'!$AM:$AM,IB$4))-(COUNTIFS('Estruturante Móvel'!$M:$M,$B77,'Estruturante Móvel'!$AM:$AM,IB$4,'Estruturante Móvel'!$AQ:$AQ,"REPARO FO"))</f>
        <v>0</v>
      </c>
      <c r="IC77" s="140">
        <f>(COUNTIFS('Estruturante Móvel'!$M:$M,$B74,'Estruturante Móvel'!$C:$C,"&lt;&gt;PREVISTO",'Estruturante Móvel'!$G:$G,IB$4,'Estruturante Móvel'!$L:$L,'CRONOGRAMA_CONST+MIGRACAO'!HR$9))</f>
        <v>0</v>
      </c>
      <c r="ID77" s="139">
        <f>(COUNTIFS('Estruturante Móvel'!$M:$M,$B77,'Estruturante Móvel'!$AM:$AM,ID$4))-(COUNTIFS('Estruturante Móvel'!$M:$M,$B77,'Estruturante Móvel'!$AM:$AM,ID$4,'Estruturante Móvel'!$AQ:$AQ,"REPARO FO"))</f>
        <v>0</v>
      </c>
      <c r="IE77" s="140">
        <f>(COUNTIFS('Estruturante Móvel'!$M:$M,$B74,'Estruturante Móvel'!$C:$C,"&lt;&gt;PREVISTO",'Estruturante Móvel'!$G:$G,ID$4,'Estruturante Móvel'!$L:$L,'CRONOGRAMA_CONST+MIGRACAO'!HT$9))</f>
        <v>0</v>
      </c>
      <c r="IF77" s="139">
        <f>(COUNTIFS('Estruturante Móvel'!$M:$M,$B77,'Estruturante Móvel'!$AM:$AM,IF$4))-(COUNTIFS('Estruturante Móvel'!$M:$M,$B77,'Estruturante Móvel'!$AM:$AM,IF$4,'Estruturante Móvel'!$AQ:$AQ,"REPARO FO"))</f>
        <v>0</v>
      </c>
      <c r="IG77" s="140">
        <f>(COUNTIFS('Estruturante Móvel'!$M:$M,$B74,'Estruturante Móvel'!$C:$C,"&lt;&gt;PREVISTO",'Estruturante Móvel'!$G:$G,IF$4,'Estruturante Móvel'!$L:$L,'CRONOGRAMA_CONST+MIGRACAO'!HV$9))</f>
        <v>0</v>
      </c>
      <c r="IH77" s="139">
        <f>(COUNTIFS('Estruturante Móvel'!$M:$M,$B77,'Estruturante Móvel'!$AM:$AM,IH$4))-(COUNTIFS('Estruturante Móvel'!$M:$M,$B77,'Estruturante Móvel'!$AM:$AM,IH$4,'Estruturante Móvel'!$AQ:$AQ,"REPARO FO"))</f>
        <v>0</v>
      </c>
      <c r="II77" s="140">
        <f>(COUNTIFS('Estruturante Móvel'!$M:$M,$B74,'Estruturante Móvel'!$C:$C,"&lt;&gt;PREVISTO",'Estruturante Móvel'!$G:$G,IH$4,'Estruturante Móvel'!$L:$L,'CRONOGRAMA_CONST+MIGRACAO'!HX$9))</f>
        <v>0</v>
      </c>
      <c r="IJ77" s="139">
        <f>(COUNTIFS('Estruturante Móvel'!$M:$M,$B77,'Estruturante Móvel'!$AM:$AM,IJ$4))-(COUNTIFS('Estruturante Móvel'!$M:$M,$B77,'Estruturante Móvel'!$AM:$AM,IJ$4,'Estruturante Móvel'!$AQ:$AQ,"REPARO FO"))</f>
        <v>0</v>
      </c>
      <c r="IK77" s="140">
        <f>(COUNTIFS('Estruturante Móvel'!$M:$M,$B74,'Estruturante Móvel'!$C:$C,"&lt;&gt;PREVISTO",'Estruturante Móvel'!$G:$G,IJ$4,'Estruturante Móvel'!$L:$L,'CRONOGRAMA_CONST+MIGRACAO'!HZ$9))</f>
        <v>0</v>
      </c>
      <c r="IL77" s="139">
        <f>(COUNTIFS('Estruturante Móvel'!$M:$M,$B77,'Estruturante Móvel'!$AM:$AM,IL$4))-(COUNTIFS('Estruturante Móvel'!$M:$M,$B77,'Estruturante Móvel'!$AM:$AM,IL$4,'Estruturante Móvel'!$AQ:$AQ,"REPARO FO"))</f>
        <v>0</v>
      </c>
      <c r="IM77" s="140">
        <f>(COUNTIFS('Estruturante Móvel'!$M:$M,$B74,'Estruturante Móvel'!$C:$C,"&lt;&gt;PREVISTO",'Estruturante Móvel'!$G:$G,IL$4,'Estruturante Móvel'!$L:$L,'CRONOGRAMA_CONST+MIGRACAO'!IB$9))</f>
        <v>0</v>
      </c>
      <c r="IN77" s="139">
        <f>(COUNTIFS('Estruturante Móvel'!$M:$M,$B77,'Estruturante Móvel'!$AM:$AM,IN$4))-(COUNTIFS('Estruturante Móvel'!$M:$M,$B77,'Estruturante Móvel'!$AM:$AM,IN$4,'Estruturante Móvel'!$AQ:$AQ,"REPARO FO"))</f>
        <v>0</v>
      </c>
      <c r="IO77" s="140">
        <f>(COUNTIFS('Estruturante Móvel'!$M:$M,$B74,'Estruturante Móvel'!$C:$C,"&lt;&gt;PREVISTO",'Estruturante Móvel'!$G:$G,IN$4,'Estruturante Móvel'!$L:$L,'CRONOGRAMA_CONST+MIGRACAO'!ID$9))</f>
        <v>0</v>
      </c>
      <c r="IP77" s="139">
        <f>(COUNTIFS('Estruturante Móvel'!$M:$M,$B77,'Estruturante Móvel'!$AM:$AM,IP$4))-(COUNTIFS('Estruturante Móvel'!$M:$M,$B77,'Estruturante Móvel'!$AM:$AM,IP$4,'Estruturante Móvel'!$AQ:$AQ,"REPARO FO"))</f>
        <v>0</v>
      </c>
      <c r="IQ77" s="140">
        <f>(COUNTIFS('Estruturante Móvel'!$M:$M,$B74,'Estruturante Móvel'!$C:$C,"&lt;&gt;PREVISTO",'Estruturante Móvel'!$G:$G,IP$4,'Estruturante Móvel'!$L:$L,'CRONOGRAMA_CONST+MIGRACAO'!IF$9))</f>
        <v>0</v>
      </c>
      <c r="IR77" s="139">
        <f>(COUNTIFS('Estruturante Móvel'!$M:$M,$B77,'Estruturante Móvel'!$AM:$AM,IR$4))-(COUNTIFS('Estruturante Móvel'!$M:$M,$B77,'Estruturante Móvel'!$AM:$AM,IR$4,'Estruturante Móvel'!$AQ:$AQ,"REPARO FO"))</f>
        <v>0</v>
      </c>
      <c r="IS77" s="140">
        <f>(COUNTIFS('Estruturante Móvel'!$M:$M,$B74,'Estruturante Móvel'!$C:$C,"&lt;&gt;PREVISTO",'Estruturante Móvel'!$G:$G,IR$4,'Estruturante Móvel'!$L:$L,'CRONOGRAMA_CONST+MIGRACAO'!IH$9))</f>
        <v>0</v>
      </c>
      <c r="IT77" s="139">
        <f>(COUNTIFS('Estruturante Móvel'!$M:$M,$B77,'Estruturante Móvel'!$AM:$AM,IT$4))-(COUNTIFS('Estruturante Móvel'!$M:$M,$B77,'Estruturante Móvel'!$AM:$AM,IT$4,'Estruturante Móvel'!$AQ:$AQ,"REPARO FO"))</f>
        <v>0</v>
      </c>
      <c r="IU77" s="140">
        <f>(COUNTIFS('Estruturante Móvel'!$M:$M,$B74,'Estruturante Móvel'!$C:$C,"&lt;&gt;PREVISTO",'Estruturante Móvel'!$G:$G,IT$4,'Estruturante Móvel'!$L:$L,'CRONOGRAMA_CONST+MIGRACAO'!IJ$9))</f>
        <v>0</v>
      </c>
      <c r="IV77" s="139">
        <f>(COUNTIFS('Estruturante Móvel'!$M:$M,$B77,'Estruturante Móvel'!$AM:$AM,IV$4))-(COUNTIFS('Estruturante Móvel'!$M:$M,$B77,'Estruturante Móvel'!$AM:$AM,IV$4,'Estruturante Móvel'!$AQ:$AQ,"REPARO FO"))</f>
        <v>0</v>
      </c>
      <c r="IW77" s="140">
        <f>(COUNTIFS('Estruturante Móvel'!$M:$M,$B74,'Estruturante Móvel'!$C:$C,"&lt;&gt;PREVISTO",'Estruturante Móvel'!$G:$G,IV$4,'Estruturante Móvel'!$L:$L,'CRONOGRAMA_CONST+MIGRACAO'!IL$9))</f>
        <v>0</v>
      </c>
      <c r="IX77" s="139">
        <f>(COUNTIFS('Estruturante Móvel'!$M:$M,$B77,'Estruturante Móvel'!$AM:$AM,IX$4))-(COUNTIFS('Estruturante Móvel'!$M:$M,$B77,'Estruturante Móvel'!$AM:$AM,IX$4,'Estruturante Móvel'!$AQ:$AQ,"REPARO FO"))</f>
        <v>0</v>
      </c>
      <c r="IY77" s="140">
        <f>(COUNTIFS('Estruturante Móvel'!$M:$M,$B74,'Estruturante Móvel'!$C:$C,"&lt;&gt;PREVISTO",'Estruturante Móvel'!$G:$G,IX$4,'Estruturante Móvel'!$L:$L,'CRONOGRAMA_CONST+MIGRACAO'!IN$9))</f>
        <v>0</v>
      </c>
      <c r="IZ77" s="139">
        <f>(COUNTIFS('Estruturante Móvel'!$M:$M,$B77,'Estruturante Móvel'!$AM:$AM,IZ$4))-(COUNTIFS('Estruturante Móvel'!$M:$M,$B77,'Estruturante Móvel'!$AM:$AM,IZ$4,'Estruturante Móvel'!$AQ:$AQ,"REPARO FO"))</f>
        <v>0</v>
      </c>
      <c r="JA77" s="140">
        <f>(COUNTIFS('Estruturante Móvel'!$M:$M,$B74,'Estruturante Móvel'!$C:$C,"&lt;&gt;PREVISTO",'Estruturante Móvel'!$G:$G,IZ$4,'Estruturante Móvel'!$L:$L,'CRONOGRAMA_CONST+MIGRACAO'!IP$9))</f>
        <v>0</v>
      </c>
      <c r="JB77" s="139">
        <f>(COUNTIFS('Estruturante Móvel'!$M:$M,$B77,'Estruturante Móvel'!$AM:$AM,JB$4))-(COUNTIFS('Estruturante Móvel'!$M:$M,$B77,'Estruturante Móvel'!$AM:$AM,JB$4,'Estruturante Móvel'!$AQ:$AQ,"REPARO FO"))</f>
        <v>0</v>
      </c>
      <c r="JC77" s="140">
        <f>(COUNTIFS('Estruturante Móvel'!$M:$M,$B74,'Estruturante Móvel'!$C:$C,"&lt;&gt;PREVISTO",'Estruturante Móvel'!$G:$G,JB$4,'Estruturante Móvel'!$L:$L,'CRONOGRAMA_CONST+MIGRACAO'!IR$9))</f>
        <v>0</v>
      </c>
      <c r="JD77" s="139">
        <f>(COUNTIFS('Estruturante Móvel'!$M:$M,$B77,'Estruturante Móvel'!$AM:$AM,JD$4))-(COUNTIFS('Estruturante Móvel'!$M:$M,$B77,'Estruturante Móvel'!$AM:$AM,JD$4,'Estruturante Móvel'!$AQ:$AQ,"REPARO FO"))</f>
        <v>0</v>
      </c>
      <c r="JE77" s="140">
        <f>(COUNTIFS('Estruturante Móvel'!$M:$M,$B74,'Estruturante Móvel'!$C:$C,"&lt;&gt;PREVISTO",'Estruturante Móvel'!$G:$G,JD$4,'Estruturante Móvel'!$L:$L,'CRONOGRAMA_CONST+MIGRACAO'!IT$9))</f>
        <v>0</v>
      </c>
      <c r="JF77" s="139">
        <f>(COUNTIFS('Estruturante Móvel'!$M:$M,$B77,'Estruturante Móvel'!$AM:$AM,JF$4))-(COUNTIFS('Estruturante Móvel'!$M:$M,$B77,'Estruturante Móvel'!$AM:$AM,JF$4,'Estruturante Móvel'!$AQ:$AQ,"REPARO FO"))</f>
        <v>0</v>
      </c>
      <c r="JG77" s="140">
        <f>(COUNTIFS('Estruturante Móvel'!$M:$M,$B74,'Estruturante Móvel'!$C:$C,"&lt;&gt;PREVISTO",'Estruturante Móvel'!$G:$G,JF$4,'Estruturante Móvel'!$L:$L,'CRONOGRAMA_CONST+MIGRACAO'!IV$9))</f>
        <v>0</v>
      </c>
      <c r="JH77" s="139">
        <f>(COUNTIFS('Estruturante Móvel'!$M:$M,$B77,'Estruturante Móvel'!$AM:$AM,JH$4))-(COUNTIFS('Estruturante Móvel'!$M:$M,$B77,'Estruturante Móvel'!$AM:$AM,JH$4,'Estruturante Móvel'!$AQ:$AQ,"REPARO FO"))</f>
        <v>0</v>
      </c>
      <c r="JI77" s="140">
        <f>(COUNTIFS('Estruturante Móvel'!$M:$M,$B74,'Estruturante Móvel'!$C:$C,"&lt;&gt;PREVISTO",'Estruturante Móvel'!$G:$G,JH$4,'Estruturante Móvel'!$L:$L,'CRONOGRAMA_CONST+MIGRACAO'!IX$9))</f>
        <v>0</v>
      </c>
      <c r="JJ77" s="139">
        <f>(COUNTIFS('Estruturante Móvel'!$M:$M,$B77,'Estruturante Móvel'!$AM:$AM,JJ$4))-(COUNTIFS('Estruturante Móvel'!$M:$M,$B77,'Estruturante Móvel'!$AM:$AM,JJ$4,'Estruturante Móvel'!$AQ:$AQ,"REPARO FO"))</f>
        <v>0</v>
      </c>
      <c r="JK77" s="140">
        <f>(COUNTIFS('Estruturante Móvel'!$M:$M,$B74,'Estruturante Móvel'!$C:$C,"&lt;&gt;PREVISTO",'Estruturante Móvel'!$G:$G,JJ$4,'Estruturante Móvel'!$L:$L,'CRONOGRAMA_CONST+MIGRACAO'!IZ$9))</f>
        <v>0</v>
      </c>
      <c r="JL77" s="139">
        <f>(COUNTIFS('Estruturante Móvel'!$M:$M,$B77,'Estruturante Móvel'!$AM:$AM,JL$4))-(COUNTIFS('Estruturante Móvel'!$M:$M,$B77,'Estruturante Móvel'!$AM:$AM,JL$4,'Estruturante Móvel'!$AQ:$AQ,"REPARO FO"))</f>
        <v>0</v>
      </c>
      <c r="JM77" s="140">
        <f>(COUNTIFS('Estruturante Móvel'!$M:$M,$B74,'Estruturante Móvel'!$C:$C,"&lt;&gt;PREVISTO",'Estruturante Móvel'!$G:$G,JL$4,'Estruturante Móvel'!$L:$L,'CRONOGRAMA_CONST+MIGRACAO'!JB$9))</f>
        <v>0</v>
      </c>
      <c r="JN77" s="139">
        <f>(COUNTIFS('Estruturante Móvel'!$M:$M,$B77,'Estruturante Móvel'!$AM:$AM,JN$4))-(COUNTIFS('Estruturante Móvel'!$M:$M,$B77,'Estruturante Móvel'!$AM:$AM,JN$4,'Estruturante Móvel'!$AQ:$AQ,"REPARO FO"))</f>
        <v>0</v>
      </c>
      <c r="JO77" s="140">
        <f>(COUNTIFS('Estruturante Móvel'!$M:$M,$B74,'Estruturante Móvel'!$C:$C,"&lt;&gt;PREVISTO",'Estruturante Móvel'!$G:$G,JN$4,'Estruturante Móvel'!$L:$L,'CRONOGRAMA_CONST+MIGRACAO'!JD$9))</f>
        <v>0</v>
      </c>
      <c r="JP77" s="139">
        <f>(COUNTIFS('Estruturante Móvel'!$M:$M,$B77,'Estruturante Móvel'!$AM:$AM,JP$4))-(COUNTIFS('Estruturante Móvel'!$M:$M,$B77,'Estruturante Móvel'!$AM:$AM,JP$4,'Estruturante Móvel'!$AQ:$AQ,"REPARO FO"))</f>
        <v>0</v>
      </c>
      <c r="JQ77" s="140">
        <f>(COUNTIFS('Estruturante Móvel'!$M:$M,$B74,'Estruturante Móvel'!$C:$C,"&lt;&gt;PREVISTO",'Estruturante Móvel'!$G:$G,JP$4,'Estruturante Móvel'!$L:$L,'CRONOGRAMA_CONST+MIGRACAO'!JF$9))</f>
        <v>0</v>
      </c>
      <c r="JR77" s="139">
        <f>(COUNTIFS('Estruturante Móvel'!$M:$M,$B77,'Estruturante Móvel'!$AM:$AM,JR$4))-(COUNTIFS('Estruturante Móvel'!$M:$M,$B77,'Estruturante Móvel'!$AM:$AM,JR$4,'Estruturante Móvel'!$AQ:$AQ,"REPARO FO"))</f>
        <v>0</v>
      </c>
      <c r="JS77" s="140">
        <f>(COUNTIFS('Estruturante Móvel'!$M:$M,$B74,'Estruturante Móvel'!$C:$C,"&lt;&gt;PREVISTO",'Estruturante Móvel'!$G:$G,JR$4,'Estruturante Móvel'!$L:$L,'CRONOGRAMA_CONST+MIGRACAO'!JH$9))</f>
        <v>0</v>
      </c>
      <c r="JT77" s="139">
        <f>(COUNTIFS('Estruturante Móvel'!$M:$M,$B77,'Estruturante Móvel'!$AM:$AM,JT$4))-(COUNTIFS('Estruturante Móvel'!$M:$M,$B77,'Estruturante Móvel'!$AM:$AM,JT$4,'Estruturante Móvel'!$AQ:$AQ,"REPARO FO"))</f>
        <v>0</v>
      </c>
      <c r="JU77" s="140">
        <f>(COUNTIFS('Estruturante Móvel'!$M:$M,$B74,'Estruturante Móvel'!$C:$C,"&lt;&gt;PREVISTO",'Estruturante Móvel'!$G:$G,JT$4,'Estruturante Móvel'!$L:$L,'CRONOGRAMA_CONST+MIGRACAO'!JJ$9))</f>
        <v>0</v>
      </c>
      <c r="JV77" s="139">
        <f>(COUNTIFS('Estruturante Móvel'!$M:$M,$B77,'Estruturante Móvel'!$AM:$AM,JV$4))-(COUNTIFS('Estruturante Móvel'!$M:$M,$B77,'Estruturante Móvel'!$AM:$AM,JV$4,'Estruturante Móvel'!$AQ:$AQ,"REPARO FO"))</f>
        <v>0</v>
      </c>
      <c r="JW77" s="140">
        <f>(COUNTIFS('Estruturante Móvel'!$M:$M,$B74,'Estruturante Móvel'!$C:$C,"&lt;&gt;PREVISTO",'Estruturante Móvel'!$G:$G,JV$4,'Estruturante Móvel'!$L:$L,'CRONOGRAMA_CONST+MIGRACAO'!JL$9))</f>
        <v>0</v>
      </c>
      <c r="JX77" s="139">
        <f>(COUNTIFS('Estruturante Móvel'!$M:$M,$B77,'Estruturante Móvel'!$AM:$AM,JX$4))-(COUNTIFS('Estruturante Móvel'!$M:$M,$B77,'Estruturante Móvel'!$AM:$AM,JX$4,'Estruturante Móvel'!$AQ:$AQ,"REPARO FO"))</f>
        <v>0</v>
      </c>
      <c r="JY77" s="140">
        <f>(COUNTIFS('Estruturante Móvel'!$M:$M,$B74,'Estruturante Móvel'!$C:$C,"&lt;&gt;PREVISTO",'Estruturante Móvel'!$G:$G,JX$4,'Estruturante Móvel'!$L:$L,'CRONOGRAMA_CONST+MIGRACAO'!JN$9))</f>
        <v>0</v>
      </c>
      <c r="JZ77" s="139">
        <f>(COUNTIFS('Estruturante Móvel'!$M:$M,$B77,'Estruturante Móvel'!$AM:$AM,JZ$4))-(COUNTIFS('Estruturante Móvel'!$M:$M,$B77,'Estruturante Móvel'!$AM:$AM,JZ$4,'Estruturante Móvel'!$AQ:$AQ,"REPARO FO"))</f>
        <v>0</v>
      </c>
      <c r="KA77" s="140">
        <f>(COUNTIFS('Estruturante Móvel'!$M:$M,$B74,'Estruturante Móvel'!$C:$C,"&lt;&gt;PREVISTO",'Estruturante Móvel'!$G:$G,JZ$4,'Estruturante Móvel'!$L:$L,'CRONOGRAMA_CONST+MIGRACAO'!JP$9))</f>
        <v>0</v>
      </c>
      <c r="KB77" s="139">
        <f>(COUNTIFS('Estruturante Móvel'!$M:$M,$B77,'Estruturante Móvel'!$AM:$AM,KB$4))-(COUNTIFS('Estruturante Móvel'!$M:$M,$B77,'Estruturante Móvel'!$AM:$AM,KB$4,'Estruturante Móvel'!$AQ:$AQ,"REPARO FO"))</f>
        <v>0</v>
      </c>
      <c r="KC77" s="140">
        <f>(COUNTIFS('Estruturante Móvel'!$M:$M,$B74,'Estruturante Móvel'!$C:$C,"&lt;&gt;PREVISTO",'Estruturante Móvel'!$G:$G,KB$4,'Estruturante Móvel'!$L:$L,'CRONOGRAMA_CONST+MIGRACAO'!JR$9))</f>
        <v>0</v>
      </c>
      <c r="KD77" s="139">
        <f>(COUNTIFS('Estruturante Móvel'!$M:$M,$B77,'Estruturante Móvel'!$AM:$AM,KD$4))-(COUNTIFS('Estruturante Móvel'!$M:$M,$B77,'Estruturante Móvel'!$AM:$AM,KD$4,'Estruturante Móvel'!$AQ:$AQ,"REPARO FO"))</f>
        <v>0</v>
      </c>
      <c r="KE77" s="140">
        <f>(COUNTIFS('Estruturante Móvel'!$M:$M,$B74,'Estruturante Móvel'!$C:$C,"&lt;&gt;PREVISTO",'Estruturante Móvel'!$G:$G,KD$4,'Estruturante Móvel'!$L:$L,'CRONOGRAMA_CONST+MIGRACAO'!JT$9))</f>
        <v>0</v>
      </c>
      <c r="KF77" s="139">
        <f>(COUNTIFS('Estruturante Móvel'!$M:$M,$B77,'Estruturante Móvel'!$AM:$AM,KF$4))-(COUNTIFS('Estruturante Móvel'!$M:$M,$B77,'Estruturante Móvel'!$AM:$AM,KF$4,'Estruturante Móvel'!$AQ:$AQ,"REPARO FO"))</f>
        <v>0</v>
      </c>
      <c r="KG77" s="140">
        <f>(COUNTIFS('Estruturante Móvel'!$M:$M,$B74,'Estruturante Móvel'!$C:$C,"&lt;&gt;PREVISTO",'Estruturante Móvel'!$G:$G,KF$4,'Estruturante Móvel'!$L:$L,'CRONOGRAMA_CONST+MIGRACAO'!JV$9))</f>
        <v>0</v>
      </c>
      <c r="KH77" s="139">
        <f>(COUNTIFS('Estruturante Móvel'!$M:$M,$B77,'Estruturante Móvel'!$AM:$AM,KH$4))-(COUNTIFS('Estruturante Móvel'!$M:$M,$B77,'Estruturante Móvel'!$AM:$AM,KH$4,'Estruturante Móvel'!$AQ:$AQ,"REPARO FO"))</f>
        <v>0</v>
      </c>
      <c r="KI77" s="140">
        <f>(COUNTIFS('Estruturante Móvel'!$M:$M,$B74,'Estruturante Móvel'!$C:$C,"&lt;&gt;PREVISTO",'Estruturante Móvel'!$G:$G,KH$4,'Estruturante Móvel'!$L:$L,'CRONOGRAMA_CONST+MIGRACAO'!JX$9))</f>
        <v>0</v>
      </c>
      <c r="KJ77" s="139">
        <f>(COUNTIFS('Estruturante Móvel'!$M:$M,$B77,'Estruturante Móvel'!$AM:$AM,KJ$4))-(COUNTIFS('Estruturante Móvel'!$M:$M,$B77,'Estruturante Móvel'!$AM:$AM,KJ$4,'Estruturante Móvel'!$AQ:$AQ,"REPARO FO"))</f>
        <v>0</v>
      </c>
      <c r="KK77" s="140">
        <f>(COUNTIFS('Estruturante Móvel'!$M:$M,$B74,'Estruturante Móvel'!$C:$C,"&lt;&gt;PREVISTO",'Estruturante Móvel'!$G:$G,KJ$4,'Estruturante Móvel'!$L:$L,'CRONOGRAMA_CONST+MIGRACAO'!JZ$9))</f>
        <v>0</v>
      </c>
      <c r="KL77" s="139">
        <f>(COUNTIFS('Estruturante Móvel'!$M:$M,$B77,'Estruturante Móvel'!$AM:$AM,KL$4))-(COUNTIFS('Estruturante Móvel'!$M:$M,$B77,'Estruturante Móvel'!$AM:$AM,KL$4,'Estruturante Móvel'!$AQ:$AQ,"REPARO FO"))</f>
        <v>0</v>
      </c>
      <c r="KM77" s="140">
        <f>(COUNTIFS('Estruturante Móvel'!$M:$M,$B74,'Estruturante Móvel'!$C:$C,"&lt;&gt;PREVISTO",'Estruturante Móvel'!$G:$G,KL$4,'Estruturante Móvel'!$L:$L,'CRONOGRAMA_CONST+MIGRACAO'!KB$9))</f>
        <v>0</v>
      </c>
      <c r="KN77" s="139">
        <f>(COUNTIFS('Estruturante Móvel'!$M:$M,$B77,'Estruturante Móvel'!$AM:$AM,KN$4))-(COUNTIFS('Estruturante Móvel'!$M:$M,$B77,'Estruturante Móvel'!$AM:$AM,KN$4,'Estruturante Móvel'!$AQ:$AQ,"REPARO FO"))</f>
        <v>0</v>
      </c>
      <c r="KO77" s="140">
        <f>(COUNTIFS('Estruturante Móvel'!$M:$M,$B74,'Estruturante Móvel'!$C:$C,"&lt;&gt;PREVISTO",'Estruturante Móvel'!$G:$G,KN$4,'Estruturante Móvel'!$L:$L,'CRONOGRAMA_CONST+MIGRACAO'!KD$9))</f>
        <v>0</v>
      </c>
      <c r="KP77" s="139">
        <f>(COUNTIFS('Estruturante Móvel'!$M:$M,$B77,'Estruturante Móvel'!$AM:$AM,KP$4))-(COUNTIFS('Estruturante Móvel'!$M:$M,$B77,'Estruturante Móvel'!$AM:$AM,KP$4,'Estruturante Móvel'!$AQ:$AQ,"REPARO FO"))</f>
        <v>0</v>
      </c>
      <c r="KQ77" s="140">
        <f>(COUNTIFS('Estruturante Móvel'!$M:$M,$B74,'Estruturante Móvel'!$C:$C,"&lt;&gt;PREVISTO",'Estruturante Móvel'!$G:$G,KP$4,'Estruturante Móvel'!$L:$L,'CRONOGRAMA_CONST+MIGRACAO'!KF$9))</f>
        <v>0</v>
      </c>
      <c r="KR77" s="139">
        <f>(COUNTIFS('Estruturante Móvel'!$M:$M,$B77,'Estruturante Móvel'!$AM:$AM,KR$4))-(COUNTIFS('Estruturante Móvel'!$M:$M,$B77,'Estruturante Móvel'!$AM:$AM,KR$4,'Estruturante Móvel'!$AQ:$AQ,"REPARO FO"))</f>
        <v>0</v>
      </c>
      <c r="KS77" s="140">
        <f>(COUNTIFS('Estruturante Móvel'!$M:$M,$B74,'Estruturante Móvel'!$C:$C,"&lt;&gt;PREVISTO",'Estruturante Móvel'!$G:$G,KR$4,'Estruturante Móvel'!$L:$L,'CRONOGRAMA_CONST+MIGRACAO'!KH$9))</f>
        <v>0</v>
      </c>
      <c r="KT77" s="139">
        <f>(COUNTIFS('Estruturante Móvel'!$M:$M,$B77,'Estruturante Móvel'!$AM:$AM,KT$4))-(COUNTIFS('Estruturante Móvel'!$M:$M,$B77,'Estruturante Móvel'!$AM:$AM,KT$4,'Estruturante Móvel'!$AQ:$AQ,"REPARO FO"))</f>
        <v>0</v>
      </c>
      <c r="KU77" s="140">
        <f>(COUNTIFS('Estruturante Móvel'!$M:$M,$B74,'Estruturante Móvel'!$C:$C,"&lt;&gt;PREVISTO",'Estruturante Móvel'!$G:$G,KT$4,'Estruturante Móvel'!$L:$L,'CRONOGRAMA_CONST+MIGRACAO'!KJ$9))</f>
        <v>0</v>
      </c>
      <c r="KV77" s="139">
        <f>(COUNTIFS('Estruturante Móvel'!$M:$M,$B77,'Estruturante Móvel'!$AM:$AM,KV$4))-(COUNTIFS('Estruturante Móvel'!$M:$M,$B77,'Estruturante Móvel'!$AM:$AM,KV$4,'Estruturante Móvel'!$AQ:$AQ,"REPARO FO"))</f>
        <v>0</v>
      </c>
      <c r="KW77" s="140">
        <f>(COUNTIFS('Estruturante Móvel'!$M:$M,$B74,'Estruturante Móvel'!$C:$C,"&lt;&gt;PREVISTO",'Estruturante Móvel'!$G:$G,KV$4,'Estruturante Móvel'!$L:$L,'CRONOGRAMA_CONST+MIGRACAO'!KL$9))</f>
        <v>0</v>
      </c>
      <c r="KX77" s="139">
        <f>(COUNTIFS('Estruturante Móvel'!$M:$M,$B77,'Estruturante Móvel'!$AM:$AM,KX$4))-(COUNTIFS('Estruturante Móvel'!$M:$M,$B77,'Estruturante Móvel'!$AM:$AM,KX$4,'Estruturante Móvel'!$AQ:$AQ,"REPARO FO"))</f>
        <v>0</v>
      </c>
      <c r="KY77" s="140">
        <f>(COUNTIFS('Estruturante Móvel'!$M:$M,$B74,'Estruturante Móvel'!$C:$C,"&lt;&gt;PREVISTO",'Estruturante Móvel'!$G:$G,KX$4,'Estruturante Móvel'!$L:$L,'CRONOGRAMA_CONST+MIGRACAO'!KN$9))</f>
        <v>0</v>
      </c>
      <c r="KZ77" s="139">
        <f>(COUNTIFS('Estruturante Móvel'!$M:$M,$B77,'Estruturante Móvel'!$AM:$AM,KZ$4))-(COUNTIFS('Estruturante Móvel'!$M:$M,$B77,'Estruturante Móvel'!$AM:$AM,KZ$4,'Estruturante Móvel'!$AQ:$AQ,"REPARO FO"))</f>
        <v>0</v>
      </c>
      <c r="LA77" s="140">
        <f>(COUNTIFS('Estruturante Móvel'!$M:$M,$B74,'Estruturante Móvel'!$C:$C,"&lt;&gt;PREVISTO",'Estruturante Móvel'!$G:$G,KZ$4,'Estruturante Móvel'!$L:$L,'CRONOGRAMA_CONST+MIGRACAO'!KP$9))</f>
        <v>0</v>
      </c>
      <c r="LB77" s="139">
        <f>(COUNTIFS('Estruturante Móvel'!$M:$M,$B77,'Estruturante Móvel'!$AM:$AM,LB$4))-(COUNTIFS('Estruturante Móvel'!$M:$M,$B77,'Estruturante Móvel'!$AM:$AM,LB$4,'Estruturante Móvel'!$AQ:$AQ,"REPARO FO"))</f>
        <v>0</v>
      </c>
      <c r="LC77" s="140">
        <f>(COUNTIFS('Estruturante Móvel'!$M:$M,$B74,'Estruturante Móvel'!$C:$C,"&lt;&gt;PREVISTO",'Estruturante Móvel'!$G:$G,LB$4,'Estruturante Móvel'!$L:$L,'CRONOGRAMA_CONST+MIGRACAO'!KR$9))</f>
        <v>0</v>
      </c>
      <c r="LD77" s="139">
        <f>(COUNTIFS('Estruturante Móvel'!$M:$M,$B77,'Estruturante Móvel'!$AM:$AM,LD$4))-(COUNTIFS('Estruturante Móvel'!$M:$M,$B77,'Estruturante Móvel'!$AM:$AM,LD$4,'Estruturante Móvel'!$AQ:$AQ,"REPARO FO"))</f>
        <v>0</v>
      </c>
      <c r="LE77" s="140">
        <f>(COUNTIFS('Estruturante Móvel'!$M:$M,$B74,'Estruturante Móvel'!$C:$C,"&lt;&gt;PREVISTO",'Estruturante Móvel'!$G:$G,LD$4,'Estruturante Móvel'!$L:$L,'CRONOGRAMA_CONST+MIGRACAO'!KT$9))</f>
        <v>0</v>
      </c>
      <c r="LF77" s="139">
        <f>(COUNTIFS('Estruturante Móvel'!$M:$M,$B77,'Estruturante Móvel'!$AM:$AM,LF$4))-(COUNTIFS('Estruturante Móvel'!$M:$M,$B77,'Estruturante Móvel'!$AM:$AM,LF$4,'Estruturante Móvel'!$AQ:$AQ,"REPARO FO"))</f>
        <v>0</v>
      </c>
      <c r="LG77" s="140">
        <f>(COUNTIFS('Estruturante Móvel'!$M:$M,$B74,'Estruturante Móvel'!$C:$C,"&lt;&gt;PREVISTO",'Estruturante Móvel'!$G:$G,LF$4,'Estruturante Móvel'!$L:$L,'CRONOGRAMA_CONST+MIGRACAO'!KV$9))</f>
        <v>0</v>
      </c>
      <c r="LH77" s="139">
        <f>(COUNTIFS('Estruturante Móvel'!$M:$M,$B77,'Estruturante Móvel'!$AM:$AM,LH$4))-(COUNTIFS('Estruturante Móvel'!$M:$M,$B77,'Estruturante Móvel'!$AM:$AM,LH$4,'Estruturante Móvel'!$AQ:$AQ,"REPARO FO"))</f>
        <v>0</v>
      </c>
      <c r="LI77" s="140">
        <f>(COUNTIFS('Estruturante Móvel'!$M:$M,$B74,'Estruturante Móvel'!$C:$C,"&lt;&gt;PREVISTO",'Estruturante Móvel'!$G:$G,LH$4,'Estruturante Móvel'!$L:$L,'CRONOGRAMA_CONST+MIGRACAO'!KX$9))</f>
        <v>0</v>
      </c>
      <c r="LJ77" s="139">
        <f>(COUNTIFS('Estruturante Móvel'!$M:$M,$B77,'Estruturante Móvel'!$AM:$AM,LJ$4))-(COUNTIFS('Estruturante Móvel'!$M:$M,$B77,'Estruturante Móvel'!$AM:$AM,LJ$4,'Estruturante Móvel'!$AQ:$AQ,"REPARO FO"))</f>
        <v>0</v>
      </c>
      <c r="LK77" s="140">
        <f>(COUNTIFS('Estruturante Móvel'!$M:$M,$B74,'Estruturante Móvel'!$C:$C,"&lt;&gt;PREVISTO",'Estruturante Móvel'!$G:$G,LJ$4,'Estruturante Móvel'!$L:$L,'CRONOGRAMA_CONST+MIGRACAO'!KZ$9))</f>
        <v>0</v>
      </c>
      <c r="LL77" s="139">
        <f>(COUNTIFS('Estruturante Móvel'!$M:$M,$B77,'Estruturante Móvel'!$AM:$AM,LL$4))-(COUNTIFS('Estruturante Móvel'!$M:$M,$B77,'Estruturante Móvel'!$AM:$AM,LL$4,'Estruturante Móvel'!$AQ:$AQ,"REPARO FO"))</f>
        <v>0</v>
      </c>
      <c r="LM77" s="140">
        <f>(COUNTIFS('Estruturante Móvel'!$M:$M,$B74,'Estruturante Móvel'!$C:$C,"&lt;&gt;PREVISTO",'Estruturante Móvel'!$G:$G,LL$4,'Estruturante Móvel'!$L:$L,'CRONOGRAMA_CONST+MIGRACAO'!LB$9))</f>
        <v>0</v>
      </c>
      <c r="LN77" s="139">
        <f>(COUNTIFS('Estruturante Móvel'!$M:$M,$B77,'Estruturante Móvel'!$AM:$AM,LN$4))-(COUNTIFS('Estruturante Móvel'!$M:$M,$B77,'Estruturante Móvel'!$AM:$AM,LN$4,'Estruturante Móvel'!$AQ:$AQ,"REPARO FO"))</f>
        <v>0</v>
      </c>
      <c r="LO77" s="140">
        <f>(COUNTIFS('Estruturante Móvel'!$M:$M,$B74,'Estruturante Móvel'!$C:$C,"&lt;&gt;PREVISTO",'Estruturante Móvel'!$G:$G,LN$4,'Estruturante Móvel'!$L:$L,'CRONOGRAMA_CONST+MIGRACAO'!LD$9))</f>
        <v>0</v>
      </c>
      <c r="LP77" s="139">
        <f>(COUNTIFS('Estruturante Móvel'!$M:$M,$B77,'Estruturante Móvel'!$AM:$AM,LP$4))-(COUNTIFS('Estruturante Móvel'!$M:$M,$B77,'Estruturante Móvel'!$AM:$AM,LP$4,'Estruturante Móvel'!$AQ:$AQ,"REPARO FO"))</f>
        <v>0</v>
      </c>
      <c r="LQ77" s="140">
        <f>(COUNTIFS('Estruturante Móvel'!$M:$M,$B74,'Estruturante Móvel'!$C:$C,"&lt;&gt;PREVISTO",'Estruturante Móvel'!$G:$G,LP$4,'Estruturante Móvel'!$L:$L,'CRONOGRAMA_CONST+MIGRACAO'!LF$9))</f>
        <v>0</v>
      </c>
      <c r="LR77" s="139">
        <f>(COUNTIFS('Estruturante Móvel'!$M:$M,$B77,'Estruturante Móvel'!$AM:$AM,LR$4))-(COUNTIFS('Estruturante Móvel'!$M:$M,$B77,'Estruturante Móvel'!$AM:$AM,LR$4,'Estruturante Móvel'!$AQ:$AQ,"REPARO FO"))</f>
        <v>0</v>
      </c>
      <c r="LS77" s="140">
        <f>(COUNTIFS('Estruturante Móvel'!$M:$M,$B74,'Estruturante Móvel'!$C:$C,"&lt;&gt;PREVISTO",'Estruturante Móvel'!$G:$G,LR$4,'Estruturante Móvel'!$L:$L,'CRONOGRAMA_CONST+MIGRACAO'!LH$9))</f>
        <v>0</v>
      </c>
      <c r="LT77" s="139">
        <f>(COUNTIFS('Estruturante Móvel'!$M:$M,$B77,'Estruturante Móvel'!$AM:$AM,LT$4))-(COUNTIFS('Estruturante Móvel'!$M:$M,$B77,'Estruturante Móvel'!$AM:$AM,LT$4,'Estruturante Móvel'!$AQ:$AQ,"REPARO FO"))</f>
        <v>0</v>
      </c>
      <c r="LU77" s="140">
        <f>(COUNTIFS('Estruturante Móvel'!$M:$M,$B74,'Estruturante Móvel'!$C:$C,"&lt;&gt;PREVISTO",'Estruturante Móvel'!$G:$G,LT$4,'Estruturante Móvel'!$L:$L,'CRONOGRAMA_CONST+MIGRACAO'!LJ$9))</f>
        <v>0</v>
      </c>
      <c r="LV77" s="139">
        <f>(COUNTIFS('Estruturante Móvel'!$M:$M,$B77,'Estruturante Móvel'!$AM:$AM,LV$4))-(COUNTIFS('Estruturante Móvel'!$M:$M,$B77,'Estruturante Móvel'!$AM:$AM,LV$4,'Estruturante Móvel'!$AQ:$AQ,"REPARO FO"))</f>
        <v>0</v>
      </c>
      <c r="LW77" s="140">
        <f>(COUNTIFS('Estruturante Móvel'!$M:$M,$B74,'Estruturante Móvel'!$C:$C,"&lt;&gt;PREVISTO",'Estruturante Móvel'!$G:$G,LV$4,'Estruturante Móvel'!$L:$L,'CRONOGRAMA_CONST+MIGRACAO'!LL$9))</f>
        <v>0</v>
      </c>
      <c r="LX77" s="139">
        <f>(COUNTIFS('Estruturante Móvel'!$M:$M,$B77,'Estruturante Móvel'!$AM:$AM,LX$4))-(COUNTIFS('Estruturante Móvel'!$M:$M,$B77,'Estruturante Móvel'!$AM:$AM,LX$4,'Estruturante Móvel'!$AQ:$AQ,"REPARO FO"))</f>
        <v>0</v>
      </c>
      <c r="LY77" s="140">
        <f>(COUNTIFS('Estruturante Móvel'!$M:$M,$B74,'Estruturante Móvel'!$C:$C,"&lt;&gt;PREVISTO",'Estruturante Móvel'!$G:$G,LX$4,'Estruturante Móvel'!$L:$L,'CRONOGRAMA_CONST+MIGRACAO'!LN$9))</f>
        <v>0</v>
      </c>
      <c r="LZ77" s="139">
        <f>(COUNTIFS('Estruturante Móvel'!$M:$M,$B77,'Estruturante Móvel'!$AM:$AM,LZ$4))-(COUNTIFS('Estruturante Móvel'!$M:$M,$B77,'Estruturante Móvel'!$AM:$AM,LZ$4,'Estruturante Móvel'!$AQ:$AQ,"REPARO FO"))</f>
        <v>0</v>
      </c>
      <c r="MA77" s="140">
        <f>(COUNTIFS('Estruturante Móvel'!$M:$M,$B74,'Estruturante Móvel'!$C:$C,"&lt;&gt;PREVISTO",'Estruturante Móvel'!$G:$G,LZ$4,'Estruturante Móvel'!$L:$L,'CRONOGRAMA_CONST+MIGRACAO'!LP$9))</f>
        <v>0</v>
      </c>
      <c r="MB77" s="139">
        <f>(COUNTIFS('Estruturante Móvel'!$M:$M,$B77,'Estruturante Móvel'!$AM:$AM,MB$4))-(COUNTIFS('Estruturante Móvel'!$M:$M,$B77,'Estruturante Móvel'!$AM:$AM,MB$4,'Estruturante Móvel'!$AQ:$AQ,"REPARO FO"))</f>
        <v>0</v>
      </c>
      <c r="MC77" s="140">
        <f>(COUNTIFS('Estruturante Móvel'!$M:$M,$B74,'Estruturante Móvel'!$C:$C,"&lt;&gt;PREVISTO",'Estruturante Móvel'!$G:$G,MB$4,'Estruturante Móvel'!$L:$L,'CRONOGRAMA_CONST+MIGRACAO'!LR$9))</f>
        <v>0</v>
      </c>
      <c r="MD77" s="139">
        <f>(COUNTIFS('Estruturante Móvel'!$M:$M,$B77,'Estruturante Móvel'!$AM:$AM,MD$4))-(COUNTIFS('Estruturante Móvel'!$M:$M,$B77,'Estruturante Móvel'!$AM:$AM,MD$4,'Estruturante Móvel'!$AQ:$AQ,"REPARO FO"))</f>
        <v>0</v>
      </c>
      <c r="ME77" s="140">
        <f>(COUNTIFS('Estruturante Móvel'!$M:$M,$B74,'Estruturante Móvel'!$C:$C,"&lt;&gt;PREVISTO",'Estruturante Móvel'!$G:$G,MD$4,'Estruturante Móvel'!$L:$L,'CRONOGRAMA_CONST+MIGRACAO'!LT$9))</f>
        <v>0</v>
      </c>
      <c r="MF77" s="139">
        <f>(COUNTIFS('Estruturante Móvel'!$M:$M,$B77,'Estruturante Móvel'!$AM:$AM,MF$4))-(COUNTIFS('Estruturante Móvel'!$M:$M,$B77,'Estruturante Móvel'!$AM:$AM,MF$4,'Estruturante Móvel'!$AQ:$AQ,"REPARO FO"))</f>
        <v>0</v>
      </c>
      <c r="MG77" s="140">
        <f>(COUNTIFS('Estruturante Móvel'!$M:$M,$B74,'Estruturante Móvel'!$C:$C,"&lt;&gt;PREVISTO",'Estruturante Móvel'!$G:$G,MF$4,'Estruturante Móvel'!$L:$L,'CRONOGRAMA_CONST+MIGRACAO'!LV$9))</f>
        <v>0</v>
      </c>
      <c r="MH77" s="139">
        <f>(COUNTIFS('Estruturante Móvel'!$M:$M,$B77,'Estruturante Móvel'!$AM:$AM,MH$4))-(COUNTIFS('Estruturante Móvel'!$M:$M,$B77,'Estruturante Móvel'!$AM:$AM,MH$4,'Estruturante Móvel'!$AQ:$AQ,"REPARO FO"))</f>
        <v>0</v>
      </c>
      <c r="MI77" s="140">
        <f>(COUNTIFS('Estruturante Móvel'!$M:$M,$B74,'Estruturante Móvel'!$C:$C,"&lt;&gt;PREVISTO",'Estruturante Móvel'!$G:$G,MH$4,'Estruturante Móvel'!$L:$L,'CRONOGRAMA_CONST+MIGRACAO'!LX$9))</f>
        <v>0</v>
      </c>
      <c r="MJ77" s="139">
        <f>(COUNTIFS('Estruturante Móvel'!$M:$M,$B77,'Estruturante Móvel'!$AM:$AM,MJ$4))-(COUNTIFS('Estruturante Móvel'!$M:$M,$B77,'Estruturante Móvel'!$AM:$AM,MJ$4,'Estruturante Móvel'!$AQ:$AQ,"REPARO FO"))</f>
        <v>0</v>
      </c>
      <c r="MK77" s="140">
        <f>(COUNTIFS('Estruturante Móvel'!$M:$M,$B74,'Estruturante Móvel'!$C:$C,"&lt;&gt;PREVISTO",'Estruturante Móvel'!$G:$G,MJ$4,'Estruturante Móvel'!$L:$L,'CRONOGRAMA_CONST+MIGRACAO'!LZ$9))</f>
        <v>0</v>
      </c>
      <c r="ML77" s="139">
        <f>(COUNTIFS('Estruturante Móvel'!$M:$M,$B77,'Estruturante Móvel'!$AM:$AM,ML$4))-(COUNTIFS('Estruturante Móvel'!$M:$M,$B77,'Estruturante Móvel'!$AM:$AM,ML$4,'Estruturante Móvel'!$AQ:$AQ,"REPARO FO"))</f>
        <v>0</v>
      </c>
      <c r="MM77" s="140">
        <f>(COUNTIFS('Estruturante Móvel'!$M:$M,$B74,'Estruturante Móvel'!$C:$C,"&lt;&gt;PREVISTO",'Estruturante Móvel'!$G:$G,ML$4,'Estruturante Móvel'!$L:$L,'CRONOGRAMA_CONST+MIGRACAO'!MB$9))</f>
        <v>0</v>
      </c>
      <c r="MN77" s="139">
        <f>(COUNTIFS('Estruturante Móvel'!$M:$M,$B77,'Estruturante Móvel'!$AM:$AM,MN$4))-(COUNTIFS('Estruturante Móvel'!$M:$M,$B77,'Estruturante Móvel'!$AM:$AM,MN$4,'Estruturante Móvel'!$AQ:$AQ,"REPARO FO"))</f>
        <v>0</v>
      </c>
      <c r="MO77" s="140">
        <f>(COUNTIFS('Estruturante Móvel'!$M:$M,$B74,'Estruturante Móvel'!$C:$C,"&lt;&gt;PREVISTO",'Estruturante Móvel'!$G:$G,MN$4,'Estruturante Móvel'!$L:$L,'CRONOGRAMA_CONST+MIGRACAO'!MD$9))</f>
        <v>0</v>
      </c>
      <c r="MP77" s="139">
        <f>(COUNTIFS('Estruturante Móvel'!$M:$M,$B77,'Estruturante Móvel'!$AM:$AM,MP$4))-(COUNTIFS('Estruturante Móvel'!$M:$M,$B77,'Estruturante Móvel'!$AM:$AM,MP$4,'Estruturante Móvel'!$AQ:$AQ,"REPARO FO"))</f>
        <v>0</v>
      </c>
      <c r="MQ77" s="140">
        <f>(COUNTIFS('Estruturante Móvel'!$M:$M,$B74,'Estruturante Móvel'!$C:$C,"&lt;&gt;PREVISTO",'Estruturante Móvel'!$G:$G,MP$4,'Estruturante Móvel'!$L:$L,'CRONOGRAMA_CONST+MIGRACAO'!MF$9))</f>
        <v>0</v>
      </c>
      <c r="MR77" s="139">
        <f>(COUNTIFS('Estruturante Móvel'!$M:$M,$B77,'Estruturante Móvel'!$AM:$AM,MR$4))-(COUNTIFS('Estruturante Móvel'!$M:$M,$B77,'Estruturante Móvel'!$AM:$AM,MR$4,'Estruturante Móvel'!$AQ:$AQ,"REPARO FO"))</f>
        <v>0</v>
      </c>
      <c r="MS77" s="140">
        <f>(COUNTIFS('Estruturante Móvel'!$M:$M,$B74,'Estruturante Móvel'!$C:$C,"&lt;&gt;PREVISTO",'Estruturante Móvel'!$G:$G,MR$4,'Estruturante Móvel'!$L:$L,'CRONOGRAMA_CONST+MIGRACAO'!MH$9))</f>
        <v>0</v>
      </c>
      <c r="MT77" s="139">
        <f>(COUNTIFS('Estruturante Móvel'!$M:$M,$B77,'Estruturante Móvel'!$AM:$AM,MT$4))-(COUNTIFS('Estruturante Móvel'!$M:$M,$B77,'Estruturante Móvel'!$AM:$AM,MT$4,'Estruturante Móvel'!$AQ:$AQ,"REPARO FO"))</f>
        <v>0</v>
      </c>
      <c r="MU77" s="140">
        <f>(COUNTIFS('Estruturante Móvel'!$M:$M,$B74,'Estruturante Móvel'!$C:$C,"&lt;&gt;PREVISTO",'Estruturante Móvel'!$G:$G,MT$4,'Estruturante Móvel'!$L:$L,'CRONOGRAMA_CONST+MIGRACAO'!MJ$9))</f>
        <v>0</v>
      </c>
      <c r="MV77" s="139">
        <f>(COUNTIFS('Estruturante Móvel'!$M:$M,$B77,'Estruturante Móvel'!$AM:$AM,MV$4))-(COUNTIFS('Estruturante Móvel'!$M:$M,$B77,'Estruturante Móvel'!$AM:$AM,MV$4,'Estruturante Móvel'!$AQ:$AQ,"REPARO FO"))</f>
        <v>0</v>
      </c>
      <c r="MW77" s="140">
        <f>(COUNTIFS('Estruturante Móvel'!$M:$M,$B74,'Estruturante Móvel'!$C:$C,"&lt;&gt;PREVISTO",'Estruturante Móvel'!$G:$G,MV$4,'Estruturante Móvel'!$L:$L,'CRONOGRAMA_CONST+MIGRACAO'!ML$9))</f>
        <v>0</v>
      </c>
      <c r="MX77" s="139">
        <f>(COUNTIFS('Estruturante Móvel'!$M:$M,$B77,'Estruturante Móvel'!$AM:$AM,MX$4))-(COUNTIFS('Estruturante Móvel'!$M:$M,$B77,'Estruturante Móvel'!$AM:$AM,MX$4,'Estruturante Móvel'!$AQ:$AQ,"REPARO FO"))</f>
        <v>0</v>
      </c>
      <c r="MY77" s="140">
        <f>(COUNTIFS('Estruturante Móvel'!$M:$M,$B74,'Estruturante Móvel'!$C:$C,"&lt;&gt;PREVISTO",'Estruturante Móvel'!$G:$G,MX$4,'Estruturante Móvel'!$L:$L,'CRONOGRAMA_CONST+MIGRACAO'!MN$9))</f>
        <v>0</v>
      </c>
      <c r="MZ77" s="139">
        <f>(COUNTIFS('Estruturante Móvel'!$M:$M,$B77,'Estruturante Móvel'!$AM:$AM,MZ$4))-(COUNTIFS('Estruturante Móvel'!$M:$M,$B77,'Estruturante Móvel'!$AM:$AM,MZ$4,'Estruturante Móvel'!$AQ:$AQ,"REPARO FO"))</f>
        <v>0</v>
      </c>
      <c r="NA77" s="140">
        <f>(COUNTIFS('Estruturante Móvel'!$M:$M,$B74,'Estruturante Móvel'!$C:$C,"&lt;&gt;PREVISTO",'Estruturante Móvel'!$G:$G,MZ$4,'Estruturante Móvel'!$L:$L,'CRONOGRAMA_CONST+MIGRACAO'!MP$9))</f>
        <v>0</v>
      </c>
      <c r="NB77" s="139">
        <f>(COUNTIFS('Estruturante Móvel'!$M:$M,$B77,'Estruturante Móvel'!$AM:$AM,NB$4))-(COUNTIFS('Estruturante Móvel'!$M:$M,$B77,'Estruturante Móvel'!$AM:$AM,NB$4,'Estruturante Móvel'!$AQ:$AQ,"REPARO FO"))</f>
        <v>0</v>
      </c>
      <c r="NC77" s="140">
        <f>(COUNTIFS('Estruturante Móvel'!$M:$M,$B74,'Estruturante Móvel'!$C:$C,"&lt;&gt;PREVISTO",'Estruturante Móvel'!$G:$G,NB$4,'Estruturante Móvel'!$L:$L,'CRONOGRAMA_CONST+MIGRACAO'!MR$9))</f>
        <v>0</v>
      </c>
      <c r="ND77" s="139">
        <f>(COUNTIFS('Estruturante Móvel'!$M:$M,$B77,'Estruturante Móvel'!$AM:$AM,ND$4))-(COUNTIFS('Estruturante Móvel'!$M:$M,$B77,'Estruturante Móvel'!$AM:$AM,ND$4,'Estruturante Móvel'!$AQ:$AQ,"REPARO FO"))</f>
        <v>0</v>
      </c>
      <c r="NE77" s="140">
        <f>(COUNTIFS('Estruturante Móvel'!$M:$M,$B74,'Estruturante Móvel'!$C:$C,"&lt;&gt;PREVISTO",'Estruturante Móvel'!$G:$G,ND$4,'Estruturante Móvel'!$L:$L,'CRONOGRAMA_CONST+MIGRACAO'!MT$9))</f>
        <v>0</v>
      </c>
      <c r="NF77" s="139">
        <f>(COUNTIFS('Estruturante Móvel'!$M:$M,$B77,'Estruturante Móvel'!$AM:$AM,NF$4))-(COUNTIFS('Estruturante Móvel'!$M:$M,$B77,'Estruturante Móvel'!$AM:$AM,NF$4,'Estruturante Móvel'!$AQ:$AQ,"REPARO FO"))</f>
        <v>0</v>
      </c>
      <c r="NG77" s="140">
        <f>(COUNTIFS('Estruturante Móvel'!$M:$M,$B74,'Estruturante Móvel'!$C:$C,"&lt;&gt;PREVISTO",'Estruturante Móvel'!$G:$G,NF$4,'Estruturante Móvel'!$L:$L,'CRONOGRAMA_CONST+MIGRACAO'!MV$9))</f>
        <v>0</v>
      </c>
      <c r="NH77" s="139">
        <f>(COUNTIFS('Estruturante Móvel'!$M:$M,$B77,'Estruturante Móvel'!$AM:$AM,NH$4))-(COUNTIFS('Estruturante Móvel'!$M:$M,$B77,'Estruturante Móvel'!$AM:$AM,NH$4,'Estruturante Móvel'!$AQ:$AQ,"REPARO FO"))</f>
        <v>0</v>
      </c>
      <c r="NI77" s="140">
        <f>(COUNTIFS('Estruturante Móvel'!$M:$M,$B74,'Estruturante Móvel'!$C:$C,"&lt;&gt;PREVISTO",'Estruturante Móvel'!$G:$G,NH$4,'Estruturante Móvel'!$L:$L,'CRONOGRAMA_CONST+MIGRACAO'!MX$9))</f>
        <v>0</v>
      </c>
    </row>
    <row r="78" spans="1:373" collapsed="1">
      <c r="A78">
        <v>19</v>
      </c>
      <c r="B78" s="206" t="s">
        <v>463</v>
      </c>
      <c r="C78" s="164" t="s">
        <v>186</v>
      </c>
      <c r="D78" s="164">
        <f>COUNTIFS('Estruturante Móvel'!$M:$M,B78)</f>
        <v>24</v>
      </c>
      <c r="E78" s="164">
        <f>(COUNTIFS('Estruturante Móvel'!$M:$M,B78,'Estruturante Móvel'!$C:$C,"&lt;&gt;PREVISTO"))</f>
        <v>24</v>
      </c>
      <c r="F78" s="165">
        <f>(COUNTIFS('Estruturante Móvel'!$M:$M,B78,'Estruturante Móvel'!$C:$C,"PREVISTO"))</f>
        <v>0</v>
      </c>
      <c r="G78" s="165" t="str">
        <f>VLOOKUP(B78,'Estruturante Móvel'!M:X,12,0)</f>
        <v>TELEMONT MG</v>
      </c>
      <c r="H78" s="165" t="str">
        <f t="shared" si="384"/>
        <v>Concluído</v>
      </c>
      <c r="I78" s="166">
        <v>45566</v>
      </c>
      <c r="J78" s="160">
        <f t="shared" si="385"/>
        <v>1</v>
      </c>
      <c r="K78" s="157">
        <f t="shared" si="386"/>
        <v>24</v>
      </c>
      <c r="L78" s="139">
        <f>(COUNTIFS('Estruturante Móvel'!$M:$M,$B78,'Estruturante Móvel'!$AM:$AM,L$4))</f>
        <v>0</v>
      </c>
      <c r="M78" s="140">
        <f>(COUNTIFS('Estruturante Móvel'!$M:$M,$B78,'Estruturante Móvel'!$C:$C,"&lt;&gt;PREVISTO",'Estruturante Móvel'!$G:$G,L$4))</f>
        <v>0</v>
      </c>
      <c r="N78" s="139">
        <f>(COUNTIFS('Estruturante Móvel'!$M:$M,$B78,'Estruturante Móvel'!$AM:$AM,N$4))</f>
        <v>0</v>
      </c>
      <c r="O78" s="140">
        <f>(COUNTIFS('Estruturante Móvel'!$M:$M,$B78,'Estruturante Móvel'!$C:$C,"&lt;&gt;PREVISTO",'Estruturante Móvel'!$G:$G,N$4))</f>
        <v>0</v>
      </c>
      <c r="P78" s="139">
        <f>(COUNTIFS('Estruturante Móvel'!$M:$M,$B78,'Estruturante Móvel'!$AM:$AM,P$4))</f>
        <v>0</v>
      </c>
      <c r="Q78" s="140">
        <f>(COUNTIFS('Estruturante Móvel'!$M:$M,$B78,'Estruturante Móvel'!$C:$C,"&lt;&gt;PREVISTO",'Estruturante Móvel'!$G:$G,P$4))</f>
        <v>0</v>
      </c>
      <c r="R78" s="139">
        <f>(COUNTIFS('Estruturante Móvel'!$M:$M,$B78,'Estruturante Móvel'!$AM:$AM,R$4))</f>
        <v>0</v>
      </c>
      <c r="S78" s="140">
        <f>(COUNTIFS('Estruturante Móvel'!$M:$M,$B78,'Estruturante Móvel'!$C:$C,"&lt;&gt;PREVISTO",'Estruturante Móvel'!$G:$G,R$4))</f>
        <v>0</v>
      </c>
      <c r="T78" s="139">
        <f>(COUNTIFS('Estruturante Móvel'!$M:$M,$B78,'Estruturante Móvel'!$AM:$AM,T$4))</f>
        <v>0</v>
      </c>
      <c r="U78" s="140">
        <f>(COUNTIFS('Estruturante Móvel'!$M:$M,$B78,'Estruturante Móvel'!$C:$C,"&lt;&gt;PREVISTO",'Estruturante Móvel'!$G:$G,T$4))</f>
        <v>0</v>
      </c>
      <c r="V78" s="139">
        <f>(COUNTIFS('Estruturante Móvel'!$M:$M,$B78,'Estruturante Móvel'!$AM:$AM,V$4))</f>
        <v>0</v>
      </c>
      <c r="W78" s="140">
        <f>(COUNTIFS('Estruturante Móvel'!$M:$M,$B78,'Estruturante Móvel'!$C:$C,"&lt;&gt;PREVISTO",'Estruturante Móvel'!$G:$G,V$4))</f>
        <v>0</v>
      </c>
      <c r="X78" s="139">
        <f>(COUNTIFS('Estruturante Móvel'!$M:$M,$B78,'Estruturante Móvel'!$AM:$AM,X$4))</f>
        <v>0</v>
      </c>
      <c r="Y78" s="140">
        <f>(COUNTIFS('Estruturante Móvel'!$M:$M,$B78,'Estruturante Móvel'!$C:$C,"&lt;&gt;PREVISTO",'Estruturante Móvel'!$G:$G,X$4))</f>
        <v>0</v>
      </c>
      <c r="Z78" s="139">
        <f>(COUNTIFS('Estruturante Móvel'!$M:$M,$B78,'Estruturante Móvel'!$AM:$AM,Z$4))</f>
        <v>0</v>
      </c>
      <c r="AA78" s="140">
        <f>(COUNTIFS('Estruturante Móvel'!$M:$M,$B78,'Estruturante Móvel'!$C:$C,"&lt;&gt;PREVISTO",'Estruturante Móvel'!$G:$G,Z$4))</f>
        <v>0</v>
      </c>
      <c r="AB78" s="139">
        <f>(COUNTIFS('Estruturante Móvel'!$M:$M,$B78,'Estruturante Móvel'!$AM:$AM,AB$4))</f>
        <v>0</v>
      </c>
      <c r="AC78" s="140">
        <f>(COUNTIFS('Estruturante Móvel'!$M:$M,$B78,'Estruturante Móvel'!$C:$C,"&lt;&gt;PREVISTO",'Estruturante Móvel'!$G:$G,AB$4))</f>
        <v>0</v>
      </c>
      <c r="AD78" s="139">
        <f>(COUNTIFS('Estruturante Móvel'!$M:$M,$B78,'Estruturante Móvel'!$AM:$AM,AD$4))</f>
        <v>0</v>
      </c>
      <c r="AE78" s="140">
        <f>(COUNTIFS('Estruturante Móvel'!$M:$M,$B78,'Estruturante Móvel'!$C:$C,"&lt;&gt;PREVISTO",'Estruturante Móvel'!$G:$G,AD$4))</f>
        <v>0</v>
      </c>
      <c r="AF78" s="139">
        <f>(COUNTIFS('Estruturante Móvel'!$M:$M,$B78,'Estruturante Móvel'!$AM:$AM,AF$4))</f>
        <v>0</v>
      </c>
      <c r="AG78" s="140">
        <f>(COUNTIFS('Estruturante Móvel'!$M:$M,$B78,'Estruturante Móvel'!$C:$C,"&lt;&gt;PREVISTO",'Estruturante Móvel'!$G:$G,AF$4))</f>
        <v>0</v>
      </c>
      <c r="AH78" s="139">
        <f>(COUNTIFS('Estruturante Móvel'!$M:$M,$B78,'Estruturante Móvel'!$AM:$AM,AH$4))</f>
        <v>0</v>
      </c>
      <c r="AI78" s="140">
        <f>(COUNTIFS('Estruturante Móvel'!$M:$M,$B78,'Estruturante Móvel'!$C:$C,"&lt;&gt;PREVISTO",'Estruturante Móvel'!$G:$G,AH$4))</f>
        <v>0</v>
      </c>
      <c r="AJ78" s="139">
        <f>(COUNTIFS('Estruturante Móvel'!$M:$M,$B78,'Estruturante Móvel'!$AM:$AM,AJ$4))</f>
        <v>0</v>
      </c>
      <c r="AK78" s="140">
        <f>(COUNTIFS('Estruturante Móvel'!$M:$M,$B78,'Estruturante Móvel'!$C:$C,"&lt;&gt;PREVISTO",'Estruturante Móvel'!$G:$G,AJ$4))</f>
        <v>0</v>
      </c>
      <c r="AL78" s="139">
        <f>(COUNTIFS('Estruturante Móvel'!$M:$M,$B78,'Estruturante Móvel'!$AM:$AM,AL$4))</f>
        <v>0</v>
      </c>
      <c r="AM78" s="140">
        <f>(COUNTIFS('Estruturante Móvel'!$M:$M,$B78,'Estruturante Móvel'!$C:$C,"&lt;&gt;PREVISTO",'Estruturante Móvel'!$G:$G,AL$4))</f>
        <v>0</v>
      </c>
      <c r="AN78" s="139">
        <f>(COUNTIFS('Estruturante Móvel'!$M:$M,$B78,'Estruturante Móvel'!$AM:$AM,AN$4))</f>
        <v>0</v>
      </c>
      <c r="AO78" s="140">
        <f>(COUNTIFS('Estruturante Móvel'!$M:$M,$B78,'Estruturante Móvel'!$C:$C,"&lt;&gt;PREVISTO",'Estruturante Móvel'!$G:$G,AN$4))</f>
        <v>0</v>
      </c>
      <c r="AP78" s="139">
        <f>(COUNTIFS('Estruturante Móvel'!$M:$M,$B78,'Estruturante Móvel'!$AM:$AM,AP$4))</f>
        <v>0</v>
      </c>
      <c r="AQ78" s="140">
        <f>(COUNTIFS('Estruturante Móvel'!$M:$M,$B78,'Estruturante Móvel'!$C:$C,"&lt;&gt;PREVISTO",'Estruturante Móvel'!$G:$G,AP$4))</f>
        <v>0</v>
      </c>
      <c r="AR78" s="139">
        <f>(COUNTIFS('Estruturante Móvel'!$M:$M,$B78,'Estruturante Móvel'!$AM:$AM,AR$4))</f>
        <v>0</v>
      </c>
      <c r="AS78" s="140">
        <f>(COUNTIFS('Estruturante Móvel'!$M:$M,$B78,'Estruturante Móvel'!$C:$C,"&lt;&gt;PREVISTO",'Estruturante Móvel'!$G:$G,AR$4))</f>
        <v>0</v>
      </c>
      <c r="AT78" s="139">
        <f>(COUNTIFS('Estruturante Móvel'!$M:$M,$B78,'Estruturante Móvel'!$AM:$AM,AT$4))</f>
        <v>0</v>
      </c>
      <c r="AU78" s="140">
        <f>(COUNTIFS('Estruturante Móvel'!$M:$M,$B78,'Estruturante Móvel'!$C:$C,"&lt;&gt;PREVISTO",'Estruturante Móvel'!$G:$G,AT$4))</f>
        <v>0</v>
      </c>
      <c r="AV78" s="139">
        <f>(COUNTIFS('Estruturante Móvel'!$M:$M,$B78,'Estruturante Móvel'!$AM:$AM,AV$4))</f>
        <v>0</v>
      </c>
      <c r="AW78" s="140">
        <f>(COUNTIFS('Estruturante Móvel'!$M:$M,$B78,'Estruturante Móvel'!$C:$C,"&lt;&gt;PREVISTO",'Estruturante Móvel'!$G:$G,AV$4))</f>
        <v>0</v>
      </c>
      <c r="AX78" s="139">
        <f>(COUNTIFS('Estruturante Móvel'!$M:$M,$B78,'Estruturante Móvel'!$AM:$AM,AX$4))</f>
        <v>0</v>
      </c>
      <c r="AY78" s="140">
        <f>(COUNTIFS('Estruturante Móvel'!$M:$M,$B78,'Estruturante Móvel'!$C:$C,"&lt;&gt;PREVISTO",'Estruturante Móvel'!$G:$G,AX$4))</f>
        <v>0</v>
      </c>
      <c r="AZ78" s="139">
        <f>(COUNTIFS('Estruturante Móvel'!$M:$M,$B78,'Estruturante Móvel'!$AM:$AM,AZ$4))</f>
        <v>0</v>
      </c>
      <c r="BA78" s="140">
        <f>(COUNTIFS('Estruturante Móvel'!$M:$M,$B78,'Estruturante Móvel'!$C:$C,"&lt;&gt;PREVISTO",'Estruturante Móvel'!$G:$G,AZ$4))</f>
        <v>0</v>
      </c>
      <c r="BB78" s="139">
        <f>(COUNTIFS('Estruturante Móvel'!$M:$M,$B78,'Estruturante Móvel'!$AM:$AM,BB$4))</f>
        <v>0</v>
      </c>
      <c r="BC78" s="140">
        <f>(COUNTIFS('Estruturante Móvel'!$M:$M,$B78,'Estruturante Móvel'!$C:$C,"&lt;&gt;PREVISTO",'Estruturante Móvel'!$G:$G,BB$4))</f>
        <v>0</v>
      </c>
      <c r="BD78" s="139">
        <f>(COUNTIFS('Estruturante Móvel'!$M:$M,$B78,'Estruturante Móvel'!$AM:$AM,BD$4))</f>
        <v>0</v>
      </c>
      <c r="BE78" s="140">
        <f>(COUNTIFS('Estruturante Móvel'!$M:$M,$B78,'Estruturante Móvel'!$C:$C,"&lt;&gt;PREVISTO",'Estruturante Móvel'!$G:$G,BD$4))</f>
        <v>0</v>
      </c>
      <c r="BF78" s="139">
        <f>(COUNTIFS('Estruturante Móvel'!$M:$M,$B78,'Estruturante Móvel'!$AM:$AM,BF$4))</f>
        <v>0</v>
      </c>
      <c r="BG78" s="140">
        <f>(COUNTIFS('Estruturante Móvel'!$M:$M,$B78,'Estruturante Móvel'!$C:$C,"&lt;&gt;PREVISTO",'Estruturante Móvel'!$G:$G,BF$4))</f>
        <v>0</v>
      </c>
      <c r="BH78" s="139">
        <f>(COUNTIFS('Estruturante Móvel'!$M:$M,$B78,'Estruturante Móvel'!$AM:$AM,BH$4))</f>
        <v>0</v>
      </c>
      <c r="BI78" s="140">
        <f>(COUNTIFS('Estruturante Móvel'!$M:$M,$B78,'Estruturante Móvel'!$C:$C,"&lt;&gt;PREVISTO",'Estruturante Móvel'!$G:$G,BH$4))</f>
        <v>0</v>
      </c>
      <c r="BJ78" s="139">
        <f>(COUNTIFS('Estruturante Móvel'!$M:$M,$B78,'Estruturante Móvel'!$AM:$AM,BJ$4))</f>
        <v>0</v>
      </c>
      <c r="BK78" s="140">
        <f>(COUNTIFS('Estruturante Móvel'!$M:$M,$B78,'Estruturante Móvel'!$C:$C,"&lt;&gt;PREVISTO",'Estruturante Móvel'!$G:$G,BJ$4))</f>
        <v>0</v>
      </c>
      <c r="BL78" s="139">
        <f>(COUNTIFS('Estruturante Móvel'!$M:$M,$B78,'Estruturante Móvel'!$AM:$AM,BL$4))</f>
        <v>0</v>
      </c>
      <c r="BM78" s="140">
        <f>(COUNTIFS('Estruturante Móvel'!$M:$M,$B78,'Estruturante Móvel'!$C:$C,"&lt;&gt;PREVISTO",'Estruturante Móvel'!$G:$G,BL$4))</f>
        <v>0</v>
      </c>
      <c r="BN78" s="139">
        <f>(COUNTIFS('Estruturante Móvel'!$M:$M,$B78,'Estruturante Móvel'!$AM:$AM,BN$4))</f>
        <v>0</v>
      </c>
      <c r="BO78" s="140">
        <f>(COUNTIFS('Estruturante Móvel'!$M:$M,$B78,'Estruturante Móvel'!$C:$C,"&lt;&gt;PREVISTO",'Estruturante Móvel'!$G:$G,BN$4))</f>
        <v>0</v>
      </c>
      <c r="BP78" s="139">
        <f>(COUNTIFS('Estruturante Móvel'!$M:$M,$B78,'Estruturante Móvel'!$AM:$AM,BP$4))</f>
        <v>0</v>
      </c>
      <c r="BQ78" s="140">
        <f>(COUNTIFS('Estruturante Móvel'!$M:$M,$B78,'Estruturante Móvel'!$C:$C,"&lt;&gt;PREVISTO",'Estruturante Móvel'!$G:$G,BP$4))</f>
        <v>0</v>
      </c>
      <c r="BR78" s="139">
        <f>(COUNTIFS('Estruturante Móvel'!$M:$M,$B78,'Estruturante Móvel'!$AM:$AM,BR$4))</f>
        <v>0</v>
      </c>
      <c r="BS78" s="140">
        <f>(COUNTIFS('Estruturante Móvel'!$M:$M,$B78,'Estruturante Móvel'!$C:$C,"&lt;&gt;PREVISTO",'Estruturante Móvel'!$G:$G,BR$4))</f>
        <v>0</v>
      </c>
      <c r="BT78" s="139">
        <f>(COUNTIFS('Estruturante Móvel'!$M:$M,$B78,'Estruturante Móvel'!$AM:$AM,BT$4))-(COUNTIFS('Estruturante Móvel'!$M:$M,$B78,'Estruturante Móvel'!$AM:$AM,BT$4,'Estruturante Móvel'!$AQ:$AQ,"REPARO FO"))</f>
        <v>0</v>
      </c>
      <c r="BU78" s="140">
        <f>(COUNTIFS('Estruturante Móvel'!$M:$M,$B78,'Estruturante Móvel'!$C:$C,"&lt;&gt;PREVISTO",'Estruturante Móvel'!$G:$G,BT$4))</f>
        <v>0</v>
      </c>
      <c r="BV78" s="139">
        <f>(COUNTIFS('Estruturante Móvel'!$M:$M,$B78,'Estruturante Móvel'!$AM:$AM,BV$4))-(COUNTIFS('Estruturante Móvel'!$M:$M,$B78,'Estruturante Móvel'!$AM:$AM,BV$4,'Estruturante Móvel'!$AQ:$AQ,"REPARO FO"))</f>
        <v>0</v>
      </c>
      <c r="BW78" s="140">
        <f>(COUNTIFS('Estruturante Móvel'!$M:$M,$B78,'Estruturante Móvel'!$C:$C,"&lt;&gt;PREVISTO",'Estruturante Móvel'!$G:$G,BV$4))</f>
        <v>0</v>
      </c>
      <c r="BX78" s="139">
        <f>(COUNTIFS('Estruturante Móvel'!$M:$M,$B78,'Estruturante Móvel'!$AM:$AM,BX$4))-(COUNTIFS('Estruturante Móvel'!$M:$M,$B78,'Estruturante Móvel'!$AM:$AM,BX$4,'Estruturante Móvel'!$AQ:$AQ,"REPARO FO"))</f>
        <v>0</v>
      </c>
      <c r="BY78" s="140">
        <f>(COUNTIFS('Estruturante Móvel'!$M:$M,$B78,'Estruturante Móvel'!$C:$C,"&lt;&gt;PREVISTO",'Estruturante Móvel'!$G:$G,BX$4))</f>
        <v>0</v>
      </c>
      <c r="BZ78" s="139">
        <f>(COUNTIFS('Estruturante Móvel'!$M:$M,$B78,'Estruturante Móvel'!$AM:$AM,BZ$4))-(COUNTIFS('Estruturante Móvel'!$M:$M,$B78,'Estruturante Móvel'!$AM:$AM,BZ$4,'Estruturante Móvel'!$AQ:$AQ,"REPARO FO"))</f>
        <v>0</v>
      </c>
      <c r="CA78" s="140">
        <f>(COUNTIFS('Estruturante Móvel'!$M:$M,$B78,'Estruturante Móvel'!$C:$C,"&lt;&gt;PREVISTO",'Estruturante Móvel'!$G:$G,BZ$4))</f>
        <v>0</v>
      </c>
      <c r="CB78" s="139">
        <f>(COUNTIFS('Estruturante Móvel'!$M:$M,$B78,'Estruturante Móvel'!$AM:$AM,CB$4))-(COUNTIFS('Estruturante Móvel'!$M:$M,$B78,'Estruturante Móvel'!$AM:$AM,CB$4,'Estruturante Móvel'!$AQ:$AQ,"REPARO FO"))</f>
        <v>0</v>
      </c>
      <c r="CC78" s="140">
        <f>(COUNTIFS('Estruturante Móvel'!$M:$M,$B78,'Estruturante Móvel'!$C:$C,"&lt;&gt;PREVISTO",'Estruturante Móvel'!$G:$G,CB$4))</f>
        <v>0</v>
      </c>
      <c r="CD78" s="139">
        <f>(COUNTIFS('Estruturante Móvel'!$M:$M,$B78,'Estruturante Móvel'!$AM:$AM,CD$4))-(COUNTIFS('Estruturante Móvel'!$M:$M,$B78,'Estruturante Móvel'!$AM:$AM,CD$4,'Estruturante Móvel'!$AQ:$AQ,"REPARO FO"))</f>
        <v>0</v>
      </c>
      <c r="CE78" s="140">
        <f>(COUNTIFS('Estruturante Móvel'!$M:$M,$B78,'Estruturante Móvel'!$C:$C,"&lt;&gt;PREVISTO",'Estruturante Móvel'!$G:$G,CD$4))</f>
        <v>0</v>
      </c>
      <c r="CF78" s="139">
        <f>(COUNTIFS('Estruturante Móvel'!$M:$M,$B78,'Estruturante Móvel'!$AM:$AM,CF$4))-(COUNTIFS('Estruturante Móvel'!$M:$M,$B78,'Estruturante Móvel'!$AM:$AM,CF$4,'Estruturante Móvel'!$AQ:$AQ,"REPARO FO"))</f>
        <v>0</v>
      </c>
      <c r="CG78" s="140">
        <f>(COUNTIFS('Estruturante Móvel'!$M:$M,$B78,'Estruturante Móvel'!$C:$C,"&lt;&gt;PREVISTO",'Estruturante Móvel'!$G:$G,CF$4))</f>
        <v>0</v>
      </c>
      <c r="CH78" s="139">
        <f>(COUNTIFS('Estruturante Móvel'!$M:$M,$B78,'Estruturante Móvel'!$AM:$AM,CH$4))-(COUNTIFS('Estruturante Móvel'!$M:$M,$B78,'Estruturante Móvel'!$AM:$AM,CH$4,'Estruturante Móvel'!$AQ:$AQ,"REPARO FO"))</f>
        <v>0</v>
      </c>
      <c r="CI78" s="140">
        <f>(COUNTIFS('Estruturante Móvel'!$M:$M,$B78,'Estruturante Móvel'!$C:$C,"&lt;&gt;PREVISTO",'Estruturante Móvel'!$G:$G,CH$4))</f>
        <v>0</v>
      </c>
      <c r="CJ78" s="139">
        <f>(COUNTIFS('Estruturante Móvel'!$M:$M,$B78,'Estruturante Móvel'!$AM:$AM,CJ$4))-(COUNTIFS('Estruturante Móvel'!$M:$M,$B78,'Estruturante Móvel'!$AM:$AM,CJ$4,'Estruturante Móvel'!$AQ:$AQ,"REPARO FO"))</f>
        <v>0</v>
      </c>
      <c r="CK78" s="140">
        <f>(COUNTIFS('Estruturante Móvel'!$M:$M,$B78,'Estruturante Móvel'!$C:$C,"&lt;&gt;PREVISTO",'Estruturante Móvel'!$G:$G,CJ$4))</f>
        <v>0</v>
      </c>
      <c r="CL78" s="139">
        <f>(COUNTIFS('Estruturante Móvel'!$M:$M,$B78,'Estruturante Móvel'!$AM:$AM,CL$4))-(COUNTIFS('Estruturante Móvel'!$M:$M,$B78,'Estruturante Móvel'!$AM:$AM,CL$4,'Estruturante Móvel'!$AQ:$AQ,"REPARO FO"))</f>
        <v>0</v>
      </c>
      <c r="CM78" s="140">
        <f>(COUNTIFS('Estruturante Móvel'!$M:$M,$B78,'Estruturante Móvel'!$C:$C,"&lt;&gt;PREVISTO",'Estruturante Móvel'!$G:$G,CL$4))</f>
        <v>0</v>
      </c>
      <c r="CN78" s="139">
        <f>(COUNTIFS('Estruturante Móvel'!$M:$M,$B78,'Estruturante Móvel'!$AM:$AM,CN$4))-(COUNTIFS('Estruturante Móvel'!$M:$M,$B78,'Estruturante Móvel'!$AM:$AM,CN$4,'Estruturante Móvel'!$AQ:$AQ,"REPARO FO"))</f>
        <v>1</v>
      </c>
      <c r="CO78" s="140">
        <f>(COUNTIFS('Estruturante Móvel'!$M:$M,$B78,'Estruturante Móvel'!$C:$C,"&lt;&gt;PREVISTO",'Estruturante Móvel'!$G:$G,CN$4))</f>
        <v>0</v>
      </c>
      <c r="CP78" s="139">
        <f>(COUNTIFS('Estruturante Móvel'!$M:$M,$B78,'Estruturante Móvel'!$AM:$AM,CP$4))-(COUNTIFS('Estruturante Móvel'!$M:$M,$B78,'Estruturante Móvel'!$AM:$AM,CP$4,'Estruturante Móvel'!$AQ:$AQ,"REPARO FO"))</f>
        <v>0</v>
      </c>
      <c r="CQ78" s="140">
        <f>(COUNTIFS('Estruturante Móvel'!$M:$M,$B78,'Estruturante Móvel'!$C:$C,"&lt;&gt;PREVISTO",'Estruturante Móvel'!$G:$G,CP$4))</f>
        <v>0</v>
      </c>
      <c r="CR78" s="139">
        <f>(COUNTIFS('Estruturante Móvel'!$M:$M,$B78,'Estruturante Móvel'!$AM:$AM,CR$4))-(COUNTIFS('Estruturante Móvel'!$M:$M,$B78,'Estruturante Móvel'!$AM:$AM,CR$4,'Estruturante Móvel'!$AQ:$AQ,"REPARO FO"))</f>
        <v>0</v>
      </c>
      <c r="CS78" s="140">
        <f>(COUNTIFS('Estruturante Móvel'!$M:$M,$B78,'Estruturante Móvel'!$C:$C,"&lt;&gt;PREVISTO",'Estruturante Móvel'!$G:$G,CR$4))</f>
        <v>0</v>
      </c>
      <c r="CT78" s="139">
        <f>(COUNTIFS('Estruturante Móvel'!$M:$M,$B78,'Estruturante Móvel'!$AM:$AM,CT$4))-(COUNTIFS('Estruturante Móvel'!$M:$M,$B78,'Estruturante Móvel'!$AM:$AM,CT$4,'Estruturante Móvel'!$AQ:$AQ,"REPARO FO"))</f>
        <v>0</v>
      </c>
      <c r="CU78" s="140">
        <f>(COUNTIFS('Estruturante Móvel'!$M:$M,$B78,'Estruturante Móvel'!$C:$C,"&lt;&gt;PREVISTO",'Estruturante Móvel'!$G:$G,CT$4))</f>
        <v>0</v>
      </c>
      <c r="CV78" s="139">
        <f>(COUNTIFS('Estruturante Móvel'!$M:$M,$B78,'Estruturante Móvel'!$AM:$AM,CV$4))-(COUNTIFS('Estruturante Móvel'!$M:$M,$B78,'Estruturante Móvel'!$AM:$AM,CV$4,'Estruturante Móvel'!$AQ:$AQ,"REPARO FO"))</f>
        <v>0</v>
      </c>
      <c r="CW78" s="140">
        <f>(COUNTIFS('Estruturante Móvel'!$M:$M,$B78,'Estruturante Móvel'!$C:$C,"&lt;&gt;PREVISTO",'Estruturante Móvel'!$G:$G,CV$4))</f>
        <v>0</v>
      </c>
      <c r="CX78" s="139">
        <f>(COUNTIFS('Estruturante Móvel'!$M:$M,$B78,'Estruturante Móvel'!$AM:$AM,CX$4))-(COUNTIFS('Estruturante Móvel'!$M:$M,$B78,'Estruturante Móvel'!$AM:$AM,CX$4,'Estruturante Móvel'!$AQ:$AQ,"REPARO FO"))</f>
        <v>0</v>
      </c>
      <c r="CY78" s="140">
        <f>(COUNTIFS('Estruturante Móvel'!$M:$M,$B78,'Estruturante Móvel'!$C:$C,"&lt;&gt;PREVISTO",'Estruturante Móvel'!$G:$G,CX$4))</f>
        <v>0</v>
      </c>
      <c r="CZ78" s="139">
        <f>(COUNTIFS('Estruturante Móvel'!$M:$M,$B78,'Estruturante Móvel'!$AM:$AM,CZ$4))-(COUNTIFS('Estruturante Móvel'!$M:$M,$B78,'Estruturante Móvel'!$AM:$AM,CZ$4,'Estruturante Móvel'!$AQ:$AQ,"REPARO FO"))</f>
        <v>2</v>
      </c>
      <c r="DA78" s="140">
        <f>(COUNTIFS('Estruturante Móvel'!$M:$M,$B78,'Estruturante Móvel'!$C:$C,"&lt;&gt;PREVISTO",'Estruturante Móvel'!$G:$G,CZ$4))</f>
        <v>0</v>
      </c>
      <c r="DB78" s="139">
        <f>(COUNTIFS('Estruturante Móvel'!$M:$M,$B78,'Estruturante Móvel'!$AM:$AM,DB$4))-(COUNTIFS('Estruturante Móvel'!$M:$M,$B78,'Estruturante Móvel'!$AM:$AM,DB$4,'Estruturante Móvel'!$AQ:$AQ,"REPARO FO"))</f>
        <v>0</v>
      </c>
      <c r="DC78" s="140">
        <f>(COUNTIFS('Estruturante Móvel'!$M:$M,$B78,'Estruturante Móvel'!$C:$C,"&lt;&gt;PREVISTO",'Estruturante Móvel'!$G:$G,DB$4))</f>
        <v>0</v>
      </c>
      <c r="DD78" s="139">
        <f>(COUNTIFS('Estruturante Móvel'!$M:$M,$B78,'Estruturante Móvel'!$AM:$AM,DD$4))-(COUNTIFS('Estruturante Móvel'!$M:$M,$B78,'Estruturante Móvel'!$AM:$AM,DD$4,'Estruturante Móvel'!$AQ:$AQ,"REPARO FO"))</f>
        <v>0</v>
      </c>
      <c r="DE78" s="140">
        <f>(COUNTIFS('Estruturante Móvel'!$M:$M,$B78,'Estruturante Móvel'!$C:$C,"&lt;&gt;PREVISTO",'Estruturante Móvel'!$G:$G,DD$4))</f>
        <v>0</v>
      </c>
      <c r="DF78" s="139">
        <f>(COUNTIFS('Estruturante Móvel'!$M:$M,$B78,'Estruturante Móvel'!$AM:$AM,DF$4))-(COUNTIFS('Estruturante Móvel'!$M:$M,$B78,'Estruturante Móvel'!$AM:$AM,DF$4,'Estruturante Móvel'!$AQ:$AQ,"REPARO FO"))</f>
        <v>0</v>
      </c>
      <c r="DG78" s="140">
        <f>(COUNTIFS('Estruturante Móvel'!$M:$M,$B78,'Estruturante Móvel'!$C:$C,"&lt;&gt;PREVISTO",'Estruturante Móvel'!$G:$G,DF$4))</f>
        <v>0</v>
      </c>
      <c r="DH78" s="139">
        <f>(COUNTIFS('Estruturante Móvel'!$M:$M,$B78,'Estruturante Móvel'!$AM:$AM,DH$4))-(COUNTIFS('Estruturante Móvel'!$M:$M,$B78,'Estruturante Móvel'!$AM:$AM,DH$4,'Estruturante Móvel'!$AQ:$AQ,"REPARO FO"))</f>
        <v>0</v>
      </c>
      <c r="DI78" s="140">
        <f>(COUNTIFS('Estruturante Móvel'!$M:$M,$B78,'Estruturante Móvel'!$C:$C,"&lt;&gt;PREVISTO",'Estruturante Móvel'!$G:$G,DH$4))</f>
        <v>0</v>
      </c>
      <c r="DJ78" s="139">
        <f>(COUNTIFS('Estruturante Móvel'!$M:$M,$B78,'Estruturante Móvel'!$AM:$AM,DJ$4))-(COUNTIFS('Estruturante Móvel'!$M:$M,$B78,'Estruturante Móvel'!$AM:$AM,DJ$4,'Estruturante Móvel'!$AQ:$AQ,"REPARO FO"))</f>
        <v>0</v>
      </c>
      <c r="DK78" s="140">
        <f>(COUNTIFS('Estruturante Móvel'!$M:$M,$B78,'Estruturante Móvel'!$C:$C,"&lt;&gt;PREVISTO",'Estruturante Móvel'!$G:$G,DJ$4))</f>
        <v>0</v>
      </c>
      <c r="DL78" s="139">
        <f>(COUNTIFS('Estruturante Móvel'!$M:$M,$B78,'Estruturante Móvel'!$AM:$AM,DL$4))-(COUNTIFS('Estruturante Móvel'!$M:$M,$B78,'Estruturante Móvel'!$AM:$AM,DL$4,'Estruturante Móvel'!$AQ:$AQ,"REPARO FO"))</f>
        <v>6</v>
      </c>
      <c r="DM78" s="140">
        <f>(COUNTIFS('Estruturante Móvel'!$M:$M,$B78,'Estruturante Móvel'!$C:$C,"&lt;&gt;PREVISTO",'Estruturante Móvel'!$G:$G,DL$4))</f>
        <v>2</v>
      </c>
      <c r="DN78" s="139">
        <f>(COUNTIFS('Estruturante Móvel'!$M:$M,$B78,'Estruturante Móvel'!$AM:$AM,DN$4))-(COUNTIFS('Estruturante Móvel'!$M:$M,$B78,'Estruturante Móvel'!$AM:$AM,DN$4,'Estruturante Móvel'!$AQ:$AQ,"REPARO FO"))</f>
        <v>1</v>
      </c>
      <c r="DO78" s="140">
        <f>(COUNTIFS('Estruturante Móvel'!$M:$M,$B78,'Estruturante Móvel'!$C:$C,"&lt;&gt;PREVISTO",'Estruturante Móvel'!$G:$G,DN$4))</f>
        <v>2</v>
      </c>
      <c r="DP78" s="139">
        <f>(COUNTIFS('Estruturante Móvel'!$M:$M,$B78,'Estruturante Móvel'!$AM:$AM,DP$4))-(COUNTIFS('Estruturante Móvel'!$M:$M,$B78,'Estruturante Móvel'!$AM:$AM,DP$4,'Estruturante Móvel'!$AQ:$AQ,"REPARO FO"))</f>
        <v>0</v>
      </c>
      <c r="DQ78" s="140">
        <f>(COUNTIFS('Estruturante Móvel'!$M:$M,$B78,'Estruturante Móvel'!$C:$C,"&lt;&gt;PREVISTO",'Estruturante Móvel'!$G:$G,DP$4))</f>
        <v>0</v>
      </c>
      <c r="DR78" s="139">
        <f>(COUNTIFS('Estruturante Móvel'!$M:$M,$B78,'Estruturante Móvel'!$AM:$AM,DR$4))-(COUNTIFS('Estruturante Móvel'!$M:$M,$B78,'Estruturante Móvel'!$AM:$AM,DR$4,'Estruturante Móvel'!$AQ:$AQ,"REPARO FO"))</f>
        <v>0</v>
      </c>
      <c r="DS78" s="140">
        <f>(COUNTIFS('Estruturante Móvel'!$M:$M,$B78,'Estruturante Móvel'!$C:$C,"&lt;&gt;PREVISTO",'Estruturante Móvel'!$G:$G,DR$4))</f>
        <v>0</v>
      </c>
      <c r="DT78" s="139">
        <f>(COUNTIFS('Estruturante Móvel'!$M:$M,$B78,'Estruturante Móvel'!$AM:$AM,DT$4))-(COUNTIFS('Estruturante Móvel'!$M:$M,$B78,'Estruturante Móvel'!$AM:$AM,DT$4,'Estruturante Móvel'!$AQ:$AQ,"REPARO FO"))</f>
        <v>0</v>
      </c>
      <c r="DU78" s="140">
        <f>(COUNTIFS('Estruturante Móvel'!$M:$M,$B78,'Estruturante Móvel'!$C:$C,"&lt;&gt;PREVISTO",'Estruturante Móvel'!$G:$G,DT$4))</f>
        <v>0</v>
      </c>
      <c r="DV78" s="139">
        <f>(COUNTIFS('Estruturante Móvel'!$M:$M,$B78,'Estruturante Móvel'!$AM:$AM,DV$4))-(COUNTIFS('Estruturante Móvel'!$M:$M,$B78,'Estruturante Móvel'!$AM:$AM,DV$4,'Estruturante Móvel'!$AQ:$AQ,"REPARO FO"))</f>
        <v>0</v>
      </c>
      <c r="DW78" s="140">
        <f>(COUNTIFS('Estruturante Móvel'!$M:$M,$B78,'Estruturante Móvel'!$C:$C,"&lt;&gt;PREVISTO",'Estruturante Móvel'!$G:$G,DV$4))</f>
        <v>1</v>
      </c>
      <c r="DX78" s="139">
        <f>(COUNTIFS('Estruturante Móvel'!$M:$M,$B78,'Estruturante Móvel'!$AM:$AM,DX$4))-(COUNTIFS('Estruturante Móvel'!$M:$M,$B78,'Estruturante Móvel'!$AM:$AM,DX$4,'Estruturante Móvel'!$AQ:$AQ,"REPARO FO"))</f>
        <v>0</v>
      </c>
      <c r="DY78" s="140">
        <f>(COUNTIFS('Estruturante Móvel'!$M:$M,$B78,'Estruturante Móvel'!$C:$C,"&lt;&gt;PREVISTO",'Estruturante Móvel'!$G:$G,DX$4))</f>
        <v>0</v>
      </c>
      <c r="DZ78" s="139">
        <f>(COUNTIFS('Estruturante Móvel'!$M:$M,$B78,'Estruturante Móvel'!$AM:$AM,DZ$4))-(COUNTIFS('Estruturante Móvel'!$M:$M,$B78,'Estruturante Móvel'!$AM:$AM,DZ$4,'Estruturante Móvel'!$AQ:$AQ,"REPARO FO"))</f>
        <v>0</v>
      </c>
      <c r="EA78" s="140">
        <f>(COUNTIFS('Estruturante Móvel'!$M:$M,$B78,'Estruturante Móvel'!$C:$C,"&lt;&gt;PREVISTO",'Estruturante Móvel'!$G:$G,DZ$4))</f>
        <v>1</v>
      </c>
      <c r="EB78" s="139">
        <f>(COUNTIFS('Estruturante Móvel'!$M:$M,$B78,'Estruturante Móvel'!$AM:$AM,EB$4))-(COUNTIFS('Estruturante Móvel'!$M:$M,$B78,'Estruturante Móvel'!$AM:$AM,EB$4,'Estruturante Móvel'!$AQ:$AQ,"REPARO FO"))</f>
        <v>0</v>
      </c>
      <c r="EC78" s="140">
        <f>(COUNTIFS('Estruturante Móvel'!$M:$M,$B78,'Estruturante Móvel'!$C:$C,"&lt;&gt;PREVISTO",'Estruturante Móvel'!$G:$G,EB$4))</f>
        <v>0</v>
      </c>
      <c r="ED78" s="139">
        <f>(COUNTIFS('Estruturante Móvel'!$M:$M,$B78,'Estruturante Móvel'!$AM:$AM,ED$4))-(COUNTIFS('Estruturante Móvel'!$M:$M,$B78,'Estruturante Móvel'!$AM:$AM,ED$4,'Estruturante Móvel'!$AQ:$AQ,"REPARO FO"))</f>
        <v>0</v>
      </c>
      <c r="EE78" s="140">
        <f>(COUNTIFS('Estruturante Móvel'!$M:$M,$B78,'Estruturante Móvel'!$C:$C,"&lt;&gt;PREVISTO",'Estruturante Móvel'!$G:$G,ED$4))</f>
        <v>0</v>
      </c>
      <c r="EF78" s="139">
        <f>(COUNTIFS('Estruturante Móvel'!$M:$M,$B78,'Estruturante Móvel'!$AM:$AM,EF$4))-(COUNTIFS('Estruturante Móvel'!$M:$M,$B78,'Estruturante Móvel'!$AM:$AM,EF$4,'Estruturante Móvel'!$AQ:$AQ,"REPARO FO"))</f>
        <v>0</v>
      </c>
      <c r="EG78" s="140">
        <f>(COUNTIFS('Estruturante Móvel'!$M:$M,$B78,'Estruturante Móvel'!$C:$C,"&lt;&gt;PREVISTO",'Estruturante Móvel'!$G:$G,EF$4))</f>
        <v>0</v>
      </c>
      <c r="EH78" s="139">
        <f>(COUNTIFS('Estruturante Móvel'!$M:$M,$B78,'Estruturante Móvel'!$AM:$AM,EH$4))-(COUNTIFS('Estruturante Móvel'!$M:$M,$B78,'Estruturante Móvel'!$AM:$AM,EH$4,'Estruturante Móvel'!$AQ:$AQ,"REPARO FO"))</f>
        <v>0</v>
      </c>
      <c r="EI78" s="140">
        <f>(COUNTIFS('Estruturante Móvel'!$M:$M,$B78,'Estruturante Móvel'!$C:$C,"&lt;&gt;PREVISTO",'Estruturante Móvel'!$G:$G,EH$4))</f>
        <v>0</v>
      </c>
      <c r="EJ78" s="139">
        <f>(COUNTIFS('Estruturante Móvel'!$M:$M,$B78,'Estruturante Móvel'!$AM:$AM,EJ$4))-(COUNTIFS('Estruturante Móvel'!$M:$M,$B78,'Estruturante Móvel'!$AM:$AM,EJ$4,'Estruturante Móvel'!$AQ:$AQ,"REPARO FO"))</f>
        <v>0</v>
      </c>
      <c r="EK78" s="140">
        <f>(COUNTIFS('Estruturante Móvel'!$M:$M,$B78,'Estruturante Móvel'!$C:$C,"&lt;&gt;PREVISTO",'Estruturante Móvel'!$G:$G,EJ$4))</f>
        <v>0</v>
      </c>
      <c r="EL78" s="139">
        <f>(COUNTIFS('Estruturante Móvel'!$M:$M,$B78,'Estruturante Móvel'!$AM:$AM,EL$4))-(COUNTIFS('Estruturante Móvel'!$M:$M,$B78,'Estruturante Móvel'!$AM:$AM,EL$4,'Estruturante Móvel'!$AQ:$AQ,"REPARO FO"))</f>
        <v>0</v>
      </c>
      <c r="EM78" s="140">
        <f>(COUNTIFS('Estruturante Móvel'!$M:$M,$B78,'Estruturante Móvel'!$C:$C,"&lt;&gt;PREVISTO",'Estruturante Móvel'!$G:$G,EL$4))</f>
        <v>1</v>
      </c>
      <c r="EN78" s="139">
        <f>(COUNTIFS('Estruturante Móvel'!$M:$M,$B78,'Estruturante Móvel'!$AM:$AM,EN$4))-(COUNTIFS('Estruturante Móvel'!$M:$M,$B78,'Estruturante Móvel'!$AM:$AM,EN$4,'Estruturante Móvel'!$AQ:$AQ,"REPARO FO"))</f>
        <v>0</v>
      </c>
      <c r="EO78" s="140">
        <f>(COUNTIFS('Estruturante Móvel'!$M:$M,$B78,'Estruturante Móvel'!$C:$C,"&lt;&gt;PREVISTO",'Estruturante Móvel'!$G:$G,EN$4))</f>
        <v>0</v>
      </c>
      <c r="EP78" s="139">
        <f>(COUNTIFS('Estruturante Móvel'!$M:$M,$B78,'Estruturante Móvel'!$AM:$AM,EP$4))-(COUNTIFS('Estruturante Móvel'!$M:$M,$B78,'Estruturante Móvel'!$AM:$AM,EP$4,'Estruturante Móvel'!$AQ:$AQ,"REPARO FO"))</f>
        <v>0</v>
      </c>
      <c r="EQ78" s="140">
        <f>(COUNTIFS('Estruturante Móvel'!$M:$M,$B78,'Estruturante Móvel'!$C:$C,"&lt;&gt;PREVISTO",'Estruturante Móvel'!$G:$G,EP$4))</f>
        <v>0</v>
      </c>
      <c r="ER78" s="139">
        <f>(COUNTIFS('Estruturante Móvel'!$M:$M,$B78,'Estruturante Móvel'!$AM:$AM,ER$4))-(COUNTIFS('Estruturante Móvel'!$M:$M,$B78,'Estruturante Móvel'!$AM:$AM,ER$4,'Estruturante Móvel'!$AQ:$AQ,"REPARO FO"))</f>
        <v>0</v>
      </c>
      <c r="ES78" s="140">
        <f>(COUNTIFS('Estruturante Móvel'!$M:$M,$B78,'Estruturante Móvel'!$C:$C,"&lt;&gt;PREVISTO",'Estruturante Móvel'!$G:$G,ER$4))</f>
        <v>0</v>
      </c>
      <c r="ET78" s="139">
        <f>(COUNTIFS('Estruturante Móvel'!$M:$M,$B78,'Estruturante Móvel'!$AM:$AM,ET$4))-(COUNTIFS('Estruturante Móvel'!$M:$M,$B78,'Estruturante Móvel'!$AM:$AM,ET$4,'Estruturante Móvel'!$AQ:$AQ,"REPARO FO"))</f>
        <v>0</v>
      </c>
      <c r="EU78" s="140">
        <f>(COUNTIFS('Estruturante Móvel'!$M:$M,$B78,'Estruturante Móvel'!$C:$C,"&lt;&gt;PREVISTO",'Estruturante Móvel'!$G:$G,ET$4))</f>
        <v>0</v>
      </c>
      <c r="EV78" s="139">
        <f>(COUNTIFS('Estruturante Móvel'!$M:$M,$B78,'Estruturante Móvel'!$AM:$AM,EV$4))-(COUNTIFS('Estruturante Móvel'!$M:$M,$B78,'Estruturante Móvel'!$AM:$AM,EV$4,'Estruturante Móvel'!$AQ:$AQ,"REPARO FO"))</f>
        <v>0</v>
      </c>
      <c r="EW78" s="140">
        <f>(COUNTIFS('Estruturante Móvel'!$M:$M,$B78,'Estruturante Móvel'!$C:$C,"&lt;&gt;PREVISTO",'Estruturante Móvel'!$G:$G,EV$4))</f>
        <v>0</v>
      </c>
      <c r="EX78" s="139">
        <f>(COUNTIFS('Estruturante Móvel'!$M:$M,$B78,'Estruturante Móvel'!$AM:$AM,EX$4))-(COUNTIFS('Estruturante Móvel'!$M:$M,$B78,'Estruturante Móvel'!$AM:$AM,EX$4,'Estruturante Móvel'!$AQ:$AQ,"REPARO FO"))</f>
        <v>0</v>
      </c>
      <c r="EY78" s="140">
        <f>(COUNTIFS('Estruturante Móvel'!$M:$M,$B78,'Estruturante Móvel'!$C:$C,"&lt;&gt;PREVISTO",'Estruturante Móvel'!$G:$G,EX$4))</f>
        <v>1</v>
      </c>
      <c r="EZ78" s="139">
        <f>(COUNTIFS('Estruturante Móvel'!$M:$M,$B78,'Estruturante Móvel'!$AM:$AM,EZ$4))-(COUNTIFS('Estruturante Móvel'!$M:$M,$B78,'Estruturante Móvel'!$AM:$AM,EZ$4,'Estruturante Móvel'!$AQ:$AQ,"REPARO FO"))</f>
        <v>0</v>
      </c>
      <c r="FA78" s="140">
        <f>(COUNTIFS('Estruturante Móvel'!$M:$M,$B78,'Estruturante Móvel'!$C:$C,"&lt;&gt;PREVISTO",'Estruturante Móvel'!$G:$G,EZ$4))</f>
        <v>0</v>
      </c>
      <c r="FB78" s="139">
        <f>(COUNTIFS('Estruturante Móvel'!$M:$M,$B78,'Estruturante Móvel'!$AM:$AM,FB$4))-(COUNTIFS('Estruturante Móvel'!$M:$M,$B78,'Estruturante Móvel'!$AM:$AM,FB$4,'Estruturante Móvel'!$AQ:$AQ,"REPARO FO"))</f>
        <v>0</v>
      </c>
      <c r="FC78" s="140">
        <f>(COUNTIFS('Estruturante Móvel'!$M:$M,$B78,'Estruturante Móvel'!$C:$C,"&lt;&gt;PREVISTO",'Estruturante Móvel'!$G:$G,FB$4))</f>
        <v>0</v>
      </c>
      <c r="FD78" s="139">
        <f>(COUNTIFS('Estruturante Móvel'!$M:$M,$B78,'Estruturante Móvel'!$AM:$AM,FD$4))-(COUNTIFS('Estruturante Móvel'!$M:$M,$B78,'Estruturante Móvel'!$AM:$AM,FD$4,'Estruturante Móvel'!$AQ:$AQ,"REPARO FO"))</f>
        <v>0</v>
      </c>
      <c r="FE78" s="140">
        <f>(COUNTIFS('Estruturante Móvel'!$M:$M,$B78,'Estruturante Móvel'!$C:$C,"&lt;&gt;PREVISTO",'Estruturante Móvel'!$G:$G,FD$4))</f>
        <v>0</v>
      </c>
      <c r="FF78" s="139">
        <f>(COUNTIFS('Estruturante Móvel'!$M:$M,$B78,'Estruturante Móvel'!$AM:$AM,FF$4))-(COUNTIFS('Estruturante Móvel'!$M:$M,$B78,'Estruturante Móvel'!$AM:$AM,FF$4,'Estruturante Móvel'!$AQ:$AQ,"REPARO FO"))</f>
        <v>0</v>
      </c>
      <c r="FG78" s="140">
        <f>(COUNTIFS('Estruturante Móvel'!$M:$M,$B78,'Estruturante Móvel'!$C:$C,"&lt;&gt;PREVISTO",'Estruturante Móvel'!$G:$G,FF$4))</f>
        <v>0</v>
      </c>
      <c r="FH78" s="139">
        <f>(COUNTIFS('Estruturante Móvel'!$M:$M,$B78,'Estruturante Móvel'!$AM:$AM,FH$4))-(COUNTIFS('Estruturante Móvel'!$M:$M,$B78,'Estruturante Móvel'!$AM:$AM,FH$4,'Estruturante Móvel'!$AQ:$AQ,"REPARO FO"))</f>
        <v>0</v>
      </c>
      <c r="FI78" s="140">
        <f>(COUNTIFS('Estruturante Móvel'!$M:$M,$B78,'Estruturante Móvel'!$C:$C,"&lt;&gt;PREVISTO",'Estruturante Móvel'!$G:$G,FH$4))</f>
        <v>0</v>
      </c>
      <c r="FJ78" s="139">
        <f>(COUNTIFS('Estruturante Móvel'!$M:$M,$B78,'Estruturante Móvel'!$AM:$AM,FJ$4))-(COUNTIFS('Estruturante Móvel'!$M:$M,$B78,'Estruturante Móvel'!$AM:$AM,FJ$4,'Estruturante Móvel'!$AQ:$AQ,"REPARO FO"))</f>
        <v>0</v>
      </c>
      <c r="FK78" s="140">
        <f>(COUNTIFS('Estruturante Móvel'!$M:$M,$B78,'Estruturante Móvel'!$C:$C,"&lt;&gt;PREVISTO",'Estruturante Móvel'!$G:$G,FJ$4))</f>
        <v>0</v>
      </c>
      <c r="FL78" s="139">
        <f>(COUNTIFS('Estruturante Móvel'!$M:$M,$B78,'Estruturante Móvel'!$AM:$AM,FL$4))-(COUNTIFS('Estruturante Móvel'!$M:$M,$B78,'Estruturante Móvel'!$AM:$AM,FL$4,'Estruturante Móvel'!$AQ:$AQ,"REPARO FO"))</f>
        <v>0</v>
      </c>
      <c r="FM78" s="140">
        <f>(COUNTIFS('Estruturante Móvel'!$M:$M,$B78,'Estruturante Móvel'!$C:$C,"&lt;&gt;PREVISTO",'Estruturante Móvel'!$G:$G,FL$4))</f>
        <v>0</v>
      </c>
      <c r="FN78" s="139">
        <f>(COUNTIFS('Estruturante Móvel'!$M:$M,$B78,'Estruturante Móvel'!$AM:$AM,FN$4))-(COUNTIFS('Estruturante Móvel'!$M:$M,$B78,'Estruturante Móvel'!$AM:$AM,FN$4,'Estruturante Móvel'!$AQ:$AQ,"REPARO FO"))</f>
        <v>0</v>
      </c>
      <c r="FO78" s="140">
        <f>(COUNTIFS('Estruturante Móvel'!$M:$M,$B78,'Estruturante Móvel'!$C:$C,"&lt;&gt;PREVISTO",'Estruturante Móvel'!$G:$G,FN$4))</f>
        <v>0</v>
      </c>
      <c r="FP78" s="139">
        <f>(COUNTIFS('Estruturante Móvel'!$M:$M,$B78,'Estruturante Móvel'!$AM:$AM,FP$4))-(COUNTIFS('Estruturante Móvel'!$M:$M,$B78,'Estruturante Móvel'!$AM:$AM,FP$4,'Estruturante Móvel'!$AQ:$AQ,"REPARO FO"))</f>
        <v>0</v>
      </c>
      <c r="FQ78" s="140">
        <f>(COUNTIFS('Estruturante Móvel'!$M:$M,$B78,'Estruturante Móvel'!$C:$C,"&lt;&gt;PREVISTO",'Estruturante Móvel'!$G:$G,FP$4))</f>
        <v>0</v>
      </c>
      <c r="FR78" s="139">
        <f>(COUNTIFS('Estruturante Móvel'!$M:$M,$B78,'Estruturante Móvel'!$AM:$AM,FR$4))-(COUNTIFS('Estruturante Móvel'!$M:$M,$B78,'Estruturante Móvel'!$AM:$AM,FR$4,'Estruturante Móvel'!$AQ:$AQ,"REPARO FO"))</f>
        <v>0</v>
      </c>
      <c r="FS78" s="140">
        <f>(COUNTIFS('Estruturante Móvel'!$M:$M,$B78,'Estruturante Móvel'!$C:$C,"&lt;&gt;PREVISTO",'Estruturante Móvel'!$G:$G,FR$4))</f>
        <v>0</v>
      </c>
      <c r="FT78" s="139">
        <f>(COUNTIFS('Estruturante Móvel'!$M:$M,$B78,'Estruturante Móvel'!$AM:$AM,FT$4))-(COUNTIFS('Estruturante Móvel'!$M:$M,$B78,'Estruturante Móvel'!$AM:$AM,FT$4,'Estruturante Móvel'!$AQ:$AQ,"REPARO FO"))</f>
        <v>0</v>
      </c>
      <c r="FU78" s="140">
        <f>(COUNTIFS('Estruturante Móvel'!$M:$M,$B78,'Estruturante Móvel'!$C:$C,"&lt;&gt;PREVISTO",'Estruturante Móvel'!$G:$G,FT$4))</f>
        <v>0</v>
      </c>
      <c r="FV78" s="139">
        <f>(COUNTIFS('Estruturante Móvel'!$M:$M,$B78,'Estruturante Móvel'!$AM:$AM,FV$4))-(COUNTIFS('Estruturante Móvel'!$M:$M,$B78,'Estruturante Móvel'!$AM:$AM,FV$4,'Estruturante Móvel'!$AQ:$AQ,"REPARO FO"))</f>
        <v>0</v>
      </c>
      <c r="FW78" s="140">
        <f>(COUNTIFS('Estruturante Móvel'!$M:$M,$B78,'Estruturante Móvel'!$C:$C,"&lt;&gt;PREVISTO",'Estruturante Móvel'!$G:$G,FV$4))</f>
        <v>0</v>
      </c>
      <c r="FX78" s="139">
        <f>(COUNTIFS('Estruturante Móvel'!$M:$M,$B78,'Estruturante Móvel'!$AM:$AM,FX$4))-(COUNTIFS('Estruturante Móvel'!$M:$M,$B78,'Estruturante Móvel'!$AM:$AM,FX$4,'Estruturante Móvel'!$AQ:$AQ,"REPARO FO"))</f>
        <v>0</v>
      </c>
      <c r="FY78" s="140">
        <f>(COUNTIFS('Estruturante Móvel'!$M:$M,$B78,'Estruturante Móvel'!$C:$C,"&lt;&gt;PREVISTO",'Estruturante Móvel'!$G:$G,FX$4))</f>
        <v>0</v>
      </c>
      <c r="FZ78" s="139">
        <f>(COUNTIFS('Estruturante Móvel'!$M:$M,$B78,'Estruturante Móvel'!$AM:$AM,FZ$4))-(COUNTIFS('Estruturante Móvel'!$M:$M,$B78,'Estruturante Móvel'!$AM:$AM,FZ$4,'Estruturante Móvel'!$AQ:$AQ,"REPARO FO"))</f>
        <v>0</v>
      </c>
      <c r="GA78" s="140">
        <f>(COUNTIFS('Estruturante Móvel'!$M:$M,$B78,'Estruturante Móvel'!$C:$C,"&lt;&gt;PREVISTO",'Estruturante Móvel'!$G:$G,FZ$4))</f>
        <v>0</v>
      </c>
      <c r="GB78" s="139">
        <f>(COUNTIFS('Estruturante Móvel'!$M:$M,$B78,'Estruturante Móvel'!$AM:$AM,GB$4))-(COUNTIFS('Estruturante Móvel'!$M:$M,$B78,'Estruturante Móvel'!$AM:$AM,GB$4,'Estruturante Móvel'!$AQ:$AQ,"REPARO FO"))</f>
        <v>0</v>
      </c>
      <c r="GC78" s="140">
        <f>(COUNTIFS('Estruturante Móvel'!$M:$M,$B78,'Estruturante Móvel'!$C:$C,"&lt;&gt;PREVISTO",'Estruturante Móvel'!$G:$G,GB$4))</f>
        <v>0</v>
      </c>
      <c r="GD78" s="139">
        <f>(COUNTIFS('Estruturante Móvel'!$M:$M,$B78,'Estruturante Móvel'!$AM:$AM,GD$4))-(COUNTIFS('Estruturante Móvel'!$M:$M,$B78,'Estruturante Móvel'!$AM:$AM,GD$4,'Estruturante Móvel'!$AQ:$AQ,"REPARO FO"))</f>
        <v>0</v>
      </c>
      <c r="GE78" s="140">
        <f>(COUNTIFS('Estruturante Móvel'!$M:$M,$B78,'Estruturante Móvel'!$C:$C,"&lt;&gt;PREVISTO",'Estruturante Móvel'!$G:$G,GD$4))</f>
        <v>0</v>
      </c>
      <c r="GF78" s="139">
        <f>(COUNTIFS('Estruturante Móvel'!$M:$M,$B78,'Estruturante Móvel'!$AM:$AM,GF$4))-(COUNTIFS('Estruturante Móvel'!$M:$M,$B78,'Estruturante Móvel'!$AM:$AM,GF$4,'Estruturante Móvel'!$AQ:$AQ,"REPARO FO"))</f>
        <v>0</v>
      </c>
      <c r="GG78" s="140">
        <f>(COUNTIFS('Estruturante Móvel'!$M:$M,$B78,'Estruturante Móvel'!$C:$C,"&lt;&gt;PREVISTO",'Estruturante Móvel'!$G:$G,GF$4))</f>
        <v>0</v>
      </c>
      <c r="GH78" s="139">
        <f>(COUNTIFS('Estruturante Móvel'!$M:$M,$B78,'Estruturante Móvel'!$AM:$AM,GH$4))-(COUNTIFS('Estruturante Móvel'!$M:$M,$B78,'Estruturante Móvel'!$AM:$AM,GH$4,'Estruturante Móvel'!$AQ:$AQ,"REPARO FO"))</f>
        <v>0</v>
      </c>
      <c r="GI78" s="140">
        <f>(COUNTIFS('Estruturante Móvel'!$M:$M,$B78,'Estruturante Móvel'!$C:$C,"&lt;&gt;PREVISTO",'Estruturante Móvel'!$G:$G,GH$4))</f>
        <v>0</v>
      </c>
      <c r="GJ78" s="139">
        <f>(COUNTIFS('Estruturante Móvel'!$M:$M,$B78,'Estruturante Móvel'!$AM:$AM,GJ$4))-(COUNTIFS('Estruturante Móvel'!$M:$M,$B78,'Estruturante Móvel'!$AM:$AM,GJ$4,'Estruturante Móvel'!$AQ:$AQ,"REPARO FO"))</f>
        <v>0</v>
      </c>
      <c r="GK78" s="140">
        <f>(COUNTIFS('Estruturante Móvel'!$M:$M,$B78,'Estruturante Móvel'!$C:$C,"&lt;&gt;PREVISTO",'Estruturante Móvel'!$G:$G,GJ$4))</f>
        <v>0</v>
      </c>
      <c r="GL78" s="139">
        <f>(COUNTIFS('Estruturante Móvel'!$M:$M,$B78,'Estruturante Móvel'!$AM:$AM,GL$4))-(COUNTIFS('Estruturante Móvel'!$M:$M,$B78,'Estruturante Móvel'!$AM:$AM,GL$4,'Estruturante Móvel'!$AQ:$AQ,"REPARO FO"))</f>
        <v>0</v>
      </c>
      <c r="GM78" s="140">
        <f>(COUNTIFS('Estruturante Móvel'!$M:$M,$B78,'Estruturante Móvel'!$C:$C,"&lt;&gt;PREVISTO",'Estruturante Móvel'!$G:$G,GL$4))</f>
        <v>0</v>
      </c>
      <c r="GN78" s="139">
        <f>(COUNTIFS('Estruturante Móvel'!$M:$M,$B78,'Estruturante Móvel'!$AM:$AM,GN$4))-(COUNTIFS('Estruturante Móvel'!$M:$M,$B78,'Estruturante Móvel'!$AM:$AM,GN$4,'Estruturante Móvel'!$AQ:$AQ,"REPARO FO"))</f>
        <v>0</v>
      </c>
      <c r="GO78" s="140">
        <f>(COUNTIFS('Estruturante Móvel'!$M:$M,$B78,'Estruturante Móvel'!$C:$C,"&lt;&gt;PREVISTO",'Estruturante Móvel'!$G:$G,GN$4))</f>
        <v>0</v>
      </c>
      <c r="GP78" s="139">
        <f>(COUNTIFS('Estruturante Móvel'!$M:$M,$B78,'Estruturante Móvel'!$AM:$AM,GP$4))-(COUNTIFS('Estruturante Móvel'!$M:$M,$B78,'Estruturante Móvel'!$AM:$AM,GP$4,'Estruturante Móvel'!$AQ:$AQ,"REPARO FO"))</f>
        <v>0</v>
      </c>
      <c r="GQ78" s="140">
        <f>(COUNTIFS('Estruturante Móvel'!$M:$M,$B78,'Estruturante Móvel'!$C:$C,"&lt;&gt;PREVISTO",'Estruturante Móvel'!$G:$G,GP$4))</f>
        <v>0</v>
      </c>
      <c r="GR78" s="139">
        <f>(COUNTIFS('Estruturante Móvel'!$M:$M,$B78,'Estruturante Móvel'!$AM:$AM,GR$4))-(COUNTIFS('Estruturante Móvel'!$M:$M,$B78,'Estruturante Móvel'!$AM:$AM,GR$4,'Estruturante Móvel'!$AQ:$AQ,"REPARO FO"))</f>
        <v>0</v>
      </c>
      <c r="GS78" s="140">
        <f>(COUNTIFS('Estruturante Móvel'!$M:$M,$B78,'Estruturante Móvel'!$C:$C,"&lt;&gt;PREVISTO",'Estruturante Móvel'!$G:$G,GR$4))</f>
        <v>0</v>
      </c>
      <c r="GT78" s="139">
        <f>(COUNTIFS('Estruturante Móvel'!$M:$M,$B78,'Estruturante Móvel'!$AM:$AM,GT$4))-(COUNTIFS('Estruturante Móvel'!$M:$M,$B78,'Estruturante Móvel'!$AM:$AM,GT$4,'Estruturante Móvel'!$AQ:$AQ,"REPARO FO"))</f>
        <v>0</v>
      </c>
      <c r="GU78" s="140">
        <f>(COUNTIFS('Estruturante Móvel'!$M:$M,$B78,'Estruturante Móvel'!$C:$C,"&lt;&gt;PREVISTO",'Estruturante Móvel'!$G:$G,GT$4))</f>
        <v>0</v>
      </c>
      <c r="GV78" s="139">
        <f>(COUNTIFS('Estruturante Móvel'!$M:$M,$B78,'Estruturante Móvel'!$AM:$AM,GV$4))-(COUNTIFS('Estruturante Móvel'!$M:$M,$B78,'Estruturante Móvel'!$AM:$AM,GV$4,'Estruturante Móvel'!$AQ:$AQ,"REPARO FO"))</f>
        <v>0</v>
      </c>
      <c r="GW78" s="140">
        <f>(COUNTIFS('Estruturante Móvel'!$M:$M,$B78,'Estruturante Móvel'!$C:$C,"&lt;&gt;PREVISTO",'Estruturante Móvel'!$G:$G,GV$4))</f>
        <v>0</v>
      </c>
      <c r="GX78" s="139">
        <f>(COUNTIFS('Estruturante Móvel'!$M:$M,$B78,'Estruturante Móvel'!$AM:$AM,GX$4))-(COUNTIFS('Estruturante Móvel'!$M:$M,$B78,'Estruturante Móvel'!$AM:$AM,GX$4,'Estruturante Móvel'!$AQ:$AQ,"REPARO FO"))</f>
        <v>0</v>
      </c>
      <c r="GY78" s="140">
        <f>(COUNTIFS('Estruturante Móvel'!$M:$M,$B78,'Estruturante Móvel'!$C:$C,"&lt;&gt;PREVISTO",'Estruturante Móvel'!$G:$G,GX$4))</f>
        <v>0</v>
      </c>
      <c r="GZ78" s="139">
        <f>(COUNTIFS('Estruturante Móvel'!$M:$M,$B78,'Estruturante Móvel'!$AM:$AM,GZ$4))-(COUNTIFS('Estruturante Móvel'!$M:$M,$B78,'Estruturante Móvel'!$AM:$AM,GZ$4,'Estruturante Móvel'!$AQ:$AQ,"REPARO FO"))</f>
        <v>0</v>
      </c>
      <c r="HA78" s="140">
        <f>(COUNTIFS('Estruturante Móvel'!$M:$M,$B78,'Estruturante Móvel'!$C:$C,"&lt;&gt;PREVISTO",'Estruturante Móvel'!$G:$G,GZ$4))</f>
        <v>0</v>
      </c>
      <c r="HB78" s="139">
        <f>(COUNTIFS('Estruturante Móvel'!$M:$M,$B78,'Estruturante Móvel'!$AM:$AM,HB$4))-(COUNTIFS('Estruturante Móvel'!$M:$M,$B78,'Estruturante Móvel'!$AM:$AM,HB$4,'Estruturante Móvel'!$AQ:$AQ,"REPARO FO"))</f>
        <v>0</v>
      </c>
      <c r="HC78" s="140">
        <f>(COUNTIFS('Estruturante Móvel'!$M:$M,$B78,'Estruturante Móvel'!$C:$C,"&lt;&gt;PREVISTO",'Estruturante Móvel'!$G:$G,HB$4))</f>
        <v>0</v>
      </c>
      <c r="HD78" s="139">
        <f>(COUNTIFS('Estruturante Móvel'!$M:$M,$B78,'Estruturante Móvel'!$AM:$AM,HD$4))-(COUNTIFS('Estruturante Móvel'!$M:$M,$B78,'Estruturante Móvel'!$AM:$AM,HD$4,'Estruturante Móvel'!$AQ:$AQ,"REPARO FO"))</f>
        <v>0</v>
      </c>
      <c r="HE78" s="140">
        <f>(COUNTIFS('Estruturante Móvel'!$M:$M,$B78,'Estruturante Móvel'!$C:$C,"&lt;&gt;PREVISTO",'Estruturante Móvel'!$G:$G,HD$4))</f>
        <v>0</v>
      </c>
      <c r="HF78" s="139">
        <f>(COUNTIFS('Estruturante Móvel'!$M:$M,$B78,'Estruturante Móvel'!$AM:$AM,HF$4))-(COUNTIFS('Estruturante Móvel'!$M:$M,$B78,'Estruturante Móvel'!$AM:$AM,HF$4,'Estruturante Móvel'!$AQ:$AQ,"REPARO FO"))</f>
        <v>0</v>
      </c>
      <c r="HG78" s="140">
        <f>(COUNTIFS('Estruturante Móvel'!$M:$M,$B78,'Estruturante Móvel'!$C:$C,"&lt;&gt;PREVISTO",'Estruturante Móvel'!$G:$G,HF$4))</f>
        <v>0</v>
      </c>
      <c r="HH78" s="139">
        <f>(COUNTIFS('Estruturante Móvel'!$M:$M,$B78,'Estruturante Móvel'!$AM:$AM,HH$4))-(COUNTIFS('Estruturante Móvel'!$M:$M,$B78,'Estruturante Móvel'!$AM:$AM,HH$4,'Estruturante Móvel'!$AQ:$AQ,"REPARO FO"))</f>
        <v>0</v>
      </c>
      <c r="HI78" s="140">
        <f>(COUNTIFS('Estruturante Móvel'!$M:$M,$B78,'Estruturante Móvel'!$C:$C,"&lt;&gt;PREVISTO",'Estruturante Móvel'!$G:$G,HH$4))</f>
        <v>0</v>
      </c>
      <c r="HJ78" s="139">
        <f>(COUNTIFS('Estruturante Móvel'!$M:$M,$B78,'Estruturante Móvel'!$AM:$AM,HJ$4))-(COUNTIFS('Estruturante Móvel'!$M:$M,$B78,'Estruturante Móvel'!$AM:$AM,HJ$4,'Estruturante Móvel'!$AQ:$AQ,"REPARO FO"))</f>
        <v>0</v>
      </c>
      <c r="HK78" s="140">
        <f>(COUNTIFS('Estruturante Móvel'!$M:$M,$B78,'Estruturante Móvel'!$C:$C,"&lt;&gt;PREVISTO",'Estruturante Móvel'!$G:$G,HJ$4))</f>
        <v>0</v>
      </c>
      <c r="HL78" s="139">
        <f>(COUNTIFS('Estruturante Móvel'!$M:$M,$B78,'Estruturante Móvel'!$AM:$AM,HL$4))-(COUNTIFS('Estruturante Móvel'!$M:$M,$B78,'Estruturante Móvel'!$AM:$AM,HL$4,'Estruturante Móvel'!$AQ:$AQ,"REPARO FO"))</f>
        <v>0</v>
      </c>
      <c r="HM78" s="140">
        <f>(COUNTIFS('Estruturante Móvel'!$M:$M,$B78,'Estruturante Móvel'!$C:$C,"&lt;&gt;PREVISTO",'Estruturante Móvel'!$G:$G,HL$4))</f>
        <v>0</v>
      </c>
      <c r="HN78" s="139">
        <f>(COUNTIFS('Estruturante Móvel'!$M:$M,$B78,'Estruturante Móvel'!$AM:$AM,HN$4))-(COUNTIFS('Estruturante Móvel'!$M:$M,$B78,'Estruturante Móvel'!$AM:$AM,HN$4,'Estruturante Móvel'!$AQ:$AQ,"REPARO FO"))</f>
        <v>0</v>
      </c>
      <c r="HO78" s="140">
        <f>(COUNTIFS('Estruturante Móvel'!$M:$M,$B78,'Estruturante Móvel'!$C:$C,"&lt;&gt;PREVISTO",'Estruturante Móvel'!$G:$G,HN$4))</f>
        <v>0</v>
      </c>
      <c r="HP78" s="139">
        <f>(COUNTIFS('Estruturante Móvel'!$M:$M,$B78,'Estruturante Móvel'!$AM:$AM,HP$4))-(COUNTIFS('Estruturante Móvel'!$M:$M,$B78,'Estruturante Móvel'!$AM:$AM,HP$4,'Estruturante Móvel'!$AQ:$AQ,"REPARO FO"))</f>
        <v>0</v>
      </c>
      <c r="HQ78" s="140">
        <f>(COUNTIFS('Estruturante Móvel'!$M:$M,$B78,'Estruturante Móvel'!$C:$C,"&lt;&gt;PREVISTO",'Estruturante Móvel'!$G:$G,HP$4))</f>
        <v>0</v>
      </c>
      <c r="HR78" s="139">
        <f>(COUNTIFS('Estruturante Móvel'!$M:$M,$B78,'Estruturante Móvel'!$AM:$AM,HR$4))-(COUNTIFS('Estruturante Móvel'!$M:$M,$B78,'Estruturante Móvel'!$AM:$AM,HR$4,'Estruturante Móvel'!$AQ:$AQ,"REPARO FO"))</f>
        <v>0</v>
      </c>
      <c r="HS78" s="140">
        <f>(COUNTIFS('Estruturante Móvel'!$M:$M,$B78,'Estruturante Móvel'!$C:$C,"&lt;&gt;PREVISTO",'Estruturante Móvel'!$G:$G,HR$4))</f>
        <v>0</v>
      </c>
      <c r="HT78" s="139">
        <f>(COUNTIFS('Estruturante Móvel'!$M:$M,$B78,'Estruturante Móvel'!$AM:$AM,HT$4))-(COUNTIFS('Estruturante Móvel'!$M:$M,$B78,'Estruturante Móvel'!$AM:$AM,HT$4,'Estruturante Móvel'!$AQ:$AQ,"REPARO FO"))</f>
        <v>0</v>
      </c>
      <c r="HU78" s="140">
        <f>(COUNTIFS('Estruturante Móvel'!$M:$M,$B78,'Estruturante Móvel'!$C:$C,"&lt;&gt;PREVISTO",'Estruturante Móvel'!$G:$G,HT$4))</f>
        <v>0</v>
      </c>
      <c r="HV78" s="139">
        <f>(COUNTIFS('Estruturante Móvel'!$M:$M,$B78,'Estruturante Móvel'!$AM:$AM,HV$4))-(COUNTIFS('Estruturante Móvel'!$M:$M,$B78,'Estruturante Móvel'!$AM:$AM,HV$4,'Estruturante Móvel'!$AQ:$AQ,"REPARO FO"))</f>
        <v>0</v>
      </c>
      <c r="HW78" s="140">
        <f>(COUNTIFS('Estruturante Móvel'!$M:$M,$B78,'Estruturante Móvel'!$C:$C,"&lt;&gt;PREVISTO",'Estruturante Móvel'!$G:$G,HV$4))</f>
        <v>0</v>
      </c>
      <c r="HX78" s="139">
        <f>(COUNTIFS('Estruturante Móvel'!$M:$M,$B78,'Estruturante Móvel'!$AM:$AM,HX$4))-(COUNTIFS('Estruturante Móvel'!$M:$M,$B78,'Estruturante Móvel'!$AM:$AM,HX$4,'Estruturante Móvel'!$AQ:$AQ,"REPARO FO"))</f>
        <v>0</v>
      </c>
      <c r="HY78" s="140">
        <f>(COUNTIFS('Estruturante Móvel'!$M:$M,$B78,'Estruturante Móvel'!$C:$C,"&lt;&gt;PREVISTO",'Estruturante Móvel'!$G:$G,HX$4))</f>
        <v>0</v>
      </c>
      <c r="HZ78" s="139">
        <f>(COUNTIFS('Estruturante Móvel'!$M:$M,$B78,'Estruturante Móvel'!$AM:$AM,HZ$4))-(COUNTIFS('Estruturante Móvel'!$M:$M,$B78,'Estruturante Móvel'!$AM:$AM,HZ$4,'Estruturante Móvel'!$AQ:$AQ,"REPARO FO"))</f>
        <v>0</v>
      </c>
      <c r="IA78" s="140">
        <f>(COUNTIFS('Estruturante Móvel'!$M:$M,$B78,'Estruturante Móvel'!$C:$C,"&lt;&gt;PREVISTO",'Estruturante Móvel'!$G:$G,HZ$4))</f>
        <v>0</v>
      </c>
      <c r="IB78" s="139">
        <f>(COUNTIFS('Estruturante Móvel'!$M:$M,$B78,'Estruturante Móvel'!$AM:$AM,IB$4))-(COUNTIFS('Estruturante Móvel'!$M:$M,$B78,'Estruturante Móvel'!$AM:$AM,IB$4,'Estruturante Móvel'!$AQ:$AQ,"REPARO FO"))</f>
        <v>0</v>
      </c>
      <c r="IC78" s="140">
        <f>(COUNTIFS('Estruturante Móvel'!$M:$M,$B78,'Estruturante Móvel'!$C:$C,"&lt;&gt;PREVISTO",'Estruturante Móvel'!$G:$G,IB$4))</f>
        <v>0</v>
      </c>
      <c r="ID78" s="139">
        <f>(COUNTIFS('Estruturante Móvel'!$M:$M,$B78,'Estruturante Móvel'!$AM:$AM,ID$4))-(COUNTIFS('Estruturante Móvel'!$M:$M,$B78,'Estruturante Móvel'!$AM:$AM,ID$4,'Estruturante Móvel'!$AQ:$AQ,"REPARO FO"))</f>
        <v>0</v>
      </c>
      <c r="IE78" s="140">
        <f>(COUNTIFS('Estruturante Móvel'!$M:$M,$B78,'Estruturante Móvel'!$C:$C,"&lt;&gt;PREVISTO",'Estruturante Móvel'!$G:$G,ID$4))</f>
        <v>0</v>
      </c>
      <c r="IF78" s="139">
        <f>(COUNTIFS('Estruturante Móvel'!$M:$M,$B78,'Estruturante Móvel'!$AM:$AM,IF$4))-(COUNTIFS('Estruturante Móvel'!$M:$M,$B78,'Estruturante Móvel'!$AM:$AM,IF$4,'Estruturante Móvel'!$AQ:$AQ,"REPARO FO"))</f>
        <v>0</v>
      </c>
      <c r="IG78" s="140">
        <f>(COUNTIFS('Estruturante Móvel'!$M:$M,$B78,'Estruturante Móvel'!$C:$C,"&lt;&gt;PREVISTO",'Estruturante Móvel'!$G:$G,IF$4))</f>
        <v>0</v>
      </c>
      <c r="IH78" s="139">
        <f>(COUNTIFS('Estruturante Móvel'!$M:$M,$B78,'Estruturante Móvel'!$AM:$AM,IH$4))-(COUNTIFS('Estruturante Móvel'!$M:$M,$B78,'Estruturante Móvel'!$AM:$AM,IH$4,'Estruturante Móvel'!$AQ:$AQ,"REPARO FO"))</f>
        <v>0</v>
      </c>
      <c r="II78" s="140">
        <f>(COUNTIFS('Estruturante Móvel'!$M:$M,$B78,'Estruturante Móvel'!$C:$C,"&lt;&gt;PREVISTO",'Estruturante Móvel'!$G:$G,IH$4))</f>
        <v>0</v>
      </c>
      <c r="IJ78" s="139">
        <f>(COUNTIFS('Estruturante Móvel'!$M:$M,$B78,'Estruturante Móvel'!$AM:$AM,IJ$4))-(COUNTIFS('Estruturante Móvel'!$M:$M,$B78,'Estruturante Móvel'!$AM:$AM,IJ$4,'Estruturante Móvel'!$AQ:$AQ,"REPARO FO"))</f>
        <v>0</v>
      </c>
      <c r="IK78" s="140">
        <f>(COUNTIFS('Estruturante Móvel'!$M:$M,$B78,'Estruturante Móvel'!$C:$C,"&lt;&gt;PREVISTO",'Estruturante Móvel'!$G:$G,IJ$4))</f>
        <v>0</v>
      </c>
      <c r="IL78" s="139">
        <f>(COUNTIFS('Estruturante Móvel'!$M:$M,$B78,'Estruturante Móvel'!$AM:$AM,IL$4))-(COUNTIFS('Estruturante Móvel'!$M:$M,$B78,'Estruturante Móvel'!$AM:$AM,IL$4,'Estruturante Móvel'!$AQ:$AQ,"REPARO FO"))</f>
        <v>0</v>
      </c>
      <c r="IM78" s="140">
        <f>(COUNTIFS('Estruturante Móvel'!$M:$M,$B78,'Estruturante Móvel'!$C:$C,"&lt;&gt;PREVISTO",'Estruturante Móvel'!$G:$G,IL$4))</f>
        <v>0</v>
      </c>
      <c r="IN78" s="139">
        <f>(COUNTIFS('Estruturante Móvel'!$M:$M,$B78,'Estruturante Móvel'!$AM:$AM,IN$4))-(COUNTIFS('Estruturante Móvel'!$M:$M,$B78,'Estruturante Móvel'!$AM:$AM,IN$4,'Estruturante Móvel'!$AQ:$AQ,"REPARO FO"))</f>
        <v>0</v>
      </c>
      <c r="IO78" s="140">
        <f>(COUNTIFS('Estruturante Móvel'!$M:$M,$B78,'Estruturante Móvel'!$C:$C,"&lt;&gt;PREVISTO",'Estruturante Móvel'!$G:$G,IN$4))</f>
        <v>0</v>
      </c>
      <c r="IP78" s="139">
        <f>(COUNTIFS('Estruturante Móvel'!$M:$M,$B78,'Estruturante Móvel'!$AM:$AM,IP$4))-(COUNTIFS('Estruturante Móvel'!$M:$M,$B78,'Estruturante Móvel'!$AM:$AM,IP$4,'Estruturante Móvel'!$AQ:$AQ,"REPARO FO"))</f>
        <v>0</v>
      </c>
      <c r="IQ78" s="140">
        <f>(COUNTIFS('Estruturante Móvel'!$M:$M,$B78,'Estruturante Móvel'!$C:$C,"&lt;&gt;PREVISTO",'Estruturante Móvel'!$G:$G,IP$4))</f>
        <v>0</v>
      </c>
      <c r="IR78" s="139">
        <f>(COUNTIFS('Estruturante Móvel'!$M:$M,$B78,'Estruturante Móvel'!$AM:$AM,IR$4))-(COUNTIFS('Estruturante Móvel'!$M:$M,$B78,'Estruturante Móvel'!$AM:$AM,IR$4,'Estruturante Móvel'!$AQ:$AQ,"REPARO FO"))</f>
        <v>0</v>
      </c>
      <c r="IS78" s="140">
        <f>(COUNTIFS('Estruturante Móvel'!$M:$M,$B78,'Estruturante Móvel'!$C:$C,"&lt;&gt;PREVISTO",'Estruturante Móvel'!$G:$G,IR$4))</f>
        <v>0</v>
      </c>
      <c r="IT78" s="139">
        <f>(COUNTIFS('Estruturante Móvel'!$M:$M,$B78,'Estruturante Móvel'!$AM:$AM,IT$4))-(COUNTIFS('Estruturante Móvel'!$M:$M,$B78,'Estruturante Móvel'!$AM:$AM,IT$4,'Estruturante Móvel'!$AQ:$AQ,"REPARO FO"))</f>
        <v>0</v>
      </c>
      <c r="IU78" s="140">
        <f>(COUNTIFS('Estruturante Móvel'!$M:$M,$B78,'Estruturante Móvel'!$C:$C,"&lt;&gt;PREVISTO",'Estruturante Móvel'!$G:$G,IT$4))</f>
        <v>0</v>
      </c>
      <c r="IV78" s="139">
        <f>(COUNTIFS('Estruturante Móvel'!$M:$M,$B78,'Estruturante Móvel'!$AM:$AM,IV$4))-(COUNTIFS('Estruturante Móvel'!$M:$M,$B78,'Estruturante Móvel'!$AM:$AM,IV$4,'Estruturante Móvel'!$AQ:$AQ,"REPARO FO"))</f>
        <v>0</v>
      </c>
      <c r="IW78" s="140">
        <f>(COUNTIFS('Estruturante Móvel'!$M:$M,$B78,'Estruturante Móvel'!$C:$C,"&lt;&gt;PREVISTO",'Estruturante Móvel'!$G:$G,IV$4))</f>
        <v>0</v>
      </c>
      <c r="IX78" s="139">
        <f>(COUNTIFS('Estruturante Móvel'!$M:$M,$B78,'Estruturante Móvel'!$AM:$AM,IX$4))-(COUNTIFS('Estruturante Móvel'!$M:$M,$B78,'Estruturante Móvel'!$AM:$AM,IX$4,'Estruturante Móvel'!$AQ:$AQ,"REPARO FO"))</f>
        <v>0</v>
      </c>
      <c r="IY78" s="140">
        <f>(COUNTIFS('Estruturante Móvel'!$M:$M,$B78,'Estruturante Móvel'!$C:$C,"&lt;&gt;PREVISTO",'Estruturante Móvel'!$G:$G,IX$4))</f>
        <v>0</v>
      </c>
      <c r="IZ78" s="139">
        <f>(COUNTIFS('Estruturante Móvel'!$M:$M,$B78,'Estruturante Móvel'!$AM:$AM,IZ$4))-(COUNTIFS('Estruturante Móvel'!$M:$M,$B78,'Estruturante Móvel'!$AM:$AM,IZ$4,'Estruturante Móvel'!$AQ:$AQ,"REPARO FO"))</f>
        <v>0</v>
      </c>
      <c r="JA78" s="140">
        <f>(COUNTIFS('Estruturante Móvel'!$M:$M,$B78,'Estruturante Móvel'!$C:$C,"&lt;&gt;PREVISTO",'Estruturante Móvel'!$G:$G,IZ$4))</f>
        <v>0</v>
      </c>
      <c r="JB78" s="139">
        <f>(COUNTIFS('Estruturante Móvel'!$M:$M,$B78,'Estruturante Móvel'!$AM:$AM,JB$4))-(COUNTIFS('Estruturante Móvel'!$M:$M,$B78,'Estruturante Móvel'!$AM:$AM,JB$4,'Estruturante Móvel'!$AQ:$AQ,"REPARO FO"))</f>
        <v>0</v>
      </c>
      <c r="JC78" s="140">
        <f>(COUNTIFS('Estruturante Móvel'!$M:$M,$B78,'Estruturante Móvel'!$C:$C,"&lt;&gt;PREVISTO",'Estruturante Móvel'!$G:$G,JB$4))</f>
        <v>0</v>
      </c>
      <c r="JD78" s="139">
        <f>(COUNTIFS('Estruturante Móvel'!$M:$M,$B78,'Estruturante Móvel'!$AM:$AM,JD$4))-(COUNTIFS('Estruturante Móvel'!$M:$M,$B78,'Estruturante Móvel'!$AM:$AM,JD$4,'Estruturante Móvel'!$AQ:$AQ,"REPARO FO"))</f>
        <v>0</v>
      </c>
      <c r="JE78" s="140">
        <f>(COUNTIFS('Estruturante Móvel'!$M:$M,$B78,'Estruturante Móvel'!$C:$C,"&lt;&gt;PREVISTO",'Estruturante Móvel'!$G:$G,JD$4))</f>
        <v>0</v>
      </c>
      <c r="JF78" s="139">
        <f>(COUNTIFS('Estruturante Móvel'!$M:$M,$B78,'Estruturante Móvel'!$AM:$AM,JF$4))-(COUNTIFS('Estruturante Móvel'!$M:$M,$B78,'Estruturante Móvel'!$AM:$AM,JF$4,'Estruturante Móvel'!$AQ:$AQ,"REPARO FO"))</f>
        <v>0</v>
      </c>
      <c r="JG78" s="140">
        <f>(COUNTIFS('Estruturante Móvel'!$M:$M,$B78,'Estruturante Móvel'!$C:$C,"&lt;&gt;PREVISTO",'Estruturante Móvel'!$G:$G,JF$4))</f>
        <v>0</v>
      </c>
      <c r="JH78" s="139">
        <f>(COUNTIFS('Estruturante Móvel'!$M:$M,$B78,'Estruturante Móvel'!$AM:$AM,JH$4))-(COUNTIFS('Estruturante Móvel'!$M:$M,$B78,'Estruturante Móvel'!$AM:$AM,JH$4,'Estruturante Móvel'!$AQ:$AQ,"REPARO FO"))</f>
        <v>0</v>
      </c>
      <c r="JI78" s="140">
        <f>(COUNTIFS('Estruturante Móvel'!$M:$M,$B78,'Estruturante Móvel'!$C:$C,"&lt;&gt;PREVISTO",'Estruturante Móvel'!$G:$G,JH$4))</f>
        <v>0</v>
      </c>
      <c r="JJ78" s="139">
        <f>(COUNTIFS('Estruturante Móvel'!$M:$M,$B78,'Estruturante Móvel'!$AM:$AM,JJ$4))-(COUNTIFS('Estruturante Móvel'!$M:$M,$B78,'Estruturante Móvel'!$AM:$AM,JJ$4,'Estruturante Móvel'!$AQ:$AQ,"REPARO FO"))</f>
        <v>0</v>
      </c>
      <c r="JK78" s="140">
        <f>(COUNTIFS('Estruturante Móvel'!$M:$M,$B78,'Estruturante Móvel'!$C:$C,"&lt;&gt;PREVISTO",'Estruturante Móvel'!$G:$G,JJ$4))</f>
        <v>0</v>
      </c>
      <c r="JL78" s="139">
        <f>(COUNTIFS('Estruturante Móvel'!$M:$M,$B78,'Estruturante Móvel'!$AM:$AM,JL$4))-(COUNTIFS('Estruturante Móvel'!$M:$M,$B78,'Estruturante Móvel'!$AM:$AM,JL$4,'Estruturante Móvel'!$AQ:$AQ,"REPARO FO"))</f>
        <v>0</v>
      </c>
      <c r="JM78" s="140">
        <f>(COUNTIFS('Estruturante Móvel'!$M:$M,$B78,'Estruturante Móvel'!$C:$C,"&lt;&gt;PREVISTO",'Estruturante Móvel'!$G:$G,JL$4))</f>
        <v>0</v>
      </c>
      <c r="JN78" s="139">
        <f>(COUNTIFS('Estruturante Móvel'!$M:$M,$B78,'Estruturante Móvel'!$AM:$AM,JN$4))-(COUNTIFS('Estruturante Móvel'!$M:$M,$B78,'Estruturante Móvel'!$AM:$AM,JN$4,'Estruturante Móvel'!$AQ:$AQ,"REPARO FO"))</f>
        <v>0</v>
      </c>
      <c r="JO78" s="140">
        <f>(COUNTIFS('Estruturante Móvel'!$M:$M,$B78,'Estruturante Móvel'!$C:$C,"&lt;&gt;PREVISTO",'Estruturante Móvel'!$G:$G,JN$4))</f>
        <v>0</v>
      </c>
      <c r="JP78" s="139">
        <f>(COUNTIFS('Estruturante Móvel'!$M:$M,$B78,'Estruturante Móvel'!$AM:$AM,JP$4))-(COUNTIFS('Estruturante Móvel'!$M:$M,$B78,'Estruturante Móvel'!$AM:$AM,JP$4,'Estruturante Móvel'!$AQ:$AQ,"REPARO FO"))</f>
        <v>0</v>
      </c>
      <c r="JQ78" s="140">
        <f>(COUNTIFS('Estruturante Móvel'!$M:$M,$B78,'Estruturante Móvel'!$C:$C,"&lt;&gt;PREVISTO",'Estruturante Móvel'!$G:$G,JP$4))</f>
        <v>0</v>
      </c>
      <c r="JR78" s="139">
        <f>(COUNTIFS('Estruturante Móvel'!$M:$M,$B78,'Estruturante Móvel'!$AM:$AM,JR$4))-(COUNTIFS('Estruturante Móvel'!$M:$M,$B78,'Estruturante Móvel'!$AM:$AM,JR$4,'Estruturante Móvel'!$AQ:$AQ,"REPARO FO"))</f>
        <v>0</v>
      </c>
      <c r="JS78" s="140">
        <f>(COUNTIFS('Estruturante Móvel'!$M:$M,$B78,'Estruturante Móvel'!$C:$C,"&lt;&gt;PREVISTO",'Estruturante Móvel'!$G:$G,JR$4))</f>
        <v>0</v>
      </c>
      <c r="JT78" s="139">
        <f>(COUNTIFS('Estruturante Móvel'!$M:$M,$B78,'Estruturante Móvel'!$AM:$AM,JT$4))-(COUNTIFS('Estruturante Móvel'!$M:$M,$B78,'Estruturante Móvel'!$AM:$AM,JT$4,'Estruturante Móvel'!$AQ:$AQ,"REPARO FO"))</f>
        <v>0</v>
      </c>
      <c r="JU78" s="140">
        <f>(COUNTIFS('Estruturante Móvel'!$M:$M,$B78,'Estruturante Móvel'!$C:$C,"&lt;&gt;PREVISTO",'Estruturante Móvel'!$G:$G,JT$4))</f>
        <v>0</v>
      </c>
      <c r="JV78" s="139">
        <f>(COUNTIFS('Estruturante Móvel'!$M:$M,$B78,'Estruturante Móvel'!$AM:$AM,JV$4))-(COUNTIFS('Estruturante Móvel'!$M:$M,$B78,'Estruturante Móvel'!$AM:$AM,JV$4,'Estruturante Móvel'!$AQ:$AQ,"REPARO FO"))</f>
        <v>0</v>
      </c>
      <c r="JW78" s="140">
        <f>(COUNTIFS('Estruturante Móvel'!$M:$M,$B78,'Estruturante Móvel'!$C:$C,"&lt;&gt;PREVISTO",'Estruturante Móvel'!$G:$G,JV$4))</f>
        <v>0</v>
      </c>
      <c r="JX78" s="139">
        <f>(COUNTIFS('Estruturante Móvel'!$M:$M,$B78,'Estruturante Móvel'!$AM:$AM,JX$4))-(COUNTIFS('Estruturante Móvel'!$M:$M,$B78,'Estruturante Móvel'!$AM:$AM,JX$4,'Estruturante Móvel'!$AQ:$AQ,"REPARO FO"))</f>
        <v>0</v>
      </c>
      <c r="JY78" s="140">
        <f>(COUNTIFS('Estruturante Móvel'!$M:$M,$B78,'Estruturante Móvel'!$C:$C,"&lt;&gt;PREVISTO",'Estruturante Móvel'!$G:$G,JX$4))</f>
        <v>0</v>
      </c>
      <c r="JZ78" s="139">
        <f>(COUNTIFS('Estruturante Móvel'!$M:$M,$B78,'Estruturante Móvel'!$AM:$AM,JZ$4))-(COUNTIFS('Estruturante Móvel'!$M:$M,$B78,'Estruturante Móvel'!$AM:$AM,JZ$4,'Estruturante Móvel'!$AQ:$AQ,"REPARO FO"))</f>
        <v>0</v>
      </c>
      <c r="KA78" s="140">
        <f>(COUNTIFS('Estruturante Móvel'!$M:$M,$B78,'Estruturante Móvel'!$C:$C,"&lt;&gt;PREVISTO",'Estruturante Móvel'!$G:$G,JZ$4))</f>
        <v>0</v>
      </c>
      <c r="KB78" s="139">
        <f>(COUNTIFS('Estruturante Móvel'!$M:$M,$B78,'Estruturante Móvel'!$AM:$AM,KB$4))-(COUNTIFS('Estruturante Móvel'!$M:$M,$B78,'Estruturante Móvel'!$AM:$AM,KB$4,'Estruturante Móvel'!$AQ:$AQ,"REPARO FO"))</f>
        <v>0</v>
      </c>
      <c r="KC78" s="140">
        <f>(COUNTIFS('Estruturante Móvel'!$M:$M,$B78,'Estruturante Móvel'!$C:$C,"&lt;&gt;PREVISTO",'Estruturante Móvel'!$G:$G,KB$4))</f>
        <v>0</v>
      </c>
      <c r="KD78" s="139">
        <f>(COUNTIFS('Estruturante Móvel'!$M:$M,$B78,'Estruturante Móvel'!$AM:$AM,KD$4))-(COUNTIFS('Estruturante Móvel'!$M:$M,$B78,'Estruturante Móvel'!$AM:$AM,KD$4,'Estruturante Móvel'!$AQ:$AQ,"REPARO FO"))</f>
        <v>0</v>
      </c>
      <c r="KE78" s="140">
        <f>(COUNTIFS('Estruturante Móvel'!$M:$M,$B78,'Estruturante Móvel'!$C:$C,"&lt;&gt;PREVISTO",'Estruturante Móvel'!$G:$G,KD$4))</f>
        <v>0</v>
      </c>
      <c r="KF78" s="139">
        <f>(COUNTIFS('Estruturante Móvel'!$M:$M,$B78,'Estruturante Móvel'!$AM:$AM,KF$4))-(COUNTIFS('Estruturante Móvel'!$M:$M,$B78,'Estruturante Móvel'!$AM:$AM,KF$4,'Estruturante Móvel'!$AQ:$AQ,"REPARO FO"))</f>
        <v>0</v>
      </c>
      <c r="KG78" s="140">
        <f>(COUNTIFS('Estruturante Móvel'!$M:$M,$B78,'Estruturante Móvel'!$C:$C,"&lt;&gt;PREVISTO",'Estruturante Móvel'!$G:$G,KF$4))</f>
        <v>0</v>
      </c>
      <c r="KH78" s="139">
        <f>(COUNTIFS('Estruturante Móvel'!$M:$M,$B78,'Estruturante Móvel'!$AM:$AM,KH$4))-(COUNTIFS('Estruturante Móvel'!$M:$M,$B78,'Estruturante Móvel'!$AM:$AM,KH$4,'Estruturante Móvel'!$AQ:$AQ,"REPARO FO"))</f>
        <v>0</v>
      </c>
      <c r="KI78" s="140">
        <f>(COUNTIFS('Estruturante Móvel'!$M:$M,$B78,'Estruturante Móvel'!$C:$C,"&lt;&gt;PREVISTO",'Estruturante Móvel'!$G:$G,KH$4))</f>
        <v>0</v>
      </c>
      <c r="KJ78" s="139">
        <f>(COUNTIFS('Estruturante Móvel'!$M:$M,$B78,'Estruturante Móvel'!$AM:$AM,KJ$4))-(COUNTIFS('Estruturante Móvel'!$M:$M,$B78,'Estruturante Móvel'!$AM:$AM,KJ$4,'Estruturante Móvel'!$AQ:$AQ,"REPARO FO"))</f>
        <v>0</v>
      </c>
      <c r="KK78" s="140">
        <f>(COUNTIFS('Estruturante Móvel'!$M:$M,$B78,'Estruturante Móvel'!$C:$C,"&lt;&gt;PREVISTO",'Estruturante Móvel'!$G:$G,KJ$4))</f>
        <v>0</v>
      </c>
      <c r="KL78" s="139">
        <f>(COUNTIFS('Estruturante Móvel'!$M:$M,$B78,'Estruturante Móvel'!$AM:$AM,KL$4))-(COUNTIFS('Estruturante Móvel'!$M:$M,$B78,'Estruturante Móvel'!$AM:$AM,KL$4,'Estruturante Móvel'!$AQ:$AQ,"REPARO FO"))</f>
        <v>0</v>
      </c>
      <c r="KM78" s="140">
        <f>(COUNTIFS('Estruturante Móvel'!$M:$M,$B78,'Estruturante Móvel'!$C:$C,"&lt;&gt;PREVISTO",'Estruturante Móvel'!$G:$G,KL$4))</f>
        <v>0</v>
      </c>
      <c r="KN78" s="139">
        <f>(COUNTIFS('Estruturante Móvel'!$M:$M,$B78,'Estruturante Móvel'!$AM:$AM,KN$4))-(COUNTIFS('Estruturante Móvel'!$M:$M,$B78,'Estruturante Móvel'!$AM:$AM,KN$4,'Estruturante Móvel'!$AQ:$AQ,"REPARO FO"))</f>
        <v>0</v>
      </c>
      <c r="KO78" s="140">
        <f>(COUNTIFS('Estruturante Móvel'!$M:$M,$B78,'Estruturante Móvel'!$C:$C,"&lt;&gt;PREVISTO",'Estruturante Móvel'!$G:$G,KN$4))</f>
        <v>0</v>
      </c>
      <c r="KP78" s="139">
        <f>(COUNTIFS('Estruturante Móvel'!$M:$M,$B78,'Estruturante Móvel'!$AM:$AM,KP$4))-(COUNTIFS('Estruturante Móvel'!$M:$M,$B78,'Estruturante Móvel'!$AM:$AM,KP$4,'Estruturante Móvel'!$AQ:$AQ,"REPARO FO"))</f>
        <v>0</v>
      </c>
      <c r="KQ78" s="140">
        <f>(COUNTIFS('Estruturante Móvel'!$M:$M,$B78,'Estruturante Móvel'!$C:$C,"&lt;&gt;PREVISTO",'Estruturante Móvel'!$G:$G,KP$4))</f>
        <v>0</v>
      </c>
      <c r="KR78" s="139">
        <f>(COUNTIFS('Estruturante Móvel'!$M:$M,$B78,'Estruturante Móvel'!$AM:$AM,KR$4))-(COUNTIFS('Estruturante Móvel'!$M:$M,$B78,'Estruturante Móvel'!$AM:$AM,KR$4,'Estruturante Móvel'!$AQ:$AQ,"REPARO FO"))</f>
        <v>0</v>
      </c>
      <c r="KS78" s="140">
        <f>(COUNTIFS('Estruturante Móvel'!$M:$M,$B78,'Estruturante Móvel'!$C:$C,"&lt;&gt;PREVISTO",'Estruturante Móvel'!$G:$G,KR$4))</f>
        <v>0</v>
      </c>
      <c r="KT78" s="139">
        <f>(COUNTIFS('Estruturante Móvel'!$M:$M,$B78,'Estruturante Móvel'!$AM:$AM,KT$4))-(COUNTIFS('Estruturante Móvel'!$M:$M,$B78,'Estruturante Móvel'!$AM:$AM,KT$4,'Estruturante Móvel'!$AQ:$AQ,"REPARO FO"))</f>
        <v>0</v>
      </c>
      <c r="KU78" s="140">
        <f>(COUNTIFS('Estruturante Móvel'!$M:$M,$B78,'Estruturante Móvel'!$C:$C,"&lt;&gt;PREVISTO",'Estruturante Móvel'!$G:$G,KT$4))</f>
        <v>0</v>
      </c>
      <c r="KV78" s="139">
        <f>(COUNTIFS('Estruturante Móvel'!$M:$M,$B78,'Estruturante Móvel'!$AM:$AM,KV$4))-(COUNTIFS('Estruturante Móvel'!$M:$M,$B78,'Estruturante Móvel'!$AM:$AM,KV$4,'Estruturante Móvel'!$AQ:$AQ,"REPARO FO"))</f>
        <v>0</v>
      </c>
      <c r="KW78" s="140">
        <f>(COUNTIFS('Estruturante Móvel'!$M:$M,$B78,'Estruturante Móvel'!$C:$C,"&lt;&gt;PREVISTO",'Estruturante Móvel'!$G:$G,KV$4))</f>
        <v>0</v>
      </c>
      <c r="KX78" s="139">
        <f>(COUNTIFS('Estruturante Móvel'!$M:$M,$B78,'Estruturante Móvel'!$AM:$AM,KX$4))-(COUNTIFS('Estruturante Móvel'!$M:$M,$B78,'Estruturante Móvel'!$AM:$AM,KX$4,'Estruturante Móvel'!$AQ:$AQ,"REPARO FO"))</f>
        <v>0</v>
      </c>
      <c r="KY78" s="140">
        <f>(COUNTIFS('Estruturante Móvel'!$M:$M,$B78,'Estruturante Móvel'!$C:$C,"&lt;&gt;PREVISTO",'Estruturante Móvel'!$G:$G,KX$4))</f>
        <v>0</v>
      </c>
      <c r="KZ78" s="139">
        <f>(COUNTIFS('Estruturante Móvel'!$M:$M,$B78,'Estruturante Móvel'!$AM:$AM,KZ$4))-(COUNTIFS('Estruturante Móvel'!$M:$M,$B78,'Estruturante Móvel'!$AM:$AM,KZ$4,'Estruturante Móvel'!$AQ:$AQ,"REPARO FO"))</f>
        <v>0</v>
      </c>
      <c r="LA78" s="140">
        <f>(COUNTIFS('Estruturante Móvel'!$M:$M,$B78,'Estruturante Móvel'!$C:$C,"&lt;&gt;PREVISTO",'Estruturante Móvel'!$G:$G,KZ$4))</f>
        <v>0</v>
      </c>
      <c r="LB78" s="139">
        <f>(COUNTIFS('Estruturante Móvel'!$M:$M,$B78,'Estruturante Móvel'!$AM:$AM,LB$4))-(COUNTIFS('Estruturante Móvel'!$M:$M,$B78,'Estruturante Móvel'!$AM:$AM,LB$4,'Estruturante Móvel'!$AQ:$AQ,"REPARO FO"))</f>
        <v>0</v>
      </c>
      <c r="LC78" s="140">
        <f>(COUNTIFS('Estruturante Móvel'!$M:$M,$B78,'Estruturante Móvel'!$C:$C,"&lt;&gt;PREVISTO",'Estruturante Móvel'!$G:$G,LB$4))</f>
        <v>0</v>
      </c>
      <c r="LD78" s="139">
        <f>(COUNTIFS('Estruturante Móvel'!$M:$M,$B78,'Estruturante Móvel'!$AM:$AM,LD$4))-(COUNTIFS('Estruturante Móvel'!$M:$M,$B78,'Estruturante Móvel'!$AM:$AM,LD$4,'Estruturante Móvel'!$AQ:$AQ,"REPARO FO"))</f>
        <v>0</v>
      </c>
      <c r="LE78" s="140">
        <f>(COUNTIFS('Estruturante Móvel'!$M:$M,$B78,'Estruturante Móvel'!$C:$C,"&lt;&gt;PREVISTO",'Estruturante Móvel'!$G:$G,LD$4))</f>
        <v>0</v>
      </c>
      <c r="LF78" s="139">
        <f>(COUNTIFS('Estruturante Móvel'!$M:$M,$B78,'Estruturante Móvel'!$AM:$AM,LF$4))-(COUNTIFS('Estruturante Móvel'!$M:$M,$B78,'Estruturante Móvel'!$AM:$AM,LF$4,'Estruturante Móvel'!$AQ:$AQ,"REPARO FO"))</f>
        <v>0</v>
      </c>
      <c r="LG78" s="140">
        <f>(COUNTIFS('Estruturante Móvel'!$M:$M,$B78,'Estruturante Móvel'!$C:$C,"&lt;&gt;PREVISTO",'Estruturante Móvel'!$G:$G,LF$4))</f>
        <v>0</v>
      </c>
      <c r="LH78" s="139">
        <f>(COUNTIFS('Estruturante Móvel'!$M:$M,$B78,'Estruturante Móvel'!$AM:$AM,LH$4))-(COUNTIFS('Estruturante Móvel'!$M:$M,$B78,'Estruturante Móvel'!$AM:$AM,LH$4,'Estruturante Móvel'!$AQ:$AQ,"REPARO FO"))</f>
        <v>0</v>
      </c>
      <c r="LI78" s="140">
        <f>(COUNTIFS('Estruturante Móvel'!$M:$M,$B78,'Estruturante Móvel'!$C:$C,"&lt;&gt;PREVISTO",'Estruturante Móvel'!$G:$G,LH$4))</f>
        <v>0</v>
      </c>
      <c r="LJ78" s="139">
        <f>(COUNTIFS('Estruturante Móvel'!$M:$M,$B78,'Estruturante Móvel'!$AM:$AM,LJ$4))-(COUNTIFS('Estruturante Móvel'!$M:$M,$B78,'Estruturante Móvel'!$AM:$AM,LJ$4,'Estruturante Móvel'!$AQ:$AQ,"REPARO FO"))</f>
        <v>0</v>
      </c>
      <c r="LK78" s="140">
        <f>(COUNTIFS('Estruturante Móvel'!$M:$M,$B78,'Estruturante Móvel'!$C:$C,"&lt;&gt;PREVISTO",'Estruturante Móvel'!$G:$G,LJ$4))</f>
        <v>0</v>
      </c>
      <c r="LL78" s="139">
        <f>(COUNTIFS('Estruturante Móvel'!$M:$M,$B78,'Estruturante Móvel'!$AM:$AM,LL$4))-(COUNTIFS('Estruturante Móvel'!$M:$M,$B78,'Estruturante Móvel'!$AM:$AM,LL$4,'Estruturante Móvel'!$AQ:$AQ,"REPARO FO"))</f>
        <v>0</v>
      </c>
      <c r="LM78" s="140">
        <f>(COUNTIFS('Estruturante Móvel'!$M:$M,$B78,'Estruturante Móvel'!$C:$C,"&lt;&gt;PREVISTO",'Estruturante Móvel'!$G:$G,LL$4))</f>
        <v>0</v>
      </c>
      <c r="LN78" s="139">
        <f>(COUNTIFS('Estruturante Móvel'!$M:$M,$B78,'Estruturante Móvel'!$AM:$AM,LN$4))-(COUNTIFS('Estruturante Móvel'!$M:$M,$B78,'Estruturante Móvel'!$AM:$AM,LN$4,'Estruturante Móvel'!$AQ:$AQ,"REPARO FO"))</f>
        <v>0</v>
      </c>
      <c r="LO78" s="140">
        <f>(COUNTIFS('Estruturante Móvel'!$M:$M,$B78,'Estruturante Móvel'!$C:$C,"&lt;&gt;PREVISTO",'Estruturante Móvel'!$G:$G,LN$4))</f>
        <v>0</v>
      </c>
      <c r="LP78" s="139">
        <f>(COUNTIFS('Estruturante Móvel'!$M:$M,$B78,'Estruturante Móvel'!$AM:$AM,LP$4))-(COUNTIFS('Estruturante Móvel'!$M:$M,$B78,'Estruturante Móvel'!$AM:$AM,LP$4,'Estruturante Móvel'!$AQ:$AQ,"REPARO FO"))</f>
        <v>0</v>
      </c>
      <c r="LQ78" s="140">
        <f>(COUNTIFS('Estruturante Móvel'!$M:$M,$B78,'Estruturante Móvel'!$C:$C,"&lt;&gt;PREVISTO",'Estruturante Móvel'!$G:$G,LP$4))</f>
        <v>0</v>
      </c>
      <c r="LR78" s="139">
        <f>(COUNTIFS('Estruturante Móvel'!$M:$M,$B78,'Estruturante Móvel'!$AM:$AM,LR$4))-(COUNTIFS('Estruturante Móvel'!$M:$M,$B78,'Estruturante Móvel'!$AM:$AM,LR$4,'Estruturante Móvel'!$AQ:$AQ,"REPARO FO"))</f>
        <v>0</v>
      </c>
      <c r="LS78" s="140">
        <f>(COUNTIFS('Estruturante Móvel'!$M:$M,$B78,'Estruturante Móvel'!$C:$C,"&lt;&gt;PREVISTO",'Estruturante Móvel'!$G:$G,LR$4))</f>
        <v>0</v>
      </c>
      <c r="LT78" s="139">
        <f>(COUNTIFS('Estruturante Móvel'!$M:$M,$B78,'Estruturante Móvel'!$AM:$AM,LT$4))-(COUNTIFS('Estruturante Móvel'!$M:$M,$B78,'Estruturante Móvel'!$AM:$AM,LT$4,'Estruturante Móvel'!$AQ:$AQ,"REPARO FO"))</f>
        <v>0</v>
      </c>
      <c r="LU78" s="140">
        <f>(COUNTIFS('Estruturante Móvel'!$M:$M,$B78,'Estruturante Móvel'!$C:$C,"&lt;&gt;PREVISTO",'Estruturante Móvel'!$G:$G,LT$4))</f>
        <v>0</v>
      </c>
      <c r="LV78" s="139">
        <f>(COUNTIFS('Estruturante Móvel'!$M:$M,$B78,'Estruturante Móvel'!$AM:$AM,LV$4))-(COUNTIFS('Estruturante Móvel'!$M:$M,$B78,'Estruturante Móvel'!$AM:$AM,LV$4,'Estruturante Móvel'!$AQ:$AQ,"REPARO FO"))</f>
        <v>0</v>
      </c>
      <c r="LW78" s="140">
        <f>(COUNTIFS('Estruturante Móvel'!$M:$M,$B78,'Estruturante Móvel'!$C:$C,"&lt;&gt;PREVISTO",'Estruturante Móvel'!$G:$G,LV$4))</f>
        <v>0</v>
      </c>
      <c r="LX78" s="139">
        <f>(COUNTIFS('Estruturante Móvel'!$M:$M,$B78,'Estruturante Móvel'!$AM:$AM,LX$4))-(COUNTIFS('Estruturante Móvel'!$M:$M,$B78,'Estruturante Móvel'!$AM:$AM,LX$4,'Estruturante Móvel'!$AQ:$AQ,"REPARO FO"))</f>
        <v>0</v>
      </c>
      <c r="LY78" s="140">
        <f>(COUNTIFS('Estruturante Móvel'!$M:$M,$B78,'Estruturante Móvel'!$C:$C,"&lt;&gt;PREVISTO",'Estruturante Móvel'!$G:$G,LX$4))</f>
        <v>0</v>
      </c>
      <c r="LZ78" s="139">
        <f>(COUNTIFS('Estruturante Móvel'!$M:$M,$B78,'Estruturante Móvel'!$AM:$AM,LZ$4))-(COUNTIFS('Estruturante Móvel'!$M:$M,$B78,'Estruturante Móvel'!$AM:$AM,LZ$4,'Estruturante Móvel'!$AQ:$AQ,"REPARO FO"))</f>
        <v>0</v>
      </c>
      <c r="MA78" s="140">
        <f>(COUNTIFS('Estruturante Móvel'!$M:$M,$B78,'Estruturante Móvel'!$C:$C,"&lt;&gt;PREVISTO",'Estruturante Móvel'!$G:$G,LZ$4))</f>
        <v>0</v>
      </c>
      <c r="MB78" s="139">
        <f>(COUNTIFS('Estruturante Móvel'!$M:$M,$B78,'Estruturante Móvel'!$AM:$AM,MB$4))-(COUNTIFS('Estruturante Móvel'!$M:$M,$B78,'Estruturante Móvel'!$AM:$AM,MB$4,'Estruturante Móvel'!$AQ:$AQ,"REPARO FO"))</f>
        <v>0</v>
      </c>
      <c r="MC78" s="140">
        <f>(COUNTIFS('Estruturante Móvel'!$M:$M,$B78,'Estruturante Móvel'!$C:$C,"&lt;&gt;PREVISTO",'Estruturante Móvel'!$G:$G,MB$4))</f>
        <v>0</v>
      </c>
      <c r="MD78" s="139">
        <f>(COUNTIFS('Estruturante Móvel'!$M:$M,$B78,'Estruturante Móvel'!$AM:$AM,MD$4))-(COUNTIFS('Estruturante Móvel'!$M:$M,$B78,'Estruturante Móvel'!$AM:$AM,MD$4,'Estruturante Móvel'!$AQ:$AQ,"REPARO FO"))</f>
        <v>0</v>
      </c>
      <c r="ME78" s="140">
        <f>(COUNTIFS('Estruturante Móvel'!$M:$M,$B78,'Estruturante Móvel'!$C:$C,"&lt;&gt;PREVISTO",'Estruturante Móvel'!$G:$G,MD$4))</f>
        <v>0</v>
      </c>
      <c r="MF78" s="139">
        <f>(COUNTIFS('Estruturante Móvel'!$M:$M,$B78,'Estruturante Móvel'!$AM:$AM,MF$4))-(COUNTIFS('Estruturante Móvel'!$M:$M,$B78,'Estruturante Móvel'!$AM:$AM,MF$4,'Estruturante Móvel'!$AQ:$AQ,"REPARO FO"))</f>
        <v>0</v>
      </c>
      <c r="MG78" s="140">
        <f>(COUNTIFS('Estruturante Móvel'!$M:$M,$B78,'Estruturante Móvel'!$C:$C,"&lt;&gt;PREVISTO",'Estruturante Móvel'!$G:$G,MF$4))</f>
        <v>0</v>
      </c>
      <c r="MH78" s="139">
        <f>(COUNTIFS('Estruturante Móvel'!$M:$M,$B78,'Estruturante Móvel'!$AM:$AM,MH$4))-(COUNTIFS('Estruturante Móvel'!$M:$M,$B78,'Estruturante Móvel'!$AM:$AM,MH$4,'Estruturante Móvel'!$AQ:$AQ,"REPARO FO"))</f>
        <v>0</v>
      </c>
      <c r="MI78" s="140">
        <f>(COUNTIFS('Estruturante Móvel'!$M:$M,$B78,'Estruturante Móvel'!$C:$C,"&lt;&gt;PREVISTO",'Estruturante Móvel'!$G:$G,MH$4))</f>
        <v>0</v>
      </c>
      <c r="MJ78" s="139">
        <f>(COUNTIFS('Estruturante Móvel'!$M:$M,$B78,'Estruturante Móvel'!$AM:$AM,MJ$4))-(COUNTIFS('Estruturante Móvel'!$M:$M,$B78,'Estruturante Móvel'!$AM:$AM,MJ$4,'Estruturante Móvel'!$AQ:$AQ,"REPARO FO"))</f>
        <v>0</v>
      </c>
      <c r="MK78" s="140">
        <f>(COUNTIFS('Estruturante Móvel'!$M:$M,$B78,'Estruturante Móvel'!$C:$C,"&lt;&gt;PREVISTO",'Estruturante Móvel'!$G:$G,MJ$4))</f>
        <v>0</v>
      </c>
      <c r="ML78" s="139">
        <f>(COUNTIFS('Estruturante Móvel'!$M:$M,$B78,'Estruturante Móvel'!$AM:$AM,ML$4))-(COUNTIFS('Estruturante Móvel'!$M:$M,$B78,'Estruturante Móvel'!$AM:$AM,ML$4,'Estruturante Móvel'!$AQ:$AQ,"REPARO FO"))</f>
        <v>0</v>
      </c>
      <c r="MM78" s="140">
        <f>(COUNTIFS('Estruturante Móvel'!$M:$M,$B78,'Estruturante Móvel'!$C:$C,"&lt;&gt;PREVISTO",'Estruturante Móvel'!$G:$G,ML$4))</f>
        <v>0</v>
      </c>
      <c r="MN78" s="139">
        <f>(COUNTIFS('Estruturante Móvel'!$M:$M,$B78,'Estruturante Móvel'!$AM:$AM,MN$4))-(COUNTIFS('Estruturante Móvel'!$M:$M,$B78,'Estruturante Móvel'!$AM:$AM,MN$4,'Estruturante Móvel'!$AQ:$AQ,"REPARO FO"))</f>
        <v>0</v>
      </c>
      <c r="MO78" s="140">
        <f>(COUNTIFS('Estruturante Móvel'!$M:$M,$B78,'Estruturante Móvel'!$C:$C,"&lt;&gt;PREVISTO",'Estruturante Móvel'!$G:$G,MN$4))</f>
        <v>0</v>
      </c>
      <c r="MP78" s="139">
        <f>(COUNTIFS('Estruturante Móvel'!$M:$M,$B78,'Estruturante Móvel'!$AM:$AM,MP$4))-(COUNTIFS('Estruturante Móvel'!$M:$M,$B78,'Estruturante Móvel'!$AM:$AM,MP$4,'Estruturante Móvel'!$AQ:$AQ,"REPARO FO"))</f>
        <v>0</v>
      </c>
      <c r="MQ78" s="140">
        <f>(COUNTIFS('Estruturante Móvel'!$M:$M,$B78,'Estruturante Móvel'!$C:$C,"&lt;&gt;PREVISTO",'Estruturante Móvel'!$G:$G,MP$4))</f>
        <v>0</v>
      </c>
      <c r="MR78" s="139">
        <f>(COUNTIFS('Estruturante Móvel'!$M:$M,$B78,'Estruturante Móvel'!$AM:$AM,MR$4))-(COUNTIFS('Estruturante Móvel'!$M:$M,$B78,'Estruturante Móvel'!$AM:$AM,MR$4,'Estruturante Móvel'!$AQ:$AQ,"REPARO FO"))</f>
        <v>0</v>
      </c>
      <c r="MS78" s="140">
        <f>(COUNTIFS('Estruturante Móvel'!$M:$M,$B78,'Estruturante Móvel'!$C:$C,"&lt;&gt;PREVISTO",'Estruturante Móvel'!$G:$G,MR$4))</f>
        <v>0</v>
      </c>
      <c r="MT78" s="139">
        <f>(COUNTIFS('Estruturante Móvel'!$M:$M,$B78,'Estruturante Móvel'!$AM:$AM,MT$4))-(COUNTIFS('Estruturante Móvel'!$M:$M,$B78,'Estruturante Móvel'!$AM:$AM,MT$4,'Estruturante Móvel'!$AQ:$AQ,"REPARO FO"))</f>
        <v>0</v>
      </c>
      <c r="MU78" s="140">
        <f>(COUNTIFS('Estruturante Móvel'!$M:$M,$B78,'Estruturante Móvel'!$C:$C,"&lt;&gt;PREVISTO",'Estruturante Móvel'!$G:$G,MT$4))</f>
        <v>0</v>
      </c>
      <c r="MV78" s="139">
        <f>(COUNTIFS('Estruturante Móvel'!$M:$M,$B78,'Estruturante Móvel'!$AM:$AM,MV$4))-(COUNTIFS('Estruturante Móvel'!$M:$M,$B78,'Estruturante Móvel'!$AM:$AM,MV$4,'Estruturante Móvel'!$AQ:$AQ,"REPARO FO"))</f>
        <v>0</v>
      </c>
      <c r="MW78" s="140">
        <f>(COUNTIFS('Estruturante Móvel'!$M:$M,$B78,'Estruturante Móvel'!$C:$C,"&lt;&gt;PREVISTO",'Estruturante Móvel'!$G:$G,MV$4))</f>
        <v>0</v>
      </c>
      <c r="MX78" s="139">
        <f>(COUNTIFS('Estruturante Móvel'!$M:$M,$B78,'Estruturante Móvel'!$AM:$AM,MX$4))-(COUNTIFS('Estruturante Móvel'!$M:$M,$B78,'Estruturante Móvel'!$AM:$AM,MX$4,'Estruturante Móvel'!$AQ:$AQ,"REPARO FO"))</f>
        <v>0</v>
      </c>
      <c r="MY78" s="140">
        <f>(COUNTIFS('Estruturante Móvel'!$M:$M,$B78,'Estruturante Móvel'!$C:$C,"&lt;&gt;PREVISTO",'Estruturante Móvel'!$G:$G,MX$4))</f>
        <v>0</v>
      </c>
      <c r="MZ78" s="139">
        <f>(COUNTIFS('Estruturante Móvel'!$M:$M,$B78,'Estruturante Móvel'!$AM:$AM,MZ$4))-(COUNTIFS('Estruturante Móvel'!$M:$M,$B78,'Estruturante Móvel'!$AM:$AM,MZ$4,'Estruturante Móvel'!$AQ:$AQ,"REPARO FO"))</f>
        <v>0</v>
      </c>
      <c r="NA78" s="140">
        <f>(COUNTIFS('Estruturante Móvel'!$M:$M,$B78,'Estruturante Móvel'!$C:$C,"&lt;&gt;PREVISTO",'Estruturante Móvel'!$G:$G,MZ$4))</f>
        <v>0</v>
      </c>
      <c r="NB78" s="139">
        <f>(COUNTIFS('Estruturante Móvel'!$M:$M,$B78,'Estruturante Móvel'!$AM:$AM,NB$4))-(COUNTIFS('Estruturante Móvel'!$M:$M,$B78,'Estruturante Móvel'!$AM:$AM,NB$4,'Estruturante Móvel'!$AQ:$AQ,"REPARO FO"))</f>
        <v>0</v>
      </c>
      <c r="NC78" s="140">
        <f>(COUNTIFS('Estruturante Móvel'!$M:$M,$B78,'Estruturante Móvel'!$C:$C,"&lt;&gt;PREVISTO",'Estruturante Móvel'!$G:$G,NB$4))</f>
        <v>0</v>
      </c>
      <c r="ND78" s="139">
        <f>(COUNTIFS('Estruturante Móvel'!$M:$M,$B78,'Estruturante Móvel'!$AM:$AM,ND$4))-(COUNTIFS('Estruturante Móvel'!$M:$M,$B78,'Estruturante Móvel'!$AM:$AM,ND$4,'Estruturante Móvel'!$AQ:$AQ,"REPARO FO"))</f>
        <v>0</v>
      </c>
      <c r="NE78" s="140">
        <f>(COUNTIFS('Estruturante Móvel'!$M:$M,$B78,'Estruturante Móvel'!$C:$C,"&lt;&gt;PREVISTO",'Estruturante Móvel'!$G:$G,ND$4))</f>
        <v>0</v>
      </c>
      <c r="NF78" s="139">
        <f>(COUNTIFS('Estruturante Móvel'!$M:$M,$B78,'Estruturante Móvel'!$AM:$AM,NF$4))-(COUNTIFS('Estruturante Móvel'!$M:$M,$B78,'Estruturante Móvel'!$AM:$AM,NF$4,'Estruturante Móvel'!$AQ:$AQ,"REPARO FO"))</f>
        <v>0</v>
      </c>
      <c r="NG78" s="140">
        <f>(COUNTIFS('Estruturante Móvel'!$M:$M,$B78,'Estruturante Móvel'!$C:$C,"&lt;&gt;PREVISTO",'Estruturante Móvel'!$G:$G,NF$4))</f>
        <v>0</v>
      </c>
      <c r="NH78" s="139">
        <f>(COUNTIFS('Estruturante Móvel'!$M:$M,$B78,'Estruturante Móvel'!$AM:$AM,NH$4))-(COUNTIFS('Estruturante Móvel'!$M:$M,$B78,'Estruturante Móvel'!$AM:$AM,NH$4,'Estruturante Móvel'!$AQ:$AQ,"REPARO FO"))</f>
        <v>0</v>
      </c>
      <c r="NI78" s="140">
        <f>(COUNTIFS('Estruturante Móvel'!$M:$M,$B78,'Estruturante Móvel'!$C:$C,"&lt;&gt;PREVISTO",'Estruturante Móvel'!$G:$G,NH$4))</f>
        <v>0</v>
      </c>
    </row>
    <row r="79" spans="1:373" hidden="1" outlineLevel="1">
      <c r="B79" s="205" t="s">
        <v>444</v>
      </c>
      <c r="C79" s="161" t="s">
        <v>186</v>
      </c>
      <c r="D79" s="161">
        <f>COUNTIFS('Estruturante Móvel'!$M:$M,B78,'Estruturante Móvel'!$L:$L,'CRONOGRAMA_CONST+MIGRACAO'!B79)</f>
        <v>1</v>
      </c>
      <c r="E79" s="161">
        <f>(COUNTIFS('Estruturante Móvel'!$M:$M,B78,'Estruturante Móvel'!$C:$C,"&lt;&gt;PREVISTO",'Estruturante Móvel'!$L:$L,'CRONOGRAMA_CONST+MIGRACAO'!B79))</f>
        <v>1</v>
      </c>
      <c r="F79" s="162">
        <f>(COUNTIFS('Estruturante Móvel'!$M:$M,B78,'Estruturante Móvel'!$C:$C,"PREVISTO",'Estruturante Móvel'!$L:$L,'CRONOGRAMA_CONST+MIGRACAO'!B79))</f>
        <v>0</v>
      </c>
      <c r="G79" s="162"/>
      <c r="H79" s="165" t="str">
        <f t="shared" si="384"/>
        <v>Concluído</v>
      </c>
      <c r="I79" s="166">
        <v>45566</v>
      </c>
      <c r="J79" s="160">
        <f t="shared" si="385"/>
        <v>1</v>
      </c>
      <c r="K79" s="157">
        <f t="shared" si="386"/>
        <v>1</v>
      </c>
      <c r="L79" s="139">
        <f>(COUNTIFS('Estruturante Móvel'!$M:$M,$B78,'Estruturante Móvel'!$AM:$AM,L$4,'Estruturante Móvel'!$L:$L,'CRONOGRAMA_CONST+MIGRACAO'!$B79))</f>
        <v>0</v>
      </c>
      <c r="M79" s="140">
        <f>(COUNTIFS('Estruturante Móvel'!$M:$M,$B78,'Estruturante Móvel'!$C:$C,"&lt;&gt;PREVISTO",'Estruturante Móvel'!$G:$G,L$4,'Estruturante Móvel'!$L:$L,'CRONOGRAMA_CONST+MIGRACAO'!B$7))</f>
        <v>0</v>
      </c>
      <c r="N79" s="139">
        <f>(COUNTIFS('Estruturante Móvel'!$M:$M,$B78,'Estruturante Móvel'!$AM:$AM,N$4,'Estruturante Móvel'!$L:$L,'CRONOGRAMA_CONST+MIGRACAO'!$B79))</f>
        <v>0</v>
      </c>
      <c r="O79" s="140">
        <f>(COUNTIFS('Estruturante Móvel'!$M:$M,$B78,'Estruturante Móvel'!$C:$C,"&lt;&gt;PREVISTO",'Estruturante Móvel'!$G:$G,N$4,'Estruturante Móvel'!$L:$L,'CRONOGRAMA_CONST+MIGRACAO'!D$7))</f>
        <v>0</v>
      </c>
      <c r="P79" s="139">
        <f>(COUNTIFS('Estruturante Móvel'!$M:$M,$B78,'Estruturante Móvel'!$AM:$AM,P$4,'Estruturante Móvel'!$L:$L,'CRONOGRAMA_CONST+MIGRACAO'!$B79))</f>
        <v>0</v>
      </c>
      <c r="Q79" s="140">
        <f>(COUNTIFS('Estruturante Móvel'!$M:$M,$B78,'Estruturante Móvel'!$C:$C,"&lt;&gt;PREVISTO",'Estruturante Móvel'!$G:$G,P$4,'Estruturante Móvel'!$L:$L,'CRONOGRAMA_CONST+MIGRACAO'!F$7))</f>
        <v>0</v>
      </c>
      <c r="R79" s="139">
        <f>(COUNTIFS('Estruturante Móvel'!$M:$M,$B78,'Estruturante Móvel'!$AM:$AM,R$4,'Estruturante Móvel'!$L:$L,'CRONOGRAMA_CONST+MIGRACAO'!$B79))</f>
        <v>0</v>
      </c>
      <c r="S79" s="140">
        <f>(COUNTIFS('Estruturante Móvel'!$M:$M,$B78,'Estruturante Móvel'!$C:$C,"&lt;&gt;PREVISTO",'Estruturante Móvel'!$G:$G,R$4,'Estruturante Móvel'!$L:$L,'CRONOGRAMA_CONST+MIGRACAO'!H$7))</f>
        <v>0</v>
      </c>
      <c r="T79" s="139">
        <f>(COUNTIFS('Estruturante Móvel'!$M:$M,$B78,'Estruturante Móvel'!$AM:$AM,T$4,'Estruturante Móvel'!$L:$L,'CRONOGRAMA_CONST+MIGRACAO'!$B79))</f>
        <v>0</v>
      </c>
      <c r="U79" s="140">
        <f>(COUNTIFS('Estruturante Móvel'!$M:$M,$B78,'Estruturante Móvel'!$C:$C,"&lt;&gt;PREVISTO",'Estruturante Móvel'!$G:$G,T$4,'Estruturante Móvel'!$L:$L,'CRONOGRAMA_CONST+MIGRACAO'!J$7))</f>
        <v>0</v>
      </c>
      <c r="V79" s="139">
        <f>(COUNTIFS('Estruturante Móvel'!$M:$M,$B78,'Estruturante Móvel'!$AM:$AM,V$4,'Estruturante Móvel'!$L:$L,'CRONOGRAMA_CONST+MIGRACAO'!$B79))</f>
        <v>0</v>
      </c>
      <c r="W79" s="140">
        <f>(COUNTIFS('Estruturante Móvel'!$M:$M,$B78,'Estruturante Móvel'!$C:$C,"&lt;&gt;PREVISTO",'Estruturante Móvel'!$G:$G,V$4,'Estruturante Móvel'!$L:$L,'CRONOGRAMA_CONST+MIGRACAO'!L$7))</f>
        <v>0</v>
      </c>
      <c r="X79" s="139">
        <f>(COUNTIFS('Estruturante Móvel'!$M:$M,$B78,'Estruturante Móvel'!$AM:$AM,X$4,'Estruturante Móvel'!$L:$L,'CRONOGRAMA_CONST+MIGRACAO'!$B79))</f>
        <v>0</v>
      </c>
      <c r="Y79" s="140">
        <f>(COUNTIFS('Estruturante Móvel'!$M:$M,$B78,'Estruturante Móvel'!$C:$C,"&lt;&gt;PREVISTO",'Estruturante Móvel'!$G:$G,X$4,'Estruturante Móvel'!$L:$L,'CRONOGRAMA_CONST+MIGRACAO'!N$7))</f>
        <v>0</v>
      </c>
      <c r="Z79" s="139">
        <f>(COUNTIFS('Estruturante Móvel'!$M:$M,$B78,'Estruturante Móvel'!$AM:$AM,Z$4,'Estruturante Móvel'!$L:$L,'CRONOGRAMA_CONST+MIGRACAO'!$B79))</f>
        <v>0</v>
      </c>
      <c r="AA79" s="140">
        <f>(COUNTIFS('Estruturante Móvel'!$M:$M,$B78,'Estruturante Móvel'!$C:$C,"&lt;&gt;PREVISTO",'Estruturante Móvel'!$G:$G,Z$4,'Estruturante Móvel'!$L:$L,'CRONOGRAMA_CONST+MIGRACAO'!P$7))</f>
        <v>0</v>
      </c>
      <c r="AB79" s="139">
        <f>(COUNTIFS('Estruturante Móvel'!$M:$M,$B78,'Estruturante Móvel'!$AM:$AM,AB$4,'Estruturante Móvel'!$L:$L,'CRONOGRAMA_CONST+MIGRACAO'!$B79))</f>
        <v>0</v>
      </c>
      <c r="AC79" s="140">
        <f>(COUNTIFS('Estruturante Móvel'!$M:$M,$B78,'Estruturante Móvel'!$C:$C,"&lt;&gt;PREVISTO",'Estruturante Móvel'!$G:$G,AB$4,'Estruturante Móvel'!$L:$L,'CRONOGRAMA_CONST+MIGRACAO'!R$7))</f>
        <v>0</v>
      </c>
      <c r="AD79" s="139">
        <f>(COUNTIFS('Estruturante Móvel'!$M:$M,$B78,'Estruturante Móvel'!$AM:$AM,AD$4,'Estruturante Móvel'!$L:$L,'CRONOGRAMA_CONST+MIGRACAO'!$B79))</f>
        <v>0</v>
      </c>
      <c r="AE79" s="140">
        <f>(COUNTIFS('Estruturante Móvel'!$M:$M,$B78,'Estruturante Móvel'!$C:$C,"&lt;&gt;PREVISTO",'Estruturante Móvel'!$G:$G,AD$4,'Estruturante Móvel'!$L:$L,'CRONOGRAMA_CONST+MIGRACAO'!T$7))</f>
        <v>0</v>
      </c>
      <c r="AF79" s="139">
        <f>(COUNTIFS('Estruturante Móvel'!$M:$M,$B78,'Estruturante Móvel'!$AM:$AM,AF$4,'Estruturante Móvel'!$L:$L,'CRONOGRAMA_CONST+MIGRACAO'!$B79))</f>
        <v>0</v>
      </c>
      <c r="AG79" s="140">
        <f>(COUNTIFS('Estruturante Móvel'!$M:$M,$B78,'Estruturante Móvel'!$C:$C,"&lt;&gt;PREVISTO",'Estruturante Móvel'!$G:$G,AF$4,'Estruturante Móvel'!$L:$L,'CRONOGRAMA_CONST+MIGRACAO'!V$7))</f>
        <v>0</v>
      </c>
      <c r="AH79" s="139">
        <f>(COUNTIFS('Estruturante Móvel'!$M:$M,$B78,'Estruturante Móvel'!$AM:$AM,AH$4,'Estruturante Móvel'!$L:$L,'CRONOGRAMA_CONST+MIGRACAO'!$B79))</f>
        <v>0</v>
      </c>
      <c r="AI79" s="140">
        <f>(COUNTIFS('Estruturante Móvel'!$M:$M,$B78,'Estruturante Móvel'!$C:$C,"&lt;&gt;PREVISTO",'Estruturante Móvel'!$G:$G,AH$4,'Estruturante Móvel'!$L:$L,'CRONOGRAMA_CONST+MIGRACAO'!X$7))</f>
        <v>0</v>
      </c>
      <c r="AJ79" s="139">
        <f>(COUNTIFS('Estruturante Móvel'!$M:$M,$B78,'Estruturante Móvel'!$AM:$AM,AJ$4,'Estruturante Móvel'!$L:$L,'CRONOGRAMA_CONST+MIGRACAO'!$B79))</f>
        <v>0</v>
      </c>
      <c r="AK79" s="140">
        <f>(COUNTIFS('Estruturante Móvel'!$M:$M,$B78,'Estruturante Móvel'!$C:$C,"&lt;&gt;PREVISTO",'Estruturante Móvel'!$G:$G,AJ$4,'Estruturante Móvel'!$L:$L,'CRONOGRAMA_CONST+MIGRACAO'!Z$7))</f>
        <v>0</v>
      </c>
      <c r="AL79" s="139">
        <f>(COUNTIFS('Estruturante Móvel'!$M:$M,$B78,'Estruturante Móvel'!$AM:$AM,AL$4,'Estruturante Móvel'!$L:$L,'CRONOGRAMA_CONST+MIGRACAO'!$B79))</f>
        <v>0</v>
      </c>
      <c r="AM79" s="140">
        <f>(COUNTIFS('Estruturante Móvel'!$M:$M,$B78,'Estruturante Móvel'!$C:$C,"&lt;&gt;PREVISTO",'Estruturante Móvel'!$G:$G,AL$4,'Estruturante Móvel'!$L:$L,'CRONOGRAMA_CONST+MIGRACAO'!AB$7))</f>
        <v>0</v>
      </c>
      <c r="AN79" s="139">
        <f>(COUNTIFS('Estruturante Móvel'!$M:$M,$B78,'Estruturante Móvel'!$AM:$AM,AN$4,'Estruturante Móvel'!$L:$L,'CRONOGRAMA_CONST+MIGRACAO'!$B79))</f>
        <v>0</v>
      </c>
      <c r="AO79" s="140">
        <f>(COUNTIFS('Estruturante Móvel'!$M:$M,$B78,'Estruturante Móvel'!$C:$C,"&lt;&gt;PREVISTO",'Estruturante Móvel'!$G:$G,AN$4,'Estruturante Móvel'!$L:$L,'CRONOGRAMA_CONST+MIGRACAO'!AD$7))</f>
        <v>0</v>
      </c>
      <c r="AP79" s="139">
        <f>(COUNTIFS('Estruturante Móvel'!$M:$M,$B78,'Estruturante Móvel'!$AM:$AM,AP$4,'Estruturante Móvel'!$L:$L,'CRONOGRAMA_CONST+MIGRACAO'!$B79))</f>
        <v>0</v>
      </c>
      <c r="AQ79" s="140">
        <f>(COUNTIFS('Estruturante Móvel'!$M:$M,$B78,'Estruturante Móvel'!$C:$C,"&lt;&gt;PREVISTO",'Estruturante Móvel'!$G:$G,AP$4,'Estruturante Móvel'!$L:$L,'CRONOGRAMA_CONST+MIGRACAO'!AF$7))</f>
        <v>0</v>
      </c>
      <c r="AR79" s="139">
        <f>(COUNTIFS('Estruturante Móvel'!$M:$M,$B78,'Estruturante Móvel'!$AM:$AM,AR$4,'Estruturante Móvel'!$L:$L,'CRONOGRAMA_CONST+MIGRACAO'!$B79))</f>
        <v>0</v>
      </c>
      <c r="AS79" s="140">
        <f>(COUNTIFS('Estruturante Móvel'!$M:$M,$B78,'Estruturante Móvel'!$C:$C,"&lt;&gt;PREVISTO",'Estruturante Móvel'!$G:$G,AR$4,'Estruturante Móvel'!$L:$L,'CRONOGRAMA_CONST+MIGRACAO'!AH$7))</f>
        <v>0</v>
      </c>
      <c r="AT79" s="139">
        <f>(COUNTIFS('Estruturante Móvel'!$M:$M,$B78,'Estruturante Móvel'!$AM:$AM,AT$4,'Estruturante Móvel'!$L:$L,'CRONOGRAMA_CONST+MIGRACAO'!$B79))</f>
        <v>0</v>
      </c>
      <c r="AU79" s="140">
        <f>(COUNTIFS('Estruturante Móvel'!$M:$M,$B78,'Estruturante Móvel'!$C:$C,"&lt;&gt;PREVISTO",'Estruturante Móvel'!$G:$G,AT$4,'Estruturante Móvel'!$L:$L,'CRONOGRAMA_CONST+MIGRACAO'!AJ$7))</f>
        <v>0</v>
      </c>
      <c r="AV79" s="139">
        <f>(COUNTIFS('Estruturante Móvel'!$M:$M,$B78,'Estruturante Móvel'!$AM:$AM,AV$4,'Estruturante Móvel'!$L:$L,'CRONOGRAMA_CONST+MIGRACAO'!$B79))</f>
        <v>0</v>
      </c>
      <c r="AW79" s="140">
        <f>(COUNTIFS('Estruturante Móvel'!$M:$M,$B78,'Estruturante Móvel'!$C:$C,"&lt;&gt;PREVISTO",'Estruturante Móvel'!$G:$G,AV$4,'Estruturante Móvel'!$L:$L,'CRONOGRAMA_CONST+MIGRACAO'!AL$7))</f>
        <v>0</v>
      </c>
      <c r="AX79" s="139">
        <f>(COUNTIFS('Estruturante Móvel'!$M:$M,$B78,'Estruturante Móvel'!$AM:$AM,AX$4,'Estruturante Móvel'!$L:$L,'CRONOGRAMA_CONST+MIGRACAO'!$B79))</f>
        <v>0</v>
      </c>
      <c r="AY79" s="140">
        <f>(COUNTIFS('Estruturante Móvel'!$M:$M,$B78,'Estruturante Móvel'!$C:$C,"&lt;&gt;PREVISTO",'Estruturante Móvel'!$G:$G,AX$4,'Estruturante Móvel'!$L:$L,'CRONOGRAMA_CONST+MIGRACAO'!AN$7))</f>
        <v>0</v>
      </c>
      <c r="AZ79" s="139">
        <f>(COUNTIFS('Estruturante Móvel'!$M:$M,$B78,'Estruturante Móvel'!$AM:$AM,AZ$4,'Estruturante Móvel'!$L:$L,'CRONOGRAMA_CONST+MIGRACAO'!$B79))</f>
        <v>0</v>
      </c>
      <c r="BA79" s="140">
        <f>(COUNTIFS('Estruturante Móvel'!$M:$M,$B78,'Estruturante Móvel'!$C:$C,"&lt;&gt;PREVISTO",'Estruturante Móvel'!$G:$G,AZ$4,'Estruturante Móvel'!$L:$L,'CRONOGRAMA_CONST+MIGRACAO'!AP$7))</f>
        <v>0</v>
      </c>
      <c r="BB79" s="139">
        <f>(COUNTIFS('Estruturante Móvel'!$M:$M,$B78,'Estruturante Móvel'!$AM:$AM,BB$4,'Estruturante Móvel'!$L:$L,'CRONOGRAMA_CONST+MIGRACAO'!$B79))</f>
        <v>0</v>
      </c>
      <c r="BC79" s="140">
        <f>(COUNTIFS('Estruturante Móvel'!$M:$M,$B78,'Estruturante Móvel'!$C:$C,"&lt;&gt;PREVISTO",'Estruturante Móvel'!$G:$G,BB$4,'Estruturante Móvel'!$L:$L,'CRONOGRAMA_CONST+MIGRACAO'!AR$7))</f>
        <v>0</v>
      </c>
      <c r="BD79" s="139">
        <f>(COUNTIFS('Estruturante Móvel'!$M:$M,$B78,'Estruturante Móvel'!$AM:$AM,BD$4,'Estruturante Móvel'!$L:$L,'CRONOGRAMA_CONST+MIGRACAO'!$B79))</f>
        <v>0</v>
      </c>
      <c r="BE79" s="140">
        <f>(COUNTIFS('Estruturante Móvel'!$M:$M,$B78,'Estruturante Móvel'!$C:$C,"&lt;&gt;PREVISTO",'Estruturante Móvel'!$G:$G,BD$4,'Estruturante Móvel'!$L:$L,'CRONOGRAMA_CONST+MIGRACAO'!AT$7))</f>
        <v>0</v>
      </c>
      <c r="BF79" s="139">
        <f>(COUNTIFS('Estruturante Móvel'!$M:$M,$B78,'Estruturante Móvel'!$AM:$AM,BF$4,'Estruturante Móvel'!$L:$L,'CRONOGRAMA_CONST+MIGRACAO'!$B79))</f>
        <v>0</v>
      </c>
      <c r="BG79" s="140">
        <f>(COUNTIFS('Estruturante Móvel'!$M:$M,$B78,'Estruturante Móvel'!$C:$C,"&lt;&gt;PREVISTO",'Estruturante Móvel'!$G:$G,BF$4,'Estruturante Móvel'!$L:$L,'CRONOGRAMA_CONST+MIGRACAO'!AV$7))</f>
        <v>0</v>
      </c>
      <c r="BH79" s="139">
        <f>(COUNTIFS('Estruturante Móvel'!$M:$M,$B78,'Estruturante Móvel'!$AM:$AM,BH$4,'Estruturante Móvel'!$L:$L,'CRONOGRAMA_CONST+MIGRACAO'!$B79))</f>
        <v>0</v>
      </c>
      <c r="BI79" s="140">
        <f>(COUNTIFS('Estruturante Móvel'!$M:$M,$B78,'Estruturante Móvel'!$C:$C,"&lt;&gt;PREVISTO",'Estruturante Móvel'!$G:$G,BH$4,'Estruturante Móvel'!$L:$L,'CRONOGRAMA_CONST+MIGRACAO'!AX$7))</f>
        <v>0</v>
      </c>
      <c r="BJ79" s="139">
        <f>(COUNTIFS('Estruturante Móvel'!$M:$M,$B78,'Estruturante Móvel'!$AM:$AM,BJ$4,'Estruturante Móvel'!$L:$L,'CRONOGRAMA_CONST+MIGRACAO'!$B79))</f>
        <v>0</v>
      </c>
      <c r="BK79" s="140">
        <f>(COUNTIFS('Estruturante Móvel'!$M:$M,$B78,'Estruturante Móvel'!$C:$C,"&lt;&gt;PREVISTO",'Estruturante Móvel'!$G:$G,BJ$4,'Estruturante Móvel'!$L:$L,'CRONOGRAMA_CONST+MIGRACAO'!AZ$7))</f>
        <v>0</v>
      </c>
      <c r="BL79" s="139">
        <f>(COUNTIFS('Estruturante Móvel'!$M:$M,$B78,'Estruturante Móvel'!$AM:$AM,BL$4,'Estruturante Móvel'!$L:$L,'CRONOGRAMA_CONST+MIGRACAO'!$B79))</f>
        <v>0</v>
      </c>
      <c r="BM79" s="140">
        <f>(COUNTIFS('Estruturante Móvel'!$M:$M,$B78,'Estruturante Móvel'!$C:$C,"&lt;&gt;PREVISTO",'Estruturante Móvel'!$G:$G,BL$4,'Estruturante Móvel'!$L:$L,'CRONOGRAMA_CONST+MIGRACAO'!BB$7))</f>
        <v>0</v>
      </c>
      <c r="BN79" s="139">
        <f>(COUNTIFS('Estruturante Móvel'!$M:$M,$B78,'Estruturante Móvel'!$AM:$AM,BN$4,'Estruturante Móvel'!$L:$L,'CRONOGRAMA_CONST+MIGRACAO'!$B79))</f>
        <v>0</v>
      </c>
      <c r="BO79" s="140">
        <f>(COUNTIFS('Estruturante Móvel'!$M:$M,$B78,'Estruturante Móvel'!$C:$C,"&lt;&gt;PREVISTO",'Estruturante Móvel'!$G:$G,BN$4,'Estruturante Móvel'!$L:$L,'CRONOGRAMA_CONST+MIGRACAO'!BD$7))</f>
        <v>0</v>
      </c>
      <c r="BP79" s="139">
        <f>(COUNTIFS('Estruturante Móvel'!$M:$M,$B78,'Estruturante Móvel'!$AM:$AM,BP$4,'Estruturante Móvel'!$L:$L,'CRONOGRAMA_CONST+MIGRACAO'!$B79))</f>
        <v>0</v>
      </c>
      <c r="BQ79" s="140">
        <f>(COUNTIFS('Estruturante Móvel'!$M:$M,$B78,'Estruturante Móvel'!$C:$C,"&lt;&gt;PREVISTO",'Estruturante Móvel'!$G:$G,BP$4,'Estruturante Móvel'!$L:$L,'CRONOGRAMA_CONST+MIGRACAO'!BF$7))</f>
        <v>0</v>
      </c>
      <c r="BR79" s="139">
        <f>(COUNTIFS('Estruturante Móvel'!$M:$M,$B78,'Estruturante Móvel'!$AM:$AM,BR$4,'Estruturante Móvel'!$L:$L,'CRONOGRAMA_CONST+MIGRACAO'!$B79))</f>
        <v>0</v>
      </c>
      <c r="BS79" s="140">
        <f>(COUNTIFS('Estruturante Móvel'!$M:$M,$B78,'Estruturante Móvel'!$C:$C,"&lt;&gt;PREVISTO",'Estruturante Móvel'!$G:$G,BR$4,'Estruturante Móvel'!$L:$L,'CRONOGRAMA_CONST+MIGRACAO'!BH$7))</f>
        <v>0</v>
      </c>
      <c r="BT79" s="139">
        <f>(COUNTIFS('Estruturante Móvel'!$M:$M,$B79,'Estruturante Móvel'!$AM:$AM,BT$4))-(COUNTIFS('Estruturante Móvel'!$M:$M,$B79,'Estruturante Móvel'!$AM:$AM,BT$4,'Estruturante Móvel'!$AQ:$AQ,"REPARO FO"))</f>
        <v>0</v>
      </c>
      <c r="BU79" s="140">
        <f>(COUNTIFS('Estruturante Móvel'!$M:$M,$B78,'Estruturante Móvel'!$C:$C,"&lt;&gt;PREVISTO",'Estruturante Móvel'!$G:$G,BT$4,'Estruturante Móvel'!$L:$L,'CRONOGRAMA_CONST+MIGRACAO'!BJ$7))</f>
        <v>0</v>
      </c>
      <c r="BV79" s="139">
        <f>(COUNTIFS('Estruturante Móvel'!$M:$M,$B79,'Estruturante Móvel'!$AM:$AM,BV$4))-(COUNTIFS('Estruturante Móvel'!$M:$M,$B79,'Estruturante Móvel'!$AM:$AM,BV$4,'Estruturante Móvel'!$AQ:$AQ,"REPARO FO"))</f>
        <v>0</v>
      </c>
      <c r="BW79" s="140">
        <f>(COUNTIFS('Estruturante Móvel'!$M:$M,$B78,'Estruturante Móvel'!$C:$C,"&lt;&gt;PREVISTO",'Estruturante Móvel'!$G:$G,BV$4,'Estruturante Móvel'!$L:$L,'CRONOGRAMA_CONST+MIGRACAO'!BL$7))</f>
        <v>0</v>
      </c>
      <c r="BX79" s="139">
        <f>(COUNTIFS('Estruturante Móvel'!$M:$M,$B79,'Estruturante Móvel'!$AM:$AM,BX$4))-(COUNTIFS('Estruturante Móvel'!$M:$M,$B79,'Estruturante Móvel'!$AM:$AM,BX$4,'Estruturante Móvel'!$AQ:$AQ,"REPARO FO"))</f>
        <v>0</v>
      </c>
      <c r="BY79" s="140">
        <f>(COUNTIFS('Estruturante Móvel'!$M:$M,$B78,'Estruturante Móvel'!$C:$C,"&lt;&gt;PREVISTO",'Estruturante Móvel'!$G:$G,BX$4,'Estruturante Móvel'!$L:$L,'CRONOGRAMA_CONST+MIGRACAO'!BN$7))</f>
        <v>0</v>
      </c>
      <c r="BZ79" s="139">
        <f>(COUNTIFS('Estruturante Móvel'!$M:$M,$B79,'Estruturante Móvel'!$AM:$AM,BZ$4))-(COUNTIFS('Estruturante Móvel'!$M:$M,$B79,'Estruturante Móvel'!$AM:$AM,BZ$4,'Estruturante Móvel'!$AQ:$AQ,"REPARO FO"))</f>
        <v>0</v>
      </c>
      <c r="CA79" s="140">
        <f>(COUNTIFS('Estruturante Móvel'!$M:$M,$B78,'Estruturante Móvel'!$C:$C,"&lt;&gt;PREVISTO",'Estruturante Móvel'!$G:$G,BZ$4,'Estruturante Móvel'!$L:$L,'CRONOGRAMA_CONST+MIGRACAO'!BP$7))</f>
        <v>0</v>
      </c>
      <c r="CB79" s="139">
        <f>(COUNTIFS('Estruturante Móvel'!$M:$M,$B79,'Estruturante Móvel'!$AM:$AM,CB$4))-(COUNTIFS('Estruturante Móvel'!$M:$M,$B79,'Estruturante Móvel'!$AM:$AM,CB$4,'Estruturante Móvel'!$AQ:$AQ,"REPARO FO"))</f>
        <v>0</v>
      </c>
      <c r="CC79" s="140">
        <f>(COUNTIFS('Estruturante Móvel'!$M:$M,$B78,'Estruturante Móvel'!$C:$C,"&lt;&gt;PREVISTO",'Estruturante Móvel'!$G:$G,CB$4,'Estruturante Móvel'!$L:$L,'CRONOGRAMA_CONST+MIGRACAO'!BR$7))</f>
        <v>0</v>
      </c>
      <c r="CD79" s="139">
        <f>(COUNTIFS('Estruturante Móvel'!$M:$M,$B79,'Estruturante Móvel'!$AM:$AM,CD$4))-(COUNTIFS('Estruturante Móvel'!$M:$M,$B79,'Estruturante Móvel'!$AM:$AM,CD$4,'Estruturante Móvel'!$AQ:$AQ,"REPARO FO"))</f>
        <v>0</v>
      </c>
      <c r="CE79" s="140">
        <f>(COUNTIFS('Estruturante Móvel'!$M:$M,$B78,'Estruturante Móvel'!$C:$C,"&lt;&gt;PREVISTO",'Estruturante Móvel'!$G:$G,CD$4,'Estruturante Móvel'!$L:$L,'CRONOGRAMA_CONST+MIGRACAO'!BT$7))</f>
        <v>0</v>
      </c>
      <c r="CF79" s="139">
        <f>(COUNTIFS('Estruturante Móvel'!$M:$M,$B79,'Estruturante Móvel'!$AM:$AM,CF$4))-(COUNTIFS('Estruturante Móvel'!$M:$M,$B79,'Estruturante Móvel'!$AM:$AM,CF$4,'Estruturante Móvel'!$AQ:$AQ,"REPARO FO"))</f>
        <v>0</v>
      </c>
      <c r="CG79" s="140">
        <f>(COUNTIFS('Estruturante Móvel'!$M:$M,$B78,'Estruturante Móvel'!$C:$C,"&lt;&gt;PREVISTO",'Estruturante Móvel'!$G:$G,CF$4,'Estruturante Móvel'!$L:$L,'CRONOGRAMA_CONST+MIGRACAO'!BV$7))</f>
        <v>0</v>
      </c>
      <c r="CH79" s="139">
        <f>(COUNTIFS('Estruturante Móvel'!$M:$M,$B79,'Estruturante Móvel'!$AM:$AM,CH$4))-(COUNTIFS('Estruturante Móvel'!$M:$M,$B79,'Estruturante Móvel'!$AM:$AM,CH$4,'Estruturante Móvel'!$AQ:$AQ,"REPARO FO"))</f>
        <v>0</v>
      </c>
      <c r="CI79" s="140">
        <f>(COUNTIFS('Estruturante Móvel'!$M:$M,$B78,'Estruturante Móvel'!$C:$C,"&lt;&gt;PREVISTO",'Estruturante Móvel'!$G:$G,CH$4,'Estruturante Móvel'!$L:$L,'CRONOGRAMA_CONST+MIGRACAO'!BX$7))</f>
        <v>0</v>
      </c>
      <c r="CJ79" s="139">
        <f>(COUNTIFS('Estruturante Móvel'!$M:$M,$B79,'Estruturante Móvel'!$AM:$AM,CJ$4))-(COUNTIFS('Estruturante Móvel'!$M:$M,$B79,'Estruturante Móvel'!$AM:$AM,CJ$4,'Estruturante Móvel'!$AQ:$AQ,"REPARO FO"))</f>
        <v>0</v>
      </c>
      <c r="CK79" s="140">
        <f>(COUNTIFS('Estruturante Móvel'!$M:$M,$B78,'Estruturante Móvel'!$C:$C,"&lt;&gt;PREVISTO",'Estruturante Móvel'!$G:$G,CJ$4,'Estruturante Móvel'!$L:$L,'CRONOGRAMA_CONST+MIGRACAO'!BZ$7))</f>
        <v>0</v>
      </c>
      <c r="CL79" s="139">
        <f>(COUNTIFS('Estruturante Móvel'!$M:$M,$B79,'Estruturante Móvel'!$AM:$AM,CL$4))-(COUNTIFS('Estruturante Móvel'!$M:$M,$B79,'Estruturante Móvel'!$AM:$AM,CL$4,'Estruturante Móvel'!$AQ:$AQ,"REPARO FO"))</f>
        <v>0</v>
      </c>
      <c r="CM79" s="140">
        <f>(COUNTIFS('Estruturante Móvel'!$M:$M,$B78,'Estruturante Móvel'!$C:$C,"&lt;&gt;PREVISTO",'Estruturante Móvel'!$G:$G,CL$4,'Estruturante Móvel'!$L:$L,'CRONOGRAMA_CONST+MIGRACAO'!CB$7))</f>
        <v>0</v>
      </c>
      <c r="CN79" s="139">
        <f>(COUNTIFS('Estruturante Móvel'!$M:$M,$B79,'Estruturante Móvel'!$AM:$AM,CN$4))-(COUNTIFS('Estruturante Móvel'!$M:$M,$B79,'Estruturante Móvel'!$AM:$AM,CN$4,'Estruturante Móvel'!$AQ:$AQ,"REPARO FO"))</f>
        <v>0</v>
      </c>
      <c r="CO79" s="140">
        <f>(COUNTIFS('Estruturante Móvel'!$M:$M,$B78,'Estruturante Móvel'!$C:$C,"&lt;&gt;PREVISTO",'Estruturante Móvel'!$G:$G,CN$4,'Estruturante Móvel'!$L:$L,'CRONOGRAMA_CONST+MIGRACAO'!CD$7))</f>
        <v>0</v>
      </c>
      <c r="CP79" s="139">
        <f>(COUNTIFS('Estruturante Móvel'!$M:$M,$B79,'Estruturante Móvel'!$AM:$AM,CP$4))-(COUNTIFS('Estruturante Móvel'!$M:$M,$B79,'Estruturante Móvel'!$AM:$AM,CP$4,'Estruturante Móvel'!$AQ:$AQ,"REPARO FO"))</f>
        <v>0</v>
      </c>
      <c r="CQ79" s="140">
        <f>(COUNTIFS('Estruturante Móvel'!$M:$M,$B78,'Estruturante Móvel'!$C:$C,"&lt;&gt;PREVISTO",'Estruturante Móvel'!$G:$G,CP$4,'Estruturante Móvel'!$L:$L,'CRONOGRAMA_CONST+MIGRACAO'!CF$7))</f>
        <v>0</v>
      </c>
      <c r="CR79" s="139">
        <f>(COUNTIFS('Estruturante Móvel'!$M:$M,$B79,'Estruturante Móvel'!$AM:$AM,CR$4))-(COUNTIFS('Estruturante Móvel'!$M:$M,$B79,'Estruturante Móvel'!$AM:$AM,CR$4,'Estruturante Móvel'!$AQ:$AQ,"REPARO FO"))</f>
        <v>0</v>
      </c>
      <c r="CS79" s="140">
        <f>(COUNTIFS('Estruturante Móvel'!$M:$M,$B78,'Estruturante Móvel'!$C:$C,"&lt;&gt;PREVISTO",'Estruturante Móvel'!$G:$G,CR$4,'Estruturante Móvel'!$L:$L,'CRONOGRAMA_CONST+MIGRACAO'!CH$7))</f>
        <v>0</v>
      </c>
      <c r="CT79" s="139">
        <f>(COUNTIFS('Estruturante Móvel'!$M:$M,$B79,'Estruturante Móvel'!$AM:$AM,CT$4))-(COUNTIFS('Estruturante Móvel'!$M:$M,$B79,'Estruturante Móvel'!$AM:$AM,CT$4,'Estruturante Móvel'!$AQ:$AQ,"REPARO FO"))</f>
        <v>0</v>
      </c>
      <c r="CU79" s="140">
        <f>(COUNTIFS('Estruturante Móvel'!$M:$M,$B78,'Estruturante Móvel'!$C:$C,"&lt;&gt;PREVISTO",'Estruturante Móvel'!$G:$G,CT$4,'Estruturante Móvel'!$L:$L,'CRONOGRAMA_CONST+MIGRACAO'!CJ$7))</f>
        <v>0</v>
      </c>
      <c r="CV79" s="139">
        <f>(COUNTIFS('Estruturante Móvel'!$M:$M,$B79,'Estruturante Móvel'!$AM:$AM,CV$4))-(COUNTIFS('Estruturante Móvel'!$M:$M,$B79,'Estruturante Móvel'!$AM:$AM,CV$4,'Estruturante Móvel'!$AQ:$AQ,"REPARO FO"))</f>
        <v>0</v>
      </c>
      <c r="CW79" s="140">
        <f>(COUNTIFS('Estruturante Móvel'!$M:$M,$B78,'Estruturante Móvel'!$C:$C,"&lt;&gt;PREVISTO",'Estruturante Móvel'!$G:$G,CV$4,'Estruturante Móvel'!$L:$L,'CRONOGRAMA_CONST+MIGRACAO'!CL$7))</f>
        <v>0</v>
      </c>
      <c r="CX79" s="139">
        <f>(COUNTIFS('Estruturante Móvel'!$M:$M,$B79,'Estruturante Móvel'!$AM:$AM,CX$4))-(COUNTIFS('Estruturante Móvel'!$M:$M,$B79,'Estruturante Móvel'!$AM:$AM,CX$4,'Estruturante Móvel'!$AQ:$AQ,"REPARO FO"))</f>
        <v>0</v>
      </c>
      <c r="CY79" s="140">
        <f>(COUNTIFS('Estruturante Móvel'!$M:$M,$B78,'Estruturante Móvel'!$C:$C,"&lt;&gt;PREVISTO",'Estruturante Móvel'!$G:$G,CX$4,'Estruturante Móvel'!$L:$L,'CRONOGRAMA_CONST+MIGRACAO'!CN$7))</f>
        <v>0</v>
      </c>
      <c r="CZ79" s="139">
        <f>(COUNTIFS('Estruturante Móvel'!$M:$M,$B79,'Estruturante Móvel'!$AM:$AM,CZ$4))-(COUNTIFS('Estruturante Móvel'!$M:$M,$B79,'Estruturante Móvel'!$AM:$AM,CZ$4,'Estruturante Móvel'!$AQ:$AQ,"REPARO FO"))</f>
        <v>0</v>
      </c>
      <c r="DA79" s="140">
        <f>(COUNTIFS('Estruturante Móvel'!$M:$M,$B78,'Estruturante Móvel'!$C:$C,"&lt;&gt;PREVISTO",'Estruturante Móvel'!$G:$G,CZ$4,'Estruturante Móvel'!$L:$L,'CRONOGRAMA_CONST+MIGRACAO'!CP$7))</f>
        <v>0</v>
      </c>
      <c r="DB79" s="139">
        <f>(COUNTIFS('Estruturante Móvel'!$M:$M,$B79,'Estruturante Móvel'!$AM:$AM,DB$4))-(COUNTIFS('Estruturante Móvel'!$M:$M,$B79,'Estruturante Móvel'!$AM:$AM,DB$4,'Estruturante Móvel'!$AQ:$AQ,"REPARO FO"))</f>
        <v>0</v>
      </c>
      <c r="DC79" s="140">
        <f>(COUNTIFS('Estruturante Móvel'!$M:$M,$B78,'Estruturante Móvel'!$C:$C,"&lt;&gt;PREVISTO",'Estruturante Móvel'!$G:$G,DB$4,'Estruturante Móvel'!$L:$L,'CRONOGRAMA_CONST+MIGRACAO'!CR$7))</f>
        <v>0</v>
      </c>
      <c r="DD79" s="139">
        <f>(COUNTIFS('Estruturante Móvel'!$M:$M,$B79,'Estruturante Móvel'!$AM:$AM,DD$4))-(COUNTIFS('Estruturante Móvel'!$M:$M,$B79,'Estruturante Móvel'!$AM:$AM,DD$4,'Estruturante Móvel'!$AQ:$AQ,"REPARO FO"))</f>
        <v>0</v>
      </c>
      <c r="DE79" s="140">
        <f>(COUNTIFS('Estruturante Móvel'!$M:$M,$B78,'Estruturante Móvel'!$C:$C,"&lt;&gt;PREVISTO",'Estruturante Móvel'!$G:$G,DD$4,'Estruturante Móvel'!$L:$L,'CRONOGRAMA_CONST+MIGRACAO'!CT$7))</f>
        <v>0</v>
      </c>
      <c r="DF79" s="139">
        <f>(COUNTIFS('Estruturante Móvel'!$M:$M,$B79,'Estruturante Móvel'!$AM:$AM,DF$4))-(COUNTIFS('Estruturante Móvel'!$M:$M,$B79,'Estruturante Móvel'!$AM:$AM,DF$4,'Estruturante Móvel'!$AQ:$AQ,"REPARO FO"))</f>
        <v>0</v>
      </c>
      <c r="DG79" s="140">
        <f>(COUNTIFS('Estruturante Móvel'!$M:$M,$B78,'Estruturante Móvel'!$C:$C,"&lt;&gt;PREVISTO",'Estruturante Móvel'!$G:$G,DF$4,'Estruturante Móvel'!$L:$L,'CRONOGRAMA_CONST+MIGRACAO'!CV$7))</f>
        <v>0</v>
      </c>
      <c r="DH79" s="139">
        <f>(COUNTIFS('Estruturante Móvel'!$M:$M,$B79,'Estruturante Móvel'!$AM:$AM,DH$4))-(COUNTIFS('Estruturante Móvel'!$M:$M,$B79,'Estruturante Móvel'!$AM:$AM,DH$4,'Estruturante Móvel'!$AQ:$AQ,"REPARO FO"))</f>
        <v>0</v>
      </c>
      <c r="DI79" s="140">
        <f>(COUNTIFS('Estruturante Móvel'!$M:$M,$B78,'Estruturante Móvel'!$C:$C,"&lt;&gt;PREVISTO",'Estruturante Móvel'!$G:$G,DH$4,'Estruturante Móvel'!$L:$L,'CRONOGRAMA_CONST+MIGRACAO'!CX$7))</f>
        <v>0</v>
      </c>
      <c r="DJ79" s="139">
        <f>(COUNTIFS('Estruturante Móvel'!$M:$M,$B79,'Estruturante Móvel'!$AM:$AM,DJ$4))-(COUNTIFS('Estruturante Móvel'!$M:$M,$B79,'Estruturante Móvel'!$AM:$AM,DJ$4,'Estruturante Móvel'!$AQ:$AQ,"REPARO FO"))</f>
        <v>0</v>
      </c>
      <c r="DK79" s="140">
        <f>(COUNTIFS('Estruturante Móvel'!$M:$M,$B78,'Estruturante Móvel'!$C:$C,"&lt;&gt;PREVISTO",'Estruturante Móvel'!$G:$G,DJ$4,'Estruturante Móvel'!$L:$L,'CRONOGRAMA_CONST+MIGRACAO'!CZ$7))</f>
        <v>0</v>
      </c>
      <c r="DL79" s="139">
        <f>(COUNTIFS('Estruturante Móvel'!$M:$M,$B79,'Estruturante Móvel'!$AM:$AM,DL$4))-(COUNTIFS('Estruturante Móvel'!$M:$M,$B79,'Estruturante Móvel'!$AM:$AM,DL$4,'Estruturante Móvel'!$AQ:$AQ,"REPARO FO"))</f>
        <v>0</v>
      </c>
      <c r="DM79" s="140">
        <f>(COUNTIFS('Estruturante Móvel'!$M:$M,$B78,'Estruturante Móvel'!$C:$C,"&lt;&gt;PREVISTO",'Estruturante Móvel'!$G:$G,DL$4,'Estruturante Móvel'!$L:$L,'CRONOGRAMA_CONST+MIGRACAO'!DB$7))</f>
        <v>0</v>
      </c>
      <c r="DN79" s="139">
        <f>(COUNTIFS('Estruturante Móvel'!$M:$M,$B79,'Estruturante Móvel'!$AM:$AM,DN$4))-(COUNTIFS('Estruturante Móvel'!$M:$M,$B79,'Estruturante Móvel'!$AM:$AM,DN$4,'Estruturante Móvel'!$AQ:$AQ,"REPARO FO"))</f>
        <v>0</v>
      </c>
      <c r="DO79" s="140">
        <f>(COUNTIFS('Estruturante Móvel'!$M:$M,$B78,'Estruturante Móvel'!$C:$C,"&lt;&gt;PREVISTO",'Estruturante Móvel'!$G:$G,DN$4,'Estruturante Móvel'!$L:$L,'CRONOGRAMA_CONST+MIGRACAO'!DD$7))</f>
        <v>0</v>
      </c>
      <c r="DP79" s="139">
        <f>(COUNTIFS('Estruturante Móvel'!$M:$M,$B79,'Estruturante Móvel'!$AM:$AM,DP$4))-(COUNTIFS('Estruturante Móvel'!$M:$M,$B79,'Estruturante Móvel'!$AM:$AM,DP$4,'Estruturante Móvel'!$AQ:$AQ,"REPARO FO"))</f>
        <v>0</v>
      </c>
      <c r="DQ79" s="140">
        <f>(COUNTIFS('Estruturante Móvel'!$M:$M,$B78,'Estruturante Móvel'!$C:$C,"&lt;&gt;PREVISTO",'Estruturante Móvel'!$G:$G,DP$4,'Estruturante Móvel'!$L:$L,'CRONOGRAMA_CONST+MIGRACAO'!DF$7))</f>
        <v>0</v>
      </c>
      <c r="DR79" s="139">
        <f>(COUNTIFS('Estruturante Móvel'!$M:$M,$B79,'Estruturante Móvel'!$AM:$AM,DR$4))-(COUNTIFS('Estruturante Móvel'!$M:$M,$B79,'Estruturante Móvel'!$AM:$AM,DR$4,'Estruturante Móvel'!$AQ:$AQ,"REPARO FO"))</f>
        <v>0</v>
      </c>
      <c r="DS79" s="140">
        <f>(COUNTIFS('Estruturante Móvel'!$M:$M,$B78,'Estruturante Móvel'!$C:$C,"&lt;&gt;PREVISTO",'Estruturante Móvel'!$G:$G,DR$4,'Estruturante Móvel'!$L:$L,'CRONOGRAMA_CONST+MIGRACAO'!DH$7))</f>
        <v>0</v>
      </c>
      <c r="DT79" s="139">
        <f>(COUNTIFS('Estruturante Móvel'!$M:$M,$B79,'Estruturante Móvel'!$AM:$AM,DT$4))-(COUNTIFS('Estruturante Móvel'!$M:$M,$B79,'Estruturante Móvel'!$AM:$AM,DT$4,'Estruturante Móvel'!$AQ:$AQ,"REPARO FO"))</f>
        <v>0</v>
      </c>
      <c r="DU79" s="140">
        <f>(COUNTIFS('Estruturante Móvel'!$M:$M,$B78,'Estruturante Móvel'!$C:$C,"&lt;&gt;PREVISTO",'Estruturante Móvel'!$G:$G,DT$4,'Estruturante Móvel'!$L:$L,'CRONOGRAMA_CONST+MIGRACAO'!DJ$7))</f>
        <v>0</v>
      </c>
      <c r="DV79" s="139">
        <f>(COUNTIFS('Estruturante Móvel'!$M:$M,$B79,'Estruturante Móvel'!$AM:$AM,DV$4))-(COUNTIFS('Estruturante Móvel'!$M:$M,$B79,'Estruturante Móvel'!$AM:$AM,DV$4,'Estruturante Móvel'!$AQ:$AQ,"REPARO FO"))</f>
        <v>0</v>
      </c>
      <c r="DW79" s="140">
        <f>(COUNTIFS('Estruturante Móvel'!$M:$M,$B78,'Estruturante Móvel'!$C:$C,"&lt;&gt;PREVISTO",'Estruturante Móvel'!$G:$G,DV$4,'Estruturante Móvel'!$L:$L,'CRONOGRAMA_CONST+MIGRACAO'!DL$7))</f>
        <v>0</v>
      </c>
      <c r="DX79" s="139">
        <f>(COUNTIFS('Estruturante Móvel'!$M:$M,$B79,'Estruturante Móvel'!$AM:$AM,DX$4))-(COUNTIFS('Estruturante Móvel'!$M:$M,$B79,'Estruturante Móvel'!$AM:$AM,DX$4,'Estruturante Móvel'!$AQ:$AQ,"REPARO FO"))</f>
        <v>0</v>
      </c>
      <c r="DY79" s="140">
        <f>(COUNTIFS('Estruturante Móvel'!$M:$M,$B78,'Estruturante Móvel'!$C:$C,"&lt;&gt;PREVISTO",'Estruturante Móvel'!$G:$G,DX$4,'Estruturante Móvel'!$L:$L,'CRONOGRAMA_CONST+MIGRACAO'!DN$7))</f>
        <v>0</v>
      </c>
      <c r="DZ79" s="139">
        <f>(COUNTIFS('Estruturante Móvel'!$M:$M,$B79,'Estruturante Móvel'!$AM:$AM,DZ$4))-(COUNTIFS('Estruturante Móvel'!$M:$M,$B79,'Estruturante Móvel'!$AM:$AM,DZ$4,'Estruturante Móvel'!$AQ:$AQ,"REPARO FO"))</f>
        <v>0</v>
      </c>
      <c r="EA79" s="140">
        <f>(COUNTIFS('Estruturante Móvel'!$M:$M,$B78,'Estruturante Móvel'!$C:$C,"&lt;&gt;PREVISTO",'Estruturante Móvel'!$G:$G,DZ$4,'Estruturante Móvel'!$L:$L,'CRONOGRAMA_CONST+MIGRACAO'!DP$7))</f>
        <v>0</v>
      </c>
      <c r="EB79" s="139">
        <f>(COUNTIFS('Estruturante Móvel'!$M:$M,$B79,'Estruturante Móvel'!$AM:$AM,EB$4))-(COUNTIFS('Estruturante Móvel'!$M:$M,$B79,'Estruturante Móvel'!$AM:$AM,EB$4,'Estruturante Móvel'!$AQ:$AQ,"REPARO FO"))</f>
        <v>0</v>
      </c>
      <c r="EC79" s="140">
        <f>(COUNTIFS('Estruturante Móvel'!$M:$M,$B78,'Estruturante Móvel'!$C:$C,"&lt;&gt;PREVISTO",'Estruturante Móvel'!$G:$G,EB$4,'Estruturante Móvel'!$L:$L,'CRONOGRAMA_CONST+MIGRACAO'!DR$7))</f>
        <v>0</v>
      </c>
      <c r="ED79" s="139">
        <f>(COUNTIFS('Estruturante Móvel'!$M:$M,$B79,'Estruturante Móvel'!$AM:$AM,ED$4))-(COUNTIFS('Estruturante Móvel'!$M:$M,$B79,'Estruturante Móvel'!$AM:$AM,ED$4,'Estruturante Móvel'!$AQ:$AQ,"REPARO FO"))</f>
        <v>0</v>
      </c>
      <c r="EE79" s="140">
        <f>(COUNTIFS('Estruturante Móvel'!$M:$M,$B78,'Estruturante Móvel'!$C:$C,"&lt;&gt;PREVISTO",'Estruturante Móvel'!$G:$G,ED$4,'Estruturante Móvel'!$L:$L,'CRONOGRAMA_CONST+MIGRACAO'!DT$7))</f>
        <v>0</v>
      </c>
      <c r="EF79" s="139">
        <f>(COUNTIFS('Estruturante Móvel'!$M:$M,$B79,'Estruturante Móvel'!$AM:$AM,EF$4))-(COUNTIFS('Estruturante Móvel'!$M:$M,$B79,'Estruturante Móvel'!$AM:$AM,EF$4,'Estruturante Móvel'!$AQ:$AQ,"REPARO FO"))</f>
        <v>0</v>
      </c>
      <c r="EG79" s="140">
        <f>(COUNTIFS('Estruturante Móvel'!$M:$M,$B78,'Estruturante Móvel'!$C:$C,"&lt;&gt;PREVISTO",'Estruturante Móvel'!$G:$G,EF$4,'Estruturante Móvel'!$L:$L,'CRONOGRAMA_CONST+MIGRACAO'!DV$7))</f>
        <v>0</v>
      </c>
      <c r="EH79" s="139">
        <f>(COUNTIFS('Estruturante Móvel'!$M:$M,$B79,'Estruturante Móvel'!$AM:$AM,EH$4))-(COUNTIFS('Estruturante Móvel'!$M:$M,$B79,'Estruturante Móvel'!$AM:$AM,EH$4,'Estruturante Móvel'!$AQ:$AQ,"REPARO FO"))</f>
        <v>0</v>
      </c>
      <c r="EI79" s="140">
        <f>(COUNTIFS('Estruturante Móvel'!$M:$M,$B78,'Estruturante Móvel'!$C:$C,"&lt;&gt;PREVISTO",'Estruturante Móvel'!$G:$G,EH$4,'Estruturante Móvel'!$L:$L,'CRONOGRAMA_CONST+MIGRACAO'!DX$7))</f>
        <v>0</v>
      </c>
      <c r="EJ79" s="139">
        <f>(COUNTIFS('Estruturante Móvel'!$M:$M,$B79,'Estruturante Móvel'!$AM:$AM,EJ$4))-(COUNTIFS('Estruturante Móvel'!$M:$M,$B79,'Estruturante Móvel'!$AM:$AM,EJ$4,'Estruturante Móvel'!$AQ:$AQ,"REPARO FO"))</f>
        <v>0</v>
      </c>
      <c r="EK79" s="140">
        <f>(COUNTIFS('Estruturante Móvel'!$M:$M,$B78,'Estruturante Móvel'!$C:$C,"&lt;&gt;PREVISTO",'Estruturante Móvel'!$G:$G,EJ$4,'Estruturante Móvel'!$L:$L,'CRONOGRAMA_CONST+MIGRACAO'!DZ$7))</f>
        <v>0</v>
      </c>
      <c r="EL79" s="139">
        <f>(COUNTIFS('Estruturante Móvel'!$M:$M,$B79,'Estruturante Móvel'!$AM:$AM,EL$4))-(COUNTIFS('Estruturante Móvel'!$M:$M,$B79,'Estruturante Móvel'!$AM:$AM,EL$4,'Estruturante Móvel'!$AQ:$AQ,"REPARO FO"))</f>
        <v>0</v>
      </c>
      <c r="EM79" s="140">
        <f>(COUNTIFS('Estruturante Móvel'!$M:$M,$B78,'Estruturante Móvel'!$C:$C,"&lt;&gt;PREVISTO",'Estruturante Móvel'!$G:$G,EL$4,'Estruturante Móvel'!$L:$L,'CRONOGRAMA_CONST+MIGRACAO'!EB$7))</f>
        <v>0</v>
      </c>
      <c r="EN79" s="139">
        <f>(COUNTIFS('Estruturante Móvel'!$M:$M,$B79,'Estruturante Móvel'!$AM:$AM,EN$4))-(COUNTIFS('Estruturante Móvel'!$M:$M,$B79,'Estruturante Móvel'!$AM:$AM,EN$4,'Estruturante Móvel'!$AQ:$AQ,"REPARO FO"))</f>
        <v>0</v>
      </c>
      <c r="EO79" s="140">
        <f>(COUNTIFS('Estruturante Móvel'!$M:$M,$B78,'Estruturante Móvel'!$C:$C,"&lt;&gt;PREVISTO",'Estruturante Móvel'!$G:$G,EN$4,'Estruturante Móvel'!$L:$L,'CRONOGRAMA_CONST+MIGRACAO'!ED$7))</f>
        <v>0</v>
      </c>
      <c r="EP79" s="139">
        <f>(COUNTIFS('Estruturante Móvel'!$M:$M,$B79,'Estruturante Móvel'!$AM:$AM,EP$4))-(COUNTIFS('Estruturante Móvel'!$M:$M,$B79,'Estruturante Móvel'!$AM:$AM,EP$4,'Estruturante Móvel'!$AQ:$AQ,"REPARO FO"))</f>
        <v>0</v>
      </c>
      <c r="EQ79" s="140">
        <f>(COUNTIFS('Estruturante Móvel'!$M:$M,$B78,'Estruturante Móvel'!$C:$C,"&lt;&gt;PREVISTO",'Estruturante Móvel'!$G:$G,EP$4,'Estruturante Móvel'!$L:$L,'CRONOGRAMA_CONST+MIGRACAO'!EF$7))</f>
        <v>0</v>
      </c>
      <c r="ER79" s="139">
        <f>(COUNTIFS('Estruturante Móvel'!$M:$M,$B79,'Estruturante Móvel'!$AM:$AM,ER$4))-(COUNTIFS('Estruturante Móvel'!$M:$M,$B79,'Estruturante Móvel'!$AM:$AM,ER$4,'Estruturante Móvel'!$AQ:$AQ,"REPARO FO"))</f>
        <v>0</v>
      </c>
      <c r="ES79" s="140">
        <f>(COUNTIFS('Estruturante Móvel'!$M:$M,$B78,'Estruturante Móvel'!$C:$C,"&lt;&gt;PREVISTO",'Estruturante Móvel'!$G:$G,ER$4,'Estruturante Móvel'!$L:$L,'CRONOGRAMA_CONST+MIGRACAO'!EH$7))</f>
        <v>0</v>
      </c>
      <c r="ET79" s="139">
        <f>(COUNTIFS('Estruturante Móvel'!$M:$M,$B79,'Estruturante Móvel'!$AM:$AM,ET$4))-(COUNTIFS('Estruturante Móvel'!$M:$M,$B79,'Estruturante Móvel'!$AM:$AM,ET$4,'Estruturante Móvel'!$AQ:$AQ,"REPARO FO"))</f>
        <v>0</v>
      </c>
      <c r="EU79" s="140">
        <f>(COUNTIFS('Estruturante Móvel'!$M:$M,$B78,'Estruturante Móvel'!$C:$C,"&lt;&gt;PREVISTO",'Estruturante Móvel'!$G:$G,ET$4,'Estruturante Móvel'!$L:$L,'CRONOGRAMA_CONST+MIGRACAO'!EJ$7))</f>
        <v>0</v>
      </c>
      <c r="EV79" s="139">
        <f>(COUNTIFS('Estruturante Móvel'!$M:$M,$B79,'Estruturante Móvel'!$AM:$AM,EV$4))-(COUNTIFS('Estruturante Móvel'!$M:$M,$B79,'Estruturante Móvel'!$AM:$AM,EV$4,'Estruturante Móvel'!$AQ:$AQ,"REPARO FO"))</f>
        <v>0</v>
      </c>
      <c r="EW79" s="140">
        <f>(COUNTIFS('Estruturante Móvel'!$M:$M,$B78,'Estruturante Móvel'!$C:$C,"&lt;&gt;PREVISTO",'Estruturante Móvel'!$G:$G,EV$4,'Estruturante Móvel'!$L:$L,'CRONOGRAMA_CONST+MIGRACAO'!EL$7))</f>
        <v>0</v>
      </c>
      <c r="EX79" s="139">
        <f>(COUNTIFS('Estruturante Móvel'!$M:$M,$B79,'Estruturante Móvel'!$AM:$AM,EX$4))-(COUNTIFS('Estruturante Móvel'!$M:$M,$B79,'Estruturante Móvel'!$AM:$AM,EX$4,'Estruturante Móvel'!$AQ:$AQ,"REPARO FO"))</f>
        <v>0</v>
      </c>
      <c r="EY79" s="140">
        <f>(COUNTIFS('Estruturante Móvel'!$M:$M,$B78,'Estruturante Móvel'!$C:$C,"&lt;&gt;PREVISTO",'Estruturante Móvel'!$G:$G,EX$4,'Estruturante Móvel'!$L:$L,'CRONOGRAMA_CONST+MIGRACAO'!EN$7))</f>
        <v>0</v>
      </c>
      <c r="EZ79" s="139">
        <f>(COUNTIFS('Estruturante Móvel'!$M:$M,$B79,'Estruturante Móvel'!$AM:$AM,EZ$4))-(COUNTIFS('Estruturante Móvel'!$M:$M,$B79,'Estruturante Móvel'!$AM:$AM,EZ$4,'Estruturante Móvel'!$AQ:$AQ,"REPARO FO"))</f>
        <v>0</v>
      </c>
      <c r="FA79" s="140">
        <f>(COUNTIFS('Estruturante Móvel'!$M:$M,$B78,'Estruturante Móvel'!$C:$C,"&lt;&gt;PREVISTO",'Estruturante Móvel'!$G:$G,EZ$4,'Estruturante Móvel'!$L:$L,'CRONOGRAMA_CONST+MIGRACAO'!EP$7))</f>
        <v>0</v>
      </c>
      <c r="FB79" s="139">
        <f>(COUNTIFS('Estruturante Móvel'!$M:$M,$B79,'Estruturante Móvel'!$AM:$AM,FB$4))-(COUNTIFS('Estruturante Móvel'!$M:$M,$B79,'Estruturante Móvel'!$AM:$AM,FB$4,'Estruturante Móvel'!$AQ:$AQ,"REPARO FO"))</f>
        <v>0</v>
      </c>
      <c r="FC79" s="140">
        <f>(COUNTIFS('Estruturante Móvel'!$M:$M,$B78,'Estruturante Móvel'!$C:$C,"&lt;&gt;PREVISTO",'Estruturante Móvel'!$G:$G,FB$4,'Estruturante Móvel'!$L:$L,'CRONOGRAMA_CONST+MIGRACAO'!ER$7))</f>
        <v>0</v>
      </c>
      <c r="FD79" s="139">
        <f>(COUNTIFS('Estruturante Móvel'!$M:$M,$B79,'Estruturante Móvel'!$AM:$AM,FD$4))-(COUNTIFS('Estruturante Móvel'!$M:$M,$B79,'Estruturante Móvel'!$AM:$AM,FD$4,'Estruturante Móvel'!$AQ:$AQ,"REPARO FO"))</f>
        <v>0</v>
      </c>
      <c r="FE79" s="140">
        <f>(COUNTIFS('Estruturante Móvel'!$M:$M,$B78,'Estruturante Móvel'!$C:$C,"&lt;&gt;PREVISTO",'Estruturante Móvel'!$G:$G,FD$4,'Estruturante Móvel'!$L:$L,'CRONOGRAMA_CONST+MIGRACAO'!ET$7))</f>
        <v>0</v>
      </c>
      <c r="FF79" s="139">
        <f>(COUNTIFS('Estruturante Móvel'!$M:$M,$B79,'Estruturante Móvel'!$AM:$AM,FF$4))-(COUNTIFS('Estruturante Móvel'!$M:$M,$B79,'Estruturante Móvel'!$AM:$AM,FF$4,'Estruturante Móvel'!$AQ:$AQ,"REPARO FO"))</f>
        <v>0</v>
      </c>
      <c r="FG79" s="140">
        <f>(COUNTIFS('Estruturante Móvel'!$M:$M,$B78,'Estruturante Móvel'!$C:$C,"&lt;&gt;PREVISTO",'Estruturante Móvel'!$G:$G,FF$4,'Estruturante Móvel'!$L:$L,'CRONOGRAMA_CONST+MIGRACAO'!EV$7))</f>
        <v>0</v>
      </c>
      <c r="FH79" s="139">
        <f>(COUNTIFS('Estruturante Móvel'!$M:$M,$B79,'Estruturante Móvel'!$AM:$AM,FH$4))-(COUNTIFS('Estruturante Móvel'!$M:$M,$B79,'Estruturante Móvel'!$AM:$AM,FH$4,'Estruturante Móvel'!$AQ:$AQ,"REPARO FO"))</f>
        <v>0</v>
      </c>
      <c r="FI79" s="140">
        <f>(COUNTIFS('Estruturante Móvel'!$M:$M,$B78,'Estruturante Móvel'!$C:$C,"&lt;&gt;PREVISTO",'Estruturante Móvel'!$G:$G,FH$4,'Estruturante Móvel'!$L:$L,'CRONOGRAMA_CONST+MIGRACAO'!EX$7))</f>
        <v>0</v>
      </c>
      <c r="FJ79" s="139">
        <f>(COUNTIFS('Estruturante Móvel'!$M:$M,$B79,'Estruturante Móvel'!$AM:$AM,FJ$4))-(COUNTIFS('Estruturante Móvel'!$M:$M,$B79,'Estruturante Móvel'!$AM:$AM,FJ$4,'Estruturante Móvel'!$AQ:$AQ,"REPARO FO"))</f>
        <v>0</v>
      </c>
      <c r="FK79" s="140">
        <f>(COUNTIFS('Estruturante Móvel'!$M:$M,$B78,'Estruturante Móvel'!$C:$C,"&lt;&gt;PREVISTO",'Estruturante Móvel'!$G:$G,FJ$4,'Estruturante Móvel'!$L:$L,'CRONOGRAMA_CONST+MIGRACAO'!EZ$7))</f>
        <v>0</v>
      </c>
      <c r="FL79" s="139">
        <f>(COUNTIFS('Estruturante Móvel'!$M:$M,$B79,'Estruturante Móvel'!$AM:$AM,FL$4))-(COUNTIFS('Estruturante Móvel'!$M:$M,$B79,'Estruturante Móvel'!$AM:$AM,FL$4,'Estruturante Móvel'!$AQ:$AQ,"REPARO FO"))</f>
        <v>0</v>
      </c>
      <c r="FM79" s="140">
        <f>(COUNTIFS('Estruturante Móvel'!$M:$M,$B78,'Estruturante Móvel'!$C:$C,"&lt;&gt;PREVISTO",'Estruturante Móvel'!$G:$G,FL$4,'Estruturante Móvel'!$L:$L,'CRONOGRAMA_CONST+MIGRACAO'!FB$7))</f>
        <v>0</v>
      </c>
      <c r="FN79" s="139">
        <f>(COUNTIFS('Estruturante Móvel'!$M:$M,$B79,'Estruturante Móvel'!$AM:$AM,FN$4))-(COUNTIFS('Estruturante Móvel'!$M:$M,$B79,'Estruturante Móvel'!$AM:$AM,FN$4,'Estruturante Móvel'!$AQ:$AQ,"REPARO FO"))</f>
        <v>0</v>
      </c>
      <c r="FO79" s="140">
        <f>(COUNTIFS('Estruturante Móvel'!$M:$M,$B78,'Estruturante Móvel'!$C:$C,"&lt;&gt;PREVISTO",'Estruturante Móvel'!$G:$G,FN$4,'Estruturante Móvel'!$L:$L,'CRONOGRAMA_CONST+MIGRACAO'!FD$7))</f>
        <v>0</v>
      </c>
      <c r="FP79" s="139">
        <f>(COUNTIFS('Estruturante Móvel'!$M:$M,$B79,'Estruturante Móvel'!$AM:$AM,FP$4))-(COUNTIFS('Estruturante Móvel'!$M:$M,$B79,'Estruturante Móvel'!$AM:$AM,FP$4,'Estruturante Móvel'!$AQ:$AQ,"REPARO FO"))</f>
        <v>0</v>
      </c>
      <c r="FQ79" s="140">
        <f>(COUNTIFS('Estruturante Móvel'!$M:$M,$B78,'Estruturante Móvel'!$C:$C,"&lt;&gt;PREVISTO",'Estruturante Móvel'!$G:$G,FP$4,'Estruturante Móvel'!$L:$L,'CRONOGRAMA_CONST+MIGRACAO'!FF$7))</f>
        <v>0</v>
      </c>
      <c r="FR79" s="139">
        <f>(COUNTIFS('Estruturante Móvel'!$M:$M,$B79,'Estruturante Móvel'!$AM:$AM,FR$4))-(COUNTIFS('Estruturante Móvel'!$M:$M,$B79,'Estruturante Móvel'!$AM:$AM,FR$4,'Estruturante Móvel'!$AQ:$AQ,"REPARO FO"))</f>
        <v>0</v>
      </c>
      <c r="FS79" s="140">
        <f>(COUNTIFS('Estruturante Móvel'!$M:$M,$B78,'Estruturante Móvel'!$C:$C,"&lt;&gt;PREVISTO",'Estruturante Móvel'!$G:$G,FR$4,'Estruturante Móvel'!$L:$L,'CRONOGRAMA_CONST+MIGRACAO'!FH$7))</f>
        <v>0</v>
      </c>
      <c r="FT79" s="139">
        <f>(COUNTIFS('Estruturante Móvel'!$M:$M,$B79,'Estruturante Móvel'!$AM:$AM,FT$4))-(COUNTIFS('Estruturante Móvel'!$M:$M,$B79,'Estruturante Móvel'!$AM:$AM,FT$4,'Estruturante Móvel'!$AQ:$AQ,"REPARO FO"))</f>
        <v>0</v>
      </c>
      <c r="FU79" s="140">
        <f>(COUNTIFS('Estruturante Móvel'!$M:$M,$B78,'Estruturante Móvel'!$C:$C,"&lt;&gt;PREVISTO",'Estruturante Móvel'!$G:$G,FT$4,'Estruturante Móvel'!$L:$L,'CRONOGRAMA_CONST+MIGRACAO'!FJ$7))</f>
        <v>0</v>
      </c>
      <c r="FV79" s="139">
        <f>(COUNTIFS('Estruturante Móvel'!$M:$M,$B79,'Estruturante Móvel'!$AM:$AM,FV$4))-(COUNTIFS('Estruturante Móvel'!$M:$M,$B79,'Estruturante Móvel'!$AM:$AM,FV$4,'Estruturante Móvel'!$AQ:$AQ,"REPARO FO"))</f>
        <v>0</v>
      </c>
      <c r="FW79" s="140">
        <f>(COUNTIFS('Estruturante Móvel'!$M:$M,$B78,'Estruturante Móvel'!$C:$C,"&lt;&gt;PREVISTO",'Estruturante Móvel'!$G:$G,FV$4,'Estruturante Móvel'!$L:$L,'CRONOGRAMA_CONST+MIGRACAO'!FL$7))</f>
        <v>0</v>
      </c>
      <c r="FX79" s="139">
        <f>(COUNTIFS('Estruturante Móvel'!$M:$M,$B79,'Estruturante Móvel'!$AM:$AM,FX$4))-(COUNTIFS('Estruturante Móvel'!$M:$M,$B79,'Estruturante Móvel'!$AM:$AM,FX$4,'Estruturante Móvel'!$AQ:$AQ,"REPARO FO"))</f>
        <v>0</v>
      </c>
      <c r="FY79" s="140">
        <f>(COUNTIFS('Estruturante Móvel'!$M:$M,$B78,'Estruturante Móvel'!$C:$C,"&lt;&gt;PREVISTO",'Estruturante Móvel'!$G:$G,FX$4,'Estruturante Móvel'!$L:$L,'CRONOGRAMA_CONST+MIGRACAO'!FN$7))</f>
        <v>0</v>
      </c>
      <c r="FZ79" s="139">
        <f>(COUNTIFS('Estruturante Móvel'!$M:$M,$B79,'Estruturante Móvel'!$AM:$AM,FZ$4))-(COUNTIFS('Estruturante Móvel'!$M:$M,$B79,'Estruturante Móvel'!$AM:$AM,FZ$4,'Estruturante Móvel'!$AQ:$AQ,"REPARO FO"))</f>
        <v>0</v>
      </c>
      <c r="GA79" s="140">
        <f>(COUNTIFS('Estruturante Móvel'!$M:$M,$B78,'Estruturante Móvel'!$C:$C,"&lt;&gt;PREVISTO",'Estruturante Móvel'!$G:$G,FZ$4,'Estruturante Móvel'!$L:$L,'CRONOGRAMA_CONST+MIGRACAO'!FP$7))</f>
        <v>0</v>
      </c>
      <c r="GB79" s="139">
        <f>(COUNTIFS('Estruturante Móvel'!$M:$M,$B79,'Estruturante Móvel'!$AM:$AM,GB$4))-(COUNTIFS('Estruturante Móvel'!$M:$M,$B79,'Estruturante Móvel'!$AM:$AM,GB$4,'Estruturante Móvel'!$AQ:$AQ,"REPARO FO"))</f>
        <v>0</v>
      </c>
      <c r="GC79" s="140">
        <f>(COUNTIFS('Estruturante Móvel'!$M:$M,$B78,'Estruturante Móvel'!$C:$C,"&lt;&gt;PREVISTO",'Estruturante Móvel'!$G:$G,GB$4,'Estruturante Móvel'!$L:$L,'CRONOGRAMA_CONST+MIGRACAO'!FR$7))</f>
        <v>0</v>
      </c>
      <c r="GD79" s="139">
        <f>(COUNTIFS('Estruturante Móvel'!$M:$M,$B79,'Estruturante Móvel'!$AM:$AM,GD$4))-(COUNTIFS('Estruturante Móvel'!$M:$M,$B79,'Estruturante Móvel'!$AM:$AM,GD$4,'Estruturante Móvel'!$AQ:$AQ,"REPARO FO"))</f>
        <v>0</v>
      </c>
      <c r="GE79" s="140">
        <f>(COUNTIFS('Estruturante Móvel'!$M:$M,$B78,'Estruturante Móvel'!$C:$C,"&lt;&gt;PREVISTO",'Estruturante Móvel'!$G:$G,GD$4,'Estruturante Móvel'!$L:$L,'CRONOGRAMA_CONST+MIGRACAO'!FT$7))</f>
        <v>0</v>
      </c>
      <c r="GF79" s="139">
        <f>(COUNTIFS('Estruturante Móvel'!$M:$M,$B79,'Estruturante Móvel'!$AM:$AM,GF$4))-(COUNTIFS('Estruturante Móvel'!$M:$M,$B79,'Estruturante Móvel'!$AM:$AM,GF$4,'Estruturante Móvel'!$AQ:$AQ,"REPARO FO"))</f>
        <v>0</v>
      </c>
      <c r="GG79" s="140">
        <f>(COUNTIFS('Estruturante Móvel'!$M:$M,$B78,'Estruturante Móvel'!$C:$C,"&lt;&gt;PREVISTO",'Estruturante Móvel'!$G:$G,GF$4,'Estruturante Móvel'!$L:$L,'CRONOGRAMA_CONST+MIGRACAO'!FV$7))</f>
        <v>0</v>
      </c>
      <c r="GH79" s="139">
        <f>(COUNTIFS('Estruturante Móvel'!$M:$M,$B79,'Estruturante Móvel'!$AM:$AM,GH$4))-(COUNTIFS('Estruturante Móvel'!$M:$M,$B79,'Estruturante Móvel'!$AM:$AM,GH$4,'Estruturante Móvel'!$AQ:$AQ,"REPARO FO"))</f>
        <v>0</v>
      </c>
      <c r="GI79" s="140">
        <f>(COUNTIFS('Estruturante Móvel'!$M:$M,$B78,'Estruturante Móvel'!$C:$C,"&lt;&gt;PREVISTO",'Estruturante Móvel'!$G:$G,GH$4,'Estruturante Móvel'!$L:$L,'CRONOGRAMA_CONST+MIGRACAO'!FX$7))</f>
        <v>0</v>
      </c>
      <c r="GJ79" s="139">
        <f>(COUNTIFS('Estruturante Móvel'!$M:$M,$B79,'Estruturante Móvel'!$AM:$AM,GJ$4))-(COUNTIFS('Estruturante Móvel'!$M:$M,$B79,'Estruturante Móvel'!$AM:$AM,GJ$4,'Estruturante Móvel'!$AQ:$AQ,"REPARO FO"))</f>
        <v>0</v>
      </c>
      <c r="GK79" s="140">
        <f>(COUNTIFS('Estruturante Móvel'!$M:$M,$B78,'Estruturante Móvel'!$C:$C,"&lt;&gt;PREVISTO",'Estruturante Móvel'!$G:$G,GJ$4,'Estruturante Móvel'!$L:$L,'CRONOGRAMA_CONST+MIGRACAO'!FZ$7))</f>
        <v>0</v>
      </c>
      <c r="GL79" s="139">
        <f>(COUNTIFS('Estruturante Móvel'!$M:$M,$B79,'Estruturante Móvel'!$AM:$AM,GL$4))-(COUNTIFS('Estruturante Móvel'!$M:$M,$B79,'Estruturante Móvel'!$AM:$AM,GL$4,'Estruturante Móvel'!$AQ:$AQ,"REPARO FO"))</f>
        <v>0</v>
      </c>
      <c r="GM79" s="140">
        <f>(COUNTIFS('Estruturante Móvel'!$M:$M,$B78,'Estruturante Móvel'!$C:$C,"&lt;&gt;PREVISTO",'Estruturante Móvel'!$G:$G,GL$4,'Estruturante Móvel'!$L:$L,'CRONOGRAMA_CONST+MIGRACAO'!GB$7))</f>
        <v>0</v>
      </c>
      <c r="GN79" s="139">
        <f>(COUNTIFS('Estruturante Móvel'!$M:$M,$B79,'Estruturante Móvel'!$AM:$AM,GN$4))-(COUNTIFS('Estruturante Móvel'!$M:$M,$B79,'Estruturante Móvel'!$AM:$AM,GN$4,'Estruturante Móvel'!$AQ:$AQ,"REPARO FO"))</f>
        <v>0</v>
      </c>
      <c r="GO79" s="140">
        <f>(COUNTIFS('Estruturante Móvel'!$M:$M,$B78,'Estruturante Móvel'!$C:$C,"&lt;&gt;PREVISTO",'Estruturante Móvel'!$G:$G,GN$4,'Estruturante Móvel'!$L:$L,'CRONOGRAMA_CONST+MIGRACAO'!GD$7))</f>
        <v>0</v>
      </c>
      <c r="GP79" s="139">
        <f>(COUNTIFS('Estruturante Móvel'!$M:$M,$B79,'Estruturante Móvel'!$AM:$AM,GP$4))-(COUNTIFS('Estruturante Móvel'!$M:$M,$B79,'Estruturante Móvel'!$AM:$AM,GP$4,'Estruturante Móvel'!$AQ:$AQ,"REPARO FO"))</f>
        <v>0</v>
      </c>
      <c r="GQ79" s="140">
        <f>(COUNTIFS('Estruturante Móvel'!$M:$M,$B78,'Estruturante Móvel'!$C:$C,"&lt;&gt;PREVISTO",'Estruturante Móvel'!$G:$G,GP$4,'Estruturante Móvel'!$L:$L,'CRONOGRAMA_CONST+MIGRACAO'!GF$7))</f>
        <v>0</v>
      </c>
      <c r="GR79" s="139">
        <f>(COUNTIFS('Estruturante Móvel'!$M:$M,$B79,'Estruturante Móvel'!$AM:$AM,GR$4))-(COUNTIFS('Estruturante Móvel'!$M:$M,$B79,'Estruturante Móvel'!$AM:$AM,GR$4,'Estruturante Móvel'!$AQ:$AQ,"REPARO FO"))</f>
        <v>0</v>
      </c>
      <c r="GS79" s="140">
        <f>(COUNTIFS('Estruturante Móvel'!$M:$M,$B78,'Estruturante Móvel'!$C:$C,"&lt;&gt;PREVISTO",'Estruturante Móvel'!$G:$G,GR$4,'Estruturante Móvel'!$L:$L,'CRONOGRAMA_CONST+MIGRACAO'!GH$7))</f>
        <v>0</v>
      </c>
      <c r="GT79" s="139">
        <f>(COUNTIFS('Estruturante Móvel'!$M:$M,$B79,'Estruturante Móvel'!$AM:$AM,GT$4))-(COUNTIFS('Estruturante Móvel'!$M:$M,$B79,'Estruturante Móvel'!$AM:$AM,GT$4,'Estruturante Móvel'!$AQ:$AQ,"REPARO FO"))</f>
        <v>0</v>
      </c>
      <c r="GU79" s="140">
        <f>(COUNTIFS('Estruturante Móvel'!$M:$M,$B78,'Estruturante Móvel'!$C:$C,"&lt;&gt;PREVISTO",'Estruturante Móvel'!$G:$G,GT$4,'Estruturante Móvel'!$L:$L,'CRONOGRAMA_CONST+MIGRACAO'!GJ$7))</f>
        <v>0</v>
      </c>
      <c r="GV79" s="139">
        <f>(COUNTIFS('Estruturante Móvel'!$M:$M,$B79,'Estruturante Móvel'!$AM:$AM,GV$4))-(COUNTIFS('Estruturante Móvel'!$M:$M,$B79,'Estruturante Móvel'!$AM:$AM,GV$4,'Estruturante Móvel'!$AQ:$AQ,"REPARO FO"))</f>
        <v>0</v>
      </c>
      <c r="GW79" s="140">
        <f>(COUNTIFS('Estruturante Móvel'!$M:$M,$B78,'Estruturante Móvel'!$C:$C,"&lt;&gt;PREVISTO",'Estruturante Móvel'!$G:$G,GV$4,'Estruturante Móvel'!$L:$L,'CRONOGRAMA_CONST+MIGRACAO'!GL$7))</f>
        <v>0</v>
      </c>
      <c r="GX79" s="139">
        <f>(COUNTIFS('Estruturante Móvel'!$M:$M,$B79,'Estruturante Móvel'!$AM:$AM,GX$4))-(COUNTIFS('Estruturante Móvel'!$M:$M,$B79,'Estruturante Móvel'!$AM:$AM,GX$4,'Estruturante Móvel'!$AQ:$AQ,"REPARO FO"))</f>
        <v>0</v>
      </c>
      <c r="GY79" s="140">
        <f>(COUNTIFS('Estruturante Móvel'!$M:$M,$B78,'Estruturante Móvel'!$C:$C,"&lt;&gt;PREVISTO",'Estruturante Móvel'!$G:$G,GX$4,'Estruturante Móvel'!$L:$L,'CRONOGRAMA_CONST+MIGRACAO'!GN$7))</f>
        <v>0</v>
      </c>
      <c r="GZ79" s="139">
        <f>(COUNTIFS('Estruturante Móvel'!$M:$M,$B79,'Estruturante Móvel'!$AM:$AM,GZ$4))-(COUNTIFS('Estruturante Móvel'!$M:$M,$B79,'Estruturante Móvel'!$AM:$AM,GZ$4,'Estruturante Móvel'!$AQ:$AQ,"REPARO FO"))</f>
        <v>0</v>
      </c>
      <c r="HA79" s="140">
        <f>(COUNTIFS('Estruturante Móvel'!$M:$M,$B78,'Estruturante Móvel'!$C:$C,"&lt;&gt;PREVISTO",'Estruturante Móvel'!$G:$G,GZ$4,'Estruturante Móvel'!$L:$L,'CRONOGRAMA_CONST+MIGRACAO'!GP$7))</f>
        <v>0</v>
      </c>
      <c r="HB79" s="139">
        <f>(COUNTIFS('Estruturante Móvel'!$M:$M,$B79,'Estruturante Móvel'!$AM:$AM,HB$4))-(COUNTIFS('Estruturante Móvel'!$M:$M,$B79,'Estruturante Móvel'!$AM:$AM,HB$4,'Estruturante Móvel'!$AQ:$AQ,"REPARO FO"))</f>
        <v>0</v>
      </c>
      <c r="HC79" s="140">
        <f>(COUNTIFS('Estruturante Móvel'!$M:$M,$B78,'Estruturante Móvel'!$C:$C,"&lt;&gt;PREVISTO",'Estruturante Móvel'!$G:$G,HB$4,'Estruturante Móvel'!$L:$L,'CRONOGRAMA_CONST+MIGRACAO'!GR$7))</f>
        <v>0</v>
      </c>
      <c r="HD79" s="139">
        <f>(COUNTIFS('Estruturante Móvel'!$M:$M,$B79,'Estruturante Móvel'!$AM:$AM,HD$4))-(COUNTIFS('Estruturante Móvel'!$M:$M,$B79,'Estruturante Móvel'!$AM:$AM,HD$4,'Estruturante Móvel'!$AQ:$AQ,"REPARO FO"))</f>
        <v>0</v>
      </c>
      <c r="HE79" s="140">
        <f>(COUNTIFS('Estruturante Móvel'!$M:$M,$B78,'Estruturante Móvel'!$C:$C,"&lt;&gt;PREVISTO",'Estruturante Móvel'!$G:$G,HD$4,'Estruturante Móvel'!$L:$L,'CRONOGRAMA_CONST+MIGRACAO'!GT$7))</f>
        <v>0</v>
      </c>
      <c r="HF79" s="139">
        <f>(COUNTIFS('Estruturante Móvel'!$M:$M,$B79,'Estruturante Móvel'!$AM:$AM,HF$4))-(COUNTIFS('Estruturante Móvel'!$M:$M,$B79,'Estruturante Móvel'!$AM:$AM,HF$4,'Estruturante Móvel'!$AQ:$AQ,"REPARO FO"))</f>
        <v>0</v>
      </c>
      <c r="HG79" s="140">
        <f>(COUNTIFS('Estruturante Móvel'!$M:$M,$B78,'Estruturante Móvel'!$C:$C,"&lt;&gt;PREVISTO",'Estruturante Móvel'!$G:$G,HF$4,'Estruturante Móvel'!$L:$L,'CRONOGRAMA_CONST+MIGRACAO'!GV$7))</f>
        <v>0</v>
      </c>
      <c r="HH79" s="139">
        <f>(COUNTIFS('Estruturante Móvel'!$M:$M,$B79,'Estruturante Móvel'!$AM:$AM,HH$4))-(COUNTIFS('Estruturante Móvel'!$M:$M,$B79,'Estruturante Móvel'!$AM:$AM,HH$4,'Estruturante Móvel'!$AQ:$AQ,"REPARO FO"))</f>
        <v>0</v>
      </c>
      <c r="HI79" s="140">
        <f>(COUNTIFS('Estruturante Móvel'!$M:$M,$B78,'Estruturante Móvel'!$C:$C,"&lt;&gt;PREVISTO",'Estruturante Móvel'!$G:$G,HH$4,'Estruturante Móvel'!$L:$L,'CRONOGRAMA_CONST+MIGRACAO'!GX$7))</f>
        <v>0</v>
      </c>
      <c r="HJ79" s="139">
        <f>(COUNTIFS('Estruturante Móvel'!$M:$M,$B79,'Estruturante Móvel'!$AM:$AM,HJ$4))-(COUNTIFS('Estruturante Móvel'!$M:$M,$B79,'Estruturante Móvel'!$AM:$AM,HJ$4,'Estruturante Móvel'!$AQ:$AQ,"REPARO FO"))</f>
        <v>0</v>
      </c>
      <c r="HK79" s="140">
        <f>(COUNTIFS('Estruturante Móvel'!$M:$M,$B78,'Estruturante Móvel'!$C:$C,"&lt;&gt;PREVISTO",'Estruturante Móvel'!$G:$G,HJ$4,'Estruturante Móvel'!$L:$L,'CRONOGRAMA_CONST+MIGRACAO'!GZ$7))</f>
        <v>0</v>
      </c>
      <c r="HL79" s="139">
        <f>(COUNTIFS('Estruturante Móvel'!$M:$M,$B79,'Estruturante Móvel'!$AM:$AM,HL$4))-(COUNTIFS('Estruturante Móvel'!$M:$M,$B79,'Estruturante Móvel'!$AM:$AM,HL$4,'Estruturante Móvel'!$AQ:$AQ,"REPARO FO"))</f>
        <v>0</v>
      </c>
      <c r="HM79" s="140">
        <f>(COUNTIFS('Estruturante Móvel'!$M:$M,$B78,'Estruturante Móvel'!$C:$C,"&lt;&gt;PREVISTO",'Estruturante Móvel'!$G:$G,HL$4,'Estruturante Móvel'!$L:$L,'CRONOGRAMA_CONST+MIGRACAO'!HB$7))</f>
        <v>0</v>
      </c>
      <c r="HN79" s="139">
        <f>(COUNTIFS('Estruturante Móvel'!$M:$M,$B79,'Estruturante Móvel'!$AM:$AM,HN$4))-(COUNTIFS('Estruturante Móvel'!$M:$M,$B79,'Estruturante Móvel'!$AM:$AM,HN$4,'Estruturante Móvel'!$AQ:$AQ,"REPARO FO"))</f>
        <v>0</v>
      </c>
      <c r="HO79" s="140">
        <f>(COUNTIFS('Estruturante Móvel'!$M:$M,$B78,'Estruturante Móvel'!$C:$C,"&lt;&gt;PREVISTO",'Estruturante Móvel'!$G:$G,HN$4,'Estruturante Móvel'!$L:$L,'CRONOGRAMA_CONST+MIGRACAO'!HD$7))</f>
        <v>0</v>
      </c>
      <c r="HP79" s="139">
        <f>(COUNTIFS('Estruturante Móvel'!$M:$M,$B79,'Estruturante Móvel'!$AM:$AM,HP$4))-(COUNTIFS('Estruturante Móvel'!$M:$M,$B79,'Estruturante Móvel'!$AM:$AM,HP$4,'Estruturante Móvel'!$AQ:$AQ,"REPARO FO"))</f>
        <v>0</v>
      </c>
      <c r="HQ79" s="140">
        <f>(COUNTIFS('Estruturante Móvel'!$M:$M,$B78,'Estruturante Móvel'!$C:$C,"&lt;&gt;PREVISTO",'Estruturante Móvel'!$G:$G,HP$4,'Estruturante Móvel'!$L:$L,'CRONOGRAMA_CONST+MIGRACAO'!HF$7))</f>
        <v>0</v>
      </c>
      <c r="HR79" s="139">
        <f>(COUNTIFS('Estruturante Móvel'!$M:$M,$B79,'Estruturante Móvel'!$AM:$AM,HR$4))-(COUNTIFS('Estruturante Móvel'!$M:$M,$B79,'Estruturante Móvel'!$AM:$AM,HR$4,'Estruturante Móvel'!$AQ:$AQ,"REPARO FO"))</f>
        <v>0</v>
      </c>
      <c r="HS79" s="140">
        <f>(COUNTIFS('Estruturante Móvel'!$M:$M,$B78,'Estruturante Móvel'!$C:$C,"&lt;&gt;PREVISTO",'Estruturante Móvel'!$G:$G,HR$4,'Estruturante Móvel'!$L:$L,'CRONOGRAMA_CONST+MIGRACAO'!HH$7))</f>
        <v>0</v>
      </c>
      <c r="HT79" s="139">
        <f>(COUNTIFS('Estruturante Móvel'!$M:$M,$B79,'Estruturante Móvel'!$AM:$AM,HT$4))-(COUNTIFS('Estruturante Móvel'!$M:$M,$B79,'Estruturante Móvel'!$AM:$AM,HT$4,'Estruturante Móvel'!$AQ:$AQ,"REPARO FO"))</f>
        <v>0</v>
      </c>
      <c r="HU79" s="140">
        <f>(COUNTIFS('Estruturante Móvel'!$M:$M,$B78,'Estruturante Móvel'!$C:$C,"&lt;&gt;PREVISTO",'Estruturante Móvel'!$G:$G,HT$4,'Estruturante Móvel'!$L:$L,'CRONOGRAMA_CONST+MIGRACAO'!HJ$7))</f>
        <v>0</v>
      </c>
      <c r="HV79" s="139">
        <f>(COUNTIFS('Estruturante Móvel'!$M:$M,$B79,'Estruturante Móvel'!$AM:$AM,HV$4))-(COUNTIFS('Estruturante Móvel'!$M:$M,$B79,'Estruturante Móvel'!$AM:$AM,HV$4,'Estruturante Móvel'!$AQ:$AQ,"REPARO FO"))</f>
        <v>0</v>
      </c>
      <c r="HW79" s="140">
        <f>(COUNTIFS('Estruturante Móvel'!$M:$M,$B78,'Estruturante Móvel'!$C:$C,"&lt;&gt;PREVISTO",'Estruturante Móvel'!$G:$G,HV$4,'Estruturante Móvel'!$L:$L,'CRONOGRAMA_CONST+MIGRACAO'!HL$7))</f>
        <v>0</v>
      </c>
      <c r="HX79" s="139">
        <f>(COUNTIFS('Estruturante Móvel'!$M:$M,$B79,'Estruturante Móvel'!$AM:$AM,HX$4))-(COUNTIFS('Estruturante Móvel'!$M:$M,$B79,'Estruturante Móvel'!$AM:$AM,HX$4,'Estruturante Móvel'!$AQ:$AQ,"REPARO FO"))</f>
        <v>0</v>
      </c>
      <c r="HY79" s="140">
        <f>(COUNTIFS('Estruturante Móvel'!$M:$M,$B78,'Estruturante Móvel'!$C:$C,"&lt;&gt;PREVISTO",'Estruturante Móvel'!$G:$G,HX$4,'Estruturante Móvel'!$L:$L,'CRONOGRAMA_CONST+MIGRACAO'!HN$7))</f>
        <v>0</v>
      </c>
      <c r="HZ79" s="139">
        <f>(COUNTIFS('Estruturante Móvel'!$M:$M,$B79,'Estruturante Móvel'!$AM:$AM,HZ$4))-(COUNTIFS('Estruturante Móvel'!$M:$M,$B79,'Estruturante Móvel'!$AM:$AM,HZ$4,'Estruturante Móvel'!$AQ:$AQ,"REPARO FO"))</f>
        <v>0</v>
      </c>
      <c r="IA79" s="140">
        <f>(COUNTIFS('Estruturante Móvel'!$M:$M,$B78,'Estruturante Móvel'!$C:$C,"&lt;&gt;PREVISTO",'Estruturante Móvel'!$G:$G,HZ$4,'Estruturante Móvel'!$L:$L,'CRONOGRAMA_CONST+MIGRACAO'!HP$7))</f>
        <v>0</v>
      </c>
      <c r="IB79" s="139">
        <f>(COUNTIFS('Estruturante Móvel'!$M:$M,$B79,'Estruturante Móvel'!$AM:$AM,IB$4))-(COUNTIFS('Estruturante Móvel'!$M:$M,$B79,'Estruturante Móvel'!$AM:$AM,IB$4,'Estruturante Móvel'!$AQ:$AQ,"REPARO FO"))</f>
        <v>0</v>
      </c>
      <c r="IC79" s="140">
        <f>(COUNTIFS('Estruturante Móvel'!$M:$M,$B78,'Estruturante Móvel'!$C:$C,"&lt;&gt;PREVISTO",'Estruturante Móvel'!$G:$G,IB$4,'Estruturante Móvel'!$L:$L,'CRONOGRAMA_CONST+MIGRACAO'!HR$7))</f>
        <v>0</v>
      </c>
      <c r="ID79" s="139">
        <f>(COUNTIFS('Estruturante Móvel'!$M:$M,$B79,'Estruturante Móvel'!$AM:$AM,ID$4))-(COUNTIFS('Estruturante Móvel'!$M:$M,$B79,'Estruturante Móvel'!$AM:$AM,ID$4,'Estruturante Móvel'!$AQ:$AQ,"REPARO FO"))</f>
        <v>0</v>
      </c>
      <c r="IE79" s="140">
        <f>(COUNTIFS('Estruturante Móvel'!$M:$M,$B78,'Estruturante Móvel'!$C:$C,"&lt;&gt;PREVISTO",'Estruturante Móvel'!$G:$G,ID$4,'Estruturante Móvel'!$L:$L,'CRONOGRAMA_CONST+MIGRACAO'!HT$7))</f>
        <v>0</v>
      </c>
      <c r="IF79" s="139">
        <f>(COUNTIFS('Estruturante Móvel'!$M:$M,$B79,'Estruturante Móvel'!$AM:$AM,IF$4))-(COUNTIFS('Estruturante Móvel'!$M:$M,$B79,'Estruturante Móvel'!$AM:$AM,IF$4,'Estruturante Móvel'!$AQ:$AQ,"REPARO FO"))</f>
        <v>0</v>
      </c>
      <c r="IG79" s="140">
        <f>(COUNTIFS('Estruturante Móvel'!$M:$M,$B78,'Estruturante Móvel'!$C:$C,"&lt;&gt;PREVISTO",'Estruturante Móvel'!$G:$G,IF$4,'Estruturante Móvel'!$L:$L,'CRONOGRAMA_CONST+MIGRACAO'!HV$7))</f>
        <v>0</v>
      </c>
      <c r="IH79" s="139">
        <f>(COUNTIFS('Estruturante Móvel'!$M:$M,$B79,'Estruturante Móvel'!$AM:$AM,IH$4))-(COUNTIFS('Estruturante Móvel'!$M:$M,$B79,'Estruturante Móvel'!$AM:$AM,IH$4,'Estruturante Móvel'!$AQ:$AQ,"REPARO FO"))</f>
        <v>0</v>
      </c>
      <c r="II79" s="140">
        <f>(COUNTIFS('Estruturante Móvel'!$M:$M,$B78,'Estruturante Móvel'!$C:$C,"&lt;&gt;PREVISTO",'Estruturante Móvel'!$G:$G,IH$4,'Estruturante Móvel'!$L:$L,'CRONOGRAMA_CONST+MIGRACAO'!HX$7))</f>
        <v>0</v>
      </c>
      <c r="IJ79" s="139">
        <f>(COUNTIFS('Estruturante Móvel'!$M:$M,$B79,'Estruturante Móvel'!$AM:$AM,IJ$4))-(COUNTIFS('Estruturante Móvel'!$M:$M,$B79,'Estruturante Móvel'!$AM:$AM,IJ$4,'Estruturante Móvel'!$AQ:$AQ,"REPARO FO"))</f>
        <v>0</v>
      </c>
      <c r="IK79" s="140">
        <f>(COUNTIFS('Estruturante Móvel'!$M:$M,$B78,'Estruturante Móvel'!$C:$C,"&lt;&gt;PREVISTO",'Estruturante Móvel'!$G:$G,IJ$4,'Estruturante Móvel'!$L:$L,'CRONOGRAMA_CONST+MIGRACAO'!HZ$7))</f>
        <v>0</v>
      </c>
      <c r="IL79" s="139">
        <f>(COUNTIFS('Estruturante Móvel'!$M:$M,$B79,'Estruturante Móvel'!$AM:$AM,IL$4))-(COUNTIFS('Estruturante Móvel'!$M:$M,$B79,'Estruturante Móvel'!$AM:$AM,IL$4,'Estruturante Móvel'!$AQ:$AQ,"REPARO FO"))</f>
        <v>0</v>
      </c>
      <c r="IM79" s="140">
        <f>(COUNTIFS('Estruturante Móvel'!$M:$M,$B78,'Estruturante Móvel'!$C:$C,"&lt;&gt;PREVISTO",'Estruturante Móvel'!$G:$G,IL$4,'Estruturante Móvel'!$L:$L,'CRONOGRAMA_CONST+MIGRACAO'!IB$7))</f>
        <v>0</v>
      </c>
      <c r="IN79" s="139">
        <f>(COUNTIFS('Estruturante Móvel'!$M:$M,$B79,'Estruturante Móvel'!$AM:$AM,IN$4))-(COUNTIFS('Estruturante Móvel'!$M:$M,$B79,'Estruturante Móvel'!$AM:$AM,IN$4,'Estruturante Móvel'!$AQ:$AQ,"REPARO FO"))</f>
        <v>0</v>
      </c>
      <c r="IO79" s="140">
        <f>(COUNTIFS('Estruturante Móvel'!$M:$M,$B78,'Estruturante Móvel'!$C:$C,"&lt;&gt;PREVISTO",'Estruturante Móvel'!$G:$G,IN$4,'Estruturante Móvel'!$L:$L,'CRONOGRAMA_CONST+MIGRACAO'!ID$7))</f>
        <v>0</v>
      </c>
      <c r="IP79" s="139">
        <f>(COUNTIFS('Estruturante Móvel'!$M:$M,$B79,'Estruturante Móvel'!$AM:$AM,IP$4))-(COUNTIFS('Estruturante Móvel'!$M:$M,$B79,'Estruturante Móvel'!$AM:$AM,IP$4,'Estruturante Móvel'!$AQ:$AQ,"REPARO FO"))</f>
        <v>0</v>
      </c>
      <c r="IQ79" s="140">
        <f>(COUNTIFS('Estruturante Móvel'!$M:$M,$B78,'Estruturante Móvel'!$C:$C,"&lt;&gt;PREVISTO",'Estruturante Móvel'!$G:$G,IP$4,'Estruturante Móvel'!$L:$L,'CRONOGRAMA_CONST+MIGRACAO'!IF$7))</f>
        <v>0</v>
      </c>
      <c r="IR79" s="139">
        <f>(COUNTIFS('Estruturante Móvel'!$M:$M,$B79,'Estruturante Móvel'!$AM:$AM,IR$4))-(COUNTIFS('Estruturante Móvel'!$M:$M,$B79,'Estruturante Móvel'!$AM:$AM,IR$4,'Estruturante Móvel'!$AQ:$AQ,"REPARO FO"))</f>
        <v>0</v>
      </c>
      <c r="IS79" s="140">
        <f>(COUNTIFS('Estruturante Móvel'!$M:$M,$B78,'Estruturante Móvel'!$C:$C,"&lt;&gt;PREVISTO",'Estruturante Móvel'!$G:$G,IR$4,'Estruturante Móvel'!$L:$L,'CRONOGRAMA_CONST+MIGRACAO'!IH$7))</f>
        <v>0</v>
      </c>
      <c r="IT79" s="139">
        <f>(COUNTIFS('Estruturante Móvel'!$M:$M,$B79,'Estruturante Móvel'!$AM:$AM,IT$4))-(COUNTIFS('Estruturante Móvel'!$M:$M,$B79,'Estruturante Móvel'!$AM:$AM,IT$4,'Estruturante Móvel'!$AQ:$AQ,"REPARO FO"))</f>
        <v>0</v>
      </c>
      <c r="IU79" s="140">
        <f>(COUNTIFS('Estruturante Móvel'!$M:$M,$B78,'Estruturante Móvel'!$C:$C,"&lt;&gt;PREVISTO",'Estruturante Móvel'!$G:$G,IT$4,'Estruturante Móvel'!$L:$L,'CRONOGRAMA_CONST+MIGRACAO'!IJ$7))</f>
        <v>0</v>
      </c>
      <c r="IV79" s="139">
        <f>(COUNTIFS('Estruturante Móvel'!$M:$M,$B79,'Estruturante Móvel'!$AM:$AM,IV$4))-(COUNTIFS('Estruturante Móvel'!$M:$M,$B79,'Estruturante Móvel'!$AM:$AM,IV$4,'Estruturante Móvel'!$AQ:$AQ,"REPARO FO"))</f>
        <v>0</v>
      </c>
      <c r="IW79" s="140">
        <f>(COUNTIFS('Estruturante Móvel'!$M:$M,$B78,'Estruturante Móvel'!$C:$C,"&lt;&gt;PREVISTO",'Estruturante Móvel'!$G:$G,IV$4,'Estruturante Móvel'!$L:$L,'CRONOGRAMA_CONST+MIGRACAO'!IL$7))</f>
        <v>0</v>
      </c>
      <c r="IX79" s="139">
        <f>(COUNTIFS('Estruturante Móvel'!$M:$M,$B79,'Estruturante Móvel'!$AM:$AM,IX$4))-(COUNTIFS('Estruturante Móvel'!$M:$M,$B79,'Estruturante Móvel'!$AM:$AM,IX$4,'Estruturante Móvel'!$AQ:$AQ,"REPARO FO"))</f>
        <v>0</v>
      </c>
      <c r="IY79" s="140">
        <f>(COUNTIFS('Estruturante Móvel'!$M:$M,$B78,'Estruturante Móvel'!$C:$C,"&lt;&gt;PREVISTO",'Estruturante Móvel'!$G:$G,IX$4,'Estruturante Móvel'!$L:$L,'CRONOGRAMA_CONST+MIGRACAO'!IN$7))</f>
        <v>0</v>
      </c>
      <c r="IZ79" s="139">
        <f>(COUNTIFS('Estruturante Móvel'!$M:$M,$B79,'Estruturante Móvel'!$AM:$AM,IZ$4))-(COUNTIFS('Estruturante Móvel'!$M:$M,$B79,'Estruturante Móvel'!$AM:$AM,IZ$4,'Estruturante Móvel'!$AQ:$AQ,"REPARO FO"))</f>
        <v>0</v>
      </c>
      <c r="JA79" s="140">
        <f>(COUNTIFS('Estruturante Móvel'!$M:$M,$B78,'Estruturante Móvel'!$C:$C,"&lt;&gt;PREVISTO",'Estruturante Móvel'!$G:$G,IZ$4,'Estruturante Móvel'!$L:$L,'CRONOGRAMA_CONST+MIGRACAO'!IP$7))</f>
        <v>0</v>
      </c>
      <c r="JB79" s="139">
        <f>(COUNTIFS('Estruturante Móvel'!$M:$M,$B79,'Estruturante Móvel'!$AM:$AM,JB$4))-(COUNTIFS('Estruturante Móvel'!$M:$M,$B79,'Estruturante Móvel'!$AM:$AM,JB$4,'Estruturante Móvel'!$AQ:$AQ,"REPARO FO"))</f>
        <v>0</v>
      </c>
      <c r="JC79" s="140">
        <f>(COUNTIFS('Estruturante Móvel'!$M:$M,$B78,'Estruturante Móvel'!$C:$C,"&lt;&gt;PREVISTO",'Estruturante Móvel'!$G:$G,JB$4,'Estruturante Móvel'!$L:$L,'CRONOGRAMA_CONST+MIGRACAO'!IR$7))</f>
        <v>0</v>
      </c>
      <c r="JD79" s="139">
        <f>(COUNTIFS('Estruturante Móvel'!$M:$M,$B79,'Estruturante Móvel'!$AM:$AM,JD$4))-(COUNTIFS('Estruturante Móvel'!$M:$M,$B79,'Estruturante Móvel'!$AM:$AM,JD$4,'Estruturante Móvel'!$AQ:$AQ,"REPARO FO"))</f>
        <v>0</v>
      </c>
      <c r="JE79" s="140">
        <f>(COUNTIFS('Estruturante Móvel'!$M:$M,$B78,'Estruturante Móvel'!$C:$C,"&lt;&gt;PREVISTO",'Estruturante Móvel'!$G:$G,JD$4,'Estruturante Móvel'!$L:$L,'CRONOGRAMA_CONST+MIGRACAO'!IT$7))</f>
        <v>0</v>
      </c>
      <c r="JF79" s="139">
        <f>(COUNTIFS('Estruturante Móvel'!$M:$M,$B79,'Estruturante Móvel'!$AM:$AM,JF$4))-(COUNTIFS('Estruturante Móvel'!$M:$M,$B79,'Estruturante Móvel'!$AM:$AM,JF$4,'Estruturante Móvel'!$AQ:$AQ,"REPARO FO"))</f>
        <v>0</v>
      </c>
      <c r="JG79" s="140">
        <f>(COUNTIFS('Estruturante Móvel'!$M:$M,$B78,'Estruturante Móvel'!$C:$C,"&lt;&gt;PREVISTO",'Estruturante Móvel'!$G:$G,JF$4,'Estruturante Móvel'!$L:$L,'CRONOGRAMA_CONST+MIGRACAO'!IV$7))</f>
        <v>0</v>
      </c>
      <c r="JH79" s="139">
        <f>(COUNTIFS('Estruturante Móvel'!$M:$M,$B79,'Estruturante Móvel'!$AM:$AM,JH$4))-(COUNTIFS('Estruturante Móvel'!$M:$M,$B79,'Estruturante Móvel'!$AM:$AM,JH$4,'Estruturante Móvel'!$AQ:$AQ,"REPARO FO"))</f>
        <v>0</v>
      </c>
      <c r="JI79" s="140">
        <f>(COUNTIFS('Estruturante Móvel'!$M:$M,$B78,'Estruturante Móvel'!$C:$C,"&lt;&gt;PREVISTO",'Estruturante Móvel'!$G:$G,JH$4,'Estruturante Móvel'!$L:$L,'CRONOGRAMA_CONST+MIGRACAO'!IX$7))</f>
        <v>0</v>
      </c>
      <c r="JJ79" s="139">
        <f>(COUNTIFS('Estruturante Móvel'!$M:$M,$B79,'Estruturante Móvel'!$AM:$AM,JJ$4))-(COUNTIFS('Estruturante Móvel'!$M:$M,$B79,'Estruturante Móvel'!$AM:$AM,JJ$4,'Estruturante Móvel'!$AQ:$AQ,"REPARO FO"))</f>
        <v>0</v>
      </c>
      <c r="JK79" s="140">
        <f>(COUNTIFS('Estruturante Móvel'!$M:$M,$B78,'Estruturante Móvel'!$C:$C,"&lt;&gt;PREVISTO",'Estruturante Móvel'!$G:$G,JJ$4,'Estruturante Móvel'!$L:$L,'CRONOGRAMA_CONST+MIGRACAO'!IZ$7))</f>
        <v>0</v>
      </c>
      <c r="JL79" s="139">
        <f>(COUNTIFS('Estruturante Móvel'!$M:$M,$B79,'Estruturante Móvel'!$AM:$AM,JL$4))-(COUNTIFS('Estruturante Móvel'!$M:$M,$B79,'Estruturante Móvel'!$AM:$AM,JL$4,'Estruturante Móvel'!$AQ:$AQ,"REPARO FO"))</f>
        <v>0</v>
      </c>
      <c r="JM79" s="140">
        <f>(COUNTIFS('Estruturante Móvel'!$M:$M,$B78,'Estruturante Móvel'!$C:$C,"&lt;&gt;PREVISTO",'Estruturante Móvel'!$G:$G,JL$4,'Estruturante Móvel'!$L:$L,'CRONOGRAMA_CONST+MIGRACAO'!JB$7))</f>
        <v>0</v>
      </c>
      <c r="JN79" s="139">
        <f>(COUNTIFS('Estruturante Móvel'!$M:$M,$B79,'Estruturante Móvel'!$AM:$AM,JN$4))-(COUNTIFS('Estruturante Móvel'!$M:$M,$B79,'Estruturante Móvel'!$AM:$AM,JN$4,'Estruturante Móvel'!$AQ:$AQ,"REPARO FO"))</f>
        <v>0</v>
      </c>
      <c r="JO79" s="140">
        <f>(COUNTIFS('Estruturante Móvel'!$M:$M,$B78,'Estruturante Móvel'!$C:$C,"&lt;&gt;PREVISTO",'Estruturante Móvel'!$G:$G,JN$4,'Estruturante Móvel'!$L:$L,'CRONOGRAMA_CONST+MIGRACAO'!JD$7))</f>
        <v>0</v>
      </c>
      <c r="JP79" s="139">
        <f>(COUNTIFS('Estruturante Móvel'!$M:$M,$B79,'Estruturante Móvel'!$AM:$AM,JP$4))-(COUNTIFS('Estruturante Móvel'!$M:$M,$B79,'Estruturante Móvel'!$AM:$AM,JP$4,'Estruturante Móvel'!$AQ:$AQ,"REPARO FO"))</f>
        <v>0</v>
      </c>
      <c r="JQ79" s="140">
        <f>(COUNTIFS('Estruturante Móvel'!$M:$M,$B78,'Estruturante Móvel'!$C:$C,"&lt;&gt;PREVISTO",'Estruturante Móvel'!$G:$G,JP$4,'Estruturante Móvel'!$L:$L,'CRONOGRAMA_CONST+MIGRACAO'!JF$7))</f>
        <v>0</v>
      </c>
      <c r="JR79" s="139">
        <f>(COUNTIFS('Estruturante Móvel'!$M:$M,$B79,'Estruturante Móvel'!$AM:$AM,JR$4))-(COUNTIFS('Estruturante Móvel'!$M:$M,$B79,'Estruturante Móvel'!$AM:$AM,JR$4,'Estruturante Móvel'!$AQ:$AQ,"REPARO FO"))</f>
        <v>0</v>
      </c>
      <c r="JS79" s="140">
        <f>(COUNTIFS('Estruturante Móvel'!$M:$M,$B78,'Estruturante Móvel'!$C:$C,"&lt;&gt;PREVISTO",'Estruturante Móvel'!$G:$G,JR$4,'Estruturante Móvel'!$L:$L,'CRONOGRAMA_CONST+MIGRACAO'!JH$7))</f>
        <v>0</v>
      </c>
      <c r="JT79" s="139">
        <f>(COUNTIFS('Estruturante Móvel'!$M:$M,$B79,'Estruturante Móvel'!$AM:$AM,JT$4))-(COUNTIFS('Estruturante Móvel'!$M:$M,$B79,'Estruturante Móvel'!$AM:$AM,JT$4,'Estruturante Móvel'!$AQ:$AQ,"REPARO FO"))</f>
        <v>0</v>
      </c>
      <c r="JU79" s="140">
        <f>(COUNTIFS('Estruturante Móvel'!$M:$M,$B78,'Estruturante Móvel'!$C:$C,"&lt;&gt;PREVISTO",'Estruturante Móvel'!$G:$G,JT$4,'Estruturante Móvel'!$L:$L,'CRONOGRAMA_CONST+MIGRACAO'!JJ$7))</f>
        <v>0</v>
      </c>
      <c r="JV79" s="139">
        <f>(COUNTIFS('Estruturante Móvel'!$M:$M,$B79,'Estruturante Móvel'!$AM:$AM,JV$4))-(COUNTIFS('Estruturante Móvel'!$M:$M,$B79,'Estruturante Móvel'!$AM:$AM,JV$4,'Estruturante Móvel'!$AQ:$AQ,"REPARO FO"))</f>
        <v>0</v>
      </c>
      <c r="JW79" s="140">
        <f>(COUNTIFS('Estruturante Móvel'!$M:$M,$B78,'Estruturante Móvel'!$C:$C,"&lt;&gt;PREVISTO",'Estruturante Móvel'!$G:$G,JV$4,'Estruturante Móvel'!$L:$L,'CRONOGRAMA_CONST+MIGRACAO'!JL$7))</f>
        <v>0</v>
      </c>
      <c r="JX79" s="139">
        <f>(COUNTIFS('Estruturante Móvel'!$M:$M,$B79,'Estruturante Móvel'!$AM:$AM,JX$4))-(COUNTIFS('Estruturante Móvel'!$M:$M,$B79,'Estruturante Móvel'!$AM:$AM,JX$4,'Estruturante Móvel'!$AQ:$AQ,"REPARO FO"))</f>
        <v>0</v>
      </c>
      <c r="JY79" s="140">
        <f>(COUNTIFS('Estruturante Móvel'!$M:$M,$B78,'Estruturante Móvel'!$C:$C,"&lt;&gt;PREVISTO",'Estruturante Móvel'!$G:$G,JX$4,'Estruturante Móvel'!$L:$L,'CRONOGRAMA_CONST+MIGRACAO'!JN$7))</f>
        <v>0</v>
      </c>
      <c r="JZ79" s="139">
        <f>(COUNTIFS('Estruturante Móvel'!$M:$M,$B79,'Estruturante Móvel'!$AM:$AM,JZ$4))-(COUNTIFS('Estruturante Móvel'!$M:$M,$B79,'Estruturante Móvel'!$AM:$AM,JZ$4,'Estruturante Móvel'!$AQ:$AQ,"REPARO FO"))</f>
        <v>0</v>
      </c>
      <c r="KA79" s="140">
        <f>(COUNTIFS('Estruturante Móvel'!$M:$M,$B78,'Estruturante Móvel'!$C:$C,"&lt;&gt;PREVISTO",'Estruturante Móvel'!$G:$G,JZ$4,'Estruturante Móvel'!$L:$L,'CRONOGRAMA_CONST+MIGRACAO'!JP$7))</f>
        <v>0</v>
      </c>
      <c r="KB79" s="139">
        <f>(COUNTIFS('Estruturante Móvel'!$M:$M,$B79,'Estruturante Móvel'!$AM:$AM,KB$4))-(COUNTIFS('Estruturante Móvel'!$M:$M,$B79,'Estruturante Móvel'!$AM:$AM,KB$4,'Estruturante Móvel'!$AQ:$AQ,"REPARO FO"))</f>
        <v>0</v>
      </c>
      <c r="KC79" s="140">
        <f>(COUNTIFS('Estruturante Móvel'!$M:$M,$B78,'Estruturante Móvel'!$C:$C,"&lt;&gt;PREVISTO",'Estruturante Móvel'!$G:$G,KB$4,'Estruturante Móvel'!$L:$L,'CRONOGRAMA_CONST+MIGRACAO'!JR$7))</f>
        <v>0</v>
      </c>
      <c r="KD79" s="139">
        <f>(COUNTIFS('Estruturante Móvel'!$M:$M,$B79,'Estruturante Móvel'!$AM:$AM,KD$4))-(COUNTIFS('Estruturante Móvel'!$M:$M,$B79,'Estruturante Móvel'!$AM:$AM,KD$4,'Estruturante Móvel'!$AQ:$AQ,"REPARO FO"))</f>
        <v>0</v>
      </c>
      <c r="KE79" s="140">
        <f>(COUNTIFS('Estruturante Móvel'!$M:$M,$B78,'Estruturante Móvel'!$C:$C,"&lt;&gt;PREVISTO",'Estruturante Móvel'!$G:$G,KD$4,'Estruturante Móvel'!$L:$L,'CRONOGRAMA_CONST+MIGRACAO'!JT$7))</f>
        <v>0</v>
      </c>
      <c r="KF79" s="139">
        <f>(COUNTIFS('Estruturante Móvel'!$M:$M,$B79,'Estruturante Móvel'!$AM:$AM,KF$4))-(COUNTIFS('Estruturante Móvel'!$M:$M,$B79,'Estruturante Móvel'!$AM:$AM,KF$4,'Estruturante Móvel'!$AQ:$AQ,"REPARO FO"))</f>
        <v>0</v>
      </c>
      <c r="KG79" s="140">
        <f>(COUNTIFS('Estruturante Móvel'!$M:$M,$B78,'Estruturante Móvel'!$C:$C,"&lt;&gt;PREVISTO",'Estruturante Móvel'!$G:$G,KF$4,'Estruturante Móvel'!$L:$L,'CRONOGRAMA_CONST+MIGRACAO'!JV$7))</f>
        <v>0</v>
      </c>
      <c r="KH79" s="139">
        <f>(COUNTIFS('Estruturante Móvel'!$M:$M,$B79,'Estruturante Móvel'!$AM:$AM,KH$4))-(COUNTIFS('Estruturante Móvel'!$M:$M,$B79,'Estruturante Móvel'!$AM:$AM,KH$4,'Estruturante Móvel'!$AQ:$AQ,"REPARO FO"))</f>
        <v>0</v>
      </c>
      <c r="KI79" s="140">
        <f>(COUNTIFS('Estruturante Móvel'!$M:$M,$B78,'Estruturante Móvel'!$C:$C,"&lt;&gt;PREVISTO",'Estruturante Móvel'!$G:$G,KH$4,'Estruturante Móvel'!$L:$L,'CRONOGRAMA_CONST+MIGRACAO'!JX$7))</f>
        <v>0</v>
      </c>
      <c r="KJ79" s="139">
        <f>(COUNTIFS('Estruturante Móvel'!$M:$M,$B79,'Estruturante Móvel'!$AM:$AM,KJ$4))-(COUNTIFS('Estruturante Móvel'!$M:$M,$B79,'Estruturante Móvel'!$AM:$AM,KJ$4,'Estruturante Móvel'!$AQ:$AQ,"REPARO FO"))</f>
        <v>0</v>
      </c>
      <c r="KK79" s="140">
        <f>(COUNTIFS('Estruturante Móvel'!$M:$M,$B78,'Estruturante Móvel'!$C:$C,"&lt;&gt;PREVISTO",'Estruturante Móvel'!$G:$G,KJ$4,'Estruturante Móvel'!$L:$L,'CRONOGRAMA_CONST+MIGRACAO'!JZ$7))</f>
        <v>0</v>
      </c>
      <c r="KL79" s="139">
        <f>(COUNTIFS('Estruturante Móvel'!$M:$M,$B79,'Estruturante Móvel'!$AM:$AM,KL$4))-(COUNTIFS('Estruturante Móvel'!$M:$M,$B79,'Estruturante Móvel'!$AM:$AM,KL$4,'Estruturante Móvel'!$AQ:$AQ,"REPARO FO"))</f>
        <v>0</v>
      </c>
      <c r="KM79" s="140">
        <f>(COUNTIFS('Estruturante Móvel'!$M:$M,$B78,'Estruturante Móvel'!$C:$C,"&lt;&gt;PREVISTO",'Estruturante Móvel'!$G:$G,KL$4,'Estruturante Móvel'!$L:$L,'CRONOGRAMA_CONST+MIGRACAO'!KB$7))</f>
        <v>0</v>
      </c>
      <c r="KN79" s="139">
        <f>(COUNTIFS('Estruturante Móvel'!$M:$M,$B79,'Estruturante Móvel'!$AM:$AM,KN$4))-(COUNTIFS('Estruturante Móvel'!$M:$M,$B79,'Estruturante Móvel'!$AM:$AM,KN$4,'Estruturante Móvel'!$AQ:$AQ,"REPARO FO"))</f>
        <v>0</v>
      </c>
      <c r="KO79" s="140">
        <f>(COUNTIFS('Estruturante Móvel'!$M:$M,$B78,'Estruturante Móvel'!$C:$C,"&lt;&gt;PREVISTO",'Estruturante Móvel'!$G:$G,KN$4,'Estruturante Móvel'!$L:$L,'CRONOGRAMA_CONST+MIGRACAO'!KD$7))</f>
        <v>0</v>
      </c>
      <c r="KP79" s="139">
        <f>(COUNTIFS('Estruturante Móvel'!$M:$M,$B79,'Estruturante Móvel'!$AM:$AM,KP$4))-(COUNTIFS('Estruturante Móvel'!$M:$M,$B79,'Estruturante Móvel'!$AM:$AM,KP$4,'Estruturante Móvel'!$AQ:$AQ,"REPARO FO"))</f>
        <v>0</v>
      </c>
      <c r="KQ79" s="140">
        <f>(COUNTIFS('Estruturante Móvel'!$M:$M,$B78,'Estruturante Móvel'!$C:$C,"&lt;&gt;PREVISTO",'Estruturante Móvel'!$G:$G,KP$4,'Estruturante Móvel'!$L:$L,'CRONOGRAMA_CONST+MIGRACAO'!KF$7))</f>
        <v>0</v>
      </c>
      <c r="KR79" s="139">
        <f>(COUNTIFS('Estruturante Móvel'!$M:$M,$B79,'Estruturante Móvel'!$AM:$AM,KR$4))-(COUNTIFS('Estruturante Móvel'!$M:$M,$B79,'Estruturante Móvel'!$AM:$AM,KR$4,'Estruturante Móvel'!$AQ:$AQ,"REPARO FO"))</f>
        <v>0</v>
      </c>
      <c r="KS79" s="140">
        <f>(COUNTIFS('Estruturante Móvel'!$M:$M,$B78,'Estruturante Móvel'!$C:$C,"&lt;&gt;PREVISTO",'Estruturante Móvel'!$G:$G,KR$4,'Estruturante Móvel'!$L:$L,'CRONOGRAMA_CONST+MIGRACAO'!KH$7))</f>
        <v>0</v>
      </c>
      <c r="KT79" s="139">
        <f>(COUNTIFS('Estruturante Móvel'!$M:$M,$B79,'Estruturante Móvel'!$AM:$AM,KT$4))-(COUNTIFS('Estruturante Móvel'!$M:$M,$B79,'Estruturante Móvel'!$AM:$AM,KT$4,'Estruturante Móvel'!$AQ:$AQ,"REPARO FO"))</f>
        <v>0</v>
      </c>
      <c r="KU79" s="140">
        <f>(COUNTIFS('Estruturante Móvel'!$M:$M,$B78,'Estruturante Móvel'!$C:$C,"&lt;&gt;PREVISTO",'Estruturante Móvel'!$G:$G,KT$4,'Estruturante Móvel'!$L:$L,'CRONOGRAMA_CONST+MIGRACAO'!KJ$7))</f>
        <v>0</v>
      </c>
      <c r="KV79" s="139">
        <f>(COUNTIFS('Estruturante Móvel'!$M:$M,$B79,'Estruturante Móvel'!$AM:$AM,KV$4))-(COUNTIFS('Estruturante Móvel'!$M:$M,$B79,'Estruturante Móvel'!$AM:$AM,KV$4,'Estruturante Móvel'!$AQ:$AQ,"REPARO FO"))</f>
        <v>0</v>
      </c>
      <c r="KW79" s="140">
        <f>(COUNTIFS('Estruturante Móvel'!$M:$M,$B78,'Estruturante Móvel'!$C:$C,"&lt;&gt;PREVISTO",'Estruturante Móvel'!$G:$G,KV$4,'Estruturante Móvel'!$L:$L,'CRONOGRAMA_CONST+MIGRACAO'!KL$7))</f>
        <v>0</v>
      </c>
      <c r="KX79" s="139">
        <f>(COUNTIFS('Estruturante Móvel'!$M:$M,$B79,'Estruturante Móvel'!$AM:$AM,KX$4))-(COUNTIFS('Estruturante Móvel'!$M:$M,$B79,'Estruturante Móvel'!$AM:$AM,KX$4,'Estruturante Móvel'!$AQ:$AQ,"REPARO FO"))</f>
        <v>0</v>
      </c>
      <c r="KY79" s="140">
        <f>(COUNTIFS('Estruturante Móvel'!$M:$M,$B78,'Estruturante Móvel'!$C:$C,"&lt;&gt;PREVISTO",'Estruturante Móvel'!$G:$G,KX$4,'Estruturante Móvel'!$L:$L,'CRONOGRAMA_CONST+MIGRACAO'!KN$7))</f>
        <v>0</v>
      </c>
      <c r="KZ79" s="139">
        <f>(COUNTIFS('Estruturante Móvel'!$M:$M,$B79,'Estruturante Móvel'!$AM:$AM,KZ$4))-(COUNTIFS('Estruturante Móvel'!$M:$M,$B79,'Estruturante Móvel'!$AM:$AM,KZ$4,'Estruturante Móvel'!$AQ:$AQ,"REPARO FO"))</f>
        <v>0</v>
      </c>
      <c r="LA79" s="140">
        <f>(COUNTIFS('Estruturante Móvel'!$M:$M,$B78,'Estruturante Móvel'!$C:$C,"&lt;&gt;PREVISTO",'Estruturante Móvel'!$G:$G,KZ$4,'Estruturante Móvel'!$L:$L,'CRONOGRAMA_CONST+MIGRACAO'!KP$7))</f>
        <v>0</v>
      </c>
      <c r="LB79" s="139">
        <f>(COUNTIFS('Estruturante Móvel'!$M:$M,$B79,'Estruturante Móvel'!$AM:$AM,LB$4))-(COUNTIFS('Estruturante Móvel'!$M:$M,$B79,'Estruturante Móvel'!$AM:$AM,LB$4,'Estruturante Móvel'!$AQ:$AQ,"REPARO FO"))</f>
        <v>0</v>
      </c>
      <c r="LC79" s="140">
        <f>(COUNTIFS('Estruturante Móvel'!$M:$M,$B78,'Estruturante Móvel'!$C:$C,"&lt;&gt;PREVISTO",'Estruturante Móvel'!$G:$G,LB$4,'Estruturante Móvel'!$L:$L,'CRONOGRAMA_CONST+MIGRACAO'!KR$7))</f>
        <v>0</v>
      </c>
      <c r="LD79" s="139">
        <f>(COUNTIFS('Estruturante Móvel'!$M:$M,$B79,'Estruturante Móvel'!$AM:$AM,LD$4))-(COUNTIFS('Estruturante Móvel'!$M:$M,$B79,'Estruturante Móvel'!$AM:$AM,LD$4,'Estruturante Móvel'!$AQ:$AQ,"REPARO FO"))</f>
        <v>0</v>
      </c>
      <c r="LE79" s="140">
        <f>(COUNTIFS('Estruturante Móvel'!$M:$M,$B78,'Estruturante Móvel'!$C:$C,"&lt;&gt;PREVISTO",'Estruturante Móvel'!$G:$G,LD$4,'Estruturante Móvel'!$L:$L,'CRONOGRAMA_CONST+MIGRACAO'!KT$7))</f>
        <v>0</v>
      </c>
      <c r="LF79" s="139">
        <f>(COUNTIFS('Estruturante Móvel'!$M:$M,$B79,'Estruturante Móvel'!$AM:$AM,LF$4))-(COUNTIFS('Estruturante Móvel'!$M:$M,$B79,'Estruturante Móvel'!$AM:$AM,LF$4,'Estruturante Móvel'!$AQ:$AQ,"REPARO FO"))</f>
        <v>0</v>
      </c>
      <c r="LG79" s="140">
        <f>(COUNTIFS('Estruturante Móvel'!$M:$M,$B78,'Estruturante Móvel'!$C:$C,"&lt;&gt;PREVISTO",'Estruturante Móvel'!$G:$G,LF$4,'Estruturante Móvel'!$L:$L,'CRONOGRAMA_CONST+MIGRACAO'!KV$7))</f>
        <v>0</v>
      </c>
      <c r="LH79" s="139">
        <f>(COUNTIFS('Estruturante Móvel'!$M:$M,$B79,'Estruturante Móvel'!$AM:$AM,LH$4))-(COUNTIFS('Estruturante Móvel'!$M:$M,$B79,'Estruturante Móvel'!$AM:$AM,LH$4,'Estruturante Móvel'!$AQ:$AQ,"REPARO FO"))</f>
        <v>0</v>
      </c>
      <c r="LI79" s="140">
        <f>(COUNTIFS('Estruturante Móvel'!$M:$M,$B78,'Estruturante Móvel'!$C:$C,"&lt;&gt;PREVISTO",'Estruturante Móvel'!$G:$G,LH$4,'Estruturante Móvel'!$L:$L,'CRONOGRAMA_CONST+MIGRACAO'!KX$7))</f>
        <v>0</v>
      </c>
      <c r="LJ79" s="139">
        <f>(COUNTIFS('Estruturante Móvel'!$M:$M,$B79,'Estruturante Móvel'!$AM:$AM,LJ$4))-(COUNTIFS('Estruturante Móvel'!$M:$M,$B79,'Estruturante Móvel'!$AM:$AM,LJ$4,'Estruturante Móvel'!$AQ:$AQ,"REPARO FO"))</f>
        <v>0</v>
      </c>
      <c r="LK79" s="140">
        <f>(COUNTIFS('Estruturante Móvel'!$M:$M,$B78,'Estruturante Móvel'!$C:$C,"&lt;&gt;PREVISTO",'Estruturante Móvel'!$G:$G,LJ$4,'Estruturante Móvel'!$L:$L,'CRONOGRAMA_CONST+MIGRACAO'!KZ$7))</f>
        <v>0</v>
      </c>
      <c r="LL79" s="139">
        <f>(COUNTIFS('Estruturante Móvel'!$M:$M,$B79,'Estruturante Móvel'!$AM:$AM,LL$4))-(COUNTIFS('Estruturante Móvel'!$M:$M,$B79,'Estruturante Móvel'!$AM:$AM,LL$4,'Estruturante Móvel'!$AQ:$AQ,"REPARO FO"))</f>
        <v>0</v>
      </c>
      <c r="LM79" s="140">
        <f>(COUNTIFS('Estruturante Móvel'!$M:$M,$B78,'Estruturante Móvel'!$C:$C,"&lt;&gt;PREVISTO",'Estruturante Móvel'!$G:$G,LL$4,'Estruturante Móvel'!$L:$L,'CRONOGRAMA_CONST+MIGRACAO'!LB$7))</f>
        <v>0</v>
      </c>
      <c r="LN79" s="139">
        <f>(COUNTIFS('Estruturante Móvel'!$M:$M,$B79,'Estruturante Móvel'!$AM:$AM,LN$4))-(COUNTIFS('Estruturante Móvel'!$M:$M,$B79,'Estruturante Móvel'!$AM:$AM,LN$4,'Estruturante Móvel'!$AQ:$AQ,"REPARO FO"))</f>
        <v>0</v>
      </c>
      <c r="LO79" s="140">
        <f>(COUNTIFS('Estruturante Móvel'!$M:$M,$B78,'Estruturante Móvel'!$C:$C,"&lt;&gt;PREVISTO",'Estruturante Móvel'!$G:$G,LN$4,'Estruturante Móvel'!$L:$L,'CRONOGRAMA_CONST+MIGRACAO'!LD$7))</f>
        <v>0</v>
      </c>
      <c r="LP79" s="139">
        <f>(COUNTIFS('Estruturante Móvel'!$M:$M,$B79,'Estruturante Móvel'!$AM:$AM,LP$4))-(COUNTIFS('Estruturante Móvel'!$M:$M,$B79,'Estruturante Móvel'!$AM:$AM,LP$4,'Estruturante Móvel'!$AQ:$AQ,"REPARO FO"))</f>
        <v>0</v>
      </c>
      <c r="LQ79" s="140">
        <f>(COUNTIFS('Estruturante Móvel'!$M:$M,$B78,'Estruturante Móvel'!$C:$C,"&lt;&gt;PREVISTO",'Estruturante Móvel'!$G:$G,LP$4,'Estruturante Móvel'!$L:$L,'CRONOGRAMA_CONST+MIGRACAO'!LF$7))</f>
        <v>0</v>
      </c>
      <c r="LR79" s="139">
        <f>(COUNTIFS('Estruturante Móvel'!$M:$M,$B79,'Estruturante Móvel'!$AM:$AM,LR$4))-(COUNTIFS('Estruturante Móvel'!$M:$M,$B79,'Estruturante Móvel'!$AM:$AM,LR$4,'Estruturante Móvel'!$AQ:$AQ,"REPARO FO"))</f>
        <v>0</v>
      </c>
      <c r="LS79" s="140">
        <f>(COUNTIFS('Estruturante Móvel'!$M:$M,$B78,'Estruturante Móvel'!$C:$C,"&lt;&gt;PREVISTO",'Estruturante Móvel'!$G:$G,LR$4,'Estruturante Móvel'!$L:$L,'CRONOGRAMA_CONST+MIGRACAO'!LH$7))</f>
        <v>0</v>
      </c>
      <c r="LT79" s="139">
        <f>(COUNTIFS('Estruturante Móvel'!$M:$M,$B79,'Estruturante Móvel'!$AM:$AM,LT$4))-(COUNTIFS('Estruturante Móvel'!$M:$M,$B79,'Estruturante Móvel'!$AM:$AM,LT$4,'Estruturante Móvel'!$AQ:$AQ,"REPARO FO"))</f>
        <v>0</v>
      </c>
      <c r="LU79" s="140">
        <f>(COUNTIFS('Estruturante Móvel'!$M:$M,$B78,'Estruturante Móvel'!$C:$C,"&lt;&gt;PREVISTO",'Estruturante Móvel'!$G:$G,LT$4,'Estruturante Móvel'!$L:$L,'CRONOGRAMA_CONST+MIGRACAO'!LJ$7))</f>
        <v>0</v>
      </c>
      <c r="LV79" s="139">
        <f>(COUNTIFS('Estruturante Móvel'!$M:$M,$B79,'Estruturante Móvel'!$AM:$AM,LV$4))-(COUNTIFS('Estruturante Móvel'!$M:$M,$B79,'Estruturante Móvel'!$AM:$AM,LV$4,'Estruturante Móvel'!$AQ:$AQ,"REPARO FO"))</f>
        <v>0</v>
      </c>
      <c r="LW79" s="140">
        <f>(COUNTIFS('Estruturante Móvel'!$M:$M,$B78,'Estruturante Móvel'!$C:$C,"&lt;&gt;PREVISTO",'Estruturante Móvel'!$G:$G,LV$4,'Estruturante Móvel'!$L:$L,'CRONOGRAMA_CONST+MIGRACAO'!LL$7))</f>
        <v>0</v>
      </c>
      <c r="LX79" s="139">
        <f>(COUNTIFS('Estruturante Móvel'!$M:$M,$B79,'Estruturante Móvel'!$AM:$AM,LX$4))-(COUNTIFS('Estruturante Móvel'!$M:$M,$B79,'Estruturante Móvel'!$AM:$AM,LX$4,'Estruturante Móvel'!$AQ:$AQ,"REPARO FO"))</f>
        <v>0</v>
      </c>
      <c r="LY79" s="140">
        <f>(COUNTIFS('Estruturante Móvel'!$M:$M,$B78,'Estruturante Móvel'!$C:$C,"&lt;&gt;PREVISTO",'Estruturante Móvel'!$G:$G,LX$4,'Estruturante Móvel'!$L:$L,'CRONOGRAMA_CONST+MIGRACAO'!LN$7))</f>
        <v>0</v>
      </c>
      <c r="LZ79" s="139">
        <f>(COUNTIFS('Estruturante Móvel'!$M:$M,$B79,'Estruturante Móvel'!$AM:$AM,LZ$4))-(COUNTIFS('Estruturante Móvel'!$M:$M,$B79,'Estruturante Móvel'!$AM:$AM,LZ$4,'Estruturante Móvel'!$AQ:$AQ,"REPARO FO"))</f>
        <v>0</v>
      </c>
      <c r="MA79" s="140">
        <f>(COUNTIFS('Estruturante Móvel'!$M:$M,$B78,'Estruturante Móvel'!$C:$C,"&lt;&gt;PREVISTO",'Estruturante Móvel'!$G:$G,LZ$4,'Estruturante Móvel'!$L:$L,'CRONOGRAMA_CONST+MIGRACAO'!LP$7))</f>
        <v>0</v>
      </c>
      <c r="MB79" s="139">
        <f>(COUNTIFS('Estruturante Móvel'!$M:$M,$B79,'Estruturante Móvel'!$AM:$AM,MB$4))-(COUNTIFS('Estruturante Móvel'!$M:$M,$B79,'Estruturante Móvel'!$AM:$AM,MB$4,'Estruturante Móvel'!$AQ:$AQ,"REPARO FO"))</f>
        <v>0</v>
      </c>
      <c r="MC79" s="140">
        <f>(COUNTIFS('Estruturante Móvel'!$M:$M,$B78,'Estruturante Móvel'!$C:$C,"&lt;&gt;PREVISTO",'Estruturante Móvel'!$G:$G,MB$4,'Estruturante Móvel'!$L:$L,'CRONOGRAMA_CONST+MIGRACAO'!LR$7))</f>
        <v>0</v>
      </c>
      <c r="MD79" s="139">
        <f>(COUNTIFS('Estruturante Móvel'!$M:$M,$B79,'Estruturante Móvel'!$AM:$AM,MD$4))-(COUNTIFS('Estruturante Móvel'!$M:$M,$B79,'Estruturante Móvel'!$AM:$AM,MD$4,'Estruturante Móvel'!$AQ:$AQ,"REPARO FO"))</f>
        <v>0</v>
      </c>
      <c r="ME79" s="140">
        <f>(COUNTIFS('Estruturante Móvel'!$M:$M,$B78,'Estruturante Móvel'!$C:$C,"&lt;&gt;PREVISTO",'Estruturante Móvel'!$G:$G,MD$4,'Estruturante Móvel'!$L:$L,'CRONOGRAMA_CONST+MIGRACAO'!LT$7))</f>
        <v>0</v>
      </c>
      <c r="MF79" s="139">
        <f>(COUNTIFS('Estruturante Móvel'!$M:$M,$B79,'Estruturante Móvel'!$AM:$AM,MF$4))-(COUNTIFS('Estruturante Móvel'!$M:$M,$B79,'Estruturante Móvel'!$AM:$AM,MF$4,'Estruturante Móvel'!$AQ:$AQ,"REPARO FO"))</f>
        <v>0</v>
      </c>
      <c r="MG79" s="140">
        <f>(COUNTIFS('Estruturante Móvel'!$M:$M,$B78,'Estruturante Móvel'!$C:$C,"&lt;&gt;PREVISTO",'Estruturante Móvel'!$G:$G,MF$4,'Estruturante Móvel'!$L:$L,'CRONOGRAMA_CONST+MIGRACAO'!LV$7))</f>
        <v>0</v>
      </c>
      <c r="MH79" s="139">
        <f>(COUNTIFS('Estruturante Móvel'!$M:$M,$B79,'Estruturante Móvel'!$AM:$AM,MH$4))-(COUNTIFS('Estruturante Móvel'!$M:$M,$B79,'Estruturante Móvel'!$AM:$AM,MH$4,'Estruturante Móvel'!$AQ:$AQ,"REPARO FO"))</f>
        <v>0</v>
      </c>
      <c r="MI79" s="140">
        <f>(COUNTIFS('Estruturante Móvel'!$M:$M,$B78,'Estruturante Móvel'!$C:$C,"&lt;&gt;PREVISTO",'Estruturante Móvel'!$G:$G,MH$4,'Estruturante Móvel'!$L:$L,'CRONOGRAMA_CONST+MIGRACAO'!LX$7))</f>
        <v>0</v>
      </c>
      <c r="MJ79" s="139">
        <f>(COUNTIFS('Estruturante Móvel'!$M:$M,$B79,'Estruturante Móvel'!$AM:$AM,MJ$4))-(COUNTIFS('Estruturante Móvel'!$M:$M,$B79,'Estruturante Móvel'!$AM:$AM,MJ$4,'Estruturante Móvel'!$AQ:$AQ,"REPARO FO"))</f>
        <v>0</v>
      </c>
      <c r="MK79" s="140">
        <f>(COUNTIFS('Estruturante Móvel'!$M:$M,$B78,'Estruturante Móvel'!$C:$C,"&lt;&gt;PREVISTO",'Estruturante Móvel'!$G:$G,MJ$4,'Estruturante Móvel'!$L:$L,'CRONOGRAMA_CONST+MIGRACAO'!LZ$7))</f>
        <v>0</v>
      </c>
      <c r="ML79" s="139">
        <f>(COUNTIFS('Estruturante Móvel'!$M:$M,$B79,'Estruturante Móvel'!$AM:$AM,ML$4))-(COUNTIFS('Estruturante Móvel'!$M:$M,$B79,'Estruturante Móvel'!$AM:$AM,ML$4,'Estruturante Móvel'!$AQ:$AQ,"REPARO FO"))</f>
        <v>0</v>
      </c>
      <c r="MM79" s="140">
        <f>(COUNTIFS('Estruturante Móvel'!$M:$M,$B78,'Estruturante Móvel'!$C:$C,"&lt;&gt;PREVISTO",'Estruturante Móvel'!$G:$G,ML$4,'Estruturante Móvel'!$L:$L,'CRONOGRAMA_CONST+MIGRACAO'!MB$7))</f>
        <v>0</v>
      </c>
      <c r="MN79" s="139">
        <f>(COUNTIFS('Estruturante Móvel'!$M:$M,$B79,'Estruturante Móvel'!$AM:$AM,MN$4))-(COUNTIFS('Estruturante Móvel'!$M:$M,$B79,'Estruturante Móvel'!$AM:$AM,MN$4,'Estruturante Móvel'!$AQ:$AQ,"REPARO FO"))</f>
        <v>0</v>
      </c>
      <c r="MO79" s="140">
        <f>(COUNTIFS('Estruturante Móvel'!$M:$M,$B78,'Estruturante Móvel'!$C:$C,"&lt;&gt;PREVISTO",'Estruturante Móvel'!$G:$G,MN$4,'Estruturante Móvel'!$L:$L,'CRONOGRAMA_CONST+MIGRACAO'!MD$7))</f>
        <v>0</v>
      </c>
      <c r="MP79" s="139">
        <f>(COUNTIFS('Estruturante Móvel'!$M:$M,$B79,'Estruturante Móvel'!$AM:$AM,MP$4))-(COUNTIFS('Estruturante Móvel'!$M:$M,$B79,'Estruturante Móvel'!$AM:$AM,MP$4,'Estruturante Móvel'!$AQ:$AQ,"REPARO FO"))</f>
        <v>0</v>
      </c>
      <c r="MQ79" s="140">
        <f>(COUNTIFS('Estruturante Móvel'!$M:$M,$B78,'Estruturante Móvel'!$C:$C,"&lt;&gt;PREVISTO",'Estruturante Móvel'!$G:$G,MP$4,'Estruturante Móvel'!$L:$L,'CRONOGRAMA_CONST+MIGRACAO'!MF$7))</f>
        <v>0</v>
      </c>
      <c r="MR79" s="139">
        <f>(COUNTIFS('Estruturante Móvel'!$M:$M,$B79,'Estruturante Móvel'!$AM:$AM,MR$4))-(COUNTIFS('Estruturante Móvel'!$M:$M,$B79,'Estruturante Móvel'!$AM:$AM,MR$4,'Estruturante Móvel'!$AQ:$AQ,"REPARO FO"))</f>
        <v>0</v>
      </c>
      <c r="MS79" s="140">
        <f>(COUNTIFS('Estruturante Móvel'!$M:$M,$B78,'Estruturante Móvel'!$C:$C,"&lt;&gt;PREVISTO",'Estruturante Móvel'!$G:$G,MR$4,'Estruturante Móvel'!$L:$L,'CRONOGRAMA_CONST+MIGRACAO'!MH$7))</f>
        <v>0</v>
      </c>
      <c r="MT79" s="139">
        <f>(COUNTIFS('Estruturante Móvel'!$M:$M,$B79,'Estruturante Móvel'!$AM:$AM,MT$4))-(COUNTIFS('Estruturante Móvel'!$M:$M,$B79,'Estruturante Móvel'!$AM:$AM,MT$4,'Estruturante Móvel'!$AQ:$AQ,"REPARO FO"))</f>
        <v>0</v>
      </c>
      <c r="MU79" s="140">
        <f>(COUNTIFS('Estruturante Móvel'!$M:$M,$B78,'Estruturante Móvel'!$C:$C,"&lt;&gt;PREVISTO",'Estruturante Móvel'!$G:$G,MT$4,'Estruturante Móvel'!$L:$L,'CRONOGRAMA_CONST+MIGRACAO'!MJ$7))</f>
        <v>0</v>
      </c>
      <c r="MV79" s="139">
        <f>(COUNTIFS('Estruturante Móvel'!$M:$M,$B79,'Estruturante Móvel'!$AM:$AM,MV$4))-(COUNTIFS('Estruturante Móvel'!$M:$M,$B79,'Estruturante Móvel'!$AM:$AM,MV$4,'Estruturante Móvel'!$AQ:$AQ,"REPARO FO"))</f>
        <v>0</v>
      </c>
      <c r="MW79" s="140">
        <f>(COUNTIFS('Estruturante Móvel'!$M:$M,$B78,'Estruturante Móvel'!$C:$C,"&lt;&gt;PREVISTO",'Estruturante Móvel'!$G:$G,MV$4,'Estruturante Móvel'!$L:$L,'CRONOGRAMA_CONST+MIGRACAO'!ML$7))</f>
        <v>0</v>
      </c>
      <c r="MX79" s="139">
        <f>(COUNTIFS('Estruturante Móvel'!$M:$M,$B79,'Estruturante Móvel'!$AM:$AM,MX$4))-(COUNTIFS('Estruturante Móvel'!$M:$M,$B79,'Estruturante Móvel'!$AM:$AM,MX$4,'Estruturante Móvel'!$AQ:$AQ,"REPARO FO"))</f>
        <v>0</v>
      </c>
      <c r="MY79" s="140">
        <f>(COUNTIFS('Estruturante Móvel'!$M:$M,$B78,'Estruturante Móvel'!$C:$C,"&lt;&gt;PREVISTO",'Estruturante Móvel'!$G:$G,MX$4,'Estruturante Móvel'!$L:$L,'CRONOGRAMA_CONST+MIGRACAO'!MN$7))</f>
        <v>0</v>
      </c>
      <c r="MZ79" s="139">
        <f>(COUNTIFS('Estruturante Móvel'!$M:$M,$B79,'Estruturante Móvel'!$AM:$AM,MZ$4))-(COUNTIFS('Estruturante Móvel'!$M:$M,$B79,'Estruturante Móvel'!$AM:$AM,MZ$4,'Estruturante Móvel'!$AQ:$AQ,"REPARO FO"))</f>
        <v>0</v>
      </c>
      <c r="NA79" s="140">
        <f>(COUNTIFS('Estruturante Móvel'!$M:$M,$B78,'Estruturante Móvel'!$C:$C,"&lt;&gt;PREVISTO",'Estruturante Móvel'!$G:$G,MZ$4,'Estruturante Móvel'!$L:$L,'CRONOGRAMA_CONST+MIGRACAO'!MP$7))</f>
        <v>0</v>
      </c>
      <c r="NB79" s="139">
        <f>(COUNTIFS('Estruturante Móvel'!$M:$M,$B79,'Estruturante Móvel'!$AM:$AM,NB$4))-(COUNTIFS('Estruturante Móvel'!$M:$M,$B79,'Estruturante Móvel'!$AM:$AM,NB$4,'Estruturante Móvel'!$AQ:$AQ,"REPARO FO"))</f>
        <v>0</v>
      </c>
      <c r="NC79" s="140">
        <f>(COUNTIFS('Estruturante Móvel'!$M:$M,$B78,'Estruturante Móvel'!$C:$C,"&lt;&gt;PREVISTO",'Estruturante Móvel'!$G:$G,NB$4,'Estruturante Móvel'!$L:$L,'CRONOGRAMA_CONST+MIGRACAO'!MR$7))</f>
        <v>0</v>
      </c>
      <c r="ND79" s="139">
        <f>(COUNTIFS('Estruturante Móvel'!$M:$M,$B79,'Estruturante Móvel'!$AM:$AM,ND$4))-(COUNTIFS('Estruturante Móvel'!$M:$M,$B79,'Estruturante Móvel'!$AM:$AM,ND$4,'Estruturante Móvel'!$AQ:$AQ,"REPARO FO"))</f>
        <v>0</v>
      </c>
      <c r="NE79" s="140">
        <f>(COUNTIFS('Estruturante Móvel'!$M:$M,$B78,'Estruturante Móvel'!$C:$C,"&lt;&gt;PREVISTO",'Estruturante Móvel'!$G:$G,ND$4,'Estruturante Móvel'!$L:$L,'CRONOGRAMA_CONST+MIGRACAO'!MT$7))</f>
        <v>0</v>
      </c>
      <c r="NF79" s="139">
        <f>(COUNTIFS('Estruturante Móvel'!$M:$M,$B79,'Estruturante Móvel'!$AM:$AM,NF$4))-(COUNTIFS('Estruturante Móvel'!$M:$M,$B79,'Estruturante Móvel'!$AM:$AM,NF$4,'Estruturante Móvel'!$AQ:$AQ,"REPARO FO"))</f>
        <v>0</v>
      </c>
      <c r="NG79" s="140">
        <f>(COUNTIFS('Estruturante Móvel'!$M:$M,$B78,'Estruturante Móvel'!$C:$C,"&lt;&gt;PREVISTO",'Estruturante Móvel'!$G:$G,NF$4,'Estruturante Móvel'!$L:$L,'CRONOGRAMA_CONST+MIGRACAO'!MV$7))</f>
        <v>0</v>
      </c>
      <c r="NH79" s="139">
        <f>(COUNTIFS('Estruturante Móvel'!$M:$M,$B79,'Estruturante Móvel'!$AM:$AM,NH$4))-(COUNTIFS('Estruturante Móvel'!$M:$M,$B79,'Estruturante Móvel'!$AM:$AM,NH$4,'Estruturante Móvel'!$AQ:$AQ,"REPARO FO"))</f>
        <v>0</v>
      </c>
      <c r="NI79" s="140">
        <f>(COUNTIFS('Estruturante Móvel'!$M:$M,$B78,'Estruturante Móvel'!$C:$C,"&lt;&gt;PREVISTO",'Estruturante Móvel'!$G:$G,NH$4,'Estruturante Móvel'!$L:$L,'CRONOGRAMA_CONST+MIGRACAO'!MX$7))</f>
        <v>0</v>
      </c>
    </row>
    <row r="80" spans="1:373" hidden="1" outlineLevel="1">
      <c r="B80" s="205" t="s">
        <v>445</v>
      </c>
      <c r="C80" s="161" t="s">
        <v>186</v>
      </c>
      <c r="D80" s="161">
        <f>COUNTIFS('Estruturante Móvel'!$M:$M,B78,'Estruturante Móvel'!$L:$L,'CRONOGRAMA_CONST+MIGRACAO'!B80)</f>
        <v>3</v>
      </c>
      <c r="E80" s="161">
        <f>(COUNTIFS('Estruturante Móvel'!$M:$M,B78,'Estruturante Móvel'!$C:$C,"&lt;&gt;PREVISTO",'Estruturante Móvel'!$L:$L,'CRONOGRAMA_CONST+MIGRACAO'!B80))</f>
        <v>3</v>
      </c>
      <c r="F80" s="162">
        <f>(COUNTIFS('Estruturante Móvel'!$M:$M,B78,'Estruturante Móvel'!$C:$C,"PREVISTO",'Estruturante Móvel'!$L:$L,'CRONOGRAMA_CONST+MIGRACAO'!B80))</f>
        <v>0</v>
      </c>
      <c r="G80" s="162"/>
      <c r="H80" s="165" t="str">
        <f t="shared" si="384"/>
        <v>Concluído</v>
      </c>
      <c r="I80" s="166">
        <v>45566</v>
      </c>
      <c r="J80" s="160">
        <f t="shared" si="385"/>
        <v>1</v>
      </c>
      <c r="K80" s="157">
        <f t="shared" si="386"/>
        <v>3</v>
      </c>
      <c r="L80" s="139">
        <f>(COUNTIFS('Estruturante Móvel'!$M:$M,$B78,'Estruturante Móvel'!$AM:$AM,L$4,'Estruturante Móvel'!$L:$L,'CRONOGRAMA_CONST+MIGRACAO'!$B80))</f>
        <v>0</v>
      </c>
      <c r="M80" s="140">
        <f>(COUNTIFS('Estruturante Móvel'!$M:$M,$B78,'Estruturante Móvel'!$C:$C,"&lt;&gt;PREVISTO",'Estruturante Móvel'!$G:$G,L$4,'Estruturante Móvel'!$L:$L,'CRONOGRAMA_CONST+MIGRACAO'!B$8))</f>
        <v>0</v>
      </c>
      <c r="N80" s="139">
        <f>(COUNTIFS('Estruturante Móvel'!$M:$M,$B78,'Estruturante Móvel'!$AM:$AM,N$4,'Estruturante Móvel'!$L:$L,'CRONOGRAMA_CONST+MIGRACAO'!$B80))</f>
        <v>0</v>
      </c>
      <c r="O80" s="140">
        <f>(COUNTIFS('Estruturante Móvel'!$M:$M,$B78,'Estruturante Móvel'!$C:$C,"&lt;&gt;PREVISTO",'Estruturante Móvel'!$G:$G,N$4,'Estruturante Móvel'!$L:$L,'CRONOGRAMA_CONST+MIGRACAO'!D$8))</f>
        <v>0</v>
      </c>
      <c r="P80" s="139">
        <f>(COUNTIFS('Estruturante Móvel'!$M:$M,$B78,'Estruturante Móvel'!$AM:$AM,P$4,'Estruturante Móvel'!$L:$L,'CRONOGRAMA_CONST+MIGRACAO'!$B80))</f>
        <v>0</v>
      </c>
      <c r="Q80" s="140">
        <f>(COUNTIFS('Estruturante Móvel'!$M:$M,$B78,'Estruturante Móvel'!$C:$C,"&lt;&gt;PREVISTO",'Estruturante Móvel'!$G:$G,P$4,'Estruturante Móvel'!$L:$L,'CRONOGRAMA_CONST+MIGRACAO'!F$8))</f>
        <v>0</v>
      </c>
      <c r="R80" s="139">
        <f>(COUNTIFS('Estruturante Móvel'!$M:$M,$B78,'Estruturante Móvel'!$AM:$AM,R$4,'Estruturante Móvel'!$L:$L,'CRONOGRAMA_CONST+MIGRACAO'!$B80))</f>
        <v>0</v>
      </c>
      <c r="S80" s="140">
        <f>(COUNTIFS('Estruturante Móvel'!$M:$M,$B78,'Estruturante Móvel'!$C:$C,"&lt;&gt;PREVISTO",'Estruturante Móvel'!$G:$G,R$4,'Estruturante Móvel'!$L:$L,'CRONOGRAMA_CONST+MIGRACAO'!H$8))</f>
        <v>0</v>
      </c>
      <c r="T80" s="139">
        <f>(COUNTIFS('Estruturante Móvel'!$M:$M,$B78,'Estruturante Móvel'!$AM:$AM,T$4,'Estruturante Móvel'!$L:$L,'CRONOGRAMA_CONST+MIGRACAO'!$B80))</f>
        <v>0</v>
      </c>
      <c r="U80" s="140">
        <f>(COUNTIFS('Estruturante Móvel'!$M:$M,$B78,'Estruturante Móvel'!$C:$C,"&lt;&gt;PREVISTO",'Estruturante Móvel'!$G:$G,T$4,'Estruturante Móvel'!$L:$L,'CRONOGRAMA_CONST+MIGRACAO'!J$8))</f>
        <v>0</v>
      </c>
      <c r="V80" s="139">
        <f>(COUNTIFS('Estruturante Móvel'!$M:$M,$B78,'Estruturante Móvel'!$AM:$AM,V$4,'Estruturante Móvel'!$L:$L,'CRONOGRAMA_CONST+MIGRACAO'!$B80))</f>
        <v>0</v>
      </c>
      <c r="W80" s="140">
        <f>(COUNTIFS('Estruturante Móvel'!$M:$M,$B78,'Estruturante Móvel'!$C:$C,"&lt;&gt;PREVISTO",'Estruturante Móvel'!$G:$G,V$4,'Estruturante Móvel'!$L:$L,'CRONOGRAMA_CONST+MIGRACAO'!L$8))</f>
        <v>0</v>
      </c>
      <c r="X80" s="139">
        <f>(COUNTIFS('Estruturante Móvel'!$M:$M,$B78,'Estruturante Móvel'!$AM:$AM,X$4,'Estruturante Móvel'!$L:$L,'CRONOGRAMA_CONST+MIGRACAO'!$B80))</f>
        <v>0</v>
      </c>
      <c r="Y80" s="140">
        <f>(COUNTIFS('Estruturante Móvel'!$M:$M,$B78,'Estruturante Móvel'!$C:$C,"&lt;&gt;PREVISTO",'Estruturante Móvel'!$G:$G,X$4,'Estruturante Móvel'!$L:$L,'CRONOGRAMA_CONST+MIGRACAO'!N$8))</f>
        <v>0</v>
      </c>
      <c r="Z80" s="139">
        <f>(COUNTIFS('Estruturante Móvel'!$M:$M,$B78,'Estruturante Móvel'!$AM:$AM,Z$4,'Estruturante Móvel'!$L:$L,'CRONOGRAMA_CONST+MIGRACAO'!$B80))</f>
        <v>0</v>
      </c>
      <c r="AA80" s="140">
        <f>(COUNTIFS('Estruturante Móvel'!$M:$M,$B78,'Estruturante Móvel'!$C:$C,"&lt;&gt;PREVISTO",'Estruturante Móvel'!$G:$G,Z$4,'Estruturante Móvel'!$L:$L,'CRONOGRAMA_CONST+MIGRACAO'!P$8))</f>
        <v>0</v>
      </c>
      <c r="AB80" s="139">
        <f>(COUNTIFS('Estruturante Móvel'!$M:$M,$B78,'Estruturante Móvel'!$AM:$AM,AB$4,'Estruturante Móvel'!$L:$L,'CRONOGRAMA_CONST+MIGRACAO'!$B80))</f>
        <v>0</v>
      </c>
      <c r="AC80" s="140">
        <f>(COUNTIFS('Estruturante Móvel'!$M:$M,$B78,'Estruturante Móvel'!$C:$C,"&lt;&gt;PREVISTO",'Estruturante Móvel'!$G:$G,AB$4,'Estruturante Móvel'!$L:$L,'CRONOGRAMA_CONST+MIGRACAO'!R$8))</f>
        <v>0</v>
      </c>
      <c r="AD80" s="139">
        <f>(COUNTIFS('Estruturante Móvel'!$M:$M,$B78,'Estruturante Móvel'!$AM:$AM,AD$4,'Estruturante Móvel'!$L:$L,'CRONOGRAMA_CONST+MIGRACAO'!$B80))</f>
        <v>0</v>
      </c>
      <c r="AE80" s="140">
        <f>(COUNTIFS('Estruturante Móvel'!$M:$M,$B78,'Estruturante Móvel'!$C:$C,"&lt;&gt;PREVISTO",'Estruturante Móvel'!$G:$G,AD$4,'Estruturante Móvel'!$L:$L,'CRONOGRAMA_CONST+MIGRACAO'!T$8))</f>
        <v>0</v>
      </c>
      <c r="AF80" s="139">
        <f>(COUNTIFS('Estruturante Móvel'!$M:$M,$B78,'Estruturante Móvel'!$AM:$AM,AF$4,'Estruturante Móvel'!$L:$L,'CRONOGRAMA_CONST+MIGRACAO'!$B80))</f>
        <v>0</v>
      </c>
      <c r="AG80" s="140">
        <f>(COUNTIFS('Estruturante Móvel'!$M:$M,$B78,'Estruturante Móvel'!$C:$C,"&lt;&gt;PREVISTO",'Estruturante Móvel'!$G:$G,AF$4,'Estruturante Móvel'!$L:$L,'CRONOGRAMA_CONST+MIGRACAO'!V$8))</f>
        <v>0</v>
      </c>
      <c r="AH80" s="139">
        <f>(COUNTIFS('Estruturante Móvel'!$M:$M,$B78,'Estruturante Móvel'!$AM:$AM,AH$4,'Estruturante Móvel'!$L:$L,'CRONOGRAMA_CONST+MIGRACAO'!$B80))</f>
        <v>0</v>
      </c>
      <c r="AI80" s="140">
        <f>(COUNTIFS('Estruturante Móvel'!$M:$M,$B78,'Estruturante Móvel'!$C:$C,"&lt;&gt;PREVISTO",'Estruturante Móvel'!$G:$G,AH$4,'Estruturante Móvel'!$L:$L,'CRONOGRAMA_CONST+MIGRACAO'!X$8))</f>
        <v>0</v>
      </c>
      <c r="AJ80" s="139">
        <f>(COUNTIFS('Estruturante Móvel'!$M:$M,$B78,'Estruturante Móvel'!$AM:$AM,AJ$4,'Estruturante Móvel'!$L:$L,'CRONOGRAMA_CONST+MIGRACAO'!$B80))</f>
        <v>0</v>
      </c>
      <c r="AK80" s="140">
        <f>(COUNTIFS('Estruturante Móvel'!$M:$M,$B78,'Estruturante Móvel'!$C:$C,"&lt;&gt;PREVISTO",'Estruturante Móvel'!$G:$G,AJ$4,'Estruturante Móvel'!$L:$L,'CRONOGRAMA_CONST+MIGRACAO'!Z$8))</f>
        <v>0</v>
      </c>
      <c r="AL80" s="139">
        <f>(COUNTIFS('Estruturante Móvel'!$M:$M,$B78,'Estruturante Móvel'!$AM:$AM,AL$4,'Estruturante Móvel'!$L:$L,'CRONOGRAMA_CONST+MIGRACAO'!$B80))</f>
        <v>0</v>
      </c>
      <c r="AM80" s="140">
        <f>(COUNTIFS('Estruturante Móvel'!$M:$M,$B78,'Estruturante Móvel'!$C:$C,"&lt;&gt;PREVISTO",'Estruturante Móvel'!$G:$G,AL$4,'Estruturante Móvel'!$L:$L,'CRONOGRAMA_CONST+MIGRACAO'!AB$8))</f>
        <v>0</v>
      </c>
      <c r="AN80" s="139">
        <f>(COUNTIFS('Estruturante Móvel'!$M:$M,$B78,'Estruturante Móvel'!$AM:$AM,AN$4,'Estruturante Móvel'!$L:$L,'CRONOGRAMA_CONST+MIGRACAO'!$B80))</f>
        <v>0</v>
      </c>
      <c r="AO80" s="140">
        <f>(COUNTIFS('Estruturante Móvel'!$M:$M,$B78,'Estruturante Móvel'!$C:$C,"&lt;&gt;PREVISTO",'Estruturante Móvel'!$G:$G,AN$4,'Estruturante Móvel'!$L:$L,'CRONOGRAMA_CONST+MIGRACAO'!AD$8))</f>
        <v>0</v>
      </c>
      <c r="AP80" s="139">
        <f>(COUNTIFS('Estruturante Móvel'!$M:$M,$B78,'Estruturante Móvel'!$AM:$AM,AP$4,'Estruturante Móvel'!$L:$L,'CRONOGRAMA_CONST+MIGRACAO'!$B80))</f>
        <v>0</v>
      </c>
      <c r="AQ80" s="140">
        <f>(COUNTIFS('Estruturante Móvel'!$M:$M,$B78,'Estruturante Móvel'!$C:$C,"&lt;&gt;PREVISTO",'Estruturante Móvel'!$G:$G,AP$4,'Estruturante Móvel'!$L:$L,'CRONOGRAMA_CONST+MIGRACAO'!AF$8))</f>
        <v>0</v>
      </c>
      <c r="AR80" s="139">
        <f>(COUNTIFS('Estruturante Móvel'!$M:$M,$B78,'Estruturante Móvel'!$AM:$AM,AR$4,'Estruturante Móvel'!$L:$L,'CRONOGRAMA_CONST+MIGRACAO'!$B80))</f>
        <v>0</v>
      </c>
      <c r="AS80" s="140">
        <f>(COUNTIFS('Estruturante Móvel'!$M:$M,$B78,'Estruturante Móvel'!$C:$C,"&lt;&gt;PREVISTO",'Estruturante Móvel'!$G:$G,AR$4,'Estruturante Móvel'!$L:$L,'CRONOGRAMA_CONST+MIGRACAO'!AH$8))</f>
        <v>0</v>
      </c>
      <c r="AT80" s="139">
        <f>(COUNTIFS('Estruturante Móvel'!$M:$M,$B78,'Estruturante Móvel'!$AM:$AM,AT$4,'Estruturante Móvel'!$L:$L,'CRONOGRAMA_CONST+MIGRACAO'!$B80))</f>
        <v>0</v>
      </c>
      <c r="AU80" s="140">
        <f>(COUNTIFS('Estruturante Móvel'!$M:$M,$B78,'Estruturante Móvel'!$C:$C,"&lt;&gt;PREVISTO",'Estruturante Móvel'!$G:$G,AT$4,'Estruturante Móvel'!$L:$L,'CRONOGRAMA_CONST+MIGRACAO'!AJ$8))</f>
        <v>0</v>
      </c>
      <c r="AV80" s="139">
        <f>(COUNTIFS('Estruturante Móvel'!$M:$M,$B78,'Estruturante Móvel'!$AM:$AM,AV$4,'Estruturante Móvel'!$L:$L,'CRONOGRAMA_CONST+MIGRACAO'!$B80))</f>
        <v>0</v>
      </c>
      <c r="AW80" s="140">
        <f>(COUNTIFS('Estruturante Móvel'!$M:$M,$B78,'Estruturante Móvel'!$C:$C,"&lt;&gt;PREVISTO",'Estruturante Móvel'!$G:$G,AV$4,'Estruturante Móvel'!$L:$L,'CRONOGRAMA_CONST+MIGRACAO'!AL$8))</f>
        <v>0</v>
      </c>
      <c r="AX80" s="139">
        <f>(COUNTIFS('Estruturante Móvel'!$M:$M,$B78,'Estruturante Móvel'!$AM:$AM,AX$4,'Estruturante Móvel'!$L:$L,'CRONOGRAMA_CONST+MIGRACAO'!$B80))</f>
        <v>0</v>
      </c>
      <c r="AY80" s="140">
        <f>(COUNTIFS('Estruturante Móvel'!$M:$M,$B78,'Estruturante Móvel'!$C:$C,"&lt;&gt;PREVISTO",'Estruturante Móvel'!$G:$G,AX$4,'Estruturante Móvel'!$L:$L,'CRONOGRAMA_CONST+MIGRACAO'!AN$8))</f>
        <v>0</v>
      </c>
      <c r="AZ80" s="139">
        <f>(COUNTIFS('Estruturante Móvel'!$M:$M,$B78,'Estruturante Móvel'!$AM:$AM,AZ$4,'Estruturante Móvel'!$L:$L,'CRONOGRAMA_CONST+MIGRACAO'!$B80))</f>
        <v>0</v>
      </c>
      <c r="BA80" s="140">
        <f>(COUNTIFS('Estruturante Móvel'!$M:$M,$B78,'Estruturante Móvel'!$C:$C,"&lt;&gt;PREVISTO",'Estruturante Móvel'!$G:$G,AZ$4,'Estruturante Móvel'!$L:$L,'CRONOGRAMA_CONST+MIGRACAO'!AP$8))</f>
        <v>0</v>
      </c>
      <c r="BB80" s="139">
        <f>(COUNTIFS('Estruturante Móvel'!$M:$M,$B78,'Estruturante Móvel'!$AM:$AM,BB$4,'Estruturante Móvel'!$L:$L,'CRONOGRAMA_CONST+MIGRACAO'!$B80))</f>
        <v>0</v>
      </c>
      <c r="BC80" s="140">
        <f>(COUNTIFS('Estruturante Móvel'!$M:$M,$B78,'Estruturante Móvel'!$C:$C,"&lt;&gt;PREVISTO",'Estruturante Móvel'!$G:$G,BB$4,'Estruturante Móvel'!$L:$L,'CRONOGRAMA_CONST+MIGRACAO'!AR$8))</f>
        <v>0</v>
      </c>
      <c r="BD80" s="139">
        <f>(COUNTIFS('Estruturante Móvel'!$M:$M,$B78,'Estruturante Móvel'!$AM:$AM,BD$4,'Estruturante Móvel'!$L:$L,'CRONOGRAMA_CONST+MIGRACAO'!$B80))</f>
        <v>0</v>
      </c>
      <c r="BE80" s="140">
        <f>(COUNTIFS('Estruturante Móvel'!$M:$M,$B78,'Estruturante Móvel'!$C:$C,"&lt;&gt;PREVISTO",'Estruturante Móvel'!$G:$G,BD$4,'Estruturante Móvel'!$L:$L,'CRONOGRAMA_CONST+MIGRACAO'!AT$8))</f>
        <v>0</v>
      </c>
      <c r="BF80" s="139">
        <f>(COUNTIFS('Estruturante Móvel'!$M:$M,$B78,'Estruturante Móvel'!$AM:$AM,BF$4,'Estruturante Móvel'!$L:$L,'CRONOGRAMA_CONST+MIGRACAO'!$B80))</f>
        <v>0</v>
      </c>
      <c r="BG80" s="140">
        <f>(COUNTIFS('Estruturante Móvel'!$M:$M,$B78,'Estruturante Móvel'!$C:$C,"&lt;&gt;PREVISTO",'Estruturante Móvel'!$G:$G,BF$4,'Estruturante Móvel'!$L:$L,'CRONOGRAMA_CONST+MIGRACAO'!AV$8))</f>
        <v>0</v>
      </c>
      <c r="BH80" s="139">
        <f>(COUNTIFS('Estruturante Móvel'!$M:$M,$B78,'Estruturante Móvel'!$AM:$AM,BH$4,'Estruturante Móvel'!$L:$L,'CRONOGRAMA_CONST+MIGRACAO'!$B80))</f>
        <v>0</v>
      </c>
      <c r="BI80" s="140">
        <f>(COUNTIFS('Estruturante Móvel'!$M:$M,$B78,'Estruturante Móvel'!$C:$C,"&lt;&gt;PREVISTO",'Estruturante Móvel'!$G:$G,BH$4,'Estruturante Móvel'!$L:$L,'CRONOGRAMA_CONST+MIGRACAO'!AX$8))</f>
        <v>0</v>
      </c>
      <c r="BJ80" s="139">
        <f>(COUNTIFS('Estruturante Móvel'!$M:$M,$B78,'Estruturante Móvel'!$AM:$AM,BJ$4,'Estruturante Móvel'!$L:$L,'CRONOGRAMA_CONST+MIGRACAO'!$B80))</f>
        <v>0</v>
      </c>
      <c r="BK80" s="140">
        <f>(COUNTIFS('Estruturante Móvel'!$M:$M,$B78,'Estruturante Móvel'!$C:$C,"&lt;&gt;PREVISTO",'Estruturante Móvel'!$G:$G,BJ$4,'Estruturante Móvel'!$L:$L,'CRONOGRAMA_CONST+MIGRACAO'!AZ$8))</f>
        <v>0</v>
      </c>
      <c r="BL80" s="139">
        <f>(COUNTIFS('Estruturante Móvel'!$M:$M,$B78,'Estruturante Móvel'!$AM:$AM,BL$4,'Estruturante Móvel'!$L:$L,'CRONOGRAMA_CONST+MIGRACAO'!$B80))</f>
        <v>0</v>
      </c>
      <c r="BM80" s="140">
        <f>(COUNTIFS('Estruturante Móvel'!$M:$M,$B78,'Estruturante Móvel'!$C:$C,"&lt;&gt;PREVISTO",'Estruturante Móvel'!$G:$G,BL$4,'Estruturante Móvel'!$L:$L,'CRONOGRAMA_CONST+MIGRACAO'!BB$8))</f>
        <v>0</v>
      </c>
      <c r="BN80" s="139">
        <f>(COUNTIFS('Estruturante Móvel'!$M:$M,$B78,'Estruturante Móvel'!$AM:$AM,BN$4,'Estruturante Móvel'!$L:$L,'CRONOGRAMA_CONST+MIGRACAO'!$B80))</f>
        <v>0</v>
      </c>
      <c r="BO80" s="140">
        <f>(COUNTIFS('Estruturante Móvel'!$M:$M,$B78,'Estruturante Móvel'!$C:$C,"&lt;&gt;PREVISTO",'Estruturante Móvel'!$G:$G,BN$4,'Estruturante Móvel'!$L:$L,'CRONOGRAMA_CONST+MIGRACAO'!BD$8))</f>
        <v>0</v>
      </c>
      <c r="BP80" s="139">
        <f>(COUNTIFS('Estruturante Móvel'!$M:$M,$B78,'Estruturante Móvel'!$AM:$AM,BP$4,'Estruturante Móvel'!$L:$L,'CRONOGRAMA_CONST+MIGRACAO'!$B80))</f>
        <v>0</v>
      </c>
      <c r="BQ80" s="140">
        <f>(COUNTIFS('Estruturante Móvel'!$M:$M,$B78,'Estruturante Móvel'!$C:$C,"&lt;&gt;PREVISTO",'Estruturante Móvel'!$G:$G,BP$4,'Estruturante Móvel'!$L:$L,'CRONOGRAMA_CONST+MIGRACAO'!BF$8))</f>
        <v>0</v>
      </c>
      <c r="BR80" s="139">
        <f>(COUNTIFS('Estruturante Móvel'!$M:$M,$B78,'Estruturante Móvel'!$AM:$AM,BR$4,'Estruturante Móvel'!$L:$L,'CRONOGRAMA_CONST+MIGRACAO'!$B80))</f>
        <v>0</v>
      </c>
      <c r="BS80" s="140">
        <f>(COUNTIFS('Estruturante Móvel'!$M:$M,$B78,'Estruturante Móvel'!$C:$C,"&lt;&gt;PREVISTO",'Estruturante Móvel'!$G:$G,BR$4,'Estruturante Móvel'!$L:$L,'CRONOGRAMA_CONST+MIGRACAO'!BH$8))</f>
        <v>0</v>
      </c>
      <c r="BT80" s="139">
        <f>(COUNTIFS('Estruturante Móvel'!$M:$M,$B80,'Estruturante Móvel'!$AM:$AM,BT$4))-(COUNTIFS('Estruturante Móvel'!$M:$M,$B80,'Estruturante Móvel'!$AM:$AM,BT$4,'Estruturante Móvel'!$AQ:$AQ,"REPARO FO"))</f>
        <v>0</v>
      </c>
      <c r="BU80" s="140">
        <f>(COUNTIFS('Estruturante Móvel'!$M:$M,$B78,'Estruturante Móvel'!$C:$C,"&lt;&gt;PREVISTO",'Estruturante Móvel'!$G:$G,BT$4,'Estruturante Móvel'!$L:$L,'CRONOGRAMA_CONST+MIGRACAO'!BJ$8))</f>
        <v>0</v>
      </c>
      <c r="BV80" s="139">
        <f>(COUNTIFS('Estruturante Móvel'!$M:$M,$B80,'Estruturante Móvel'!$AM:$AM,BV$4))-(COUNTIFS('Estruturante Móvel'!$M:$M,$B80,'Estruturante Móvel'!$AM:$AM,BV$4,'Estruturante Móvel'!$AQ:$AQ,"REPARO FO"))</f>
        <v>0</v>
      </c>
      <c r="BW80" s="140">
        <f>(COUNTIFS('Estruturante Móvel'!$M:$M,$B78,'Estruturante Móvel'!$C:$C,"&lt;&gt;PREVISTO",'Estruturante Móvel'!$G:$G,BV$4,'Estruturante Móvel'!$L:$L,'CRONOGRAMA_CONST+MIGRACAO'!BL$8))</f>
        <v>0</v>
      </c>
      <c r="BX80" s="139">
        <f>(COUNTIFS('Estruturante Móvel'!$M:$M,$B80,'Estruturante Móvel'!$AM:$AM,BX$4))-(COUNTIFS('Estruturante Móvel'!$M:$M,$B80,'Estruturante Móvel'!$AM:$AM,BX$4,'Estruturante Móvel'!$AQ:$AQ,"REPARO FO"))</f>
        <v>0</v>
      </c>
      <c r="BY80" s="140">
        <f>(COUNTIFS('Estruturante Móvel'!$M:$M,$B78,'Estruturante Móvel'!$C:$C,"&lt;&gt;PREVISTO",'Estruturante Móvel'!$G:$G,BX$4,'Estruturante Móvel'!$L:$L,'CRONOGRAMA_CONST+MIGRACAO'!BN$8))</f>
        <v>0</v>
      </c>
      <c r="BZ80" s="139">
        <f>(COUNTIFS('Estruturante Móvel'!$M:$M,$B80,'Estruturante Móvel'!$AM:$AM,BZ$4))-(COUNTIFS('Estruturante Móvel'!$M:$M,$B80,'Estruturante Móvel'!$AM:$AM,BZ$4,'Estruturante Móvel'!$AQ:$AQ,"REPARO FO"))</f>
        <v>0</v>
      </c>
      <c r="CA80" s="140">
        <f>(COUNTIFS('Estruturante Móvel'!$M:$M,$B78,'Estruturante Móvel'!$C:$C,"&lt;&gt;PREVISTO",'Estruturante Móvel'!$G:$G,BZ$4,'Estruturante Móvel'!$L:$L,'CRONOGRAMA_CONST+MIGRACAO'!BP$8))</f>
        <v>0</v>
      </c>
      <c r="CB80" s="139">
        <f>(COUNTIFS('Estruturante Móvel'!$M:$M,$B80,'Estruturante Móvel'!$AM:$AM,CB$4))-(COUNTIFS('Estruturante Móvel'!$M:$M,$B80,'Estruturante Móvel'!$AM:$AM,CB$4,'Estruturante Móvel'!$AQ:$AQ,"REPARO FO"))</f>
        <v>0</v>
      </c>
      <c r="CC80" s="140">
        <f>(COUNTIFS('Estruturante Móvel'!$M:$M,$B78,'Estruturante Móvel'!$C:$C,"&lt;&gt;PREVISTO",'Estruturante Móvel'!$G:$G,CB$4,'Estruturante Móvel'!$L:$L,'CRONOGRAMA_CONST+MIGRACAO'!BR$8))</f>
        <v>0</v>
      </c>
      <c r="CD80" s="139">
        <f>(COUNTIFS('Estruturante Móvel'!$M:$M,$B80,'Estruturante Móvel'!$AM:$AM,CD$4))-(COUNTIFS('Estruturante Móvel'!$M:$M,$B80,'Estruturante Móvel'!$AM:$AM,CD$4,'Estruturante Móvel'!$AQ:$AQ,"REPARO FO"))</f>
        <v>0</v>
      </c>
      <c r="CE80" s="140">
        <f>(COUNTIFS('Estruturante Móvel'!$M:$M,$B78,'Estruturante Móvel'!$C:$C,"&lt;&gt;PREVISTO",'Estruturante Móvel'!$G:$G,CD$4,'Estruturante Móvel'!$L:$L,'CRONOGRAMA_CONST+MIGRACAO'!BT$8))</f>
        <v>0</v>
      </c>
      <c r="CF80" s="139">
        <f>(COUNTIFS('Estruturante Móvel'!$M:$M,$B80,'Estruturante Móvel'!$AM:$AM,CF$4))-(COUNTIFS('Estruturante Móvel'!$M:$M,$B80,'Estruturante Móvel'!$AM:$AM,CF$4,'Estruturante Móvel'!$AQ:$AQ,"REPARO FO"))</f>
        <v>0</v>
      </c>
      <c r="CG80" s="140">
        <f>(COUNTIFS('Estruturante Móvel'!$M:$M,$B78,'Estruturante Móvel'!$C:$C,"&lt;&gt;PREVISTO",'Estruturante Móvel'!$G:$G,CF$4,'Estruturante Móvel'!$L:$L,'CRONOGRAMA_CONST+MIGRACAO'!BV$8))</f>
        <v>0</v>
      </c>
      <c r="CH80" s="139">
        <f>(COUNTIFS('Estruturante Móvel'!$M:$M,$B80,'Estruturante Móvel'!$AM:$AM,CH$4))-(COUNTIFS('Estruturante Móvel'!$M:$M,$B80,'Estruturante Móvel'!$AM:$AM,CH$4,'Estruturante Móvel'!$AQ:$AQ,"REPARO FO"))</f>
        <v>0</v>
      </c>
      <c r="CI80" s="140">
        <f>(COUNTIFS('Estruturante Móvel'!$M:$M,$B78,'Estruturante Móvel'!$C:$C,"&lt;&gt;PREVISTO",'Estruturante Móvel'!$G:$G,CH$4,'Estruturante Móvel'!$L:$L,'CRONOGRAMA_CONST+MIGRACAO'!BX$8))</f>
        <v>0</v>
      </c>
      <c r="CJ80" s="139">
        <f>(COUNTIFS('Estruturante Móvel'!$M:$M,$B80,'Estruturante Móvel'!$AM:$AM,CJ$4))-(COUNTIFS('Estruturante Móvel'!$M:$M,$B80,'Estruturante Móvel'!$AM:$AM,CJ$4,'Estruturante Móvel'!$AQ:$AQ,"REPARO FO"))</f>
        <v>0</v>
      </c>
      <c r="CK80" s="140">
        <f>(COUNTIFS('Estruturante Móvel'!$M:$M,$B78,'Estruturante Móvel'!$C:$C,"&lt;&gt;PREVISTO",'Estruturante Móvel'!$G:$G,CJ$4,'Estruturante Móvel'!$L:$L,'CRONOGRAMA_CONST+MIGRACAO'!BZ$8))</f>
        <v>0</v>
      </c>
      <c r="CL80" s="139">
        <f>(COUNTIFS('Estruturante Móvel'!$M:$M,$B80,'Estruturante Móvel'!$AM:$AM,CL$4))-(COUNTIFS('Estruturante Móvel'!$M:$M,$B80,'Estruturante Móvel'!$AM:$AM,CL$4,'Estruturante Móvel'!$AQ:$AQ,"REPARO FO"))</f>
        <v>0</v>
      </c>
      <c r="CM80" s="140">
        <f>(COUNTIFS('Estruturante Móvel'!$M:$M,$B78,'Estruturante Móvel'!$C:$C,"&lt;&gt;PREVISTO",'Estruturante Móvel'!$G:$G,CL$4,'Estruturante Móvel'!$L:$L,'CRONOGRAMA_CONST+MIGRACAO'!CB$8))</f>
        <v>0</v>
      </c>
      <c r="CN80" s="139">
        <f>(COUNTIFS('Estruturante Móvel'!$M:$M,$B80,'Estruturante Móvel'!$AM:$AM,CN$4))-(COUNTIFS('Estruturante Móvel'!$M:$M,$B80,'Estruturante Móvel'!$AM:$AM,CN$4,'Estruturante Móvel'!$AQ:$AQ,"REPARO FO"))</f>
        <v>0</v>
      </c>
      <c r="CO80" s="140">
        <f>(COUNTIFS('Estruturante Móvel'!$M:$M,$B78,'Estruturante Móvel'!$C:$C,"&lt;&gt;PREVISTO",'Estruturante Móvel'!$G:$G,CN$4,'Estruturante Móvel'!$L:$L,'CRONOGRAMA_CONST+MIGRACAO'!CD$8))</f>
        <v>0</v>
      </c>
      <c r="CP80" s="139">
        <f>(COUNTIFS('Estruturante Móvel'!$M:$M,$B80,'Estruturante Móvel'!$AM:$AM,CP$4))-(COUNTIFS('Estruturante Móvel'!$M:$M,$B80,'Estruturante Móvel'!$AM:$AM,CP$4,'Estruturante Móvel'!$AQ:$AQ,"REPARO FO"))</f>
        <v>0</v>
      </c>
      <c r="CQ80" s="140">
        <f>(COUNTIFS('Estruturante Móvel'!$M:$M,$B78,'Estruturante Móvel'!$C:$C,"&lt;&gt;PREVISTO",'Estruturante Móvel'!$G:$G,CP$4,'Estruturante Móvel'!$L:$L,'CRONOGRAMA_CONST+MIGRACAO'!CF$8))</f>
        <v>0</v>
      </c>
      <c r="CR80" s="139">
        <f>(COUNTIFS('Estruturante Móvel'!$M:$M,$B80,'Estruturante Móvel'!$AM:$AM,CR$4))-(COUNTIFS('Estruturante Móvel'!$M:$M,$B80,'Estruturante Móvel'!$AM:$AM,CR$4,'Estruturante Móvel'!$AQ:$AQ,"REPARO FO"))</f>
        <v>0</v>
      </c>
      <c r="CS80" s="140">
        <f>(COUNTIFS('Estruturante Móvel'!$M:$M,$B78,'Estruturante Móvel'!$C:$C,"&lt;&gt;PREVISTO",'Estruturante Móvel'!$G:$G,CR$4,'Estruturante Móvel'!$L:$L,'CRONOGRAMA_CONST+MIGRACAO'!CH$8))</f>
        <v>0</v>
      </c>
      <c r="CT80" s="139">
        <f>(COUNTIFS('Estruturante Móvel'!$M:$M,$B80,'Estruturante Móvel'!$AM:$AM,CT$4))-(COUNTIFS('Estruturante Móvel'!$M:$M,$B80,'Estruturante Móvel'!$AM:$AM,CT$4,'Estruturante Móvel'!$AQ:$AQ,"REPARO FO"))</f>
        <v>0</v>
      </c>
      <c r="CU80" s="140">
        <f>(COUNTIFS('Estruturante Móvel'!$M:$M,$B78,'Estruturante Móvel'!$C:$C,"&lt;&gt;PREVISTO",'Estruturante Móvel'!$G:$G,CT$4,'Estruturante Móvel'!$L:$L,'CRONOGRAMA_CONST+MIGRACAO'!CJ$8))</f>
        <v>0</v>
      </c>
      <c r="CV80" s="139">
        <f>(COUNTIFS('Estruturante Móvel'!$M:$M,$B80,'Estruturante Móvel'!$AM:$AM,CV$4))-(COUNTIFS('Estruturante Móvel'!$M:$M,$B80,'Estruturante Móvel'!$AM:$AM,CV$4,'Estruturante Móvel'!$AQ:$AQ,"REPARO FO"))</f>
        <v>0</v>
      </c>
      <c r="CW80" s="140">
        <f>(COUNTIFS('Estruturante Móvel'!$M:$M,$B78,'Estruturante Móvel'!$C:$C,"&lt;&gt;PREVISTO",'Estruturante Móvel'!$G:$G,CV$4,'Estruturante Móvel'!$L:$L,'CRONOGRAMA_CONST+MIGRACAO'!CL$8))</f>
        <v>0</v>
      </c>
      <c r="CX80" s="139">
        <f>(COUNTIFS('Estruturante Móvel'!$M:$M,$B80,'Estruturante Móvel'!$AM:$AM,CX$4))-(COUNTIFS('Estruturante Móvel'!$M:$M,$B80,'Estruturante Móvel'!$AM:$AM,CX$4,'Estruturante Móvel'!$AQ:$AQ,"REPARO FO"))</f>
        <v>0</v>
      </c>
      <c r="CY80" s="140">
        <f>(COUNTIFS('Estruturante Móvel'!$M:$M,$B78,'Estruturante Móvel'!$C:$C,"&lt;&gt;PREVISTO",'Estruturante Móvel'!$G:$G,CX$4,'Estruturante Móvel'!$L:$L,'CRONOGRAMA_CONST+MIGRACAO'!CN$8))</f>
        <v>0</v>
      </c>
      <c r="CZ80" s="139">
        <f>(COUNTIFS('Estruturante Móvel'!$M:$M,$B80,'Estruturante Móvel'!$AM:$AM,CZ$4))-(COUNTIFS('Estruturante Móvel'!$M:$M,$B80,'Estruturante Móvel'!$AM:$AM,CZ$4,'Estruturante Móvel'!$AQ:$AQ,"REPARO FO"))</f>
        <v>0</v>
      </c>
      <c r="DA80" s="140">
        <f>(COUNTIFS('Estruturante Móvel'!$M:$M,$B78,'Estruturante Móvel'!$C:$C,"&lt;&gt;PREVISTO",'Estruturante Móvel'!$G:$G,CZ$4,'Estruturante Móvel'!$L:$L,'CRONOGRAMA_CONST+MIGRACAO'!CP$8))</f>
        <v>0</v>
      </c>
      <c r="DB80" s="139">
        <f>(COUNTIFS('Estruturante Móvel'!$M:$M,$B80,'Estruturante Móvel'!$AM:$AM,DB$4))-(COUNTIFS('Estruturante Móvel'!$M:$M,$B80,'Estruturante Móvel'!$AM:$AM,DB$4,'Estruturante Móvel'!$AQ:$AQ,"REPARO FO"))</f>
        <v>0</v>
      </c>
      <c r="DC80" s="140">
        <f>(COUNTIFS('Estruturante Móvel'!$M:$M,$B78,'Estruturante Móvel'!$C:$C,"&lt;&gt;PREVISTO",'Estruturante Móvel'!$G:$G,DB$4,'Estruturante Móvel'!$L:$L,'CRONOGRAMA_CONST+MIGRACAO'!CR$8))</f>
        <v>0</v>
      </c>
      <c r="DD80" s="139">
        <f>(COUNTIFS('Estruturante Móvel'!$M:$M,$B80,'Estruturante Móvel'!$AM:$AM,DD$4))-(COUNTIFS('Estruturante Móvel'!$M:$M,$B80,'Estruturante Móvel'!$AM:$AM,DD$4,'Estruturante Móvel'!$AQ:$AQ,"REPARO FO"))</f>
        <v>0</v>
      </c>
      <c r="DE80" s="140">
        <f>(COUNTIFS('Estruturante Móvel'!$M:$M,$B78,'Estruturante Móvel'!$C:$C,"&lt;&gt;PREVISTO",'Estruturante Móvel'!$G:$G,DD$4,'Estruturante Móvel'!$L:$L,'CRONOGRAMA_CONST+MIGRACAO'!CT$8))</f>
        <v>0</v>
      </c>
      <c r="DF80" s="139">
        <f>(COUNTIFS('Estruturante Móvel'!$M:$M,$B80,'Estruturante Móvel'!$AM:$AM,DF$4))-(COUNTIFS('Estruturante Móvel'!$M:$M,$B80,'Estruturante Móvel'!$AM:$AM,DF$4,'Estruturante Móvel'!$AQ:$AQ,"REPARO FO"))</f>
        <v>0</v>
      </c>
      <c r="DG80" s="140">
        <f>(COUNTIFS('Estruturante Móvel'!$M:$M,$B78,'Estruturante Móvel'!$C:$C,"&lt;&gt;PREVISTO",'Estruturante Móvel'!$G:$G,DF$4,'Estruturante Móvel'!$L:$L,'CRONOGRAMA_CONST+MIGRACAO'!CV$8))</f>
        <v>0</v>
      </c>
      <c r="DH80" s="139">
        <f>(COUNTIFS('Estruturante Móvel'!$M:$M,$B80,'Estruturante Móvel'!$AM:$AM,DH$4))-(COUNTIFS('Estruturante Móvel'!$M:$M,$B80,'Estruturante Móvel'!$AM:$AM,DH$4,'Estruturante Móvel'!$AQ:$AQ,"REPARO FO"))</f>
        <v>0</v>
      </c>
      <c r="DI80" s="140">
        <f>(COUNTIFS('Estruturante Móvel'!$M:$M,$B78,'Estruturante Móvel'!$C:$C,"&lt;&gt;PREVISTO",'Estruturante Móvel'!$G:$G,DH$4,'Estruturante Móvel'!$L:$L,'CRONOGRAMA_CONST+MIGRACAO'!CX$8))</f>
        <v>0</v>
      </c>
      <c r="DJ80" s="139">
        <f>(COUNTIFS('Estruturante Móvel'!$M:$M,$B80,'Estruturante Móvel'!$AM:$AM,DJ$4))-(COUNTIFS('Estruturante Móvel'!$M:$M,$B80,'Estruturante Móvel'!$AM:$AM,DJ$4,'Estruturante Móvel'!$AQ:$AQ,"REPARO FO"))</f>
        <v>0</v>
      </c>
      <c r="DK80" s="140">
        <f>(COUNTIFS('Estruturante Móvel'!$M:$M,$B78,'Estruturante Móvel'!$C:$C,"&lt;&gt;PREVISTO",'Estruturante Móvel'!$G:$G,DJ$4,'Estruturante Móvel'!$L:$L,'CRONOGRAMA_CONST+MIGRACAO'!CZ$8))</f>
        <v>0</v>
      </c>
      <c r="DL80" s="139">
        <f>(COUNTIFS('Estruturante Móvel'!$M:$M,$B80,'Estruturante Móvel'!$AM:$AM,DL$4))-(COUNTIFS('Estruturante Móvel'!$M:$M,$B80,'Estruturante Móvel'!$AM:$AM,DL$4,'Estruturante Móvel'!$AQ:$AQ,"REPARO FO"))</f>
        <v>0</v>
      </c>
      <c r="DM80" s="140">
        <f>(COUNTIFS('Estruturante Móvel'!$M:$M,$B78,'Estruturante Móvel'!$C:$C,"&lt;&gt;PREVISTO",'Estruturante Móvel'!$G:$G,DL$4,'Estruturante Móvel'!$L:$L,'CRONOGRAMA_CONST+MIGRACAO'!DB$8))</f>
        <v>0</v>
      </c>
      <c r="DN80" s="139">
        <f>(COUNTIFS('Estruturante Móvel'!$M:$M,$B80,'Estruturante Móvel'!$AM:$AM,DN$4))-(COUNTIFS('Estruturante Móvel'!$M:$M,$B80,'Estruturante Móvel'!$AM:$AM,DN$4,'Estruturante Móvel'!$AQ:$AQ,"REPARO FO"))</f>
        <v>0</v>
      </c>
      <c r="DO80" s="140">
        <f>(COUNTIFS('Estruturante Móvel'!$M:$M,$B78,'Estruturante Móvel'!$C:$C,"&lt;&gt;PREVISTO",'Estruturante Móvel'!$G:$G,DN$4,'Estruturante Móvel'!$L:$L,'CRONOGRAMA_CONST+MIGRACAO'!DD$8))</f>
        <v>0</v>
      </c>
      <c r="DP80" s="139">
        <f>(COUNTIFS('Estruturante Móvel'!$M:$M,$B80,'Estruturante Móvel'!$AM:$AM,DP$4))-(COUNTIFS('Estruturante Móvel'!$M:$M,$B80,'Estruturante Móvel'!$AM:$AM,DP$4,'Estruturante Móvel'!$AQ:$AQ,"REPARO FO"))</f>
        <v>0</v>
      </c>
      <c r="DQ80" s="140">
        <f>(COUNTIFS('Estruturante Móvel'!$M:$M,$B78,'Estruturante Móvel'!$C:$C,"&lt;&gt;PREVISTO",'Estruturante Móvel'!$G:$G,DP$4,'Estruturante Móvel'!$L:$L,'CRONOGRAMA_CONST+MIGRACAO'!DF$8))</f>
        <v>0</v>
      </c>
      <c r="DR80" s="139">
        <f>(COUNTIFS('Estruturante Móvel'!$M:$M,$B80,'Estruturante Móvel'!$AM:$AM,DR$4))-(COUNTIFS('Estruturante Móvel'!$M:$M,$B80,'Estruturante Móvel'!$AM:$AM,DR$4,'Estruturante Móvel'!$AQ:$AQ,"REPARO FO"))</f>
        <v>0</v>
      </c>
      <c r="DS80" s="140">
        <f>(COUNTIFS('Estruturante Móvel'!$M:$M,$B78,'Estruturante Móvel'!$C:$C,"&lt;&gt;PREVISTO",'Estruturante Móvel'!$G:$G,DR$4,'Estruturante Móvel'!$L:$L,'CRONOGRAMA_CONST+MIGRACAO'!DH$8))</f>
        <v>0</v>
      </c>
      <c r="DT80" s="139">
        <f>(COUNTIFS('Estruturante Móvel'!$M:$M,$B80,'Estruturante Móvel'!$AM:$AM,DT$4))-(COUNTIFS('Estruturante Móvel'!$M:$M,$B80,'Estruturante Móvel'!$AM:$AM,DT$4,'Estruturante Móvel'!$AQ:$AQ,"REPARO FO"))</f>
        <v>0</v>
      </c>
      <c r="DU80" s="140">
        <f>(COUNTIFS('Estruturante Móvel'!$M:$M,$B78,'Estruturante Móvel'!$C:$C,"&lt;&gt;PREVISTO",'Estruturante Móvel'!$G:$G,DT$4,'Estruturante Móvel'!$L:$L,'CRONOGRAMA_CONST+MIGRACAO'!DJ$8))</f>
        <v>0</v>
      </c>
      <c r="DV80" s="139">
        <f>(COUNTIFS('Estruturante Móvel'!$M:$M,$B80,'Estruturante Móvel'!$AM:$AM,DV$4))-(COUNTIFS('Estruturante Móvel'!$M:$M,$B80,'Estruturante Móvel'!$AM:$AM,DV$4,'Estruturante Móvel'!$AQ:$AQ,"REPARO FO"))</f>
        <v>0</v>
      </c>
      <c r="DW80" s="140">
        <f>(COUNTIFS('Estruturante Móvel'!$M:$M,$B78,'Estruturante Móvel'!$C:$C,"&lt;&gt;PREVISTO",'Estruturante Móvel'!$G:$G,DV$4,'Estruturante Móvel'!$L:$L,'CRONOGRAMA_CONST+MIGRACAO'!DL$8))</f>
        <v>0</v>
      </c>
      <c r="DX80" s="139">
        <f>(COUNTIFS('Estruturante Móvel'!$M:$M,$B80,'Estruturante Móvel'!$AM:$AM,DX$4))-(COUNTIFS('Estruturante Móvel'!$M:$M,$B80,'Estruturante Móvel'!$AM:$AM,DX$4,'Estruturante Móvel'!$AQ:$AQ,"REPARO FO"))</f>
        <v>0</v>
      </c>
      <c r="DY80" s="140">
        <f>(COUNTIFS('Estruturante Móvel'!$M:$M,$B78,'Estruturante Móvel'!$C:$C,"&lt;&gt;PREVISTO",'Estruturante Móvel'!$G:$G,DX$4,'Estruturante Móvel'!$L:$L,'CRONOGRAMA_CONST+MIGRACAO'!DN$8))</f>
        <v>0</v>
      </c>
      <c r="DZ80" s="139">
        <f>(COUNTIFS('Estruturante Móvel'!$M:$M,$B80,'Estruturante Móvel'!$AM:$AM,DZ$4))-(COUNTIFS('Estruturante Móvel'!$M:$M,$B80,'Estruturante Móvel'!$AM:$AM,DZ$4,'Estruturante Móvel'!$AQ:$AQ,"REPARO FO"))</f>
        <v>0</v>
      </c>
      <c r="EA80" s="140">
        <f>(COUNTIFS('Estruturante Móvel'!$M:$M,$B78,'Estruturante Móvel'!$C:$C,"&lt;&gt;PREVISTO",'Estruturante Móvel'!$G:$G,DZ$4,'Estruturante Móvel'!$L:$L,'CRONOGRAMA_CONST+MIGRACAO'!DP$8))</f>
        <v>0</v>
      </c>
      <c r="EB80" s="139">
        <f>(COUNTIFS('Estruturante Móvel'!$M:$M,$B80,'Estruturante Móvel'!$AM:$AM,EB$4))-(COUNTIFS('Estruturante Móvel'!$M:$M,$B80,'Estruturante Móvel'!$AM:$AM,EB$4,'Estruturante Móvel'!$AQ:$AQ,"REPARO FO"))</f>
        <v>0</v>
      </c>
      <c r="EC80" s="140">
        <f>(COUNTIFS('Estruturante Móvel'!$M:$M,$B78,'Estruturante Móvel'!$C:$C,"&lt;&gt;PREVISTO",'Estruturante Móvel'!$G:$G,EB$4,'Estruturante Móvel'!$L:$L,'CRONOGRAMA_CONST+MIGRACAO'!DR$8))</f>
        <v>0</v>
      </c>
      <c r="ED80" s="139">
        <f>(COUNTIFS('Estruturante Móvel'!$M:$M,$B80,'Estruturante Móvel'!$AM:$AM,ED$4))-(COUNTIFS('Estruturante Móvel'!$M:$M,$B80,'Estruturante Móvel'!$AM:$AM,ED$4,'Estruturante Móvel'!$AQ:$AQ,"REPARO FO"))</f>
        <v>0</v>
      </c>
      <c r="EE80" s="140">
        <f>(COUNTIFS('Estruturante Móvel'!$M:$M,$B78,'Estruturante Móvel'!$C:$C,"&lt;&gt;PREVISTO",'Estruturante Móvel'!$G:$G,ED$4,'Estruturante Móvel'!$L:$L,'CRONOGRAMA_CONST+MIGRACAO'!DT$8))</f>
        <v>0</v>
      </c>
      <c r="EF80" s="139">
        <f>(COUNTIFS('Estruturante Móvel'!$M:$M,$B80,'Estruturante Móvel'!$AM:$AM,EF$4))-(COUNTIFS('Estruturante Móvel'!$M:$M,$B80,'Estruturante Móvel'!$AM:$AM,EF$4,'Estruturante Móvel'!$AQ:$AQ,"REPARO FO"))</f>
        <v>0</v>
      </c>
      <c r="EG80" s="140">
        <f>(COUNTIFS('Estruturante Móvel'!$M:$M,$B78,'Estruturante Móvel'!$C:$C,"&lt;&gt;PREVISTO",'Estruturante Móvel'!$G:$G,EF$4,'Estruturante Móvel'!$L:$L,'CRONOGRAMA_CONST+MIGRACAO'!DV$8))</f>
        <v>0</v>
      </c>
      <c r="EH80" s="139">
        <f>(COUNTIFS('Estruturante Móvel'!$M:$M,$B80,'Estruturante Móvel'!$AM:$AM,EH$4))-(COUNTIFS('Estruturante Móvel'!$M:$M,$B80,'Estruturante Móvel'!$AM:$AM,EH$4,'Estruturante Móvel'!$AQ:$AQ,"REPARO FO"))</f>
        <v>0</v>
      </c>
      <c r="EI80" s="140">
        <f>(COUNTIFS('Estruturante Móvel'!$M:$M,$B78,'Estruturante Móvel'!$C:$C,"&lt;&gt;PREVISTO",'Estruturante Móvel'!$G:$G,EH$4,'Estruturante Móvel'!$L:$L,'CRONOGRAMA_CONST+MIGRACAO'!DX$8))</f>
        <v>0</v>
      </c>
      <c r="EJ80" s="139">
        <f>(COUNTIFS('Estruturante Móvel'!$M:$M,$B80,'Estruturante Móvel'!$AM:$AM,EJ$4))-(COUNTIFS('Estruturante Móvel'!$M:$M,$B80,'Estruturante Móvel'!$AM:$AM,EJ$4,'Estruturante Móvel'!$AQ:$AQ,"REPARO FO"))</f>
        <v>0</v>
      </c>
      <c r="EK80" s="140">
        <f>(COUNTIFS('Estruturante Móvel'!$M:$M,$B78,'Estruturante Móvel'!$C:$C,"&lt;&gt;PREVISTO",'Estruturante Móvel'!$G:$G,EJ$4,'Estruturante Móvel'!$L:$L,'CRONOGRAMA_CONST+MIGRACAO'!DZ$8))</f>
        <v>0</v>
      </c>
      <c r="EL80" s="139">
        <f>(COUNTIFS('Estruturante Móvel'!$M:$M,$B80,'Estruturante Móvel'!$AM:$AM,EL$4))-(COUNTIFS('Estruturante Móvel'!$M:$M,$B80,'Estruturante Móvel'!$AM:$AM,EL$4,'Estruturante Móvel'!$AQ:$AQ,"REPARO FO"))</f>
        <v>0</v>
      </c>
      <c r="EM80" s="140">
        <f>(COUNTIFS('Estruturante Móvel'!$M:$M,$B78,'Estruturante Móvel'!$C:$C,"&lt;&gt;PREVISTO",'Estruturante Móvel'!$G:$G,EL$4,'Estruturante Móvel'!$L:$L,'CRONOGRAMA_CONST+MIGRACAO'!EB$8))</f>
        <v>0</v>
      </c>
      <c r="EN80" s="139">
        <f>(COUNTIFS('Estruturante Móvel'!$M:$M,$B80,'Estruturante Móvel'!$AM:$AM,EN$4))-(COUNTIFS('Estruturante Móvel'!$M:$M,$B80,'Estruturante Móvel'!$AM:$AM,EN$4,'Estruturante Móvel'!$AQ:$AQ,"REPARO FO"))</f>
        <v>0</v>
      </c>
      <c r="EO80" s="140">
        <f>(COUNTIFS('Estruturante Móvel'!$M:$M,$B78,'Estruturante Móvel'!$C:$C,"&lt;&gt;PREVISTO",'Estruturante Móvel'!$G:$G,EN$4,'Estruturante Móvel'!$L:$L,'CRONOGRAMA_CONST+MIGRACAO'!ED$8))</f>
        <v>0</v>
      </c>
      <c r="EP80" s="139">
        <f>(COUNTIFS('Estruturante Móvel'!$M:$M,$B80,'Estruturante Móvel'!$AM:$AM,EP$4))-(COUNTIFS('Estruturante Móvel'!$M:$M,$B80,'Estruturante Móvel'!$AM:$AM,EP$4,'Estruturante Móvel'!$AQ:$AQ,"REPARO FO"))</f>
        <v>0</v>
      </c>
      <c r="EQ80" s="140">
        <f>(COUNTIFS('Estruturante Móvel'!$M:$M,$B78,'Estruturante Móvel'!$C:$C,"&lt;&gt;PREVISTO",'Estruturante Móvel'!$G:$G,EP$4,'Estruturante Móvel'!$L:$L,'CRONOGRAMA_CONST+MIGRACAO'!EF$8))</f>
        <v>0</v>
      </c>
      <c r="ER80" s="139">
        <f>(COUNTIFS('Estruturante Móvel'!$M:$M,$B80,'Estruturante Móvel'!$AM:$AM,ER$4))-(COUNTIFS('Estruturante Móvel'!$M:$M,$B80,'Estruturante Móvel'!$AM:$AM,ER$4,'Estruturante Móvel'!$AQ:$AQ,"REPARO FO"))</f>
        <v>0</v>
      </c>
      <c r="ES80" s="140">
        <f>(COUNTIFS('Estruturante Móvel'!$M:$M,$B78,'Estruturante Móvel'!$C:$C,"&lt;&gt;PREVISTO",'Estruturante Móvel'!$G:$G,ER$4,'Estruturante Móvel'!$L:$L,'CRONOGRAMA_CONST+MIGRACAO'!EH$8))</f>
        <v>0</v>
      </c>
      <c r="ET80" s="139">
        <f>(COUNTIFS('Estruturante Móvel'!$M:$M,$B80,'Estruturante Móvel'!$AM:$AM,ET$4))-(COUNTIFS('Estruturante Móvel'!$M:$M,$B80,'Estruturante Móvel'!$AM:$AM,ET$4,'Estruturante Móvel'!$AQ:$AQ,"REPARO FO"))</f>
        <v>0</v>
      </c>
      <c r="EU80" s="140">
        <f>(COUNTIFS('Estruturante Móvel'!$M:$M,$B78,'Estruturante Móvel'!$C:$C,"&lt;&gt;PREVISTO",'Estruturante Móvel'!$G:$G,ET$4,'Estruturante Móvel'!$L:$L,'CRONOGRAMA_CONST+MIGRACAO'!EJ$8))</f>
        <v>0</v>
      </c>
      <c r="EV80" s="139">
        <f>(COUNTIFS('Estruturante Móvel'!$M:$M,$B80,'Estruturante Móvel'!$AM:$AM,EV$4))-(COUNTIFS('Estruturante Móvel'!$M:$M,$B80,'Estruturante Móvel'!$AM:$AM,EV$4,'Estruturante Móvel'!$AQ:$AQ,"REPARO FO"))</f>
        <v>0</v>
      </c>
      <c r="EW80" s="140">
        <f>(COUNTIFS('Estruturante Móvel'!$M:$M,$B78,'Estruturante Móvel'!$C:$C,"&lt;&gt;PREVISTO",'Estruturante Móvel'!$G:$G,EV$4,'Estruturante Móvel'!$L:$L,'CRONOGRAMA_CONST+MIGRACAO'!EL$8))</f>
        <v>0</v>
      </c>
      <c r="EX80" s="139">
        <f>(COUNTIFS('Estruturante Móvel'!$M:$M,$B80,'Estruturante Móvel'!$AM:$AM,EX$4))-(COUNTIFS('Estruturante Móvel'!$M:$M,$B80,'Estruturante Móvel'!$AM:$AM,EX$4,'Estruturante Móvel'!$AQ:$AQ,"REPARO FO"))</f>
        <v>0</v>
      </c>
      <c r="EY80" s="140">
        <f>(COUNTIFS('Estruturante Móvel'!$M:$M,$B78,'Estruturante Móvel'!$C:$C,"&lt;&gt;PREVISTO",'Estruturante Móvel'!$G:$G,EX$4,'Estruturante Móvel'!$L:$L,'CRONOGRAMA_CONST+MIGRACAO'!EN$8))</f>
        <v>0</v>
      </c>
      <c r="EZ80" s="139">
        <f>(COUNTIFS('Estruturante Móvel'!$M:$M,$B80,'Estruturante Móvel'!$AM:$AM,EZ$4))-(COUNTIFS('Estruturante Móvel'!$M:$M,$B80,'Estruturante Móvel'!$AM:$AM,EZ$4,'Estruturante Móvel'!$AQ:$AQ,"REPARO FO"))</f>
        <v>0</v>
      </c>
      <c r="FA80" s="140">
        <f>(COUNTIFS('Estruturante Móvel'!$M:$M,$B78,'Estruturante Móvel'!$C:$C,"&lt;&gt;PREVISTO",'Estruturante Móvel'!$G:$G,EZ$4,'Estruturante Móvel'!$L:$L,'CRONOGRAMA_CONST+MIGRACAO'!EP$8))</f>
        <v>0</v>
      </c>
      <c r="FB80" s="139">
        <f>(COUNTIFS('Estruturante Móvel'!$M:$M,$B80,'Estruturante Móvel'!$AM:$AM,FB$4))-(COUNTIFS('Estruturante Móvel'!$M:$M,$B80,'Estruturante Móvel'!$AM:$AM,FB$4,'Estruturante Móvel'!$AQ:$AQ,"REPARO FO"))</f>
        <v>0</v>
      </c>
      <c r="FC80" s="140">
        <f>(COUNTIFS('Estruturante Móvel'!$M:$M,$B78,'Estruturante Móvel'!$C:$C,"&lt;&gt;PREVISTO",'Estruturante Móvel'!$G:$G,FB$4,'Estruturante Móvel'!$L:$L,'CRONOGRAMA_CONST+MIGRACAO'!ER$8))</f>
        <v>0</v>
      </c>
      <c r="FD80" s="139">
        <f>(COUNTIFS('Estruturante Móvel'!$M:$M,$B80,'Estruturante Móvel'!$AM:$AM,FD$4))-(COUNTIFS('Estruturante Móvel'!$M:$M,$B80,'Estruturante Móvel'!$AM:$AM,FD$4,'Estruturante Móvel'!$AQ:$AQ,"REPARO FO"))</f>
        <v>0</v>
      </c>
      <c r="FE80" s="140">
        <f>(COUNTIFS('Estruturante Móvel'!$M:$M,$B78,'Estruturante Móvel'!$C:$C,"&lt;&gt;PREVISTO",'Estruturante Móvel'!$G:$G,FD$4,'Estruturante Móvel'!$L:$L,'CRONOGRAMA_CONST+MIGRACAO'!ET$8))</f>
        <v>0</v>
      </c>
      <c r="FF80" s="139">
        <f>(COUNTIFS('Estruturante Móvel'!$M:$M,$B80,'Estruturante Móvel'!$AM:$AM,FF$4))-(COUNTIFS('Estruturante Móvel'!$M:$M,$B80,'Estruturante Móvel'!$AM:$AM,FF$4,'Estruturante Móvel'!$AQ:$AQ,"REPARO FO"))</f>
        <v>0</v>
      </c>
      <c r="FG80" s="140">
        <f>(COUNTIFS('Estruturante Móvel'!$M:$M,$B78,'Estruturante Móvel'!$C:$C,"&lt;&gt;PREVISTO",'Estruturante Móvel'!$G:$G,FF$4,'Estruturante Móvel'!$L:$L,'CRONOGRAMA_CONST+MIGRACAO'!EV$8))</f>
        <v>0</v>
      </c>
      <c r="FH80" s="139">
        <f>(COUNTIFS('Estruturante Móvel'!$M:$M,$B80,'Estruturante Móvel'!$AM:$AM,FH$4))-(COUNTIFS('Estruturante Móvel'!$M:$M,$B80,'Estruturante Móvel'!$AM:$AM,FH$4,'Estruturante Móvel'!$AQ:$AQ,"REPARO FO"))</f>
        <v>0</v>
      </c>
      <c r="FI80" s="140">
        <f>(COUNTIFS('Estruturante Móvel'!$M:$M,$B78,'Estruturante Móvel'!$C:$C,"&lt;&gt;PREVISTO",'Estruturante Móvel'!$G:$G,FH$4,'Estruturante Móvel'!$L:$L,'CRONOGRAMA_CONST+MIGRACAO'!EX$8))</f>
        <v>0</v>
      </c>
      <c r="FJ80" s="139">
        <f>(COUNTIFS('Estruturante Móvel'!$M:$M,$B80,'Estruturante Móvel'!$AM:$AM,FJ$4))-(COUNTIFS('Estruturante Móvel'!$M:$M,$B80,'Estruturante Móvel'!$AM:$AM,FJ$4,'Estruturante Móvel'!$AQ:$AQ,"REPARO FO"))</f>
        <v>0</v>
      </c>
      <c r="FK80" s="140">
        <f>(COUNTIFS('Estruturante Móvel'!$M:$M,$B78,'Estruturante Móvel'!$C:$C,"&lt;&gt;PREVISTO",'Estruturante Móvel'!$G:$G,FJ$4,'Estruturante Móvel'!$L:$L,'CRONOGRAMA_CONST+MIGRACAO'!EZ$8))</f>
        <v>0</v>
      </c>
      <c r="FL80" s="139">
        <f>(COUNTIFS('Estruturante Móvel'!$M:$M,$B80,'Estruturante Móvel'!$AM:$AM,FL$4))-(COUNTIFS('Estruturante Móvel'!$M:$M,$B80,'Estruturante Móvel'!$AM:$AM,FL$4,'Estruturante Móvel'!$AQ:$AQ,"REPARO FO"))</f>
        <v>0</v>
      </c>
      <c r="FM80" s="140">
        <f>(COUNTIFS('Estruturante Móvel'!$M:$M,$B78,'Estruturante Móvel'!$C:$C,"&lt;&gt;PREVISTO",'Estruturante Móvel'!$G:$G,FL$4,'Estruturante Móvel'!$L:$L,'CRONOGRAMA_CONST+MIGRACAO'!FB$8))</f>
        <v>0</v>
      </c>
      <c r="FN80" s="139">
        <f>(COUNTIFS('Estruturante Móvel'!$M:$M,$B80,'Estruturante Móvel'!$AM:$AM,FN$4))-(COUNTIFS('Estruturante Móvel'!$M:$M,$B80,'Estruturante Móvel'!$AM:$AM,FN$4,'Estruturante Móvel'!$AQ:$AQ,"REPARO FO"))</f>
        <v>0</v>
      </c>
      <c r="FO80" s="140">
        <f>(COUNTIFS('Estruturante Móvel'!$M:$M,$B78,'Estruturante Móvel'!$C:$C,"&lt;&gt;PREVISTO",'Estruturante Móvel'!$G:$G,FN$4,'Estruturante Móvel'!$L:$L,'CRONOGRAMA_CONST+MIGRACAO'!FD$8))</f>
        <v>0</v>
      </c>
      <c r="FP80" s="139">
        <f>(COUNTIFS('Estruturante Móvel'!$M:$M,$B80,'Estruturante Móvel'!$AM:$AM,FP$4))-(COUNTIFS('Estruturante Móvel'!$M:$M,$B80,'Estruturante Móvel'!$AM:$AM,FP$4,'Estruturante Móvel'!$AQ:$AQ,"REPARO FO"))</f>
        <v>0</v>
      </c>
      <c r="FQ80" s="140">
        <f>(COUNTIFS('Estruturante Móvel'!$M:$M,$B78,'Estruturante Móvel'!$C:$C,"&lt;&gt;PREVISTO",'Estruturante Móvel'!$G:$G,FP$4,'Estruturante Móvel'!$L:$L,'CRONOGRAMA_CONST+MIGRACAO'!FF$8))</f>
        <v>0</v>
      </c>
      <c r="FR80" s="139">
        <f>(COUNTIFS('Estruturante Móvel'!$M:$M,$B80,'Estruturante Móvel'!$AM:$AM,FR$4))-(COUNTIFS('Estruturante Móvel'!$M:$M,$B80,'Estruturante Móvel'!$AM:$AM,FR$4,'Estruturante Móvel'!$AQ:$AQ,"REPARO FO"))</f>
        <v>0</v>
      </c>
      <c r="FS80" s="140">
        <f>(COUNTIFS('Estruturante Móvel'!$M:$M,$B78,'Estruturante Móvel'!$C:$C,"&lt;&gt;PREVISTO",'Estruturante Móvel'!$G:$G,FR$4,'Estruturante Móvel'!$L:$L,'CRONOGRAMA_CONST+MIGRACAO'!FH$8))</f>
        <v>0</v>
      </c>
      <c r="FT80" s="139">
        <f>(COUNTIFS('Estruturante Móvel'!$M:$M,$B80,'Estruturante Móvel'!$AM:$AM,FT$4))-(COUNTIFS('Estruturante Móvel'!$M:$M,$B80,'Estruturante Móvel'!$AM:$AM,FT$4,'Estruturante Móvel'!$AQ:$AQ,"REPARO FO"))</f>
        <v>0</v>
      </c>
      <c r="FU80" s="140">
        <f>(COUNTIFS('Estruturante Móvel'!$M:$M,$B78,'Estruturante Móvel'!$C:$C,"&lt;&gt;PREVISTO",'Estruturante Móvel'!$G:$G,FT$4,'Estruturante Móvel'!$L:$L,'CRONOGRAMA_CONST+MIGRACAO'!FJ$8))</f>
        <v>0</v>
      </c>
      <c r="FV80" s="139">
        <f>(COUNTIFS('Estruturante Móvel'!$M:$M,$B80,'Estruturante Móvel'!$AM:$AM,FV$4))-(COUNTIFS('Estruturante Móvel'!$M:$M,$B80,'Estruturante Móvel'!$AM:$AM,FV$4,'Estruturante Móvel'!$AQ:$AQ,"REPARO FO"))</f>
        <v>0</v>
      </c>
      <c r="FW80" s="140">
        <f>(COUNTIFS('Estruturante Móvel'!$M:$M,$B78,'Estruturante Móvel'!$C:$C,"&lt;&gt;PREVISTO",'Estruturante Móvel'!$G:$G,FV$4,'Estruturante Móvel'!$L:$L,'CRONOGRAMA_CONST+MIGRACAO'!FL$8))</f>
        <v>0</v>
      </c>
      <c r="FX80" s="139">
        <f>(COUNTIFS('Estruturante Móvel'!$M:$M,$B80,'Estruturante Móvel'!$AM:$AM,FX$4))-(COUNTIFS('Estruturante Móvel'!$M:$M,$B80,'Estruturante Móvel'!$AM:$AM,FX$4,'Estruturante Móvel'!$AQ:$AQ,"REPARO FO"))</f>
        <v>0</v>
      </c>
      <c r="FY80" s="140">
        <f>(COUNTIFS('Estruturante Móvel'!$M:$M,$B78,'Estruturante Móvel'!$C:$C,"&lt;&gt;PREVISTO",'Estruturante Móvel'!$G:$G,FX$4,'Estruturante Móvel'!$L:$L,'CRONOGRAMA_CONST+MIGRACAO'!FN$8))</f>
        <v>0</v>
      </c>
      <c r="FZ80" s="139">
        <f>(COUNTIFS('Estruturante Móvel'!$M:$M,$B80,'Estruturante Móvel'!$AM:$AM,FZ$4))-(COUNTIFS('Estruturante Móvel'!$M:$M,$B80,'Estruturante Móvel'!$AM:$AM,FZ$4,'Estruturante Móvel'!$AQ:$AQ,"REPARO FO"))</f>
        <v>0</v>
      </c>
      <c r="GA80" s="140">
        <f>(COUNTIFS('Estruturante Móvel'!$M:$M,$B78,'Estruturante Móvel'!$C:$C,"&lt;&gt;PREVISTO",'Estruturante Móvel'!$G:$G,FZ$4,'Estruturante Móvel'!$L:$L,'CRONOGRAMA_CONST+MIGRACAO'!FP$8))</f>
        <v>0</v>
      </c>
      <c r="GB80" s="139">
        <f>(COUNTIFS('Estruturante Móvel'!$M:$M,$B80,'Estruturante Móvel'!$AM:$AM,GB$4))-(COUNTIFS('Estruturante Móvel'!$M:$M,$B80,'Estruturante Móvel'!$AM:$AM,GB$4,'Estruturante Móvel'!$AQ:$AQ,"REPARO FO"))</f>
        <v>0</v>
      </c>
      <c r="GC80" s="140">
        <f>(COUNTIFS('Estruturante Móvel'!$M:$M,$B78,'Estruturante Móvel'!$C:$C,"&lt;&gt;PREVISTO",'Estruturante Móvel'!$G:$G,GB$4,'Estruturante Móvel'!$L:$L,'CRONOGRAMA_CONST+MIGRACAO'!FR$8))</f>
        <v>0</v>
      </c>
      <c r="GD80" s="139">
        <f>(COUNTIFS('Estruturante Móvel'!$M:$M,$B80,'Estruturante Móvel'!$AM:$AM,GD$4))-(COUNTIFS('Estruturante Móvel'!$M:$M,$B80,'Estruturante Móvel'!$AM:$AM,GD$4,'Estruturante Móvel'!$AQ:$AQ,"REPARO FO"))</f>
        <v>0</v>
      </c>
      <c r="GE80" s="140">
        <f>(COUNTIFS('Estruturante Móvel'!$M:$M,$B78,'Estruturante Móvel'!$C:$C,"&lt;&gt;PREVISTO",'Estruturante Móvel'!$G:$G,GD$4,'Estruturante Móvel'!$L:$L,'CRONOGRAMA_CONST+MIGRACAO'!FT$8))</f>
        <v>0</v>
      </c>
      <c r="GF80" s="139">
        <f>(COUNTIFS('Estruturante Móvel'!$M:$M,$B80,'Estruturante Móvel'!$AM:$AM,GF$4))-(COUNTIFS('Estruturante Móvel'!$M:$M,$B80,'Estruturante Móvel'!$AM:$AM,GF$4,'Estruturante Móvel'!$AQ:$AQ,"REPARO FO"))</f>
        <v>0</v>
      </c>
      <c r="GG80" s="140">
        <f>(COUNTIFS('Estruturante Móvel'!$M:$M,$B78,'Estruturante Móvel'!$C:$C,"&lt;&gt;PREVISTO",'Estruturante Móvel'!$G:$G,GF$4,'Estruturante Móvel'!$L:$L,'CRONOGRAMA_CONST+MIGRACAO'!FV$8))</f>
        <v>0</v>
      </c>
      <c r="GH80" s="139">
        <f>(COUNTIFS('Estruturante Móvel'!$M:$M,$B80,'Estruturante Móvel'!$AM:$AM,GH$4))-(COUNTIFS('Estruturante Móvel'!$M:$M,$B80,'Estruturante Móvel'!$AM:$AM,GH$4,'Estruturante Móvel'!$AQ:$AQ,"REPARO FO"))</f>
        <v>0</v>
      </c>
      <c r="GI80" s="140">
        <f>(COUNTIFS('Estruturante Móvel'!$M:$M,$B78,'Estruturante Móvel'!$C:$C,"&lt;&gt;PREVISTO",'Estruturante Móvel'!$G:$G,GH$4,'Estruturante Móvel'!$L:$L,'CRONOGRAMA_CONST+MIGRACAO'!FX$8))</f>
        <v>0</v>
      </c>
      <c r="GJ80" s="139">
        <f>(COUNTIFS('Estruturante Móvel'!$M:$M,$B80,'Estruturante Móvel'!$AM:$AM,GJ$4))-(COUNTIFS('Estruturante Móvel'!$M:$M,$B80,'Estruturante Móvel'!$AM:$AM,GJ$4,'Estruturante Móvel'!$AQ:$AQ,"REPARO FO"))</f>
        <v>0</v>
      </c>
      <c r="GK80" s="140">
        <f>(COUNTIFS('Estruturante Móvel'!$M:$M,$B78,'Estruturante Móvel'!$C:$C,"&lt;&gt;PREVISTO",'Estruturante Móvel'!$G:$G,GJ$4,'Estruturante Móvel'!$L:$L,'CRONOGRAMA_CONST+MIGRACAO'!FZ$8))</f>
        <v>0</v>
      </c>
      <c r="GL80" s="139">
        <f>(COUNTIFS('Estruturante Móvel'!$M:$M,$B80,'Estruturante Móvel'!$AM:$AM,GL$4))-(COUNTIFS('Estruturante Móvel'!$M:$M,$B80,'Estruturante Móvel'!$AM:$AM,GL$4,'Estruturante Móvel'!$AQ:$AQ,"REPARO FO"))</f>
        <v>0</v>
      </c>
      <c r="GM80" s="140">
        <f>(COUNTIFS('Estruturante Móvel'!$M:$M,$B78,'Estruturante Móvel'!$C:$C,"&lt;&gt;PREVISTO",'Estruturante Móvel'!$G:$G,GL$4,'Estruturante Móvel'!$L:$L,'CRONOGRAMA_CONST+MIGRACAO'!GB$8))</f>
        <v>0</v>
      </c>
      <c r="GN80" s="139">
        <f>(COUNTIFS('Estruturante Móvel'!$M:$M,$B80,'Estruturante Móvel'!$AM:$AM,GN$4))-(COUNTIFS('Estruturante Móvel'!$M:$M,$B80,'Estruturante Móvel'!$AM:$AM,GN$4,'Estruturante Móvel'!$AQ:$AQ,"REPARO FO"))</f>
        <v>0</v>
      </c>
      <c r="GO80" s="140">
        <f>(COUNTIFS('Estruturante Móvel'!$M:$M,$B78,'Estruturante Móvel'!$C:$C,"&lt;&gt;PREVISTO",'Estruturante Móvel'!$G:$G,GN$4,'Estruturante Móvel'!$L:$L,'CRONOGRAMA_CONST+MIGRACAO'!GD$8))</f>
        <v>0</v>
      </c>
      <c r="GP80" s="139">
        <f>(COUNTIFS('Estruturante Móvel'!$M:$M,$B80,'Estruturante Móvel'!$AM:$AM,GP$4))-(COUNTIFS('Estruturante Móvel'!$M:$M,$B80,'Estruturante Móvel'!$AM:$AM,GP$4,'Estruturante Móvel'!$AQ:$AQ,"REPARO FO"))</f>
        <v>0</v>
      </c>
      <c r="GQ80" s="140">
        <f>(COUNTIFS('Estruturante Móvel'!$M:$M,$B78,'Estruturante Móvel'!$C:$C,"&lt;&gt;PREVISTO",'Estruturante Móvel'!$G:$G,GP$4,'Estruturante Móvel'!$L:$L,'CRONOGRAMA_CONST+MIGRACAO'!GF$8))</f>
        <v>0</v>
      </c>
      <c r="GR80" s="139">
        <f>(COUNTIFS('Estruturante Móvel'!$M:$M,$B80,'Estruturante Móvel'!$AM:$AM,GR$4))-(COUNTIFS('Estruturante Móvel'!$M:$M,$B80,'Estruturante Móvel'!$AM:$AM,GR$4,'Estruturante Móvel'!$AQ:$AQ,"REPARO FO"))</f>
        <v>0</v>
      </c>
      <c r="GS80" s="140">
        <f>(COUNTIFS('Estruturante Móvel'!$M:$M,$B78,'Estruturante Móvel'!$C:$C,"&lt;&gt;PREVISTO",'Estruturante Móvel'!$G:$G,GR$4,'Estruturante Móvel'!$L:$L,'CRONOGRAMA_CONST+MIGRACAO'!GH$8))</f>
        <v>0</v>
      </c>
      <c r="GT80" s="139">
        <f>(COUNTIFS('Estruturante Móvel'!$M:$M,$B80,'Estruturante Móvel'!$AM:$AM,GT$4))-(COUNTIFS('Estruturante Móvel'!$M:$M,$B80,'Estruturante Móvel'!$AM:$AM,GT$4,'Estruturante Móvel'!$AQ:$AQ,"REPARO FO"))</f>
        <v>0</v>
      </c>
      <c r="GU80" s="140">
        <f>(COUNTIFS('Estruturante Móvel'!$M:$M,$B78,'Estruturante Móvel'!$C:$C,"&lt;&gt;PREVISTO",'Estruturante Móvel'!$G:$G,GT$4,'Estruturante Móvel'!$L:$L,'CRONOGRAMA_CONST+MIGRACAO'!GJ$8))</f>
        <v>0</v>
      </c>
      <c r="GV80" s="139">
        <f>(COUNTIFS('Estruturante Móvel'!$M:$M,$B80,'Estruturante Móvel'!$AM:$AM,GV$4))-(COUNTIFS('Estruturante Móvel'!$M:$M,$B80,'Estruturante Móvel'!$AM:$AM,GV$4,'Estruturante Móvel'!$AQ:$AQ,"REPARO FO"))</f>
        <v>0</v>
      </c>
      <c r="GW80" s="140">
        <f>(COUNTIFS('Estruturante Móvel'!$M:$M,$B78,'Estruturante Móvel'!$C:$C,"&lt;&gt;PREVISTO",'Estruturante Móvel'!$G:$G,GV$4,'Estruturante Móvel'!$L:$L,'CRONOGRAMA_CONST+MIGRACAO'!GL$8))</f>
        <v>0</v>
      </c>
      <c r="GX80" s="139">
        <f>(COUNTIFS('Estruturante Móvel'!$M:$M,$B80,'Estruturante Móvel'!$AM:$AM,GX$4))-(COUNTIFS('Estruturante Móvel'!$M:$M,$B80,'Estruturante Móvel'!$AM:$AM,GX$4,'Estruturante Móvel'!$AQ:$AQ,"REPARO FO"))</f>
        <v>0</v>
      </c>
      <c r="GY80" s="140">
        <f>(COUNTIFS('Estruturante Móvel'!$M:$M,$B78,'Estruturante Móvel'!$C:$C,"&lt;&gt;PREVISTO",'Estruturante Móvel'!$G:$G,GX$4,'Estruturante Móvel'!$L:$L,'CRONOGRAMA_CONST+MIGRACAO'!GN$8))</f>
        <v>0</v>
      </c>
      <c r="GZ80" s="139">
        <f>(COUNTIFS('Estruturante Móvel'!$M:$M,$B80,'Estruturante Móvel'!$AM:$AM,GZ$4))-(COUNTIFS('Estruturante Móvel'!$M:$M,$B80,'Estruturante Móvel'!$AM:$AM,GZ$4,'Estruturante Móvel'!$AQ:$AQ,"REPARO FO"))</f>
        <v>0</v>
      </c>
      <c r="HA80" s="140">
        <f>(COUNTIFS('Estruturante Móvel'!$M:$M,$B78,'Estruturante Móvel'!$C:$C,"&lt;&gt;PREVISTO",'Estruturante Móvel'!$G:$G,GZ$4,'Estruturante Móvel'!$L:$L,'CRONOGRAMA_CONST+MIGRACAO'!GP$8))</f>
        <v>0</v>
      </c>
      <c r="HB80" s="139">
        <f>(COUNTIFS('Estruturante Móvel'!$M:$M,$B80,'Estruturante Móvel'!$AM:$AM,HB$4))-(COUNTIFS('Estruturante Móvel'!$M:$M,$B80,'Estruturante Móvel'!$AM:$AM,HB$4,'Estruturante Móvel'!$AQ:$AQ,"REPARO FO"))</f>
        <v>0</v>
      </c>
      <c r="HC80" s="140">
        <f>(COUNTIFS('Estruturante Móvel'!$M:$M,$B78,'Estruturante Móvel'!$C:$C,"&lt;&gt;PREVISTO",'Estruturante Móvel'!$G:$G,HB$4,'Estruturante Móvel'!$L:$L,'CRONOGRAMA_CONST+MIGRACAO'!GR$8))</f>
        <v>0</v>
      </c>
      <c r="HD80" s="139">
        <f>(COUNTIFS('Estruturante Móvel'!$M:$M,$B80,'Estruturante Móvel'!$AM:$AM,HD$4))-(COUNTIFS('Estruturante Móvel'!$M:$M,$B80,'Estruturante Móvel'!$AM:$AM,HD$4,'Estruturante Móvel'!$AQ:$AQ,"REPARO FO"))</f>
        <v>0</v>
      </c>
      <c r="HE80" s="140">
        <f>(COUNTIFS('Estruturante Móvel'!$M:$M,$B78,'Estruturante Móvel'!$C:$C,"&lt;&gt;PREVISTO",'Estruturante Móvel'!$G:$G,HD$4,'Estruturante Móvel'!$L:$L,'CRONOGRAMA_CONST+MIGRACAO'!GT$8))</f>
        <v>0</v>
      </c>
      <c r="HF80" s="139">
        <f>(COUNTIFS('Estruturante Móvel'!$M:$M,$B80,'Estruturante Móvel'!$AM:$AM,HF$4))-(COUNTIFS('Estruturante Móvel'!$M:$M,$B80,'Estruturante Móvel'!$AM:$AM,HF$4,'Estruturante Móvel'!$AQ:$AQ,"REPARO FO"))</f>
        <v>0</v>
      </c>
      <c r="HG80" s="140">
        <f>(COUNTIFS('Estruturante Móvel'!$M:$M,$B78,'Estruturante Móvel'!$C:$C,"&lt;&gt;PREVISTO",'Estruturante Móvel'!$G:$G,HF$4,'Estruturante Móvel'!$L:$L,'CRONOGRAMA_CONST+MIGRACAO'!GV$8))</f>
        <v>0</v>
      </c>
      <c r="HH80" s="139">
        <f>(COUNTIFS('Estruturante Móvel'!$M:$M,$B80,'Estruturante Móvel'!$AM:$AM,HH$4))-(COUNTIFS('Estruturante Móvel'!$M:$M,$B80,'Estruturante Móvel'!$AM:$AM,HH$4,'Estruturante Móvel'!$AQ:$AQ,"REPARO FO"))</f>
        <v>0</v>
      </c>
      <c r="HI80" s="140">
        <f>(COUNTIFS('Estruturante Móvel'!$M:$M,$B78,'Estruturante Móvel'!$C:$C,"&lt;&gt;PREVISTO",'Estruturante Móvel'!$G:$G,HH$4,'Estruturante Móvel'!$L:$L,'CRONOGRAMA_CONST+MIGRACAO'!GX$8))</f>
        <v>0</v>
      </c>
      <c r="HJ80" s="139">
        <f>(COUNTIFS('Estruturante Móvel'!$M:$M,$B80,'Estruturante Móvel'!$AM:$AM,HJ$4))-(COUNTIFS('Estruturante Móvel'!$M:$M,$B80,'Estruturante Móvel'!$AM:$AM,HJ$4,'Estruturante Móvel'!$AQ:$AQ,"REPARO FO"))</f>
        <v>0</v>
      </c>
      <c r="HK80" s="140">
        <f>(COUNTIFS('Estruturante Móvel'!$M:$M,$B78,'Estruturante Móvel'!$C:$C,"&lt;&gt;PREVISTO",'Estruturante Móvel'!$G:$G,HJ$4,'Estruturante Móvel'!$L:$L,'CRONOGRAMA_CONST+MIGRACAO'!GZ$8))</f>
        <v>0</v>
      </c>
      <c r="HL80" s="139">
        <f>(COUNTIFS('Estruturante Móvel'!$M:$M,$B80,'Estruturante Móvel'!$AM:$AM,HL$4))-(COUNTIFS('Estruturante Móvel'!$M:$M,$B80,'Estruturante Móvel'!$AM:$AM,HL$4,'Estruturante Móvel'!$AQ:$AQ,"REPARO FO"))</f>
        <v>0</v>
      </c>
      <c r="HM80" s="140">
        <f>(COUNTIFS('Estruturante Móvel'!$M:$M,$B78,'Estruturante Móvel'!$C:$C,"&lt;&gt;PREVISTO",'Estruturante Móvel'!$G:$G,HL$4,'Estruturante Móvel'!$L:$L,'CRONOGRAMA_CONST+MIGRACAO'!HB$8))</f>
        <v>0</v>
      </c>
      <c r="HN80" s="139">
        <f>(COUNTIFS('Estruturante Móvel'!$M:$M,$B80,'Estruturante Móvel'!$AM:$AM,HN$4))-(COUNTIFS('Estruturante Móvel'!$M:$M,$B80,'Estruturante Móvel'!$AM:$AM,HN$4,'Estruturante Móvel'!$AQ:$AQ,"REPARO FO"))</f>
        <v>0</v>
      </c>
      <c r="HO80" s="140">
        <f>(COUNTIFS('Estruturante Móvel'!$M:$M,$B78,'Estruturante Móvel'!$C:$C,"&lt;&gt;PREVISTO",'Estruturante Móvel'!$G:$G,HN$4,'Estruturante Móvel'!$L:$L,'CRONOGRAMA_CONST+MIGRACAO'!HD$8))</f>
        <v>0</v>
      </c>
      <c r="HP80" s="139">
        <f>(COUNTIFS('Estruturante Móvel'!$M:$M,$B80,'Estruturante Móvel'!$AM:$AM,HP$4))-(COUNTIFS('Estruturante Móvel'!$M:$M,$B80,'Estruturante Móvel'!$AM:$AM,HP$4,'Estruturante Móvel'!$AQ:$AQ,"REPARO FO"))</f>
        <v>0</v>
      </c>
      <c r="HQ80" s="140">
        <f>(COUNTIFS('Estruturante Móvel'!$M:$M,$B78,'Estruturante Móvel'!$C:$C,"&lt;&gt;PREVISTO",'Estruturante Móvel'!$G:$G,HP$4,'Estruturante Móvel'!$L:$L,'CRONOGRAMA_CONST+MIGRACAO'!HF$8))</f>
        <v>0</v>
      </c>
      <c r="HR80" s="139">
        <f>(COUNTIFS('Estruturante Móvel'!$M:$M,$B80,'Estruturante Móvel'!$AM:$AM,HR$4))-(COUNTIFS('Estruturante Móvel'!$M:$M,$B80,'Estruturante Móvel'!$AM:$AM,HR$4,'Estruturante Móvel'!$AQ:$AQ,"REPARO FO"))</f>
        <v>0</v>
      </c>
      <c r="HS80" s="140">
        <f>(COUNTIFS('Estruturante Móvel'!$M:$M,$B78,'Estruturante Móvel'!$C:$C,"&lt;&gt;PREVISTO",'Estruturante Móvel'!$G:$G,HR$4,'Estruturante Móvel'!$L:$L,'CRONOGRAMA_CONST+MIGRACAO'!HH$8))</f>
        <v>0</v>
      </c>
      <c r="HT80" s="139">
        <f>(COUNTIFS('Estruturante Móvel'!$M:$M,$B80,'Estruturante Móvel'!$AM:$AM,HT$4))-(COUNTIFS('Estruturante Móvel'!$M:$M,$B80,'Estruturante Móvel'!$AM:$AM,HT$4,'Estruturante Móvel'!$AQ:$AQ,"REPARO FO"))</f>
        <v>0</v>
      </c>
      <c r="HU80" s="140">
        <f>(COUNTIFS('Estruturante Móvel'!$M:$M,$B78,'Estruturante Móvel'!$C:$C,"&lt;&gt;PREVISTO",'Estruturante Móvel'!$G:$G,HT$4,'Estruturante Móvel'!$L:$L,'CRONOGRAMA_CONST+MIGRACAO'!HJ$8))</f>
        <v>0</v>
      </c>
      <c r="HV80" s="139">
        <f>(COUNTIFS('Estruturante Móvel'!$M:$M,$B80,'Estruturante Móvel'!$AM:$AM,HV$4))-(COUNTIFS('Estruturante Móvel'!$M:$M,$B80,'Estruturante Móvel'!$AM:$AM,HV$4,'Estruturante Móvel'!$AQ:$AQ,"REPARO FO"))</f>
        <v>0</v>
      </c>
      <c r="HW80" s="140">
        <f>(COUNTIFS('Estruturante Móvel'!$M:$M,$B78,'Estruturante Móvel'!$C:$C,"&lt;&gt;PREVISTO",'Estruturante Móvel'!$G:$G,HV$4,'Estruturante Móvel'!$L:$L,'CRONOGRAMA_CONST+MIGRACAO'!HL$8))</f>
        <v>0</v>
      </c>
      <c r="HX80" s="139">
        <f>(COUNTIFS('Estruturante Móvel'!$M:$M,$B80,'Estruturante Móvel'!$AM:$AM,HX$4))-(COUNTIFS('Estruturante Móvel'!$M:$M,$B80,'Estruturante Móvel'!$AM:$AM,HX$4,'Estruturante Móvel'!$AQ:$AQ,"REPARO FO"))</f>
        <v>0</v>
      </c>
      <c r="HY80" s="140">
        <f>(COUNTIFS('Estruturante Móvel'!$M:$M,$B78,'Estruturante Móvel'!$C:$C,"&lt;&gt;PREVISTO",'Estruturante Móvel'!$G:$G,HX$4,'Estruturante Móvel'!$L:$L,'CRONOGRAMA_CONST+MIGRACAO'!HN$8))</f>
        <v>0</v>
      </c>
      <c r="HZ80" s="139">
        <f>(COUNTIFS('Estruturante Móvel'!$M:$M,$B80,'Estruturante Móvel'!$AM:$AM,HZ$4))-(COUNTIFS('Estruturante Móvel'!$M:$M,$B80,'Estruturante Móvel'!$AM:$AM,HZ$4,'Estruturante Móvel'!$AQ:$AQ,"REPARO FO"))</f>
        <v>0</v>
      </c>
      <c r="IA80" s="140">
        <f>(COUNTIFS('Estruturante Móvel'!$M:$M,$B78,'Estruturante Móvel'!$C:$C,"&lt;&gt;PREVISTO",'Estruturante Móvel'!$G:$G,HZ$4,'Estruturante Móvel'!$L:$L,'CRONOGRAMA_CONST+MIGRACAO'!HP$8))</f>
        <v>0</v>
      </c>
      <c r="IB80" s="139">
        <f>(COUNTIFS('Estruturante Móvel'!$M:$M,$B80,'Estruturante Móvel'!$AM:$AM,IB$4))-(COUNTIFS('Estruturante Móvel'!$M:$M,$B80,'Estruturante Móvel'!$AM:$AM,IB$4,'Estruturante Móvel'!$AQ:$AQ,"REPARO FO"))</f>
        <v>0</v>
      </c>
      <c r="IC80" s="140">
        <f>(COUNTIFS('Estruturante Móvel'!$M:$M,$B78,'Estruturante Móvel'!$C:$C,"&lt;&gt;PREVISTO",'Estruturante Móvel'!$G:$G,IB$4,'Estruturante Móvel'!$L:$L,'CRONOGRAMA_CONST+MIGRACAO'!HR$8))</f>
        <v>0</v>
      </c>
      <c r="ID80" s="139">
        <f>(COUNTIFS('Estruturante Móvel'!$M:$M,$B80,'Estruturante Móvel'!$AM:$AM,ID$4))-(COUNTIFS('Estruturante Móvel'!$M:$M,$B80,'Estruturante Móvel'!$AM:$AM,ID$4,'Estruturante Móvel'!$AQ:$AQ,"REPARO FO"))</f>
        <v>0</v>
      </c>
      <c r="IE80" s="140">
        <f>(COUNTIFS('Estruturante Móvel'!$M:$M,$B78,'Estruturante Móvel'!$C:$C,"&lt;&gt;PREVISTO",'Estruturante Móvel'!$G:$G,ID$4,'Estruturante Móvel'!$L:$L,'CRONOGRAMA_CONST+MIGRACAO'!HT$8))</f>
        <v>0</v>
      </c>
      <c r="IF80" s="139">
        <f>(COUNTIFS('Estruturante Móvel'!$M:$M,$B80,'Estruturante Móvel'!$AM:$AM,IF$4))-(COUNTIFS('Estruturante Móvel'!$M:$M,$B80,'Estruturante Móvel'!$AM:$AM,IF$4,'Estruturante Móvel'!$AQ:$AQ,"REPARO FO"))</f>
        <v>0</v>
      </c>
      <c r="IG80" s="140">
        <f>(COUNTIFS('Estruturante Móvel'!$M:$M,$B78,'Estruturante Móvel'!$C:$C,"&lt;&gt;PREVISTO",'Estruturante Móvel'!$G:$G,IF$4,'Estruturante Móvel'!$L:$L,'CRONOGRAMA_CONST+MIGRACAO'!HV$8))</f>
        <v>0</v>
      </c>
      <c r="IH80" s="139">
        <f>(COUNTIFS('Estruturante Móvel'!$M:$M,$B80,'Estruturante Móvel'!$AM:$AM,IH$4))-(COUNTIFS('Estruturante Móvel'!$M:$M,$B80,'Estruturante Móvel'!$AM:$AM,IH$4,'Estruturante Móvel'!$AQ:$AQ,"REPARO FO"))</f>
        <v>0</v>
      </c>
      <c r="II80" s="140">
        <f>(COUNTIFS('Estruturante Móvel'!$M:$M,$B78,'Estruturante Móvel'!$C:$C,"&lt;&gt;PREVISTO",'Estruturante Móvel'!$G:$G,IH$4,'Estruturante Móvel'!$L:$L,'CRONOGRAMA_CONST+MIGRACAO'!HX$8))</f>
        <v>0</v>
      </c>
      <c r="IJ80" s="139">
        <f>(COUNTIFS('Estruturante Móvel'!$M:$M,$B80,'Estruturante Móvel'!$AM:$AM,IJ$4))-(COUNTIFS('Estruturante Móvel'!$M:$M,$B80,'Estruturante Móvel'!$AM:$AM,IJ$4,'Estruturante Móvel'!$AQ:$AQ,"REPARO FO"))</f>
        <v>0</v>
      </c>
      <c r="IK80" s="140">
        <f>(COUNTIFS('Estruturante Móvel'!$M:$M,$B78,'Estruturante Móvel'!$C:$C,"&lt;&gt;PREVISTO",'Estruturante Móvel'!$G:$G,IJ$4,'Estruturante Móvel'!$L:$L,'CRONOGRAMA_CONST+MIGRACAO'!HZ$8))</f>
        <v>0</v>
      </c>
      <c r="IL80" s="139">
        <f>(COUNTIFS('Estruturante Móvel'!$M:$M,$B80,'Estruturante Móvel'!$AM:$AM,IL$4))-(COUNTIFS('Estruturante Móvel'!$M:$M,$B80,'Estruturante Móvel'!$AM:$AM,IL$4,'Estruturante Móvel'!$AQ:$AQ,"REPARO FO"))</f>
        <v>0</v>
      </c>
      <c r="IM80" s="140">
        <f>(COUNTIFS('Estruturante Móvel'!$M:$M,$B78,'Estruturante Móvel'!$C:$C,"&lt;&gt;PREVISTO",'Estruturante Móvel'!$G:$G,IL$4,'Estruturante Móvel'!$L:$L,'CRONOGRAMA_CONST+MIGRACAO'!IB$8))</f>
        <v>0</v>
      </c>
      <c r="IN80" s="139">
        <f>(COUNTIFS('Estruturante Móvel'!$M:$M,$B80,'Estruturante Móvel'!$AM:$AM,IN$4))-(COUNTIFS('Estruturante Móvel'!$M:$M,$B80,'Estruturante Móvel'!$AM:$AM,IN$4,'Estruturante Móvel'!$AQ:$AQ,"REPARO FO"))</f>
        <v>0</v>
      </c>
      <c r="IO80" s="140">
        <f>(COUNTIFS('Estruturante Móvel'!$M:$M,$B78,'Estruturante Móvel'!$C:$C,"&lt;&gt;PREVISTO",'Estruturante Móvel'!$G:$G,IN$4,'Estruturante Móvel'!$L:$L,'CRONOGRAMA_CONST+MIGRACAO'!ID$8))</f>
        <v>0</v>
      </c>
      <c r="IP80" s="139">
        <f>(COUNTIFS('Estruturante Móvel'!$M:$M,$B80,'Estruturante Móvel'!$AM:$AM,IP$4))-(COUNTIFS('Estruturante Móvel'!$M:$M,$B80,'Estruturante Móvel'!$AM:$AM,IP$4,'Estruturante Móvel'!$AQ:$AQ,"REPARO FO"))</f>
        <v>0</v>
      </c>
      <c r="IQ80" s="140">
        <f>(COUNTIFS('Estruturante Móvel'!$M:$M,$B78,'Estruturante Móvel'!$C:$C,"&lt;&gt;PREVISTO",'Estruturante Móvel'!$G:$G,IP$4,'Estruturante Móvel'!$L:$L,'CRONOGRAMA_CONST+MIGRACAO'!IF$8))</f>
        <v>0</v>
      </c>
      <c r="IR80" s="139">
        <f>(COUNTIFS('Estruturante Móvel'!$M:$M,$B80,'Estruturante Móvel'!$AM:$AM,IR$4))-(COUNTIFS('Estruturante Móvel'!$M:$M,$B80,'Estruturante Móvel'!$AM:$AM,IR$4,'Estruturante Móvel'!$AQ:$AQ,"REPARO FO"))</f>
        <v>0</v>
      </c>
      <c r="IS80" s="140">
        <f>(COUNTIFS('Estruturante Móvel'!$M:$M,$B78,'Estruturante Móvel'!$C:$C,"&lt;&gt;PREVISTO",'Estruturante Móvel'!$G:$G,IR$4,'Estruturante Móvel'!$L:$L,'CRONOGRAMA_CONST+MIGRACAO'!IH$8))</f>
        <v>0</v>
      </c>
      <c r="IT80" s="139">
        <f>(COUNTIFS('Estruturante Móvel'!$M:$M,$B80,'Estruturante Móvel'!$AM:$AM,IT$4))-(COUNTIFS('Estruturante Móvel'!$M:$M,$B80,'Estruturante Móvel'!$AM:$AM,IT$4,'Estruturante Móvel'!$AQ:$AQ,"REPARO FO"))</f>
        <v>0</v>
      </c>
      <c r="IU80" s="140">
        <f>(COUNTIFS('Estruturante Móvel'!$M:$M,$B78,'Estruturante Móvel'!$C:$C,"&lt;&gt;PREVISTO",'Estruturante Móvel'!$G:$G,IT$4,'Estruturante Móvel'!$L:$L,'CRONOGRAMA_CONST+MIGRACAO'!IJ$8))</f>
        <v>0</v>
      </c>
      <c r="IV80" s="139">
        <f>(COUNTIFS('Estruturante Móvel'!$M:$M,$B80,'Estruturante Móvel'!$AM:$AM,IV$4))-(COUNTIFS('Estruturante Móvel'!$M:$M,$B80,'Estruturante Móvel'!$AM:$AM,IV$4,'Estruturante Móvel'!$AQ:$AQ,"REPARO FO"))</f>
        <v>0</v>
      </c>
      <c r="IW80" s="140">
        <f>(COUNTIFS('Estruturante Móvel'!$M:$M,$B78,'Estruturante Móvel'!$C:$C,"&lt;&gt;PREVISTO",'Estruturante Móvel'!$G:$G,IV$4,'Estruturante Móvel'!$L:$L,'CRONOGRAMA_CONST+MIGRACAO'!IL$8))</f>
        <v>0</v>
      </c>
      <c r="IX80" s="139">
        <f>(COUNTIFS('Estruturante Móvel'!$M:$M,$B80,'Estruturante Móvel'!$AM:$AM,IX$4))-(COUNTIFS('Estruturante Móvel'!$M:$M,$B80,'Estruturante Móvel'!$AM:$AM,IX$4,'Estruturante Móvel'!$AQ:$AQ,"REPARO FO"))</f>
        <v>0</v>
      </c>
      <c r="IY80" s="140">
        <f>(COUNTIFS('Estruturante Móvel'!$M:$M,$B78,'Estruturante Móvel'!$C:$C,"&lt;&gt;PREVISTO",'Estruturante Móvel'!$G:$G,IX$4,'Estruturante Móvel'!$L:$L,'CRONOGRAMA_CONST+MIGRACAO'!IN$8))</f>
        <v>0</v>
      </c>
      <c r="IZ80" s="139">
        <f>(COUNTIFS('Estruturante Móvel'!$M:$M,$B80,'Estruturante Móvel'!$AM:$AM,IZ$4))-(COUNTIFS('Estruturante Móvel'!$M:$M,$B80,'Estruturante Móvel'!$AM:$AM,IZ$4,'Estruturante Móvel'!$AQ:$AQ,"REPARO FO"))</f>
        <v>0</v>
      </c>
      <c r="JA80" s="140">
        <f>(COUNTIFS('Estruturante Móvel'!$M:$M,$B78,'Estruturante Móvel'!$C:$C,"&lt;&gt;PREVISTO",'Estruturante Móvel'!$G:$G,IZ$4,'Estruturante Móvel'!$L:$L,'CRONOGRAMA_CONST+MIGRACAO'!IP$8))</f>
        <v>0</v>
      </c>
      <c r="JB80" s="139">
        <f>(COUNTIFS('Estruturante Móvel'!$M:$M,$B80,'Estruturante Móvel'!$AM:$AM,JB$4))-(COUNTIFS('Estruturante Móvel'!$M:$M,$B80,'Estruturante Móvel'!$AM:$AM,JB$4,'Estruturante Móvel'!$AQ:$AQ,"REPARO FO"))</f>
        <v>0</v>
      </c>
      <c r="JC80" s="140">
        <f>(COUNTIFS('Estruturante Móvel'!$M:$M,$B78,'Estruturante Móvel'!$C:$C,"&lt;&gt;PREVISTO",'Estruturante Móvel'!$G:$G,JB$4,'Estruturante Móvel'!$L:$L,'CRONOGRAMA_CONST+MIGRACAO'!IR$8))</f>
        <v>0</v>
      </c>
      <c r="JD80" s="139">
        <f>(COUNTIFS('Estruturante Móvel'!$M:$M,$B80,'Estruturante Móvel'!$AM:$AM,JD$4))-(COUNTIFS('Estruturante Móvel'!$M:$M,$B80,'Estruturante Móvel'!$AM:$AM,JD$4,'Estruturante Móvel'!$AQ:$AQ,"REPARO FO"))</f>
        <v>0</v>
      </c>
      <c r="JE80" s="140">
        <f>(COUNTIFS('Estruturante Móvel'!$M:$M,$B78,'Estruturante Móvel'!$C:$C,"&lt;&gt;PREVISTO",'Estruturante Móvel'!$G:$G,JD$4,'Estruturante Móvel'!$L:$L,'CRONOGRAMA_CONST+MIGRACAO'!IT$8))</f>
        <v>0</v>
      </c>
      <c r="JF80" s="139">
        <f>(COUNTIFS('Estruturante Móvel'!$M:$M,$B80,'Estruturante Móvel'!$AM:$AM,JF$4))-(COUNTIFS('Estruturante Móvel'!$M:$M,$B80,'Estruturante Móvel'!$AM:$AM,JF$4,'Estruturante Móvel'!$AQ:$AQ,"REPARO FO"))</f>
        <v>0</v>
      </c>
      <c r="JG80" s="140">
        <f>(COUNTIFS('Estruturante Móvel'!$M:$M,$B78,'Estruturante Móvel'!$C:$C,"&lt;&gt;PREVISTO",'Estruturante Móvel'!$G:$G,JF$4,'Estruturante Móvel'!$L:$L,'CRONOGRAMA_CONST+MIGRACAO'!IV$8))</f>
        <v>0</v>
      </c>
      <c r="JH80" s="139">
        <f>(COUNTIFS('Estruturante Móvel'!$M:$M,$B80,'Estruturante Móvel'!$AM:$AM,JH$4))-(COUNTIFS('Estruturante Móvel'!$M:$M,$B80,'Estruturante Móvel'!$AM:$AM,JH$4,'Estruturante Móvel'!$AQ:$AQ,"REPARO FO"))</f>
        <v>0</v>
      </c>
      <c r="JI80" s="140">
        <f>(COUNTIFS('Estruturante Móvel'!$M:$M,$B78,'Estruturante Móvel'!$C:$C,"&lt;&gt;PREVISTO",'Estruturante Móvel'!$G:$G,JH$4,'Estruturante Móvel'!$L:$L,'CRONOGRAMA_CONST+MIGRACAO'!IX$8))</f>
        <v>0</v>
      </c>
      <c r="JJ80" s="139">
        <f>(COUNTIFS('Estruturante Móvel'!$M:$M,$B80,'Estruturante Móvel'!$AM:$AM,JJ$4))-(COUNTIFS('Estruturante Móvel'!$M:$M,$B80,'Estruturante Móvel'!$AM:$AM,JJ$4,'Estruturante Móvel'!$AQ:$AQ,"REPARO FO"))</f>
        <v>0</v>
      </c>
      <c r="JK80" s="140">
        <f>(COUNTIFS('Estruturante Móvel'!$M:$M,$B78,'Estruturante Móvel'!$C:$C,"&lt;&gt;PREVISTO",'Estruturante Móvel'!$G:$G,JJ$4,'Estruturante Móvel'!$L:$L,'CRONOGRAMA_CONST+MIGRACAO'!IZ$8))</f>
        <v>0</v>
      </c>
      <c r="JL80" s="139">
        <f>(COUNTIFS('Estruturante Móvel'!$M:$M,$B80,'Estruturante Móvel'!$AM:$AM,JL$4))-(COUNTIFS('Estruturante Móvel'!$M:$M,$B80,'Estruturante Móvel'!$AM:$AM,JL$4,'Estruturante Móvel'!$AQ:$AQ,"REPARO FO"))</f>
        <v>0</v>
      </c>
      <c r="JM80" s="140">
        <f>(COUNTIFS('Estruturante Móvel'!$M:$M,$B78,'Estruturante Móvel'!$C:$C,"&lt;&gt;PREVISTO",'Estruturante Móvel'!$G:$G,JL$4,'Estruturante Móvel'!$L:$L,'CRONOGRAMA_CONST+MIGRACAO'!JB$8))</f>
        <v>0</v>
      </c>
      <c r="JN80" s="139">
        <f>(COUNTIFS('Estruturante Móvel'!$M:$M,$B80,'Estruturante Móvel'!$AM:$AM,JN$4))-(COUNTIFS('Estruturante Móvel'!$M:$M,$B80,'Estruturante Móvel'!$AM:$AM,JN$4,'Estruturante Móvel'!$AQ:$AQ,"REPARO FO"))</f>
        <v>0</v>
      </c>
      <c r="JO80" s="140">
        <f>(COUNTIFS('Estruturante Móvel'!$M:$M,$B78,'Estruturante Móvel'!$C:$C,"&lt;&gt;PREVISTO",'Estruturante Móvel'!$G:$G,JN$4,'Estruturante Móvel'!$L:$L,'CRONOGRAMA_CONST+MIGRACAO'!JD$8))</f>
        <v>0</v>
      </c>
      <c r="JP80" s="139">
        <f>(COUNTIFS('Estruturante Móvel'!$M:$M,$B80,'Estruturante Móvel'!$AM:$AM,JP$4))-(COUNTIFS('Estruturante Móvel'!$M:$M,$B80,'Estruturante Móvel'!$AM:$AM,JP$4,'Estruturante Móvel'!$AQ:$AQ,"REPARO FO"))</f>
        <v>0</v>
      </c>
      <c r="JQ80" s="140">
        <f>(COUNTIFS('Estruturante Móvel'!$M:$M,$B78,'Estruturante Móvel'!$C:$C,"&lt;&gt;PREVISTO",'Estruturante Móvel'!$G:$G,JP$4,'Estruturante Móvel'!$L:$L,'CRONOGRAMA_CONST+MIGRACAO'!JF$8))</f>
        <v>0</v>
      </c>
      <c r="JR80" s="139">
        <f>(COUNTIFS('Estruturante Móvel'!$M:$M,$B80,'Estruturante Móvel'!$AM:$AM,JR$4))-(COUNTIFS('Estruturante Móvel'!$M:$M,$B80,'Estruturante Móvel'!$AM:$AM,JR$4,'Estruturante Móvel'!$AQ:$AQ,"REPARO FO"))</f>
        <v>0</v>
      </c>
      <c r="JS80" s="140">
        <f>(COUNTIFS('Estruturante Móvel'!$M:$M,$B78,'Estruturante Móvel'!$C:$C,"&lt;&gt;PREVISTO",'Estruturante Móvel'!$G:$G,JR$4,'Estruturante Móvel'!$L:$L,'CRONOGRAMA_CONST+MIGRACAO'!JH$8))</f>
        <v>0</v>
      </c>
      <c r="JT80" s="139">
        <f>(COUNTIFS('Estruturante Móvel'!$M:$M,$B80,'Estruturante Móvel'!$AM:$AM,JT$4))-(COUNTIFS('Estruturante Móvel'!$M:$M,$B80,'Estruturante Móvel'!$AM:$AM,JT$4,'Estruturante Móvel'!$AQ:$AQ,"REPARO FO"))</f>
        <v>0</v>
      </c>
      <c r="JU80" s="140">
        <f>(COUNTIFS('Estruturante Móvel'!$M:$M,$B78,'Estruturante Móvel'!$C:$C,"&lt;&gt;PREVISTO",'Estruturante Móvel'!$G:$G,JT$4,'Estruturante Móvel'!$L:$L,'CRONOGRAMA_CONST+MIGRACAO'!JJ$8))</f>
        <v>0</v>
      </c>
      <c r="JV80" s="139">
        <f>(COUNTIFS('Estruturante Móvel'!$M:$M,$B80,'Estruturante Móvel'!$AM:$AM,JV$4))-(COUNTIFS('Estruturante Móvel'!$M:$M,$B80,'Estruturante Móvel'!$AM:$AM,JV$4,'Estruturante Móvel'!$AQ:$AQ,"REPARO FO"))</f>
        <v>0</v>
      </c>
      <c r="JW80" s="140">
        <f>(COUNTIFS('Estruturante Móvel'!$M:$M,$B78,'Estruturante Móvel'!$C:$C,"&lt;&gt;PREVISTO",'Estruturante Móvel'!$G:$G,JV$4,'Estruturante Móvel'!$L:$L,'CRONOGRAMA_CONST+MIGRACAO'!JL$8))</f>
        <v>0</v>
      </c>
      <c r="JX80" s="139">
        <f>(COUNTIFS('Estruturante Móvel'!$M:$M,$B80,'Estruturante Móvel'!$AM:$AM,JX$4))-(COUNTIFS('Estruturante Móvel'!$M:$M,$B80,'Estruturante Móvel'!$AM:$AM,JX$4,'Estruturante Móvel'!$AQ:$AQ,"REPARO FO"))</f>
        <v>0</v>
      </c>
      <c r="JY80" s="140">
        <f>(COUNTIFS('Estruturante Móvel'!$M:$M,$B78,'Estruturante Móvel'!$C:$C,"&lt;&gt;PREVISTO",'Estruturante Móvel'!$G:$G,JX$4,'Estruturante Móvel'!$L:$L,'CRONOGRAMA_CONST+MIGRACAO'!JN$8))</f>
        <v>0</v>
      </c>
      <c r="JZ80" s="139">
        <f>(COUNTIFS('Estruturante Móvel'!$M:$M,$B80,'Estruturante Móvel'!$AM:$AM,JZ$4))-(COUNTIFS('Estruturante Móvel'!$M:$M,$B80,'Estruturante Móvel'!$AM:$AM,JZ$4,'Estruturante Móvel'!$AQ:$AQ,"REPARO FO"))</f>
        <v>0</v>
      </c>
      <c r="KA80" s="140">
        <f>(COUNTIFS('Estruturante Móvel'!$M:$M,$B78,'Estruturante Móvel'!$C:$C,"&lt;&gt;PREVISTO",'Estruturante Móvel'!$G:$G,JZ$4,'Estruturante Móvel'!$L:$L,'CRONOGRAMA_CONST+MIGRACAO'!JP$8))</f>
        <v>0</v>
      </c>
      <c r="KB80" s="139">
        <f>(COUNTIFS('Estruturante Móvel'!$M:$M,$B80,'Estruturante Móvel'!$AM:$AM,KB$4))-(COUNTIFS('Estruturante Móvel'!$M:$M,$B80,'Estruturante Móvel'!$AM:$AM,KB$4,'Estruturante Móvel'!$AQ:$AQ,"REPARO FO"))</f>
        <v>0</v>
      </c>
      <c r="KC80" s="140">
        <f>(COUNTIFS('Estruturante Móvel'!$M:$M,$B78,'Estruturante Móvel'!$C:$C,"&lt;&gt;PREVISTO",'Estruturante Móvel'!$G:$G,KB$4,'Estruturante Móvel'!$L:$L,'CRONOGRAMA_CONST+MIGRACAO'!JR$8))</f>
        <v>0</v>
      </c>
      <c r="KD80" s="139">
        <f>(COUNTIFS('Estruturante Móvel'!$M:$M,$B80,'Estruturante Móvel'!$AM:$AM,KD$4))-(COUNTIFS('Estruturante Móvel'!$M:$M,$B80,'Estruturante Móvel'!$AM:$AM,KD$4,'Estruturante Móvel'!$AQ:$AQ,"REPARO FO"))</f>
        <v>0</v>
      </c>
      <c r="KE80" s="140">
        <f>(COUNTIFS('Estruturante Móvel'!$M:$M,$B78,'Estruturante Móvel'!$C:$C,"&lt;&gt;PREVISTO",'Estruturante Móvel'!$G:$G,KD$4,'Estruturante Móvel'!$L:$L,'CRONOGRAMA_CONST+MIGRACAO'!JT$8))</f>
        <v>0</v>
      </c>
      <c r="KF80" s="139">
        <f>(COUNTIFS('Estruturante Móvel'!$M:$M,$B80,'Estruturante Móvel'!$AM:$AM,KF$4))-(COUNTIFS('Estruturante Móvel'!$M:$M,$B80,'Estruturante Móvel'!$AM:$AM,KF$4,'Estruturante Móvel'!$AQ:$AQ,"REPARO FO"))</f>
        <v>0</v>
      </c>
      <c r="KG80" s="140">
        <f>(COUNTIFS('Estruturante Móvel'!$M:$M,$B78,'Estruturante Móvel'!$C:$C,"&lt;&gt;PREVISTO",'Estruturante Móvel'!$G:$G,KF$4,'Estruturante Móvel'!$L:$L,'CRONOGRAMA_CONST+MIGRACAO'!JV$8))</f>
        <v>0</v>
      </c>
      <c r="KH80" s="139">
        <f>(COUNTIFS('Estruturante Móvel'!$M:$M,$B80,'Estruturante Móvel'!$AM:$AM,KH$4))-(COUNTIFS('Estruturante Móvel'!$M:$M,$B80,'Estruturante Móvel'!$AM:$AM,KH$4,'Estruturante Móvel'!$AQ:$AQ,"REPARO FO"))</f>
        <v>0</v>
      </c>
      <c r="KI80" s="140">
        <f>(COUNTIFS('Estruturante Móvel'!$M:$M,$B78,'Estruturante Móvel'!$C:$C,"&lt;&gt;PREVISTO",'Estruturante Móvel'!$G:$G,KH$4,'Estruturante Móvel'!$L:$L,'CRONOGRAMA_CONST+MIGRACAO'!JX$8))</f>
        <v>0</v>
      </c>
      <c r="KJ80" s="139">
        <f>(COUNTIFS('Estruturante Móvel'!$M:$M,$B80,'Estruturante Móvel'!$AM:$AM,KJ$4))-(COUNTIFS('Estruturante Móvel'!$M:$M,$B80,'Estruturante Móvel'!$AM:$AM,KJ$4,'Estruturante Móvel'!$AQ:$AQ,"REPARO FO"))</f>
        <v>0</v>
      </c>
      <c r="KK80" s="140">
        <f>(COUNTIFS('Estruturante Móvel'!$M:$M,$B78,'Estruturante Móvel'!$C:$C,"&lt;&gt;PREVISTO",'Estruturante Móvel'!$G:$G,KJ$4,'Estruturante Móvel'!$L:$L,'CRONOGRAMA_CONST+MIGRACAO'!JZ$8))</f>
        <v>0</v>
      </c>
      <c r="KL80" s="139">
        <f>(COUNTIFS('Estruturante Móvel'!$M:$M,$B80,'Estruturante Móvel'!$AM:$AM,KL$4))-(COUNTIFS('Estruturante Móvel'!$M:$M,$B80,'Estruturante Móvel'!$AM:$AM,KL$4,'Estruturante Móvel'!$AQ:$AQ,"REPARO FO"))</f>
        <v>0</v>
      </c>
      <c r="KM80" s="140">
        <f>(COUNTIFS('Estruturante Móvel'!$M:$M,$B78,'Estruturante Móvel'!$C:$C,"&lt;&gt;PREVISTO",'Estruturante Móvel'!$G:$G,KL$4,'Estruturante Móvel'!$L:$L,'CRONOGRAMA_CONST+MIGRACAO'!KB$8))</f>
        <v>0</v>
      </c>
      <c r="KN80" s="139">
        <f>(COUNTIFS('Estruturante Móvel'!$M:$M,$B80,'Estruturante Móvel'!$AM:$AM,KN$4))-(COUNTIFS('Estruturante Móvel'!$M:$M,$B80,'Estruturante Móvel'!$AM:$AM,KN$4,'Estruturante Móvel'!$AQ:$AQ,"REPARO FO"))</f>
        <v>0</v>
      </c>
      <c r="KO80" s="140">
        <f>(COUNTIFS('Estruturante Móvel'!$M:$M,$B78,'Estruturante Móvel'!$C:$C,"&lt;&gt;PREVISTO",'Estruturante Móvel'!$G:$G,KN$4,'Estruturante Móvel'!$L:$L,'CRONOGRAMA_CONST+MIGRACAO'!KD$8))</f>
        <v>0</v>
      </c>
      <c r="KP80" s="139">
        <f>(COUNTIFS('Estruturante Móvel'!$M:$M,$B80,'Estruturante Móvel'!$AM:$AM,KP$4))-(COUNTIFS('Estruturante Móvel'!$M:$M,$B80,'Estruturante Móvel'!$AM:$AM,KP$4,'Estruturante Móvel'!$AQ:$AQ,"REPARO FO"))</f>
        <v>0</v>
      </c>
      <c r="KQ80" s="140">
        <f>(COUNTIFS('Estruturante Móvel'!$M:$M,$B78,'Estruturante Móvel'!$C:$C,"&lt;&gt;PREVISTO",'Estruturante Móvel'!$G:$G,KP$4,'Estruturante Móvel'!$L:$L,'CRONOGRAMA_CONST+MIGRACAO'!KF$8))</f>
        <v>0</v>
      </c>
      <c r="KR80" s="139">
        <f>(COUNTIFS('Estruturante Móvel'!$M:$M,$B80,'Estruturante Móvel'!$AM:$AM,KR$4))-(COUNTIFS('Estruturante Móvel'!$M:$M,$B80,'Estruturante Móvel'!$AM:$AM,KR$4,'Estruturante Móvel'!$AQ:$AQ,"REPARO FO"))</f>
        <v>0</v>
      </c>
      <c r="KS80" s="140">
        <f>(COUNTIFS('Estruturante Móvel'!$M:$M,$B78,'Estruturante Móvel'!$C:$C,"&lt;&gt;PREVISTO",'Estruturante Móvel'!$G:$G,KR$4,'Estruturante Móvel'!$L:$L,'CRONOGRAMA_CONST+MIGRACAO'!KH$8))</f>
        <v>0</v>
      </c>
      <c r="KT80" s="139">
        <f>(COUNTIFS('Estruturante Móvel'!$M:$M,$B80,'Estruturante Móvel'!$AM:$AM,KT$4))-(COUNTIFS('Estruturante Móvel'!$M:$M,$B80,'Estruturante Móvel'!$AM:$AM,KT$4,'Estruturante Móvel'!$AQ:$AQ,"REPARO FO"))</f>
        <v>0</v>
      </c>
      <c r="KU80" s="140">
        <f>(COUNTIFS('Estruturante Móvel'!$M:$M,$B78,'Estruturante Móvel'!$C:$C,"&lt;&gt;PREVISTO",'Estruturante Móvel'!$G:$G,KT$4,'Estruturante Móvel'!$L:$L,'CRONOGRAMA_CONST+MIGRACAO'!KJ$8))</f>
        <v>0</v>
      </c>
      <c r="KV80" s="139">
        <f>(COUNTIFS('Estruturante Móvel'!$M:$M,$B80,'Estruturante Móvel'!$AM:$AM,KV$4))-(COUNTIFS('Estruturante Móvel'!$M:$M,$B80,'Estruturante Móvel'!$AM:$AM,KV$4,'Estruturante Móvel'!$AQ:$AQ,"REPARO FO"))</f>
        <v>0</v>
      </c>
      <c r="KW80" s="140">
        <f>(COUNTIFS('Estruturante Móvel'!$M:$M,$B78,'Estruturante Móvel'!$C:$C,"&lt;&gt;PREVISTO",'Estruturante Móvel'!$G:$G,KV$4,'Estruturante Móvel'!$L:$L,'CRONOGRAMA_CONST+MIGRACAO'!KL$8))</f>
        <v>0</v>
      </c>
      <c r="KX80" s="139">
        <f>(COUNTIFS('Estruturante Móvel'!$M:$M,$B80,'Estruturante Móvel'!$AM:$AM,KX$4))-(COUNTIFS('Estruturante Móvel'!$M:$M,$B80,'Estruturante Móvel'!$AM:$AM,KX$4,'Estruturante Móvel'!$AQ:$AQ,"REPARO FO"))</f>
        <v>0</v>
      </c>
      <c r="KY80" s="140">
        <f>(COUNTIFS('Estruturante Móvel'!$M:$M,$B78,'Estruturante Móvel'!$C:$C,"&lt;&gt;PREVISTO",'Estruturante Móvel'!$G:$G,KX$4,'Estruturante Móvel'!$L:$L,'CRONOGRAMA_CONST+MIGRACAO'!KN$8))</f>
        <v>0</v>
      </c>
      <c r="KZ80" s="139">
        <f>(COUNTIFS('Estruturante Móvel'!$M:$M,$B80,'Estruturante Móvel'!$AM:$AM,KZ$4))-(COUNTIFS('Estruturante Móvel'!$M:$M,$B80,'Estruturante Móvel'!$AM:$AM,KZ$4,'Estruturante Móvel'!$AQ:$AQ,"REPARO FO"))</f>
        <v>0</v>
      </c>
      <c r="LA80" s="140">
        <f>(COUNTIFS('Estruturante Móvel'!$M:$M,$B78,'Estruturante Móvel'!$C:$C,"&lt;&gt;PREVISTO",'Estruturante Móvel'!$G:$G,KZ$4,'Estruturante Móvel'!$L:$L,'CRONOGRAMA_CONST+MIGRACAO'!KP$8))</f>
        <v>0</v>
      </c>
      <c r="LB80" s="139">
        <f>(COUNTIFS('Estruturante Móvel'!$M:$M,$B80,'Estruturante Móvel'!$AM:$AM,LB$4))-(COUNTIFS('Estruturante Móvel'!$M:$M,$B80,'Estruturante Móvel'!$AM:$AM,LB$4,'Estruturante Móvel'!$AQ:$AQ,"REPARO FO"))</f>
        <v>0</v>
      </c>
      <c r="LC80" s="140">
        <f>(COUNTIFS('Estruturante Móvel'!$M:$M,$B78,'Estruturante Móvel'!$C:$C,"&lt;&gt;PREVISTO",'Estruturante Móvel'!$G:$G,LB$4,'Estruturante Móvel'!$L:$L,'CRONOGRAMA_CONST+MIGRACAO'!KR$8))</f>
        <v>0</v>
      </c>
      <c r="LD80" s="139">
        <f>(COUNTIFS('Estruturante Móvel'!$M:$M,$B80,'Estruturante Móvel'!$AM:$AM,LD$4))-(COUNTIFS('Estruturante Móvel'!$M:$M,$B80,'Estruturante Móvel'!$AM:$AM,LD$4,'Estruturante Móvel'!$AQ:$AQ,"REPARO FO"))</f>
        <v>0</v>
      </c>
      <c r="LE80" s="140">
        <f>(COUNTIFS('Estruturante Móvel'!$M:$M,$B78,'Estruturante Móvel'!$C:$C,"&lt;&gt;PREVISTO",'Estruturante Móvel'!$G:$G,LD$4,'Estruturante Móvel'!$L:$L,'CRONOGRAMA_CONST+MIGRACAO'!KT$8))</f>
        <v>0</v>
      </c>
      <c r="LF80" s="139">
        <f>(COUNTIFS('Estruturante Móvel'!$M:$M,$B80,'Estruturante Móvel'!$AM:$AM,LF$4))-(COUNTIFS('Estruturante Móvel'!$M:$M,$B80,'Estruturante Móvel'!$AM:$AM,LF$4,'Estruturante Móvel'!$AQ:$AQ,"REPARO FO"))</f>
        <v>0</v>
      </c>
      <c r="LG80" s="140">
        <f>(COUNTIFS('Estruturante Móvel'!$M:$M,$B78,'Estruturante Móvel'!$C:$C,"&lt;&gt;PREVISTO",'Estruturante Móvel'!$G:$G,LF$4,'Estruturante Móvel'!$L:$L,'CRONOGRAMA_CONST+MIGRACAO'!KV$8))</f>
        <v>0</v>
      </c>
      <c r="LH80" s="139">
        <f>(COUNTIFS('Estruturante Móvel'!$M:$M,$B80,'Estruturante Móvel'!$AM:$AM,LH$4))-(COUNTIFS('Estruturante Móvel'!$M:$M,$B80,'Estruturante Móvel'!$AM:$AM,LH$4,'Estruturante Móvel'!$AQ:$AQ,"REPARO FO"))</f>
        <v>0</v>
      </c>
      <c r="LI80" s="140">
        <f>(COUNTIFS('Estruturante Móvel'!$M:$M,$B78,'Estruturante Móvel'!$C:$C,"&lt;&gt;PREVISTO",'Estruturante Móvel'!$G:$G,LH$4,'Estruturante Móvel'!$L:$L,'CRONOGRAMA_CONST+MIGRACAO'!KX$8))</f>
        <v>0</v>
      </c>
      <c r="LJ80" s="139">
        <f>(COUNTIFS('Estruturante Móvel'!$M:$M,$B80,'Estruturante Móvel'!$AM:$AM,LJ$4))-(COUNTIFS('Estruturante Móvel'!$M:$M,$B80,'Estruturante Móvel'!$AM:$AM,LJ$4,'Estruturante Móvel'!$AQ:$AQ,"REPARO FO"))</f>
        <v>0</v>
      </c>
      <c r="LK80" s="140">
        <f>(COUNTIFS('Estruturante Móvel'!$M:$M,$B78,'Estruturante Móvel'!$C:$C,"&lt;&gt;PREVISTO",'Estruturante Móvel'!$G:$G,LJ$4,'Estruturante Móvel'!$L:$L,'CRONOGRAMA_CONST+MIGRACAO'!KZ$8))</f>
        <v>0</v>
      </c>
      <c r="LL80" s="139">
        <f>(COUNTIFS('Estruturante Móvel'!$M:$M,$B80,'Estruturante Móvel'!$AM:$AM,LL$4))-(COUNTIFS('Estruturante Móvel'!$M:$M,$B80,'Estruturante Móvel'!$AM:$AM,LL$4,'Estruturante Móvel'!$AQ:$AQ,"REPARO FO"))</f>
        <v>0</v>
      </c>
      <c r="LM80" s="140">
        <f>(COUNTIFS('Estruturante Móvel'!$M:$M,$B78,'Estruturante Móvel'!$C:$C,"&lt;&gt;PREVISTO",'Estruturante Móvel'!$G:$G,LL$4,'Estruturante Móvel'!$L:$L,'CRONOGRAMA_CONST+MIGRACAO'!LB$8))</f>
        <v>0</v>
      </c>
      <c r="LN80" s="139">
        <f>(COUNTIFS('Estruturante Móvel'!$M:$M,$B80,'Estruturante Móvel'!$AM:$AM,LN$4))-(COUNTIFS('Estruturante Móvel'!$M:$M,$B80,'Estruturante Móvel'!$AM:$AM,LN$4,'Estruturante Móvel'!$AQ:$AQ,"REPARO FO"))</f>
        <v>0</v>
      </c>
      <c r="LO80" s="140">
        <f>(COUNTIFS('Estruturante Móvel'!$M:$M,$B78,'Estruturante Móvel'!$C:$C,"&lt;&gt;PREVISTO",'Estruturante Móvel'!$G:$G,LN$4,'Estruturante Móvel'!$L:$L,'CRONOGRAMA_CONST+MIGRACAO'!LD$8))</f>
        <v>0</v>
      </c>
      <c r="LP80" s="139">
        <f>(COUNTIFS('Estruturante Móvel'!$M:$M,$B80,'Estruturante Móvel'!$AM:$AM,LP$4))-(COUNTIFS('Estruturante Móvel'!$M:$M,$B80,'Estruturante Móvel'!$AM:$AM,LP$4,'Estruturante Móvel'!$AQ:$AQ,"REPARO FO"))</f>
        <v>0</v>
      </c>
      <c r="LQ80" s="140">
        <f>(COUNTIFS('Estruturante Móvel'!$M:$M,$B78,'Estruturante Móvel'!$C:$C,"&lt;&gt;PREVISTO",'Estruturante Móvel'!$G:$G,LP$4,'Estruturante Móvel'!$L:$L,'CRONOGRAMA_CONST+MIGRACAO'!LF$8))</f>
        <v>0</v>
      </c>
      <c r="LR80" s="139">
        <f>(COUNTIFS('Estruturante Móvel'!$M:$M,$B80,'Estruturante Móvel'!$AM:$AM,LR$4))-(COUNTIFS('Estruturante Móvel'!$M:$M,$B80,'Estruturante Móvel'!$AM:$AM,LR$4,'Estruturante Móvel'!$AQ:$AQ,"REPARO FO"))</f>
        <v>0</v>
      </c>
      <c r="LS80" s="140">
        <f>(COUNTIFS('Estruturante Móvel'!$M:$M,$B78,'Estruturante Móvel'!$C:$C,"&lt;&gt;PREVISTO",'Estruturante Móvel'!$G:$G,LR$4,'Estruturante Móvel'!$L:$L,'CRONOGRAMA_CONST+MIGRACAO'!LH$8))</f>
        <v>0</v>
      </c>
      <c r="LT80" s="139">
        <f>(COUNTIFS('Estruturante Móvel'!$M:$M,$B80,'Estruturante Móvel'!$AM:$AM,LT$4))-(COUNTIFS('Estruturante Móvel'!$M:$M,$B80,'Estruturante Móvel'!$AM:$AM,LT$4,'Estruturante Móvel'!$AQ:$AQ,"REPARO FO"))</f>
        <v>0</v>
      </c>
      <c r="LU80" s="140">
        <f>(COUNTIFS('Estruturante Móvel'!$M:$M,$B78,'Estruturante Móvel'!$C:$C,"&lt;&gt;PREVISTO",'Estruturante Móvel'!$G:$G,LT$4,'Estruturante Móvel'!$L:$L,'CRONOGRAMA_CONST+MIGRACAO'!LJ$8))</f>
        <v>0</v>
      </c>
      <c r="LV80" s="139">
        <f>(COUNTIFS('Estruturante Móvel'!$M:$M,$B80,'Estruturante Móvel'!$AM:$AM,LV$4))-(COUNTIFS('Estruturante Móvel'!$M:$M,$B80,'Estruturante Móvel'!$AM:$AM,LV$4,'Estruturante Móvel'!$AQ:$AQ,"REPARO FO"))</f>
        <v>0</v>
      </c>
      <c r="LW80" s="140">
        <f>(COUNTIFS('Estruturante Móvel'!$M:$M,$B78,'Estruturante Móvel'!$C:$C,"&lt;&gt;PREVISTO",'Estruturante Móvel'!$G:$G,LV$4,'Estruturante Móvel'!$L:$L,'CRONOGRAMA_CONST+MIGRACAO'!LL$8))</f>
        <v>0</v>
      </c>
      <c r="LX80" s="139">
        <f>(COUNTIFS('Estruturante Móvel'!$M:$M,$B80,'Estruturante Móvel'!$AM:$AM,LX$4))-(COUNTIFS('Estruturante Móvel'!$M:$M,$B80,'Estruturante Móvel'!$AM:$AM,LX$4,'Estruturante Móvel'!$AQ:$AQ,"REPARO FO"))</f>
        <v>0</v>
      </c>
      <c r="LY80" s="140">
        <f>(COUNTIFS('Estruturante Móvel'!$M:$M,$B78,'Estruturante Móvel'!$C:$C,"&lt;&gt;PREVISTO",'Estruturante Móvel'!$G:$G,LX$4,'Estruturante Móvel'!$L:$L,'CRONOGRAMA_CONST+MIGRACAO'!LN$8))</f>
        <v>0</v>
      </c>
      <c r="LZ80" s="139">
        <f>(COUNTIFS('Estruturante Móvel'!$M:$M,$B80,'Estruturante Móvel'!$AM:$AM,LZ$4))-(COUNTIFS('Estruturante Móvel'!$M:$M,$B80,'Estruturante Móvel'!$AM:$AM,LZ$4,'Estruturante Móvel'!$AQ:$AQ,"REPARO FO"))</f>
        <v>0</v>
      </c>
      <c r="MA80" s="140">
        <f>(COUNTIFS('Estruturante Móvel'!$M:$M,$B78,'Estruturante Móvel'!$C:$C,"&lt;&gt;PREVISTO",'Estruturante Móvel'!$G:$G,LZ$4,'Estruturante Móvel'!$L:$L,'CRONOGRAMA_CONST+MIGRACAO'!LP$8))</f>
        <v>0</v>
      </c>
      <c r="MB80" s="139">
        <f>(COUNTIFS('Estruturante Móvel'!$M:$M,$B80,'Estruturante Móvel'!$AM:$AM,MB$4))-(COUNTIFS('Estruturante Móvel'!$M:$M,$B80,'Estruturante Móvel'!$AM:$AM,MB$4,'Estruturante Móvel'!$AQ:$AQ,"REPARO FO"))</f>
        <v>0</v>
      </c>
      <c r="MC80" s="140">
        <f>(COUNTIFS('Estruturante Móvel'!$M:$M,$B78,'Estruturante Móvel'!$C:$C,"&lt;&gt;PREVISTO",'Estruturante Móvel'!$G:$G,MB$4,'Estruturante Móvel'!$L:$L,'CRONOGRAMA_CONST+MIGRACAO'!LR$8))</f>
        <v>0</v>
      </c>
      <c r="MD80" s="139">
        <f>(COUNTIFS('Estruturante Móvel'!$M:$M,$B80,'Estruturante Móvel'!$AM:$AM,MD$4))-(COUNTIFS('Estruturante Móvel'!$M:$M,$B80,'Estruturante Móvel'!$AM:$AM,MD$4,'Estruturante Móvel'!$AQ:$AQ,"REPARO FO"))</f>
        <v>0</v>
      </c>
      <c r="ME80" s="140">
        <f>(COUNTIFS('Estruturante Móvel'!$M:$M,$B78,'Estruturante Móvel'!$C:$C,"&lt;&gt;PREVISTO",'Estruturante Móvel'!$G:$G,MD$4,'Estruturante Móvel'!$L:$L,'CRONOGRAMA_CONST+MIGRACAO'!LT$8))</f>
        <v>0</v>
      </c>
      <c r="MF80" s="139">
        <f>(COUNTIFS('Estruturante Móvel'!$M:$M,$B80,'Estruturante Móvel'!$AM:$AM,MF$4))-(COUNTIFS('Estruturante Móvel'!$M:$M,$B80,'Estruturante Móvel'!$AM:$AM,MF$4,'Estruturante Móvel'!$AQ:$AQ,"REPARO FO"))</f>
        <v>0</v>
      </c>
      <c r="MG80" s="140">
        <f>(COUNTIFS('Estruturante Móvel'!$M:$M,$B78,'Estruturante Móvel'!$C:$C,"&lt;&gt;PREVISTO",'Estruturante Móvel'!$G:$G,MF$4,'Estruturante Móvel'!$L:$L,'CRONOGRAMA_CONST+MIGRACAO'!LV$8))</f>
        <v>0</v>
      </c>
      <c r="MH80" s="139">
        <f>(COUNTIFS('Estruturante Móvel'!$M:$M,$B80,'Estruturante Móvel'!$AM:$AM,MH$4))-(COUNTIFS('Estruturante Móvel'!$M:$M,$B80,'Estruturante Móvel'!$AM:$AM,MH$4,'Estruturante Móvel'!$AQ:$AQ,"REPARO FO"))</f>
        <v>0</v>
      </c>
      <c r="MI80" s="140">
        <f>(COUNTIFS('Estruturante Móvel'!$M:$M,$B78,'Estruturante Móvel'!$C:$C,"&lt;&gt;PREVISTO",'Estruturante Móvel'!$G:$G,MH$4,'Estruturante Móvel'!$L:$L,'CRONOGRAMA_CONST+MIGRACAO'!LX$8))</f>
        <v>0</v>
      </c>
      <c r="MJ80" s="139">
        <f>(COUNTIFS('Estruturante Móvel'!$M:$M,$B80,'Estruturante Móvel'!$AM:$AM,MJ$4))-(COUNTIFS('Estruturante Móvel'!$M:$M,$B80,'Estruturante Móvel'!$AM:$AM,MJ$4,'Estruturante Móvel'!$AQ:$AQ,"REPARO FO"))</f>
        <v>0</v>
      </c>
      <c r="MK80" s="140">
        <f>(COUNTIFS('Estruturante Móvel'!$M:$M,$B78,'Estruturante Móvel'!$C:$C,"&lt;&gt;PREVISTO",'Estruturante Móvel'!$G:$G,MJ$4,'Estruturante Móvel'!$L:$L,'CRONOGRAMA_CONST+MIGRACAO'!LZ$8))</f>
        <v>0</v>
      </c>
      <c r="ML80" s="139">
        <f>(COUNTIFS('Estruturante Móvel'!$M:$M,$B80,'Estruturante Móvel'!$AM:$AM,ML$4))-(COUNTIFS('Estruturante Móvel'!$M:$M,$B80,'Estruturante Móvel'!$AM:$AM,ML$4,'Estruturante Móvel'!$AQ:$AQ,"REPARO FO"))</f>
        <v>0</v>
      </c>
      <c r="MM80" s="140">
        <f>(COUNTIFS('Estruturante Móvel'!$M:$M,$B78,'Estruturante Móvel'!$C:$C,"&lt;&gt;PREVISTO",'Estruturante Móvel'!$G:$G,ML$4,'Estruturante Móvel'!$L:$L,'CRONOGRAMA_CONST+MIGRACAO'!MB$8))</f>
        <v>0</v>
      </c>
      <c r="MN80" s="139">
        <f>(COUNTIFS('Estruturante Móvel'!$M:$M,$B80,'Estruturante Móvel'!$AM:$AM,MN$4))-(COUNTIFS('Estruturante Móvel'!$M:$M,$B80,'Estruturante Móvel'!$AM:$AM,MN$4,'Estruturante Móvel'!$AQ:$AQ,"REPARO FO"))</f>
        <v>0</v>
      </c>
      <c r="MO80" s="140">
        <f>(COUNTIFS('Estruturante Móvel'!$M:$M,$B78,'Estruturante Móvel'!$C:$C,"&lt;&gt;PREVISTO",'Estruturante Móvel'!$G:$G,MN$4,'Estruturante Móvel'!$L:$L,'CRONOGRAMA_CONST+MIGRACAO'!MD$8))</f>
        <v>0</v>
      </c>
      <c r="MP80" s="139">
        <f>(COUNTIFS('Estruturante Móvel'!$M:$M,$B80,'Estruturante Móvel'!$AM:$AM,MP$4))-(COUNTIFS('Estruturante Móvel'!$M:$M,$B80,'Estruturante Móvel'!$AM:$AM,MP$4,'Estruturante Móvel'!$AQ:$AQ,"REPARO FO"))</f>
        <v>0</v>
      </c>
      <c r="MQ80" s="140">
        <f>(COUNTIFS('Estruturante Móvel'!$M:$M,$B78,'Estruturante Móvel'!$C:$C,"&lt;&gt;PREVISTO",'Estruturante Móvel'!$G:$G,MP$4,'Estruturante Móvel'!$L:$L,'CRONOGRAMA_CONST+MIGRACAO'!MF$8))</f>
        <v>0</v>
      </c>
      <c r="MR80" s="139">
        <f>(COUNTIFS('Estruturante Móvel'!$M:$M,$B80,'Estruturante Móvel'!$AM:$AM,MR$4))-(COUNTIFS('Estruturante Móvel'!$M:$M,$B80,'Estruturante Móvel'!$AM:$AM,MR$4,'Estruturante Móvel'!$AQ:$AQ,"REPARO FO"))</f>
        <v>0</v>
      </c>
      <c r="MS80" s="140">
        <f>(COUNTIFS('Estruturante Móvel'!$M:$M,$B78,'Estruturante Móvel'!$C:$C,"&lt;&gt;PREVISTO",'Estruturante Móvel'!$G:$G,MR$4,'Estruturante Móvel'!$L:$L,'CRONOGRAMA_CONST+MIGRACAO'!MH$8))</f>
        <v>0</v>
      </c>
      <c r="MT80" s="139">
        <f>(COUNTIFS('Estruturante Móvel'!$M:$M,$B80,'Estruturante Móvel'!$AM:$AM,MT$4))-(COUNTIFS('Estruturante Móvel'!$M:$M,$B80,'Estruturante Móvel'!$AM:$AM,MT$4,'Estruturante Móvel'!$AQ:$AQ,"REPARO FO"))</f>
        <v>0</v>
      </c>
      <c r="MU80" s="140">
        <f>(COUNTIFS('Estruturante Móvel'!$M:$M,$B78,'Estruturante Móvel'!$C:$C,"&lt;&gt;PREVISTO",'Estruturante Móvel'!$G:$G,MT$4,'Estruturante Móvel'!$L:$L,'CRONOGRAMA_CONST+MIGRACAO'!MJ$8))</f>
        <v>0</v>
      </c>
      <c r="MV80" s="139">
        <f>(COUNTIFS('Estruturante Móvel'!$M:$M,$B80,'Estruturante Móvel'!$AM:$AM,MV$4))-(COUNTIFS('Estruturante Móvel'!$M:$M,$B80,'Estruturante Móvel'!$AM:$AM,MV$4,'Estruturante Móvel'!$AQ:$AQ,"REPARO FO"))</f>
        <v>0</v>
      </c>
      <c r="MW80" s="140">
        <f>(COUNTIFS('Estruturante Móvel'!$M:$M,$B78,'Estruturante Móvel'!$C:$C,"&lt;&gt;PREVISTO",'Estruturante Móvel'!$G:$G,MV$4,'Estruturante Móvel'!$L:$L,'CRONOGRAMA_CONST+MIGRACAO'!ML$8))</f>
        <v>0</v>
      </c>
      <c r="MX80" s="139">
        <f>(COUNTIFS('Estruturante Móvel'!$M:$M,$B80,'Estruturante Móvel'!$AM:$AM,MX$4))-(COUNTIFS('Estruturante Móvel'!$M:$M,$B80,'Estruturante Móvel'!$AM:$AM,MX$4,'Estruturante Móvel'!$AQ:$AQ,"REPARO FO"))</f>
        <v>0</v>
      </c>
      <c r="MY80" s="140">
        <f>(COUNTIFS('Estruturante Móvel'!$M:$M,$B78,'Estruturante Móvel'!$C:$C,"&lt;&gt;PREVISTO",'Estruturante Móvel'!$G:$G,MX$4,'Estruturante Móvel'!$L:$L,'CRONOGRAMA_CONST+MIGRACAO'!MN$8))</f>
        <v>0</v>
      </c>
      <c r="MZ80" s="139">
        <f>(COUNTIFS('Estruturante Móvel'!$M:$M,$B80,'Estruturante Móvel'!$AM:$AM,MZ$4))-(COUNTIFS('Estruturante Móvel'!$M:$M,$B80,'Estruturante Móvel'!$AM:$AM,MZ$4,'Estruturante Móvel'!$AQ:$AQ,"REPARO FO"))</f>
        <v>0</v>
      </c>
      <c r="NA80" s="140">
        <f>(COUNTIFS('Estruturante Móvel'!$M:$M,$B78,'Estruturante Móvel'!$C:$C,"&lt;&gt;PREVISTO",'Estruturante Móvel'!$G:$G,MZ$4,'Estruturante Móvel'!$L:$L,'CRONOGRAMA_CONST+MIGRACAO'!MP$8))</f>
        <v>0</v>
      </c>
      <c r="NB80" s="139">
        <f>(COUNTIFS('Estruturante Móvel'!$M:$M,$B80,'Estruturante Móvel'!$AM:$AM,NB$4))-(COUNTIFS('Estruturante Móvel'!$M:$M,$B80,'Estruturante Móvel'!$AM:$AM,NB$4,'Estruturante Móvel'!$AQ:$AQ,"REPARO FO"))</f>
        <v>0</v>
      </c>
      <c r="NC80" s="140">
        <f>(COUNTIFS('Estruturante Móvel'!$M:$M,$B78,'Estruturante Móvel'!$C:$C,"&lt;&gt;PREVISTO",'Estruturante Móvel'!$G:$G,NB$4,'Estruturante Móvel'!$L:$L,'CRONOGRAMA_CONST+MIGRACAO'!MR$8))</f>
        <v>0</v>
      </c>
      <c r="ND80" s="139">
        <f>(COUNTIFS('Estruturante Móvel'!$M:$M,$B80,'Estruturante Móvel'!$AM:$AM,ND$4))-(COUNTIFS('Estruturante Móvel'!$M:$M,$B80,'Estruturante Móvel'!$AM:$AM,ND$4,'Estruturante Móvel'!$AQ:$AQ,"REPARO FO"))</f>
        <v>0</v>
      </c>
      <c r="NE80" s="140">
        <f>(COUNTIFS('Estruturante Móvel'!$M:$M,$B78,'Estruturante Móvel'!$C:$C,"&lt;&gt;PREVISTO",'Estruturante Móvel'!$G:$G,ND$4,'Estruturante Móvel'!$L:$L,'CRONOGRAMA_CONST+MIGRACAO'!MT$8))</f>
        <v>0</v>
      </c>
      <c r="NF80" s="139">
        <f>(COUNTIFS('Estruturante Móvel'!$M:$M,$B80,'Estruturante Móvel'!$AM:$AM,NF$4))-(COUNTIFS('Estruturante Móvel'!$M:$M,$B80,'Estruturante Móvel'!$AM:$AM,NF$4,'Estruturante Móvel'!$AQ:$AQ,"REPARO FO"))</f>
        <v>0</v>
      </c>
      <c r="NG80" s="140">
        <f>(COUNTIFS('Estruturante Móvel'!$M:$M,$B78,'Estruturante Móvel'!$C:$C,"&lt;&gt;PREVISTO",'Estruturante Móvel'!$G:$G,NF$4,'Estruturante Móvel'!$L:$L,'CRONOGRAMA_CONST+MIGRACAO'!MV$8))</f>
        <v>0</v>
      </c>
      <c r="NH80" s="139">
        <f>(COUNTIFS('Estruturante Móvel'!$M:$M,$B80,'Estruturante Móvel'!$AM:$AM,NH$4))-(COUNTIFS('Estruturante Móvel'!$M:$M,$B80,'Estruturante Móvel'!$AM:$AM,NH$4,'Estruturante Móvel'!$AQ:$AQ,"REPARO FO"))</f>
        <v>0</v>
      </c>
      <c r="NI80" s="140">
        <f>(COUNTIFS('Estruturante Móvel'!$M:$M,$B78,'Estruturante Móvel'!$C:$C,"&lt;&gt;PREVISTO",'Estruturante Móvel'!$G:$G,NH$4,'Estruturante Móvel'!$L:$L,'CRONOGRAMA_CONST+MIGRACAO'!MX$8))</f>
        <v>0</v>
      </c>
    </row>
    <row r="81" spans="1:373" hidden="1" outlineLevel="1">
      <c r="B81" s="205" t="s">
        <v>446</v>
      </c>
      <c r="C81" s="161" t="s">
        <v>186</v>
      </c>
      <c r="D81" s="161">
        <f>COUNTIFS('Estruturante Móvel'!$M:$M,B78,'Estruturante Móvel'!$L:$L,'CRONOGRAMA_CONST+MIGRACAO'!B81)</f>
        <v>20</v>
      </c>
      <c r="E81" s="161">
        <f>(COUNTIFS('Estruturante Móvel'!$M:$M,B78,'Estruturante Móvel'!$C:$C,"&lt;&gt;PREVISTO",'Estruturante Móvel'!$L:$L,'CRONOGRAMA_CONST+MIGRACAO'!B81))</f>
        <v>20</v>
      </c>
      <c r="F81" s="162">
        <f>(COUNTIFS('Estruturante Móvel'!$M:$M,B78,'Estruturante Móvel'!$C:$C,"PREVISTO",'Estruturante Móvel'!$L:$L,'CRONOGRAMA_CONST+MIGRACAO'!B81))</f>
        <v>0</v>
      </c>
      <c r="G81" s="162"/>
      <c r="H81" s="165" t="str">
        <f t="shared" si="384"/>
        <v>Concluído</v>
      </c>
      <c r="I81" s="166">
        <v>45566</v>
      </c>
      <c r="J81" s="160">
        <f t="shared" si="385"/>
        <v>1</v>
      </c>
      <c r="K81" s="157">
        <f t="shared" si="386"/>
        <v>20</v>
      </c>
      <c r="L81" s="139">
        <f>(COUNTIFS('Estruturante Móvel'!$M:$M,$B78,'Estruturante Móvel'!$AM:$AM,L$4,'Estruturante Móvel'!$L:$L,'CRONOGRAMA_CONST+MIGRACAO'!$B81))</f>
        <v>0</v>
      </c>
      <c r="M81" s="140">
        <f>(COUNTIFS('Estruturante Móvel'!$M:$M,$B78,'Estruturante Móvel'!$C:$C,"&lt;&gt;PREVISTO",'Estruturante Móvel'!$G:$G,L$4,'Estruturante Móvel'!$L:$L,'CRONOGRAMA_CONST+MIGRACAO'!B$9))</f>
        <v>0</v>
      </c>
      <c r="N81" s="139">
        <f>(COUNTIFS('Estruturante Móvel'!$M:$M,$B78,'Estruturante Móvel'!$AM:$AM,N$4,'Estruturante Móvel'!$L:$L,'CRONOGRAMA_CONST+MIGRACAO'!$B81))</f>
        <v>0</v>
      </c>
      <c r="O81" s="140">
        <f>(COUNTIFS('Estruturante Móvel'!$M:$M,$B78,'Estruturante Móvel'!$C:$C,"&lt;&gt;PREVISTO",'Estruturante Móvel'!$G:$G,N$4,'Estruturante Móvel'!$L:$L,'CRONOGRAMA_CONST+MIGRACAO'!D$9))</f>
        <v>0</v>
      </c>
      <c r="P81" s="139">
        <f>(COUNTIFS('Estruturante Móvel'!$M:$M,$B78,'Estruturante Móvel'!$AM:$AM,P$4,'Estruturante Móvel'!$L:$L,'CRONOGRAMA_CONST+MIGRACAO'!$B81))</f>
        <v>0</v>
      </c>
      <c r="Q81" s="140">
        <f>(COUNTIFS('Estruturante Móvel'!$M:$M,$B78,'Estruturante Móvel'!$C:$C,"&lt;&gt;PREVISTO",'Estruturante Móvel'!$G:$G,P$4,'Estruturante Móvel'!$L:$L,'CRONOGRAMA_CONST+MIGRACAO'!F$9))</f>
        <v>0</v>
      </c>
      <c r="R81" s="139">
        <f>(COUNTIFS('Estruturante Móvel'!$M:$M,$B78,'Estruturante Móvel'!$AM:$AM,R$4,'Estruturante Móvel'!$L:$L,'CRONOGRAMA_CONST+MIGRACAO'!$B81))</f>
        <v>0</v>
      </c>
      <c r="S81" s="140">
        <f>(COUNTIFS('Estruturante Móvel'!$M:$M,$B78,'Estruturante Móvel'!$C:$C,"&lt;&gt;PREVISTO",'Estruturante Móvel'!$G:$G,R$4,'Estruturante Móvel'!$L:$L,'CRONOGRAMA_CONST+MIGRACAO'!H$9))</f>
        <v>0</v>
      </c>
      <c r="T81" s="139">
        <f>(COUNTIFS('Estruturante Móvel'!$M:$M,$B78,'Estruturante Móvel'!$AM:$AM,T$4,'Estruturante Móvel'!$L:$L,'CRONOGRAMA_CONST+MIGRACAO'!$B81))</f>
        <v>0</v>
      </c>
      <c r="U81" s="140">
        <f>(COUNTIFS('Estruturante Móvel'!$M:$M,$B78,'Estruturante Móvel'!$C:$C,"&lt;&gt;PREVISTO",'Estruturante Móvel'!$G:$G,T$4,'Estruturante Móvel'!$L:$L,'CRONOGRAMA_CONST+MIGRACAO'!J$9))</f>
        <v>0</v>
      </c>
      <c r="V81" s="139">
        <f>(COUNTIFS('Estruturante Móvel'!$M:$M,$B78,'Estruturante Móvel'!$AM:$AM,V$4,'Estruturante Móvel'!$L:$L,'CRONOGRAMA_CONST+MIGRACAO'!$B81))</f>
        <v>0</v>
      </c>
      <c r="W81" s="140">
        <f>(COUNTIFS('Estruturante Móvel'!$M:$M,$B78,'Estruturante Móvel'!$C:$C,"&lt;&gt;PREVISTO",'Estruturante Móvel'!$G:$G,V$4,'Estruturante Móvel'!$L:$L,'CRONOGRAMA_CONST+MIGRACAO'!L$9))</f>
        <v>0</v>
      </c>
      <c r="X81" s="139">
        <f>(COUNTIFS('Estruturante Móvel'!$M:$M,$B78,'Estruturante Móvel'!$AM:$AM,X$4,'Estruturante Móvel'!$L:$L,'CRONOGRAMA_CONST+MIGRACAO'!$B81))</f>
        <v>0</v>
      </c>
      <c r="Y81" s="140">
        <f>(COUNTIFS('Estruturante Móvel'!$M:$M,$B78,'Estruturante Móvel'!$C:$C,"&lt;&gt;PREVISTO",'Estruturante Móvel'!$G:$G,X$4,'Estruturante Móvel'!$L:$L,'CRONOGRAMA_CONST+MIGRACAO'!N$9))</f>
        <v>0</v>
      </c>
      <c r="Z81" s="139">
        <f>(COUNTIFS('Estruturante Móvel'!$M:$M,$B78,'Estruturante Móvel'!$AM:$AM,Z$4,'Estruturante Móvel'!$L:$L,'CRONOGRAMA_CONST+MIGRACAO'!$B81))</f>
        <v>0</v>
      </c>
      <c r="AA81" s="140">
        <f>(COUNTIFS('Estruturante Móvel'!$M:$M,$B78,'Estruturante Móvel'!$C:$C,"&lt;&gt;PREVISTO",'Estruturante Móvel'!$G:$G,Z$4,'Estruturante Móvel'!$L:$L,'CRONOGRAMA_CONST+MIGRACAO'!P$9))</f>
        <v>0</v>
      </c>
      <c r="AB81" s="139">
        <f>(COUNTIFS('Estruturante Móvel'!$M:$M,$B78,'Estruturante Móvel'!$AM:$AM,AB$4,'Estruturante Móvel'!$L:$L,'CRONOGRAMA_CONST+MIGRACAO'!$B81))</f>
        <v>0</v>
      </c>
      <c r="AC81" s="140">
        <f>(COUNTIFS('Estruturante Móvel'!$M:$M,$B78,'Estruturante Móvel'!$C:$C,"&lt;&gt;PREVISTO",'Estruturante Móvel'!$G:$G,AB$4,'Estruturante Móvel'!$L:$L,'CRONOGRAMA_CONST+MIGRACAO'!R$9))</f>
        <v>0</v>
      </c>
      <c r="AD81" s="139">
        <f>(COUNTIFS('Estruturante Móvel'!$M:$M,$B78,'Estruturante Móvel'!$AM:$AM,AD$4,'Estruturante Móvel'!$L:$L,'CRONOGRAMA_CONST+MIGRACAO'!$B81))</f>
        <v>0</v>
      </c>
      <c r="AE81" s="140">
        <f>(COUNTIFS('Estruturante Móvel'!$M:$M,$B78,'Estruturante Móvel'!$C:$C,"&lt;&gt;PREVISTO",'Estruturante Móvel'!$G:$G,AD$4,'Estruturante Móvel'!$L:$L,'CRONOGRAMA_CONST+MIGRACAO'!T$9))</f>
        <v>0</v>
      </c>
      <c r="AF81" s="139">
        <f>(COUNTIFS('Estruturante Móvel'!$M:$M,$B78,'Estruturante Móvel'!$AM:$AM,AF$4,'Estruturante Móvel'!$L:$L,'CRONOGRAMA_CONST+MIGRACAO'!$B81))</f>
        <v>0</v>
      </c>
      <c r="AG81" s="140">
        <f>(COUNTIFS('Estruturante Móvel'!$M:$M,$B78,'Estruturante Móvel'!$C:$C,"&lt;&gt;PREVISTO",'Estruturante Móvel'!$G:$G,AF$4,'Estruturante Móvel'!$L:$L,'CRONOGRAMA_CONST+MIGRACAO'!V$9))</f>
        <v>0</v>
      </c>
      <c r="AH81" s="139">
        <f>(COUNTIFS('Estruturante Móvel'!$M:$M,$B78,'Estruturante Móvel'!$AM:$AM,AH$4,'Estruturante Móvel'!$L:$L,'CRONOGRAMA_CONST+MIGRACAO'!$B81))</f>
        <v>0</v>
      </c>
      <c r="AI81" s="140">
        <f>(COUNTIFS('Estruturante Móvel'!$M:$M,$B78,'Estruturante Móvel'!$C:$C,"&lt;&gt;PREVISTO",'Estruturante Móvel'!$G:$G,AH$4,'Estruturante Móvel'!$L:$L,'CRONOGRAMA_CONST+MIGRACAO'!X$9))</f>
        <v>0</v>
      </c>
      <c r="AJ81" s="139">
        <f>(COUNTIFS('Estruturante Móvel'!$M:$M,$B78,'Estruturante Móvel'!$AM:$AM,AJ$4,'Estruturante Móvel'!$L:$L,'CRONOGRAMA_CONST+MIGRACAO'!$B81))</f>
        <v>0</v>
      </c>
      <c r="AK81" s="140">
        <f>(COUNTIFS('Estruturante Móvel'!$M:$M,$B78,'Estruturante Móvel'!$C:$C,"&lt;&gt;PREVISTO",'Estruturante Móvel'!$G:$G,AJ$4,'Estruturante Móvel'!$L:$L,'CRONOGRAMA_CONST+MIGRACAO'!Z$9))</f>
        <v>0</v>
      </c>
      <c r="AL81" s="139">
        <f>(COUNTIFS('Estruturante Móvel'!$M:$M,$B78,'Estruturante Móvel'!$AM:$AM,AL$4,'Estruturante Móvel'!$L:$L,'CRONOGRAMA_CONST+MIGRACAO'!$B81))</f>
        <v>0</v>
      </c>
      <c r="AM81" s="140">
        <f>(COUNTIFS('Estruturante Móvel'!$M:$M,$B78,'Estruturante Móvel'!$C:$C,"&lt;&gt;PREVISTO",'Estruturante Móvel'!$G:$G,AL$4,'Estruturante Móvel'!$L:$L,'CRONOGRAMA_CONST+MIGRACAO'!AB$9))</f>
        <v>0</v>
      </c>
      <c r="AN81" s="139">
        <f>(COUNTIFS('Estruturante Móvel'!$M:$M,$B78,'Estruturante Móvel'!$AM:$AM,AN$4,'Estruturante Móvel'!$L:$L,'CRONOGRAMA_CONST+MIGRACAO'!$B81))</f>
        <v>0</v>
      </c>
      <c r="AO81" s="140">
        <f>(COUNTIFS('Estruturante Móvel'!$M:$M,$B78,'Estruturante Móvel'!$C:$C,"&lt;&gt;PREVISTO",'Estruturante Móvel'!$G:$G,AN$4,'Estruturante Móvel'!$L:$L,'CRONOGRAMA_CONST+MIGRACAO'!AD$9))</f>
        <v>0</v>
      </c>
      <c r="AP81" s="139">
        <f>(COUNTIFS('Estruturante Móvel'!$M:$M,$B78,'Estruturante Móvel'!$AM:$AM,AP$4,'Estruturante Móvel'!$L:$L,'CRONOGRAMA_CONST+MIGRACAO'!$B81))</f>
        <v>0</v>
      </c>
      <c r="AQ81" s="140">
        <f>(COUNTIFS('Estruturante Móvel'!$M:$M,$B78,'Estruturante Móvel'!$C:$C,"&lt;&gt;PREVISTO",'Estruturante Móvel'!$G:$G,AP$4,'Estruturante Móvel'!$L:$L,'CRONOGRAMA_CONST+MIGRACAO'!AF$9))</f>
        <v>0</v>
      </c>
      <c r="AR81" s="139">
        <f>(COUNTIFS('Estruturante Móvel'!$M:$M,$B78,'Estruturante Móvel'!$AM:$AM,AR$4,'Estruturante Móvel'!$L:$L,'CRONOGRAMA_CONST+MIGRACAO'!$B81))</f>
        <v>0</v>
      </c>
      <c r="AS81" s="140">
        <f>(COUNTIFS('Estruturante Móvel'!$M:$M,$B78,'Estruturante Móvel'!$C:$C,"&lt;&gt;PREVISTO",'Estruturante Móvel'!$G:$G,AR$4,'Estruturante Móvel'!$L:$L,'CRONOGRAMA_CONST+MIGRACAO'!AH$9))</f>
        <v>0</v>
      </c>
      <c r="AT81" s="139">
        <f>(COUNTIFS('Estruturante Móvel'!$M:$M,$B78,'Estruturante Móvel'!$AM:$AM,AT$4,'Estruturante Móvel'!$L:$L,'CRONOGRAMA_CONST+MIGRACAO'!$B81))</f>
        <v>0</v>
      </c>
      <c r="AU81" s="140">
        <f>(COUNTIFS('Estruturante Móvel'!$M:$M,$B78,'Estruturante Móvel'!$C:$C,"&lt;&gt;PREVISTO",'Estruturante Móvel'!$G:$G,AT$4,'Estruturante Móvel'!$L:$L,'CRONOGRAMA_CONST+MIGRACAO'!AJ$9))</f>
        <v>0</v>
      </c>
      <c r="AV81" s="139">
        <f>(COUNTIFS('Estruturante Móvel'!$M:$M,$B78,'Estruturante Móvel'!$AM:$AM,AV$4,'Estruturante Móvel'!$L:$L,'CRONOGRAMA_CONST+MIGRACAO'!$B81))</f>
        <v>0</v>
      </c>
      <c r="AW81" s="140">
        <f>(COUNTIFS('Estruturante Móvel'!$M:$M,$B78,'Estruturante Móvel'!$C:$C,"&lt;&gt;PREVISTO",'Estruturante Móvel'!$G:$G,AV$4,'Estruturante Móvel'!$L:$L,'CRONOGRAMA_CONST+MIGRACAO'!AL$9))</f>
        <v>0</v>
      </c>
      <c r="AX81" s="139">
        <f>(COUNTIFS('Estruturante Móvel'!$M:$M,$B78,'Estruturante Móvel'!$AM:$AM,AX$4,'Estruturante Móvel'!$L:$L,'CRONOGRAMA_CONST+MIGRACAO'!$B81))</f>
        <v>0</v>
      </c>
      <c r="AY81" s="140">
        <f>(COUNTIFS('Estruturante Móvel'!$M:$M,$B78,'Estruturante Móvel'!$C:$C,"&lt;&gt;PREVISTO",'Estruturante Móvel'!$G:$G,AX$4,'Estruturante Móvel'!$L:$L,'CRONOGRAMA_CONST+MIGRACAO'!AN$9))</f>
        <v>0</v>
      </c>
      <c r="AZ81" s="139">
        <f>(COUNTIFS('Estruturante Móvel'!$M:$M,$B78,'Estruturante Móvel'!$AM:$AM,AZ$4,'Estruturante Móvel'!$L:$L,'CRONOGRAMA_CONST+MIGRACAO'!$B81))</f>
        <v>0</v>
      </c>
      <c r="BA81" s="140">
        <f>(COUNTIFS('Estruturante Móvel'!$M:$M,$B78,'Estruturante Móvel'!$C:$C,"&lt;&gt;PREVISTO",'Estruturante Móvel'!$G:$G,AZ$4,'Estruturante Móvel'!$L:$L,'CRONOGRAMA_CONST+MIGRACAO'!AP$9))</f>
        <v>0</v>
      </c>
      <c r="BB81" s="139">
        <f>(COUNTIFS('Estruturante Móvel'!$M:$M,$B78,'Estruturante Móvel'!$AM:$AM,BB$4,'Estruturante Móvel'!$L:$L,'CRONOGRAMA_CONST+MIGRACAO'!$B81))</f>
        <v>0</v>
      </c>
      <c r="BC81" s="140">
        <f>(COUNTIFS('Estruturante Móvel'!$M:$M,$B78,'Estruturante Móvel'!$C:$C,"&lt;&gt;PREVISTO",'Estruturante Móvel'!$G:$G,BB$4,'Estruturante Móvel'!$L:$L,'CRONOGRAMA_CONST+MIGRACAO'!AR$9))</f>
        <v>0</v>
      </c>
      <c r="BD81" s="139">
        <f>(COUNTIFS('Estruturante Móvel'!$M:$M,$B78,'Estruturante Móvel'!$AM:$AM,BD$4,'Estruturante Móvel'!$L:$L,'CRONOGRAMA_CONST+MIGRACAO'!$B81))</f>
        <v>0</v>
      </c>
      <c r="BE81" s="140">
        <f>(COUNTIFS('Estruturante Móvel'!$M:$M,$B78,'Estruturante Móvel'!$C:$C,"&lt;&gt;PREVISTO",'Estruturante Móvel'!$G:$G,BD$4,'Estruturante Móvel'!$L:$L,'CRONOGRAMA_CONST+MIGRACAO'!AT$9))</f>
        <v>0</v>
      </c>
      <c r="BF81" s="139">
        <f>(COUNTIFS('Estruturante Móvel'!$M:$M,$B78,'Estruturante Móvel'!$AM:$AM,BF$4,'Estruturante Móvel'!$L:$L,'CRONOGRAMA_CONST+MIGRACAO'!$B81))</f>
        <v>0</v>
      </c>
      <c r="BG81" s="140">
        <f>(COUNTIFS('Estruturante Móvel'!$M:$M,$B78,'Estruturante Móvel'!$C:$C,"&lt;&gt;PREVISTO",'Estruturante Móvel'!$G:$G,BF$4,'Estruturante Móvel'!$L:$L,'CRONOGRAMA_CONST+MIGRACAO'!AV$9))</f>
        <v>0</v>
      </c>
      <c r="BH81" s="139">
        <f>(COUNTIFS('Estruturante Móvel'!$M:$M,$B78,'Estruturante Móvel'!$AM:$AM,BH$4,'Estruturante Móvel'!$L:$L,'CRONOGRAMA_CONST+MIGRACAO'!$B81))</f>
        <v>0</v>
      </c>
      <c r="BI81" s="140">
        <f>(COUNTIFS('Estruturante Móvel'!$M:$M,$B78,'Estruturante Móvel'!$C:$C,"&lt;&gt;PREVISTO",'Estruturante Móvel'!$G:$G,BH$4,'Estruturante Móvel'!$L:$L,'CRONOGRAMA_CONST+MIGRACAO'!AX$9))</f>
        <v>0</v>
      </c>
      <c r="BJ81" s="139">
        <f>(COUNTIFS('Estruturante Móvel'!$M:$M,$B78,'Estruturante Móvel'!$AM:$AM,BJ$4,'Estruturante Móvel'!$L:$L,'CRONOGRAMA_CONST+MIGRACAO'!$B81))</f>
        <v>0</v>
      </c>
      <c r="BK81" s="140">
        <f>(COUNTIFS('Estruturante Móvel'!$M:$M,$B78,'Estruturante Móvel'!$C:$C,"&lt;&gt;PREVISTO",'Estruturante Móvel'!$G:$G,BJ$4,'Estruturante Móvel'!$L:$L,'CRONOGRAMA_CONST+MIGRACAO'!AZ$9))</f>
        <v>0</v>
      </c>
      <c r="BL81" s="139">
        <f>(COUNTIFS('Estruturante Móvel'!$M:$M,$B78,'Estruturante Móvel'!$AM:$AM,BL$4,'Estruturante Móvel'!$L:$L,'CRONOGRAMA_CONST+MIGRACAO'!$B81))</f>
        <v>0</v>
      </c>
      <c r="BM81" s="140">
        <f>(COUNTIFS('Estruturante Móvel'!$M:$M,$B78,'Estruturante Móvel'!$C:$C,"&lt;&gt;PREVISTO",'Estruturante Móvel'!$G:$G,BL$4,'Estruturante Móvel'!$L:$L,'CRONOGRAMA_CONST+MIGRACAO'!BB$9))</f>
        <v>0</v>
      </c>
      <c r="BN81" s="139">
        <f>(COUNTIFS('Estruturante Móvel'!$M:$M,$B78,'Estruturante Móvel'!$AM:$AM,BN$4,'Estruturante Móvel'!$L:$L,'CRONOGRAMA_CONST+MIGRACAO'!$B81))</f>
        <v>0</v>
      </c>
      <c r="BO81" s="140">
        <f>(COUNTIFS('Estruturante Móvel'!$M:$M,$B78,'Estruturante Móvel'!$C:$C,"&lt;&gt;PREVISTO",'Estruturante Móvel'!$G:$G,BN$4,'Estruturante Móvel'!$L:$L,'CRONOGRAMA_CONST+MIGRACAO'!BD$9))</f>
        <v>0</v>
      </c>
      <c r="BP81" s="139">
        <f>(COUNTIFS('Estruturante Móvel'!$M:$M,$B78,'Estruturante Móvel'!$AM:$AM,BP$4,'Estruturante Móvel'!$L:$L,'CRONOGRAMA_CONST+MIGRACAO'!$B81))</f>
        <v>0</v>
      </c>
      <c r="BQ81" s="140">
        <f>(COUNTIFS('Estruturante Móvel'!$M:$M,$B78,'Estruturante Móvel'!$C:$C,"&lt;&gt;PREVISTO",'Estruturante Móvel'!$G:$G,BP$4,'Estruturante Móvel'!$L:$L,'CRONOGRAMA_CONST+MIGRACAO'!BF$9))</f>
        <v>0</v>
      </c>
      <c r="BR81" s="139">
        <f>(COUNTIFS('Estruturante Móvel'!$M:$M,$B78,'Estruturante Móvel'!$AM:$AM,BR$4,'Estruturante Móvel'!$L:$L,'CRONOGRAMA_CONST+MIGRACAO'!$B81))</f>
        <v>0</v>
      </c>
      <c r="BS81" s="140">
        <f>(COUNTIFS('Estruturante Móvel'!$M:$M,$B78,'Estruturante Móvel'!$C:$C,"&lt;&gt;PREVISTO",'Estruturante Móvel'!$G:$G,BR$4,'Estruturante Móvel'!$L:$L,'CRONOGRAMA_CONST+MIGRACAO'!BH$9))</f>
        <v>0</v>
      </c>
      <c r="BT81" s="139">
        <f>(COUNTIFS('Estruturante Móvel'!$M:$M,$B81,'Estruturante Móvel'!$AM:$AM,BT$4))-(COUNTIFS('Estruturante Móvel'!$M:$M,$B81,'Estruturante Móvel'!$AM:$AM,BT$4,'Estruturante Móvel'!$AQ:$AQ,"REPARO FO"))</f>
        <v>0</v>
      </c>
      <c r="BU81" s="140">
        <f>(COUNTIFS('Estruturante Móvel'!$M:$M,$B78,'Estruturante Móvel'!$C:$C,"&lt;&gt;PREVISTO",'Estruturante Móvel'!$G:$G,BT$4,'Estruturante Móvel'!$L:$L,'CRONOGRAMA_CONST+MIGRACAO'!BJ$9))</f>
        <v>0</v>
      </c>
      <c r="BV81" s="139">
        <f>(COUNTIFS('Estruturante Móvel'!$M:$M,$B81,'Estruturante Móvel'!$AM:$AM,BV$4))-(COUNTIFS('Estruturante Móvel'!$M:$M,$B81,'Estruturante Móvel'!$AM:$AM,BV$4,'Estruturante Móvel'!$AQ:$AQ,"REPARO FO"))</f>
        <v>0</v>
      </c>
      <c r="BW81" s="140">
        <f>(COUNTIFS('Estruturante Móvel'!$M:$M,$B78,'Estruturante Móvel'!$C:$C,"&lt;&gt;PREVISTO",'Estruturante Móvel'!$G:$G,BV$4,'Estruturante Móvel'!$L:$L,'CRONOGRAMA_CONST+MIGRACAO'!BL$9))</f>
        <v>0</v>
      </c>
      <c r="BX81" s="139">
        <f>(COUNTIFS('Estruturante Móvel'!$M:$M,$B81,'Estruturante Móvel'!$AM:$AM,BX$4))-(COUNTIFS('Estruturante Móvel'!$M:$M,$B81,'Estruturante Móvel'!$AM:$AM,BX$4,'Estruturante Móvel'!$AQ:$AQ,"REPARO FO"))</f>
        <v>0</v>
      </c>
      <c r="BY81" s="140">
        <f>(COUNTIFS('Estruturante Móvel'!$M:$M,$B78,'Estruturante Móvel'!$C:$C,"&lt;&gt;PREVISTO",'Estruturante Móvel'!$G:$G,BX$4,'Estruturante Móvel'!$L:$L,'CRONOGRAMA_CONST+MIGRACAO'!BN$9))</f>
        <v>0</v>
      </c>
      <c r="BZ81" s="139">
        <f>(COUNTIFS('Estruturante Móvel'!$M:$M,$B81,'Estruturante Móvel'!$AM:$AM,BZ$4))-(COUNTIFS('Estruturante Móvel'!$M:$M,$B81,'Estruturante Móvel'!$AM:$AM,BZ$4,'Estruturante Móvel'!$AQ:$AQ,"REPARO FO"))</f>
        <v>0</v>
      </c>
      <c r="CA81" s="140">
        <f>(COUNTIFS('Estruturante Móvel'!$M:$M,$B78,'Estruturante Móvel'!$C:$C,"&lt;&gt;PREVISTO",'Estruturante Móvel'!$G:$G,BZ$4,'Estruturante Móvel'!$L:$L,'CRONOGRAMA_CONST+MIGRACAO'!BP$9))</f>
        <v>0</v>
      </c>
      <c r="CB81" s="139">
        <f>(COUNTIFS('Estruturante Móvel'!$M:$M,$B81,'Estruturante Móvel'!$AM:$AM,CB$4))-(COUNTIFS('Estruturante Móvel'!$M:$M,$B81,'Estruturante Móvel'!$AM:$AM,CB$4,'Estruturante Móvel'!$AQ:$AQ,"REPARO FO"))</f>
        <v>0</v>
      </c>
      <c r="CC81" s="140">
        <f>(COUNTIFS('Estruturante Móvel'!$M:$M,$B78,'Estruturante Móvel'!$C:$C,"&lt;&gt;PREVISTO",'Estruturante Móvel'!$G:$G,CB$4,'Estruturante Móvel'!$L:$L,'CRONOGRAMA_CONST+MIGRACAO'!BR$9))</f>
        <v>0</v>
      </c>
      <c r="CD81" s="139">
        <f>(COUNTIFS('Estruturante Móvel'!$M:$M,$B81,'Estruturante Móvel'!$AM:$AM,CD$4))-(COUNTIFS('Estruturante Móvel'!$M:$M,$B81,'Estruturante Móvel'!$AM:$AM,CD$4,'Estruturante Móvel'!$AQ:$AQ,"REPARO FO"))</f>
        <v>0</v>
      </c>
      <c r="CE81" s="140">
        <f>(COUNTIFS('Estruturante Móvel'!$M:$M,$B78,'Estruturante Móvel'!$C:$C,"&lt;&gt;PREVISTO",'Estruturante Móvel'!$G:$G,CD$4,'Estruturante Móvel'!$L:$L,'CRONOGRAMA_CONST+MIGRACAO'!BT$9))</f>
        <v>0</v>
      </c>
      <c r="CF81" s="139">
        <f>(COUNTIFS('Estruturante Móvel'!$M:$M,$B81,'Estruturante Móvel'!$AM:$AM,CF$4))-(COUNTIFS('Estruturante Móvel'!$M:$M,$B81,'Estruturante Móvel'!$AM:$AM,CF$4,'Estruturante Móvel'!$AQ:$AQ,"REPARO FO"))</f>
        <v>0</v>
      </c>
      <c r="CG81" s="140">
        <f>(COUNTIFS('Estruturante Móvel'!$M:$M,$B78,'Estruturante Móvel'!$C:$C,"&lt;&gt;PREVISTO",'Estruturante Móvel'!$G:$G,CF$4,'Estruturante Móvel'!$L:$L,'CRONOGRAMA_CONST+MIGRACAO'!BV$9))</f>
        <v>0</v>
      </c>
      <c r="CH81" s="139">
        <f>(COUNTIFS('Estruturante Móvel'!$M:$M,$B81,'Estruturante Móvel'!$AM:$AM,CH$4))-(COUNTIFS('Estruturante Móvel'!$M:$M,$B81,'Estruturante Móvel'!$AM:$AM,CH$4,'Estruturante Móvel'!$AQ:$AQ,"REPARO FO"))</f>
        <v>0</v>
      </c>
      <c r="CI81" s="140">
        <f>(COUNTIFS('Estruturante Móvel'!$M:$M,$B78,'Estruturante Móvel'!$C:$C,"&lt;&gt;PREVISTO",'Estruturante Móvel'!$G:$G,CH$4,'Estruturante Móvel'!$L:$L,'CRONOGRAMA_CONST+MIGRACAO'!BX$9))</f>
        <v>0</v>
      </c>
      <c r="CJ81" s="139">
        <f>(COUNTIFS('Estruturante Móvel'!$M:$M,$B81,'Estruturante Móvel'!$AM:$AM,CJ$4))-(COUNTIFS('Estruturante Móvel'!$M:$M,$B81,'Estruturante Móvel'!$AM:$AM,CJ$4,'Estruturante Móvel'!$AQ:$AQ,"REPARO FO"))</f>
        <v>0</v>
      </c>
      <c r="CK81" s="140">
        <f>(COUNTIFS('Estruturante Móvel'!$M:$M,$B78,'Estruturante Móvel'!$C:$C,"&lt;&gt;PREVISTO",'Estruturante Móvel'!$G:$G,CJ$4,'Estruturante Móvel'!$L:$L,'CRONOGRAMA_CONST+MIGRACAO'!BZ$9))</f>
        <v>0</v>
      </c>
      <c r="CL81" s="139">
        <f>(COUNTIFS('Estruturante Móvel'!$M:$M,$B81,'Estruturante Móvel'!$AM:$AM,CL$4))-(COUNTIFS('Estruturante Móvel'!$M:$M,$B81,'Estruturante Móvel'!$AM:$AM,CL$4,'Estruturante Móvel'!$AQ:$AQ,"REPARO FO"))</f>
        <v>0</v>
      </c>
      <c r="CM81" s="140">
        <f>(COUNTIFS('Estruturante Móvel'!$M:$M,$B78,'Estruturante Móvel'!$C:$C,"&lt;&gt;PREVISTO",'Estruturante Móvel'!$G:$G,CL$4,'Estruturante Móvel'!$L:$L,'CRONOGRAMA_CONST+MIGRACAO'!CB$9))</f>
        <v>0</v>
      </c>
      <c r="CN81" s="139">
        <f>(COUNTIFS('Estruturante Móvel'!$M:$M,$B81,'Estruturante Móvel'!$AM:$AM,CN$4))-(COUNTIFS('Estruturante Móvel'!$M:$M,$B81,'Estruturante Móvel'!$AM:$AM,CN$4,'Estruturante Móvel'!$AQ:$AQ,"REPARO FO"))</f>
        <v>0</v>
      </c>
      <c r="CO81" s="140">
        <f>(COUNTIFS('Estruturante Móvel'!$M:$M,$B78,'Estruturante Móvel'!$C:$C,"&lt;&gt;PREVISTO",'Estruturante Móvel'!$G:$G,CN$4,'Estruturante Móvel'!$L:$L,'CRONOGRAMA_CONST+MIGRACAO'!CD$9))</f>
        <v>0</v>
      </c>
      <c r="CP81" s="139">
        <f>(COUNTIFS('Estruturante Móvel'!$M:$M,$B81,'Estruturante Móvel'!$AM:$AM,CP$4))-(COUNTIFS('Estruturante Móvel'!$M:$M,$B81,'Estruturante Móvel'!$AM:$AM,CP$4,'Estruturante Móvel'!$AQ:$AQ,"REPARO FO"))</f>
        <v>0</v>
      </c>
      <c r="CQ81" s="140">
        <f>(COUNTIFS('Estruturante Móvel'!$M:$M,$B78,'Estruturante Móvel'!$C:$C,"&lt;&gt;PREVISTO",'Estruturante Móvel'!$G:$G,CP$4,'Estruturante Móvel'!$L:$L,'CRONOGRAMA_CONST+MIGRACAO'!CF$9))</f>
        <v>0</v>
      </c>
      <c r="CR81" s="139">
        <f>(COUNTIFS('Estruturante Móvel'!$M:$M,$B81,'Estruturante Móvel'!$AM:$AM,CR$4))-(COUNTIFS('Estruturante Móvel'!$M:$M,$B81,'Estruturante Móvel'!$AM:$AM,CR$4,'Estruturante Móvel'!$AQ:$AQ,"REPARO FO"))</f>
        <v>0</v>
      </c>
      <c r="CS81" s="140">
        <f>(COUNTIFS('Estruturante Móvel'!$M:$M,$B78,'Estruturante Móvel'!$C:$C,"&lt;&gt;PREVISTO",'Estruturante Móvel'!$G:$G,CR$4,'Estruturante Móvel'!$L:$L,'CRONOGRAMA_CONST+MIGRACAO'!CH$9))</f>
        <v>0</v>
      </c>
      <c r="CT81" s="139">
        <f>(COUNTIFS('Estruturante Móvel'!$M:$M,$B81,'Estruturante Móvel'!$AM:$AM,CT$4))-(COUNTIFS('Estruturante Móvel'!$M:$M,$B81,'Estruturante Móvel'!$AM:$AM,CT$4,'Estruturante Móvel'!$AQ:$AQ,"REPARO FO"))</f>
        <v>0</v>
      </c>
      <c r="CU81" s="140">
        <f>(COUNTIFS('Estruturante Móvel'!$M:$M,$B78,'Estruturante Móvel'!$C:$C,"&lt;&gt;PREVISTO",'Estruturante Móvel'!$G:$G,CT$4,'Estruturante Móvel'!$L:$L,'CRONOGRAMA_CONST+MIGRACAO'!CJ$9))</f>
        <v>0</v>
      </c>
      <c r="CV81" s="139">
        <f>(COUNTIFS('Estruturante Móvel'!$M:$M,$B81,'Estruturante Móvel'!$AM:$AM,CV$4))-(COUNTIFS('Estruturante Móvel'!$M:$M,$B81,'Estruturante Móvel'!$AM:$AM,CV$4,'Estruturante Móvel'!$AQ:$AQ,"REPARO FO"))</f>
        <v>0</v>
      </c>
      <c r="CW81" s="140">
        <f>(COUNTIFS('Estruturante Móvel'!$M:$M,$B78,'Estruturante Móvel'!$C:$C,"&lt;&gt;PREVISTO",'Estruturante Móvel'!$G:$G,CV$4,'Estruturante Móvel'!$L:$L,'CRONOGRAMA_CONST+MIGRACAO'!CL$9))</f>
        <v>0</v>
      </c>
      <c r="CX81" s="139">
        <f>(COUNTIFS('Estruturante Móvel'!$M:$M,$B81,'Estruturante Móvel'!$AM:$AM,CX$4))-(COUNTIFS('Estruturante Móvel'!$M:$M,$B81,'Estruturante Móvel'!$AM:$AM,CX$4,'Estruturante Móvel'!$AQ:$AQ,"REPARO FO"))</f>
        <v>0</v>
      </c>
      <c r="CY81" s="140">
        <f>(COUNTIFS('Estruturante Móvel'!$M:$M,$B78,'Estruturante Móvel'!$C:$C,"&lt;&gt;PREVISTO",'Estruturante Móvel'!$G:$G,CX$4,'Estruturante Móvel'!$L:$L,'CRONOGRAMA_CONST+MIGRACAO'!CN$9))</f>
        <v>0</v>
      </c>
      <c r="CZ81" s="139">
        <f>(COUNTIFS('Estruturante Móvel'!$M:$M,$B81,'Estruturante Móvel'!$AM:$AM,CZ$4))-(COUNTIFS('Estruturante Móvel'!$M:$M,$B81,'Estruturante Móvel'!$AM:$AM,CZ$4,'Estruturante Móvel'!$AQ:$AQ,"REPARO FO"))</f>
        <v>0</v>
      </c>
      <c r="DA81" s="140">
        <f>(COUNTIFS('Estruturante Móvel'!$M:$M,$B78,'Estruturante Móvel'!$C:$C,"&lt;&gt;PREVISTO",'Estruturante Móvel'!$G:$G,CZ$4,'Estruturante Móvel'!$L:$L,'CRONOGRAMA_CONST+MIGRACAO'!CP$9))</f>
        <v>0</v>
      </c>
      <c r="DB81" s="139">
        <f>(COUNTIFS('Estruturante Móvel'!$M:$M,$B81,'Estruturante Móvel'!$AM:$AM,DB$4))-(COUNTIFS('Estruturante Móvel'!$M:$M,$B81,'Estruturante Móvel'!$AM:$AM,DB$4,'Estruturante Móvel'!$AQ:$AQ,"REPARO FO"))</f>
        <v>0</v>
      </c>
      <c r="DC81" s="140">
        <f>(COUNTIFS('Estruturante Móvel'!$M:$M,$B78,'Estruturante Móvel'!$C:$C,"&lt;&gt;PREVISTO",'Estruturante Móvel'!$G:$G,DB$4,'Estruturante Móvel'!$L:$L,'CRONOGRAMA_CONST+MIGRACAO'!CR$9))</f>
        <v>0</v>
      </c>
      <c r="DD81" s="139">
        <f>(COUNTIFS('Estruturante Móvel'!$M:$M,$B81,'Estruturante Móvel'!$AM:$AM,DD$4))-(COUNTIFS('Estruturante Móvel'!$M:$M,$B81,'Estruturante Móvel'!$AM:$AM,DD$4,'Estruturante Móvel'!$AQ:$AQ,"REPARO FO"))</f>
        <v>0</v>
      </c>
      <c r="DE81" s="140">
        <f>(COUNTIFS('Estruturante Móvel'!$M:$M,$B78,'Estruturante Móvel'!$C:$C,"&lt;&gt;PREVISTO",'Estruturante Móvel'!$G:$G,DD$4,'Estruturante Móvel'!$L:$L,'CRONOGRAMA_CONST+MIGRACAO'!CT$9))</f>
        <v>0</v>
      </c>
      <c r="DF81" s="139">
        <f>(COUNTIFS('Estruturante Móvel'!$M:$M,$B81,'Estruturante Móvel'!$AM:$AM,DF$4))-(COUNTIFS('Estruturante Móvel'!$M:$M,$B81,'Estruturante Móvel'!$AM:$AM,DF$4,'Estruturante Móvel'!$AQ:$AQ,"REPARO FO"))</f>
        <v>0</v>
      </c>
      <c r="DG81" s="140">
        <f>(COUNTIFS('Estruturante Móvel'!$M:$M,$B78,'Estruturante Móvel'!$C:$C,"&lt;&gt;PREVISTO",'Estruturante Móvel'!$G:$G,DF$4,'Estruturante Móvel'!$L:$L,'CRONOGRAMA_CONST+MIGRACAO'!CV$9))</f>
        <v>0</v>
      </c>
      <c r="DH81" s="139">
        <f>(COUNTIFS('Estruturante Móvel'!$M:$M,$B81,'Estruturante Móvel'!$AM:$AM,DH$4))-(COUNTIFS('Estruturante Móvel'!$M:$M,$B81,'Estruturante Móvel'!$AM:$AM,DH$4,'Estruturante Móvel'!$AQ:$AQ,"REPARO FO"))</f>
        <v>0</v>
      </c>
      <c r="DI81" s="140">
        <f>(COUNTIFS('Estruturante Móvel'!$M:$M,$B78,'Estruturante Móvel'!$C:$C,"&lt;&gt;PREVISTO",'Estruturante Móvel'!$G:$G,DH$4,'Estruturante Móvel'!$L:$L,'CRONOGRAMA_CONST+MIGRACAO'!CX$9))</f>
        <v>0</v>
      </c>
      <c r="DJ81" s="139">
        <f>(COUNTIFS('Estruturante Móvel'!$M:$M,$B81,'Estruturante Móvel'!$AM:$AM,DJ$4))-(COUNTIFS('Estruturante Móvel'!$M:$M,$B81,'Estruturante Móvel'!$AM:$AM,DJ$4,'Estruturante Móvel'!$AQ:$AQ,"REPARO FO"))</f>
        <v>0</v>
      </c>
      <c r="DK81" s="140">
        <f>(COUNTIFS('Estruturante Móvel'!$M:$M,$B78,'Estruturante Móvel'!$C:$C,"&lt;&gt;PREVISTO",'Estruturante Móvel'!$G:$G,DJ$4,'Estruturante Móvel'!$L:$L,'CRONOGRAMA_CONST+MIGRACAO'!CZ$9))</f>
        <v>0</v>
      </c>
      <c r="DL81" s="139">
        <f>(COUNTIFS('Estruturante Móvel'!$M:$M,$B81,'Estruturante Móvel'!$AM:$AM,DL$4))-(COUNTIFS('Estruturante Móvel'!$M:$M,$B81,'Estruturante Móvel'!$AM:$AM,DL$4,'Estruturante Móvel'!$AQ:$AQ,"REPARO FO"))</f>
        <v>0</v>
      </c>
      <c r="DM81" s="140">
        <f>(COUNTIFS('Estruturante Móvel'!$M:$M,$B78,'Estruturante Móvel'!$C:$C,"&lt;&gt;PREVISTO",'Estruturante Móvel'!$G:$G,DL$4,'Estruturante Móvel'!$L:$L,'CRONOGRAMA_CONST+MIGRACAO'!DB$9))</f>
        <v>0</v>
      </c>
      <c r="DN81" s="139">
        <f>(COUNTIFS('Estruturante Móvel'!$M:$M,$B81,'Estruturante Móvel'!$AM:$AM,DN$4))-(COUNTIFS('Estruturante Móvel'!$M:$M,$B81,'Estruturante Móvel'!$AM:$AM,DN$4,'Estruturante Móvel'!$AQ:$AQ,"REPARO FO"))</f>
        <v>0</v>
      </c>
      <c r="DO81" s="140">
        <f>(COUNTIFS('Estruturante Móvel'!$M:$M,$B78,'Estruturante Móvel'!$C:$C,"&lt;&gt;PREVISTO",'Estruturante Móvel'!$G:$G,DN$4,'Estruturante Móvel'!$L:$L,'CRONOGRAMA_CONST+MIGRACAO'!DD$9))</f>
        <v>0</v>
      </c>
      <c r="DP81" s="139">
        <f>(COUNTIFS('Estruturante Móvel'!$M:$M,$B81,'Estruturante Móvel'!$AM:$AM,DP$4))-(COUNTIFS('Estruturante Móvel'!$M:$M,$B81,'Estruturante Móvel'!$AM:$AM,DP$4,'Estruturante Móvel'!$AQ:$AQ,"REPARO FO"))</f>
        <v>0</v>
      </c>
      <c r="DQ81" s="140">
        <f>(COUNTIFS('Estruturante Móvel'!$M:$M,$B78,'Estruturante Móvel'!$C:$C,"&lt;&gt;PREVISTO",'Estruturante Móvel'!$G:$G,DP$4,'Estruturante Móvel'!$L:$L,'CRONOGRAMA_CONST+MIGRACAO'!DF$9))</f>
        <v>0</v>
      </c>
      <c r="DR81" s="139">
        <f>(COUNTIFS('Estruturante Móvel'!$M:$M,$B81,'Estruturante Móvel'!$AM:$AM,DR$4))-(COUNTIFS('Estruturante Móvel'!$M:$M,$B81,'Estruturante Móvel'!$AM:$AM,DR$4,'Estruturante Móvel'!$AQ:$AQ,"REPARO FO"))</f>
        <v>0</v>
      </c>
      <c r="DS81" s="140">
        <f>(COUNTIFS('Estruturante Móvel'!$M:$M,$B78,'Estruturante Móvel'!$C:$C,"&lt;&gt;PREVISTO",'Estruturante Móvel'!$G:$G,DR$4,'Estruturante Móvel'!$L:$L,'CRONOGRAMA_CONST+MIGRACAO'!DH$9))</f>
        <v>0</v>
      </c>
      <c r="DT81" s="139">
        <f>(COUNTIFS('Estruturante Móvel'!$M:$M,$B81,'Estruturante Móvel'!$AM:$AM,DT$4))-(COUNTIFS('Estruturante Móvel'!$M:$M,$B81,'Estruturante Móvel'!$AM:$AM,DT$4,'Estruturante Móvel'!$AQ:$AQ,"REPARO FO"))</f>
        <v>0</v>
      </c>
      <c r="DU81" s="140">
        <f>(COUNTIFS('Estruturante Móvel'!$M:$M,$B78,'Estruturante Móvel'!$C:$C,"&lt;&gt;PREVISTO",'Estruturante Móvel'!$G:$G,DT$4,'Estruturante Móvel'!$L:$L,'CRONOGRAMA_CONST+MIGRACAO'!DJ$9))</f>
        <v>0</v>
      </c>
      <c r="DV81" s="139">
        <f>(COUNTIFS('Estruturante Móvel'!$M:$M,$B81,'Estruturante Móvel'!$AM:$AM,DV$4))-(COUNTIFS('Estruturante Móvel'!$M:$M,$B81,'Estruturante Móvel'!$AM:$AM,DV$4,'Estruturante Móvel'!$AQ:$AQ,"REPARO FO"))</f>
        <v>0</v>
      </c>
      <c r="DW81" s="140">
        <f>(COUNTIFS('Estruturante Móvel'!$M:$M,$B78,'Estruturante Móvel'!$C:$C,"&lt;&gt;PREVISTO",'Estruturante Móvel'!$G:$G,DV$4,'Estruturante Móvel'!$L:$L,'CRONOGRAMA_CONST+MIGRACAO'!DL$9))</f>
        <v>0</v>
      </c>
      <c r="DX81" s="139">
        <f>(COUNTIFS('Estruturante Móvel'!$M:$M,$B81,'Estruturante Móvel'!$AM:$AM,DX$4))-(COUNTIFS('Estruturante Móvel'!$M:$M,$B81,'Estruturante Móvel'!$AM:$AM,DX$4,'Estruturante Móvel'!$AQ:$AQ,"REPARO FO"))</f>
        <v>0</v>
      </c>
      <c r="DY81" s="140">
        <f>(COUNTIFS('Estruturante Móvel'!$M:$M,$B78,'Estruturante Móvel'!$C:$C,"&lt;&gt;PREVISTO",'Estruturante Móvel'!$G:$G,DX$4,'Estruturante Móvel'!$L:$L,'CRONOGRAMA_CONST+MIGRACAO'!DN$9))</f>
        <v>0</v>
      </c>
      <c r="DZ81" s="139">
        <f>(COUNTIFS('Estruturante Móvel'!$M:$M,$B81,'Estruturante Móvel'!$AM:$AM,DZ$4))-(COUNTIFS('Estruturante Móvel'!$M:$M,$B81,'Estruturante Móvel'!$AM:$AM,DZ$4,'Estruturante Móvel'!$AQ:$AQ,"REPARO FO"))</f>
        <v>0</v>
      </c>
      <c r="EA81" s="140">
        <f>(COUNTIFS('Estruturante Móvel'!$M:$M,$B78,'Estruturante Móvel'!$C:$C,"&lt;&gt;PREVISTO",'Estruturante Móvel'!$G:$G,DZ$4,'Estruturante Móvel'!$L:$L,'CRONOGRAMA_CONST+MIGRACAO'!DP$9))</f>
        <v>0</v>
      </c>
      <c r="EB81" s="139">
        <f>(COUNTIFS('Estruturante Móvel'!$M:$M,$B81,'Estruturante Móvel'!$AM:$AM,EB$4))-(COUNTIFS('Estruturante Móvel'!$M:$M,$B81,'Estruturante Móvel'!$AM:$AM,EB$4,'Estruturante Móvel'!$AQ:$AQ,"REPARO FO"))</f>
        <v>0</v>
      </c>
      <c r="EC81" s="140">
        <f>(COUNTIFS('Estruturante Móvel'!$M:$M,$B78,'Estruturante Móvel'!$C:$C,"&lt;&gt;PREVISTO",'Estruturante Móvel'!$G:$G,EB$4,'Estruturante Móvel'!$L:$L,'CRONOGRAMA_CONST+MIGRACAO'!DR$9))</f>
        <v>0</v>
      </c>
      <c r="ED81" s="139">
        <f>(COUNTIFS('Estruturante Móvel'!$M:$M,$B81,'Estruturante Móvel'!$AM:$AM,ED$4))-(COUNTIFS('Estruturante Móvel'!$M:$M,$B81,'Estruturante Móvel'!$AM:$AM,ED$4,'Estruturante Móvel'!$AQ:$AQ,"REPARO FO"))</f>
        <v>0</v>
      </c>
      <c r="EE81" s="140">
        <f>(COUNTIFS('Estruturante Móvel'!$M:$M,$B78,'Estruturante Móvel'!$C:$C,"&lt;&gt;PREVISTO",'Estruturante Móvel'!$G:$G,ED$4,'Estruturante Móvel'!$L:$L,'CRONOGRAMA_CONST+MIGRACAO'!DT$9))</f>
        <v>0</v>
      </c>
      <c r="EF81" s="139">
        <f>(COUNTIFS('Estruturante Móvel'!$M:$M,$B81,'Estruturante Móvel'!$AM:$AM,EF$4))-(COUNTIFS('Estruturante Móvel'!$M:$M,$B81,'Estruturante Móvel'!$AM:$AM,EF$4,'Estruturante Móvel'!$AQ:$AQ,"REPARO FO"))</f>
        <v>0</v>
      </c>
      <c r="EG81" s="140">
        <f>(COUNTIFS('Estruturante Móvel'!$M:$M,$B78,'Estruturante Móvel'!$C:$C,"&lt;&gt;PREVISTO",'Estruturante Móvel'!$G:$G,EF$4,'Estruturante Móvel'!$L:$L,'CRONOGRAMA_CONST+MIGRACAO'!DV$9))</f>
        <v>0</v>
      </c>
      <c r="EH81" s="139">
        <f>(COUNTIFS('Estruturante Móvel'!$M:$M,$B81,'Estruturante Móvel'!$AM:$AM,EH$4))-(COUNTIFS('Estruturante Móvel'!$M:$M,$B81,'Estruturante Móvel'!$AM:$AM,EH$4,'Estruturante Móvel'!$AQ:$AQ,"REPARO FO"))</f>
        <v>0</v>
      </c>
      <c r="EI81" s="140">
        <f>(COUNTIFS('Estruturante Móvel'!$M:$M,$B78,'Estruturante Móvel'!$C:$C,"&lt;&gt;PREVISTO",'Estruturante Móvel'!$G:$G,EH$4,'Estruturante Móvel'!$L:$L,'CRONOGRAMA_CONST+MIGRACAO'!DX$9))</f>
        <v>0</v>
      </c>
      <c r="EJ81" s="139">
        <f>(COUNTIFS('Estruturante Móvel'!$M:$M,$B81,'Estruturante Móvel'!$AM:$AM,EJ$4))-(COUNTIFS('Estruturante Móvel'!$M:$M,$B81,'Estruturante Móvel'!$AM:$AM,EJ$4,'Estruturante Móvel'!$AQ:$AQ,"REPARO FO"))</f>
        <v>0</v>
      </c>
      <c r="EK81" s="140">
        <f>(COUNTIFS('Estruturante Móvel'!$M:$M,$B78,'Estruturante Móvel'!$C:$C,"&lt;&gt;PREVISTO",'Estruturante Móvel'!$G:$G,EJ$4,'Estruturante Móvel'!$L:$L,'CRONOGRAMA_CONST+MIGRACAO'!DZ$9))</f>
        <v>0</v>
      </c>
      <c r="EL81" s="139">
        <f>(COUNTIFS('Estruturante Móvel'!$M:$M,$B81,'Estruturante Móvel'!$AM:$AM,EL$4))-(COUNTIFS('Estruturante Móvel'!$M:$M,$B81,'Estruturante Móvel'!$AM:$AM,EL$4,'Estruturante Móvel'!$AQ:$AQ,"REPARO FO"))</f>
        <v>0</v>
      </c>
      <c r="EM81" s="140">
        <f>(COUNTIFS('Estruturante Móvel'!$M:$M,$B78,'Estruturante Móvel'!$C:$C,"&lt;&gt;PREVISTO",'Estruturante Móvel'!$G:$G,EL$4,'Estruturante Móvel'!$L:$L,'CRONOGRAMA_CONST+MIGRACAO'!EB$9))</f>
        <v>0</v>
      </c>
      <c r="EN81" s="139">
        <f>(COUNTIFS('Estruturante Móvel'!$M:$M,$B81,'Estruturante Móvel'!$AM:$AM,EN$4))-(COUNTIFS('Estruturante Móvel'!$M:$M,$B81,'Estruturante Móvel'!$AM:$AM,EN$4,'Estruturante Móvel'!$AQ:$AQ,"REPARO FO"))</f>
        <v>0</v>
      </c>
      <c r="EO81" s="140">
        <f>(COUNTIFS('Estruturante Móvel'!$M:$M,$B78,'Estruturante Móvel'!$C:$C,"&lt;&gt;PREVISTO",'Estruturante Móvel'!$G:$G,EN$4,'Estruturante Móvel'!$L:$L,'CRONOGRAMA_CONST+MIGRACAO'!ED$9))</f>
        <v>0</v>
      </c>
      <c r="EP81" s="139">
        <f>(COUNTIFS('Estruturante Móvel'!$M:$M,$B81,'Estruturante Móvel'!$AM:$AM,EP$4))-(COUNTIFS('Estruturante Móvel'!$M:$M,$B81,'Estruturante Móvel'!$AM:$AM,EP$4,'Estruturante Móvel'!$AQ:$AQ,"REPARO FO"))</f>
        <v>0</v>
      </c>
      <c r="EQ81" s="140">
        <f>(COUNTIFS('Estruturante Móvel'!$M:$M,$B78,'Estruturante Móvel'!$C:$C,"&lt;&gt;PREVISTO",'Estruturante Móvel'!$G:$G,EP$4,'Estruturante Móvel'!$L:$L,'CRONOGRAMA_CONST+MIGRACAO'!EF$9))</f>
        <v>0</v>
      </c>
      <c r="ER81" s="139">
        <f>(COUNTIFS('Estruturante Móvel'!$M:$M,$B81,'Estruturante Móvel'!$AM:$AM,ER$4))-(COUNTIFS('Estruturante Móvel'!$M:$M,$B81,'Estruturante Móvel'!$AM:$AM,ER$4,'Estruturante Móvel'!$AQ:$AQ,"REPARO FO"))</f>
        <v>0</v>
      </c>
      <c r="ES81" s="140">
        <f>(COUNTIFS('Estruturante Móvel'!$M:$M,$B78,'Estruturante Móvel'!$C:$C,"&lt;&gt;PREVISTO",'Estruturante Móvel'!$G:$G,ER$4,'Estruturante Móvel'!$L:$L,'CRONOGRAMA_CONST+MIGRACAO'!EH$9))</f>
        <v>0</v>
      </c>
      <c r="ET81" s="139">
        <f>(COUNTIFS('Estruturante Móvel'!$M:$M,$B81,'Estruturante Móvel'!$AM:$AM,ET$4))-(COUNTIFS('Estruturante Móvel'!$M:$M,$B81,'Estruturante Móvel'!$AM:$AM,ET$4,'Estruturante Móvel'!$AQ:$AQ,"REPARO FO"))</f>
        <v>0</v>
      </c>
      <c r="EU81" s="140">
        <f>(COUNTIFS('Estruturante Móvel'!$M:$M,$B78,'Estruturante Móvel'!$C:$C,"&lt;&gt;PREVISTO",'Estruturante Móvel'!$G:$G,ET$4,'Estruturante Móvel'!$L:$L,'CRONOGRAMA_CONST+MIGRACAO'!EJ$9))</f>
        <v>0</v>
      </c>
      <c r="EV81" s="139">
        <f>(COUNTIFS('Estruturante Móvel'!$M:$M,$B81,'Estruturante Móvel'!$AM:$AM,EV$4))-(COUNTIFS('Estruturante Móvel'!$M:$M,$B81,'Estruturante Móvel'!$AM:$AM,EV$4,'Estruturante Móvel'!$AQ:$AQ,"REPARO FO"))</f>
        <v>0</v>
      </c>
      <c r="EW81" s="140">
        <f>(COUNTIFS('Estruturante Móvel'!$M:$M,$B78,'Estruturante Móvel'!$C:$C,"&lt;&gt;PREVISTO",'Estruturante Móvel'!$G:$G,EV$4,'Estruturante Móvel'!$L:$L,'CRONOGRAMA_CONST+MIGRACAO'!EL$9))</f>
        <v>0</v>
      </c>
      <c r="EX81" s="139">
        <f>(COUNTIFS('Estruturante Móvel'!$M:$M,$B81,'Estruturante Móvel'!$AM:$AM,EX$4))-(COUNTIFS('Estruturante Móvel'!$M:$M,$B81,'Estruturante Móvel'!$AM:$AM,EX$4,'Estruturante Móvel'!$AQ:$AQ,"REPARO FO"))</f>
        <v>0</v>
      </c>
      <c r="EY81" s="140">
        <f>(COUNTIFS('Estruturante Móvel'!$M:$M,$B78,'Estruturante Móvel'!$C:$C,"&lt;&gt;PREVISTO",'Estruturante Móvel'!$G:$G,EX$4,'Estruturante Móvel'!$L:$L,'CRONOGRAMA_CONST+MIGRACAO'!EN$9))</f>
        <v>0</v>
      </c>
      <c r="EZ81" s="139">
        <f>(COUNTIFS('Estruturante Móvel'!$M:$M,$B81,'Estruturante Móvel'!$AM:$AM,EZ$4))-(COUNTIFS('Estruturante Móvel'!$M:$M,$B81,'Estruturante Móvel'!$AM:$AM,EZ$4,'Estruturante Móvel'!$AQ:$AQ,"REPARO FO"))</f>
        <v>0</v>
      </c>
      <c r="FA81" s="140">
        <f>(COUNTIFS('Estruturante Móvel'!$M:$M,$B78,'Estruturante Móvel'!$C:$C,"&lt;&gt;PREVISTO",'Estruturante Móvel'!$G:$G,EZ$4,'Estruturante Móvel'!$L:$L,'CRONOGRAMA_CONST+MIGRACAO'!EP$9))</f>
        <v>0</v>
      </c>
      <c r="FB81" s="139">
        <f>(COUNTIFS('Estruturante Móvel'!$M:$M,$B81,'Estruturante Móvel'!$AM:$AM,FB$4))-(COUNTIFS('Estruturante Móvel'!$M:$M,$B81,'Estruturante Móvel'!$AM:$AM,FB$4,'Estruturante Móvel'!$AQ:$AQ,"REPARO FO"))</f>
        <v>0</v>
      </c>
      <c r="FC81" s="140">
        <f>(COUNTIFS('Estruturante Móvel'!$M:$M,$B78,'Estruturante Móvel'!$C:$C,"&lt;&gt;PREVISTO",'Estruturante Móvel'!$G:$G,FB$4,'Estruturante Móvel'!$L:$L,'CRONOGRAMA_CONST+MIGRACAO'!ER$9))</f>
        <v>0</v>
      </c>
      <c r="FD81" s="139">
        <f>(COUNTIFS('Estruturante Móvel'!$M:$M,$B81,'Estruturante Móvel'!$AM:$AM,FD$4))-(COUNTIFS('Estruturante Móvel'!$M:$M,$B81,'Estruturante Móvel'!$AM:$AM,FD$4,'Estruturante Móvel'!$AQ:$AQ,"REPARO FO"))</f>
        <v>0</v>
      </c>
      <c r="FE81" s="140">
        <f>(COUNTIFS('Estruturante Móvel'!$M:$M,$B78,'Estruturante Móvel'!$C:$C,"&lt;&gt;PREVISTO",'Estruturante Móvel'!$G:$G,FD$4,'Estruturante Móvel'!$L:$L,'CRONOGRAMA_CONST+MIGRACAO'!ET$9))</f>
        <v>0</v>
      </c>
      <c r="FF81" s="139">
        <f>(COUNTIFS('Estruturante Móvel'!$M:$M,$B81,'Estruturante Móvel'!$AM:$AM,FF$4))-(COUNTIFS('Estruturante Móvel'!$M:$M,$B81,'Estruturante Móvel'!$AM:$AM,FF$4,'Estruturante Móvel'!$AQ:$AQ,"REPARO FO"))</f>
        <v>0</v>
      </c>
      <c r="FG81" s="140">
        <f>(COUNTIFS('Estruturante Móvel'!$M:$M,$B78,'Estruturante Móvel'!$C:$C,"&lt;&gt;PREVISTO",'Estruturante Móvel'!$G:$G,FF$4,'Estruturante Móvel'!$L:$L,'CRONOGRAMA_CONST+MIGRACAO'!EV$9))</f>
        <v>0</v>
      </c>
      <c r="FH81" s="139">
        <f>(COUNTIFS('Estruturante Móvel'!$M:$M,$B81,'Estruturante Móvel'!$AM:$AM,FH$4))-(COUNTIFS('Estruturante Móvel'!$M:$M,$B81,'Estruturante Móvel'!$AM:$AM,FH$4,'Estruturante Móvel'!$AQ:$AQ,"REPARO FO"))</f>
        <v>0</v>
      </c>
      <c r="FI81" s="140">
        <f>(COUNTIFS('Estruturante Móvel'!$M:$M,$B78,'Estruturante Móvel'!$C:$C,"&lt;&gt;PREVISTO",'Estruturante Móvel'!$G:$G,FH$4,'Estruturante Móvel'!$L:$L,'CRONOGRAMA_CONST+MIGRACAO'!EX$9))</f>
        <v>0</v>
      </c>
      <c r="FJ81" s="139">
        <f>(COUNTIFS('Estruturante Móvel'!$M:$M,$B81,'Estruturante Móvel'!$AM:$AM,FJ$4))-(COUNTIFS('Estruturante Móvel'!$M:$M,$B81,'Estruturante Móvel'!$AM:$AM,FJ$4,'Estruturante Móvel'!$AQ:$AQ,"REPARO FO"))</f>
        <v>0</v>
      </c>
      <c r="FK81" s="140">
        <f>(COUNTIFS('Estruturante Móvel'!$M:$M,$B78,'Estruturante Móvel'!$C:$C,"&lt;&gt;PREVISTO",'Estruturante Móvel'!$G:$G,FJ$4,'Estruturante Móvel'!$L:$L,'CRONOGRAMA_CONST+MIGRACAO'!EZ$9))</f>
        <v>0</v>
      </c>
      <c r="FL81" s="139">
        <f>(COUNTIFS('Estruturante Móvel'!$M:$M,$B81,'Estruturante Móvel'!$AM:$AM,FL$4))-(COUNTIFS('Estruturante Móvel'!$M:$M,$B81,'Estruturante Móvel'!$AM:$AM,FL$4,'Estruturante Móvel'!$AQ:$AQ,"REPARO FO"))</f>
        <v>0</v>
      </c>
      <c r="FM81" s="140">
        <f>(COUNTIFS('Estruturante Móvel'!$M:$M,$B78,'Estruturante Móvel'!$C:$C,"&lt;&gt;PREVISTO",'Estruturante Móvel'!$G:$G,FL$4,'Estruturante Móvel'!$L:$L,'CRONOGRAMA_CONST+MIGRACAO'!FB$9))</f>
        <v>0</v>
      </c>
      <c r="FN81" s="139">
        <f>(COUNTIFS('Estruturante Móvel'!$M:$M,$B81,'Estruturante Móvel'!$AM:$AM,FN$4))-(COUNTIFS('Estruturante Móvel'!$M:$M,$B81,'Estruturante Móvel'!$AM:$AM,FN$4,'Estruturante Móvel'!$AQ:$AQ,"REPARO FO"))</f>
        <v>0</v>
      </c>
      <c r="FO81" s="140">
        <f>(COUNTIFS('Estruturante Móvel'!$M:$M,$B78,'Estruturante Móvel'!$C:$C,"&lt;&gt;PREVISTO",'Estruturante Móvel'!$G:$G,FN$4,'Estruturante Móvel'!$L:$L,'CRONOGRAMA_CONST+MIGRACAO'!FD$9))</f>
        <v>0</v>
      </c>
      <c r="FP81" s="139">
        <f>(COUNTIFS('Estruturante Móvel'!$M:$M,$B81,'Estruturante Móvel'!$AM:$AM,FP$4))-(COUNTIFS('Estruturante Móvel'!$M:$M,$B81,'Estruturante Móvel'!$AM:$AM,FP$4,'Estruturante Móvel'!$AQ:$AQ,"REPARO FO"))</f>
        <v>0</v>
      </c>
      <c r="FQ81" s="140">
        <f>(COUNTIFS('Estruturante Móvel'!$M:$M,$B78,'Estruturante Móvel'!$C:$C,"&lt;&gt;PREVISTO",'Estruturante Móvel'!$G:$G,FP$4,'Estruturante Móvel'!$L:$L,'CRONOGRAMA_CONST+MIGRACAO'!FF$9))</f>
        <v>0</v>
      </c>
      <c r="FR81" s="139">
        <f>(COUNTIFS('Estruturante Móvel'!$M:$M,$B81,'Estruturante Móvel'!$AM:$AM,FR$4))-(COUNTIFS('Estruturante Móvel'!$M:$M,$B81,'Estruturante Móvel'!$AM:$AM,FR$4,'Estruturante Móvel'!$AQ:$AQ,"REPARO FO"))</f>
        <v>0</v>
      </c>
      <c r="FS81" s="140">
        <f>(COUNTIFS('Estruturante Móvel'!$M:$M,$B78,'Estruturante Móvel'!$C:$C,"&lt;&gt;PREVISTO",'Estruturante Móvel'!$G:$G,FR$4,'Estruturante Móvel'!$L:$L,'CRONOGRAMA_CONST+MIGRACAO'!FH$9))</f>
        <v>0</v>
      </c>
      <c r="FT81" s="139">
        <f>(COUNTIFS('Estruturante Móvel'!$M:$M,$B81,'Estruturante Móvel'!$AM:$AM,FT$4))-(COUNTIFS('Estruturante Móvel'!$M:$M,$B81,'Estruturante Móvel'!$AM:$AM,FT$4,'Estruturante Móvel'!$AQ:$AQ,"REPARO FO"))</f>
        <v>0</v>
      </c>
      <c r="FU81" s="140">
        <f>(COUNTIFS('Estruturante Móvel'!$M:$M,$B78,'Estruturante Móvel'!$C:$C,"&lt;&gt;PREVISTO",'Estruturante Móvel'!$G:$G,FT$4,'Estruturante Móvel'!$L:$L,'CRONOGRAMA_CONST+MIGRACAO'!FJ$9))</f>
        <v>0</v>
      </c>
      <c r="FV81" s="139">
        <f>(COUNTIFS('Estruturante Móvel'!$M:$M,$B81,'Estruturante Móvel'!$AM:$AM,FV$4))-(COUNTIFS('Estruturante Móvel'!$M:$M,$B81,'Estruturante Móvel'!$AM:$AM,FV$4,'Estruturante Móvel'!$AQ:$AQ,"REPARO FO"))</f>
        <v>0</v>
      </c>
      <c r="FW81" s="140">
        <f>(COUNTIFS('Estruturante Móvel'!$M:$M,$B78,'Estruturante Móvel'!$C:$C,"&lt;&gt;PREVISTO",'Estruturante Móvel'!$G:$G,FV$4,'Estruturante Móvel'!$L:$L,'CRONOGRAMA_CONST+MIGRACAO'!FL$9))</f>
        <v>0</v>
      </c>
      <c r="FX81" s="139">
        <f>(COUNTIFS('Estruturante Móvel'!$M:$M,$B81,'Estruturante Móvel'!$AM:$AM,FX$4))-(COUNTIFS('Estruturante Móvel'!$M:$M,$B81,'Estruturante Móvel'!$AM:$AM,FX$4,'Estruturante Móvel'!$AQ:$AQ,"REPARO FO"))</f>
        <v>0</v>
      </c>
      <c r="FY81" s="140">
        <f>(COUNTIFS('Estruturante Móvel'!$M:$M,$B78,'Estruturante Móvel'!$C:$C,"&lt;&gt;PREVISTO",'Estruturante Móvel'!$G:$G,FX$4,'Estruturante Móvel'!$L:$L,'CRONOGRAMA_CONST+MIGRACAO'!FN$9))</f>
        <v>0</v>
      </c>
      <c r="FZ81" s="139">
        <f>(COUNTIFS('Estruturante Móvel'!$M:$M,$B81,'Estruturante Móvel'!$AM:$AM,FZ$4))-(COUNTIFS('Estruturante Móvel'!$M:$M,$B81,'Estruturante Móvel'!$AM:$AM,FZ$4,'Estruturante Móvel'!$AQ:$AQ,"REPARO FO"))</f>
        <v>0</v>
      </c>
      <c r="GA81" s="140">
        <f>(COUNTIFS('Estruturante Móvel'!$M:$M,$B78,'Estruturante Móvel'!$C:$C,"&lt;&gt;PREVISTO",'Estruturante Móvel'!$G:$G,FZ$4,'Estruturante Móvel'!$L:$L,'CRONOGRAMA_CONST+MIGRACAO'!FP$9))</f>
        <v>0</v>
      </c>
      <c r="GB81" s="139">
        <f>(COUNTIFS('Estruturante Móvel'!$M:$M,$B81,'Estruturante Móvel'!$AM:$AM,GB$4))-(COUNTIFS('Estruturante Móvel'!$M:$M,$B81,'Estruturante Móvel'!$AM:$AM,GB$4,'Estruturante Móvel'!$AQ:$AQ,"REPARO FO"))</f>
        <v>0</v>
      </c>
      <c r="GC81" s="140">
        <f>(COUNTIFS('Estruturante Móvel'!$M:$M,$B78,'Estruturante Móvel'!$C:$C,"&lt;&gt;PREVISTO",'Estruturante Móvel'!$G:$G,GB$4,'Estruturante Móvel'!$L:$L,'CRONOGRAMA_CONST+MIGRACAO'!FR$9))</f>
        <v>0</v>
      </c>
      <c r="GD81" s="139">
        <f>(COUNTIFS('Estruturante Móvel'!$M:$M,$B81,'Estruturante Móvel'!$AM:$AM,GD$4))-(COUNTIFS('Estruturante Móvel'!$M:$M,$B81,'Estruturante Móvel'!$AM:$AM,GD$4,'Estruturante Móvel'!$AQ:$AQ,"REPARO FO"))</f>
        <v>0</v>
      </c>
      <c r="GE81" s="140">
        <f>(COUNTIFS('Estruturante Móvel'!$M:$M,$B78,'Estruturante Móvel'!$C:$C,"&lt;&gt;PREVISTO",'Estruturante Móvel'!$G:$G,GD$4,'Estruturante Móvel'!$L:$L,'CRONOGRAMA_CONST+MIGRACAO'!FT$9))</f>
        <v>0</v>
      </c>
      <c r="GF81" s="139">
        <f>(COUNTIFS('Estruturante Móvel'!$M:$M,$B81,'Estruturante Móvel'!$AM:$AM,GF$4))-(COUNTIFS('Estruturante Móvel'!$M:$M,$B81,'Estruturante Móvel'!$AM:$AM,GF$4,'Estruturante Móvel'!$AQ:$AQ,"REPARO FO"))</f>
        <v>0</v>
      </c>
      <c r="GG81" s="140">
        <f>(COUNTIFS('Estruturante Móvel'!$M:$M,$B78,'Estruturante Móvel'!$C:$C,"&lt;&gt;PREVISTO",'Estruturante Móvel'!$G:$G,GF$4,'Estruturante Móvel'!$L:$L,'CRONOGRAMA_CONST+MIGRACAO'!FV$9))</f>
        <v>0</v>
      </c>
      <c r="GH81" s="139">
        <f>(COUNTIFS('Estruturante Móvel'!$M:$M,$B81,'Estruturante Móvel'!$AM:$AM,GH$4))-(COUNTIFS('Estruturante Móvel'!$M:$M,$B81,'Estruturante Móvel'!$AM:$AM,GH$4,'Estruturante Móvel'!$AQ:$AQ,"REPARO FO"))</f>
        <v>0</v>
      </c>
      <c r="GI81" s="140">
        <f>(COUNTIFS('Estruturante Móvel'!$M:$M,$B78,'Estruturante Móvel'!$C:$C,"&lt;&gt;PREVISTO",'Estruturante Móvel'!$G:$G,GH$4,'Estruturante Móvel'!$L:$L,'CRONOGRAMA_CONST+MIGRACAO'!FX$9))</f>
        <v>0</v>
      </c>
      <c r="GJ81" s="139">
        <f>(COUNTIFS('Estruturante Móvel'!$M:$M,$B81,'Estruturante Móvel'!$AM:$AM,GJ$4))-(COUNTIFS('Estruturante Móvel'!$M:$M,$B81,'Estruturante Móvel'!$AM:$AM,GJ$4,'Estruturante Móvel'!$AQ:$AQ,"REPARO FO"))</f>
        <v>0</v>
      </c>
      <c r="GK81" s="140">
        <f>(COUNTIFS('Estruturante Móvel'!$M:$M,$B78,'Estruturante Móvel'!$C:$C,"&lt;&gt;PREVISTO",'Estruturante Móvel'!$G:$G,GJ$4,'Estruturante Móvel'!$L:$L,'CRONOGRAMA_CONST+MIGRACAO'!FZ$9))</f>
        <v>0</v>
      </c>
      <c r="GL81" s="139">
        <f>(COUNTIFS('Estruturante Móvel'!$M:$M,$B81,'Estruturante Móvel'!$AM:$AM,GL$4))-(COUNTIFS('Estruturante Móvel'!$M:$M,$B81,'Estruturante Móvel'!$AM:$AM,GL$4,'Estruturante Móvel'!$AQ:$AQ,"REPARO FO"))</f>
        <v>0</v>
      </c>
      <c r="GM81" s="140">
        <f>(COUNTIFS('Estruturante Móvel'!$M:$M,$B78,'Estruturante Móvel'!$C:$C,"&lt;&gt;PREVISTO",'Estruturante Móvel'!$G:$G,GL$4,'Estruturante Móvel'!$L:$L,'CRONOGRAMA_CONST+MIGRACAO'!GB$9))</f>
        <v>0</v>
      </c>
      <c r="GN81" s="139">
        <f>(COUNTIFS('Estruturante Móvel'!$M:$M,$B81,'Estruturante Móvel'!$AM:$AM,GN$4))-(COUNTIFS('Estruturante Móvel'!$M:$M,$B81,'Estruturante Móvel'!$AM:$AM,GN$4,'Estruturante Móvel'!$AQ:$AQ,"REPARO FO"))</f>
        <v>0</v>
      </c>
      <c r="GO81" s="140">
        <f>(COUNTIFS('Estruturante Móvel'!$M:$M,$B78,'Estruturante Móvel'!$C:$C,"&lt;&gt;PREVISTO",'Estruturante Móvel'!$G:$G,GN$4,'Estruturante Móvel'!$L:$L,'CRONOGRAMA_CONST+MIGRACAO'!GD$9))</f>
        <v>0</v>
      </c>
      <c r="GP81" s="139">
        <f>(COUNTIFS('Estruturante Móvel'!$M:$M,$B81,'Estruturante Móvel'!$AM:$AM,GP$4))-(COUNTIFS('Estruturante Móvel'!$M:$M,$B81,'Estruturante Móvel'!$AM:$AM,GP$4,'Estruturante Móvel'!$AQ:$AQ,"REPARO FO"))</f>
        <v>0</v>
      </c>
      <c r="GQ81" s="140">
        <f>(COUNTIFS('Estruturante Móvel'!$M:$M,$B78,'Estruturante Móvel'!$C:$C,"&lt;&gt;PREVISTO",'Estruturante Móvel'!$G:$G,GP$4,'Estruturante Móvel'!$L:$L,'CRONOGRAMA_CONST+MIGRACAO'!GF$9))</f>
        <v>0</v>
      </c>
      <c r="GR81" s="139">
        <f>(COUNTIFS('Estruturante Móvel'!$M:$M,$B81,'Estruturante Móvel'!$AM:$AM,GR$4))-(COUNTIFS('Estruturante Móvel'!$M:$M,$B81,'Estruturante Móvel'!$AM:$AM,GR$4,'Estruturante Móvel'!$AQ:$AQ,"REPARO FO"))</f>
        <v>0</v>
      </c>
      <c r="GS81" s="140">
        <f>(COUNTIFS('Estruturante Móvel'!$M:$M,$B78,'Estruturante Móvel'!$C:$C,"&lt;&gt;PREVISTO",'Estruturante Móvel'!$G:$G,GR$4,'Estruturante Móvel'!$L:$L,'CRONOGRAMA_CONST+MIGRACAO'!GH$9))</f>
        <v>0</v>
      </c>
      <c r="GT81" s="139">
        <f>(COUNTIFS('Estruturante Móvel'!$M:$M,$B81,'Estruturante Móvel'!$AM:$AM,GT$4))-(COUNTIFS('Estruturante Móvel'!$M:$M,$B81,'Estruturante Móvel'!$AM:$AM,GT$4,'Estruturante Móvel'!$AQ:$AQ,"REPARO FO"))</f>
        <v>0</v>
      </c>
      <c r="GU81" s="140">
        <f>(COUNTIFS('Estruturante Móvel'!$M:$M,$B78,'Estruturante Móvel'!$C:$C,"&lt;&gt;PREVISTO",'Estruturante Móvel'!$G:$G,GT$4,'Estruturante Móvel'!$L:$L,'CRONOGRAMA_CONST+MIGRACAO'!GJ$9))</f>
        <v>0</v>
      </c>
      <c r="GV81" s="139">
        <f>(COUNTIFS('Estruturante Móvel'!$M:$M,$B81,'Estruturante Móvel'!$AM:$AM,GV$4))-(COUNTIFS('Estruturante Móvel'!$M:$M,$B81,'Estruturante Móvel'!$AM:$AM,GV$4,'Estruturante Móvel'!$AQ:$AQ,"REPARO FO"))</f>
        <v>0</v>
      </c>
      <c r="GW81" s="140">
        <f>(COUNTIFS('Estruturante Móvel'!$M:$M,$B78,'Estruturante Móvel'!$C:$C,"&lt;&gt;PREVISTO",'Estruturante Móvel'!$G:$G,GV$4,'Estruturante Móvel'!$L:$L,'CRONOGRAMA_CONST+MIGRACAO'!GL$9))</f>
        <v>0</v>
      </c>
      <c r="GX81" s="139">
        <f>(COUNTIFS('Estruturante Móvel'!$M:$M,$B81,'Estruturante Móvel'!$AM:$AM,GX$4))-(COUNTIFS('Estruturante Móvel'!$M:$M,$B81,'Estruturante Móvel'!$AM:$AM,GX$4,'Estruturante Móvel'!$AQ:$AQ,"REPARO FO"))</f>
        <v>0</v>
      </c>
      <c r="GY81" s="140">
        <f>(COUNTIFS('Estruturante Móvel'!$M:$M,$B78,'Estruturante Móvel'!$C:$C,"&lt;&gt;PREVISTO",'Estruturante Móvel'!$G:$G,GX$4,'Estruturante Móvel'!$L:$L,'CRONOGRAMA_CONST+MIGRACAO'!GN$9))</f>
        <v>0</v>
      </c>
      <c r="GZ81" s="139">
        <f>(COUNTIFS('Estruturante Móvel'!$M:$M,$B81,'Estruturante Móvel'!$AM:$AM,GZ$4))-(COUNTIFS('Estruturante Móvel'!$M:$M,$B81,'Estruturante Móvel'!$AM:$AM,GZ$4,'Estruturante Móvel'!$AQ:$AQ,"REPARO FO"))</f>
        <v>0</v>
      </c>
      <c r="HA81" s="140">
        <f>(COUNTIFS('Estruturante Móvel'!$M:$M,$B78,'Estruturante Móvel'!$C:$C,"&lt;&gt;PREVISTO",'Estruturante Móvel'!$G:$G,GZ$4,'Estruturante Móvel'!$L:$L,'CRONOGRAMA_CONST+MIGRACAO'!GP$9))</f>
        <v>0</v>
      </c>
      <c r="HB81" s="139">
        <f>(COUNTIFS('Estruturante Móvel'!$M:$M,$B81,'Estruturante Móvel'!$AM:$AM,HB$4))-(COUNTIFS('Estruturante Móvel'!$M:$M,$B81,'Estruturante Móvel'!$AM:$AM,HB$4,'Estruturante Móvel'!$AQ:$AQ,"REPARO FO"))</f>
        <v>0</v>
      </c>
      <c r="HC81" s="140">
        <f>(COUNTIFS('Estruturante Móvel'!$M:$M,$B78,'Estruturante Móvel'!$C:$C,"&lt;&gt;PREVISTO",'Estruturante Móvel'!$G:$G,HB$4,'Estruturante Móvel'!$L:$L,'CRONOGRAMA_CONST+MIGRACAO'!GR$9))</f>
        <v>0</v>
      </c>
      <c r="HD81" s="139">
        <f>(COUNTIFS('Estruturante Móvel'!$M:$M,$B81,'Estruturante Móvel'!$AM:$AM,HD$4))-(COUNTIFS('Estruturante Móvel'!$M:$M,$B81,'Estruturante Móvel'!$AM:$AM,HD$4,'Estruturante Móvel'!$AQ:$AQ,"REPARO FO"))</f>
        <v>0</v>
      </c>
      <c r="HE81" s="140">
        <f>(COUNTIFS('Estruturante Móvel'!$M:$M,$B78,'Estruturante Móvel'!$C:$C,"&lt;&gt;PREVISTO",'Estruturante Móvel'!$G:$G,HD$4,'Estruturante Móvel'!$L:$L,'CRONOGRAMA_CONST+MIGRACAO'!GT$9))</f>
        <v>0</v>
      </c>
      <c r="HF81" s="139">
        <f>(COUNTIFS('Estruturante Móvel'!$M:$M,$B81,'Estruturante Móvel'!$AM:$AM,HF$4))-(COUNTIFS('Estruturante Móvel'!$M:$M,$B81,'Estruturante Móvel'!$AM:$AM,HF$4,'Estruturante Móvel'!$AQ:$AQ,"REPARO FO"))</f>
        <v>0</v>
      </c>
      <c r="HG81" s="140">
        <f>(COUNTIFS('Estruturante Móvel'!$M:$M,$B78,'Estruturante Móvel'!$C:$C,"&lt;&gt;PREVISTO",'Estruturante Móvel'!$G:$G,HF$4,'Estruturante Móvel'!$L:$L,'CRONOGRAMA_CONST+MIGRACAO'!GV$9))</f>
        <v>0</v>
      </c>
      <c r="HH81" s="139">
        <f>(COUNTIFS('Estruturante Móvel'!$M:$M,$B81,'Estruturante Móvel'!$AM:$AM,HH$4))-(COUNTIFS('Estruturante Móvel'!$M:$M,$B81,'Estruturante Móvel'!$AM:$AM,HH$4,'Estruturante Móvel'!$AQ:$AQ,"REPARO FO"))</f>
        <v>0</v>
      </c>
      <c r="HI81" s="140">
        <f>(COUNTIFS('Estruturante Móvel'!$M:$M,$B78,'Estruturante Móvel'!$C:$C,"&lt;&gt;PREVISTO",'Estruturante Móvel'!$G:$G,HH$4,'Estruturante Móvel'!$L:$L,'CRONOGRAMA_CONST+MIGRACAO'!GX$9))</f>
        <v>0</v>
      </c>
      <c r="HJ81" s="139">
        <f>(COUNTIFS('Estruturante Móvel'!$M:$M,$B81,'Estruturante Móvel'!$AM:$AM,HJ$4))-(COUNTIFS('Estruturante Móvel'!$M:$M,$B81,'Estruturante Móvel'!$AM:$AM,HJ$4,'Estruturante Móvel'!$AQ:$AQ,"REPARO FO"))</f>
        <v>0</v>
      </c>
      <c r="HK81" s="140">
        <f>(COUNTIFS('Estruturante Móvel'!$M:$M,$B78,'Estruturante Móvel'!$C:$C,"&lt;&gt;PREVISTO",'Estruturante Móvel'!$G:$G,HJ$4,'Estruturante Móvel'!$L:$L,'CRONOGRAMA_CONST+MIGRACAO'!GZ$9))</f>
        <v>0</v>
      </c>
      <c r="HL81" s="139">
        <f>(COUNTIFS('Estruturante Móvel'!$M:$M,$B81,'Estruturante Móvel'!$AM:$AM,HL$4))-(COUNTIFS('Estruturante Móvel'!$M:$M,$B81,'Estruturante Móvel'!$AM:$AM,HL$4,'Estruturante Móvel'!$AQ:$AQ,"REPARO FO"))</f>
        <v>0</v>
      </c>
      <c r="HM81" s="140">
        <f>(COUNTIFS('Estruturante Móvel'!$M:$M,$B78,'Estruturante Móvel'!$C:$C,"&lt;&gt;PREVISTO",'Estruturante Móvel'!$G:$G,HL$4,'Estruturante Móvel'!$L:$L,'CRONOGRAMA_CONST+MIGRACAO'!HB$9))</f>
        <v>0</v>
      </c>
      <c r="HN81" s="139">
        <f>(COUNTIFS('Estruturante Móvel'!$M:$M,$B81,'Estruturante Móvel'!$AM:$AM,HN$4))-(COUNTIFS('Estruturante Móvel'!$M:$M,$B81,'Estruturante Móvel'!$AM:$AM,HN$4,'Estruturante Móvel'!$AQ:$AQ,"REPARO FO"))</f>
        <v>0</v>
      </c>
      <c r="HO81" s="140">
        <f>(COUNTIFS('Estruturante Móvel'!$M:$M,$B78,'Estruturante Móvel'!$C:$C,"&lt;&gt;PREVISTO",'Estruturante Móvel'!$G:$G,HN$4,'Estruturante Móvel'!$L:$L,'CRONOGRAMA_CONST+MIGRACAO'!HD$9))</f>
        <v>0</v>
      </c>
      <c r="HP81" s="139">
        <f>(COUNTIFS('Estruturante Móvel'!$M:$M,$B81,'Estruturante Móvel'!$AM:$AM,HP$4))-(COUNTIFS('Estruturante Móvel'!$M:$M,$B81,'Estruturante Móvel'!$AM:$AM,HP$4,'Estruturante Móvel'!$AQ:$AQ,"REPARO FO"))</f>
        <v>0</v>
      </c>
      <c r="HQ81" s="140">
        <f>(COUNTIFS('Estruturante Móvel'!$M:$M,$B78,'Estruturante Móvel'!$C:$C,"&lt;&gt;PREVISTO",'Estruturante Móvel'!$G:$G,HP$4,'Estruturante Móvel'!$L:$L,'CRONOGRAMA_CONST+MIGRACAO'!HF$9))</f>
        <v>0</v>
      </c>
      <c r="HR81" s="139">
        <f>(COUNTIFS('Estruturante Móvel'!$M:$M,$B81,'Estruturante Móvel'!$AM:$AM,HR$4))-(COUNTIFS('Estruturante Móvel'!$M:$M,$B81,'Estruturante Móvel'!$AM:$AM,HR$4,'Estruturante Móvel'!$AQ:$AQ,"REPARO FO"))</f>
        <v>0</v>
      </c>
      <c r="HS81" s="140">
        <f>(COUNTIFS('Estruturante Móvel'!$M:$M,$B78,'Estruturante Móvel'!$C:$C,"&lt;&gt;PREVISTO",'Estruturante Móvel'!$G:$G,HR$4,'Estruturante Móvel'!$L:$L,'CRONOGRAMA_CONST+MIGRACAO'!HH$9))</f>
        <v>0</v>
      </c>
      <c r="HT81" s="139">
        <f>(COUNTIFS('Estruturante Móvel'!$M:$M,$B81,'Estruturante Móvel'!$AM:$AM,HT$4))-(COUNTIFS('Estruturante Móvel'!$M:$M,$B81,'Estruturante Móvel'!$AM:$AM,HT$4,'Estruturante Móvel'!$AQ:$AQ,"REPARO FO"))</f>
        <v>0</v>
      </c>
      <c r="HU81" s="140">
        <f>(COUNTIFS('Estruturante Móvel'!$M:$M,$B78,'Estruturante Móvel'!$C:$C,"&lt;&gt;PREVISTO",'Estruturante Móvel'!$G:$G,HT$4,'Estruturante Móvel'!$L:$L,'CRONOGRAMA_CONST+MIGRACAO'!HJ$9))</f>
        <v>0</v>
      </c>
      <c r="HV81" s="139">
        <f>(COUNTIFS('Estruturante Móvel'!$M:$M,$B81,'Estruturante Móvel'!$AM:$AM,HV$4))-(COUNTIFS('Estruturante Móvel'!$M:$M,$B81,'Estruturante Móvel'!$AM:$AM,HV$4,'Estruturante Móvel'!$AQ:$AQ,"REPARO FO"))</f>
        <v>0</v>
      </c>
      <c r="HW81" s="140">
        <f>(COUNTIFS('Estruturante Móvel'!$M:$M,$B78,'Estruturante Móvel'!$C:$C,"&lt;&gt;PREVISTO",'Estruturante Móvel'!$G:$G,HV$4,'Estruturante Móvel'!$L:$L,'CRONOGRAMA_CONST+MIGRACAO'!HL$9))</f>
        <v>0</v>
      </c>
      <c r="HX81" s="139">
        <f>(COUNTIFS('Estruturante Móvel'!$M:$M,$B81,'Estruturante Móvel'!$AM:$AM,HX$4))-(COUNTIFS('Estruturante Móvel'!$M:$M,$B81,'Estruturante Móvel'!$AM:$AM,HX$4,'Estruturante Móvel'!$AQ:$AQ,"REPARO FO"))</f>
        <v>0</v>
      </c>
      <c r="HY81" s="140">
        <f>(COUNTIFS('Estruturante Móvel'!$M:$M,$B78,'Estruturante Móvel'!$C:$C,"&lt;&gt;PREVISTO",'Estruturante Móvel'!$G:$G,HX$4,'Estruturante Móvel'!$L:$L,'CRONOGRAMA_CONST+MIGRACAO'!HN$9))</f>
        <v>0</v>
      </c>
      <c r="HZ81" s="139">
        <f>(COUNTIFS('Estruturante Móvel'!$M:$M,$B81,'Estruturante Móvel'!$AM:$AM,HZ$4))-(COUNTIFS('Estruturante Móvel'!$M:$M,$B81,'Estruturante Móvel'!$AM:$AM,HZ$4,'Estruturante Móvel'!$AQ:$AQ,"REPARO FO"))</f>
        <v>0</v>
      </c>
      <c r="IA81" s="140">
        <f>(COUNTIFS('Estruturante Móvel'!$M:$M,$B78,'Estruturante Móvel'!$C:$C,"&lt;&gt;PREVISTO",'Estruturante Móvel'!$G:$G,HZ$4,'Estruturante Móvel'!$L:$L,'CRONOGRAMA_CONST+MIGRACAO'!HP$9))</f>
        <v>0</v>
      </c>
      <c r="IB81" s="139">
        <f>(COUNTIFS('Estruturante Móvel'!$M:$M,$B81,'Estruturante Móvel'!$AM:$AM,IB$4))-(COUNTIFS('Estruturante Móvel'!$M:$M,$B81,'Estruturante Móvel'!$AM:$AM,IB$4,'Estruturante Móvel'!$AQ:$AQ,"REPARO FO"))</f>
        <v>0</v>
      </c>
      <c r="IC81" s="140">
        <f>(COUNTIFS('Estruturante Móvel'!$M:$M,$B78,'Estruturante Móvel'!$C:$C,"&lt;&gt;PREVISTO",'Estruturante Móvel'!$G:$G,IB$4,'Estruturante Móvel'!$L:$L,'CRONOGRAMA_CONST+MIGRACAO'!HR$9))</f>
        <v>0</v>
      </c>
      <c r="ID81" s="139">
        <f>(COUNTIFS('Estruturante Móvel'!$M:$M,$B81,'Estruturante Móvel'!$AM:$AM,ID$4))-(COUNTIFS('Estruturante Móvel'!$M:$M,$B81,'Estruturante Móvel'!$AM:$AM,ID$4,'Estruturante Móvel'!$AQ:$AQ,"REPARO FO"))</f>
        <v>0</v>
      </c>
      <c r="IE81" s="140">
        <f>(COUNTIFS('Estruturante Móvel'!$M:$M,$B78,'Estruturante Móvel'!$C:$C,"&lt;&gt;PREVISTO",'Estruturante Móvel'!$G:$G,ID$4,'Estruturante Móvel'!$L:$L,'CRONOGRAMA_CONST+MIGRACAO'!HT$9))</f>
        <v>0</v>
      </c>
      <c r="IF81" s="139">
        <f>(COUNTIFS('Estruturante Móvel'!$M:$M,$B81,'Estruturante Móvel'!$AM:$AM,IF$4))-(COUNTIFS('Estruturante Móvel'!$M:$M,$B81,'Estruturante Móvel'!$AM:$AM,IF$4,'Estruturante Móvel'!$AQ:$AQ,"REPARO FO"))</f>
        <v>0</v>
      </c>
      <c r="IG81" s="140">
        <f>(COUNTIFS('Estruturante Móvel'!$M:$M,$B78,'Estruturante Móvel'!$C:$C,"&lt;&gt;PREVISTO",'Estruturante Móvel'!$G:$G,IF$4,'Estruturante Móvel'!$L:$L,'CRONOGRAMA_CONST+MIGRACAO'!HV$9))</f>
        <v>0</v>
      </c>
      <c r="IH81" s="139">
        <f>(COUNTIFS('Estruturante Móvel'!$M:$M,$B81,'Estruturante Móvel'!$AM:$AM,IH$4))-(COUNTIFS('Estruturante Móvel'!$M:$M,$B81,'Estruturante Móvel'!$AM:$AM,IH$4,'Estruturante Móvel'!$AQ:$AQ,"REPARO FO"))</f>
        <v>0</v>
      </c>
      <c r="II81" s="140">
        <f>(COUNTIFS('Estruturante Móvel'!$M:$M,$B78,'Estruturante Móvel'!$C:$C,"&lt;&gt;PREVISTO",'Estruturante Móvel'!$G:$G,IH$4,'Estruturante Móvel'!$L:$L,'CRONOGRAMA_CONST+MIGRACAO'!HX$9))</f>
        <v>0</v>
      </c>
      <c r="IJ81" s="139">
        <f>(COUNTIFS('Estruturante Móvel'!$M:$M,$B81,'Estruturante Móvel'!$AM:$AM,IJ$4))-(COUNTIFS('Estruturante Móvel'!$M:$M,$B81,'Estruturante Móvel'!$AM:$AM,IJ$4,'Estruturante Móvel'!$AQ:$AQ,"REPARO FO"))</f>
        <v>0</v>
      </c>
      <c r="IK81" s="140">
        <f>(COUNTIFS('Estruturante Móvel'!$M:$M,$B78,'Estruturante Móvel'!$C:$C,"&lt;&gt;PREVISTO",'Estruturante Móvel'!$G:$G,IJ$4,'Estruturante Móvel'!$L:$L,'CRONOGRAMA_CONST+MIGRACAO'!HZ$9))</f>
        <v>0</v>
      </c>
      <c r="IL81" s="139">
        <f>(COUNTIFS('Estruturante Móvel'!$M:$M,$B81,'Estruturante Móvel'!$AM:$AM,IL$4))-(COUNTIFS('Estruturante Móvel'!$M:$M,$B81,'Estruturante Móvel'!$AM:$AM,IL$4,'Estruturante Móvel'!$AQ:$AQ,"REPARO FO"))</f>
        <v>0</v>
      </c>
      <c r="IM81" s="140">
        <f>(COUNTIFS('Estruturante Móvel'!$M:$M,$B78,'Estruturante Móvel'!$C:$C,"&lt;&gt;PREVISTO",'Estruturante Móvel'!$G:$G,IL$4,'Estruturante Móvel'!$L:$L,'CRONOGRAMA_CONST+MIGRACAO'!IB$9))</f>
        <v>0</v>
      </c>
      <c r="IN81" s="139">
        <f>(COUNTIFS('Estruturante Móvel'!$M:$M,$B81,'Estruturante Móvel'!$AM:$AM,IN$4))-(COUNTIFS('Estruturante Móvel'!$M:$M,$B81,'Estruturante Móvel'!$AM:$AM,IN$4,'Estruturante Móvel'!$AQ:$AQ,"REPARO FO"))</f>
        <v>0</v>
      </c>
      <c r="IO81" s="140">
        <f>(COUNTIFS('Estruturante Móvel'!$M:$M,$B78,'Estruturante Móvel'!$C:$C,"&lt;&gt;PREVISTO",'Estruturante Móvel'!$G:$G,IN$4,'Estruturante Móvel'!$L:$L,'CRONOGRAMA_CONST+MIGRACAO'!ID$9))</f>
        <v>0</v>
      </c>
      <c r="IP81" s="139">
        <f>(COUNTIFS('Estruturante Móvel'!$M:$M,$B81,'Estruturante Móvel'!$AM:$AM,IP$4))-(COUNTIFS('Estruturante Móvel'!$M:$M,$B81,'Estruturante Móvel'!$AM:$AM,IP$4,'Estruturante Móvel'!$AQ:$AQ,"REPARO FO"))</f>
        <v>0</v>
      </c>
      <c r="IQ81" s="140">
        <f>(COUNTIFS('Estruturante Móvel'!$M:$M,$B78,'Estruturante Móvel'!$C:$C,"&lt;&gt;PREVISTO",'Estruturante Móvel'!$G:$G,IP$4,'Estruturante Móvel'!$L:$L,'CRONOGRAMA_CONST+MIGRACAO'!IF$9))</f>
        <v>0</v>
      </c>
      <c r="IR81" s="139">
        <f>(COUNTIFS('Estruturante Móvel'!$M:$M,$B81,'Estruturante Móvel'!$AM:$AM,IR$4))-(COUNTIFS('Estruturante Móvel'!$M:$M,$B81,'Estruturante Móvel'!$AM:$AM,IR$4,'Estruturante Móvel'!$AQ:$AQ,"REPARO FO"))</f>
        <v>0</v>
      </c>
      <c r="IS81" s="140">
        <f>(COUNTIFS('Estruturante Móvel'!$M:$M,$B78,'Estruturante Móvel'!$C:$C,"&lt;&gt;PREVISTO",'Estruturante Móvel'!$G:$G,IR$4,'Estruturante Móvel'!$L:$L,'CRONOGRAMA_CONST+MIGRACAO'!IH$9))</f>
        <v>0</v>
      </c>
      <c r="IT81" s="139">
        <f>(COUNTIFS('Estruturante Móvel'!$M:$M,$B81,'Estruturante Móvel'!$AM:$AM,IT$4))-(COUNTIFS('Estruturante Móvel'!$M:$M,$B81,'Estruturante Móvel'!$AM:$AM,IT$4,'Estruturante Móvel'!$AQ:$AQ,"REPARO FO"))</f>
        <v>0</v>
      </c>
      <c r="IU81" s="140">
        <f>(COUNTIFS('Estruturante Móvel'!$M:$M,$B78,'Estruturante Móvel'!$C:$C,"&lt;&gt;PREVISTO",'Estruturante Móvel'!$G:$G,IT$4,'Estruturante Móvel'!$L:$L,'CRONOGRAMA_CONST+MIGRACAO'!IJ$9))</f>
        <v>0</v>
      </c>
      <c r="IV81" s="139">
        <f>(COUNTIFS('Estruturante Móvel'!$M:$M,$B81,'Estruturante Móvel'!$AM:$AM,IV$4))-(COUNTIFS('Estruturante Móvel'!$M:$M,$B81,'Estruturante Móvel'!$AM:$AM,IV$4,'Estruturante Móvel'!$AQ:$AQ,"REPARO FO"))</f>
        <v>0</v>
      </c>
      <c r="IW81" s="140">
        <f>(COUNTIFS('Estruturante Móvel'!$M:$M,$B78,'Estruturante Móvel'!$C:$C,"&lt;&gt;PREVISTO",'Estruturante Móvel'!$G:$G,IV$4,'Estruturante Móvel'!$L:$L,'CRONOGRAMA_CONST+MIGRACAO'!IL$9))</f>
        <v>0</v>
      </c>
      <c r="IX81" s="139">
        <f>(COUNTIFS('Estruturante Móvel'!$M:$M,$B81,'Estruturante Móvel'!$AM:$AM,IX$4))-(COUNTIFS('Estruturante Móvel'!$M:$M,$B81,'Estruturante Móvel'!$AM:$AM,IX$4,'Estruturante Móvel'!$AQ:$AQ,"REPARO FO"))</f>
        <v>0</v>
      </c>
      <c r="IY81" s="140">
        <f>(COUNTIFS('Estruturante Móvel'!$M:$M,$B78,'Estruturante Móvel'!$C:$C,"&lt;&gt;PREVISTO",'Estruturante Móvel'!$G:$G,IX$4,'Estruturante Móvel'!$L:$L,'CRONOGRAMA_CONST+MIGRACAO'!IN$9))</f>
        <v>0</v>
      </c>
      <c r="IZ81" s="139">
        <f>(COUNTIFS('Estruturante Móvel'!$M:$M,$B81,'Estruturante Móvel'!$AM:$AM,IZ$4))-(COUNTIFS('Estruturante Móvel'!$M:$M,$B81,'Estruturante Móvel'!$AM:$AM,IZ$4,'Estruturante Móvel'!$AQ:$AQ,"REPARO FO"))</f>
        <v>0</v>
      </c>
      <c r="JA81" s="140">
        <f>(COUNTIFS('Estruturante Móvel'!$M:$M,$B78,'Estruturante Móvel'!$C:$C,"&lt;&gt;PREVISTO",'Estruturante Móvel'!$G:$G,IZ$4,'Estruturante Móvel'!$L:$L,'CRONOGRAMA_CONST+MIGRACAO'!IP$9))</f>
        <v>0</v>
      </c>
      <c r="JB81" s="139">
        <f>(COUNTIFS('Estruturante Móvel'!$M:$M,$B81,'Estruturante Móvel'!$AM:$AM,JB$4))-(COUNTIFS('Estruturante Móvel'!$M:$M,$B81,'Estruturante Móvel'!$AM:$AM,JB$4,'Estruturante Móvel'!$AQ:$AQ,"REPARO FO"))</f>
        <v>0</v>
      </c>
      <c r="JC81" s="140">
        <f>(COUNTIFS('Estruturante Móvel'!$M:$M,$B78,'Estruturante Móvel'!$C:$C,"&lt;&gt;PREVISTO",'Estruturante Móvel'!$G:$G,JB$4,'Estruturante Móvel'!$L:$L,'CRONOGRAMA_CONST+MIGRACAO'!IR$9))</f>
        <v>0</v>
      </c>
      <c r="JD81" s="139">
        <f>(COUNTIFS('Estruturante Móvel'!$M:$M,$B81,'Estruturante Móvel'!$AM:$AM,JD$4))-(COUNTIFS('Estruturante Móvel'!$M:$M,$B81,'Estruturante Móvel'!$AM:$AM,JD$4,'Estruturante Móvel'!$AQ:$AQ,"REPARO FO"))</f>
        <v>0</v>
      </c>
      <c r="JE81" s="140">
        <f>(COUNTIFS('Estruturante Móvel'!$M:$M,$B78,'Estruturante Móvel'!$C:$C,"&lt;&gt;PREVISTO",'Estruturante Móvel'!$G:$G,JD$4,'Estruturante Móvel'!$L:$L,'CRONOGRAMA_CONST+MIGRACAO'!IT$9))</f>
        <v>0</v>
      </c>
      <c r="JF81" s="139">
        <f>(COUNTIFS('Estruturante Móvel'!$M:$M,$B81,'Estruturante Móvel'!$AM:$AM,JF$4))-(COUNTIFS('Estruturante Móvel'!$M:$M,$B81,'Estruturante Móvel'!$AM:$AM,JF$4,'Estruturante Móvel'!$AQ:$AQ,"REPARO FO"))</f>
        <v>0</v>
      </c>
      <c r="JG81" s="140">
        <f>(COUNTIFS('Estruturante Móvel'!$M:$M,$B78,'Estruturante Móvel'!$C:$C,"&lt;&gt;PREVISTO",'Estruturante Móvel'!$G:$G,JF$4,'Estruturante Móvel'!$L:$L,'CRONOGRAMA_CONST+MIGRACAO'!IV$9))</f>
        <v>0</v>
      </c>
      <c r="JH81" s="139">
        <f>(COUNTIFS('Estruturante Móvel'!$M:$M,$B81,'Estruturante Móvel'!$AM:$AM,JH$4))-(COUNTIFS('Estruturante Móvel'!$M:$M,$B81,'Estruturante Móvel'!$AM:$AM,JH$4,'Estruturante Móvel'!$AQ:$AQ,"REPARO FO"))</f>
        <v>0</v>
      </c>
      <c r="JI81" s="140">
        <f>(COUNTIFS('Estruturante Móvel'!$M:$M,$B78,'Estruturante Móvel'!$C:$C,"&lt;&gt;PREVISTO",'Estruturante Móvel'!$G:$G,JH$4,'Estruturante Móvel'!$L:$L,'CRONOGRAMA_CONST+MIGRACAO'!IX$9))</f>
        <v>0</v>
      </c>
      <c r="JJ81" s="139">
        <f>(COUNTIFS('Estruturante Móvel'!$M:$M,$B81,'Estruturante Móvel'!$AM:$AM,JJ$4))-(COUNTIFS('Estruturante Móvel'!$M:$M,$B81,'Estruturante Móvel'!$AM:$AM,JJ$4,'Estruturante Móvel'!$AQ:$AQ,"REPARO FO"))</f>
        <v>0</v>
      </c>
      <c r="JK81" s="140">
        <f>(COUNTIFS('Estruturante Móvel'!$M:$M,$B78,'Estruturante Móvel'!$C:$C,"&lt;&gt;PREVISTO",'Estruturante Móvel'!$G:$G,JJ$4,'Estruturante Móvel'!$L:$L,'CRONOGRAMA_CONST+MIGRACAO'!IZ$9))</f>
        <v>0</v>
      </c>
      <c r="JL81" s="139">
        <f>(COUNTIFS('Estruturante Móvel'!$M:$M,$B81,'Estruturante Móvel'!$AM:$AM,JL$4))-(COUNTIFS('Estruturante Móvel'!$M:$M,$B81,'Estruturante Móvel'!$AM:$AM,JL$4,'Estruturante Móvel'!$AQ:$AQ,"REPARO FO"))</f>
        <v>0</v>
      </c>
      <c r="JM81" s="140">
        <f>(COUNTIFS('Estruturante Móvel'!$M:$M,$B78,'Estruturante Móvel'!$C:$C,"&lt;&gt;PREVISTO",'Estruturante Móvel'!$G:$G,JL$4,'Estruturante Móvel'!$L:$L,'CRONOGRAMA_CONST+MIGRACAO'!JB$9))</f>
        <v>0</v>
      </c>
      <c r="JN81" s="139">
        <f>(COUNTIFS('Estruturante Móvel'!$M:$M,$B81,'Estruturante Móvel'!$AM:$AM,JN$4))-(COUNTIFS('Estruturante Móvel'!$M:$M,$B81,'Estruturante Móvel'!$AM:$AM,JN$4,'Estruturante Móvel'!$AQ:$AQ,"REPARO FO"))</f>
        <v>0</v>
      </c>
      <c r="JO81" s="140">
        <f>(COUNTIFS('Estruturante Móvel'!$M:$M,$B78,'Estruturante Móvel'!$C:$C,"&lt;&gt;PREVISTO",'Estruturante Móvel'!$G:$G,JN$4,'Estruturante Móvel'!$L:$L,'CRONOGRAMA_CONST+MIGRACAO'!JD$9))</f>
        <v>0</v>
      </c>
      <c r="JP81" s="139">
        <f>(COUNTIFS('Estruturante Móvel'!$M:$M,$B81,'Estruturante Móvel'!$AM:$AM,JP$4))-(COUNTIFS('Estruturante Móvel'!$M:$M,$B81,'Estruturante Móvel'!$AM:$AM,JP$4,'Estruturante Móvel'!$AQ:$AQ,"REPARO FO"))</f>
        <v>0</v>
      </c>
      <c r="JQ81" s="140">
        <f>(COUNTIFS('Estruturante Móvel'!$M:$M,$B78,'Estruturante Móvel'!$C:$C,"&lt;&gt;PREVISTO",'Estruturante Móvel'!$G:$G,JP$4,'Estruturante Móvel'!$L:$L,'CRONOGRAMA_CONST+MIGRACAO'!JF$9))</f>
        <v>0</v>
      </c>
      <c r="JR81" s="139">
        <f>(COUNTIFS('Estruturante Móvel'!$M:$M,$B81,'Estruturante Móvel'!$AM:$AM,JR$4))-(COUNTIFS('Estruturante Móvel'!$M:$M,$B81,'Estruturante Móvel'!$AM:$AM,JR$4,'Estruturante Móvel'!$AQ:$AQ,"REPARO FO"))</f>
        <v>0</v>
      </c>
      <c r="JS81" s="140">
        <f>(COUNTIFS('Estruturante Móvel'!$M:$M,$B78,'Estruturante Móvel'!$C:$C,"&lt;&gt;PREVISTO",'Estruturante Móvel'!$G:$G,JR$4,'Estruturante Móvel'!$L:$L,'CRONOGRAMA_CONST+MIGRACAO'!JH$9))</f>
        <v>0</v>
      </c>
      <c r="JT81" s="139">
        <f>(COUNTIFS('Estruturante Móvel'!$M:$M,$B81,'Estruturante Móvel'!$AM:$AM,JT$4))-(COUNTIFS('Estruturante Móvel'!$M:$M,$B81,'Estruturante Móvel'!$AM:$AM,JT$4,'Estruturante Móvel'!$AQ:$AQ,"REPARO FO"))</f>
        <v>0</v>
      </c>
      <c r="JU81" s="140">
        <f>(COUNTIFS('Estruturante Móvel'!$M:$M,$B78,'Estruturante Móvel'!$C:$C,"&lt;&gt;PREVISTO",'Estruturante Móvel'!$G:$G,JT$4,'Estruturante Móvel'!$L:$L,'CRONOGRAMA_CONST+MIGRACAO'!JJ$9))</f>
        <v>0</v>
      </c>
      <c r="JV81" s="139">
        <f>(COUNTIFS('Estruturante Móvel'!$M:$M,$B81,'Estruturante Móvel'!$AM:$AM,JV$4))-(COUNTIFS('Estruturante Móvel'!$M:$M,$B81,'Estruturante Móvel'!$AM:$AM,JV$4,'Estruturante Móvel'!$AQ:$AQ,"REPARO FO"))</f>
        <v>0</v>
      </c>
      <c r="JW81" s="140">
        <f>(COUNTIFS('Estruturante Móvel'!$M:$M,$B78,'Estruturante Móvel'!$C:$C,"&lt;&gt;PREVISTO",'Estruturante Móvel'!$G:$G,JV$4,'Estruturante Móvel'!$L:$L,'CRONOGRAMA_CONST+MIGRACAO'!JL$9))</f>
        <v>0</v>
      </c>
      <c r="JX81" s="139">
        <f>(COUNTIFS('Estruturante Móvel'!$M:$M,$B81,'Estruturante Móvel'!$AM:$AM,JX$4))-(COUNTIFS('Estruturante Móvel'!$M:$M,$B81,'Estruturante Móvel'!$AM:$AM,JX$4,'Estruturante Móvel'!$AQ:$AQ,"REPARO FO"))</f>
        <v>0</v>
      </c>
      <c r="JY81" s="140">
        <f>(COUNTIFS('Estruturante Móvel'!$M:$M,$B78,'Estruturante Móvel'!$C:$C,"&lt;&gt;PREVISTO",'Estruturante Móvel'!$G:$G,JX$4,'Estruturante Móvel'!$L:$L,'CRONOGRAMA_CONST+MIGRACAO'!JN$9))</f>
        <v>0</v>
      </c>
      <c r="JZ81" s="139">
        <f>(COUNTIFS('Estruturante Móvel'!$M:$M,$B81,'Estruturante Móvel'!$AM:$AM,JZ$4))-(COUNTIFS('Estruturante Móvel'!$M:$M,$B81,'Estruturante Móvel'!$AM:$AM,JZ$4,'Estruturante Móvel'!$AQ:$AQ,"REPARO FO"))</f>
        <v>0</v>
      </c>
      <c r="KA81" s="140">
        <f>(COUNTIFS('Estruturante Móvel'!$M:$M,$B78,'Estruturante Móvel'!$C:$C,"&lt;&gt;PREVISTO",'Estruturante Móvel'!$G:$G,JZ$4,'Estruturante Móvel'!$L:$L,'CRONOGRAMA_CONST+MIGRACAO'!JP$9))</f>
        <v>0</v>
      </c>
      <c r="KB81" s="139">
        <f>(COUNTIFS('Estruturante Móvel'!$M:$M,$B81,'Estruturante Móvel'!$AM:$AM,KB$4))-(COUNTIFS('Estruturante Móvel'!$M:$M,$B81,'Estruturante Móvel'!$AM:$AM,KB$4,'Estruturante Móvel'!$AQ:$AQ,"REPARO FO"))</f>
        <v>0</v>
      </c>
      <c r="KC81" s="140">
        <f>(COUNTIFS('Estruturante Móvel'!$M:$M,$B78,'Estruturante Móvel'!$C:$C,"&lt;&gt;PREVISTO",'Estruturante Móvel'!$G:$G,KB$4,'Estruturante Móvel'!$L:$L,'CRONOGRAMA_CONST+MIGRACAO'!JR$9))</f>
        <v>0</v>
      </c>
      <c r="KD81" s="139">
        <f>(COUNTIFS('Estruturante Móvel'!$M:$M,$B81,'Estruturante Móvel'!$AM:$AM,KD$4))-(COUNTIFS('Estruturante Móvel'!$M:$M,$B81,'Estruturante Móvel'!$AM:$AM,KD$4,'Estruturante Móvel'!$AQ:$AQ,"REPARO FO"))</f>
        <v>0</v>
      </c>
      <c r="KE81" s="140">
        <f>(COUNTIFS('Estruturante Móvel'!$M:$M,$B78,'Estruturante Móvel'!$C:$C,"&lt;&gt;PREVISTO",'Estruturante Móvel'!$G:$G,KD$4,'Estruturante Móvel'!$L:$L,'CRONOGRAMA_CONST+MIGRACAO'!JT$9))</f>
        <v>0</v>
      </c>
      <c r="KF81" s="139">
        <f>(COUNTIFS('Estruturante Móvel'!$M:$M,$B81,'Estruturante Móvel'!$AM:$AM,KF$4))-(COUNTIFS('Estruturante Móvel'!$M:$M,$B81,'Estruturante Móvel'!$AM:$AM,KF$4,'Estruturante Móvel'!$AQ:$AQ,"REPARO FO"))</f>
        <v>0</v>
      </c>
      <c r="KG81" s="140">
        <f>(COUNTIFS('Estruturante Móvel'!$M:$M,$B78,'Estruturante Móvel'!$C:$C,"&lt;&gt;PREVISTO",'Estruturante Móvel'!$G:$G,KF$4,'Estruturante Móvel'!$L:$L,'CRONOGRAMA_CONST+MIGRACAO'!JV$9))</f>
        <v>0</v>
      </c>
      <c r="KH81" s="139">
        <f>(COUNTIFS('Estruturante Móvel'!$M:$M,$B81,'Estruturante Móvel'!$AM:$AM,KH$4))-(COUNTIFS('Estruturante Móvel'!$M:$M,$B81,'Estruturante Móvel'!$AM:$AM,KH$4,'Estruturante Móvel'!$AQ:$AQ,"REPARO FO"))</f>
        <v>0</v>
      </c>
      <c r="KI81" s="140">
        <f>(COUNTIFS('Estruturante Móvel'!$M:$M,$B78,'Estruturante Móvel'!$C:$C,"&lt;&gt;PREVISTO",'Estruturante Móvel'!$G:$G,KH$4,'Estruturante Móvel'!$L:$L,'CRONOGRAMA_CONST+MIGRACAO'!JX$9))</f>
        <v>0</v>
      </c>
      <c r="KJ81" s="139">
        <f>(COUNTIFS('Estruturante Móvel'!$M:$M,$B81,'Estruturante Móvel'!$AM:$AM,KJ$4))-(COUNTIFS('Estruturante Móvel'!$M:$M,$B81,'Estruturante Móvel'!$AM:$AM,KJ$4,'Estruturante Móvel'!$AQ:$AQ,"REPARO FO"))</f>
        <v>0</v>
      </c>
      <c r="KK81" s="140">
        <f>(COUNTIFS('Estruturante Móvel'!$M:$M,$B78,'Estruturante Móvel'!$C:$C,"&lt;&gt;PREVISTO",'Estruturante Móvel'!$G:$G,KJ$4,'Estruturante Móvel'!$L:$L,'CRONOGRAMA_CONST+MIGRACAO'!JZ$9))</f>
        <v>0</v>
      </c>
      <c r="KL81" s="139">
        <f>(COUNTIFS('Estruturante Móvel'!$M:$M,$B81,'Estruturante Móvel'!$AM:$AM,KL$4))-(COUNTIFS('Estruturante Móvel'!$M:$M,$B81,'Estruturante Móvel'!$AM:$AM,KL$4,'Estruturante Móvel'!$AQ:$AQ,"REPARO FO"))</f>
        <v>0</v>
      </c>
      <c r="KM81" s="140">
        <f>(COUNTIFS('Estruturante Móvel'!$M:$M,$B78,'Estruturante Móvel'!$C:$C,"&lt;&gt;PREVISTO",'Estruturante Móvel'!$G:$G,KL$4,'Estruturante Móvel'!$L:$L,'CRONOGRAMA_CONST+MIGRACAO'!KB$9))</f>
        <v>0</v>
      </c>
      <c r="KN81" s="139">
        <f>(COUNTIFS('Estruturante Móvel'!$M:$M,$B81,'Estruturante Móvel'!$AM:$AM,KN$4))-(COUNTIFS('Estruturante Móvel'!$M:$M,$B81,'Estruturante Móvel'!$AM:$AM,KN$4,'Estruturante Móvel'!$AQ:$AQ,"REPARO FO"))</f>
        <v>0</v>
      </c>
      <c r="KO81" s="140">
        <f>(COUNTIFS('Estruturante Móvel'!$M:$M,$B78,'Estruturante Móvel'!$C:$C,"&lt;&gt;PREVISTO",'Estruturante Móvel'!$G:$G,KN$4,'Estruturante Móvel'!$L:$L,'CRONOGRAMA_CONST+MIGRACAO'!KD$9))</f>
        <v>0</v>
      </c>
      <c r="KP81" s="139">
        <f>(COUNTIFS('Estruturante Móvel'!$M:$M,$B81,'Estruturante Móvel'!$AM:$AM,KP$4))-(COUNTIFS('Estruturante Móvel'!$M:$M,$B81,'Estruturante Móvel'!$AM:$AM,KP$4,'Estruturante Móvel'!$AQ:$AQ,"REPARO FO"))</f>
        <v>0</v>
      </c>
      <c r="KQ81" s="140">
        <f>(COUNTIFS('Estruturante Móvel'!$M:$M,$B78,'Estruturante Móvel'!$C:$C,"&lt;&gt;PREVISTO",'Estruturante Móvel'!$G:$G,KP$4,'Estruturante Móvel'!$L:$L,'CRONOGRAMA_CONST+MIGRACAO'!KF$9))</f>
        <v>0</v>
      </c>
      <c r="KR81" s="139">
        <f>(COUNTIFS('Estruturante Móvel'!$M:$M,$B81,'Estruturante Móvel'!$AM:$AM,KR$4))-(COUNTIFS('Estruturante Móvel'!$M:$M,$B81,'Estruturante Móvel'!$AM:$AM,KR$4,'Estruturante Móvel'!$AQ:$AQ,"REPARO FO"))</f>
        <v>0</v>
      </c>
      <c r="KS81" s="140">
        <f>(COUNTIFS('Estruturante Móvel'!$M:$M,$B78,'Estruturante Móvel'!$C:$C,"&lt;&gt;PREVISTO",'Estruturante Móvel'!$G:$G,KR$4,'Estruturante Móvel'!$L:$L,'CRONOGRAMA_CONST+MIGRACAO'!KH$9))</f>
        <v>0</v>
      </c>
      <c r="KT81" s="139">
        <f>(COUNTIFS('Estruturante Móvel'!$M:$M,$B81,'Estruturante Móvel'!$AM:$AM,KT$4))-(COUNTIFS('Estruturante Móvel'!$M:$M,$B81,'Estruturante Móvel'!$AM:$AM,KT$4,'Estruturante Móvel'!$AQ:$AQ,"REPARO FO"))</f>
        <v>0</v>
      </c>
      <c r="KU81" s="140">
        <f>(COUNTIFS('Estruturante Móvel'!$M:$M,$B78,'Estruturante Móvel'!$C:$C,"&lt;&gt;PREVISTO",'Estruturante Móvel'!$G:$G,KT$4,'Estruturante Móvel'!$L:$L,'CRONOGRAMA_CONST+MIGRACAO'!KJ$9))</f>
        <v>0</v>
      </c>
      <c r="KV81" s="139">
        <f>(COUNTIFS('Estruturante Móvel'!$M:$M,$B81,'Estruturante Móvel'!$AM:$AM,KV$4))-(COUNTIFS('Estruturante Móvel'!$M:$M,$B81,'Estruturante Móvel'!$AM:$AM,KV$4,'Estruturante Móvel'!$AQ:$AQ,"REPARO FO"))</f>
        <v>0</v>
      </c>
      <c r="KW81" s="140">
        <f>(COUNTIFS('Estruturante Móvel'!$M:$M,$B78,'Estruturante Móvel'!$C:$C,"&lt;&gt;PREVISTO",'Estruturante Móvel'!$G:$G,KV$4,'Estruturante Móvel'!$L:$L,'CRONOGRAMA_CONST+MIGRACAO'!KL$9))</f>
        <v>0</v>
      </c>
      <c r="KX81" s="139">
        <f>(COUNTIFS('Estruturante Móvel'!$M:$M,$B81,'Estruturante Móvel'!$AM:$AM,KX$4))-(COUNTIFS('Estruturante Móvel'!$M:$M,$B81,'Estruturante Móvel'!$AM:$AM,KX$4,'Estruturante Móvel'!$AQ:$AQ,"REPARO FO"))</f>
        <v>0</v>
      </c>
      <c r="KY81" s="140">
        <f>(COUNTIFS('Estruturante Móvel'!$M:$M,$B78,'Estruturante Móvel'!$C:$C,"&lt;&gt;PREVISTO",'Estruturante Móvel'!$G:$G,KX$4,'Estruturante Móvel'!$L:$L,'CRONOGRAMA_CONST+MIGRACAO'!KN$9))</f>
        <v>0</v>
      </c>
      <c r="KZ81" s="139">
        <f>(COUNTIFS('Estruturante Móvel'!$M:$M,$B81,'Estruturante Móvel'!$AM:$AM,KZ$4))-(COUNTIFS('Estruturante Móvel'!$M:$M,$B81,'Estruturante Móvel'!$AM:$AM,KZ$4,'Estruturante Móvel'!$AQ:$AQ,"REPARO FO"))</f>
        <v>0</v>
      </c>
      <c r="LA81" s="140">
        <f>(COUNTIFS('Estruturante Móvel'!$M:$M,$B78,'Estruturante Móvel'!$C:$C,"&lt;&gt;PREVISTO",'Estruturante Móvel'!$G:$G,KZ$4,'Estruturante Móvel'!$L:$L,'CRONOGRAMA_CONST+MIGRACAO'!KP$9))</f>
        <v>0</v>
      </c>
      <c r="LB81" s="139">
        <f>(COUNTIFS('Estruturante Móvel'!$M:$M,$B81,'Estruturante Móvel'!$AM:$AM,LB$4))-(COUNTIFS('Estruturante Móvel'!$M:$M,$B81,'Estruturante Móvel'!$AM:$AM,LB$4,'Estruturante Móvel'!$AQ:$AQ,"REPARO FO"))</f>
        <v>0</v>
      </c>
      <c r="LC81" s="140">
        <f>(COUNTIFS('Estruturante Móvel'!$M:$M,$B78,'Estruturante Móvel'!$C:$C,"&lt;&gt;PREVISTO",'Estruturante Móvel'!$G:$G,LB$4,'Estruturante Móvel'!$L:$L,'CRONOGRAMA_CONST+MIGRACAO'!KR$9))</f>
        <v>0</v>
      </c>
      <c r="LD81" s="139">
        <f>(COUNTIFS('Estruturante Móvel'!$M:$M,$B81,'Estruturante Móvel'!$AM:$AM,LD$4))-(COUNTIFS('Estruturante Móvel'!$M:$M,$B81,'Estruturante Móvel'!$AM:$AM,LD$4,'Estruturante Móvel'!$AQ:$AQ,"REPARO FO"))</f>
        <v>0</v>
      </c>
      <c r="LE81" s="140">
        <f>(COUNTIFS('Estruturante Móvel'!$M:$M,$B78,'Estruturante Móvel'!$C:$C,"&lt;&gt;PREVISTO",'Estruturante Móvel'!$G:$G,LD$4,'Estruturante Móvel'!$L:$L,'CRONOGRAMA_CONST+MIGRACAO'!KT$9))</f>
        <v>0</v>
      </c>
      <c r="LF81" s="139">
        <f>(COUNTIFS('Estruturante Móvel'!$M:$M,$B81,'Estruturante Móvel'!$AM:$AM,LF$4))-(COUNTIFS('Estruturante Móvel'!$M:$M,$B81,'Estruturante Móvel'!$AM:$AM,LF$4,'Estruturante Móvel'!$AQ:$AQ,"REPARO FO"))</f>
        <v>0</v>
      </c>
      <c r="LG81" s="140">
        <f>(COUNTIFS('Estruturante Móvel'!$M:$M,$B78,'Estruturante Móvel'!$C:$C,"&lt;&gt;PREVISTO",'Estruturante Móvel'!$G:$G,LF$4,'Estruturante Móvel'!$L:$L,'CRONOGRAMA_CONST+MIGRACAO'!KV$9))</f>
        <v>0</v>
      </c>
      <c r="LH81" s="139">
        <f>(COUNTIFS('Estruturante Móvel'!$M:$M,$B81,'Estruturante Móvel'!$AM:$AM,LH$4))-(COUNTIFS('Estruturante Móvel'!$M:$M,$B81,'Estruturante Móvel'!$AM:$AM,LH$4,'Estruturante Móvel'!$AQ:$AQ,"REPARO FO"))</f>
        <v>0</v>
      </c>
      <c r="LI81" s="140">
        <f>(COUNTIFS('Estruturante Móvel'!$M:$M,$B78,'Estruturante Móvel'!$C:$C,"&lt;&gt;PREVISTO",'Estruturante Móvel'!$G:$G,LH$4,'Estruturante Móvel'!$L:$L,'CRONOGRAMA_CONST+MIGRACAO'!KX$9))</f>
        <v>0</v>
      </c>
      <c r="LJ81" s="139">
        <f>(COUNTIFS('Estruturante Móvel'!$M:$M,$B81,'Estruturante Móvel'!$AM:$AM,LJ$4))-(COUNTIFS('Estruturante Móvel'!$M:$M,$B81,'Estruturante Móvel'!$AM:$AM,LJ$4,'Estruturante Móvel'!$AQ:$AQ,"REPARO FO"))</f>
        <v>0</v>
      </c>
      <c r="LK81" s="140">
        <f>(COUNTIFS('Estruturante Móvel'!$M:$M,$B78,'Estruturante Móvel'!$C:$C,"&lt;&gt;PREVISTO",'Estruturante Móvel'!$G:$G,LJ$4,'Estruturante Móvel'!$L:$L,'CRONOGRAMA_CONST+MIGRACAO'!KZ$9))</f>
        <v>0</v>
      </c>
      <c r="LL81" s="139">
        <f>(COUNTIFS('Estruturante Móvel'!$M:$M,$B81,'Estruturante Móvel'!$AM:$AM,LL$4))-(COUNTIFS('Estruturante Móvel'!$M:$M,$B81,'Estruturante Móvel'!$AM:$AM,LL$4,'Estruturante Móvel'!$AQ:$AQ,"REPARO FO"))</f>
        <v>0</v>
      </c>
      <c r="LM81" s="140">
        <f>(COUNTIFS('Estruturante Móvel'!$M:$M,$B78,'Estruturante Móvel'!$C:$C,"&lt;&gt;PREVISTO",'Estruturante Móvel'!$G:$G,LL$4,'Estruturante Móvel'!$L:$L,'CRONOGRAMA_CONST+MIGRACAO'!LB$9))</f>
        <v>0</v>
      </c>
      <c r="LN81" s="139">
        <f>(COUNTIFS('Estruturante Móvel'!$M:$M,$B81,'Estruturante Móvel'!$AM:$AM,LN$4))-(COUNTIFS('Estruturante Móvel'!$M:$M,$B81,'Estruturante Móvel'!$AM:$AM,LN$4,'Estruturante Móvel'!$AQ:$AQ,"REPARO FO"))</f>
        <v>0</v>
      </c>
      <c r="LO81" s="140">
        <f>(COUNTIFS('Estruturante Móvel'!$M:$M,$B78,'Estruturante Móvel'!$C:$C,"&lt;&gt;PREVISTO",'Estruturante Móvel'!$G:$G,LN$4,'Estruturante Móvel'!$L:$L,'CRONOGRAMA_CONST+MIGRACAO'!LD$9))</f>
        <v>0</v>
      </c>
      <c r="LP81" s="139">
        <f>(COUNTIFS('Estruturante Móvel'!$M:$M,$B81,'Estruturante Móvel'!$AM:$AM,LP$4))-(COUNTIFS('Estruturante Móvel'!$M:$M,$B81,'Estruturante Móvel'!$AM:$AM,LP$4,'Estruturante Móvel'!$AQ:$AQ,"REPARO FO"))</f>
        <v>0</v>
      </c>
      <c r="LQ81" s="140">
        <f>(COUNTIFS('Estruturante Móvel'!$M:$M,$B78,'Estruturante Móvel'!$C:$C,"&lt;&gt;PREVISTO",'Estruturante Móvel'!$G:$G,LP$4,'Estruturante Móvel'!$L:$L,'CRONOGRAMA_CONST+MIGRACAO'!LF$9))</f>
        <v>0</v>
      </c>
      <c r="LR81" s="139">
        <f>(COUNTIFS('Estruturante Móvel'!$M:$M,$B81,'Estruturante Móvel'!$AM:$AM,LR$4))-(COUNTIFS('Estruturante Móvel'!$M:$M,$B81,'Estruturante Móvel'!$AM:$AM,LR$4,'Estruturante Móvel'!$AQ:$AQ,"REPARO FO"))</f>
        <v>0</v>
      </c>
      <c r="LS81" s="140">
        <f>(COUNTIFS('Estruturante Móvel'!$M:$M,$B78,'Estruturante Móvel'!$C:$C,"&lt;&gt;PREVISTO",'Estruturante Móvel'!$G:$G,LR$4,'Estruturante Móvel'!$L:$L,'CRONOGRAMA_CONST+MIGRACAO'!LH$9))</f>
        <v>0</v>
      </c>
      <c r="LT81" s="139">
        <f>(COUNTIFS('Estruturante Móvel'!$M:$M,$B81,'Estruturante Móvel'!$AM:$AM,LT$4))-(COUNTIFS('Estruturante Móvel'!$M:$M,$B81,'Estruturante Móvel'!$AM:$AM,LT$4,'Estruturante Móvel'!$AQ:$AQ,"REPARO FO"))</f>
        <v>0</v>
      </c>
      <c r="LU81" s="140">
        <f>(COUNTIFS('Estruturante Móvel'!$M:$M,$B78,'Estruturante Móvel'!$C:$C,"&lt;&gt;PREVISTO",'Estruturante Móvel'!$G:$G,LT$4,'Estruturante Móvel'!$L:$L,'CRONOGRAMA_CONST+MIGRACAO'!LJ$9))</f>
        <v>0</v>
      </c>
      <c r="LV81" s="139">
        <f>(COUNTIFS('Estruturante Móvel'!$M:$M,$B81,'Estruturante Móvel'!$AM:$AM,LV$4))-(COUNTIFS('Estruturante Móvel'!$M:$M,$B81,'Estruturante Móvel'!$AM:$AM,LV$4,'Estruturante Móvel'!$AQ:$AQ,"REPARO FO"))</f>
        <v>0</v>
      </c>
      <c r="LW81" s="140">
        <f>(COUNTIFS('Estruturante Móvel'!$M:$M,$B78,'Estruturante Móvel'!$C:$C,"&lt;&gt;PREVISTO",'Estruturante Móvel'!$G:$G,LV$4,'Estruturante Móvel'!$L:$L,'CRONOGRAMA_CONST+MIGRACAO'!LL$9))</f>
        <v>0</v>
      </c>
      <c r="LX81" s="139">
        <f>(COUNTIFS('Estruturante Móvel'!$M:$M,$B81,'Estruturante Móvel'!$AM:$AM,LX$4))-(COUNTIFS('Estruturante Móvel'!$M:$M,$B81,'Estruturante Móvel'!$AM:$AM,LX$4,'Estruturante Móvel'!$AQ:$AQ,"REPARO FO"))</f>
        <v>0</v>
      </c>
      <c r="LY81" s="140">
        <f>(COUNTIFS('Estruturante Móvel'!$M:$M,$B78,'Estruturante Móvel'!$C:$C,"&lt;&gt;PREVISTO",'Estruturante Móvel'!$G:$G,LX$4,'Estruturante Móvel'!$L:$L,'CRONOGRAMA_CONST+MIGRACAO'!LN$9))</f>
        <v>0</v>
      </c>
      <c r="LZ81" s="139">
        <f>(COUNTIFS('Estruturante Móvel'!$M:$M,$B81,'Estruturante Móvel'!$AM:$AM,LZ$4))-(COUNTIFS('Estruturante Móvel'!$M:$M,$B81,'Estruturante Móvel'!$AM:$AM,LZ$4,'Estruturante Móvel'!$AQ:$AQ,"REPARO FO"))</f>
        <v>0</v>
      </c>
      <c r="MA81" s="140">
        <f>(COUNTIFS('Estruturante Móvel'!$M:$M,$B78,'Estruturante Móvel'!$C:$C,"&lt;&gt;PREVISTO",'Estruturante Móvel'!$G:$G,LZ$4,'Estruturante Móvel'!$L:$L,'CRONOGRAMA_CONST+MIGRACAO'!LP$9))</f>
        <v>0</v>
      </c>
      <c r="MB81" s="139">
        <f>(COUNTIFS('Estruturante Móvel'!$M:$M,$B81,'Estruturante Móvel'!$AM:$AM,MB$4))-(COUNTIFS('Estruturante Móvel'!$M:$M,$B81,'Estruturante Móvel'!$AM:$AM,MB$4,'Estruturante Móvel'!$AQ:$AQ,"REPARO FO"))</f>
        <v>0</v>
      </c>
      <c r="MC81" s="140">
        <f>(COUNTIFS('Estruturante Móvel'!$M:$M,$B78,'Estruturante Móvel'!$C:$C,"&lt;&gt;PREVISTO",'Estruturante Móvel'!$G:$G,MB$4,'Estruturante Móvel'!$L:$L,'CRONOGRAMA_CONST+MIGRACAO'!LR$9))</f>
        <v>0</v>
      </c>
      <c r="MD81" s="139">
        <f>(COUNTIFS('Estruturante Móvel'!$M:$M,$B81,'Estruturante Móvel'!$AM:$AM,MD$4))-(COUNTIFS('Estruturante Móvel'!$M:$M,$B81,'Estruturante Móvel'!$AM:$AM,MD$4,'Estruturante Móvel'!$AQ:$AQ,"REPARO FO"))</f>
        <v>0</v>
      </c>
      <c r="ME81" s="140">
        <f>(COUNTIFS('Estruturante Móvel'!$M:$M,$B78,'Estruturante Móvel'!$C:$C,"&lt;&gt;PREVISTO",'Estruturante Móvel'!$G:$G,MD$4,'Estruturante Móvel'!$L:$L,'CRONOGRAMA_CONST+MIGRACAO'!LT$9))</f>
        <v>0</v>
      </c>
      <c r="MF81" s="139">
        <f>(COUNTIFS('Estruturante Móvel'!$M:$M,$B81,'Estruturante Móvel'!$AM:$AM,MF$4))-(COUNTIFS('Estruturante Móvel'!$M:$M,$B81,'Estruturante Móvel'!$AM:$AM,MF$4,'Estruturante Móvel'!$AQ:$AQ,"REPARO FO"))</f>
        <v>0</v>
      </c>
      <c r="MG81" s="140">
        <f>(COUNTIFS('Estruturante Móvel'!$M:$M,$B78,'Estruturante Móvel'!$C:$C,"&lt;&gt;PREVISTO",'Estruturante Móvel'!$G:$G,MF$4,'Estruturante Móvel'!$L:$L,'CRONOGRAMA_CONST+MIGRACAO'!LV$9))</f>
        <v>0</v>
      </c>
      <c r="MH81" s="139">
        <f>(COUNTIFS('Estruturante Móvel'!$M:$M,$B81,'Estruturante Móvel'!$AM:$AM,MH$4))-(COUNTIFS('Estruturante Móvel'!$M:$M,$B81,'Estruturante Móvel'!$AM:$AM,MH$4,'Estruturante Móvel'!$AQ:$AQ,"REPARO FO"))</f>
        <v>0</v>
      </c>
      <c r="MI81" s="140">
        <f>(COUNTIFS('Estruturante Móvel'!$M:$M,$B78,'Estruturante Móvel'!$C:$C,"&lt;&gt;PREVISTO",'Estruturante Móvel'!$G:$G,MH$4,'Estruturante Móvel'!$L:$L,'CRONOGRAMA_CONST+MIGRACAO'!LX$9))</f>
        <v>0</v>
      </c>
      <c r="MJ81" s="139">
        <f>(COUNTIFS('Estruturante Móvel'!$M:$M,$B81,'Estruturante Móvel'!$AM:$AM,MJ$4))-(COUNTIFS('Estruturante Móvel'!$M:$M,$B81,'Estruturante Móvel'!$AM:$AM,MJ$4,'Estruturante Móvel'!$AQ:$AQ,"REPARO FO"))</f>
        <v>0</v>
      </c>
      <c r="MK81" s="140">
        <f>(COUNTIFS('Estruturante Móvel'!$M:$M,$B78,'Estruturante Móvel'!$C:$C,"&lt;&gt;PREVISTO",'Estruturante Móvel'!$G:$G,MJ$4,'Estruturante Móvel'!$L:$L,'CRONOGRAMA_CONST+MIGRACAO'!LZ$9))</f>
        <v>0</v>
      </c>
      <c r="ML81" s="139">
        <f>(COUNTIFS('Estruturante Móvel'!$M:$M,$B81,'Estruturante Móvel'!$AM:$AM,ML$4))-(COUNTIFS('Estruturante Móvel'!$M:$M,$B81,'Estruturante Móvel'!$AM:$AM,ML$4,'Estruturante Móvel'!$AQ:$AQ,"REPARO FO"))</f>
        <v>0</v>
      </c>
      <c r="MM81" s="140">
        <f>(COUNTIFS('Estruturante Móvel'!$M:$M,$B78,'Estruturante Móvel'!$C:$C,"&lt;&gt;PREVISTO",'Estruturante Móvel'!$G:$G,ML$4,'Estruturante Móvel'!$L:$L,'CRONOGRAMA_CONST+MIGRACAO'!MB$9))</f>
        <v>0</v>
      </c>
      <c r="MN81" s="139">
        <f>(COUNTIFS('Estruturante Móvel'!$M:$M,$B81,'Estruturante Móvel'!$AM:$AM,MN$4))-(COUNTIFS('Estruturante Móvel'!$M:$M,$B81,'Estruturante Móvel'!$AM:$AM,MN$4,'Estruturante Móvel'!$AQ:$AQ,"REPARO FO"))</f>
        <v>0</v>
      </c>
      <c r="MO81" s="140">
        <f>(COUNTIFS('Estruturante Móvel'!$M:$M,$B78,'Estruturante Móvel'!$C:$C,"&lt;&gt;PREVISTO",'Estruturante Móvel'!$G:$G,MN$4,'Estruturante Móvel'!$L:$L,'CRONOGRAMA_CONST+MIGRACAO'!MD$9))</f>
        <v>0</v>
      </c>
      <c r="MP81" s="139">
        <f>(COUNTIFS('Estruturante Móvel'!$M:$M,$B81,'Estruturante Móvel'!$AM:$AM,MP$4))-(COUNTIFS('Estruturante Móvel'!$M:$M,$B81,'Estruturante Móvel'!$AM:$AM,MP$4,'Estruturante Móvel'!$AQ:$AQ,"REPARO FO"))</f>
        <v>0</v>
      </c>
      <c r="MQ81" s="140">
        <f>(COUNTIFS('Estruturante Móvel'!$M:$M,$B78,'Estruturante Móvel'!$C:$C,"&lt;&gt;PREVISTO",'Estruturante Móvel'!$G:$G,MP$4,'Estruturante Móvel'!$L:$L,'CRONOGRAMA_CONST+MIGRACAO'!MF$9))</f>
        <v>0</v>
      </c>
      <c r="MR81" s="139">
        <f>(COUNTIFS('Estruturante Móvel'!$M:$M,$B81,'Estruturante Móvel'!$AM:$AM,MR$4))-(COUNTIFS('Estruturante Móvel'!$M:$M,$B81,'Estruturante Móvel'!$AM:$AM,MR$4,'Estruturante Móvel'!$AQ:$AQ,"REPARO FO"))</f>
        <v>0</v>
      </c>
      <c r="MS81" s="140">
        <f>(COUNTIFS('Estruturante Móvel'!$M:$M,$B78,'Estruturante Móvel'!$C:$C,"&lt;&gt;PREVISTO",'Estruturante Móvel'!$G:$G,MR$4,'Estruturante Móvel'!$L:$L,'CRONOGRAMA_CONST+MIGRACAO'!MH$9))</f>
        <v>0</v>
      </c>
      <c r="MT81" s="139">
        <f>(COUNTIFS('Estruturante Móvel'!$M:$M,$B81,'Estruturante Móvel'!$AM:$AM,MT$4))-(COUNTIFS('Estruturante Móvel'!$M:$M,$B81,'Estruturante Móvel'!$AM:$AM,MT$4,'Estruturante Móvel'!$AQ:$AQ,"REPARO FO"))</f>
        <v>0</v>
      </c>
      <c r="MU81" s="140">
        <f>(COUNTIFS('Estruturante Móvel'!$M:$M,$B78,'Estruturante Móvel'!$C:$C,"&lt;&gt;PREVISTO",'Estruturante Móvel'!$G:$G,MT$4,'Estruturante Móvel'!$L:$L,'CRONOGRAMA_CONST+MIGRACAO'!MJ$9))</f>
        <v>0</v>
      </c>
      <c r="MV81" s="139">
        <f>(COUNTIFS('Estruturante Móvel'!$M:$M,$B81,'Estruturante Móvel'!$AM:$AM,MV$4))-(COUNTIFS('Estruturante Móvel'!$M:$M,$B81,'Estruturante Móvel'!$AM:$AM,MV$4,'Estruturante Móvel'!$AQ:$AQ,"REPARO FO"))</f>
        <v>0</v>
      </c>
      <c r="MW81" s="140">
        <f>(COUNTIFS('Estruturante Móvel'!$M:$M,$B78,'Estruturante Móvel'!$C:$C,"&lt;&gt;PREVISTO",'Estruturante Móvel'!$G:$G,MV$4,'Estruturante Móvel'!$L:$L,'CRONOGRAMA_CONST+MIGRACAO'!ML$9))</f>
        <v>0</v>
      </c>
      <c r="MX81" s="139">
        <f>(COUNTIFS('Estruturante Móvel'!$M:$M,$B81,'Estruturante Móvel'!$AM:$AM,MX$4))-(COUNTIFS('Estruturante Móvel'!$M:$M,$B81,'Estruturante Móvel'!$AM:$AM,MX$4,'Estruturante Móvel'!$AQ:$AQ,"REPARO FO"))</f>
        <v>0</v>
      </c>
      <c r="MY81" s="140">
        <f>(COUNTIFS('Estruturante Móvel'!$M:$M,$B78,'Estruturante Móvel'!$C:$C,"&lt;&gt;PREVISTO",'Estruturante Móvel'!$G:$G,MX$4,'Estruturante Móvel'!$L:$L,'CRONOGRAMA_CONST+MIGRACAO'!MN$9))</f>
        <v>0</v>
      </c>
      <c r="MZ81" s="139">
        <f>(COUNTIFS('Estruturante Móvel'!$M:$M,$B81,'Estruturante Móvel'!$AM:$AM,MZ$4))-(COUNTIFS('Estruturante Móvel'!$M:$M,$B81,'Estruturante Móvel'!$AM:$AM,MZ$4,'Estruturante Móvel'!$AQ:$AQ,"REPARO FO"))</f>
        <v>0</v>
      </c>
      <c r="NA81" s="140">
        <f>(COUNTIFS('Estruturante Móvel'!$M:$M,$B78,'Estruturante Móvel'!$C:$C,"&lt;&gt;PREVISTO",'Estruturante Móvel'!$G:$G,MZ$4,'Estruturante Móvel'!$L:$L,'CRONOGRAMA_CONST+MIGRACAO'!MP$9))</f>
        <v>0</v>
      </c>
      <c r="NB81" s="139">
        <f>(COUNTIFS('Estruturante Móvel'!$M:$M,$B81,'Estruturante Móvel'!$AM:$AM,NB$4))-(COUNTIFS('Estruturante Móvel'!$M:$M,$B81,'Estruturante Móvel'!$AM:$AM,NB$4,'Estruturante Móvel'!$AQ:$AQ,"REPARO FO"))</f>
        <v>0</v>
      </c>
      <c r="NC81" s="140">
        <f>(COUNTIFS('Estruturante Móvel'!$M:$M,$B78,'Estruturante Móvel'!$C:$C,"&lt;&gt;PREVISTO",'Estruturante Móvel'!$G:$G,NB$4,'Estruturante Móvel'!$L:$L,'CRONOGRAMA_CONST+MIGRACAO'!MR$9))</f>
        <v>0</v>
      </c>
      <c r="ND81" s="139">
        <f>(COUNTIFS('Estruturante Móvel'!$M:$M,$B81,'Estruturante Móvel'!$AM:$AM,ND$4))-(COUNTIFS('Estruturante Móvel'!$M:$M,$B81,'Estruturante Móvel'!$AM:$AM,ND$4,'Estruturante Móvel'!$AQ:$AQ,"REPARO FO"))</f>
        <v>0</v>
      </c>
      <c r="NE81" s="140">
        <f>(COUNTIFS('Estruturante Móvel'!$M:$M,$B78,'Estruturante Móvel'!$C:$C,"&lt;&gt;PREVISTO",'Estruturante Móvel'!$G:$G,ND$4,'Estruturante Móvel'!$L:$L,'CRONOGRAMA_CONST+MIGRACAO'!MT$9))</f>
        <v>0</v>
      </c>
      <c r="NF81" s="139">
        <f>(COUNTIFS('Estruturante Móvel'!$M:$M,$B81,'Estruturante Móvel'!$AM:$AM,NF$4))-(COUNTIFS('Estruturante Móvel'!$M:$M,$B81,'Estruturante Móvel'!$AM:$AM,NF$4,'Estruturante Móvel'!$AQ:$AQ,"REPARO FO"))</f>
        <v>0</v>
      </c>
      <c r="NG81" s="140">
        <f>(COUNTIFS('Estruturante Móvel'!$M:$M,$B78,'Estruturante Móvel'!$C:$C,"&lt;&gt;PREVISTO",'Estruturante Móvel'!$G:$G,NF$4,'Estruturante Móvel'!$L:$L,'CRONOGRAMA_CONST+MIGRACAO'!MV$9))</f>
        <v>0</v>
      </c>
      <c r="NH81" s="139">
        <f>(COUNTIFS('Estruturante Móvel'!$M:$M,$B81,'Estruturante Móvel'!$AM:$AM,NH$4))-(COUNTIFS('Estruturante Móvel'!$M:$M,$B81,'Estruturante Móvel'!$AM:$AM,NH$4,'Estruturante Móvel'!$AQ:$AQ,"REPARO FO"))</f>
        <v>0</v>
      </c>
      <c r="NI81" s="140">
        <f>(COUNTIFS('Estruturante Móvel'!$M:$M,$B78,'Estruturante Móvel'!$C:$C,"&lt;&gt;PREVISTO",'Estruturante Móvel'!$G:$G,NH$4,'Estruturante Móvel'!$L:$L,'CRONOGRAMA_CONST+MIGRACAO'!MX$9))</f>
        <v>0</v>
      </c>
    </row>
    <row r="82" spans="1:373" collapsed="1">
      <c r="A82">
        <v>20</v>
      </c>
      <c r="B82" s="206" t="s">
        <v>464</v>
      </c>
      <c r="C82" s="164" t="s">
        <v>186</v>
      </c>
      <c r="D82" s="164">
        <f>COUNTIFS('Estruturante Móvel'!$M:$M,B82)</f>
        <v>37</v>
      </c>
      <c r="E82" s="164">
        <f>(COUNTIFS('Estruturante Móvel'!$M:$M,B82,'Estruturante Móvel'!$C:$C,"&lt;&gt;PREVISTO"))</f>
        <v>37</v>
      </c>
      <c r="F82" s="165">
        <f>(COUNTIFS('Estruturante Móvel'!$M:$M,B82,'Estruturante Móvel'!$C:$C,"PREVISTO"))</f>
        <v>0</v>
      </c>
      <c r="G82" s="165" t="str">
        <f>VLOOKUP(B82,'Estruturante Móvel'!M:X,12,0)</f>
        <v>ICOMON MG</v>
      </c>
      <c r="H82" s="165" t="str">
        <f t="shared" si="384"/>
        <v>Concluído</v>
      </c>
      <c r="I82" s="166">
        <v>45597</v>
      </c>
      <c r="J82" s="160">
        <f t="shared" si="385"/>
        <v>1</v>
      </c>
      <c r="K82" s="157">
        <f t="shared" si="386"/>
        <v>37</v>
      </c>
      <c r="L82" s="139">
        <f>(COUNTIFS('Estruturante Móvel'!$M:$M,$B82,'Estruturante Móvel'!$AM:$AM,L$4))</f>
        <v>0</v>
      </c>
      <c r="M82" s="140">
        <f>(COUNTIFS('Estruturante Móvel'!$M:$M,$B82,'Estruturante Móvel'!$C:$C,"&lt;&gt;PREVISTO",'Estruturante Móvel'!$G:$G,L$4))</f>
        <v>0</v>
      </c>
      <c r="N82" s="139">
        <f>(COUNTIFS('Estruturante Móvel'!$M:$M,$B82,'Estruturante Móvel'!$AM:$AM,N$4))</f>
        <v>0</v>
      </c>
      <c r="O82" s="140">
        <f>(COUNTIFS('Estruturante Móvel'!$M:$M,$B82,'Estruturante Móvel'!$C:$C,"&lt;&gt;PREVISTO",'Estruturante Móvel'!$G:$G,N$4))</f>
        <v>0</v>
      </c>
      <c r="P82" s="139">
        <f>(COUNTIFS('Estruturante Móvel'!$M:$M,$B82,'Estruturante Móvel'!$AM:$AM,P$4))</f>
        <v>0</v>
      </c>
      <c r="Q82" s="140">
        <f>(COUNTIFS('Estruturante Móvel'!$M:$M,$B82,'Estruturante Móvel'!$C:$C,"&lt;&gt;PREVISTO",'Estruturante Móvel'!$G:$G,P$4))</f>
        <v>0</v>
      </c>
      <c r="R82" s="139">
        <f>(COUNTIFS('Estruturante Móvel'!$M:$M,$B82,'Estruturante Móvel'!$AM:$AM,R$4))</f>
        <v>0</v>
      </c>
      <c r="S82" s="140">
        <f>(COUNTIFS('Estruturante Móvel'!$M:$M,$B82,'Estruturante Móvel'!$C:$C,"&lt;&gt;PREVISTO",'Estruturante Móvel'!$G:$G,R$4))</f>
        <v>0</v>
      </c>
      <c r="T82" s="139">
        <f>(COUNTIFS('Estruturante Móvel'!$M:$M,$B82,'Estruturante Móvel'!$AM:$AM,T$4))</f>
        <v>0</v>
      </c>
      <c r="U82" s="140">
        <f>(COUNTIFS('Estruturante Móvel'!$M:$M,$B82,'Estruturante Móvel'!$C:$C,"&lt;&gt;PREVISTO",'Estruturante Móvel'!$G:$G,T$4))</f>
        <v>0</v>
      </c>
      <c r="V82" s="139">
        <f>(COUNTIFS('Estruturante Móvel'!$M:$M,$B82,'Estruturante Móvel'!$AM:$AM,V$4))</f>
        <v>0</v>
      </c>
      <c r="W82" s="140">
        <f>(COUNTIFS('Estruturante Móvel'!$M:$M,$B82,'Estruturante Móvel'!$C:$C,"&lt;&gt;PREVISTO",'Estruturante Móvel'!$G:$G,V$4))</f>
        <v>0</v>
      </c>
      <c r="X82" s="139">
        <f>(COUNTIFS('Estruturante Móvel'!$M:$M,$B82,'Estruturante Móvel'!$AM:$AM,X$4))</f>
        <v>0</v>
      </c>
      <c r="Y82" s="140">
        <f>(COUNTIFS('Estruturante Móvel'!$M:$M,$B82,'Estruturante Móvel'!$C:$C,"&lt;&gt;PREVISTO",'Estruturante Móvel'!$G:$G,X$4))</f>
        <v>0</v>
      </c>
      <c r="Z82" s="139">
        <f>(COUNTIFS('Estruturante Móvel'!$M:$M,$B82,'Estruturante Móvel'!$AM:$AM,Z$4))</f>
        <v>0</v>
      </c>
      <c r="AA82" s="140">
        <f>(COUNTIFS('Estruturante Móvel'!$M:$M,$B82,'Estruturante Móvel'!$C:$C,"&lt;&gt;PREVISTO",'Estruturante Móvel'!$G:$G,Z$4))</f>
        <v>0</v>
      </c>
      <c r="AB82" s="139">
        <f>(COUNTIFS('Estruturante Móvel'!$M:$M,$B82,'Estruturante Móvel'!$AM:$AM,AB$4))</f>
        <v>0</v>
      </c>
      <c r="AC82" s="140">
        <f>(COUNTIFS('Estruturante Móvel'!$M:$M,$B82,'Estruturante Móvel'!$C:$C,"&lt;&gt;PREVISTO",'Estruturante Móvel'!$G:$G,AB$4))</f>
        <v>0</v>
      </c>
      <c r="AD82" s="139">
        <f>(COUNTIFS('Estruturante Móvel'!$M:$M,$B82,'Estruturante Móvel'!$AM:$AM,AD$4))</f>
        <v>0</v>
      </c>
      <c r="AE82" s="140">
        <f>(COUNTIFS('Estruturante Móvel'!$M:$M,$B82,'Estruturante Móvel'!$C:$C,"&lt;&gt;PREVISTO",'Estruturante Móvel'!$G:$G,AD$4))</f>
        <v>0</v>
      </c>
      <c r="AF82" s="139">
        <f>(COUNTIFS('Estruturante Móvel'!$M:$M,$B82,'Estruturante Móvel'!$AM:$AM,AF$4))</f>
        <v>0</v>
      </c>
      <c r="AG82" s="140">
        <f>(COUNTIFS('Estruturante Móvel'!$M:$M,$B82,'Estruturante Móvel'!$C:$C,"&lt;&gt;PREVISTO",'Estruturante Móvel'!$G:$G,AF$4))</f>
        <v>0</v>
      </c>
      <c r="AH82" s="139">
        <f>(COUNTIFS('Estruturante Móvel'!$M:$M,$B82,'Estruturante Móvel'!$AM:$AM,AH$4))</f>
        <v>0</v>
      </c>
      <c r="AI82" s="140">
        <f>(COUNTIFS('Estruturante Móvel'!$M:$M,$B82,'Estruturante Móvel'!$C:$C,"&lt;&gt;PREVISTO",'Estruturante Móvel'!$G:$G,AH$4))</f>
        <v>0</v>
      </c>
      <c r="AJ82" s="139">
        <f>(COUNTIFS('Estruturante Móvel'!$M:$M,$B82,'Estruturante Móvel'!$AM:$AM,AJ$4))</f>
        <v>0</v>
      </c>
      <c r="AK82" s="140">
        <f>(COUNTIFS('Estruturante Móvel'!$M:$M,$B82,'Estruturante Móvel'!$C:$C,"&lt;&gt;PREVISTO",'Estruturante Móvel'!$G:$G,AJ$4))</f>
        <v>0</v>
      </c>
      <c r="AL82" s="139">
        <f>(COUNTIFS('Estruturante Móvel'!$M:$M,$B82,'Estruturante Móvel'!$AM:$AM,AL$4))</f>
        <v>0</v>
      </c>
      <c r="AM82" s="140">
        <f>(COUNTIFS('Estruturante Móvel'!$M:$M,$B82,'Estruturante Móvel'!$C:$C,"&lt;&gt;PREVISTO",'Estruturante Móvel'!$G:$G,AL$4))</f>
        <v>0</v>
      </c>
      <c r="AN82" s="139">
        <f>(COUNTIFS('Estruturante Móvel'!$M:$M,$B82,'Estruturante Móvel'!$AM:$AM,AN$4))</f>
        <v>0</v>
      </c>
      <c r="AO82" s="140">
        <f>(COUNTIFS('Estruturante Móvel'!$M:$M,$B82,'Estruturante Móvel'!$C:$C,"&lt;&gt;PREVISTO",'Estruturante Móvel'!$G:$G,AN$4))</f>
        <v>0</v>
      </c>
      <c r="AP82" s="139">
        <f>(COUNTIFS('Estruturante Móvel'!$M:$M,$B82,'Estruturante Móvel'!$AM:$AM,AP$4))</f>
        <v>0</v>
      </c>
      <c r="AQ82" s="140">
        <f>(COUNTIFS('Estruturante Móvel'!$M:$M,$B82,'Estruturante Móvel'!$C:$C,"&lt;&gt;PREVISTO",'Estruturante Móvel'!$G:$G,AP$4))</f>
        <v>0</v>
      </c>
      <c r="AR82" s="139">
        <f>(COUNTIFS('Estruturante Móvel'!$M:$M,$B82,'Estruturante Móvel'!$AM:$AM,AR$4))</f>
        <v>0</v>
      </c>
      <c r="AS82" s="140">
        <f>(COUNTIFS('Estruturante Móvel'!$M:$M,$B82,'Estruturante Móvel'!$C:$C,"&lt;&gt;PREVISTO",'Estruturante Móvel'!$G:$G,AR$4))</f>
        <v>0</v>
      </c>
      <c r="AT82" s="139">
        <f>(COUNTIFS('Estruturante Móvel'!$M:$M,$B82,'Estruturante Móvel'!$AM:$AM,AT$4))</f>
        <v>0</v>
      </c>
      <c r="AU82" s="140">
        <f>(COUNTIFS('Estruturante Móvel'!$M:$M,$B82,'Estruturante Móvel'!$C:$C,"&lt;&gt;PREVISTO",'Estruturante Móvel'!$G:$G,AT$4))</f>
        <v>0</v>
      </c>
      <c r="AV82" s="139">
        <f>(COUNTIFS('Estruturante Móvel'!$M:$M,$B82,'Estruturante Móvel'!$AM:$AM,AV$4))</f>
        <v>0</v>
      </c>
      <c r="AW82" s="140">
        <f>(COUNTIFS('Estruturante Móvel'!$M:$M,$B82,'Estruturante Móvel'!$C:$C,"&lt;&gt;PREVISTO",'Estruturante Móvel'!$G:$G,AV$4))</f>
        <v>0</v>
      </c>
      <c r="AX82" s="139">
        <f>(COUNTIFS('Estruturante Móvel'!$M:$M,$B82,'Estruturante Móvel'!$AM:$AM,AX$4))</f>
        <v>0</v>
      </c>
      <c r="AY82" s="140">
        <f>(COUNTIFS('Estruturante Móvel'!$M:$M,$B82,'Estruturante Móvel'!$C:$C,"&lt;&gt;PREVISTO",'Estruturante Móvel'!$G:$G,AX$4))</f>
        <v>0</v>
      </c>
      <c r="AZ82" s="139">
        <f>(COUNTIFS('Estruturante Móvel'!$M:$M,$B82,'Estruturante Móvel'!$AM:$AM,AZ$4))</f>
        <v>0</v>
      </c>
      <c r="BA82" s="140">
        <f>(COUNTIFS('Estruturante Móvel'!$M:$M,$B82,'Estruturante Móvel'!$C:$C,"&lt;&gt;PREVISTO",'Estruturante Móvel'!$G:$G,AZ$4))</f>
        <v>0</v>
      </c>
      <c r="BB82" s="139">
        <f>(COUNTIFS('Estruturante Móvel'!$M:$M,$B82,'Estruturante Móvel'!$AM:$AM,BB$4))</f>
        <v>0</v>
      </c>
      <c r="BC82" s="140">
        <f>(COUNTIFS('Estruturante Móvel'!$M:$M,$B82,'Estruturante Móvel'!$C:$C,"&lt;&gt;PREVISTO",'Estruturante Móvel'!$G:$G,BB$4))</f>
        <v>0</v>
      </c>
      <c r="BD82" s="139">
        <f>(COUNTIFS('Estruturante Móvel'!$M:$M,$B82,'Estruturante Móvel'!$AM:$AM,BD$4))</f>
        <v>0</v>
      </c>
      <c r="BE82" s="140">
        <f>(COUNTIFS('Estruturante Móvel'!$M:$M,$B82,'Estruturante Móvel'!$C:$C,"&lt;&gt;PREVISTO",'Estruturante Móvel'!$G:$G,BD$4))</f>
        <v>0</v>
      </c>
      <c r="BF82" s="139">
        <f>(COUNTIFS('Estruturante Móvel'!$M:$M,$B82,'Estruturante Móvel'!$AM:$AM,BF$4))</f>
        <v>0</v>
      </c>
      <c r="BG82" s="140">
        <f>(COUNTIFS('Estruturante Móvel'!$M:$M,$B82,'Estruturante Móvel'!$C:$C,"&lt;&gt;PREVISTO",'Estruturante Móvel'!$G:$G,BF$4))</f>
        <v>0</v>
      </c>
      <c r="BH82" s="139">
        <f>(COUNTIFS('Estruturante Móvel'!$M:$M,$B82,'Estruturante Móvel'!$AM:$AM,BH$4))</f>
        <v>0</v>
      </c>
      <c r="BI82" s="140">
        <f>(COUNTIFS('Estruturante Móvel'!$M:$M,$B82,'Estruturante Móvel'!$C:$C,"&lt;&gt;PREVISTO",'Estruturante Móvel'!$G:$G,BH$4))</f>
        <v>0</v>
      </c>
      <c r="BJ82" s="139">
        <f>(COUNTIFS('Estruturante Móvel'!$M:$M,$B82,'Estruturante Móvel'!$AM:$AM,BJ$4))</f>
        <v>0</v>
      </c>
      <c r="BK82" s="140">
        <f>(COUNTIFS('Estruturante Móvel'!$M:$M,$B82,'Estruturante Móvel'!$C:$C,"&lt;&gt;PREVISTO",'Estruturante Móvel'!$G:$G,BJ$4))</f>
        <v>0</v>
      </c>
      <c r="BL82" s="139">
        <f>(COUNTIFS('Estruturante Móvel'!$M:$M,$B82,'Estruturante Móvel'!$AM:$AM,BL$4))</f>
        <v>0</v>
      </c>
      <c r="BM82" s="140">
        <f>(COUNTIFS('Estruturante Móvel'!$M:$M,$B82,'Estruturante Móvel'!$C:$C,"&lt;&gt;PREVISTO",'Estruturante Móvel'!$G:$G,BL$4))</f>
        <v>0</v>
      </c>
      <c r="BN82" s="139">
        <f>(COUNTIFS('Estruturante Móvel'!$M:$M,$B82,'Estruturante Móvel'!$AM:$AM,BN$4))</f>
        <v>0</v>
      </c>
      <c r="BO82" s="140">
        <f>(COUNTIFS('Estruturante Móvel'!$M:$M,$B82,'Estruturante Móvel'!$C:$C,"&lt;&gt;PREVISTO",'Estruturante Móvel'!$G:$G,BN$4))</f>
        <v>0</v>
      </c>
      <c r="BP82" s="139">
        <f>(COUNTIFS('Estruturante Móvel'!$M:$M,$B82,'Estruturante Móvel'!$AM:$AM,BP$4))</f>
        <v>0</v>
      </c>
      <c r="BQ82" s="140">
        <f>(COUNTIFS('Estruturante Móvel'!$M:$M,$B82,'Estruturante Móvel'!$C:$C,"&lt;&gt;PREVISTO",'Estruturante Móvel'!$G:$G,BP$4))</f>
        <v>0</v>
      </c>
      <c r="BR82" s="139">
        <f>(COUNTIFS('Estruturante Móvel'!$M:$M,$B82,'Estruturante Móvel'!$AM:$AM,BR$4))</f>
        <v>0</v>
      </c>
      <c r="BS82" s="140">
        <f>(COUNTIFS('Estruturante Móvel'!$M:$M,$B82,'Estruturante Móvel'!$C:$C,"&lt;&gt;PREVISTO",'Estruturante Móvel'!$G:$G,BR$4))</f>
        <v>0</v>
      </c>
      <c r="BT82" s="139">
        <f>(COUNTIFS('Estruturante Móvel'!$M:$M,$B82,'Estruturante Móvel'!$AM:$AM,BT$4))-(COUNTIFS('Estruturante Móvel'!$M:$M,$B82,'Estruturante Móvel'!$AM:$AM,BT$4,'Estruturante Móvel'!$AQ:$AQ,"REPARO FO"))</f>
        <v>2</v>
      </c>
      <c r="BU82" s="140">
        <f>(COUNTIFS('Estruturante Móvel'!$M:$M,$B82,'Estruturante Móvel'!$C:$C,"&lt;&gt;PREVISTO",'Estruturante Móvel'!$G:$G,BT$4))</f>
        <v>0</v>
      </c>
      <c r="BV82" s="139">
        <f>(COUNTIFS('Estruturante Móvel'!$M:$M,$B82,'Estruturante Móvel'!$AM:$AM,BV$4))-(COUNTIFS('Estruturante Móvel'!$M:$M,$B82,'Estruturante Móvel'!$AM:$AM,BV$4,'Estruturante Móvel'!$AQ:$AQ,"REPARO FO"))</f>
        <v>0</v>
      </c>
      <c r="BW82" s="140">
        <f>(COUNTIFS('Estruturante Móvel'!$M:$M,$B82,'Estruturante Móvel'!$C:$C,"&lt;&gt;PREVISTO",'Estruturante Móvel'!$G:$G,BV$4))</f>
        <v>0</v>
      </c>
      <c r="BX82" s="139">
        <f>(COUNTIFS('Estruturante Móvel'!$M:$M,$B82,'Estruturante Móvel'!$AM:$AM,BX$4))-(COUNTIFS('Estruturante Móvel'!$M:$M,$B82,'Estruturante Móvel'!$AM:$AM,BX$4,'Estruturante Móvel'!$AQ:$AQ,"REPARO FO"))</f>
        <v>1</v>
      </c>
      <c r="BY82" s="140">
        <f>(COUNTIFS('Estruturante Móvel'!$M:$M,$B82,'Estruturante Móvel'!$C:$C,"&lt;&gt;PREVISTO",'Estruturante Móvel'!$G:$G,BX$4))</f>
        <v>0</v>
      </c>
      <c r="BZ82" s="139">
        <f>(COUNTIFS('Estruturante Móvel'!$M:$M,$B82,'Estruturante Móvel'!$AM:$AM,BZ$4))-(COUNTIFS('Estruturante Móvel'!$M:$M,$B82,'Estruturante Móvel'!$AM:$AM,BZ$4,'Estruturante Móvel'!$AQ:$AQ,"REPARO FO"))</f>
        <v>0</v>
      </c>
      <c r="CA82" s="140">
        <f>(COUNTIFS('Estruturante Móvel'!$M:$M,$B82,'Estruturante Móvel'!$C:$C,"&lt;&gt;PREVISTO",'Estruturante Móvel'!$G:$G,BZ$4))</f>
        <v>0</v>
      </c>
      <c r="CB82" s="139">
        <f>(COUNTIFS('Estruturante Móvel'!$M:$M,$B82,'Estruturante Móvel'!$AM:$AM,CB$4))-(COUNTIFS('Estruturante Móvel'!$M:$M,$B82,'Estruturante Móvel'!$AM:$AM,CB$4,'Estruturante Móvel'!$AQ:$AQ,"REPARO FO"))</f>
        <v>0</v>
      </c>
      <c r="CC82" s="140">
        <f>(COUNTIFS('Estruturante Móvel'!$M:$M,$B82,'Estruturante Móvel'!$C:$C,"&lt;&gt;PREVISTO",'Estruturante Móvel'!$G:$G,CB$4))</f>
        <v>0</v>
      </c>
      <c r="CD82" s="139">
        <f>(COUNTIFS('Estruturante Móvel'!$M:$M,$B82,'Estruturante Móvel'!$AM:$AM,CD$4))-(COUNTIFS('Estruturante Móvel'!$M:$M,$B82,'Estruturante Móvel'!$AM:$AM,CD$4,'Estruturante Móvel'!$AQ:$AQ,"REPARO FO"))</f>
        <v>0</v>
      </c>
      <c r="CE82" s="140">
        <f>(COUNTIFS('Estruturante Móvel'!$M:$M,$B82,'Estruturante Móvel'!$C:$C,"&lt;&gt;PREVISTO",'Estruturante Móvel'!$G:$G,CD$4))</f>
        <v>0</v>
      </c>
      <c r="CF82" s="139">
        <f>(COUNTIFS('Estruturante Móvel'!$M:$M,$B82,'Estruturante Móvel'!$AM:$AM,CF$4))-(COUNTIFS('Estruturante Móvel'!$M:$M,$B82,'Estruturante Móvel'!$AM:$AM,CF$4,'Estruturante Móvel'!$AQ:$AQ,"REPARO FO"))</f>
        <v>0</v>
      </c>
      <c r="CG82" s="140">
        <f>(COUNTIFS('Estruturante Móvel'!$M:$M,$B82,'Estruturante Móvel'!$C:$C,"&lt;&gt;PREVISTO",'Estruturante Móvel'!$G:$G,CF$4))</f>
        <v>0</v>
      </c>
      <c r="CH82" s="139">
        <f>(COUNTIFS('Estruturante Móvel'!$M:$M,$B82,'Estruturante Móvel'!$AM:$AM,CH$4))-(COUNTIFS('Estruturante Móvel'!$M:$M,$B82,'Estruturante Móvel'!$AM:$AM,CH$4,'Estruturante Móvel'!$AQ:$AQ,"REPARO FO"))</f>
        <v>1</v>
      </c>
      <c r="CI82" s="140">
        <f>(COUNTIFS('Estruturante Móvel'!$M:$M,$B82,'Estruturante Móvel'!$C:$C,"&lt;&gt;PREVISTO",'Estruturante Móvel'!$G:$G,CH$4))</f>
        <v>0</v>
      </c>
      <c r="CJ82" s="139">
        <f>(COUNTIFS('Estruturante Móvel'!$M:$M,$B82,'Estruturante Móvel'!$AM:$AM,CJ$4))-(COUNTIFS('Estruturante Móvel'!$M:$M,$B82,'Estruturante Móvel'!$AM:$AM,CJ$4,'Estruturante Móvel'!$AQ:$AQ,"REPARO FO"))</f>
        <v>0</v>
      </c>
      <c r="CK82" s="140">
        <f>(COUNTIFS('Estruturante Móvel'!$M:$M,$B82,'Estruturante Móvel'!$C:$C,"&lt;&gt;PREVISTO",'Estruturante Móvel'!$G:$G,CJ$4))</f>
        <v>0</v>
      </c>
      <c r="CL82" s="139">
        <f>(COUNTIFS('Estruturante Móvel'!$M:$M,$B82,'Estruturante Móvel'!$AM:$AM,CL$4))-(COUNTIFS('Estruturante Móvel'!$M:$M,$B82,'Estruturante Móvel'!$AM:$AM,CL$4,'Estruturante Móvel'!$AQ:$AQ,"REPARO FO"))</f>
        <v>0</v>
      </c>
      <c r="CM82" s="140">
        <f>(COUNTIFS('Estruturante Móvel'!$M:$M,$B82,'Estruturante Móvel'!$C:$C,"&lt;&gt;PREVISTO",'Estruturante Móvel'!$G:$G,CL$4))</f>
        <v>0</v>
      </c>
      <c r="CN82" s="139">
        <f>(COUNTIFS('Estruturante Móvel'!$M:$M,$B82,'Estruturante Móvel'!$AM:$AM,CN$4))-(COUNTIFS('Estruturante Móvel'!$M:$M,$B82,'Estruturante Móvel'!$AM:$AM,CN$4,'Estruturante Móvel'!$AQ:$AQ,"REPARO FO"))</f>
        <v>0</v>
      </c>
      <c r="CO82" s="140">
        <f>(COUNTIFS('Estruturante Móvel'!$M:$M,$B82,'Estruturante Móvel'!$C:$C,"&lt;&gt;PREVISTO",'Estruturante Móvel'!$G:$G,CN$4))</f>
        <v>0</v>
      </c>
      <c r="CP82" s="139">
        <f>(COUNTIFS('Estruturante Móvel'!$M:$M,$B82,'Estruturante Móvel'!$AM:$AM,CP$4))-(COUNTIFS('Estruturante Móvel'!$M:$M,$B82,'Estruturante Móvel'!$AM:$AM,CP$4,'Estruturante Móvel'!$AQ:$AQ,"REPARO FO"))</f>
        <v>0</v>
      </c>
      <c r="CQ82" s="140">
        <f>(COUNTIFS('Estruturante Móvel'!$M:$M,$B82,'Estruturante Móvel'!$C:$C,"&lt;&gt;PREVISTO",'Estruturante Móvel'!$G:$G,CP$4))</f>
        <v>0</v>
      </c>
      <c r="CR82" s="139">
        <f>(COUNTIFS('Estruturante Móvel'!$M:$M,$B82,'Estruturante Móvel'!$AM:$AM,CR$4))-(COUNTIFS('Estruturante Móvel'!$M:$M,$B82,'Estruturante Móvel'!$AM:$AM,CR$4,'Estruturante Móvel'!$AQ:$AQ,"REPARO FO"))</f>
        <v>0</v>
      </c>
      <c r="CS82" s="140">
        <f>(COUNTIFS('Estruturante Móvel'!$M:$M,$B82,'Estruturante Móvel'!$C:$C,"&lt;&gt;PREVISTO",'Estruturante Móvel'!$G:$G,CR$4))</f>
        <v>0</v>
      </c>
      <c r="CT82" s="139">
        <f>(COUNTIFS('Estruturante Móvel'!$M:$M,$B82,'Estruturante Móvel'!$AM:$AM,CT$4))-(COUNTIFS('Estruturante Móvel'!$M:$M,$B82,'Estruturante Móvel'!$AM:$AM,CT$4,'Estruturante Móvel'!$AQ:$AQ,"REPARO FO"))</f>
        <v>0</v>
      </c>
      <c r="CU82" s="140">
        <f>(COUNTIFS('Estruturante Móvel'!$M:$M,$B82,'Estruturante Móvel'!$C:$C,"&lt;&gt;PREVISTO",'Estruturante Móvel'!$G:$G,CT$4))</f>
        <v>0</v>
      </c>
      <c r="CV82" s="139">
        <f>(COUNTIFS('Estruturante Móvel'!$M:$M,$B82,'Estruturante Móvel'!$AM:$AM,CV$4))-(COUNTIFS('Estruturante Móvel'!$M:$M,$B82,'Estruturante Móvel'!$AM:$AM,CV$4,'Estruturante Móvel'!$AQ:$AQ,"REPARO FO"))</f>
        <v>0</v>
      </c>
      <c r="CW82" s="140">
        <f>(COUNTIFS('Estruturante Móvel'!$M:$M,$B82,'Estruturante Móvel'!$C:$C,"&lt;&gt;PREVISTO",'Estruturante Móvel'!$G:$G,CV$4))</f>
        <v>0</v>
      </c>
      <c r="CX82" s="139">
        <f>(COUNTIFS('Estruturante Móvel'!$M:$M,$B82,'Estruturante Móvel'!$AM:$AM,CX$4))-(COUNTIFS('Estruturante Móvel'!$M:$M,$B82,'Estruturante Móvel'!$AM:$AM,CX$4,'Estruturante Móvel'!$AQ:$AQ,"REPARO FO"))</f>
        <v>1</v>
      </c>
      <c r="CY82" s="140">
        <f>(COUNTIFS('Estruturante Móvel'!$M:$M,$B82,'Estruturante Móvel'!$C:$C,"&lt;&gt;PREVISTO",'Estruturante Móvel'!$G:$G,CX$4))</f>
        <v>0</v>
      </c>
      <c r="CZ82" s="139">
        <f>(COUNTIFS('Estruturante Móvel'!$M:$M,$B82,'Estruturante Móvel'!$AM:$AM,CZ$4))-(COUNTIFS('Estruturante Móvel'!$M:$M,$B82,'Estruturante Móvel'!$AM:$AM,CZ$4,'Estruturante Móvel'!$AQ:$AQ,"REPARO FO"))</f>
        <v>0</v>
      </c>
      <c r="DA82" s="140">
        <f>(COUNTIFS('Estruturante Móvel'!$M:$M,$B82,'Estruturante Móvel'!$C:$C,"&lt;&gt;PREVISTO",'Estruturante Móvel'!$G:$G,CZ$4))</f>
        <v>0</v>
      </c>
      <c r="DB82" s="139">
        <f>(COUNTIFS('Estruturante Móvel'!$M:$M,$B82,'Estruturante Móvel'!$AM:$AM,DB$4))-(COUNTIFS('Estruturante Móvel'!$M:$M,$B82,'Estruturante Móvel'!$AM:$AM,DB$4,'Estruturante Móvel'!$AQ:$AQ,"REPARO FO"))</f>
        <v>1</v>
      </c>
      <c r="DC82" s="140">
        <f>(COUNTIFS('Estruturante Móvel'!$M:$M,$B82,'Estruturante Móvel'!$C:$C,"&lt;&gt;PREVISTO",'Estruturante Móvel'!$G:$G,DB$4))</f>
        <v>0</v>
      </c>
      <c r="DD82" s="139">
        <f>(COUNTIFS('Estruturante Móvel'!$M:$M,$B82,'Estruturante Móvel'!$AM:$AM,DD$4))-(COUNTIFS('Estruturante Móvel'!$M:$M,$B82,'Estruturante Móvel'!$AM:$AM,DD$4,'Estruturante Móvel'!$AQ:$AQ,"REPARO FO"))</f>
        <v>0</v>
      </c>
      <c r="DE82" s="140">
        <f>(COUNTIFS('Estruturante Móvel'!$M:$M,$B82,'Estruturante Móvel'!$C:$C,"&lt;&gt;PREVISTO",'Estruturante Móvel'!$G:$G,DD$4))</f>
        <v>0</v>
      </c>
      <c r="DF82" s="139">
        <f>(COUNTIFS('Estruturante Móvel'!$M:$M,$B82,'Estruturante Móvel'!$AM:$AM,DF$4))-(COUNTIFS('Estruturante Móvel'!$M:$M,$B82,'Estruturante Móvel'!$AM:$AM,DF$4,'Estruturante Móvel'!$AQ:$AQ,"REPARO FO"))</f>
        <v>0</v>
      </c>
      <c r="DG82" s="140">
        <f>(COUNTIFS('Estruturante Móvel'!$M:$M,$B82,'Estruturante Móvel'!$C:$C,"&lt;&gt;PREVISTO",'Estruturante Móvel'!$G:$G,DF$4))</f>
        <v>0</v>
      </c>
      <c r="DH82" s="139">
        <f>(COUNTIFS('Estruturante Móvel'!$M:$M,$B82,'Estruturante Móvel'!$AM:$AM,DH$4))-(COUNTIFS('Estruturante Móvel'!$M:$M,$B82,'Estruturante Móvel'!$AM:$AM,DH$4,'Estruturante Móvel'!$AQ:$AQ,"REPARO FO"))</f>
        <v>3</v>
      </c>
      <c r="DI82" s="140">
        <f>(COUNTIFS('Estruturante Móvel'!$M:$M,$B82,'Estruturante Móvel'!$C:$C,"&lt;&gt;PREVISTO",'Estruturante Móvel'!$G:$G,DH$4))</f>
        <v>0</v>
      </c>
      <c r="DJ82" s="139">
        <f>(COUNTIFS('Estruturante Móvel'!$M:$M,$B82,'Estruturante Móvel'!$AM:$AM,DJ$4))-(COUNTIFS('Estruturante Móvel'!$M:$M,$B82,'Estruturante Móvel'!$AM:$AM,DJ$4,'Estruturante Móvel'!$AQ:$AQ,"REPARO FO"))</f>
        <v>1</v>
      </c>
      <c r="DK82" s="140">
        <f>(COUNTIFS('Estruturante Móvel'!$M:$M,$B82,'Estruturante Móvel'!$C:$C,"&lt;&gt;PREVISTO",'Estruturante Móvel'!$G:$G,DJ$4))</f>
        <v>0</v>
      </c>
      <c r="DL82" s="139">
        <f>(COUNTIFS('Estruturante Móvel'!$M:$M,$B82,'Estruturante Móvel'!$AM:$AM,DL$4))-(COUNTIFS('Estruturante Móvel'!$M:$M,$B82,'Estruturante Móvel'!$AM:$AM,DL$4,'Estruturante Móvel'!$AQ:$AQ,"REPARO FO"))</f>
        <v>0</v>
      </c>
      <c r="DM82" s="140">
        <f>(COUNTIFS('Estruturante Móvel'!$M:$M,$B82,'Estruturante Móvel'!$C:$C,"&lt;&gt;PREVISTO",'Estruturante Móvel'!$G:$G,DL$4))</f>
        <v>0</v>
      </c>
      <c r="DN82" s="139">
        <f>(COUNTIFS('Estruturante Móvel'!$M:$M,$B82,'Estruturante Móvel'!$AM:$AM,DN$4))-(COUNTIFS('Estruturante Móvel'!$M:$M,$B82,'Estruturante Móvel'!$AM:$AM,DN$4,'Estruturante Móvel'!$AQ:$AQ,"REPARO FO"))</f>
        <v>0</v>
      </c>
      <c r="DO82" s="140">
        <f>(COUNTIFS('Estruturante Móvel'!$M:$M,$B82,'Estruturante Móvel'!$C:$C,"&lt;&gt;PREVISTO",'Estruturante Móvel'!$G:$G,DN$4))</f>
        <v>0</v>
      </c>
      <c r="DP82" s="139">
        <f>(COUNTIFS('Estruturante Móvel'!$M:$M,$B82,'Estruturante Móvel'!$AM:$AM,DP$4))-(COUNTIFS('Estruturante Móvel'!$M:$M,$B82,'Estruturante Móvel'!$AM:$AM,DP$4,'Estruturante Móvel'!$AQ:$AQ,"REPARO FO"))</f>
        <v>0</v>
      </c>
      <c r="DQ82" s="140">
        <f>(COUNTIFS('Estruturante Móvel'!$M:$M,$B82,'Estruturante Móvel'!$C:$C,"&lt;&gt;PREVISTO",'Estruturante Móvel'!$G:$G,DP$4))</f>
        <v>0</v>
      </c>
      <c r="DR82" s="139">
        <f>(COUNTIFS('Estruturante Móvel'!$M:$M,$B82,'Estruturante Móvel'!$AM:$AM,DR$4))-(COUNTIFS('Estruturante Móvel'!$M:$M,$B82,'Estruturante Móvel'!$AM:$AM,DR$4,'Estruturante Móvel'!$AQ:$AQ,"REPARO FO"))</f>
        <v>0</v>
      </c>
      <c r="DS82" s="140">
        <f>(COUNTIFS('Estruturante Móvel'!$M:$M,$B82,'Estruturante Móvel'!$C:$C,"&lt;&gt;PREVISTO",'Estruturante Móvel'!$G:$G,DR$4))</f>
        <v>0</v>
      </c>
      <c r="DT82" s="139">
        <f>(COUNTIFS('Estruturante Móvel'!$M:$M,$B82,'Estruturante Móvel'!$AM:$AM,DT$4))-(COUNTIFS('Estruturante Móvel'!$M:$M,$B82,'Estruturante Móvel'!$AM:$AM,DT$4,'Estruturante Móvel'!$AQ:$AQ,"REPARO FO"))</f>
        <v>0</v>
      </c>
      <c r="DU82" s="140">
        <f>(COUNTIFS('Estruturante Móvel'!$M:$M,$B82,'Estruturante Móvel'!$C:$C,"&lt;&gt;PREVISTO",'Estruturante Móvel'!$G:$G,DT$4))</f>
        <v>0</v>
      </c>
      <c r="DV82" s="139">
        <f>(COUNTIFS('Estruturante Móvel'!$M:$M,$B82,'Estruturante Móvel'!$AM:$AM,DV$4))-(COUNTIFS('Estruturante Móvel'!$M:$M,$B82,'Estruturante Móvel'!$AM:$AM,DV$4,'Estruturante Móvel'!$AQ:$AQ,"REPARO FO"))</f>
        <v>0</v>
      </c>
      <c r="DW82" s="140">
        <f>(COUNTIFS('Estruturante Móvel'!$M:$M,$B82,'Estruturante Móvel'!$C:$C,"&lt;&gt;PREVISTO",'Estruturante Móvel'!$G:$G,DV$4))</f>
        <v>0</v>
      </c>
      <c r="DX82" s="139">
        <f>(COUNTIFS('Estruturante Móvel'!$M:$M,$B82,'Estruturante Móvel'!$AM:$AM,DX$4))-(COUNTIFS('Estruturante Móvel'!$M:$M,$B82,'Estruturante Móvel'!$AM:$AM,DX$4,'Estruturante Móvel'!$AQ:$AQ,"REPARO FO"))</f>
        <v>0</v>
      </c>
      <c r="DY82" s="140">
        <f>(COUNTIFS('Estruturante Móvel'!$M:$M,$B82,'Estruturante Móvel'!$C:$C,"&lt;&gt;PREVISTO",'Estruturante Móvel'!$G:$G,DX$4))</f>
        <v>0</v>
      </c>
      <c r="DZ82" s="139">
        <f>(COUNTIFS('Estruturante Móvel'!$M:$M,$B82,'Estruturante Móvel'!$AM:$AM,DZ$4))-(COUNTIFS('Estruturante Móvel'!$M:$M,$B82,'Estruturante Móvel'!$AM:$AM,DZ$4,'Estruturante Móvel'!$AQ:$AQ,"REPARO FO"))</f>
        <v>0</v>
      </c>
      <c r="EA82" s="140">
        <f>(COUNTIFS('Estruturante Móvel'!$M:$M,$B82,'Estruturante Móvel'!$C:$C,"&lt;&gt;PREVISTO",'Estruturante Móvel'!$G:$G,DZ$4))</f>
        <v>0</v>
      </c>
      <c r="EB82" s="139">
        <f>(COUNTIFS('Estruturante Móvel'!$M:$M,$B82,'Estruturante Móvel'!$AM:$AM,EB$4))-(COUNTIFS('Estruturante Móvel'!$M:$M,$B82,'Estruturante Móvel'!$AM:$AM,EB$4,'Estruturante Móvel'!$AQ:$AQ,"REPARO FO"))</f>
        <v>0</v>
      </c>
      <c r="EC82" s="140">
        <f>(COUNTIFS('Estruturante Móvel'!$M:$M,$B82,'Estruturante Móvel'!$C:$C,"&lt;&gt;PREVISTO",'Estruturante Móvel'!$G:$G,EB$4))</f>
        <v>2</v>
      </c>
      <c r="ED82" s="139">
        <f>(COUNTIFS('Estruturante Móvel'!$M:$M,$B82,'Estruturante Móvel'!$AM:$AM,ED$4))-(COUNTIFS('Estruturante Móvel'!$M:$M,$B82,'Estruturante Móvel'!$AM:$AM,ED$4,'Estruturante Móvel'!$AQ:$AQ,"REPARO FO"))</f>
        <v>0</v>
      </c>
      <c r="EE82" s="140">
        <f>(COUNTIFS('Estruturante Móvel'!$M:$M,$B82,'Estruturante Móvel'!$C:$C,"&lt;&gt;PREVISTO",'Estruturante Móvel'!$G:$G,ED$4))</f>
        <v>0</v>
      </c>
      <c r="EF82" s="139">
        <f>(COUNTIFS('Estruturante Móvel'!$M:$M,$B82,'Estruturante Móvel'!$AM:$AM,EF$4))-(COUNTIFS('Estruturante Móvel'!$M:$M,$B82,'Estruturante Móvel'!$AM:$AM,EF$4,'Estruturante Móvel'!$AQ:$AQ,"REPARO FO"))</f>
        <v>0</v>
      </c>
      <c r="EG82" s="140">
        <f>(COUNTIFS('Estruturante Móvel'!$M:$M,$B82,'Estruturante Móvel'!$C:$C,"&lt;&gt;PREVISTO",'Estruturante Móvel'!$G:$G,EF$4))</f>
        <v>0</v>
      </c>
      <c r="EH82" s="139">
        <f>(COUNTIFS('Estruturante Móvel'!$M:$M,$B82,'Estruturante Móvel'!$AM:$AM,EH$4))-(COUNTIFS('Estruturante Móvel'!$M:$M,$B82,'Estruturante Móvel'!$AM:$AM,EH$4,'Estruturante Móvel'!$AQ:$AQ,"REPARO FO"))</f>
        <v>0</v>
      </c>
      <c r="EI82" s="140">
        <f>(COUNTIFS('Estruturante Móvel'!$M:$M,$B82,'Estruturante Móvel'!$C:$C,"&lt;&gt;PREVISTO",'Estruturante Móvel'!$G:$G,EH$4))</f>
        <v>0</v>
      </c>
      <c r="EJ82" s="139">
        <f>(COUNTIFS('Estruturante Móvel'!$M:$M,$B82,'Estruturante Móvel'!$AM:$AM,EJ$4))-(COUNTIFS('Estruturante Móvel'!$M:$M,$B82,'Estruturante Móvel'!$AM:$AM,EJ$4,'Estruturante Móvel'!$AQ:$AQ,"REPARO FO"))</f>
        <v>0</v>
      </c>
      <c r="EK82" s="140">
        <f>(COUNTIFS('Estruturante Móvel'!$M:$M,$B82,'Estruturante Móvel'!$C:$C,"&lt;&gt;PREVISTO",'Estruturante Móvel'!$G:$G,EJ$4))</f>
        <v>0</v>
      </c>
      <c r="EL82" s="139">
        <f>(COUNTIFS('Estruturante Móvel'!$M:$M,$B82,'Estruturante Móvel'!$AM:$AM,EL$4))-(COUNTIFS('Estruturante Móvel'!$M:$M,$B82,'Estruturante Móvel'!$AM:$AM,EL$4,'Estruturante Móvel'!$AQ:$AQ,"REPARO FO"))</f>
        <v>0</v>
      </c>
      <c r="EM82" s="140">
        <f>(COUNTIFS('Estruturante Móvel'!$M:$M,$B82,'Estruturante Móvel'!$C:$C,"&lt;&gt;PREVISTO",'Estruturante Móvel'!$G:$G,EL$4))</f>
        <v>0</v>
      </c>
      <c r="EN82" s="139">
        <f>(COUNTIFS('Estruturante Móvel'!$M:$M,$B82,'Estruturante Móvel'!$AM:$AM,EN$4))-(COUNTIFS('Estruturante Móvel'!$M:$M,$B82,'Estruturante Móvel'!$AM:$AM,EN$4,'Estruturante Móvel'!$AQ:$AQ,"REPARO FO"))</f>
        <v>0</v>
      </c>
      <c r="EO82" s="140">
        <f>(COUNTIFS('Estruturante Móvel'!$M:$M,$B82,'Estruturante Móvel'!$C:$C,"&lt;&gt;PREVISTO",'Estruturante Móvel'!$G:$G,EN$4))</f>
        <v>0</v>
      </c>
      <c r="EP82" s="139">
        <f>(COUNTIFS('Estruturante Móvel'!$M:$M,$B82,'Estruturante Móvel'!$AM:$AM,EP$4))-(COUNTIFS('Estruturante Móvel'!$M:$M,$B82,'Estruturante Móvel'!$AM:$AM,EP$4,'Estruturante Móvel'!$AQ:$AQ,"REPARO FO"))</f>
        <v>0</v>
      </c>
      <c r="EQ82" s="140">
        <f>(COUNTIFS('Estruturante Móvel'!$M:$M,$B82,'Estruturante Móvel'!$C:$C,"&lt;&gt;PREVISTO",'Estruturante Móvel'!$G:$G,EP$4))</f>
        <v>0</v>
      </c>
      <c r="ER82" s="139">
        <f>(COUNTIFS('Estruturante Móvel'!$M:$M,$B82,'Estruturante Móvel'!$AM:$AM,ER$4))-(COUNTIFS('Estruturante Móvel'!$M:$M,$B82,'Estruturante Móvel'!$AM:$AM,ER$4,'Estruturante Móvel'!$AQ:$AQ,"REPARO FO"))</f>
        <v>0</v>
      </c>
      <c r="ES82" s="140">
        <f>(COUNTIFS('Estruturante Móvel'!$M:$M,$B82,'Estruturante Móvel'!$C:$C,"&lt;&gt;PREVISTO",'Estruturante Móvel'!$G:$G,ER$4))</f>
        <v>0</v>
      </c>
      <c r="ET82" s="139">
        <f>(COUNTIFS('Estruturante Móvel'!$M:$M,$B82,'Estruturante Móvel'!$AM:$AM,ET$4))-(COUNTIFS('Estruturante Móvel'!$M:$M,$B82,'Estruturante Móvel'!$AM:$AM,ET$4,'Estruturante Móvel'!$AQ:$AQ,"REPARO FO"))</f>
        <v>0</v>
      </c>
      <c r="EU82" s="140">
        <f>(COUNTIFS('Estruturante Móvel'!$M:$M,$B82,'Estruturante Móvel'!$C:$C,"&lt;&gt;PREVISTO",'Estruturante Móvel'!$G:$G,ET$4))</f>
        <v>0</v>
      </c>
      <c r="EV82" s="139">
        <f>(COUNTIFS('Estruturante Móvel'!$M:$M,$B82,'Estruturante Móvel'!$AM:$AM,EV$4))-(COUNTIFS('Estruturante Móvel'!$M:$M,$B82,'Estruturante Móvel'!$AM:$AM,EV$4,'Estruturante Móvel'!$AQ:$AQ,"REPARO FO"))</f>
        <v>0</v>
      </c>
      <c r="EW82" s="140">
        <f>(COUNTIFS('Estruturante Móvel'!$M:$M,$B82,'Estruturante Móvel'!$C:$C,"&lt;&gt;PREVISTO",'Estruturante Móvel'!$G:$G,EV$4))</f>
        <v>0</v>
      </c>
      <c r="EX82" s="139">
        <f>(COUNTIFS('Estruturante Móvel'!$M:$M,$B82,'Estruturante Móvel'!$AM:$AM,EX$4))-(COUNTIFS('Estruturante Móvel'!$M:$M,$B82,'Estruturante Móvel'!$AM:$AM,EX$4,'Estruturante Móvel'!$AQ:$AQ,"REPARO FO"))</f>
        <v>0</v>
      </c>
      <c r="EY82" s="140">
        <f>(COUNTIFS('Estruturante Móvel'!$M:$M,$B82,'Estruturante Móvel'!$C:$C,"&lt;&gt;PREVISTO",'Estruturante Móvel'!$G:$G,EX$4))</f>
        <v>0</v>
      </c>
      <c r="EZ82" s="139">
        <f>(COUNTIFS('Estruturante Móvel'!$M:$M,$B82,'Estruturante Móvel'!$AM:$AM,EZ$4))-(COUNTIFS('Estruturante Móvel'!$M:$M,$B82,'Estruturante Móvel'!$AM:$AM,EZ$4,'Estruturante Móvel'!$AQ:$AQ,"REPARO FO"))</f>
        <v>0</v>
      </c>
      <c r="FA82" s="140">
        <f>(COUNTIFS('Estruturante Móvel'!$M:$M,$B82,'Estruturante Móvel'!$C:$C,"&lt;&gt;PREVISTO",'Estruturante Móvel'!$G:$G,EZ$4))</f>
        <v>0</v>
      </c>
      <c r="FB82" s="139">
        <f>(COUNTIFS('Estruturante Móvel'!$M:$M,$B82,'Estruturante Móvel'!$AM:$AM,FB$4))-(COUNTIFS('Estruturante Móvel'!$M:$M,$B82,'Estruturante Móvel'!$AM:$AM,FB$4,'Estruturante Móvel'!$AQ:$AQ,"REPARO FO"))</f>
        <v>0</v>
      </c>
      <c r="FC82" s="140">
        <f>(COUNTIFS('Estruturante Móvel'!$M:$M,$B82,'Estruturante Móvel'!$C:$C,"&lt;&gt;PREVISTO",'Estruturante Móvel'!$G:$G,FB$4))</f>
        <v>0</v>
      </c>
      <c r="FD82" s="139">
        <f>(COUNTIFS('Estruturante Móvel'!$M:$M,$B82,'Estruturante Móvel'!$AM:$AM,FD$4))-(COUNTIFS('Estruturante Móvel'!$M:$M,$B82,'Estruturante Móvel'!$AM:$AM,FD$4,'Estruturante Móvel'!$AQ:$AQ,"REPARO FO"))</f>
        <v>0</v>
      </c>
      <c r="FE82" s="140">
        <f>(COUNTIFS('Estruturante Móvel'!$M:$M,$B82,'Estruturante Móvel'!$C:$C,"&lt;&gt;PREVISTO",'Estruturante Móvel'!$G:$G,FD$4))</f>
        <v>0</v>
      </c>
      <c r="FF82" s="139">
        <f>(COUNTIFS('Estruturante Móvel'!$M:$M,$B82,'Estruturante Móvel'!$AM:$AM,FF$4))-(COUNTIFS('Estruturante Móvel'!$M:$M,$B82,'Estruturante Móvel'!$AM:$AM,FF$4,'Estruturante Móvel'!$AQ:$AQ,"REPARO FO"))</f>
        <v>0</v>
      </c>
      <c r="FG82" s="140">
        <f>(COUNTIFS('Estruturante Móvel'!$M:$M,$B82,'Estruturante Móvel'!$C:$C,"&lt;&gt;PREVISTO",'Estruturante Móvel'!$G:$G,FF$4))</f>
        <v>0</v>
      </c>
      <c r="FH82" s="139">
        <f>(COUNTIFS('Estruturante Móvel'!$M:$M,$B82,'Estruturante Móvel'!$AM:$AM,FH$4))-(COUNTIFS('Estruturante Móvel'!$M:$M,$B82,'Estruturante Móvel'!$AM:$AM,FH$4,'Estruturante Móvel'!$AQ:$AQ,"REPARO FO"))</f>
        <v>0</v>
      </c>
      <c r="FI82" s="140">
        <f>(COUNTIFS('Estruturante Móvel'!$M:$M,$B82,'Estruturante Móvel'!$C:$C,"&lt;&gt;PREVISTO",'Estruturante Móvel'!$G:$G,FH$4))</f>
        <v>0</v>
      </c>
      <c r="FJ82" s="139">
        <f>(COUNTIFS('Estruturante Móvel'!$M:$M,$B82,'Estruturante Móvel'!$AM:$AM,FJ$4))-(COUNTIFS('Estruturante Móvel'!$M:$M,$B82,'Estruturante Móvel'!$AM:$AM,FJ$4,'Estruturante Móvel'!$AQ:$AQ,"REPARO FO"))</f>
        <v>0</v>
      </c>
      <c r="FK82" s="140">
        <f>(COUNTIFS('Estruturante Móvel'!$M:$M,$B82,'Estruturante Móvel'!$C:$C,"&lt;&gt;PREVISTO",'Estruturante Móvel'!$G:$G,FJ$4))</f>
        <v>0</v>
      </c>
      <c r="FL82" s="139">
        <f>(COUNTIFS('Estruturante Móvel'!$M:$M,$B82,'Estruturante Móvel'!$AM:$AM,FL$4))-(COUNTIFS('Estruturante Móvel'!$M:$M,$B82,'Estruturante Móvel'!$AM:$AM,FL$4,'Estruturante Móvel'!$AQ:$AQ,"REPARO FO"))</f>
        <v>0</v>
      </c>
      <c r="FM82" s="140">
        <f>(COUNTIFS('Estruturante Móvel'!$M:$M,$B82,'Estruturante Móvel'!$C:$C,"&lt;&gt;PREVISTO",'Estruturante Móvel'!$G:$G,FL$4))</f>
        <v>0</v>
      </c>
      <c r="FN82" s="139">
        <f>(COUNTIFS('Estruturante Móvel'!$M:$M,$B82,'Estruturante Móvel'!$AM:$AM,FN$4))-(COUNTIFS('Estruturante Móvel'!$M:$M,$B82,'Estruturante Móvel'!$AM:$AM,FN$4,'Estruturante Móvel'!$AQ:$AQ,"REPARO FO"))</f>
        <v>0</v>
      </c>
      <c r="FO82" s="140">
        <f>(COUNTIFS('Estruturante Móvel'!$M:$M,$B82,'Estruturante Móvel'!$C:$C,"&lt;&gt;PREVISTO",'Estruturante Móvel'!$G:$G,FN$4))</f>
        <v>0</v>
      </c>
      <c r="FP82" s="139">
        <f>(COUNTIFS('Estruturante Móvel'!$M:$M,$B82,'Estruturante Móvel'!$AM:$AM,FP$4))-(COUNTIFS('Estruturante Móvel'!$M:$M,$B82,'Estruturante Móvel'!$AM:$AM,FP$4,'Estruturante Móvel'!$AQ:$AQ,"REPARO FO"))</f>
        <v>0</v>
      </c>
      <c r="FQ82" s="140">
        <f>(COUNTIFS('Estruturante Móvel'!$M:$M,$B82,'Estruturante Móvel'!$C:$C,"&lt;&gt;PREVISTO",'Estruturante Móvel'!$G:$G,FP$4))</f>
        <v>0</v>
      </c>
      <c r="FR82" s="139">
        <f>(COUNTIFS('Estruturante Móvel'!$M:$M,$B82,'Estruturante Móvel'!$AM:$AM,FR$4))-(COUNTIFS('Estruturante Móvel'!$M:$M,$B82,'Estruturante Móvel'!$AM:$AM,FR$4,'Estruturante Móvel'!$AQ:$AQ,"REPARO FO"))</f>
        <v>0</v>
      </c>
      <c r="FS82" s="140">
        <f>(COUNTIFS('Estruturante Móvel'!$M:$M,$B82,'Estruturante Móvel'!$C:$C,"&lt;&gt;PREVISTO",'Estruturante Móvel'!$G:$G,FR$4))</f>
        <v>0</v>
      </c>
      <c r="FT82" s="139">
        <f>(COUNTIFS('Estruturante Móvel'!$M:$M,$B82,'Estruturante Móvel'!$AM:$AM,FT$4))-(COUNTIFS('Estruturante Móvel'!$M:$M,$B82,'Estruturante Móvel'!$AM:$AM,FT$4,'Estruturante Móvel'!$AQ:$AQ,"REPARO FO"))</f>
        <v>0</v>
      </c>
      <c r="FU82" s="140">
        <f>(COUNTIFS('Estruturante Móvel'!$M:$M,$B82,'Estruturante Móvel'!$C:$C,"&lt;&gt;PREVISTO",'Estruturante Móvel'!$G:$G,FT$4))</f>
        <v>0</v>
      </c>
      <c r="FV82" s="139">
        <f>(COUNTIFS('Estruturante Móvel'!$M:$M,$B82,'Estruturante Móvel'!$AM:$AM,FV$4))-(COUNTIFS('Estruturante Móvel'!$M:$M,$B82,'Estruturante Móvel'!$AM:$AM,FV$4,'Estruturante Móvel'!$AQ:$AQ,"REPARO FO"))</f>
        <v>0</v>
      </c>
      <c r="FW82" s="140">
        <f>(COUNTIFS('Estruturante Móvel'!$M:$M,$B82,'Estruturante Móvel'!$C:$C,"&lt;&gt;PREVISTO",'Estruturante Móvel'!$G:$G,FV$4))</f>
        <v>0</v>
      </c>
      <c r="FX82" s="139">
        <f>(COUNTIFS('Estruturante Móvel'!$M:$M,$B82,'Estruturante Móvel'!$AM:$AM,FX$4))-(COUNTIFS('Estruturante Móvel'!$M:$M,$B82,'Estruturante Móvel'!$AM:$AM,FX$4,'Estruturante Móvel'!$AQ:$AQ,"REPARO FO"))</f>
        <v>0</v>
      </c>
      <c r="FY82" s="140">
        <f>(COUNTIFS('Estruturante Móvel'!$M:$M,$B82,'Estruturante Móvel'!$C:$C,"&lt;&gt;PREVISTO",'Estruturante Móvel'!$G:$G,FX$4))</f>
        <v>0</v>
      </c>
      <c r="FZ82" s="139">
        <f>(COUNTIFS('Estruturante Móvel'!$M:$M,$B82,'Estruturante Móvel'!$AM:$AM,FZ$4))-(COUNTIFS('Estruturante Móvel'!$M:$M,$B82,'Estruturante Móvel'!$AM:$AM,FZ$4,'Estruturante Móvel'!$AQ:$AQ,"REPARO FO"))</f>
        <v>0</v>
      </c>
      <c r="GA82" s="140">
        <f>(COUNTIFS('Estruturante Móvel'!$M:$M,$B82,'Estruturante Móvel'!$C:$C,"&lt;&gt;PREVISTO",'Estruturante Móvel'!$G:$G,FZ$4))</f>
        <v>0</v>
      </c>
      <c r="GB82" s="139">
        <f>(COUNTIFS('Estruturante Móvel'!$M:$M,$B82,'Estruturante Móvel'!$AM:$AM,GB$4))-(COUNTIFS('Estruturante Móvel'!$M:$M,$B82,'Estruturante Móvel'!$AM:$AM,GB$4,'Estruturante Móvel'!$AQ:$AQ,"REPARO FO"))</f>
        <v>0</v>
      </c>
      <c r="GC82" s="140">
        <f>(COUNTIFS('Estruturante Móvel'!$M:$M,$B82,'Estruturante Móvel'!$C:$C,"&lt;&gt;PREVISTO",'Estruturante Móvel'!$G:$G,GB$4))</f>
        <v>0</v>
      </c>
      <c r="GD82" s="139">
        <f>(COUNTIFS('Estruturante Móvel'!$M:$M,$B82,'Estruturante Móvel'!$AM:$AM,GD$4))-(COUNTIFS('Estruturante Móvel'!$M:$M,$B82,'Estruturante Móvel'!$AM:$AM,GD$4,'Estruturante Móvel'!$AQ:$AQ,"REPARO FO"))</f>
        <v>0</v>
      </c>
      <c r="GE82" s="140">
        <f>(COUNTIFS('Estruturante Móvel'!$M:$M,$B82,'Estruturante Móvel'!$C:$C,"&lt;&gt;PREVISTO",'Estruturante Móvel'!$G:$G,GD$4))</f>
        <v>0</v>
      </c>
      <c r="GF82" s="139">
        <f>(COUNTIFS('Estruturante Móvel'!$M:$M,$B82,'Estruturante Móvel'!$AM:$AM,GF$4))-(COUNTIFS('Estruturante Móvel'!$M:$M,$B82,'Estruturante Móvel'!$AM:$AM,GF$4,'Estruturante Móvel'!$AQ:$AQ,"REPARO FO"))</f>
        <v>0</v>
      </c>
      <c r="GG82" s="140">
        <f>(COUNTIFS('Estruturante Móvel'!$M:$M,$B82,'Estruturante Móvel'!$C:$C,"&lt;&gt;PREVISTO",'Estruturante Móvel'!$G:$G,GF$4))</f>
        <v>0</v>
      </c>
      <c r="GH82" s="139">
        <f>(COUNTIFS('Estruturante Móvel'!$M:$M,$B82,'Estruturante Móvel'!$AM:$AM,GH$4))-(COUNTIFS('Estruturante Móvel'!$M:$M,$B82,'Estruturante Móvel'!$AM:$AM,GH$4,'Estruturante Móvel'!$AQ:$AQ,"REPARO FO"))</f>
        <v>0</v>
      </c>
      <c r="GI82" s="140">
        <f>(COUNTIFS('Estruturante Móvel'!$M:$M,$B82,'Estruturante Móvel'!$C:$C,"&lt;&gt;PREVISTO",'Estruturante Móvel'!$G:$G,GH$4))</f>
        <v>0</v>
      </c>
      <c r="GJ82" s="139">
        <f>(COUNTIFS('Estruturante Móvel'!$M:$M,$B82,'Estruturante Móvel'!$AM:$AM,GJ$4))-(COUNTIFS('Estruturante Móvel'!$M:$M,$B82,'Estruturante Móvel'!$AM:$AM,GJ$4,'Estruturante Móvel'!$AQ:$AQ,"REPARO FO"))</f>
        <v>0</v>
      </c>
      <c r="GK82" s="140">
        <f>(COUNTIFS('Estruturante Móvel'!$M:$M,$B82,'Estruturante Móvel'!$C:$C,"&lt;&gt;PREVISTO",'Estruturante Móvel'!$G:$G,GJ$4))</f>
        <v>0</v>
      </c>
      <c r="GL82" s="139">
        <f>(COUNTIFS('Estruturante Móvel'!$M:$M,$B82,'Estruturante Móvel'!$AM:$AM,GL$4))-(COUNTIFS('Estruturante Móvel'!$M:$M,$B82,'Estruturante Móvel'!$AM:$AM,GL$4,'Estruturante Móvel'!$AQ:$AQ,"REPARO FO"))</f>
        <v>0</v>
      </c>
      <c r="GM82" s="140">
        <f>(COUNTIFS('Estruturante Móvel'!$M:$M,$B82,'Estruturante Móvel'!$C:$C,"&lt;&gt;PREVISTO",'Estruturante Móvel'!$G:$G,GL$4))</f>
        <v>0</v>
      </c>
      <c r="GN82" s="139">
        <f>(COUNTIFS('Estruturante Móvel'!$M:$M,$B82,'Estruturante Móvel'!$AM:$AM,GN$4))-(COUNTIFS('Estruturante Móvel'!$M:$M,$B82,'Estruturante Móvel'!$AM:$AM,GN$4,'Estruturante Móvel'!$AQ:$AQ,"REPARO FO"))</f>
        <v>0</v>
      </c>
      <c r="GO82" s="140">
        <f>(COUNTIFS('Estruturante Móvel'!$M:$M,$B82,'Estruturante Móvel'!$C:$C,"&lt;&gt;PREVISTO",'Estruturante Móvel'!$G:$G,GN$4))</f>
        <v>0</v>
      </c>
      <c r="GP82" s="139">
        <f>(COUNTIFS('Estruturante Móvel'!$M:$M,$B82,'Estruturante Móvel'!$AM:$AM,GP$4))-(COUNTIFS('Estruturante Móvel'!$M:$M,$B82,'Estruturante Móvel'!$AM:$AM,GP$4,'Estruturante Móvel'!$AQ:$AQ,"REPARO FO"))</f>
        <v>0</v>
      </c>
      <c r="GQ82" s="140">
        <f>(COUNTIFS('Estruturante Móvel'!$M:$M,$B82,'Estruturante Móvel'!$C:$C,"&lt;&gt;PREVISTO",'Estruturante Móvel'!$G:$G,GP$4))</f>
        <v>0</v>
      </c>
      <c r="GR82" s="139">
        <f>(COUNTIFS('Estruturante Móvel'!$M:$M,$B82,'Estruturante Móvel'!$AM:$AM,GR$4))-(COUNTIFS('Estruturante Móvel'!$M:$M,$B82,'Estruturante Móvel'!$AM:$AM,GR$4,'Estruturante Móvel'!$AQ:$AQ,"REPARO FO"))</f>
        <v>0</v>
      </c>
      <c r="GS82" s="140">
        <f>(COUNTIFS('Estruturante Móvel'!$M:$M,$B82,'Estruturante Móvel'!$C:$C,"&lt;&gt;PREVISTO",'Estruturante Móvel'!$G:$G,GR$4))</f>
        <v>0</v>
      </c>
      <c r="GT82" s="139">
        <f>(COUNTIFS('Estruturante Móvel'!$M:$M,$B82,'Estruturante Móvel'!$AM:$AM,GT$4))-(COUNTIFS('Estruturante Móvel'!$M:$M,$B82,'Estruturante Móvel'!$AM:$AM,GT$4,'Estruturante Móvel'!$AQ:$AQ,"REPARO FO"))</f>
        <v>0</v>
      </c>
      <c r="GU82" s="140">
        <f>(COUNTIFS('Estruturante Móvel'!$M:$M,$B82,'Estruturante Móvel'!$C:$C,"&lt;&gt;PREVISTO",'Estruturante Móvel'!$G:$G,GT$4))</f>
        <v>0</v>
      </c>
      <c r="GV82" s="139">
        <f>(COUNTIFS('Estruturante Móvel'!$M:$M,$B82,'Estruturante Móvel'!$AM:$AM,GV$4))-(COUNTIFS('Estruturante Móvel'!$M:$M,$B82,'Estruturante Móvel'!$AM:$AM,GV$4,'Estruturante Móvel'!$AQ:$AQ,"REPARO FO"))</f>
        <v>0</v>
      </c>
      <c r="GW82" s="140">
        <f>(COUNTIFS('Estruturante Móvel'!$M:$M,$B82,'Estruturante Móvel'!$C:$C,"&lt;&gt;PREVISTO",'Estruturante Móvel'!$G:$G,GV$4))</f>
        <v>0</v>
      </c>
      <c r="GX82" s="139">
        <f>(COUNTIFS('Estruturante Móvel'!$M:$M,$B82,'Estruturante Móvel'!$AM:$AM,GX$4))-(COUNTIFS('Estruturante Móvel'!$M:$M,$B82,'Estruturante Móvel'!$AM:$AM,GX$4,'Estruturante Móvel'!$AQ:$AQ,"REPARO FO"))</f>
        <v>0</v>
      </c>
      <c r="GY82" s="140">
        <f>(COUNTIFS('Estruturante Móvel'!$M:$M,$B82,'Estruturante Móvel'!$C:$C,"&lt;&gt;PREVISTO",'Estruturante Móvel'!$G:$G,GX$4))</f>
        <v>0</v>
      </c>
      <c r="GZ82" s="139">
        <f>(COUNTIFS('Estruturante Móvel'!$M:$M,$B82,'Estruturante Móvel'!$AM:$AM,GZ$4))-(COUNTIFS('Estruturante Móvel'!$M:$M,$B82,'Estruturante Móvel'!$AM:$AM,GZ$4,'Estruturante Móvel'!$AQ:$AQ,"REPARO FO"))</f>
        <v>0</v>
      </c>
      <c r="HA82" s="140">
        <f>(COUNTIFS('Estruturante Móvel'!$M:$M,$B82,'Estruturante Móvel'!$C:$C,"&lt;&gt;PREVISTO",'Estruturante Móvel'!$G:$G,GZ$4))</f>
        <v>0</v>
      </c>
      <c r="HB82" s="139">
        <f>(COUNTIFS('Estruturante Móvel'!$M:$M,$B82,'Estruturante Móvel'!$AM:$AM,HB$4))-(COUNTIFS('Estruturante Móvel'!$M:$M,$B82,'Estruturante Móvel'!$AM:$AM,HB$4,'Estruturante Móvel'!$AQ:$AQ,"REPARO FO"))</f>
        <v>0</v>
      </c>
      <c r="HC82" s="140">
        <f>(COUNTIFS('Estruturante Móvel'!$M:$M,$B82,'Estruturante Móvel'!$C:$C,"&lt;&gt;PREVISTO",'Estruturante Móvel'!$G:$G,HB$4))</f>
        <v>0</v>
      </c>
      <c r="HD82" s="139">
        <f>(COUNTIFS('Estruturante Móvel'!$M:$M,$B82,'Estruturante Móvel'!$AM:$AM,HD$4))-(COUNTIFS('Estruturante Móvel'!$M:$M,$B82,'Estruturante Móvel'!$AM:$AM,HD$4,'Estruturante Móvel'!$AQ:$AQ,"REPARO FO"))</f>
        <v>0</v>
      </c>
      <c r="HE82" s="140">
        <f>(COUNTIFS('Estruturante Móvel'!$M:$M,$B82,'Estruturante Móvel'!$C:$C,"&lt;&gt;PREVISTO",'Estruturante Móvel'!$G:$G,HD$4))</f>
        <v>0</v>
      </c>
      <c r="HF82" s="139">
        <f>(COUNTIFS('Estruturante Móvel'!$M:$M,$B82,'Estruturante Móvel'!$AM:$AM,HF$4))-(COUNTIFS('Estruturante Móvel'!$M:$M,$B82,'Estruturante Móvel'!$AM:$AM,HF$4,'Estruturante Móvel'!$AQ:$AQ,"REPARO FO"))</f>
        <v>0</v>
      </c>
      <c r="HG82" s="140">
        <f>(COUNTIFS('Estruturante Móvel'!$M:$M,$B82,'Estruturante Móvel'!$C:$C,"&lt;&gt;PREVISTO",'Estruturante Móvel'!$G:$G,HF$4))</f>
        <v>0</v>
      </c>
      <c r="HH82" s="139">
        <f>(COUNTIFS('Estruturante Móvel'!$M:$M,$B82,'Estruturante Móvel'!$AM:$AM,HH$4))-(COUNTIFS('Estruturante Móvel'!$M:$M,$B82,'Estruturante Móvel'!$AM:$AM,HH$4,'Estruturante Móvel'!$AQ:$AQ,"REPARO FO"))</f>
        <v>0</v>
      </c>
      <c r="HI82" s="140">
        <f>(COUNTIFS('Estruturante Móvel'!$M:$M,$B82,'Estruturante Móvel'!$C:$C,"&lt;&gt;PREVISTO",'Estruturante Móvel'!$G:$G,HH$4))</f>
        <v>0</v>
      </c>
      <c r="HJ82" s="139">
        <f>(COUNTIFS('Estruturante Móvel'!$M:$M,$B82,'Estruturante Móvel'!$AM:$AM,HJ$4))-(COUNTIFS('Estruturante Móvel'!$M:$M,$B82,'Estruturante Móvel'!$AM:$AM,HJ$4,'Estruturante Móvel'!$AQ:$AQ,"REPARO FO"))</f>
        <v>0</v>
      </c>
      <c r="HK82" s="140">
        <f>(COUNTIFS('Estruturante Móvel'!$M:$M,$B82,'Estruturante Móvel'!$C:$C,"&lt;&gt;PREVISTO",'Estruturante Móvel'!$G:$G,HJ$4))</f>
        <v>0</v>
      </c>
      <c r="HL82" s="139">
        <f>(COUNTIFS('Estruturante Móvel'!$M:$M,$B82,'Estruturante Móvel'!$AM:$AM,HL$4))-(COUNTIFS('Estruturante Móvel'!$M:$M,$B82,'Estruturante Móvel'!$AM:$AM,HL$4,'Estruturante Móvel'!$AQ:$AQ,"REPARO FO"))</f>
        <v>0</v>
      </c>
      <c r="HM82" s="140">
        <f>(COUNTIFS('Estruturante Móvel'!$M:$M,$B82,'Estruturante Móvel'!$C:$C,"&lt;&gt;PREVISTO",'Estruturante Móvel'!$G:$G,HL$4))</f>
        <v>0</v>
      </c>
      <c r="HN82" s="139">
        <f>(COUNTIFS('Estruturante Móvel'!$M:$M,$B82,'Estruturante Móvel'!$AM:$AM,HN$4))-(COUNTIFS('Estruturante Móvel'!$M:$M,$B82,'Estruturante Móvel'!$AM:$AM,HN$4,'Estruturante Móvel'!$AQ:$AQ,"REPARO FO"))</f>
        <v>0</v>
      </c>
      <c r="HO82" s="140">
        <f>(COUNTIFS('Estruturante Móvel'!$M:$M,$B82,'Estruturante Móvel'!$C:$C,"&lt;&gt;PREVISTO",'Estruturante Móvel'!$G:$G,HN$4))</f>
        <v>0</v>
      </c>
      <c r="HP82" s="139">
        <f>(COUNTIFS('Estruturante Móvel'!$M:$M,$B82,'Estruturante Móvel'!$AM:$AM,HP$4))-(COUNTIFS('Estruturante Móvel'!$M:$M,$B82,'Estruturante Móvel'!$AM:$AM,HP$4,'Estruturante Móvel'!$AQ:$AQ,"REPARO FO"))</f>
        <v>0</v>
      </c>
      <c r="HQ82" s="140">
        <f>(COUNTIFS('Estruturante Móvel'!$M:$M,$B82,'Estruturante Móvel'!$C:$C,"&lt;&gt;PREVISTO",'Estruturante Móvel'!$G:$G,HP$4))</f>
        <v>0</v>
      </c>
      <c r="HR82" s="139">
        <f>(COUNTIFS('Estruturante Móvel'!$M:$M,$B82,'Estruturante Móvel'!$AM:$AM,HR$4))-(COUNTIFS('Estruturante Móvel'!$M:$M,$B82,'Estruturante Móvel'!$AM:$AM,HR$4,'Estruturante Móvel'!$AQ:$AQ,"REPARO FO"))</f>
        <v>0</v>
      </c>
      <c r="HS82" s="140">
        <f>(COUNTIFS('Estruturante Móvel'!$M:$M,$B82,'Estruturante Móvel'!$C:$C,"&lt;&gt;PREVISTO",'Estruturante Móvel'!$G:$G,HR$4))</f>
        <v>0</v>
      </c>
      <c r="HT82" s="139">
        <f>(COUNTIFS('Estruturante Móvel'!$M:$M,$B82,'Estruturante Móvel'!$AM:$AM,HT$4))-(COUNTIFS('Estruturante Móvel'!$M:$M,$B82,'Estruturante Móvel'!$AM:$AM,HT$4,'Estruturante Móvel'!$AQ:$AQ,"REPARO FO"))</f>
        <v>0</v>
      </c>
      <c r="HU82" s="140">
        <f>(COUNTIFS('Estruturante Móvel'!$M:$M,$B82,'Estruturante Móvel'!$C:$C,"&lt;&gt;PREVISTO",'Estruturante Móvel'!$G:$G,HT$4))</f>
        <v>0</v>
      </c>
      <c r="HV82" s="139">
        <f>(COUNTIFS('Estruturante Móvel'!$M:$M,$B82,'Estruturante Móvel'!$AM:$AM,HV$4))-(COUNTIFS('Estruturante Móvel'!$M:$M,$B82,'Estruturante Móvel'!$AM:$AM,HV$4,'Estruturante Móvel'!$AQ:$AQ,"REPARO FO"))</f>
        <v>0</v>
      </c>
      <c r="HW82" s="140">
        <f>(COUNTIFS('Estruturante Móvel'!$M:$M,$B82,'Estruturante Móvel'!$C:$C,"&lt;&gt;PREVISTO",'Estruturante Móvel'!$G:$G,HV$4))</f>
        <v>0</v>
      </c>
      <c r="HX82" s="139">
        <f>(COUNTIFS('Estruturante Móvel'!$M:$M,$B82,'Estruturante Móvel'!$AM:$AM,HX$4))-(COUNTIFS('Estruturante Móvel'!$M:$M,$B82,'Estruturante Móvel'!$AM:$AM,HX$4,'Estruturante Móvel'!$AQ:$AQ,"REPARO FO"))</f>
        <v>0</v>
      </c>
      <c r="HY82" s="140">
        <f>(COUNTIFS('Estruturante Móvel'!$M:$M,$B82,'Estruturante Móvel'!$C:$C,"&lt;&gt;PREVISTO",'Estruturante Móvel'!$G:$G,HX$4))</f>
        <v>1</v>
      </c>
      <c r="HZ82" s="139">
        <f>(COUNTIFS('Estruturante Móvel'!$M:$M,$B82,'Estruturante Móvel'!$AM:$AM,HZ$4))-(COUNTIFS('Estruturante Móvel'!$M:$M,$B82,'Estruturante Móvel'!$AM:$AM,HZ$4,'Estruturante Móvel'!$AQ:$AQ,"REPARO FO"))</f>
        <v>0</v>
      </c>
      <c r="IA82" s="140">
        <f>(COUNTIFS('Estruturante Móvel'!$M:$M,$B82,'Estruturante Móvel'!$C:$C,"&lt;&gt;PREVISTO",'Estruturante Móvel'!$G:$G,HZ$4))</f>
        <v>0</v>
      </c>
      <c r="IB82" s="139">
        <f>(COUNTIFS('Estruturante Móvel'!$M:$M,$B82,'Estruturante Móvel'!$AM:$AM,IB$4))-(COUNTIFS('Estruturante Móvel'!$M:$M,$B82,'Estruturante Móvel'!$AM:$AM,IB$4,'Estruturante Móvel'!$AQ:$AQ,"REPARO FO"))</f>
        <v>0</v>
      </c>
      <c r="IC82" s="140">
        <f>(COUNTIFS('Estruturante Móvel'!$M:$M,$B82,'Estruturante Móvel'!$C:$C,"&lt;&gt;PREVISTO",'Estruturante Móvel'!$G:$G,IB$4))</f>
        <v>0</v>
      </c>
      <c r="ID82" s="139">
        <f>(COUNTIFS('Estruturante Móvel'!$M:$M,$B82,'Estruturante Móvel'!$AM:$AM,ID$4))-(COUNTIFS('Estruturante Móvel'!$M:$M,$B82,'Estruturante Móvel'!$AM:$AM,ID$4,'Estruturante Móvel'!$AQ:$AQ,"REPARO FO"))</f>
        <v>0</v>
      </c>
      <c r="IE82" s="140">
        <f>(COUNTIFS('Estruturante Móvel'!$M:$M,$B82,'Estruturante Móvel'!$C:$C,"&lt;&gt;PREVISTO",'Estruturante Móvel'!$G:$G,ID$4))</f>
        <v>0</v>
      </c>
      <c r="IF82" s="139">
        <f>(COUNTIFS('Estruturante Móvel'!$M:$M,$B82,'Estruturante Móvel'!$AM:$AM,IF$4))-(COUNTIFS('Estruturante Móvel'!$M:$M,$B82,'Estruturante Móvel'!$AM:$AM,IF$4,'Estruturante Móvel'!$AQ:$AQ,"REPARO FO"))</f>
        <v>0</v>
      </c>
      <c r="IG82" s="140">
        <f>(COUNTIFS('Estruturante Móvel'!$M:$M,$B82,'Estruturante Móvel'!$C:$C,"&lt;&gt;PREVISTO",'Estruturante Móvel'!$G:$G,IF$4))</f>
        <v>0</v>
      </c>
      <c r="IH82" s="139">
        <f>(COUNTIFS('Estruturante Móvel'!$M:$M,$B82,'Estruturante Móvel'!$AM:$AM,IH$4))-(COUNTIFS('Estruturante Móvel'!$M:$M,$B82,'Estruturante Móvel'!$AM:$AM,IH$4,'Estruturante Móvel'!$AQ:$AQ,"REPARO FO"))</f>
        <v>0</v>
      </c>
      <c r="II82" s="140">
        <f>(COUNTIFS('Estruturante Móvel'!$M:$M,$B82,'Estruturante Móvel'!$C:$C,"&lt;&gt;PREVISTO",'Estruturante Móvel'!$G:$G,IH$4))</f>
        <v>0</v>
      </c>
      <c r="IJ82" s="139">
        <f>(COUNTIFS('Estruturante Móvel'!$M:$M,$B82,'Estruturante Móvel'!$AM:$AM,IJ$4))-(COUNTIFS('Estruturante Móvel'!$M:$M,$B82,'Estruturante Móvel'!$AM:$AM,IJ$4,'Estruturante Móvel'!$AQ:$AQ,"REPARO FO"))</f>
        <v>0</v>
      </c>
      <c r="IK82" s="140">
        <f>(COUNTIFS('Estruturante Móvel'!$M:$M,$B82,'Estruturante Móvel'!$C:$C,"&lt;&gt;PREVISTO",'Estruturante Móvel'!$G:$G,IJ$4))</f>
        <v>0</v>
      </c>
      <c r="IL82" s="139">
        <f>(COUNTIFS('Estruturante Móvel'!$M:$M,$B82,'Estruturante Móvel'!$AM:$AM,IL$4))-(COUNTIFS('Estruturante Móvel'!$M:$M,$B82,'Estruturante Móvel'!$AM:$AM,IL$4,'Estruturante Móvel'!$AQ:$AQ,"REPARO FO"))</f>
        <v>0</v>
      </c>
      <c r="IM82" s="140">
        <f>(COUNTIFS('Estruturante Móvel'!$M:$M,$B82,'Estruturante Móvel'!$C:$C,"&lt;&gt;PREVISTO",'Estruturante Móvel'!$G:$G,IL$4))</f>
        <v>0</v>
      </c>
      <c r="IN82" s="139">
        <f>(COUNTIFS('Estruturante Móvel'!$M:$M,$B82,'Estruturante Móvel'!$AM:$AM,IN$4))-(COUNTIFS('Estruturante Móvel'!$M:$M,$B82,'Estruturante Móvel'!$AM:$AM,IN$4,'Estruturante Móvel'!$AQ:$AQ,"REPARO FO"))</f>
        <v>0</v>
      </c>
      <c r="IO82" s="140">
        <f>(COUNTIFS('Estruturante Móvel'!$M:$M,$B82,'Estruturante Móvel'!$C:$C,"&lt;&gt;PREVISTO",'Estruturante Móvel'!$G:$G,IN$4))</f>
        <v>0</v>
      </c>
      <c r="IP82" s="139">
        <f>(COUNTIFS('Estruturante Móvel'!$M:$M,$B82,'Estruturante Móvel'!$AM:$AM,IP$4))-(COUNTIFS('Estruturante Móvel'!$M:$M,$B82,'Estruturante Móvel'!$AM:$AM,IP$4,'Estruturante Móvel'!$AQ:$AQ,"REPARO FO"))</f>
        <v>0</v>
      </c>
      <c r="IQ82" s="140">
        <f>(COUNTIFS('Estruturante Móvel'!$M:$M,$B82,'Estruturante Móvel'!$C:$C,"&lt;&gt;PREVISTO",'Estruturante Móvel'!$G:$G,IP$4))</f>
        <v>0</v>
      </c>
      <c r="IR82" s="139">
        <f>(COUNTIFS('Estruturante Móvel'!$M:$M,$B82,'Estruturante Móvel'!$AM:$AM,IR$4))-(COUNTIFS('Estruturante Móvel'!$M:$M,$B82,'Estruturante Móvel'!$AM:$AM,IR$4,'Estruturante Móvel'!$AQ:$AQ,"REPARO FO"))</f>
        <v>0</v>
      </c>
      <c r="IS82" s="140">
        <f>(COUNTIFS('Estruturante Móvel'!$M:$M,$B82,'Estruturante Móvel'!$C:$C,"&lt;&gt;PREVISTO",'Estruturante Móvel'!$G:$G,IR$4))</f>
        <v>0</v>
      </c>
      <c r="IT82" s="139">
        <f>(COUNTIFS('Estruturante Móvel'!$M:$M,$B82,'Estruturante Móvel'!$AM:$AM,IT$4))-(COUNTIFS('Estruturante Móvel'!$M:$M,$B82,'Estruturante Móvel'!$AM:$AM,IT$4,'Estruturante Móvel'!$AQ:$AQ,"REPARO FO"))</f>
        <v>0</v>
      </c>
      <c r="IU82" s="140">
        <f>(COUNTIFS('Estruturante Móvel'!$M:$M,$B82,'Estruturante Móvel'!$C:$C,"&lt;&gt;PREVISTO",'Estruturante Móvel'!$G:$G,IT$4))</f>
        <v>0</v>
      </c>
      <c r="IV82" s="139">
        <f>(COUNTIFS('Estruturante Móvel'!$M:$M,$B82,'Estruturante Móvel'!$AM:$AM,IV$4))-(COUNTIFS('Estruturante Móvel'!$M:$M,$B82,'Estruturante Móvel'!$AM:$AM,IV$4,'Estruturante Móvel'!$AQ:$AQ,"REPARO FO"))</f>
        <v>0</v>
      </c>
      <c r="IW82" s="140">
        <f>(COUNTIFS('Estruturante Móvel'!$M:$M,$B82,'Estruturante Móvel'!$C:$C,"&lt;&gt;PREVISTO",'Estruturante Móvel'!$G:$G,IV$4))</f>
        <v>0</v>
      </c>
      <c r="IX82" s="139">
        <f>(COUNTIFS('Estruturante Móvel'!$M:$M,$B82,'Estruturante Móvel'!$AM:$AM,IX$4))-(COUNTIFS('Estruturante Móvel'!$M:$M,$B82,'Estruturante Móvel'!$AM:$AM,IX$4,'Estruturante Móvel'!$AQ:$AQ,"REPARO FO"))</f>
        <v>0</v>
      </c>
      <c r="IY82" s="140">
        <f>(COUNTIFS('Estruturante Móvel'!$M:$M,$B82,'Estruturante Móvel'!$C:$C,"&lt;&gt;PREVISTO",'Estruturante Móvel'!$G:$G,IX$4))</f>
        <v>0</v>
      </c>
      <c r="IZ82" s="139">
        <f>(COUNTIFS('Estruturante Móvel'!$M:$M,$B82,'Estruturante Móvel'!$AM:$AM,IZ$4))-(COUNTIFS('Estruturante Móvel'!$M:$M,$B82,'Estruturante Móvel'!$AM:$AM,IZ$4,'Estruturante Móvel'!$AQ:$AQ,"REPARO FO"))</f>
        <v>0</v>
      </c>
      <c r="JA82" s="140">
        <f>(COUNTIFS('Estruturante Móvel'!$M:$M,$B82,'Estruturante Móvel'!$C:$C,"&lt;&gt;PREVISTO",'Estruturante Móvel'!$G:$G,IZ$4))</f>
        <v>0</v>
      </c>
      <c r="JB82" s="139">
        <f>(COUNTIFS('Estruturante Móvel'!$M:$M,$B82,'Estruturante Móvel'!$AM:$AM,JB$4))-(COUNTIFS('Estruturante Móvel'!$M:$M,$B82,'Estruturante Móvel'!$AM:$AM,JB$4,'Estruturante Móvel'!$AQ:$AQ,"REPARO FO"))</f>
        <v>0</v>
      </c>
      <c r="JC82" s="140">
        <f>(COUNTIFS('Estruturante Móvel'!$M:$M,$B82,'Estruturante Móvel'!$C:$C,"&lt;&gt;PREVISTO",'Estruturante Móvel'!$G:$G,JB$4))</f>
        <v>0</v>
      </c>
      <c r="JD82" s="139">
        <f>(COUNTIFS('Estruturante Móvel'!$M:$M,$B82,'Estruturante Móvel'!$AM:$AM,JD$4))-(COUNTIFS('Estruturante Móvel'!$M:$M,$B82,'Estruturante Móvel'!$AM:$AM,JD$4,'Estruturante Móvel'!$AQ:$AQ,"REPARO FO"))</f>
        <v>0</v>
      </c>
      <c r="JE82" s="140">
        <f>(COUNTIFS('Estruturante Móvel'!$M:$M,$B82,'Estruturante Móvel'!$C:$C,"&lt;&gt;PREVISTO",'Estruturante Móvel'!$G:$G,JD$4))</f>
        <v>0</v>
      </c>
      <c r="JF82" s="139">
        <f>(COUNTIFS('Estruturante Móvel'!$M:$M,$B82,'Estruturante Móvel'!$AM:$AM,JF$4))-(COUNTIFS('Estruturante Móvel'!$M:$M,$B82,'Estruturante Móvel'!$AM:$AM,JF$4,'Estruturante Móvel'!$AQ:$AQ,"REPARO FO"))</f>
        <v>0</v>
      </c>
      <c r="JG82" s="140">
        <f>(COUNTIFS('Estruturante Móvel'!$M:$M,$B82,'Estruturante Móvel'!$C:$C,"&lt;&gt;PREVISTO",'Estruturante Móvel'!$G:$G,JF$4))</f>
        <v>0</v>
      </c>
      <c r="JH82" s="139">
        <f>(COUNTIFS('Estruturante Móvel'!$M:$M,$B82,'Estruturante Móvel'!$AM:$AM,JH$4))-(COUNTIFS('Estruturante Móvel'!$M:$M,$B82,'Estruturante Móvel'!$AM:$AM,JH$4,'Estruturante Móvel'!$AQ:$AQ,"REPARO FO"))</f>
        <v>0</v>
      </c>
      <c r="JI82" s="140">
        <f>(COUNTIFS('Estruturante Móvel'!$M:$M,$B82,'Estruturante Móvel'!$C:$C,"&lt;&gt;PREVISTO",'Estruturante Móvel'!$G:$G,JH$4))</f>
        <v>0</v>
      </c>
      <c r="JJ82" s="139">
        <f>(COUNTIFS('Estruturante Móvel'!$M:$M,$B82,'Estruturante Móvel'!$AM:$AM,JJ$4))-(COUNTIFS('Estruturante Móvel'!$M:$M,$B82,'Estruturante Móvel'!$AM:$AM,JJ$4,'Estruturante Móvel'!$AQ:$AQ,"REPARO FO"))</f>
        <v>0</v>
      </c>
      <c r="JK82" s="140">
        <f>(COUNTIFS('Estruturante Móvel'!$M:$M,$B82,'Estruturante Móvel'!$C:$C,"&lt;&gt;PREVISTO",'Estruturante Móvel'!$G:$G,JJ$4))</f>
        <v>0</v>
      </c>
      <c r="JL82" s="139">
        <f>(COUNTIFS('Estruturante Móvel'!$M:$M,$B82,'Estruturante Móvel'!$AM:$AM,JL$4))-(COUNTIFS('Estruturante Móvel'!$M:$M,$B82,'Estruturante Móvel'!$AM:$AM,JL$4,'Estruturante Móvel'!$AQ:$AQ,"REPARO FO"))</f>
        <v>0</v>
      </c>
      <c r="JM82" s="140">
        <f>(COUNTIFS('Estruturante Móvel'!$M:$M,$B82,'Estruturante Móvel'!$C:$C,"&lt;&gt;PREVISTO",'Estruturante Móvel'!$G:$G,JL$4))</f>
        <v>0</v>
      </c>
      <c r="JN82" s="139">
        <f>(COUNTIFS('Estruturante Móvel'!$M:$M,$B82,'Estruturante Móvel'!$AM:$AM,JN$4))-(COUNTIFS('Estruturante Móvel'!$M:$M,$B82,'Estruturante Móvel'!$AM:$AM,JN$4,'Estruturante Móvel'!$AQ:$AQ,"REPARO FO"))</f>
        <v>0</v>
      </c>
      <c r="JO82" s="140">
        <f>(COUNTIFS('Estruturante Móvel'!$M:$M,$B82,'Estruturante Móvel'!$C:$C,"&lt;&gt;PREVISTO",'Estruturante Móvel'!$G:$G,JN$4))</f>
        <v>0</v>
      </c>
      <c r="JP82" s="139">
        <f>(COUNTIFS('Estruturante Móvel'!$M:$M,$B82,'Estruturante Móvel'!$AM:$AM,JP$4))-(COUNTIFS('Estruturante Móvel'!$M:$M,$B82,'Estruturante Móvel'!$AM:$AM,JP$4,'Estruturante Móvel'!$AQ:$AQ,"REPARO FO"))</f>
        <v>0</v>
      </c>
      <c r="JQ82" s="140">
        <f>(COUNTIFS('Estruturante Móvel'!$M:$M,$B82,'Estruturante Móvel'!$C:$C,"&lt;&gt;PREVISTO",'Estruturante Móvel'!$G:$G,JP$4))</f>
        <v>0</v>
      </c>
      <c r="JR82" s="139">
        <f>(COUNTIFS('Estruturante Móvel'!$M:$M,$B82,'Estruturante Móvel'!$AM:$AM,JR$4))-(COUNTIFS('Estruturante Móvel'!$M:$M,$B82,'Estruturante Móvel'!$AM:$AM,JR$4,'Estruturante Móvel'!$AQ:$AQ,"REPARO FO"))</f>
        <v>0</v>
      </c>
      <c r="JS82" s="140">
        <f>(COUNTIFS('Estruturante Móvel'!$M:$M,$B82,'Estruturante Móvel'!$C:$C,"&lt;&gt;PREVISTO",'Estruturante Móvel'!$G:$G,JR$4))</f>
        <v>0</v>
      </c>
      <c r="JT82" s="139">
        <f>(COUNTIFS('Estruturante Móvel'!$M:$M,$B82,'Estruturante Móvel'!$AM:$AM,JT$4))-(COUNTIFS('Estruturante Móvel'!$M:$M,$B82,'Estruturante Móvel'!$AM:$AM,JT$4,'Estruturante Móvel'!$AQ:$AQ,"REPARO FO"))</f>
        <v>0</v>
      </c>
      <c r="JU82" s="140">
        <f>(COUNTIFS('Estruturante Móvel'!$M:$M,$B82,'Estruturante Móvel'!$C:$C,"&lt;&gt;PREVISTO",'Estruturante Móvel'!$G:$G,JT$4))</f>
        <v>0</v>
      </c>
      <c r="JV82" s="139">
        <f>(COUNTIFS('Estruturante Móvel'!$M:$M,$B82,'Estruturante Móvel'!$AM:$AM,JV$4))-(COUNTIFS('Estruturante Móvel'!$M:$M,$B82,'Estruturante Móvel'!$AM:$AM,JV$4,'Estruturante Móvel'!$AQ:$AQ,"REPARO FO"))</f>
        <v>0</v>
      </c>
      <c r="JW82" s="140">
        <f>(COUNTIFS('Estruturante Móvel'!$M:$M,$B82,'Estruturante Móvel'!$C:$C,"&lt;&gt;PREVISTO",'Estruturante Móvel'!$G:$G,JV$4))</f>
        <v>0</v>
      </c>
      <c r="JX82" s="139">
        <f>(COUNTIFS('Estruturante Móvel'!$M:$M,$B82,'Estruturante Móvel'!$AM:$AM,JX$4))-(COUNTIFS('Estruturante Móvel'!$M:$M,$B82,'Estruturante Móvel'!$AM:$AM,JX$4,'Estruturante Móvel'!$AQ:$AQ,"REPARO FO"))</f>
        <v>0</v>
      </c>
      <c r="JY82" s="140">
        <f>(COUNTIFS('Estruturante Móvel'!$M:$M,$B82,'Estruturante Móvel'!$C:$C,"&lt;&gt;PREVISTO",'Estruturante Móvel'!$G:$G,JX$4))</f>
        <v>0</v>
      </c>
      <c r="JZ82" s="139">
        <f>(COUNTIFS('Estruturante Móvel'!$M:$M,$B82,'Estruturante Móvel'!$AM:$AM,JZ$4))-(COUNTIFS('Estruturante Móvel'!$M:$M,$B82,'Estruturante Móvel'!$AM:$AM,JZ$4,'Estruturante Móvel'!$AQ:$AQ,"REPARO FO"))</f>
        <v>0</v>
      </c>
      <c r="KA82" s="140">
        <f>(COUNTIFS('Estruturante Móvel'!$M:$M,$B82,'Estruturante Móvel'!$C:$C,"&lt;&gt;PREVISTO",'Estruturante Móvel'!$G:$G,JZ$4))</f>
        <v>0</v>
      </c>
      <c r="KB82" s="139">
        <f>(COUNTIFS('Estruturante Móvel'!$M:$M,$B82,'Estruturante Móvel'!$AM:$AM,KB$4))-(COUNTIFS('Estruturante Móvel'!$M:$M,$B82,'Estruturante Móvel'!$AM:$AM,KB$4,'Estruturante Móvel'!$AQ:$AQ,"REPARO FO"))</f>
        <v>0</v>
      </c>
      <c r="KC82" s="140">
        <f>(COUNTIFS('Estruturante Móvel'!$M:$M,$B82,'Estruturante Móvel'!$C:$C,"&lt;&gt;PREVISTO",'Estruturante Móvel'!$G:$G,KB$4))</f>
        <v>0</v>
      </c>
      <c r="KD82" s="139">
        <f>(COUNTIFS('Estruturante Móvel'!$M:$M,$B82,'Estruturante Móvel'!$AM:$AM,KD$4))-(COUNTIFS('Estruturante Móvel'!$M:$M,$B82,'Estruturante Móvel'!$AM:$AM,KD$4,'Estruturante Móvel'!$AQ:$AQ,"REPARO FO"))</f>
        <v>0</v>
      </c>
      <c r="KE82" s="140">
        <f>(COUNTIFS('Estruturante Móvel'!$M:$M,$B82,'Estruturante Móvel'!$C:$C,"&lt;&gt;PREVISTO",'Estruturante Móvel'!$G:$G,KD$4))</f>
        <v>0</v>
      </c>
      <c r="KF82" s="139">
        <f>(COUNTIFS('Estruturante Móvel'!$M:$M,$B82,'Estruturante Móvel'!$AM:$AM,KF$4))-(COUNTIFS('Estruturante Móvel'!$M:$M,$B82,'Estruturante Móvel'!$AM:$AM,KF$4,'Estruturante Móvel'!$AQ:$AQ,"REPARO FO"))</f>
        <v>0</v>
      </c>
      <c r="KG82" s="140">
        <f>(COUNTIFS('Estruturante Móvel'!$M:$M,$B82,'Estruturante Móvel'!$C:$C,"&lt;&gt;PREVISTO",'Estruturante Móvel'!$G:$G,KF$4))</f>
        <v>0</v>
      </c>
      <c r="KH82" s="139">
        <f>(COUNTIFS('Estruturante Móvel'!$M:$M,$B82,'Estruturante Móvel'!$AM:$AM,KH$4))-(COUNTIFS('Estruturante Móvel'!$M:$M,$B82,'Estruturante Móvel'!$AM:$AM,KH$4,'Estruturante Móvel'!$AQ:$AQ,"REPARO FO"))</f>
        <v>0</v>
      </c>
      <c r="KI82" s="140">
        <f>(COUNTIFS('Estruturante Móvel'!$M:$M,$B82,'Estruturante Móvel'!$C:$C,"&lt;&gt;PREVISTO",'Estruturante Móvel'!$G:$G,KH$4))</f>
        <v>0</v>
      </c>
      <c r="KJ82" s="139">
        <f>(COUNTIFS('Estruturante Móvel'!$M:$M,$B82,'Estruturante Móvel'!$AM:$AM,KJ$4))-(COUNTIFS('Estruturante Móvel'!$M:$M,$B82,'Estruturante Móvel'!$AM:$AM,KJ$4,'Estruturante Móvel'!$AQ:$AQ,"REPARO FO"))</f>
        <v>0</v>
      </c>
      <c r="KK82" s="140">
        <f>(COUNTIFS('Estruturante Móvel'!$M:$M,$B82,'Estruturante Móvel'!$C:$C,"&lt;&gt;PREVISTO",'Estruturante Móvel'!$G:$G,KJ$4))</f>
        <v>0</v>
      </c>
      <c r="KL82" s="139">
        <f>(COUNTIFS('Estruturante Móvel'!$M:$M,$B82,'Estruturante Móvel'!$AM:$AM,KL$4))-(COUNTIFS('Estruturante Móvel'!$M:$M,$B82,'Estruturante Móvel'!$AM:$AM,KL$4,'Estruturante Móvel'!$AQ:$AQ,"REPARO FO"))</f>
        <v>0</v>
      </c>
      <c r="KM82" s="140">
        <f>(COUNTIFS('Estruturante Móvel'!$M:$M,$B82,'Estruturante Móvel'!$C:$C,"&lt;&gt;PREVISTO",'Estruturante Móvel'!$G:$G,KL$4))</f>
        <v>0</v>
      </c>
      <c r="KN82" s="139">
        <f>(COUNTIFS('Estruturante Móvel'!$M:$M,$B82,'Estruturante Móvel'!$AM:$AM,KN$4))-(COUNTIFS('Estruturante Móvel'!$M:$M,$B82,'Estruturante Móvel'!$AM:$AM,KN$4,'Estruturante Móvel'!$AQ:$AQ,"REPARO FO"))</f>
        <v>0</v>
      </c>
      <c r="KO82" s="140">
        <f>(COUNTIFS('Estruturante Móvel'!$M:$M,$B82,'Estruturante Móvel'!$C:$C,"&lt;&gt;PREVISTO",'Estruturante Móvel'!$G:$G,KN$4))</f>
        <v>0</v>
      </c>
      <c r="KP82" s="139">
        <f>(COUNTIFS('Estruturante Móvel'!$M:$M,$B82,'Estruturante Móvel'!$AM:$AM,KP$4))-(COUNTIFS('Estruturante Móvel'!$M:$M,$B82,'Estruturante Móvel'!$AM:$AM,KP$4,'Estruturante Móvel'!$AQ:$AQ,"REPARO FO"))</f>
        <v>0</v>
      </c>
      <c r="KQ82" s="140">
        <f>(COUNTIFS('Estruturante Móvel'!$M:$M,$B82,'Estruturante Móvel'!$C:$C,"&lt;&gt;PREVISTO",'Estruturante Móvel'!$G:$G,KP$4))</f>
        <v>0</v>
      </c>
      <c r="KR82" s="139">
        <f>(COUNTIFS('Estruturante Móvel'!$M:$M,$B82,'Estruturante Móvel'!$AM:$AM,KR$4))-(COUNTIFS('Estruturante Móvel'!$M:$M,$B82,'Estruturante Móvel'!$AM:$AM,KR$4,'Estruturante Móvel'!$AQ:$AQ,"REPARO FO"))</f>
        <v>0</v>
      </c>
      <c r="KS82" s="140">
        <f>(COUNTIFS('Estruturante Móvel'!$M:$M,$B82,'Estruturante Móvel'!$C:$C,"&lt;&gt;PREVISTO",'Estruturante Móvel'!$G:$G,KR$4))</f>
        <v>0</v>
      </c>
      <c r="KT82" s="139">
        <f>(COUNTIFS('Estruturante Móvel'!$M:$M,$B82,'Estruturante Móvel'!$AM:$AM,KT$4))-(COUNTIFS('Estruturante Móvel'!$M:$M,$B82,'Estruturante Móvel'!$AM:$AM,KT$4,'Estruturante Móvel'!$AQ:$AQ,"REPARO FO"))</f>
        <v>0</v>
      </c>
      <c r="KU82" s="140">
        <f>(COUNTIFS('Estruturante Móvel'!$M:$M,$B82,'Estruturante Móvel'!$C:$C,"&lt;&gt;PREVISTO",'Estruturante Móvel'!$G:$G,KT$4))</f>
        <v>0</v>
      </c>
      <c r="KV82" s="139">
        <f>(COUNTIFS('Estruturante Móvel'!$M:$M,$B82,'Estruturante Móvel'!$AM:$AM,KV$4))-(COUNTIFS('Estruturante Móvel'!$M:$M,$B82,'Estruturante Móvel'!$AM:$AM,KV$4,'Estruturante Móvel'!$AQ:$AQ,"REPARO FO"))</f>
        <v>0</v>
      </c>
      <c r="KW82" s="140">
        <f>(COUNTIFS('Estruturante Móvel'!$M:$M,$B82,'Estruturante Móvel'!$C:$C,"&lt;&gt;PREVISTO",'Estruturante Móvel'!$G:$G,KV$4))</f>
        <v>0</v>
      </c>
      <c r="KX82" s="139">
        <f>(COUNTIFS('Estruturante Móvel'!$M:$M,$B82,'Estruturante Móvel'!$AM:$AM,KX$4))-(COUNTIFS('Estruturante Móvel'!$M:$M,$B82,'Estruturante Móvel'!$AM:$AM,KX$4,'Estruturante Móvel'!$AQ:$AQ,"REPARO FO"))</f>
        <v>0</v>
      </c>
      <c r="KY82" s="140">
        <f>(COUNTIFS('Estruturante Móvel'!$M:$M,$B82,'Estruturante Móvel'!$C:$C,"&lt;&gt;PREVISTO",'Estruturante Móvel'!$G:$G,KX$4))</f>
        <v>0</v>
      </c>
      <c r="KZ82" s="139">
        <f>(COUNTIFS('Estruturante Móvel'!$M:$M,$B82,'Estruturante Móvel'!$AM:$AM,KZ$4))-(COUNTIFS('Estruturante Móvel'!$M:$M,$B82,'Estruturante Móvel'!$AM:$AM,KZ$4,'Estruturante Móvel'!$AQ:$AQ,"REPARO FO"))</f>
        <v>0</v>
      </c>
      <c r="LA82" s="140">
        <f>(COUNTIFS('Estruturante Móvel'!$M:$M,$B82,'Estruturante Móvel'!$C:$C,"&lt;&gt;PREVISTO",'Estruturante Móvel'!$G:$G,KZ$4))</f>
        <v>0</v>
      </c>
      <c r="LB82" s="139">
        <f>(COUNTIFS('Estruturante Móvel'!$M:$M,$B82,'Estruturante Móvel'!$AM:$AM,LB$4))-(COUNTIFS('Estruturante Móvel'!$M:$M,$B82,'Estruturante Móvel'!$AM:$AM,LB$4,'Estruturante Móvel'!$AQ:$AQ,"REPARO FO"))</f>
        <v>0</v>
      </c>
      <c r="LC82" s="140">
        <f>(COUNTIFS('Estruturante Móvel'!$M:$M,$B82,'Estruturante Móvel'!$C:$C,"&lt;&gt;PREVISTO",'Estruturante Móvel'!$G:$G,LB$4))</f>
        <v>0</v>
      </c>
      <c r="LD82" s="139">
        <f>(COUNTIFS('Estruturante Móvel'!$M:$M,$B82,'Estruturante Móvel'!$AM:$AM,LD$4))-(COUNTIFS('Estruturante Móvel'!$M:$M,$B82,'Estruturante Móvel'!$AM:$AM,LD$4,'Estruturante Móvel'!$AQ:$AQ,"REPARO FO"))</f>
        <v>0</v>
      </c>
      <c r="LE82" s="140">
        <f>(COUNTIFS('Estruturante Móvel'!$M:$M,$B82,'Estruturante Móvel'!$C:$C,"&lt;&gt;PREVISTO",'Estruturante Móvel'!$G:$G,LD$4))</f>
        <v>0</v>
      </c>
      <c r="LF82" s="139">
        <f>(COUNTIFS('Estruturante Móvel'!$M:$M,$B82,'Estruturante Móvel'!$AM:$AM,LF$4))-(COUNTIFS('Estruturante Móvel'!$M:$M,$B82,'Estruturante Móvel'!$AM:$AM,LF$4,'Estruturante Móvel'!$AQ:$AQ,"REPARO FO"))</f>
        <v>0</v>
      </c>
      <c r="LG82" s="140">
        <f>(COUNTIFS('Estruturante Móvel'!$M:$M,$B82,'Estruturante Móvel'!$C:$C,"&lt;&gt;PREVISTO",'Estruturante Móvel'!$G:$G,LF$4))</f>
        <v>0</v>
      </c>
      <c r="LH82" s="139">
        <f>(COUNTIFS('Estruturante Móvel'!$M:$M,$B82,'Estruturante Móvel'!$AM:$AM,LH$4))-(COUNTIFS('Estruturante Móvel'!$M:$M,$B82,'Estruturante Móvel'!$AM:$AM,LH$4,'Estruturante Móvel'!$AQ:$AQ,"REPARO FO"))</f>
        <v>0</v>
      </c>
      <c r="LI82" s="140">
        <f>(COUNTIFS('Estruturante Móvel'!$M:$M,$B82,'Estruturante Móvel'!$C:$C,"&lt;&gt;PREVISTO",'Estruturante Móvel'!$G:$G,LH$4))</f>
        <v>0</v>
      </c>
      <c r="LJ82" s="139">
        <f>(COUNTIFS('Estruturante Móvel'!$M:$M,$B82,'Estruturante Móvel'!$AM:$AM,LJ$4))-(COUNTIFS('Estruturante Móvel'!$M:$M,$B82,'Estruturante Móvel'!$AM:$AM,LJ$4,'Estruturante Móvel'!$AQ:$AQ,"REPARO FO"))</f>
        <v>0</v>
      </c>
      <c r="LK82" s="140">
        <f>(COUNTIFS('Estruturante Móvel'!$M:$M,$B82,'Estruturante Móvel'!$C:$C,"&lt;&gt;PREVISTO",'Estruturante Móvel'!$G:$G,LJ$4))</f>
        <v>0</v>
      </c>
      <c r="LL82" s="139">
        <f>(COUNTIFS('Estruturante Móvel'!$M:$M,$B82,'Estruturante Móvel'!$AM:$AM,LL$4))-(COUNTIFS('Estruturante Móvel'!$M:$M,$B82,'Estruturante Móvel'!$AM:$AM,LL$4,'Estruturante Móvel'!$AQ:$AQ,"REPARO FO"))</f>
        <v>0</v>
      </c>
      <c r="LM82" s="140">
        <f>(COUNTIFS('Estruturante Móvel'!$M:$M,$B82,'Estruturante Móvel'!$C:$C,"&lt;&gt;PREVISTO",'Estruturante Móvel'!$G:$G,LL$4))</f>
        <v>0</v>
      </c>
      <c r="LN82" s="139">
        <f>(COUNTIFS('Estruturante Móvel'!$M:$M,$B82,'Estruturante Móvel'!$AM:$AM,LN$4))-(COUNTIFS('Estruturante Móvel'!$M:$M,$B82,'Estruturante Móvel'!$AM:$AM,LN$4,'Estruturante Móvel'!$AQ:$AQ,"REPARO FO"))</f>
        <v>0</v>
      </c>
      <c r="LO82" s="140">
        <f>(COUNTIFS('Estruturante Móvel'!$M:$M,$B82,'Estruturante Móvel'!$C:$C,"&lt;&gt;PREVISTO",'Estruturante Móvel'!$G:$G,LN$4))</f>
        <v>0</v>
      </c>
      <c r="LP82" s="139">
        <f>(COUNTIFS('Estruturante Móvel'!$M:$M,$B82,'Estruturante Móvel'!$AM:$AM,LP$4))-(COUNTIFS('Estruturante Móvel'!$M:$M,$B82,'Estruturante Móvel'!$AM:$AM,LP$4,'Estruturante Móvel'!$AQ:$AQ,"REPARO FO"))</f>
        <v>0</v>
      </c>
      <c r="LQ82" s="140">
        <f>(COUNTIFS('Estruturante Móvel'!$M:$M,$B82,'Estruturante Móvel'!$C:$C,"&lt;&gt;PREVISTO",'Estruturante Móvel'!$G:$G,LP$4))</f>
        <v>0</v>
      </c>
      <c r="LR82" s="139">
        <f>(COUNTIFS('Estruturante Móvel'!$M:$M,$B82,'Estruturante Móvel'!$AM:$AM,LR$4))-(COUNTIFS('Estruturante Móvel'!$M:$M,$B82,'Estruturante Móvel'!$AM:$AM,LR$4,'Estruturante Móvel'!$AQ:$AQ,"REPARO FO"))</f>
        <v>0</v>
      </c>
      <c r="LS82" s="140">
        <f>(COUNTIFS('Estruturante Móvel'!$M:$M,$B82,'Estruturante Móvel'!$C:$C,"&lt;&gt;PREVISTO",'Estruturante Móvel'!$G:$G,LR$4))</f>
        <v>0</v>
      </c>
      <c r="LT82" s="139">
        <f>(COUNTIFS('Estruturante Móvel'!$M:$M,$B82,'Estruturante Móvel'!$AM:$AM,LT$4))-(COUNTIFS('Estruturante Móvel'!$M:$M,$B82,'Estruturante Móvel'!$AM:$AM,LT$4,'Estruturante Móvel'!$AQ:$AQ,"REPARO FO"))</f>
        <v>0</v>
      </c>
      <c r="LU82" s="140">
        <f>(COUNTIFS('Estruturante Móvel'!$M:$M,$B82,'Estruturante Móvel'!$C:$C,"&lt;&gt;PREVISTO",'Estruturante Móvel'!$G:$G,LT$4))</f>
        <v>0</v>
      </c>
      <c r="LV82" s="139">
        <f>(COUNTIFS('Estruturante Móvel'!$M:$M,$B82,'Estruturante Móvel'!$AM:$AM,LV$4))-(COUNTIFS('Estruturante Móvel'!$M:$M,$B82,'Estruturante Móvel'!$AM:$AM,LV$4,'Estruturante Móvel'!$AQ:$AQ,"REPARO FO"))</f>
        <v>0</v>
      </c>
      <c r="LW82" s="140">
        <f>(COUNTIFS('Estruturante Móvel'!$M:$M,$B82,'Estruturante Móvel'!$C:$C,"&lt;&gt;PREVISTO",'Estruturante Móvel'!$G:$G,LV$4))</f>
        <v>0</v>
      </c>
      <c r="LX82" s="139">
        <f>(COUNTIFS('Estruturante Móvel'!$M:$M,$B82,'Estruturante Móvel'!$AM:$AM,LX$4))-(COUNTIFS('Estruturante Móvel'!$M:$M,$B82,'Estruturante Móvel'!$AM:$AM,LX$4,'Estruturante Móvel'!$AQ:$AQ,"REPARO FO"))</f>
        <v>0</v>
      </c>
      <c r="LY82" s="140">
        <f>(COUNTIFS('Estruturante Móvel'!$M:$M,$B82,'Estruturante Móvel'!$C:$C,"&lt;&gt;PREVISTO",'Estruturante Móvel'!$G:$G,LX$4))</f>
        <v>0</v>
      </c>
      <c r="LZ82" s="139">
        <f>(COUNTIFS('Estruturante Móvel'!$M:$M,$B82,'Estruturante Móvel'!$AM:$AM,LZ$4))-(COUNTIFS('Estruturante Móvel'!$M:$M,$B82,'Estruturante Móvel'!$AM:$AM,LZ$4,'Estruturante Móvel'!$AQ:$AQ,"REPARO FO"))</f>
        <v>0</v>
      </c>
      <c r="MA82" s="140">
        <f>(COUNTIFS('Estruturante Móvel'!$M:$M,$B82,'Estruturante Móvel'!$C:$C,"&lt;&gt;PREVISTO",'Estruturante Móvel'!$G:$G,LZ$4))</f>
        <v>0</v>
      </c>
      <c r="MB82" s="139">
        <f>(COUNTIFS('Estruturante Móvel'!$M:$M,$B82,'Estruturante Móvel'!$AM:$AM,MB$4))-(COUNTIFS('Estruturante Móvel'!$M:$M,$B82,'Estruturante Móvel'!$AM:$AM,MB$4,'Estruturante Móvel'!$AQ:$AQ,"REPARO FO"))</f>
        <v>0</v>
      </c>
      <c r="MC82" s="140">
        <f>(COUNTIFS('Estruturante Móvel'!$M:$M,$B82,'Estruturante Móvel'!$C:$C,"&lt;&gt;PREVISTO",'Estruturante Móvel'!$G:$G,MB$4))</f>
        <v>0</v>
      </c>
      <c r="MD82" s="139">
        <f>(COUNTIFS('Estruturante Móvel'!$M:$M,$B82,'Estruturante Móvel'!$AM:$AM,MD$4))-(COUNTIFS('Estruturante Móvel'!$M:$M,$B82,'Estruturante Móvel'!$AM:$AM,MD$4,'Estruturante Móvel'!$AQ:$AQ,"REPARO FO"))</f>
        <v>0</v>
      </c>
      <c r="ME82" s="140">
        <f>(COUNTIFS('Estruturante Móvel'!$M:$M,$B82,'Estruturante Móvel'!$C:$C,"&lt;&gt;PREVISTO",'Estruturante Móvel'!$G:$G,MD$4))</f>
        <v>0</v>
      </c>
      <c r="MF82" s="139">
        <f>(COUNTIFS('Estruturante Móvel'!$M:$M,$B82,'Estruturante Móvel'!$AM:$AM,MF$4))-(COUNTIFS('Estruturante Móvel'!$M:$M,$B82,'Estruturante Móvel'!$AM:$AM,MF$4,'Estruturante Móvel'!$AQ:$AQ,"REPARO FO"))</f>
        <v>0</v>
      </c>
      <c r="MG82" s="140">
        <f>(COUNTIFS('Estruturante Móvel'!$M:$M,$B82,'Estruturante Móvel'!$C:$C,"&lt;&gt;PREVISTO",'Estruturante Móvel'!$G:$G,MF$4))</f>
        <v>0</v>
      </c>
      <c r="MH82" s="139">
        <f>(COUNTIFS('Estruturante Móvel'!$M:$M,$B82,'Estruturante Móvel'!$AM:$AM,MH$4))-(COUNTIFS('Estruturante Móvel'!$M:$M,$B82,'Estruturante Móvel'!$AM:$AM,MH$4,'Estruturante Móvel'!$AQ:$AQ,"REPARO FO"))</f>
        <v>0</v>
      </c>
      <c r="MI82" s="140">
        <f>(COUNTIFS('Estruturante Móvel'!$M:$M,$B82,'Estruturante Móvel'!$C:$C,"&lt;&gt;PREVISTO",'Estruturante Móvel'!$G:$G,MH$4))</f>
        <v>0</v>
      </c>
      <c r="MJ82" s="139">
        <f>(COUNTIFS('Estruturante Móvel'!$M:$M,$B82,'Estruturante Móvel'!$AM:$AM,MJ$4))-(COUNTIFS('Estruturante Móvel'!$M:$M,$B82,'Estruturante Móvel'!$AM:$AM,MJ$4,'Estruturante Móvel'!$AQ:$AQ,"REPARO FO"))</f>
        <v>0</v>
      </c>
      <c r="MK82" s="140">
        <f>(COUNTIFS('Estruturante Móvel'!$M:$M,$B82,'Estruturante Móvel'!$C:$C,"&lt;&gt;PREVISTO",'Estruturante Móvel'!$G:$G,MJ$4))</f>
        <v>0</v>
      </c>
      <c r="ML82" s="139">
        <f>(COUNTIFS('Estruturante Móvel'!$M:$M,$B82,'Estruturante Móvel'!$AM:$AM,ML$4))-(COUNTIFS('Estruturante Móvel'!$M:$M,$B82,'Estruturante Móvel'!$AM:$AM,ML$4,'Estruturante Móvel'!$AQ:$AQ,"REPARO FO"))</f>
        <v>0</v>
      </c>
      <c r="MM82" s="140">
        <f>(COUNTIFS('Estruturante Móvel'!$M:$M,$B82,'Estruturante Móvel'!$C:$C,"&lt;&gt;PREVISTO",'Estruturante Móvel'!$G:$G,ML$4))</f>
        <v>0</v>
      </c>
      <c r="MN82" s="139">
        <f>(COUNTIFS('Estruturante Móvel'!$M:$M,$B82,'Estruturante Móvel'!$AM:$AM,MN$4))-(COUNTIFS('Estruturante Móvel'!$M:$M,$B82,'Estruturante Móvel'!$AM:$AM,MN$4,'Estruturante Móvel'!$AQ:$AQ,"REPARO FO"))</f>
        <v>0</v>
      </c>
      <c r="MO82" s="140">
        <f>(COUNTIFS('Estruturante Móvel'!$M:$M,$B82,'Estruturante Móvel'!$C:$C,"&lt;&gt;PREVISTO",'Estruturante Móvel'!$G:$G,MN$4))</f>
        <v>0</v>
      </c>
      <c r="MP82" s="139">
        <f>(COUNTIFS('Estruturante Móvel'!$M:$M,$B82,'Estruturante Móvel'!$AM:$AM,MP$4))-(COUNTIFS('Estruturante Móvel'!$M:$M,$B82,'Estruturante Móvel'!$AM:$AM,MP$4,'Estruturante Móvel'!$AQ:$AQ,"REPARO FO"))</f>
        <v>0</v>
      </c>
      <c r="MQ82" s="140">
        <f>(COUNTIFS('Estruturante Móvel'!$M:$M,$B82,'Estruturante Móvel'!$C:$C,"&lt;&gt;PREVISTO",'Estruturante Móvel'!$G:$G,MP$4))</f>
        <v>0</v>
      </c>
      <c r="MR82" s="139">
        <f>(COUNTIFS('Estruturante Móvel'!$M:$M,$B82,'Estruturante Móvel'!$AM:$AM,MR$4))-(COUNTIFS('Estruturante Móvel'!$M:$M,$B82,'Estruturante Móvel'!$AM:$AM,MR$4,'Estruturante Móvel'!$AQ:$AQ,"REPARO FO"))</f>
        <v>0</v>
      </c>
      <c r="MS82" s="140">
        <f>(COUNTIFS('Estruturante Móvel'!$M:$M,$B82,'Estruturante Móvel'!$C:$C,"&lt;&gt;PREVISTO",'Estruturante Móvel'!$G:$G,MR$4))</f>
        <v>0</v>
      </c>
      <c r="MT82" s="139">
        <f>(COUNTIFS('Estruturante Móvel'!$M:$M,$B82,'Estruturante Móvel'!$AM:$AM,MT$4))-(COUNTIFS('Estruturante Móvel'!$M:$M,$B82,'Estruturante Móvel'!$AM:$AM,MT$4,'Estruturante Móvel'!$AQ:$AQ,"REPARO FO"))</f>
        <v>0</v>
      </c>
      <c r="MU82" s="140">
        <f>(COUNTIFS('Estruturante Móvel'!$M:$M,$B82,'Estruturante Móvel'!$C:$C,"&lt;&gt;PREVISTO",'Estruturante Móvel'!$G:$G,MT$4))</f>
        <v>0</v>
      </c>
      <c r="MV82" s="139">
        <f>(COUNTIFS('Estruturante Móvel'!$M:$M,$B82,'Estruturante Móvel'!$AM:$AM,MV$4))-(COUNTIFS('Estruturante Móvel'!$M:$M,$B82,'Estruturante Móvel'!$AM:$AM,MV$4,'Estruturante Móvel'!$AQ:$AQ,"REPARO FO"))</f>
        <v>0</v>
      </c>
      <c r="MW82" s="140">
        <f>(COUNTIFS('Estruturante Móvel'!$M:$M,$B82,'Estruturante Móvel'!$C:$C,"&lt;&gt;PREVISTO",'Estruturante Móvel'!$G:$G,MV$4))</f>
        <v>0</v>
      </c>
      <c r="MX82" s="139">
        <f>(COUNTIFS('Estruturante Móvel'!$M:$M,$B82,'Estruturante Móvel'!$AM:$AM,MX$4))-(COUNTIFS('Estruturante Móvel'!$M:$M,$B82,'Estruturante Móvel'!$AM:$AM,MX$4,'Estruturante Móvel'!$AQ:$AQ,"REPARO FO"))</f>
        <v>0</v>
      </c>
      <c r="MY82" s="140">
        <f>(COUNTIFS('Estruturante Móvel'!$M:$M,$B82,'Estruturante Móvel'!$C:$C,"&lt;&gt;PREVISTO",'Estruturante Móvel'!$G:$G,MX$4))</f>
        <v>0</v>
      </c>
      <c r="MZ82" s="139">
        <f>(COUNTIFS('Estruturante Móvel'!$M:$M,$B82,'Estruturante Móvel'!$AM:$AM,MZ$4))-(COUNTIFS('Estruturante Móvel'!$M:$M,$B82,'Estruturante Móvel'!$AM:$AM,MZ$4,'Estruturante Móvel'!$AQ:$AQ,"REPARO FO"))</f>
        <v>0</v>
      </c>
      <c r="NA82" s="140">
        <f>(COUNTIFS('Estruturante Móvel'!$M:$M,$B82,'Estruturante Móvel'!$C:$C,"&lt;&gt;PREVISTO",'Estruturante Móvel'!$G:$G,MZ$4))</f>
        <v>0</v>
      </c>
      <c r="NB82" s="139">
        <f>(COUNTIFS('Estruturante Móvel'!$M:$M,$B82,'Estruturante Móvel'!$AM:$AM,NB$4))-(COUNTIFS('Estruturante Móvel'!$M:$M,$B82,'Estruturante Móvel'!$AM:$AM,NB$4,'Estruturante Móvel'!$AQ:$AQ,"REPARO FO"))</f>
        <v>0</v>
      </c>
      <c r="NC82" s="140">
        <f>(COUNTIFS('Estruturante Móvel'!$M:$M,$B82,'Estruturante Móvel'!$C:$C,"&lt;&gt;PREVISTO",'Estruturante Móvel'!$G:$G,NB$4))</f>
        <v>0</v>
      </c>
      <c r="ND82" s="139">
        <f>(COUNTIFS('Estruturante Móvel'!$M:$M,$B82,'Estruturante Móvel'!$AM:$AM,ND$4))-(COUNTIFS('Estruturante Móvel'!$M:$M,$B82,'Estruturante Móvel'!$AM:$AM,ND$4,'Estruturante Móvel'!$AQ:$AQ,"REPARO FO"))</f>
        <v>0</v>
      </c>
      <c r="NE82" s="140">
        <f>(COUNTIFS('Estruturante Móvel'!$M:$M,$B82,'Estruturante Móvel'!$C:$C,"&lt;&gt;PREVISTO",'Estruturante Móvel'!$G:$G,ND$4))</f>
        <v>0</v>
      </c>
      <c r="NF82" s="139">
        <f>(COUNTIFS('Estruturante Móvel'!$M:$M,$B82,'Estruturante Móvel'!$AM:$AM,NF$4))-(COUNTIFS('Estruturante Móvel'!$M:$M,$B82,'Estruturante Móvel'!$AM:$AM,NF$4,'Estruturante Móvel'!$AQ:$AQ,"REPARO FO"))</f>
        <v>0</v>
      </c>
      <c r="NG82" s="140">
        <f>(COUNTIFS('Estruturante Móvel'!$M:$M,$B82,'Estruturante Móvel'!$C:$C,"&lt;&gt;PREVISTO",'Estruturante Móvel'!$G:$G,NF$4))</f>
        <v>0</v>
      </c>
      <c r="NH82" s="139">
        <f>(COUNTIFS('Estruturante Móvel'!$M:$M,$B82,'Estruturante Móvel'!$AM:$AM,NH$4))-(COUNTIFS('Estruturante Móvel'!$M:$M,$B82,'Estruturante Móvel'!$AM:$AM,NH$4,'Estruturante Móvel'!$AQ:$AQ,"REPARO FO"))</f>
        <v>0</v>
      </c>
      <c r="NI82" s="140">
        <f>(COUNTIFS('Estruturante Móvel'!$M:$M,$B82,'Estruturante Móvel'!$C:$C,"&lt;&gt;PREVISTO",'Estruturante Móvel'!$G:$G,NH$4))</f>
        <v>0</v>
      </c>
    </row>
    <row r="83" spans="1:373" hidden="1" outlineLevel="1">
      <c r="B83" s="205" t="s">
        <v>444</v>
      </c>
      <c r="C83" s="161" t="s">
        <v>186</v>
      </c>
      <c r="D83" s="161">
        <f>COUNTIFS('Estruturante Móvel'!$M:$M,B82,'Estruturante Móvel'!$L:$L,'CRONOGRAMA_CONST+MIGRACAO'!B83)</f>
        <v>1</v>
      </c>
      <c r="E83" s="161">
        <f>(COUNTIFS('Estruturante Móvel'!$M:$M,B82,'Estruturante Móvel'!$C:$C,"&lt;&gt;PREVISTO",'Estruturante Móvel'!$L:$L,'CRONOGRAMA_CONST+MIGRACAO'!B83))</f>
        <v>1</v>
      </c>
      <c r="F83" s="162">
        <f>(COUNTIFS('Estruturante Móvel'!$M:$M,B82,'Estruturante Móvel'!$C:$C,"PREVISTO",'Estruturante Móvel'!$L:$L,'CRONOGRAMA_CONST+MIGRACAO'!B83))</f>
        <v>0</v>
      </c>
      <c r="G83" s="162"/>
      <c r="H83" s="165" t="str">
        <f t="shared" si="384"/>
        <v>Concluído</v>
      </c>
      <c r="I83" s="166">
        <v>45597</v>
      </c>
      <c r="J83" s="160">
        <f t="shared" si="385"/>
        <v>1</v>
      </c>
      <c r="K83" s="157">
        <f t="shared" si="386"/>
        <v>1</v>
      </c>
      <c r="L83" s="139">
        <f>(COUNTIFS('Estruturante Móvel'!$M:$M,$B82,'Estruturante Móvel'!$AM:$AM,L$4,'Estruturante Móvel'!$L:$L,'CRONOGRAMA_CONST+MIGRACAO'!$B83))</f>
        <v>0</v>
      </c>
      <c r="M83" s="140">
        <f>(COUNTIFS('Estruturante Móvel'!$M:$M,$B82,'Estruturante Móvel'!$C:$C,"&lt;&gt;PREVISTO",'Estruturante Móvel'!$G:$G,L$4,'Estruturante Móvel'!$L:$L,'CRONOGRAMA_CONST+MIGRACAO'!B$7))</f>
        <v>0</v>
      </c>
      <c r="N83" s="139">
        <f>(COUNTIFS('Estruturante Móvel'!$M:$M,$B82,'Estruturante Móvel'!$AM:$AM,N$4,'Estruturante Móvel'!$L:$L,'CRONOGRAMA_CONST+MIGRACAO'!$B83))</f>
        <v>0</v>
      </c>
      <c r="O83" s="140">
        <f>(COUNTIFS('Estruturante Móvel'!$M:$M,$B82,'Estruturante Móvel'!$C:$C,"&lt;&gt;PREVISTO",'Estruturante Móvel'!$G:$G,N$4,'Estruturante Móvel'!$L:$L,'CRONOGRAMA_CONST+MIGRACAO'!D$7))</f>
        <v>0</v>
      </c>
      <c r="P83" s="139">
        <f>(COUNTIFS('Estruturante Móvel'!$M:$M,$B82,'Estruturante Móvel'!$AM:$AM,P$4,'Estruturante Móvel'!$L:$L,'CRONOGRAMA_CONST+MIGRACAO'!$B83))</f>
        <v>0</v>
      </c>
      <c r="Q83" s="140">
        <f>(COUNTIFS('Estruturante Móvel'!$M:$M,$B82,'Estruturante Móvel'!$C:$C,"&lt;&gt;PREVISTO",'Estruturante Móvel'!$G:$G,P$4,'Estruturante Móvel'!$L:$L,'CRONOGRAMA_CONST+MIGRACAO'!F$7))</f>
        <v>0</v>
      </c>
      <c r="R83" s="139">
        <f>(COUNTIFS('Estruturante Móvel'!$M:$M,$B82,'Estruturante Móvel'!$AM:$AM,R$4,'Estruturante Móvel'!$L:$L,'CRONOGRAMA_CONST+MIGRACAO'!$B83))</f>
        <v>0</v>
      </c>
      <c r="S83" s="140">
        <f>(COUNTIFS('Estruturante Móvel'!$M:$M,$B82,'Estruturante Móvel'!$C:$C,"&lt;&gt;PREVISTO",'Estruturante Móvel'!$G:$G,R$4,'Estruturante Móvel'!$L:$L,'CRONOGRAMA_CONST+MIGRACAO'!H$7))</f>
        <v>0</v>
      </c>
      <c r="T83" s="139">
        <f>(COUNTIFS('Estruturante Móvel'!$M:$M,$B82,'Estruturante Móvel'!$AM:$AM,T$4,'Estruturante Móvel'!$L:$L,'CRONOGRAMA_CONST+MIGRACAO'!$B83))</f>
        <v>0</v>
      </c>
      <c r="U83" s="140">
        <f>(COUNTIFS('Estruturante Móvel'!$M:$M,$B82,'Estruturante Móvel'!$C:$C,"&lt;&gt;PREVISTO",'Estruturante Móvel'!$G:$G,T$4,'Estruturante Móvel'!$L:$L,'CRONOGRAMA_CONST+MIGRACAO'!J$7))</f>
        <v>0</v>
      </c>
      <c r="V83" s="139">
        <f>(COUNTIFS('Estruturante Móvel'!$M:$M,$B82,'Estruturante Móvel'!$AM:$AM,V$4,'Estruturante Móvel'!$L:$L,'CRONOGRAMA_CONST+MIGRACAO'!$B83))</f>
        <v>0</v>
      </c>
      <c r="W83" s="140">
        <f>(COUNTIFS('Estruturante Móvel'!$M:$M,$B82,'Estruturante Móvel'!$C:$C,"&lt;&gt;PREVISTO",'Estruturante Móvel'!$G:$G,V$4,'Estruturante Móvel'!$L:$L,'CRONOGRAMA_CONST+MIGRACAO'!L$7))</f>
        <v>0</v>
      </c>
      <c r="X83" s="139">
        <f>(COUNTIFS('Estruturante Móvel'!$M:$M,$B82,'Estruturante Móvel'!$AM:$AM,X$4,'Estruturante Móvel'!$L:$L,'CRONOGRAMA_CONST+MIGRACAO'!$B83))</f>
        <v>0</v>
      </c>
      <c r="Y83" s="140">
        <f>(COUNTIFS('Estruturante Móvel'!$M:$M,$B82,'Estruturante Móvel'!$C:$C,"&lt;&gt;PREVISTO",'Estruturante Móvel'!$G:$G,X$4,'Estruturante Móvel'!$L:$L,'CRONOGRAMA_CONST+MIGRACAO'!N$7))</f>
        <v>0</v>
      </c>
      <c r="Z83" s="139">
        <f>(COUNTIFS('Estruturante Móvel'!$M:$M,$B82,'Estruturante Móvel'!$AM:$AM,Z$4,'Estruturante Móvel'!$L:$L,'CRONOGRAMA_CONST+MIGRACAO'!$B83))</f>
        <v>0</v>
      </c>
      <c r="AA83" s="140">
        <f>(COUNTIFS('Estruturante Móvel'!$M:$M,$B82,'Estruturante Móvel'!$C:$C,"&lt;&gt;PREVISTO",'Estruturante Móvel'!$G:$G,Z$4,'Estruturante Móvel'!$L:$L,'CRONOGRAMA_CONST+MIGRACAO'!P$7))</f>
        <v>0</v>
      </c>
      <c r="AB83" s="139">
        <f>(COUNTIFS('Estruturante Móvel'!$M:$M,$B82,'Estruturante Móvel'!$AM:$AM,AB$4,'Estruturante Móvel'!$L:$L,'CRONOGRAMA_CONST+MIGRACAO'!$B83))</f>
        <v>0</v>
      </c>
      <c r="AC83" s="140">
        <f>(COUNTIFS('Estruturante Móvel'!$M:$M,$B82,'Estruturante Móvel'!$C:$C,"&lt;&gt;PREVISTO",'Estruturante Móvel'!$G:$G,AB$4,'Estruturante Móvel'!$L:$L,'CRONOGRAMA_CONST+MIGRACAO'!R$7))</f>
        <v>0</v>
      </c>
      <c r="AD83" s="139">
        <f>(COUNTIFS('Estruturante Móvel'!$M:$M,$B82,'Estruturante Móvel'!$AM:$AM,AD$4,'Estruturante Móvel'!$L:$L,'CRONOGRAMA_CONST+MIGRACAO'!$B83))</f>
        <v>0</v>
      </c>
      <c r="AE83" s="140">
        <f>(COUNTIFS('Estruturante Móvel'!$M:$M,$B82,'Estruturante Móvel'!$C:$C,"&lt;&gt;PREVISTO",'Estruturante Móvel'!$G:$G,AD$4,'Estruturante Móvel'!$L:$L,'CRONOGRAMA_CONST+MIGRACAO'!T$7))</f>
        <v>0</v>
      </c>
      <c r="AF83" s="139">
        <f>(COUNTIFS('Estruturante Móvel'!$M:$M,$B82,'Estruturante Móvel'!$AM:$AM,AF$4,'Estruturante Móvel'!$L:$L,'CRONOGRAMA_CONST+MIGRACAO'!$B83))</f>
        <v>0</v>
      </c>
      <c r="AG83" s="140">
        <f>(COUNTIFS('Estruturante Móvel'!$M:$M,$B82,'Estruturante Móvel'!$C:$C,"&lt;&gt;PREVISTO",'Estruturante Móvel'!$G:$G,AF$4,'Estruturante Móvel'!$L:$L,'CRONOGRAMA_CONST+MIGRACAO'!V$7))</f>
        <v>0</v>
      </c>
      <c r="AH83" s="139">
        <f>(COUNTIFS('Estruturante Móvel'!$M:$M,$B82,'Estruturante Móvel'!$AM:$AM,AH$4,'Estruturante Móvel'!$L:$L,'CRONOGRAMA_CONST+MIGRACAO'!$B83))</f>
        <v>0</v>
      </c>
      <c r="AI83" s="140">
        <f>(COUNTIFS('Estruturante Móvel'!$M:$M,$B82,'Estruturante Móvel'!$C:$C,"&lt;&gt;PREVISTO",'Estruturante Móvel'!$G:$G,AH$4,'Estruturante Móvel'!$L:$L,'CRONOGRAMA_CONST+MIGRACAO'!X$7))</f>
        <v>0</v>
      </c>
      <c r="AJ83" s="139">
        <f>(COUNTIFS('Estruturante Móvel'!$M:$M,$B82,'Estruturante Móvel'!$AM:$AM,AJ$4,'Estruturante Móvel'!$L:$L,'CRONOGRAMA_CONST+MIGRACAO'!$B83))</f>
        <v>0</v>
      </c>
      <c r="AK83" s="140">
        <f>(COUNTIFS('Estruturante Móvel'!$M:$M,$B82,'Estruturante Móvel'!$C:$C,"&lt;&gt;PREVISTO",'Estruturante Móvel'!$G:$G,AJ$4,'Estruturante Móvel'!$L:$L,'CRONOGRAMA_CONST+MIGRACAO'!Z$7))</f>
        <v>0</v>
      </c>
      <c r="AL83" s="139">
        <f>(COUNTIFS('Estruturante Móvel'!$M:$M,$B82,'Estruturante Móvel'!$AM:$AM,AL$4,'Estruturante Móvel'!$L:$L,'CRONOGRAMA_CONST+MIGRACAO'!$B83))</f>
        <v>0</v>
      </c>
      <c r="AM83" s="140">
        <f>(COUNTIFS('Estruturante Móvel'!$M:$M,$B82,'Estruturante Móvel'!$C:$C,"&lt;&gt;PREVISTO",'Estruturante Móvel'!$G:$G,AL$4,'Estruturante Móvel'!$L:$L,'CRONOGRAMA_CONST+MIGRACAO'!AB$7))</f>
        <v>0</v>
      </c>
      <c r="AN83" s="139">
        <f>(COUNTIFS('Estruturante Móvel'!$M:$M,$B82,'Estruturante Móvel'!$AM:$AM,AN$4,'Estruturante Móvel'!$L:$L,'CRONOGRAMA_CONST+MIGRACAO'!$B83))</f>
        <v>0</v>
      </c>
      <c r="AO83" s="140">
        <f>(COUNTIFS('Estruturante Móvel'!$M:$M,$B82,'Estruturante Móvel'!$C:$C,"&lt;&gt;PREVISTO",'Estruturante Móvel'!$G:$G,AN$4,'Estruturante Móvel'!$L:$L,'CRONOGRAMA_CONST+MIGRACAO'!AD$7))</f>
        <v>0</v>
      </c>
      <c r="AP83" s="139">
        <f>(COUNTIFS('Estruturante Móvel'!$M:$M,$B82,'Estruturante Móvel'!$AM:$AM,AP$4,'Estruturante Móvel'!$L:$L,'CRONOGRAMA_CONST+MIGRACAO'!$B83))</f>
        <v>0</v>
      </c>
      <c r="AQ83" s="140">
        <f>(COUNTIFS('Estruturante Móvel'!$M:$M,$B82,'Estruturante Móvel'!$C:$C,"&lt;&gt;PREVISTO",'Estruturante Móvel'!$G:$G,AP$4,'Estruturante Móvel'!$L:$L,'CRONOGRAMA_CONST+MIGRACAO'!AF$7))</f>
        <v>0</v>
      </c>
      <c r="AR83" s="139">
        <f>(COUNTIFS('Estruturante Móvel'!$M:$M,$B82,'Estruturante Móvel'!$AM:$AM,AR$4,'Estruturante Móvel'!$L:$L,'CRONOGRAMA_CONST+MIGRACAO'!$B83))</f>
        <v>0</v>
      </c>
      <c r="AS83" s="140">
        <f>(COUNTIFS('Estruturante Móvel'!$M:$M,$B82,'Estruturante Móvel'!$C:$C,"&lt;&gt;PREVISTO",'Estruturante Móvel'!$G:$G,AR$4,'Estruturante Móvel'!$L:$L,'CRONOGRAMA_CONST+MIGRACAO'!AH$7))</f>
        <v>0</v>
      </c>
      <c r="AT83" s="139">
        <f>(COUNTIFS('Estruturante Móvel'!$M:$M,$B82,'Estruturante Móvel'!$AM:$AM,AT$4,'Estruturante Móvel'!$L:$L,'CRONOGRAMA_CONST+MIGRACAO'!$B83))</f>
        <v>0</v>
      </c>
      <c r="AU83" s="140">
        <f>(COUNTIFS('Estruturante Móvel'!$M:$M,$B82,'Estruturante Móvel'!$C:$C,"&lt;&gt;PREVISTO",'Estruturante Móvel'!$G:$G,AT$4,'Estruturante Móvel'!$L:$L,'CRONOGRAMA_CONST+MIGRACAO'!AJ$7))</f>
        <v>0</v>
      </c>
      <c r="AV83" s="139">
        <f>(COUNTIFS('Estruturante Móvel'!$M:$M,$B82,'Estruturante Móvel'!$AM:$AM,AV$4,'Estruturante Móvel'!$L:$L,'CRONOGRAMA_CONST+MIGRACAO'!$B83))</f>
        <v>0</v>
      </c>
      <c r="AW83" s="140">
        <f>(COUNTIFS('Estruturante Móvel'!$M:$M,$B82,'Estruturante Móvel'!$C:$C,"&lt;&gt;PREVISTO",'Estruturante Móvel'!$G:$G,AV$4,'Estruturante Móvel'!$L:$L,'CRONOGRAMA_CONST+MIGRACAO'!AL$7))</f>
        <v>0</v>
      </c>
      <c r="AX83" s="139">
        <f>(COUNTIFS('Estruturante Móvel'!$M:$M,$B82,'Estruturante Móvel'!$AM:$AM,AX$4,'Estruturante Móvel'!$L:$L,'CRONOGRAMA_CONST+MIGRACAO'!$B83))</f>
        <v>0</v>
      </c>
      <c r="AY83" s="140">
        <f>(COUNTIFS('Estruturante Móvel'!$M:$M,$B82,'Estruturante Móvel'!$C:$C,"&lt;&gt;PREVISTO",'Estruturante Móvel'!$G:$G,AX$4,'Estruturante Móvel'!$L:$L,'CRONOGRAMA_CONST+MIGRACAO'!AN$7))</f>
        <v>0</v>
      </c>
      <c r="AZ83" s="139">
        <f>(COUNTIFS('Estruturante Móvel'!$M:$M,$B82,'Estruturante Móvel'!$AM:$AM,AZ$4,'Estruturante Móvel'!$L:$L,'CRONOGRAMA_CONST+MIGRACAO'!$B83))</f>
        <v>0</v>
      </c>
      <c r="BA83" s="140">
        <f>(COUNTIFS('Estruturante Móvel'!$M:$M,$B82,'Estruturante Móvel'!$C:$C,"&lt;&gt;PREVISTO",'Estruturante Móvel'!$G:$G,AZ$4,'Estruturante Móvel'!$L:$L,'CRONOGRAMA_CONST+MIGRACAO'!AP$7))</f>
        <v>0</v>
      </c>
      <c r="BB83" s="139">
        <f>(COUNTIFS('Estruturante Móvel'!$M:$M,$B82,'Estruturante Móvel'!$AM:$AM,BB$4,'Estruturante Móvel'!$L:$L,'CRONOGRAMA_CONST+MIGRACAO'!$B83))</f>
        <v>0</v>
      </c>
      <c r="BC83" s="140">
        <f>(COUNTIFS('Estruturante Móvel'!$M:$M,$B82,'Estruturante Móvel'!$C:$C,"&lt;&gt;PREVISTO",'Estruturante Móvel'!$G:$G,BB$4,'Estruturante Móvel'!$L:$L,'CRONOGRAMA_CONST+MIGRACAO'!AR$7))</f>
        <v>0</v>
      </c>
      <c r="BD83" s="139">
        <f>(COUNTIFS('Estruturante Móvel'!$M:$M,$B82,'Estruturante Móvel'!$AM:$AM,BD$4,'Estruturante Móvel'!$L:$L,'CRONOGRAMA_CONST+MIGRACAO'!$B83))</f>
        <v>0</v>
      </c>
      <c r="BE83" s="140">
        <f>(COUNTIFS('Estruturante Móvel'!$M:$M,$B82,'Estruturante Móvel'!$C:$C,"&lt;&gt;PREVISTO",'Estruturante Móvel'!$G:$G,BD$4,'Estruturante Móvel'!$L:$L,'CRONOGRAMA_CONST+MIGRACAO'!AT$7))</f>
        <v>0</v>
      </c>
      <c r="BF83" s="139">
        <f>(COUNTIFS('Estruturante Móvel'!$M:$M,$B82,'Estruturante Móvel'!$AM:$AM,BF$4,'Estruturante Móvel'!$L:$L,'CRONOGRAMA_CONST+MIGRACAO'!$B83))</f>
        <v>0</v>
      </c>
      <c r="BG83" s="140">
        <f>(COUNTIFS('Estruturante Móvel'!$M:$M,$B82,'Estruturante Móvel'!$C:$C,"&lt;&gt;PREVISTO",'Estruturante Móvel'!$G:$G,BF$4,'Estruturante Móvel'!$L:$L,'CRONOGRAMA_CONST+MIGRACAO'!AV$7))</f>
        <v>0</v>
      </c>
      <c r="BH83" s="139">
        <f>(COUNTIFS('Estruturante Móvel'!$M:$M,$B82,'Estruturante Móvel'!$AM:$AM,BH$4,'Estruturante Móvel'!$L:$L,'CRONOGRAMA_CONST+MIGRACAO'!$B83))</f>
        <v>0</v>
      </c>
      <c r="BI83" s="140">
        <f>(COUNTIFS('Estruturante Móvel'!$M:$M,$B82,'Estruturante Móvel'!$C:$C,"&lt;&gt;PREVISTO",'Estruturante Móvel'!$G:$G,BH$4,'Estruturante Móvel'!$L:$L,'CRONOGRAMA_CONST+MIGRACAO'!AX$7))</f>
        <v>0</v>
      </c>
      <c r="BJ83" s="139">
        <f>(COUNTIFS('Estruturante Móvel'!$M:$M,$B82,'Estruturante Móvel'!$AM:$AM,BJ$4,'Estruturante Móvel'!$L:$L,'CRONOGRAMA_CONST+MIGRACAO'!$B83))</f>
        <v>0</v>
      </c>
      <c r="BK83" s="140">
        <f>(COUNTIFS('Estruturante Móvel'!$M:$M,$B82,'Estruturante Móvel'!$C:$C,"&lt;&gt;PREVISTO",'Estruturante Móvel'!$G:$G,BJ$4,'Estruturante Móvel'!$L:$L,'CRONOGRAMA_CONST+MIGRACAO'!AZ$7))</f>
        <v>0</v>
      </c>
      <c r="BL83" s="139">
        <f>(COUNTIFS('Estruturante Móvel'!$M:$M,$B82,'Estruturante Móvel'!$AM:$AM,BL$4,'Estruturante Móvel'!$L:$L,'CRONOGRAMA_CONST+MIGRACAO'!$B83))</f>
        <v>0</v>
      </c>
      <c r="BM83" s="140">
        <f>(COUNTIFS('Estruturante Móvel'!$M:$M,$B82,'Estruturante Móvel'!$C:$C,"&lt;&gt;PREVISTO",'Estruturante Móvel'!$G:$G,BL$4,'Estruturante Móvel'!$L:$L,'CRONOGRAMA_CONST+MIGRACAO'!BB$7))</f>
        <v>0</v>
      </c>
      <c r="BN83" s="139">
        <f>(COUNTIFS('Estruturante Móvel'!$M:$M,$B82,'Estruturante Móvel'!$AM:$AM,BN$4,'Estruturante Móvel'!$L:$L,'CRONOGRAMA_CONST+MIGRACAO'!$B83))</f>
        <v>0</v>
      </c>
      <c r="BO83" s="140">
        <f>(COUNTIFS('Estruturante Móvel'!$M:$M,$B82,'Estruturante Móvel'!$C:$C,"&lt;&gt;PREVISTO",'Estruturante Móvel'!$G:$G,BN$4,'Estruturante Móvel'!$L:$L,'CRONOGRAMA_CONST+MIGRACAO'!BD$7))</f>
        <v>0</v>
      </c>
      <c r="BP83" s="139">
        <f>(COUNTIFS('Estruturante Móvel'!$M:$M,$B82,'Estruturante Móvel'!$AM:$AM,BP$4,'Estruturante Móvel'!$L:$L,'CRONOGRAMA_CONST+MIGRACAO'!$B83))</f>
        <v>0</v>
      </c>
      <c r="BQ83" s="140">
        <f>(COUNTIFS('Estruturante Móvel'!$M:$M,$B82,'Estruturante Móvel'!$C:$C,"&lt;&gt;PREVISTO",'Estruturante Móvel'!$G:$G,BP$4,'Estruturante Móvel'!$L:$L,'CRONOGRAMA_CONST+MIGRACAO'!BF$7))</f>
        <v>0</v>
      </c>
      <c r="BR83" s="139">
        <f>(COUNTIFS('Estruturante Móvel'!$M:$M,$B82,'Estruturante Móvel'!$AM:$AM,BR$4,'Estruturante Móvel'!$L:$L,'CRONOGRAMA_CONST+MIGRACAO'!$B83))</f>
        <v>0</v>
      </c>
      <c r="BS83" s="140">
        <f>(COUNTIFS('Estruturante Móvel'!$M:$M,$B82,'Estruturante Móvel'!$C:$C,"&lt;&gt;PREVISTO",'Estruturante Móvel'!$G:$G,BR$4,'Estruturante Móvel'!$L:$L,'CRONOGRAMA_CONST+MIGRACAO'!BH$7))</f>
        <v>0</v>
      </c>
      <c r="BT83" s="139">
        <f>(COUNTIFS('Estruturante Móvel'!$M:$M,$B83,'Estruturante Móvel'!$AM:$AM,BT$4))-(COUNTIFS('Estruturante Móvel'!$M:$M,$B83,'Estruturante Móvel'!$AM:$AM,BT$4,'Estruturante Móvel'!$AQ:$AQ,"REPARO FO"))</f>
        <v>0</v>
      </c>
      <c r="BU83" s="140">
        <f>(COUNTIFS('Estruturante Móvel'!$M:$M,$B82,'Estruturante Móvel'!$C:$C,"&lt;&gt;PREVISTO",'Estruturante Móvel'!$G:$G,BT$4,'Estruturante Móvel'!$L:$L,'CRONOGRAMA_CONST+MIGRACAO'!BJ$7))</f>
        <v>0</v>
      </c>
      <c r="BV83" s="139">
        <f>(COUNTIFS('Estruturante Móvel'!$M:$M,$B83,'Estruturante Móvel'!$AM:$AM,BV$4))-(COUNTIFS('Estruturante Móvel'!$M:$M,$B83,'Estruturante Móvel'!$AM:$AM,BV$4,'Estruturante Móvel'!$AQ:$AQ,"REPARO FO"))</f>
        <v>0</v>
      </c>
      <c r="BW83" s="140">
        <f>(COUNTIFS('Estruturante Móvel'!$M:$M,$B82,'Estruturante Móvel'!$C:$C,"&lt;&gt;PREVISTO",'Estruturante Móvel'!$G:$G,BV$4,'Estruturante Móvel'!$L:$L,'CRONOGRAMA_CONST+MIGRACAO'!BL$7))</f>
        <v>0</v>
      </c>
      <c r="BX83" s="139">
        <f>(COUNTIFS('Estruturante Móvel'!$M:$M,$B83,'Estruturante Móvel'!$AM:$AM,BX$4))-(COUNTIFS('Estruturante Móvel'!$M:$M,$B83,'Estruturante Móvel'!$AM:$AM,BX$4,'Estruturante Móvel'!$AQ:$AQ,"REPARO FO"))</f>
        <v>0</v>
      </c>
      <c r="BY83" s="140">
        <f>(COUNTIFS('Estruturante Móvel'!$M:$M,$B82,'Estruturante Móvel'!$C:$C,"&lt;&gt;PREVISTO",'Estruturante Móvel'!$G:$G,BX$4,'Estruturante Móvel'!$L:$L,'CRONOGRAMA_CONST+MIGRACAO'!BN$7))</f>
        <v>0</v>
      </c>
      <c r="BZ83" s="139">
        <f>(COUNTIFS('Estruturante Móvel'!$M:$M,$B83,'Estruturante Móvel'!$AM:$AM,BZ$4))-(COUNTIFS('Estruturante Móvel'!$M:$M,$B83,'Estruturante Móvel'!$AM:$AM,BZ$4,'Estruturante Móvel'!$AQ:$AQ,"REPARO FO"))</f>
        <v>0</v>
      </c>
      <c r="CA83" s="140">
        <f>(COUNTIFS('Estruturante Móvel'!$M:$M,$B82,'Estruturante Móvel'!$C:$C,"&lt;&gt;PREVISTO",'Estruturante Móvel'!$G:$G,BZ$4,'Estruturante Móvel'!$L:$L,'CRONOGRAMA_CONST+MIGRACAO'!BP$7))</f>
        <v>0</v>
      </c>
      <c r="CB83" s="139">
        <f>(COUNTIFS('Estruturante Móvel'!$M:$M,$B83,'Estruturante Móvel'!$AM:$AM,CB$4))-(COUNTIFS('Estruturante Móvel'!$M:$M,$B83,'Estruturante Móvel'!$AM:$AM,CB$4,'Estruturante Móvel'!$AQ:$AQ,"REPARO FO"))</f>
        <v>0</v>
      </c>
      <c r="CC83" s="140">
        <f>(COUNTIFS('Estruturante Móvel'!$M:$M,$B82,'Estruturante Móvel'!$C:$C,"&lt;&gt;PREVISTO",'Estruturante Móvel'!$G:$G,CB$4,'Estruturante Móvel'!$L:$L,'CRONOGRAMA_CONST+MIGRACAO'!BR$7))</f>
        <v>0</v>
      </c>
      <c r="CD83" s="139">
        <f>(COUNTIFS('Estruturante Móvel'!$M:$M,$B83,'Estruturante Móvel'!$AM:$AM,CD$4))-(COUNTIFS('Estruturante Móvel'!$M:$M,$B83,'Estruturante Móvel'!$AM:$AM,CD$4,'Estruturante Móvel'!$AQ:$AQ,"REPARO FO"))</f>
        <v>0</v>
      </c>
      <c r="CE83" s="140">
        <f>(COUNTIFS('Estruturante Móvel'!$M:$M,$B82,'Estruturante Móvel'!$C:$C,"&lt;&gt;PREVISTO",'Estruturante Móvel'!$G:$G,CD$4,'Estruturante Móvel'!$L:$L,'CRONOGRAMA_CONST+MIGRACAO'!BT$7))</f>
        <v>0</v>
      </c>
      <c r="CF83" s="139">
        <f>(COUNTIFS('Estruturante Móvel'!$M:$M,$B83,'Estruturante Móvel'!$AM:$AM,CF$4))-(COUNTIFS('Estruturante Móvel'!$M:$M,$B83,'Estruturante Móvel'!$AM:$AM,CF$4,'Estruturante Móvel'!$AQ:$AQ,"REPARO FO"))</f>
        <v>0</v>
      </c>
      <c r="CG83" s="140">
        <f>(COUNTIFS('Estruturante Móvel'!$M:$M,$B82,'Estruturante Móvel'!$C:$C,"&lt;&gt;PREVISTO",'Estruturante Móvel'!$G:$G,CF$4,'Estruturante Móvel'!$L:$L,'CRONOGRAMA_CONST+MIGRACAO'!BV$7))</f>
        <v>0</v>
      </c>
      <c r="CH83" s="139">
        <f>(COUNTIFS('Estruturante Móvel'!$M:$M,$B83,'Estruturante Móvel'!$AM:$AM,CH$4))-(COUNTIFS('Estruturante Móvel'!$M:$M,$B83,'Estruturante Móvel'!$AM:$AM,CH$4,'Estruturante Móvel'!$AQ:$AQ,"REPARO FO"))</f>
        <v>0</v>
      </c>
      <c r="CI83" s="140">
        <f>(COUNTIFS('Estruturante Móvel'!$M:$M,$B82,'Estruturante Móvel'!$C:$C,"&lt;&gt;PREVISTO",'Estruturante Móvel'!$G:$G,CH$4,'Estruturante Móvel'!$L:$L,'CRONOGRAMA_CONST+MIGRACAO'!BX$7))</f>
        <v>0</v>
      </c>
      <c r="CJ83" s="139">
        <f>(COUNTIFS('Estruturante Móvel'!$M:$M,$B83,'Estruturante Móvel'!$AM:$AM,CJ$4))-(COUNTIFS('Estruturante Móvel'!$M:$M,$B83,'Estruturante Móvel'!$AM:$AM,CJ$4,'Estruturante Móvel'!$AQ:$AQ,"REPARO FO"))</f>
        <v>0</v>
      </c>
      <c r="CK83" s="140">
        <f>(COUNTIFS('Estruturante Móvel'!$M:$M,$B82,'Estruturante Móvel'!$C:$C,"&lt;&gt;PREVISTO",'Estruturante Móvel'!$G:$G,CJ$4,'Estruturante Móvel'!$L:$L,'CRONOGRAMA_CONST+MIGRACAO'!BZ$7))</f>
        <v>0</v>
      </c>
      <c r="CL83" s="139">
        <f>(COUNTIFS('Estruturante Móvel'!$M:$M,$B83,'Estruturante Móvel'!$AM:$AM,CL$4))-(COUNTIFS('Estruturante Móvel'!$M:$M,$B83,'Estruturante Móvel'!$AM:$AM,CL$4,'Estruturante Móvel'!$AQ:$AQ,"REPARO FO"))</f>
        <v>0</v>
      </c>
      <c r="CM83" s="140">
        <f>(COUNTIFS('Estruturante Móvel'!$M:$M,$B82,'Estruturante Móvel'!$C:$C,"&lt;&gt;PREVISTO",'Estruturante Móvel'!$G:$G,CL$4,'Estruturante Móvel'!$L:$L,'CRONOGRAMA_CONST+MIGRACAO'!CB$7))</f>
        <v>0</v>
      </c>
      <c r="CN83" s="139">
        <f>(COUNTIFS('Estruturante Móvel'!$M:$M,$B83,'Estruturante Móvel'!$AM:$AM,CN$4))-(COUNTIFS('Estruturante Móvel'!$M:$M,$B83,'Estruturante Móvel'!$AM:$AM,CN$4,'Estruturante Móvel'!$AQ:$AQ,"REPARO FO"))</f>
        <v>0</v>
      </c>
      <c r="CO83" s="140">
        <f>(COUNTIFS('Estruturante Móvel'!$M:$M,$B82,'Estruturante Móvel'!$C:$C,"&lt;&gt;PREVISTO",'Estruturante Móvel'!$G:$G,CN$4,'Estruturante Móvel'!$L:$L,'CRONOGRAMA_CONST+MIGRACAO'!CD$7))</f>
        <v>0</v>
      </c>
      <c r="CP83" s="139">
        <f>(COUNTIFS('Estruturante Móvel'!$M:$M,$B83,'Estruturante Móvel'!$AM:$AM,CP$4))-(COUNTIFS('Estruturante Móvel'!$M:$M,$B83,'Estruturante Móvel'!$AM:$AM,CP$4,'Estruturante Móvel'!$AQ:$AQ,"REPARO FO"))</f>
        <v>0</v>
      </c>
      <c r="CQ83" s="140">
        <f>(COUNTIFS('Estruturante Móvel'!$M:$M,$B82,'Estruturante Móvel'!$C:$C,"&lt;&gt;PREVISTO",'Estruturante Móvel'!$G:$G,CP$4,'Estruturante Móvel'!$L:$L,'CRONOGRAMA_CONST+MIGRACAO'!CF$7))</f>
        <v>0</v>
      </c>
      <c r="CR83" s="139">
        <f>(COUNTIFS('Estruturante Móvel'!$M:$M,$B83,'Estruturante Móvel'!$AM:$AM,CR$4))-(COUNTIFS('Estruturante Móvel'!$M:$M,$B83,'Estruturante Móvel'!$AM:$AM,CR$4,'Estruturante Móvel'!$AQ:$AQ,"REPARO FO"))</f>
        <v>0</v>
      </c>
      <c r="CS83" s="140">
        <f>(COUNTIFS('Estruturante Móvel'!$M:$M,$B82,'Estruturante Móvel'!$C:$C,"&lt;&gt;PREVISTO",'Estruturante Móvel'!$G:$G,CR$4,'Estruturante Móvel'!$L:$L,'CRONOGRAMA_CONST+MIGRACAO'!CH$7))</f>
        <v>0</v>
      </c>
      <c r="CT83" s="139">
        <f>(COUNTIFS('Estruturante Móvel'!$M:$M,$B83,'Estruturante Móvel'!$AM:$AM,CT$4))-(COUNTIFS('Estruturante Móvel'!$M:$M,$B83,'Estruturante Móvel'!$AM:$AM,CT$4,'Estruturante Móvel'!$AQ:$AQ,"REPARO FO"))</f>
        <v>0</v>
      </c>
      <c r="CU83" s="140">
        <f>(COUNTIFS('Estruturante Móvel'!$M:$M,$B82,'Estruturante Móvel'!$C:$C,"&lt;&gt;PREVISTO",'Estruturante Móvel'!$G:$G,CT$4,'Estruturante Móvel'!$L:$L,'CRONOGRAMA_CONST+MIGRACAO'!CJ$7))</f>
        <v>0</v>
      </c>
      <c r="CV83" s="139">
        <f>(COUNTIFS('Estruturante Móvel'!$M:$M,$B83,'Estruturante Móvel'!$AM:$AM,CV$4))-(COUNTIFS('Estruturante Móvel'!$M:$M,$B83,'Estruturante Móvel'!$AM:$AM,CV$4,'Estruturante Móvel'!$AQ:$AQ,"REPARO FO"))</f>
        <v>0</v>
      </c>
      <c r="CW83" s="140">
        <f>(COUNTIFS('Estruturante Móvel'!$M:$M,$B82,'Estruturante Móvel'!$C:$C,"&lt;&gt;PREVISTO",'Estruturante Móvel'!$G:$G,CV$4,'Estruturante Móvel'!$L:$L,'CRONOGRAMA_CONST+MIGRACAO'!CL$7))</f>
        <v>0</v>
      </c>
      <c r="CX83" s="139">
        <f>(COUNTIFS('Estruturante Móvel'!$M:$M,$B83,'Estruturante Móvel'!$AM:$AM,CX$4))-(COUNTIFS('Estruturante Móvel'!$M:$M,$B83,'Estruturante Móvel'!$AM:$AM,CX$4,'Estruturante Móvel'!$AQ:$AQ,"REPARO FO"))</f>
        <v>0</v>
      </c>
      <c r="CY83" s="140">
        <f>(COUNTIFS('Estruturante Móvel'!$M:$M,$B82,'Estruturante Móvel'!$C:$C,"&lt;&gt;PREVISTO",'Estruturante Móvel'!$G:$G,CX$4,'Estruturante Móvel'!$L:$L,'CRONOGRAMA_CONST+MIGRACAO'!CN$7))</f>
        <v>0</v>
      </c>
      <c r="CZ83" s="139">
        <f>(COUNTIFS('Estruturante Móvel'!$M:$M,$B83,'Estruturante Móvel'!$AM:$AM,CZ$4))-(COUNTIFS('Estruturante Móvel'!$M:$M,$B83,'Estruturante Móvel'!$AM:$AM,CZ$4,'Estruturante Móvel'!$AQ:$AQ,"REPARO FO"))</f>
        <v>0</v>
      </c>
      <c r="DA83" s="140">
        <f>(COUNTIFS('Estruturante Móvel'!$M:$M,$B82,'Estruturante Móvel'!$C:$C,"&lt;&gt;PREVISTO",'Estruturante Móvel'!$G:$G,CZ$4,'Estruturante Móvel'!$L:$L,'CRONOGRAMA_CONST+MIGRACAO'!CP$7))</f>
        <v>0</v>
      </c>
      <c r="DB83" s="139">
        <f>(COUNTIFS('Estruturante Móvel'!$M:$M,$B83,'Estruturante Móvel'!$AM:$AM,DB$4))-(COUNTIFS('Estruturante Móvel'!$M:$M,$B83,'Estruturante Móvel'!$AM:$AM,DB$4,'Estruturante Móvel'!$AQ:$AQ,"REPARO FO"))</f>
        <v>0</v>
      </c>
      <c r="DC83" s="140">
        <f>(COUNTIFS('Estruturante Móvel'!$M:$M,$B82,'Estruturante Móvel'!$C:$C,"&lt;&gt;PREVISTO",'Estruturante Móvel'!$G:$G,DB$4,'Estruturante Móvel'!$L:$L,'CRONOGRAMA_CONST+MIGRACAO'!CR$7))</f>
        <v>0</v>
      </c>
      <c r="DD83" s="139">
        <f>(COUNTIFS('Estruturante Móvel'!$M:$M,$B83,'Estruturante Móvel'!$AM:$AM,DD$4))-(COUNTIFS('Estruturante Móvel'!$M:$M,$B83,'Estruturante Móvel'!$AM:$AM,DD$4,'Estruturante Móvel'!$AQ:$AQ,"REPARO FO"))</f>
        <v>0</v>
      </c>
      <c r="DE83" s="140">
        <f>(COUNTIFS('Estruturante Móvel'!$M:$M,$B82,'Estruturante Móvel'!$C:$C,"&lt;&gt;PREVISTO",'Estruturante Móvel'!$G:$G,DD$4,'Estruturante Móvel'!$L:$L,'CRONOGRAMA_CONST+MIGRACAO'!CT$7))</f>
        <v>0</v>
      </c>
      <c r="DF83" s="139">
        <f>(COUNTIFS('Estruturante Móvel'!$M:$M,$B83,'Estruturante Móvel'!$AM:$AM,DF$4))-(COUNTIFS('Estruturante Móvel'!$M:$M,$B83,'Estruturante Móvel'!$AM:$AM,DF$4,'Estruturante Móvel'!$AQ:$AQ,"REPARO FO"))</f>
        <v>0</v>
      </c>
      <c r="DG83" s="140">
        <f>(COUNTIFS('Estruturante Móvel'!$M:$M,$B82,'Estruturante Móvel'!$C:$C,"&lt;&gt;PREVISTO",'Estruturante Móvel'!$G:$G,DF$4,'Estruturante Móvel'!$L:$L,'CRONOGRAMA_CONST+MIGRACAO'!CV$7))</f>
        <v>0</v>
      </c>
      <c r="DH83" s="139">
        <f>(COUNTIFS('Estruturante Móvel'!$M:$M,$B83,'Estruturante Móvel'!$AM:$AM,DH$4))-(COUNTIFS('Estruturante Móvel'!$M:$M,$B83,'Estruturante Móvel'!$AM:$AM,DH$4,'Estruturante Móvel'!$AQ:$AQ,"REPARO FO"))</f>
        <v>0</v>
      </c>
      <c r="DI83" s="140">
        <f>(COUNTIFS('Estruturante Móvel'!$M:$M,$B82,'Estruturante Móvel'!$C:$C,"&lt;&gt;PREVISTO",'Estruturante Móvel'!$G:$G,DH$4,'Estruturante Móvel'!$L:$L,'CRONOGRAMA_CONST+MIGRACAO'!CX$7))</f>
        <v>0</v>
      </c>
      <c r="DJ83" s="139">
        <f>(COUNTIFS('Estruturante Móvel'!$M:$M,$B83,'Estruturante Móvel'!$AM:$AM,DJ$4))-(COUNTIFS('Estruturante Móvel'!$M:$M,$B83,'Estruturante Móvel'!$AM:$AM,DJ$4,'Estruturante Móvel'!$AQ:$AQ,"REPARO FO"))</f>
        <v>0</v>
      </c>
      <c r="DK83" s="140">
        <f>(COUNTIFS('Estruturante Móvel'!$M:$M,$B82,'Estruturante Móvel'!$C:$C,"&lt;&gt;PREVISTO",'Estruturante Móvel'!$G:$G,DJ$4,'Estruturante Móvel'!$L:$L,'CRONOGRAMA_CONST+MIGRACAO'!CZ$7))</f>
        <v>0</v>
      </c>
      <c r="DL83" s="139">
        <f>(COUNTIFS('Estruturante Móvel'!$M:$M,$B83,'Estruturante Móvel'!$AM:$AM,DL$4))-(COUNTIFS('Estruturante Móvel'!$M:$M,$B83,'Estruturante Móvel'!$AM:$AM,DL$4,'Estruturante Móvel'!$AQ:$AQ,"REPARO FO"))</f>
        <v>0</v>
      </c>
      <c r="DM83" s="140">
        <f>(COUNTIFS('Estruturante Móvel'!$M:$M,$B82,'Estruturante Móvel'!$C:$C,"&lt;&gt;PREVISTO",'Estruturante Móvel'!$G:$G,DL$4,'Estruturante Móvel'!$L:$L,'CRONOGRAMA_CONST+MIGRACAO'!DB$7))</f>
        <v>0</v>
      </c>
      <c r="DN83" s="139">
        <f>(COUNTIFS('Estruturante Móvel'!$M:$M,$B83,'Estruturante Móvel'!$AM:$AM,DN$4))-(COUNTIFS('Estruturante Móvel'!$M:$M,$B83,'Estruturante Móvel'!$AM:$AM,DN$4,'Estruturante Móvel'!$AQ:$AQ,"REPARO FO"))</f>
        <v>0</v>
      </c>
      <c r="DO83" s="140">
        <f>(COUNTIFS('Estruturante Móvel'!$M:$M,$B82,'Estruturante Móvel'!$C:$C,"&lt;&gt;PREVISTO",'Estruturante Móvel'!$G:$G,DN$4,'Estruturante Móvel'!$L:$L,'CRONOGRAMA_CONST+MIGRACAO'!DD$7))</f>
        <v>0</v>
      </c>
      <c r="DP83" s="139">
        <f>(COUNTIFS('Estruturante Móvel'!$M:$M,$B83,'Estruturante Móvel'!$AM:$AM,DP$4))-(COUNTIFS('Estruturante Móvel'!$M:$M,$B83,'Estruturante Móvel'!$AM:$AM,DP$4,'Estruturante Móvel'!$AQ:$AQ,"REPARO FO"))</f>
        <v>0</v>
      </c>
      <c r="DQ83" s="140">
        <f>(COUNTIFS('Estruturante Móvel'!$M:$M,$B82,'Estruturante Móvel'!$C:$C,"&lt;&gt;PREVISTO",'Estruturante Móvel'!$G:$G,DP$4,'Estruturante Móvel'!$L:$L,'CRONOGRAMA_CONST+MIGRACAO'!DF$7))</f>
        <v>0</v>
      </c>
      <c r="DR83" s="139">
        <f>(COUNTIFS('Estruturante Móvel'!$M:$M,$B83,'Estruturante Móvel'!$AM:$AM,DR$4))-(COUNTIFS('Estruturante Móvel'!$M:$M,$B83,'Estruturante Móvel'!$AM:$AM,DR$4,'Estruturante Móvel'!$AQ:$AQ,"REPARO FO"))</f>
        <v>0</v>
      </c>
      <c r="DS83" s="140">
        <f>(COUNTIFS('Estruturante Móvel'!$M:$M,$B82,'Estruturante Móvel'!$C:$C,"&lt;&gt;PREVISTO",'Estruturante Móvel'!$G:$G,DR$4,'Estruturante Móvel'!$L:$L,'CRONOGRAMA_CONST+MIGRACAO'!DH$7))</f>
        <v>0</v>
      </c>
      <c r="DT83" s="139">
        <f>(COUNTIFS('Estruturante Móvel'!$M:$M,$B83,'Estruturante Móvel'!$AM:$AM,DT$4))-(COUNTIFS('Estruturante Móvel'!$M:$M,$B83,'Estruturante Móvel'!$AM:$AM,DT$4,'Estruturante Móvel'!$AQ:$AQ,"REPARO FO"))</f>
        <v>0</v>
      </c>
      <c r="DU83" s="140">
        <f>(COUNTIFS('Estruturante Móvel'!$M:$M,$B82,'Estruturante Móvel'!$C:$C,"&lt;&gt;PREVISTO",'Estruturante Móvel'!$G:$G,DT$4,'Estruturante Móvel'!$L:$L,'CRONOGRAMA_CONST+MIGRACAO'!DJ$7))</f>
        <v>0</v>
      </c>
      <c r="DV83" s="139">
        <f>(COUNTIFS('Estruturante Móvel'!$M:$M,$B83,'Estruturante Móvel'!$AM:$AM,DV$4))-(COUNTIFS('Estruturante Móvel'!$M:$M,$B83,'Estruturante Móvel'!$AM:$AM,DV$4,'Estruturante Móvel'!$AQ:$AQ,"REPARO FO"))</f>
        <v>0</v>
      </c>
      <c r="DW83" s="140">
        <f>(COUNTIFS('Estruturante Móvel'!$M:$M,$B82,'Estruturante Móvel'!$C:$C,"&lt;&gt;PREVISTO",'Estruturante Móvel'!$G:$G,DV$4,'Estruturante Móvel'!$L:$L,'CRONOGRAMA_CONST+MIGRACAO'!DL$7))</f>
        <v>0</v>
      </c>
      <c r="DX83" s="139">
        <f>(COUNTIFS('Estruturante Móvel'!$M:$M,$B83,'Estruturante Móvel'!$AM:$AM,DX$4))-(COUNTIFS('Estruturante Móvel'!$M:$M,$B83,'Estruturante Móvel'!$AM:$AM,DX$4,'Estruturante Móvel'!$AQ:$AQ,"REPARO FO"))</f>
        <v>0</v>
      </c>
      <c r="DY83" s="140">
        <f>(COUNTIFS('Estruturante Móvel'!$M:$M,$B82,'Estruturante Móvel'!$C:$C,"&lt;&gt;PREVISTO",'Estruturante Móvel'!$G:$G,DX$4,'Estruturante Móvel'!$L:$L,'CRONOGRAMA_CONST+MIGRACAO'!DN$7))</f>
        <v>0</v>
      </c>
      <c r="DZ83" s="139">
        <f>(COUNTIFS('Estruturante Móvel'!$M:$M,$B83,'Estruturante Móvel'!$AM:$AM,DZ$4))-(COUNTIFS('Estruturante Móvel'!$M:$M,$B83,'Estruturante Móvel'!$AM:$AM,DZ$4,'Estruturante Móvel'!$AQ:$AQ,"REPARO FO"))</f>
        <v>0</v>
      </c>
      <c r="EA83" s="140">
        <f>(COUNTIFS('Estruturante Móvel'!$M:$M,$B82,'Estruturante Móvel'!$C:$C,"&lt;&gt;PREVISTO",'Estruturante Móvel'!$G:$G,DZ$4,'Estruturante Móvel'!$L:$L,'CRONOGRAMA_CONST+MIGRACAO'!DP$7))</f>
        <v>0</v>
      </c>
      <c r="EB83" s="139">
        <f>(COUNTIFS('Estruturante Móvel'!$M:$M,$B83,'Estruturante Móvel'!$AM:$AM,EB$4))-(COUNTIFS('Estruturante Móvel'!$M:$M,$B83,'Estruturante Móvel'!$AM:$AM,EB$4,'Estruturante Móvel'!$AQ:$AQ,"REPARO FO"))</f>
        <v>0</v>
      </c>
      <c r="EC83" s="140">
        <f>(COUNTIFS('Estruturante Móvel'!$M:$M,$B82,'Estruturante Móvel'!$C:$C,"&lt;&gt;PREVISTO",'Estruturante Móvel'!$G:$G,EB$4,'Estruturante Móvel'!$L:$L,'CRONOGRAMA_CONST+MIGRACAO'!DR$7))</f>
        <v>0</v>
      </c>
      <c r="ED83" s="139">
        <f>(COUNTIFS('Estruturante Móvel'!$M:$M,$B83,'Estruturante Móvel'!$AM:$AM,ED$4))-(COUNTIFS('Estruturante Móvel'!$M:$M,$B83,'Estruturante Móvel'!$AM:$AM,ED$4,'Estruturante Móvel'!$AQ:$AQ,"REPARO FO"))</f>
        <v>0</v>
      </c>
      <c r="EE83" s="140">
        <f>(COUNTIFS('Estruturante Móvel'!$M:$M,$B82,'Estruturante Móvel'!$C:$C,"&lt;&gt;PREVISTO",'Estruturante Móvel'!$G:$G,ED$4,'Estruturante Móvel'!$L:$L,'CRONOGRAMA_CONST+MIGRACAO'!DT$7))</f>
        <v>0</v>
      </c>
      <c r="EF83" s="139">
        <f>(COUNTIFS('Estruturante Móvel'!$M:$M,$B83,'Estruturante Móvel'!$AM:$AM,EF$4))-(COUNTIFS('Estruturante Móvel'!$M:$M,$B83,'Estruturante Móvel'!$AM:$AM,EF$4,'Estruturante Móvel'!$AQ:$AQ,"REPARO FO"))</f>
        <v>0</v>
      </c>
      <c r="EG83" s="140">
        <f>(COUNTIFS('Estruturante Móvel'!$M:$M,$B82,'Estruturante Móvel'!$C:$C,"&lt;&gt;PREVISTO",'Estruturante Móvel'!$G:$G,EF$4,'Estruturante Móvel'!$L:$L,'CRONOGRAMA_CONST+MIGRACAO'!DV$7))</f>
        <v>0</v>
      </c>
      <c r="EH83" s="139">
        <f>(COUNTIFS('Estruturante Móvel'!$M:$M,$B83,'Estruturante Móvel'!$AM:$AM,EH$4))-(COUNTIFS('Estruturante Móvel'!$M:$M,$B83,'Estruturante Móvel'!$AM:$AM,EH$4,'Estruturante Móvel'!$AQ:$AQ,"REPARO FO"))</f>
        <v>0</v>
      </c>
      <c r="EI83" s="140">
        <f>(COUNTIFS('Estruturante Móvel'!$M:$M,$B82,'Estruturante Móvel'!$C:$C,"&lt;&gt;PREVISTO",'Estruturante Móvel'!$G:$G,EH$4,'Estruturante Móvel'!$L:$L,'CRONOGRAMA_CONST+MIGRACAO'!DX$7))</f>
        <v>0</v>
      </c>
      <c r="EJ83" s="139">
        <f>(COUNTIFS('Estruturante Móvel'!$M:$M,$B83,'Estruturante Móvel'!$AM:$AM,EJ$4))-(COUNTIFS('Estruturante Móvel'!$M:$M,$B83,'Estruturante Móvel'!$AM:$AM,EJ$4,'Estruturante Móvel'!$AQ:$AQ,"REPARO FO"))</f>
        <v>0</v>
      </c>
      <c r="EK83" s="140">
        <f>(COUNTIFS('Estruturante Móvel'!$M:$M,$B82,'Estruturante Móvel'!$C:$C,"&lt;&gt;PREVISTO",'Estruturante Móvel'!$G:$G,EJ$4,'Estruturante Móvel'!$L:$L,'CRONOGRAMA_CONST+MIGRACAO'!DZ$7))</f>
        <v>0</v>
      </c>
      <c r="EL83" s="139">
        <f>(COUNTIFS('Estruturante Móvel'!$M:$M,$B83,'Estruturante Móvel'!$AM:$AM,EL$4))-(COUNTIFS('Estruturante Móvel'!$M:$M,$B83,'Estruturante Móvel'!$AM:$AM,EL$4,'Estruturante Móvel'!$AQ:$AQ,"REPARO FO"))</f>
        <v>0</v>
      </c>
      <c r="EM83" s="140">
        <f>(COUNTIFS('Estruturante Móvel'!$M:$M,$B82,'Estruturante Móvel'!$C:$C,"&lt;&gt;PREVISTO",'Estruturante Móvel'!$G:$G,EL$4,'Estruturante Móvel'!$L:$L,'CRONOGRAMA_CONST+MIGRACAO'!EB$7))</f>
        <v>0</v>
      </c>
      <c r="EN83" s="139">
        <f>(COUNTIFS('Estruturante Móvel'!$M:$M,$B83,'Estruturante Móvel'!$AM:$AM,EN$4))-(COUNTIFS('Estruturante Móvel'!$M:$M,$B83,'Estruturante Móvel'!$AM:$AM,EN$4,'Estruturante Móvel'!$AQ:$AQ,"REPARO FO"))</f>
        <v>0</v>
      </c>
      <c r="EO83" s="140">
        <f>(COUNTIFS('Estruturante Móvel'!$M:$M,$B82,'Estruturante Móvel'!$C:$C,"&lt;&gt;PREVISTO",'Estruturante Móvel'!$G:$G,EN$4,'Estruturante Móvel'!$L:$L,'CRONOGRAMA_CONST+MIGRACAO'!ED$7))</f>
        <v>0</v>
      </c>
      <c r="EP83" s="139">
        <f>(COUNTIFS('Estruturante Móvel'!$M:$M,$B83,'Estruturante Móvel'!$AM:$AM,EP$4))-(COUNTIFS('Estruturante Móvel'!$M:$M,$B83,'Estruturante Móvel'!$AM:$AM,EP$4,'Estruturante Móvel'!$AQ:$AQ,"REPARO FO"))</f>
        <v>0</v>
      </c>
      <c r="EQ83" s="140">
        <f>(COUNTIFS('Estruturante Móvel'!$M:$M,$B82,'Estruturante Móvel'!$C:$C,"&lt;&gt;PREVISTO",'Estruturante Móvel'!$G:$G,EP$4,'Estruturante Móvel'!$L:$L,'CRONOGRAMA_CONST+MIGRACAO'!EF$7))</f>
        <v>0</v>
      </c>
      <c r="ER83" s="139">
        <f>(COUNTIFS('Estruturante Móvel'!$M:$M,$B83,'Estruturante Móvel'!$AM:$AM,ER$4))-(COUNTIFS('Estruturante Móvel'!$M:$M,$B83,'Estruturante Móvel'!$AM:$AM,ER$4,'Estruturante Móvel'!$AQ:$AQ,"REPARO FO"))</f>
        <v>0</v>
      </c>
      <c r="ES83" s="140">
        <f>(COUNTIFS('Estruturante Móvel'!$M:$M,$B82,'Estruturante Móvel'!$C:$C,"&lt;&gt;PREVISTO",'Estruturante Móvel'!$G:$G,ER$4,'Estruturante Móvel'!$L:$L,'CRONOGRAMA_CONST+MIGRACAO'!EH$7))</f>
        <v>0</v>
      </c>
      <c r="ET83" s="139">
        <f>(COUNTIFS('Estruturante Móvel'!$M:$M,$B83,'Estruturante Móvel'!$AM:$AM,ET$4))-(COUNTIFS('Estruturante Móvel'!$M:$M,$B83,'Estruturante Móvel'!$AM:$AM,ET$4,'Estruturante Móvel'!$AQ:$AQ,"REPARO FO"))</f>
        <v>0</v>
      </c>
      <c r="EU83" s="140">
        <f>(COUNTIFS('Estruturante Móvel'!$M:$M,$B82,'Estruturante Móvel'!$C:$C,"&lt;&gt;PREVISTO",'Estruturante Móvel'!$G:$G,ET$4,'Estruturante Móvel'!$L:$L,'CRONOGRAMA_CONST+MIGRACAO'!EJ$7))</f>
        <v>0</v>
      </c>
      <c r="EV83" s="139">
        <f>(COUNTIFS('Estruturante Móvel'!$M:$M,$B83,'Estruturante Móvel'!$AM:$AM,EV$4))-(COUNTIFS('Estruturante Móvel'!$M:$M,$B83,'Estruturante Móvel'!$AM:$AM,EV$4,'Estruturante Móvel'!$AQ:$AQ,"REPARO FO"))</f>
        <v>0</v>
      </c>
      <c r="EW83" s="140">
        <f>(COUNTIFS('Estruturante Móvel'!$M:$M,$B82,'Estruturante Móvel'!$C:$C,"&lt;&gt;PREVISTO",'Estruturante Móvel'!$G:$G,EV$4,'Estruturante Móvel'!$L:$L,'CRONOGRAMA_CONST+MIGRACAO'!EL$7))</f>
        <v>0</v>
      </c>
      <c r="EX83" s="139">
        <f>(COUNTIFS('Estruturante Móvel'!$M:$M,$B83,'Estruturante Móvel'!$AM:$AM,EX$4))-(COUNTIFS('Estruturante Móvel'!$M:$M,$B83,'Estruturante Móvel'!$AM:$AM,EX$4,'Estruturante Móvel'!$AQ:$AQ,"REPARO FO"))</f>
        <v>0</v>
      </c>
      <c r="EY83" s="140">
        <f>(COUNTIFS('Estruturante Móvel'!$M:$M,$B82,'Estruturante Móvel'!$C:$C,"&lt;&gt;PREVISTO",'Estruturante Móvel'!$G:$G,EX$4,'Estruturante Móvel'!$L:$L,'CRONOGRAMA_CONST+MIGRACAO'!EN$7))</f>
        <v>0</v>
      </c>
      <c r="EZ83" s="139">
        <f>(COUNTIFS('Estruturante Móvel'!$M:$M,$B83,'Estruturante Móvel'!$AM:$AM,EZ$4))-(COUNTIFS('Estruturante Móvel'!$M:$M,$B83,'Estruturante Móvel'!$AM:$AM,EZ$4,'Estruturante Móvel'!$AQ:$AQ,"REPARO FO"))</f>
        <v>0</v>
      </c>
      <c r="FA83" s="140">
        <f>(COUNTIFS('Estruturante Móvel'!$M:$M,$B82,'Estruturante Móvel'!$C:$C,"&lt;&gt;PREVISTO",'Estruturante Móvel'!$G:$G,EZ$4,'Estruturante Móvel'!$L:$L,'CRONOGRAMA_CONST+MIGRACAO'!EP$7))</f>
        <v>0</v>
      </c>
      <c r="FB83" s="139">
        <f>(COUNTIFS('Estruturante Móvel'!$M:$M,$B83,'Estruturante Móvel'!$AM:$AM,FB$4))-(COUNTIFS('Estruturante Móvel'!$M:$M,$B83,'Estruturante Móvel'!$AM:$AM,FB$4,'Estruturante Móvel'!$AQ:$AQ,"REPARO FO"))</f>
        <v>0</v>
      </c>
      <c r="FC83" s="140">
        <f>(COUNTIFS('Estruturante Móvel'!$M:$M,$B82,'Estruturante Móvel'!$C:$C,"&lt;&gt;PREVISTO",'Estruturante Móvel'!$G:$G,FB$4,'Estruturante Móvel'!$L:$L,'CRONOGRAMA_CONST+MIGRACAO'!ER$7))</f>
        <v>0</v>
      </c>
      <c r="FD83" s="139">
        <f>(COUNTIFS('Estruturante Móvel'!$M:$M,$B83,'Estruturante Móvel'!$AM:$AM,FD$4))-(COUNTIFS('Estruturante Móvel'!$M:$M,$B83,'Estruturante Móvel'!$AM:$AM,FD$4,'Estruturante Móvel'!$AQ:$AQ,"REPARO FO"))</f>
        <v>0</v>
      </c>
      <c r="FE83" s="140">
        <f>(COUNTIFS('Estruturante Móvel'!$M:$M,$B82,'Estruturante Móvel'!$C:$C,"&lt;&gt;PREVISTO",'Estruturante Móvel'!$G:$G,FD$4,'Estruturante Móvel'!$L:$L,'CRONOGRAMA_CONST+MIGRACAO'!ET$7))</f>
        <v>0</v>
      </c>
      <c r="FF83" s="139">
        <f>(COUNTIFS('Estruturante Móvel'!$M:$M,$B83,'Estruturante Móvel'!$AM:$AM,FF$4))-(COUNTIFS('Estruturante Móvel'!$M:$M,$B83,'Estruturante Móvel'!$AM:$AM,FF$4,'Estruturante Móvel'!$AQ:$AQ,"REPARO FO"))</f>
        <v>0</v>
      </c>
      <c r="FG83" s="140">
        <f>(COUNTIFS('Estruturante Móvel'!$M:$M,$B82,'Estruturante Móvel'!$C:$C,"&lt;&gt;PREVISTO",'Estruturante Móvel'!$G:$G,FF$4,'Estruturante Móvel'!$L:$L,'CRONOGRAMA_CONST+MIGRACAO'!EV$7))</f>
        <v>0</v>
      </c>
      <c r="FH83" s="139">
        <f>(COUNTIFS('Estruturante Móvel'!$M:$M,$B83,'Estruturante Móvel'!$AM:$AM,FH$4))-(COUNTIFS('Estruturante Móvel'!$M:$M,$B83,'Estruturante Móvel'!$AM:$AM,FH$4,'Estruturante Móvel'!$AQ:$AQ,"REPARO FO"))</f>
        <v>0</v>
      </c>
      <c r="FI83" s="140">
        <f>(COUNTIFS('Estruturante Móvel'!$M:$M,$B82,'Estruturante Móvel'!$C:$C,"&lt;&gt;PREVISTO",'Estruturante Móvel'!$G:$G,FH$4,'Estruturante Móvel'!$L:$L,'CRONOGRAMA_CONST+MIGRACAO'!EX$7))</f>
        <v>0</v>
      </c>
      <c r="FJ83" s="139">
        <f>(COUNTIFS('Estruturante Móvel'!$M:$M,$B83,'Estruturante Móvel'!$AM:$AM,FJ$4))-(COUNTIFS('Estruturante Móvel'!$M:$M,$B83,'Estruturante Móvel'!$AM:$AM,FJ$4,'Estruturante Móvel'!$AQ:$AQ,"REPARO FO"))</f>
        <v>0</v>
      </c>
      <c r="FK83" s="140">
        <f>(COUNTIFS('Estruturante Móvel'!$M:$M,$B82,'Estruturante Móvel'!$C:$C,"&lt;&gt;PREVISTO",'Estruturante Móvel'!$G:$G,FJ$4,'Estruturante Móvel'!$L:$L,'CRONOGRAMA_CONST+MIGRACAO'!EZ$7))</f>
        <v>0</v>
      </c>
      <c r="FL83" s="139">
        <f>(COUNTIFS('Estruturante Móvel'!$M:$M,$B83,'Estruturante Móvel'!$AM:$AM,FL$4))-(COUNTIFS('Estruturante Móvel'!$M:$M,$B83,'Estruturante Móvel'!$AM:$AM,FL$4,'Estruturante Móvel'!$AQ:$AQ,"REPARO FO"))</f>
        <v>0</v>
      </c>
      <c r="FM83" s="140">
        <f>(COUNTIFS('Estruturante Móvel'!$M:$M,$B82,'Estruturante Móvel'!$C:$C,"&lt;&gt;PREVISTO",'Estruturante Móvel'!$G:$G,FL$4,'Estruturante Móvel'!$L:$L,'CRONOGRAMA_CONST+MIGRACAO'!FB$7))</f>
        <v>0</v>
      </c>
      <c r="FN83" s="139">
        <f>(COUNTIFS('Estruturante Móvel'!$M:$M,$B83,'Estruturante Móvel'!$AM:$AM,FN$4))-(COUNTIFS('Estruturante Móvel'!$M:$M,$B83,'Estruturante Móvel'!$AM:$AM,FN$4,'Estruturante Móvel'!$AQ:$AQ,"REPARO FO"))</f>
        <v>0</v>
      </c>
      <c r="FO83" s="140">
        <f>(COUNTIFS('Estruturante Móvel'!$M:$M,$B82,'Estruturante Móvel'!$C:$C,"&lt;&gt;PREVISTO",'Estruturante Móvel'!$G:$G,FN$4,'Estruturante Móvel'!$L:$L,'CRONOGRAMA_CONST+MIGRACAO'!FD$7))</f>
        <v>0</v>
      </c>
      <c r="FP83" s="139">
        <f>(COUNTIFS('Estruturante Móvel'!$M:$M,$B83,'Estruturante Móvel'!$AM:$AM,FP$4))-(COUNTIFS('Estruturante Móvel'!$M:$M,$B83,'Estruturante Móvel'!$AM:$AM,FP$4,'Estruturante Móvel'!$AQ:$AQ,"REPARO FO"))</f>
        <v>0</v>
      </c>
      <c r="FQ83" s="140">
        <f>(COUNTIFS('Estruturante Móvel'!$M:$M,$B82,'Estruturante Móvel'!$C:$C,"&lt;&gt;PREVISTO",'Estruturante Móvel'!$G:$G,FP$4,'Estruturante Móvel'!$L:$L,'CRONOGRAMA_CONST+MIGRACAO'!FF$7))</f>
        <v>0</v>
      </c>
      <c r="FR83" s="139">
        <f>(COUNTIFS('Estruturante Móvel'!$M:$M,$B83,'Estruturante Móvel'!$AM:$AM,FR$4))-(COUNTIFS('Estruturante Móvel'!$M:$M,$B83,'Estruturante Móvel'!$AM:$AM,FR$4,'Estruturante Móvel'!$AQ:$AQ,"REPARO FO"))</f>
        <v>0</v>
      </c>
      <c r="FS83" s="140">
        <f>(COUNTIFS('Estruturante Móvel'!$M:$M,$B82,'Estruturante Móvel'!$C:$C,"&lt;&gt;PREVISTO",'Estruturante Móvel'!$G:$G,FR$4,'Estruturante Móvel'!$L:$L,'CRONOGRAMA_CONST+MIGRACAO'!FH$7))</f>
        <v>0</v>
      </c>
      <c r="FT83" s="139">
        <f>(COUNTIFS('Estruturante Móvel'!$M:$M,$B83,'Estruturante Móvel'!$AM:$AM,FT$4))-(COUNTIFS('Estruturante Móvel'!$M:$M,$B83,'Estruturante Móvel'!$AM:$AM,FT$4,'Estruturante Móvel'!$AQ:$AQ,"REPARO FO"))</f>
        <v>0</v>
      </c>
      <c r="FU83" s="140">
        <f>(COUNTIFS('Estruturante Móvel'!$M:$M,$B82,'Estruturante Móvel'!$C:$C,"&lt;&gt;PREVISTO",'Estruturante Móvel'!$G:$G,FT$4,'Estruturante Móvel'!$L:$L,'CRONOGRAMA_CONST+MIGRACAO'!FJ$7))</f>
        <v>0</v>
      </c>
      <c r="FV83" s="139">
        <f>(COUNTIFS('Estruturante Móvel'!$M:$M,$B83,'Estruturante Móvel'!$AM:$AM,FV$4))-(COUNTIFS('Estruturante Móvel'!$M:$M,$B83,'Estruturante Móvel'!$AM:$AM,FV$4,'Estruturante Móvel'!$AQ:$AQ,"REPARO FO"))</f>
        <v>0</v>
      </c>
      <c r="FW83" s="140">
        <f>(COUNTIFS('Estruturante Móvel'!$M:$M,$B82,'Estruturante Móvel'!$C:$C,"&lt;&gt;PREVISTO",'Estruturante Móvel'!$G:$G,FV$4,'Estruturante Móvel'!$L:$L,'CRONOGRAMA_CONST+MIGRACAO'!FL$7))</f>
        <v>0</v>
      </c>
      <c r="FX83" s="139">
        <f>(COUNTIFS('Estruturante Móvel'!$M:$M,$B83,'Estruturante Móvel'!$AM:$AM,FX$4))-(COUNTIFS('Estruturante Móvel'!$M:$M,$B83,'Estruturante Móvel'!$AM:$AM,FX$4,'Estruturante Móvel'!$AQ:$AQ,"REPARO FO"))</f>
        <v>0</v>
      </c>
      <c r="FY83" s="140">
        <f>(COUNTIFS('Estruturante Móvel'!$M:$M,$B82,'Estruturante Móvel'!$C:$C,"&lt;&gt;PREVISTO",'Estruturante Móvel'!$G:$G,FX$4,'Estruturante Móvel'!$L:$L,'CRONOGRAMA_CONST+MIGRACAO'!FN$7))</f>
        <v>0</v>
      </c>
      <c r="FZ83" s="139">
        <f>(COUNTIFS('Estruturante Móvel'!$M:$M,$B83,'Estruturante Móvel'!$AM:$AM,FZ$4))-(COUNTIFS('Estruturante Móvel'!$M:$M,$B83,'Estruturante Móvel'!$AM:$AM,FZ$4,'Estruturante Móvel'!$AQ:$AQ,"REPARO FO"))</f>
        <v>0</v>
      </c>
      <c r="GA83" s="140">
        <f>(COUNTIFS('Estruturante Móvel'!$M:$M,$B82,'Estruturante Móvel'!$C:$C,"&lt;&gt;PREVISTO",'Estruturante Móvel'!$G:$G,FZ$4,'Estruturante Móvel'!$L:$L,'CRONOGRAMA_CONST+MIGRACAO'!FP$7))</f>
        <v>0</v>
      </c>
      <c r="GB83" s="139">
        <f>(COUNTIFS('Estruturante Móvel'!$M:$M,$B83,'Estruturante Móvel'!$AM:$AM,GB$4))-(COUNTIFS('Estruturante Móvel'!$M:$M,$B83,'Estruturante Móvel'!$AM:$AM,GB$4,'Estruturante Móvel'!$AQ:$AQ,"REPARO FO"))</f>
        <v>0</v>
      </c>
      <c r="GC83" s="140">
        <f>(COUNTIFS('Estruturante Móvel'!$M:$M,$B82,'Estruturante Móvel'!$C:$C,"&lt;&gt;PREVISTO",'Estruturante Móvel'!$G:$G,GB$4,'Estruturante Móvel'!$L:$L,'CRONOGRAMA_CONST+MIGRACAO'!FR$7))</f>
        <v>0</v>
      </c>
      <c r="GD83" s="139">
        <f>(COUNTIFS('Estruturante Móvel'!$M:$M,$B83,'Estruturante Móvel'!$AM:$AM,GD$4))-(COUNTIFS('Estruturante Móvel'!$M:$M,$B83,'Estruturante Móvel'!$AM:$AM,GD$4,'Estruturante Móvel'!$AQ:$AQ,"REPARO FO"))</f>
        <v>0</v>
      </c>
      <c r="GE83" s="140">
        <f>(COUNTIFS('Estruturante Móvel'!$M:$M,$B82,'Estruturante Móvel'!$C:$C,"&lt;&gt;PREVISTO",'Estruturante Móvel'!$G:$G,GD$4,'Estruturante Móvel'!$L:$L,'CRONOGRAMA_CONST+MIGRACAO'!FT$7))</f>
        <v>0</v>
      </c>
      <c r="GF83" s="139">
        <f>(COUNTIFS('Estruturante Móvel'!$M:$M,$B83,'Estruturante Móvel'!$AM:$AM,GF$4))-(COUNTIFS('Estruturante Móvel'!$M:$M,$B83,'Estruturante Móvel'!$AM:$AM,GF$4,'Estruturante Móvel'!$AQ:$AQ,"REPARO FO"))</f>
        <v>0</v>
      </c>
      <c r="GG83" s="140">
        <f>(COUNTIFS('Estruturante Móvel'!$M:$M,$B82,'Estruturante Móvel'!$C:$C,"&lt;&gt;PREVISTO",'Estruturante Móvel'!$G:$G,GF$4,'Estruturante Móvel'!$L:$L,'CRONOGRAMA_CONST+MIGRACAO'!FV$7))</f>
        <v>0</v>
      </c>
      <c r="GH83" s="139">
        <f>(COUNTIFS('Estruturante Móvel'!$M:$M,$B83,'Estruturante Móvel'!$AM:$AM,GH$4))-(COUNTIFS('Estruturante Móvel'!$M:$M,$B83,'Estruturante Móvel'!$AM:$AM,GH$4,'Estruturante Móvel'!$AQ:$AQ,"REPARO FO"))</f>
        <v>0</v>
      </c>
      <c r="GI83" s="140">
        <f>(COUNTIFS('Estruturante Móvel'!$M:$M,$B82,'Estruturante Móvel'!$C:$C,"&lt;&gt;PREVISTO",'Estruturante Móvel'!$G:$G,GH$4,'Estruturante Móvel'!$L:$L,'CRONOGRAMA_CONST+MIGRACAO'!FX$7))</f>
        <v>0</v>
      </c>
      <c r="GJ83" s="139">
        <f>(COUNTIFS('Estruturante Móvel'!$M:$M,$B83,'Estruturante Móvel'!$AM:$AM,GJ$4))-(COUNTIFS('Estruturante Móvel'!$M:$M,$B83,'Estruturante Móvel'!$AM:$AM,GJ$4,'Estruturante Móvel'!$AQ:$AQ,"REPARO FO"))</f>
        <v>0</v>
      </c>
      <c r="GK83" s="140">
        <f>(COUNTIFS('Estruturante Móvel'!$M:$M,$B82,'Estruturante Móvel'!$C:$C,"&lt;&gt;PREVISTO",'Estruturante Móvel'!$G:$G,GJ$4,'Estruturante Móvel'!$L:$L,'CRONOGRAMA_CONST+MIGRACAO'!FZ$7))</f>
        <v>0</v>
      </c>
      <c r="GL83" s="139">
        <f>(COUNTIFS('Estruturante Móvel'!$M:$M,$B83,'Estruturante Móvel'!$AM:$AM,GL$4))-(COUNTIFS('Estruturante Móvel'!$M:$M,$B83,'Estruturante Móvel'!$AM:$AM,GL$4,'Estruturante Móvel'!$AQ:$AQ,"REPARO FO"))</f>
        <v>0</v>
      </c>
      <c r="GM83" s="140">
        <f>(COUNTIFS('Estruturante Móvel'!$M:$M,$B82,'Estruturante Móvel'!$C:$C,"&lt;&gt;PREVISTO",'Estruturante Móvel'!$G:$G,GL$4,'Estruturante Móvel'!$L:$L,'CRONOGRAMA_CONST+MIGRACAO'!GB$7))</f>
        <v>0</v>
      </c>
      <c r="GN83" s="139">
        <f>(COUNTIFS('Estruturante Móvel'!$M:$M,$B83,'Estruturante Móvel'!$AM:$AM,GN$4))-(COUNTIFS('Estruturante Móvel'!$M:$M,$B83,'Estruturante Móvel'!$AM:$AM,GN$4,'Estruturante Móvel'!$AQ:$AQ,"REPARO FO"))</f>
        <v>0</v>
      </c>
      <c r="GO83" s="140">
        <f>(COUNTIFS('Estruturante Móvel'!$M:$M,$B82,'Estruturante Móvel'!$C:$C,"&lt;&gt;PREVISTO",'Estruturante Móvel'!$G:$G,GN$4,'Estruturante Móvel'!$L:$L,'CRONOGRAMA_CONST+MIGRACAO'!GD$7))</f>
        <v>0</v>
      </c>
      <c r="GP83" s="139">
        <f>(COUNTIFS('Estruturante Móvel'!$M:$M,$B83,'Estruturante Móvel'!$AM:$AM,GP$4))-(COUNTIFS('Estruturante Móvel'!$M:$M,$B83,'Estruturante Móvel'!$AM:$AM,GP$4,'Estruturante Móvel'!$AQ:$AQ,"REPARO FO"))</f>
        <v>0</v>
      </c>
      <c r="GQ83" s="140">
        <f>(COUNTIFS('Estruturante Móvel'!$M:$M,$B82,'Estruturante Móvel'!$C:$C,"&lt;&gt;PREVISTO",'Estruturante Móvel'!$G:$G,GP$4,'Estruturante Móvel'!$L:$L,'CRONOGRAMA_CONST+MIGRACAO'!GF$7))</f>
        <v>0</v>
      </c>
      <c r="GR83" s="139">
        <f>(COUNTIFS('Estruturante Móvel'!$M:$M,$B83,'Estruturante Móvel'!$AM:$AM,GR$4))-(COUNTIFS('Estruturante Móvel'!$M:$M,$B83,'Estruturante Móvel'!$AM:$AM,GR$4,'Estruturante Móvel'!$AQ:$AQ,"REPARO FO"))</f>
        <v>0</v>
      </c>
      <c r="GS83" s="140">
        <f>(COUNTIFS('Estruturante Móvel'!$M:$M,$B82,'Estruturante Móvel'!$C:$C,"&lt;&gt;PREVISTO",'Estruturante Móvel'!$G:$G,GR$4,'Estruturante Móvel'!$L:$L,'CRONOGRAMA_CONST+MIGRACAO'!GH$7))</f>
        <v>0</v>
      </c>
      <c r="GT83" s="139">
        <f>(COUNTIFS('Estruturante Móvel'!$M:$M,$B83,'Estruturante Móvel'!$AM:$AM,GT$4))-(COUNTIFS('Estruturante Móvel'!$M:$M,$B83,'Estruturante Móvel'!$AM:$AM,GT$4,'Estruturante Móvel'!$AQ:$AQ,"REPARO FO"))</f>
        <v>0</v>
      </c>
      <c r="GU83" s="140">
        <f>(COUNTIFS('Estruturante Móvel'!$M:$M,$B82,'Estruturante Móvel'!$C:$C,"&lt;&gt;PREVISTO",'Estruturante Móvel'!$G:$G,GT$4,'Estruturante Móvel'!$L:$L,'CRONOGRAMA_CONST+MIGRACAO'!GJ$7))</f>
        <v>0</v>
      </c>
      <c r="GV83" s="139">
        <f>(COUNTIFS('Estruturante Móvel'!$M:$M,$B83,'Estruturante Móvel'!$AM:$AM,GV$4))-(COUNTIFS('Estruturante Móvel'!$M:$M,$B83,'Estruturante Móvel'!$AM:$AM,GV$4,'Estruturante Móvel'!$AQ:$AQ,"REPARO FO"))</f>
        <v>0</v>
      </c>
      <c r="GW83" s="140">
        <f>(COUNTIFS('Estruturante Móvel'!$M:$M,$B82,'Estruturante Móvel'!$C:$C,"&lt;&gt;PREVISTO",'Estruturante Móvel'!$G:$G,GV$4,'Estruturante Móvel'!$L:$L,'CRONOGRAMA_CONST+MIGRACAO'!GL$7))</f>
        <v>0</v>
      </c>
      <c r="GX83" s="139">
        <f>(COUNTIFS('Estruturante Móvel'!$M:$M,$B83,'Estruturante Móvel'!$AM:$AM,GX$4))-(COUNTIFS('Estruturante Móvel'!$M:$M,$B83,'Estruturante Móvel'!$AM:$AM,GX$4,'Estruturante Móvel'!$AQ:$AQ,"REPARO FO"))</f>
        <v>0</v>
      </c>
      <c r="GY83" s="140">
        <f>(COUNTIFS('Estruturante Móvel'!$M:$M,$B82,'Estruturante Móvel'!$C:$C,"&lt;&gt;PREVISTO",'Estruturante Móvel'!$G:$G,GX$4,'Estruturante Móvel'!$L:$L,'CRONOGRAMA_CONST+MIGRACAO'!GN$7))</f>
        <v>0</v>
      </c>
      <c r="GZ83" s="139">
        <f>(COUNTIFS('Estruturante Móvel'!$M:$M,$B83,'Estruturante Móvel'!$AM:$AM,GZ$4))-(COUNTIFS('Estruturante Móvel'!$M:$M,$B83,'Estruturante Móvel'!$AM:$AM,GZ$4,'Estruturante Móvel'!$AQ:$AQ,"REPARO FO"))</f>
        <v>0</v>
      </c>
      <c r="HA83" s="140">
        <f>(COUNTIFS('Estruturante Móvel'!$M:$M,$B82,'Estruturante Móvel'!$C:$C,"&lt;&gt;PREVISTO",'Estruturante Móvel'!$G:$G,GZ$4,'Estruturante Móvel'!$L:$L,'CRONOGRAMA_CONST+MIGRACAO'!GP$7))</f>
        <v>0</v>
      </c>
      <c r="HB83" s="139">
        <f>(COUNTIFS('Estruturante Móvel'!$M:$M,$B83,'Estruturante Móvel'!$AM:$AM,HB$4))-(COUNTIFS('Estruturante Móvel'!$M:$M,$B83,'Estruturante Móvel'!$AM:$AM,HB$4,'Estruturante Móvel'!$AQ:$AQ,"REPARO FO"))</f>
        <v>0</v>
      </c>
      <c r="HC83" s="140">
        <f>(COUNTIFS('Estruturante Móvel'!$M:$M,$B82,'Estruturante Móvel'!$C:$C,"&lt;&gt;PREVISTO",'Estruturante Móvel'!$G:$G,HB$4,'Estruturante Móvel'!$L:$L,'CRONOGRAMA_CONST+MIGRACAO'!GR$7))</f>
        <v>0</v>
      </c>
      <c r="HD83" s="139">
        <f>(COUNTIFS('Estruturante Móvel'!$M:$M,$B83,'Estruturante Móvel'!$AM:$AM,HD$4))-(COUNTIFS('Estruturante Móvel'!$M:$M,$B83,'Estruturante Móvel'!$AM:$AM,HD$4,'Estruturante Móvel'!$AQ:$AQ,"REPARO FO"))</f>
        <v>0</v>
      </c>
      <c r="HE83" s="140">
        <f>(COUNTIFS('Estruturante Móvel'!$M:$M,$B82,'Estruturante Móvel'!$C:$C,"&lt;&gt;PREVISTO",'Estruturante Móvel'!$G:$G,HD$4,'Estruturante Móvel'!$L:$L,'CRONOGRAMA_CONST+MIGRACAO'!GT$7))</f>
        <v>0</v>
      </c>
      <c r="HF83" s="139">
        <f>(COUNTIFS('Estruturante Móvel'!$M:$M,$B83,'Estruturante Móvel'!$AM:$AM,HF$4))-(COUNTIFS('Estruturante Móvel'!$M:$M,$B83,'Estruturante Móvel'!$AM:$AM,HF$4,'Estruturante Móvel'!$AQ:$AQ,"REPARO FO"))</f>
        <v>0</v>
      </c>
      <c r="HG83" s="140">
        <f>(COUNTIFS('Estruturante Móvel'!$M:$M,$B82,'Estruturante Móvel'!$C:$C,"&lt;&gt;PREVISTO",'Estruturante Móvel'!$G:$G,HF$4,'Estruturante Móvel'!$L:$L,'CRONOGRAMA_CONST+MIGRACAO'!GV$7))</f>
        <v>0</v>
      </c>
      <c r="HH83" s="139">
        <f>(COUNTIFS('Estruturante Móvel'!$M:$M,$B83,'Estruturante Móvel'!$AM:$AM,HH$4))-(COUNTIFS('Estruturante Móvel'!$M:$M,$B83,'Estruturante Móvel'!$AM:$AM,HH$4,'Estruturante Móvel'!$AQ:$AQ,"REPARO FO"))</f>
        <v>0</v>
      </c>
      <c r="HI83" s="140">
        <f>(COUNTIFS('Estruturante Móvel'!$M:$M,$B82,'Estruturante Móvel'!$C:$C,"&lt;&gt;PREVISTO",'Estruturante Móvel'!$G:$G,HH$4,'Estruturante Móvel'!$L:$L,'CRONOGRAMA_CONST+MIGRACAO'!GX$7))</f>
        <v>0</v>
      </c>
      <c r="HJ83" s="139">
        <f>(COUNTIFS('Estruturante Móvel'!$M:$M,$B83,'Estruturante Móvel'!$AM:$AM,HJ$4))-(COUNTIFS('Estruturante Móvel'!$M:$M,$B83,'Estruturante Móvel'!$AM:$AM,HJ$4,'Estruturante Móvel'!$AQ:$AQ,"REPARO FO"))</f>
        <v>0</v>
      </c>
      <c r="HK83" s="140">
        <f>(COUNTIFS('Estruturante Móvel'!$M:$M,$B82,'Estruturante Móvel'!$C:$C,"&lt;&gt;PREVISTO",'Estruturante Móvel'!$G:$G,HJ$4,'Estruturante Móvel'!$L:$L,'CRONOGRAMA_CONST+MIGRACAO'!GZ$7))</f>
        <v>0</v>
      </c>
      <c r="HL83" s="139">
        <f>(COUNTIFS('Estruturante Móvel'!$M:$M,$B83,'Estruturante Móvel'!$AM:$AM,HL$4))-(COUNTIFS('Estruturante Móvel'!$M:$M,$B83,'Estruturante Móvel'!$AM:$AM,HL$4,'Estruturante Móvel'!$AQ:$AQ,"REPARO FO"))</f>
        <v>0</v>
      </c>
      <c r="HM83" s="140">
        <f>(COUNTIFS('Estruturante Móvel'!$M:$M,$B82,'Estruturante Móvel'!$C:$C,"&lt;&gt;PREVISTO",'Estruturante Móvel'!$G:$G,HL$4,'Estruturante Móvel'!$L:$L,'CRONOGRAMA_CONST+MIGRACAO'!HB$7))</f>
        <v>0</v>
      </c>
      <c r="HN83" s="139">
        <f>(COUNTIFS('Estruturante Móvel'!$M:$M,$B83,'Estruturante Móvel'!$AM:$AM,HN$4))-(COUNTIFS('Estruturante Móvel'!$M:$M,$B83,'Estruturante Móvel'!$AM:$AM,HN$4,'Estruturante Móvel'!$AQ:$AQ,"REPARO FO"))</f>
        <v>0</v>
      </c>
      <c r="HO83" s="140">
        <f>(COUNTIFS('Estruturante Móvel'!$M:$M,$B82,'Estruturante Móvel'!$C:$C,"&lt;&gt;PREVISTO",'Estruturante Móvel'!$G:$G,HN$4,'Estruturante Móvel'!$L:$L,'CRONOGRAMA_CONST+MIGRACAO'!HD$7))</f>
        <v>0</v>
      </c>
      <c r="HP83" s="139">
        <f>(COUNTIFS('Estruturante Móvel'!$M:$M,$B83,'Estruturante Móvel'!$AM:$AM,HP$4))-(COUNTIFS('Estruturante Móvel'!$M:$M,$B83,'Estruturante Móvel'!$AM:$AM,HP$4,'Estruturante Móvel'!$AQ:$AQ,"REPARO FO"))</f>
        <v>0</v>
      </c>
      <c r="HQ83" s="140">
        <f>(COUNTIFS('Estruturante Móvel'!$M:$M,$B82,'Estruturante Móvel'!$C:$C,"&lt;&gt;PREVISTO",'Estruturante Móvel'!$G:$G,HP$4,'Estruturante Móvel'!$L:$L,'CRONOGRAMA_CONST+MIGRACAO'!HF$7))</f>
        <v>0</v>
      </c>
      <c r="HR83" s="139">
        <f>(COUNTIFS('Estruturante Móvel'!$M:$M,$B83,'Estruturante Móvel'!$AM:$AM,HR$4))-(COUNTIFS('Estruturante Móvel'!$M:$M,$B83,'Estruturante Móvel'!$AM:$AM,HR$4,'Estruturante Móvel'!$AQ:$AQ,"REPARO FO"))</f>
        <v>0</v>
      </c>
      <c r="HS83" s="140">
        <f>(COUNTIFS('Estruturante Móvel'!$M:$M,$B82,'Estruturante Móvel'!$C:$C,"&lt;&gt;PREVISTO",'Estruturante Móvel'!$G:$G,HR$4,'Estruturante Móvel'!$L:$L,'CRONOGRAMA_CONST+MIGRACAO'!HH$7))</f>
        <v>0</v>
      </c>
      <c r="HT83" s="139">
        <f>(COUNTIFS('Estruturante Móvel'!$M:$M,$B83,'Estruturante Móvel'!$AM:$AM,HT$4))-(COUNTIFS('Estruturante Móvel'!$M:$M,$B83,'Estruturante Móvel'!$AM:$AM,HT$4,'Estruturante Móvel'!$AQ:$AQ,"REPARO FO"))</f>
        <v>0</v>
      </c>
      <c r="HU83" s="140">
        <f>(COUNTIFS('Estruturante Móvel'!$M:$M,$B82,'Estruturante Móvel'!$C:$C,"&lt;&gt;PREVISTO",'Estruturante Móvel'!$G:$G,HT$4,'Estruturante Móvel'!$L:$L,'CRONOGRAMA_CONST+MIGRACAO'!HJ$7))</f>
        <v>0</v>
      </c>
      <c r="HV83" s="139">
        <f>(COUNTIFS('Estruturante Móvel'!$M:$M,$B83,'Estruturante Móvel'!$AM:$AM,HV$4))-(COUNTIFS('Estruturante Móvel'!$M:$M,$B83,'Estruturante Móvel'!$AM:$AM,HV$4,'Estruturante Móvel'!$AQ:$AQ,"REPARO FO"))</f>
        <v>0</v>
      </c>
      <c r="HW83" s="140">
        <f>(COUNTIFS('Estruturante Móvel'!$M:$M,$B82,'Estruturante Móvel'!$C:$C,"&lt;&gt;PREVISTO",'Estruturante Móvel'!$G:$G,HV$4,'Estruturante Móvel'!$L:$L,'CRONOGRAMA_CONST+MIGRACAO'!HL$7))</f>
        <v>0</v>
      </c>
      <c r="HX83" s="139">
        <f>(COUNTIFS('Estruturante Móvel'!$M:$M,$B83,'Estruturante Móvel'!$AM:$AM,HX$4))-(COUNTIFS('Estruturante Móvel'!$M:$M,$B83,'Estruturante Móvel'!$AM:$AM,HX$4,'Estruturante Móvel'!$AQ:$AQ,"REPARO FO"))</f>
        <v>0</v>
      </c>
      <c r="HY83" s="140">
        <f>(COUNTIFS('Estruturante Móvel'!$M:$M,$B82,'Estruturante Móvel'!$C:$C,"&lt;&gt;PREVISTO",'Estruturante Móvel'!$G:$G,HX$4,'Estruturante Móvel'!$L:$L,'CRONOGRAMA_CONST+MIGRACAO'!HN$7))</f>
        <v>0</v>
      </c>
      <c r="HZ83" s="139">
        <f>(COUNTIFS('Estruturante Móvel'!$M:$M,$B83,'Estruturante Móvel'!$AM:$AM,HZ$4))-(COUNTIFS('Estruturante Móvel'!$M:$M,$B83,'Estruturante Móvel'!$AM:$AM,HZ$4,'Estruturante Móvel'!$AQ:$AQ,"REPARO FO"))</f>
        <v>0</v>
      </c>
      <c r="IA83" s="140">
        <f>(COUNTIFS('Estruturante Móvel'!$M:$M,$B82,'Estruturante Móvel'!$C:$C,"&lt;&gt;PREVISTO",'Estruturante Móvel'!$G:$G,HZ$4,'Estruturante Móvel'!$L:$L,'CRONOGRAMA_CONST+MIGRACAO'!HP$7))</f>
        <v>0</v>
      </c>
      <c r="IB83" s="139">
        <f>(COUNTIFS('Estruturante Móvel'!$M:$M,$B83,'Estruturante Móvel'!$AM:$AM,IB$4))-(COUNTIFS('Estruturante Móvel'!$M:$M,$B83,'Estruturante Móvel'!$AM:$AM,IB$4,'Estruturante Móvel'!$AQ:$AQ,"REPARO FO"))</f>
        <v>0</v>
      </c>
      <c r="IC83" s="140">
        <f>(COUNTIFS('Estruturante Móvel'!$M:$M,$B82,'Estruturante Móvel'!$C:$C,"&lt;&gt;PREVISTO",'Estruturante Móvel'!$G:$G,IB$4,'Estruturante Móvel'!$L:$L,'CRONOGRAMA_CONST+MIGRACAO'!HR$7))</f>
        <v>0</v>
      </c>
      <c r="ID83" s="139">
        <f>(COUNTIFS('Estruturante Móvel'!$M:$M,$B83,'Estruturante Móvel'!$AM:$AM,ID$4))-(COUNTIFS('Estruturante Móvel'!$M:$M,$B83,'Estruturante Móvel'!$AM:$AM,ID$4,'Estruturante Móvel'!$AQ:$AQ,"REPARO FO"))</f>
        <v>0</v>
      </c>
      <c r="IE83" s="140">
        <f>(COUNTIFS('Estruturante Móvel'!$M:$M,$B82,'Estruturante Móvel'!$C:$C,"&lt;&gt;PREVISTO",'Estruturante Móvel'!$G:$G,ID$4,'Estruturante Móvel'!$L:$L,'CRONOGRAMA_CONST+MIGRACAO'!HT$7))</f>
        <v>0</v>
      </c>
      <c r="IF83" s="139">
        <f>(COUNTIFS('Estruturante Móvel'!$M:$M,$B83,'Estruturante Móvel'!$AM:$AM,IF$4))-(COUNTIFS('Estruturante Móvel'!$M:$M,$B83,'Estruturante Móvel'!$AM:$AM,IF$4,'Estruturante Móvel'!$AQ:$AQ,"REPARO FO"))</f>
        <v>0</v>
      </c>
      <c r="IG83" s="140">
        <f>(COUNTIFS('Estruturante Móvel'!$M:$M,$B82,'Estruturante Móvel'!$C:$C,"&lt;&gt;PREVISTO",'Estruturante Móvel'!$G:$G,IF$4,'Estruturante Móvel'!$L:$L,'CRONOGRAMA_CONST+MIGRACAO'!HV$7))</f>
        <v>0</v>
      </c>
      <c r="IH83" s="139">
        <f>(COUNTIFS('Estruturante Móvel'!$M:$M,$B83,'Estruturante Móvel'!$AM:$AM,IH$4))-(COUNTIFS('Estruturante Móvel'!$M:$M,$B83,'Estruturante Móvel'!$AM:$AM,IH$4,'Estruturante Móvel'!$AQ:$AQ,"REPARO FO"))</f>
        <v>0</v>
      </c>
      <c r="II83" s="140">
        <f>(COUNTIFS('Estruturante Móvel'!$M:$M,$B82,'Estruturante Móvel'!$C:$C,"&lt;&gt;PREVISTO",'Estruturante Móvel'!$G:$G,IH$4,'Estruturante Móvel'!$L:$L,'CRONOGRAMA_CONST+MIGRACAO'!HX$7))</f>
        <v>0</v>
      </c>
      <c r="IJ83" s="139">
        <f>(COUNTIFS('Estruturante Móvel'!$M:$M,$B83,'Estruturante Móvel'!$AM:$AM,IJ$4))-(COUNTIFS('Estruturante Móvel'!$M:$M,$B83,'Estruturante Móvel'!$AM:$AM,IJ$4,'Estruturante Móvel'!$AQ:$AQ,"REPARO FO"))</f>
        <v>0</v>
      </c>
      <c r="IK83" s="140">
        <f>(COUNTIFS('Estruturante Móvel'!$M:$M,$B82,'Estruturante Móvel'!$C:$C,"&lt;&gt;PREVISTO",'Estruturante Móvel'!$G:$G,IJ$4,'Estruturante Móvel'!$L:$L,'CRONOGRAMA_CONST+MIGRACAO'!HZ$7))</f>
        <v>0</v>
      </c>
      <c r="IL83" s="139">
        <f>(COUNTIFS('Estruturante Móvel'!$M:$M,$B83,'Estruturante Móvel'!$AM:$AM,IL$4))-(COUNTIFS('Estruturante Móvel'!$M:$M,$B83,'Estruturante Móvel'!$AM:$AM,IL$4,'Estruturante Móvel'!$AQ:$AQ,"REPARO FO"))</f>
        <v>0</v>
      </c>
      <c r="IM83" s="140">
        <f>(COUNTIFS('Estruturante Móvel'!$M:$M,$B82,'Estruturante Móvel'!$C:$C,"&lt;&gt;PREVISTO",'Estruturante Móvel'!$G:$G,IL$4,'Estruturante Móvel'!$L:$L,'CRONOGRAMA_CONST+MIGRACAO'!IB$7))</f>
        <v>0</v>
      </c>
      <c r="IN83" s="139">
        <f>(COUNTIFS('Estruturante Móvel'!$M:$M,$B83,'Estruturante Móvel'!$AM:$AM,IN$4))-(COUNTIFS('Estruturante Móvel'!$M:$M,$B83,'Estruturante Móvel'!$AM:$AM,IN$4,'Estruturante Móvel'!$AQ:$AQ,"REPARO FO"))</f>
        <v>0</v>
      </c>
      <c r="IO83" s="140">
        <f>(COUNTIFS('Estruturante Móvel'!$M:$M,$B82,'Estruturante Móvel'!$C:$C,"&lt;&gt;PREVISTO",'Estruturante Móvel'!$G:$G,IN$4,'Estruturante Móvel'!$L:$L,'CRONOGRAMA_CONST+MIGRACAO'!ID$7))</f>
        <v>0</v>
      </c>
      <c r="IP83" s="139">
        <f>(COUNTIFS('Estruturante Móvel'!$M:$M,$B83,'Estruturante Móvel'!$AM:$AM,IP$4))-(COUNTIFS('Estruturante Móvel'!$M:$M,$B83,'Estruturante Móvel'!$AM:$AM,IP$4,'Estruturante Móvel'!$AQ:$AQ,"REPARO FO"))</f>
        <v>0</v>
      </c>
      <c r="IQ83" s="140">
        <f>(COUNTIFS('Estruturante Móvel'!$M:$M,$B82,'Estruturante Móvel'!$C:$C,"&lt;&gt;PREVISTO",'Estruturante Móvel'!$G:$G,IP$4,'Estruturante Móvel'!$L:$L,'CRONOGRAMA_CONST+MIGRACAO'!IF$7))</f>
        <v>0</v>
      </c>
      <c r="IR83" s="139">
        <f>(COUNTIFS('Estruturante Móvel'!$M:$M,$B83,'Estruturante Móvel'!$AM:$AM,IR$4))-(COUNTIFS('Estruturante Móvel'!$M:$M,$B83,'Estruturante Móvel'!$AM:$AM,IR$4,'Estruturante Móvel'!$AQ:$AQ,"REPARO FO"))</f>
        <v>0</v>
      </c>
      <c r="IS83" s="140">
        <f>(COUNTIFS('Estruturante Móvel'!$M:$M,$B82,'Estruturante Móvel'!$C:$C,"&lt;&gt;PREVISTO",'Estruturante Móvel'!$G:$G,IR$4,'Estruturante Móvel'!$L:$L,'CRONOGRAMA_CONST+MIGRACAO'!IH$7))</f>
        <v>0</v>
      </c>
      <c r="IT83" s="139">
        <f>(COUNTIFS('Estruturante Móvel'!$M:$M,$B83,'Estruturante Móvel'!$AM:$AM,IT$4))-(COUNTIFS('Estruturante Móvel'!$M:$M,$B83,'Estruturante Móvel'!$AM:$AM,IT$4,'Estruturante Móvel'!$AQ:$AQ,"REPARO FO"))</f>
        <v>0</v>
      </c>
      <c r="IU83" s="140">
        <f>(COUNTIFS('Estruturante Móvel'!$M:$M,$B82,'Estruturante Móvel'!$C:$C,"&lt;&gt;PREVISTO",'Estruturante Móvel'!$G:$G,IT$4,'Estruturante Móvel'!$L:$L,'CRONOGRAMA_CONST+MIGRACAO'!IJ$7))</f>
        <v>0</v>
      </c>
      <c r="IV83" s="139">
        <f>(COUNTIFS('Estruturante Móvel'!$M:$M,$B83,'Estruturante Móvel'!$AM:$AM,IV$4))-(COUNTIFS('Estruturante Móvel'!$M:$M,$B83,'Estruturante Móvel'!$AM:$AM,IV$4,'Estruturante Móvel'!$AQ:$AQ,"REPARO FO"))</f>
        <v>0</v>
      </c>
      <c r="IW83" s="140">
        <f>(COUNTIFS('Estruturante Móvel'!$M:$M,$B82,'Estruturante Móvel'!$C:$C,"&lt;&gt;PREVISTO",'Estruturante Móvel'!$G:$G,IV$4,'Estruturante Móvel'!$L:$L,'CRONOGRAMA_CONST+MIGRACAO'!IL$7))</f>
        <v>0</v>
      </c>
      <c r="IX83" s="139">
        <f>(COUNTIFS('Estruturante Móvel'!$M:$M,$B83,'Estruturante Móvel'!$AM:$AM,IX$4))-(COUNTIFS('Estruturante Móvel'!$M:$M,$B83,'Estruturante Móvel'!$AM:$AM,IX$4,'Estruturante Móvel'!$AQ:$AQ,"REPARO FO"))</f>
        <v>0</v>
      </c>
      <c r="IY83" s="140">
        <f>(COUNTIFS('Estruturante Móvel'!$M:$M,$B82,'Estruturante Móvel'!$C:$C,"&lt;&gt;PREVISTO",'Estruturante Móvel'!$G:$G,IX$4,'Estruturante Móvel'!$L:$L,'CRONOGRAMA_CONST+MIGRACAO'!IN$7))</f>
        <v>0</v>
      </c>
      <c r="IZ83" s="139">
        <f>(COUNTIFS('Estruturante Móvel'!$M:$M,$B83,'Estruturante Móvel'!$AM:$AM,IZ$4))-(COUNTIFS('Estruturante Móvel'!$M:$M,$B83,'Estruturante Móvel'!$AM:$AM,IZ$4,'Estruturante Móvel'!$AQ:$AQ,"REPARO FO"))</f>
        <v>0</v>
      </c>
      <c r="JA83" s="140">
        <f>(COUNTIFS('Estruturante Móvel'!$M:$M,$B82,'Estruturante Móvel'!$C:$C,"&lt;&gt;PREVISTO",'Estruturante Móvel'!$G:$G,IZ$4,'Estruturante Móvel'!$L:$L,'CRONOGRAMA_CONST+MIGRACAO'!IP$7))</f>
        <v>0</v>
      </c>
      <c r="JB83" s="139">
        <f>(COUNTIFS('Estruturante Móvel'!$M:$M,$B83,'Estruturante Móvel'!$AM:$AM,JB$4))-(COUNTIFS('Estruturante Móvel'!$M:$M,$B83,'Estruturante Móvel'!$AM:$AM,JB$4,'Estruturante Móvel'!$AQ:$AQ,"REPARO FO"))</f>
        <v>0</v>
      </c>
      <c r="JC83" s="140">
        <f>(COUNTIFS('Estruturante Móvel'!$M:$M,$B82,'Estruturante Móvel'!$C:$C,"&lt;&gt;PREVISTO",'Estruturante Móvel'!$G:$G,JB$4,'Estruturante Móvel'!$L:$L,'CRONOGRAMA_CONST+MIGRACAO'!IR$7))</f>
        <v>0</v>
      </c>
      <c r="JD83" s="139">
        <f>(COUNTIFS('Estruturante Móvel'!$M:$M,$B83,'Estruturante Móvel'!$AM:$AM,JD$4))-(COUNTIFS('Estruturante Móvel'!$M:$M,$B83,'Estruturante Móvel'!$AM:$AM,JD$4,'Estruturante Móvel'!$AQ:$AQ,"REPARO FO"))</f>
        <v>0</v>
      </c>
      <c r="JE83" s="140">
        <f>(COUNTIFS('Estruturante Móvel'!$M:$M,$B82,'Estruturante Móvel'!$C:$C,"&lt;&gt;PREVISTO",'Estruturante Móvel'!$G:$G,JD$4,'Estruturante Móvel'!$L:$L,'CRONOGRAMA_CONST+MIGRACAO'!IT$7))</f>
        <v>0</v>
      </c>
      <c r="JF83" s="139">
        <f>(COUNTIFS('Estruturante Móvel'!$M:$M,$B83,'Estruturante Móvel'!$AM:$AM,JF$4))-(COUNTIFS('Estruturante Móvel'!$M:$M,$B83,'Estruturante Móvel'!$AM:$AM,JF$4,'Estruturante Móvel'!$AQ:$AQ,"REPARO FO"))</f>
        <v>0</v>
      </c>
      <c r="JG83" s="140">
        <f>(COUNTIFS('Estruturante Móvel'!$M:$M,$B82,'Estruturante Móvel'!$C:$C,"&lt;&gt;PREVISTO",'Estruturante Móvel'!$G:$G,JF$4,'Estruturante Móvel'!$L:$L,'CRONOGRAMA_CONST+MIGRACAO'!IV$7))</f>
        <v>0</v>
      </c>
      <c r="JH83" s="139">
        <f>(COUNTIFS('Estruturante Móvel'!$M:$M,$B83,'Estruturante Móvel'!$AM:$AM,JH$4))-(COUNTIFS('Estruturante Móvel'!$M:$M,$B83,'Estruturante Móvel'!$AM:$AM,JH$4,'Estruturante Móvel'!$AQ:$AQ,"REPARO FO"))</f>
        <v>0</v>
      </c>
      <c r="JI83" s="140">
        <f>(COUNTIFS('Estruturante Móvel'!$M:$M,$B82,'Estruturante Móvel'!$C:$C,"&lt;&gt;PREVISTO",'Estruturante Móvel'!$G:$G,JH$4,'Estruturante Móvel'!$L:$L,'CRONOGRAMA_CONST+MIGRACAO'!IX$7))</f>
        <v>0</v>
      </c>
      <c r="JJ83" s="139">
        <f>(COUNTIFS('Estruturante Móvel'!$M:$M,$B83,'Estruturante Móvel'!$AM:$AM,JJ$4))-(COUNTIFS('Estruturante Móvel'!$M:$M,$B83,'Estruturante Móvel'!$AM:$AM,JJ$4,'Estruturante Móvel'!$AQ:$AQ,"REPARO FO"))</f>
        <v>0</v>
      </c>
      <c r="JK83" s="140">
        <f>(COUNTIFS('Estruturante Móvel'!$M:$M,$B82,'Estruturante Móvel'!$C:$C,"&lt;&gt;PREVISTO",'Estruturante Móvel'!$G:$G,JJ$4,'Estruturante Móvel'!$L:$L,'CRONOGRAMA_CONST+MIGRACAO'!IZ$7))</f>
        <v>0</v>
      </c>
      <c r="JL83" s="139">
        <f>(COUNTIFS('Estruturante Móvel'!$M:$M,$B83,'Estruturante Móvel'!$AM:$AM,JL$4))-(COUNTIFS('Estruturante Móvel'!$M:$M,$B83,'Estruturante Móvel'!$AM:$AM,JL$4,'Estruturante Móvel'!$AQ:$AQ,"REPARO FO"))</f>
        <v>0</v>
      </c>
      <c r="JM83" s="140">
        <f>(COUNTIFS('Estruturante Móvel'!$M:$M,$B82,'Estruturante Móvel'!$C:$C,"&lt;&gt;PREVISTO",'Estruturante Móvel'!$G:$G,JL$4,'Estruturante Móvel'!$L:$L,'CRONOGRAMA_CONST+MIGRACAO'!JB$7))</f>
        <v>0</v>
      </c>
      <c r="JN83" s="139">
        <f>(COUNTIFS('Estruturante Móvel'!$M:$M,$B83,'Estruturante Móvel'!$AM:$AM,JN$4))-(COUNTIFS('Estruturante Móvel'!$M:$M,$B83,'Estruturante Móvel'!$AM:$AM,JN$4,'Estruturante Móvel'!$AQ:$AQ,"REPARO FO"))</f>
        <v>0</v>
      </c>
      <c r="JO83" s="140">
        <f>(COUNTIFS('Estruturante Móvel'!$M:$M,$B82,'Estruturante Móvel'!$C:$C,"&lt;&gt;PREVISTO",'Estruturante Móvel'!$G:$G,JN$4,'Estruturante Móvel'!$L:$L,'CRONOGRAMA_CONST+MIGRACAO'!JD$7))</f>
        <v>0</v>
      </c>
      <c r="JP83" s="139">
        <f>(COUNTIFS('Estruturante Móvel'!$M:$M,$B83,'Estruturante Móvel'!$AM:$AM,JP$4))-(COUNTIFS('Estruturante Móvel'!$M:$M,$B83,'Estruturante Móvel'!$AM:$AM,JP$4,'Estruturante Móvel'!$AQ:$AQ,"REPARO FO"))</f>
        <v>0</v>
      </c>
      <c r="JQ83" s="140">
        <f>(COUNTIFS('Estruturante Móvel'!$M:$M,$B82,'Estruturante Móvel'!$C:$C,"&lt;&gt;PREVISTO",'Estruturante Móvel'!$G:$G,JP$4,'Estruturante Móvel'!$L:$L,'CRONOGRAMA_CONST+MIGRACAO'!JF$7))</f>
        <v>0</v>
      </c>
      <c r="JR83" s="139">
        <f>(COUNTIFS('Estruturante Móvel'!$M:$M,$B83,'Estruturante Móvel'!$AM:$AM,JR$4))-(COUNTIFS('Estruturante Móvel'!$M:$M,$B83,'Estruturante Móvel'!$AM:$AM,JR$4,'Estruturante Móvel'!$AQ:$AQ,"REPARO FO"))</f>
        <v>0</v>
      </c>
      <c r="JS83" s="140">
        <f>(COUNTIFS('Estruturante Móvel'!$M:$M,$B82,'Estruturante Móvel'!$C:$C,"&lt;&gt;PREVISTO",'Estruturante Móvel'!$G:$G,JR$4,'Estruturante Móvel'!$L:$L,'CRONOGRAMA_CONST+MIGRACAO'!JH$7))</f>
        <v>0</v>
      </c>
      <c r="JT83" s="139">
        <f>(COUNTIFS('Estruturante Móvel'!$M:$M,$B83,'Estruturante Móvel'!$AM:$AM,JT$4))-(COUNTIFS('Estruturante Móvel'!$M:$M,$B83,'Estruturante Móvel'!$AM:$AM,JT$4,'Estruturante Móvel'!$AQ:$AQ,"REPARO FO"))</f>
        <v>0</v>
      </c>
      <c r="JU83" s="140">
        <f>(COUNTIFS('Estruturante Móvel'!$M:$M,$B82,'Estruturante Móvel'!$C:$C,"&lt;&gt;PREVISTO",'Estruturante Móvel'!$G:$G,JT$4,'Estruturante Móvel'!$L:$L,'CRONOGRAMA_CONST+MIGRACAO'!JJ$7))</f>
        <v>0</v>
      </c>
      <c r="JV83" s="139">
        <f>(COUNTIFS('Estruturante Móvel'!$M:$M,$B83,'Estruturante Móvel'!$AM:$AM,JV$4))-(COUNTIFS('Estruturante Móvel'!$M:$M,$B83,'Estruturante Móvel'!$AM:$AM,JV$4,'Estruturante Móvel'!$AQ:$AQ,"REPARO FO"))</f>
        <v>0</v>
      </c>
      <c r="JW83" s="140">
        <f>(COUNTIFS('Estruturante Móvel'!$M:$M,$B82,'Estruturante Móvel'!$C:$C,"&lt;&gt;PREVISTO",'Estruturante Móvel'!$G:$G,JV$4,'Estruturante Móvel'!$L:$L,'CRONOGRAMA_CONST+MIGRACAO'!JL$7))</f>
        <v>0</v>
      </c>
      <c r="JX83" s="139">
        <f>(COUNTIFS('Estruturante Móvel'!$M:$M,$B83,'Estruturante Móvel'!$AM:$AM,JX$4))-(COUNTIFS('Estruturante Móvel'!$M:$M,$B83,'Estruturante Móvel'!$AM:$AM,JX$4,'Estruturante Móvel'!$AQ:$AQ,"REPARO FO"))</f>
        <v>0</v>
      </c>
      <c r="JY83" s="140">
        <f>(COUNTIFS('Estruturante Móvel'!$M:$M,$B82,'Estruturante Móvel'!$C:$C,"&lt;&gt;PREVISTO",'Estruturante Móvel'!$G:$G,JX$4,'Estruturante Móvel'!$L:$L,'CRONOGRAMA_CONST+MIGRACAO'!JN$7))</f>
        <v>0</v>
      </c>
      <c r="JZ83" s="139">
        <f>(COUNTIFS('Estruturante Móvel'!$M:$M,$B83,'Estruturante Móvel'!$AM:$AM,JZ$4))-(COUNTIFS('Estruturante Móvel'!$M:$M,$B83,'Estruturante Móvel'!$AM:$AM,JZ$4,'Estruturante Móvel'!$AQ:$AQ,"REPARO FO"))</f>
        <v>0</v>
      </c>
      <c r="KA83" s="140">
        <f>(COUNTIFS('Estruturante Móvel'!$M:$M,$B82,'Estruturante Móvel'!$C:$C,"&lt;&gt;PREVISTO",'Estruturante Móvel'!$G:$G,JZ$4,'Estruturante Móvel'!$L:$L,'CRONOGRAMA_CONST+MIGRACAO'!JP$7))</f>
        <v>0</v>
      </c>
      <c r="KB83" s="139">
        <f>(COUNTIFS('Estruturante Móvel'!$M:$M,$B83,'Estruturante Móvel'!$AM:$AM,KB$4))-(COUNTIFS('Estruturante Móvel'!$M:$M,$B83,'Estruturante Móvel'!$AM:$AM,KB$4,'Estruturante Móvel'!$AQ:$AQ,"REPARO FO"))</f>
        <v>0</v>
      </c>
      <c r="KC83" s="140">
        <f>(COUNTIFS('Estruturante Móvel'!$M:$M,$B82,'Estruturante Móvel'!$C:$C,"&lt;&gt;PREVISTO",'Estruturante Móvel'!$G:$G,KB$4,'Estruturante Móvel'!$L:$L,'CRONOGRAMA_CONST+MIGRACAO'!JR$7))</f>
        <v>0</v>
      </c>
      <c r="KD83" s="139">
        <f>(COUNTIFS('Estruturante Móvel'!$M:$M,$B83,'Estruturante Móvel'!$AM:$AM,KD$4))-(COUNTIFS('Estruturante Móvel'!$M:$M,$B83,'Estruturante Móvel'!$AM:$AM,KD$4,'Estruturante Móvel'!$AQ:$AQ,"REPARO FO"))</f>
        <v>0</v>
      </c>
      <c r="KE83" s="140">
        <f>(COUNTIFS('Estruturante Móvel'!$M:$M,$B82,'Estruturante Móvel'!$C:$C,"&lt;&gt;PREVISTO",'Estruturante Móvel'!$G:$G,KD$4,'Estruturante Móvel'!$L:$L,'CRONOGRAMA_CONST+MIGRACAO'!JT$7))</f>
        <v>0</v>
      </c>
      <c r="KF83" s="139">
        <f>(COUNTIFS('Estruturante Móvel'!$M:$M,$B83,'Estruturante Móvel'!$AM:$AM,KF$4))-(COUNTIFS('Estruturante Móvel'!$M:$M,$B83,'Estruturante Móvel'!$AM:$AM,KF$4,'Estruturante Móvel'!$AQ:$AQ,"REPARO FO"))</f>
        <v>0</v>
      </c>
      <c r="KG83" s="140">
        <f>(COUNTIFS('Estruturante Móvel'!$M:$M,$B82,'Estruturante Móvel'!$C:$C,"&lt;&gt;PREVISTO",'Estruturante Móvel'!$G:$G,KF$4,'Estruturante Móvel'!$L:$L,'CRONOGRAMA_CONST+MIGRACAO'!JV$7))</f>
        <v>0</v>
      </c>
      <c r="KH83" s="139">
        <f>(COUNTIFS('Estruturante Móvel'!$M:$M,$B83,'Estruturante Móvel'!$AM:$AM,KH$4))-(COUNTIFS('Estruturante Móvel'!$M:$M,$B83,'Estruturante Móvel'!$AM:$AM,KH$4,'Estruturante Móvel'!$AQ:$AQ,"REPARO FO"))</f>
        <v>0</v>
      </c>
      <c r="KI83" s="140">
        <f>(COUNTIFS('Estruturante Móvel'!$M:$M,$B82,'Estruturante Móvel'!$C:$C,"&lt;&gt;PREVISTO",'Estruturante Móvel'!$G:$G,KH$4,'Estruturante Móvel'!$L:$L,'CRONOGRAMA_CONST+MIGRACAO'!JX$7))</f>
        <v>0</v>
      </c>
      <c r="KJ83" s="139">
        <f>(COUNTIFS('Estruturante Móvel'!$M:$M,$B83,'Estruturante Móvel'!$AM:$AM,KJ$4))-(COUNTIFS('Estruturante Móvel'!$M:$M,$B83,'Estruturante Móvel'!$AM:$AM,KJ$4,'Estruturante Móvel'!$AQ:$AQ,"REPARO FO"))</f>
        <v>0</v>
      </c>
      <c r="KK83" s="140">
        <f>(COUNTIFS('Estruturante Móvel'!$M:$M,$B82,'Estruturante Móvel'!$C:$C,"&lt;&gt;PREVISTO",'Estruturante Móvel'!$G:$G,KJ$4,'Estruturante Móvel'!$L:$L,'CRONOGRAMA_CONST+MIGRACAO'!JZ$7))</f>
        <v>0</v>
      </c>
      <c r="KL83" s="139">
        <f>(COUNTIFS('Estruturante Móvel'!$M:$M,$B83,'Estruturante Móvel'!$AM:$AM,KL$4))-(COUNTIFS('Estruturante Móvel'!$M:$M,$B83,'Estruturante Móvel'!$AM:$AM,KL$4,'Estruturante Móvel'!$AQ:$AQ,"REPARO FO"))</f>
        <v>0</v>
      </c>
      <c r="KM83" s="140">
        <f>(COUNTIFS('Estruturante Móvel'!$M:$M,$B82,'Estruturante Móvel'!$C:$C,"&lt;&gt;PREVISTO",'Estruturante Móvel'!$G:$G,KL$4,'Estruturante Móvel'!$L:$L,'CRONOGRAMA_CONST+MIGRACAO'!KB$7))</f>
        <v>0</v>
      </c>
      <c r="KN83" s="139">
        <f>(COUNTIFS('Estruturante Móvel'!$M:$M,$B83,'Estruturante Móvel'!$AM:$AM,KN$4))-(COUNTIFS('Estruturante Móvel'!$M:$M,$B83,'Estruturante Móvel'!$AM:$AM,KN$4,'Estruturante Móvel'!$AQ:$AQ,"REPARO FO"))</f>
        <v>0</v>
      </c>
      <c r="KO83" s="140">
        <f>(COUNTIFS('Estruturante Móvel'!$M:$M,$B82,'Estruturante Móvel'!$C:$C,"&lt;&gt;PREVISTO",'Estruturante Móvel'!$G:$G,KN$4,'Estruturante Móvel'!$L:$L,'CRONOGRAMA_CONST+MIGRACAO'!KD$7))</f>
        <v>0</v>
      </c>
      <c r="KP83" s="139">
        <f>(COUNTIFS('Estruturante Móvel'!$M:$M,$B83,'Estruturante Móvel'!$AM:$AM,KP$4))-(COUNTIFS('Estruturante Móvel'!$M:$M,$B83,'Estruturante Móvel'!$AM:$AM,KP$4,'Estruturante Móvel'!$AQ:$AQ,"REPARO FO"))</f>
        <v>0</v>
      </c>
      <c r="KQ83" s="140">
        <f>(COUNTIFS('Estruturante Móvel'!$M:$M,$B82,'Estruturante Móvel'!$C:$C,"&lt;&gt;PREVISTO",'Estruturante Móvel'!$G:$G,KP$4,'Estruturante Móvel'!$L:$L,'CRONOGRAMA_CONST+MIGRACAO'!KF$7))</f>
        <v>0</v>
      </c>
      <c r="KR83" s="139">
        <f>(COUNTIFS('Estruturante Móvel'!$M:$M,$B83,'Estruturante Móvel'!$AM:$AM,KR$4))-(COUNTIFS('Estruturante Móvel'!$M:$M,$B83,'Estruturante Móvel'!$AM:$AM,KR$4,'Estruturante Móvel'!$AQ:$AQ,"REPARO FO"))</f>
        <v>0</v>
      </c>
      <c r="KS83" s="140">
        <f>(COUNTIFS('Estruturante Móvel'!$M:$M,$B82,'Estruturante Móvel'!$C:$C,"&lt;&gt;PREVISTO",'Estruturante Móvel'!$G:$G,KR$4,'Estruturante Móvel'!$L:$L,'CRONOGRAMA_CONST+MIGRACAO'!KH$7))</f>
        <v>0</v>
      </c>
      <c r="KT83" s="139">
        <f>(COUNTIFS('Estruturante Móvel'!$M:$M,$B83,'Estruturante Móvel'!$AM:$AM,KT$4))-(COUNTIFS('Estruturante Móvel'!$M:$M,$B83,'Estruturante Móvel'!$AM:$AM,KT$4,'Estruturante Móvel'!$AQ:$AQ,"REPARO FO"))</f>
        <v>0</v>
      </c>
      <c r="KU83" s="140">
        <f>(COUNTIFS('Estruturante Móvel'!$M:$M,$B82,'Estruturante Móvel'!$C:$C,"&lt;&gt;PREVISTO",'Estruturante Móvel'!$G:$G,KT$4,'Estruturante Móvel'!$L:$L,'CRONOGRAMA_CONST+MIGRACAO'!KJ$7))</f>
        <v>0</v>
      </c>
      <c r="KV83" s="139">
        <f>(COUNTIFS('Estruturante Móvel'!$M:$M,$B83,'Estruturante Móvel'!$AM:$AM,KV$4))-(COUNTIFS('Estruturante Móvel'!$M:$M,$B83,'Estruturante Móvel'!$AM:$AM,KV$4,'Estruturante Móvel'!$AQ:$AQ,"REPARO FO"))</f>
        <v>0</v>
      </c>
      <c r="KW83" s="140">
        <f>(COUNTIFS('Estruturante Móvel'!$M:$M,$B82,'Estruturante Móvel'!$C:$C,"&lt;&gt;PREVISTO",'Estruturante Móvel'!$G:$G,KV$4,'Estruturante Móvel'!$L:$L,'CRONOGRAMA_CONST+MIGRACAO'!KL$7))</f>
        <v>0</v>
      </c>
      <c r="KX83" s="139">
        <f>(COUNTIFS('Estruturante Móvel'!$M:$M,$B83,'Estruturante Móvel'!$AM:$AM,KX$4))-(COUNTIFS('Estruturante Móvel'!$M:$M,$B83,'Estruturante Móvel'!$AM:$AM,KX$4,'Estruturante Móvel'!$AQ:$AQ,"REPARO FO"))</f>
        <v>0</v>
      </c>
      <c r="KY83" s="140">
        <f>(COUNTIFS('Estruturante Móvel'!$M:$M,$B82,'Estruturante Móvel'!$C:$C,"&lt;&gt;PREVISTO",'Estruturante Móvel'!$G:$G,KX$4,'Estruturante Móvel'!$L:$L,'CRONOGRAMA_CONST+MIGRACAO'!KN$7))</f>
        <v>0</v>
      </c>
      <c r="KZ83" s="139">
        <f>(COUNTIFS('Estruturante Móvel'!$M:$M,$B83,'Estruturante Móvel'!$AM:$AM,KZ$4))-(COUNTIFS('Estruturante Móvel'!$M:$M,$B83,'Estruturante Móvel'!$AM:$AM,KZ$4,'Estruturante Móvel'!$AQ:$AQ,"REPARO FO"))</f>
        <v>0</v>
      </c>
      <c r="LA83" s="140">
        <f>(COUNTIFS('Estruturante Móvel'!$M:$M,$B82,'Estruturante Móvel'!$C:$C,"&lt;&gt;PREVISTO",'Estruturante Móvel'!$G:$G,KZ$4,'Estruturante Móvel'!$L:$L,'CRONOGRAMA_CONST+MIGRACAO'!KP$7))</f>
        <v>0</v>
      </c>
      <c r="LB83" s="139">
        <f>(COUNTIFS('Estruturante Móvel'!$M:$M,$B83,'Estruturante Móvel'!$AM:$AM,LB$4))-(COUNTIFS('Estruturante Móvel'!$M:$M,$B83,'Estruturante Móvel'!$AM:$AM,LB$4,'Estruturante Móvel'!$AQ:$AQ,"REPARO FO"))</f>
        <v>0</v>
      </c>
      <c r="LC83" s="140">
        <f>(COUNTIFS('Estruturante Móvel'!$M:$M,$B82,'Estruturante Móvel'!$C:$C,"&lt;&gt;PREVISTO",'Estruturante Móvel'!$G:$G,LB$4,'Estruturante Móvel'!$L:$L,'CRONOGRAMA_CONST+MIGRACAO'!KR$7))</f>
        <v>0</v>
      </c>
      <c r="LD83" s="139">
        <f>(COUNTIFS('Estruturante Móvel'!$M:$M,$B83,'Estruturante Móvel'!$AM:$AM,LD$4))-(COUNTIFS('Estruturante Móvel'!$M:$M,$B83,'Estruturante Móvel'!$AM:$AM,LD$4,'Estruturante Móvel'!$AQ:$AQ,"REPARO FO"))</f>
        <v>0</v>
      </c>
      <c r="LE83" s="140">
        <f>(COUNTIFS('Estruturante Móvel'!$M:$M,$B82,'Estruturante Móvel'!$C:$C,"&lt;&gt;PREVISTO",'Estruturante Móvel'!$G:$G,LD$4,'Estruturante Móvel'!$L:$L,'CRONOGRAMA_CONST+MIGRACAO'!KT$7))</f>
        <v>0</v>
      </c>
      <c r="LF83" s="139">
        <f>(COUNTIFS('Estruturante Móvel'!$M:$M,$B83,'Estruturante Móvel'!$AM:$AM,LF$4))-(COUNTIFS('Estruturante Móvel'!$M:$M,$B83,'Estruturante Móvel'!$AM:$AM,LF$4,'Estruturante Móvel'!$AQ:$AQ,"REPARO FO"))</f>
        <v>0</v>
      </c>
      <c r="LG83" s="140">
        <f>(COUNTIFS('Estruturante Móvel'!$M:$M,$B82,'Estruturante Móvel'!$C:$C,"&lt;&gt;PREVISTO",'Estruturante Móvel'!$G:$G,LF$4,'Estruturante Móvel'!$L:$L,'CRONOGRAMA_CONST+MIGRACAO'!KV$7))</f>
        <v>0</v>
      </c>
      <c r="LH83" s="139">
        <f>(COUNTIFS('Estruturante Móvel'!$M:$M,$B83,'Estruturante Móvel'!$AM:$AM,LH$4))-(COUNTIFS('Estruturante Móvel'!$M:$M,$B83,'Estruturante Móvel'!$AM:$AM,LH$4,'Estruturante Móvel'!$AQ:$AQ,"REPARO FO"))</f>
        <v>0</v>
      </c>
      <c r="LI83" s="140">
        <f>(COUNTIFS('Estruturante Móvel'!$M:$M,$B82,'Estruturante Móvel'!$C:$C,"&lt;&gt;PREVISTO",'Estruturante Móvel'!$G:$G,LH$4,'Estruturante Móvel'!$L:$L,'CRONOGRAMA_CONST+MIGRACAO'!KX$7))</f>
        <v>0</v>
      </c>
      <c r="LJ83" s="139">
        <f>(COUNTIFS('Estruturante Móvel'!$M:$M,$B83,'Estruturante Móvel'!$AM:$AM,LJ$4))-(COUNTIFS('Estruturante Móvel'!$M:$M,$B83,'Estruturante Móvel'!$AM:$AM,LJ$4,'Estruturante Móvel'!$AQ:$AQ,"REPARO FO"))</f>
        <v>0</v>
      </c>
      <c r="LK83" s="140">
        <f>(COUNTIFS('Estruturante Móvel'!$M:$M,$B82,'Estruturante Móvel'!$C:$C,"&lt;&gt;PREVISTO",'Estruturante Móvel'!$G:$G,LJ$4,'Estruturante Móvel'!$L:$L,'CRONOGRAMA_CONST+MIGRACAO'!KZ$7))</f>
        <v>0</v>
      </c>
      <c r="LL83" s="139">
        <f>(COUNTIFS('Estruturante Móvel'!$M:$M,$B83,'Estruturante Móvel'!$AM:$AM,LL$4))-(COUNTIFS('Estruturante Móvel'!$M:$M,$B83,'Estruturante Móvel'!$AM:$AM,LL$4,'Estruturante Móvel'!$AQ:$AQ,"REPARO FO"))</f>
        <v>0</v>
      </c>
      <c r="LM83" s="140">
        <f>(COUNTIFS('Estruturante Móvel'!$M:$M,$B82,'Estruturante Móvel'!$C:$C,"&lt;&gt;PREVISTO",'Estruturante Móvel'!$G:$G,LL$4,'Estruturante Móvel'!$L:$L,'CRONOGRAMA_CONST+MIGRACAO'!LB$7))</f>
        <v>0</v>
      </c>
      <c r="LN83" s="139">
        <f>(COUNTIFS('Estruturante Móvel'!$M:$M,$B83,'Estruturante Móvel'!$AM:$AM,LN$4))-(COUNTIFS('Estruturante Móvel'!$M:$M,$B83,'Estruturante Móvel'!$AM:$AM,LN$4,'Estruturante Móvel'!$AQ:$AQ,"REPARO FO"))</f>
        <v>0</v>
      </c>
      <c r="LO83" s="140">
        <f>(COUNTIFS('Estruturante Móvel'!$M:$M,$B82,'Estruturante Móvel'!$C:$C,"&lt;&gt;PREVISTO",'Estruturante Móvel'!$G:$G,LN$4,'Estruturante Móvel'!$L:$L,'CRONOGRAMA_CONST+MIGRACAO'!LD$7))</f>
        <v>0</v>
      </c>
      <c r="LP83" s="139">
        <f>(COUNTIFS('Estruturante Móvel'!$M:$M,$B83,'Estruturante Móvel'!$AM:$AM,LP$4))-(COUNTIFS('Estruturante Móvel'!$M:$M,$B83,'Estruturante Móvel'!$AM:$AM,LP$4,'Estruturante Móvel'!$AQ:$AQ,"REPARO FO"))</f>
        <v>0</v>
      </c>
      <c r="LQ83" s="140">
        <f>(COUNTIFS('Estruturante Móvel'!$M:$M,$B82,'Estruturante Móvel'!$C:$C,"&lt;&gt;PREVISTO",'Estruturante Móvel'!$G:$G,LP$4,'Estruturante Móvel'!$L:$L,'CRONOGRAMA_CONST+MIGRACAO'!LF$7))</f>
        <v>0</v>
      </c>
      <c r="LR83" s="139">
        <f>(COUNTIFS('Estruturante Móvel'!$M:$M,$B83,'Estruturante Móvel'!$AM:$AM,LR$4))-(COUNTIFS('Estruturante Móvel'!$M:$M,$B83,'Estruturante Móvel'!$AM:$AM,LR$4,'Estruturante Móvel'!$AQ:$AQ,"REPARO FO"))</f>
        <v>0</v>
      </c>
      <c r="LS83" s="140">
        <f>(COUNTIFS('Estruturante Móvel'!$M:$M,$B82,'Estruturante Móvel'!$C:$C,"&lt;&gt;PREVISTO",'Estruturante Móvel'!$G:$G,LR$4,'Estruturante Móvel'!$L:$L,'CRONOGRAMA_CONST+MIGRACAO'!LH$7))</f>
        <v>0</v>
      </c>
      <c r="LT83" s="139">
        <f>(COUNTIFS('Estruturante Móvel'!$M:$M,$B83,'Estruturante Móvel'!$AM:$AM,LT$4))-(COUNTIFS('Estruturante Móvel'!$M:$M,$B83,'Estruturante Móvel'!$AM:$AM,LT$4,'Estruturante Móvel'!$AQ:$AQ,"REPARO FO"))</f>
        <v>0</v>
      </c>
      <c r="LU83" s="140">
        <f>(COUNTIFS('Estruturante Móvel'!$M:$M,$B82,'Estruturante Móvel'!$C:$C,"&lt;&gt;PREVISTO",'Estruturante Móvel'!$G:$G,LT$4,'Estruturante Móvel'!$L:$L,'CRONOGRAMA_CONST+MIGRACAO'!LJ$7))</f>
        <v>0</v>
      </c>
      <c r="LV83" s="139">
        <f>(COUNTIFS('Estruturante Móvel'!$M:$M,$B83,'Estruturante Móvel'!$AM:$AM,LV$4))-(COUNTIFS('Estruturante Móvel'!$M:$M,$B83,'Estruturante Móvel'!$AM:$AM,LV$4,'Estruturante Móvel'!$AQ:$AQ,"REPARO FO"))</f>
        <v>0</v>
      </c>
      <c r="LW83" s="140">
        <f>(COUNTIFS('Estruturante Móvel'!$M:$M,$B82,'Estruturante Móvel'!$C:$C,"&lt;&gt;PREVISTO",'Estruturante Móvel'!$G:$G,LV$4,'Estruturante Móvel'!$L:$L,'CRONOGRAMA_CONST+MIGRACAO'!LL$7))</f>
        <v>0</v>
      </c>
      <c r="LX83" s="139">
        <f>(COUNTIFS('Estruturante Móvel'!$M:$M,$B83,'Estruturante Móvel'!$AM:$AM,LX$4))-(COUNTIFS('Estruturante Móvel'!$M:$M,$B83,'Estruturante Móvel'!$AM:$AM,LX$4,'Estruturante Móvel'!$AQ:$AQ,"REPARO FO"))</f>
        <v>0</v>
      </c>
      <c r="LY83" s="140">
        <f>(COUNTIFS('Estruturante Móvel'!$M:$M,$B82,'Estruturante Móvel'!$C:$C,"&lt;&gt;PREVISTO",'Estruturante Móvel'!$G:$G,LX$4,'Estruturante Móvel'!$L:$L,'CRONOGRAMA_CONST+MIGRACAO'!LN$7))</f>
        <v>0</v>
      </c>
      <c r="LZ83" s="139">
        <f>(COUNTIFS('Estruturante Móvel'!$M:$M,$B83,'Estruturante Móvel'!$AM:$AM,LZ$4))-(COUNTIFS('Estruturante Móvel'!$M:$M,$B83,'Estruturante Móvel'!$AM:$AM,LZ$4,'Estruturante Móvel'!$AQ:$AQ,"REPARO FO"))</f>
        <v>0</v>
      </c>
      <c r="MA83" s="140">
        <f>(COUNTIFS('Estruturante Móvel'!$M:$M,$B82,'Estruturante Móvel'!$C:$C,"&lt;&gt;PREVISTO",'Estruturante Móvel'!$G:$G,LZ$4,'Estruturante Móvel'!$L:$L,'CRONOGRAMA_CONST+MIGRACAO'!LP$7))</f>
        <v>0</v>
      </c>
      <c r="MB83" s="139">
        <f>(COUNTIFS('Estruturante Móvel'!$M:$M,$B83,'Estruturante Móvel'!$AM:$AM,MB$4))-(COUNTIFS('Estruturante Móvel'!$M:$M,$B83,'Estruturante Móvel'!$AM:$AM,MB$4,'Estruturante Móvel'!$AQ:$AQ,"REPARO FO"))</f>
        <v>0</v>
      </c>
      <c r="MC83" s="140">
        <f>(COUNTIFS('Estruturante Móvel'!$M:$M,$B82,'Estruturante Móvel'!$C:$C,"&lt;&gt;PREVISTO",'Estruturante Móvel'!$G:$G,MB$4,'Estruturante Móvel'!$L:$L,'CRONOGRAMA_CONST+MIGRACAO'!LR$7))</f>
        <v>0</v>
      </c>
      <c r="MD83" s="139">
        <f>(COUNTIFS('Estruturante Móvel'!$M:$M,$B83,'Estruturante Móvel'!$AM:$AM,MD$4))-(COUNTIFS('Estruturante Móvel'!$M:$M,$B83,'Estruturante Móvel'!$AM:$AM,MD$4,'Estruturante Móvel'!$AQ:$AQ,"REPARO FO"))</f>
        <v>0</v>
      </c>
      <c r="ME83" s="140">
        <f>(COUNTIFS('Estruturante Móvel'!$M:$M,$B82,'Estruturante Móvel'!$C:$C,"&lt;&gt;PREVISTO",'Estruturante Móvel'!$G:$G,MD$4,'Estruturante Móvel'!$L:$L,'CRONOGRAMA_CONST+MIGRACAO'!LT$7))</f>
        <v>0</v>
      </c>
      <c r="MF83" s="139">
        <f>(COUNTIFS('Estruturante Móvel'!$M:$M,$B83,'Estruturante Móvel'!$AM:$AM,MF$4))-(COUNTIFS('Estruturante Móvel'!$M:$M,$B83,'Estruturante Móvel'!$AM:$AM,MF$4,'Estruturante Móvel'!$AQ:$AQ,"REPARO FO"))</f>
        <v>0</v>
      </c>
      <c r="MG83" s="140">
        <f>(COUNTIFS('Estruturante Móvel'!$M:$M,$B82,'Estruturante Móvel'!$C:$C,"&lt;&gt;PREVISTO",'Estruturante Móvel'!$G:$G,MF$4,'Estruturante Móvel'!$L:$L,'CRONOGRAMA_CONST+MIGRACAO'!LV$7))</f>
        <v>0</v>
      </c>
      <c r="MH83" s="139">
        <f>(COUNTIFS('Estruturante Móvel'!$M:$M,$B83,'Estruturante Móvel'!$AM:$AM,MH$4))-(COUNTIFS('Estruturante Móvel'!$M:$M,$B83,'Estruturante Móvel'!$AM:$AM,MH$4,'Estruturante Móvel'!$AQ:$AQ,"REPARO FO"))</f>
        <v>0</v>
      </c>
      <c r="MI83" s="140">
        <f>(COUNTIFS('Estruturante Móvel'!$M:$M,$B82,'Estruturante Móvel'!$C:$C,"&lt;&gt;PREVISTO",'Estruturante Móvel'!$G:$G,MH$4,'Estruturante Móvel'!$L:$L,'CRONOGRAMA_CONST+MIGRACAO'!LX$7))</f>
        <v>0</v>
      </c>
      <c r="MJ83" s="139">
        <f>(COUNTIFS('Estruturante Móvel'!$M:$M,$B83,'Estruturante Móvel'!$AM:$AM,MJ$4))-(COUNTIFS('Estruturante Móvel'!$M:$M,$B83,'Estruturante Móvel'!$AM:$AM,MJ$4,'Estruturante Móvel'!$AQ:$AQ,"REPARO FO"))</f>
        <v>0</v>
      </c>
      <c r="MK83" s="140">
        <f>(COUNTIFS('Estruturante Móvel'!$M:$M,$B82,'Estruturante Móvel'!$C:$C,"&lt;&gt;PREVISTO",'Estruturante Móvel'!$G:$G,MJ$4,'Estruturante Móvel'!$L:$L,'CRONOGRAMA_CONST+MIGRACAO'!LZ$7))</f>
        <v>0</v>
      </c>
      <c r="ML83" s="139">
        <f>(COUNTIFS('Estruturante Móvel'!$M:$M,$B83,'Estruturante Móvel'!$AM:$AM,ML$4))-(COUNTIFS('Estruturante Móvel'!$M:$M,$B83,'Estruturante Móvel'!$AM:$AM,ML$4,'Estruturante Móvel'!$AQ:$AQ,"REPARO FO"))</f>
        <v>0</v>
      </c>
      <c r="MM83" s="140">
        <f>(COUNTIFS('Estruturante Móvel'!$M:$M,$B82,'Estruturante Móvel'!$C:$C,"&lt;&gt;PREVISTO",'Estruturante Móvel'!$G:$G,ML$4,'Estruturante Móvel'!$L:$L,'CRONOGRAMA_CONST+MIGRACAO'!MB$7))</f>
        <v>0</v>
      </c>
      <c r="MN83" s="139">
        <f>(COUNTIFS('Estruturante Móvel'!$M:$M,$B83,'Estruturante Móvel'!$AM:$AM,MN$4))-(COUNTIFS('Estruturante Móvel'!$M:$M,$B83,'Estruturante Móvel'!$AM:$AM,MN$4,'Estruturante Móvel'!$AQ:$AQ,"REPARO FO"))</f>
        <v>0</v>
      </c>
      <c r="MO83" s="140">
        <f>(COUNTIFS('Estruturante Móvel'!$M:$M,$B82,'Estruturante Móvel'!$C:$C,"&lt;&gt;PREVISTO",'Estruturante Móvel'!$G:$G,MN$4,'Estruturante Móvel'!$L:$L,'CRONOGRAMA_CONST+MIGRACAO'!MD$7))</f>
        <v>0</v>
      </c>
      <c r="MP83" s="139">
        <f>(COUNTIFS('Estruturante Móvel'!$M:$M,$B83,'Estruturante Móvel'!$AM:$AM,MP$4))-(COUNTIFS('Estruturante Móvel'!$M:$M,$B83,'Estruturante Móvel'!$AM:$AM,MP$4,'Estruturante Móvel'!$AQ:$AQ,"REPARO FO"))</f>
        <v>0</v>
      </c>
      <c r="MQ83" s="140">
        <f>(COUNTIFS('Estruturante Móvel'!$M:$M,$B82,'Estruturante Móvel'!$C:$C,"&lt;&gt;PREVISTO",'Estruturante Móvel'!$G:$G,MP$4,'Estruturante Móvel'!$L:$L,'CRONOGRAMA_CONST+MIGRACAO'!MF$7))</f>
        <v>0</v>
      </c>
      <c r="MR83" s="139">
        <f>(COUNTIFS('Estruturante Móvel'!$M:$M,$B83,'Estruturante Móvel'!$AM:$AM,MR$4))-(COUNTIFS('Estruturante Móvel'!$M:$M,$B83,'Estruturante Móvel'!$AM:$AM,MR$4,'Estruturante Móvel'!$AQ:$AQ,"REPARO FO"))</f>
        <v>0</v>
      </c>
      <c r="MS83" s="140">
        <f>(COUNTIFS('Estruturante Móvel'!$M:$M,$B82,'Estruturante Móvel'!$C:$C,"&lt;&gt;PREVISTO",'Estruturante Móvel'!$G:$G,MR$4,'Estruturante Móvel'!$L:$L,'CRONOGRAMA_CONST+MIGRACAO'!MH$7))</f>
        <v>0</v>
      </c>
      <c r="MT83" s="139">
        <f>(COUNTIFS('Estruturante Móvel'!$M:$M,$B83,'Estruturante Móvel'!$AM:$AM,MT$4))-(COUNTIFS('Estruturante Móvel'!$M:$M,$B83,'Estruturante Móvel'!$AM:$AM,MT$4,'Estruturante Móvel'!$AQ:$AQ,"REPARO FO"))</f>
        <v>0</v>
      </c>
      <c r="MU83" s="140">
        <f>(COUNTIFS('Estruturante Móvel'!$M:$M,$B82,'Estruturante Móvel'!$C:$C,"&lt;&gt;PREVISTO",'Estruturante Móvel'!$G:$G,MT$4,'Estruturante Móvel'!$L:$L,'CRONOGRAMA_CONST+MIGRACAO'!MJ$7))</f>
        <v>0</v>
      </c>
      <c r="MV83" s="139">
        <f>(COUNTIFS('Estruturante Móvel'!$M:$M,$B83,'Estruturante Móvel'!$AM:$AM,MV$4))-(COUNTIFS('Estruturante Móvel'!$M:$M,$B83,'Estruturante Móvel'!$AM:$AM,MV$4,'Estruturante Móvel'!$AQ:$AQ,"REPARO FO"))</f>
        <v>0</v>
      </c>
      <c r="MW83" s="140">
        <f>(COUNTIFS('Estruturante Móvel'!$M:$M,$B82,'Estruturante Móvel'!$C:$C,"&lt;&gt;PREVISTO",'Estruturante Móvel'!$G:$G,MV$4,'Estruturante Móvel'!$L:$L,'CRONOGRAMA_CONST+MIGRACAO'!ML$7))</f>
        <v>0</v>
      </c>
      <c r="MX83" s="139">
        <f>(COUNTIFS('Estruturante Móvel'!$M:$M,$B83,'Estruturante Móvel'!$AM:$AM,MX$4))-(COUNTIFS('Estruturante Móvel'!$M:$M,$B83,'Estruturante Móvel'!$AM:$AM,MX$4,'Estruturante Móvel'!$AQ:$AQ,"REPARO FO"))</f>
        <v>0</v>
      </c>
      <c r="MY83" s="140">
        <f>(COUNTIFS('Estruturante Móvel'!$M:$M,$B82,'Estruturante Móvel'!$C:$C,"&lt;&gt;PREVISTO",'Estruturante Móvel'!$G:$G,MX$4,'Estruturante Móvel'!$L:$L,'CRONOGRAMA_CONST+MIGRACAO'!MN$7))</f>
        <v>0</v>
      </c>
      <c r="MZ83" s="139">
        <f>(COUNTIFS('Estruturante Móvel'!$M:$M,$B83,'Estruturante Móvel'!$AM:$AM,MZ$4))-(COUNTIFS('Estruturante Móvel'!$M:$M,$B83,'Estruturante Móvel'!$AM:$AM,MZ$4,'Estruturante Móvel'!$AQ:$AQ,"REPARO FO"))</f>
        <v>0</v>
      </c>
      <c r="NA83" s="140">
        <f>(COUNTIFS('Estruturante Móvel'!$M:$M,$B82,'Estruturante Móvel'!$C:$C,"&lt;&gt;PREVISTO",'Estruturante Móvel'!$G:$G,MZ$4,'Estruturante Móvel'!$L:$L,'CRONOGRAMA_CONST+MIGRACAO'!MP$7))</f>
        <v>0</v>
      </c>
      <c r="NB83" s="139">
        <f>(COUNTIFS('Estruturante Móvel'!$M:$M,$B83,'Estruturante Móvel'!$AM:$AM,NB$4))-(COUNTIFS('Estruturante Móvel'!$M:$M,$B83,'Estruturante Móvel'!$AM:$AM,NB$4,'Estruturante Móvel'!$AQ:$AQ,"REPARO FO"))</f>
        <v>0</v>
      </c>
      <c r="NC83" s="140">
        <f>(COUNTIFS('Estruturante Móvel'!$M:$M,$B82,'Estruturante Móvel'!$C:$C,"&lt;&gt;PREVISTO",'Estruturante Móvel'!$G:$G,NB$4,'Estruturante Móvel'!$L:$L,'CRONOGRAMA_CONST+MIGRACAO'!MR$7))</f>
        <v>0</v>
      </c>
      <c r="ND83" s="139">
        <f>(COUNTIFS('Estruturante Móvel'!$M:$M,$B83,'Estruturante Móvel'!$AM:$AM,ND$4))-(COUNTIFS('Estruturante Móvel'!$M:$M,$B83,'Estruturante Móvel'!$AM:$AM,ND$4,'Estruturante Móvel'!$AQ:$AQ,"REPARO FO"))</f>
        <v>0</v>
      </c>
      <c r="NE83" s="140">
        <f>(COUNTIFS('Estruturante Móvel'!$M:$M,$B82,'Estruturante Móvel'!$C:$C,"&lt;&gt;PREVISTO",'Estruturante Móvel'!$G:$G,ND$4,'Estruturante Móvel'!$L:$L,'CRONOGRAMA_CONST+MIGRACAO'!MT$7))</f>
        <v>0</v>
      </c>
      <c r="NF83" s="139">
        <f>(COUNTIFS('Estruturante Móvel'!$M:$M,$B83,'Estruturante Móvel'!$AM:$AM,NF$4))-(COUNTIFS('Estruturante Móvel'!$M:$M,$B83,'Estruturante Móvel'!$AM:$AM,NF$4,'Estruturante Móvel'!$AQ:$AQ,"REPARO FO"))</f>
        <v>0</v>
      </c>
      <c r="NG83" s="140">
        <f>(COUNTIFS('Estruturante Móvel'!$M:$M,$B82,'Estruturante Móvel'!$C:$C,"&lt;&gt;PREVISTO",'Estruturante Móvel'!$G:$G,NF$4,'Estruturante Móvel'!$L:$L,'CRONOGRAMA_CONST+MIGRACAO'!MV$7))</f>
        <v>0</v>
      </c>
      <c r="NH83" s="139">
        <f>(COUNTIFS('Estruturante Móvel'!$M:$M,$B83,'Estruturante Móvel'!$AM:$AM,NH$4))-(COUNTIFS('Estruturante Móvel'!$M:$M,$B83,'Estruturante Móvel'!$AM:$AM,NH$4,'Estruturante Móvel'!$AQ:$AQ,"REPARO FO"))</f>
        <v>0</v>
      </c>
      <c r="NI83" s="140">
        <f>(COUNTIFS('Estruturante Móvel'!$M:$M,$B82,'Estruturante Móvel'!$C:$C,"&lt;&gt;PREVISTO",'Estruturante Móvel'!$G:$G,NH$4,'Estruturante Móvel'!$L:$L,'CRONOGRAMA_CONST+MIGRACAO'!MX$7))</f>
        <v>0</v>
      </c>
    </row>
    <row r="84" spans="1:373" hidden="1" outlineLevel="1">
      <c r="B84" s="205" t="s">
        <v>445</v>
      </c>
      <c r="C84" s="161" t="s">
        <v>186</v>
      </c>
      <c r="D84" s="161">
        <f>COUNTIFS('Estruturante Móvel'!$M:$M,B82,'Estruturante Móvel'!$L:$L,'CRONOGRAMA_CONST+MIGRACAO'!B84)</f>
        <v>2</v>
      </c>
      <c r="E84" s="161">
        <f>(COUNTIFS('Estruturante Móvel'!$M:$M,B82,'Estruturante Móvel'!$C:$C,"&lt;&gt;PREVISTO",'Estruturante Móvel'!$L:$L,'CRONOGRAMA_CONST+MIGRACAO'!B84))</f>
        <v>2</v>
      </c>
      <c r="F84" s="162">
        <f>(COUNTIFS('Estruturante Móvel'!$M:$M,B82,'Estruturante Móvel'!$C:$C,"PREVISTO",'Estruturante Móvel'!$L:$L,'CRONOGRAMA_CONST+MIGRACAO'!B84))</f>
        <v>0</v>
      </c>
      <c r="G84" s="162"/>
      <c r="H84" s="165" t="str">
        <f t="shared" si="384"/>
        <v>Concluído</v>
      </c>
      <c r="I84" s="166">
        <v>45597</v>
      </c>
      <c r="J84" s="160">
        <f t="shared" si="385"/>
        <v>1</v>
      </c>
      <c r="K84" s="157">
        <f t="shared" si="386"/>
        <v>2</v>
      </c>
      <c r="L84" s="139">
        <f>(COUNTIFS('Estruturante Móvel'!$M:$M,$B82,'Estruturante Móvel'!$AM:$AM,L$4,'Estruturante Móvel'!$L:$L,'CRONOGRAMA_CONST+MIGRACAO'!$B84))</f>
        <v>0</v>
      </c>
      <c r="M84" s="140">
        <f>(COUNTIFS('Estruturante Móvel'!$M:$M,$B82,'Estruturante Móvel'!$C:$C,"&lt;&gt;PREVISTO",'Estruturante Móvel'!$G:$G,L$4,'Estruturante Móvel'!$L:$L,'CRONOGRAMA_CONST+MIGRACAO'!B$8))</f>
        <v>0</v>
      </c>
      <c r="N84" s="139">
        <f>(COUNTIFS('Estruturante Móvel'!$M:$M,$B82,'Estruturante Móvel'!$AM:$AM,N$4,'Estruturante Móvel'!$L:$L,'CRONOGRAMA_CONST+MIGRACAO'!$B84))</f>
        <v>0</v>
      </c>
      <c r="O84" s="140">
        <f>(COUNTIFS('Estruturante Móvel'!$M:$M,$B82,'Estruturante Móvel'!$C:$C,"&lt;&gt;PREVISTO",'Estruturante Móvel'!$G:$G,N$4,'Estruturante Móvel'!$L:$L,'CRONOGRAMA_CONST+MIGRACAO'!D$8))</f>
        <v>0</v>
      </c>
      <c r="P84" s="139">
        <f>(COUNTIFS('Estruturante Móvel'!$M:$M,$B82,'Estruturante Móvel'!$AM:$AM,P$4,'Estruturante Móvel'!$L:$L,'CRONOGRAMA_CONST+MIGRACAO'!$B84))</f>
        <v>0</v>
      </c>
      <c r="Q84" s="140">
        <f>(COUNTIFS('Estruturante Móvel'!$M:$M,$B82,'Estruturante Móvel'!$C:$C,"&lt;&gt;PREVISTO",'Estruturante Móvel'!$G:$G,P$4,'Estruturante Móvel'!$L:$L,'CRONOGRAMA_CONST+MIGRACAO'!F$8))</f>
        <v>0</v>
      </c>
      <c r="R84" s="139">
        <f>(COUNTIFS('Estruturante Móvel'!$M:$M,$B82,'Estruturante Móvel'!$AM:$AM,R$4,'Estruturante Móvel'!$L:$L,'CRONOGRAMA_CONST+MIGRACAO'!$B84))</f>
        <v>0</v>
      </c>
      <c r="S84" s="140">
        <f>(COUNTIFS('Estruturante Móvel'!$M:$M,$B82,'Estruturante Móvel'!$C:$C,"&lt;&gt;PREVISTO",'Estruturante Móvel'!$G:$G,R$4,'Estruturante Móvel'!$L:$L,'CRONOGRAMA_CONST+MIGRACAO'!H$8))</f>
        <v>0</v>
      </c>
      <c r="T84" s="139">
        <f>(COUNTIFS('Estruturante Móvel'!$M:$M,$B82,'Estruturante Móvel'!$AM:$AM,T$4,'Estruturante Móvel'!$L:$L,'CRONOGRAMA_CONST+MIGRACAO'!$B84))</f>
        <v>0</v>
      </c>
      <c r="U84" s="140">
        <f>(COUNTIFS('Estruturante Móvel'!$M:$M,$B82,'Estruturante Móvel'!$C:$C,"&lt;&gt;PREVISTO",'Estruturante Móvel'!$G:$G,T$4,'Estruturante Móvel'!$L:$L,'CRONOGRAMA_CONST+MIGRACAO'!J$8))</f>
        <v>0</v>
      </c>
      <c r="V84" s="139">
        <f>(COUNTIFS('Estruturante Móvel'!$M:$M,$B82,'Estruturante Móvel'!$AM:$AM,V$4,'Estruturante Móvel'!$L:$L,'CRONOGRAMA_CONST+MIGRACAO'!$B84))</f>
        <v>0</v>
      </c>
      <c r="W84" s="140">
        <f>(COUNTIFS('Estruturante Móvel'!$M:$M,$B82,'Estruturante Móvel'!$C:$C,"&lt;&gt;PREVISTO",'Estruturante Móvel'!$G:$G,V$4,'Estruturante Móvel'!$L:$L,'CRONOGRAMA_CONST+MIGRACAO'!L$8))</f>
        <v>0</v>
      </c>
      <c r="X84" s="139">
        <f>(COUNTIFS('Estruturante Móvel'!$M:$M,$B82,'Estruturante Móvel'!$AM:$AM,X$4,'Estruturante Móvel'!$L:$L,'CRONOGRAMA_CONST+MIGRACAO'!$B84))</f>
        <v>0</v>
      </c>
      <c r="Y84" s="140">
        <f>(COUNTIFS('Estruturante Móvel'!$M:$M,$B82,'Estruturante Móvel'!$C:$C,"&lt;&gt;PREVISTO",'Estruturante Móvel'!$G:$G,X$4,'Estruturante Móvel'!$L:$L,'CRONOGRAMA_CONST+MIGRACAO'!N$8))</f>
        <v>0</v>
      </c>
      <c r="Z84" s="139">
        <f>(COUNTIFS('Estruturante Móvel'!$M:$M,$B82,'Estruturante Móvel'!$AM:$AM,Z$4,'Estruturante Móvel'!$L:$L,'CRONOGRAMA_CONST+MIGRACAO'!$B84))</f>
        <v>0</v>
      </c>
      <c r="AA84" s="140">
        <f>(COUNTIFS('Estruturante Móvel'!$M:$M,$B82,'Estruturante Móvel'!$C:$C,"&lt;&gt;PREVISTO",'Estruturante Móvel'!$G:$G,Z$4,'Estruturante Móvel'!$L:$L,'CRONOGRAMA_CONST+MIGRACAO'!P$8))</f>
        <v>0</v>
      </c>
      <c r="AB84" s="139">
        <f>(COUNTIFS('Estruturante Móvel'!$M:$M,$B82,'Estruturante Móvel'!$AM:$AM,AB$4,'Estruturante Móvel'!$L:$L,'CRONOGRAMA_CONST+MIGRACAO'!$B84))</f>
        <v>0</v>
      </c>
      <c r="AC84" s="140">
        <f>(COUNTIFS('Estruturante Móvel'!$M:$M,$B82,'Estruturante Móvel'!$C:$C,"&lt;&gt;PREVISTO",'Estruturante Móvel'!$G:$G,AB$4,'Estruturante Móvel'!$L:$L,'CRONOGRAMA_CONST+MIGRACAO'!R$8))</f>
        <v>0</v>
      </c>
      <c r="AD84" s="139">
        <f>(COUNTIFS('Estruturante Móvel'!$M:$M,$B82,'Estruturante Móvel'!$AM:$AM,AD$4,'Estruturante Móvel'!$L:$L,'CRONOGRAMA_CONST+MIGRACAO'!$B84))</f>
        <v>0</v>
      </c>
      <c r="AE84" s="140">
        <f>(COUNTIFS('Estruturante Móvel'!$M:$M,$B82,'Estruturante Móvel'!$C:$C,"&lt;&gt;PREVISTO",'Estruturante Móvel'!$G:$G,AD$4,'Estruturante Móvel'!$L:$L,'CRONOGRAMA_CONST+MIGRACAO'!T$8))</f>
        <v>0</v>
      </c>
      <c r="AF84" s="139">
        <f>(COUNTIFS('Estruturante Móvel'!$M:$M,$B82,'Estruturante Móvel'!$AM:$AM,AF$4,'Estruturante Móvel'!$L:$L,'CRONOGRAMA_CONST+MIGRACAO'!$B84))</f>
        <v>0</v>
      </c>
      <c r="AG84" s="140">
        <f>(COUNTIFS('Estruturante Móvel'!$M:$M,$B82,'Estruturante Móvel'!$C:$C,"&lt;&gt;PREVISTO",'Estruturante Móvel'!$G:$G,AF$4,'Estruturante Móvel'!$L:$L,'CRONOGRAMA_CONST+MIGRACAO'!V$8))</f>
        <v>0</v>
      </c>
      <c r="AH84" s="139">
        <f>(COUNTIFS('Estruturante Móvel'!$M:$M,$B82,'Estruturante Móvel'!$AM:$AM,AH$4,'Estruturante Móvel'!$L:$L,'CRONOGRAMA_CONST+MIGRACAO'!$B84))</f>
        <v>0</v>
      </c>
      <c r="AI84" s="140">
        <f>(COUNTIFS('Estruturante Móvel'!$M:$M,$B82,'Estruturante Móvel'!$C:$C,"&lt;&gt;PREVISTO",'Estruturante Móvel'!$G:$G,AH$4,'Estruturante Móvel'!$L:$L,'CRONOGRAMA_CONST+MIGRACAO'!X$8))</f>
        <v>0</v>
      </c>
      <c r="AJ84" s="139">
        <f>(COUNTIFS('Estruturante Móvel'!$M:$M,$B82,'Estruturante Móvel'!$AM:$AM,AJ$4,'Estruturante Móvel'!$L:$L,'CRONOGRAMA_CONST+MIGRACAO'!$B84))</f>
        <v>0</v>
      </c>
      <c r="AK84" s="140">
        <f>(COUNTIFS('Estruturante Móvel'!$M:$M,$B82,'Estruturante Móvel'!$C:$C,"&lt;&gt;PREVISTO",'Estruturante Móvel'!$G:$G,AJ$4,'Estruturante Móvel'!$L:$L,'CRONOGRAMA_CONST+MIGRACAO'!Z$8))</f>
        <v>0</v>
      </c>
      <c r="AL84" s="139">
        <f>(COUNTIFS('Estruturante Móvel'!$M:$M,$B82,'Estruturante Móvel'!$AM:$AM,AL$4,'Estruturante Móvel'!$L:$L,'CRONOGRAMA_CONST+MIGRACAO'!$B84))</f>
        <v>0</v>
      </c>
      <c r="AM84" s="140">
        <f>(COUNTIFS('Estruturante Móvel'!$M:$M,$B82,'Estruturante Móvel'!$C:$C,"&lt;&gt;PREVISTO",'Estruturante Móvel'!$G:$G,AL$4,'Estruturante Móvel'!$L:$L,'CRONOGRAMA_CONST+MIGRACAO'!AB$8))</f>
        <v>0</v>
      </c>
      <c r="AN84" s="139">
        <f>(COUNTIFS('Estruturante Móvel'!$M:$M,$B82,'Estruturante Móvel'!$AM:$AM,AN$4,'Estruturante Móvel'!$L:$L,'CRONOGRAMA_CONST+MIGRACAO'!$B84))</f>
        <v>0</v>
      </c>
      <c r="AO84" s="140">
        <f>(COUNTIFS('Estruturante Móvel'!$M:$M,$B82,'Estruturante Móvel'!$C:$C,"&lt;&gt;PREVISTO",'Estruturante Móvel'!$G:$G,AN$4,'Estruturante Móvel'!$L:$L,'CRONOGRAMA_CONST+MIGRACAO'!AD$8))</f>
        <v>0</v>
      </c>
      <c r="AP84" s="139">
        <f>(COUNTIFS('Estruturante Móvel'!$M:$M,$B82,'Estruturante Móvel'!$AM:$AM,AP$4,'Estruturante Móvel'!$L:$L,'CRONOGRAMA_CONST+MIGRACAO'!$B84))</f>
        <v>0</v>
      </c>
      <c r="AQ84" s="140">
        <f>(COUNTIFS('Estruturante Móvel'!$M:$M,$B82,'Estruturante Móvel'!$C:$C,"&lt;&gt;PREVISTO",'Estruturante Móvel'!$G:$G,AP$4,'Estruturante Móvel'!$L:$L,'CRONOGRAMA_CONST+MIGRACAO'!AF$8))</f>
        <v>0</v>
      </c>
      <c r="AR84" s="139">
        <f>(COUNTIFS('Estruturante Móvel'!$M:$M,$B82,'Estruturante Móvel'!$AM:$AM,AR$4,'Estruturante Móvel'!$L:$L,'CRONOGRAMA_CONST+MIGRACAO'!$B84))</f>
        <v>0</v>
      </c>
      <c r="AS84" s="140">
        <f>(COUNTIFS('Estruturante Móvel'!$M:$M,$B82,'Estruturante Móvel'!$C:$C,"&lt;&gt;PREVISTO",'Estruturante Móvel'!$G:$G,AR$4,'Estruturante Móvel'!$L:$L,'CRONOGRAMA_CONST+MIGRACAO'!AH$8))</f>
        <v>0</v>
      </c>
      <c r="AT84" s="139">
        <f>(COUNTIFS('Estruturante Móvel'!$M:$M,$B82,'Estruturante Móvel'!$AM:$AM,AT$4,'Estruturante Móvel'!$L:$L,'CRONOGRAMA_CONST+MIGRACAO'!$B84))</f>
        <v>0</v>
      </c>
      <c r="AU84" s="140">
        <f>(COUNTIFS('Estruturante Móvel'!$M:$M,$B82,'Estruturante Móvel'!$C:$C,"&lt;&gt;PREVISTO",'Estruturante Móvel'!$G:$G,AT$4,'Estruturante Móvel'!$L:$L,'CRONOGRAMA_CONST+MIGRACAO'!AJ$8))</f>
        <v>0</v>
      </c>
      <c r="AV84" s="139">
        <f>(COUNTIFS('Estruturante Móvel'!$M:$M,$B82,'Estruturante Móvel'!$AM:$AM,AV$4,'Estruturante Móvel'!$L:$L,'CRONOGRAMA_CONST+MIGRACAO'!$B84))</f>
        <v>0</v>
      </c>
      <c r="AW84" s="140">
        <f>(COUNTIFS('Estruturante Móvel'!$M:$M,$B82,'Estruturante Móvel'!$C:$C,"&lt;&gt;PREVISTO",'Estruturante Móvel'!$G:$G,AV$4,'Estruturante Móvel'!$L:$L,'CRONOGRAMA_CONST+MIGRACAO'!AL$8))</f>
        <v>0</v>
      </c>
      <c r="AX84" s="139">
        <f>(COUNTIFS('Estruturante Móvel'!$M:$M,$B82,'Estruturante Móvel'!$AM:$AM,AX$4,'Estruturante Móvel'!$L:$L,'CRONOGRAMA_CONST+MIGRACAO'!$B84))</f>
        <v>0</v>
      </c>
      <c r="AY84" s="140">
        <f>(COUNTIFS('Estruturante Móvel'!$M:$M,$B82,'Estruturante Móvel'!$C:$C,"&lt;&gt;PREVISTO",'Estruturante Móvel'!$G:$G,AX$4,'Estruturante Móvel'!$L:$L,'CRONOGRAMA_CONST+MIGRACAO'!AN$8))</f>
        <v>0</v>
      </c>
      <c r="AZ84" s="139">
        <f>(COUNTIFS('Estruturante Móvel'!$M:$M,$B82,'Estruturante Móvel'!$AM:$AM,AZ$4,'Estruturante Móvel'!$L:$L,'CRONOGRAMA_CONST+MIGRACAO'!$B84))</f>
        <v>0</v>
      </c>
      <c r="BA84" s="140">
        <f>(COUNTIFS('Estruturante Móvel'!$M:$M,$B82,'Estruturante Móvel'!$C:$C,"&lt;&gt;PREVISTO",'Estruturante Móvel'!$G:$G,AZ$4,'Estruturante Móvel'!$L:$L,'CRONOGRAMA_CONST+MIGRACAO'!AP$8))</f>
        <v>0</v>
      </c>
      <c r="BB84" s="139">
        <f>(COUNTIFS('Estruturante Móvel'!$M:$M,$B82,'Estruturante Móvel'!$AM:$AM,BB$4,'Estruturante Móvel'!$L:$L,'CRONOGRAMA_CONST+MIGRACAO'!$B84))</f>
        <v>0</v>
      </c>
      <c r="BC84" s="140">
        <f>(COUNTIFS('Estruturante Móvel'!$M:$M,$B82,'Estruturante Móvel'!$C:$C,"&lt;&gt;PREVISTO",'Estruturante Móvel'!$G:$G,BB$4,'Estruturante Móvel'!$L:$L,'CRONOGRAMA_CONST+MIGRACAO'!AR$8))</f>
        <v>0</v>
      </c>
      <c r="BD84" s="139">
        <f>(COUNTIFS('Estruturante Móvel'!$M:$M,$B82,'Estruturante Móvel'!$AM:$AM,BD$4,'Estruturante Móvel'!$L:$L,'CRONOGRAMA_CONST+MIGRACAO'!$B84))</f>
        <v>0</v>
      </c>
      <c r="BE84" s="140">
        <f>(COUNTIFS('Estruturante Móvel'!$M:$M,$B82,'Estruturante Móvel'!$C:$C,"&lt;&gt;PREVISTO",'Estruturante Móvel'!$G:$G,BD$4,'Estruturante Móvel'!$L:$L,'CRONOGRAMA_CONST+MIGRACAO'!AT$8))</f>
        <v>0</v>
      </c>
      <c r="BF84" s="139">
        <f>(COUNTIFS('Estruturante Móvel'!$M:$M,$B82,'Estruturante Móvel'!$AM:$AM,BF$4,'Estruturante Móvel'!$L:$L,'CRONOGRAMA_CONST+MIGRACAO'!$B84))</f>
        <v>0</v>
      </c>
      <c r="BG84" s="140">
        <f>(COUNTIFS('Estruturante Móvel'!$M:$M,$B82,'Estruturante Móvel'!$C:$C,"&lt;&gt;PREVISTO",'Estruturante Móvel'!$G:$G,BF$4,'Estruturante Móvel'!$L:$L,'CRONOGRAMA_CONST+MIGRACAO'!AV$8))</f>
        <v>0</v>
      </c>
      <c r="BH84" s="139">
        <f>(COUNTIFS('Estruturante Móvel'!$M:$M,$B82,'Estruturante Móvel'!$AM:$AM,BH$4,'Estruturante Móvel'!$L:$L,'CRONOGRAMA_CONST+MIGRACAO'!$B84))</f>
        <v>0</v>
      </c>
      <c r="BI84" s="140">
        <f>(COUNTIFS('Estruturante Móvel'!$M:$M,$B82,'Estruturante Móvel'!$C:$C,"&lt;&gt;PREVISTO",'Estruturante Móvel'!$G:$G,BH$4,'Estruturante Móvel'!$L:$L,'CRONOGRAMA_CONST+MIGRACAO'!AX$8))</f>
        <v>0</v>
      </c>
      <c r="BJ84" s="139">
        <f>(COUNTIFS('Estruturante Móvel'!$M:$M,$B82,'Estruturante Móvel'!$AM:$AM,BJ$4,'Estruturante Móvel'!$L:$L,'CRONOGRAMA_CONST+MIGRACAO'!$B84))</f>
        <v>0</v>
      </c>
      <c r="BK84" s="140">
        <f>(COUNTIFS('Estruturante Móvel'!$M:$M,$B82,'Estruturante Móvel'!$C:$C,"&lt;&gt;PREVISTO",'Estruturante Móvel'!$G:$G,BJ$4,'Estruturante Móvel'!$L:$L,'CRONOGRAMA_CONST+MIGRACAO'!AZ$8))</f>
        <v>0</v>
      </c>
      <c r="BL84" s="139">
        <f>(COUNTIFS('Estruturante Móvel'!$M:$M,$B82,'Estruturante Móvel'!$AM:$AM,BL$4,'Estruturante Móvel'!$L:$L,'CRONOGRAMA_CONST+MIGRACAO'!$B84))</f>
        <v>0</v>
      </c>
      <c r="BM84" s="140">
        <f>(COUNTIFS('Estruturante Móvel'!$M:$M,$B82,'Estruturante Móvel'!$C:$C,"&lt;&gt;PREVISTO",'Estruturante Móvel'!$G:$G,BL$4,'Estruturante Móvel'!$L:$L,'CRONOGRAMA_CONST+MIGRACAO'!BB$8))</f>
        <v>0</v>
      </c>
      <c r="BN84" s="139">
        <f>(COUNTIFS('Estruturante Móvel'!$M:$M,$B82,'Estruturante Móvel'!$AM:$AM,BN$4,'Estruturante Móvel'!$L:$L,'CRONOGRAMA_CONST+MIGRACAO'!$B84))</f>
        <v>0</v>
      </c>
      <c r="BO84" s="140">
        <f>(COUNTIFS('Estruturante Móvel'!$M:$M,$B82,'Estruturante Móvel'!$C:$C,"&lt;&gt;PREVISTO",'Estruturante Móvel'!$G:$G,BN$4,'Estruturante Móvel'!$L:$L,'CRONOGRAMA_CONST+MIGRACAO'!BD$8))</f>
        <v>0</v>
      </c>
      <c r="BP84" s="139">
        <f>(COUNTIFS('Estruturante Móvel'!$M:$M,$B82,'Estruturante Móvel'!$AM:$AM,BP$4,'Estruturante Móvel'!$L:$L,'CRONOGRAMA_CONST+MIGRACAO'!$B84))</f>
        <v>0</v>
      </c>
      <c r="BQ84" s="140">
        <f>(COUNTIFS('Estruturante Móvel'!$M:$M,$B82,'Estruturante Móvel'!$C:$C,"&lt;&gt;PREVISTO",'Estruturante Móvel'!$G:$G,BP$4,'Estruturante Móvel'!$L:$L,'CRONOGRAMA_CONST+MIGRACAO'!BF$8))</f>
        <v>0</v>
      </c>
      <c r="BR84" s="139">
        <f>(COUNTIFS('Estruturante Móvel'!$M:$M,$B82,'Estruturante Móvel'!$AM:$AM,BR$4,'Estruturante Móvel'!$L:$L,'CRONOGRAMA_CONST+MIGRACAO'!$B84))</f>
        <v>0</v>
      </c>
      <c r="BS84" s="140">
        <f>(COUNTIFS('Estruturante Móvel'!$M:$M,$B82,'Estruturante Móvel'!$C:$C,"&lt;&gt;PREVISTO",'Estruturante Móvel'!$G:$G,BR$4,'Estruturante Móvel'!$L:$L,'CRONOGRAMA_CONST+MIGRACAO'!BH$8))</f>
        <v>0</v>
      </c>
      <c r="BT84" s="139">
        <f>(COUNTIFS('Estruturante Móvel'!$M:$M,$B84,'Estruturante Móvel'!$AM:$AM,BT$4))-(COUNTIFS('Estruturante Móvel'!$M:$M,$B84,'Estruturante Móvel'!$AM:$AM,BT$4,'Estruturante Móvel'!$AQ:$AQ,"REPARO FO"))</f>
        <v>0</v>
      </c>
      <c r="BU84" s="140">
        <f>(COUNTIFS('Estruturante Móvel'!$M:$M,$B82,'Estruturante Móvel'!$C:$C,"&lt;&gt;PREVISTO",'Estruturante Móvel'!$G:$G,BT$4,'Estruturante Móvel'!$L:$L,'CRONOGRAMA_CONST+MIGRACAO'!BJ$8))</f>
        <v>0</v>
      </c>
      <c r="BV84" s="139">
        <f>(COUNTIFS('Estruturante Móvel'!$M:$M,$B84,'Estruturante Móvel'!$AM:$AM,BV$4))-(COUNTIFS('Estruturante Móvel'!$M:$M,$B84,'Estruturante Móvel'!$AM:$AM,BV$4,'Estruturante Móvel'!$AQ:$AQ,"REPARO FO"))</f>
        <v>0</v>
      </c>
      <c r="BW84" s="140">
        <f>(COUNTIFS('Estruturante Móvel'!$M:$M,$B82,'Estruturante Móvel'!$C:$C,"&lt;&gt;PREVISTO",'Estruturante Móvel'!$G:$G,BV$4,'Estruturante Móvel'!$L:$L,'CRONOGRAMA_CONST+MIGRACAO'!BL$8))</f>
        <v>0</v>
      </c>
      <c r="BX84" s="139">
        <f>(COUNTIFS('Estruturante Móvel'!$M:$M,$B84,'Estruturante Móvel'!$AM:$AM,BX$4))-(COUNTIFS('Estruturante Móvel'!$M:$M,$B84,'Estruturante Móvel'!$AM:$AM,BX$4,'Estruturante Móvel'!$AQ:$AQ,"REPARO FO"))</f>
        <v>0</v>
      </c>
      <c r="BY84" s="140">
        <f>(COUNTIFS('Estruturante Móvel'!$M:$M,$B82,'Estruturante Móvel'!$C:$C,"&lt;&gt;PREVISTO",'Estruturante Móvel'!$G:$G,BX$4,'Estruturante Móvel'!$L:$L,'CRONOGRAMA_CONST+MIGRACAO'!BN$8))</f>
        <v>0</v>
      </c>
      <c r="BZ84" s="139">
        <f>(COUNTIFS('Estruturante Móvel'!$M:$M,$B84,'Estruturante Móvel'!$AM:$AM,BZ$4))-(COUNTIFS('Estruturante Móvel'!$M:$M,$B84,'Estruturante Móvel'!$AM:$AM,BZ$4,'Estruturante Móvel'!$AQ:$AQ,"REPARO FO"))</f>
        <v>0</v>
      </c>
      <c r="CA84" s="140">
        <f>(COUNTIFS('Estruturante Móvel'!$M:$M,$B82,'Estruturante Móvel'!$C:$C,"&lt;&gt;PREVISTO",'Estruturante Móvel'!$G:$G,BZ$4,'Estruturante Móvel'!$L:$L,'CRONOGRAMA_CONST+MIGRACAO'!BP$8))</f>
        <v>0</v>
      </c>
      <c r="CB84" s="139">
        <f>(COUNTIFS('Estruturante Móvel'!$M:$M,$B84,'Estruturante Móvel'!$AM:$AM,CB$4))-(COUNTIFS('Estruturante Móvel'!$M:$M,$B84,'Estruturante Móvel'!$AM:$AM,CB$4,'Estruturante Móvel'!$AQ:$AQ,"REPARO FO"))</f>
        <v>0</v>
      </c>
      <c r="CC84" s="140">
        <f>(COUNTIFS('Estruturante Móvel'!$M:$M,$B82,'Estruturante Móvel'!$C:$C,"&lt;&gt;PREVISTO",'Estruturante Móvel'!$G:$G,CB$4,'Estruturante Móvel'!$L:$L,'CRONOGRAMA_CONST+MIGRACAO'!BR$8))</f>
        <v>0</v>
      </c>
      <c r="CD84" s="139">
        <f>(COUNTIFS('Estruturante Móvel'!$M:$M,$B84,'Estruturante Móvel'!$AM:$AM,CD$4))-(COUNTIFS('Estruturante Móvel'!$M:$M,$B84,'Estruturante Móvel'!$AM:$AM,CD$4,'Estruturante Móvel'!$AQ:$AQ,"REPARO FO"))</f>
        <v>0</v>
      </c>
      <c r="CE84" s="140">
        <f>(COUNTIFS('Estruturante Móvel'!$M:$M,$B82,'Estruturante Móvel'!$C:$C,"&lt;&gt;PREVISTO",'Estruturante Móvel'!$G:$G,CD$4,'Estruturante Móvel'!$L:$L,'CRONOGRAMA_CONST+MIGRACAO'!BT$8))</f>
        <v>0</v>
      </c>
      <c r="CF84" s="139">
        <f>(COUNTIFS('Estruturante Móvel'!$M:$M,$B84,'Estruturante Móvel'!$AM:$AM,CF$4))-(COUNTIFS('Estruturante Móvel'!$M:$M,$B84,'Estruturante Móvel'!$AM:$AM,CF$4,'Estruturante Móvel'!$AQ:$AQ,"REPARO FO"))</f>
        <v>0</v>
      </c>
      <c r="CG84" s="140">
        <f>(COUNTIFS('Estruturante Móvel'!$M:$M,$B82,'Estruturante Móvel'!$C:$C,"&lt;&gt;PREVISTO",'Estruturante Móvel'!$G:$G,CF$4,'Estruturante Móvel'!$L:$L,'CRONOGRAMA_CONST+MIGRACAO'!BV$8))</f>
        <v>0</v>
      </c>
      <c r="CH84" s="139">
        <f>(COUNTIFS('Estruturante Móvel'!$M:$M,$B84,'Estruturante Móvel'!$AM:$AM,CH$4))-(COUNTIFS('Estruturante Móvel'!$M:$M,$B84,'Estruturante Móvel'!$AM:$AM,CH$4,'Estruturante Móvel'!$AQ:$AQ,"REPARO FO"))</f>
        <v>0</v>
      </c>
      <c r="CI84" s="140">
        <f>(COUNTIFS('Estruturante Móvel'!$M:$M,$B82,'Estruturante Móvel'!$C:$C,"&lt;&gt;PREVISTO",'Estruturante Móvel'!$G:$G,CH$4,'Estruturante Móvel'!$L:$L,'CRONOGRAMA_CONST+MIGRACAO'!BX$8))</f>
        <v>0</v>
      </c>
      <c r="CJ84" s="139">
        <f>(COUNTIFS('Estruturante Móvel'!$M:$M,$B84,'Estruturante Móvel'!$AM:$AM,CJ$4))-(COUNTIFS('Estruturante Móvel'!$M:$M,$B84,'Estruturante Móvel'!$AM:$AM,CJ$4,'Estruturante Móvel'!$AQ:$AQ,"REPARO FO"))</f>
        <v>0</v>
      </c>
      <c r="CK84" s="140">
        <f>(COUNTIFS('Estruturante Móvel'!$M:$M,$B82,'Estruturante Móvel'!$C:$C,"&lt;&gt;PREVISTO",'Estruturante Móvel'!$G:$G,CJ$4,'Estruturante Móvel'!$L:$L,'CRONOGRAMA_CONST+MIGRACAO'!BZ$8))</f>
        <v>0</v>
      </c>
      <c r="CL84" s="139">
        <f>(COUNTIFS('Estruturante Móvel'!$M:$M,$B84,'Estruturante Móvel'!$AM:$AM,CL$4))-(COUNTIFS('Estruturante Móvel'!$M:$M,$B84,'Estruturante Móvel'!$AM:$AM,CL$4,'Estruturante Móvel'!$AQ:$AQ,"REPARO FO"))</f>
        <v>0</v>
      </c>
      <c r="CM84" s="140">
        <f>(COUNTIFS('Estruturante Móvel'!$M:$M,$B82,'Estruturante Móvel'!$C:$C,"&lt;&gt;PREVISTO",'Estruturante Móvel'!$G:$G,CL$4,'Estruturante Móvel'!$L:$L,'CRONOGRAMA_CONST+MIGRACAO'!CB$8))</f>
        <v>0</v>
      </c>
      <c r="CN84" s="139">
        <f>(COUNTIFS('Estruturante Móvel'!$M:$M,$B84,'Estruturante Móvel'!$AM:$AM,CN$4))-(COUNTIFS('Estruturante Móvel'!$M:$M,$B84,'Estruturante Móvel'!$AM:$AM,CN$4,'Estruturante Móvel'!$AQ:$AQ,"REPARO FO"))</f>
        <v>0</v>
      </c>
      <c r="CO84" s="140">
        <f>(COUNTIFS('Estruturante Móvel'!$M:$M,$B82,'Estruturante Móvel'!$C:$C,"&lt;&gt;PREVISTO",'Estruturante Móvel'!$G:$G,CN$4,'Estruturante Móvel'!$L:$L,'CRONOGRAMA_CONST+MIGRACAO'!CD$8))</f>
        <v>0</v>
      </c>
      <c r="CP84" s="139">
        <f>(COUNTIFS('Estruturante Móvel'!$M:$M,$B84,'Estruturante Móvel'!$AM:$AM,CP$4))-(COUNTIFS('Estruturante Móvel'!$M:$M,$B84,'Estruturante Móvel'!$AM:$AM,CP$4,'Estruturante Móvel'!$AQ:$AQ,"REPARO FO"))</f>
        <v>0</v>
      </c>
      <c r="CQ84" s="140">
        <f>(COUNTIFS('Estruturante Móvel'!$M:$M,$B82,'Estruturante Móvel'!$C:$C,"&lt;&gt;PREVISTO",'Estruturante Móvel'!$G:$G,CP$4,'Estruturante Móvel'!$L:$L,'CRONOGRAMA_CONST+MIGRACAO'!CF$8))</f>
        <v>0</v>
      </c>
      <c r="CR84" s="139">
        <f>(COUNTIFS('Estruturante Móvel'!$M:$M,$B84,'Estruturante Móvel'!$AM:$AM,CR$4))-(COUNTIFS('Estruturante Móvel'!$M:$M,$B84,'Estruturante Móvel'!$AM:$AM,CR$4,'Estruturante Móvel'!$AQ:$AQ,"REPARO FO"))</f>
        <v>0</v>
      </c>
      <c r="CS84" s="140">
        <f>(COUNTIFS('Estruturante Móvel'!$M:$M,$B82,'Estruturante Móvel'!$C:$C,"&lt;&gt;PREVISTO",'Estruturante Móvel'!$G:$G,CR$4,'Estruturante Móvel'!$L:$L,'CRONOGRAMA_CONST+MIGRACAO'!CH$8))</f>
        <v>0</v>
      </c>
      <c r="CT84" s="139">
        <f>(COUNTIFS('Estruturante Móvel'!$M:$M,$B84,'Estruturante Móvel'!$AM:$AM,CT$4))-(COUNTIFS('Estruturante Móvel'!$M:$M,$B84,'Estruturante Móvel'!$AM:$AM,CT$4,'Estruturante Móvel'!$AQ:$AQ,"REPARO FO"))</f>
        <v>0</v>
      </c>
      <c r="CU84" s="140">
        <f>(COUNTIFS('Estruturante Móvel'!$M:$M,$B82,'Estruturante Móvel'!$C:$C,"&lt;&gt;PREVISTO",'Estruturante Móvel'!$G:$G,CT$4,'Estruturante Móvel'!$L:$L,'CRONOGRAMA_CONST+MIGRACAO'!CJ$8))</f>
        <v>0</v>
      </c>
      <c r="CV84" s="139">
        <f>(COUNTIFS('Estruturante Móvel'!$M:$M,$B84,'Estruturante Móvel'!$AM:$AM,CV$4))-(COUNTIFS('Estruturante Móvel'!$M:$M,$B84,'Estruturante Móvel'!$AM:$AM,CV$4,'Estruturante Móvel'!$AQ:$AQ,"REPARO FO"))</f>
        <v>0</v>
      </c>
      <c r="CW84" s="140">
        <f>(COUNTIFS('Estruturante Móvel'!$M:$M,$B82,'Estruturante Móvel'!$C:$C,"&lt;&gt;PREVISTO",'Estruturante Móvel'!$G:$G,CV$4,'Estruturante Móvel'!$L:$L,'CRONOGRAMA_CONST+MIGRACAO'!CL$8))</f>
        <v>0</v>
      </c>
      <c r="CX84" s="139">
        <f>(COUNTIFS('Estruturante Móvel'!$M:$M,$B84,'Estruturante Móvel'!$AM:$AM,CX$4))-(COUNTIFS('Estruturante Móvel'!$M:$M,$B84,'Estruturante Móvel'!$AM:$AM,CX$4,'Estruturante Móvel'!$AQ:$AQ,"REPARO FO"))</f>
        <v>0</v>
      </c>
      <c r="CY84" s="140">
        <f>(COUNTIFS('Estruturante Móvel'!$M:$M,$B82,'Estruturante Móvel'!$C:$C,"&lt;&gt;PREVISTO",'Estruturante Móvel'!$G:$G,CX$4,'Estruturante Móvel'!$L:$L,'CRONOGRAMA_CONST+MIGRACAO'!CN$8))</f>
        <v>0</v>
      </c>
      <c r="CZ84" s="139">
        <f>(COUNTIFS('Estruturante Móvel'!$M:$M,$B84,'Estruturante Móvel'!$AM:$AM,CZ$4))-(COUNTIFS('Estruturante Móvel'!$M:$M,$B84,'Estruturante Móvel'!$AM:$AM,CZ$4,'Estruturante Móvel'!$AQ:$AQ,"REPARO FO"))</f>
        <v>0</v>
      </c>
      <c r="DA84" s="140">
        <f>(COUNTIFS('Estruturante Móvel'!$M:$M,$B82,'Estruturante Móvel'!$C:$C,"&lt;&gt;PREVISTO",'Estruturante Móvel'!$G:$G,CZ$4,'Estruturante Móvel'!$L:$L,'CRONOGRAMA_CONST+MIGRACAO'!CP$8))</f>
        <v>0</v>
      </c>
      <c r="DB84" s="139">
        <f>(COUNTIFS('Estruturante Móvel'!$M:$M,$B84,'Estruturante Móvel'!$AM:$AM,DB$4))-(COUNTIFS('Estruturante Móvel'!$M:$M,$B84,'Estruturante Móvel'!$AM:$AM,DB$4,'Estruturante Móvel'!$AQ:$AQ,"REPARO FO"))</f>
        <v>0</v>
      </c>
      <c r="DC84" s="140">
        <f>(COUNTIFS('Estruturante Móvel'!$M:$M,$B82,'Estruturante Móvel'!$C:$C,"&lt;&gt;PREVISTO",'Estruturante Móvel'!$G:$G,DB$4,'Estruturante Móvel'!$L:$L,'CRONOGRAMA_CONST+MIGRACAO'!CR$8))</f>
        <v>0</v>
      </c>
      <c r="DD84" s="139">
        <f>(COUNTIFS('Estruturante Móvel'!$M:$M,$B84,'Estruturante Móvel'!$AM:$AM,DD$4))-(COUNTIFS('Estruturante Móvel'!$M:$M,$B84,'Estruturante Móvel'!$AM:$AM,DD$4,'Estruturante Móvel'!$AQ:$AQ,"REPARO FO"))</f>
        <v>0</v>
      </c>
      <c r="DE84" s="140">
        <f>(COUNTIFS('Estruturante Móvel'!$M:$M,$B82,'Estruturante Móvel'!$C:$C,"&lt;&gt;PREVISTO",'Estruturante Móvel'!$G:$G,DD$4,'Estruturante Móvel'!$L:$L,'CRONOGRAMA_CONST+MIGRACAO'!CT$8))</f>
        <v>0</v>
      </c>
      <c r="DF84" s="139">
        <f>(COUNTIFS('Estruturante Móvel'!$M:$M,$B84,'Estruturante Móvel'!$AM:$AM,DF$4))-(COUNTIFS('Estruturante Móvel'!$M:$M,$B84,'Estruturante Móvel'!$AM:$AM,DF$4,'Estruturante Móvel'!$AQ:$AQ,"REPARO FO"))</f>
        <v>0</v>
      </c>
      <c r="DG84" s="140">
        <f>(COUNTIFS('Estruturante Móvel'!$M:$M,$B82,'Estruturante Móvel'!$C:$C,"&lt;&gt;PREVISTO",'Estruturante Móvel'!$G:$G,DF$4,'Estruturante Móvel'!$L:$L,'CRONOGRAMA_CONST+MIGRACAO'!CV$8))</f>
        <v>0</v>
      </c>
      <c r="DH84" s="139">
        <f>(COUNTIFS('Estruturante Móvel'!$M:$M,$B84,'Estruturante Móvel'!$AM:$AM,DH$4))-(COUNTIFS('Estruturante Móvel'!$M:$M,$B84,'Estruturante Móvel'!$AM:$AM,DH$4,'Estruturante Móvel'!$AQ:$AQ,"REPARO FO"))</f>
        <v>0</v>
      </c>
      <c r="DI84" s="140">
        <f>(COUNTIFS('Estruturante Móvel'!$M:$M,$B82,'Estruturante Móvel'!$C:$C,"&lt;&gt;PREVISTO",'Estruturante Móvel'!$G:$G,DH$4,'Estruturante Móvel'!$L:$L,'CRONOGRAMA_CONST+MIGRACAO'!CX$8))</f>
        <v>0</v>
      </c>
      <c r="DJ84" s="139">
        <f>(COUNTIFS('Estruturante Móvel'!$M:$M,$B84,'Estruturante Móvel'!$AM:$AM,DJ$4))-(COUNTIFS('Estruturante Móvel'!$M:$M,$B84,'Estruturante Móvel'!$AM:$AM,DJ$4,'Estruturante Móvel'!$AQ:$AQ,"REPARO FO"))</f>
        <v>0</v>
      </c>
      <c r="DK84" s="140">
        <f>(COUNTIFS('Estruturante Móvel'!$M:$M,$B82,'Estruturante Móvel'!$C:$C,"&lt;&gt;PREVISTO",'Estruturante Móvel'!$G:$G,DJ$4,'Estruturante Móvel'!$L:$L,'CRONOGRAMA_CONST+MIGRACAO'!CZ$8))</f>
        <v>0</v>
      </c>
      <c r="DL84" s="139">
        <f>(COUNTIFS('Estruturante Móvel'!$M:$M,$B84,'Estruturante Móvel'!$AM:$AM,DL$4))-(COUNTIFS('Estruturante Móvel'!$M:$M,$B84,'Estruturante Móvel'!$AM:$AM,DL$4,'Estruturante Móvel'!$AQ:$AQ,"REPARO FO"))</f>
        <v>0</v>
      </c>
      <c r="DM84" s="140">
        <f>(COUNTIFS('Estruturante Móvel'!$M:$M,$B82,'Estruturante Móvel'!$C:$C,"&lt;&gt;PREVISTO",'Estruturante Móvel'!$G:$G,DL$4,'Estruturante Móvel'!$L:$L,'CRONOGRAMA_CONST+MIGRACAO'!DB$8))</f>
        <v>0</v>
      </c>
      <c r="DN84" s="139">
        <f>(COUNTIFS('Estruturante Móvel'!$M:$M,$B84,'Estruturante Móvel'!$AM:$AM,DN$4))-(COUNTIFS('Estruturante Móvel'!$M:$M,$B84,'Estruturante Móvel'!$AM:$AM,DN$4,'Estruturante Móvel'!$AQ:$AQ,"REPARO FO"))</f>
        <v>0</v>
      </c>
      <c r="DO84" s="140">
        <f>(COUNTIFS('Estruturante Móvel'!$M:$M,$B82,'Estruturante Móvel'!$C:$C,"&lt;&gt;PREVISTO",'Estruturante Móvel'!$G:$G,DN$4,'Estruturante Móvel'!$L:$L,'CRONOGRAMA_CONST+MIGRACAO'!DD$8))</f>
        <v>0</v>
      </c>
      <c r="DP84" s="139">
        <f>(COUNTIFS('Estruturante Móvel'!$M:$M,$B84,'Estruturante Móvel'!$AM:$AM,DP$4))-(COUNTIFS('Estruturante Móvel'!$M:$M,$B84,'Estruturante Móvel'!$AM:$AM,DP$4,'Estruturante Móvel'!$AQ:$AQ,"REPARO FO"))</f>
        <v>0</v>
      </c>
      <c r="DQ84" s="140">
        <f>(COUNTIFS('Estruturante Móvel'!$M:$M,$B82,'Estruturante Móvel'!$C:$C,"&lt;&gt;PREVISTO",'Estruturante Móvel'!$G:$G,DP$4,'Estruturante Móvel'!$L:$L,'CRONOGRAMA_CONST+MIGRACAO'!DF$8))</f>
        <v>0</v>
      </c>
      <c r="DR84" s="139">
        <f>(COUNTIFS('Estruturante Móvel'!$M:$M,$B84,'Estruturante Móvel'!$AM:$AM,DR$4))-(COUNTIFS('Estruturante Móvel'!$M:$M,$B84,'Estruturante Móvel'!$AM:$AM,DR$4,'Estruturante Móvel'!$AQ:$AQ,"REPARO FO"))</f>
        <v>0</v>
      </c>
      <c r="DS84" s="140">
        <f>(COUNTIFS('Estruturante Móvel'!$M:$M,$B82,'Estruturante Móvel'!$C:$C,"&lt;&gt;PREVISTO",'Estruturante Móvel'!$G:$G,DR$4,'Estruturante Móvel'!$L:$L,'CRONOGRAMA_CONST+MIGRACAO'!DH$8))</f>
        <v>0</v>
      </c>
      <c r="DT84" s="139">
        <f>(COUNTIFS('Estruturante Móvel'!$M:$M,$B84,'Estruturante Móvel'!$AM:$AM,DT$4))-(COUNTIFS('Estruturante Móvel'!$M:$M,$B84,'Estruturante Móvel'!$AM:$AM,DT$4,'Estruturante Móvel'!$AQ:$AQ,"REPARO FO"))</f>
        <v>0</v>
      </c>
      <c r="DU84" s="140">
        <f>(COUNTIFS('Estruturante Móvel'!$M:$M,$B82,'Estruturante Móvel'!$C:$C,"&lt;&gt;PREVISTO",'Estruturante Móvel'!$G:$G,DT$4,'Estruturante Móvel'!$L:$L,'CRONOGRAMA_CONST+MIGRACAO'!DJ$8))</f>
        <v>0</v>
      </c>
      <c r="DV84" s="139">
        <f>(COUNTIFS('Estruturante Móvel'!$M:$M,$B84,'Estruturante Móvel'!$AM:$AM,DV$4))-(COUNTIFS('Estruturante Móvel'!$M:$M,$B84,'Estruturante Móvel'!$AM:$AM,DV$4,'Estruturante Móvel'!$AQ:$AQ,"REPARO FO"))</f>
        <v>0</v>
      </c>
      <c r="DW84" s="140">
        <f>(COUNTIFS('Estruturante Móvel'!$M:$M,$B82,'Estruturante Móvel'!$C:$C,"&lt;&gt;PREVISTO",'Estruturante Móvel'!$G:$G,DV$4,'Estruturante Móvel'!$L:$L,'CRONOGRAMA_CONST+MIGRACAO'!DL$8))</f>
        <v>0</v>
      </c>
      <c r="DX84" s="139">
        <f>(COUNTIFS('Estruturante Móvel'!$M:$M,$B84,'Estruturante Móvel'!$AM:$AM,DX$4))-(COUNTIFS('Estruturante Móvel'!$M:$M,$B84,'Estruturante Móvel'!$AM:$AM,DX$4,'Estruturante Móvel'!$AQ:$AQ,"REPARO FO"))</f>
        <v>0</v>
      </c>
      <c r="DY84" s="140">
        <f>(COUNTIFS('Estruturante Móvel'!$M:$M,$B82,'Estruturante Móvel'!$C:$C,"&lt;&gt;PREVISTO",'Estruturante Móvel'!$G:$G,DX$4,'Estruturante Móvel'!$L:$L,'CRONOGRAMA_CONST+MIGRACAO'!DN$8))</f>
        <v>0</v>
      </c>
      <c r="DZ84" s="139">
        <f>(COUNTIFS('Estruturante Móvel'!$M:$M,$B84,'Estruturante Móvel'!$AM:$AM,DZ$4))-(COUNTIFS('Estruturante Móvel'!$M:$M,$B84,'Estruturante Móvel'!$AM:$AM,DZ$4,'Estruturante Móvel'!$AQ:$AQ,"REPARO FO"))</f>
        <v>0</v>
      </c>
      <c r="EA84" s="140">
        <f>(COUNTIFS('Estruturante Móvel'!$M:$M,$B82,'Estruturante Móvel'!$C:$C,"&lt;&gt;PREVISTO",'Estruturante Móvel'!$G:$G,DZ$4,'Estruturante Móvel'!$L:$L,'CRONOGRAMA_CONST+MIGRACAO'!DP$8))</f>
        <v>0</v>
      </c>
      <c r="EB84" s="139">
        <f>(COUNTIFS('Estruturante Móvel'!$M:$M,$B84,'Estruturante Móvel'!$AM:$AM,EB$4))-(COUNTIFS('Estruturante Móvel'!$M:$M,$B84,'Estruturante Móvel'!$AM:$AM,EB$4,'Estruturante Móvel'!$AQ:$AQ,"REPARO FO"))</f>
        <v>0</v>
      </c>
      <c r="EC84" s="140">
        <f>(COUNTIFS('Estruturante Móvel'!$M:$M,$B82,'Estruturante Móvel'!$C:$C,"&lt;&gt;PREVISTO",'Estruturante Móvel'!$G:$G,EB$4,'Estruturante Móvel'!$L:$L,'CRONOGRAMA_CONST+MIGRACAO'!DR$8))</f>
        <v>0</v>
      </c>
      <c r="ED84" s="139">
        <f>(COUNTIFS('Estruturante Móvel'!$M:$M,$B84,'Estruturante Móvel'!$AM:$AM,ED$4))-(COUNTIFS('Estruturante Móvel'!$M:$M,$B84,'Estruturante Móvel'!$AM:$AM,ED$4,'Estruturante Móvel'!$AQ:$AQ,"REPARO FO"))</f>
        <v>0</v>
      </c>
      <c r="EE84" s="140">
        <f>(COUNTIFS('Estruturante Móvel'!$M:$M,$B82,'Estruturante Móvel'!$C:$C,"&lt;&gt;PREVISTO",'Estruturante Móvel'!$G:$G,ED$4,'Estruturante Móvel'!$L:$L,'CRONOGRAMA_CONST+MIGRACAO'!DT$8))</f>
        <v>0</v>
      </c>
      <c r="EF84" s="139">
        <f>(COUNTIFS('Estruturante Móvel'!$M:$M,$B84,'Estruturante Móvel'!$AM:$AM,EF$4))-(COUNTIFS('Estruturante Móvel'!$M:$M,$B84,'Estruturante Móvel'!$AM:$AM,EF$4,'Estruturante Móvel'!$AQ:$AQ,"REPARO FO"))</f>
        <v>0</v>
      </c>
      <c r="EG84" s="140">
        <f>(COUNTIFS('Estruturante Móvel'!$M:$M,$B82,'Estruturante Móvel'!$C:$C,"&lt;&gt;PREVISTO",'Estruturante Móvel'!$G:$G,EF$4,'Estruturante Móvel'!$L:$L,'CRONOGRAMA_CONST+MIGRACAO'!DV$8))</f>
        <v>0</v>
      </c>
      <c r="EH84" s="139">
        <f>(COUNTIFS('Estruturante Móvel'!$M:$M,$B84,'Estruturante Móvel'!$AM:$AM,EH$4))-(COUNTIFS('Estruturante Móvel'!$M:$M,$B84,'Estruturante Móvel'!$AM:$AM,EH$4,'Estruturante Móvel'!$AQ:$AQ,"REPARO FO"))</f>
        <v>0</v>
      </c>
      <c r="EI84" s="140">
        <f>(COUNTIFS('Estruturante Móvel'!$M:$M,$B82,'Estruturante Móvel'!$C:$C,"&lt;&gt;PREVISTO",'Estruturante Móvel'!$G:$G,EH$4,'Estruturante Móvel'!$L:$L,'CRONOGRAMA_CONST+MIGRACAO'!DX$8))</f>
        <v>0</v>
      </c>
      <c r="EJ84" s="139">
        <f>(COUNTIFS('Estruturante Móvel'!$M:$M,$B84,'Estruturante Móvel'!$AM:$AM,EJ$4))-(COUNTIFS('Estruturante Móvel'!$M:$M,$B84,'Estruturante Móvel'!$AM:$AM,EJ$4,'Estruturante Móvel'!$AQ:$AQ,"REPARO FO"))</f>
        <v>0</v>
      </c>
      <c r="EK84" s="140">
        <f>(COUNTIFS('Estruturante Móvel'!$M:$M,$B82,'Estruturante Móvel'!$C:$C,"&lt;&gt;PREVISTO",'Estruturante Móvel'!$G:$G,EJ$4,'Estruturante Móvel'!$L:$L,'CRONOGRAMA_CONST+MIGRACAO'!DZ$8))</f>
        <v>0</v>
      </c>
      <c r="EL84" s="139">
        <f>(COUNTIFS('Estruturante Móvel'!$M:$M,$B84,'Estruturante Móvel'!$AM:$AM,EL$4))-(COUNTIFS('Estruturante Móvel'!$M:$M,$B84,'Estruturante Móvel'!$AM:$AM,EL$4,'Estruturante Móvel'!$AQ:$AQ,"REPARO FO"))</f>
        <v>0</v>
      </c>
      <c r="EM84" s="140">
        <f>(COUNTIFS('Estruturante Móvel'!$M:$M,$B82,'Estruturante Móvel'!$C:$C,"&lt;&gt;PREVISTO",'Estruturante Móvel'!$G:$G,EL$4,'Estruturante Móvel'!$L:$L,'CRONOGRAMA_CONST+MIGRACAO'!EB$8))</f>
        <v>0</v>
      </c>
      <c r="EN84" s="139">
        <f>(COUNTIFS('Estruturante Móvel'!$M:$M,$B84,'Estruturante Móvel'!$AM:$AM,EN$4))-(COUNTIFS('Estruturante Móvel'!$M:$M,$B84,'Estruturante Móvel'!$AM:$AM,EN$4,'Estruturante Móvel'!$AQ:$AQ,"REPARO FO"))</f>
        <v>0</v>
      </c>
      <c r="EO84" s="140">
        <f>(COUNTIFS('Estruturante Móvel'!$M:$M,$B82,'Estruturante Móvel'!$C:$C,"&lt;&gt;PREVISTO",'Estruturante Móvel'!$G:$G,EN$4,'Estruturante Móvel'!$L:$L,'CRONOGRAMA_CONST+MIGRACAO'!ED$8))</f>
        <v>0</v>
      </c>
      <c r="EP84" s="139">
        <f>(COUNTIFS('Estruturante Móvel'!$M:$M,$B84,'Estruturante Móvel'!$AM:$AM,EP$4))-(COUNTIFS('Estruturante Móvel'!$M:$M,$B84,'Estruturante Móvel'!$AM:$AM,EP$4,'Estruturante Móvel'!$AQ:$AQ,"REPARO FO"))</f>
        <v>0</v>
      </c>
      <c r="EQ84" s="140">
        <f>(COUNTIFS('Estruturante Móvel'!$M:$M,$B82,'Estruturante Móvel'!$C:$C,"&lt;&gt;PREVISTO",'Estruturante Móvel'!$G:$G,EP$4,'Estruturante Móvel'!$L:$L,'CRONOGRAMA_CONST+MIGRACAO'!EF$8))</f>
        <v>0</v>
      </c>
      <c r="ER84" s="139">
        <f>(COUNTIFS('Estruturante Móvel'!$M:$M,$B84,'Estruturante Móvel'!$AM:$AM,ER$4))-(COUNTIFS('Estruturante Móvel'!$M:$M,$B84,'Estruturante Móvel'!$AM:$AM,ER$4,'Estruturante Móvel'!$AQ:$AQ,"REPARO FO"))</f>
        <v>0</v>
      </c>
      <c r="ES84" s="140">
        <f>(COUNTIFS('Estruturante Móvel'!$M:$M,$B82,'Estruturante Móvel'!$C:$C,"&lt;&gt;PREVISTO",'Estruturante Móvel'!$G:$G,ER$4,'Estruturante Móvel'!$L:$L,'CRONOGRAMA_CONST+MIGRACAO'!EH$8))</f>
        <v>0</v>
      </c>
      <c r="ET84" s="139">
        <f>(COUNTIFS('Estruturante Móvel'!$M:$M,$B84,'Estruturante Móvel'!$AM:$AM,ET$4))-(COUNTIFS('Estruturante Móvel'!$M:$M,$B84,'Estruturante Móvel'!$AM:$AM,ET$4,'Estruturante Móvel'!$AQ:$AQ,"REPARO FO"))</f>
        <v>0</v>
      </c>
      <c r="EU84" s="140">
        <f>(COUNTIFS('Estruturante Móvel'!$M:$M,$B82,'Estruturante Móvel'!$C:$C,"&lt;&gt;PREVISTO",'Estruturante Móvel'!$G:$G,ET$4,'Estruturante Móvel'!$L:$L,'CRONOGRAMA_CONST+MIGRACAO'!EJ$8))</f>
        <v>0</v>
      </c>
      <c r="EV84" s="139">
        <f>(COUNTIFS('Estruturante Móvel'!$M:$M,$B84,'Estruturante Móvel'!$AM:$AM,EV$4))-(COUNTIFS('Estruturante Móvel'!$M:$M,$B84,'Estruturante Móvel'!$AM:$AM,EV$4,'Estruturante Móvel'!$AQ:$AQ,"REPARO FO"))</f>
        <v>0</v>
      </c>
      <c r="EW84" s="140">
        <f>(COUNTIFS('Estruturante Móvel'!$M:$M,$B82,'Estruturante Móvel'!$C:$C,"&lt;&gt;PREVISTO",'Estruturante Móvel'!$G:$G,EV$4,'Estruturante Móvel'!$L:$L,'CRONOGRAMA_CONST+MIGRACAO'!EL$8))</f>
        <v>0</v>
      </c>
      <c r="EX84" s="139">
        <f>(COUNTIFS('Estruturante Móvel'!$M:$M,$B84,'Estruturante Móvel'!$AM:$AM,EX$4))-(COUNTIFS('Estruturante Móvel'!$M:$M,$B84,'Estruturante Móvel'!$AM:$AM,EX$4,'Estruturante Móvel'!$AQ:$AQ,"REPARO FO"))</f>
        <v>0</v>
      </c>
      <c r="EY84" s="140">
        <f>(COUNTIFS('Estruturante Móvel'!$M:$M,$B82,'Estruturante Móvel'!$C:$C,"&lt;&gt;PREVISTO",'Estruturante Móvel'!$G:$G,EX$4,'Estruturante Móvel'!$L:$L,'CRONOGRAMA_CONST+MIGRACAO'!EN$8))</f>
        <v>0</v>
      </c>
      <c r="EZ84" s="139">
        <f>(COUNTIFS('Estruturante Móvel'!$M:$M,$B84,'Estruturante Móvel'!$AM:$AM,EZ$4))-(COUNTIFS('Estruturante Móvel'!$M:$M,$B84,'Estruturante Móvel'!$AM:$AM,EZ$4,'Estruturante Móvel'!$AQ:$AQ,"REPARO FO"))</f>
        <v>0</v>
      </c>
      <c r="FA84" s="140">
        <f>(COUNTIFS('Estruturante Móvel'!$M:$M,$B82,'Estruturante Móvel'!$C:$C,"&lt;&gt;PREVISTO",'Estruturante Móvel'!$G:$G,EZ$4,'Estruturante Móvel'!$L:$L,'CRONOGRAMA_CONST+MIGRACAO'!EP$8))</f>
        <v>0</v>
      </c>
      <c r="FB84" s="139">
        <f>(COUNTIFS('Estruturante Móvel'!$M:$M,$B84,'Estruturante Móvel'!$AM:$AM,FB$4))-(COUNTIFS('Estruturante Móvel'!$M:$M,$B84,'Estruturante Móvel'!$AM:$AM,FB$4,'Estruturante Móvel'!$AQ:$AQ,"REPARO FO"))</f>
        <v>0</v>
      </c>
      <c r="FC84" s="140">
        <f>(COUNTIFS('Estruturante Móvel'!$M:$M,$B82,'Estruturante Móvel'!$C:$C,"&lt;&gt;PREVISTO",'Estruturante Móvel'!$G:$G,FB$4,'Estruturante Móvel'!$L:$L,'CRONOGRAMA_CONST+MIGRACAO'!ER$8))</f>
        <v>0</v>
      </c>
      <c r="FD84" s="139">
        <f>(COUNTIFS('Estruturante Móvel'!$M:$M,$B84,'Estruturante Móvel'!$AM:$AM,FD$4))-(COUNTIFS('Estruturante Móvel'!$M:$M,$B84,'Estruturante Móvel'!$AM:$AM,FD$4,'Estruturante Móvel'!$AQ:$AQ,"REPARO FO"))</f>
        <v>0</v>
      </c>
      <c r="FE84" s="140">
        <f>(COUNTIFS('Estruturante Móvel'!$M:$M,$B82,'Estruturante Móvel'!$C:$C,"&lt;&gt;PREVISTO",'Estruturante Móvel'!$G:$G,FD$4,'Estruturante Móvel'!$L:$L,'CRONOGRAMA_CONST+MIGRACAO'!ET$8))</f>
        <v>0</v>
      </c>
      <c r="FF84" s="139">
        <f>(COUNTIFS('Estruturante Móvel'!$M:$M,$B84,'Estruturante Móvel'!$AM:$AM,FF$4))-(COUNTIFS('Estruturante Móvel'!$M:$M,$B84,'Estruturante Móvel'!$AM:$AM,FF$4,'Estruturante Móvel'!$AQ:$AQ,"REPARO FO"))</f>
        <v>0</v>
      </c>
      <c r="FG84" s="140">
        <f>(COUNTIFS('Estruturante Móvel'!$M:$M,$B82,'Estruturante Móvel'!$C:$C,"&lt;&gt;PREVISTO",'Estruturante Móvel'!$G:$G,FF$4,'Estruturante Móvel'!$L:$L,'CRONOGRAMA_CONST+MIGRACAO'!EV$8))</f>
        <v>0</v>
      </c>
      <c r="FH84" s="139">
        <f>(COUNTIFS('Estruturante Móvel'!$M:$M,$B84,'Estruturante Móvel'!$AM:$AM,FH$4))-(COUNTIFS('Estruturante Móvel'!$M:$M,$B84,'Estruturante Móvel'!$AM:$AM,FH$4,'Estruturante Móvel'!$AQ:$AQ,"REPARO FO"))</f>
        <v>0</v>
      </c>
      <c r="FI84" s="140">
        <f>(COUNTIFS('Estruturante Móvel'!$M:$M,$B82,'Estruturante Móvel'!$C:$C,"&lt;&gt;PREVISTO",'Estruturante Móvel'!$G:$G,FH$4,'Estruturante Móvel'!$L:$L,'CRONOGRAMA_CONST+MIGRACAO'!EX$8))</f>
        <v>0</v>
      </c>
      <c r="FJ84" s="139">
        <f>(COUNTIFS('Estruturante Móvel'!$M:$M,$B84,'Estruturante Móvel'!$AM:$AM,FJ$4))-(COUNTIFS('Estruturante Móvel'!$M:$M,$B84,'Estruturante Móvel'!$AM:$AM,FJ$4,'Estruturante Móvel'!$AQ:$AQ,"REPARO FO"))</f>
        <v>0</v>
      </c>
      <c r="FK84" s="140">
        <f>(COUNTIFS('Estruturante Móvel'!$M:$M,$B82,'Estruturante Móvel'!$C:$C,"&lt;&gt;PREVISTO",'Estruturante Móvel'!$G:$G,FJ$4,'Estruturante Móvel'!$L:$L,'CRONOGRAMA_CONST+MIGRACAO'!EZ$8))</f>
        <v>0</v>
      </c>
      <c r="FL84" s="139">
        <f>(COUNTIFS('Estruturante Móvel'!$M:$M,$B84,'Estruturante Móvel'!$AM:$AM,FL$4))-(COUNTIFS('Estruturante Móvel'!$M:$M,$B84,'Estruturante Móvel'!$AM:$AM,FL$4,'Estruturante Móvel'!$AQ:$AQ,"REPARO FO"))</f>
        <v>0</v>
      </c>
      <c r="FM84" s="140">
        <f>(COUNTIFS('Estruturante Móvel'!$M:$M,$B82,'Estruturante Móvel'!$C:$C,"&lt;&gt;PREVISTO",'Estruturante Móvel'!$G:$G,FL$4,'Estruturante Móvel'!$L:$L,'CRONOGRAMA_CONST+MIGRACAO'!FB$8))</f>
        <v>0</v>
      </c>
      <c r="FN84" s="139">
        <f>(COUNTIFS('Estruturante Móvel'!$M:$M,$B84,'Estruturante Móvel'!$AM:$AM,FN$4))-(COUNTIFS('Estruturante Móvel'!$M:$M,$B84,'Estruturante Móvel'!$AM:$AM,FN$4,'Estruturante Móvel'!$AQ:$AQ,"REPARO FO"))</f>
        <v>0</v>
      </c>
      <c r="FO84" s="140">
        <f>(COUNTIFS('Estruturante Móvel'!$M:$M,$B82,'Estruturante Móvel'!$C:$C,"&lt;&gt;PREVISTO",'Estruturante Móvel'!$G:$G,FN$4,'Estruturante Móvel'!$L:$L,'CRONOGRAMA_CONST+MIGRACAO'!FD$8))</f>
        <v>0</v>
      </c>
      <c r="FP84" s="139">
        <f>(COUNTIFS('Estruturante Móvel'!$M:$M,$B84,'Estruturante Móvel'!$AM:$AM,FP$4))-(COUNTIFS('Estruturante Móvel'!$M:$M,$B84,'Estruturante Móvel'!$AM:$AM,FP$4,'Estruturante Móvel'!$AQ:$AQ,"REPARO FO"))</f>
        <v>0</v>
      </c>
      <c r="FQ84" s="140">
        <f>(COUNTIFS('Estruturante Móvel'!$M:$M,$B82,'Estruturante Móvel'!$C:$C,"&lt;&gt;PREVISTO",'Estruturante Móvel'!$G:$G,FP$4,'Estruturante Móvel'!$L:$L,'CRONOGRAMA_CONST+MIGRACAO'!FF$8))</f>
        <v>0</v>
      </c>
      <c r="FR84" s="139">
        <f>(COUNTIFS('Estruturante Móvel'!$M:$M,$B84,'Estruturante Móvel'!$AM:$AM,FR$4))-(COUNTIFS('Estruturante Móvel'!$M:$M,$B84,'Estruturante Móvel'!$AM:$AM,FR$4,'Estruturante Móvel'!$AQ:$AQ,"REPARO FO"))</f>
        <v>0</v>
      </c>
      <c r="FS84" s="140">
        <f>(COUNTIFS('Estruturante Móvel'!$M:$M,$B82,'Estruturante Móvel'!$C:$C,"&lt;&gt;PREVISTO",'Estruturante Móvel'!$G:$G,FR$4,'Estruturante Móvel'!$L:$L,'CRONOGRAMA_CONST+MIGRACAO'!FH$8))</f>
        <v>0</v>
      </c>
      <c r="FT84" s="139">
        <f>(COUNTIFS('Estruturante Móvel'!$M:$M,$B84,'Estruturante Móvel'!$AM:$AM,FT$4))-(COUNTIFS('Estruturante Móvel'!$M:$M,$B84,'Estruturante Móvel'!$AM:$AM,FT$4,'Estruturante Móvel'!$AQ:$AQ,"REPARO FO"))</f>
        <v>0</v>
      </c>
      <c r="FU84" s="140">
        <f>(COUNTIFS('Estruturante Móvel'!$M:$M,$B82,'Estruturante Móvel'!$C:$C,"&lt;&gt;PREVISTO",'Estruturante Móvel'!$G:$G,FT$4,'Estruturante Móvel'!$L:$L,'CRONOGRAMA_CONST+MIGRACAO'!FJ$8))</f>
        <v>0</v>
      </c>
      <c r="FV84" s="139">
        <f>(COUNTIFS('Estruturante Móvel'!$M:$M,$B84,'Estruturante Móvel'!$AM:$AM,FV$4))-(COUNTIFS('Estruturante Móvel'!$M:$M,$B84,'Estruturante Móvel'!$AM:$AM,FV$4,'Estruturante Móvel'!$AQ:$AQ,"REPARO FO"))</f>
        <v>0</v>
      </c>
      <c r="FW84" s="140">
        <f>(COUNTIFS('Estruturante Móvel'!$M:$M,$B82,'Estruturante Móvel'!$C:$C,"&lt;&gt;PREVISTO",'Estruturante Móvel'!$G:$G,FV$4,'Estruturante Móvel'!$L:$L,'CRONOGRAMA_CONST+MIGRACAO'!FL$8))</f>
        <v>0</v>
      </c>
      <c r="FX84" s="139">
        <f>(COUNTIFS('Estruturante Móvel'!$M:$M,$B84,'Estruturante Móvel'!$AM:$AM,FX$4))-(COUNTIFS('Estruturante Móvel'!$M:$M,$B84,'Estruturante Móvel'!$AM:$AM,FX$4,'Estruturante Móvel'!$AQ:$AQ,"REPARO FO"))</f>
        <v>0</v>
      </c>
      <c r="FY84" s="140">
        <f>(COUNTIFS('Estruturante Móvel'!$M:$M,$B82,'Estruturante Móvel'!$C:$C,"&lt;&gt;PREVISTO",'Estruturante Móvel'!$G:$G,FX$4,'Estruturante Móvel'!$L:$L,'CRONOGRAMA_CONST+MIGRACAO'!FN$8))</f>
        <v>0</v>
      </c>
      <c r="FZ84" s="139">
        <f>(COUNTIFS('Estruturante Móvel'!$M:$M,$B84,'Estruturante Móvel'!$AM:$AM,FZ$4))-(COUNTIFS('Estruturante Móvel'!$M:$M,$B84,'Estruturante Móvel'!$AM:$AM,FZ$4,'Estruturante Móvel'!$AQ:$AQ,"REPARO FO"))</f>
        <v>0</v>
      </c>
      <c r="GA84" s="140">
        <f>(COUNTIFS('Estruturante Móvel'!$M:$M,$B82,'Estruturante Móvel'!$C:$C,"&lt;&gt;PREVISTO",'Estruturante Móvel'!$G:$G,FZ$4,'Estruturante Móvel'!$L:$L,'CRONOGRAMA_CONST+MIGRACAO'!FP$8))</f>
        <v>0</v>
      </c>
      <c r="GB84" s="139">
        <f>(COUNTIFS('Estruturante Móvel'!$M:$M,$B84,'Estruturante Móvel'!$AM:$AM,GB$4))-(COUNTIFS('Estruturante Móvel'!$M:$M,$B84,'Estruturante Móvel'!$AM:$AM,GB$4,'Estruturante Móvel'!$AQ:$AQ,"REPARO FO"))</f>
        <v>0</v>
      </c>
      <c r="GC84" s="140">
        <f>(COUNTIFS('Estruturante Móvel'!$M:$M,$B82,'Estruturante Móvel'!$C:$C,"&lt;&gt;PREVISTO",'Estruturante Móvel'!$G:$G,GB$4,'Estruturante Móvel'!$L:$L,'CRONOGRAMA_CONST+MIGRACAO'!FR$8))</f>
        <v>0</v>
      </c>
      <c r="GD84" s="139">
        <f>(COUNTIFS('Estruturante Móvel'!$M:$M,$B84,'Estruturante Móvel'!$AM:$AM,GD$4))-(COUNTIFS('Estruturante Móvel'!$M:$M,$B84,'Estruturante Móvel'!$AM:$AM,GD$4,'Estruturante Móvel'!$AQ:$AQ,"REPARO FO"))</f>
        <v>0</v>
      </c>
      <c r="GE84" s="140">
        <f>(COUNTIFS('Estruturante Móvel'!$M:$M,$B82,'Estruturante Móvel'!$C:$C,"&lt;&gt;PREVISTO",'Estruturante Móvel'!$G:$G,GD$4,'Estruturante Móvel'!$L:$L,'CRONOGRAMA_CONST+MIGRACAO'!FT$8))</f>
        <v>0</v>
      </c>
      <c r="GF84" s="139">
        <f>(COUNTIFS('Estruturante Móvel'!$M:$M,$B84,'Estruturante Móvel'!$AM:$AM,GF$4))-(COUNTIFS('Estruturante Móvel'!$M:$M,$B84,'Estruturante Móvel'!$AM:$AM,GF$4,'Estruturante Móvel'!$AQ:$AQ,"REPARO FO"))</f>
        <v>0</v>
      </c>
      <c r="GG84" s="140">
        <f>(COUNTIFS('Estruturante Móvel'!$M:$M,$B82,'Estruturante Móvel'!$C:$C,"&lt;&gt;PREVISTO",'Estruturante Móvel'!$G:$G,GF$4,'Estruturante Móvel'!$L:$L,'CRONOGRAMA_CONST+MIGRACAO'!FV$8))</f>
        <v>0</v>
      </c>
      <c r="GH84" s="139">
        <f>(COUNTIFS('Estruturante Móvel'!$M:$M,$B84,'Estruturante Móvel'!$AM:$AM,GH$4))-(COUNTIFS('Estruturante Móvel'!$M:$M,$B84,'Estruturante Móvel'!$AM:$AM,GH$4,'Estruturante Móvel'!$AQ:$AQ,"REPARO FO"))</f>
        <v>0</v>
      </c>
      <c r="GI84" s="140">
        <f>(COUNTIFS('Estruturante Móvel'!$M:$M,$B82,'Estruturante Móvel'!$C:$C,"&lt;&gt;PREVISTO",'Estruturante Móvel'!$G:$G,GH$4,'Estruturante Móvel'!$L:$L,'CRONOGRAMA_CONST+MIGRACAO'!FX$8))</f>
        <v>0</v>
      </c>
      <c r="GJ84" s="139">
        <f>(COUNTIFS('Estruturante Móvel'!$M:$M,$B84,'Estruturante Móvel'!$AM:$AM,GJ$4))-(COUNTIFS('Estruturante Móvel'!$M:$M,$B84,'Estruturante Móvel'!$AM:$AM,GJ$4,'Estruturante Móvel'!$AQ:$AQ,"REPARO FO"))</f>
        <v>0</v>
      </c>
      <c r="GK84" s="140">
        <f>(COUNTIFS('Estruturante Móvel'!$M:$M,$B82,'Estruturante Móvel'!$C:$C,"&lt;&gt;PREVISTO",'Estruturante Móvel'!$G:$G,GJ$4,'Estruturante Móvel'!$L:$L,'CRONOGRAMA_CONST+MIGRACAO'!FZ$8))</f>
        <v>0</v>
      </c>
      <c r="GL84" s="139">
        <f>(COUNTIFS('Estruturante Móvel'!$M:$M,$B84,'Estruturante Móvel'!$AM:$AM,GL$4))-(COUNTIFS('Estruturante Móvel'!$M:$M,$B84,'Estruturante Móvel'!$AM:$AM,GL$4,'Estruturante Móvel'!$AQ:$AQ,"REPARO FO"))</f>
        <v>0</v>
      </c>
      <c r="GM84" s="140">
        <f>(COUNTIFS('Estruturante Móvel'!$M:$M,$B82,'Estruturante Móvel'!$C:$C,"&lt;&gt;PREVISTO",'Estruturante Móvel'!$G:$G,GL$4,'Estruturante Móvel'!$L:$L,'CRONOGRAMA_CONST+MIGRACAO'!GB$8))</f>
        <v>0</v>
      </c>
      <c r="GN84" s="139">
        <f>(COUNTIFS('Estruturante Móvel'!$M:$M,$B84,'Estruturante Móvel'!$AM:$AM,GN$4))-(COUNTIFS('Estruturante Móvel'!$M:$M,$B84,'Estruturante Móvel'!$AM:$AM,GN$4,'Estruturante Móvel'!$AQ:$AQ,"REPARO FO"))</f>
        <v>0</v>
      </c>
      <c r="GO84" s="140">
        <f>(COUNTIFS('Estruturante Móvel'!$M:$M,$B82,'Estruturante Móvel'!$C:$C,"&lt;&gt;PREVISTO",'Estruturante Móvel'!$G:$G,GN$4,'Estruturante Móvel'!$L:$L,'CRONOGRAMA_CONST+MIGRACAO'!GD$8))</f>
        <v>0</v>
      </c>
      <c r="GP84" s="139">
        <f>(COUNTIFS('Estruturante Móvel'!$M:$M,$B84,'Estruturante Móvel'!$AM:$AM,GP$4))-(COUNTIFS('Estruturante Móvel'!$M:$M,$B84,'Estruturante Móvel'!$AM:$AM,GP$4,'Estruturante Móvel'!$AQ:$AQ,"REPARO FO"))</f>
        <v>0</v>
      </c>
      <c r="GQ84" s="140">
        <f>(COUNTIFS('Estruturante Móvel'!$M:$M,$B82,'Estruturante Móvel'!$C:$C,"&lt;&gt;PREVISTO",'Estruturante Móvel'!$G:$G,GP$4,'Estruturante Móvel'!$L:$L,'CRONOGRAMA_CONST+MIGRACAO'!GF$8))</f>
        <v>0</v>
      </c>
      <c r="GR84" s="139">
        <f>(COUNTIFS('Estruturante Móvel'!$M:$M,$B84,'Estruturante Móvel'!$AM:$AM,GR$4))-(COUNTIFS('Estruturante Móvel'!$M:$M,$B84,'Estruturante Móvel'!$AM:$AM,GR$4,'Estruturante Móvel'!$AQ:$AQ,"REPARO FO"))</f>
        <v>0</v>
      </c>
      <c r="GS84" s="140">
        <f>(COUNTIFS('Estruturante Móvel'!$M:$M,$B82,'Estruturante Móvel'!$C:$C,"&lt;&gt;PREVISTO",'Estruturante Móvel'!$G:$G,GR$4,'Estruturante Móvel'!$L:$L,'CRONOGRAMA_CONST+MIGRACAO'!GH$8))</f>
        <v>0</v>
      </c>
      <c r="GT84" s="139">
        <f>(COUNTIFS('Estruturante Móvel'!$M:$M,$B84,'Estruturante Móvel'!$AM:$AM,GT$4))-(COUNTIFS('Estruturante Móvel'!$M:$M,$B84,'Estruturante Móvel'!$AM:$AM,GT$4,'Estruturante Móvel'!$AQ:$AQ,"REPARO FO"))</f>
        <v>0</v>
      </c>
      <c r="GU84" s="140">
        <f>(COUNTIFS('Estruturante Móvel'!$M:$M,$B82,'Estruturante Móvel'!$C:$C,"&lt;&gt;PREVISTO",'Estruturante Móvel'!$G:$G,GT$4,'Estruturante Móvel'!$L:$L,'CRONOGRAMA_CONST+MIGRACAO'!GJ$8))</f>
        <v>0</v>
      </c>
      <c r="GV84" s="139">
        <f>(COUNTIFS('Estruturante Móvel'!$M:$M,$B84,'Estruturante Móvel'!$AM:$AM,GV$4))-(COUNTIFS('Estruturante Móvel'!$M:$M,$B84,'Estruturante Móvel'!$AM:$AM,GV$4,'Estruturante Móvel'!$AQ:$AQ,"REPARO FO"))</f>
        <v>0</v>
      </c>
      <c r="GW84" s="140">
        <f>(COUNTIFS('Estruturante Móvel'!$M:$M,$B82,'Estruturante Móvel'!$C:$C,"&lt;&gt;PREVISTO",'Estruturante Móvel'!$G:$G,GV$4,'Estruturante Móvel'!$L:$L,'CRONOGRAMA_CONST+MIGRACAO'!GL$8))</f>
        <v>0</v>
      </c>
      <c r="GX84" s="139">
        <f>(COUNTIFS('Estruturante Móvel'!$M:$M,$B84,'Estruturante Móvel'!$AM:$AM,GX$4))-(COUNTIFS('Estruturante Móvel'!$M:$M,$B84,'Estruturante Móvel'!$AM:$AM,GX$4,'Estruturante Móvel'!$AQ:$AQ,"REPARO FO"))</f>
        <v>0</v>
      </c>
      <c r="GY84" s="140">
        <f>(COUNTIFS('Estruturante Móvel'!$M:$M,$B82,'Estruturante Móvel'!$C:$C,"&lt;&gt;PREVISTO",'Estruturante Móvel'!$G:$G,GX$4,'Estruturante Móvel'!$L:$L,'CRONOGRAMA_CONST+MIGRACAO'!GN$8))</f>
        <v>0</v>
      </c>
      <c r="GZ84" s="139">
        <f>(COUNTIFS('Estruturante Móvel'!$M:$M,$B84,'Estruturante Móvel'!$AM:$AM,GZ$4))-(COUNTIFS('Estruturante Móvel'!$M:$M,$B84,'Estruturante Móvel'!$AM:$AM,GZ$4,'Estruturante Móvel'!$AQ:$AQ,"REPARO FO"))</f>
        <v>0</v>
      </c>
      <c r="HA84" s="140">
        <f>(COUNTIFS('Estruturante Móvel'!$M:$M,$B82,'Estruturante Móvel'!$C:$C,"&lt;&gt;PREVISTO",'Estruturante Móvel'!$G:$G,GZ$4,'Estruturante Móvel'!$L:$L,'CRONOGRAMA_CONST+MIGRACAO'!GP$8))</f>
        <v>0</v>
      </c>
      <c r="HB84" s="139">
        <f>(COUNTIFS('Estruturante Móvel'!$M:$M,$B84,'Estruturante Móvel'!$AM:$AM,HB$4))-(COUNTIFS('Estruturante Móvel'!$M:$M,$B84,'Estruturante Móvel'!$AM:$AM,HB$4,'Estruturante Móvel'!$AQ:$AQ,"REPARO FO"))</f>
        <v>0</v>
      </c>
      <c r="HC84" s="140">
        <f>(COUNTIFS('Estruturante Móvel'!$M:$M,$B82,'Estruturante Móvel'!$C:$C,"&lt;&gt;PREVISTO",'Estruturante Móvel'!$G:$G,HB$4,'Estruturante Móvel'!$L:$L,'CRONOGRAMA_CONST+MIGRACAO'!GR$8))</f>
        <v>0</v>
      </c>
      <c r="HD84" s="139">
        <f>(COUNTIFS('Estruturante Móvel'!$M:$M,$B84,'Estruturante Móvel'!$AM:$AM,HD$4))-(COUNTIFS('Estruturante Móvel'!$M:$M,$B84,'Estruturante Móvel'!$AM:$AM,HD$4,'Estruturante Móvel'!$AQ:$AQ,"REPARO FO"))</f>
        <v>0</v>
      </c>
      <c r="HE84" s="140">
        <f>(COUNTIFS('Estruturante Móvel'!$M:$M,$B82,'Estruturante Móvel'!$C:$C,"&lt;&gt;PREVISTO",'Estruturante Móvel'!$G:$G,HD$4,'Estruturante Móvel'!$L:$L,'CRONOGRAMA_CONST+MIGRACAO'!GT$8))</f>
        <v>0</v>
      </c>
      <c r="HF84" s="139">
        <f>(COUNTIFS('Estruturante Móvel'!$M:$M,$B84,'Estruturante Móvel'!$AM:$AM,HF$4))-(COUNTIFS('Estruturante Móvel'!$M:$M,$B84,'Estruturante Móvel'!$AM:$AM,HF$4,'Estruturante Móvel'!$AQ:$AQ,"REPARO FO"))</f>
        <v>0</v>
      </c>
      <c r="HG84" s="140">
        <f>(COUNTIFS('Estruturante Móvel'!$M:$M,$B82,'Estruturante Móvel'!$C:$C,"&lt;&gt;PREVISTO",'Estruturante Móvel'!$G:$G,HF$4,'Estruturante Móvel'!$L:$L,'CRONOGRAMA_CONST+MIGRACAO'!GV$8))</f>
        <v>0</v>
      </c>
      <c r="HH84" s="139">
        <f>(COUNTIFS('Estruturante Móvel'!$M:$M,$B84,'Estruturante Móvel'!$AM:$AM,HH$4))-(COUNTIFS('Estruturante Móvel'!$M:$M,$B84,'Estruturante Móvel'!$AM:$AM,HH$4,'Estruturante Móvel'!$AQ:$AQ,"REPARO FO"))</f>
        <v>0</v>
      </c>
      <c r="HI84" s="140">
        <f>(COUNTIFS('Estruturante Móvel'!$M:$M,$B82,'Estruturante Móvel'!$C:$C,"&lt;&gt;PREVISTO",'Estruturante Móvel'!$G:$G,HH$4,'Estruturante Móvel'!$L:$L,'CRONOGRAMA_CONST+MIGRACAO'!GX$8))</f>
        <v>0</v>
      </c>
      <c r="HJ84" s="139">
        <f>(COUNTIFS('Estruturante Móvel'!$M:$M,$B84,'Estruturante Móvel'!$AM:$AM,HJ$4))-(COUNTIFS('Estruturante Móvel'!$M:$M,$B84,'Estruturante Móvel'!$AM:$AM,HJ$4,'Estruturante Móvel'!$AQ:$AQ,"REPARO FO"))</f>
        <v>0</v>
      </c>
      <c r="HK84" s="140">
        <f>(COUNTIFS('Estruturante Móvel'!$M:$M,$B82,'Estruturante Móvel'!$C:$C,"&lt;&gt;PREVISTO",'Estruturante Móvel'!$G:$G,HJ$4,'Estruturante Móvel'!$L:$L,'CRONOGRAMA_CONST+MIGRACAO'!GZ$8))</f>
        <v>0</v>
      </c>
      <c r="HL84" s="139">
        <f>(COUNTIFS('Estruturante Móvel'!$M:$M,$B84,'Estruturante Móvel'!$AM:$AM,HL$4))-(COUNTIFS('Estruturante Móvel'!$M:$M,$B84,'Estruturante Móvel'!$AM:$AM,HL$4,'Estruturante Móvel'!$AQ:$AQ,"REPARO FO"))</f>
        <v>0</v>
      </c>
      <c r="HM84" s="140">
        <f>(COUNTIFS('Estruturante Móvel'!$M:$M,$B82,'Estruturante Móvel'!$C:$C,"&lt;&gt;PREVISTO",'Estruturante Móvel'!$G:$G,HL$4,'Estruturante Móvel'!$L:$L,'CRONOGRAMA_CONST+MIGRACAO'!HB$8))</f>
        <v>0</v>
      </c>
      <c r="HN84" s="139">
        <f>(COUNTIFS('Estruturante Móvel'!$M:$M,$B84,'Estruturante Móvel'!$AM:$AM,HN$4))-(COUNTIFS('Estruturante Móvel'!$M:$M,$B84,'Estruturante Móvel'!$AM:$AM,HN$4,'Estruturante Móvel'!$AQ:$AQ,"REPARO FO"))</f>
        <v>0</v>
      </c>
      <c r="HO84" s="140">
        <f>(COUNTIFS('Estruturante Móvel'!$M:$M,$B82,'Estruturante Móvel'!$C:$C,"&lt;&gt;PREVISTO",'Estruturante Móvel'!$G:$G,HN$4,'Estruturante Móvel'!$L:$L,'CRONOGRAMA_CONST+MIGRACAO'!HD$8))</f>
        <v>0</v>
      </c>
      <c r="HP84" s="139">
        <f>(COUNTIFS('Estruturante Móvel'!$M:$M,$B84,'Estruturante Móvel'!$AM:$AM,HP$4))-(COUNTIFS('Estruturante Móvel'!$M:$M,$B84,'Estruturante Móvel'!$AM:$AM,HP$4,'Estruturante Móvel'!$AQ:$AQ,"REPARO FO"))</f>
        <v>0</v>
      </c>
      <c r="HQ84" s="140">
        <f>(COUNTIFS('Estruturante Móvel'!$M:$M,$B82,'Estruturante Móvel'!$C:$C,"&lt;&gt;PREVISTO",'Estruturante Móvel'!$G:$G,HP$4,'Estruturante Móvel'!$L:$L,'CRONOGRAMA_CONST+MIGRACAO'!HF$8))</f>
        <v>0</v>
      </c>
      <c r="HR84" s="139">
        <f>(COUNTIFS('Estruturante Móvel'!$M:$M,$B84,'Estruturante Móvel'!$AM:$AM,HR$4))-(COUNTIFS('Estruturante Móvel'!$M:$M,$B84,'Estruturante Móvel'!$AM:$AM,HR$4,'Estruturante Móvel'!$AQ:$AQ,"REPARO FO"))</f>
        <v>0</v>
      </c>
      <c r="HS84" s="140">
        <f>(COUNTIFS('Estruturante Móvel'!$M:$M,$B82,'Estruturante Móvel'!$C:$C,"&lt;&gt;PREVISTO",'Estruturante Móvel'!$G:$G,HR$4,'Estruturante Móvel'!$L:$L,'CRONOGRAMA_CONST+MIGRACAO'!HH$8))</f>
        <v>0</v>
      </c>
      <c r="HT84" s="139">
        <f>(COUNTIFS('Estruturante Móvel'!$M:$M,$B84,'Estruturante Móvel'!$AM:$AM,HT$4))-(COUNTIFS('Estruturante Móvel'!$M:$M,$B84,'Estruturante Móvel'!$AM:$AM,HT$4,'Estruturante Móvel'!$AQ:$AQ,"REPARO FO"))</f>
        <v>0</v>
      </c>
      <c r="HU84" s="140">
        <f>(COUNTIFS('Estruturante Móvel'!$M:$M,$B82,'Estruturante Móvel'!$C:$C,"&lt;&gt;PREVISTO",'Estruturante Móvel'!$G:$G,HT$4,'Estruturante Móvel'!$L:$L,'CRONOGRAMA_CONST+MIGRACAO'!HJ$8))</f>
        <v>0</v>
      </c>
      <c r="HV84" s="139">
        <f>(COUNTIFS('Estruturante Móvel'!$M:$M,$B84,'Estruturante Móvel'!$AM:$AM,HV$4))-(COUNTIFS('Estruturante Móvel'!$M:$M,$B84,'Estruturante Móvel'!$AM:$AM,HV$4,'Estruturante Móvel'!$AQ:$AQ,"REPARO FO"))</f>
        <v>0</v>
      </c>
      <c r="HW84" s="140">
        <f>(COUNTIFS('Estruturante Móvel'!$M:$M,$B82,'Estruturante Móvel'!$C:$C,"&lt;&gt;PREVISTO",'Estruturante Móvel'!$G:$G,HV$4,'Estruturante Móvel'!$L:$L,'CRONOGRAMA_CONST+MIGRACAO'!HL$8))</f>
        <v>0</v>
      </c>
      <c r="HX84" s="139">
        <f>(COUNTIFS('Estruturante Móvel'!$M:$M,$B84,'Estruturante Móvel'!$AM:$AM,HX$4))-(COUNTIFS('Estruturante Móvel'!$M:$M,$B84,'Estruturante Móvel'!$AM:$AM,HX$4,'Estruturante Móvel'!$AQ:$AQ,"REPARO FO"))</f>
        <v>0</v>
      </c>
      <c r="HY84" s="140">
        <f>(COUNTIFS('Estruturante Móvel'!$M:$M,$B82,'Estruturante Móvel'!$C:$C,"&lt;&gt;PREVISTO",'Estruturante Móvel'!$G:$G,HX$4,'Estruturante Móvel'!$L:$L,'CRONOGRAMA_CONST+MIGRACAO'!HN$8))</f>
        <v>0</v>
      </c>
      <c r="HZ84" s="139">
        <f>(COUNTIFS('Estruturante Móvel'!$M:$M,$B84,'Estruturante Móvel'!$AM:$AM,HZ$4))-(COUNTIFS('Estruturante Móvel'!$M:$M,$B84,'Estruturante Móvel'!$AM:$AM,HZ$4,'Estruturante Móvel'!$AQ:$AQ,"REPARO FO"))</f>
        <v>0</v>
      </c>
      <c r="IA84" s="140">
        <f>(COUNTIFS('Estruturante Móvel'!$M:$M,$B82,'Estruturante Móvel'!$C:$C,"&lt;&gt;PREVISTO",'Estruturante Móvel'!$G:$G,HZ$4,'Estruturante Móvel'!$L:$L,'CRONOGRAMA_CONST+MIGRACAO'!HP$8))</f>
        <v>0</v>
      </c>
      <c r="IB84" s="139">
        <f>(COUNTIFS('Estruturante Móvel'!$M:$M,$B84,'Estruturante Móvel'!$AM:$AM,IB$4))-(COUNTIFS('Estruturante Móvel'!$M:$M,$B84,'Estruturante Móvel'!$AM:$AM,IB$4,'Estruturante Móvel'!$AQ:$AQ,"REPARO FO"))</f>
        <v>0</v>
      </c>
      <c r="IC84" s="140">
        <f>(COUNTIFS('Estruturante Móvel'!$M:$M,$B82,'Estruturante Móvel'!$C:$C,"&lt;&gt;PREVISTO",'Estruturante Móvel'!$G:$G,IB$4,'Estruturante Móvel'!$L:$L,'CRONOGRAMA_CONST+MIGRACAO'!HR$8))</f>
        <v>0</v>
      </c>
      <c r="ID84" s="139">
        <f>(COUNTIFS('Estruturante Móvel'!$M:$M,$B84,'Estruturante Móvel'!$AM:$AM,ID$4))-(COUNTIFS('Estruturante Móvel'!$M:$M,$B84,'Estruturante Móvel'!$AM:$AM,ID$4,'Estruturante Móvel'!$AQ:$AQ,"REPARO FO"))</f>
        <v>0</v>
      </c>
      <c r="IE84" s="140">
        <f>(COUNTIFS('Estruturante Móvel'!$M:$M,$B82,'Estruturante Móvel'!$C:$C,"&lt;&gt;PREVISTO",'Estruturante Móvel'!$G:$G,ID$4,'Estruturante Móvel'!$L:$L,'CRONOGRAMA_CONST+MIGRACAO'!HT$8))</f>
        <v>0</v>
      </c>
      <c r="IF84" s="139">
        <f>(COUNTIFS('Estruturante Móvel'!$M:$M,$B84,'Estruturante Móvel'!$AM:$AM,IF$4))-(COUNTIFS('Estruturante Móvel'!$M:$M,$B84,'Estruturante Móvel'!$AM:$AM,IF$4,'Estruturante Móvel'!$AQ:$AQ,"REPARO FO"))</f>
        <v>0</v>
      </c>
      <c r="IG84" s="140">
        <f>(COUNTIFS('Estruturante Móvel'!$M:$M,$B82,'Estruturante Móvel'!$C:$C,"&lt;&gt;PREVISTO",'Estruturante Móvel'!$G:$G,IF$4,'Estruturante Móvel'!$L:$L,'CRONOGRAMA_CONST+MIGRACAO'!HV$8))</f>
        <v>0</v>
      </c>
      <c r="IH84" s="139">
        <f>(COUNTIFS('Estruturante Móvel'!$M:$M,$B84,'Estruturante Móvel'!$AM:$AM,IH$4))-(COUNTIFS('Estruturante Móvel'!$M:$M,$B84,'Estruturante Móvel'!$AM:$AM,IH$4,'Estruturante Móvel'!$AQ:$AQ,"REPARO FO"))</f>
        <v>0</v>
      </c>
      <c r="II84" s="140">
        <f>(COUNTIFS('Estruturante Móvel'!$M:$M,$B82,'Estruturante Móvel'!$C:$C,"&lt;&gt;PREVISTO",'Estruturante Móvel'!$G:$G,IH$4,'Estruturante Móvel'!$L:$L,'CRONOGRAMA_CONST+MIGRACAO'!HX$8))</f>
        <v>0</v>
      </c>
      <c r="IJ84" s="139">
        <f>(COUNTIFS('Estruturante Móvel'!$M:$M,$B84,'Estruturante Móvel'!$AM:$AM,IJ$4))-(COUNTIFS('Estruturante Móvel'!$M:$M,$B84,'Estruturante Móvel'!$AM:$AM,IJ$4,'Estruturante Móvel'!$AQ:$AQ,"REPARO FO"))</f>
        <v>0</v>
      </c>
      <c r="IK84" s="140">
        <f>(COUNTIFS('Estruturante Móvel'!$M:$M,$B82,'Estruturante Móvel'!$C:$C,"&lt;&gt;PREVISTO",'Estruturante Móvel'!$G:$G,IJ$4,'Estruturante Móvel'!$L:$L,'CRONOGRAMA_CONST+MIGRACAO'!HZ$8))</f>
        <v>0</v>
      </c>
      <c r="IL84" s="139">
        <f>(COUNTIFS('Estruturante Móvel'!$M:$M,$B84,'Estruturante Móvel'!$AM:$AM,IL$4))-(COUNTIFS('Estruturante Móvel'!$M:$M,$B84,'Estruturante Móvel'!$AM:$AM,IL$4,'Estruturante Móvel'!$AQ:$AQ,"REPARO FO"))</f>
        <v>0</v>
      </c>
      <c r="IM84" s="140">
        <f>(COUNTIFS('Estruturante Móvel'!$M:$M,$B82,'Estruturante Móvel'!$C:$C,"&lt;&gt;PREVISTO",'Estruturante Móvel'!$G:$G,IL$4,'Estruturante Móvel'!$L:$L,'CRONOGRAMA_CONST+MIGRACAO'!IB$8))</f>
        <v>0</v>
      </c>
      <c r="IN84" s="139">
        <f>(COUNTIFS('Estruturante Móvel'!$M:$M,$B84,'Estruturante Móvel'!$AM:$AM,IN$4))-(COUNTIFS('Estruturante Móvel'!$M:$M,$B84,'Estruturante Móvel'!$AM:$AM,IN$4,'Estruturante Móvel'!$AQ:$AQ,"REPARO FO"))</f>
        <v>0</v>
      </c>
      <c r="IO84" s="140">
        <f>(COUNTIFS('Estruturante Móvel'!$M:$M,$B82,'Estruturante Móvel'!$C:$C,"&lt;&gt;PREVISTO",'Estruturante Móvel'!$G:$G,IN$4,'Estruturante Móvel'!$L:$L,'CRONOGRAMA_CONST+MIGRACAO'!ID$8))</f>
        <v>0</v>
      </c>
      <c r="IP84" s="139">
        <f>(COUNTIFS('Estruturante Móvel'!$M:$M,$B84,'Estruturante Móvel'!$AM:$AM,IP$4))-(COUNTIFS('Estruturante Móvel'!$M:$M,$B84,'Estruturante Móvel'!$AM:$AM,IP$4,'Estruturante Móvel'!$AQ:$AQ,"REPARO FO"))</f>
        <v>0</v>
      </c>
      <c r="IQ84" s="140">
        <f>(COUNTIFS('Estruturante Móvel'!$M:$M,$B82,'Estruturante Móvel'!$C:$C,"&lt;&gt;PREVISTO",'Estruturante Móvel'!$G:$G,IP$4,'Estruturante Móvel'!$L:$L,'CRONOGRAMA_CONST+MIGRACAO'!IF$8))</f>
        <v>0</v>
      </c>
      <c r="IR84" s="139">
        <f>(COUNTIFS('Estruturante Móvel'!$M:$M,$B84,'Estruturante Móvel'!$AM:$AM,IR$4))-(COUNTIFS('Estruturante Móvel'!$M:$M,$B84,'Estruturante Móvel'!$AM:$AM,IR$4,'Estruturante Móvel'!$AQ:$AQ,"REPARO FO"))</f>
        <v>0</v>
      </c>
      <c r="IS84" s="140">
        <f>(COUNTIFS('Estruturante Móvel'!$M:$M,$B82,'Estruturante Móvel'!$C:$C,"&lt;&gt;PREVISTO",'Estruturante Móvel'!$G:$G,IR$4,'Estruturante Móvel'!$L:$L,'CRONOGRAMA_CONST+MIGRACAO'!IH$8))</f>
        <v>0</v>
      </c>
      <c r="IT84" s="139">
        <f>(COUNTIFS('Estruturante Móvel'!$M:$M,$B84,'Estruturante Móvel'!$AM:$AM,IT$4))-(COUNTIFS('Estruturante Móvel'!$M:$M,$B84,'Estruturante Móvel'!$AM:$AM,IT$4,'Estruturante Móvel'!$AQ:$AQ,"REPARO FO"))</f>
        <v>0</v>
      </c>
      <c r="IU84" s="140">
        <f>(COUNTIFS('Estruturante Móvel'!$M:$M,$B82,'Estruturante Móvel'!$C:$C,"&lt;&gt;PREVISTO",'Estruturante Móvel'!$G:$G,IT$4,'Estruturante Móvel'!$L:$L,'CRONOGRAMA_CONST+MIGRACAO'!IJ$8))</f>
        <v>0</v>
      </c>
      <c r="IV84" s="139">
        <f>(COUNTIFS('Estruturante Móvel'!$M:$M,$B84,'Estruturante Móvel'!$AM:$AM,IV$4))-(COUNTIFS('Estruturante Móvel'!$M:$M,$B84,'Estruturante Móvel'!$AM:$AM,IV$4,'Estruturante Móvel'!$AQ:$AQ,"REPARO FO"))</f>
        <v>0</v>
      </c>
      <c r="IW84" s="140">
        <f>(COUNTIFS('Estruturante Móvel'!$M:$M,$B82,'Estruturante Móvel'!$C:$C,"&lt;&gt;PREVISTO",'Estruturante Móvel'!$G:$G,IV$4,'Estruturante Móvel'!$L:$L,'CRONOGRAMA_CONST+MIGRACAO'!IL$8))</f>
        <v>0</v>
      </c>
      <c r="IX84" s="139">
        <f>(COUNTIFS('Estruturante Móvel'!$M:$M,$B84,'Estruturante Móvel'!$AM:$AM,IX$4))-(COUNTIFS('Estruturante Móvel'!$M:$M,$B84,'Estruturante Móvel'!$AM:$AM,IX$4,'Estruturante Móvel'!$AQ:$AQ,"REPARO FO"))</f>
        <v>0</v>
      </c>
      <c r="IY84" s="140">
        <f>(COUNTIFS('Estruturante Móvel'!$M:$M,$B82,'Estruturante Móvel'!$C:$C,"&lt;&gt;PREVISTO",'Estruturante Móvel'!$G:$G,IX$4,'Estruturante Móvel'!$L:$L,'CRONOGRAMA_CONST+MIGRACAO'!IN$8))</f>
        <v>0</v>
      </c>
      <c r="IZ84" s="139">
        <f>(COUNTIFS('Estruturante Móvel'!$M:$M,$B84,'Estruturante Móvel'!$AM:$AM,IZ$4))-(COUNTIFS('Estruturante Móvel'!$M:$M,$B84,'Estruturante Móvel'!$AM:$AM,IZ$4,'Estruturante Móvel'!$AQ:$AQ,"REPARO FO"))</f>
        <v>0</v>
      </c>
      <c r="JA84" s="140">
        <f>(COUNTIFS('Estruturante Móvel'!$M:$M,$B82,'Estruturante Móvel'!$C:$C,"&lt;&gt;PREVISTO",'Estruturante Móvel'!$G:$G,IZ$4,'Estruturante Móvel'!$L:$L,'CRONOGRAMA_CONST+MIGRACAO'!IP$8))</f>
        <v>0</v>
      </c>
      <c r="JB84" s="139">
        <f>(COUNTIFS('Estruturante Móvel'!$M:$M,$B84,'Estruturante Móvel'!$AM:$AM,JB$4))-(COUNTIFS('Estruturante Móvel'!$M:$M,$B84,'Estruturante Móvel'!$AM:$AM,JB$4,'Estruturante Móvel'!$AQ:$AQ,"REPARO FO"))</f>
        <v>0</v>
      </c>
      <c r="JC84" s="140">
        <f>(COUNTIFS('Estruturante Móvel'!$M:$M,$B82,'Estruturante Móvel'!$C:$C,"&lt;&gt;PREVISTO",'Estruturante Móvel'!$G:$G,JB$4,'Estruturante Móvel'!$L:$L,'CRONOGRAMA_CONST+MIGRACAO'!IR$8))</f>
        <v>0</v>
      </c>
      <c r="JD84" s="139">
        <f>(COUNTIFS('Estruturante Móvel'!$M:$M,$B84,'Estruturante Móvel'!$AM:$AM,JD$4))-(COUNTIFS('Estruturante Móvel'!$M:$M,$B84,'Estruturante Móvel'!$AM:$AM,JD$4,'Estruturante Móvel'!$AQ:$AQ,"REPARO FO"))</f>
        <v>0</v>
      </c>
      <c r="JE84" s="140">
        <f>(COUNTIFS('Estruturante Móvel'!$M:$M,$B82,'Estruturante Móvel'!$C:$C,"&lt;&gt;PREVISTO",'Estruturante Móvel'!$G:$G,JD$4,'Estruturante Móvel'!$L:$L,'CRONOGRAMA_CONST+MIGRACAO'!IT$8))</f>
        <v>0</v>
      </c>
      <c r="JF84" s="139">
        <f>(COUNTIFS('Estruturante Móvel'!$M:$M,$B84,'Estruturante Móvel'!$AM:$AM,JF$4))-(COUNTIFS('Estruturante Móvel'!$M:$M,$B84,'Estruturante Móvel'!$AM:$AM,JF$4,'Estruturante Móvel'!$AQ:$AQ,"REPARO FO"))</f>
        <v>0</v>
      </c>
      <c r="JG84" s="140">
        <f>(COUNTIFS('Estruturante Móvel'!$M:$M,$B82,'Estruturante Móvel'!$C:$C,"&lt;&gt;PREVISTO",'Estruturante Móvel'!$G:$G,JF$4,'Estruturante Móvel'!$L:$L,'CRONOGRAMA_CONST+MIGRACAO'!IV$8))</f>
        <v>0</v>
      </c>
      <c r="JH84" s="139">
        <f>(COUNTIFS('Estruturante Móvel'!$M:$M,$B84,'Estruturante Móvel'!$AM:$AM,JH$4))-(COUNTIFS('Estruturante Móvel'!$M:$M,$B84,'Estruturante Móvel'!$AM:$AM,JH$4,'Estruturante Móvel'!$AQ:$AQ,"REPARO FO"))</f>
        <v>0</v>
      </c>
      <c r="JI84" s="140">
        <f>(COUNTIFS('Estruturante Móvel'!$M:$M,$B82,'Estruturante Móvel'!$C:$C,"&lt;&gt;PREVISTO",'Estruturante Móvel'!$G:$G,JH$4,'Estruturante Móvel'!$L:$L,'CRONOGRAMA_CONST+MIGRACAO'!IX$8))</f>
        <v>0</v>
      </c>
      <c r="JJ84" s="139">
        <f>(COUNTIFS('Estruturante Móvel'!$M:$M,$B84,'Estruturante Móvel'!$AM:$AM,JJ$4))-(COUNTIFS('Estruturante Móvel'!$M:$M,$B84,'Estruturante Móvel'!$AM:$AM,JJ$4,'Estruturante Móvel'!$AQ:$AQ,"REPARO FO"))</f>
        <v>0</v>
      </c>
      <c r="JK84" s="140">
        <f>(COUNTIFS('Estruturante Móvel'!$M:$M,$B82,'Estruturante Móvel'!$C:$C,"&lt;&gt;PREVISTO",'Estruturante Móvel'!$G:$G,JJ$4,'Estruturante Móvel'!$L:$L,'CRONOGRAMA_CONST+MIGRACAO'!IZ$8))</f>
        <v>0</v>
      </c>
      <c r="JL84" s="139">
        <f>(COUNTIFS('Estruturante Móvel'!$M:$M,$B84,'Estruturante Móvel'!$AM:$AM,JL$4))-(COUNTIFS('Estruturante Móvel'!$M:$M,$B84,'Estruturante Móvel'!$AM:$AM,JL$4,'Estruturante Móvel'!$AQ:$AQ,"REPARO FO"))</f>
        <v>0</v>
      </c>
      <c r="JM84" s="140">
        <f>(COUNTIFS('Estruturante Móvel'!$M:$M,$B82,'Estruturante Móvel'!$C:$C,"&lt;&gt;PREVISTO",'Estruturante Móvel'!$G:$G,JL$4,'Estruturante Móvel'!$L:$L,'CRONOGRAMA_CONST+MIGRACAO'!JB$8))</f>
        <v>0</v>
      </c>
      <c r="JN84" s="139">
        <f>(COUNTIFS('Estruturante Móvel'!$M:$M,$B84,'Estruturante Móvel'!$AM:$AM,JN$4))-(COUNTIFS('Estruturante Móvel'!$M:$M,$B84,'Estruturante Móvel'!$AM:$AM,JN$4,'Estruturante Móvel'!$AQ:$AQ,"REPARO FO"))</f>
        <v>0</v>
      </c>
      <c r="JO84" s="140">
        <f>(COUNTIFS('Estruturante Móvel'!$M:$M,$B82,'Estruturante Móvel'!$C:$C,"&lt;&gt;PREVISTO",'Estruturante Móvel'!$G:$G,JN$4,'Estruturante Móvel'!$L:$L,'CRONOGRAMA_CONST+MIGRACAO'!JD$8))</f>
        <v>0</v>
      </c>
      <c r="JP84" s="139">
        <f>(COUNTIFS('Estruturante Móvel'!$M:$M,$B84,'Estruturante Móvel'!$AM:$AM,JP$4))-(COUNTIFS('Estruturante Móvel'!$M:$M,$B84,'Estruturante Móvel'!$AM:$AM,JP$4,'Estruturante Móvel'!$AQ:$AQ,"REPARO FO"))</f>
        <v>0</v>
      </c>
      <c r="JQ84" s="140">
        <f>(COUNTIFS('Estruturante Móvel'!$M:$M,$B82,'Estruturante Móvel'!$C:$C,"&lt;&gt;PREVISTO",'Estruturante Móvel'!$G:$G,JP$4,'Estruturante Móvel'!$L:$L,'CRONOGRAMA_CONST+MIGRACAO'!JF$8))</f>
        <v>0</v>
      </c>
      <c r="JR84" s="139">
        <f>(COUNTIFS('Estruturante Móvel'!$M:$M,$B84,'Estruturante Móvel'!$AM:$AM,JR$4))-(COUNTIFS('Estruturante Móvel'!$M:$M,$B84,'Estruturante Móvel'!$AM:$AM,JR$4,'Estruturante Móvel'!$AQ:$AQ,"REPARO FO"))</f>
        <v>0</v>
      </c>
      <c r="JS84" s="140">
        <f>(COUNTIFS('Estruturante Móvel'!$M:$M,$B82,'Estruturante Móvel'!$C:$C,"&lt;&gt;PREVISTO",'Estruturante Móvel'!$G:$G,JR$4,'Estruturante Móvel'!$L:$L,'CRONOGRAMA_CONST+MIGRACAO'!JH$8))</f>
        <v>0</v>
      </c>
      <c r="JT84" s="139">
        <f>(COUNTIFS('Estruturante Móvel'!$M:$M,$B84,'Estruturante Móvel'!$AM:$AM,JT$4))-(COUNTIFS('Estruturante Móvel'!$M:$M,$B84,'Estruturante Móvel'!$AM:$AM,JT$4,'Estruturante Móvel'!$AQ:$AQ,"REPARO FO"))</f>
        <v>0</v>
      </c>
      <c r="JU84" s="140">
        <f>(COUNTIFS('Estruturante Móvel'!$M:$M,$B82,'Estruturante Móvel'!$C:$C,"&lt;&gt;PREVISTO",'Estruturante Móvel'!$G:$G,JT$4,'Estruturante Móvel'!$L:$L,'CRONOGRAMA_CONST+MIGRACAO'!JJ$8))</f>
        <v>0</v>
      </c>
      <c r="JV84" s="139">
        <f>(COUNTIFS('Estruturante Móvel'!$M:$M,$B84,'Estruturante Móvel'!$AM:$AM,JV$4))-(COUNTIFS('Estruturante Móvel'!$M:$M,$B84,'Estruturante Móvel'!$AM:$AM,JV$4,'Estruturante Móvel'!$AQ:$AQ,"REPARO FO"))</f>
        <v>0</v>
      </c>
      <c r="JW84" s="140">
        <f>(COUNTIFS('Estruturante Móvel'!$M:$M,$B82,'Estruturante Móvel'!$C:$C,"&lt;&gt;PREVISTO",'Estruturante Móvel'!$G:$G,JV$4,'Estruturante Móvel'!$L:$L,'CRONOGRAMA_CONST+MIGRACAO'!JL$8))</f>
        <v>0</v>
      </c>
      <c r="JX84" s="139">
        <f>(COUNTIFS('Estruturante Móvel'!$M:$M,$B84,'Estruturante Móvel'!$AM:$AM,JX$4))-(COUNTIFS('Estruturante Móvel'!$M:$M,$B84,'Estruturante Móvel'!$AM:$AM,JX$4,'Estruturante Móvel'!$AQ:$AQ,"REPARO FO"))</f>
        <v>0</v>
      </c>
      <c r="JY84" s="140">
        <f>(COUNTIFS('Estruturante Móvel'!$M:$M,$B82,'Estruturante Móvel'!$C:$C,"&lt;&gt;PREVISTO",'Estruturante Móvel'!$G:$G,JX$4,'Estruturante Móvel'!$L:$L,'CRONOGRAMA_CONST+MIGRACAO'!JN$8))</f>
        <v>0</v>
      </c>
      <c r="JZ84" s="139">
        <f>(COUNTIFS('Estruturante Móvel'!$M:$M,$B84,'Estruturante Móvel'!$AM:$AM,JZ$4))-(COUNTIFS('Estruturante Móvel'!$M:$M,$B84,'Estruturante Móvel'!$AM:$AM,JZ$4,'Estruturante Móvel'!$AQ:$AQ,"REPARO FO"))</f>
        <v>0</v>
      </c>
      <c r="KA84" s="140">
        <f>(COUNTIFS('Estruturante Móvel'!$M:$M,$B82,'Estruturante Móvel'!$C:$C,"&lt;&gt;PREVISTO",'Estruturante Móvel'!$G:$G,JZ$4,'Estruturante Móvel'!$L:$L,'CRONOGRAMA_CONST+MIGRACAO'!JP$8))</f>
        <v>0</v>
      </c>
      <c r="KB84" s="139">
        <f>(COUNTIFS('Estruturante Móvel'!$M:$M,$B84,'Estruturante Móvel'!$AM:$AM,KB$4))-(COUNTIFS('Estruturante Móvel'!$M:$M,$B84,'Estruturante Móvel'!$AM:$AM,KB$4,'Estruturante Móvel'!$AQ:$AQ,"REPARO FO"))</f>
        <v>0</v>
      </c>
      <c r="KC84" s="140">
        <f>(COUNTIFS('Estruturante Móvel'!$M:$M,$B82,'Estruturante Móvel'!$C:$C,"&lt;&gt;PREVISTO",'Estruturante Móvel'!$G:$G,KB$4,'Estruturante Móvel'!$L:$L,'CRONOGRAMA_CONST+MIGRACAO'!JR$8))</f>
        <v>0</v>
      </c>
      <c r="KD84" s="139">
        <f>(COUNTIFS('Estruturante Móvel'!$M:$M,$B84,'Estruturante Móvel'!$AM:$AM,KD$4))-(COUNTIFS('Estruturante Móvel'!$M:$M,$B84,'Estruturante Móvel'!$AM:$AM,KD$4,'Estruturante Móvel'!$AQ:$AQ,"REPARO FO"))</f>
        <v>0</v>
      </c>
      <c r="KE84" s="140">
        <f>(COUNTIFS('Estruturante Móvel'!$M:$M,$B82,'Estruturante Móvel'!$C:$C,"&lt;&gt;PREVISTO",'Estruturante Móvel'!$G:$G,KD$4,'Estruturante Móvel'!$L:$L,'CRONOGRAMA_CONST+MIGRACAO'!JT$8))</f>
        <v>0</v>
      </c>
      <c r="KF84" s="139">
        <f>(COUNTIFS('Estruturante Móvel'!$M:$M,$B84,'Estruturante Móvel'!$AM:$AM,KF$4))-(COUNTIFS('Estruturante Móvel'!$M:$M,$B84,'Estruturante Móvel'!$AM:$AM,KF$4,'Estruturante Móvel'!$AQ:$AQ,"REPARO FO"))</f>
        <v>0</v>
      </c>
      <c r="KG84" s="140">
        <f>(COUNTIFS('Estruturante Móvel'!$M:$M,$B82,'Estruturante Móvel'!$C:$C,"&lt;&gt;PREVISTO",'Estruturante Móvel'!$G:$G,KF$4,'Estruturante Móvel'!$L:$L,'CRONOGRAMA_CONST+MIGRACAO'!JV$8))</f>
        <v>0</v>
      </c>
      <c r="KH84" s="139">
        <f>(COUNTIFS('Estruturante Móvel'!$M:$M,$B84,'Estruturante Móvel'!$AM:$AM,KH$4))-(COUNTIFS('Estruturante Móvel'!$M:$M,$B84,'Estruturante Móvel'!$AM:$AM,KH$4,'Estruturante Móvel'!$AQ:$AQ,"REPARO FO"))</f>
        <v>0</v>
      </c>
      <c r="KI84" s="140">
        <f>(COUNTIFS('Estruturante Móvel'!$M:$M,$B82,'Estruturante Móvel'!$C:$C,"&lt;&gt;PREVISTO",'Estruturante Móvel'!$G:$G,KH$4,'Estruturante Móvel'!$L:$L,'CRONOGRAMA_CONST+MIGRACAO'!JX$8))</f>
        <v>0</v>
      </c>
      <c r="KJ84" s="139">
        <f>(COUNTIFS('Estruturante Móvel'!$M:$M,$B84,'Estruturante Móvel'!$AM:$AM,KJ$4))-(COUNTIFS('Estruturante Móvel'!$M:$M,$B84,'Estruturante Móvel'!$AM:$AM,KJ$4,'Estruturante Móvel'!$AQ:$AQ,"REPARO FO"))</f>
        <v>0</v>
      </c>
      <c r="KK84" s="140">
        <f>(COUNTIFS('Estruturante Móvel'!$M:$M,$B82,'Estruturante Móvel'!$C:$C,"&lt;&gt;PREVISTO",'Estruturante Móvel'!$G:$G,KJ$4,'Estruturante Móvel'!$L:$L,'CRONOGRAMA_CONST+MIGRACAO'!JZ$8))</f>
        <v>0</v>
      </c>
      <c r="KL84" s="139">
        <f>(COUNTIFS('Estruturante Móvel'!$M:$M,$B84,'Estruturante Móvel'!$AM:$AM,KL$4))-(COUNTIFS('Estruturante Móvel'!$M:$M,$B84,'Estruturante Móvel'!$AM:$AM,KL$4,'Estruturante Móvel'!$AQ:$AQ,"REPARO FO"))</f>
        <v>0</v>
      </c>
      <c r="KM84" s="140">
        <f>(COUNTIFS('Estruturante Móvel'!$M:$M,$B82,'Estruturante Móvel'!$C:$C,"&lt;&gt;PREVISTO",'Estruturante Móvel'!$G:$G,KL$4,'Estruturante Móvel'!$L:$L,'CRONOGRAMA_CONST+MIGRACAO'!KB$8))</f>
        <v>0</v>
      </c>
      <c r="KN84" s="139">
        <f>(COUNTIFS('Estruturante Móvel'!$M:$M,$B84,'Estruturante Móvel'!$AM:$AM,KN$4))-(COUNTIFS('Estruturante Móvel'!$M:$M,$B84,'Estruturante Móvel'!$AM:$AM,KN$4,'Estruturante Móvel'!$AQ:$AQ,"REPARO FO"))</f>
        <v>0</v>
      </c>
      <c r="KO84" s="140">
        <f>(COUNTIFS('Estruturante Móvel'!$M:$M,$B82,'Estruturante Móvel'!$C:$C,"&lt;&gt;PREVISTO",'Estruturante Móvel'!$G:$G,KN$4,'Estruturante Móvel'!$L:$L,'CRONOGRAMA_CONST+MIGRACAO'!KD$8))</f>
        <v>0</v>
      </c>
      <c r="KP84" s="139">
        <f>(COUNTIFS('Estruturante Móvel'!$M:$M,$B84,'Estruturante Móvel'!$AM:$AM,KP$4))-(COUNTIFS('Estruturante Móvel'!$M:$M,$B84,'Estruturante Móvel'!$AM:$AM,KP$4,'Estruturante Móvel'!$AQ:$AQ,"REPARO FO"))</f>
        <v>0</v>
      </c>
      <c r="KQ84" s="140">
        <f>(COUNTIFS('Estruturante Móvel'!$M:$M,$B82,'Estruturante Móvel'!$C:$C,"&lt;&gt;PREVISTO",'Estruturante Móvel'!$G:$G,KP$4,'Estruturante Móvel'!$L:$L,'CRONOGRAMA_CONST+MIGRACAO'!KF$8))</f>
        <v>0</v>
      </c>
      <c r="KR84" s="139">
        <f>(COUNTIFS('Estruturante Móvel'!$M:$M,$B84,'Estruturante Móvel'!$AM:$AM,KR$4))-(COUNTIFS('Estruturante Móvel'!$M:$M,$B84,'Estruturante Móvel'!$AM:$AM,KR$4,'Estruturante Móvel'!$AQ:$AQ,"REPARO FO"))</f>
        <v>0</v>
      </c>
      <c r="KS84" s="140">
        <f>(COUNTIFS('Estruturante Móvel'!$M:$M,$B82,'Estruturante Móvel'!$C:$C,"&lt;&gt;PREVISTO",'Estruturante Móvel'!$G:$G,KR$4,'Estruturante Móvel'!$L:$L,'CRONOGRAMA_CONST+MIGRACAO'!KH$8))</f>
        <v>0</v>
      </c>
      <c r="KT84" s="139">
        <f>(COUNTIFS('Estruturante Móvel'!$M:$M,$B84,'Estruturante Móvel'!$AM:$AM,KT$4))-(COUNTIFS('Estruturante Móvel'!$M:$M,$B84,'Estruturante Móvel'!$AM:$AM,KT$4,'Estruturante Móvel'!$AQ:$AQ,"REPARO FO"))</f>
        <v>0</v>
      </c>
      <c r="KU84" s="140">
        <f>(COUNTIFS('Estruturante Móvel'!$M:$M,$B82,'Estruturante Móvel'!$C:$C,"&lt;&gt;PREVISTO",'Estruturante Móvel'!$G:$G,KT$4,'Estruturante Móvel'!$L:$L,'CRONOGRAMA_CONST+MIGRACAO'!KJ$8))</f>
        <v>0</v>
      </c>
      <c r="KV84" s="139">
        <f>(COUNTIFS('Estruturante Móvel'!$M:$M,$B84,'Estruturante Móvel'!$AM:$AM,KV$4))-(COUNTIFS('Estruturante Móvel'!$M:$M,$B84,'Estruturante Móvel'!$AM:$AM,KV$4,'Estruturante Móvel'!$AQ:$AQ,"REPARO FO"))</f>
        <v>0</v>
      </c>
      <c r="KW84" s="140">
        <f>(COUNTIFS('Estruturante Móvel'!$M:$M,$B82,'Estruturante Móvel'!$C:$C,"&lt;&gt;PREVISTO",'Estruturante Móvel'!$G:$G,KV$4,'Estruturante Móvel'!$L:$L,'CRONOGRAMA_CONST+MIGRACAO'!KL$8))</f>
        <v>0</v>
      </c>
      <c r="KX84" s="139">
        <f>(COUNTIFS('Estruturante Móvel'!$M:$M,$B84,'Estruturante Móvel'!$AM:$AM,KX$4))-(COUNTIFS('Estruturante Móvel'!$M:$M,$B84,'Estruturante Móvel'!$AM:$AM,KX$4,'Estruturante Móvel'!$AQ:$AQ,"REPARO FO"))</f>
        <v>0</v>
      </c>
      <c r="KY84" s="140">
        <f>(COUNTIFS('Estruturante Móvel'!$M:$M,$B82,'Estruturante Móvel'!$C:$C,"&lt;&gt;PREVISTO",'Estruturante Móvel'!$G:$G,KX$4,'Estruturante Móvel'!$L:$L,'CRONOGRAMA_CONST+MIGRACAO'!KN$8))</f>
        <v>0</v>
      </c>
      <c r="KZ84" s="139">
        <f>(COUNTIFS('Estruturante Móvel'!$M:$M,$B84,'Estruturante Móvel'!$AM:$AM,KZ$4))-(COUNTIFS('Estruturante Móvel'!$M:$M,$B84,'Estruturante Móvel'!$AM:$AM,KZ$4,'Estruturante Móvel'!$AQ:$AQ,"REPARO FO"))</f>
        <v>0</v>
      </c>
      <c r="LA84" s="140">
        <f>(COUNTIFS('Estruturante Móvel'!$M:$M,$B82,'Estruturante Móvel'!$C:$C,"&lt;&gt;PREVISTO",'Estruturante Móvel'!$G:$G,KZ$4,'Estruturante Móvel'!$L:$L,'CRONOGRAMA_CONST+MIGRACAO'!KP$8))</f>
        <v>0</v>
      </c>
      <c r="LB84" s="139">
        <f>(COUNTIFS('Estruturante Móvel'!$M:$M,$B84,'Estruturante Móvel'!$AM:$AM,LB$4))-(COUNTIFS('Estruturante Móvel'!$M:$M,$B84,'Estruturante Móvel'!$AM:$AM,LB$4,'Estruturante Móvel'!$AQ:$AQ,"REPARO FO"))</f>
        <v>0</v>
      </c>
      <c r="LC84" s="140">
        <f>(COUNTIFS('Estruturante Móvel'!$M:$M,$B82,'Estruturante Móvel'!$C:$C,"&lt;&gt;PREVISTO",'Estruturante Móvel'!$G:$G,LB$4,'Estruturante Móvel'!$L:$L,'CRONOGRAMA_CONST+MIGRACAO'!KR$8))</f>
        <v>0</v>
      </c>
      <c r="LD84" s="139">
        <f>(COUNTIFS('Estruturante Móvel'!$M:$M,$B84,'Estruturante Móvel'!$AM:$AM,LD$4))-(COUNTIFS('Estruturante Móvel'!$M:$M,$B84,'Estruturante Móvel'!$AM:$AM,LD$4,'Estruturante Móvel'!$AQ:$AQ,"REPARO FO"))</f>
        <v>0</v>
      </c>
      <c r="LE84" s="140">
        <f>(COUNTIFS('Estruturante Móvel'!$M:$M,$B82,'Estruturante Móvel'!$C:$C,"&lt;&gt;PREVISTO",'Estruturante Móvel'!$G:$G,LD$4,'Estruturante Móvel'!$L:$L,'CRONOGRAMA_CONST+MIGRACAO'!KT$8))</f>
        <v>0</v>
      </c>
      <c r="LF84" s="139">
        <f>(COUNTIFS('Estruturante Móvel'!$M:$M,$B84,'Estruturante Móvel'!$AM:$AM,LF$4))-(COUNTIFS('Estruturante Móvel'!$M:$M,$B84,'Estruturante Móvel'!$AM:$AM,LF$4,'Estruturante Móvel'!$AQ:$AQ,"REPARO FO"))</f>
        <v>0</v>
      </c>
      <c r="LG84" s="140">
        <f>(COUNTIFS('Estruturante Móvel'!$M:$M,$B82,'Estruturante Móvel'!$C:$C,"&lt;&gt;PREVISTO",'Estruturante Móvel'!$G:$G,LF$4,'Estruturante Móvel'!$L:$L,'CRONOGRAMA_CONST+MIGRACAO'!KV$8))</f>
        <v>0</v>
      </c>
      <c r="LH84" s="139">
        <f>(COUNTIFS('Estruturante Móvel'!$M:$M,$B84,'Estruturante Móvel'!$AM:$AM,LH$4))-(COUNTIFS('Estruturante Móvel'!$M:$M,$B84,'Estruturante Móvel'!$AM:$AM,LH$4,'Estruturante Móvel'!$AQ:$AQ,"REPARO FO"))</f>
        <v>0</v>
      </c>
      <c r="LI84" s="140">
        <f>(COUNTIFS('Estruturante Móvel'!$M:$M,$B82,'Estruturante Móvel'!$C:$C,"&lt;&gt;PREVISTO",'Estruturante Móvel'!$G:$G,LH$4,'Estruturante Móvel'!$L:$L,'CRONOGRAMA_CONST+MIGRACAO'!KX$8))</f>
        <v>0</v>
      </c>
      <c r="LJ84" s="139">
        <f>(COUNTIFS('Estruturante Móvel'!$M:$M,$B84,'Estruturante Móvel'!$AM:$AM,LJ$4))-(COUNTIFS('Estruturante Móvel'!$M:$M,$B84,'Estruturante Móvel'!$AM:$AM,LJ$4,'Estruturante Móvel'!$AQ:$AQ,"REPARO FO"))</f>
        <v>0</v>
      </c>
      <c r="LK84" s="140">
        <f>(COUNTIFS('Estruturante Móvel'!$M:$M,$B82,'Estruturante Móvel'!$C:$C,"&lt;&gt;PREVISTO",'Estruturante Móvel'!$G:$G,LJ$4,'Estruturante Móvel'!$L:$L,'CRONOGRAMA_CONST+MIGRACAO'!KZ$8))</f>
        <v>0</v>
      </c>
      <c r="LL84" s="139">
        <f>(COUNTIFS('Estruturante Móvel'!$M:$M,$B84,'Estruturante Móvel'!$AM:$AM,LL$4))-(COUNTIFS('Estruturante Móvel'!$M:$M,$B84,'Estruturante Móvel'!$AM:$AM,LL$4,'Estruturante Móvel'!$AQ:$AQ,"REPARO FO"))</f>
        <v>0</v>
      </c>
      <c r="LM84" s="140">
        <f>(COUNTIFS('Estruturante Móvel'!$M:$M,$B82,'Estruturante Móvel'!$C:$C,"&lt;&gt;PREVISTO",'Estruturante Móvel'!$G:$G,LL$4,'Estruturante Móvel'!$L:$L,'CRONOGRAMA_CONST+MIGRACAO'!LB$8))</f>
        <v>0</v>
      </c>
      <c r="LN84" s="139">
        <f>(COUNTIFS('Estruturante Móvel'!$M:$M,$B84,'Estruturante Móvel'!$AM:$AM,LN$4))-(COUNTIFS('Estruturante Móvel'!$M:$M,$B84,'Estruturante Móvel'!$AM:$AM,LN$4,'Estruturante Móvel'!$AQ:$AQ,"REPARO FO"))</f>
        <v>0</v>
      </c>
      <c r="LO84" s="140">
        <f>(COUNTIFS('Estruturante Móvel'!$M:$M,$B82,'Estruturante Móvel'!$C:$C,"&lt;&gt;PREVISTO",'Estruturante Móvel'!$G:$G,LN$4,'Estruturante Móvel'!$L:$L,'CRONOGRAMA_CONST+MIGRACAO'!LD$8))</f>
        <v>0</v>
      </c>
      <c r="LP84" s="139">
        <f>(COUNTIFS('Estruturante Móvel'!$M:$M,$B84,'Estruturante Móvel'!$AM:$AM,LP$4))-(COUNTIFS('Estruturante Móvel'!$M:$M,$B84,'Estruturante Móvel'!$AM:$AM,LP$4,'Estruturante Móvel'!$AQ:$AQ,"REPARO FO"))</f>
        <v>0</v>
      </c>
      <c r="LQ84" s="140">
        <f>(COUNTIFS('Estruturante Móvel'!$M:$M,$B82,'Estruturante Móvel'!$C:$C,"&lt;&gt;PREVISTO",'Estruturante Móvel'!$G:$G,LP$4,'Estruturante Móvel'!$L:$L,'CRONOGRAMA_CONST+MIGRACAO'!LF$8))</f>
        <v>0</v>
      </c>
      <c r="LR84" s="139">
        <f>(COUNTIFS('Estruturante Móvel'!$M:$M,$B84,'Estruturante Móvel'!$AM:$AM,LR$4))-(COUNTIFS('Estruturante Móvel'!$M:$M,$B84,'Estruturante Móvel'!$AM:$AM,LR$4,'Estruturante Móvel'!$AQ:$AQ,"REPARO FO"))</f>
        <v>0</v>
      </c>
      <c r="LS84" s="140">
        <f>(COUNTIFS('Estruturante Móvel'!$M:$M,$B82,'Estruturante Móvel'!$C:$C,"&lt;&gt;PREVISTO",'Estruturante Móvel'!$G:$G,LR$4,'Estruturante Móvel'!$L:$L,'CRONOGRAMA_CONST+MIGRACAO'!LH$8))</f>
        <v>0</v>
      </c>
      <c r="LT84" s="139">
        <f>(COUNTIFS('Estruturante Móvel'!$M:$M,$B84,'Estruturante Móvel'!$AM:$AM,LT$4))-(COUNTIFS('Estruturante Móvel'!$M:$M,$B84,'Estruturante Móvel'!$AM:$AM,LT$4,'Estruturante Móvel'!$AQ:$AQ,"REPARO FO"))</f>
        <v>0</v>
      </c>
      <c r="LU84" s="140">
        <f>(COUNTIFS('Estruturante Móvel'!$M:$M,$B82,'Estruturante Móvel'!$C:$C,"&lt;&gt;PREVISTO",'Estruturante Móvel'!$G:$G,LT$4,'Estruturante Móvel'!$L:$L,'CRONOGRAMA_CONST+MIGRACAO'!LJ$8))</f>
        <v>0</v>
      </c>
      <c r="LV84" s="139">
        <f>(COUNTIFS('Estruturante Móvel'!$M:$M,$B84,'Estruturante Móvel'!$AM:$AM,LV$4))-(COUNTIFS('Estruturante Móvel'!$M:$M,$B84,'Estruturante Móvel'!$AM:$AM,LV$4,'Estruturante Móvel'!$AQ:$AQ,"REPARO FO"))</f>
        <v>0</v>
      </c>
      <c r="LW84" s="140">
        <f>(COUNTIFS('Estruturante Móvel'!$M:$M,$B82,'Estruturante Móvel'!$C:$C,"&lt;&gt;PREVISTO",'Estruturante Móvel'!$G:$G,LV$4,'Estruturante Móvel'!$L:$L,'CRONOGRAMA_CONST+MIGRACAO'!LL$8))</f>
        <v>0</v>
      </c>
      <c r="LX84" s="139">
        <f>(COUNTIFS('Estruturante Móvel'!$M:$M,$B84,'Estruturante Móvel'!$AM:$AM,LX$4))-(COUNTIFS('Estruturante Móvel'!$M:$M,$B84,'Estruturante Móvel'!$AM:$AM,LX$4,'Estruturante Móvel'!$AQ:$AQ,"REPARO FO"))</f>
        <v>0</v>
      </c>
      <c r="LY84" s="140">
        <f>(COUNTIFS('Estruturante Móvel'!$M:$M,$B82,'Estruturante Móvel'!$C:$C,"&lt;&gt;PREVISTO",'Estruturante Móvel'!$G:$G,LX$4,'Estruturante Móvel'!$L:$L,'CRONOGRAMA_CONST+MIGRACAO'!LN$8))</f>
        <v>0</v>
      </c>
      <c r="LZ84" s="139">
        <f>(COUNTIFS('Estruturante Móvel'!$M:$M,$B84,'Estruturante Móvel'!$AM:$AM,LZ$4))-(COUNTIFS('Estruturante Móvel'!$M:$M,$B84,'Estruturante Móvel'!$AM:$AM,LZ$4,'Estruturante Móvel'!$AQ:$AQ,"REPARO FO"))</f>
        <v>0</v>
      </c>
      <c r="MA84" s="140">
        <f>(COUNTIFS('Estruturante Móvel'!$M:$M,$B82,'Estruturante Móvel'!$C:$C,"&lt;&gt;PREVISTO",'Estruturante Móvel'!$G:$G,LZ$4,'Estruturante Móvel'!$L:$L,'CRONOGRAMA_CONST+MIGRACAO'!LP$8))</f>
        <v>0</v>
      </c>
      <c r="MB84" s="139">
        <f>(COUNTIFS('Estruturante Móvel'!$M:$M,$B84,'Estruturante Móvel'!$AM:$AM,MB$4))-(COUNTIFS('Estruturante Móvel'!$M:$M,$B84,'Estruturante Móvel'!$AM:$AM,MB$4,'Estruturante Móvel'!$AQ:$AQ,"REPARO FO"))</f>
        <v>0</v>
      </c>
      <c r="MC84" s="140">
        <f>(COUNTIFS('Estruturante Móvel'!$M:$M,$B82,'Estruturante Móvel'!$C:$C,"&lt;&gt;PREVISTO",'Estruturante Móvel'!$G:$G,MB$4,'Estruturante Móvel'!$L:$L,'CRONOGRAMA_CONST+MIGRACAO'!LR$8))</f>
        <v>0</v>
      </c>
      <c r="MD84" s="139">
        <f>(COUNTIFS('Estruturante Móvel'!$M:$M,$B84,'Estruturante Móvel'!$AM:$AM,MD$4))-(COUNTIFS('Estruturante Móvel'!$M:$M,$B84,'Estruturante Móvel'!$AM:$AM,MD$4,'Estruturante Móvel'!$AQ:$AQ,"REPARO FO"))</f>
        <v>0</v>
      </c>
      <c r="ME84" s="140">
        <f>(COUNTIFS('Estruturante Móvel'!$M:$M,$B82,'Estruturante Móvel'!$C:$C,"&lt;&gt;PREVISTO",'Estruturante Móvel'!$G:$G,MD$4,'Estruturante Móvel'!$L:$L,'CRONOGRAMA_CONST+MIGRACAO'!LT$8))</f>
        <v>0</v>
      </c>
      <c r="MF84" s="139">
        <f>(COUNTIFS('Estruturante Móvel'!$M:$M,$B84,'Estruturante Móvel'!$AM:$AM,MF$4))-(COUNTIFS('Estruturante Móvel'!$M:$M,$B84,'Estruturante Móvel'!$AM:$AM,MF$4,'Estruturante Móvel'!$AQ:$AQ,"REPARO FO"))</f>
        <v>0</v>
      </c>
      <c r="MG84" s="140">
        <f>(COUNTIFS('Estruturante Móvel'!$M:$M,$B82,'Estruturante Móvel'!$C:$C,"&lt;&gt;PREVISTO",'Estruturante Móvel'!$G:$G,MF$4,'Estruturante Móvel'!$L:$L,'CRONOGRAMA_CONST+MIGRACAO'!LV$8))</f>
        <v>0</v>
      </c>
      <c r="MH84" s="139">
        <f>(COUNTIFS('Estruturante Móvel'!$M:$M,$B84,'Estruturante Móvel'!$AM:$AM,MH$4))-(COUNTIFS('Estruturante Móvel'!$M:$M,$B84,'Estruturante Móvel'!$AM:$AM,MH$4,'Estruturante Móvel'!$AQ:$AQ,"REPARO FO"))</f>
        <v>0</v>
      </c>
      <c r="MI84" s="140">
        <f>(COUNTIFS('Estruturante Móvel'!$M:$M,$B82,'Estruturante Móvel'!$C:$C,"&lt;&gt;PREVISTO",'Estruturante Móvel'!$G:$G,MH$4,'Estruturante Móvel'!$L:$L,'CRONOGRAMA_CONST+MIGRACAO'!LX$8))</f>
        <v>0</v>
      </c>
      <c r="MJ84" s="139">
        <f>(COUNTIFS('Estruturante Móvel'!$M:$M,$B84,'Estruturante Móvel'!$AM:$AM,MJ$4))-(COUNTIFS('Estruturante Móvel'!$M:$M,$B84,'Estruturante Móvel'!$AM:$AM,MJ$4,'Estruturante Móvel'!$AQ:$AQ,"REPARO FO"))</f>
        <v>0</v>
      </c>
      <c r="MK84" s="140">
        <f>(COUNTIFS('Estruturante Móvel'!$M:$M,$B82,'Estruturante Móvel'!$C:$C,"&lt;&gt;PREVISTO",'Estruturante Móvel'!$G:$G,MJ$4,'Estruturante Móvel'!$L:$L,'CRONOGRAMA_CONST+MIGRACAO'!LZ$8))</f>
        <v>0</v>
      </c>
      <c r="ML84" s="139">
        <f>(COUNTIFS('Estruturante Móvel'!$M:$M,$B84,'Estruturante Móvel'!$AM:$AM,ML$4))-(COUNTIFS('Estruturante Móvel'!$M:$M,$B84,'Estruturante Móvel'!$AM:$AM,ML$4,'Estruturante Móvel'!$AQ:$AQ,"REPARO FO"))</f>
        <v>0</v>
      </c>
      <c r="MM84" s="140">
        <f>(COUNTIFS('Estruturante Móvel'!$M:$M,$B82,'Estruturante Móvel'!$C:$C,"&lt;&gt;PREVISTO",'Estruturante Móvel'!$G:$G,ML$4,'Estruturante Móvel'!$L:$L,'CRONOGRAMA_CONST+MIGRACAO'!MB$8))</f>
        <v>0</v>
      </c>
      <c r="MN84" s="139">
        <f>(COUNTIFS('Estruturante Móvel'!$M:$M,$B84,'Estruturante Móvel'!$AM:$AM,MN$4))-(COUNTIFS('Estruturante Móvel'!$M:$M,$B84,'Estruturante Móvel'!$AM:$AM,MN$4,'Estruturante Móvel'!$AQ:$AQ,"REPARO FO"))</f>
        <v>0</v>
      </c>
      <c r="MO84" s="140">
        <f>(COUNTIFS('Estruturante Móvel'!$M:$M,$B82,'Estruturante Móvel'!$C:$C,"&lt;&gt;PREVISTO",'Estruturante Móvel'!$G:$G,MN$4,'Estruturante Móvel'!$L:$L,'CRONOGRAMA_CONST+MIGRACAO'!MD$8))</f>
        <v>0</v>
      </c>
      <c r="MP84" s="139">
        <f>(COUNTIFS('Estruturante Móvel'!$M:$M,$B84,'Estruturante Móvel'!$AM:$AM,MP$4))-(COUNTIFS('Estruturante Móvel'!$M:$M,$B84,'Estruturante Móvel'!$AM:$AM,MP$4,'Estruturante Móvel'!$AQ:$AQ,"REPARO FO"))</f>
        <v>0</v>
      </c>
      <c r="MQ84" s="140">
        <f>(COUNTIFS('Estruturante Móvel'!$M:$M,$B82,'Estruturante Móvel'!$C:$C,"&lt;&gt;PREVISTO",'Estruturante Móvel'!$G:$G,MP$4,'Estruturante Móvel'!$L:$L,'CRONOGRAMA_CONST+MIGRACAO'!MF$8))</f>
        <v>0</v>
      </c>
      <c r="MR84" s="139">
        <f>(COUNTIFS('Estruturante Móvel'!$M:$M,$B84,'Estruturante Móvel'!$AM:$AM,MR$4))-(COUNTIFS('Estruturante Móvel'!$M:$M,$B84,'Estruturante Móvel'!$AM:$AM,MR$4,'Estruturante Móvel'!$AQ:$AQ,"REPARO FO"))</f>
        <v>0</v>
      </c>
      <c r="MS84" s="140">
        <f>(COUNTIFS('Estruturante Móvel'!$M:$M,$B82,'Estruturante Móvel'!$C:$C,"&lt;&gt;PREVISTO",'Estruturante Móvel'!$G:$G,MR$4,'Estruturante Móvel'!$L:$L,'CRONOGRAMA_CONST+MIGRACAO'!MH$8))</f>
        <v>0</v>
      </c>
      <c r="MT84" s="139">
        <f>(COUNTIFS('Estruturante Móvel'!$M:$M,$B84,'Estruturante Móvel'!$AM:$AM,MT$4))-(COUNTIFS('Estruturante Móvel'!$M:$M,$B84,'Estruturante Móvel'!$AM:$AM,MT$4,'Estruturante Móvel'!$AQ:$AQ,"REPARO FO"))</f>
        <v>0</v>
      </c>
      <c r="MU84" s="140">
        <f>(COUNTIFS('Estruturante Móvel'!$M:$M,$B82,'Estruturante Móvel'!$C:$C,"&lt;&gt;PREVISTO",'Estruturante Móvel'!$G:$G,MT$4,'Estruturante Móvel'!$L:$L,'CRONOGRAMA_CONST+MIGRACAO'!MJ$8))</f>
        <v>0</v>
      </c>
      <c r="MV84" s="139">
        <f>(COUNTIFS('Estruturante Móvel'!$M:$M,$B84,'Estruturante Móvel'!$AM:$AM,MV$4))-(COUNTIFS('Estruturante Móvel'!$M:$M,$B84,'Estruturante Móvel'!$AM:$AM,MV$4,'Estruturante Móvel'!$AQ:$AQ,"REPARO FO"))</f>
        <v>0</v>
      </c>
      <c r="MW84" s="140">
        <f>(COUNTIFS('Estruturante Móvel'!$M:$M,$B82,'Estruturante Móvel'!$C:$C,"&lt;&gt;PREVISTO",'Estruturante Móvel'!$G:$G,MV$4,'Estruturante Móvel'!$L:$L,'CRONOGRAMA_CONST+MIGRACAO'!ML$8))</f>
        <v>0</v>
      </c>
      <c r="MX84" s="139">
        <f>(COUNTIFS('Estruturante Móvel'!$M:$M,$B84,'Estruturante Móvel'!$AM:$AM,MX$4))-(COUNTIFS('Estruturante Móvel'!$M:$M,$B84,'Estruturante Móvel'!$AM:$AM,MX$4,'Estruturante Móvel'!$AQ:$AQ,"REPARO FO"))</f>
        <v>0</v>
      </c>
      <c r="MY84" s="140">
        <f>(COUNTIFS('Estruturante Móvel'!$M:$M,$B82,'Estruturante Móvel'!$C:$C,"&lt;&gt;PREVISTO",'Estruturante Móvel'!$G:$G,MX$4,'Estruturante Móvel'!$L:$L,'CRONOGRAMA_CONST+MIGRACAO'!MN$8))</f>
        <v>0</v>
      </c>
      <c r="MZ84" s="139">
        <f>(COUNTIFS('Estruturante Móvel'!$M:$M,$B84,'Estruturante Móvel'!$AM:$AM,MZ$4))-(COUNTIFS('Estruturante Móvel'!$M:$M,$B84,'Estruturante Móvel'!$AM:$AM,MZ$4,'Estruturante Móvel'!$AQ:$AQ,"REPARO FO"))</f>
        <v>0</v>
      </c>
      <c r="NA84" s="140">
        <f>(COUNTIFS('Estruturante Móvel'!$M:$M,$B82,'Estruturante Móvel'!$C:$C,"&lt;&gt;PREVISTO",'Estruturante Móvel'!$G:$G,MZ$4,'Estruturante Móvel'!$L:$L,'CRONOGRAMA_CONST+MIGRACAO'!MP$8))</f>
        <v>0</v>
      </c>
      <c r="NB84" s="139">
        <f>(COUNTIFS('Estruturante Móvel'!$M:$M,$B84,'Estruturante Móvel'!$AM:$AM,NB$4))-(COUNTIFS('Estruturante Móvel'!$M:$M,$B84,'Estruturante Móvel'!$AM:$AM,NB$4,'Estruturante Móvel'!$AQ:$AQ,"REPARO FO"))</f>
        <v>0</v>
      </c>
      <c r="NC84" s="140">
        <f>(COUNTIFS('Estruturante Móvel'!$M:$M,$B82,'Estruturante Móvel'!$C:$C,"&lt;&gt;PREVISTO",'Estruturante Móvel'!$G:$G,NB$4,'Estruturante Móvel'!$L:$L,'CRONOGRAMA_CONST+MIGRACAO'!MR$8))</f>
        <v>0</v>
      </c>
      <c r="ND84" s="139">
        <f>(COUNTIFS('Estruturante Móvel'!$M:$M,$B84,'Estruturante Móvel'!$AM:$AM,ND$4))-(COUNTIFS('Estruturante Móvel'!$M:$M,$B84,'Estruturante Móvel'!$AM:$AM,ND$4,'Estruturante Móvel'!$AQ:$AQ,"REPARO FO"))</f>
        <v>0</v>
      </c>
      <c r="NE84" s="140">
        <f>(COUNTIFS('Estruturante Móvel'!$M:$M,$B82,'Estruturante Móvel'!$C:$C,"&lt;&gt;PREVISTO",'Estruturante Móvel'!$G:$G,ND$4,'Estruturante Móvel'!$L:$L,'CRONOGRAMA_CONST+MIGRACAO'!MT$8))</f>
        <v>0</v>
      </c>
      <c r="NF84" s="139">
        <f>(COUNTIFS('Estruturante Móvel'!$M:$M,$B84,'Estruturante Móvel'!$AM:$AM,NF$4))-(COUNTIFS('Estruturante Móvel'!$M:$M,$B84,'Estruturante Móvel'!$AM:$AM,NF$4,'Estruturante Móvel'!$AQ:$AQ,"REPARO FO"))</f>
        <v>0</v>
      </c>
      <c r="NG84" s="140">
        <f>(COUNTIFS('Estruturante Móvel'!$M:$M,$B82,'Estruturante Móvel'!$C:$C,"&lt;&gt;PREVISTO",'Estruturante Móvel'!$G:$G,NF$4,'Estruturante Móvel'!$L:$L,'CRONOGRAMA_CONST+MIGRACAO'!MV$8))</f>
        <v>0</v>
      </c>
      <c r="NH84" s="139">
        <f>(COUNTIFS('Estruturante Móvel'!$M:$M,$B84,'Estruturante Móvel'!$AM:$AM,NH$4))-(COUNTIFS('Estruturante Móvel'!$M:$M,$B84,'Estruturante Móvel'!$AM:$AM,NH$4,'Estruturante Móvel'!$AQ:$AQ,"REPARO FO"))</f>
        <v>0</v>
      </c>
      <c r="NI84" s="140">
        <f>(COUNTIFS('Estruturante Móvel'!$M:$M,$B82,'Estruturante Móvel'!$C:$C,"&lt;&gt;PREVISTO",'Estruturante Móvel'!$G:$G,NH$4,'Estruturante Móvel'!$L:$L,'CRONOGRAMA_CONST+MIGRACAO'!MX$8))</f>
        <v>0</v>
      </c>
    </row>
    <row r="85" spans="1:373" hidden="1" outlineLevel="1">
      <c r="B85" s="205" t="s">
        <v>446</v>
      </c>
      <c r="C85" s="161" t="s">
        <v>186</v>
      </c>
      <c r="D85" s="161">
        <f>COUNTIFS('Estruturante Móvel'!$M:$M,B82,'Estruturante Móvel'!$L:$L,'CRONOGRAMA_CONST+MIGRACAO'!B85)</f>
        <v>34</v>
      </c>
      <c r="E85" s="161">
        <f>(COUNTIFS('Estruturante Móvel'!$M:$M,B82,'Estruturante Móvel'!$C:$C,"&lt;&gt;PREVISTO",'Estruturante Móvel'!$L:$L,'CRONOGRAMA_CONST+MIGRACAO'!B85))</f>
        <v>34</v>
      </c>
      <c r="F85" s="162">
        <f>(COUNTIFS('Estruturante Móvel'!$M:$M,B82,'Estruturante Móvel'!$C:$C,"PREVISTO",'Estruturante Móvel'!$L:$L,'CRONOGRAMA_CONST+MIGRACAO'!B85))</f>
        <v>0</v>
      </c>
      <c r="G85" s="162"/>
      <c r="H85" s="165" t="str">
        <f t="shared" si="384"/>
        <v>Concluído</v>
      </c>
      <c r="I85" s="166">
        <v>45597</v>
      </c>
      <c r="J85" s="160">
        <f t="shared" si="385"/>
        <v>1</v>
      </c>
      <c r="K85" s="157">
        <f t="shared" si="386"/>
        <v>34</v>
      </c>
      <c r="L85" s="139">
        <f>(COUNTIFS('Estruturante Móvel'!$M:$M,$B82,'Estruturante Móvel'!$AM:$AM,L$4,'Estruturante Móvel'!$L:$L,'CRONOGRAMA_CONST+MIGRACAO'!$B85))</f>
        <v>0</v>
      </c>
      <c r="M85" s="140">
        <f>(COUNTIFS('Estruturante Móvel'!$M:$M,$B82,'Estruturante Móvel'!$C:$C,"&lt;&gt;PREVISTO",'Estruturante Móvel'!$G:$G,L$4,'Estruturante Móvel'!$L:$L,'CRONOGRAMA_CONST+MIGRACAO'!B$9))</f>
        <v>0</v>
      </c>
      <c r="N85" s="139">
        <f>(COUNTIFS('Estruturante Móvel'!$M:$M,$B82,'Estruturante Móvel'!$AM:$AM,N$4,'Estruturante Móvel'!$L:$L,'CRONOGRAMA_CONST+MIGRACAO'!$B85))</f>
        <v>0</v>
      </c>
      <c r="O85" s="140">
        <f>(COUNTIFS('Estruturante Móvel'!$M:$M,$B82,'Estruturante Móvel'!$C:$C,"&lt;&gt;PREVISTO",'Estruturante Móvel'!$G:$G,N$4,'Estruturante Móvel'!$L:$L,'CRONOGRAMA_CONST+MIGRACAO'!D$9))</f>
        <v>0</v>
      </c>
      <c r="P85" s="139">
        <f>(COUNTIFS('Estruturante Móvel'!$M:$M,$B82,'Estruturante Móvel'!$AM:$AM,P$4,'Estruturante Móvel'!$L:$L,'CRONOGRAMA_CONST+MIGRACAO'!$B85))</f>
        <v>0</v>
      </c>
      <c r="Q85" s="140">
        <f>(COUNTIFS('Estruturante Móvel'!$M:$M,$B82,'Estruturante Móvel'!$C:$C,"&lt;&gt;PREVISTO",'Estruturante Móvel'!$G:$G,P$4,'Estruturante Móvel'!$L:$L,'CRONOGRAMA_CONST+MIGRACAO'!F$9))</f>
        <v>0</v>
      </c>
      <c r="R85" s="139">
        <f>(COUNTIFS('Estruturante Móvel'!$M:$M,$B82,'Estruturante Móvel'!$AM:$AM,R$4,'Estruturante Móvel'!$L:$L,'CRONOGRAMA_CONST+MIGRACAO'!$B85))</f>
        <v>0</v>
      </c>
      <c r="S85" s="140">
        <f>(COUNTIFS('Estruturante Móvel'!$M:$M,$B82,'Estruturante Móvel'!$C:$C,"&lt;&gt;PREVISTO",'Estruturante Móvel'!$G:$G,R$4,'Estruturante Móvel'!$L:$L,'CRONOGRAMA_CONST+MIGRACAO'!H$9))</f>
        <v>0</v>
      </c>
      <c r="T85" s="139">
        <f>(COUNTIFS('Estruturante Móvel'!$M:$M,$B82,'Estruturante Móvel'!$AM:$AM,T$4,'Estruturante Móvel'!$L:$L,'CRONOGRAMA_CONST+MIGRACAO'!$B85))</f>
        <v>0</v>
      </c>
      <c r="U85" s="140">
        <f>(COUNTIFS('Estruturante Móvel'!$M:$M,$B82,'Estruturante Móvel'!$C:$C,"&lt;&gt;PREVISTO",'Estruturante Móvel'!$G:$G,T$4,'Estruturante Móvel'!$L:$L,'CRONOGRAMA_CONST+MIGRACAO'!J$9))</f>
        <v>0</v>
      </c>
      <c r="V85" s="139">
        <f>(COUNTIFS('Estruturante Móvel'!$M:$M,$B82,'Estruturante Móvel'!$AM:$AM,V$4,'Estruturante Móvel'!$L:$L,'CRONOGRAMA_CONST+MIGRACAO'!$B85))</f>
        <v>0</v>
      </c>
      <c r="W85" s="140">
        <f>(COUNTIFS('Estruturante Móvel'!$M:$M,$B82,'Estruturante Móvel'!$C:$C,"&lt;&gt;PREVISTO",'Estruturante Móvel'!$G:$G,V$4,'Estruturante Móvel'!$L:$L,'CRONOGRAMA_CONST+MIGRACAO'!L$9))</f>
        <v>0</v>
      </c>
      <c r="X85" s="139">
        <f>(COUNTIFS('Estruturante Móvel'!$M:$M,$B82,'Estruturante Móvel'!$AM:$AM,X$4,'Estruturante Móvel'!$L:$L,'CRONOGRAMA_CONST+MIGRACAO'!$B85))</f>
        <v>0</v>
      </c>
      <c r="Y85" s="140">
        <f>(COUNTIFS('Estruturante Móvel'!$M:$M,$B82,'Estruturante Móvel'!$C:$C,"&lt;&gt;PREVISTO",'Estruturante Móvel'!$G:$G,X$4,'Estruturante Móvel'!$L:$L,'CRONOGRAMA_CONST+MIGRACAO'!N$9))</f>
        <v>0</v>
      </c>
      <c r="Z85" s="139">
        <f>(COUNTIFS('Estruturante Móvel'!$M:$M,$B82,'Estruturante Móvel'!$AM:$AM,Z$4,'Estruturante Móvel'!$L:$L,'CRONOGRAMA_CONST+MIGRACAO'!$B85))</f>
        <v>0</v>
      </c>
      <c r="AA85" s="140">
        <f>(COUNTIFS('Estruturante Móvel'!$M:$M,$B82,'Estruturante Móvel'!$C:$C,"&lt;&gt;PREVISTO",'Estruturante Móvel'!$G:$G,Z$4,'Estruturante Móvel'!$L:$L,'CRONOGRAMA_CONST+MIGRACAO'!P$9))</f>
        <v>0</v>
      </c>
      <c r="AB85" s="139">
        <f>(COUNTIFS('Estruturante Móvel'!$M:$M,$B82,'Estruturante Móvel'!$AM:$AM,AB$4,'Estruturante Móvel'!$L:$L,'CRONOGRAMA_CONST+MIGRACAO'!$B85))</f>
        <v>0</v>
      </c>
      <c r="AC85" s="140">
        <f>(COUNTIFS('Estruturante Móvel'!$M:$M,$B82,'Estruturante Móvel'!$C:$C,"&lt;&gt;PREVISTO",'Estruturante Móvel'!$G:$G,AB$4,'Estruturante Móvel'!$L:$L,'CRONOGRAMA_CONST+MIGRACAO'!R$9))</f>
        <v>0</v>
      </c>
      <c r="AD85" s="139">
        <f>(COUNTIFS('Estruturante Móvel'!$M:$M,$B82,'Estruturante Móvel'!$AM:$AM,AD$4,'Estruturante Móvel'!$L:$L,'CRONOGRAMA_CONST+MIGRACAO'!$B85))</f>
        <v>0</v>
      </c>
      <c r="AE85" s="140">
        <f>(COUNTIFS('Estruturante Móvel'!$M:$M,$B82,'Estruturante Móvel'!$C:$C,"&lt;&gt;PREVISTO",'Estruturante Móvel'!$G:$G,AD$4,'Estruturante Móvel'!$L:$L,'CRONOGRAMA_CONST+MIGRACAO'!T$9))</f>
        <v>0</v>
      </c>
      <c r="AF85" s="139">
        <f>(COUNTIFS('Estruturante Móvel'!$M:$M,$B82,'Estruturante Móvel'!$AM:$AM,AF$4,'Estruturante Móvel'!$L:$L,'CRONOGRAMA_CONST+MIGRACAO'!$B85))</f>
        <v>0</v>
      </c>
      <c r="AG85" s="140">
        <f>(COUNTIFS('Estruturante Móvel'!$M:$M,$B82,'Estruturante Móvel'!$C:$C,"&lt;&gt;PREVISTO",'Estruturante Móvel'!$G:$G,AF$4,'Estruturante Móvel'!$L:$L,'CRONOGRAMA_CONST+MIGRACAO'!V$9))</f>
        <v>0</v>
      </c>
      <c r="AH85" s="139">
        <f>(COUNTIFS('Estruturante Móvel'!$M:$M,$B82,'Estruturante Móvel'!$AM:$AM,AH$4,'Estruturante Móvel'!$L:$L,'CRONOGRAMA_CONST+MIGRACAO'!$B85))</f>
        <v>0</v>
      </c>
      <c r="AI85" s="140">
        <f>(COUNTIFS('Estruturante Móvel'!$M:$M,$B82,'Estruturante Móvel'!$C:$C,"&lt;&gt;PREVISTO",'Estruturante Móvel'!$G:$G,AH$4,'Estruturante Móvel'!$L:$L,'CRONOGRAMA_CONST+MIGRACAO'!X$9))</f>
        <v>0</v>
      </c>
      <c r="AJ85" s="139">
        <f>(COUNTIFS('Estruturante Móvel'!$M:$M,$B82,'Estruturante Móvel'!$AM:$AM,AJ$4,'Estruturante Móvel'!$L:$L,'CRONOGRAMA_CONST+MIGRACAO'!$B85))</f>
        <v>0</v>
      </c>
      <c r="AK85" s="140">
        <f>(COUNTIFS('Estruturante Móvel'!$M:$M,$B82,'Estruturante Móvel'!$C:$C,"&lt;&gt;PREVISTO",'Estruturante Móvel'!$G:$G,AJ$4,'Estruturante Móvel'!$L:$L,'CRONOGRAMA_CONST+MIGRACAO'!Z$9))</f>
        <v>0</v>
      </c>
      <c r="AL85" s="139">
        <f>(COUNTIFS('Estruturante Móvel'!$M:$M,$B82,'Estruturante Móvel'!$AM:$AM,AL$4,'Estruturante Móvel'!$L:$L,'CRONOGRAMA_CONST+MIGRACAO'!$B85))</f>
        <v>0</v>
      </c>
      <c r="AM85" s="140">
        <f>(COUNTIFS('Estruturante Móvel'!$M:$M,$B82,'Estruturante Móvel'!$C:$C,"&lt;&gt;PREVISTO",'Estruturante Móvel'!$G:$G,AL$4,'Estruturante Móvel'!$L:$L,'CRONOGRAMA_CONST+MIGRACAO'!AB$9))</f>
        <v>0</v>
      </c>
      <c r="AN85" s="139">
        <f>(COUNTIFS('Estruturante Móvel'!$M:$M,$B82,'Estruturante Móvel'!$AM:$AM,AN$4,'Estruturante Móvel'!$L:$L,'CRONOGRAMA_CONST+MIGRACAO'!$B85))</f>
        <v>0</v>
      </c>
      <c r="AO85" s="140">
        <f>(COUNTIFS('Estruturante Móvel'!$M:$M,$B82,'Estruturante Móvel'!$C:$C,"&lt;&gt;PREVISTO",'Estruturante Móvel'!$G:$G,AN$4,'Estruturante Móvel'!$L:$L,'CRONOGRAMA_CONST+MIGRACAO'!AD$9))</f>
        <v>0</v>
      </c>
      <c r="AP85" s="139">
        <f>(COUNTIFS('Estruturante Móvel'!$M:$M,$B82,'Estruturante Móvel'!$AM:$AM,AP$4,'Estruturante Móvel'!$L:$L,'CRONOGRAMA_CONST+MIGRACAO'!$B85))</f>
        <v>0</v>
      </c>
      <c r="AQ85" s="140">
        <f>(COUNTIFS('Estruturante Móvel'!$M:$M,$B82,'Estruturante Móvel'!$C:$C,"&lt;&gt;PREVISTO",'Estruturante Móvel'!$G:$G,AP$4,'Estruturante Móvel'!$L:$L,'CRONOGRAMA_CONST+MIGRACAO'!AF$9))</f>
        <v>0</v>
      </c>
      <c r="AR85" s="139">
        <f>(COUNTIFS('Estruturante Móvel'!$M:$M,$B82,'Estruturante Móvel'!$AM:$AM,AR$4,'Estruturante Móvel'!$L:$L,'CRONOGRAMA_CONST+MIGRACAO'!$B85))</f>
        <v>0</v>
      </c>
      <c r="AS85" s="140">
        <f>(COUNTIFS('Estruturante Móvel'!$M:$M,$B82,'Estruturante Móvel'!$C:$C,"&lt;&gt;PREVISTO",'Estruturante Móvel'!$G:$G,AR$4,'Estruturante Móvel'!$L:$L,'CRONOGRAMA_CONST+MIGRACAO'!AH$9))</f>
        <v>0</v>
      </c>
      <c r="AT85" s="139">
        <f>(COUNTIFS('Estruturante Móvel'!$M:$M,$B82,'Estruturante Móvel'!$AM:$AM,AT$4,'Estruturante Móvel'!$L:$L,'CRONOGRAMA_CONST+MIGRACAO'!$B85))</f>
        <v>0</v>
      </c>
      <c r="AU85" s="140">
        <f>(COUNTIFS('Estruturante Móvel'!$M:$M,$B82,'Estruturante Móvel'!$C:$C,"&lt;&gt;PREVISTO",'Estruturante Móvel'!$G:$G,AT$4,'Estruturante Móvel'!$L:$L,'CRONOGRAMA_CONST+MIGRACAO'!AJ$9))</f>
        <v>0</v>
      </c>
      <c r="AV85" s="139">
        <f>(COUNTIFS('Estruturante Móvel'!$M:$M,$B82,'Estruturante Móvel'!$AM:$AM,AV$4,'Estruturante Móvel'!$L:$L,'CRONOGRAMA_CONST+MIGRACAO'!$B85))</f>
        <v>0</v>
      </c>
      <c r="AW85" s="140">
        <f>(COUNTIFS('Estruturante Móvel'!$M:$M,$B82,'Estruturante Móvel'!$C:$C,"&lt;&gt;PREVISTO",'Estruturante Móvel'!$G:$G,AV$4,'Estruturante Móvel'!$L:$L,'CRONOGRAMA_CONST+MIGRACAO'!AL$9))</f>
        <v>0</v>
      </c>
      <c r="AX85" s="139">
        <f>(COUNTIFS('Estruturante Móvel'!$M:$M,$B82,'Estruturante Móvel'!$AM:$AM,AX$4,'Estruturante Móvel'!$L:$L,'CRONOGRAMA_CONST+MIGRACAO'!$B85))</f>
        <v>0</v>
      </c>
      <c r="AY85" s="140">
        <f>(COUNTIFS('Estruturante Móvel'!$M:$M,$B82,'Estruturante Móvel'!$C:$C,"&lt;&gt;PREVISTO",'Estruturante Móvel'!$G:$G,AX$4,'Estruturante Móvel'!$L:$L,'CRONOGRAMA_CONST+MIGRACAO'!AN$9))</f>
        <v>0</v>
      </c>
      <c r="AZ85" s="139">
        <f>(COUNTIFS('Estruturante Móvel'!$M:$M,$B82,'Estruturante Móvel'!$AM:$AM,AZ$4,'Estruturante Móvel'!$L:$L,'CRONOGRAMA_CONST+MIGRACAO'!$B85))</f>
        <v>0</v>
      </c>
      <c r="BA85" s="140">
        <f>(COUNTIFS('Estruturante Móvel'!$M:$M,$B82,'Estruturante Móvel'!$C:$C,"&lt;&gt;PREVISTO",'Estruturante Móvel'!$G:$G,AZ$4,'Estruturante Móvel'!$L:$L,'CRONOGRAMA_CONST+MIGRACAO'!AP$9))</f>
        <v>0</v>
      </c>
      <c r="BB85" s="139">
        <f>(COUNTIFS('Estruturante Móvel'!$M:$M,$B82,'Estruturante Móvel'!$AM:$AM,BB$4,'Estruturante Móvel'!$L:$L,'CRONOGRAMA_CONST+MIGRACAO'!$B85))</f>
        <v>0</v>
      </c>
      <c r="BC85" s="140">
        <f>(COUNTIFS('Estruturante Móvel'!$M:$M,$B82,'Estruturante Móvel'!$C:$C,"&lt;&gt;PREVISTO",'Estruturante Móvel'!$G:$G,BB$4,'Estruturante Móvel'!$L:$L,'CRONOGRAMA_CONST+MIGRACAO'!AR$9))</f>
        <v>0</v>
      </c>
      <c r="BD85" s="139">
        <f>(COUNTIFS('Estruturante Móvel'!$M:$M,$B82,'Estruturante Móvel'!$AM:$AM,BD$4,'Estruturante Móvel'!$L:$L,'CRONOGRAMA_CONST+MIGRACAO'!$B85))</f>
        <v>0</v>
      </c>
      <c r="BE85" s="140">
        <f>(COUNTIFS('Estruturante Móvel'!$M:$M,$B82,'Estruturante Móvel'!$C:$C,"&lt;&gt;PREVISTO",'Estruturante Móvel'!$G:$G,BD$4,'Estruturante Móvel'!$L:$L,'CRONOGRAMA_CONST+MIGRACAO'!AT$9))</f>
        <v>0</v>
      </c>
      <c r="BF85" s="139">
        <f>(COUNTIFS('Estruturante Móvel'!$M:$M,$B82,'Estruturante Móvel'!$AM:$AM,BF$4,'Estruturante Móvel'!$L:$L,'CRONOGRAMA_CONST+MIGRACAO'!$B85))</f>
        <v>0</v>
      </c>
      <c r="BG85" s="140">
        <f>(COUNTIFS('Estruturante Móvel'!$M:$M,$B82,'Estruturante Móvel'!$C:$C,"&lt;&gt;PREVISTO",'Estruturante Móvel'!$G:$G,BF$4,'Estruturante Móvel'!$L:$L,'CRONOGRAMA_CONST+MIGRACAO'!AV$9))</f>
        <v>0</v>
      </c>
      <c r="BH85" s="139">
        <f>(COUNTIFS('Estruturante Móvel'!$M:$M,$B82,'Estruturante Móvel'!$AM:$AM,BH$4,'Estruturante Móvel'!$L:$L,'CRONOGRAMA_CONST+MIGRACAO'!$B85))</f>
        <v>0</v>
      </c>
      <c r="BI85" s="140">
        <f>(COUNTIFS('Estruturante Móvel'!$M:$M,$B82,'Estruturante Móvel'!$C:$C,"&lt;&gt;PREVISTO",'Estruturante Móvel'!$G:$G,BH$4,'Estruturante Móvel'!$L:$L,'CRONOGRAMA_CONST+MIGRACAO'!AX$9))</f>
        <v>0</v>
      </c>
      <c r="BJ85" s="139">
        <f>(COUNTIFS('Estruturante Móvel'!$M:$M,$B82,'Estruturante Móvel'!$AM:$AM,BJ$4,'Estruturante Móvel'!$L:$L,'CRONOGRAMA_CONST+MIGRACAO'!$B85))</f>
        <v>0</v>
      </c>
      <c r="BK85" s="140">
        <f>(COUNTIFS('Estruturante Móvel'!$M:$M,$B82,'Estruturante Móvel'!$C:$C,"&lt;&gt;PREVISTO",'Estruturante Móvel'!$G:$G,BJ$4,'Estruturante Móvel'!$L:$L,'CRONOGRAMA_CONST+MIGRACAO'!AZ$9))</f>
        <v>0</v>
      </c>
      <c r="BL85" s="139">
        <f>(COUNTIFS('Estruturante Móvel'!$M:$M,$B82,'Estruturante Móvel'!$AM:$AM,BL$4,'Estruturante Móvel'!$L:$L,'CRONOGRAMA_CONST+MIGRACAO'!$B85))</f>
        <v>0</v>
      </c>
      <c r="BM85" s="140">
        <f>(COUNTIFS('Estruturante Móvel'!$M:$M,$B82,'Estruturante Móvel'!$C:$C,"&lt;&gt;PREVISTO",'Estruturante Móvel'!$G:$G,BL$4,'Estruturante Móvel'!$L:$L,'CRONOGRAMA_CONST+MIGRACAO'!BB$9))</f>
        <v>0</v>
      </c>
      <c r="BN85" s="139">
        <f>(COUNTIFS('Estruturante Móvel'!$M:$M,$B82,'Estruturante Móvel'!$AM:$AM,BN$4,'Estruturante Móvel'!$L:$L,'CRONOGRAMA_CONST+MIGRACAO'!$B85))</f>
        <v>0</v>
      </c>
      <c r="BO85" s="140">
        <f>(COUNTIFS('Estruturante Móvel'!$M:$M,$B82,'Estruturante Móvel'!$C:$C,"&lt;&gt;PREVISTO",'Estruturante Móvel'!$G:$G,BN$4,'Estruturante Móvel'!$L:$L,'CRONOGRAMA_CONST+MIGRACAO'!BD$9))</f>
        <v>0</v>
      </c>
      <c r="BP85" s="139">
        <f>(COUNTIFS('Estruturante Móvel'!$M:$M,$B82,'Estruturante Móvel'!$AM:$AM,BP$4,'Estruturante Móvel'!$L:$L,'CRONOGRAMA_CONST+MIGRACAO'!$B85))</f>
        <v>0</v>
      </c>
      <c r="BQ85" s="140">
        <f>(COUNTIFS('Estruturante Móvel'!$M:$M,$B82,'Estruturante Móvel'!$C:$C,"&lt;&gt;PREVISTO",'Estruturante Móvel'!$G:$G,BP$4,'Estruturante Móvel'!$L:$L,'CRONOGRAMA_CONST+MIGRACAO'!BF$9))</f>
        <v>0</v>
      </c>
      <c r="BR85" s="139">
        <f>(COUNTIFS('Estruturante Móvel'!$M:$M,$B82,'Estruturante Móvel'!$AM:$AM,BR$4,'Estruturante Móvel'!$L:$L,'CRONOGRAMA_CONST+MIGRACAO'!$B85))</f>
        <v>0</v>
      </c>
      <c r="BS85" s="140">
        <f>(COUNTIFS('Estruturante Móvel'!$M:$M,$B82,'Estruturante Móvel'!$C:$C,"&lt;&gt;PREVISTO",'Estruturante Móvel'!$G:$G,BR$4,'Estruturante Móvel'!$L:$L,'CRONOGRAMA_CONST+MIGRACAO'!BH$9))</f>
        <v>0</v>
      </c>
      <c r="BT85" s="139">
        <f>(COUNTIFS('Estruturante Móvel'!$M:$M,$B85,'Estruturante Móvel'!$AM:$AM,BT$4))-(COUNTIFS('Estruturante Móvel'!$M:$M,$B85,'Estruturante Móvel'!$AM:$AM,BT$4,'Estruturante Móvel'!$AQ:$AQ,"REPARO FO"))</f>
        <v>0</v>
      </c>
      <c r="BU85" s="140">
        <f>(COUNTIFS('Estruturante Móvel'!$M:$M,$B82,'Estruturante Móvel'!$C:$C,"&lt;&gt;PREVISTO",'Estruturante Móvel'!$G:$G,BT$4,'Estruturante Móvel'!$L:$L,'CRONOGRAMA_CONST+MIGRACAO'!BJ$9))</f>
        <v>0</v>
      </c>
      <c r="BV85" s="139">
        <f>(COUNTIFS('Estruturante Móvel'!$M:$M,$B85,'Estruturante Móvel'!$AM:$AM,BV$4))-(COUNTIFS('Estruturante Móvel'!$M:$M,$B85,'Estruturante Móvel'!$AM:$AM,BV$4,'Estruturante Móvel'!$AQ:$AQ,"REPARO FO"))</f>
        <v>0</v>
      </c>
      <c r="BW85" s="140">
        <f>(COUNTIFS('Estruturante Móvel'!$M:$M,$B82,'Estruturante Móvel'!$C:$C,"&lt;&gt;PREVISTO",'Estruturante Móvel'!$G:$G,BV$4,'Estruturante Móvel'!$L:$L,'CRONOGRAMA_CONST+MIGRACAO'!BL$9))</f>
        <v>0</v>
      </c>
      <c r="BX85" s="139">
        <f>(COUNTIFS('Estruturante Móvel'!$M:$M,$B85,'Estruturante Móvel'!$AM:$AM,BX$4))-(COUNTIFS('Estruturante Móvel'!$M:$M,$B85,'Estruturante Móvel'!$AM:$AM,BX$4,'Estruturante Móvel'!$AQ:$AQ,"REPARO FO"))</f>
        <v>0</v>
      </c>
      <c r="BY85" s="140">
        <f>(COUNTIFS('Estruturante Móvel'!$M:$M,$B82,'Estruturante Móvel'!$C:$C,"&lt;&gt;PREVISTO",'Estruturante Móvel'!$G:$G,BX$4,'Estruturante Móvel'!$L:$L,'CRONOGRAMA_CONST+MIGRACAO'!BN$9))</f>
        <v>0</v>
      </c>
      <c r="BZ85" s="139">
        <f>(COUNTIFS('Estruturante Móvel'!$M:$M,$B85,'Estruturante Móvel'!$AM:$AM,BZ$4))-(COUNTIFS('Estruturante Móvel'!$M:$M,$B85,'Estruturante Móvel'!$AM:$AM,BZ$4,'Estruturante Móvel'!$AQ:$AQ,"REPARO FO"))</f>
        <v>0</v>
      </c>
      <c r="CA85" s="140">
        <f>(COUNTIFS('Estruturante Móvel'!$M:$M,$B82,'Estruturante Móvel'!$C:$C,"&lt;&gt;PREVISTO",'Estruturante Móvel'!$G:$G,BZ$4,'Estruturante Móvel'!$L:$L,'CRONOGRAMA_CONST+MIGRACAO'!BP$9))</f>
        <v>0</v>
      </c>
      <c r="CB85" s="139">
        <f>(COUNTIFS('Estruturante Móvel'!$M:$M,$B85,'Estruturante Móvel'!$AM:$AM,CB$4))-(COUNTIFS('Estruturante Móvel'!$M:$M,$B85,'Estruturante Móvel'!$AM:$AM,CB$4,'Estruturante Móvel'!$AQ:$AQ,"REPARO FO"))</f>
        <v>0</v>
      </c>
      <c r="CC85" s="140">
        <f>(COUNTIFS('Estruturante Móvel'!$M:$M,$B82,'Estruturante Móvel'!$C:$C,"&lt;&gt;PREVISTO",'Estruturante Móvel'!$G:$G,CB$4,'Estruturante Móvel'!$L:$L,'CRONOGRAMA_CONST+MIGRACAO'!BR$9))</f>
        <v>0</v>
      </c>
      <c r="CD85" s="139">
        <f>(COUNTIFS('Estruturante Móvel'!$M:$M,$B85,'Estruturante Móvel'!$AM:$AM,CD$4))-(COUNTIFS('Estruturante Móvel'!$M:$M,$B85,'Estruturante Móvel'!$AM:$AM,CD$4,'Estruturante Móvel'!$AQ:$AQ,"REPARO FO"))</f>
        <v>0</v>
      </c>
      <c r="CE85" s="140">
        <f>(COUNTIFS('Estruturante Móvel'!$M:$M,$B82,'Estruturante Móvel'!$C:$C,"&lt;&gt;PREVISTO",'Estruturante Móvel'!$G:$G,CD$4,'Estruturante Móvel'!$L:$L,'CRONOGRAMA_CONST+MIGRACAO'!BT$9))</f>
        <v>0</v>
      </c>
      <c r="CF85" s="139">
        <f>(COUNTIFS('Estruturante Móvel'!$M:$M,$B85,'Estruturante Móvel'!$AM:$AM,CF$4))-(COUNTIFS('Estruturante Móvel'!$M:$M,$B85,'Estruturante Móvel'!$AM:$AM,CF$4,'Estruturante Móvel'!$AQ:$AQ,"REPARO FO"))</f>
        <v>0</v>
      </c>
      <c r="CG85" s="140">
        <f>(COUNTIFS('Estruturante Móvel'!$M:$M,$B82,'Estruturante Móvel'!$C:$C,"&lt;&gt;PREVISTO",'Estruturante Móvel'!$G:$G,CF$4,'Estruturante Móvel'!$L:$L,'CRONOGRAMA_CONST+MIGRACAO'!BV$9))</f>
        <v>0</v>
      </c>
      <c r="CH85" s="139">
        <f>(COUNTIFS('Estruturante Móvel'!$M:$M,$B85,'Estruturante Móvel'!$AM:$AM,CH$4))-(COUNTIFS('Estruturante Móvel'!$M:$M,$B85,'Estruturante Móvel'!$AM:$AM,CH$4,'Estruturante Móvel'!$AQ:$AQ,"REPARO FO"))</f>
        <v>0</v>
      </c>
      <c r="CI85" s="140">
        <f>(COUNTIFS('Estruturante Móvel'!$M:$M,$B82,'Estruturante Móvel'!$C:$C,"&lt;&gt;PREVISTO",'Estruturante Móvel'!$G:$G,CH$4,'Estruturante Móvel'!$L:$L,'CRONOGRAMA_CONST+MIGRACAO'!BX$9))</f>
        <v>0</v>
      </c>
      <c r="CJ85" s="139">
        <f>(COUNTIFS('Estruturante Móvel'!$M:$M,$B85,'Estruturante Móvel'!$AM:$AM,CJ$4))-(COUNTIFS('Estruturante Móvel'!$M:$M,$B85,'Estruturante Móvel'!$AM:$AM,CJ$4,'Estruturante Móvel'!$AQ:$AQ,"REPARO FO"))</f>
        <v>0</v>
      </c>
      <c r="CK85" s="140">
        <f>(COUNTIFS('Estruturante Móvel'!$M:$M,$B82,'Estruturante Móvel'!$C:$C,"&lt;&gt;PREVISTO",'Estruturante Móvel'!$G:$G,CJ$4,'Estruturante Móvel'!$L:$L,'CRONOGRAMA_CONST+MIGRACAO'!BZ$9))</f>
        <v>0</v>
      </c>
      <c r="CL85" s="139">
        <f>(COUNTIFS('Estruturante Móvel'!$M:$M,$B85,'Estruturante Móvel'!$AM:$AM,CL$4))-(COUNTIFS('Estruturante Móvel'!$M:$M,$B85,'Estruturante Móvel'!$AM:$AM,CL$4,'Estruturante Móvel'!$AQ:$AQ,"REPARO FO"))</f>
        <v>0</v>
      </c>
      <c r="CM85" s="140">
        <f>(COUNTIFS('Estruturante Móvel'!$M:$M,$B82,'Estruturante Móvel'!$C:$C,"&lt;&gt;PREVISTO",'Estruturante Móvel'!$G:$G,CL$4,'Estruturante Móvel'!$L:$L,'CRONOGRAMA_CONST+MIGRACAO'!CB$9))</f>
        <v>0</v>
      </c>
      <c r="CN85" s="139">
        <f>(COUNTIFS('Estruturante Móvel'!$M:$M,$B85,'Estruturante Móvel'!$AM:$AM,CN$4))-(COUNTIFS('Estruturante Móvel'!$M:$M,$B85,'Estruturante Móvel'!$AM:$AM,CN$4,'Estruturante Móvel'!$AQ:$AQ,"REPARO FO"))</f>
        <v>0</v>
      </c>
      <c r="CO85" s="140">
        <f>(COUNTIFS('Estruturante Móvel'!$M:$M,$B82,'Estruturante Móvel'!$C:$C,"&lt;&gt;PREVISTO",'Estruturante Móvel'!$G:$G,CN$4,'Estruturante Móvel'!$L:$L,'CRONOGRAMA_CONST+MIGRACAO'!CD$9))</f>
        <v>0</v>
      </c>
      <c r="CP85" s="139">
        <f>(COUNTIFS('Estruturante Móvel'!$M:$M,$B85,'Estruturante Móvel'!$AM:$AM,CP$4))-(COUNTIFS('Estruturante Móvel'!$M:$M,$B85,'Estruturante Móvel'!$AM:$AM,CP$4,'Estruturante Móvel'!$AQ:$AQ,"REPARO FO"))</f>
        <v>0</v>
      </c>
      <c r="CQ85" s="140">
        <f>(COUNTIFS('Estruturante Móvel'!$M:$M,$B82,'Estruturante Móvel'!$C:$C,"&lt;&gt;PREVISTO",'Estruturante Móvel'!$G:$G,CP$4,'Estruturante Móvel'!$L:$L,'CRONOGRAMA_CONST+MIGRACAO'!CF$9))</f>
        <v>0</v>
      </c>
      <c r="CR85" s="139">
        <f>(COUNTIFS('Estruturante Móvel'!$M:$M,$B85,'Estruturante Móvel'!$AM:$AM,CR$4))-(COUNTIFS('Estruturante Móvel'!$M:$M,$B85,'Estruturante Móvel'!$AM:$AM,CR$4,'Estruturante Móvel'!$AQ:$AQ,"REPARO FO"))</f>
        <v>0</v>
      </c>
      <c r="CS85" s="140">
        <f>(COUNTIFS('Estruturante Móvel'!$M:$M,$B82,'Estruturante Móvel'!$C:$C,"&lt;&gt;PREVISTO",'Estruturante Móvel'!$G:$G,CR$4,'Estruturante Móvel'!$L:$L,'CRONOGRAMA_CONST+MIGRACAO'!CH$9))</f>
        <v>0</v>
      </c>
      <c r="CT85" s="139">
        <f>(COUNTIFS('Estruturante Móvel'!$M:$M,$B85,'Estruturante Móvel'!$AM:$AM,CT$4))-(COUNTIFS('Estruturante Móvel'!$M:$M,$B85,'Estruturante Móvel'!$AM:$AM,CT$4,'Estruturante Móvel'!$AQ:$AQ,"REPARO FO"))</f>
        <v>0</v>
      </c>
      <c r="CU85" s="140">
        <f>(COUNTIFS('Estruturante Móvel'!$M:$M,$B82,'Estruturante Móvel'!$C:$C,"&lt;&gt;PREVISTO",'Estruturante Móvel'!$G:$G,CT$4,'Estruturante Móvel'!$L:$L,'CRONOGRAMA_CONST+MIGRACAO'!CJ$9))</f>
        <v>0</v>
      </c>
      <c r="CV85" s="139">
        <f>(COUNTIFS('Estruturante Móvel'!$M:$M,$B85,'Estruturante Móvel'!$AM:$AM,CV$4))-(COUNTIFS('Estruturante Móvel'!$M:$M,$B85,'Estruturante Móvel'!$AM:$AM,CV$4,'Estruturante Móvel'!$AQ:$AQ,"REPARO FO"))</f>
        <v>0</v>
      </c>
      <c r="CW85" s="140">
        <f>(COUNTIFS('Estruturante Móvel'!$M:$M,$B82,'Estruturante Móvel'!$C:$C,"&lt;&gt;PREVISTO",'Estruturante Móvel'!$G:$G,CV$4,'Estruturante Móvel'!$L:$L,'CRONOGRAMA_CONST+MIGRACAO'!CL$9))</f>
        <v>0</v>
      </c>
      <c r="CX85" s="139">
        <f>(COUNTIFS('Estruturante Móvel'!$M:$M,$B85,'Estruturante Móvel'!$AM:$AM,CX$4))-(COUNTIFS('Estruturante Móvel'!$M:$M,$B85,'Estruturante Móvel'!$AM:$AM,CX$4,'Estruturante Móvel'!$AQ:$AQ,"REPARO FO"))</f>
        <v>0</v>
      </c>
      <c r="CY85" s="140">
        <f>(COUNTIFS('Estruturante Móvel'!$M:$M,$B82,'Estruturante Móvel'!$C:$C,"&lt;&gt;PREVISTO",'Estruturante Móvel'!$G:$G,CX$4,'Estruturante Móvel'!$L:$L,'CRONOGRAMA_CONST+MIGRACAO'!CN$9))</f>
        <v>0</v>
      </c>
      <c r="CZ85" s="139">
        <f>(COUNTIFS('Estruturante Móvel'!$M:$M,$B85,'Estruturante Móvel'!$AM:$AM,CZ$4))-(COUNTIFS('Estruturante Móvel'!$M:$M,$B85,'Estruturante Móvel'!$AM:$AM,CZ$4,'Estruturante Móvel'!$AQ:$AQ,"REPARO FO"))</f>
        <v>0</v>
      </c>
      <c r="DA85" s="140">
        <f>(COUNTIFS('Estruturante Móvel'!$M:$M,$B82,'Estruturante Móvel'!$C:$C,"&lt;&gt;PREVISTO",'Estruturante Móvel'!$G:$G,CZ$4,'Estruturante Móvel'!$L:$L,'CRONOGRAMA_CONST+MIGRACAO'!CP$9))</f>
        <v>0</v>
      </c>
      <c r="DB85" s="139">
        <f>(COUNTIFS('Estruturante Móvel'!$M:$M,$B85,'Estruturante Móvel'!$AM:$AM,DB$4))-(COUNTIFS('Estruturante Móvel'!$M:$M,$B85,'Estruturante Móvel'!$AM:$AM,DB$4,'Estruturante Móvel'!$AQ:$AQ,"REPARO FO"))</f>
        <v>0</v>
      </c>
      <c r="DC85" s="140">
        <f>(COUNTIFS('Estruturante Móvel'!$M:$M,$B82,'Estruturante Móvel'!$C:$C,"&lt;&gt;PREVISTO",'Estruturante Móvel'!$G:$G,DB$4,'Estruturante Móvel'!$L:$L,'CRONOGRAMA_CONST+MIGRACAO'!CR$9))</f>
        <v>0</v>
      </c>
      <c r="DD85" s="139">
        <f>(COUNTIFS('Estruturante Móvel'!$M:$M,$B85,'Estruturante Móvel'!$AM:$AM,DD$4))-(COUNTIFS('Estruturante Móvel'!$M:$M,$B85,'Estruturante Móvel'!$AM:$AM,DD$4,'Estruturante Móvel'!$AQ:$AQ,"REPARO FO"))</f>
        <v>0</v>
      </c>
      <c r="DE85" s="140">
        <f>(COUNTIFS('Estruturante Móvel'!$M:$M,$B82,'Estruturante Móvel'!$C:$C,"&lt;&gt;PREVISTO",'Estruturante Móvel'!$G:$G,DD$4,'Estruturante Móvel'!$L:$L,'CRONOGRAMA_CONST+MIGRACAO'!CT$9))</f>
        <v>0</v>
      </c>
      <c r="DF85" s="139">
        <f>(COUNTIFS('Estruturante Móvel'!$M:$M,$B85,'Estruturante Móvel'!$AM:$AM,DF$4))-(COUNTIFS('Estruturante Móvel'!$M:$M,$B85,'Estruturante Móvel'!$AM:$AM,DF$4,'Estruturante Móvel'!$AQ:$AQ,"REPARO FO"))</f>
        <v>0</v>
      </c>
      <c r="DG85" s="140">
        <f>(COUNTIFS('Estruturante Móvel'!$M:$M,$B82,'Estruturante Móvel'!$C:$C,"&lt;&gt;PREVISTO",'Estruturante Móvel'!$G:$G,DF$4,'Estruturante Móvel'!$L:$L,'CRONOGRAMA_CONST+MIGRACAO'!CV$9))</f>
        <v>0</v>
      </c>
      <c r="DH85" s="139">
        <f>(COUNTIFS('Estruturante Móvel'!$M:$M,$B85,'Estruturante Móvel'!$AM:$AM,DH$4))-(COUNTIFS('Estruturante Móvel'!$M:$M,$B85,'Estruturante Móvel'!$AM:$AM,DH$4,'Estruturante Móvel'!$AQ:$AQ,"REPARO FO"))</f>
        <v>0</v>
      </c>
      <c r="DI85" s="140">
        <f>(COUNTIFS('Estruturante Móvel'!$M:$M,$B82,'Estruturante Móvel'!$C:$C,"&lt;&gt;PREVISTO",'Estruturante Móvel'!$G:$G,DH$4,'Estruturante Móvel'!$L:$L,'CRONOGRAMA_CONST+MIGRACAO'!CX$9))</f>
        <v>0</v>
      </c>
      <c r="DJ85" s="139">
        <f>(COUNTIFS('Estruturante Móvel'!$M:$M,$B85,'Estruturante Móvel'!$AM:$AM,DJ$4))-(COUNTIFS('Estruturante Móvel'!$M:$M,$B85,'Estruturante Móvel'!$AM:$AM,DJ$4,'Estruturante Móvel'!$AQ:$AQ,"REPARO FO"))</f>
        <v>0</v>
      </c>
      <c r="DK85" s="140">
        <f>(COUNTIFS('Estruturante Móvel'!$M:$M,$B82,'Estruturante Móvel'!$C:$C,"&lt;&gt;PREVISTO",'Estruturante Móvel'!$G:$G,DJ$4,'Estruturante Móvel'!$L:$L,'CRONOGRAMA_CONST+MIGRACAO'!CZ$9))</f>
        <v>0</v>
      </c>
      <c r="DL85" s="139">
        <f>(COUNTIFS('Estruturante Móvel'!$M:$M,$B85,'Estruturante Móvel'!$AM:$AM,DL$4))-(COUNTIFS('Estruturante Móvel'!$M:$M,$B85,'Estruturante Móvel'!$AM:$AM,DL$4,'Estruturante Móvel'!$AQ:$AQ,"REPARO FO"))</f>
        <v>0</v>
      </c>
      <c r="DM85" s="140">
        <f>(COUNTIFS('Estruturante Móvel'!$M:$M,$B82,'Estruturante Móvel'!$C:$C,"&lt;&gt;PREVISTO",'Estruturante Móvel'!$G:$G,DL$4,'Estruturante Móvel'!$L:$L,'CRONOGRAMA_CONST+MIGRACAO'!DB$9))</f>
        <v>0</v>
      </c>
      <c r="DN85" s="139">
        <f>(COUNTIFS('Estruturante Móvel'!$M:$M,$B85,'Estruturante Móvel'!$AM:$AM,DN$4))-(COUNTIFS('Estruturante Móvel'!$M:$M,$B85,'Estruturante Móvel'!$AM:$AM,DN$4,'Estruturante Móvel'!$AQ:$AQ,"REPARO FO"))</f>
        <v>0</v>
      </c>
      <c r="DO85" s="140">
        <f>(COUNTIFS('Estruturante Móvel'!$M:$M,$B82,'Estruturante Móvel'!$C:$C,"&lt;&gt;PREVISTO",'Estruturante Móvel'!$G:$G,DN$4,'Estruturante Móvel'!$L:$L,'CRONOGRAMA_CONST+MIGRACAO'!DD$9))</f>
        <v>0</v>
      </c>
      <c r="DP85" s="139">
        <f>(COUNTIFS('Estruturante Móvel'!$M:$M,$B85,'Estruturante Móvel'!$AM:$AM,DP$4))-(COUNTIFS('Estruturante Móvel'!$M:$M,$B85,'Estruturante Móvel'!$AM:$AM,DP$4,'Estruturante Móvel'!$AQ:$AQ,"REPARO FO"))</f>
        <v>0</v>
      </c>
      <c r="DQ85" s="140">
        <f>(COUNTIFS('Estruturante Móvel'!$M:$M,$B82,'Estruturante Móvel'!$C:$C,"&lt;&gt;PREVISTO",'Estruturante Móvel'!$G:$G,DP$4,'Estruturante Móvel'!$L:$L,'CRONOGRAMA_CONST+MIGRACAO'!DF$9))</f>
        <v>0</v>
      </c>
      <c r="DR85" s="139">
        <f>(COUNTIFS('Estruturante Móvel'!$M:$M,$B85,'Estruturante Móvel'!$AM:$AM,DR$4))-(COUNTIFS('Estruturante Móvel'!$M:$M,$B85,'Estruturante Móvel'!$AM:$AM,DR$4,'Estruturante Móvel'!$AQ:$AQ,"REPARO FO"))</f>
        <v>0</v>
      </c>
      <c r="DS85" s="140">
        <f>(COUNTIFS('Estruturante Móvel'!$M:$M,$B82,'Estruturante Móvel'!$C:$C,"&lt;&gt;PREVISTO",'Estruturante Móvel'!$G:$G,DR$4,'Estruturante Móvel'!$L:$L,'CRONOGRAMA_CONST+MIGRACAO'!DH$9))</f>
        <v>0</v>
      </c>
      <c r="DT85" s="139">
        <f>(COUNTIFS('Estruturante Móvel'!$M:$M,$B85,'Estruturante Móvel'!$AM:$AM,DT$4))-(COUNTIFS('Estruturante Móvel'!$M:$M,$B85,'Estruturante Móvel'!$AM:$AM,DT$4,'Estruturante Móvel'!$AQ:$AQ,"REPARO FO"))</f>
        <v>0</v>
      </c>
      <c r="DU85" s="140">
        <f>(COUNTIFS('Estruturante Móvel'!$M:$M,$B82,'Estruturante Móvel'!$C:$C,"&lt;&gt;PREVISTO",'Estruturante Móvel'!$G:$G,DT$4,'Estruturante Móvel'!$L:$L,'CRONOGRAMA_CONST+MIGRACAO'!DJ$9))</f>
        <v>0</v>
      </c>
      <c r="DV85" s="139">
        <f>(COUNTIFS('Estruturante Móvel'!$M:$M,$B85,'Estruturante Móvel'!$AM:$AM,DV$4))-(COUNTIFS('Estruturante Móvel'!$M:$M,$B85,'Estruturante Móvel'!$AM:$AM,DV$4,'Estruturante Móvel'!$AQ:$AQ,"REPARO FO"))</f>
        <v>0</v>
      </c>
      <c r="DW85" s="140">
        <f>(COUNTIFS('Estruturante Móvel'!$M:$M,$B82,'Estruturante Móvel'!$C:$C,"&lt;&gt;PREVISTO",'Estruturante Móvel'!$G:$G,DV$4,'Estruturante Móvel'!$L:$L,'CRONOGRAMA_CONST+MIGRACAO'!DL$9))</f>
        <v>0</v>
      </c>
      <c r="DX85" s="139">
        <f>(COUNTIFS('Estruturante Móvel'!$M:$M,$B85,'Estruturante Móvel'!$AM:$AM,DX$4))-(COUNTIFS('Estruturante Móvel'!$M:$M,$B85,'Estruturante Móvel'!$AM:$AM,DX$4,'Estruturante Móvel'!$AQ:$AQ,"REPARO FO"))</f>
        <v>0</v>
      </c>
      <c r="DY85" s="140">
        <f>(COUNTIFS('Estruturante Móvel'!$M:$M,$B82,'Estruturante Móvel'!$C:$C,"&lt;&gt;PREVISTO",'Estruturante Móvel'!$G:$G,DX$4,'Estruturante Móvel'!$L:$L,'CRONOGRAMA_CONST+MIGRACAO'!DN$9))</f>
        <v>0</v>
      </c>
      <c r="DZ85" s="139">
        <f>(COUNTIFS('Estruturante Móvel'!$M:$M,$B85,'Estruturante Móvel'!$AM:$AM,DZ$4))-(COUNTIFS('Estruturante Móvel'!$M:$M,$B85,'Estruturante Móvel'!$AM:$AM,DZ$4,'Estruturante Móvel'!$AQ:$AQ,"REPARO FO"))</f>
        <v>0</v>
      </c>
      <c r="EA85" s="140">
        <f>(COUNTIFS('Estruturante Móvel'!$M:$M,$B82,'Estruturante Móvel'!$C:$C,"&lt;&gt;PREVISTO",'Estruturante Móvel'!$G:$G,DZ$4,'Estruturante Móvel'!$L:$L,'CRONOGRAMA_CONST+MIGRACAO'!DP$9))</f>
        <v>0</v>
      </c>
      <c r="EB85" s="139">
        <f>(COUNTIFS('Estruturante Móvel'!$M:$M,$B85,'Estruturante Móvel'!$AM:$AM,EB$4))-(COUNTIFS('Estruturante Móvel'!$M:$M,$B85,'Estruturante Móvel'!$AM:$AM,EB$4,'Estruturante Móvel'!$AQ:$AQ,"REPARO FO"))</f>
        <v>0</v>
      </c>
      <c r="EC85" s="140">
        <f>(COUNTIFS('Estruturante Móvel'!$M:$M,$B82,'Estruturante Móvel'!$C:$C,"&lt;&gt;PREVISTO",'Estruturante Móvel'!$G:$G,EB$4,'Estruturante Móvel'!$L:$L,'CRONOGRAMA_CONST+MIGRACAO'!DR$9))</f>
        <v>0</v>
      </c>
      <c r="ED85" s="139">
        <f>(COUNTIFS('Estruturante Móvel'!$M:$M,$B85,'Estruturante Móvel'!$AM:$AM,ED$4))-(COUNTIFS('Estruturante Móvel'!$M:$M,$B85,'Estruturante Móvel'!$AM:$AM,ED$4,'Estruturante Móvel'!$AQ:$AQ,"REPARO FO"))</f>
        <v>0</v>
      </c>
      <c r="EE85" s="140">
        <f>(COUNTIFS('Estruturante Móvel'!$M:$M,$B82,'Estruturante Móvel'!$C:$C,"&lt;&gt;PREVISTO",'Estruturante Móvel'!$G:$G,ED$4,'Estruturante Móvel'!$L:$L,'CRONOGRAMA_CONST+MIGRACAO'!DT$9))</f>
        <v>0</v>
      </c>
      <c r="EF85" s="139">
        <f>(COUNTIFS('Estruturante Móvel'!$M:$M,$B85,'Estruturante Móvel'!$AM:$AM,EF$4))-(COUNTIFS('Estruturante Móvel'!$M:$M,$B85,'Estruturante Móvel'!$AM:$AM,EF$4,'Estruturante Móvel'!$AQ:$AQ,"REPARO FO"))</f>
        <v>0</v>
      </c>
      <c r="EG85" s="140">
        <f>(COUNTIFS('Estruturante Móvel'!$M:$M,$B82,'Estruturante Móvel'!$C:$C,"&lt;&gt;PREVISTO",'Estruturante Móvel'!$G:$G,EF$4,'Estruturante Móvel'!$L:$L,'CRONOGRAMA_CONST+MIGRACAO'!DV$9))</f>
        <v>0</v>
      </c>
      <c r="EH85" s="139">
        <f>(COUNTIFS('Estruturante Móvel'!$M:$M,$B85,'Estruturante Móvel'!$AM:$AM,EH$4))-(COUNTIFS('Estruturante Móvel'!$M:$M,$B85,'Estruturante Móvel'!$AM:$AM,EH$4,'Estruturante Móvel'!$AQ:$AQ,"REPARO FO"))</f>
        <v>0</v>
      </c>
      <c r="EI85" s="140">
        <f>(COUNTIFS('Estruturante Móvel'!$M:$M,$B82,'Estruturante Móvel'!$C:$C,"&lt;&gt;PREVISTO",'Estruturante Móvel'!$G:$G,EH$4,'Estruturante Móvel'!$L:$L,'CRONOGRAMA_CONST+MIGRACAO'!DX$9))</f>
        <v>0</v>
      </c>
      <c r="EJ85" s="139">
        <f>(COUNTIFS('Estruturante Móvel'!$M:$M,$B85,'Estruturante Móvel'!$AM:$AM,EJ$4))-(COUNTIFS('Estruturante Móvel'!$M:$M,$B85,'Estruturante Móvel'!$AM:$AM,EJ$4,'Estruturante Móvel'!$AQ:$AQ,"REPARO FO"))</f>
        <v>0</v>
      </c>
      <c r="EK85" s="140">
        <f>(COUNTIFS('Estruturante Móvel'!$M:$M,$B82,'Estruturante Móvel'!$C:$C,"&lt;&gt;PREVISTO",'Estruturante Móvel'!$G:$G,EJ$4,'Estruturante Móvel'!$L:$L,'CRONOGRAMA_CONST+MIGRACAO'!DZ$9))</f>
        <v>0</v>
      </c>
      <c r="EL85" s="139">
        <f>(COUNTIFS('Estruturante Móvel'!$M:$M,$B85,'Estruturante Móvel'!$AM:$AM,EL$4))-(COUNTIFS('Estruturante Móvel'!$M:$M,$B85,'Estruturante Móvel'!$AM:$AM,EL$4,'Estruturante Móvel'!$AQ:$AQ,"REPARO FO"))</f>
        <v>0</v>
      </c>
      <c r="EM85" s="140">
        <f>(COUNTIFS('Estruturante Móvel'!$M:$M,$B82,'Estruturante Móvel'!$C:$C,"&lt;&gt;PREVISTO",'Estruturante Móvel'!$G:$G,EL$4,'Estruturante Móvel'!$L:$L,'CRONOGRAMA_CONST+MIGRACAO'!EB$9))</f>
        <v>0</v>
      </c>
      <c r="EN85" s="139">
        <f>(COUNTIFS('Estruturante Móvel'!$M:$M,$B85,'Estruturante Móvel'!$AM:$AM,EN$4))-(COUNTIFS('Estruturante Móvel'!$M:$M,$B85,'Estruturante Móvel'!$AM:$AM,EN$4,'Estruturante Móvel'!$AQ:$AQ,"REPARO FO"))</f>
        <v>0</v>
      </c>
      <c r="EO85" s="140">
        <f>(COUNTIFS('Estruturante Móvel'!$M:$M,$B82,'Estruturante Móvel'!$C:$C,"&lt;&gt;PREVISTO",'Estruturante Móvel'!$G:$G,EN$4,'Estruturante Móvel'!$L:$L,'CRONOGRAMA_CONST+MIGRACAO'!ED$9))</f>
        <v>0</v>
      </c>
      <c r="EP85" s="139">
        <f>(COUNTIFS('Estruturante Móvel'!$M:$M,$B85,'Estruturante Móvel'!$AM:$AM,EP$4))-(COUNTIFS('Estruturante Móvel'!$M:$M,$B85,'Estruturante Móvel'!$AM:$AM,EP$4,'Estruturante Móvel'!$AQ:$AQ,"REPARO FO"))</f>
        <v>0</v>
      </c>
      <c r="EQ85" s="140">
        <f>(COUNTIFS('Estruturante Móvel'!$M:$M,$B82,'Estruturante Móvel'!$C:$C,"&lt;&gt;PREVISTO",'Estruturante Móvel'!$G:$G,EP$4,'Estruturante Móvel'!$L:$L,'CRONOGRAMA_CONST+MIGRACAO'!EF$9))</f>
        <v>0</v>
      </c>
      <c r="ER85" s="139">
        <f>(COUNTIFS('Estruturante Móvel'!$M:$M,$B85,'Estruturante Móvel'!$AM:$AM,ER$4))-(COUNTIFS('Estruturante Móvel'!$M:$M,$B85,'Estruturante Móvel'!$AM:$AM,ER$4,'Estruturante Móvel'!$AQ:$AQ,"REPARO FO"))</f>
        <v>0</v>
      </c>
      <c r="ES85" s="140">
        <f>(COUNTIFS('Estruturante Móvel'!$M:$M,$B82,'Estruturante Móvel'!$C:$C,"&lt;&gt;PREVISTO",'Estruturante Móvel'!$G:$G,ER$4,'Estruturante Móvel'!$L:$L,'CRONOGRAMA_CONST+MIGRACAO'!EH$9))</f>
        <v>0</v>
      </c>
      <c r="ET85" s="139">
        <f>(COUNTIFS('Estruturante Móvel'!$M:$M,$B85,'Estruturante Móvel'!$AM:$AM,ET$4))-(COUNTIFS('Estruturante Móvel'!$M:$M,$B85,'Estruturante Móvel'!$AM:$AM,ET$4,'Estruturante Móvel'!$AQ:$AQ,"REPARO FO"))</f>
        <v>0</v>
      </c>
      <c r="EU85" s="140">
        <f>(COUNTIFS('Estruturante Móvel'!$M:$M,$B82,'Estruturante Móvel'!$C:$C,"&lt;&gt;PREVISTO",'Estruturante Móvel'!$G:$G,ET$4,'Estruturante Móvel'!$L:$L,'CRONOGRAMA_CONST+MIGRACAO'!EJ$9))</f>
        <v>0</v>
      </c>
      <c r="EV85" s="139">
        <f>(COUNTIFS('Estruturante Móvel'!$M:$M,$B85,'Estruturante Móvel'!$AM:$AM,EV$4))-(COUNTIFS('Estruturante Móvel'!$M:$M,$B85,'Estruturante Móvel'!$AM:$AM,EV$4,'Estruturante Móvel'!$AQ:$AQ,"REPARO FO"))</f>
        <v>0</v>
      </c>
      <c r="EW85" s="140">
        <f>(COUNTIFS('Estruturante Móvel'!$M:$M,$B82,'Estruturante Móvel'!$C:$C,"&lt;&gt;PREVISTO",'Estruturante Móvel'!$G:$G,EV$4,'Estruturante Móvel'!$L:$L,'CRONOGRAMA_CONST+MIGRACAO'!EL$9))</f>
        <v>0</v>
      </c>
      <c r="EX85" s="139">
        <f>(COUNTIFS('Estruturante Móvel'!$M:$M,$B85,'Estruturante Móvel'!$AM:$AM,EX$4))-(COUNTIFS('Estruturante Móvel'!$M:$M,$B85,'Estruturante Móvel'!$AM:$AM,EX$4,'Estruturante Móvel'!$AQ:$AQ,"REPARO FO"))</f>
        <v>0</v>
      </c>
      <c r="EY85" s="140">
        <f>(COUNTIFS('Estruturante Móvel'!$M:$M,$B82,'Estruturante Móvel'!$C:$C,"&lt;&gt;PREVISTO",'Estruturante Móvel'!$G:$G,EX$4,'Estruturante Móvel'!$L:$L,'CRONOGRAMA_CONST+MIGRACAO'!EN$9))</f>
        <v>0</v>
      </c>
      <c r="EZ85" s="139">
        <f>(COUNTIFS('Estruturante Móvel'!$M:$M,$B85,'Estruturante Móvel'!$AM:$AM,EZ$4))-(COUNTIFS('Estruturante Móvel'!$M:$M,$B85,'Estruturante Móvel'!$AM:$AM,EZ$4,'Estruturante Móvel'!$AQ:$AQ,"REPARO FO"))</f>
        <v>0</v>
      </c>
      <c r="FA85" s="140">
        <f>(COUNTIFS('Estruturante Móvel'!$M:$M,$B82,'Estruturante Móvel'!$C:$C,"&lt;&gt;PREVISTO",'Estruturante Móvel'!$G:$G,EZ$4,'Estruturante Móvel'!$L:$L,'CRONOGRAMA_CONST+MIGRACAO'!EP$9))</f>
        <v>0</v>
      </c>
      <c r="FB85" s="139">
        <f>(COUNTIFS('Estruturante Móvel'!$M:$M,$B85,'Estruturante Móvel'!$AM:$AM,FB$4))-(COUNTIFS('Estruturante Móvel'!$M:$M,$B85,'Estruturante Móvel'!$AM:$AM,FB$4,'Estruturante Móvel'!$AQ:$AQ,"REPARO FO"))</f>
        <v>0</v>
      </c>
      <c r="FC85" s="140">
        <f>(COUNTIFS('Estruturante Móvel'!$M:$M,$B82,'Estruturante Móvel'!$C:$C,"&lt;&gt;PREVISTO",'Estruturante Móvel'!$G:$G,FB$4,'Estruturante Móvel'!$L:$L,'CRONOGRAMA_CONST+MIGRACAO'!ER$9))</f>
        <v>0</v>
      </c>
      <c r="FD85" s="139">
        <f>(COUNTIFS('Estruturante Móvel'!$M:$M,$B85,'Estruturante Móvel'!$AM:$AM,FD$4))-(COUNTIFS('Estruturante Móvel'!$M:$M,$B85,'Estruturante Móvel'!$AM:$AM,FD$4,'Estruturante Móvel'!$AQ:$AQ,"REPARO FO"))</f>
        <v>0</v>
      </c>
      <c r="FE85" s="140">
        <f>(COUNTIFS('Estruturante Móvel'!$M:$M,$B82,'Estruturante Móvel'!$C:$C,"&lt;&gt;PREVISTO",'Estruturante Móvel'!$G:$G,FD$4,'Estruturante Móvel'!$L:$L,'CRONOGRAMA_CONST+MIGRACAO'!ET$9))</f>
        <v>0</v>
      </c>
      <c r="FF85" s="139">
        <f>(COUNTIFS('Estruturante Móvel'!$M:$M,$B85,'Estruturante Móvel'!$AM:$AM,FF$4))-(COUNTIFS('Estruturante Móvel'!$M:$M,$B85,'Estruturante Móvel'!$AM:$AM,FF$4,'Estruturante Móvel'!$AQ:$AQ,"REPARO FO"))</f>
        <v>0</v>
      </c>
      <c r="FG85" s="140">
        <f>(COUNTIFS('Estruturante Móvel'!$M:$M,$B82,'Estruturante Móvel'!$C:$C,"&lt;&gt;PREVISTO",'Estruturante Móvel'!$G:$G,FF$4,'Estruturante Móvel'!$L:$L,'CRONOGRAMA_CONST+MIGRACAO'!EV$9))</f>
        <v>0</v>
      </c>
      <c r="FH85" s="139">
        <f>(COUNTIFS('Estruturante Móvel'!$M:$M,$B85,'Estruturante Móvel'!$AM:$AM,FH$4))-(COUNTIFS('Estruturante Móvel'!$M:$M,$B85,'Estruturante Móvel'!$AM:$AM,FH$4,'Estruturante Móvel'!$AQ:$AQ,"REPARO FO"))</f>
        <v>0</v>
      </c>
      <c r="FI85" s="140">
        <f>(COUNTIFS('Estruturante Móvel'!$M:$M,$B82,'Estruturante Móvel'!$C:$C,"&lt;&gt;PREVISTO",'Estruturante Móvel'!$G:$G,FH$4,'Estruturante Móvel'!$L:$L,'CRONOGRAMA_CONST+MIGRACAO'!EX$9))</f>
        <v>0</v>
      </c>
      <c r="FJ85" s="139">
        <f>(COUNTIFS('Estruturante Móvel'!$M:$M,$B85,'Estruturante Móvel'!$AM:$AM,FJ$4))-(COUNTIFS('Estruturante Móvel'!$M:$M,$B85,'Estruturante Móvel'!$AM:$AM,FJ$4,'Estruturante Móvel'!$AQ:$AQ,"REPARO FO"))</f>
        <v>0</v>
      </c>
      <c r="FK85" s="140">
        <f>(COUNTIFS('Estruturante Móvel'!$M:$M,$B82,'Estruturante Móvel'!$C:$C,"&lt;&gt;PREVISTO",'Estruturante Móvel'!$G:$G,FJ$4,'Estruturante Móvel'!$L:$L,'CRONOGRAMA_CONST+MIGRACAO'!EZ$9))</f>
        <v>0</v>
      </c>
      <c r="FL85" s="139">
        <f>(COUNTIFS('Estruturante Móvel'!$M:$M,$B85,'Estruturante Móvel'!$AM:$AM,FL$4))-(COUNTIFS('Estruturante Móvel'!$M:$M,$B85,'Estruturante Móvel'!$AM:$AM,FL$4,'Estruturante Móvel'!$AQ:$AQ,"REPARO FO"))</f>
        <v>0</v>
      </c>
      <c r="FM85" s="140">
        <f>(COUNTIFS('Estruturante Móvel'!$M:$M,$B82,'Estruturante Móvel'!$C:$C,"&lt;&gt;PREVISTO",'Estruturante Móvel'!$G:$G,FL$4,'Estruturante Móvel'!$L:$L,'CRONOGRAMA_CONST+MIGRACAO'!FB$9))</f>
        <v>0</v>
      </c>
      <c r="FN85" s="139">
        <f>(COUNTIFS('Estruturante Móvel'!$M:$M,$B85,'Estruturante Móvel'!$AM:$AM,FN$4))-(COUNTIFS('Estruturante Móvel'!$M:$M,$B85,'Estruturante Móvel'!$AM:$AM,FN$4,'Estruturante Móvel'!$AQ:$AQ,"REPARO FO"))</f>
        <v>0</v>
      </c>
      <c r="FO85" s="140">
        <f>(COUNTIFS('Estruturante Móvel'!$M:$M,$B82,'Estruturante Móvel'!$C:$C,"&lt;&gt;PREVISTO",'Estruturante Móvel'!$G:$G,FN$4,'Estruturante Móvel'!$L:$L,'CRONOGRAMA_CONST+MIGRACAO'!FD$9))</f>
        <v>0</v>
      </c>
      <c r="FP85" s="139">
        <f>(COUNTIFS('Estruturante Móvel'!$M:$M,$B85,'Estruturante Móvel'!$AM:$AM,FP$4))-(COUNTIFS('Estruturante Móvel'!$M:$M,$B85,'Estruturante Móvel'!$AM:$AM,FP$4,'Estruturante Móvel'!$AQ:$AQ,"REPARO FO"))</f>
        <v>0</v>
      </c>
      <c r="FQ85" s="140">
        <f>(COUNTIFS('Estruturante Móvel'!$M:$M,$B82,'Estruturante Móvel'!$C:$C,"&lt;&gt;PREVISTO",'Estruturante Móvel'!$G:$G,FP$4,'Estruturante Móvel'!$L:$L,'CRONOGRAMA_CONST+MIGRACAO'!FF$9))</f>
        <v>0</v>
      </c>
      <c r="FR85" s="139">
        <f>(COUNTIFS('Estruturante Móvel'!$M:$M,$B85,'Estruturante Móvel'!$AM:$AM,FR$4))-(COUNTIFS('Estruturante Móvel'!$M:$M,$B85,'Estruturante Móvel'!$AM:$AM,FR$4,'Estruturante Móvel'!$AQ:$AQ,"REPARO FO"))</f>
        <v>0</v>
      </c>
      <c r="FS85" s="140">
        <f>(COUNTIFS('Estruturante Móvel'!$M:$M,$B82,'Estruturante Móvel'!$C:$C,"&lt;&gt;PREVISTO",'Estruturante Móvel'!$G:$G,FR$4,'Estruturante Móvel'!$L:$L,'CRONOGRAMA_CONST+MIGRACAO'!FH$9))</f>
        <v>0</v>
      </c>
      <c r="FT85" s="139">
        <f>(COUNTIFS('Estruturante Móvel'!$M:$M,$B85,'Estruturante Móvel'!$AM:$AM,FT$4))-(COUNTIFS('Estruturante Móvel'!$M:$M,$B85,'Estruturante Móvel'!$AM:$AM,FT$4,'Estruturante Móvel'!$AQ:$AQ,"REPARO FO"))</f>
        <v>0</v>
      </c>
      <c r="FU85" s="140">
        <f>(COUNTIFS('Estruturante Móvel'!$M:$M,$B82,'Estruturante Móvel'!$C:$C,"&lt;&gt;PREVISTO",'Estruturante Móvel'!$G:$G,FT$4,'Estruturante Móvel'!$L:$L,'CRONOGRAMA_CONST+MIGRACAO'!FJ$9))</f>
        <v>0</v>
      </c>
      <c r="FV85" s="139">
        <f>(COUNTIFS('Estruturante Móvel'!$M:$M,$B85,'Estruturante Móvel'!$AM:$AM,FV$4))-(COUNTIFS('Estruturante Móvel'!$M:$M,$B85,'Estruturante Móvel'!$AM:$AM,FV$4,'Estruturante Móvel'!$AQ:$AQ,"REPARO FO"))</f>
        <v>0</v>
      </c>
      <c r="FW85" s="140">
        <f>(COUNTIFS('Estruturante Móvel'!$M:$M,$B82,'Estruturante Móvel'!$C:$C,"&lt;&gt;PREVISTO",'Estruturante Móvel'!$G:$G,FV$4,'Estruturante Móvel'!$L:$L,'CRONOGRAMA_CONST+MIGRACAO'!FL$9))</f>
        <v>0</v>
      </c>
      <c r="FX85" s="139">
        <f>(COUNTIFS('Estruturante Móvel'!$M:$M,$B85,'Estruturante Móvel'!$AM:$AM,FX$4))-(COUNTIFS('Estruturante Móvel'!$M:$M,$B85,'Estruturante Móvel'!$AM:$AM,FX$4,'Estruturante Móvel'!$AQ:$AQ,"REPARO FO"))</f>
        <v>0</v>
      </c>
      <c r="FY85" s="140">
        <f>(COUNTIFS('Estruturante Móvel'!$M:$M,$B82,'Estruturante Móvel'!$C:$C,"&lt;&gt;PREVISTO",'Estruturante Móvel'!$G:$G,FX$4,'Estruturante Móvel'!$L:$L,'CRONOGRAMA_CONST+MIGRACAO'!FN$9))</f>
        <v>0</v>
      </c>
      <c r="FZ85" s="139">
        <f>(COUNTIFS('Estruturante Móvel'!$M:$M,$B85,'Estruturante Móvel'!$AM:$AM,FZ$4))-(COUNTIFS('Estruturante Móvel'!$M:$M,$B85,'Estruturante Móvel'!$AM:$AM,FZ$4,'Estruturante Móvel'!$AQ:$AQ,"REPARO FO"))</f>
        <v>0</v>
      </c>
      <c r="GA85" s="140">
        <f>(COUNTIFS('Estruturante Móvel'!$M:$M,$B82,'Estruturante Móvel'!$C:$C,"&lt;&gt;PREVISTO",'Estruturante Móvel'!$G:$G,FZ$4,'Estruturante Móvel'!$L:$L,'CRONOGRAMA_CONST+MIGRACAO'!FP$9))</f>
        <v>0</v>
      </c>
      <c r="GB85" s="139">
        <f>(COUNTIFS('Estruturante Móvel'!$M:$M,$B85,'Estruturante Móvel'!$AM:$AM,GB$4))-(COUNTIFS('Estruturante Móvel'!$M:$M,$B85,'Estruturante Móvel'!$AM:$AM,GB$4,'Estruturante Móvel'!$AQ:$AQ,"REPARO FO"))</f>
        <v>0</v>
      </c>
      <c r="GC85" s="140">
        <f>(COUNTIFS('Estruturante Móvel'!$M:$M,$B82,'Estruturante Móvel'!$C:$C,"&lt;&gt;PREVISTO",'Estruturante Móvel'!$G:$G,GB$4,'Estruturante Móvel'!$L:$L,'CRONOGRAMA_CONST+MIGRACAO'!FR$9))</f>
        <v>0</v>
      </c>
      <c r="GD85" s="139">
        <f>(COUNTIFS('Estruturante Móvel'!$M:$M,$B85,'Estruturante Móvel'!$AM:$AM,GD$4))-(COUNTIFS('Estruturante Móvel'!$M:$M,$B85,'Estruturante Móvel'!$AM:$AM,GD$4,'Estruturante Móvel'!$AQ:$AQ,"REPARO FO"))</f>
        <v>0</v>
      </c>
      <c r="GE85" s="140">
        <f>(COUNTIFS('Estruturante Móvel'!$M:$M,$B82,'Estruturante Móvel'!$C:$C,"&lt;&gt;PREVISTO",'Estruturante Móvel'!$G:$G,GD$4,'Estruturante Móvel'!$L:$L,'CRONOGRAMA_CONST+MIGRACAO'!FT$9))</f>
        <v>0</v>
      </c>
      <c r="GF85" s="139">
        <f>(COUNTIFS('Estruturante Móvel'!$M:$M,$B85,'Estruturante Móvel'!$AM:$AM,GF$4))-(COUNTIFS('Estruturante Móvel'!$M:$M,$B85,'Estruturante Móvel'!$AM:$AM,GF$4,'Estruturante Móvel'!$AQ:$AQ,"REPARO FO"))</f>
        <v>0</v>
      </c>
      <c r="GG85" s="140">
        <f>(COUNTIFS('Estruturante Móvel'!$M:$M,$B82,'Estruturante Móvel'!$C:$C,"&lt;&gt;PREVISTO",'Estruturante Móvel'!$G:$G,GF$4,'Estruturante Móvel'!$L:$L,'CRONOGRAMA_CONST+MIGRACAO'!FV$9))</f>
        <v>0</v>
      </c>
      <c r="GH85" s="139">
        <f>(COUNTIFS('Estruturante Móvel'!$M:$M,$B85,'Estruturante Móvel'!$AM:$AM,GH$4))-(COUNTIFS('Estruturante Móvel'!$M:$M,$B85,'Estruturante Móvel'!$AM:$AM,GH$4,'Estruturante Móvel'!$AQ:$AQ,"REPARO FO"))</f>
        <v>0</v>
      </c>
      <c r="GI85" s="140">
        <f>(COUNTIFS('Estruturante Móvel'!$M:$M,$B82,'Estruturante Móvel'!$C:$C,"&lt;&gt;PREVISTO",'Estruturante Móvel'!$G:$G,GH$4,'Estruturante Móvel'!$L:$L,'CRONOGRAMA_CONST+MIGRACAO'!FX$9))</f>
        <v>0</v>
      </c>
      <c r="GJ85" s="139">
        <f>(COUNTIFS('Estruturante Móvel'!$M:$M,$B85,'Estruturante Móvel'!$AM:$AM,GJ$4))-(COUNTIFS('Estruturante Móvel'!$M:$M,$B85,'Estruturante Móvel'!$AM:$AM,GJ$4,'Estruturante Móvel'!$AQ:$AQ,"REPARO FO"))</f>
        <v>0</v>
      </c>
      <c r="GK85" s="140">
        <f>(COUNTIFS('Estruturante Móvel'!$M:$M,$B82,'Estruturante Móvel'!$C:$C,"&lt;&gt;PREVISTO",'Estruturante Móvel'!$G:$G,GJ$4,'Estruturante Móvel'!$L:$L,'CRONOGRAMA_CONST+MIGRACAO'!FZ$9))</f>
        <v>0</v>
      </c>
      <c r="GL85" s="139">
        <f>(COUNTIFS('Estruturante Móvel'!$M:$M,$B85,'Estruturante Móvel'!$AM:$AM,GL$4))-(COUNTIFS('Estruturante Móvel'!$M:$M,$B85,'Estruturante Móvel'!$AM:$AM,GL$4,'Estruturante Móvel'!$AQ:$AQ,"REPARO FO"))</f>
        <v>0</v>
      </c>
      <c r="GM85" s="140">
        <f>(COUNTIFS('Estruturante Móvel'!$M:$M,$B82,'Estruturante Móvel'!$C:$C,"&lt;&gt;PREVISTO",'Estruturante Móvel'!$G:$G,GL$4,'Estruturante Móvel'!$L:$L,'CRONOGRAMA_CONST+MIGRACAO'!GB$9))</f>
        <v>0</v>
      </c>
      <c r="GN85" s="139">
        <f>(COUNTIFS('Estruturante Móvel'!$M:$M,$B85,'Estruturante Móvel'!$AM:$AM,GN$4))-(COUNTIFS('Estruturante Móvel'!$M:$M,$B85,'Estruturante Móvel'!$AM:$AM,GN$4,'Estruturante Móvel'!$AQ:$AQ,"REPARO FO"))</f>
        <v>0</v>
      </c>
      <c r="GO85" s="140">
        <f>(COUNTIFS('Estruturante Móvel'!$M:$M,$B82,'Estruturante Móvel'!$C:$C,"&lt;&gt;PREVISTO",'Estruturante Móvel'!$G:$G,GN$4,'Estruturante Móvel'!$L:$L,'CRONOGRAMA_CONST+MIGRACAO'!GD$9))</f>
        <v>0</v>
      </c>
      <c r="GP85" s="139">
        <f>(COUNTIFS('Estruturante Móvel'!$M:$M,$B85,'Estruturante Móvel'!$AM:$AM,GP$4))-(COUNTIFS('Estruturante Móvel'!$M:$M,$B85,'Estruturante Móvel'!$AM:$AM,GP$4,'Estruturante Móvel'!$AQ:$AQ,"REPARO FO"))</f>
        <v>0</v>
      </c>
      <c r="GQ85" s="140">
        <f>(COUNTIFS('Estruturante Móvel'!$M:$M,$B82,'Estruturante Móvel'!$C:$C,"&lt;&gt;PREVISTO",'Estruturante Móvel'!$G:$G,GP$4,'Estruturante Móvel'!$L:$L,'CRONOGRAMA_CONST+MIGRACAO'!GF$9))</f>
        <v>0</v>
      </c>
      <c r="GR85" s="139">
        <f>(COUNTIFS('Estruturante Móvel'!$M:$M,$B85,'Estruturante Móvel'!$AM:$AM,GR$4))-(COUNTIFS('Estruturante Móvel'!$M:$M,$B85,'Estruturante Móvel'!$AM:$AM,GR$4,'Estruturante Móvel'!$AQ:$AQ,"REPARO FO"))</f>
        <v>0</v>
      </c>
      <c r="GS85" s="140">
        <f>(COUNTIFS('Estruturante Móvel'!$M:$M,$B82,'Estruturante Móvel'!$C:$C,"&lt;&gt;PREVISTO",'Estruturante Móvel'!$G:$G,GR$4,'Estruturante Móvel'!$L:$L,'CRONOGRAMA_CONST+MIGRACAO'!GH$9))</f>
        <v>0</v>
      </c>
      <c r="GT85" s="139">
        <f>(COUNTIFS('Estruturante Móvel'!$M:$M,$B85,'Estruturante Móvel'!$AM:$AM,GT$4))-(COUNTIFS('Estruturante Móvel'!$M:$M,$B85,'Estruturante Móvel'!$AM:$AM,GT$4,'Estruturante Móvel'!$AQ:$AQ,"REPARO FO"))</f>
        <v>0</v>
      </c>
      <c r="GU85" s="140">
        <f>(COUNTIFS('Estruturante Móvel'!$M:$M,$B82,'Estruturante Móvel'!$C:$C,"&lt;&gt;PREVISTO",'Estruturante Móvel'!$G:$G,GT$4,'Estruturante Móvel'!$L:$L,'CRONOGRAMA_CONST+MIGRACAO'!GJ$9))</f>
        <v>0</v>
      </c>
      <c r="GV85" s="139">
        <f>(COUNTIFS('Estruturante Móvel'!$M:$M,$B85,'Estruturante Móvel'!$AM:$AM,GV$4))-(COUNTIFS('Estruturante Móvel'!$M:$M,$B85,'Estruturante Móvel'!$AM:$AM,GV$4,'Estruturante Móvel'!$AQ:$AQ,"REPARO FO"))</f>
        <v>0</v>
      </c>
      <c r="GW85" s="140">
        <f>(COUNTIFS('Estruturante Móvel'!$M:$M,$B82,'Estruturante Móvel'!$C:$C,"&lt;&gt;PREVISTO",'Estruturante Móvel'!$G:$G,GV$4,'Estruturante Móvel'!$L:$L,'CRONOGRAMA_CONST+MIGRACAO'!GL$9))</f>
        <v>0</v>
      </c>
      <c r="GX85" s="139">
        <f>(COUNTIFS('Estruturante Móvel'!$M:$M,$B85,'Estruturante Móvel'!$AM:$AM,GX$4))-(COUNTIFS('Estruturante Móvel'!$M:$M,$B85,'Estruturante Móvel'!$AM:$AM,GX$4,'Estruturante Móvel'!$AQ:$AQ,"REPARO FO"))</f>
        <v>0</v>
      </c>
      <c r="GY85" s="140">
        <f>(COUNTIFS('Estruturante Móvel'!$M:$M,$B82,'Estruturante Móvel'!$C:$C,"&lt;&gt;PREVISTO",'Estruturante Móvel'!$G:$G,GX$4,'Estruturante Móvel'!$L:$L,'CRONOGRAMA_CONST+MIGRACAO'!GN$9))</f>
        <v>0</v>
      </c>
      <c r="GZ85" s="139">
        <f>(COUNTIFS('Estruturante Móvel'!$M:$M,$B85,'Estruturante Móvel'!$AM:$AM,GZ$4))-(COUNTIFS('Estruturante Móvel'!$M:$M,$B85,'Estruturante Móvel'!$AM:$AM,GZ$4,'Estruturante Móvel'!$AQ:$AQ,"REPARO FO"))</f>
        <v>0</v>
      </c>
      <c r="HA85" s="140">
        <f>(COUNTIFS('Estruturante Móvel'!$M:$M,$B82,'Estruturante Móvel'!$C:$C,"&lt;&gt;PREVISTO",'Estruturante Móvel'!$G:$G,GZ$4,'Estruturante Móvel'!$L:$L,'CRONOGRAMA_CONST+MIGRACAO'!GP$9))</f>
        <v>0</v>
      </c>
      <c r="HB85" s="139">
        <f>(COUNTIFS('Estruturante Móvel'!$M:$M,$B85,'Estruturante Móvel'!$AM:$AM,HB$4))-(COUNTIFS('Estruturante Móvel'!$M:$M,$B85,'Estruturante Móvel'!$AM:$AM,HB$4,'Estruturante Móvel'!$AQ:$AQ,"REPARO FO"))</f>
        <v>0</v>
      </c>
      <c r="HC85" s="140">
        <f>(COUNTIFS('Estruturante Móvel'!$M:$M,$B82,'Estruturante Móvel'!$C:$C,"&lt;&gt;PREVISTO",'Estruturante Móvel'!$G:$G,HB$4,'Estruturante Móvel'!$L:$L,'CRONOGRAMA_CONST+MIGRACAO'!GR$9))</f>
        <v>0</v>
      </c>
      <c r="HD85" s="139">
        <f>(COUNTIFS('Estruturante Móvel'!$M:$M,$B85,'Estruturante Móvel'!$AM:$AM,HD$4))-(COUNTIFS('Estruturante Móvel'!$M:$M,$B85,'Estruturante Móvel'!$AM:$AM,HD$4,'Estruturante Móvel'!$AQ:$AQ,"REPARO FO"))</f>
        <v>0</v>
      </c>
      <c r="HE85" s="140">
        <f>(COUNTIFS('Estruturante Móvel'!$M:$M,$B82,'Estruturante Móvel'!$C:$C,"&lt;&gt;PREVISTO",'Estruturante Móvel'!$G:$G,HD$4,'Estruturante Móvel'!$L:$L,'CRONOGRAMA_CONST+MIGRACAO'!GT$9))</f>
        <v>0</v>
      </c>
      <c r="HF85" s="139">
        <f>(COUNTIFS('Estruturante Móvel'!$M:$M,$B85,'Estruturante Móvel'!$AM:$AM,HF$4))-(COUNTIFS('Estruturante Móvel'!$M:$M,$B85,'Estruturante Móvel'!$AM:$AM,HF$4,'Estruturante Móvel'!$AQ:$AQ,"REPARO FO"))</f>
        <v>0</v>
      </c>
      <c r="HG85" s="140">
        <f>(COUNTIFS('Estruturante Móvel'!$M:$M,$B82,'Estruturante Móvel'!$C:$C,"&lt;&gt;PREVISTO",'Estruturante Móvel'!$G:$G,HF$4,'Estruturante Móvel'!$L:$L,'CRONOGRAMA_CONST+MIGRACAO'!GV$9))</f>
        <v>0</v>
      </c>
      <c r="HH85" s="139">
        <f>(COUNTIFS('Estruturante Móvel'!$M:$M,$B85,'Estruturante Móvel'!$AM:$AM,HH$4))-(COUNTIFS('Estruturante Móvel'!$M:$M,$B85,'Estruturante Móvel'!$AM:$AM,HH$4,'Estruturante Móvel'!$AQ:$AQ,"REPARO FO"))</f>
        <v>0</v>
      </c>
      <c r="HI85" s="140">
        <f>(COUNTIFS('Estruturante Móvel'!$M:$M,$B82,'Estruturante Móvel'!$C:$C,"&lt;&gt;PREVISTO",'Estruturante Móvel'!$G:$G,HH$4,'Estruturante Móvel'!$L:$L,'CRONOGRAMA_CONST+MIGRACAO'!GX$9))</f>
        <v>0</v>
      </c>
      <c r="HJ85" s="139">
        <f>(COUNTIFS('Estruturante Móvel'!$M:$M,$B85,'Estruturante Móvel'!$AM:$AM,HJ$4))-(COUNTIFS('Estruturante Móvel'!$M:$M,$B85,'Estruturante Móvel'!$AM:$AM,HJ$4,'Estruturante Móvel'!$AQ:$AQ,"REPARO FO"))</f>
        <v>0</v>
      </c>
      <c r="HK85" s="140">
        <f>(COUNTIFS('Estruturante Móvel'!$M:$M,$B82,'Estruturante Móvel'!$C:$C,"&lt;&gt;PREVISTO",'Estruturante Móvel'!$G:$G,HJ$4,'Estruturante Móvel'!$L:$L,'CRONOGRAMA_CONST+MIGRACAO'!GZ$9))</f>
        <v>0</v>
      </c>
      <c r="HL85" s="139">
        <f>(COUNTIFS('Estruturante Móvel'!$M:$M,$B85,'Estruturante Móvel'!$AM:$AM,HL$4))-(COUNTIFS('Estruturante Móvel'!$M:$M,$B85,'Estruturante Móvel'!$AM:$AM,HL$4,'Estruturante Móvel'!$AQ:$AQ,"REPARO FO"))</f>
        <v>0</v>
      </c>
      <c r="HM85" s="140">
        <f>(COUNTIFS('Estruturante Móvel'!$M:$M,$B82,'Estruturante Móvel'!$C:$C,"&lt;&gt;PREVISTO",'Estruturante Móvel'!$G:$G,HL$4,'Estruturante Móvel'!$L:$L,'CRONOGRAMA_CONST+MIGRACAO'!HB$9))</f>
        <v>0</v>
      </c>
      <c r="HN85" s="139">
        <f>(COUNTIFS('Estruturante Móvel'!$M:$M,$B85,'Estruturante Móvel'!$AM:$AM,HN$4))-(COUNTIFS('Estruturante Móvel'!$M:$M,$B85,'Estruturante Móvel'!$AM:$AM,HN$4,'Estruturante Móvel'!$AQ:$AQ,"REPARO FO"))</f>
        <v>0</v>
      </c>
      <c r="HO85" s="140">
        <f>(COUNTIFS('Estruturante Móvel'!$M:$M,$B82,'Estruturante Móvel'!$C:$C,"&lt;&gt;PREVISTO",'Estruturante Móvel'!$G:$G,HN$4,'Estruturante Móvel'!$L:$L,'CRONOGRAMA_CONST+MIGRACAO'!HD$9))</f>
        <v>0</v>
      </c>
      <c r="HP85" s="139">
        <f>(COUNTIFS('Estruturante Móvel'!$M:$M,$B85,'Estruturante Móvel'!$AM:$AM,HP$4))-(COUNTIFS('Estruturante Móvel'!$M:$M,$B85,'Estruturante Móvel'!$AM:$AM,HP$4,'Estruturante Móvel'!$AQ:$AQ,"REPARO FO"))</f>
        <v>0</v>
      </c>
      <c r="HQ85" s="140">
        <f>(COUNTIFS('Estruturante Móvel'!$M:$M,$B82,'Estruturante Móvel'!$C:$C,"&lt;&gt;PREVISTO",'Estruturante Móvel'!$G:$G,HP$4,'Estruturante Móvel'!$L:$L,'CRONOGRAMA_CONST+MIGRACAO'!HF$9))</f>
        <v>0</v>
      </c>
      <c r="HR85" s="139">
        <f>(COUNTIFS('Estruturante Móvel'!$M:$M,$B85,'Estruturante Móvel'!$AM:$AM,HR$4))-(COUNTIFS('Estruturante Móvel'!$M:$M,$B85,'Estruturante Móvel'!$AM:$AM,HR$4,'Estruturante Móvel'!$AQ:$AQ,"REPARO FO"))</f>
        <v>0</v>
      </c>
      <c r="HS85" s="140">
        <f>(COUNTIFS('Estruturante Móvel'!$M:$M,$B82,'Estruturante Móvel'!$C:$C,"&lt;&gt;PREVISTO",'Estruturante Móvel'!$G:$G,HR$4,'Estruturante Móvel'!$L:$L,'CRONOGRAMA_CONST+MIGRACAO'!HH$9))</f>
        <v>0</v>
      </c>
      <c r="HT85" s="139">
        <f>(COUNTIFS('Estruturante Móvel'!$M:$M,$B85,'Estruturante Móvel'!$AM:$AM,HT$4))-(COUNTIFS('Estruturante Móvel'!$M:$M,$B85,'Estruturante Móvel'!$AM:$AM,HT$4,'Estruturante Móvel'!$AQ:$AQ,"REPARO FO"))</f>
        <v>0</v>
      </c>
      <c r="HU85" s="140">
        <f>(COUNTIFS('Estruturante Móvel'!$M:$M,$B82,'Estruturante Móvel'!$C:$C,"&lt;&gt;PREVISTO",'Estruturante Móvel'!$G:$G,HT$4,'Estruturante Móvel'!$L:$L,'CRONOGRAMA_CONST+MIGRACAO'!HJ$9))</f>
        <v>0</v>
      </c>
      <c r="HV85" s="139">
        <f>(COUNTIFS('Estruturante Móvel'!$M:$M,$B85,'Estruturante Móvel'!$AM:$AM,HV$4))-(COUNTIFS('Estruturante Móvel'!$M:$M,$B85,'Estruturante Móvel'!$AM:$AM,HV$4,'Estruturante Móvel'!$AQ:$AQ,"REPARO FO"))</f>
        <v>0</v>
      </c>
      <c r="HW85" s="140">
        <f>(COUNTIFS('Estruturante Móvel'!$M:$M,$B82,'Estruturante Móvel'!$C:$C,"&lt;&gt;PREVISTO",'Estruturante Móvel'!$G:$G,HV$4,'Estruturante Móvel'!$L:$L,'CRONOGRAMA_CONST+MIGRACAO'!HL$9))</f>
        <v>0</v>
      </c>
      <c r="HX85" s="139">
        <f>(COUNTIFS('Estruturante Móvel'!$M:$M,$B85,'Estruturante Móvel'!$AM:$AM,HX$4))-(COUNTIFS('Estruturante Móvel'!$M:$M,$B85,'Estruturante Móvel'!$AM:$AM,HX$4,'Estruturante Móvel'!$AQ:$AQ,"REPARO FO"))</f>
        <v>0</v>
      </c>
      <c r="HY85" s="140">
        <f>(COUNTIFS('Estruturante Móvel'!$M:$M,$B82,'Estruturante Móvel'!$C:$C,"&lt;&gt;PREVISTO",'Estruturante Móvel'!$G:$G,HX$4,'Estruturante Móvel'!$L:$L,'CRONOGRAMA_CONST+MIGRACAO'!HN$9))</f>
        <v>0</v>
      </c>
      <c r="HZ85" s="139">
        <f>(COUNTIFS('Estruturante Móvel'!$M:$M,$B85,'Estruturante Móvel'!$AM:$AM,HZ$4))-(COUNTIFS('Estruturante Móvel'!$M:$M,$B85,'Estruturante Móvel'!$AM:$AM,HZ$4,'Estruturante Móvel'!$AQ:$AQ,"REPARO FO"))</f>
        <v>0</v>
      </c>
      <c r="IA85" s="140">
        <f>(COUNTIFS('Estruturante Móvel'!$M:$M,$B82,'Estruturante Móvel'!$C:$C,"&lt;&gt;PREVISTO",'Estruturante Móvel'!$G:$G,HZ$4,'Estruturante Móvel'!$L:$L,'CRONOGRAMA_CONST+MIGRACAO'!HP$9))</f>
        <v>0</v>
      </c>
      <c r="IB85" s="139">
        <f>(COUNTIFS('Estruturante Móvel'!$M:$M,$B85,'Estruturante Móvel'!$AM:$AM,IB$4))-(COUNTIFS('Estruturante Móvel'!$M:$M,$B85,'Estruturante Móvel'!$AM:$AM,IB$4,'Estruturante Móvel'!$AQ:$AQ,"REPARO FO"))</f>
        <v>0</v>
      </c>
      <c r="IC85" s="140">
        <f>(COUNTIFS('Estruturante Móvel'!$M:$M,$B82,'Estruturante Móvel'!$C:$C,"&lt;&gt;PREVISTO",'Estruturante Móvel'!$G:$G,IB$4,'Estruturante Móvel'!$L:$L,'CRONOGRAMA_CONST+MIGRACAO'!HR$9))</f>
        <v>0</v>
      </c>
      <c r="ID85" s="139">
        <f>(COUNTIFS('Estruturante Móvel'!$M:$M,$B85,'Estruturante Móvel'!$AM:$AM,ID$4))-(COUNTIFS('Estruturante Móvel'!$M:$M,$B85,'Estruturante Móvel'!$AM:$AM,ID$4,'Estruturante Móvel'!$AQ:$AQ,"REPARO FO"))</f>
        <v>0</v>
      </c>
      <c r="IE85" s="140">
        <f>(COUNTIFS('Estruturante Móvel'!$M:$M,$B82,'Estruturante Móvel'!$C:$C,"&lt;&gt;PREVISTO",'Estruturante Móvel'!$G:$G,ID$4,'Estruturante Móvel'!$L:$L,'CRONOGRAMA_CONST+MIGRACAO'!HT$9))</f>
        <v>0</v>
      </c>
      <c r="IF85" s="139">
        <f>(COUNTIFS('Estruturante Móvel'!$M:$M,$B85,'Estruturante Móvel'!$AM:$AM,IF$4))-(COUNTIFS('Estruturante Móvel'!$M:$M,$B85,'Estruturante Móvel'!$AM:$AM,IF$4,'Estruturante Móvel'!$AQ:$AQ,"REPARO FO"))</f>
        <v>0</v>
      </c>
      <c r="IG85" s="140">
        <f>(COUNTIFS('Estruturante Móvel'!$M:$M,$B82,'Estruturante Móvel'!$C:$C,"&lt;&gt;PREVISTO",'Estruturante Móvel'!$G:$G,IF$4,'Estruturante Móvel'!$L:$L,'CRONOGRAMA_CONST+MIGRACAO'!HV$9))</f>
        <v>0</v>
      </c>
      <c r="IH85" s="139">
        <f>(COUNTIFS('Estruturante Móvel'!$M:$M,$B85,'Estruturante Móvel'!$AM:$AM,IH$4))-(COUNTIFS('Estruturante Móvel'!$M:$M,$B85,'Estruturante Móvel'!$AM:$AM,IH$4,'Estruturante Móvel'!$AQ:$AQ,"REPARO FO"))</f>
        <v>0</v>
      </c>
      <c r="II85" s="140">
        <f>(COUNTIFS('Estruturante Móvel'!$M:$M,$B82,'Estruturante Móvel'!$C:$C,"&lt;&gt;PREVISTO",'Estruturante Móvel'!$G:$G,IH$4,'Estruturante Móvel'!$L:$L,'CRONOGRAMA_CONST+MIGRACAO'!HX$9))</f>
        <v>0</v>
      </c>
      <c r="IJ85" s="139">
        <f>(COUNTIFS('Estruturante Móvel'!$M:$M,$B85,'Estruturante Móvel'!$AM:$AM,IJ$4))-(COUNTIFS('Estruturante Móvel'!$M:$M,$B85,'Estruturante Móvel'!$AM:$AM,IJ$4,'Estruturante Móvel'!$AQ:$AQ,"REPARO FO"))</f>
        <v>0</v>
      </c>
      <c r="IK85" s="140">
        <f>(COUNTIFS('Estruturante Móvel'!$M:$M,$B82,'Estruturante Móvel'!$C:$C,"&lt;&gt;PREVISTO",'Estruturante Móvel'!$G:$G,IJ$4,'Estruturante Móvel'!$L:$L,'CRONOGRAMA_CONST+MIGRACAO'!HZ$9))</f>
        <v>0</v>
      </c>
      <c r="IL85" s="139">
        <f>(COUNTIFS('Estruturante Móvel'!$M:$M,$B85,'Estruturante Móvel'!$AM:$AM,IL$4))-(COUNTIFS('Estruturante Móvel'!$M:$M,$B85,'Estruturante Móvel'!$AM:$AM,IL$4,'Estruturante Móvel'!$AQ:$AQ,"REPARO FO"))</f>
        <v>0</v>
      </c>
      <c r="IM85" s="140">
        <f>(COUNTIFS('Estruturante Móvel'!$M:$M,$B82,'Estruturante Móvel'!$C:$C,"&lt;&gt;PREVISTO",'Estruturante Móvel'!$G:$G,IL$4,'Estruturante Móvel'!$L:$L,'CRONOGRAMA_CONST+MIGRACAO'!IB$9))</f>
        <v>0</v>
      </c>
      <c r="IN85" s="139">
        <f>(COUNTIFS('Estruturante Móvel'!$M:$M,$B85,'Estruturante Móvel'!$AM:$AM,IN$4))-(COUNTIFS('Estruturante Móvel'!$M:$M,$B85,'Estruturante Móvel'!$AM:$AM,IN$4,'Estruturante Móvel'!$AQ:$AQ,"REPARO FO"))</f>
        <v>0</v>
      </c>
      <c r="IO85" s="140">
        <f>(COUNTIFS('Estruturante Móvel'!$M:$M,$B82,'Estruturante Móvel'!$C:$C,"&lt;&gt;PREVISTO",'Estruturante Móvel'!$G:$G,IN$4,'Estruturante Móvel'!$L:$L,'CRONOGRAMA_CONST+MIGRACAO'!ID$9))</f>
        <v>0</v>
      </c>
      <c r="IP85" s="139">
        <f>(COUNTIFS('Estruturante Móvel'!$M:$M,$B85,'Estruturante Móvel'!$AM:$AM,IP$4))-(COUNTIFS('Estruturante Móvel'!$M:$M,$B85,'Estruturante Móvel'!$AM:$AM,IP$4,'Estruturante Móvel'!$AQ:$AQ,"REPARO FO"))</f>
        <v>0</v>
      </c>
      <c r="IQ85" s="140">
        <f>(COUNTIFS('Estruturante Móvel'!$M:$M,$B82,'Estruturante Móvel'!$C:$C,"&lt;&gt;PREVISTO",'Estruturante Móvel'!$G:$G,IP$4,'Estruturante Móvel'!$L:$L,'CRONOGRAMA_CONST+MIGRACAO'!IF$9))</f>
        <v>0</v>
      </c>
      <c r="IR85" s="139">
        <f>(COUNTIFS('Estruturante Móvel'!$M:$M,$B85,'Estruturante Móvel'!$AM:$AM,IR$4))-(COUNTIFS('Estruturante Móvel'!$M:$M,$B85,'Estruturante Móvel'!$AM:$AM,IR$4,'Estruturante Móvel'!$AQ:$AQ,"REPARO FO"))</f>
        <v>0</v>
      </c>
      <c r="IS85" s="140">
        <f>(COUNTIFS('Estruturante Móvel'!$M:$M,$B82,'Estruturante Móvel'!$C:$C,"&lt;&gt;PREVISTO",'Estruturante Móvel'!$G:$G,IR$4,'Estruturante Móvel'!$L:$L,'CRONOGRAMA_CONST+MIGRACAO'!IH$9))</f>
        <v>0</v>
      </c>
      <c r="IT85" s="139">
        <f>(COUNTIFS('Estruturante Móvel'!$M:$M,$B85,'Estruturante Móvel'!$AM:$AM,IT$4))-(COUNTIFS('Estruturante Móvel'!$M:$M,$B85,'Estruturante Móvel'!$AM:$AM,IT$4,'Estruturante Móvel'!$AQ:$AQ,"REPARO FO"))</f>
        <v>0</v>
      </c>
      <c r="IU85" s="140">
        <f>(COUNTIFS('Estruturante Móvel'!$M:$M,$B82,'Estruturante Móvel'!$C:$C,"&lt;&gt;PREVISTO",'Estruturante Móvel'!$G:$G,IT$4,'Estruturante Móvel'!$L:$L,'CRONOGRAMA_CONST+MIGRACAO'!IJ$9))</f>
        <v>0</v>
      </c>
      <c r="IV85" s="139">
        <f>(COUNTIFS('Estruturante Móvel'!$M:$M,$B85,'Estruturante Móvel'!$AM:$AM,IV$4))-(COUNTIFS('Estruturante Móvel'!$M:$M,$B85,'Estruturante Móvel'!$AM:$AM,IV$4,'Estruturante Móvel'!$AQ:$AQ,"REPARO FO"))</f>
        <v>0</v>
      </c>
      <c r="IW85" s="140">
        <f>(COUNTIFS('Estruturante Móvel'!$M:$M,$B82,'Estruturante Móvel'!$C:$C,"&lt;&gt;PREVISTO",'Estruturante Móvel'!$G:$G,IV$4,'Estruturante Móvel'!$L:$L,'CRONOGRAMA_CONST+MIGRACAO'!IL$9))</f>
        <v>0</v>
      </c>
      <c r="IX85" s="139">
        <f>(COUNTIFS('Estruturante Móvel'!$M:$M,$B85,'Estruturante Móvel'!$AM:$AM,IX$4))-(COUNTIFS('Estruturante Móvel'!$M:$M,$B85,'Estruturante Móvel'!$AM:$AM,IX$4,'Estruturante Móvel'!$AQ:$AQ,"REPARO FO"))</f>
        <v>0</v>
      </c>
      <c r="IY85" s="140">
        <f>(COUNTIFS('Estruturante Móvel'!$M:$M,$B82,'Estruturante Móvel'!$C:$C,"&lt;&gt;PREVISTO",'Estruturante Móvel'!$G:$G,IX$4,'Estruturante Móvel'!$L:$L,'CRONOGRAMA_CONST+MIGRACAO'!IN$9))</f>
        <v>0</v>
      </c>
      <c r="IZ85" s="139">
        <f>(COUNTIFS('Estruturante Móvel'!$M:$M,$B85,'Estruturante Móvel'!$AM:$AM,IZ$4))-(COUNTIFS('Estruturante Móvel'!$M:$M,$B85,'Estruturante Móvel'!$AM:$AM,IZ$4,'Estruturante Móvel'!$AQ:$AQ,"REPARO FO"))</f>
        <v>0</v>
      </c>
      <c r="JA85" s="140">
        <f>(COUNTIFS('Estruturante Móvel'!$M:$M,$B82,'Estruturante Móvel'!$C:$C,"&lt;&gt;PREVISTO",'Estruturante Móvel'!$G:$G,IZ$4,'Estruturante Móvel'!$L:$L,'CRONOGRAMA_CONST+MIGRACAO'!IP$9))</f>
        <v>0</v>
      </c>
      <c r="JB85" s="139">
        <f>(COUNTIFS('Estruturante Móvel'!$M:$M,$B85,'Estruturante Móvel'!$AM:$AM,JB$4))-(COUNTIFS('Estruturante Móvel'!$M:$M,$B85,'Estruturante Móvel'!$AM:$AM,JB$4,'Estruturante Móvel'!$AQ:$AQ,"REPARO FO"))</f>
        <v>0</v>
      </c>
      <c r="JC85" s="140">
        <f>(COUNTIFS('Estruturante Móvel'!$M:$M,$B82,'Estruturante Móvel'!$C:$C,"&lt;&gt;PREVISTO",'Estruturante Móvel'!$G:$G,JB$4,'Estruturante Móvel'!$L:$L,'CRONOGRAMA_CONST+MIGRACAO'!IR$9))</f>
        <v>0</v>
      </c>
      <c r="JD85" s="139">
        <f>(COUNTIFS('Estruturante Móvel'!$M:$M,$B85,'Estruturante Móvel'!$AM:$AM,JD$4))-(COUNTIFS('Estruturante Móvel'!$M:$M,$B85,'Estruturante Móvel'!$AM:$AM,JD$4,'Estruturante Móvel'!$AQ:$AQ,"REPARO FO"))</f>
        <v>0</v>
      </c>
      <c r="JE85" s="140">
        <f>(COUNTIFS('Estruturante Móvel'!$M:$M,$B82,'Estruturante Móvel'!$C:$C,"&lt;&gt;PREVISTO",'Estruturante Móvel'!$G:$G,JD$4,'Estruturante Móvel'!$L:$L,'CRONOGRAMA_CONST+MIGRACAO'!IT$9))</f>
        <v>0</v>
      </c>
      <c r="JF85" s="139">
        <f>(COUNTIFS('Estruturante Móvel'!$M:$M,$B85,'Estruturante Móvel'!$AM:$AM,JF$4))-(COUNTIFS('Estruturante Móvel'!$M:$M,$B85,'Estruturante Móvel'!$AM:$AM,JF$4,'Estruturante Móvel'!$AQ:$AQ,"REPARO FO"))</f>
        <v>0</v>
      </c>
      <c r="JG85" s="140">
        <f>(COUNTIFS('Estruturante Móvel'!$M:$M,$B82,'Estruturante Móvel'!$C:$C,"&lt;&gt;PREVISTO",'Estruturante Móvel'!$G:$G,JF$4,'Estruturante Móvel'!$L:$L,'CRONOGRAMA_CONST+MIGRACAO'!IV$9))</f>
        <v>0</v>
      </c>
      <c r="JH85" s="139">
        <f>(COUNTIFS('Estruturante Móvel'!$M:$M,$B85,'Estruturante Móvel'!$AM:$AM,JH$4))-(COUNTIFS('Estruturante Móvel'!$M:$M,$B85,'Estruturante Móvel'!$AM:$AM,JH$4,'Estruturante Móvel'!$AQ:$AQ,"REPARO FO"))</f>
        <v>0</v>
      </c>
      <c r="JI85" s="140">
        <f>(COUNTIFS('Estruturante Móvel'!$M:$M,$B82,'Estruturante Móvel'!$C:$C,"&lt;&gt;PREVISTO",'Estruturante Móvel'!$G:$G,JH$4,'Estruturante Móvel'!$L:$L,'CRONOGRAMA_CONST+MIGRACAO'!IX$9))</f>
        <v>0</v>
      </c>
      <c r="JJ85" s="139">
        <f>(COUNTIFS('Estruturante Móvel'!$M:$M,$B85,'Estruturante Móvel'!$AM:$AM,JJ$4))-(COUNTIFS('Estruturante Móvel'!$M:$M,$B85,'Estruturante Móvel'!$AM:$AM,JJ$4,'Estruturante Móvel'!$AQ:$AQ,"REPARO FO"))</f>
        <v>0</v>
      </c>
      <c r="JK85" s="140">
        <f>(COUNTIFS('Estruturante Móvel'!$M:$M,$B82,'Estruturante Móvel'!$C:$C,"&lt;&gt;PREVISTO",'Estruturante Móvel'!$G:$G,JJ$4,'Estruturante Móvel'!$L:$L,'CRONOGRAMA_CONST+MIGRACAO'!IZ$9))</f>
        <v>0</v>
      </c>
      <c r="JL85" s="139">
        <f>(COUNTIFS('Estruturante Móvel'!$M:$M,$B85,'Estruturante Móvel'!$AM:$AM,JL$4))-(COUNTIFS('Estruturante Móvel'!$M:$M,$B85,'Estruturante Móvel'!$AM:$AM,JL$4,'Estruturante Móvel'!$AQ:$AQ,"REPARO FO"))</f>
        <v>0</v>
      </c>
      <c r="JM85" s="140">
        <f>(COUNTIFS('Estruturante Móvel'!$M:$M,$B82,'Estruturante Móvel'!$C:$C,"&lt;&gt;PREVISTO",'Estruturante Móvel'!$G:$G,JL$4,'Estruturante Móvel'!$L:$L,'CRONOGRAMA_CONST+MIGRACAO'!JB$9))</f>
        <v>0</v>
      </c>
      <c r="JN85" s="139">
        <f>(COUNTIFS('Estruturante Móvel'!$M:$M,$B85,'Estruturante Móvel'!$AM:$AM,JN$4))-(COUNTIFS('Estruturante Móvel'!$M:$M,$B85,'Estruturante Móvel'!$AM:$AM,JN$4,'Estruturante Móvel'!$AQ:$AQ,"REPARO FO"))</f>
        <v>0</v>
      </c>
      <c r="JO85" s="140">
        <f>(COUNTIFS('Estruturante Móvel'!$M:$M,$B82,'Estruturante Móvel'!$C:$C,"&lt;&gt;PREVISTO",'Estruturante Móvel'!$G:$G,JN$4,'Estruturante Móvel'!$L:$L,'CRONOGRAMA_CONST+MIGRACAO'!JD$9))</f>
        <v>0</v>
      </c>
      <c r="JP85" s="139">
        <f>(COUNTIFS('Estruturante Móvel'!$M:$M,$B85,'Estruturante Móvel'!$AM:$AM,JP$4))-(COUNTIFS('Estruturante Móvel'!$M:$M,$B85,'Estruturante Móvel'!$AM:$AM,JP$4,'Estruturante Móvel'!$AQ:$AQ,"REPARO FO"))</f>
        <v>0</v>
      </c>
      <c r="JQ85" s="140">
        <f>(COUNTIFS('Estruturante Móvel'!$M:$M,$B82,'Estruturante Móvel'!$C:$C,"&lt;&gt;PREVISTO",'Estruturante Móvel'!$G:$G,JP$4,'Estruturante Móvel'!$L:$L,'CRONOGRAMA_CONST+MIGRACAO'!JF$9))</f>
        <v>0</v>
      </c>
      <c r="JR85" s="139">
        <f>(COUNTIFS('Estruturante Móvel'!$M:$M,$B85,'Estruturante Móvel'!$AM:$AM,JR$4))-(COUNTIFS('Estruturante Móvel'!$M:$M,$B85,'Estruturante Móvel'!$AM:$AM,JR$4,'Estruturante Móvel'!$AQ:$AQ,"REPARO FO"))</f>
        <v>0</v>
      </c>
      <c r="JS85" s="140">
        <f>(COUNTIFS('Estruturante Móvel'!$M:$M,$B82,'Estruturante Móvel'!$C:$C,"&lt;&gt;PREVISTO",'Estruturante Móvel'!$G:$G,JR$4,'Estruturante Móvel'!$L:$L,'CRONOGRAMA_CONST+MIGRACAO'!JH$9))</f>
        <v>0</v>
      </c>
      <c r="JT85" s="139">
        <f>(COUNTIFS('Estruturante Móvel'!$M:$M,$B85,'Estruturante Móvel'!$AM:$AM,JT$4))-(COUNTIFS('Estruturante Móvel'!$M:$M,$B85,'Estruturante Móvel'!$AM:$AM,JT$4,'Estruturante Móvel'!$AQ:$AQ,"REPARO FO"))</f>
        <v>0</v>
      </c>
      <c r="JU85" s="140">
        <f>(COUNTIFS('Estruturante Móvel'!$M:$M,$B82,'Estruturante Móvel'!$C:$C,"&lt;&gt;PREVISTO",'Estruturante Móvel'!$G:$G,JT$4,'Estruturante Móvel'!$L:$L,'CRONOGRAMA_CONST+MIGRACAO'!JJ$9))</f>
        <v>0</v>
      </c>
      <c r="JV85" s="139">
        <f>(COUNTIFS('Estruturante Móvel'!$M:$M,$B85,'Estruturante Móvel'!$AM:$AM,JV$4))-(COUNTIFS('Estruturante Móvel'!$M:$M,$B85,'Estruturante Móvel'!$AM:$AM,JV$4,'Estruturante Móvel'!$AQ:$AQ,"REPARO FO"))</f>
        <v>0</v>
      </c>
      <c r="JW85" s="140">
        <f>(COUNTIFS('Estruturante Móvel'!$M:$M,$B82,'Estruturante Móvel'!$C:$C,"&lt;&gt;PREVISTO",'Estruturante Móvel'!$G:$G,JV$4,'Estruturante Móvel'!$L:$L,'CRONOGRAMA_CONST+MIGRACAO'!JL$9))</f>
        <v>0</v>
      </c>
      <c r="JX85" s="139">
        <f>(COUNTIFS('Estruturante Móvel'!$M:$M,$B85,'Estruturante Móvel'!$AM:$AM,JX$4))-(COUNTIFS('Estruturante Móvel'!$M:$M,$B85,'Estruturante Móvel'!$AM:$AM,JX$4,'Estruturante Móvel'!$AQ:$AQ,"REPARO FO"))</f>
        <v>0</v>
      </c>
      <c r="JY85" s="140">
        <f>(COUNTIFS('Estruturante Móvel'!$M:$M,$B82,'Estruturante Móvel'!$C:$C,"&lt;&gt;PREVISTO",'Estruturante Móvel'!$G:$G,JX$4,'Estruturante Móvel'!$L:$L,'CRONOGRAMA_CONST+MIGRACAO'!JN$9))</f>
        <v>0</v>
      </c>
      <c r="JZ85" s="139">
        <f>(COUNTIFS('Estruturante Móvel'!$M:$M,$B85,'Estruturante Móvel'!$AM:$AM,JZ$4))-(COUNTIFS('Estruturante Móvel'!$M:$M,$B85,'Estruturante Móvel'!$AM:$AM,JZ$4,'Estruturante Móvel'!$AQ:$AQ,"REPARO FO"))</f>
        <v>0</v>
      </c>
      <c r="KA85" s="140">
        <f>(COUNTIFS('Estruturante Móvel'!$M:$M,$B82,'Estruturante Móvel'!$C:$C,"&lt;&gt;PREVISTO",'Estruturante Móvel'!$G:$G,JZ$4,'Estruturante Móvel'!$L:$L,'CRONOGRAMA_CONST+MIGRACAO'!JP$9))</f>
        <v>0</v>
      </c>
      <c r="KB85" s="139">
        <f>(COUNTIFS('Estruturante Móvel'!$M:$M,$B85,'Estruturante Móvel'!$AM:$AM,KB$4))-(COUNTIFS('Estruturante Móvel'!$M:$M,$B85,'Estruturante Móvel'!$AM:$AM,KB$4,'Estruturante Móvel'!$AQ:$AQ,"REPARO FO"))</f>
        <v>0</v>
      </c>
      <c r="KC85" s="140">
        <f>(COUNTIFS('Estruturante Móvel'!$M:$M,$B82,'Estruturante Móvel'!$C:$C,"&lt;&gt;PREVISTO",'Estruturante Móvel'!$G:$G,KB$4,'Estruturante Móvel'!$L:$L,'CRONOGRAMA_CONST+MIGRACAO'!JR$9))</f>
        <v>0</v>
      </c>
      <c r="KD85" s="139">
        <f>(COUNTIFS('Estruturante Móvel'!$M:$M,$B85,'Estruturante Móvel'!$AM:$AM,KD$4))-(COUNTIFS('Estruturante Móvel'!$M:$M,$B85,'Estruturante Móvel'!$AM:$AM,KD$4,'Estruturante Móvel'!$AQ:$AQ,"REPARO FO"))</f>
        <v>0</v>
      </c>
      <c r="KE85" s="140">
        <f>(COUNTIFS('Estruturante Móvel'!$M:$M,$B82,'Estruturante Móvel'!$C:$C,"&lt;&gt;PREVISTO",'Estruturante Móvel'!$G:$G,KD$4,'Estruturante Móvel'!$L:$L,'CRONOGRAMA_CONST+MIGRACAO'!JT$9))</f>
        <v>0</v>
      </c>
      <c r="KF85" s="139">
        <f>(COUNTIFS('Estruturante Móvel'!$M:$M,$B85,'Estruturante Móvel'!$AM:$AM,KF$4))-(COUNTIFS('Estruturante Móvel'!$M:$M,$B85,'Estruturante Móvel'!$AM:$AM,KF$4,'Estruturante Móvel'!$AQ:$AQ,"REPARO FO"))</f>
        <v>0</v>
      </c>
      <c r="KG85" s="140">
        <f>(COUNTIFS('Estruturante Móvel'!$M:$M,$B82,'Estruturante Móvel'!$C:$C,"&lt;&gt;PREVISTO",'Estruturante Móvel'!$G:$G,KF$4,'Estruturante Móvel'!$L:$L,'CRONOGRAMA_CONST+MIGRACAO'!JV$9))</f>
        <v>0</v>
      </c>
      <c r="KH85" s="139">
        <f>(COUNTIFS('Estruturante Móvel'!$M:$M,$B85,'Estruturante Móvel'!$AM:$AM,KH$4))-(COUNTIFS('Estruturante Móvel'!$M:$M,$B85,'Estruturante Móvel'!$AM:$AM,KH$4,'Estruturante Móvel'!$AQ:$AQ,"REPARO FO"))</f>
        <v>0</v>
      </c>
      <c r="KI85" s="140">
        <f>(COUNTIFS('Estruturante Móvel'!$M:$M,$B82,'Estruturante Móvel'!$C:$C,"&lt;&gt;PREVISTO",'Estruturante Móvel'!$G:$G,KH$4,'Estruturante Móvel'!$L:$L,'CRONOGRAMA_CONST+MIGRACAO'!JX$9))</f>
        <v>0</v>
      </c>
      <c r="KJ85" s="139">
        <f>(COUNTIFS('Estruturante Móvel'!$M:$M,$B85,'Estruturante Móvel'!$AM:$AM,KJ$4))-(COUNTIFS('Estruturante Móvel'!$M:$M,$B85,'Estruturante Móvel'!$AM:$AM,KJ$4,'Estruturante Móvel'!$AQ:$AQ,"REPARO FO"))</f>
        <v>0</v>
      </c>
      <c r="KK85" s="140">
        <f>(COUNTIFS('Estruturante Móvel'!$M:$M,$B82,'Estruturante Móvel'!$C:$C,"&lt;&gt;PREVISTO",'Estruturante Móvel'!$G:$G,KJ$4,'Estruturante Móvel'!$L:$L,'CRONOGRAMA_CONST+MIGRACAO'!JZ$9))</f>
        <v>0</v>
      </c>
      <c r="KL85" s="139">
        <f>(COUNTIFS('Estruturante Móvel'!$M:$M,$B85,'Estruturante Móvel'!$AM:$AM,KL$4))-(COUNTIFS('Estruturante Móvel'!$M:$M,$B85,'Estruturante Móvel'!$AM:$AM,KL$4,'Estruturante Móvel'!$AQ:$AQ,"REPARO FO"))</f>
        <v>0</v>
      </c>
      <c r="KM85" s="140">
        <f>(COUNTIFS('Estruturante Móvel'!$M:$M,$B82,'Estruturante Móvel'!$C:$C,"&lt;&gt;PREVISTO",'Estruturante Móvel'!$G:$G,KL$4,'Estruturante Móvel'!$L:$L,'CRONOGRAMA_CONST+MIGRACAO'!KB$9))</f>
        <v>0</v>
      </c>
      <c r="KN85" s="139">
        <f>(COUNTIFS('Estruturante Móvel'!$M:$M,$B85,'Estruturante Móvel'!$AM:$AM,KN$4))-(COUNTIFS('Estruturante Móvel'!$M:$M,$B85,'Estruturante Móvel'!$AM:$AM,KN$4,'Estruturante Móvel'!$AQ:$AQ,"REPARO FO"))</f>
        <v>0</v>
      </c>
      <c r="KO85" s="140">
        <f>(COUNTIFS('Estruturante Móvel'!$M:$M,$B82,'Estruturante Móvel'!$C:$C,"&lt;&gt;PREVISTO",'Estruturante Móvel'!$G:$G,KN$4,'Estruturante Móvel'!$L:$L,'CRONOGRAMA_CONST+MIGRACAO'!KD$9))</f>
        <v>0</v>
      </c>
      <c r="KP85" s="139">
        <f>(COUNTIFS('Estruturante Móvel'!$M:$M,$B85,'Estruturante Móvel'!$AM:$AM,KP$4))-(COUNTIFS('Estruturante Móvel'!$M:$M,$B85,'Estruturante Móvel'!$AM:$AM,KP$4,'Estruturante Móvel'!$AQ:$AQ,"REPARO FO"))</f>
        <v>0</v>
      </c>
      <c r="KQ85" s="140">
        <f>(COUNTIFS('Estruturante Móvel'!$M:$M,$B82,'Estruturante Móvel'!$C:$C,"&lt;&gt;PREVISTO",'Estruturante Móvel'!$G:$G,KP$4,'Estruturante Móvel'!$L:$L,'CRONOGRAMA_CONST+MIGRACAO'!KF$9))</f>
        <v>0</v>
      </c>
      <c r="KR85" s="139">
        <f>(COUNTIFS('Estruturante Móvel'!$M:$M,$B85,'Estruturante Móvel'!$AM:$AM,KR$4))-(COUNTIFS('Estruturante Móvel'!$M:$M,$B85,'Estruturante Móvel'!$AM:$AM,KR$4,'Estruturante Móvel'!$AQ:$AQ,"REPARO FO"))</f>
        <v>0</v>
      </c>
      <c r="KS85" s="140">
        <f>(COUNTIFS('Estruturante Móvel'!$M:$M,$B82,'Estruturante Móvel'!$C:$C,"&lt;&gt;PREVISTO",'Estruturante Móvel'!$G:$G,KR$4,'Estruturante Móvel'!$L:$L,'CRONOGRAMA_CONST+MIGRACAO'!KH$9))</f>
        <v>0</v>
      </c>
      <c r="KT85" s="139">
        <f>(COUNTIFS('Estruturante Móvel'!$M:$M,$B85,'Estruturante Móvel'!$AM:$AM,KT$4))-(COUNTIFS('Estruturante Móvel'!$M:$M,$B85,'Estruturante Móvel'!$AM:$AM,KT$4,'Estruturante Móvel'!$AQ:$AQ,"REPARO FO"))</f>
        <v>0</v>
      </c>
      <c r="KU85" s="140">
        <f>(COUNTIFS('Estruturante Móvel'!$M:$M,$B82,'Estruturante Móvel'!$C:$C,"&lt;&gt;PREVISTO",'Estruturante Móvel'!$G:$G,KT$4,'Estruturante Móvel'!$L:$L,'CRONOGRAMA_CONST+MIGRACAO'!KJ$9))</f>
        <v>0</v>
      </c>
      <c r="KV85" s="139">
        <f>(COUNTIFS('Estruturante Móvel'!$M:$M,$B85,'Estruturante Móvel'!$AM:$AM,KV$4))-(COUNTIFS('Estruturante Móvel'!$M:$M,$B85,'Estruturante Móvel'!$AM:$AM,KV$4,'Estruturante Móvel'!$AQ:$AQ,"REPARO FO"))</f>
        <v>0</v>
      </c>
      <c r="KW85" s="140">
        <f>(COUNTIFS('Estruturante Móvel'!$M:$M,$B82,'Estruturante Móvel'!$C:$C,"&lt;&gt;PREVISTO",'Estruturante Móvel'!$G:$G,KV$4,'Estruturante Móvel'!$L:$L,'CRONOGRAMA_CONST+MIGRACAO'!KL$9))</f>
        <v>0</v>
      </c>
      <c r="KX85" s="139">
        <f>(COUNTIFS('Estruturante Móvel'!$M:$M,$B85,'Estruturante Móvel'!$AM:$AM,KX$4))-(COUNTIFS('Estruturante Móvel'!$M:$M,$B85,'Estruturante Móvel'!$AM:$AM,KX$4,'Estruturante Móvel'!$AQ:$AQ,"REPARO FO"))</f>
        <v>0</v>
      </c>
      <c r="KY85" s="140">
        <f>(COUNTIFS('Estruturante Móvel'!$M:$M,$B82,'Estruturante Móvel'!$C:$C,"&lt;&gt;PREVISTO",'Estruturante Móvel'!$G:$G,KX$4,'Estruturante Móvel'!$L:$L,'CRONOGRAMA_CONST+MIGRACAO'!KN$9))</f>
        <v>0</v>
      </c>
      <c r="KZ85" s="139">
        <f>(COUNTIFS('Estruturante Móvel'!$M:$M,$B85,'Estruturante Móvel'!$AM:$AM,KZ$4))-(COUNTIFS('Estruturante Móvel'!$M:$M,$B85,'Estruturante Móvel'!$AM:$AM,KZ$4,'Estruturante Móvel'!$AQ:$AQ,"REPARO FO"))</f>
        <v>0</v>
      </c>
      <c r="LA85" s="140">
        <f>(COUNTIFS('Estruturante Móvel'!$M:$M,$B82,'Estruturante Móvel'!$C:$C,"&lt;&gt;PREVISTO",'Estruturante Móvel'!$G:$G,KZ$4,'Estruturante Móvel'!$L:$L,'CRONOGRAMA_CONST+MIGRACAO'!KP$9))</f>
        <v>0</v>
      </c>
      <c r="LB85" s="139">
        <f>(COUNTIFS('Estruturante Móvel'!$M:$M,$B85,'Estruturante Móvel'!$AM:$AM,LB$4))-(COUNTIFS('Estruturante Móvel'!$M:$M,$B85,'Estruturante Móvel'!$AM:$AM,LB$4,'Estruturante Móvel'!$AQ:$AQ,"REPARO FO"))</f>
        <v>0</v>
      </c>
      <c r="LC85" s="140">
        <f>(COUNTIFS('Estruturante Móvel'!$M:$M,$B82,'Estruturante Móvel'!$C:$C,"&lt;&gt;PREVISTO",'Estruturante Móvel'!$G:$G,LB$4,'Estruturante Móvel'!$L:$L,'CRONOGRAMA_CONST+MIGRACAO'!KR$9))</f>
        <v>0</v>
      </c>
      <c r="LD85" s="139">
        <f>(COUNTIFS('Estruturante Móvel'!$M:$M,$B85,'Estruturante Móvel'!$AM:$AM,LD$4))-(COUNTIFS('Estruturante Móvel'!$M:$M,$B85,'Estruturante Móvel'!$AM:$AM,LD$4,'Estruturante Móvel'!$AQ:$AQ,"REPARO FO"))</f>
        <v>0</v>
      </c>
      <c r="LE85" s="140">
        <f>(COUNTIFS('Estruturante Móvel'!$M:$M,$B82,'Estruturante Móvel'!$C:$C,"&lt;&gt;PREVISTO",'Estruturante Móvel'!$G:$G,LD$4,'Estruturante Móvel'!$L:$L,'CRONOGRAMA_CONST+MIGRACAO'!KT$9))</f>
        <v>0</v>
      </c>
      <c r="LF85" s="139">
        <f>(COUNTIFS('Estruturante Móvel'!$M:$M,$B85,'Estruturante Móvel'!$AM:$AM,LF$4))-(COUNTIFS('Estruturante Móvel'!$M:$M,$B85,'Estruturante Móvel'!$AM:$AM,LF$4,'Estruturante Móvel'!$AQ:$AQ,"REPARO FO"))</f>
        <v>0</v>
      </c>
      <c r="LG85" s="140">
        <f>(COUNTIFS('Estruturante Móvel'!$M:$M,$B82,'Estruturante Móvel'!$C:$C,"&lt;&gt;PREVISTO",'Estruturante Móvel'!$G:$G,LF$4,'Estruturante Móvel'!$L:$L,'CRONOGRAMA_CONST+MIGRACAO'!KV$9))</f>
        <v>0</v>
      </c>
      <c r="LH85" s="139">
        <f>(COUNTIFS('Estruturante Móvel'!$M:$M,$B85,'Estruturante Móvel'!$AM:$AM,LH$4))-(COUNTIFS('Estruturante Móvel'!$M:$M,$B85,'Estruturante Móvel'!$AM:$AM,LH$4,'Estruturante Móvel'!$AQ:$AQ,"REPARO FO"))</f>
        <v>0</v>
      </c>
      <c r="LI85" s="140">
        <f>(COUNTIFS('Estruturante Móvel'!$M:$M,$B82,'Estruturante Móvel'!$C:$C,"&lt;&gt;PREVISTO",'Estruturante Móvel'!$G:$G,LH$4,'Estruturante Móvel'!$L:$L,'CRONOGRAMA_CONST+MIGRACAO'!KX$9))</f>
        <v>0</v>
      </c>
      <c r="LJ85" s="139">
        <f>(COUNTIFS('Estruturante Móvel'!$M:$M,$B85,'Estruturante Móvel'!$AM:$AM,LJ$4))-(COUNTIFS('Estruturante Móvel'!$M:$M,$B85,'Estruturante Móvel'!$AM:$AM,LJ$4,'Estruturante Móvel'!$AQ:$AQ,"REPARO FO"))</f>
        <v>0</v>
      </c>
      <c r="LK85" s="140">
        <f>(COUNTIFS('Estruturante Móvel'!$M:$M,$B82,'Estruturante Móvel'!$C:$C,"&lt;&gt;PREVISTO",'Estruturante Móvel'!$G:$G,LJ$4,'Estruturante Móvel'!$L:$L,'CRONOGRAMA_CONST+MIGRACAO'!KZ$9))</f>
        <v>0</v>
      </c>
      <c r="LL85" s="139">
        <f>(COUNTIFS('Estruturante Móvel'!$M:$M,$B85,'Estruturante Móvel'!$AM:$AM,LL$4))-(COUNTIFS('Estruturante Móvel'!$M:$M,$B85,'Estruturante Móvel'!$AM:$AM,LL$4,'Estruturante Móvel'!$AQ:$AQ,"REPARO FO"))</f>
        <v>0</v>
      </c>
      <c r="LM85" s="140">
        <f>(COUNTIFS('Estruturante Móvel'!$M:$M,$B82,'Estruturante Móvel'!$C:$C,"&lt;&gt;PREVISTO",'Estruturante Móvel'!$G:$G,LL$4,'Estruturante Móvel'!$L:$L,'CRONOGRAMA_CONST+MIGRACAO'!LB$9))</f>
        <v>0</v>
      </c>
      <c r="LN85" s="139">
        <f>(COUNTIFS('Estruturante Móvel'!$M:$M,$B85,'Estruturante Móvel'!$AM:$AM,LN$4))-(COUNTIFS('Estruturante Móvel'!$M:$M,$B85,'Estruturante Móvel'!$AM:$AM,LN$4,'Estruturante Móvel'!$AQ:$AQ,"REPARO FO"))</f>
        <v>0</v>
      </c>
      <c r="LO85" s="140">
        <f>(COUNTIFS('Estruturante Móvel'!$M:$M,$B82,'Estruturante Móvel'!$C:$C,"&lt;&gt;PREVISTO",'Estruturante Móvel'!$G:$G,LN$4,'Estruturante Móvel'!$L:$L,'CRONOGRAMA_CONST+MIGRACAO'!LD$9))</f>
        <v>0</v>
      </c>
      <c r="LP85" s="139">
        <f>(COUNTIFS('Estruturante Móvel'!$M:$M,$B85,'Estruturante Móvel'!$AM:$AM,LP$4))-(COUNTIFS('Estruturante Móvel'!$M:$M,$B85,'Estruturante Móvel'!$AM:$AM,LP$4,'Estruturante Móvel'!$AQ:$AQ,"REPARO FO"))</f>
        <v>0</v>
      </c>
      <c r="LQ85" s="140">
        <f>(COUNTIFS('Estruturante Móvel'!$M:$M,$B82,'Estruturante Móvel'!$C:$C,"&lt;&gt;PREVISTO",'Estruturante Móvel'!$G:$G,LP$4,'Estruturante Móvel'!$L:$L,'CRONOGRAMA_CONST+MIGRACAO'!LF$9))</f>
        <v>0</v>
      </c>
      <c r="LR85" s="139">
        <f>(COUNTIFS('Estruturante Móvel'!$M:$M,$B85,'Estruturante Móvel'!$AM:$AM,LR$4))-(COUNTIFS('Estruturante Móvel'!$M:$M,$B85,'Estruturante Móvel'!$AM:$AM,LR$4,'Estruturante Móvel'!$AQ:$AQ,"REPARO FO"))</f>
        <v>0</v>
      </c>
      <c r="LS85" s="140">
        <f>(COUNTIFS('Estruturante Móvel'!$M:$M,$B82,'Estruturante Móvel'!$C:$C,"&lt;&gt;PREVISTO",'Estruturante Móvel'!$G:$G,LR$4,'Estruturante Móvel'!$L:$L,'CRONOGRAMA_CONST+MIGRACAO'!LH$9))</f>
        <v>0</v>
      </c>
      <c r="LT85" s="139">
        <f>(COUNTIFS('Estruturante Móvel'!$M:$M,$B85,'Estruturante Móvel'!$AM:$AM,LT$4))-(COUNTIFS('Estruturante Móvel'!$M:$M,$B85,'Estruturante Móvel'!$AM:$AM,LT$4,'Estruturante Móvel'!$AQ:$AQ,"REPARO FO"))</f>
        <v>0</v>
      </c>
      <c r="LU85" s="140">
        <f>(COUNTIFS('Estruturante Móvel'!$M:$M,$B82,'Estruturante Móvel'!$C:$C,"&lt;&gt;PREVISTO",'Estruturante Móvel'!$G:$G,LT$4,'Estruturante Móvel'!$L:$L,'CRONOGRAMA_CONST+MIGRACAO'!LJ$9))</f>
        <v>0</v>
      </c>
      <c r="LV85" s="139">
        <f>(COUNTIFS('Estruturante Móvel'!$M:$M,$B85,'Estruturante Móvel'!$AM:$AM,LV$4))-(COUNTIFS('Estruturante Móvel'!$M:$M,$B85,'Estruturante Móvel'!$AM:$AM,LV$4,'Estruturante Móvel'!$AQ:$AQ,"REPARO FO"))</f>
        <v>0</v>
      </c>
      <c r="LW85" s="140">
        <f>(COUNTIFS('Estruturante Móvel'!$M:$M,$B82,'Estruturante Móvel'!$C:$C,"&lt;&gt;PREVISTO",'Estruturante Móvel'!$G:$G,LV$4,'Estruturante Móvel'!$L:$L,'CRONOGRAMA_CONST+MIGRACAO'!LL$9))</f>
        <v>0</v>
      </c>
      <c r="LX85" s="139">
        <f>(COUNTIFS('Estruturante Móvel'!$M:$M,$B85,'Estruturante Móvel'!$AM:$AM,LX$4))-(COUNTIFS('Estruturante Móvel'!$M:$M,$B85,'Estruturante Móvel'!$AM:$AM,LX$4,'Estruturante Móvel'!$AQ:$AQ,"REPARO FO"))</f>
        <v>0</v>
      </c>
      <c r="LY85" s="140">
        <f>(COUNTIFS('Estruturante Móvel'!$M:$M,$B82,'Estruturante Móvel'!$C:$C,"&lt;&gt;PREVISTO",'Estruturante Móvel'!$G:$G,LX$4,'Estruturante Móvel'!$L:$L,'CRONOGRAMA_CONST+MIGRACAO'!LN$9))</f>
        <v>0</v>
      </c>
      <c r="LZ85" s="139">
        <f>(COUNTIFS('Estruturante Móvel'!$M:$M,$B85,'Estruturante Móvel'!$AM:$AM,LZ$4))-(COUNTIFS('Estruturante Móvel'!$M:$M,$B85,'Estruturante Móvel'!$AM:$AM,LZ$4,'Estruturante Móvel'!$AQ:$AQ,"REPARO FO"))</f>
        <v>0</v>
      </c>
      <c r="MA85" s="140">
        <f>(COUNTIFS('Estruturante Móvel'!$M:$M,$B82,'Estruturante Móvel'!$C:$C,"&lt;&gt;PREVISTO",'Estruturante Móvel'!$G:$G,LZ$4,'Estruturante Móvel'!$L:$L,'CRONOGRAMA_CONST+MIGRACAO'!LP$9))</f>
        <v>0</v>
      </c>
      <c r="MB85" s="139">
        <f>(COUNTIFS('Estruturante Móvel'!$M:$M,$B85,'Estruturante Móvel'!$AM:$AM,MB$4))-(COUNTIFS('Estruturante Móvel'!$M:$M,$B85,'Estruturante Móvel'!$AM:$AM,MB$4,'Estruturante Móvel'!$AQ:$AQ,"REPARO FO"))</f>
        <v>0</v>
      </c>
      <c r="MC85" s="140">
        <f>(COUNTIFS('Estruturante Móvel'!$M:$M,$B82,'Estruturante Móvel'!$C:$C,"&lt;&gt;PREVISTO",'Estruturante Móvel'!$G:$G,MB$4,'Estruturante Móvel'!$L:$L,'CRONOGRAMA_CONST+MIGRACAO'!LR$9))</f>
        <v>0</v>
      </c>
      <c r="MD85" s="139">
        <f>(COUNTIFS('Estruturante Móvel'!$M:$M,$B85,'Estruturante Móvel'!$AM:$AM,MD$4))-(COUNTIFS('Estruturante Móvel'!$M:$M,$B85,'Estruturante Móvel'!$AM:$AM,MD$4,'Estruturante Móvel'!$AQ:$AQ,"REPARO FO"))</f>
        <v>0</v>
      </c>
      <c r="ME85" s="140">
        <f>(COUNTIFS('Estruturante Móvel'!$M:$M,$B82,'Estruturante Móvel'!$C:$C,"&lt;&gt;PREVISTO",'Estruturante Móvel'!$G:$G,MD$4,'Estruturante Móvel'!$L:$L,'CRONOGRAMA_CONST+MIGRACAO'!LT$9))</f>
        <v>0</v>
      </c>
      <c r="MF85" s="139">
        <f>(COUNTIFS('Estruturante Móvel'!$M:$M,$B85,'Estruturante Móvel'!$AM:$AM,MF$4))-(COUNTIFS('Estruturante Móvel'!$M:$M,$B85,'Estruturante Móvel'!$AM:$AM,MF$4,'Estruturante Móvel'!$AQ:$AQ,"REPARO FO"))</f>
        <v>0</v>
      </c>
      <c r="MG85" s="140">
        <f>(COUNTIFS('Estruturante Móvel'!$M:$M,$B82,'Estruturante Móvel'!$C:$C,"&lt;&gt;PREVISTO",'Estruturante Móvel'!$G:$G,MF$4,'Estruturante Móvel'!$L:$L,'CRONOGRAMA_CONST+MIGRACAO'!LV$9))</f>
        <v>0</v>
      </c>
      <c r="MH85" s="139">
        <f>(COUNTIFS('Estruturante Móvel'!$M:$M,$B85,'Estruturante Móvel'!$AM:$AM,MH$4))-(COUNTIFS('Estruturante Móvel'!$M:$M,$B85,'Estruturante Móvel'!$AM:$AM,MH$4,'Estruturante Móvel'!$AQ:$AQ,"REPARO FO"))</f>
        <v>0</v>
      </c>
      <c r="MI85" s="140">
        <f>(COUNTIFS('Estruturante Móvel'!$M:$M,$B82,'Estruturante Móvel'!$C:$C,"&lt;&gt;PREVISTO",'Estruturante Móvel'!$G:$G,MH$4,'Estruturante Móvel'!$L:$L,'CRONOGRAMA_CONST+MIGRACAO'!LX$9))</f>
        <v>0</v>
      </c>
      <c r="MJ85" s="139">
        <f>(COUNTIFS('Estruturante Móvel'!$M:$M,$B85,'Estruturante Móvel'!$AM:$AM,MJ$4))-(COUNTIFS('Estruturante Móvel'!$M:$M,$B85,'Estruturante Móvel'!$AM:$AM,MJ$4,'Estruturante Móvel'!$AQ:$AQ,"REPARO FO"))</f>
        <v>0</v>
      </c>
      <c r="MK85" s="140">
        <f>(COUNTIFS('Estruturante Móvel'!$M:$M,$B82,'Estruturante Móvel'!$C:$C,"&lt;&gt;PREVISTO",'Estruturante Móvel'!$G:$G,MJ$4,'Estruturante Móvel'!$L:$L,'CRONOGRAMA_CONST+MIGRACAO'!LZ$9))</f>
        <v>0</v>
      </c>
      <c r="ML85" s="139">
        <f>(COUNTIFS('Estruturante Móvel'!$M:$M,$B85,'Estruturante Móvel'!$AM:$AM,ML$4))-(COUNTIFS('Estruturante Móvel'!$M:$M,$B85,'Estruturante Móvel'!$AM:$AM,ML$4,'Estruturante Móvel'!$AQ:$AQ,"REPARO FO"))</f>
        <v>0</v>
      </c>
      <c r="MM85" s="140">
        <f>(COUNTIFS('Estruturante Móvel'!$M:$M,$B82,'Estruturante Móvel'!$C:$C,"&lt;&gt;PREVISTO",'Estruturante Móvel'!$G:$G,ML$4,'Estruturante Móvel'!$L:$L,'CRONOGRAMA_CONST+MIGRACAO'!MB$9))</f>
        <v>0</v>
      </c>
      <c r="MN85" s="139">
        <f>(COUNTIFS('Estruturante Móvel'!$M:$M,$B85,'Estruturante Móvel'!$AM:$AM,MN$4))-(COUNTIFS('Estruturante Móvel'!$M:$M,$B85,'Estruturante Móvel'!$AM:$AM,MN$4,'Estruturante Móvel'!$AQ:$AQ,"REPARO FO"))</f>
        <v>0</v>
      </c>
      <c r="MO85" s="140">
        <f>(COUNTIFS('Estruturante Móvel'!$M:$M,$B82,'Estruturante Móvel'!$C:$C,"&lt;&gt;PREVISTO",'Estruturante Móvel'!$G:$G,MN$4,'Estruturante Móvel'!$L:$L,'CRONOGRAMA_CONST+MIGRACAO'!MD$9))</f>
        <v>0</v>
      </c>
      <c r="MP85" s="139">
        <f>(COUNTIFS('Estruturante Móvel'!$M:$M,$B85,'Estruturante Móvel'!$AM:$AM,MP$4))-(COUNTIFS('Estruturante Móvel'!$M:$M,$B85,'Estruturante Móvel'!$AM:$AM,MP$4,'Estruturante Móvel'!$AQ:$AQ,"REPARO FO"))</f>
        <v>0</v>
      </c>
      <c r="MQ85" s="140">
        <f>(COUNTIFS('Estruturante Móvel'!$M:$M,$B82,'Estruturante Móvel'!$C:$C,"&lt;&gt;PREVISTO",'Estruturante Móvel'!$G:$G,MP$4,'Estruturante Móvel'!$L:$L,'CRONOGRAMA_CONST+MIGRACAO'!MF$9))</f>
        <v>0</v>
      </c>
      <c r="MR85" s="139">
        <f>(COUNTIFS('Estruturante Móvel'!$M:$M,$B85,'Estruturante Móvel'!$AM:$AM,MR$4))-(COUNTIFS('Estruturante Móvel'!$M:$M,$B85,'Estruturante Móvel'!$AM:$AM,MR$4,'Estruturante Móvel'!$AQ:$AQ,"REPARO FO"))</f>
        <v>0</v>
      </c>
      <c r="MS85" s="140">
        <f>(COUNTIFS('Estruturante Móvel'!$M:$M,$B82,'Estruturante Móvel'!$C:$C,"&lt;&gt;PREVISTO",'Estruturante Móvel'!$G:$G,MR$4,'Estruturante Móvel'!$L:$L,'CRONOGRAMA_CONST+MIGRACAO'!MH$9))</f>
        <v>0</v>
      </c>
      <c r="MT85" s="139">
        <f>(COUNTIFS('Estruturante Móvel'!$M:$M,$B85,'Estruturante Móvel'!$AM:$AM,MT$4))-(COUNTIFS('Estruturante Móvel'!$M:$M,$B85,'Estruturante Móvel'!$AM:$AM,MT$4,'Estruturante Móvel'!$AQ:$AQ,"REPARO FO"))</f>
        <v>0</v>
      </c>
      <c r="MU85" s="140">
        <f>(COUNTIFS('Estruturante Móvel'!$M:$M,$B82,'Estruturante Móvel'!$C:$C,"&lt;&gt;PREVISTO",'Estruturante Móvel'!$G:$G,MT$4,'Estruturante Móvel'!$L:$L,'CRONOGRAMA_CONST+MIGRACAO'!MJ$9))</f>
        <v>0</v>
      </c>
      <c r="MV85" s="139">
        <f>(COUNTIFS('Estruturante Móvel'!$M:$M,$B85,'Estruturante Móvel'!$AM:$AM,MV$4))-(COUNTIFS('Estruturante Móvel'!$M:$M,$B85,'Estruturante Móvel'!$AM:$AM,MV$4,'Estruturante Móvel'!$AQ:$AQ,"REPARO FO"))</f>
        <v>0</v>
      </c>
      <c r="MW85" s="140">
        <f>(COUNTIFS('Estruturante Móvel'!$M:$M,$B82,'Estruturante Móvel'!$C:$C,"&lt;&gt;PREVISTO",'Estruturante Móvel'!$G:$G,MV$4,'Estruturante Móvel'!$L:$L,'CRONOGRAMA_CONST+MIGRACAO'!ML$9))</f>
        <v>0</v>
      </c>
      <c r="MX85" s="139">
        <f>(COUNTIFS('Estruturante Móvel'!$M:$M,$B85,'Estruturante Móvel'!$AM:$AM,MX$4))-(COUNTIFS('Estruturante Móvel'!$M:$M,$B85,'Estruturante Móvel'!$AM:$AM,MX$4,'Estruturante Móvel'!$AQ:$AQ,"REPARO FO"))</f>
        <v>0</v>
      </c>
      <c r="MY85" s="140">
        <f>(COUNTIFS('Estruturante Móvel'!$M:$M,$B82,'Estruturante Móvel'!$C:$C,"&lt;&gt;PREVISTO",'Estruturante Móvel'!$G:$G,MX$4,'Estruturante Móvel'!$L:$L,'CRONOGRAMA_CONST+MIGRACAO'!MN$9))</f>
        <v>0</v>
      </c>
      <c r="MZ85" s="139">
        <f>(COUNTIFS('Estruturante Móvel'!$M:$M,$B85,'Estruturante Móvel'!$AM:$AM,MZ$4))-(COUNTIFS('Estruturante Móvel'!$M:$M,$B85,'Estruturante Móvel'!$AM:$AM,MZ$4,'Estruturante Móvel'!$AQ:$AQ,"REPARO FO"))</f>
        <v>0</v>
      </c>
      <c r="NA85" s="140">
        <f>(COUNTIFS('Estruturante Móvel'!$M:$M,$B82,'Estruturante Móvel'!$C:$C,"&lt;&gt;PREVISTO",'Estruturante Móvel'!$G:$G,MZ$4,'Estruturante Móvel'!$L:$L,'CRONOGRAMA_CONST+MIGRACAO'!MP$9))</f>
        <v>0</v>
      </c>
      <c r="NB85" s="139">
        <f>(COUNTIFS('Estruturante Móvel'!$M:$M,$B85,'Estruturante Móvel'!$AM:$AM,NB$4))-(COUNTIFS('Estruturante Móvel'!$M:$M,$B85,'Estruturante Móvel'!$AM:$AM,NB$4,'Estruturante Móvel'!$AQ:$AQ,"REPARO FO"))</f>
        <v>0</v>
      </c>
      <c r="NC85" s="140">
        <f>(COUNTIFS('Estruturante Móvel'!$M:$M,$B82,'Estruturante Móvel'!$C:$C,"&lt;&gt;PREVISTO",'Estruturante Móvel'!$G:$G,NB$4,'Estruturante Móvel'!$L:$L,'CRONOGRAMA_CONST+MIGRACAO'!MR$9))</f>
        <v>0</v>
      </c>
      <c r="ND85" s="139">
        <f>(COUNTIFS('Estruturante Móvel'!$M:$M,$B85,'Estruturante Móvel'!$AM:$AM,ND$4))-(COUNTIFS('Estruturante Móvel'!$M:$M,$B85,'Estruturante Móvel'!$AM:$AM,ND$4,'Estruturante Móvel'!$AQ:$AQ,"REPARO FO"))</f>
        <v>0</v>
      </c>
      <c r="NE85" s="140">
        <f>(COUNTIFS('Estruturante Móvel'!$M:$M,$B82,'Estruturante Móvel'!$C:$C,"&lt;&gt;PREVISTO",'Estruturante Móvel'!$G:$G,ND$4,'Estruturante Móvel'!$L:$L,'CRONOGRAMA_CONST+MIGRACAO'!MT$9))</f>
        <v>0</v>
      </c>
      <c r="NF85" s="139">
        <f>(COUNTIFS('Estruturante Móvel'!$M:$M,$B85,'Estruturante Móvel'!$AM:$AM,NF$4))-(COUNTIFS('Estruturante Móvel'!$M:$M,$B85,'Estruturante Móvel'!$AM:$AM,NF$4,'Estruturante Móvel'!$AQ:$AQ,"REPARO FO"))</f>
        <v>0</v>
      </c>
      <c r="NG85" s="140">
        <f>(COUNTIFS('Estruturante Móvel'!$M:$M,$B82,'Estruturante Móvel'!$C:$C,"&lt;&gt;PREVISTO",'Estruturante Móvel'!$G:$G,NF$4,'Estruturante Móvel'!$L:$L,'CRONOGRAMA_CONST+MIGRACAO'!MV$9))</f>
        <v>0</v>
      </c>
      <c r="NH85" s="139">
        <f>(COUNTIFS('Estruturante Móvel'!$M:$M,$B85,'Estruturante Móvel'!$AM:$AM,NH$4))-(COUNTIFS('Estruturante Móvel'!$M:$M,$B85,'Estruturante Móvel'!$AM:$AM,NH$4,'Estruturante Móvel'!$AQ:$AQ,"REPARO FO"))</f>
        <v>0</v>
      </c>
      <c r="NI85" s="140">
        <f>(COUNTIFS('Estruturante Móvel'!$M:$M,$B82,'Estruturante Móvel'!$C:$C,"&lt;&gt;PREVISTO",'Estruturante Móvel'!$G:$G,NH$4,'Estruturante Móvel'!$L:$L,'CRONOGRAMA_CONST+MIGRACAO'!MX$9))</f>
        <v>0</v>
      </c>
    </row>
    <row r="86" spans="1:373" collapsed="1">
      <c r="A86">
        <v>21</v>
      </c>
      <c r="B86" s="206" t="s">
        <v>465</v>
      </c>
      <c r="C86" s="164" t="s">
        <v>186</v>
      </c>
      <c r="D86" s="164">
        <f>COUNTIFS('Estruturante Móvel'!$M:$M,B86)</f>
        <v>51</v>
      </c>
      <c r="E86" s="164">
        <f>(COUNTIFS('Estruturante Móvel'!$M:$M,B86,'Estruturante Móvel'!$C:$C,"&lt;&gt;PREVISTO"))</f>
        <v>51</v>
      </c>
      <c r="F86" s="165">
        <f>(COUNTIFS('Estruturante Móvel'!$M:$M,B86,'Estruturante Móvel'!$C:$C,"PREVISTO"))</f>
        <v>0</v>
      </c>
      <c r="G86" s="165" t="str">
        <f>VLOOKUP(B86,'Estruturante Móvel'!M:X,12,0)</f>
        <v>ICOMON SP / MOP</v>
      </c>
      <c r="H86" s="165" t="str">
        <f t="shared" si="384"/>
        <v>Concluído</v>
      </c>
      <c r="I86" s="166">
        <v>45597</v>
      </c>
      <c r="J86" s="160">
        <f t="shared" si="385"/>
        <v>1</v>
      </c>
      <c r="K86" s="157">
        <f t="shared" si="386"/>
        <v>51</v>
      </c>
      <c r="L86" s="139">
        <f>(COUNTIFS('Estruturante Móvel'!$M:$M,$B86,'Estruturante Móvel'!$AM:$AM,L$4))</f>
        <v>0</v>
      </c>
      <c r="M86" s="140">
        <f>(COUNTIFS('Estruturante Móvel'!$M:$M,$B86,'Estruturante Móvel'!$C:$C,"&lt;&gt;PREVISTO",'Estruturante Móvel'!$G:$G,L$4))</f>
        <v>0</v>
      </c>
      <c r="N86" s="139">
        <f>(COUNTIFS('Estruturante Móvel'!$M:$M,$B86,'Estruturante Móvel'!$AM:$AM,N$4))</f>
        <v>0</v>
      </c>
      <c r="O86" s="140">
        <f>(COUNTIFS('Estruturante Móvel'!$M:$M,$B86,'Estruturante Móvel'!$C:$C,"&lt;&gt;PREVISTO",'Estruturante Móvel'!$G:$G,N$4))</f>
        <v>0</v>
      </c>
      <c r="P86" s="139">
        <f>(COUNTIFS('Estruturante Móvel'!$M:$M,$B86,'Estruturante Móvel'!$AM:$AM,P$4))</f>
        <v>0</v>
      </c>
      <c r="Q86" s="140">
        <f>(COUNTIFS('Estruturante Móvel'!$M:$M,$B86,'Estruturante Móvel'!$C:$C,"&lt;&gt;PREVISTO",'Estruturante Móvel'!$G:$G,P$4))</f>
        <v>0</v>
      </c>
      <c r="R86" s="139">
        <f>(COUNTIFS('Estruturante Móvel'!$M:$M,$B86,'Estruturante Móvel'!$AM:$AM,R$4))</f>
        <v>0</v>
      </c>
      <c r="S86" s="140">
        <f>(COUNTIFS('Estruturante Móvel'!$M:$M,$B86,'Estruturante Móvel'!$C:$C,"&lt;&gt;PREVISTO",'Estruturante Móvel'!$G:$G,R$4))</f>
        <v>0</v>
      </c>
      <c r="T86" s="139">
        <f>(COUNTIFS('Estruturante Móvel'!$M:$M,$B86,'Estruturante Móvel'!$AM:$AM,T$4))</f>
        <v>0</v>
      </c>
      <c r="U86" s="140">
        <f>(COUNTIFS('Estruturante Móvel'!$M:$M,$B86,'Estruturante Móvel'!$C:$C,"&lt;&gt;PREVISTO",'Estruturante Móvel'!$G:$G,T$4))</f>
        <v>0</v>
      </c>
      <c r="V86" s="139">
        <f>(COUNTIFS('Estruturante Móvel'!$M:$M,$B86,'Estruturante Móvel'!$AM:$AM,V$4))</f>
        <v>0</v>
      </c>
      <c r="W86" s="140">
        <f>(COUNTIFS('Estruturante Móvel'!$M:$M,$B86,'Estruturante Móvel'!$C:$C,"&lt;&gt;PREVISTO",'Estruturante Móvel'!$G:$G,V$4))</f>
        <v>0</v>
      </c>
      <c r="X86" s="139">
        <f>(COUNTIFS('Estruturante Móvel'!$M:$M,$B86,'Estruturante Móvel'!$AM:$AM,X$4))</f>
        <v>0</v>
      </c>
      <c r="Y86" s="140">
        <f>(COUNTIFS('Estruturante Móvel'!$M:$M,$B86,'Estruturante Móvel'!$C:$C,"&lt;&gt;PREVISTO",'Estruturante Móvel'!$G:$G,X$4))</f>
        <v>0</v>
      </c>
      <c r="Z86" s="139">
        <f>(COUNTIFS('Estruturante Móvel'!$M:$M,$B86,'Estruturante Móvel'!$AM:$AM,Z$4))</f>
        <v>0</v>
      </c>
      <c r="AA86" s="140">
        <f>(COUNTIFS('Estruturante Móvel'!$M:$M,$B86,'Estruturante Móvel'!$C:$C,"&lt;&gt;PREVISTO",'Estruturante Móvel'!$G:$G,Z$4))</f>
        <v>0</v>
      </c>
      <c r="AB86" s="139">
        <f>(COUNTIFS('Estruturante Móvel'!$M:$M,$B86,'Estruturante Móvel'!$AM:$AM,AB$4))</f>
        <v>0</v>
      </c>
      <c r="AC86" s="140">
        <f>(COUNTIFS('Estruturante Móvel'!$M:$M,$B86,'Estruturante Móvel'!$C:$C,"&lt;&gt;PREVISTO",'Estruturante Móvel'!$G:$G,AB$4))</f>
        <v>0</v>
      </c>
      <c r="AD86" s="139">
        <f>(COUNTIFS('Estruturante Móvel'!$M:$M,$B86,'Estruturante Móvel'!$AM:$AM,AD$4))</f>
        <v>0</v>
      </c>
      <c r="AE86" s="140">
        <f>(COUNTIFS('Estruturante Móvel'!$M:$M,$B86,'Estruturante Móvel'!$C:$C,"&lt;&gt;PREVISTO",'Estruturante Móvel'!$G:$G,AD$4))</f>
        <v>0</v>
      </c>
      <c r="AF86" s="139">
        <f>(COUNTIFS('Estruturante Móvel'!$M:$M,$B86,'Estruturante Móvel'!$AM:$AM,AF$4))</f>
        <v>0</v>
      </c>
      <c r="AG86" s="140">
        <f>(COUNTIFS('Estruturante Móvel'!$M:$M,$B86,'Estruturante Móvel'!$C:$C,"&lt;&gt;PREVISTO",'Estruturante Móvel'!$G:$G,AF$4))</f>
        <v>0</v>
      </c>
      <c r="AH86" s="139">
        <f>(COUNTIFS('Estruturante Móvel'!$M:$M,$B86,'Estruturante Móvel'!$AM:$AM,AH$4))</f>
        <v>0</v>
      </c>
      <c r="AI86" s="140">
        <f>(COUNTIFS('Estruturante Móvel'!$M:$M,$B86,'Estruturante Móvel'!$C:$C,"&lt;&gt;PREVISTO",'Estruturante Móvel'!$G:$G,AH$4))</f>
        <v>3</v>
      </c>
      <c r="AJ86" s="139">
        <f>(COUNTIFS('Estruturante Móvel'!$M:$M,$B86,'Estruturante Móvel'!$AM:$AM,AJ$4))</f>
        <v>0</v>
      </c>
      <c r="AK86" s="140">
        <f>(COUNTIFS('Estruturante Móvel'!$M:$M,$B86,'Estruturante Móvel'!$C:$C,"&lt;&gt;PREVISTO",'Estruturante Móvel'!$G:$G,AJ$4))</f>
        <v>0</v>
      </c>
      <c r="AL86" s="139">
        <f>(COUNTIFS('Estruturante Móvel'!$M:$M,$B86,'Estruturante Móvel'!$AM:$AM,AL$4))</f>
        <v>0</v>
      </c>
      <c r="AM86" s="140">
        <f>(COUNTIFS('Estruturante Móvel'!$M:$M,$B86,'Estruturante Móvel'!$C:$C,"&lt;&gt;PREVISTO",'Estruturante Móvel'!$G:$G,AL$4))</f>
        <v>0</v>
      </c>
      <c r="AN86" s="139">
        <f>(COUNTIFS('Estruturante Móvel'!$M:$M,$B86,'Estruturante Móvel'!$AM:$AM,AN$4))</f>
        <v>0</v>
      </c>
      <c r="AO86" s="140">
        <f>(COUNTIFS('Estruturante Móvel'!$M:$M,$B86,'Estruturante Móvel'!$C:$C,"&lt;&gt;PREVISTO",'Estruturante Móvel'!$G:$G,AN$4))</f>
        <v>0</v>
      </c>
      <c r="AP86" s="139">
        <f>(COUNTIFS('Estruturante Móvel'!$M:$M,$B86,'Estruturante Móvel'!$AM:$AM,AP$4))</f>
        <v>0</v>
      </c>
      <c r="AQ86" s="140">
        <f>(COUNTIFS('Estruturante Móvel'!$M:$M,$B86,'Estruturante Móvel'!$C:$C,"&lt;&gt;PREVISTO",'Estruturante Móvel'!$G:$G,AP$4))</f>
        <v>0</v>
      </c>
      <c r="AR86" s="139">
        <f>(COUNTIFS('Estruturante Móvel'!$M:$M,$B86,'Estruturante Móvel'!$AM:$AM,AR$4))</f>
        <v>0</v>
      </c>
      <c r="AS86" s="140">
        <f>(COUNTIFS('Estruturante Móvel'!$M:$M,$B86,'Estruturante Móvel'!$C:$C,"&lt;&gt;PREVISTO",'Estruturante Móvel'!$G:$G,AR$4))</f>
        <v>0</v>
      </c>
      <c r="AT86" s="139">
        <f>(COUNTIFS('Estruturante Móvel'!$M:$M,$B86,'Estruturante Móvel'!$AM:$AM,AT$4))</f>
        <v>0</v>
      </c>
      <c r="AU86" s="140">
        <f>(COUNTIFS('Estruturante Móvel'!$M:$M,$B86,'Estruturante Móvel'!$C:$C,"&lt;&gt;PREVISTO",'Estruturante Móvel'!$G:$G,AT$4))</f>
        <v>0</v>
      </c>
      <c r="AV86" s="139">
        <f>(COUNTIFS('Estruturante Móvel'!$M:$M,$B86,'Estruturante Móvel'!$AM:$AM,AV$4))</f>
        <v>0</v>
      </c>
      <c r="AW86" s="140">
        <f>(COUNTIFS('Estruturante Móvel'!$M:$M,$B86,'Estruturante Móvel'!$C:$C,"&lt;&gt;PREVISTO",'Estruturante Móvel'!$G:$G,AV$4))</f>
        <v>0</v>
      </c>
      <c r="AX86" s="139">
        <f>(COUNTIFS('Estruturante Móvel'!$M:$M,$B86,'Estruturante Móvel'!$AM:$AM,AX$4))</f>
        <v>0</v>
      </c>
      <c r="AY86" s="140">
        <f>(COUNTIFS('Estruturante Móvel'!$M:$M,$B86,'Estruturante Móvel'!$C:$C,"&lt;&gt;PREVISTO",'Estruturante Móvel'!$G:$G,AX$4))</f>
        <v>0</v>
      </c>
      <c r="AZ86" s="139">
        <f>(COUNTIFS('Estruturante Móvel'!$M:$M,$B86,'Estruturante Móvel'!$AM:$AM,AZ$4))</f>
        <v>0</v>
      </c>
      <c r="BA86" s="140">
        <f>(COUNTIFS('Estruturante Móvel'!$M:$M,$B86,'Estruturante Móvel'!$C:$C,"&lt;&gt;PREVISTO",'Estruturante Móvel'!$G:$G,AZ$4))</f>
        <v>0</v>
      </c>
      <c r="BB86" s="139">
        <f>(COUNTIFS('Estruturante Móvel'!$M:$M,$B86,'Estruturante Móvel'!$AM:$AM,BB$4))</f>
        <v>0</v>
      </c>
      <c r="BC86" s="140">
        <f>(COUNTIFS('Estruturante Móvel'!$M:$M,$B86,'Estruturante Móvel'!$C:$C,"&lt;&gt;PREVISTO",'Estruturante Móvel'!$G:$G,BB$4))</f>
        <v>0</v>
      </c>
      <c r="BD86" s="139">
        <f>(COUNTIFS('Estruturante Móvel'!$M:$M,$B86,'Estruturante Móvel'!$AM:$AM,BD$4))</f>
        <v>0</v>
      </c>
      <c r="BE86" s="140">
        <f>(COUNTIFS('Estruturante Móvel'!$M:$M,$B86,'Estruturante Móvel'!$C:$C,"&lt;&gt;PREVISTO",'Estruturante Móvel'!$G:$G,BD$4))</f>
        <v>0</v>
      </c>
      <c r="BF86" s="139">
        <f>(COUNTIFS('Estruturante Móvel'!$M:$M,$B86,'Estruturante Móvel'!$AM:$AM,BF$4))</f>
        <v>0</v>
      </c>
      <c r="BG86" s="140">
        <f>(COUNTIFS('Estruturante Móvel'!$M:$M,$B86,'Estruturante Móvel'!$C:$C,"&lt;&gt;PREVISTO",'Estruturante Móvel'!$G:$G,BF$4))</f>
        <v>0</v>
      </c>
      <c r="BH86" s="139">
        <f>(COUNTIFS('Estruturante Móvel'!$M:$M,$B86,'Estruturante Móvel'!$AM:$AM,BH$4))</f>
        <v>0</v>
      </c>
      <c r="BI86" s="140">
        <f>(COUNTIFS('Estruturante Móvel'!$M:$M,$B86,'Estruturante Móvel'!$C:$C,"&lt;&gt;PREVISTO",'Estruturante Móvel'!$G:$G,BH$4))</f>
        <v>0</v>
      </c>
      <c r="BJ86" s="139">
        <f>(COUNTIFS('Estruturante Móvel'!$M:$M,$B86,'Estruturante Móvel'!$AM:$AM,BJ$4))</f>
        <v>0</v>
      </c>
      <c r="BK86" s="140">
        <f>(COUNTIFS('Estruturante Móvel'!$M:$M,$B86,'Estruturante Móvel'!$C:$C,"&lt;&gt;PREVISTO",'Estruturante Móvel'!$G:$G,BJ$4))</f>
        <v>0</v>
      </c>
      <c r="BL86" s="139">
        <f>(COUNTIFS('Estruturante Móvel'!$M:$M,$B86,'Estruturante Móvel'!$AM:$AM,BL$4))</f>
        <v>0</v>
      </c>
      <c r="BM86" s="140">
        <f>(COUNTIFS('Estruturante Móvel'!$M:$M,$B86,'Estruturante Móvel'!$C:$C,"&lt;&gt;PREVISTO",'Estruturante Móvel'!$G:$G,BL$4))</f>
        <v>0</v>
      </c>
      <c r="BN86" s="139">
        <f>(COUNTIFS('Estruturante Móvel'!$M:$M,$B86,'Estruturante Móvel'!$AM:$AM,BN$4))</f>
        <v>0</v>
      </c>
      <c r="BO86" s="140">
        <f>(COUNTIFS('Estruturante Móvel'!$M:$M,$B86,'Estruturante Móvel'!$C:$C,"&lt;&gt;PREVISTO",'Estruturante Móvel'!$G:$G,BN$4))</f>
        <v>0</v>
      </c>
      <c r="BP86" s="139">
        <f>(COUNTIFS('Estruturante Móvel'!$M:$M,$B86,'Estruturante Móvel'!$AM:$AM,BP$4))</f>
        <v>0</v>
      </c>
      <c r="BQ86" s="140">
        <f>(COUNTIFS('Estruturante Móvel'!$M:$M,$B86,'Estruturante Móvel'!$C:$C,"&lt;&gt;PREVISTO",'Estruturante Móvel'!$G:$G,BP$4))</f>
        <v>0</v>
      </c>
      <c r="BR86" s="139">
        <f>(COUNTIFS('Estruturante Móvel'!$M:$M,$B86,'Estruturante Móvel'!$AM:$AM,BR$4))</f>
        <v>0</v>
      </c>
      <c r="BS86" s="140">
        <f>(COUNTIFS('Estruturante Móvel'!$M:$M,$B86,'Estruturante Móvel'!$C:$C,"&lt;&gt;PREVISTO",'Estruturante Móvel'!$G:$G,BR$4))</f>
        <v>0</v>
      </c>
      <c r="BT86" s="139">
        <f>(COUNTIFS('Estruturante Móvel'!$M:$M,$B86,'Estruturante Móvel'!$AM:$AM,BT$4))-(COUNTIFS('Estruturante Móvel'!$M:$M,$B86,'Estruturante Móvel'!$AM:$AM,BT$4,'Estruturante Móvel'!$AQ:$AQ,"REPARO FO"))</f>
        <v>0</v>
      </c>
      <c r="BU86" s="140">
        <f>(COUNTIFS('Estruturante Móvel'!$M:$M,$B86,'Estruturante Móvel'!$C:$C,"&lt;&gt;PREVISTO",'Estruturante Móvel'!$G:$G,BT$4))</f>
        <v>0</v>
      </c>
      <c r="BV86" s="139">
        <f>(COUNTIFS('Estruturante Móvel'!$M:$M,$B86,'Estruturante Móvel'!$AM:$AM,BV$4))-(COUNTIFS('Estruturante Móvel'!$M:$M,$B86,'Estruturante Móvel'!$AM:$AM,BV$4,'Estruturante Móvel'!$AQ:$AQ,"REPARO FO"))</f>
        <v>0</v>
      </c>
      <c r="BW86" s="140">
        <f>(COUNTIFS('Estruturante Móvel'!$M:$M,$B86,'Estruturante Móvel'!$C:$C,"&lt;&gt;PREVISTO",'Estruturante Móvel'!$G:$G,BV$4))</f>
        <v>0</v>
      </c>
      <c r="BX86" s="139">
        <f>(COUNTIFS('Estruturante Móvel'!$M:$M,$B86,'Estruturante Móvel'!$AM:$AM,BX$4))-(COUNTIFS('Estruturante Móvel'!$M:$M,$B86,'Estruturante Móvel'!$AM:$AM,BX$4,'Estruturante Móvel'!$AQ:$AQ,"REPARO FO"))</f>
        <v>0</v>
      </c>
      <c r="BY86" s="140">
        <f>(COUNTIFS('Estruturante Móvel'!$M:$M,$B86,'Estruturante Móvel'!$C:$C,"&lt;&gt;PREVISTO",'Estruturante Móvel'!$G:$G,BX$4))</f>
        <v>0</v>
      </c>
      <c r="BZ86" s="139">
        <f>(COUNTIFS('Estruturante Móvel'!$M:$M,$B86,'Estruturante Móvel'!$AM:$AM,BZ$4))-(COUNTIFS('Estruturante Móvel'!$M:$M,$B86,'Estruturante Móvel'!$AM:$AM,BZ$4,'Estruturante Móvel'!$AQ:$AQ,"REPARO FO"))</f>
        <v>0</v>
      </c>
      <c r="CA86" s="140">
        <f>(COUNTIFS('Estruturante Móvel'!$M:$M,$B86,'Estruturante Móvel'!$C:$C,"&lt;&gt;PREVISTO",'Estruturante Móvel'!$G:$G,BZ$4))</f>
        <v>0</v>
      </c>
      <c r="CB86" s="139">
        <f>(COUNTIFS('Estruturante Móvel'!$M:$M,$B86,'Estruturante Móvel'!$AM:$AM,CB$4))-(COUNTIFS('Estruturante Móvel'!$M:$M,$B86,'Estruturante Móvel'!$AM:$AM,CB$4,'Estruturante Móvel'!$AQ:$AQ,"REPARO FO"))</f>
        <v>0</v>
      </c>
      <c r="CC86" s="140">
        <f>(COUNTIFS('Estruturante Móvel'!$M:$M,$B86,'Estruturante Móvel'!$C:$C,"&lt;&gt;PREVISTO",'Estruturante Móvel'!$G:$G,CB$4))</f>
        <v>0</v>
      </c>
      <c r="CD86" s="139">
        <f>(COUNTIFS('Estruturante Móvel'!$M:$M,$B86,'Estruturante Móvel'!$AM:$AM,CD$4))-(COUNTIFS('Estruturante Móvel'!$M:$M,$B86,'Estruturante Móvel'!$AM:$AM,CD$4,'Estruturante Móvel'!$AQ:$AQ,"REPARO FO"))</f>
        <v>0</v>
      </c>
      <c r="CE86" s="140">
        <f>(COUNTIFS('Estruturante Móvel'!$M:$M,$B86,'Estruturante Móvel'!$C:$C,"&lt;&gt;PREVISTO",'Estruturante Móvel'!$G:$G,CD$4))</f>
        <v>0</v>
      </c>
      <c r="CF86" s="139">
        <f>(COUNTIFS('Estruturante Móvel'!$M:$M,$B86,'Estruturante Móvel'!$AM:$AM,CF$4))-(COUNTIFS('Estruturante Móvel'!$M:$M,$B86,'Estruturante Móvel'!$AM:$AM,CF$4,'Estruturante Móvel'!$AQ:$AQ,"REPARO FO"))</f>
        <v>0</v>
      </c>
      <c r="CG86" s="140">
        <f>(COUNTIFS('Estruturante Móvel'!$M:$M,$B86,'Estruturante Móvel'!$C:$C,"&lt;&gt;PREVISTO",'Estruturante Móvel'!$G:$G,CF$4))</f>
        <v>0</v>
      </c>
      <c r="CH86" s="139">
        <f>(COUNTIFS('Estruturante Móvel'!$M:$M,$B86,'Estruturante Móvel'!$AM:$AM,CH$4))-(COUNTIFS('Estruturante Móvel'!$M:$M,$B86,'Estruturante Móvel'!$AM:$AM,CH$4,'Estruturante Móvel'!$AQ:$AQ,"REPARO FO"))</f>
        <v>1</v>
      </c>
      <c r="CI86" s="140">
        <f>(COUNTIFS('Estruturante Móvel'!$M:$M,$B86,'Estruturante Móvel'!$C:$C,"&lt;&gt;PREVISTO",'Estruturante Móvel'!$G:$G,CH$4))</f>
        <v>0</v>
      </c>
      <c r="CJ86" s="139">
        <f>(COUNTIFS('Estruturante Móvel'!$M:$M,$B86,'Estruturante Móvel'!$AM:$AM,CJ$4))-(COUNTIFS('Estruturante Móvel'!$M:$M,$B86,'Estruturante Móvel'!$AM:$AM,CJ$4,'Estruturante Móvel'!$AQ:$AQ,"REPARO FO"))</f>
        <v>0</v>
      </c>
      <c r="CK86" s="140">
        <f>(COUNTIFS('Estruturante Móvel'!$M:$M,$B86,'Estruturante Móvel'!$C:$C,"&lt;&gt;PREVISTO",'Estruturante Móvel'!$G:$G,CJ$4))</f>
        <v>0</v>
      </c>
      <c r="CL86" s="139">
        <f>(COUNTIFS('Estruturante Móvel'!$M:$M,$B86,'Estruturante Móvel'!$AM:$AM,CL$4))-(COUNTIFS('Estruturante Móvel'!$M:$M,$B86,'Estruturante Móvel'!$AM:$AM,CL$4,'Estruturante Móvel'!$AQ:$AQ,"REPARO FO"))</f>
        <v>0</v>
      </c>
      <c r="CM86" s="140">
        <f>(COUNTIFS('Estruturante Móvel'!$M:$M,$B86,'Estruturante Móvel'!$C:$C,"&lt;&gt;PREVISTO",'Estruturante Móvel'!$G:$G,CL$4))</f>
        <v>0</v>
      </c>
      <c r="CN86" s="139">
        <f>(COUNTIFS('Estruturante Móvel'!$M:$M,$B86,'Estruturante Móvel'!$AM:$AM,CN$4))-(COUNTIFS('Estruturante Móvel'!$M:$M,$B86,'Estruturante Móvel'!$AM:$AM,CN$4,'Estruturante Móvel'!$AQ:$AQ,"REPARO FO"))</f>
        <v>0</v>
      </c>
      <c r="CO86" s="140">
        <f>(COUNTIFS('Estruturante Móvel'!$M:$M,$B86,'Estruturante Móvel'!$C:$C,"&lt;&gt;PREVISTO",'Estruturante Móvel'!$G:$G,CN$4))</f>
        <v>0</v>
      </c>
      <c r="CP86" s="139">
        <f>(COUNTIFS('Estruturante Móvel'!$M:$M,$B86,'Estruturante Móvel'!$AM:$AM,CP$4))-(COUNTIFS('Estruturante Móvel'!$M:$M,$B86,'Estruturante Móvel'!$AM:$AM,CP$4,'Estruturante Móvel'!$AQ:$AQ,"REPARO FO"))</f>
        <v>0</v>
      </c>
      <c r="CQ86" s="140">
        <f>(COUNTIFS('Estruturante Móvel'!$M:$M,$B86,'Estruturante Móvel'!$C:$C,"&lt;&gt;PREVISTO",'Estruturante Móvel'!$G:$G,CP$4))</f>
        <v>0</v>
      </c>
      <c r="CR86" s="139">
        <f>(COUNTIFS('Estruturante Móvel'!$M:$M,$B86,'Estruturante Móvel'!$AM:$AM,CR$4))-(COUNTIFS('Estruturante Móvel'!$M:$M,$B86,'Estruturante Móvel'!$AM:$AM,CR$4,'Estruturante Móvel'!$AQ:$AQ,"REPARO FO"))</f>
        <v>0</v>
      </c>
      <c r="CS86" s="140">
        <f>(COUNTIFS('Estruturante Móvel'!$M:$M,$B86,'Estruturante Móvel'!$C:$C,"&lt;&gt;PREVISTO",'Estruturante Móvel'!$G:$G,CR$4))</f>
        <v>0</v>
      </c>
      <c r="CT86" s="139">
        <f>(COUNTIFS('Estruturante Móvel'!$M:$M,$B86,'Estruturante Móvel'!$AM:$AM,CT$4))-(COUNTIFS('Estruturante Móvel'!$M:$M,$B86,'Estruturante Móvel'!$AM:$AM,CT$4,'Estruturante Móvel'!$AQ:$AQ,"REPARO FO"))</f>
        <v>0</v>
      </c>
      <c r="CU86" s="140">
        <f>(COUNTIFS('Estruturante Móvel'!$M:$M,$B86,'Estruturante Móvel'!$C:$C,"&lt;&gt;PREVISTO",'Estruturante Móvel'!$G:$G,CT$4))</f>
        <v>0</v>
      </c>
      <c r="CV86" s="139">
        <f>(COUNTIFS('Estruturante Móvel'!$M:$M,$B86,'Estruturante Móvel'!$AM:$AM,CV$4))-(COUNTIFS('Estruturante Móvel'!$M:$M,$B86,'Estruturante Móvel'!$AM:$AM,CV$4,'Estruturante Móvel'!$AQ:$AQ,"REPARO FO"))</f>
        <v>0</v>
      </c>
      <c r="CW86" s="140">
        <f>(COUNTIFS('Estruturante Móvel'!$M:$M,$B86,'Estruturante Móvel'!$C:$C,"&lt;&gt;PREVISTO",'Estruturante Móvel'!$G:$G,CV$4))</f>
        <v>0</v>
      </c>
      <c r="CX86" s="139">
        <f>(COUNTIFS('Estruturante Móvel'!$M:$M,$B86,'Estruturante Móvel'!$AM:$AM,CX$4))-(COUNTIFS('Estruturante Móvel'!$M:$M,$B86,'Estruturante Móvel'!$AM:$AM,CX$4,'Estruturante Móvel'!$AQ:$AQ,"REPARO FO"))</f>
        <v>0</v>
      </c>
      <c r="CY86" s="140">
        <f>(COUNTIFS('Estruturante Móvel'!$M:$M,$B86,'Estruturante Móvel'!$C:$C,"&lt;&gt;PREVISTO",'Estruturante Móvel'!$G:$G,CX$4))</f>
        <v>0</v>
      </c>
      <c r="CZ86" s="139">
        <f>(COUNTIFS('Estruturante Móvel'!$M:$M,$B86,'Estruturante Móvel'!$AM:$AM,CZ$4))-(COUNTIFS('Estruturante Móvel'!$M:$M,$B86,'Estruturante Móvel'!$AM:$AM,CZ$4,'Estruturante Móvel'!$AQ:$AQ,"REPARO FO"))</f>
        <v>1</v>
      </c>
      <c r="DA86" s="140">
        <f>(COUNTIFS('Estruturante Móvel'!$M:$M,$B86,'Estruturante Móvel'!$C:$C,"&lt;&gt;PREVISTO",'Estruturante Móvel'!$G:$G,CZ$4))</f>
        <v>1</v>
      </c>
      <c r="DB86" s="139">
        <f>(COUNTIFS('Estruturante Móvel'!$M:$M,$B86,'Estruturante Móvel'!$AM:$AM,DB$4))-(COUNTIFS('Estruturante Móvel'!$M:$M,$B86,'Estruturante Móvel'!$AM:$AM,DB$4,'Estruturante Móvel'!$AQ:$AQ,"REPARO FO"))</f>
        <v>3</v>
      </c>
      <c r="DC86" s="140">
        <f>(COUNTIFS('Estruturante Móvel'!$M:$M,$B86,'Estruturante Móvel'!$C:$C,"&lt;&gt;PREVISTO",'Estruturante Móvel'!$G:$G,DB$4))</f>
        <v>0</v>
      </c>
      <c r="DD86" s="139">
        <f>(COUNTIFS('Estruturante Móvel'!$M:$M,$B86,'Estruturante Móvel'!$AM:$AM,DD$4))-(COUNTIFS('Estruturante Móvel'!$M:$M,$B86,'Estruturante Móvel'!$AM:$AM,DD$4,'Estruturante Móvel'!$AQ:$AQ,"REPARO FO"))</f>
        <v>0</v>
      </c>
      <c r="DE86" s="140">
        <f>(COUNTIFS('Estruturante Móvel'!$M:$M,$B86,'Estruturante Móvel'!$C:$C,"&lt;&gt;PREVISTO",'Estruturante Móvel'!$G:$G,DD$4))</f>
        <v>0</v>
      </c>
      <c r="DF86" s="139">
        <f>(COUNTIFS('Estruturante Móvel'!$M:$M,$B86,'Estruturante Móvel'!$AM:$AM,DF$4))-(COUNTIFS('Estruturante Móvel'!$M:$M,$B86,'Estruturante Móvel'!$AM:$AM,DF$4,'Estruturante Móvel'!$AQ:$AQ,"REPARO FO"))</f>
        <v>0</v>
      </c>
      <c r="DG86" s="140">
        <f>(COUNTIFS('Estruturante Móvel'!$M:$M,$B86,'Estruturante Móvel'!$C:$C,"&lt;&gt;PREVISTO",'Estruturante Móvel'!$G:$G,DF$4))</f>
        <v>0</v>
      </c>
      <c r="DH86" s="139">
        <f>(COUNTIFS('Estruturante Móvel'!$M:$M,$B86,'Estruturante Móvel'!$AM:$AM,DH$4))-(COUNTIFS('Estruturante Móvel'!$M:$M,$B86,'Estruturante Móvel'!$AM:$AM,DH$4,'Estruturante Móvel'!$AQ:$AQ,"REPARO FO"))</f>
        <v>0</v>
      </c>
      <c r="DI86" s="140">
        <f>(COUNTIFS('Estruturante Móvel'!$M:$M,$B86,'Estruturante Móvel'!$C:$C,"&lt;&gt;PREVISTO",'Estruturante Móvel'!$G:$G,DH$4))</f>
        <v>0</v>
      </c>
      <c r="DJ86" s="139">
        <f>(COUNTIFS('Estruturante Móvel'!$M:$M,$B86,'Estruturante Móvel'!$AM:$AM,DJ$4))-(COUNTIFS('Estruturante Móvel'!$M:$M,$B86,'Estruturante Móvel'!$AM:$AM,DJ$4,'Estruturante Móvel'!$AQ:$AQ,"REPARO FO"))</f>
        <v>0</v>
      </c>
      <c r="DK86" s="140">
        <f>(COUNTIFS('Estruturante Móvel'!$M:$M,$B86,'Estruturante Móvel'!$C:$C,"&lt;&gt;PREVISTO",'Estruturante Móvel'!$G:$G,DJ$4))</f>
        <v>0</v>
      </c>
      <c r="DL86" s="139">
        <f>(COUNTIFS('Estruturante Móvel'!$M:$M,$B86,'Estruturante Móvel'!$AM:$AM,DL$4))-(COUNTIFS('Estruturante Móvel'!$M:$M,$B86,'Estruturante Móvel'!$AM:$AM,DL$4,'Estruturante Móvel'!$AQ:$AQ,"REPARO FO"))</f>
        <v>1</v>
      </c>
      <c r="DM86" s="140">
        <f>(COUNTIFS('Estruturante Móvel'!$M:$M,$B86,'Estruturante Móvel'!$C:$C,"&lt;&gt;PREVISTO",'Estruturante Móvel'!$G:$G,DL$4))</f>
        <v>0</v>
      </c>
      <c r="DN86" s="139">
        <f>(COUNTIFS('Estruturante Móvel'!$M:$M,$B86,'Estruturante Móvel'!$AM:$AM,DN$4))-(COUNTIFS('Estruturante Móvel'!$M:$M,$B86,'Estruturante Móvel'!$AM:$AM,DN$4,'Estruturante Móvel'!$AQ:$AQ,"REPARO FO"))</f>
        <v>0</v>
      </c>
      <c r="DO86" s="140">
        <f>(COUNTIFS('Estruturante Móvel'!$M:$M,$B86,'Estruturante Móvel'!$C:$C,"&lt;&gt;PREVISTO",'Estruturante Móvel'!$G:$G,DN$4))</f>
        <v>0</v>
      </c>
      <c r="DP86" s="139">
        <f>(COUNTIFS('Estruturante Móvel'!$M:$M,$B86,'Estruturante Móvel'!$AM:$AM,DP$4))-(COUNTIFS('Estruturante Móvel'!$M:$M,$B86,'Estruturante Móvel'!$AM:$AM,DP$4,'Estruturante Móvel'!$AQ:$AQ,"REPARO FO"))</f>
        <v>0</v>
      </c>
      <c r="DQ86" s="140">
        <f>(COUNTIFS('Estruturante Móvel'!$M:$M,$B86,'Estruturante Móvel'!$C:$C,"&lt;&gt;PREVISTO",'Estruturante Móvel'!$G:$G,DP$4))</f>
        <v>0</v>
      </c>
      <c r="DR86" s="139">
        <f>(COUNTIFS('Estruturante Móvel'!$M:$M,$B86,'Estruturante Móvel'!$AM:$AM,DR$4))-(COUNTIFS('Estruturante Móvel'!$M:$M,$B86,'Estruturante Móvel'!$AM:$AM,DR$4,'Estruturante Móvel'!$AQ:$AQ,"REPARO FO"))</f>
        <v>0</v>
      </c>
      <c r="DS86" s="140">
        <f>(COUNTIFS('Estruturante Móvel'!$M:$M,$B86,'Estruturante Móvel'!$C:$C,"&lt;&gt;PREVISTO",'Estruturante Móvel'!$G:$G,DR$4))</f>
        <v>0</v>
      </c>
      <c r="DT86" s="139">
        <f>(COUNTIFS('Estruturante Móvel'!$M:$M,$B86,'Estruturante Móvel'!$AM:$AM,DT$4))-(COUNTIFS('Estruturante Móvel'!$M:$M,$B86,'Estruturante Móvel'!$AM:$AM,DT$4,'Estruturante Móvel'!$AQ:$AQ,"REPARO FO"))</f>
        <v>0</v>
      </c>
      <c r="DU86" s="140">
        <f>(COUNTIFS('Estruturante Móvel'!$M:$M,$B86,'Estruturante Móvel'!$C:$C,"&lt;&gt;PREVISTO",'Estruturante Móvel'!$G:$G,DT$4))</f>
        <v>0</v>
      </c>
      <c r="DV86" s="139">
        <f>(COUNTIFS('Estruturante Móvel'!$M:$M,$B86,'Estruturante Móvel'!$AM:$AM,DV$4))-(COUNTIFS('Estruturante Móvel'!$M:$M,$B86,'Estruturante Móvel'!$AM:$AM,DV$4,'Estruturante Móvel'!$AQ:$AQ,"REPARO FO"))</f>
        <v>0</v>
      </c>
      <c r="DW86" s="140">
        <f>(COUNTIFS('Estruturante Móvel'!$M:$M,$B86,'Estruturante Móvel'!$C:$C,"&lt;&gt;PREVISTO",'Estruturante Móvel'!$G:$G,DV$4))</f>
        <v>0</v>
      </c>
      <c r="DX86" s="139">
        <f>(COUNTIFS('Estruturante Móvel'!$M:$M,$B86,'Estruturante Móvel'!$AM:$AM,DX$4))-(COUNTIFS('Estruturante Móvel'!$M:$M,$B86,'Estruturante Móvel'!$AM:$AM,DX$4,'Estruturante Móvel'!$AQ:$AQ,"REPARO FO"))</f>
        <v>0</v>
      </c>
      <c r="DY86" s="140">
        <f>(COUNTIFS('Estruturante Móvel'!$M:$M,$B86,'Estruturante Móvel'!$C:$C,"&lt;&gt;PREVISTO",'Estruturante Móvel'!$G:$G,DX$4))</f>
        <v>0</v>
      </c>
      <c r="DZ86" s="139">
        <f>(COUNTIFS('Estruturante Móvel'!$M:$M,$B86,'Estruturante Móvel'!$AM:$AM,DZ$4))-(COUNTIFS('Estruturante Móvel'!$M:$M,$B86,'Estruturante Móvel'!$AM:$AM,DZ$4,'Estruturante Móvel'!$AQ:$AQ,"REPARO FO"))</f>
        <v>0</v>
      </c>
      <c r="EA86" s="140">
        <f>(COUNTIFS('Estruturante Móvel'!$M:$M,$B86,'Estruturante Móvel'!$C:$C,"&lt;&gt;PREVISTO",'Estruturante Móvel'!$G:$G,DZ$4))</f>
        <v>0</v>
      </c>
      <c r="EB86" s="139">
        <f>(COUNTIFS('Estruturante Móvel'!$M:$M,$B86,'Estruturante Móvel'!$AM:$AM,EB$4))-(COUNTIFS('Estruturante Móvel'!$M:$M,$B86,'Estruturante Móvel'!$AM:$AM,EB$4,'Estruturante Móvel'!$AQ:$AQ,"REPARO FO"))</f>
        <v>0</v>
      </c>
      <c r="EC86" s="140">
        <f>(COUNTIFS('Estruturante Móvel'!$M:$M,$B86,'Estruturante Móvel'!$C:$C,"&lt;&gt;PREVISTO",'Estruturante Móvel'!$G:$G,EB$4))</f>
        <v>0</v>
      </c>
      <c r="ED86" s="139">
        <f>(COUNTIFS('Estruturante Móvel'!$M:$M,$B86,'Estruturante Móvel'!$AM:$AM,ED$4))-(COUNTIFS('Estruturante Móvel'!$M:$M,$B86,'Estruturante Móvel'!$AM:$AM,ED$4,'Estruturante Móvel'!$AQ:$AQ,"REPARO FO"))</f>
        <v>0</v>
      </c>
      <c r="EE86" s="140">
        <f>(COUNTIFS('Estruturante Móvel'!$M:$M,$B86,'Estruturante Móvel'!$C:$C,"&lt;&gt;PREVISTO",'Estruturante Móvel'!$G:$G,ED$4))</f>
        <v>0</v>
      </c>
      <c r="EF86" s="139">
        <f>(COUNTIFS('Estruturante Móvel'!$M:$M,$B86,'Estruturante Móvel'!$AM:$AM,EF$4))-(COUNTIFS('Estruturante Móvel'!$M:$M,$B86,'Estruturante Móvel'!$AM:$AM,EF$4,'Estruturante Móvel'!$AQ:$AQ,"REPARO FO"))</f>
        <v>0</v>
      </c>
      <c r="EG86" s="140">
        <f>(COUNTIFS('Estruturante Móvel'!$M:$M,$B86,'Estruturante Móvel'!$C:$C,"&lt;&gt;PREVISTO",'Estruturante Móvel'!$G:$G,EF$4))</f>
        <v>0</v>
      </c>
      <c r="EH86" s="139">
        <f>(COUNTIFS('Estruturante Móvel'!$M:$M,$B86,'Estruturante Móvel'!$AM:$AM,EH$4))-(COUNTIFS('Estruturante Móvel'!$M:$M,$B86,'Estruturante Móvel'!$AM:$AM,EH$4,'Estruturante Móvel'!$AQ:$AQ,"REPARO FO"))</f>
        <v>0</v>
      </c>
      <c r="EI86" s="140">
        <f>(COUNTIFS('Estruturante Móvel'!$M:$M,$B86,'Estruturante Móvel'!$C:$C,"&lt;&gt;PREVISTO",'Estruturante Móvel'!$G:$G,EH$4))</f>
        <v>0</v>
      </c>
      <c r="EJ86" s="139">
        <f>(COUNTIFS('Estruturante Móvel'!$M:$M,$B86,'Estruturante Móvel'!$AM:$AM,EJ$4))-(COUNTIFS('Estruturante Móvel'!$M:$M,$B86,'Estruturante Móvel'!$AM:$AM,EJ$4,'Estruturante Móvel'!$AQ:$AQ,"REPARO FO"))</f>
        <v>0</v>
      </c>
      <c r="EK86" s="140">
        <f>(COUNTIFS('Estruturante Móvel'!$M:$M,$B86,'Estruturante Móvel'!$C:$C,"&lt;&gt;PREVISTO",'Estruturante Móvel'!$G:$G,EJ$4))</f>
        <v>0</v>
      </c>
      <c r="EL86" s="139">
        <f>(COUNTIFS('Estruturante Móvel'!$M:$M,$B86,'Estruturante Móvel'!$AM:$AM,EL$4))-(COUNTIFS('Estruturante Móvel'!$M:$M,$B86,'Estruturante Móvel'!$AM:$AM,EL$4,'Estruturante Móvel'!$AQ:$AQ,"REPARO FO"))</f>
        <v>0</v>
      </c>
      <c r="EM86" s="140">
        <f>(COUNTIFS('Estruturante Móvel'!$M:$M,$B86,'Estruturante Móvel'!$C:$C,"&lt;&gt;PREVISTO",'Estruturante Móvel'!$G:$G,EL$4))</f>
        <v>0</v>
      </c>
      <c r="EN86" s="139">
        <f>(COUNTIFS('Estruturante Móvel'!$M:$M,$B86,'Estruturante Móvel'!$AM:$AM,EN$4))-(COUNTIFS('Estruturante Móvel'!$M:$M,$B86,'Estruturante Móvel'!$AM:$AM,EN$4,'Estruturante Móvel'!$AQ:$AQ,"REPARO FO"))</f>
        <v>0</v>
      </c>
      <c r="EO86" s="140">
        <f>(COUNTIFS('Estruturante Móvel'!$M:$M,$B86,'Estruturante Móvel'!$C:$C,"&lt;&gt;PREVISTO",'Estruturante Móvel'!$G:$G,EN$4))</f>
        <v>0</v>
      </c>
      <c r="EP86" s="139">
        <f>(COUNTIFS('Estruturante Móvel'!$M:$M,$B86,'Estruturante Móvel'!$AM:$AM,EP$4))-(COUNTIFS('Estruturante Móvel'!$M:$M,$B86,'Estruturante Móvel'!$AM:$AM,EP$4,'Estruturante Móvel'!$AQ:$AQ,"REPARO FO"))</f>
        <v>0</v>
      </c>
      <c r="EQ86" s="140">
        <f>(COUNTIFS('Estruturante Móvel'!$M:$M,$B86,'Estruturante Móvel'!$C:$C,"&lt;&gt;PREVISTO",'Estruturante Móvel'!$G:$G,EP$4))</f>
        <v>0</v>
      </c>
      <c r="ER86" s="139">
        <f>(COUNTIFS('Estruturante Móvel'!$M:$M,$B86,'Estruturante Móvel'!$AM:$AM,ER$4))-(COUNTIFS('Estruturante Móvel'!$M:$M,$B86,'Estruturante Móvel'!$AM:$AM,ER$4,'Estruturante Móvel'!$AQ:$AQ,"REPARO FO"))</f>
        <v>0</v>
      </c>
      <c r="ES86" s="140">
        <f>(COUNTIFS('Estruturante Móvel'!$M:$M,$B86,'Estruturante Móvel'!$C:$C,"&lt;&gt;PREVISTO",'Estruturante Móvel'!$G:$G,ER$4))</f>
        <v>0</v>
      </c>
      <c r="ET86" s="139">
        <f>(COUNTIFS('Estruturante Móvel'!$M:$M,$B86,'Estruturante Móvel'!$AM:$AM,ET$4))-(COUNTIFS('Estruturante Móvel'!$M:$M,$B86,'Estruturante Móvel'!$AM:$AM,ET$4,'Estruturante Móvel'!$AQ:$AQ,"REPARO FO"))</f>
        <v>0</v>
      </c>
      <c r="EU86" s="140">
        <f>(COUNTIFS('Estruturante Móvel'!$M:$M,$B86,'Estruturante Móvel'!$C:$C,"&lt;&gt;PREVISTO",'Estruturante Móvel'!$G:$G,ET$4))</f>
        <v>0</v>
      </c>
      <c r="EV86" s="139">
        <f>(COUNTIFS('Estruturante Móvel'!$M:$M,$B86,'Estruturante Móvel'!$AM:$AM,EV$4))-(COUNTIFS('Estruturante Móvel'!$M:$M,$B86,'Estruturante Móvel'!$AM:$AM,EV$4,'Estruturante Móvel'!$AQ:$AQ,"REPARO FO"))</f>
        <v>0</v>
      </c>
      <c r="EW86" s="140">
        <f>(COUNTIFS('Estruturante Móvel'!$M:$M,$B86,'Estruturante Móvel'!$C:$C,"&lt;&gt;PREVISTO",'Estruturante Móvel'!$G:$G,EV$4))</f>
        <v>0</v>
      </c>
      <c r="EX86" s="139">
        <f>(COUNTIFS('Estruturante Móvel'!$M:$M,$B86,'Estruturante Móvel'!$AM:$AM,EX$4))-(COUNTIFS('Estruturante Móvel'!$M:$M,$B86,'Estruturante Móvel'!$AM:$AM,EX$4,'Estruturante Móvel'!$AQ:$AQ,"REPARO FO"))</f>
        <v>0</v>
      </c>
      <c r="EY86" s="140">
        <f>(COUNTIFS('Estruturante Móvel'!$M:$M,$B86,'Estruturante Móvel'!$C:$C,"&lt;&gt;PREVISTO",'Estruturante Móvel'!$G:$G,EX$4))</f>
        <v>0</v>
      </c>
      <c r="EZ86" s="139">
        <f>(COUNTIFS('Estruturante Móvel'!$M:$M,$B86,'Estruturante Móvel'!$AM:$AM,EZ$4))-(COUNTIFS('Estruturante Móvel'!$M:$M,$B86,'Estruturante Móvel'!$AM:$AM,EZ$4,'Estruturante Móvel'!$AQ:$AQ,"REPARO FO"))</f>
        <v>0</v>
      </c>
      <c r="FA86" s="140">
        <f>(COUNTIFS('Estruturante Móvel'!$M:$M,$B86,'Estruturante Móvel'!$C:$C,"&lt;&gt;PREVISTO",'Estruturante Móvel'!$G:$G,EZ$4))</f>
        <v>0</v>
      </c>
      <c r="FB86" s="139">
        <f>(COUNTIFS('Estruturante Móvel'!$M:$M,$B86,'Estruturante Móvel'!$AM:$AM,FB$4))-(COUNTIFS('Estruturante Móvel'!$M:$M,$B86,'Estruturante Móvel'!$AM:$AM,FB$4,'Estruturante Móvel'!$AQ:$AQ,"REPARO FO"))</f>
        <v>0</v>
      </c>
      <c r="FC86" s="140">
        <f>(COUNTIFS('Estruturante Móvel'!$M:$M,$B86,'Estruturante Móvel'!$C:$C,"&lt;&gt;PREVISTO",'Estruturante Móvel'!$G:$G,FB$4))</f>
        <v>0</v>
      </c>
      <c r="FD86" s="139">
        <f>(COUNTIFS('Estruturante Móvel'!$M:$M,$B86,'Estruturante Móvel'!$AM:$AM,FD$4))-(COUNTIFS('Estruturante Móvel'!$M:$M,$B86,'Estruturante Móvel'!$AM:$AM,FD$4,'Estruturante Móvel'!$AQ:$AQ,"REPARO FO"))</f>
        <v>0</v>
      </c>
      <c r="FE86" s="140">
        <f>(COUNTIFS('Estruturante Móvel'!$M:$M,$B86,'Estruturante Móvel'!$C:$C,"&lt;&gt;PREVISTO",'Estruturante Móvel'!$G:$G,FD$4))</f>
        <v>0</v>
      </c>
      <c r="FF86" s="139">
        <f>(COUNTIFS('Estruturante Móvel'!$M:$M,$B86,'Estruturante Móvel'!$AM:$AM,FF$4))-(COUNTIFS('Estruturante Móvel'!$M:$M,$B86,'Estruturante Móvel'!$AM:$AM,FF$4,'Estruturante Móvel'!$AQ:$AQ,"REPARO FO"))</f>
        <v>0</v>
      </c>
      <c r="FG86" s="140">
        <f>(COUNTIFS('Estruturante Móvel'!$M:$M,$B86,'Estruturante Móvel'!$C:$C,"&lt;&gt;PREVISTO",'Estruturante Móvel'!$G:$G,FF$4))</f>
        <v>0</v>
      </c>
      <c r="FH86" s="139">
        <f>(COUNTIFS('Estruturante Móvel'!$M:$M,$B86,'Estruturante Móvel'!$AM:$AM,FH$4))-(COUNTIFS('Estruturante Móvel'!$M:$M,$B86,'Estruturante Móvel'!$AM:$AM,FH$4,'Estruturante Móvel'!$AQ:$AQ,"REPARO FO"))</f>
        <v>0</v>
      </c>
      <c r="FI86" s="140">
        <f>(COUNTIFS('Estruturante Móvel'!$M:$M,$B86,'Estruturante Móvel'!$C:$C,"&lt;&gt;PREVISTO",'Estruturante Móvel'!$G:$G,FH$4))</f>
        <v>0</v>
      </c>
      <c r="FJ86" s="139">
        <f>(COUNTIFS('Estruturante Móvel'!$M:$M,$B86,'Estruturante Móvel'!$AM:$AM,FJ$4))-(COUNTIFS('Estruturante Móvel'!$M:$M,$B86,'Estruturante Móvel'!$AM:$AM,FJ$4,'Estruturante Móvel'!$AQ:$AQ,"REPARO FO"))</f>
        <v>0</v>
      </c>
      <c r="FK86" s="140">
        <f>(COUNTIFS('Estruturante Móvel'!$M:$M,$B86,'Estruturante Móvel'!$C:$C,"&lt;&gt;PREVISTO",'Estruturante Móvel'!$G:$G,FJ$4))</f>
        <v>0</v>
      </c>
      <c r="FL86" s="139">
        <f>(COUNTIFS('Estruturante Móvel'!$M:$M,$B86,'Estruturante Móvel'!$AM:$AM,FL$4))-(COUNTIFS('Estruturante Móvel'!$M:$M,$B86,'Estruturante Móvel'!$AM:$AM,FL$4,'Estruturante Móvel'!$AQ:$AQ,"REPARO FO"))</f>
        <v>0</v>
      </c>
      <c r="FM86" s="140">
        <f>(COUNTIFS('Estruturante Móvel'!$M:$M,$B86,'Estruturante Móvel'!$C:$C,"&lt;&gt;PREVISTO",'Estruturante Móvel'!$G:$G,FL$4))</f>
        <v>0</v>
      </c>
      <c r="FN86" s="139">
        <f>(COUNTIFS('Estruturante Móvel'!$M:$M,$B86,'Estruturante Móvel'!$AM:$AM,FN$4))-(COUNTIFS('Estruturante Móvel'!$M:$M,$B86,'Estruturante Móvel'!$AM:$AM,FN$4,'Estruturante Móvel'!$AQ:$AQ,"REPARO FO"))</f>
        <v>0</v>
      </c>
      <c r="FO86" s="140">
        <f>(COUNTIFS('Estruturante Móvel'!$M:$M,$B86,'Estruturante Móvel'!$C:$C,"&lt;&gt;PREVISTO",'Estruturante Móvel'!$G:$G,FN$4))</f>
        <v>0</v>
      </c>
      <c r="FP86" s="139">
        <f>(COUNTIFS('Estruturante Móvel'!$M:$M,$B86,'Estruturante Móvel'!$AM:$AM,FP$4))-(COUNTIFS('Estruturante Móvel'!$M:$M,$B86,'Estruturante Móvel'!$AM:$AM,FP$4,'Estruturante Móvel'!$AQ:$AQ,"REPARO FO"))</f>
        <v>0</v>
      </c>
      <c r="FQ86" s="140">
        <f>(COUNTIFS('Estruturante Móvel'!$M:$M,$B86,'Estruturante Móvel'!$C:$C,"&lt;&gt;PREVISTO",'Estruturante Móvel'!$G:$G,FP$4))</f>
        <v>0</v>
      </c>
      <c r="FR86" s="139">
        <f>(COUNTIFS('Estruturante Móvel'!$M:$M,$B86,'Estruturante Móvel'!$AM:$AM,FR$4))-(COUNTIFS('Estruturante Móvel'!$M:$M,$B86,'Estruturante Móvel'!$AM:$AM,FR$4,'Estruturante Móvel'!$AQ:$AQ,"REPARO FO"))</f>
        <v>0</v>
      </c>
      <c r="FS86" s="140">
        <f>(COUNTIFS('Estruturante Móvel'!$M:$M,$B86,'Estruturante Móvel'!$C:$C,"&lt;&gt;PREVISTO",'Estruturante Móvel'!$G:$G,FR$4))</f>
        <v>0</v>
      </c>
      <c r="FT86" s="139">
        <f>(COUNTIFS('Estruturante Móvel'!$M:$M,$B86,'Estruturante Móvel'!$AM:$AM,FT$4))-(COUNTIFS('Estruturante Móvel'!$M:$M,$B86,'Estruturante Móvel'!$AM:$AM,FT$4,'Estruturante Móvel'!$AQ:$AQ,"REPARO FO"))</f>
        <v>0</v>
      </c>
      <c r="FU86" s="140">
        <f>(COUNTIFS('Estruturante Móvel'!$M:$M,$B86,'Estruturante Móvel'!$C:$C,"&lt;&gt;PREVISTO",'Estruturante Móvel'!$G:$G,FT$4))</f>
        <v>0</v>
      </c>
      <c r="FV86" s="139">
        <f>(COUNTIFS('Estruturante Móvel'!$M:$M,$B86,'Estruturante Móvel'!$AM:$AM,FV$4))-(COUNTIFS('Estruturante Móvel'!$M:$M,$B86,'Estruturante Móvel'!$AM:$AM,FV$4,'Estruturante Móvel'!$AQ:$AQ,"REPARO FO"))</f>
        <v>0</v>
      </c>
      <c r="FW86" s="140">
        <f>(COUNTIFS('Estruturante Móvel'!$M:$M,$B86,'Estruturante Móvel'!$C:$C,"&lt;&gt;PREVISTO",'Estruturante Móvel'!$G:$G,FV$4))</f>
        <v>0</v>
      </c>
      <c r="FX86" s="139">
        <f>(COUNTIFS('Estruturante Móvel'!$M:$M,$B86,'Estruturante Móvel'!$AM:$AM,FX$4))-(COUNTIFS('Estruturante Móvel'!$M:$M,$B86,'Estruturante Móvel'!$AM:$AM,FX$4,'Estruturante Móvel'!$AQ:$AQ,"REPARO FO"))</f>
        <v>0</v>
      </c>
      <c r="FY86" s="140">
        <f>(COUNTIFS('Estruturante Móvel'!$M:$M,$B86,'Estruturante Móvel'!$C:$C,"&lt;&gt;PREVISTO",'Estruturante Móvel'!$G:$G,FX$4))</f>
        <v>0</v>
      </c>
      <c r="FZ86" s="139">
        <f>(COUNTIFS('Estruturante Móvel'!$M:$M,$B86,'Estruturante Móvel'!$AM:$AM,FZ$4))-(COUNTIFS('Estruturante Móvel'!$M:$M,$B86,'Estruturante Móvel'!$AM:$AM,FZ$4,'Estruturante Móvel'!$AQ:$AQ,"REPARO FO"))</f>
        <v>0</v>
      </c>
      <c r="GA86" s="140">
        <f>(COUNTIFS('Estruturante Móvel'!$M:$M,$B86,'Estruturante Móvel'!$C:$C,"&lt;&gt;PREVISTO",'Estruturante Móvel'!$G:$G,FZ$4))</f>
        <v>0</v>
      </c>
      <c r="GB86" s="139">
        <f>(COUNTIFS('Estruturante Móvel'!$M:$M,$B86,'Estruturante Móvel'!$AM:$AM,GB$4))-(COUNTIFS('Estruturante Móvel'!$M:$M,$B86,'Estruturante Móvel'!$AM:$AM,GB$4,'Estruturante Móvel'!$AQ:$AQ,"REPARO FO"))</f>
        <v>0</v>
      </c>
      <c r="GC86" s="140">
        <f>(COUNTIFS('Estruturante Móvel'!$M:$M,$B86,'Estruturante Móvel'!$C:$C,"&lt;&gt;PREVISTO",'Estruturante Móvel'!$G:$G,GB$4))</f>
        <v>0</v>
      </c>
      <c r="GD86" s="139">
        <f>(COUNTIFS('Estruturante Móvel'!$M:$M,$B86,'Estruturante Móvel'!$AM:$AM,GD$4))-(COUNTIFS('Estruturante Móvel'!$M:$M,$B86,'Estruturante Móvel'!$AM:$AM,GD$4,'Estruturante Móvel'!$AQ:$AQ,"REPARO FO"))</f>
        <v>0</v>
      </c>
      <c r="GE86" s="140">
        <f>(COUNTIFS('Estruturante Móvel'!$M:$M,$B86,'Estruturante Móvel'!$C:$C,"&lt;&gt;PREVISTO",'Estruturante Móvel'!$G:$G,GD$4))</f>
        <v>0</v>
      </c>
      <c r="GF86" s="139">
        <f>(COUNTIFS('Estruturante Móvel'!$M:$M,$B86,'Estruturante Móvel'!$AM:$AM,GF$4))-(COUNTIFS('Estruturante Móvel'!$M:$M,$B86,'Estruturante Móvel'!$AM:$AM,GF$4,'Estruturante Móvel'!$AQ:$AQ,"REPARO FO"))</f>
        <v>0</v>
      </c>
      <c r="GG86" s="140">
        <f>(COUNTIFS('Estruturante Móvel'!$M:$M,$B86,'Estruturante Móvel'!$C:$C,"&lt;&gt;PREVISTO",'Estruturante Móvel'!$G:$G,GF$4))</f>
        <v>0</v>
      </c>
      <c r="GH86" s="139">
        <f>(COUNTIFS('Estruturante Móvel'!$M:$M,$B86,'Estruturante Móvel'!$AM:$AM,GH$4))-(COUNTIFS('Estruturante Móvel'!$M:$M,$B86,'Estruturante Móvel'!$AM:$AM,GH$4,'Estruturante Móvel'!$AQ:$AQ,"REPARO FO"))</f>
        <v>0</v>
      </c>
      <c r="GI86" s="140">
        <f>(COUNTIFS('Estruturante Móvel'!$M:$M,$B86,'Estruturante Móvel'!$C:$C,"&lt;&gt;PREVISTO",'Estruturante Móvel'!$G:$G,GH$4))</f>
        <v>0</v>
      </c>
      <c r="GJ86" s="139">
        <f>(COUNTIFS('Estruturante Móvel'!$M:$M,$B86,'Estruturante Móvel'!$AM:$AM,GJ$4))-(COUNTIFS('Estruturante Móvel'!$M:$M,$B86,'Estruturante Móvel'!$AM:$AM,GJ$4,'Estruturante Móvel'!$AQ:$AQ,"REPARO FO"))</f>
        <v>0</v>
      </c>
      <c r="GK86" s="140">
        <f>(COUNTIFS('Estruturante Móvel'!$M:$M,$B86,'Estruturante Móvel'!$C:$C,"&lt;&gt;PREVISTO",'Estruturante Móvel'!$G:$G,GJ$4))</f>
        <v>0</v>
      </c>
      <c r="GL86" s="139">
        <f>(COUNTIFS('Estruturante Móvel'!$M:$M,$B86,'Estruturante Móvel'!$AM:$AM,GL$4))-(COUNTIFS('Estruturante Móvel'!$M:$M,$B86,'Estruturante Móvel'!$AM:$AM,GL$4,'Estruturante Móvel'!$AQ:$AQ,"REPARO FO"))</f>
        <v>0</v>
      </c>
      <c r="GM86" s="140">
        <f>(COUNTIFS('Estruturante Móvel'!$M:$M,$B86,'Estruturante Móvel'!$C:$C,"&lt;&gt;PREVISTO",'Estruturante Móvel'!$G:$G,GL$4))</f>
        <v>0</v>
      </c>
      <c r="GN86" s="139">
        <f>(COUNTIFS('Estruturante Móvel'!$M:$M,$B86,'Estruturante Móvel'!$AM:$AM,GN$4))-(COUNTIFS('Estruturante Móvel'!$M:$M,$B86,'Estruturante Móvel'!$AM:$AM,GN$4,'Estruturante Móvel'!$AQ:$AQ,"REPARO FO"))</f>
        <v>0</v>
      </c>
      <c r="GO86" s="140">
        <f>(COUNTIFS('Estruturante Móvel'!$M:$M,$B86,'Estruturante Móvel'!$C:$C,"&lt;&gt;PREVISTO",'Estruturante Móvel'!$G:$G,GN$4))</f>
        <v>0</v>
      </c>
      <c r="GP86" s="139">
        <f>(COUNTIFS('Estruturante Móvel'!$M:$M,$B86,'Estruturante Móvel'!$AM:$AM,GP$4))-(COUNTIFS('Estruturante Móvel'!$M:$M,$B86,'Estruturante Móvel'!$AM:$AM,GP$4,'Estruturante Móvel'!$AQ:$AQ,"REPARO FO"))</f>
        <v>0</v>
      </c>
      <c r="GQ86" s="140">
        <f>(COUNTIFS('Estruturante Móvel'!$M:$M,$B86,'Estruturante Móvel'!$C:$C,"&lt;&gt;PREVISTO",'Estruturante Móvel'!$G:$G,GP$4))</f>
        <v>0</v>
      </c>
      <c r="GR86" s="139">
        <f>(COUNTIFS('Estruturante Móvel'!$M:$M,$B86,'Estruturante Móvel'!$AM:$AM,GR$4))-(COUNTIFS('Estruturante Móvel'!$M:$M,$B86,'Estruturante Móvel'!$AM:$AM,GR$4,'Estruturante Móvel'!$AQ:$AQ,"REPARO FO"))</f>
        <v>0</v>
      </c>
      <c r="GS86" s="140">
        <f>(COUNTIFS('Estruturante Móvel'!$M:$M,$B86,'Estruturante Móvel'!$C:$C,"&lt;&gt;PREVISTO",'Estruturante Móvel'!$G:$G,GR$4))</f>
        <v>0</v>
      </c>
      <c r="GT86" s="139">
        <f>(COUNTIFS('Estruturante Móvel'!$M:$M,$B86,'Estruturante Móvel'!$AM:$AM,GT$4))-(COUNTIFS('Estruturante Móvel'!$M:$M,$B86,'Estruturante Móvel'!$AM:$AM,GT$4,'Estruturante Móvel'!$AQ:$AQ,"REPARO FO"))</f>
        <v>0</v>
      </c>
      <c r="GU86" s="140">
        <f>(COUNTIFS('Estruturante Móvel'!$M:$M,$B86,'Estruturante Móvel'!$C:$C,"&lt;&gt;PREVISTO",'Estruturante Móvel'!$G:$G,GT$4))</f>
        <v>0</v>
      </c>
      <c r="GV86" s="139">
        <f>(COUNTIFS('Estruturante Móvel'!$M:$M,$B86,'Estruturante Móvel'!$AM:$AM,GV$4))-(COUNTIFS('Estruturante Móvel'!$M:$M,$B86,'Estruturante Móvel'!$AM:$AM,GV$4,'Estruturante Móvel'!$AQ:$AQ,"REPARO FO"))</f>
        <v>0</v>
      </c>
      <c r="GW86" s="140">
        <f>(COUNTIFS('Estruturante Móvel'!$M:$M,$B86,'Estruturante Móvel'!$C:$C,"&lt;&gt;PREVISTO",'Estruturante Móvel'!$G:$G,GV$4))</f>
        <v>0</v>
      </c>
      <c r="GX86" s="139">
        <f>(COUNTIFS('Estruturante Móvel'!$M:$M,$B86,'Estruturante Móvel'!$AM:$AM,GX$4))-(COUNTIFS('Estruturante Móvel'!$M:$M,$B86,'Estruturante Móvel'!$AM:$AM,GX$4,'Estruturante Móvel'!$AQ:$AQ,"REPARO FO"))</f>
        <v>0</v>
      </c>
      <c r="GY86" s="140">
        <f>(COUNTIFS('Estruturante Móvel'!$M:$M,$B86,'Estruturante Móvel'!$C:$C,"&lt;&gt;PREVISTO",'Estruturante Móvel'!$G:$G,GX$4))</f>
        <v>0</v>
      </c>
      <c r="GZ86" s="139">
        <f>(COUNTIFS('Estruturante Móvel'!$M:$M,$B86,'Estruturante Móvel'!$AM:$AM,GZ$4))-(COUNTIFS('Estruturante Móvel'!$M:$M,$B86,'Estruturante Móvel'!$AM:$AM,GZ$4,'Estruturante Móvel'!$AQ:$AQ,"REPARO FO"))</f>
        <v>0</v>
      </c>
      <c r="HA86" s="140">
        <f>(COUNTIFS('Estruturante Móvel'!$M:$M,$B86,'Estruturante Móvel'!$C:$C,"&lt;&gt;PREVISTO",'Estruturante Móvel'!$G:$G,GZ$4))</f>
        <v>0</v>
      </c>
      <c r="HB86" s="139">
        <f>(COUNTIFS('Estruturante Móvel'!$M:$M,$B86,'Estruturante Móvel'!$AM:$AM,HB$4))-(COUNTIFS('Estruturante Móvel'!$M:$M,$B86,'Estruturante Móvel'!$AM:$AM,HB$4,'Estruturante Móvel'!$AQ:$AQ,"REPARO FO"))</f>
        <v>0</v>
      </c>
      <c r="HC86" s="140">
        <f>(COUNTIFS('Estruturante Móvel'!$M:$M,$B86,'Estruturante Móvel'!$C:$C,"&lt;&gt;PREVISTO",'Estruturante Móvel'!$G:$G,HB$4))</f>
        <v>0</v>
      </c>
      <c r="HD86" s="139">
        <f>(COUNTIFS('Estruturante Móvel'!$M:$M,$B86,'Estruturante Móvel'!$AM:$AM,HD$4))-(COUNTIFS('Estruturante Móvel'!$M:$M,$B86,'Estruturante Móvel'!$AM:$AM,HD$4,'Estruturante Móvel'!$AQ:$AQ,"REPARO FO"))</f>
        <v>0</v>
      </c>
      <c r="HE86" s="140">
        <f>(COUNTIFS('Estruturante Móvel'!$M:$M,$B86,'Estruturante Móvel'!$C:$C,"&lt;&gt;PREVISTO",'Estruturante Móvel'!$G:$G,HD$4))</f>
        <v>0</v>
      </c>
      <c r="HF86" s="139">
        <f>(COUNTIFS('Estruturante Móvel'!$M:$M,$B86,'Estruturante Móvel'!$AM:$AM,HF$4))-(COUNTIFS('Estruturante Móvel'!$M:$M,$B86,'Estruturante Móvel'!$AM:$AM,HF$4,'Estruturante Móvel'!$AQ:$AQ,"REPARO FO"))</f>
        <v>0</v>
      </c>
      <c r="HG86" s="140">
        <f>(COUNTIFS('Estruturante Móvel'!$M:$M,$B86,'Estruturante Móvel'!$C:$C,"&lt;&gt;PREVISTO",'Estruturante Móvel'!$G:$G,HF$4))</f>
        <v>0</v>
      </c>
      <c r="HH86" s="139">
        <f>(COUNTIFS('Estruturante Móvel'!$M:$M,$B86,'Estruturante Móvel'!$AM:$AM,HH$4))-(COUNTIFS('Estruturante Móvel'!$M:$M,$B86,'Estruturante Móvel'!$AM:$AM,HH$4,'Estruturante Móvel'!$AQ:$AQ,"REPARO FO"))</f>
        <v>0</v>
      </c>
      <c r="HI86" s="140">
        <f>(COUNTIFS('Estruturante Móvel'!$M:$M,$B86,'Estruturante Móvel'!$C:$C,"&lt;&gt;PREVISTO",'Estruturante Móvel'!$G:$G,HH$4))</f>
        <v>0</v>
      </c>
      <c r="HJ86" s="139">
        <f>(COUNTIFS('Estruturante Móvel'!$M:$M,$B86,'Estruturante Móvel'!$AM:$AM,HJ$4))-(COUNTIFS('Estruturante Móvel'!$M:$M,$B86,'Estruturante Móvel'!$AM:$AM,HJ$4,'Estruturante Móvel'!$AQ:$AQ,"REPARO FO"))</f>
        <v>0</v>
      </c>
      <c r="HK86" s="140">
        <f>(COUNTIFS('Estruturante Móvel'!$M:$M,$B86,'Estruturante Móvel'!$C:$C,"&lt;&gt;PREVISTO",'Estruturante Móvel'!$G:$G,HJ$4))</f>
        <v>0</v>
      </c>
      <c r="HL86" s="139">
        <f>(COUNTIFS('Estruturante Móvel'!$M:$M,$B86,'Estruturante Móvel'!$AM:$AM,HL$4))-(COUNTIFS('Estruturante Móvel'!$M:$M,$B86,'Estruturante Móvel'!$AM:$AM,HL$4,'Estruturante Móvel'!$AQ:$AQ,"REPARO FO"))</f>
        <v>0</v>
      </c>
      <c r="HM86" s="140">
        <f>(COUNTIFS('Estruturante Móvel'!$M:$M,$B86,'Estruturante Móvel'!$C:$C,"&lt;&gt;PREVISTO",'Estruturante Móvel'!$G:$G,HL$4))</f>
        <v>0</v>
      </c>
      <c r="HN86" s="139">
        <f>(COUNTIFS('Estruturante Móvel'!$M:$M,$B86,'Estruturante Móvel'!$AM:$AM,HN$4))-(COUNTIFS('Estruturante Móvel'!$M:$M,$B86,'Estruturante Móvel'!$AM:$AM,HN$4,'Estruturante Móvel'!$AQ:$AQ,"REPARO FO"))</f>
        <v>0</v>
      </c>
      <c r="HO86" s="140">
        <f>(COUNTIFS('Estruturante Móvel'!$M:$M,$B86,'Estruturante Móvel'!$C:$C,"&lt;&gt;PREVISTO",'Estruturante Móvel'!$G:$G,HN$4))</f>
        <v>0</v>
      </c>
      <c r="HP86" s="139">
        <f>(COUNTIFS('Estruturante Móvel'!$M:$M,$B86,'Estruturante Móvel'!$AM:$AM,HP$4))-(COUNTIFS('Estruturante Móvel'!$M:$M,$B86,'Estruturante Móvel'!$AM:$AM,HP$4,'Estruturante Móvel'!$AQ:$AQ,"REPARO FO"))</f>
        <v>0</v>
      </c>
      <c r="HQ86" s="140">
        <f>(COUNTIFS('Estruturante Móvel'!$M:$M,$B86,'Estruturante Móvel'!$C:$C,"&lt;&gt;PREVISTO",'Estruturante Móvel'!$G:$G,HP$4))</f>
        <v>0</v>
      </c>
      <c r="HR86" s="139">
        <f>(COUNTIFS('Estruturante Móvel'!$M:$M,$B86,'Estruturante Móvel'!$AM:$AM,HR$4))-(COUNTIFS('Estruturante Móvel'!$M:$M,$B86,'Estruturante Móvel'!$AM:$AM,HR$4,'Estruturante Móvel'!$AQ:$AQ,"REPARO FO"))</f>
        <v>0</v>
      </c>
      <c r="HS86" s="140">
        <f>(COUNTIFS('Estruturante Móvel'!$M:$M,$B86,'Estruturante Móvel'!$C:$C,"&lt;&gt;PREVISTO",'Estruturante Móvel'!$G:$G,HR$4))</f>
        <v>0</v>
      </c>
      <c r="HT86" s="139">
        <f>(COUNTIFS('Estruturante Móvel'!$M:$M,$B86,'Estruturante Móvel'!$AM:$AM,HT$4))-(COUNTIFS('Estruturante Móvel'!$M:$M,$B86,'Estruturante Móvel'!$AM:$AM,HT$4,'Estruturante Móvel'!$AQ:$AQ,"REPARO FO"))</f>
        <v>0</v>
      </c>
      <c r="HU86" s="140">
        <f>(COUNTIFS('Estruturante Móvel'!$M:$M,$B86,'Estruturante Móvel'!$C:$C,"&lt;&gt;PREVISTO",'Estruturante Móvel'!$G:$G,HT$4))</f>
        <v>0</v>
      </c>
      <c r="HV86" s="139">
        <f>(COUNTIFS('Estruturante Móvel'!$M:$M,$B86,'Estruturante Móvel'!$AM:$AM,HV$4))-(COUNTIFS('Estruturante Móvel'!$M:$M,$B86,'Estruturante Móvel'!$AM:$AM,HV$4,'Estruturante Móvel'!$AQ:$AQ,"REPARO FO"))</f>
        <v>0</v>
      </c>
      <c r="HW86" s="140">
        <f>(COUNTIFS('Estruturante Móvel'!$M:$M,$B86,'Estruturante Móvel'!$C:$C,"&lt;&gt;PREVISTO",'Estruturante Móvel'!$G:$G,HV$4))</f>
        <v>0</v>
      </c>
      <c r="HX86" s="139">
        <f>(COUNTIFS('Estruturante Móvel'!$M:$M,$B86,'Estruturante Móvel'!$AM:$AM,HX$4))-(COUNTIFS('Estruturante Móvel'!$M:$M,$B86,'Estruturante Móvel'!$AM:$AM,HX$4,'Estruturante Móvel'!$AQ:$AQ,"REPARO FO"))</f>
        <v>0</v>
      </c>
      <c r="HY86" s="140">
        <f>(COUNTIFS('Estruturante Móvel'!$M:$M,$B86,'Estruturante Móvel'!$C:$C,"&lt;&gt;PREVISTO",'Estruturante Móvel'!$G:$G,HX$4))</f>
        <v>0</v>
      </c>
      <c r="HZ86" s="139">
        <f>(COUNTIFS('Estruturante Móvel'!$M:$M,$B86,'Estruturante Móvel'!$AM:$AM,HZ$4))-(COUNTIFS('Estruturante Móvel'!$M:$M,$B86,'Estruturante Móvel'!$AM:$AM,HZ$4,'Estruturante Móvel'!$AQ:$AQ,"REPARO FO"))</f>
        <v>0</v>
      </c>
      <c r="IA86" s="140">
        <f>(COUNTIFS('Estruturante Móvel'!$M:$M,$B86,'Estruturante Móvel'!$C:$C,"&lt;&gt;PREVISTO",'Estruturante Móvel'!$G:$G,HZ$4))</f>
        <v>0</v>
      </c>
      <c r="IB86" s="139">
        <f>(COUNTIFS('Estruturante Móvel'!$M:$M,$B86,'Estruturante Móvel'!$AM:$AM,IB$4))-(COUNTIFS('Estruturante Móvel'!$M:$M,$B86,'Estruturante Móvel'!$AM:$AM,IB$4,'Estruturante Móvel'!$AQ:$AQ,"REPARO FO"))</f>
        <v>0</v>
      </c>
      <c r="IC86" s="140">
        <f>(COUNTIFS('Estruturante Móvel'!$M:$M,$B86,'Estruturante Móvel'!$C:$C,"&lt;&gt;PREVISTO",'Estruturante Móvel'!$G:$G,IB$4))</f>
        <v>0</v>
      </c>
      <c r="ID86" s="139">
        <f>(COUNTIFS('Estruturante Móvel'!$M:$M,$B86,'Estruturante Móvel'!$AM:$AM,ID$4))-(COUNTIFS('Estruturante Móvel'!$M:$M,$B86,'Estruturante Móvel'!$AM:$AM,ID$4,'Estruturante Móvel'!$AQ:$AQ,"REPARO FO"))</f>
        <v>0</v>
      </c>
      <c r="IE86" s="140">
        <f>(COUNTIFS('Estruturante Móvel'!$M:$M,$B86,'Estruturante Móvel'!$C:$C,"&lt;&gt;PREVISTO",'Estruturante Móvel'!$G:$G,ID$4))</f>
        <v>0</v>
      </c>
      <c r="IF86" s="139">
        <f>(COUNTIFS('Estruturante Móvel'!$M:$M,$B86,'Estruturante Móvel'!$AM:$AM,IF$4))-(COUNTIFS('Estruturante Móvel'!$M:$M,$B86,'Estruturante Móvel'!$AM:$AM,IF$4,'Estruturante Móvel'!$AQ:$AQ,"REPARO FO"))</f>
        <v>0</v>
      </c>
      <c r="IG86" s="140">
        <f>(COUNTIFS('Estruturante Móvel'!$M:$M,$B86,'Estruturante Móvel'!$C:$C,"&lt;&gt;PREVISTO",'Estruturante Móvel'!$G:$G,IF$4))</f>
        <v>0</v>
      </c>
      <c r="IH86" s="139">
        <f>(COUNTIFS('Estruturante Móvel'!$M:$M,$B86,'Estruturante Móvel'!$AM:$AM,IH$4))-(COUNTIFS('Estruturante Móvel'!$M:$M,$B86,'Estruturante Móvel'!$AM:$AM,IH$4,'Estruturante Móvel'!$AQ:$AQ,"REPARO FO"))</f>
        <v>0</v>
      </c>
      <c r="II86" s="140">
        <f>(COUNTIFS('Estruturante Móvel'!$M:$M,$B86,'Estruturante Móvel'!$C:$C,"&lt;&gt;PREVISTO",'Estruturante Móvel'!$G:$G,IH$4))</f>
        <v>0</v>
      </c>
      <c r="IJ86" s="139">
        <f>(COUNTIFS('Estruturante Móvel'!$M:$M,$B86,'Estruturante Móvel'!$AM:$AM,IJ$4))-(COUNTIFS('Estruturante Móvel'!$M:$M,$B86,'Estruturante Móvel'!$AM:$AM,IJ$4,'Estruturante Móvel'!$AQ:$AQ,"REPARO FO"))</f>
        <v>0</v>
      </c>
      <c r="IK86" s="140">
        <f>(COUNTIFS('Estruturante Móvel'!$M:$M,$B86,'Estruturante Móvel'!$C:$C,"&lt;&gt;PREVISTO",'Estruturante Móvel'!$G:$G,IJ$4))</f>
        <v>0</v>
      </c>
      <c r="IL86" s="139">
        <f>(COUNTIFS('Estruturante Móvel'!$M:$M,$B86,'Estruturante Móvel'!$AM:$AM,IL$4))-(COUNTIFS('Estruturante Móvel'!$M:$M,$B86,'Estruturante Móvel'!$AM:$AM,IL$4,'Estruturante Móvel'!$AQ:$AQ,"REPARO FO"))</f>
        <v>0</v>
      </c>
      <c r="IM86" s="140">
        <f>(COUNTIFS('Estruturante Móvel'!$M:$M,$B86,'Estruturante Móvel'!$C:$C,"&lt;&gt;PREVISTO",'Estruturante Móvel'!$G:$G,IL$4))</f>
        <v>0</v>
      </c>
      <c r="IN86" s="139">
        <f>(COUNTIFS('Estruturante Móvel'!$M:$M,$B86,'Estruturante Móvel'!$AM:$AM,IN$4))-(COUNTIFS('Estruturante Móvel'!$M:$M,$B86,'Estruturante Móvel'!$AM:$AM,IN$4,'Estruturante Móvel'!$AQ:$AQ,"REPARO FO"))</f>
        <v>0</v>
      </c>
      <c r="IO86" s="140">
        <f>(COUNTIFS('Estruturante Móvel'!$M:$M,$B86,'Estruturante Móvel'!$C:$C,"&lt;&gt;PREVISTO",'Estruturante Móvel'!$G:$G,IN$4))</f>
        <v>0</v>
      </c>
      <c r="IP86" s="139">
        <f>(COUNTIFS('Estruturante Móvel'!$M:$M,$B86,'Estruturante Móvel'!$AM:$AM,IP$4))-(COUNTIFS('Estruturante Móvel'!$M:$M,$B86,'Estruturante Móvel'!$AM:$AM,IP$4,'Estruturante Móvel'!$AQ:$AQ,"REPARO FO"))</f>
        <v>0</v>
      </c>
      <c r="IQ86" s="140">
        <f>(COUNTIFS('Estruturante Móvel'!$M:$M,$B86,'Estruturante Móvel'!$C:$C,"&lt;&gt;PREVISTO",'Estruturante Móvel'!$G:$G,IP$4))</f>
        <v>0</v>
      </c>
      <c r="IR86" s="139">
        <f>(COUNTIFS('Estruturante Móvel'!$M:$M,$B86,'Estruturante Móvel'!$AM:$AM,IR$4))-(COUNTIFS('Estruturante Móvel'!$M:$M,$B86,'Estruturante Móvel'!$AM:$AM,IR$4,'Estruturante Móvel'!$AQ:$AQ,"REPARO FO"))</f>
        <v>0</v>
      </c>
      <c r="IS86" s="140">
        <f>(COUNTIFS('Estruturante Móvel'!$M:$M,$B86,'Estruturante Móvel'!$C:$C,"&lt;&gt;PREVISTO",'Estruturante Móvel'!$G:$G,IR$4))</f>
        <v>0</v>
      </c>
      <c r="IT86" s="139">
        <f>(COUNTIFS('Estruturante Móvel'!$M:$M,$B86,'Estruturante Móvel'!$AM:$AM,IT$4))-(COUNTIFS('Estruturante Móvel'!$M:$M,$B86,'Estruturante Móvel'!$AM:$AM,IT$4,'Estruturante Móvel'!$AQ:$AQ,"REPARO FO"))</f>
        <v>0</v>
      </c>
      <c r="IU86" s="140">
        <f>(COUNTIFS('Estruturante Móvel'!$M:$M,$B86,'Estruturante Móvel'!$C:$C,"&lt;&gt;PREVISTO",'Estruturante Móvel'!$G:$G,IT$4))</f>
        <v>0</v>
      </c>
      <c r="IV86" s="139">
        <f>(COUNTIFS('Estruturante Móvel'!$M:$M,$B86,'Estruturante Móvel'!$AM:$AM,IV$4))-(COUNTIFS('Estruturante Móvel'!$M:$M,$B86,'Estruturante Móvel'!$AM:$AM,IV$4,'Estruturante Móvel'!$AQ:$AQ,"REPARO FO"))</f>
        <v>0</v>
      </c>
      <c r="IW86" s="140">
        <f>(COUNTIFS('Estruturante Móvel'!$M:$M,$B86,'Estruturante Móvel'!$C:$C,"&lt;&gt;PREVISTO",'Estruturante Móvel'!$G:$G,IV$4))</f>
        <v>0</v>
      </c>
      <c r="IX86" s="139">
        <f>(COUNTIFS('Estruturante Móvel'!$M:$M,$B86,'Estruturante Móvel'!$AM:$AM,IX$4))-(COUNTIFS('Estruturante Móvel'!$M:$M,$B86,'Estruturante Móvel'!$AM:$AM,IX$4,'Estruturante Móvel'!$AQ:$AQ,"REPARO FO"))</f>
        <v>0</v>
      </c>
      <c r="IY86" s="140">
        <f>(COUNTIFS('Estruturante Móvel'!$M:$M,$B86,'Estruturante Móvel'!$C:$C,"&lt;&gt;PREVISTO",'Estruturante Móvel'!$G:$G,IX$4))</f>
        <v>0</v>
      </c>
      <c r="IZ86" s="139">
        <f>(COUNTIFS('Estruturante Móvel'!$M:$M,$B86,'Estruturante Móvel'!$AM:$AM,IZ$4))-(COUNTIFS('Estruturante Móvel'!$M:$M,$B86,'Estruturante Móvel'!$AM:$AM,IZ$4,'Estruturante Móvel'!$AQ:$AQ,"REPARO FO"))</f>
        <v>0</v>
      </c>
      <c r="JA86" s="140">
        <f>(COUNTIFS('Estruturante Móvel'!$M:$M,$B86,'Estruturante Móvel'!$C:$C,"&lt;&gt;PREVISTO",'Estruturante Móvel'!$G:$G,IZ$4))</f>
        <v>0</v>
      </c>
      <c r="JB86" s="139">
        <f>(COUNTIFS('Estruturante Móvel'!$M:$M,$B86,'Estruturante Móvel'!$AM:$AM,JB$4))-(COUNTIFS('Estruturante Móvel'!$M:$M,$B86,'Estruturante Móvel'!$AM:$AM,JB$4,'Estruturante Móvel'!$AQ:$AQ,"REPARO FO"))</f>
        <v>0</v>
      </c>
      <c r="JC86" s="140">
        <f>(COUNTIFS('Estruturante Móvel'!$M:$M,$B86,'Estruturante Móvel'!$C:$C,"&lt;&gt;PREVISTO",'Estruturante Móvel'!$G:$G,JB$4))</f>
        <v>0</v>
      </c>
      <c r="JD86" s="139">
        <f>(COUNTIFS('Estruturante Móvel'!$M:$M,$B86,'Estruturante Móvel'!$AM:$AM,JD$4))-(COUNTIFS('Estruturante Móvel'!$M:$M,$B86,'Estruturante Móvel'!$AM:$AM,JD$4,'Estruturante Móvel'!$AQ:$AQ,"REPARO FO"))</f>
        <v>0</v>
      </c>
      <c r="JE86" s="140">
        <f>(COUNTIFS('Estruturante Móvel'!$M:$M,$B86,'Estruturante Móvel'!$C:$C,"&lt;&gt;PREVISTO",'Estruturante Móvel'!$G:$G,JD$4))</f>
        <v>0</v>
      </c>
      <c r="JF86" s="139">
        <f>(COUNTIFS('Estruturante Móvel'!$M:$M,$B86,'Estruturante Móvel'!$AM:$AM,JF$4))-(COUNTIFS('Estruturante Móvel'!$M:$M,$B86,'Estruturante Móvel'!$AM:$AM,JF$4,'Estruturante Móvel'!$AQ:$AQ,"REPARO FO"))</f>
        <v>0</v>
      </c>
      <c r="JG86" s="140">
        <f>(COUNTIFS('Estruturante Móvel'!$M:$M,$B86,'Estruturante Móvel'!$C:$C,"&lt;&gt;PREVISTO",'Estruturante Móvel'!$G:$G,JF$4))</f>
        <v>0</v>
      </c>
      <c r="JH86" s="139">
        <f>(COUNTIFS('Estruturante Móvel'!$M:$M,$B86,'Estruturante Móvel'!$AM:$AM,JH$4))-(COUNTIFS('Estruturante Móvel'!$M:$M,$B86,'Estruturante Móvel'!$AM:$AM,JH$4,'Estruturante Móvel'!$AQ:$AQ,"REPARO FO"))</f>
        <v>0</v>
      </c>
      <c r="JI86" s="140">
        <f>(COUNTIFS('Estruturante Móvel'!$M:$M,$B86,'Estruturante Móvel'!$C:$C,"&lt;&gt;PREVISTO",'Estruturante Móvel'!$G:$G,JH$4))</f>
        <v>0</v>
      </c>
      <c r="JJ86" s="139">
        <f>(COUNTIFS('Estruturante Móvel'!$M:$M,$B86,'Estruturante Móvel'!$AM:$AM,JJ$4))-(COUNTIFS('Estruturante Móvel'!$M:$M,$B86,'Estruturante Móvel'!$AM:$AM,JJ$4,'Estruturante Móvel'!$AQ:$AQ,"REPARO FO"))</f>
        <v>0</v>
      </c>
      <c r="JK86" s="140">
        <f>(COUNTIFS('Estruturante Móvel'!$M:$M,$B86,'Estruturante Móvel'!$C:$C,"&lt;&gt;PREVISTO",'Estruturante Móvel'!$G:$G,JJ$4))</f>
        <v>0</v>
      </c>
      <c r="JL86" s="139">
        <f>(COUNTIFS('Estruturante Móvel'!$M:$M,$B86,'Estruturante Móvel'!$AM:$AM,JL$4))-(COUNTIFS('Estruturante Móvel'!$M:$M,$B86,'Estruturante Móvel'!$AM:$AM,JL$4,'Estruturante Móvel'!$AQ:$AQ,"REPARO FO"))</f>
        <v>0</v>
      </c>
      <c r="JM86" s="140">
        <f>(COUNTIFS('Estruturante Móvel'!$M:$M,$B86,'Estruturante Móvel'!$C:$C,"&lt;&gt;PREVISTO",'Estruturante Móvel'!$G:$G,JL$4))</f>
        <v>0</v>
      </c>
      <c r="JN86" s="139">
        <f>(COUNTIFS('Estruturante Móvel'!$M:$M,$B86,'Estruturante Móvel'!$AM:$AM,JN$4))-(COUNTIFS('Estruturante Móvel'!$M:$M,$B86,'Estruturante Móvel'!$AM:$AM,JN$4,'Estruturante Móvel'!$AQ:$AQ,"REPARO FO"))</f>
        <v>0</v>
      </c>
      <c r="JO86" s="140">
        <f>(COUNTIFS('Estruturante Móvel'!$M:$M,$B86,'Estruturante Móvel'!$C:$C,"&lt;&gt;PREVISTO",'Estruturante Móvel'!$G:$G,JN$4))</f>
        <v>0</v>
      </c>
      <c r="JP86" s="139">
        <f>(COUNTIFS('Estruturante Móvel'!$M:$M,$B86,'Estruturante Móvel'!$AM:$AM,JP$4))-(COUNTIFS('Estruturante Móvel'!$M:$M,$B86,'Estruturante Móvel'!$AM:$AM,JP$4,'Estruturante Móvel'!$AQ:$AQ,"REPARO FO"))</f>
        <v>0</v>
      </c>
      <c r="JQ86" s="140">
        <f>(COUNTIFS('Estruturante Móvel'!$M:$M,$B86,'Estruturante Móvel'!$C:$C,"&lt;&gt;PREVISTO",'Estruturante Móvel'!$G:$G,JP$4))</f>
        <v>0</v>
      </c>
      <c r="JR86" s="139">
        <f>(COUNTIFS('Estruturante Móvel'!$M:$M,$B86,'Estruturante Móvel'!$AM:$AM,JR$4))-(COUNTIFS('Estruturante Móvel'!$M:$M,$B86,'Estruturante Móvel'!$AM:$AM,JR$4,'Estruturante Móvel'!$AQ:$AQ,"REPARO FO"))</f>
        <v>0</v>
      </c>
      <c r="JS86" s="140">
        <f>(COUNTIFS('Estruturante Móvel'!$M:$M,$B86,'Estruturante Móvel'!$C:$C,"&lt;&gt;PREVISTO",'Estruturante Móvel'!$G:$G,JR$4))</f>
        <v>0</v>
      </c>
      <c r="JT86" s="139">
        <f>(COUNTIFS('Estruturante Móvel'!$M:$M,$B86,'Estruturante Móvel'!$AM:$AM,JT$4))-(COUNTIFS('Estruturante Móvel'!$M:$M,$B86,'Estruturante Móvel'!$AM:$AM,JT$4,'Estruturante Móvel'!$AQ:$AQ,"REPARO FO"))</f>
        <v>0</v>
      </c>
      <c r="JU86" s="140">
        <f>(COUNTIFS('Estruturante Móvel'!$M:$M,$B86,'Estruturante Móvel'!$C:$C,"&lt;&gt;PREVISTO",'Estruturante Móvel'!$G:$G,JT$4))</f>
        <v>0</v>
      </c>
      <c r="JV86" s="139">
        <f>(COUNTIFS('Estruturante Móvel'!$M:$M,$B86,'Estruturante Móvel'!$AM:$AM,JV$4))-(COUNTIFS('Estruturante Móvel'!$M:$M,$B86,'Estruturante Móvel'!$AM:$AM,JV$4,'Estruturante Móvel'!$AQ:$AQ,"REPARO FO"))</f>
        <v>0</v>
      </c>
      <c r="JW86" s="140">
        <f>(COUNTIFS('Estruturante Móvel'!$M:$M,$B86,'Estruturante Móvel'!$C:$C,"&lt;&gt;PREVISTO",'Estruturante Móvel'!$G:$G,JV$4))</f>
        <v>0</v>
      </c>
      <c r="JX86" s="139">
        <f>(COUNTIFS('Estruturante Móvel'!$M:$M,$B86,'Estruturante Móvel'!$AM:$AM,JX$4))-(COUNTIFS('Estruturante Móvel'!$M:$M,$B86,'Estruturante Móvel'!$AM:$AM,JX$4,'Estruturante Móvel'!$AQ:$AQ,"REPARO FO"))</f>
        <v>0</v>
      </c>
      <c r="JY86" s="140">
        <f>(COUNTIFS('Estruturante Móvel'!$M:$M,$B86,'Estruturante Móvel'!$C:$C,"&lt;&gt;PREVISTO",'Estruturante Móvel'!$G:$G,JX$4))</f>
        <v>0</v>
      </c>
      <c r="JZ86" s="139">
        <f>(COUNTIFS('Estruturante Móvel'!$M:$M,$B86,'Estruturante Móvel'!$AM:$AM,JZ$4))-(COUNTIFS('Estruturante Móvel'!$M:$M,$B86,'Estruturante Móvel'!$AM:$AM,JZ$4,'Estruturante Móvel'!$AQ:$AQ,"REPARO FO"))</f>
        <v>0</v>
      </c>
      <c r="KA86" s="140">
        <f>(COUNTIFS('Estruturante Móvel'!$M:$M,$B86,'Estruturante Móvel'!$C:$C,"&lt;&gt;PREVISTO",'Estruturante Móvel'!$G:$G,JZ$4))</f>
        <v>1</v>
      </c>
      <c r="KB86" s="139">
        <f>(COUNTIFS('Estruturante Móvel'!$M:$M,$B86,'Estruturante Móvel'!$AM:$AM,KB$4))-(COUNTIFS('Estruturante Móvel'!$M:$M,$B86,'Estruturante Móvel'!$AM:$AM,KB$4,'Estruturante Móvel'!$AQ:$AQ,"REPARO FO"))</f>
        <v>0</v>
      </c>
      <c r="KC86" s="140">
        <f>(COUNTIFS('Estruturante Móvel'!$M:$M,$B86,'Estruturante Móvel'!$C:$C,"&lt;&gt;PREVISTO",'Estruturante Móvel'!$G:$G,KB$4))</f>
        <v>0</v>
      </c>
      <c r="KD86" s="139">
        <f>(COUNTIFS('Estruturante Móvel'!$M:$M,$B86,'Estruturante Móvel'!$AM:$AM,KD$4))-(COUNTIFS('Estruturante Móvel'!$M:$M,$B86,'Estruturante Móvel'!$AM:$AM,KD$4,'Estruturante Móvel'!$AQ:$AQ,"REPARO FO"))</f>
        <v>0</v>
      </c>
      <c r="KE86" s="140">
        <f>(COUNTIFS('Estruturante Móvel'!$M:$M,$B86,'Estruturante Móvel'!$C:$C,"&lt;&gt;PREVISTO",'Estruturante Móvel'!$G:$G,KD$4))</f>
        <v>0</v>
      </c>
      <c r="KF86" s="139">
        <f>(COUNTIFS('Estruturante Móvel'!$M:$M,$B86,'Estruturante Móvel'!$AM:$AM,KF$4))-(COUNTIFS('Estruturante Móvel'!$M:$M,$B86,'Estruturante Móvel'!$AM:$AM,KF$4,'Estruturante Móvel'!$AQ:$AQ,"REPARO FO"))</f>
        <v>0</v>
      </c>
      <c r="KG86" s="140">
        <f>(COUNTIFS('Estruturante Móvel'!$M:$M,$B86,'Estruturante Móvel'!$C:$C,"&lt;&gt;PREVISTO",'Estruturante Móvel'!$G:$G,KF$4))</f>
        <v>0</v>
      </c>
      <c r="KH86" s="139">
        <f>(COUNTIFS('Estruturante Móvel'!$M:$M,$B86,'Estruturante Móvel'!$AM:$AM,KH$4))-(COUNTIFS('Estruturante Móvel'!$M:$M,$B86,'Estruturante Móvel'!$AM:$AM,KH$4,'Estruturante Móvel'!$AQ:$AQ,"REPARO FO"))</f>
        <v>0</v>
      </c>
      <c r="KI86" s="140">
        <f>(COUNTIFS('Estruturante Móvel'!$M:$M,$B86,'Estruturante Móvel'!$C:$C,"&lt;&gt;PREVISTO",'Estruturante Móvel'!$G:$G,KH$4))</f>
        <v>0</v>
      </c>
      <c r="KJ86" s="139">
        <f>(COUNTIFS('Estruturante Móvel'!$M:$M,$B86,'Estruturante Móvel'!$AM:$AM,KJ$4))-(COUNTIFS('Estruturante Móvel'!$M:$M,$B86,'Estruturante Móvel'!$AM:$AM,KJ$4,'Estruturante Móvel'!$AQ:$AQ,"REPARO FO"))</f>
        <v>0</v>
      </c>
      <c r="KK86" s="140">
        <f>(COUNTIFS('Estruturante Móvel'!$M:$M,$B86,'Estruturante Móvel'!$C:$C,"&lt;&gt;PREVISTO",'Estruturante Móvel'!$G:$G,KJ$4))</f>
        <v>0</v>
      </c>
      <c r="KL86" s="139">
        <f>(COUNTIFS('Estruturante Móvel'!$M:$M,$B86,'Estruturante Móvel'!$AM:$AM,KL$4))-(COUNTIFS('Estruturante Móvel'!$M:$M,$B86,'Estruturante Móvel'!$AM:$AM,KL$4,'Estruturante Móvel'!$AQ:$AQ,"REPARO FO"))</f>
        <v>0</v>
      </c>
      <c r="KM86" s="140">
        <f>(COUNTIFS('Estruturante Móvel'!$M:$M,$B86,'Estruturante Móvel'!$C:$C,"&lt;&gt;PREVISTO",'Estruturante Móvel'!$G:$G,KL$4))</f>
        <v>0</v>
      </c>
      <c r="KN86" s="139">
        <f>(COUNTIFS('Estruturante Móvel'!$M:$M,$B86,'Estruturante Móvel'!$AM:$AM,KN$4))-(COUNTIFS('Estruturante Móvel'!$M:$M,$B86,'Estruturante Móvel'!$AM:$AM,KN$4,'Estruturante Móvel'!$AQ:$AQ,"REPARO FO"))</f>
        <v>0</v>
      </c>
      <c r="KO86" s="140">
        <f>(COUNTIFS('Estruturante Móvel'!$M:$M,$B86,'Estruturante Móvel'!$C:$C,"&lt;&gt;PREVISTO",'Estruturante Móvel'!$G:$G,KN$4))</f>
        <v>0</v>
      </c>
      <c r="KP86" s="139">
        <f>(COUNTIFS('Estruturante Móvel'!$M:$M,$B86,'Estruturante Móvel'!$AM:$AM,KP$4))-(COUNTIFS('Estruturante Móvel'!$M:$M,$B86,'Estruturante Móvel'!$AM:$AM,KP$4,'Estruturante Móvel'!$AQ:$AQ,"REPARO FO"))</f>
        <v>0</v>
      </c>
      <c r="KQ86" s="140">
        <f>(COUNTIFS('Estruturante Móvel'!$M:$M,$B86,'Estruturante Móvel'!$C:$C,"&lt;&gt;PREVISTO",'Estruturante Móvel'!$G:$G,KP$4))</f>
        <v>0</v>
      </c>
      <c r="KR86" s="139">
        <f>(COUNTIFS('Estruturante Móvel'!$M:$M,$B86,'Estruturante Móvel'!$AM:$AM,KR$4))-(COUNTIFS('Estruturante Móvel'!$M:$M,$B86,'Estruturante Móvel'!$AM:$AM,KR$4,'Estruturante Móvel'!$AQ:$AQ,"REPARO FO"))</f>
        <v>0</v>
      </c>
      <c r="KS86" s="140">
        <f>(COUNTIFS('Estruturante Móvel'!$M:$M,$B86,'Estruturante Móvel'!$C:$C,"&lt;&gt;PREVISTO",'Estruturante Móvel'!$G:$G,KR$4))</f>
        <v>0</v>
      </c>
      <c r="KT86" s="139">
        <f>(COUNTIFS('Estruturante Móvel'!$M:$M,$B86,'Estruturante Móvel'!$AM:$AM,KT$4))-(COUNTIFS('Estruturante Móvel'!$M:$M,$B86,'Estruturante Móvel'!$AM:$AM,KT$4,'Estruturante Móvel'!$AQ:$AQ,"REPARO FO"))</f>
        <v>0</v>
      </c>
      <c r="KU86" s="140">
        <f>(COUNTIFS('Estruturante Móvel'!$M:$M,$B86,'Estruturante Móvel'!$C:$C,"&lt;&gt;PREVISTO",'Estruturante Móvel'!$G:$G,KT$4))</f>
        <v>0</v>
      </c>
      <c r="KV86" s="139">
        <f>(COUNTIFS('Estruturante Móvel'!$M:$M,$B86,'Estruturante Móvel'!$AM:$AM,KV$4))-(COUNTIFS('Estruturante Móvel'!$M:$M,$B86,'Estruturante Móvel'!$AM:$AM,KV$4,'Estruturante Móvel'!$AQ:$AQ,"REPARO FO"))</f>
        <v>0</v>
      </c>
      <c r="KW86" s="140">
        <f>(COUNTIFS('Estruturante Móvel'!$M:$M,$B86,'Estruturante Móvel'!$C:$C,"&lt;&gt;PREVISTO",'Estruturante Móvel'!$G:$G,KV$4))</f>
        <v>0</v>
      </c>
      <c r="KX86" s="139">
        <f>(COUNTIFS('Estruturante Móvel'!$M:$M,$B86,'Estruturante Móvel'!$AM:$AM,KX$4))-(COUNTIFS('Estruturante Móvel'!$M:$M,$B86,'Estruturante Móvel'!$AM:$AM,KX$4,'Estruturante Móvel'!$AQ:$AQ,"REPARO FO"))</f>
        <v>0</v>
      </c>
      <c r="KY86" s="140">
        <f>(COUNTIFS('Estruturante Móvel'!$M:$M,$B86,'Estruturante Móvel'!$C:$C,"&lt;&gt;PREVISTO",'Estruturante Móvel'!$G:$G,KX$4))</f>
        <v>0</v>
      </c>
      <c r="KZ86" s="139">
        <f>(COUNTIFS('Estruturante Móvel'!$M:$M,$B86,'Estruturante Móvel'!$AM:$AM,KZ$4))-(COUNTIFS('Estruturante Móvel'!$M:$M,$B86,'Estruturante Móvel'!$AM:$AM,KZ$4,'Estruturante Móvel'!$AQ:$AQ,"REPARO FO"))</f>
        <v>0</v>
      </c>
      <c r="LA86" s="140">
        <f>(COUNTIFS('Estruturante Móvel'!$M:$M,$B86,'Estruturante Móvel'!$C:$C,"&lt;&gt;PREVISTO",'Estruturante Móvel'!$G:$G,KZ$4))</f>
        <v>0</v>
      </c>
      <c r="LB86" s="139">
        <f>(COUNTIFS('Estruturante Móvel'!$M:$M,$B86,'Estruturante Móvel'!$AM:$AM,LB$4))-(COUNTIFS('Estruturante Móvel'!$M:$M,$B86,'Estruturante Móvel'!$AM:$AM,LB$4,'Estruturante Móvel'!$AQ:$AQ,"REPARO FO"))</f>
        <v>0</v>
      </c>
      <c r="LC86" s="140">
        <f>(COUNTIFS('Estruturante Móvel'!$M:$M,$B86,'Estruturante Móvel'!$C:$C,"&lt;&gt;PREVISTO",'Estruturante Móvel'!$G:$G,LB$4))</f>
        <v>0</v>
      </c>
      <c r="LD86" s="139">
        <f>(COUNTIFS('Estruturante Móvel'!$M:$M,$B86,'Estruturante Móvel'!$AM:$AM,LD$4))-(COUNTIFS('Estruturante Móvel'!$M:$M,$B86,'Estruturante Móvel'!$AM:$AM,LD$4,'Estruturante Móvel'!$AQ:$AQ,"REPARO FO"))</f>
        <v>0</v>
      </c>
      <c r="LE86" s="140">
        <f>(COUNTIFS('Estruturante Móvel'!$M:$M,$B86,'Estruturante Móvel'!$C:$C,"&lt;&gt;PREVISTO",'Estruturante Móvel'!$G:$G,LD$4))</f>
        <v>0</v>
      </c>
      <c r="LF86" s="139">
        <f>(COUNTIFS('Estruturante Móvel'!$M:$M,$B86,'Estruturante Móvel'!$AM:$AM,LF$4))-(COUNTIFS('Estruturante Móvel'!$M:$M,$B86,'Estruturante Móvel'!$AM:$AM,LF$4,'Estruturante Móvel'!$AQ:$AQ,"REPARO FO"))</f>
        <v>0</v>
      </c>
      <c r="LG86" s="140">
        <f>(COUNTIFS('Estruturante Móvel'!$M:$M,$B86,'Estruturante Móvel'!$C:$C,"&lt;&gt;PREVISTO",'Estruturante Móvel'!$G:$G,LF$4))</f>
        <v>0</v>
      </c>
      <c r="LH86" s="139">
        <f>(COUNTIFS('Estruturante Móvel'!$M:$M,$B86,'Estruturante Móvel'!$AM:$AM,LH$4))-(COUNTIFS('Estruturante Móvel'!$M:$M,$B86,'Estruturante Móvel'!$AM:$AM,LH$4,'Estruturante Móvel'!$AQ:$AQ,"REPARO FO"))</f>
        <v>0</v>
      </c>
      <c r="LI86" s="140">
        <f>(COUNTIFS('Estruturante Móvel'!$M:$M,$B86,'Estruturante Móvel'!$C:$C,"&lt;&gt;PREVISTO",'Estruturante Móvel'!$G:$G,LH$4))</f>
        <v>0</v>
      </c>
      <c r="LJ86" s="139">
        <f>(COUNTIFS('Estruturante Móvel'!$M:$M,$B86,'Estruturante Móvel'!$AM:$AM,LJ$4))-(COUNTIFS('Estruturante Móvel'!$M:$M,$B86,'Estruturante Móvel'!$AM:$AM,LJ$4,'Estruturante Móvel'!$AQ:$AQ,"REPARO FO"))</f>
        <v>0</v>
      </c>
      <c r="LK86" s="140">
        <f>(COUNTIFS('Estruturante Móvel'!$M:$M,$B86,'Estruturante Móvel'!$C:$C,"&lt;&gt;PREVISTO",'Estruturante Móvel'!$G:$G,LJ$4))</f>
        <v>0</v>
      </c>
      <c r="LL86" s="139">
        <f>(COUNTIFS('Estruturante Móvel'!$M:$M,$B86,'Estruturante Móvel'!$AM:$AM,LL$4))-(COUNTIFS('Estruturante Móvel'!$M:$M,$B86,'Estruturante Móvel'!$AM:$AM,LL$4,'Estruturante Móvel'!$AQ:$AQ,"REPARO FO"))</f>
        <v>0</v>
      </c>
      <c r="LM86" s="140">
        <f>(COUNTIFS('Estruturante Móvel'!$M:$M,$B86,'Estruturante Móvel'!$C:$C,"&lt;&gt;PREVISTO",'Estruturante Móvel'!$G:$G,LL$4))</f>
        <v>0</v>
      </c>
      <c r="LN86" s="139">
        <f>(COUNTIFS('Estruturante Móvel'!$M:$M,$B86,'Estruturante Móvel'!$AM:$AM,LN$4))-(COUNTIFS('Estruturante Móvel'!$M:$M,$B86,'Estruturante Móvel'!$AM:$AM,LN$4,'Estruturante Móvel'!$AQ:$AQ,"REPARO FO"))</f>
        <v>0</v>
      </c>
      <c r="LO86" s="140">
        <f>(COUNTIFS('Estruturante Móvel'!$M:$M,$B86,'Estruturante Móvel'!$C:$C,"&lt;&gt;PREVISTO",'Estruturante Móvel'!$G:$G,LN$4))</f>
        <v>0</v>
      </c>
      <c r="LP86" s="139">
        <f>(COUNTIFS('Estruturante Móvel'!$M:$M,$B86,'Estruturante Móvel'!$AM:$AM,LP$4))-(COUNTIFS('Estruturante Móvel'!$M:$M,$B86,'Estruturante Móvel'!$AM:$AM,LP$4,'Estruturante Móvel'!$AQ:$AQ,"REPARO FO"))</f>
        <v>0</v>
      </c>
      <c r="LQ86" s="140">
        <f>(COUNTIFS('Estruturante Móvel'!$M:$M,$B86,'Estruturante Móvel'!$C:$C,"&lt;&gt;PREVISTO",'Estruturante Móvel'!$G:$G,LP$4))</f>
        <v>0</v>
      </c>
      <c r="LR86" s="139">
        <f>(COUNTIFS('Estruturante Móvel'!$M:$M,$B86,'Estruturante Móvel'!$AM:$AM,LR$4))-(COUNTIFS('Estruturante Móvel'!$M:$M,$B86,'Estruturante Móvel'!$AM:$AM,LR$4,'Estruturante Móvel'!$AQ:$AQ,"REPARO FO"))</f>
        <v>0</v>
      </c>
      <c r="LS86" s="140">
        <f>(COUNTIFS('Estruturante Móvel'!$M:$M,$B86,'Estruturante Móvel'!$C:$C,"&lt;&gt;PREVISTO",'Estruturante Móvel'!$G:$G,LR$4))</f>
        <v>0</v>
      </c>
      <c r="LT86" s="139">
        <f>(COUNTIFS('Estruturante Móvel'!$M:$M,$B86,'Estruturante Móvel'!$AM:$AM,LT$4))-(COUNTIFS('Estruturante Móvel'!$M:$M,$B86,'Estruturante Móvel'!$AM:$AM,LT$4,'Estruturante Móvel'!$AQ:$AQ,"REPARO FO"))</f>
        <v>0</v>
      </c>
      <c r="LU86" s="140">
        <f>(COUNTIFS('Estruturante Móvel'!$M:$M,$B86,'Estruturante Móvel'!$C:$C,"&lt;&gt;PREVISTO",'Estruturante Móvel'!$G:$G,LT$4))</f>
        <v>0</v>
      </c>
      <c r="LV86" s="139">
        <f>(COUNTIFS('Estruturante Móvel'!$M:$M,$B86,'Estruturante Móvel'!$AM:$AM,LV$4))-(COUNTIFS('Estruturante Móvel'!$M:$M,$B86,'Estruturante Móvel'!$AM:$AM,LV$4,'Estruturante Móvel'!$AQ:$AQ,"REPARO FO"))</f>
        <v>0</v>
      </c>
      <c r="LW86" s="140">
        <f>(COUNTIFS('Estruturante Móvel'!$M:$M,$B86,'Estruturante Móvel'!$C:$C,"&lt;&gt;PREVISTO",'Estruturante Móvel'!$G:$G,LV$4))</f>
        <v>0</v>
      </c>
      <c r="LX86" s="139">
        <f>(COUNTIFS('Estruturante Móvel'!$M:$M,$B86,'Estruturante Móvel'!$AM:$AM,LX$4))-(COUNTIFS('Estruturante Móvel'!$M:$M,$B86,'Estruturante Móvel'!$AM:$AM,LX$4,'Estruturante Móvel'!$AQ:$AQ,"REPARO FO"))</f>
        <v>0</v>
      </c>
      <c r="LY86" s="140">
        <f>(COUNTIFS('Estruturante Móvel'!$M:$M,$B86,'Estruturante Móvel'!$C:$C,"&lt;&gt;PREVISTO",'Estruturante Móvel'!$G:$G,LX$4))</f>
        <v>0</v>
      </c>
      <c r="LZ86" s="139">
        <f>(COUNTIFS('Estruturante Móvel'!$M:$M,$B86,'Estruturante Móvel'!$AM:$AM,LZ$4))-(COUNTIFS('Estruturante Móvel'!$M:$M,$B86,'Estruturante Móvel'!$AM:$AM,LZ$4,'Estruturante Móvel'!$AQ:$AQ,"REPARO FO"))</f>
        <v>0</v>
      </c>
      <c r="MA86" s="140">
        <f>(COUNTIFS('Estruturante Móvel'!$M:$M,$B86,'Estruturante Móvel'!$C:$C,"&lt;&gt;PREVISTO",'Estruturante Móvel'!$G:$G,LZ$4))</f>
        <v>0</v>
      </c>
      <c r="MB86" s="139">
        <f>(COUNTIFS('Estruturante Móvel'!$M:$M,$B86,'Estruturante Móvel'!$AM:$AM,MB$4))-(COUNTIFS('Estruturante Móvel'!$M:$M,$B86,'Estruturante Móvel'!$AM:$AM,MB$4,'Estruturante Móvel'!$AQ:$AQ,"REPARO FO"))</f>
        <v>0</v>
      </c>
      <c r="MC86" s="140">
        <f>(COUNTIFS('Estruturante Móvel'!$M:$M,$B86,'Estruturante Móvel'!$C:$C,"&lt;&gt;PREVISTO",'Estruturante Móvel'!$G:$G,MB$4))</f>
        <v>0</v>
      </c>
      <c r="MD86" s="139">
        <f>(COUNTIFS('Estruturante Móvel'!$M:$M,$B86,'Estruturante Móvel'!$AM:$AM,MD$4))-(COUNTIFS('Estruturante Móvel'!$M:$M,$B86,'Estruturante Móvel'!$AM:$AM,MD$4,'Estruturante Móvel'!$AQ:$AQ,"REPARO FO"))</f>
        <v>0</v>
      </c>
      <c r="ME86" s="140">
        <f>(COUNTIFS('Estruturante Móvel'!$M:$M,$B86,'Estruturante Móvel'!$C:$C,"&lt;&gt;PREVISTO",'Estruturante Móvel'!$G:$G,MD$4))</f>
        <v>0</v>
      </c>
      <c r="MF86" s="139">
        <f>(COUNTIFS('Estruturante Móvel'!$M:$M,$B86,'Estruturante Móvel'!$AM:$AM,MF$4))-(COUNTIFS('Estruturante Móvel'!$M:$M,$B86,'Estruturante Móvel'!$AM:$AM,MF$4,'Estruturante Móvel'!$AQ:$AQ,"REPARO FO"))</f>
        <v>0</v>
      </c>
      <c r="MG86" s="140">
        <f>(COUNTIFS('Estruturante Móvel'!$M:$M,$B86,'Estruturante Móvel'!$C:$C,"&lt;&gt;PREVISTO",'Estruturante Móvel'!$G:$G,MF$4))</f>
        <v>0</v>
      </c>
      <c r="MH86" s="139">
        <f>(COUNTIFS('Estruturante Móvel'!$M:$M,$B86,'Estruturante Móvel'!$AM:$AM,MH$4))-(COUNTIFS('Estruturante Móvel'!$M:$M,$B86,'Estruturante Móvel'!$AM:$AM,MH$4,'Estruturante Móvel'!$AQ:$AQ,"REPARO FO"))</f>
        <v>0</v>
      </c>
      <c r="MI86" s="140">
        <f>(COUNTIFS('Estruturante Móvel'!$M:$M,$B86,'Estruturante Móvel'!$C:$C,"&lt;&gt;PREVISTO",'Estruturante Móvel'!$G:$G,MH$4))</f>
        <v>0</v>
      </c>
      <c r="MJ86" s="139">
        <f>(COUNTIFS('Estruturante Móvel'!$M:$M,$B86,'Estruturante Móvel'!$AM:$AM,MJ$4))-(COUNTIFS('Estruturante Móvel'!$M:$M,$B86,'Estruturante Móvel'!$AM:$AM,MJ$4,'Estruturante Móvel'!$AQ:$AQ,"REPARO FO"))</f>
        <v>0</v>
      </c>
      <c r="MK86" s="140">
        <f>(COUNTIFS('Estruturante Móvel'!$M:$M,$B86,'Estruturante Móvel'!$C:$C,"&lt;&gt;PREVISTO",'Estruturante Móvel'!$G:$G,MJ$4))</f>
        <v>0</v>
      </c>
      <c r="ML86" s="139">
        <f>(COUNTIFS('Estruturante Móvel'!$M:$M,$B86,'Estruturante Móvel'!$AM:$AM,ML$4))-(COUNTIFS('Estruturante Móvel'!$M:$M,$B86,'Estruturante Móvel'!$AM:$AM,ML$4,'Estruturante Móvel'!$AQ:$AQ,"REPARO FO"))</f>
        <v>0</v>
      </c>
      <c r="MM86" s="140">
        <f>(COUNTIFS('Estruturante Móvel'!$M:$M,$B86,'Estruturante Móvel'!$C:$C,"&lt;&gt;PREVISTO",'Estruturante Móvel'!$G:$G,ML$4))</f>
        <v>0</v>
      </c>
      <c r="MN86" s="139">
        <f>(COUNTIFS('Estruturante Móvel'!$M:$M,$B86,'Estruturante Móvel'!$AM:$AM,MN$4))-(COUNTIFS('Estruturante Móvel'!$M:$M,$B86,'Estruturante Móvel'!$AM:$AM,MN$4,'Estruturante Móvel'!$AQ:$AQ,"REPARO FO"))</f>
        <v>0</v>
      </c>
      <c r="MO86" s="140">
        <f>(COUNTIFS('Estruturante Móvel'!$M:$M,$B86,'Estruturante Móvel'!$C:$C,"&lt;&gt;PREVISTO",'Estruturante Móvel'!$G:$G,MN$4))</f>
        <v>0</v>
      </c>
      <c r="MP86" s="139">
        <f>(COUNTIFS('Estruturante Móvel'!$M:$M,$B86,'Estruturante Móvel'!$AM:$AM,MP$4))-(COUNTIFS('Estruturante Móvel'!$M:$M,$B86,'Estruturante Móvel'!$AM:$AM,MP$4,'Estruturante Móvel'!$AQ:$AQ,"REPARO FO"))</f>
        <v>0</v>
      </c>
      <c r="MQ86" s="140">
        <f>(COUNTIFS('Estruturante Móvel'!$M:$M,$B86,'Estruturante Móvel'!$C:$C,"&lt;&gt;PREVISTO",'Estruturante Móvel'!$G:$G,MP$4))</f>
        <v>0</v>
      </c>
      <c r="MR86" s="139">
        <f>(COUNTIFS('Estruturante Móvel'!$M:$M,$B86,'Estruturante Móvel'!$AM:$AM,MR$4))-(COUNTIFS('Estruturante Móvel'!$M:$M,$B86,'Estruturante Móvel'!$AM:$AM,MR$4,'Estruturante Móvel'!$AQ:$AQ,"REPARO FO"))</f>
        <v>0</v>
      </c>
      <c r="MS86" s="140">
        <f>(COUNTIFS('Estruturante Móvel'!$M:$M,$B86,'Estruturante Móvel'!$C:$C,"&lt;&gt;PREVISTO",'Estruturante Móvel'!$G:$G,MR$4))</f>
        <v>0</v>
      </c>
      <c r="MT86" s="139">
        <f>(COUNTIFS('Estruturante Móvel'!$M:$M,$B86,'Estruturante Móvel'!$AM:$AM,MT$4))-(COUNTIFS('Estruturante Móvel'!$M:$M,$B86,'Estruturante Móvel'!$AM:$AM,MT$4,'Estruturante Móvel'!$AQ:$AQ,"REPARO FO"))</f>
        <v>0</v>
      </c>
      <c r="MU86" s="140">
        <f>(COUNTIFS('Estruturante Móvel'!$M:$M,$B86,'Estruturante Móvel'!$C:$C,"&lt;&gt;PREVISTO",'Estruturante Móvel'!$G:$G,MT$4))</f>
        <v>0</v>
      </c>
      <c r="MV86" s="139">
        <f>(COUNTIFS('Estruturante Móvel'!$M:$M,$B86,'Estruturante Móvel'!$AM:$AM,MV$4))-(COUNTIFS('Estruturante Móvel'!$M:$M,$B86,'Estruturante Móvel'!$AM:$AM,MV$4,'Estruturante Móvel'!$AQ:$AQ,"REPARO FO"))</f>
        <v>0</v>
      </c>
      <c r="MW86" s="140">
        <f>(COUNTIFS('Estruturante Móvel'!$M:$M,$B86,'Estruturante Móvel'!$C:$C,"&lt;&gt;PREVISTO",'Estruturante Móvel'!$G:$G,MV$4))</f>
        <v>0</v>
      </c>
      <c r="MX86" s="139">
        <f>(COUNTIFS('Estruturante Móvel'!$M:$M,$B86,'Estruturante Móvel'!$AM:$AM,MX$4))-(COUNTIFS('Estruturante Móvel'!$M:$M,$B86,'Estruturante Móvel'!$AM:$AM,MX$4,'Estruturante Móvel'!$AQ:$AQ,"REPARO FO"))</f>
        <v>0</v>
      </c>
      <c r="MY86" s="140">
        <f>(COUNTIFS('Estruturante Móvel'!$M:$M,$B86,'Estruturante Móvel'!$C:$C,"&lt;&gt;PREVISTO",'Estruturante Móvel'!$G:$G,MX$4))</f>
        <v>0</v>
      </c>
      <c r="MZ86" s="139">
        <f>(COUNTIFS('Estruturante Móvel'!$M:$M,$B86,'Estruturante Móvel'!$AM:$AM,MZ$4))-(COUNTIFS('Estruturante Móvel'!$M:$M,$B86,'Estruturante Móvel'!$AM:$AM,MZ$4,'Estruturante Móvel'!$AQ:$AQ,"REPARO FO"))</f>
        <v>0</v>
      </c>
      <c r="NA86" s="140">
        <f>(COUNTIFS('Estruturante Móvel'!$M:$M,$B86,'Estruturante Móvel'!$C:$C,"&lt;&gt;PREVISTO",'Estruturante Móvel'!$G:$G,MZ$4))</f>
        <v>0</v>
      </c>
      <c r="NB86" s="139">
        <f>(COUNTIFS('Estruturante Móvel'!$M:$M,$B86,'Estruturante Móvel'!$AM:$AM,NB$4))-(COUNTIFS('Estruturante Móvel'!$M:$M,$B86,'Estruturante Móvel'!$AM:$AM,NB$4,'Estruturante Móvel'!$AQ:$AQ,"REPARO FO"))</f>
        <v>0</v>
      </c>
      <c r="NC86" s="140">
        <f>(COUNTIFS('Estruturante Móvel'!$M:$M,$B86,'Estruturante Móvel'!$C:$C,"&lt;&gt;PREVISTO",'Estruturante Móvel'!$G:$G,NB$4))</f>
        <v>0</v>
      </c>
      <c r="ND86" s="139">
        <f>(COUNTIFS('Estruturante Móvel'!$M:$M,$B86,'Estruturante Móvel'!$AM:$AM,ND$4))-(COUNTIFS('Estruturante Móvel'!$M:$M,$B86,'Estruturante Móvel'!$AM:$AM,ND$4,'Estruturante Móvel'!$AQ:$AQ,"REPARO FO"))</f>
        <v>0</v>
      </c>
      <c r="NE86" s="140">
        <f>(COUNTIFS('Estruturante Móvel'!$M:$M,$B86,'Estruturante Móvel'!$C:$C,"&lt;&gt;PREVISTO",'Estruturante Móvel'!$G:$G,ND$4))</f>
        <v>0</v>
      </c>
      <c r="NF86" s="139">
        <f>(COUNTIFS('Estruturante Móvel'!$M:$M,$B86,'Estruturante Móvel'!$AM:$AM,NF$4))-(COUNTIFS('Estruturante Móvel'!$M:$M,$B86,'Estruturante Móvel'!$AM:$AM,NF$4,'Estruturante Móvel'!$AQ:$AQ,"REPARO FO"))</f>
        <v>0</v>
      </c>
      <c r="NG86" s="140">
        <f>(COUNTIFS('Estruturante Móvel'!$M:$M,$B86,'Estruturante Móvel'!$C:$C,"&lt;&gt;PREVISTO",'Estruturante Móvel'!$G:$G,NF$4))</f>
        <v>0</v>
      </c>
      <c r="NH86" s="139">
        <f>(COUNTIFS('Estruturante Móvel'!$M:$M,$B86,'Estruturante Móvel'!$AM:$AM,NH$4))-(COUNTIFS('Estruturante Móvel'!$M:$M,$B86,'Estruturante Móvel'!$AM:$AM,NH$4,'Estruturante Móvel'!$AQ:$AQ,"REPARO FO"))</f>
        <v>0</v>
      </c>
      <c r="NI86" s="140">
        <f>(COUNTIFS('Estruturante Móvel'!$M:$M,$B86,'Estruturante Móvel'!$C:$C,"&lt;&gt;PREVISTO",'Estruturante Móvel'!$G:$G,NH$4))</f>
        <v>0</v>
      </c>
    </row>
    <row r="87" spans="1:373" hidden="1" outlineLevel="1">
      <c r="B87" s="207" t="s">
        <v>444</v>
      </c>
      <c r="C87" s="169" t="s">
        <v>186</v>
      </c>
      <c r="D87" s="169">
        <f>COUNTIFS('Estruturante Móvel'!$M:$M,B86,'Estruturante Móvel'!$L:$L,'CRONOGRAMA_CONST+MIGRACAO'!B87)</f>
        <v>1</v>
      </c>
      <c r="E87" s="169">
        <f>(COUNTIFS('Estruturante Móvel'!$M:$M,B86,'Estruturante Móvel'!$C:$C,"&lt;&gt;PREVISTO",'Estruturante Móvel'!$L:$L,'CRONOGRAMA_CONST+MIGRACAO'!B87))</f>
        <v>1</v>
      </c>
      <c r="F87" s="170">
        <f>(COUNTIFS('Estruturante Móvel'!$M:$M,B86,'Estruturante Móvel'!$C:$C,"PREVISTO",'Estruturante Móvel'!$L:$L,'CRONOGRAMA_CONST+MIGRACAO'!B87))</f>
        <v>0</v>
      </c>
      <c r="G87" s="170"/>
      <c r="H87" s="170"/>
      <c r="I87" s="171"/>
      <c r="J87" s="160">
        <f t="shared" si="385"/>
        <v>1</v>
      </c>
      <c r="K87" s="172">
        <f t="shared" si="386"/>
        <v>1</v>
      </c>
      <c r="L87" s="156">
        <f>(COUNTIFS('Estruturante Móvel'!$M:$M,$B86,'Estruturante Móvel'!$AM:$AM,L$4,'Estruturante Móvel'!$L:$L,'CRONOGRAMA_CONST+MIGRACAO'!$B87))</f>
        <v>0</v>
      </c>
      <c r="M87" s="173">
        <f>(COUNTIFS('Estruturante Móvel'!$M:$M,$B86,'Estruturante Móvel'!$C:$C,"&lt;&gt;PREVISTO",'Estruturante Móvel'!$G:$G,L$4,'Estruturante Móvel'!$L:$L,'CRONOGRAMA_CONST+MIGRACAO'!B$7))</f>
        <v>0</v>
      </c>
      <c r="N87" s="156">
        <f>(COUNTIFS('Estruturante Móvel'!$M:$M,$B86,'Estruturante Móvel'!$AM:$AM,N$4,'Estruturante Móvel'!$L:$L,'CRONOGRAMA_CONST+MIGRACAO'!$B87))</f>
        <v>0</v>
      </c>
      <c r="O87" s="173">
        <f>(COUNTIFS('Estruturante Móvel'!$M:$M,$B86,'Estruturante Móvel'!$C:$C,"&lt;&gt;PREVISTO",'Estruturante Móvel'!$G:$G,N$4,'Estruturante Móvel'!$L:$L,'CRONOGRAMA_CONST+MIGRACAO'!D$7))</f>
        <v>0</v>
      </c>
      <c r="P87" s="156">
        <f>(COUNTIFS('Estruturante Móvel'!$M:$M,$B86,'Estruturante Móvel'!$AM:$AM,P$4,'Estruturante Móvel'!$L:$L,'CRONOGRAMA_CONST+MIGRACAO'!$B87))</f>
        <v>0</v>
      </c>
      <c r="Q87" s="173">
        <f>(COUNTIFS('Estruturante Móvel'!$M:$M,$B86,'Estruturante Móvel'!$C:$C,"&lt;&gt;PREVISTO",'Estruturante Móvel'!$G:$G,P$4,'Estruturante Móvel'!$L:$L,'CRONOGRAMA_CONST+MIGRACAO'!F$7))</f>
        <v>0</v>
      </c>
      <c r="R87" s="156">
        <f>(COUNTIFS('Estruturante Móvel'!$M:$M,$B86,'Estruturante Móvel'!$AM:$AM,R$4,'Estruturante Móvel'!$L:$L,'CRONOGRAMA_CONST+MIGRACAO'!$B87))</f>
        <v>0</v>
      </c>
      <c r="S87" s="173">
        <f>(COUNTIFS('Estruturante Móvel'!$M:$M,$B86,'Estruturante Móvel'!$C:$C,"&lt;&gt;PREVISTO",'Estruturante Móvel'!$G:$G,R$4,'Estruturante Móvel'!$L:$L,'CRONOGRAMA_CONST+MIGRACAO'!H$7))</f>
        <v>0</v>
      </c>
      <c r="T87" s="156">
        <f>(COUNTIFS('Estruturante Móvel'!$M:$M,$B86,'Estruturante Móvel'!$AM:$AM,T$4,'Estruturante Móvel'!$L:$L,'CRONOGRAMA_CONST+MIGRACAO'!$B87))</f>
        <v>0</v>
      </c>
      <c r="U87" s="173">
        <f>(COUNTIFS('Estruturante Móvel'!$M:$M,$B86,'Estruturante Móvel'!$C:$C,"&lt;&gt;PREVISTO",'Estruturante Móvel'!$G:$G,T$4,'Estruturante Móvel'!$L:$L,'CRONOGRAMA_CONST+MIGRACAO'!J$7))</f>
        <v>0</v>
      </c>
      <c r="V87" s="156">
        <f>(COUNTIFS('Estruturante Móvel'!$M:$M,$B86,'Estruturante Móvel'!$AM:$AM,V$4,'Estruturante Móvel'!$L:$L,'CRONOGRAMA_CONST+MIGRACAO'!$B87))</f>
        <v>0</v>
      </c>
      <c r="W87" s="173">
        <f>(COUNTIFS('Estruturante Móvel'!$M:$M,$B86,'Estruturante Móvel'!$C:$C,"&lt;&gt;PREVISTO",'Estruturante Móvel'!$G:$G,V$4,'Estruturante Móvel'!$L:$L,'CRONOGRAMA_CONST+MIGRACAO'!L$7))</f>
        <v>0</v>
      </c>
      <c r="X87" s="156">
        <f>(COUNTIFS('Estruturante Móvel'!$M:$M,$B86,'Estruturante Móvel'!$AM:$AM,X$4,'Estruturante Móvel'!$L:$L,'CRONOGRAMA_CONST+MIGRACAO'!$B87))</f>
        <v>0</v>
      </c>
      <c r="Y87" s="173">
        <f>(COUNTIFS('Estruturante Móvel'!$M:$M,$B86,'Estruturante Móvel'!$C:$C,"&lt;&gt;PREVISTO",'Estruturante Móvel'!$G:$G,X$4,'Estruturante Móvel'!$L:$L,'CRONOGRAMA_CONST+MIGRACAO'!N$7))</f>
        <v>0</v>
      </c>
      <c r="Z87" s="156">
        <f>(COUNTIFS('Estruturante Móvel'!$M:$M,$B86,'Estruturante Móvel'!$AM:$AM,Z$4,'Estruturante Móvel'!$L:$L,'CRONOGRAMA_CONST+MIGRACAO'!$B87))</f>
        <v>0</v>
      </c>
      <c r="AA87" s="173">
        <f>(COUNTIFS('Estruturante Móvel'!$M:$M,$B86,'Estruturante Móvel'!$C:$C,"&lt;&gt;PREVISTO",'Estruturante Móvel'!$G:$G,Z$4,'Estruturante Móvel'!$L:$L,'CRONOGRAMA_CONST+MIGRACAO'!P$7))</f>
        <v>0</v>
      </c>
      <c r="AB87" s="156">
        <f>(COUNTIFS('Estruturante Móvel'!$M:$M,$B86,'Estruturante Móvel'!$AM:$AM,AB$4,'Estruturante Móvel'!$L:$L,'CRONOGRAMA_CONST+MIGRACAO'!$B87))</f>
        <v>0</v>
      </c>
      <c r="AC87" s="173">
        <f>(COUNTIFS('Estruturante Móvel'!$M:$M,$B86,'Estruturante Móvel'!$C:$C,"&lt;&gt;PREVISTO",'Estruturante Móvel'!$G:$G,AB$4,'Estruturante Móvel'!$L:$L,'CRONOGRAMA_CONST+MIGRACAO'!R$7))</f>
        <v>0</v>
      </c>
      <c r="AD87" s="156">
        <f>(COUNTIFS('Estruturante Móvel'!$M:$M,$B86,'Estruturante Móvel'!$AM:$AM,AD$4,'Estruturante Móvel'!$L:$L,'CRONOGRAMA_CONST+MIGRACAO'!$B87))</f>
        <v>0</v>
      </c>
      <c r="AE87" s="173">
        <f>(COUNTIFS('Estruturante Móvel'!$M:$M,$B86,'Estruturante Móvel'!$C:$C,"&lt;&gt;PREVISTO",'Estruturante Móvel'!$G:$G,AD$4,'Estruturante Móvel'!$L:$L,'CRONOGRAMA_CONST+MIGRACAO'!T$7))</f>
        <v>0</v>
      </c>
      <c r="AF87" s="156">
        <f>(COUNTIFS('Estruturante Móvel'!$M:$M,$B86,'Estruturante Móvel'!$AM:$AM,AF$4,'Estruturante Móvel'!$L:$L,'CRONOGRAMA_CONST+MIGRACAO'!$B87))</f>
        <v>0</v>
      </c>
      <c r="AG87" s="173">
        <f>(COUNTIFS('Estruturante Móvel'!$M:$M,$B86,'Estruturante Móvel'!$C:$C,"&lt;&gt;PREVISTO",'Estruturante Móvel'!$G:$G,AF$4,'Estruturante Móvel'!$L:$L,'CRONOGRAMA_CONST+MIGRACAO'!V$7))</f>
        <v>0</v>
      </c>
      <c r="AH87" s="156">
        <f>(COUNTIFS('Estruturante Móvel'!$M:$M,$B86,'Estruturante Móvel'!$AM:$AM,AH$4,'Estruturante Móvel'!$L:$L,'CRONOGRAMA_CONST+MIGRACAO'!$B87))</f>
        <v>0</v>
      </c>
      <c r="AI87" s="173">
        <f>(COUNTIFS('Estruturante Móvel'!$M:$M,$B86,'Estruturante Móvel'!$C:$C,"&lt;&gt;PREVISTO",'Estruturante Móvel'!$G:$G,AH$4,'Estruturante Móvel'!$L:$L,'CRONOGRAMA_CONST+MIGRACAO'!X$7))</f>
        <v>0</v>
      </c>
      <c r="AJ87" s="156">
        <f>(COUNTIFS('Estruturante Móvel'!$M:$M,$B86,'Estruturante Móvel'!$AM:$AM,AJ$4,'Estruturante Móvel'!$L:$L,'CRONOGRAMA_CONST+MIGRACAO'!$B87))</f>
        <v>0</v>
      </c>
      <c r="AK87" s="173">
        <f>(COUNTIFS('Estruturante Móvel'!$M:$M,$B86,'Estruturante Móvel'!$C:$C,"&lt;&gt;PREVISTO",'Estruturante Móvel'!$G:$G,AJ$4,'Estruturante Móvel'!$L:$L,'CRONOGRAMA_CONST+MIGRACAO'!Z$7))</f>
        <v>0</v>
      </c>
      <c r="AL87" s="156">
        <f>(COUNTIFS('Estruturante Móvel'!$M:$M,$B86,'Estruturante Móvel'!$AM:$AM,AL$4,'Estruturante Móvel'!$L:$L,'CRONOGRAMA_CONST+MIGRACAO'!$B87))</f>
        <v>0</v>
      </c>
      <c r="AM87" s="173">
        <f>(COUNTIFS('Estruturante Móvel'!$M:$M,$B86,'Estruturante Móvel'!$C:$C,"&lt;&gt;PREVISTO",'Estruturante Móvel'!$G:$G,AL$4,'Estruturante Móvel'!$L:$L,'CRONOGRAMA_CONST+MIGRACAO'!AB$7))</f>
        <v>0</v>
      </c>
      <c r="AN87" s="156">
        <f>(COUNTIFS('Estruturante Móvel'!$M:$M,$B86,'Estruturante Móvel'!$AM:$AM,AN$4,'Estruturante Móvel'!$L:$L,'CRONOGRAMA_CONST+MIGRACAO'!$B87))</f>
        <v>0</v>
      </c>
      <c r="AO87" s="173">
        <f>(COUNTIFS('Estruturante Móvel'!$M:$M,$B86,'Estruturante Móvel'!$C:$C,"&lt;&gt;PREVISTO",'Estruturante Móvel'!$G:$G,AN$4,'Estruturante Móvel'!$L:$L,'CRONOGRAMA_CONST+MIGRACAO'!AD$7))</f>
        <v>0</v>
      </c>
      <c r="AP87" s="156">
        <f>(COUNTIFS('Estruturante Móvel'!$M:$M,$B86,'Estruturante Móvel'!$AM:$AM,AP$4,'Estruturante Móvel'!$L:$L,'CRONOGRAMA_CONST+MIGRACAO'!$B87))</f>
        <v>0</v>
      </c>
      <c r="AQ87" s="173">
        <f>(COUNTIFS('Estruturante Móvel'!$M:$M,$B86,'Estruturante Móvel'!$C:$C,"&lt;&gt;PREVISTO",'Estruturante Móvel'!$G:$G,AP$4,'Estruturante Móvel'!$L:$L,'CRONOGRAMA_CONST+MIGRACAO'!AF$7))</f>
        <v>0</v>
      </c>
      <c r="AR87" s="156">
        <f>(COUNTIFS('Estruturante Móvel'!$M:$M,$B86,'Estruturante Móvel'!$AM:$AM,AR$4,'Estruturante Móvel'!$L:$L,'CRONOGRAMA_CONST+MIGRACAO'!$B87))</f>
        <v>0</v>
      </c>
      <c r="AS87" s="173">
        <f>(COUNTIFS('Estruturante Móvel'!$M:$M,$B86,'Estruturante Móvel'!$C:$C,"&lt;&gt;PREVISTO",'Estruturante Móvel'!$G:$G,AR$4,'Estruturante Móvel'!$L:$L,'CRONOGRAMA_CONST+MIGRACAO'!AH$7))</f>
        <v>0</v>
      </c>
      <c r="AT87" s="156">
        <f>(COUNTIFS('Estruturante Móvel'!$M:$M,$B86,'Estruturante Móvel'!$AM:$AM,AT$4,'Estruturante Móvel'!$L:$L,'CRONOGRAMA_CONST+MIGRACAO'!$B87))</f>
        <v>0</v>
      </c>
      <c r="AU87" s="173">
        <f>(COUNTIFS('Estruturante Móvel'!$M:$M,$B86,'Estruturante Móvel'!$C:$C,"&lt;&gt;PREVISTO",'Estruturante Móvel'!$G:$G,AT$4,'Estruturante Móvel'!$L:$L,'CRONOGRAMA_CONST+MIGRACAO'!AJ$7))</f>
        <v>0</v>
      </c>
      <c r="AV87" s="156">
        <f>(COUNTIFS('Estruturante Móvel'!$M:$M,$B86,'Estruturante Móvel'!$AM:$AM,AV$4,'Estruturante Móvel'!$L:$L,'CRONOGRAMA_CONST+MIGRACAO'!$B87))</f>
        <v>0</v>
      </c>
      <c r="AW87" s="173">
        <f>(COUNTIFS('Estruturante Móvel'!$M:$M,$B86,'Estruturante Móvel'!$C:$C,"&lt;&gt;PREVISTO",'Estruturante Móvel'!$G:$G,AV$4,'Estruturante Móvel'!$L:$L,'CRONOGRAMA_CONST+MIGRACAO'!AL$7))</f>
        <v>0</v>
      </c>
      <c r="AX87" s="156">
        <f>(COUNTIFS('Estruturante Móvel'!$M:$M,$B86,'Estruturante Móvel'!$AM:$AM,AX$4,'Estruturante Móvel'!$L:$L,'CRONOGRAMA_CONST+MIGRACAO'!$B87))</f>
        <v>0</v>
      </c>
      <c r="AY87" s="173">
        <f>(COUNTIFS('Estruturante Móvel'!$M:$M,$B86,'Estruturante Móvel'!$C:$C,"&lt;&gt;PREVISTO",'Estruturante Móvel'!$G:$G,AX$4,'Estruturante Móvel'!$L:$L,'CRONOGRAMA_CONST+MIGRACAO'!AN$7))</f>
        <v>0</v>
      </c>
      <c r="AZ87" s="156">
        <f>(COUNTIFS('Estruturante Móvel'!$M:$M,$B86,'Estruturante Móvel'!$AM:$AM,AZ$4,'Estruturante Móvel'!$L:$L,'CRONOGRAMA_CONST+MIGRACAO'!$B87))</f>
        <v>0</v>
      </c>
      <c r="BA87" s="173">
        <f>(COUNTIFS('Estruturante Móvel'!$M:$M,$B86,'Estruturante Móvel'!$C:$C,"&lt;&gt;PREVISTO",'Estruturante Móvel'!$G:$G,AZ$4,'Estruturante Móvel'!$L:$L,'CRONOGRAMA_CONST+MIGRACAO'!AP$7))</f>
        <v>0</v>
      </c>
      <c r="BB87" s="156">
        <f>(COUNTIFS('Estruturante Móvel'!$M:$M,$B86,'Estruturante Móvel'!$AM:$AM,BB$4,'Estruturante Móvel'!$L:$L,'CRONOGRAMA_CONST+MIGRACAO'!$B87))</f>
        <v>0</v>
      </c>
      <c r="BC87" s="173">
        <f>(COUNTIFS('Estruturante Móvel'!$M:$M,$B86,'Estruturante Móvel'!$C:$C,"&lt;&gt;PREVISTO",'Estruturante Móvel'!$G:$G,BB$4,'Estruturante Móvel'!$L:$L,'CRONOGRAMA_CONST+MIGRACAO'!AR$7))</f>
        <v>0</v>
      </c>
      <c r="BD87" s="156">
        <f>(COUNTIFS('Estruturante Móvel'!$M:$M,$B86,'Estruturante Móvel'!$AM:$AM,BD$4,'Estruturante Móvel'!$L:$L,'CRONOGRAMA_CONST+MIGRACAO'!$B87))</f>
        <v>0</v>
      </c>
      <c r="BE87" s="173">
        <f>(COUNTIFS('Estruturante Móvel'!$M:$M,$B86,'Estruturante Móvel'!$C:$C,"&lt;&gt;PREVISTO",'Estruturante Móvel'!$G:$G,BD$4,'Estruturante Móvel'!$L:$L,'CRONOGRAMA_CONST+MIGRACAO'!AT$7))</f>
        <v>0</v>
      </c>
      <c r="BF87" s="156">
        <f>(COUNTIFS('Estruturante Móvel'!$M:$M,$B86,'Estruturante Móvel'!$AM:$AM,BF$4,'Estruturante Móvel'!$L:$L,'CRONOGRAMA_CONST+MIGRACAO'!$B87))</f>
        <v>0</v>
      </c>
      <c r="BG87" s="173">
        <f>(COUNTIFS('Estruturante Móvel'!$M:$M,$B86,'Estruturante Móvel'!$C:$C,"&lt;&gt;PREVISTO",'Estruturante Móvel'!$G:$G,BF$4,'Estruturante Móvel'!$L:$L,'CRONOGRAMA_CONST+MIGRACAO'!AV$7))</f>
        <v>0</v>
      </c>
      <c r="BH87" s="156">
        <f>(COUNTIFS('Estruturante Móvel'!$M:$M,$B86,'Estruturante Móvel'!$AM:$AM,BH$4,'Estruturante Móvel'!$L:$L,'CRONOGRAMA_CONST+MIGRACAO'!$B87))</f>
        <v>0</v>
      </c>
      <c r="BI87" s="173">
        <f>(COUNTIFS('Estruturante Móvel'!$M:$M,$B86,'Estruturante Móvel'!$C:$C,"&lt;&gt;PREVISTO",'Estruturante Móvel'!$G:$G,BH$4,'Estruturante Móvel'!$L:$L,'CRONOGRAMA_CONST+MIGRACAO'!AX$7))</f>
        <v>0</v>
      </c>
      <c r="BJ87" s="156">
        <f>(COUNTIFS('Estruturante Móvel'!$M:$M,$B86,'Estruturante Móvel'!$AM:$AM,BJ$4,'Estruturante Móvel'!$L:$L,'CRONOGRAMA_CONST+MIGRACAO'!$B87))</f>
        <v>0</v>
      </c>
      <c r="BK87" s="173">
        <f>(COUNTIFS('Estruturante Móvel'!$M:$M,$B86,'Estruturante Móvel'!$C:$C,"&lt;&gt;PREVISTO",'Estruturante Móvel'!$G:$G,BJ$4,'Estruturante Móvel'!$L:$L,'CRONOGRAMA_CONST+MIGRACAO'!AZ$7))</f>
        <v>0</v>
      </c>
      <c r="BL87" s="156">
        <f>(COUNTIFS('Estruturante Móvel'!$M:$M,$B86,'Estruturante Móvel'!$AM:$AM,BL$4,'Estruturante Móvel'!$L:$L,'CRONOGRAMA_CONST+MIGRACAO'!$B87))</f>
        <v>0</v>
      </c>
      <c r="BM87" s="173">
        <f>(COUNTIFS('Estruturante Móvel'!$M:$M,$B86,'Estruturante Móvel'!$C:$C,"&lt;&gt;PREVISTO",'Estruturante Móvel'!$G:$G,BL$4,'Estruturante Móvel'!$L:$L,'CRONOGRAMA_CONST+MIGRACAO'!BB$7))</f>
        <v>0</v>
      </c>
      <c r="BN87" s="156">
        <f>(COUNTIFS('Estruturante Móvel'!$M:$M,$B86,'Estruturante Móvel'!$AM:$AM,BN$4,'Estruturante Móvel'!$L:$L,'CRONOGRAMA_CONST+MIGRACAO'!$B87))</f>
        <v>0</v>
      </c>
      <c r="BO87" s="173">
        <f>(COUNTIFS('Estruturante Móvel'!$M:$M,$B86,'Estruturante Móvel'!$C:$C,"&lt;&gt;PREVISTO",'Estruturante Móvel'!$G:$G,BN$4,'Estruturante Móvel'!$L:$L,'CRONOGRAMA_CONST+MIGRACAO'!BD$7))</f>
        <v>0</v>
      </c>
      <c r="BP87" s="156">
        <f>(COUNTIFS('Estruturante Móvel'!$M:$M,$B86,'Estruturante Móvel'!$AM:$AM,BP$4,'Estruturante Móvel'!$L:$L,'CRONOGRAMA_CONST+MIGRACAO'!$B87))</f>
        <v>0</v>
      </c>
      <c r="BQ87" s="173">
        <f>(COUNTIFS('Estruturante Móvel'!$M:$M,$B86,'Estruturante Móvel'!$C:$C,"&lt;&gt;PREVISTO",'Estruturante Móvel'!$G:$G,BP$4,'Estruturante Móvel'!$L:$L,'CRONOGRAMA_CONST+MIGRACAO'!BF$7))</f>
        <v>0</v>
      </c>
      <c r="BR87" s="156">
        <f>(COUNTIFS('Estruturante Móvel'!$M:$M,$B86,'Estruturante Móvel'!$AM:$AM,BR$4,'Estruturante Móvel'!$L:$L,'CRONOGRAMA_CONST+MIGRACAO'!$B87))</f>
        <v>0</v>
      </c>
      <c r="BS87" s="173">
        <f>(COUNTIFS('Estruturante Móvel'!$M:$M,$B86,'Estruturante Móvel'!$C:$C,"&lt;&gt;PREVISTO",'Estruturante Móvel'!$G:$G,BR$4,'Estruturante Móvel'!$L:$L,'CRONOGRAMA_CONST+MIGRACAO'!BH$7))</f>
        <v>0</v>
      </c>
      <c r="BT87" s="156">
        <f>(COUNTIFS('Estruturante Móvel'!$M:$M,$B86,'Estruturante Móvel'!$AM:$AM,BT$4,'Estruturante Móvel'!$L:$L,'CRONOGRAMA_CONST+MIGRACAO'!$B87))</f>
        <v>0</v>
      </c>
      <c r="BU87" s="173">
        <f>(COUNTIFS('Estruturante Móvel'!$M:$M,$B86,'Estruturante Móvel'!$C:$C,"&lt;&gt;PREVISTO",'Estruturante Móvel'!$G:$G,BT$4,'Estruturante Móvel'!$L:$L,'CRONOGRAMA_CONST+MIGRACAO'!BJ$7))</f>
        <v>0</v>
      </c>
      <c r="BV87" s="156">
        <f>(COUNTIFS('Estruturante Móvel'!$M:$M,$B86,'Estruturante Móvel'!$AM:$AM,BV$4,'Estruturante Móvel'!$L:$L,'CRONOGRAMA_CONST+MIGRACAO'!$B87))</f>
        <v>0</v>
      </c>
      <c r="BW87" s="173">
        <f>(COUNTIFS('Estruturante Móvel'!$M:$M,$B86,'Estruturante Móvel'!$C:$C,"&lt;&gt;PREVISTO",'Estruturante Móvel'!$G:$G,BV$4,'Estruturante Móvel'!$L:$L,'CRONOGRAMA_CONST+MIGRACAO'!BL$7))</f>
        <v>0</v>
      </c>
      <c r="BX87" s="156">
        <f>(COUNTIFS('Estruturante Móvel'!$M:$M,$B86,'Estruturante Móvel'!$AM:$AM,BX$4,'Estruturante Móvel'!$L:$L,'CRONOGRAMA_CONST+MIGRACAO'!$B87))</f>
        <v>0</v>
      </c>
      <c r="BY87" s="173">
        <f>(COUNTIFS('Estruturante Móvel'!$M:$M,$B86,'Estruturante Móvel'!$C:$C,"&lt;&gt;PREVISTO",'Estruturante Móvel'!$G:$G,BX$4,'Estruturante Móvel'!$L:$L,'CRONOGRAMA_CONST+MIGRACAO'!BN$7))</f>
        <v>0</v>
      </c>
      <c r="BZ87" s="156">
        <f>(COUNTIFS('Estruturante Móvel'!$M:$M,$B86,'Estruturante Móvel'!$AM:$AM,BZ$4,'Estruturante Móvel'!$L:$L,'CRONOGRAMA_CONST+MIGRACAO'!$B87))</f>
        <v>0</v>
      </c>
      <c r="CA87" s="173">
        <f>(COUNTIFS('Estruturante Móvel'!$M:$M,$B86,'Estruturante Móvel'!$C:$C,"&lt;&gt;PREVISTO",'Estruturante Móvel'!$G:$G,BZ$4,'Estruturante Móvel'!$L:$L,'CRONOGRAMA_CONST+MIGRACAO'!BP$7))</f>
        <v>0</v>
      </c>
      <c r="CB87" s="156">
        <f>(COUNTIFS('Estruturante Móvel'!$M:$M,$B86,'Estruturante Móvel'!$AM:$AM,CB$4,'Estruturante Móvel'!$L:$L,'CRONOGRAMA_CONST+MIGRACAO'!$B87))</f>
        <v>0</v>
      </c>
      <c r="CC87" s="173">
        <f>(COUNTIFS('Estruturante Móvel'!$M:$M,$B86,'Estruturante Móvel'!$C:$C,"&lt;&gt;PREVISTO",'Estruturante Móvel'!$G:$G,CB$4,'Estruturante Móvel'!$L:$L,'CRONOGRAMA_CONST+MIGRACAO'!BR$7))</f>
        <v>0</v>
      </c>
      <c r="CD87" s="156">
        <f>(COUNTIFS('Estruturante Móvel'!$M:$M,$B86,'Estruturante Móvel'!$AM:$AM,CD$4,'Estruturante Móvel'!$L:$L,'CRONOGRAMA_CONST+MIGRACAO'!$B87))</f>
        <v>0</v>
      </c>
      <c r="CE87" s="173">
        <f>(COUNTIFS('Estruturante Móvel'!$M:$M,$B86,'Estruturante Móvel'!$C:$C,"&lt;&gt;PREVISTO",'Estruturante Móvel'!$G:$G,CD$4,'Estruturante Móvel'!$L:$L,'CRONOGRAMA_CONST+MIGRACAO'!BT$7))</f>
        <v>0</v>
      </c>
      <c r="CF87" s="156">
        <f>(COUNTIFS('Estruturante Móvel'!$M:$M,$B86,'Estruturante Móvel'!$AM:$AM,CF$4,'Estruturante Móvel'!$L:$L,'CRONOGRAMA_CONST+MIGRACAO'!$B87))</f>
        <v>0</v>
      </c>
      <c r="CG87" s="173">
        <f>(COUNTIFS('Estruturante Móvel'!$M:$M,$B86,'Estruturante Móvel'!$C:$C,"&lt;&gt;PREVISTO",'Estruturante Móvel'!$G:$G,CF$4,'Estruturante Móvel'!$L:$L,'CRONOGRAMA_CONST+MIGRACAO'!BV$7))</f>
        <v>0</v>
      </c>
      <c r="CH87" s="156">
        <f>(COUNTIFS('Estruturante Móvel'!$M:$M,$B86,'Estruturante Móvel'!$AM:$AM,CH$4,'Estruturante Móvel'!$L:$L,'CRONOGRAMA_CONST+MIGRACAO'!$B87))</f>
        <v>0</v>
      </c>
      <c r="CI87" s="173">
        <f>(COUNTIFS('Estruturante Móvel'!$M:$M,$B86,'Estruturante Móvel'!$C:$C,"&lt;&gt;PREVISTO",'Estruturante Móvel'!$G:$G,CH$4,'Estruturante Móvel'!$L:$L,'CRONOGRAMA_CONST+MIGRACAO'!BX$7))</f>
        <v>0</v>
      </c>
      <c r="CJ87" s="156">
        <f>(COUNTIFS('Estruturante Móvel'!$M:$M,$B86,'Estruturante Móvel'!$AM:$AM,CJ$4,'Estruturante Móvel'!$L:$L,'CRONOGRAMA_CONST+MIGRACAO'!$B87))</f>
        <v>0</v>
      </c>
      <c r="CK87" s="173">
        <f>(COUNTIFS('Estruturante Móvel'!$M:$M,$B86,'Estruturante Móvel'!$C:$C,"&lt;&gt;PREVISTO",'Estruturante Móvel'!$G:$G,CJ$4,'Estruturante Móvel'!$L:$L,'CRONOGRAMA_CONST+MIGRACAO'!BZ$7))</f>
        <v>0</v>
      </c>
      <c r="CL87" s="156">
        <f>(COUNTIFS('Estruturante Móvel'!$M:$M,$B86,'Estruturante Móvel'!$AM:$AM,CL$4,'Estruturante Móvel'!$L:$L,'CRONOGRAMA_CONST+MIGRACAO'!$B87))</f>
        <v>0</v>
      </c>
      <c r="CM87" s="173">
        <f>(COUNTIFS('Estruturante Móvel'!$M:$M,$B86,'Estruturante Móvel'!$C:$C,"&lt;&gt;PREVISTO",'Estruturante Móvel'!$G:$G,CL$4,'Estruturante Móvel'!$L:$L,'CRONOGRAMA_CONST+MIGRACAO'!CB$7))</f>
        <v>0</v>
      </c>
      <c r="CN87" s="156">
        <f>(COUNTIFS('Estruturante Móvel'!$M:$M,$B86,'Estruturante Móvel'!$AM:$AM,CN$4,'Estruturante Móvel'!$L:$L,'CRONOGRAMA_CONST+MIGRACAO'!$B87))</f>
        <v>0</v>
      </c>
      <c r="CO87" s="173">
        <f>(COUNTIFS('Estruturante Móvel'!$M:$M,$B86,'Estruturante Móvel'!$C:$C,"&lt;&gt;PREVISTO",'Estruturante Móvel'!$G:$G,CN$4,'Estruturante Móvel'!$L:$L,'CRONOGRAMA_CONST+MIGRACAO'!CD$7))</f>
        <v>0</v>
      </c>
      <c r="CP87" s="156">
        <f>(COUNTIFS('Estruturante Móvel'!$M:$M,$B86,'Estruturante Móvel'!$AM:$AM,CP$4,'Estruturante Móvel'!$L:$L,'CRONOGRAMA_CONST+MIGRACAO'!$B87))</f>
        <v>0</v>
      </c>
      <c r="CQ87" s="173">
        <f>(COUNTIFS('Estruturante Móvel'!$M:$M,$B86,'Estruturante Móvel'!$C:$C,"&lt;&gt;PREVISTO",'Estruturante Móvel'!$G:$G,CP$4,'Estruturante Móvel'!$L:$L,'CRONOGRAMA_CONST+MIGRACAO'!CF$7))</f>
        <v>0</v>
      </c>
      <c r="CR87" s="156">
        <f>(COUNTIFS('Estruturante Móvel'!$M:$M,$B86,'Estruturante Móvel'!$AM:$AM,CR$4,'Estruturante Móvel'!$L:$L,'CRONOGRAMA_CONST+MIGRACAO'!$B87))</f>
        <v>0</v>
      </c>
      <c r="CS87" s="173">
        <f>(COUNTIFS('Estruturante Móvel'!$M:$M,$B86,'Estruturante Móvel'!$C:$C,"&lt;&gt;PREVISTO",'Estruturante Móvel'!$G:$G,CR$4,'Estruturante Móvel'!$L:$L,'CRONOGRAMA_CONST+MIGRACAO'!CH$7))</f>
        <v>0</v>
      </c>
      <c r="CT87" s="156">
        <f>(COUNTIFS('Estruturante Móvel'!$M:$M,$B86,'Estruturante Móvel'!$AM:$AM,CT$4,'Estruturante Móvel'!$L:$L,'CRONOGRAMA_CONST+MIGRACAO'!$B87))</f>
        <v>0</v>
      </c>
      <c r="CU87" s="173">
        <f>(COUNTIFS('Estruturante Móvel'!$M:$M,$B86,'Estruturante Móvel'!$C:$C,"&lt;&gt;PREVISTO",'Estruturante Móvel'!$G:$G,CT$4,'Estruturante Móvel'!$L:$L,'CRONOGRAMA_CONST+MIGRACAO'!CJ$7))</f>
        <v>0</v>
      </c>
      <c r="CV87" s="156">
        <f>(COUNTIFS('Estruturante Móvel'!$M:$M,$B86,'Estruturante Móvel'!$AM:$AM,CV$4,'Estruturante Móvel'!$L:$L,'CRONOGRAMA_CONST+MIGRACAO'!$B87))</f>
        <v>0</v>
      </c>
      <c r="CW87" s="173">
        <f>(COUNTIFS('Estruturante Móvel'!$M:$M,$B86,'Estruturante Móvel'!$C:$C,"&lt;&gt;PREVISTO",'Estruturante Móvel'!$G:$G,CV$4,'Estruturante Móvel'!$L:$L,'CRONOGRAMA_CONST+MIGRACAO'!CL$7))</f>
        <v>0</v>
      </c>
      <c r="CX87" s="156">
        <f>(COUNTIFS('Estruturante Móvel'!$M:$M,$B86,'Estruturante Móvel'!$AM:$AM,CX$4,'Estruturante Móvel'!$L:$L,'CRONOGRAMA_CONST+MIGRACAO'!$B87))</f>
        <v>0</v>
      </c>
      <c r="CY87" s="173">
        <f>(COUNTIFS('Estruturante Móvel'!$M:$M,$B86,'Estruturante Móvel'!$C:$C,"&lt;&gt;PREVISTO",'Estruturante Móvel'!$G:$G,CX$4,'Estruturante Móvel'!$L:$L,'CRONOGRAMA_CONST+MIGRACAO'!CN$7))</f>
        <v>0</v>
      </c>
      <c r="CZ87" s="156">
        <f>(COUNTIFS('Estruturante Móvel'!$M:$M,$B86,'Estruturante Móvel'!$AM:$AM,CZ$4,'Estruturante Móvel'!$L:$L,'CRONOGRAMA_CONST+MIGRACAO'!$B87))</f>
        <v>0</v>
      </c>
      <c r="DA87" s="173">
        <f>(COUNTIFS('Estruturante Móvel'!$M:$M,$B86,'Estruturante Móvel'!$C:$C,"&lt;&gt;PREVISTO",'Estruturante Móvel'!$G:$G,CZ$4,'Estruturante Móvel'!$L:$L,'CRONOGRAMA_CONST+MIGRACAO'!CP$7))</f>
        <v>0</v>
      </c>
      <c r="DB87" s="156">
        <f>(COUNTIFS('Estruturante Móvel'!$M:$M,$B86,'Estruturante Móvel'!$AM:$AM,DB$4,'Estruturante Móvel'!$L:$L,'CRONOGRAMA_CONST+MIGRACAO'!$B87))</f>
        <v>0</v>
      </c>
      <c r="DC87" s="173">
        <f>(COUNTIFS('Estruturante Móvel'!$M:$M,$B86,'Estruturante Móvel'!$C:$C,"&lt;&gt;PREVISTO",'Estruturante Móvel'!$G:$G,DB$4,'Estruturante Móvel'!$L:$L,'CRONOGRAMA_CONST+MIGRACAO'!CR$7))</f>
        <v>0</v>
      </c>
      <c r="DD87" s="156">
        <f>(COUNTIFS('Estruturante Móvel'!$M:$M,$B86,'Estruturante Móvel'!$AM:$AM,DD$4,'Estruturante Móvel'!$L:$L,'CRONOGRAMA_CONST+MIGRACAO'!$B87))</f>
        <v>0</v>
      </c>
      <c r="DE87" s="173">
        <f>(COUNTIFS('Estruturante Móvel'!$M:$M,$B86,'Estruturante Móvel'!$C:$C,"&lt;&gt;PREVISTO",'Estruturante Móvel'!$G:$G,DD$4,'Estruturante Móvel'!$L:$L,'CRONOGRAMA_CONST+MIGRACAO'!CT$7))</f>
        <v>0</v>
      </c>
      <c r="DF87" s="156">
        <f>(COUNTIFS('Estruturante Móvel'!$M:$M,$B86,'Estruturante Móvel'!$AM:$AM,DF$4,'Estruturante Móvel'!$L:$L,'CRONOGRAMA_CONST+MIGRACAO'!$B87))</f>
        <v>0</v>
      </c>
      <c r="DG87" s="173">
        <f>(COUNTIFS('Estruturante Móvel'!$M:$M,$B86,'Estruturante Móvel'!$C:$C,"&lt;&gt;PREVISTO",'Estruturante Móvel'!$G:$G,DF$4,'Estruturante Móvel'!$L:$L,'CRONOGRAMA_CONST+MIGRACAO'!CV$7))</f>
        <v>0</v>
      </c>
      <c r="DH87" s="156">
        <f>(COUNTIFS('Estruturante Móvel'!$M:$M,$B86,'Estruturante Móvel'!$AM:$AM,DH$4,'Estruturante Móvel'!$L:$L,'CRONOGRAMA_CONST+MIGRACAO'!$B87))</f>
        <v>0</v>
      </c>
      <c r="DI87" s="173">
        <f>(COUNTIFS('Estruturante Móvel'!$M:$M,$B86,'Estruturante Móvel'!$C:$C,"&lt;&gt;PREVISTO",'Estruturante Móvel'!$G:$G,DH$4,'Estruturante Móvel'!$L:$L,'CRONOGRAMA_CONST+MIGRACAO'!CX$7))</f>
        <v>0</v>
      </c>
      <c r="DJ87" s="156">
        <f>(COUNTIFS('Estruturante Móvel'!$M:$M,$B86,'Estruturante Móvel'!$AM:$AM,DJ$4,'Estruturante Móvel'!$L:$L,'CRONOGRAMA_CONST+MIGRACAO'!$B87))</f>
        <v>0</v>
      </c>
      <c r="DK87" s="173">
        <f>(COUNTIFS('Estruturante Móvel'!$M:$M,$B86,'Estruturante Móvel'!$C:$C,"&lt;&gt;PREVISTO",'Estruturante Móvel'!$G:$G,DJ$4,'Estruturante Móvel'!$L:$L,'CRONOGRAMA_CONST+MIGRACAO'!CZ$7))</f>
        <v>0</v>
      </c>
      <c r="DL87" s="156">
        <f>(COUNTIFS('Estruturante Móvel'!$M:$M,$B86,'Estruturante Móvel'!$AM:$AM,DL$4,'Estruturante Móvel'!$L:$L,'CRONOGRAMA_CONST+MIGRACAO'!$B87))</f>
        <v>0</v>
      </c>
      <c r="DM87" s="173">
        <f>(COUNTIFS('Estruturante Móvel'!$M:$M,$B86,'Estruturante Móvel'!$C:$C,"&lt;&gt;PREVISTO",'Estruturante Móvel'!$G:$G,DL$4,'Estruturante Móvel'!$L:$L,'CRONOGRAMA_CONST+MIGRACAO'!DB$7))</f>
        <v>0</v>
      </c>
      <c r="DN87" s="156">
        <f>(COUNTIFS('Estruturante Móvel'!$M:$M,$B86,'Estruturante Móvel'!$AM:$AM,DN$4,'Estruturante Móvel'!$L:$L,'CRONOGRAMA_CONST+MIGRACAO'!$B87))</f>
        <v>0</v>
      </c>
      <c r="DO87" s="173">
        <f>(COUNTIFS('Estruturante Móvel'!$M:$M,$B86,'Estruturante Móvel'!$C:$C,"&lt;&gt;PREVISTO",'Estruturante Móvel'!$G:$G,DN$4,'Estruturante Móvel'!$L:$L,'CRONOGRAMA_CONST+MIGRACAO'!DD$7))</f>
        <v>0</v>
      </c>
      <c r="DP87" s="156">
        <f>(COUNTIFS('Estruturante Móvel'!$M:$M,$B86,'Estruturante Móvel'!$AM:$AM,DP$4,'Estruturante Móvel'!$L:$L,'CRONOGRAMA_CONST+MIGRACAO'!$B87))</f>
        <v>0</v>
      </c>
      <c r="DQ87" s="173">
        <f>(COUNTIFS('Estruturante Móvel'!$M:$M,$B86,'Estruturante Móvel'!$C:$C,"&lt;&gt;PREVISTO",'Estruturante Móvel'!$G:$G,DP$4,'Estruturante Móvel'!$L:$L,'CRONOGRAMA_CONST+MIGRACAO'!DF$7))</f>
        <v>0</v>
      </c>
      <c r="DR87" s="156">
        <f>(COUNTIFS('Estruturante Móvel'!$M:$M,$B86,'Estruturante Móvel'!$AM:$AM,DR$4,'Estruturante Móvel'!$L:$L,'CRONOGRAMA_CONST+MIGRACAO'!$B87))</f>
        <v>0</v>
      </c>
      <c r="DS87" s="173">
        <f>(COUNTIFS('Estruturante Móvel'!$M:$M,$B86,'Estruturante Móvel'!$C:$C,"&lt;&gt;PREVISTO",'Estruturante Móvel'!$G:$G,DR$4,'Estruturante Móvel'!$L:$L,'CRONOGRAMA_CONST+MIGRACAO'!DH$7))</f>
        <v>0</v>
      </c>
      <c r="DT87" s="156">
        <f>(COUNTIFS('Estruturante Móvel'!$M:$M,$B86,'Estruturante Móvel'!$AM:$AM,DT$4,'Estruturante Móvel'!$L:$L,'CRONOGRAMA_CONST+MIGRACAO'!$B87))</f>
        <v>0</v>
      </c>
      <c r="DU87" s="173">
        <f>(COUNTIFS('Estruturante Móvel'!$M:$M,$B86,'Estruturante Móvel'!$C:$C,"&lt;&gt;PREVISTO",'Estruturante Móvel'!$G:$G,DT$4,'Estruturante Móvel'!$L:$L,'CRONOGRAMA_CONST+MIGRACAO'!DJ$7))</f>
        <v>0</v>
      </c>
      <c r="DV87" s="156">
        <f>(COUNTIFS('Estruturante Móvel'!$M:$M,$B86,'Estruturante Móvel'!$AM:$AM,DV$4,'Estruturante Móvel'!$L:$L,'CRONOGRAMA_CONST+MIGRACAO'!$B87))</f>
        <v>0</v>
      </c>
      <c r="DW87" s="173">
        <f>(COUNTIFS('Estruturante Móvel'!$M:$M,$B86,'Estruturante Móvel'!$C:$C,"&lt;&gt;PREVISTO",'Estruturante Móvel'!$G:$G,DV$4,'Estruturante Móvel'!$L:$L,'CRONOGRAMA_CONST+MIGRACAO'!DL$7))</f>
        <v>0</v>
      </c>
      <c r="DX87" s="156">
        <f>(COUNTIFS('Estruturante Móvel'!$M:$M,$B86,'Estruturante Móvel'!$AM:$AM,DX$4,'Estruturante Móvel'!$L:$L,'CRONOGRAMA_CONST+MIGRACAO'!$B87))</f>
        <v>0</v>
      </c>
      <c r="DY87" s="173">
        <f>(COUNTIFS('Estruturante Móvel'!$M:$M,$B86,'Estruturante Móvel'!$C:$C,"&lt;&gt;PREVISTO",'Estruturante Móvel'!$G:$G,DX$4,'Estruturante Móvel'!$L:$L,'CRONOGRAMA_CONST+MIGRACAO'!DN$7))</f>
        <v>0</v>
      </c>
      <c r="DZ87" s="156">
        <f>(COUNTIFS('Estruturante Móvel'!$M:$M,$B86,'Estruturante Móvel'!$AM:$AM,DZ$4,'Estruturante Móvel'!$L:$L,'CRONOGRAMA_CONST+MIGRACAO'!$B87))</f>
        <v>0</v>
      </c>
      <c r="EA87" s="173">
        <f>(COUNTIFS('Estruturante Móvel'!$M:$M,$B86,'Estruturante Móvel'!$C:$C,"&lt;&gt;PREVISTO",'Estruturante Móvel'!$G:$G,DZ$4,'Estruturante Móvel'!$L:$L,'CRONOGRAMA_CONST+MIGRACAO'!DP$7))</f>
        <v>0</v>
      </c>
      <c r="EB87" s="156">
        <f>(COUNTIFS('Estruturante Móvel'!$M:$M,$B86,'Estruturante Móvel'!$AM:$AM,EB$4,'Estruturante Móvel'!$L:$L,'CRONOGRAMA_CONST+MIGRACAO'!$B87))</f>
        <v>0</v>
      </c>
      <c r="EC87" s="173">
        <f>(COUNTIFS('Estruturante Móvel'!$M:$M,$B86,'Estruturante Móvel'!$C:$C,"&lt;&gt;PREVISTO",'Estruturante Móvel'!$G:$G,EB$4,'Estruturante Móvel'!$L:$L,'CRONOGRAMA_CONST+MIGRACAO'!DR$7))</f>
        <v>0</v>
      </c>
      <c r="ED87" s="156">
        <f>(COUNTIFS('Estruturante Móvel'!$M:$M,$B86,'Estruturante Móvel'!$AM:$AM,ED$4,'Estruturante Móvel'!$L:$L,'CRONOGRAMA_CONST+MIGRACAO'!$B87))</f>
        <v>0</v>
      </c>
      <c r="EE87" s="173">
        <f>(COUNTIFS('Estruturante Móvel'!$M:$M,$B86,'Estruturante Móvel'!$C:$C,"&lt;&gt;PREVISTO",'Estruturante Móvel'!$G:$G,ED$4,'Estruturante Móvel'!$L:$L,'CRONOGRAMA_CONST+MIGRACAO'!DT$7))</f>
        <v>0</v>
      </c>
      <c r="EF87" s="156">
        <f>(COUNTIFS('Estruturante Móvel'!$M:$M,$B86,'Estruturante Móvel'!$AM:$AM,EF$4,'Estruturante Móvel'!$L:$L,'CRONOGRAMA_CONST+MIGRACAO'!$B87))</f>
        <v>0</v>
      </c>
      <c r="EG87" s="173">
        <f>(COUNTIFS('Estruturante Móvel'!$M:$M,$B86,'Estruturante Móvel'!$C:$C,"&lt;&gt;PREVISTO",'Estruturante Móvel'!$G:$G,EF$4,'Estruturante Móvel'!$L:$L,'CRONOGRAMA_CONST+MIGRACAO'!DV$7))</f>
        <v>0</v>
      </c>
      <c r="EH87" s="156">
        <f>(COUNTIFS('Estruturante Móvel'!$M:$M,$B86,'Estruturante Móvel'!$AM:$AM,EH$4,'Estruturante Móvel'!$L:$L,'CRONOGRAMA_CONST+MIGRACAO'!$B87))</f>
        <v>0</v>
      </c>
      <c r="EI87" s="173">
        <f>(COUNTIFS('Estruturante Móvel'!$M:$M,$B86,'Estruturante Móvel'!$C:$C,"&lt;&gt;PREVISTO",'Estruturante Móvel'!$G:$G,EH$4,'Estruturante Móvel'!$L:$L,'CRONOGRAMA_CONST+MIGRACAO'!DX$7))</f>
        <v>0</v>
      </c>
      <c r="EJ87" s="156">
        <f>(COUNTIFS('Estruturante Móvel'!$M:$M,$B86,'Estruturante Móvel'!$AM:$AM,EJ$4,'Estruturante Móvel'!$L:$L,'CRONOGRAMA_CONST+MIGRACAO'!$B87))</f>
        <v>0</v>
      </c>
      <c r="EK87" s="173">
        <f>(COUNTIFS('Estruturante Móvel'!$M:$M,$B86,'Estruturante Móvel'!$C:$C,"&lt;&gt;PREVISTO",'Estruturante Móvel'!$G:$G,EJ$4,'Estruturante Móvel'!$L:$L,'CRONOGRAMA_CONST+MIGRACAO'!DZ$7))</f>
        <v>0</v>
      </c>
      <c r="EL87" s="156">
        <f>(COUNTIFS('Estruturante Móvel'!$M:$M,$B86,'Estruturante Móvel'!$AM:$AM,EL$4,'Estruturante Móvel'!$L:$L,'CRONOGRAMA_CONST+MIGRACAO'!$B87))</f>
        <v>0</v>
      </c>
      <c r="EM87" s="173">
        <f>(COUNTIFS('Estruturante Móvel'!$M:$M,$B86,'Estruturante Móvel'!$C:$C,"&lt;&gt;PREVISTO",'Estruturante Móvel'!$G:$G,EL$4,'Estruturante Móvel'!$L:$L,'CRONOGRAMA_CONST+MIGRACAO'!EB$7))</f>
        <v>0</v>
      </c>
      <c r="EN87" s="156">
        <f>(COUNTIFS('Estruturante Móvel'!$M:$M,$B86,'Estruturante Móvel'!$AM:$AM,EN$4,'Estruturante Móvel'!$L:$L,'CRONOGRAMA_CONST+MIGRACAO'!$B87))</f>
        <v>0</v>
      </c>
      <c r="EO87" s="173">
        <f>(COUNTIFS('Estruturante Móvel'!$M:$M,$B86,'Estruturante Móvel'!$C:$C,"&lt;&gt;PREVISTO",'Estruturante Móvel'!$G:$G,EN$4,'Estruturante Móvel'!$L:$L,'CRONOGRAMA_CONST+MIGRACAO'!ED$7))</f>
        <v>0</v>
      </c>
      <c r="EP87" s="156">
        <f>(COUNTIFS('Estruturante Móvel'!$M:$M,$B86,'Estruturante Móvel'!$AM:$AM,EP$4,'Estruturante Móvel'!$L:$L,'CRONOGRAMA_CONST+MIGRACAO'!$B87))</f>
        <v>0</v>
      </c>
      <c r="EQ87" s="173">
        <f>(COUNTIFS('Estruturante Móvel'!$M:$M,$B86,'Estruturante Móvel'!$C:$C,"&lt;&gt;PREVISTO",'Estruturante Móvel'!$G:$G,EP$4,'Estruturante Móvel'!$L:$L,'CRONOGRAMA_CONST+MIGRACAO'!EF$7))</f>
        <v>0</v>
      </c>
      <c r="ER87" s="156">
        <f>(COUNTIFS('Estruturante Móvel'!$M:$M,$B86,'Estruturante Móvel'!$AM:$AM,ER$4,'Estruturante Móvel'!$L:$L,'CRONOGRAMA_CONST+MIGRACAO'!$B87))</f>
        <v>0</v>
      </c>
      <c r="ES87" s="173">
        <f>(COUNTIFS('Estruturante Móvel'!$M:$M,$B86,'Estruturante Móvel'!$C:$C,"&lt;&gt;PREVISTO",'Estruturante Móvel'!$G:$G,ER$4,'Estruturante Móvel'!$L:$L,'CRONOGRAMA_CONST+MIGRACAO'!EH$7))</f>
        <v>0</v>
      </c>
      <c r="ET87" s="156">
        <f>(COUNTIFS('Estruturante Móvel'!$M:$M,$B86,'Estruturante Móvel'!$AM:$AM,ET$4,'Estruturante Móvel'!$L:$L,'CRONOGRAMA_CONST+MIGRACAO'!$B87))</f>
        <v>0</v>
      </c>
      <c r="EU87" s="173">
        <f>(COUNTIFS('Estruturante Móvel'!$M:$M,$B86,'Estruturante Móvel'!$C:$C,"&lt;&gt;PREVISTO",'Estruturante Móvel'!$G:$G,ET$4,'Estruturante Móvel'!$L:$L,'CRONOGRAMA_CONST+MIGRACAO'!EJ$7))</f>
        <v>0</v>
      </c>
      <c r="EV87" s="156">
        <f>(COUNTIFS('Estruturante Móvel'!$M:$M,$B86,'Estruturante Móvel'!$AM:$AM,EV$4,'Estruturante Móvel'!$L:$L,'CRONOGRAMA_CONST+MIGRACAO'!$B87))</f>
        <v>0</v>
      </c>
      <c r="EW87" s="173">
        <f>(COUNTIFS('Estruturante Móvel'!$M:$M,$B86,'Estruturante Móvel'!$C:$C,"&lt;&gt;PREVISTO",'Estruturante Móvel'!$G:$G,EV$4,'Estruturante Móvel'!$L:$L,'CRONOGRAMA_CONST+MIGRACAO'!EL$7))</f>
        <v>0</v>
      </c>
      <c r="EX87" s="156">
        <f>(COUNTIFS('Estruturante Móvel'!$M:$M,$B86,'Estruturante Móvel'!$AM:$AM,EX$4,'Estruturante Móvel'!$L:$L,'CRONOGRAMA_CONST+MIGRACAO'!$B87))</f>
        <v>0</v>
      </c>
      <c r="EY87" s="173">
        <f>(COUNTIFS('Estruturante Móvel'!$M:$M,$B86,'Estruturante Móvel'!$C:$C,"&lt;&gt;PREVISTO",'Estruturante Móvel'!$G:$G,EX$4,'Estruturante Móvel'!$L:$L,'CRONOGRAMA_CONST+MIGRACAO'!EN$7))</f>
        <v>0</v>
      </c>
      <c r="EZ87" s="156">
        <f>(COUNTIFS('Estruturante Móvel'!$M:$M,$B86,'Estruturante Móvel'!$AM:$AM,EZ$4,'Estruturante Móvel'!$L:$L,'CRONOGRAMA_CONST+MIGRACAO'!$B87))</f>
        <v>0</v>
      </c>
      <c r="FA87" s="173">
        <f>(COUNTIFS('Estruturante Móvel'!$M:$M,$B86,'Estruturante Móvel'!$C:$C,"&lt;&gt;PREVISTO",'Estruturante Móvel'!$G:$G,EZ$4,'Estruturante Móvel'!$L:$L,'CRONOGRAMA_CONST+MIGRACAO'!EP$7))</f>
        <v>0</v>
      </c>
      <c r="FB87" s="156">
        <f>(COUNTIFS('Estruturante Móvel'!$M:$M,$B86,'Estruturante Móvel'!$AM:$AM,FB$4,'Estruturante Móvel'!$L:$L,'CRONOGRAMA_CONST+MIGRACAO'!$B87))</f>
        <v>0</v>
      </c>
      <c r="FC87" s="173">
        <f>(COUNTIFS('Estruturante Móvel'!$M:$M,$B86,'Estruturante Móvel'!$C:$C,"&lt;&gt;PREVISTO",'Estruturante Móvel'!$G:$G,FB$4,'Estruturante Móvel'!$L:$L,'CRONOGRAMA_CONST+MIGRACAO'!ER$7))</f>
        <v>0</v>
      </c>
      <c r="FD87" s="156">
        <f>(COUNTIFS('Estruturante Móvel'!$M:$M,$B86,'Estruturante Móvel'!$AM:$AM,FD$4,'Estruturante Móvel'!$L:$L,'CRONOGRAMA_CONST+MIGRACAO'!$B87))</f>
        <v>0</v>
      </c>
      <c r="FE87" s="173">
        <f>(COUNTIFS('Estruturante Móvel'!$M:$M,$B86,'Estruturante Móvel'!$C:$C,"&lt;&gt;PREVISTO",'Estruturante Móvel'!$G:$G,FD$4,'Estruturante Móvel'!$L:$L,'CRONOGRAMA_CONST+MIGRACAO'!ET$7))</f>
        <v>0</v>
      </c>
      <c r="FF87" s="156">
        <f>(COUNTIFS('Estruturante Móvel'!$M:$M,$B86,'Estruturante Móvel'!$AM:$AM,FF$4,'Estruturante Móvel'!$L:$L,'CRONOGRAMA_CONST+MIGRACAO'!$B87))</f>
        <v>0</v>
      </c>
      <c r="FG87" s="173">
        <f>(COUNTIFS('Estruturante Móvel'!$M:$M,$B86,'Estruturante Móvel'!$C:$C,"&lt;&gt;PREVISTO",'Estruturante Móvel'!$G:$G,FF$4,'Estruturante Móvel'!$L:$L,'CRONOGRAMA_CONST+MIGRACAO'!EV$7))</f>
        <v>0</v>
      </c>
      <c r="FH87" s="156">
        <f>(COUNTIFS('Estruturante Móvel'!$M:$M,$B86,'Estruturante Móvel'!$AM:$AM,FH$4,'Estruturante Móvel'!$L:$L,'CRONOGRAMA_CONST+MIGRACAO'!$B87))</f>
        <v>0</v>
      </c>
      <c r="FI87" s="173">
        <f>(COUNTIFS('Estruturante Móvel'!$M:$M,$B86,'Estruturante Móvel'!$C:$C,"&lt;&gt;PREVISTO",'Estruturante Móvel'!$G:$G,FH$4,'Estruturante Móvel'!$L:$L,'CRONOGRAMA_CONST+MIGRACAO'!EX$7))</f>
        <v>0</v>
      </c>
      <c r="FJ87" s="156">
        <f>(COUNTIFS('Estruturante Móvel'!$M:$M,$B86,'Estruturante Móvel'!$AM:$AM,FJ$4,'Estruturante Móvel'!$L:$L,'CRONOGRAMA_CONST+MIGRACAO'!$B87))</f>
        <v>0</v>
      </c>
      <c r="FK87" s="173">
        <f>(COUNTIFS('Estruturante Móvel'!$M:$M,$B86,'Estruturante Móvel'!$C:$C,"&lt;&gt;PREVISTO",'Estruturante Móvel'!$G:$G,FJ$4,'Estruturante Móvel'!$L:$L,'CRONOGRAMA_CONST+MIGRACAO'!EZ$7))</f>
        <v>0</v>
      </c>
      <c r="FL87" s="156">
        <f>(COUNTIFS('Estruturante Móvel'!$M:$M,$B86,'Estruturante Móvel'!$AM:$AM,FL$4,'Estruturante Móvel'!$L:$L,'CRONOGRAMA_CONST+MIGRACAO'!$B87))</f>
        <v>0</v>
      </c>
      <c r="FM87" s="173">
        <f>(COUNTIFS('Estruturante Móvel'!$M:$M,$B86,'Estruturante Móvel'!$C:$C,"&lt;&gt;PREVISTO",'Estruturante Móvel'!$G:$G,FL$4,'Estruturante Móvel'!$L:$L,'CRONOGRAMA_CONST+MIGRACAO'!FB$7))</f>
        <v>0</v>
      </c>
      <c r="FN87" s="156">
        <f>(COUNTIFS('Estruturante Móvel'!$M:$M,$B86,'Estruturante Móvel'!$AM:$AM,FN$4,'Estruturante Móvel'!$L:$L,'CRONOGRAMA_CONST+MIGRACAO'!$B87))</f>
        <v>0</v>
      </c>
      <c r="FO87" s="173">
        <f>(COUNTIFS('Estruturante Móvel'!$M:$M,$B86,'Estruturante Móvel'!$C:$C,"&lt;&gt;PREVISTO",'Estruturante Móvel'!$G:$G,FN$4,'Estruturante Móvel'!$L:$L,'CRONOGRAMA_CONST+MIGRACAO'!FD$7))</f>
        <v>0</v>
      </c>
      <c r="FP87" s="156">
        <f>(COUNTIFS('Estruturante Móvel'!$M:$M,$B86,'Estruturante Móvel'!$AM:$AM,FP$4,'Estruturante Móvel'!$L:$L,'CRONOGRAMA_CONST+MIGRACAO'!$B87))</f>
        <v>0</v>
      </c>
      <c r="FQ87" s="173">
        <f>(COUNTIFS('Estruturante Móvel'!$M:$M,$B86,'Estruturante Móvel'!$C:$C,"&lt;&gt;PREVISTO",'Estruturante Móvel'!$G:$G,FP$4,'Estruturante Móvel'!$L:$L,'CRONOGRAMA_CONST+MIGRACAO'!FF$7))</f>
        <v>0</v>
      </c>
      <c r="FR87" s="156">
        <f>(COUNTIFS('Estruturante Móvel'!$M:$M,$B86,'Estruturante Móvel'!$AM:$AM,FR$4,'Estruturante Móvel'!$L:$L,'CRONOGRAMA_CONST+MIGRACAO'!$B87))</f>
        <v>0</v>
      </c>
      <c r="FS87" s="173">
        <f>(COUNTIFS('Estruturante Móvel'!$M:$M,$B86,'Estruturante Móvel'!$C:$C,"&lt;&gt;PREVISTO",'Estruturante Móvel'!$G:$G,FR$4,'Estruturante Móvel'!$L:$L,'CRONOGRAMA_CONST+MIGRACAO'!FH$7))</f>
        <v>0</v>
      </c>
      <c r="FT87" s="156">
        <f>(COUNTIFS('Estruturante Móvel'!$M:$M,$B86,'Estruturante Móvel'!$AM:$AM,FT$4,'Estruturante Móvel'!$L:$L,'CRONOGRAMA_CONST+MIGRACAO'!$B87))</f>
        <v>0</v>
      </c>
      <c r="FU87" s="173">
        <f>(COUNTIFS('Estruturante Móvel'!$M:$M,$B86,'Estruturante Móvel'!$C:$C,"&lt;&gt;PREVISTO",'Estruturante Móvel'!$G:$G,FT$4,'Estruturante Móvel'!$L:$L,'CRONOGRAMA_CONST+MIGRACAO'!FJ$7))</f>
        <v>0</v>
      </c>
      <c r="FV87" s="156">
        <f>(COUNTIFS('Estruturante Móvel'!$M:$M,$B86,'Estruturante Móvel'!$AM:$AM,FV$4,'Estruturante Móvel'!$L:$L,'CRONOGRAMA_CONST+MIGRACAO'!$B87))</f>
        <v>0</v>
      </c>
      <c r="FW87" s="173">
        <f>(COUNTIFS('Estruturante Móvel'!$M:$M,$B86,'Estruturante Móvel'!$C:$C,"&lt;&gt;PREVISTO",'Estruturante Móvel'!$G:$G,FV$4,'Estruturante Móvel'!$L:$L,'CRONOGRAMA_CONST+MIGRACAO'!FL$7))</f>
        <v>0</v>
      </c>
      <c r="FX87" s="156">
        <f>(COUNTIFS('Estruturante Móvel'!$M:$M,$B86,'Estruturante Móvel'!$AM:$AM,FX$4,'Estruturante Móvel'!$L:$L,'CRONOGRAMA_CONST+MIGRACAO'!$B87))</f>
        <v>0</v>
      </c>
      <c r="FY87" s="173">
        <f>(COUNTIFS('Estruturante Móvel'!$M:$M,$B86,'Estruturante Móvel'!$C:$C,"&lt;&gt;PREVISTO",'Estruturante Móvel'!$G:$G,FX$4,'Estruturante Móvel'!$L:$L,'CRONOGRAMA_CONST+MIGRACAO'!FN$7))</f>
        <v>0</v>
      </c>
      <c r="FZ87" s="156">
        <f>(COUNTIFS('Estruturante Móvel'!$M:$M,$B86,'Estruturante Móvel'!$AM:$AM,FZ$4,'Estruturante Móvel'!$L:$L,'CRONOGRAMA_CONST+MIGRACAO'!$B87))</f>
        <v>0</v>
      </c>
      <c r="GA87" s="173">
        <f>(COUNTIFS('Estruturante Móvel'!$M:$M,$B86,'Estruturante Móvel'!$C:$C,"&lt;&gt;PREVISTO",'Estruturante Móvel'!$G:$G,FZ$4,'Estruturante Móvel'!$L:$L,'CRONOGRAMA_CONST+MIGRACAO'!FP$7))</f>
        <v>0</v>
      </c>
      <c r="GB87" s="156">
        <f>(COUNTIFS('Estruturante Móvel'!$M:$M,$B86,'Estruturante Móvel'!$AM:$AM,GB$4,'Estruturante Móvel'!$L:$L,'CRONOGRAMA_CONST+MIGRACAO'!$B87))</f>
        <v>0</v>
      </c>
      <c r="GC87" s="173">
        <f>(COUNTIFS('Estruturante Móvel'!$M:$M,$B86,'Estruturante Móvel'!$C:$C,"&lt;&gt;PREVISTO",'Estruturante Móvel'!$G:$G,GB$4,'Estruturante Móvel'!$L:$L,'CRONOGRAMA_CONST+MIGRACAO'!FR$7))</f>
        <v>0</v>
      </c>
      <c r="GD87" s="156">
        <f>(COUNTIFS('Estruturante Móvel'!$M:$M,$B86,'Estruturante Móvel'!$AM:$AM,GD$4,'Estruturante Móvel'!$L:$L,'CRONOGRAMA_CONST+MIGRACAO'!$B87))</f>
        <v>0</v>
      </c>
      <c r="GE87" s="173">
        <f>(COUNTIFS('Estruturante Móvel'!$M:$M,$B86,'Estruturante Móvel'!$C:$C,"&lt;&gt;PREVISTO",'Estruturante Móvel'!$G:$G,GD$4,'Estruturante Móvel'!$L:$L,'CRONOGRAMA_CONST+MIGRACAO'!FT$7))</f>
        <v>0</v>
      </c>
      <c r="GF87" s="156">
        <f>(COUNTIFS('Estruturante Móvel'!$M:$M,$B86,'Estruturante Móvel'!$AM:$AM,GF$4,'Estruturante Móvel'!$L:$L,'CRONOGRAMA_CONST+MIGRACAO'!$B87))</f>
        <v>0</v>
      </c>
      <c r="GG87" s="173">
        <f>(COUNTIFS('Estruturante Móvel'!$M:$M,$B86,'Estruturante Móvel'!$C:$C,"&lt;&gt;PREVISTO",'Estruturante Móvel'!$G:$G,GF$4,'Estruturante Móvel'!$L:$L,'CRONOGRAMA_CONST+MIGRACAO'!FV$7))</f>
        <v>0</v>
      </c>
      <c r="GH87" s="156">
        <f>(COUNTIFS('Estruturante Móvel'!$M:$M,$B86,'Estruturante Móvel'!$AM:$AM,GH$4,'Estruturante Móvel'!$L:$L,'CRONOGRAMA_CONST+MIGRACAO'!$B87))</f>
        <v>0</v>
      </c>
      <c r="GI87" s="173">
        <f>(COUNTIFS('Estruturante Móvel'!$M:$M,$B86,'Estruturante Móvel'!$C:$C,"&lt;&gt;PREVISTO",'Estruturante Móvel'!$G:$G,GH$4,'Estruturante Móvel'!$L:$L,'CRONOGRAMA_CONST+MIGRACAO'!FX$7))</f>
        <v>0</v>
      </c>
      <c r="GJ87" s="156">
        <f>(COUNTIFS('Estruturante Móvel'!$M:$M,$B86,'Estruturante Móvel'!$AM:$AM,GJ$4,'Estruturante Móvel'!$L:$L,'CRONOGRAMA_CONST+MIGRACAO'!$B87))</f>
        <v>0</v>
      </c>
      <c r="GK87" s="173">
        <f>(COUNTIFS('Estruturante Móvel'!$M:$M,$B86,'Estruturante Móvel'!$C:$C,"&lt;&gt;PREVISTO",'Estruturante Móvel'!$G:$G,GJ$4,'Estruturante Móvel'!$L:$L,'CRONOGRAMA_CONST+MIGRACAO'!FZ$7))</f>
        <v>0</v>
      </c>
      <c r="GL87" s="156">
        <f>(COUNTIFS('Estruturante Móvel'!$M:$M,$B86,'Estruturante Móvel'!$AM:$AM,GL$4,'Estruturante Móvel'!$L:$L,'CRONOGRAMA_CONST+MIGRACAO'!$B87))</f>
        <v>0</v>
      </c>
      <c r="GM87" s="173">
        <f>(COUNTIFS('Estruturante Móvel'!$M:$M,$B86,'Estruturante Móvel'!$C:$C,"&lt;&gt;PREVISTO",'Estruturante Móvel'!$G:$G,GL$4,'Estruturante Móvel'!$L:$L,'CRONOGRAMA_CONST+MIGRACAO'!GB$7))</f>
        <v>0</v>
      </c>
      <c r="GN87" s="156">
        <f>(COUNTIFS('Estruturante Móvel'!$M:$M,$B86,'Estruturante Móvel'!$AM:$AM,GN$4,'Estruturante Móvel'!$L:$L,'CRONOGRAMA_CONST+MIGRACAO'!$B87))</f>
        <v>0</v>
      </c>
      <c r="GO87" s="173">
        <f>(COUNTIFS('Estruturante Móvel'!$M:$M,$B86,'Estruturante Móvel'!$C:$C,"&lt;&gt;PREVISTO",'Estruturante Móvel'!$G:$G,GN$4,'Estruturante Móvel'!$L:$L,'CRONOGRAMA_CONST+MIGRACAO'!GD$7))</f>
        <v>0</v>
      </c>
      <c r="GP87" s="156">
        <f>(COUNTIFS('Estruturante Móvel'!$M:$M,$B86,'Estruturante Móvel'!$AM:$AM,GP$4,'Estruturante Móvel'!$L:$L,'CRONOGRAMA_CONST+MIGRACAO'!$B87))</f>
        <v>0</v>
      </c>
      <c r="GQ87" s="173">
        <f>(COUNTIFS('Estruturante Móvel'!$M:$M,$B86,'Estruturante Móvel'!$C:$C,"&lt;&gt;PREVISTO",'Estruturante Móvel'!$G:$G,GP$4,'Estruturante Móvel'!$L:$L,'CRONOGRAMA_CONST+MIGRACAO'!GF$7))</f>
        <v>0</v>
      </c>
      <c r="GR87" s="156">
        <f>(COUNTIFS('Estruturante Móvel'!$M:$M,$B86,'Estruturante Móvel'!$AM:$AM,GR$4,'Estruturante Móvel'!$L:$L,'CRONOGRAMA_CONST+MIGRACAO'!$B87))</f>
        <v>0</v>
      </c>
      <c r="GS87" s="173">
        <f>(COUNTIFS('Estruturante Móvel'!$M:$M,$B86,'Estruturante Móvel'!$C:$C,"&lt;&gt;PREVISTO",'Estruturante Móvel'!$G:$G,GR$4,'Estruturante Móvel'!$L:$L,'CRONOGRAMA_CONST+MIGRACAO'!GH$7))</f>
        <v>0</v>
      </c>
      <c r="GT87" s="156">
        <f>(COUNTIFS('Estruturante Móvel'!$M:$M,$B86,'Estruturante Móvel'!$AM:$AM,GT$4,'Estruturante Móvel'!$L:$L,'CRONOGRAMA_CONST+MIGRACAO'!$B87))</f>
        <v>0</v>
      </c>
      <c r="GU87" s="173">
        <f>(COUNTIFS('Estruturante Móvel'!$M:$M,$B86,'Estruturante Móvel'!$C:$C,"&lt;&gt;PREVISTO",'Estruturante Móvel'!$G:$G,GT$4,'Estruturante Móvel'!$L:$L,'CRONOGRAMA_CONST+MIGRACAO'!GJ$7))</f>
        <v>0</v>
      </c>
      <c r="GV87" s="156">
        <f>(COUNTIFS('Estruturante Móvel'!$M:$M,$B86,'Estruturante Móvel'!$AM:$AM,GV$4,'Estruturante Móvel'!$L:$L,'CRONOGRAMA_CONST+MIGRACAO'!$B87))</f>
        <v>0</v>
      </c>
      <c r="GW87" s="173">
        <f>(COUNTIFS('Estruturante Móvel'!$M:$M,$B86,'Estruturante Móvel'!$C:$C,"&lt;&gt;PREVISTO",'Estruturante Móvel'!$G:$G,GV$4,'Estruturante Móvel'!$L:$L,'CRONOGRAMA_CONST+MIGRACAO'!GL$7))</f>
        <v>0</v>
      </c>
      <c r="GX87" s="156">
        <f>(COUNTIFS('Estruturante Móvel'!$M:$M,$B86,'Estruturante Móvel'!$AM:$AM,GX$4,'Estruturante Móvel'!$L:$L,'CRONOGRAMA_CONST+MIGRACAO'!$B87))</f>
        <v>0</v>
      </c>
      <c r="GY87" s="173">
        <f>(COUNTIFS('Estruturante Móvel'!$M:$M,$B86,'Estruturante Móvel'!$C:$C,"&lt;&gt;PREVISTO",'Estruturante Móvel'!$G:$G,GX$4,'Estruturante Móvel'!$L:$L,'CRONOGRAMA_CONST+MIGRACAO'!GN$7))</f>
        <v>0</v>
      </c>
      <c r="GZ87" s="156">
        <f>(COUNTIFS('Estruturante Móvel'!$M:$M,$B86,'Estruturante Móvel'!$AM:$AM,GZ$4,'Estruturante Móvel'!$L:$L,'CRONOGRAMA_CONST+MIGRACAO'!$B87))</f>
        <v>0</v>
      </c>
      <c r="HA87" s="173">
        <f>(COUNTIFS('Estruturante Móvel'!$M:$M,$B86,'Estruturante Móvel'!$C:$C,"&lt;&gt;PREVISTO",'Estruturante Móvel'!$G:$G,GZ$4,'Estruturante Móvel'!$L:$L,'CRONOGRAMA_CONST+MIGRACAO'!GP$7))</f>
        <v>0</v>
      </c>
      <c r="HB87" s="156">
        <f>(COUNTIFS('Estruturante Móvel'!$M:$M,$B86,'Estruturante Móvel'!$AM:$AM,HB$4,'Estruturante Móvel'!$L:$L,'CRONOGRAMA_CONST+MIGRACAO'!$B87))</f>
        <v>0</v>
      </c>
      <c r="HC87" s="173">
        <f>(COUNTIFS('Estruturante Móvel'!$M:$M,$B86,'Estruturante Móvel'!$C:$C,"&lt;&gt;PREVISTO",'Estruturante Móvel'!$G:$G,HB$4,'Estruturante Móvel'!$L:$L,'CRONOGRAMA_CONST+MIGRACAO'!GR$7))</f>
        <v>0</v>
      </c>
      <c r="HD87" s="156">
        <f>(COUNTIFS('Estruturante Móvel'!$M:$M,$B86,'Estruturante Móvel'!$AM:$AM,HD$4,'Estruturante Móvel'!$L:$L,'CRONOGRAMA_CONST+MIGRACAO'!$B87))</f>
        <v>0</v>
      </c>
      <c r="HE87" s="173">
        <f>(COUNTIFS('Estruturante Móvel'!$M:$M,$B86,'Estruturante Móvel'!$C:$C,"&lt;&gt;PREVISTO",'Estruturante Móvel'!$G:$G,HD$4,'Estruturante Móvel'!$L:$L,'CRONOGRAMA_CONST+MIGRACAO'!GT$7))</f>
        <v>0</v>
      </c>
      <c r="HF87" s="156">
        <f>(COUNTIFS('Estruturante Móvel'!$M:$M,$B86,'Estruturante Móvel'!$AM:$AM,HF$4,'Estruturante Móvel'!$L:$L,'CRONOGRAMA_CONST+MIGRACAO'!$B87))</f>
        <v>0</v>
      </c>
      <c r="HG87" s="173">
        <f>(COUNTIFS('Estruturante Móvel'!$M:$M,$B86,'Estruturante Móvel'!$C:$C,"&lt;&gt;PREVISTO",'Estruturante Móvel'!$G:$G,HF$4,'Estruturante Móvel'!$L:$L,'CRONOGRAMA_CONST+MIGRACAO'!GV$7))</f>
        <v>0</v>
      </c>
      <c r="HH87" s="156">
        <f>(COUNTIFS('Estruturante Móvel'!$M:$M,$B86,'Estruturante Móvel'!$AM:$AM,HH$4,'Estruturante Móvel'!$L:$L,'CRONOGRAMA_CONST+MIGRACAO'!$B87))</f>
        <v>0</v>
      </c>
      <c r="HI87" s="173">
        <f>(COUNTIFS('Estruturante Móvel'!$M:$M,$B86,'Estruturante Móvel'!$C:$C,"&lt;&gt;PREVISTO",'Estruturante Móvel'!$G:$G,HH$4,'Estruturante Móvel'!$L:$L,'CRONOGRAMA_CONST+MIGRACAO'!GX$7))</f>
        <v>0</v>
      </c>
      <c r="HJ87" s="156">
        <f>(COUNTIFS('Estruturante Móvel'!$M:$M,$B86,'Estruturante Móvel'!$AM:$AM,HJ$4,'Estruturante Móvel'!$L:$L,'CRONOGRAMA_CONST+MIGRACAO'!$B87))</f>
        <v>0</v>
      </c>
      <c r="HK87" s="173">
        <f>(COUNTIFS('Estruturante Móvel'!$M:$M,$B86,'Estruturante Móvel'!$C:$C,"&lt;&gt;PREVISTO",'Estruturante Móvel'!$G:$G,HJ$4,'Estruturante Móvel'!$L:$L,'CRONOGRAMA_CONST+MIGRACAO'!GZ$7))</f>
        <v>0</v>
      </c>
      <c r="HL87" s="156">
        <f>(COUNTIFS('Estruturante Móvel'!$M:$M,$B86,'Estruturante Móvel'!$AM:$AM,HL$4,'Estruturante Móvel'!$L:$L,'CRONOGRAMA_CONST+MIGRACAO'!$B87))</f>
        <v>0</v>
      </c>
      <c r="HM87" s="173">
        <f>(COUNTIFS('Estruturante Móvel'!$M:$M,$B86,'Estruturante Móvel'!$C:$C,"&lt;&gt;PREVISTO",'Estruturante Móvel'!$G:$G,HL$4,'Estruturante Móvel'!$L:$L,'CRONOGRAMA_CONST+MIGRACAO'!HB$7))</f>
        <v>0</v>
      </c>
      <c r="HN87" s="156">
        <f>(COUNTIFS('Estruturante Móvel'!$M:$M,$B86,'Estruturante Móvel'!$AM:$AM,HN$4,'Estruturante Móvel'!$L:$L,'CRONOGRAMA_CONST+MIGRACAO'!$B87))</f>
        <v>0</v>
      </c>
      <c r="HO87" s="173">
        <f>(COUNTIFS('Estruturante Móvel'!$M:$M,$B86,'Estruturante Móvel'!$C:$C,"&lt;&gt;PREVISTO",'Estruturante Móvel'!$G:$G,HN$4,'Estruturante Móvel'!$L:$L,'CRONOGRAMA_CONST+MIGRACAO'!HD$7))</f>
        <v>0</v>
      </c>
      <c r="HP87" s="156">
        <f>(COUNTIFS('Estruturante Móvel'!$M:$M,$B86,'Estruturante Móvel'!$AM:$AM,HP$4,'Estruturante Móvel'!$L:$L,'CRONOGRAMA_CONST+MIGRACAO'!$B87))</f>
        <v>0</v>
      </c>
      <c r="HQ87" s="173">
        <f>(COUNTIFS('Estruturante Móvel'!$M:$M,$B86,'Estruturante Móvel'!$C:$C,"&lt;&gt;PREVISTO",'Estruturante Móvel'!$G:$G,HP$4,'Estruturante Móvel'!$L:$L,'CRONOGRAMA_CONST+MIGRACAO'!HF$7))</f>
        <v>0</v>
      </c>
      <c r="HR87" s="156">
        <f>(COUNTIFS('Estruturante Móvel'!$M:$M,$B86,'Estruturante Móvel'!$AM:$AM,HR$4,'Estruturante Móvel'!$L:$L,'CRONOGRAMA_CONST+MIGRACAO'!$B87))</f>
        <v>0</v>
      </c>
      <c r="HS87" s="173">
        <f>(COUNTIFS('Estruturante Móvel'!$M:$M,$B86,'Estruturante Móvel'!$C:$C,"&lt;&gt;PREVISTO",'Estruturante Móvel'!$G:$G,HR$4,'Estruturante Móvel'!$L:$L,'CRONOGRAMA_CONST+MIGRACAO'!HH$7))</f>
        <v>0</v>
      </c>
      <c r="HT87" s="156">
        <f>(COUNTIFS('Estruturante Móvel'!$M:$M,$B86,'Estruturante Móvel'!$AM:$AM,HT$4,'Estruturante Móvel'!$L:$L,'CRONOGRAMA_CONST+MIGRACAO'!$B87))</f>
        <v>0</v>
      </c>
      <c r="HU87" s="173">
        <f>(COUNTIFS('Estruturante Móvel'!$M:$M,$B86,'Estruturante Móvel'!$C:$C,"&lt;&gt;PREVISTO",'Estruturante Móvel'!$G:$G,HT$4,'Estruturante Móvel'!$L:$L,'CRONOGRAMA_CONST+MIGRACAO'!HJ$7))</f>
        <v>0</v>
      </c>
      <c r="HV87" s="156">
        <f>(COUNTIFS('Estruturante Móvel'!$M:$M,$B86,'Estruturante Móvel'!$AM:$AM,HV$4,'Estruturante Móvel'!$L:$L,'CRONOGRAMA_CONST+MIGRACAO'!$B87))</f>
        <v>0</v>
      </c>
      <c r="HW87" s="173">
        <f>(COUNTIFS('Estruturante Móvel'!$M:$M,$B86,'Estruturante Móvel'!$C:$C,"&lt;&gt;PREVISTO",'Estruturante Móvel'!$G:$G,HV$4,'Estruturante Móvel'!$L:$L,'CRONOGRAMA_CONST+MIGRACAO'!HL$7))</f>
        <v>0</v>
      </c>
      <c r="HX87" s="156">
        <f>(COUNTIFS('Estruturante Móvel'!$M:$M,$B86,'Estruturante Móvel'!$AM:$AM,HX$4,'Estruturante Móvel'!$L:$L,'CRONOGRAMA_CONST+MIGRACAO'!$B87))</f>
        <v>0</v>
      </c>
      <c r="HY87" s="173">
        <f>(COUNTIFS('Estruturante Móvel'!$M:$M,$B86,'Estruturante Móvel'!$C:$C,"&lt;&gt;PREVISTO",'Estruturante Móvel'!$G:$G,HX$4,'Estruturante Móvel'!$L:$L,'CRONOGRAMA_CONST+MIGRACAO'!HN$7))</f>
        <v>0</v>
      </c>
      <c r="HZ87" s="156">
        <f>(COUNTIFS('Estruturante Móvel'!$M:$M,$B86,'Estruturante Móvel'!$AM:$AM,HZ$4,'Estruturante Móvel'!$L:$L,'CRONOGRAMA_CONST+MIGRACAO'!$B87))</f>
        <v>0</v>
      </c>
      <c r="IA87" s="173">
        <f>(COUNTIFS('Estruturante Móvel'!$M:$M,$B86,'Estruturante Móvel'!$C:$C,"&lt;&gt;PREVISTO",'Estruturante Móvel'!$G:$G,HZ$4,'Estruturante Móvel'!$L:$L,'CRONOGRAMA_CONST+MIGRACAO'!HP$7))</f>
        <v>0</v>
      </c>
      <c r="IB87" s="156">
        <f>(COUNTIFS('Estruturante Móvel'!$M:$M,$B86,'Estruturante Móvel'!$AM:$AM,IB$4,'Estruturante Móvel'!$L:$L,'CRONOGRAMA_CONST+MIGRACAO'!$B87))</f>
        <v>0</v>
      </c>
      <c r="IC87" s="173">
        <f>(COUNTIFS('Estruturante Móvel'!$M:$M,$B86,'Estruturante Móvel'!$C:$C,"&lt;&gt;PREVISTO",'Estruturante Móvel'!$G:$G,IB$4,'Estruturante Móvel'!$L:$L,'CRONOGRAMA_CONST+MIGRACAO'!HR$7))</f>
        <v>0</v>
      </c>
      <c r="ID87" s="156">
        <f>(COUNTIFS('Estruturante Móvel'!$M:$M,$B86,'Estruturante Móvel'!$AM:$AM,ID$4,'Estruturante Móvel'!$L:$L,'CRONOGRAMA_CONST+MIGRACAO'!$B87))</f>
        <v>0</v>
      </c>
      <c r="IE87" s="173">
        <f>(COUNTIFS('Estruturante Móvel'!$M:$M,$B86,'Estruturante Móvel'!$C:$C,"&lt;&gt;PREVISTO",'Estruturante Móvel'!$G:$G,ID$4,'Estruturante Móvel'!$L:$L,'CRONOGRAMA_CONST+MIGRACAO'!HT$7))</f>
        <v>0</v>
      </c>
      <c r="IF87" s="156">
        <f>(COUNTIFS('Estruturante Móvel'!$M:$M,$B86,'Estruturante Móvel'!$AM:$AM,IF$4,'Estruturante Móvel'!$L:$L,'CRONOGRAMA_CONST+MIGRACAO'!$B87))</f>
        <v>0</v>
      </c>
      <c r="IG87" s="173">
        <f>(COUNTIFS('Estruturante Móvel'!$M:$M,$B86,'Estruturante Móvel'!$C:$C,"&lt;&gt;PREVISTO",'Estruturante Móvel'!$G:$G,IF$4,'Estruturante Móvel'!$L:$L,'CRONOGRAMA_CONST+MIGRACAO'!HV$7))</f>
        <v>0</v>
      </c>
      <c r="IH87" s="156">
        <f>(COUNTIFS('Estruturante Móvel'!$M:$M,$B86,'Estruturante Móvel'!$AM:$AM,IH$4,'Estruturante Móvel'!$L:$L,'CRONOGRAMA_CONST+MIGRACAO'!$B87))</f>
        <v>0</v>
      </c>
      <c r="II87" s="173">
        <f>(COUNTIFS('Estruturante Móvel'!$M:$M,$B86,'Estruturante Móvel'!$C:$C,"&lt;&gt;PREVISTO",'Estruturante Móvel'!$G:$G,IH$4,'Estruturante Móvel'!$L:$L,'CRONOGRAMA_CONST+MIGRACAO'!HX$7))</f>
        <v>0</v>
      </c>
      <c r="IJ87" s="156">
        <f>(COUNTIFS('Estruturante Móvel'!$M:$M,$B86,'Estruturante Móvel'!$AM:$AM,IJ$4,'Estruturante Móvel'!$L:$L,'CRONOGRAMA_CONST+MIGRACAO'!$B87))</f>
        <v>0</v>
      </c>
      <c r="IK87" s="173">
        <f>(COUNTIFS('Estruturante Móvel'!$M:$M,$B86,'Estruturante Móvel'!$C:$C,"&lt;&gt;PREVISTO",'Estruturante Móvel'!$G:$G,IJ$4,'Estruturante Móvel'!$L:$L,'CRONOGRAMA_CONST+MIGRACAO'!HZ$7))</f>
        <v>0</v>
      </c>
      <c r="IL87" s="156">
        <f>(COUNTIFS('Estruturante Móvel'!$M:$M,$B86,'Estruturante Móvel'!$AM:$AM,IL$4,'Estruturante Móvel'!$L:$L,'CRONOGRAMA_CONST+MIGRACAO'!$B87))</f>
        <v>0</v>
      </c>
      <c r="IM87" s="173">
        <f>(COUNTIFS('Estruturante Móvel'!$M:$M,$B86,'Estruturante Móvel'!$C:$C,"&lt;&gt;PREVISTO",'Estruturante Móvel'!$G:$G,IL$4,'Estruturante Móvel'!$L:$L,'CRONOGRAMA_CONST+MIGRACAO'!IB$7))</f>
        <v>0</v>
      </c>
      <c r="IN87" s="156">
        <f>(COUNTIFS('Estruturante Móvel'!$M:$M,$B86,'Estruturante Móvel'!$AM:$AM,IN$4,'Estruturante Móvel'!$L:$L,'CRONOGRAMA_CONST+MIGRACAO'!$B87))</f>
        <v>0</v>
      </c>
      <c r="IO87" s="173">
        <f>(COUNTIFS('Estruturante Móvel'!$M:$M,$B86,'Estruturante Móvel'!$C:$C,"&lt;&gt;PREVISTO",'Estruturante Móvel'!$G:$G,IN$4,'Estruturante Móvel'!$L:$L,'CRONOGRAMA_CONST+MIGRACAO'!ID$7))</f>
        <v>0</v>
      </c>
      <c r="IP87" s="156">
        <f>(COUNTIFS('Estruturante Móvel'!$M:$M,$B86,'Estruturante Móvel'!$AM:$AM,IP$4,'Estruturante Móvel'!$L:$L,'CRONOGRAMA_CONST+MIGRACAO'!$B87))</f>
        <v>0</v>
      </c>
      <c r="IQ87" s="173">
        <f>(COUNTIFS('Estruturante Móvel'!$M:$M,$B86,'Estruturante Móvel'!$C:$C,"&lt;&gt;PREVISTO",'Estruturante Móvel'!$G:$G,IP$4,'Estruturante Móvel'!$L:$L,'CRONOGRAMA_CONST+MIGRACAO'!IF$7))</f>
        <v>0</v>
      </c>
      <c r="IR87" s="156">
        <f>(COUNTIFS('Estruturante Móvel'!$M:$M,$B86,'Estruturante Móvel'!$AM:$AM,IR$4,'Estruturante Móvel'!$L:$L,'CRONOGRAMA_CONST+MIGRACAO'!$B87))</f>
        <v>0</v>
      </c>
      <c r="IS87" s="173">
        <f>(COUNTIFS('Estruturante Móvel'!$M:$M,$B86,'Estruturante Móvel'!$C:$C,"&lt;&gt;PREVISTO",'Estruturante Móvel'!$G:$G,IR$4,'Estruturante Móvel'!$L:$L,'CRONOGRAMA_CONST+MIGRACAO'!IH$7))</f>
        <v>0</v>
      </c>
      <c r="IT87" s="156">
        <f>(COUNTIFS('Estruturante Móvel'!$M:$M,$B86,'Estruturante Móvel'!$AM:$AM,IT$4,'Estruturante Móvel'!$L:$L,'CRONOGRAMA_CONST+MIGRACAO'!$B87))</f>
        <v>0</v>
      </c>
      <c r="IU87" s="173">
        <f>(COUNTIFS('Estruturante Móvel'!$M:$M,$B86,'Estruturante Móvel'!$C:$C,"&lt;&gt;PREVISTO",'Estruturante Móvel'!$G:$G,IT$4,'Estruturante Móvel'!$L:$L,'CRONOGRAMA_CONST+MIGRACAO'!IJ$7))</f>
        <v>0</v>
      </c>
      <c r="IV87" s="156">
        <f>(COUNTIFS('Estruturante Móvel'!$M:$M,$B86,'Estruturante Móvel'!$AM:$AM,IV$4,'Estruturante Móvel'!$L:$L,'CRONOGRAMA_CONST+MIGRACAO'!$B87))</f>
        <v>0</v>
      </c>
      <c r="IW87" s="173">
        <f>(COUNTIFS('Estruturante Móvel'!$M:$M,$B86,'Estruturante Móvel'!$C:$C,"&lt;&gt;PREVISTO",'Estruturante Móvel'!$G:$G,IV$4,'Estruturante Móvel'!$L:$L,'CRONOGRAMA_CONST+MIGRACAO'!IL$7))</f>
        <v>0</v>
      </c>
      <c r="IX87" s="156">
        <f>(COUNTIFS('Estruturante Móvel'!$M:$M,$B86,'Estruturante Móvel'!$AM:$AM,IX$4,'Estruturante Móvel'!$L:$L,'CRONOGRAMA_CONST+MIGRACAO'!$B87))</f>
        <v>0</v>
      </c>
      <c r="IY87" s="173">
        <f>(COUNTIFS('Estruturante Móvel'!$M:$M,$B86,'Estruturante Móvel'!$C:$C,"&lt;&gt;PREVISTO",'Estruturante Móvel'!$G:$G,IX$4,'Estruturante Móvel'!$L:$L,'CRONOGRAMA_CONST+MIGRACAO'!IN$7))</f>
        <v>0</v>
      </c>
      <c r="IZ87" s="156">
        <f>(COUNTIFS('Estruturante Móvel'!$M:$M,$B86,'Estruturante Móvel'!$AM:$AM,IZ$4,'Estruturante Móvel'!$L:$L,'CRONOGRAMA_CONST+MIGRACAO'!$B87))</f>
        <v>0</v>
      </c>
      <c r="JA87" s="173">
        <f>(COUNTIFS('Estruturante Móvel'!$M:$M,$B86,'Estruturante Móvel'!$C:$C,"&lt;&gt;PREVISTO",'Estruturante Móvel'!$G:$G,IZ$4,'Estruturante Móvel'!$L:$L,'CRONOGRAMA_CONST+MIGRACAO'!IP$7))</f>
        <v>0</v>
      </c>
      <c r="JB87" s="156">
        <f>(COUNTIFS('Estruturante Móvel'!$M:$M,$B86,'Estruturante Móvel'!$AM:$AM,JB$4,'Estruturante Móvel'!$L:$L,'CRONOGRAMA_CONST+MIGRACAO'!$B87))</f>
        <v>0</v>
      </c>
      <c r="JC87" s="173">
        <f>(COUNTIFS('Estruturante Móvel'!$M:$M,$B86,'Estruturante Móvel'!$C:$C,"&lt;&gt;PREVISTO",'Estruturante Móvel'!$G:$G,JB$4,'Estruturante Móvel'!$L:$L,'CRONOGRAMA_CONST+MIGRACAO'!IR$7))</f>
        <v>0</v>
      </c>
      <c r="JD87" s="156">
        <f>(COUNTIFS('Estruturante Móvel'!$M:$M,$B86,'Estruturante Móvel'!$AM:$AM,JD$4,'Estruturante Móvel'!$L:$L,'CRONOGRAMA_CONST+MIGRACAO'!$B87))</f>
        <v>0</v>
      </c>
      <c r="JE87" s="173">
        <f>(COUNTIFS('Estruturante Móvel'!$M:$M,$B86,'Estruturante Móvel'!$C:$C,"&lt;&gt;PREVISTO",'Estruturante Móvel'!$G:$G,JD$4,'Estruturante Móvel'!$L:$L,'CRONOGRAMA_CONST+MIGRACAO'!IT$7))</f>
        <v>0</v>
      </c>
      <c r="JF87" s="156">
        <f>(COUNTIFS('Estruturante Móvel'!$M:$M,$B86,'Estruturante Móvel'!$AM:$AM,JF$4,'Estruturante Móvel'!$L:$L,'CRONOGRAMA_CONST+MIGRACAO'!$B87))</f>
        <v>0</v>
      </c>
      <c r="JG87" s="173">
        <f>(COUNTIFS('Estruturante Móvel'!$M:$M,$B86,'Estruturante Móvel'!$C:$C,"&lt;&gt;PREVISTO",'Estruturante Móvel'!$G:$G,JF$4,'Estruturante Móvel'!$L:$L,'CRONOGRAMA_CONST+MIGRACAO'!IV$7))</f>
        <v>0</v>
      </c>
      <c r="JH87" s="156">
        <f>(COUNTIFS('Estruturante Móvel'!$M:$M,$B86,'Estruturante Móvel'!$AM:$AM,JH$4,'Estruturante Móvel'!$L:$L,'CRONOGRAMA_CONST+MIGRACAO'!$B87))</f>
        <v>0</v>
      </c>
      <c r="JI87" s="173">
        <f>(COUNTIFS('Estruturante Móvel'!$M:$M,$B86,'Estruturante Móvel'!$C:$C,"&lt;&gt;PREVISTO",'Estruturante Móvel'!$G:$G,JH$4,'Estruturante Móvel'!$L:$L,'CRONOGRAMA_CONST+MIGRACAO'!IX$7))</f>
        <v>0</v>
      </c>
      <c r="JJ87" s="156">
        <f>(COUNTIFS('Estruturante Móvel'!$M:$M,$B86,'Estruturante Móvel'!$AM:$AM,JJ$4,'Estruturante Móvel'!$L:$L,'CRONOGRAMA_CONST+MIGRACAO'!$B87))</f>
        <v>0</v>
      </c>
      <c r="JK87" s="173">
        <f>(COUNTIFS('Estruturante Móvel'!$M:$M,$B86,'Estruturante Móvel'!$C:$C,"&lt;&gt;PREVISTO",'Estruturante Móvel'!$G:$G,JJ$4,'Estruturante Móvel'!$L:$L,'CRONOGRAMA_CONST+MIGRACAO'!IZ$7))</f>
        <v>0</v>
      </c>
      <c r="JL87" s="156">
        <f>(COUNTIFS('Estruturante Móvel'!$M:$M,$B86,'Estruturante Móvel'!$AM:$AM,JL$4,'Estruturante Móvel'!$L:$L,'CRONOGRAMA_CONST+MIGRACAO'!$B87))</f>
        <v>0</v>
      </c>
      <c r="JM87" s="173">
        <f>(COUNTIFS('Estruturante Móvel'!$M:$M,$B86,'Estruturante Móvel'!$C:$C,"&lt;&gt;PREVISTO",'Estruturante Móvel'!$G:$G,JL$4,'Estruturante Móvel'!$L:$L,'CRONOGRAMA_CONST+MIGRACAO'!JB$7))</f>
        <v>0</v>
      </c>
      <c r="JN87" s="156">
        <f>(COUNTIFS('Estruturante Móvel'!$M:$M,$B86,'Estruturante Móvel'!$AM:$AM,JN$4,'Estruturante Móvel'!$L:$L,'CRONOGRAMA_CONST+MIGRACAO'!$B87))</f>
        <v>0</v>
      </c>
      <c r="JO87" s="173">
        <f>(COUNTIFS('Estruturante Móvel'!$M:$M,$B86,'Estruturante Móvel'!$C:$C,"&lt;&gt;PREVISTO",'Estruturante Móvel'!$G:$G,JN$4,'Estruturante Móvel'!$L:$L,'CRONOGRAMA_CONST+MIGRACAO'!JD$7))</f>
        <v>0</v>
      </c>
      <c r="JP87" s="156">
        <f>(COUNTIFS('Estruturante Móvel'!$M:$M,$B86,'Estruturante Móvel'!$AM:$AM,JP$4,'Estruturante Móvel'!$L:$L,'CRONOGRAMA_CONST+MIGRACAO'!$B87))</f>
        <v>0</v>
      </c>
      <c r="JQ87" s="173">
        <f>(COUNTIFS('Estruturante Móvel'!$M:$M,$B86,'Estruturante Móvel'!$C:$C,"&lt;&gt;PREVISTO",'Estruturante Móvel'!$G:$G,JP$4,'Estruturante Móvel'!$L:$L,'CRONOGRAMA_CONST+MIGRACAO'!JF$7))</f>
        <v>0</v>
      </c>
      <c r="JR87" s="156">
        <f>(COUNTIFS('Estruturante Móvel'!$M:$M,$B86,'Estruturante Móvel'!$AM:$AM,JR$4,'Estruturante Móvel'!$L:$L,'CRONOGRAMA_CONST+MIGRACAO'!$B87))</f>
        <v>0</v>
      </c>
      <c r="JS87" s="173">
        <f>(COUNTIFS('Estruturante Móvel'!$M:$M,$B86,'Estruturante Móvel'!$C:$C,"&lt;&gt;PREVISTO",'Estruturante Móvel'!$G:$G,JR$4,'Estruturante Móvel'!$L:$L,'CRONOGRAMA_CONST+MIGRACAO'!JH$7))</f>
        <v>0</v>
      </c>
      <c r="JT87" s="156">
        <f>(COUNTIFS('Estruturante Móvel'!$M:$M,$B86,'Estruturante Móvel'!$AM:$AM,JT$4,'Estruturante Móvel'!$L:$L,'CRONOGRAMA_CONST+MIGRACAO'!$B87))</f>
        <v>0</v>
      </c>
      <c r="JU87" s="173">
        <f>(COUNTIFS('Estruturante Móvel'!$M:$M,$B86,'Estruturante Móvel'!$C:$C,"&lt;&gt;PREVISTO",'Estruturante Móvel'!$G:$G,JT$4,'Estruturante Móvel'!$L:$L,'CRONOGRAMA_CONST+MIGRACAO'!JJ$7))</f>
        <v>0</v>
      </c>
      <c r="JV87" s="156">
        <f>(COUNTIFS('Estruturante Móvel'!$M:$M,$B86,'Estruturante Móvel'!$AM:$AM,JV$4,'Estruturante Móvel'!$L:$L,'CRONOGRAMA_CONST+MIGRACAO'!$B87))</f>
        <v>0</v>
      </c>
      <c r="JW87" s="173">
        <f>(COUNTIFS('Estruturante Móvel'!$M:$M,$B86,'Estruturante Móvel'!$C:$C,"&lt;&gt;PREVISTO",'Estruturante Móvel'!$G:$G,JV$4,'Estruturante Móvel'!$L:$L,'CRONOGRAMA_CONST+MIGRACAO'!JL$7))</f>
        <v>0</v>
      </c>
      <c r="JX87" s="156">
        <f>(COUNTIFS('Estruturante Móvel'!$M:$M,$B86,'Estruturante Móvel'!$AM:$AM,JX$4,'Estruturante Móvel'!$L:$L,'CRONOGRAMA_CONST+MIGRACAO'!$B87))</f>
        <v>0</v>
      </c>
      <c r="JY87" s="173">
        <f>(COUNTIFS('Estruturante Móvel'!$M:$M,$B86,'Estruturante Móvel'!$C:$C,"&lt;&gt;PREVISTO",'Estruturante Móvel'!$G:$G,JX$4,'Estruturante Móvel'!$L:$L,'CRONOGRAMA_CONST+MIGRACAO'!JN$7))</f>
        <v>0</v>
      </c>
      <c r="JZ87" s="156">
        <f>(COUNTIFS('Estruturante Móvel'!$M:$M,$B86,'Estruturante Móvel'!$AM:$AM,JZ$4,'Estruturante Móvel'!$L:$L,'CRONOGRAMA_CONST+MIGRACAO'!$B87))</f>
        <v>0</v>
      </c>
      <c r="KA87" s="173">
        <f>(COUNTIFS('Estruturante Móvel'!$M:$M,$B86,'Estruturante Móvel'!$C:$C,"&lt;&gt;PREVISTO",'Estruturante Móvel'!$G:$G,JZ$4,'Estruturante Móvel'!$L:$L,'CRONOGRAMA_CONST+MIGRACAO'!JP$7))</f>
        <v>0</v>
      </c>
      <c r="KB87" s="156">
        <f>(COUNTIFS('Estruturante Móvel'!$M:$M,$B86,'Estruturante Móvel'!$AM:$AM,KB$4,'Estruturante Móvel'!$L:$L,'CRONOGRAMA_CONST+MIGRACAO'!$B87))</f>
        <v>0</v>
      </c>
      <c r="KC87" s="173">
        <f>(COUNTIFS('Estruturante Móvel'!$M:$M,$B86,'Estruturante Móvel'!$C:$C,"&lt;&gt;PREVISTO",'Estruturante Móvel'!$G:$G,KB$4,'Estruturante Móvel'!$L:$L,'CRONOGRAMA_CONST+MIGRACAO'!JR$7))</f>
        <v>0</v>
      </c>
      <c r="KD87" s="156">
        <f>(COUNTIFS('Estruturante Móvel'!$M:$M,$B86,'Estruturante Móvel'!$AM:$AM,KD$4,'Estruturante Móvel'!$L:$L,'CRONOGRAMA_CONST+MIGRACAO'!$B87))</f>
        <v>0</v>
      </c>
      <c r="KE87" s="173">
        <f>(COUNTIFS('Estruturante Móvel'!$M:$M,$B86,'Estruturante Móvel'!$C:$C,"&lt;&gt;PREVISTO",'Estruturante Móvel'!$G:$G,KD$4,'Estruturante Móvel'!$L:$L,'CRONOGRAMA_CONST+MIGRACAO'!JT$7))</f>
        <v>0</v>
      </c>
      <c r="KF87" s="156">
        <f>(COUNTIFS('Estruturante Móvel'!$M:$M,$B86,'Estruturante Móvel'!$AM:$AM,KF$4,'Estruturante Móvel'!$L:$L,'CRONOGRAMA_CONST+MIGRACAO'!$B87))</f>
        <v>0</v>
      </c>
      <c r="KG87" s="173">
        <f>(COUNTIFS('Estruturante Móvel'!$M:$M,$B86,'Estruturante Móvel'!$C:$C,"&lt;&gt;PREVISTO",'Estruturante Móvel'!$G:$G,KF$4,'Estruturante Móvel'!$L:$L,'CRONOGRAMA_CONST+MIGRACAO'!JV$7))</f>
        <v>0</v>
      </c>
      <c r="KH87" s="156">
        <f>(COUNTIFS('Estruturante Móvel'!$M:$M,$B86,'Estruturante Móvel'!$AM:$AM,KH$4,'Estruturante Móvel'!$L:$L,'CRONOGRAMA_CONST+MIGRACAO'!$B87))</f>
        <v>0</v>
      </c>
      <c r="KI87" s="173">
        <f>(COUNTIFS('Estruturante Móvel'!$M:$M,$B86,'Estruturante Móvel'!$C:$C,"&lt;&gt;PREVISTO",'Estruturante Móvel'!$G:$G,KH$4,'Estruturante Móvel'!$L:$L,'CRONOGRAMA_CONST+MIGRACAO'!JX$7))</f>
        <v>0</v>
      </c>
      <c r="KJ87" s="156">
        <f>(COUNTIFS('Estruturante Móvel'!$M:$M,$B86,'Estruturante Móvel'!$AM:$AM,KJ$4,'Estruturante Móvel'!$L:$L,'CRONOGRAMA_CONST+MIGRACAO'!$B87))</f>
        <v>0</v>
      </c>
      <c r="KK87" s="173">
        <f>(COUNTIFS('Estruturante Móvel'!$M:$M,$B86,'Estruturante Móvel'!$C:$C,"&lt;&gt;PREVISTO",'Estruturante Móvel'!$G:$G,KJ$4,'Estruturante Móvel'!$L:$L,'CRONOGRAMA_CONST+MIGRACAO'!JZ$7))</f>
        <v>0</v>
      </c>
      <c r="KL87" s="156">
        <f>(COUNTIFS('Estruturante Móvel'!$M:$M,$B86,'Estruturante Móvel'!$AM:$AM,KL$4,'Estruturante Móvel'!$L:$L,'CRONOGRAMA_CONST+MIGRACAO'!$B87))</f>
        <v>0</v>
      </c>
      <c r="KM87" s="173">
        <f>(COUNTIFS('Estruturante Móvel'!$M:$M,$B86,'Estruturante Móvel'!$C:$C,"&lt;&gt;PREVISTO",'Estruturante Móvel'!$G:$G,KL$4,'Estruturante Móvel'!$L:$L,'CRONOGRAMA_CONST+MIGRACAO'!KB$7))</f>
        <v>0</v>
      </c>
      <c r="KN87" s="156">
        <f>(COUNTIFS('Estruturante Móvel'!$M:$M,$B86,'Estruturante Móvel'!$AM:$AM,KN$4,'Estruturante Móvel'!$L:$L,'CRONOGRAMA_CONST+MIGRACAO'!$B87))</f>
        <v>0</v>
      </c>
      <c r="KO87" s="173">
        <f>(COUNTIFS('Estruturante Móvel'!$M:$M,$B86,'Estruturante Móvel'!$C:$C,"&lt;&gt;PREVISTO",'Estruturante Móvel'!$G:$G,KN$4,'Estruturante Móvel'!$L:$L,'CRONOGRAMA_CONST+MIGRACAO'!KD$7))</f>
        <v>0</v>
      </c>
      <c r="KP87" s="156">
        <f>(COUNTIFS('Estruturante Móvel'!$M:$M,$B86,'Estruturante Móvel'!$AM:$AM,KP$4,'Estruturante Móvel'!$L:$L,'CRONOGRAMA_CONST+MIGRACAO'!$B87))</f>
        <v>0</v>
      </c>
      <c r="KQ87" s="173">
        <f>(COUNTIFS('Estruturante Móvel'!$M:$M,$B86,'Estruturante Móvel'!$C:$C,"&lt;&gt;PREVISTO",'Estruturante Móvel'!$G:$G,KP$4,'Estruturante Móvel'!$L:$L,'CRONOGRAMA_CONST+MIGRACAO'!KF$7))</f>
        <v>0</v>
      </c>
      <c r="KR87" s="156">
        <f>(COUNTIFS('Estruturante Móvel'!$M:$M,$B86,'Estruturante Móvel'!$AM:$AM,KR$4,'Estruturante Móvel'!$L:$L,'CRONOGRAMA_CONST+MIGRACAO'!$B87))</f>
        <v>0</v>
      </c>
      <c r="KS87" s="173">
        <f>(COUNTIFS('Estruturante Móvel'!$M:$M,$B86,'Estruturante Móvel'!$C:$C,"&lt;&gt;PREVISTO",'Estruturante Móvel'!$G:$G,KR$4,'Estruturante Móvel'!$L:$L,'CRONOGRAMA_CONST+MIGRACAO'!KH$7))</f>
        <v>0</v>
      </c>
      <c r="KT87" s="156">
        <f>(COUNTIFS('Estruturante Móvel'!$M:$M,$B86,'Estruturante Móvel'!$AM:$AM,KT$4,'Estruturante Móvel'!$L:$L,'CRONOGRAMA_CONST+MIGRACAO'!$B87))</f>
        <v>0</v>
      </c>
      <c r="KU87" s="173">
        <f>(COUNTIFS('Estruturante Móvel'!$M:$M,$B86,'Estruturante Móvel'!$C:$C,"&lt;&gt;PREVISTO",'Estruturante Móvel'!$G:$G,KT$4,'Estruturante Móvel'!$L:$L,'CRONOGRAMA_CONST+MIGRACAO'!KJ$7))</f>
        <v>0</v>
      </c>
      <c r="KV87" s="156">
        <f>(COUNTIFS('Estruturante Móvel'!$M:$M,$B86,'Estruturante Móvel'!$AM:$AM,KV$4,'Estruturante Móvel'!$L:$L,'CRONOGRAMA_CONST+MIGRACAO'!$B87))</f>
        <v>0</v>
      </c>
      <c r="KW87" s="173">
        <f>(COUNTIFS('Estruturante Móvel'!$M:$M,$B86,'Estruturante Móvel'!$C:$C,"&lt;&gt;PREVISTO",'Estruturante Móvel'!$G:$G,KV$4,'Estruturante Móvel'!$L:$L,'CRONOGRAMA_CONST+MIGRACAO'!KL$7))</f>
        <v>0</v>
      </c>
      <c r="KX87" s="156">
        <f>(COUNTIFS('Estruturante Móvel'!$M:$M,$B86,'Estruturante Móvel'!$AM:$AM,KX$4,'Estruturante Móvel'!$L:$L,'CRONOGRAMA_CONST+MIGRACAO'!$B87))</f>
        <v>0</v>
      </c>
      <c r="KY87" s="173">
        <f>(COUNTIFS('Estruturante Móvel'!$M:$M,$B86,'Estruturante Móvel'!$C:$C,"&lt;&gt;PREVISTO",'Estruturante Móvel'!$G:$G,KX$4,'Estruturante Móvel'!$L:$L,'CRONOGRAMA_CONST+MIGRACAO'!KN$7))</f>
        <v>0</v>
      </c>
      <c r="KZ87" s="156">
        <f>(COUNTIFS('Estruturante Móvel'!$M:$M,$B86,'Estruturante Móvel'!$AM:$AM,KZ$4,'Estruturante Móvel'!$L:$L,'CRONOGRAMA_CONST+MIGRACAO'!$B87))</f>
        <v>0</v>
      </c>
      <c r="LA87" s="173">
        <f>(COUNTIFS('Estruturante Móvel'!$M:$M,$B86,'Estruturante Móvel'!$C:$C,"&lt;&gt;PREVISTO",'Estruturante Móvel'!$G:$G,KZ$4,'Estruturante Móvel'!$L:$L,'CRONOGRAMA_CONST+MIGRACAO'!KP$7))</f>
        <v>0</v>
      </c>
      <c r="LB87" s="156">
        <f>(COUNTIFS('Estruturante Móvel'!$M:$M,$B86,'Estruturante Móvel'!$AM:$AM,LB$4,'Estruturante Móvel'!$L:$L,'CRONOGRAMA_CONST+MIGRACAO'!$B87))</f>
        <v>0</v>
      </c>
      <c r="LC87" s="173">
        <f>(COUNTIFS('Estruturante Móvel'!$M:$M,$B86,'Estruturante Móvel'!$C:$C,"&lt;&gt;PREVISTO",'Estruturante Móvel'!$G:$G,LB$4,'Estruturante Móvel'!$L:$L,'CRONOGRAMA_CONST+MIGRACAO'!KR$7))</f>
        <v>0</v>
      </c>
      <c r="LD87" s="156">
        <f>(COUNTIFS('Estruturante Móvel'!$M:$M,$B86,'Estruturante Móvel'!$AM:$AM,LD$4,'Estruturante Móvel'!$L:$L,'CRONOGRAMA_CONST+MIGRACAO'!$B87))</f>
        <v>0</v>
      </c>
      <c r="LE87" s="173">
        <f>(COUNTIFS('Estruturante Móvel'!$M:$M,$B86,'Estruturante Móvel'!$C:$C,"&lt;&gt;PREVISTO",'Estruturante Móvel'!$G:$G,LD$4,'Estruturante Móvel'!$L:$L,'CRONOGRAMA_CONST+MIGRACAO'!KT$7))</f>
        <v>0</v>
      </c>
      <c r="LF87" s="156">
        <f>(COUNTIFS('Estruturante Móvel'!$M:$M,$B86,'Estruturante Móvel'!$AM:$AM,LF$4,'Estruturante Móvel'!$L:$L,'CRONOGRAMA_CONST+MIGRACAO'!$B87))</f>
        <v>0</v>
      </c>
      <c r="LG87" s="173">
        <f>(COUNTIFS('Estruturante Móvel'!$M:$M,$B86,'Estruturante Móvel'!$C:$C,"&lt;&gt;PREVISTO",'Estruturante Móvel'!$G:$G,LF$4,'Estruturante Móvel'!$L:$L,'CRONOGRAMA_CONST+MIGRACAO'!KV$7))</f>
        <v>0</v>
      </c>
      <c r="LH87" s="156">
        <f>(COUNTIFS('Estruturante Móvel'!$M:$M,$B86,'Estruturante Móvel'!$AM:$AM,LH$4,'Estruturante Móvel'!$L:$L,'CRONOGRAMA_CONST+MIGRACAO'!$B87))</f>
        <v>0</v>
      </c>
      <c r="LI87" s="173">
        <f>(COUNTIFS('Estruturante Móvel'!$M:$M,$B86,'Estruturante Móvel'!$C:$C,"&lt;&gt;PREVISTO",'Estruturante Móvel'!$G:$G,LH$4,'Estruturante Móvel'!$L:$L,'CRONOGRAMA_CONST+MIGRACAO'!KX$7))</f>
        <v>0</v>
      </c>
      <c r="LJ87" s="156">
        <f>(COUNTIFS('Estruturante Móvel'!$M:$M,$B86,'Estruturante Móvel'!$AM:$AM,LJ$4,'Estruturante Móvel'!$L:$L,'CRONOGRAMA_CONST+MIGRACAO'!$B87))</f>
        <v>0</v>
      </c>
      <c r="LK87" s="173">
        <f>(COUNTIFS('Estruturante Móvel'!$M:$M,$B86,'Estruturante Móvel'!$C:$C,"&lt;&gt;PREVISTO",'Estruturante Móvel'!$G:$G,LJ$4,'Estruturante Móvel'!$L:$L,'CRONOGRAMA_CONST+MIGRACAO'!KZ$7))</f>
        <v>0</v>
      </c>
      <c r="LL87" s="156">
        <f>(COUNTIFS('Estruturante Móvel'!$M:$M,$B86,'Estruturante Móvel'!$AM:$AM,LL$4,'Estruturante Móvel'!$L:$L,'CRONOGRAMA_CONST+MIGRACAO'!$B87))</f>
        <v>0</v>
      </c>
      <c r="LM87" s="173">
        <f>(COUNTIFS('Estruturante Móvel'!$M:$M,$B86,'Estruturante Móvel'!$C:$C,"&lt;&gt;PREVISTO",'Estruturante Móvel'!$G:$G,LL$4,'Estruturante Móvel'!$L:$L,'CRONOGRAMA_CONST+MIGRACAO'!LB$7))</f>
        <v>0</v>
      </c>
      <c r="LN87" s="156">
        <f>(COUNTIFS('Estruturante Móvel'!$M:$M,$B86,'Estruturante Móvel'!$AM:$AM,LN$4,'Estruturante Móvel'!$L:$L,'CRONOGRAMA_CONST+MIGRACAO'!$B87))</f>
        <v>0</v>
      </c>
      <c r="LO87" s="173">
        <f>(COUNTIFS('Estruturante Móvel'!$M:$M,$B86,'Estruturante Móvel'!$C:$C,"&lt;&gt;PREVISTO",'Estruturante Móvel'!$G:$G,LN$4,'Estruturante Móvel'!$L:$L,'CRONOGRAMA_CONST+MIGRACAO'!LD$7))</f>
        <v>0</v>
      </c>
      <c r="LP87" s="156">
        <f>(COUNTIFS('Estruturante Móvel'!$M:$M,$B86,'Estruturante Móvel'!$AM:$AM,LP$4,'Estruturante Móvel'!$L:$L,'CRONOGRAMA_CONST+MIGRACAO'!$B87))</f>
        <v>0</v>
      </c>
      <c r="LQ87" s="173">
        <f>(COUNTIFS('Estruturante Móvel'!$M:$M,$B86,'Estruturante Móvel'!$C:$C,"&lt;&gt;PREVISTO",'Estruturante Móvel'!$G:$G,LP$4,'Estruturante Móvel'!$L:$L,'CRONOGRAMA_CONST+MIGRACAO'!LF$7))</f>
        <v>0</v>
      </c>
      <c r="LR87" s="156">
        <f>(COUNTIFS('Estruturante Móvel'!$M:$M,$B86,'Estruturante Móvel'!$AM:$AM,LR$4,'Estruturante Móvel'!$L:$L,'CRONOGRAMA_CONST+MIGRACAO'!$B87))</f>
        <v>0</v>
      </c>
      <c r="LS87" s="173">
        <f>(COUNTIFS('Estruturante Móvel'!$M:$M,$B86,'Estruturante Móvel'!$C:$C,"&lt;&gt;PREVISTO",'Estruturante Móvel'!$G:$G,LR$4,'Estruturante Móvel'!$L:$L,'CRONOGRAMA_CONST+MIGRACAO'!LH$7))</f>
        <v>0</v>
      </c>
      <c r="LT87" s="156">
        <f>(COUNTIFS('Estruturante Móvel'!$M:$M,$B86,'Estruturante Móvel'!$AM:$AM,LT$4,'Estruturante Móvel'!$L:$L,'CRONOGRAMA_CONST+MIGRACAO'!$B87))</f>
        <v>0</v>
      </c>
      <c r="LU87" s="173">
        <f>(COUNTIFS('Estruturante Móvel'!$M:$M,$B86,'Estruturante Móvel'!$C:$C,"&lt;&gt;PREVISTO",'Estruturante Móvel'!$G:$G,LT$4,'Estruturante Móvel'!$L:$L,'CRONOGRAMA_CONST+MIGRACAO'!LJ$7))</f>
        <v>0</v>
      </c>
      <c r="LV87" s="156">
        <f>(COUNTIFS('Estruturante Móvel'!$M:$M,$B86,'Estruturante Móvel'!$AM:$AM,LV$4,'Estruturante Móvel'!$L:$L,'CRONOGRAMA_CONST+MIGRACAO'!$B87))</f>
        <v>0</v>
      </c>
      <c r="LW87" s="173">
        <f>(COUNTIFS('Estruturante Móvel'!$M:$M,$B86,'Estruturante Móvel'!$C:$C,"&lt;&gt;PREVISTO",'Estruturante Móvel'!$G:$G,LV$4,'Estruturante Móvel'!$L:$L,'CRONOGRAMA_CONST+MIGRACAO'!LL$7))</f>
        <v>0</v>
      </c>
      <c r="LX87" s="156">
        <f>(COUNTIFS('Estruturante Móvel'!$M:$M,$B86,'Estruturante Móvel'!$AM:$AM,LX$4,'Estruturante Móvel'!$L:$L,'CRONOGRAMA_CONST+MIGRACAO'!$B87))</f>
        <v>0</v>
      </c>
      <c r="LY87" s="173">
        <f>(COUNTIFS('Estruturante Móvel'!$M:$M,$B86,'Estruturante Móvel'!$C:$C,"&lt;&gt;PREVISTO",'Estruturante Móvel'!$G:$G,LX$4,'Estruturante Móvel'!$L:$L,'CRONOGRAMA_CONST+MIGRACAO'!LN$7))</f>
        <v>0</v>
      </c>
      <c r="LZ87" s="156">
        <f>(COUNTIFS('Estruturante Móvel'!$M:$M,$B86,'Estruturante Móvel'!$AM:$AM,LZ$4,'Estruturante Móvel'!$L:$L,'CRONOGRAMA_CONST+MIGRACAO'!$B87))</f>
        <v>0</v>
      </c>
      <c r="MA87" s="173">
        <f>(COUNTIFS('Estruturante Móvel'!$M:$M,$B86,'Estruturante Móvel'!$C:$C,"&lt;&gt;PREVISTO",'Estruturante Móvel'!$G:$G,LZ$4,'Estruturante Móvel'!$L:$L,'CRONOGRAMA_CONST+MIGRACAO'!LP$7))</f>
        <v>0</v>
      </c>
      <c r="MB87" s="156">
        <f>(COUNTIFS('Estruturante Móvel'!$M:$M,$B86,'Estruturante Móvel'!$AM:$AM,MB$4,'Estruturante Móvel'!$L:$L,'CRONOGRAMA_CONST+MIGRACAO'!$B87))</f>
        <v>0</v>
      </c>
      <c r="MC87" s="173">
        <f>(COUNTIFS('Estruturante Móvel'!$M:$M,$B86,'Estruturante Móvel'!$C:$C,"&lt;&gt;PREVISTO",'Estruturante Móvel'!$G:$G,MB$4,'Estruturante Móvel'!$L:$L,'CRONOGRAMA_CONST+MIGRACAO'!LR$7))</f>
        <v>0</v>
      </c>
      <c r="MD87" s="156">
        <f>(COUNTIFS('Estruturante Móvel'!$M:$M,$B86,'Estruturante Móvel'!$AM:$AM,MD$4,'Estruturante Móvel'!$L:$L,'CRONOGRAMA_CONST+MIGRACAO'!$B87))</f>
        <v>0</v>
      </c>
      <c r="ME87" s="173">
        <f>(COUNTIFS('Estruturante Móvel'!$M:$M,$B86,'Estruturante Móvel'!$C:$C,"&lt;&gt;PREVISTO",'Estruturante Móvel'!$G:$G,MD$4,'Estruturante Móvel'!$L:$L,'CRONOGRAMA_CONST+MIGRACAO'!LT$7))</f>
        <v>0</v>
      </c>
      <c r="MF87" s="156">
        <f>(COUNTIFS('Estruturante Móvel'!$M:$M,$B86,'Estruturante Móvel'!$AM:$AM,MF$4,'Estruturante Móvel'!$L:$L,'CRONOGRAMA_CONST+MIGRACAO'!$B87))</f>
        <v>0</v>
      </c>
      <c r="MG87" s="173">
        <f>(COUNTIFS('Estruturante Móvel'!$M:$M,$B86,'Estruturante Móvel'!$C:$C,"&lt;&gt;PREVISTO",'Estruturante Móvel'!$G:$G,MF$4,'Estruturante Móvel'!$L:$L,'CRONOGRAMA_CONST+MIGRACAO'!LV$7))</f>
        <v>0</v>
      </c>
      <c r="MH87" s="156">
        <f>(COUNTIFS('Estruturante Móvel'!$M:$M,$B86,'Estruturante Móvel'!$AM:$AM,MH$4,'Estruturante Móvel'!$L:$L,'CRONOGRAMA_CONST+MIGRACAO'!$B87))</f>
        <v>0</v>
      </c>
      <c r="MI87" s="173">
        <f>(COUNTIFS('Estruturante Móvel'!$M:$M,$B86,'Estruturante Móvel'!$C:$C,"&lt;&gt;PREVISTO",'Estruturante Móvel'!$G:$G,MH$4,'Estruturante Móvel'!$L:$L,'CRONOGRAMA_CONST+MIGRACAO'!LX$7))</f>
        <v>0</v>
      </c>
      <c r="MJ87" s="156">
        <f>(COUNTIFS('Estruturante Móvel'!$M:$M,$B86,'Estruturante Móvel'!$AM:$AM,MJ$4,'Estruturante Móvel'!$L:$L,'CRONOGRAMA_CONST+MIGRACAO'!$B87))</f>
        <v>0</v>
      </c>
      <c r="MK87" s="173">
        <f>(COUNTIFS('Estruturante Móvel'!$M:$M,$B86,'Estruturante Móvel'!$C:$C,"&lt;&gt;PREVISTO",'Estruturante Móvel'!$G:$G,MJ$4,'Estruturante Móvel'!$L:$L,'CRONOGRAMA_CONST+MIGRACAO'!LZ$7))</f>
        <v>0</v>
      </c>
      <c r="ML87" s="156">
        <f>(COUNTIFS('Estruturante Móvel'!$M:$M,$B86,'Estruturante Móvel'!$AM:$AM,ML$4,'Estruturante Móvel'!$L:$L,'CRONOGRAMA_CONST+MIGRACAO'!$B87))</f>
        <v>0</v>
      </c>
      <c r="MM87" s="173">
        <f>(COUNTIFS('Estruturante Móvel'!$M:$M,$B86,'Estruturante Móvel'!$C:$C,"&lt;&gt;PREVISTO",'Estruturante Móvel'!$G:$G,ML$4,'Estruturante Móvel'!$L:$L,'CRONOGRAMA_CONST+MIGRACAO'!MB$7))</f>
        <v>0</v>
      </c>
      <c r="MN87" s="156">
        <f>(COUNTIFS('Estruturante Móvel'!$M:$M,$B86,'Estruturante Móvel'!$AM:$AM,MN$4,'Estruturante Móvel'!$L:$L,'CRONOGRAMA_CONST+MIGRACAO'!$B87))</f>
        <v>0</v>
      </c>
      <c r="MO87" s="173">
        <f>(COUNTIFS('Estruturante Móvel'!$M:$M,$B86,'Estruturante Móvel'!$C:$C,"&lt;&gt;PREVISTO",'Estruturante Móvel'!$G:$G,MN$4,'Estruturante Móvel'!$L:$L,'CRONOGRAMA_CONST+MIGRACAO'!MD$7))</f>
        <v>0</v>
      </c>
      <c r="MP87" s="156">
        <f>(COUNTIFS('Estruturante Móvel'!$M:$M,$B86,'Estruturante Móvel'!$AM:$AM,MP$4,'Estruturante Móvel'!$L:$L,'CRONOGRAMA_CONST+MIGRACAO'!$B87))</f>
        <v>0</v>
      </c>
      <c r="MQ87" s="173">
        <f>(COUNTIFS('Estruturante Móvel'!$M:$M,$B86,'Estruturante Móvel'!$C:$C,"&lt;&gt;PREVISTO",'Estruturante Móvel'!$G:$G,MP$4,'Estruturante Móvel'!$L:$L,'CRONOGRAMA_CONST+MIGRACAO'!MF$7))</f>
        <v>0</v>
      </c>
      <c r="MR87" s="156">
        <f>(COUNTIFS('Estruturante Móvel'!$M:$M,$B86,'Estruturante Móvel'!$AM:$AM,MR$4,'Estruturante Móvel'!$L:$L,'CRONOGRAMA_CONST+MIGRACAO'!$B87))</f>
        <v>0</v>
      </c>
      <c r="MS87" s="173">
        <f>(COUNTIFS('Estruturante Móvel'!$M:$M,$B86,'Estruturante Móvel'!$C:$C,"&lt;&gt;PREVISTO",'Estruturante Móvel'!$G:$G,MR$4,'Estruturante Móvel'!$L:$L,'CRONOGRAMA_CONST+MIGRACAO'!MH$7))</f>
        <v>0</v>
      </c>
      <c r="MT87" s="156">
        <f>(COUNTIFS('Estruturante Móvel'!$M:$M,$B86,'Estruturante Móvel'!$AM:$AM,MT$4,'Estruturante Móvel'!$L:$L,'CRONOGRAMA_CONST+MIGRACAO'!$B87))</f>
        <v>0</v>
      </c>
      <c r="MU87" s="173">
        <f>(COUNTIFS('Estruturante Móvel'!$M:$M,$B86,'Estruturante Móvel'!$C:$C,"&lt;&gt;PREVISTO",'Estruturante Móvel'!$G:$G,MT$4,'Estruturante Móvel'!$L:$L,'CRONOGRAMA_CONST+MIGRACAO'!MJ$7))</f>
        <v>0</v>
      </c>
      <c r="MV87" s="156">
        <f>(COUNTIFS('Estruturante Móvel'!$M:$M,$B86,'Estruturante Móvel'!$AM:$AM,MV$4,'Estruturante Móvel'!$L:$L,'CRONOGRAMA_CONST+MIGRACAO'!$B87))</f>
        <v>0</v>
      </c>
      <c r="MW87" s="173">
        <f>(COUNTIFS('Estruturante Móvel'!$M:$M,$B86,'Estruturante Móvel'!$C:$C,"&lt;&gt;PREVISTO",'Estruturante Móvel'!$G:$G,MV$4,'Estruturante Móvel'!$L:$L,'CRONOGRAMA_CONST+MIGRACAO'!ML$7))</f>
        <v>0</v>
      </c>
      <c r="MX87" s="156">
        <f>(COUNTIFS('Estruturante Móvel'!$M:$M,$B86,'Estruturante Móvel'!$AM:$AM,MX$4,'Estruturante Móvel'!$L:$L,'CRONOGRAMA_CONST+MIGRACAO'!$B87))</f>
        <v>0</v>
      </c>
      <c r="MY87" s="173">
        <f>(COUNTIFS('Estruturante Móvel'!$M:$M,$B86,'Estruturante Móvel'!$C:$C,"&lt;&gt;PREVISTO",'Estruturante Móvel'!$G:$G,MX$4,'Estruturante Móvel'!$L:$L,'CRONOGRAMA_CONST+MIGRACAO'!MN$7))</f>
        <v>0</v>
      </c>
      <c r="MZ87" s="156">
        <f>(COUNTIFS('Estruturante Móvel'!$M:$M,$B86,'Estruturante Móvel'!$AM:$AM,MZ$4,'Estruturante Móvel'!$L:$L,'CRONOGRAMA_CONST+MIGRACAO'!$B87))</f>
        <v>0</v>
      </c>
      <c r="NA87" s="173">
        <f>(COUNTIFS('Estruturante Móvel'!$M:$M,$B86,'Estruturante Móvel'!$C:$C,"&lt;&gt;PREVISTO",'Estruturante Móvel'!$G:$G,MZ$4,'Estruturante Móvel'!$L:$L,'CRONOGRAMA_CONST+MIGRACAO'!MP$7))</f>
        <v>0</v>
      </c>
      <c r="NB87" s="156">
        <f>(COUNTIFS('Estruturante Móvel'!$M:$M,$B86,'Estruturante Móvel'!$AM:$AM,NB$4,'Estruturante Móvel'!$L:$L,'CRONOGRAMA_CONST+MIGRACAO'!$B87))</f>
        <v>0</v>
      </c>
      <c r="NC87" s="173">
        <f>(COUNTIFS('Estruturante Móvel'!$M:$M,$B86,'Estruturante Móvel'!$C:$C,"&lt;&gt;PREVISTO",'Estruturante Móvel'!$G:$G,NB$4,'Estruturante Móvel'!$L:$L,'CRONOGRAMA_CONST+MIGRACAO'!MR$7))</f>
        <v>0</v>
      </c>
      <c r="ND87" s="156">
        <f>(COUNTIFS('Estruturante Móvel'!$M:$M,$B86,'Estruturante Móvel'!$AM:$AM,ND$4,'Estruturante Móvel'!$L:$L,'CRONOGRAMA_CONST+MIGRACAO'!$B87))</f>
        <v>0</v>
      </c>
      <c r="NE87" s="173">
        <f>(COUNTIFS('Estruturante Móvel'!$M:$M,$B86,'Estruturante Móvel'!$C:$C,"&lt;&gt;PREVISTO",'Estruturante Móvel'!$G:$G,ND$4,'Estruturante Móvel'!$L:$L,'CRONOGRAMA_CONST+MIGRACAO'!MT$7))</f>
        <v>0</v>
      </c>
      <c r="NF87" s="156">
        <f>(COUNTIFS('Estruturante Móvel'!$M:$M,$B86,'Estruturante Móvel'!$AM:$AM,NF$4,'Estruturante Móvel'!$L:$L,'CRONOGRAMA_CONST+MIGRACAO'!$B87))</f>
        <v>0</v>
      </c>
      <c r="NG87" s="173">
        <f>(COUNTIFS('Estruturante Móvel'!$M:$M,$B86,'Estruturante Móvel'!$C:$C,"&lt;&gt;PREVISTO",'Estruturante Móvel'!$G:$G,NF$4,'Estruturante Móvel'!$L:$L,'CRONOGRAMA_CONST+MIGRACAO'!MV$7))</f>
        <v>0</v>
      </c>
      <c r="NH87" s="156">
        <f>(COUNTIFS('Estruturante Móvel'!$M:$M,$B86,'Estruturante Móvel'!$AM:$AM,NH$4,'Estruturante Móvel'!$L:$L,'CRONOGRAMA_CONST+MIGRACAO'!$B87))</f>
        <v>0</v>
      </c>
      <c r="NI87" s="173">
        <f>(COUNTIFS('Estruturante Móvel'!$M:$M,$B86,'Estruturante Móvel'!$C:$C,"&lt;&gt;PREVISTO",'Estruturante Móvel'!$G:$G,NH$4,'Estruturante Móvel'!$L:$L,'CRONOGRAMA_CONST+MIGRACAO'!MX$7))</f>
        <v>0</v>
      </c>
    </row>
    <row r="88" spans="1:373" hidden="1" outlineLevel="1">
      <c r="B88" s="205" t="s">
        <v>445</v>
      </c>
      <c r="C88" s="161" t="s">
        <v>186</v>
      </c>
      <c r="D88" s="161">
        <f>COUNTIFS('Estruturante Móvel'!$M:$M,B86,'Estruturante Móvel'!$L:$L,'CRONOGRAMA_CONST+MIGRACAO'!B88)</f>
        <v>6</v>
      </c>
      <c r="E88" s="161">
        <f>(COUNTIFS('Estruturante Móvel'!$M:$M,B86,'Estruturante Móvel'!$C:$C,"&lt;&gt;PREVISTO",'Estruturante Móvel'!$L:$L,'CRONOGRAMA_CONST+MIGRACAO'!B88))</f>
        <v>6</v>
      </c>
      <c r="F88" s="162">
        <f>(COUNTIFS('Estruturante Móvel'!$M:$M,B86,'Estruturante Móvel'!$C:$C,"PREVISTO",'Estruturante Móvel'!$L:$L,'CRONOGRAMA_CONST+MIGRACAO'!B88))</f>
        <v>0</v>
      </c>
      <c r="G88" s="162"/>
      <c r="H88" s="162"/>
      <c r="I88" s="163"/>
      <c r="J88" s="160">
        <f t="shared" si="385"/>
        <v>1</v>
      </c>
      <c r="K88" s="157">
        <f t="shared" si="386"/>
        <v>6</v>
      </c>
      <c r="L88" s="139">
        <f>(COUNTIFS('Estruturante Móvel'!$M:$M,$B86,'Estruturante Móvel'!$AM:$AM,L$4,'Estruturante Móvel'!$L:$L,'CRONOGRAMA_CONST+MIGRACAO'!$B88))</f>
        <v>0</v>
      </c>
      <c r="M88" s="140">
        <f>(COUNTIFS('Estruturante Móvel'!$M:$M,$B86,'Estruturante Móvel'!$C:$C,"&lt;&gt;PREVISTO",'Estruturante Móvel'!$G:$G,L$4,'Estruturante Móvel'!$L:$L,'CRONOGRAMA_CONST+MIGRACAO'!B$8))</f>
        <v>0</v>
      </c>
      <c r="N88" s="139">
        <f>(COUNTIFS('Estruturante Móvel'!$M:$M,$B86,'Estruturante Móvel'!$AM:$AM,N$4,'Estruturante Móvel'!$L:$L,'CRONOGRAMA_CONST+MIGRACAO'!$B88))</f>
        <v>0</v>
      </c>
      <c r="O88" s="140">
        <f>(COUNTIFS('Estruturante Móvel'!$M:$M,$B86,'Estruturante Móvel'!$C:$C,"&lt;&gt;PREVISTO",'Estruturante Móvel'!$G:$G,N$4,'Estruturante Móvel'!$L:$L,'CRONOGRAMA_CONST+MIGRACAO'!D$8))</f>
        <v>0</v>
      </c>
      <c r="P88" s="139">
        <f>(COUNTIFS('Estruturante Móvel'!$M:$M,$B86,'Estruturante Móvel'!$AM:$AM,P$4,'Estruturante Móvel'!$L:$L,'CRONOGRAMA_CONST+MIGRACAO'!$B88))</f>
        <v>0</v>
      </c>
      <c r="Q88" s="140">
        <f>(COUNTIFS('Estruturante Móvel'!$M:$M,$B86,'Estruturante Móvel'!$C:$C,"&lt;&gt;PREVISTO",'Estruturante Móvel'!$G:$G,P$4,'Estruturante Móvel'!$L:$L,'CRONOGRAMA_CONST+MIGRACAO'!F$8))</f>
        <v>0</v>
      </c>
      <c r="R88" s="139">
        <f>(COUNTIFS('Estruturante Móvel'!$M:$M,$B86,'Estruturante Móvel'!$AM:$AM,R$4,'Estruturante Móvel'!$L:$L,'CRONOGRAMA_CONST+MIGRACAO'!$B88))</f>
        <v>0</v>
      </c>
      <c r="S88" s="140">
        <f>(COUNTIFS('Estruturante Móvel'!$M:$M,$B86,'Estruturante Móvel'!$C:$C,"&lt;&gt;PREVISTO",'Estruturante Móvel'!$G:$G,R$4,'Estruturante Móvel'!$L:$L,'CRONOGRAMA_CONST+MIGRACAO'!H$8))</f>
        <v>0</v>
      </c>
      <c r="T88" s="139">
        <f>(COUNTIFS('Estruturante Móvel'!$M:$M,$B86,'Estruturante Móvel'!$AM:$AM,T$4,'Estruturante Móvel'!$L:$L,'CRONOGRAMA_CONST+MIGRACAO'!$B88))</f>
        <v>0</v>
      </c>
      <c r="U88" s="140">
        <f>(COUNTIFS('Estruturante Móvel'!$M:$M,$B86,'Estruturante Móvel'!$C:$C,"&lt;&gt;PREVISTO",'Estruturante Móvel'!$G:$G,T$4,'Estruturante Móvel'!$L:$L,'CRONOGRAMA_CONST+MIGRACAO'!J$8))</f>
        <v>0</v>
      </c>
      <c r="V88" s="139">
        <f>(COUNTIFS('Estruturante Móvel'!$M:$M,$B86,'Estruturante Móvel'!$AM:$AM,V$4,'Estruturante Móvel'!$L:$L,'CRONOGRAMA_CONST+MIGRACAO'!$B88))</f>
        <v>0</v>
      </c>
      <c r="W88" s="140">
        <f>(COUNTIFS('Estruturante Móvel'!$M:$M,$B86,'Estruturante Móvel'!$C:$C,"&lt;&gt;PREVISTO",'Estruturante Móvel'!$G:$G,V$4,'Estruturante Móvel'!$L:$L,'CRONOGRAMA_CONST+MIGRACAO'!L$8))</f>
        <v>0</v>
      </c>
      <c r="X88" s="139">
        <f>(COUNTIFS('Estruturante Móvel'!$M:$M,$B86,'Estruturante Móvel'!$AM:$AM,X$4,'Estruturante Móvel'!$L:$L,'CRONOGRAMA_CONST+MIGRACAO'!$B88))</f>
        <v>0</v>
      </c>
      <c r="Y88" s="140">
        <f>(COUNTIFS('Estruturante Móvel'!$M:$M,$B86,'Estruturante Móvel'!$C:$C,"&lt;&gt;PREVISTO",'Estruturante Móvel'!$G:$G,X$4,'Estruturante Móvel'!$L:$L,'CRONOGRAMA_CONST+MIGRACAO'!N$8))</f>
        <v>0</v>
      </c>
      <c r="Z88" s="139">
        <f>(COUNTIFS('Estruturante Móvel'!$M:$M,$B86,'Estruturante Móvel'!$AM:$AM,Z$4,'Estruturante Móvel'!$L:$L,'CRONOGRAMA_CONST+MIGRACAO'!$B88))</f>
        <v>0</v>
      </c>
      <c r="AA88" s="140">
        <f>(COUNTIFS('Estruturante Móvel'!$M:$M,$B86,'Estruturante Móvel'!$C:$C,"&lt;&gt;PREVISTO",'Estruturante Móvel'!$G:$G,Z$4,'Estruturante Móvel'!$L:$L,'CRONOGRAMA_CONST+MIGRACAO'!P$8))</f>
        <v>0</v>
      </c>
      <c r="AB88" s="139">
        <f>(COUNTIFS('Estruturante Móvel'!$M:$M,$B86,'Estruturante Móvel'!$AM:$AM,AB$4,'Estruturante Móvel'!$L:$L,'CRONOGRAMA_CONST+MIGRACAO'!$B88))</f>
        <v>0</v>
      </c>
      <c r="AC88" s="140">
        <f>(COUNTIFS('Estruturante Móvel'!$M:$M,$B86,'Estruturante Móvel'!$C:$C,"&lt;&gt;PREVISTO",'Estruturante Móvel'!$G:$G,AB$4,'Estruturante Móvel'!$L:$L,'CRONOGRAMA_CONST+MIGRACAO'!R$8))</f>
        <v>0</v>
      </c>
      <c r="AD88" s="139">
        <f>(COUNTIFS('Estruturante Móvel'!$M:$M,$B86,'Estruturante Móvel'!$AM:$AM,AD$4,'Estruturante Móvel'!$L:$L,'CRONOGRAMA_CONST+MIGRACAO'!$B88))</f>
        <v>0</v>
      </c>
      <c r="AE88" s="140">
        <f>(COUNTIFS('Estruturante Móvel'!$M:$M,$B86,'Estruturante Móvel'!$C:$C,"&lt;&gt;PREVISTO",'Estruturante Móvel'!$G:$G,AD$4,'Estruturante Móvel'!$L:$L,'CRONOGRAMA_CONST+MIGRACAO'!T$8))</f>
        <v>0</v>
      </c>
      <c r="AF88" s="139">
        <f>(COUNTIFS('Estruturante Móvel'!$M:$M,$B86,'Estruturante Móvel'!$AM:$AM,AF$4,'Estruturante Móvel'!$L:$L,'CRONOGRAMA_CONST+MIGRACAO'!$B88))</f>
        <v>0</v>
      </c>
      <c r="AG88" s="140">
        <f>(COUNTIFS('Estruturante Móvel'!$M:$M,$B86,'Estruturante Móvel'!$C:$C,"&lt;&gt;PREVISTO",'Estruturante Móvel'!$G:$G,AF$4,'Estruturante Móvel'!$L:$L,'CRONOGRAMA_CONST+MIGRACAO'!V$8))</f>
        <v>0</v>
      </c>
      <c r="AH88" s="139">
        <f>(COUNTIFS('Estruturante Móvel'!$M:$M,$B86,'Estruturante Móvel'!$AM:$AM,AH$4,'Estruturante Móvel'!$L:$L,'CRONOGRAMA_CONST+MIGRACAO'!$B88))</f>
        <v>0</v>
      </c>
      <c r="AI88" s="140">
        <f>(COUNTIFS('Estruturante Móvel'!$M:$M,$B86,'Estruturante Móvel'!$C:$C,"&lt;&gt;PREVISTO",'Estruturante Móvel'!$G:$G,AH$4,'Estruturante Móvel'!$L:$L,'CRONOGRAMA_CONST+MIGRACAO'!X$8))</f>
        <v>0</v>
      </c>
      <c r="AJ88" s="139">
        <f>(COUNTIFS('Estruturante Móvel'!$M:$M,$B86,'Estruturante Móvel'!$AM:$AM,AJ$4,'Estruturante Móvel'!$L:$L,'CRONOGRAMA_CONST+MIGRACAO'!$B88))</f>
        <v>0</v>
      </c>
      <c r="AK88" s="140">
        <f>(COUNTIFS('Estruturante Móvel'!$M:$M,$B86,'Estruturante Móvel'!$C:$C,"&lt;&gt;PREVISTO",'Estruturante Móvel'!$G:$G,AJ$4,'Estruturante Móvel'!$L:$L,'CRONOGRAMA_CONST+MIGRACAO'!Z$8))</f>
        <v>0</v>
      </c>
      <c r="AL88" s="139">
        <f>(COUNTIFS('Estruturante Móvel'!$M:$M,$B86,'Estruturante Móvel'!$AM:$AM,AL$4,'Estruturante Móvel'!$L:$L,'CRONOGRAMA_CONST+MIGRACAO'!$B88))</f>
        <v>0</v>
      </c>
      <c r="AM88" s="140">
        <f>(COUNTIFS('Estruturante Móvel'!$M:$M,$B86,'Estruturante Móvel'!$C:$C,"&lt;&gt;PREVISTO",'Estruturante Móvel'!$G:$G,AL$4,'Estruturante Móvel'!$L:$L,'CRONOGRAMA_CONST+MIGRACAO'!AB$8))</f>
        <v>0</v>
      </c>
      <c r="AN88" s="139">
        <f>(COUNTIFS('Estruturante Móvel'!$M:$M,$B86,'Estruturante Móvel'!$AM:$AM,AN$4,'Estruturante Móvel'!$L:$L,'CRONOGRAMA_CONST+MIGRACAO'!$B88))</f>
        <v>0</v>
      </c>
      <c r="AO88" s="140">
        <f>(COUNTIFS('Estruturante Móvel'!$M:$M,$B86,'Estruturante Móvel'!$C:$C,"&lt;&gt;PREVISTO",'Estruturante Móvel'!$G:$G,AN$4,'Estruturante Móvel'!$L:$L,'CRONOGRAMA_CONST+MIGRACAO'!AD$8))</f>
        <v>0</v>
      </c>
      <c r="AP88" s="139">
        <f>(COUNTIFS('Estruturante Móvel'!$M:$M,$B86,'Estruturante Móvel'!$AM:$AM,AP$4,'Estruturante Móvel'!$L:$L,'CRONOGRAMA_CONST+MIGRACAO'!$B88))</f>
        <v>0</v>
      </c>
      <c r="AQ88" s="140">
        <f>(COUNTIFS('Estruturante Móvel'!$M:$M,$B86,'Estruturante Móvel'!$C:$C,"&lt;&gt;PREVISTO",'Estruturante Móvel'!$G:$G,AP$4,'Estruturante Móvel'!$L:$L,'CRONOGRAMA_CONST+MIGRACAO'!AF$8))</f>
        <v>0</v>
      </c>
      <c r="AR88" s="139">
        <f>(COUNTIFS('Estruturante Móvel'!$M:$M,$B86,'Estruturante Móvel'!$AM:$AM,AR$4,'Estruturante Móvel'!$L:$L,'CRONOGRAMA_CONST+MIGRACAO'!$B88))</f>
        <v>0</v>
      </c>
      <c r="AS88" s="140">
        <f>(COUNTIFS('Estruturante Móvel'!$M:$M,$B86,'Estruturante Móvel'!$C:$C,"&lt;&gt;PREVISTO",'Estruturante Móvel'!$G:$G,AR$4,'Estruturante Móvel'!$L:$L,'CRONOGRAMA_CONST+MIGRACAO'!AH$8))</f>
        <v>0</v>
      </c>
      <c r="AT88" s="139">
        <f>(COUNTIFS('Estruturante Móvel'!$M:$M,$B86,'Estruturante Móvel'!$AM:$AM,AT$4,'Estruturante Móvel'!$L:$L,'CRONOGRAMA_CONST+MIGRACAO'!$B88))</f>
        <v>0</v>
      </c>
      <c r="AU88" s="140">
        <f>(COUNTIFS('Estruturante Móvel'!$M:$M,$B86,'Estruturante Móvel'!$C:$C,"&lt;&gt;PREVISTO",'Estruturante Móvel'!$G:$G,AT$4,'Estruturante Móvel'!$L:$L,'CRONOGRAMA_CONST+MIGRACAO'!AJ$8))</f>
        <v>0</v>
      </c>
      <c r="AV88" s="139">
        <f>(COUNTIFS('Estruturante Móvel'!$M:$M,$B86,'Estruturante Móvel'!$AM:$AM,AV$4,'Estruturante Móvel'!$L:$L,'CRONOGRAMA_CONST+MIGRACAO'!$B88))</f>
        <v>0</v>
      </c>
      <c r="AW88" s="140">
        <f>(COUNTIFS('Estruturante Móvel'!$M:$M,$B86,'Estruturante Móvel'!$C:$C,"&lt;&gt;PREVISTO",'Estruturante Móvel'!$G:$G,AV$4,'Estruturante Móvel'!$L:$L,'CRONOGRAMA_CONST+MIGRACAO'!AL$8))</f>
        <v>0</v>
      </c>
      <c r="AX88" s="139">
        <f>(COUNTIFS('Estruturante Móvel'!$M:$M,$B86,'Estruturante Móvel'!$AM:$AM,AX$4,'Estruturante Móvel'!$L:$L,'CRONOGRAMA_CONST+MIGRACAO'!$B88))</f>
        <v>0</v>
      </c>
      <c r="AY88" s="140">
        <f>(COUNTIFS('Estruturante Móvel'!$M:$M,$B86,'Estruturante Móvel'!$C:$C,"&lt;&gt;PREVISTO",'Estruturante Móvel'!$G:$G,AX$4,'Estruturante Móvel'!$L:$L,'CRONOGRAMA_CONST+MIGRACAO'!AN$8))</f>
        <v>0</v>
      </c>
      <c r="AZ88" s="139">
        <f>(COUNTIFS('Estruturante Móvel'!$M:$M,$B86,'Estruturante Móvel'!$AM:$AM,AZ$4,'Estruturante Móvel'!$L:$L,'CRONOGRAMA_CONST+MIGRACAO'!$B88))</f>
        <v>0</v>
      </c>
      <c r="BA88" s="140">
        <f>(COUNTIFS('Estruturante Móvel'!$M:$M,$B86,'Estruturante Móvel'!$C:$C,"&lt;&gt;PREVISTO",'Estruturante Móvel'!$G:$G,AZ$4,'Estruturante Móvel'!$L:$L,'CRONOGRAMA_CONST+MIGRACAO'!AP$8))</f>
        <v>0</v>
      </c>
      <c r="BB88" s="139">
        <f>(COUNTIFS('Estruturante Móvel'!$M:$M,$B86,'Estruturante Móvel'!$AM:$AM,BB$4,'Estruturante Móvel'!$L:$L,'CRONOGRAMA_CONST+MIGRACAO'!$B88))</f>
        <v>0</v>
      </c>
      <c r="BC88" s="140">
        <f>(COUNTIFS('Estruturante Móvel'!$M:$M,$B86,'Estruturante Móvel'!$C:$C,"&lt;&gt;PREVISTO",'Estruturante Móvel'!$G:$G,BB$4,'Estruturante Móvel'!$L:$L,'CRONOGRAMA_CONST+MIGRACAO'!AR$8))</f>
        <v>0</v>
      </c>
      <c r="BD88" s="139">
        <f>(COUNTIFS('Estruturante Móvel'!$M:$M,$B86,'Estruturante Móvel'!$AM:$AM,BD$4,'Estruturante Móvel'!$L:$L,'CRONOGRAMA_CONST+MIGRACAO'!$B88))</f>
        <v>0</v>
      </c>
      <c r="BE88" s="140">
        <f>(COUNTIFS('Estruturante Móvel'!$M:$M,$B86,'Estruturante Móvel'!$C:$C,"&lt;&gt;PREVISTO",'Estruturante Móvel'!$G:$G,BD$4,'Estruturante Móvel'!$L:$L,'CRONOGRAMA_CONST+MIGRACAO'!AT$8))</f>
        <v>0</v>
      </c>
      <c r="BF88" s="139">
        <f>(COUNTIFS('Estruturante Móvel'!$M:$M,$B86,'Estruturante Móvel'!$AM:$AM,BF$4,'Estruturante Móvel'!$L:$L,'CRONOGRAMA_CONST+MIGRACAO'!$B88))</f>
        <v>0</v>
      </c>
      <c r="BG88" s="140">
        <f>(COUNTIFS('Estruturante Móvel'!$M:$M,$B86,'Estruturante Móvel'!$C:$C,"&lt;&gt;PREVISTO",'Estruturante Móvel'!$G:$G,BF$4,'Estruturante Móvel'!$L:$L,'CRONOGRAMA_CONST+MIGRACAO'!AV$8))</f>
        <v>0</v>
      </c>
      <c r="BH88" s="139">
        <f>(COUNTIFS('Estruturante Móvel'!$M:$M,$B86,'Estruturante Móvel'!$AM:$AM,BH$4,'Estruturante Móvel'!$L:$L,'CRONOGRAMA_CONST+MIGRACAO'!$B88))</f>
        <v>0</v>
      </c>
      <c r="BI88" s="140">
        <f>(COUNTIFS('Estruturante Móvel'!$M:$M,$B86,'Estruturante Móvel'!$C:$C,"&lt;&gt;PREVISTO",'Estruturante Móvel'!$G:$G,BH$4,'Estruturante Móvel'!$L:$L,'CRONOGRAMA_CONST+MIGRACAO'!AX$8))</f>
        <v>0</v>
      </c>
      <c r="BJ88" s="139">
        <f>(COUNTIFS('Estruturante Móvel'!$M:$M,$B86,'Estruturante Móvel'!$AM:$AM,BJ$4,'Estruturante Móvel'!$L:$L,'CRONOGRAMA_CONST+MIGRACAO'!$B88))</f>
        <v>0</v>
      </c>
      <c r="BK88" s="140">
        <f>(COUNTIFS('Estruturante Móvel'!$M:$M,$B86,'Estruturante Móvel'!$C:$C,"&lt;&gt;PREVISTO",'Estruturante Móvel'!$G:$G,BJ$4,'Estruturante Móvel'!$L:$L,'CRONOGRAMA_CONST+MIGRACAO'!AZ$8))</f>
        <v>0</v>
      </c>
      <c r="BL88" s="139">
        <f>(COUNTIFS('Estruturante Móvel'!$M:$M,$B86,'Estruturante Móvel'!$AM:$AM,BL$4,'Estruturante Móvel'!$L:$L,'CRONOGRAMA_CONST+MIGRACAO'!$B88))</f>
        <v>0</v>
      </c>
      <c r="BM88" s="140">
        <f>(COUNTIFS('Estruturante Móvel'!$M:$M,$B86,'Estruturante Móvel'!$C:$C,"&lt;&gt;PREVISTO",'Estruturante Móvel'!$G:$G,BL$4,'Estruturante Móvel'!$L:$L,'CRONOGRAMA_CONST+MIGRACAO'!BB$8))</f>
        <v>0</v>
      </c>
      <c r="BN88" s="139">
        <f>(COUNTIFS('Estruturante Móvel'!$M:$M,$B86,'Estruturante Móvel'!$AM:$AM,BN$4,'Estruturante Móvel'!$L:$L,'CRONOGRAMA_CONST+MIGRACAO'!$B88))</f>
        <v>0</v>
      </c>
      <c r="BO88" s="140">
        <f>(COUNTIFS('Estruturante Móvel'!$M:$M,$B86,'Estruturante Móvel'!$C:$C,"&lt;&gt;PREVISTO",'Estruturante Móvel'!$G:$G,BN$4,'Estruturante Móvel'!$L:$L,'CRONOGRAMA_CONST+MIGRACAO'!BD$8))</f>
        <v>0</v>
      </c>
      <c r="BP88" s="139">
        <f>(COUNTIFS('Estruturante Móvel'!$M:$M,$B86,'Estruturante Móvel'!$AM:$AM,BP$4,'Estruturante Móvel'!$L:$L,'CRONOGRAMA_CONST+MIGRACAO'!$B88))</f>
        <v>0</v>
      </c>
      <c r="BQ88" s="140">
        <f>(COUNTIFS('Estruturante Móvel'!$M:$M,$B86,'Estruturante Móvel'!$C:$C,"&lt;&gt;PREVISTO",'Estruturante Móvel'!$G:$G,BP$4,'Estruturante Móvel'!$L:$L,'CRONOGRAMA_CONST+MIGRACAO'!BF$8))</f>
        <v>0</v>
      </c>
      <c r="BR88" s="139">
        <f>(COUNTIFS('Estruturante Móvel'!$M:$M,$B86,'Estruturante Móvel'!$AM:$AM,BR$4,'Estruturante Móvel'!$L:$L,'CRONOGRAMA_CONST+MIGRACAO'!$B88))</f>
        <v>0</v>
      </c>
      <c r="BS88" s="140">
        <f>(COUNTIFS('Estruturante Móvel'!$M:$M,$B86,'Estruturante Móvel'!$C:$C,"&lt;&gt;PREVISTO",'Estruturante Móvel'!$G:$G,BR$4,'Estruturante Móvel'!$L:$L,'CRONOGRAMA_CONST+MIGRACAO'!BH$8))</f>
        <v>0</v>
      </c>
      <c r="BT88" s="139">
        <f>(COUNTIFS('Estruturante Móvel'!$M:$M,$B86,'Estruturante Móvel'!$AM:$AM,BT$4,'Estruturante Móvel'!$L:$L,'CRONOGRAMA_CONST+MIGRACAO'!$B88))</f>
        <v>0</v>
      </c>
      <c r="BU88" s="140">
        <f>(COUNTIFS('Estruturante Móvel'!$M:$M,$B86,'Estruturante Móvel'!$C:$C,"&lt;&gt;PREVISTO",'Estruturante Móvel'!$G:$G,BT$4,'Estruturante Móvel'!$L:$L,'CRONOGRAMA_CONST+MIGRACAO'!BJ$8))</f>
        <v>0</v>
      </c>
      <c r="BV88" s="139">
        <f>(COUNTIFS('Estruturante Móvel'!$M:$M,$B86,'Estruturante Móvel'!$AM:$AM,BV$4,'Estruturante Móvel'!$L:$L,'CRONOGRAMA_CONST+MIGRACAO'!$B88))</f>
        <v>0</v>
      </c>
      <c r="BW88" s="140">
        <f>(COUNTIFS('Estruturante Móvel'!$M:$M,$B86,'Estruturante Móvel'!$C:$C,"&lt;&gt;PREVISTO",'Estruturante Móvel'!$G:$G,BV$4,'Estruturante Móvel'!$L:$L,'CRONOGRAMA_CONST+MIGRACAO'!BL$8))</f>
        <v>0</v>
      </c>
      <c r="BX88" s="139">
        <f>(COUNTIFS('Estruturante Móvel'!$M:$M,$B86,'Estruturante Móvel'!$AM:$AM,BX$4,'Estruturante Móvel'!$L:$L,'CRONOGRAMA_CONST+MIGRACAO'!$B88))</f>
        <v>0</v>
      </c>
      <c r="BY88" s="140">
        <f>(COUNTIFS('Estruturante Móvel'!$M:$M,$B86,'Estruturante Móvel'!$C:$C,"&lt;&gt;PREVISTO",'Estruturante Móvel'!$G:$G,BX$4,'Estruturante Móvel'!$L:$L,'CRONOGRAMA_CONST+MIGRACAO'!BN$8))</f>
        <v>0</v>
      </c>
      <c r="BZ88" s="139">
        <f>(COUNTIFS('Estruturante Móvel'!$M:$M,$B86,'Estruturante Móvel'!$AM:$AM,BZ$4,'Estruturante Móvel'!$L:$L,'CRONOGRAMA_CONST+MIGRACAO'!$B88))</f>
        <v>0</v>
      </c>
      <c r="CA88" s="140">
        <f>(COUNTIFS('Estruturante Móvel'!$M:$M,$B86,'Estruturante Móvel'!$C:$C,"&lt;&gt;PREVISTO",'Estruturante Móvel'!$G:$G,BZ$4,'Estruturante Móvel'!$L:$L,'CRONOGRAMA_CONST+MIGRACAO'!BP$8))</f>
        <v>0</v>
      </c>
      <c r="CB88" s="139">
        <f>(COUNTIFS('Estruturante Móvel'!$M:$M,$B86,'Estruturante Móvel'!$AM:$AM,CB$4,'Estruturante Móvel'!$L:$L,'CRONOGRAMA_CONST+MIGRACAO'!$B88))</f>
        <v>0</v>
      </c>
      <c r="CC88" s="140">
        <f>(COUNTIFS('Estruturante Móvel'!$M:$M,$B86,'Estruturante Móvel'!$C:$C,"&lt;&gt;PREVISTO",'Estruturante Móvel'!$G:$G,CB$4,'Estruturante Móvel'!$L:$L,'CRONOGRAMA_CONST+MIGRACAO'!BR$8))</f>
        <v>0</v>
      </c>
      <c r="CD88" s="139">
        <f>(COUNTIFS('Estruturante Móvel'!$M:$M,$B86,'Estruturante Móvel'!$AM:$AM,CD$4,'Estruturante Móvel'!$L:$L,'CRONOGRAMA_CONST+MIGRACAO'!$B88))</f>
        <v>0</v>
      </c>
      <c r="CE88" s="140">
        <f>(COUNTIFS('Estruturante Móvel'!$M:$M,$B86,'Estruturante Móvel'!$C:$C,"&lt;&gt;PREVISTO",'Estruturante Móvel'!$G:$G,CD$4,'Estruturante Móvel'!$L:$L,'CRONOGRAMA_CONST+MIGRACAO'!BT$8))</f>
        <v>0</v>
      </c>
      <c r="CF88" s="139">
        <f>(COUNTIFS('Estruturante Móvel'!$M:$M,$B86,'Estruturante Móvel'!$AM:$AM,CF$4,'Estruturante Móvel'!$L:$L,'CRONOGRAMA_CONST+MIGRACAO'!$B88))</f>
        <v>0</v>
      </c>
      <c r="CG88" s="140">
        <f>(COUNTIFS('Estruturante Móvel'!$M:$M,$B86,'Estruturante Móvel'!$C:$C,"&lt;&gt;PREVISTO",'Estruturante Móvel'!$G:$G,CF$4,'Estruturante Móvel'!$L:$L,'CRONOGRAMA_CONST+MIGRACAO'!BV$8))</f>
        <v>0</v>
      </c>
      <c r="CH88" s="139">
        <f>(COUNTIFS('Estruturante Móvel'!$M:$M,$B86,'Estruturante Móvel'!$AM:$AM,CH$4,'Estruturante Móvel'!$L:$L,'CRONOGRAMA_CONST+MIGRACAO'!$B88))</f>
        <v>0</v>
      </c>
      <c r="CI88" s="140">
        <f>(COUNTIFS('Estruturante Móvel'!$M:$M,$B86,'Estruturante Móvel'!$C:$C,"&lt;&gt;PREVISTO",'Estruturante Móvel'!$G:$G,CH$4,'Estruturante Móvel'!$L:$L,'CRONOGRAMA_CONST+MIGRACAO'!BX$8))</f>
        <v>0</v>
      </c>
      <c r="CJ88" s="139">
        <f>(COUNTIFS('Estruturante Móvel'!$M:$M,$B86,'Estruturante Móvel'!$AM:$AM,CJ$4,'Estruturante Móvel'!$L:$L,'CRONOGRAMA_CONST+MIGRACAO'!$B88))</f>
        <v>0</v>
      </c>
      <c r="CK88" s="140">
        <f>(COUNTIFS('Estruturante Móvel'!$M:$M,$B86,'Estruturante Móvel'!$C:$C,"&lt;&gt;PREVISTO",'Estruturante Móvel'!$G:$G,CJ$4,'Estruturante Móvel'!$L:$L,'CRONOGRAMA_CONST+MIGRACAO'!BZ$8))</f>
        <v>0</v>
      </c>
      <c r="CL88" s="139">
        <f>(COUNTIFS('Estruturante Móvel'!$M:$M,$B86,'Estruturante Móvel'!$AM:$AM,CL$4,'Estruturante Móvel'!$L:$L,'CRONOGRAMA_CONST+MIGRACAO'!$B88))</f>
        <v>0</v>
      </c>
      <c r="CM88" s="140">
        <f>(COUNTIFS('Estruturante Móvel'!$M:$M,$B86,'Estruturante Móvel'!$C:$C,"&lt;&gt;PREVISTO",'Estruturante Móvel'!$G:$G,CL$4,'Estruturante Móvel'!$L:$L,'CRONOGRAMA_CONST+MIGRACAO'!CB$8))</f>
        <v>0</v>
      </c>
      <c r="CN88" s="139">
        <f>(COUNTIFS('Estruturante Móvel'!$M:$M,$B86,'Estruturante Móvel'!$AM:$AM,CN$4,'Estruturante Móvel'!$L:$L,'CRONOGRAMA_CONST+MIGRACAO'!$B88))</f>
        <v>0</v>
      </c>
      <c r="CO88" s="140">
        <f>(COUNTIFS('Estruturante Móvel'!$M:$M,$B86,'Estruturante Móvel'!$C:$C,"&lt;&gt;PREVISTO",'Estruturante Móvel'!$G:$G,CN$4,'Estruturante Móvel'!$L:$L,'CRONOGRAMA_CONST+MIGRACAO'!CD$8))</f>
        <v>0</v>
      </c>
      <c r="CP88" s="139">
        <f>(COUNTIFS('Estruturante Móvel'!$M:$M,$B86,'Estruturante Móvel'!$AM:$AM,CP$4,'Estruturante Móvel'!$L:$L,'CRONOGRAMA_CONST+MIGRACAO'!$B88))</f>
        <v>0</v>
      </c>
      <c r="CQ88" s="140">
        <f>(COUNTIFS('Estruturante Móvel'!$M:$M,$B86,'Estruturante Móvel'!$C:$C,"&lt;&gt;PREVISTO",'Estruturante Móvel'!$G:$G,CP$4,'Estruturante Móvel'!$L:$L,'CRONOGRAMA_CONST+MIGRACAO'!CF$8))</f>
        <v>0</v>
      </c>
      <c r="CR88" s="139">
        <f>(COUNTIFS('Estruturante Móvel'!$M:$M,$B86,'Estruturante Móvel'!$AM:$AM,CR$4,'Estruturante Móvel'!$L:$L,'CRONOGRAMA_CONST+MIGRACAO'!$B88))</f>
        <v>0</v>
      </c>
      <c r="CS88" s="140">
        <f>(COUNTIFS('Estruturante Móvel'!$M:$M,$B86,'Estruturante Móvel'!$C:$C,"&lt;&gt;PREVISTO",'Estruturante Móvel'!$G:$G,CR$4,'Estruturante Móvel'!$L:$L,'CRONOGRAMA_CONST+MIGRACAO'!CH$8))</f>
        <v>0</v>
      </c>
      <c r="CT88" s="139">
        <f>(COUNTIFS('Estruturante Móvel'!$M:$M,$B86,'Estruturante Móvel'!$AM:$AM,CT$4,'Estruturante Móvel'!$L:$L,'CRONOGRAMA_CONST+MIGRACAO'!$B88))</f>
        <v>0</v>
      </c>
      <c r="CU88" s="140">
        <f>(COUNTIFS('Estruturante Móvel'!$M:$M,$B86,'Estruturante Móvel'!$C:$C,"&lt;&gt;PREVISTO",'Estruturante Móvel'!$G:$G,CT$4,'Estruturante Móvel'!$L:$L,'CRONOGRAMA_CONST+MIGRACAO'!CJ$8))</f>
        <v>0</v>
      </c>
      <c r="CV88" s="139">
        <f>(COUNTIFS('Estruturante Móvel'!$M:$M,$B86,'Estruturante Móvel'!$AM:$AM,CV$4,'Estruturante Móvel'!$L:$L,'CRONOGRAMA_CONST+MIGRACAO'!$B88))</f>
        <v>0</v>
      </c>
      <c r="CW88" s="140">
        <f>(COUNTIFS('Estruturante Móvel'!$M:$M,$B86,'Estruturante Móvel'!$C:$C,"&lt;&gt;PREVISTO",'Estruturante Móvel'!$G:$G,CV$4,'Estruturante Móvel'!$L:$L,'CRONOGRAMA_CONST+MIGRACAO'!CL$8))</f>
        <v>0</v>
      </c>
      <c r="CX88" s="139">
        <f>(COUNTIFS('Estruturante Móvel'!$M:$M,$B86,'Estruturante Móvel'!$AM:$AM,CX$4,'Estruturante Móvel'!$L:$L,'CRONOGRAMA_CONST+MIGRACAO'!$B88))</f>
        <v>0</v>
      </c>
      <c r="CY88" s="140">
        <f>(COUNTIFS('Estruturante Móvel'!$M:$M,$B86,'Estruturante Móvel'!$C:$C,"&lt;&gt;PREVISTO",'Estruturante Móvel'!$G:$G,CX$4,'Estruturante Móvel'!$L:$L,'CRONOGRAMA_CONST+MIGRACAO'!CN$8))</f>
        <v>0</v>
      </c>
      <c r="CZ88" s="139">
        <f>(COUNTIFS('Estruturante Móvel'!$M:$M,$B86,'Estruturante Móvel'!$AM:$AM,CZ$4,'Estruturante Móvel'!$L:$L,'CRONOGRAMA_CONST+MIGRACAO'!$B88))</f>
        <v>0</v>
      </c>
      <c r="DA88" s="140">
        <f>(COUNTIFS('Estruturante Móvel'!$M:$M,$B86,'Estruturante Móvel'!$C:$C,"&lt;&gt;PREVISTO",'Estruturante Móvel'!$G:$G,CZ$4,'Estruturante Móvel'!$L:$L,'CRONOGRAMA_CONST+MIGRACAO'!CP$8))</f>
        <v>0</v>
      </c>
      <c r="DB88" s="139">
        <f>(COUNTIFS('Estruturante Móvel'!$M:$M,$B86,'Estruturante Móvel'!$AM:$AM,DB$4,'Estruturante Móvel'!$L:$L,'CRONOGRAMA_CONST+MIGRACAO'!$B88))</f>
        <v>0</v>
      </c>
      <c r="DC88" s="140">
        <f>(COUNTIFS('Estruturante Móvel'!$M:$M,$B86,'Estruturante Móvel'!$C:$C,"&lt;&gt;PREVISTO",'Estruturante Móvel'!$G:$G,DB$4,'Estruturante Móvel'!$L:$L,'CRONOGRAMA_CONST+MIGRACAO'!CR$8))</f>
        <v>0</v>
      </c>
      <c r="DD88" s="139">
        <f>(COUNTIFS('Estruturante Móvel'!$M:$M,$B86,'Estruturante Móvel'!$AM:$AM,DD$4,'Estruturante Móvel'!$L:$L,'CRONOGRAMA_CONST+MIGRACAO'!$B88))</f>
        <v>0</v>
      </c>
      <c r="DE88" s="140">
        <f>(COUNTIFS('Estruturante Móvel'!$M:$M,$B86,'Estruturante Móvel'!$C:$C,"&lt;&gt;PREVISTO",'Estruturante Móvel'!$G:$G,DD$4,'Estruturante Móvel'!$L:$L,'CRONOGRAMA_CONST+MIGRACAO'!CT$8))</f>
        <v>0</v>
      </c>
      <c r="DF88" s="139">
        <f>(COUNTIFS('Estruturante Móvel'!$M:$M,$B86,'Estruturante Móvel'!$AM:$AM,DF$4,'Estruturante Móvel'!$L:$L,'CRONOGRAMA_CONST+MIGRACAO'!$B88))</f>
        <v>0</v>
      </c>
      <c r="DG88" s="140">
        <f>(COUNTIFS('Estruturante Móvel'!$M:$M,$B86,'Estruturante Móvel'!$C:$C,"&lt;&gt;PREVISTO",'Estruturante Móvel'!$G:$G,DF$4,'Estruturante Móvel'!$L:$L,'CRONOGRAMA_CONST+MIGRACAO'!CV$8))</f>
        <v>0</v>
      </c>
      <c r="DH88" s="139">
        <f>(COUNTIFS('Estruturante Móvel'!$M:$M,$B86,'Estruturante Móvel'!$AM:$AM,DH$4,'Estruturante Móvel'!$L:$L,'CRONOGRAMA_CONST+MIGRACAO'!$B88))</f>
        <v>0</v>
      </c>
      <c r="DI88" s="140">
        <f>(COUNTIFS('Estruturante Móvel'!$M:$M,$B86,'Estruturante Móvel'!$C:$C,"&lt;&gt;PREVISTO",'Estruturante Móvel'!$G:$G,DH$4,'Estruturante Móvel'!$L:$L,'CRONOGRAMA_CONST+MIGRACAO'!CX$8))</f>
        <v>0</v>
      </c>
      <c r="DJ88" s="139">
        <f>(COUNTIFS('Estruturante Móvel'!$M:$M,$B86,'Estruturante Móvel'!$AM:$AM,DJ$4,'Estruturante Móvel'!$L:$L,'CRONOGRAMA_CONST+MIGRACAO'!$B88))</f>
        <v>0</v>
      </c>
      <c r="DK88" s="140">
        <f>(COUNTIFS('Estruturante Móvel'!$M:$M,$B86,'Estruturante Móvel'!$C:$C,"&lt;&gt;PREVISTO",'Estruturante Móvel'!$G:$G,DJ$4,'Estruturante Móvel'!$L:$L,'CRONOGRAMA_CONST+MIGRACAO'!CZ$8))</f>
        <v>0</v>
      </c>
      <c r="DL88" s="139">
        <f>(COUNTIFS('Estruturante Móvel'!$M:$M,$B86,'Estruturante Móvel'!$AM:$AM,DL$4,'Estruturante Móvel'!$L:$L,'CRONOGRAMA_CONST+MIGRACAO'!$B88))</f>
        <v>0</v>
      </c>
      <c r="DM88" s="140">
        <f>(COUNTIFS('Estruturante Móvel'!$M:$M,$B86,'Estruturante Móvel'!$C:$C,"&lt;&gt;PREVISTO",'Estruturante Móvel'!$G:$G,DL$4,'Estruturante Móvel'!$L:$L,'CRONOGRAMA_CONST+MIGRACAO'!DB$8))</f>
        <v>0</v>
      </c>
      <c r="DN88" s="139">
        <f>(COUNTIFS('Estruturante Móvel'!$M:$M,$B86,'Estruturante Móvel'!$AM:$AM,DN$4,'Estruturante Móvel'!$L:$L,'CRONOGRAMA_CONST+MIGRACAO'!$B88))</f>
        <v>0</v>
      </c>
      <c r="DO88" s="140">
        <f>(COUNTIFS('Estruturante Móvel'!$M:$M,$B86,'Estruturante Móvel'!$C:$C,"&lt;&gt;PREVISTO",'Estruturante Móvel'!$G:$G,DN$4,'Estruturante Móvel'!$L:$L,'CRONOGRAMA_CONST+MIGRACAO'!DD$8))</f>
        <v>0</v>
      </c>
      <c r="DP88" s="139">
        <f>(COUNTIFS('Estruturante Móvel'!$M:$M,$B86,'Estruturante Móvel'!$AM:$AM,DP$4,'Estruturante Móvel'!$L:$L,'CRONOGRAMA_CONST+MIGRACAO'!$B88))</f>
        <v>0</v>
      </c>
      <c r="DQ88" s="140">
        <f>(COUNTIFS('Estruturante Móvel'!$M:$M,$B86,'Estruturante Móvel'!$C:$C,"&lt;&gt;PREVISTO",'Estruturante Móvel'!$G:$G,DP$4,'Estruturante Móvel'!$L:$L,'CRONOGRAMA_CONST+MIGRACAO'!DF$8))</f>
        <v>0</v>
      </c>
      <c r="DR88" s="139">
        <f>(COUNTIFS('Estruturante Móvel'!$M:$M,$B86,'Estruturante Móvel'!$AM:$AM,DR$4,'Estruturante Móvel'!$L:$L,'CRONOGRAMA_CONST+MIGRACAO'!$B88))</f>
        <v>0</v>
      </c>
      <c r="DS88" s="140">
        <f>(COUNTIFS('Estruturante Móvel'!$M:$M,$B86,'Estruturante Móvel'!$C:$C,"&lt;&gt;PREVISTO",'Estruturante Móvel'!$G:$G,DR$4,'Estruturante Móvel'!$L:$L,'CRONOGRAMA_CONST+MIGRACAO'!DH$8))</f>
        <v>0</v>
      </c>
      <c r="DT88" s="139">
        <f>(COUNTIFS('Estruturante Móvel'!$M:$M,$B86,'Estruturante Móvel'!$AM:$AM,DT$4,'Estruturante Móvel'!$L:$L,'CRONOGRAMA_CONST+MIGRACAO'!$B88))</f>
        <v>0</v>
      </c>
      <c r="DU88" s="140">
        <f>(COUNTIFS('Estruturante Móvel'!$M:$M,$B86,'Estruturante Móvel'!$C:$C,"&lt;&gt;PREVISTO",'Estruturante Móvel'!$G:$G,DT$4,'Estruturante Móvel'!$L:$L,'CRONOGRAMA_CONST+MIGRACAO'!DJ$8))</f>
        <v>0</v>
      </c>
      <c r="DV88" s="139">
        <f>(COUNTIFS('Estruturante Móvel'!$M:$M,$B86,'Estruturante Móvel'!$AM:$AM,DV$4,'Estruturante Móvel'!$L:$L,'CRONOGRAMA_CONST+MIGRACAO'!$B88))</f>
        <v>0</v>
      </c>
      <c r="DW88" s="140">
        <f>(COUNTIFS('Estruturante Móvel'!$M:$M,$B86,'Estruturante Móvel'!$C:$C,"&lt;&gt;PREVISTO",'Estruturante Móvel'!$G:$G,DV$4,'Estruturante Móvel'!$L:$L,'CRONOGRAMA_CONST+MIGRACAO'!DL$8))</f>
        <v>0</v>
      </c>
      <c r="DX88" s="139">
        <f>(COUNTIFS('Estruturante Móvel'!$M:$M,$B86,'Estruturante Móvel'!$AM:$AM,DX$4,'Estruturante Móvel'!$L:$L,'CRONOGRAMA_CONST+MIGRACAO'!$B88))</f>
        <v>0</v>
      </c>
      <c r="DY88" s="140">
        <f>(COUNTIFS('Estruturante Móvel'!$M:$M,$B86,'Estruturante Móvel'!$C:$C,"&lt;&gt;PREVISTO",'Estruturante Móvel'!$G:$G,DX$4,'Estruturante Móvel'!$L:$L,'CRONOGRAMA_CONST+MIGRACAO'!DN$8))</f>
        <v>0</v>
      </c>
      <c r="DZ88" s="139">
        <f>(COUNTIFS('Estruturante Móvel'!$M:$M,$B86,'Estruturante Móvel'!$AM:$AM,DZ$4,'Estruturante Móvel'!$L:$L,'CRONOGRAMA_CONST+MIGRACAO'!$B88))</f>
        <v>0</v>
      </c>
      <c r="EA88" s="140">
        <f>(COUNTIFS('Estruturante Móvel'!$M:$M,$B86,'Estruturante Móvel'!$C:$C,"&lt;&gt;PREVISTO",'Estruturante Móvel'!$G:$G,DZ$4,'Estruturante Móvel'!$L:$L,'CRONOGRAMA_CONST+MIGRACAO'!DP$8))</f>
        <v>0</v>
      </c>
      <c r="EB88" s="139">
        <f>(COUNTIFS('Estruturante Móvel'!$M:$M,$B86,'Estruturante Móvel'!$AM:$AM,EB$4,'Estruturante Móvel'!$L:$L,'CRONOGRAMA_CONST+MIGRACAO'!$B88))</f>
        <v>0</v>
      </c>
      <c r="EC88" s="140">
        <f>(COUNTIFS('Estruturante Móvel'!$M:$M,$B86,'Estruturante Móvel'!$C:$C,"&lt;&gt;PREVISTO",'Estruturante Móvel'!$G:$G,EB$4,'Estruturante Móvel'!$L:$L,'CRONOGRAMA_CONST+MIGRACAO'!DR$8))</f>
        <v>0</v>
      </c>
      <c r="ED88" s="139">
        <f>(COUNTIFS('Estruturante Móvel'!$M:$M,$B86,'Estruturante Móvel'!$AM:$AM,ED$4,'Estruturante Móvel'!$L:$L,'CRONOGRAMA_CONST+MIGRACAO'!$B88))</f>
        <v>0</v>
      </c>
      <c r="EE88" s="140">
        <f>(COUNTIFS('Estruturante Móvel'!$M:$M,$B86,'Estruturante Móvel'!$C:$C,"&lt;&gt;PREVISTO",'Estruturante Móvel'!$G:$G,ED$4,'Estruturante Móvel'!$L:$L,'CRONOGRAMA_CONST+MIGRACAO'!DT$8))</f>
        <v>0</v>
      </c>
      <c r="EF88" s="139">
        <f>(COUNTIFS('Estruturante Móvel'!$M:$M,$B86,'Estruturante Móvel'!$AM:$AM,EF$4,'Estruturante Móvel'!$L:$L,'CRONOGRAMA_CONST+MIGRACAO'!$B88))</f>
        <v>0</v>
      </c>
      <c r="EG88" s="140">
        <f>(COUNTIFS('Estruturante Móvel'!$M:$M,$B86,'Estruturante Móvel'!$C:$C,"&lt;&gt;PREVISTO",'Estruturante Móvel'!$G:$G,EF$4,'Estruturante Móvel'!$L:$L,'CRONOGRAMA_CONST+MIGRACAO'!DV$8))</f>
        <v>0</v>
      </c>
      <c r="EH88" s="139">
        <f>(COUNTIFS('Estruturante Móvel'!$M:$M,$B86,'Estruturante Móvel'!$AM:$AM,EH$4,'Estruturante Móvel'!$L:$L,'CRONOGRAMA_CONST+MIGRACAO'!$B88))</f>
        <v>0</v>
      </c>
      <c r="EI88" s="140">
        <f>(COUNTIFS('Estruturante Móvel'!$M:$M,$B86,'Estruturante Móvel'!$C:$C,"&lt;&gt;PREVISTO",'Estruturante Móvel'!$G:$G,EH$4,'Estruturante Móvel'!$L:$L,'CRONOGRAMA_CONST+MIGRACAO'!DX$8))</f>
        <v>0</v>
      </c>
      <c r="EJ88" s="139">
        <f>(COUNTIFS('Estruturante Móvel'!$M:$M,$B86,'Estruturante Móvel'!$AM:$AM,EJ$4,'Estruturante Móvel'!$L:$L,'CRONOGRAMA_CONST+MIGRACAO'!$B88))</f>
        <v>0</v>
      </c>
      <c r="EK88" s="140">
        <f>(COUNTIFS('Estruturante Móvel'!$M:$M,$B86,'Estruturante Móvel'!$C:$C,"&lt;&gt;PREVISTO",'Estruturante Móvel'!$G:$G,EJ$4,'Estruturante Móvel'!$L:$L,'CRONOGRAMA_CONST+MIGRACAO'!DZ$8))</f>
        <v>0</v>
      </c>
      <c r="EL88" s="139">
        <f>(COUNTIFS('Estruturante Móvel'!$M:$M,$B86,'Estruturante Móvel'!$AM:$AM,EL$4,'Estruturante Móvel'!$L:$L,'CRONOGRAMA_CONST+MIGRACAO'!$B88))</f>
        <v>0</v>
      </c>
      <c r="EM88" s="140">
        <f>(COUNTIFS('Estruturante Móvel'!$M:$M,$B86,'Estruturante Móvel'!$C:$C,"&lt;&gt;PREVISTO",'Estruturante Móvel'!$G:$G,EL$4,'Estruturante Móvel'!$L:$L,'CRONOGRAMA_CONST+MIGRACAO'!EB$8))</f>
        <v>0</v>
      </c>
      <c r="EN88" s="139">
        <f>(COUNTIFS('Estruturante Móvel'!$M:$M,$B86,'Estruturante Móvel'!$AM:$AM,EN$4,'Estruturante Móvel'!$L:$L,'CRONOGRAMA_CONST+MIGRACAO'!$B88))</f>
        <v>0</v>
      </c>
      <c r="EO88" s="140">
        <f>(COUNTIFS('Estruturante Móvel'!$M:$M,$B86,'Estruturante Móvel'!$C:$C,"&lt;&gt;PREVISTO",'Estruturante Móvel'!$G:$G,EN$4,'Estruturante Móvel'!$L:$L,'CRONOGRAMA_CONST+MIGRACAO'!ED$8))</f>
        <v>0</v>
      </c>
      <c r="EP88" s="139">
        <f>(COUNTIFS('Estruturante Móvel'!$M:$M,$B86,'Estruturante Móvel'!$AM:$AM,EP$4,'Estruturante Móvel'!$L:$L,'CRONOGRAMA_CONST+MIGRACAO'!$B88))</f>
        <v>0</v>
      </c>
      <c r="EQ88" s="140">
        <f>(COUNTIFS('Estruturante Móvel'!$M:$M,$B86,'Estruturante Móvel'!$C:$C,"&lt;&gt;PREVISTO",'Estruturante Móvel'!$G:$G,EP$4,'Estruturante Móvel'!$L:$L,'CRONOGRAMA_CONST+MIGRACAO'!EF$8))</f>
        <v>0</v>
      </c>
      <c r="ER88" s="139">
        <f>(COUNTIFS('Estruturante Móvel'!$M:$M,$B86,'Estruturante Móvel'!$AM:$AM,ER$4,'Estruturante Móvel'!$L:$L,'CRONOGRAMA_CONST+MIGRACAO'!$B88))</f>
        <v>0</v>
      </c>
      <c r="ES88" s="140">
        <f>(COUNTIFS('Estruturante Móvel'!$M:$M,$B86,'Estruturante Móvel'!$C:$C,"&lt;&gt;PREVISTO",'Estruturante Móvel'!$G:$G,ER$4,'Estruturante Móvel'!$L:$L,'CRONOGRAMA_CONST+MIGRACAO'!EH$8))</f>
        <v>0</v>
      </c>
      <c r="ET88" s="139">
        <f>(COUNTIFS('Estruturante Móvel'!$M:$M,$B86,'Estruturante Móvel'!$AM:$AM,ET$4,'Estruturante Móvel'!$L:$L,'CRONOGRAMA_CONST+MIGRACAO'!$B88))</f>
        <v>0</v>
      </c>
      <c r="EU88" s="140">
        <f>(COUNTIFS('Estruturante Móvel'!$M:$M,$B86,'Estruturante Móvel'!$C:$C,"&lt;&gt;PREVISTO",'Estruturante Móvel'!$G:$G,ET$4,'Estruturante Móvel'!$L:$L,'CRONOGRAMA_CONST+MIGRACAO'!EJ$8))</f>
        <v>0</v>
      </c>
      <c r="EV88" s="139">
        <f>(COUNTIFS('Estruturante Móvel'!$M:$M,$B86,'Estruturante Móvel'!$AM:$AM,EV$4,'Estruturante Móvel'!$L:$L,'CRONOGRAMA_CONST+MIGRACAO'!$B88))</f>
        <v>0</v>
      </c>
      <c r="EW88" s="140">
        <f>(COUNTIFS('Estruturante Móvel'!$M:$M,$B86,'Estruturante Móvel'!$C:$C,"&lt;&gt;PREVISTO",'Estruturante Móvel'!$G:$G,EV$4,'Estruturante Móvel'!$L:$L,'CRONOGRAMA_CONST+MIGRACAO'!EL$8))</f>
        <v>0</v>
      </c>
      <c r="EX88" s="139">
        <f>(COUNTIFS('Estruturante Móvel'!$M:$M,$B86,'Estruturante Móvel'!$AM:$AM,EX$4,'Estruturante Móvel'!$L:$L,'CRONOGRAMA_CONST+MIGRACAO'!$B88))</f>
        <v>0</v>
      </c>
      <c r="EY88" s="140">
        <f>(COUNTIFS('Estruturante Móvel'!$M:$M,$B86,'Estruturante Móvel'!$C:$C,"&lt;&gt;PREVISTO",'Estruturante Móvel'!$G:$G,EX$4,'Estruturante Móvel'!$L:$L,'CRONOGRAMA_CONST+MIGRACAO'!EN$8))</f>
        <v>0</v>
      </c>
      <c r="EZ88" s="139">
        <f>(COUNTIFS('Estruturante Móvel'!$M:$M,$B86,'Estruturante Móvel'!$AM:$AM,EZ$4,'Estruturante Móvel'!$L:$L,'CRONOGRAMA_CONST+MIGRACAO'!$B88))</f>
        <v>0</v>
      </c>
      <c r="FA88" s="140">
        <f>(COUNTIFS('Estruturante Móvel'!$M:$M,$B86,'Estruturante Móvel'!$C:$C,"&lt;&gt;PREVISTO",'Estruturante Móvel'!$G:$G,EZ$4,'Estruturante Móvel'!$L:$L,'CRONOGRAMA_CONST+MIGRACAO'!EP$8))</f>
        <v>0</v>
      </c>
      <c r="FB88" s="139">
        <f>(COUNTIFS('Estruturante Móvel'!$M:$M,$B86,'Estruturante Móvel'!$AM:$AM,FB$4,'Estruturante Móvel'!$L:$L,'CRONOGRAMA_CONST+MIGRACAO'!$B88))</f>
        <v>0</v>
      </c>
      <c r="FC88" s="140">
        <f>(COUNTIFS('Estruturante Móvel'!$M:$M,$B86,'Estruturante Móvel'!$C:$C,"&lt;&gt;PREVISTO",'Estruturante Móvel'!$G:$G,FB$4,'Estruturante Móvel'!$L:$L,'CRONOGRAMA_CONST+MIGRACAO'!ER$8))</f>
        <v>0</v>
      </c>
      <c r="FD88" s="139">
        <f>(COUNTIFS('Estruturante Móvel'!$M:$M,$B86,'Estruturante Móvel'!$AM:$AM,FD$4,'Estruturante Móvel'!$L:$L,'CRONOGRAMA_CONST+MIGRACAO'!$B88))</f>
        <v>0</v>
      </c>
      <c r="FE88" s="140">
        <f>(COUNTIFS('Estruturante Móvel'!$M:$M,$B86,'Estruturante Móvel'!$C:$C,"&lt;&gt;PREVISTO",'Estruturante Móvel'!$G:$G,FD$4,'Estruturante Móvel'!$L:$L,'CRONOGRAMA_CONST+MIGRACAO'!ET$8))</f>
        <v>0</v>
      </c>
      <c r="FF88" s="139">
        <f>(COUNTIFS('Estruturante Móvel'!$M:$M,$B86,'Estruturante Móvel'!$AM:$AM,FF$4,'Estruturante Móvel'!$L:$L,'CRONOGRAMA_CONST+MIGRACAO'!$B88))</f>
        <v>0</v>
      </c>
      <c r="FG88" s="140">
        <f>(COUNTIFS('Estruturante Móvel'!$M:$M,$B86,'Estruturante Móvel'!$C:$C,"&lt;&gt;PREVISTO",'Estruturante Móvel'!$G:$G,FF$4,'Estruturante Móvel'!$L:$L,'CRONOGRAMA_CONST+MIGRACAO'!EV$8))</f>
        <v>0</v>
      </c>
      <c r="FH88" s="139">
        <f>(COUNTIFS('Estruturante Móvel'!$M:$M,$B86,'Estruturante Móvel'!$AM:$AM,FH$4,'Estruturante Móvel'!$L:$L,'CRONOGRAMA_CONST+MIGRACAO'!$B88))</f>
        <v>0</v>
      </c>
      <c r="FI88" s="140">
        <f>(COUNTIFS('Estruturante Móvel'!$M:$M,$B86,'Estruturante Móvel'!$C:$C,"&lt;&gt;PREVISTO",'Estruturante Móvel'!$G:$G,FH$4,'Estruturante Móvel'!$L:$L,'CRONOGRAMA_CONST+MIGRACAO'!EX$8))</f>
        <v>0</v>
      </c>
      <c r="FJ88" s="139">
        <f>(COUNTIFS('Estruturante Móvel'!$M:$M,$B86,'Estruturante Móvel'!$AM:$AM,FJ$4,'Estruturante Móvel'!$L:$L,'CRONOGRAMA_CONST+MIGRACAO'!$B88))</f>
        <v>0</v>
      </c>
      <c r="FK88" s="140">
        <f>(COUNTIFS('Estruturante Móvel'!$M:$M,$B86,'Estruturante Móvel'!$C:$C,"&lt;&gt;PREVISTO",'Estruturante Móvel'!$G:$G,FJ$4,'Estruturante Móvel'!$L:$L,'CRONOGRAMA_CONST+MIGRACAO'!EZ$8))</f>
        <v>0</v>
      </c>
      <c r="FL88" s="139">
        <f>(COUNTIFS('Estruturante Móvel'!$M:$M,$B86,'Estruturante Móvel'!$AM:$AM,FL$4,'Estruturante Móvel'!$L:$L,'CRONOGRAMA_CONST+MIGRACAO'!$B88))</f>
        <v>0</v>
      </c>
      <c r="FM88" s="140">
        <f>(COUNTIFS('Estruturante Móvel'!$M:$M,$B86,'Estruturante Móvel'!$C:$C,"&lt;&gt;PREVISTO",'Estruturante Móvel'!$G:$G,FL$4,'Estruturante Móvel'!$L:$L,'CRONOGRAMA_CONST+MIGRACAO'!FB$8))</f>
        <v>0</v>
      </c>
      <c r="FN88" s="139">
        <f>(COUNTIFS('Estruturante Móvel'!$M:$M,$B86,'Estruturante Móvel'!$AM:$AM,FN$4,'Estruturante Móvel'!$L:$L,'CRONOGRAMA_CONST+MIGRACAO'!$B88))</f>
        <v>0</v>
      </c>
      <c r="FO88" s="140">
        <f>(COUNTIFS('Estruturante Móvel'!$M:$M,$B86,'Estruturante Móvel'!$C:$C,"&lt;&gt;PREVISTO",'Estruturante Móvel'!$G:$G,FN$4,'Estruturante Móvel'!$L:$L,'CRONOGRAMA_CONST+MIGRACAO'!FD$8))</f>
        <v>0</v>
      </c>
      <c r="FP88" s="139">
        <f>(COUNTIFS('Estruturante Móvel'!$M:$M,$B86,'Estruturante Móvel'!$AM:$AM,FP$4,'Estruturante Móvel'!$L:$L,'CRONOGRAMA_CONST+MIGRACAO'!$B88))</f>
        <v>0</v>
      </c>
      <c r="FQ88" s="140">
        <f>(COUNTIFS('Estruturante Móvel'!$M:$M,$B86,'Estruturante Móvel'!$C:$C,"&lt;&gt;PREVISTO",'Estruturante Móvel'!$G:$G,FP$4,'Estruturante Móvel'!$L:$L,'CRONOGRAMA_CONST+MIGRACAO'!FF$8))</f>
        <v>0</v>
      </c>
      <c r="FR88" s="139">
        <f>(COUNTIFS('Estruturante Móvel'!$M:$M,$B86,'Estruturante Móvel'!$AM:$AM,FR$4,'Estruturante Móvel'!$L:$L,'CRONOGRAMA_CONST+MIGRACAO'!$B88))</f>
        <v>0</v>
      </c>
      <c r="FS88" s="140">
        <f>(COUNTIFS('Estruturante Móvel'!$M:$M,$B86,'Estruturante Móvel'!$C:$C,"&lt;&gt;PREVISTO",'Estruturante Móvel'!$G:$G,FR$4,'Estruturante Móvel'!$L:$L,'CRONOGRAMA_CONST+MIGRACAO'!FH$8))</f>
        <v>0</v>
      </c>
      <c r="FT88" s="139">
        <f>(COUNTIFS('Estruturante Móvel'!$M:$M,$B86,'Estruturante Móvel'!$AM:$AM,FT$4,'Estruturante Móvel'!$L:$L,'CRONOGRAMA_CONST+MIGRACAO'!$B88))</f>
        <v>0</v>
      </c>
      <c r="FU88" s="140">
        <f>(COUNTIFS('Estruturante Móvel'!$M:$M,$B86,'Estruturante Móvel'!$C:$C,"&lt;&gt;PREVISTO",'Estruturante Móvel'!$G:$G,FT$4,'Estruturante Móvel'!$L:$L,'CRONOGRAMA_CONST+MIGRACAO'!FJ$8))</f>
        <v>0</v>
      </c>
      <c r="FV88" s="139">
        <f>(COUNTIFS('Estruturante Móvel'!$M:$M,$B86,'Estruturante Móvel'!$AM:$AM,FV$4,'Estruturante Móvel'!$L:$L,'CRONOGRAMA_CONST+MIGRACAO'!$B88))</f>
        <v>0</v>
      </c>
      <c r="FW88" s="140">
        <f>(COUNTIFS('Estruturante Móvel'!$M:$M,$B86,'Estruturante Móvel'!$C:$C,"&lt;&gt;PREVISTO",'Estruturante Móvel'!$G:$G,FV$4,'Estruturante Móvel'!$L:$L,'CRONOGRAMA_CONST+MIGRACAO'!FL$8))</f>
        <v>0</v>
      </c>
      <c r="FX88" s="139">
        <f>(COUNTIFS('Estruturante Móvel'!$M:$M,$B86,'Estruturante Móvel'!$AM:$AM,FX$4,'Estruturante Móvel'!$L:$L,'CRONOGRAMA_CONST+MIGRACAO'!$B88))</f>
        <v>0</v>
      </c>
      <c r="FY88" s="140">
        <f>(COUNTIFS('Estruturante Móvel'!$M:$M,$B86,'Estruturante Móvel'!$C:$C,"&lt;&gt;PREVISTO",'Estruturante Móvel'!$G:$G,FX$4,'Estruturante Móvel'!$L:$L,'CRONOGRAMA_CONST+MIGRACAO'!FN$8))</f>
        <v>0</v>
      </c>
      <c r="FZ88" s="139">
        <f>(COUNTIFS('Estruturante Móvel'!$M:$M,$B86,'Estruturante Móvel'!$AM:$AM,FZ$4,'Estruturante Móvel'!$L:$L,'CRONOGRAMA_CONST+MIGRACAO'!$B88))</f>
        <v>0</v>
      </c>
      <c r="GA88" s="140">
        <f>(COUNTIFS('Estruturante Móvel'!$M:$M,$B86,'Estruturante Móvel'!$C:$C,"&lt;&gt;PREVISTO",'Estruturante Móvel'!$G:$G,FZ$4,'Estruturante Móvel'!$L:$L,'CRONOGRAMA_CONST+MIGRACAO'!FP$8))</f>
        <v>0</v>
      </c>
      <c r="GB88" s="139">
        <f>(COUNTIFS('Estruturante Móvel'!$M:$M,$B86,'Estruturante Móvel'!$AM:$AM,GB$4,'Estruturante Móvel'!$L:$L,'CRONOGRAMA_CONST+MIGRACAO'!$B88))</f>
        <v>0</v>
      </c>
      <c r="GC88" s="140">
        <f>(COUNTIFS('Estruturante Móvel'!$M:$M,$B86,'Estruturante Móvel'!$C:$C,"&lt;&gt;PREVISTO",'Estruturante Móvel'!$G:$G,GB$4,'Estruturante Móvel'!$L:$L,'CRONOGRAMA_CONST+MIGRACAO'!FR$8))</f>
        <v>0</v>
      </c>
      <c r="GD88" s="139">
        <f>(COUNTIFS('Estruturante Móvel'!$M:$M,$B86,'Estruturante Móvel'!$AM:$AM,GD$4,'Estruturante Móvel'!$L:$L,'CRONOGRAMA_CONST+MIGRACAO'!$B88))</f>
        <v>0</v>
      </c>
      <c r="GE88" s="140">
        <f>(COUNTIFS('Estruturante Móvel'!$M:$M,$B86,'Estruturante Móvel'!$C:$C,"&lt;&gt;PREVISTO",'Estruturante Móvel'!$G:$G,GD$4,'Estruturante Móvel'!$L:$L,'CRONOGRAMA_CONST+MIGRACAO'!FT$8))</f>
        <v>0</v>
      </c>
      <c r="GF88" s="139">
        <f>(COUNTIFS('Estruturante Móvel'!$M:$M,$B86,'Estruturante Móvel'!$AM:$AM,GF$4,'Estruturante Móvel'!$L:$L,'CRONOGRAMA_CONST+MIGRACAO'!$B88))</f>
        <v>0</v>
      </c>
      <c r="GG88" s="140">
        <f>(COUNTIFS('Estruturante Móvel'!$M:$M,$B86,'Estruturante Móvel'!$C:$C,"&lt;&gt;PREVISTO",'Estruturante Móvel'!$G:$G,GF$4,'Estruturante Móvel'!$L:$L,'CRONOGRAMA_CONST+MIGRACAO'!FV$8))</f>
        <v>0</v>
      </c>
      <c r="GH88" s="139">
        <f>(COUNTIFS('Estruturante Móvel'!$M:$M,$B86,'Estruturante Móvel'!$AM:$AM,GH$4,'Estruturante Móvel'!$L:$L,'CRONOGRAMA_CONST+MIGRACAO'!$B88))</f>
        <v>0</v>
      </c>
      <c r="GI88" s="140">
        <f>(COUNTIFS('Estruturante Móvel'!$M:$M,$B86,'Estruturante Móvel'!$C:$C,"&lt;&gt;PREVISTO",'Estruturante Móvel'!$G:$G,GH$4,'Estruturante Móvel'!$L:$L,'CRONOGRAMA_CONST+MIGRACAO'!FX$8))</f>
        <v>0</v>
      </c>
      <c r="GJ88" s="139">
        <f>(COUNTIFS('Estruturante Móvel'!$M:$M,$B86,'Estruturante Móvel'!$AM:$AM,GJ$4,'Estruturante Móvel'!$L:$L,'CRONOGRAMA_CONST+MIGRACAO'!$B88))</f>
        <v>0</v>
      </c>
      <c r="GK88" s="140">
        <f>(COUNTIFS('Estruturante Móvel'!$M:$M,$B86,'Estruturante Móvel'!$C:$C,"&lt;&gt;PREVISTO",'Estruturante Móvel'!$G:$G,GJ$4,'Estruturante Móvel'!$L:$L,'CRONOGRAMA_CONST+MIGRACAO'!FZ$8))</f>
        <v>0</v>
      </c>
      <c r="GL88" s="139">
        <f>(COUNTIFS('Estruturante Móvel'!$M:$M,$B86,'Estruturante Móvel'!$AM:$AM,GL$4,'Estruturante Móvel'!$L:$L,'CRONOGRAMA_CONST+MIGRACAO'!$B88))</f>
        <v>0</v>
      </c>
      <c r="GM88" s="140">
        <f>(COUNTIFS('Estruturante Móvel'!$M:$M,$B86,'Estruturante Móvel'!$C:$C,"&lt;&gt;PREVISTO",'Estruturante Móvel'!$G:$G,GL$4,'Estruturante Móvel'!$L:$L,'CRONOGRAMA_CONST+MIGRACAO'!GB$8))</f>
        <v>0</v>
      </c>
      <c r="GN88" s="139">
        <f>(COUNTIFS('Estruturante Móvel'!$M:$M,$B86,'Estruturante Móvel'!$AM:$AM,GN$4,'Estruturante Móvel'!$L:$L,'CRONOGRAMA_CONST+MIGRACAO'!$B88))</f>
        <v>0</v>
      </c>
      <c r="GO88" s="140">
        <f>(COUNTIFS('Estruturante Móvel'!$M:$M,$B86,'Estruturante Móvel'!$C:$C,"&lt;&gt;PREVISTO",'Estruturante Móvel'!$G:$G,GN$4,'Estruturante Móvel'!$L:$L,'CRONOGRAMA_CONST+MIGRACAO'!GD$8))</f>
        <v>0</v>
      </c>
      <c r="GP88" s="139">
        <f>(COUNTIFS('Estruturante Móvel'!$M:$M,$B86,'Estruturante Móvel'!$AM:$AM,GP$4,'Estruturante Móvel'!$L:$L,'CRONOGRAMA_CONST+MIGRACAO'!$B88))</f>
        <v>0</v>
      </c>
      <c r="GQ88" s="140">
        <f>(COUNTIFS('Estruturante Móvel'!$M:$M,$B86,'Estruturante Móvel'!$C:$C,"&lt;&gt;PREVISTO",'Estruturante Móvel'!$G:$G,GP$4,'Estruturante Móvel'!$L:$L,'CRONOGRAMA_CONST+MIGRACAO'!GF$8))</f>
        <v>0</v>
      </c>
      <c r="GR88" s="139">
        <f>(COUNTIFS('Estruturante Móvel'!$M:$M,$B86,'Estruturante Móvel'!$AM:$AM,GR$4,'Estruturante Móvel'!$L:$L,'CRONOGRAMA_CONST+MIGRACAO'!$B88))</f>
        <v>0</v>
      </c>
      <c r="GS88" s="140">
        <f>(COUNTIFS('Estruturante Móvel'!$M:$M,$B86,'Estruturante Móvel'!$C:$C,"&lt;&gt;PREVISTO",'Estruturante Móvel'!$G:$G,GR$4,'Estruturante Móvel'!$L:$L,'CRONOGRAMA_CONST+MIGRACAO'!GH$8))</f>
        <v>0</v>
      </c>
      <c r="GT88" s="139">
        <f>(COUNTIFS('Estruturante Móvel'!$M:$M,$B86,'Estruturante Móvel'!$AM:$AM,GT$4,'Estruturante Móvel'!$L:$L,'CRONOGRAMA_CONST+MIGRACAO'!$B88))</f>
        <v>0</v>
      </c>
      <c r="GU88" s="140">
        <f>(COUNTIFS('Estruturante Móvel'!$M:$M,$B86,'Estruturante Móvel'!$C:$C,"&lt;&gt;PREVISTO",'Estruturante Móvel'!$G:$G,GT$4,'Estruturante Móvel'!$L:$L,'CRONOGRAMA_CONST+MIGRACAO'!GJ$8))</f>
        <v>0</v>
      </c>
      <c r="GV88" s="139">
        <f>(COUNTIFS('Estruturante Móvel'!$M:$M,$B86,'Estruturante Móvel'!$AM:$AM,GV$4,'Estruturante Móvel'!$L:$L,'CRONOGRAMA_CONST+MIGRACAO'!$B88))</f>
        <v>0</v>
      </c>
      <c r="GW88" s="140">
        <f>(COUNTIFS('Estruturante Móvel'!$M:$M,$B86,'Estruturante Móvel'!$C:$C,"&lt;&gt;PREVISTO",'Estruturante Móvel'!$G:$G,GV$4,'Estruturante Móvel'!$L:$L,'CRONOGRAMA_CONST+MIGRACAO'!GL$8))</f>
        <v>0</v>
      </c>
      <c r="GX88" s="139">
        <f>(COUNTIFS('Estruturante Móvel'!$M:$M,$B86,'Estruturante Móvel'!$AM:$AM,GX$4,'Estruturante Móvel'!$L:$L,'CRONOGRAMA_CONST+MIGRACAO'!$B88))</f>
        <v>0</v>
      </c>
      <c r="GY88" s="140">
        <f>(COUNTIFS('Estruturante Móvel'!$M:$M,$B86,'Estruturante Móvel'!$C:$C,"&lt;&gt;PREVISTO",'Estruturante Móvel'!$G:$G,GX$4,'Estruturante Móvel'!$L:$L,'CRONOGRAMA_CONST+MIGRACAO'!GN$8))</f>
        <v>0</v>
      </c>
      <c r="GZ88" s="139">
        <f>(COUNTIFS('Estruturante Móvel'!$M:$M,$B86,'Estruturante Móvel'!$AM:$AM,GZ$4,'Estruturante Móvel'!$L:$L,'CRONOGRAMA_CONST+MIGRACAO'!$B88))</f>
        <v>0</v>
      </c>
      <c r="HA88" s="140">
        <f>(COUNTIFS('Estruturante Móvel'!$M:$M,$B86,'Estruturante Móvel'!$C:$C,"&lt;&gt;PREVISTO",'Estruturante Móvel'!$G:$G,GZ$4,'Estruturante Móvel'!$L:$L,'CRONOGRAMA_CONST+MIGRACAO'!GP$8))</f>
        <v>0</v>
      </c>
      <c r="HB88" s="139">
        <f>(COUNTIFS('Estruturante Móvel'!$M:$M,$B86,'Estruturante Móvel'!$AM:$AM,HB$4,'Estruturante Móvel'!$L:$L,'CRONOGRAMA_CONST+MIGRACAO'!$B88))</f>
        <v>0</v>
      </c>
      <c r="HC88" s="140">
        <f>(COUNTIFS('Estruturante Móvel'!$M:$M,$B86,'Estruturante Móvel'!$C:$C,"&lt;&gt;PREVISTO",'Estruturante Móvel'!$G:$G,HB$4,'Estruturante Móvel'!$L:$L,'CRONOGRAMA_CONST+MIGRACAO'!GR$8))</f>
        <v>0</v>
      </c>
      <c r="HD88" s="139">
        <f>(COUNTIFS('Estruturante Móvel'!$M:$M,$B86,'Estruturante Móvel'!$AM:$AM,HD$4,'Estruturante Móvel'!$L:$L,'CRONOGRAMA_CONST+MIGRACAO'!$B88))</f>
        <v>0</v>
      </c>
      <c r="HE88" s="140">
        <f>(COUNTIFS('Estruturante Móvel'!$M:$M,$B86,'Estruturante Móvel'!$C:$C,"&lt;&gt;PREVISTO",'Estruturante Móvel'!$G:$G,HD$4,'Estruturante Móvel'!$L:$L,'CRONOGRAMA_CONST+MIGRACAO'!GT$8))</f>
        <v>0</v>
      </c>
      <c r="HF88" s="139">
        <f>(COUNTIFS('Estruturante Móvel'!$M:$M,$B86,'Estruturante Móvel'!$AM:$AM,HF$4,'Estruturante Móvel'!$L:$L,'CRONOGRAMA_CONST+MIGRACAO'!$B88))</f>
        <v>0</v>
      </c>
      <c r="HG88" s="140">
        <f>(COUNTIFS('Estruturante Móvel'!$M:$M,$B86,'Estruturante Móvel'!$C:$C,"&lt;&gt;PREVISTO",'Estruturante Móvel'!$G:$G,HF$4,'Estruturante Móvel'!$L:$L,'CRONOGRAMA_CONST+MIGRACAO'!GV$8))</f>
        <v>0</v>
      </c>
      <c r="HH88" s="139">
        <f>(COUNTIFS('Estruturante Móvel'!$M:$M,$B86,'Estruturante Móvel'!$AM:$AM,HH$4,'Estruturante Móvel'!$L:$L,'CRONOGRAMA_CONST+MIGRACAO'!$B88))</f>
        <v>0</v>
      </c>
      <c r="HI88" s="140">
        <f>(COUNTIFS('Estruturante Móvel'!$M:$M,$B86,'Estruturante Móvel'!$C:$C,"&lt;&gt;PREVISTO",'Estruturante Móvel'!$G:$G,HH$4,'Estruturante Móvel'!$L:$L,'CRONOGRAMA_CONST+MIGRACAO'!GX$8))</f>
        <v>0</v>
      </c>
      <c r="HJ88" s="139">
        <f>(COUNTIFS('Estruturante Móvel'!$M:$M,$B86,'Estruturante Móvel'!$AM:$AM,HJ$4,'Estruturante Móvel'!$L:$L,'CRONOGRAMA_CONST+MIGRACAO'!$B88))</f>
        <v>0</v>
      </c>
      <c r="HK88" s="140">
        <f>(COUNTIFS('Estruturante Móvel'!$M:$M,$B86,'Estruturante Móvel'!$C:$C,"&lt;&gt;PREVISTO",'Estruturante Móvel'!$G:$G,HJ$4,'Estruturante Móvel'!$L:$L,'CRONOGRAMA_CONST+MIGRACAO'!GZ$8))</f>
        <v>0</v>
      </c>
      <c r="HL88" s="139">
        <f>(COUNTIFS('Estruturante Móvel'!$M:$M,$B86,'Estruturante Móvel'!$AM:$AM,HL$4,'Estruturante Móvel'!$L:$L,'CRONOGRAMA_CONST+MIGRACAO'!$B88))</f>
        <v>0</v>
      </c>
      <c r="HM88" s="140">
        <f>(COUNTIFS('Estruturante Móvel'!$M:$M,$B86,'Estruturante Móvel'!$C:$C,"&lt;&gt;PREVISTO",'Estruturante Móvel'!$G:$G,HL$4,'Estruturante Móvel'!$L:$L,'CRONOGRAMA_CONST+MIGRACAO'!HB$8))</f>
        <v>0</v>
      </c>
      <c r="HN88" s="139">
        <f>(COUNTIFS('Estruturante Móvel'!$M:$M,$B86,'Estruturante Móvel'!$AM:$AM,HN$4,'Estruturante Móvel'!$L:$L,'CRONOGRAMA_CONST+MIGRACAO'!$B88))</f>
        <v>0</v>
      </c>
      <c r="HO88" s="140">
        <f>(COUNTIFS('Estruturante Móvel'!$M:$M,$B86,'Estruturante Móvel'!$C:$C,"&lt;&gt;PREVISTO",'Estruturante Móvel'!$G:$G,HN$4,'Estruturante Móvel'!$L:$L,'CRONOGRAMA_CONST+MIGRACAO'!HD$8))</f>
        <v>0</v>
      </c>
      <c r="HP88" s="139">
        <f>(COUNTIFS('Estruturante Móvel'!$M:$M,$B86,'Estruturante Móvel'!$AM:$AM,HP$4,'Estruturante Móvel'!$L:$L,'CRONOGRAMA_CONST+MIGRACAO'!$B88))</f>
        <v>0</v>
      </c>
      <c r="HQ88" s="140">
        <f>(COUNTIFS('Estruturante Móvel'!$M:$M,$B86,'Estruturante Móvel'!$C:$C,"&lt;&gt;PREVISTO",'Estruturante Móvel'!$G:$G,HP$4,'Estruturante Móvel'!$L:$L,'CRONOGRAMA_CONST+MIGRACAO'!HF$8))</f>
        <v>0</v>
      </c>
      <c r="HR88" s="139">
        <f>(COUNTIFS('Estruturante Móvel'!$M:$M,$B86,'Estruturante Móvel'!$AM:$AM,HR$4,'Estruturante Móvel'!$L:$L,'CRONOGRAMA_CONST+MIGRACAO'!$B88))</f>
        <v>0</v>
      </c>
      <c r="HS88" s="140">
        <f>(COUNTIFS('Estruturante Móvel'!$M:$M,$B86,'Estruturante Móvel'!$C:$C,"&lt;&gt;PREVISTO",'Estruturante Móvel'!$G:$G,HR$4,'Estruturante Móvel'!$L:$L,'CRONOGRAMA_CONST+MIGRACAO'!HH$8))</f>
        <v>0</v>
      </c>
      <c r="HT88" s="139">
        <f>(COUNTIFS('Estruturante Móvel'!$M:$M,$B86,'Estruturante Móvel'!$AM:$AM,HT$4,'Estruturante Móvel'!$L:$L,'CRONOGRAMA_CONST+MIGRACAO'!$B88))</f>
        <v>0</v>
      </c>
      <c r="HU88" s="140">
        <f>(COUNTIFS('Estruturante Móvel'!$M:$M,$B86,'Estruturante Móvel'!$C:$C,"&lt;&gt;PREVISTO",'Estruturante Móvel'!$G:$G,HT$4,'Estruturante Móvel'!$L:$L,'CRONOGRAMA_CONST+MIGRACAO'!HJ$8))</f>
        <v>0</v>
      </c>
      <c r="HV88" s="139">
        <f>(COUNTIFS('Estruturante Móvel'!$M:$M,$B86,'Estruturante Móvel'!$AM:$AM,HV$4,'Estruturante Móvel'!$L:$L,'CRONOGRAMA_CONST+MIGRACAO'!$B88))</f>
        <v>0</v>
      </c>
      <c r="HW88" s="140">
        <f>(COUNTIFS('Estruturante Móvel'!$M:$M,$B86,'Estruturante Móvel'!$C:$C,"&lt;&gt;PREVISTO",'Estruturante Móvel'!$G:$G,HV$4,'Estruturante Móvel'!$L:$L,'CRONOGRAMA_CONST+MIGRACAO'!HL$8))</f>
        <v>0</v>
      </c>
      <c r="HX88" s="139">
        <f>(COUNTIFS('Estruturante Móvel'!$M:$M,$B86,'Estruturante Móvel'!$AM:$AM,HX$4,'Estruturante Móvel'!$L:$L,'CRONOGRAMA_CONST+MIGRACAO'!$B88))</f>
        <v>0</v>
      </c>
      <c r="HY88" s="140">
        <f>(COUNTIFS('Estruturante Móvel'!$M:$M,$B86,'Estruturante Móvel'!$C:$C,"&lt;&gt;PREVISTO",'Estruturante Móvel'!$G:$G,HX$4,'Estruturante Móvel'!$L:$L,'CRONOGRAMA_CONST+MIGRACAO'!HN$8))</f>
        <v>0</v>
      </c>
      <c r="HZ88" s="139">
        <f>(COUNTIFS('Estruturante Móvel'!$M:$M,$B86,'Estruturante Móvel'!$AM:$AM,HZ$4,'Estruturante Móvel'!$L:$L,'CRONOGRAMA_CONST+MIGRACAO'!$B88))</f>
        <v>0</v>
      </c>
      <c r="IA88" s="140">
        <f>(COUNTIFS('Estruturante Móvel'!$M:$M,$B86,'Estruturante Móvel'!$C:$C,"&lt;&gt;PREVISTO",'Estruturante Móvel'!$G:$G,HZ$4,'Estruturante Móvel'!$L:$L,'CRONOGRAMA_CONST+MIGRACAO'!HP$8))</f>
        <v>0</v>
      </c>
      <c r="IB88" s="139">
        <f>(COUNTIFS('Estruturante Móvel'!$M:$M,$B86,'Estruturante Móvel'!$AM:$AM,IB$4,'Estruturante Móvel'!$L:$L,'CRONOGRAMA_CONST+MIGRACAO'!$B88))</f>
        <v>0</v>
      </c>
      <c r="IC88" s="140">
        <f>(COUNTIFS('Estruturante Móvel'!$M:$M,$B86,'Estruturante Móvel'!$C:$C,"&lt;&gt;PREVISTO",'Estruturante Móvel'!$G:$G,IB$4,'Estruturante Móvel'!$L:$L,'CRONOGRAMA_CONST+MIGRACAO'!HR$8))</f>
        <v>0</v>
      </c>
      <c r="ID88" s="139">
        <f>(COUNTIFS('Estruturante Móvel'!$M:$M,$B86,'Estruturante Móvel'!$AM:$AM,ID$4,'Estruturante Móvel'!$L:$L,'CRONOGRAMA_CONST+MIGRACAO'!$B88))</f>
        <v>0</v>
      </c>
      <c r="IE88" s="140">
        <f>(COUNTIFS('Estruturante Móvel'!$M:$M,$B86,'Estruturante Móvel'!$C:$C,"&lt;&gt;PREVISTO",'Estruturante Móvel'!$G:$G,ID$4,'Estruturante Móvel'!$L:$L,'CRONOGRAMA_CONST+MIGRACAO'!HT$8))</f>
        <v>0</v>
      </c>
      <c r="IF88" s="139">
        <f>(COUNTIFS('Estruturante Móvel'!$M:$M,$B86,'Estruturante Móvel'!$AM:$AM,IF$4,'Estruturante Móvel'!$L:$L,'CRONOGRAMA_CONST+MIGRACAO'!$B88))</f>
        <v>0</v>
      </c>
      <c r="IG88" s="140">
        <f>(COUNTIFS('Estruturante Móvel'!$M:$M,$B86,'Estruturante Móvel'!$C:$C,"&lt;&gt;PREVISTO",'Estruturante Móvel'!$G:$G,IF$4,'Estruturante Móvel'!$L:$L,'CRONOGRAMA_CONST+MIGRACAO'!HV$8))</f>
        <v>0</v>
      </c>
      <c r="IH88" s="139">
        <f>(COUNTIFS('Estruturante Móvel'!$M:$M,$B86,'Estruturante Móvel'!$AM:$AM,IH$4,'Estruturante Móvel'!$L:$L,'CRONOGRAMA_CONST+MIGRACAO'!$B88))</f>
        <v>0</v>
      </c>
      <c r="II88" s="140">
        <f>(COUNTIFS('Estruturante Móvel'!$M:$M,$B86,'Estruturante Móvel'!$C:$C,"&lt;&gt;PREVISTO",'Estruturante Móvel'!$G:$G,IH$4,'Estruturante Móvel'!$L:$L,'CRONOGRAMA_CONST+MIGRACAO'!HX$8))</f>
        <v>0</v>
      </c>
      <c r="IJ88" s="139">
        <f>(COUNTIFS('Estruturante Móvel'!$M:$M,$B86,'Estruturante Móvel'!$AM:$AM,IJ$4,'Estruturante Móvel'!$L:$L,'CRONOGRAMA_CONST+MIGRACAO'!$B88))</f>
        <v>0</v>
      </c>
      <c r="IK88" s="140">
        <f>(COUNTIFS('Estruturante Móvel'!$M:$M,$B86,'Estruturante Móvel'!$C:$C,"&lt;&gt;PREVISTO",'Estruturante Móvel'!$G:$G,IJ$4,'Estruturante Móvel'!$L:$L,'CRONOGRAMA_CONST+MIGRACAO'!HZ$8))</f>
        <v>0</v>
      </c>
      <c r="IL88" s="139">
        <f>(COUNTIFS('Estruturante Móvel'!$M:$M,$B86,'Estruturante Móvel'!$AM:$AM,IL$4,'Estruturante Móvel'!$L:$L,'CRONOGRAMA_CONST+MIGRACAO'!$B88))</f>
        <v>0</v>
      </c>
      <c r="IM88" s="140">
        <f>(COUNTIFS('Estruturante Móvel'!$M:$M,$B86,'Estruturante Móvel'!$C:$C,"&lt;&gt;PREVISTO",'Estruturante Móvel'!$G:$G,IL$4,'Estruturante Móvel'!$L:$L,'CRONOGRAMA_CONST+MIGRACAO'!IB$8))</f>
        <v>0</v>
      </c>
      <c r="IN88" s="139">
        <f>(COUNTIFS('Estruturante Móvel'!$M:$M,$B86,'Estruturante Móvel'!$AM:$AM,IN$4,'Estruturante Móvel'!$L:$L,'CRONOGRAMA_CONST+MIGRACAO'!$B88))</f>
        <v>0</v>
      </c>
      <c r="IO88" s="140">
        <f>(COUNTIFS('Estruturante Móvel'!$M:$M,$B86,'Estruturante Móvel'!$C:$C,"&lt;&gt;PREVISTO",'Estruturante Móvel'!$G:$G,IN$4,'Estruturante Móvel'!$L:$L,'CRONOGRAMA_CONST+MIGRACAO'!ID$8))</f>
        <v>0</v>
      </c>
      <c r="IP88" s="139">
        <f>(COUNTIFS('Estruturante Móvel'!$M:$M,$B86,'Estruturante Móvel'!$AM:$AM,IP$4,'Estruturante Móvel'!$L:$L,'CRONOGRAMA_CONST+MIGRACAO'!$B88))</f>
        <v>0</v>
      </c>
      <c r="IQ88" s="140">
        <f>(COUNTIFS('Estruturante Móvel'!$M:$M,$B86,'Estruturante Móvel'!$C:$C,"&lt;&gt;PREVISTO",'Estruturante Móvel'!$G:$G,IP$4,'Estruturante Móvel'!$L:$L,'CRONOGRAMA_CONST+MIGRACAO'!IF$8))</f>
        <v>0</v>
      </c>
      <c r="IR88" s="139">
        <f>(COUNTIFS('Estruturante Móvel'!$M:$M,$B86,'Estruturante Móvel'!$AM:$AM,IR$4,'Estruturante Móvel'!$L:$L,'CRONOGRAMA_CONST+MIGRACAO'!$B88))</f>
        <v>0</v>
      </c>
      <c r="IS88" s="140">
        <f>(COUNTIFS('Estruturante Móvel'!$M:$M,$B86,'Estruturante Móvel'!$C:$C,"&lt;&gt;PREVISTO",'Estruturante Móvel'!$G:$G,IR$4,'Estruturante Móvel'!$L:$L,'CRONOGRAMA_CONST+MIGRACAO'!IH$8))</f>
        <v>0</v>
      </c>
      <c r="IT88" s="139">
        <f>(COUNTIFS('Estruturante Móvel'!$M:$M,$B86,'Estruturante Móvel'!$AM:$AM,IT$4,'Estruturante Móvel'!$L:$L,'CRONOGRAMA_CONST+MIGRACAO'!$B88))</f>
        <v>0</v>
      </c>
      <c r="IU88" s="140">
        <f>(COUNTIFS('Estruturante Móvel'!$M:$M,$B86,'Estruturante Móvel'!$C:$C,"&lt;&gt;PREVISTO",'Estruturante Móvel'!$G:$G,IT$4,'Estruturante Móvel'!$L:$L,'CRONOGRAMA_CONST+MIGRACAO'!IJ$8))</f>
        <v>0</v>
      </c>
      <c r="IV88" s="139">
        <f>(COUNTIFS('Estruturante Móvel'!$M:$M,$B86,'Estruturante Móvel'!$AM:$AM,IV$4,'Estruturante Móvel'!$L:$L,'CRONOGRAMA_CONST+MIGRACAO'!$B88))</f>
        <v>0</v>
      </c>
      <c r="IW88" s="140">
        <f>(COUNTIFS('Estruturante Móvel'!$M:$M,$B86,'Estruturante Móvel'!$C:$C,"&lt;&gt;PREVISTO",'Estruturante Móvel'!$G:$G,IV$4,'Estruturante Móvel'!$L:$L,'CRONOGRAMA_CONST+MIGRACAO'!IL$8))</f>
        <v>0</v>
      </c>
      <c r="IX88" s="139">
        <f>(COUNTIFS('Estruturante Móvel'!$M:$M,$B86,'Estruturante Móvel'!$AM:$AM,IX$4,'Estruturante Móvel'!$L:$L,'CRONOGRAMA_CONST+MIGRACAO'!$B88))</f>
        <v>0</v>
      </c>
      <c r="IY88" s="140">
        <f>(COUNTIFS('Estruturante Móvel'!$M:$M,$B86,'Estruturante Móvel'!$C:$C,"&lt;&gt;PREVISTO",'Estruturante Móvel'!$G:$G,IX$4,'Estruturante Móvel'!$L:$L,'CRONOGRAMA_CONST+MIGRACAO'!IN$8))</f>
        <v>0</v>
      </c>
      <c r="IZ88" s="139">
        <f>(COUNTIFS('Estruturante Móvel'!$M:$M,$B86,'Estruturante Móvel'!$AM:$AM,IZ$4,'Estruturante Móvel'!$L:$L,'CRONOGRAMA_CONST+MIGRACAO'!$B88))</f>
        <v>0</v>
      </c>
      <c r="JA88" s="140">
        <f>(COUNTIFS('Estruturante Móvel'!$M:$M,$B86,'Estruturante Móvel'!$C:$C,"&lt;&gt;PREVISTO",'Estruturante Móvel'!$G:$G,IZ$4,'Estruturante Móvel'!$L:$L,'CRONOGRAMA_CONST+MIGRACAO'!IP$8))</f>
        <v>0</v>
      </c>
      <c r="JB88" s="139">
        <f>(COUNTIFS('Estruturante Móvel'!$M:$M,$B86,'Estruturante Móvel'!$AM:$AM,JB$4,'Estruturante Móvel'!$L:$L,'CRONOGRAMA_CONST+MIGRACAO'!$B88))</f>
        <v>0</v>
      </c>
      <c r="JC88" s="140">
        <f>(COUNTIFS('Estruturante Móvel'!$M:$M,$B86,'Estruturante Móvel'!$C:$C,"&lt;&gt;PREVISTO",'Estruturante Móvel'!$G:$G,JB$4,'Estruturante Móvel'!$L:$L,'CRONOGRAMA_CONST+MIGRACAO'!IR$8))</f>
        <v>0</v>
      </c>
      <c r="JD88" s="139">
        <f>(COUNTIFS('Estruturante Móvel'!$M:$M,$B86,'Estruturante Móvel'!$AM:$AM,JD$4,'Estruturante Móvel'!$L:$L,'CRONOGRAMA_CONST+MIGRACAO'!$B88))</f>
        <v>0</v>
      </c>
      <c r="JE88" s="140">
        <f>(COUNTIFS('Estruturante Móvel'!$M:$M,$B86,'Estruturante Móvel'!$C:$C,"&lt;&gt;PREVISTO",'Estruturante Móvel'!$G:$G,JD$4,'Estruturante Móvel'!$L:$L,'CRONOGRAMA_CONST+MIGRACAO'!IT$8))</f>
        <v>0</v>
      </c>
      <c r="JF88" s="139">
        <f>(COUNTIFS('Estruturante Móvel'!$M:$M,$B86,'Estruturante Móvel'!$AM:$AM,JF$4,'Estruturante Móvel'!$L:$L,'CRONOGRAMA_CONST+MIGRACAO'!$B88))</f>
        <v>0</v>
      </c>
      <c r="JG88" s="140">
        <f>(COUNTIFS('Estruturante Móvel'!$M:$M,$B86,'Estruturante Móvel'!$C:$C,"&lt;&gt;PREVISTO",'Estruturante Móvel'!$G:$G,JF$4,'Estruturante Móvel'!$L:$L,'CRONOGRAMA_CONST+MIGRACAO'!IV$8))</f>
        <v>0</v>
      </c>
      <c r="JH88" s="139">
        <f>(COUNTIFS('Estruturante Móvel'!$M:$M,$B86,'Estruturante Móvel'!$AM:$AM,JH$4,'Estruturante Móvel'!$L:$L,'CRONOGRAMA_CONST+MIGRACAO'!$B88))</f>
        <v>0</v>
      </c>
      <c r="JI88" s="140">
        <f>(COUNTIFS('Estruturante Móvel'!$M:$M,$B86,'Estruturante Móvel'!$C:$C,"&lt;&gt;PREVISTO",'Estruturante Móvel'!$G:$G,JH$4,'Estruturante Móvel'!$L:$L,'CRONOGRAMA_CONST+MIGRACAO'!IX$8))</f>
        <v>0</v>
      </c>
      <c r="JJ88" s="139">
        <f>(COUNTIFS('Estruturante Móvel'!$M:$M,$B86,'Estruturante Móvel'!$AM:$AM,JJ$4,'Estruturante Móvel'!$L:$L,'CRONOGRAMA_CONST+MIGRACAO'!$B88))</f>
        <v>0</v>
      </c>
      <c r="JK88" s="140">
        <f>(COUNTIFS('Estruturante Móvel'!$M:$M,$B86,'Estruturante Móvel'!$C:$C,"&lt;&gt;PREVISTO",'Estruturante Móvel'!$G:$G,JJ$4,'Estruturante Móvel'!$L:$L,'CRONOGRAMA_CONST+MIGRACAO'!IZ$8))</f>
        <v>0</v>
      </c>
      <c r="JL88" s="139">
        <f>(COUNTIFS('Estruturante Móvel'!$M:$M,$B86,'Estruturante Móvel'!$AM:$AM,JL$4,'Estruturante Móvel'!$L:$L,'CRONOGRAMA_CONST+MIGRACAO'!$B88))</f>
        <v>0</v>
      </c>
      <c r="JM88" s="140">
        <f>(COUNTIFS('Estruturante Móvel'!$M:$M,$B86,'Estruturante Móvel'!$C:$C,"&lt;&gt;PREVISTO",'Estruturante Móvel'!$G:$G,JL$4,'Estruturante Móvel'!$L:$L,'CRONOGRAMA_CONST+MIGRACAO'!JB$8))</f>
        <v>0</v>
      </c>
      <c r="JN88" s="139">
        <f>(COUNTIFS('Estruturante Móvel'!$M:$M,$B86,'Estruturante Móvel'!$AM:$AM,JN$4,'Estruturante Móvel'!$L:$L,'CRONOGRAMA_CONST+MIGRACAO'!$B88))</f>
        <v>0</v>
      </c>
      <c r="JO88" s="140">
        <f>(COUNTIFS('Estruturante Móvel'!$M:$M,$B86,'Estruturante Móvel'!$C:$C,"&lt;&gt;PREVISTO",'Estruturante Móvel'!$G:$G,JN$4,'Estruturante Móvel'!$L:$L,'CRONOGRAMA_CONST+MIGRACAO'!JD$8))</f>
        <v>0</v>
      </c>
      <c r="JP88" s="139">
        <f>(COUNTIFS('Estruturante Móvel'!$M:$M,$B86,'Estruturante Móvel'!$AM:$AM,JP$4,'Estruturante Móvel'!$L:$L,'CRONOGRAMA_CONST+MIGRACAO'!$B88))</f>
        <v>0</v>
      </c>
      <c r="JQ88" s="140">
        <f>(COUNTIFS('Estruturante Móvel'!$M:$M,$B86,'Estruturante Móvel'!$C:$C,"&lt;&gt;PREVISTO",'Estruturante Móvel'!$G:$G,JP$4,'Estruturante Móvel'!$L:$L,'CRONOGRAMA_CONST+MIGRACAO'!JF$8))</f>
        <v>0</v>
      </c>
      <c r="JR88" s="139">
        <f>(COUNTIFS('Estruturante Móvel'!$M:$M,$B86,'Estruturante Móvel'!$AM:$AM,JR$4,'Estruturante Móvel'!$L:$L,'CRONOGRAMA_CONST+MIGRACAO'!$B88))</f>
        <v>0</v>
      </c>
      <c r="JS88" s="140">
        <f>(COUNTIFS('Estruturante Móvel'!$M:$M,$B86,'Estruturante Móvel'!$C:$C,"&lt;&gt;PREVISTO",'Estruturante Móvel'!$G:$G,JR$4,'Estruturante Móvel'!$L:$L,'CRONOGRAMA_CONST+MIGRACAO'!JH$8))</f>
        <v>0</v>
      </c>
      <c r="JT88" s="139">
        <f>(COUNTIFS('Estruturante Móvel'!$M:$M,$B86,'Estruturante Móvel'!$AM:$AM,JT$4,'Estruturante Móvel'!$L:$L,'CRONOGRAMA_CONST+MIGRACAO'!$B88))</f>
        <v>0</v>
      </c>
      <c r="JU88" s="140">
        <f>(COUNTIFS('Estruturante Móvel'!$M:$M,$B86,'Estruturante Móvel'!$C:$C,"&lt;&gt;PREVISTO",'Estruturante Móvel'!$G:$G,JT$4,'Estruturante Móvel'!$L:$L,'CRONOGRAMA_CONST+MIGRACAO'!JJ$8))</f>
        <v>0</v>
      </c>
      <c r="JV88" s="139">
        <f>(COUNTIFS('Estruturante Móvel'!$M:$M,$B86,'Estruturante Móvel'!$AM:$AM,JV$4,'Estruturante Móvel'!$L:$L,'CRONOGRAMA_CONST+MIGRACAO'!$B88))</f>
        <v>0</v>
      </c>
      <c r="JW88" s="140">
        <f>(COUNTIFS('Estruturante Móvel'!$M:$M,$B86,'Estruturante Móvel'!$C:$C,"&lt;&gt;PREVISTO",'Estruturante Móvel'!$G:$G,JV$4,'Estruturante Móvel'!$L:$L,'CRONOGRAMA_CONST+MIGRACAO'!JL$8))</f>
        <v>0</v>
      </c>
      <c r="JX88" s="139">
        <f>(COUNTIFS('Estruturante Móvel'!$M:$M,$B86,'Estruturante Móvel'!$AM:$AM,JX$4,'Estruturante Móvel'!$L:$L,'CRONOGRAMA_CONST+MIGRACAO'!$B88))</f>
        <v>0</v>
      </c>
      <c r="JY88" s="140">
        <f>(COUNTIFS('Estruturante Móvel'!$M:$M,$B86,'Estruturante Móvel'!$C:$C,"&lt;&gt;PREVISTO",'Estruturante Móvel'!$G:$G,JX$4,'Estruturante Móvel'!$L:$L,'CRONOGRAMA_CONST+MIGRACAO'!JN$8))</f>
        <v>0</v>
      </c>
      <c r="JZ88" s="139">
        <f>(COUNTIFS('Estruturante Móvel'!$M:$M,$B86,'Estruturante Móvel'!$AM:$AM,JZ$4,'Estruturante Móvel'!$L:$L,'CRONOGRAMA_CONST+MIGRACAO'!$B88))</f>
        <v>0</v>
      </c>
      <c r="KA88" s="140">
        <f>(COUNTIFS('Estruturante Móvel'!$M:$M,$B86,'Estruturante Móvel'!$C:$C,"&lt;&gt;PREVISTO",'Estruturante Móvel'!$G:$G,JZ$4,'Estruturante Móvel'!$L:$L,'CRONOGRAMA_CONST+MIGRACAO'!JP$8))</f>
        <v>0</v>
      </c>
      <c r="KB88" s="139">
        <f>(COUNTIFS('Estruturante Móvel'!$M:$M,$B86,'Estruturante Móvel'!$AM:$AM,KB$4,'Estruturante Móvel'!$L:$L,'CRONOGRAMA_CONST+MIGRACAO'!$B88))</f>
        <v>0</v>
      </c>
      <c r="KC88" s="140">
        <f>(COUNTIFS('Estruturante Móvel'!$M:$M,$B86,'Estruturante Móvel'!$C:$C,"&lt;&gt;PREVISTO",'Estruturante Móvel'!$G:$G,KB$4,'Estruturante Móvel'!$L:$L,'CRONOGRAMA_CONST+MIGRACAO'!JR$8))</f>
        <v>0</v>
      </c>
      <c r="KD88" s="139">
        <f>(COUNTIFS('Estruturante Móvel'!$M:$M,$B86,'Estruturante Móvel'!$AM:$AM,KD$4,'Estruturante Móvel'!$L:$L,'CRONOGRAMA_CONST+MIGRACAO'!$B88))</f>
        <v>0</v>
      </c>
      <c r="KE88" s="140">
        <f>(COUNTIFS('Estruturante Móvel'!$M:$M,$B86,'Estruturante Móvel'!$C:$C,"&lt;&gt;PREVISTO",'Estruturante Móvel'!$G:$G,KD$4,'Estruturante Móvel'!$L:$L,'CRONOGRAMA_CONST+MIGRACAO'!JT$8))</f>
        <v>0</v>
      </c>
      <c r="KF88" s="139">
        <f>(COUNTIFS('Estruturante Móvel'!$M:$M,$B86,'Estruturante Móvel'!$AM:$AM,KF$4,'Estruturante Móvel'!$L:$L,'CRONOGRAMA_CONST+MIGRACAO'!$B88))</f>
        <v>0</v>
      </c>
      <c r="KG88" s="140">
        <f>(COUNTIFS('Estruturante Móvel'!$M:$M,$B86,'Estruturante Móvel'!$C:$C,"&lt;&gt;PREVISTO",'Estruturante Móvel'!$G:$G,KF$4,'Estruturante Móvel'!$L:$L,'CRONOGRAMA_CONST+MIGRACAO'!JV$8))</f>
        <v>0</v>
      </c>
      <c r="KH88" s="139">
        <f>(COUNTIFS('Estruturante Móvel'!$M:$M,$B86,'Estruturante Móvel'!$AM:$AM,KH$4,'Estruturante Móvel'!$L:$L,'CRONOGRAMA_CONST+MIGRACAO'!$B88))</f>
        <v>0</v>
      </c>
      <c r="KI88" s="140">
        <f>(COUNTIFS('Estruturante Móvel'!$M:$M,$B86,'Estruturante Móvel'!$C:$C,"&lt;&gt;PREVISTO",'Estruturante Móvel'!$G:$G,KH$4,'Estruturante Móvel'!$L:$L,'CRONOGRAMA_CONST+MIGRACAO'!JX$8))</f>
        <v>0</v>
      </c>
      <c r="KJ88" s="139">
        <f>(COUNTIFS('Estruturante Móvel'!$M:$M,$B86,'Estruturante Móvel'!$AM:$AM,KJ$4,'Estruturante Móvel'!$L:$L,'CRONOGRAMA_CONST+MIGRACAO'!$B88))</f>
        <v>0</v>
      </c>
      <c r="KK88" s="140">
        <f>(COUNTIFS('Estruturante Móvel'!$M:$M,$B86,'Estruturante Móvel'!$C:$C,"&lt;&gt;PREVISTO",'Estruturante Móvel'!$G:$G,KJ$4,'Estruturante Móvel'!$L:$L,'CRONOGRAMA_CONST+MIGRACAO'!JZ$8))</f>
        <v>0</v>
      </c>
      <c r="KL88" s="139">
        <f>(COUNTIFS('Estruturante Móvel'!$M:$M,$B86,'Estruturante Móvel'!$AM:$AM,KL$4,'Estruturante Móvel'!$L:$L,'CRONOGRAMA_CONST+MIGRACAO'!$B88))</f>
        <v>0</v>
      </c>
      <c r="KM88" s="140">
        <f>(COUNTIFS('Estruturante Móvel'!$M:$M,$B86,'Estruturante Móvel'!$C:$C,"&lt;&gt;PREVISTO",'Estruturante Móvel'!$G:$G,KL$4,'Estruturante Móvel'!$L:$L,'CRONOGRAMA_CONST+MIGRACAO'!KB$8))</f>
        <v>0</v>
      </c>
      <c r="KN88" s="139">
        <f>(COUNTIFS('Estruturante Móvel'!$M:$M,$B86,'Estruturante Móvel'!$AM:$AM,KN$4,'Estruturante Móvel'!$L:$L,'CRONOGRAMA_CONST+MIGRACAO'!$B88))</f>
        <v>0</v>
      </c>
      <c r="KO88" s="140">
        <f>(COUNTIFS('Estruturante Móvel'!$M:$M,$B86,'Estruturante Móvel'!$C:$C,"&lt;&gt;PREVISTO",'Estruturante Móvel'!$G:$G,KN$4,'Estruturante Móvel'!$L:$L,'CRONOGRAMA_CONST+MIGRACAO'!KD$8))</f>
        <v>0</v>
      </c>
      <c r="KP88" s="139">
        <f>(COUNTIFS('Estruturante Móvel'!$M:$M,$B86,'Estruturante Móvel'!$AM:$AM,KP$4,'Estruturante Móvel'!$L:$L,'CRONOGRAMA_CONST+MIGRACAO'!$B88))</f>
        <v>0</v>
      </c>
      <c r="KQ88" s="140">
        <f>(COUNTIFS('Estruturante Móvel'!$M:$M,$B86,'Estruturante Móvel'!$C:$C,"&lt;&gt;PREVISTO",'Estruturante Móvel'!$G:$G,KP$4,'Estruturante Móvel'!$L:$L,'CRONOGRAMA_CONST+MIGRACAO'!KF$8))</f>
        <v>0</v>
      </c>
      <c r="KR88" s="139">
        <f>(COUNTIFS('Estruturante Móvel'!$M:$M,$B86,'Estruturante Móvel'!$AM:$AM,KR$4,'Estruturante Móvel'!$L:$L,'CRONOGRAMA_CONST+MIGRACAO'!$B88))</f>
        <v>0</v>
      </c>
      <c r="KS88" s="140">
        <f>(COUNTIFS('Estruturante Móvel'!$M:$M,$B86,'Estruturante Móvel'!$C:$C,"&lt;&gt;PREVISTO",'Estruturante Móvel'!$G:$G,KR$4,'Estruturante Móvel'!$L:$L,'CRONOGRAMA_CONST+MIGRACAO'!KH$8))</f>
        <v>0</v>
      </c>
      <c r="KT88" s="139">
        <f>(COUNTIFS('Estruturante Móvel'!$M:$M,$B86,'Estruturante Móvel'!$AM:$AM,KT$4,'Estruturante Móvel'!$L:$L,'CRONOGRAMA_CONST+MIGRACAO'!$B88))</f>
        <v>0</v>
      </c>
      <c r="KU88" s="140">
        <f>(COUNTIFS('Estruturante Móvel'!$M:$M,$B86,'Estruturante Móvel'!$C:$C,"&lt;&gt;PREVISTO",'Estruturante Móvel'!$G:$G,KT$4,'Estruturante Móvel'!$L:$L,'CRONOGRAMA_CONST+MIGRACAO'!KJ$8))</f>
        <v>0</v>
      </c>
      <c r="KV88" s="139">
        <f>(COUNTIFS('Estruturante Móvel'!$M:$M,$B86,'Estruturante Móvel'!$AM:$AM,KV$4,'Estruturante Móvel'!$L:$L,'CRONOGRAMA_CONST+MIGRACAO'!$B88))</f>
        <v>0</v>
      </c>
      <c r="KW88" s="140">
        <f>(COUNTIFS('Estruturante Móvel'!$M:$M,$B86,'Estruturante Móvel'!$C:$C,"&lt;&gt;PREVISTO",'Estruturante Móvel'!$G:$G,KV$4,'Estruturante Móvel'!$L:$L,'CRONOGRAMA_CONST+MIGRACAO'!KL$8))</f>
        <v>0</v>
      </c>
      <c r="KX88" s="139">
        <f>(COUNTIFS('Estruturante Móvel'!$M:$M,$B86,'Estruturante Móvel'!$AM:$AM,KX$4,'Estruturante Móvel'!$L:$L,'CRONOGRAMA_CONST+MIGRACAO'!$B88))</f>
        <v>0</v>
      </c>
      <c r="KY88" s="140">
        <f>(COUNTIFS('Estruturante Móvel'!$M:$M,$B86,'Estruturante Móvel'!$C:$C,"&lt;&gt;PREVISTO",'Estruturante Móvel'!$G:$G,KX$4,'Estruturante Móvel'!$L:$L,'CRONOGRAMA_CONST+MIGRACAO'!KN$8))</f>
        <v>0</v>
      </c>
      <c r="KZ88" s="139">
        <f>(COUNTIFS('Estruturante Móvel'!$M:$M,$B86,'Estruturante Móvel'!$AM:$AM,KZ$4,'Estruturante Móvel'!$L:$L,'CRONOGRAMA_CONST+MIGRACAO'!$B88))</f>
        <v>0</v>
      </c>
      <c r="LA88" s="140">
        <f>(COUNTIFS('Estruturante Móvel'!$M:$M,$B86,'Estruturante Móvel'!$C:$C,"&lt;&gt;PREVISTO",'Estruturante Móvel'!$G:$G,KZ$4,'Estruturante Móvel'!$L:$L,'CRONOGRAMA_CONST+MIGRACAO'!KP$8))</f>
        <v>0</v>
      </c>
      <c r="LB88" s="139">
        <f>(COUNTIFS('Estruturante Móvel'!$M:$M,$B86,'Estruturante Móvel'!$AM:$AM,LB$4,'Estruturante Móvel'!$L:$L,'CRONOGRAMA_CONST+MIGRACAO'!$B88))</f>
        <v>0</v>
      </c>
      <c r="LC88" s="140">
        <f>(COUNTIFS('Estruturante Móvel'!$M:$M,$B86,'Estruturante Móvel'!$C:$C,"&lt;&gt;PREVISTO",'Estruturante Móvel'!$G:$G,LB$4,'Estruturante Móvel'!$L:$L,'CRONOGRAMA_CONST+MIGRACAO'!KR$8))</f>
        <v>0</v>
      </c>
      <c r="LD88" s="139">
        <f>(COUNTIFS('Estruturante Móvel'!$M:$M,$B86,'Estruturante Móvel'!$AM:$AM,LD$4,'Estruturante Móvel'!$L:$L,'CRONOGRAMA_CONST+MIGRACAO'!$B88))</f>
        <v>0</v>
      </c>
      <c r="LE88" s="140">
        <f>(COUNTIFS('Estruturante Móvel'!$M:$M,$B86,'Estruturante Móvel'!$C:$C,"&lt;&gt;PREVISTO",'Estruturante Móvel'!$G:$G,LD$4,'Estruturante Móvel'!$L:$L,'CRONOGRAMA_CONST+MIGRACAO'!KT$8))</f>
        <v>0</v>
      </c>
      <c r="LF88" s="139">
        <f>(COUNTIFS('Estruturante Móvel'!$M:$M,$B86,'Estruturante Móvel'!$AM:$AM,LF$4,'Estruturante Móvel'!$L:$L,'CRONOGRAMA_CONST+MIGRACAO'!$B88))</f>
        <v>0</v>
      </c>
      <c r="LG88" s="140">
        <f>(COUNTIFS('Estruturante Móvel'!$M:$M,$B86,'Estruturante Móvel'!$C:$C,"&lt;&gt;PREVISTO",'Estruturante Móvel'!$G:$G,LF$4,'Estruturante Móvel'!$L:$L,'CRONOGRAMA_CONST+MIGRACAO'!KV$8))</f>
        <v>0</v>
      </c>
      <c r="LH88" s="139">
        <f>(COUNTIFS('Estruturante Móvel'!$M:$M,$B86,'Estruturante Móvel'!$AM:$AM,LH$4,'Estruturante Móvel'!$L:$L,'CRONOGRAMA_CONST+MIGRACAO'!$B88))</f>
        <v>0</v>
      </c>
      <c r="LI88" s="140">
        <f>(COUNTIFS('Estruturante Móvel'!$M:$M,$B86,'Estruturante Móvel'!$C:$C,"&lt;&gt;PREVISTO",'Estruturante Móvel'!$G:$G,LH$4,'Estruturante Móvel'!$L:$L,'CRONOGRAMA_CONST+MIGRACAO'!KX$8))</f>
        <v>0</v>
      </c>
      <c r="LJ88" s="139">
        <f>(COUNTIFS('Estruturante Móvel'!$M:$M,$B86,'Estruturante Móvel'!$AM:$AM,LJ$4,'Estruturante Móvel'!$L:$L,'CRONOGRAMA_CONST+MIGRACAO'!$B88))</f>
        <v>0</v>
      </c>
      <c r="LK88" s="140">
        <f>(COUNTIFS('Estruturante Móvel'!$M:$M,$B86,'Estruturante Móvel'!$C:$C,"&lt;&gt;PREVISTO",'Estruturante Móvel'!$G:$G,LJ$4,'Estruturante Móvel'!$L:$L,'CRONOGRAMA_CONST+MIGRACAO'!KZ$8))</f>
        <v>0</v>
      </c>
      <c r="LL88" s="139">
        <f>(COUNTIFS('Estruturante Móvel'!$M:$M,$B86,'Estruturante Móvel'!$AM:$AM,LL$4,'Estruturante Móvel'!$L:$L,'CRONOGRAMA_CONST+MIGRACAO'!$B88))</f>
        <v>0</v>
      </c>
      <c r="LM88" s="140">
        <f>(COUNTIFS('Estruturante Móvel'!$M:$M,$B86,'Estruturante Móvel'!$C:$C,"&lt;&gt;PREVISTO",'Estruturante Móvel'!$G:$G,LL$4,'Estruturante Móvel'!$L:$L,'CRONOGRAMA_CONST+MIGRACAO'!LB$8))</f>
        <v>0</v>
      </c>
      <c r="LN88" s="139">
        <f>(COUNTIFS('Estruturante Móvel'!$M:$M,$B86,'Estruturante Móvel'!$AM:$AM,LN$4,'Estruturante Móvel'!$L:$L,'CRONOGRAMA_CONST+MIGRACAO'!$B88))</f>
        <v>0</v>
      </c>
      <c r="LO88" s="140">
        <f>(COUNTIFS('Estruturante Móvel'!$M:$M,$B86,'Estruturante Móvel'!$C:$C,"&lt;&gt;PREVISTO",'Estruturante Móvel'!$G:$G,LN$4,'Estruturante Móvel'!$L:$L,'CRONOGRAMA_CONST+MIGRACAO'!LD$8))</f>
        <v>0</v>
      </c>
      <c r="LP88" s="139">
        <f>(COUNTIFS('Estruturante Móvel'!$M:$M,$B86,'Estruturante Móvel'!$AM:$AM,LP$4,'Estruturante Móvel'!$L:$L,'CRONOGRAMA_CONST+MIGRACAO'!$B88))</f>
        <v>0</v>
      </c>
      <c r="LQ88" s="140">
        <f>(COUNTIFS('Estruturante Móvel'!$M:$M,$B86,'Estruturante Móvel'!$C:$C,"&lt;&gt;PREVISTO",'Estruturante Móvel'!$G:$G,LP$4,'Estruturante Móvel'!$L:$L,'CRONOGRAMA_CONST+MIGRACAO'!LF$8))</f>
        <v>0</v>
      </c>
      <c r="LR88" s="139">
        <f>(COUNTIFS('Estruturante Móvel'!$M:$M,$B86,'Estruturante Móvel'!$AM:$AM,LR$4,'Estruturante Móvel'!$L:$L,'CRONOGRAMA_CONST+MIGRACAO'!$B88))</f>
        <v>0</v>
      </c>
      <c r="LS88" s="140">
        <f>(COUNTIFS('Estruturante Móvel'!$M:$M,$B86,'Estruturante Móvel'!$C:$C,"&lt;&gt;PREVISTO",'Estruturante Móvel'!$G:$G,LR$4,'Estruturante Móvel'!$L:$L,'CRONOGRAMA_CONST+MIGRACAO'!LH$8))</f>
        <v>0</v>
      </c>
      <c r="LT88" s="139">
        <f>(COUNTIFS('Estruturante Móvel'!$M:$M,$B86,'Estruturante Móvel'!$AM:$AM,LT$4,'Estruturante Móvel'!$L:$L,'CRONOGRAMA_CONST+MIGRACAO'!$B88))</f>
        <v>0</v>
      </c>
      <c r="LU88" s="140">
        <f>(COUNTIFS('Estruturante Móvel'!$M:$M,$B86,'Estruturante Móvel'!$C:$C,"&lt;&gt;PREVISTO",'Estruturante Móvel'!$G:$G,LT$4,'Estruturante Móvel'!$L:$L,'CRONOGRAMA_CONST+MIGRACAO'!LJ$8))</f>
        <v>0</v>
      </c>
      <c r="LV88" s="139">
        <f>(COUNTIFS('Estruturante Móvel'!$M:$M,$B86,'Estruturante Móvel'!$AM:$AM,LV$4,'Estruturante Móvel'!$L:$L,'CRONOGRAMA_CONST+MIGRACAO'!$B88))</f>
        <v>0</v>
      </c>
      <c r="LW88" s="140">
        <f>(COUNTIFS('Estruturante Móvel'!$M:$M,$B86,'Estruturante Móvel'!$C:$C,"&lt;&gt;PREVISTO",'Estruturante Móvel'!$G:$G,LV$4,'Estruturante Móvel'!$L:$L,'CRONOGRAMA_CONST+MIGRACAO'!LL$8))</f>
        <v>0</v>
      </c>
      <c r="LX88" s="139">
        <f>(COUNTIFS('Estruturante Móvel'!$M:$M,$B86,'Estruturante Móvel'!$AM:$AM,LX$4,'Estruturante Móvel'!$L:$L,'CRONOGRAMA_CONST+MIGRACAO'!$B88))</f>
        <v>0</v>
      </c>
      <c r="LY88" s="140">
        <f>(COUNTIFS('Estruturante Móvel'!$M:$M,$B86,'Estruturante Móvel'!$C:$C,"&lt;&gt;PREVISTO",'Estruturante Móvel'!$G:$G,LX$4,'Estruturante Móvel'!$L:$L,'CRONOGRAMA_CONST+MIGRACAO'!LN$8))</f>
        <v>0</v>
      </c>
      <c r="LZ88" s="139">
        <f>(COUNTIFS('Estruturante Móvel'!$M:$M,$B86,'Estruturante Móvel'!$AM:$AM,LZ$4,'Estruturante Móvel'!$L:$L,'CRONOGRAMA_CONST+MIGRACAO'!$B88))</f>
        <v>0</v>
      </c>
      <c r="MA88" s="140">
        <f>(COUNTIFS('Estruturante Móvel'!$M:$M,$B86,'Estruturante Móvel'!$C:$C,"&lt;&gt;PREVISTO",'Estruturante Móvel'!$G:$G,LZ$4,'Estruturante Móvel'!$L:$L,'CRONOGRAMA_CONST+MIGRACAO'!LP$8))</f>
        <v>0</v>
      </c>
      <c r="MB88" s="139">
        <f>(COUNTIFS('Estruturante Móvel'!$M:$M,$B86,'Estruturante Móvel'!$AM:$AM,MB$4,'Estruturante Móvel'!$L:$L,'CRONOGRAMA_CONST+MIGRACAO'!$B88))</f>
        <v>0</v>
      </c>
      <c r="MC88" s="140">
        <f>(COUNTIFS('Estruturante Móvel'!$M:$M,$B86,'Estruturante Móvel'!$C:$C,"&lt;&gt;PREVISTO",'Estruturante Móvel'!$G:$G,MB$4,'Estruturante Móvel'!$L:$L,'CRONOGRAMA_CONST+MIGRACAO'!LR$8))</f>
        <v>0</v>
      </c>
      <c r="MD88" s="139">
        <f>(COUNTIFS('Estruturante Móvel'!$M:$M,$B86,'Estruturante Móvel'!$AM:$AM,MD$4,'Estruturante Móvel'!$L:$L,'CRONOGRAMA_CONST+MIGRACAO'!$B88))</f>
        <v>0</v>
      </c>
      <c r="ME88" s="140">
        <f>(COUNTIFS('Estruturante Móvel'!$M:$M,$B86,'Estruturante Móvel'!$C:$C,"&lt;&gt;PREVISTO",'Estruturante Móvel'!$G:$G,MD$4,'Estruturante Móvel'!$L:$L,'CRONOGRAMA_CONST+MIGRACAO'!LT$8))</f>
        <v>0</v>
      </c>
      <c r="MF88" s="139">
        <f>(COUNTIFS('Estruturante Móvel'!$M:$M,$B86,'Estruturante Móvel'!$AM:$AM,MF$4,'Estruturante Móvel'!$L:$L,'CRONOGRAMA_CONST+MIGRACAO'!$B88))</f>
        <v>0</v>
      </c>
      <c r="MG88" s="140">
        <f>(COUNTIFS('Estruturante Móvel'!$M:$M,$B86,'Estruturante Móvel'!$C:$C,"&lt;&gt;PREVISTO",'Estruturante Móvel'!$G:$G,MF$4,'Estruturante Móvel'!$L:$L,'CRONOGRAMA_CONST+MIGRACAO'!LV$8))</f>
        <v>0</v>
      </c>
      <c r="MH88" s="139">
        <f>(COUNTIFS('Estruturante Móvel'!$M:$M,$B86,'Estruturante Móvel'!$AM:$AM,MH$4,'Estruturante Móvel'!$L:$L,'CRONOGRAMA_CONST+MIGRACAO'!$B88))</f>
        <v>0</v>
      </c>
      <c r="MI88" s="140">
        <f>(COUNTIFS('Estruturante Móvel'!$M:$M,$B86,'Estruturante Móvel'!$C:$C,"&lt;&gt;PREVISTO",'Estruturante Móvel'!$G:$G,MH$4,'Estruturante Móvel'!$L:$L,'CRONOGRAMA_CONST+MIGRACAO'!LX$8))</f>
        <v>0</v>
      </c>
      <c r="MJ88" s="139">
        <f>(COUNTIFS('Estruturante Móvel'!$M:$M,$B86,'Estruturante Móvel'!$AM:$AM,MJ$4,'Estruturante Móvel'!$L:$L,'CRONOGRAMA_CONST+MIGRACAO'!$B88))</f>
        <v>0</v>
      </c>
      <c r="MK88" s="140">
        <f>(COUNTIFS('Estruturante Móvel'!$M:$M,$B86,'Estruturante Móvel'!$C:$C,"&lt;&gt;PREVISTO",'Estruturante Móvel'!$G:$G,MJ$4,'Estruturante Móvel'!$L:$L,'CRONOGRAMA_CONST+MIGRACAO'!LZ$8))</f>
        <v>0</v>
      </c>
      <c r="ML88" s="139">
        <f>(COUNTIFS('Estruturante Móvel'!$M:$M,$B86,'Estruturante Móvel'!$AM:$AM,ML$4,'Estruturante Móvel'!$L:$L,'CRONOGRAMA_CONST+MIGRACAO'!$B88))</f>
        <v>0</v>
      </c>
      <c r="MM88" s="140">
        <f>(COUNTIFS('Estruturante Móvel'!$M:$M,$B86,'Estruturante Móvel'!$C:$C,"&lt;&gt;PREVISTO",'Estruturante Móvel'!$G:$G,ML$4,'Estruturante Móvel'!$L:$L,'CRONOGRAMA_CONST+MIGRACAO'!MB$8))</f>
        <v>0</v>
      </c>
      <c r="MN88" s="139">
        <f>(COUNTIFS('Estruturante Móvel'!$M:$M,$B86,'Estruturante Móvel'!$AM:$AM,MN$4,'Estruturante Móvel'!$L:$L,'CRONOGRAMA_CONST+MIGRACAO'!$B88))</f>
        <v>0</v>
      </c>
      <c r="MO88" s="140">
        <f>(COUNTIFS('Estruturante Móvel'!$M:$M,$B86,'Estruturante Móvel'!$C:$C,"&lt;&gt;PREVISTO",'Estruturante Móvel'!$G:$G,MN$4,'Estruturante Móvel'!$L:$L,'CRONOGRAMA_CONST+MIGRACAO'!MD$8))</f>
        <v>0</v>
      </c>
      <c r="MP88" s="139">
        <f>(COUNTIFS('Estruturante Móvel'!$M:$M,$B86,'Estruturante Móvel'!$AM:$AM,MP$4,'Estruturante Móvel'!$L:$L,'CRONOGRAMA_CONST+MIGRACAO'!$B88))</f>
        <v>0</v>
      </c>
      <c r="MQ88" s="140">
        <f>(COUNTIFS('Estruturante Móvel'!$M:$M,$B86,'Estruturante Móvel'!$C:$C,"&lt;&gt;PREVISTO",'Estruturante Móvel'!$G:$G,MP$4,'Estruturante Móvel'!$L:$L,'CRONOGRAMA_CONST+MIGRACAO'!MF$8))</f>
        <v>0</v>
      </c>
      <c r="MR88" s="139">
        <f>(COUNTIFS('Estruturante Móvel'!$M:$M,$B86,'Estruturante Móvel'!$AM:$AM,MR$4,'Estruturante Móvel'!$L:$L,'CRONOGRAMA_CONST+MIGRACAO'!$B88))</f>
        <v>0</v>
      </c>
      <c r="MS88" s="140">
        <f>(COUNTIFS('Estruturante Móvel'!$M:$M,$B86,'Estruturante Móvel'!$C:$C,"&lt;&gt;PREVISTO",'Estruturante Móvel'!$G:$G,MR$4,'Estruturante Móvel'!$L:$L,'CRONOGRAMA_CONST+MIGRACAO'!MH$8))</f>
        <v>0</v>
      </c>
      <c r="MT88" s="139">
        <f>(COUNTIFS('Estruturante Móvel'!$M:$M,$B86,'Estruturante Móvel'!$AM:$AM,MT$4,'Estruturante Móvel'!$L:$L,'CRONOGRAMA_CONST+MIGRACAO'!$B88))</f>
        <v>0</v>
      </c>
      <c r="MU88" s="140">
        <f>(COUNTIFS('Estruturante Móvel'!$M:$M,$B86,'Estruturante Móvel'!$C:$C,"&lt;&gt;PREVISTO",'Estruturante Móvel'!$G:$G,MT$4,'Estruturante Móvel'!$L:$L,'CRONOGRAMA_CONST+MIGRACAO'!MJ$8))</f>
        <v>0</v>
      </c>
      <c r="MV88" s="139">
        <f>(COUNTIFS('Estruturante Móvel'!$M:$M,$B86,'Estruturante Móvel'!$AM:$AM,MV$4,'Estruturante Móvel'!$L:$L,'CRONOGRAMA_CONST+MIGRACAO'!$B88))</f>
        <v>0</v>
      </c>
      <c r="MW88" s="140">
        <f>(COUNTIFS('Estruturante Móvel'!$M:$M,$B86,'Estruturante Móvel'!$C:$C,"&lt;&gt;PREVISTO",'Estruturante Móvel'!$G:$G,MV$4,'Estruturante Móvel'!$L:$L,'CRONOGRAMA_CONST+MIGRACAO'!ML$8))</f>
        <v>0</v>
      </c>
      <c r="MX88" s="139">
        <f>(COUNTIFS('Estruturante Móvel'!$M:$M,$B86,'Estruturante Móvel'!$AM:$AM,MX$4,'Estruturante Móvel'!$L:$L,'CRONOGRAMA_CONST+MIGRACAO'!$B88))</f>
        <v>0</v>
      </c>
      <c r="MY88" s="140">
        <f>(COUNTIFS('Estruturante Móvel'!$M:$M,$B86,'Estruturante Móvel'!$C:$C,"&lt;&gt;PREVISTO",'Estruturante Móvel'!$G:$G,MX$4,'Estruturante Móvel'!$L:$L,'CRONOGRAMA_CONST+MIGRACAO'!MN$8))</f>
        <v>0</v>
      </c>
      <c r="MZ88" s="139">
        <f>(COUNTIFS('Estruturante Móvel'!$M:$M,$B86,'Estruturante Móvel'!$AM:$AM,MZ$4,'Estruturante Móvel'!$L:$L,'CRONOGRAMA_CONST+MIGRACAO'!$B88))</f>
        <v>0</v>
      </c>
      <c r="NA88" s="140">
        <f>(COUNTIFS('Estruturante Móvel'!$M:$M,$B86,'Estruturante Móvel'!$C:$C,"&lt;&gt;PREVISTO",'Estruturante Móvel'!$G:$G,MZ$4,'Estruturante Móvel'!$L:$L,'CRONOGRAMA_CONST+MIGRACAO'!MP$8))</f>
        <v>0</v>
      </c>
      <c r="NB88" s="139">
        <f>(COUNTIFS('Estruturante Móvel'!$M:$M,$B86,'Estruturante Móvel'!$AM:$AM,NB$4,'Estruturante Móvel'!$L:$L,'CRONOGRAMA_CONST+MIGRACAO'!$B88))</f>
        <v>0</v>
      </c>
      <c r="NC88" s="140">
        <f>(COUNTIFS('Estruturante Móvel'!$M:$M,$B86,'Estruturante Móvel'!$C:$C,"&lt;&gt;PREVISTO",'Estruturante Móvel'!$G:$G,NB$4,'Estruturante Móvel'!$L:$L,'CRONOGRAMA_CONST+MIGRACAO'!MR$8))</f>
        <v>0</v>
      </c>
      <c r="ND88" s="139">
        <f>(COUNTIFS('Estruturante Móvel'!$M:$M,$B86,'Estruturante Móvel'!$AM:$AM,ND$4,'Estruturante Móvel'!$L:$L,'CRONOGRAMA_CONST+MIGRACAO'!$B88))</f>
        <v>0</v>
      </c>
      <c r="NE88" s="140">
        <f>(COUNTIFS('Estruturante Móvel'!$M:$M,$B86,'Estruturante Móvel'!$C:$C,"&lt;&gt;PREVISTO",'Estruturante Móvel'!$G:$G,ND$4,'Estruturante Móvel'!$L:$L,'CRONOGRAMA_CONST+MIGRACAO'!MT$8))</f>
        <v>0</v>
      </c>
      <c r="NF88" s="139">
        <f>(COUNTIFS('Estruturante Móvel'!$M:$M,$B86,'Estruturante Móvel'!$AM:$AM,NF$4,'Estruturante Móvel'!$L:$L,'CRONOGRAMA_CONST+MIGRACAO'!$B88))</f>
        <v>0</v>
      </c>
      <c r="NG88" s="140">
        <f>(COUNTIFS('Estruturante Móvel'!$M:$M,$B86,'Estruturante Móvel'!$C:$C,"&lt;&gt;PREVISTO",'Estruturante Móvel'!$G:$G,NF$4,'Estruturante Móvel'!$L:$L,'CRONOGRAMA_CONST+MIGRACAO'!MV$8))</f>
        <v>0</v>
      </c>
      <c r="NH88" s="139">
        <f>(COUNTIFS('Estruturante Móvel'!$M:$M,$B86,'Estruturante Móvel'!$AM:$AM,NH$4,'Estruturante Móvel'!$L:$L,'CRONOGRAMA_CONST+MIGRACAO'!$B88))</f>
        <v>0</v>
      </c>
      <c r="NI88" s="140">
        <f>(COUNTIFS('Estruturante Móvel'!$M:$M,$B86,'Estruturante Móvel'!$C:$C,"&lt;&gt;PREVISTO",'Estruturante Móvel'!$G:$G,NH$4,'Estruturante Móvel'!$L:$L,'CRONOGRAMA_CONST+MIGRACAO'!MX$8))</f>
        <v>0</v>
      </c>
    </row>
    <row r="89" spans="1:373" hidden="1" outlineLevel="1">
      <c r="B89" s="205" t="s">
        <v>446</v>
      </c>
      <c r="C89" s="161" t="s">
        <v>186</v>
      </c>
      <c r="D89" s="161">
        <f>COUNTIFS('Estruturante Móvel'!$M:$M,B86,'Estruturante Móvel'!$L:$L,'CRONOGRAMA_CONST+MIGRACAO'!B89)</f>
        <v>44</v>
      </c>
      <c r="E89" s="161">
        <f>(COUNTIFS('Estruturante Móvel'!$M:$M,B86,'Estruturante Móvel'!$C:$C,"&lt;&gt;PREVISTO",'Estruturante Móvel'!$L:$L,'CRONOGRAMA_CONST+MIGRACAO'!B89))</f>
        <v>44</v>
      </c>
      <c r="F89" s="162">
        <f>(COUNTIFS('Estruturante Móvel'!$M:$M,B86,'Estruturante Móvel'!$C:$C,"PREVISTO",'Estruturante Móvel'!$L:$L,'CRONOGRAMA_CONST+MIGRACAO'!B89))</f>
        <v>0</v>
      </c>
      <c r="G89" s="162"/>
      <c r="H89" s="162"/>
      <c r="I89" s="163"/>
      <c r="J89" s="160">
        <f t="shared" si="385"/>
        <v>1</v>
      </c>
      <c r="K89" s="157">
        <f t="shared" si="386"/>
        <v>44</v>
      </c>
      <c r="L89" s="139">
        <f>(COUNTIFS('Estruturante Móvel'!$M:$M,$B86,'Estruturante Móvel'!$AM:$AM,L$4,'Estruturante Móvel'!$L:$L,'CRONOGRAMA_CONST+MIGRACAO'!$B89))</f>
        <v>0</v>
      </c>
      <c r="M89" s="140">
        <f>(COUNTIFS('Estruturante Móvel'!$M:$M,$B86,'Estruturante Móvel'!$C:$C,"&lt;&gt;PREVISTO",'Estruturante Móvel'!$G:$G,L$4,'Estruturante Móvel'!$L:$L,'CRONOGRAMA_CONST+MIGRACAO'!B$9))</f>
        <v>0</v>
      </c>
      <c r="N89" s="139">
        <f>(COUNTIFS('Estruturante Móvel'!$M:$M,$B86,'Estruturante Móvel'!$AM:$AM,N$4,'Estruturante Móvel'!$L:$L,'CRONOGRAMA_CONST+MIGRACAO'!$B89))</f>
        <v>0</v>
      </c>
      <c r="O89" s="140">
        <f>(COUNTIFS('Estruturante Móvel'!$M:$M,$B86,'Estruturante Móvel'!$C:$C,"&lt;&gt;PREVISTO",'Estruturante Móvel'!$G:$G,N$4,'Estruturante Móvel'!$L:$L,'CRONOGRAMA_CONST+MIGRACAO'!D$9))</f>
        <v>0</v>
      </c>
      <c r="P89" s="139">
        <f>(COUNTIFS('Estruturante Móvel'!$M:$M,$B86,'Estruturante Móvel'!$AM:$AM,P$4,'Estruturante Móvel'!$L:$L,'CRONOGRAMA_CONST+MIGRACAO'!$B89))</f>
        <v>0</v>
      </c>
      <c r="Q89" s="140">
        <f>(COUNTIFS('Estruturante Móvel'!$M:$M,$B86,'Estruturante Móvel'!$C:$C,"&lt;&gt;PREVISTO",'Estruturante Móvel'!$G:$G,P$4,'Estruturante Móvel'!$L:$L,'CRONOGRAMA_CONST+MIGRACAO'!F$9))</f>
        <v>0</v>
      </c>
      <c r="R89" s="139">
        <f>(COUNTIFS('Estruturante Móvel'!$M:$M,$B86,'Estruturante Móvel'!$AM:$AM,R$4,'Estruturante Móvel'!$L:$L,'CRONOGRAMA_CONST+MIGRACAO'!$B89))</f>
        <v>0</v>
      </c>
      <c r="S89" s="140">
        <f>(COUNTIFS('Estruturante Móvel'!$M:$M,$B86,'Estruturante Móvel'!$C:$C,"&lt;&gt;PREVISTO",'Estruturante Móvel'!$G:$G,R$4,'Estruturante Móvel'!$L:$L,'CRONOGRAMA_CONST+MIGRACAO'!H$9))</f>
        <v>0</v>
      </c>
      <c r="T89" s="139">
        <f>(COUNTIFS('Estruturante Móvel'!$M:$M,$B86,'Estruturante Móvel'!$AM:$AM,T$4,'Estruturante Móvel'!$L:$L,'CRONOGRAMA_CONST+MIGRACAO'!$B89))</f>
        <v>0</v>
      </c>
      <c r="U89" s="140">
        <f>(COUNTIFS('Estruturante Móvel'!$M:$M,$B86,'Estruturante Móvel'!$C:$C,"&lt;&gt;PREVISTO",'Estruturante Móvel'!$G:$G,T$4,'Estruturante Móvel'!$L:$L,'CRONOGRAMA_CONST+MIGRACAO'!J$9))</f>
        <v>0</v>
      </c>
      <c r="V89" s="139">
        <f>(COUNTIFS('Estruturante Móvel'!$M:$M,$B86,'Estruturante Móvel'!$AM:$AM,V$4,'Estruturante Móvel'!$L:$L,'CRONOGRAMA_CONST+MIGRACAO'!$B89))</f>
        <v>0</v>
      </c>
      <c r="W89" s="140">
        <f>(COUNTIFS('Estruturante Móvel'!$M:$M,$B86,'Estruturante Móvel'!$C:$C,"&lt;&gt;PREVISTO",'Estruturante Móvel'!$G:$G,V$4,'Estruturante Móvel'!$L:$L,'CRONOGRAMA_CONST+MIGRACAO'!L$9))</f>
        <v>0</v>
      </c>
      <c r="X89" s="139">
        <f>(COUNTIFS('Estruturante Móvel'!$M:$M,$B86,'Estruturante Móvel'!$AM:$AM,X$4,'Estruturante Móvel'!$L:$L,'CRONOGRAMA_CONST+MIGRACAO'!$B89))</f>
        <v>0</v>
      </c>
      <c r="Y89" s="140">
        <f>(COUNTIFS('Estruturante Móvel'!$M:$M,$B86,'Estruturante Móvel'!$C:$C,"&lt;&gt;PREVISTO",'Estruturante Móvel'!$G:$G,X$4,'Estruturante Móvel'!$L:$L,'CRONOGRAMA_CONST+MIGRACAO'!N$9))</f>
        <v>0</v>
      </c>
      <c r="Z89" s="139">
        <f>(COUNTIFS('Estruturante Móvel'!$M:$M,$B86,'Estruturante Móvel'!$AM:$AM,Z$4,'Estruturante Móvel'!$L:$L,'CRONOGRAMA_CONST+MIGRACAO'!$B89))</f>
        <v>0</v>
      </c>
      <c r="AA89" s="140">
        <f>(COUNTIFS('Estruturante Móvel'!$M:$M,$B86,'Estruturante Móvel'!$C:$C,"&lt;&gt;PREVISTO",'Estruturante Móvel'!$G:$G,Z$4,'Estruturante Móvel'!$L:$L,'CRONOGRAMA_CONST+MIGRACAO'!P$9))</f>
        <v>0</v>
      </c>
      <c r="AB89" s="139">
        <f>(COUNTIFS('Estruturante Móvel'!$M:$M,$B86,'Estruturante Móvel'!$AM:$AM,AB$4,'Estruturante Móvel'!$L:$L,'CRONOGRAMA_CONST+MIGRACAO'!$B89))</f>
        <v>0</v>
      </c>
      <c r="AC89" s="140">
        <f>(COUNTIFS('Estruturante Móvel'!$M:$M,$B86,'Estruturante Móvel'!$C:$C,"&lt;&gt;PREVISTO",'Estruturante Móvel'!$G:$G,AB$4,'Estruturante Móvel'!$L:$L,'CRONOGRAMA_CONST+MIGRACAO'!R$9))</f>
        <v>0</v>
      </c>
      <c r="AD89" s="139">
        <f>(COUNTIFS('Estruturante Móvel'!$M:$M,$B86,'Estruturante Móvel'!$AM:$AM,AD$4,'Estruturante Móvel'!$L:$L,'CRONOGRAMA_CONST+MIGRACAO'!$B89))</f>
        <v>0</v>
      </c>
      <c r="AE89" s="140">
        <f>(COUNTIFS('Estruturante Móvel'!$M:$M,$B86,'Estruturante Móvel'!$C:$C,"&lt;&gt;PREVISTO",'Estruturante Móvel'!$G:$G,AD$4,'Estruturante Móvel'!$L:$L,'CRONOGRAMA_CONST+MIGRACAO'!T$9))</f>
        <v>0</v>
      </c>
      <c r="AF89" s="139">
        <f>(COUNTIFS('Estruturante Móvel'!$M:$M,$B86,'Estruturante Móvel'!$AM:$AM,AF$4,'Estruturante Móvel'!$L:$L,'CRONOGRAMA_CONST+MIGRACAO'!$B89))</f>
        <v>0</v>
      </c>
      <c r="AG89" s="140">
        <f>(COUNTIFS('Estruturante Móvel'!$M:$M,$B86,'Estruturante Móvel'!$C:$C,"&lt;&gt;PREVISTO",'Estruturante Móvel'!$G:$G,AF$4,'Estruturante Móvel'!$L:$L,'CRONOGRAMA_CONST+MIGRACAO'!V$9))</f>
        <v>0</v>
      </c>
      <c r="AH89" s="139">
        <f>(COUNTIFS('Estruturante Móvel'!$M:$M,$B86,'Estruturante Móvel'!$AM:$AM,AH$4,'Estruturante Móvel'!$L:$L,'CRONOGRAMA_CONST+MIGRACAO'!$B89))</f>
        <v>0</v>
      </c>
      <c r="AI89" s="140">
        <f>(COUNTIFS('Estruturante Móvel'!$M:$M,$B86,'Estruturante Móvel'!$C:$C,"&lt;&gt;PREVISTO",'Estruturante Móvel'!$G:$G,AH$4,'Estruturante Móvel'!$L:$L,'CRONOGRAMA_CONST+MIGRACAO'!X$9))</f>
        <v>0</v>
      </c>
      <c r="AJ89" s="139">
        <f>(COUNTIFS('Estruturante Móvel'!$M:$M,$B86,'Estruturante Móvel'!$AM:$AM,AJ$4,'Estruturante Móvel'!$L:$L,'CRONOGRAMA_CONST+MIGRACAO'!$B89))</f>
        <v>0</v>
      </c>
      <c r="AK89" s="140">
        <f>(COUNTIFS('Estruturante Móvel'!$M:$M,$B86,'Estruturante Móvel'!$C:$C,"&lt;&gt;PREVISTO",'Estruturante Móvel'!$G:$G,AJ$4,'Estruturante Móvel'!$L:$L,'CRONOGRAMA_CONST+MIGRACAO'!Z$9))</f>
        <v>0</v>
      </c>
      <c r="AL89" s="139">
        <f>(COUNTIFS('Estruturante Móvel'!$M:$M,$B86,'Estruturante Móvel'!$AM:$AM,AL$4,'Estruturante Móvel'!$L:$L,'CRONOGRAMA_CONST+MIGRACAO'!$B89))</f>
        <v>0</v>
      </c>
      <c r="AM89" s="140">
        <f>(COUNTIFS('Estruturante Móvel'!$M:$M,$B86,'Estruturante Móvel'!$C:$C,"&lt;&gt;PREVISTO",'Estruturante Móvel'!$G:$G,AL$4,'Estruturante Móvel'!$L:$L,'CRONOGRAMA_CONST+MIGRACAO'!AB$9))</f>
        <v>0</v>
      </c>
      <c r="AN89" s="139">
        <f>(COUNTIFS('Estruturante Móvel'!$M:$M,$B86,'Estruturante Móvel'!$AM:$AM,AN$4,'Estruturante Móvel'!$L:$L,'CRONOGRAMA_CONST+MIGRACAO'!$B89))</f>
        <v>0</v>
      </c>
      <c r="AO89" s="140">
        <f>(COUNTIFS('Estruturante Móvel'!$M:$M,$B86,'Estruturante Móvel'!$C:$C,"&lt;&gt;PREVISTO",'Estruturante Móvel'!$G:$G,AN$4,'Estruturante Móvel'!$L:$L,'CRONOGRAMA_CONST+MIGRACAO'!AD$9))</f>
        <v>0</v>
      </c>
      <c r="AP89" s="139">
        <f>(COUNTIFS('Estruturante Móvel'!$M:$M,$B86,'Estruturante Móvel'!$AM:$AM,AP$4,'Estruturante Móvel'!$L:$L,'CRONOGRAMA_CONST+MIGRACAO'!$B89))</f>
        <v>0</v>
      </c>
      <c r="AQ89" s="140">
        <f>(COUNTIFS('Estruturante Móvel'!$M:$M,$B86,'Estruturante Móvel'!$C:$C,"&lt;&gt;PREVISTO",'Estruturante Móvel'!$G:$G,AP$4,'Estruturante Móvel'!$L:$L,'CRONOGRAMA_CONST+MIGRACAO'!AF$9))</f>
        <v>0</v>
      </c>
      <c r="AR89" s="139">
        <f>(COUNTIFS('Estruturante Móvel'!$M:$M,$B86,'Estruturante Móvel'!$AM:$AM,AR$4,'Estruturante Móvel'!$L:$L,'CRONOGRAMA_CONST+MIGRACAO'!$B89))</f>
        <v>0</v>
      </c>
      <c r="AS89" s="140">
        <f>(COUNTIFS('Estruturante Móvel'!$M:$M,$B86,'Estruturante Móvel'!$C:$C,"&lt;&gt;PREVISTO",'Estruturante Móvel'!$G:$G,AR$4,'Estruturante Móvel'!$L:$L,'CRONOGRAMA_CONST+MIGRACAO'!AH$9))</f>
        <v>0</v>
      </c>
      <c r="AT89" s="139">
        <f>(COUNTIFS('Estruturante Móvel'!$M:$M,$B86,'Estruturante Móvel'!$AM:$AM,AT$4,'Estruturante Móvel'!$L:$L,'CRONOGRAMA_CONST+MIGRACAO'!$B89))</f>
        <v>0</v>
      </c>
      <c r="AU89" s="140">
        <f>(COUNTIFS('Estruturante Móvel'!$M:$M,$B86,'Estruturante Móvel'!$C:$C,"&lt;&gt;PREVISTO",'Estruturante Móvel'!$G:$G,AT$4,'Estruturante Móvel'!$L:$L,'CRONOGRAMA_CONST+MIGRACAO'!AJ$9))</f>
        <v>0</v>
      </c>
      <c r="AV89" s="139">
        <f>(COUNTIFS('Estruturante Móvel'!$M:$M,$B86,'Estruturante Móvel'!$AM:$AM,AV$4,'Estruturante Móvel'!$L:$L,'CRONOGRAMA_CONST+MIGRACAO'!$B89))</f>
        <v>0</v>
      </c>
      <c r="AW89" s="140">
        <f>(COUNTIFS('Estruturante Móvel'!$M:$M,$B86,'Estruturante Móvel'!$C:$C,"&lt;&gt;PREVISTO",'Estruturante Móvel'!$G:$G,AV$4,'Estruturante Móvel'!$L:$L,'CRONOGRAMA_CONST+MIGRACAO'!AL$9))</f>
        <v>0</v>
      </c>
      <c r="AX89" s="139">
        <f>(COUNTIFS('Estruturante Móvel'!$M:$M,$B86,'Estruturante Móvel'!$AM:$AM,AX$4,'Estruturante Móvel'!$L:$L,'CRONOGRAMA_CONST+MIGRACAO'!$B89))</f>
        <v>0</v>
      </c>
      <c r="AY89" s="140">
        <f>(COUNTIFS('Estruturante Móvel'!$M:$M,$B86,'Estruturante Móvel'!$C:$C,"&lt;&gt;PREVISTO",'Estruturante Móvel'!$G:$G,AX$4,'Estruturante Móvel'!$L:$L,'CRONOGRAMA_CONST+MIGRACAO'!AN$9))</f>
        <v>0</v>
      </c>
      <c r="AZ89" s="139">
        <f>(COUNTIFS('Estruturante Móvel'!$M:$M,$B86,'Estruturante Móvel'!$AM:$AM,AZ$4,'Estruturante Móvel'!$L:$L,'CRONOGRAMA_CONST+MIGRACAO'!$B89))</f>
        <v>0</v>
      </c>
      <c r="BA89" s="140">
        <f>(COUNTIFS('Estruturante Móvel'!$M:$M,$B86,'Estruturante Móvel'!$C:$C,"&lt;&gt;PREVISTO",'Estruturante Móvel'!$G:$G,AZ$4,'Estruturante Móvel'!$L:$L,'CRONOGRAMA_CONST+MIGRACAO'!AP$9))</f>
        <v>0</v>
      </c>
      <c r="BB89" s="139">
        <f>(COUNTIFS('Estruturante Móvel'!$M:$M,$B86,'Estruturante Móvel'!$AM:$AM,BB$4,'Estruturante Móvel'!$L:$L,'CRONOGRAMA_CONST+MIGRACAO'!$B89))</f>
        <v>0</v>
      </c>
      <c r="BC89" s="140">
        <f>(COUNTIFS('Estruturante Móvel'!$M:$M,$B86,'Estruturante Móvel'!$C:$C,"&lt;&gt;PREVISTO",'Estruturante Móvel'!$G:$G,BB$4,'Estruturante Móvel'!$L:$L,'CRONOGRAMA_CONST+MIGRACAO'!AR$9))</f>
        <v>0</v>
      </c>
      <c r="BD89" s="139">
        <f>(COUNTIFS('Estruturante Móvel'!$M:$M,$B86,'Estruturante Móvel'!$AM:$AM,BD$4,'Estruturante Móvel'!$L:$L,'CRONOGRAMA_CONST+MIGRACAO'!$B89))</f>
        <v>0</v>
      </c>
      <c r="BE89" s="140">
        <f>(COUNTIFS('Estruturante Móvel'!$M:$M,$B86,'Estruturante Móvel'!$C:$C,"&lt;&gt;PREVISTO",'Estruturante Móvel'!$G:$G,BD$4,'Estruturante Móvel'!$L:$L,'CRONOGRAMA_CONST+MIGRACAO'!AT$9))</f>
        <v>0</v>
      </c>
      <c r="BF89" s="139">
        <f>(COUNTIFS('Estruturante Móvel'!$M:$M,$B86,'Estruturante Móvel'!$AM:$AM,BF$4,'Estruturante Móvel'!$L:$L,'CRONOGRAMA_CONST+MIGRACAO'!$B89))</f>
        <v>0</v>
      </c>
      <c r="BG89" s="140">
        <f>(COUNTIFS('Estruturante Móvel'!$M:$M,$B86,'Estruturante Móvel'!$C:$C,"&lt;&gt;PREVISTO",'Estruturante Móvel'!$G:$G,BF$4,'Estruturante Móvel'!$L:$L,'CRONOGRAMA_CONST+MIGRACAO'!AV$9))</f>
        <v>0</v>
      </c>
      <c r="BH89" s="139">
        <f>(COUNTIFS('Estruturante Móvel'!$M:$M,$B86,'Estruturante Móvel'!$AM:$AM,BH$4,'Estruturante Móvel'!$L:$L,'CRONOGRAMA_CONST+MIGRACAO'!$B89))</f>
        <v>0</v>
      </c>
      <c r="BI89" s="140">
        <f>(COUNTIFS('Estruturante Móvel'!$M:$M,$B86,'Estruturante Móvel'!$C:$C,"&lt;&gt;PREVISTO",'Estruturante Móvel'!$G:$G,BH$4,'Estruturante Móvel'!$L:$L,'CRONOGRAMA_CONST+MIGRACAO'!AX$9))</f>
        <v>0</v>
      </c>
      <c r="BJ89" s="139">
        <f>(COUNTIFS('Estruturante Móvel'!$M:$M,$B86,'Estruturante Móvel'!$AM:$AM,BJ$4,'Estruturante Móvel'!$L:$L,'CRONOGRAMA_CONST+MIGRACAO'!$B89))</f>
        <v>0</v>
      </c>
      <c r="BK89" s="140">
        <f>(COUNTIFS('Estruturante Móvel'!$M:$M,$B86,'Estruturante Móvel'!$C:$C,"&lt;&gt;PREVISTO",'Estruturante Móvel'!$G:$G,BJ$4,'Estruturante Móvel'!$L:$L,'CRONOGRAMA_CONST+MIGRACAO'!AZ$9))</f>
        <v>0</v>
      </c>
      <c r="BL89" s="139">
        <f>(COUNTIFS('Estruturante Móvel'!$M:$M,$B86,'Estruturante Móvel'!$AM:$AM,BL$4,'Estruturante Móvel'!$L:$L,'CRONOGRAMA_CONST+MIGRACAO'!$B89))</f>
        <v>0</v>
      </c>
      <c r="BM89" s="140">
        <f>(COUNTIFS('Estruturante Móvel'!$M:$M,$B86,'Estruturante Móvel'!$C:$C,"&lt;&gt;PREVISTO",'Estruturante Móvel'!$G:$G,BL$4,'Estruturante Móvel'!$L:$L,'CRONOGRAMA_CONST+MIGRACAO'!BB$9))</f>
        <v>0</v>
      </c>
      <c r="BN89" s="139">
        <f>(COUNTIFS('Estruturante Móvel'!$M:$M,$B86,'Estruturante Móvel'!$AM:$AM,BN$4,'Estruturante Móvel'!$L:$L,'CRONOGRAMA_CONST+MIGRACAO'!$B89))</f>
        <v>0</v>
      </c>
      <c r="BO89" s="140">
        <f>(COUNTIFS('Estruturante Móvel'!$M:$M,$B86,'Estruturante Móvel'!$C:$C,"&lt;&gt;PREVISTO",'Estruturante Móvel'!$G:$G,BN$4,'Estruturante Móvel'!$L:$L,'CRONOGRAMA_CONST+MIGRACAO'!BD$9))</f>
        <v>0</v>
      </c>
      <c r="BP89" s="139">
        <f>(COUNTIFS('Estruturante Móvel'!$M:$M,$B86,'Estruturante Móvel'!$AM:$AM,BP$4,'Estruturante Móvel'!$L:$L,'CRONOGRAMA_CONST+MIGRACAO'!$B89))</f>
        <v>0</v>
      </c>
      <c r="BQ89" s="140">
        <f>(COUNTIFS('Estruturante Móvel'!$M:$M,$B86,'Estruturante Móvel'!$C:$C,"&lt;&gt;PREVISTO",'Estruturante Móvel'!$G:$G,BP$4,'Estruturante Móvel'!$L:$L,'CRONOGRAMA_CONST+MIGRACAO'!BF$9))</f>
        <v>0</v>
      </c>
      <c r="BR89" s="139">
        <f>(COUNTIFS('Estruturante Móvel'!$M:$M,$B86,'Estruturante Móvel'!$AM:$AM,BR$4,'Estruturante Móvel'!$L:$L,'CRONOGRAMA_CONST+MIGRACAO'!$B89))</f>
        <v>0</v>
      </c>
      <c r="BS89" s="140">
        <f>(COUNTIFS('Estruturante Móvel'!$M:$M,$B86,'Estruturante Móvel'!$C:$C,"&lt;&gt;PREVISTO",'Estruturante Móvel'!$G:$G,BR$4,'Estruturante Móvel'!$L:$L,'CRONOGRAMA_CONST+MIGRACAO'!BH$9))</f>
        <v>0</v>
      </c>
      <c r="BT89" s="139">
        <f>(COUNTIFS('Estruturante Móvel'!$M:$M,$B86,'Estruturante Móvel'!$AM:$AM,BT$4,'Estruturante Móvel'!$L:$L,'CRONOGRAMA_CONST+MIGRACAO'!$B89))</f>
        <v>0</v>
      </c>
      <c r="BU89" s="140">
        <f>(COUNTIFS('Estruturante Móvel'!$M:$M,$B86,'Estruturante Móvel'!$C:$C,"&lt;&gt;PREVISTO",'Estruturante Móvel'!$G:$G,BT$4,'Estruturante Móvel'!$L:$L,'CRONOGRAMA_CONST+MIGRACAO'!BJ$9))</f>
        <v>0</v>
      </c>
      <c r="BV89" s="139">
        <f>(COUNTIFS('Estruturante Móvel'!$M:$M,$B86,'Estruturante Móvel'!$AM:$AM,BV$4,'Estruturante Móvel'!$L:$L,'CRONOGRAMA_CONST+MIGRACAO'!$B89))</f>
        <v>0</v>
      </c>
      <c r="BW89" s="140">
        <f>(COUNTIFS('Estruturante Móvel'!$M:$M,$B86,'Estruturante Móvel'!$C:$C,"&lt;&gt;PREVISTO",'Estruturante Móvel'!$G:$G,BV$4,'Estruturante Móvel'!$L:$L,'CRONOGRAMA_CONST+MIGRACAO'!BL$9))</f>
        <v>0</v>
      </c>
      <c r="BX89" s="139">
        <f>(COUNTIFS('Estruturante Móvel'!$M:$M,$B86,'Estruturante Móvel'!$AM:$AM,BX$4,'Estruturante Móvel'!$L:$L,'CRONOGRAMA_CONST+MIGRACAO'!$B89))</f>
        <v>0</v>
      </c>
      <c r="BY89" s="140">
        <f>(COUNTIFS('Estruturante Móvel'!$M:$M,$B86,'Estruturante Móvel'!$C:$C,"&lt;&gt;PREVISTO",'Estruturante Móvel'!$G:$G,BX$4,'Estruturante Móvel'!$L:$L,'CRONOGRAMA_CONST+MIGRACAO'!BN$9))</f>
        <v>0</v>
      </c>
      <c r="BZ89" s="139">
        <f>(COUNTIFS('Estruturante Móvel'!$M:$M,$B86,'Estruturante Móvel'!$AM:$AM,BZ$4,'Estruturante Móvel'!$L:$L,'CRONOGRAMA_CONST+MIGRACAO'!$B89))</f>
        <v>0</v>
      </c>
      <c r="CA89" s="140">
        <f>(COUNTIFS('Estruturante Móvel'!$M:$M,$B86,'Estruturante Móvel'!$C:$C,"&lt;&gt;PREVISTO",'Estruturante Móvel'!$G:$G,BZ$4,'Estruturante Móvel'!$L:$L,'CRONOGRAMA_CONST+MIGRACAO'!BP$9))</f>
        <v>0</v>
      </c>
      <c r="CB89" s="139">
        <f>(COUNTIFS('Estruturante Móvel'!$M:$M,$B86,'Estruturante Móvel'!$AM:$AM,CB$4,'Estruturante Móvel'!$L:$L,'CRONOGRAMA_CONST+MIGRACAO'!$B89))</f>
        <v>0</v>
      </c>
      <c r="CC89" s="140">
        <f>(COUNTIFS('Estruturante Móvel'!$M:$M,$B86,'Estruturante Móvel'!$C:$C,"&lt;&gt;PREVISTO",'Estruturante Móvel'!$G:$G,CB$4,'Estruturante Móvel'!$L:$L,'CRONOGRAMA_CONST+MIGRACAO'!BR$9))</f>
        <v>0</v>
      </c>
      <c r="CD89" s="139">
        <f>(COUNTIFS('Estruturante Móvel'!$M:$M,$B86,'Estruturante Móvel'!$AM:$AM,CD$4,'Estruturante Móvel'!$L:$L,'CRONOGRAMA_CONST+MIGRACAO'!$B89))</f>
        <v>0</v>
      </c>
      <c r="CE89" s="140">
        <f>(COUNTIFS('Estruturante Móvel'!$M:$M,$B86,'Estruturante Móvel'!$C:$C,"&lt;&gt;PREVISTO",'Estruturante Móvel'!$G:$G,CD$4,'Estruturante Móvel'!$L:$L,'CRONOGRAMA_CONST+MIGRACAO'!BT$9))</f>
        <v>0</v>
      </c>
      <c r="CF89" s="139">
        <f>(COUNTIFS('Estruturante Móvel'!$M:$M,$B86,'Estruturante Móvel'!$AM:$AM,CF$4,'Estruturante Móvel'!$L:$L,'CRONOGRAMA_CONST+MIGRACAO'!$B89))</f>
        <v>0</v>
      </c>
      <c r="CG89" s="140">
        <f>(COUNTIFS('Estruturante Móvel'!$M:$M,$B86,'Estruturante Móvel'!$C:$C,"&lt;&gt;PREVISTO",'Estruturante Móvel'!$G:$G,CF$4,'Estruturante Móvel'!$L:$L,'CRONOGRAMA_CONST+MIGRACAO'!BV$9))</f>
        <v>0</v>
      </c>
      <c r="CH89" s="139">
        <f>(COUNTIFS('Estruturante Móvel'!$M:$M,$B86,'Estruturante Móvel'!$AM:$AM,CH$4,'Estruturante Móvel'!$L:$L,'CRONOGRAMA_CONST+MIGRACAO'!$B89))</f>
        <v>1</v>
      </c>
      <c r="CI89" s="140">
        <f>(COUNTIFS('Estruturante Móvel'!$M:$M,$B86,'Estruturante Móvel'!$C:$C,"&lt;&gt;PREVISTO",'Estruturante Móvel'!$G:$G,CH$4,'Estruturante Móvel'!$L:$L,'CRONOGRAMA_CONST+MIGRACAO'!BX$9))</f>
        <v>0</v>
      </c>
      <c r="CJ89" s="139">
        <f>(COUNTIFS('Estruturante Móvel'!$M:$M,$B86,'Estruturante Móvel'!$AM:$AM,CJ$4,'Estruturante Móvel'!$L:$L,'CRONOGRAMA_CONST+MIGRACAO'!$B89))</f>
        <v>0</v>
      </c>
      <c r="CK89" s="140">
        <f>(COUNTIFS('Estruturante Móvel'!$M:$M,$B86,'Estruturante Móvel'!$C:$C,"&lt;&gt;PREVISTO",'Estruturante Móvel'!$G:$G,CJ$4,'Estruturante Móvel'!$L:$L,'CRONOGRAMA_CONST+MIGRACAO'!BZ$9))</f>
        <v>0</v>
      </c>
      <c r="CL89" s="139">
        <f>(COUNTIFS('Estruturante Móvel'!$M:$M,$B86,'Estruturante Móvel'!$AM:$AM,CL$4,'Estruturante Móvel'!$L:$L,'CRONOGRAMA_CONST+MIGRACAO'!$B89))</f>
        <v>0</v>
      </c>
      <c r="CM89" s="140">
        <f>(COUNTIFS('Estruturante Móvel'!$M:$M,$B86,'Estruturante Móvel'!$C:$C,"&lt;&gt;PREVISTO",'Estruturante Móvel'!$G:$G,CL$4,'Estruturante Móvel'!$L:$L,'CRONOGRAMA_CONST+MIGRACAO'!CB$9))</f>
        <v>0</v>
      </c>
      <c r="CN89" s="139">
        <f>(COUNTIFS('Estruturante Móvel'!$M:$M,$B86,'Estruturante Móvel'!$AM:$AM,CN$4,'Estruturante Móvel'!$L:$L,'CRONOGRAMA_CONST+MIGRACAO'!$B89))</f>
        <v>0</v>
      </c>
      <c r="CO89" s="140">
        <f>(COUNTIFS('Estruturante Móvel'!$M:$M,$B86,'Estruturante Móvel'!$C:$C,"&lt;&gt;PREVISTO",'Estruturante Móvel'!$G:$G,CN$4,'Estruturante Móvel'!$L:$L,'CRONOGRAMA_CONST+MIGRACAO'!CD$9))</f>
        <v>0</v>
      </c>
      <c r="CP89" s="139">
        <f>(COUNTIFS('Estruturante Móvel'!$M:$M,$B86,'Estruturante Móvel'!$AM:$AM,CP$4,'Estruturante Móvel'!$L:$L,'CRONOGRAMA_CONST+MIGRACAO'!$B89))</f>
        <v>0</v>
      </c>
      <c r="CQ89" s="140">
        <f>(COUNTIFS('Estruturante Móvel'!$M:$M,$B86,'Estruturante Móvel'!$C:$C,"&lt;&gt;PREVISTO",'Estruturante Móvel'!$G:$G,CP$4,'Estruturante Móvel'!$L:$L,'CRONOGRAMA_CONST+MIGRACAO'!CF$9))</f>
        <v>0</v>
      </c>
      <c r="CR89" s="139">
        <f>(COUNTIFS('Estruturante Móvel'!$M:$M,$B86,'Estruturante Móvel'!$AM:$AM,CR$4,'Estruturante Móvel'!$L:$L,'CRONOGRAMA_CONST+MIGRACAO'!$B89))</f>
        <v>0</v>
      </c>
      <c r="CS89" s="140">
        <f>(COUNTIFS('Estruturante Móvel'!$M:$M,$B86,'Estruturante Móvel'!$C:$C,"&lt;&gt;PREVISTO",'Estruturante Móvel'!$G:$G,CR$4,'Estruturante Móvel'!$L:$L,'CRONOGRAMA_CONST+MIGRACAO'!CH$9))</f>
        <v>0</v>
      </c>
      <c r="CT89" s="139">
        <f>(COUNTIFS('Estruturante Móvel'!$M:$M,$B86,'Estruturante Móvel'!$AM:$AM,CT$4,'Estruturante Móvel'!$L:$L,'CRONOGRAMA_CONST+MIGRACAO'!$B89))</f>
        <v>0</v>
      </c>
      <c r="CU89" s="140">
        <f>(COUNTIFS('Estruturante Móvel'!$M:$M,$B86,'Estruturante Móvel'!$C:$C,"&lt;&gt;PREVISTO",'Estruturante Móvel'!$G:$G,CT$4,'Estruturante Móvel'!$L:$L,'CRONOGRAMA_CONST+MIGRACAO'!CJ$9))</f>
        <v>0</v>
      </c>
      <c r="CV89" s="139">
        <f>(COUNTIFS('Estruturante Móvel'!$M:$M,$B86,'Estruturante Móvel'!$AM:$AM,CV$4,'Estruturante Móvel'!$L:$L,'CRONOGRAMA_CONST+MIGRACAO'!$B89))</f>
        <v>0</v>
      </c>
      <c r="CW89" s="140">
        <f>(COUNTIFS('Estruturante Móvel'!$M:$M,$B86,'Estruturante Móvel'!$C:$C,"&lt;&gt;PREVISTO",'Estruturante Móvel'!$G:$G,CV$4,'Estruturante Móvel'!$L:$L,'CRONOGRAMA_CONST+MIGRACAO'!CL$9))</f>
        <v>0</v>
      </c>
      <c r="CX89" s="139">
        <f>(COUNTIFS('Estruturante Móvel'!$M:$M,$B86,'Estruturante Móvel'!$AM:$AM,CX$4,'Estruturante Móvel'!$L:$L,'CRONOGRAMA_CONST+MIGRACAO'!$B89))</f>
        <v>0</v>
      </c>
      <c r="CY89" s="140">
        <f>(COUNTIFS('Estruturante Móvel'!$M:$M,$B86,'Estruturante Móvel'!$C:$C,"&lt;&gt;PREVISTO",'Estruturante Móvel'!$G:$G,CX$4,'Estruturante Móvel'!$L:$L,'CRONOGRAMA_CONST+MIGRACAO'!CN$9))</f>
        <v>0</v>
      </c>
      <c r="CZ89" s="139">
        <f>(COUNTIFS('Estruturante Móvel'!$M:$M,$B86,'Estruturante Móvel'!$AM:$AM,CZ$4,'Estruturante Móvel'!$L:$L,'CRONOGRAMA_CONST+MIGRACAO'!$B89))</f>
        <v>1</v>
      </c>
      <c r="DA89" s="140">
        <f>(COUNTIFS('Estruturante Móvel'!$M:$M,$B86,'Estruturante Móvel'!$C:$C,"&lt;&gt;PREVISTO",'Estruturante Móvel'!$G:$G,CZ$4,'Estruturante Móvel'!$L:$L,'CRONOGRAMA_CONST+MIGRACAO'!CP$9))</f>
        <v>0</v>
      </c>
      <c r="DB89" s="139">
        <f>(COUNTIFS('Estruturante Móvel'!$M:$M,$B86,'Estruturante Móvel'!$AM:$AM,DB$4,'Estruturante Móvel'!$L:$L,'CRONOGRAMA_CONST+MIGRACAO'!$B89))</f>
        <v>3</v>
      </c>
      <c r="DC89" s="140">
        <f>(COUNTIFS('Estruturante Móvel'!$M:$M,$B86,'Estruturante Móvel'!$C:$C,"&lt;&gt;PREVISTO",'Estruturante Móvel'!$G:$G,DB$4,'Estruturante Móvel'!$L:$L,'CRONOGRAMA_CONST+MIGRACAO'!CR$9))</f>
        <v>0</v>
      </c>
      <c r="DD89" s="139">
        <f>(COUNTIFS('Estruturante Móvel'!$M:$M,$B86,'Estruturante Móvel'!$AM:$AM,DD$4,'Estruturante Móvel'!$L:$L,'CRONOGRAMA_CONST+MIGRACAO'!$B89))</f>
        <v>0</v>
      </c>
      <c r="DE89" s="140">
        <f>(COUNTIFS('Estruturante Móvel'!$M:$M,$B86,'Estruturante Móvel'!$C:$C,"&lt;&gt;PREVISTO",'Estruturante Móvel'!$G:$G,DD$4,'Estruturante Móvel'!$L:$L,'CRONOGRAMA_CONST+MIGRACAO'!CT$9))</f>
        <v>0</v>
      </c>
      <c r="DF89" s="139">
        <f>(COUNTIFS('Estruturante Móvel'!$M:$M,$B86,'Estruturante Móvel'!$AM:$AM,DF$4,'Estruturante Móvel'!$L:$L,'CRONOGRAMA_CONST+MIGRACAO'!$B89))</f>
        <v>0</v>
      </c>
      <c r="DG89" s="140">
        <f>(COUNTIFS('Estruturante Móvel'!$M:$M,$B86,'Estruturante Móvel'!$C:$C,"&lt;&gt;PREVISTO",'Estruturante Móvel'!$G:$G,DF$4,'Estruturante Móvel'!$L:$L,'CRONOGRAMA_CONST+MIGRACAO'!CV$9))</f>
        <v>0</v>
      </c>
      <c r="DH89" s="139">
        <f>(COUNTIFS('Estruturante Móvel'!$M:$M,$B86,'Estruturante Móvel'!$AM:$AM,DH$4,'Estruturante Móvel'!$L:$L,'CRONOGRAMA_CONST+MIGRACAO'!$B89))</f>
        <v>0</v>
      </c>
      <c r="DI89" s="140">
        <f>(COUNTIFS('Estruturante Móvel'!$M:$M,$B86,'Estruturante Móvel'!$C:$C,"&lt;&gt;PREVISTO",'Estruturante Móvel'!$G:$G,DH$4,'Estruturante Móvel'!$L:$L,'CRONOGRAMA_CONST+MIGRACAO'!CX$9))</f>
        <v>0</v>
      </c>
      <c r="DJ89" s="139">
        <f>(COUNTIFS('Estruturante Móvel'!$M:$M,$B86,'Estruturante Móvel'!$AM:$AM,DJ$4,'Estruturante Móvel'!$L:$L,'CRONOGRAMA_CONST+MIGRACAO'!$B89))</f>
        <v>0</v>
      </c>
      <c r="DK89" s="140">
        <f>(COUNTIFS('Estruturante Móvel'!$M:$M,$B86,'Estruturante Móvel'!$C:$C,"&lt;&gt;PREVISTO",'Estruturante Móvel'!$G:$G,DJ$4,'Estruturante Móvel'!$L:$L,'CRONOGRAMA_CONST+MIGRACAO'!CZ$9))</f>
        <v>0</v>
      </c>
      <c r="DL89" s="139">
        <f>(COUNTIFS('Estruturante Móvel'!$M:$M,$B86,'Estruturante Móvel'!$AM:$AM,DL$4,'Estruturante Móvel'!$L:$L,'CRONOGRAMA_CONST+MIGRACAO'!$B89))</f>
        <v>1</v>
      </c>
      <c r="DM89" s="140">
        <f>(COUNTIFS('Estruturante Móvel'!$M:$M,$B86,'Estruturante Móvel'!$C:$C,"&lt;&gt;PREVISTO",'Estruturante Móvel'!$G:$G,DL$4,'Estruturante Móvel'!$L:$L,'CRONOGRAMA_CONST+MIGRACAO'!DB$9))</f>
        <v>0</v>
      </c>
      <c r="DN89" s="139">
        <f>(COUNTIFS('Estruturante Móvel'!$M:$M,$B86,'Estruturante Móvel'!$AM:$AM,DN$4,'Estruturante Móvel'!$L:$L,'CRONOGRAMA_CONST+MIGRACAO'!$B89))</f>
        <v>0</v>
      </c>
      <c r="DO89" s="140">
        <f>(COUNTIFS('Estruturante Móvel'!$M:$M,$B86,'Estruturante Móvel'!$C:$C,"&lt;&gt;PREVISTO",'Estruturante Móvel'!$G:$G,DN$4,'Estruturante Móvel'!$L:$L,'CRONOGRAMA_CONST+MIGRACAO'!DD$9))</f>
        <v>0</v>
      </c>
      <c r="DP89" s="139">
        <f>(COUNTIFS('Estruturante Móvel'!$M:$M,$B86,'Estruturante Móvel'!$AM:$AM,DP$4,'Estruturante Móvel'!$L:$L,'CRONOGRAMA_CONST+MIGRACAO'!$B89))</f>
        <v>0</v>
      </c>
      <c r="DQ89" s="140">
        <f>(COUNTIFS('Estruturante Móvel'!$M:$M,$B86,'Estruturante Móvel'!$C:$C,"&lt;&gt;PREVISTO",'Estruturante Móvel'!$G:$G,DP$4,'Estruturante Móvel'!$L:$L,'CRONOGRAMA_CONST+MIGRACAO'!DF$9))</f>
        <v>0</v>
      </c>
      <c r="DR89" s="139">
        <f>(COUNTIFS('Estruturante Móvel'!$M:$M,$B86,'Estruturante Móvel'!$AM:$AM,DR$4,'Estruturante Móvel'!$L:$L,'CRONOGRAMA_CONST+MIGRACAO'!$B89))</f>
        <v>0</v>
      </c>
      <c r="DS89" s="140">
        <f>(COUNTIFS('Estruturante Móvel'!$M:$M,$B86,'Estruturante Móvel'!$C:$C,"&lt;&gt;PREVISTO",'Estruturante Móvel'!$G:$G,DR$4,'Estruturante Móvel'!$L:$L,'CRONOGRAMA_CONST+MIGRACAO'!DH$9))</f>
        <v>0</v>
      </c>
      <c r="DT89" s="139">
        <f>(COUNTIFS('Estruturante Móvel'!$M:$M,$B86,'Estruturante Móvel'!$AM:$AM,DT$4,'Estruturante Móvel'!$L:$L,'CRONOGRAMA_CONST+MIGRACAO'!$B89))</f>
        <v>0</v>
      </c>
      <c r="DU89" s="140">
        <f>(COUNTIFS('Estruturante Móvel'!$M:$M,$B86,'Estruturante Móvel'!$C:$C,"&lt;&gt;PREVISTO",'Estruturante Móvel'!$G:$G,DT$4,'Estruturante Móvel'!$L:$L,'CRONOGRAMA_CONST+MIGRACAO'!DJ$9))</f>
        <v>0</v>
      </c>
      <c r="DV89" s="139">
        <f>(COUNTIFS('Estruturante Móvel'!$M:$M,$B86,'Estruturante Móvel'!$AM:$AM,DV$4,'Estruturante Móvel'!$L:$L,'CRONOGRAMA_CONST+MIGRACAO'!$B89))</f>
        <v>0</v>
      </c>
      <c r="DW89" s="140">
        <f>(COUNTIFS('Estruturante Móvel'!$M:$M,$B86,'Estruturante Móvel'!$C:$C,"&lt;&gt;PREVISTO",'Estruturante Móvel'!$G:$G,DV$4,'Estruturante Móvel'!$L:$L,'CRONOGRAMA_CONST+MIGRACAO'!DL$9))</f>
        <v>0</v>
      </c>
      <c r="DX89" s="139">
        <f>(COUNTIFS('Estruturante Móvel'!$M:$M,$B86,'Estruturante Móvel'!$AM:$AM,DX$4,'Estruturante Móvel'!$L:$L,'CRONOGRAMA_CONST+MIGRACAO'!$B89))</f>
        <v>0</v>
      </c>
      <c r="DY89" s="140">
        <f>(COUNTIFS('Estruturante Móvel'!$M:$M,$B86,'Estruturante Móvel'!$C:$C,"&lt;&gt;PREVISTO",'Estruturante Móvel'!$G:$G,DX$4,'Estruturante Móvel'!$L:$L,'CRONOGRAMA_CONST+MIGRACAO'!DN$9))</f>
        <v>0</v>
      </c>
      <c r="DZ89" s="139">
        <f>(COUNTIFS('Estruturante Móvel'!$M:$M,$B86,'Estruturante Móvel'!$AM:$AM,DZ$4,'Estruturante Móvel'!$L:$L,'CRONOGRAMA_CONST+MIGRACAO'!$B89))</f>
        <v>0</v>
      </c>
      <c r="EA89" s="140">
        <f>(COUNTIFS('Estruturante Móvel'!$M:$M,$B86,'Estruturante Móvel'!$C:$C,"&lt;&gt;PREVISTO",'Estruturante Móvel'!$G:$G,DZ$4,'Estruturante Móvel'!$L:$L,'CRONOGRAMA_CONST+MIGRACAO'!DP$9))</f>
        <v>0</v>
      </c>
      <c r="EB89" s="139">
        <f>(COUNTIFS('Estruturante Móvel'!$M:$M,$B86,'Estruturante Móvel'!$AM:$AM,EB$4,'Estruturante Móvel'!$L:$L,'CRONOGRAMA_CONST+MIGRACAO'!$B89))</f>
        <v>0</v>
      </c>
      <c r="EC89" s="140">
        <f>(COUNTIFS('Estruturante Móvel'!$M:$M,$B86,'Estruturante Móvel'!$C:$C,"&lt;&gt;PREVISTO",'Estruturante Móvel'!$G:$G,EB$4,'Estruturante Móvel'!$L:$L,'CRONOGRAMA_CONST+MIGRACAO'!DR$9))</f>
        <v>0</v>
      </c>
      <c r="ED89" s="139">
        <f>(COUNTIFS('Estruturante Móvel'!$M:$M,$B86,'Estruturante Móvel'!$AM:$AM,ED$4,'Estruturante Móvel'!$L:$L,'CRONOGRAMA_CONST+MIGRACAO'!$B89))</f>
        <v>0</v>
      </c>
      <c r="EE89" s="140">
        <f>(COUNTIFS('Estruturante Móvel'!$M:$M,$B86,'Estruturante Móvel'!$C:$C,"&lt;&gt;PREVISTO",'Estruturante Móvel'!$G:$G,ED$4,'Estruturante Móvel'!$L:$L,'CRONOGRAMA_CONST+MIGRACAO'!DT$9))</f>
        <v>0</v>
      </c>
      <c r="EF89" s="139">
        <f>(COUNTIFS('Estruturante Móvel'!$M:$M,$B86,'Estruturante Móvel'!$AM:$AM,EF$4,'Estruturante Móvel'!$L:$L,'CRONOGRAMA_CONST+MIGRACAO'!$B89))</f>
        <v>0</v>
      </c>
      <c r="EG89" s="140">
        <f>(COUNTIFS('Estruturante Móvel'!$M:$M,$B86,'Estruturante Móvel'!$C:$C,"&lt;&gt;PREVISTO",'Estruturante Móvel'!$G:$G,EF$4,'Estruturante Móvel'!$L:$L,'CRONOGRAMA_CONST+MIGRACAO'!DV$9))</f>
        <v>0</v>
      </c>
      <c r="EH89" s="139">
        <f>(COUNTIFS('Estruturante Móvel'!$M:$M,$B86,'Estruturante Móvel'!$AM:$AM,EH$4,'Estruturante Móvel'!$L:$L,'CRONOGRAMA_CONST+MIGRACAO'!$B89))</f>
        <v>0</v>
      </c>
      <c r="EI89" s="140">
        <f>(COUNTIFS('Estruturante Móvel'!$M:$M,$B86,'Estruturante Móvel'!$C:$C,"&lt;&gt;PREVISTO",'Estruturante Móvel'!$G:$G,EH$4,'Estruturante Móvel'!$L:$L,'CRONOGRAMA_CONST+MIGRACAO'!DX$9))</f>
        <v>0</v>
      </c>
      <c r="EJ89" s="139">
        <f>(COUNTIFS('Estruturante Móvel'!$M:$M,$B86,'Estruturante Móvel'!$AM:$AM,EJ$4,'Estruturante Móvel'!$L:$L,'CRONOGRAMA_CONST+MIGRACAO'!$B89))</f>
        <v>0</v>
      </c>
      <c r="EK89" s="140">
        <f>(COUNTIFS('Estruturante Móvel'!$M:$M,$B86,'Estruturante Móvel'!$C:$C,"&lt;&gt;PREVISTO",'Estruturante Móvel'!$G:$G,EJ$4,'Estruturante Móvel'!$L:$L,'CRONOGRAMA_CONST+MIGRACAO'!DZ$9))</f>
        <v>0</v>
      </c>
      <c r="EL89" s="139">
        <f>(COUNTIFS('Estruturante Móvel'!$M:$M,$B86,'Estruturante Móvel'!$AM:$AM,EL$4,'Estruturante Móvel'!$L:$L,'CRONOGRAMA_CONST+MIGRACAO'!$B89))</f>
        <v>0</v>
      </c>
      <c r="EM89" s="140">
        <f>(COUNTIFS('Estruturante Móvel'!$M:$M,$B86,'Estruturante Móvel'!$C:$C,"&lt;&gt;PREVISTO",'Estruturante Móvel'!$G:$G,EL$4,'Estruturante Móvel'!$L:$L,'CRONOGRAMA_CONST+MIGRACAO'!EB$9))</f>
        <v>0</v>
      </c>
      <c r="EN89" s="139">
        <f>(COUNTIFS('Estruturante Móvel'!$M:$M,$B86,'Estruturante Móvel'!$AM:$AM,EN$4,'Estruturante Móvel'!$L:$L,'CRONOGRAMA_CONST+MIGRACAO'!$B89))</f>
        <v>0</v>
      </c>
      <c r="EO89" s="140">
        <f>(COUNTIFS('Estruturante Móvel'!$M:$M,$B86,'Estruturante Móvel'!$C:$C,"&lt;&gt;PREVISTO",'Estruturante Móvel'!$G:$G,EN$4,'Estruturante Móvel'!$L:$L,'CRONOGRAMA_CONST+MIGRACAO'!ED$9))</f>
        <v>0</v>
      </c>
      <c r="EP89" s="139">
        <f>(COUNTIFS('Estruturante Móvel'!$M:$M,$B86,'Estruturante Móvel'!$AM:$AM,EP$4,'Estruturante Móvel'!$L:$L,'CRONOGRAMA_CONST+MIGRACAO'!$B89))</f>
        <v>0</v>
      </c>
      <c r="EQ89" s="140">
        <f>(COUNTIFS('Estruturante Móvel'!$M:$M,$B86,'Estruturante Móvel'!$C:$C,"&lt;&gt;PREVISTO",'Estruturante Móvel'!$G:$G,EP$4,'Estruturante Móvel'!$L:$L,'CRONOGRAMA_CONST+MIGRACAO'!EF$9))</f>
        <v>0</v>
      </c>
      <c r="ER89" s="139">
        <f>(COUNTIFS('Estruturante Móvel'!$M:$M,$B86,'Estruturante Móvel'!$AM:$AM,ER$4,'Estruturante Móvel'!$L:$L,'CRONOGRAMA_CONST+MIGRACAO'!$B89))</f>
        <v>0</v>
      </c>
      <c r="ES89" s="140">
        <f>(COUNTIFS('Estruturante Móvel'!$M:$M,$B86,'Estruturante Móvel'!$C:$C,"&lt;&gt;PREVISTO",'Estruturante Móvel'!$G:$G,ER$4,'Estruturante Móvel'!$L:$L,'CRONOGRAMA_CONST+MIGRACAO'!EH$9))</f>
        <v>0</v>
      </c>
      <c r="ET89" s="139">
        <f>(COUNTIFS('Estruturante Móvel'!$M:$M,$B86,'Estruturante Móvel'!$AM:$AM,ET$4,'Estruturante Móvel'!$L:$L,'CRONOGRAMA_CONST+MIGRACAO'!$B89))</f>
        <v>0</v>
      </c>
      <c r="EU89" s="140">
        <f>(COUNTIFS('Estruturante Móvel'!$M:$M,$B86,'Estruturante Móvel'!$C:$C,"&lt;&gt;PREVISTO",'Estruturante Móvel'!$G:$G,ET$4,'Estruturante Móvel'!$L:$L,'CRONOGRAMA_CONST+MIGRACAO'!EJ$9))</f>
        <v>0</v>
      </c>
      <c r="EV89" s="139">
        <f>(COUNTIFS('Estruturante Móvel'!$M:$M,$B86,'Estruturante Móvel'!$AM:$AM,EV$4,'Estruturante Móvel'!$L:$L,'CRONOGRAMA_CONST+MIGRACAO'!$B89))</f>
        <v>0</v>
      </c>
      <c r="EW89" s="140">
        <f>(COUNTIFS('Estruturante Móvel'!$M:$M,$B86,'Estruturante Móvel'!$C:$C,"&lt;&gt;PREVISTO",'Estruturante Móvel'!$G:$G,EV$4,'Estruturante Móvel'!$L:$L,'CRONOGRAMA_CONST+MIGRACAO'!EL$9))</f>
        <v>0</v>
      </c>
      <c r="EX89" s="139">
        <f>(COUNTIFS('Estruturante Móvel'!$M:$M,$B86,'Estruturante Móvel'!$AM:$AM,EX$4,'Estruturante Móvel'!$L:$L,'CRONOGRAMA_CONST+MIGRACAO'!$B89))</f>
        <v>0</v>
      </c>
      <c r="EY89" s="140">
        <f>(COUNTIFS('Estruturante Móvel'!$M:$M,$B86,'Estruturante Móvel'!$C:$C,"&lt;&gt;PREVISTO",'Estruturante Móvel'!$G:$G,EX$4,'Estruturante Móvel'!$L:$L,'CRONOGRAMA_CONST+MIGRACAO'!EN$9))</f>
        <v>0</v>
      </c>
      <c r="EZ89" s="139">
        <f>(COUNTIFS('Estruturante Móvel'!$M:$M,$B86,'Estruturante Móvel'!$AM:$AM,EZ$4,'Estruturante Móvel'!$L:$L,'CRONOGRAMA_CONST+MIGRACAO'!$B89))</f>
        <v>0</v>
      </c>
      <c r="FA89" s="140">
        <f>(COUNTIFS('Estruturante Móvel'!$M:$M,$B86,'Estruturante Móvel'!$C:$C,"&lt;&gt;PREVISTO",'Estruturante Móvel'!$G:$G,EZ$4,'Estruturante Móvel'!$L:$L,'CRONOGRAMA_CONST+MIGRACAO'!EP$9))</f>
        <v>0</v>
      </c>
      <c r="FB89" s="139">
        <f>(COUNTIFS('Estruturante Móvel'!$M:$M,$B86,'Estruturante Móvel'!$AM:$AM,FB$4,'Estruturante Móvel'!$L:$L,'CRONOGRAMA_CONST+MIGRACAO'!$B89))</f>
        <v>0</v>
      </c>
      <c r="FC89" s="140">
        <f>(COUNTIFS('Estruturante Móvel'!$M:$M,$B86,'Estruturante Móvel'!$C:$C,"&lt;&gt;PREVISTO",'Estruturante Móvel'!$G:$G,FB$4,'Estruturante Móvel'!$L:$L,'CRONOGRAMA_CONST+MIGRACAO'!ER$9))</f>
        <v>0</v>
      </c>
      <c r="FD89" s="139">
        <f>(COUNTIFS('Estruturante Móvel'!$M:$M,$B86,'Estruturante Móvel'!$AM:$AM,FD$4,'Estruturante Móvel'!$L:$L,'CRONOGRAMA_CONST+MIGRACAO'!$B89))</f>
        <v>0</v>
      </c>
      <c r="FE89" s="140">
        <f>(COUNTIFS('Estruturante Móvel'!$M:$M,$B86,'Estruturante Móvel'!$C:$C,"&lt;&gt;PREVISTO",'Estruturante Móvel'!$G:$G,FD$4,'Estruturante Móvel'!$L:$L,'CRONOGRAMA_CONST+MIGRACAO'!ET$9))</f>
        <v>0</v>
      </c>
      <c r="FF89" s="139">
        <f>(COUNTIFS('Estruturante Móvel'!$M:$M,$B86,'Estruturante Móvel'!$AM:$AM,FF$4,'Estruturante Móvel'!$L:$L,'CRONOGRAMA_CONST+MIGRACAO'!$B89))</f>
        <v>0</v>
      </c>
      <c r="FG89" s="140">
        <f>(COUNTIFS('Estruturante Móvel'!$M:$M,$B86,'Estruturante Móvel'!$C:$C,"&lt;&gt;PREVISTO",'Estruturante Móvel'!$G:$G,FF$4,'Estruturante Móvel'!$L:$L,'CRONOGRAMA_CONST+MIGRACAO'!EV$9))</f>
        <v>0</v>
      </c>
      <c r="FH89" s="139">
        <f>(COUNTIFS('Estruturante Móvel'!$M:$M,$B86,'Estruturante Móvel'!$AM:$AM,FH$4,'Estruturante Móvel'!$L:$L,'CRONOGRAMA_CONST+MIGRACAO'!$B89))</f>
        <v>0</v>
      </c>
      <c r="FI89" s="140">
        <f>(COUNTIFS('Estruturante Móvel'!$M:$M,$B86,'Estruturante Móvel'!$C:$C,"&lt;&gt;PREVISTO",'Estruturante Móvel'!$G:$G,FH$4,'Estruturante Móvel'!$L:$L,'CRONOGRAMA_CONST+MIGRACAO'!EX$9))</f>
        <v>0</v>
      </c>
      <c r="FJ89" s="139">
        <f>(COUNTIFS('Estruturante Móvel'!$M:$M,$B86,'Estruturante Móvel'!$AM:$AM,FJ$4,'Estruturante Móvel'!$L:$L,'CRONOGRAMA_CONST+MIGRACAO'!$B89))</f>
        <v>0</v>
      </c>
      <c r="FK89" s="140">
        <f>(COUNTIFS('Estruturante Móvel'!$M:$M,$B86,'Estruturante Móvel'!$C:$C,"&lt;&gt;PREVISTO",'Estruturante Móvel'!$G:$G,FJ$4,'Estruturante Móvel'!$L:$L,'CRONOGRAMA_CONST+MIGRACAO'!EZ$9))</f>
        <v>0</v>
      </c>
      <c r="FL89" s="139">
        <f>(COUNTIFS('Estruturante Móvel'!$M:$M,$B86,'Estruturante Móvel'!$AM:$AM,FL$4,'Estruturante Móvel'!$L:$L,'CRONOGRAMA_CONST+MIGRACAO'!$B89))</f>
        <v>0</v>
      </c>
      <c r="FM89" s="140">
        <f>(COUNTIFS('Estruturante Móvel'!$M:$M,$B86,'Estruturante Móvel'!$C:$C,"&lt;&gt;PREVISTO",'Estruturante Móvel'!$G:$G,FL$4,'Estruturante Móvel'!$L:$L,'CRONOGRAMA_CONST+MIGRACAO'!FB$9))</f>
        <v>0</v>
      </c>
      <c r="FN89" s="139">
        <f>(COUNTIFS('Estruturante Móvel'!$M:$M,$B86,'Estruturante Móvel'!$AM:$AM,FN$4,'Estruturante Móvel'!$L:$L,'CRONOGRAMA_CONST+MIGRACAO'!$B89))</f>
        <v>0</v>
      </c>
      <c r="FO89" s="140">
        <f>(COUNTIFS('Estruturante Móvel'!$M:$M,$B86,'Estruturante Móvel'!$C:$C,"&lt;&gt;PREVISTO",'Estruturante Móvel'!$G:$G,FN$4,'Estruturante Móvel'!$L:$L,'CRONOGRAMA_CONST+MIGRACAO'!FD$9))</f>
        <v>0</v>
      </c>
      <c r="FP89" s="139">
        <f>(COUNTIFS('Estruturante Móvel'!$M:$M,$B86,'Estruturante Móvel'!$AM:$AM,FP$4,'Estruturante Móvel'!$L:$L,'CRONOGRAMA_CONST+MIGRACAO'!$B89))</f>
        <v>0</v>
      </c>
      <c r="FQ89" s="140">
        <f>(COUNTIFS('Estruturante Móvel'!$M:$M,$B86,'Estruturante Móvel'!$C:$C,"&lt;&gt;PREVISTO",'Estruturante Móvel'!$G:$G,FP$4,'Estruturante Móvel'!$L:$L,'CRONOGRAMA_CONST+MIGRACAO'!FF$9))</f>
        <v>0</v>
      </c>
      <c r="FR89" s="139">
        <f>(COUNTIFS('Estruturante Móvel'!$M:$M,$B86,'Estruturante Móvel'!$AM:$AM,FR$4,'Estruturante Móvel'!$L:$L,'CRONOGRAMA_CONST+MIGRACAO'!$B89))</f>
        <v>0</v>
      </c>
      <c r="FS89" s="140">
        <f>(COUNTIFS('Estruturante Móvel'!$M:$M,$B86,'Estruturante Móvel'!$C:$C,"&lt;&gt;PREVISTO",'Estruturante Móvel'!$G:$G,FR$4,'Estruturante Móvel'!$L:$L,'CRONOGRAMA_CONST+MIGRACAO'!FH$9))</f>
        <v>0</v>
      </c>
      <c r="FT89" s="139">
        <f>(COUNTIFS('Estruturante Móvel'!$M:$M,$B86,'Estruturante Móvel'!$AM:$AM,FT$4,'Estruturante Móvel'!$L:$L,'CRONOGRAMA_CONST+MIGRACAO'!$B89))</f>
        <v>0</v>
      </c>
      <c r="FU89" s="140">
        <f>(COUNTIFS('Estruturante Móvel'!$M:$M,$B86,'Estruturante Móvel'!$C:$C,"&lt;&gt;PREVISTO",'Estruturante Móvel'!$G:$G,FT$4,'Estruturante Móvel'!$L:$L,'CRONOGRAMA_CONST+MIGRACAO'!FJ$9))</f>
        <v>0</v>
      </c>
      <c r="FV89" s="139">
        <f>(COUNTIFS('Estruturante Móvel'!$M:$M,$B86,'Estruturante Móvel'!$AM:$AM,FV$4,'Estruturante Móvel'!$L:$L,'CRONOGRAMA_CONST+MIGRACAO'!$B89))</f>
        <v>0</v>
      </c>
      <c r="FW89" s="140">
        <f>(COUNTIFS('Estruturante Móvel'!$M:$M,$B86,'Estruturante Móvel'!$C:$C,"&lt;&gt;PREVISTO",'Estruturante Móvel'!$G:$G,FV$4,'Estruturante Móvel'!$L:$L,'CRONOGRAMA_CONST+MIGRACAO'!FL$9))</f>
        <v>0</v>
      </c>
      <c r="FX89" s="139">
        <f>(COUNTIFS('Estruturante Móvel'!$M:$M,$B86,'Estruturante Móvel'!$AM:$AM,FX$4,'Estruturante Móvel'!$L:$L,'CRONOGRAMA_CONST+MIGRACAO'!$B89))</f>
        <v>0</v>
      </c>
      <c r="FY89" s="140">
        <f>(COUNTIFS('Estruturante Móvel'!$M:$M,$B86,'Estruturante Móvel'!$C:$C,"&lt;&gt;PREVISTO",'Estruturante Móvel'!$G:$G,FX$4,'Estruturante Móvel'!$L:$L,'CRONOGRAMA_CONST+MIGRACAO'!FN$9))</f>
        <v>0</v>
      </c>
      <c r="FZ89" s="139">
        <f>(COUNTIFS('Estruturante Móvel'!$M:$M,$B86,'Estruturante Móvel'!$AM:$AM,FZ$4,'Estruturante Móvel'!$L:$L,'CRONOGRAMA_CONST+MIGRACAO'!$B89))</f>
        <v>0</v>
      </c>
      <c r="GA89" s="140">
        <f>(COUNTIFS('Estruturante Móvel'!$M:$M,$B86,'Estruturante Móvel'!$C:$C,"&lt;&gt;PREVISTO",'Estruturante Móvel'!$G:$G,FZ$4,'Estruturante Móvel'!$L:$L,'CRONOGRAMA_CONST+MIGRACAO'!FP$9))</f>
        <v>0</v>
      </c>
      <c r="GB89" s="139">
        <f>(COUNTIFS('Estruturante Móvel'!$M:$M,$B86,'Estruturante Móvel'!$AM:$AM,GB$4,'Estruturante Móvel'!$L:$L,'CRONOGRAMA_CONST+MIGRACAO'!$B89))</f>
        <v>0</v>
      </c>
      <c r="GC89" s="140">
        <f>(COUNTIFS('Estruturante Móvel'!$M:$M,$B86,'Estruturante Móvel'!$C:$C,"&lt;&gt;PREVISTO",'Estruturante Móvel'!$G:$G,GB$4,'Estruturante Móvel'!$L:$L,'CRONOGRAMA_CONST+MIGRACAO'!FR$9))</f>
        <v>0</v>
      </c>
      <c r="GD89" s="139">
        <f>(COUNTIFS('Estruturante Móvel'!$M:$M,$B86,'Estruturante Móvel'!$AM:$AM,GD$4,'Estruturante Móvel'!$L:$L,'CRONOGRAMA_CONST+MIGRACAO'!$B89))</f>
        <v>0</v>
      </c>
      <c r="GE89" s="140">
        <f>(COUNTIFS('Estruturante Móvel'!$M:$M,$B86,'Estruturante Móvel'!$C:$C,"&lt;&gt;PREVISTO",'Estruturante Móvel'!$G:$G,GD$4,'Estruturante Móvel'!$L:$L,'CRONOGRAMA_CONST+MIGRACAO'!FT$9))</f>
        <v>0</v>
      </c>
      <c r="GF89" s="139">
        <f>(COUNTIFS('Estruturante Móvel'!$M:$M,$B86,'Estruturante Móvel'!$AM:$AM,GF$4,'Estruturante Móvel'!$L:$L,'CRONOGRAMA_CONST+MIGRACAO'!$B89))</f>
        <v>0</v>
      </c>
      <c r="GG89" s="140">
        <f>(COUNTIFS('Estruturante Móvel'!$M:$M,$B86,'Estruturante Móvel'!$C:$C,"&lt;&gt;PREVISTO",'Estruturante Móvel'!$G:$G,GF$4,'Estruturante Móvel'!$L:$L,'CRONOGRAMA_CONST+MIGRACAO'!FV$9))</f>
        <v>0</v>
      </c>
      <c r="GH89" s="139">
        <f>(COUNTIFS('Estruturante Móvel'!$M:$M,$B86,'Estruturante Móvel'!$AM:$AM,GH$4,'Estruturante Móvel'!$L:$L,'CRONOGRAMA_CONST+MIGRACAO'!$B89))</f>
        <v>0</v>
      </c>
      <c r="GI89" s="140">
        <f>(COUNTIFS('Estruturante Móvel'!$M:$M,$B86,'Estruturante Móvel'!$C:$C,"&lt;&gt;PREVISTO",'Estruturante Móvel'!$G:$G,GH$4,'Estruturante Móvel'!$L:$L,'CRONOGRAMA_CONST+MIGRACAO'!FX$9))</f>
        <v>0</v>
      </c>
      <c r="GJ89" s="139">
        <f>(COUNTIFS('Estruturante Móvel'!$M:$M,$B86,'Estruturante Móvel'!$AM:$AM,GJ$4,'Estruturante Móvel'!$L:$L,'CRONOGRAMA_CONST+MIGRACAO'!$B89))</f>
        <v>0</v>
      </c>
      <c r="GK89" s="140">
        <f>(COUNTIFS('Estruturante Móvel'!$M:$M,$B86,'Estruturante Móvel'!$C:$C,"&lt;&gt;PREVISTO",'Estruturante Móvel'!$G:$G,GJ$4,'Estruturante Móvel'!$L:$L,'CRONOGRAMA_CONST+MIGRACAO'!FZ$9))</f>
        <v>0</v>
      </c>
      <c r="GL89" s="139">
        <f>(COUNTIFS('Estruturante Móvel'!$M:$M,$B86,'Estruturante Móvel'!$AM:$AM,GL$4,'Estruturante Móvel'!$L:$L,'CRONOGRAMA_CONST+MIGRACAO'!$B89))</f>
        <v>0</v>
      </c>
      <c r="GM89" s="140">
        <f>(COUNTIFS('Estruturante Móvel'!$M:$M,$B86,'Estruturante Móvel'!$C:$C,"&lt;&gt;PREVISTO",'Estruturante Móvel'!$G:$G,GL$4,'Estruturante Móvel'!$L:$L,'CRONOGRAMA_CONST+MIGRACAO'!GB$9))</f>
        <v>0</v>
      </c>
      <c r="GN89" s="139">
        <f>(COUNTIFS('Estruturante Móvel'!$M:$M,$B86,'Estruturante Móvel'!$AM:$AM,GN$4,'Estruturante Móvel'!$L:$L,'CRONOGRAMA_CONST+MIGRACAO'!$B89))</f>
        <v>0</v>
      </c>
      <c r="GO89" s="140">
        <f>(COUNTIFS('Estruturante Móvel'!$M:$M,$B86,'Estruturante Móvel'!$C:$C,"&lt;&gt;PREVISTO",'Estruturante Móvel'!$G:$G,GN$4,'Estruturante Móvel'!$L:$L,'CRONOGRAMA_CONST+MIGRACAO'!GD$9))</f>
        <v>0</v>
      </c>
      <c r="GP89" s="139">
        <f>(COUNTIFS('Estruturante Móvel'!$M:$M,$B86,'Estruturante Móvel'!$AM:$AM,GP$4,'Estruturante Móvel'!$L:$L,'CRONOGRAMA_CONST+MIGRACAO'!$B89))</f>
        <v>0</v>
      </c>
      <c r="GQ89" s="140">
        <f>(COUNTIFS('Estruturante Móvel'!$M:$M,$B86,'Estruturante Móvel'!$C:$C,"&lt;&gt;PREVISTO",'Estruturante Móvel'!$G:$G,GP$4,'Estruturante Móvel'!$L:$L,'CRONOGRAMA_CONST+MIGRACAO'!GF$9))</f>
        <v>0</v>
      </c>
      <c r="GR89" s="139">
        <f>(COUNTIFS('Estruturante Móvel'!$M:$M,$B86,'Estruturante Móvel'!$AM:$AM,GR$4,'Estruturante Móvel'!$L:$L,'CRONOGRAMA_CONST+MIGRACAO'!$B89))</f>
        <v>0</v>
      </c>
      <c r="GS89" s="140">
        <f>(COUNTIFS('Estruturante Móvel'!$M:$M,$B86,'Estruturante Móvel'!$C:$C,"&lt;&gt;PREVISTO",'Estruturante Móvel'!$G:$G,GR$4,'Estruturante Móvel'!$L:$L,'CRONOGRAMA_CONST+MIGRACAO'!GH$9))</f>
        <v>0</v>
      </c>
      <c r="GT89" s="139">
        <f>(COUNTIFS('Estruturante Móvel'!$M:$M,$B86,'Estruturante Móvel'!$AM:$AM,GT$4,'Estruturante Móvel'!$L:$L,'CRONOGRAMA_CONST+MIGRACAO'!$B89))</f>
        <v>0</v>
      </c>
      <c r="GU89" s="140">
        <f>(COUNTIFS('Estruturante Móvel'!$M:$M,$B86,'Estruturante Móvel'!$C:$C,"&lt;&gt;PREVISTO",'Estruturante Móvel'!$G:$G,GT$4,'Estruturante Móvel'!$L:$L,'CRONOGRAMA_CONST+MIGRACAO'!GJ$9))</f>
        <v>0</v>
      </c>
      <c r="GV89" s="139">
        <f>(COUNTIFS('Estruturante Móvel'!$M:$M,$B86,'Estruturante Móvel'!$AM:$AM,GV$4,'Estruturante Móvel'!$L:$L,'CRONOGRAMA_CONST+MIGRACAO'!$B89))</f>
        <v>0</v>
      </c>
      <c r="GW89" s="140">
        <f>(COUNTIFS('Estruturante Móvel'!$M:$M,$B86,'Estruturante Móvel'!$C:$C,"&lt;&gt;PREVISTO",'Estruturante Móvel'!$G:$G,GV$4,'Estruturante Móvel'!$L:$L,'CRONOGRAMA_CONST+MIGRACAO'!GL$9))</f>
        <v>0</v>
      </c>
      <c r="GX89" s="139">
        <f>(COUNTIFS('Estruturante Móvel'!$M:$M,$B86,'Estruturante Móvel'!$AM:$AM,GX$4,'Estruturante Móvel'!$L:$L,'CRONOGRAMA_CONST+MIGRACAO'!$B89))</f>
        <v>0</v>
      </c>
      <c r="GY89" s="140">
        <f>(COUNTIFS('Estruturante Móvel'!$M:$M,$B86,'Estruturante Móvel'!$C:$C,"&lt;&gt;PREVISTO",'Estruturante Móvel'!$G:$G,GX$4,'Estruturante Móvel'!$L:$L,'CRONOGRAMA_CONST+MIGRACAO'!GN$9))</f>
        <v>0</v>
      </c>
      <c r="GZ89" s="139">
        <f>(COUNTIFS('Estruturante Móvel'!$M:$M,$B86,'Estruturante Móvel'!$AM:$AM,GZ$4,'Estruturante Móvel'!$L:$L,'CRONOGRAMA_CONST+MIGRACAO'!$B89))</f>
        <v>0</v>
      </c>
      <c r="HA89" s="140">
        <f>(COUNTIFS('Estruturante Móvel'!$M:$M,$B86,'Estruturante Móvel'!$C:$C,"&lt;&gt;PREVISTO",'Estruturante Móvel'!$G:$G,GZ$4,'Estruturante Móvel'!$L:$L,'CRONOGRAMA_CONST+MIGRACAO'!GP$9))</f>
        <v>0</v>
      </c>
      <c r="HB89" s="139">
        <f>(COUNTIFS('Estruturante Móvel'!$M:$M,$B86,'Estruturante Móvel'!$AM:$AM,HB$4,'Estruturante Móvel'!$L:$L,'CRONOGRAMA_CONST+MIGRACAO'!$B89))</f>
        <v>0</v>
      </c>
      <c r="HC89" s="140">
        <f>(COUNTIFS('Estruturante Móvel'!$M:$M,$B86,'Estruturante Móvel'!$C:$C,"&lt;&gt;PREVISTO",'Estruturante Móvel'!$G:$G,HB$4,'Estruturante Móvel'!$L:$L,'CRONOGRAMA_CONST+MIGRACAO'!GR$9))</f>
        <v>0</v>
      </c>
      <c r="HD89" s="139">
        <f>(COUNTIFS('Estruturante Móvel'!$M:$M,$B86,'Estruturante Móvel'!$AM:$AM,HD$4,'Estruturante Móvel'!$L:$L,'CRONOGRAMA_CONST+MIGRACAO'!$B89))</f>
        <v>0</v>
      </c>
      <c r="HE89" s="140">
        <f>(COUNTIFS('Estruturante Móvel'!$M:$M,$B86,'Estruturante Móvel'!$C:$C,"&lt;&gt;PREVISTO",'Estruturante Móvel'!$G:$G,HD$4,'Estruturante Móvel'!$L:$L,'CRONOGRAMA_CONST+MIGRACAO'!GT$9))</f>
        <v>0</v>
      </c>
      <c r="HF89" s="139">
        <f>(COUNTIFS('Estruturante Móvel'!$M:$M,$B86,'Estruturante Móvel'!$AM:$AM,HF$4,'Estruturante Móvel'!$L:$L,'CRONOGRAMA_CONST+MIGRACAO'!$B89))</f>
        <v>0</v>
      </c>
      <c r="HG89" s="140">
        <f>(COUNTIFS('Estruturante Móvel'!$M:$M,$B86,'Estruturante Móvel'!$C:$C,"&lt;&gt;PREVISTO",'Estruturante Móvel'!$G:$G,HF$4,'Estruturante Móvel'!$L:$L,'CRONOGRAMA_CONST+MIGRACAO'!GV$9))</f>
        <v>0</v>
      </c>
      <c r="HH89" s="139">
        <f>(COUNTIFS('Estruturante Móvel'!$M:$M,$B86,'Estruturante Móvel'!$AM:$AM,HH$4,'Estruturante Móvel'!$L:$L,'CRONOGRAMA_CONST+MIGRACAO'!$B89))</f>
        <v>0</v>
      </c>
      <c r="HI89" s="140">
        <f>(COUNTIFS('Estruturante Móvel'!$M:$M,$B86,'Estruturante Móvel'!$C:$C,"&lt;&gt;PREVISTO",'Estruturante Móvel'!$G:$G,HH$4,'Estruturante Móvel'!$L:$L,'CRONOGRAMA_CONST+MIGRACAO'!GX$9))</f>
        <v>0</v>
      </c>
      <c r="HJ89" s="139">
        <f>(COUNTIFS('Estruturante Móvel'!$M:$M,$B86,'Estruturante Móvel'!$AM:$AM,HJ$4,'Estruturante Móvel'!$L:$L,'CRONOGRAMA_CONST+MIGRACAO'!$B89))</f>
        <v>0</v>
      </c>
      <c r="HK89" s="140">
        <f>(COUNTIFS('Estruturante Móvel'!$M:$M,$B86,'Estruturante Móvel'!$C:$C,"&lt;&gt;PREVISTO",'Estruturante Móvel'!$G:$G,HJ$4,'Estruturante Móvel'!$L:$L,'CRONOGRAMA_CONST+MIGRACAO'!GZ$9))</f>
        <v>0</v>
      </c>
      <c r="HL89" s="139">
        <f>(COUNTIFS('Estruturante Móvel'!$M:$M,$B86,'Estruturante Móvel'!$AM:$AM,HL$4,'Estruturante Móvel'!$L:$L,'CRONOGRAMA_CONST+MIGRACAO'!$B89))</f>
        <v>0</v>
      </c>
      <c r="HM89" s="140">
        <f>(COUNTIFS('Estruturante Móvel'!$M:$M,$B86,'Estruturante Móvel'!$C:$C,"&lt;&gt;PREVISTO",'Estruturante Móvel'!$G:$G,HL$4,'Estruturante Móvel'!$L:$L,'CRONOGRAMA_CONST+MIGRACAO'!HB$9))</f>
        <v>0</v>
      </c>
      <c r="HN89" s="139">
        <f>(COUNTIFS('Estruturante Móvel'!$M:$M,$B86,'Estruturante Móvel'!$AM:$AM,HN$4,'Estruturante Móvel'!$L:$L,'CRONOGRAMA_CONST+MIGRACAO'!$B89))</f>
        <v>0</v>
      </c>
      <c r="HO89" s="140">
        <f>(COUNTIFS('Estruturante Móvel'!$M:$M,$B86,'Estruturante Móvel'!$C:$C,"&lt;&gt;PREVISTO",'Estruturante Móvel'!$G:$G,HN$4,'Estruturante Móvel'!$L:$L,'CRONOGRAMA_CONST+MIGRACAO'!HD$9))</f>
        <v>0</v>
      </c>
      <c r="HP89" s="139">
        <f>(COUNTIFS('Estruturante Móvel'!$M:$M,$B86,'Estruturante Móvel'!$AM:$AM,HP$4,'Estruturante Móvel'!$L:$L,'CRONOGRAMA_CONST+MIGRACAO'!$B89))</f>
        <v>0</v>
      </c>
      <c r="HQ89" s="140">
        <f>(COUNTIFS('Estruturante Móvel'!$M:$M,$B86,'Estruturante Móvel'!$C:$C,"&lt;&gt;PREVISTO",'Estruturante Móvel'!$G:$G,HP$4,'Estruturante Móvel'!$L:$L,'CRONOGRAMA_CONST+MIGRACAO'!HF$9))</f>
        <v>0</v>
      </c>
      <c r="HR89" s="139">
        <f>(COUNTIFS('Estruturante Móvel'!$M:$M,$B86,'Estruturante Móvel'!$AM:$AM,HR$4,'Estruturante Móvel'!$L:$L,'CRONOGRAMA_CONST+MIGRACAO'!$B89))</f>
        <v>0</v>
      </c>
      <c r="HS89" s="140">
        <f>(COUNTIFS('Estruturante Móvel'!$M:$M,$B86,'Estruturante Móvel'!$C:$C,"&lt;&gt;PREVISTO",'Estruturante Móvel'!$G:$G,HR$4,'Estruturante Móvel'!$L:$L,'CRONOGRAMA_CONST+MIGRACAO'!HH$9))</f>
        <v>0</v>
      </c>
      <c r="HT89" s="139">
        <f>(COUNTIFS('Estruturante Móvel'!$M:$M,$B86,'Estruturante Móvel'!$AM:$AM,HT$4,'Estruturante Móvel'!$L:$L,'CRONOGRAMA_CONST+MIGRACAO'!$B89))</f>
        <v>0</v>
      </c>
      <c r="HU89" s="140">
        <f>(COUNTIFS('Estruturante Móvel'!$M:$M,$B86,'Estruturante Móvel'!$C:$C,"&lt;&gt;PREVISTO",'Estruturante Móvel'!$G:$G,HT$4,'Estruturante Móvel'!$L:$L,'CRONOGRAMA_CONST+MIGRACAO'!HJ$9))</f>
        <v>0</v>
      </c>
      <c r="HV89" s="139">
        <f>(COUNTIFS('Estruturante Móvel'!$M:$M,$B86,'Estruturante Móvel'!$AM:$AM,HV$4,'Estruturante Móvel'!$L:$L,'CRONOGRAMA_CONST+MIGRACAO'!$B89))</f>
        <v>0</v>
      </c>
      <c r="HW89" s="140">
        <f>(COUNTIFS('Estruturante Móvel'!$M:$M,$B86,'Estruturante Móvel'!$C:$C,"&lt;&gt;PREVISTO",'Estruturante Móvel'!$G:$G,HV$4,'Estruturante Móvel'!$L:$L,'CRONOGRAMA_CONST+MIGRACAO'!HL$9))</f>
        <v>0</v>
      </c>
      <c r="HX89" s="139">
        <f>(COUNTIFS('Estruturante Móvel'!$M:$M,$B86,'Estruturante Móvel'!$AM:$AM,HX$4,'Estruturante Móvel'!$L:$L,'CRONOGRAMA_CONST+MIGRACAO'!$B89))</f>
        <v>0</v>
      </c>
      <c r="HY89" s="140">
        <f>(COUNTIFS('Estruturante Móvel'!$M:$M,$B86,'Estruturante Móvel'!$C:$C,"&lt;&gt;PREVISTO",'Estruturante Móvel'!$G:$G,HX$4,'Estruturante Móvel'!$L:$L,'CRONOGRAMA_CONST+MIGRACAO'!HN$9))</f>
        <v>0</v>
      </c>
      <c r="HZ89" s="139">
        <f>(COUNTIFS('Estruturante Móvel'!$M:$M,$B86,'Estruturante Móvel'!$AM:$AM,HZ$4,'Estruturante Móvel'!$L:$L,'CRONOGRAMA_CONST+MIGRACAO'!$B89))</f>
        <v>0</v>
      </c>
      <c r="IA89" s="140">
        <f>(COUNTIFS('Estruturante Móvel'!$M:$M,$B86,'Estruturante Móvel'!$C:$C,"&lt;&gt;PREVISTO",'Estruturante Móvel'!$G:$G,HZ$4,'Estruturante Móvel'!$L:$L,'CRONOGRAMA_CONST+MIGRACAO'!HP$9))</f>
        <v>0</v>
      </c>
      <c r="IB89" s="139">
        <f>(COUNTIFS('Estruturante Móvel'!$M:$M,$B86,'Estruturante Móvel'!$AM:$AM,IB$4,'Estruturante Móvel'!$L:$L,'CRONOGRAMA_CONST+MIGRACAO'!$B89))</f>
        <v>0</v>
      </c>
      <c r="IC89" s="140">
        <f>(COUNTIFS('Estruturante Móvel'!$M:$M,$B86,'Estruturante Móvel'!$C:$C,"&lt;&gt;PREVISTO",'Estruturante Móvel'!$G:$G,IB$4,'Estruturante Móvel'!$L:$L,'CRONOGRAMA_CONST+MIGRACAO'!HR$9))</f>
        <v>0</v>
      </c>
      <c r="ID89" s="139">
        <f>(COUNTIFS('Estruturante Móvel'!$M:$M,$B86,'Estruturante Móvel'!$AM:$AM,ID$4,'Estruturante Móvel'!$L:$L,'CRONOGRAMA_CONST+MIGRACAO'!$B89))</f>
        <v>0</v>
      </c>
      <c r="IE89" s="140">
        <f>(COUNTIFS('Estruturante Móvel'!$M:$M,$B86,'Estruturante Móvel'!$C:$C,"&lt;&gt;PREVISTO",'Estruturante Móvel'!$G:$G,ID$4,'Estruturante Móvel'!$L:$L,'CRONOGRAMA_CONST+MIGRACAO'!HT$9))</f>
        <v>0</v>
      </c>
      <c r="IF89" s="139">
        <f>(COUNTIFS('Estruturante Móvel'!$M:$M,$B86,'Estruturante Móvel'!$AM:$AM,IF$4,'Estruturante Móvel'!$L:$L,'CRONOGRAMA_CONST+MIGRACAO'!$B89))</f>
        <v>0</v>
      </c>
      <c r="IG89" s="140">
        <f>(COUNTIFS('Estruturante Móvel'!$M:$M,$B86,'Estruturante Móvel'!$C:$C,"&lt;&gt;PREVISTO",'Estruturante Móvel'!$G:$G,IF$4,'Estruturante Móvel'!$L:$L,'CRONOGRAMA_CONST+MIGRACAO'!HV$9))</f>
        <v>0</v>
      </c>
      <c r="IH89" s="139">
        <f>(COUNTIFS('Estruturante Móvel'!$M:$M,$B86,'Estruturante Móvel'!$AM:$AM,IH$4,'Estruturante Móvel'!$L:$L,'CRONOGRAMA_CONST+MIGRACAO'!$B89))</f>
        <v>0</v>
      </c>
      <c r="II89" s="140">
        <f>(COUNTIFS('Estruturante Móvel'!$M:$M,$B86,'Estruturante Móvel'!$C:$C,"&lt;&gt;PREVISTO",'Estruturante Móvel'!$G:$G,IH$4,'Estruturante Móvel'!$L:$L,'CRONOGRAMA_CONST+MIGRACAO'!HX$9))</f>
        <v>0</v>
      </c>
      <c r="IJ89" s="139">
        <f>(COUNTIFS('Estruturante Móvel'!$M:$M,$B86,'Estruturante Móvel'!$AM:$AM,IJ$4,'Estruturante Móvel'!$L:$L,'CRONOGRAMA_CONST+MIGRACAO'!$B89))</f>
        <v>0</v>
      </c>
      <c r="IK89" s="140">
        <f>(COUNTIFS('Estruturante Móvel'!$M:$M,$B86,'Estruturante Móvel'!$C:$C,"&lt;&gt;PREVISTO",'Estruturante Móvel'!$G:$G,IJ$4,'Estruturante Móvel'!$L:$L,'CRONOGRAMA_CONST+MIGRACAO'!HZ$9))</f>
        <v>0</v>
      </c>
      <c r="IL89" s="139">
        <f>(COUNTIFS('Estruturante Móvel'!$M:$M,$B86,'Estruturante Móvel'!$AM:$AM,IL$4,'Estruturante Móvel'!$L:$L,'CRONOGRAMA_CONST+MIGRACAO'!$B89))</f>
        <v>0</v>
      </c>
      <c r="IM89" s="140">
        <f>(COUNTIFS('Estruturante Móvel'!$M:$M,$B86,'Estruturante Móvel'!$C:$C,"&lt;&gt;PREVISTO",'Estruturante Móvel'!$G:$G,IL$4,'Estruturante Móvel'!$L:$L,'CRONOGRAMA_CONST+MIGRACAO'!IB$9))</f>
        <v>0</v>
      </c>
      <c r="IN89" s="139">
        <f>(COUNTIFS('Estruturante Móvel'!$M:$M,$B86,'Estruturante Móvel'!$AM:$AM,IN$4,'Estruturante Móvel'!$L:$L,'CRONOGRAMA_CONST+MIGRACAO'!$B89))</f>
        <v>0</v>
      </c>
      <c r="IO89" s="140">
        <f>(COUNTIFS('Estruturante Móvel'!$M:$M,$B86,'Estruturante Móvel'!$C:$C,"&lt;&gt;PREVISTO",'Estruturante Móvel'!$G:$G,IN$4,'Estruturante Móvel'!$L:$L,'CRONOGRAMA_CONST+MIGRACAO'!ID$9))</f>
        <v>0</v>
      </c>
      <c r="IP89" s="139">
        <f>(COUNTIFS('Estruturante Móvel'!$M:$M,$B86,'Estruturante Móvel'!$AM:$AM,IP$4,'Estruturante Móvel'!$L:$L,'CRONOGRAMA_CONST+MIGRACAO'!$B89))</f>
        <v>0</v>
      </c>
      <c r="IQ89" s="140">
        <f>(COUNTIFS('Estruturante Móvel'!$M:$M,$B86,'Estruturante Móvel'!$C:$C,"&lt;&gt;PREVISTO",'Estruturante Móvel'!$G:$G,IP$4,'Estruturante Móvel'!$L:$L,'CRONOGRAMA_CONST+MIGRACAO'!IF$9))</f>
        <v>0</v>
      </c>
      <c r="IR89" s="139">
        <f>(COUNTIFS('Estruturante Móvel'!$M:$M,$B86,'Estruturante Móvel'!$AM:$AM,IR$4,'Estruturante Móvel'!$L:$L,'CRONOGRAMA_CONST+MIGRACAO'!$B89))</f>
        <v>0</v>
      </c>
      <c r="IS89" s="140">
        <f>(COUNTIFS('Estruturante Móvel'!$M:$M,$B86,'Estruturante Móvel'!$C:$C,"&lt;&gt;PREVISTO",'Estruturante Móvel'!$G:$G,IR$4,'Estruturante Móvel'!$L:$L,'CRONOGRAMA_CONST+MIGRACAO'!IH$9))</f>
        <v>0</v>
      </c>
      <c r="IT89" s="139">
        <f>(COUNTIFS('Estruturante Móvel'!$M:$M,$B86,'Estruturante Móvel'!$AM:$AM,IT$4,'Estruturante Móvel'!$L:$L,'CRONOGRAMA_CONST+MIGRACAO'!$B89))</f>
        <v>0</v>
      </c>
      <c r="IU89" s="140">
        <f>(COUNTIFS('Estruturante Móvel'!$M:$M,$B86,'Estruturante Móvel'!$C:$C,"&lt;&gt;PREVISTO",'Estruturante Móvel'!$G:$G,IT$4,'Estruturante Móvel'!$L:$L,'CRONOGRAMA_CONST+MIGRACAO'!IJ$9))</f>
        <v>0</v>
      </c>
      <c r="IV89" s="139">
        <f>(COUNTIFS('Estruturante Móvel'!$M:$M,$B86,'Estruturante Móvel'!$AM:$AM,IV$4,'Estruturante Móvel'!$L:$L,'CRONOGRAMA_CONST+MIGRACAO'!$B89))</f>
        <v>0</v>
      </c>
      <c r="IW89" s="140">
        <f>(COUNTIFS('Estruturante Móvel'!$M:$M,$B86,'Estruturante Móvel'!$C:$C,"&lt;&gt;PREVISTO",'Estruturante Móvel'!$G:$G,IV$4,'Estruturante Móvel'!$L:$L,'CRONOGRAMA_CONST+MIGRACAO'!IL$9))</f>
        <v>0</v>
      </c>
      <c r="IX89" s="139">
        <f>(COUNTIFS('Estruturante Móvel'!$M:$M,$B86,'Estruturante Móvel'!$AM:$AM,IX$4,'Estruturante Móvel'!$L:$L,'CRONOGRAMA_CONST+MIGRACAO'!$B89))</f>
        <v>0</v>
      </c>
      <c r="IY89" s="140">
        <f>(COUNTIFS('Estruturante Móvel'!$M:$M,$B86,'Estruturante Móvel'!$C:$C,"&lt;&gt;PREVISTO",'Estruturante Móvel'!$G:$G,IX$4,'Estruturante Móvel'!$L:$L,'CRONOGRAMA_CONST+MIGRACAO'!IN$9))</f>
        <v>0</v>
      </c>
      <c r="IZ89" s="139">
        <f>(COUNTIFS('Estruturante Móvel'!$M:$M,$B86,'Estruturante Móvel'!$AM:$AM,IZ$4,'Estruturante Móvel'!$L:$L,'CRONOGRAMA_CONST+MIGRACAO'!$B89))</f>
        <v>0</v>
      </c>
      <c r="JA89" s="140">
        <f>(COUNTIFS('Estruturante Móvel'!$M:$M,$B86,'Estruturante Móvel'!$C:$C,"&lt;&gt;PREVISTO",'Estruturante Móvel'!$G:$G,IZ$4,'Estruturante Móvel'!$L:$L,'CRONOGRAMA_CONST+MIGRACAO'!IP$9))</f>
        <v>0</v>
      </c>
      <c r="JB89" s="139">
        <f>(COUNTIFS('Estruturante Móvel'!$M:$M,$B86,'Estruturante Móvel'!$AM:$AM,JB$4,'Estruturante Móvel'!$L:$L,'CRONOGRAMA_CONST+MIGRACAO'!$B89))</f>
        <v>0</v>
      </c>
      <c r="JC89" s="140">
        <f>(COUNTIFS('Estruturante Móvel'!$M:$M,$B86,'Estruturante Móvel'!$C:$C,"&lt;&gt;PREVISTO",'Estruturante Móvel'!$G:$G,JB$4,'Estruturante Móvel'!$L:$L,'CRONOGRAMA_CONST+MIGRACAO'!IR$9))</f>
        <v>0</v>
      </c>
      <c r="JD89" s="139">
        <f>(COUNTIFS('Estruturante Móvel'!$M:$M,$B86,'Estruturante Móvel'!$AM:$AM,JD$4,'Estruturante Móvel'!$L:$L,'CRONOGRAMA_CONST+MIGRACAO'!$B89))</f>
        <v>0</v>
      </c>
      <c r="JE89" s="140">
        <f>(COUNTIFS('Estruturante Móvel'!$M:$M,$B86,'Estruturante Móvel'!$C:$C,"&lt;&gt;PREVISTO",'Estruturante Móvel'!$G:$G,JD$4,'Estruturante Móvel'!$L:$L,'CRONOGRAMA_CONST+MIGRACAO'!IT$9))</f>
        <v>0</v>
      </c>
      <c r="JF89" s="139">
        <f>(COUNTIFS('Estruturante Móvel'!$M:$M,$B86,'Estruturante Móvel'!$AM:$AM,JF$4,'Estruturante Móvel'!$L:$L,'CRONOGRAMA_CONST+MIGRACAO'!$B89))</f>
        <v>0</v>
      </c>
      <c r="JG89" s="140">
        <f>(COUNTIFS('Estruturante Móvel'!$M:$M,$B86,'Estruturante Móvel'!$C:$C,"&lt;&gt;PREVISTO",'Estruturante Móvel'!$G:$G,JF$4,'Estruturante Móvel'!$L:$L,'CRONOGRAMA_CONST+MIGRACAO'!IV$9))</f>
        <v>0</v>
      </c>
      <c r="JH89" s="139">
        <f>(COUNTIFS('Estruturante Móvel'!$M:$M,$B86,'Estruturante Móvel'!$AM:$AM,JH$4,'Estruturante Móvel'!$L:$L,'CRONOGRAMA_CONST+MIGRACAO'!$B89))</f>
        <v>0</v>
      </c>
      <c r="JI89" s="140">
        <f>(COUNTIFS('Estruturante Móvel'!$M:$M,$B86,'Estruturante Móvel'!$C:$C,"&lt;&gt;PREVISTO",'Estruturante Móvel'!$G:$G,JH$4,'Estruturante Móvel'!$L:$L,'CRONOGRAMA_CONST+MIGRACAO'!IX$9))</f>
        <v>0</v>
      </c>
      <c r="JJ89" s="139">
        <f>(COUNTIFS('Estruturante Móvel'!$M:$M,$B86,'Estruturante Móvel'!$AM:$AM,JJ$4,'Estruturante Móvel'!$L:$L,'CRONOGRAMA_CONST+MIGRACAO'!$B89))</f>
        <v>0</v>
      </c>
      <c r="JK89" s="140">
        <f>(COUNTIFS('Estruturante Móvel'!$M:$M,$B86,'Estruturante Móvel'!$C:$C,"&lt;&gt;PREVISTO",'Estruturante Móvel'!$G:$G,JJ$4,'Estruturante Móvel'!$L:$L,'CRONOGRAMA_CONST+MIGRACAO'!IZ$9))</f>
        <v>0</v>
      </c>
      <c r="JL89" s="139">
        <f>(COUNTIFS('Estruturante Móvel'!$M:$M,$B86,'Estruturante Móvel'!$AM:$AM,JL$4,'Estruturante Móvel'!$L:$L,'CRONOGRAMA_CONST+MIGRACAO'!$B89))</f>
        <v>0</v>
      </c>
      <c r="JM89" s="140">
        <f>(COUNTIFS('Estruturante Móvel'!$M:$M,$B86,'Estruturante Móvel'!$C:$C,"&lt;&gt;PREVISTO",'Estruturante Móvel'!$G:$G,JL$4,'Estruturante Móvel'!$L:$L,'CRONOGRAMA_CONST+MIGRACAO'!JB$9))</f>
        <v>0</v>
      </c>
      <c r="JN89" s="139">
        <f>(COUNTIFS('Estruturante Móvel'!$M:$M,$B86,'Estruturante Móvel'!$AM:$AM,JN$4,'Estruturante Móvel'!$L:$L,'CRONOGRAMA_CONST+MIGRACAO'!$B89))</f>
        <v>0</v>
      </c>
      <c r="JO89" s="140">
        <f>(COUNTIFS('Estruturante Móvel'!$M:$M,$B86,'Estruturante Móvel'!$C:$C,"&lt;&gt;PREVISTO",'Estruturante Móvel'!$G:$G,JN$4,'Estruturante Móvel'!$L:$L,'CRONOGRAMA_CONST+MIGRACAO'!JD$9))</f>
        <v>0</v>
      </c>
      <c r="JP89" s="139">
        <f>(COUNTIFS('Estruturante Móvel'!$M:$M,$B86,'Estruturante Móvel'!$AM:$AM,JP$4,'Estruturante Móvel'!$L:$L,'CRONOGRAMA_CONST+MIGRACAO'!$B89))</f>
        <v>0</v>
      </c>
      <c r="JQ89" s="140">
        <f>(COUNTIFS('Estruturante Móvel'!$M:$M,$B86,'Estruturante Móvel'!$C:$C,"&lt;&gt;PREVISTO",'Estruturante Móvel'!$G:$G,JP$4,'Estruturante Móvel'!$L:$L,'CRONOGRAMA_CONST+MIGRACAO'!JF$9))</f>
        <v>0</v>
      </c>
      <c r="JR89" s="139">
        <f>(COUNTIFS('Estruturante Móvel'!$M:$M,$B86,'Estruturante Móvel'!$AM:$AM,JR$4,'Estruturante Móvel'!$L:$L,'CRONOGRAMA_CONST+MIGRACAO'!$B89))</f>
        <v>0</v>
      </c>
      <c r="JS89" s="140">
        <f>(COUNTIFS('Estruturante Móvel'!$M:$M,$B86,'Estruturante Móvel'!$C:$C,"&lt;&gt;PREVISTO",'Estruturante Móvel'!$G:$G,JR$4,'Estruturante Móvel'!$L:$L,'CRONOGRAMA_CONST+MIGRACAO'!JH$9))</f>
        <v>0</v>
      </c>
      <c r="JT89" s="139">
        <f>(COUNTIFS('Estruturante Móvel'!$M:$M,$B86,'Estruturante Móvel'!$AM:$AM,JT$4,'Estruturante Móvel'!$L:$L,'CRONOGRAMA_CONST+MIGRACAO'!$B89))</f>
        <v>0</v>
      </c>
      <c r="JU89" s="140">
        <f>(COUNTIFS('Estruturante Móvel'!$M:$M,$B86,'Estruturante Móvel'!$C:$C,"&lt;&gt;PREVISTO",'Estruturante Móvel'!$G:$G,JT$4,'Estruturante Móvel'!$L:$L,'CRONOGRAMA_CONST+MIGRACAO'!JJ$9))</f>
        <v>0</v>
      </c>
      <c r="JV89" s="139">
        <f>(COUNTIFS('Estruturante Móvel'!$M:$M,$B86,'Estruturante Móvel'!$AM:$AM,JV$4,'Estruturante Móvel'!$L:$L,'CRONOGRAMA_CONST+MIGRACAO'!$B89))</f>
        <v>0</v>
      </c>
      <c r="JW89" s="140">
        <f>(COUNTIFS('Estruturante Móvel'!$M:$M,$B86,'Estruturante Móvel'!$C:$C,"&lt;&gt;PREVISTO",'Estruturante Móvel'!$G:$G,JV$4,'Estruturante Móvel'!$L:$L,'CRONOGRAMA_CONST+MIGRACAO'!JL$9))</f>
        <v>0</v>
      </c>
      <c r="JX89" s="139">
        <f>(COUNTIFS('Estruturante Móvel'!$M:$M,$B86,'Estruturante Móvel'!$AM:$AM,JX$4,'Estruturante Móvel'!$L:$L,'CRONOGRAMA_CONST+MIGRACAO'!$B89))</f>
        <v>0</v>
      </c>
      <c r="JY89" s="140">
        <f>(COUNTIFS('Estruturante Móvel'!$M:$M,$B86,'Estruturante Móvel'!$C:$C,"&lt;&gt;PREVISTO",'Estruturante Móvel'!$G:$G,JX$4,'Estruturante Móvel'!$L:$L,'CRONOGRAMA_CONST+MIGRACAO'!JN$9))</f>
        <v>0</v>
      </c>
      <c r="JZ89" s="139">
        <f>(COUNTIFS('Estruturante Móvel'!$M:$M,$B86,'Estruturante Móvel'!$AM:$AM,JZ$4,'Estruturante Móvel'!$L:$L,'CRONOGRAMA_CONST+MIGRACAO'!$B89))</f>
        <v>0</v>
      </c>
      <c r="KA89" s="140">
        <f>(COUNTIFS('Estruturante Móvel'!$M:$M,$B86,'Estruturante Móvel'!$C:$C,"&lt;&gt;PREVISTO",'Estruturante Móvel'!$G:$G,JZ$4,'Estruturante Móvel'!$L:$L,'CRONOGRAMA_CONST+MIGRACAO'!JP$9))</f>
        <v>0</v>
      </c>
      <c r="KB89" s="139">
        <f>(COUNTIFS('Estruturante Móvel'!$M:$M,$B86,'Estruturante Móvel'!$AM:$AM,KB$4,'Estruturante Móvel'!$L:$L,'CRONOGRAMA_CONST+MIGRACAO'!$B89))</f>
        <v>0</v>
      </c>
      <c r="KC89" s="140">
        <f>(COUNTIFS('Estruturante Móvel'!$M:$M,$B86,'Estruturante Móvel'!$C:$C,"&lt;&gt;PREVISTO",'Estruturante Móvel'!$G:$G,KB$4,'Estruturante Móvel'!$L:$L,'CRONOGRAMA_CONST+MIGRACAO'!JR$9))</f>
        <v>0</v>
      </c>
      <c r="KD89" s="139">
        <f>(COUNTIFS('Estruturante Móvel'!$M:$M,$B86,'Estruturante Móvel'!$AM:$AM,KD$4,'Estruturante Móvel'!$L:$L,'CRONOGRAMA_CONST+MIGRACAO'!$B89))</f>
        <v>0</v>
      </c>
      <c r="KE89" s="140">
        <f>(COUNTIFS('Estruturante Móvel'!$M:$M,$B86,'Estruturante Móvel'!$C:$C,"&lt;&gt;PREVISTO",'Estruturante Móvel'!$G:$G,KD$4,'Estruturante Móvel'!$L:$L,'CRONOGRAMA_CONST+MIGRACAO'!JT$9))</f>
        <v>0</v>
      </c>
      <c r="KF89" s="139">
        <f>(COUNTIFS('Estruturante Móvel'!$M:$M,$B86,'Estruturante Móvel'!$AM:$AM,KF$4,'Estruturante Móvel'!$L:$L,'CRONOGRAMA_CONST+MIGRACAO'!$B89))</f>
        <v>0</v>
      </c>
      <c r="KG89" s="140">
        <f>(COUNTIFS('Estruturante Móvel'!$M:$M,$B86,'Estruturante Móvel'!$C:$C,"&lt;&gt;PREVISTO",'Estruturante Móvel'!$G:$G,KF$4,'Estruturante Móvel'!$L:$L,'CRONOGRAMA_CONST+MIGRACAO'!JV$9))</f>
        <v>0</v>
      </c>
      <c r="KH89" s="139">
        <f>(COUNTIFS('Estruturante Móvel'!$M:$M,$B86,'Estruturante Móvel'!$AM:$AM,KH$4,'Estruturante Móvel'!$L:$L,'CRONOGRAMA_CONST+MIGRACAO'!$B89))</f>
        <v>0</v>
      </c>
      <c r="KI89" s="140">
        <f>(COUNTIFS('Estruturante Móvel'!$M:$M,$B86,'Estruturante Móvel'!$C:$C,"&lt;&gt;PREVISTO",'Estruturante Móvel'!$G:$G,KH$4,'Estruturante Móvel'!$L:$L,'CRONOGRAMA_CONST+MIGRACAO'!JX$9))</f>
        <v>0</v>
      </c>
      <c r="KJ89" s="139">
        <f>(COUNTIFS('Estruturante Móvel'!$M:$M,$B86,'Estruturante Móvel'!$AM:$AM,KJ$4,'Estruturante Móvel'!$L:$L,'CRONOGRAMA_CONST+MIGRACAO'!$B89))</f>
        <v>0</v>
      </c>
      <c r="KK89" s="140">
        <f>(COUNTIFS('Estruturante Móvel'!$M:$M,$B86,'Estruturante Móvel'!$C:$C,"&lt;&gt;PREVISTO",'Estruturante Móvel'!$G:$G,KJ$4,'Estruturante Móvel'!$L:$L,'CRONOGRAMA_CONST+MIGRACAO'!JZ$9))</f>
        <v>0</v>
      </c>
      <c r="KL89" s="139">
        <f>(COUNTIFS('Estruturante Móvel'!$M:$M,$B86,'Estruturante Móvel'!$AM:$AM,KL$4,'Estruturante Móvel'!$L:$L,'CRONOGRAMA_CONST+MIGRACAO'!$B89))</f>
        <v>0</v>
      </c>
      <c r="KM89" s="140">
        <f>(COUNTIFS('Estruturante Móvel'!$M:$M,$B86,'Estruturante Móvel'!$C:$C,"&lt;&gt;PREVISTO",'Estruturante Móvel'!$G:$G,KL$4,'Estruturante Móvel'!$L:$L,'CRONOGRAMA_CONST+MIGRACAO'!KB$9))</f>
        <v>0</v>
      </c>
      <c r="KN89" s="139">
        <f>(COUNTIFS('Estruturante Móvel'!$M:$M,$B86,'Estruturante Móvel'!$AM:$AM,KN$4,'Estruturante Móvel'!$L:$L,'CRONOGRAMA_CONST+MIGRACAO'!$B89))</f>
        <v>0</v>
      </c>
      <c r="KO89" s="140">
        <f>(COUNTIFS('Estruturante Móvel'!$M:$M,$B86,'Estruturante Móvel'!$C:$C,"&lt;&gt;PREVISTO",'Estruturante Móvel'!$G:$G,KN$4,'Estruturante Móvel'!$L:$L,'CRONOGRAMA_CONST+MIGRACAO'!KD$9))</f>
        <v>0</v>
      </c>
      <c r="KP89" s="139">
        <f>(COUNTIFS('Estruturante Móvel'!$M:$M,$B86,'Estruturante Móvel'!$AM:$AM,KP$4,'Estruturante Móvel'!$L:$L,'CRONOGRAMA_CONST+MIGRACAO'!$B89))</f>
        <v>0</v>
      </c>
      <c r="KQ89" s="140">
        <f>(COUNTIFS('Estruturante Móvel'!$M:$M,$B86,'Estruturante Móvel'!$C:$C,"&lt;&gt;PREVISTO",'Estruturante Móvel'!$G:$G,KP$4,'Estruturante Móvel'!$L:$L,'CRONOGRAMA_CONST+MIGRACAO'!KF$9))</f>
        <v>0</v>
      </c>
      <c r="KR89" s="139">
        <f>(COUNTIFS('Estruturante Móvel'!$M:$M,$B86,'Estruturante Móvel'!$AM:$AM,KR$4,'Estruturante Móvel'!$L:$L,'CRONOGRAMA_CONST+MIGRACAO'!$B89))</f>
        <v>0</v>
      </c>
      <c r="KS89" s="140">
        <f>(COUNTIFS('Estruturante Móvel'!$M:$M,$B86,'Estruturante Móvel'!$C:$C,"&lt;&gt;PREVISTO",'Estruturante Móvel'!$G:$G,KR$4,'Estruturante Móvel'!$L:$L,'CRONOGRAMA_CONST+MIGRACAO'!KH$9))</f>
        <v>0</v>
      </c>
      <c r="KT89" s="139">
        <f>(COUNTIFS('Estruturante Móvel'!$M:$M,$B86,'Estruturante Móvel'!$AM:$AM,KT$4,'Estruturante Móvel'!$L:$L,'CRONOGRAMA_CONST+MIGRACAO'!$B89))</f>
        <v>0</v>
      </c>
      <c r="KU89" s="140">
        <f>(COUNTIFS('Estruturante Móvel'!$M:$M,$B86,'Estruturante Móvel'!$C:$C,"&lt;&gt;PREVISTO",'Estruturante Móvel'!$G:$G,KT$4,'Estruturante Móvel'!$L:$L,'CRONOGRAMA_CONST+MIGRACAO'!KJ$9))</f>
        <v>0</v>
      </c>
      <c r="KV89" s="139">
        <f>(COUNTIFS('Estruturante Móvel'!$M:$M,$B86,'Estruturante Móvel'!$AM:$AM,KV$4,'Estruturante Móvel'!$L:$L,'CRONOGRAMA_CONST+MIGRACAO'!$B89))</f>
        <v>0</v>
      </c>
      <c r="KW89" s="140">
        <f>(COUNTIFS('Estruturante Móvel'!$M:$M,$B86,'Estruturante Móvel'!$C:$C,"&lt;&gt;PREVISTO",'Estruturante Móvel'!$G:$G,KV$4,'Estruturante Móvel'!$L:$L,'CRONOGRAMA_CONST+MIGRACAO'!KL$9))</f>
        <v>0</v>
      </c>
      <c r="KX89" s="139">
        <f>(COUNTIFS('Estruturante Móvel'!$M:$M,$B86,'Estruturante Móvel'!$AM:$AM,KX$4,'Estruturante Móvel'!$L:$L,'CRONOGRAMA_CONST+MIGRACAO'!$B89))</f>
        <v>0</v>
      </c>
      <c r="KY89" s="140">
        <f>(COUNTIFS('Estruturante Móvel'!$M:$M,$B86,'Estruturante Móvel'!$C:$C,"&lt;&gt;PREVISTO",'Estruturante Móvel'!$G:$G,KX$4,'Estruturante Móvel'!$L:$L,'CRONOGRAMA_CONST+MIGRACAO'!KN$9))</f>
        <v>0</v>
      </c>
      <c r="KZ89" s="139">
        <f>(COUNTIFS('Estruturante Móvel'!$M:$M,$B86,'Estruturante Móvel'!$AM:$AM,KZ$4,'Estruturante Móvel'!$L:$L,'CRONOGRAMA_CONST+MIGRACAO'!$B89))</f>
        <v>0</v>
      </c>
      <c r="LA89" s="140">
        <f>(COUNTIFS('Estruturante Móvel'!$M:$M,$B86,'Estruturante Móvel'!$C:$C,"&lt;&gt;PREVISTO",'Estruturante Móvel'!$G:$G,KZ$4,'Estruturante Móvel'!$L:$L,'CRONOGRAMA_CONST+MIGRACAO'!KP$9))</f>
        <v>0</v>
      </c>
      <c r="LB89" s="139">
        <f>(COUNTIFS('Estruturante Móvel'!$M:$M,$B86,'Estruturante Móvel'!$AM:$AM,LB$4,'Estruturante Móvel'!$L:$L,'CRONOGRAMA_CONST+MIGRACAO'!$B89))</f>
        <v>0</v>
      </c>
      <c r="LC89" s="140">
        <f>(COUNTIFS('Estruturante Móvel'!$M:$M,$B86,'Estruturante Móvel'!$C:$C,"&lt;&gt;PREVISTO",'Estruturante Móvel'!$G:$G,LB$4,'Estruturante Móvel'!$L:$L,'CRONOGRAMA_CONST+MIGRACAO'!KR$9))</f>
        <v>0</v>
      </c>
      <c r="LD89" s="139">
        <f>(COUNTIFS('Estruturante Móvel'!$M:$M,$B86,'Estruturante Móvel'!$AM:$AM,LD$4,'Estruturante Móvel'!$L:$L,'CRONOGRAMA_CONST+MIGRACAO'!$B89))</f>
        <v>0</v>
      </c>
      <c r="LE89" s="140">
        <f>(COUNTIFS('Estruturante Móvel'!$M:$M,$B86,'Estruturante Móvel'!$C:$C,"&lt;&gt;PREVISTO",'Estruturante Móvel'!$G:$G,LD$4,'Estruturante Móvel'!$L:$L,'CRONOGRAMA_CONST+MIGRACAO'!KT$9))</f>
        <v>0</v>
      </c>
      <c r="LF89" s="139">
        <f>(COUNTIFS('Estruturante Móvel'!$M:$M,$B86,'Estruturante Móvel'!$AM:$AM,LF$4,'Estruturante Móvel'!$L:$L,'CRONOGRAMA_CONST+MIGRACAO'!$B89))</f>
        <v>0</v>
      </c>
      <c r="LG89" s="140">
        <f>(COUNTIFS('Estruturante Móvel'!$M:$M,$B86,'Estruturante Móvel'!$C:$C,"&lt;&gt;PREVISTO",'Estruturante Móvel'!$G:$G,LF$4,'Estruturante Móvel'!$L:$L,'CRONOGRAMA_CONST+MIGRACAO'!KV$9))</f>
        <v>0</v>
      </c>
      <c r="LH89" s="139">
        <f>(COUNTIFS('Estruturante Móvel'!$M:$M,$B86,'Estruturante Móvel'!$AM:$AM,LH$4,'Estruturante Móvel'!$L:$L,'CRONOGRAMA_CONST+MIGRACAO'!$B89))</f>
        <v>0</v>
      </c>
      <c r="LI89" s="140">
        <f>(COUNTIFS('Estruturante Móvel'!$M:$M,$B86,'Estruturante Móvel'!$C:$C,"&lt;&gt;PREVISTO",'Estruturante Móvel'!$G:$G,LH$4,'Estruturante Móvel'!$L:$L,'CRONOGRAMA_CONST+MIGRACAO'!KX$9))</f>
        <v>0</v>
      </c>
      <c r="LJ89" s="139">
        <f>(COUNTIFS('Estruturante Móvel'!$M:$M,$B86,'Estruturante Móvel'!$AM:$AM,LJ$4,'Estruturante Móvel'!$L:$L,'CRONOGRAMA_CONST+MIGRACAO'!$B89))</f>
        <v>0</v>
      </c>
      <c r="LK89" s="140">
        <f>(COUNTIFS('Estruturante Móvel'!$M:$M,$B86,'Estruturante Móvel'!$C:$C,"&lt;&gt;PREVISTO",'Estruturante Móvel'!$G:$G,LJ$4,'Estruturante Móvel'!$L:$L,'CRONOGRAMA_CONST+MIGRACAO'!KZ$9))</f>
        <v>0</v>
      </c>
      <c r="LL89" s="139">
        <f>(COUNTIFS('Estruturante Móvel'!$M:$M,$B86,'Estruturante Móvel'!$AM:$AM,LL$4,'Estruturante Móvel'!$L:$L,'CRONOGRAMA_CONST+MIGRACAO'!$B89))</f>
        <v>0</v>
      </c>
      <c r="LM89" s="140">
        <f>(COUNTIFS('Estruturante Móvel'!$M:$M,$B86,'Estruturante Móvel'!$C:$C,"&lt;&gt;PREVISTO",'Estruturante Móvel'!$G:$G,LL$4,'Estruturante Móvel'!$L:$L,'CRONOGRAMA_CONST+MIGRACAO'!LB$9))</f>
        <v>0</v>
      </c>
      <c r="LN89" s="139">
        <f>(COUNTIFS('Estruturante Móvel'!$M:$M,$B86,'Estruturante Móvel'!$AM:$AM,LN$4,'Estruturante Móvel'!$L:$L,'CRONOGRAMA_CONST+MIGRACAO'!$B89))</f>
        <v>0</v>
      </c>
      <c r="LO89" s="140">
        <f>(COUNTIFS('Estruturante Móvel'!$M:$M,$B86,'Estruturante Móvel'!$C:$C,"&lt;&gt;PREVISTO",'Estruturante Móvel'!$G:$G,LN$4,'Estruturante Móvel'!$L:$L,'CRONOGRAMA_CONST+MIGRACAO'!LD$9))</f>
        <v>0</v>
      </c>
      <c r="LP89" s="139">
        <f>(COUNTIFS('Estruturante Móvel'!$M:$M,$B86,'Estruturante Móvel'!$AM:$AM,LP$4,'Estruturante Móvel'!$L:$L,'CRONOGRAMA_CONST+MIGRACAO'!$B89))</f>
        <v>0</v>
      </c>
      <c r="LQ89" s="140">
        <f>(COUNTIFS('Estruturante Móvel'!$M:$M,$B86,'Estruturante Móvel'!$C:$C,"&lt;&gt;PREVISTO",'Estruturante Móvel'!$G:$G,LP$4,'Estruturante Móvel'!$L:$L,'CRONOGRAMA_CONST+MIGRACAO'!LF$9))</f>
        <v>0</v>
      </c>
      <c r="LR89" s="139">
        <f>(COUNTIFS('Estruturante Móvel'!$M:$M,$B86,'Estruturante Móvel'!$AM:$AM,LR$4,'Estruturante Móvel'!$L:$L,'CRONOGRAMA_CONST+MIGRACAO'!$B89))</f>
        <v>0</v>
      </c>
      <c r="LS89" s="140">
        <f>(COUNTIFS('Estruturante Móvel'!$M:$M,$B86,'Estruturante Móvel'!$C:$C,"&lt;&gt;PREVISTO",'Estruturante Móvel'!$G:$G,LR$4,'Estruturante Móvel'!$L:$L,'CRONOGRAMA_CONST+MIGRACAO'!LH$9))</f>
        <v>0</v>
      </c>
      <c r="LT89" s="139">
        <f>(COUNTIFS('Estruturante Móvel'!$M:$M,$B86,'Estruturante Móvel'!$AM:$AM,LT$4,'Estruturante Móvel'!$L:$L,'CRONOGRAMA_CONST+MIGRACAO'!$B89))</f>
        <v>0</v>
      </c>
      <c r="LU89" s="140">
        <f>(COUNTIFS('Estruturante Móvel'!$M:$M,$B86,'Estruturante Móvel'!$C:$C,"&lt;&gt;PREVISTO",'Estruturante Móvel'!$G:$G,LT$4,'Estruturante Móvel'!$L:$L,'CRONOGRAMA_CONST+MIGRACAO'!LJ$9))</f>
        <v>0</v>
      </c>
      <c r="LV89" s="139">
        <f>(COUNTIFS('Estruturante Móvel'!$M:$M,$B86,'Estruturante Móvel'!$AM:$AM,LV$4,'Estruturante Móvel'!$L:$L,'CRONOGRAMA_CONST+MIGRACAO'!$B89))</f>
        <v>0</v>
      </c>
      <c r="LW89" s="140">
        <f>(COUNTIFS('Estruturante Móvel'!$M:$M,$B86,'Estruturante Móvel'!$C:$C,"&lt;&gt;PREVISTO",'Estruturante Móvel'!$G:$G,LV$4,'Estruturante Móvel'!$L:$L,'CRONOGRAMA_CONST+MIGRACAO'!LL$9))</f>
        <v>0</v>
      </c>
      <c r="LX89" s="139">
        <f>(COUNTIFS('Estruturante Móvel'!$M:$M,$B86,'Estruturante Móvel'!$AM:$AM,LX$4,'Estruturante Móvel'!$L:$L,'CRONOGRAMA_CONST+MIGRACAO'!$B89))</f>
        <v>0</v>
      </c>
      <c r="LY89" s="140">
        <f>(COUNTIFS('Estruturante Móvel'!$M:$M,$B86,'Estruturante Móvel'!$C:$C,"&lt;&gt;PREVISTO",'Estruturante Móvel'!$G:$G,LX$4,'Estruturante Móvel'!$L:$L,'CRONOGRAMA_CONST+MIGRACAO'!LN$9))</f>
        <v>0</v>
      </c>
      <c r="LZ89" s="139">
        <f>(COUNTIFS('Estruturante Móvel'!$M:$M,$B86,'Estruturante Móvel'!$AM:$AM,LZ$4,'Estruturante Móvel'!$L:$L,'CRONOGRAMA_CONST+MIGRACAO'!$B89))</f>
        <v>0</v>
      </c>
      <c r="MA89" s="140">
        <f>(COUNTIFS('Estruturante Móvel'!$M:$M,$B86,'Estruturante Móvel'!$C:$C,"&lt;&gt;PREVISTO",'Estruturante Móvel'!$G:$G,LZ$4,'Estruturante Móvel'!$L:$L,'CRONOGRAMA_CONST+MIGRACAO'!LP$9))</f>
        <v>0</v>
      </c>
      <c r="MB89" s="139">
        <f>(COUNTIFS('Estruturante Móvel'!$M:$M,$B86,'Estruturante Móvel'!$AM:$AM,MB$4,'Estruturante Móvel'!$L:$L,'CRONOGRAMA_CONST+MIGRACAO'!$B89))</f>
        <v>0</v>
      </c>
      <c r="MC89" s="140">
        <f>(COUNTIFS('Estruturante Móvel'!$M:$M,$B86,'Estruturante Móvel'!$C:$C,"&lt;&gt;PREVISTO",'Estruturante Móvel'!$G:$G,MB$4,'Estruturante Móvel'!$L:$L,'CRONOGRAMA_CONST+MIGRACAO'!LR$9))</f>
        <v>0</v>
      </c>
      <c r="MD89" s="139">
        <f>(COUNTIFS('Estruturante Móvel'!$M:$M,$B86,'Estruturante Móvel'!$AM:$AM,MD$4,'Estruturante Móvel'!$L:$L,'CRONOGRAMA_CONST+MIGRACAO'!$B89))</f>
        <v>0</v>
      </c>
      <c r="ME89" s="140">
        <f>(COUNTIFS('Estruturante Móvel'!$M:$M,$B86,'Estruturante Móvel'!$C:$C,"&lt;&gt;PREVISTO",'Estruturante Móvel'!$G:$G,MD$4,'Estruturante Móvel'!$L:$L,'CRONOGRAMA_CONST+MIGRACAO'!LT$9))</f>
        <v>0</v>
      </c>
      <c r="MF89" s="139">
        <f>(COUNTIFS('Estruturante Móvel'!$M:$M,$B86,'Estruturante Móvel'!$AM:$AM,MF$4,'Estruturante Móvel'!$L:$L,'CRONOGRAMA_CONST+MIGRACAO'!$B89))</f>
        <v>0</v>
      </c>
      <c r="MG89" s="140">
        <f>(COUNTIFS('Estruturante Móvel'!$M:$M,$B86,'Estruturante Móvel'!$C:$C,"&lt;&gt;PREVISTO",'Estruturante Móvel'!$G:$G,MF$4,'Estruturante Móvel'!$L:$L,'CRONOGRAMA_CONST+MIGRACAO'!LV$9))</f>
        <v>0</v>
      </c>
      <c r="MH89" s="139">
        <f>(COUNTIFS('Estruturante Móvel'!$M:$M,$B86,'Estruturante Móvel'!$AM:$AM,MH$4,'Estruturante Móvel'!$L:$L,'CRONOGRAMA_CONST+MIGRACAO'!$B89))</f>
        <v>0</v>
      </c>
      <c r="MI89" s="140">
        <f>(COUNTIFS('Estruturante Móvel'!$M:$M,$B86,'Estruturante Móvel'!$C:$C,"&lt;&gt;PREVISTO",'Estruturante Móvel'!$G:$G,MH$4,'Estruturante Móvel'!$L:$L,'CRONOGRAMA_CONST+MIGRACAO'!LX$9))</f>
        <v>0</v>
      </c>
      <c r="MJ89" s="139">
        <f>(COUNTIFS('Estruturante Móvel'!$M:$M,$B86,'Estruturante Móvel'!$AM:$AM,MJ$4,'Estruturante Móvel'!$L:$L,'CRONOGRAMA_CONST+MIGRACAO'!$B89))</f>
        <v>0</v>
      </c>
      <c r="MK89" s="140">
        <f>(COUNTIFS('Estruturante Móvel'!$M:$M,$B86,'Estruturante Móvel'!$C:$C,"&lt;&gt;PREVISTO",'Estruturante Móvel'!$G:$G,MJ$4,'Estruturante Móvel'!$L:$L,'CRONOGRAMA_CONST+MIGRACAO'!LZ$9))</f>
        <v>0</v>
      </c>
      <c r="ML89" s="139">
        <f>(COUNTIFS('Estruturante Móvel'!$M:$M,$B86,'Estruturante Móvel'!$AM:$AM,ML$4,'Estruturante Móvel'!$L:$L,'CRONOGRAMA_CONST+MIGRACAO'!$B89))</f>
        <v>0</v>
      </c>
      <c r="MM89" s="140">
        <f>(COUNTIFS('Estruturante Móvel'!$M:$M,$B86,'Estruturante Móvel'!$C:$C,"&lt;&gt;PREVISTO",'Estruturante Móvel'!$G:$G,ML$4,'Estruturante Móvel'!$L:$L,'CRONOGRAMA_CONST+MIGRACAO'!MB$9))</f>
        <v>0</v>
      </c>
      <c r="MN89" s="139">
        <f>(COUNTIFS('Estruturante Móvel'!$M:$M,$B86,'Estruturante Móvel'!$AM:$AM,MN$4,'Estruturante Móvel'!$L:$L,'CRONOGRAMA_CONST+MIGRACAO'!$B89))</f>
        <v>0</v>
      </c>
      <c r="MO89" s="140">
        <f>(COUNTIFS('Estruturante Móvel'!$M:$M,$B86,'Estruturante Móvel'!$C:$C,"&lt;&gt;PREVISTO",'Estruturante Móvel'!$G:$G,MN$4,'Estruturante Móvel'!$L:$L,'CRONOGRAMA_CONST+MIGRACAO'!MD$9))</f>
        <v>0</v>
      </c>
      <c r="MP89" s="139">
        <f>(COUNTIFS('Estruturante Móvel'!$M:$M,$B86,'Estruturante Móvel'!$AM:$AM,MP$4,'Estruturante Móvel'!$L:$L,'CRONOGRAMA_CONST+MIGRACAO'!$B89))</f>
        <v>0</v>
      </c>
      <c r="MQ89" s="140">
        <f>(COUNTIFS('Estruturante Móvel'!$M:$M,$B86,'Estruturante Móvel'!$C:$C,"&lt;&gt;PREVISTO",'Estruturante Móvel'!$G:$G,MP$4,'Estruturante Móvel'!$L:$L,'CRONOGRAMA_CONST+MIGRACAO'!MF$9))</f>
        <v>0</v>
      </c>
      <c r="MR89" s="139">
        <f>(COUNTIFS('Estruturante Móvel'!$M:$M,$B86,'Estruturante Móvel'!$AM:$AM,MR$4,'Estruturante Móvel'!$L:$L,'CRONOGRAMA_CONST+MIGRACAO'!$B89))</f>
        <v>0</v>
      </c>
      <c r="MS89" s="140">
        <f>(COUNTIFS('Estruturante Móvel'!$M:$M,$B86,'Estruturante Móvel'!$C:$C,"&lt;&gt;PREVISTO",'Estruturante Móvel'!$G:$G,MR$4,'Estruturante Móvel'!$L:$L,'CRONOGRAMA_CONST+MIGRACAO'!MH$9))</f>
        <v>0</v>
      </c>
      <c r="MT89" s="139">
        <f>(COUNTIFS('Estruturante Móvel'!$M:$M,$B86,'Estruturante Móvel'!$AM:$AM,MT$4,'Estruturante Móvel'!$L:$L,'CRONOGRAMA_CONST+MIGRACAO'!$B89))</f>
        <v>0</v>
      </c>
      <c r="MU89" s="140">
        <f>(COUNTIFS('Estruturante Móvel'!$M:$M,$B86,'Estruturante Móvel'!$C:$C,"&lt;&gt;PREVISTO",'Estruturante Móvel'!$G:$G,MT$4,'Estruturante Móvel'!$L:$L,'CRONOGRAMA_CONST+MIGRACAO'!MJ$9))</f>
        <v>0</v>
      </c>
      <c r="MV89" s="139">
        <f>(COUNTIFS('Estruturante Móvel'!$M:$M,$B86,'Estruturante Móvel'!$AM:$AM,MV$4,'Estruturante Móvel'!$L:$L,'CRONOGRAMA_CONST+MIGRACAO'!$B89))</f>
        <v>0</v>
      </c>
      <c r="MW89" s="140">
        <f>(COUNTIFS('Estruturante Móvel'!$M:$M,$B86,'Estruturante Móvel'!$C:$C,"&lt;&gt;PREVISTO",'Estruturante Móvel'!$G:$G,MV$4,'Estruturante Móvel'!$L:$L,'CRONOGRAMA_CONST+MIGRACAO'!ML$9))</f>
        <v>0</v>
      </c>
      <c r="MX89" s="139">
        <f>(COUNTIFS('Estruturante Móvel'!$M:$M,$B86,'Estruturante Móvel'!$AM:$AM,MX$4,'Estruturante Móvel'!$L:$L,'CRONOGRAMA_CONST+MIGRACAO'!$B89))</f>
        <v>0</v>
      </c>
      <c r="MY89" s="140">
        <f>(COUNTIFS('Estruturante Móvel'!$M:$M,$B86,'Estruturante Móvel'!$C:$C,"&lt;&gt;PREVISTO",'Estruturante Móvel'!$G:$G,MX$4,'Estruturante Móvel'!$L:$L,'CRONOGRAMA_CONST+MIGRACAO'!MN$9))</f>
        <v>0</v>
      </c>
      <c r="MZ89" s="139">
        <f>(COUNTIFS('Estruturante Móvel'!$M:$M,$B86,'Estruturante Móvel'!$AM:$AM,MZ$4,'Estruturante Móvel'!$L:$L,'CRONOGRAMA_CONST+MIGRACAO'!$B89))</f>
        <v>0</v>
      </c>
      <c r="NA89" s="140">
        <f>(COUNTIFS('Estruturante Móvel'!$M:$M,$B86,'Estruturante Móvel'!$C:$C,"&lt;&gt;PREVISTO",'Estruturante Móvel'!$G:$G,MZ$4,'Estruturante Móvel'!$L:$L,'CRONOGRAMA_CONST+MIGRACAO'!MP$9))</f>
        <v>0</v>
      </c>
      <c r="NB89" s="139">
        <f>(COUNTIFS('Estruturante Móvel'!$M:$M,$B86,'Estruturante Móvel'!$AM:$AM,NB$4,'Estruturante Móvel'!$L:$L,'CRONOGRAMA_CONST+MIGRACAO'!$B89))</f>
        <v>0</v>
      </c>
      <c r="NC89" s="140">
        <f>(COUNTIFS('Estruturante Móvel'!$M:$M,$B86,'Estruturante Móvel'!$C:$C,"&lt;&gt;PREVISTO",'Estruturante Móvel'!$G:$G,NB$4,'Estruturante Móvel'!$L:$L,'CRONOGRAMA_CONST+MIGRACAO'!MR$9))</f>
        <v>0</v>
      </c>
      <c r="ND89" s="139">
        <f>(COUNTIFS('Estruturante Móvel'!$M:$M,$B86,'Estruturante Móvel'!$AM:$AM,ND$4,'Estruturante Móvel'!$L:$L,'CRONOGRAMA_CONST+MIGRACAO'!$B89))</f>
        <v>0</v>
      </c>
      <c r="NE89" s="140">
        <f>(COUNTIFS('Estruturante Móvel'!$M:$M,$B86,'Estruturante Móvel'!$C:$C,"&lt;&gt;PREVISTO",'Estruturante Móvel'!$G:$G,ND$4,'Estruturante Móvel'!$L:$L,'CRONOGRAMA_CONST+MIGRACAO'!MT$9))</f>
        <v>0</v>
      </c>
      <c r="NF89" s="139">
        <f>(COUNTIFS('Estruturante Móvel'!$M:$M,$B86,'Estruturante Móvel'!$AM:$AM,NF$4,'Estruturante Móvel'!$L:$L,'CRONOGRAMA_CONST+MIGRACAO'!$B89))</f>
        <v>0</v>
      </c>
      <c r="NG89" s="140">
        <f>(COUNTIFS('Estruturante Móvel'!$M:$M,$B86,'Estruturante Móvel'!$C:$C,"&lt;&gt;PREVISTO",'Estruturante Móvel'!$G:$G,NF$4,'Estruturante Móvel'!$L:$L,'CRONOGRAMA_CONST+MIGRACAO'!MV$9))</f>
        <v>0</v>
      </c>
      <c r="NH89" s="139">
        <f>(COUNTIFS('Estruturante Móvel'!$M:$M,$B86,'Estruturante Móvel'!$AM:$AM,NH$4,'Estruturante Móvel'!$L:$L,'CRONOGRAMA_CONST+MIGRACAO'!$B89))</f>
        <v>0</v>
      </c>
      <c r="NI89" s="140">
        <f>(COUNTIFS('Estruturante Móvel'!$M:$M,$B86,'Estruturante Móvel'!$C:$C,"&lt;&gt;PREVISTO",'Estruturante Móvel'!$G:$G,NH$4,'Estruturante Móvel'!$L:$L,'CRONOGRAMA_CONST+MIGRACAO'!MX$9))</f>
        <v>0</v>
      </c>
    </row>
    <row r="90" spans="1:373" collapsed="1">
      <c r="A90">
        <v>22</v>
      </c>
      <c r="B90" s="290" t="s">
        <v>111</v>
      </c>
      <c r="C90" s="164"/>
      <c r="D90" s="164">
        <f>COUNTIFS('Estruturante Móvel'!$M:$M,B90)</f>
        <v>64</v>
      </c>
      <c r="E90" s="164">
        <f>(COUNTIFS('Estruturante Móvel'!$M:$M,B90,'Estruturante Móvel'!$C:$C,"&lt;&gt;PREVISTO"))</f>
        <v>64</v>
      </c>
      <c r="F90" s="165">
        <f>(COUNTIFS('Estruturante Móvel'!$M:$M,B90,'Estruturante Móvel'!$C:$C,"PREVISTO"))</f>
        <v>0</v>
      </c>
      <c r="G90" s="165" t="str">
        <f>VLOOKUP(B90,'Estruturante Móvel'!M:X,12,0)</f>
        <v>NORT</v>
      </c>
      <c r="H90" s="165" t="str">
        <f t="shared" ref="H90" si="387">IF(J90=1,"Concluído","Construção")</f>
        <v>Concluído</v>
      </c>
      <c r="I90" s="166">
        <v>45597</v>
      </c>
      <c r="J90" s="160">
        <f t="shared" ref="J90" si="388">E90/D90</f>
        <v>1</v>
      </c>
      <c r="K90" s="157">
        <f t="shared" ref="K90" si="389">E90</f>
        <v>64</v>
      </c>
      <c r="L90" s="139">
        <f>(COUNTIFS('Estruturante Móvel'!$M:$M,$B90,'Estruturante Móvel'!$AM:$AM,L$4))</f>
        <v>0</v>
      </c>
      <c r="M90" s="140">
        <f>(COUNTIFS('Estruturante Móvel'!$M:$M,$B90,'Estruturante Móvel'!$C:$C,"&lt;&gt;PREVISTO",'Estruturante Móvel'!$G:$G,L$4))</f>
        <v>0</v>
      </c>
      <c r="N90" s="139">
        <f>(COUNTIFS('Estruturante Móvel'!$M:$M,$B90,'Estruturante Móvel'!$AM:$AM,N$4))</f>
        <v>0</v>
      </c>
      <c r="O90" s="140">
        <f>(COUNTIFS('Estruturante Móvel'!$M:$M,$B90,'Estruturante Móvel'!$C:$C,"&lt;&gt;PREVISTO",'Estruturante Móvel'!$G:$G,N$4))</f>
        <v>0</v>
      </c>
      <c r="P90" s="139">
        <f>(COUNTIFS('Estruturante Móvel'!$M:$M,$B90,'Estruturante Móvel'!$AM:$AM,P$4))</f>
        <v>0</v>
      </c>
      <c r="Q90" s="140">
        <f>(COUNTIFS('Estruturante Móvel'!$M:$M,$B90,'Estruturante Móvel'!$C:$C,"&lt;&gt;PREVISTO",'Estruturante Móvel'!$G:$G,P$4))</f>
        <v>0</v>
      </c>
      <c r="R90" s="139">
        <f>(COUNTIFS('Estruturante Móvel'!$M:$M,$B90,'Estruturante Móvel'!$AM:$AM,R$4))</f>
        <v>0</v>
      </c>
      <c r="S90" s="140">
        <f>(COUNTIFS('Estruturante Móvel'!$M:$M,$B90,'Estruturante Móvel'!$C:$C,"&lt;&gt;PREVISTO",'Estruturante Móvel'!$G:$G,R$4))</f>
        <v>0</v>
      </c>
      <c r="T90" s="139">
        <f>(COUNTIFS('Estruturante Móvel'!$M:$M,$B90,'Estruturante Móvel'!$AM:$AM,T$4))</f>
        <v>0</v>
      </c>
      <c r="U90" s="140">
        <f>(COUNTIFS('Estruturante Móvel'!$M:$M,$B90,'Estruturante Móvel'!$C:$C,"&lt;&gt;PREVISTO",'Estruturante Móvel'!$G:$G,T$4))</f>
        <v>0</v>
      </c>
      <c r="V90" s="139">
        <f>(COUNTIFS('Estruturante Móvel'!$M:$M,$B90,'Estruturante Móvel'!$AM:$AM,V$4))</f>
        <v>0</v>
      </c>
      <c r="W90" s="140">
        <f>(COUNTIFS('Estruturante Móvel'!$M:$M,$B90,'Estruturante Móvel'!$C:$C,"&lt;&gt;PREVISTO",'Estruturante Móvel'!$G:$G,V$4))</f>
        <v>0</v>
      </c>
      <c r="X90" s="139">
        <f>(COUNTIFS('Estruturante Móvel'!$M:$M,$B90,'Estruturante Móvel'!$AM:$AM,X$4))</f>
        <v>0</v>
      </c>
      <c r="Y90" s="140">
        <f>(COUNTIFS('Estruturante Móvel'!$M:$M,$B90,'Estruturante Móvel'!$C:$C,"&lt;&gt;PREVISTO",'Estruturante Móvel'!$G:$G,X$4))</f>
        <v>0</v>
      </c>
      <c r="Z90" s="139">
        <f>(COUNTIFS('Estruturante Móvel'!$M:$M,$B90,'Estruturante Móvel'!$AM:$AM,Z$4))</f>
        <v>0</v>
      </c>
      <c r="AA90" s="140">
        <f>(COUNTIFS('Estruturante Móvel'!$M:$M,$B90,'Estruturante Móvel'!$C:$C,"&lt;&gt;PREVISTO",'Estruturante Móvel'!$G:$G,Z$4))</f>
        <v>0</v>
      </c>
      <c r="AB90" s="139">
        <f>(COUNTIFS('Estruturante Móvel'!$M:$M,$B90,'Estruturante Móvel'!$AM:$AM,AB$4))</f>
        <v>0</v>
      </c>
      <c r="AC90" s="140">
        <f>(COUNTIFS('Estruturante Móvel'!$M:$M,$B90,'Estruturante Móvel'!$C:$C,"&lt;&gt;PREVISTO",'Estruturante Móvel'!$G:$G,AB$4))</f>
        <v>0</v>
      </c>
      <c r="AD90" s="139">
        <f>(COUNTIFS('Estruturante Móvel'!$M:$M,$B90,'Estruturante Móvel'!$AM:$AM,AD$4))</f>
        <v>0</v>
      </c>
      <c r="AE90" s="140">
        <f>(COUNTIFS('Estruturante Móvel'!$M:$M,$B90,'Estruturante Móvel'!$C:$C,"&lt;&gt;PREVISTO",'Estruturante Móvel'!$G:$G,AD$4))</f>
        <v>0</v>
      </c>
      <c r="AF90" s="139">
        <f>(COUNTIFS('Estruturante Móvel'!$M:$M,$B90,'Estruturante Móvel'!$AM:$AM,AF$4))</f>
        <v>0</v>
      </c>
      <c r="AG90" s="140">
        <f>(COUNTIFS('Estruturante Móvel'!$M:$M,$B90,'Estruturante Móvel'!$C:$C,"&lt;&gt;PREVISTO",'Estruturante Móvel'!$G:$G,AF$4))</f>
        <v>0</v>
      </c>
      <c r="AH90" s="139">
        <f>(COUNTIFS('Estruturante Móvel'!$M:$M,$B90,'Estruturante Móvel'!$AM:$AM,AH$4))</f>
        <v>0</v>
      </c>
      <c r="AI90" s="140">
        <f>(COUNTIFS('Estruturante Móvel'!$M:$M,$B90,'Estruturante Móvel'!$C:$C,"&lt;&gt;PREVISTO",'Estruturante Móvel'!$G:$G,AH$4))</f>
        <v>0</v>
      </c>
      <c r="AJ90" s="139">
        <f>(COUNTIFS('Estruturante Móvel'!$M:$M,$B90,'Estruturante Móvel'!$AM:$AM,AJ$4))</f>
        <v>0</v>
      </c>
      <c r="AK90" s="140">
        <f>(COUNTIFS('Estruturante Móvel'!$M:$M,$B90,'Estruturante Móvel'!$C:$C,"&lt;&gt;PREVISTO",'Estruturante Móvel'!$G:$G,AJ$4))</f>
        <v>0</v>
      </c>
      <c r="AL90" s="139">
        <f>(COUNTIFS('Estruturante Móvel'!$M:$M,$B90,'Estruturante Móvel'!$AM:$AM,AL$4))</f>
        <v>0</v>
      </c>
      <c r="AM90" s="140">
        <f>(COUNTIFS('Estruturante Móvel'!$M:$M,$B90,'Estruturante Móvel'!$C:$C,"&lt;&gt;PREVISTO",'Estruturante Móvel'!$G:$G,AL$4))</f>
        <v>0</v>
      </c>
      <c r="AN90" s="139">
        <f>(COUNTIFS('Estruturante Móvel'!$M:$M,$B90,'Estruturante Móvel'!$AM:$AM,AN$4))</f>
        <v>0</v>
      </c>
      <c r="AO90" s="140">
        <f>(COUNTIFS('Estruturante Móvel'!$M:$M,$B90,'Estruturante Móvel'!$C:$C,"&lt;&gt;PREVISTO",'Estruturante Móvel'!$G:$G,AN$4))</f>
        <v>0</v>
      </c>
      <c r="AP90" s="139">
        <f>(COUNTIFS('Estruturante Móvel'!$M:$M,$B90,'Estruturante Móvel'!$AM:$AM,AP$4))</f>
        <v>0</v>
      </c>
      <c r="AQ90" s="140">
        <f>(COUNTIFS('Estruturante Móvel'!$M:$M,$B90,'Estruturante Móvel'!$C:$C,"&lt;&gt;PREVISTO",'Estruturante Móvel'!$G:$G,AP$4))</f>
        <v>0</v>
      </c>
      <c r="AR90" s="139">
        <f>(COUNTIFS('Estruturante Móvel'!$M:$M,$B90,'Estruturante Móvel'!$AM:$AM,AR$4))</f>
        <v>0</v>
      </c>
      <c r="AS90" s="140">
        <f>(COUNTIFS('Estruturante Móvel'!$M:$M,$B90,'Estruturante Móvel'!$C:$C,"&lt;&gt;PREVISTO",'Estruturante Móvel'!$G:$G,AR$4))</f>
        <v>0</v>
      </c>
      <c r="AT90" s="139">
        <f>(COUNTIFS('Estruturante Móvel'!$M:$M,$B90,'Estruturante Móvel'!$AM:$AM,AT$4))</f>
        <v>0</v>
      </c>
      <c r="AU90" s="140">
        <f>(COUNTIFS('Estruturante Móvel'!$M:$M,$B90,'Estruturante Móvel'!$C:$C,"&lt;&gt;PREVISTO",'Estruturante Móvel'!$G:$G,AT$4))</f>
        <v>0</v>
      </c>
      <c r="AV90" s="139">
        <f>(COUNTIFS('Estruturante Móvel'!$M:$M,$B90,'Estruturante Móvel'!$AM:$AM,AV$4))</f>
        <v>0</v>
      </c>
      <c r="AW90" s="140">
        <f>(COUNTIFS('Estruturante Móvel'!$M:$M,$B90,'Estruturante Móvel'!$C:$C,"&lt;&gt;PREVISTO",'Estruturante Móvel'!$G:$G,AV$4))</f>
        <v>0</v>
      </c>
      <c r="AX90" s="139">
        <f>(COUNTIFS('Estruturante Móvel'!$M:$M,$B90,'Estruturante Móvel'!$AM:$AM,AX$4))</f>
        <v>0</v>
      </c>
      <c r="AY90" s="140">
        <f>(COUNTIFS('Estruturante Móvel'!$M:$M,$B90,'Estruturante Móvel'!$C:$C,"&lt;&gt;PREVISTO",'Estruturante Móvel'!$G:$G,AX$4))</f>
        <v>0</v>
      </c>
      <c r="AZ90" s="139">
        <f>(COUNTIFS('Estruturante Móvel'!$M:$M,$B90,'Estruturante Móvel'!$AM:$AM,AZ$4))</f>
        <v>0</v>
      </c>
      <c r="BA90" s="140">
        <f>(COUNTIFS('Estruturante Móvel'!$M:$M,$B90,'Estruturante Móvel'!$C:$C,"&lt;&gt;PREVISTO",'Estruturante Móvel'!$G:$G,AZ$4))</f>
        <v>0</v>
      </c>
      <c r="BB90" s="139">
        <f>(COUNTIFS('Estruturante Móvel'!$M:$M,$B90,'Estruturante Móvel'!$AM:$AM,BB$4))</f>
        <v>0</v>
      </c>
      <c r="BC90" s="140">
        <f>(COUNTIFS('Estruturante Móvel'!$M:$M,$B90,'Estruturante Móvel'!$C:$C,"&lt;&gt;PREVISTO",'Estruturante Móvel'!$G:$G,BB$4))</f>
        <v>0</v>
      </c>
      <c r="BD90" s="139">
        <f>(COUNTIFS('Estruturante Móvel'!$M:$M,$B90,'Estruturante Móvel'!$AM:$AM,BD$4))</f>
        <v>0</v>
      </c>
      <c r="BE90" s="140">
        <f>(COUNTIFS('Estruturante Móvel'!$M:$M,$B90,'Estruturante Móvel'!$C:$C,"&lt;&gt;PREVISTO",'Estruturante Móvel'!$G:$G,BD$4))</f>
        <v>0</v>
      </c>
      <c r="BF90" s="139">
        <f>(COUNTIFS('Estruturante Móvel'!$M:$M,$B90,'Estruturante Móvel'!$AM:$AM,BF$4))</f>
        <v>0</v>
      </c>
      <c r="BG90" s="140">
        <f>(COUNTIFS('Estruturante Móvel'!$M:$M,$B90,'Estruturante Móvel'!$C:$C,"&lt;&gt;PREVISTO",'Estruturante Móvel'!$G:$G,BF$4))</f>
        <v>0</v>
      </c>
      <c r="BH90" s="139">
        <f>(COUNTIFS('Estruturante Móvel'!$M:$M,$B90,'Estruturante Móvel'!$AM:$AM,BH$4))</f>
        <v>0</v>
      </c>
      <c r="BI90" s="140">
        <f>(COUNTIFS('Estruturante Móvel'!$M:$M,$B90,'Estruturante Móvel'!$C:$C,"&lt;&gt;PREVISTO",'Estruturante Móvel'!$G:$G,BH$4))</f>
        <v>0</v>
      </c>
      <c r="BJ90" s="139">
        <f>(COUNTIFS('Estruturante Móvel'!$M:$M,$B90,'Estruturante Móvel'!$AM:$AM,BJ$4))</f>
        <v>0</v>
      </c>
      <c r="BK90" s="140">
        <f>(COUNTIFS('Estruturante Móvel'!$M:$M,$B90,'Estruturante Móvel'!$C:$C,"&lt;&gt;PREVISTO",'Estruturante Móvel'!$G:$G,BJ$4))</f>
        <v>0</v>
      </c>
      <c r="BL90" s="139">
        <f>(COUNTIFS('Estruturante Móvel'!$M:$M,$B90,'Estruturante Móvel'!$AM:$AM,BL$4))</f>
        <v>0</v>
      </c>
      <c r="BM90" s="140">
        <f>(COUNTIFS('Estruturante Móvel'!$M:$M,$B90,'Estruturante Móvel'!$C:$C,"&lt;&gt;PREVISTO",'Estruturante Móvel'!$G:$G,BL$4))</f>
        <v>0</v>
      </c>
      <c r="BN90" s="139">
        <f>(COUNTIFS('Estruturante Móvel'!$M:$M,$B90,'Estruturante Móvel'!$AM:$AM,BN$4))</f>
        <v>0</v>
      </c>
      <c r="BO90" s="140">
        <f>(COUNTIFS('Estruturante Móvel'!$M:$M,$B90,'Estruturante Móvel'!$C:$C,"&lt;&gt;PREVISTO",'Estruturante Móvel'!$G:$G,BN$4))</f>
        <v>0</v>
      </c>
      <c r="BP90" s="139">
        <f>(COUNTIFS('Estruturante Móvel'!$M:$M,$B90,'Estruturante Móvel'!$AM:$AM,BP$4))</f>
        <v>0</v>
      </c>
      <c r="BQ90" s="140">
        <f>(COUNTIFS('Estruturante Móvel'!$M:$M,$B90,'Estruturante Móvel'!$C:$C,"&lt;&gt;PREVISTO",'Estruturante Móvel'!$G:$G,BP$4))</f>
        <v>0</v>
      </c>
      <c r="BR90" s="139">
        <f>(COUNTIFS('Estruturante Móvel'!$M:$M,$B90,'Estruturante Móvel'!$AM:$AM,BR$4))</f>
        <v>0</v>
      </c>
      <c r="BS90" s="140">
        <f>(COUNTIFS('Estruturante Móvel'!$M:$M,$B90,'Estruturante Móvel'!$C:$C,"&lt;&gt;PREVISTO",'Estruturante Móvel'!$G:$G,BR$4))</f>
        <v>0</v>
      </c>
      <c r="BT90" s="139">
        <f>(COUNTIFS('Estruturante Móvel'!$M:$M,$B90,'Estruturante Móvel'!$AM:$AM,BT$4))-(COUNTIFS('Estruturante Móvel'!$M:$M,$B90,'Estruturante Móvel'!$AM:$AM,BT$4,'Estruturante Móvel'!$AQ:$AQ,"REPARO FO"))</f>
        <v>0</v>
      </c>
      <c r="BU90" s="140">
        <f>(COUNTIFS('Estruturante Móvel'!$M:$M,$B90,'Estruturante Móvel'!$C:$C,"&lt;&gt;PREVISTO",'Estruturante Móvel'!$G:$G,BT$4))</f>
        <v>0</v>
      </c>
      <c r="BV90" s="139">
        <f>(COUNTIFS('Estruturante Móvel'!$M:$M,$B90,'Estruturante Móvel'!$AM:$AM,BV$4))-(COUNTIFS('Estruturante Móvel'!$M:$M,$B90,'Estruturante Móvel'!$AM:$AM,BV$4,'Estruturante Móvel'!$AQ:$AQ,"REPARO FO"))</f>
        <v>0</v>
      </c>
      <c r="BW90" s="140">
        <f>(COUNTIFS('Estruturante Móvel'!$M:$M,$B90,'Estruturante Móvel'!$C:$C,"&lt;&gt;PREVISTO",'Estruturante Móvel'!$G:$G,BV$4))</f>
        <v>0</v>
      </c>
      <c r="BX90" s="139">
        <f>(COUNTIFS('Estruturante Móvel'!$M:$M,$B90,'Estruturante Móvel'!$AM:$AM,BX$4))-(COUNTIFS('Estruturante Móvel'!$M:$M,$B90,'Estruturante Móvel'!$AM:$AM,BX$4,'Estruturante Móvel'!$AQ:$AQ,"REPARO FO"))</f>
        <v>0</v>
      </c>
      <c r="BY90" s="140">
        <f>(COUNTIFS('Estruturante Móvel'!$M:$M,$B90,'Estruturante Móvel'!$C:$C,"&lt;&gt;PREVISTO",'Estruturante Móvel'!$G:$G,BX$4))</f>
        <v>0</v>
      </c>
      <c r="BZ90" s="139">
        <f>(COUNTIFS('Estruturante Móvel'!$M:$M,$B90,'Estruturante Móvel'!$AM:$AM,BZ$4))-(COUNTIFS('Estruturante Móvel'!$M:$M,$B90,'Estruturante Móvel'!$AM:$AM,BZ$4,'Estruturante Móvel'!$AQ:$AQ,"REPARO FO"))</f>
        <v>0</v>
      </c>
      <c r="CA90" s="140">
        <f>(COUNTIFS('Estruturante Móvel'!$M:$M,$B90,'Estruturante Móvel'!$C:$C,"&lt;&gt;PREVISTO",'Estruturante Móvel'!$G:$G,BZ$4))</f>
        <v>0</v>
      </c>
      <c r="CB90" s="139">
        <f>(COUNTIFS('Estruturante Móvel'!$M:$M,$B90,'Estruturante Móvel'!$AM:$AM,CB$4))-(COUNTIFS('Estruturante Móvel'!$M:$M,$B90,'Estruturante Móvel'!$AM:$AM,CB$4,'Estruturante Móvel'!$AQ:$AQ,"REPARO FO"))</f>
        <v>0</v>
      </c>
      <c r="CC90" s="140">
        <f>(COUNTIFS('Estruturante Móvel'!$M:$M,$B90,'Estruturante Móvel'!$C:$C,"&lt;&gt;PREVISTO",'Estruturante Móvel'!$G:$G,CB$4))</f>
        <v>0</v>
      </c>
      <c r="CD90" s="139">
        <f>(COUNTIFS('Estruturante Móvel'!$M:$M,$B90,'Estruturante Móvel'!$AM:$AM,CD$4))-(COUNTIFS('Estruturante Móvel'!$M:$M,$B90,'Estruturante Móvel'!$AM:$AM,CD$4,'Estruturante Móvel'!$AQ:$AQ,"REPARO FO"))</f>
        <v>0</v>
      </c>
      <c r="CE90" s="140">
        <f>(COUNTIFS('Estruturante Móvel'!$M:$M,$B90,'Estruturante Móvel'!$C:$C,"&lt;&gt;PREVISTO",'Estruturante Móvel'!$G:$G,CD$4))</f>
        <v>0</v>
      </c>
      <c r="CF90" s="139">
        <f>(COUNTIFS('Estruturante Móvel'!$M:$M,$B90,'Estruturante Móvel'!$AM:$AM,CF$4))-(COUNTIFS('Estruturante Móvel'!$M:$M,$B90,'Estruturante Móvel'!$AM:$AM,CF$4,'Estruturante Móvel'!$AQ:$AQ,"REPARO FO"))</f>
        <v>2</v>
      </c>
      <c r="CG90" s="140">
        <f>(COUNTIFS('Estruturante Móvel'!$M:$M,$B90,'Estruturante Móvel'!$C:$C,"&lt;&gt;PREVISTO",'Estruturante Móvel'!$G:$G,CF$4))</f>
        <v>0</v>
      </c>
      <c r="CH90" s="139">
        <f>(COUNTIFS('Estruturante Móvel'!$M:$M,$B90,'Estruturante Móvel'!$AM:$AM,CH$4))-(COUNTIFS('Estruturante Móvel'!$M:$M,$B90,'Estruturante Móvel'!$AM:$AM,CH$4,'Estruturante Móvel'!$AQ:$AQ,"REPARO FO"))</f>
        <v>2</v>
      </c>
      <c r="CI90" s="140">
        <f>(COUNTIFS('Estruturante Móvel'!$M:$M,$B90,'Estruturante Móvel'!$C:$C,"&lt;&gt;PREVISTO",'Estruturante Móvel'!$G:$G,CH$4))</f>
        <v>1</v>
      </c>
      <c r="CJ90" s="139">
        <f>(COUNTIFS('Estruturante Móvel'!$M:$M,$B90,'Estruturante Móvel'!$AM:$AM,CJ$4))-(COUNTIFS('Estruturante Móvel'!$M:$M,$B90,'Estruturante Móvel'!$AM:$AM,CJ$4,'Estruturante Móvel'!$AQ:$AQ,"REPARO FO"))</f>
        <v>0</v>
      </c>
      <c r="CK90" s="140">
        <f>(COUNTIFS('Estruturante Móvel'!$M:$M,$B90,'Estruturante Móvel'!$C:$C,"&lt;&gt;PREVISTO",'Estruturante Móvel'!$G:$G,CJ$4))</f>
        <v>0</v>
      </c>
      <c r="CL90" s="139">
        <f>(COUNTIFS('Estruturante Móvel'!$M:$M,$B90,'Estruturante Móvel'!$AM:$AM,CL$4))-(COUNTIFS('Estruturante Móvel'!$M:$M,$B90,'Estruturante Móvel'!$AM:$AM,CL$4,'Estruturante Móvel'!$AQ:$AQ,"REPARO FO"))</f>
        <v>0</v>
      </c>
      <c r="CM90" s="140">
        <f>(COUNTIFS('Estruturante Móvel'!$M:$M,$B90,'Estruturante Móvel'!$C:$C,"&lt;&gt;PREVISTO",'Estruturante Móvel'!$G:$G,CL$4))</f>
        <v>0</v>
      </c>
      <c r="CN90" s="139">
        <f>(COUNTIFS('Estruturante Móvel'!$M:$M,$B90,'Estruturante Móvel'!$AM:$AM,CN$4))-(COUNTIFS('Estruturante Móvel'!$M:$M,$B90,'Estruturante Móvel'!$AM:$AM,CN$4,'Estruturante Móvel'!$AQ:$AQ,"REPARO FO"))</f>
        <v>0</v>
      </c>
      <c r="CO90" s="140">
        <f>(COUNTIFS('Estruturante Móvel'!$M:$M,$B90,'Estruturante Móvel'!$C:$C,"&lt;&gt;PREVISTO",'Estruturante Móvel'!$G:$G,CN$4))</f>
        <v>0</v>
      </c>
      <c r="CP90" s="139">
        <f>(COUNTIFS('Estruturante Móvel'!$M:$M,$B90,'Estruturante Móvel'!$AM:$AM,CP$4))-(COUNTIFS('Estruturante Móvel'!$M:$M,$B90,'Estruturante Móvel'!$AM:$AM,CP$4,'Estruturante Móvel'!$AQ:$AQ,"REPARO FO"))</f>
        <v>0</v>
      </c>
      <c r="CQ90" s="140">
        <f>(COUNTIFS('Estruturante Móvel'!$M:$M,$B90,'Estruturante Móvel'!$C:$C,"&lt;&gt;PREVISTO",'Estruturante Móvel'!$G:$G,CP$4))</f>
        <v>0</v>
      </c>
      <c r="CR90" s="139">
        <f>(COUNTIFS('Estruturante Móvel'!$M:$M,$B90,'Estruturante Móvel'!$AM:$AM,CR$4))-(COUNTIFS('Estruturante Móvel'!$M:$M,$B90,'Estruturante Móvel'!$AM:$AM,CR$4,'Estruturante Móvel'!$AQ:$AQ,"REPARO FO"))</f>
        <v>0</v>
      </c>
      <c r="CS90" s="140">
        <f>(COUNTIFS('Estruturante Móvel'!$M:$M,$B90,'Estruturante Móvel'!$C:$C,"&lt;&gt;PREVISTO",'Estruturante Móvel'!$G:$G,CR$4))</f>
        <v>0</v>
      </c>
      <c r="CT90" s="139">
        <f>(COUNTIFS('Estruturante Móvel'!$M:$M,$B90,'Estruturante Móvel'!$AM:$AM,CT$4))-(COUNTIFS('Estruturante Móvel'!$M:$M,$B90,'Estruturante Móvel'!$AM:$AM,CT$4,'Estruturante Móvel'!$AQ:$AQ,"REPARO FO"))</f>
        <v>1</v>
      </c>
      <c r="CU90" s="140">
        <f>(COUNTIFS('Estruturante Móvel'!$M:$M,$B90,'Estruturante Móvel'!$C:$C,"&lt;&gt;PREVISTO",'Estruturante Móvel'!$G:$G,CT$4))</f>
        <v>0</v>
      </c>
      <c r="CV90" s="139">
        <f>(COUNTIFS('Estruturante Móvel'!$M:$M,$B90,'Estruturante Móvel'!$AM:$AM,CV$4))-(COUNTIFS('Estruturante Móvel'!$M:$M,$B90,'Estruturante Móvel'!$AM:$AM,CV$4,'Estruturante Móvel'!$AQ:$AQ,"REPARO FO"))</f>
        <v>0</v>
      </c>
      <c r="CW90" s="140">
        <f>(COUNTIFS('Estruturante Móvel'!$M:$M,$B90,'Estruturante Móvel'!$C:$C,"&lt;&gt;PREVISTO",'Estruturante Móvel'!$G:$G,CV$4))</f>
        <v>0</v>
      </c>
      <c r="CX90" s="139">
        <f>(COUNTIFS('Estruturante Móvel'!$M:$M,$B90,'Estruturante Móvel'!$AM:$AM,CX$4))-(COUNTIFS('Estruturante Móvel'!$M:$M,$B90,'Estruturante Móvel'!$AM:$AM,CX$4,'Estruturante Móvel'!$AQ:$AQ,"REPARO FO"))</f>
        <v>0</v>
      </c>
      <c r="CY90" s="140">
        <f>(COUNTIFS('Estruturante Móvel'!$M:$M,$B90,'Estruturante Móvel'!$C:$C,"&lt;&gt;PREVISTO",'Estruturante Móvel'!$G:$G,CX$4))</f>
        <v>0</v>
      </c>
      <c r="CZ90" s="139">
        <f>(COUNTIFS('Estruturante Móvel'!$M:$M,$B90,'Estruturante Móvel'!$AM:$AM,CZ$4))-(COUNTIFS('Estruturante Móvel'!$M:$M,$B90,'Estruturante Móvel'!$AM:$AM,CZ$4,'Estruturante Móvel'!$AQ:$AQ,"REPARO FO"))</f>
        <v>0</v>
      </c>
      <c r="DA90" s="140">
        <f>(COUNTIFS('Estruturante Móvel'!$M:$M,$B90,'Estruturante Móvel'!$C:$C,"&lt;&gt;PREVISTO",'Estruturante Móvel'!$G:$G,CZ$4))</f>
        <v>0</v>
      </c>
      <c r="DB90" s="139">
        <f>(COUNTIFS('Estruturante Móvel'!$M:$M,$B90,'Estruturante Móvel'!$AM:$AM,DB$4))-(COUNTIFS('Estruturante Móvel'!$M:$M,$B90,'Estruturante Móvel'!$AM:$AM,DB$4,'Estruturante Móvel'!$AQ:$AQ,"REPARO FO"))</f>
        <v>0</v>
      </c>
      <c r="DC90" s="140">
        <f>(COUNTIFS('Estruturante Móvel'!$M:$M,$B90,'Estruturante Móvel'!$C:$C,"&lt;&gt;PREVISTO",'Estruturante Móvel'!$G:$G,DB$4))</f>
        <v>0</v>
      </c>
      <c r="DD90" s="139">
        <f>(COUNTIFS('Estruturante Móvel'!$M:$M,$B90,'Estruturante Móvel'!$AM:$AM,DD$4))-(COUNTIFS('Estruturante Móvel'!$M:$M,$B90,'Estruturante Móvel'!$AM:$AM,DD$4,'Estruturante Móvel'!$AQ:$AQ,"REPARO FO"))</f>
        <v>0</v>
      </c>
      <c r="DE90" s="140">
        <f>(COUNTIFS('Estruturante Móvel'!$M:$M,$B90,'Estruturante Móvel'!$C:$C,"&lt;&gt;PREVISTO",'Estruturante Móvel'!$G:$G,DD$4))</f>
        <v>0</v>
      </c>
      <c r="DF90" s="139">
        <f>(COUNTIFS('Estruturante Móvel'!$M:$M,$B90,'Estruturante Móvel'!$AM:$AM,DF$4))-(COUNTIFS('Estruturante Móvel'!$M:$M,$B90,'Estruturante Móvel'!$AM:$AM,DF$4,'Estruturante Móvel'!$AQ:$AQ,"REPARO FO"))</f>
        <v>0</v>
      </c>
      <c r="DG90" s="140">
        <f>(COUNTIFS('Estruturante Móvel'!$M:$M,$B90,'Estruturante Móvel'!$C:$C,"&lt;&gt;PREVISTO",'Estruturante Móvel'!$G:$G,DF$4))</f>
        <v>0</v>
      </c>
      <c r="DH90" s="139">
        <f>(COUNTIFS('Estruturante Móvel'!$M:$M,$B90,'Estruturante Móvel'!$AM:$AM,DH$4))-(COUNTIFS('Estruturante Móvel'!$M:$M,$B90,'Estruturante Móvel'!$AM:$AM,DH$4,'Estruturante Móvel'!$AQ:$AQ,"REPARO FO"))</f>
        <v>0</v>
      </c>
      <c r="DI90" s="140">
        <f>(COUNTIFS('Estruturante Móvel'!$M:$M,$B90,'Estruturante Móvel'!$C:$C,"&lt;&gt;PREVISTO",'Estruturante Móvel'!$G:$G,DH$4))</f>
        <v>0</v>
      </c>
      <c r="DJ90" s="139">
        <f>(COUNTIFS('Estruturante Móvel'!$M:$M,$B90,'Estruturante Móvel'!$AM:$AM,DJ$4))-(COUNTIFS('Estruturante Móvel'!$M:$M,$B90,'Estruturante Móvel'!$AM:$AM,DJ$4,'Estruturante Móvel'!$AQ:$AQ,"REPARO FO"))</f>
        <v>3</v>
      </c>
      <c r="DK90" s="140">
        <f>(COUNTIFS('Estruturante Móvel'!$M:$M,$B90,'Estruturante Móvel'!$C:$C,"&lt;&gt;PREVISTO",'Estruturante Móvel'!$G:$G,DJ$4))</f>
        <v>0</v>
      </c>
      <c r="DL90" s="139">
        <f>(COUNTIFS('Estruturante Móvel'!$M:$M,$B90,'Estruturante Móvel'!$AM:$AM,DL$4))-(COUNTIFS('Estruturante Móvel'!$M:$M,$B90,'Estruturante Móvel'!$AM:$AM,DL$4,'Estruturante Móvel'!$AQ:$AQ,"REPARO FO"))</f>
        <v>5</v>
      </c>
      <c r="DM90" s="140">
        <f>(COUNTIFS('Estruturante Móvel'!$M:$M,$B90,'Estruturante Móvel'!$C:$C,"&lt;&gt;PREVISTO",'Estruturante Móvel'!$G:$G,DL$4))</f>
        <v>0</v>
      </c>
      <c r="DN90" s="139">
        <f>(COUNTIFS('Estruturante Móvel'!$M:$M,$B90,'Estruturante Móvel'!$AM:$AM,DN$4))-(COUNTIFS('Estruturante Móvel'!$M:$M,$B90,'Estruturante Móvel'!$AM:$AM,DN$4,'Estruturante Móvel'!$AQ:$AQ,"REPARO FO"))</f>
        <v>5</v>
      </c>
      <c r="DO90" s="140">
        <f>(COUNTIFS('Estruturante Móvel'!$M:$M,$B90,'Estruturante Móvel'!$C:$C,"&lt;&gt;PREVISTO",'Estruturante Móvel'!$G:$G,DN$4))</f>
        <v>0</v>
      </c>
      <c r="DP90" s="139">
        <f>(COUNTIFS('Estruturante Móvel'!$M:$M,$B90,'Estruturante Móvel'!$AM:$AM,DP$4))-(COUNTIFS('Estruturante Móvel'!$M:$M,$B90,'Estruturante Móvel'!$AM:$AM,DP$4,'Estruturante Móvel'!$AQ:$AQ,"REPARO FO"))</f>
        <v>0</v>
      </c>
      <c r="DQ90" s="140">
        <f>(COUNTIFS('Estruturante Móvel'!$M:$M,$B90,'Estruturante Móvel'!$C:$C,"&lt;&gt;PREVISTO",'Estruturante Móvel'!$G:$G,DP$4))</f>
        <v>0</v>
      </c>
      <c r="DR90" s="139">
        <f>(COUNTIFS('Estruturante Móvel'!$M:$M,$B90,'Estruturante Móvel'!$AM:$AM,DR$4))-(COUNTIFS('Estruturante Móvel'!$M:$M,$B90,'Estruturante Móvel'!$AM:$AM,DR$4,'Estruturante Móvel'!$AQ:$AQ,"REPARO FO"))</f>
        <v>3</v>
      </c>
      <c r="DS90" s="140">
        <f>(COUNTIFS('Estruturante Móvel'!$M:$M,$B90,'Estruturante Móvel'!$C:$C,"&lt;&gt;PREVISTO",'Estruturante Móvel'!$G:$G,DR$4))</f>
        <v>0</v>
      </c>
      <c r="DT90" s="139">
        <f>(COUNTIFS('Estruturante Móvel'!$M:$M,$B90,'Estruturante Móvel'!$AM:$AM,DT$4))-(COUNTIFS('Estruturante Móvel'!$M:$M,$B90,'Estruturante Móvel'!$AM:$AM,DT$4,'Estruturante Móvel'!$AQ:$AQ,"REPARO FO"))</f>
        <v>5</v>
      </c>
      <c r="DU90" s="140">
        <f>(COUNTIFS('Estruturante Móvel'!$M:$M,$B90,'Estruturante Móvel'!$C:$C,"&lt;&gt;PREVISTO",'Estruturante Móvel'!$G:$G,DT$4))</f>
        <v>0</v>
      </c>
      <c r="DV90" s="139">
        <f>(COUNTIFS('Estruturante Móvel'!$M:$M,$B90,'Estruturante Móvel'!$AM:$AM,DV$4))-(COUNTIFS('Estruturante Móvel'!$M:$M,$B90,'Estruturante Móvel'!$AM:$AM,DV$4,'Estruturante Móvel'!$AQ:$AQ,"REPARO FO"))</f>
        <v>5</v>
      </c>
      <c r="DW90" s="140">
        <f>(COUNTIFS('Estruturante Móvel'!$M:$M,$B90,'Estruturante Móvel'!$C:$C,"&lt;&gt;PREVISTO",'Estruturante Móvel'!$G:$G,DV$4))</f>
        <v>0</v>
      </c>
      <c r="DX90" s="139">
        <f>(COUNTIFS('Estruturante Móvel'!$M:$M,$B90,'Estruturante Móvel'!$AM:$AM,DX$4))-(COUNTIFS('Estruturante Móvel'!$M:$M,$B90,'Estruturante Móvel'!$AM:$AM,DX$4,'Estruturante Móvel'!$AQ:$AQ,"REPARO FO"))</f>
        <v>1</v>
      </c>
      <c r="DY90" s="140">
        <f>(COUNTIFS('Estruturante Móvel'!$M:$M,$B90,'Estruturante Móvel'!$C:$C,"&lt;&gt;PREVISTO",'Estruturante Móvel'!$G:$G,DX$4))</f>
        <v>1</v>
      </c>
      <c r="DZ90" s="139">
        <f>(COUNTIFS('Estruturante Móvel'!$M:$M,$B90,'Estruturante Móvel'!$AM:$AM,DZ$4))-(COUNTIFS('Estruturante Móvel'!$M:$M,$B90,'Estruturante Móvel'!$AM:$AM,DZ$4,'Estruturante Móvel'!$AQ:$AQ,"REPARO FO"))</f>
        <v>3</v>
      </c>
      <c r="EA90" s="140">
        <f>(COUNTIFS('Estruturante Móvel'!$M:$M,$B90,'Estruturante Móvel'!$C:$C,"&lt;&gt;PREVISTO",'Estruturante Móvel'!$G:$G,DZ$4))</f>
        <v>0</v>
      </c>
      <c r="EB90" s="139">
        <f>(COUNTIFS('Estruturante Móvel'!$M:$M,$B90,'Estruturante Móvel'!$AM:$AM,EB$4))-(COUNTIFS('Estruturante Móvel'!$M:$M,$B90,'Estruturante Móvel'!$AM:$AM,EB$4,'Estruturante Móvel'!$AQ:$AQ,"REPARO FO"))</f>
        <v>3</v>
      </c>
      <c r="EC90" s="140">
        <f>(COUNTIFS('Estruturante Móvel'!$M:$M,$B90,'Estruturante Móvel'!$C:$C,"&lt;&gt;PREVISTO",'Estruturante Móvel'!$G:$G,EB$4))</f>
        <v>0</v>
      </c>
      <c r="ED90" s="139">
        <f>(COUNTIFS('Estruturante Móvel'!$M:$M,$B90,'Estruturante Móvel'!$AM:$AM,ED$4))-(COUNTIFS('Estruturante Móvel'!$M:$M,$B90,'Estruturante Móvel'!$AM:$AM,ED$4,'Estruturante Móvel'!$AQ:$AQ,"REPARO FO"))</f>
        <v>0</v>
      </c>
      <c r="EE90" s="140">
        <f>(COUNTIFS('Estruturante Móvel'!$M:$M,$B90,'Estruturante Móvel'!$C:$C,"&lt;&gt;PREVISTO",'Estruturante Móvel'!$G:$G,ED$4))</f>
        <v>0</v>
      </c>
      <c r="EF90" s="139">
        <f>(COUNTIFS('Estruturante Móvel'!$M:$M,$B90,'Estruturante Móvel'!$AM:$AM,EF$4))-(COUNTIFS('Estruturante Móvel'!$M:$M,$B90,'Estruturante Móvel'!$AM:$AM,EF$4,'Estruturante Móvel'!$AQ:$AQ,"REPARO FO"))</f>
        <v>0</v>
      </c>
      <c r="EG90" s="140">
        <f>(COUNTIFS('Estruturante Móvel'!$M:$M,$B90,'Estruturante Móvel'!$C:$C,"&lt;&gt;PREVISTO",'Estruturante Móvel'!$G:$G,EF$4))</f>
        <v>0</v>
      </c>
      <c r="EH90" s="139">
        <f>(COUNTIFS('Estruturante Móvel'!$M:$M,$B90,'Estruturante Móvel'!$AM:$AM,EH$4))-(COUNTIFS('Estruturante Móvel'!$M:$M,$B90,'Estruturante Móvel'!$AM:$AM,EH$4,'Estruturante Móvel'!$AQ:$AQ,"REPARO FO"))</f>
        <v>0</v>
      </c>
      <c r="EI90" s="140">
        <f>(COUNTIFS('Estruturante Móvel'!$M:$M,$B90,'Estruturante Móvel'!$C:$C,"&lt;&gt;PREVISTO",'Estruturante Móvel'!$G:$G,EH$4))</f>
        <v>1</v>
      </c>
      <c r="EJ90" s="139">
        <f>(COUNTIFS('Estruturante Móvel'!$M:$M,$B90,'Estruturante Móvel'!$AM:$AM,EJ$4))-(COUNTIFS('Estruturante Móvel'!$M:$M,$B90,'Estruturante Móvel'!$AM:$AM,EJ$4,'Estruturante Móvel'!$AQ:$AQ,"REPARO FO"))</f>
        <v>0</v>
      </c>
      <c r="EK90" s="140">
        <f>(COUNTIFS('Estruturante Móvel'!$M:$M,$B90,'Estruturante Móvel'!$C:$C,"&lt;&gt;PREVISTO",'Estruturante Móvel'!$G:$G,EJ$4))</f>
        <v>1</v>
      </c>
      <c r="EL90" s="139">
        <f>(COUNTIFS('Estruturante Móvel'!$M:$M,$B90,'Estruturante Móvel'!$AM:$AM,EL$4))-(COUNTIFS('Estruturante Móvel'!$M:$M,$B90,'Estruturante Móvel'!$AM:$AM,EL$4,'Estruturante Móvel'!$AQ:$AQ,"REPARO FO"))</f>
        <v>0</v>
      </c>
      <c r="EM90" s="140">
        <f>(COUNTIFS('Estruturante Móvel'!$M:$M,$B90,'Estruturante Móvel'!$C:$C,"&lt;&gt;PREVISTO",'Estruturante Móvel'!$G:$G,EL$4))</f>
        <v>0</v>
      </c>
      <c r="EN90" s="139">
        <f>(COUNTIFS('Estruturante Móvel'!$M:$M,$B90,'Estruturante Móvel'!$AM:$AM,EN$4))-(COUNTIFS('Estruturante Móvel'!$M:$M,$B90,'Estruturante Móvel'!$AM:$AM,EN$4,'Estruturante Móvel'!$AQ:$AQ,"REPARO FO"))</f>
        <v>0</v>
      </c>
      <c r="EO90" s="140">
        <f>(COUNTIFS('Estruturante Móvel'!$M:$M,$B90,'Estruturante Móvel'!$C:$C,"&lt;&gt;PREVISTO",'Estruturante Móvel'!$G:$G,EN$4))</f>
        <v>0</v>
      </c>
      <c r="EP90" s="139">
        <f>(COUNTIFS('Estruturante Móvel'!$M:$M,$B90,'Estruturante Móvel'!$AM:$AM,EP$4))-(COUNTIFS('Estruturante Móvel'!$M:$M,$B90,'Estruturante Móvel'!$AM:$AM,EP$4,'Estruturante Móvel'!$AQ:$AQ,"REPARO FO"))</f>
        <v>0</v>
      </c>
      <c r="EQ90" s="140">
        <f>(COUNTIFS('Estruturante Móvel'!$M:$M,$B90,'Estruturante Móvel'!$C:$C,"&lt;&gt;PREVISTO",'Estruturante Móvel'!$G:$G,EP$4))</f>
        <v>0</v>
      </c>
      <c r="ER90" s="139">
        <f>(COUNTIFS('Estruturante Móvel'!$M:$M,$B90,'Estruturante Móvel'!$AM:$AM,ER$4))-(COUNTIFS('Estruturante Móvel'!$M:$M,$B90,'Estruturante Móvel'!$AM:$AM,ER$4,'Estruturante Móvel'!$AQ:$AQ,"REPARO FO"))</f>
        <v>0</v>
      </c>
      <c r="ES90" s="140">
        <f>(COUNTIFS('Estruturante Móvel'!$M:$M,$B90,'Estruturante Móvel'!$C:$C,"&lt;&gt;PREVISTO",'Estruturante Móvel'!$G:$G,ER$4))</f>
        <v>0</v>
      </c>
      <c r="ET90" s="139">
        <f>(COUNTIFS('Estruturante Móvel'!$M:$M,$B90,'Estruturante Móvel'!$AM:$AM,ET$4))-(COUNTIFS('Estruturante Móvel'!$M:$M,$B90,'Estruturante Móvel'!$AM:$AM,ET$4,'Estruturante Móvel'!$AQ:$AQ,"REPARO FO"))</f>
        <v>0</v>
      </c>
      <c r="EU90" s="140">
        <f>(COUNTIFS('Estruturante Móvel'!$M:$M,$B90,'Estruturante Móvel'!$C:$C,"&lt;&gt;PREVISTO",'Estruturante Móvel'!$G:$G,ET$4))</f>
        <v>0</v>
      </c>
      <c r="EV90" s="139">
        <f>(COUNTIFS('Estruturante Móvel'!$M:$M,$B90,'Estruturante Móvel'!$AM:$AM,EV$4))-(COUNTIFS('Estruturante Móvel'!$M:$M,$B90,'Estruturante Móvel'!$AM:$AM,EV$4,'Estruturante Móvel'!$AQ:$AQ,"REPARO FO"))</f>
        <v>0</v>
      </c>
      <c r="EW90" s="140">
        <f>(COUNTIFS('Estruturante Móvel'!$M:$M,$B90,'Estruturante Móvel'!$C:$C,"&lt;&gt;PREVISTO",'Estruturante Móvel'!$G:$G,EV$4))</f>
        <v>0</v>
      </c>
      <c r="EX90" s="139">
        <f>(COUNTIFS('Estruturante Móvel'!$M:$M,$B90,'Estruturante Móvel'!$AM:$AM,EX$4))-(COUNTIFS('Estruturante Móvel'!$M:$M,$B90,'Estruturante Móvel'!$AM:$AM,EX$4,'Estruturante Móvel'!$AQ:$AQ,"REPARO FO"))</f>
        <v>0</v>
      </c>
      <c r="EY90" s="140">
        <f>(COUNTIFS('Estruturante Móvel'!$M:$M,$B90,'Estruturante Móvel'!$C:$C,"&lt;&gt;PREVISTO",'Estruturante Móvel'!$G:$G,EX$4))</f>
        <v>0</v>
      </c>
      <c r="EZ90" s="139">
        <f>(COUNTIFS('Estruturante Móvel'!$M:$M,$B90,'Estruturante Móvel'!$AM:$AM,EZ$4))-(COUNTIFS('Estruturante Móvel'!$M:$M,$B90,'Estruturante Móvel'!$AM:$AM,EZ$4,'Estruturante Móvel'!$AQ:$AQ,"REPARO FO"))</f>
        <v>0</v>
      </c>
      <c r="FA90" s="140">
        <f>(COUNTIFS('Estruturante Móvel'!$M:$M,$B90,'Estruturante Móvel'!$C:$C,"&lt;&gt;PREVISTO",'Estruturante Móvel'!$G:$G,EZ$4))</f>
        <v>1</v>
      </c>
      <c r="FB90" s="139">
        <f>(COUNTIFS('Estruturante Móvel'!$M:$M,$B90,'Estruturante Móvel'!$AM:$AM,FB$4))-(COUNTIFS('Estruturante Móvel'!$M:$M,$B90,'Estruturante Móvel'!$AM:$AM,FB$4,'Estruturante Móvel'!$AQ:$AQ,"REPARO FO"))</f>
        <v>0</v>
      </c>
      <c r="FC90" s="140">
        <f>(COUNTIFS('Estruturante Móvel'!$M:$M,$B90,'Estruturante Móvel'!$C:$C,"&lt;&gt;PREVISTO",'Estruturante Móvel'!$G:$G,FB$4))</f>
        <v>0</v>
      </c>
      <c r="FD90" s="139">
        <f>(COUNTIFS('Estruturante Móvel'!$M:$M,$B90,'Estruturante Móvel'!$AM:$AM,FD$4))-(COUNTIFS('Estruturante Móvel'!$M:$M,$B90,'Estruturante Móvel'!$AM:$AM,FD$4,'Estruturante Móvel'!$AQ:$AQ,"REPARO FO"))</f>
        <v>0</v>
      </c>
      <c r="FE90" s="140">
        <f>(COUNTIFS('Estruturante Móvel'!$M:$M,$B90,'Estruturante Móvel'!$C:$C,"&lt;&gt;PREVISTO",'Estruturante Móvel'!$G:$G,FD$4))</f>
        <v>0</v>
      </c>
      <c r="FF90" s="139">
        <f>(COUNTIFS('Estruturante Móvel'!$M:$M,$B90,'Estruturante Móvel'!$AM:$AM,FF$4))-(COUNTIFS('Estruturante Móvel'!$M:$M,$B90,'Estruturante Móvel'!$AM:$AM,FF$4,'Estruturante Móvel'!$AQ:$AQ,"REPARO FO"))</f>
        <v>0</v>
      </c>
      <c r="FG90" s="140">
        <f>(COUNTIFS('Estruturante Móvel'!$M:$M,$B90,'Estruturante Móvel'!$C:$C,"&lt;&gt;PREVISTO",'Estruturante Móvel'!$G:$G,FF$4))</f>
        <v>0</v>
      </c>
      <c r="FH90" s="139">
        <f>(COUNTIFS('Estruturante Móvel'!$M:$M,$B90,'Estruturante Móvel'!$AM:$AM,FH$4))-(COUNTIFS('Estruturante Móvel'!$M:$M,$B90,'Estruturante Móvel'!$AM:$AM,FH$4,'Estruturante Móvel'!$AQ:$AQ,"REPARO FO"))</f>
        <v>0</v>
      </c>
      <c r="FI90" s="140">
        <f>(COUNTIFS('Estruturante Móvel'!$M:$M,$B90,'Estruturante Móvel'!$C:$C,"&lt;&gt;PREVISTO",'Estruturante Móvel'!$G:$G,FH$4))</f>
        <v>0</v>
      </c>
      <c r="FJ90" s="139">
        <f>(COUNTIFS('Estruturante Móvel'!$M:$M,$B90,'Estruturante Móvel'!$AM:$AM,FJ$4))-(COUNTIFS('Estruturante Móvel'!$M:$M,$B90,'Estruturante Móvel'!$AM:$AM,FJ$4,'Estruturante Móvel'!$AQ:$AQ,"REPARO FO"))</f>
        <v>0</v>
      </c>
      <c r="FK90" s="140">
        <f>(COUNTIFS('Estruturante Móvel'!$M:$M,$B90,'Estruturante Móvel'!$C:$C,"&lt;&gt;PREVISTO",'Estruturante Móvel'!$G:$G,FJ$4))</f>
        <v>0</v>
      </c>
      <c r="FL90" s="139">
        <f>(COUNTIFS('Estruturante Móvel'!$M:$M,$B90,'Estruturante Móvel'!$AM:$AM,FL$4))-(COUNTIFS('Estruturante Móvel'!$M:$M,$B90,'Estruturante Móvel'!$AM:$AM,FL$4,'Estruturante Móvel'!$AQ:$AQ,"REPARO FO"))</f>
        <v>0</v>
      </c>
      <c r="FM90" s="140">
        <f>(COUNTIFS('Estruturante Móvel'!$M:$M,$B90,'Estruturante Móvel'!$C:$C,"&lt;&gt;PREVISTO",'Estruturante Móvel'!$G:$G,FL$4))</f>
        <v>0</v>
      </c>
      <c r="FN90" s="139">
        <f>(COUNTIFS('Estruturante Móvel'!$M:$M,$B90,'Estruturante Móvel'!$AM:$AM,FN$4))-(COUNTIFS('Estruturante Móvel'!$M:$M,$B90,'Estruturante Móvel'!$AM:$AM,FN$4,'Estruturante Móvel'!$AQ:$AQ,"REPARO FO"))</f>
        <v>0</v>
      </c>
      <c r="FO90" s="140">
        <f>(COUNTIFS('Estruturante Móvel'!$M:$M,$B90,'Estruturante Móvel'!$C:$C,"&lt;&gt;PREVISTO",'Estruturante Móvel'!$G:$G,FN$4))</f>
        <v>0</v>
      </c>
      <c r="FP90" s="139">
        <f>(COUNTIFS('Estruturante Móvel'!$M:$M,$B90,'Estruturante Móvel'!$AM:$AM,FP$4))-(COUNTIFS('Estruturante Móvel'!$M:$M,$B90,'Estruturante Móvel'!$AM:$AM,FP$4,'Estruturante Móvel'!$AQ:$AQ,"REPARO FO"))</f>
        <v>0</v>
      </c>
      <c r="FQ90" s="140">
        <f>(COUNTIFS('Estruturante Móvel'!$M:$M,$B90,'Estruturante Móvel'!$C:$C,"&lt;&gt;PREVISTO",'Estruturante Móvel'!$G:$G,FP$4))</f>
        <v>0</v>
      </c>
      <c r="FR90" s="139">
        <f>(COUNTIFS('Estruturante Móvel'!$M:$M,$B90,'Estruturante Móvel'!$AM:$AM,FR$4))-(COUNTIFS('Estruturante Móvel'!$M:$M,$B90,'Estruturante Móvel'!$AM:$AM,FR$4,'Estruturante Móvel'!$AQ:$AQ,"REPARO FO"))</f>
        <v>0</v>
      </c>
      <c r="FS90" s="140">
        <f>(COUNTIFS('Estruturante Móvel'!$M:$M,$B90,'Estruturante Móvel'!$C:$C,"&lt;&gt;PREVISTO",'Estruturante Móvel'!$G:$G,FR$4))</f>
        <v>0</v>
      </c>
      <c r="FT90" s="139">
        <f>(COUNTIFS('Estruturante Móvel'!$M:$M,$B90,'Estruturante Móvel'!$AM:$AM,FT$4))-(COUNTIFS('Estruturante Móvel'!$M:$M,$B90,'Estruturante Móvel'!$AM:$AM,FT$4,'Estruturante Móvel'!$AQ:$AQ,"REPARO FO"))</f>
        <v>0</v>
      </c>
      <c r="FU90" s="140">
        <f>(COUNTIFS('Estruturante Móvel'!$M:$M,$B90,'Estruturante Móvel'!$C:$C,"&lt;&gt;PREVISTO",'Estruturante Móvel'!$G:$G,FT$4))</f>
        <v>0</v>
      </c>
      <c r="FV90" s="139">
        <f>(COUNTIFS('Estruturante Móvel'!$M:$M,$B90,'Estruturante Móvel'!$AM:$AM,FV$4))-(COUNTIFS('Estruturante Móvel'!$M:$M,$B90,'Estruturante Móvel'!$AM:$AM,FV$4,'Estruturante Móvel'!$AQ:$AQ,"REPARO FO"))</f>
        <v>0</v>
      </c>
      <c r="FW90" s="140">
        <f>(COUNTIFS('Estruturante Móvel'!$M:$M,$B90,'Estruturante Móvel'!$C:$C,"&lt;&gt;PREVISTO",'Estruturante Móvel'!$G:$G,FV$4))</f>
        <v>0</v>
      </c>
      <c r="FX90" s="139">
        <f>(COUNTIFS('Estruturante Móvel'!$M:$M,$B90,'Estruturante Móvel'!$AM:$AM,FX$4))-(COUNTIFS('Estruturante Móvel'!$M:$M,$B90,'Estruturante Móvel'!$AM:$AM,FX$4,'Estruturante Móvel'!$AQ:$AQ,"REPARO FO"))</f>
        <v>0</v>
      </c>
      <c r="FY90" s="140">
        <f>(COUNTIFS('Estruturante Móvel'!$M:$M,$B90,'Estruturante Móvel'!$C:$C,"&lt;&gt;PREVISTO",'Estruturante Móvel'!$G:$G,FX$4))</f>
        <v>0</v>
      </c>
      <c r="FZ90" s="139">
        <f>(COUNTIFS('Estruturante Móvel'!$M:$M,$B90,'Estruturante Móvel'!$AM:$AM,FZ$4))-(COUNTIFS('Estruturante Móvel'!$M:$M,$B90,'Estruturante Móvel'!$AM:$AM,FZ$4,'Estruturante Móvel'!$AQ:$AQ,"REPARO FO"))</f>
        <v>0</v>
      </c>
      <c r="GA90" s="140">
        <f>(COUNTIFS('Estruturante Móvel'!$M:$M,$B90,'Estruturante Móvel'!$C:$C,"&lt;&gt;PREVISTO",'Estruturante Móvel'!$G:$G,FZ$4))</f>
        <v>0</v>
      </c>
      <c r="GB90" s="139">
        <f>(COUNTIFS('Estruturante Móvel'!$M:$M,$B90,'Estruturante Móvel'!$AM:$AM,GB$4))-(COUNTIFS('Estruturante Móvel'!$M:$M,$B90,'Estruturante Móvel'!$AM:$AM,GB$4,'Estruturante Móvel'!$AQ:$AQ,"REPARO FO"))</f>
        <v>0</v>
      </c>
      <c r="GC90" s="140">
        <f>(COUNTIFS('Estruturante Móvel'!$M:$M,$B90,'Estruturante Móvel'!$C:$C,"&lt;&gt;PREVISTO",'Estruturante Móvel'!$G:$G,GB$4))</f>
        <v>0</v>
      </c>
      <c r="GD90" s="139">
        <f>(COUNTIFS('Estruturante Móvel'!$M:$M,$B90,'Estruturante Móvel'!$AM:$AM,GD$4))-(COUNTIFS('Estruturante Móvel'!$M:$M,$B90,'Estruturante Móvel'!$AM:$AM,GD$4,'Estruturante Móvel'!$AQ:$AQ,"REPARO FO"))</f>
        <v>0</v>
      </c>
      <c r="GE90" s="140">
        <f>(COUNTIFS('Estruturante Móvel'!$M:$M,$B90,'Estruturante Móvel'!$C:$C,"&lt;&gt;PREVISTO",'Estruturante Móvel'!$G:$G,GD$4))</f>
        <v>0</v>
      </c>
      <c r="GF90" s="139">
        <f>(COUNTIFS('Estruturante Móvel'!$M:$M,$B90,'Estruturante Móvel'!$AM:$AM,GF$4))-(COUNTIFS('Estruturante Móvel'!$M:$M,$B90,'Estruturante Móvel'!$AM:$AM,GF$4,'Estruturante Móvel'!$AQ:$AQ,"REPARO FO"))</f>
        <v>0</v>
      </c>
      <c r="GG90" s="140">
        <f>(COUNTIFS('Estruturante Móvel'!$M:$M,$B90,'Estruturante Móvel'!$C:$C,"&lt;&gt;PREVISTO",'Estruturante Móvel'!$G:$G,GF$4))</f>
        <v>0</v>
      </c>
      <c r="GH90" s="139">
        <f>(COUNTIFS('Estruturante Móvel'!$M:$M,$B90,'Estruturante Móvel'!$AM:$AM,GH$4))-(COUNTIFS('Estruturante Móvel'!$M:$M,$B90,'Estruturante Móvel'!$AM:$AM,GH$4,'Estruturante Móvel'!$AQ:$AQ,"REPARO FO"))</f>
        <v>0</v>
      </c>
      <c r="GI90" s="140">
        <f>(COUNTIFS('Estruturante Móvel'!$M:$M,$B90,'Estruturante Móvel'!$C:$C,"&lt;&gt;PREVISTO",'Estruturante Móvel'!$G:$G,GH$4))</f>
        <v>0</v>
      </c>
      <c r="GJ90" s="139">
        <f>(COUNTIFS('Estruturante Móvel'!$M:$M,$B90,'Estruturante Móvel'!$AM:$AM,GJ$4))-(COUNTIFS('Estruturante Móvel'!$M:$M,$B90,'Estruturante Móvel'!$AM:$AM,GJ$4,'Estruturante Móvel'!$AQ:$AQ,"REPARO FO"))</f>
        <v>0</v>
      </c>
      <c r="GK90" s="140">
        <f>(COUNTIFS('Estruturante Móvel'!$M:$M,$B90,'Estruturante Móvel'!$C:$C,"&lt;&gt;PREVISTO",'Estruturante Móvel'!$G:$G,GJ$4))</f>
        <v>0</v>
      </c>
      <c r="GL90" s="139">
        <f>(COUNTIFS('Estruturante Móvel'!$M:$M,$B90,'Estruturante Móvel'!$AM:$AM,GL$4))-(COUNTIFS('Estruturante Móvel'!$M:$M,$B90,'Estruturante Móvel'!$AM:$AM,GL$4,'Estruturante Móvel'!$AQ:$AQ,"REPARO FO"))</f>
        <v>0</v>
      </c>
      <c r="GM90" s="140">
        <f>(COUNTIFS('Estruturante Móvel'!$M:$M,$B90,'Estruturante Móvel'!$C:$C,"&lt;&gt;PREVISTO",'Estruturante Móvel'!$G:$G,GL$4))</f>
        <v>0</v>
      </c>
      <c r="GN90" s="139">
        <f>(COUNTIFS('Estruturante Móvel'!$M:$M,$B90,'Estruturante Móvel'!$AM:$AM,GN$4))-(COUNTIFS('Estruturante Móvel'!$M:$M,$B90,'Estruturante Móvel'!$AM:$AM,GN$4,'Estruturante Móvel'!$AQ:$AQ,"REPARO FO"))</f>
        <v>0</v>
      </c>
      <c r="GO90" s="140">
        <f>(COUNTIFS('Estruturante Móvel'!$M:$M,$B90,'Estruturante Móvel'!$C:$C,"&lt;&gt;PREVISTO",'Estruturante Móvel'!$G:$G,GN$4))</f>
        <v>0</v>
      </c>
      <c r="GP90" s="139">
        <f>(COUNTIFS('Estruturante Móvel'!$M:$M,$B90,'Estruturante Móvel'!$AM:$AM,GP$4))-(COUNTIFS('Estruturante Móvel'!$M:$M,$B90,'Estruturante Móvel'!$AM:$AM,GP$4,'Estruturante Móvel'!$AQ:$AQ,"REPARO FO"))</f>
        <v>0</v>
      </c>
      <c r="GQ90" s="140">
        <f>(COUNTIFS('Estruturante Móvel'!$M:$M,$B90,'Estruturante Móvel'!$C:$C,"&lt;&gt;PREVISTO",'Estruturante Móvel'!$G:$G,GP$4))</f>
        <v>0</v>
      </c>
      <c r="GR90" s="139">
        <f>(COUNTIFS('Estruturante Móvel'!$M:$M,$B90,'Estruturante Móvel'!$AM:$AM,GR$4))-(COUNTIFS('Estruturante Móvel'!$M:$M,$B90,'Estruturante Móvel'!$AM:$AM,GR$4,'Estruturante Móvel'!$AQ:$AQ,"REPARO FO"))</f>
        <v>0</v>
      </c>
      <c r="GS90" s="140">
        <f>(COUNTIFS('Estruturante Móvel'!$M:$M,$B90,'Estruturante Móvel'!$C:$C,"&lt;&gt;PREVISTO",'Estruturante Móvel'!$G:$G,GR$4))</f>
        <v>0</v>
      </c>
      <c r="GT90" s="139">
        <f>(COUNTIFS('Estruturante Móvel'!$M:$M,$B90,'Estruturante Móvel'!$AM:$AM,GT$4))-(COUNTIFS('Estruturante Móvel'!$M:$M,$B90,'Estruturante Móvel'!$AM:$AM,GT$4,'Estruturante Móvel'!$AQ:$AQ,"REPARO FO"))</f>
        <v>0</v>
      </c>
      <c r="GU90" s="140">
        <f>(COUNTIFS('Estruturante Móvel'!$M:$M,$B90,'Estruturante Móvel'!$C:$C,"&lt;&gt;PREVISTO",'Estruturante Móvel'!$G:$G,GT$4))</f>
        <v>0</v>
      </c>
      <c r="GV90" s="139">
        <f>(COUNTIFS('Estruturante Móvel'!$M:$M,$B90,'Estruturante Móvel'!$AM:$AM,GV$4))-(COUNTIFS('Estruturante Móvel'!$M:$M,$B90,'Estruturante Móvel'!$AM:$AM,GV$4,'Estruturante Móvel'!$AQ:$AQ,"REPARO FO"))</f>
        <v>0</v>
      </c>
      <c r="GW90" s="140">
        <f>(COUNTIFS('Estruturante Móvel'!$M:$M,$B90,'Estruturante Móvel'!$C:$C,"&lt;&gt;PREVISTO",'Estruturante Móvel'!$G:$G,GV$4))</f>
        <v>0</v>
      </c>
      <c r="GX90" s="139">
        <f>(COUNTIFS('Estruturante Móvel'!$M:$M,$B90,'Estruturante Móvel'!$AM:$AM,GX$4))-(COUNTIFS('Estruturante Móvel'!$M:$M,$B90,'Estruturante Móvel'!$AM:$AM,GX$4,'Estruturante Móvel'!$AQ:$AQ,"REPARO FO"))</f>
        <v>0</v>
      </c>
      <c r="GY90" s="140">
        <f>(COUNTIFS('Estruturante Móvel'!$M:$M,$B90,'Estruturante Móvel'!$C:$C,"&lt;&gt;PREVISTO",'Estruturante Móvel'!$G:$G,GX$4))</f>
        <v>0</v>
      </c>
      <c r="GZ90" s="139">
        <f>(COUNTIFS('Estruturante Móvel'!$M:$M,$B90,'Estruturante Móvel'!$AM:$AM,GZ$4))-(COUNTIFS('Estruturante Móvel'!$M:$M,$B90,'Estruturante Móvel'!$AM:$AM,GZ$4,'Estruturante Móvel'!$AQ:$AQ,"REPARO FO"))</f>
        <v>0</v>
      </c>
      <c r="HA90" s="140">
        <f>(COUNTIFS('Estruturante Móvel'!$M:$M,$B90,'Estruturante Móvel'!$C:$C,"&lt;&gt;PREVISTO",'Estruturante Móvel'!$G:$G,GZ$4))</f>
        <v>0</v>
      </c>
      <c r="HB90" s="139">
        <f>(COUNTIFS('Estruturante Móvel'!$M:$M,$B90,'Estruturante Móvel'!$AM:$AM,HB$4))-(COUNTIFS('Estruturante Móvel'!$M:$M,$B90,'Estruturante Móvel'!$AM:$AM,HB$4,'Estruturante Móvel'!$AQ:$AQ,"REPARO FO"))</f>
        <v>0</v>
      </c>
      <c r="HC90" s="140">
        <f>(COUNTIFS('Estruturante Móvel'!$M:$M,$B90,'Estruturante Móvel'!$C:$C,"&lt;&gt;PREVISTO",'Estruturante Móvel'!$G:$G,HB$4))</f>
        <v>0</v>
      </c>
      <c r="HD90" s="139">
        <f>(COUNTIFS('Estruturante Móvel'!$M:$M,$B90,'Estruturante Móvel'!$AM:$AM,HD$4))-(COUNTIFS('Estruturante Móvel'!$M:$M,$B90,'Estruturante Móvel'!$AM:$AM,HD$4,'Estruturante Móvel'!$AQ:$AQ,"REPARO FO"))</f>
        <v>0</v>
      </c>
      <c r="HE90" s="140">
        <f>(COUNTIFS('Estruturante Móvel'!$M:$M,$B90,'Estruturante Móvel'!$C:$C,"&lt;&gt;PREVISTO",'Estruturante Móvel'!$G:$G,HD$4))</f>
        <v>0</v>
      </c>
      <c r="HF90" s="139">
        <f>(COUNTIFS('Estruturante Móvel'!$M:$M,$B90,'Estruturante Móvel'!$AM:$AM,HF$4))-(COUNTIFS('Estruturante Móvel'!$M:$M,$B90,'Estruturante Móvel'!$AM:$AM,HF$4,'Estruturante Móvel'!$AQ:$AQ,"REPARO FO"))</f>
        <v>0</v>
      </c>
      <c r="HG90" s="140">
        <f>(COUNTIFS('Estruturante Móvel'!$M:$M,$B90,'Estruturante Móvel'!$C:$C,"&lt;&gt;PREVISTO",'Estruturante Móvel'!$G:$G,HF$4))</f>
        <v>0</v>
      </c>
      <c r="HH90" s="139">
        <f>(COUNTIFS('Estruturante Móvel'!$M:$M,$B90,'Estruturante Móvel'!$AM:$AM,HH$4))-(COUNTIFS('Estruturante Móvel'!$M:$M,$B90,'Estruturante Móvel'!$AM:$AM,HH$4,'Estruturante Móvel'!$AQ:$AQ,"REPARO FO"))</f>
        <v>0</v>
      </c>
      <c r="HI90" s="140">
        <f>(COUNTIFS('Estruturante Móvel'!$M:$M,$B90,'Estruturante Móvel'!$C:$C,"&lt;&gt;PREVISTO",'Estruturante Móvel'!$G:$G,HH$4))</f>
        <v>2</v>
      </c>
      <c r="HJ90" s="139">
        <f>(COUNTIFS('Estruturante Móvel'!$M:$M,$B90,'Estruturante Móvel'!$AM:$AM,HJ$4))-(COUNTIFS('Estruturante Móvel'!$M:$M,$B90,'Estruturante Móvel'!$AM:$AM,HJ$4,'Estruturante Móvel'!$AQ:$AQ,"REPARO FO"))</f>
        <v>0</v>
      </c>
      <c r="HK90" s="140">
        <f>(COUNTIFS('Estruturante Móvel'!$M:$M,$B90,'Estruturante Móvel'!$C:$C,"&lt;&gt;PREVISTO",'Estruturante Móvel'!$G:$G,HJ$4))</f>
        <v>0</v>
      </c>
      <c r="HL90" s="139">
        <f>(COUNTIFS('Estruturante Móvel'!$M:$M,$B90,'Estruturante Móvel'!$AM:$AM,HL$4))-(COUNTIFS('Estruturante Móvel'!$M:$M,$B90,'Estruturante Móvel'!$AM:$AM,HL$4,'Estruturante Móvel'!$AQ:$AQ,"REPARO FO"))</f>
        <v>0</v>
      </c>
      <c r="HM90" s="140">
        <f>(COUNTIFS('Estruturante Móvel'!$M:$M,$B90,'Estruturante Móvel'!$C:$C,"&lt;&gt;PREVISTO",'Estruturante Móvel'!$G:$G,HL$4))</f>
        <v>0</v>
      </c>
      <c r="HN90" s="139">
        <f>(COUNTIFS('Estruturante Móvel'!$M:$M,$B90,'Estruturante Móvel'!$AM:$AM,HN$4))-(COUNTIFS('Estruturante Móvel'!$M:$M,$B90,'Estruturante Móvel'!$AM:$AM,HN$4,'Estruturante Móvel'!$AQ:$AQ,"REPARO FO"))</f>
        <v>0</v>
      </c>
      <c r="HO90" s="140">
        <f>(COUNTIFS('Estruturante Móvel'!$M:$M,$B90,'Estruturante Móvel'!$C:$C,"&lt;&gt;PREVISTO",'Estruturante Móvel'!$G:$G,HN$4))</f>
        <v>0</v>
      </c>
      <c r="HP90" s="139">
        <f>(COUNTIFS('Estruturante Móvel'!$M:$M,$B90,'Estruturante Móvel'!$AM:$AM,HP$4))-(COUNTIFS('Estruturante Móvel'!$M:$M,$B90,'Estruturante Móvel'!$AM:$AM,HP$4,'Estruturante Móvel'!$AQ:$AQ,"REPARO FO"))</f>
        <v>0</v>
      </c>
      <c r="HQ90" s="140">
        <f>(COUNTIFS('Estruturante Móvel'!$M:$M,$B90,'Estruturante Móvel'!$C:$C,"&lt;&gt;PREVISTO",'Estruturante Móvel'!$G:$G,HP$4))</f>
        <v>0</v>
      </c>
      <c r="HR90" s="139">
        <f>(COUNTIFS('Estruturante Móvel'!$M:$M,$B90,'Estruturante Móvel'!$AM:$AM,HR$4))-(COUNTIFS('Estruturante Móvel'!$M:$M,$B90,'Estruturante Móvel'!$AM:$AM,HR$4,'Estruturante Móvel'!$AQ:$AQ,"REPARO FO"))</f>
        <v>0</v>
      </c>
      <c r="HS90" s="140">
        <f>(COUNTIFS('Estruturante Móvel'!$M:$M,$B90,'Estruturante Móvel'!$C:$C,"&lt;&gt;PREVISTO",'Estruturante Móvel'!$G:$G,HR$4))</f>
        <v>0</v>
      </c>
      <c r="HT90" s="139">
        <f>(COUNTIFS('Estruturante Móvel'!$M:$M,$B90,'Estruturante Móvel'!$AM:$AM,HT$4))-(COUNTIFS('Estruturante Móvel'!$M:$M,$B90,'Estruturante Móvel'!$AM:$AM,HT$4,'Estruturante Móvel'!$AQ:$AQ,"REPARO FO"))</f>
        <v>0</v>
      </c>
      <c r="HU90" s="140">
        <f>(COUNTIFS('Estruturante Móvel'!$M:$M,$B90,'Estruturante Móvel'!$C:$C,"&lt;&gt;PREVISTO",'Estruturante Móvel'!$G:$G,HT$4))</f>
        <v>0</v>
      </c>
      <c r="HV90" s="139">
        <f>(COUNTIFS('Estruturante Móvel'!$M:$M,$B90,'Estruturante Móvel'!$AM:$AM,HV$4))-(COUNTIFS('Estruturante Móvel'!$M:$M,$B90,'Estruturante Móvel'!$AM:$AM,HV$4,'Estruturante Móvel'!$AQ:$AQ,"REPARO FO"))</f>
        <v>0</v>
      </c>
      <c r="HW90" s="140">
        <f>(COUNTIFS('Estruturante Móvel'!$M:$M,$B90,'Estruturante Móvel'!$C:$C,"&lt;&gt;PREVISTO",'Estruturante Móvel'!$G:$G,HV$4))</f>
        <v>0</v>
      </c>
      <c r="HX90" s="139">
        <f>(COUNTIFS('Estruturante Móvel'!$M:$M,$B90,'Estruturante Móvel'!$AM:$AM,HX$4))-(COUNTIFS('Estruturante Móvel'!$M:$M,$B90,'Estruturante Móvel'!$AM:$AM,HX$4,'Estruturante Móvel'!$AQ:$AQ,"REPARO FO"))</f>
        <v>0</v>
      </c>
      <c r="HY90" s="140">
        <f>(COUNTIFS('Estruturante Móvel'!$M:$M,$B90,'Estruturante Móvel'!$C:$C,"&lt;&gt;PREVISTO",'Estruturante Móvel'!$G:$G,HX$4))</f>
        <v>0</v>
      </c>
      <c r="HZ90" s="139">
        <f>(COUNTIFS('Estruturante Móvel'!$M:$M,$B90,'Estruturante Móvel'!$AM:$AM,HZ$4))-(COUNTIFS('Estruturante Móvel'!$M:$M,$B90,'Estruturante Móvel'!$AM:$AM,HZ$4,'Estruturante Móvel'!$AQ:$AQ,"REPARO FO"))</f>
        <v>0</v>
      </c>
      <c r="IA90" s="140">
        <f>(COUNTIFS('Estruturante Móvel'!$M:$M,$B90,'Estruturante Móvel'!$C:$C,"&lt;&gt;PREVISTO",'Estruturante Móvel'!$G:$G,HZ$4))</f>
        <v>0</v>
      </c>
      <c r="IB90" s="139">
        <f>(COUNTIFS('Estruturante Móvel'!$M:$M,$B90,'Estruturante Móvel'!$AM:$AM,IB$4))-(COUNTIFS('Estruturante Móvel'!$M:$M,$B90,'Estruturante Móvel'!$AM:$AM,IB$4,'Estruturante Móvel'!$AQ:$AQ,"REPARO FO"))</f>
        <v>0</v>
      </c>
      <c r="IC90" s="140">
        <f>(COUNTIFS('Estruturante Móvel'!$M:$M,$B90,'Estruturante Móvel'!$C:$C,"&lt;&gt;PREVISTO",'Estruturante Móvel'!$G:$G,IB$4))</f>
        <v>0</v>
      </c>
      <c r="ID90" s="139">
        <f>(COUNTIFS('Estruturante Móvel'!$M:$M,$B90,'Estruturante Móvel'!$AM:$AM,ID$4))-(COUNTIFS('Estruturante Móvel'!$M:$M,$B90,'Estruturante Móvel'!$AM:$AM,ID$4,'Estruturante Móvel'!$AQ:$AQ,"REPARO FO"))</f>
        <v>0</v>
      </c>
      <c r="IE90" s="140">
        <f>(COUNTIFS('Estruturante Móvel'!$M:$M,$B90,'Estruturante Móvel'!$C:$C,"&lt;&gt;PREVISTO",'Estruturante Móvel'!$G:$G,ID$4))</f>
        <v>1</v>
      </c>
      <c r="IF90" s="139">
        <f>(COUNTIFS('Estruturante Móvel'!$M:$M,$B90,'Estruturante Móvel'!$AM:$AM,IF$4))-(COUNTIFS('Estruturante Móvel'!$M:$M,$B90,'Estruturante Móvel'!$AM:$AM,IF$4,'Estruturante Móvel'!$AQ:$AQ,"REPARO FO"))</f>
        <v>0</v>
      </c>
      <c r="IG90" s="140">
        <f>(COUNTIFS('Estruturante Móvel'!$M:$M,$B90,'Estruturante Móvel'!$C:$C,"&lt;&gt;PREVISTO",'Estruturante Móvel'!$G:$G,IF$4))</f>
        <v>0</v>
      </c>
      <c r="IH90" s="139">
        <f>(COUNTIFS('Estruturante Móvel'!$M:$M,$B90,'Estruturante Móvel'!$AM:$AM,IH$4))-(COUNTIFS('Estruturante Móvel'!$M:$M,$B90,'Estruturante Móvel'!$AM:$AM,IH$4,'Estruturante Móvel'!$AQ:$AQ,"REPARO FO"))</f>
        <v>0</v>
      </c>
      <c r="II90" s="140">
        <f>(COUNTIFS('Estruturante Móvel'!$M:$M,$B90,'Estruturante Móvel'!$C:$C,"&lt;&gt;PREVISTO",'Estruturante Móvel'!$G:$G,IH$4))</f>
        <v>0</v>
      </c>
      <c r="IJ90" s="139">
        <f>(COUNTIFS('Estruturante Móvel'!$M:$M,$B90,'Estruturante Móvel'!$AM:$AM,IJ$4))-(COUNTIFS('Estruturante Móvel'!$M:$M,$B90,'Estruturante Móvel'!$AM:$AM,IJ$4,'Estruturante Móvel'!$AQ:$AQ,"REPARO FO"))</f>
        <v>0</v>
      </c>
      <c r="IK90" s="140">
        <f>(COUNTIFS('Estruturante Móvel'!$M:$M,$B90,'Estruturante Móvel'!$C:$C,"&lt;&gt;PREVISTO",'Estruturante Móvel'!$G:$G,IJ$4))</f>
        <v>2</v>
      </c>
      <c r="IL90" s="139">
        <f>(COUNTIFS('Estruturante Móvel'!$M:$M,$B90,'Estruturante Móvel'!$AM:$AM,IL$4))-(COUNTIFS('Estruturante Móvel'!$M:$M,$B90,'Estruturante Móvel'!$AM:$AM,IL$4,'Estruturante Móvel'!$AQ:$AQ,"REPARO FO"))</f>
        <v>0</v>
      </c>
      <c r="IM90" s="140">
        <f>(COUNTIFS('Estruturante Móvel'!$M:$M,$B90,'Estruturante Móvel'!$C:$C,"&lt;&gt;PREVISTO",'Estruturante Móvel'!$G:$G,IL$4))</f>
        <v>0</v>
      </c>
      <c r="IN90" s="139">
        <f>(COUNTIFS('Estruturante Móvel'!$M:$M,$B90,'Estruturante Móvel'!$AM:$AM,IN$4))-(COUNTIFS('Estruturante Móvel'!$M:$M,$B90,'Estruturante Móvel'!$AM:$AM,IN$4,'Estruturante Móvel'!$AQ:$AQ,"REPARO FO"))</f>
        <v>0</v>
      </c>
      <c r="IO90" s="140">
        <f>(COUNTIFS('Estruturante Móvel'!$M:$M,$B90,'Estruturante Móvel'!$C:$C,"&lt;&gt;PREVISTO",'Estruturante Móvel'!$G:$G,IN$4))</f>
        <v>0</v>
      </c>
      <c r="IP90" s="139">
        <f>(COUNTIFS('Estruturante Móvel'!$M:$M,$B90,'Estruturante Móvel'!$AM:$AM,IP$4))-(COUNTIFS('Estruturante Móvel'!$M:$M,$B90,'Estruturante Móvel'!$AM:$AM,IP$4,'Estruturante Móvel'!$AQ:$AQ,"REPARO FO"))</f>
        <v>0</v>
      </c>
      <c r="IQ90" s="140">
        <f>(COUNTIFS('Estruturante Móvel'!$M:$M,$B90,'Estruturante Móvel'!$C:$C,"&lt;&gt;PREVISTO",'Estruturante Móvel'!$G:$G,IP$4))</f>
        <v>0</v>
      </c>
      <c r="IR90" s="139">
        <f>(COUNTIFS('Estruturante Móvel'!$M:$M,$B90,'Estruturante Móvel'!$AM:$AM,IR$4))-(COUNTIFS('Estruturante Móvel'!$M:$M,$B90,'Estruturante Móvel'!$AM:$AM,IR$4,'Estruturante Móvel'!$AQ:$AQ,"REPARO FO"))</f>
        <v>0</v>
      </c>
      <c r="IS90" s="140">
        <f>(COUNTIFS('Estruturante Móvel'!$M:$M,$B90,'Estruturante Móvel'!$C:$C,"&lt;&gt;PREVISTO",'Estruturante Móvel'!$G:$G,IR$4))</f>
        <v>0</v>
      </c>
      <c r="IT90" s="139">
        <f>(COUNTIFS('Estruturante Móvel'!$M:$M,$B90,'Estruturante Móvel'!$AM:$AM,IT$4))-(COUNTIFS('Estruturante Móvel'!$M:$M,$B90,'Estruturante Móvel'!$AM:$AM,IT$4,'Estruturante Móvel'!$AQ:$AQ,"REPARO FO"))</f>
        <v>0</v>
      </c>
      <c r="IU90" s="140">
        <f>(COUNTIFS('Estruturante Móvel'!$M:$M,$B90,'Estruturante Móvel'!$C:$C,"&lt;&gt;PREVISTO",'Estruturante Móvel'!$G:$G,IT$4))</f>
        <v>0</v>
      </c>
      <c r="IV90" s="139">
        <f>(COUNTIFS('Estruturante Móvel'!$M:$M,$B90,'Estruturante Móvel'!$AM:$AM,IV$4))-(COUNTIFS('Estruturante Móvel'!$M:$M,$B90,'Estruturante Móvel'!$AM:$AM,IV$4,'Estruturante Móvel'!$AQ:$AQ,"REPARO FO"))</f>
        <v>0</v>
      </c>
      <c r="IW90" s="140">
        <f>(COUNTIFS('Estruturante Móvel'!$M:$M,$B90,'Estruturante Móvel'!$C:$C,"&lt;&gt;PREVISTO",'Estruturante Móvel'!$G:$G,IV$4))</f>
        <v>0</v>
      </c>
      <c r="IX90" s="139">
        <f>(COUNTIFS('Estruturante Móvel'!$M:$M,$B90,'Estruturante Móvel'!$AM:$AM,IX$4))-(COUNTIFS('Estruturante Móvel'!$M:$M,$B90,'Estruturante Móvel'!$AM:$AM,IX$4,'Estruturante Móvel'!$AQ:$AQ,"REPARO FO"))</f>
        <v>0</v>
      </c>
      <c r="IY90" s="140">
        <f>(COUNTIFS('Estruturante Móvel'!$M:$M,$B90,'Estruturante Móvel'!$C:$C,"&lt;&gt;PREVISTO",'Estruturante Móvel'!$G:$G,IX$4))</f>
        <v>0</v>
      </c>
      <c r="IZ90" s="139">
        <f>(COUNTIFS('Estruturante Móvel'!$M:$M,$B90,'Estruturante Móvel'!$AM:$AM,IZ$4))-(COUNTIFS('Estruturante Móvel'!$M:$M,$B90,'Estruturante Móvel'!$AM:$AM,IZ$4,'Estruturante Móvel'!$AQ:$AQ,"REPARO FO"))</f>
        <v>0</v>
      </c>
      <c r="JA90" s="140">
        <f>(COUNTIFS('Estruturante Móvel'!$M:$M,$B90,'Estruturante Móvel'!$C:$C,"&lt;&gt;PREVISTO",'Estruturante Móvel'!$G:$G,IZ$4))</f>
        <v>0</v>
      </c>
      <c r="JB90" s="139">
        <f>(COUNTIFS('Estruturante Móvel'!$M:$M,$B90,'Estruturante Móvel'!$AM:$AM,JB$4))-(COUNTIFS('Estruturante Móvel'!$M:$M,$B90,'Estruturante Móvel'!$AM:$AM,JB$4,'Estruturante Móvel'!$AQ:$AQ,"REPARO FO"))</f>
        <v>0</v>
      </c>
      <c r="JC90" s="140">
        <f>(COUNTIFS('Estruturante Móvel'!$M:$M,$B90,'Estruturante Móvel'!$C:$C,"&lt;&gt;PREVISTO",'Estruturante Móvel'!$G:$G,JB$4))</f>
        <v>0</v>
      </c>
      <c r="JD90" s="139">
        <f>(COUNTIFS('Estruturante Móvel'!$M:$M,$B90,'Estruturante Móvel'!$AM:$AM,JD$4))-(COUNTIFS('Estruturante Móvel'!$M:$M,$B90,'Estruturante Móvel'!$AM:$AM,JD$4,'Estruturante Móvel'!$AQ:$AQ,"REPARO FO"))</f>
        <v>0</v>
      </c>
      <c r="JE90" s="140">
        <f>(COUNTIFS('Estruturante Móvel'!$M:$M,$B90,'Estruturante Móvel'!$C:$C,"&lt;&gt;PREVISTO",'Estruturante Móvel'!$G:$G,JD$4))</f>
        <v>0</v>
      </c>
      <c r="JF90" s="139">
        <f>(COUNTIFS('Estruturante Móvel'!$M:$M,$B90,'Estruturante Móvel'!$AM:$AM,JF$4))-(COUNTIFS('Estruturante Móvel'!$M:$M,$B90,'Estruturante Móvel'!$AM:$AM,JF$4,'Estruturante Móvel'!$AQ:$AQ,"REPARO FO"))</f>
        <v>0</v>
      </c>
      <c r="JG90" s="140">
        <f>(COUNTIFS('Estruturante Móvel'!$M:$M,$B90,'Estruturante Móvel'!$C:$C,"&lt;&gt;PREVISTO",'Estruturante Móvel'!$G:$G,JF$4))</f>
        <v>0</v>
      </c>
      <c r="JH90" s="139">
        <f>(COUNTIFS('Estruturante Móvel'!$M:$M,$B90,'Estruturante Móvel'!$AM:$AM,JH$4))-(COUNTIFS('Estruturante Móvel'!$M:$M,$B90,'Estruturante Móvel'!$AM:$AM,JH$4,'Estruturante Móvel'!$AQ:$AQ,"REPARO FO"))</f>
        <v>0</v>
      </c>
      <c r="JI90" s="140">
        <f>(COUNTIFS('Estruturante Móvel'!$M:$M,$B90,'Estruturante Móvel'!$C:$C,"&lt;&gt;PREVISTO",'Estruturante Móvel'!$G:$G,JH$4))</f>
        <v>0</v>
      </c>
      <c r="JJ90" s="139">
        <f>(COUNTIFS('Estruturante Móvel'!$M:$M,$B90,'Estruturante Móvel'!$AM:$AM,JJ$4))-(COUNTIFS('Estruturante Móvel'!$M:$M,$B90,'Estruturante Móvel'!$AM:$AM,JJ$4,'Estruturante Móvel'!$AQ:$AQ,"REPARO FO"))</f>
        <v>0</v>
      </c>
      <c r="JK90" s="140">
        <f>(COUNTIFS('Estruturante Móvel'!$M:$M,$B90,'Estruturante Móvel'!$C:$C,"&lt;&gt;PREVISTO",'Estruturante Móvel'!$G:$G,JJ$4))</f>
        <v>0</v>
      </c>
      <c r="JL90" s="139">
        <f>(COUNTIFS('Estruturante Móvel'!$M:$M,$B90,'Estruturante Móvel'!$AM:$AM,JL$4))-(COUNTIFS('Estruturante Móvel'!$M:$M,$B90,'Estruturante Móvel'!$AM:$AM,JL$4,'Estruturante Móvel'!$AQ:$AQ,"REPARO FO"))</f>
        <v>0</v>
      </c>
      <c r="JM90" s="140">
        <f>(COUNTIFS('Estruturante Móvel'!$M:$M,$B90,'Estruturante Móvel'!$C:$C,"&lt;&gt;PREVISTO",'Estruturante Móvel'!$G:$G,JL$4))</f>
        <v>0</v>
      </c>
      <c r="JN90" s="139">
        <f>(COUNTIFS('Estruturante Móvel'!$M:$M,$B90,'Estruturante Móvel'!$AM:$AM,JN$4))-(COUNTIFS('Estruturante Móvel'!$M:$M,$B90,'Estruturante Móvel'!$AM:$AM,JN$4,'Estruturante Móvel'!$AQ:$AQ,"REPARO FO"))</f>
        <v>0</v>
      </c>
      <c r="JO90" s="140">
        <f>(COUNTIFS('Estruturante Móvel'!$M:$M,$B90,'Estruturante Móvel'!$C:$C,"&lt;&gt;PREVISTO",'Estruturante Móvel'!$G:$G,JN$4))</f>
        <v>0</v>
      </c>
      <c r="JP90" s="139">
        <f>(COUNTIFS('Estruturante Móvel'!$M:$M,$B90,'Estruturante Móvel'!$AM:$AM,JP$4))-(COUNTIFS('Estruturante Móvel'!$M:$M,$B90,'Estruturante Móvel'!$AM:$AM,JP$4,'Estruturante Móvel'!$AQ:$AQ,"REPARO FO"))</f>
        <v>0</v>
      </c>
      <c r="JQ90" s="140">
        <f>(COUNTIFS('Estruturante Móvel'!$M:$M,$B90,'Estruturante Móvel'!$C:$C,"&lt;&gt;PREVISTO",'Estruturante Móvel'!$G:$G,JP$4))</f>
        <v>0</v>
      </c>
      <c r="JR90" s="139">
        <f>(COUNTIFS('Estruturante Móvel'!$M:$M,$B90,'Estruturante Móvel'!$AM:$AM,JR$4))-(COUNTIFS('Estruturante Móvel'!$M:$M,$B90,'Estruturante Móvel'!$AM:$AM,JR$4,'Estruturante Móvel'!$AQ:$AQ,"REPARO FO"))</f>
        <v>0</v>
      </c>
      <c r="JS90" s="140">
        <f>(COUNTIFS('Estruturante Móvel'!$M:$M,$B90,'Estruturante Móvel'!$C:$C,"&lt;&gt;PREVISTO",'Estruturante Móvel'!$G:$G,JR$4))</f>
        <v>0</v>
      </c>
      <c r="JT90" s="139">
        <f>(COUNTIFS('Estruturante Móvel'!$M:$M,$B90,'Estruturante Móvel'!$AM:$AM,JT$4))-(COUNTIFS('Estruturante Móvel'!$M:$M,$B90,'Estruturante Móvel'!$AM:$AM,JT$4,'Estruturante Móvel'!$AQ:$AQ,"REPARO FO"))</f>
        <v>0</v>
      </c>
      <c r="JU90" s="140">
        <f>(COUNTIFS('Estruturante Móvel'!$M:$M,$B90,'Estruturante Móvel'!$C:$C,"&lt;&gt;PREVISTO",'Estruturante Móvel'!$G:$G,JT$4))</f>
        <v>0</v>
      </c>
      <c r="JV90" s="139">
        <f>(COUNTIFS('Estruturante Móvel'!$M:$M,$B90,'Estruturante Móvel'!$AM:$AM,JV$4))-(COUNTIFS('Estruturante Móvel'!$M:$M,$B90,'Estruturante Móvel'!$AM:$AM,JV$4,'Estruturante Móvel'!$AQ:$AQ,"REPARO FO"))</f>
        <v>0</v>
      </c>
      <c r="JW90" s="140">
        <f>(COUNTIFS('Estruturante Móvel'!$M:$M,$B90,'Estruturante Móvel'!$C:$C,"&lt;&gt;PREVISTO",'Estruturante Móvel'!$G:$G,JV$4))</f>
        <v>1</v>
      </c>
      <c r="JX90" s="139">
        <f>(COUNTIFS('Estruturante Móvel'!$M:$M,$B90,'Estruturante Móvel'!$AM:$AM,JX$4))-(COUNTIFS('Estruturante Móvel'!$M:$M,$B90,'Estruturante Móvel'!$AM:$AM,JX$4,'Estruturante Móvel'!$AQ:$AQ,"REPARO FO"))</f>
        <v>0</v>
      </c>
      <c r="JY90" s="140">
        <f>(COUNTIFS('Estruturante Móvel'!$M:$M,$B90,'Estruturante Móvel'!$C:$C,"&lt;&gt;PREVISTO",'Estruturante Móvel'!$G:$G,JX$4))</f>
        <v>0</v>
      </c>
      <c r="JZ90" s="139">
        <f>(COUNTIFS('Estruturante Móvel'!$M:$M,$B90,'Estruturante Móvel'!$AM:$AM,JZ$4))-(COUNTIFS('Estruturante Móvel'!$M:$M,$B90,'Estruturante Móvel'!$AM:$AM,JZ$4,'Estruturante Móvel'!$AQ:$AQ,"REPARO FO"))</f>
        <v>0</v>
      </c>
      <c r="KA90" s="140">
        <f>(COUNTIFS('Estruturante Móvel'!$M:$M,$B90,'Estruturante Móvel'!$C:$C,"&lt;&gt;PREVISTO",'Estruturante Móvel'!$G:$G,JZ$4))</f>
        <v>0</v>
      </c>
      <c r="KB90" s="139">
        <f>(COUNTIFS('Estruturante Móvel'!$M:$M,$B90,'Estruturante Móvel'!$AM:$AM,KB$4))-(COUNTIFS('Estruturante Móvel'!$M:$M,$B90,'Estruturante Móvel'!$AM:$AM,KB$4,'Estruturante Móvel'!$AQ:$AQ,"REPARO FO"))</f>
        <v>0</v>
      </c>
      <c r="KC90" s="140">
        <f>(COUNTIFS('Estruturante Móvel'!$M:$M,$B90,'Estruturante Móvel'!$C:$C,"&lt;&gt;PREVISTO",'Estruturante Móvel'!$G:$G,KB$4))</f>
        <v>0</v>
      </c>
      <c r="KD90" s="139">
        <f>(COUNTIFS('Estruturante Móvel'!$M:$M,$B90,'Estruturante Móvel'!$AM:$AM,KD$4))-(COUNTIFS('Estruturante Móvel'!$M:$M,$B90,'Estruturante Móvel'!$AM:$AM,KD$4,'Estruturante Móvel'!$AQ:$AQ,"REPARO FO"))</f>
        <v>0</v>
      </c>
      <c r="KE90" s="140">
        <f>(COUNTIFS('Estruturante Móvel'!$M:$M,$B90,'Estruturante Móvel'!$C:$C,"&lt;&gt;PREVISTO",'Estruturante Móvel'!$G:$G,KD$4))</f>
        <v>0</v>
      </c>
      <c r="KF90" s="139">
        <f>(COUNTIFS('Estruturante Móvel'!$M:$M,$B90,'Estruturante Móvel'!$AM:$AM,KF$4))-(COUNTIFS('Estruturante Móvel'!$M:$M,$B90,'Estruturante Móvel'!$AM:$AM,KF$4,'Estruturante Móvel'!$AQ:$AQ,"REPARO FO"))</f>
        <v>0</v>
      </c>
      <c r="KG90" s="140">
        <f>(COUNTIFS('Estruturante Móvel'!$M:$M,$B90,'Estruturante Móvel'!$C:$C,"&lt;&gt;PREVISTO",'Estruturante Móvel'!$G:$G,KF$4))</f>
        <v>0</v>
      </c>
      <c r="KH90" s="139">
        <f>(COUNTIFS('Estruturante Móvel'!$M:$M,$B90,'Estruturante Móvel'!$AM:$AM,KH$4))-(COUNTIFS('Estruturante Móvel'!$M:$M,$B90,'Estruturante Móvel'!$AM:$AM,KH$4,'Estruturante Móvel'!$AQ:$AQ,"REPARO FO"))</f>
        <v>0</v>
      </c>
      <c r="KI90" s="140">
        <f>(COUNTIFS('Estruturante Móvel'!$M:$M,$B90,'Estruturante Móvel'!$C:$C,"&lt;&gt;PREVISTO",'Estruturante Móvel'!$G:$G,KH$4))</f>
        <v>0</v>
      </c>
      <c r="KJ90" s="139">
        <f>(COUNTIFS('Estruturante Móvel'!$M:$M,$B90,'Estruturante Móvel'!$AM:$AM,KJ$4))-(COUNTIFS('Estruturante Móvel'!$M:$M,$B90,'Estruturante Móvel'!$AM:$AM,KJ$4,'Estruturante Móvel'!$AQ:$AQ,"REPARO FO"))</f>
        <v>0</v>
      </c>
      <c r="KK90" s="140">
        <f>(COUNTIFS('Estruturante Móvel'!$M:$M,$B90,'Estruturante Móvel'!$C:$C,"&lt;&gt;PREVISTO",'Estruturante Móvel'!$G:$G,KJ$4))</f>
        <v>1</v>
      </c>
      <c r="KL90" s="139">
        <f>(COUNTIFS('Estruturante Móvel'!$M:$M,$B90,'Estruturante Móvel'!$AM:$AM,KL$4))-(COUNTIFS('Estruturante Móvel'!$M:$M,$B90,'Estruturante Móvel'!$AM:$AM,KL$4,'Estruturante Móvel'!$AQ:$AQ,"REPARO FO"))</f>
        <v>0</v>
      </c>
      <c r="KM90" s="140">
        <f>(COUNTIFS('Estruturante Móvel'!$M:$M,$B90,'Estruturante Móvel'!$C:$C,"&lt;&gt;PREVISTO",'Estruturante Móvel'!$G:$G,KL$4))</f>
        <v>0</v>
      </c>
      <c r="KN90" s="139">
        <f>(COUNTIFS('Estruturante Móvel'!$M:$M,$B90,'Estruturante Móvel'!$AM:$AM,KN$4))-(COUNTIFS('Estruturante Móvel'!$M:$M,$B90,'Estruturante Móvel'!$AM:$AM,KN$4,'Estruturante Móvel'!$AQ:$AQ,"REPARO FO"))</f>
        <v>0</v>
      </c>
      <c r="KO90" s="140">
        <f>(COUNTIFS('Estruturante Móvel'!$M:$M,$B90,'Estruturante Móvel'!$C:$C,"&lt;&gt;PREVISTO",'Estruturante Móvel'!$G:$G,KN$4))</f>
        <v>0</v>
      </c>
      <c r="KP90" s="139">
        <f>(COUNTIFS('Estruturante Móvel'!$M:$M,$B90,'Estruturante Móvel'!$AM:$AM,KP$4))-(COUNTIFS('Estruturante Móvel'!$M:$M,$B90,'Estruturante Móvel'!$AM:$AM,KP$4,'Estruturante Móvel'!$AQ:$AQ,"REPARO FO"))</f>
        <v>0</v>
      </c>
      <c r="KQ90" s="140">
        <f>(COUNTIFS('Estruturante Móvel'!$M:$M,$B90,'Estruturante Móvel'!$C:$C,"&lt;&gt;PREVISTO",'Estruturante Móvel'!$G:$G,KP$4))</f>
        <v>0</v>
      </c>
      <c r="KR90" s="139">
        <f>(COUNTIFS('Estruturante Móvel'!$M:$M,$B90,'Estruturante Móvel'!$AM:$AM,KR$4))-(COUNTIFS('Estruturante Móvel'!$M:$M,$B90,'Estruturante Móvel'!$AM:$AM,KR$4,'Estruturante Móvel'!$AQ:$AQ,"REPARO FO"))</f>
        <v>0</v>
      </c>
      <c r="KS90" s="140">
        <f>(COUNTIFS('Estruturante Móvel'!$M:$M,$B90,'Estruturante Móvel'!$C:$C,"&lt;&gt;PREVISTO",'Estruturante Móvel'!$G:$G,KR$4))</f>
        <v>0</v>
      </c>
      <c r="KT90" s="139">
        <f>(COUNTIFS('Estruturante Móvel'!$M:$M,$B90,'Estruturante Móvel'!$AM:$AM,KT$4))-(COUNTIFS('Estruturante Móvel'!$M:$M,$B90,'Estruturante Móvel'!$AM:$AM,KT$4,'Estruturante Móvel'!$AQ:$AQ,"REPARO FO"))</f>
        <v>0</v>
      </c>
      <c r="KU90" s="140">
        <f>(COUNTIFS('Estruturante Móvel'!$M:$M,$B90,'Estruturante Móvel'!$C:$C,"&lt;&gt;PREVISTO",'Estruturante Móvel'!$G:$G,KT$4))</f>
        <v>0</v>
      </c>
      <c r="KV90" s="139">
        <f>(COUNTIFS('Estruturante Móvel'!$M:$M,$B90,'Estruturante Móvel'!$AM:$AM,KV$4))-(COUNTIFS('Estruturante Móvel'!$M:$M,$B90,'Estruturante Móvel'!$AM:$AM,KV$4,'Estruturante Móvel'!$AQ:$AQ,"REPARO FO"))</f>
        <v>0</v>
      </c>
      <c r="KW90" s="140">
        <f>(COUNTIFS('Estruturante Móvel'!$M:$M,$B90,'Estruturante Móvel'!$C:$C,"&lt;&gt;PREVISTO",'Estruturante Móvel'!$G:$G,KV$4))</f>
        <v>0</v>
      </c>
      <c r="KX90" s="139">
        <f>(COUNTIFS('Estruturante Móvel'!$M:$M,$B90,'Estruturante Móvel'!$AM:$AM,KX$4))-(COUNTIFS('Estruturante Móvel'!$M:$M,$B90,'Estruturante Móvel'!$AM:$AM,KX$4,'Estruturante Móvel'!$AQ:$AQ,"REPARO FO"))</f>
        <v>0</v>
      </c>
      <c r="KY90" s="140">
        <f>(COUNTIFS('Estruturante Móvel'!$M:$M,$B90,'Estruturante Móvel'!$C:$C,"&lt;&gt;PREVISTO",'Estruturante Móvel'!$G:$G,KX$4))</f>
        <v>0</v>
      </c>
      <c r="KZ90" s="139">
        <f>(COUNTIFS('Estruturante Móvel'!$M:$M,$B90,'Estruturante Móvel'!$AM:$AM,KZ$4))-(COUNTIFS('Estruturante Móvel'!$M:$M,$B90,'Estruturante Móvel'!$AM:$AM,KZ$4,'Estruturante Móvel'!$AQ:$AQ,"REPARO FO"))</f>
        <v>0</v>
      </c>
      <c r="LA90" s="140">
        <f>(COUNTIFS('Estruturante Móvel'!$M:$M,$B90,'Estruturante Móvel'!$C:$C,"&lt;&gt;PREVISTO",'Estruturante Móvel'!$G:$G,KZ$4))</f>
        <v>2</v>
      </c>
      <c r="LB90" s="139">
        <f>(COUNTIFS('Estruturante Móvel'!$M:$M,$B90,'Estruturante Móvel'!$AM:$AM,LB$4))-(COUNTIFS('Estruturante Móvel'!$M:$M,$B90,'Estruturante Móvel'!$AM:$AM,LB$4,'Estruturante Móvel'!$AQ:$AQ,"REPARO FO"))</f>
        <v>0</v>
      </c>
      <c r="LC90" s="140">
        <f>(COUNTIFS('Estruturante Móvel'!$M:$M,$B90,'Estruturante Móvel'!$C:$C,"&lt;&gt;PREVISTO",'Estruturante Móvel'!$G:$G,LB$4))</f>
        <v>1</v>
      </c>
      <c r="LD90" s="139">
        <f>(COUNTIFS('Estruturante Móvel'!$M:$M,$B90,'Estruturante Móvel'!$AM:$AM,LD$4))-(COUNTIFS('Estruturante Móvel'!$M:$M,$B90,'Estruturante Móvel'!$AM:$AM,LD$4,'Estruturante Móvel'!$AQ:$AQ,"REPARO FO"))</f>
        <v>0</v>
      </c>
      <c r="LE90" s="140">
        <f>(COUNTIFS('Estruturante Móvel'!$M:$M,$B90,'Estruturante Móvel'!$C:$C,"&lt;&gt;PREVISTO",'Estruturante Móvel'!$G:$G,LD$4))</f>
        <v>0</v>
      </c>
      <c r="LF90" s="139">
        <f>(COUNTIFS('Estruturante Móvel'!$M:$M,$B90,'Estruturante Móvel'!$AM:$AM,LF$4))-(COUNTIFS('Estruturante Móvel'!$M:$M,$B90,'Estruturante Móvel'!$AM:$AM,LF$4,'Estruturante Móvel'!$AQ:$AQ,"REPARO FO"))</f>
        <v>0</v>
      </c>
      <c r="LG90" s="140">
        <f>(COUNTIFS('Estruturante Móvel'!$M:$M,$B90,'Estruturante Móvel'!$C:$C,"&lt;&gt;PREVISTO",'Estruturante Móvel'!$G:$G,LF$4))</f>
        <v>0</v>
      </c>
      <c r="LH90" s="139">
        <f>(COUNTIFS('Estruturante Móvel'!$M:$M,$B90,'Estruturante Móvel'!$AM:$AM,LH$4))-(COUNTIFS('Estruturante Móvel'!$M:$M,$B90,'Estruturante Móvel'!$AM:$AM,LH$4,'Estruturante Móvel'!$AQ:$AQ,"REPARO FO"))</f>
        <v>0</v>
      </c>
      <c r="LI90" s="140">
        <f>(COUNTIFS('Estruturante Móvel'!$M:$M,$B90,'Estruturante Móvel'!$C:$C,"&lt;&gt;PREVISTO",'Estruturante Móvel'!$G:$G,LH$4))</f>
        <v>0</v>
      </c>
      <c r="LJ90" s="139">
        <f>(COUNTIFS('Estruturante Móvel'!$M:$M,$B90,'Estruturante Móvel'!$AM:$AM,LJ$4))-(COUNTIFS('Estruturante Móvel'!$M:$M,$B90,'Estruturante Móvel'!$AM:$AM,LJ$4,'Estruturante Móvel'!$AQ:$AQ,"REPARO FO"))</f>
        <v>0</v>
      </c>
      <c r="LK90" s="140">
        <f>(COUNTIFS('Estruturante Móvel'!$M:$M,$B90,'Estruturante Móvel'!$C:$C,"&lt;&gt;PREVISTO",'Estruturante Móvel'!$G:$G,LJ$4))</f>
        <v>0</v>
      </c>
      <c r="LL90" s="139">
        <f>(COUNTIFS('Estruturante Móvel'!$M:$M,$B90,'Estruturante Móvel'!$AM:$AM,LL$4))-(COUNTIFS('Estruturante Móvel'!$M:$M,$B90,'Estruturante Móvel'!$AM:$AM,LL$4,'Estruturante Móvel'!$AQ:$AQ,"REPARO FO"))</f>
        <v>0</v>
      </c>
      <c r="LM90" s="140">
        <f>(COUNTIFS('Estruturante Móvel'!$M:$M,$B90,'Estruturante Móvel'!$C:$C,"&lt;&gt;PREVISTO",'Estruturante Móvel'!$G:$G,LL$4))</f>
        <v>0</v>
      </c>
      <c r="LN90" s="139">
        <f>(COUNTIFS('Estruturante Móvel'!$M:$M,$B90,'Estruturante Móvel'!$AM:$AM,LN$4))-(COUNTIFS('Estruturante Móvel'!$M:$M,$B90,'Estruturante Móvel'!$AM:$AM,LN$4,'Estruturante Móvel'!$AQ:$AQ,"REPARO FO"))</f>
        <v>0</v>
      </c>
      <c r="LO90" s="140">
        <f>(COUNTIFS('Estruturante Móvel'!$M:$M,$B90,'Estruturante Móvel'!$C:$C,"&lt;&gt;PREVISTO",'Estruturante Móvel'!$G:$G,LN$4))</f>
        <v>0</v>
      </c>
      <c r="LP90" s="139">
        <f>(COUNTIFS('Estruturante Móvel'!$M:$M,$B90,'Estruturante Móvel'!$AM:$AM,LP$4))-(COUNTIFS('Estruturante Móvel'!$M:$M,$B90,'Estruturante Móvel'!$AM:$AM,LP$4,'Estruturante Móvel'!$AQ:$AQ,"REPARO FO"))</f>
        <v>0</v>
      </c>
      <c r="LQ90" s="140">
        <f>(COUNTIFS('Estruturante Móvel'!$M:$M,$B90,'Estruturante Móvel'!$C:$C,"&lt;&gt;PREVISTO",'Estruturante Móvel'!$G:$G,LP$4))</f>
        <v>2</v>
      </c>
      <c r="LR90" s="139">
        <f>(COUNTIFS('Estruturante Móvel'!$M:$M,$B90,'Estruturante Móvel'!$AM:$AM,LR$4))-(COUNTIFS('Estruturante Móvel'!$M:$M,$B90,'Estruturante Móvel'!$AM:$AM,LR$4,'Estruturante Móvel'!$AQ:$AQ,"REPARO FO"))</f>
        <v>0</v>
      </c>
      <c r="LS90" s="140">
        <f>(COUNTIFS('Estruturante Móvel'!$M:$M,$B90,'Estruturante Móvel'!$C:$C,"&lt;&gt;PREVISTO",'Estruturante Móvel'!$G:$G,LR$4))</f>
        <v>0</v>
      </c>
      <c r="LT90" s="139">
        <f>(COUNTIFS('Estruturante Móvel'!$M:$M,$B90,'Estruturante Móvel'!$AM:$AM,LT$4))-(COUNTIFS('Estruturante Móvel'!$M:$M,$B90,'Estruturante Móvel'!$AM:$AM,LT$4,'Estruturante Móvel'!$AQ:$AQ,"REPARO FO"))</f>
        <v>0</v>
      </c>
      <c r="LU90" s="140">
        <f>(COUNTIFS('Estruturante Móvel'!$M:$M,$B90,'Estruturante Móvel'!$C:$C,"&lt;&gt;PREVISTO",'Estruturante Móvel'!$G:$G,LT$4))</f>
        <v>0</v>
      </c>
      <c r="LV90" s="139">
        <f>(COUNTIFS('Estruturante Móvel'!$M:$M,$B90,'Estruturante Móvel'!$AM:$AM,LV$4))-(COUNTIFS('Estruturante Móvel'!$M:$M,$B90,'Estruturante Móvel'!$AM:$AM,LV$4,'Estruturante Móvel'!$AQ:$AQ,"REPARO FO"))</f>
        <v>0</v>
      </c>
      <c r="LW90" s="140">
        <f>(COUNTIFS('Estruturante Móvel'!$M:$M,$B90,'Estruturante Móvel'!$C:$C,"&lt;&gt;PREVISTO",'Estruturante Móvel'!$G:$G,LV$4))</f>
        <v>0</v>
      </c>
      <c r="LX90" s="139">
        <f>(COUNTIFS('Estruturante Móvel'!$M:$M,$B90,'Estruturante Móvel'!$AM:$AM,LX$4))-(COUNTIFS('Estruturante Móvel'!$M:$M,$B90,'Estruturante Móvel'!$AM:$AM,LX$4,'Estruturante Móvel'!$AQ:$AQ,"REPARO FO"))</f>
        <v>0</v>
      </c>
      <c r="LY90" s="140">
        <f>(COUNTIFS('Estruturante Móvel'!$M:$M,$B90,'Estruturante Móvel'!$C:$C,"&lt;&gt;PREVISTO",'Estruturante Móvel'!$G:$G,LX$4))</f>
        <v>1</v>
      </c>
      <c r="LZ90" s="139">
        <f>(COUNTIFS('Estruturante Móvel'!$M:$M,$B90,'Estruturante Móvel'!$AM:$AM,LZ$4))-(COUNTIFS('Estruturante Móvel'!$M:$M,$B90,'Estruturante Móvel'!$AM:$AM,LZ$4,'Estruturante Móvel'!$AQ:$AQ,"REPARO FO"))</f>
        <v>0</v>
      </c>
      <c r="MA90" s="140">
        <f>(COUNTIFS('Estruturante Móvel'!$M:$M,$B90,'Estruturante Móvel'!$C:$C,"&lt;&gt;PREVISTO",'Estruturante Móvel'!$G:$G,LZ$4))</f>
        <v>1</v>
      </c>
      <c r="MB90" s="139">
        <f>(COUNTIFS('Estruturante Móvel'!$M:$M,$B90,'Estruturante Móvel'!$AM:$AM,MB$4))-(COUNTIFS('Estruturante Móvel'!$M:$M,$B90,'Estruturante Móvel'!$AM:$AM,MB$4,'Estruturante Móvel'!$AQ:$AQ,"REPARO FO"))</f>
        <v>0</v>
      </c>
      <c r="MC90" s="140">
        <f>(COUNTIFS('Estruturante Móvel'!$M:$M,$B90,'Estruturante Móvel'!$C:$C,"&lt;&gt;PREVISTO",'Estruturante Móvel'!$G:$G,MB$4))</f>
        <v>1</v>
      </c>
      <c r="MD90" s="139">
        <f>(COUNTIFS('Estruturante Móvel'!$M:$M,$B90,'Estruturante Móvel'!$AM:$AM,MD$4))-(COUNTIFS('Estruturante Móvel'!$M:$M,$B90,'Estruturante Móvel'!$AM:$AM,MD$4,'Estruturante Móvel'!$AQ:$AQ,"REPARO FO"))</f>
        <v>0</v>
      </c>
      <c r="ME90" s="140">
        <f>(COUNTIFS('Estruturante Móvel'!$M:$M,$B90,'Estruturante Móvel'!$C:$C,"&lt;&gt;PREVISTO",'Estruturante Móvel'!$G:$G,MD$4))</f>
        <v>0</v>
      </c>
      <c r="MF90" s="139">
        <f>(COUNTIFS('Estruturante Móvel'!$M:$M,$B90,'Estruturante Móvel'!$AM:$AM,MF$4))-(COUNTIFS('Estruturante Móvel'!$M:$M,$B90,'Estruturante Móvel'!$AM:$AM,MF$4,'Estruturante Móvel'!$AQ:$AQ,"REPARO FO"))</f>
        <v>0</v>
      </c>
      <c r="MG90" s="140">
        <f>(COUNTIFS('Estruturante Móvel'!$M:$M,$B90,'Estruturante Móvel'!$C:$C,"&lt;&gt;PREVISTO",'Estruturante Móvel'!$G:$G,MF$4))</f>
        <v>0</v>
      </c>
      <c r="MH90" s="139">
        <f>(COUNTIFS('Estruturante Móvel'!$M:$M,$B90,'Estruturante Móvel'!$AM:$AM,MH$4))-(COUNTIFS('Estruturante Móvel'!$M:$M,$B90,'Estruturante Móvel'!$AM:$AM,MH$4,'Estruturante Móvel'!$AQ:$AQ,"REPARO FO"))</f>
        <v>0</v>
      </c>
      <c r="MI90" s="140">
        <f>(COUNTIFS('Estruturante Móvel'!$M:$M,$B90,'Estruturante Móvel'!$C:$C,"&lt;&gt;PREVISTO",'Estruturante Móvel'!$G:$G,MH$4))</f>
        <v>0</v>
      </c>
      <c r="MJ90" s="139">
        <f>(COUNTIFS('Estruturante Móvel'!$M:$M,$B90,'Estruturante Móvel'!$AM:$AM,MJ$4))-(COUNTIFS('Estruturante Móvel'!$M:$M,$B90,'Estruturante Móvel'!$AM:$AM,MJ$4,'Estruturante Móvel'!$AQ:$AQ,"REPARO FO"))</f>
        <v>0</v>
      </c>
      <c r="MK90" s="140">
        <f>(COUNTIFS('Estruturante Móvel'!$M:$M,$B90,'Estruturante Móvel'!$C:$C,"&lt;&gt;PREVISTO",'Estruturante Móvel'!$G:$G,MJ$4))</f>
        <v>0</v>
      </c>
      <c r="ML90" s="139">
        <f>(COUNTIFS('Estruturante Móvel'!$M:$M,$B90,'Estruturante Móvel'!$AM:$AM,ML$4))-(COUNTIFS('Estruturante Móvel'!$M:$M,$B90,'Estruturante Móvel'!$AM:$AM,ML$4,'Estruturante Móvel'!$AQ:$AQ,"REPARO FO"))</f>
        <v>0</v>
      </c>
      <c r="MM90" s="140">
        <f>(COUNTIFS('Estruturante Móvel'!$M:$M,$B90,'Estruturante Móvel'!$C:$C,"&lt;&gt;PREVISTO",'Estruturante Móvel'!$G:$G,ML$4))</f>
        <v>0</v>
      </c>
      <c r="MN90" s="139">
        <f>(COUNTIFS('Estruturante Móvel'!$M:$M,$B90,'Estruturante Móvel'!$AM:$AM,MN$4))-(COUNTIFS('Estruturante Móvel'!$M:$M,$B90,'Estruturante Móvel'!$AM:$AM,MN$4,'Estruturante Móvel'!$AQ:$AQ,"REPARO FO"))</f>
        <v>0</v>
      </c>
      <c r="MO90" s="140">
        <f>(COUNTIFS('Estruturante Móvel'!$M:$M,$B90,'Estruturante Móvel'!$C:$C,"&lt;&gt;PREVISTO",'Estruturante Móvel'!$G:$G,MN$4))</f>
        <v>0</v>
      </c>
      <c r="MP90" s="139">
        <f>(COUNTIFS('Estruturante Móvel'!$M:$M,$B90,'Estruturante Móvel'!$AM:$AM,MP$4))-(COUNTIFS('Estruturante Móvel'!$M:$M,$B90,'Estruturante Móvel'!$AM:$AM,MP$4,'Estruturante Móvel'!$AQ:$AQ,"REPARO FO"))</f>
        <v>0</v>
      </c>
      <c r="MQ90" s="140">
        <f>(COUNTIFS('Estruturante Móvel'!$M:$M,$B90,'Estruturante Móvel'!$C:$C,"&lt;&gt;PREVISTO",'Estruturante Móvel'!$G:$G,MP$4))</f>
        <v>0</v>
      </c>
      <c r="MR90" s="139">
        <f>(COUNTIFS('Estruturante Móvel'!$M:$M,$B90,'Estruturante Móvel'!$AM:$AM,MR$4))-(COUNTIFS('Estruturante Móvel'!$M:$M,$B90,'Estruturante Móvel'!$AM:$AM,MR$4,'Estruturante Móvel'!$AQ:$AQ,"REPARO FO"))</f>
        <v>0</v>
      </c>
      <c r="MS90" s="140">
        <f>(COUNTIFS('Estruturante Móvel'!$M:$M,$B90,'Estruturante Móvel'!$C:$C,"&lt;&gt;PREVISTO",'Estruturante Móvel'!$G:$G,MR$4))</f>
        <v>0</v>
      </c>
      <c r="MT90" s="139">
        <f>(COUNTIFS('Estruturante Móvel'!$M:$M,$B90,'Estruturante Móvel'!$AM:$AM,MT$4))-(COUNTIFS('Estruturante Móvel'!$M:$M,$B90,'Estruturante Móvel'!$AM:$AM,MT$4,'Estruturante Móvel'!$AQ:$AQ,"REPARO FO"))</f>
        <v>0</v>
      </c>
      <c r="MU90" s="140">
        <f>(COUNTIFS('Estruturante Móvel'!$M:$M,$B90,'Estruturante Móvel'!$C:$C,"&lt;&gt;PREVISTO",'Estruturante Móvel'!$G:$G,MT$4))</f>
        <v>0</v>
      </c>
      <c r="MV90" s="139">
        <f>(COUNTIFS('Estruturante Móvel'!$M:$M,$B90,'Estruturante Móvel'!$AM:$AM,MV$4))-(COUNTIFS('Estruturante Móvel'!$M:$M,$B90,'Estruturante Móvel'!$AM:$AM,MV$4,'Estruturante Móvel'!$AQ:$AQ,"REPARO FO"))</f>
        <v>0</v>
      </c>
      <c r="MW90" s="140">
        <f>(COUNTIFS('Estruturante Móvel'!$M:$M,$B90,'Estruturante Móvel'!$C:$C,"&lt;&gt;PREVISTO",'Estruturante Móvel'!$G:$G,MV$4))</f>
        <v>0</v>
      </c>
      <c r="MX90" s="139">
        <f>(COUNTIFS('Estruturante Móvel'!$M:$M,$B90,'Estruturante Móvel'!$AM:$AM,MX$4))-(COUNTIFS('Estruturante Móvel'!$M:$M,$B90,'Estruturante Móvel'!$AM:$AM,MX$4,'Estruturante Móvel'!$AQ:$AQ,"REPARO FO"))</f>
        <v>0</v>
      </c>
      <c r="MY90" s="140">
        <f>(COUNTIFS('Estruturante Móvel'!$M:$M,$B90,'Estruturante Móvel'!$C:$C,"&lt;&gt;PREVISTO",'Estruturante Móvel'!$G:$G,MX$4))</f>
        <v>0</v>
      </c>
      <c r="MZ90" s="139">
        <f>(COUNTIFS('Estruturante Móvel'!$M:$M,$B90,'Estruturante Móvel'!$AM:$AM,MZ$4))-(COUNTIFS('Estruturante Móvel'!$M:$M,$B90,'Estruturante Móvel'!$AM:$AM,MZ$4,'Estruturante Móvel'!$AQ:$AQ,"REPARO FO"))</f>
        <v>0</v>
      </c>
      <c r="NA90" s="140">
        <f>(COUNTIFS('Estruturante Móvel'!$M:$M,$B90,'Estruturante Móvel'!$C:$C,"&lt;&gt;PREVISTO",'Estruturante Móvel'!$G:$G,MZ$4))</f>
        <v>1</v>
      </c>
      <c r="NB90" s="139">
        <f>(COUNTIFS('Estruturante Móvel'!$M:$M,$B90,'Estruturante Móvel'!$AM:$AM,NB$4))-(COUNTIFS('Estruturante Móvel'!$M:$M,$B90,'Estruturante Móvel'!$AM:$AM,NB$4,'Estruturante Móvel'!$AQ:$AQ,"REPARO FO"))</f>
        <v>0</v>
      </c>
      <c r="NC90" s="140">
        <f>(COUNTIFS('Estruturante Móvel'!$M:$M,$B90,'Estruturante Móvel'!$C:$C,"&lt;&gt;PREVISTO",'Estruturante Móvel'!$G:$G,NB$4))</f>
        <v>0</v>
      </c>
      <c r="ND90" s="139">
        <f>(COUNTIFS('Estruturante Móvel'!$M:$M,$B90,'Estruturante Móvel'!$AM:$AM,ND$4))-(COUNTIFS('Estruturante Móvel'!$M:$M,$B90,'Estruturante Móvel'!$AM:$AM,ND$4,'Estruturante Móvel'!$AQ:$AQ,"REPARO FO"))</f>
        <v>0</v>
      </c>
      <c r="NE90" s="140">
        <f>(COUNTIFS('Estruturante Móvel'!$M:$M,$B90,'Estruturante Móvel'!$C:$C,"&lt;&gt;PREVISTO",'Estruturante Móvel'!$G:$G,ND$4))</f>
        <v>0</v>
      </c>
      <c r="NF90" s="139">
        <f>(COUNTIFS('Estruturante Móvel'!$M:$M,$B90,'Estruturante Móvel'!$AM:$AM,NF$4))-(COUNTIFS('Estruturante Móvel'!$M:$M,$B90,'Estruturante Móvel'!$AM:$AM,NF$4,'Estruturante Móvel'!$AQ:$AQ,"REPARO FO"))</f>
        <v>0</v>
      </c>
      <c r="NG90" s="140">
        <f>(COUNTIFS('Estruturante Móvel'!$M:$M,$B90,'Estruturante Móvel'!$C:$C,"&lt;&gt;PREVISTO",'Estruturante Móvel'!$G:$G,NF$4))</f>
        <v>0</v>
      </c>
      <c r="NH90" s="139">
        <f>(COUNTIFS('Estruturante Móvel'!$M:$M,$B90,'Estruturante Móvel'!$AM:$AM,NH$4))-(COUNTIFS('Estruturante Móvel'!$M:$M,$B90,'Estruturante Móvel'!$AM:$AM,NH$4,'Estruturante Móvel'!$AQ:$AQ,"REPARO FO"))</f>
        <v>0</v>
      </c>
      <c r="NI90" s="140">
        <f>(COUNTIFS('Estruturante Móvel'!$M:$M,$B90,'Estruturante Móvel'!$C:$C,"&lt;&gt;PREVISTO",'Estruturante Móvel'!$G:$G,NH$4))</f>
        <v>1</v>
      </c>
    </row>
    <row r="91" spans="1:373" hidden="1" outlineLevel="1">
      <c r="B91" s="291" t="s">
        <v>466</v>
      </c>
      <c r="C91" s="169" t="s">
        <v>186</v>
      </c>
      <c r="D91" s="161">
        <f>COUNTIFS('Estruturante Móvel'!$M:$M,B90,'Estruturante Móvel'!$L:$L,'CRONOGRAMA_CONST+MIGRACAO'!B91)</f>
        <v>1</v>
      </c>
      <c r="E91" s="169">
        <f>(COUNTIFS('Estruturante Móvel'!$M:$M,B90,'Estruturante Móvel'!$C:$C,"&lt;&gt;PREVISTO",'Estruturante Móvel'!$L:$L,'CRONOGRAMA_CONST+MIGRACAO'!B91))</f>
        <v>1</v>
      </c>
      <c r="F91" s="170">
        <f>(COUNTIFS('Estruturante Móvel'!$M:$M,B90,'Estruturante Móvel'!$C:$C,"PREVISTO",'Estruturante Móvel'!$L:$L,'CRONOGRAMA_CONST+MIGRACAO'!B91))</f>
        <v>0</v>
      </c>
      <c r="G91" s="289"/>
      <c r="H91" s="170"/>
      <c r="I91" s="171"/>
      <c r="J91" s="287"/>
      <c r="K91" s="288"/>
      <c r="L91" s="139"/>
      <c r="M91" s="140"/>
      <c r="N91" s="139"/>
      <c r="O91" s="140"/>
      <c r="P91" s="139"/>
      <c r="Q91" s="140"/>
      <c r="R91" s="139"/>
      <c r="S91" s="140"/>
      <c r="T91" s="139"/>
      <c r="U91" s="140"/>
      <c r="V91" s="139"/>
      <c r="W91" s="140"/>
      <c r="X91" s="139"/>
      <c r="Y91" s="140"/>
      <c r="Z91" s="139"/>
      <c r="AA91" s="140"/>
      <c r="AB91" s="139"/>
      <c r="AC91" s="140"/>
      <c r="AD91" s="139"/>
      <c r="AE91" s="140"/>
      <c r="AF91" s="139"/>
      <c r="AG91" s="140"/>
      <c r="AH91" s="139"/>
      <c r="AI91" s="140"/>
      <c r="AJ91" s="139"/>
      <c r="AK91" s="140"/>
      <c r="AL91" s="139"/>
      <c r="AM91" s="140"/>
      <c r="AN91" s="139"/>
      <c r="AO91" s="140"/>
      <c r="AP91" s="139"/>
      <c r="AQ91" s="140"/>
      <c r="AR91" s="139"/>
      <c r="AS91" s="140"/>
      <c r="AT91" s="139"/>
      <c r="AU91" s="140"/>
      <c r="AV91" s="139"/>
      <c r="AW91" s="140"/>
      <c r="AX91" s="139"/>
      <c r="AY91" s="140"/>
      <c r="AZ91" s="139"/>
      <c r="BA91" s="140"/>
      <c r="BB91" s="139"/>
      <c r="BC91" s="140"/>
      <c r="BD91" s="139"/>
      <c r="BE91" s="140"/>
      <c r="BF91" s="139"/>
      <c r="BG91" s="140"/>
      <c r="BH91" s="139"/>
      <c r="BI91" s="140"/>
      <c r="BJ91" s="139"/>
      <c r="BK91" s="140"/>
      <c r="BL91" s="139"/>
      <c r="BM91" s="140"/>
      <c r="BN91" s="139"/>
      <c r="BO91" s="140"/>
      <c r="BP91" s="139"/>
      <c r="BQ91" s="140"/>
      <c r="BR91" s="139"/>
      <c r="BS91" s="140"/>
      <c r="BT91" s="139">
        <f>(COUNTIFS('Estruturante Móvel'!$M:$M,$B91,'Estruturante Móvel'!$AM:$AM,BT$4))-(COUNTIFS('Estruturante Móvel'!$M:$M,$B91,'Estruturante Móvel'!$AM:$AM,BT$4,'Estruturante Móvel'!$AQ:$AQ,"REPARO FO"))</f>
        <v>0</v>
      </c>
      <c r="BU91" s="140">
        <f>(COUNTIFS('Estruturante Móvel'!$M:$M,$B91,'Estruturante Móvel'!$C:$C,"&lt;&gt;PREVISTO",'Estruturante Móvel'!$G:$G,BT$4))</f>
        <v>0</v>
      </c>
      <c r="BV91" s="139">
        <f>(COUNTIFS('Estruturante Móvel'!$M:$M,$B91,'Estruturante Móvel'!$AM:$AM,BV$4))-(COUNTIFS('Estruturante Móvel'!$M:$M,$B91,'Estruturante Móvel'!$AM:$AM,BV$4,'Estruturante Móvel'!$AQ:$AQ,"REPARO FO"))</f>
        <v>0</v>
      </c>
      <c r="BW91" s="140">
        <f>(COUNTIFS('Estruturante Móvel'!$M:$M,$B91,'Estruturante Móvel'!$C:$C,"&lt;&gt;PREVISTO",'Estruturante Móvel'!$G:$G,BV$4))</f>
        <v>0</v>
      </c>
      <c r="BX91" s="139">
        <f>(COUNTIFS('Estruturante Móvel'!$M:$M,$B91,'Estruturante Móvel'!$AM:$AM,BX$4))-(COUNTIFS('Estruturante Móvel'!$M:$M,$B91,'Estruturante Móvel'!$AM:$AM,BX$4,'Estruturante Móvel'!$AQ:$AQ,"REPARO FO"))</f>
        <v>0</v>
      </c>
      <c r="BY91" s="140">
        <f>(COUNTIFS('Estruturante Móvel'!$M:$M,$B91,'Estruturante Móvel'!$C:$C,"&lt;&gt;PREVISTO",'Estruturante Móvel'!$G:$G,BX$4))</f>
        <v>0</v>
      </c>
      <c r="BZ91" s="139">
        <f>(COUNTIFS('Estruturante Móvel'!$M:$M,$B91,'Estruturante Móvel'!$AM:$AM,BZ$4))-(COUNTIFS('Estruturante Móvel'!$M:$M,$B91,'Estruturante Móvel'!$AM:$AM,BZ$4,'Estruturante Móvel'!$AQ:$AQ,"REPARO FO"))</f>
        <v>0</v>
      </c>
      <c r="CA91" s="140">
        <f>(COUNTIFS('Estruturante Móvel'!$M:$M,$B91,'Estruturante Móvel'!$C:$C,"&lt;&gt;PREVISTO",'Estruturante Móvel'!$G:$G,BZ$4))</f>
        <v>0</v>
      </c>
      <c r="CB91" s="139">
        <f>(COUNTIFS('Estruturante Móvel'!$M:$M,$B91,'Estruturante Móvel'!$AM:$AM,CB$4))-(COUNTIFS('Estruturante Móvel'!$M:$M,$B91,'Estruturante Móvel'!$AM:$AM,CB$4,'Estruturante Móvel'!$AQ:$AQ,"REPARO FO"))</f>
        <v>0</v>
      </c>
      <c r="CC91" s="140">
        <f>(COUNTIFS('Estruturante Móvel'!$M:$M,$B91,'Estruturante Móvel'!$C:$C,"&lt;&gt;PREVISTO",'Estruturante Móvel'!$G:$G,CB$4))</f>
        <v>0</v>
      </c>
      <c r="CD91" s="139">
        <f>(COUNTIFS('Estruturante Móvel'!$M:$M,$B91,'Estruturante Móvel'!$AM:$AM,CD$4))-(COUNTIFS('Estruturante Móvel'!$M:$M,$B91,'Estruturante Móvel'!$AM:$AM,CD$4,'Estruturante Móvel'!$AQ:$AQ,"REPARO FO"))</f>
        <v>0</v>
      </c>
      <c r="CE91" s="140">
        <f>(COUNTIFS('Estruturante Móvel'!$M:$M,$B91,'Estruturante Móvel'!$C:$C,"&lt;&gt;PREVISTO",'Estruturante Móvel'!$G:$G,CD$4))</f>
        <v>0</v>
      </c>
      <c r="CF91" s="139">
        <f>(COUNTIFS('Estruturante Móvel'!$M:$M,$B91,'Estruturante Móvel'!$AM:$AM,CF$4))-(COUNTIFS('Estruturante Móvel'!$M:$M,$B91,'Estruturante Móvel'!$AM:$AM,CF$4,'Estruturante Móvel'!$AQ:$AQ,"REPARO FO"))</f>
        <v>0</v>
      </c>
      <c r="CG91" s="140">
        <f>(COUNTIFS('Estruturante Móvel'!$M:$M,$B91,'Estruturante Móvel'!$C:$C,"&lt;&gt;PREVISTO",'Estruturante Móvel'!$G:$G,CF$4))</f>
        <v>0</v>
      </c>
      <c r="CH91" s="139">
        <f>(COUNTIFS('Estruturante Móvel'!$M:$M,$B91,'Estruturante Móvel'!$AM:$AM,CH$4))-(COUNTIFS('Estruturante Móvel'!$M:$M,$B91,'Estruturante Móvel'!$AM:$AM,CH$4,'Estruturante Móvel'!$AQ:$AQ,"REPARO FO"))</f>
        <v>0</v>
      </c>
      <c r="CI91" s="140">
        <f>(COUNTIFS('Estruturante Móvel'!$M:$M,$B91,'Estruturante Móvel'!$C:$C,"&lt;&gt;PREVISTO",'Estruturante Móvel'!$G:$G,CH$4))</f>
        <v>0</v>
      </c>
      <c r="CJ91" s="139">
        <f>(COUNTIFS('Estruturante Móvel'!$M:$M,$B91,'Estruturante Móvel'!$AM:$AM,CJ$4))-(COUNTIFS('Estruturante Móvel'!$M:$M,$B91,'Estruturante Móvel'!$AM:$AM,CJ$4,'Estruturante Móvel'!$AQ:$AQ,"REPARO FO"))</f>
        <v>0</v>
      </c>
      <c r="CK91" s="140">
        <f>(COUNTIFS('Estruturante Móvel'!$M:$M,$B91,'Estruturante Móvel'!$C:$C,"&lt;&gt;PREVISTO",'Estruturante Móvel'!$G:$G,CJ$4))</f>
        <v>0</v>
      </c>
      <c r="CL91" s="139">
        <f>(COUNTIFS('Estruturante Móvel'!$M:$M,$B91,'Estruturante Móvel'!$AM:$AM,CL$4))-(COUNTIFS('Estruturante Móvel'!$M:$M,$B91,'Estruturante Móvel'!$AM:$AM,CL$4,'Estruturante Móvel'!$AQ:$AQ,"REPARO FO"))</f>
        <v>0</v>
      </c>
      <c r="CM91" s="140">
        <f>(COUNTIFS('Estruturante Móvel'!$M:$M,$B91,'Estruturante Móvel'!$C:$C,"&lt;&gt;PREVISTO",'Estruturante Móvel'!$G:$G,CL$4))</f>
        <v>0</v>
      </c>
      <c r="CN91" s="139">
        <f>(COUNTIFS('Estruturante Móvel'!$M:$M,$B91,'Estruturante Móvel'!$AM:$AM,CN$4))-(COUNTIFS('Estruturante Móvel'!$M:$M,$B91,'Estruturante Móvel'!$AM:$AM,CN$4,'Estruturante Móvel'!$AQ:$AQ,"REPARO FO"))</f>
        <v>0</v>
      </c>
      <c r="CO91" s="140">
        <f>(COUNTIFS('Estruturante Móvel'!$M:$M,$B91,'Estruturante Móvel'!$C:$C,"&lt;&gt;PREVISTO",'Estruturante Móvel'!$G:$G,CN$4))</f>
        <v>0</v>
      </c>
      <c r="CP91" s="139">
        <f>(COUNTIFS('Estruturante Móvel'!$M:$M,$B91,'Estruturante Móvel'!$AM:$AM,CP$4))-(COUNTIFS('Estruturante Móvel'!$M:$M,$B91,'Estruturante Móvel'!$AM:$AM,CP$4,'Estruturante Móvel'!$AQ:$AQ,"REPARO FO"))</f>
        <v>0</v>
      </c>
      <c r="CQ91" s="140">
        <f>(COUNTIFS('Estruturante Móvel'!$M:$M,$B91,'Estruturante Móvel'!$C:$C,"&lt;&gt;PREVISTO",'Estruturante Móvel'!$G:$G,CP$4))</f>
        <v>0</v>
      </c>
      <c r="CR91" s="139">
        <f>(COUNTIFS('Estruturante Móvel'!$M:$M,$B91,'Estruturante Móvel'!$AM:$AM,CR$4))-(COUNTIFS('Estruturante Móvel'!$M:$M,$B91,'Estruturante Móvel'!$AM:$AM,CR$4,'Estruturante Móvel'!$AQ:$AQ,"REPARO FO"))</f>
        <v>0</v>
      </c>
      <c r="CS91" s="140">
        <f>(COUNTIFS('Estruturante Móvel'!$M:$M,$B91,'Estruturante Móvel'!$C:$C,"&lt;&gt;PREVISTO",'Estruturante Móvel'!$G:$G,CR$4))</f>
        <v>0</v>
      </c>
      <c r="CT91" s="139">
        <f>(COUNTIFS('Estruturante Móvel'!$M:$M,$B91,'Estruturante Móvel'!$AM:$AM,CT$4))-(COUNTIFS('Estruturante Móvel'!$M:$M,$B91,'Estruturante Móvel'!$AM:$AM,CT$4,'Estruturante Móvel'!$AQ:$AQ,"REPARO FO"))</f>
        <v>0</v>
      </c>
      <c r="CU91" s="140">
        <f>(COUNTIFS('Estruturante Móvel'!$M:$M,$B91,'Estruturante Móvel'!$C:$C,"&lt;&gt;PREVISTO",'Estruturante Móvel'!$G:$G,CT$4))</f>
        <v>0</v>
      </c>
      <c r="CV91" s="139">
        <f>(COUNTIFS('Estruturante Móvel'!$M:$M,$B91,'Estruturante Móvel'!$AM:$AM,CV$4))-(COUNTIFS('Estruturante Móvel'!$M:$M,$B91,'Estruturante Móvel'!$AM:$AM,CV$4,'Estruturante Móvel'!$AQ:$AQ,"REPARO FO"))</f>
        <v>0</v>
      </c>
      <c r="CW91" s="140">
        <f>(COUNTIFS('Estruturante Móvel'!$M:$M,$B91,'Estruturante Móvel'!$C:$C,"&lt;&gt;PREVISTO",'Estruturante Móvel'!$G:$G,CV$4))</f>
        <v>0</v>
      </c>
      <c r="CX91" s="139">
        <f>(COUNTIFS('Estruturante Móvel'!$M:$M,$B91,'Estruturante Móvel'!$AM:$AM,CX$4))-(COUNTIFS('Estruturante Móvel'!$M:$M,$B91,'Estruturante Móvel'!$AM:$AM,CX$4,'Estruturante Móvel'!$AQ:$AQ,"REPARO FO"))</f>
        <v>0</v>
      </c>
      <c r="CY91" s="140">
        <f>(COUNTIFS('Estruturante Móvel'!$M:$M,$B91,'Estruturante Móvel'!$C:$C,"&lt;&gt;PREVISTO",'Estruturante Móvel'!$G:$G,CX$4))</f>
        <v>0</v>
      </c>
      <c r="CZ91" s="139">
        <f>(COUNTIFS('Estruturante Móvel'!$M:$M,$B91,'Estruturante Móvel'!$AM:$AM,CZ$4))-(COUNTIFS('Estruturante Móvel'!$M:$M,$B91,'Estruturante Móvel'!$AM:$AM,CZ$4,'Estruturante Móvel'!$AQ:$AQ,"REPARO FO"))</f>
        <v>0</v>
      </c>
      <c r="DA91" s="140">
        <f>(COUNTIFS('Estruturante Móvel'!$M:$M,$B91,'Estruturante Móvel'!$C:$C,"&lt;&gt;PREVISTO",'Estruturante Móvel'!$G:$G,CZ$4))</f>
        <v>0</v>
      </c>
      <c r="DB91" s="139">
        <f>(COUNTIFS('Estruturante Móvel'!$M:$M,$B91,'Estruturante Móvel'!$AM:$AM,DB$4))-(COUNTIFS('Estruturante Móvel'!$M:$M,$B91,'Estruturante Móvel'!$AM:$AM,DB$4,'Estruturante Móvel'!$AQ:$AQ,"REPARO FO"))</f>
        <v>0</v>
      </c>
      <c r="DC91" s="140">
        <f>(COUNTIFS('Estruturante Móvel'!$M:$M,$B91,'Estruturante Móvel'!$C:$C,"&lt;&gt;PREVISTO",'Estruturante Móvel'!$G:$G,DB$4))</f>
        <v>0</v>
      </c>
      <c r="DD91" s="139">
        <f>(COUNTIFS('Estruturante Móvel'!$M:$M,$B91,'Estruturante Móvel'!$AM:$AM,DD$4))-(COUNTIFS('Estruturante Móvel'!$M:$M,$B91,'Estruturante Móvel'!$AM:$AM,DD$4,'Estruturante Móvel'!$AQ:$AQ,"REPARO FO"))</f>
        <v>0</v>
      </c>
      <c r="DE91" s="140">
        <f>(COUNTIFS('Estruturante Móvel'!$M:$M,$B91,'Estruturante Móvel'!$C:$C,"&lt;&gt;PREVISTO",'Estruturante Móvel'!$G:$G,DD$4))</f>
        <v>0</v>
      </c>
      <c r="DF91" s="139">
        <f>(COUNTIFS('Estruturante Móvel'!$M:$M,$B91,'Estruturante Móvel'!$AM:$AM,DF$4))-(COUNTIFS('Estruturante Móvel'!$M:$M,$B91,'Estruturante Móvel'!$AM:$AM,DF$4,'Estruturante Móvel'!$AQ:$AQ,"REPARO FO"))</f>
        <v>0</v>
      </c>
      <c r="DG91" s="140">
        <f>(COUNTIFS('Estruturante Móvel'!$M:$M,$B91,'Estruturante Móvel'!$C:$C,"&lt;&gt;PREVISTO",'Estruturante Móvel'!$G:$G,DF$4))</f>
        <v>0</v>
      </c>
      <c r="DH91" s="139">
        <f>(COUNTIFS('Estruturante Móvel'!$M:$M,$B91,'Estruturante Móvel'!$AM:$AM,DH$4))-(COUNTIFS('Estruturante Móvel'!$M:$M,$B91,'Estruturante Móvel'!$AM:$AM,DH$4,'Estruturante Móvel'!$AQ:$AQ,"REPARO FO"))</f>
        <v>0</v>
      </c>
      <c r="DI91" s="140">
        <f>(COUNTIFS('Estruturante Móvel'!$M:$M,$B91,'Estruturante Móvel'!$C:$C,"&lt;&gt;PREVISTO",'Estruturante Móvel'!$G:$G,DH$4))</f>
        <v>0</v>
      </c>
      <c r="DJ91" s="139">
        <f>(COUNTIFS('Estruturante Móvel'!$M:$M,$B91,'Estruturante Móvel'!$AM:$AM,DJ$4))-(COUNTIFS('Estruturante Móvel'!$M:$M,$B91,'Estruturante Móvel'!$AM:$AM,DJ$4,'Estruturante Móvel'!$AQ:$AQ,"REPARO FO"))</f>
        <v>0</v>
      </c>
      <c r="DK91" s="140">
        <f>(COUNTIFS('Estruturante Móvel'!$M:$M,$B91,'Estruturante Móvel'!$C:$C,"&lt;&gt;PREVISTO",'Estruturante Móvel'!$G:$G,DJ$4))</f>
        <v>0</v>
      </c>
      <c r="DL91" s="139">
        <f>(COUNTIFS('Estruturante Móvel'!$M:$M,$B91,'Estruturante Móvel'!$AM:$AM,DL$4))-(COUNTIFS('Estruturante Móvel'!$M:$M,$B91,'Estruturante Móvel'!$AM:$AM,DL$4,'Estruturante Móvel'!$AQ:$AQ,"REPARO FO"))</f>
        <v>0</v>
      </c>
      <c r="DM91" s="140">
        <f>(COUNTIFS('Estruturante Móvel'!$M:$M,$B91,'Estruturante Móvel'!$C:$C,"&lt;&gt;PREVISTO",'Estruturante Móvel'!$G:$G,DL$4))</f>
        <v>0</v>
      </c>
      <c r="DN91" s="139">
        <f>(COUNTIFS('Estruturante Móvel'!$M:$M,$B91,'Estruturante Móvel'!$AM:$AM,DN$4))-(COUNTIFS('Estruturante Móvel'!$M:$M,$B91,'Estruturante Móvel'!$AM:$AM,DN$4,'Estruturante Móvel'!$AQ:$AQ,"REPARO FO"))</f>
        <v>0</v>
      </c>
      <c r="DO91" s="140">
        <f>(COUNTIFS('Estruturante Móvel'!$M:$M,$B91,'Estruturante Móvel'!$C:$C,"&lt;&gt;PREVISTO",'Estruturante Móvel'!$G:$G,DN$4))</f>
        <v>0</v>
      </c>
      <c r="DP91" s="139">
        <f>(COUNTIFS('Estruturante Móvel'!$M:$M,$B91,'Estruturante Móvel'!$AM:$AM,DP$4))-(COUNTIFS('Estruturante Móvel'!$M:$M,$B91,'Estruturante Móvel'!$AM:$AM,DP$4,'Estruturante Móvel'!$AQ:$AQ,"REPARO FO"))</f>
        <v>0</v>
      </c>
      <c r="DQ91" s="140">
        <f>(COUNTIFS('Estruturante Móvel'!$M:$M,$B91,'Estruturante Móvel'!$C:$C,"&lt;&gt;PREVISTO",'Estruturante Móvel'!$G:$G,DP$4))</f>
        <v>0</v>
      </c>
      <c r="DR91" s="139">
        <f>(COUNTIFS('Estruturante Móvel'!$M:$M,$B91,'Estruturante Móvel'!$AM:$AM,DR$4))-(COUNTIFS('Estruturante Móvel'!$M:$M,$B91,'Estruturante Móvel'!$AM:$AM,DR$4,'Estruturante Móvel'!$AQ:$AQ,"REPARO FO"))</f>
        <v>0</v>
      </c>
      <c r="DS91" s="140">
        <f>(COUNTIFS('Estruturante Móvel'!$M:$M,$B91,'Estruturante Móvel'!$C:$C,"&lt;&gt;PREVISTO",'Estruturante Móvel'!$G:$G,DR$4))</f>
        <v>0</v>
      </c>
      <c r="DT91" s="139">
        <f>(COUNTIFS('Estruturante Móvel'!$M:$M,$B91,'Estruturante Móvel'!$AM:$AM,DT$4))-(COUNTIFS('Estruturante Móvel'!$M:$M,$B91,'Estruturante Móvel'!$AM:$AM,DT$4,'Estruturante Móvel'!$AQ:$AQ,"REPARO FO"))</f>
        <v>0</v>
      </c>
      <c r="DU91" s="140">
        <f>(COUNTIFS('Estruturante Móvel'!$M:$M,$B91,'Estruturante Móvel'!$C:$C,"&lt;&gt;PREVISTO",'Estruturante Móvel'!$G:$G,DT$4))</f>
        <v>0</v>
      </c>
      <c r="DV91" s="139">
        <f>(COUNTIFS('Estruturante Móvel'!$M:$M,$B91,'Estruturante Móvel'!$AM:$AM,DV$4))-(COUNTIFS('Estruturante Móvel'!$M:$M,$B91,'Estruturante Móvel'!$AM:$AM,DV$4,'Estruturante Móvel'!$AQ:$AQ,"REPARO FO"))</f>
        <v>0</v>
      </c>
      <c r="DW91" s="140">
        <f>(COUNTIFS('Estruturante Móvel'!$M:$M,$B91,'Estruturante Móvel'!$C:$C,"&lt;&gt;PREVISTO",'Estruturante Móvel'!$G:$G,DV$4))</f>
        <v>0</v>
      </c>
      <c r="DX91" s="139">
        <f>(COUNTIFS('Estruturante Móvel'!$M:$M,$B91,'Estruturante Móvel'!$AM:$AM,DX$4))-(COUNTIFS('Estruturante Móvel'!$M:$M,$B91,'Estruturante Móvel'!$AM:$AM,DX$4,'Estruturante Móvel'!$AQ:$AQ,"REPARO FO"))</f>
        <v>0</v>
      </c>
      <c r="DY91" s="140">
        <f>(COUNTIFS('Estruturante Móvel'!$M:$M,$B91,'Estruturante Móvel'!$C:$C,"&lt;&gt;PREVISTO",'Estruturante Móvel'!$G:$G,DX$4))</f>
        <v>0</v>
      </c>
      <c r="DZ91" s="139">
        <f>(COUNTIFS('Estruturante Móvel'!$M:$M,$B91,'Estruturante Móvel'!$AM:$AM,DZ$4))-(COUNTIFS('Estruturante Móvel'!$M:$M,$B91,'Estruturante Móvel'!$AM:$AM,DZ$4,'Estruturante Móvel'!$AQ:$AQ,"REPARO FO"))</f>
        <v>0</v>
      </c>
      <c r="EA91" s="140">
        <f>(COUNTIFS('Estruturante Móvel'!$M:$M,$B91,'Estruturante Móvel'!$C:$C,"&lt;&gt;PREVISTO",'Estruturante Móvel'!$G:$G,DZ$4))</f>
        <v>0</v>
      </c>
      <c r="EB91" s="139">
        <f>(COUNTIFS('Estruturante Móvel'!$M:$M,$B91,'Estruturante Móvel'!$AM:$AM,EB$4))-(COUNTIFS('Estruturante Móvel'!$M:$M,$B91,'Estruturante Móvel'!$AM:$AM,EB$4,'Estruturante Móvel'!$AQ:$AQ,"REPARO FO"))</f>
        <v>0</v>
      </c>
      <c r="EC91" s="140">
        <f>(COUNTIFS('Estruturante Móvel'!$M:$M,$B91,'Estruturante Móvel'!$C:$C,"&lt;&gt;PREVISTO",'Estruturante Móvel'!$G:$G,EB$4))</f>
        <v>0</v>
      </c>
      <c r="ED91" s="139">
        <f>(COUNTIFS('Estruturante Móvel'!$M:$M,$B91,'Estruturante Móvel'!$AM:$AM,ED$4))-(COUNTIFS('Estruturante Móvel'!$M:$M,$B91,'Estruturante Móvel'!$AM:$AM,ED$4,'Estruturante Móvel'!$AQ:$AQ,"REPARO FO"))</f>
        <v>0</v>
      </c>
      <c r="EE91" s="140">
        <f>(COUNTIFS('Estruturante Móvel'!$M:$M,$B91,'Estruturante Móvel'!$C:$C,"&lt;&gt;PREVISTO",'Estruturante Móvel'!$G:$G,ED$4))</f>
        <v>0</v>
      </c>
      <c r="EF91" s="139">
        <f>(COUNTIFS('Estruturante Móvel'!$M:$M,$B91,'Estruturante Móvel'!$AM:$AM,EF$4))-(COUNTIFS('Estruturante Móvel'!$M:$M,$B91,'Estruturante Móvel'!$AM:$AM,EF$4,'Estruturante Móvel'!$AQ:$AQ,"REPARO FO"))</f>
        <v>0</v>
      </c>
      <c r="EG91" s="140">
        <f>(COUNTIFS('Estruturante Móvel'!$M:$M,$B91,'Estruturante Móvel'!$C:$C,"&lt;&gt;PREVISTO",'Estruturante Móvel'!$G:$G,EF$4))</f>
        <v>0</v>
      </c>
      <c r="EH91" s="139">
        <f>(COUNTIFS('Estruturante Móvel'!$M:$M,$B91,'Estruturante Móvel'!$AM:$AM,EH$4))-(COUNTIFS('Estruturante Móvel'!$M:$M,$B91,'Estruturante Móvel'!$AM:$AM,EH$4,'Estruturante Móvel'!$AQ:$AQ,"REPARO FO"))</f>
        <v>0</v>
      </c>
      <c r="EI91" s="140">
        <f>(COUNTIFS('Estruturante Móvel'!$M:$M,$B91,'Estruturante Móvel'!$C:$C,"&lt;&gt;PREVISTO",'Estruturante Móvel'!$G:$G,EH$4))</f>
        <v>0</v>
      </c>
      <c r="EJ91" s="139">
        <f>(COUNTIFS('Estruturante Móvel'!$M:$M,$B91,'Estruturante Móvel'!$AM:$AM,EJ$4))-(COUNTIFS('Estruturante Móvel'!$M:$M,$B91,'Estruturante Móvel'!$AM:$AM,EJ$4,'Estruturante Móvel'!$AQ:$AQ,"REPARO FO"))</f>
        <v>0</v>
      </c>
      <c r="EK91" s="140">
        <f>(COUNTIFS('Estruturante Móvel'!$M:$M,$B91,'Estruturante Móvel'!$C:$C,"&lt;&gt;PREVISTO",'Estruturante Móvel'!$G:$G,EJ$4))</f>
        <v>0</v>
      </c>
      <c r="EL91" s="139">
        <f>(COUNTIFS('Estruturante Móvel'!$M:$M,$B91,'Estruturante Móvel'!$AM:$AM,EL$4))-(COUNTIFS('Estruturante Móvel'!$M:$M,$B91,'Estruturante Móvel'!$AM:$AM,EL$4,'Estruturante Móvel'!$AQ:$AQ,"REPARO FO"))</f>
        <v>0</v>
      </c>
      <c r="EM91" s="140">
        <f>(COUNTIFS('Estruturante Móvel'!$M:$M,$B91,'Estruturante Móvel'!$C:$C,"&lt;&gt;PREVISTO",'Estruturante Móvel'!$G:$G,EL$4))</f>
        <v>0</v>
      </c>
      <c r="EN91" s="139">
        <f>(COUNTIFS('Estruturante Móvel'!$M:$M,$B91,'Estruturante Móvel'!$AM:$AM,EN$4))-(COUNTIFS('Estruturante Móvel'!$M:$M,$B91,'Estruturante Móvel'!$AM:$AM,EN$4,'Estruturante Móvel'!$AQ:$AQ,"REPARO FO"))</f>
        <v>0</v>
      </c>
      <c r="EO91" s="140">
        <f>(COUNTIFS('Estruturante Móvel'!$M:$M,$B91,'Estruturante Móvel'!$C:$C,"&lt;&gt;PREVISTO",'Estruturante Móvel'!$G:$G,EN$4))</f>
        <v>0</v>
      </c>
      <c r="EP91" s="139">
        <f>(COUNTIFS('Estruturante Móvel'!$M:$M,$B91,'Estruturante Móvel'!$AM:$AM,EP$4))-(COUNTIFS('Estruturante Móvel'!$M:$M,$B91,'Estruturante Móvel'!$AM:$AM,EP$4,'Estruturante Móvel'!$AQ:$AQ,"REPARO FO"))</f>
        <v>0</v>
      </c>
      <c r="EQ91" s="140">
        <f>(COUNTIFS('Estruturante Móvel'!$M:$M,$B91,'Estruturante Móvel'!$C:$C,"&lt;&gt;PREVISTO",'Estruturante Móvel'!$G:$G,EP$4))</f>
        <v>0</v>
      </c>
      <c r="ER91" s="139">
        <f>(COUNTIFS('Estruturante Móvel'!$M:$M,$B91,'Estruturante Móvel'!$AM:$AM,ER$4))-(COUNTIFS('Estruturante Móvel'!$M:$M,$B91,'Estruturante Móvel'!$AM:$AM,ER$4,'Estruturante Móvel'!$AQ:$AQ,"REPARO FO"))</f>
        <v>0</v>
      </c>
      <c r="ES91" s="140">
        <f>(COUNTIFS('Estruturante Móvel'!$M:$M,$B91,'Estruturante Móvel'!$C:$C,"&lt;&gt;PREVISTO",'Estruturante Móvel'!$G:$G,ER$4))</f>
        <v>0</v>
      </c>
      <c r="ET91" s="139">
        <f>(COUNTIFS('Estruturante Móvel'!$M:$M,$B91,'Estruturante Móvel'!$AM:$AM,ET$4))-(COUNTIFS('Estruturante Móvel'!$M:$M,$B91,'Estruturante Móvel'!$AM:$AM,ET$4,'Estruturante Móvel'!$AQ:$AQ,"REPARO FO"))</f>
        <v>0</v>
      </c>
      <c r="EU91" s="140">
        <f>(COUNTIFS('Estruturante Móvel'!$M:$M,$B91,'Estruturante Móvel'!$C:$C,"&lt;&gt;PREVISTO",'Estruturante Móvel'!$G:$G,ET$4))</f>
        <v>0</v>
      </c>
      <c r="EV91" s="139">
        <f>(COUNTIFS('Estruturante Móvel'!$M:$M,$B91,'Estruturante Móvel'!$AM:$AM,EV$4))-(COUNTIFS('Estruturante Móvel'!$M:$M,$B91,'Estruturante Móvel'!$AM:$AM,EV$4,'Estruturante Móvel'!$AQ:$AQ,"REPARO FO"))</f>
        <v>0</v>
      </c>
      <c r="EW91" s="140">
        <f>(COUNTIFS('Estruturante Móvel'!$M:$M,$B91,'Estruturante Móvel'!$C:$C,"&lt;&gt;PREVISTO",'Estruturante Móvel'!$G:$G,EV$4))</f>
        <v>0</v>
      </c>
      <c r="EX91" s="139">
        <f>(COUNTIFS('Estruturante Móvel'!$M:$M,$B91,'Estruturante Móvel'!$AM:$AM,EX$4))-(COUNTIFS('Estruturante Móvel'!$M:$M,$B91,'Estruturante Móvel'!$AM:$AM,EX$4,'Estruturante Móvel'!$AQ:$AQ,"REPARO FO"))</f>
        <v>0</v>
      </c>
      <c r="EY91" s="140">
        <f>(COUNTIFS('Estruturante Móvel'!$M:$M,$B91,'Estruturante Móvel'!$C:$C,"&lt;&gt;PREVISTO",'Estruturante Móvel'!$G:$G,EX$4))</f>
        <v>0</v>
      </c>
      <c r="EZ91" s="139">
        <f>(COUNTIFS('Estruturante Móvel'!$M:$M,$B91,'Estruturante Móvel'!$AM:$AM,EZ$4))-(COUNTIFS('Estruturante Móvel'!$M:$M,$B91,'Estruturante Móvel'!$AM:$AM,EZ$4,'Estruturante Móvel'!$AQ:$AQ,"REPARO FO"))</f>
        <v>0</v>
      </c>
      <c r="FA91" s="140">
        <f>(COUNTIFS('Estruturante Móvel'!$M:$M,$B91,'Estruturante Móvel'!$C:$C,"&lt;&gt;PREVISTO",'Estruturante Móvel'!$G:$G,EZ$4))</f>
        <v>0</v>
      </c>
      <c r="FB91" s="139">
        <f>(COUNTIFS('Estruturante Móvel'!$M:$M,$B91,'Estruturante Móvel'!$AM:$AM,FB$4))-(COUNTIFS('Estruturante Móvel'!$M:$M,$B91,'Estruturante Móvel'!$AM:$AM,FB$4,'Estruturante Móvel'!$AQ:$AQ,"REPARO FO"))</f>
        <v>0</v>
      </c>
      <c r="FC91" s="140">
        <f>(COUNTIFS('Estruturante Móvel'!$M:$M,$B91,'Estruturante Móvel'!$C:$C,"&lt;&gt;PREVISTO",'Estruturante Móvel'!$G:$G,FB$4))</f>
        <v>0</v>
      </c>
      <c r="FD91" s="139">
        <f>(COUNTIFS('Estruturante Móvel'!$M:$M,$B91,'Estruturante Móvel'!$AM:$AM,FD$4))-(COUNTIFS('Estruturante Móvel'!$M:$M,$B91,'Estruturante Móvel'!$AM:$AM,FD$4,'Estruturante Móvel'!$AQ:$AQ,"REPARO FO"))</f>
        <v>0</v>
      </c>
      <c r="FE91" s="140">
        <f>(COUNTIFS('Estruturante Móvel'!$M:$M,$B91,'Estruturante Móvel'!$C:$C,"&lt;&gt;PREVISTO",'Estruturante Móvel'!$G:$G,FD$4))</f>
        <v>0</v>
      </c>
      <c r="FF91" s="139">
        <f>(COUNTIFS('Estruturante Móvel'!$M:$M,$B91,'Estruturante Móvel'!$AM:$AM,FF$4))-(COUNTIFS('Estruturante Móvel'!$M:$M,$B91,'Estruturante Móvel'!$AM:$AM,FF$4,'Estruturante Móvel'!$AQ:$AQ,"REPARO FO"))</f>
        <v>0</v>
      </c>
      <c r="FG91" s="140">
        <f>(COUNTIFS('Estruturante Móvel'!$M:$M,$B91,'Estruturante Móvel'!$C:$C,"&lt;&gt;PREVISTO",'Estruturante Móvel'!$G:$G,FF$4))</f>
        <v>0</v>
      </c>
      <c r="FH91" s="139">
        <f>(COUNTIFS('Estruturante Móvel'!$M:$M,$B91,'Estruturante Móvel'!$AM:$AM,FH$4))-(COUNTIFS('Estruturante Móvel'!$M:$M,$B91,'Estruturante Móvel'!$AM:$AM,FH$4,'Estruturante Móvel'!$AQ:$AQ,"REPARO FO"))</f>
        <v>0</v>
      </c>
      <c r="FI91" s="140">
        <f>(COUNTIFS('Estruturante Móvel'!$M:$M,$B91,'Estruturante Móvel'!$C:$C,"&lt;&gt;PREVISTO",'Estruturante Móvel'!$G:$G,FH$4))</f>
        <v>0</v>
      </c>
      <c r="FJ91" s="139">
        <f>(COUNTIFS('Estruturante Móvel'!$M:$M,$B91,'Estruturante Móvel'!$AM:$AM,FJ$4))-(COUNTIFS('Estruturante Móvel'!$M:$M,$B91,'Estruturante Móvel'!$AM:$AM,FJ$4,'Estruturante Móvel'!$AQ:$AQ,"REPARO FO"))</f>
        <v>0</v>
      </c>
      <c r="FK91" s="140">
        <f>(COUNTIFS('Estruturante Móvel'!$M:$M,$B91,'Estruturante Móvel'!$C:$C,"&lt;&gt;PREVISTO",'Estruturante Móvel'!$G:$G,FJ$4))</f>
        <v>0</v>
      </c>
      <c r="FL91" s="139">
        <f>(COUNTIFS('Estruturante Móvel'!$M:$M,$B91,'Estruturante Móvel'!$AM:$AM,FL$4))-(COUNTIFS('Estruturante Móvel'!$M:$M,$B91,'Estruturante Móvel'!$AM:$AM,FL$4,'Estruturante Móvel'!$AQ:$AQ,"REPARO FO"))</f>
        <v>0</v>
      </c>
      <c r="FM91" s="140">
        <f>(COUNTIFS('Estruturante Móvel'!$M:$M,$B91,'Estruturante Móvel'!$C:$C,"&lt;&gt;PREVISTO",'Estruturante Móvel'!$G:$G,FL$4))</f>
        <v>0</v>
      </c>
      <c r="FN91" s="139">
        <f>(COUNTIFS('Estruturante Móvel'!$M:$M,$B91,'Estruturante Móvel'!$AM:$AM,FN$4))-(COUNTIFS('Estruturante Móvel'!$M:$M,$B91,'Estruturante Móvel'!$AM:$AM,FN$4,'Estruturante Móvel'!$AQ:$AQ,"REPARO FO"))</f>
        <v>0</v>
      </c>
      <c r="FO91" s="140">
        <f>(COUNTIFS('Estruturante Móvel'!$M:$M,$B91,'Estruturante Móvel'!$C:$C,"&lt;&gt;PREVISTO",'Estruturante Móvel'!$G:$G,FN$4))</f>
        <v>0</v>
      </c>
      <c r="FP91" s="139">
        <f>(COUNTIFS('Estruturante Móvel'!$M:$M,$B91,'Estruturante Móvel'!$AM:$AM,FP$4))-(COUNTIFS('Estruturante Móvel'!$M:$M,$B91,'Estruturante Móvel'!$AM:$AM,FP$4,'Estruturante Móvel'!$AQ:$AQ,"REPARO FO"))</f>
        <v>0</v>
      </c>
      <c r="FQ91" s="140">
        <f>(COUNTIFS('Estruturante Móvel'!$M:$M,$B91,'Estruturante Móvel'!$C:$C,"&lt;&gt;PREVISTO",'Estruturante Móvel'!$G:$G,FP$4))</f>
        <v>0</v>
      </c>
      <c r="FR91" s="139">
        <f>(COUNTIFS('Estruturante Móvel'!$M:$M,$B91,'Estruturante Móvel'!$AM:$AM,FR$4))-(COUNTIFS('Estruturante Móvel'!$M:$M,$B91,'Estruturante Móvel'!$AM:$AM,FR$4,'Estruturante Móvel'!$AQ:$AQ,"REPARO FO"))</f>
        <v>0</v>
      </c>
      <c r="FS91" s="140">
        <f>(COUNTIFS('Estruturante Móvel'!$M:$M,$B91,'Estruturante Móvel'!$C:$C,"&lt;&gt;PREVISTO",'Estruturante Móvel'!$G:$G,FR$4))</f>
        <v>0</v>
      </c>
      <c r="FT91" s="139">
        <f>(COUNTIFS('Estruturante Móvel'!$M:$M,$B91,'Estruturante Móvel'!$AM:$AM,FT$4))-(COUNTIFS('Estruturante Móvel'!$M:$M,$B91,'Estruturante Móvel'!$AM:$AM,FT$4,'Estruturante Móvel'!$AQ:$AQ,"REPARO FO"))</f>
        <v>0</v>
      </c>
      <c r="FU91" s="140">
        <f>(COUNTIFS('Estruturante Móvel'!$M:$M,$B91,'Estruturante Móvel'!$C:$C,"&lt;&gt;PREVISTO",'Estruturante Móvel'!$G:$G,FT$4))</f>
        <v>0</v>
      </c>
      <c r="FV91" s="139">
        <f>(COUNTIFS('Estruturante Móvel'!$M:$M,$B91,'Estruturante Móvel'!$AM:$AM,FV$4))-(COUNTIFS('Estruturante Móvel'!$M:$M,$B91,'Estruturante Móvel'!$AM:$AM,FV$4,'Estruturante Móvel'!$AQ:$AQ,"REPARO FO"))</f>
        <v>0</v>
      </c>
      <c r="FW91" s="140">
        <f>(COUNTIFS('Estruturante Móvel'!$M:$M,$B91,'Estruturante Móvel'!$C:$C,"&lt;&gt;PREVISTO",'Estruturante Móvel'!$G:$G,FV$4))</f>
        <v>0</v>
      </c>
      <c r="FX91" s="139">
        <f>(COUNTIFS('Estruturante Móvel'!$M:$M,$B91,'Estruturante Móvel'!$AM:$AM,FX$4))-(COUNTIFS('Estruturante Móvel'!$M:$M,$B91,'Estruturante Móvel'!$AM:$AM,FX$4,'Estruturante Móvel'!$AQ:$AQ,"REPARO FO"))</f>
        <v>0</v>
      </c>
      <c r="FY91" s="140">
        <f>(COUNTIFS('Estruturante Móvel'!$M:$M,$B91,'Estruturante Móvel'!$C:$C,"&lt;&gt;PREVISTO",'Estruturante Móvel'!$G:$G,FX$4))</f>
        <v>0</v>
      </c>
      <c r="FZ91" s="139">
        <f>(COUNTIFS('Estruturante Móvel'!$M:$M,$B91,'Estruturante Móvel'!$AM:$AM,FZ$4))-(COUNTIFS('Estruturante Móvel'!$M:$M,$B91,'Estruturante Móvel'!$AM:$AM,FZ$4,'Estruturante Móvel'!$AQ:$AQ,"REPARO FO"))</f>
        <v>0</v>
      </c>
      <c r="GA91" s="140">
        <f>(COUNTIFS('Estruturante Móvel'!$M:$M,$B91,'Estruturante Móvel'!$C:$C,"&lt;&gt;PREVISTO",'Estruturante Móvel'!$G:$G,FZ$4))</f>
        <v>0</v>
      </c>
      <c r="GB91" s="139">
        <f>(COUNTIFS('Estruturante Móvel'!$M:$M,$B91,'Estruturante Móvel'!$AM:$AM,GB$4))-(COUNTIFS('Estruturante Móvel'!$M:$M,$B91,'Estruturante Móvel'!$AM:$AM,GB$4,'Estruturante Móvel'!$AQ:$AQ,"REPARO FO"))</f>
        <v>0</v>
      </c>
      <c r="GC91" s="140">
        <f>(COUNTIFS('Estruturante Móvel'!$M:$M,$B91,'Estruturante Móvel'!$C:$C,"&lt;&gt;PREVISTO",'Estruturante Móvel'!$G:$G,GB$4))</f>
        <v>0</v>
      </c>
      <c r="GD91" s="139">
        <f>(COUNTIFS('Estruturante Móvel'!$M:$M,$B91,'Estruturante Móvel'!$AM:$AM,GD$4))-(COUNTIFS('Estruturante Móvel'!$M:$M,$B91,'Estruturante Móvel'!$AM:$AM,GD$4,'Estruturante Móvel'!$AQ:$AQ,"REPARO FO"))</f>
        <v>0</v>
      </c>
      <c r="GE91" s="140">
        <f>(COUNTIFS('Estruturante Móvel'!$M:$M,$B91,'Estruturante Móvel'!$C:$C,"&lt;&gt;PREVISTO",'Estruturante Móvel'!$G:$G,GD$4))</f>
        <v>0</v>
      </c>
      <c r="GF91" s="139">
        <f>(COUNTIFS('Estruturante Móvel'!$M:$M,$B91,'Estruturante Móvel'!$AM:$AM,GF$4))-(COUNTIFS('Estruturante Móvel'!$M:$M,$B91,'Estruturante Móvel'!$AM:$AM,GF$4,'Estruturante Móvel'!$AQ:$AQ,"REPARO FO"))</f>
        <v>0</v>
      </c>
      <c r="GG91" s="140">
        <f>(COUNTIFS('Estruturante Móvel'!$M:$M,$B91,'Estruturante Móvel'!$C:$C,"&lt;&gt;PREVISTO",'Estruturante Móvel'!$G:$G,GF$4))</f>
        <v>0</v>
      </c>
      <c r="GH91" s="139">
        <f>(COUNTIFS('Estruturante Móvel'!$M:$M,$B91,'Estruturante Móvel'!$AM:$AM,GH$4))-(COUNTIFS('Estruturante Móvel'!$M:$M,$B91,'Estruturante Móvel'!$AM:$AM,GH$4,'Estruturante Móvel'!$AQ:$AQ,"REPARO FO"))</f>
        <v>0</v>
      </c>
      <c r="GI91" s="140">
        <f>(COUNTIFS('Estruturante Móvel'!$M:$M,$B91,'Estruturante Móvel'!$C:$C,"&lt;&gt;PREVISTO",'Estruturante Móvel'!$G:$G,GH$4))</f>
        <v>0</v>
      </c>
      <c r="GJ91" s="139">
        <f>(COUNTIFS('Estruturante Móvel'!$M:$M,$B91,'Estruturante Móvel'!$AM:$AM,GJ$4))-(COUNTIFS('Estruturante Móvel'!$M:$M,$B91,'Estruturante Móvel'!$AM:$AM,GJ$4,'Estruturante Móvel'!$AQ:$AQ,"REPARO FO"))</f>
        <v>0</v>
      </c>
      <c r="GK91" s="140">
        <f>(COUNTIFS('Estruturante Móvel'!$M:$M,$B91,'Estruturante Móvel'!$C:$C,"&lt;&gt;PREVISTO",'Estruturante Móvel'!$G:$G,GJ$4))</f>
        <v>0</v>
      </c>
      <c r="GL91" s="139">
        <f>(COUNTIFS('Estruturante Móvel'!$M:$M,$B91,'Estruturante Móvel'!$AM:$AM,GL$4))-(COUNTIFS('Estruturante Móvel'!$M:$M,$B91,'Estruturante Móvel'!$AM:$AM,GL$4,'Estruturante Móvel'!$AQ:$AQ,"REPARO FO"))</f>
        <v>0</v>
      </c>
      <c r="GM91" s="140">
        <f>(COUNTIFS('Estruturante Móvel'!$M:$M,$B91,'Estruturante Móvel'!$C:$C,"&lt;&gt;PREVISTO",'Estruturante Móvel'!$G:$G,GL$4))</f>
        <v>0</v>
      </c>
      <c r="GN91" s="139">
        <f>(COUNTIFS('Estruturante Móvel'!$M:$M,$B91,'Estruturante Móvel'!$AM:$AM,GN$4))-(COUNTIFS('Estruturante Móvel'!$M:$M,$B91,'Estruturante Móvel'!$AM:$AM,GN$4,'Estruturante Móvel'!$AQ:$AQ,"REPARO FO"))</f>
        <v>0</v>
      </c>
      <c r="GO91" s="140">
        <f>(COUNTIFS('Estruturante Móvel'!$M:$M,$B91,'Estruturante Móvel'!$C:$C,"&lt;&gt;PREVISTO",'Estruturante Móvel'!$G:$G,GN$4))</f>
        <v>0</v>
      </c>
      <c r="GP91" s="139">
        <f>(COUNTIFS('Estruturante Móvel'!$M:$M,$B91,'Estruturante Móvel'!$AM:$AM,GP$4))-(COUNTIFS('Estruturante Móvel'!$M:$M,$B91,'Estruturante Móvel'!$AM:$AM,GP$4,'Estruturante Móvel'!$AQ:$AQ,"REPARO FO"))</f>
        <v>0</v>
      </c>
      <c r="GQ91" s="140">
        <f>(COUNTIFS('Estruturante Móvel'!$M:$M,$B91,'Estruturante Móvel'!$C:$C,"&lt;&gt;PREVISTO",'Estruturante Móvel'!$G:$G,GP$4))</f>
        <v>0</v>
      </c>
      <c r="GR91" s="139">
        <f>(COUNTIFS('Estruturante Móvel'!$M:$M,$B91,'Estruturante Móvel'!$AM:$AM,GR$4))-(COUNTIFS('Estruturante Móvel'!$M:$M,$B91,'Estruturante Móvel'!$AM:$AM,GR$4,'Estruturante Móvel'!$AQ:$AQ,"REPARO FO"))</f>
        <v>0</v>
      </c>
      <c r="GS91" s="140">
        <f>(COUNTIFS('Estruturante Móvel'!$M:$M,$B91,'Estruturante Móvel'!$C:$C,"&lt;&gt;PREVISTO",'Estruturante Móvel'!$G:$G,GR$4))</f>
        <v>0</v>
      </c>
      <c r="GT91" s="139">
        <f>(COUNTIFS('Estruturante Móvel'!$M:$M,$B91,'Estruturante Móvel'!$AM:$AM,GT$4))-(COUNTIFS('Estruturante Móvel'!$M:$M,$B91,'Estruturante Móvel'!$AM:$AM,GT$4,'Estruturante Móvel'!$AQ:$AQ,"REPARO FO"))</f>
        <v>0</v>
      </c>
      <c r="GU91" s="140">
        <f>(COUNTIFS('Estruturante Móvel'!$M:$M,$B91,'Estruturante Móvel'!$C:$C,"&lt;&gt;PREVISTO",'Estruturante Móvel'!$G:$G,GT$4))</f>
        <v>0</v>
      </c>
      <c r="GV91" s="139">
        <f>(COUNTIFS('Estruturante Móvel'!$M:$M,$B91,'Estruturante Móvel'!$AM:$AM,GV$4))-(COUNTIFS('Estruturante Móvel'!$M:$M,$B91,'Estruturante Móvel'!$AM:$AM,GV$4,'Estruturante Móvel'!$AQ:$AQ,"REPARO FO"))</f>
        <v>0</v>
      </c>
      <c r="GW91" s="140">
        <f>(COUNTIFS('Estruturante Móvel'!$M:$M,$B91,'Estruturante Móvel'!$C:$C,"&lt;&gt;PREVISTO",'Estruturante Móvel'!$G:$G,GV$4))</f>
        <v>0</v>
      </c>
      <c r="GX91" s="139">
        <f>(COUNTIFS('Estruturante Móvel'!$M:$M,$B91,'Estruturante Móvel'!$AM:$AM,GX$4))-(COUNTIFS('Estruturante Móvel'!$M:$M,$B91,'Estruturante Móvel'!$AM:$AM,GX$4,'Estruturante Móvel'!$AQ:$AQ,"REPARO FO"))</f>
        <v>0</v>
      </c>
      <c r="GY91" s="140">
        <f>(COUNTIFS('Estruturante Móvel'!$M:$M,$B91,'Estruturante Móvel'!$C:$C,"&lt;&gt;PREVISTO",'Estruturante Móvel'!$G:$G,GX$4))</f>
        <v>0</v>
      </c>
      <c r="GZ91" s="139">
        <f>(COUNTIFS('Estruturante Móvel'!$M:$M,$B91,'Estruturante Móvel'!$AM:$AM,GZ$4))-(COUNTIFS('Estruturante Móvel'!$M:$M,$B91,'Estruturante Móvel'!$AM:$AM,GZ$4,'Estruturante Móvel'!$AQ:$AQ,"REPARO FO"))</f>
        <v>0</v>
      </c>
      <c r="HA91" s="140">
        <f>(COUNTIFS('Estruturante Móvel'!$M:$M,$B91,'Estruturante Móvel'!$C:$C,"&lt;&gt;PREVISTO",'Estruturante Móvel'!$G:$G,GZ$4))</f>
        <v>0</v>
      </c>
      <c r="HB91" s="139">
        <f>(COUNTIFS('Estruturante Móvel'!$M:$M,$B91,'Estruturante Móvel'!$AM:$AM,HB$4))-(COUNTIFS('Estruturante Móvel'!$M:$M,$B91,'Estruturante Móvel'!$AM:$AM,HB$4,'Estruturante Móvel'!$AQ:$AQ,"REPARO FO"))</f>
        <v>0</v>
      </c>
      <c r="HC91" s="140">
        <f>(COUNTIFS('Estruturante Móvel'!$M:$M,$B91,'Estruturante Móvel'!$C:$C,"&lt;&gt;PREVISTO",'Estruturante Móvel'!$G:$G,HB$4))</f>
        <v>0</v>
      </c>
      <c r="HD91" s="139">
        <f>(COUNTIFS('Estruturante Móvel'!$M:$M,$B91,'Estruturante Móvel'!$AM:$AM,HD$4))-(COUNTIFS('Estruturante Móvel'!$M:$M,$B91,'Estruturante Móvel'!$AM:$AM,HD$4,'Estruturante Móvel'!$AQ:$AQ,"REPARO FO"))</f>
        <v>0</v>
      </c>
      <c r="HE91" s="140">
        <f>(COUNTIFS('Estruturante Móvel'!$M:$M,$B91,'Estruturante Móvel'!$C:$C,"&lt;&gt;PREVISTO",'Estruturante Móvel'!$G:$G,HD$4))</f>
        <v>0</v>
      </c>
      <c r="HF91" s="139">
        <f>(COUNTIFS('Estruturante Móvel'!$M:$M,$B91,'Estruturante Móvel'!$AM:$AM,HF$4))-(COUNTIFS('Estruturante Móvel'!$M:$M,$B91,'Estruturante Móvel'!$AM:$AM,HF$4,'Estruturante Móvel'!$AQ:$AQ,"REPARO FO"))</f>
        <v>0</v>
      </c>
      <c r="HG91" s="140">
        <f>(COUNTIFS('Estruturante Móvel'!$M:$M,$B91,'Estruturante Móvel'!$C:$C,"&lt;&gt;PREVISTO",'Estruturante Móvel'!$G:$G,HF$4))</f>
        <v>0</v>
      </c>
      <c r="HH91" s="139">
        <f>(COUNTIFS('Estruturante Móvel'!$M:$M,$B91,'Estruturante Móvel'!$AM:$AM,HH$4))-(COUNTIFS('Estruturante Móvel'!$M:$M,$B91,'Estruturante Móvel'!$AM:$AM,HH$4,'Estruturante Móvel'!$AQ:$AQ,"REPARO FO"))</f>
        <v>0</v>
      </c>
      <c r="HI91" s="140">
        <f>(COUNTIFS('Estruturante Móvel'!$M:$M,$B91,'Estruturante Móvel'!$C:$C,"&lt;&gt;PREVISTO",'Estruturante Móvel'!$G:$G,HH$4))</f>
        <v>0</v>
      </c>
      <c r="HJ91" s="139">
        <f>(COUNTIFS('Estruturante Móvel'!$M:$M,$B91,'Estruturante Móvel'!$AM:$AM,HJ$4))-(COUNTIFS('Estruturante Móvel'!$M:$M,$B91,'Estruturante Móvel'!$AM:$AM,HJ$4,'Estruturante Móvel'!$AQ:$AQ,"REPARO FO"))</f>
        <v>0</v>
      </c>
      <c r="HK91" s="140">
        <f>(COUNTIFS('Estruturante Móvel'!$M:$M,$B91,'Estruturante Móvel'!$C:$C,"&lt;&gt;PREVISTO",'Estruturante Móvel'!$G:$G,HJ$4))</f>
        <v>0</v>
      </c>
      <c r="HL91" s="139">
        <f>(COUNTIFS('Estruturante Móvel'!$M:$M,$B91,'Estruturante Móvel'!$AM:$AM,HL$4))-(COUNTIFS('Estruturante Móvel'!$M:$M,$B91,'Estruturante Móvel'!$AM:$AM,HL$4,'Estruturante Móvel'!$AQ:$AQ,"REPARO FO"))</f>
        <v>0</v>
      </c>
      <c r="HM91" s="140">
        <f>(COUNTIFS('Estruturante Móvel'!$M:$M,$B91,'Estruturante Móvel'!$C:$C,"&lt;&gt;PREVISTO",'Estruturante Móvel'!$G:$G,HL$4))</f>
        <v>0</v>
      </c>
      <c r="HN91" s="139">
        <f>(COUNTIFS('Estruturante Móvel'!$M:$M,$B91,'Estruturante Móvel'!$AM:$AM,HN$4))-(COUNTIFS('Estruturante Móvel'!$M:$M,$B91,'Estruturante Móvel'!$AM:$AM,HN$4,'Estruturante Móvel'!$AQ:$AQ,"REPARO FO"))</f>
        <v>0</v>
      </c>
      <c r="HO91" s="140">
        <f>(COUNTIFS('Estruturante Móvel'!$M:$M,$B91,'Estruturante Móvel'!$C:$C,"&lt;&gt;PREVISTO",'Estruturante Móvel'!$G:$G,HN$4))</f>
        <v>0</v>
      </c>
      <c r="HP91" s="139">
        <f>(COUNTIFS('Estruturante Móvel'!$M:$M,$B91,'Estruturante Móvel'!$AM:$AM,HP$4))-(COUNTIFS('Estruturante Móvel'!$M:$M,$B91,'Estruturante Móvel'!$AM:$AM,HP$4,'Estruturante Móvel'!$AQ:$AQ,"REPARO FO"))</f>
        <v>0</v>
      </c>
      <c r="HQ91" s="140">
        <f>(COUNTIFS('Estruturante Móvel'!$M:$M,$B91,'Estruturante Móvel'!$C:$C,"&lt;&gt;PREVISTO",'Estruturante Móvel'!$G:$G,HP$4))</f>
        <v>0</v>
      </c>
      <c r="HR91" s="139">
        <f>(COUNTIFS('Estruturante Móvel'!$M:$M,$B91,'Estruturante Móvel'!$AM:$AM,HR$4))-(COUNTIFS('Estruturante Móvel'!$M:$M,$B91,'Estruturante Móvel'!$AM:$AM,HR$4,'Estruturante Móvel'!$AQ:$AQ,"REPARO FO"))</f>
        <v>0</v>
      </c>
      <c r="HS91" s="140">
        <f>(COUNTIFS('Estruturante Móvel'!$M:$M,$B91,'Estruturante Móvel'!$C:$C,"&lt;&gt;PREVISTO",'Estruturante Móvel'!$G:$G,HR$4))</f>
        <v>0</v>
      </c>
      <c r="HT91" s="139">
        <f>(COUNTIFS('Estruturante Móvel'!$M:$M,$B91,'Estruturante Móvel'!$AM:$AM,HT$4))-(COUNTIFS('Estruturante Móvel'!$M:$M,$B91,'Estruturante Móvel'!$AM:$AM,HT$4,'Estruturante Móvel'!$AQ:$AQ,"REPARO FO"))</f>
        <v>0</v>
      </c>
      <c r="HU91" s="140">
        <f>(COUNTIFS('Estruturante Móvel'!$M:$M,$B91,'Estruturante Móvel'!$C:$C,"&lt;&gt;PREVISTO",'Estruturante Móvel'!$G:$G,HT$4))</f>
        <v>0</v>
      </c>
      <c r="HV91" s="139">
        <f>(COUNTIFS('Estruturante Móvel'!$M:$M,$B91,'Estruturante Móvel'!$AM:$AM,HV$4))-(COUNTIFS('Estruturante Móvel'!$M:$M,$B91,'Estruturante Móvel'!$AM:$AM,HV$4,'Estruturante Móvel'!$AQ:$AQ,"REPARO FO"))</f>
        <v>0</v>
      </c>
      <c r="HW91" s="140">
        <f>(COUNTIFS('Estruturante Móvel'!$M:$M,$B91,'Estruturante Móvel'!$C:$C,"&lt;&gt;PREVISTO",'Estruturante Móvel'!$G:$G,HV$4))</f>
        <v>0</v>
      </c>
      <c r="HX91" s="139">
        <f>(COUNTIFS('Estruturante Móvel'!$M:$M,$B91,'Estruturante Móvel'!$AM:$AM,HX$4))-(COUNTIFS('Estruturante Móvel'!$M:$M,$B91,'Estruturante Móvel'!$AM:$AM,HX$4,'Estruturante Móvel'!$AQ:$AQ,"REPARO FO"))</f>
        <v>0</v>
      </c>
      <c r="HY91" s="140">
        <f>(COUNTIFS('Estruturante Móvel'!$M:$M,$B91,'Estruturante Móvel'!$C:$C,"&lt;&gt;PREVISTO",'Estruturante Móvel'!$G:$G,HX$4))</f>
        <v>0</v>
      </c>
      <c r="HZ91" s="139">
        <f>(COUNTIFS('Estruturante Móvel'!$M:$M,$B91,'Estruturante Móvel'!$AM:$AM,HZ$4))-(COUNTIFS('Estruturante Móvel'!$M:$M,$B91,'Estruturante Móvel'!$AM:$AM,HZ$4,'Estruturante Móvel'!$AQ:$AQ,"REPARO FO"))</f>
        <v>0</v>
      </c>
      <c r="IA91" s="140">
        <f>(COUNTIFS('Estruturante Móvel'!$M:$M,$B91,'Estruturante Móvel'!$C:$C,"&lt;&gt;PREVISTO",'Estruturante Móvel'!$G:$G,HZ$4))</f>
        <v>0</v>
      </c>
      <c r="IB91" s="139">
        <f>(COUNTIFS('Estruturante Móvel'!$M:$M,$B91,'Estruturante Móvel'!$AM:$AM,IB$4))-(COUNTIFS('Estruturante Móvel'!$M:$M,$B91,'Estruturante Móvel'!$AM:$AM,IB$4,'Estruturante Móvel'!$AQ:$AQ,"REPARO FO"))</f>
        <v>0</v>
      </c>
      <c r="IC91" s="140">
        <f>(COUNTIFS('Estruturante Móvel'!$M:$M,$B91,'Estruturante Móvel'!$C:$C,"&lt;&gt;PREVISTO",'Estruturante Móvel'!$G:$G,IB$4))</f>
        <v>0</v>
      </c>
      <c r="ID91" s="139">
        <f>(COUNTIFS('Estruturante Móvel'!$M:$M,$B91,'Estruturante Móvel'!$AM:$AM,ID$4))-(COUNTIFS('Estruturante Móvel'!$M:$M,$B91,'Estruturante Móvel'!$AM:$AM,ID$4,'Estruturante Móvel'!$AQ:$AQ,"REPARO FO"))</f>
        <v>0</v>
      </c>
      <c r="IE91" s="140">
        <f>(COUNTIFS('Estruturante Móvel'!$M:$M,$B91,'Estruturante Móvel'!$C:$C,"&lt;&gt;PREVISTO",'Estruturante Móvel'!$G:$G,ID$4))</f>
        <v>0</v>
      </c>
      <c r="IF91" s="139">
        <f>(COUNTIFS('Estruturante Móvel'!$M:$M,$B91,'Estruturante Móvel'!$AM:$AM,IF$4))-(COUNTIFS('Estruturante Móvel'!$M:$M,$B91,'Estruturante Móvel'!$AM:$AM,IF$4,'Estruturante Móvel'!$AQ:$AQ,"REPARO FO"))</f>
        <v>0</v>
      </c>
      <c r="IG91" s="140">
        <f>(COUNTIFS('Estruturante Móvel'!$M:$M,$B91,'Estruturante Móvel'!$C:$C,"&lt;&gt;PREVISTO",'Estruturante Móvel'!$G:$G,IF$4))</f>
        <v>0</v>
      </c>
      <c r="IH91" s="139">
        <f>(COUNTIFS('Estruturante Móvel'!$M:$M,$B91,'Estruturante Móvel'!$AM:$AM,IH$4))-(COUNTIFS('Estruturante Móvel'!$M:$M,$B91,'Estruturante Móvel'!$AM:$AM,IH$4,'Estruturante Móvel'!$AQ:$AQ,"REPARO FO"))</f>
        <v>0</v>
      </c>
      <c r="II91" s="140">
        <f>(COUNTIFS('Estruturante Móvel'!$M:$M,$B91,'Estruturante Móvel'!$C:$C,"&lt;&gt;PREVISTO",'Estruturante Móvel'!$G:$G,IH$4))</f>
        <v>0</v>
      </c>
      <c r="IJ91" s="139">
        <f>(COUNTIFS('Estruturante Móvel'!$M:$M,$B91,'Estruturante Móvel'!$AM:$AM,IJ$4))-(COUNTIFS('Estruturante Móvel'!$M:$M,$B91,'Estruturante Móvel'!$AM:$AM,IJ$4,'Estruturante Móvel'!$AQ:$AQ,"REPARO FO"))</f>
        <v>0</v>
      </c>
      <c r="IK91" s="140">
        <f>(COUNTIFS('Estruturante Móvel'!$M:$M,$B91,'Estruturante Móvel'!$C:$C,"&lt;&gt;PREVISTO",'Estruturante Móvel'!$G:$G,IJ$4))</f>
        <v>0</v>
      </c>
      <c r="IL91" s="139">
        <f>(COUNTIFS('Estruturante Móvel'!$M:$M,$B91,'Estruturante Móvel'!$AM:$AM,IL$4))-(COUNTIFS('Estruturante Móvel'!$M:$M,$B91,'Estruturante Móvel'!$AM:$AM,IL$4,'Estruturante Móvel'!$AQ:$AQ,"REPARO FO"))</f>
        <v>0</v>
      </c>
      <c r="IM91" s="140">
        <f>(COUNTIFS('Estruturante Móvel'!$M:$M,$B91,'Estruturante Móvel'!$C:$C,"&lt;&gt;PREVISTO",'Estruturante Móvel'!$G:$G,IL$4))</f>
        <v>0</v>
      </c>
      <c r="IN91" s="139">
        <f>(COUNTIFS('Estruturante Móvel'!$M:$M,$B91,'Estruturante Móvel'!$AM:$AM,IN$4))-(COUNTIFS('Estruturante Móvel'!$M:$M,$B91,'Estruturante Móvel'!$AM:$AM,IN$4,'Estruturante Móvel'!$AQ:$AQ,"REPARO FO"))</f>
        <v>0</v>
      </c>
      <c r="IO91" s="140">
        <f>(COUNTIFS('Estruturante Móvel'!$M:$M,$B91,'Estruturante Móvel'!$C:$C,"&lt;&gt;PREVISTO",'Estruturante Móvel'!$G:$G,IN$4))</f>
        <v>0</v>
      </c>
      <c r="IP91" s="139">
        <f>(COUNTIFS('Estruturante Móvel'!$M:$M,$B91,'Estruturante Móvel'!$AM:$AM,IP$4))-(COUNTIFS('Estruturante Móvel'!$M:$M,$B91,'Estruturante Móvel'!$AM:$AM,IP$4,'Estruturante Móvel'!$AQ:$AQ,"REPARO FO"))</f>
        <v>0</v>
      </c>
      <c r="IQ91" s="140">
        <f>(COUNTIFS('Estruturante Móvel'!$M:$M,$B91,'Estruturante Móvel'!$C:$C,"&lt;&gt;PREVISTO",'Estruturante Móvel'!$G:$G,IP$4))</f>
        <v>0</v>
      </c>
      <c r="IR91" s="139">
        <f>(COUNTIFS('Estruturante Móvel'!$M:$M,$B91,'Estruturante Móvel'!$AM:$AM,IR$4))-(COUNTIFS('Estruturante Móvel'!$M:$M,$B91,'Estruturante Móvel'!$AM:$AM,IR$4,'Estruturante Móvel'!$AQ:$AQ,"REPARO FO"))</f>
        <v>0</v>
      </c>
      <c r="IS91" s="140">
        <f>(COUNTIFS('Estruturante Móvel'!$M:$M,$B91,'Estruturante Móvel'!$C:$C,"&lt;&gt;PREVISTO",'Estruturante Móvel'!$G:$G,IR$4))</f>
        <v>0</v>
      </c>
      <c r="IT91" s="139">
        <f>(COUNTIFS('Estruturante Móvel'!$M:$M,$B91,'Estruturante Móvel'!$AM:$AM,IT$4))-(COUNTIFS('Estruturante Móvel'!$M:$M,$B91,'Estruturante Móvel'!$AM:$AM,IT$4,'Estruturante Móvel'!$AQ:$AQ,"REPARO FO"))</f>
        <v>0</v>
      </c>
      <c r="IU91" s="140">
        <f>(COUNTIFS('Estruturante Móvel'!$M:$M,$B91,'Estruturante Móvel'!$C:$C,"&lt;&gt;PREVISTO",'Estruturante Móvel'!$G:$G,IT$4))</f>
        <v>0</v>
      </c>
      <c r="IV91" s="139">
        <f>(COUNTIFS('Estruturante Móvel'!$M:$M,$B91,'Estruturante Móvel'!$AM:$AM,IV$4))-(COUNTIFS('Estruturante Móvel'!$M:$M,$B91,'Estruturante Móvel'!$AM:$AM,IV$4,'Estruturante Móvel'!$AQ:$AQ,"REPARO FO"))</f>
        <v>0</v>
      </c>
      <c r="IW91" s="140">
        <f>(COUNTIFS('Estruturante Móvel'!$M:$M,$B91,'Estruturante Móvel'!$C:$C,"&lt;&gt;PREVISTO",'Estruturante Móvel'!$G:$G,IV$4))</f>
        <v>0</v>
      </c>
      <c r="IX91" s="139">
        <f>(COUNTIFS('Estruturante Móvel'!$M:$M,$B91,'Estruturante Móvel'!$AM:$AM,IX$4))-(COUNTIFS('Estruturante Móvel'!$M:$M,$B91,'Estruturante Móvel'!$AM:$AM,IX$4,'Estruturante Móvel'!$AQ:$AQ,"REPARO FO"))</f>
        <v>0</v>
      </c>
      <c r="IY91" s="140">
        <f>(COUNTIFS('Estruturante Móvel'!$M:$M,$B91,'Estruturante Móvel'!$C:$C,"&lt;&gt;PREVISTO",'Estruturante Móvel'!$G:$G,IX$4))</f>
        <v>0</v>
      </c>
      <c r="IZ91" s="139">
        <f>(COUNTIFS('Estruturante Móvel'!$M:$M,$B91,'Estruturante Móvel'!$AM:$AM,IZ$4))-(COUNTIFS('Estruturante Móvel'!$M:$M,$B91,'Estruturante Móvel'!$AM:$AM,IZ$4,'Estruturante Móvel'!$AQ:$AQ,"REPARO FO"))</f>
        <v>0</v>
      </c>
      <c r="JA91" s="140">
        <f>(COUNTIFS('Estruturante Móvel'!$M:$M,$B91,'Estruturante Móvel'!$C:$C,"&lt;&gt;PREVISTO",'Estruturante Móvel'!$G:$G,IZ$4))</f>
        <v>0</v>
      </c>
      <c r="JB91" s="139">
        <f>(COUNTIFS('Estruturante Móvel'!$M:$M,$B91,'Estruturante Móvel'!$AM:$AM,JB$4))-(COUNTIFS('Estruturante Móvel'!$M:$M,$B91,'Estruturante Móvel'!$AM:$AM,JB$4,'Estruturante Móvel'!$AQ:$AQ,"REPARO FO"))</f>
        <v>0</v>
      </c>
      <c r="JC91" s="140">
        <f>(COUNTIFS('Estruturante Móvel'!$M:$M,$B91,'Estruturante Móvel'!$C:$C,"&lt;&gt;PREVISTO",'Estruturante Móvel'!$G:$G,JB$4))</f>
        <v>0</v>
      </c>
      <c r="JD91" s="139">
        <f>(COUNTIFS('Estruturante Móvel'!$M:$M,$B91,'Estruturante Móvel'!$AM:$AM,JD$4))-(COUNTIFS('Estruturante Móvel'!$M:$M,$B91,'Estruturante Móvel'!$AM:$AM,JD$4,'Estruturante Móvel'!$AQ:$AQ,"REPARO FO"))</f>
        <v>0</v>
      </c>
      <c r="JE91" s="140">
        <f>(COUNTIFS('Estruturante Móvel'!$M:$M,$B91,'Estruturante Móvel'!$C:$C,"&lt;&gt;PREVISTO",'Estruturante Móvel'!$G:$G,JD$4))</f>
        <v>0</v>
      </c>
      <c r="JF91" s="139">
        <f>(COUNTIFS('Estruturante Móvel'!$M:$M,$B91,'Estruturante Móvel'!$AM:$AM,JF$4))-(COUNTIFS('Estruturante Móvel'!$M:$M,$B91,'Estruturante Móvel'!$AM:$AM,JF$4,'Estruturante Móvel'!$AQ:$AQ,"REPARO FO"))</f>
        <v>0</v>
      </c>
      <c r="JG91" s="140">
        <f>(COUNTIFS('Estruturante Móvel'!$M:$M,$B91,'Estruturante Móvel'!$C:$C,"&lt;&gt;PREVISTO",'Estruturante Móvel'!$G:$G,JF$4))</f>
        <v>0</v>
      </c>
      <c r="JH91" s="139">
        <f>(COUNTIFS('Estruturante Móvel'!$M:$M,$B91,'Estruturante Móvel'!$AM:$AM,JH$4))-(COUNTIFS('Estruturante Móvel'!$M:$M,$B91,'Estruturante Móvel'!$AM:$AM,JH$4,'Estruturante Móvel'!$AQ:$AQ,"REPARO FO"))</f>
        <v>0</v>
      </c>
      <c r="JI91" s="140">
        <f>(COUNTIFS('Estruturante Móvel'!$M:$M,$B91,'Estruturante Móvel'!$C:$C,"&lt;&gt;PREVISTO",'Estruturante Móvel'!$G:$G,JH$4))</f>
        <v>0</v>
      </c>
      <c r="JJ91" s="139">
        <f>(COUNTIFS('Estruturante Móvel'!$M:$M,$B91,'Estruturante Móvel'!$AM:$AM,JJ$4))-(COUNTIFS('Estruturante Móvel'!$M:$M,$B91,'Estruturante Móvel'!$AM:$AM,JJ$4,'Estruturante Móvel'!$AQ:$AQ,"REPARO FO"))</f>
        <v>0</v>
      </c>
      <c r="JK91" s="140">
        <f>(COUNTIFS('Estruturante Móvel'!$M:$M,$B91,'Estruturante Móvel'!$C:$C,"&lt;&gt;PREVISTO",'Estruturante Móvel'!$G:$G,JJ$4))</f>
        <v>0</v>
      </c>
      <c r="JL91" s="139">
        <f>(COUNTIFS('Estruturante Móvel'!$M:$M,$B91,'Estruturante Móvel'!$AM:$AM,JL$4))-(COUNTIFS('Estruturante Móvel'!$M:$M,$B91,'Estruturante Móvel'!$AM:$AM,JL$4,'Estruturante Móvel'!$AQ:$AQ,"REPARO FO"))</f>
        <v>0</v>
      </c>
      <c r="JM91" s="140">
        <f>(COUNTIFS('Estruturante Móvel'!$M:$M,$B91,'Estruturante Móvel'!$C:$C,"&lt;&gt;PREVISTO",'Estruturante Móvel'!$G:$G,JL$4))</f>
        <v>0</v>
      </c>
      <c r="JN91" s="139">
        <f>(COUNTIFS('Estruturante Móvel'!$M:$M,$B91,'Estruturante Móvel'!$AM:$AM,JN$4))-(COUNTIFS('Estruturante Móvel'!$M:$M,$B91,'Estruturante Móvel'!$AM:$AM,JN$4,'Estruturante Móvel'!$AQ:$AQ,"REPARO FO"))</f>
        <v>0</v>
      </c>
      <c r="JO91" s="140">
        <f>(COUNTIFS('Estruturante Móvel'!$M:$M,$B91,'Estruturante Móvel'!$C:$C,"&lt;&gt;PREVISTO",'Estruturante Móvel'!$G:$G,JN$4))</f>
        <v>0</v>
      </c>
      <c r="JP91" s="139">
        <f>(COUNTIFS('Estruturante Móvel'!$M:$M,$B91,'Estruturante Móvel'!$AM:$AM,JP$4))-(COUNTIFS('Estruturante Móvel'!$M:$M,$B91,'Estruturante Móvel'!$AM:$AM,JP$4,'Estruturante Móvel'!$AQ:$AQ,"REPARO FO"))</f>
        <v>0</v>
      </c>
      <c r="JQ91" s="140">
        <f>(COUNTIFS('Estruturante Móvel'!$M:$M,$B91,'Estruturante Móvel'!$C:$C,"&lt;&gt;PREVISTO",'Estruturante Móvel'!$G:$G,JP$4))</f>
        <v>0</v>
      </c>
      <c r="JR91" s="139">
        <f>(COUNTIFS('Estruturante Móvel'!$M:$M,$B91,'Estruturante Móvel'!$AM:$AM,JR$4))-(COUNTIFS('Estruturante Móvel'!$M:$M,$B91,'Estruturante Móvel'!$AM:$AM,JR$4,'Estruturante Móvel'!$AQ:$AQ,"REPARO FO"))</f>
        <v>0</v>
      </c>
      <c r="JS91" s="140">
        <f>(COUNTIFS('Estruturante Móvel'!$M:$M,$B91,'Estruturante Móvel'!$C:$C,"&lt;&gt;PREVISTO",'Estruturante Móvel'!$G:$G,JR$4))</f>
        <v>0</v>
      </c>
      <c r="JT91" s="139">
        <f>(COUNTIFS('Estruturante Móvel'!$M:$M,$B91,'Estruturante Móvel'!$AM:$AM,JT$4))-(COUNTIFS('Estruturante Móvel'!$M:$M,$B91,'Estruturante Móvel'!$AM:$AM,JT$4,'Estruturante Móvel'!$AQ:$AQ,"REPARO FO"))</f>
        <v>0</v>
      </c>
      <c r="JU91" s="140">
        <f>(COUNTIFS('Estruturante Móvel'!$M:$M,$B91,'Estruturante Móvel'!$C:$C,"&lt;&gt;PREVISTO",'Estruturante Móvel'!$G:$G,JT$4))</f>
        <v>0</v>
      </c>
      <c r="JV91" s="139">
        <f>(COUNTIFS('Estruturante Móvel'!$M:$M,$B91,'Estruturante Móvel'!$AM:$AM,JV$4))-(COUNTIFS('Estruturante Móvel'!$M:$M,$B91,'Estruturante Móvel'!$AM:$AM,JV$4,'Estruturante Móvel'!$AQ:$AQ,"REPARO FO"))</f>
        <v>0</v>
      </c>
      <c r="JW91" s="140">
        <f>(COUNTIFS('Estruturante Móvel'!$M:$M,$B91,'Estruturante Móvel'!$C:$C,"&lt;&gt;PREVISTO",'Estruturante Móvel'!$G:$G,JV$4))</f>
        <v>0</v>
      </c>
      <c r="JX91" s="139">
        <f>(COUNTIFS('Estruturante Móvel'!$M:$M,$B91,'Estruturante Móvel'!$AM:$AM,JX$4))-(COUNTIFS('Estruturante Móvel'!$M:$M,$B91,'Estruturante Móvel'!$AM:$AM,JX$4,'Estruturante Móvel'!$AQ:$AQ,"REPARO FO"))</f>
        <v>0</v>
      </c>
      <c r="JY91" s="140">
        <f>(COUNTIFS('Estruturante Móvel'!$M:$M,$B91,'Estruturante Móvel'!$C:$C,"&lt;&gt;PREVISTO",'Estruturante Móvel'!$G:$G,JX$4))</f>
        <v>0</v>
      </c>
      <c r="JZ91" s="139">
        <f>(COUNTIFS('Estruturante Móvel'!$M:$M,$B91,'Estruturante Móvel'!$AM:$AM,JZ$4))-(COUNTIFS('Estruturante Móvel'!$M:$M,$B91,'Estruturante Móvel'!$AM:$AM,JZ$4,'Estruturante Móvel'!$AQ:$AQ,"REPARO FO"))</f>
        <v>0</v>
      </c>
      <c r="KA91" s="140">
        <f>(COUNTIFS('Estruturante Móvel'!$M:$M,$B91,'Estruturante Móvel'!$C:$C,"&lt;&gt;PREVISTO",'Estruturante Móvel'!$G:$G,JZ$4))</f>
        <v>0</v>
      </c>
      <c r="KB91" s="139">
        <f>(COUNTIFS('Estruturante Móvel'!$M:$M,$B91,'Estruturante Móvel'!$AM:$AM,KB$4))-(COUNTIFS('Estruturante Móvel'!$M:$M,$B91,'Estruturante Móvel'!$AM:$AM,KB$4,'Estruturante Móvel'!$AQ:$AQ,"REPARO FO"))</f>
        <v>0</v>
      </c>
      <c r="KC91" s="140">
        <f>(COUNTIFS('Estruturante Móvel'!$M:$M,$B91,'Estruturante Móvel'!$C:$C,"&lt;&gt;PREVISTO",'Estruturante Móvel'!$G:$G,KB$4))</f>
        <v>0</v>
      </c>
      <c r="KD91" s="139">
        <f>(COUNTIFS('Estruturante Móvel'!$M:$M,$B91,'Estruturante Móvel'!$AM:$AM,KD$4))-(COUNTIFS('Estruturante Móvel'!$M:$M,$B91,'Estruturante Móvel'!$AM:$AM,KD$4,'Estruturante Móvel'!$AQ:$AQ,"REPARO FO"))</f>
        <v>0</v>
      </c>
      <c r="KE91" s="140">
        <f>(COUNTIFS('Estruturante Móvel'!$M:$M,$B91,'Estruturante Móvel'!$C:$C,"&lt;&gt;PREVISTO",'Estruturante Móvel'!$G:$G,KD$4))</f>
        <v>0</v>
      </c>
      <c r="KF91" s="139">
        <f>(COUNTIFS('Estruturante Móvel'!$M:$M,$B91,'Estruturante Móvel'!$AM:$AM,KF$4))-(COUNTIFS('Estruturante Móvel'!$M:$M,$B91,'Estruturante Móvel'!$AM:$AM,KF$4,'Estruturante Móvel'!$AQ:$AQ,"REPARO FO"))</f>
        <v>0</v>
      </c>
      <c r="KG91" s="140">
        <f>(COUNTIFS('Estruturante Móvel'!$M:$M,$B91,'Estruturante Móvel'!$C:$C,"&lt;&gt;PREVISTO",'Estruturante Móvel'!$G:$G,KF$4))</f>
        <v>0</v>
      </c>
      <c r="KH91" s="139">
        <f>(COUNTIFS('Estruturante Móvel'!$M:$M,$B91,'Estruturante Móvel'!$AM:$AM,KH$4))-(COUNTIFS('Estruturante Móvel'!$M:$M,$B91,'Estruturante Móvel'!$AM:$AM,KH$4,'Estruturante Móvel'!$AQ:$AQ,"REPARO FO"))</f>
        <v>0</v>
      </c>
      <c r="KI91" s="140">
        <f>(COUNTIFS('Estruturante Móvel'!$M:$M,$B91,'Estruturante Móvel'!$C:$C,"&lt;&gt;PREVISTO",'Estruturante Móvel'!$G:$G,KH$4))</f>
        <v>0</v>
      </c>
      <c r="KJ91" s="139">
        <f>(COUNTIFS('Estruturante Móvel'!$M:$M,$B91,'Estruturante Móvel'!$AM:$AM,KJ$4))-(COUNTIFS('Estruturante Móvel'!$M:$M,$B91,'Estruturante Móvel'!$AM:$AM,KJ$4,'Estruturante Móvel'!$AQ:$AQ,"REPARO FO"))</f>
        <v>0</v>
      </c>
      <c r="KK91" s="140">
        <f>(COUNTIFS('Estruturante Móvel'!$M:$M,$B91,'Estruturante Móvel'!$C:$C,"&lt;&gt;PREVISTO",'Estruturante Móvel'!$G:$G,KJ$4))</f>
        <v>0</v>
      </c>
      <c r="KL91" s="139">
        <f>(COUNTIFS('Estruturante Móvel'!$M:$M,$B91,'Estruturante Móvel'!$AM:$AM,KL$4))-(COUNTIFS('Estruturante Móvel'!$M:$M,$B91,'Estruturante Móvel'!$AM:$AM,KL$4,'Estruturante Móvel'!$AQ:$AQ,"REPARO FO"))</f>
        <v>0</v>
      </c>
      <c r="KM91" s="140">
        <f>(COUNTIFS('Estruturante Móvel'!$M:$M,$B91,'Estruturante Móvel'!$C:$C,"&lt;&gt;PREVISTO",'Estruturante Móvel'!$G:$G,KL$4))</f>
        <v>0</v>
      </c>
      <c r="KN91" s="139">
        <f>(COUNTIFS('Estruturante Móvel'!$M:$M,$B91,'Estruturante Móvel'!$AM:$AM,KN$4))-(COUNTIFS('Estruturante Móvel'!$M:$M,$B91,'Estruturante Móvel'!$AM:$AM,KN$4,'Estruturante Móvel'!$AQ:$AQ,"REPARO FO"))</f>
        <v>0</v>
      </c>
      <c r="KO91" s="140">
        <f>(COUNTIFS('Estruturante Móvel'!$M:$M,$B91,'Estruturante Móvel'!$C:$C,"&lt;&gt;PREVISTO",'Estruturante Móvel'!$G:$G,KN$4))</f>
        <v>0</v>
      </c>
      <c r="KP91" s="139">
        <f>(COUNTIFS('Estruturante Móvel'!$M:$M,$B91,'Estruturante Móvel'!$AM:$AM,KP$4))-(COUNTIFS('Estruturante Móvel'!$M:$M,$B91,'Estruturante Móvel'!$AM:$AM,KP$4,'Estruturante Móvel'!$AQ:$AQ,"REPARO FO"))</f>
        <v>0</v>
      </c>
      <c r="KQ91" s="140">
        <f>(COUNTIFS('Estruturante Móvel'!$M:$M,$B91,'Estruturante Móvel'!$C:$C,"&lt;&gt;PREVISTO",'Estruturante Móvel'!$G:$G,KP$4))</f>
        <v>0</v>
      </c>
      <c r="KR91" s="139">
        <f>(COUNTIFS('Estruturante Móvel'!$M:$M,$B91,'Estruturante Móvel'!$AM:$AM,KR$4))-(COUNTIFS('Estruturante Móvel'!$M:$M,$B91,'Estruturante Móvel'!$AM:$AM,KR$4,'Estruturante Móvel'!$AQ:$AQ,"REPARO FO"))</f>
        <v>0</v>
      </c>
      <c r="KS91" s="140">
        <f>(COUNTIFS('Estruturante Móvel'!$M:$M,$B91,'Estruturante Móvel'!$C:$C,"&lt;&gt;PREVISTO",'Estruturante Móvel'!$G:$G,KR$4))</f>
        <v>0</v>
      </c>
      <c r="KT91" s="139">
        <f>(COUNTIFS('Estruturante Móvel'!$M:$M,$B91,'Estruturante Móvel'!$AM:$AM,KT$4))-(COUNTIFS('Estruturante Móvel'!$M:$M,$B91,'Estruturante Móvel'!$AM:$AM,KT$4,'Estruturante Móvel'!$AQ:$AQ,"REPARO FO"))</f>
        <v>0</v>
      </c>
      <c r="KU91" s="140">
        <f>(COUNTIFS('Estruturante Móvel'!$M:$M,$B91,'Estruturante Móvel'!$C:$C,"&lt;&gt;PREVISTO",'Estruturante Móvel'!$G:$G,KT$4))</f>
        <v>0</v>
      </c>
      <c r="KV91" s="139">
        <f>(COUNTIFS('Estruturante Móvel'!$M:$M,$B91,'Estruturante Móvel'!$AM:$AM,KV$4))-(COUNTIFS('Estruturante Móvel'!$M:$M,$B91,'Estruturante Móvel'!$AM:$AM,KV$4,'Estruturante Móvel'!$AQ:$AQ,"REPARO FO"))</f>
        <v>0</v>
      </c>
      <c r="KW91" s="140">
        <f>(COUNTIFS('Estruturante Móvel'!$M:$M,$B91,'Estruturante Móvel'!$C:$C,"&lt;&gt;PREVISTO",'Estruturante Móvel'!$G:$G,KV$4))</f>
        <v>0</v>
      </c>
      <c r="KX91" s="139">
        <f>(COUNTIFS('Estruturante Móvel'!$M:$M,$B91,'Estruturante Móvel'!$AM:$AM,KX$4))-(COUNTIFS('Estruturante Móvel'!$M:$M,$B91,'Estruturante Móvel'!$AM:$AM,KX$4,'Estruturante Móvel'!$AQ:$AQ,"REPARO FO"))</f>
        <v>0</v>
      </c>
      <c r="KY91" s="140">
        <f>(COUNTIFS('Estruturante Móvel'!$M:$M,$B91,'Estruturante Móvel'!$C:$C,"&lt;&gt;PREVISTO",'Estruturante Móvel'!$G:$G,KX$4))</f>
        <v>0</v>
      </c>
      <c r="KZ91" s="139">
        <f>(COUNTIFS('Estruturante Móvel'!$M:$M,$B91,'Estruturante Móvel'!$AM:$AM,KZ$4))-(COUNTIFS('Estruturante Móvel'!$M:$M,$B91,'Estruturante Móvel'!$AM:$AM,KZ$4,'Estruturante Móvel'!$AQ:$AQ,"REPARO FO"))</f>
        <v>0</v>
      </c>
      <c r="LA91" s="140">
        <f>(COUNTIFS('Estruturante Móvel'!$M:$M,$B91,'Estruturante Móvel'!$C:$C,"&lt;&gt;PREVISTO",'Estruturante Móvel'!$G:$G,KZ$4))</f>
        <v>0</v>
      </c>
      <c r="LB91" s="139">
        <f>(COUNTIFS('Estruturante Móvel'!$M:$M,$B91,'Estruturante Móvel'!$AM:$AM,LB$4))-(COUNTIFS('Estruturante Móvel'!$M:$M,$B91,'Estruturante Móvel'!$AM:$AM,LB$4,'Estruturante Móvel'!$AQ:$AQ,"REPARO FO"))</f>
        <v>0</v>
      </c>
      <c r="LC91" s="140">
        <f>(COUNTIFS('Estruturante Móvel'!$M:$M,$B91,'Estruturante Móvel'!$C:$C,"&lt;&gt;PREVISTO",'Estruturante Móvel'!$G:$G,LB$4))</f>
        <v>0</v>
      </c>
      <c r="LD91" s="139">
        <f>(COUNTIFS('Estruturante Móvel'!$M:$M,$B91,'Estruturante Móvel'!$AM:$AM,LD$4))-(COUNTIFS('Estruturante Móvel'!$M:$M,$B91,'Estruturante Móvel'!$AM:$AM,LD$4,'Estruturante Móvel'!$AQ:$AQ,"REPARO FO"))</f>
        <v>0</v>
      </c>
      <c r="LE91" s="140">
        <f>(COUNTIFS('Estruturante Móvel'!$M:$M,$B91,'Estruturante Móvel'!$C:$C,"&lt;&gt;PREVISTO",'Estruturante Móvel'!$G:$G,LD$4))</f>
        <v>0</v>
      </c>
      <c r="LF91" s="139">
        <f>(COUNTIFS('Estruturante Móvel'!$M:$M,$B91,'Estruturante Móvel'!$AM:$AM,LF$4))-(COUNTIFS('Estruturante Móvel'!$M:$M,$B91,'Estruturante Móvel'!$AM:$AM,LF$4,'Estruturante Móvel'!$AQ:$AQ,"REPARO FO"))</f>
        <v>0</v>
      </c>
      <c r="LG91" s="140">
        <f>(COUNTIFS('Estruturante Móvel'!$M:$M,$B91,'Estruturante Móvel'!$C:$C,"&lt;&gt;PREVISTO",'Estruturante Móvel'!$G:$G,LF$4))</f>
        <v>0</v>
      </c>
      <c r="LH91" s="139">
        <f>(COUNTIFS('Estruturante Móvel'!$M:$M,$B91,'Estruturante Móvel'!$AM:$AM,LH$4))-(COUNTIFS('Estruturante Móvel'!$M:$M,$B91,'Estruturante Móvel'!$AM:$AM,LH$4,'Estruturante Móvel'!$AQ:$AQ,"REPARO FO"))</f>
        <v>0</v>
      </c>
      <c r="LI91" s="140">
        <f>(COUNTIFS('Estruturante Móvel'!$M:$M,$B91,'Estruturante Móvel'!$C:$C,"&lt;&gt;PREVISTO",'Estruturante Móvel'!$G:$G,LH$4))</f>
        <v>0</v>
      </c>
      <c r="LJ91" s="139">
        <f>(COUNTIFS('Estruturante Móvel'!$M:$M,$B91,'Estruturante Móvel'!$AM:$AM,LJ$4))-(COUNTIFS('Estruturante Móvel'!$M:$M,$B91,'Estruturante Móvel'!$AM:$AM,LJ$4,'Estruturante Móvel'!$AQ:$AQ,"REPARO FO"))</f>
        <v>0</v>
      </c>
      <c r="LK91" s="140">
        <f>(COUNTIFS('Estruturante Móvel'!$M:$M,$B91,'Estruturante Móvel'!$C:$C,"&lt;&gt;PREVISTO",'Estruturante Móvel'!$G:$G,LJ$4))</f>
        <v>0</v>
      </c>
      <c r="LL91" s="139">
        <f>(COUNTIFS('Estruturante Móvel'!$M:$M,$B91,'Estruturante Móvel'!$AM:$AM,LL$4))-(COUNTIFS('Estruturante Móvel'!$M:$M,$B91,'Estruturante Móvel'!$AM:$AM,LL$4,'Estruturante Móvel'!$AQ:$AQ,"REPARO FO"))</f>
        <v>0</v>
      </c>
      <c r="LM91" s="140">
        <f>(COUNTIFS('Estruturante Móvel'!$M:$M,$B91,'Estruturante Móvel'!$C:$C,"&lt;&gt;PREVISTO",'Estruturante Móvel'!$G:$G,LL$4))</f>
        <v>0</v>
      </c>
      <c r="LN91" s="139">
        <f>(COUNTIFS('Estruturante Móvel'!$M:$M,$B91,'Estruturante Móvel'!$AM:$AM,LN$4))-(COUNTIFS('Estruturante Móvel'!$M:$M,$B91,'Estruturante Móvel'!$AM:$AM,LN$4,'Estruturante Móvel'!$AQ:$AQ,"REPARO FO"))</f>
        <v>0</v>
      </c>
      <c r="LO91" s="140">
        <f>(COUNTIFS('Estruturante Móvel'!$M:$M,$B91,'Estruturante Móvel'!$C:$C,"&lt;&gt;PREVISTO",'Estruturante Móvel'!$G:$G,LN$4))</f>
        <v>0</v>
      </c>
      <c r="LP91" s="139">
        <f>(COUNTIFS('Estruturante Móvel'!$M:$M,$B91,'Estruturante Móvel'!$AM:$AM,LP$4))-(COUNTIFS('Estruturante Móvel'!$M:$M,$B91,'Estruturante Móvel'!$AM:$AM,LP$4,'Estruturante Móvel'!$AQ:$AQ,"REPARO FO"))</f>
        <v>0</v>
      </c>
      <c r="LQ91" s="140">
        <f>(COUNTIFS('Estruturante Móvel'!$M:$M,$B91,'Estruturante Móvel'!$C:$C,"&lt;&gt;PREVISTO",'Estruturante Móvel'!$G:$G,LP$4))</f>
        <v>0</v>
      </c>
      <c r="LR91" s="139">
        <f>(COUNTIFS('Estruturante Móvel'!$M:$M,$B91,'Estruturante Móvel'!$AM:$AM,LR$4))-(COUNTIFS('Estruturante Móvel'!$M:$M,$B91,'Estruturante Móvel'!$AM:$AM,LR$4,'Estruturante Móvel'!$AQ:$AQ,"REPARO FO"))</f>
        <v>0</v>
      </c>
      <c r="LS91" s="140">
        <f>(COUNTIFS('Estruturante Móvel'!$M:$M,$B91,'Estruturante Móvel'!$C:$C,"&lt;&gt;PREVISTO",'Estruturante Móvel'!$G:$G,LR$4))</f>
        <v>0</v>
      </c>
      <c r="LT91" s="139">
        <f>(COUNTIFS('Estruturante Móvel'!$M:$M,$B91,'Estruturante Móvel'!$AM:$AM,LT$4))-(COUNTIFS('Estruturante Móvel'!$M:$M,$B91,'Estruturante Móvel'!$AM:$AM,LT$4,'Estruturante Móvel'!$AQ:$AQ,"REPARO FO"))</f>
        <v>0</v>
      </c>
      <c r="LU91" s="140">
        <f>(COUNTIFS('Estruturante Móvel'!$M:$M,$B91,'Estruturante Móvel'!$C:$C,"&lt;&gt;PREVISTO",'Estruturante Móvel'!$G:$G,LT$4))</f>
        <v>0</v>
      </c>
      <c r="LV91" s="139">
        <f>(COUNTIFS('Estruturante Móvel'!$M:$M,$B91,'Estruturante Móvel'!$AM:$AM,LV$4))-(COUNTIFS('Estruturante Móvel'!$M:$M,$B91,'Estruturante Móvel'!$AM:$AM,LV$4,'Estruturante Móvel'!$AQ:$AQ,"REPARO FO"))</f>
        <v>0</v>
      </c>
      <c r="LW91" s="140">
        <f>(COUNTIFS('Estruturante Móvel'!$M:$M,$B91,'Estruturante Móvel'!$C:$C,"&lt;&gt;PREVISTO",'Estruturante Móvel'!$G:$G,LV$4))</f>
        <v>0</v>
      </c>
      <c r="LX91" s="139">
        <f>(COUNTIFS('Estruturante Móvel'!$M:$M,$B91,'Estruturante Móvel'!$AM:$AM,LX$4))-(COUNTIFS('Estruturante Móvel'!$M:$M,$B91,'Estruturante Móvel'!$AM:$AM,LX$4,'Estruturante Móvel'!$AQ:$AQ,"REPARO FO"))</f>
        <v>0</v>
      </c>
      <c r="LY91" s="140">
        <f>(COUNTIFS('Estruturante Móvel'!$M:$M,$B91,'Estruturante Móvel'!$C:$C,"&lt;&gt;PREVISTO",'Estruturante Móvel'!$G:$G,LX$4))</f>
        <v>0</v>
      </c>
      <c r="LZ91" s="139">
        <f>(COUNTIFS('Estruturante Móvel'!$M:$M,$B91,'Estruturante Móvel'!$AM:$AM,LZ$4))-(COUNTIFS('Estruturante Móvel'!$M:$M,$B91,'Estruturante Móvel'!$AM:$AM,LZ$4,'Estruturante Móvel'!$AQ:$AQ,"REPARO FO"))</f>
        <v>0</v>
      </c>
      <c r="MA91" s="140">
        <f>(COUNTIFS('Estruturante Móvel'!$M:$M,$B91,'Estruturante Móvel'!$C:$C,"&lt;&gt;PREVISTO",'Estruturante Móvel'!$G:$G,LZ$4))</f>
        <v>0</v>
      </c>
      <c r="MB91" s="139">
        <f>(COUNTIFS('Estruturante Móvel'!$M:$M,$B91,'Estruturante Móvel'!$AM:$AM,MB$4))-(COUNTIFS('Estruturante Móvel'!$M:$M,$B91,'Estruturante Móvel'!$AM:$AM,MB$4,'Estruturante Móvel'!$AQ:$AQ,"REPARO FO"))</f>
        <v>0</v>
      </c>
      <c r="MC91" s="140">
        <f>(COUNTIFS('Estruturante Móvel'!$M:$M,$B91,'Estruturante Móvel'!$C:$C,"&lt;&gt;PREVISTO",'Estruturante Móvel'!$G:$G,MB$4))</f>
        <v>0</v>
      </c>
      <c r="MD91" s="139">
        <f>(COUNTIFS('Estruturante Móvel'!$M:$M,$B91,'Estruturante Móvel'!$AM:$AM,MD$4))-(COUNTIFS('Estruturante Móvel'!$M:$M,$B91,'Estruturante Móvel'!$AM:$AM,MD$4,'Estruturante Móvel'!$AQ:$AQ,"REPARO FO"))</f>
        <v>0</v>
      </c>
      <c r="ME91" s="140">
        <f>(COUNTIFS('Estruturante Móvel'!$M:$M,$B91,'Estruturante Móvel'!$C:$C,"&lt;&gt;PREVISTO",'Estruturante Móvel'!$G:$G,MD$4))</f>
        <v>0</v>
      </c>
      <c r="MF91" s="139">
        <f>(COUNTIFS('Estruturante Móvel'!$M:$M,$B91,'Estruturante Móvel'!$AM:$AM,MF$4))-(COUNTIFS('Estruturante Móvel'!$M:$M,$B91,'Estruturante Móvel'!$AM:$AM,MF$4,'Estruturante Móvel'!$AQ:$AQ,"REPARO FO"))</f>
        <v>0</v>
      </c>
      <c r="MG91" s="140">
        <f>(COUNTIFS('Estruturante Móvel'!$M:$M,$B91,'Estruturante Móvel'!$C:$C,"&lt;&gt;PREVISTO",'Estruturante Móvel'!$G:$G,MF$4))</f>
        <v>0</v>
      </c>
      <c r="MH91" s="139">
        <f>(COUNTIFS('Estruturante Móvel'!$M:$M,$B91,'Estruturante Móvel'!$AM:$AM,MH$4))-(COUNTIFS('Estruturante Móvel'!$M:$M,$B91,'Estruturante Móvel'!$AM:$AM,MH$4,'Estruturante Móvel'!$AQ:$AQ,"REPARO FO"))</f>
        <v>0</v>
      </c>
      <c r="MI91" s="140">
        <f>(COUNTIFS('Estruturante Móvel'!$M:$M,$B91,'Estruturante Móvel'!$C:$C,"&lt;&gt;PREVISTO",'Estruturante Móvel'!$G:$G,MH$4))</f>
        <v>0</v>
      </c>
      <c r="MJ91" s="139">
        <f>(COUNTIFS('Estruturante Móvel'!$M:$M,$B91,'Estruturante Móvel'!$AM:$AM,MJ$4))-(COUNTIFS('Estruturante Móvel'!$M:$M,$B91,'Estruturante Móvel'!$AM:$AM,MJ$4,'Estruturante Móvel'!$AQ:$AQ,"REPARO FO"))</f>
        <v>0</v>
      </c>
      <c r="MK91" s="140">
        <f>(COUNTIFS('Estruturante Móvel'!$M:$M,$B91,'Estruturante Móvel'!$C:$C,"&lt;&gt;PREVISTO",'Estruturante Móvel'!$G:$G,MJ$4))</f>
        <v>0</v>
      </c>
      <c r="ML91" s="139">
        <f>(COUNTIFS('Estruturante Móvel'!$M:$M,$B91,'Estruturante Móvel'!$AM:$AM,ML$4))-(COUNTIFS('Estruturante Móvel'!$M:$M,$B91,'Estruturante Móvel'!$AM:$AM,ML$4,'Estruturante Móvel'!$AQ:$AQ,"REPARO FO"))</f>
        <v>0</v>
      </c>
      <c r="MM91" s="140">
        <f>(COUNTIFS('Estruturante Móvel'!$M:$M,$B91,'Estruturante Móvel'!$C:$C,"&lt;&gt;PREVISTO",'Estruturante Móvel'!$G:$G,ML$4))</f>
        <v>0</v>
      </c>
      <c r="MN91" s="139">
        <f>(COUNTIFS('Estruturante Móvel'!$M:$M,$B91,'Estruturante Móvel'!$AM:$AM,MN$4))-(COUNTIFS('Estruturante Móvel'!$M:$M,$B91,'Estruturante Móvel'!$AM:$AM,MN$4,'Estruturante Móvel'!$AQ:$AQ,"REPARO FO"))</f>
        <v>0</v>
      </c>
      <c r="MO91" s="140">
        <f>(COUNTIFS('Estruturante Móvel'!$M:$M,$B91,'Estruturante Móvel'!$C:$C,"&lt;&gt;PREVISTO",'Estruturante Móvel'!$G:$G,MN$4))</f>
        <v>0</v>
      </c>
      <c r="MP91" s="139">
        <f>(COUNTIFS('Estruturante Móvel'!$M:$M,$B91,'Estruturante Móvel'!$AM:$AM,MP$4))-(COUNTIFS('Estruturante Móvel'!$M:$M,$B91,'Estruturante Móvel'!$AM:$AM,MP$4,'Estruturante Móvel'!$AQ:$AQ,"REPARO FO"))</f>
        <v>0</v>
      </c>
      <c r="MQ91" s="140">
        <f>(COUNTIFS('Estruturante Móvel'!$M:$M,$B91,'Estruturante Móvel'!$C:$C,"&lt;&gt;PREVISTO",'Estruturante Móvel'!$G:$G,MP$4))</f>
        <v>0</v>
      </c>
      <c r="MR91" s="139">
        <f>(COUNTIFS('Estruturante Móvel'!$M:$M,$B91,'Estruturante Móvel'!$AM:$AM,MR$4))-(COUNTIFS('Estruturante Móvel'!$M:$M,$B91,'Estruturante Móvel'!$AM:$AM,MR$4,'Estruturante Móvel'!$AQ:$AQ,"REPARO FO"))</f>
        <v>0</v>
      </c>
      <c r="MS91" s="140">
        <f>(COUNTIFS('Estruturante Móvel'!$M:$M,$B91,'Estruturante Móvel'!$C:$C,"&lt;&gt;PREVISTO",'Estruturante Móvel'!$G:$G,MR$4))</f>
        <v>0</v>
      </c>
      <c r="MT91" s="139">
        <f>(COUNTIFS('Estruturante Móvel'!$M:$M,$B91,'Estruturante Móvel'!$AM:$AM,MT$4))-(COUNTIFS('Estruturante Móvel'!$M:$M,$B91,'Estruturante Móvel'!$AM:$AM,MT$4,'Estruturante Móvel'!$AQ:$AQ,"REPARO FO"))</f>
        <v>0</v>
      </c>
      <c r="MU91" s="140">
        <f>(COUNTIFS('Estruturante Móvel'!$M:$M,$B91,'Estruturante Móvel'!$C:$C,"&lt;&gt;PREVISTO",'Estruturante Móvel'!$G:$G,MT$4))</f>
        <v>0</v>
      </c>
      <c r="MV91" s="139">
        <f>(COUNTIFS('Estruturante Móvel'!$M:$M,$B91,'Estruturante Móvel'!$AM:$AM,MV$4))-(COUNTIFS('Estruturante Móvel'!$M:$M,$B91,'Estruturante Móvel'!$AM:$AM,MV$4,'Estruturante Móvel'!$AQ:$AQ,"REPARO FO"))</f>
        <v>0</v>
      </c>
      <c r="MW91" s="140">
        <f>(COUNTIFS('Estruturante Móvel'!$M:$M,$B91,'Estruturante Móvel'!$C:$C,"&lt;&gt;PREVISTO",'Estruturante Móvel'!$G:$G,MV$4))</f>
        <v>0</v>
      </c>
      <c r="MX91" s="139">
        <f>(COUNTIFS('Estruturante Móvel'!$M:$M,$B91,'Estruturante Móvel'!$AM:$AM,MX$4))-(COUNTIFS('Estruturante Móvel'!$M:$M,$B91,'Estruturante Móvel'!$AM:$AM,MX$4,'Estruturante Móvel'!$AQ:$AQ,"REPARO FO"))</f>
        <v>0</v>
      </c>
      <c r="MY91" s="140">
        <f>(COUNTIFS('Estruturante Móvel'!$M:$M,$B91,'Estruturante Móvel'!$C:$C,"&lt;&gt;PREVISTO",'Estruturante Móvel'!$G:$G,MX$4))</f>
        <v>0</v>
      </c>
      <c r="MZ91" s="139">
        <f>(COUNTIFS('Estruturante Móvel'!$M:$M,$B91,'Estruturante Móvel'!$AM:$AM,MZ$4))-(COUNTIFS('Estruturante Móvel'!$M:$M,$B91,'Estruturante Móvel'!$AM:$AM,MZ$4,'Estruturante Móvel'!$AQ:$AQ,"REPARO FO"))</f>
        <v>0</v>
      </c>
      <c r="NA91" s="140">
        <f>(COUNTIFS('Estruturante Móvel'!$M:$M,$B91,'Estruturante Móvel'!$C:$C,"&lt;&gt;PREVISTO",'Estruturante Móvel'!$G:$G,MZ$4))</f>
        <v>0</v>
      </c>
      <c r="NB91" s="139">
        <f>(COUNTIFS('Estruturante Móvel'!$M:$M,$B91,'Estruturante Móvel'!$AM:$AM,NB$4))-(COUNTIFS('Estruturante Móvel'!$M:$M,$B91,'Estruturante Móvel'!$AM:$AM,NB$4,'Estruturante Móvel'!$AQ:$AQ,"REPARO FO"))</f>
        <v>0</v>
      </c>
      <c r="NC91" s="140">
        <f>(COUNTIFS('Estruturante Móvel'!$M:$M,$B91,'Estruturante Móvel'!$C:$C,"&lt;&gt;PREVISTO",'Estruturante Móvel'!$G:$G,NB$4))</f>
        <v>0</v>
      </c>
      <c r="ND91" s="139">
        <f>(COUNTIFS('Estruturante Móvel'!$M:$M,$B91,'Estruturante Móvel'!$AM:$AM,ND$4))-(COUNTIFS('Estruturante Móvel'!$M:$M,$B91,'Estruturante Móvel'!$AM:$AM,ND$4,'Estruturante Móvel'!$AQ:$AQ,"REPARO FO"))</f>
        <v>0</v>
      </c>
      <c r="NE91" s="140">
        <f>(COUNTIFS('Estruturante Móvel'!$M:$M,$B91,'Estruturante Móvel'!$C:$C,"&lt;&gt;PREVISTO",'Estruturante Móvel'!$G:$G,ND$4))</f>
        <v>0</v>
      </c>
      <c r="NF91" s="139">
        <f>(COUNTIFS('Estruturante Móvel'!$M:$M,$B91,'Estruturante Móvel'!$AM:$AM,NF$4))-(COUNTIFS('Estruturante Móvel'!$M:$M,$B91,'Estruturante Móvel'!$AM:$AM,NF$4,'Estruturante Móvel'!$AQ:$AQ,"REPARO FO"))</f>
        <v>0</v>
      </c>
      <c r="NG91" s="140">
        <f>(COUNTIFS('Estruturante Móvel'!$M:$M,$B91,'Estruturante Móvel'!$C:$C,"&lt;&gt;PREVISTO",'Estruturante Móvel'!$G:$G,NF$4))</f>
        <v>0</v>
      </c>
      <c r="NH91" s="139">
        <f>(COUNTIFS('Estruturante Móvel'!$M:$M,$B91,'Estruturante Móvel'!$AM:$AM,NH$4))-(COUNTIFS('Estruturante Móvel'!$M:$M,$B91,'Estruturante Móvel'!$AM:$AM,NH$4,'Estruturante Móvel'!$AQ:$AQ,"REPARO FO"))</f>
        <v>0</v>
      </c>
      <c r="NI91" s="140">
        <f>(COUNTIFS('Estruturante Móvel'!$M:$M,$B91,'Estruturante Móvel'!$C:$C,"&lt;&gt;PREVISTO",'Estruturante Móvel'!$G:$G,NH$4))</f>
        <v>0</v>
      </c>
    </row>
    <row r="92" spans="1:373" hidden="1" outlineLevel="1">
      <c r="B92" s="290" t="s">
        <v>467</v>
      </c>
      <c r="C92" s="161" t="s">
        <v>186</v>
      </c>
      <c r="D92" s="161">
        <f>COUNTIFS('Estruturante Móvel'!$M:$M,B90,'Estruturante Móvel'!$L:$L,'CRONOGRAMA_CONST+MIGRACAO'!B92)</f>
        <v>6</v>
      </c>
      <c r="E92" s="161">
        <f>(COUNTIFS('Estruturante Móvel'!$M:$M,B90,'Estruturante Móvel'!$C:$C,"&lt;&gt;PREVISTO",'Estruturante Móvel'!$L:$L,'CRONOGRAMA_CONST+MIGRACAO'!B92))</f>
        <v>6</v>
      </c>
      <c r="F92" s="162">
        <f>(COUNTIFS('Estruturante Móvel'!$M:$M,B90,'Estruturante Móvel'!$C:$C,"PREVISTO",'Estruturante Móvel'!$L:$L,'CRONOGRAMA_CONST+MIGRACAO'!B92))</f>
        <v>0</v>
      </c>
      <c r="G92" s="289"/>
      <c r="H92" s="162"/>
      <c r="I92" s="163"/>
      <c r="J92" s="287"/>
      <c r="K92" s="288"/>
      <c r="L92" s="139"/>
      <c r="M92" s="140"/>
      <c r="N92" s="139"/>
      <c r="O92" s="140"/>
      <c r="P92" s="139"/>
      <c r="Q92" s="140"/>
      <c r="R92" s="139"/>
      <c r="S92" s="140"/>
      <c r="T92" s="139"/>
      <c r="U92" s="140"/>
      <c r="V92" s="139"/>
      <c r="W92" s="140"/>
      <c r="X92" s="139"/>
      <c r="Y92" s="140"/>
      <c r="Z92" s="139"/>
      <c r="AA92" s="140"/>
      <c r="AB92" s="139"/>
      <c r="AC92" s="140"/>
      <c r="AD92" s="139"/>
      <c r="AE92" s="140"/>
      <c r="AF92" s="139"/>
      <c r="AG92" s="140"/>
      <c r="AH92" s="139"/>
      <c r="AI92" s="140"/>
      <c r="AJ92" s="139"/>
      <c r="AK92" s="140"/>
      <c r="AL92" s="139"/>
      <c r="AM92" s="140"/>
      <c r="AN92" s="139"/>
      <c r="AO92" s="140"/>
      <c r="AP92" s="139"/>
      <c r="AQ92" s="140"/>
      <c r="AR92" s="139"/>
      <c r="AS92" s="140"/>
      <c r="AT92" s="139"/>
      <c r="AU92" s="140"/>
      <c r="AV92" s="139"/>
      <c r="AW92" s="140"/>
      <c r="AX92" s="139"/>
      <c r="AY92" s="140"/>
      <c r="AZ92" s="139"/>
      <c r="BA92" s="140"/>
      <c r="BB92" s="139"/>
      <c r="BC92" s="140"/>
      <c r="BD92" s="139"/>
      <c r="BE92" s="140"/>
      <c r="BF92" s="139"/>
      <c r="BG92" s="140"/>
      <c r="BH92" s="139"/>
      <c r="BI92" s="140"/>
      <c r="BJ92" s="139"/>
      <c r="BK92" s="140"/>
      <c r="BL92" s="139"/>
      <c r="BM92" s="140"/>
      <c r="BN92" s="139"/>
      <c r="BO92" s="140"/>
      <c r="BP92" s="139"/>
      <c r="BQ92" s="140"/>
      <c r="BR92" s="139"/>
      <c r="BS92" s="140"/>
      <c r="BT92" s="139">
        <f>(COUNTIFS('Estruturante Móvel'!$M:$M,$B92,'Estruturante Móvel'!$AM:$AM,BT$4))-(COUNTIFS('Estruturante Móvel'!$M:$M,$B92,'Estruturante Móvel'!$AM:$AM,BT$4,'Estruturante Móvel'!$AQ:$AQ,"REPARO FO"))</f>
        <v>0</v>
      </c>
      <c r="BU92" s="140">
        <f>(COUNTIFS('Estruturante Móvel'!$M:$M,$B92,'Estruturante Móvel'!$C:$C,"&lt;&gt;PREVISTO",'Estruturante Móvel'!$G:$G,BT$4))</f>
        <v>0</v>
      </c>
      <c r="BV92" s="139">
        <f>(COUNTIFS('Estruturante Móvel'!$M:$M,$B92,'Estruturante Móvel'!$AM:$AM,BV$4))-(COUNTIFS('Estruturante Móvel'!$M:$M,$B92,'Estruturante Móvel'!$AM:$AM,BV$4,'Estruturante Móvel'!$AQ:$AQ,"REPARO FO"))</f>
        <v>0</v>
      </c>
      <c r="BW92" s="140">
        <f>(COUNTIFS('Estruturante Móvel'!$M:$M,$B92,'Estruturante Móvel'!$C:$C,"&lt;&gt;PREVISTO",'Estruturante Móvel'!$G:$G,BV$4))</f>
        <v>0</v>
      </c>
      <c r="BX92" s="139">
        <f>(COUNTIFS('Estruturante Móvel'!$M:$M,$B92,'Estruturante Móvel'!$AM:$AM,BX$4))-(COUNTIFS('Estruturante Móvel'!$M:$M,$B92,'Estruturante Móvel'!$AM:$AM,BX$4,'Estruturante Móvel'!$AQ:$AQ,"REPARO FO"))</f>
        <v>0</v>
      </c>
      <c r="BY92" s="140">
        <f>(COUNTIFS('Estruturante Móvel'!$M:$M,$B92,'Estruturante Móvel'!$C:$C,"&lt;&gt;PREVISTO",'Estruturante Móvel'!$G:$G,BX$4))</f>
        <v>0</v>
      </c>
      <c r="BZ92" s="139">
        <f>(COUNTIFS('Estruturante Móvel'!$M:$M,$B92,'Estruturante Móvel'!$AM:$AM,BZ$4))-(COUNTIFS('Estruturante Móvel'!$M:$M,$B92,'Estruturante Móvel'!$AM:$AM,BZ$4,'Estruturante Móvel'!$AQ:$AQ,"REPARO FO"))</f>
        <v>0</v>
      </c>
      <c r="CA92" s="140">
        <f>(COUNTIFS('Estruturante Móvel'!$M:$M,$B92,'Estruturante Móvel'!$C:$C,"&lt;&gt;PREVISTO",'Estruturante Móvel'!$G:$G,BZ$4))</f>
        <v>0</v>
      </c>
      <c r="CB92" s="139">
        <f>(COUNTIFS('Estruturante Móvel'!$M:$M,$B92,'Estruturante Móvel'!$AM:$AM,CB$4))-(COUNTIFS('Estruturante Móvel'!$M:$M,$B92,'Estruturante Móvel'!$AM:$AM,CB$4,'Estruturante Móvel'!$AQ:$AQ,"REPARO FO"))</f>
        <v>0</v>
      </c>
      <c r="CC92" s="140">
        <f>(COUNTIFS('Estruturante Móvel'!$M:$M,$B92,'Estruturante Móvel'!$C:$C,"&lt;&gt;PREVISTO",'Estruturante Móvel'!$G:$G,CB$4))</f>
        <v>0</v>
      </c>
      <c r="CD92" s="139">
        <f>(COUNTIFS('Estruturante Móvel'!$M:$M,$B92,'Estruturante Móvel'!$AM:$AM,CD$4))-(COUNTIFS('Estruturante Móvel'!$M:$M,$B92,'Estruturante Móvel'!$AM:$AM,CD$4,'Estruturante Móvel'!$AQ:$AQ,"REPARO FO"))</f>
        <v>0</v>
      </c>
      <c r="CE92" s="140">
        <f>(COUNTIFS('Estruturante Móvel'!$M:$M,$B92,'Estruturante Móvel'!$C:$C,"&lt;&gt;PREVISTO",'Estruturante Móvel'!$G:$G,CD$4))</f>
        <v>0</v>
      </c>
      <c r="CF92" s="139">
        <f>(COUNTIFS('Estruturante Móvel'!$M:$M,$B92,'Estruturante Móvel'!$AM:$AM,CF$4))-(COUNTIFS('Estruturante Móvel'!$M:$M,$B92,'Estruturante Móvel'!$AM:$AM,CF$4,'Estruturante Móvel'!$AQ:$AQ,"REPARO FO"))</f>
        <v>0</v>
      </c>
      <c r="CG92" s="140">
        <f>(COUNTIFS('Estruturante Móvel'!$M:$M,$B92,'Estruturante Móvel'!$C:$C,"&lt;&gt;PREVISTO",'Estruturante Móvel'!$G:$G,CF$4))</f>
        <v>0</v>
      </c>
      <c r="CH92" s="139">
        <f>(COUNTIFS('Estruturante Móvel'!$M:$M,$B92,'Estruturante Móvel'!$AM:$AM,CH$4))-(COUNTIFS('Estruturante Móvel'!$M:$M,$B92,'Estruturante Móvel'!$AM:$AM,CH$4,'Estruturante Móvel'!$AQ:$AQ,"REPARO FO"))</f>
        <v>0</v>
      </c>
      <c r="CI92" s="140">
        <f>(COUNTIFS('Estruturante Móvel'!$M:$M,$B92,'Estruturante Móvel'!$C:$C,"&lt;&gt;PREVISTO",'Estruturante Móvel'!$G:$G,CH$4))</f>
        <v>0</v>
      </c>
      <c r="CJ92" s="139">
        <f>(COUNTIFS('Estruturante Móvel'!$M:$M,$B92,'Estruturante Móvel'!$AM:$AM,CJ$4))-(COUNTIFS('Estruturante Móvel'!$M:$M,$B92,'Estruturante Móvel'!$AM:$AM,CJ$4,'Estruturante Móvel'!$AQ:$AQ,"REPARO FO"))</f>
        <v>0</v>
      </c>
      <c r="CK92" s="140">
        <f>(COUNTIFS('Estruturante Móvel'!$M:$M,$B92,'Estruturante Móvel'!$C:$C,"&lt;&gt;PREVISTO",'Estruturante Móvel'!$G:$G,CJ$4))</f>
        <v>0</v>
      </c>
      <c r="CL92" s="139">
        <f>(COUNTIFS('Estruturante Móvel'!$M:$M,$B92,'Estruturante Móvel'!$AM:$AM,CL$4))-(COUNTIFS('Estruturante Móvel'!$M:$M,$B92,'Estruturante Móvel'!$AM:$AM,CL$4,'Estruturante Móvel'!$AQ:$AQ,"REPARO FO"))</f>
        <v>0</v>
      </c>
      <c r="CM92" s="140">
        <f>(COUNTIFS('Estruturante Móvel'!$M:$M,$B92,'Estruturante Móvel'!$C:$C,"&lt;&gt;PREVISTO",'Estruturante Móvel'!$G:$G,CL$4))</f>
        <v>0</v>
      </c>
      <c r="CN92" s="139">
        <f>(COUNTIFS('Estruturante Móvel'!$M:$M,$B92,'Estruturante Móvel'!$AM:$AM,CN$4))-(COUNTIFS('Estruturante Móvel'!$M:$M,$B92,'Estruturante Móvel'!$AM:$AM,CN$4,'Estruturante Móvel'!$AQ:$AQ,"REPARO FO"))</f>
        <v>0</v>
      </c>
      <c r="CO92" s="140">
        <f>(COUNTIFS('Estruturante Móvel'!$M:$M,$B92,'Estruturante Móvel'!$C:$C,"&lt;&gt;PREVISTO",'Estruturante Móvel'!$G:$G,CN$4))</f>
        <v>0</v>
      </c>
      <c r="CP92" s="139">
        <f>(COUNTIFS('Estruturante Móvel'!$M:$M,$B92,'Estruturante Móvel'!$AM:$AM,CP$4))-(COUNTIFS('Estruturante Móvel'!$M:$M,$B92,'Estruturante Móvel'!$AM:$AM,CP$4,'Estruturante Móvel'!$AQ:$AQ,"REPARO FO"))</f>
        <v>0</v>
      </c>
      <c r="CQ92" s="140">
        <f>(COUNTIFS('Estruturante Móvel'!$M:$M,$B92,'Estruturante Móvel'!$C:$C,"&lt;&gt;PREVISTO",'Estruturante Móvel'!$G:$G,CP$4))</f>
        <v>0</v>
      </c>
      <c r="CR92" s="139">
        <f>(COUNTIFS('Estruturante Móvel'!$M:$M,$B92,'Estruturante Móvel'!$AM:$AM,CR$4))-(COUNTIFS('Estruturante Móvel'!$M:$M,$B92,'Estruturante Móvel'!$AM:$AM,CR$4,'Estruturante Móvel'!$AQ:$AQ,"REPARO FO"))</f>
        <v>0</v>
      </c>
      <c r="CS92" s="140">
        <f>(COUNTIFS('Estruturante Móvel'!$M:$M,$B92,'Estruturante Móvel'!$C:$C,"&lt;&gt;PREVISTO",'Estruturante Móvel'!$G:$G,CR$4))</f>
        <v>0</v>
      </c>
      <c r="CT92" s="139">
        <f>(COUNTIFS('Estruturante Móvel'!$M:$M,$B92,'Estruturante Móvel'!$AM:$AM,CT$4))-(COUNTIFS('Estruturante Móvel'!$M:$M,$B92,'Estruturante Móvel'!$AM:$AM,CT$4,'Estruturante Móvel'!$AQ:$AQ,"REPARO FO"))</f>
        <v>0</v>
      </c>
      <c r="CU92" s="140">
        <f>(COUNTIFS('Estruturante Móvel'!$M:$M,$B92,'Estruturante Móvel'!$C:$C,"&lt;&gt;PREVISTO",'Estruturante Móvel'!$G:$G,CT$4))</f>
        <v>0</v>
      </c>
      <c r="CV92" s="139">
        <f>(COUNTIFS('Estruturante Móvel'!$M:$M,$B92,'Estruturante Móvel'!$AM:$AM,CV$4))-(COUNTIFS('Estruturante Móvel'!$M:$M,$B92,'Estruturante Móvel'!$AM:$AM,CV$4,'Estruturante Móvel'!$AQ:$AQ,"REPARO FO"))</f>
        <v>0</v>
      </c>
      <c r="CW92" s="140">
        <f>(COUNTIFS('Estruturante Móvel'!$M:$M,$B92,'Estruturante Móvel'!$C:$C,"&lt;&gt;PREVISTO",'Estruturante Móvel'!$G:$G,CV$4))</f>
        <v>0</v>
      </c>
      <c r="CX92" s="139">
        <f>(COUNTIFS('Estruturante Móvel'!$M:$M,$B92,'Estruturante Móvel'!$AM:$AM,CX$4))-(COUNTIFS('Estruturante Móvel'!$M:$M,$B92,'Estruturante Móvel'!$AM:$AM,CX$4,'Estruturante Móvel'!$AQ:$AQ,"REPARO FO"))</f>
        <v>0</v>
      </c>
      <c r="CY92" s="140">
        <f>(COUNTIFS('Estruturante Móvel'!$M:$M,$B92,'Estruturante Móvel'!$C:$C,"&lt;&gt;PREVISTO",'Estruturante Móvel'!$G:$G,CX$4))</f>
        <v>0</v>
      </c>
      <c r="CZ92" s="139">
        <f>(COUNTIFS('Estruturante Móvel'!$M:$M,$B92,'Estruturante Móvel'!$AM:$AM,CZ$4))-(COUNTIFS('Estruturante Móvel'!$M:$M,$B92,'Estruturante Móvel'!$AM:$AM,CZ$4,'Estruturante Móvel'!$AQ:$AQ,"REPARO FO"))</f>
        <v>0</v>
      </c>
      <c r="DA92" s="140">
        <f>(COUNTIFS('Estruturante Móvel'!$M:$M,$B92,'Estruturante Móvel'!$C:$C,"&lt;&gt;PREVISTO",'Estruturante Móvel'!$G:$G,CZ$4))</f>
        <v>0</v>
      </c>
      <c r="DB92" s="139">
        <f>(COUNTIFS('Estruturante Móvel'!$M:$M,$B92,'Estruturante Móvel'!$AM:$AM,DB$4))-(COUNTIFS('Estruturante Móvel'!$M:$M,$B92,'Estruturante Móvel'!$AM:$AM,DB$4,'Estruturante Móvel'!$AQ:$AQ,"REPARO FO"))</f>
        <v>0</v>
      </c>
      <c r="DC92" s="140">
        <f>(COUNTIFS('Estruturante Móvel'!$M:$M,$B92,'Estruturante Móvel'!$C:$C,"&lt;&gt;PREVISTO",'Estruturante Móvel'!$G:$G,DB$4))</f>
        <v>0</v>
      </c>
      <c r="DD92" s="139">
        <f>(COUNTIFS('Estruturante Móvel'!$M:$M,$B92,'Estruturante Móvel'!$AM:$AM,DD$4))-(COUNTIFS('Estruturante Móvel'!$M:$M,$B92,'Estruturante Móvel'!$AM:$AM,DD$4,'Estruturante Móvel'!$AQ:$AQ,"REPARO FO"))</f>
        <v>0</v>
      </c>
      <c r="DE92" s="140">
        <f>(COUNTIFS('Estruturante Móvel'!$M:$M,$B92,'Estruturante Móvel'!$C:$C,"&lt;&gt;PREVISTO",'Estruturante Móvel'!$G:$G,DD$4))</f>
        <v>0</v>
      </c>
      <c r="DF92" s="139">
        <f>(COUNTIFS('Estruturante Móvel'!$M:$M,$B92,'Estruturante Móvel'!$AM:$AM,DF$4))-(COUNTIFS('Estruturante Móvel'!$M:$M,$B92,'Estruturante Móvel'!$AM:$AM,DF$4,'Estruturante Móvel'!$AQ:$AQ,"REPARO FO"))</f>
        <v>0</v>
      </c>
      <c r="DG92" s="140">
        <f>(COUNTIFS('Estruturante Móvel'!$M:$M,$B92,'Estruturante Móvel'!$C:$C,"&lt;&gt;PREVISTO",'Estruturante Móvel'!$G:$G,DF$4))</f>
        <v>0</v>
      </c>
      <c r="DH92" s="139">
        <f>(COUNTIFS('Estruturante Móvel'!$M:$M,$B92,'Estruturante Móvel'!$AM:$AM,DH$4))-(COUNTIFS('Estruturante Móvel'!$M:$M,$B92,'Estruturante Móvel'!$AM:$AM,DH$4,'Estruturante Móvel'!$AQ:$AQ,"REPARO FO"))</f>
        <v>0</v>
      </c>
      <c r="DI92" s="140">
        <f>(COUNTIFS('Estruturante Móvel'!$M:$M,$B92,'Estruturante Móvel'!$C:$C,"&lt;&gt;PREVISTO",'Estruturante Móvel'!$G:$G,DH$4))</f>
        <v>0</v>
      </c>
      <c r="DJ92" s="139">
        <f>(COUNTIFS('Estruturante Móvel'!$M:$M,$B92,'Estruturante Móvel'!$AM:$AM,DJ$4))-(COUNTIFS('Estruturante Móvel'!$M:$M,$B92,'Estruturante Móvel'!$AM:$AM,DJ$4,'Estruturante Móvel'!$AQ:$AQ,"REPARO FO"))</f>
        <v>0</v>
      </c>
      <c r="DK92" s="140">
        <f>(COUNTIFS('Estruturante Móvel'!$M:$M,$B92,'Estruturante Móvel'!$C:$C,"&lt;&gt;PREVISTO",'Estruturante Móvel'!$G:$G,DJ$4))</f>
        <v>0</v>
      </c>
      <c r="DL92" s="139">
        <f>(COUNTIFS('Estruturante Móvel'!$M:$M,$B92,'Estruturante Móvel'!$AM:$AM,DL$4))-(COUNTIFS('Estruturante Móvel'!$M:$M,$B92,'Estruturante Móvel'!$AM:$AM,DL$4,'Estruturante Móvel'!$AQ:$AQ,"REPARO FO"))</f>
        <v>0</v>
      </c>
      <c r="DM92" s="140">
        <f>(COUNTIFS('Estruturante Móvel'!$M:$M,$B92,'Estruturante Móvel'!$C:$C,"&lt;&gt;PREVISTO",'Estruturante Móvel'!$G:$G,DL$4))</f>
        <v>0</v>
      </c>
      <c r="DN92" s="139">
        <f>(COUNTIFS('Estruturante Móvel'!$M:$M,$B92,'Estruturante Móvel'!$AM:$AM,DN$4))-(COUNTIFS('Estruturante Móvel'!$M:$M,$B92,'Estruturante Móvel'!$AM:$AM,DN$4,'Estruturante Móvel'!$AQ:$AQ,"REPARO FO"))</f>
        <v>0</v>
      </c>
      <c r="DO92" s="140">
        <f>(COUNTIFS('Estruturante Móvel'!$M:$M,$B92,'Estruturante Móvel'!$C:$C,"&lt;&gt;PREVISTO",'Estruturante Móvel'!$G:$G,DN$4))</f>
        <v>0</v>
      </c>
      <c r="DP92" s="139">
        <f>(COUNTIFS('Estruturante Móvel'!$M:$M,$B92,'Estruturante Móvel'!$AM:$AM,DP$4))-(COUNTIFS('Estruturante Móvel'!$M:$M,$B92,'Estruturante Móvel'!$AM:$AM,DP$4,'Estruturante Móvel'!$AQ:$AQ,"REPARO FO"))</f>
        <v>0</v>
      </c>
      <c r="DQ92" s="140">
        <f>(COUNTIFS('Estruturante Móvel'!$M:$M,$B92,'Estruturante Móvel'!$C:$C,"&lt;&gt;PREVISTO",'Estruturante Móvel'!$G:$G,DP$4))</f>
        <v>0</v>
      </c>
      <c r="DR92" s="139">
        <f>(COUNTIFS('Estruturante Móvel'!$M:$M,$B92,'Estruturante Móvel'!$AM:$AM,DR$4))-(COUNTIFS('Estruturante Móvel'!$M:$M,$B92,'Estruturante Móvel'!$AM:$AM,DR$4,'Estruturante Móvel'!$AQ:$AQ,"REPARO FO"))</f>
        <v>0</v>
      </c>
      <c r="DS92" s="140">
        <f>(COUNTIFS('Estruturante Móvel'!$M:$M,$B92,'Estruturante Móvel'!$C:$C,"&lt;&gt;PREVISTO",'Estruturante Móvel'!$G:$G,DR$4))</f>
        <v>0</v>
      </c>
      <c r="DT92" s="139">
        <f>(COUNTIFS('Estruturante Móvel'!$M:$M,$B92,'Estruturante Móvel'!$AM:$AM,DT$4))-(COUNTIFS('Estruturante Móvel'!$M:$M,$B92,'Estruturante Móvel'!$AM:$AM,DT$4,'Estruturante Móvel'!$AQ:$AQ,"REPARO FO"))</f>
        <v>0</v>
      </c>
      <c r="DU92" s="140">
        <f>(COUNTIFS('Estruturante Móvel'!$M:$M,$B92,'Estruturante Móvel'!$C:$C,"&lt;&gt;PREVISTO",'Estruturante Móvel'!$G:$G,DT$4))</f>
        <v>0</v>
      </c>
      <c r="DV92" s="139">
        <f>(COUNTIFS('Estruturante Móvel'!$M:$M,$B92,'Estruturante Móvel'!$AM:$AM,DV$4))-(COUNTIFS('Estruturante Móvel'!$M:$M,$B92,'Estruturante Móvel'!$AM:$AM,DV$4,'Estruturante Móvel'!$AQ:$AQ,"REPARO FO"))</f>
        <v>0</v>
      </c>
      <c r="DW92" s="140">
        <f>(COUNTIFS('Estruturante Móvel'!$M:$M,$B92,'Estruturante Móvel'!$C:$C,"&lt;&gt;PREVISTO",'Estruturante Móvel'!$G:$G,DV$4))</f>
        <v>0</v>
      </c>
      <c r="DX92" s="139">
        <f>(COUNTIFS('Estruturante Móvel'!$M:$M,$B92,'Estruturante Móvel'!$AM:$AM,DX$4))-(COUNTIFS('Estruturante Móvel'!$M:$M,$B92,'Estruturante Móvel'!$AM:$AM,DX$4,'Estruturante Móvel'!$AQ:$AQ,"REPARO FO"))</f>
        <v>0</v>
      </c>
      <c r="DY92" s="140">
        <f>(COUNTIFS('Estruturante Móvel'!$M:$M,$B92,'Estruturante Móvel'!$C:$C,"&lt;&gt;PREVISTO",'Estruturante Móvel'!$G:$G,DX$4))</f>
        <v>0</v>
      </c>
      <c r="DZ92" s="139">
        <f>(COUNTIFS('Estruturante Móvel'!$M:$M,$B92,'Estruturante Móvel'!$AM:$AM,DZ$4))-(COUNTIFS('Estruturante Móvel'!$M:$M,$B92,'Estruturante Móvel'!$AM:$AM,DZ$4,'Estruturante Móvel'!$AQ:$AQ,"REPARO FO"))</f>
        <v>0</v>
      </c>
      <c r="EA92" s="140">
        <f>(COUNTIFS('Estruturante Móvel'!$M:$M,$B92,'Estruturante Móvel'!$C:$C,"&lt;&gt;PREVISTO",'Estruturante Móvel'!$G:$G,DZ$4))</f>
        <v>0</v>
      </c>
      <c r="EB92" s="139">
        <f>(COUNTIFS('Estruturante Móvel'!$M:$M,$B92,'Estruturante Móvel'!$AM:$AM,EB$4))-(COUNTIFS('Estruturante Móvel'!$M:$M,$B92,'Estruturante Móvel'!$AM:$AM,EB$4,'Estruturante Móvel'!$AQ:$AQ,"REPARO FO"))</f>
        <v>0</v>
      </c>
      <c r="EC92" s="140">
        <f>(COUNTIFS('Estruturante Móvel'!$M:$M,$B92,'Estruturante Móvel'!$C:$C,"&lt;&gt;PREVISTO",'Estruturante Móvel'!$G:$G,EB$4))</f>
        <v>0</v>
      </c>
      <c r="ED92" s="139">
        <f>(COUNTIFS('Estruturante Móvel'!$M:$M,$B92,'Estruturante Móvel'!$AM:$AM,ED$4))-(COUNTIFS('Estruturante Móvel'!$M:$M,$B92,'Estruturante Móvel'!$AM:$AM,ED$4,'Estruturante Móvel'!$AQ:$AQ,"REPARO FO"))</f>
        <v>0</v>
      </c>
      <c r="EE92" s="140">
        <f>(COUNTIFS('Estruturante Móvel'!$M:$M,$B92,'Estruturante Móvel'!$C:$C,"&lt;&gt;PREVISTO",'Estruturante Móvel'!$G:$G,ED$4))</f>
        <v>0</v>
      </c>
      <c r="EF92" s="139">
        <f>(COUNTIFS('Estruturante Móvel'!$M:$M,$B92,'Estruturante Móvel'!$AM:$AM,EF$4))-(COUNTIFS('Estruturante Móvel'!$M:$M,$B92,'Estruturante Móvel'!$AM:$AM,EF$4,'Estruturante Móvel'!$AQ:$AQ,"REPARO FO"))</f>
        <v>0</v>
      </c>
      <c r="EG92" s="140">
        <f>(COUNTIFS('Estruturante Móvel'!$M:$M,$B92,'Estruturante Móvel'!$C:$C,"&lt;&gt;PREVISTO",'Estruturante Móvel'!$G:$G,EF$4))</f>
        <v>0</v>
      </c>
      <c r="EH92" s="139">
        <f>(COUNTIFS('Estruturante Móvel'!$M:$M,$B92,'Estruturante Móvel'!$AM:$AM,EH$4))-(COUNTIFS('Estruturante Móvel'!$M:$M,$B92,'Estruturante Móvel'!$AM:$AM,EH$4,'Estruturante Móvel'!$AQ:$AQ,"REPARO FO"))</f>
        <v>0</v>
      </c>
      <c r="EI92" s="140">
        <f>(COUNTIFS('Estruturante Móvel'!$M:$M,$B92,'Estruturante Móvel'!$C:$C,"&lt;&gt;PREVISTO",'Estruturante Móvel'!$G:$G,EH$4))</f>
        <v>0</v>
      </c>
      <c r="EJ92" s="139">
        <f>(COUNTIFS('Estruturante Móvel'!$M:$M,$B92,'Estruturante Móvel'!$AM:$AM,EJ$4))-(COUNTIFS('Estruturante Móvel'!$M:$M,$B92,'Estruturante Móvel'!$AM:$AM,EJ$4,'Estruturante Móvel'!$AQ:$AQ,"REPARO FO"))</f>
        <v>0</v>
      </c>
      <c r="EK92" s="140">
        <f>(COUNTIFS('Estruturante Móvel'!$M:$M,$B92,'Estruturante Móvel'!$C:$C,"&lt;&gt;PREVISTO",'Estruturante Móvel'!$G:$G,EJ$4))</f>
        <v>0</v>
      </c>
      <c r="EL92" s="139">
        <f>(COUNTIFS('Estruturante Móvel'!$M:$M,$B92,'Estruturante Móvel'!$AM:$AM,EL$4))-(COUNTIFS('Estruturante Móvel'!$M:$M,$B92,'Estruturante Móvel'!$AM:$AM,EL$4,'Estruturante Móvel'!$AQ:$AQ,"REPARO FO"))</f>
        <v>0</v>
      </c>
      <c r="EM92" s="140">
        <f>(COUNTIFS('Estruturante Móvel'!$M:$M,$B92,'Estruturante Móvel'!$C:$C,"&lt;&gt;PREVISTO",'Estruturante Móvel'!$G:$G,EL$4))</f>
        <v>0</v>
      </c>
      <c r="EN92" s="139">
        <f>(COUNTIFS('Estruturante Móvel'!$M:$M,$B92,'Estruturante Móvel'!$AM:$AM,EN$4))-(COUNTIFS('Estruturante Móvel'!$M:$M,$B92,'Estruturante Móvel'!$AM:$AM,EN$4,'Estruturante Móvel'!$AQ:$AQ,"REPARO FO"))</f>
        <v>0</v>
      </c>
      <c r="EO92" s="140">
        <f>(COUNTIFS('Estruturante Móvel'!$M:$M,$B92,'Estruturante Móvel'!$C:$C,"&lt;&gt;PREVISTO",'Estruturante Móvel'!$G:$G,EN$4))</f>
        <v>0</v>
      </c>
      <c r="EP92" s="139">
        <f>(COUNTIFS('Estruturante Móvel'!$M:$M,$B92,'Estruturante Móvel'!$AM:$AM,EP$4))-(COUNTIFS('Estruturante Móvel'!$M:$M,$B92,'Estruturante Móvel'!$AM:$AM,EP$4,'Estruturante Móvel'!$AQ:$AQ,"REPARO FO"))</f>
        <v>0</v>
      </c>
      <c r="EQ92" s="140">
        <f>(COUNTIFS('Estruturante Móvel'!$M:$M,$B92,'Estruturante Móvel'!$C:$C,"&lt;&gt;PREVISTO",'Estruturante Móvel'!$G:$G,EP$4))</f>
        <v>0</v>
      </c>
      <c r="ER92" s="139">
        <f>(COUNTIFS('Estruturante Móvel'!$M:$M,$B92,'Estruturante Móvel'!$AM:$AM,ER$4))-(COUNTIFS('Estruturante Móvel'!$M:$M,$B92,'Estruturante Móvel'!$AM:$AM,ER$4,'Estruturante Móvel'!$AQ:$AQ,"REPARO FO"))</f>
        <v>0</v>
      </c>
      <c r="ES92" s="140">
        <f>(COUNTIFS('Estruturante Móvel'!$M:$M,$B92,'Estruturante Móvel'!$C:$C,"&lt;&gt;PREVISTO",'Estruturante Móvel'!$G:$G,ER$4))</f>
        <v>0</v>
      </c>
      <c r="ET92" s="139">
        <f>(COUNTIFS('Estruturante Móvel'!$M:$M,$B92,'Estruturante Móvel'!$AM:$AM,ET$4))-(COUNTIFS('Estruturante Móvel'!$M:$M,$B92,'Estruturante Móvel'!$AM:$AM,ET$4,'Estruturante Móvel'!$AQ:$AQ,"REPARO FO"))</f>
        <v>0</v>
      </c>
      <c r="EU92" s="140">
        <f>(COUNTIFS('Estruturante Móvel'!$M:$M,$B92,'Estruturante Móvel'!$C:$C,"&lt;&gt;PREVISTO",'Estruturante Móvel'!$G:$G,ET$4))</f>
        <v>0</v>
      </c>
      <c r="EV92" s="139">
        <f>(COUNTIFS('Estruturante Móvel'!$M:$M,$B92,'Estruturante Móvel'!$AM:$AM,EV$4))-(COUNTIFS('Estruturante Móvel'!$M:$M,$B92,'Estruturante Móvel'!$AM:$AM,EV$4,'Estruturante Móvel'!$AQ:$AQ,"REPARO FO"))</f>
        <v>0</v>
      </c>
      <c r="EW92" s="140">
        <f>(COUNTIFS('Estruturante Móvel'!$M:$M,$B92,'Estruturante Móvel'!$C:$C,"&lt;&gt;PREVISTO",'Estruturante Móvel'!$G:$G,EV$4))</f>
        <v>0</v>
      </c>
      <c r="EX92" s="139">
        <f>(COUNTIFS('Estruturante Móvel'!$M:$M,$B92,'Estruturante Móvel'!$AM:$AM,EX$4))-(COUNTIFS('Estruturante Móvel'!$M:$M,$B92,'Estruturante Móvel'!$AM:$AM,EX$4,'Estruturante Móvel'!$AQ:$AQ,"REPARO FO"))</f>
        <v>0</v>
      </c>
      <c r="EY92" s="140">
        <f>(COUNTIFS('Estruturante Móvel'!$M:$M,$B92,'Estruturante Móvel'!$C:$C,"&lt;&gt;PREVISTO",'Estruturante Móvel'!$G:$G,EX$4))</f>
        <v>0</v>
      </c>
      <c r="EZ92" s="139">
        <f>(COUNTIFS('Estruturante Móvel'!$M:$M,$B92,'Estruturante Móvel'!$AM:$AM,EZ$4))-(COUNTIFS('Estruturante Móvel'!$M:$M,$B92,'Estruturante Móvel'!$AM:$AM,EZ$4,'Estruturante Móvel'!$AQ:$AQ,"REPARO FO"))</f>
        <v>0</v>
      </c>
      <c r="FA92" s="140">
        <f>(COUNTIFS('Estruturante Móvel'!$M:$M,$B92,'Estruturante Móvel'!$C:$C,"&lt;&gt;PREVISTO",'Estruturante Móvel'!$G:$G,EZ$4))</f>
        <v>0</v>
      </c>
      <c r="FB92" s="139">
        <f>(COUNTIFS('Estruturante Móvel'!$M:$M,$B92,'Estruturante Móvel'!$AM:$AM,FB$4))-(COUNTIFS('Estruturante Móvel'!$M:$M,$B92,'Estruturante Móvel'!$AM:$AM,FB$4,'Estruturante Móvel'!$AQ:$AQ,"REPARO FO"))</f>
        <v>0</v>
      </c>
      <c r="FC92" s="140">
        <f>(COUNTIFS('Estruturante Móvel'!$M:$M,$B92,'Estruturante Móvel'!$C:$C,"&lt;&gt;PREVISTO",'Estruturante Móvel'!$G:$G,FB$4))</f>
        <v>0</v>
      </c>
      <c r="FD92" s="139">
        <f>(COUNTIFS('Estruturante Móvel'!$M:$M,$B92,'Estruturante Móvel'!$AM:$AM,FD$4))-(COUNTIFS('Estruturante Móvel'!$M:$M,$B92,'Estruturante Móvel'!$AM:$AM,FD$4,'Estruturante Móvel'!$AQ:$AQ,"REPARO FO"))</f>
        <v>0</v>
      </c>
      <c r="FE92" s="140">
        <f>(COUNTIFS('Estruturante Móvel'!$M:$M,$B92,'Estruturante Móvel'!$C:$C,"&lt;&gt;PREVISTO",'Estruturante Móvel'!$G:$G,FD$4))</f>
        <v>0</v>
      </c>
      <c r="FF92" s="139">
        <f>(COUNTIFS('Estruturante Móvel'!$M:$M,$B92,'Estruturante Móvel'!$AM:$AM,FF$4))-(COUNTIFS('Estruturante Móvel'!$M:$M,$B92,'Estruturante Móvel'!$AM:$AM,FF$4,'Estruturante Móvel'!$AQ:$AQ,"REPARO FO"))</f>
        <v>0</v>
      </c>
      <c r="FG92" s="140">
        <f>(COUNTIFS('Estruturante Móvel'!$M:$M,$B92,'Estruturante Móvel'!$C:$C,"&lt;&gt;PREVISTO",'Estruturante Móvel'!$G:$G,FF$4))</f>
        <v>0</v>
      </c>
      <c r="FH92" s="139">
        <f>(COUNTIFS('Estruturante Móvel'!$M:$M,$B92,'Estruturante Móvel'!$AM:$AM,FH$4))-(COUNTIFS('Estruturante Móvel'!$M:$M,$B92,'Estruturante Móvel'!$AM:$AM,FH$4,'Estruturante Móvel'!$AQ:$AQ,"REPARO FO"))</f>
        <v>0</v>
      </c>
      <c r="FI92" s="140">
        <f>(COUNTIFS('Estruturante Móvel'!$M:$M,$B92,'Estruturante Móvel'!$C:$C,"&lt;&gt;PREVISTO",'Estruturante Móvel'!$G:$G,FH$4))</f>
        <v>0</v>
      </c>
      <c r="FJ92" s="139">
        <f>(COUNTIFS('Estruturante Móvel'!$M:$M,$B92,'Estruturante Móvel'!$AM:$AM,FJ$4))-(COUNTIFS('Estruturante Móvel'!$M:$M,$B92,'Estruturante Móvel'!$AM:$AM,FJ$4,'Estruturante Móvel'!$AQ:$AQ,"REPARO FO"))</f>
        <v>0</v>
      </c>
      <c r="FK92" s="140">
        <f>(COUNTIFS('Estruturante Móvel'!$M:$M,$B92,'Estruturante Móvel'!$C:$C,"&lt;&gt;PREVISTO",'Estruturante Móvel'!$G:$G,FJ$4))</f>
        <v>0</v>
      </c>
      <c r="FL92" s="139">
        <f>(COUNTIFS('Estruturante Móvel'!$M:$M,$B92,'Estruturante Móvel'!$AM:$AM,FL$4))-(COUNTIFS('Estruturante Móvel'!$M:$M,$B92,'Estruturante Móvel'!$AM:$AM,FL$4,'Estruturante Móvel'!$AQ:$AQ,"REPARO FO"))</f>
        <v>0</v>
      </c>
      <c r="FM92" s="140">
        <f>(COUNTIFS('Estruturante Móvel'!$M:$M,$B92,'Estruturante Móvel'!$C:$C,"&lt;&gt;PREVISTO",'Estruturante Móvel'!$G:$G,FL$4))</f>
        <v>0</v>
      </c>
      <c r="FN92" s="139">
        <f>(COUNTIFS('Estruturante Móvel'!$M:$M,$B92,'Estruturante Móvel'!$AM:$AM,FN$4))-(COUNTIFS('Estruturante Móvel'!$M:$M,$B92,'Estruturante Móvel'!$AM:$AM,FN$4,'Estruturante Móvel'!$AQ:$AQ,"REPARO FO"))</f>
        <v>0</v>
      </c>
      <c r="FO92" s="140">
        <f>(COUNTIFS('Estruturante Móvel'!$M:$M,$B92,'Estruturante Móvel'!$C:$C,"&lt;&gt;PREVISTO",'Estruturante Móvel'!$G:$G,FN$4))</f>
        <v>0</v>
      </c>
      <c r="FP92" s="139">
        <f>(COUNTIFS('Estruturante Móvel'!$M:$M,$B92,'Estruturante Móvel'!$AM:$AM,FP$4))-(COUNTIFS('Estruturante Móvel'!$M:$M,$B92,'Estruturante Móvel'!$AM:$AM,FP$4,'Estruturante Móvel'!$AQ:$AQ,"REPARO FO"))</f>
        <v>0</v>
      </c>
      <c r="FQ92" s="140">
        <f>(COUNTIFS('Estruturante Móvel'!$M:$M,$B92,'Estruturante Móvel'!$C:$C,"&lt;&gt;PREVISTO",'Estruturante Móvel'!$G:$G,FP$4))</f>
        <v>0</v>
      </c>
      <c r="FR92" s="139">
        <f>(COUNTIFS('Estruturante Móvel'!$M:$M,$B92,'Estruturante Móvel'!$AM:$AM,FR$4))-(COUNTIFS('Estruturante Móvel'!$M:$M,$B92,'Estruturante Móvel'!$AM:$AM,FR$4,'Estruturante Móvel'!$AQ:$AQ,"REPARO FO"))</f>
        <v>0</v>
      </c>
      <c r="FS92" s="140">
        <f>(COUNTIFS('Estruturante Móvel'!$M:$M,$B92,'Estruturante Móvel'!$C:$C,"&lt;&gt;PREVISTO",'Estruturante Móvel'!$G:$G,FR$4))</f>
        <v>0</v>
      </c>
      <c r="FT92" s="139">
        <f>(COUNTIFS('Estruturante Móvel'!$M:$M,$B92,'Estruturante Móvel'!$AM:$AM,FT$4))-(COUNTIFS('Estruturante Móvel'!$M:$M,$B92,'Estruturante Móvel'!$AM:$AM,FT$4,'Estruturante Móvel'!$AQ:$AQ,"REPARO FO"))</f>
        <v>0</v>
      </c>
      <c r="FU92" s="140">
        <f>(COUNTIFS('Estruturante Móvel'!$M:$M,$B92,'Estruturante Móvel'!$C:$C,"&lt;&gt;PREVISTO",'Estruturante Móvel'!$G:$G,FT$4))</f>
        <v>0</v>
      </c>
      <c r="FV92" s="139">
        <f>(COUNTIFS('Estruturante Móvel'!$M:$M,$B92,'Estruturante Móvel'!$AM:$AM,FV$4))-(COUNTIFS('Estruturante Móvel'!$M:$M,$B92,'Estruturante Móvel'!$AM:$AM,FV$4,'Estruturante Móvel'!$AQ:$AQ,"REPARO FO"))</f>
        <v>0</v>
      </c>
      <c r="FW92" s="140">
        <f>(COUNTIFS('Estruturante Móvel'!$M:$M,$B92,'Estruturante Móvel'!$C:$C,"&lt;&gt;PREVISTO",'Estruturante Móvel'!$G:$G,FV$4))</f>
        <v>0</v>
      </c>
      <c r="FX92" s="139">
        <f>(COUNTIFS('Estruturante Móvel'!$M:$M,$B92,'Estruturante Móvel'!$AM:$AM,FX$4))-(COUNTIFS('Estruturante Móvel'!$M:$M,$B92,'Estruturante Móvel'!$AM:$AM,FX$4,'Estruturante Móvel'!$AQ:$AQ,"REPARO FO"))</f>
        <v>0</v>
      </c>
      <c r="FY92" s="140">
        <f>(COUNTIFS('Estruturante Móvel'!$M:$M,$B92,'Estruturante Móvel'!$C:$C,"&lt;&gt;PREVISTO",'Estruturante Móvel'!$G:$G,FX$4))</f>
        <v>0</v>
      </c>
      <c r="FZ92" s="139">
        <f>(COUNTIFS('Estruturante Móvel'!$M:$M,$B92,'Estruturante Móvel'!$AM:$AM,FZ$4))-(COUNTIFS('Estruturante Móvel'!$M:$M,$B92,'Estruturante Móvel'!$AM:$AM,FZ$4,'Estruturante Móvel'!$AQ:$AQ,"REPARO FO"))</f>
        <v>0</v>
      </c>
      <c r="GA92" s="140">
        <f>(COUNTIFS('Estruturante Móvel'!$M:$M,$B92,'Estruturante Móvel'!$C:$C,"&lt;&gt;PREVISTO",'Estruturante Móvel'!$G:$G,FZ$4))</f>
        <v>0</v>
      </c>
      <c r="GB92" s="139">
        <f>(COUNTIFS('Estruturante Móvel'!$M:$M,$B92,'Estruturante Móvel'!$AM:$AM,GB$4))-(COUNTIFS('Estruturante Móvel'!$M:$M,$B92,'Estruturante Móvel'!$AM:$AM,GB$4,'Estruturante Móvel'!$AQ:$AQ,"REPARO FO"))</f>
        <v>0</v>
      </c>
      <c r="GC92" s="140">
        <f>(COUNTIFS('Estruturante Móvel'!$M:$M,$B92,'Estruturante Móvel'!$C:$C,"&lt;&gt;PREVISTO",'Estruturante Móvel'!$G:$G,GB$4))</f>
        <v>0</v>
      </c>
      <c r="GD92" s="139">
        <f>(COUNTIFS('Estruturante Móvel'!$M:$M,$B92,'Estruturante Móvel'!$AM:$AM,GD$4))-(COUNTIFS('Estruturante Móvel'!$M:$M,$B92,'Estruturante Móvel'!$AM:$AM,GD$4,'Estruturante Móvel'!$AQ:$AQ,"REPARO FO"))</f>
        <v>0</v>
      </c>
      <c r="GE92" s="140">
        <f>(COUNTIFS('Estruturante Móvel'!$M:$M,$B92,'Estruturante Móvel'!$C:$C,"&lt;&gt;PREVISTO",'Estruturante Móvel'!$G:$G,GD$4))</f>
        <v>0</v>
      </c>
      <c r="GF92" s="139">
        <f>(COUNTIFS('Estruturante Móvel'!$M:$M,$B92,'Estruturante Móvel'!$AM:$AM,GF$4))-(COUNTIFS('Estruturante Móvel'!$M:$M,$B92,'Estruturante Móvel'!$AM:$AM,GF$4,'Estruturante Móvel'!$AQ:$AQ,"REPARO FO"))</f>
        <v>0</v>
      </c>
      <c r="GG92" s="140">
        <f>(COUNTIFS('Estruturante Móvel'!$M:$M,$B92,'Estruturante Móvel'!$C:$C,"&lt;&gt;PREVISTO",'Estruturante Móvel'!$G:$G,GF$4))</f>
        <v>0</v>
      </c>
      <c r="GH92" s="139">
        <f>(COUNTIFS('Estruturante Móvel'!$M:$M,$B92,'Estruturante Móvel'!$AM:$AM,GH$4))-(COUNTIFS('Estruturante Móvel'!$M:$M,$B92,'Estruturante Móvel'!$AM:$AM,GH$4,'Estruturante Móvel'!$AQ:$AQ,"REPARO FO"))</f>
        <v>0</v>
      </c>
      <c r="GI92" s="140">
        <f>(COUNTIFS('Estruturante Móvel'!$M:$M,$B92,'Estruturante Móvel'!$C:$C,"&lt;&gt;PREVISTO",'Estruturante Móvel'!$G:$G,GH$4))</f>
        <v>0</v>
      </c>
      <c r="GJ92" s="139">
        <f>(COUNTIFS('Estruturante Móvel'!$M:$M,$B92,'Estruturante Móvel'!$AM:$AM,GJ$4))-(COUNTIFS('Estruturante Móvel'!$M:$M,$B92,'Estruturante Móvel'!$AM:$AM,GJ$4,'Estruturante Móvel'!$AQ:$AQ,"REPARO FO"))</f>
        <v>0</v>
      </c>
      <c r="GK92" s="140">
        <f>(COUNTIFS('Estruturante Móvel'!$M:$M,$B92,'Estruturante Móvel'!$C:$C,"&lt;&gt;PREVISTO",'Estruturante Móvel'!$G:$G,GJ$4))</f>
        <v>0</v>
      </c>
      <c r="GL92" s="139">
        <f>(COUNTIFS('Estruturante Móvel'!$M:$M,$B92,'Estruturante Móvel'!$AM:$AM,GL$4))-(COUNTIFS('Estruturante Móvel'!$M:$M,$B92,'Estruturante Móvel'!$AM:$AM,GL$4,'Estruturante Móvel'!$AQ:$AQ,"REPARO FO"))</f>
        <v>0</v>
      </c>
      <c r="GM92" s="140">
        <f>(COUNTIFS('Estruturante Móvel'!$M:$M,$B92,'Estruturante Móvel'!$C:$C,"&lt;&gt;PREVISTO",'Estruturante Móvel'!$G:$G,GL$4))</f>
        <v>0</v>
      </c>
      <c r="GN92" s="139">
        <f>(COUNTIFS('Estruturante Móvel'!$M:$M,$B92,'Estruturante Móvel'!$AM:$AM,GN$4))-(COUNTIFS('Estruturante Móvel'!$M:$M,$B92,'Estruturante Móvel'!$AM:$AM,GN$4,'Estruturante Móvel'!$AQ:$AQ,"REPARO FO"))</f>
        <v>0</v>
      </c>
      <c r="GO92" s="140">
        <f>(COUNTIFS('Estruturante Móvel'!$M:$M,$B92,'Estruturante Móvel'!$C:$C,"&lt;&gt;PREVISTO",'Estruturante Móvel'!$G:$G,GN$4))</f>
        <v>0</v>
      </c>
      <c r="GP92" s="139">
        <f>(COUNTIFS('Estruturante Móvel'!$M:$M,$B92,'Estruturante Móvel'!$AM:$AM,GP$4))-(COUNTIFS('Estruturante Móvel'!$M:$M,$B92,'Estruturante Móvel'!$AM:$AM,GP$4,'Estruturante Móvel'!$AQ:$AQ,"REPARO FO"))</f>
        <v>0</v>
      </c>
      <c r="GQ92" s="140">
        <f>(COUNTIFS('Estruturante Móvel'!$M:$M,$B92,'Estruturante Móvel'!$C:$C,"&lt;&gt;PREVISTO",'Estruturante Móvel'!$G:$G,GP$4))</f>
        <v>0</v>
      </c>
      <c r="GR92" s="139">
        <f>(COUNTIFS('Estruturante Móvel'!$M:$M,$B92,'Estruturante Móvel'!$AM:$AM,GR$4))-(COUNTIFS('Estruturante Móvel'!$M:$M,$B92,'Estruturante Móvel'!$AM:$AM,GR$4,'Estruturante Móvel'!$AQ:$AQ,"REPARO FO"))</f>
        <v>0</v>
      </c>
      <c r="GS92" s="140">
        <f>(COUNTIFS('Estruturante Móvel'!$M:$M,$B92,'Estruturante Móvel'!$C:$C,"&lt;&gt;PREVISTO",'Estruturante Móvel'!$G:$G,GR$4))</f>
        <v>0</v>
      </c>
      <c r="GT92" s="139">
        <f>(COUNTIFS('Estruturante Móvel'!$M:$M,$B92,'Estruturante Móvel'!$AM:$AM,GT$4))-(COUNTIFS('Estruturante Móvel'!$M:$M,$B92,'Estruturante Móvel'!$AM:$AM,GT$4,'Estruturante Móvel'!$AQ:$AQ,"REPARO FO"))</f>
        <v>0</v>
      </c>
      <c r="GU92" s="140">
        <f>(COUNTIFS('Estruturante Móvel'!$M:$M,$B92,'Estruturante Móvel'!$C:$C,"&lt;&gt;PREVISTO",'Estruturante Móvel'!$G:$G,GT$4))</f>
        <v>0</v>
      </c>
      <c r="GV92" s="139">
        <f>(COUNTIFS('Estruturante Móvel'!$M:$M,$B92,'Estruturante Móvel'!$AM:$AM,GV$4))-(COUNTIFS('Estruturante Móvel'!$M:$M,$B92,'Estruturante Móvel'!$AM:$AM,GV$4,'Estruturante Móvel'!$AQ:$AQ,"REPARO FO"))</f>
        <v>0</v>
      </c>
      <c r="GW92" s="140">
        <f>(COUNTIFS('Estruturante Móvel'!$M:$M,$B92,'Estruturante Móvel'!$C:$C,"&lt;&gt;PREVISTO",'Estruturante Móvel'!$G:$G,GV$4))</f>
        <v>0</v>
      </c>
      <c r="GX92" s="139">
        <f>(COUNTIFS('Estruturante Móvel'!$M:$M,$B92,'Estruturante Móvel'!$AM:$AM,GX$4))-(COUNTIFS('Estruturante Móvel'!$M:$M,$B92,'Estruturante Móvel'!$AM:$AM,GX$4,'Estruturante Móvel'!$AQ:$AQ,"REPARO FO"))</f>
        <v>0</v>
      </c>
      <c r="GY92" s="140">
        <f>(COUNTIFS('Estruturante Móvel'!$M:$M,$B92,'Estruturante Móvel'!$C:$C,"&lt;&gt;PREVISTO",'Estruturante Móvel'!$G:$G,GX$4))</f>
        <v>0</v>
      </c>
      <c r="GZ92" s="139">
        <f>(COUNTIFS('Estruturante Móvel'!$M:$M,$B92,'Estruturante Móvel'!$AM:$AM,GZ$4))-(COUNTIFS('Estruturante Móvel'!$M:$M,$B92,'Estruturante Móvel'!$AM:$AM,GZ$4,'Estruturante Móvel'!$AQ:$AQ,"REPARO FO"))</f>
        <v>0</v>
      </c>
      <c r="HA92" s="140">
        <f>(COUNTIFS('Estruturante Móvel'!$M:$M,$B92,'Estruturante Móvel'!$C:$C,"&lt;&gt;PREVISTO",'Estruturante Móvel'!$G:$G,GZ$4))</f>
        <v>0</v>
      </c>
      <c r="HB92" s="139">
        <f>(COUNTIFS('Estruturante Móvel'!$M:$M,$B92,'Estruturante Móvel'!$AM:$AM,HB$4))-(COUNTIFS('Estruturante Móvel'!$M:$M,$B92,'Estruturante Móvel'!$AM:$AM,HB$4,'Estruturante Móvel'!$AQ:$AQ,"REPARO FO"))</f>
        <v>0</v>
      </c>
      <c r="HC92" s="140">
        <f>(COUNTIFS('Estruturante Móvel'!$M:$M,$B92,'Estruturante Móvel'!$C:$C,"&lt;&gt;PREVISTO",'Estruturante Móvel'!$G:$G,HB$4))</f>
        <v>0</v>
      </c>
      <c r="HD92" s="139">
        <f>(COUNTIFS('Estruturante Móvel'!$M:$M,$B92,'Estruturante Móvel'!$AM:$AM,HD$4))-(COUNTIFS('Estruturante Móvel'!$M:$M,$B92,'Estruturante Móvel'!$AM:$AM,HD$4,'Estruturante Móvel'!$AQ:$AQ,"REPARO FO"))</f>
        <v>0</v>
      </c>
      <c r="HE92" s="140">
        <f>(COUNTIFS('Estruturante Móvel'!$M:$M,$B92,'Estruturante Móvel'!$C:$C,"&lt;&gt;PREVISTO",'Estruturante Móvel'!$G:$G,HD$4))</f>
        <v>0</v>
      </c>
      <c r="HF92" s="139">
        <f>(COUNTIFS('Estruturante Móvel'!$M:$M,$B92,'Estruturante Móvel'!$AM:$AM,HF$4))-(COUNTIFS('Estruturante Móvel'!$M:$M,$B92,'Estruturante Móvel'!$AM:$AM,HF$4,'Estruturante Móvel'!$AQ:$AQ,"REPARO FO"))</f>
        <v>0</v>
      </c>
      <c r="HG92" s="140">
        <f>(COUNTIFS('Estruturante Móvel'!$M:$M,$B92,'Estruturante Móvel'!$C:$C,"&lt;&gt;PREVISTO",'Estruturante Móvel'!$G:$G,HF$4))</f>
        <v>0</v>
      </c>
      <c r="HH92" s="139">
        <f>(COUNTIFS('Estruturante Móvel'!$M:$M,$B92,'Estruturante Móvel'!$AM:$AM,HH$4))-(COUNTIFS('Estruturante Móvel'!$M:$M,$B92,'Estruturante Móvel'!$AM:$AM,HH$4,'Estruturante Móvel'!$AQ:$AQ,"REPARO FO"))</f>
        <v>0</v>
      </c>
      <c r="HI92" s="140">
        <f>(COUNTIFS('Estruturante Móvel'!$M:$M,$B92,'Estruturante Móvel'!$C:$C,"&lt;&gt;PREVISTO",'Estruturante Móvel'!$G:$G,HH$4))</f>
        <v>0</v>
      </c>
      <c r="HJ92" s="139">
        <f>(COUNTIFS('Estruturante Móvel'!$M:$M,$B92,'Estruturante Móvel'!$AM:$AM,HJ$4))-(COUNTIFS('Estruturante Móvel'!$M:$M,$B92,'Estruturante Móvel'!$AM:$AM,HJ$4,'Estruturante Móvel'!$AQ:$AQ,"REPARO FO"))</f>
        <v>0</v>
      </c>
      <c r="HK92" s="140">
        <f>(COUNTIFS('Estruturante Móvel'!$M:$M,$B92,'Estruturante Móvel'!$C:$C,"&lt;&gt;PREVISTO",'Estruturante Móvel'!$G:$G,HJ$4))</f>
        <v>0</v>
      </c>
      <c r="HL92" s="139">
        <f>(COUNTIFS('Estruturante Móvel'!$M:$M,$B92,'Estruturante Móvel'!$AM:$AM,HL$4))-(COUNTIFS('Estruturante Móvel'!$M:$M,$B92,'Estruturante Móvel'!$AM:$AM,HL$4,'Estruturante Móvel'!$AQ:$AQ,"REPARO FO"))</f>
        <v>0</v>
      </c>
      <c r="HM92" s="140">
        <f>(COUNTIFS('Estruturante Móvel'!$M:$M,$B92,'Estruturante Móvel'!$C:$C,"&lt;&gt;PREVISTO",'Estruturante Móvel'!$G:$G,HL$4))</f>
        <v>0</v>
      </c>
      <c r="HN92" s="139">
        <f>(COUNTIFS('Estruturante Móvel'!$M:$M,$B92,'Estruturante Móvel'!$AM:$AM,HN$4))-(COUNTIFS('Estruturante Móvel'!$M:$M,$B92,'Estruturante Móvel'!$AM:$AM,HN$4,'Estruturante Móvel'!$AQ:$AQ,"REPARO FO"))</f>
        <v>0</v>
      </c>
      <c r="HO92" s="140">
        <f>(COUNTIFS('Estruturante Móvel'!$M:$M,$B92,'Estruturante Móvel'!$C:$C,"&lt;&gt;PREVISTO",'Estruturante Móvel'!$G:$G,HN$4))</f>
        <v>0</v>
      </c>
      <c r="HP92" s="139">
        <f>(COUNTIFS('Estruturante Móvel'!$M:$M,$B92,'Estruturante Móvel'!$AM:$AM,HP$4))-(COUNTIFS('Estruturante Móvel'!$M:$M,$B92,'Estruturante Móvel'!$AM:$AM,HP$4,'Estruturante Móvel'!$AQ:$AQ,"REPARO FO"))</f>
        <v>0</v>
      </c>
      <c r="HQ92" s="140">
        <f>(COUNTIFS('Estruturante Móvel'!$M:$M,$B92,'Estruturante Móvel'!$C:$C,"&lt;&gt;PREVISTO",'Estruturante Móvel'!$G:$G,HP$4))</f>
        <v>0</v>
      </c>
      <c r="HR92" s="139">
        <f>(COUNTIFS('Estruturante Móvel'!$M:$M,$B92,'Estruturante Móvel'!$AM:$AM,HR$4))-(COUNTIFS('Estruturante Móvel'!$M:$M,$B92,'Estruturante Móvel'!$AM:$AM,HR$4,'Estruturante Móvel'!$AQ:$AQ,"REPARO FO"))</f>
        <v>0</v>
      </c>
      <c r="HS92" s="140">
        <f>(COUNTIFS('Estruturante Móvel'!$M:$M,$B92,'Estruturante Móvel'!$C:$C,"&lt;&gt;PREVISTO",'Estruturante Móvel'!$G:$G,HR$4))</f>
        <v>0</v>
      </c>
      <c r="HT92" s="139">
        <f>(COUNTIFS('Estruturante Móvel'!$M:$M,$B92,'Estruturante Móvel'!$AM:$AM,HT$4))-(COUNTIFS('Estruturante Móvel'!$M:$M,$B92,'Estruturante Móvel'!$AM:$AM,HT$4,'Estruturante Móvel'!$AQ:$AQ,"REPARO FO"))</f>
        <v>0</v>
      </c>
      <c r="HU92" s="140">
        <f>(COUNTIFS('Estruturante Móvel'!$M:$M,$B92,'Estruturante Móvel'!$C:$C,"&lt;&gt;PREVISTO",'Estruturante Móvel'!$G:$G,HT$4))</f>
        <v>0</v>
      </c>
      <c r="HV92" s="139">
        <f>(COUNTIFS('Estruturante Móvel'!$M:$M,$B92,'Estruturante Móvel'!$AM:$AM,HV$4))-(COUNTIFS('Estruturante Móvel'!$M:$M,$B92,'Estruturante Móvel'!$AM:$AM,HV$4,'Estruturante Móvel'!$AQ:$AQ,"REPARO FO"))</f>
        <v>0</v>
      </c>
      <c r="HW92" s="140">
        <f>(COUNTIFS('Estruturante Móvel'!$M:$M,$B92,'Estruturante Móvel'!$C:$C,"&lt;&gt;PREVISTO",'Estruturante Móvel'!$G:$G,HV$4))</f>
        <v>0</v>
      </c>
      <c r="HX92" s="139">
        <f>(COUNTIFS('Estruturante Móvel'!$M:$M,$B92,'Estruturante Móvel'!$AM:$AM,HX$4))-(COUNTIFS('Estruturante Móvel'!$M:$M,$B92,'Estruturante Móvel'!$AM:$AM,HX$4,'Estruturante Móvel'!$AQ:$AQ,"REPARO FO"))</f>
        <v>0</v>
      </c>
      <c r="HY92" s="140">
        <f>(COUNTIFS('Estruturante Móvel'!$M:$M,$B92,'Estruturante Móvel'!$C:$C,"&lt;&gt;PREVISTO",'Estruturante Móvel'!$G:$G,HX$4))</f>
        <v>0</v>
      </c>
      <c r="HZ92" s="139">
        <f>(COUNTIFS('Estruturante Móvel'!$M:$M,$B92,'Estruturante Móvel'!$AM:$AM,HZ$4))-(COUNTIFS('Estruturante Móvel'!$M:$M,$B92,'Estruturante Móvel'!$AM:$AM,HZ$4,'Estruturante Móvel'!$AQ:$AQ,"REPARO FO"))</f>
        <v>0</v>
      </c>
      <c r="IA92" s="140">
        <f>(COUNTIFS('Estruturante Móvel'!$M:$M,$B92,'Estruturante Móvel'!$C:$C,"&lt;&gt;PREVISTO",'Estruturante Móvel'!$G:$G,HZ$4))</f>
        <v>0</v>
      </c>
      <c r="IB92" s="139">
        <f>(COUNTIFS('Estruturante Móvel'!$M:$M,$B92,'Estruturante Móvel'!$AM:$AM,IB$4))-(COUNTIFS('Estruturante Móvel'!$M:$M,$B92,'Estruturante Móvel'!$AM:$AM,IB$4,'Estruturante Móvel'!$AQ:$AQ,"REPARO FO"))</f>
        <v>0</v>
      </c>
      <c r="IC92" s="140">
        <f>(COUNTIFS('Estruturante Móvel'!$M:$M,$B92,'Estruturante Móvel'!$C:$C,"&lt;&gt;PREVISTO",'Estruturante Móvel'!$G:$G,IB$4))</f>
        <v>0</v>
      </c>
      <c r="ID92" s="139">
        <f>(COUNTIFS('Estruturante Móvel'!$M:$M,$B92,'Estruturante Móvel'!$AM:$AM,ID$4))-(COUNTIFS('Estruturante Móvel'!$M:$M,$B92,'Estruturante Móvel'!$AM:$AM,ID$4,'Estruturante Móvel'!$AQ:$AQ,"REPARO FO"))</f>
        <v>0</v>
      </c>
      <c r="IE92" s="140">
        <f>(COUNTIFS('Estruturante Móvel'!$M:$M,$B92,'Estruturante Móvel'!$C:$C,"&lt;&gt;PREVISTO",'Estruturante Móvel'!$G:$G,ID$4))</f>
        <v>0</v>
      </c>
      <c r="IF92" s="139">
        <f>(COUNTIFS('Estruturante Móvel'!$M:$M,$B92,'Estruturante Móvel'!$AM:$AM,IF$4))-(COUNTIFS('Estruturante Móvel'!$M:$M,$B92,'Estruturante Móvel'!$AM:$AM,IF$4,'Estruturante Móvel'!$AQ:$AQ,"REPARO FO"))</f>
        <v>0</v>
      </c>
      <c r="IG92" s="140">
        <f>(COUNTIFS('Estruturante Móvel'!$M:$M,$B92,'Estruturante Móvel'!$C:$C,"&lt;&gt;PREVISTO",'Estruturante Móvel'!$G:$G,IF$4))</f>
        <v>0</v>
      </c>
      <c r="IH92" s="139">
        <f>(COUNTIFS('Estruturante Móvel'!$M:$M,$B92,'Estruturante Móvel'!$AM:$AM,IH$4))-(COUNTIFS('Estruturante Móvel'!$M:$M,$B92,'Estruturante Móvel'!$AM:$AM,IH$4,'Estruturante Móvel'!$AQ:$AQ,"REPARO FO"))</f>
        <v>0</v>
      </c>
      <c r="II92" s="140">
        <f>(COUNTIFS('Estruturante Móvel'!$M:$M,$B92,'Estruturante Móvel'!$C:$C,"&lt;&gt;PREVISTO",'Estruturante Móvel'!$G:$G,IH$4))</f>
        <v>0</v>
      </c>
      <c r="IJ92" s="139">
        <f>(COUNTIFS('Estruturante Móvel'!$M:$M,$B92,'Estruturante Móvel'!$AM:$AM,IJ$4))-(COUNTIFS('Estruturante Móvel'!$M:$M,$B92,'Estruturante Móvel'!$AM:$AM,IJ$4,'Estruturante Móvel'!$AQ:$AQ,"REPARO FO"))</f>
        <v>0</v>
      </c>
      <c r="IK92" s="140">
        <f>(COUNTIFS('Estruturante Móvel'!$M:$M,$B92,'Estruturante Móvel'!$C:$C,"&lt;&gt;PREVISTO",'Estruturante Móvel'!$G:$G,IJ$4))</f>
        <v>0</v>
      </c>
      <c r="IL92" s="139">
        <f>(COUNTIFS('Estruturante Móvel'!$M:$M,$B92,'Estruturante Móvel'!$AM:$AM,IL$4))-(COUNTIFS('Estruturante Móvel'!$M:$M,$B92,'Estruturante Móvel'!$AM:$AM,IL$4,'Estruturante Móvel'!$AQ:$AQ,"REPARO FO"))</f>
        <v>0</v>
      </c>
      <c r="IM92" s="140">
        <f>(COUNTIFS('Estruturante Móvel'!$M:$M,$B92,'Estruturante Móvel'!$C:$C,"&lt;&gt;PREVISTO",'Estruturante Móvel'!$G:$G,IL$4))</f>
        <v>0</v>
      </c>
      <c r="IN92" s="139">
        <f>(COUNTIFS('Estruturante Móvel'!$M:$M,$B92,'Estruturante Móvel'!$AM:$AM,IN$4))-(COUNTIFS('Estruturante Móvel'!$M:$M,$B92,'Estruturante Móvel'!$AM:$AM,IN$4,'Estruturante Móvel'!$AQ:$AQ,"REPARO FO"))</f>
        <v>0</v>
      </c>
      <c r="IO92" s="140">
        <f>(COUNTIFS('Estruturante Móvel'!$M:$M,$B92,'Estruturante Móvel'!$C:$C,"&lt;&gt;PREVISTO",'Estruturante Móvel'!$G:$G,IN$4))</f>
        <v>0</v>
      </c>
      <c r="IP92" s="139">
        <f>(COUNTIFS('Estruturante Móvel'!$M:$M,$B92,'Estruturante Móvel'!$AM:$AM,IP$4))-(COUNTIFS('Estruturante Móvel'!$M:$M,$B92,'Estruturante Móvel'!$AM:$AM,IP$4,'Estruturante Móvel'!$AQ:$AQ,"REPARO FO"))</f>
        <v>0</v>
      </c>
      <c r="IQ92" s="140">
        <f>(COUNTIFS('Estruturante Móvel'!$M:$M,$B92,'Estruturante Móvel'!$C:$C,"&lt;&gt;PREVISTO",'Estruturante Móvel'!$G:$G,IP$4))</f>
        <v>0</v>
      </c>
      <c r="IR92" s="139">
        <f>(COUNTIFS('Estruturante Móvel'!$M:$M,$B92,'Estruturante Móvel'!$AM:$AM,IR$4))-(COUNTIFS('Estruturante Móvel'!$M:$M,$B92,'Estruturante Móvel'!$AM:$AM,IR$4,'Estruturante Móvel'!$AQ:$AQ,"REPARO FO"))</f>
        <v>0</v>
      </c>
      <c r="IS92" s="140">
        <f>(COUNTIFS('Estruturante Móvel'!$M:$M,$B92,'Estruturante Móvel'!$C:$C,"&lt;&gt;PREVISTO",'Estruturante Móvel'!$G:$G,IR$4))</f>
        <v>0</v>
      </c>
      <c r="IT92" s="139">
        <f>(COUNTIFS('Estruturante Móvel'!$M:$M,$B92,'Estruturante Móvel'!$AM:$AM,IT$4))-(COUNTIFS('Estruturante Móvel'!$M:$M,$B92,'Estruturante Móvel'!$AM:$AM,IT$4,'Estruturante Móvel'!$AQ:$AQ,"REPARO FO"))</f>
        <v>0</v>
      </c>
      <c r="IU92" s="140">
        <f>(COUNTIFS('Estruturante Móvel'!$M:$M,$B92,'Estruturante Móvel'!$C:$C,"&lt;&gt;PREVISTO",'Estruturante Móvel'!$G:$G,IT$4))</f>
        <v>0</v>
      </c>
      <c r="IV92" s="139">
        <f>(COUNTIFS('Estruturante Móvel'!$M:$M,$B92,'Estruturante Móvel'!$AM:$AM,IV$4))-(COUNTIFS('Estruturante Móvel'!$M:$M,$B92,'Estruturante Móvel'!$AM:$AM,IV$4,'Estruturante Móvel'!$AQ:$AQ,"REPARO FO"))</f>
        <v>0</v>
      </c>
      <c r="IW92" s="140">
        <f>(COUNTIFS('Estruturante Móvel'!$M:$M,$B92,'Estruturante Móvel'!$C:$C,"&lt;&gt;PREVISTO",'Estruturante Móvel'!$G:$G,IV$4))</f>
        <v>0</v>
      </c>
      <c r="IX92" s="139">
        <f>(COUNTIFS('Estruturante Móvel'!$M:$M,$B92,'Estruturante Móvel'!$AM:$AM,IX$4))-(COUNTIFS('Estruturante Móvel'!$M:$M,$B92,'Estruturante Móvel'!$AM:$AM,IX$4,'Estruturante Móvel'!$AQ:$AQ,"REPARO FO"))</f>
        <v>0</v>
      </c>
      <c r="IY92" s="140">
        <f>(COUNTIFS('Estruturante Móvel'!$M:$M,$B92,'Estruturante Móvel'!$C:$C,"&lt;&gt;PREVISTO",'Estruturante Móvel'!$G:$G,IX$4))</f>
        <v>0</v>
      </c>
      <c r="IZ92" s="139">
        <f>(COUNTIFS('Estruturante Móvel'!$M:$M,$B92,'Estruturante Móvel'!$AM:$AM,IZ$4))-(COUNTIFS('Estruturante Móvel'!$M:$M,$B92,'Estruturante Móvel'!$AM:$AM,IZ$4,'Estruturante Móvel'!$AQ:$AQ,"REPARO FO"))</f>
        <v>0</v>
      </c>
      <c r="JA92" s="140">
        <f>(COUNTIFS('Estruturante Móvel'!$M:$M,$B92,'Estruturante Móvel'!$C:$C,"&lt;&gt;PREVISTO",'Estruturante Móvel'!$G:$G,IZ$4))</f>
        <v>0</v>
      </c>
      <c r="JB92" s="139">
        <f>(COUNTIFS('Estruturante Móvel'!$M:$M,$B92,'Estruturante Móvel'!$AM:$AM,JB$4))-(COUNTIFS('Estruturante Móvel'!$M:$M,$B92,'Estruturante Móvel'!$AM:$AM,JB$4,'Estruturante Móvel'!$AQ:$AQ,"REPARO FO"))</f>
        <v>0</v>
      </c>
      <c r="JC92" s="140">
        <f>(COUNTIFS('Estruturante Móvel'!$M:$M,$B92,'Estruturante Móvel'!$C:$C,"&lt;&gt;PREVISTO",'Estruturante Móvel'!$G:$G,JB$4))</f>
        <v>0</v>
      </c>
      <c r="JD92" s="139">
        <f>(COUNTIFS('Estruturante Móvel'!$M:$M,$B92,'Estruturante Móvel'!$AM:$AM,JD$4))-(COUNTIFS('Estruturante Móvel'!$M:$M,$B92,'Estruturante Móvel'!$AM:$AM,JD$4,'Estruturante Móvel'!$AQ:$AQ,"REPARO FO"))</f>
        <v>0</v>
      </c>
      <c r="JE92" s="140">
        <f>(COUNTIFS('Estruturante Móvel'!$M:$M,$B92,'Estruturante Móvel'!$C:$C,"&lt;&gt;PREVISTO",'Estruturante Móvel'!$G:$G,JD$4))</f>
        <v>0</v>
      </c>
      <c r="JF92" s="139">
        <f>(COUNTIFS('Estruturante Móvel'!$M:$M,$B92,'Estruturante Móvel'!$AM:$AM,JF$4))-(COUNTIFS('Estruturante Móvel'!$M:$M,$B92,'Estruturante Móvel'!$AM:$AM,JF$4,'Estruturante Móvel'!$AQ:$AQ,"REPARO FO"))</f>
        <v>0</v>
      </c>
      <c r="JG92" s="140">
        <f>(COUNTIFS('Estruturante Móvel'!$M:$M,$B92,'Estruturante Móvel'!$C:$C,"&lt;&gt;PREVISTO",'Estruturante Móvel'!$G:$G,JF$4))</f>
        <v>0</v>
      </c>
      <c r="JH92" s="139">
        <f>(COUNTIFS('Estruturante Móvel'!$M:$M,$B92,'Estruturante Móvel'!$AM:$AM,JH$4))-(COUNTIFS('Estruturante Móvel'!$M:$M,$B92,'Estruturante Móvel'!$AM:$AM,JH$4,'Estruturante Móvel'!$AQ:$AQ,"REPARO FO"))</f>
        <v>0</v>
      </c>
      <c r="JI92" s="140">
        <f>(COUNTIFS('Estruturante Móvel'!$M:$M,$B92,'Estruturante Móvel'!$C:$C,"&lt;&gt;PREVISTO",'Estruturante Móvel'!$G:$G,JH$4))</f>
        <v>0</v>
      </c>
      <c r="JJ92" s="139">
        <f>(COUNTIFS('Estruturante Móvel'!$M:$M,$B92,'Estruturante Móvel'!$AM:$AM,JJ$4))-(COUNTIFS('Estruturante Móvel'!$M:$M,$B92,'Estruturante Móvel'!$AM:$AM,JJ$4,'Estruturante Móvel'!$AQ:$AQ,"REPARO FO"))</f>
        <v>0</v>
      </c>
      <c r="JK92" s="140">
        <f>(COUNTIFS('Estruturante Móvel'!$M:$M,$B92,'Estruturante Móvel'!$C:$C,"&lt;&gt;PREVISTO",'Estruturante Móvel'!$G:$G,JJ$4))</f>
        <v>0</v>
      </c>
      <c r="JL92" s="139">
        <f>(COUNTIFS('Estruturante Móvel'!$M:$M,$B92,'Estruturante Móvel'!$AM:$AM,JL$4))-(COUNTIFS('Estruturante Móvel'!$M:$M,$B92,'Estruturante Móvel'!$AM:$AM,JL$4,'Estruturante Móvel'!$AQ:$AQ,"REPARO FO"))</f>
        <v>0</v>
      </c>
      <c r="JM92" s="140">
        <f>(COUNTIFS('Estruturante Móvel'!$M:$M,$B92,'Estruturante Móvel'!$C:$C,"&lt;&gt;PREVISTO",'Estruturante Móvel'!$G:$G,JL$4))</f>
        <v>0</v>
      </c>
      <c r="JN92" s="139">
        <f>(COUNTIFS('Estruturante Móvel'!$M:$M,$B92,'Estruturante Móvel'!$AM:$AM,JN$4))-(COUNTIFS('Estruturante Móvel'!$M:$M,$B92,'Estruturante Móvel'!$AM:$AM,JN$4,'Estruturante Móvel'!$AQ:$AQ,"REPARO FO"))</f>
        <v>0</v>
      </c>
      <c r="JO92" s="140">
        <f>(COUNTIFS('Estruturante Móvel'!$M:$M,$B92,'Estruturante Móvel'!$C:$C,"&lt;&gt;PREVISTO",'Estruturante Móvel'!$G:$G,JN$4))</f>
        <v>0</v>
      </c>
      <c r="JP92" s="139">
        <f>(COUNTIFS('Estruturante Móvel'!$M:$M,$B92,'Estruturante Móvel'!$AM:$AM,JP$4))-(COUNTIFS('Estruturante Móvel'!$M:$M,$B92,'Estruturante Móvel'!$AM:$AM,JP$4,'Estruturante Móvel'!$AQ:$AQ,"REPARO FO"))</f>
        <v>0</v>
      </c>
      <c r="JQ92" s="140">
        <f>(COUNTIFS('Estruturante Móvel'!$M:$M,$B92,'Estruturante Móvel'!$C:$C,"&lt;&gt;PREVISTO",'Estruturante Móvel'!$G:$G,JP$4))</f>
        <v>0</v>
      </c>
      <c r="JR92" s="139">
        <f>(COUNTIFS('Estruturante Móvel'!$M:$M,$B92,'Estruturante Móvel'!$AM:$AM,JR$4))-(COUNTIFS('Estruturante Móvel'!$M:$M,$B92,'Estruturante Móvel'!$AM:$AM,JR$4,'Estruturante Móvel'!$AQ:$AQ,"REPARO FO"))</f>
        <v>0</v>
      </c>
      <c r="JS92" s="140">
        <f>(COUNTIFS('Estruturante Móvel'!$M:$M,$B92,'Estruturante Móvel'!$C:$C,"&lt;&gt;PREVISTO",'Estruturante Móvel'!$G:$G,JR$4))</f>
        <v>0</v>
      </c>
      <c r="JT92" s="139">
        <f>(COUNTIFS('Estruturante Móvel'!$M:$M,$B92,'Estruturante Móvel'!$AM:$AM,JT$4))-(COUNTIFS('Estruturante Móvel'!$M:$M,$B92,'Estruturante Móvel'!$AM:$AM,JT$4,'Estruturante Móvel'!$AQ:$AQ,"REPARO FO"))</f>
        <v>0</v>
      </c>
      <c r="JU92" s="140">
        <f>(COUNTIFS('Estruturante Móvel'!$M:$M,$B92,'Estruturante Móvel'!$C:$C,"&lt;&gt;PREVISTO",'Estruturante Móvel'!$G:$G,JT$4))</f>
        <v>0</v>
      </c>
      <c r="JV92" s="139">
        <f>(COUNTIFS('Estruturante Móvel'!$M:$M,$B92,'Estruturante Móvel'!$AM:$AM,JV$4))-(COUNTIFS('Estruturante Móvel'!$M:$M,$B92,'Estruturante Móvel'!$AM:$AM,JV$4,'Estruturante Móvel'!$AQ:$AQ,"REPARO FO"))</f>
        <v>0</v>
      </c>
      <c r="JW92" s="140">
        <f>(COUNTIFS('Estruturante Móvel'!$M:$M,$B92,'Estruturante Móvel'!$C:$C,"&lt;&gt;PREVISTO",'Estruturante Móvel'!$G:$G,JV$4))</f>
        <v>0</v>
      </c>
      <c r="JX92" s="139">
        <f>(COUNTIFS('Estruturante Móvel'!$M:$M,$B92,'Estruturante Móvel'!$AM:$AM,JX$4))-(COUNTIFS('Estruturante Móvel'!$M:$M,$B92,'Estruturante Móvel'!$AM:$AM,JX$4,'Estruturante Móvel'!$AQ:$AQ,"REPARO FO"))</f>
        <v>0</v>
      </c>
      <c r="JY92" s="140">
        <f>(COUNTIFS('Estruturante Móvel'!$M:$M,$B92,'Estruturante Móvel'!$C:$C,"&lt;&gt;PREVISTO",'Estruturante Móvel'!$G:$G,JX$4))</f>
        <v>0</v>
      </c>
      <c r="JZ92" s="139">
        <f>(COUNTIFS('Estruturante Móvel'!$M:$M,$B92,'Estruturante Móvel'!$AM:$AM,JZ$4))-(COUNTIFS('Estruturante Móvel'!$M:$M,$B92,'Estruturante Móvel'!$AM:$AM,JZ$4,'Estruturante Móvel'!$AQ:$AQ,"REPARO FO"))</f>
        <v>0</v>
      </c>
      <c r="KA92" s="140">
        <f>(COUNTIFS('Estruturante Móvel'!$M:$M,$B92,'Estruturante Móvel'!$C:$C,"&lt;&gt;PREVISTO",'Estruturante Móvel'!$G:$G,JZ$4))</f>
        <v>0</v>
      </c>
      <c r="KB92" s="139">
        <f>(COUNTIFS('Estruturante Móvel'!$M:$M,$B92,'Estruturante Móvel'!$AM:$AM,KB$4))-(COUNTIFS('Estruturante Móvel'!$M:$M,$B92,'Estruturante Móvel'!$AM:$AM,KB$4,'Estruturante Móvel'!$AQ:$AQ,"REPARO FO"))</f>
        <v>0</v>
      </c>
      <c r="KC92" s="140">
        <f>(COUNTIFS('Estruturante Móvel'!$M:$M,$B92,'Estruturante Móvel'!$C:$C,"&lt;&gt;PREVISTO",'Estruturante Móvel'!$G:$G,KB$4))</f>
        <v>0</v>
      </c>
      <c r="KD92" s="139">
        <f>(COUNTIFS('Estruturante Móvel'!$M:$M,$B92,'Estruturante Móvel'!$AM:$AM,KD$4))-(COUNTIFS('Estruturante Móvel'!$M:$M,$B92,'Estruturante Móvel'!$AM:$AM,KD$4,'Estruturante Móvel'!$AQ:$AQ,"REPARO FO"))</f>
        <v>0</v>
      </c>
      <c r="KE92" s="140">
        <f>(COUNTIFS('Estruturante Móvel'!$M:$M,$B92,'Estruturante Móvel'!$C:$C,"&lt;&gt;PREVISTO",'Estruturante Móvel'!$G:$G,KD$4))</f>
        <v>0</v>
      </c>
      <c r="KF92" s="139">
        <f>(COUNTIFS('Estruturante Móvel'!$M:$M,$B92,'Estruturante Móvel'!$AM:$AM,KF$4))-(COUNTIFS('Estruturante Móvel'!$M:$M,$B92,'Estruturante Móvel'!$AM:$AM,KF$4,'Estruturante Móvel'!$AQ:$AQ,"REPARO FO"))</f>
        <v>0</v>
      </c>
      <c r="KG92" s="140">
        <f>(COUNTIFS('Estruturante Móvel'!$M:$M,$B92,'Estruturante Móvel'!$C:$C,"&lt;&gt;PREVISTO",'Estruturante Móvel'!$G:$G,KF$4))</f>
        <v>0</v>
      </c>
      <c r="KH92" s="139">
        <f>(COUNTIFS('Estruturante Móvel'!$M:$M,$B92,'Estruturante Móvel'!$AM:$AM,KH$4))-(COUNTIFS('Estruturante Móvel'!$M:$M,$B92,'Estruturante Móvel'!$AM:$AM,KH$4,'Estruturante Móvel'!$AQ:$AQ,"REPARO FO"))</f>
        <v>0</v>
      </c>
      <c r="KI92" s="140">
        <f>(COUNTIFS('Estruturante Móvel'!$M:$M,$B92,'Estruturante Móvel'!$C:$C,"&lt;&gt;PREVISTO",'Estruturante Móvel'!$G:$G,KH$4))</f>
        <v>0</v>
      </c>
      <c r="KJ92" s="139">
        <f>(COUNTIFS('Estruturante Móvel'!$M:$M,$B92,'Estruturante Móvel'!$AM:$AM,KJ$4))-(COUNTIFS('Estruturante Móvel'!$M:$M,$B92,'Estruturante Móvel'!$AM:$AM,KJ$4,'Estruturante Móvel'!$AQ:$AQ,"REPARO FO"))</f>
        <v>0</v>
      </c>
      <c r="KK92" s="140">
        <f>(COUNTIFS('Estruturante Móvel'!$M:$M,$B92,'Estruturante Móvel'!$C:$C,"&lt;&gt;PREVISTO",'Estruturante Móvel'!$G:$G,KJ$4))</f>
        <v>0</v>
      </c>
      <c r="KL92" s="139">
        <f>(COUNTIFS('Estruturante Móvel'!$M:$M,$B92,'Estruturante Móvel'!$AM:$AM,KL$4))-(COUNTIFS('Estruturante Móvel'!$M:$M,$B92,'Estruturante Móvel'!$AM:$AM,KL$4,'Estruturante Móvel'!$AQ:$AQ,"REPARO FO"))</f>
        <v>0</v>
      </c>
      <c r="KM92" s="140">
        <f>(COUNTIFS('Estruturante Móvel'!$M:$M,$B92,'Estruturante Móvel'!$C:$C,"&lt;&gt;PREVISTO",'Estruturante Móvel'!$G:$G,KL$4))</f>
        <v>0</v>
      </c>
      <c r="KN92" s="139">
        <f>(COUNTIFS('Estruturante Móvel'!$M:$M,$B92,'Estruturante Móvel'!$AM:$AM,KN$4))-(COUNTIFS('Estruturante Móvel'!$M:$M,$B92,'Estruturante Móvel'!$AM:$AM,KN$4,'Estruturante Móvel'!$AQ:$AQ,"REPARO FO"))</f>
        <v>0</v>
      </c>
      <c r="KO92" s="140">
        <f>(COUNTIFS('Estruturante Móvel'!$M:$M,$B92,'Estruturante Móvel'!$C:$C,"&lt;&gt;PREVISTO",'Estruturante Móvel'!$G:$G,KN$4))</f>
        <v>0</v>
      </c>
      <c r="KP92" s="139">
        <f>(COUNTIFS('Estruturante Móvel'!$M:$M,$B92,'Estruturante Móvel'!$AM:$AM,KP$4))-(COUNTIFS('Estruturante Móvel'!$M:$M,$B92,'Estruturante Móvel'!$AM:$AM,KP$4,'Estruturante Móvel'!$AQ:$AQ,"REPARO FO"))</f>
        <v>0</v>
      </c>
      <c r="KQ92" s="140">
        <f>(COUNTIFS('Estruturante Móvel'!$M:$M,$B92,'Estruturante Móvel'!$C:$C,"&lt;&gt;PREVISTO",'Estruturante Móvel'!$G:$G,KP$4))</f>
        <v>0</v>
      </c>
      <c r="KR92" s="139">
        <f>(COUNTIFS('Estruturante Móvel'!$M:$M,$B92,'Estruturante Móvel'!$AM:$AM,KR$4))-(COUNTIFS('Estruturante Móvel'!$M:$M,$B92,'Estruturante Móvel'!$AM:$AM,KR$4,'Estruturante Móvel'!$AQ:$AQ,"REPARO FO"))</f>
        <v>0</v>
      </c>
      <c r="KS92" s="140">
        <f>(COUNTIFS('Estruturante Móvel'!$M:$M,$B92,'Estruturante Móvel'!$C:$C,"&lt;&gt;PREVISTO",'Estruturante Móvel'!$G:$G,KR$4))</f>
        <v>0</v>
      </c>
      <c r="KT92" s="139">
        <f>(COUNTIFS('Estruturante Móvel'!$M:$M,$B92,'Estruturante Móvel'!$AM:$AM,KT$4))-(COUNTIFS('Estruturante Móvel'!$M:$M,$B92,'Estruturante Móvel'!$AM:$AM,KT$4,'Estruturante Móvel'!$AQ:$AQ,"REPARO FO"))</f>
        <v>0</v>
      </c>
      <c r="KU92" s="140">
        <f>(COUNTIFS('Estruturante Móvel'!$M:$M,$B92,'Estruturante Móvel'!$C:$C,"&lt;&gt;PREVISTO",'Estruturante Móvel'!$G:$G,KT$4))</f>
        <v>0</v>
      </c>
      <c r="KV92" s="139">
        <f>(COUNTIFS('Estruturante Móvel'!$M:$M,$B92,'Estruturante Móvel'!$AM:$AM,KV$4))-(COUNTIFS('Estruturante Móvel'!$M:$M,$B92,'Estruturante Móvel'!$AM:$AM,KV$4,'Estruturante Móvel'!$AQ:$AQ,"REPARO FO"))</f>
        <v>0</v>
      </c>
      <c r="KW92" s="140">
        <f>(COUNTIFS('Estruturante Móvel'!$M:$M,$B92,'Estruturante Móvel'!$C:$C,"&lt;&gt;PREVISTO",'Estruturante Móvel'!$G:$G,KV$4))</f>
        <v>0</v>
      </c>
      <c r="KX92" s="139">
        <f>(COUNTIFS('Estruturante Móvel'!$M:$M,$B92,'Estruturante Móvel'!$AM:$AM,KX$4))-(COUNTIFS('Estruturante Móvel'!$M:$M,$B92,'Estruturante Móvel'!$AM:$AM,KX$4,'Estruturante Móvel'!$AQ:$AQ,"REPARO FO"))</f>
        <v>0</v>
      </c>
      <c r="KY92" s="140">
        <f>(COUNTIFS('Estruturante Móvel'!$M:$M,$B92,'Estruturante Móvel'!$C:$C,"&lt;&gt;PREVISTO",'Estruturante Móvel'!$G:$G,KX$4))</f>
        <v>0</v>
      </c>
      <c r="KZ92" s="139">
        <f>(COUNTIFS('Estruturante Móvel'!$M:$M,$B92,'Estruturante Móvel'!$AM:$AM,KZ$4))-(COUNTIFS('Estruturante Móvel'!$M:$M,$B92,'Estruturante Móvel'!$AM:$AM,KZ$4,'Estruturante Móvel'!$AQ:$AQ,"REPARO FO"))</f>
        <v>0</v>
      </c>
      <c r="LA92" s="140">
        <f>(COUNTIFS('Estruturante Móvel'!$M:$M,$B92,'Estruturante Móvel'!$C:$C,"&lt;&gt;PREVISTO",'Estruturante Móvel'!$G:$G,KZ$4))</f>
        <v>0</v>
      </c>
      <c r="LB92" s="139">
        <f>(COUNTIFS('Estruturante Móvel'!$M:$M,$B92,'Estruturante Móvel'!$AM:$AM,LB$4))-(COUNTIFS('Estruturante Móvel'!$M:$M,$B92,'Estruturante Móvel'!$AM:$AM,LB$4,'Estruturante Móvel'!$AQ:$AQ,"REPARO FO"))</f>
        <v>0</v>
      </c>
      <c r="LC92" s="140">
        <f>(COUNTIFS('Estruturante Móvel'!$M:$M,$B92,'Estruturante Móvel'!$C:$C,"&lt;&gt;PREVISTO",'Estruturante Móvel'!$G:$G,LB$4))</f>
        <v>0</v>
      </c>
      <c r="LD92" s="139">
        <f>(COUNTIFS('Estruturante Móvel'!$M:$M,$B92,'Estruturante Móvel'!$AM:$AM,LD$4))-(COUNTIFS('Estruturante Móvel'!$M:$M,$B92,'Estruturante Móvel'!$AM:$AM,LD$4,'Estruturante Móvel'!$AQ:$AQ,"REPARO FO"))</f>
        <v>0</v>
      </c>
      <c r="LE92" s="140">
        <f>(COUNTIFS('Estruturante Móvel'!$M:$M,$B92,'Estruturante Móvel'!$C:$C,"&lt;&gt;PREVISTO",'Estruturante Móvel'!$G:$G,LD$4))</f>
        <v>0</v>
      </c>
      <c r="LF92" s="139">
        <f>(COUNTIFS('Estruturante Móvel'!$M:$M,$B92,'Estruturante Móvel'!$AM:$AM,LF$4))-(COUNTIFS('Estruturante Móvel'!$M:$M,$B92,'Estruturante Móvel'!$AM:$AM,LF$4,'Estruturante Móvel'!$AQ:$AQ,"REPARO FO"))</f>
        <v>0</v>
      </c>
      <c r="LG92" s="140">
        <f>(COUNTIFS('Estruturante Móvel'!$M:$M,$B92,'Estruturante Móvel'!$C:$C,"&lt;&gt;PREVISTO",'Estruturante Móvel'!$G:$G,LF$4))</f>
        <v>0</v>
      </c>
      <c r="LH92" s="139">
        <f>(COUNTIFS('Estruturante Móvel'!$M:$M,$B92,'Estruturante Móvel'!$AM:$AM,LH$4))-(COUNTIFS('Estruturante Móvel'!$M:$M,$B92,'Estruturante Móvel'!$AM:$AM,LH$4,'Estruturante Móvel'!$AQ:$AQ,"REPARO FO"))</f>
        <v>0</v>
      </c>
      <c r="LI92" s="140">
        <f>(COUNTIFS('Estruturante Móvel'!$M:$M,$B92,'Estruturante Móvel'!$C:$C,"&lt;&gt;PREVISTO",'Estruturante Móvel'!$G:$G,LH$4))</f>
        <v>0</v>
      </c>
      <c r="LJ92" s="139">
        <f>(COUNTIFS('Estruturante Móvel'!$M:$M,$B92,'Estruturante Móvel'!$AM:$AM,LJ$4))-(COUNTIFS('Estruturante Móvel'!$M:$M,$B92,'Estruturante Móvel'!$AM:$AM,LJ$4,'Estruturante Móvel'!$AQ:$AQ,"REPARO FO"))</f>
        <v>0</v>
      </c>
      <c r="LK92" s="140">
        <f>(COUNTIFS('Estruturante Móvel'!$M:$M,$B92,'Estruturante Móvel'!$C:$C,"&lt;&gt;PREVISTO",'Estruturante Móvel'!$G:$G,LJ$4))</f>
        <v>0</v>
      </c>
      <c r="LL92" s="139">
        <f>(COUNTIFS('Estruturante Móvel'!$M:$M,$B92,'Estruturante Móvel'!$AM:$AM,LL$4))-(COUNTIFS('Estruturante Móvel'!$M:$M,$B92,'Estruturante Móvel'!$AM:$AM,LL$4,'Estruturante Móvel'!$AQ:$AQ,"REPARO FO"))</f>
        <v>0</v>
      </c>
      <c r="LM92" s="140">
        <f>(COUNTIFS('Estruturante Móvel'!$M:$M,$B92,'Estruturante Móvel'!$C:$C,"&lt;&gt;PREVISTO",'Estruturante Móvel'!$G:$G,LL$4))</f>
        <v>0</v>
      </c>
      <c r="LN92" s="139">
        <f>(COUNTIFS('Estruturante Móvel'!$M:$M,$B92,'Estruturante Móvel'!$AM:$AM,LN$4))-(COUNTIFS('Estruturante Móvel'!$M:$M,$B92,'Estruturante Móvel'!$AM:$AM,LN$4,'Estruturante Móvel'!$AQ:$AQ,"REPARO FO"))</f>
        <v>0</v>
      </c>
      <c r="LO92" s="140">
        <f>(COUNTIFS('Estruturante Móvel'!$M:$M,$B92,'Estruturante Móvel'!$C:$C,"&lt;&gt;PREVISTO",'Estruturante Móvel'!$G:$G,LN$4))</f>
        <v>0</v>
      </c>
      <c r="LP92" s="139">
        <f>(COUNTIFS('Estruturante Móvel'!$M:$M,$B92,'Estruturante Móvel'!$AM:$AM,LP$4))-(COUNTIFS('Estruturante Móvel'!$M:$M,$B92,'Estruturante Móvel'!$AM:$AM,LP$4,'Estruturante Móvel'!$AQ:$AQ,"REPARO FO"))</f>
        <v>0</v>
      </c>
      <c r="LQ92" s="140">
        <f>(COUNTIFS('Estruturante Móvel'!$M:$M,$B92,'Estruturante Móvel'!$C:$C,"&lt;&gt;PREVISTO",'Estruturante Móvel'!$G:$G,LP$4))</f>
        <v>0</v>
      </c>
      <c r="LR92" s="139">
        <f>(COUNTIFS('Estruturante Móvel'!$M:$M,$B92,'Estruturante Móvel'!$AM:$AM,LR$4))-(COUNTIFS('Estruturante Móvel'!$M:$M,$B92,'Estruturante Móvel'!$AM:$AM,LR$4,'Estruturante Móvel'!$AQ:$AQ,"REPARO FO"))</f>
        <v>0</v>
      </c>
      <c r="LS92" s="140">
        <f>(COUNTIFS('Estruturante Móvel'!$M:$M,$B92,'Estruturante Móvel'!$C:$C,"&lt;&gt;PREVISTO",'Estruturante Móvel'!$G:$G,LR$4))</f>
        <v>0</v>
      </c>
      <c r="LT92" s="139">
        <f>(COUNTIFS('Estruturante Móvel'!$M:$M,$B92,'Estruturante Móvel'!$AM:$AM,LT$4))-(COUNTIFS('Estruturante Móvel'!$M:$M,$B92,'Estruturante Móvel'!$AM:$AM,LT$4,'Estruturante Móvel'!$AQ:$AQ,"REPARO FO"))</f>
        <v>0</v>
      </c>
      <c r="LU92" s="140">
        <f>(COUNTIFS('Estruturante Móvel'!$M:$M,$B92,'Estruturante Móvel'!$C:$C,"&lt;&gt;PREVISTO",'Estruturante Móvel'!$G:$G,LT$4))</f>
        <v>0</v>
      </c>
      <c r="LV92" s="139">
        <f>(COUNTIFS('Estruturante Móvel'!$M:$M,$B92,'Estruturante Móvel'!$AM:$AM,LV$4))-(COUNTIFS('Estruturante Móvel'!$M:$M,$B92,'Estruturante Móvel'!$AM:$AM,LV$4,'Estruturante Móvel'!$AQ:$AQ,"REPARO FO"))</f>
        <v>0</v>
      </c>
      <c r="LW92" s="140">
        <f>(COUNTIFS('Estruturante Móvel'!$M:$M,$B92,'Estruturante Móvel'!$C:$C,"&lt;&gt;PREVISTO",'Estruturante Móvel'!$G:$G,LV$4))</f>
        <v>0</v>
      </c>
      <c r="LX92" s="139">
        <f>(COUNTIFS('Estruturante Móvel'!$M:$M,$B92,'Estruturante Móvel'!$AM:$AM,LX$4))-(COUNTIFS('Estruturante Móvel'!$M:$M,$B92,'Estruturante Móvel'!$AM:$AM,LX$4,'Estruturante Móvel'!$AQ:$AQ,"REPARO FO"))</f>
        <v>0</v>
      </c>
      <c r="LY92" s="140">
        <f>(COUNTIFS('Estruturante Móvel'!$M:$M,$B92,'Estruturante Móvel'!$C:$C,"&lt;&gt;PREVISTO",'Estruturante Móvel'!$G:$G,LX$4))</f>
        <v>0</v>
      </c>
      <c r="LZ92" s="139">
        <f>(COUNTIFS('Estruturante Móvel'!$M:$M,$B92,'Estruturante Móvel'!$AM:$AM,LZ$4))-(COUNTIFS('Estruturante Móvel'!$M:$M,$B92,'Estruturante Móvel'!$AM:$AM,LZ$4,'Estruturante Móvel'!$AQ:$AQ,"REPARO FO"))</f>
        <v>0</v>
      </c>
      <c r="MA92" s="140">
        <f>(COUNTIFS('Estruturante Móvel'!$M:$M,$B92,'Estruturante Móvel'!$C:$C,"&lt;&gt;PREVISTO",'Estruturante Móvel'!$G:$G,LZ$4))</f>
        <v>0</v>
      </c>
      <c r="MB92" s="139">
        <f>(COUNTIFS('Estruturante Móvel'!$M:$M,$B92,'Estruturante Móvel'!$AM:$AM,MB$4))-(COUNTIFS('Estruturante Móvel'!$M:$M,$B92,'Estruturante Móvel'!$AM:$AM,MB$4,'Estruturante Móvel'!$AQ:$AQ,"REPARO FO"))</f>
        <v>0</v>
      </c>
      <c r="MC92" s="140">
        <f>(COUNTIFS('Estruturante Móvel'!$M:$M,$B92,'Estruturante Móvel'!$C:$C,"&lt;&gt;PREVISTO",'Estruturante Móvel'!$G:$G,MB$4))</f>
        <v>0</v>
      </c>
      <c r="MD92" s="139">
        <f>(COUNTIFS('Estruturante Móvel'!$M:$M,$B92,'Estruturante Móvel'!$AM:$AM,MD$4))-(COUNTIFS('Estruturante Móvel'!$M:$M,$B92,'Estruturante Móvel'!$AM:$AM,MD$4,'Estruturante Móvel'!$AQ:$AQ,"REPARO FO"))</f>
        <v>0</v>
      </c>
      <c r="ME92" s="140">
        <f>(COUNTIFS('Estruturante Móvel'!$M:$M,$B92,'Estruturante Móvel'!$C:$C,"&lt;&gt;PREVISTO",'Estruturante Móvel'!$G:$G,MD$4))</f>
        <v>0</v>
      </c>
      <c r="MF92" s="139">
        <f>(COUNTIFS('Estruturante Móvel'!$M:$M,$B92,'Estruturante Móvel'!$AM:$AM,MF$4))-(COUNTIFS('Estruturante Móvel'!$M:$M,$B92,'Estruturante Móvel'!$AM:$AM,MF$4,'Estruturante Móvel'!$AQ:$AQ,"REPARO FO"))</f>
        <v>0</v>
      </c>
      <c r="MG92" s="140">
        <f>(COUNTIFS('Estruturante Móvel'!$M:$M,$B92,'Estruturante Móvel'!$C:$C,"&lt;&gt;PREVISTO",'Estruturante Móvel'!$G:$G,MF$4))</f>
        <v>0</v>
      </c>
      <c r="MH92" s="139">
        <f>(COUNTIFS('Estruturante Móvel'!$M:$M,$B92,'Estruturante Móvel'!$AM:$AM,MH$4))-(COUNTIFS('Estruturante Móvel'!$M:$M,$B92,'Estruturante Móvel'!$AM:$AM,MH$4,'Estruturante Móvel'!$AQ:$AQ,"REPARO FO"))</f>
        <v>0</v>
      </c>
      <c r="MI92" s="140">
        <f>(COUNTIFS('Estruturante Móvel'!$M:$M,$B92,'Estruturante Móvel'!$C:$C,"&lt;&gt;PREVISTO",'Estruturante Móvel'!$G:$G,MH$4))</f>
        <v>0</v>
      </c>
      <c r="MJ92" s="139">
        <f>(COUNTIFS('Estruturante Móvel'!$M:$M,$B92,'Estruturante Móvel'!$AM:$AM,MJ$4))-(COUNTIFS('Estruturante Móvel'!$M:$M,$B92,'Estruturante Móvel'!$AM:$AM,MJ$4,'Estruturante Móvel'!$AQ:$AQ,"REPARO FO"))</f>
        <v>0</v>
      </c>
      <c r="MK92" s="140">
        <f>(COUNTIFS('Estruturante Móvel'!$M:$M,$B92,'Estruturante Móvel'!$C:$C,"&lt;&gt;PREVISTO",'Estruturante Móvel'!$G:$G,MJ$4))</f>
        <v>0</v>
      </c>
      <c r="ML92" s="139">
        <f>(COUNTIFS('Estruturante Móvel'!$M:$M,$B92,'Estruturante Móvel'!$AM:$AM,ML$4))-(COUNTIFS('Estruturante Móvel'!$M:$M,$B92,'Estruturante Móvel'!$AM:$AM,ML$4,'Estruturante Móvel'!$AQ:$AQ,"REPARO FO"))</f>
        <v>0</v>
      </c>
      <c r="MM92" s="140">
        <f>(COUNTIFS('Estruturante Móvel'!$M:$M,$B92,'Estruturante Móvel'!$C:$C,"&lt;&gt;PREVISTO",'Estruturante Móvel'!$G:$G,ML$4))</f>
        <v>0</v>
      </c>
      <c r="MN92" s="139">
        <f>(COUNTIFS('Estruturante Móvel'!$M:$M,$B92,'Estruturante Móvel'!$AM:$AM,MN$4))-(COUNTIFS('Estruturante Móvel'!$M:$M,$B92,'Estruturante Móvel'!$AM:$AM,MN$4,'Estruturante Móvel'!$AQ:$AQ,"REPARO FO"))</f>
        <v>0</v>
      </c>
      <c r="MO92" s="140">
        <f>(COUNTIFS('Estruturante Móvel'!$M:$M,$B92,'Estruturante Móvel'!$C:$C,"&lt;&gt;PREVISTO",'Estruturante Móvel'!$G:$G,MN$4))</f>
        <v>0</v>
      </c>
      <c r="MP92" s="139">
        <f>(COUNTIFS('Estruturante Móvel'!$M:$M,$B92,'Estruturante Móvel'!$AM:$AM,MP$4))-(COUNTIFS('Estruturante Móvel'!$M:$M,$B92,'Estruturante Móvel'!$AM:$AM,MP$4,'Estruturante Móvel'!$AQ:$AQ,"REPARO FO"))</f>
        <v>0</v>
      </c>
      <c r="MQ92" s="140">
        <f>(COUNTIFS('Estruturante Móvel'!$M:$M,$B92,'Estruturante Móvel'!$C:$C,"&lt;&gt;PREVISTO",'Estruturante Móvel'!$G:$G,MP$4))</f>
        <v>0</v>
      </c>
      <c r="MR92" s="139">
        <f>(COUNTIFS('Estruturante Móvel'!$M:$M,$B92,'Estruturante Móvel'!$AM:$AM,MR$4))-(COUNTIFS('Estruturante Móvel'!$M:$M,$B92,'Estruturante Móvel'!$AM:$AM,MR$4,'Estruturante Móvel'!$AQ:$AQ,"REPARO FO"))</f>
        <v>0</v>
      </c>
      <c r="MS92" s="140">
        <f>(COUNTIFS('Estruturante Móvel'!$M:$M,$B92,'Estruturante Móvel'!$C:$C,"&lt;&gt;PREVISTO",'Estruturante Móvel'!$G:$G,MR$4))</f>
        <v>0</v>
      </c>
      <c r="MT92" s="139">
        <f>(COUNTIFS('Estruturante Móvel'!$M:$M,$B92,'Estruturante Móvel'!$AM:$AM,MT$4))-(COUNTIFS('Estruturante Móvel'!$M:$M,$B92,'Estruturante Móvel'!$AM:$AM,MT$4,'Estruturante Móvel'!$AQ:$AQ,"REPARO FO"))</f>
        <v>0</v>
      </c>
      <c r="MU92" s="140">
        <f>(COUNTIFS('Estruturante Móvel'!$M:$M,$B92,'Estruturante Móvel'!$C:$C,"&lt;&gt;PREVISTO",'Estruturante Móvel'!$G:$G,MT$4))</f>
        <v>0</v>
      </c>
      <c r="MV92" s="139">
        <f>(COUNTIFS('Estruturante Móvel'!$M:$M,$B92,'Estruturante Móvel'!$AM:$AM,MV$4))-(COUNTIFS('Estruturante Móvel'!$M:$M,$B92,'Estruturante Móvel'!$AM:$AM,MV$4,'Estruturante Móvel'!$AQ:$AQ,"REPARO FO"))</f>
        <v>0</v>
      </c>
      <c r="MW92" s="140">
        <f>(COUNTIFS('Estruturante Móvel'!$M:$M,$B92,'Estruturante Móvel'!$C:$C,"&lt;&gt;PREVISTO",'Estruturante Móvel'!$G:$G,MV$4))</f>
        <v>0</v>
      </c>
      <c r="MX92" s="139">
        <f>(COUNTIFS('Estruturante Móvel'!$M:$M,$B92,'Estruturante Móvel'!$AM:$AM,MX$4))-(COUNTIFS('Estruturante Móvel'!$M:$M,$B92,'Estruturante Móvel'!$AM:$AM,MX$4,'Estruturante Móvel'!$AQ:$AQ,"REPARO FO"))</f>
        <v>0</v>
      </c>
      <c r="MY92" s="140">
        <f>(COUNTIFS('Estruturante Móvel'!$M:$M,$B92,'Estruturante Móvel'!$C:$C,"&lt;&gt;PREVISTO",'Estruturante Móvel'!$G:$G,MX$4))</f>
        <v>0</v>
      </c>
      <c r="MZ92" s="139">
        <f>(COUNTIFS('Estruturante Móvel'!$M:$M,$B92,'Estruturante Móvel'!$AM:$AM,MZ$4))-(COUNTIFS('Estruturante Móvel'!$M:$M,$B92,'Estruturante Móvel'!$AM:$AM,MZ$4,'Estruturante Móvel'!$AQ:$AQ,"REPARO FO"))</f>
        <v>0</v>
      </c>
      <c r="NA92" s="140">
        <f>(COUNTIFS('Estruturante Móvel'!$M:$M,$B92,'Estruturante Móvel'!$C:$C,"&lt;&gt;PREVISTO",'Estruturante Móvel'!$G:$G,MZ$4))</f>
        <v>0</v>
      </c>
      <c r="NB92" s="139">
        <f>(COUNTIFS('Estruturante Móvel'!$M:$M,$B92,'Estruturante Móvel'!$AM:$AM,NB$4))-(COUNTIFS('Estruturante Móvel'!$M:$M,$B92,'Estruturante Móvel'!$AM:$AM,NB$4,'Estruturante Móvel'!$AQ:$AQ,"REPARO FO"))</f>
        <v>0</v>
      </c>
      <c r="NC92" s="140">
        <f>(COUNTIFS('Estruturante Móvel'!$M:$M,$B92,'Estruturante Móvel'!$C:$C,"&lt;&gt;PREVISTO",'Estruturante Móvel'!$G:$G,NB$4))</f>
        <v>0</v>
      </c>
      <c r="ND92" s="139">
        <f>(COUNTIFS('Estruturante Móvel'!$M:$M,$B92,'Estruturante Móvel'!$AM:$AM,ND$4))-(COUNTIFS('Estruturante Móvel'!$M:$M,$B92,'Estruturante Móvel'!$AM:$AM,ND$4,'Estruturante Móvel'!$AQ:$AQ,"REPARO FO"))</f>
        <v>0</v>
      </c>
      <c r="NE92" s="140">
        <f>(COUNTIFS('Estruturante Móvel'!$M:$M,$B92,'Estruturante Móvel'!$C:$C,"&lt;&gt;PREVISTO",'Estruturante Móvel'!$G:$G,ND$4))</f>
        <v>0</v>
      </c>
      <c r="NF92" s="139">
        <f>(COUNTIFS('Estruturante Móvel'!$M:$M,$B92,'Estruturante Móvel'!$AM:$AM,NF$4))-(COUNTIFS('Estruturante Móvel'!$M:$M,$B92,'Estruturante Móvel'!$AM:$AM,NF$4,'Estruturante Móvel'!$AQ:$AQ,"REPARO FO"))</f>
        <v>0</v>
      </c>
      <c r="NG92" s="140">
        <f>(COUNTIFS('Estruturante Móvel'!$M:$M,$B92,'Estruturante Móvel'!$C:$C,"&lt;&gt;PREVISTO",'Estruturante Móvel'!$G:$G,NF$4))</f>
        <v>0</v>
      </c>
      <c r="NH92" s="139">
        <f>(COUNTIFS('Estruturante Móvel'!$M:$M,$B92,'Estruturante Móvel'!$AM:$AM,NH$4))-(COUNTIFS('Estruturante Móvel'!$M:$M,$B92,'Estruturante Móvel'!$AM:$AM,NH$4,'Estruturante Móvel'!$AQ:$AQ,"REPARO FO"))</f>
        <v>0</v>
      </c>
      <c r="NI92" s="140">
        <f>(COUNTIFS('Estruturante Móvel'!$M:$M,$B92,'Estruturante Móvel'!$C:$C,"&lt;&gt;PREVISTO",'Estruturante Móvel'!$G:$G,NH$4))</f>
        <v>0</v>
      </c>
    </row>
    <row r="93" spans="1:373" hidden="1" outlineLevel="1">
      <c r="B93" s="290" t="s">
        <v>468</v>
      </c>
      <c r="C93" s="161" t="s">
        <v>186</v>
      </c>
      <c r="D93" s="161">
        <f>COUNTIFS('Estruturante Móvel'!$M:$M,B90,'Estruturante Móvel'!$L:$L,'CRONOGRAMA_CONST+MIGRACAO'!B93)</f>
        <v>34</v>
      </c>
      <c r="E93" s="161">
        <f>(COUNTIFS('Estruturante Móvel'!$M:$M,B90,'Estruturante Móvel'!$C:$C,"&lt;&gt;PREVISTO",'Estruturante Móvel'!$L:$L,'CRONOGRAMA_CONST+MIGRACAO'!B93))</f>
        <v>34</v>
      </c>
      <c r="F93" s="162">
        <f>(COUNTIFS('Estruturante Móvel'!$M:$M,B90,'Estruturante Móvel'!$C:$C,"PREVISTO",'Estruturante Móvel'!$L:$L,'CRONOGRAMA_CONST+MIGRACAO'!B93))</f>
        <v>0</v>
      </c>
      <c r="G93" s="289"/>
      <c r="H93" s="162"/>
      <c r="I93" s="163"/>
      <c r="J93" s="287"/>
      <c r="K93" s="288"/>
      <c r="L93" s="139"/>
      <c r="M93" s="140"/>
      <c r="N93" s="139"/>
      <c r="O93" s="140"/>
      <c r="P93" s="139"/>
      <c r="Q93" s="140"/>
      <c r="R93" s="139"/>
      <c r="S93" s="140"/>
      <c r="T93" s="139"/>
      <c r="U93" s="140"/>
      <c r="V93" s="139"/>
      <c r="W93" s="140"/>
      <c r="X93" s="139"/>
      <c r="Y93" s="140"/>
      <c r="Z93" s="139"/>
      <c r="AA93" s="140"/>
      <c r="AB93" s="139"/>
      <c r="AC93" s="140"/>
      <c r="AD93" s="139"/>
      <c r="AE93" s="140"/>
      <c r="AF93" s="139"/>
      <c r="AG93" s="140"/>
      <c r="AH93" s="139"/>
      <c r="AI93" s="140"/>
      <c r="AJ93" s="139"/>
      <c r="AK93" s="140"/>
      <c r="AL93" s="139"/>
      <c r="AM93" s="140"/>
      <c r="AN93" s="139"/>
      <c r="AO93" s="140"/>
      <c r="AP93" s="139"/>
      <c r="AQ93" s="140"/>
      <c r="AR93" s="139"/>
      <c r="AS93" s="140"/>
      <c r="AT93" s="139"/>
      <c r="AU93" s="140"/>
      <c r="AV93" s="139"/>
      <c r="AW93" s="140"/>
      <c r="AX93" s="139"/>
      <c r="AY93" s="140"/>
      <c r="AZ93" s="139"/>
      <c r="BA93" s="140"/>
      <c r="BB93" s="139"/>
      <c r="BC93" s="140"/>
      <c r="BD93" s="139"/>
      <c r="BE93" s="140"/>
      <c r="BF93" s="139"/>
      <c r="BG93" s="140"/>
      <c r="BH93" s="139"/>
      <c r="BI93" s="140"/>
      <c r="BJ93" s="139"/>
      <c r="BK93" s="140"/>
      <c r="BL93" s="139"/>
      <c r="BM93" s="140"/>
      <c r="BN93" s="139"/>
      <c r="BO93" s="140"/>
      <c r="BP93" s="139"/>
      <c r="BQ93" s="140"/>
      <c r="BR93" s="139"/>
      <c r="BS93" s="140"/>
      <c r="BT93" s="139">
        <f>(COUNTIFS('Estruturante Móvel'!$M:$M,$B93,'Estruturante Móvel'!$AM:$AM,BT$4))-(COUNTIFS('Estruturante Móvel'!$M:$M,$B93,'Estruturante Móvel'!$AM:$AM,BT$4,'Estruturante Móvel'!$AQ:$AQ,"REPARO FO"))</f>
        <v>0</v>
      </c>
      <c r="BU93" s="140">
        <f>(COUNTIFS('Estruturante Móvel'!$M:$M,$B93,'Estruturante Móvel'!$C:$C,"&lt;&gt;PREVISTO",'Estruturante Móvel'!$G:$G,BT$4))</f>
        <v>0</v>
      </c>
      <c r="BV93" s="139">
        <f>(COUNTIFS('Estruturante Móvel'!$M:$M,$B93,'Estruturante Móvel'!$AM:$AM,BV$4))-(COUNTIFS('Estruturante Móvel'!$M:$M,$B93,'Estruturante Móvel'!$AM:$AM,BV$4,'Estruturante Móvel'!$AQ:$AQ,"REPARO FO"))</f>
        <v>0</v>
      </c>
      <c r="BW93" s="140">
        <f>(COUNTIFS('Estruturante Móvel'!$M:$M,$B93,'Estruturante Móvel'!$C:$C,"&lt;&gt;PREVISTO",'Estruturante Móvel'!$G:$G,BV$4))</f>
        <v>0</v>
      </c>
      <c r="BX93" s="139">
        <f>(COUNTIFS('Estruturante Móvel'!$M:$M,$B93,'Estruturante Móvel'!$AM:$AM,BX$4))-(COUNTIFS('Estruturante Móvel'!$M:$M,$B93,'Estruturante Móvel'!$AM:$AM,BX$4,'Estruturante Móvel'!$AQ:$AQ,"REPARO FO"))</f>
        <v>0</v>
      </c>
      <c r="BY93" s="140">
        <f>(COUNTIFS('Estruturante Móvel'!$M:$M,$B93,'Estruturante Móvel'!$C:$C,"&lt;&gt;PREVISTO",'Estruturante Móvel'!$G:$G,BX$4))</f>
        <v>0</v>
      </c>
      <c r="BZ93" s="139">
        <f>(COUNTIFS('Estruturante Móvel'!$M:$M,$B93,'Estruturante Móvel'!$AM:$AM,BZ$4))-(COUNTIFS('Estruturante Móvel'!$M:$M,$B93,'Estruturante Móvel'!$AM:$AM,BZ$4,'Estruturante Móvel'!$AQ:$AQ,"REPARO FO"))</f>
        <v>0</v>
      </c>
      <c r="CA93" s="140">
        <f>(COUNTIFS('Estruturante Móvel'!$M:$M,$B93,'Estruturante Móvel'!$C:$C,"&lt;&gt;PREVISTO",'Estruturante Móvel'!$G:$G,BZ$4))</f>
        <v>0</v>
      </c>
      <c r="CB93" s="139">
        <f>(COUNTIFS('Estruturante Móvel'!$M:$M,$B93,'Estruturante Móvel'!$AM:$AM,CB$4))-(COUNTIFS('Estruturante Móvel'!$M:$M,$B93,'Estruturante Móvel'!$AM:$AM,CB$4,'Estruturante Móvel'!$AQ:$AQ,"REPARO FO"))</f>
        <v>0</v>
      </c>
      <c r="CC93" s="140">
        <f>(COUNTIFS('Estruturante Móvel'!$M:$M,$B93,'Estruturante Móvel'!$C:$C,"&lt;&gt;PREVISTO",'Estruturante Móvel'!$G:$G,CB$4))</f>
        <v>0</v>
      </c>
      <c r="CD93" s="139">
        <f>(COUNTIFS('Estruturante Móvel'!$M:$M,$B93,'Estruturante Móvel'!$AM:$AM,CD$4))-(COUNTIFS('Estruturante Móvel'!$M:$M,$B93,'Estruturante Móvel'!$AM:$AM,CD$4,'Estruturante Móvel'!$AQ:$AQ,"REPARO FO"))</f>
        <v>0</v>
      </c>
      <c r="CE93" s="140">
        <f>(COUNTIFS('Estruturante Móvel'!$M:$M,$B93,'Estruturante Móvel'!$C:$C,"&lt;&gt;PREVISTO",'Estruturante Móvel'!$G:$G,CD$4))</f>
        <v>0</v>
      </c>
      <c r="CF93" s="139">
        <f>(COUNTIFS('Estruturante Móvel'!$M:$M,$B93,'Estruturante Móvel'!$AM:$AM,CF$4))-(COUNTIFS('Estruturante Móvel'!$M:$M,$B93,'Estruturante Móvel'!$AM:$AM,CF$4,'Estruturante Móvel'!$AQ:$AQ,"REPARO FO"))</f>
        <v>0</v>
      </c>
      <c r="CG93" s="140">
        <f>(COUNTIFS('Estruturante Móvel'!$M:$M,$B93,'Estruturante Móvel'!$C:$C,"&lt;&gt;PREVISTO",'Estruturante Móvel'!$G:$G,CF$4))</f>
        <v>0</v>
      </c>
      <c r="CH93" s="139">
        <f>(COUNTIFS('Estruturante Móvel'!$M:$M,$B93,'Estruturante Móvel'!$AM:$AM,CH$4))-(COUNTIFS('Estruturante Móvel'!$M:$M,$B93,'Estruturante Móvel'!$AM:$AM,CH$4,'Estruturante Móvel'!$AQ:$AQ,"REPARO FO"))</f>
        <v>0</v>
      </c>
      <c r="CI93" s="140">
        <f>(COUNTIFS('Estruturante Móvel'!$M:$M,$B93,'Estruturante Móvel'!$C:$C,"&lt;&gt;PREVISTO",'Estruturante Móvel'!$G:$G,CH$4))</f>
        <v>0</v>
      </c>
      <c r="CJ93" s="139">
        <f>(COUNTIFS('Estruturante Móvel'!$M:$M,$B93,'Estruturante Móvel'!$AM:$AM,CJ$4))-(COUNTIFS('Estruturante Móvel'!$M:$M,$B93,'Estruturante Móvel'!$AM:$AM,CJ$4,'Estruturante Móvel'!$AQ:$AQ,"REPARO FO"))</f>
        <v>0</v>
      </c>
      <c r="CK93" s="140">
        <f>(COUNTIFS('Estruturante Móvel'!$M:$M,$B93,'Estruturante Móvel'!$C:$C,"&lt;&gt;PREVISTO",'Estruturante Móvel'!$G:$G,CJ$4))</f>
        <v>0</v>
      </c>
      <c r="CL93" s="139">
        <f>(COUNTIFS('Estruturante Móvel'!$M:$M,$B93,'Estruturante Móvel'!$AM:$AM,CL$4))-(COUNTIFS('Estruturante Móvel'!$M:$M,$B93,'Estruturante Móvel'!$AM:$AM,CL$4,'Estruturante Móvel'!$AQ:$AQ,"REPARO FO"))</f>
        <v>0</v>
      </c>
      <c r="CM93" s="140">
        <f>(COUNTIFS('Estruturante Móvel'!$M:$M,$B93,'Estruturante Móvel'!$C:$C,"&lt;&gt;PREVISTO",'Estruturante Móvel'!$G:$G,CL$4))</f>
        <v>0</v>
      </c>
      <c r="CN93" s="139">
        <f>(COUNTIFS('Estruturante Móvel'!$M:$M,$B93,'Estruturante Móvel'!$AM:$AM,CN$4))-(COUNTIFS('Estruturante Móvel'!$M:$M,$B93,'Estruturante Móvel'!$AM:$AM,CN$4,'Estruturante Móvel'!$AQ:$AQ,"REPARO FO"))</f>
        <v>0</v>
      </c>
      <c r="CO93" s="140">
        <f>(COUNTIFS('Estruturante Móvel'!$M:$M,$B93,'Estruturante Móvel'!$C:$C,"&lt;&gt;PREVISTO",'Estruturante Móvel'!$G:$G,CN$4))</f>
        <v>0</v>
      </c>
      <c r="CP93" s="139">
        <f>(COUNTIFS('Estruturante Móvel'!$M:$M,$B93,'Estruturante Móvel'!$AM:$AM,CP$4))-(COUNTIFS('Estruturante Móvel'!$M:$M,$B93,'Estruturante Móvel'!$AM:$AM,CP$4,'Estruturante Móvel'!$AQ:$AQ,"REPARO FO"))</f>
        <v>0</v>
      </c>
      <c r="CQ93" s="140">
        <f>(COUNTIFS('Estruturante Móvel'!$M:$M,$B93,'Estruturante Móvel'!$C:$C,"&lt;&gt;PREVISTO",'Estruturante Móvel'!$G:$G,CP$4))</f>
        <v>0</v>
      </c>
      <c r="CR93" s="139">
        <f>(COUNTIFS('Estruturante Móvel'!$M:$M,$B93,'Estruturante Móvel'!$AM:$AM,CR$4))-(COUNTIFS('Estruturante Móvel'!$M:$M,$B93,'Estruturante Móvel'!$AM:$AM,CR$4,'Estruturante Móvel'!$AQ:$AQ,"REPARO FO"))</f>
        <v>0</v>
      </c>
      <c r="CS93" s="140">
        <f>(COUNTIFS('Estruturante Móvel'!$M:$M,$B93,'Estruturante Móvel'!$C:$C,"&lt;&gt;PREVISTO",'Estruturante Móvel'!$G:$G,CR$4))</f>
        <v>0</v>
      </c>
      <c r="CT93" s="139">
        <f>(COUNTIFS('Estruturante Móvel'!$M:$M,$B93,'Estruturante Móvel'!$AM:$AM,CT$4))-(COUNTIFS('Estruturante Móvel'!$M:$M,$B93,'Estruturante Móvel'!$AM:$AM,CT$4,'Estruturante Móvel'!$AQ:$AQ,"REPARO FO"))</f>
        <v>0</v>
      </c>
      <c r="CU93" s="140">
        <f>(COUNTIFS('Estruturante Móvel'!$M:$M,$B93,'Estruturante Móvel'!$C:$C,"&lt;&gt;PREVISTO",'Estruturante Móvel'!$G:$G,CT$4))</f>
        <v>0</v>
      </c>
      <c r="CV93" s="139">
        <f>(COUNTIFS('Estruturante Móvel'!$M:$M,$B93,'Estruturante Móvel'!$AM:$AM,CV$4))-(COUNTIFS('Estruturante Móvel'!$M:$M,$B93,'Estruturante Móvel'!$AM:$AM,CV$4,'Estruturante Móvel'!$AQ:$AQ,"REPARO FO"))</f>
        <v>0</v>
      </c>
      <c r="CW93" s="140">
        <f>(COUNTIFS('Estruturante Móvel'!$M:$M,$B93,'Estruturante Móvel'!$C:$C,"&lt;&gt;PREVISTO",'Estruturante Móvel'!$G:$G,CV$4))</f>
        <v>0</v>
      </c>
      <c r="CX93" s="139">
        <f>(COUNTIFS('Estruturante Móvel'!$M:$M,$B93,'Estruturante Móvel'!$AM:$AM,CX$4))-(COUNTIFS('Estruturante Móvel'!$M:$M,$B93,'Estruturante Móvel'!$AM:$AM,CX$4,'Estruturante Móvel'!$AQ:$AQ,"REPARO FO"))</f>
        <v>0</v>
      </c>
      <c r="CY93" s="140">
        <f>(COUNTIFS('Estruturante Móvel'!$M:$M,$B93,'Estruturante Móvel'!$C:$C,"&lt;&gt;PREVISTO",'Estruturante Móvel'!$G:$G,CX$4))</f>
        <v>0</v>
      </c>
      <c r="CZ93" s="139">
        <f>(COUNTIFS('Estruturante Móvel'!$M:$M,$B93,'Estruturante Móvel'!$AM:$AM,CZ$4))-(COUNTIFS('Estruturante Móvel'!$M:$M,$B93,'Estruturante Móvel'!$AM:$AM,CZ$4,'Estruturante Móvel'!$AQ:$AQ,"REPARO FO"))</f>
        <v>0</v>
      </c>
      <c r="DA93" s="140">
        <f>(COUNTIFS('Estruturante Móvel'!$M:$M,$B93,'Estruturante Móvel'!$C:$C,"&lt;&gt;PREVISTO",'Estruturante Móvel'!$G:$G,CZ$4))</f>
        <v>0</v>
      </c>
      <c r="DB93" s="139">
        <f>(COUNTIFS('Estruturante Móvel'!$M:$M,$B93,'Estruturante Móvel'!$AM:$AM,DB$4))-(COUNTIFS('Estruturante Móvel'!$M:$M,$B93,'Estruturante Móvel'!$AM:$AM,DB$4,'Estruturante Móvel'!$AQ:$AQ,"REPARO FO"))</f>
        <v>0</v>
      </c>
      <c r="DC93" s="140">
        <f>(COUNTIFS('Estruturante Móvel'!$M:$M,$B93,'Estruturante Móvel'!$C:$C,"&lt;&gt;PREVISTO",'Estruturante Móvel'!$G:$G,DB$4))</f>
        <v>0</v>
      </c>
      <c r="DD93" s="139">
        <f>(COUNTIFS('Estruturante Móvel'!$M:$M,$B93,'Estruturante Móvel'!$AM:$AM,DD$4))-(COUNTIFS('Estruturante Móvel'!$M:$M,$B93,'Estruturante Móvel'!$AM:$AM,DD$4,'Estruturante Móvel'!$AQ:$AQ,"REPARO FO"))</f>
        <v>0</v>
      </c>
      <c r="DE93" s="140">
        <f>(COUNTIFS('Estruturante Móvel'!$M:$M,$B93,'Estruturante Móvel'!$C:$C,"&lt;&gt;PREVISTO",'Estruturante Móvel'!$G:$G,DD$4))</f>
        <v>0</v>
      </c>
      <c r="DF93" s="139">
        <f>(COUNTIFS('Estruturante Móvel'!$M:$M,$B93,'Estruturante Móvel'!$AM:$AM,DF$4))-(COUNTIFS('Estruturante Móvel'!$M:$M,$B93,'Estruturante Móvel'!$AM:$AM,DF$4,'Estruturante Móvel'!$AQ:$AQ,"REPARO FO"))</f>
        <v>0</v>
      </c>
      <c r="DG93" s="140">
        <f>(COUNTIFS('Estruturante Móvel'!$M:$M,$B93,'Estruturante Móvel'!$C:$C,"&lt;&gt;PREVISTO",'Estruturante Móvel'!$G:$G,DF$4))</f>
        <v>0</v>
      </c>
      <c r="DH93" s="139">
        <f>(COUNTIFS('Estruturante Móvel'!$M:$M,$B93,'Estruturante Móvel'!$AM:$AM,DH$4))-(COUNTIFS('Estruturante Móvel'!$M:$M,$B93,'Estruturante Móvel'!$AM:$AM,DH$4,'Estruturante Móvel'!$AQ:$AQ,"REPARO FO"))</f>
        <v>0</v>
      </c>
      <c r="DI93" s="140">
        <f>(COUNTIFS('Estruturante Móvel'!$M:$M,$B93,'Estruturante Móvel'!$C:$C,"&lt;&gt;PREVISTO",'Estruturante Móvel'!$G:$G,DH$4))</f>
        <v>0</v>
      </c>
      <c r="DJ93" s="139">
        <f>(COUNTIFS('Estruturante Móvel'!$M:$M,$B93,'Estruturante Móvel'!$AM:$AM,DJ$4))-(COUNTIFS('Estruturante Móvel'!$M:$M,$B93,'Estruturante Móvel'!$AM:$AM,DJ$4,'Estruturante Móvel'!$AQ:$AQ,"REPARO FO"))</f>
        <v>0</v>
      </c>
      <c r="DK93" s="140">
        <f>(COUNTIFS('Estruturante Móvel'!$M:$M,$B93,'Estruturante Móvel'!$C:$C,"&lt;&gt;PREVISTO",'Estruturante Móvel'!$G:$G,DJ$4))</f>
        <v>0</v>
      </c>
      <c r="DL93" s="139">
        <f>(COUNTIFS('Estruturante Móvel'!$M:$M,$B93,'Estruturante Móvel'!$AM:$AM,DL$4))-(COUNTIFS('Estruturante Móvel'!$M:$M,$B93,'Estruturante Móvel'!$AM:$AM,DL$4,'Estruturante Móvel'!$AQ:$AQ,"REPARO FO"))</f>
        <v>0</v>
      </c>
      <c r="DM93" s="140">
        <f>(COUNTIFS('Estruturante Móvel'!$M:$M,$B93,'Estruturante Móvel'!$C:$C,"&lt;&gt;PREVISTO",'Estruturante Móvel'!$G:$G,DL$4))</f>
        <v>0</v>
      </c>
      <c r="DN93" s="139">
        <f>(COUNTIFS('Estruturante Móvel'!$M:$M,$B93,'Estruturante Móvel'!$AM:$AM,DN$4))-(COUNTIFS('Estruturante Móvel'!$M:$M,$B93,'Estruturante Móvel'!$AM:$AM,DN$4,'Estruturante Móvel'!$AQ:$AQ,"REPARO FO"))</f>
        <v>0</v>
      </c>
      <c r="DO93" s="140">
        <f>(COUNTIFS('Estruturante Móvel'!$M:$M,$B93,'Estruturante Móvel'!$C:$C,"&lt;&gt;PREVISTO",'Estruturante Móvel'!$G:$G,DN$4))</f>
        <v>0</v>
      </c>
      <c r="DP93" s="139">
        <f>(COUNTIFS('Estruturante Móvel'!$M:$M,$B93,'Estruturante Móvel'!$AM:$AM,DP$4))-(COUNTIFS('Estruturante Móvel'!$M:$M,$B93,'Estruturante Móvel'!$AM:$AM,DP$4,'Estruturante Móvel'!$AQ:$AQ,"REPARO FO"))</f>
        <v>0</v>
      </c>
      <c r="DQ93" s="140">
        <f>(COUNTIFS('Estruturante Móvel'!$M:$M,$B93,'Estruturante Móvel'!$C:$C,"&lt;&gt;PREVISTO",'Estruturante Móvel'!$G:$G,DP$4))</f>
        <v>0</v>
      </c>
      <c r="DR93" s="139">
        <f>(COUNTIFS('Estruturante Móvel'!$M:$M,$B93,'Estruturante Móvel'!$AM:$AM,DR$4))-(COUNTIFS('Estruturante Móvel'!$M:$M,$B93,'Estruturante Móvel'!$AM:$AM,DR$4,'Estruturante Móvel'!$AQ:$AQ,"REPARO FO"))</f>
        <v>0</v>
      </c>
      <c r="DS93" s="140">
        <f>(COUNTIFS('Estruturante Móvel'!$M:$M,$B93,'Estruturante Móvel'!$C:$C,"&lt;&gt;PREVISTO",'Estruturante Móvel'!$G:$G,DR$4))</f>
        <v>0</v>
      </c>
      <c r="DT93" s="139">
        <f>(COUNTIFS('Estruturante Móvel'!$M:$M,$B93,'Estruturante Móvel'!$AM:$AM,DT$4))-(COUNTIFS('Estruturante Móvel'!$M:$M,$B93,'Estruturante Móvel'!$AM:$AM,DT$4,'Estruturante Móvel'!$AQ:$AQ,"REPARO FO"))</f>
        <v>0</v>
      </c>
      <c r="DU93" s="140">
        <f>(COUNTIFS('Estruturante Móvel'!$M:$M,$B93,'Estruturante Móvel'!$C:$C,"&lt;&gt;PREVISTO",'Estruturante Móvel'!$G:$G,DT$4))</f>
        <v>0</v>
      </c>
      <c r="DV93" s="139">
        <f>(COUNTIFS('Estruturante Móvel'!$M:$M,$B93,'Estruturante Móvel'!$AM:$AM,DV$4))-(COUNTIFS('Estruturante Móvel'!$M:$M,$B93,'Estruturante Móvel'!$AM:$AM,DV$4,'Estruturante Móvel'!$AQ:$AQ,"REPARO FO"))</f>
        <v>0</v>
      </c>
      <c r="DW93" s="140">
        <f>(COUNTIFS('Estruturante Móvel'!$M:$M,$B93,'Estruturante Móvel'!$C:$C,"&lt;&gt;PREVISTO",'Estruturante Móvel'!$G:$G,DV$4))</f>
        <v>0</v>
      </c>
      <c r="DX93" s="139">
        <f>(COUNTIFS('Estruturante Móvel'!$M:$M,$B93,'Estruturante Móvel'!$AM:$AM,DX$4))-(COUNTIFS('Estruturante Móvel'!$M:$M,$B93,'Estruturante Móvel'!$AM:$AM,DX$4,'Estruturante Móvel'!$AQ:$AQ,"REPARO FO"))</f>
        <v>0</v>
      </c>
      <c r="DY93" s="140">
        <f>(COUNTIFS('Estruturante Móvel'!$M:$M,$B93,'Estruturante Móvel'!$C:$C,"&lt;&gt;PREVISTO",'Estruturante Móvel'!$G:$G,DX$4))</f>
        <v>0</v>
      </c>
      <c r="DZ93" s="139">
        <f>(COUNTIFS('Estruturante Móvel'!$M:$M,$B93,'Estruturante Móvel'!$AM:$AM,DZ$4))-(COUNTIFS('Estruturante Móvel'!$M:$M,$B93,'Estruturante Móvel'!$AM:$AM,DZ$4,'Estruturante Móvel'!$AQ:$AQ,"REPARO FO"))</f>
        <v>0</v>
      </c>
      <c r="EA93" s="140">
        <f>(COUNTIFS('Estruturante Móvel'!$M:$M,$B93,'Estruturante Móvel'!$C:$C,"&lt;&gt;PREVISTO",'Estruturante Móvel'!$G:$G,DZ$4))</f>
        <v>0</v>
      </c>
      <c r="EB93" s="139">
        <f>(COUNTIFS('Estruturante Móvel'!$M:$M,$B93,'Estruturante Móvel'!$AM:$AM,EB$4))-(COUNTIFS('Estruturante Móvel'!$M:$M,$B93,'Estruturante Móvel'!$AM:$AM,EB$4,'Estruturante Móvel'!$AQ:$AQ,"REPARO FO"))</f>
        <v>0</v>
      </c>
      <c r="EC93" s="140">
        <f>(COUNTIFS('Estruturante Móvel'!$M:$M,$B93,'Estruturante Móvel'!$C:$C,"&lt;&gt;PREVISTO",'Estruturante Móvel'!$G:$G,EB$4))</f>
        <v>0</v>
      </c>
      <c r="ED93" s="139">
        <f>(COUNTIFS('Estruturante Móvel'!$M:$M,$B93,'Estruturante Móvel'!$AM:$AM,ED$4))-(COUNTIFS('Estruturante Móvel'!$M:$M,$B93,'Estruturante Móvel'!$AM:$AM,ED$4,'Estruturante Móvel'!$AQ:$AQ,"REPARO FO"))</f>
        <v>0</v>
      </c>
      <c r="EE93" s="140">
        <f>(COUNTIFS('Estruturante Móvel'!$M:$M,$B93,'Estruturante Móvel'!$C:$C,"&lt;&gt;PREVISTO",'Estruturante Móvel'!$G:$G,ED$4))</f>
        <v>0</v>
      </c>
      <c r="EF93" s="139">
        <f>(COUNTIFS('Estruturante Móvel'!$M:$M,$B93,'Estruturante Móvel'!$AM:$AM,EF$4))-(COUNTIFS('Estruturante Móvel'!$M:$M,$B93,'Estruturante Móvel'!$AM:$AM,EF$4,'Estruturante Móvel'!$AQ:$AQ,"REPARO FO"))</f>
        <v>0</v>
      </c>
      <c r="EG93" s="140">
        <f>(COUNTIFS('Estruturante Móvel'!$M:$M,$B93,'Estruturante Móvel'!$C:$C,"&lt;&gt;PREVISTO",'Estruturante Móvel'!$G:$G,EF$4))</f>
        <v>0</v>
      </c>
      <c r="EH93" s="139">
        <f>(COUNTIFS('Estruturante Móvel'!$M:$M,$B93,'Estruturante Móvel'!$AM:$AM,EH$4))-(COUNTIFS('Estruturante Móvel'!$M:$M,$B93,'Estruturante Móvel'!$AM:$AM,EH$4,'Estruturante Móvel'!$AQ:$AQ,"REPARO FO"))</f>
        <v>0</v>
      </c>
      <c r="EI93" s="140">
        <f>(COUNTIFS('Estruturante Móvel'!$M:$M,$B93,'Estruturante Móvel'!$C:$C,"&lt;&gt;PREVISTO",'Estruturante Móvel'!$G:$G,EH$4))</f>
        <v>0</v>
      </c>
      <c r="EJ93" s="139">
        <f>(COUNTIFS('Estruturante Móvel'!$M:$M,$B93,'Estruturante Móvel'!$AM:$AM,EJ$4))-(COUNTIFS('Estruturante Móvel'!$M:$M,$B93,'Estruturante Móvel'!$AM:$AM,EJ$4,'Estruturante Móvel'!$AQ:$AQ,"REPARO FO"))</f>
        <v>0</v>
      </c>
      <c r="EK93" s="140">
        <f>(COUNTIFS('Estruturante Móvel'!$M:$M,$B93,'Estruturante Móvel'!$C:$C,"&lt;&gt;PREVISTO",'Estruturante Móvel'!$G:$G,EJ$4))</f>
        <v>0</v>
      </c>
      <c r="EL93" s="139">
        <f>(COUNTIFS('Estruturante Móvel'!$M:$M,$B93,'Estruturante Móvel'!$AM:$AM,EL$4))-(COUNTIFS('Estruturante Móvel'!$M:$M,$B93,'Estruturante Móvel'!$AM:$AM,EL$4,'Estruturante Móvel'!$AQ:$AQ,"REPARO FO"))</f>
        <v>0</v>
      </c>
      <c r="EM93" s="140">
        <f>(COUNTIFS('Estruturante Móvel'!$M:$M,$B93,'Estruturante Móvel'!$C:$C,"&lt;&gt;PREVISTO",'Estruturante Móvel'!$G:$G,EL$4))</f>
        <v>0</v>
      </c>
      <c r="EN93" s="139">
        <f>(COUNTIFS('Estruturante Móvel'!$M:$M,$B93,'Estruturante Móvel'!$AM:$AM,EN$4))-(COUNTIFS('Estruturante Móvel'!$M:$M,$B93,'Estruturante Móvel'!$AM:$AM,EN$4,'Estruturante Móvel'!$AQ:$AQ,"REPARO FO"))</f>
        <v>0</v>
      </c>
      <c r="EO93" s="140">
        <f>(COUNTIFS('Estruturante Móvel'!$M:$M,$B93,'Estruturante Móvel'!$C:$C,"&lt;&gt;PREVISTO",'Estruturante Móvel'!$G:$G,EN$4))</f>
        <v>0</v>
      </c>
      <c r="EP93" s="139">
        <f>(COUNTIFS('Estruturante Móvel'!$M:$M,$B93,'Estruturante Móvel'!$AM:$AM,EP$4))-(COUNTIFS('Estruturante Móvel'!$M:$M,$B93,'Estruturante Móvel'!$AM:$AM,EP$4,'Estruturante Móvel'!$AQ:$AQ,"REPARO FO"))</f>
        <v>0</v>
      </c>
      <c r="EQ93" s="140">
        <f>(COUNTIFS('Estruturante Móvel'!$M:$M,$B93,'Estruturante Móvel'!$C:$C,"&lt;&gt;PREVISTO",'Estruturante Móvel'!$G:$G,EP$4))</f>
        <v>0</v>
      </c>
      <c r="ER93" s="139">
        <f>(COUNTIFS('Estruturante Móvel'!$M:$M,$B93,'Estruturante Móvel'!$AM:$AM,ER$4))-(COUNTIFS('Estruturante Móvel'!$M:$M,$B93,'Estruturante Móvel'!$AM:$AM,ER$4,'Estruturante Móvel'!$AQ:$AQ,"REPARO FO"))</f>
        <v>0</v>
      </c>
      <c r="ES93" s="140">
        <f>(COUNTIFS('Estruturante Móvel'!$M:$M,$B93,'Estruturante Móvel'!$C:$C,"&lt;&gt;PREVISTO",'Estruturante Móvel'!$G:$G,ER$4))</f>
        <v>0</v>
      </c>
      <c r="ET93" s="139">
        <f>(COUNTIFS('Estruturante Móvel'!$M:$M,$B93,'Estruturante Móvel'!$AM:$AM,ET$4))-(COUNTIFS('Estruturante Móvel'!$M:$M,$B93,'Estruturante Móvel'!$AM:$AM,ET$4,'Estruturante Móvel'!$AQ:$AQ,"REPARO FO"))</f>
        <v>0</v>
      </c>
      <c r="EU93" s="140">
        <f>(COUNTIFS('Estruturante Móvel'!$M:$M,$B93,'Estruturante Móvel'!$C:$C,"&lt;&gt;PREVISTO",'Estruturante Móvel'!$G:$G,ET$4))</f>
        <v>0</v>
      </c>
      <c r="EV93" s="139">
        <f>(COUNTIFS('Estruturante Móvel'!$M:$M,$B93,'Estruturante Móvel'!$AM:$AM,EV$4))-(COUNTIFS('Estruturante Móvel'!$M:$M,$B93,'Estruturante Móvel'!$AM:$AM,EV$4,'Estruturante Móvel'!$AQ:$AQ,"REPARO FO"))</f>
        <v>0</v>
      </c>
      <c r="EW93" s="140">
        <f>(COUNTIFS('Estruturante Móvel'!$M:$M,$B93,'Estruturante Móvel'!$C:$C,"&lt;&gt;PREVISTO",'Estruturante Móvel'!$G:$G,EV$4))</f>
        <v>0</v>
      </c>
      <c r="EX93" s="139">
        <f>(COUNTIFS('Estruturante Móvel'!$M:$M,$B93,'Estruturante Móvel'!$AM:$AM,EX$4))-(COUNTIFS('Estruturante Móvel'!$M:$M,$B93,'Estruturante Móvel'!$AM:$AM,EX$4,'Estruturante Móvel'!$AQ:$AQ,"REPARO FO"))</f>
        <v>0</v>
      </c>
      <c r="EY93" s="140">
        <f>(COUNTIFS('Estruturante Móvel'!$M:$M,$B93,'Estruturante Móvel'!$C:$C,"&lt;&gt;PREVISTO",'Estruturante Móvel'!$G:$G,EX$4))</f>
        <v>0</v>
      </c>
      <c r="EZ93" s="139">
        <f>(COUNTIFS('Estruturante Móvel'!$M:$M,$B93,'Estruturante Móvel'!$AM:$AM,EZ$4))-(COUNTIFS('Estruturante Móvel'!$M:$M,$B93,'Estruturante Móvel'!$AM:$AM,EZ$4,'Estruturante Móvel'!$AQ:$AQ,"REPARO FO"))</f>
        <v>0</v>
      </c>
      <c r="FA93" s="140">
        <f>(COUNTIFS('Estruturante Móvel'!$M:$M,$B93,'Estruturante Móvel'!$C:$C,"&lt;&gt;PREVISTO",'Estruturante Móvel'!$G:$G,EZ$4))</f>
        <v>0</v>
      </c>
      <c r="FB93" s="139">
        <f>(COUNTIFS('Estruturante Móvel'!$M:$M,$B93,'Estruturante Móvel'!$AM:$AM,FB$4))-(COUNTIFS('Estruturante Móvel'!$M:$M,$B93,'Estruturante Móvel'!$AM:$AM,FB$4,'Estruturante Móvel'!$AQ:$AQ,"REPARO FO"))</f>
        <v>0</v>
      </c>
      <c r="FC93" s="140">
        <f>(COUNTIFS('Estruturante Móvel'!$M:$M,$B93,'Estruturante Móvel'!$C:$C,"&lt;&gt;PREVISTO",'Estruturante Móvel'!$G:$G,FB$4))</f>
        <v>0</v>
      </c>
      <c r="FD93" s="139">
        <f>(COUNTIFS('Estruturante Móvel'!$M:$M,$B93,'Estruturante Móvel'!$AM:$AM,FD$4))-(COUNTIFS('Estruturante Móvel'!$M:$M,$B93,'Estruturante Móvel'!$AM:$AM,FD$4,'Estruturante Móvel'!$AQ:$AQ,"REPARO FO"))</f>
        <v>0</v>
      </c>
      <c r="FE93" s="140">
        <f>(COUNTIFS('Estruturante Móvel'!$M:$M,$B93,'Estruturante Móvel'!$C:$C,"&lt;&gt;PREVISTO",'Estruturante Móvel'!$G:$G,FD$4))</f>
        <v>0</v>
      </c>
      <c r="FF93" s="139">
        <f>(COUNTIFS('Estruturante Móvel'!$M:$M,$B93,'Estruturante Móvel'!$AM:$AM,FF$4))-(COUNTIFS('Estruturante Móvel'!$M:$M,$B93,'Estruturante Móvel'!$AM:$AM,FF$4,'Estruturante Móvel'!$AQ:$AQ,"REPARO FO"))</f>
        <v>0</v>
      </c>
      <c r="FG93" s="140">
        <f>(COUNTIFS('Estruturante Móvel'!$M:$M,$B93,'Estruturante Móvel'!$C:$C,"&lt;&gt;PREVISTO",'Estruturante Móvel'!$G:$G,FF$4))</f>
        <v>0</v>
      </c>
      <c r="FH93" s="139">
        <f>(COUNTIFS('Estruturante Móvel'!$M:$M,$B93,'Estruturante Móvel'!$AM:$AM,FH$4))-(COUNTIFS('Estruturante Móvel'!$M:$M,$B93,'Estruturante Móvel'!$AM:$AM,FH$4,'Estruturante Móvel'!$AQ:$AQ,"REPARO FO"))</f>
        <v>0</v>
      </c>
      <c r="FI93" s="140">
        <f>(COUNTIFS('Estruturante Móvel'!$M:$M,$B93,'Estruturante Móvel'!$C:$C,"&lt;&gt;PREVISTO",'Estruturante Móvel'!$G:$G,FH$4))</f>
        <v>0</v>
      </c>
      <c r="FJ93" s="139">
        <f>(COUNTIFS('Estruturante Móvel'!$M:$M,$B93,'Estruturante Móvel'!$AM:$AM,FJ$4))-(COUNTIFS('Estruturante Móvel'!$M:$M,$B93,'Estruturante Móvel'!$AM:$AM,FJ$4,'Estruturante Móvel'!$AQ:$AQ,"REPARO FO"))</f>
        <v>0</v>
      </c>
      <c r="FK93" s="140">
        <f>(COUNTIFS('Estruturante Móvel'!$M:$M,$B93,'Estruturante Móvel'!$C:$C,"&lt;&gt;PREVISTO",'Estruturante Móvel'!$G:$G,FJ$4))</f>
        <v>0</v>
      </c>
      <c r="FL93" s="139">
        <f>(COUNTIFS('Estruturante Móvel'!$M:$M,$B93,'Estruturante Móvel'!$AM:$AM,FL$4))-(COUNTIFS('Estruturante Móvel'!$M:$M,$B93,'Estruturante Móvel'!$AM:$AM,FL$4,'Estruturante Móvel'!$AQ:$AQ,"REPARO FO"))</f>
        <v>0</v>
      </c>
      <c r="FM93" s="140">
        <f>(COUNTIFS('Estruturante Móvel'!$M:$M,$B93,'Estruturante Móvel'!$C:$C,"&lt;&gt;PREVISTO",'Estruturante Móvel'!$G:$G,FL$4))</f>
        <v>0</v>
      </c>
      <c r="FN93" s="139">
        <f>(COUNTIFS('Estruturante Móvel'!$M:$M,$B93,'Estruturante Móvel'!$AM:$AM,FN$4))-(COUNTIFS('Estruturante Móvel'!$M:$M,$B93,'Estruturante Móvel'!$AM:$AM,FN$4,'Estruturante Móvel'!$AQ:$AQ,"REPARO FO"))</f>
        <v>0</v>
      </c>
      <c r="FO93" s="140">
        <f>(COUNTIFS('Estruturante Móvel'!$M:$M,$B93,'Estruturante Móvel'!$C:$C,"&lt;&gt;PREVISTO",'Estruturante Móvel'!$G:$G,FN$4))</f>
        <v>0</v>
      </c>
      <c r="FP93" s="139">
        <f>(COUNTIFS('Estruturante Móvel'!$M:$M,$B93,'Estruturante Móvel'!$AM:$AM,FP$4))-(COUNTIFS('Estruturante Móvel'!$M:$M,$B93,'Estruturante Móvel'!$AM:$AM,FP$4,'Estruturante Móvel'!$AQ:$AQ,"REPARO FO"))</f>
        <v>0</v>
      </c>
      <c r="FQ93" s="140">
        <f>(COUNTIFS('Estruturante Móvel'!$M:$M,$B93,'Estruturante Móvel'!$C:$C,"&lt;&gt;PREVISTO",'Estruturante Móvel'!$G:$G,FP$4))</f>
        <v>0</v>
      </c>
      <c r="FR93" s="139">
        <f>(COUNTIFS('Estruturante Móvel'!$M:$M,$B93,'Estruturante Móvel'!$AM:$AM,FR$4))-(COUNTIFS('Estruturante Móvel'!$M:$M,$B93,'Estruturante Móvel'!$AM:$AM,FR$4,'Estruturante Móvel'!$AQ:$AQ,"REPARO FO"))</f>
        <v>0</v>
      </c>
      <c r="FS93" s="140">
        <f>(COUNTIFS('Estruturante Móvel'!$M:$M,$B93,'Estruturante Móvel'!$C:$C,"&lt;&gt;PREVISTO",'Estruturante Móvel'!$G:$G,FR$4))</f>
        <v>0</v>
      </c>
      <c r="FT93" s="139">
        <f>(COUNTIFS('Estruturante Móvel'!$M:$M,$B93,'Estruturante Móvel'!$AM:$AM,FT$4))-(COUNTIFS('Estruturante Móvel'!$M:$M,$B93,'Estruturante Móvel'!$AM:$AM,FT$4,'Estruturante Móvel'!$AQ:$AQ,"REPARO FO"))</f>
        <v>0</v>
      </c>
      <c r="FU93" s="140">
        <f>(COUNTIFS('Estruturante Móvel'!$M:$M,$B93,'Estruturante Móvel'!$C:$C,"&lt;&gt;PREVISTO",'Estruturante Móvel'!$G:$G,FT$4))</f>
        <v>0</v>
      </c>
      <c r="FV93" s="139">
        <f>(COUNTIFS('Estruturante Móvel'!$M:$M,$B93,'Estruturante Móvel'!$AM:$AM,FV$4))-(COUNTIFS('Estruturante Móvel'!$M:$M,$B93,'Estruturante Móvel'!$AM:$AM,FV$4,'Estruturante Móvel'!$AQ:$AQ,"REPARO FO"))</f>
        <v>0</v>
      </c>
      <c r="FW93" s="140">
        <f>(COUNTIFS('Estruturante Móvel'!$M:$M,$B93,'Estruturante Móvel'!$C:$C,"&lt;&gt;PREVISTO",'Estruturante Móvel'!$G:$G,FV$4))</f>
        <v>0</v>
      </c>
      <c r="FX93" s="139">
        <f>(COUNTIFS('Estruturante Móvel'!$M:$M,$B93,'Estruturante Móvel'!$AM:$AM,FX$4))-(COUNTIFS('Estruturante Móvel'!$M:$M,$B93,'Estruturante Móvel'!$AM:$AM,FX$4,'Estruturante Móvel'!$AQ:$AQ,"REPARO FO"))</f>
        <v>0</v>
      </c>
      <c r="FY93" s="140">
        <f>(COUNTIFS('Estruturante Móvel'!$M:$M,$B93,'Estruturante Móvel'!$C:$C,"&lt;&gt;PREVISTO",'Estruturante Móvel'!$G:$G,FX$4))</f>
        <v>0</v>
      </c>
      <c r="FZ93" s="139">
        <f>(COUNTIFS('Estruturante Móvel'!$M:$M,$B93,'Estruturante Móvel'!$AM:$AM,FZ$4))-(COUNTIFS('Estruturante Móvel'!$M:$M,$B93,'Estruturante Móvel'!$AM:$AM,FZ$4,'Estruturante Móvel'!$AQ:$AQ,"REPARO FO"))</f>
        <v>0</v>
      </c>
      <c r="GA93" s="140">
        <f>(COUNTIFS('Estruturante Móvel'!$M:$M,$B93,'Estruturante Móvel'!$C:$C,"&lt;&gt;PREVISTO",'Estruturante Móvel'!$G:$G,FZ$4))</f>
        <v>0</v>
      </c>
      <c r="GB93" s="139">
        <f>(COUNTIFS('Estruturante Móvel'!$M:$M,$B93,'Estruturante Móvel'!$AM:$AM,GB$4))-(COUNTIFS('Estruturante Móvel'!$M:$M,$B93,'Estruturante Móvel'!$AM:$AM,GB$4,'Estruturante Móvel'!$AQ:$AQ,"REPARO FO"))</f>
        <v>0</v>
      </c>
      <c r="GC93" s="140">
        <f>(COUNTIFS('Estruturante Móvel'!$M:$M,$B93,'Estruturante Móvel'!$C:$C,"&lt;&gt;PREVISTO",'Estruturante Móvel'!$G:$G,GB$4))</f>
        <v>0</v>
      </c>
      <c r="GD93" s="139">
        <f>(COUNTIFS('Estruturante Móvel'!$M:$M,$B93,'Estruturante Móvel'!$AM:$AM,GD$4))-(COUNTIFS('Estruturante Móvel'!$M:$M,$B93,'Estruturante Móvel'!$AM:$AM,GD$4,'Estruturante Móvel'!$AQ:$AQ,"REPARO FO"))</f>
        <v>0</v>
      </c>
      <c r="GE93" s="140">
        <f>(COUNTIFS('Estruturante Móvel'!$M:$M,$B93,'Estruturante Móvel'!$C:$C,"&lt;&gt;PREVISTO",'Estruturante Móvel'!$G:$G,GD$4))</f>
        <v>0</v>
      </c>
      <c r="GF93" s="139">
        <f>(COUNTIFS('Estruturante Móvel'!$M:$M,$B93,'Estruturante Móvel'!$AM:$AM,GF$4))-(COUNTIFS('Estruturante Móvel'!$M:$M,$B93,'Estruturante Móvel'!$AM:$AM,GF$4,'Estruturante Móvel'!$AQ:$AQ,"REPARO FO"))</f>
        <v>0</v>
      </c>
      <c r="GG93" s="140">
        <f>(COUNTIFS('Estruturante Móvel'!$M:$M,$B93,'Estruturante Móvel'!$C:$C,"&lt;&gt;PREVISTO",'Estruturante Móvel'!$G:$G,GF$4))</f>
        <v>0</v>
      </c>
      <c r="GH93" s="139">
        <f>(COUNTIFS('Estruturante Móvel'!$M:$M,$B93,'Estruturante Móvel'!$AM:$AM,GH$4))-(COUNTIFS('Estruturante Móvel'!$M:$M,$B93,'Estruturante Móvel'!$AM:$AM,GH$4,'Estruturante Móvel'!$AQ:$AQ,"REPARO FO"))</f>
        <v>0</v>
      </c>
      <c r="GI93" s="140">
        <f>(COUNTIFS('Estruturante Móvel'!$M:$M,$B93,'Estruturante Móvel'!$C:$C,"&lt;&gt;PREVISTO",'Estruturante Móvel'!$G:$G,GH$4))</f>
        <v>0</v>
      </c>
      <c r="GJ93" s="139">
        <f>(COUNTIFS('Estruturante Móvel'!$M:$M,$B93,'Estruturante Móvel'!$AM:$AM,GJ$4))-(COUNTIFS('Estruturante Móvel'!$M:$M,$B93,'Estruturante Móvel'!$AM:$AM,GJ$4,'Estruturante Móvel'!$AQ:$AQ,"REPARO FO"))</f>
        <v>0</v>
      </c>
      <c r="GK93" s="140">
        <f>(COUNTIFS('Estruturante Móvel'!$M:$M,$B93,'Estruturante Móvel'!$C:$C,"&lt;&gt;PREVISTO",'Estruturante Móvel'!$G:$G,GJ$4))</f>
        <v>0</v>
      </c>
      <c r="GL93" s="139">
        <f>(COUNTIFS('Estruturante Móvel'!$M:$M,$B93,'Estruturante Móvel'!$AM:$AM,GL$4))-(COUNTIFS('Estruturante Móvel'!$M:$M,$B93,'Estruturante Móvel'!$AM:$AM,GL$4,'Estruturante Móvel'!$AQ:$AQ,"REPARO FO"))</f>
        <v>0</v>
      </c>
      <c r="GM93" s="140">
        <f>(COUNTIFS('Estruturante Móvel'!$M:$M,$B93,'Estruturante Móvel'!$C:$C,"&lt;&gt;PREVISTO",'Estruturante Móvel'!$G:$G,GL$4))</f>
        <v>0</v>
      </c>
      <c r="GN93" s="139">
        <f>(COUNTIFS('Estruturante Móvel'!$M:$M,$B93,'Estruturante Móvel'!$AM:$AM,GN$4))-(COUNTIFS('Estruturante Móvel'!$M:$M,$B93,'Estruturante Móvel'!$AM:$AM,GN$4,'Estruturante Móvel'!$AQ:$AQ,"REPARO FO"))</f>
        <v>0</v>
      </c>
      <c r="GO93" s="140">
        <f>(COUNTIFS('Estruturante Móvel'!$M:$M,$B93,'Estruturante Móvel'!$C:$C,"&lt;&gt;PREVISTO",'Estruturante Móvel'!$G:$G,GN$4))</f>
        <v>0</v>
      </c>
      <c r="GP93" s="139">
        <f>(COUNTIFS('Estruturante Móvel'!$M:$M,$B93,'Estruturante Móvel'!$AM:$AM,GP$4))-(COUNTIFS('Estruturante Móvel'!$M:$M,$B93,'Estruturante Móvel'!$AM:$AM,GP$4,'Estruturante Móvel'!$AQ:$AQ,"REPARO FO"))</f>
        <v>0</v>
      </c>
      <c r="GQ93" s="140">
        <f>(COUNTIFS('Estruturante Móvel'!$M:$M,$B93,'Estruturante Móvel'!$C:$C,"&lt;&gt;PREVISTO",'Estruturante Móvel'!$G:$G,GP$4))</f>
        <v>0</v>
      </c>
      <c r="GR93" s="139">
        <f>(COUNTIFS('Estruturante Móvel'!$M:$M,$B93,'Estruturante Móvel'!$AM:$AM,GR$4))-(COUNTIFS('Estruturante Móvel'!$M:$M,$B93,'Estruturante Móvel'!$AM:$AM,GR$4,'Estruturante Móvel'!$AQ:$AQ,"REPARO FO"))</f>
        <v>0</v>
      </c>
      <c r="GS93" s="140">
        <f>(COUNTIFS('Estruturante Móvel'!$M:$M,$B93,'Estruturante Móvel'!$C:$C,"&lt;&gt;PREVISTO",'Estruturante Móvel'!$G:$G,GR$4))</f>
        <v>0</v>
      </c>
      <c r="GT93" s="139">
        <f>(COUNTIFS('Estruturante Móvel'!$M:$M,$B93,'Estruturante Móvel'!$AM:$AM,GT$4))-(COUNTIFS('Estruturante Móvel'!$M:$M,$B93,'Estruturante Móvel'!$AM:$AM,GT$4,'Estruturante Móvel'!$AQ:$AQ,"REPARO FO"))</f>
        <v>0</v>
      </c>
      <c r="GU93" s="140">
        <f>(COUNTIFS('Estruturante Móvel'!$M:$M,$B93,'Estruturante Móvel'!$C:$C,"&lt;&gt;PREVISTO",'Estruturante Móvel'!$G:$G,GT$4))</f>
        <v>0</v>
      </c>
      <c r="GV93" s="139">
        <f>(COUNTIFS('Estruturante Móvel'!$M:$M,$B93,'Estruturante Móvel'!$AM:$AM,GV$4))-(COUNTIFS('Estruturante Móvel'!$M:$M,$B93,'Estruturante Móvel'!$AM:$AM,GV$4,'Estruturante Móvel'!$AQ:$AQ,"REPARO FO"))</f>
        <v>0</v>
      </c>
      <c r="GW93" s="140">
        <f>(COUNTIFS('Estruturante Móvel'!$M:$M,$B93,'Estruturante Móvel'!$C:$C,"&lt;&gt;PREVISTO",'Estruturante Móvel'!$G:$G,GV$4))</f>
        <v>0</v>
      </c>
      <c r="GX93" s="139">
        <f>(COUNTIFS('Estruturante Móvel'!$M:$M,$B93,'Estruturante Móvel'!$AM:$AM,GX$4))-(COUNTIFS('Estruturante Móvel'!$M:$M,$B93,'Estruturante Móvel'!$AM:$AM,GX$4,'Estruturante Móvel'!$AQ:$AQ,"REPARO FO"))</f>
        <v>0</v>
      </c>
      <c r="GY93" s="140">
        <f>(COUNTIFS('Estruturante Móvel'!$M:$M,$B93,'Estruturante Móvel'!$C:$C,"&lt;&gt;PREVISTO",'Estruturante Móvel'!$G:$G,GX$4))</f>
        <v>0</v>
      </c>
      <c r="GZ93" s="139">
        <f>(COUNTIFS('Estruturante Móvel'!$M:$M,$B93,'Estruturante Móvel'!$AM:$AM,GZ$4))-(COUNTIFS('Estruturante Móvel'!$M:$M,$B93,'Estruturante Móvel'!$AM:$AM,GZ$4,'Estruturante Móvel'!$AQ:$AQ,"REPARO FO"))</f>
        <v>0</v>
      </c>
      <c r="HA93" s="140">
        <f>(COUNTIFS('Estruturante Móvel'!$M:$M,$B93,'Estruturante Móvel'!$C:$C,"&lt;&gt;PREVISTO",'Estruturante Móvel'!$G:$G,GZ$4))</f>
        <v>0</v>
      </c>
      <c r="HB93" s="139">
        <f>(COUNTIFS('Estruturante Móvel'!$M:$M,$B93,'Estruturante Móvel'!$AM:$AM,HB$4))-(COUNTIFS('Estruturante Móvel'!$M:$M,$B93,'Estruturante Móvel'!$AM:$AM,HB$4,'Estruturante Móvel'!$AQ:$AQ,"REPARO FO"))</f>
        <v>0</v>
      </c>
      <c r="HC93" s="140">
        <f>(COUNTIFS('Estruturante Móvel'!$M:$M,$B93,'Estruturante Móvel'!$C:$C,"&lt;&gt;PREVISTO",'Estruturante Móvel'!$G:$G,HB$4))</f>
        <v>0</v>
      </c>
      <c r="HD93" s="139">
        <f>(COUNTIFS('Estruturante Móvel'!$M:$M,$B93,'Estruturante Móvel'!$AM:$AM,HD$4))-(COUNTIFS('Estruturante Móvel'!$M:$M,$B93,'Estruturante Móvel'!$AM:$AM,HD$4,'Estruturante Móvel'!$AQ:$AQ,"REPARO FO"))</f>
        <v>0</v>
      </c>
      <c r="HE93" s="140">
        <f>(COUNTIFS('Estruturante Móvel'!$M:$M,$B93,'Estruturante Móvel'!$C:$C,"&lt;&gt;PREVISTO",'Estruturante Móvel'!$G:$G,HD$4))</f>
        <v>0</v>
      </c>
      <c r="HF93" s="139">
        <f>(COUNTIFS('Estruturante Móvel'!$M:$M,$B93,'Estruturante Móvel'!$AM:$AM,HF$4))-(COUNTIFS('Estruturante Móvel'!$M:$M,$B93,'Estruturante Móvel'!$AM:$AM,HF$4,'Estruturante Móvel'!$AQ:$AQ,"REPARO FO"))</f>
        <v>0</v>
      </c>
      <c r="HG93" s="140">
        <f>(COUNTIFS('Estruturante Móvel'!$M:$M,$B93,'Estruturante Móvel'!$C:$C,"&lt;&gt;PREVISTO",'Estruturante Móvel'!$G:$G,HF$4))</f>
        <v>0</v>
      </c>
      <c r="HH93" s="139">
        <f>(COUNTIFS('Estruturante Móvel'!$M:$M,$B93,'Estruturante Móvel'!$AM:$AM,HH$4))-(COUNTIFS('Estruturante Móvel'!$M:$M,$B93,'Estruturante Móvel'!$AM:$AM,HH$4,'Estruturante Móvel'!$AQ:$AQ,"REPARO FO"))</f>
        <v>0</v>
      </c>
      <c r="HI93" s="140">
        <f>(COUNTIFS('Estruturante Móvel'!$M:$M,$B93,'Estruturante Móvel'!$C:$C,"&lt;&gt;PREVISTO",'Estruturante Móvel'!$G:$G,HH$4))</f>
        <v>0</v>
      </c>
      <c r="HJ93" s="139">
        <f>(COUNTIFS('Estruturante Móvel'!$M:$M,$B93,'Estruturante Móvel'!$AM:$AM,HJ$4))-(COUNTIFS('Estruturante Móvel'!$M:$M,$B93,'Estruturante Móvel'!$AM:$AM,HJ$4,'Estruturante Móvel'!$AQ:$AQ,"REPARO FO"))</f>
        <v>0</v>
      </c>
      <c r="HK93" s="140">
        <f>(COUNTIFS('Estruturante Móvel'!$M:$M,$B93,'Estruturante Móvel'!$C:$C,"&lt;&gt;PREVISTO",'Estruturante Móvel'!$G:$G,HJ$4))</f>
        <v>0</v>
      </c>
      <c r="HL93" s="139">
        <f>(COUNTIFS('Estruturante Móvel'!$M:$M,$B93,'Estruturante Móvel'!$AM:$AM,HL$4))-(COUNTIFS('Estruturante Móvel'!$M:$M,$B93,'Estruturante Móvel'!$AM:$AM,HL$4,'Estruturante Móvel'!$AQ:$AQ,"REPARO FO"))</f>
        <v>0</v>
      </c>
      <c r="HM93" s="140">
        <f>(COUNTIFS('Estruturante Móvel'!$M:$M,$B93,'Estruturante Móvel'!$C:$C,"&lt;&gt;PREVISTO",'Estruturante Móvel'!$G:$G,HL$4))</f>
        <v>0</v>
      </c>
      <c r="HN93" s="139">
        <f>(COUNTIFS('Estruturante Móvel'!$M:$M,$B93,'Estruturante Móvel'!$AM:$AM,HN$4))-(COUNTIFS('Estruturante Móvel'!$M:$M,$B93,'Estruturante Móvel'!$AM:$AM,HN$4,'Estruturante Móvel'!$AQ:$AQ,"REPARO FO"))</f>
        <v>0</v>
      </c>
      <c r="HO93" s="140">
        <f>(COUNTIFS('Estruturante Móvel'!$M:$M,$B93,'Estruturante Móvel'!$C:$C,"&lt;&gt;PREVISTO",'Estruturante Móvel'!$G:$G,HN$4))</f>
        <v>0</v>
      </c>
      <c r="HP93" s="139">
        <f>(COUNTIFS('Estruturante Móvel'!$M:$M,$B93,'Estruturante Móvel'!$AM:$AM,HP$4))-(COUNTIFS('Estruturante Móvel'!$M:$M,$B93,'Estruturante Móvel'!$AM:$AM,HP$4,'Estruturante Móvel'!$AQ:$AQ,"REPARO FO"))</f>
        <v>0</v>
      </c>
      <c r="HQ93" s="140">
        <f>(COUNTIFS('Estruturante Móvel'!$M:$M,$B93,'Estruturante Móvel'!$C:$C,"&lt;&gt;PREVISTO",'Estruturante Móvel'!$G:$G,HP$4))</f>
        <v>0</v>
      </c>
      <c r="HR93" s="139">
        <f>(COUNTIFS('Estruturante Móvel'!$M:$M,$B93,'Estruturante Móvel'!$AM:$AM,HR$4))-(COUNTIFS('Estruturante Móvel'!$M:$M,$B93,'Estruturante Móvel'!$AM:$AM,HR$4,'Estruturante Móvel'!$AQ:$AQ,"REPARO FO"))</f>
        <v>0</v>
      </c>
      <c r="HS93" s="140">
        <f>(COUNTIFS('Estruturante Móvel'!$M:$M,$B93,'Estruturante Móvel'!$C:$C,"&lt;&gt;PREVISTO",'Estruturante Móvel'!$G:$G,HR$4))</f>
        <v>0</v>
      </c>
      <c r="HT93" s="139">
        <f>(COUNTIFS('Estruturante Móvel'!$M:$M,$B93,'Estruturante Móvel'!$AM:$AM,HT$4))-(COUNTIFS('Estruturante Móvel'!$M:$M,$B93,'Estruturante Móvel'!$AM:$AM,HT$4,'Estruturante Móvel'!$AQ:$AQ,"REPARO FO"))</f>
        <v>0</v>
      </c>
      <c r="HU93" s="140">
        <f>(COUNTIFS('Estruturante Móvel'!$M:$M,$B93,'Estruturante Móvel'!$C:$C,"&lt;&gt;PREVISTO",'Estruturante Móvel'!$G:$G,HT$4))</f>
        <v>0</v>
      </c>
      <c r="HV93" s="139">
        <f>(COUNTIFS('Estruturante Móvel'!$M:$M,$B93,'Estruturante Móvel'!$AM:$AM,HV$4))-(COUNTIFS('Estruturante Móvel'!$M:$M,$B93,'Estruturante Móvel'!$AM:$AM,HV$4,'Estruturante Móvel'!$AQ:$AQ,"REPARO FO"))</f>
        <v>0</v>
      </c>
      <c r="HW93" s="140">
        <f>(COUNTIFS('Estruturante Móvel'!$M:$M,$B93,'Estruturante Móvel'!$C:$C,"&lt;&gt;PREVISTO",'Estruturante Móvel'!$G:$G,HV$4))</f>
        <v>0</v>
      </c>
      <c r="HX93" s="139">
        <f>(COUNTIFS('Estruturante Móvel'!$M:$M,$B93,'Estruturante Móvel'!$AM:$AM,HX$4))-(COUNTIFS('Estruturante Móvel'!$M:$M,$B93,'Estruturante Móvel'!$AM:$AM,HX$4,'Estruturante Móvel'!$AQ:$AQ,"REPARO FO"))</f>
        <v>0</v>
      </c>
      <c r="HY93" s="140">
        <f>(COUNTIFS('Estruturante Móvel'!$M:$M,$B93,'Estruturante Móvel'!$C:$C,"&lt;&gt;PREVISTO",'Estruturante Móvel'!$G:$G,HX$4))</f>
        <v>0</v>
      </c>
      <c r="HZ93" s="139">
        <f>(COUNTIFS('Estruturante Móvel'!$M:$M,$B93,'Estruturante Móvel'!$AM:$AM,HZ$4))-(COUNTIFS('Estruturante Móvel'!$M:$M,$B93,'Estruturante Móvel'!$AM:$AM,HZ$4,'Estruturante Móvel'!$AQ:$AQ,"REPARO FO"))</f>
        <v>0</v>
      </c>
      <c r="IA93" s="140">
        <f>(COUNTIFS('Estruturante Móvel'!$M:$M,$B93,'Estruturante Móvel'!$C:$C,"&lt;&gt;PREVISTO",'Estruturante Móvel'!$G:$G,HZ$4))</f>
        <v>0</v>
      </c>
      <c r="IB93" s="139">
        <f>(COUNTIFS('Estruturante Móvel'!$M:$M,$B93,'Estruturante Móvel'!$AM:$AM,IB$4))-(COUNTIFS('Estruturante Móvel'!$M:$M,$B93,'Estruturante Móvel'!$AM:$AM,IB$4,'Estruturante Móvel'!$AQ:$AQ,"REPARO FO"))</f>
        <v>0</v>
      </c>
      <c r="IC93" s="140">
        <f>(COUNTIFS('Estruturante Móvel'!$M:$M,$B93,'Estruturante Móvel'!$C:$C,"&lt;&gt;PREVISTO",'Estruturante Móvel'!$G:$G,IB$4))</f>
        <v>0</v>
      </c>
      <c r="ID93" s="139">
        <f>(COUNTIFS('Estruturante Móvel'!$M:$M,$B93,'Estruturante Móvel'!$AM:$AM,ID$4))-(COUNTIFS('Estruturante Móvel'!$M:$M,$B93,'Estruturante Móvel'!$AM:$AM,ID$4,'Estruturante Móvel'!$AQ:$AQ,"REPARO FO"))</f>
        <v>0</v>
      </c>
      <c r="IE93" s="140">
        <f>(COUNTIFS('Estruturante Móvel'!$M:$M,$B93,'Estruturante Móvel'!$C:$C,"&lt;&gt;PREVISTO",'Estruturante Móvel'!$G:$G,ID$4))</f>
        <v>0</v>
      </c>
      <c r="IF93" s="139">
        <f>(COUNTIFS('Estruturante Móvel'!$M:$M,$B93,'Estruturante Móvel'!$AM:$AM,IF$4))-(COUNTIFS('Estruturante Móvel'!$M:$M,$B93,'Estruturante Móvel'!$AM:$AM,IF$4,'Estruturante Móvel'!$AQ:$AQ,"REPARO FO"))</f>
        <v>0</v>
      </c>
      <c r="IG93" s="140">
        <f>(COUNTIFS('Estruturante Móvel'!$M:$M,$B93,'Estruturante Móvel'!$C:$C,"&lt;&gt;PREVISTO",'Estruturante Móvel'!$G:$G,IF$4))</f>
        <v>0</v>
      </c>
      <c r="IH93" s="139">
        <f>(COUNTIFS('Estruturante Móvel'!$M:$M,$B93,'Estruturante Móvel'!$AM:$AM,IH$4))-(COUNTIFS('Estruturante Móvel'!$M:$M,$B93,'Estruturante Móvel'!$AM:$AM,IH$4,'Estruturante Móvel'!$AQ:$AQ,"REPARO FO"))</f>
        <v>0</v>
      </c>
      <c r="II93" s="140">
        <f>(COUNTIFS('Estruturante Móvel'!$M:$M,$B93,'Estruturante Móvel'!$C:$C,"&lt;&gt;PREVISTO",'Estruturante Móvel'!$G:$G,IH$4))</f>
        <v>0</v>
      </c>
      <c r="IJ93" s="139">
        <f>(COUNTIFS('Estruturante Móvel'!$M:$M,$B93,'Estruturante Móvel'!$AM:$AM,IJ$4))-(COUNTIFS('Estruturante Móvel'!$M:$M,$B93,'Estruturante Móvel'!$AM:$AM,IJ$4,'Estruturante Móvel'!$AQ:$AQ,"REPARO FO"))</f>
        <v>0</v>
      </c>
      <c r="IK93" s="140">
        <f>(COUNTIFS('Estruturante Móvel'!$M:$M,$B93,'Estruturante Móvel'!$C:$C,"&lt;&gt;PREVISTO",'Estruturante Móvel'!$G:$G,IJ$4))</f>
        <v>0</v>
      </c>
      <c r="IL93" s="139">
        <f>(COUNTIFS('Estruturante Móvel'!$M:$M,$B93,'Estruturante Móvel'!$AM:$AM,IL$4))-(COUNTIFS('Estruturante Móvel'!$M:$M,$B93,'Estruturante Móvel'!$AM:$AM,IL$4,'Estruturante Móvel'!$AQ:$AQ,"REPARO FO"))</f>
        <v>0</v>
      </c>
      <c r="IM93" s="140">
        <f>(COUNTIFS('Estruturante Móvel'!$M:$M,$B93,'Estruturante Móvel'!$C:$C,"&lt;&gt;PREVISTO",'Estruturante Móvel'!$G:$G,IL$4))</f>
        <v>0</v>
      </c>
      <c r="IN93" s="139">
        <f>(COUNTIFS('Estruturante Móvel'!$M:$M,$B93,'Estruturante Móvel'!$AM:$AM,IN$4))-(COUNTIFS('Estruturante Móvel'!$M:$M,$B93,'Estruturante Móvel'!$AM:$AM,IN$4,'Estruturante Móvel'!$AQ:$AQ,"REPARO FO"))</f>
        <v>0</v>
      </c>
      <c r="IO93" s="140">
        <f>(COUNTIFS('Estruturante Móvel'!$M:$M,$B93,'Estruturante Móvel'!$C:$C,"&lt;&gt;PREVISTO",'Estruturante Móvel'!$G:$G,IN$4))</f>
        <v>0</v>
      </c>
      <c r="IP93" s="139">
        <f>(COUNTIFS('Estruturante Móvel'!$M:$M,$B93,'Estruturante Móvel'!$AM:$AM,IP$4))-(COUNTIFS('Estruturante Móvel'!$M:$M,$B93,'Estruturante Móvel'!$AM:$AM,IP$4,'Estruturante Móvel'!$AQ:$AQ,"REPARO FO"))</f>
        <v>0</v>
      </c>
      <c r="IQ93" s="140">
        <f>(COUNTIFS('Estruturante Móvel'!$M:$M,$B93,'Estruturante Móvel'!$C:$C,"&lt;&gt;PREVISTO",'Estruturante Móvel'!$G:$G,IP$4))</f>
        <v>0</v>
      </c>
      <c r="IR93" s="139">
        <f>(COUNTIFS('Estruturante Móvel'!$M:$M,$B93,'Estruturante Móvel'!$AM:$AM,IR$4))-(COUNTIFS('Estruturante Móvel'!$M:$M,$B93,'Estruturante Móvel'!$AM:$AM,IR$4,'Estruturante Móvel'!$AQ:$AQ,"REPARO FO"))</f>
        <v>0</v>
      </c>
      <c r="IS93" s="140">
        <f>(COUNTIFS('Estruturante Móvel'!$M:$M,$B93,'Estruturante Móvel'!$C:$C,"&lt;&gt;PREVISTO",'Estruturante Móvel'!$G:$G,IR$4))</f>
        <v>0</v>
      </c>
      <c r="IT93" s="139">
        <f>(COUNTIFS('Estruturante Móvel'!$M:$M,$B93,'Estruturante Móvel'!$AM:$AM,IT$4))-(COUNTIFS('Estruturante Móvel'!$M:$M,$B93,'Estruturante Móvel'!$AM:$AM,IT$4,'Estruturante Móvel'!$AQ:$AQ,"REPARO FO"))</f>
        <v>0</v>
      </c>
      <c r="IU93" s="140">
        <f>(COUNTIFS('Estruturante Móvel'!$M:$M,$B93,'Estruturante Móvel'!$C:$C,"&lt;&gt;PREVISTO",'Estruturante Móvel'!$G:$G,IT$4))</f>
        <v>0</v>
      </c>
      <c r="IV93" s="139">
        <f>(COUNTIFS('Estruturante Móvel'!$M:$M,$B93,'Estruturante Móvel'!$AM:$AM,IV$4))-(COUNTIFS('Estruturante Móvel'!$M:$M,$B93,'Estruturante Móvel'!$AM:$AM,IV$4,'Estruturante Móvel'!$AQ:$AQ,"REPARO FO"))</f>
        <v>0</v>
      </c>
      <c r="IW93" s="140">
        <f>(COUNTIFS('Estruturante Móvel'!$M:$M,$B93,'Estruturante Móvel'!$C:$C,"&lt;&gt;PREVISTO",'Estruturante Móvel'!$G:$G,IV$4))</f>
        <v>0</v>
      </c>
      <c r="IX93" s="139">
        <f>(COUNTIFS('Estruturante Móvel'!$M:$M,$B93,'Estruturante Móvel'!$AM:$AM,IX$4))-(COUNTIFS('Estruturante Móvel'!$M:$M,$B93,'Estruturante Móvel'!$AM:$AM,IX$4,'Estruturante Móvel'!$AQ:$AQ,"REPARO FO"))</f>
        <v>0</v>
      </c>
      <c r="IY93" s="140">
        <f>(COUNTIFS('Estruturante Móvel'!$M:$M,$B93,'Estruturante Móvel'!$C:$C,"&lt;&gt;PREVISTO",'Estruturante Móvel'!$G:$G,IX$4))</f>
        <v>0</v>
      </c>
      <c r="IZ93" s="139">
        <f>(COUNTIFS('Estruturante Móvel'!$M:$M,$B93,'Estruturante Móvel'!$AM:$AM,IZ$4))-(COUNTIFS('Estruturante Móvel'!$M:$M,$B93,'Estruturante Móvel'!$AM:$AM,IZ$4,'Estruturante Móvel'!$AQ:$AQ,"REPARO FO"))</f>
        <v>0</v>
      </c>
      <c r="JA93" s="140">
        <f>(COUNTIFS('Estruturante Móvel'!$M:$M,$B93,'Estruturante Móvel'!$C:$C,"&lt;&gt;PREVISTO",'Estruturante Móvel'!$G:$G,IZ$4))</f>
        <v>0</v>
      </c>
      <c r="JB93" s="139">
        <f>(COUNTIFS('Estruturante Móvel'!$M:$M,$B93,'Estruturante Móvel'!$AM:$AM,JB$4))-(COUNTIFS('Estruturante Móvel'!$M:$M,$B93,'Estruturante Móvel'!$AM:$AM,JB$4,'Estruturante Móvel'!$AQ:$AQ,"REPARO FO"))</f>
        <v>0</v>
      </c>
      <c r="JC93" s="140">
        <f>(COUNTIFS('Estruturante Móvel'!$M:$M,$B93,'Estruturante Móvel'!$C:$C,"&lt;&gt;PREVISTO",'Estruturante Móvel'!$G:$G,JB$4))</f>
        <v>0</v>
      </c>
      <c r="JD93" s="139">
        <f>(COUNTIFS('Estruturante Móvel'!$M:$M,$B93,'Estruturante Móvel'!$AM:$AM,JD$4))-(COUNTIFS('Estruturante Móvel'!$M:$M,$B93,'Estruturante Móvel'!$AM:$AM,JD$4,'Estruturante Móvel'!$AQ:$AQ,"REPARO FO"))</f>
        <v>0</v>
      </c>
      <c r="JE93" s="140">
        <f>(COUNTIFS('Estruturante Móvel'!$M:$M,$B93,'Estruturante Móvel'!$C:$C,"&lt;&gt;PREVISTO",'Estruturante Móvel'!$G:$G,JD$4))</f>
        <v>0</v>
      </c>
      <c r="JF93" s="139">
        <f>(COUNTIFS('Estruturante Móvel'!$M:$M,$B93,'Estruturante Móvel'!$AM:$AM,JF$4))-(COUNTIFS('Estruturante Móvel'!$M:$M,$B93,'Estruturante Móvel'!$AM:$AM,JF$4,'Estruturante Móvel'!$AQ:$AQ,"REPARO FO"))</f>
        <v>0</v>
      </c>
      <c r="JG93" s="140">
        <f>(COUNTIFS('Estruturante Móvel'!$M:$M,$B93,'Estruturante Móvel'!$C:$C,"&lt;&gt;PREVISTO",'Estruturante Móvel'!$G:$G,JF$4))</f>
        <v>0</v>
      </c>
      <c r="JH93" s="139">
        <f>(COUNTIFS('Estruturante Móvel'!$M:$M,$B93,'Estruturante Móvel'!$AM:$AM,JH$4))-(COUNTIFS('Estruturante Móvel'!$M:$M,$B93,'Estruturante Móvel'!$AM:$AM,JH$4,'Estruturante Móvel'!$AQ:$AQ,"REPARO FO"))</f>
        <v>0</v>
      </c>
      <c r="JI93" s="140">
        <f>(COUNTIFS('Estruturante Móvel'!$M:$M,$B93,'Estruturante Móvel'!$C:$C,"&lt;&gt;PREVISTO",'Estruturante Móvel'!$G:$G,JH$4))</f>
        <v>0</v>
      </c>
      <c r="JJ93" s="139">
        <f>(COUNTIFS('Estruturante Móvel'!$M:$M,$B93,'Estruturante Móvel'!$AM:$AM,JJ$4))-(COUNTIFS('Estruturante Móvel'!$M:$M,$B93,'Estruturante Móvel'!$AM:$AM,JJ$4,'Estruturante Móvel'!$AQ:$AQ,"REPARO FO"))</f>
        <v>0</v>
      </c>
      <c r="JK93" s="140">
        <f>(COUNTIFS('Estruturante Móvel'!$M:$M,$B93,'Estruturante Móvel'!$C:$C,"&lt;&gt;PREVISTO",'Estruturante Móvel'!$G:$G,JJ$4))</f>
        <v>0</v>
      </c>
      <c r="JL93" s="139">
        <f>(COUNTIFS('Estruturante Móvel'!$M:$M,$B93,'Estruturante Móvel'!$AM:$AM,JL$4))-(COUNTIFS('Estruturante Móvel'!$M:$M,$B93,'Estruturante Móvel'!$AM:$AM,JL$4,'Estruturante Móvel'!$AQ:$AQ,"REPARO FO"))</f>
        <v>0</v>
      </c>
      <c r="JM93" s="140">
        <f>(COUNTIFS('Estruturante Móvel'!$M:$M,$B93,'Estruturante Móvel'!$C:$C,"&lt;&gt;PREVISTO",'Estruturante Móvel'!$G:$G,JL$4))</f>
        <v>0</v>
      </c>
      <c r="JN93" s="139">
        <f>(COUNTIFS('Estruturante Móvel'!$M:$M,$B93,'Estruturante Móvel'!$AM:$AM,JN$4))-(COUNTIFS('Estruturante Móvel'!$M:$M,$B93,'Estruturante Móvel'!$AM:$AM,JN$4,'Estruturante Móvel'!$AQ:$AQ,"REPARO FO"))</f>
        <v>0</v>
      </c>
      <c r="JO93" s="140">
        <f>(COUNTIFS('Estruturante Móvel'!$M:$M,$B93,'Estruturante Móvel'!$C:$C,"&lt;&gt;PREVISTO",'Estruturante Móvel'!$G:$G,JN$4))</f>
        <v>0</v>
      </c>
      <c r="JP93" s="139">
        <f>(COUNTIFS('Estruturante Móvel'!$M:$M,$B93,'Estruturante Móvel'!$AM:$AM,JP$4))-(COUNTIFS('Estruturante Móvel'!$M:$M,$B93,'Estruturante Móvel'!$AM:$AM,JP$4,'Estruturante Móvel'!$AQ:$AQ,"REPARO FO"))</f>
        <v>0</v>
      </c>
      <c r="JQ93" s="140">
        <f>(COUNTIFS('Estruturante Móvel'!$M:$M,$B93,'Estruturante Móvel'!$C:$C,"&lt;&gt;PREVISTO",'Estruturante Móvel'!$G:$G,JP$4))</f>
        <v>0</v>
      </c>
      <c r="JR93" s="139">
        <f>(COUNTIFS('Estruturante Móvel'!$M:$M,$B93,'Estruturante Móvel'!$AM:$AM,JR$4))-(COUNTIFS('Estruturante Móvel'!$M:$M,$B93,'Estruturante Móvel'!$AM:$AM,JR$4,'Estruturante Móvel'!$AQ:$AQ,"REPARO FO"))</f>
        <v>0</v>
      </c>
      <c r="JS93" s="140">
        <f>(COUNTIFS('Estruturante Móvel'!$M:$M,$B93,'Estruturante Móvel'!$C:$C,"&lt;&gt;PREVISTO",'Estruturante Móvel'!$G:$G,JR$4))</f>
        <v>0</v>
      </c>
      <c r="JT93" s="139">
        <f>(COUNTIFS('Estruturante Móvel'!$M:$M,$B93,'Estruturante Móvel'!$AM:$AM,JT$4))-(COUNTIFS('Estruturante Móvel'!$M:$M,$B93,'Estruturante Móvel'!$AM:$AM,JT$4,'Estruturante Móvel'!$AQ:$AQ,"REPARO FO"))</f>
        <v>0</v>
      </c>
      <c r="JU93" s="140">
        <f>(COUNTIFS('Estruturante Móvel'!$M:$M,$B93,'Estruturante Móvel'!$C:$C,"&lt;&gt;PREVISTO",'Estruturante Móvel'!$G:$G,JT$4))</f>
        <v>0</v>
      </c>
      <c r="JV93" s="139">
        <f>(COUNTIFS('Estruturante Móvel'!$M:$M,$B93,'Estruturante Móvel'!$AM:$AM,JV$4))-(COUNTIFS('Estruturante Móvel'!$M:$M,$B93,'Estruturante Móvel'!$AM:$AM,JV$4,'Estruturante Móvel'!$AQ:$AQ,"REPARO FO"))</f>
        <v>0</v>
      </c>
      <c r="JW93" s="140">
        <f>(COUNTIFS('Estruturante Móvel'!$M:$M,$B93,'Estruturante Móvel'!$C:$C,"&lt;&gt;PREVISTO",'Estruturante Móvel'!$G:$G,JV$4))</f>
        <v>0</v>
      </c>
      <c r="JX93" s="139">
        <f>(COUNTIFS('Estruturante Móvel'!$M:$M,$B93,'Estruturante Móvel'!$AM:$AM,JX$4))-(COUNTIFS('Estruturante Móvel'!$M:$M,$B93,'Estruturante Móvel'!$AM:$AM,JX$4,'Estruturante Móvel'!$AQ:$AQ,"REPARO FO"))</f>
        <v>0</v>
      </c>
      <c r="JY93" s="140">
        <f>(COUNTIFS('Estruturante Móvel'!$M:$M,$B93,'Estruturante Móvel'!$C:$C,"&lt;&gt;PREVISTO",'Estruturante Móvel'!$G:$G,JX$4))</f>
        <v>0</v>
      </c>
      <c r="JZ93" s="139">
        <f>(COUNTIFS('Estruturante Móvel'!$M:$M,$B93,'Estruturante Móvel'!$AM:$AM,JZ$4))-(COUNTIFS('Estruturante Móvel'!$M:$M,$B93,'Estruturante Móvel'!$AM:$AM,JZ$4,'Estruturante Móvel'!$AQ:$AQ,"REPARO FO"))</f>
        <v>0</v>
      </c>
      <c r="KA93" s="140">
        <f>(COUNTIFS('Estruturante Móvel'!$M:$M,$B93,'Estruturante Móvel'!$C:$C,"&lt;&gt;PREVISTO",'Estruturante Móvel'!$G:$G,JZ$4))</f>
        <v>0</v>
      </c>
      <c r="KB93" s="139">
        <f>(COUNTIFS('Estruturante Móvel'!$M:$M,$B93,'Estruturante Móvel'!$AM:$AM,KB$4))-(COUNTIFS('Estruturante Móvel'!$M:$M,$B93,'Estruturante Móvel'!$AM:$AM,KB$4,'Estruturante Móvel'!$AQ:$AQ,"REPARO FO"))</f>
        <v>0</v>
      </c>
      <c r="KC93" s="140">
        <f>(COUNTIFS('Estruturante Móvel'!$M:$M,$B93,'Estruturante Móvel'!$C:$C,"&lt;&gt;PREVISTO",'Estruturante Móvel'!$G:$G,KB$4))</f>
        <v>0</v>
      </c>
      <c r="KD93" s="139">
        <f>(COUNTIFS('Estruturante Móvel'!$M:$M,$B93,'Estruturante Móvel'!$AM:$AM,KD$4))-(COUNTIFS('Estruturante Móvel'!$M:$M,$B93,'Estruturante Móvel'!$AM:$AM,KD$4,'Estruturante Móvel'!$AQ:$AQ,"REPARO FO"))</f>
        <v>0</v>
      </c>
      <c r="KE93" s="140">
        <f>(COUNTIFS('Estruturante Móvel'!$M:$M,$B93,'Estruturante Móvel'!$C:$C,"&lt;&gt;PREVISTO",'Estruturante Móvel'!$G:$G,KD$4))</f>
        <v>0</v>
      </c>
      <c r="KF93" s="139">
        <f>(COUNTIFS('Estruturante Móvel'!$M:$M,$B93,'Estruturante Móvel'!$AM:$AM,KF$4))-(COUNTIFS('Estruturante Móvel'!$M:$M,$B93,'Estruturante Móvel'!$AM:$AM,KF$4,'Estruturante Móvel'!$AQ:$AQ,"REPARO FO"))</f>
        <v>0</v>
      </c>
      <c r="KG93" s="140">
        <f>(COUNTIFS('Estruturante Móvel'!$M:$M,$B93,'Estruturante Móvel'!$C:$C,"&lt;&gt;PREVISTO",'Estruturante Móvel'!$G:$G,KF$4))</f>
        <v>0</v>
      </c>
      <c r="KH93" s="139">
        <f>(COUNTIFS('Estruturante Móvel'!$M:$M,$B93,'Estruturante Móvel'!$AM:$AM,KH$4))-(COUNTIFS('Estruturante Móvel'!$M:$M,$B93,'Estruturante Móvel'!$AM:$AM,KH$4,'Estruturante Móvel'!$AQ:$AQ,"REPARO FO"))</f>
        <v>0</v>
      </c>
      <c r="KI93" s="140">
        <f>(COUNTIFS('Estruturante Móvel'!$M:$M,$B93,'Estruturante Móvel'!$C:$C,"&lt;&gt;PREVISTO",'Estruturante Móvel'!$G:$G,KH$4))</f>
        <v>0</v>
      </c>
      <c r="KJ93" s="139">
        <f>(COUNTIFS('Estruturante Móvel'!$M:$M,$B93,'Estruturante Móvel'!$AM:$AM,KJ$4))-(COUNTIFS('Estruturante Móvel'!$M:$M,$B93,'Estruturante Móvel'!$AM:$AM,KJ$4,'Estruturante Móvel'!$AQ:$AQ,"REPARO FO"))</f>
        <v>0</v>
      </c>
      <c r="KK93" s="140">
        <f>(COUNTIFS('Estruturante Móvel'!$M:$M,$B93,'Estruturante Móvel'!$C:$C,"&lt;&gt;PREVISTO",'Estruturante Móvel'!$G:$G,KJ$4))</f>
        <v>0</v>
      </c>
      <c r="KL93" s="139">
        <f>(COUNTIFS('Estruturante Móvel'!$M:$M,$B93,'Estruturante Móvel'!$AM:$AM,KL$4))-(COUNTIFS('Estruturante Móvel'!$M:$M,$B93,'Estruturante Móvel'!$AM:$AM,KL$4,'Estruturante Móvel'!$AQ:$AQ,"REPARO FO"))</f>
        <v>0</v>
      </c>
      <c r="KM93" s="140">
        <f>(COUNTIFS('Estruturante Móvel'!$M:$M,$B93,'Estruturante Móvel'!$C:$C,"&lt;&gt;PREVISTO",'Estruturante Móvel'!$G:$G,KL$4))</f>
        <v>0</v>
      </c>
      <c r="KN93" s="139">
        <f>(COUNTIFS('Estruturante Móvel'!$M:$M,$B93,'Estruturante Móvel'!$AM:$AM,KN$4))-(COUNTIFS('Estruturante Móvel'!$M:$M,$B93,'Estruturante Móvel'!$AM:$AM,KN$4,'Estruturante Móvel'!$AQ:$AQ,"REPARO FO"))</f>
        <v>0</v>
      </c>
      <c r="KO93" s="140">
        <f>(COUNTIFS('Estruturante Móvel'!$M:$M,$B93,'Estruturante Móvel'!$C:$C,"&lt;&gt;PREVISTO",'Estruturante Móvel'!$G:$G,KN$4))</f>
        <v>0</v>
      </c>
      <c r="KP93" s="139">
        <f>(COUNTIFS('Estruturante Móvel'!$M:$M,$B93,'Estruturante Móvel'!$AM:$AM,KP$4))-(COUNTIFS('Estruturante Móvel'!$M:$M,$B93,'Estruturante Móvel'!$AM:$AM,KP$4,'Estruturante Móvel'!$AQ:$AQ,"REPARO FO"))</f>
        <v>0</v>
      </c>
      <c r="KQ93" s="140">
        <f>(COUNTIFS('Estruturante Móvel'!$M:$M,$B93,'Estruturante Móvel'!$C:$C,"&lt;&gt;PREVISTO",'Estruturante Móvel'!$G:$G,KP$4))</f>
        <v>0</v>
      </c>
      <c r="KR93" s="139">
        <f>(COUNTIFS('Estruturante Móvel'!$M:$M,$B93,'Estruturante Móvel'!$AM:$AM,KR$4))-(COUNTIFS('Estruturante Móvel'!$M:$M,$B93,'Estruturante Móvel'!$AM:$AM,KR$4,'Estruturante Móvel'!$AQ:$AQ,"REPARO FO"))</f>
        <v>0</v>
      </c>
      <c r="KS93" s="140">
        <f>(COUNTIFS('Estruturante Móvel'!$M:$M,$B93,'Estruturante Móvel'!$C:$C,"&lt;&gt;PREVISTO",'Estruturante Móvel'!$G:$G,KR$4))</f>
        <v>0</v>
      </c>
      <c r="KT93" s="139">
        <f>(COUNTIFS('Estruturante Móvel'!$M:$M,$B93,'Estruturante Móvel'!$AM:$AM,KT$4))-(COUNTIFS('Estruturante Móvel'!$M:$M,$B93,'Estruturante Móvel'!$AM:$AM,KT$4,'Estruturante Móvel'!$AQ:$AQ,"REPARO FO"))</f>
        <v>0</v>
      </c>
      <c r="KU93" s="140">
        <f>(COUNTIFS('Estruturante Móvel'!$M:$M,$B93,'Estruturante Móvel'!$C:$C,"&lt;&gt;PREVISTO",'Estruturante Móvel'!$G:$G,KT$4))</f>
        <v>0</v>
      </c>
      <c r="KV93" s="139">
        <f>(COUNTIFS('Estruturante Móvel'!$M:$M,$B93,'Estruturante Móvel'!$AM:$AM,KV$4))-(COUNTIFS('Estruturante Móvel'!$M:$M,$B93,'Estruturante Móvel'!$AM:$AM,KV$4,'Estruturante Móvel'!$AQ:$AQ,"REPARO FO"))</f>
        <v>0</v>
      </c>
      <c r="KW93" s="140">
        <f>(COUNTIFS('Estruturante Móvel'!$M:$M,$B93,'Estruturante Móvel'!$C:$C,"&lt;&gt;PREVISTO",'Estruturante Móvel'!$G:$G,KV$4))</f>
        <v>0</v>
      </c>
      <c r="KX93" s="139">
        <f>(COUNTIFS('Estruturante Móvel'!$M:$M,$B93,'Estruturante Móvel'!$AM:$AM,KX$4))-(COUNTIFS('Estruturante Móvel'!$M:$M,$B93,'Estruturante Móvel'!$AM:$AM,KX$4,'Estruturante Móvel'!$AQ:$AQ,"REPARO FO"))</f>
        <v>0</v>
      </c>
      <c r="KY93" s="140">
        <f>(COUNTIFS('Estruturante Móvel'!$M:$M,$B93,'Estruturante Móvel'!$C:$C,"&lt;&gt;PREVISTO",'Estruturante Móvel'!$G:$G,KX$4))</f>
        <v>0</v>
      </c>
      <c r="KZ93" s="139">
        <f>(COUNTIFS('Estruturante Móvel'!$M:$M,$B93,'Estruturante Móvel'!$AM:$AM,KZ$4))-(COUNTIFS('Estruturante Móvel'!$M:$M,$B93,'Estruturante Móvel'!$AM:$AM,KZ$4,'Estruturante Móvel'!$AQ:$AQ,"REPARO FO"))</f>
        <v>0</v>
      </c>
      <c r="LA93" s="140">
        <f>(COUNTIFS('Estruturante Móvel'!$M:$M,$B93,'Estruturante Móvel'!$C:$C,"&lt;&gt;PREVISTO",'Estruturante Móvel'!$G:$G,KZ$4))</f>
        <v>0</v>
      </c>
      <c r="LB93" s="139">
        <f>(COUNTIFS('Estruturante Móvel'!$M:$M,$B93,'Estruturante Móvel'!$AM:$AM,LB$4))-(COUNTIFS('Estruturante Móvel'!$M:$M,$B93,'Estruturante Móvel'!$AM:$AM,LB$4,'Estruturante Móvel'!$AQ:$AQ,"REPARO FO"))</f>
        <v>0</v>
      </c>
      <c r="LC93" s="140">
        <f>(COUNTIFS('Estruturante Móvel'!$M:$M,$B93,'Estruturante Móvel'!$C:$C,"&lt;&gt;PREVISTO",'Estruturante Móvel'!$G:$G,LB$4))</f>
        <v>0</v>
      </c>
      <c r="LD93" s="139">
        <f>(COUNTIFS('Estruturante Móvel'!$M:$M,$B93,'Estruturante Móvel'!$AM:$AM,LD$4))-(COUNTIFS('Estruturante Móvel'!$M:$M,$B93,'Estruturante Móvel'!$AM:$AM,LD$4,'Estruturante Móvel'!$AQ:$AQ,"REPARO FO"))</f>
        <v>0</v>
      </c>
      <c r="LE93" s="140">
        <f>(COUNTIFS('Estruturante Móvel'!$M:$M,$B93,'Estruturante Móvel'!$C:$C,"&lt;&gt;PREVISTO",'Estruturante Móvel'!$G:$G,LD$4))</f>
        <v>0</v>
      </c>
      <c r="LF93" s="139">
        <f>(COUNTIFS('Estruturante Móvel'!$M:$M,$B93,'Estruturante Móvel'!$AM:$AM,LF$4))-(COUNTIFS('Estruturante Móvel'!$M:$M,$B93,'Estruturante Móvel'!$AM:$AM,LF$4,'Estruturante Móvel'!$AQ:$AQ,"REPARO FO"))</f>
        <v>0</v>
      </c>
      <c r="LG93" s="140">
        <f>(COUNTIFS('Estruturante Móvel'!$M:$M,$B93,'Estruturante Móvel'!$C:$C,"&lt;&gt;PREVISTO",'Estruturante Móvel'!$G:$G,LF$4))</f>
        <v>0</v>
      </c>
      <c r="LH93" s="139">
        <f>(COUNTIFS('Estruturante Móvel'!$M:$M,$B93,'Estruturante Móvel'!$AM:$AM,LH$4))-(COUNTIFS('Estruturante Móvel'!$M:$M,$B93,'Estruturante Móvel'!$AM:$AM,LH$4,'Estruturante Móvel'!$AQ:$AQ,"REPARO FO"))</f>
        <v>0</v>
      </c>
      <c r="LI93" s="140">
        <f>(COUNTIFS('Estruturante Móvel'!$M:$M,$B93,'Estruturante Móvel'!$C:$C,"&lt;&gt;PREVISTO",'Estruturante Móvel'!$G:$G,LH$4))</f>
        <v>0</v>
      </c>
      <c r="LJ93" s="139">
        <f>(COUNTIFS('Estruturante Móvel'!$M:$M,$B93,'Estruturante Móvel'!$AM:$AM,LJ$4))-(COUNTIFS('Estruturante Móvel'!$M:$M,$B93,'Estruturante Móvel'!$AM:$AM,LJ$4,'Estruturante Móvel'!$AQ:$AQ,"REPARO FO"))</f>
        <v>0</v>
      </c>
      <c r="LK93" s="140">
        <f>(COUNTIFS('Estruturante Móvel'!$M:$M,$B93,'Estruturante Móvel'!$C:$C,"&lt;&gt;PREVISTO",'Estruturante Móvel'!$G:$G,LJ$4))</f>
        <v>0</v>
      </c>
      <c r="LL93" s="139">
        <f>(COUNTIFS('Estruturante Móvel'!$M:$M,$B93,'Estruturante Móvel'!$AM:$AM,LL$4))-(COUNTIFS('Estruturante Móvel'!$M:$M,$B93,'Estruturante Móvel'!$AM:$AM,LL$4,'Estruturante Móvel'!$AQ:$AQ,"REPARO FO"))</f>
        <v>0</v>
      </c>
      <c r="LM93" s="140">
        <f>(COUNTIFS('Estruturante Móvel'!$M:$M,$B93,'Estruturante Móvel'!$C:$C,"&lt;&gt;PREVISTO",'Estruturante Móvel'!$G:$G,LL$4))</f>
        <v>0</v>
      </c>
      <c r="LN93" s="139">
        <f>(COUNTIFS('Estruturante Móvel'!$M:$M,$B93,'Estruturante Móvel'!$AM:$AM,LN$4))-(COUNTIFS('Estruturante Móvel'!$M:$M,$B93,'Estruturante Móvel'!$AM:$AM,LN$4,'Estruturante Móvel'!$AQ:$AQ,"REPARO FO"))</f>
        <v>0</v>
      </c>
      <c r="LO93" s="140">
        <f>(COUNTIFS('Estruturante Móvel'!$M:$M,$B93,'Estruturante Móvel'!$C:$C,"&lt;&gt;PREVISTO",'Estruturante Móvel'!$G:$G,LN$4))</f>
        <v>0</v>
      </c>
      <c r="LP93" s="139">
        <f>(COUNTIFS('Estruturante Móvel'!$M:$M,$B93,'Estruturante Móvel'!$AM:$AM,LP$4))-(COUNTIFS('Estruturante Móvel'!$M:$M,$B93,'Estruturante Móvel'!$AM:$AM,LP$4,'Estruturante Móvel'!$AQ:$AQ,"REPARO FO"))</f>
        <v>0</v>
      </c>
      <c r="LQ93" s="140">
        <f>(COUNTIFS('Estruturante Móvel'!$M:$M,$B93,'Estruturante Móvel'!$C:$C,"&lt;&gt;PREVISTO",'Estruturante Móvel'!$G:$G,LP$4))</f>
        <v>0</v>
      </c>
      <c r="LR93" s="139">
        <f>(COUNTIFS('Estruturante Móvel'!$M:$M,$B93,'Estruturante Móvel'!$AM:$AM,LR$4))-(COUNTIFS('Estruturante Móvel'!$M:$M,$B93,'Estruturante Móvel'!$AM:$AM,LR$4,'Estruturante Móvel'!$AQ:$AQ,"REPARO FO"))</f>
        <v>0</v>
      </c>
      <c r="LS93" s="140">
        <f>(COUNTIFS('Estruturante Móvel'!$M:$M,$B93,'Estruturante Móvel'!$C:$C,"&lt;&gt;PREVISTO",'Estruturante Móvel'!$G:$G,LR$4))</f>
        <v>0</v>
      </c>
      <c r="LT93" s="139">
        <f>(COUNTIFS('Estruturante Móvel'!$M:$M,$B93,'Estruturante Móvel'!$AM:$AM,LT$4))-(COUNTIFS('Estruturante Móvel'!$M:$M,$B93,'Estruturante Móvel'!$AM:$AM,LT$4,'Estruturante Móvel'!$AQ:$AQ,"REPARO FO"))</f>
        <v>0</v>
      </c>
      <c r="LU93" s="140">
        <f>(COUNTIFS('Estruturante Móvel'!$M:$M,$B93,'Estruturante Móvel'!$C:$C,"&lt;&gt;PREVISTO",'Estruturante Móvel'!$G:$G,LT$4))</f>
        <v>0</v>
      </c>
      <c r="LV93" s="139">
        <f>(COUNTIFS('Estruturante Móvel'!$M:$M,$B93,'Estruturante Móvel'!$AM:$AM,LV$4))-(COUNTIFS('Estruturante Móvel'!$M:$M,$B93,'Estruturante Móvel'!$AM:$AM,LV$4,'Estruturante Móvel'!$AQ:$AQ,"REPARO FO"))</f>
        <v>0</v>
      </c>
      <c r="LW93" s="140">
        <f>(COUNTIFS('Estruturante Móvel'!$M:$M,$B93,'Estruturante Móvel'!$C:$C,"&lt;&gt;PREVISTO",'Estruturante Móvel'!$G:$G,LV$4))</f>
        <v>0</v>
      </c>
      <c r="LX93" s="139">
        <f>(COUNTIFS('Estruturante Móvel'!$M:$M,$B93,'Estruturante Móvel'!$AM:$AM,LX$4))-(COUNTIFS('Estruturante Móvel'!$M:$M,$B93,'Estruturante Móvel'!$AM:$AM,LX$4,'Estruturante Móvel'!$AQ:$AQ,"REPARO FO"))</f>
        <v>0</v>
      </c>
      <c r="LY93" s="140">
        <f>(COUNTIFS('Estruturante Móvel'!$M:$M,$B93,'Estruturante Móvel'!$C:$C,"&lt;&gt;PREVISTO",'Estruturante Móvel'!$G:$G,LX$4))</f>
        <v>0</v>
      </c>
      <c r="LZ93" s="139">
        <f>(COUNTIFS('Estruturante Móvel'!$M:$M,$B93,'Estruturante Móvel'!$AM:$AM,LZ$4))-(COUNTIFS('Estruturante Móvel'!$M:$M,$B93,'Estruturante Móvel'!$AM:$AM,LZ$4,'Estruturante Móvel'!$AQ:$AQ,"REPARO FO"))</f>
        <v>0</v>
      </c>
      <c r="MA93" s="140">
        <f>(COUNTIFS('Estruturante Móvel'!$M:$M,$B93,'Estruturante Móvel'!$C:$C,"&lt;&gt;PREVISTO",'Estruturante Móvel'!$G:$G,LZ$4))</f>
        <v>0</v>
      </c>
      <c r="MB93" s="139">
        <f>(COUNTIFS('Estruturante Móvel'!$M:$M,$B93,'Estruturante Móvel'!$AM:$AM,MB$4))-(COUNTIFS('Estruturante Móvel'!$M:$M,$B93,'Estruturante Móvel'!$AM:$AM,MB$4,'Estruturante Móvel'!$AQ:$AQ,"REPARO FO"))</f>
        <v>0</v>
      </c>
      <c r="MC93" s="140">
        <f>(COUNTIFS('Estruturante Móvel'!$M:$M,$B93,'Estruturante Móvel'!$C:$C,"&lt;&gt;PREVISTO",'Estruturante Móvel'!$G:$G,MB$4))</f>
        <v>0</v>
      </c>
      <c r="MD93" s="139">
        <f>(COUNTIFS('Estruturante Móvel'!$M:$M,$B93,'Estruturante Móvel'!$AM:$AM,MD$4))-(COUNTIFS('Estruturante Móvel'!$M:$M,$B93,'Estruturante Móvel'!$AM:$AM,MD$4,'Estruturante Móvel'!$AQ:$AQ,"REPARO FO"))</f>
        <v>0</v>
      </c>
      <c r="ME93" s="140">
        <f>(COUNTIFS('Estruturante Móvel'!$M:$M,$B93,'Estruturante Móvel'!$C:$C,"&lt;&gt;PREVISTO",'Estruturante Móvel'!$G:$G,MD$4))</f>
        <v>0</v>
      </c>
      <c r="MF93" s="139">
        <f>(COUNTIFS('Estruturante Móvel'!$M:$M,$B93,'Estruturante Móvel'!$AM:$AM,MF$4))-(COUNTIFS('Estruturante Móvel'!$M:$M,$B93,'Estruturante Móvel'!$AM:$AM,MF$4,'Estruturante Móvel'!$AQ:$AQ,"REPARO FO"))</f>
        <v>0</v>
      </c>
      <c r="MG93" s="140">
        <f>(COUNTIFS('Estruturante Móvel'!$M:$M,$B93,'Estruturante Móvel'!$C:$C,"&lt;&gt;PREVISTO",'Estruturante Móvel'!$G:$G,MF$4))</f>
        <v>0</v>
      </c>
      <c r="MH93" s="139">
        <f>(COUNTIFS('Estruturante Móvel'!$M:$M,$B93,'Estruturante Móvel'!$AM:$AM,MH$4))-(COUNTIFS('Estruturante Móvel'!$M:$M,$B93,'Estruturante Móvel'!$AM:$AM,MH$4,'Estruturante Móvel'!$AQ:$AQ,"REPARO FO"))</f>
        <v>0</v>
      </c>
      <c r="MI93" s="140">
        <f>(COUNTIFS('Estruturante Móvel'!$M:$M,$B93,'Estruturante Móvel'!$C:$C,"&lt;&gt;PREVISTO",'Estruturante Móvel'!$G:$G,MH$4))</f>
        <v>0</v>
      </c>
      <c r="MJ93" s="139">
        <f>(COUNTIFS('Estruturante Móvel'!$M:$M,$B93,'Estruturante Móvel'!$AM:$AM,MJ$4))-(COUNTIFS('Estruturante Móvel'!$M:$M,$B93,'Estruturante Móvel'!$AM:$AM,MJ$4,'Estruturante Móvel'!$AQ:$AQ,"REPARO FO"))</f>
        <v>0</v>
      </c>
      <c r="MK93" s="140">
        <f>(COUNTIFS('Estruturante Móvel'!$M:$M,$B93,'Estruturante Móvel'!$C:$C,"&lt;&gt;PREVISTO",'Estruturante Móvel'!$G:$G,MJ$4))</f>
        <v>0</v>
      </c>
      <c r="ML93" s="139">
        <f>(COUNTIFS('Estruturante Móvel'!$M:$M,$B93,'Estruturante Móvel'!$AM:$AM,ML$4))-(COUNTIFS('Estruturante Móvel'!$M:$M,$B93,'Estruturante Móvel'!$AM:$AM,ML$4,'Estruturante Móvel'!$AQ:$AQ,"REPARO FO"))</f>
        <v>0</v>
      </c>
      <c r="MM93" s="140">
        <f>(COUNTIFS('Estruturante Móvel'!$M:$M,$B93,'Estruturante Móvel'!$C:$C,"&lt;&gt;PREVISTO",'Estruturante Móvel'!$G:$G,ML$4))</f>
        <v>0</v>
      </c>
      <c r="MN93" s="139">
        <f>(COUNTIFS('Estruturante Móvel'!$M:$M,$B93,'Estruturante Móvel'!$AM:$AM,MN$4))-(COUNTIFS('Estruturante Móvel'!$M:$M,$B93,'Estruturante Móvel'!$AM:$AM,MN$4,'Estruturante Móvel'!$AQ:$AQ,"REPARO FO"))</f>
        <v>0</v>
      </c>
      <c r="MO93" s="140">
        <f>(COUNTIFS('Estruturante Móvel'!$M:$M,$B93,'Estruturante Móvel'!$C:$C,"&lt;&gt;PREVISTO",'Estruturante Móvel'!$G:$G,MN$4))</f>
        <v>0</v>
      </c>
      <c r="MP93" s="139">
        <f>(COUNTIFS('Estruturante Móvel'!$M:$M,$B93,'Estruturante Móvel'!$AM:$AM,MP$4))-(COUNTIFS('Estruturante Móvel'!$M:$M,$B93,'Estruturante Móvel'!$AM:$AM,MP$4,'Estruturante Móvel'!$AQ:$AQ,"REPARO FO"))</f>
        <v>0</v>
      </c>
      <c r="MQ93" s="140">
        <f>(COUNTIFS('Estruturante Móvel'!$M:$M,$B93,'Estruturante Móvel'!$C:$C,"&lt;&gt;PREVISTO",'Estruturante Móvel'!$G:$G,MP$4))</f>
        <v>0</v>
      </c>
      <c r="MR93" s="139">
        <f>(COUNTIFS('Estruturante Móvel'!$M:$M,$B93,'Estruturante Móvel'!$AM:$AM,MR$4))-(COUNTIFS('Estruturante Móvel'!$M:$M,$B93,'Estruturante Móvel'!$AM:$AM,MR$4,'Estruturante Móvel'!$AQ:$AQ,"REPARO FO"))</f>
        <v>0</v>
      </c>
      <c r="MS93" s="140">
        <f>(COUNTIFS('Estruturante Móvel'!$M:$M,$B93,'Estruturante Móvel'!$C:$C,"&lt;&gt;PREVISTO",'Estruturante Móvel'!$G:$G,MR$4))</f>
        <v>0</v>
      </c>
      <c r="MT93" s="139">
        <f>(COUNTIFS('Estruturante Móvel'!$M:$M,$B93,'Estruturante Móvel'!$AM:$AM,MT$4))-(COUNTIFS('Estruturante Móvel'!$M:$M,$B93,'Estruturante Móvel'!$AM:$AM,MT$4,'Estruturante Móvel'!$AQ:$AQ,"REPARO FO"))</f>
        <v>0</v>
      </c>
      <c r="MU93" s="140">
        <f>(COUNTIFS('Estruturante Móvel'!$M:$M,$B93,'Estruturante Móvel'!$C:$C,"&lt;&gt;PREVISTO",'Estruturante Móvel'!$G:$G,MT$4))</f>
        <v>0</v>
      </c>
      <c r="MV93" s="139">
        <f>(COUNTIFS('Estruturante Móvel'!$M:$M,$B93,'Estruturante Móvel'!$AM:$AM,MV$4))-(COUNTIFS('Estruturante Móvel'!$M:$M,$B93,'Estruturante Móvel'!$AM:$AM,MV$4,'Estruturante Móvel'!$AQ:$AQ,"REPARO FO"))</f>
        <v>0</v>
      </c>
      <c r="MW93" s="140">
        <f>(COUNTIFS('Estruturante Móvel'!$M:$M,$B93,'Estruturante Móvel'!$C:$C,"&lt;&gt;PREVISTO",'Estruturante Móvel'!$G:$G,MV$4))</f>
        <v>0</v>
      </c>
      <c r="MX93" s="139">
        <f>(COUNTIFS('Estruturante Móvel'!$M:$M,$B93,'Estruturante Móvel'!$AM:$AM,MX$4))-(COUNTIFS('Estruturante Móvel'!$M:$M,$B93,'Estruturante Móvel'!$AM:$AM,MX$4,'Estruturante Móvel'!$AQ:$AQ,"REPARO FO"))</f>
        <v>0</v>
      </c>
      <c r="MY93" s="140">
        <f>(COUNTIFS('Estruturante Móvel'!$M:$M,$B93,'Estruturante Móvel'!$C:$C,"&lt;&gt;PREVISTO",'Estruturante Móvel'!$G:$G,MX$4))</f>
        <v>0</v>
      </c>
      <c r="MZ93" s="139">
        <f>(COUNTIFS('Estruturante Móvel'!$M:$M,$B93,'Estruturante Móvel'!$AM:$AM,MZ$4))-(COUNTIFS('Estruturante Móvel'!$M:$M,$B93,'Estruturante Móvel'!$AM:$AM,MZ$4,'Estruturante Móvel'!$AQ:$AQ,"REPARO FO"))</f>
        <v>0</v>
      </c>
      <c r="NA93" s="140">
        <f>(COUNTIFS('Estruturante Móvel'!$M:$M,$B93,'Estruturante Móvel'!$C:$C,"&lt;&gt;PREVISTO",'Estruturante Móvel'!$G:$G,MZ$4))</f>
        <v>0</v>
      </c>
      <c r="NB93" s="139">
        <f>(COUNTIFS('Estruturante Móvel'!$M:$M,$B93,'Estruturante Móvel'!$AM:$AM,NB$4))-(COUNTIFS('Estruturante Móvel'!$M:$M,$B93,'Estruturante Móvel'!$AM:$AM,NB$4,'Estruturante Móvel'!$AQ:$AQ,"REPARO FO"))</f>
        <v>0</v>
      </c>
      <c r="NC93" s="140">
        <f>(COUNTIFS('Estruturante Móvel'!$M:$M,$B93,'Estruturante Móvel'!$C:$C,"&lt;&gt;PREVISTO",'Estruturante Móvel'!$G:$G,NB$4))</f>
        <v>0</v>
      </c>
      <c r="ND93" s="139">
        <f>(COUNTIFS('Estruturante Móvel'!$M:$M,$B93,'Estruturante Móvel'!$AM:$AM,ND$4))-(COUNTIFS('Estruturante Móvel'!$M:$M,$B93,'Estruturante Móvel'!$AM:$AM,ND$4,'Estruturante Móvel'!$AQ:$AQ,"REPARO FO"))</f>
        <v>0</v>
      </c>
      <c r="NE93" s="140">
        <f>(COUNTIFS('Estruturante Móvel'!$M:$M,$B93,'Estruturante Móvel'!$C:$C,"&lt;&gt;PREVISTO",'Estruturante Móvel'!$G:$G,ND$4))</f>
        <v>0</v>
      </c>
      <c r="NF93" s="139">
        <f>(COUNTIFS('Estruturante Móvel'!$M:$M,$B93,'Estruturante Móvel'!$AM:$AM,NF$4))-(COUNTIFS('Estruturante Móvel'!$M:$M,$B93,'Estruturante Móvel'!$AM:$AM,NF$4,'Estruturante Móvel'!$AQ:$AQ,"REPARO FO"))</f>
        <v>0</v>
      </c>
      <c r="NG93" s="140">
        <f>(COUNTIFS('Estruturante Móvel'!$M:$M,$B93,'Estruturante Móvel'!$C:$C,"&lt;&gt;PREVISTO",'Estruturante Móvel'!$G:$G,NF$4))</f>
        <v>0</v>
      </c>
      <c r="NH93" s="139">
        <f>(COUNTIFS('Estruturante Móvel'!$M:$M,$B93,'Estruturante Móvel'!$AM:$AM,NH$4))-(COUNTIFS('Estruturante Móvel'!$M:$M,$B93,'Estruturante Móvel'!$AM:$AM,NH$4,'Estruturante Móvel'!$AQ:$AQ,"REPARO FO"))</f>
        <v>0</v>
      </c>
      <c r="NI93" s="140">
        <f>(COUNTIFS('Estruturante Móvel'!$M:$M,$B93,'Estruturante Móvel'!$C:$C,"&lt;&gt;PREVISTO",'Estruturante Móvel'!$G:$G,NH$4))</f>
        <v>0</v>
      </c>
    </row>
    <row r="94" spans="1:373" collapsed="1">
      <c r="A94">
        <v>23</v>
      </c>
      <c r="B94" s="290" t="s">
        <v>469</v>
      </c>
      <c r="C94" s="164"/>
      <c r="D94" s="164">
        <f>COUNTIFS('Estruturante Móvel'!$M:$M,B94)</f>
        <v>21</v>
      </c>
      <c r="E94" s="164">
        <f>(COUNTIFS('Estruturante Móvel'!$M:$M,B94,'Estruturante Móvel'!$C:$C,"&lt;&gt;PREVISTO"))</f>
        <v>21</v>
      </c>
      <c r="F94" s="165">
        <f>(COUNTIFS('Estruturante Móvel'!$M:$M,B94,'Estruturante Móvel'!$C:$C,"PREVISTO"))</f>
        <v>0</v>
      </c>
      <c r="G94" s="165" t="str">
        <f>VLOOKUP(B94,'Estruturante Móvel'!M:X,12,0)</f>
        <v>NORT</v>
      </c>
      <c r="H94" s="165" t="str">
        <f t="shared" ref="H94" si="390">IF(J94=1,"Concluído","Construção")</f>
        <v>Concluído</v>
      </c>
      <c r="I94" s="166">
        <v>45597</v>
      </c>
      <c r="J94" s="160">
        <f t="shared" ref="J94" si="391">E94/D94</f>
        <v>1</v>
      </c>
      <c r="K94" s="157">
        <f t="shared" ref="K94" si="392">E94</f>
        <v>21</v>
      </c>
      <c r="L94" s="139">
        <f>(COUNTIFS('Estruturante Móvel'!$M:$M,$B94,'Estruturante Móvel'!$AM:$AM,L$4))</f>
        <v>0</v>
      </c>
      <c r="M94" s="140">
        <f>(COUNTIFS('Estruturante Móvel'!$M:$M,$B94,'Estruturante Móvel'!$C:$C,"&lt;&gt;PREVISTO",'Estruturante Móvel'!$G:$G,L$4))</f>
        <v>0</v>
      </c>
      <c r="N94" s="139">
        <f>(COUNTIFS('Estruturante Móvel'!$M:$M,$B94,'Estruturante Móvel'!$AM:$AM,N$4))</f>
        <v>0</v>
      </c>
      <c r="O94" s="140">
        <f>(COUNTIFS('Estruturante Móvel'!$M:$M,$B94,'Estruturante Móvel'!$C:$C,"&lt;&gt;PREVISTO",'Estruturante Móvel'!$G:$G,N$4))</f>
        <v>0</v>
      </c>
      <c r="P94" s="139">
        <f>(COUNTIFS('Estruturante Móvel'!$M:$M,$B94,'Estruturante Móvel'!$AM:$AM,P$4))</f>
        <v>0</v>
      </c>
      <c r="Q94" s="140">
        <f>(COUNTIFS('Estruturante Móvel'!$M:$M,$B94,'Estruturante Móvel'!$C:$C,"&lt;&gt;PREVISTO",'Estruturante Móvel'!$G:$G,P$4))</f>
        <v>0</v>
      </c>
      <c r="R94" s="139">
        <f>(COUNTIFS('Estruturante Móvel'!$M:$M,$B94,'Estruturante Móvel'!$AM:$AM,R$4))</f>
        <v>0</v>
      </c>
      <c r="S94" s="140">
        <f>(COUNTIFS('Estruturante Móvel'!$M:$M,$B94,'Estruturante Móvel'!$C:$C,"&lt;&gt;PREVISTO",'Estruturante Móvel'!$G:$G,R$4))</f>
        <v>0</v>
      </c>
      <c r="T94" s="139">
        <f>(COUNTIFS('Estruturante Móvel'!$M:$M,$B94,'Estruturante Móvel'!$AM:$AM,T$4))</f>
        <v>0</v>
      </c>
      <c r="U94" s="140">
        <f>(COUNTIFS('Estruturante Móvel'!$M:$M,$B94,'Estruturante Móvel'!$C:$C,"&lt;&gt;PREVISTO",'Estruturante Móvel'!$G:$G,T$4))</f>
        <v>0</v>
      </c>
      <c r="V94" s="139">
        <f>(COUNTIFS('Estruturante Móvel'!$M:$M,$B94,'Estruturante Móvel'!$AM:$AM,V$4))</f>
        <v>0</v>
      </c>
      <c r="W94" s="140">
        <f>(COUNTIFS('Estruturante Móvel'!$M:$M,$B94,'Estruturante Móvel'!$C:$C,"&lt;&gt;PREVISTO",'Estruturante Móvel'!$G:$G,V$4))</f>
        <v>1</v>
      </c>
      <c r="X94" s="139">
        <f>(COUNTIFS('Estruturante Móvel'!$M:$M,$B94,'Estruturante Móvel'!$AM:$AM,X$4))</f>
        <v>0</v>
      </c>
      <c r="Y94" s="140">
        <f>(COUNTIFS('Estruturante Móvel'!$M:$M,$B94,'Estruturante Móvel'!$C:$C,"&lt;&gt;PREVISTO",'Estruturante Móvel'!$G:$G,X$4))</f>
        <v>0</v>
      </c>
      <c r="Z94" s="139">
        <f>(COUNTIFS('Estruturante Móvel'!$M:$M,$B94,'Estruturante Móvel'!$AM:$AM,Z$4))</f>
        <v>0</v>
      </c>
      <c r="AA94" s="140">
        <f>(COUNTIFS('Estruturante Móvel'!$M:$M,$B94,'Estruturante Móvel'!$C:$C,"&lt;&gt;PREVISTO",'Estruturante Móvel'!$G:$G,Z$4))</f>
        <v>0</v>
      </c>
      <c r="AB94" s="139">
        <f>(COUNTIFS('Estruturante Móvel'!$M:$M,$B94,'Estruturante Móvel'!$AM:$AM,AB$4))</f>
        <v>0</v>
      </c>
      <c r="AC94" s="140">
        <f>(COUNTIFS('Estruturante Móvel'!$M:$M,$B94,'Estruturante Móvel'!$C:$C,"&lt;&gt;PREVISTO",'Estruturante Móvel'!$G:$G,AB$4))</f>
        <v>0</v>
      </c>
      <c r="AD94" s="139">
        <f>(COUNTIFS('Estruturante Móvel'!$M:$M,$B94,'Estruturante Móvel'!$AM:$AM,AD$4))</f>
        <v>0</v>
      </c>
      <c r="AE94" s="140">
        <f>(COUNTIFS('Estruturante Móvel'!$M:$M,$B94,'Estruturante Móvel'!$C:$C,"&lt;&gt;PREVISTO",'Estruturante Móvel'!$G:$G,AD$4))</f>
        <v>0</v>
      </c>
      <c r="AF94" s="139">
        <f>(COUNTIFS('Estruturante Móvel'!$M:$M,$B94,'Estruturante Móvel'!$AM:$AM,AF$4))</f>
        <v>0</v>
      </c>
      <c r="AG94" s="140">
        <f>(COUNTIFS('Estruturante Móvel'!$M:$M,$B94,'Estruturante Móvel'!$C:$C,"&lt;&gt;PREVISTO",'Estruturante Móvel'!$G:$G,AF$4))</f>
        <v>0</v>
      </c>
      <c r="AH94" s="139">
        <f>(COUNTIFS('Estruturante Móvel'!$M:$M,$B94,'Estruturante Móvel'!$AM:$AM,AH$4))</f>
        <v>0</v>
      </c>
      <c r="AI94" s="140">
        <f>(COUNTIFS('Estruturante Móvel'!$M:$M,$B94,'Estruturante Móvel'!$C:$C,"&lt;&gt;PREVISTO",'Estruturante Móvel'!$G:$G,AH$4))</f>
        <v>0</v>
      </c>
      <c r="AJ94" s="139">
        <f>(COUNTIFS('Estruturante Móvel'!$M:$M,$B94,'Estruturante Móvel'!$AM:$AM,AJ$4))</f>
        <v>0</v>
      </c>
      <c r="AK94" s="140">
        <f>(COUNTIFS('Estruturante Móvel'!$M:$M,$B94,'Estruturante Móvel'!$C:$C,"&lt;&gt;PREVISTO",'Estruturante Móvel'!$G:$G,AJ$4))</f>
        <v>0</v>
      </c>
      <c r="AL94" s="139">
        <f>(COUNTIFS('Estruturante Móvel'!$M:$M,$B94,'Estruturante Móvel'!$AM:$AM,AL$4))</f>
        <v>0</v>
      </c>
      <c r="AM94" s="140">
        <f>(COUNTIFS('Estruturante Móvel'!$M:$M,$B94,'Estruturante Móvel'!$C:$C,"&lt;&gt;PREVISTO",'Estruturante Móvel'!$G:$G,AL$4))</f>
        <v>0</v>
      </c>
      <c r="AN94" s="139">
        <f>(COUNTIFS('Estruturante Móvel'!$M:$M,$B94,'Estruturante Móvel'!$AM:$AM,AN$4))</f>
        <v>0</v>
      </c>
      <c r="AO94" s="140">
        <f>(COUNTIFS('Estruturante Móvel'!$M:$M,$B94,'Estruturante Móvel'!$C:$C,"&lt;&gt;PREVISTO",'Estruturante Móvel'!$G:$G,AN$4))</f>
        <v>0</v>
      </c>
      <c r="AP94" s="139">
        <f>(COUNTIFS('Estruturante Móvel'!$M:$M,$B94,'Estruturante Móvel'!$AM:$AM,AP$4))</f>
        <v>0</v>
      </c>
      <c r="AQ94" s="140">
        <f>(COUNTIFS('Estruturante Móvel'!$M:$M,$B94,'Estruturante Móvel'!$C:$C,"&lt;&gt;PREVISTO",'Estruturante Móvel'!$G:$G,AP$4))</f>
        <v>0</v>
      </c>
      <c r="AR94" s="139">
        <f>(COUNTIFS('Estruturante Móvel'!$M:$M,$B94,'Estruturante Móvel'!$AM:$AM,AR$4))</f>
        <v>0</v>
      </c>
      <c r="AS94" s="140">
        <f>(COUNTIFS('Estruturante Móvel'!$M:$M,$B94,'Estruturante Móvel'!$C:$C,"&lt;&gt;PREVISTO",'Estruturante Móvel'!$G:$G,AR$4))</f>
        <v>0</v>
      </c>
      <c r="AT94" s="139">
        <f>(COUNTIFS('Estruturante Móvel'!$M:$M,$B94,'Estruturante Móvel'!$AM:$AM,AT$4))</f>
        <v>0</v>
      </c>
      <c r="AU94" s="140">
        <f>(COUNTIFS('Estruturante Móvel'!$M:$M,$B94,'Estruturante Móvel'!$C:$C,"&lt;&gt;PREVISTO",'Estruturante Móvel'!$G:$G,AT$4))</f>
        <v>0</v>
      </c>
      <c r="AV94" s="139">
        <f>(COUNTIFS('Estruturante Móvel'!$M:$M,$B94,'Estruturante Móvel'!$AM:$AM,AV$4))</f>
        <v>0</v>
      </c>
      <c r="AW94" s="140">
        <f>(COUNTIFS('Estruturante Móvel'!$M:$M,$B94,'Estruturante Móvel'!$C:$C,"&lt;&gt;PREVISTO",'Estruturante Móvel'!$G:$G,AV$4))</f>
        <v>0</v>
      </c>
      <c r="AX94" s="139">
        <f>(COUNTIFS('Estruturante Móvel'!$M:$M,$B94,'Estruturante Móvel'!$AM:$AM,AX$4))</f>
        <v>0</v>
      </c>
      <c r="AY94" s="140">
        <f>(COUNTIFS('Estruturante Móvel'!$M:$M,$B94,'Estruturante Móvel'!$C:$C,"&lt;&gt;PREVISTO",'Estruturante Móvel'!$G:$G,AX$4))</f>
        <v>0</v>
      </c>
      <c r="AZ94" s="139">
        <f>(COUNTIFS('Estruturante Móvel'!$M:$M,$B94,'Estruturante Móvel'!$AM:$AM,AZ$4))</f>
        <v>0</v>
      </c>
      <c r="BA94" s="140">
        <f>(COUNTIFS('Estruturante Móvel'!$M:$M,$B94,'Estruturante Móvel'!$C:$C,"&lt;&gt;PREVISTO",'Estruturante Móvel'!$G:$G,AZ$4))</f>
        <v>0</v>
      </c>
      <c r="BB94" s="139">
        <f>(COUNTIFS('Estruturante Móvel'!$M:$M,$B94,'Estruturante Móvel'!$AM:$AM,BB$4))</f>
        <v>0</v>
      </c>
      <c r="BC94" s="140">
        <f>(COUNTIFS('Estruturante Móvel'!$M:$M,$B94,'Estruturante Móvel'!$C:$C,"&lt;&gt;PREVISTO",'Estruturante Móvel'!$G:$G,BB$4))</f>
        <v>0</v>
      </c>
      <c r="BD94" s="139">
        <f>(COUNTIFS('Estruturante Móvel'!$M:$M,$B94,'Estruturante Móvel'!$AM:$AM,BD$4))</f>
        <v>0</v>
      </c>
      <c r="BE94" s="140">
        <f>(COUNTIFS('Estruturante Móvel'!$M:$M,$B94,'Estruturante Móvel'!$C:$C,"&lt;&gt;PREVISTO",'Estruturante Móvel'!$G:$G,BD$4))</f>
        <v>0</v>
      </c>
      <c r="BF94" s="139">
        <f>(COUNTIFS('Estruturante Móvel'!$M:$M,$B94,'Estruturante Móvel'!$AM:$AM,BF$4))</f>
        <v>0</v>
      </c>
      <c r="BG94" s="140">
        <f>(COUNTIFS('Estruturante Móvel'!$M:$M,$B94,'Estruturante Móvel'!$C:$C,"&lt;&gt;PREVISTO",'Estruturante Móvel'!$G:$G,BF$4))</f>
        <v>0</v>
      </c>
      <c r="BH94" s="139">
        <f>(COUNTIFS('Estruturante Móvel'!$M:$M,$B94,'Estruturante Móvel'!$AM:$AM,BH$4))</f>
        <v>0</v>
      </c>
      <c r="BI94" s="140">
        <f>(COUNTIFS('Estruturante Móvel'!$M:$M,$B94,'Estruturante Móvel'!$C:$C,"&lt;&gt;PREVISTO",'Estruturante Móvel'!$G:$G,BH$4))</f>
        <v>0</v>
      </c>
      <c r="BJ94" s="139">
        <f>(COUNTIFS('Estruturante Móvel'!$M:$M,$B94,'Estruturante Móvel'!$AM:$AM,BJ$4))</f>
        <v>0</v>
      </c>
      <c r="BK94" s="140">
        <f>(COUNTIFS('Estruturante Móvel'!$M:$M,$B94,'Estruturante Móvel'!$C:$C,"&lt;&gt;PREVISTO",'Estruturante Móvel'!$G:$G,BJ$4))</f>
        <v>0</v>
      </c>
      <c r="BL94" s="139">
        <f>(COUNTIFS('Estruturante Móvel'!$M:$M,$B94,'Estruturante Móvel'!$AM:$AM,BL$4))</f>
        <v>0</v>
      </c>
      <c r="BM94" s="140">
        <f>(COUNTIFS('Estruturante Móvel'!$M:$M,$B94,'Estruturante Móvel'!$C:$C,"&lt;&gt;PREVISTO",'Estruturante Móvel'!$G:$G,BL$4))</f>
        <v>0</v>
      </c>
      <c r="BN94" s="139">
        <f>(COUNTIFS('Estruturante Móvel'!$M:$M,$B94,'Estruturante Móvel'!$AM:$AM,BN$4))</f>
        <v>0</v>
      </c>
      <c r="BO94" s="140">
        <f>(COUNTIFS('Estruturante Móvel'!$M:$M,$B94,'Estruturante Móvel'!$C:$C,"&lt;&gt;PREVISTO",'Estruturante Móvel'!$G:$G,BN$4))</f>
        <v>0</v>
      </c>
      <c r="BP94" s="139">
        <f>(COUNTIFS('Estruturante Móvel'!$M:$M,$B94,'Estruturante Móvel'!$AM:$AM,BP$4))</f>
        <v>0</v>
      </c>
      <c r="BQ94" s="140">
        <f>(COUNTIFS('Estruturante Móvel'!$M:$M,$B94,'Estruturante Móvel'!$C:$C,"&lt;&gt;PREVISTO",'Estruturante Móvel'!$G:$G,BP$4))</f>
        <v>0</v>
      </c>
      <c r="BR94" s="139">
        <f>(COUNTIFS('Estruturante Móvel'!$M:$M,$B94,'Estruturante Móvel'!$AM:$AM,BR$4))</f>
        <v>0</v>
      </c>
      <c r="BS94" s="140">
        <f>(COUNTIFS('Estruturante Móvel'!$M:$M,$B94,'Estruturante Móvel'!$C:$C,"&lt;&gt;PREVISTO",'Estruturante Móvel'!$G:$G,BR$4))</f>
        <v>0</v>
      </c>
      <c r="BT94" s="139">
        <f>(COUNTIFS('Estruturante Móvel'!$M:$M,$B94,'Estruturante Móvel'!$AM:$AM,BT$4))-(COUNTIFS('Estruturante Móvel'!$M:$M,$B94,'Estruturante Móvel'!$AM:$AM,BT$4,'Estruturante Móvel'!$AQ:$AQ,"REPARO FO"))</f>
        <v>0</v>
      </c>
      <c r="BU94" s="140">
        <f>(COUNTIFS('Estruturante Móvel'!$M:$M,$B94,'Estruturante Móvel'!$C:$C,"&lt;&gt;PREVISTO",'Estruturante Móvel'!$G:$G,BT$4))</f>
        <v>0</v>
      </c>
      <c r="BV94" s="139">
        <f>(COUNTIFS('Estruturante Móvel'!$M:$M,$B94,'Estruturante Móvel'!$AM:$AM,BV$4))-(COUNTIFS('Estruturante Móvel'!$M:$M,$B94,'Estruturante Móvel'!$AM:$AM,BV$4,'Estruturante Móvel'!$AQ:$AQ,"REPARO FO"))</f>
        <v>0</v>
      </c>
      <c r="BW94" s="140">
        <f>(COUNTIFS('Estruturante Móvel'!$M:$M,$B94,'Estruturante Móvel'!$C:$C,"&lt;&gt;PREVISTO",'Estruturante Móvel'!$G:$G,BV$4))</f>
        <v>0</v>
      </c>
      <c r="BX94" s="139">
        <f>(COUNTIFS('Estruturante Móvel'!$M:$M,$B94,'Estruturante Móvel'!$AM:$AM,BX$4))-(COUNTIFS('Estruturante Móvel'!$M:$M,$B94,'Estruturante Móvel'!$AM:$AM,BX$4,'Estruturante Móvel'!$AQ:$AQ,"REPARO FO"))</f>
        <v>0</v>
      </c>
      <c r="BY94" s="140">
        <f>(COUNTIFS('Estruturante Móvel'!$M:$M,$B94,'Estruturante Móvel'!$C:$C,"&lt;&gt;PREVISTO",'Estruturante Móvel'!$G:$G,BX$4))</f>
        <v>0</v>
      </c>
      <c r="BZ94" s="139">
        <f>(COUNTIFS('Estruturante Móvel'!$M:$M,$B94,'Estruturante Móvel'!$AM:$AM,BZ$4))-(COUNTIFS('Estruturante Móvel'!$M:$M,$B94,'Estruturante Móvel'!$AM:$AM,BZ$4,'Estruturante Móvel'!$AQ:$AQ,"REPARO FO"))</f>
        <v>0</v>
      </c>
      <c r="CA94" s="140">
        <f>(COUNTIFS('Estruturante Móvel'!$M:$M,$B94,'Estruturante Móvel'!$C:$C,"&lt;&gt;PREVISTO",'Estruturante Móvel'!$G:$G,BZ$4))</f>
        <v>0</v>
      </c>
      <c r="CB94" s="139">
        <f>(COUNTIFS('Estruturante Móvel'!$M:$M,$B94,'Estruturante Móvel'!$AM:$AM,CB$4))-(COUNTIFS('Estruturante Móvel'!$M:$M,$B94,'Estruturante Móvel'!$AM:$AM,CB$4,'Estruturante Móvel'!$AQ:$AQ,"REPARO FO"))</f>
        <v>0</v>
      </c>
      <c r="CC94" s="140">
        <f>(COUNTIFS('Estruturante Móvel'!$M:$M,$B94,'Estruturante Móvel'!$C:$C,"&lt;&gt;PREVISTO",'Estruturante Móvel'!$G:$G,CB$4))</f>
        <v>0</v>
      </c>
      <c r="CD94" s="139">
        <f>(COUNTIFS('Estruturante Móvel'!$M:$M,$B94,'Estruturante Móvel'!$AM:$AM,CD$4))-(COUNTIFS('Estruturante Móvel'!$M:$M,$B94,'Estruturante Móvel'!$AM:$AM,CD$4,'Estruturante Móvel'!$AQ:$AQ,"REPARO FO"))</f>
        <v>1</v>
      </c>
      <c r="CE94" s="140">
        <f>(COUNTIFS('Estruturante Móvel'!$M:$M,$B94,'Estruturante Móvel'!$C:$C,"&lt;&gt;PREVISTO",'Estruturante Móvel'!$G:$G,CD$4))</f>
        <v>0</v>
      </c>
      <c r="CF94" s="139">
        <f>(COUNTIFS('Estruturante Móvel'!$M:$M,$B94,'Estruturante Móvel'!$AM:$AM,CF$4))-(COUNTIFS('Estruturante Móvel'!$M:$M,$B94,'Estruturante Móvel'!$AM:$AM,CF$4,'Estruturante Móvel'!$AQ:$AQ,"REPARO FO"))</f>
        <v>0</v>
      </c>
      <c r="CG94" s="140">
        <f>(COUNTIFS('Estruturante Móvel'!$M:$M,$B94,'Estruturante Móvel'!$C:$C,"&lt;&gt;PREVISTO",'Estruturante Móvel'!$G:$G,CF$4))</f>
        <v>0</v>
      </c>
      <c r="CH94" s="139">
        <f>(COUNTIFS('Estruturante Móvel'!$M:$M,$B94,'Estruturante Móvel'!$AM:$AM,CH$4))-(COUNTIFS('Estruturante Móvel'!$M:$M,$B94,'Estruturante Móvel'!$AM:$AM,CH$4,'Estruturante Móvel'!$AQ:$AQ,"REPARO FO"))</f>
        <v>0</v>
      </c>
      <c r="CI94" s="140">
        <f>(COUNTIFS('Estruturante Móvel'!$M:$M,$B94,'Estruturante Móvel'!$C:$C,"&lt;&gt;PREVISTO",'Estruturante Móvel'!$G:$G,CH$4))</f>
        <v>0</v>
      </c>
      <c r="CJ94" s="139">
        <f>(COUNTIFS('Estruturante Móvel'!$M:$M,$B94,'Estruturante Móvel'!$AM:$AM,CJ$4))-(COUNTIFS('Estruturante Móvel'!$M:$M,$B94,'Estruturante Móvel'!$AM:$AM,CJ$4,'Estruturante Móvel'!$AQ:$AQ,"REPARO FO"))</f>
        <v>0</v>
      </c>
      <c r="CK94" s="140">
        <f>(COUNTIFS('Estruturante Móvel'!$M:$M,$B94,'Estruturante Móvel'!$C:$C,"&lt;&gt;PREVISTO",'Estruturante Móvel'!$G:$G,CJ$4))</f>
        <v>0</v>
      </c>
      <c r="CL94" s="139">
        <f>(COUNTIFS('Estruturante Móvel'!$M:$M,$B94,'Estruturante Móvel'!$AM:$AM,CL$4))-(COUNTIFS('Estruturante Móvel'!$M:$M,$B94,'Estruturante Móvel'!$AM:$AM,CL$4,'Estruturante Móvel'!$AQ:$AQ,"REPARO FO"))</f>
        <v>0</v>
      </c>
      <c r="CM94" s="140">
        <f>(COUNTIFS('Estruturante Móvel'!$M:$M,$B94,'Estruturante Móvel'!$C:$C,"&lt;&gt;PREVISTO",'Estruturante Móvel'!$G:$G,CL$4))</f>
        <v>0</v>
      </c>
      <c r="CN94" s="139">
        <f>(COUNTIFS('Estruturante Móvel'!$M:$M,$B94,'Estruturante Móvel'!$AM:$AM,CN$4))-(COUNTIFS('Estruturante Móvel'!$M:$M,$B94,'Estruturante Móvel'!$AM:$AM,CN$4,'Estruturante Móvel'!$AQ:$AQ,"REPARO FO"))</f>
        <v>0</v>
      </c>
      <c r="CO94" s="140">
        <f>(COUNTIFS('Estruturante Móvel'!$M:$M,$B94,'Estruturante Móvel'!$C:$C,"&lt;&gt;PREVISTO",'Estruturante Móvel'!$G:$G,CN$4))</f>
        <v>0</v>
      </c>
      <c r="CP94" s="139">
        <f>(COUNTIFS('Estruturante Móvel'!$M:$M,$B94,'Estruturante Móvel'!$AM:$AM,CP$4))-(COUNTIFS('Estruturante Móvel'!$M:$M,$B94,'Estruturante Móvel'!$AM:$AM,CP$4,'Estruturante Móvel'!$AQ:$AQ,"REPARO FO"))</f>
        <v>0</v>
      </c>
      <c r="CQ94" s="140">
        <f>(COUNTIFS('Estruturante Móvel'!$M:$M,$B94,'Estruturante Móvel'!$C:$C,"&lt;&gt;PREVISTO",'Estruturante Móvel'!$G:$G,CP$4))</f>
        <v>0</v>
      </c>
      <c r="CR94" s="139">
        <f>(COUNTIFS('Estruturante Móvel'!$M:$M,$B94,'Estruturante Móvel'!$AM:$AM,CR$4))-(COUNTIFS('Estruturante Móvel'!$M:$M,$B94,'Estruturante Móvel'!$AM:$AM,CR$4,'Estruturante Móvel'!$AQ:$AQ,"REPARO FO"))</f>
        <v>0</v>
      </c>
      <c r="CS94" s="140">
        <f>(COUNTIFS('Estruturante Móvel'!$M:$M,$B94,'Estruturante Móvel'!$C:$C,"&lt;&gt;PREVISTO",'Estruturante Móvel'!$G:$G,CR$4))</f>
        <v>0</v>
      </c>
      <c r="CT94" s="139">
        <f>(COUNTIFS('Estruturante Móvel'!$M:$M,$B94,'Estruturante Móvel'!$AM:$AM,CT$4))-(COUNTIFS('Estruturante Móvel'!$M:$M,$B94,'Estruturante Móvel'!$AM:$AM,CT$4,'Estruturante Móvel'!$AQ:$AQ,"REPARO FO"))</f>
        <v>0</v>
      </c>
      <c r="CU94" s="140">
        <f>(COUNTIFS('Estruturante Móvel'!$M:$M,$B94,'Estruturante Móvel'!$C:$C,"&lt;&gt;PREVISTO",'Estruturante Móvel'!$G:$G,CT$4))</f>
        <v>0</v>
      </c>
      <c r="CV94" s="139">
        <f>(COUNTIFS('Estruturante Móvel'!$M:$M,$B94,'Estruturante Móvel'!$AM:$AM,CV$4))-(COUNTIFS('Estruturante Móvel'!$M:$M,$B94,'Estruturante Móvel'!$AM:$AM,CV$4,'Estruturante Móvel'!$AQ:$AQ,"REPARO FO"))</f>
        <v>0</v>
      </c>
      <c r="CW94" s="140">
        <f>(COUNTIFS('Estruturante Móvel'!$M:$M,$B94,'Estruturante Móvel'!$C:$C,"&lt;&gt;PREVISTO",'Estruturante Móvel'!$G:$G,CV$4))</f>
        <v>0</v>
      </c>
      <c r="CX94" s="139">
        <f>(COUNTIFS('Estruturante Móvel'!$M:$M,$B94,'Estruturante Móvel'!$AM:$AM,CX$4))-(COUNTIFS('Estruturante Móvel'!$M:$M,$B94,'Estruturante Móvel'!$AM:$AM,CX$4,'Estruturante Móvel'!$AQ:$AQ,"REPARO FO"))</f>
        <v>0</v>
      </c>
      <c r="CY94" s="140">
        <f>(COUNTIFS('Estruturante Móvel'!$M:$M,$B94,'Estruturante Móvel'!$C:$C,"&lt;&gt;PREVISTO",'Estruturante Móvel'!$G:$G,CX$4))</f>
        <v>0</v>
      </c>
      <c r="CZ94" s="139">
        <f>(COUNTIFS('Estruturante Móvel'!$M:$M,$B94,'Estruturante Móvel'!$AM:$AM,CZ$4))-(COUNTIFS('Estruturante Móvel'!$M:$M,$B94,'Estruturante Móvel'!$AM:$AM,CZ$4,'Estruturante Móvel'!$AQ:$AQ,"REPARO FO"))</f>
        <v>0</v>
      </c>
      <c r="DA94" s="140">
        <f>(COUNTIFS('Estruturante Móvel'!$M:$M,$B94,'Estruturante Móvel'!$C:$C,"&lt;&gt;PREVISTO",'Estruturante Móvel'!$G:$G,CZ$4))</f>
        <v>0</v>
      </c>
      <c r="DB94" s="139">
        <f>(COUNTIFS('Estruturante Móvel'!$M:$M,$B94,'Estruturante Móvel'!$AM:$AM,DB$4))-(COUNTIFS('Estruturante Móvel'!$M:$M,$B94,'Estruturante Móvel'!$AM:$AM,DB$4,'Estruturante Móvel'!$AQ:$AQ,"REPARO FO"))</f>
        <v>0</v>
      </c>
      <c r="DC94" s="140">
        <f>(COUNTIFS('Estruturante Móvel'!$M:$M,$B94,'Estruturante Móvel'!$C:$C,"&lt;&gt;PREVISTO",'Estruturante Móvel'!$G:$G,DB$4))</f>
        <v>0</v>
      </c>
      <c r="DD94" s="139">
        <f>(COUNTIFS('Estruturante Móvel'!$M:$M,$B94,'Estruturante Móvel'!$AM:$AM,DD$4))-(COUNTIFS('Estruturante Móvel'!$M:$M,$B94,'Estruturante Móvel'!$AM:$AM,DD$4,'Estruturante Móvel'!$AQ:$AQ,"REPARO FO"))</f>
        <v>3</v>
      </c>
      <c r="DE94" s="140">
        <f>(COUNTIFS('Estruturante Móvel'!$M:$M,$B94,'Estruturante Móvel'!$C:$C,"&lt;&gt;PREVISTO",'Estruturante Móvel'!$G:$G,DD$4))</f>
        <v>0</v>
      </c>
      <c r="DF94" s="139">
        <f>(COUNTIFS('Estruturante Móvel'!$M:$M,$B94,'Estruturante Móvel'!$AM:$AM,DF$4))-(COUNTIFS('Estruturante Móvel'!$M:$M,$B94,'Estruturante Móvel'!$AM:$AM,DF$4,'Estruturante Móvel'!$AQ:$AQ,"REPARO FO"))</f>
        <v>1</v>
      </c>
      <c r="DG94" s="140">
        <f>(COUNTIFS('Estruturante Móvel'!$M:$M,$B94,'Estruturante Móvel'!$C:$C,"&lt;&gt;PREVISTO",'Estruturante Móvel'!$G:$G,DF$4))</f>
        <v>0</v>
      </c>
      <c r="DH94" s="139">
        <f>(COUNTIFS('Estruturante Móvel'!$M:$M,$B94,'Estruturante Móvel'!$AM:$AM,DH$4))-(COUNTIFS('Estruturante Móvel'!$M:$M,$B94,'Estruturante Móvel'!$AM:$AM,DH$4,'Estruturante Móvel'!$AQ:$AQ,"REPARO FO"))</f>
        <v>0</v>
      </c>
      <c r="DI94" s="140">
        <f>(COUNTIFS('Estruturante Móvel'!$M:$M,$B94,'Estruturante Móvel'!$C:$C,"&lt;&gt;PREVISTO",'Estruturante Móvel'!$G:$G,DH$4))</f>
        <v>0</v>
      </c>
      <c r="DJ94" s="139">
        <f>(COUNTIFS('Estruturante Móvel'!$M:$M,$B94,'Estruturante Móvel'!$AM:$AM,DJ$4))-(COUNTIFS('Estruturante Móvel'!$M:$M,$B94,'Estruturante Móvel'!$AM:$AM,DJ$4,'Estruturante Móvel'!$AQ:$AQ,"REPARO FO"))</f>
        <v>0</v>
      </c>
      <c r="DK94" s="140">
        <f>(COUNTIFS('Estruturante Móvel'!$M:$M,$B94,'Estruturante Móvel'!$C:$C,"&lt;&gt;PREVISTO",'Estruturante Móvel'!$G:$G,DJ$4))</f>
        <v>0</v>
      </c>
      <c r="DL94" s="139">
        <f>(COUNTIFS('Estruturante Móvel'!$M:$M,$B94,'Estruturante Móvel'!$AM:$AM,DL$4))-(COUNTIFS('Estruturante Móvel'!$M:$M,$B94,'Estruturante Móvel'!$AM:$AM,DL$4,'Estruturante Móvel'!$AQ:$AQ,"REPARO FO"))</f>
        <v>0</v>
      </c>
      <c r="DM94" s="140">
        <f>(COUNTIFS('Estruturante Móvel'!$M:$M,$B94,'Estruturante Móvel'!$C:$C,"&lt;&gt;PREVISTO",'Estruturante Móvel'!$G:$G,DL$4))</f>
        <v>0</v>
      </c>
      <c r="DN94" s="139">
        <f>(COUNTIFS('Estruturante Móvel'!$M:$M,$B94,'Estruturante Móvel'!$AM:$AM,DN$4))-(COUNTIFS('Estruturante Móvel'!$M:$M,$B94,'Estruturante Móvel'!$AM:$AM,DN$4,'Estruturante Móvel'!$AQ:$AQ,"REPARO FO"))</f>
        <v>0</v>
      </c>
      <c r="DO94" s="140">
        <f>(COUNTIFS('Estruturante Móvel'!$M:$M,$B94,'Estruturante Móvel'!$C:$C,"&lt;&gt;PREVISTO",'Estruturante Móvel'!$G:$G,DN$4))</f>
        <v>0</v>
      </c>
      <c r="DP94" s="139">
        <f>(COUNTIFS('Estruturante Móvel'!$M:$M,$B94,'Estruturante Móvel'!$AM:$AM,DP$4))-(COUNTIFS('Estruturante Móvel'!$M:$M,$B94,'Estruturante Móvel'!$AM:$AM,DP$4,'Estruturante Móvel'!$AQ:$AQ,"REPARO FO"))</f>
        <v>0</v>
      </c>
      <c r="DQ94" s="140">
        <f>(COUNTIFS('Estruturante Móvel'!$M:$M,$B94,'Estruturante Móvel'!$C:$C,"&lt;&gt;PREVISTO",'Estruturante Móvel'!$G:$G,DP$4))</f>
        <v>0</v>
      </c>
      <c r="DR94" s="139">
        <f>(COUNTIFS('Estruturante Móvel'!$M:$M,$B94,'Estruturante Móvel'!$AM:$AM,DR$4))-(COUNTIFS('Estruturante Móvel'!$M:$M,$B94,'Estruturante Móvel'!$AM:$AM,DR$4,'Estruturante Móvel'!$AQ:$AQ,"REPARO FO"))</f>
        <v>0</v>
      </c>
      <c r="DS94" s="140">
        <f>(COUNTIFS('Estruturante Móvel'!$M:$M,$B94,'Estruturante Móvel'!$C:$C,"&lt;&gt;PREVISTO",'Estruturante Móvel'!$G:$G,DR$4))</f>
        <v>0</v>
      </c>
      <c r="DT94" s="139">
        <f>(COUNTIFS('Estruturante Móvel'!$M:$M,$B94,'Estruturante Móvel'!$AM:$AM,DT$4))-(COUNTIFS('Estruturante Móvel'!$M:$M,$B94,'Estruturante Móvel'!$AM:$AM,DT$4,'Estruturante Móvel'!$AQ:$AQ,"REPARO FO"))</f>
        <v>0</v>
      </c>
      <c r="DU94" s="140">
        <f>(COUNTIFS('Estruturante Móvel'!$M:$M,$B94,'Estruturante Móvel'!$C:$C,"&lt;&gt;PREVISTO",'Estruturante Móvel'!$G:$G,DT$4))</f>
        <v>0</v>
      </c>
      <c r="DV94" s="139">
        <f>(COUNTIFS('Estruturante Móvel'!$M:$M,$B94,'Estruturante Móvel'!$AM:$AM,DV$4))-(COUNTIFS('Estruturante Móvel'!$M:$M,$B94,'Estruturante Móvel'!$AM:$AM,DV$4,'Estruturante Móvel'!$AQ:$AQ,"REPARO FO"))</f>
        <v>0</v>
      </c>
      <c r="DW94" s="140">
        <f>(COUNTIFS('Estruturante Móvel'!$M:$M,$B94,'Estruturante Móvel'!$C:$C,"&lt;&gt;PREVISTO",'Estruturante Móvel'!$G:$G,DV$4))</f>
        <v>0</v>
      </c>
      <c r="DX94" s="139">
        <f>(COUNTIFS('Estruturante Móvel'!$M:$M,$B94,'Estruturante Móvel'!$AM:$AM,DX$4))-(COUNTIFS('Estruturante Móvel'!$M:$M,$B94,'Estruturante Móvel'!$AM:$AM,DX$4,'Estruturante Móvel'!$AQ:$AQ,"REPARO FO"))</f>
        <v>0</v>
      </c>
      <c r="DY94" s="140">
        <f>(COUNTIFS('Estruturante Móvel'!$M:$M,$B94,'Estruturante Móvel'!$C:$C,"&lt;&gt;PREVISTO",'Estruturante Móvel'!$G:$G,DX$4))</f>
        <v>0</v>
      </c>
      <c r="DZ94" s="139">
        <f>(COUNTIFS('Estruturante Móvel'!$M:$M,$B94,'Estruturante Móvel'!$AM:$AM,DZ$4))-(COUNTIFS('Estruturante Móvel'!$M:$M,$B94,'Estruturante Móvel'!$AM:$AM,DZ$4,'Estruturante Móvel'!$AQ:$AQ,"REPARO FO"))</f>
        <v>1</v>
      </c>
      <c r="EA94" s="140">
        <f>(COUNTIFS('Estruturante Móvel'!$M:$M,$B94,'Estruturante Móvel'!$C:$C,"&lt;&gt;PREVISTO",'Estruturante Móvel'!$G:$G,DZ$4))</f>
        <v>0</v>
      </c>
      <c r="EB94" s="139">
        <f>(COUNTIFS('Estruturante Móvel'!$M:$M,$B94,'Estruturante Móvel'!$AM:$AM,EB$4))-(COUNTIFS('Estruturante Móvel'!$M:$M,$B94,'Estruturante Móvel'!$AM:$AM,EB$4,'Estruturante Móvel'!$AQ:$AQ,"REPARO FO"))</f>
        <v>2</v>
      </c>
      <c r="EC94" s="140">
        <f>(COUNTIFS('Estruturante Móvel'!$M:$M,$B94,'Estruturante Móvel'!$C:$C,"&lt;&gt;PREVISTO",'Estruturante Móvel'!$G:$G,EB$4))</f>
        <v>0</v>
      </c>
      <c r="ED94" s="139">
        <f>(COUNTIFS('Estruturante Móvel'!$M:$M,$B94,'Estruturante Móvel'!$AM:$AM,ED$4))-(COUNTIFS('Estruturante Móvel'!$M:$M,$B94,'Estruturante Móvel'!$AM:$AM,ED$4,'Estruturante Móvel'!$AQ:$AQ,"REPARO FO"))</f>
        <v>0</v>
      </c>
      <c r="EE94" s="140">
        <f>(COUNTIFS('Estruturante Móvel'!$M:$M,$B94,'Estruturante Móvel'!$C:$C,"&lt;&gt;PREVISTO",'Estruturante Móvel'!$G:$G,ED$4))</f>
        <v>0</v>
      </c>
      <c r="EF94" s="139">
        <f>(COUNTIFS('Estruturante Móvel'!$M:$M,$B94,'Estruturante Móvel'!$AM:$AM,EF$4))-(COUNTIFS('Estruturante Móvel'!$M:$M,$B94,'Estruturante Móvel'!$AM:$AM,EF$4,'Estruturante Móvel'!$AQ:$AQ,"REPARO FO"))</f>
        <v>0</v>
      </c>
      <c r="EG94" s="140">
        <f>(COUNTIFS('Estruturante Móvel'!$M:$M,$B94,'Estruturante Móvel'!$C:$C,"&lt;&gt;PREVISTO",'Estruturante Móvel'!$G:$G,EF$4))</f>
        <v>0</v>
      </c>
      <c r="EH94" s="139">
        <f>(COUNTIFS('Estruturante Móvel'!$M:$M,$B94,'Estruturante Móvel'!$AM:$AM,EH$4))-(COUNTIFS('Estruturante Móvel'!$M:$M,$B94,'Estruturante Móvel'!$AM:$AM,EH$4,'Estruturante Móvel'!$AQ:$AQ,"REPARO FO"))</f>
        <v>0</v>
      </c>
      <c r="EI94" s="140">
        <f>(COUNTIFS('Estruturante Móvel'!$M:$M,$B94,'Estruturante Móvel'!$C:$C,"&lt;&gt;PREVISTO",'Estruturante Móvel'!$G:$G,EH$4))</f>
        <v>0</v>
      </c>
      <c r="EJ94" s="139">
        <f>(COUNTIFS('Estruturante Móvel'!$M:$M,$B94,'Estruturante Móvel'!$AM:$AM,EJ$4))-(COUNTIFS('Estruturante Móvel'!$M:$M,$B94,'Estruturante Móvel'!$AM:$AM,EJ$4,'Estruturante Móvel'!$AQ:$AQ,"REPARO FO"))</f>
        <v>0</v>
      </c>
      <c r="EK94" s="140">
        <f>(COUNTIFS('Estruturante Móvel'!$M:$M,$B94,'Estruturante Móvel'!$C:$C,"&lt;&gt;PREVISTO",'Estruturante Móvel'!$G:$G,EJ$4))</f>
        <v>2</v>
      </c>
      <c r="EL94" s="139">
        <f>(COUNTIFS('Estruturante Móvel'!$M:$M,$B94,'Estruturante Móvel'!$AM:$AM,EL$4))-(COUNTIFS('Estruturante Móvel'!$M:$M,$B94,'Estruturante Móvel'!$AM:$AM,EL$4,'Estruturante Móvel'!$AQ:$AQ,"REPARO FO"))</f>
        <v>0</v>
      </c>
      <c r="EM94" s="140">
        <f>(COUNTIFS('Estruturante Móvel'!$M:$M,$B94,'Estruturante Móvel'!$C:$C,"&lt;&gt;PREVISTO",'Estruturante Móvel'!$G:$G,EL$4))</f>
        <v>0</v>
      </c>
      <c r="EN94" s="139">
        <f>(COUNTIFS('Estruturante Móvel'!$M:$M,$B94,'Estruturante Móvel'!$AM:$AM,EN$4))-(COUNTIFS('Estruturante Móvel'!$M:$M,$B94,'Estruturante Móvel'!$AM:$AM,EN$4,'Estruturante Móvel'!$AQ:$AQ,"REPARO FO"))</f>
        <v>0</v>
      </c>
      <c r="EO94" s="140">
        <f>(COUNTIFS('Estruturante Móvel'!$M:$M,$B94,'Estruturante Móvel'!$C:$C,"&lt;&gt;PREVISTO",'Estruturante Móvel'!$G:$G,EN$4))</f>
        <v>0</v>
      </c>
      <c r="EP94" s="139">
        <f>(COUNTIFS('Estruturante Móvel'!$M:$M,$B94,'Estruturante Móvel'!$AM:$AM,EP$4))-(COUNTIFS('Estruturante Móvel'!$M:$M,$B94,'Estruturante Móvel'!$AM:$AM,EP$4,'Estruturante Móvel'!$AQ:$AQ,"REPARO FO"))</f>
        <v>0</v>
      </c>
      <c r="EQ94" s="140">
        <f>(COUNTIFS('Estruturante Móvel'!$M:$M,$B94,'Estruturante Móvel'!$C:$C,"&lt;&gt;PREVISTO",'Estruturante Móvel'!$G:$G,EP$4))</f>
        <v>0</v>
      </c>
      <c r="ER94" s="139">
        <f>(COUNTIFS('Estruturante Móvel'!$M:$M,$B94,'Estruturante Móvel'!$AM:$AM,ER$4))-(COUNTIFS('Estruturante Móvel'!$M:$M,$B94,'Estruturante Móvel'!$AM:$AM,ER$4,'Estruturante Móvel'!$AQ:$AQ,"REPARO FO"))</f>
        <v>0</v>
      </c>
      <c r="ES94" s="140">
        <f>(COUNTIFS('Estruturante Móvel'!$M:$M,$B94,'Estruturante Móvel'!$C:$C,"&lt;&gt;PREVISTO",'Estruturante Móvel'!$G:$G,ER$4))</f>
        <v>0</v>
      </c>
      <c r="ET94" s="139">
        <f>(COUNTIFS('Estruturante Móvel'!$M:$M,$B94,'Estruturante Móvel'!$AM:$AM,ET$4))-(COUNTIFS('Estruturante Móvel'!$M:$M,$B94,'Estruturante Móvel'!$AM:$AM,ET$4,'Estruturante Móvel'!$AQ:$AQ,"REPARO FO"))</f>
        <v>0</v>
      </c>
      <c r="EU94" s="140">
        <f>(COUNTIFS('Estruturante Móvel'!$M:$M,$B94,'Estruturante Móvel'!$C:$C,"&lt;&gt;PREVISTO",'Estruturante Móvel'!$G:$G,ET$4))</f>
        <v>0</v>
      </c>
      <c r="EV94" s="139">
        <f>(COUNTIFS('Estruturante Móvel'!$M:$M,$B94,'Estruturante Móvel'!$AM:$AM,EV$4))-(COUNTIFS('Estruturante Móvel'!$M:$M,$B94,'Estruturante Móvel'!$AM:$AM,EV$4,'Estruturante Móvel'!$AQ:$AQ,"REPARO FO"))</f>
        <v>0</v>
      </c>
      <c r="EW94" s="140">
        <f>(COUNTIFS('Estruturante Móvel'!$M:$M,$B94,'Estruturante Móvel'!$C:$C,"&lt;&gt;PREVISTO",'Estruturante Móvel'!$G:$G,EV$4))</f>
        <v>0</v>
      </c>
      <c r="EX94" s="139">
        <f>(COUNTIFS('Estruturante Móvel'!$M:$M,$B94,'Estruturante Móvel'!$AM:$AM,EX$4))-(COUNTIFS('Estruturante Móvel'!$M:$M,$B94,'Estruturante Móvel'!$AM:$AM,EX$4,'Estruturante Móvel'!$AQ:$AQ,"REPARO FO"))</f>
        <v>0</v>
      </c>
      <c r="EY94" s="140">
        <f>(COUNTIFS('Estruturante Móvel'!$M:$M,$B94,'Estruturante Móvel'!$C:$C,"&lt;&gt;PREVISTO",'Estruturante Móvel'!$G:$G,EX$4))</f>
        <v>0</v>
      </c>
      <c r="EZ94" s="139">
        <f>(COUNTIFS('Estruturante Móvel'!$M:$M,$B94,'Estruturante Móvel'!$AM:$AM,EZ$4))-(COUNTIFS('Estruturante Móvel'!$M:$M,$B94,'Estruturante Móvel'!$AM:$AM,EZ$4,'Estruturante Móvel'!$AQ:$AQ,"REPARO FO"))</f>
        <v>0</v>
      </c>
      <c r="FA94" s="140">
        <f>(COUNTIFS('Estruturante Móvel'!$M:$M,$B94,'Estruturante Móvel'!$C:$C,"&lt;&gt;PREVISTO",'Estruturante Móvel'!$G:$G,EZ$4))</f>
        <v>0</v>
      </c>
      <c r="FB94" s="139">
        <f>(COUNTIFS('Estruturante Móvel'!$M:$M,$B94,'Estruturante Móvel'!$AM:$AM,FB$4))-(COUNTIFS('Estruturante Móvel'!$M:$M,$B94,'Estruturante Móvel'!$AM:$AM,FB$4,'Estruturante Móvel'!$AQ:$AQ,"REPARO FO"))</f>
        <v>0</v>
      </c>
      <c r="FC94" s="140">
        <f>(COUNTIFS('Estruturante Móvel'!$M:$M,$B94,'Estruturante Móvel'!$C:$C,"&lt;&gt;PREVISTO",'Estruturante Móvel'!$G:$G,FB$4))</f>
        <v>0</v>
      </c>
      <c r="FD94" s="139">
        <f>(COUNTIFS('Estruturante Móvel'!$M:$M,$B94,'Estruturante Móvel'!$AM:$AM,FD$4))-(COUNTIFS('Estruturante Móvel'!$M:$M,$B94,'Estruturante Móvel'!$AM:$AM,FD$4,'Estruturante Móvel'!$AQ:$AQ,"REPARO FO"))</f>
        <v>0</v>
      </c>
      <c r="FE94" s="140">
        <f>(COUNTIFS('Estruturante Móvel'!$M:$M,$B94,'Estruturante Móvel'!$C:$C,"&lt;&gt;PREVISTO",'Estruturante Móvel'!$G:$G,FD$4))</f>
        <v>0</v>
      </c>
      <c r="FF94" s="139">
        <f>(COUNTIFS('Estruturante Móvel'!$M:$M,$B94,'Estruturante Móvel'!$AM:$AM,FF$4))-(COUNTIFS('Estruturante Móvel'!$M:$M,$B94,'Estruturante Móvel'!$AM:$AM,FF$4,'Estruturante Móvel'!$AQ:$AQ,"REPARO FO"))</f>
        <v>0</v>
      </c>
      <c r="FG94" s="140">
        <f>(COUNTIFS('Estruturante Móvel'!$M:$M,$B94,'Estruturante Móvel'!$C:$C,"&lt;&gt;PREVISTO",'Estruturante Móvel'!$G:$G,FF$4))</f>
        <v>0</v>
      </c>
      <c r="FH94" s="139">
        <f>(COUNTIFS('Estruturante Móvel'!$M:$M,$B94,'Estruturante Móvel'!$AM:$AM,FH$4))-(COUNTIFS('Estruturante Móvel'!$M:$M,$B94,'Estruturante Móvel'!$AM:$AM,FH$4,'Estruturante Móvel'!$AQ:$AQ,"REPARO FO"))</f>
        <v>0</v>
      </c>
      <c r="FI94" s="140">
        <f>(COUNTIFS('Estruturante Móvel'!$M:$M,$B94,'Estruturante Móvel'!$C:$C,"&lt;&gt;PREVISTO",'Estruturante Móvel'!$G:$G,FH$4))</f>
        <v>0</v>
      </c>
      <c r="FJ94" s="139">
        <f>(COUNTIFS('Estruturante Móvel'!$M:$M,$B94,'Estruturante Móvel'!$AM:$AM,FJ$4))-(COUNTIFS('Estruturante Móvel'!$M:$M,$B94,'Estruturante Móvel'!$AM:$AM,FJ$4,'Estruturante Móvel'!$AQ:$AQ,"REPARO FO"))</f>
        <v>0</v>
      </c>
      <c r="FK94" s="140">
        <f>(COUNTIFS('Estruturante Móvel'!$M:$M,$B94,'Estruturante Móvel'!$C:$C,"&lt;&gt;PREVISTO",'Estruturante Móvel'!$G:$G,FJ$4))</f>
        <v>0</v>
      </c>
      <c r="FL94" s="139">
        <f>(COUNTIFS('Estruturante Móvel'!$M:$M,$B94,'Estruturante Móvel'!$AM:$AM,FL$4))-(COUNTIFS('Estruturante Móvel'!$M:$M,$B94,'Estruturante Móvel'!$AM:$AM,FL$4,'Estruturante Móvel'!$AQ:$AQ,"REPARO FO"))</f>
        <v>0</v>
      </c>
      <c r="FM94" s="140">
        <f>(COUNTIFS('Estruturante Móvel'!$M:$M,$B94,'Estruturante Móvel'!$C:$C,"&lt;&gt;PREVISTO",'Estruturante Móvel'!$G:$G,FL$4))</f>
        <v>0</v>
      </c>
      <c r="FN94" s="139">
        <f>(COUNTIFS('Estruturante Móvel'!$M:$M,$B94,'Estruturante Móvel'!$AM:$AM,FN$4))-(COUNTIFS('Estruturante Móvel'!$M:$M,$B94,'Estruturante Móvel'!$AM:$AM,FN$4,'Estruturante Móvel'!$AQ:$AQ,"REPARO FO"))</f>
        <v>0</v>
      </c>
      <c r="FO94" s="140">
        <f>(COUNTIFS('Estruturante Móvel'!$M:$M,$B94,'Estruturante Móvel'!$C:$C,"&lt;&gt;PREVISTO",'Estruturante Móvel'!$G:$G,FN$4))</f>
        <v>0</v>
      </c>
      <c r="FP94" s="139">
        <f>(COUNTIFS('Estruturante Móvel'!$M:$M,$B94,'Estruturante Móvel'!$AM:$AM,FP$4))-(COUNTIFS('Estruturante Móvel'!$M:$M,$B94,'Estruturante Móvel'!$AM:$AM,FP$4,'Estruturante Móvel'!$AQ:$AQ,"REPARO FO"))</f>
        <v>0</v>
      </c>
      <c r="FQ94" s="140">
        <f>(COUNTIFS('Estruturante Móvel'!$M:$M,$B94,'Estruturante Móvel'!$C:$C,"&lt;&gt;PREVISTO",'Estruturante Móvel'!$G:$G,FP$4))</f>
        <v>0</v>
      </c>
      <c r="FR94" s="139">
        <f>(COUNTIFS('Estruturante Móvel'!$M:$M,$B94,'Estruturante Móvel'!$AM:$AM,FR$4))-(COUNTIFS('Estruturante Móvel'!$M:$M,$B94,'Estruturante Móvel'!$AM:$AM,FR$4,'Estruturante Móvel'!$AQ:$AQ,"REPARO FO"))</f>
        <v>0</v>
      </c>
      <c r="FS94" s="140">
        <f>(COUNTIFS('Estruturante Móvel'!$M:$M,$B94,'Estruturante Móvel'!$C:$C,"&lt;&gt;PREVISTO",'Estruturante Móvel'!$G:$G,FR$4))</f>
        <v>0</v>
      </c>
      <c r="FT94" s="139">
        <f>(COUNTIFS('Estruturante Móvel'!$M:$M,$B94,'Estruturante Móvel'!$AM:$AM,FT$4))-(COUNTIFS('Estruturante Móvel'!$M:$M,$B94,'Estruturante Móvel'!$AM:$AM,FT$4,'Estruturante Móvel'!$AQ:$AQ,"REPARO FO"))</f>
        <v>0</v>
      </c>
      <c r="FU94" s="140">
        <f>(COUNTIFS('Estruturante Móvel'!$M:$M,$B94,'Estruturante Móvel'!$C:$C,"&lt;&gt;PREVISTO",'Estruturante Móvel'!$G:$G,FT$4))</f>
        <v>0</v>
      </c>
      <c r="FV94" s="139">
        <f>(COUNTIFS('Estruturante Móvel'!$M:$M,$B94,'Estruturante Móvel'!$AM:$AM,FV$4))-(COUNTIFS('Estruturante Móvel'!$M:$M,$B94,'Estruturante Móvel'!$AM:$AM,FV$4,'Estruturante Móvel'!$AQ:$AQ,"REPARO FO"))</f>
        <v>0</v>
      </c>
      <c r="FW94" s="140">
        <f>(COUNTIFS('Estruturante Móvel'!$M:$M,$B94,'Estruturante Móvel'!$C:$C,"&lt;&gt;PREVISTO",'Estruturante Móvel'!$G:$G,FV$4))</f>
        <v>0</v>
      </c>
      <c r="FX94" s="139">
        <f>(COUNTIFS('Estruturante Móvel'!$M:$M,$B94,'Estruturante Móvel'!$AM:$AM,FX$4))-(COUNTIFS('Estruturante Móvel'!$M:$M,$B94,'Estruturante Móvel'!$AM:$AM,FX$4,'Estruturante Móvel'!$AQ:$AQ,"REPARO FO"))</f>
        <v>0</v>
      </c>
      <c r="FY94" s="140">
        <f>(COUNTIFS('Estruturante Móvel'!$M:$M,$B94,'Estruturante Móvel'!$C:$C,"&lt;&gt;PREVISTO",'Estruturante Móvel'!$G:$G,FX$4))</f>
        <v>0</v>
      </c>
      <c r="FZ94" s="139">
        <f>(COUNTIFS('Estruturante Móvel'!$M:$M,$B94,'Estruturante Móvel'!$AM:$AM,FZ$4))-(COUNTIFS('Estruturante Móvel'!$M:$M,$B94,'Estruturante Móvel'!$AM:$AM,FZ$4,'Estruturante Móvel'!$AQ:$AQ,"REPARO FO"))</f>
        <v>0</v>
      </c>
      <c r="GA94" s="140">
        <f>(COUNTIFS('Estruturante Móvel'!$M:$M,$B94,'Estruturante Móvel'!$C:$C,"&lt;&gt;PREVISTO",'Estruturante Móvel'!$G:$G,FZ$4))</f>
        <v>0</v>
      </c>
      <c r="GB94" s="139">
        <f>(COUNTIFS('Estruturante Móvel'!$M:$M,$B94,'Estruturante Móvel'!$AM:$AM,GB$4))-(COUNTIFS('Estruturante Móvel'!$M:$M,$B94,'Estruturante Móvel'!$AM:$AM,GB$4,'Estruturante Móvel'!$AQ:$AQ,"REPARO FO"))</f>
        <v>0</v>
      </c>
      <c r="GC94" s="140">
        <f>(COUNTIFS('Estruturante Móvel'!$M:$M,$B94,'Estruturante Móvel'!$C:$C,"&lt;&gt;PREVISTO",'Estruturante Móvel'!$G:$G,GB$4))</f>
        <v>0</v>
      </c>
      <c r="GD94" s="139">
        <f>(COUNTIFS('Estruturante Móvel'!$M:$M,$B94,'Estruturante Móvel'!$AM:$AM,GD$4))-(COUNTIFS('Estruturante Móvel'!$M:$M,$B94,'Estruturante Móvel'!$AM:$AM,GD$4,'Estruturante Móvel'!$AQ:$AQ,"REPARO FO"))</f>
        <v>0</v>
      </c>
      <c r="GE94" s="140">
        <f>(COUNTIFS('Estruturante Móvel'!$M:$M,$B94,'Estruturante Móvel'!$C:$C,"&lt;&gt;PREVISTO",'Estruturante Móvel'!$G:$G,GD$4))</f>
        <v>0</v>
      </c>
      <c r="GF94" s="139">
        <f>(COUNTIFS('Estruturante Móvel'!$M:$M,$B94,'Estruturante Móvel'!$AM:$AM,GF$4))-(COUNTIFS('Estruturante Móvel'!$M:$M,$B94,'Estruturante Móvel'!$AM:$AM,GF$4,'Estruturante Móvel'!$AQ:$AQ,"REPARO FO"))</f>
        <v>0</v>
      </c>
      <c r="GG94" s="140">
        <f>(COUNTIFS('Estruturante Móvel'!$M:$M,$B94,'Estruturante Móvel'!$C:$C,"&lt;&gt;PREVISTO",'Estruturante Móvel'!$G:$G,GF$4))</f>
        <v>0</v>
      </c>
      <c r="GH94" s="139">
        <f>(COUNTIFS('Estruturante Móvel'!$M:$M,$B94,'Estruturante Móvel'!$AM:$AM,GH$4))-(COUNTIFS('Estruturante Móvel'!$M:$M,$B94,'Estruturante Móvel'!$AM:$AM,GH$4,'Estruturante Móvel'!$AQ:$AQ,"REPARO FO"))</f>
        <v>0</v>
      </c>
      <c r="GI94" s="140">
        <f>(COUNTIFS('Estruturante Móvel'!$M:$M,$B94,'Estruturante Móvel'!$C:$C,"&lt;&gt;PREVISTO",'Estruturante Móvel'!$G:$G,GH$4))</f>
        <v>0</v>
      </c>
      <c r="GJ94" s="139">
        <f>(COUNTIFS('Estruturante Móvel'!$M:$M,$B94,'Estruturante Móvel'!$AM:$AM,GJ$4))-(COUNTIFS('Estruturante Móvel'!$M:$M,$B94,'Estruturante Móvel'!$AM:$AM,GJ$4,'Estruturante Móvel'!$AQ:$AQ,"REPARO FO"))</f>
        <v>0</v>
      </c>
      <c r="GK94" s="140">
        <f>(COUNTIFS('Estruturante Móvel'!$M:$M,$B94,'Estruturante Móvel'!$C:$C,"&lt;&gt;PREVISTO",'Estruturante Móvel'!$G:$G,GJ$4))</f>
        <v>0</v>
      </c>
      <c r="GL94" s="139">
        <f>(COUNTIFS('Estruturante Móvel'!$M:$M,$B94,'Estruturante Móvel'!$AM:$AM,GL$4))-(COUNTIFS('Estruturante Móvel'!$M:$M,$B94,'Estruturante Móvel'!$AM:$AM,GL$4,'Estruturante Móvel'!$AQ:$AQ,"REPARO FO"))</f>
        <v>0</v>
      </c>
      <c r="GM94" s="140">
        <f>(COUNTIFS('Estruturante Móvel'!$M:$M,$B94,'Estruturante Móvel'!$C:$C,"&lt;&gt;PREVISTO",'Estruturante Móvel'!$G:$G,GL$4))</f>
        <v>0</v>
      </c>
      <c r="GN94" s="139">
        <f>(COUNTIFS('Estruturante Móvel'!$M:$M,$B94,'Estruturante Móvel'!$AM:$AM,GN$4))-(COUNTIFS('Estruturante Móvel'!$M:$M,$B94,'Estruturante Móvel'!$AM:$AM,GN$4,'Estruturante Móvel'!$AQ:$AQ,"REPARO FO"))</f>
        <v>0</v>
      </c>
      <c r="GO94" s="140">
        <f>(COUNTIFS('Estruturante Móvel'!$M:$M,$B94,'Estruturante Móvel'!$C:$C,"&lt;&gt;PREVISTO",'Estruturante Móvel'!$G:$G,GN$4))</f>
        <v>0</v>
      </c>
      <c r="GP94" s="139">
        <f>(COUNTIFS('Estruturante Móvel'!$M:$M,$B94,'Estruturante Móvel'!$AM:$AM,GP$4))-(COUNTIFS('Estruturante Móvel'!$M:$M,$B94,'Estruturante Móvel'!$AM:$AM,GP$4,'Estruturante Móvel'!$AQ:$AQ,"REPARO FO"))</f>
        <v>0</v>
      </c>
      <c r="GQ94" s="140">
        <f>(COUNTIFS('Estruturante Móvel'!$M:$M,$B94,'Estruturante Móvel'!$C:$C,"&lt;&gt;PREVISTO",'Estruturante Móvel'!$G:$G,GP$4))</f>
        <v>0</v>
      </c>
      <c r="GR94" s="139">
        <f>(COUNTIFS('Estruturante Móvel'!$M:$M,$B94,'Estruturante Móvel'!$AM:$AM,GR$4))-(COUNTIFS('Estruturante Móvel'!$M:$M,$B94,'Estruturante Móvel'!$AM:$AM,GR$4,'Estruturante Móvel'!$AQ:$AQ,"REPARO FO"))</f>
        <v>0</v>
      </c>
      <c r="GS94" s="140">
        <f>(COUNTIFS('Estruturante Móvel'!$M:$M,$B94,'Estruturante Móvel'!$C:$C,"&lt;&gt;PREVISTO",'Estruturante Móvel'!$G:$G,GR$4))</f>
        <v>0</v>
      </c>
      <c r="GT94" s="139">
        <f>(COUNTIFS('Estruturante Móvel'!$M:$M,$B94,'Estruturante Móvel'!$AM:$AM,GT$4))-(COUNTIFS('Estruturante Móvel'!$M:$M,$B94,'Estruturante Móvel'!$AM:$AM,GT$4,'Estruturante Móvel'!$AQ:$AQ,"REPARO FO"))</f>
        <v>0</v>
      </c>
      <c r="GU94" s="140">
        <f>(COUNTIFS('Estruturante Móvel'!$M:$M,$B94,'Estruturante Móvel'!$C:$C,"&lt;&gt;PREVISTO",'Estruturante Móvel'!$G:$G,GT$4))</f>
        <v>0</v>
      </c>
      <c r="GV94" s="139">
        <f>(COUNTIFS('Estruturante Móvel'!$M:$M,$B94,'Estruturante Móvel'!$AM:$AM,GV$4))-(COUNTIFS('Estruturante Móvel'!$M:$M,$B94,'Estruturante Móvel'!$AM:$AM,GV$4,'Estruturante Móvel'!$AQ:$AQ,"REPARO FO"))</f>
        <v>0</v>
      </c>
      <c r="GW94" s="140">
        <f>(COUNTIFS('Estruturante Móvel'!$M:$M,$B94,'Estruturante Móvel'!$C:$C,"&lt;&gt;PREVISTO",'Estruturante Móvel'!$G:$G,GV$4))</f>
        <v>1</v>
      </c>
      <c r="GX94" s="139">
        <f>(COUNTIFS('Estruturante Móvel'!$M:$M,$B94,'Estruturante Móvel'!$AM:$AM,GX$4))-(COUNTIFS('Estruturante Móvel'!$M:$M,$B94,'Estruturante Móvel'!$AM:$AM,GX$4,'Estruturante Móvel'!$AQ:$AQ,"REPARO FO"))</f>
        <v>0</v>
      </c>
      <c r="GY94" s="140">
        <f>(COUNTIFS('Estruturante Móvel'!$M:$M,$B94,'Estruturante Móvel'!$C:$C,"&lt;&gt;PREVISTO",'Estruturante Móvel'!$G:$G,GX$4))</f>
        <v>0</v>
      </c>
      <c r="GZ94" s="139">
        <f>(COUNTIFS('Estruturante Móvel'!$M:$M,$B94,'Estruturante Móvel'!$AM:$AM,GZ$4))-(COUNTIFS('Estruturante Móvel'!$M:$M,$B94,'Estruturante Móvel'!$AM:$AM,GZ$4,'Estruturante Móvel'!$AQ:$AQ,"REPARO FO"))</f>
        <v>0</v>
      </c>
      <c r="HA94" s="140">
        <f>(COUNTIFS('Estruturante Móvel'!$M:$M,$B94,'Estruturante Móvel'!$C:$C,"&lt;&gt;PREVISTO",'Estruturante Móvel'!$G:$G,GZ$4))</f>
        <v>0</v>
      </c>
      <c r="HB94" s="139">
        <f>(COUNTIFS('Estruturante Móvel'!$M:$M,$B94,'Estruturante Móvel'!$AM:$AM,HB$4))-(COUNTIFS('Estruturante Móvel'!$M:$M,$B94,'Estruturante Móvel'!$AM:$AM,HB$4,'Estruturante Móvel'!$AQ:$AQ,"REPARO FO"))</f>
        <v>0</v>
      </c>
      <c r="HC94" s="140">
        <f>(COUNTIFS('Estruturante Móvel'!$M:$M,$B94,'Estruturante Móvel'!$C:$C,"&lt;&gt;PREVISTO",'Estruturante Móvel'!$G:$G,HB$4))</f>
        <v>0</v>
      </c>
      <c r="HD94" s="139">
        <f>(COUNTIFS('Estruturante Móvel'!$M:$M,$B94,'Estruturante Móvel'!$AM:$AM,HD$4))-(COUNTIFS('Estruturante Móvel'!$M:$M,$B94,'Estruturante Móvel'!$AM:$AM,HD$4,'Estruturante Móvel'!$AQ:$AQ,"REPARO FO"))</f>
        <v>0</v>
      </c>
      <c r="HE94" s="140">
        <f>(COUNTIFS('Estruturante Móvel'!$M:$M,$B94,'Estruturante Móvel'!$C:$C,"&lt;&gt;PREVISTO",'Estruturante Móvel'!$G:$G,HD$4))</f>
        <v>0</v>
      </c>
      <c r="HF94" s="139">
        <f>(COUNTIFS('Estruturante Móvel'!$M:$M,$B94,'Estruturante Móvel'!$AM:$AM,HF$4))-(COUNTIFS('Estruturante Móvel'!$M:$M,$B94,'Estruturante Móvel'!$AM:$AM,HF$4,'Estruturante Móvel'!$AQ:$AQ,"REPARO FO"))</f>
        <v>0</v>
      </c>
      <c r="HG94" s="140">
        <f>(COUNTIFS('Estruturante Móvel'!$M:$M,$B94,'Estruturante Móvel'!$C:$C,"&lt;&gt;PREVISTO",'Estruturante Móvel'!$G:$G,HF$4))</f>
        <v>0</v>
      </c>
      <c r="HH94" s="139">
        <f>(COUNTIFS('Estruturante Móvel'!$M:$M,$B94,'Estruturante Móvel'!$AM:$AM,HH$4))-(COUNTIFS('Estruturante Móvel'!$M:$M,$B94,'Estruturante Móvel'!$AM:$AM,HH$4,'Estruturante Móvel'!$AQ:$AQ,"REPARO FO"))</f>
        <v>0</v>
      </c>
      <c r="HI94" s="140">
        <f>(COUNTIFS('Estruturante Móvel'!$M:$M,$B94,'Estruturante Móvel'!$C:$C,"&lt;&gt;PREVISTO",'Estruturante Móvel'!$G:$G,HH$4))</f>
        <v>0</v>
      </c>
      <c r="HJ94" s="139">
        <f>(COUNTIFS('Estruturante Móvel'!$M:$M,$B94,'Estruturante Móvel'!$AM:$AM,HJ$4))-(COUNTIFS('Estruturante Móvel'!$M:$M,$B94,'Estruturante Móvel'!$AM:$AM,HJ$4,'Estruturante Móvel'!$AQ:$AQ,"REPARO FO"))</f>
        <v>0</v>
      </c>
      <c r="HK94" s="140">
        <f>(COUNTIFS('Estruturante Móvel'!$M:$M,$B94,'Estruturante Móvel'!$C:$C,"&lt;&gt;PREVISTO",'Estruturante Móvel'!$G:$G,HJ$4))</f>
        <v>0</v>
      </c>
      <c r="HL94" s="139">
        <f>(COUNTIFS('Estruturante Móvel'!$M:$M,$B94,'Estruturante Móvel'!$AM:$AM,HL$4))-(COUNTIFS('Estruturante Móvel'!$M:$M,$B94,'Estruturante Móvel'!$AM:$AM,HL$4,'Estruturante Móvel'!$AQ:$AQ,"REPARO FO"))</f>
        <v>0</v>
      </c>
      <c r="HM94" s="140">
        <f>(COUNTIFS('Estruturante Móvel'!$M:$M,$B94,'Estruturante Móvel'!$C:$C,"&lt;&gt;PREVISTO",'Estruturante Móvel'!$G:$G,HL$4))</f>
        <v>0</v>
      </c>
      <c r="HN94" s="139">
        <f>(COUNTIFS('Estruturante Móvel'!$M:$M,$B94,'Estruturante Móvel'!$AM:$AM,HN$4))-(COUNTIFS('Estruturante Móvel'!$M:$M,$B94,'Estruturante Móvel'!$AM:$AM,HN$4,'Estruturante Móvel'!$AQ:$AQ,"REPARO FO"))</f>
        <v>0</v>
      </c>
      <c r="HO94" s="140">
        <f>(COUNTIFS('Estruturante Móvel'!$M:$M,$B94,'Estruturante Móvel'!$C:$C,"&lt;&gt;PREVISTO",'Estruturante Móvel'!$G:$G,HN$4))</f>
        <v>0</v>
      </c>
      <c r="HP94" s="139">
        <f>(COUNTIFS('Estruturante Móvel'!$M:$M,$B94,'Estruturante Móvel'!$AM:$AM,HP$4))-(COUNTIFS('Estruturante Móvel'!$M:$M,$B94,'Estruturante Móvel'!$AM:$AM,HP$4,'Estruturante Móvel'!$AQ:$AQ,"REPARO FO"))</f>
        <v>0</v>
      </c>
      <c r="HQ94" s="140">
        <f>(COUNTIFS('Estruturante Móvel'!$M:$M,$B94,'Estruturante Móvel'!$C:$C,"&lt;&gt;PREVISTO",'Estruturante Móvel'!$G:$G,HP$4))</f>
        <v>0</v>
      </c>
      <c r="HR94" s="139">
        <f>(COUNTIFS('Estruturante Móvel'!$M:$M,$B94,'Estruturante Móvel'!$AM:$AM,HR$4))-(COUNTIFS('Estruturante Móvel'!$M:$M,$B94,'Estruturante Móvel'!$AM:$AM,HR$4,'Estruturante Móvel'!$AQ:$AQ,"REPARO FO"))</f>
        <v>0</v>
      </c>
      <c r="HS94" s="140">
        <f>(COUNTIFS('Estruturante Móvel'!$M:$M,$B94,'Estruturante Móvel'!$C:$C,"&lt;&gt;PREVISTO",'Estruturante Móvel'!$G:$G,HR$4))</f>
        <v>0</v>
      </c>
      <c r="HT94" s="139">
        <f>(COUNTIFS('Estruturante Móvel'!$M:$M,$B94,'Estruturante Móvel'!$AM:$AM,HT$4))-(COUNTIFS('Estruturante Móvel'!$M:$M,$B94,'Estruturante Móvel'!$AM:$AM,HT$4,'Estruturante Móvel'!$AQ:$AQ,"REPARO FO"))</f>
        <v>0</v>
      </c>
      <c r="HU94" s="140">
        <f>(COUNTIFS('Estruturante Móvel'!$M:$M,$B94,'Estruturante Móvel'!$C:$C,"&lt;&gt;PREVISTO",'Estruturante Móvel'!$G:$G,HT$4))</f>
        <v>0</v>
      </c>
      <c r="HV94" s="139">
        <f>(COUNTIFS('Estruturante Móvel'!$M:$M,$B94,'Estruturante Móvel'!$AM:$AM,HV$4))-(COUNTIFS('Estruturante Móvel'!$M:$M,$B94,'Estruturante Móvel'!$AM:$AM,HV$4,'Estruturante Móvel'!$AQ:$AQ,"REPARO FO"))</f>
        <v>0</v>
      </c>
      <c r="HW94" s="140">
        <f>(COUNTIFS('Estruturante Móvel'!$M:$M,$B94,'Estruturante Móvel'!$C:$C,"&lt;&gt;PREVISTO",'Estruturante Móvel'!$G:$G,HV$4))</f>
        <v>0</v>
      </c>
      <c r="HX94" s="139">
        <f>(COUNTIFS('Estruturante Móvel'!$M:$M,$B94,'Estruturante Móvel'!$AM:$AM,HX$4))-(COUNTIFS('Estruturante Móvel'!$M:$M,$B94,'Estruturante Móvel'!$AM:$AM,HX$4,'Estruturante Móvel'!$AQ:$AQ,"REPARO FO"))</f>
        <v>0</v>
      </c>
      <c r="HY94" s="140">
        <f>(COUNTIFS('Estruturante Móvel'!$M:$M,$B94,'Estruturante Móvel'!$C:$C,"&lt;&gt;PREVISTO",'Estruturante Móvel'!$G:$G,HX$4))</f>
        <v>0</v>
      </c>
      <c r="HZ94" s="139">
        <f>(COUNTIFS('Estruturante Móvel'!$M:$M,$B94,'Estruturante Móvel'!$AM:$AM,HZ$4))-(COUNTIFS('Estruturante Móvel'!$M:$M,$B94,'Estruturante Móvel'!$AM:$AM,HZ$4,'Estruturante Móvel'!$AQ:$AQ,"REPARO FO"))</f>
        <v>0</v>
      </c>
      <c r="IA94" s="140">
        <f>(COUNTIFS('Estruturante Móvel'!$M:$M,$B94,'Estruturante Móvel'!$C:$C,"&lt;&gt;PREVISTO",'Estruturante Móvel'!$G:$G,HZ$4))</f>
        <v>0</v>
      </c>
      <c r="IB94" s="139">
        <f>(COUNTIFS('Estruturante Móvel'!$M:$M,$B94,'Estruturante Móvel'!$AM:$AM,IB$4))-(COUNTIFS('Estruturante Móvel'!$M:$M,$B94,'Estruturante Móvel'!$AM:$AM,IB$4,'Estruturante Móvel'!$AQ:$AQ,"REPARO FO"))</f>
        <v>0</v>
      </c>
      <c r="IC94" s="140">
        <f>(COUNTIFS('Estruturante Móvel'!$M:$M,$B94,'Estruturante Móvel'!$C:$C,"&lt;&gt;PREVISTO",'Estruturante Móvel'!$G:$G,IB$4))</f>
        <v>0</v>
      </c>
      <c r="ID94" s="139">
        <f>(COUNTIFS('Estruturante Móvel'!$M:$M,$B94,'Estruturante Móvel'!$AM:$AM,ID$4))-(COUNTIFS('Estruturante Móvel'!$M:$M,$B94,'Estruturante Móvel'!$AM:$AM,ID$4,'Estruturante Móvel'!$AQ:$AQ,"REPARO FO"))</f>
        <v>0</v>
      </c>
      <c r="IE94" s="140">
        <f>(COUNTIFS('Estruturante Móvel'!$M:$M,$B94,'Estruturante Móvel'!$C:$C,"&lt;&gt;PREVISTO",'Estruturante Móvel'!$G:$G,ID$4))</f>
        <v>0</v>
      </c>
      <c r="IF94" s="139">
        <f>(COUNTIFS('Estruturante Móvel'!$M:$M,$B94,'Estruturante Móvel'!$AM:$AM,IF$4))-(COUNTIFS('Estruturante Móvel'!$M:$M,$B94,'Estruturante Móvel'!$AM:$AM,IF$4,'Estruturante Móvel'!$AQ:$AQ,"REPARO FO"))</f>
        <v>0</v>
      </c>
      <c r="IG94" s="140">
        <f>(COUNTIFS('Estruturante Móvel'!$M:$M,$B94,'Estruturante Móvel'!$C:$C,"&lt;&gt;PREVISTO",'Estruturante Móvel'!$G:$G,IF$4))</f>
        <v>0</v>
      </c>
      <c r="IH94" s="139">
        <f>(COUNTIFS('Estruturante Móvel'!$M:$M,$B94,'Estruturante Móvel'!$AM:$AM,IH$4))-(COUNTIFS('Estruturante Móvel'!$M:$M,$B94,'Estruturante Móvel'!$AM:$AM,IH$4,'Estruturante Móvel'!$AQ:$AQ,"REPARO FO"))</f>
        <v>0</v>
      </c>
      <c r="II94" s="140">
        <f>(COUNTIFS('Estruturante Móvel'!$M:$M,$B94,'Estruturante Móvel'!$C:$C,"&lt;&gt;PREVISTO",'Estruturante Móvel'!$G:$G,IH$4))</f>
        <v>0</v>
      </c>
      <c r="IJ94" s="139">
        <f>(COUNTIFS('Estruturante Móvel'!$M:$M,$B94,'Estruturante Móvel'!$AM:$AM,IJ$4))-(COUNTIFS('Estruturante Móvel'!$M:$M,$B94,'Estruturante Móvel'!$AM:$AM,IJ$4,'Estruturante Móvel'!$AQ:$AQ,"REPARO FO"))</f>
        <v>0</v>
      </c>
      <c r="IK94" s="140">
        <f>(COUNTIFS('Estruturante Móvel'!$M:$M,$B94,'Estruturante Móvel'!$C:$C,"&lt;&gt;PREVISTO",'Estruturante Móvel'!$G:$G,IJ$4))</f>
        <v>0</v>
      </c>
      <c r="IL94" s="139">
        <f>(COUNTIFS('Estruturante Móvel'!$M:$M,$B94,'Estruturante Móvel'!$AM:$AM,IL$4))-(COUNTIFS('Estruturante Móvel'!$M:$M,$B94,'Estruturante Móvel'!$AM:$AM,IL$4,'Estruturante Móvel'!$AQ:$AQ,"REPARO FO"))</f>
        <v>0</v>
      </c>
      <c r="IM94" s="140">
        <f>(COUNTIFS('Estruturante Móvel'!$M:$M,$B94,'Estruturante Móvel'!$C:$C,"&lt;&gt;PREVISTO",'Estruturante Móvel'!$G:$G,IL$4))</f>
        <v>1</v>
      </c>
      <c r="IN94" s="139">
        <f>(COUNTIFS('Estruturante Móvel'!$M:$M,$B94,'Estruturante Móvel'!$AM:$AM,IN$4))-(COUNTIFS('Estruturante Móvel'!$M:$M,$B94,'Estruturante Móvel'!$AM:$AM,IN$4,'Estruturante Móvel'!$AQ:$AQ,"REPARO FO"))</f>
        <v>0</v>
      </c>
      <c r="IO94" s="140">
        <f>(COUNTIFS('Estruturante Móvel'!$M:$M,$B94,'Estruturante Móvel'!$C:$C,"&lt;&gt;PREVISTO",'Estruturante Móvel'!$G:$G,IN$4))</f>
        <v>0</v>
      </c>
      <c r="IP94" s="139">
        <f>(COUNTIFS('Estruturante Móvel'!$M:$M,$B94,'Estruturante Móvel'!$AM:$AM,IP$4))-(COUNTIFS('Estruturante Móvel'!$M:$M,$B94,'Estruturante Móvel'!$AM:$AM,IP$4,'Estruturante Móvel'!$AQ:$AQ,"REPARO FO"))</f>
        <v>0</v>
      </c>
      <c r="IQ94" s="140">
        <f>(COUNTIFS('Estruturante Móvel'!$M:$M,$B94,'Estruturante Móvel'!$C:$C,"&lt;&gt;PREVISTO",'Estruturante Móvel'!$G:$G,IP$4))</f>
        <v>0</v>
      </c>
      <c r="IR94" s="139">
        <f>(COUNTIFS('Estruturante Móvel'!$M:$M,$B94,'Estruturante Móvel'!$AM:$AM,IR$4))-(COUNTIFS('Estruturante Móvel'!$M:$M,$B94,'Estruturante Móvel'!$AM:$AM,IR$4,'Estruturante Móvel'!$AQ:$AQ,"REPARO FO"))</f>
        <v>0</v>
      </c>
      <c r="IS94" s="140">
        <f>(COUNTIFS('Estruturante Móvel'!$M:$M,$B94,'Estruturante Móvel'!$C:$C,"&lt;&gt;PREVISTO",'Estruturante Móvel'!$G:$G,IR$4))</f>
        <v>0</v>
      </c>
      <c r="IT94" s="139">
        <f>(COUNTIFS('Estruturante Móvel'!$M:$M,$B94,'Estruturante Móvel'!$AM:$AM,IT$4))-(COUNTIFS('Estruturante Móvel'!$M:$M,$B94,'Estruturante Móvel'!$AM:$AM,IT$4,'Estruturante Móvel'!$AQ:$AQ,"REPARO FO"))</f>
        <v>0</v>
      </c>
      <c r="IU94" s="140">
        <f>(COUNTIFS('Estruturante Móvel'!$M:$M,$B94,'Estruturante Móvel'!$C:$C,"&lt;&gt;PREVISTO",'Estruturante Móvel'!$G:$G,IT$4))</f>
        <v>0</v>
      </c>
      <c r="IV94" s="139">
        <f>(COUNTIFS('Estruturante Móvel'!$M:$M,$B94,'Estruturante Móvel'!$AM:$AM,IV$4))-(COUNTIFS('Estruturante Móvel'!$M:$M,$B94,'Estruturante Móvel'!$AM:$AM,IV$4,'Estruturante Móvel'!$AQ:$AQ,"REPARO FO"))</f>
        <v>0</v>
      </c>
      <c r="IW94" s="140">
        <f>(COUNTIFS('Estruturante Móvel'!$M:$M,$B94,'Estruturante Móvel'!$C:$C,"&lt;&gt;PREVISTO",'Estruturante Móvel'!$G:$G,IV$4))</f>
        <v>0</v>
      </c>
      <c r="IX94" s="139">
        <f>(COUNTIFS('Estruturante Móvel'!$M:$M,$B94,'Estruturante Móvel'!$AM:$AM,IX$4))-(COUNTIFS('Estruturante Móvel'!$M:$M,$B94,'Estruturante Móvel'!$AM:$AM,IX$4,'Estruturante Móvel'!$AQ:$AQ,"REPARO FO"))</f>
        <v>0</v>
      </c>
      <c r="IY94" s="140">
        <f>(COUNTIFS('Estruturante Móvel'!$M:$M,$B94,'Estruturante Móvel'!$C:$C,"&lt;&gt;PREVISTO",'Estruturante Móvel'!$G:$G,IX$4))</f>
        <v>0</v>
      </c>
      <c r="IZ94" s="139">
        <f>(COUNTIFS('Estruturante Móvel'!$M:$M,$B94,'Estruturante Móvel'!$AM:$AM,IZ$4))-(COUNTIFS('Estruturante Móvel'!$M:$M,$B94,'Estruturante Móvel'!$AM:$AM,IZ$4,'Estruturante Móvel'!$AQ:$AQ,"REPARO FO"))</f>
        <v>0</v>
      </c>
      <c r="JA94" s="140">
        <f>(COUNTIFS('Estruturante Móvel'!$M:$M,$B94,'Estruturante Móvel'!$C:$C,"&lt;&gt;PREVISTO",'Estruturante Móvel'!$G:$G,IZ$4))</f>
        <v>0</v>
      </c>
      <c r="JB94" s="139">
        <f>(COUNTIFS('Estruturante Móvel'!$M:$M,$B94,'Estruturante Móvel'!$AM:$AM,JB$4))-(COUNTIFS('Estruturante Móvel'!$M:$M,$B94,'Estruturante Móvel'!$AM:$AM,JB$4,'Estruturante Móvel'!$AQ:$AQ,"REPARO FO"))</f>
        <v>0</v>
      </c>
      <c r="JC94" s="140">
        <f>(COUNTIFS('Estruturante Móvel'!$M:$M,$B94,'Estruturante Móvel'!$C:$C,"&lt;&gt;PREVISTO",'Estruturante Móvel'!$G:$G,JB$4))</f>
        <v>0</v>
      </c>
      <c r="JD94" s="139">
        <f>(COUNTIFS('Estruturante Móvel'!$M:$M,$B94,'Estruturante Móvel'!$AM:$AM,JD$4))-(COUNTIFS('Estruturante Móvel'!$M:$M,$B94,'Estruturante Móvel'!$AM:$AM,JD$4,'Estruturante Móvel'!$AQ:$AQ,"REPARO FO"))</f>
        <v>0</v>
      </c>
      <c r="JE94" s="140">
        <f>(COUNTIFS('Estruturante Móvel'!$M:$M,$B94,'Estruturante Móvel'!$C:$C,"&lt;&gt;PREVISTO",'Estruturante Móvel'!$G:$G,JD$4))</f>
        <v>0</v>
      </c>
      <c r="JF94" s="139">
        <f>(COUNTIFS('Estruturante Móvel'!$M:$M,$B94,'Estruturante Móvel'!$AM:$AM,JF$4))-(COUNTIFS('Estruturante Móvel'!$M:$M,$B94,'Estruturante Móvel'!$AM:$AM,JF$4,'Estruturante Móvel'!$AQ:$AQ,"REPARO FO"))</f>
        <v>0</v>
      </c>
      <c r="JG94" s="140">
        <f>(COUNTIFS('Estruturante Móvel'!$M:$M,$B94,'Estruturante Móvel'!$C:$C,"&lt;&gt;PREVISTO",'Estruturante Móvel'!$G:$G,JF$4))</f>
        <v>0</v>
      </c>
      <c r="JH94" s="139">
        <f>(COUNTIFS('Estruturante Móvel'!$M:$M,$B94,'Estruturante Móvel'!$AM:$AM,JH$4))-(COUNTIFS('Estruturante Móvel'!$M:$M,$B94,'Estruturante Móvel'!$AM:$AM,JH$4,'Estruturante Móvel'!$AQ:$AQ,"REPARO FO"))</f>
        <v>0</v>
      </c>
      <c r="JI94" s="140">
        <f>(COUNTIFS('Estruturante Móvel'!$M:$M,$B94,'Estruturante Móvel'!$C:$C,"&lt;&gt;PREVISTO",'Estruturante Móvel'!$G:$G,JH$4))</f>
        <v>0</v>
      </c>
      <c r="JJ94" s="139">
        <f>(COUNTIFS('Estruturante Móvel'!$M:$M,$B94,'Estruturante Móvel'!$AM:$AM,JJ$4))-(COUNTIFS('Estruturante Móvel'!$M:$M,$B94,'Estruturante Móvel'!$AM:$AM,JJ$4,'Estruturante Móvel'!$AQ:$AQ,"REPARO FO"))</f>
        <v>0</v>
      </c>
      <c r="JK94" s="140">
        <f>(COUNTIFS('Estruturante Móvel'!$M:$M,$B94,'Estruturante Móvel'!$C:$C,"&lt;&gt;PREVISTO",'Estruturante Móvel'!$G:$G,JJ$4))</f>
        <v>0</v>
      </c>
      <c r="JL94" s="139">
        <f>(COUNTIFS('Estruturante Móvel'!$M:$M,$B94,'Estruturante Móvel'!$AM:$AM,JL$4))-(COUNTIFS('Estruturante Móvel'!$M:$M,$B94,'Estruturante Móvel'!$AM:$AM,JL$4,'Estruturante Móvel'!$AQ:$AQ,"REPARO FO"))</f>
        <v>0</v>
      </c>
      <c r="JM94" s="140">
        <f>(COUNTIFS('Estruturante Móvel'!$M:$M,$B94,'Estruturante Móvel'!$C:$C,"&lt;&gt;PREVISTO",'Estruturante Móvel'!$G:$G,JL$4))</f>
        <v>0</v>
      </c>
      <c r="JN94" s="139">
        <f>(COUNTIFS('Estruturante Móvel'!$M:$M,$B94,'Estruturante Móvel'!$AM:$AM,JN$4))-(COUNTIFS('Estruturante Móvel'!$M:$M,$B94,'Estruturante Móvel'!$AM:$AM,JN$4,'Estruturante Móvel'!$AQ:$AQ,"REPARO FO"))</f>
        <v>0</v>
      </c>
      <c r="JO94" s="140">
        <f>(COUNTIFS('Estruturante Móvel'!$M:$M,$B94,'Estruturante Móvel'!$C:$C,"&lt;&gt;PREVISTO",'Estruturante Móvel'!$G:$G,JN$4))</f>
        <v>2</v>
      </c>
      <c r="JP94" s="139">
        <f>(COUNTIFS('Estruturante Móvel'!$M:$M,$B94,'Estruturante Móvel'!$AM:$AM,JP$4))-(COUNTIFS('Estruturante Móvel'!$M:$M,$B94,'Estruturante Móvel'!$AM:$AM,JP$4,'Estruturante Móvel'!$AQ:$AQ,"REPARO FO"))</f>
        <v>0</v>
      </c>
      <c r="JQ94" s="140">
        <f>(COUNTIFS('Estruturante Móvel'!$M:$M,$B94,'Estruturante Móvel'!$C:$C,"&lt;&gt;PREVISTO",'Estruturante Móvel'!$G:$G,JP$4))</f>
        <v>0</v>
      </c>
      <c r="JR94" s="139">
        <f>(COUNTIFS('Estruturante Móvel'!$M:$M,$B94,'Estruturante Móvel'!$AM:$AM,JR$4))-(COUNTIFS('Estruturante Móvel'!$M:$M,$B94,'Estruturante Móvel'!$AM:$AM,JR$4,'Estruturante Móvel'!$AQ:$AQ,"REPARO FO"))</f>
        <v>0</v>
      </c>
      <c r="JS94" s="140">
        <f>(COUNTIFS('Estruturante Móvel'!$M:$M,$B94,'Estruturante Móvel'!$C:$C,"&lt;&gt;PREVISTO",'Estruturante Móvel'!$G:$G,JR$4))</f>
        <v>0</v>
      </c>
      <c r="JT94" s="139">
        <f>(COUNTIFS('Estruturante Móvel'!$M:$M,$B94,'Estruturante Móvel'!$AM:$AM,JT$4))-(COUNTIFS('Estruturante Móvel'!$M:$M,$B94,'Estruturante Móvel'!$AM:$AM,JT$4,'Estruturante Móvel'!$AQ:$AQ,"REPARO FO"))</f>
        <v>0</v>
      </c>
      <c r="JU94" s="140">
        <f>(COUNTIFS('Estruturante Móvel'!$M:$M,$B94,'Estruturante Móvel'!$C:$C,"&lt;&gt;PREVISTO",'Estruturante Móvel'!$G:$G,JT$4))</f>
        <v>0</v>
      </c>
      <c r="JV94" s="139">
        <f>(COUNTIFS('Estruturante Móvel'!$M:$M,$B94,'Estruturante Móvel'!$AM:$AM,JV$4))-(COUNTIFS('Estruturante Móvel'!$M:$M,$B94,'Estruturante Móvel'!$AM:$AM,JV$4,'Estruturante Móvel'!$AQ:$AQ,"REPARO FO"))</f>
        <v>0</v>
      </c>
      <c r="JW94" s="140">
        <f>(COUNTIFS('Estruturante Móvel'!$M:$M,$B94,'Estruturante Móvel'!$C:$C,"&lt;&gt;PREVISTO",'Estruturante Móvel'!$G:$G,JV$4))</f>
        <v>0</v>
      </c>
      <c r="JX94" s="139">
        <f>(COUNTIFS('Estruturante Móvel'!$M:$M,$B94,'Estruturante Móvel'!$AM:$AM,JX$4))-(COUNTIFS('Estruturante Móvel'!$M:$M,$B94,'Estruturante Móvel'!$AM:$AM,JX$4,'Estruturante Móvel'!$AQ:$AQ,"REPARO FO"))</f>
        <v>0</v>
      </c>
      <c r="JY94" s="140">
        <f>(COUNTIFS('Estruturante Móvel'!$M:$M,$B94,'Estruturante Móvel'!$C:$C,"&lt;&gt;PREVISTO",'Estruturante Móvel'!$G:$G,JX$4))</f>
        <v>0</v>
      </c>
      <c r="JZ94" s="139">
        <f>(COUNTIFS('Estruturante Móvel'!$M:$M,$B94,'Estruturante Móvel'!$AM:$AM,JZ$4))-(COUNTIFS('Estruturante Móvel'!$M:$M,$B94,'Estruturante Móvel'!$AM:$AM,JZ$4,'Estruturante Móvel'!$AQ:$AQ,"REPARO FO"))</f>
        <v>0</v>
      </c>
      <c r="KA94" s="140">
        <f>(COUNTIFS('Estruturante Móvel'!$M:$M,$B94,'Estruturante Móvel'!$C:$C,"&lt;&gt;PREVISTO",'Estruturante Móvel'!$G:$G,JZ$4))</f>
        <v>0</v>
      </c>
      <c r="KB94" s="139">
        <f>(COUNTIFS('Estruturante Móvel'!$M:$M,$B94,'Estruturante Móvel'!$AM:$AM,KB$4))-(COUNTIFS('Estruturante Móvel'!$M:$M,$B94,'Estruturante Móvel'!$AM:$AM,KB$4,'Estruturante Móvel'!$AQ:$AQ,"REPARO FO"))</f>
        <v>0</v>
      </c>
      <c r="KC94" s="140">
        <f>(COUNTIFS('Estruturante Móvel'!$M:$M,$B94,'Estruturante Móvel'!$C:$C,"&lt;&gt;PREVISTO",'Estruturante Móvel'!$G:$G,KB$4))</f>
        <v>0</v>
      </c>
      <c r="KD94" s="139">
        <f>(COUNTIFS('Estruturante Móvel'!$M:$M,$B94,'Estruturante Móvel'!$AM:$AM,KD$4))-(COUNTIFS('Estruturante Móvel'!$M:$M,$B94,'Estruturante Móvel'!$AM:$AM,KD$4,'Estruturante Móvel'!$AQ:$AQ,"REPARO FO"))</f>
        <v>0</v>
      </c>
      <c r="KE94" s="140">
        <f>(COUNTIFS('Estruturante Móvel'!$M:$M,$B94,'Estruturante Móvel'!$C:$C,"&lt;&gt;PREVISTO",'Estruturante Móvel'!$G:$G,KD$4))</f>
        <v>0</v>
      </c>
      <c r="KF94" s="139">
        <f>(COUNTIFS('Estruturante Móvel'!$M:$M,$B94,'Estruturante Móvel'!$AM:$AM,KF$4))-(COUNTIFS('Estruturante Móvel'!$M:$M,$B94,'Estruturante Móvel'!$AM:$AM,KF$4,'Estruturante Móvel'!$AQ:$AQ,"REPARO FO"))</f>
        <v>0</v>
      </c>
      <c r="KG94" s="140">
        <f>(COUNTIFS('Estruturante Móvel'!$M:$M,$B94,'Estruturante Móvel'!$C:$C,"&lt;&gt;PREVISTO",'Estruturante Móvel'!$G:$G,KF$4))</f>
        <v>0</v>
      </c>
      <c r="KH94" s="139">
        <f>(COUNTIFS('Estruturante Móvel'!$M:$M,$B94,'Estruturante Móvel'!$AM:$AM,KH$4))-(COUNTIFS('Estruturante Móvel'!$M:$M,$B94,'Estruturante Móvel'!$AM:$AM,KH$4,'Estruturante Móvel'!$AQ:$AQ,"REPARO FO"))</f>
        <v>0</v>
      </c>
      <c r="KI94" s="140">
        <f>(COUNTIFS('Estruturante Móvel'!$M:$M,$B94,'Estruturante Móvel'!$C:$C,"&lt;&gt;PREVISTO",'Estruturante Móvel'!$G:$G,KH$4))</f>
        <v>0</v>
      </c>
      <c r="KJ94" s="139">
        <f>(COUNTIFS('Estruturante Móvel'!$M:$M,$B94,'Estruturante Móvel'!$AM:$AM,KJ$4))-(COUNTIFS('Estruturante Móvel'!$M:$M,$B94,'Estruturante Móvel'!$AM:$AM,KJ$4,'Estruturante Móvel'!$AQ:$AQ,"REPARO FO"))</f>
        <v>0</v>
      </c>
      <c r="KK94" s="140">
        <f>(COUNTIFS('Estruturante Móvel'!$M:$M,$B94,'Estruturante Móvel'!$C:$C,"&lt;&gt;PREVISTO",'Estruturante Móvel'!$G:$G,KJ$4))</f>
        <v>0</v>
      </c>
      <c r="KL94" s="139">
        <f>(COUNTIFS('Estruturante Móvel'!$M:$M,$B94,'Estruturante Móvel'!$AM:$AM,KL$4))-(COUNTIFS('Estruturante Móvel'!$M:$M,$B94,'Estruturante Móvel'!$AM:$AM,KL$4,'Estruturante Móvel'!$AQ:$AQ,"REPARO FO"))</f>
        <v>0</v>
      </c>
      <c r="KM94" s="140">
        <f>(COUNTIFS('Estruturante Móvel'!$M:$M,$B94,'Estruturante Móvel'!$C:$C,"&lt;&gt;PREVISTO",'Estruturante Móvel'!$G:$G,KL$4))</f>
        <v>0</v>
      </c>
      <c r="KN94" s="139">
        <f>(COUNTIFS('Estruturante Móvel'!$M:$M,$B94,'Estruturante Móvel'!$AM:$AM,KN$4))-(COUNTIFS('Estruturante Móvel'!$M:$M,$B94,'Estruturante Móvel'!$AM:$AM,KN$4,'Estruturante Móvel'!$AQ:$AQ,"REPARO FO"))</f>
        <v>0</v>
      </c>
      <c r="KO94" s="140">
        <f>(COUNTIFS('Estruturante Móvel'!$M:$M,$B94,'Estruturante Móvel'!$C:$C,"&lt;&gt;PREVISTO",'Estruturante Móvel'!$G:$G,KN$4))</f>
        <v>0</v>
      </c>
      <c r="KP94" s="139">
        <f>(COUNTIFS('Estruturante Móvel'!$M:$M,$B94,'Estruturante Móvel'!$AM:$AM,KP$4))-(COUNTIFS('Estruturante Móvel'!$M:$M,$B94,'Estruturante Móvel'!$AM:$AM,KP$4,'Estruturante Móvel'!$AQ:$AQ,"REPARO FO"))</f>
        <v>0</v>
      </c>
      <c r="KQ94" s="140">
        <f>(COUNTIFS('Estruturante Móvel'!$M:$M,$B94,'Estruturante Móvel'!$C:$C,"&lt;&gt;PREVISTO",'Estruturante Móvel'!$G:$G,KP$4))</f>
        <v>0</v>
      </c>
      <c r="KR94" s="139">
        <f>(COUNTIFS('Estruturante Móvel'!$M:$M,$B94,'Estruturante Móvel'!$AM:$AM,KR$4))-(COUNTIFS('Estruturante Móvel'!$M:$M,$B94,'Estruturante Móvel'!$AM:$AM,KR$4,'Estruturante Móvel'!$AQ:$AQ,"REPARO FO"))</f>
        <v>0</v>
      </c>
      <c r="KS94" s="140">
        <f>(COUNTIFS('Estruturante Móvel'!$M:$M,$B94,'Estruturante Móvel'!$C:$C,"&lt;&gt;PREVISTO",'Estruturante Móvel'!$G:$G,KR$4))</f>
        <v>0</v>
      </c>
      <c r="KT94" s="139">
        <f>(COUNTIFS('Estruturante Móvel'!$M:$M,$B94,'Estruturante Móvel'!$AM:$AM,KT$4))-(COUNTIFS('Estruturante Móvel'!$M:$M,$B94,'Estruturante Móvel'!$AM:$AM,KT$4,'Estruturante Móvel'!$AQ:$AQ,"REPARO FO"))</f>
        <v>0</v>
      </c>
      <c r="KU94" s="140">
        <f>(COUNTIFS('Estruturante Móvel'!$M:$M,$B94,'Estruturante Móvel'!$C:$C,"&lt;&gt;PREVISTO",'Estruturante Móvel'!$G:$G,KT$4))</f>
        <v>0</v>
      </c>
      <c r="KV94" s="139">
        <f>(COUNTIFS('Estruturante Móvel'!$M:$M,$B94,'Estruturante Móvel'!$AM:$AM,KV$4))-(COUNTIFS('Estruturante Móvel'!$M:$M,$B94,'Estruturante Móvel'!$AM:$AM,KV$4,'Estruturante Móvel'!$AQ:$AQ,"REPARO FO"))</f>
        <v>0</v>
      </c>
      <c r="KW94" s="140">
        <f>(COUNTIFS('Estruturante Móvel'!$M:$M,$B94,'Estruturante Móvel'!$C:$C,"&lt;&gt;PREVISTO",'Estruturante Móvel'!$G:$G,KV$4))</f>
        <v>0</v>
      </c>
      <c r="KX94" s="139">
        <f>(COUNTIFS('Estruturante Móvel'!$M:$M,$B94,'Estruturante Móvel'!$AM:$AM,KX$4))-(COUNTIFS('Estruturante Móvel'!$M:$M,$B94,'Estruturante Móvel'!$AM:$AM,KX$4,'Estruturante Móvel'!$AQ:$AQ,"REPARO FO"))</f>
        <v>0</v>
      </c>
      <c r="KY94" s="140">
        <f>(COUNTIFS('Estruturante Móvel'!$M:$M,$B94,'Estruturante Móvel'!$C:$C,"&lt;&gt;PREVISTO",'Estruturante Móvel'!$G:$G,KX$4))</f>
        <v>0</v>
      </c>
      <c r="KZ94" s="139">
        <f>(COUNTIFS('Estruturante Móvel'!$M:$M,$B94,'Estruturante Móvel'!$AM:$AM,KZ$4))-(COUNTIFS('Estruturante Móvel'!$M:$M,$B94,'Estruturante Móvel'!$AM:$AM,KZ$4,'Estruturante Móvel'!$AQ:$AQ,"REPARO FO"))</f>
        <v>0</v>
      </c>
      <c r="LA94" s="140">
        <f>(COUNTIFS('Estruturante Móvel'!$M:$M,$B94,'Estruturante Móvel'!$C:$C,"&lt;&gt;PREVISTO",'Estruturante Móvel'!$G:$G,KZ$4))</f>
        <v>0</v>
      </c>
      <c r="LB94" s="139">
        <f>(COUNTIFS('Estruturante Móvel'!$M:$M,$B94,'Estruturante Móvel'!$AM:$AM,LB$4))-(COUNTIFS('Estruturante Móvel'!$M:$M,$B94,'Estruturante Móvel'!$AM:$AM,LB$4,'Estruturante Móvel'!$AQ:$AQ,"REPARO FO"))</f>
        <v>0</v>
      </c>
      <c r="LC94" s="140">
        <f>(COUNTIFS('Estruturante Móvel'!$M:$M,$B94,'Estruturante Móvel'!$C:$C,"&lt;&gt;PREVISTO",'Estruturante Móvel'!$G:$G,LB$4))</f>
        <v>0</v>
      </c>
      <c r="LD94" s="139">
        <f>(COUNTIFS('Estruturante Móvel'!$M:$M,$B94,'Estruturante Móvel'!$AM:$AM,LD$4))-(COUNTIFS('Estruturante Móvel'!$M:$M,$B94,'Estruturante Móvel'!$AM:$AM,LD$4,'Estruturante Móvel'!$AQ:$AQ,"REPARO FO"))</f>
        <v>0</v>
      </c>
      <c r="LE94" s="140">
        <f>(COUNTIFS('Estruturante Móvel'!$M:$M,$B94,'Estruturante Móvel'!$C:$C,"&lt;&gt;PREVISTO",'Estruturante Móvel'!$G:$G,LD$4))</f>
        <v>0</v>
      </c>
      <c r="LF94" s="139">
        <f>(COUNTIFS('Estruturante Móvel'!$M:$M,$B94,'Estruturante Móvel'!$AM:$AM,LF$4))-(COUNTIFS('Estruturante Móvel'!$M:$M,$B94,'Estruturante Móvel'!$AM:$AM,LF$4,'Estruturante Móvel'!$AQ:$AQ,"REPARO FO"))</f>
        <v>0</v>
      </c>
      <c r="LG94" s="140">
        <f>(COUNTIFS('Estruturante Móvel'!$M:$M,$B94,'Estruturante Móvel'!$C:$C,"&lt;&gt;PREVISTO",'Estruturante Móvel'!$G:$G,LF$4))</f>
        <v>0</v>
      </c>
      <c r="LH94" s="139">
        <f>(COUNTIFS('Estruturante Móvel'!$M:$M,$B94,'Estruturante Móvel'!$AM:$AM,LH$4))-(COUNTIFS('Estruturante Móvel'!$M:$M,$B94,'Estruturante Móvel'!$AM:$AM,LH$4,'Estruturante Móvel'!$AQ:$AQ,"REPARO FO"))</f>
        <v>0</v>
      </c>
      <c r="LI94" s="140">
        <f>(COUNTIFS('Estruturante Móvel'!$M:$M,$B94,'Estruturante Móvel'!$C:$C,"&lt;&gt;PREVISTO",'Estruturante Móvel'!$G:$G,LH$4))</f>
        <v>0</v>
      </c>
      <c r="LJ94" s="139">
        <f>(COUNTIFS('Estruturante Móvel'!$M:$M,$B94,'Estruturante Móvel'!$AM:$AM,LJ$4))-(COUNTIFS('Estruturante Móvel'!$M:$M,$B94,'Estruturante Móvel'!$AM:$AM,LJ$4,'Estruturante Móvel'!$AQ:$AQ,"REPARO FO"))</f>
        <v>0</v>
      </c>
      <c r="LK94" s="140">
        <f>(COUNTIFS('Estruturante Móvel'!$M:$M,$B94,'Estruturante Móvel'!$C:$C,"&lt;&gt;PREVISTO",'Estruturante Móvel'!$G:$G,LJ$4))</f>
        <v>0</v>
      </c>
      <c r="LL94" s="139">
        <f>(COUNTIFS('Estruturante Móvel'!$M:$M,$B94,'Estruturante Móvel'!$AM:$AM,LL$4))-(COUNTIFS('Estruturante Móvel'!$M:$M,$B94,'Estruturante Móvel'!$AM:$AM,LL$4,'Estruturante Móvel'!$AQ:$AQ,"REPARO FO"))</f>
        <v>0</v>
      </c>
      <c r="LM94" s="140">
        <f>(COUNTIFS('Estruturante Móvel'!$M:$M,$B94,'Estruturante Móvel'!$C:$C,"&lt;&gt;PREVISTO",'Estruturante Móvel'!$G:$G,LL$4))</f>
        <v>0</v>
      </c>
      <c r="LN94" s="139">
        <f>(COUNTIFS('Estruturante Móvel'!$M:$M,$B94,'Estruturante Móvel'!$AM:$AM,LN$4))-(COUNTIFS('Estruturante Móvel'!$M:$M,$B94,'Estruturante Móvel'!$AM:$AM,LN$4,'Estruturante Móvel'!$AQ:$AQ,"REPARO FO"))</f>
        <v>0</v>
      </c>
      <c r="LO94" s="140">
        <f>(COUNTIFS('Estruturante Móvel'!$M:$M,$B94,'Estruturante Móvel'!$C:$C,"&lt;&gt;PREVISTO",'Estruturante Móvel'!$G:$G,LN$4))</f>
        <v>0</v>
      </c>
      <c r="LP94" s="139">
        <f>(COUNTIFS('Estruturante Móvel'!$M:$M,$B94,'Estruturante Móvel'!$AM:$AM,LP$4))-(COUNTIFS('Estruturante Móvel'!$M:$M,$B94,'Estruturante Móvel'!$AM:$AM,LP$4,'Estruturante Móvel'!$AQ:$AQ,"REPARO FO"))</f>
        <v>0</v>
      </c>
      <c r="LQ94" s="140">
        <f>(COUNTIFS('Estruturante Móvel'!$M:$M,$B94,'Estruturante Móvel'!$C:$C,"&lt;&gt;PREVISTO",'Estruturante Móvel'!$G:$G,LP$4))</f>
        <v>0</v>
      </c>
      <c r="LR94" s="139">
        <f>(COUNTIFS('Estruturante Móvel'!$M:$M,$B94,'Estruturante Móvel'!$AM:$AM,LR$4))-(COUNTIFS('Estruturante Móvel'!$M:$M,$B94,'Estruturante Móvel'!$AM:$AM,LR$4,'Estruturante Móvel'!$AQ:$AQ,"REPARO FO"))</f>
        <v>0</v>
      </c>
      <c r="LS94" s="140">
        <f>(COUNTIFS('Estruturante Móvel'!$M:$M,$B94,'Estruturante Móvel'!$C:$C,"&lt;&gt;PREVISTO",'Estruturante Móvel'!$G:$G,LR$4))</f>
        <v>0</v>
      </c>
      <c r="LT94" s="139">
        <f>(COUNTIFS('Estruturante Móvel'!$M:$M,$B94,'Estruturante Móvel'!$AM:$AM,LT$4))-(COUNTIFS('Estruturante Móvel'!$M:$M,$B94,'Estruturante Móvel'!$AM:$AM,LT$4,'Estruturante Móvel'!$AQ:$AQ,"REPARO FO"))</f>
        <v>0</v>
      </c>
      <c r="LU94" s="140">
        <f>(COUNTIFS('Estruturante Móvel'!$M:$M,$B94,'Estruturante Móvel'!$C:$C,"&lt;&gt;PREVISTO",'Estruturante Móvel'!$G:$G,LT$4))</f>
        <v>0</v>
      </c>
      <c r="LV94" s="139">
        <f>(COUNTIFS('Estruturante Móvel'!$M:$M,$B94,'Estruturante Móvel'!$AM:$AM,LV$4))-(COUNTIFS('Estruturante Móvel'!$M:$M,$B94,'Estruturante Móvel'!$AM:$AM,LV$4,'Estruturante Móvel'!$AQ:$AQ,"REPARO FO"))</f>
        <v>0</v>
      </c>
      <c r="LW94" s="140">
        <f>(COUNTIFS('Estruturante Móvel'!$M:$M,$B94,'Estruturante Móvel'!$C:$C,"&lt;&gt;PREVISTO",'Estruturante Móvel'!$G:$G,LV$4))</f>
        <v>0</v>
      </c>
      <c r="LX94" s="139">
        <f>(COUNTIFS('Estruturante Móvel'!$M:$M,$B94,'Estruturante Móvel'!$AM:$AM,LX$4))-(COUNTIFS('Estruturante Móvel'!$M:$M,$B94,'Estruturante Móvel'!$AM:$AM,LX$4,'Estruturante Móvel'!$AQ:$AQ,"REPARO FO"))</f>
        <v>0</v>
      </c>
      <c r="LY94" s="140">
        <f>(COUNTIFS('Estruturante Móvel'!$M:$M,$B94,'Estruturante Móvel'!$C:$C,"&lt;&gt;PREVISTO",'Estruturante Móvel'!$G:$G,LX$4))</f>
        <v>0</v>
      </c>
      <c r="LZ94" s="139">
        <f>(COUNTIFS('Estruturante Móvel'!$M:$M,$B94,'Estruturante Móvel'!$AM:$AM,LZ$4))-(COUNTIFS('Estruturante Móvel'!$M:$M,$B94,'Estruturante Móvel'!$AM:$AM,LZ$4,'Estruturante Móvel'!$AQ:$AQ,"REPARO FO"))</f>
        <v>0</v>
      </c>
      <c r="MA94" s="140">
        <f>(COUNTIFS('Estruturante Móvel'!$M:$M,$B94,'Estruturante Móvel'!$C:$C,"&lt;&gt;PREVISTO",'Estruturante Móvel'!$G:$G,LZ$4))</f>
        <v>0</v>
      </c>
      <c r="MB94" s="139">
        <f>(COUNTIFS('Estruturante Móvel'!$M:$M,$B94,'Estruturante Móvel'!$AM:$AM,MB$4))-(COUNTIFS('Estruturante Móvel'!$M:$M,$B94,'Estruturante Móvel'!$AM:$AM,MB$4,'Estruturante Móvel'!$AQ:$AQ,"REPARO FO"))</f>
        <v>0</v>
      </c>
      <c r="MC94" s="140">
        <f>(COUNTIFS('Estruturante Móvel'!$M:$M,$B94,'Estruturante Móvel'!$C:$C,"&lt;&gt;PREVISTO",'Estruturante Móvel'!$G:$G,MB$4))</f>
        <v>0</v>
      </c>
      <c r="MD94" s="139">
        <f>(COUNTIFS('Estruturante Móvel'!$M:$M,$B94,'Estruturante Móvel'!$AM:$AM,MD$4))-(COUNTIFS('Estruturante Móvel'!$M:$M,$B94,'Estruturante Móvel'!$AM:$AM,MD$4,'Estruturante Móvel'!$AQ:$AQ,"REPARO FO"))</f>
        <v>0</v>
      </c>
      <c r="ME94" s="140">
        <f>(COUNTIFS('Estruturante Móvel'!$M:$M,$B94,'Estruturante Móvel'!$C:$C,"&lt;&gt;PREVISTO",'Estruturante Móvel'!$G:$G,MD$4))</f>
        <v>0</v>
      </c>
      <c r="MF94" s="139">
        <f>(COUNTIFS('Estruturante Móvel'!$M:$M,$B94,'Estruturante Móvel'!$AM:$AM,MF$4))-(COUNTIFS('Estruturante Móvel'!$M:$M,$B94,'Estruturante Móvel'!$AM:$AM,MF$4,'Estruturante Móvel'!$AQ:$AQ,"REPARO FO"))</f>
        <v>0</v>
      </c>
      <c r="MG94" s="140">
        <f>(COUNTIFS('Estruturante Móvel'!$M:$M,$B94,'Estruturante Móvel'!$C:$C,"&lt;&gt;PREVISTO",'Estruturante Móvel'!$G:$G,MF$4))</f>
        <v>0</v>
      </c>
      <c r="MH94" s="139">
        <f>(COUNTIFS('Estruturante Móvel'!$M:$M,$B94,'Estruturante Móvel'!$AM:$AM,MH$4))-(COUNTIFS('Estruturante Móvel'!$M:$M,$B94,'Estruturante Móvel'!$AM:$AM,MH$4,'Estruturante Móvel'!$AQ:$AQ,"REPARO FO"))</f>
        <v>0</v>
      </c>
      <c r="MI94" s="140">
        <f>(COUNTIFS('Estruturante Móvel'!$M:$M,$B94,'Estruturante Móvel'!$C:$C,"&lt;&gt;PREVISTO",'Estruturante Móvel'!$G:$G,MH$4))</f>
        <v>0</v>
      </c>
      <c r="MJ94" s="139">
        <f>(COUNTIFS('Estruturante Móvel'!$M:$M,$B94,'Estruturante Móvel'!$AM:$AM,MJ$4))-(COUNTIFS('Estruturante Móvel'!$M:$M,$B94,'Estruturante Móvel'!$AM:$AM,MJ$4,'Estruturante Móvel'!$AQ:$AQ,"REPARO FO"))</f>
        <v>0</v>
      </c>
      <c r="MK94" s="140">
        <f>(COUNTIFS('Estruturante Móvel'!$M:$M,$B94,'Estruturante Móvel'!$C:$C,"&lt;&gt;PREVISTO",'Estruturante Móvel'!$G:$G,MJ$4))</f>
        <v>0</v>
      </c>
      <c r="ML94" s="139">
        <f>(COUNTIFS('Estruturante Móvel'!$M:$M,$B94,'Estruturante Móvel'!$AM:$AM,ML$4))-(COUNTIFS('Estruturante Móvel'!$M:$M,$B94,'Estruturante Móvel'!$AM:$AM,ML$4,'Estruturante Móvel'!$AQ:$AQ,"REPARO FO"))</f>
        <v>0</v>
      </c>
      <c r="MM94" s="140">
        <f>(COUNTIFS('Estruturante Móvel'!$M:$M,$B94,'Estruturante Móvel'!$C:$C,"&lt;&gt;PREVISTO",'Estruturante Móvel'!$G:$G,ML$4))</f>
        <v>0</v>
      </c>
      <c r="MN94" s="139">
        <f>(COUNTIFS('Estruturante Móvel'!$M:$M,$B94,'Estruturante Móvel'!$AM:$AM,MN$4))-(COUNTIFS('Estruturante Móvel'!$M:$M,$B94,'Estruturante Móvel'!$AM:$AM,MN$4,'Estruturante Móvel'!$AQ:$AQ,"REPARO FO"))</f>
        <v>0</v>
      </c>
      <c r="MO94" s="140">
        <f>(COUNTIFS('Estruturante Móvel'!$M:$M,$B94,'Estruturante Móvel'!$C:$C,"&lt;&gt;PREVISTO",'Estruturante Móvel'!$G:$G,MN$4))</f>
        <v>0</v>
      </c>
      <c r="MP94" s="139">
        <f>(COUNTIFS('Estruturante Móvel'!$M:$M,$B94,'Estruturante Móvel'!$AM:$AM,MP$4))-(COUNTIFS('Estruturante Móvel'!$M:$M,$B94,'Estruturante Móvel'!$AM:$AM,MP$4,'Estruturante Móvel'!$AQ:$AQ,"REPARO FO"))</f>
        <v>0</v>
      </c>
      <c r="MQ94" s="140">
        <f>(COUNTIFS('Estruturante Móvel'!$M:$M,$B94,'Estruturante Móvel'!$C:$C,"&lt;&gt;PREVISTO",'Estruturante Móvel'!$G:$G,MP$4))</f>
        <v>0</v>
      </c>
      <c r="MR94" s="139">
        <f>(COUNTIFS('Estruturante Móvel'!$M:$M,$B94,'Estruturante Móvel'!$AM:$AM,MR$4))-(COUNTIFS('Estruturante Móvel'!$M:$M,$B94,'Estruturante Móvel'!$AM:$AM,MR$4,'Estruturante Móvel'!$AQ:$AQ,"REPARO FO"))</f>
        <v>0</v>
      </c>
      <c r="MS94" s="140">
        <f>(COUNTIFS('Estruturante Móvel'!$M:$M,$B94,'Estruturante Móvel'!$C:$C,"&lt;&gt;PREVISTO",'Estruturante Móvel'!$G:$G,MR$4))</f>
        <v>0</v>
      </c>
      <c r="MT94" s="139">
        <f>(COUNTIFS('Estruturante Móvel'!$M:$M,$B94,'Estruturante Móvel'!$AM:$AM,MT$4))-(COUNTIFS('Estruturante Móvel'!$M:$M,$B94,'Estruturante Móvel'!$AM:$AM,MT$4,'Estruturante Móvel'!$AQ:$AQ,"REPARO FO"))</f>
        <v>0</v>
      </c>
      <c r="MU94" s="140">
        <f>(COUNTIFS('Estruturante Móvel'!$M:$M,$B94,'Estruturante Móvel'!$C:$C,"&lt;&gt;PREVISTO",'Estruturante Móvel'!$G:$G,MT$4))</f>
        <v>0</v>
      </c>
      <c r="MV94" s="139">
        <f>(COUNTIFS('Estruturante Móvel'!$M:$M,$B94,'Estruturante Móvel'!$AM:$AM,MV$4))-(COUNTIFS('Estruturante Móvel'!$M:$M,$B94,'Estruturante Móvel'!$AM:$AM,MV$4,'Estruturante Móvel'!$AQ:$AQ,"REPARO FO"))</f>
        <v>0</v>
      </c>
      <c r="MW94" s="140">
        <f>(COUNTIFS('Estruturante Móvel'!$M:$M,$B94,'Estruturante Móvel'!$C:$C,"&lt;&gt;PREVISTO",'Estruturante Móvel'!$G:$G,MV$4))</f>
        <v>0</v>
      </c>
      <c r="MX94" s="139">
        <f>(COUNTIFS('Estruturante Móvel'!$M:$M,$B94,'Estruturante Móvel'!$AM:$AM,MX$4))-(COUNTIFS('Estruturante Móvel'!$M:$M,$B94,'Estruturante Móvel'!$AM:$AM,MX$4,'Estruturante Móvel'!$AQ:$AQ,"REPARO FO"))</f>
        <v>0</v>
      </c>
      <c r="MY94" s="140">
        <f>(COUNTIFS('Estruturante Móvel'!$M:$M,$B94,'Estruturante Móvel'!$C:$C,"&lt;&gt;PREVISTO",'Estruturante Móvel'!$G:$G,MX$4))</f>
        <v>0</v>
      </c>
      <c r="MZ94" s="139">
        <f>(COUNTIFS('Estruturante Móvel'!$M:$M,$B94,'Estruturante Móvel'!$AM:$AM,MZ$4))-(COUNTIFS('Estruturante Móvel'!$M:$M,$B94,'Estruturante Móvel'!$AM:$AM,MZ$4,'Estruturante Móvel'!$AQ:$AQ,"REPARO FO"))</f>
        <v>0</v>
      </c>
      <c r="NA94" s="140">
        <f>(COUNTIFS('Estruturante Móvel'!$M:$M,$B94,'Estruturante Móvel'!$C:$C,"&lt;&gt;PREVISTO",'Estruturante Móvel'!$G:$G,MZ$4))</f>
        <v>0</v>
      </c>
      <c r="NB94" s="139">
        <f>(COUNTIFS('Estruturante Móvel'!$M:$M,$B94,'Estruturante Móvel'!$AM:$AM,NB$4))-(COUNTIFS('Estruturante Móvel'!$M:$M,$B94,'Estruturante Móvel'!$AM:$AM,NB$4,'Estruturante Móvel'!$AQ:$AQ,"REPARO FO"))</f>
        <v>0</v>
      </c>
      <c r="NC94" s="140">
        <f>(COUNTIFS('Estruturante Móvel'!$M:$M,$B94,'Estruturante Móvel'!$C:$C,"&lt;&gt;PREVISTO",'Estruturante Móvel'!$G:$G,NB$4))</f>
        <v>0</v>
      </c>
      <c r="ND94" s="139">
        <f>(COUNTIFS('Estruturante Móvel'!$M:$M,$B94,'Estruturante Móvel'!$AM:$AM,ND$4))-(COUNTIFS('Estruturante Móvel'!$M:$M,$B94,'Estruturante Móvel'!$AM:$AM,ND$4,'Estruturante Móvel'!$AQ:$AQ,"REPARO FO"))</f>
        <v>0</v>
      </c>
      <c r="NE94" s="140">
        <f>(COUNTIFS('Estruturante Móvel'!$M:$M,$B94,'Estruturante Móvel'!$C:$C,"&lt;&gt;PREVISTO",'Estruturante Móvel'!$G:$G,ND$4))</f>
        <v>0</v>
      </c>
      <c r="NF94" s="139">
        <f>(COUNTIFS('Estruturante Móvel'!$M:$M,$B94,'Estruturante Móvel'!$AM:$AM,NF$4))-(COUNTIFS('Estruturante Móvel'!$M:$M,$B94,'Estruturante Móvel'!$AM:$AM,NF$4,'Estruturante Móvel'!$AQ:$AQ,"REPARO FO"))</f>
        <v>0</v>
      </c>
      <c r="NG94" s="140">
        <f>(COUNTIFS('Estruturante Móvel'!$M:$M,$B94,'Estruturante Móvel'!$C:$C,"&lt;&gt;PREVISTO",'Estruturante Móvel'!$G:$G,NF$4))</f>
        <v>0</v>
      </c>
      <c r="NH94" s="139">
        <f>(COUNTIFS('Estruturante Móvel'!$M:$M,$B94,'Estruturante Móvel'!$AM:$AM,NH$4))-(COUNTIFS('Estruturante Móvel'!$M:$M,$B94,'Estruturante Móvel'!$AM:$AM,NH$4,'Estruturante Móvel'!$AQ:$AQ,"REPARO FO"))</f>
        <v>0</v>
      </c>
      <c r="NI94" s="140">
        <f>(COUNTIFS('Estruturante Móvel'!$M:$M,$B94,'Estruturante Móvel'!$C:$C,"&lt;&gt;PREVISTO",'Estruturante Móvel'!$G:$G,NH$4))</f>
        <v>0</v>
      </c>
    </row>
    <row r="95" spans="1:373" hidden="1" outlineLevel="1">
      <c r="B95" s="291" t="s">
        <v>466</v>
      </c>
      <c r="C95" s="169"/>
      <c r="D95" s="169">
        <f>COUNTIFS('Estruturante Móvel'!$M:$M,B94,'Estruturante Móvel'!$L:$L,'CRONOGRAMA_CONST+MIGRACAO'!B95)</f>
        <v>1</v>
      </c>
      <c r="E95" s="169">
        <f>(COUNTIFS('Estruturante Móvel'!$M:$M,B94,'Estruturante Móvel'!$C:$C,"&lt;&gt;PREVISTO",'Estruturante Móvel'!$L:$L,'CRONOGRAMA_CONST+MIGRACAO'!B95))</f>
        <v>1</v>
      </c>
      <c r="F95" s="170">
        <f>(COUNTIFS('Estruturante Móvel'!$M:$M,B94,'Estruturante Móvel'!$C:$C,"PREVISTO",'Estruturante Móvel'!$L:$L,'CRONOGRAMA_CONST+MIGRACAO'!B95))</f>
        <v>0</v>
      </c>
      <c r="G95" s="289"/>
      <c r="H95" s="170"/>
      <c r="I95" s="171"/>
      <c r="J95" s="287"/>
      <c r="K95" s="288"/>
      <c r="L95" s="139"/>
      <c r="M95" s="140"/>
      <c r="N95" s="139"/>
      <c r="O95" s="140"/>
      <c r="P95" s="139"/>
      <c r="Q95" s="140"/>
      <c r="R95" s="139"/>
      <c r="S95" s="140"/>
      <c r="T95" s="139"/>
      <c r="U95" s="140"/>
      <c r="V95" s="139"/>
      <c r="W95" s="140"/>
      <c r="X95" s="139"/>
      <c r="Y95" s="140"/>
      <c r="Z95" s="139"/>
      <c r="AA95" s="140"/>
      <c r="AB95" s="139"/>
      <c r="AC95" s="140"/>
      <c r="AD95" s="139"/>
      <c r="AE95" s="140"/>
      <c r="AF95" s="139"/>
      <c r="AG95" s="140"/>
      <c r="AH95" s="139"/>
      <c r="AI95" s="140"/>
      <c r="AJ95" s="139"/>
      <c r="AK95" s="140"/>
      <c r="AL95" s="139"/>
      <c r="AM95" s="140"/>
      <c r="AN95" s="139"/>
      <c r="AO95" s="140"/>
      <c r="AP95" s="139"/>
      <c r="AQ95" s="140"/>
      <c r="AR95" s="139"/>
      <c r="AS95" s="140"/>
      <c r="AT95" s="139"/>
      <c r="AU95" s="140"/>
      <c r="AV95" s="139"/>
      <c r="AW95" s="140"/>
      <c r="AX95" s="139"/>
      <c r="AY95" s="140"/>
      <c r="AZ95" s="139"/>
      <c r="BA95" s="140"/>
      <c r="BB95" s="139"/>
      <c r="BC95" s="140"/>
      <c r="BD95" s="139"/>
      <c r="BE95" s="140"/>
      <c r="BF95" s="139"/>
      <c r="BG95" s="140"/>
      <c r="BH95" s="139"/>
      <c r="BI95" s="140"/>
      <c r="BJ95" s="139"/>
      <c r="BK95" s="140"/>
      <c r="BL95" s="139"/>
      <c r="BM95" s="140"/>
      <c r="BN95" s="139"/>
      <c r="BO95" s="140"/>
      <c r="BP95" s="139"/>
      <c r="BQ95" s="140"/>
      <c r="BR95" s="139"/>
      <c r="BS95" s="140"/>
      <c r="BT95" s="139">
        <f>(COUNTIFS('Estruturante Móvel'!$M:$M,$B95,'Estruturante Móvel'!$AM:$AM,BT$4))-(COUNTIFS('Estruturante Móvel'!$M:$M,$B95,'Estruturante Móvel'!$AM:$AM,BT$4,'Estruturante Móvel'!$AQ:$AQ,"REPARO FO"))</f>
        <v>0</v>
      </c>
      <c r="BU95" s="140">
        <f>(COUNTIFS('Estruturante Móvel'!$M:$M,$B95,'Estruturante Móvel'!$C:$C,"&lt;&gt;PREVISTO",'Estruturante Móvel'!$G:$G,BT$4))</f>
        <v>0</v>
      </c>
      <c r="BV95" s="139">
        <f>(COUNTIFS('Estruturante Móvel'!$M:$M,$B95,'Estruturante Móvel'!$AM:$AM,BV$4))-(COUNTIFS('Estruturante Móvel'!$M:$M,$B95,'Estruturante Móvel'!$AM:$AM,BV$4,'Estruturante Móvel'!$AQ:$AQ,"REPARO FO"))</f>
        <v>0</v>
      </c>
      <c r="BW95" s="140">
        <f>(COUNTIFS('Estruturante Móvel'!$M:$M,$B95,'Estruturante Móvel'!$C:$C,"&lt;&gt;PREVISTO",'Estruturante Móvel'!$G:$G,BV$4))</f>
        <v>0</v>
      </c>
      <c r="BX95" s="139">
        <f>(COUNTIFS('Estruturante Móvel'!$M:$M,$B95,'Estruturante Móvel'!$AM:$AM,BX$4))-(COUNTIFS('Estruturante Móvel'!$M:$M,$B95,'Estruturante Móvel'!$AM:$AM,BX$4,'Estruturante Móvel'!$AQ:$AQ,"REPARO FO"))</f>
        <v>0</v>
      </c>
      <c r="BY95" s="140">
        <f>(COUNTIFS('Estruturante Móvel'!$M:$M,$B95,'Estruturante Móvel'!$C:$C,"&lt;&gt;PREVISTO",'Estruturante Móvel'!$G:$G,BX$4))</f>
        <v>0</v>
      </c>
      <c r="BZ95" s="139">
        <f>(COUNTIFS('Estruturante Móvel'!$M:$M,$B95,'Estruturante Móvel'!$AM:$AM,BZ$4))-(COUNTIFS('Estruturante Móvel'!$M:$M,$B95,'Estruturante Móvel'!$AM:$AM,BZ$4,'Estruturante Móvel'!$AQ:$AQ,"REPARO FO"))</f>
        <v>0</v>
      </c>
      <c r="CA95" s="140">
        <f>(COUNTIFS('Estruturante Móvel'!$M:$M,$B95,'Estruturante Móvel'!$C:$C,"&lt;&gt;PREVISTO",'Estruturante Móvel'!$G:$G,BZ$4))</f>
        <v>0</v>
      </c>
      <c r="CB95" s="139">
        <f>(COUNTIFS('Estruturante Móvel'!$M:$M,$B95,'Estruturante Móvel'!$AM:$AM,CB$4))-(COUNTIFS('Estruturante Móvel'!$M:$M,$B95,'Estruturante Móvel'!$AM:$AM,CB$4,'Estruturante Móvel'!$AQ:$AQ,"REPARO FO"))</f>
        <v>0</v>
      </c>
      <c r="CC95" s="140">
        <f>(COUNTIFS('Estruturante Móvel'!$M:$M,$B95,'Estruturante Móvel'!$C:$C,"&lt;&gt;PREVISTO",'Estruturante Móvel'!$G:$G,CB$4))</f>
        <v>0</v>
      </c>
      <c r="CD95" s="139">
        <f>(COUNTIFS('Estruturante Móvel'!$M:$M,$B95,'Estruturante Móvel'!$AM:$AM,CD$4))-(COUNTIFS('Estruturante Móvel'!$M:$M,$B95,'Estruturante Móvel'!$AM:$AM,CD$4,'Estruturante Móvel'!$AQ:$AQ,"REPARO FO"))</f>
        <v>0</v>
      </c>
      <c r="CE95" s="140">
        <f>(COUNTIFS('Estruturante Móvel'!$M:$M,$B95,'Estruturante Móvel'!$C:$C,"&lt;&gt;PREVISTO",'Estruturante Móvel'!$G:$G,CD$4))</f>
        <v>0</v>
      </c>
      <c r="CF95" s="139">
        <f>(COUNTIFS('Estruturante Móvel'!$M:$M,$B95,'Estruturante Móvel'!$AM:$AM,CF$4))-(COUNTIFS('Estruturante Móvel'!$M:$M,$B95,'Estruturante Móvel'!$AM:$AM,CF$4,'Estruturante Móvel'!$AQ:$AQ,"REPARO FO"))</f>
        <v>0</v>
      </c>
      <c r="CG95" s="140">
        <f>(COUNTIFS('Estruturante Móvel'!$M:$M,$B95,'Estruturante Móvel'!$C:$C,"&lt;&gt;PREVISTO",'Estruturante Móvel'!$G:$G,CF$4))</f>
        <v>0</v>
      </c>
      <c r="CH95" s="139">
        <f>(COUNTIFS('Estruturante Móvel'!$M:$M,$B95,'Estruturante Móvel'!$AM:$AM,CH$4))-(COUNTIFS('Estruturante Móvel'!$M:$M,$B95,'Estruturante Móvel'!$AM:$AM,CH$4,'Estruturante Móvel'!$AQ:$AQ,"REPARO FO"))</f>
        <v>0</v>
      </c>
      <c r="CI95" s="140">
        <f>(COUNTIFS('Estruturante Móvel'!$M:$M,$B95,'Estruturante Móvel'!$C:$C,"&lt;&gt;PREVISTO",'Estruturante Móvel'!$G:$G,CH$4))</f>
        <v>0</v>
      </c>
      <c r="CJ95" s="139">
        <f>(COUNTIFS('Estruturante Móvel'!$M:$M,$B95,'Estruturante Móvel'!$AM:$AM,CJ$4))-(COUNTIFS('Estruturante Móvel'!$M:$M,$B95,'Estruturante Móvel'!$AM:$AM,CJ$4,'Estruturante Móvel'!$AQ:$AQ,"REPARO FO"))</f>
        <v>0</v>
      </c>
      <c r="CK95" s="140">
        <f>(COUNTIFS('Estruturante Móvel'!$M:$M,$B95,'Estruturante Móvel'!$C:$C,"&lt;&gt;PREVISTO",'Estruturante Móvel'!$G:$G,CJ$4))</f>
        <v>0</v>
      </c>
      <c r="CL95" s="139">
        <f>(COUNTIFS('Estruturante Móvel'!$M:$M,$B95,'Estruturante Móvel'!$AM:$AM,CL$4))-(COUNTIFS('Estruturante Móvel'!$M:$M,$B95,'Estruturante Móvel'!$AM:$AM,CL$4,'Estruturante Móvel'!$AQ:$AQ,"REPARO FO"))</f>
        <v>0</v>
      </c>
      <c r="CM95" s="140">
        <f>(COUNTIFS('Estruturante Móvel'!$M:$M,$B95,'Estruturante Móvel'!$C:$C,"&lt;&gt;PREVISTO",'Estruturante Móvel'!$G:$G,CL$4))</f>
        <v>0</v>
      </c>
      <c r="CN95" s="139">
        <f>(COUNTIFS('Estruturante Móvel'!$M:$M,$B95,'Estruturante Móvel'!$AM:$AM,CN$4))-(COUNTIFS('Estruturante Móvel'!$M:$M,$B95,'Estruturante Móvel'!$AM:$AM,CN$4,'Estruturante Móvel'!$AQ:$AQ,"REPARO FO"))</f>
        <v>0</v>
      </c>
      <c r="CO95" s="140">
        <f>(COUNTIFS('Estruturante Móvel'!$M:$M,$B95,'Estruturante Móvel'!$C:$C,"&lt;&gt;PREVISTO",'Estruturante Móvel'!$G:$G,CN$4))</f>
        <v>0</v>
      </c>
      <c r="CP95" s="139">
        <f>(COUNTIFS('Estruturante Móvel'!$M:$M,$B95,'Estruturante Móvel'!$AM:$AM,CP$4))-(COUNTIFS('Estruturante Móvel'!$M:$M,$B95,'Estruturante Móvel'!$AM:$AM,CP$4,'Estruturante Móvel'!$AQ:$AQ,"REPARO FO"))</f>
        <v>0</v>
      </c>
      <c r="CQ95" s="140">
        <f>(COUNTIFS('Estruturante Móvel'!$M:$M,$B95,'Estruturante Móvel'!$C:$C,"&lt;&gt;PREVISTO",'Estruturante Móvel'!$G:$G,CP$4))</f>
        <v>0</v>
      </c>
      <c r="CR95" s="139">
        <f>(COUNTIFS('Estruturante Móvel'!$M:$M,$B95,'Estruturante Móvel'!$AM:$AM,CR$4))-(COUNTIFS('Estruturante Móvel'!$M:$M,$B95,'Estruturante Móvel'!$AM:$AM,CR$4,'Estruturante Móvel'!$AQ:$AQ,"REPARO FO"))</f>
        <v>0</v>
      </c>
      <c r="CS95" s="140">
        <f>(COUNTIFS('Estruturante Móvel'!$M:$M,$B95,'Estruturante Móvel'!$C:$C,"&lt;&gt;PREVISTO",'Estruturante Móvel'!$G:$G,CR$4))</f>
        <v>0</v>
      </c>
      <c r="CT95" s="139">
        <f>(COUNTIFS('Estruturante Móvel'!$M:$M,$B95,'Estruturante Móvel'!$AM:$AM,CT$4))-(COUNTIFS('Estruturante Móvel'!$M:$M,$B95,'Estruturante Móvel'!$AM:$AM,CT$4,'Estruturante Móvel'!$AQ:$AQ,"REPARO FO"))</f>
        <v>0</v>
      </c>
      <c r="CU95" s="140">
        <f>(COUNTIFS('Estruturante Móvel'!$M:$M,$B95,'Estruturante Móvel'!$C:$C,"&lt;&gt;PREVISTO",'Estruturante Móvel'!$G:$G,CT$4))</f>
        <v>0</v>
      </c>
      <c r="CV95" s="139">
        <f>(COUNTIFS('Estruturante Móvel'!$M:$M,$B95,'Estruturante Móvel'!$AM:$AM,CV$4))-(COUNTIFS('Estruturante Móvel'!$M:$M,$B95,'Estruturante Móvel'!$AM:$AM,CV$4,'Estruturante Móvel'!$AQ:$AQ,"REPARO FO"))</f>
        <v>0</v>
      </c>
      <c r="CW95" s="140">
        <f>(COUNTIFS('Estruturante Móvel'!$M:$M,$B95,'Estruturante Móvel'!$C:$C,"&lt;&gt;PREVISTO",'Estruturante Móvel'!$G:$G,CV$4))</f>
        <v>0</v>
      </c>
      <c r="CX95" s="139">
        <f>(COUNTIFS('Estruturante Móvel'!$M:$M,$B95,'Estruturante Móvel'!$AM:$AM,CX$4))-(COUNTIFS('Estruturante Móvel'!$M:$M,$B95,'Estruturante Móvel'!$AM:$AM,CX$4,'Estruturante Móvel'!$AQ:$AQ,"REPARO FO"))</f>
        <v>0</v>
      </c>
      <c r="CY95" s="140">
        <f>(COUNTIFS('Estruturante Móvel'!$M:$M,$B95,'Estruturante Móvel'!$C:$C,"&lt;&gt;PREVISTO",'Estruturante Móvel'!$G:$G,CX$4))</f>
        <v>0</v>
      </c>
      <c r="CZ95" s="139">
        <f>(COUNTIFS('Estruturante Móvel'!$M:$M,$B95,'Estruturante Móvel'!$AM:$AM,CZ$4))-(COUNTIFS('Estruturante Móvel'!$M:$M,$B95,'Estruturante Móvel'!$AM:$AM,CZ$4,'Estruturante Móvel'!$AQ:$AQ,"REPARO FO"))</f>
        <v>0</v>
      </c>
      <c r="DA95" s="140">
        <f>(COUNTIFS('Estruturante Móvel'!$M:$M,$B95,'Estruturante Móvel'!$C:$C,"&lt;&gt;PREVISTO",'Estruturante Móvel'!$G:$G,CZ$4))</f>
        <v>0</v>
      </c>
      <c r="DB95" s="139">
        <f>(COUNTIFS('Estruturante Móvel'!$M:$M,$B95,'Estruturante Móvel'!$AM:$AM,DB$4))-(COUNTIFS('Estruturante Móvel'!$M:$M,$B95,'Estruturante Móvel'!$AM:$AM,DB$4,'Estruturante Móvel'!$AQ:$AQ,"REPARO FO"))</f>
        <v>0</v>
      </c>
      <c r="DC95" s="140">
        <f>(COUNTIFS('Estruturante Móvel'!$M:$M,$B95,'Estruturante Móvel'!$C:$C,"&lt;&gt;PREVISTO",'Estruturante Móvel'!$G:$G,DB$4))</f>
        <v>0</v>
      </c>
      <c r="DD95" s="139">
        <f>(COUNTIFS('Estruturante Móvel'!$M:$M,$B95,'Estruturante Móvel'!$AM:$AM,DD$4))-(COUNTIFS('Estruturante Móvel'!$M:$M,$B95,'Estruturante Móvel'!$AM:$AM,DD$4,'Estruturante Móvel'!$AQ:$AQ,"REPARO FO"))</f>
        <v>0</v>
      </c>
      <c r="DE95" s="140">
        <f>(COUNTIFS('Estruturante Móvel'!$M:$M,$B95,'Estruturante Móvel'!$C:$C,"&lt;&gt;PREVISTO",'Estruturante Móvel'!$G:$G,DD$4))</f>
        <v>0</v>
      </c>
      <c r="DF95" s="139">
        <f>(COUNTIFS('Estruturante Móvel'!$M:$M,$B95,'Estruturante Móvel'!$AM:$AM,DF$4))-(COUNTIFS('Estruturante Móvel'!$M:$M,$B95,'Estruturante Móvel'!$AM:$AM,DF$4,'Estruturante Móvel'!$AQ:$AQ,"REPARO FO"))</f>
        <v>0</v>
      </c>
      <c r="DG95" s="140">
        <f>(COUNTIFS('Estruturante Móvel'!$M:$M,$B95,'Estruturante Móvel'!$C:$C,"&lt;&gt;PREVISTO",'Estruturante Móvel'!$G:$G,DF$4))</f>
        <v>0</v>
      </c>
      <c r="DH95" s="139">
        <f>(COUNTIFS('Estruturante Móvel'!$M:$M,$B95,'Estruturante Móvel'!$AM:$AM,DH$4))-(COUNTIFS('Estruturante Móvel'!$M:$M,$B95,'Estruturante Móvel'!$AM:$AM,DH$4,'Estruturante Móvel'!$AQ:$AQ,"REPARO FO"))</f>
        <v>0</v>
      </c>
      <c r="DI95" s="140">
        <f>(COUNTIFS('Estruturante Móvel'!$M:$M,$B95,'Estruturante Móvel'!$C:$C,"&lt;&gt;PREVISTO",'Estruturante Móvel'!$G:$G,DH$4))</f>
        <v>0</v>
      </c>
      <c r="DJ95" s="139">
        <f>(COUNTIFS('Estruturante Móvel'!$M:$M,$B95,'Estruturante Móvel'!$AM:$AM,DJ$4))-(COUNTIFS('Estruturante Móvel'!$M:$M,$B95,'Estruturante Móvel'!$AM:$AM,DJ$4,'Estruturante Móvel'!$AQ:$AQ,"REPARO FO"))</f>
        <v>0</v>
      </c>
      <c r="DK95" s="140">
        <f>(COUNTIFS('Estruturante Móvel'!$M:$M,$B95,'Estruturante Móvel'!$C:$C,"&lt;&gt;PREVISTO",'Estruturante Móvel'!$G:$G,DJ$4))</f>
        <v>0</v>
      </c>
      <c r="DL95" s="139">
        <f>(COUNTIFS('Estruturante Móvel'!$M:$M,$B95,'Estruturante Móvel'!$AM:$AM,DL$4))-(COUNTIFS('Estruturante Móvel'!$M:$M,$B95,'Estruturante Móvel'!$AM:$AM,DL$4,'Estruturante Móvel'!$AQ:$AQ,"REPARO FO"))</f>
        <v>0</v>
      </c>
      <c r="DM95" s="140">
        <f>(COUNTIFS('Estruturante Móvel'!$M:$M,$B95,'Estruturante Móvel'!$C:$C,"&lt;&gt;PREVISTO",'Estruturante Móvel'!$G:$G,DL$4))</f>
        <v>0</v>
      </c>
      <c r="DN95" s="139">
        <f>(COUNTIFS('Estruturante Móvel'!$M:$M,$B95,'Estruturante Móvel'!$AM:$AM,DN$4))-(COUNTIFS('Estruturante Móvel'!$M:$M,$B95,'Estruturante Móvel'!$AM:$AM,DN$4,'Estruturante Móvel'!$AQ:$AQ,"REPARO FO"))</f>
        <v>0</v>
      </c>
      <c r="DO95" s="140">
        <f>(COUNTIFS('Estruturante Móvel'!$M:$M,$B95,'Estruturante Móvel'!$C:$C,"&lt;&gt;PREVISTO",'Estruturante Móvel'!$G:$G,DN$4))</f>
        <v>0</v>
      </c>
      <c r="DP95" s="139">
        <f>(COUNTIFS('Estruturante Móvel'!$M:$M,$B95,'Estruturante Móvel'!$AM:$AM,DP$4))-(COUNTIFS('Estruturante Móvel'!$M:$M,$B95,'Estruturante Móvel'!$AM:$AM,DP$4,'Estruturante Móvel'!$AQ:$AQ,"REPARO FO"))</f>
        <v>0</v>
      </c>
      <c r="DQ95" s="140">
        <f>(COUNTIFS('Estruturante Móvel'!$M:$M,$B95,'Estruturante Móvel'!$C:$C,"&lt;&gt;PREVISTO",'Estruturante Móvel'!$G:$G,DP$4))</f>
        <v>0</v>
      </c>
      <c r="DR95" s="139">
        <f>(COUNTIFS('Estruturante Móvel'!$M:$M,$B95,'Estruturante Móvel'!$AM:$AM,DR$4))-(COUNTIFS('Estruturante Móvel'!$M:$M,$B95,'Estruturante Móvel'!$AM:$AM,DR$4,'Estruturante Móvel'!$AQ:$AQ,"REPARO FO"))</f>
        <v>0</v>
      </c>
      <c r="DS95" s="140">
        <f>(COUNTIFS('Estruturante Móvel'!$M:$M,$B95,'Estruturante Móvel'!$C:$C,"&lt;&gt;PREVISTO",'Estruturante Móvel'!$G:$G,DR$4))</f>
        <v>0</v>
      </c>
      <c r="DT95" s="139">
        <f>(COUNTIFS('Estruturante Móvel'!$M:$M,$B95,'Estruturante Móvel'!$AM:$AM,DT$4))-(COUNTIFS('Estruturante Móvel'!$M:$M,$B95,'Estruturante Móvel'!$AM:$AM,DT$4,'Estruturante Móvel'!$AQ:$AQ,"REPARO FO"))</f>
        <v>0</v>
      </c>
      <c r="DU95" s="140">
        <f>(COUNTIFS('Estruturante Móvel'!$M:$M,$B95,'Estruturante Móvel'!$C:$C,"&lt;&gt;PREVISTO",'Estruturante Móvel'!$G:$G,DT$4))</f>
        <v>0</v>
      </c>
      <c r="DV95" s="139">
        <f>(COUNTIFS('Estruturante Móvel'!$M:$M,$B95,'Estruturante Móvel'!$AM:$AM,DV$4))-(COUNTIFS('Estruturante Móvel'!$M:$M,$B95,'Estruturante Móvel'!$AM:$AM,DV$4,'Estruturante Móvel'!$AQ:$AQ,"REPARO FO"))</f>
        <v>0</v>
      </c>
      <c r="DW95" s="140">
        <f>(COUNTIFS('Estruturante Móvel'!$M:$M,$B95,'Estruturante Móvel'!$C:$C,"&lt;&gt;PREVISTO",'Estruturante Móvel'!$G:$G,DV$4))</f>
        <v>0</v>
      </c>
      <c r="DX95" s="139">
        <f>(COUNTIFS('Estruturante Móvel'!$M:$M,$B95,'Estruturante Móvel'!$AM:$AM,DX$4))-(COUNTIFS('Estruturante Móvel'!$M:$M,$B95,'Estruturante Móvel'!$AM:$AM,DX$4,'Estruturante Móvel'!$AQ:$AQ,"REPARO FO"))</f>
        <v>0</v>
      </c>
      <c r="DY95" s="140">
        <f>(COUNTIFS('Estruturante Móvel'!$M:$M,$B95,'Estruturante Móvel'!$C:$C,"&lt;&gt;PREVISTO",'Estruturante Móvel'!$G:$G,DX$4))</f>
        <v>0</v>
      </c>
      <c r="DZ95" s="139">
        <f>(COUNTIFS('Estruturante Móvel'!$M:$M,$B95,'Estruturante Móvel'!$AM:$AM,DZ$4))-(COUNTIFS('Estruturante Móvel'!$M:$M,$B95,'Estruturante Móvel'!$AM:$AM,DZ$4,'Estruturante Móvel'!$AQ:$AQ,"REPARO FO"))</f>
        <v>0</v>
      </c>
      <c r="EA95" s="140">
        <f>(COUNTIFS('Estruturante Móvel'!$M:$M,$B95,'Estruturante Móvel'!$C:$C,"&lt;&gt;PREVISTO",'Estruturante Móvel'!$G:$G,DZ$4))</f>
        <v>0</v>
      </c>
      <c r="EB95" s="139">
        <f>(COUNTIFS('Estruturante Móvel'!$M:$M,$B95,'Estruturante Móvel'!$AM:$AM,EB$4))-(COUNTIFS('Estruturante Móvel'!$M:$M,$B95,'Estruturante Móvel'!$AM:$AM,EB$4,'Estruturante Móvel'!$AQ:$AQ,"REPARO FO"))</f>
        <v>0</v>
      </c>
      <c r="EC95" s="140">
        <f>(COUNTIFS('Estruturante Móvel'!$M:$M,$B95,'Estruturante Móvel'!$C:$C,"&lt;&gt;PREVISTO",'Estruturante Móvel'!$G:$G,EB$4))</f>
        <v>0</v>
      </c>
      <c r="ED95" s="139">
        <f>(COUNTIFS('Estruturante Móvel'!$M:$M,$B95,'Estruturante Móvel'!$AM:$AM,ED$4))-(COUNTIFS('Estruturante Móvel'!$M:$M,$B95,'Estruturante Móvel'!$AM:$AM,ED$4,'Estruturante Móvel'!$AQ:$AQ,"REPARO FO"))</f>
        <v>0</v>
      </c>
      <c r="EE95" s="140">
        <f>(COUNTIFS('Estruturante Móvel'!$M:$M,$B95,'Estruturante Móvel'!$C:$C,"&lt;&gt;PREVISTO",'Estruturante Móvel'!$G:$G,ED$4))</f>
        <v>0</v>
      </c>
      <c r="EF95" s="139">
        <f>(COUNTIFS('Estruturante Móvel'!$M:$M,$B95,'Estruturante Móvel'!$AM:$AM,EF$4))-(COUNTIFS('Estruturante Móvel'!$M:$M,$B95,'Estruturante Móvel'!$AM:$AM,EF$4,'Estruturante Móvel'!$AQ:$AQ,"REPARO FO"))</f>
        <v>0</v>
      </c>
      <c r="EG95" s="140">
        <f>(COUNTIFS('Estruturante Móvel'!$M:$M,$B95,'Estruturante Móvel'!$C:$C,"&lt;&gt;PREVISTO",'Estruturante Móvel'!$G:$G,EF$4))</f>
        <v>0</v>
      </c>
      <c r="EH95" s="139">
        <f>(COUNTIFS('Estruturante Móvel'!$M:$M,$B95,'Estruturante Móvel'!$AM:$AM,EH$4))-(COUNTIFS('Estruturante Móvel'!$M:$M,$B95,'Estruturante Móvel'!$AM:$AM,EH$4,'Estruturante Móvel'!$AQ:$AQ,"REPARO FO"))</f>
        <v>0</v>
      </c>
      <c r="EI95" s="140">
        <f>(COUNTIFS('Estruturante Móvel'!$M:$M,$B95,'Estruturante Móvel'!$C:$C,"&lt;&gt;PREVISTO",'Estruturante Móvel'!$G:$G,EH$4))</f>
        <v>0</v>
      </c>
      <c r="EJ95" s="139">
        <f>(COUNTIFS('Estruturante Móvel'!$M:$M,$B95,'Estruturante Móvel'!$AM:$AM,EJ$4))-(COUNTIFS('Estruturante Móvel'!$M:$M,$B95,'Estruturante Móvel'!$AM:$AM,EJ$4,'Estruturante Móvel'!$AQ:$AQ,"REPARO FO"))</f>
        <v>0</v>
      </c>
      <c r="EK95" s="140">
        <f>(COUNTIFS('Estruturante Móvel'!$M:$M,$B95,'Estruturante Móvel'!$C:$C,"&lt;&gt;PREVISTO",'Estruturante Móvel'!$G:$G,EJ$4))</f>
        <v>0</v>
      </c>
      <c r="EL95" s="139">
        <f>(COUNTIFS('Estruturante Móvel'!$M:$M,$B95,'Estruturante Móvel'!$AM:$AM,EL$4))-(COUNTIFS('Estruturante Móvel'!$M:$M,$B95,'Estruturante Móvel'!$AM:$AM,EL$4,'Estruturante Móvel'!$AQ:$AQ,"REPARO FO"))</f>
        <v>0</v>
      </c>
      <c r="EM95" s="140">
        <f>(COUNTIFS('Estruturante Móvel'!$M:$M,$B95,'Estruturante Móvel'!$C:$C,"&lt;&gt;PREVISTO",'Estruturante Móvel'!$G:$G,EL$4))</f>
        <v>0</v>
      </c>
      <c r="EN95" s="139">
        <f>(COUNTIFS('Estruturante Móvel'!$M:$M,$B95,'Estruturante Móvel'!$AM:$AM,EN$4))-(COUNTIFS('Estruturante Móvel'!$M:$M,$B95,'Estruturante Móvel'!$AM:$AM,EN$4,'Estruturante Móvel'!$AQ:$AQ,"REPARO FO"))</f>
        <v>0</v>
      </c>
      <c r="EO95" s="140">
        <f>(COUNTIFS('Estruturante Móvel'!$M:$M,$B95,'Estruturante Móvel'!$C:$C,"&lt;&gt;PREVISTO",'Estruturante Móvel'!$G:$G,EN$4))</f>
        <v>0</v>
      </c>
      <c r="EP95" s="139">
        <f>(COUNTIFS('Estruturante Móvel'!$M:$M,$B95,'Estruturante Móvel'!$AM:$AM,EP$4))-(COUNTIFS('Estruturante Móvel'!$M:$M,$B95,'Estruturante Móvel'!$AM:$AM,EP$4,'Estruturante Móvel'!$AQ:$AQ,"REPARO FO"))</f>
        <v>0</v>
      </c>
      <c r="EQ95" s="140">
        <f>(COUNTIFS('Estruturante Móvel'!$M:$M,$B95,'Estruturante Móvel'!$C:$C,"&lt;&gt;PREVISTO",'Estruturante Móvel'!$G:$G,EP$4))</f>
        <v>0</v>
      </c>
      <c r="ER95" s="139">
        <f>(COUNTIFS('Estruturante Móvel'!$M:$M,$B95,'Estruturante Móvel'!$AM:$AM,ER$4))-(COUNTIFS('Estruturante Móvel'!$M:$M,$B95,'Estruturante Móvel'!$AM:$AM,ER$4,'Estruturante Móvel'!$AQ:$AQ,"REPARO FO"))</f>
        <v>0</v>
      </c>
      <c r="ES95" s="140">
        <f>(COUNTIFS('Estruturante Móvel'!$M:$M,$B95,'Estruturante Móvel'!$C:$C,"&lt;&gt;PREVISTO",'Estruturante Móvel'!$G:$G,ER$4))</f>
        <v>0</v>
      </c>
      <c r="ET95" s="139">
        <f>(COUNTIFS('Estruturante Móvel'!$M:$M,$B95,'Estruturante Móvel'!$AM:$AM,ET$4))-(COUNTIFS('Estruturante Móvel'!$M:$M,$B95,'Estruturante Móvel'!$AM:$AM,ET$4,'Estruturante Móvel'!$AQ:$AQ,"REPARO FO"))</f>
        <v>0</v>
      </c>
      <c r="EU95" s="140">
        <f>(COUNTIFS('Estruturante Móvel'!$M:$M,$B95,'Estruturante Móvel'!$C:$C,"&lt;&gt;PREVISTO",'Estruturante Móvel'!$G:$G,ET$4))</f>
        <v>0</v>
      </c>
      <c r="EV95" s="139">
        <f>(COUNTIFS('Estruturante Móvel'!$M:$M,$B95,'Estruturante Móvel'!$AM:$AM,EV$4))-(COUNTIFS('Estruturante Móvel'!$M:$M,$B95,'Estruturante Móvel'!$AM:$AM,EV$4,'Estruturante Móvel'!$AQ:$AQ,"REPARO FO"))</f>
        <v>0</v>
      </c>
      <c r="EW95" s="140">
        <f>(COUNTIFS('Estruturante Móvel'!$M:$M,$B95,'Estruturante Móvel'!$C:$C,"&lt;&gt;PREVISTO",'Estruturante Móvel'!$G:$G,EV$4))</f>
        <v>0</v>
      </c>
      <c r="EX95" s="139">
        <f>(COUNTIFS('Estruturante Móvel'!$M:$M,$B95,'Estruturante Móvel'!$AM:$AM,EX$4))-(COUNTIFS('Estruturante Móvel'!$M:$M,$B95,'Estruturante Móvel'!$AM:$AM,EX$4,'Estruturante Móvel'!$AQ:$AQ,"REPARO FO"))</f>
        <v>0</v>
      </c>
      <c r="EY95" s="140">
        <f>(COUNTIFS('Estruturante Móvel'!$M:$M,$B95,'Estruturante Móvel'!$C:$C,"&lt;&gt;PREVISTO",'Estruturante Móvel'!$G:$G,EX$4))</f>
        <v>0</v>
      </c>
      <c r="EZ95" s="139">
        <f>(COUNTIFS('Estruturante Móvel'!$M:$M,$B95,'Estruturante Móvel'!$AM:$AM,EZ$4))-(COUNTIFS('Estruturante Móvel'!$M:$M,$B95,'Estruturante Móvel'!$AM:$AM,EZ$4,'Estruturante Móvel'!$AQ:$AQ,"REPARO FO"))</f>
        <v>0</v>
      </c>
      <c r="FA95" s="140">
        <f>(COUNTIFS('Estruturante Móvel'!$M:$M,$B95,'Estruturante Móvel'!$C:$C,"&lt;&gt;PREVISTO",'Estruturante Móvel'!$G:$G,EZ$4))</f>
        <v>0</v>
      </c>
      <c r="FB95" s="139">
        <f>(COUNTIFS('Estruturante Móvel'!$M:$M,$B95,'Estruturante Móvel'!$AM:$AM,FB$4))-(COUNTIFS('Estruturante Móvel'!$M:$M,$B95,'Estruturante Móvel'!$AM:$AM,FB$4,'Estruturante Móvel'!$AQ:$AQ,"REPARO FO"))</f>
        <v>0</v>
      </c>
      <c r="FC95" s="140">
        <f>(COUNTIFS('Estruturante Móvel'!$M:$M,$B95,'Estruturante Móvel'!$C:$C,"&lt;&gt;PREVISTO",'Estruturante Móvel'!$G:$G,FB$4))</f>
        <v>0</v>
      </c>
      <c r="FD95" s="139">
        <f>(COUNTIFS('Estruturante Móvel'!$M:$M,$B95,'Estruturante Móvel'!$AM:$AM,FD$4))-(COUNTIFS('Estruturante Móvel'!$M:$M,$B95,'Estruturante Móvel'!$AM:$AM,FD$4,'Estruturante Móvel'!$AQ:$AQ,"REPARO FO"))</f>
        <v>0</v>
      </c>
      <c r="FE95" s="140">
        <f>(COUNTIFS('Estruturante Móvel'!$M:$M,$B95,'Estruturante Móvel'!$C:$C,"&lt;&gt;PREVISTO",'Estruturante Móvel'!$G:$G,FD$4))</f>
        <v>0</v>
      </c>
      <c r="FF95" s="139">
        <f>(COUNTIFS('Estruturante Móvel'!$M:$M,$B95,'Estruturante Móvel'!$AM:$AM,FF$4))-(COUNTIFS('Estruturante Móvel'!$M:$M,$B95,'Estruturante Móvel'!$AM:$AM,FF$4,'Estruturante Móvel'!$AQ:$AQ,"REPARO FO"))</f>
        <v>0</v>
      </c>
      <c r="FG95" s="140">
        <f>(COUNTIFS('Estruturante Móvel'!$M:$M,$B95,'Estruturante Móvel'!$C:$C,"&lt;&gt;PREVISTO",'Estruturante Móvel'!$G:$G,FF$4))</f>
        <v>0</v>
      </c>
      <c r="FH95" s="139">
        <f>(COUNTIFS('Estruturante Móvel'!$M:$M,$B95,'Estruturante Móvel'!$AM:$AM,FH$4))-(COUNTIFS('Estruturante Móvel'!$M:$M,$B95,'Estruturante Móvel'!$AM:$AM,FH$4,'Estruturante Móvel'!$AQ:$AQ,"REPARO FO"))</f>
        <v>0</v>
      </c>
      <c r="FI95" s="140">
        <f>(COUNTIFS('Estruturante Móvel'!$M:$M,$B95,'Estruturante Móvel'!$C:$C,"&lt;&gt;PREVISTO",'Estruturante Móvel'!$G:$G,FH$4))</f>
        <v>0</v>
      </c>
      <c r="FJ95" s="139">
        <f>(COUNTIFS('Estruturante Móvel'!$M:$M,$B95,'Estruturante Móvel'!$AM:$AM,FJ$4))-(COUNTIFS('Estruturante Móvel'!$M:$M,$B95,'Estruturante Móvel'!$AM:$AM,FJ$4,'Estruturante Móvel'!$AQ:$AQ,"REPARO FO"))</f>
        <v>0</v>
      </c>
      <c r="FK95" s="140">
        <f>(COUNTIFS('Estruturante Móvel'!$M:$M,$B95,'Estruturante Móvel'!$C:$C,"&lt;&gt;PREVISTO",'Estruturante Móvel'!$G:$G,FJ$4))</f>
        <v>0</v>
      </c>
      <c r="FL95" s="139">
        <f>(COUNTIFS('Estruturante Móvel'!$M:$M,$B95,'Estruturante Móvel'!$AM:$AM,FL$4))-(COUNTIFS('Estruturante Móvel'!$M:$M,$B95,'Estruturante Móvel'!$AM:$AM,FL$4,'Estruturante Móvel'!$AQ:$AQ,"REPARO FO"))</f>
        <v>0</v>
      </c>
      <c r="FM95" s="140">
        <f>(COUNTIFS('Estruturante Móvel'!$M:$M,$B95,'Estruturante Móvel'!$C:$C,"&lt;&gt;PREVISTO",'Estruturante Móvel'!$G:$G,FL$4))</f>
        <v>0</v>
      </c>
      <c r="FN95" s="139">
        <f>(COUNTIFS('Estruturante Móvel'!$M:$M,$B95,'Estruturante Móvel'!$AM:$AM,FN$4))-(COUNTIFS('Estruturante Móvel'!$M:$M,$B95,'Estruturante Móvel'!$AM:$AM,FN$4,'Estruturante Móvel'!$AQ:$AQ,"REPARO FO"))</f>
        <v>0</v>
      </c>
      <c r="FO95" s="140">
        <f>(COUNTIFS('Estruturante Móvel'!$M:$M,$B95,'Estruturante Móvel'!$C:$C,"&lt;&gt;PREVISTO",'Estruturante Móvel'!$G:$G,FN$4))</f>
        <v>0</v>
      </c>
      <c r="FP95" s="139">
        <f>(COUNTIFS('Estruturante Móvel'!$M:$M,$B95,'Estruturante Móvel'!$AM:$AM,FP$4))-(COUNTIFS('Estruturante Móvel'!$M:$M,$B95,'Estruturante Móvel'!$AM:$AM,FP$4,'Estruturante Móvel'!$AQ:$AQ,"REPARO FO"))</f>
        <v>0</v>
      </c>
      <c r="FQ95" s="140">
        <f>(COUNTIFS('Estruturante Móvel'!$M:$M,$B95,'Estruturante Móvel'!$C:$C,"&lt;&gt;PREVISTO",'Estruturante Móvel'!$G:$G,FP$4))</f>
        <v>0</v>
      </c>
      <c r="FR95" s="139">
        <f>(COUNTIFS('Estruturante Móvel'!$M:$M,$B95,'Estruturante Móvel'!$AM:$AM,FR$4))-(COUNTIFS('Estruturante Móvel'!$M:$M,$B95,'Estruturante Móvel'!$AM:$AM,FR$4,'Estruturante Móvel'!$AQ:$AQ,"REPARO FO"))</f>
        <v>0</v>
      </c>
      <c r="FS95" s="140">
        <f>(COUNTIFS('Estruturante Móvel'!$M:$M,$B95,'Estruturante Móvel'!$C:$C,"&lt;&gt;PREVISTO",'Estruturante Móvel'!$G:$G,FR$4))</f>
        <v>0</v>
      </c>
      <c r="FT95" s="139">
        <f>(COUNTIFS('Estruturante Móvel'!$M:$M,$B95,'Estruturante Móvel'!$AM:$AM,FT$4))-(COUNTIFS('Estruturante Móvel'!$M:$M,$B95,'Estruturante Móvel'!$AM:$AM,FT$4,'Estruturante Móvel'!$AQ:$AQ,"REPARO FO"))</f>
        <v>0</v>
      </c>
      <c r="FU95" s="140">
        <f>(COUNTIFS('Estruturante Móvel'!$M:$M,$B95,'Estruturante Móvel'!$C:$C,"&lt;&gt;PREVISTO",'Estruturante Móvel'!$G:$G,FT$4))</f>
        <v>0</v>
      </c>
      <c r="FV95" s="139">
        <f>(COUNTIFS('Estruturante Móvel'!$M:$M,$B95,'Estruturante Móvel'!$AM:$AM,FV$4))-(COUNTIFS('Estruturante Móvel'!$M:$M,$B95,'Estruturante Móvel'!$AM:$AM,FV$4,'Estruturante Móvel'!$AQ:$AQ,"REPARO FO"))</f>
        <v>0</v>
      </c>
      <c r="FW95" s="140">
        <f>(COUNTIFS('Estruturante Móvel'!$M:$M,$B95,'Estruturante Móvel'!$C:$C,"&lt;&gt;PREVISTO",'Estruturante Móvel'!$G:$G,FV$4))</f>
        <v>0</v>
      </c>
      <c r="FX95" s="139">
        <f>(COUNTIFS('Estruturante Móvel'!$M:$M,$B95,'Estruturante Móvel'!$AM:$AM,FX$4))-(COUNTIFS('Estruturante Móvel'!$M:$M,$B95,'Estruturante Móvel'!$AM:$AM,FX$4,'Estruturante Móvel'!$AQ:$AQ,"REPARO FO"))</f>
        <v>0</v>
      </c>
      <c r="FY95" s="140">
        <f>(COUNTIFS('Estruturante Móvel'!$M:$M,$B95,'Estruturante Móvel'!$C:$C,"&lt;&gt;PREVISTO",'Estruturante Móvel'!$G:$G,FX$4))</f>
        <v>0</v>
      </c>
      <c r="FZ95" s="139">
        <f>(COUNTIFS('Estruturante Móvel'!$M:$M,$B95,'Estruturante Móvel'!$AM:$AM,FZ$4))-(COUNTIFS('Estruturante Móvel'!$M:$M,$B95,'Estruturante Móvel'!$AM:$AM,FZ$4,'Estruturante Móvel'!$AQ:$AQ,"REPARO FO"))</f>
        <v>0</v>
      </c>
      <c r="GA95" s="140">
        <f>(COUNTIFS('Estruturante Móvel'!$M:$M,$B95,'Estruturante Móvel'!$C:$C,"&lt;&gt;PREVISTO",'Estruturante Móvel'!$G:$G,FZ$4))</f>
        <v>0</v>
      </c>
      <c r="GB95" s="139">
        <f>(COUNTIFS('Estruturante Móvel'!$M:$M,$B95,'Estruturante Móvel'!$AM:$AM,GB$4))-(COUNTIFS('Estruturante Móvel'!$M:$M,$B95,'Estruturante Móvel'!$AM:$AM,GB$4,'Estruturante Móvel'!$AQ:$AQ,"REPARO FO"))</f>
        <v>0</v>
      </c>
      <c r="GC95" s="140">
        <f>(COUNTIFS('Estruturante Móvel'!$M:$M,$B95,'Estruturante Móvel'!$C:$C,"&lt;&gt;PREVISTO",'Estruturante Móvel'!$G:$G,GB$4))</f>
        <v>0</v>
      </c>
      <c r="GD95" s="139">
        <f>(COUNTIFS('Estruturante Móvel'!$M:$M,$B95,'Estruturante Móvel'!$AM:$AM,GD$4))-(COUNTIFS('Estruturante Móvel'!$M:$M,$B95,'Estruturante Móvel'!$AM:$AM,GD$4,'Estruturante Móvel'!$AQ:$AQ,"REPARO FO"))</f>
        <v>0</v>
      </c>
      <c r="GE95" s="140">
        <f>(COUNTIFS('Estruturante Móvel'!$M:$M,$B95,'Estruturante Móvel'!$C:$C,"&lt;&gt;PREVISTO",'Estruturante Móvel'!$G:$G,GD$4))</f>
        <v>0</v>
      </c>
      <c r="GF95" s="139">
        <f>(COUNTIFS('Estruturante Móvel'!$M:$M,$B95,'Estruturante Móvel'!$AM:$AM,GF$4))-(COUNTIFS('Estruturante Móvel'!$M:$M,$B95,'Estruturante Móvel'!$AM:$AM,GF$4,'Estruturante Móvel'!$AQ:$AQ,"REPARO FO"))</f>
        <v>0</v>
      </c>
      <c r="GG95" s="140">
        <f>(COUNTIFS('Estruturante Móvel'!$M:$M,$B95,'Estruturante Móvel'!$C:$C,"&lt;&gt;PREVISTO",'Estruturante Móvel'!$G:$G,GF$4))</f>
        <v>0</v>
      </c>
      <c r="GH95" s="139">
        <f>(COUNTIFS('Estruturante Móvel'!$M:$M,$B95,'Estruturante Móvel'!$AM:$AM,GH$4))-(COUNTIFS('Estruturante Móvel'!$M:$M,$B95,'Estruturante Móvel'!$AM:$AM,GH$4,'Estruturante Móvel'!$AQ:$AQ,"REPARO FO"))</f>
        <v>0</v>
      </c>
      <c r="GI95" s="140">
        <f>(COUNTIFS('Estruturante Móvel'!$M:$M,$B95,'Estruturante Móvel'!$C:$C,"&lt;&gt;PREVISTO",'Estruturante Móvel'!$G:$G,GH$4))</f>
        <v>0</v>
      </c>
      <c r="GJ95" s="139">
        <f>(COUNTIFS('Estruturante Móvel'!$M:$M,$B95,'Estruturante Móvel'!$AM:$AM,GJ$4))-(COUNTIFS('Estruturante Móvel'!$M:$M,$B95,'Estruturante Móvel'!$AM:$AM,GJ$4,'Estruturante Móvel'!$AQ:$AQ,"REPARO FO"))</f>
        <v>0</v>
      </c>
      <c r="GK95" s="140">
        <f>(COUNTIFS('Estruturante Móvel'!$M:$M,$B95,'Estruturante Móvel'!$C:$C,"&lt;&gt;PREVISTO",'Estruturante Móvel'!$G:$G,GJ$4))</f>
        <v>0</v>
      </c>
      <c r="GL95" s="139">
        <f>(COUNTIFS('Estruturante Móvel'!$M:$M,$B95,'Estruturante Móvel'!$AM:$AM,GL$4))-(COUNTIFS('Estruturante Móvel'!$M:$M,$B95,'Estruturante Móvel'!$AM:$AM,GL$4,'Estruturante Móvel'!$AQ:$AQ,"REPARO FO"))</f>
        <v>0</v>
      </c>
      <c r="GM95" s="140">
        <f>(COUNTIFS('Estruturante Móvel'!$M:$M,$B95,'Estruturante Móvel'!$C:$C,"&lt;&gt;PREVISTO",'Estruturante Móvel'!$G:$G,GL$4))</f>
        <v>0</v>
      </c>
      <c r="GN95" s="139">
        <f>(COUNTIFS('Estruturante Móvel'!$M:$M,$B95,'Estruturante Móvel'!$AM:$AM,GN$4))-(COUNTIFS('Estruturante Móvel'!$M:$M,$B95,'Estruturante Móvel'!$AM:$AM,GN$4,'Estruturante Móvel'!$AQ:$AQ,"REPARO FO"))</f>
        <v>0</v>
      </c>
      <c r="GO95" s="140">
        <f>(COUNTIFS('Estruturante Móvel'!$M:$M,$B95,'Estruturante Móvel'!$C:$C,"&lt;&gt;PREVISTO",'Estruturante Móvel'!$G:$G,GN$4))</f>
        <v>0</v>
      </c>
      <c r="GP95" s="139">
        <f>(COUNTIFS('Estruturante Móvel'!$M:$M,$B95,'Estruturante Móvel'!$AM:$AM,GP$4))-(COUNTIFS('Estruturante Móvel'!$M:$M,$B95,'Estruturante Móvel'!$AM:$AM,GP$4,'Estruturante Móvel'!$AQ:$AQ,"REPARO FO"))</f>
        <v>0</v>
      </c>
      <c r="GQ95" s="140">
        <f>(COUNTIFS('Estruturante Móvel'!$M:$M,$B95,'Estruturante Móvel'!$C:$C,"&lt;&gt;PREVISTO",'Estruturante Móvel'!$G:$G,GP$4))</f>
        <v>0</v>
      </c>
      <c r="GR95" s="139">
        <f>(COUNTIFS('Estruturante Móvel'!$M:$M,$B95,'Estruturante Móvel'!$AM:$AM,GR$4))-(COUNTIFS('Estruturante Móvel'!$M:$M,$B95,'Estruturante Móvel'!$AM:$AM,GR$4,'Estruturante Móvel'!$AQ:$AQ,"REPARO FO"))</f>
        <v>0</v>
      </c>
      <c r="GS95" s="140">
        <f>(COUNTIFS('Estruturante Móvel'!$M:$M,$B95,'Estruturante Móvel'!$C:$C,"&lt;&gt;PREVISTO",'Estruturante Móvel'!$G:$G,GR$4))</f>
        <v>0</v>
      </c>
      <c r="GT95" s="139">
        <f>(COUNTIFS('Estruturante Móvel'!$M:$M,$B95,'Estruturante Móvel'!$AM:$AM,GT$4))-(COUNTIFS('Estruturante Móvel'!$M:$M,$B95,'Estruturante Móvel'!$AM:$AM,GT$4,'Estruturante Móvel'!$AQ:$AQ,"REPARO FO"))</f>
        <v>0</v>
      </c>
      <c r="GU95" s="140">
        <f>(COUNTIFS('Estruturante Móvel'!$M:$M,$B95,'Estruturante Móvel'!$C:$C,"&lt;&gt;PREVISTO",'Estruturante Móvel'!$G:$G,GT$4))</f>
        <v>0</v>
      </c>
      <c r="GV95" s="139">
        <f>(COUNTIFS('Estruturante Móvel'!$M:$M,$B95,'Estruturante Móvel'!$AM:$AM,GV$4))-(COUNTIFS('Estruturante Móvel'!$M:$M,$B95,'Estruturante Móvel'!$AM:$AM,GV$4,'Estruturante Móvel'!$AQ:$AQ,"REPARO FO"))</f>
        <v>0</v>
      </c>
      <c r="GW95" s="140">
        <f>(COUNTIFS('Estruturante Móvel'!$M:$M,$B95,'Estruturante Móvel'!$C:$C,"&lt;&gt;PREVISTO",'Estruturante Móvel'!$G:$G,GV$4))</f>
        <v>0</v>
      </c>
      <c r="GX95" s="139">
        <f>(COUNTIFS('Estruturante Móvel'!$M:$M,$B95,'Estruturante Móvel'!$AM:$AM,GX$4))-(COUNTIFS('Estruturante Móvel'!$M:$M,$B95,'Estruturante Móvel'!$AM:$AM,GX$4,'Estruturante Móvel'!$AQ:$AQ,"REPARO FO"))</f>
        <v>0</v>
      </c>
      <c r="GY95" s="140">
        <f>(COUNTIFS('Estruturante Móvel'!$M:$M,$B95,'Estruturante Móvel'!$C:$C,"&lt;&gt;PREVISTO",'Estruturante Móvel'!$G:$G,GX$4))</f>
        <v>0</v>
      </c>
      <c r="GZ95" s="139">
        <f>(COUNTIFS('Estruturante Móvel'!$M:$M,$B95,'Estruturante Móvel'!$AM:$AM,GZ$4))-(COUNTIFS('Estruturante Móvel'!$M:$M,$B95,'Estruturante Móvel'!$AM:$AM,GZ$4,'Estruturante Móvel'!$AQ:$AQ,"REPARO FO"))</f>
        <v>0</v>
      </c>
      <c r="HA95" s="140">
        <f>(COUNTIFS('Estruturante Móvel'!$M:$M,$B95,'Estruturante Móvel'!$C:$C,"&lt;&gt;PREVISTO",'Estruturante Móvel'!$G:$G,GZ$4))</f>
        <v>0</v>
      </c>
      <c r="HB95" s="139">
        <f>(COUNTIFS('Estruturante Móvel'!$M:$M,$B95,'Estruturante Móvel'!$AM:$AM,HB$4))-(COUNTIFS('Estruturante Móvel'!$M:$M,$B95,'Estruturante Móvel'!$AM:$AM,HB$4,'Estruturante Móvel'!$AQ:$AQ,"REPARO FO"))</f>
        <v>0</v>
      </c>
      <c r="HC95" s="140">
        <f>(COUNTIFS('Estruturante Móvel'!$M:$M,$B95,'Estruturante Móvel'!$C:$C,"&lt;&gt;PREVISTO",'Estruturante Móvel'!$G:$G,HB$4))</f>
        <v>0</v>
      </c>
      <c r="HD95" s="139">
        <f>(COUNTIFS('Estruturante Móvel'!$M:$M,$B95,'Estruturante Móvel'!$AM:$AM,HD$4))-(COUNTIFS('Estruturante Móvel'!$M:$M,$B95,'Estruturante Móvel'!$AM:$AM,HD$4,'Estruturante Móvel'!$AQ:$AQ,"REPARO FO"))</f>
        <v>0</v>
      </c>
      <c r="HE95" s="140">
        <f>(COUNTIFS('Estruturante Móvel'!$M:$M,$B95,'Estruturante Móvel'!$C:$C,"&lt;&gt;PREVISTO",'Estruturante Móvel'!$G:$G,HD$4))</f>
        <v>0</v>
      </c>
      <c r="HF95" s="139">
        <f>(COUNTIFS('Estruturante Móvel'!$M:$M,$B95,'Estruturante Móvel'!$AM:$AM,HF$4))-(COUNTIFS('Estruturante Móvel'!$M:$M,$B95,'Estruturante Móvel'!$AM:$AM,HF$4,'Estruturante Móvel'!$AQ:$AQ,"REPARO FO"))</f>
        <v>0</v>
      </c>
      <c r="HG95" s="140">
        <f>(COUNTIFS('Estruturante Móvel'!$M:$M,$B95,'Estruturante Móvel'!$C:$C,"&lt;&gt;PREVISTO",'Estruturante Móvel'!$G:$G,HF$4))</f>
        <v>0</v>
      </c>
      <c r="HH95" s="139">
        <f>(COUNTIFS('Estruturante Móvel'!$M:$M,$B95,'Estruturante Móvel'!$AM:$AM,HH$4))-(COUNTIFS('Estruturante Móvel'!$M:$M,$B95,'Estruturante Móvel'!$AM:$AM,HH$4,'Estruturante Móvel'!$AQ:$AQ,"REPARO FO"))</f>
        <v>0</v>
      </c>
      <c r="HI95" s="140">
        <f>(COUNTIFS('Estruturante Móvel'!$M:$M,$B95,'Estruturante Móvel'!$C:$C,"&lt;&gt;PREVISTO",'Estruturante Móvel'!$G:$G,HH$4))</f>
        <v>0</v>
      </c>
      <c r="HJ95" s="139">
        <f>(COUNTIFS('Estruturante Móvel'!$M:$M,$B95,'Estruturante Móvel'!$AM:$AM,HJ$4))-(COUNTIFS('Estruturante Móvel'!$M:$M,$B95,'Estruturante Móvel'!$AM:$AM,HJ$4,'Estruturante Móvel'!$AQ:$AQ,"REPARO FO"))</f>
        <v>0</v>
      </c>
      <c r="HK95" s="140">
        <f>(COUNTIFS('Estruturante Móvel'!$M:$M,$B95,'Estruturante Móvel'!$C:$C,"&lt;&gt;PREVISTO",'Estruturante Móvel'!$G:$G,HJ$4))</f>
        <v>0</v>
      </c>
      <c r="HL95" s="139">
        <f>(COUNTIFS('Estruturante Móvel'!$M:$M,$B95,'Estruturante Móvel'!$AM:$AM,HL$4))-(COUNTIFS('Estruturante Móvel'!$M:$M,$B95,'Estruturante Móvel'!$AM:$AM,HL$4,'Estruturante Móvel'!$AQ:$AQ,"REPARO FO"))</f>
        <v>0</v>
      </c>
      <c r="HM95" s="140">
        <f>(COUNTIFS('Estruturante Móvel'!$M:$M,$B95,'Estruturante Móvel'!$C:$C,"&lt;&gt;PREVISTO",'Estruturante Móvel'!$G:$G,HL$4))</f>
        <v>0</v>
      </c>
      <c r="HN95" s="139">
        <f>(COUNTIFS('Estruturante Móvel'!$M:$M,$B95,'Estruturante Móvel'!$AM:$AM,HN$4))-(COUNTIFS('Estruturante Móvel'!$M:$M,$B95,'Estruturante Móvel'!$AM:$AM,HN$4,'Estruturante Móvel'!$AQ:$AQ,"REPARO FO"))</f>
        <v>0</v>
      </c>
      <c r="HO95" s="140">
        <f>(COUNTIFS('Estruturante Móvel'!$M:$M,$B95,'Estruturante Móvel'!$C:$C,"&lt;&gt;PREVISTO",'Estruturante Móvel'!$G:$G,HN$4))</f>
        <v>0</v>
      </c>
      <c r="HP95" s="139">
        <f>(COUNTIFS('Estruturante Móvel'!$M:$M,$B95,'Estruturante Móvel'!$AM:$AM,HP$4))-(COUNTIFS('Estruturante Móvel'!$M:$M,$B95,'Estruturante Móvel'!$AM:$AM,HP$4,'Estruturante Móvel'!$AQ:$AQ,"REPARO FO"))</f>
        <v>0</v>
      </c>
      <c r="HQ95" s="140">
        <f>(COUNTIFS('Estruturante Móvel'!$M:$M,$B95,'Estruturante Móvel'!$C:$C,"&lt;&gt;PREVISTO",'Estruturante Móvel'!$G:$G,HP$4))</f>
        <v>0</v>
      </c>
      <c r="HR95" s="139">
        <f>(COUNTIFS('Estruturante Móvel'!$M:$M,$B95,'Estruturante Móvel'!$AM:$AM,HR$4))-(COUNTIFS('Estruturante Móvel'!$M:$M,$B95,'Estruturante Móvel'!$AM:$AM,HR$4,'Estruturante Móvel'!$AQ:$AQ,"REPARO FO"))</f>
        <v>0</v>
      </c>
      <c r="HS95" s="140">
        <f>(COUNTIFS('Estruturante Móvel'!$M:$M,$B95,'Estruturante Móvel'!$C:$C,"&lt;&gt;PREVISTO",'Estruturante Móvel'!$G:$G,HR$4))</f>
        <v>0</v>
      </c>
      <c r="HT95" s="139">
        <f>(COUNTIFS('Estruturante Móvel'!$M:$M,$B95,'Estruturante Móvel'!$AM:$AM,HT$4))-(COUNTIFS('Estruturante Móvel'!$M:$M,$B95,'Estruturante Móvel'!$AM:$AM,HT$4,'Estruturante Móvel'!$AQ:$AQ,"REPARO FO"))</f>
        <v>0</v>
      </c>
      <c r="HU95" s="140">
        <f>(COUNTIFS('Estruturante Móvel'!$M:$M,$B95,'Estruturante Móvel'!$C:$C,"&lt;&gt;PREVISTO",'Estruturante Móvel'!$G:$G,HT$4))</f>
        <v>0</v>
      </c>
      <c r="HV95" s="139">
        <f>(COUNTIFS('Estruturante Móvel'!$M:$M,$B95,'Estruturante Móvel'!$AM:$AM,HV$4))-(COUNTIFS('Estruturante Móvel'!$M:$M,$B95,'Estruturante Móvel'!$AM:$AM,HV$4,'Estruturante Móvel'!$AQ:$AQ,"REPARO FO"))</f>
        <v>0</v>
      </c>
      <c r="HW95" s="140">
        <f>(COUNTIFS('Estruturante Móvel'!$M:$M,$B95,'Estruturante Móvel'!$C:$C,"&lt;&gt;PREVISTO",'Estruturante Móvel'!$G:$G,HV$4))</f>
        <v>0</v>
      </c>
      <c r="HX95" s="139">
        <f>(COUNTIFS('Estruturante Móvel'!$M:$M,$B95,'Estruturante Móvel'!$AM:$AM,HX$4))-(COUNTIFS('Estruturante Móvel'!$M:$M,$B95,'Estruturante Móvel'!$AM:$AM,HX$4,'Estruturante Móvel'!$AQ:$AQ,"REPARO FO"))</f>
        <v>0</v>
      </c>
      <c r="HY95" s="140">
        <f>(COUNTIFS('Estruturante Móvel'!$M:$M,$B95,'Estruturante Móvel'!$C:$C,"&lt;&gt;PREVISTO",'Estruturante Móvel'!$G:$G,HX$4))</f>
        <v>0</v>
      </c>
      <c r="HZ95" s="139">
        <f>(COUNTIFS('Estruturante Móvel'!$M:$M,$B95,'Estruturante Móvel'!$AM:$AM,HZ$4))-(COUNTIFS('Estruturante Móvel'!$M:$M,$B95,'Estruturante Móvel'!$AM:$AM,HZ$4,'Estruturante Móvel'!$AQ:$AQ,"REPARO FO"))</f>
        <v>0</v>
      </c>
      <c r="IA95" s="140">
        <f>(COUNTIFS('Estruturante Móvel'!$M:$M,$B95,'Estruturante Móvel'!$C:$C,"&lt;&gt;PREVISTO",'Estruturante Móvel'!$G:$G,HZ$4))</f>
        <v>0</v>
      </c>
      <c r="IB95" s="139">
        <f>(COUNTIFS('Estruturante Móvel'!$M:$M,$B95,'Estruturante Móvel'!$AM:$AM,IB$4))-(COUNTIFS('Estruturante Móvel'!$M:$M,$B95,'Estruturante Móvel'!$AM:$AM,IB$4,'Estruturante Móvel'!$AQ:$AQ,"REPARO FO"))</f>
        <v>0</v>
      </c>
      <c r="IC95" s="140">
        <f>(COUNTIFS('Estruturante Móvel'!$M:$M,$B95,'Estruturante Móvel'!$C:$C,"&lt;&gt;PREVISTO",'Estruturante Móvel'!$G:$G,IB$4))</f>
        <v>0</v>
      </c>
      <c r="ID95" s="139">
        <f>(COUNTIFS('Estruturante Móvel'!$M:$M,$B95,'Estruturante Móvel'!$AM:$AM,ID$4))-(COUNTIFS('Estruturante Móvel'!$M:$M,$B95,'Estruturante Móvel'!$AM:$AM,ID$4,'Estruturante Móvel'!$AQ:$AQ,"REPARO FO"))</f>
        <v>0</v>
      </c>
      <c r="IE95" s="140">
        <f>(COUNTIFS('Estruturante Móvel'!$M:$M,$B95,'Estruturante Móvel'!$C:$C,"&lt;&gt;PREVISTO",'Estruturante Móvel'!$G:$G,ID$4))</f>
        <v>0</v>
      </c>
      <c r="IF95" s="139">
        <f>(COUNTIFS('Estruturante Móvel'!$M:$M,$B95,'Estruturante Móvel'!$AM:$AM,IF$4))-(COUNTIFS('Estruturante Móvel'!$M:$M,$B95,'Estruturante Móvel'!$AM:$AM,IF$4,'Estruturante Móvel'!$AQ:$AQ,"REPARO FO"))</f>
        <v>0</v>
      </c>
      <c r="IG95" s="140">
        <f>(COUNTIFS('Estruturante Móvel'!$M:$M,$B95,'Estruturante Móvel'!$C:$C,"&lt;&gt;PREVISTO",'Estruturante Móvel'!$G:$G,IF$4))</f>
        <v>0</v>
      </c>
      <c r="IH95" s="139">
        <f>(COUNTIFS('Estruturante Móvel'!$M:$M,$B95,'Estruturante Móvel'!$AM:$AM,IH$4))-(COUNTIFS('Estruturante Móvel'!$M:$M,$B95,'Estruturante Móvel'!$AM:$AM,IH$4,'Estruturante Móvel'!$AQ:$AQ,"REPARO FO"))</f>
        <v>0</v>
      </c>
      <c r="II95" s="140">
        <f>(COUNTIFS('Estruturante Móvel'!$M:$M,$B95,'Estruturante Móvel'!$C:$C,"&lt;&gt;PREVISTO",'Estruturante Móvel'!$G:$G,IH$4))</f>
        <v>0</v>
      </c>
      <c r="IJ95" s="139">
        <f>(COUNTIFS('Estruturante Móvel'!$M:$M,$B95,'Estruturante Móvel'!$AM:$AM,IJ$4))-(COUNTIFS('Estruturante Móvel'!$M:$M,$B95,'Estruturante Móvel'!$AM:$AM,IJ$4,'Estruturante Móvel'!$AQ:$AQ,"REPARO FO"))</f>
        <v>0</v>
      </c>
      <c r="IK95" s="140">
        <f>(COUNTIFS('Estruturante Móvel'!$M:$M,$B95,'Estruturante Móvel'!$C:$C,"&lt;&gt;PREVISTO",'Estruturante Móvel'!$G:$G,IJ$4))</f>
        <v>0</v>
      </c>
      <c r="IL95" s="139">
        <f>(COUNTIFS('Estruturante Móvel'!$M:$M,$B95,'Estruturante Móvel'!$AM:$AM,IL$4))-(COUNTIFS('Estruturante Móvel'!$M:$M,$B95,'Estruturante Móvel'!$AM:$AM,IL$4,'Estruturante Móvel'!$AQ:$AQ,"REPARO FO"))</f>
        <v>0</v>
      </c>
      <c r="IM95" s="140">
        <f>(COUNTIFS('Estruturante Móvel'!$M:$M,$B95,'Estruturante Móvel'!$C:$C,"&lt;&gt;PREVISTO",'Estruturante Móvel'!$G:$G,IL$4))</f>
        <v>0</v>
      </c>
      <c r="IN95" s="139">
        <f>(COUNTIFS('Estruturante Móvel'!$M:$M,$B95,'Estruturante Móvel'!$AM:$AM,IN$4))-(COUNTIFS('Estruturante Móvel'!$M:$M,$B95,'Estruturante Móvel'!$AM:$AM,IN$4,'Estruturante Móvel'!$AQ:$AQ,"REPARO FO"))</f>
        <v>0</v>
      </c>
      <c r="IO95" s="140">
        <f>(COUNTIFS('Estruturante Móvel'!$M:$M,$B95,'Estruturante Móvel'!$C:$C,"&lt;&gt;PREVISTO",'Estruturante Móvel'!$G:$G,IN$4))</f>
        <v>0</v>
      </c>
      <c r="IP95" s="139">
        <f>(COUNTIFS('Estruturante Móvel'!$M:$M,$B95,'Estruturante Móvel'!$AM:$AM,IP$4))-(COUNTIFS('Estruturante Móvel'!$M:$M,$B95,'Estruturante Móvel'!$AM:$AM,IP$4,'Estruturante Móvel'!$AQ:$AQ,"REPARO FO"))</f>
        <v>0</v>
      </c>
      <c r="IQ95" s="140">
        <f>(COUNTIFS('Estruturante Móvel'!$M:$M,$B95,'Estruturante Móvel'!$C:$C,"&lt;&gt;PREVISTO",'Estruturante Móvel'!$G:$G,IP$4))</f>
        <v>0</v>
      </c>
      <c r="IR95" s="139">
        <f>(COUNTIFS('Estruturante Móvel'!$M:$M,$B95,'Estruturante Móvel'!$AM:$AM,IR$4))-(COUNTIFS('Estruturante Móvel'!$M:$M,$B95,'Estruturante Móvel'!$AM:$AM,IR$4,'Estruturante Móvel'!$AQ:$AQ,"REPARO FO"))</f>
        <v>0</v>
      </c>
      <c r="IS95" s="140">
        <f>(COUNTIFS('Estruturante Móvel'!$M:$M,$B95,'Estruturante Móvel'!$C:$C,"&lt;&gt;PREVISTO",'Estruturante Móvel'!$G:$G,IR$4))</f>
        <v>0</v>
      </c>
      <c r="IT95" s="139">
        <f>(COUNTIFS('Estruturante Móvel'!$M:$M,$B95,'Estruturante Móvel'!$AM:$AM,IT$4))-(COUNTIFS('Estruturante Móvel'!$M:$M,$B95,'Estruturante Móvel'!$AM:$AM,IT$4,'Estruturante Móvel'!$AQ:$AQ,"REPARO FO"))</f>
        <v>0</v>
      </c>
      <c r="IU95" s="140">
        <f>(COUNTIFS('Estruturante Móvel'!$M:$M,$B95,'Estruturante Móvel'!$C:$C,"&lt;&gt;PREVISTO",'Estruturante Móvel'!$G:$G,IT$4))</f>
        <v>0</v>
      </c>
      <c r="IV95" s="139">
        <f>(COUNTIFS('Estruturante Móvel'!$M:$M,$B95,'Estruturante Móvel'!$AM:$AM,IV$4))-(COUNTIFS('Estruturante Móvel'!$M:$M,$B95,'Estruturante Móvel'!$AM:$AM,IV$4,'Estruturante Móvel'!$AQ:$AQ,"REPARO FO"))</f>
        <v>0</v>
      </c>
      <c r="IW95" s="140">
        <f>(COUNTIFS('Estruturante Móvel'!$M:$M,$B95,'Estruturante Móvel'!$C:$C,"&lt;&gt;PREVISTO",'Estruturante Móvel'!$G:$G,IV$4))</f>
        <v>0</v>
      </c>
      <c r="IX95" s="139">
        <f>(COUNTIFS('Estruturante Móvel'!$M:$M,$B95,'Estruturante Móvel'!$AM:$AM,IX$4))-(COUNTIFS('Estruturante Móvel'!$M:$M,$B95,'Estruturante Móvel'!$AM:$AM,IX$4,'Estruturante Móvel'!$AQ:$AQ,"REPARO FO"))</f>
        <v>0</v>
      </c>
      <c r="IY95" s="140">
        <f>(COUNTIFS('Estruturante Móvel'!$M:$M,$B95,'Estruturante Móvel'!$C:$C,"&lt;&gt;PREVISTO",'Estruturante Móvel'!$G:$G,IX$4))</f>
        <v>0</v>
      </c>
      <c r="IZ95" s="139">
        <f>(COUNTIFS('Estruturante Móvel'!$M:$M,$B95,'Estruturante Móvel'!$AM:$AM,IZ$4))-(COUNTIFS('Estruturante Móvel'!$M:$M,$B95,'Estruturante Móvel'!$AM:$AM,IZ$4,'Estruturante Móvel'!$AQ:$AQ,"REPARO FO"))</f>
        <v>0</v>
      </c>
      <c r="JA95" s="140">
        <f>(COUNTIFS('Estruturante Móvel'!$M:$M,$B95,'Estruturante Móvel'!$C:$C,"&lt;&gt;PREVISTO",'Estruturante Móvel'!$G:$G,IZ$4))</f>
        <v>0</v>
      </c>
      <c r="JB95" s="139">
        <f>(COUNTIFS('Estruturante Móvel'!$M:$M,$B95,'Estruturante Móvel'!$AM:$AM,JB$4))-(COUNTIFS('Estruturante Móvel'!$M:$M,$B95,'Estruturante Móvel'!$AM:$AM,JB$4,'Estruturante Móvel'!$AQ:$AQ,"REPARO FO"))</f>
        <v>0</v>
      </c>
      <c r="JC95" s="140">
        <f>(COUNTIFS('Estruturante Móvel'!$M:$M,$B95,'Estruturante Móvel'!$C:$C,"&lt;&gt;PREVISTO",'Estruturante Móvel'!$G:$G,JB$4))</f>
        <v>0</v>
      </c>
      <c r="JD95" s="139">
        <f>(COUNTIFS('Estruturante Móvel'!$M:$M,$B95,'Estruturante Móvel'!$AM:$AM,JD$4))-(COUNTIFS('Estruturante Móvel'!$M:$M,$B95,'Estruturante Móvel'!$AM:$AM,JD$4,'Estruturante Móvel'!$AQ:$AQ,"REPARO FO"))</f>
        <v>0</v>
      </c>
      <c r="JE95" s="140">
        <f>(COUNTIFS('Estruturante Móvel'!$M:$M,$B95,'Estruturante Móvel'!$C:$C,"&lt;&gt;PREVISTO",'Estruturante Móvel'!$G:$G,JD$4))</f>
        <v>0</v>
      </c>
      <c r="JF95" s="139">
        <f>(COUNTIFS('Estruturante Móvel'!$M:$M,$B95,'Estruturante Móvel'!$AM:$AM,JF$4))-(COUNTIFS('Estruturante Móvel'!$M:$M,$B95,'Estruturante Móvel'!$AM:$AM,JF$4,'Estruturante Móvel'!$AQ:$AQ,"REPARO FO"))</f>
        <v>0</v>
      </c>
      <c r="JG95" s="140">
        <f>(COUNTIFS('Estruturante Móvel'!$M:$M,$B95,'Estruturante Móvel'!$C:$C,"&lt;&gt;PREVISTO",'Estruturante Móvel'!$G:$G,JF$4))</f>
        <v>0</v>
      </c>
      <c r="JH95" s="139">
        <f>(COUNTIFS('Estruturante Móvel'!$M:$M,$B95,'Estruturante Móvel'!$AM:$AM,JH$4))-(COUNTIFS('Estruturante Móvel'!$M:$M,$B95,'Estruturante Móvel'!$AM:$AM,JH$4,'Estruturante Móvel'!$AQ:$AQ,"REPARO FO"))</f>
        <v>0</v>
      </c>
      <c r="JI95" s="140">
        <f>(COUNTIFS('Estruturante Móvel'!$M:$M,$B95,'Estruturante Móvel'!$C:$C,"&lt;&gt;PREVISTO",'Estruturante Móvel'!$G:$G,JH$4))</f>
        <v>0</v>
      </c>
      <c r="JJ95" s="139">
        <f>(COUNTIFS('Estruturante Móvel'!$M:$M,$B95,'Estruturante Móvel'!$AM:$AM,JJ$4))-(COUNTIFS('Estruturante Móvel'!$M:$M,$B95,'Estruturante Móvel'!$AM:$AM,JJ$4,'Estruturante Móvel'!$AQ:$AQ,"REPARO FO"))</f>
        <v>0</v>
      </c>
      <c r="JK95" s="140">
        <f>(COUNTIFS('Estruturante Móvel'!$M:$M,$B95,'Estruturante Móvel'!$C:$C,"&lt;&gt;PREVISTO",'Estruturante Móvel'!$G:$G,JJ$4))</f>
        <v>0</v>
      </c>
      <c r="JL95" s="139">
        <f>(COUNTIFS('Estruturante Móvel'!$M:$M,$B95,'Estruturante Móvel'!$AM:$AM,JL$4))-(COUNTIFS('Estruturante Móvel'!$M:$M,$B95,'Estruturante Móvel'!$AM:$AM,JL$4,'Estruturante Móvel'!$AQ:$AQ,"REPARO FO"))</f>
        <v>0</v>
      </c>
      <c r="JM95" s="140">
        <f>(COUNTIFS('Estruturante Móvel'!$M:$M,$B95,'Estruturante Móvel'!$C:$C,"&lt;&gt;PREVISTO",'Estruturante Móvel'!$G:$G,JL$4))</f>
        <v>0</v>
      </c>
      <c r="JN95" s="139">
        <f>(COUNTIFS('Estruturante Móvel'!$M:$M,$B95,'Estruturante Móvel'!$AM:$AM,JN$4))-(COUNTIFS('Estruturante Móvel'!$M:$M,$B95,'Estruturante Móvel'!$AM:$AM,JN$4,'Estruturante Móvel'!$AQ:$AQ,"REPARO FO"))</f>
        <v>0</v>
      </c>
      <c r="JO95" s="140">
        <f>(COUNTIFS('Estruturante Móvel'!$M:$M,$B95,'Estruturante Móvel'!$C:$C,"&lt;&gt;PREVISTO",'Estruturante Móvel'!$G:$G,JN$4))</f>
        <v>0</v>
      </c>
      <c r="JP95" s="139">
        <f>(COUNTIFS('Estruturante Móvel'!$M:$M,$B95,'Estruturante Móvel'!$AM:$AM,JP$4))-(COUNTIFS('Estruturante Móvel'!$M:$M,$B95,'Estruturante Móvel'!$AM:$AM,JP$4,'Estruturante Móvel'!$AQ:$AQ,"REPARO FO"))</f>
        <v>0</v>
      </c>
      <c r="JQ95" s="140">
        <f>(COUNTIFS('Estruturante Móvel'!$M:$M,$B95,'Estruturante Móvel'!$C:$C,"&lt;&gt;PREVISTO",'Estruturante Móvel'!$G:$G,JP$4))</f>
        <v>0</v>
      </c>
      <c r="JR95" s="139">
        <f>(COUNTIFS('Estruturante Móvel'!$M:$M,$B95,'Estruturante Móvel'!$AM:$AM,JR$4))-(COUNTIFS('Estruturante Móvel'!$M:$M,$B95,'Estruturante Móvel'!$AM:$AM,JR$4,'Estruturante Móvel'!$AQ:$AQ,"REPARO FO"))</f>
        <v>0</v>
      </c>
      <c r="JS95" s="140">
        <f>(COUNTIFS('Estruturante Móvel'!$M:$M,$B95,'Estruturante Móvel'!$C:$C,"&lt;&gt;PREVISTO",'Estruturante Móvel'!$G:$G,JR$4))</f>
        <v>0</v>
      </c>
      <c r="JT95" s="139">
        <f>(COUNTIFS('Estruturante Móvel'!$M:$M,$B95,'Estruturante Móvel'!$AM:$AM,JT$4))-(COUNTIFS('Estruturante Móvel'!$M:$M,$B95,'Estruturante Móvel'!$AM:$AM,JT$4,'Estruturante Móvel'!$AQ:$AQ,"REPARO FO"))</f>
        <v>0</v>
      </c>
      <c r="JU95" s="140">
        <f>(COUNTIFS('Estruturante Móvel'!$M:$M,$B95,'Estruturante Móvel'!$C:$C,"&lt;&gt;PREVISTO",'Estruturante Móvel'!$G:$G,JT$4))</f>
        <v>0</v>
      </c>
      <c r="JV95" s="139">
        <f>(COUNTIFS('Estruturante Móvel'!$M:$M,$B95,'Estruturante Móvel'!$AM:$AM,JV$4))-(COUNTIFS('Estruturante Móvel'!$M:$M,$B95,'Estruturante Móvel'!$AM:$AM,JV$4,'Estruturante Móvel'!$AQ:$AQ,"REPARO FO"))</f>
        <v>0</v>
      </c>
      <c r="JW95" s="140">
        <f>(COUNTIFS('Estruturante Móvel'!$M:$M,$B95,'Estruturante Móvel'!$C:$C,"&lt;&gt;PREVISTO",'Estruturante Móvel'!$G:$G,JV$4))</f>
        <v>0</v>
      </c>
      <c r="JX95" s="139">
        <f>(COUNTIFS('Estruturante Móvel'!$M:$M,$B95,'Estruturante Móvel'!$AM:$AM,JX$4))-(COUNTIFS('Estruturante Móvel'!$M:$M,$B95,'Estruturante Móvel'!$AM:$AM,JX$4,'Estruturante Móvel'!$AQ:$AQ,"REPARO FO"))</f>
        <v>0</v>
      </c>
      <c r="JY95" s="140">
        <f>(COUNTIFS('Estruturante Móvel'!$M:$M,$B95,'Estruturante Móvel'!$C:$C,"&lt;&gt;PREVISTO",'Estruturante Móvel'!$G:$G,JX$4))</f>
        <v>0</v>
      </c>
      <c r="JZ95" s="139">
        <f>(COUNTIFS('Estruturante Móvel'!$M:$M,$B95,'Estruturante Móvel'!$AM:$AM,JZ$4))-(COUNTIFS('Estruturante Móvel'!$M:$M,$B95,'Estruturante Móvel'!$AM:$AM,JZ$4,'Estruturante Móvel'!$AQ:$AQ,"REPARO FO"))</f>
        <v>0</v>
      </c>
      <c r="KA95" s="140">
        <f>(COUNTIFS('Estruturante Móvel'!$M:$M,$B95,'Estruturante Móvel'!$C:$C,"&lt;&gt;PREVISTO",'Estruturante Móvel'!$G:$G,JZ$4))</f>
        <v>0</v>
      </c>
      <c r="KB95" s="139">
        <f>(COUNTIFS('Estruturante Móvel'!$M:$M,$B95,'Estruturante Móvel'!$AM:$AM,KB$4))-(COUNTIFS('Estruturante Móvel'!$M:$M,$B95,'Estruturante Móvel'!$AM:$AM,KB$4,'Estruturante Móvel'!$AQ:$AQ,"REPARO FO"))</f>
        <v>0</v>
      </c>
      <c r="KC95" s="140">
        <f>(COUNTIFS('Estruturante Móvel'!$M:$M,$B95,'Estruturante Móvel'!$C:$C,"&lt;&gt;PREVISTO",'Estruturante Móvel'!$G:$G,KB$4))</f>
        <v>0</v>
      </c>
      <c r="KD95" s="139">
        <f>(COUNTIFS('Estruturante Móvel'!$M:$M,$B95,'Estruturante Móvel'!$AM:$AM,KD$4))-(COUNTIFS('Estruturante Móvel'!$M:$M,$B95,'Estruturante Móvel'!$AM:$AM,KD$4,'Estruturante Móvel'!$AQ:$AQ,"REPARO FO"))</f>
        <v>0</v>
      </c>
      <c r="KE95" s="140">
        <f>(COUNTIFS('Estruturante Móvel'!$M:$M,$B95,'Estruturante Móvel'!$C:$C,"&lt;&gt;PREVISTO",'Estruturante Móvel'!$G:$G,KD$4))</f>
        <v>0</v>
      </c>
      <c r="KF95" s="139">
        <f>(COUNTIFS('Estruturante Móvel'!$M:$M,$B95,'Estruturante Móvel'!$AM:$AM,KF$4))-(COUNTIFS('Estruturante Móvel'!$M:$M,$B95,'Estruturante Móvel'!$AM:$AM,KF$4,'Estruturante Móvel'!$AQ:$AQ,"REPARO FO"))</f>
        <v>0</v>
      </c>
      <c r="KG95" s="140">
        <f>(COUNTIFS('Estruturante Móvel'!$M:$M,$B95,'Estruturante Móvel'!$C:$C,"&lt;&gt;PREVISTO",'Estruturante Móvel'!$G:$G,KF$4))</f>
        <v>0</v>
      </c>
      <c r="KH95" s="139">
        <f>(COUNTIFS('Estruturante Móvel'!$M:$M,$B95,'Estruturante Móvel'!$AM:$AM,KH$4))-(COUNTIFS('Estruturante Móvel'!$M:$M,$B95,'Estruturante Móvel'!$AM:$AM,KH$4,'Estruturante Móvel'!$AQ:$AQ,"REPARO FO"))</f>
        <v>0</v>
      </c>
      <c r="KI95" s="140">
        <f>(COUNTIFS('Estruturante Móvel'!$M:$M,$B95,'Estruturante Móvel'!$C:$C,"&lt;&gt;PREVISTO",'Estruturante Móvel'!$G:$G,KH$4))</f>
        <v>0</v>
      </c>
      <c r="KJ95" s="139">
        <f>(COUNTIFS('Estruturante Móvel'!$M:$M,$B95,'Estruturante Móvel'!$AM:$AM,KJ$4))-(COUNTIFS('Estruturante Móvel'!$M:$M,$B95,'Estruturante Móvel'!$AM:$AM,KJ$4,'Estruturante Móvel'!$AQ:$AQ,"REPARO FO"))</f>
        <v>0</v>
      </c>
      <c r="KK95" s="140">
        <f>(COUNTIFS('Estruturante Móvel'!$M:$M,$B95,'Estruturante Móvel'!$C:$C,"&lt;&gt;PREVISTO",'Estruturante Móvel'!$G:$G,KJ$4))</f>
        <v>0</v>
      </c>
      <c r="KL95" s="139">
        <f>(COUNTIFS('Estruturante Móvel'!$M:$M,$B95,'Estruturante Móvel'!$AM:$AM,KL$4))-(COUNTIFS('Estruturante Móvel'!$M:$M,$B95,'Estruturante Móvel'!$AM:$AM,KL$4,'Estruturante Móvel'!$AQ:$AQ,"REPARO FO"))</f>
        <v>0</v>
      </c>
      <c r="KM95" s="140">
        <f>(COUNTIFS('Estruturante Móvel'!$M:$M,$B95,'Estruturante Móvel'!$C:$C,"&lt;&gt;PREVISTO",'Estruturante Móvel'!$G:$G,KL$4))</f>
        <v>0</v>
      </c>
      <c r="KN95" s="139">
        <f>(COUNTIFS('Estruturante Móvel'!$M:$M,$B95,'Estruturante Móvel'!$AM:$AM,KN$4))-(COUNTIFS('Estruturante Móvel'!$M:$M,$B95,'Estruturante Móvel'!$AM:$AM,KN$4,'Estruturante Móvel'!$AQ:$AQ,"REPARO FO"))</f>
        <v>0</v>
      </c>
      <c r="KO95" s="140">
        <f>(COUNTIFS('Estruturante Móvel'!$M:$M,$B95,'Estruturante Móvel'!$C:$C,"&lt;&gt;PREVISTO",'Estruturante Móvel'!$G:$G,KN$4))</f>
        <v>0</v>
      </c>
      <c r="KP95" s="139">
        <f>(COUNTIFS('Estruturante Móvel'!$M:$M,$B95,'Estruturante Móvel'!$AM:$AM,KP$4))-(COUNTIFS('Estruturante Móvel'!$M:$M,$B95,'Estruturante Móvel'!$AM:$AM,KP$4,'Estruturante Móvel'!$AQ:$AQ,"REPARO FO"))</f>
        <v>0</v>
      </c>
      <c r="KQ95" s="140">
        <f>(COUNTIFS('Estruturante Móvel'!$M:$M,$B95,'Estruturante Móvel'!$C:$C,"&lt;&gt;PREVISTO",'Estruturante Móvel'!$G:$G,KP$4))</f>
        <v>0</v>
      </c>
      <c r="KR95" s="139">
        <f>(COUNTIFS('Estruturante Móvel'!$M:$M,$B95,'Estruturante Móvel'!$AM:$AM,KR$4))-(COUNTIFS('Estruturante Móvel'!$M:$M,$B95,'Estruturante Móvel'!$AM:$AM,KR$4,'Estruturante Móvel'!$AQ:$AQ,"REPARO FO"))</f>
        <v>0</v>
      </c>
      <c r="KS95" s="140">
        <f>(COUNTIFS('Estruturante Móvel'!$M:$M,$B95,'Estruturante Móvel'!$C:$C,"&lt;&gt;PREVISTO",'Estruturante Móvel'!$G:$G,KR$4))</f>
        <v>0</v>
      </c>
      <c r="KT95" s="139">
        <f>(COUNTIFS('Estruturante Móvel'!$M:$M,$B95,'Estruturante Móvel'!$AM:$AM,KT$4))-(COUNTIFS('Estruturante Móvel'!$M:$M,$B95,'Estruturante Móvel'!$AM:$AM,KT$4,'Estruturante Móvel'!$AQ:$AQ,"REPARO FO"))</f>
        <v>0</v>
      </c>
      <c r="KU95" s="140">
        <f>(COUNTIFS('Estruturante Móvel'!$M:$M,$B95,'Estruturante Móvel'!$C:$C,"&lt;&gt;PREVISTO",'Estruturante Móvel'!$G:$G,KT$4))</f>
        <v>0</v>
      </c>
      <c r="KV95" s="139">
        <f>(COUNTIFS('Estruturante Móvel'!$M:$M,$B95,'Estruturante Móvel'!$AM:$AM,KV$4))-(COUNTIFS('Estruturante Móvel'!$M:$M,$B95,'Estruturante Móvel'!$AM:$AM,KV$4,'Estruturante Móvel'!$AQ:$AQ,"REPARO FO"))</f>
        <v>0</v>
      </c>
      <c r="KW95" s="140">
        <f>(COUNTIFS('Estruturante Móvel'!$M:$M,$B95,'Estruturante Móvel'!$C:$C,"&lt;&gt;PREVISTO",'Estruturante Móvel'!$G:$G,KV$4))</f>
        <v>0</v>
      </c>
      <c r="KX95" s="139">
        <f>(COUNTIFS('Estruturante Móvel'!$M:$M,$B95,'Estruturante Móvel'!$AM:$AM,KX$4))-(COUNTIFS('Estruturante Móvel'!$M:$M,$B95,'Estruturante Móvel'!$AM:$AM,KX$4,'Estruturante Móvel'!$AQ:$AQ,"REPARO FO"))</f>
        <v>0</v>
      </c>
      <c r="KY95" s="140">
        <f>(COUNTIFS('Estruturante Móvel'!$M:$M,$B95,'Estruturante Móvel'!$C:$C,"&lt;&gt;PREVISTO",'Estruturante Móvel'!$G:$G,KX$4))</f>
        <v>0</v>
      </c>
      <c r="KZ95" s="139">
        <f>(COUNTIFS('Estruturante Móvel'!$M:$M,$B95,'Estruturante Móvel'!$AM:$AM,KZ$4))-(COUNTIFS('Estruturante Móvel'!$M:$M,$B95,'Estruturante Móvel'!$AM:$AM,KZ$4,'Estruturante Móvel'!$AQ:$AQ,"REPARO FO"))</f>
        <v>0</v>
      </c>
      <c r="LA95" s="140">
        <f>(COUNTIFS('Estruturante Móvel'!$M:$M,$B95,'Estruturante Móvel'!$C:$C,"&lt;&gt;PREVISTO",'Estruturante Móvel'!$G:$G,KZ$4))</f>
        <v>0</v>
      </c>
      <c r="LB95" s="139">
        <f>(COUNTIFS('Estruturante Móvel'!$M:$M,$B95,'Estruturante Móvel'!$AM:$AM,LB$4))-(COUNTIFS('Estruturante Móvel'!$M:$M,$B95,'Estruturante Móvel'!$AM:$AM,LB$4,'Estruturante Móvel'!$AQ:$AQ,"REPARO FO"))</f>
        <v>0</v>
      </c>
      <c r="LC95" s="140">
        <f>(COUNTIFS('Estruturante Móvel'!$M:$M,$B95,'Estruturante Móvel'!$C:$C,"&lt;&gt;PREVISTO",'Estruturante Móvel'!$G:$G,LB$4))</f>
        <v>0</v>
      </c>
      <c r="LD95" s="139">
        <f>(COUNTIFS('Estruturante Móvel'!$M:$M,$B95,'Estruturante Móvel'!$AM:$AM,LD$4))-(COUNTIFS('Estruturante Móvel'!$M:$M,$B95,'Estruturante Móvel'!$AM:$AM,LD$4,'Estruturante Móvel'!$AQ:$AQ,"REPARO FO"))</f>
        <v>0</v>
      </c>
      <c r="LE95" s="140">
        <f>(COUNTIFS('Estruturante Móvel'!$M:$M,$B95,'Estruturante Móvel'!$C:$C,"&lt;&gt;PREVISTO",'Estruturante Móvel'!$G:$G,LD$4))</f>
        <v>0</v>
      </c>
      <c r="LF95" s="139">
        <f>(COUNTIFS('Estruturante Móvel'!$M:$M,$B95,'Estruturante Móvel'!$AM:$AM,LF$4))-(COUNTIFS('Estruturante Móvel'!$M:$M,$B95,'Estruturante Móvel'!$AM:$AM,LF$4,'Estruturante Móvel'!$AQ:$AQ,"REPARO FO"))</f>
        <v>0</v>
      </c>
      <c r="LG95" s="140">
        <f>(COUNTIFS('Estruturante Móvel'!$M:$M,$B95,'Estruturante Móvel'!$C:$C,"&lt;&gt;PREVISTO",'Estruturante Móvel'!$G:$G,LF$4))</f>
        <v>0</v>
      </c>
      <c r="LH95" s="139">
        <f>(COUNTIFS('Estruturante Móvel'!$M:$M,$B95,'Estruturante Móvel'!$AM:$AM,LH$4))-(COUNTIFS('Estruturante Móvel'!$M:$M,$B95,'Estruturante Móvel'!$AM:$AM,LH$4,'Estruturante Móvel'!$AQ:$AQ,"REPARO FO"))</f>
        <v>0</v>
      </c>
      <c r="LI95" s="140">
        <f>(COUNTIFS('Estruturante Móvel'!$M:$M,$B95,'Estruturante Móvel'!$C:$C,"&lt;&gt;PREVISTO",'Estruturante Móvel'!$G:$G,LH$4))</f>
        <v>0</v>
      </c>
      <c r="LJ95" s="139">
        <f>(COUNTIFS('Estruturante Móvel'!$M:$M,$B95,'Estruturante Móvel'!$AM:$AM,LJ$4))-(COUNTIFS('Estruturante Móvel'!$M:$M,$B95,'Estruturante Móvel'!$AM:$AM,LJ$4,'Estruturante Móvel'!$AQ:$AQ,"REPARO FO"))</f>
        <v>0</v>
      </c>
      <c r="LK95" s="140">
        <f>(COUNTIFS('Estruturante Móvel'!$M:$M,$B95,'Estruturante Móvel'!$C:$C,"&lt;&gt;PREVISTO",'Estruturante Móvel'!$G:$G,LJ$4))</f>
        <v>0</v>
      </c>
      <c r="LL95" s="139">
        <f>(COUNTIFS('Estruturante Móvel'!$M:$M,$B95,'Estruturante Móvel'!$AM:$AM,LL$4))-(COUNTIFS('Estruturante Móvel'!$M:$M,$B95,'Estruturante Móvel'!$AM:$AM,LL$4,'Estruturante Móvel'!$AQ:$AQ,"REPARO FO"))</f>
        <v>0</v>
      </c>
      <c r="LM95" s="140">
        <f>(COUNTIFS('Estruturante Móvel'!$M:$M,$B95,'Estruturante Móvel'!$C:$C,"&lt;&gt;PREVISTO",'Estruturante Móvel'!$G:$G,LL$4))</f>
        <v>0</v>
      </c>
      <c r="LN95" s="139">
        <f>(COUNTIFS('Estruturante Móvel'!$M:$M,$B95,'Estruturante Móvel'!$AM:$AM,LN$4))-(COUNTIFS('Estruturante Móvel'!$M:$M,$B95,'Estruturante Móvel'!$AM:$AM,LN$4,'Estruturante Móvel'!$AQ:$AQ,"REPARO FO"))</f>
        <v>0</v>
      </c>
      <c r="LO95" s="140">
        <f>(COUNTIFS('Estruturante Móvel'!$M:$M,$B95,'Estruturante Móvel'!$C:$C,"&lt;&gt;PREVISTO",'Estruturante Móvel'!$G:$G,LN$4))</f>
        <v>0</v>
      </c>
      <c r="LP95" s="139">
        <f>(COUNTIFS('Estruturante Móvel'!$M:$M,$B95,'Estruturante Móvel'!$AM:$AM,LP$4))-(COUNTIFS('Estruturante Móvel'!$M:$M,$B95,'Estruturante Móvel'!$AM:$AM,LP$4,'Estruturante Móvel'!$AQ:$AQ,"REPARO FO"))</f>
        <v>0</v>
      </c>
      <c r="LQ95" s="140">
        <f>(COUNTIFS('Estruturante Móvel'!$M:$M,$B95,'Estruturante Móvel'!$C:$C,"&lt;&gt;PREVISTO",'Estruturante Móvel'!$G:$G,LP$4))</f>
        <v>0</v>
      </c>
      <c r="LR95" s="139">
        <f>(COUNTIFS('Estruturante Móvel'!$M:$M,$B95,'Estruturante Móvel'!$AM:$AM,LR$4))-(COUNTIFS('Estruturante Móvel'!$M:$M,$B95,'Estruturante Móvel'!$AM:$AM,LR$4,'Estruturante Móvel'!$AQ:$AQ,"REPARO FO"))</f>
        <v>0</v>
      </c>
      <c r="LS95" s="140">
        <f>(COUNTIFS('Estruturante Móvel'!$M:$M,$B95,'Estruturante Móvel'!$C:$C,"&lt;&gt;PREVISTO",'Estruturante Móvel'!$G:$G,LR$4))</f>
        <v>0</v>
      </c>
      <c r="LT95" s="139">
        <f>(COUNTIFS('Estruturante Móvel'!$M:$M,$B95,'Estruturante Móvel'!$AM:$AM,LT$4))-(COUNTIFS('Estruturante Móvel'!$M:$M,$B95,'Estruturante Móvel'!$AM:$AM,LT$4,'Estruturante Móvel'!$AQ:$AQ,"REPARO FO"))</f>
        <v>0</v>
      </c>
      <c r="LU95" s="140">
        <f>(COUNTIFS('Estruturante Móvel'!$M:$M,$B95,'Estruturante Móvel'!$C:$C,"&lt;&gt;PREVISTO",'Estruturante Móvel'!$G:$G,LT$4))</f>
        <v>0</v>
      </c>
      <c r="LV95" s="139">
        <f>(COUNTIFS('Estruturante Móvel'!$M:$M,$B95,'Estruturante Móvel'!$AM:$AM,LV$4))-(COUNTIFS('Estruturante Móvel'!$M:$M,$B95,'Estruturante Móvel'!$AM:$AM,LV$4,'Estruturante Móvel'!$AQ:$AQ,"REPARO FO"))</f>
        <v>0</v>
      </c>
      <c r="LW95" s="140">
        <f>(COUNTIFS('Estruturante Móvel'!$M:$M,$B95,'Estruturante Móvel'!$C:$C,"&lt;&gt;PREVISTO",'Estruturante Móvel'!$G:$G,LV$4))</f>
        <v>0</v>
      </c>
      <c r="LX95" s="139">
        <f>(COUNTIFS('Estruturante Móvel'!$M:$M,$B95,'Estruturante Móvel'!$AM:$AM,LX$4))-(COUNTIFS('Estruturante Móvel'!$M:$M,$B95,'Estruturante Móvel'!$AM:$AM,LX$4,'Estruturante Móvel'!$AQ:$AQ,"REPARO FO"))</f>
        <v>0</v>
      </c>
      <c r="LY95" s="140">
        <f>(COUNTIFS('Estruturante Móvel'!$M:$M,$B95,'Estruturante Móvel'!$C:$C,"&lt;&gt;PREVISTO",'Estruturante Móvel'!$G:$G,LX$4))</f>
        <v>0</v>
      </c>
      <c r="LZ95" s="139">
        <f>(COUNTIFS('Estruturante Móvel'!$M:$M,$B95,'Estruturante Móvel'!$AM:$AM,LZ$4))-(COUNTIFS('Estruturante Móvel'!$M:$M,$B95,'Estruturante Móvel'!$AM:$AM,LZ$4,'Estruturante Móvel'!$AQ:$AQ,"REPARO FO"))</f>
        <v>0</v>
      </c>
      <c r="MA95" s="140">
        <f>(COUNTIFS('Estruturante Móvel'!$M:$M,$B95,'Estruturante Móvel'!$C:$C,"&lt;&gt;PREVISTO",'Estruturante Móvel'!$G:$G,LZ$4))</f>
        <v>0</v>
      </c>
      <c r="MB95" s="139">
        <f>(COUNTIFS('Estruturante Móvel'!$M:$M,$B95,'Estruturante Móvel'!$AM:$AM,MB$4))-(COUNTIFS('Estruturante Móvel'!$M:$M,$B95,'Estruturante Móvel'!$AM:$AM,MB$4,'Estruturante Móvel'!$AQ:$AQ,"REPARO FO"))</f>
        <v>0</v>
      </c>
      <c r="MC95" s="140">
        <f>(COUNTIFS('Estruturante Móvel'!$M:$M,$B95,'Estruturante Móvel'!$C:$C,"&lt;&gt;PREVISTO",'Estruturante Móvel'!$G:$G,MB$4))</f>
        <v>0</v>
      </c>
      <c r="MD95" s="139">
        <f>(COUNTIFS('Estruturante Móvel'!$M:$M,$B95,'Estruturante Móvel'!$AM:$AM,MD$4))-(COUNTIFS('Estruturante Móvel'!$M:$M,$B95,'Estruturante Móvel'!$AM:$AM,MD$4,'Estruturante Móvel'!$AQ:$AQ,"REPARO FO"))</f>
        <v>0</v>
      </c>
      <c r="ME95" s="140">
        <f>(COUNTIFS('Estruturante Móvel'!$M:$M,$B95,'Estruturante Móvel'!$C:$C,"&lt;&gt;PREVISTO",'Estruturante Móvel'!$G:$G,MD$4))</f>
        <v>0</v>
      </c>
      <c r="MF95" s="139">
        <f>(COUNTIFS('Estruturante Móvel'!$M:$M,$B95,'Estruturante Móvel'!$AM:$AM,MF$4))-(COUNTIFS('Estruturante Móvel'!$M:$M,$B95,'Estruturante Móvel'!$AM:$AM,MF$4,'Estruturante Móvel'!$AQ:$AQ,"REPARO FO"))</f>
        <v>0</v>
      </c>
      <c r="MG95" s="140">
        <f>(COUNTIFS('Estruturante Móvel'!$M:$M,$B95,'Estruturante Móvel'!$C:$C,"&lt;&gt;PREVISTO",'Estruturante Móvel'!$G:$G,MF$4))</f>
        <v>0</v>
      </c>
      <c r="MH95" s="139">
        <f>(COUNTIFS('Estruturante Móvel'!$M:$M,$B95,'Estruturante Móvel'!$AM:$AM,MH$4))-(COUNTIFS('Estruturante Móvel'!$M:$M,$B95,'Estruturante Móvel'!$AM:$AM,MH$4,'Estruturante Móvel'!$AQ:$AQ,"REPARO FO"))</f>
        <v>0</v>
      </c>
      <c r="MI95" s="140">
        <f>(COUNTIFS('Estruturante Móvel'!$M:$M,$B95,'Estruturante Móvel'!$C:$C,"&lt;&gt;PREVISTO",'Estruturante Móvel'!$G:$G,MH$4))</f>
        <v>0</v>
      </c>
      <c r="MJ95" s="139">
        <f>(COUNTIFS('Estruturante Móvel'!$M:$M,$B95,'Estruturante Móvel'!$AM:$AM,MJ$4))-(COUNTIFS('Estruturante Móvel'!$M:$M,$B95,'Estruturante Móvel'!$AM:$AM,MJ$4,'Estruturante Móvel'!$AQ:$AQ,"REPARO FO"))</f>
        <v>0</v>
      </c>
      <c r="MK95" s="140">
        <f>(COUNTIFS('Estruturante Móvel'!$M:$M,$B95,'Estruturante Móvel'!$C:$C,"&lt;&gt;PREVISTO",'Estruturante Móvel'!$G:$G,MJ$4))</f>
        <v>0</v>
      </c>
      <c r="ML95" s="139">
        <f>(COUNTIFS('Estruturante Móvel'!$M:$M,$B95,'Estruturante Móvel'!$AM:$AM,ML$4))-(COUNTIFS('Estruturante Móvel'!$M:$M,$B95,'Estruturante Móvel'!$AM:$AM,ML$4,'Estruturante Móvel'!$AQ:$AQ,"REPARO FO"))</f>
        <v>0</v>
      </c>
      <c r="MM95" s="140">
        <f>(COUNTIFS('Estruturante Móvel'!$M:$M,$B95,'Estruturante Móvel'!$C:$C,"&lt;&gt;PREVISTO",'Estruturante Móvel'!$G:$G,ML$4))</f>
        <v>0</v>
      </c>
      <c r="MN95" s="139">
        <f>(COUNTIFS('Estruturante Móvel'!$M:$M,$B95,'Estruturante Móvel'!$AM:$AM,MN$4))-(COUNTIFS('Estruturante Móvel'!$M:$M,$B95,'Estruturante Móvel'!$AM:$AM,MN$4,'Estruturante Móvel'!$AQ:$AQ,"REPARO FO"))</f>
        <v>0</v>
      </c>
      <c r="MO95" s="140">
        <f>(COUNTIFS('Estruturante Móvel'!$M:$M,$B95,'Estruturante Móvel'!$C:$C,"&lt;&gt;PREVISTO",'Estruturante Móvel'!$G:$G,MN$4))</f>
        <v>0</v>
      </c>
      <c r="MP95" s="139">
        <f>(COUNTIFS('Estruturante Móvel'!$M:$M,$B95,'Estruturante Móvel'!$AM:$AM,MP$4))-(COUNTIFS('Estruturante Móvel'!$M:$M,$B95,'Estruturante Móvel'!$AM:$AM,MP$4,'Estruturante Móvel'!$AQ:$AQ,"REPARO FO"))</f>
        <v>0</v>
      </c>
      <c r="MQ95" s="140">
        <f>(COUNTIFS('Estruturante Móvel'!$M:$M,$B95,'Estruturante Móvel'!$C:$C,"&lt;&gt;PREVISTO",'Estruturante Móvel'!$G:$G,MP$4))</f>
        <v>0</v>
      </c>
      <c r="MR95" s="139">
        <f>(COUNTIFS('Estruturante Móvel'!$M:$M,$B95,'Estruturante Móvel'!$AM:$AM,MR$4))-(COUNTIFS('Estruturante Móvel'!$M:$M,$B95,'Estruturante Móvel'!$AM:$AM,MR$4,'Estruturante Móvel'!$AQ:$AQ,"REPARO FO"))</f>
        <v>0</v>
      </c>
      <c r="MS95" s="140">
        <f>(COUNTIFS('Estruturante Móvel'!$M:$M,$B95,'Estruturante Móvel'!$C:$C,"&lt;&gt;PREVISTO",'Estruturante Móvel'!$G:$G,MR$4))</f>
        <v>0</v>
      </c>
      <c r="MT95" s="139">
        <f>(COUNTIFS('Estruturante Móvel'!$M:$M,$B95,'Estruturante Móvel'!$AM:$AM,MT$4))-(COUNTIFS('Estruturante Móvel'!$M:$M,$B95,'Estruturante Móvel'!$AM:$AM,MT$4,'Estruturante Móvel'!$AQ:$AQ,"REPARO FO"))</f>
        <v>0</v>
      </c>
      <c r="MU95" s="140">
        <f>(COUNTIFS('Estruturante Móvel'!$M:$M,$B95,'Estruturante Móvel'!$C:$C,"&lt;&gt;PREVISTO",'Estruturante Móvel'!$G:$G,MT$4))</f>
        <v>0</v>
      </c>
      <c r="MV95" s="139">
        <f>(COUNTIFS('Estruturante Móvel'!$M:$M,$B95,'Estruturante Móvel'!$AM:$AM,MV$4))-(COUNTIFS('Estruturante Móvel'!$M:$M,$B95,'Estruturante Móvel'!$AM:$AM,MV$4,'Estruturante Móvel'!$AQ:$AQ,"REPARO FO"))</f>
        <v>0</v>
      </c>
      <c r="MW95" s="140">
        <f>(COUNTIFS('Estruturante Móvel'!$M:$M,$B95,'Estruturante Móvel'!$C:$C,"&lt;&gt;PREVISTO",'Estruturante Móvel'!$G:$G,MV$4))</f>
        <v>0</v>
      </c>
      <c r="MX95" s="139">
        <f>(COUNTIFS('Estruturante Móvel'!$M:$M,$B95,'Estruturante Móvel'!$AM:$AM,MX$4))-(COUNTIFS('Estruturante Móvel'!$M:$M,$B95,'Estruturante Móvel'!$AM:$AM,MX$4,'Estruturante Móvel'!$AQ:$AQ,"REPARO FO"))</f>
        <v>0</v>
      </c>
      <c r="MY95" s="140">
        <f>(COUNTIFS('Estruturante Móvel'!$M:$M,$B95,'Estruturante Móvel'!$C:$C,"&lt;&gt;PREVISTO",'Estruturante Móvel'!$G:$G,MX$4))</f>
        <v>0</v>
      </c>
      <c r="MZ95" s="139">
        <f>(COUNTIFS('Estruturante Móvel'!$M:$M,$B95,'Estruturante Móvel'!$AM:$AM,MZ$4))-(COUNTIFS('Estruturante Móvel'!$M:$M,$B95,'Estruturante Móvel'!$AM:$AM,MZ$4,'Estruturante Móvel'!$AQ:$AQ,"REPARO FO"))</f>
        <v>0</v>
      </c>
      <c r="NA95" s="140">
        <f>(COUNTIFS('Estruturante Móvel'!$M:$M,$B95,'Estruturante Móvel'!$C:$C,"&lt;&gt;PREVISTO",'Estruturante Móvel'!$G:$G,MZ$4))</f>
        <v>0</v>
      </c>
      <c r="NB95" s="139">
        <f>(COUNTIFS('Estruturante Móvel'!$M:$M,$B95,'Estruturante Móvel'!$AM:$AM,NB$4))-(COUNTIFS('Estruturante Móvel'!$M:$M,$B95,'Estruturante Móvel'!$AM:$AM,NB$4,'Estruturante Móvel'!$AQ:$AQ,"REPARO FO"))</f>
        <v>0</v>
      </c>
      <c r="NC95" s="140">
        <f>(COUNTIFS('Estruturante Móvel'!$M:$M,$B95,'Estruturante Móvel'!$C:$C,"&lt;&gt;PREVISTO",'Estruturante Móvel'!$G:$G,NB$4))</f>
        <v>0</v>
      </c>
      <c r="ND95" s="139">
        <f>(COUNTIFS('Estruturante Móvel'!$M:$M,$B95,'Estruturante Móvel'!$AM:$AM,ND$4))-(COUNTIFS('Estruturante Móvel'!$M:$M,$B95,'Estruturante Móvel'!$AM:$AM,ND$4,'Estruturante Móvel'!$AQ:$AQ,"REPARO FO"))</f>
        <v>0</v>
      </c>
      <c r="NE95" s="140">
        <f>(COUNTIFS('Estruturante Móvel'!$M:$M,$B95,'Estruturante Móvel'!$C:$C,"&lt;&gt;PREVISTO",'Estruturante Móvel'!$G:$G,ND$4))</f>
        <v>0</v>
      </c>
      <c r="NF95" s="139">
        <f>(COUNTIFS('Estruturante Móvel'!$M:$M,$B95,'Estruturante Móvel'!$AM:$AM,NF$4))-(COUNTIFS('Estruturante Móvel'!$M:$M,$B95,'Estruturante Móvel'!$AM:$AM,NF$4,'Estruturante Móvel'!$AQ:$AQ,"REPARO FO"))</f>
        <v>0</v>
      </c>
      <c r="NG95" s="140">
        <f>(COUNTIFS('Estruturante Móvel'!$M:$M,$B95,'Estruturante Móvel'!$C:$C,"&lt;&gt;PREVISTO",'Estruturante Móvel'!$G:$G,NF$4))</f>
        <v>0</v>
      </c>
      <c r="NH95" s="139">
        <f>(COUNTIFS('Estruturante Móvel'!$M:$M,$B95,'Estruturante Móvel'!$AM:$AM,NH$4))-(COUNTIFS('Estruturante Móvel'!$M:$M,$B95,'Estruturante Móvel'!$AM:$AM,NH$4,'Estruturante Móvel'!$AQ:$AQ,"REPARO FO"))</f>
        <v>0</v>
      </c>
      <c r="NI95" s="140">
        <f>(COUNTIFS('Estruturante Móvel'!$M:$M,$B95,'Estruturante Móvel'!$C:$C,"&lt;&gt;PREVISTO",'Estruturante Móvel'!$G:$G,NH$4))</f>
        <v>0</v>
      </c>
    </row>
    <row r="96" spans="1:373" hidden="1" outlineLevel="1">
      <c r="B96" s="290" t="s">
        <v>467</v>
      </c>
      <c r="C96" s="161"/>
      <c r="D96" s="161">
        <f>COUNTIFS('Estruturante Móvel'!$M:$M,B94,'Estruturante Móvel'!$L:$L,'CRONOGRAMA_CONST+MIGRACAO'!B96)</f>
        <v>2</v>
      </c>
      <c r="E96" s="161">
        <f>(COUNTIFS('Estruturante Móvel'!$M:$M,B94,'Estruturante Móvel'!$C:$C,"&lt;&gt;PREVISTO",'Estruturante Móvel'!$L:$L,'CRONOGRAMA_CONST+MIGRACAO'!B96))</f>
        <v>2</v>
      </c>
      <c r="F96" s="162">
        <f>(COUNTIFS('Estruturante Móvel'!$M:$M,B94,'Estruturante Móvel'!$C:$C,"PREVISTO",'Estruturante Móvel'!$L:$L,'CRONOGRAMA_CONST+MIGRACAO'!B96))</f>
        <v>0</v>
      </c>
      <c r="G96" s="289"/>
      <c r="H96" s="162"/>
      <c r="I96" s="163"/>
      <c r="J96" s="287"/>
      <c r="K96" s="288"/>
      <c r="L96" s="139"/>
      <c r="M96" s="140"/>
      <c r="N96" s="139"/>
      <c r="O96" s="140"/>
      <c r="P96" s="139"/>
      <c r="Q96" s="140"/>
      <c r="R96" s="139"/>
      <c r="S96" s="140"/>
      <c r="T96" s="139"/>
      <c r="U96" s="140"/>
      <c r="V96" s="139"/>
      <c r="W96" s="140"/>
      <c r="X96" s="139"/>
      <c r="Y96" s="140"/>
      <c r="Z96" s="139"/>
      <c r="AA96" s="140"/>
      <c r="AB96" s="139"/>
      <c r="AC96" s="140"/>
      <c r="AD96" s="139"/>
      <c r="AE96" s="140"/>
      <c r="AF96" s="139"/>
      <c r="AG96" s="140"/>
      <c r="AH96" s="139"/>
      <c r="AI96" s="140"/>
      <c r="AJ96" s="139"/>
      <c r="AK96" s="140"/>
      <c r="AL96" s="139"/>
      <c r="AM96" s="140"/>
      <c r="AN96" s="139"/>
      <c r="AO96" s="140"/>
      <c r="AP96" s="139"/>
      <c r="AQ96" s="140"/>
      <c r="AR96" s="139"/>
      <c r="AS96" s="140"/>
      <c r="AT96" s="139"/>
      <c r="AU96" s="140"/>
      <c r="AV96" s="139"/>
      <c r="AW96" s="140"/>
      <c r="AX96" s="139"/>
      <c r="AY96" s="140"/>
      <c r="AZ96" s="139"/>
      <c r="BA96" s="140"/>
      <c r="BB96" s="139"/>
      <c r="BC96" s="140"/>
      <c r="BD96" s="139"/>
      <c r="BE96" s="140"/>
      <c r="BF96" s="139"/>
      <c r="BG96" s="140"/>
      <c r="BH96" s="139"/>
      <c r="BI96" s="140"/>
      <c r="BJ96" s="139"/>
      <c r="BK96" s="140"/>
      <c r="BL96" s="139"/>
      <c r="BM96" s="140"/>
      <c r="BN96" s="139"/>
      <c r="BO96" s="140"/>
      <c r="BP96" s="139"/>
      <c r="BQ96" s="140"/>
      <c r="BR96" s="139"/>
      <c r="BS96" s="140"/>
      <c r="BT96" s="139">
        <f>(COUNTIFS('Estruturante Móvel'!$M:$M,$B96,'Estruturante Móvel'!$AM:$AM,BT$4))-(COUNTIFS('Estruturante Móvel'!$M:$M,$B96,'Estruturante Móvel'!$AM:$AM,BT$4,'Estruturante Móvel'!$AQ:$AQ,"REPARO FO"))</f>
        <v>0</v>
      </c>
      <c r="BU96" s="140">
        <f>(COUNTIFS('Estruturante Móvel'!$M:$M,$B96,'Estruturante Móvel'!$C:$C,"&lt;&gt;PREVISTO",'Estruturante Móvel'!$G:$G,BT$4))</f>
        <v>0</v>
      </c>
      <c r="BV96" s="139">
        <f>(COUNTIFS('Estruturante Móvel'!$M:$M,$B96,'Estruturante Móvel'!$AM:$AM,BV$4))-(COUNTIFS('Estruturante Móvel'!$M:$M,$B96,'Estruturante Móvel'!$AM:$AM,BV$4,'Estruturante Móvel'!$AQ:$AQ,"REPARO FO"))</f>
        <v>0</v>
      </c>
      <c r="BW96" s="140">
        <f>(COUNTIFS('Estruturante Móvel'!$M:$M,$B96,'Estruturante Móvel'!$C:$C,"&lt;&gt;PREVISTO",'Estruturante Móvel'!$G:$G,BV$4))</f>
        <v>0</v>
      </c>
      <c r="BX96" s="139">
        <f>(COUNTIFS('Estruturante Móvel'!$M:$M,$B96,'Estruturante Móvel'!$AM:$AM,BX$4))-(COUNTIFS('Estruturante Móvel'!$M:$M,$B96,'Estruturante Móvel'!$AM:$AM,BX$4,'Estruturante Móvel'!$AQ:$AQ,"REPARO FO"))</f>
        <v>0</v>
      </c>
      <c r="BY96" s="140">
        <f>(COUNTIFS('Estruturante Móvel'!$M:$M,$B96,'Estruturante Móvel'!$C:$C,"&lt;&gt;PREVISTO",'Estruturante Móvel'!$G:$G,BX$4))</f>
        <v>0</v>
      </c>
      <c r="BZ96" s="139">
        <f>(COUNTIFS('Estruturante Móvel'!$M:$M,$B96,'Estruturante Móvel'!$AM:$AM,BZ$4))-(COUNTIFS('Estruturante Móvel'!$M:$M,$B96,'Estruturante Móvel'!$AM:$AM,BZ$4,'Estruturante Móvel'!$AQ:$AQ,"REPARO FO"))</f>
        <v>0</v>
      </c>
      <c r="CA96" s="140">
        <f>(COUNTIFS('Estruturante Móvel'!$M:$M,$B96,'Estruturante Móvel'!$C:$C,"&lt;&gt;PREVISTO",'Estruturante Móvel'!$G:$G,BZ$4))</f>
        <v>0</v>
      </c>
      <c r="CB96" s="139">
        <f>(COUNTIFS('Estruturante Móvel'!$M:$M,$B96,'Estruturante Móvel'!$AM:$AM,CB$4))-(COUNTIFS('Estruturante Móvel'!$M:$M,$B96,'Estruturante Móvel'!$AM:$AM,CB$4,'Estruturante Móvel'!$AQ:$AQ,"REPARO FO"))</f>
        <v>0</v>
      </c>
      <c r="CC96" s="140">
        <f>(COUNTIFS('Estruturante Móvel'!$M:$M,$B96,'Estruturante Móvel'!$C:$C,"&lt;&gt;PREVISTO",'Estruturante Móvel'!$G:$G,CB$4))</f>
        <v>0</v>
      </c>
      <c r="CD96" s="139">
        <f>(COUNTIFS('Estruturante Móvel'!$M:$M,$B96,'Estruturante Móvel'!$AM:$AM,CD$4))-(COUNTIFS('Estruturante Móvel'!$M:$M,$B96,'Estruturante Móvel'!$AM:$AM,CD$4,'Estruturante Móvel'!$AQ:$AQ,"REPARO FO"))</f>
        <v>0</v>
      </c>
      <c r="CE96" s="140">
        <f>(COUNTIFS('Estruturante Móvel'!$M:$M,$B96,'Estruturante Móvel'!$C:$C,"&lt;&gt;PREVISTO",'Estruturante Móvel'!$G:$G,CD$4))</f>
        <v>0</v>
      </c>
      <c r="CF96" s="139">
        <f>(COUNTIFS('Estruturante Móvel'!$M:$M,$B96,'Estruturante Móvel'!$AM:$AM,CF$4))-(COUNTIFS('Estruturante Móvel'!$M:$M,$B96,'Estruturante Móvel'!$AM:$AM,CF$4,'Estruturante Móvel'!$AQ:$AQ,"REPARO FO"))</f>
        <v>0</v>
      </c>
      <c r="CG96" s="140">
        <f>(COUNTIFS('Estruturante Móvel'!$M:$M,$B96,'Estruturante Móvel'!$C:$C,"&lt;&gt;PREVISTO",'Estruturante Móvel'!$G:$G,CF$4))</f>
        <v>0</v>
      </c>
      <c r="CH96" s="139">
        <f>(COUNTIFS('Estruturante Móvel'!$M:$M,$B96,'Estruturante Móvel'!$AM:$AM,CH$4))-(COUNTIFS('Estruturante Móvel'!$M:$M,$B96,'Estruturante Móvel'!$AM:$AM,CH$4,'Estruturante Móvel'!$AQ:$AQ,"REPARO FO"))</f>
        <v>0</v>
      </c>
      <c r="CI96" s="140">
        <f>(COUNTIFS('Estruturante Móvel'!$M:$M,$B96,'Estruturante Móvel'!$C:$C,"&lt;&gt;PREVISTO",'Estruturante Móvel'!$G:$G,CH$4))</f>
        <v>0</v>
      </c>
      <c r="CJ96" s="139">
        <f>(COUNTIFS('Estruturante Móvel'!$M:$M,$B96,'Estruturante Móvel'!$AM:$AM,CJ$4))-(COUNTIFS('Estruturante Móvel'!$M:$M,$B96,'Estruturante Móvel'!$AM:$AM,CJ$4,'Estruturante Móvel'!$AQ:$AQ,"REPARO FO"))</f>
        <v>0</v>
      </c>
      <c r="CK96" s="140">
        <f>(COUNTIFS('Estruturante Móvel'!$M:$M,$B96,'Estruturante Móvel'!$C:$C,"&lt;&gt;PREVISTO",'Estruturante Móvel'!$G:$G,CJ$4))</f>
        <v>0</v>
      </c>
      <c r="CL96" s="139">
        <f>(COUNTIFS('Estruturante Móvel'!$M:$M,$B96,'Estruturante Móvel'!$AM:$AM,CL$4))-(COUNTIFS('Estruturante Móvel'!$M:$M,$B96,'Estruturante Móvel'!$AM:$AM,CL$4,'Estruturante Móvel'!$AQ:$AQ,"REPARO FO"))</f>
        <v>0</v>
      </c>
      <c r="CM96" s="140">
        <f>(COUNTIFS('Estruturante Móvel'!$M:$M,$B96,'Estruturante Móvel'!$C:$C,"&lt;&gt;PREVISTO",'Estruturante Móvel'!$G:$G,CL$4))</f>
        <v>0</v>
      </c>
      <c r="CN96" s="139">
        <f>(COUNTIFS('Estruturante Móvel'!$M:$M,$B96,'Estruturante Móvel'!$AM:$AM,CN$4))-(COUNTIFS('Estruturante Móvel'!$M:$M,$B96,'Estruturante Móvel'!$AM:$AM,CN$4,'Estruturante Móvel'!$AQ:$AQ,"REPARO FO"))</f>
        <v>0</v>
      </c>
      <c r="CO96" s="140">
        <f>(COUNTIFS('Estruturante Móvel'!$M:$M,$B96,'Estruturante Móvel'!$C:$C,"&lt;&gt;PREVISTO",'Estruturante Móvel'!$G:$G,CN$4))</f>
        <v>0</v>
      </c>
      <c r="CP96" s="139">
        <f>(COUNTIFS('Estruturante Móvel'!$M:$M,$B96,'Estruturante Móvel'!$AM:$AM,CP$4))-(COUNTIFS('Estruturante Móvel'!$M:$M,$B96,'Estruturante Móvel'!$AM:$AM,CP$4,'Estruturante Móvel'!$AQ:$AQ,"REPARO FO"))</f>
        <v>0</v>
      </c>
      <c r="CQ96" s="140">
        <f>(COUNTIFS('Estruturante Móvel'!$M:$M,$B96,'Estruturante Móvel'!$C:$C,"&lt;&gt;PREVISTO",'Estruturante Móvel'!$G:$G,CP$4))</f>
        <v>0</v>
      </c>
      <c r="CR96" s="139">
        <f>(COUNTIFS('Estruturante Móvel'!$M:$M,$B96,'Estruturante Móvel'!$AM:$AM,CR$4))-(COUNTIFS('Estruturante Móvel'!$M:$M,$B96,'Estruturante Móvel'!$AM:$AM,CR$4,'Estruturante Móvel'!$AQ:$AQ,"REPARO FO"))</f>
        <v>0</v>
      </c>
      <c r="CS96" s="140">
        <f>(COUNTIFS('Estruturante Móvel'!$M:$M,$B96,'Estruturante Móvel'!$C:$C,"&lt;&gt;PREVISTO",'Estruturante Móvel'!$G:$G,CR$4))</f>
        <v>0</v>
      </c>
      <c r="CT96" s="139">
        <f>(COUNTIFS('Estruturante Móvel'!$M:$M,$B96,'Estruturante Móvel'!$AM:$AM,CT$4))-(COUNTIFS('Estruturante Móvel'!$M:$M,$B96,'Estruturante Móvel'!$AM:$AM,CT$4,'Estruturante Móvel'!$AQ:$AQ,"REPARO FO"))</f>
        <v>0</v>
      </c>
      <c r="CU96" s="140">
        <f>(COUNTIFS('Estruturante Móvel'!$M:$M,$B96,'Estruturante Móvel'!$C:$C,"&lt;&gt;PREVISTO",'Estruturante Móvel'!$G:$G,CT$4))</f>
        <v>0</v>
      </c>
      <c r="CV96" s="139">
        <f>(COUNTIFS('Estruturante Móvel'!$M:$M,$B96,'Estruturante Móvel'!$AM:$AM,CV$4))-(COUNTIFS('Estruturante Móvel'!$M:$M,$B96,'Estruturante Móvel'!$AM:$AM,CV$4,'Estruturante Móvel'!$AQ:$AQ,"REPARO FO"))</f>
        <v>0</v>
      </c>
      <c r="CW96" s="140">
        <f>(COUNTIFS('Estruturante Móvel'!$M:$M,$B96,'Estruturante Móvel'!$C:$C,"&lt;&gt;PREVISTO",'Estruturante Móvel'!$G:$G,CV$4))</f>
        <v>0</v>
      </c>
      <c r="CX96" s="139">
        <f>(COUNTIFS('Estruturante Móvel'!$M:$M,$B96,'Estruturante Móvel'!$AM:$AM,CX$4))-(COUNTIFS('Estruturante Móvel'!$M:$M,$B96,'Estruturante Móvel'!$AM:$AM,CX$4,'Estruturante Móvel'!$AQ:$AQ,"REPARO FO"))</f>
        <v>0</v>
      </c>
      <c r="CY96" s="140">
        <f>(COUNTIFS('Estruturante Móvel'!$M:$M,$B96,'Estruturante Móvel'!$C:$C,"&lt;&gt;PREVISTO",'Estruturante Móvel'!$G:$G,CX$4))</f>
        <v>0</v>
      </c>
      <c r="CZ96" s="139">
        <f>(COUNTIFS('Estruturante Móvel'!$M:$M,$B96,'Estruturante Móvel'!$AM:$AM,CZ$4))-(COUNTIFS('Estruturante Móvel'!$M:$M,$B96,'Estruturante Móvel'!$AM:$AM,CZ$4,'Estruturante Móvel'!$AQ:$AQ,"REPARO FO"))</f>
        <v>0</v>
      </c>
      <c r="DA96" s="140">
        <f>(COUNTIFS('Estruturante Móvel'!$M:$M,$B96,'Estruturante Móvel'!$C:$C,"&lt;&gt;PREVISTO",'Estruturante Móvel'!$G:$G,CZ$4))</f>
        <v>0</v>
      </c>
      <c r="DB96" s="139">
        <f>(COUNTIFS('Estruturante Móvel'!$M:$M,$B96,'Estruturante Móvel'!$AM:$AM,DB$4))-(COUNTIFS('Estruturante Móvel'!$M:$M,$B96,'Estruturante Móvel'!$AM:$AM,DB$4,'Estruturante Móvel'!$AQ:$AQ,"REPARO FO"))</f>
        <v>0</v>
      </c>
      <c r="DC96" s="140">
        <f>(COUNTIFS('Estruturante Móvel'!$M:$M,$B96,'Estruturante Móvel'!$C:$C,"&lt;&gt;PREVISTO",'Estruturante Móvel'!$G:$G,DB$4))</f>
        <v>0</v>
      </c>
      <c r="DD96" s="139">
        <f>(COUNTIFS('Estruturante Móvel'!$M:$M,$B96,'Estruturante Móvel'!$AM:$AM,DD$4))-(COUNTIFS('Estruturante Móvel'!$M:$M,$B96,'Estruturante Móvel'!$AM:$AM,DD$4,'Estruturante Móvel'!$AQ:$AQ,"REPARO FO"))</f>
        <v>0</v>
      </c>
      <c r="DE96" s="140">
        <f>(COUNTIFS('Estruturante Móvel'!$M:$M,$B96,'Estruturante Móvel'!$C:$C,"&lt;&gt;PREVISTO",'Estruturante Móvel'!$G:$G,DD$4))</f>
        <v>0</v>
      </c>
      <c r="DF96" s="139">
        <f>(COUNTIFS('Estruturante Móvel'!$M:$M,$B96,'Estruturante Móvel'!$AM:$AM,DF$4))-(COUNTIFS('Estruturante Móvel'!$M:$M,$B96,'Estruturante Móvel'!$AM:$AM,DF$4,'Estruturante Móvel'!$AQ:$AQ,"REPARO FO"))</f>
        <v>0</v>
      </c>
      <c r="DG96" s="140">
        <f>(COUNTIFS('Estruturante Móvel'!$M:$M,$B96,'Estruturante Móvel'!$C:$C,"&lt;&gt;PREVISTO",'Estruturante Móvel'!$G:$G,DF$4))</f>
        <v>0</v>
      </c>
      <c r="DH96" s="139">
        <f>(COUNTIFS('Estruturante Móvel'!$M:$M,$B96,'Estruturante Móvel'!$AM:$AM,DH$4))-(COUNTIFS('Estruturante Móvel'!$M:$M,$B96,'Estruturante Móvel'!$AM:$AM,DH$4,'Estruturante Móvel'!$AQ:$AQ,"REPARO FO"))</f>
        <v>0</v>
      </c>
      <c r="DI96" s="140">
        <f>(COUNTIFS('Estruturante Móvel'!$M:$M,$B96,'Estruturante Móvel'!$C:$C,"&lt;&gt;PREVISTO",'Estruturante Móvel'!$G:$G,DH$4))</f>
        <v>0</v>
      </c>
      <c r="DJ96" s="139">
        <f>(COUNTIFS('Estruturante Móvel'!$M:$M,$B96,'Estruturante Móvel'!$AM:$AM,DJ$4))-(COUNTIFS('Estruturante Móvel'!$M:$M,$B96,'Estruturante Móvel'!$AM:$AM,DJ$4,'Estruturante Móvel'!$AQ:$AQ,"REPARO FO"))</f>
        <v>0</v>
      </c>
      <c r="DK96" s="140">
        <f>(COUNTIFS('Estruturante Móvel'!$M:$M,$B96,'Estruturante Móvel'!$C:$C,"&lt;&gt;PREVISTO",'Estruturante Móvel'!$G:$G,DJ$4))</f>
        <v>0</v>
      </c>
      <c r="DL96" s="139">
        <f>(COUNTIFS('Estruturante Móvel'!$M:$M,$B96,'Estruturante Móvel'!$AM:$AM,DL$4))-(COUNTIFS('Estruturante Móvel'!$M:$M,$B96,'Estruturante Móvel'!$AM:$AM,DL$4,'Estruturante Móvel'!$AQ:$AQ,"REPARO FO"))</f>
        <v>0</v>
      </c>
      <c r="DM96" s="140">
        <f>(COUNTIFS('Estruturante Móvel'!$M:$M,$B96,'Estruturante Móvel'!$C:$C,"&lt;&gt;PREVISTO",'Estruturante Móvel'!$G:$G,DL$4))</f>
        <v>0</v>
      </c>
      <c r="DN96" s="139">
        <f>(COUNTIFS('Estruturante Móvel'!$M:$M,$B96,'Estruturante Móvel'!$AM:$AM,DN$4))-(COUNTIFS('Estruturante Móvel'!$M:$M,$B96,'Estruturante Móvel'!$AM:$AM,DN$4,'Estruturante Móvel'!$AQ:$AQ,"REPARO FO"))</f>
        <v>0</v>
      </c>
      <c r="DO96" s="140">
        <f>(COUNTIFS('Estruturante Móvel'!$M:$M,$B96,'Estruturante Móvel'!$C:$C,"&lt;&gt;PREVISTO",'Estruturante Móvel'!$G:$G,DN$4))</f>
        <v>0</v>
      </c>
      <c r="DP96" s="139">
        <f>(COUNTIFS('Estruturante Móvel'!$M:$M,$B96,'Estruturante Móvel'!$AM:$AM,DP$4))-(COUNTIFS('Estruturante Móvel'!$M:$M,$B96,'Estruturante Móvel'!$AM:$AM,DP$4,'Estruturante Móvel'!$AQ:$AQ,"REPARO FO"))</f>
        <v>0</v>
      </c>
      <c r="DQ96" s="140">
        <f>(COUNTIFS('Estruturante Móvel'!$M:$M,$B96,'Estruturante Móvel'!$C:$C,"&lt;&gt;PREVISTO",'Estruturante Móvel'!$G:$G,DP$4))</f>
        <v>0</v>
      </c>
      <c r="DR96" s="139">
        <f>(COUNTIFS('Estruturante Móvel'!$M:$M,$B96,'Estruturante Móvel'!$AM:$AM,DR$4))-(COUNTIFS('Estruturante Móvel'!$M:$M,$B96,'Estruturante Móvel'!$AM:$AM,DR$4,'Estruturante Móvel'!$AQ:$AQ,"REPARO FO"))</f>
        <v>0</v>
      </c>
      <c r="DS96" s="140">
        <f>(COUNTIFS('Estruturante Móvel'!$M:$M,$B96,'Estruturante Móvel'!$C:$C,"&lt;&gt;PREVISTO",'Estruturante Móvel'!$G:$G,DR$4))</f>
        <v>0</v>
      </c>
      <c r="DT96" s="139">
        <f>(COUNTIFS('Estruturante Móvel'!$M:$M,$B96,'Estruturante Móvel'!$AM:$AM,DT$4))-(COUNTIFS('Estruturante Móvel'!$M:$M,$B96,'Estruturante Móvel'!$AM:$AM,DT$4,'Estruturante Móvel'!$AQ:$AQ,"REPARO FO"))</f>
        <v>0</v>
      </c>
      <c r="DU96" s="140">
        <f>(COUNTIFS('Estruturante Móvel'!$M:$M,$B96,'Estruturante Móvel'!$C:$C,"&lt;&gt;PREVISTO",'Estruturante Móvel'!$G:$G,DT$4))</f>
        <v>0</v>
      </c>
      <c r="DV96" s="139">
        <f>(COUNTIFS('Estruturante Móvel'!$M:$M,$B96,'Estruturante Móvel'!$AM:$AM,DV$4))-(COUNTIFS('Estruturante Móvel'!$M:$M,$B96,'Estruturante Móvel'!$AM:$AM,DV$4,'Estruturante Móvel'!$AQ:$AQ,"REPARO FO"))</f>
        <v>0</v>
      </c>
      <c r="DW96" s="140">
        <f>(COUNTIFS('Estruturante Móvel'!$M:$M,$B96,'Estruturante Móvel'!$C:$C,"&lt;&gt;PREVISTO",'Estruturante Móvel'!$G:$G,DV$4))</f>
        <v>0</v>
      </c>
      <c r="DX96" s="139">
        <f>(COUNTIFS('Estruturante Móvel'!$M:$M,$B96,'Estruturante Móvel'!$AM:$AM,DX$4))-(COUNTIFS('Estruturante Móvel'!$M:$M,$B96,'Estruturante Móvel'!$AM:$AM,DX$4,'Estruturante Móvel'!$AQ:$AQ,"REPARO FO"))</f>
        <v>0</v>
      </c>
      <c r="DY96" s="140">
        <f>(COUNTIFS('Estruturante Móvel'!$M:$M,$B96,'Estruturante Móvel'!$C:$C,"&lt;&gt;PREVISTO",'Estruturante Móvel'!$G:$G,DX$4))</f>
        <v>0</v>
      </c>
      <c r="DZ96" s="139">
        <f>(COUNTIFS('Estruturante Móvel'!$M:$M,$B96,'Estruturante Móvel'!$AM:$AM,DZ$4))-(COUNTIFS('Estruturante Móvel'!$M:$M,$B96,'Estruturante Móvel'!$AM:$AM,DZ$4,'Estruturante Móvel'!$AQ:$AQ,"REPARO FO"))</f>
        <v>0</v>
      </c>
      <c r="EA96" s="140">
        <f>(COUNTIFS('Estruturante Móvel'!$M:$M,$B96,'Estruturante Móvel'!$C:$C,"&lt;&gt;PREVISTO",'Estruturante Móvel'!$G:$G,DZ$4))</f>
        <v>0</v>
      </c>
      <c r="EB96" s="139">
        <f>(COUNTIFS('Estruturante Móvel'!$M:$M,$B96,'Estruturante Móvel'!$AM:$AM,EB$4))-(COUNTIFS('Estruturante Móvel'!$M:$M,$B96,'Estruturante Móvel'!$AM:$AM,EB$4,'Estruturante Móvel'!$AQ:$AQ,"REPARO FO"))</f>
        <v>0</v>
      </c>
      <c r="EC96" s="140">
        <f>(COUNTIFS('Estruturante Móvel'!$M:$M,$B96,'Estruturante Móvel'!$C:$C,"&lt;&gt;PREVISTO",'Estruturante Móvel'!$G:$G,EB$4))</f>
        <v>0</v>
      </c>
      <c r="ED96" s="139">
        <f>(COUNTIFS('Estruturante Móvel'!$M:$M,$B96,'Estruturante Móvel'!$AM:$AM,ED$4))-(COUNTIFS('Estruturante Móvel'!$M:$M,$B96,'Estruturante Móvel'!$AM:$AM,ED$4,'Estruturante Móvel'!$AQ:$AQ,"REPARO FO"))</f>
        <v>0</v>
      </c>
      <c r="EE96" s="140">
        <f>(COUNTIFS('Estruturante Móvel'!$M:$M,$B96,'Estruturante Móvel'!$C:$C,"&lt;&gt;PREVISTO",'Estruturante Móvel'!$G:$G,ED$4))</f>
        <v>0</v>
      </c>
      <c r="EF96" s="139">
        <f>(COUNTIFS('Estruturante Móvel'!$M:$M,$B96,'Estruturante Móvel'!$AM:$AM,EF$4))-(COUNTIFS('Estruturante Móvel'!$M:$M,$B96,'Estruturante Móvel'!$AM:$AM,EF$4,'Estruturante Móvel'!$AQ:$AQ,"REPARO FO"))</f>
        <v>0</v>
      </c>
      <c r="EG96" s="140">
        <f>(COUNTIFS('Estruturante Móvel'!$M:$M,$B96,'Estruturante Móvel'!$C:$C,"&lt;&gt;PREVISTO",'Estruturante Móvel'!$G:$G,EF$4))</f>
        <v>0</v>
      </c>
      <c r="EH96" s="139">
        <f>(COUNTIFS('Estruturante Móvel'!$M:$M,$B96,'Estruturante Móvel'!$AM:$AM,EH$4))-(COUNTIFS('Estruturante Móvel'!$M:$M,$B96,'Estruturante Móvel'!$AM:$AM,EH$4,'Estruturante Móvel'!$AQ:$AQ,"REPARO FO"))</f>
        <v>0</v>
      </c>
      <c r="EI96" s="140">
        <f>(COUNTIFS('Estruturante Móvel'!$M:$M,$B96,'Estruturante Móvel'!$C:$C,"&lt;&gt;PREVISTO",'Estruturante Móvel'!$G:$G,EH$4))</f>
        <v>0</v>
      </c>
      <c r="EJ96" s="139">
        <f>(COUNTIFS('Estruturante Móvel'!$M:$M,$B96,'Estruturante Móvel'!$AM:$AM,EJ$4))-(COUNTIFS('Estruturante Móvel'!$M:$M,$B96,'Estruturante Móvel'!$AM:$AM,EJ$4,'Estruturante Móvel'!$AQ:$AQ,"REPARO FO"))</f>
        <v>0</v>
      </c>
      <c r="EK96" s="140">
        <f>(COUNTIFS('Estruturante Móvel'!$M:$M,$B96,'Estruturante Móvel'!$C:$C,"&lt;&gt;PREVISTO",'Estruturante Móvel'!$G:$G,EJ$4))</f>
        <v>0</v>
      </c>
      <c r="EL96" s="139">
        <f>(COUNTIFS('Estruturante Móvel'!$M:$M,$B96,'Estruturante Móvel'!$AM:$AM,EL$4))-(COUNTIFS('Estruturante Móvel'!$M:$M,$B96,'Estruturante Móvel'!$AM:$AM,EL$4,'Estruturante Móvel'!$AQ:$AQ,"REPARO FO"))</f>
        <v>0</v>
      </c>
      <c r="EM96" s="140">
        <f>(COUNTIFS('Estruturante Móvel'!$M:$M,$B96,'Estruturante Móvel'!$C:$C,"&lt;&gt;PREVISTO",'Estruturante Móvel'!$G:$G,EL$4))</f>
        <v>0</v>
      </c>
      <c r="EN96" s="139">
        <f>(COUNTIFS('Estruturante Móvel'!$M:$M,$B96,'Estruturante Móvel'!$AM:$AM,EN$4))-(COUNTIFS('Estruturante Móvel'!$M:$M,$B96,'Estruturante Móvel'!$AM:$AM,EN$4,'Estruturante Móvel'!$AQ:$AQ,"REPARO FO"))</f>
        <v>0</v>
      </c>
      <c r="EO96" s="140">
        <f>(COUNTIFS('Estruturante Móvel'!$M:$M,$B96,'Estruturante Móvel'!$C:$C,"&lt;&gt;PREVISTO",'Estruturante Móvel'!$G:$G,EN$4))</f>
        <v>0</v>
      </c>
      <c r="EP96" s="139">
        <f>(COUNTIFS('Estruturante Móvel'!$M:$M,$B96,'Estruturante Móvel'!$AM:$AM,EP$4))-(COUNTIFS('Estruturante Móvel'!$M:$M,$B96,'Estruturante Móvel'!$AM:$AM,EP$4,'Estruturante Móvel'!$AQ:$AQ,"REPARO FO"))</f>
        <v>0</v>
      </c>
      <c r="EQ96" s="140">
        <f>(COUNTIFS('Estruturante Móvel'!$M:$M,$B96,'Estruturante Móvel'!$C:$C,"&lt;&gt;PREVISTO",'Estruturante Móvel'!$G:$G,EP$4))</f>
        <v>0</v>
      </c>
      <c r="ER96" s="139">
        <f>(COUNTIFS('Estruturante Móvel'!$M:$M,$B96,'Estruturante Móvel'!$AM:$AM,ER$4))-(COUNTIFS('Estruturante Móvel'!$M:$M,$B96,'Estruturante Móvel'!$AM:$AM,ER$4,'Estruturante Móvel'!$AQ:$AQ,"REPARO FO"))</f>
        <v>0</v>
      </c>
      <c r="ES96" s="140">
        <f>(COUNTIFS('Estruturante Móvel'!$M:$M,$B96,'Estruturante Móvel'!$C:$C,"&lt;&gt;PREVISTO",'Estruturante Móvel'!$G:$G,ER$4))</f>
        <v>0</v>
      </c>
      <c r="ET96" s="139">
        <f>(COUNTIFS('Estruturante Móvel'!$M:$M,$B96,'Estruturante Móvel'!$AM:$AM,ET$4))-(COUNTIFS('Estruturante Móvel'!$M:$M,$B96,'Estruturante Móvel'!$AM:$AM,ET$4,'Estruturante Móvel'!$AQ:$AQ,"REPARO FO"))</f>
        <v>0</v>
      </c>
      <c r="EU96" s="140">
        <f>(COUNTIFS('Estruturante Móvel'!$M:$M,$B96,'Estruturante Móvel'!$C:$C,"&lt;&gt;PREVISTO",'Estruturante Móvel'!$G:$G,ET$4))</f>
        <v>0</v>
      </c>
      <c r="EV96" s="139">
        <f>(COUNTIFS('Estruturante Móvel'!$M:$M,$B96,'Estruturante Móvel'!$AM:$AM,EV$4))-(COUNTIFS('Estruturante Móvel'!$M:$M,$B96,'Estruturante Móvel'!$AM:$AM,EV$4,'Estruturante Móvel'!$AQ:$AQ,"REPARO FO"))</f>
        <v>0</v>
      </c>
      <c r="EW96" s="140">
        <f>(COUNTIFS('Estruturante Móvel'!$M:$M,$B96,'Estruturante Móvel'!$C:$C,"&lt;&gt;PREVISTO",'Estruturante Móvel'!$G:$G,EV$4))</f>
        <v>0</v>
      </c>
      <c r="EX96" s="139">
        <f>(COUNTIFS('Estruturante Móvel'!$M:$M,$B96,'Estruturante Móvel'!$AM:$AM,EX$4))-(COUNTIFS('Estruturante Móvel'!$M:$M,$B96,'Estruturante Móvel'!$AM:$AM,EX$4,'Estruturante Móvel'!$AQ:$AQ,"REPARO FO"))</f>
        <v>0</v>
      </c>
      <c r="EY96" s="140">
        <f>(COUNTIFS('Estruturante Móvel'!$M:$M,$B96,'Estruturante Móvel'!$C:$C,"&lt;&gt;PREVISTO",'Estruturante Móvel'!$G:$G,EX$4))</f>
        <v>0</v>
      </c>
      <c r="EZ96" s="139">
        <f>(COUNTIFS('Estruturante Móvel'!$M:$M,$B96,'Estruturante Móvel'!$AM:$AM,EZ$4))-(COUNTIFS('Estruturante Móvel'!$M:$M,$B96,'Estruturante Móvel'!$AM:$AM,EZ$4,'Estruturante Móvel'!$AQ:$AQ,"REPARO FO"))</f>
        <v>0</v>
      </c>
      <c r="FA96" s="140">
        <f>(COUNTIFS('Estruturante Móvel'!$M:$M,$B96,'Estruturante Móvel'!$C:$C,"&lt;&gt;PREVISTO",'Estruturante Móvel'!$G:$G,EZ$4))</f>
        <v>0</v>
      </c>
      <c r="FB96" s="139">
        <f>(COUNTIFS('Estruturante Móvel'!$M:$M,$B96,'Estruturante Móvel'!$AM:$AM,FB$4))-(COUNTIFS('Estruturante Móvel'!$M:$M,$B96,'Estruturante Móvel'!$AM:$AM,FB$4,'Estruturante Móvel'!$AQ:$AQ,"REPARO FO"))</f>
        <v>0</v>
      </c>
      <c r="FC96" s="140">
        <f>(COUNTIFS('Estruturante Móvel'!$M:$M,$B96,'Estruturante Móvel'!$C:$C,"&lt;&gt;PREVISTO",'Estruturante Móvel'!$G:$G,FB$4))</f>
        <v>0</v>
      </c>
      <c r="FD96" s="139">
        <f>(COUNTIFS('Estruturante Móvel'!$M:$M,$B96,'Estruturante Móvel'!$AM:$AM,FD$4))-(COUNTIFS('Estruturante Móvel'!$M:$M,$B96,'Estruturante Móvel'!$AM:$AM,FD$4,'Estruturante Móvel'!$AQ:$AQ,"REPARO FO"))</f>
        <v>0</v>
      </c>
      <c r="FE96" s="140">
        <f>(COUNTIFS('Estruturante Móvel'!$M:$M,$B96,'Estruturante Móvel'!$C:$C,"&lt;&gt;PREVISTO",'Estruturante Móvel'!$G:$G,FD$4))</f>
        <v>0</v>
      </c>
      <c r="FF96" s="139">
        <f>(COUNTIFS('Estruturante Móvel'!$M:$M,$B96,'Estruturante Móvel'!$AM:$AM,FF$4))-(COUNTIFS('Estruturante Móvel'!$M:$M,$B96,'Estruturante Móvel'!$AM:$AM,FF$4,'Estruturante Móvel'!$AQ:$AQ,"REPARO FO"))</f>
        <v>0</v>
      </c>
      <c r="FG96" s="140">
        <f>(COUNTIFS('Estruturante Móvel'!$M:$M,$B96,'Estruturante Móvel'!$C:$C,"&lt;&gt;PREVISTO",'Estruturante Móvel'!$G:$G,FF$4))</f>
        <v>0</v>
      </c>
      <c r="FH96" s="139">
        <f>(COUNTIFS('Estruturante Móvel'!$M:$M,$B96,'Estruturante Móvel'!$AM:$AM,FH$4))-(COUNTIFS('Estruturante Móvel'!$M:$M,$B96,'Estruturante Móvel'!$AM:$AM,FH$4,'Estruturante Móvel'!$AQ:$AQ,"REPARO FO"))</f>
        <v>0</v>
      </c>
      <c r="FI96" s="140">
        <f>(COUNTIFS('Estruturante Móvel'!$M:$M,$B96,'Estruturante Móvel'!$C:$C,"&lt;&gt;PREVISTO",'Estruturante Móvel'!$G:$G,FH$4))</f>
        <v>0</v>
      </c>
      <c r="FJ96" s="139">
        <f>(COUNTIFS('Estruturante Móvel'!$M:$M,$B96,'Estruturante Móvel'!$AM:$AM,FJ$4))-(COUNTIFS('Estruturante Móvel'!$M:$M,$B96,'Estruturante Móvel'!$AM:$AM,FJ$4,'Estruturante Móvel'!$AQ:$AQ,"REPARO FO"))</f>
        <v>0</v>
      </c>
      <c r="FK96" s="140">
        <f>(COUNTIFS('Estruturante Móvel'!$M:$M,$B96,'Estruturante Móvel'!$C:$C,"&lt;&gt;PREVISTO",'Estruturante Móvel'!$G:$G,FJ$4))</f>
        <v>0</v>
      </c>
      <c r="FL96" s="139">
        <f>(COUNTIFS('Estruturante Móvel'!$M:$M,$B96,'Estruturante Móvel'!$AM:$AM,FL$4))-(COUNTIFS('Estruturante Móvel'!$M:$M,$B96,'Estruturante Móvel'!$AM:$AM,FL$4,'Estruturante Móvel'!$AQ:$AQ,"REPARO FO"))</f>
        <v>0</v>
      </c>
      <c r="FM96" s="140">
        <f>(COUNTIFS('Estruturante Móvel'!$M:$M,$B96,'Estruturante Móvel'!$C:$C,"&lt;&gt;PREVISTO",'Estruturante Móvel'!$G:$G,FL$4))</f>
        <v>0</v>
      </c>
      <c r="FN96" s="139">
        <f>(COUNTIFS('Estruturante Móvel'!$M:$M,$B96,'Estruturante Móvel'!$AM:$AM,FN$4))-(COUNTIFS('Estruturante Móvel'!$M:$M,$B96,'Estruturante Móvel'!$AM:$AM,FN$4,'Estruturante Móvel'!$AQ:$AQ,"REPARO FO"))</f>
        <v>0</v>
      </c>
      <c r="FO96" s="140">
        <f>(COUNTIFS('Estruturante Móvel'!$M:$M,$B96,'Estruturante Móvel'!$C:$C,"&lt;&gt;PREVISTO",'Estruturante Móvel'!$G:$G,FN$4))</f>
        <v>0</v>
      </c>
      <c r="FP96" s="139">
        <f>(COUNTIFS('Estruturante Móvel'!$M:$M,$B96,'Estruturante Móvel'!$AM:$AM,FP$4))-(COUNTIFS('Estruturante Móvel'!$M:$M,$B96,'Estruturante Móvel'!$AM:$AM,FP$4,'Estruturante Móvel'!$AQ:$AQ,"REPARO FO"))</f>
        <v>0</v>
      </c>
      <c r="FQ96" s="140">
        <f>(COUNTIFS('Estruturante Móvel'!$M:$M,$B96,'Estruturante Móvel'!$C:$C,"&lt;&gt;PREVISTO",'Estruturante Móvel'!$G:$G,FP$4))</f>
        <v>0</v>
      </c>
      <c r="FR96" s="139">
        <f>(COUNTIFS('Estruturante Móvel'!$M:$M,$B96,'Estruturante Móvel'!$AM:$AM,FR$4))-(COUNTIFS('Estruturante Móvel'!$M:$M,$B96,'Estruturante Móvel'!$AM:$AM,FR$4,'Estruturante Móvel'!$AQ:$AQ,"REPARO FO"))</f>
        <v>0</v>
      </c>
      <c r="FS96" s="140">
        <f>(COUNTIFS('Estruturante Móvel'!$M:$M,$B96,'Estruturante Móvel'!$C:$C,"&lt;&gt;PREVISTO",'Estruturante Móvel'!$G:$G,FR$4))</f>
        <v>0</v>
      </c>
      <c r="FT96" s="139">
        <f>(COUNTIFS('Estruturante Móvel'!$M:$M,$B96,'Estruturante Móvel'!$AM:$AM,FT$4))-(COUNTIFS('Estruturante Móvel'!$M:$M,$B96,'Estruturante Móvel'!$AM:$AM,FT$4,'Estruturante Móvel'!$AQ:$AQ,"REPARO FO"))</f>
        <v>0</v>
      </c>
      <c r="FU96" s="140">
        <f>(COUNTIFS('Estruturante Móvel'!$M:$M,$B96,'Estruturante Móvel'!$C:$C,"&lt;&gt;PREVISTO",'Estruturante Móvel'!$G:$G,FT$4))</f>
        <v>0</v>
      </c>
      <c r="FV96" s="139">
        <f>(COUNTIFS('Estruturante Móvel'!$M:$M,$B96,'Estruturante Móvel'!$AM:$AM,FV$4))-(COUNTIFS('Estruturante Móvel'!$M:$M,$B96,'Estruturante Móvel'!$AM:$AM,FV$4,'Estruturante Móvel'!$AQ:$AQ,"REPARO FO"))</f>
        <v>0</v>
      </c>
      <c r="FW96" s="140">
        <f>(COUNTIFS('Estruturante Móvel'!$M:$M,$B96,'Estruturante Móvel'!$C:$C,"&lt;&gt;PREVISTO",'Estruturante Móvel'!$G:$G,FV$4))</f>
        <v>0</v>
      </c>
      <c r="FX96" s="139">
        <f>(COUNTIFS('Estruturante Móvel'!$M:$M,$B96,'Estruturante Móvel'!$AM:$AM,FX$4))-(COUNTIFS('Estruturante Móvel'!$M:$M,$B96,'Estruturante Móvel'!$AM:$AM,FX$4,'Estruturante Móvel'!$AQ:$AQ,"REPARO FO"))</f>
        <v>0</v>
      </c>
      <c r="FY96" s="140">
        <f>(COUNTIFS('Estruturante Móvel'!$M:$M,$B96,'Estruturante Móvel'!$C:$C,"&lt;&gt;PREVISTO",'Estruturante Móvel'!$G:$G,FX$4))</f>
        <v>0</v>
      </c>
      <c r="FZ96" s="139">
        <f>(COUNTIFS('Estruturante Móvel'!$M:$M,$B96,'Estruturante Móvel'!$AM:$AM,FZ$4))-(COUNTIFS('Estruturante Móvel'!$M:$M,$B96,'Estruturante Móvel'!$AM:$AM,FZ$4,'Estruturante Móvel'!$AQ:$AQ,"REPARO FO"))</f>
        <v>0</v>
      </c>
      <c r="GA96" s="140">
        <f>(COUNTIFS('Estruturante Móvel'!$M:$M,$B96,'Estruturante Móvel'!$C:$C,"&lt;&gt;PREVISTO",'Estruturante Móvel'!$G:$G,FZ$4))</f>
        <v>0</v>
      </c>
      <c r="GB96" s="139">
        <f>(COUNTIFS('Estruturante Móvel'!$M:$M,$B96,'Estruturante Móvel'!$AM:$AM,GB$4))-(COUNTIFS('Estruturante Móvel'!$M:$M,$B96,'Estruturante Móvel'!$AM:$AM,GB$4,'Estruturante Móvel'!$AQ:$AQ,"REPARO FO"))</f>
        <v>0</v>
      </c>
      <c r="GC96" s="140">
        <f>(COUNTIFS('Estruturante Móvel'!$M:$M,$B96,'Estruturante Móvel'!$C:$C,"&lt;&gt;PREVISTO",'Estruturante Móvel'!$G:$G,GB$4))</f>
        <v>0</v>
      </c>
      <c r="GD96" s="139">
        <f>(COUNTIFS('Estruturante Móvel'!$M:$M,$B96,'Estruturante Móvel'!$AM:$AM,GD$4))-(COUNTIFS('Estruturante Móvel'!$M:$M,$B96,'Estruturante Móvel'!$AM:$AM,GD$4,'Estruturante Móvel'!$AQ:$AQ,"REPARO FO"))</f>
        <v>0</v>
      </c>
      <c r="GE96" s="140">
        <f>(COUNTIFS('Estruturante Móvel'!$M:$M,$B96,'Estruturante Móvel'!$C:$C,"&lt;&gt;PREVISTO",'Estruturante Móvel'!$G:$G,GD$4))</f>
        <v>0</v>
      </c>
      <c r="GF96" s="139">
        <f>(COUNTIFS('Estruturante Móvel'!$M:$M,$B96,'Estruturante Móvel'!$AM:$AM,GF$4))-(COUNTIFS('Estruturante Móvel'!$M:$M,$B96,'Estruturante Móvel'!$AM:$AM,GF$4,'Estruturante Móvel'!$AQ:$AQ,"REPARO FO"))</f>
        <v>0</v>
      </c>
      <c r="GG96" s="140">
        <f>(COUNTIFS('Estruturante Móvel'!$M:$M,$B96,'Estruturante Móvel'!$C:$C,"&lt;&gt;PREVISTO",'Estruturante Móvel'!$G:$G,GF$4))</f>
        <v>0</v>
      </c>
      <c r="GH96" s="139">
        <f>(COUNTIFS('Estruturante Móvel'!$M:$M,$B96,'Estruturante Móvel'!$AM:$AM,GH$4))-(COUNTIFS('Estruturante Móvel'!$M:$M,$B96,'Estruturante Móvel'!$AM:$AM,GH$4,'Estruturante Móvel'!$AQ:$AQ,"REPARO FO"))</f>
        <v>0</v>
      </c>
      <c r="GI96" s="140">
        <f>(COUNTIFS('Estruturante Móvel'!$M:$M,$B96,'Estruturante Móvel'!$C:$C,"&lt;&gt;PREVISTO",'Estruturante Móvel'!$G:$G,GH$4))</f>
        <v>0</v>
      </c>
      <c r="GJ96" s="139">
        <f>(COUNTIFS('Estruturante Móvel'!$M:$M,$B96,'Estruturante Móvel'!$AM:$AM,GJ$4))-(COUNTIFS('Estruturante Móvel'!$M:$M,$B96,'Estruturante Móvel'!$AM:$AM,GJ$4,'Estruturante Móvel'!$AQ:$AQ,"REPARO FO"))</f>
        <v>0</v>
      </c>
      <c r="GK96" s="140">
        <f>(COUNTIFS('Estruturante Móvel'!$M:$M,$B96,'Estruturante Móvel'!$C:$C,"&lt;&gt;PREVISTO",'Estruturante Móvel'!$G:$G,GJ$4))</f>
        <v>0</v>
      </c>
      <c r="GL96" s="139">
        <f>(COUNTIFS('Estruturante Móvel'!$M:$M,$B96,'Estruturante Móvel'!$AM:$AM,GL$4))-(COUNTIFS('Estruturante Móvel'!$M:$M,$B96,'Estruturante Móvel'!$AM:$AM,GL$4,'Estruturante Móvel'!$AQ:$AQ,"REPARO FO"))</f>
        <v>0</v>
      </c>
      <c r="GM96" s="140">
        <f>(COUNTIFS('Estruturante Móvel'!$M:$M,$B96,'Estruturante Móvel'!$C:$C,"&lt;&gt;PREVISTO",'Estruturante Móvel'!$G:$G,GL$4))</f>
        <v>0</v>
      </c>
      <c r="GN96" s="139">
        <f>(COUNTIFS('Estruturante Móvel'!$M:$M,$B96,'Estruturante Móvel'!$AM:$AM,GN$4))-(COUNTIFS('Estruturante Móvel'!$M:$M,$B96,'Estruturante Móvel'!$AM:$AM,GN$4,'Estruturante Móvel'!$AQ:$AQ,"REPARO FO"))</f>
        <v>0</v>
      </c>
      <c r="GO96" s="140">
        <f>(COUNTIFS('Estruturante Móvel'!$M:$M,$B96,'Estruturante Móvel'!$C:$C,"&lt;&gt;PREVISTO",'Estruturante Móvel'!$G:$G,GN$4))</f>
        <v>0</v>
      </c>
      <c r="GP96" s="139">
        <f>(COUNTIFS('Estruturante Móvel'!$M:$M,$B96,'Estruturante Móvel'!$AM:$AM,GP$4))-(COUNTIFS('Estruturante Móvel'!$M:$M,$B96,'Estruturante Móvel'!$AM:$AM,GP$4,'Estruturante Móvel'!$AQ:$AQ,"REPARO FO"))</f>
        <v>0</v>
      </c>
      <c r="GQ96" s="140">
        <f>(COUNTIFS('Estruturante Móvel'!$M:$M,$B96,'Estruturante Móvel'!$C:$C,"&lt;&gt;PREVISTO",'Estruturante Móvel'!$G:$G,GP$4))</f>
        <v>0</v>
      </c>
      <c r="GR96" s="139">
        <f>(COUNTIFS('Estruturante Móvel'!$M:$M,$B96,'Estruturante Móvel'!$AM:$AM,GR$4))-(COUNTIFS('Estruturante Móvel'!$M:$M,$B96,'Estruturante Móvel'!$AM:$AM,GR$4,'Estruturante Móvel'!$AQ:$AQ,"REPARO FO"))</f>
        <v>0</v>
      </c>
      <c r="GS96" s="140">
        <f>(COUNTIFS('Estruturante Móvel'!$M:$M,$B96,'Estruturante Móvel'!$C:$C,"&lt;&gt;PREVISTO",'Estruturante Móvel'!$G:$G,GR$4))</f>
        <v>0</v>
      </c>
      <c r="GT96" s="139">
        <f>(COUNTIFS('Estruturante Móvel'!$M:$M,$B96,'Estruturante Móvel'!$AM:$AM,GT$4))-(COUNTIFS('Estruturante Móvel'!$M:$M,$B96,'Estruturante Móvel'!$AM:$AM,GT$4,'Estruturante Móvel'!$AQ:$AQ,"REPARO FO"))</f>
        <v>0</v>
      </c>
      <c r="GU96" s="140">
        <f>(COUNTIFS('Estruturante Móvel'!$M:$M,$B96,'Estruturante Móvel'!$C:$C,"&lt;&gt;PREVISTO",'Estruturante Móvel'!$G:$G,GT$4))</f>
        <v>0</v>
      </c>
      <c r="GV96" s="139">
        <f>(COUNTIFS('Estruturante Móvel'!$M:$M,$B96,'Estruturante Móvel'!$AM:$AM,GV$4))-(COUNTIFS('Estruturante Móvel'!$M:$M,$B96,'Estruturante Móvel'!$AM:$AM,GV$4,'Estruturante Móvel'!$AQ:$AQ,"REPARO FO"))</f>
        <v>0</v>
      </c>
      <c r="GW96" s="140">
        <f>(COUNTIFS('Estruturante Móvel'!$M:$M,$B96,'Estruturante Móvel'!$C:$C,"&lt;&gt;PREVISTO",'Estruturante Móvel'!$G:$G,GV$4))</f>
        <v>0</v>
      </c>
      <c r="GX96" s="139">
        <f>(COUNTIFS('Estruturante Móvel'!$M:$M,$B96,'Estruturante Móvel'!$AM:$AM,GX$4))-(COUNTIFS('Estruturante Móvel'!$M:$M,$B96,'Estruturante Móvel'!$AM:$AM,GX$4,'Estruturante Móvel'!$AQ:$AQ,"REPARO FO"))</f>
        <v>0</v>
      </c>
      <c r="GY96" s="140">
        <f>(COUNTIFS('Estruturante Móvel'!$M:$M,$B96,'Estruturante Móvel'!$C:$C,"&lt;&gt;PREVISTO",'Estruturante Móvel'!$G:$G,GX$4))</f>
        <v>0</v>
      </c>
      <c r="GZ96" s="139">
        <f>(COUNTIFS('Estruturante Móvel'!$M:$M,$B96,'Estruturante Móvel'!$AM:$AM,GZ$4))-(COUNTIFS('Estruturante Móvel'!$M:$M,$B96,'Estruturante Móvel'!$AM:$AM,GZ$4,'Estruturante Móvel'!$AQ:$AQ,"REPARO FO"))</f>
        <v>0</v>
      </c>
      <c r="HA96" s="140">
        <f>(COUNTIFS('Estruturante Móvel'!$M:$M,$B96,'Estruturante Móvel'!$C:$C,"&lt;&gt;PREVISTO",'Estruturante Móvel'!$G:$G,GZ$4))</f>
        <v>0</v>
      </c>
      <c r="HB96" s="139">
        <f>(COUNTIFS('Estruturante Móvel'!$M:$M,$B96,'Estruturante Móvel'!$AM:$AM,HB$4))-(COUNTIFS('Estruturante Móvel'!$M:$M,$B96,'Estruturante Móvel'!$AM:$AM,HB$4,'Estruturante Móvel'!$AQ:$AQ,"REPARO FO"))</f>
        <v>0</v>
      </c>
      <c r="HC96" s="140">
        <f>(COUNTIFS('Estruturante Móvel'!$M:$M,$B96,'Estruturante Móvel'!$C:$C,"&lt;&gt;PREVISTO",'Estruturante Móvel'!$G:$G,HB$4))</f>
        <v>0</v>
      </c>
      <c r="HD96" s="139">
        <f>(COUNTIFS('Estruturante Móvel'!$M:$M,$B96,'Estruturante Móvel'!$AM:$AM,HD$4))-(COUNTIFS('Estruturante Móvel'!$M:$M,$B96,'Estruturante Móvel'!$AM:$AM,HD$4,'Estruturante Móvel'!$AQ:$AQ,"REPARO FO"))</f>
        <v>0</v>
      </c>
      <c r="HE96" s="140">
        <f>(COUNTIFS('Estruturante Móvel'!$M:$M,$B96,'Estruturante Móvel'!$C:$C,"&lt;&gt;PREVISTO",'Estruturante Móvel'!$G:$G,HD$4))</f>
        <v>0</v>
      </c>
      <c r="HF96" s="139">
        <f>(COUNTIFS('Estruturante Móvel'!$M:$M,$B96,'Estruturante Móvel'!$AM:$AM,HF$4))-(COUNTIFS('Estruturante Móvel'!$M:$M,$B96,'Estruturante Móvel'!$AM:$AM,HF$4,'Estruturante Móvel'!$AQ:$AQ,"REPARO FO"))</f>
        <v>0</v>
      </c>
      <c r="HG96" s="140">
        <f>(COUNTIFS('Estruturante Móvel'!$M:$M,$B96,'Estruturante Móvel'!$C:$C,"&lt;&gt;PREVISTO",'Estruturante Móvel'!$G:$G,HF$4))</f>
        <v>0</v>
      </c>
      <c r="HH96" s="139">
        <f>(COUNTIFS('Estruturante Móvel'!$M:$M,$B96,'Estruturante Móvel'!$AM:$AM,HH$4))-(COUNTIFS('Estruturante Móvel'!$M:$M,$B96,'Estruturante Móvel'!$AM:$AM,HH$4,'Estruturante Móvel'!$AQ:$AQ,"REPARO FO"))</f>
        <v>0</v>
      </c>
      <c r="HI96" s="140">
        <f>(COUNTIFS('Estruturante Móvel'!$M:$M,$B96,'Estruturante Móvel'!$C:$C,"&lt;&gt;PREVISTO",'Estruturante Móvel'!$G:$G,HH$4))</f>
        <v>0</v>
      </c>
      <c r="HJ96" s="139">
        <f>(COUNTIFS('Estruturante Móvel'!$M:$M,$B96,'Estruturante Móvel'!$AM:$AM,HJ$4))-(COUNTIFS('Estruturante Móvel'!$M:$M,$B96,'Estruturante Móvel'!$AM:$AM,HJ$4,'Estruturante Móvel'!$AQ:$AQ,"REPARO FO"))</f>
        <v>0</v>
      </c>
      <c r="HK96" s="140">
        <f>(COUNTIFS('Estruturante Móvel'!$M:$M,$B96,'Estruturante Móvel'!$C:$C,"&lt;&gt;PREVISTO",'Estruturante Móvel'!$G:$G,HJ$4))</f>
        <v>0</v>
      </c>
      <c r="HL96" s="139">
        <f>(COUNTIFS('Estruturante Móvel'!$M:$M,$B96,'Estruturante Móvel'!$AM:$AM,HL$4))-(COUNTIFS('Estruturante Móvel'!$M:$M,$B96,'Estruturante Móvel'!$AM:$AM,HL$4,'Estruturante Móvel'!$AQ:$AQ,"REPARO FO"))</f>
        <v>0</v>
      </c>
      <c r="HM96" s="140">
        <f>(COUNTIFS('Estruturante Móvel'!$M:$M,$B96,'Estruturante Móvel'!$C:$C,"&lt;&gt;PREVISTO",'Estruturante Móvel'!$G:$G,HL$4))</f>
        <v>0</v>
      </c>
      <c r="HN96" s="139">
        <f>(COUNTIFS('Estruturante Móvel'!$M:$M,$B96,'Estruturante Móvel'!$AM:$AM,HN$4))-(COUNTIFS('Estruturante Móvel'!$M:$M,$B96,'Estruturante Móvel'!$AM:$AM,HN$4,'Estruturante Móvel'!$AQ:$AQ,"REPARO FO"))</f>
        <v>0</v>
      </c>
      <c r="HO96" s="140">
        <f>(COUNTIFS('Estruturante Móvel'!$M:$M,$B96,'Estruturante Móvel'!$C:$C,"&lt;&gt;PREVISTO",'Estruturante Móvel'!$G:$G,HN$4))</f>
        <v>0</v>
      </c>
      <c r="HP96" s="139">
        <f>(COUNTIFS('Estruturante Móvel'!$M:$M,$B96,'Estruturante Móvel'!$AM:$AM,HP$4))-(COUNTIFS('Estruturante Móvel'!$M:$M,$B96,'Estruturante Móvel'!$AM:$AM,HP$4,'Estruturante Móvel'!$AQ:$AQ,"REPARO FO"))</f>
        <v>0</v>
      </c>
      <c r="HQ96" s="140">
        <f>(COUNTIFS('Estruturante Móvel'!$M:$M,$B96,'Estruturante Móvel'!$C:$C,"&lt;&gt;PREVISTO",'Estruturante Móvel'!$G:$G,HP$4))</f>
        <v>0</v>
      </c>
      <c r="HR96" s="139">
        <f>(COUNTIFS('Estruturante Móvel'!$M:$M,$B96,'Estruturante Móvel'!$AM:$AM,HR$4))-(COUNTIFS('Estruturante Móvel'!$M:$M,$B96,'Estruturante Móvel'!$AM:$AM,HR$4,'Estruturante Móvel'!$AQ:$AQ,"REPARO FO"))</f>
        <v>0</v>
      </c>
      <c r="HS96" s="140">
        <f>(COUNTIFS('Estruturante Móvel'!$M:$M,$B96,'Estruturante Móvel'!$C:$C,"&lt;&gt;PREVISTO",'Estruturante Móvel'!$G:$G,HR$4))</f>
        <v>0</v>
      </c>
      <c r="HT96" s="139">
        <f>(COUNTIFS('Estruturante Móvel'!$M:$M,$B96,'Estruturante Móvel'!$AM:$AM,HT$4))-(COUNTIFS('Estruturante Móvel'!$M:$M,$B96,'Estruturante Móvel'!$AM:$AM,HT$4,'Estruturante Móvel'!$AQ:$AQ,"REPARO FO"))</f>
        <v>0</v>
      </c>
      <c r="HU96" s="140">
        <f>(COUNTIFS('Estruturante Móvel'!$M:$M,$B96,'Estruturante Móvel'!$C:$C,"&lt;&gt;PREVISTO",'Estruturante Móvel'!$G:$G,HT$4))</f>
        <v>0</v>
      </c>
      <c r="HV96" s="139">
        <f>(COUNTIFS('Estruturante Móvel'!$M:$M,$B96,'Estruturante Móvel'!$AM:$AM,HV$4))-(COUNTIFS('Estruturante Móvel'!$M:$M,$B96,'Estruturante Móvel'!$AM:$AM,HV$4,'Estruturante Móvel'!$AQ:$AQ,"REPARO FO"))</f>
        <v>0</v>
      </c>
      <c r="HW96" s="140">
        <f>(COUNTIFS('Estruturante Móvel'!$M:$M,$B96,'Estruturante Móvel'!$C:$C,"&lt;&gt;PREVISTO",'Estruturante Móvel'!$G:$G,HV$4))</f>
        <v>0</v>
      </c>
      <c r="HX96" s="139">
        <f>(COUNTIFS('Estruturante Móvel'!$M:$M,$B96,'Estruturante Móvel'!$AM:$AM,HX$4))-(COUNTIFS('Estruturante Móvel'!$M:$M,$B96,'Estruturante Móvel'!$AM:$AM,HX$4,'Estruturante Móvel'!$AQ:$AQ,"REPARO FO"))</f>
        <v>0</v>
      </c>
      <c r="HY96" s="140">
        <f>(COUNTIFS('Estruturante Móvel'!$M:$M,$B96,'Estruturante Móvel'!$C:$C,"&lt;&gt;PREVISTO",'Estruturante Móvel'!$G:$G,HX$4))</f>
        <v>0</v>
      </c>
      <c r="HZ96" s="139">
        <f>(COUNTIFS('Estruturante Móvel'!$M:$M,$B96,'Estruturante Móvel'!$AM:$AM,HZ$4))-(COUNTIFS('Estruturante Móvel'!$M:$M,$B96,'Estruturante Móvel'!$AM:$AM,HZ$4,'Estruturante Móvel'!$AQ:$AQ,"REPARO FO"))</f>
        <v>0</v>
      </c>
      <c r="IA96" s="140">
        <f>(COUNTIFS('Estruturante Móvel'!$M:$M,$B96,'Estruturante Móvel'!$C:$C,"&lt;&gt;PREVISTO",'Estruturante Móvel'!$G:$G,HZ$4))</f>
        <v>0</v>
      </c>
      <c r="IB96" s="139">
        <f>(COUNTIFS('Estruturante Móvel'!$M:$M,$B96,'Estruturante Móvel'!$AM:$AM,IB$4))-(COUNTIFS('Estruturante Móvel'!$M:$M,$B96,'Estruturante Móvel'!$AM:$AM,IB$4,'Estruturante Móvel'!$AQ:$AQ,"REPARO FO"))</f>
        <v>0</v>
      </c>
      <c r="IC96" s="140">
        <f>(COUNTIFS('Estruturante Móvel'!$M:$M,$B96,'Estruturante Móvel'!$C:$C,"&lt;&gt;PREVISTO",'Estruturante Móvel'!$G:$G,IB$4))</f>
        <v>0</v>
      </c>
      <c r="ID96" s="139">
        <f>(COUNTIFS('Estruturante Móvel'!$M:$M,$B96,'Estruturante Móvel'!$AM:$AM,ID$4))-(COUNTIFS('Estruturante Móvel'!$M:$M,$B96,'Estruturante Móvel'!$AM:$AM,ID$4,'Estruturante Móvel'!$AQ:$AQ,"REPARO FO"))</f>
        <v>0</v>
      </c>
      <c r="IE96" s="140">
        <f>(COUNTIFS('Estruturante Móvel'!$M:$M,$B96,'Estruturante Móvel'!$C:$C,"&lt;&gt;PREVISTO",'Estruturante Móvel'!$G:$G,ID$4))</f>
        <v>0</v>
      </c>
      <c r="IF96" s="139">
        <f>(COUNTIFS('Estruturante Móvel'!$M:$M,$B96,'Estruturante Móvel'!$AM:$AM,IF$4))-(COUNTIFS('Estruturante Móvel'!$M:$M,$B96,'Estruturante Móvel'!$AM:$AM,IF$4,'Estruturante Móvel'!$AQ:$AQ,"REPARO FO"))</f>
        <v>0</v>
      </c>
      <c r="IG96" s="140">
        <f>(COUNTIFS('Estruturante Móvel'!$M:$M,$B96,'Estruturante Móvel'!$C:$C,"&lt;&gt;PREVISTO",'Estruturante Móvel'!$G:$G,IF$4))</f>
        <v>0</v>
      </c>
      <c r="IH96" s="139">
        <f>(COUNTIFS('Estruturante Móvel'!$M:$M,$B96,'Estruturante Móvel'!$AM:$AM,IH$4))-(COUNTIFS('Estruturante Móvel'!$M:$M,$B96,'Estruturante Móvel'!$AM:$AM,IH$4,'Estruturante Móvel'!$AQ:$AQ,"REPARO FO"))</f>
        <v>0</v>
      </c>
      <c r="II96" s="140">
        <f>(COUNTIFS('Estruturante Móvel'!$M:$M,$B96,'Estruturante Móvel'!$C:$C,"&lt;&gt;PREVISTO",'Estruturante Móvel'!$G:$G,IH$4))</f>
        <v>0</v>
      </c>
      <c r="IJ96" s="139">
        <f>(COUNTIFS('Estruturante Móvel'!$M:$M,$B96,'Estruturante Móvel'!$AM:$AM,IJ$4))-(COUNTIFS('Estruturante Móvel'!$M:$M,$B96,'Estruturante Móvel'!$AM:$AM,IJ$4,'Estruturante Móvel'!$AQ:$AQ,"REPARO FO"))</f>
        <v>0</v>
      </c>
      <c r="IK96" s="140">
        <f>(COUNTIFS('Estruturante Móvel'!$M:$M,$B96,'Estruturante Móvel'!$C:$C,"&lt;&gt;PREVISTO",'Estruturante Móvel'!$G:$G,IJ$4))</f>
        <v>0</v>
      </c>
      <c r="IL96" s="139">
        <f>(COUNTIFS('Estruturante Móvel'!$M:$M,$B96,'Estruturante Móvel'!$AM:$AM,IL$4))-(COUNTIFS('Estruturante Móvel'!$M:$M,$B96,'Estruturante Móvel'!$AM:$AM,IL$4,'Estruturante Móvel'!$AQ:$AQ,"REPARO FO"))</f>
        <v>0</v>
      </c>
      <c r="IM96" s="140">
        <f>(COUNTIFS('Estruturante Móvel'!$M:$M,$B96,'Estruturante Móvel'!$C:$C,"&lt;&gt;PREVISTO",'Estruturante Móvel'!$G:$G,IL$4))</f>
        <v>0</v>
      </c>
      <c r="IN96" s="139">
        <f>(COUNTIFS('Estruturante Móvel'!$M:$M,$B96,'Estruturante Móvel'!$AM:$AM,IN$4))-(COUNTIFS('Estruturante Móvel'!$M:$M,$B96,'Estruturante Móvel'!$AM:$AM,IN$4,'Estruturante Móvel'!$AQ:$AQ,"REPARO FO"))</f>
        <v>0</v>
      </c>
      <c r="IO96" s="140">
        <f>(COUNTIFS('Estruturante Móvel'!$M:$M,$B96,'Estruturante Móvel'!$C:$C,"&lt;&gt;PREVISTO",'Estruturante Móvel'!$G:$G,IN$4))</f>
        <v>0</v>
      </c>
      <c r="IP96" s="139">
        <f>(COUNTIFS('Estruturante Móvel'!$M:$M,$B96,'Estruturante Móvel'!$AM:$AM,IP$4))-(COUNTIFS('Estruturante Móvel'!$M:$M,$B96,'Estruturante Móvel'!$AM:$AM,IP$4,'Estruturante Móvel'!$AQ:$AQ,"REPARO FO"))</f>
        <v>0</v>
      </c>
      <c r="IQ96" s="140">
        <f>(COUNTIFS('Estruturante Móvel'!$M:$M,$B96,'Estruturante Móvel'!$C:$C,"&lt;&gt;PREVISTO",'Estruturante Móvel'!$G:$G,IP$4))</f>
        <v>0</v>
      </c>
      <c r="IR96" s="139">
        <f>(COUNTIFS('Estruturante Móvel'!$M:$M,$B96,'Estruturante Móvel'!$AM:$AM,IR$4))-(COUNTIFS('Estruturante Móvel'!$M:$M,$B96,'Estruturante Móvel'!$AM:$AM,IR$4,'Estruturante Móvel'!$AQ:$AQ,"REPARO FO"))</f>
        <v>0</v>
      </c>
      <c r="IS96" s="140">
        <f>(COUNTIFS('Estruturante Móvel'!$M:$M,$B96,'Estruturante Móvel'!$C:$C,"&lt;&gt;PREVISTO",'Estruturante Móvel'!$G:$G,IR$4))</f>
        <v>0</v>
      </c>
      <c r="IT96" s="139">
        <f>(COUNTIFS('Estruturante Móvel'!$M:$M,$B96,'Estruturante Móvel'!$AM:$AM,IT$4))-(COUNTIFS('Estruturante Móvel'!$M:$M,$B96,'Estruturante Móvel'!$AM:$AM,IT$4,'Estruturante Móvel'!$AQ:$AQ,"REPARO FO"))</f>
        <v>0</v>
      </c>
      <c r="IU96" s="140">
        <f>(COUNTIFS('Estruturante Móvel'!$M:$M,$B96,'Estruturante Móvel'!$C:$C,"&lt;&gt;PREVISTO",'Estruturante Móvel'!$G:$G,IT$4))</f>
        <v>0</v>
      </c>
      <c r="IV96" s="139">
        <f>(COUNTIFS('Estruturante Móvel'!$M:$M,$B96,'Estruturante Móvel'!$AM:$AM,IV$4))-(COUNTIFS('Estruturante Móvel'!$M:$M,$B96,'Estruturante Móvel'!$AM:$AM,IV$4,'Estruturante Móvel'!$AQ:$AQ,"REPARO FO"))</f>
        <v>0</v>
      </c>
      <c r="IW96" s="140">
        <f>(COUNTIFS('Estruturante Móvel'!$M:$M,$B96,'Estruturante Móvel'!$C:$C,"&lt;&gt;PREVISTO",'Estruturante Móvel'!$G:$G,IV$4))</f>
        <v>0</v>
      </c>
      <c r="IX96" s="139">
        <f>(COUNTIFS('Estruturante Móvel'!$M:$M,$B96,'Estruturante Móvel'!$AM:$AM,IX$4))-(COUNTIFS('Estruturante Móvel'!$M:$M,$B96,'Estruturante Móvel'!$AM:$AM,IX$4,'Estruturante Móvel'!$AQ:$AQ,"REPARO FO"))</f>
        <v>0</v>
      </c>
      <c r="IY96" s="140">
        <f>(COUNTIFS('Estruturante Móvel'!$M:$M,$B96,'Estruturante Móvel'!$C:$C,"&lt;&gt;PREVISTO",'Estruturante Móvel'!$G:$G,IX$4))</f>
        <v>0</v>
      </c>
      <c r="IZ96" s="139">
        <f>(COUNTIFS('Estruturante Móvel'!$M:$M,$B96,'Estruturante Móvel'!$AM:$AM,IZ$4))-(COUNTIFS('Estruturante Móvel'!$M:$M,$B96,'Estruturante Móvel'!$AM:$AM,IZ$4,'Estruturante Móvel'!$AQ:$AQ,"REPARO FO"))</f>
        <v>0</v>
      </c>
      <c r="JA96" s="140">
        <f>(COUNTIFS('Estruturante Móvel'!$M:$M,$B96,'Estruturante Móvel'!$C:$C,"&lt;&gt;PREVISTO",'Estruturante Móvel'!$G:$G,IZ$4))</f>
        <v>0</v>
      </c>
      <c r="JB96" s="139">
        <f>(COUNTIFS('Estruturante Móvel'!$M:$M,$B96,'Estruturante Móvel'!$AM:$AM,JB$4))-(COUNTIFS('Estruturante Móvel'!$M:$M,$B96,'Estruturante Móvel'!$AM:$AM,JB$4,'Estruturante Móvel'!$AQ:$AQ,"REPARO FO"))</f>
        <v>0</v>
      </c>
      <c r="JC96" s="140">
        <f>(COUNTIFS('Estruturante Móvel'!$M:$M,$B96,'Estruturante Móvel'!$C:$C,"&lt;&gt;PREVISTO",'Estruturante Móvel'!$G:$G,JB$4))</f>
        <v>0</v>
      </c>
      <c r="JD96" s="139">
        <f>(COUNTIFS('Estruturante Móvel'!$M:$M,$B96,'Estruturante Móvel'!$AM:$AM,JD$4))-(COUNTIFS('Estruturante Móvel'!$M:$M,$B96,'Estruturante Móvel'!$AM:$AM,JD$4,'Estruturante Móvel'!$AQ:$AQ,"REPARO FO"))</f>
        <v>0</v>
      </c>
      <c r="JE96" s="140">
        <f>(COUNTIFS('Estruturante Móvel'!$M:$M,$B96,'Estruturante Móvel'!$C:$C,"&lt;&gt;PREVISTO",'Estruturante Móvel'!$G:$G,JD$4))</f>
        <v>0</v>
      </c>
      <c r="JF96" s="139">
        <f>(COUNTIFS('Estruturante Móvel'!$M:$M,$B96,'Estruturante Móvel'!$AM:$AM,JF$4))-(COUNTIFS('Estruturante Móvel'!$M:$M,$B96,'Estruturante Móvel'!$AM:$AM,JF$4,'Estruturante Móvel'!$AQ:$AQ,"REPARO FO"))</f>
        <v>0</v>
      </c>
      <c r="JG96" s="140">
        <f>(COUNTIFS('Estruturante Móvel'!$M:$M,$B96,'Estruturante Móvel'!$C:$C,"&lt;&gt;PREVISTO",'Estruturante Móvel'!$G:$G,JF$4))</f>
        <v>0</v>
      </c>
      <c r="JH96" s="139">
        <f>(COUNTIFS('Estruturante Móvel'!$M:$M,$B96,'Estruturante Móvel'!$AM:$AM,JH$4))-(COUNTIFS('Estruturante Móvel'!$M:$M,$B96,'Estruturante Móvel'!$AM:$AM,JH$4,'Estruturante Móvel'!$AQ:$AQ,"REPARO FO"))</f>
        <v>0</v>
      </c>
      <c r="JI96" s="140">
        <f>(COUNTIFS('Estruturante Móvel'!$M:$M,$B96,'Estruturante Móvel'!$C:$C,"&lt;&gt;PREVISTO",'Estruturante Móvel'!$G:$G,JH$4))</f>
        <v>0</v>
      </c>
      <c r="JJ96" s="139">
        <f>(COUNTIFS('Estruturante Móvel'!$M:$M,$B96,'Estruturante Móvel'!$AM:$AM,JJ$4))-(COUNTIFS('Estruturante Móvel'!$M:$M,$B96,'Estruturante Móvel'!$AM:$AM,JJ$4,'Estruturante Móvel'!$AQ:$AQ,"REPARO FO"))</f>
        <v>0</v>
      </c>
      <c r="JK96" s="140">
        <f>(COUNTIFS('Estruturante Móvel'!$M:$M,$B96,'Estruturante Móvel'!$C:$C,"&lt;&gt;PREVISTO",'Estruturante Móvel'!$G:$G,JJ$4))</f>
        <v>0</v>
      </c>
      <c r="JL96" s="139">
        <f>(COUNTIFS('Estruturante Móvel'!$M:$M,$B96,'Estruturante Móvel'!$AM:$AM,JL$4))-(COUNTIFS('Estruturante Móvel'!$M:$M,$B96,'Estruturante Móvel'!$AM:$AM,JL$4,'Estruturante Móvel'!$AQ:$AQ,"REPARO FO"))</f>
        <v>0</v>
      </c>
      <c r="JM96" s="140">
        <f>(COUNTIFS('Estruturante Móvel'!$M:$M,$B96,'Estruturante Móvel'!$C:$C,"&lt;&gt;PREVISTO",'Estruturante Móvel'!$G:$G,JL$4))</f>
        <v>0</v>
      </c>
      <c r="JN96" s="139">
        <f>(COUNTIFS('Estruturante Móvel'!$M:$M,$B96,'Estruturante Móvel'!$AM:$AM,JN$4))-(COUNTIFS('Estruturante Móvel'!$M:$M,$B96,'Estruturante Móvel'!$AM:$AM,JN$4,'Estruturante Móvel'!$AQ:$AQ,"REPARO FO"))</f>
        <v>0</v>
      </c>
      <c r="JO96" s="140">
        <f>(COUNTIFS('Estruturante Móvel'!$M:$M,$B96,'Estruturante Móvel'!$C:$C,"&lt;&gt;PREVISTO",'Estruturante Móvel'!$G:$G,JN$4))</f>
        <v>0</v>
      </c>
      <c r="JP96" s="139">
        <f>(COUNTIFS('Estruturante Móvel'!$M:$M,$B96,'Estruturante Móvel'!$AM:$AM,JP$4))-(COUNTIFS('Estruturante Móvel'!$M:$M,$B96,'Estruturante Móvel'!$AM:$AM,JP$4,'Estruturante Móvel'!$AQ:$AQ,"REPARO FO"))</f>
        <v>0</v>
      </c>
      <c r="JQ96" s="140">
        <f>(COUNTIFS('Estruturante Móvel'!$M:$M,$B96,'Estruturante Móvel'!$C:$C,"&lt;&gt;PREVISTO",'Estruturante Móvel'!$G:$G,JP$4))</f>
        <v>0</v>
      </c>
      <c r="JR96" s="139">
        <f>(COUNTIFS('Estruturante Móvel'!$M:$M,$B96,'Estruturante Móvel'!$AM:$AM,JR$4))-(COUNTIFS('Estruturante Móvel'!$M:$M,$B96,'Estruturante Móvel'!$AM:$AM,JR$4,'Estruturante Móvel'!$AQ:$AQ,"REPARO FO"))</f>
        <v>0</v>
      </c>
      <c r="JS96" s="140">
        <f>(COUNTIFS('Estruturante Móvel'!$M:$M,$B96,'Estruturante Móvel'!$C:$C,"&lt;&gt;PREVISTO",'Estruturante Móvel'!$G:$G,JR$4))</f>
        <v>0</v>
      </c>
      <c r="JT96" s="139">
        <f>(COUNTIFS('Estruturante Móvel'!$M:$M,$B96,'Estruturante Móvel'!$AM:$AM,JT$4))-(COUNTIFS('Estruturante Móvel'!$M:$M,$B96,'Estruturante Móvel'!$AM:$AM,JT$4,'Estruturante Móvel'!$AQ:$AQ,"REPARO FO"))</f>
        <v>0</v>
      </c>
      <c r="JU96" s="140">
        <f>(COUNTIFS('Estruturante Móvel'!$M:$M,$B96,'Estruturante Móvel'!$C:$C,"&lt;&gt;PREVISTO",'Estruturante Móvel'!$G:$G,JT$4))</f>
        <v>0</v>
      </c>
      <c r="JV96" s="139">
        <f>(COUNTIFS('Estruturante Móvel'!$M:$M,$B96,'Estruturante Móvel'!$AM:$AM,JV$4))-(COUNTIFS('Estruturante Móvel'!$M:$M,$B96,'Estruturante Móvel'!$AM:$AM,JV$4,'Estruturante Móvel'!$AQ:$AQ,"REPARO FO"))</f>
        <v>0</v>
      </c>
      <c r="JW96" s="140">
        <f>(COUNTIFS('Estruturante Móvel'!$M:$M,$B96,'Estruturante Móvel'!$C:$C,"&lt;&gt;PREVISTO",'Estruturante Móvel'!$G:$G,JV$4))</f>
        <v>0</v>
      </c>
      <c r="JX96" s="139">
        <f>(COUNTIFS('Estruturante Móvel'!$M:$M,$B96,'Estruturante Móvel'!$AM:$AM,JX$4))-(COUNTIFS('Estruturante Móvel'!$M:$M,$B96,'Estruturante Móvel'!$AM:$AM,JX$4,'Estruturante Móvel'!$AQ:$AQ,"REPARO FO"))</f>
        <v>0</v>
      </c>
      <c r="JY96" s="140">
        <f>(COUNTIFS('Estruturante Móvel'!$M:$M,$B96,'Estruturante Móvel'!$C:$C,"&lt;&gt;PREVISTO",'Estruturante Móvel'!$G:$G,JX$4))</f>
        <v>0</v>
      </c>
      <c r="JZ96" s="139">
        <f>(COUNTIFS('Estruturante Móvel'!$M:$M,$B96,'Estruturante Móvel'!$AM:$AM,JZ$4))-(COUNTIFS('Estruturante Móvel'!$M:$M,$B96,'Estruturante Móvel'!$AM:$AM,JZ$4,'Estruturante Móvel'!$AQ:$AQ,"REPARO FO"))</f>
        <v>0</v>
      </c>
      <c r="KA96" s="140">
        <f>(COUNTIFS('Estruturante Móvel'!$M:$M,$B96,'Estruturante Móvel'!$C:$C,"&lt;&gt;PREVISTO",'Estruturante Móvel'!$G:$G,JZ$4))</f>
        <v>0</v>
      </c>
      <c r="KB96" s="139">
        <f>(COUNTIFS('Estruturante Móvel'!$M:$M,$B96,'Estruturante Móvel'!$AM:$AM,KB$4))-(COUNTIFS('Estruturante Móvel'!$M:$M,$B96,'Estruturante Móvel'!$AM:$AM,KB$4,'Estruturante Móvel'!$AQ:$AQ,"REPARO FO"))</f>
        <v>0</v>
      </c>
      <c r="KC96" s="140">
        <f>(COUNTIFS('Estruturante Móvel'!$M:$M,$B96,'Estruturante Móvel'!$C:$C,"&lt;&gt;PREVISTO",'Estruturante Móvel'!$G:$G,KB$4))</f>
        <v>0</v>
      </c>
      <c r="KD96" s="139">
        <f>(COUNTIFS('Estruturante Móvel'!$M:$M,$B96,'Estruturante Móvel'!$AM:$AM,KD$4))-(COUNTIFS('Estruturante Móvel'!$M:$M,$B96,'Estruturante Móvel'!$AM:$AM,KD$4,'Estruturante Móvel'!$AQ:$AQ,"REPARO FO"))</f>
        <v>0</v>
      </c>
      <c r="KE96" s="140">
        <f>(COUNTIFS('Estruturante Móvel'!$M:$M,$B96,'Estruturante Móvel'!$C:$C,"&lt;&gt;PREVISTO",'Estruturante Móvel'!$G:$G,KD$4))</f>
        <v>0</v>
      </c>
      <c r="KF96" s="139">
        <f>(COUNTIFS('Estruturante Móvel'!$M:$M,$B96,'Estruturante Móvel'!$AM:$AM,KF$4))-(COUNTIFS('Estruturante Móvel'!$M:$M,$B96,'Estruturante Móvel'!$AM:$AM,KF$4,'Estruturante Móvel'!$AQ:$AQ,"REPARO FO"))</f>
        <v>0</v>
      </c>
      <c r="KG96" s="140">
        <f>(COUNTIFS('Estruturante Móvel'!$M:$M,$B96,'Estruturante Móvel'!$C:$C,"&lt;&gt;PREVISTO",'Estruturante Móvel'!$G:$G,KF$4))</f>
        <v>0</v>
      </c>
      <c r="KH96" s="139">
        <f>(COUNTIFS('Estruturante Móvel'!$M:$M,$B96,'Estruturante Móvel'!$AM:$AM,KH$4))-(COUNTIFS('Estruturante Móvel'!$M:$M,$B96,'Estruturante Móvel'!$AM:$AM,KH$4,'Estruturante Móvel'!$AQ:$AQ,"REPARO FO"))</f>
        <v>0</v>
      </c>
      <c r="KI96" s="140">
        <f>(COUNTIFS('Estruturante Móvel'!$M:$M,$B96,'Estruturante Móvel'!$C:$C,"&lt;&gt;PREVISTO",'Estruturante Móvel'!$G:$G,KH$4))</f>
        <v>0</v>
      </c>
      <c r="KJ96" s="139">
        <f>(COUNTIFS('Estruturante Móvel'!$M:$M,$B96,'Estruturante Móvel'!$AM:$AM,KJ$4))-(COUNTIFS('Estruturante Móvel'!$M:$M,$B96,'Estruturante Móvel'!$AM:$AM,KJ$4,'Estruturante Móvel'!$AQ:$AQ,"REPARO FO"))</f>
        <v>0</v>
      </c>
      <c r="KK96" s="140">
        <f>(COUNTIFS('Estruturante Móvel'!$M:$M,$B96,'Estruturante Móvel'!$C:$C,"&lt;&gt;PREVISTO",'Estruturante Móvel'!$G:$G,KJ$4))</f>
        <v>0</v>
      </c>
      <c r="KL96" s="139">
        <f>(COUNTIFS('Estruturante Móvel'!$M:$M,$B96,'Estruturante Móvel'!$AM:$AM,KL$4))-(COUNTIFS('Estruturante Móvel'!$M:$M,$B96,'Estruturante Móvel'!$AM:$AM,KL$4,'Estruturante Móvel'!$AQ:$AQ,"REPARO FO"))</f>
        <v>0</v>
      </c>
      <c r="KM96" s="140">
        <f>(COUNTIFS('Estruturante Móvel'!$M:$M,$B96,'Estruturante Móvel'!$C:$C,"&lt;&gt;PREVISTO",'Estruturante Móvel'!$G:$G,KL$4))</f>
        <v>0</v>
      </c>
      <c r="KN96" s="139">
        <f>(COUNTIFS('Estruturante Móvel'!$M:$M,$B96,'Estruturante Móvel'!$AM:$AM,KN$4))-(COUNTIFS('Estruturante Móvel'!$M:$M,$B96,'Estruturante Móvel'!$AM:$AM,KN$4,'Estruturante Móvel'!$AQ:$AQ,"REPARO FO"))</f>
        <v>0</v>
      </c>
      <c r="KO96" s="140">
        <f>(COUNTIFS('Estruturante Móvel'!$M:$M,$B96,'Estruturante Móvel'!$C:$C,"&lt;&gt;PREVISTO",'Estruturante Móvel'!$G:$G,KN$4))</f>
        <v>0</v>
      </c>
      <c r="KP96" s="139">
        <f>(COUNTIFS('Estruturante Móvel'!$M:$M,$B96,'Estruturante Móvel'!$AM:$AM,KP$4))-(COUNTIFS('Estruturante Móvel'!$M:$M,$B96,'Estruturante Móvel'!$AM:$AM,KP$4,'Estruturante Móvel'!$AQ:$AQ,"REPARO FO"))</f>
        <v>0</v>
      </c>
      <c r="KQ96" s="140">
        <f>(COUNTIFS('Estruturante Móvel'!$M:$M,$B96,'Estruturante Móvel'!$C:$C,"&lt;&gt;PREVISTO",'Estruturante Móvel'!$G:$G,KP$4))</f>
        <v>0</v>
      </c>
      <c r="KR96" s="139">
        <f>(COUNTIFS('Estruturante Móvel'!$M:$M,$B96,'Estruturante Móvel'!$AM:$AM,KR$4))-(COUNTIFS('Estruturante Móvel'!$M:$M,$B96,'Estruturante Móvel'!$AM:$AM,KR$4,'Estruturante Móvel'!$AQ:$AQ,"REPARO FO"))</f>
        <v>0</v>
      </c>
      <c r="KS96" s="140">
        <f>(COUNTIFS('Estruturante Móvel'!$M:$M,$B96,'Estruturante Móvel'!$C:$C,"&lt;&gt;PREVISTO",'Estruturante Móvel'!$G:$G,KR$4))</f>
        <v>0</v>
      </c>
      <c r="KT96" s="139">
        <f>(COUNTIFS('Estruturante Móvel'!$M:$M,$B96,'Estruturante Móvel'!$AM:$AM,KT$4))-(COUNTIFS('Estruturante Móvel'!$M:$M,$B96,'Estruturante Móvel'!$AM:$AM,KT$4,'Estruturante Móvel'!$AQ:$AQ,"REPARO FO"))</f>
        <v>0</v>
      </c>
      <c r="KU96" s="140">
        <f>(COUNTIFS('Estruturante Móvel'!$M:$M,$B96,'Estruturante Móvel'!$C:$C,"&lt;&gt;PREVISTO",'Estruturante Móvel'!$G:$G,KT$4))</f>
        <v>0</v>
      </c>
      <c r="KV96" s="139">
        <f>(COUNTIFS('Estruturante Móvel'!$M:$M,$B96,'Estruturante Móvel'!$AM:$AM,KV$4))-(COUNTIFS('Estruturante Móvel'!$M:$M,$B96,'Estruturante Móvel'!$AM:$AM,KV$4,'Estruturante Móvel'!$AQ:$AQ,"REPARO FO"))</f>
        <v>0</v>
      </c>
      <c r="KW96" s="140">
        <f>(COUNTIFS('Estruturante Móvel'!$M:$M,$B96,'Estruturante Móvel'!$C:$C,"&lt;&gt;PREVISTO",'Estruturante Móvel'!$G:$G,KV$4))</f>
        <v>0</v>
      </c>
      <c r="KX96" s="139">
        <f>(COUNTIFS('Estruturante Móvel'!$M:$M,$B96,'Estruturante Móvel'!$AM:$AM,KX$4))-(COUNTIFS('Estruturante Móvel'!$M:$M,$B96,'Estruturante Móvel'!$AM:$AM,KX$4,'Estruturante Móvel'!$AQ:$AQ,"REPARO FO"))</f>
        <v>0</v>
      </c>
      <c r="KY96" s="140">
        <f>(COUNTIFS('Estruturante Móvel'!$M:$M,$B96,'Estruturante Móvel'!$C:$C,"&lt;&gt;PREVISTO",'Estruturante Móvel'!$G:$G,KX$4))</f>
        <v>0</v>
      </c>
      <c r="KZ96" s="139">
        <f>(COUNTIFS('Estruturante Móvel'!$M:$M,$B96,'Estruturante Móvel'!$AM:$AM,KZ$4))-(COUNTIFS('Estruturante Móvel'!$M:$M,$B96,'Estruturante Móvel'!$AM:$AM,KZ$4,'Estruturante Móvel'!$AQ:$AQ,"REPARO FO"))</f>
        <v>0</v>
      </c>
      <c r="LA96" s="140">
        <f>(COUNTIFS('Estruturante Móvel'!$M:$M,$B96,'Estruturante Móvel'!$C:$C,"&lt;&gt;PREVISTO",'Estruturante Móvel'!$G:$G,KZ$4))</f>
        <v>0</v>
      </c>
      <c r="LB96" s="139">
        <f>(COUNTIFS('Estruturante Móvel'!$M:$M,$B96,'Estruturante Móvel'!$AM:$AM,LB$4))-(COUNTIFS('Estruturante Móvel'!$M:$M,$B96,'Estruturante Móvel'!$AM:$AM,LB$4,'Estruturante Móvel'!$AQ:$AQ,"REPARO FO"))</f>
        <v>0</v>
      </c>
      <c r="LC96" s="140">
        <f>(COUNTIFS('Estruturante Móvel'!$M:$M,$B96,'Estruturante Móvel'!$C:$C,"&lt;&gt;PREVISTO",'Estruturante Móvel'!$G:$G,LB$4))</f>
        <v>0</v>
      </c>
      <c r="LD96" s="139">
        <f>(COUNTIFS('Estruturante Móvel'!$M:$M,$B96,'Estruturante Móvel'!$AM:$AM,LD$4))-(COUNTIFS('Estruturante Móvel'!$M:$M,$B96,'Estruturante Móvel'!$AM:$AM,LD$4,'Estruturante Móvel'!$AQ:$AQ,"REPARO FO"))</f>
        <v>0</v>
      </c>
      <c r="LE96" s="140">
        <f>(COUNTIFS('Estruturante Móvel'!$M:$M,$B96,'Estruturante Móvel'!$C:$C,"&lt;&gt;PREVISTO",'Estruturante Móvel'!$G:$G,LD$4))</f>
        <v>0</v>
      </c>
      <c r="LF96" s="139">
        <f>(COUNTIFS('Estruturante Móvel'!$M:$M,$B96,'Estruturante Móvel'!$AM:$AM,LF$4))-(COUNTIFS('Estruturante Móvel'!$M:$M,$B96,'Estruturante Móvel'!$AM:$AM,LF$4,'Estruturante Móvel'!$AQ:$AQ,"REPARO FO"))</f>
        <v>0</v>
      </c>
      <c r="LG96" s="140">
        <f>(COUNTIFS('Estruturante Móvel'!$M:$M,$B96,'Estruturante Móvel'!$C:$C,"&lt;&gt;PREVISTO",'Estruturante Móvel'!$G:$G,LF$4))</f>
        <v>0</v>
      </c>
      <c r="LH96" s="139">
        <f>(COUNTIFS('Estruturante Móvel'!$M:$M,$B96,'Estruturante Móvel'!$AM:$AM,LH$4))-(COUNTIFS('Estruturante Móvel'!$M:$M,$B96,'Estruturante Móvel'!$AM:$AM,LH$4,'Estruturante Móvel'!$AQ:$AQ,"REPARO FO"))</f>
        <v>0</v>
      </c>
      <c r="LI96" s="140">
        <f>(COUNTIFS('Estruturante Móvel'!$M:$M,$B96,'Estruturante Móvel'!$C:$C,"&lt;&gt;PREVISTO",'Estruturante Móvel'!$G:$G,LH$4))</f>
        <v>0</v>
      </c>
      <c r="LJ96" s="139">
        <f>(COUNTIFS('Estruturante Móvel'!$M:$M,$B96,'Estruturante Móvel'!$AM:$AM,LJ$4))-(COUNTIFS('Estruturante Móvel'!$M:$M,$B96,'Estruturante Móvel'!$AM:$AM,LJ$4,'Estruturante Móvel'!$AQ:$AQ,"REPARO FO"))</f>
        <v>0</v>
      </c>
      <c r="LK96" s="140">
        <f>(COUNTIFS('Estruturante Móvel'!$M:$M,$B96,'Estruturante Móvel'!$C:$C,"&lt;&gt;PREVISTO",'Estruturante Móvel'!$G:$G,LJ$4))</f>
        <v>0</v>
      </c>
      <c r="LL96" s="139">
        <f>(COUNTIFS('Estruturante Móvel'!$M:$M,$B96,'Estruturante Móvel'!$AM:$AM,LL$4))-(COUNTIFS('Estruturante Móvel'!$M:$M,$B96,'Estruturante Móvel'!$AM:$AM,LL$4,'Estruturante Móvel'!$AQ:$AQ,"REPARO FO"))</f>
        <v>0</v>
      </c>
      <c r="LM96" s="140">
        <f>(COUNTIFS('Estruturante Móvel'!$M:$M,$B96,'Estruturante Móvel'!$C:$C,"&lt;&gt;PREVISTO",'Estruturante Móvel'!$G:$G,LL$4))</f>
        <v>0</v>
      </c>
      <c r="LN96" s="139">
        <f>(COUNTIFS('Estruturante Móvel'!$M:$M,$B96,'Estruturante Móvel'!$AM:$AM,LN$4))-(COUNTIFS('Estruturante Móvel'!$M:$M,$B96,'Estruturante Móvel'!$AM:$AM,LN$4,'Estruturante Móvel'!$AQ:$AQ,"REPARO FO"))</f>
        <v>0</v>
      </c>
      <c r="LO96" s="140">
        <f>(COUNTIFS('Estruturante Móvel'!$M:$M,$B96,'Estruturante Móvel'!$C:$C,"&lt;&gt;PREVISTO",'Estruturante Móvel'!$G:$G,LN$4))</f>
        <v>0</v>
      </c>
      <c r="LP96" s="139">
        <f>(COUNTIFS('Estruturante Móvel'!$M:$M,$B96,'Estruturante Móvel'!$AM:$AM,LP$4))-(COUNTIFS('Estruturante Móvel'!$M:$M,$B96,'Estruturante Móvel'!$AM:$AM,LP$4,'Estruturante Móvel'!$AQ:$AQ,"REPARO FO"))</f>
        <v>0</v>
      </c>
      <c r="LQ96" s="140">
        <f>(COUNTIFS('Estruturante Móvel'!$M:$M,$B96,'Estruturante Móvel'!$C:$C,"&lt;&gt;PREVISTO",'Estruturante Móvel'!$G:$G,LP$4))</f>
        <v>0</v>
      </c>
      <c r="LR96" s="139">
        <f>(COUNTIFS('Estruturante Móvel'!$M:$M,$B96,'Estruturante Móvel'!$AM:$AM,LR$4))-(COUNTIFS('Estruturante Móvel'!$M:$M,$B96,'Estruturante Móvel'!$AM:$AM,LR$4,'Estruturante Móvel'!$AQ:$AQ,"REPARO FO"))</f>
        <v>0</v>
      </c>
      <c r="LS96" s="140">
        <f>(COUNTIFS('Estruturante Móvel'!$M:$M,$B96,'Estruturante Móvel'!$C:$C,"&lt;&gt;PREVISTO",'Estruturante Móvel'!$G:$G,LR$4))</f>
        <v>0</v>
      </c>
      <c r="LT96" s="139">
        <f>(COUNTIFS('Estruturante Móvel'!$M:$M,$B96,'Estruturante Móvel'!$AM:$AM,LT$4))-(COUNTIFS('Estruturante Móvel'!$M:$M,$B96,'Estruturante Móvel'!$AM:$AM,LT$4,'Estruturante Móvel'!$AQ:$AQ,"REPARO FO"))</f>
        <v>0</v>
      </c>
      <c r="LU96" s="140">
        <f>(COUNTIFS('Estruturante Móvel'!$M:$M,$B96,'Estruturante Móvel'!$C:$C,"&lt;&gt;PREVISTO",'Estruturante Móvel'!$G:$G,LT$4))</f>
        <v>0</v>
      </c>
      <c r="LV96" s="139">
        <f>(COUNTIFS('Estruturante Móvel'!$M:$M,$B96,'Estruturante Móvel'!$AM:$AM,LV$4))-(COUNTIFS('Estruturante Móvel'!$M:$M,$B96,'Estruturante Móvel'!$AM:$AM,LV$4,'Estruturante Móvel'!$AQ:$AQ,"REPARO FO"))</f>
        <v>0</v>
      </c>
      <c r="LW96" s="140">
        <f>(COUNTIFS('Estruturante Móvel'!$M:$M,$B96,'Estruturante Móvel'!$C:$C,"&lt;&gt;PREVISTO",'Estruturante Móvel'!$G:$G,LV$4))</f>
        <v>0</v>
      </c>
      <c r="LX96" s="139">
        <f>(COUNTIFS('Estruturante Móvel'!$M:$M,$B96,'Estruturante Móvel'!$AM:$AM,LX$4))-(COUNTIFS('Estruturante Móvel'!$M:$M,$B96,'Estruturante Móvel'!$AM:$AM,LX$4,'Estruturante Móvel'!$AQ:$AQ,"REPARO FO"))</f>
        <v>0</v>
      </c>
      <c r="LY96" s="140">
        <f>(COUNTIFS('Estruturante Móvel'!$M:$M,$B96,'Estruturante Móvel'!$C:$C,"&lt;&gt;PREVISTO",'Estruturante Móvel'!$G:$G,LX$4))</f>
        <v>0</v>
      </c>
      <c r="LZ96" s="139">
        <f>(COUNTIFS('Estruturante Móvel'!$M:$M,$B96,'Estruturante Móvel'!$AM:$AM,LZ$4))-(COUNTIFS('Estruturante Móvel'!$M:$M,$B96,'Estruturante Móvel'!$AM:$AM,LZ$4,'Estruturante Móvel'!$AQ:$AQ,"REPARO FO"))</f>
        <v>0</v>
      </c>
      <c r="MA96" s="140">
        <f>(COUNTIFS('Estruturante Móvel'!$M:$M,$B96,'Estruturante Móvel'!$C:$C,"&lt;&gt;PREVISTO",'Estruturante Móvel'!$G:$G,LZ$4))</f>
        <v>0</v>
      </c>
      <c r="MB96" s="139">
        <f>(COUNTIFS('Estruturante Móvel'!$M:$M,$B96,'Estruturante Móvel'!$AM:$AM,MB$4))-(COUNTIFS('Estruturante Móvel'!$M:$M,$B96,'Estruturante Móvel'!$AM:$AM,MB$4,'Estruturante Móvel'!$AQ:$AQ,"REPARO FO"))</f>
        <v>0</v>
      </c>
      <c r="MC96" s="140">
        <f>(COUNTIFS('Estruturante Móvel'!$M:$M,$B96,'Estruturante Móvel'!$C:$C,"&lt;&gt;PREVISTO",'Estruturante Móvel'!$G:$G,MB$4))</f>
        <v>0</v>
      </c>
      <c r="MD96" s="139">
        <f>(COUNTIFS('Estruturante Móvel'!$M:$M,$B96,'Estruturante Móvel'!$AM:$AM,MD$4))-(COUNTIFS('Estruturante Móvel'!$M:$M,$B96,'Estruturante Móvel'!$AM:$AM,MD$4,'Estruturante Móvel'!$AQ:$AQ,"REPARO FO"))</f>
        <v>0</v>
      </c>
      <c r="ME96" s="140">
        <f>(COUNTIFS('Estruturante Móvel'!$M:$M,$B96,'Estruturante Móvel'!$C:$C,"&lt;&gt;PREVISTO",'Estruturante Móvel'!$G:$G,MD$4))</f>
        <v>0</v>
      </c>
      <c r="MF96" s="139">
        <f>(COUNTIFS('Estruturante Móvel'!$M:$M,$B96,'Estruturante Móvel'!$AM:$AM,MF$4))-(COUNTIFS('Estruturante Móvel'!$M:$M,$B96,'Estruturante Móvel'!$AM:$AM,MF$4,'Estruturante Móvel'!$AQ:$AQ,"REPARO FO"))</f>
        <v>0</v>
      </c>
      <c r="MG96" s="140">
        <f>(COUNTIFS('Estruturante Móvel'!$M:$M,$B96,'Estruturante Móvel'!$C:$C,"&lt;&gt;PREVISTO",'Estruturante Móvel'!$G:$G,MF$4))</f>
        <v>0</v>
      </c>
      <c r="MH96" s="139">
        <f>(COUNTIFS('Estruturante Móvel'!$M:$M,$B96,'Estruturante Móvel'!$AM:$AM,MH$4))-(COUNTIFS('Estruturante Móvel'!$M:$M,$B96,'Estruturante Móvel'!$AM:$AM,MH$4,'Estruturante Móvel'!$AQ:$AQ,"REPARO FO"))</f>
        <v>0</v>
      </c>
      <c r="MI96" s="140">
        <f>(COUNTIFS('Estruturante Móvel'!$M:$M,$B96,'Estruturante Móvel'!$C:$C,"&lt;&gt;PREVISTO",'Estruturante Móvel'!$G:$G,MH$4))</f>
        <v>0</v>
      </c>
      <c r="MJ96" s="139">
        <f>(COUNTIFS('Estruturante Móvel'!$M:$M,$B96,'Estruturante Móvel'!$AM:$AM,MJ$4))-(COUNTIFS('Estruturante Móvel'!$M:$M,$B96,'Estruturante Móvel'!$AM:$AM,MJ$4,'Estruturante Móvel'!$AQ:$AQ,"REPARO FO"))</f>
        <v>0</v>
      </c>
      <c r="MK96" s="140">
        <f>(COUNTIFS('Estruturante Móvel'!$M:$M,$B96,'Estruturante Móvel'!$C:$C,"&lt;&gt;PREVISTO",'Estruturante Móvel'!$G:$G,MJ$4))</f>
        <v>0</v>
      </c>
      <c r="ML96" s="139">
        <f>(COUNTIFS('Estruturante Móvel'!$M:$M,$B96,'Estruturante Móvel'!$AM:$AM,ML$4))-(COUNTIFS('Estruturante Móvel'!$M:$M,$B96,'Estruturante Móvel'!$AM:$AM,ML$4,'Estruturante Móvel'!$AQ:$AQ,"REPARO FO"))</f>
        <v>0</v>
      </c>
      <c r="MM96" s="140">
        <f>(COUNTIFS('Estruturante Móvel'!$M:$M,$B96,'Estruturante Móvel'!$C:$C,"&lt;&gt;PREVISTO",'Estruturante Móvel'!$G:$G,ML$4))</f>
        <v>0</v>
      </c>
      <c r="MN96" s="139">
        <f>(COUNTIFS('Estruturante Móvel'!$M:$M,$B96,'Estruturante Móvel'!$AM:$AM,MN$4))-(COUNTIFS('Estruturante Móvel'!$M:$M,$B96,'Estruturante Móvel'!$AM:$AM,MN$4,'Estruturante Móvel'!$AQ:$AQ,"REPARO FO"))</f>
        <v>0</v>
      </c>
      <c r="MO96" s="140">
        <f>(COUNTIFS('Estruturante Móvel'!$M:$M,$B96,'Estruturante Móvel'!$C:$C,"&lt;&gt;PREVISTO",'Estruturante Móvel'!$G:$G,MN$4))</f>
        <v>0</v>
      </c>
      <c r="MP96" s="139">
        <f>(COUNTIFS('Estruturante Móvel'!$M:$M,$B96,'Estruturante Móvel'!$AM:$AM,MP$4))-(COUNTIFS('Estruturante Móvel'!$M:$M,$B96,'Estruturante Móvel'!$AM:$AM,MP$4,'Estruturante Móvel'!$AQ:$AQ,"REPARO FO"))</f>
        <v>0</v>
      </c>
      <c r="MQ96" s="140">
        <f>(COUNTIFS('Estruturante Móvel'!$M:$M,$B96,'Estruturante Móvel'!$C:$C,"&lt;&gt;PREVISTO",'Estruturante Móvel'!$G:$G,MP$4))</f>
        <v>0</v>
      </c>
      <c r="MR96" s="139">
        <f>(COUNTIFS('Estruturante Móvel'!$M:$M,$B96,'Estruturante Móvel'!$AM:$AM,MR$4))-(COUNTIFS('Estruturante Móvel'!$M:$M,$B96,'Estruturante Móvel'!$AM:$AM,MR$4,'Estruturante Móvel'!$AQ:$AQ,"REPARO FO"))</f>
        <v>0</v>
      </c>
      <c r="MS96" s="140">
        <f>(COUNTIFS('Estruturante Móvel'!$M:$M,$B96,'Estruturante Móvel'!$C:$C,"&lt;&gt;PREVISTO",'Estruturante Móvel'!$G:$G,MR$4))</f>
        <v>0</v>
      </c>
      <c r="MT96" s="139">
        <f>(COUNTIFS('Estruturante Móvel'!$M:$M,$B96,'Estruturante Móvel'!$AM:$AM,MT$4))-(COUNTIFS('Estruturante Móvel'!$M:$M,$B96,'Estruturante Móvel'!$AM:$AM,MT$4,'Estruturante Móvel'!$AQ:$AQ,"REPARO FO"))</f>
        <v>0</v>
      </c>
      <c r="MU96" s="140">
        <f>(COUNTIFS('Estruturante Móvel'!$M:$M,$B96,'Estruturante Móvel'!$C:$C,"&lt;&gt;PREVISTO",'Estruturante Móvel'!$G:$G,MT$4))</f>
        <v>0</v>
      </c>
      <c r="MV96" s="139">
        <f>(COUNTIFS('Estruturante Móvel'!$M:$M,$B96,'Estruturante Móvel'!$AM:$AM,MV$4))-(COUNTIFS('Estruturante Móvel'!$M:$M,$B96,'Estruturante Móvel'!$AM:$AM,MV$4,'Estruturante Móvel'!$AQ:$AQ,"REPARO FO"))</f>
        <v>0</v>
      </c>
      <c r="MW96" s="140">
        <f>(COUNTIFS('Estruturante Móvel'!$M:$M,$B96,'Estruturante Móvel'!$C:$C,"&lt;&gt;PREVISTO",'Estruturante Móvel'!$G:$G,MV$4))</f>
        <v>0</v>
      </c>
      <c r="MX96" s="139">
        <f>(COUNTIFS('Estruturante Móvel'!$M:$M,$B96,'Estruturante Móvel'!$AM:$AM,MX$4))-(COUNTIFS('Estruturante Móvel'!$M:$M,$B96,'Estruturante Móvel'!$AM:$AM,MX$4,'Estruturante Móvel'!$AQ:$AQ,"REPARO FO"))</f>
        <v>0</v>
      </c>
      <c r="MY96" s="140">
        <f>(COUNTIFS('Estruturante Móvel'!$M:$M,$B96,'Estruturante Móvel'!$C:$C,"&lt;&gt;PREVISTO",'Estruturante Móvel'!$G:$G,MX$4))</f>
        <v>0</v>
      </c>
      <c r="MZ96" s="139">
        <f>(COUNTIFS('Estruturante Móvel'!$M:$M,$B96,'Estruturante Móvel'!$AM:$AM,MZ$4))-(COUNTIFS('Estruturante Móvel'!$M:$M,$B96,'Estruturante Móvel'!$AM:$AM,MZ$4,'Estruturante Móvel'!$AQ:$AQ,"REPARO FO"))</f>
        <v>0</v>
      </c>
      <c r="NA96" s="140">
        <f>(COUNTIFS('Estruturante Móvel'!$M:$M,$B96,'Estruturante Móvel'!$C:$C,"&lt;&gt;PREVISTO",'Estruturante Móvel'!$G:$G,MZ$4))</f>
        <v>0</v>
      </c>
      <c r="NB96" s="139">
        <f>(COUNTIFS('Estruturante Móvel'!$M:$M,$B96,'Estruturante Móvel'!$AM:$AM,NB$4))-(COUNTIFS('Estruturante Móvel'!$M:$M,$B96,'Estruturante Móvel'!$AM:$AM,NB$4,'Estruturante Móvel'!$AQ:$AQ,"REPARO FO"))</f>
        <v>0</v>
      </c>
      <c r="NC96" s="140">
        <f>(COUNTIFS('Estruturante Móvel'!$M:$M,$B96,'Estruturante Móvel'!$C:$C,"&lt;&gt;PREVISTO",'Estruturante Móvel'!$G:$G,NB$4))</f>
        <v>0</v>
      </c>
      <c r="ND96" s="139">
        <f>(COUNTIFS('Estruturante Móvel'!$M:$M,$B96,'Estruturante Móvel'!$AM:$AM,ND$4))-(COUNTIFS('Estruturante Móvel'!$M:$M,$B96,'Estruturante Móvel'!$AM:$AM,ND$4,'Estruturante Móvel'!$AQ:$AQ,"REPARO FO"))</f>
        <v>0</v>
      </c>
      <c r="NE96" s="140">
        <f>(COUNTIFS('Estruturante Móvel'!$M:$M,$B96,'Estruturante Móvel'!$C:$C,"&lt;&gt;PREVISTO",'Estruturante Móvel'!$G:$G,ND$4))</f>
        <v>0</v>
      </c>
      <c r="NF96" s="139">
        <f>(COUNTIFS('Estruturante Móvel'!$M:$M,$B96,'Estruturante Móvel'!$AM:$AM,NF$4))-(COUNTIFS('Estruturante Móvel'!$M:$M,$B96,'Estruturante Móvel'!$AM:$AM,NF$4,'Estruturante Móvel'!$AQ:$AQ,"REPARO FO"))</f>
        <v>0</v>
      </c>
      <c r="NG96" s="140">
        <f>(COUNTIFS('Estruturante Móvel'!$M:$M,$B96,'Estruturante Móvel'!$C:$C,"&lt;&gt;PREVISTO",'Estruturante Móvel'!$G:$G,NF$4))</f>
        <v>0</v>
      </c>
      <c r="NH96" s="139">
        <f>(COUNTIFS('Estruturante Móvel'!$M:$M,$B96,'Estruturante Móvel'!$AM:$AM,NH$4))-(COUNTIFS('Estruturante Móvel'!$M:$M,$B96,'Estruturante Móvel'!$AM:$AM,NH$4,'Estruturante Móvel'!$AQ:$AQ,"REPARO FO"))</f>
        <v>0</v>
      </c>
      <c r="NI96" s="140">
        <f>(COUNTIFS('Estruturante Móvel'!$M:$M,$B96,'Estruturante Móvel'!$C:$C,"&lt;&gt;PREVISTO",'Estruturante Móvel'!$G:$G,NH$4))</f>
        <v>0</v>
      </c>
    </row>
    <row r="97" spans="1:373" hidden="1" outlineLevel="1">
      <c r="B97" s="290" t="s">
        <v>468</v>
      </c>
      <c r="C97" s="161"/>
      <c r="D97" s="161">
        <f>COUNTIFS('Estruturante Móvel'!$M:$M,B94,'Estruturante Móvel'!$L:$L,'CRONOGRAMA_CONST+MIGRACAO'!B97)</f>
        <v>8</v>
      </c>
      <c r="E97" s="161">
        <f>(COUNTIFS('Estruturante Móvel'!$M:$M,B94,'Estruturante Móvel'!$C:$C,"&lt;&gt;PREVISTO",'Estruturante Móvel'!$L:$L,'CRONOGRAMA_CONST+MIGRACAO'!B97))</f>
        <v>8</v>
      </c>
      <c r="F97" s="162">
        <f>(COUNTIFS('Estruturante Móvel'!$M:$M,B94,'Estruturante Móvel'!$C:$C,"PREVISTO",'Estruturante Móvel'!$L:$L,'CRONOGRAMA_CONST+MIGRACAO'!B97))</f>
        <v>0</v>
      </c>
      <c r="G97" s="289"/>
      <c r="H97" s="162"/>
      <c r="I97" s="163"/>
      <c r="J97" s="287"/>
      <c r="K97" s="288"/>
      <c r="L97" s="139"/>
      <c r="M97" s="140"/>
      <c r="N97" s="139"/>
      <c r="O97" s="140"/>
      <c r="P97" s="139"/>
      <c r="Q97" s="140"/>
      <c r="R97" s="139"/>
      <c r="S97" s="140"/>
      <c r="T97" s="139"/>
      <c r="U97" s="140"/>
      <c r="V97" s="139"/>
      <c r="W97" s="140"/>
      <c r="X97" s="139"/>
      <c r="Y97" s="140"/>
      <c r="Z97" s="139"/>
      <c r="AA97" s="140"/>
      <c r="AB97" s="139"/>
      <c r="AC97" s="140"/>
      <c r="AD97" s="139"/>
      <c r="AE97" s="140"/>
      <c r="AF97" s="139"/>
      <c r="AG97" s="140"/>
      <c r="AH97" s="139"/>
      <c r="AI97" s="140"/>
      <c r="AJ97" s="139"/>
      <c r="AK97" s="140"/>
      <c r="AL97" s="139"/>
      <c r="AM97" s="140"/>
      <c r="AN97" s="139"/>
      <c r="AO97" s="140"/>
      <c r="AP97" s="139"/>
      <c r="AQ97" s="140"/>
      <c r="AR97" s="139"/>
      <c r="AS97" s="140"/>
      <c r="AT97" s="139"/>
      <c r="AU97" s="140"/>
      <c r="AV97" s="139"/>
      <c r="AW97" s="140"/>
      <c r="AX97" s="139"/>
      <c r="AY97" s="140"/>
      <c r="AZ97" s="139"/>
      <c r="BA97" s="140"/>
      <c r="BB97" s="139"/>
      <c r="BC97" s="140"/>
      <c r="BD97" s="139"/>
      <c r="BE97" s="140"/>
      <c r="BF97" s="139"/>
      <c r="BG97" s="140"/>
      <c r="BH97" s="139"/>
      <c r="BI97" s="140"/>
      <c r="BJ97" s="139"/>
      <c r="BK97" s="140"/>
      <c r="BL97" s="139"/>
      <c r="BM97" s="140"/>
      <c r="BN97" s="139"/>
      <c r="BO97" s="140"/>
      <c r="BP97" s="139"/>
      <c r="BQ97" s="140"/>
      <c r="BR97" s="139"/>
      <c r="BS97" s="140"/>
      <c r="BT97" s="139">
        <f>(COUNTIFS('Estruturante Móvel'!$M:$M,$B97,'Estruturante Móvel'!$AM:$AM,BT$4))-(COUNTIFS('Estruturante Móvel'!$M:$M,$B97,'Estruturante Móvel'!$AM:$AM,BT$4,'Estruturante Móvel'!$AQ:$AQ,"REPARO FO"))</f>
        <v>0</v>
      </c>
      <c r="BU97" s="140">
        <f>(COUNTIFS('Estruturante Móvel'!$M:$M,$B97,'Estruturante Móvel'!$C:$C,"&lt;&gt;PREVISTO",'Estruturante Móvel'!$G:$G,BT$4))</f>
        <v>0</v>
      </c>
      <c r="BV97" s="139">
        <f>(COUNTIFS('Estruturante Móvel'!$M:$M,$B97,'Estruturante Móvel'!$AM:$AM,BV$4))-(COUNTIFS('Estruturante Móvel'!$M:$M,$B97,'Estruturante Móvel'!$AM:$AM,BV$4,'Estruturante Móvel'!$AQ:$AQ,"REPARO FO"))</f>
        <v>0</v>
      </c>
      <c r="BW97" s="140">
        <f>(COUNTIFS('Estruturante Móvel'!$M:$M,$B97,'Estruturante Móvel'!$C:$C,"&lt;&gt;PREVISTO",'Estruturante Móvel'!$G:$G,BV$4))</f>
        <v>0</v>
      </c>
      <c r="BX97" s="139">
        <f>(COUNTIFS('Estruturante Móvel'!$M:$M,$B97,'Estruturante Móvel'!$AM:$AM,BX$4))-(COUNTIFS('Estruturante Móvel'!$M:$M,$B97,'Estruturante Móvel'!$AM:$AM,BX$4,'Estruturante Móvel'!$AQ:$AQ,"REPARO FO"))</f>
        <v>0</v>
      </c>
      <c r="BY97" s="140">
        <f>(COUNTIFS('Estruturante Móvel'!$M:$M,$B97,'Estruturante Móvel'!$C:$C,"&lt;&gt;PREVISTO",'Estruturante Móvel'!$G:$G,BX$4))</f>
        <v>0</v>
      </c>
      <c r="BZ97" s="139">
        <f>(COUNTIFS('Estruturante Móvel'!$M:$M,$B97,'Estruturante Móvel'!$AM:$AM,BZ$4))-(COUNTIFS('Estruturante Móvel'!$M:$M,$B97,'Estruturante Móvel'!$AM:$AM,BZ$4,'Estruturante Móvel'!$AQ:$AQ,"REPARO FO"))</f>
        <v>0</v>
      </c>
      <c r="CA97" s="140">
        <f>(COUNTIFS('Estruturante Móvel'!$M:$M,$B97,'Estruturante Móvel'!$C:$C,"&lt;&gt;PREVISTO",'Estruturante Móvel'!$G:$G,BZ$4))</f>
        <v>0</v>
      </c>
      <c r="CB97" s="139">
        <f>(COUNTIFS('Estruturante Móvel'!$M:$M,$B97,'Estruturante Móvel'!$AM:$AM,CB$4))-(COUNTIFS('Estruturante Móvel'!$M:$M,$B97,'Estruturante Móvel'!$AM:$AM,CB$4,'Estruturante Móvel'!$AQ:$AQ,"REPARO FO"))</f>
        <v>0</v>
      </c>
      <c r="CC97" s="140">
        <f>(COUNTIFS('Estruturante Móvel'!$M:$M,$B97,'Estruturante Móvel'!$C:$C,"&lt;&gt;PREVISTO",'Estruturante Móvel'!$G:$G,CB$4))</f>
        <v>0</v>
      </c>
      <c r="CD97" s="139">
        <f>(COUNTIFS('Estruturante Móvel'!$M:$M,$B97,'Estruturante Móvel'!$AM:$AM,CD$4))-(COUNTIFS('Estruturante Móvel'!$M:$M,$B97,'Estruturante Móvel'!$AM:$AM,CD$4,'Estruturante Móvel'!$AQ:$AQ,"REPARO FO"))</f>
        <v>0</v>
      </c>
      <c r="CE97" s="140">
        <f>(COUNTIFS('Estruturante Móvel'!$M:$M,$B97,'Estruturante Móvel'!$C:$C,"&lt;&gt;PREVISTO",'Estruturante Móvel'!$G:$G,CD$4))</f>
        <v>0</v>
      </c>
      <c r="CF97" s="139">
        <f>(COUNTIFS('Estruturante Móvel'!$M:$M,$B97,'Estruturante Móvel'!$AM:$AM,CF$4))-(COUNTIFS('Estruturante Móvel'!$M:$M,$B97,'Estruturante Móvel'!$AM:$AM,CF$4,'Estruturante Móvel'!$AQ:$AQ,"REPARO FO"))</f>
        <v>0</v>
      </c>
      <c r="CG97" s="140">
        <f>(COUNTIFS('Estruturante Móvel'!$M:$M,$B97,'Estruturante Móvel'!$C:$C,"&lt;&gt;PREVISTO",'Estruturante Móvel'!$G:$G,CF$4))</f>
        <v>0</v>
      </c>
      <c r="CH97" s="139">
        <f>(COUNTIFS('Estruturante Móvel'!$M:$M,$B97,'Estruturante Móvel'!$AM:$AM,CH$4))-(COUNTIFS('Estruturante Móvel'!$M:$M,$B97,'Estruturante Móvel'!$AM:$AM,CH$4,'Estruturante Móvel'!$AQ:$AQ,"REPARO FO"))</f>
        <v>0</v>
      </c>
      <c r="CI97" s="140">
        <f>(COUNTIFS('Estruturante Móvel'!$M:$M,$B97,'Estruturante Móvel'!$C:$C,"&lt;&gt;PREVISTO",'Estruturante Móvel'!$G:$G,CH$4))</f>
        <v>0</v>
      </c>
      <c r="CJ97" s="139">
        <f>(COUNTIFS('Estruturante Móvel'!$M:$M,$B97,'Estruturante Móvel'!$AM:$AM,CJ$4))-(COUNTIFS('Estruturante Móvel'!$M:$M,$B97,'Estruturante Móvel'!$AM:$AM,CJ$4,'Estruturante Móvel'!$AQ:$AQ,"REPARO FO"))</f>
        <v>0</v>
      </c>
      <c r="CK97" s="140">
        <f>(COUNTIFS('Estruturante Móvel'!$M:$M,$B97,'Estruturante Móvel'!$C:$C,"&lt;&gt;PREVISTO",'Estruturante Móvel'!$G:$G,CJ$4))</f>
        <v>0</v>
      </c>
      <c r="CL97" s="139">
        <f>(COUNTIFS('Estruturante Móvel'!$M:$M,$B97,'Estruturante Móvel'!$AM:$AM,CL$4))-(COUNTIFS('Estruturante Móvel'!$M:$M,$B97,'Estruturante Móvel'!$AM:$AM,CL$4,'Estruturante Móvel'!$AQ:$AQ,"REPARO FO"))</f>
        <v>0</v>
      </c>
      <c r="CM97" s="140">
        <f>(COUNTIFS('Estruturante Móvel'!$M:$M,$B97,'Estruturante Móvel'!$C:$C,"&lt;&gt;PREVISTO",'Estruturante Móvel'!$G:$G,CL$4))</f>
        <v>0</v>
      </c>
      <c r="CN97" s="139">
        <f>(COUNTIFS('Estruturante Móvel'!$M:$M,$B97,'Estruturante Móvel'!$AM:$AM,CN$4))-(COUNTIFS('Estruturante Móvel'!$M:$M,$B97,'Estruturante Móvel'!$AM:$AM,CN$4,'Estruturante Móvel'!$AQ:$AQ,"REPARO FO"))</f>
        <v>0</v>
      </c>
      <c r="CO97" s="140">
        <f>(COUNTIFS('Estruturante Móvel'!$M:$M,$B97,'Estruturante Móvel'!$C:$C,"&lt;&gt;PREVISTO",'Estruturante Móvel'!$G:$G,CN$4))</f>
        <v>0</v>
      </c>
      <c r="CP97" s="139">
        <f>(COUNTIFS('Estruturante Móvel'!$M:$M,$B97,'Estruturante Móvel'!$AM:$AM,CP$4))-(COUNTIFS('Estruturante Móvel'!$M:$M,$B97,'Estruturante Móvel'!$AM:$AM,CP$4,'Estruturante Móvel'!$AQ:$AQ,"REPARO FO"))</f>
        <v>0</v>
      </c>
      <c r="CQ97" s="140">
        <f>(COUNTIFS('Estruturante Móvel'!$M:$M,$B97,'Estruturante Móvel'!$C:$C,"&lt;&gt;PREVISTO",'Estruturante Móvel'!$G:$G,CP$4))</f>
        <v>0</v>
      </c>
      <c r="CR97" s="139">
        <f>(COUNTIFS('Estruturante Móvel'!$M:$M,$B97,'Estruturante Móvel'!$AM:$AM,CR$4))-(COUNTIFS('Estruturante Móvel'!$M:$M,$B97,'Estruturante Móvel'!$AM:$AM,CR$4,'Estruturante Móvel'!$AQ:$AQ,"REPARO FO"))</f>
        <v>0</v>
      </c>
      <c r="CS97" s="140">
        <f>(COUNTIFS('Estruturante Móvel'!$M:$M,$B97,'Estruturante Móvel'!$C:$C,"&lt;&gt;PREVISTO",'Estruturante Móvel'!$G:$G,CR$4))</f>
        <v>0</v>
      </c>
      <c r="CT97" s="139">
        <f>(COUNTIFS('Estruturante Móvel'!$M:$M,$B97,'Estruturante Móvel'!$AM:$AM,CT$4))-(COUNTIFS('Estruturante Móvel'!$M:$M,$B97,'Estruturante Móvel'!$AM:$AM,CT$4,'Estruturante Móvel'!$AQ:$AQ,"REPARO FO"))</f>
        <v>0</v>
      </c>
      <c r="CU97" s="140">
        <f>(COUNTIFS('Estruturante Móvel'!$M:$M,$B97,'Estruturante Móvel'!$C:$C,"&lt;&gt;PREVISTO",'Estruturante Móvel'!$G:$G,CT$4))</f>
        <v>0</v>
      </c>
      <c r="CV97" s="139">
        <f>(COUNTIFS('Estruturante Móvel'!$M:$M,$B97,'Estruturante Móvel'!$AM:$AM,CV$4))-(COUNTIFS('Estruturante Móvel'!$M:$M,$B97,'Estruturante Móvel'!$AM:$AM,CV$4,'Estruturante Móvel'!$AQ:$AQ,"REPARO FO"))</f>
        <v>0</v>
      </c>
      <c r="CW97" s="140">
        <f>(COUNTIFS('Estruturante Móvel'!$M:$M,$B97,'Estruturante Móvel'!$C:$C,"&lt;&gt;PREVISTO",'Estruturante Móvel'!$G:$G,CV$4))</f>
        <v>0</v>
      </c>
      <c r="CX97" s="139">
        <f>(COUNTIFS('Estruturante Móvel'!$M:$M,$B97,'Estruturante Móvel'!$AM:$AM,CX$4))-(COUNTIFS('Estruturante Móvel'!$M:$M,$B97,'Estruturante Móvel'!$AM:$AM,CX$4,'Estruturante Móvel'!$AQ:$AQ,"REPARO FO"))</f>
        <v>0</v>
      </c>
      <c r="CY97" s="140">
        <f>(COUNTIFS('Estruturante Móvel'!$M:$M,$B97,'Estruturante Móvel'!$C:$C,"&lt;&gt;PREVISTO",'Estruturante Móvel'!$G:$G,CX$4))</f>
        <v>0</v>
      </c>
      <c r="CZ97" s="139">
        <f>(COUNTIFS('Estruturante Móvel'!$M:$M,$B97,'Estruturante Móvel'!$AM:$AM,CZ$4))-(COUNTIFS('Estruturante Móvel'!$M:$M,$B97,'Estruturante Móvel'!$AM:$AM,CZ$4,'Estruturante Móvel'!$AQ:$AQ,"REPARO FO"))</f>
        <v>0</v>
      </c>
      <c r="DA97" s="140">
        <f>(COUNTIFS('Estruturante Móvel'!$M:$M,$B97,'Estruturante Móvel'!$C:$C,"&lt;&gt;PREVISTO",'Estruturante Móvel'!$G:$G,CZ$4))</f>
        <v>0</v>
      </c>
      <c r="DB97" s="139">
        <f>(COUNTIFS('Estruturante Móvel'!$M:$M,$B97,'Estruturante Móvel'!$AM:$AM,DB$4))-(COUNTIFS('Estruturante Móvel'!$M:$M,$B97,'Estruturante Móvel'!$AM:$AM,DB$4,'Estruturante Móvel'!$AQ:$AQ,"REPARO FO"))</f>
        <v>0</v>
      </c>
      <c r="DC97" s="140">
        <f>(COUNTIFS('Estruturante Móvel'!$M:$M,$B97,'Estruturante Móvel'!$C:$C,"&lt;&gt;PREVISTO",'Estruturante Móvel'!$G:$G,DB$4))</f>
        <v>0</v>
      </c>
      <c r="DD97" s="139">
        <f>(COUNTIFS('Estruturante Móvel'!$M:$M,$B97,'Estruturante Móvel'!$AM:$AM,DD$4))-(COUNTIFS('Estruturante Móvel'!$M:$M,$B97,'Estruturante Móvel'!$AM:$AM,DD$4,'Estruturante Móvel'!$AQ:$AQ,"REPARO FO"))</f>
        <v>0</v>
      </c>
      <c r="DE97" s="140">
        <f>(COUNTIFS('Estruturante Móvel'!$M:$M,$B97,'Estruturante Móvel'!$C:$C,"&lt;&gt;PREVISTO",'Estruturante Móvel'!$G:$G,DD$4))</f>
        <v>0</v>
      </c>
      <c r="DF97" s="139">
        <f>(COUNTIFS('Estruturante Móvel'!$M:$M,$B97,'Estruturante Móvel'!$AM:$AM,DF$4))-(COUNTIFS('Estruturante Móvel'!$M:$M,$B97,'Estruturante Móvel'!$AM:$AM,DF$4,'Estruturante Móvel'!$AQ:$AQ,"REPARO FO"))</f>
        <v>0</v>
      </c>
      <c r="DG97" s="140">
        <f>(COUNTIFS('Estruturante Móvel'!$M:$M,$B97,'Estruturante Móvel'!$C:$C,"&lt;&gt;PREVISTO",'Estruturante Móvel'!$G:$G,DF$4))</f>
        <v>0</v>
      </c>
      <c r="DH97" s="139">
        <f>(COUNTIFS('Estruturante Móvel'!$M:$M,$B97,'Estruturante Móvel'!$AM:$AM,DH$4))-(COUNTIFS('Estruturante Móvel'!$M:$M,$B97,'Estruturante Móvel'!$AM:$AM,DH$4,'Estruturante Móvel'!$AQ:$AQ,"REPARO FO"))</f>
        <v>0</v>
      </c>
      <c r="DI97" s="140">
        <f>(COUNTIFS('Estruturante Móvel'!$M:$M,$B97,'Estruturante Móvel'!$C:$C,"&lt;&gt;PREVISTO",'Estruturante Móvel'!$G:$G,DH$4))</f>
        <v>0</v>
      </c>
      <c r="DJ97" s="139">
        <f>(COUNTIFS('Estruturante Móvel'!$M:$M,$B97,'Estruturante Móvel'!$AM:$AM,DJ$4))-(COUNTIFS('Estruturante Móvel'!$M:$M,$B97,'Estruturante Móvel'!$AM:$AM,DJ$4,'Estruturante Móvel'!$AQ:$AQ,"REPARO FO"))</f>
        <v>0</v>
      </c>
      <c r="DK97" s="140">
        <f>(COUNTIFS('Estruturante Móvel'!$M:$M,$B97,'Estruturante Móvel'!$C:$C,"&lt;&gt;PREVISTO",'Estruturante Móvel'!$G:$G,DJ$4))</f>
        <v>0</v>
      </c>
      <c r="DL97" s="139">
        <f>(COUNTIFS('Estruturante Móvel'!$M:$M,$B97,'Estruturante Móvel'!$AM:$AM,DL$4))-(COUNTIFS('Estruturante Móvel'!$M:$M,$B97,'Estruturante Móvel'!$AM:$AM,DL$4,'Estruturante Móvel'!$AQ:$AQ,"REPARO FO"))</f>
        <v>0</v>
      </c>
      <c r="DM97" s="140">
        <f>(COUNTIFS('Estruturante Móvel'!$M:$M,$B97,'Estruturante Móvel'!$C:$C,"&lt;&gt;PREVISTO",'Estruturante Móvel'!$G:$G,DL$4))</f>
        <v>0</v>
      </c>
      <c r="DN97" s="139">
        <f>(COUNTIFS('Estruturante Móvel'!$M:$M,$B97,'Estruturante Móvel'!$AM:$AM,DN$4))-(COUNTIFS('Estruturante Móvel'!$M:$M,$B97,'Estruturante Móvel'!$AM:$AM,DN$4,'Estruturante Móvel'!$AQ:$AQ,"REPARO FO"))</f>
        <v>0</v>
      </c>
      <c r="DO97" s="140">
        <f>(COUNTIFS('Estruturante Móvel'!$M:$M,$B97,'Estruturante Móvel'!$C:$C,"&lt;&gt;PREVISTO",'Estruturante Móvel'!$G:$G,DN$4))</f>
        <v>0</v>
      </c>
      <c r="DP97" s="139">
        <f>(COUNTIFS('Estruturante Móvel'!$M:$M,$B97,'Estruturante Móvel'!$AM:$AM,DP$4))-(COUNTIFS('Estruturante Móvel'!$M:$M,$B97,'Estruturante Móvel'!$AM:$AM,DP$4,'Estruturante Móvel'!$AQ:$AQ,"REPARO FO"))</f>
        <v>0</v>
      </c>
      <c r="DQ97" s="140">
        <f>(COUNTIFS('Estruturante Móvel'!$M:$M,$B97,'Estruturante Móvel'!$C:$C,"&lt;&gt;PREVISTO",'Estruturante Móvel'!$G:$G,DP$4))</f>
        <v>0</v>
      </c>
      <c r="DR97" s="139">
        <f>(COUNTIFS('Estruturante Móvel'!$M:$M,$B97,'Estruturante Móvel'!$AM:$AM,DR$4))-(COUNTIFS('Estruturante Móvel'!$M:$M,$B97,'Estruturante Móvel'!$AM:$AM,DR$4,'Estruturante Móvel'!$AQ:$AQ,"REPARO FO"))</f>
        <v>0</v>
      </c>
      <c r="DS97" s="140">
        <f>(COUNTIFS('Estruturante Móvel'!$M:$M,$B97,'Estruturante Móvel'!$C:$C,"&lt;&gt;PREVISTO",'Estruturante Móvel'!$G:$G,DR$4))</f>
        <v>0</v>
      </c>
      <c r="DT97" s="139">
        <f>(COUNTIFS('Estruturante Móvel'!$M:$M,$B97,'Estruturante Móvel'!$AM:$AM,DT$4))-(COUNTIFS('Estruturante Móvel'!$M:$M,$B97,'Estruturante Móvel'!$AM:$AM,DT$4,'Estruturante Móvel'!$AQ:$AQ,"REPARO FO"))</f>
        <v>0</v>
      </c>
      <c r="DU97" s="140">
        <f>(COUNTIFS('Estruturante Móvel'!$M:$M,$B97,'Estruturante Móvel'!$C:$C,"&lt;&gt;PREVISTO",'Estruturante Móvel'!$G:$G,DT$4))</f>
        <v>0</v>
      </c>
      <c r="DV97" s="139">
        <f>(COUNTIFS('Estruturante Móvel'!$M:$M,$B97,'Estruturante Móvel'!$AM:$AM,DV$4))-(COUNTIFS('Estruturante Móvel'!$M:$M,$B97,'Estruturante Móvel'!$AM:$AM,DV$4,'Estruturante Móvel'!$AQ:$AQ,"REPARO FO"))</f>
        <v>0</v>
      </c>
      <c r="DW97" s="140">
        <f>(COUNTIFS('Estruturante Móvel'!$M:$M,$B97,'Estruturante Móvel'!$C:$C,"&lt;&gt;PREVISTO",'Estruturante Móvel'!$G:$G,DV$4))</f>
        <v>0</v>
      </c>
      <c r="DX97" s="139">
        <f>(COUNTIFS('Estruturante Móvel'!$M:$M,$B97,'Estruturante Móvel'!$AM:$AM,DX$4))-(COUNTIFS('Estruturante Móvel'!$M:$M,$B97,'Estruturante Móvel'!$AM:$AM,DX$4,'Estruturante Móvel'!$AQ:$AQ,"REPARO FO"))</f>
        <v>0</v>
      </c>
      <c r="DY97" s="140">
        <f>(COUNTIFS('Estruturante Móvel'!$M:$M,$B97,'Estruturante Móvel'!$C:$C,"&lt;&gt;PREVISTO",'Estruturante Móvel'!$G:$G,DX$4))</f>
        <v>0</v>
      </c>
      <c r="DZ97" s="139">
        <f>(COUNTIFS('Estruturante Móvel'!$M:$M,$B97,'Estruturante Móvel'!$AM:$AM,DZ$4))-(COUNTIFS('Estruturante Móvel'!$M:$M,$B97,'Estruturante Móvel'!$AM:$AM,DZ$4,'Estruturante Móvel'!$AQ:$AQ,"REPARO FO"))</f>
        <v>0</v>
      </c>
      <c r="EA97" s="140">
        <f>(COUNTIFS('Estruturante Móvel'!$M:$M,$B97,'Estruturante Móvel'!$C:$C,"&lt;&gt;PREVISTO",'Estruturante Móvel'!$G:$G,DZ$4))</f>
        <v>0</v>
      </c>
      <c r="EB97" s="139">
        <f>(COUNTIFS('Estruturante Móvel'!$M:$M,$B97,'Estruturante Móvel'!$AM:$AM,EB$4))-(COUNTIFS('Estruturante Móvel'!$M:$M,$B97,'Estruturante Móvel'!$AM:$AM,EB$4,'Estruturante Móvel'!$AQ:$AQ,"REPARO FO"))</f>
        <v>0</v>
      </c>
      <c r="EC97" s="140">
        <f>(COUNTIFS('Estruturante Móvel'!$M:$M,$B97,'Estruturante Móvel'!$C:$C,"&lt;&gt;PREVISTO",'Estruturante Móvel'!$G:$G,EB$4))</f>
        <v>0</v>
      </c>
      <c r="ED97" s="139">
        <f>(COUNTIFS('Estruturante Móvel'!$M:$M,$B97,'Estruturante Móvel'!$AM:$AM,ED$4))-(COUNTIFS('Estruturante Móvel'!$M:$M,$B97,'Estruturante Móvel'!$AM:$AM,ED$4,'Estruturante Móvel'!$AQ:$AQ,"REPARO FO"))</f>
        <v>0</v>
      </c>
      <c r="EE97" s="140">
        <f>(COUNTIFS('Estruturante Móvel'!$M:$M,$B97,'Estruturante Móvel'!$C:$C,"&lt;&gt;PREVISTO",'Estruturante Móvel'!$G:$G,ED$4))</f>
        <v>0</v>
      </c>
      <c r="EF97" s="139">
        <f>(COUNTIFS('Estruturante Móvel'!$M:$M,$B97,'Estruturante Móvel'!$AM:$AM,EF$4))-(COUNTIFS('Estruturante Móvel'!$M:$M,$B97,'Estruturante Móvel'!$AM:$AM,EF$4,'Estruturante Móvel'!$AQ:$AQ,"REPARO FO"))</f>
        <v>0</v>
      </c>
      <c r="EG97" s="140">
        <f>(COUNTIFS('Estruturante Móvel'!$M:$M,$B97,'Estruturante Móvel'!$C:$C,"&lt;&gt;PREVISTO",'Estruturante Móvel'!$G:$G,EF$4))</f>
        <v>0</v>
      </c>
      <c r="EH97" s="139">
        <f>(COUNTIFS('Estruturante Móvel'!$M:$M,$B97,'Estruturante Móvel'!$AM:$AM,EH$4))-(COUNTIFS('Estruturante Móvel'!$M:$M,$B97,'Estruturante Móvel'!$AM:$AM,EH$4,'Estruturante Móvel'!$AQ:$AQ,"REPARO FO"))</f>
        <v>0</v>
      </c>
      <c r="EI97" s="140">
        <f>(COUNTIFS('Estruturante Móvel'!$M:$M,$B97,'Estruturante Móvel'!$C:$C,"&lt;&gt;PREVISTO",'Estruturante Móvel'!$G:$G,EH$4))</f>
        <v>0</v>
      </c>
      <c r="EJ97" s="139">
        <f>(COUNTIFS('Estruturante Móvel'!$M:$M,$B97,'Estruturante Móvel'!$AM:$AM,EJ$4))-(COUNTIFS('Estruturante Móvel'!$M:$M,$B97,'Estruturante Móvel'!$AM:$AM,EJ$4,'Estruturante Móvel'!$AQ:$AQ,"REPARO FO"))</f>
        <v>0</v>
      </c>
      <c r="EK97" s="140">
        <f>(COUNTIFS('Estruturante Móvel'!$M:$M,$B97,'Estruturante Móvel'!$C:$C,"&lt;&gt;PREVISTO",'Estruturante Móvel'!$G:$G,EJ$4))</f>
        <v>0</v>
      </c>
      <c r="EL97" s="139">
        <f>(COUNTIFS('Estruturante Móvel'!$M:$M,$B97,'Estruturante Móvel'!$AM:$AM,EL$4))-(COUNTIFS('Estruturante Móvel'!$M:$M,$B97,'Estruturante Móvel'!$AM:$AM,EL$4,'Estruturante Móvel'!$AQ:$AQ,"REPARO FO"))</f>
        <v>0</v>
      </c>
      <c r="EM97" s="140">
        <f>(COUNTIFS('Estruturante Móvel'!$M:$M,$B97,'Estruturante Móvel'!$C:$C,"&lt;&gt;PREVISTO",'Estruturante Móvel'!$G:$G,EL$4))</f>
        <v>0</v>
      </c>
      <c r="EN97" s="139">
        <f>(COUNTIFS('Estruturante Móvel'!$M:$M,$B97,'Estruturante Móvel'!$AM:$AM,EN$4))-(COUNTIFS('Estruturante Móvel'!$M:$M,$B97,'Estruturante Móvel'!$AM:$AM,EN$4,'Estruturante Móvel'!$AQ:$AQ,"REPARO FO"))</f>
        <v>0</v>
      </c>
      <c r="EO97" s="140">
        <f>(COUNTIFS('Estruturante Móvel'!$M:$M,$B97,'Estruturante Móvel'!$C:$C,"&lt;&gt;PREVISTO",'Estruturante Móvel'!$G:$G,EN$4))</f>
        <v>0</v>
      </c>
      <c r="EP97" s="139">
        <f>(COUNTIFS('Estruturante Móvel'!$M:$M,$B97,'Estruturante Móvel'!$AM:$AM,EP$4))-(COUNTIFS('Estruturante Móvel'!$M:$M,$B97,'Estruturante Móvel'!$AM:$AM,EP$4,'Estruturante Móvel'!$AQ:$AQ,"REPARO FO"))</f>
        <v>0</v>
      </c>
      <c r="EQ97" s="140">
        <f>(COUNTIFS('Estruturante Móvel'!$M:$M,$B97,'Estruturante Móvel'!$C:$C,"&lt;&gt;PREVISTO",'Estruturante Móvel'!$G:$G,EP$4))</f>
        <v>0</v>
      </c>
      <c r="ER97" s="139">
        <f>(COUNTIFS('Estruturante Móvel'!$M:$M,$B97,'Estruturante Móvel'!$AM:$AM,ER$4))-(COUNTIFS('Estruturante Móvel'!$M:$M,$B97,'Estruturante Móvel'!$AM:$AM,ER$4,'Estruturante Móvel'!$AQ:$AQ,"REPARO FO"))</f>
        <v>0</v>
      </c>
      <c r="ES97" s="140">
        <f>(COUNTIFS('Estruturante Móvel'!$M:$M,$B97,'Estruturante Móvel'!$C:$C,"&lt;&gt;PREVISTO",'Estruturante Móvel'!$G:$G,ER$4))</f>
        <v>0</v>
      </c>
      <c r="ET97" s="139">
        <f>(COUNTIFS('Estruturante Móvel'!$M:$M,$B97,'Estruturante Móvel'!$AM:$AM,ET$4))-(COUNTIFS('Estruturante Móvel'!$M:$M,$B97,'Estruturante Móvel'!$AM:$AM,ET$4,'Estruturante Móvel'!$AQ:$AQ,"REPARO FO"))</f>
        <v>0</v>
      </c>
      <c r="EU97" s="140">
        <f>(COUNTIFS('Estruturante Móvel'!$M:$M,$B97,'Estruturante Móvel'!$C:$C,"&lt;&gt;PREVISTO",'Estruturante Móvel'!$G:$G,ET$4))</f>
        <v>0</v>
      </c>
      <c r="EV97" s="139">
        <f>(COUNTIFS('Estruturante Móvel'!$M:$M,$B97,'Estruturante Móvel'!$AM:$AM,EV$4))-(COUNTIFS('Estruturante Móvel'!$M:$M,$B97,'Estruturante Móvel'!$AM:$AM,EV$4,'Estruturante Móvel'!$AQ:$AQ,"REPARO FO"))</f>
        <v>0</v>
      </c>
      <c r="EW97" s="140">
        <f>(COUNTIFS('Estruturante Móvel'!$M:$M,$B97,'Estruturante Móvel'!$C:$C,"&lt;&gt;PREVISTO",'Estruturante Móvel'!$G:$G,EV$4))</f>
        <v>0</v>
      </c>
      <c r="EX97" s="139">
        <f>(COUNTIFS('Estruturante Móvel'!$M:$M,$B97,'Estruturante Móvel'!$AM:$AM,EX$4))-(COUNTIFS('Estruturante Móvel'!$M:$M,$B97,'Estruturante Móvel'!$AM:$AM,EX$4,'Estruturante Móvel'!$AQ:$AQ,"REPARO FO"))</f>
        <v>0</v>
      </c>
      <c r="EY97" s="140">
        <f>(COUNTIFS('Estruturante Móvel'!$M:$M,$B97,'Estruturante Móvel'!$C:$C,"&lt;&gt;PREVISTO",'Estruturante Móvel'!$G:$G,EX$4))</f>
        <v>0</v>
      </c>
      <c r="EZ97" s="139">
        <f>(COUNTIFS('Estruturante Móvel'!$M:$M,$B97,'Estruturante Móvel'!$AM:$AM,EZ$4))-(COUNTIFS('Estruturante Móvel'!$M:$M,$B97,'Estruturante Móvel'!$AM:$AM,EZ$4,'Estruturante Móvel'!$AQ:$AQ,"REPARO FO"))</f>
        <v>0</v>
      </c>
      <c r="FA97" s="140">
        <f>(COUNTIFS('Estruturante Móvel'!$M:$M,$B97,'Estruturante Móvel'!$C:$C,"&lt;&gt;PREVISTO",'Estruturante Móvel'!$G:$G,EZ$4))</f>
        <v>0</v>
      </c>
      <c r="FB97" s="139">
        <f>(COUNTIFS('Estruturante Móvel'!$M:$M,$B97,'Estruturante Móvel'!$AM:$AM,FB$4))-(COUNTIFS('Estruturante Móvel'!$M:$M,$B97,'Estruturante Móvel'!$AM:$AM,FB$4,'Estruturante Móvel'!$AQ:$AQ,"REPARO FO"))</f>
        <v>0</v>
      </c>
      <c r="FC97" s="140">
        <f>(COUNTIFS('Estruturante Móvel'!$M:$M,$B97,'Estruturante Móvel'!$C:$C,"&lt;&gt;PREVISTO",'Estruturante Móvel'!$G:$G,FB$4))</f>
        <v>0</v>
      </c>
      <c r="FD97" s="139">
        <f>(COUNTIFS('Estruturante Móvel'!$M:$M,$B97,'Estruturante Móvel'!$AM:$AM,FD$4))-(COUNTIFS('Estruturante Móvel'!$M:$M,$B97,'Estruturante Móvel'!$AM:$AM,FD$4,'Estruturante Móvel'!$AQ:$AQ,"REPARO FO"))</f>
        <v>0</v>
      </c>
      <c r="FE97" s="140">
        <f>(COUNTIFS('Estruturante Móvel'!$M:$M,$B97,'Estruturante Móvel'!$C:$C,"&lt;&gt;PREVISTO",'Estruturante Móvel'!$G:$G,FD$4))</f>
        <v>0</v>
      </c>
      <c r="FF97" s="139">
        <f>(COUNTIFS('Estruturante Móvel'!$M:$M,$B97,'Estruturante Móvel'!$AM:$AM,FF$4))-(COUNTIFS('Estruturante Móvel'!$M:$M,$B97,'Estruturante Móvel'!$AM:$AM,FF$4,'Estruturante Móvel'!$AQ:$AQ,"REPARO FO"))</f>
        <v>0</v>
      </c>
      <c r="FG97" s="140">
        <f>(COUNTIFS('Estruturante Móvel'!$M:$M,$B97,'Estruturante Móvel'!$C:$C,"&lt;&gt;PREVISTO",'Estruturante Móvel'!$G:$G,FF$4))</f>
        <v>0</v>
      </c>
      <c r="FH97" s="139">
        <f>(COUNTIFS('Estruturante Móvel'!$M:$M,$B97,'Estruturante Móvel'!$AM:$AM,FH$4))-(COUNTIFS('Estruturante Móvel'!$M:$M,$B97,'Estruturante Móvel'!$AM:$AM,FH$4,'Estruturante Móvel'!$AQ:$AQ,"REPARO FO"))</f>
        <v>0</v>
      </c>
      <c r="FI97" s="140">
        <f>(COUNTIFS('Estruturante Móvel'!$M:$M,$B97,'Estruturante Móvel'!$C:$C,"&lt;&gt;PREVISTO",'Estruturante Móvel'!$G:$G,FH$4))</f>
        <v>0</v>
      </c>
      <c r="FJ97" s="139">
        <f>(COUNTIFS('Estruturante Móvel'!$M:$M,$B97,'Estruturante Móvel'!$AM:$AM,FJ$4))-(COUNTIFS('Estruturante Móvel'!$M:$M,$B97,'Estruturante Móvel'!$AM:$AM,FJ$4,'Estruturante Móvel'!$AQ:$AQ,"REPARO FO"))</f>
        <v>0</v>
      </c>
      <c r="FK97" s="140">
        <f>(COUNTIFS('Estruturante Móvel'!$M:$M,$B97,'Estruturante Móvel'!$C:$C,"&lt;&gt;PREVISTO",'Estruturante Móvel'!$G:$G,FJ$4))</f>
        <v>0</v>
      </c>
      <c r="FL97" s="139">
        <f>(COUNTIFS('Estruturante Móvel'!$M:$M,$B97,'Estruturante Móvel'!$AM:$AM,FL$4))-(COUNTIFS('Estruturante Móvel'!$M:$M,$B97,'Estruturante Móvel'!$AM:$AM,FL$4,'Estruturante Móvel'!$AQ:$AQ,"REPARO FO"))</f>
        <v>0</v>
      </c>
      <c r="FM97" s="140">
        <f>(COUNTIFS('Estruturante Móvel'!$M:$M,$B97,'Estruturante Móvel'!$C:$C,"&lt;&gt;PREVISTO",'Estruturante Móvel'!$G:$G,FL$4))</f>
        <v>0</v>
      </c>
      <c r="FN97" s="139">
        <f>(COUNTIFS('Estruturante Móvel'!$M:$M,$B97,'Estruturante Móvel'!$AM:$AM,FN$4))-(COUNTIFS('Estruturante Móvel'!$M:$M,$B97,'Estruturante Móvel'!$AM:$AM,FN$4,'Estruturante Móvel'!$AQ:$AQ,"REPARO FO"))</f>
        <v>0</v>
      </c>
      <c r="FO97" s="140">
        <f>(COUNTIFS('Estruturante Móvel'!$M:$M,$B97,'Estruturante Móvel'!$C:$C,"&lt;&gt;PREVISTO",'Estruturante Móvel'!$G:$G,FN$4))</f>
        <v>0</v>
      </c>
      <c r="FP97" s="139">
        <f>(COUNTIFS('Estruturante Móvel'!$M:$M,$B97,'Estruturante Móvel'!$AM:$AM,FP$4))-(COUNTIFS('Estruturante Móvel'!$M:$M,$B97,'Estruturante Móvel'!$AM:$AM,FP$4,'Estruturante Móvel'!$AQ:$AQ,"REPARO FO"))</f>
        <v>0</v>
      </c>
      <c r="FQ97" s="140">
        <f>(COUNTIFS('Estruturante Móvel'!$M:$M,$B97,'Estruturante Móvel'!$C:$C,"&lt;&gt;PREVISTO",'Estruturante Móvel'!$G:$G,FP$4))</f>
        <v>0</v>
      </c>
      <c r="FR97" s="139">
        <f>(COUNTIFS('Estruturante Móvel'!$M:$M,$B97,'Estruturante Móvel'!$AM:$AM,FR$4))-(COUNTIFS('Estruturante Móvel'!$M:$M,$B97,'Estruturante Móvel'!$AM:$AM,FR$4,'Estruturante Móvel'!$AQ:$AQ,"REPARO FO"))</f>
        <v>0</v>
      </c>
      <c r="FS97" s="140">
        <f>(COUNTIFS('Estruturante Móvel'!$M:$M,$B97,'Estruturante Móvel'!$C:$C,"&lt;&gt;PREVISTO",'Estruturante Móvel'!$G:$G,FR$4))</f>
        <v>0</v>
      </c>
      <c r="FT97" s="139">
        <f>(COUNTIFS('Estruturante Móvel'!$M:$M,$B97,'Estruturante Móvel'!$AM:$AM,FT$4))-(COUNTIFS('Estruturante Móvel'!$M:$M,$B97,'Estruturante Móvel'!$AM:$AM,FT$4,'Estruturante Móvel'!$AQ:$AQ,"REPARO FO"))</f>
        <v>0</v>
      </c>
      <c r="FU97" s="140">
        <f>(COUNTIFS('Estruturante Móvel'!$M:$M,$B97,'Estruturante Móvel'!$C:$C,"&lt;&gt;PREVISTO",'Estruturante Móvel'!$G:$G,FT$4))</f>
        <v>0</v>
      </c>
      <c r="FV97" s="139">
        <f>(COUNTIFS('Estruturante Móvel'!$M:$M,$B97,'Estruturante Móvel'!$AM:$AM,FV$4))-(COUNTIFS('Estruturante Móvel'!$M:$M,$B97,'Estruturante Móvel'!$AM:$AM,FV$4,'Estruturante Móvel'!$AQ:$AQ,"REPARO FO"))</f>
        <v>0</v>
      </c>
      <c r="FW97" s="140">
        <f>(COUNTIFS('Estruturante Móvel'!$M:$M,$B97,'Estruturante Móvel'!$C:$C,"&lt;&gt;PREVISTO",'Estruturante Móvel'!$G:$G,FV$4))</f>
        <v>0</v>
      </c>
      <c r="FX97" s="139">
        <f>(COUNTIFS('Estruturante Móvel'!$M:$M,$B97,'Estruturante Móvel'!$AM:$AM,FX$4))-(COUNTIFS('Estruturante Móvel'!$M:$M,$B97,'Estruturante Móvel'!$AM:$AM,FX$4,'Estruturante Móvel'!$AQ:$AQ,"REPARO FO"))</f>
        <v>0</v>
      </c>
      <c r="FY97" s="140">
        <f>(COUNTIFS('Estruturante Móvel'!$M:$M,$B97,'Estruturante Móvel'!$C:$C,"&lt;&gt;PREVISTO",'Estruturante Móvel'!$G:$G,FX$4))</f>
        <v>0</v>
      </c>
      <c r="FZ97" s="139">
        <f>(COUNTIFS('Estruturante Móvel'!$M:$M,$B97,'Estruturante Móvel'!$AM:$AM,FZ$4))-(COUNTIFS('Estruturante Móvel'!$M:$M,$B97,'Estruturante Móvel'!$AM:$AM,FZ$4,'Estruturante Móvel'!$AQ:$AQ,"REPARO FO"))</f>
        <v>0</v>
      </c>
      <c r="GA97" s="140">
        <f>(COUNTIFS('Estruturante Móvel'!$M:$M,$B97,'Estruturante Móvel'!$C:$C,"&lt;&gt;PREVISTO",'Estruturante Móvel'!$G:$G,FZ$4))</f>
        <v>0</v>
      </c>
      <c r="GB97" s="139">
        <f>(COUNTIFS('Estruturante Móvel'!$M:$M,$B97,'Estruturante Móvel'!$AM:$AM,GB$4))-(COUNTIFS('Estruturante Móvel'!$M:$M,$B97,'Estruturante Móvel'!$AM:$AM,GB$4,'Estruturante Móvel'!$AQ:$AQ,"REPARO FO"))</f>
        <v>0</v>
      </c>
      <c r="GC97" s="140">
        <f>(COUNTIFS('Estruturante Móvel'!$M:$M,$B97,'Estruturante Móvel'!$C:$C,"&lt;&gt;PREVISTO",'Estruturante Móvel'!$G:$G,GB$4))</f>
        <v>0</v>
      </c>
      <c r="GD97" s="139">
        <f>(COUNTIFS('Estruturante Móvel'!$M:$M,$B97,'Estruturante Móvel'!$AM:$AM,GD$4))-(COUNTIFS('Estruturante Móvel'!$M:$M,$B97,'Estruturante Móvel'!$AM:$AM,GD$4,'Estruturante Móvel'!$AQ:$AQ,"REPARO FO"))</f>
        <v>0</v>
      </c>
      <c r="GE97" s="140">
        <f>(COUNTIFS('Estruturante Móvel'!$M:$M,$B97,'Estruturante Móvel'!$C:$C,"&lt;&gt;PREVISTO",'Estruturante Móvel'!$G:$G,GD$4))</f>
        <v>0</v>
      </c>
      <c r="GF97" s="139">
        <f>(COUNTIFS('Estruturante Móvel'!$M:$M,$B97,'Estruturante Móvel'!$AM:$AM,GF$4))-(COUNTIFS('Estruturante Móvel'!$M:$M,$B97,'Estruturante Móvel'!$AM:$AM,GF$4,'Estruturante Móvel'!$AQ:$AQ,"REPARO FO"))</f>
        <v>0</v>
      </c>
      <c r="GG97" s="140">
        <f>(COUNTIFS('Estruturante Móvel'!$M:$M,$B97,'Estruturante Móvel'!$C:$C,"&lt;&gt;PREVISTO",'Estruturante Móvel'!$G:$G,GF$4))</f>
        <v>0</v>
      </c>
      <c r="GH97" s="139">
        <f>(COUNTIFS('Estruturante Móvel'!$M:$M,$B97,'Estruturante Móvel'!$AM:$AM,GH$4))-(COUNTIFS('Estruturante Móvel'!$M:$M,$B97,'Estruturante Móvel'!$AM:$AM,GH$4,'Estruturante Móvel'!$AQ:$AQ,"REPARO FO"))</f>
        <v>0</v>
      </c>
      <c r="GI97" s="140">
        <f>(COUNTIFS('Estruturante Móvel'!$M:$M,$B97,'Estruturante Móvel'!$C:$C,"&lt;&gt;PREVISTO",'Estruturante Móvel'!$G:$G,GH$4))</f>
        <v>0</v>
      </c>
      <c r="GJ97" s="139">
        <f>(COUNTIFS('Estruturante Móvel'!$M:$M,$B97,'Estruturante Móvel'!$AM:$AM,GJ$4))-(COUNTIFS('Estruturante Móvel'!$M:$M,$B97,'Estruturante Móvel'!$AM:$AM,GJ$4,'Estruturante Móvel'!$AQ:$AQ,"REPARO FO"))</f>
        <v>0</v>
      </c>
      <c r="GK97" s="140">
        <f>(COUNTIFS('Estruturante Móvel'!$M:$M,$B97,'Estruturante Móvel'!$C:$C,"&lt;&gt;PREVISTO",'Estruturante Móvel'!$G:$G,GJ$4))</f>
        <v>0</v>
      </c>
      <c r="GL97" s="139">
        <f>(COUNTIFS('Estruturante Móvel'!$M:$M,$B97,'Estruturante Móvel'!$AM:$AM,GL$4))-(COUNTIFS('Estruturante Móvel'!$M:$M,$B97,'Estruturante Móvel'!$AM:$AM,GL$4,'Estruturante Móvel'!$AQ:$AQ,"REPARO FO"))</f>
        <v>0</v>
      </c>
      <c r="GM97" s="140">
        <f>(COUNTIFS('Estruturante Móvel'!$M:$M,$B97,'Estruturante Móvel'!$C:$C,"&lt;&gt;PREVISTO",'Estruturante Móvel'!$G:$G,GL$4))</f>
        <v>0</v>
      </c>
      <c r="GN97" s="139">
        <f>(COUNTIFS('Estruturante Móvel'!$M:$M,$B97,'Estruturante Móvel'!$AM:$AM,GN$4))-(COUNTIFS('Estruturante Móvel'!$M:$M,$B97,'Estruturante Móvel'!$AM:$AM,GN$4,'Estruturante Móvel'!$AQ:$AQ,"REPARO FO"))</f>
        <v>0</v>
      </c>
      <c r="GO97" s="140">
        <f>(COUNTIFS('Estruturante Móvel'!$M:$M,$B97,'Estruturante Móvel'!$C:$C,"&lt;&gt;PREVISTO",'Estruturante Móvel'!$G:$G,GN$4))</f>
        <v>0</v>
      </c>
      <c r="GP97" s="139">
        <f>(COUNTIFS('Estruturante Móvel'!$M:$M,$B97,'Estruturante Móvel'!$AM:$AM,GP$4))-(COUNTIFS('Estruturante Móvel'!$M:$M,$B97,'Estruturante Móvel'!$AM:$AM,GP$4,'Estruturante Móvel'!$AQ:$AQ,"REPARO FO"))</f>
        <v>0</v>
      </c>
      <c r="GQ97" s="140">
        <f>(COUNTIFS('Estruturante Móvel'!$M:$M,$B97,'Estruturante Móvel'!$C:$C,"&lt;&gt;PREVISTO",'Estruturante Móvel'!$G:$G,GP$4))</f>
        <v>0</v>
      </c>
      <c r="GR97" s="139">
        <f>(COUNTIFS('Estruturante Móvel'!$M:$M,$B97,'Estruturante Móvel'!$AM:$AM,GR$4))-(COUNTIFS('Estruturante Móvel'!$M:$M,$B97,'Estruturante Móvel'!$AM:$AM,GR$4,'Estruturante Móvel'!$AQ:$AQ,"REPARO FO"))</f>
        <v>0</v>
      </c>
      <c r="GS97" s="140">
        <f>(COUNTIFS('Estruturante Móvel'!$M:$M,$B97,'Estruturante Móvel'!$C:$C,"&lt;&gt;PREVISTO",'Estruturante Móvel'!$G:$G,GR$4))</f>
        <v>0</v>
      </c>
      <c r="GT97" s="139">
        <f>(COUNTIFS('Estruturante Móvel'!$M:$M,$B97,'Estruturante Móvel'!$AM:$AM,GT$4))-(COUNTIFS('Estruturante Móvel'!$M:$M,$B97,'Estruturante Móvel'!$AM:$AM,GT$4,'Estruturante Móvel'!$AQ:$AQ,"REPARO FO"))</f>
        <v>0</v>
      </c>
      <c r="GU97" s="140">
        <f>(COUNTIFS('Estruturante Móvel'!$M:$M,$B97,'Estruturante Móvel'!$C:$C,"&lt;&gt;PREVISTO",'Estruturante Móvel'!$G:$G,GT$4))</f>
        <v>0</v>
      </c>
      <c r="GV97" s="139">
        <f>(COUNTIFS('Estruturante Móvel'!$M:$M,$B97,'Estruturante Móvel'!$AM:$AM,GV$4))-(COUNTIFS('Estruturante Móvel'!$M:$M,$B97,'Estruturante Móvel'!$AM:$AM,GV$4,'Estruturante Móvel'!$AQ:$AQ,"REPARO FO"))</f>
        <v>0</v>
      </c>
      <c r="GW97" s="140">
        <f>(COUNTIFS('Estruturante Móvel'!$M:$M,$B97,'Estruturante Móvel'!$C:$C,"&lt;&gt;PREVISTO",'Estruturante Móvel'!$G:$G,GV$4))</f>
        <v>0</v>
      </c>
      <c r="GX97" s="139">
        <f>(COUNTIFS('Estruturante Móvel'!$M:$M,$B97,'Estruturante Móvel'!$AM:$AM,GX$4))-(COUNTIFS('Estruturante Móvel'!$M:$M,$B97,'Estruturante Móvel'!$AM:$AM,GX$4,'Estruturante Móvel'!$AQ:$AQ,"REPARO FO"))</f>
        <v>0</v>
      </c>
      <c r="GY97" s="140">
        <f>(COUNTIFS('Estruturante Móvel'!$M:$M,$B97,'Estruturante Móvel'!$C:$C,"&lt;&gt;PREVISTO",'Estruturante Móvel'!$G:$G,GX$4))</f>
        <v>0</v>
      </c>
      <c r="GZ97" s="139">
        <f>(COUNTIFS('Estruturante Móvel'!$M:$M,$B97,'Estruturante Móvel'!$AM:$AM,GZ$4))-(COUNTIFS('Estruturante Móvel'!$M:$M,$B97,'Estruturante Móvel'!$AM:$AM,GZ$4,'Estruturante Móvel'!$AQ:$AQ,"REPARO FO"))</f>
        <v>0</v>
      </c>
      <c r="HA97" s="140">
        <f>(COUNTIFS('Estruturante Móvel'!$M:$M,$B97,'Estruturante Móvel'!$C:$C,"&lt;&gt;PREVISTO",'Estruturante Móvel'!$G:$G,GZ$4))</f>
        <v>0</v>
      </c>
      <c r="HB97" s="139">
        <f>(COUNTIFS('Estruturante Móvel'!$M:$M,$B97,'Estruturante Móvel'!$AM:$AM,HB$4))-(COUNTIFS('Estruturante Móvel'!$M:$M,$B97,'Estruturante Móvel'!$AM:$AM,HB$4,'Estruturante Móvel'!$AQ:$AQ,"REPARO FO"))</f>
        <v>0</v>
      </c>
      <c r="HC97" s="140">
        <f>(COUNTIFS('Estruturante Móvel'!$M:$M,$B97,'Estruturante Móvel'!$C:$C,"&lt;&gt;PREVISTO",'Estruturante Móvel'!$G:$G,HB$4))</f>
        <v>0</v>
      </c>
      <c r="HD97" s="139">
        <f>(COUNTIFS('Estruturante Móvel'!$M:$M,$B97,'Estruturante Móvel'!$AM:$AM,HD$4))-(COUNTIFS('Estruturante Móvel'!$M:$M,$B97,'Estruturante Móvel'!$AM:$AM,HD$4,'Estruturante Móvel'!$AQ:$AQ,"REPARO FO"))</f>
        <v>0</v>
      </c>
      <c r="HE97" s="140">
        <f>(COUNTIFS('Estruturante Móvel'!$M:$M,$B97,'Estruturante Móvel'!$C:$C,"&lt;&gt;PREVISTO",'Estruturante Móvel'!$G:$G,HD$4))</f>
        <v>0</v>
      </c>
      <c r="HF97" s="139">
        <f>(COUNTIFS('Estruturante Móvel'!$M:$M,$B97,'Estruturante Móvel'!$AM:$AM,HF$4))-(COUNTIFS('Estruturante Móvel'!$M:$M,$B97,'Estruturante Móvel'!$AM:$AM,HF$4,'Estruturante Móvel'!$AQ:$AQ,"REPARO FO"))</f>
        <v>0</v>
      </c>
      <c r="HG97" s="140">
        <f>(COUNTIFS('Estruturante Móvel'!$M:$M,$B97,'Estruturante Móvel'!$C:$C,"&lt;&gt;PREVISTO",'Estruturante Móvel'!$G:$G,HF$4))</f>
        <v>0</v>
      </c>
      <c r="HH97" s="139">
        <f>(COUNTIFS('Estruturante Móvel'!$M:$M,$B97,'Estruturante Móvel'!$AM:$AM,HH$4))-(COUNTIFS('Estruturante Móvel'!$M:$M,$B97,'Estruturante Móvel'!$AM:$AM,HH$4,'Estruturante Móvel'!$AQ:$AQ,"REPARO FO"))</f>
        <v>0</v>
      </c>
      <c r="HI97" s="140">
        <f>(COUNTIFS('Estruturante Móvel'!$M:$M,$B97,'Estruturante Móvel'!$C:$C,"&lt;&gt;PREVISTO",'Estruturante Móvel'!$G:$G,HH$4))</f>
        <v>0</v>
      </c>
      <c r="HJ97" s="139">
        <f>(COUNTIFS('Estruturante Móvel'!$M:$M,$B97,'Estruturante Móvel'!$AM:$AM,HJ$4))-(COUNTIFS('Estruturante Móvel'!$M:$M,$B97,'Estruturante Móvel'!$AM:$AM,HJ$4,'Estruturante Móvel'!$AQ:$AQ,"REPARO FO"))</f>
        <v>0</v>
      </c>
      <c r="HK97" s="140">
        <f>(COUNTIFS('Estruturante Móvel'!$M:$M,$B97,'Estruturante Móvel'!$C:$C,"&lt;&gt;PREVISTO",'Estruturante Móvel'!$G:$G,HJ$4))</f>
        <v>0</v>
      </c>
      <c r="HL97" s="139">
        <f>(COUNTIFS('Estruturante Móvel'!$M:$M,$B97,'Estruturante Móvel'!$AM:$AM,HL$4))-(COUNTIFS('Estruturante Móvel'!$M:$M,$B97,'Estruturante Móvel'!$AM:$AM,HL$4,'Estruturante Móvel'!$AQ:$AQ,"REPARO FO"))</f>
        <v>0</v>
      </c>
      <c r="HM97" s="140">
        <f>(COUNTIFS('Estruturante Móvel'!$M:$M,$B97,'Estruturante Móvel'!$C:$C,"&lt;&gt;PREVISTO",'Estruturante Móvel'!$G:$G,HL$4))</f>
        <v>0</v>
      </c>
      <c r="HN97" s="139">
        <f>(COUNTIFS('Estruturante Móvel'!$M:$M,$B97,'Estruturante Móvel'!$AM:$AM,HN$4))-(COUNTIFS('Estruturante Móvel'!$M:$M,$B97,'Estruturante Móvel'!$AM:$AM,HN$4,'Estruturante Móvel'!$AQ:$AQ,"REPARO FO"))</f>
        <v>0</v>
      </c>
      <c r="HO97" s="140">
        <f>(COUNTIFS('Estruturante Móvel'!$M:$M,$B97,'Estruturante Móvel'!$C:$C,"&lt;&gt;PREVISTO",'Estruturante Móvel'!$G:$G,HN$4))</f>
        <v>0</v>
      </c>
      <c r="HP97" s="139">
        <f>(COUNTIFS('Estruturante Móvel'!$M:$M,$B97,'Estruturante Móvel'!$AM:$AM,HP$4))-(COUNTIFS('Estruturante Móvel'!$M:$M,$B97,'Estruturante Móvel'!$AM:$AM,HP$4,'Estruturante Móvel'!$AQ:$AQ,"REPARO FO"))</f>
        <v>0</v>
      </c>
      <c r="HQ97" s="140">
        <f>(COUNTIFS('Estruturante Móvel'!$M:$M,$B97,'Estruturante Móvel'!$C:$C,"&lt;&gt;PREVISTO",'Estruturante Móvel'!$G:$G,HP$4))</f>
        <v>0</v>
      </c>
      <c r="HR97" s="139">
        <f>(COUNTIFS('Estruturante Móvel'!$M:$M,$B97,'Estruturante Móvel'!$AM:$AM,HR$4))-(COUNTIFS('Estruturante Móvel'!$M:$M,$B97,'Estruturante Móvel'!$AM:$AM,HR$4,'Estruturante Móvel'!$AQ:$AQ,"REPARO FO"))</f>
        <v>0</v>
      </c>
      <c r="HS97" s="140">
        <f>(COUNTIFS('Estruturante Móvel'!$M:$M,$B97,'Estruturante Móvel'!$C:$C,"&lt;&gt;PREVISTO",'Estruturante Móvel'!$G:$G,HR$4))</f>
        <v>0</v>
      </c>
      <c r="HT97" s="139">
        <f>(COUNTIFS('Estruturante Móvel'!$M:$M,$B97,'Estruturante Móvel'!$AM:$AM,HT$4))-(COUNTIFS('Estruturante Móvel'!$M:$M,$B97,'Estruturante Móvel'!$AM:$AM,HT$4,'Estruturante Móvel'!$AQ:$AQ,"REPARO FO"))</f>
        <v>0</v>
      </c>
      <c r="HU97" s="140">
        <f>(COUNTIFS('Estruturante Móvel'!$M:$M,$B97,'Estruturante Móvel'!$C:$C,"&lt;&gt;PREVISTO",'Estruturante Móvel'!$G:$G,HT$4))</f>
        <v>0</v>
      </c>
      <c r="HV97" s="139">
        <f>(COUNTIFS('Estruturante Móvel'!$M:$M,$B97,'Estruturante Móvel'!$AM:$AM,HV$4))-(COUNTIFS('Estruturante Móvel'!$M:$M,$B97,'Estruturante Móvel'!$AM:$AM,HV$4,'Estruturante Móvel'!$AQ:$AQ,"REPARO FO"))</f>
        <v>0</v>
      </c>
      <c r="HW97" s="140">
        <f>(COUNTIFS('Estruturante Móvel'!$M:$M,$B97,'Estruturante Móvel'!$C:$C,"&lt;&gt;PREVISTO",'Estruturante Móvel'!$G:$G,HV$4))</f>
        <v>0</v>
      </c>
      <c r="HX97" s="139">
        <f>(COUNTIFS('Estruturante Móvel'!$M:$M,$B97,'Estruturante Móvel'!$AM:$AM,HX$4))-(COUNTIFS('Estruturante Móvel'!$M:$M,$B97,'Estruturante Móvel'!$AM:$AM,HX$4,'Estruturante Móvel'!$AQ:$AQ,"REPARO FO"))</f>
        <v>0</v>
      </c>
      <c r="HY97" s="140">
        <f>(COUNTIFS('Estruturante Móvel'!$M:$M,$B97,'Estruturante Móvel'!$C:$C,"&lt;&gt;PREVISTO",'Estruturante Móvel'!$G:$G,HX$4))</f>
        <v>0</v>
      </c>
      <c r="HZ97" s="139">
        <f>(COUNTIFS('Estruturante Móvel'!$M:$M,$B97,'Estruturante Móvel'!$AM:$AM,HZ$4))-(COUNTIFS('Estruturante Móvel'!$M:$M,$B97,'Estruturante Móvel'!$AM:$AM,HZ$4,'Estruturante Móvel'!$AQ:$AQ,"REPARO FO"))</f>
        <v>0</v>
      </c>
      <c r="IA97" s="140">
        <f>(COUNTIFS('Estruturante Móvel'!$M:$M,$B97,'Estruturante Móvel'!$C:$C,"&lt;&gt;PREVISTO",'Estruturante Móvel'!$G:$G,HZ$4))</f>
        <v>0</v>
      </c>
      <c r="IB97" s="139">
        <f>(COUNTIFS('Estruturante Móvel'!$M:$M,$B97,'Estruturante Móvel'!$AM:$AM,IB$4))-(COUNTIFS('Estruturante Móvel'!$M:$M,$B97,'Estruturante Móvel'!$AM:$AM,IB$4,'Estruturante Móvel'!$AQ:$AQ,"REPARO FO"))</f>
        <v>0</v>
      </c>
      <c r="IC97" s="140">
        <f>(COUNTIFS('Estruturante Móvel'!$M:$M,$B97,'Estruturante Móvel'!$C:$C,"&lt;&gt;PREVISTO",'Estruturante Móvel'!$G:$G,IB$4))</f>
        <v>0</v>
      </c>
      <c r="ID97" s="139">
        <f>(COUNTIFS('Estruturante Móvel'!$M:$M,$B97,'Estruturante Móvel'!$AM:$AM,ID$4))-(COUNTIFS('Estruturante Móvel'!$M:$M,$B97,'Estruturante Móvel'!$AM:$AM,ID$4,'Estruturante Móvel'!$AQ:$AQ,"REPARO FO"))</f>
        <v>0</v>
      </c>
      <c r="IE97" s="140">
        <f>(COUNTIFS('Estruturante Móvel'!$M:$M,$B97,'Estruturante Móvel'!$C:$C,"&lt;&gt;PREVISTO",'Estruturante Móvel'!$G:$G,ID$4))</f>
        <v>0</v>
      </c>
      <c r="IF97" s="139">
        <f>(COUNTIFS('Estruturante Móvel'!$M:$M,$B97,'Estruturante Móvel'!$AM:$AM,IF$4))-(COUNTIFS('Estruturante Móvel'!$M:$M,$B97,'Estruturante Móvel'!$AM:$AM,IF$4,'Estruturante Móvel'!$AQ:$AQ,"REPARO FO"))</f>
        <v>0</v>
      </c>
      <c r="IG97" s="140">
        <f>(COUNTIFS('Estruturante Móvel'!$M:$M,$B97,'Estruturante Móvel'!$C:$C,"&lt;&gt;PREVISTO",'Estruturante Móvel'!$G:$G,IF$4))</f>
        <v>0</v>
      </c>
      <c r="IH97" s="139">
        <f>(COUNTIFS('Estruturante Móvel'!$M:$M,$B97,'Estruturante Móvel'!$AM:$AM,IH$4))-(COUNTIFS('Estruturante Móvel'!$M:$M,$B97,'Estruturante Móvel'!$AM:$AM,IH$4,'Estruturante Móvel'!$AQ:$AQ,"REPARO FO"))</f>
        <v>0</v>
      </c>
      <c r="II97" s="140">
        <f>(COUNTIFS('Estruturante Móvel'!$M:$M,$B97,'Estruturante Móvel'!$C:$C,"&lt;&gt;PREVISTO",'Estruturante Móvel'!$G:$G,IH$4))</f>
        <v>0</v>
      </c>
      <c r="IJ97" s="139">
        <f>(COUNTIFS('Estruturante Móvel'!$M:$M,$B97,'Estruturante Móvel'!$AM:$AM,IJ$4))-(COUNTIFS('Estruturante Móvel'!$M:$M,$B97,'Estruturante Móvel'!$AM:$AM,IJ$4,'Estruturante Móvel'!$AQ:$AQ,"REPARO FO"))</f>
        <v>0</v>
      </c>
      <c r="IK97" s="140">
        <f>(COUNTIFS('Estruturante Móvel'!$M:$M,$B97,'Estruturante Móvel'!$C:$C,"&lt;&gt;PREVISTO",'Estruturante Móvel'!$G:$G,IJ$4))</f>
        <v>0</v>
      </c>
      <c r="IL97" s="139">
        <f>(COUNTIFS('Estruturante Móvel'!$M:$M,$B97,'Estruturante Móvel'!$AM:$AM,IL$4))-(COUNTIFS('Estruturante Móvel'!$M:$M,$B97,'Estruturante Móvel'!$AM:$AM,IL$4,'Estruturante Móvel'!$AQ:$AQ,"REPARO FO"))</f>
        <v>0</v>
      </c>
      <c r="IM97" s="140">
        <f>(COUNTIFS('Estruturante Móvel'!$M:$M,$B97,'Estruturante Móvel'!$C:$C,"&lt;&gt;PREVISTO",'Estruturante Móvel'!$G:$G,IL$4))</f>
        <v>0</v>
      </c>
      <c r="IN97" s="139">
        <f>(COUNTIFS('Estruturante Móvel'!$M:$M,$B97,'Estruturante Móvel'!$AM:$AM,IN$4))-(COUNTIFS('Estruturante Móvel'!$M:$M,$B97,'Estruturante Móvel'!$AM:$AM,IN$4,'Estruturante Móvel'!$AQ:$AQ,"REPARO FO"))</f>
        <v>0</v>
      </c>
      <c r="IO97" s="140">
        <f>(COUNTIFS('Estruturante Móvel'!$M:$M,$B97,'Estruturante Móvel'!$C:$C,"&lt;&gt;PREVISTO",'Estruturante Móvel'!$G:$G,IN$4))</f>
        <v>0</v>
      </c>
      <c r="IP97" s="139">
        <f>(COUNTIFS('Estruturante Móvel'!$M:$M,$B97,'Estruturante Móvel'!$AM:$AM,IP$4))-(COUNTIFS('Estruturante Móvel'!$M:$M,$B97,'Estruturante Móvel'!$AM:$AM,IP$4,'Estruturante Móvel'!$AQ:$AQ,"REPARO FO"))</f>
        <v>0</v>
      </c>
      <c r="IQ97" s="140">
        <f>(COUNTIFS('Estruturante Móvel'!$M:$M,$B97,'Estruturante Móvel'!$C:$C,"&lt;&gt;PREVISTO",'Estruturante Móvel'!$G:$G,IP$4))</f>
        <v>0</v>
      </c>
      <c r="IR97" s="139">
        <f>(COUNTIFS('Estruturante Móvel'!$M:$M,$B97,'Estruturante Móvel'!$AM:$AM,IR$4))-(COUNTIFS('Estruturante Móvel'!$M:$M,$B97,'Estruturante Móvel'!$AM:$AM,IR$4,'Estruturante Móvel'!$AQ:$AQ,"REPARO FO"))</f>
        <v>0</v>
      </c>
      <c r="IS97" s="140">
        <f>(COUNTIFS('Estruturante Móvel'!$M:$M,$B97,'Estruturante Móvel'!$C:$C,"&lt;&gt;PREVISTO",'Estruturante Móvel'!$G:$G,IR$4))</f>
        <v>0</v>
      </c>
      <c r="IT97" s="139">
        <f>(COUNTIFS('Estruturante Móvel'!$M:$M,$B97,'Estruturante Móvel'!$AM:$AM,IT$4))-(COUNTIFS('Estruturante Móvel'!$M:$M,$B97,'Estruturante Móvel'!$AM:$AM,IT$4,'Estruturante Móvel'!$AQ:$AQ,"REPARO FO"))</f>
        <v>0</v>
      </c>
      <c r="IU97" s="140">
        <f>(COUNTIFS('Estruturante Móvel'!$M:$M,$B97,'Estruturante Móvel'!$C:$C,"&lt;&gt;PREVISTO",'Estruturante Móvel'!$G:$G,IT$4))</f>
        <v>0</v>
      </c>
      <c r="IV97" s="139">
        <f>(COUNTIFS('Estruturante Móvel'!$M:$M,$B97,'Estruturante Móvel'!$AM:$AM,IV$4))-(COUNTIFS('Estruturante Móvel'!$M:$M,$B97,'Estruturante Móvel'!$AM:$AM,IV$4,'Estruturante Móvel'!$AQ:$AQ,"REPARO FO"))</f>
        <v>0</v>
      </c>
      <c r="IW97" s="140">
        <f>(COUNTIFS('Estruturante Móvel'!$M:$M,$B97,'Estruturante Móvel'!$C:$C,"&lt;&gt;PREVISTO",'Estruturante Móvel'!$G:$G,IV$4))</f>
        <v>0</v>
      </c>
      <c r="IX97" s="139">
        <f>(COUNTIFS('Estruturante Móvel'!$M:$M,$B97,'Estruturante Móvel'!$AM:$AM,IX$4))-(COUNTIFS('Estruturante Móvel'!$M:$M,$B97,'Estruturante Móvel'!$AM:$AM,IX$4,'Estruturante Móvel'!$AQ:$AQ,"REPARO FO"))</f>
        <v>0</v>
      </c>
      <c r="IY97" s="140">
        <f>(COUNTIFS('Estruturante Móvel'!$M:$M,$B97,'Estruturante Móvel'!$C:$C,"&lt;&gt;PREVISTO",'Estruturante Móvel'!$G:$G,IX$4))</f>
        <v>0</v>
      </c>
      <c r="IZ97" s="139">
        <f>(COUNTIFS('Estruturante Móvel'!$M:$M,$B97,'Estruturante Móvel'!$AM:$AM,IZ$4))-(COUNTIFS('Estruturante Móvel'!$M:$M,$B97,'Estruturante Móvel'!$AM:$AM,IZ$4,'Estruturante Móvel'!$AQ:$AQ,"REPARO FO"))</f>
        <v>0</v>
      </c>
      <c r="JA97" s="140">
        <f>(COUNTIFS('Estruturante Móvel'!$M:$M,$B97,'Estruturante Móvel'!$C:$C,"&lt;&gt;PREVISTO",'Estruturante Móvel'!$G:$G,IZ$4))</f>
        <v>0</v>
      </c>
      <c r="JB97" s="139">
        <f>(COUNTIFS('Estruturante Móvel'!$M:$M,$B97,'Estruturante Móvel'!$AM:$AM,JB$4))-(COUNTIFS('Estruturante Móvel'!$M:$M,$B97,'Estruturante Móvel'!$AM:$AM,JB$4,'Estruturante Móvel'!$AQ:$AQ,"REPARO FO"))</f>
        <v>0</v>
      </c>
      <c r="JC97" s="140">
        <f>(COUNTIFS('Estruturante Móvel'!$M:$M,$B97,'Estruturante Móvel'!$C:$C,"&lt;&gt;PREVISTO",'Estruturante Móvel'!$G:$G,JB$4))</f>
        <v>0</v>
      </c>
      <c r="JD97" s="139">
        <f>(COUNTIFS('Estruturante Móvel'!$M:$M,$B97,'Estruturante Móvel'!$AM:$AM,JD$4))-(COUNTIFS('Estruturante Móvel'!$M:$M,$B97,'Estruturante Móvel'!$AM:$AM,JD$4,'Estruturante Móvel'!$AQ:$AQ,"REPARO FO"))</f>
        <v>0</v>
      </c>
      <c r="JE97" s="140">
        <f>(COUNTIFS('Estruturante Móvel'!$M:$M,$B97,'Estruturante Móvel'!$C:$C,"&lt;&gt;PREVISTO",'Estruturante Móvel'!$G:$G,JD$4))</f>
        <v>0</v>
      </c>
      <c r="JF97" s="139">
        <f>(COUNTIFS('Estruturante Móvel'!$M:$M,$B97,'Estruturante Móvel'!$AM:$AM,JF$4))-(COUNTIFS('Estruturante Móvel'!$M:$M,$B97,'Estruturante Móvel'!$AM:$AM,JF$4,'Estruturante Móvel'!$AQ:$AQ,"REPARO FO"))</f>
        <v>0</v>
      </c>
      <c r="JG97" s="140">
        <f>(COUNTIFS('Estruturante Móvel'!$M:$M,$B97,'Estruturante Móvel'!$C:$C,"&lt;&gt;PREVISTO",'Estruturante Móvel'!$G:$G,JF$4))</f>
        <v>0</v>
      </c>
      <c r="JH97" s="139">
        <f>(COUNTIFS('Estruturante Móvel'!$M:$M,$B97,'Estruturante Móvel'!$AM:$AM,JH$4))-(COUNTIFS('Estruturante Móvel'!$M:$M,$B97,'Estruturante Móvel'!$AM:$AM,JH$4,'Estruturante Móvel'!$AQ:$AQ,"REPARO FO"))</f>
        <v>0</v>
      </c>
      <c r="JI97" s="140">
        <f>(COUNTIFS('Estruturante Móvel'!$M:$M,$B97,'Estruturante Móvel'!$C:$C,"&lt;&gt;PREVISTO",'Estruturante Móvel'!$G:$G,JH$4))</f>
        <v>0</v>
      </c>
      <c r="JJ97" s="139">
        <f>(COUNTIFS('Estruturante Móvel'!$M:$M,$B97,'Estruturante Móvel'!$AM:$AM,JJ$4))-(COUNTIFS('Estruturante Móvel'!$M:$M,$B97,'Estruturante Móvel'!$AM:$AM,JJ$4,'Estruturante Móvel'!$AQ:$AQ,"REPARO FO"))</f>
        <v>0</v>
      </c>
      <c r="JK97" s="140">
        <f>(COUNTIFS('Estruturante Móvel'!$M:$M,$B97,'Estruturante Móvel'!$C:$C,"&lt;&gt;PREVISTO",'Estruturante Móvel'!$G:$G,JJ$4))</f>
        <v>0</v>
      </c>
      <c r="JL97" s="139">
        <f>(COUNTIFS('Estruturante Móvel'!$M:$M,$B97,'Estruturante Móvel'!$AM:$AM,JL$4))-(COUNTIFS('Estruturante Móvel'!$M:$M,$B97,'Estruturante Móvel'!$AM:$AM,JL$4,'Estruturante Móvel'!$AQ:$AQ,"REPARO FO"))</f>
        <v>0</v>
      </c>
      <c r="JM97" s="140">
        <f>(COUNTIFS('Estruturante Móvel'!$M:$M,$B97,'Estruturante Móvel'!$C:$C,"&lt;&gt;PREVISTO",'Estruturante Móvel'!$G:$G,JL$4))</f>
        <v>0</v>
      </c>
      <c r="JN97" s="139">
        <f>(COUNTIFS('Estruturante Móvel'!$M:$M,$B97,'Estruturante Móvel'!$AM:$AM,JN$4))-(COUNTIFS('Estruturante Móvel'!$M:$M,$B97,'Estruturante Móvel'!$AM:$AM,JN$4,'Estruturante Móvel'!$AQ:$AQ,"REPARO FO"))</f>
        <v>0</v>
      </c>
      <c r="JO97" s="140">
        <f>(COUNTIFS('Estruturante Móvel'!$M:$M,$B97,'Estruturante Móvel'!$C:$C,"&lt;&gt;PREVISTO",'Estruturante Móvel'!$G:$G,JN$4))</f>
        <v>0</v>
      </c>
      <c r="JP97" s="139">
        <f>(COUNTIFS('Estruturante Móvel'!$M:$M,$B97,'Estruturante Móvel'!$AM:$AM,JP$4))-(COUNTIFS('Estruturante Móvel'!$M:$M,$B97,'Estruturante Móvel'!$AM:$AM,JP$4,'Estruturante Móvel'!$AQ:$AQ,"REPARO FO"))</f>
        <v>0</v>
      </c>
      <c r="JQ97" s="140">
        <f>(COUNTIFS('Estruturante Móvel'!$M:$M,$B97,'Estruturante Móvel'!$C:$C,"&lt;&gt;PREVISTO",'Estruturante Móvel'!$G:$G,JP$4))</f>
        <v>0</v>
      </c>
      <c r="JR97" s="139">
        <f>(COUNTIFS('Estruturante Móvel'!$M:$M,$B97,'Estruturante Móvel'!$AM:$AM,JR$4))-(COUNTIFS('Estruturante Móvel'!$M:$M,$B97,'Estruturante Móvel'!$AM:$AM,JR$4,'Estruturante Móvel'!$AQ:$AQ,"REPARO FO"))</f>
        <v>0</v>
      </c>
      <c r="JS97" s="140">
        <f>(COUNTIFS('Estruturante Móvel'!$M:$M,$B97,'Estruturante Móvel'!$C:$C,"&lt;&gt;PREVISTO",'Estruturante Móvel'!$G:$G,JR$4))</f>
        <v>0</v>
      </c>
      <c r="JT97" s="139">
        <f>(COUNTIFS('Estruturante Móvel'!$M:$M,$B97,'Estruturante Móvel'!$AM:$AM,JT$4))-(COUNTIFS('Estruturante Móvel'!$M:$M,$B97,'Estruturante Móvel'!$AM:$AM,JT$4,'Estruturante Móvel'!$AQ:$AQ,"REPARO FO"))</f>
        <v>0</v>
      </c>
      <c r="JU97" s="140">
        <f>(COUNTIFS('Estruturante Móvel'!$M:$M,$B97,'Estruturante Móvel'!$C:$C,"&lt;&gt;PREVISTO",'Estruturante Móvel'!$G:$G,JT$4))</f>
        <v>0</v>
      </c>
      <c r="JV97" s="139">
        <f>(COUNTIFS('Estruturante Móvel'!$M:$M,$B97,'Estruturante Móvel'!$AM:$AM,JV$4))-(COUNTIFS('Estruturante Móvel'!$M:$M,$B97,'Estruturante Móvel'!$AM:$AM,JV$4,'Estruturante Móvel'!$AQ:$AQ,"REPARO FO"))</f>
        <v>0</v>
      </c>
      <c r="JW97" s="140">
        <f>(COUNTIFS('Estruturante Móvel'!$M:$M,$B97,'Estruturante Móvel'!$C:$C,"&lt;&gt;PREVISTO",'Estruturante Móvel'!$G:$G,JV$4))</f>
        <v>0</v>
      </c>
      <c r="JX97" s="139">
        <f>(COUNTIFS('Estruturante Móvel'!$M:$M,$B97,'Estruturante Móvel'!$AM:$AM,JX$4))-(COUNTIFS('Estruturante Móvel'!$M:$M,$B97,'Estruturante Móvel'!$AM:$AM,JX$4,'Estruturante Móvel'!$AQ:$AQ,"REPARO FO"))</f>
        <v>0</v>
      </c>
      <c r="JY97" s="140">
        <f>(COUNTIFS('Estruturante Móvel'!$M:$M,$B97,'Estruturante Móvel'!$C:$C,"&lt;&gt;PREVISTO",'Estruturante Móvel'!$G:$G,JX$4))</f>
        <v>0</v>
      </c>
      <c r="JZ97" s="139">
        <f>(COUNTIFS('Estruturante Móvel'!$M:$M,$B97,'Estruturante Móvel'!$AM:$AM,JZ$4))-(COUNTIFS('Estruturante Móvel'!$M:$M,$B97,'Estruturante Móvel'!$AM:$AM,JZ$4,'Estruturante Móvel'!$AQ:$AQ,"REPARO FO"))</f>
        <v>0</v>
      </c>
      <c r="KA97" s="140">
        <f>(COUNTIFS('Estruturante Móvel'!$M:$M,$B97,'Estruturante Móvel'!$C:$C,"&lt;&gt;PREVISTO",'Estruturante Móvel'!$G:$G,JZ$4))</f>
        <v>0</v>
      </c>
      <c r="KB97" s="139">
        <f>(COUNTIFS('Estruturante Móvel'!$M:$M,$B97,'Estruturante Móvel'!$AM:$AM,KB$4))-(COUNTIFS('Estruturante Móvel'!$M:$M,$B97,'Estruturante Móvel'!$AM:$AM,KB$4,'Estruturante Móvel'!$AQ:$AQ,"REPARO FO"))</f>
        <v>0</v>
      </c>
      <c r="KC97" s="140">
        <f>(COUNTIFS('Estruturante Móvel'!$M:$M,$B97,'Estruturante Móvel'!$C:$C,"&lt;&gt;PREVISTO",'Estruturante Móvel'!$G:$G,KB$4))</f>
        <v>0</v>
      </c>
      <c r="KD97" s="139">
        <f>(COUNTIFS('Estruturante Móvel'!$M:$M,$B97,'Estruturante Móvel'!$AM:$AM,KD$4))-(COUNTIFS('Estruturante Móvel'!$M:$M,$B97,'Estruturante Móvel'!$AM:$AM,KD$4,'Estruturante Móvel'!$AQ:$AQ,"REPARO FO"))</f>
        <v>0</v>
      </c>
      <c r="KE97" s="140">
        <f>(COUNTIFS('Estruturante Móvel'!$M:$M,$B97,'Estruturante Móvel'!$C:$C,"&lt;&gt;PREVISTO",'Estruturante Móvel'!$G:$G,KD$4))</f>
        <v>0</v>
      </c>
      <c r="KF97" s="139">
        <f>(COUNTIFS('Estruturante Móvel'!$M:$M,$B97,'Estruturante Móvel'!$AM:$AM,KF$4))-(COUNTIFS('Estruturante Móvel'!$M:$M,$B97,'Estruturante Móvel'!$AM:$AM,KF$4,'Estruturante Móvel'!$AQ:$AQ,"REPARO FO"))</f>
        <v>0</v>
      </c>
      <c r="KG97" s="140">
        <f>(COUNTIFS('Estruturante Móvel'!$M:$M,$B97,'Estruturante Móvel'!$C:$C,"&lt;&gt;PREVISTO",'Estruturante Móvel'!$G:$G,KF$4))</f>
        <v>0</v>
      </c>
      <c r="KH97" s="139">
        <f>(COUNTIFS('Estruturante Móvel'!$M:$M,$B97,'Estruturante Móvel'!$AM:$AM,KH$4))-(COUNTIFS('Estruturante Móvel'!$M:$M,$B97,'Estruturante Móvel'!$AM:$AM,KH$4,'Estruturante Móvel'!$AQ:$AQ,"REPARO FO"))</f>
        <v>0</v>
      </c>
      <c r="KI97" s="140">
        <f>(COUNTIFS('Estruturante Móvel'!$M:$M,$B97,'Estruturante Móvel'!$C:$C,"&lt;&gt;PREVISTO",'Estruturante Móvel'!$G:$G,KH$4))</f>
        <v>0</v>
      </c>
      <c r="KJ97" s="139">
        <f>(COUNTIFS('Estruturante Móvel'!$M:$M,$B97,'Estruturante Móvel'!$AM:$AM,KJ$4))-(COUNTIFS('Estruturante Móvel'!$M:$M,$B97,'Estruturante Móvel'!$AM:$AM,KJ$4,'Estruturante Móvel'!$AQ:$AQ,"REPARO FO"))</f>
        <v>0</v>
      </c>
      <c r="KK97" s="140">
        <f>(COUNTIFS('Estruturante Móvel'!$M:$M,$B97,'Estruturante Móvel'!$C:$C,"&lt;&gt;PREVISTO",'Estruturante Móvel'!$G:$G,KJ$4))</f>
        <v>0</v>
      </c>
      <c r="KL97" s="139">
        <f>(COUNTIFS('Estruturante Móvel'!$M:$M,$B97,'Estruturante Móvel'!$AM:$AM,KL$4))-(COUNTIFS('Estruturante Móvel'!$M:$M,$B97,'Estruturante Móvel'!$AM:$AM,KL$4,'Estruturante Móvel'!$AQ:$AQ,"REPARO FO"))</f>
        <v>0</v>
      </c>
      <c r="KM97" s="140">
        <f>(COUNTIFS('Estruturante Móvel'!$M:$M,$B97,'Estruturante Móvel'!$C:$C,"&lt;&gt;PREVISTO",'Estruturante Móvel'!$G:$G,KL$4))</f>
        <v>0</v>
      </c>
      <c r="KN97" s="139">
        <f>(COUNTIFS('Estruturante Móvel'!$M:$M,$B97,'Estruturante Móvel'!$AM:$AM,KN$4))-(COUNTIFS('Estruturante Móvel'!$M:$M,$B97,'Estruturante Móvel'!$AM:$AM,KN$4,'Estruturante Móvel'!$AQ:$AQ,"REPARO FO"))</f>
        <v>0</v>
      </c>
      <c r="KO97" s="140">
        <f>(COUNTIFS('Estruturante Móvel'!$M:$M,$B97,'Estruturante Móvel'!$C:$C,"&lt;&gt;PREVISTO",'Estruturante Móvel'!$G:$G,KN$4))</f>
        <v>0</v>
      </c>
      <c r="KP97" s="139">
        <f>(COUNTIFS('Estruturante Móvel'!$M:$M,$B97,'Estruturante Móvel'!$AM:$AM,KP$4))-(COUNTIFS('Estruturante Móvel'!$M:$M,$B97,'Estruturante Móvel'!$AM:$AM,KP$4,'Estruturante Móvel'!$AQ:$AQ,"REPARO FO"))</f>
        <v>0</v>
      </c>
      <c r="KQ97" s="140">
        <f>(COUNTIFS('Estruturante Móvel'!$M:$M,$B97,'Estruturante Móvel'!$C:$C,"&lt;&gt;PREVISTO",'Estruturante Móvel'!$G:$G,KP$4))</f>
        <v>0</v>
      </c>
      <c r="KR97" s="139">
        <f>(COUNTIFS('Estruturante Móvel'!$M:$M,$B97,'Estruturante Móvel'!$AM:$AM,KR$4))-(COUNTIFS('Estruturante Móvel'!$M:$M,$B97,'Estruturante Móvel'!$AM:$AM,KR$4,'Estruturante Móvel'!$AQ:$AQ,"REPARO FO"))</f>
        <v>0</v>
      </c>
      <c r="KS97" s="140">
        <f>(COUNTIFS('Estruturante Móvel'!$M:$M,$B97,'Estruturante Móvel'!$C:$C,"&lt;&gt;PREVISTO",'Estruturante Móvel'!$G:$G,KR$4))</f>
        <v>0</v>
      </c>
      <c r="KT97" s="139">
        <f>(COUNTIFS('Estruturante Móvel'!$M:$M,$B97,'Estruturante Móvel'!$AM:$AM,KT$4))-(COUNTIFS('Estruturante Móvel'!$M:$M,$B97,'Estruturante Móvel'!$AM:$AM,KT$4,'Estruturante Móvel'!$AQ:$AQ,"REPARO FO"))</f>
        <v>0</v>
      </c>
      <c r="KU97" s="140">
        <f>(COUNTIFS('Estruturante Móvel'!$M:$M,$B97,'Estruturante Móvel'!$C:$C,"&lt;&gt;PREVISTO",'Estruturante Móvel'!$G:$G,KT$4))</f>
        <v>0</v>
      </c>
      <c r="KV97" s="139">
        <f>(COUNTIFS('Estruturante Móvel'!$M:$M,$B97,'Estruturante Móvel'!$AM:$AM,KV$4))-(COUNTIFS('Estruturante Móvel'!$M:$M,$B97,'Estruturante Móvel'!$AM:$AM,KV$4,'Estruturante Móvel'!$AQ:$AQ,"REPARO FO"))</f>
        <v>0</v>
      </c>
      <c r="KW97" s="140">
        <f>(COUNTIFS('Estruturante Móvel'!$M:$M,$B97,'Estruturante Móvel'!$C:$C,"&lt;&gt;PREVISTO",'Estruturante Móvel'!$G:$G,KV$4))</f>
        <v>0</v>
      </c>
      <c r="KX97" s="139">
        <f>(COUNTIFS('Estruturante Móvel'!$M:$M,$B97,'Estruturante Móvel'!$AM:$AM,KX$4))-(COUNTIFS('Estruturante Móvel'!$M:$M,$B97,'Estruturante Móvel'!$AM:$AM,KX$4,'Estruturante Móvel'!$AQ:$AQ,"REPARO FO"))</f>
        <v>0</v>
      </c>
      <c r="KY97" s="140">
        <f>(COUNTIFS('Estruturante Móvel'!$M:$M,$B97,'Estruturante Móvel'!$C:$C,"&lt;&gt;PREVISTO",'Estruturante Móvel'!$G:$G,KX$4))</f>
        <v>0</v>
      </c>
      <c r="KZ97" s="139">
        <f>(COUNTIFS('Estruturante Móvel'!$M:$M,$B97,'Estruturante Móvel'!$AM:$AM,KZ$4))-(COUNTIFS('Estruturante Móvel'!$M:$M,$B97,'Estruturante Móvel'!$AM:$AM,KZ$4,'Estruturante Móvel'!$AQ:$AQ,"REPARO FO"))</f>
        <v>0</v>
      </c>
      <c r="LA97" s="140">
        <f>(COUNTIFS('Estruturante Móvel'!$M:$M,$B97,'Estruturante Móvel'!$C:$C,"&lt;&gt;PREVISTO",'Estruturante Móvel'!$G:$G,KZ$4))</f>
        <v>0</v>
      </c>
      <c r="LB97" s="139">
        <f>(COUNTIFS('Estruturante Móvel'!$M:$M,$B97,'Estruturante Móvel'!$AM:$AM,LB$4))-(COUNTIFS('Estruturante Móvel'!$M:$M,$B97,'Estruturante Móvel'!$AM:$AM,LB$4,'Estruturante Móvel'!$AQ:$AQ,"REPARO FO"))</f>
        <v>0</v>
      </c>
      <c r="LC97" s="140">
        <f>(COUNTIFS('Estruturante Móvel'!$M:$M,$B97,'Estruturante Móvel'!$C:$C,"&lt;&gt;PREVISTO",'Estruturante Móvel'!$G:$G,LB$4))</f>
        <v>0</v>
      </c>
      <c r="LD97" s="139">
        <f>(COUNTIFS('Estruturante Móvel'!$M:$M,$B97,'Estruturante Móvel'!$AM:$AM,LD$4))-(COUNTIFS('Estruturante Móvel'!$M:$M,$B97,'Estruturante Móvel'!$AM:$AM,LD$4,'Estruturante Móvel'!$AQ:$AQ,"REPARO FO"))</f>
        <v>0</v>
      </c>
      <c r="LE97" s="140">
        <f>(COUNTIFS('Estruturante Móvel'!$M:$M,$B97,'Estruturante Móvel'!$C:$C,"&lt;&gt;PREVISTO",'Estruturante Móvel'!$G:$G,LD$4))</f>
        <v>0</v>
      </c>
      <c r="LF97" s="139">
        <f>(COUNTIFS('Estruturante Móvel'!$M:$M,$B97,'Estruturante Móvel'!$AM:$AM,LF$4))-(COUNTIFS('Estruturante Móvel'!$M:$M,$B97,'Estruturante Móvel'!$AM:$AM,LF$4,'Estruturante Móvel'!$AQ:$AQ,"REPARO FO"))</f>
        <v>0</v>
      </c>
      <c r="LG97" s="140">
        <f>(COUNTIFS('Estruturante Móvel'!$M:$M,$B97,'Estruturante Móvel'!$C:$C,"&lt;&gt;PREVISTO",'Estruturante Móvel'!$G:$G,LF$4))</f>
        <v>0</v>
      </c>
      <c r="LH97" s="139">
        <f>(COUNTIFS('Estruturante Móvel'!$M:$M,$B97,'Estruturante Móvel'!$AM:$AM,LH$4))-(COUNTIFS('Estruturante Móvel'!$M:$M,$B97,'Estruturante Móvel'!$AM:$AM,LH$4,'Estruturante Móvel'!$AQ:$AQ,"REPARO FO"))</f>
        <v>0</v>
      </c>
      <c r="LI97" s="140">
        <f>(COUNTIFS('Estruturante Móvel'!$M:$M,$B97,'Estruturante Móvel'!$C:$C,"&lt;&gt;PREVISTO",'Estruturante Móvel'!$G:$G,LH$4))</f>
        <v>0</v>
      </c>
      <c r="LJ97" s="139">
        <f>(COUNTIFS('Estruturante Móvel'!$M:$M,$B97,'Estruturante Móvel'!$AM:$AM,LJ$4))-(COUNTIFS('Estruturante Móvel'!$M:$M,$B97,'Estruturante Móvel'!$AM:$AM,LJ$4,'Estruturante Móvel'!$AQ:$AQ,"REPARO FO"))</f>
        <v>0</v>
      </c>
      <c r="LK97" s="140">
        <f>(COUNTIFS('Estruturante Móvel'!$M:$M,$B97,'Estruturante Móvel'!$C:$C,"&lt;&gt;PREVISTO",'Estruturante Móvel'!$G:$G,LJ$4))</f>
        <v>0</v>
      </c>
      <c r="LL97" s="139">
        <f>(COUNTIFS('Estruturante Móvel'!$M:$M,$B97,'Estruturante Móvel'!$AM:$AM,LL$4))-(COUNTIFS('Estruturante Móvel'!$M:$M,$B97,'Estruturante Móvel'!$AM:$AM,LL$4,'Estruturante Móvel'!$AQ:$AQ,"REPARO FO"))</f>
        <v>0</v>
      </c>
      <c r="LM97" s="140">
        <f>(COUNTIFS('Estruturante Móvel'!$M:$M,$B97,'Estruturante Móvel'!$C:$C,"&lt;&gt;PREVISTO",'Estruturante Móvel'!$G:$G,LL$4))</f>
        <v>0</v>
      </c>
      <c r="LN97" s="139">
        <f>(COUNTIFS('Estruturante Móvel'!$M:$M,$B97,'Estruturante Móvel'!$AM:$AM,LN$4))-(COUNTIFS('Estruturante Móvel'!$M:$M,$B97,'Estruturante Móvel'!$AM:$AM,LN$4,'Estruturante Móvel'!$AQ:$AQ,"REPARO FO"))</f>
        <v>0</v>
      </c>
      <c r="LO97" s="140">
        <f>(COUNTIFS('Estruturante Móvel'!$M:$M,$B97,'Estruturante Móvel'!$C:$C,"&lt;&gt;PREVISTO",'Estruturante Móvel'!$G:$G,LN$4))</f>
        <v>0</v>
      </c>
      <c r="LP97" s="139">
        <f>(COUNTIFS('Estruturante Móvel'!$M:$M,$B97,'Estruturante Móvel'!$AM:$AM,LP$4))-(COUNTIFS('Estruturante Móvel'!$M:$M,$B97,'Estruturante Móvel'!$AM:$AM,LP$4,'Estruturante Móvel'!$AQ:$AQ,"REPARO FO"))</f>
        <v>0</v>
      </c>
      <c r="LQ97" s="140">
        <f>(COUNTIFS('Estruturante Móvel'!$M:$M,$B97,'Estruturante Móvel'!$C:$C,"&lt;&gt;PREVISTO",'Estruturante Móvel'!$G:$G,LP$4))</f>
        <v>0</v>
      </c>
      <c r="LR97" s="139">
        <f>(COUNTIFS('Estruturante Móvel'!$M:$M,$B97,'Estruturante Móvel'!$AM:$AM,LR$4))-(COUNTIFS('Estruturante Móvel'!$M:$M,$B97,'Estruturante Móvel'!$AM:$AM,LR$4,'Estruturante Móvel'!$AQ:$AQ,"REPARO FO"))</f>
        <v>0</v>
      </c>
      <c r="LS97" s="140">
        <f>(COUNTIFS('Estruturante Móvel'!$M:$M,$B97,'Estruturante Móvel'!$C:$C,"&lt;&gt;PREVISTO",'Estruturante Móvel'!$G:$G,LR$4))</f>
        <v>0</v>
      </c>
      <c r="LT97" s="139">
        <f>(COUNTIFS('Estruturante Móvel'!$M:$M,$B97,'Estruturante Móvel'!$AM:$AM,LT$4))-(COUNTIFS('Estruturante Móvel'!$M:$M,$B97,'Estruturante Móvel'!$AM:$AM,LT$4,'Estruturante Móvel'!$AQ:$AQ,"REPARO FO"))</f>
        <v>0</v>
      </c>
      <c r="LU97" s="140">
        <f>(COUNTIFS('Estruturante Móvel'!$M:$M,$B97,'Estruturante Móvel'!$C:$C,"&lt;&gt;PREVISTO",'Estruturante Móvel'!$G:$G,LT$4))</f>
        <v>0</v>
      </c>
      <c r="LV97" s="139">
        <f>(COUNTIFS('Estruturante Móvel'!$M:$M,$B97,'Estruturante Móvel'!$AM:$AM,LV$4))-(COUNTIFS('Estruturante Móvel'!$M:$M,$B97,'Estruturante Móvel'!$AM:$AM,LV$4,'Estruturante Móvel'!$AQ:$AQ,"REPARO FO"))</f>
        <v>0</v>
      </c>
      <c r="LW97" s="140">
        <f>(COUNTIFS('Estruturante Móvel'!$M:$M,$B97,'Estruturante Móvel'!$C:$C,"&lt;&gt;PREVISTO",'Estruturante Móvel'!$G:$G,LV$4))</f>
        <v>0</v>
      </c>
      <c r="LX97" s="139">
        <f>(COUNTIFS('Estruturante Móvel'!$M:$M,$B97,'Estruturante Móvel'!$AM:$AM,LX$4))-(COUNTIFS('Estruturante Móvel'!$M:$M,$B97,'Estruturante Móvel'!$AM:$AM,LX$4,'Estruturante Móvel'!$AQ:$AQ,"REPARO FO"))</f>
        <v>0</v>
      </c>
      <c r="LY97" s="140">
        <f>(COUNTIFS('Estruturante Móvel'!$M:$M,$B97,'Estruturante Móvel'!$C:$C,"&lt;&gt;PREVISTO",'Estruturante Móvel'!$G:$G,LX$4))</f>
        <v>0</v>
      </c>
      <c r="LZ97" s="139">
        <f>(COUNTIFS('Estruturante Móvel'!$M:$M,$B97,'Estruturante Móvel'!$AM:$AM,LZ$4))-(COUNTIFS('Estruturante Móvel'!$M:$M,$B97,'Estruturante Móvel'!$AM:$AM,LZ$4,'Estruturante Móvel'!$AQ:$AQ,"REPARO FO"))</f>
        <v>0</v>
      </c>
      <c r="MA97" s="140">
        <f>(COUNTIFS('Estruturante Móvel'!$M:$M,$B97,'Estruturante Móvel'!$C:$C,"&lt;&gt;PREVISTO",'Estruturante Móvel'!$G:$G,LZ$4))</f>
        <v>0</v>
      </c>
      <c r="MB97" s="139">
        <f>(COUNTIFS('Estruturante Móvel'!$M:$M,$B97,'Estruturante Móvel'!$AM:$AM,MB$4))-(COUNTIFS('Estruturante Móvel'!$M:$M,$B97,'Estruturante Móvel'!$AM:$AM,MB$4,'Estruturante Móvel'!$AQ:$AQ,"REPARO FO"))</f>
        <v>0</v>
      </c>
      <c r="MC97" s="140">
        <f>(COUNTIFS('Estruturante Móvel'!$M:$M,$B97,'Estruturante Móvel'!$C:$C,"&lt;&gt;PREVISTO",'Estruturante Móvel'!$G:$G,MB$4))</f>
        <v>0</v>
      </c>
      <c r="MD97" s="139">
        <f>(COUNTIFS('Estruturante Móvel'!$M:$M,$B97,'Estruturante Móvel'!$AM:$AM,MD$4))-(COUNTIFS('Estruturante Móvel'!$M:$M,$B97,'Estruturante Móvel'!$AM:$AM,MD$4,'Estruturante Móvel'!$AQ:$AQ,"REPARO FO"))</f>
        <v>0</v>
      </c>
      <c r="ME97" s="140">
        <f>(COUNTIFS('Estruturante Móvel'!$M:$M,$B97,'Estruturante Móvel'!$C:$C,"&lt;&gt;PREVISTO",'Estruturante Móvel'!$G:$G,MD$4))</f>
        <v>0</v>
      </c>
      <c r="MF97" s="139">
        <f>(COUNTIFS('Estruturante Móvel'!$M:$M,$B97,'Estruturante Móvel'!$AM:$AM,MF$4))-(COUNTIFS('Estruturante Móvel'!$M:$M,$B97,'Estruturante Móvel'!$AM:$AM,MF$4,'Estruturante Móvel'!$AQ:$AQ,"REPARO FO"))</f>
        <v>0</v>
      </c>
      <c r="MG97" s="140">
        <f>(COUNTIFS('Estruturante Móvel'!$M:$M,$B97,'Estruturante Móvel'!$C:$C,"&lt;&gt;PREVISTO",'Estruturante Móvel'!$G:$G,MF$4))</f>
        <v>0</v>
      </c>
      <c r="MH97" s="139">
        <f>(COUNTIFS('Estruturante Móvel'!$M:$M,$B97,'Estruturante Móvel'!$AM:$AM,MH$4))-(COUNTIFS('Estruturante Móvel'!$M:$M,$B97,'Estruturante Móvel'!$AM:$AM,MH$4,'Estruturante Móvel'!$AQ:$AQ,"REPARO FO"))</f>
        <v>0</v>
      </c>
      <c r="MI97" s="140">
        <f>(COUNTIFS('Estruturante Móvel'!$M:$M,$B97,'Estruturante Móvel'!$C:$C,"&lt;&gt;PREVISTO",'Estruturante Móvel'!$G:$G,MH$4))</f>
        <v>0</v>
      </c>
      <c r="MJ97" s="139">
        <f>(COUNTIFS('Estruturante Móvel'!$M:$M,$B97,'Estruturante Móvel'!$AM:$AM,MJ$4))-(COUNTIFS('Estruturante Móvel'!$M:$M,$B97,'Estruturante Móvel'!$AM:$AM,MJ$4,'Estruturante Móvel'!$AQ:$AQ,"REPARO FO"))</f>
        <v>0</v>
      </c>
      <c r="MK97" s="140">
        <f>(COUNTIFS('Estruturante Móvel'!$M:$M,$B97,'Estruturante Móvel'!$C:$C,"&lt;&gt;PREVISTO",'Estruturante Móvel'!$G:$G,MJ$4))</f>
        <v>0</v>
      </c>
      <c r="ML97" s="139">
        <f>(COUNTIFS('Estruturante Móvel'!$M:$M,$B97,'Estruturante Móvel'!$AM:$AM,ML$4))-(COUNTIFS('Estruturante Móvel'!$M:$M,$B97,'Estruturante Móvel'!$AM:$AM,ML$4,'Estruturante Móvel'!$AQ:$AQ,"REPARO FO"))</f>
        <v>0</v>
      </c>
      <c r="MM97" s="140">
        <f>(COUNTIFS('Estruturante Móvel'!$M:$M,$B97,'Estruturante Móvel'!$C:$C,"&lt;&gt;PREVISTO",'Estruturante Móvel'!$G:$G,ML$4))</f>
        <v>0</v>
      </c>
      <c r="MN97" s="139">
        <f>(COUNTIFS('Estruturante Móvel'!$M:$M,$B97,'Estruturante Móvel'!$AM:$AM,MN$4))-(COUNTIFS('Estruturante Móvel'!$M:$M,$B97,'Estruturante Móvel'!$AM:$AM,MN$4,'Estruturante Móvel'!$AQ:$AQ,"REPARO FO"))</f>
        <v>0</v>
      </c>
      <c r="MO97" s="140">
        <f>(COUNTIFS('Estruturante Móvel'!$M:$M,$B97,'Estruturante Móvel'!$C:$C,"&lt;&gt;PREVISTO",'Estruturante Móvel'!$G:$G,MN$4))</f>
        <v>0</v>
      </c>
      <c r="MP97" s="139">
        <f>(COUNTIFS('Estruturante Móvel'!$M:$M,$B97,'Estruturante Móvel'!$AM:$AM,MP$4))-(COUNTIFS('Estruturante Móvel'!$M:$M,$B97,'Estruturante Móvel'!$AM:$AM,MP$4,'Estruturante Móvel'!$AQ:$AQ,"REPARO FO"))</f>
        <v>0</v>
      </c>
      <c r="MQ97" s="140">
        <f>(COUNTIFS('Estruturante Móvel'!$M:$M,$B97,'Estruturante Móvel'!$C:$C,"&lt;&gt;PREVISTO",'Estruturante Móvel'!$G:$G,MP$4))</f>
        <v>0</v>
      </c>
      <c r="MR97" s="139">
        <f>(COUNTIFS('Estruturante Móvel'!$M:$M,$B97,'Estruturante Móvel'!$AM:$AM,MR$4))-(COUNTIFS('Estruturante Móvel'!$M:$M,$B97,'Estruturante Móvel'!$AM:$AM,MR$4,'Estruturante Móvel'!$AQ:$AQ,"REPARO FO"))</f>
        <v>0</v>
      </c>
      <c r="MS97" s="140">
        <f>(COUNTIFS('Estruturante Móvel'!$M:$M,$B97,'Estruturante Móvel'!$C:$C,"&lt;&gt;PREVISTO",'Estruturante Móvel'!$G:$G,MR$4))</f>
        <v>0</v>
      </c>
      <c r="MT97" s="139">
        <f>(COUNTIFS('Estruturante Móvel'!$M:$M,$B97,'Estruturante Móvel'!$AM:$AM,MT$4))-(COUNTIFS('Estruturante Móvel'!$M:$M,$B97,'Estruturante Móvel'!$AM:$AM,MT$4,'Estruturante Móvel'!$AQ:$AQ,"REPARO FO"))</f>
        <v>0</v>
      </c>
      <c r="MU97" s="140">
        <f>(COUNTIFS('Estruturante Móvel'!$M:$M,$B97,'Estruturante Móvel'!$C:$C,"&lt;&gt;PREVISTO",'Estruturante Móvel'!$G:$G,MT$4))</f>
        <v>0</v>
      </c>
      <c r="MV97" s="139">
        <f>(COUNTIFS('Estruturante Móvel'!$M:$M,$B97,'Estruturante Móvel'!$AM:$AM,MV$4))-(COUNTIFS('Estruturante Móvel'!$M:$M,$B97,'Estruturante Móvel'!$AM:$AM,MV$4,'Estruturante Móvel'!$AQ:$AQ,"REPARO FO"))</f>
        <v>0</v>
      </c>
      <c r="MW97" s="140">
        <f>(COUNTIFS('Estruturante Móvel'!$M:$M,$B97,'Estruturante Móvel'!$C:$C,"&lt;&gt;PREVISTO",'Estruturante Móvel'!$G:$G,MV$4))</f>
        <v>0</v>
      </c>
      <c r="MX97" s="139">
        <f>(COUNTIFS('Estruturante Móvel'!$M:$M,$B97,'Estruturante Móvel'!$AM:$AM,MX$4))-(COUNTIFS('Estruturante Móvel'!$M:$M,$B97,'Estruturante Móvel'!$AM:$AM,MX$4,'Estruturante Móvel'!$AQ:$AQ,"REPARO FO"))</f>
        <v>0</v>
      </c>
      <c r="MY97" s="140">
        <f>(COUNTIFS('Estruturante Móvel'!$M:$M,$B97,'Estruturante Móvel'!$C:$C,"&lt;&gt;PREVISTO",'Estruturante Móvel'!$G:$G,MX$4))</f>
        <v>0</v>
      </c>
      <c r="MZ97" s="139">
        <f>(COUNTIFS('Estruturante Móvel'!$M:$M,$B97,'Estruturante Móvel'!$AM:$AM,MZ$4))-(COUNTIFS('Estruturante Móvel'!$M:$M,$B97,'Estruturante Móvel'!$AM:$AM,MZ$4,'Estruturante Móvel'!$AQ:$AQ,"REPARO FO"))</f>
        <v>0</v>
      </c>
      <c r="NA97" s="140">
        <f>(COUNTIFS('Estruturante Móvel'!$M:$M,$B97,'Estruturante Móvel'!$C:$C,"&lt;&gt;PREVISTO",'Estruturante Móvel'!$G:$G,MZ$4))</f>
        <v>0</v>
      </c>
      <c r="NB97" s="139">
        <f>(COUNTIFS('Estruturante Móvel'!$M:$M,$B97,'Estruturante Móvel'!$AM:$AM,NB$4))-(COUNTIFS('Estruturante Móvel'!$M:$M,$B97,'Estruturante Móvel'!$AM:$AM,NB$4,'Estruturante Móvel'!$AQ:$AQ,"REPARO FO"))</f>
        <v>0</v>
      </c>
      <c r="NC97" s="140">
        <f>(COUNTIFS('Estruturante Móvel'!$M:$M,$B97,'Estruturante Móvel'!$C:$C,"&lt;&gt;PREVISTO",'Estruturante Móvel'!$G:$G,NB$4))</f>
        <v>0</v>
      </c>
      <c r="ND97" s="139">
        <f>(COUNTIFS('Estruturante Móvel'!$M:$M,$B97,'Estruturante Móvel'!$AM:$AM,ND$4))-(COUNTIFS('Estruturante Móvel'!$M:$M,$B97,'Estruturante Móvel'!$AM:$AM,ND$4,'Estruturante Móvel'!$AQ:$AQ,"REPARO FO"))</f>
        <v>0</v>
      </c>
      <c r="NE97" s="140">
        <f>(COUNTIFS('Estruturante Móvel'!$M:$M,$B97,'Estruturante Móvel'!$C:$C,"&lt;&gt;PREVISTO",'Estruturante Móvel'!$G:$G,ND$4))</f>
        <v>0</v>
      </c>
      <c r="NF97" s="139">
        <f>(COUNTIFS('Estruturante Móvel'!$M:$M,$B97,'Estruturante Móvel'!$AM:$AM,NF$4))-(COUNTIFS('Estruturante Móvel'!$M:$M,$B97,'Estruturante Móvel'!$AM:$AM,NF$4,'Estruturante Móvel'!$AQ:$AQ,"REPARO FO"))</f>
        <v>0</v>
      </c>
      <c r="NG97" s="140">
        <f>(COUNTIFS('Estruturante Móvel'!$M:$M,$B97,'Estruturante Móvel'!$C:$C,"&lt;&gt;PREVISTO",'Estruturante Móvel'!$G:$G,NF$4))</f>
        <v>0</v>
      </c>
      <c r="NH97" s="139">
        <f>(COUNTIFS('Estruturante Móvel'!$M:$M,$B97,'Estruturante Móvel'!$AM:$AM,NH$4))-(COUNTIFS('Estruturante Móvel'!$M:$M,$B97,'Estruturante Móvel'!$AM:$AM,NH$4,'Estruturante Móvel'!$AQ:$AQ,"REPARO FO"))</f>
        <v>0</v>
      </c>
      <c r="NI97" s="140">
        <f>(COUNTIFS('Estruturante Móvel'!$M:$M,$B97,'Estruturante Móvel'!$C:$C,"&lt;&gt;PREVISTO",'Estruturante Móvel'!$G:$G,NH$4))</f>
        <v>0</v>
      </c>
    </row>
    <row r="98" spans="1:373" collapsed="1">
      <c r="A98">
        <v>24</v>
      </c>
      <c r="B98" s="290" t="s">
        <v>470</v>
      </c>
      <c r="C98" s="164"/>
      <c r="D98" s="164">
        <f>COUNTIFS('Estruturante Móvel'!$M:$M,B98)</f>
        <v>25</v>
      </c>
      <c r="E98" s="164">
        <f>(COUNTIFS('Estruturante Móvel'!$M:$M,B98,'Estruturante Móvel'!$C:$C,"&lt;&gt;PREVISTO"))</f>
        <v>25</v>
      </c>
      <c r="F98" s="165">
        <f>(COUNTIFS('Estruturante Móvel'!$M:$M,B98,'Estruturante Móvel'!$C:$C,"PREVISTO"))</f>
        <v>0</v>
      </c>
      <c r="G98" s="165" t="str">
        <f>VLOOKUP(B98,'Estruturante Móvel'!M:X,12,0)</f>
        <v>TELEMONT MG</v>
      </c>
      <c r="H98" s="165" t="str">
        <f t="shared" ref="H98" si="393">IF(J98=1,"Concluído","Construção")</f>
        <v>Concluído</v>
      </c>
      <c r="I98" s="166">
        <v>45597</v>
      </c>
      <c r="J98" s="160">
        <f t="shared" ref="J98" si="394">E98/D98</f>
        <v>1</v>
      </c>
      <c r="K98" s="157">
        <f t="shared" ref="K98" si="395">E98</f>
        <v>25</v>
      </c>
      <c r="L98" s="139">
        <f>(COUNTIFS('Estruturante Móvel'!$M:$M,$B98,'Estruturante Móvel'!$AM:$AM,L$4))</f>
        <v>0</v>
      </c>
      <c r="M98" s="140">
        <f>(COUNTIFS('Estruturante Móvel'!$M:$M,$B98,'Estruturante Móvel'!$C:$C,"&lt;&gt;PREVISTO",'Estruturante Móvel'!$G:$G,L$4))</f>
        <v>0</v>
      </c>
      <c r="N98" s="139">
        <f>(COUNTIFS('Estruturante Móvel'!$M:$M,$B98,'Estruturante Móvel'!$AM:$AM,N$4))</f>
        <v>0</v>
      </c>
      <c r="O98" s="140">
        <f>(COUNTIFS('Estruturante Móvel'!$M:$M,$B98,'Estruturante Móvel'!$C:$C,"&lt;&gt;PREVISTO",'Estruturante Móvel'!$G:$G,N$4))</f>
        <v>0</v>
      </c>
      <c r="P98" s="139">
        <f>(COUNTIFS('Estruturante Móvel'!$M:$M,$B98,'Estruturante Móvel'!$AM:$AM,P$4))</f>
        <v>0</v>
      </c>
      <c r="Q98" s="140">
        <f>(COUNTIFS('Estruturante Móvel'!$M:$M,$B98,'Estruturante Móvel'!$C:$C,"&lt;&gt;PREVISTO",'Estruturante Móvel'!$G:$G,P$4))</f>
        <v>0</v>
      </c>
      <c r="R98" s="139">
        <f>(COUNTIFS('Estruturante Móvel'!$M:$M,$B98,'Estruturante Móvel'!$AM:$AM,R$4))</f>
        <v>0</v>
      </c>
      <c r="S98" s="140">
        <f>(COUNTIFS('Estruturante Móvel'!$M:$M,$B98,'Estruturante Móvel'!$C:$C,"&lt;&gt;PREVISTO",'Estruturante Móvel'!$G:$G,R$4))</f>
        <v>0</v>
      </c>
      <c r="T98" s="139">
        <f>(COUNTIFS('Estruturante Móvel'!$M:$M,$B98,'Estruturante Móvel'!$AM:$AM,T$4))</f>
        <v>0</v>
      </c>
      <c r="U98" s="140">
        <f>(COUNTIFS('Estruturante Móvel'!$M:$M,$B98,'Estruturante Móvel'!$C:$C,"&lt;&gt;PREVISTO",'Estruturante Móvel'!$G:$G,T$4))</f>
        <v>0</v>
      </c>
      <c r="V98" s="139">
        <f>(COUNTIFS('Estruturante Móvel'!$M:$M,$B98,'Estruturante Móvel'!$AM:$AM,V$4))</f>
        <v>0</v>
      </c>
      <c r="W98" s="140">
        <f>(COUNTIFS('Estruturante Móvel'!$M:$M,$B98,'Estruturante Móvel'!$C:$C,"&lt;&gt;PREVISTO",'Estruturante Móvel'!$G:$G,V$4))</f>
        <v>2</v>
      </c>
      <c r="X98" s="139">
        <f>(COUNTIFS('Estruturante Móvel'!$M:$M,$B98,'Estruturante Móvel'!$AM:$AM,X$4))</f>
        <v>0</v>
      </c>
      <c r="Y98" s="140">
        <f>(COUNTIFS('Estruturante Móvel'!$M:$M,$B98,'Estruturante Móvel'!$C:$C,"&lt;&gt;PREVISTO",'Estruturante Móvel'!$G:$G,X$4))</f>
        <v>0</v>
      </c>
      <c r="Z98" s="139">
        <f>(COUNTIFS('Estruturante Móvel'!$M:$M,$B98,'Estruturante Móvel'!$AM:$AM,Z$4))</f>
        <v>0</v>
      </c>
      <c r="AA98" s="140">
        <f>(COUNTIFS('Estruturante Móvel'!$M:$M,$B98,'Estruturante Móvel'!$C:$C,"&lt;&gt;PREVISTO",'Estruturante Móvel'!$G:$G,Z$4))</f>
        <v>0</v>
      </c>
      <c r="AB98" s="139">
        <f>(COUNTIFS('Estruturante Móvel'!$M:$M,$B98,'Estruturante Móvel'!$AM:$AM,AB$4))</f>
        <v>0</v>
      </c>
      <c r="AC98" s="140">
        <f>(COUNTIFS('Estruturante Móvel'!$M:$M,$B98,'Estruturante Móvel'!$C:$C,"&lt;&gt;PREVISTO",'Estruturante Móvel'!$G:$G,AB$4))</f>
        <v>0</v>
      </c>
      <c r="AD98" s="139">
        <f>(COUNTIFS('Estruturante Móvel'!$M:$M,$B98,'Estruturante Móvel'!$AM:$AM,AD$4))</f>
        <v>0</v>
      </c>
      <c r="AE98" s="140">
        <f>(COUNTIFS('Estruturante Móvel'!$M:$M,$B98,'Estruturante Móvel'!$C:$C,"&lt;&gt;PREVISTO",'Estruturante Móvel'!$G:$G,AD$4))</f>
        <v>0</v>
      </c>
      <c r="AF98" s="139">
        <f>(COUNTIFS('Estruturante Móvel'!$M:$M,$B98,'Estruturante Móvel'!$AM:$AM,AF$4))</f>
        <v>0</v>
      </c>
      <c r="AG98" s="140">
        <f>(COUNTIFS('Estruturante Móvel'!$M:$M,$B98,'Estruturante Móvel'!$C:$C,"&lt;&gt;PREVISTO",'Estruturante Móvel'!$G:$G,AF$4))</f>
        <v>0</v>
      </c>
      <c r="AH98" s="139">
        <f>(COUNTIFS('Estruturante Móvel'!$M:$M,$B98,'Estruturante Móvel'!$AM:$AM,AH$4))</f>
        <v>0</v>
      </c>
      <c r="AI98" s="140">
        <f>(COUNTIFS('Estruturante Móvel'!$M:$M,$B98,'Estruturante Móvel'!$C:$C,"&lt;&gt;PREVISTO",'Estruturante Móvel'!$G:$G,AH$4))</f>
        <v>0</v>
      </c>
      <c r="AJ98" s="139">
        <f>(COUNTIFS('Estruturante Móvel'!$M:$M,$B98,'Estruturante Móvel'!$AM:$AM,AJ$4))</f>
        <v>0</v>
      </c>
      <c r="AK98" s="140">
        <f>(COUNTIFS('Estruturante Móvel'!$M:$M,$B98,'Estruturante Móvel'!$C:$C,"&lt;&gt;PREVISTO",'Estruturante Móvel'!$G:$G,AJ$4))</f>
        <v>0</v>
      </c>
      <c r="AL98" s="139">
        <f>(COUNTIFS('Estruturante Móvel'!$M:$M,$B98,'Estruturante Móvel'!$AM:$AM,AL$4))</f>
        <v>0</v>
      </c>
      <c r="AM98" s="140">
        <f>(COUNTIFS('Estruturante Móvel'!$M:$M,$B98,'Estruturante Móvel'!$C:$C,"&lt;&gt;PREVISTO",'Estruturante Móvel'!$G:$G,AL$4))</f>
        <v>0</v>
      </c>
      <c r="AN98" s="139">
        <f>(COUNTIFS('Estruturante Móvel'!$M:$M,$B98,'Estruturante Móvel'!$AM:$AM,AN$4))</f>
        <v>0</v>
      </c>
      <c r="AO98" s="140">
        <f>(COUNTIFS('Estruturante Móvel'!$M:$M,$B98,'Estruturante Móvel'!$C:$C,"&lt;&gt;PREVISTO",'Estruturante Móvel'!$G:$G,AN$4))</f>
        <v>0</v>
      </c>
      <c r="AP98" s="139">
        <f>(COUNTIFS('Estruturante Móvel'!$M:$M,$B98,'Estruturante Móvel'!$AM:$AM,AP$4))</f>
        <v>0</v>
      </c>
      <c r="AQ98" s="140">
        <f>(COUNTIFS('Estruturante Móvel'!$M:$M,$B98,'Estruturante Móvel'!$C:$C,"&lt;&gt;PREVISTO",'Estruturante Móvel'!$G:$G,AP$4))</f>
        <v>0</v>
      </c>
      <c r="AR98" s="139">
        <f>(COUNTIFS('Estruturante Móvel'!$M:$M,$B98,'Estruturante Móvel'!$AM:$AM,AR$4))</f>
        <v>0</v>
      </c>
      <c r="AS98" s="140">
        <f>(COUNTIFS('Estruturante Móvel'!$M:$M,$B98,'Estruturante Móvel'!$C:$C,"&lt;&gt;PREVISTO",'Estruturante Móvel'!$G:$G,AR$4))</f>
        <v>0</v>
      </c>
      <c r="AT98" s="139">
        <f>(COUNTIFS('Estruturante Móvel'!$M:$M,$B98,'Estruturante Móvel'!$AM:$AM,AT$4))</f>
        <v>0</v>
      </c>
      <c r="AU98" s="140">
        <f>(COUNTIFS('Estruturante Móvel'!$M:$M,$B98,'Estruturante Móvel'!$C:$C,"&lt;&gt;PREVISTO",'Estruturante Móvel'!$G:$G,AT$4))</f>
        <v>0</v>
      </c>
      <c r="AV98" s="139">
        <f>(COUNTIFS('Estruturante Móvel'!$M:$M,$B98,'Estruturante Móvel'!$AM:$AM,AV$4))</f>
        <v>0</v>
      </c>
      <c r="AW98" s="140">
        <f>(COUNTIFS('Estruturante Móvel'!$M:$M,$B98,'Estruturante Móvel'!$C:$C,"&lt;&gt;PREVISTO",'Estruturante Móvel'!$G:$G,AV$4))</f>
        <v>0</v>
      </c>
      <c r="AX98" s="139">
        <f>(COUNTIFS('Estruturante Móvel'!$M:$M,$B98,'Estruturante Móvel'!$AM:$AM,AX$4))</f>
        <v>0</v>
      </c>
      <c r="AY98" s="140">
        <f>(COUNTIFS('Estruturante Móvel'!$M:$M,$B98,'Estruturante Móvel'!$C:$C,"&lt;&gt;PREVISTO",'Estruturante Móvel'!$G:$G,AX$4))</f>
        <v>0</v>
      </c>
      <c r="AZ98" s="139">
        <f>(COUNTIFS('Estruturante Móvel'!$M:$M,$B98,'Estruturante Móvel'!$AM:$AM,AZ$4))</f>
        <v>0</v>
      </c>
      <c r="BA98" s="140">
        <f>(COUNTIFS('Estruturante Móvel'!$M:$M,$B98,'Estruturante Móvel'!$C:$C,"&lt;&gt;PREVISTO",'Estruturante Móvel'!$G:$G,AZ$4))</f>
        <v>0</v>
      </c>
      <c r="BB98" s="139">
        <f>(COUNTIFS('Estruturante Móvel'!$M:$M,$B98,'Estruturante Móvel'!$AM:$AM,BB$4))</f>
        <v>0</v>
      </c>
      <c r="BC98" s="140">
        <f>(COUNTIFS('Estruturante Móvel'!$M:$M,$B98,'Estruturante Móvel'!$C:$C,"&lt;&gt;PREVISTO",'Estruturante Móvel'!$G:$G,BB$4))</f>
        <v>0</v>
      </c>
      <c r="BD98" s="139">
        <f>(COUNTIFS('Estruturante Móvel'!$M:$M,$B98,'Estruturante Móvel'!$AM:$AM,BD$4))</f>
        <v>0</v>
      </c>
      <c r="BE98" s="140">
        <f>(COUNTIFS('Estruturante Móvel'!$M:$M,$B98,'Estruturante Móvel'!$C:$C,"&lt;&gt;PREVISTO",'Estruturante Móvel'!$G:$G,BD$4))</f>
        <v>0</v>
      </c>
      <c r="BF98" s="139">
        <f>(COUNTIFS('Estruturante Móvel'!$M:$M,$B98,'Estruturante Móvel'!$AM:$AM,BF$4))</f>
        <v>0</v>
      </c>
      <c r="BG98" s="140">
        <f>(COUNTIFS('Estruturante Móvel'!$M:$M,$B98,'Estruturante Móvel'!$C:$C,"&lt;&gt;PREVISTO",'Estruturante Móvel'!$G:$G,BF$4))</f>
        <v>0</v>
      </c>
      <c r="BH98" s="139">
        <f>(COUNTIFS('Estruturante Móvel'!$M:$M,$B98,'Estruturante Móvel'!$AM:$AM,BH$4))</f>
        <v>0</v>
      </c>
      <c r="BI98" s="140">
        <f>(COUNTIFS('Estruturante Móvel'!$M:$M,$B98,'Estruturante Móvel'!$C:$C,"&lt;&gt;PREVISTO",'Estruturante Móvel'!$G:$G,BH$4))</f>
        <v>0</v>
      </c>
      <c r="BJ98" s="139">
        <f>(COUNTIFS('Estruturante Móvel'!$M:$M,$B98,'Estruturante Móvel'!$AM:$AM,BJ$4))</f>
        <v>0</v>
      </c>
      <c r="BK98" s="140">
        <f>(COUNTIFS('Estruturante Móvel'!$M:$M,$B98,'Estruturante Móvel'!$C:$C,"&lt;&gt;PREVISTO",'Estruturante Móvel'!$G:$G,BJ$4))</f>
        <v>0</v>
      </c>
      <c r="BL98" s="139">
        <f>(COUNTIFS('Estruturante Móvel'!$M:$M,$B98,'Estruturante Móvel'!$AM:$AM,BL$4))</f>
        <v>0</v>
      </c>
      <c r="BM98" s="140">
        <f>(COUNTIFS('Estruturante Móvel'!$M:$M,$B98,'Estruturante Móvel'!$C:$C,"&lt;&gt;PREVISTO",'Estruturante Móvel'!$G:$G,BL$4))</f>
        <v>0</v>
      </c>
      <c r="BN98" s="139">
        <f>(COUNTIFS('Estruturante Móvel'!$M:$M,$B98,'Estruturante Móvel'!$AM:$AM,BN$4))</f>
        <v>0</v>
      </c>
      <c r="BO98" s="140">
        <f>(COUNTIFS('Estruturante Móvel'!$M:$M,$B98,'Estruturante Móvel'!$C:$C,"&lt;&gt;PREVISTO",'Estruturante Móvel'!$G:$G,BN$4))</f>
        <v>0</v>
      </c>
      <c r="BP98" s="139">
        <f>(COUNTIFS('Estruturante Móvel'!$M:$M,$B98,'Estruturante Móvel'!$AM:$AM,BP$4))</f>
        <v>0</v>
      </c>
      <c r="BQ98" s="140">
        <f>(COUNTIFS('Estruturante Móvel'!$M:$M,$B98,'Estruturante Móvel'!$C:$C,"&lt;&gt;PREVISTO",'Estruturante Móvel'!$G:$G,BP$4))</f>
        <v>0</v>
      </c>
      <c r="BR98" s="139">
        <f>(COUNTIFS('Estruturante Móvel'!$M:$M,$B98,'Estruturante Móvel'!$AM:$AM,BR$4))</f>
        <v>0</v>
      </c>
      <c r="BS98" s="140">
        <f>(COUNTIFS('Estruturante Móvel'!$M:$M,$B98,'Estruturante Móvel'!$C:$C,"&lt;&gt;PREVISTO",'Estruturante Móvel'!$G:$G,BR$4))</f>
        <v>0</v>
      </c>
      <c r="BT98" s="139">
        <f>(COUNTIFS('Estruturante Móvel'!$M:$M,$B98,'Estruturante Móvel'!$AM:$AM,BT$4))-(COUNTIFS('Estruturante Móvel'!$M:$M,$B98,'Estruturante Móvel'!$AM:$AM,BT$4,'Estruturante Móvel'!$AQ:$AQ,"REPARO FO"))</f>
        <v>0</v>
      </c>
      <c r="BU98" s="140">
        <f>(COUNTIFS('Estruturante Móvel'!$M:$M,$B98,'Estruturante Móvel'!$C:$C,"&lt;&gt;PREVISTO",'Estruturante Móvel'!$G:$G,BT$4))</f>
        <v>0</v>
      </c>
      <c r="BV98" s="139">
        <f>(COUNTIFS('Estruturante Móvel'!$M:$M,$B98,'Estruturante Móvel'!$AM:$AM,BV$4))-(COUNTIFS('Estruturante Móvel'!$M:$M,$B98,'Estruturante Móvel'!$AM:$AM,BV$4,'Estruturante Móvel'!$AQ:$AQ,"REPARO FO"))</f>
        <v>0</v>
      </c>
      <c r="BW98" s="140">
        <f>(COUNTIFS('Estruturante Móvel'!$M:$M,$B98,'Estruturante Móvel'!$C:$C,"&lt;&gt;PREVISTO",'Estruturante Móvel'!$G:$G,BV$4))</f>
        <v>0</v>
      </c>
      <c r="BX98" s="139">
        <f>(COUNTIFS('Estruturante Móvel'!$M:$M,$B98,'Estruturante Móvel'!$AM:$AM,BX$4))-(COUNTIFS('Estruturante Móvel'!$M:$M,$B98,'Estruturante Móvel'!$AM:$AM,BX$4,'Estruturante Móvel'!$AQ:$AQ,"REPARO FO"))</f>
        <v>0</v>
      </c>
      <c r="BY98" s="140">
        <f>(COUNTIFS('Estruturante Móvel'!$M:$M,$B98,'Estruturante Móvel'!$C:$C,"&lt;&gt;PREVISTO",'Estruturante Móvel'!$G:$G,BX$4))</f>
        <v>0</v>
      </c>
      <c r="BZ98" s="139">
        <f>(COUNTIFS('Estruturante Móvel'!$M:$M,$B98,'Estruturante Móvel'!$AM:$AM,BZ$4))-(COUNTIFS('Estruturante Móvel'!$M:$M,$B98,'Estruturante Móvel'!$AM:$AM,BZ$4,'Estruturante Móvel'!$AQ:$AQ,"REPARO FO"))</f>
        <v>0</v>
      </c>
      <c r="CA98" s="140">
        <f>(COUNTIFS('Estruturante Móvel'!$M:$M,$B98,'Estruturante Móvel'!$C:$C,"&lt;&gt;PREVISTO",'Estruturante Móvel'!$G:$G,BZ$4))</f>
        <v>0</v>
      </c>
      <c r="CB98" s="139">
        <f>(COUNTIFS('Estruturante Móvel'!$M:$M,$B98,'Estruturante Móvel'!$AM:$AM,CB$4))-(COUNTIFS('Estruturante Móvel'!$M:$M,$B98,'Estruturante Móvel'!$AM:$AM,CB$4,'Estruturante Móvel'!$AQ:$AQ,"REPARO FO"))</f>
        <v>0</v>
      </c>
      <c r="CC98" s="140">
        <f>(COUNTIFS('Estruturante Móvel'!$M:$M,$B98,'Estruturante Móvel'!$C:$C,"&lt;&gt;PREVISTO",'Estruturante Móvel'!$G:$G,CB$4))</f>
        <v>0</v>
      </c>
      <c r="CD98" s="139">
        <f>(COUNTIFS('Estruturante Móvel'!$M:$M,$B98,'Estruturante Móvel'!$AM:$AM,CD$4))-(COUNTIFS('Estruturante Móvel'!$M:$M,$B98,'Estruturante Móvel'!$AM:$AM,CD$4,'Estruturante Móvel'!$AQ:$AQ,"REPARO FO"))</f>
        <v>0</v>
      </c>
      <c r="CE98" s="140">
        <f>(COUNTIFS('Estruturante Móvel'!$M:$M,$B98,'Estruturante Móvel'!$C:$C,"&lt;&gt;PREVISTO",'Estruturante Móvel'!$G:$G,CD$4))</f>
        <v>0</v>
      </c>
      <c r="CF98" s="139">
        <f>(COUNTIFS('Estruturante Móvel'!$M:$M,$B98,'Estruturante Móvel'!$AM:$AM,CF$4))-(COUNTIFS('Estruturante Móvel'!$M:$M,$B98,'Estruturante Móvel'!$AM:$AM,CF$4,'Estruturante Móvel'!$AQ:$AQ,"REPARO FO"))</f>
        <v>0</v>
      </c>
      <c r="CG98" s="140">
        <f>(COUNTIFS('Estruturante Móvel'!$M:$M,$B98,'Estruturante Móvel'!$C:$C,"&lt;&gt;PREVISTO",'Estruturante Móvel'!$G:$G,CF$4))</f>
        <v>0</v>
      </c>
      <c r="CH98" s="139">
        <f>(COUNTIFS('Estruturante Móvel'!$M:$M,$B98,'Estruturante Móvel'!$AM:$AM,CH$4))-(COUNTIFS('Estruturante Móvel'!$M:$M,$B98,'Estruturante Móvel'!$AM:$AM,CH$4,'Estruturante Móvel'!$AQ:$AQ,"REPARO FO"))</f>
        <v>0</v>
      </c>
      <c r="CI98" s="140">
        <f>(COUNTIFS('Estruturante Móvel'!$M:$M,$B98,'Estruturante Móvel'!$C:$C,"&lt;&gt;PREVISTO",'Estruturante Móvel'!$G:$G,CH$4))</f>
        <v>0</v>
      </c>
      <c r="CJ98" s="139">
        <f>(COUNTIFS('Estruturante Móvel'!$M:$M,$B98,'Estruturante Móvel'!$AM:$AM,CJ$4))-(COUNTIFS('Estruturante Móvel'!$M:$M,$B98,'Estruturante Móvel'!$AM:$AM,CJ$4,'Estruturante Móvel'!$AQ:$AQ,"REPARO FO"))</f>
        <v>0</v>
      </c>
      <c r="CK98" s="140">
        <f>(COUNTIFS('Estruturante Móvel'!$M:$M,$B98,'Estruturante Móvel'!$C:$C,"&lt;&gt;PREVISTO",'Estruturante Móvel'!$G:$G,CJ$4))</f>
        <v>0</v>
      </c>
      <c r="CL98" s="139">
        <f>(COUNTIFS('Estruturante Móvel'!$M:$M,$B98,'Estruturante Móvel'!$AM:$AM,CL$4))-(COUNTIFS('Estruturante Móvel'!$M:$M,$B98,'Estruturante Móvel'!$AM:$AM,CL$4,'Estruturante Móvel'!$AQ:$AQ,"REPARO FO"))</f>
        <v>0</v>
      </c>
      <c r="CM98" s="140">
        <f>(COUNTIFS('Estruturante Móvel'!$M:$M,$B98,'Estruturante Móvel'!$C:$C,"&lt;&gt;PREVISTO",'Estruturante Móvel'!$G:$G,CL$4))</f>
        <v>0</v>
      </c>
      <c r="CN98" s="139">
        <f>(COUNTIFS('Estruturante Móvel'!$M:$M,$B98,'Estruturante Móvel'!$AM:$AM,CN$4))-(COUNTIFS('Estruturante Móvel'!$M:$M,$B98,'Estruturante Móvel'!$AM:$AM,CN$4,'Estruturante Móvel'!$AQ:$AQ,"REPARO FO"))</f>
        <v>0</v>
      </c>
      <c r="CO98" s="140">
        <f>(COUNTIFS('Estruturante Móvel'!$M:$M,$B98,'Estruturante Móvel'!$C:$C,"&lt;&gt;PREVISTO",'Estruturante Móvel'!$G:$G,CN$4))</f>
        <v>0</v>
      </c>
      <c r="CP98" s="139">
        <f>(COUNTIFS('Estruturante Móvel'!$M:$M,$B98,'Estruturante Móvel'!$AM:$AM,CP$4))-(COUNTIFS('Estruturante Móvel'!$M:$M,$B98,'Estruturante Móvel'!$AM:$AM,CP$4,'Estruturante Móvel'!$AQ:$AQ,"REPARO FO"))</f>
        <v>0</v>
      </c>
      <c r="CQ98" s="140">
        <f>(COUNTIFS('Estruturante Móvel'!$M:$M,$B98,'Estruturante Móvel'!$C:$C,"&lt;&gt;PREVISTO",'Estruturante Móvel'!$G:$G,CP$4))</f>
        <v>0</v>
      </c>
      <c r="CR98" s="139">
        <f>(COUNTIFS('Estruturante Móvel'!$M:$M,$B98,'Estruturante Móvel'!$AM:$AM,CR$4))-(COUNTIFS('Estruturante Móvel'!$M:$M,$B98,'Estruturante Móvel'!$AM:$AM,CR$4,'Estruturante Móvel'!$AQ:$AQ,"REPARO FO"))</f>
        <v>0</v>
      </c>
      <c r="CS98" s="140">
        <f>(COUNTIFS('Estruturante Móvel'!$M:$M,$B98,'Estruturante Móvel'!$C:$C,"&lt;&gt;PREVISTO",'Estruturante Móvel'!$G:$G,CR$4))</f>
        <v>0</v>
      </c>
      <c r="CT98" s="139">
        <f>(COUNTIFS('Estruturante Móvel'!$M:$M,$B98,'Estruturante Móvel'!$AM:$AM,CT$4))-(COUNTIFS('Estruturante Móvel'!$M:$M,$B98,'Estruturante Móvel'!$AM:$AM,CT$4,'Estruturante Móvel'!$AQ:$AQ,"REPARO FO"))</f>
        <v>1</v>
      </c>
      <c r="CU98" s="140">
        <f>(COUNTIFS('Estruturante Móvel'!$M:$M,$B98,'Estruturante Móvel'!$C:$C,"&lt;&gt;PREVISTO",'Estruturante Móvel'!$G:$G,CT$4))</f>
        <v>0</v>
      </c>
      <c r="CV98" s="139">
        <f>(COUNTIFS('Estruturante Móvel'!$M:$M,$B98,'Estruturante Móvel'!$AM:$AM,CV$4))-(COUNTIFS('Estruturante Móvel'!$M:$M,$B98,'Estruturante Móvel'!$AM:$AM,CV$4,'Estruturante Móvel'!$AQ:$AQ,"REPARO FO"))</f>
        <v>0</v>
      </c>
      <c r="CW98" s="140">
        <f>(COUNTIFS('Estruturante Móvel'!$M:$M,$B98,'Estruturante Móvel'!$C:$C,"&lt;&gt;PREVISTO",'Estruturante Móvel'!$G:$G,CV$4))</f>
        <v>0</v>
      </c>
      <c r="CX98" s="139">
        <f>(COUNTIFS('Estruturante Móvel'!$M:$M,$B98,'Estruturante Móvel'!$AM:$AM,CX$4))-(COUNTIFS('Estruturante Móvel'!$M:$M,$B98,'Estruturante Móvel'!$AM:$AM,CX$4,'Estruturante Móvel'!$AQ:$AQ,"REPARO FO"))</f>
        <v>0</v>
      </c>
      <c r="CY98" s="140">
        <f>(COUNTIFS('Estruturante Móvel'!$M:$M,$B98,'Estruturante Móvel'!$C:$C,"&lt;&gt;PREVISTO",'Estruturante Móvel'!$G:$G,CX$4))</f>
        <v>0</v>
      </c>
      <c r="CZ98" s="139">
        <f>(COUNTIFS('Estruturante Móvel'!$M:$M,$B98,'Estruturante Móvel'!$AM:$AM,CZ$4))-(COUNTIFS('Estruturante Móvel'!$M:$M,$B98,'Estruturante Móvel'!$AM:$AM,CZ$4,'Estruturante Móvel'!$AQ:$AQ,"REPARO FO"))</f>
        <v>0</v>
      </c>
      <c r="DA98" s="140">
        <f>(COUNTIFS('Estruturante Móvel'!$M:$M,$B98,'Estruturante Móvel'!$C:$C,"&lt;&gt;PREVISTO",'Estruturante Móvel'!$G:$G,CZ$4))</f>
        <v>0</v>
      </c>
      <c r="DB98" s="139">
        <f>(COUNTIFS('Estruturante Móvel'!$M:$M,$B98,'Estruturante Móvel'!$AM:$AM,DB$4))-(COUNTIFS('Estruturante Móvel'!$M:$M,$B98,'Estruturante Móvel'!$AM:$AM,DB$4,'Estruturante Móvel'!$AQ:$AQ,"REPARO FO"))</f>
        <v>0</v>
      </c>
      <c r="DC98" s="140">
        <f>(COUNTIFS('Estruturante Móvel'!$M:$M,$B98,'Estruturante Móvel'!$C:$C,"&lt;&gt;PREVISTO",'Estruturante Móvel'!$G:$G,DB$4))</f>
        <v>0</v>
      </c>
      <c r="DD98" s="139">
        <f>(COUNTIFS('Estruturante Móvel'!$M:$M,$B98,'Estruturante Móvel'!$AM:$AM,DD$4))-(COUNTIFS('Estruturante Móvel'!$M:$M,$B98,'Estruturante Móvel'!$AM:$AM,DD$4,'Estruturante Móvel'!$AQ:$AQ,"REPARO FO"))</f>
        <v>0</v>
      </c>
      <c r="DE98" s="140">
        <f>(COUNTIFS('Estruturante Móvel'!$M:$M,$B98,'Estruturante Móvel'!$C:$C,"&lt;&gt;PREVISTO",'Estruturante Móvel'!$G:$G,DD$4))</f>
        <v>0</v>
      </c>
      <c r="DF98" s="139">
        <f>(COUNTIFS('Estruturante Móvel'!$M:$M,$B98,'Estruturante Móvel'!$AM:$AM,DF$4))-(COUNTIFS('Estruturante Móvel'!$M:$M,$B98,'Estruturante Móvel'!$AM:$AM,DF$4,'Estruturante Móvel'!$AQ:$AQ,"REPARO FO"))</f>
        <v>0</v>
      </c>
      <c r="DG98" s="140">
        <f>(COUNTIFS('Estruturante Móvel'!$M:$M,$B98,'Estruturante Móvel'!$C:$C,"&lt;&gt;PREVISTO",'Estruturante Móvel'!$G:$G,DF$4))</f>
        <v>0</v>
      </c>
      <c r="DH98" s="139">
        <f>(COUNTIFS('Estruturante Móvel'!$M:$M,$B98,'Estruturante Móvel'!$AM:$AM,DH$4))-(COUNTIFS('Estruturante Móvel'!$M:$M,$B98,'Estruturante Móvel'!$AM:$AM,DH$4,'Estruturante Móvel'!$AQ:$AQ,"REPARO FO"))</f>
        <v>0</v>
      </c>
      <c r="DI98" s="140">
        <f>(COUNTIFS('Estruturante Móvel'!$M:$M,$B98,'Estruturante Móvel'!$C:$C,"&lt;&gt;PREVISTO",'Estruturante Móvel'!$G:$G,DH$4))</f>
        <v>1</v>
      </c>
      <c r="DJ98" s="139">
        <f>(COUNTIFS('Estruturante Móvel'!$M:$M,$B98,'Estruturante Móvel'!$AM:$AM,DJ$4))-(COUNTIFS('Estruturante Móvel'!$M:$M,$B98,'Estruturante Móvel'!$AM:$AM,DJ$4,'Estruturante Móvel'!$AQ:$AQ,"REPARO FO"))</f>
        <v>0</v>
      </c>
      <c r="DK98" s="140">
        <f>(COUNTIFS('Estruturante Móvel'!$M:$M,$B98,'Estruturante Móvel'!$C:$C,"&lt;&gt;PREVISTO",'Estruturante Móvel'!$G:$G,DJ$4))</f>
        <v>0</v>
      </c>
      <c r="DL98" s="139">
        <f>(COUNTIFS('Estruturante Móvel'!$M:$M,$B98,'Estruturante Móvel'!$AM:$AM,DL$4))-(COUNTIFS('Estruturante Móvel'!$M:$M,$B98,'Estruturante Móvel'!$AM:$AM,DL$4,'Estruturante Móvel'!$AQ:$AQ,"REPARO FO"))</f>
        <v>0</v>
      </c>
      <c r="DM98" s="140">
        <f>(COUNTIFS('Estruturante Móvel'!$M:$M,$B98,'Estruturante Móvel'!$C:$C,"&lt;&gt;PREVISTO",'Estruturante Móvel'!$G:$G,DL$4))</f>
        <v>0</v>
      </c>
      <c r="DN98" s="139">
        <f>(COUNTIFS('Estruturante Móvel'!$M:$M,$B98,'Estruturante Móvel'!$AM:$AM,DN$4))-(COUNTIFS('Estruturante Móvel'!$M:$M,$B98,'Estruturante Móvel'!$AM:$AM,DN$4,'Estruturante Móvel'!$AQ:$AQ,"REPARO FO"))</f>
        <v>0</v>
      </c>
      <c r="DO98" s="140">
        <f>(COUNTIFS('Estruturante Móvel'!$M:$M,$B98,'Estruturante Móvel'!$C:$C,"&lt;&gt;PREVISTO",'Estruturante Móvel'!$G:$G,DN$4))</f>
        <v>0</v>
      </c>
      <c r="DP98" s="139">
        <f>(COUNTIFS('Estruturante Móvel'!$M:$M,$B98,'Estruturante Móvel'!$AM:$AM,DP$4))-(COUNTIFS('Estruturante Móvel'!$M:$M,$B98,'Estruturante Móvel'!$AM:$AM,DP$4,'Estruturante Móvel'!$AQ:$AQ,"REPARO FO"))</f>
        <v>0</v>
      </c>
      <c r="DQ98" s="140">
        <f>(COUNTIFS('Estruturante Móvel'!$M:$M,$B98,'Estruturante Móvel'!$C:$C,"&lt;&gt;PREVISTO",'Estruturante Móvel'!$G:$G,DP$4))</f>
        <v>0</v>
      </c>
      <c r="DR98" s="139">
        <f>(COUNTIFS('Estruturante Móvel'!$M:$M,$B98,'Estruturante Móvel'!$AM:$AM,DR$4))-(COUNTIFS('Estruturante Móvel'!$M:$M,$B98,'Estruturante Móvel'!$AM:$AM,DR$4,'Estruturante Móvel'!$AQ:$AQ,"REPARO FO"))</f>
        <v>0</v>
      </c>
      <c r="DS98" s="140">
        <f>(COUNTIFS('Estruturante Móvel'!$M:$M,$B98,'Estruturante Móvel'!$C:$C,"&lt;&gt;PREVISTO",'Estruturante Móvel'!$G:$G,DR$4))</f>
        <v>0</v>
      </c>
      <c r="DT98" s="139">
        <f>(COUNTIFS('Estruturante Móvel'!$M:$M,$B98,'Estruturante Móvel'!$AM:$AM,DT$4))-(COUNTIFS('Estruturante Móvel'!$M:$M,$B98,'Estruturante Móvel'!$AM:$AM,DT$4,'Estruturante Móvel'!$AQ:$AQ,"REPARO FO"))</f>
        <v>1</v>
      </c>
      <c r="DU98" s="140">
        <f>(COUNTIFS('Estruturante Móvel'!$M:$M,$B98,'Estruturante Móvel'!$C:$C,"&lt;&gt;PREVISTO",'Estruturante Móvel'!$G:$G,DT$4))</f>
        <v>0</v>
      </c>
      <c r="DV98" s="139">
        <f>(COUNTIFS('Estruturante Móvel'!$M:$M,$B98,'Estruturante Móvel'!$AM:$AM,DV$4))-(COUNTIFS('Estruturante Móvel'!$M:$M,$B98,'Estruturante Móvel'!$AM:$AM,DV$4,'Estruturante Móvel'!$AQ:$AQ,"REPARO FO"))</f>
        <v>6</v>
      </c>
      <c r="DW98" s="140">
        <f>(COUNTIFS('Estruturante Móvel'!$M:$M,$B98,'Estruturante Móvel'!$C:$C,"&lt;&gt;PREVISTO",'Estruturante Móvel'!$G:$G,DV$4))</f>
        <v>0</v>
      </c>
      <c r="DX98" s="139">
        <f>(COUNTIFS('Estruturante Móvel'!$M:$M,$B98,'Estruturante Móvel'!$AM:$AM,DX$4))-(COUNTIFS('Estruturante Móvel'!$M:$M,$B98,'Estruturante Móvel'!$AM:$AM,DX$4,'Estruturante Móvel'!$AQ:$AQ,"REPARO FO"))</f>
        <v>2</v>
      </c>
      <c r="DY98" s="140">
        <f>(COUNTIFS('Estruturante Móvel'!$M:$M,$B98,'Estruturante Móvel'!$C:$C,"&lt;&gt;PREVISTO",'Estruturante Móvel'!$G:$G,DX$4))</f>
        <v>0</v>
      </c>
      <c r="DZ98" s="139">
        <f>(COUNTIFS('Estruturante Móvel'!$M:$M,$B98,'Estruturante Móvel'!$AM:$AM,DZ$4))-(COUNTIFS('Estruturante Móvel'!$M:$M,$B98,'Estruturante Móvel'!$AM:$AM,DZ$4,'Estruturante Móvel'!$AQ:$AQ,"REPARO FO"))</f>
        <v>0</v>
      </c>
      <c r="EA98" s="140">
        <f>(COUNTIFS('Estruturante Móvel'!$M:$M,$B98,'Estruturante Móvel'!$C:$C,"&lt;&gt;PREVISTO",'Estruturante Móvel'!$G:$G,DZ$4))</f>
        <v>0</v>
      </c>
      <c r="EB98" s="139">
        <f>(COUNTIFS('Estruturante Móvel'!$M:$M,$B98,'Estruturante Móvel'!$AM:$AM,EB$4))-(COUNTIFS('Estruturante Móvel'!$M:$M,$B98,'Estruturante Móvel'!$AM:$AM,EB$4,'Estruturante Móvel'!$AQ:$AQ,"REPARO FO"))</f>
        <v>0</v>
      </c>
      <c r="EC98" s="140">
        <f>(COUNTIFS('Estruturante Móvel'!$M:$M,$B98,'Estruturante Móvel'!$C:$C,"&lt;&gt;PREVISTO",'Estruturante Móvel'!$G:$G,EB$4))</f>
        <v>0</v>
      </c>
      <c r="ED98" s="139">
        <f>(COUNTIFS('Estruturante Móvel'!$M:$M,$B98,'Estruturante Móvel'!$AM:$AM,ED$4))-(COUNTIFS('Estruturante Móvel'!$M:$M,$B98,'Estruturante Móvel'!$AM:$AM,ED$4,'Estruturante Móvel'!$AQ:$AQ,"REPARO FO"))</f>
        <v>0</v>
      </c>
      <c r="EE98" s="140">
        <f>(COUNTIFS('Estruturante Móvel'!$M:$M,$B98,'Estruturante Móvel'!$C:$C,"&lt;&gt;PREVISTO",'Estruturante Móvel'!$G:$G,ED$4))</f>
        <v>0</v>
      </c>
      <c r="EF98" s="139">
        <f>(COUNTIFS('Estruturante Móvel'!$M:$M,$B98,'Estruturante Móvel'!$AM:$AM,EF$4))-(COUNTIFS('Estruturante Móvel'!$M:$M,$B98,'Estruturante Móvel'!$AM:$AM,EF$4,'Estruturante Móvel'!$AQ:$AQ,"REPARO FO"))</f>
        <v>1</v>
      </c>
      <c r="EG98" s="140">
        <f>(COUNTIFS('Estruturante Móvel'!$M:$M,$B98,'Estruturante Móvel'!$C:$C,"&lt;&gt;PREVISTO",'Estruturante Móvel'!$G:$G,EF$4))</f>
        <v>0</v>
      </c>
      <c r="EH98" s="139">
        <f>(COUNTIFS('Estruturante Móvel'!$M:$M,$B98,'Estruturante Móvel'!$AM:$AM,EH$4))-(COUNTIFS('Estruturante Móvel'!$M:$M,$B98,'Estruturante Móvel'!$AM:$AM,EH$4,'Estruturante Móvel'!$AQ:$AQ,"REPARO FO"))</f>
        <v>0</v>
      </c>
      <c r="EI98" s="140">
        <f>(COUNTIFS('Estruturante Móvel'!$M:$M,$B98,'Estruturante Móvel'!$C:$C,"&lt;&gt;PREVISTO",'Estruturante Móvel'!$G:$G,EH$4))</f>
        <v>0</v>
      </c>
      <c r="EJ98" s="139">
        <f>(COUNTIFS('Estruturante Móvel'!$M:$M,$B98,'Estruturante Móvel'!$AM:$AM,EJ$4))-(COUNTIFS('Estruturante Móvel'!$M:$M,$B98,'Estruturante Móvel'!$AM:$AM,EJ$4,'Estruturante Móvel'!$AQ:$AQ,"REPARO FO"))</f>
        <v>0</v>
      </c>
      <c r="EK98" s="140">
        <f>(COUNTIFS('Estruturante Móvel'!$M:$M,$B98,'Estruturante Móvel'!$C:$C,"&lt;&gt;PREVISTO",'Estruturante Móvel'!$G:$G,EJ$4))</f>
        <v>0</v>
      </c>
      <c r="EL98" s="139">
        <f>(COUNTIFS('Estruturante Móvel'!$M:$M,$B98,'Estruturante Móvel'!$AM:$AM,EL$4))-(COUNTIFS('Estruturante Móvel'!$M:$M,$B98,'Estruturante Móvel'!$AM:$AM,EL$4,'Estruturante Móvel'!$AQ:$AQ,"REPARO FO"))</f>
        <v>0</v>
      </c>
      <c r="EM98" s="140">
        <f>(COUNTIFS('Estruturante Móvel'!$M:$M,$B98,'Estruturante Móvel'!$C:$C,"&lt;&gt;PREVISTO",'Estruturante Móvel'!$G:$G,EL$4))</f>
        <v>0</v>
      </c>
      <c r="EN98" s="139">
        <f>(COUNTIFS('Estruturante Móvel'!$M:$M,$B98,'Estruturante Móvel'!$AM:$AM,EN$4))-(COUNTIFS('Estruturante Móvel'!$M:$M,$B98,'Estruturante Móvel'!$AM:$AM,EN$4,'Estruturante Móvel'!$AQ:$AQ,"REPARO FO"))</f>
        <v>0</v>
      </c>
      <c r="EO98" s="140">
        <f>(COUNTIFS('Estruturante Móvel'!$M:$M,$B98,'Estruturante Móvel'!$C:$C,"&lt;&gt;PREVISTO",'Estruturante Móvel'!$G:$G,EN$4))</f>
        <v>0</v>
      </c>
      <c r="EP98" s="139">
        <f>(COUNTIFS('Estruturante Móvel'!$M:$M,$B98,'Estruturante Móvel'!$AM:$AM,EP$4))-(COUNTIFS('Estruturante Móvel'!$M:$M,$B98,'Estruturante Móvel'!$AM:$AM,EP$4,'Estruturante Móvel'!$AQ:$AQ,"REPARO FO"))</f>
        <v>0</v>
      </c>
      <c r="EQ98" s="140">
        <f>(COUNTIFS('Estruturante Móvel'!$M:$M,$B98,'Estruturante Móvel'!$C:$C,"&lt;&gt;PREVISTO",'Estruturante Móvel'!$G:$G,EP$4))</f>
        <v>0</v>
      </c>
      <c r="ER98" s="139">
        <f>(COUNTIFS('Estruturante Móvel'!$M:$M,$B98,'Estruturante Móvel'!$AM:$AM,ER$4))-(COUNTIFS('Estruturante Móvel'!$M:$M,$B98,'Estruturante Móvel'!$AM:$AM,ER$4,'Estruturante Móvel'!$AQ:$AQ,"REPARO FO"))</f>
        <v>0</v>
      </c>
      <c r="ES98" s="140">
        <f>(COUNTIFS('Estruturante Móvel'!$M:$M,$B98,'Estruturante Móvel'!$C:$C,"&lt;&gt;PREVISTO",'Estruturante Móvel'!$G:$G,ER$4))</f>
        <v>0</v>
      </c>
      <c r="ET98" s="139">
        <f>(COUNTIFS('Estruturante Móvel'!$M:$M,$B98,'Estruturante Móvel'!$AM:$AM,ET$4))-(COUNTIFS('Estruturante Móvel'!$M:$M,$B98,'Estruturante Móvel'!$AM:$AM,ET$4,'Estruturante Móvel'!$AQ:$AQ,"REPARO FO"))</f>
        <v>0</v>
      </c>
      <c r="EU98" s="140">
        <f>(COUNTIFS('Estruturante Móvel'!$M:$M,$B98,'Estruturante Móvel'!$C:$C,"&lt;&gt;PREVISTO",'Estruturante Móvel'!$G:$G,ET$4))</f>
        <v>0</v>
      </c>
      <c r="EV98" s="139">
        <f>(COUNTIFS('Estruturante Móvel'!$M:$M,$B98,'Estruturante Móvel'!$AM:$AM,EV$4))-(COUNTIFS('Estruturante Móvel'!$M:$M,$B98,'Estruturante Móvel'!$AM:$AM,EV$4,'Estruturante Móvel'!$AQ:$AQ,"REPARO FO"))</f>
        <v>0</v>
      </c>
      <c r="EW98" s="140">
        <f>(COUNTIFS('Estruturante Móvel'!$M:$M,$B98,'Estruturante Móvel'!$C:$C,"&lt;&gt;PREVISTO",'Estruturante Móvel'!$G:$G,EV$4))</f>
        <v>0</v>
      </c>
      <c r="EX98" s="139">
        <f>(COUNTIFS('Estruturante Móvel'!$M:$M,$B98,'Estruturante Móvel'!$AM:$AM,EX$4))-(COUNTIFS('Estruturante Móvel'!$M:$M,$B98,'Estruturante Móvel'!$AM:$AM,EX$4,'Estruturante Móvel'!$AQ:$AQ,"REPARO FO"))</f>
        <v>0</v>
      </c>
      <c r="EY98" s="140">
        <f>(COUNTIFS('Estruturante Móvel'!$M:$M,$B98,'Estruturante Móvel'!$C:$C,"&lt;&gt;PREVISTO",'Estruturante Móvel'!$G:$G,EX$4))</f>
        <v>0</v>
      </c>
      <c r="EZ98" s="139">
        <f>(COUNTIFS('Estruturante Móvel'!$M:$M,$B98,'Estruturante Móvel'!$AM:$AM,EZ$4))-(COUNTIFS('Estruturante Móvel'!$M:$M,$B98,'Estruturante Móvel'!$AM:$AM,EZ$4,'Estruturante Móvel'!$AQ:$AQ,"REPARO FO"))</f>
        <v>0</v>
      </c>
      <c r="FA98" s="140">
        <f>(COUNTIFS('Estruturante Móvel'!$M:$M,$B98,'Estruturante Móvel'!$C:$C,"&lt;&gt;PREVISTO",'Estruturante Móvel'!$G:$G,EZ$4))</f>
        <v>2</v>
      </c>
      <c r="FB98" s="139">
        <f>(COUNTIFS('Estruturante Móvel'!$M:$M,$B98,'Estruturante Móvel'!$AM:$AM,FB$4))-(COUNTIFS('Estruturante Móvel'!$M:$M,$B98,'Estruturante Móvel'!$AM:$AM,FB$4,'Estruturante Móvel'!$AQ:$AQ,"REPARO FO"))</f>
        <v>0</v>
      </c>
      <c r="FC98" s="140">
        <f>(COUNTIFS('Estruturante Móvel'!$M:$M,$B98,'Estruturante Móvel'!$C:$C,"&lt;&gt;PREVISTO",'Estruturante Móvel'!$G:$G,FB$4))</f>
        <v>0</v>
      </c>
      <c r="FD98" s="139">
        <f>(COUNTIFS('Estruturante Móvel'!$M:$M,$B98,'Estruturante Móvel'!$AM:$AM,FD$4))-(COUNTIFS('Estruturante Móvel'!$M:$M,$B98,'Estruturante Móvel'!$AM:$AM,FD$4,'Estruturante Móvel'!$AQ:$AQ,"REPARO FO"))</f>
        <v>0</v>
      </c>
      <c r="FE98" s="140">
        <f>(COUNTIFS('Estruturante Móvel'!$M:$M,$B98,'Estruturante Móvel'!$C:$C,"&lt;&gt;PREVISTO",'Estruturante Móvel'!$G:$G,FD$4))</f>
        <v>0</v>
      </c>
      <c r="FF98" s="139">
        <f>(COUNTIFS('Estruturante Móvel'!$M:$M,$B98,'Estruturante Móvel'!$AM:$AM,FF$4))-(COUNTIFS('Estruturante Móvel'!$M:$M,$B98,'Estruturante Móvel'!$AM:$AM,FF$4,'Estruturante Móvel'!$AQ:$AQ,"REPARO FO"))</f>
        <v>0</v>
      </c>
      <c r="FG98" s="140">
        <f>(COUNTIFS('Estruturante Móvel'!$M:$M,$B98,'Estruturante Móvel'!$C:$C,"&lt;&gt;PREVISTO",'Estruturante Móvel'!$G:$G,FF$4))</f>
        <v>0</v>
      </c>
      <c r="FH98" s="139">
        <f>(COUNTIFS('Estruturante Móvel'!$M:$M,$B98,'Estruturante Móvel'!$AM:$AM,FH$4))-(COUNTIFS('Estruturante Móvel'!$M:$M,$B98,'Estruturante Móvel'!$AM:$AM,FH$4,'Estruturante Móvel'!$AQ:$AQ,"REPARO FO"))</f>
        <v>0</v>
      </c>
      <c r="FI98" s="140">
        <f>(COUNTIFS('Estruturante Móvel'!$M:$M,$B98,'Estruturante Móvel'!$C:$C,"&lt;&gt;PREVISTO",'Estruturante Móvel'!$G:$G,FH$4))</f>
        <v>0</v>
      </c>
      <c r="FJ98" s="139">
        <f>(COUNTIFS('Estruturante Móvel'!$M:$M,$B98,'Estruturante Móvel'!$AM:$AM,FJ$4))-(COUNTIFS('Estruturante Móvel'!$M:$M,$B98,'Estruturante Móvel'!$AM:$AM,FJ$4,'Estruturante Móvel'!$AQ:$AQ,"REPARO FO"))</f>
        <v>0</v>
      </c>
      <c r="FK98" s="140">
        <f>(COUNTIFS('Estruturante Móvel'!$M:$M,$B98,'Estruturante Móvel'!$C:$C,"&lt;&gt;PREVISTO",'Estruturante Móvel'!$G:$G,FJ$4))</f>
        <v>0</v>
      </c>
      <c r="FL98" s="139">
        <f>(COUNTIFS('Estruturante Móvel'!$M:$M,$B98,'Estruturante Móvel'!$AM:$AM,FL$4))-(COUNTIFS('Estruturante Móvel'!$M:$M,$B98,'Estruturante Móvel'!$AM:$AM,FL$4,'Estruturante Móvel'!$AQ:$AQ,"REPARO FO"))</f>
        <v>0</v>
      </c>
      <c r="FM98" s="140">
        <f>(COUNTIFS('Estruturante Móvel'!$M:$M,$B98,'Estruturante Móvel'!$C:$C,"&lt;&gt;PREVISTO",'Estruturante Móvel'!$G:$G,FL$4))</f>
        <v>0</v>
      </c>
      <c r="FN98" s="139">
        <f>(COUNTIFS('Estruturante Móvel'!$M:$M,$B98,'Estruturante Móvel'!$AM:$AM,FN$4))-(COUNTIFS('Estruturante Móvel'!$M:$M,$B98,'Estruturante Móvel'!$AM:$AM,FN$4,'Estruturante Móvel'!$AQ:$AQ,"REPARO FO"))</f>
        <v>0</v>
      </c>
      <c r="FO98" s="140">
        <f>(COUNTIFS('Estruturante Móvel'!$M:$M,$B98,'Estruturante Móvel'!$C:$C,"&lt;&gt;PREVISTO",'Estruturante Móvel'!$G:$G,FN$4))</f>
        <v>0</v>
      </c>
      <c r="FP98" s="139">
        <f>(COUNTIFS('Estruturante Móvel'!$M:$M,$B98,'Estruturante Móvel'!$AM:$AM,FP$4))-(COUNTIFS('Estruturante Móvel'!$M:$M,$B98,'Estruturante Móvel'!$AM:$AM,FP$4,'Estruturante Móvel'!$AQ:$AQ,"REPARO FO"))</f>
        <v>0</v>
      </c>
      <c r="FQ98" s="140">
        <f>(COUNTIFS('Estruturante Móvel'!$M:$M,$B98,'Estruturante Móvel'!$C:$C,"&lt;&gt;PREVISTO",'Estruturante Móvel'!$G:$G,FP$4))</f>
        <v>0</v>
      </c>
      <c r="FR98" s="139">
        <f>(COUNTIFS('Estruturante Móvel'!$M:$M,$B98,'Estruturante Móvel'!$AM:$AM,FR$4))-(COUNTIFS('Estruturante Móvel'!$M:$M,$B98,'Estruturante Móvel'!$AM:$AM,FR$4,'Estruturante Móvel'!$AQ:$AQ,"REPARO FO"))</f>
        <v>0</v>
      </c>
      <c r="FS98" s="140">
        <f>(COUNTIFS('Estruturante Móvel'!$M:$M,$B98,'Estruturante Móvel'!$C:$C,"&lt;&gt;PREVISTO",'Estruturante Móvel'!$G:$G,FR$4))</f>
        <v>0</v>
      </c>
      <c r="FT98" s="139">
        <f>(COUNTIFS('Estruturante Móvel'!$M:$M,$B98,'Estruturante Móvel'!$AM:$AM,FT$4))-(COUNTIFS('Estruturante Móvel'!$M:$M,$B98,'Estruturante Móvel'!$AM:$AM,FT$4,'Estruturante Móvel'!$AQ:$AQ,"REPARO FO"))</f>
        <v>0</v>
      </c>
      <c r="FU98" s="140">
        <f>(COUNTIFS('Estruturante Móvel'!$M:$M,$B98,'Estruturante Móvel'!$C:$C,"&lt;&gt;PREVISTO",'Estruturante Móvel'!$G:$G,FT$4))</f>
        <v>0</v>
      </c>
      <c r="FV98" s="139">
        <f>(COUNTIFS('Estruturante Móvel'!$M:$M,$B98,'Estruturante Móvel'!$AM:$AM,FV$4))-(COUNTIFS('Estruturante Móvel'!$M:$M,$B98,'Estruturante Móvel'!$AM:$AM,FV$4,'Estruturante Móvel'!$AQ:$AQ,"REPARO FO"))</f>
        <v>0</v>
      </c>
      <c r="FW98" s="140">
        <f>(COUNTIFS('Estruturante Móvel'!$M:$M,$B98,'Estruturante Móvel'!$C:$C,"&lt;&gt;PREVISTO",'Estruturante Móvel'!$G:$G,FV$4))</f>
        <v>0</v>
      </c>
      <c r="FX98" s="139">
        <f>(COUNTIFS('Estruturante Móvel'!$M:$M,$B98,'Estruturante Móvel'!$AM:$AM,FX$4))-(COUNTIFS('Estruturante Móvel'!$M:$M,$B98,'Estruturante Móvel'!$AM:$AM,FX$4,'Estruturante Móvel'!$AQ:$AQ,"REPARO FO"))</f>
        <v>0</v>
      </c>
      <c r="FY98" s="140">
        <f>(COUNTIFS('Estruturante Móvel'!$M:$M,$B98,'Estruturante Móvel'!$C:$C,"&lt;&gt;PREVISTO",'Estruturante Móvel'!$G:$G,FX$4))</f>
        <v>0</v>
      </c>
      <c r="FZ98" s="139">
        <f>(COUNTIFS('Estruturante Móvel'!$M:$M,$B98,'Estruturante Móvel'!$AM:$AM,FZ$4))-(COUNTIFS('Estruturante Móvel'!$M:$M,$B98,'Estruturante Móvel'!$AM:$AM,FZ$4,'Estruturante Móvel'!$AQ:$AQ,"REPARO FO"))</f>
        <v>0</v>
      </c>
      <c r="GA98" s="140">
        <f>(COUNTIFS('Estruturante Móvel'!$M:$M,$B98,'Estruturante Móvel'!$C:$C,"&lt;&gt;PREVISTO",'Estruturante Móvel'!$G:$G,FZ$4))</f>
        <v>1</v>
      </c>
      <c r="GB98" s="139">
        <f>(COUNTIFS('Estruturante Móvel'!$M:$M,$B98,'Estruturante Móvel'!$AM:$AM,GB$4))-(COUNTIFS('Estruturante Móvel'!$M:$M,$B98,'Estruturante Móvel'!$AM:$AM,GB$4,'Estruturante Móvel'!$AQ:$AQ,"REPARO FO"))</f>
        <v>0</v>
      </c>
      <c r="GC98" s="140">
        <f>(COUNTIFS('Estruturante Móvel'!$M:$M,$B98,'Estruturante Móvel'!$C:$C,"&lt;&gt;PREVISTO",'Estruturante Móvel'!$G:$G,GB$4))</f>
        <v>0</v>
      </c>
      <c r="GD98" s="139">
        <f>(COUNTIFS('Estruturante Móvel'!$M:$M,$B98,'Estruturante Móvel'!$AM:$AM,GD$4))-(COUNTIFS('Estruturante Móvel'!$M:$M,$B98,'Estruturante Móvel'!$AM:$AM,GD$4,'Estruturante Móvel'!$AQ:$AQ,"REPARO FO"))</f>
        <v>0</v>
      </c>
      <c r="GE98" s="140">
        <f>(COUNTIFS('Estruturante Móvel'!$M:$M,$B98,'Estruturante Móvel'!$C:$C,"&lt;&gt;PREVISTO",'Estruturante Móvel'!$G:$G,GD$4))</f>
        <v>0</v>
      </c>
      <c r="GF98" s="139">
        <f>(COUNTIFS('Estruturante Móvel'!$M:$M,$B98,'Estruturante Móvel'!$AM:$AM,GF$4))-(COUNTIFS('Estruturante Móvel'!$M:$M,$B98,'Estruturante Móvel'!$AM:$AM,GF$4,'Estruturante Móvel'!$AQ:$AQ,"REPARO FO"))</f>
        <v>0</v>
      </c>
      <c r="GG98" s="140">
        <f>(COUNTIFS('Estruturante Móvel'!$M:$M,$B98,'Estruturante Móvel'!$C:$C,"&lt;&gt;PREVISTO",'Estruturante Móvel'!$G:$G,GF$4))</f>
        <v>0</v>
      </c>
      <c r="GH98" s="139">
        <f>(COUNTIFS('Estruturante Móvel'!$M:$M,$B98,'Estruturante Móvel'!$AM:$AM,GH$4))-(COUNTIFS('Estruturante Móvel'!$M:$M,$B98,'Estruturante Móvel'!$AM:$AM,GH$4,'Estruturante Móvel'!$AQ:$AQ,"REPARO FO"))</f>
        <v>0</v>
      </c>
      <c r="GI98" s="140">
        <f>(COUNTIFS('Estruturante Móvel'!$M:$M,$B98,'Estruturante Móvel'!$C:$C,"&lt;&gt;PREVISTO",'Estruturante Móvel'!$G:$G,GH$4))</f>
        <v>0</v>
      </c>
      <c r="GJ98" s="139">
        <f>(COUNTIFS('Estruturante Móvel'!$M:$M,$B98,'Estruturante Móvel'!$AM:$AM,GJ$4))-(COUNTIFS('Estruturante Móvel'!$M:$M,$B98,'Estruturante Móvel'!$AM:$AM,GJ$4,'Estruturante Móvel'!$AQ:$AQ,"REPARO FO"))</f>
        <v>0</v>
      </c>
      <c r="GK98" s="140">
        <f>(COUNTIFS('Estruturante Móvel'!$M:$M,$B98,'Estruturante Móvel'!$C:$C,"&lt;&gt;PREVISTO",'Estruturante Móvel'!$G:$G,GJ$4))</f>
        <v>0</v>
      </c>
      <c r="GL98" s="139">
        <f>(COUNTIFS('Estruturante Móvel'!$M:$M,$B98,'Estruturante Móvel'!$AM:$AM,GL$4))-(COUNTIFS('Estruturante Móvel'!$M:$M,$B98,'Estruturante Móvel'!$AM:$AM,GL$4,'Estruturante Móvel'!$AQ:$AQ,"REPARO FO"))</f>
        <v>0</v>
      </c>
      <c r="GM98" s="140">
        <f>(COUNTIFS('Estruturante Móvel'!$M:$M,$B98,'Estruturante Móvel'!$C:$C,"&lt;&gt;PREVISTO",'Estruturante Móvel'!$G:$G,GL$4))</f>
        <v>0</v>
      </c>
      <c r="GN98" s="139">
        <f>(COUNTIFS('Estruturante Móvel'!$M:$M,$B98,'Estruturante Móvel'!$AM:$AM,GN$4))-(COUNTIFS('Estruturante Móvel'!$M:$M,$B98,'Estruturante Móvel'!$AM:$AM,GN$4,'Estruturante Móvel'!$AQ:$AQ,"REPARO FO"))</f>
        <v>0</v>
      </c>
      <c r="GO98" s="140">
        <f>(COUNTIFS('Estruturante Móvel'!$M:$M,$B98,'Estruturante Móvel'!$C:$C,"&lt;&gt;PREVISTO",'Estruturante Móvel'!$G:$G,GN$4))</f>
        <v>0</v>
      </c>
      <c r="GP98" s="139">
        <f>(COUNTIFS('Estruturante Móvel'!$M:$M,$B98,'Estruturante Móvel'!$AM:$AM,GP$4))-(COUNTIFS('Estruturante Móvel'!$M:$M,$B98,'Estruturante Móvel'!$AM:$AM,GP$4,'Estruturante Móvel'!$AQ:$AQ,"REPARO FO"))</f>
        <v>0</v>
      </c>
      <c r="GQ98" s="140">
        <f>(COUNTIFS('Estruturante Móvel'!$M:$M,$B98,'Estruturante Móvel'!$C:$C,"&lt;&gt;PREVISTO",'Estruturante Móvel'!$G:$G,GP$4))</f>
        <v>0</v>
      </c>
      <c r="GR98" s="139">
        <f>(COUNTIFS('Estruturante Móvel'!$M:$M,$B98,'Estruturante Móvel'!$AM:$AM,GR$4))-(COUNTIFS('Estruturante Móvel'!$M:$M,$B98,'Estruturante Móvel'!$AM:$AM,GR$4,'Estruturante Móvel'!$AQ:$AQ,"REPARO FO"))</f>
        <v>0</v>
      </c>
      <c r="GS98" s="140">
        <f>(COUNTIFS('Estruturante Móvel'!$M:$M,$B98,'Estruturante Móvel'!$C:$C,"&lt;&gt;PREVISTO",'Estruturante Móvel'!$G:$G,GR$4))</f>
        <v>1</v>
      </c>
      <c r="GT98" s="139">
        <f>(COUNTIFS('Estruturante Móvel'!$M:$M,$B98,'Estruturante Móvel'!$AM:$AM,GT$4))-(COUNTIFS('Estruturante Móvel'!$M:$M,$B98,'Estruturante Móvel'!$AM:$AM,GT$4,'Estruturante Móvel'!$AQ:$AQ,"REPARO FO"))</f>
        <v>0</v>
      </c>
      <c r="GU98" s="140">
        <f>(COUNTIFS('Estruturante Móvel'!$M:$M,$B98,'Estruturante Móvel'!$C:$C,"&lt;&gt;PREVISTO",'Estruturante Móvel'!$G:$G,GT$4))</f>
        <v>0</v>
      </c>
      <c r="GV98" s="139">
        <f>(COUNTIFS('Estruturante Móvel'!$M:$M,$B98,'Estruturante Móvel'!$AM:$AM,GV$4))-(COUNTIFS('Estruturante Móvel'!$M:$M,$B98,'Estruturante Móvel'!$AM:$AM,GV$4,'Estruturante Móvel'!$AQ:$AQ,"REPARO FO"))</f>
        <v>0</v>
      </c>
      <c r="GW98" s="140">
        <f>(COUNTIFS('Estruturante Móvel'!$M:$M,$B98,'Estruturante Móvel'!$C:$C,"&lt;&gt;PREVISTO",'Estruturante Móvel'!$G:$G,GV$4))</f>
        <v>0</v>
      </c>
      <c r="GX98" s="139">
        <f>(COUNTIFS('Estruturante Móvel'!$M:$M,$B98,'Estruturante Móvel'!$AM:$AM,GX$4))-(COUNTIFS('Estruturante Móvel'!$M:$M,$B98,'Estruturante Móvel'!$AM:$AM,GX$4,'Estruturante Móvel'!$AQ:$AQ,"REPARO FO"))</f>
        <v>0</v>
      </c>
      <c r="GY98" s="140">
        <f>(COUNTIFS('Estruturante Móvel'!$M:$M,$B98,'Estruturante Móvel'!$C:$C,"&lt;&gt;PREVISTO",'Estruturante Móvel'!$G:$G,GX$4))</f>
        <v>0</v>
      </c>
      <c r="GZ98" s="139">
        <f>(COUNTIFS('Estruturante Móvel'!$M:$M,$B98,'Estruturante Móvel'!$AM:$AM,GZ$4))-(COUNTIFS('Estruturante Móvel'!$M:$M,$B98,'Estruturante Móvel'!$AM:$AM,GZ$4,'Estruturante Móvel'!$AQ:$AQ,"REPARO FO"))</f>
        <v>0</v>
      </c>
      <c r="HA98" s="140">
        <f>(COUNTIFS('Estruturante Móvel'!$M:$M,$B98,'Estruturante Móvel'!$C:$C,"&lt;&gt;PREVISTO",'Estruturante Móvel'!$G:$G,GZ$4))</f>
        <v>0</v>
      </c>
      <c r="HB98" s="139">
        <f>(COUNTIFS('Estruturante Móvel'!$M:$M,$B98,'Estruturante Móvel'!$AM:$AM,HB$4))-(COUNTIFS('Estruturante Móvel'!$M:$M,$B98,'Estruturante Móvel'!$AM:$AM,HB$4,'Estruturante Móvel'!$AQ:$AQ,"REPARO FO"))</f>
        <v>0</v>
      </c>
      <c r="HC98" s="140">
        <f>(COUNTIFS('Estruturante Móvel'!$M:$M,$B98,'Estruturante Móvel'!$C:$C,"&lt;&gt;PREVISTO",'Estruturante Móvel'!$G:$G,HB$4))</f>
        <v>0</v>
      </c>
      <c r="HD98" s="139">
        <f>(COUNTIFS('Estruturante Móvel'!$M:$M,$B98,'Estruturante Móvel'!$AM:$AM,HD$4))-(COUNTIFS('Estruturante Móvel'!$M:$M,$B98,'Estruturante Móvel'!$AM:$AM,HD$4,'Estruturante Móvel'!$AQ:$AQ,"REPARO FO"))</f>
        <v>0</v>
      </c>
      <c r="HE98" s="140">
        <f>(COUNTIFS('Estruturante Móvel'!$M:$M,$B98,'Estruturante Móvel'!$C:$C,"&lt;&gt;PREVISTO",'Estruturante Móvel'!$G:$G,HD$4))</f>
        <v>0</v>
      </c>
      <c r="HF98" s="139">
        <f>(COUNTIFS('Estruturante Móvel'!$M:$M,$B98,'Estruturante Móvel'!$AM:$AM,HF$4))-(COUNTIFS('Estruturante Móvel'!$M:$M,$B98,'Estruturante Móvel'!$AM:$AM,HF$4,'Estruturante Móvel'!$AQ:$AQ,"REPARO FO"))</f>
        <v>0</v>
      </c>
      <c r="HG98" s="140">
        <f>(COUNTIFS('Estruturante Móvel'!$M:$M,$B98,'Estruturante Móvel'!$C:$C,"&lt;&gt;PREVISTO",'Estruturante Móvel'!$G:$G,HF$4))</f>
        <v>0</v>
      </c>
      <c r="HH98" s="139">
        <f>(COUNTIFS('Estruturante Móvel'!$M:$M,$B98,'Estruturante Móvel'!$AM:$AM,HH$4))-(COUNTIFS('Estruturante Móvel'!$M:$M,$B98,'Estruturante Móvel'!$AM:$AM,HH$4,'Estruturante Móvel'!$AQ:$AQ,"REPARO FO"))</f>
        <v>0</v>
      </c>
      <c r="HI98" s="140">
        <f>(COUNTIFS('Estruturante Móvel'!$M:$M,$B98,'Estruturante Móvel'!$C:$C,"&lt;&gt;PREVISTO",'Estruturante Móvel'!$G:$G,HH$4))</f>
        <v>2</v>
      </c>
      <c r="HJ98" s="139">
        <f>(COUNTIFS('Estruturante Móvel'!$M:$M,$B98,'Estruturante Móvel'!$AM:$AM,HJ$4))-(COUNTIFS('Estruturante Móvel'!$M:$M,$B98,'Estruturante Móvel'!$AM:$AM,HJ$4,'Estruturante Móvel'!$AQ:$AQ,"REPARO FO"))</f>
        <v>0</v>
      </c>
      <c r="HK98" s="140">
        <f>(COUNTIFS('Estruturante Móvel'!$M:$M,$B98,'Estruturante Móvel'!$C:$C,"&lt;&gt;PREVISTO",'Estruturante Móvel'!$G:$G,HJ$4))</f>
        <v>0</v>
      </c>
      <c r="HL98" s="139">
        <f>(COUNTIFS('Estruturante Móvel'!$M:$M,$B98,'Estruturante Móvel'!$AM:$AM,HL$4))-(COUNTIFS('Estruturante Móvel'!$M:$M,$B98,'Estruturante Móvel'!$AM:$AM,HL$4,'Estruturante Móvel'!$AQ:$AQ,"REPARO FO"))</f>
        <v>0</v>
      </c>
      <c r="HM98" s="140">
        <f>(COUNTIFS('Estruturante Móvel'!$M:$M,$B98,'Estruturante Móvel'!$C:$C,"&lt;&gt;PREVISTO",'Estruturante Móvel'!$G:$G,HL$4))</f>
        <v>0</v>
      </c>
      <c r="HN98" s="139">
        <f>(COUNTIFS('Estruturante Móvel'!$M:$M,$B98,'Estruturante Móvel'!$AM:$AM,HN$4))-(COUNTIFS('Estruturante Móvel'!$M:$M,$B98,'Estruturante Móvel'!$AM:$AM,HN$4,'Estruturante Móvel'!$AQ:$AQ,"REPARO FO"))</f>
        <v>0</v>
      </c>
      <c r="HO98" s="140">
        <f>(COUNTIFS('Estruturante Móvel'!$M:$M,$B98,'Estruturante Móvel'!$C:$C,"&lt;&gt;PREVISTO",'Estruturante Móvel'!$G:$G,HN$4))</f>
        <v>0</v>
      </c>
      <c r="HP98" s="139">
        <f>(COUNTIFS('Estruturante Móvel'!$M:$M,$B98,'Estruturante Móvel'!$AM:$AM,HP$4))-(COUNTIFS('Estruturante Móvel'!$M:$M,$B98,'Estruturante Móvel'!$AM:$AM,HP$4,'Estruturante Móvel'!$AQ:$AQ,"REPARO FO"))</f>
        <v>0</v>
      </c>
      <c r="HQ98" s="140">
        <f>(COUNTIFS('Estruturante Móvel'!$M:$M,$B98,'Estruturante Móvel'!$C:$C,"&lt;&gt;PREVISTO",'Estruturante Móvel'!$G:$G,HP$4))</f>
        <v>0</v>
      </c>
      <c r="HR98" s="139">
        <f>(COUNTIFS('Estruturante Móvel'!$M:$M,$B98,'Estruturante Móvel'!$AM:$AM,HR$4))-(COUNTIFS('Estruturante Móvel'!$M:$M,$B98,'Estruturante Móvel'!$AM:$AM,HR$4,'Estruturante Móvel'!$AQ:$AQ,"REPARO FO"))</f>
        <v>0</v>
      </c>
      <c r="HS98" s="140">
        <f>(COUNTIFS('Estruturante Móvel'!$M:$M,$B98,'Estruturante Móvel'!$C:$C,"&lt;&gt;PREVISTO",'Estruturante Móvel'!$G:$G,HR$4))</f>
        <v>0</v>
      </c>
      <c r="HT98" s="139">
        <f>(COUNTIFS('Estruturante Móvel'!$M:$M,$B98,'Estruturante Móvel'!$AM:$AM,HT$4))-(COUNTIFS('Estruturante Móvel'!$M:$M,$B98,'Estruturante Móvel'!$AM:$AM,HT$4,'Estruturante Móvel'!$AQ:$AQ,"REPARO FO"))</f>
        <v>0</v>
      </c>
      <c r="HU98" s="140">
        <f>(COUNTIFS('Estruturante Móvel'!$M:$M,$B98,'Estruturante Móvel'!$C:$C,"&lt;&gt;PREVISTO",'Estruturante Móvel'!$G:$G,HT$4))</f>
        <v>0</v>
      </c>
      <c r="HV98" s="139">
        <f>(COUNTIFS('Estruturante Móvel'!$M:$M,$B98,'Estruturante Móvel'!$AM:$AM,HV$4))-(COUNTIFS('Estruturante Móvel'!$M:$M,$B98,'Estruturante Móvel'!$AM:$AM,HV$4,'Estruturante Móvel'!$AQ:$AQ,"REPARO FO"))</f>
        <v>0</v>
      </c>
      <c r="HW98" s="140">
        <f>(COUNTIFS('Estruturante Móvel'!$M:$M,$B98,'Estruturante Móvel'!$C:$C,"&lt;&gt;PREVISTO",'Estruturante Móvel'!$G:$G,HV$4))</f>
        <v>0</v>
      </c>
      <c r="HX98" s="139">
        <f>(COUNTIFS('Estruturante Móvel'!$M:$M,$B98,'Estruturante Móvel'!$AM:$AM,HX$4))-(COUNTIFS('Estruturante Móvel'!$M:$M,$B98,'Estruturante Móvel'!$AM:$AM,HX$4,'Estruturante Móvel'!$AQ:$AQ,"REPARO FO"))</f>
        <v>0</v>
      </c>
      <c r="HY98" s="140">
        <f>(COUNTIFS('Estruturante Móvel'!$M:$M,$B98,'Estruturante Móvel'!$C:$C,"&lt;&gt;PREVISTO",'Estruturante Móvel'!$G:$G,HX$4))</f>
        <v>0</v>
      </c>
      <c r="HZ98" s="139">
        <f>(COUNTIFS('Estruturante Móvel'!$M:$M,$B98,'Estruturante Móvel'!$AM:$AM,HZ$4))-(COUNTIFS('Estruturante Móvel'!$M:$M,$B98,'Estruturante Móvel'!$AM:$AM,HZ$4,'Estruturante Móvel'!$AQ:$AQ,"REPARO FO"))</f>
        <v>0</v>
      </c>
      <c r="IA98" s="140">
        <f>(COUNTIFS('Estruturante Móvel'!$M:$M,$B98,'Estruturante Móvel'!$C:$C,"&lt;&gt;PREVISTO",'Estruturante Móvel'!$G:$G,HZ$4))</f>
        <v>0</v>
      </c>
      <c r="IB98" s="139">
        <f>(COUNTIFS('Estruturante Móvel'!$M:$M,$B98,'Estruturante Móvel'!$AM:$AM,IB$4))-(COUNTIFS('Estruturante Móvel'!$M:$M,$B98,'Estruturante Móvel'!$AM:$AM,IB$4,'Estruturante Móvel'!$AQ:$AQ,"REPARO FO"))</f>
        <v>0</v>
      </c>
      <c r="IC98" s="140">
        <f>(COUNTIFS('Estruturante Móvel'!$M:$M,$B98,'Estruturante Móvel'!$C:$C,"&lt;&gt;PREVISTO",'Estruturante Móvel'!$G:$G,IB$4))</f>
        <v>0</v>
      </c>
      <c r="ID98" s="139">
        <f>(COUNTIFS('Estruturante Móvel'!$M:$M,$B98,'Estruturante Móvel'!$AM:$AM,ID$4))-(COUNTIFS('Estruturante Móvel'!$M:$M,$B98,'Estruturante Móvel'!$AM:$AM,ID$4,'Estruturante Móvel'!$AQ:$AQ,"REPARO FO"))</f>
        <v>0</v>
      </c>
      <c r="IE98" s="140">
        <f>(COUNTIFS('Estruturante Móvel'!$M:$M,$B98,'Estruturante Móvel'!$C:$C,"&lt;&gt;PREVISTO",'Estruturante Móvel'!$G:$G,ID$4))</f>
        <v>0</v>
      </c>
      <c r="IF98" s="139">
        <f>(COUNTIFS('Estruturante Móvel'!$M:$M,$B98,'Estruturante Móvel'!$AM:$AM,IF$4))-(COUNTIFS('Estruturante Móvel'!$M:$M,$B98,'Estruturante Móvel'!$AM:$AM,IF$4,'Estruturante Móvel'!$AQ:$AQ,"REPARO FO"))</f>
        <v>0</v>
      </c>
      <c r="IG98" s="140">
        <f>(COUNTIFS('Estruturante Móvel'!$M:$M,$B98,'Estruturante Móvel'!$C:$C,"&lt;&gt;PREVISTO",'Estruturante Móvel'!$G:$G,IF$4))</f>
        <v>0</v>
      </c>
      <c r="IH98" s="139">
        <f>(COUNTIFS('Estruturante Móvel'!$M:$M,$B98,'Estruturante Móvel'!$AM:$AM,IH$4))-(COUNTIFS('Estruturante Móvel'!$M:$M,$B98,'Estruturante Móvel'!$AM:$AM,IH$4,'Estruturante Móvel'!$AQ:$AQ,"REPARO FO"))</f>
        <v>0</v>
      </c>
      <c r="II98" s="140">
        <f>(COUNTIFS('Estruturante Móvel'!$M:$M,$B98,'Estruturante Móvel'!$C:$C,"&lt;&gt;PREVISTO",'Estruturante Móvel'!$G:$G,IH$4))</f>
        <v>0</v>
      </c>
      <c r="IJ98" s="139">
        <f>(COUNTIFS('Estruturante Móvel'!$M:$M,$B98,'Estruturante Móvel'!$AM:$AM,IJ$4))-(COUNTIFS('Estruturante Móvel'!$M:$M,$B98,'Estruturante Móvel'!$AM:$AM,IJ$4,'Estruturante Móvel'!$AQ:$AQ,"REPARO FO"))</f>
        <v>0</v>
      </c>
      <c r="IK98" s="140">
        <f>(COUNTIFS('Estruturante Móvel'!$M:$M,$B98,'Estruturante Móvel'!$C:$C,"&lt;&gt;PREVISTO",'Estruturante Móvel'!$G:$G,IJ$4))</f>
        <v>0</v>
      </c>
      <c r="IL98" s="139">
        <f>(COUNTIFS('Estruturante Móvel'!$M:$M,$B98,'Estruturante Móvel'!$AM:$AM,IL$4))-(COUNTIFS('Estruturante Móvel'!$M:$M,$B98,'Estruturante Móvel'!$AM:$AM,IL$4,'Estruturante Móvel'!$AQ:$AQ,"REPARO FO"))</f>
        <v>0</v>
      </c>
      <c r="IM98" s="140">
        <f>(COUNTIFS('Estruturante Móvel'!$M:$M,$B98,'Estruturante Móvel'!$C:$C,"&lt;&gt;PREVISTO",'Estruturante Móvel'!$G:$G,IL$4))</f>
        <v>0</v>
      </c>
      <c r="IN98" s="139">
        <f>(COUNTIFS('Estruturante Móvel'!$M:$M,$B98,'Estruturante Móvel'!$AM:$AM,IN$4))-(COUNTIFS('Estruturante Móvel'!$M:$M,$B98,'Estruturante Móvel'!$AM:$AM,IN$4,'Estruturante Móvel'!$AQ:$AQ,"REPARO FO"))</f>
        <v>0</v>
      </c>
      <c r="IO98" s="140">
        <f>(COUNTIFS('Estruturante Móvel'!$M:$M,$B98,'Estruturante Móvel'!$C:$C,"&lt;&gt;PREVISTO",'Estruturante Móvel'!$G:$G,IN$4))</f>
        <v>0</v>
      </c>
      <c r="IP98" s="139">
        <f>(COUNTIFS('Estruturante Móvel'!$M:$M,$B98,'Estruturante Móvel'!$AM:$AM,IP$4))-(COUNTIFS('Estruturante Móvel'!$M:$M,$B98,'Estruturante Móvel'!$AM:$AM,IP$4,'Estruturante Móvel'!$AQ:$AQ,"REPARO FO"))</f>
        <v>0</v>
      </c>
      <c r="IQ98" s="140">
        <f>(COUNTIFS('Estruturante Móvel'!$M:$M,$B98,'Estruturante Móvel'!$C:$C,"&lt;&gt;PREVISTO",'Estruturante Móvel'!$G:$G,IP$4))</f>
        <v>0</v>
      </c>
      <c r="IR98" s="139">
        <f>(COUNTIFS('Estruturante Móvel'!$M:$M,$B98,'Estruturante Móvel'!$AM:$AM,IR$4))-(COUNTIFS('Estruturante Móvel'!$M:$M,$B98,'Estruturante Móvel'!$AM:$AM,IR$4,'Estruturante Móvel'!$AQ:$AQ,"REPARO FO"))</f>
        <v>0</v>
      </c>
      <c r="IS98" s="140">
        <f>(COUNTIFS('Estruturante Móvel'!$M:$M,$B98,'Estruturante Móvel'!$C:$C,"&lt;&gt;PREVISTO",'Estruturante Móvel'!$G:$G,IR$4))</f>
        <v>0</v>
      </c>
      <c r="IT98" s="139">
        <f>(COUNTIFS('Estruturante Móvel'!$M:$M,$B98,'Estruturante Móvel'!$AM:$AM,IT$4))-(COUNTIFS('Estruturante Móvel'!$M:$M,$B98,'Estruturante Móvel'!$AM:$AM,IT$4,'Estruturante Móvel'!$AQ:$AQ,"REPARO FO"))</f>
        <v>0</v>
      </c>
      <c r="IU98" s="140">
        <f>(COUNTIFS('Estruturante Móvel'!$M:$M,$B98,'Estruturante Móvel'!$C:$C,"&lt;&gt;PREVISTO",'Estruturante Móvel'!$G:$G,IT$4))</f>
        <v>0</v>
      </c>
      <c r="IV98" s="139">
        <f>(COUNTIFS('Estruturante Móvel'!$M:$M,$B98,'Estruturante Móvel'!$AM:$AM,IV$4))-(COUNTIFS('Estruturante Móvel'!$M:$M,$B98,'Estruturante Móvel'!$AM:$AM,IV$4,'Estruturante Móvel'!$AQ:$AQ,"REPARO FO"))</f>
        <v>0</v>
      </c>
      <c r="IW98" s="140">
        <f>(COUNTIFS('Estruturante Móvel'!$M:$M,$B98,'Estruturante Móvel'!$C:$C,"&lt;&gt;PREVISTO",'Estruturante Móvel'!$G:$G,IV$4))</f>
        <v>0</v>
      </c>
      <c r="IX98" s="139">
        <f>(COUNTIFS('Estruturante Móvel'!$M:$M,$B98,'Estruturante Móvel'!$AM:$AM,IX$4))-(COUNTIFS('Estruturante Móvel'!$M:$M,$B98,'Estruturante Móvel'!$AM:$AM,IX$4,'Estruturante Móvel'!$AQ:$AQ,"REPARO FO"))</f>
        <v>0</v>
      </c>
      <c r="IY98" s="140">
        <f>(COUNTIFS('Estruturante Móvel'!$M:$M,$B98,'Estruturante Móvel'!$C:$C,"&lt;&gt;PREVISTO",'Estruturante Móvel'!$G:$G,IX$4))</f>
        <v>0</v>
      </c>
      <c r="IZ98" s="139">
        <f>(COUNTIFS('Estruturante Móvel'!$M:$M,$B98,'Estruturante Móvel'!$AM:$AM,IZ$4))-(COUNTIFS('Estruturante Móvel'!$M:$M,$B98,'Estruturante Móvel'!$AM:$AM,IZ$4,'Estruturante Móvel'!$AQ:$AQ,"REPARO FO"))</f>
        <v>0</v>
      </c>
      <c r="JA98" s="140">
        <f>(COUNTIFS('Estruturante Móvel'!$M:$M,$B98,'Estruturante Móvel'!$C:$C,"&lt;&gt;PREVISTO",'Estruturante Móvel'!$G:$G,IZ$4))</f>
        <v>0</v>
      </c>
      <c r="JB98" s="139">
        <f>(COUNTIFS('Estruturante Móvel'!$M:$M,$B98,'Estruturante Móvel'!$AM:$AM,JB$4))-(COUNTIFS('Estruturante Móvel'!$M:$M,$B98,'Estruturante Móvel'!$AM:$AM,JB$4,'Estruturante Móvel'!$AQ:$AQ,"REPARO FO"))</f>
        <v>0</v>
      </c>
      <c r="JC98" s="140">
        <f>(COUNTIFS('Estruturante Móvel'!$M:$M,$B98,'Estruturante Móvel'!$C:$C,"&lt;&gt;PREVISTO",'Estruturante Móvel'!$G:$G,JB$4))</f>
        <v>0</v>
      </c>
      <c r="JD98" s="139">
        <f>(COUNTIFS('Estruturante Móvel'!$M:$M,$B98,'Estruturante Móvel'!$AM:$AM,JD$4))-(COUNTIFS('Estruturante Móvel'!$M:$M,$B98,'Estruturante Móvel'!$AM:$AM,JD$4,'Estruturante Móvel'!$AQ:$AQ,"REPARO FO"))</f>
        <v>0</v>
      </c>
      <c r="JE98" s="140">
        <f>(COUNTIFS('Estruturante Móvel'!$M:$M,$B98,'Estruturante Móvel'!$C:$C,"&lt;&gt;PREVISTO",'Estruturante Móvel'!$G:$G,JD$4))</f>
        <v>0</v>
      </c>
      <c r="JF98" s="139">
        <f>(COUNTIFS('Estruturante Móvel'!$M:$M,$B98,'Estruturante Móvel'!$AM:$AM,JF$4))-(COUNTIFS('Estruturante Móvel'!$M:$M,$B98,'Estruturante Móvel'!$AM:$AM,JF$4,'Estruturante Móvel'!$AQ:$AQ,"REPARO FO"))</f>
        <v>0</v>
      </c>
      <c r="JG98" s="140">
        <f>(COUNTIFS('Estruturante Móvel'!$M:$M,$B98,'Estruturante Móvel'!$C:$C,"&lt;&gt;PREVISTO",'Estruturante Móvel'!$G:$G,JF$4))</f>
        <v>0</v>
      </c>
      <c r="JH98" s="139">
        <f>(COUNTIFS('Estruturante Móvel'!$M:$M,$B98,'Estruturante Móvel'!$AM:$AM,JH$4))-(COUNTIFS('Estruturante Móvel'!$M:$M,$B98,'Estruturante Móvel'!$AM:$AM,JH$4,'Estruturante Móvel'!$AQ:$AQ,"REPARO FO"))</f>
        <v>0</v>
      </c>
      <c r="JI98" s="140">
        <f>(COUNTIFS('Estruturante Móvel'!$M:$M,$B98,'Estruturante Móvel'!$C:$C,"&lt;&gt;PREVISTO",'Estruturante Móvel'!$G:$G,JH$4))</f>
        <v>0</v>
      </c>
      <c r="JJ98" s="139">
        <f>(COUNTIFS('Estruturante Móvel'!$M:$M,$B98,'Estruturante Móvel'!$AM:$AM,JJ$4))-(COUNTIFS('Estruturante Móvel'!$M:$M,$B98,'Estruturante Móvel'!$AM:$AM,JJ$4,'Estruturante Móvel'!$AQ:$AQ,"REPARO FO"))</f>
        <v>0</v>
      </c>
      <c r="JK98" s="140">
        <f>(COUNTIFS('Estruturante Móvel'!$M:$M,$B98,'Estruturante Móvel'!$C:$C,"&lt;&gt;PREVISTO",'Estruturante Móvel'!$G:$G,JJ$4))</f>
        <v>0</v>
      </c>
      <c r="JL98" s="139">
        <f>(COUNTIFS('Estruturante Móvel'!$M:$M,$B98,'Estruturante Móvel'!$AM:$AM,JL$4))-(COUNTIFS('Estruturante Móvel'!$M:$M,$B98,'Estruturante Móvel'!$AM:$AM,JL$4,'Estruturante Móvel'!$AQ:$AQ,"REPARO FO"))</f>
        <v>0</v>
      </c>
      <c r="JM98" s="140">
        <f>(COUNTIFS('Estruturante Móvel'!$M:$M,$B98,'Estruturante Móvel'!$C:$C,"&lt;&gt;PREVISTO",'Estruturante Móvel'!$G:$G,JL$4))</f>
        <v>0</v>
      </c>
      <c r="JN98" s="139">
        <f>(COUNTIFS('Estruturante Móvel'!$M:$M,$B98,'Estruturante Móvel'!$AM:$AM,JN$4))-(COUNTIFS('Estruturante Móvel'!$M:$M,$B98,'Estruturante Móvel'!$AM:$AM,JN$4,'Estruturante Móvel'!$AQ:$AQ,"REPARO FO"))</f>
        <v>0</v>
      </c>
      <c r="JO98" s="140">
        <f>(COUNTIFS('Estruturante Móvel'!$M:$M,$B98,'Estruturante Móvel'!$C:$C,"&lt;&gt;PREVISTO",'Estruturante Móvel'!$G:$G,JN$4))</f>
        <v>0</v>
      </c>
      <c r="JP98" s="139">
        <f>(COUNTIFS('Estruturante Móvel'!$M:$M,$B98,'Estruturante Móvel'!$AM:$AM,JP$4))-(COUNTIFS('Estruturante Móvel'!$M:$M,$B98,'Estruturante Móvel'!$AM:$AM,JP$4,'Estruturante Móvel'!$AQ:$AQ,"REPARO FO"))</f>
        <v>0</v>
      </c>
      <c r="JQ98" s="140">
        <f>(COUNTIFS('Estruturante Móvel'!$M:$M,$B98,'Estruturante Móvel'!$C:$C,"&lt;&gt;PREVISTO",'Estruturante Móvel'!$G:$G,JP$4))</f>
        <v>0</v>
      </c>
      <c r="JR98" s="139">
        <f>(COUNTIFS('Estruturante Móvel'!$M:$M,$B98,'Estruturante Móvel'!$AM:$AM,JR$4))-(COUNTIFS('Estruturante Móvel'!$M:$M,$B98,'Estruturante Móvel'!$AM:$AM,JR$4,'Estruturante Móvel'!$AQ:$AQ,"REPARO FO"))</f>
        <v>0</v>
      </c>
      <c r="JS98" s="140">
        <f>(COUNTIFS('Estruturante Móvel'!$M:$M,$B98,'Estruturante Móvel'!$C:$C,"&lt;&gt;PREVISTO",'Estruturante Móvel'!$G:$G,JR$4))</f>
        <v>0</v>
      </c>
      <c r="JT98" s="139">
        <f>(COUNTIFS('Estruturante Móvel'!$M:$M,$B98,'Estruturante Móvel'!$AM:$AM,JT$4))-(COUNTIFS('Estruturante Móvel'!$M:$M,$B98,'Estruturante Móvel'!$AM:$AM,JT$4,'Estruturante Móvel'!$AQ:$AQ,"REPARO FO"))</f>
        <v>0</v>
      </c>
      <c r="JU98" s="140">
        <f>(COUNTIFS('Estruturante Móvel'!$M:$M,$B98,'Estruturante Móvel'!$C:$C,"&lt;&gt;PREVISTO",'Estruturante Móvel'!$G:$G,JT$4))</f>
        <v>0</v>
      </c>
      <c r="JV98" s="139">
        <f>(COUNTIFS('Estruturante Móvel'!$M:$M,$B98,'Estruturante Móvel'!$AM:$AM,JV$4))-(COUNTIFS('Estruturante Móvel'!$M:$M,$B98,'Estruturante Móvel'!$AM:$AM,JV$4,'Estruturante Móvel'!$AQ:$AQ,"REPARO FO"))</f>
        <v>0</v>
      </c>
      <c r="JW98" s="140">
        <f>(COUNTIFS('Estruturante Móvel'!$M:$M,$B98,'Estruturante Móvel'!$C:$C,"&lt;&gt;PREVISTO",'Estruturante Móvel'!$G:$G,JV$4))</f>
        <v>0</v>
      </c>
      <c r="JX98" s="139">
        <f>(COUNTIFS('Estruturante Móvel'!$M:$M,$B98,'Estruturante Móvel'!$AM:$AM,JX$4))-(COUNTIFS('Estruturante Móvel'!$M:$M,$B98,'Estruturante Móvel'!$AM:$AM,JX$4,'Estruturante Móvel'!$AQ:$AQ,"REPARO FO"))</f>
        <v>0</v>
      </c>
      <c r="JY98" s="140">
        <f>(COUNTIFS('Estruturante Móvel'!$M:$M,$B98,'Estruturante Móvel'!$C:$C,"&lt;&gt;PREVISTO",'Estruturante Móvel'!$G:$G,JX$4))</f>
        <v>0</v>
      </c>
      <c r="JZ98" s="139">
        <f>(COUNTIFS('Estruturante Móvel'!$M:$M,$B98,'Estruturante Móvel'!$AM:$AM,JZ$4))-(COUNTIFS('Estruturante Móvel'!$M:$M,$B98,'Estruturante Móvel'!$AM:$AM,JZ$4,'Estruturante Móvel'!$AQ:$AQ,"REPARO FO"))</f>
        <v>0</v>
      </c>
      <c r="KA98" s="140">
        <f>(COUNTIFS('Estruturante Móvel'!$M:$M,$B98,'Estruturante Móvel'!$C:$C,"&lt;&gt;PREVISTO",'Estruturante Móvel'!$G:$G,JZ$4))</f>
        <v>0</v>
      </c>
      <c r="KB98" s="139">
        <f>(COUNTIFS('Estruturante Móvel'!$M:$M,$B98,'Estruturante Móvel'!$AM:$AM,KB$4))-(COUNTIFS('Estruturante Móvel'!$M:$M,$B98,'Estruturante Móvel'!$AM:$AM,KB$4,'Estruturante Móvel'!$AQ:$AQ,"REPARO FO"))</f>
        <v>0</v>
      </c>
      <c r="KC98" s="140">
        <f>(COUNTIFS('Estruturante Móvel'!$M:$M,$B98,'Estruturante Móvel'!$C:$C,"&lt;&gt;PREVISTO",'Estruturante Móvel'!$G:$G,KB$4))</f>
        <v>0</v>
      </c>
      <c r="KD98" s="139">
        <f>(COUNTIFS('Estruturante Móvel'!$M:$M,$B98,'Estruturante Móvel'!$AM:$AM,KD$4))-(COUNTIFS('Estruturante Móvel'!$M:$M,$B98,'Estruturante Móvel'!$AM:$AM,KD$4,'Estruturante Móvel'!$AQ:$AQ,"REPARO FO"))</f>
        <v>0</v>
      </c>
      <c r="KE98" s="140">
        <f>(COUNTIFS('Estruturante Móvel'!$M:$M,$B98,'Estruturante Móvel'!$C:$C,"&lt;&gt;PREVISTO",'Estruturante Móvel'!$G:$G,KD$4))</f>
        <v>0</v>
      </c>
      <c r="KF98" s="139">
        <f>(COUNTIFS('Estruturante Móvel'!$M:$M,$B98,'Estruturante Móvel'!$AM:$AM,KF$4))-(COUNTIFS('Estruturante Móvel'!$M:$M,$B98,'Estruturante Móvel'!$AM:$AM,KF$4,'Estruturante Móvel'!$AQ:$AQ,"REPARO FO"))</f>
        <v>0</v>
      </c>
      <c r="KG98" s="140">
        <f>(COUNTIFS('Estruturante Móvel'!$M:$M,$B98,'Estruturante Móvel'!$C:$C,"&lt;&gt;PREVISTO",'Estruturante Móvel'!$G:$G,KF$4))</f>
        <v>0</v>
      </c>
      <c r="KH98" s="139">
        <f>(COUNTIFS('Estruturante Móvel'!$M:$M,$B98,'Estruturante Móvel'!$AM:$AM,KH$4))-(COUNTIFS('Estruturante Móvel'!$M:$M,$B98,'Estruturante Móvel'!$AM:$AM,KH$4,'Estruturante Móvel'!$AQ:$AQ,"REPARO FO"))</f>
        <v>0</v>
      </c>
      <c r="KI98" s="140">
        <f>(COUNTIFS('Estruturante Móvel'!$M:$M,$B98,'Estruturante Móvel'!$C:$C,"&lt;&gt;PREVISTO",'Estruturante Móvel'!$G:$G,KH$4))</f>
        <v>0</v>
      </c>
      <c r="KJ98" s="139">
        <f>(COUNTIFS('Estruturante Móvel'!$M:$M,$B98,'Estruturante Móvel'!$AM:$AM,KJ$4))-(COUNTIFS('Estruturante Móvel'!$M:$M,$B98,'Estruturante Móvel'!$AM:$AM,KJ$4,'Estruturante Móvel'!$AQ:$AQ,"REPARO FO"))</f>
        <v>0</v>
      </c>
      <c r="KK98" s="140">
        <f>(COUNTIFS('Estruturante Móvel'!$M:$M,$B98,'Estruturante Móvel'!$C:$C,"&lt;&gt;PREVISTO",'Estruturante Móvel'!$G:$G,KJ$4))</f>
        <v>0</v>
      </c>
      <c r="KL98" s="139">
        <f>(COUNTIFS('Estruturante Móvel'!$M:$M,$B98,'Estruturante Móvel'!$AM:$AM,KL$4))-(COUNTIFS('Estruturante Móvel'!$M:$M,$B98,'Estruturante Móvel'!$AM:$AM,KL$4,'Estruturante Móvel'!$AQ:$AQ,"REPARO FO"))</f>
        <v>0</v>
      </c>
      <c r="KM98" s="140">
        <f>(COUNTIFS('Estruturante Móvel'!$M:$M,$B98,'Estruturante Móvel'!$C:$C,"&lt;&gt;PREVISTO",'Estruturante Móvel'!$G:$G,KL$4))</f>
        <v>0</v>
      </c>
      <c r="KN98" s="139">
        <f>(COUNTIFS('Estruturante Móvel'!$M:$M,$B98,'Estruturante Móvel'!$AM:$AM,KN$4))-(COUNTIFS('Estruturante Móvel'!$M:$M,$B98,'Estruturante Móvel'!$AM:$AM,KN$4,'Estruturante Móvel'!$AQ:$AQ,"REPARO FO"))</f>
        <v>0</v>
      </c>
      <c r="KO98" s="140">
        <f>(COUNTIFS('Estruturante Móvel'!$M:$M,$B98,'Estruturante Móvel'!$C:$C,"&lt;&gt;PREVISTO",'Estruturante Móvel'!$G:$G,KN$4))</f>
        <v>0</v>
      </c>
      <c r="KP98" s="139">
        <f>(COUNTIFS('Estruturante Móvel'!$M:$M,$B98,'Estruturante Móvel'!$AM:$AM,KP$4))-(COUNTIFS('Estruturante Móvel'!$M:$M,$B98,'Estruturante Móvel'!$AM:$AM,KP$4,'Estruturante Móvel'!$AQ:$AQ,"REPARO FO"))</f>
        <v>0</v>
      </c>
      <c r="KQ98" s="140">
        <f>(COUNTIFS('Estruturante Móvel'!$M:$M,$B98,'Estruturante Móvel'!$C:$C,"&lt;&gt;PREVISTO",'Estruturante Móvel'!$G:$G,KP$4))</f>
        <v>0</v>
      </c>
      <c r="KR98" s="139">
        <f>(COUNTIFS('Estruturante Móvel'!$M:$M,$B98,'Estruturante Móvel'!$AM:$AM,KR$4))-(COUNTIFS('Estruturante Móvel'!$M:$M,$B98,'Estruturante Móvel'!$AM:$AM,KR$4,'Estruturante Móvel'!$AQ:$AQ,"REPARO FO"))</f>
        <v>0</v>
      </c>
      <c r="KS98" s="140">
        <f>(COUNTIFS('Estruturante Móvel'!$M:$M,$B98,'Estruturante Móvel'!$C:$C,"&lt;&gt;PREVISTO",'Estruturante Móvel'!$G:$G,KR$4))</f>
        <v>0</v>
      </c>
      <c r="KT98" s="139">
        <f>(COUNTIFS('Estruturante Móvel'!$M:$M,$B98,'Estruturante Móvel'!$AM:$AM,KT$4))-(COUNTIFS('Estruturante Móvel'!$M:$M,$B98,'Estruturante Móvel'!$AM:$AM,KT$4,'Estruturante Móvel'!$AQ:$AQ,"REPARO FO"))</f>
        <v>0</v>
      </c>
      <c r="KU98" s="140">
        <f>(COUNTIFS('Estruturante Móvel'!$M:$M,$B98,'Estruturante Móvel'!$C:$C,"&lt;&gt;PREVISTO",'Estruturante Móvel'!$G:$G,KT$4))</f>
        <v>0</v>
      </c>
      <c r="KV98" s="139">
        <f>(COUNTIFS('Estruturante Móvel'!$M:$M,$B98,'Estruturante Móvel'!$AM:$AM,KV$4))-(COUNTIFS('Estruturante Móvel'!$M:$M,$B98,'Estruturante Móvel'!$AM:$AM,KV$4,'Estruturante Móvel'!$AQ:$AQ,"REPARO FO"))</f>
        <v>0</v>
      </c>
      <c r="KW98" s="140">
        <f>(COUNTIFS('Estruturante Móvel'!$M:$M,$B98,'Estruturante Móvel'!$C:$C,"&lt;&gt;PREVISTO",'Estruturante Móvel'!$G:$G,KV$4))</f>
        <v>0</v>
      </c>
      <c r="KX98" s="139">
        <f>(COUNTIFS('Estruturante Móvel'!$M:$M,$B98,'Estruturante Móvel'!$AM:$AM,KX$4))-(COUNTIFS('Estruturante Móvel'!$M:$M,$B98,'Estruturante Móvel'!$AM:$AM,KX$4,'Estruturante Móvel'!$AQ:$AQ,"REPARO FO"))</f>
        <v>0</v>
      </c>
      <c r="KY98" s="140">
        <f>(COUNTIFS('Estruturante Móvel'!$M:$M,$B98,'Estruturante Móvel'!$C:$C,"&lt;&gt;PREVISTO",'Estruturante Móvel'!$G:$G,KX$4))</f>
        <v>0</v>
      </c>
      <c r="KZ98" s="139">
        <f>(COUNTIFS('Estruturante Móvel'!$M:$M,$B98,'Estruturante Móvel'!$AM:$AM,KZ$4))-(COUNTIFS('Estruturante Móvel'!$M:$M,$B98,'Estruturante Móvel'!$AM:$AM,KZ$4,'Estruturante Móvel'!$AQ:$AQ,"REPARO FO"))</f>
        <v>0</v>
      </c>
      <c r="LA98" s="140">
        <f>(COUNTIFS('Estruturante Móvel'!$M:$M,$B98,'Estruturante Móvel'!$C:$C,"&lt;&gt;PREVISTO",'Estruturante Móvel'!$G:$G,KZ$4))</f>
        <v>0</v>
      </c>
      <c r="LB98" s="139">
        <f>(COUNTIFS('Estruturante Móvel'!$M:$M,$B98,'Estruturante Móvel'!$AM:$AM,LB$4))-(COUNTIFS('Estruturante Móvel'!$M:$M,$B98,'Estruturante Móvel'!$AM:$AM,LB$4,'Estruturante Móvel'!$AQ:$AQ,"REPARO FO"))</f>
        <v>0</v>
      </c>
      <c r="LC98" s="140">
        <f>(COUNTIFS('Estruturante Móvel'!$M:$M,$B98,'Estruturante Móvel'!$C:$C,"&lt;&gt;PREVISTO",'Estruturante Móvel'!$G:$G,LB$4))</f>
        <v>0</v>
      </c>
      <c r="LD98" s="139">
        <f>(COUNTIFS('Estruturante Móvel'!$M:$M,$B98,'Estruturante Móvel'!$AM:$AM,LD$4))-(COUNTIFS('Estruturante Móvel'!$M:$M,$B98,'Estruturante Móvel'!$AM:$AM,LD$4,'Estruturante Móvel'!$AQ:$AQ,"REPARO FO"))</f>
        <v>0</v>
      </c>
      <c r="LE98" s="140">
        <f>(COUNTIFS('Estruturante Móvel'!$M:$M,$B98,'Estruturante Móvel'!$C:$C,"&lt;&gt;PREVISTO",'Estruturante Móvel'!$G:$G,LD$4))</f>
        <v>0</v>
      </c>
      <c r="LF98" s="139">
        <f>(COUNTIFS('Estruturante Móvel'!$M:$M,$B98,'Estruturante Móvel'!$AM:$AM,LF$4))-(COUNTIFS('Estruturante Móvel'!$M:$M,$B98,'Estruturante Móvel'!$AM:$AM,LF$4,'Estruturante Móvel'!$AQ:$AQ,"REPARO FO"))</f>
        <v>0</v>
      </c>
      <c r="LG98" s="140">
        <f>(COUNTIFS('Estruturante Móvel'!$M:$M,$B98,'Estruturante Móvel'!$C:$C,"&lt;&gt;PREVISTO",'Estruturante Móvel'!$G:$G,LF$4))</f>
        <v>0</v>
      </c>
      <c r="LH98" s="139">
        <f>(COUNTIFS('Estruturante Móvel'!$M:$M,$B98,'Estruturante Móvel'!$AM:$AM,LH$4))-(COUNTIFS('Estruturante Móvel'!$M:$M,$B98,'Estruturante Móvel'!$AM:$AM,LH$4,'Estruturante Móvel'!$AQ:$AQ,"REPARO FO"))</f>
        <v>0</v>
      </c>
      <c r="LI98" s="140">
        <f>(COUNTIFS('Estruturante Móvel'!$M:$M,$B98,'Estruturante Móvel'!$C:$C,"&lt;&gt;PREVISTO",'Estruturante Móvel'!$G:$G,LH$4))</f>
        <v>0</v>
      </c>
      <c r="LJ98" s="139">
        <f>(COUNTIFS('Estruturante Móvel'!$M:$M,$B98,'Estruturante Móvel'!$AM:$AM,LJ$4))-(COUNTIFS('Estruturante Móvel'!$M:$M,$B98,'Estruturante Móvel'!$AM:$AM,LJ$4,'Estruturante Móvel'!$AQ:$AQ,"REPARO FO"))</f>
        <v>0</v>
      </c>
      <c r="LK98" s="140">
        <f>(COUNTIFS('Estruturante Móvel'!$M:$M,$B98,'Estruturante Móvel'!$C:$C,"&lt;&gt;PREVISTO",'Estruturante Móvel'!$G:$G,LJ$4))</f>
        <v>0</v>
      </c>
      <c r="LL98" s="139">
        <f>(COUNTIFS('Estruturante Móvel'!$M:$M,$B98,'Estruturante Móvel'!$AM:$AM,LL$4))-(COUNTIFS('Estruturante Móvel'!$M:$M,$B98,'Estruturante Móvel'!$AM:$AM,LL$4,'Estruturante Móvel'!$AQ:$AQ,"REPARO FO"))</f>
        <v>0</v>
      </c>
      <c r="LM98" s="140">
        <f>(COUNTIFS('Estruturante Móvel'!$M:$M,$B98,'Estruturante Móvel'!$C:$C,"&lt;&gt;PREVISTO",'Estruturante Móvel'!$G:$G,LL$4))</f>
        <v>0</v>
      </c>
      <c r="LN98" s="139">
        <f>(COUNTIFS('Estruturante Móvel'!$M:$M,$B98,'Estruturante Móvel'!$AM:$AM,LN$4))-(COUNTIFS('Estruturante Móvel'!$M:$M,$B98,'Estruturante Móvel'!$AM:$AM,LN$4,'Estruturante Móvel'!$AQ:$AQ,"REPARO FO"))</f>
        <v>0</v>
      </c>
      <c r="LO98" s="140">
        <f>(COUNTIFS('Estruturante Móvel'!$M:$M,$B98,'Estruturante Móvel'!$C:$C,"&lt;&gt;PREVISTO",'Estruturante Móvel'!$G:$G,LN$4))</f>
        <v>0</v>
      </c>
      <c r="LP98" s="139">
        <f>(COUNTIFS('Estruturante Móvel'!$M:$M,$B98,'Estruturante Móvel'!$AM:$AM,LP$4))-(COUNTIFS('Estruturante Móvel'!$M:$M,$B98,'Estruturante Móvel'!$AM:$AM,LP$4,'Estruturante Móvel'!$AQ:$AQ,"REPARO FO"))</f>
        <v>0</v>
      </c>
      <c r="LQ98" s="140">
        <f>(COUNTIFS('Estruturante Móvel'!$M:$M,$B98,'Estruturante Móvel'!$C:$C,"&lt;&gt;PREVISTO",'Estruturante Móvel'!$G:$G,LP$4))</f>
        <v>0</v>
      </c>
      <c r="LR98" s="139">
        <f>(COUNTIFS('Estruturante Móvel'!$M:$M,$B98,'Estruturante Móvel'!$AM:$AM,LR$4))-(COUNTIFS('Estruturante Móvel'!$M:$M,$B98,'Estruturante Móvel'!$AM:$AM,LR$4,'Estruturante Móvel'!$AQ:$AQ,"REPARO FO"))</f>
        <v>0</v>
      </c>
      <c r="LS98" s="140">
        <f>(COUNTIFS('Estruturante Móvel'!$M:$M,$B98,'Estruturante Móvel'!$C:$C,"&lt;&gt;PREVISTO",'Estruturante Móvel'!$G:$G,LR$4))</f>
        <v>0</v>
      </c>
      <c r="LT98" s="139">
        <f>(COUNTIFS('Estruturante Móvel'!$M:$M,$B98,'Estruturante Móvel'!$AM:$AM,LT$4))-(COUNTIFS('Estruturante Móvel'!$M:$M,$B98,'Estruturante Móvel'!$AM:$AM,LT$4,'Estruturante Móvel'!$AQ:$AQ,"REPARO FO"))</f>
        <v>0</v>
      </c>
      <c r="LU98" s="140">
        <f>(COUNTIFS('Estruturante Móvel'!$M:$M,$B98,'Estruturante Móvel'!$C:$C,"&lt;&gt;PREVISTO",'Estruturante Móvel'!$G:$G,LT$4))</f>
        <v>0</v>
      </c>
      <c r="LV98" s="139">
        <f>(COUNTIFS('Estruturante Móvel'!$M:$M,$B98,'Estruturante Móvel'!$AM:$AM,LV$4))-(COUNTIFS('Estruturante Móvel'!$M:$M,$B98,'Estruturante Móvel'!$AM:$AM,LV$4,'Estruturante Móvel'!$AQ:$AQ,"REPARO FO"))</f>
        <v>0</v>
      </c>
      <c r="LW98" s="140">
        <f>(COUNTIFS('Estruturante Móvel'!$M:$M,$B98,'Estruturante Móvel'!$C:$C,"&lt;&gt;PREVISTO",'Estruturante Móvel'!$G:$G,LV$4))</f>
        <v>0</v>
      </c>
      <c r="LX98" s="139">
        <f>(COUNTIFS('Estruturante Móvel'!$M:$M,$B98,'Estruturante Móvel'!$AM:$AM,LX$4))-(COUNTIFS('Estruturante Móvel'!$M:$M,$B98,'Estruturante Móvel'!$AM:$AM,LX$4,'Estruturante Móvel'!$AQ:$AQ,"REPARO FO"))</f>
        <v>0</v>
      </c>
      <c r="LY98" s="140">
        <f>(COUNTIFS('Estruturante Móvel'!$M:$M,$B98,'Estruturante Móvel'!$C:$C,"&lt;&gt;PREVISTO",'Estruturante Móvel'!$G:$G,LX$4))</f>
        <v>0</v>
      </c>
      <c r="LZ98" s="139">
        <f>(COUNTIFS('Estruturante Móvel'!$M:$M,$B98,'Estruturante Móvel'!$AM:$AM,LZ$4))-(COUNTIFS('Estruturante Móvel'!$M:$M,$B98,'Estruturante Móvel'!$AM:$AM,LZ$4,'Estruturante Móvel'!$AQ:$AQ,"REPARO FO"))</f>
        <v>0</v>
      </c>
      <c r="MA98" s="140">
        <f>(COUNTIFS('Estruturante Móvel'!$M:$M,$B98,'Estruturante Móvel'!$C:$C,"&lt;&gt;PREVISTO",'Estruturante Móvel'!$G:$G,LZ$4))</f>
        <v>0</v>
      </c>
      <c r="MB98" s="139">
        <f>(COUNTIFS('Estruturante Móvel'!$M:$M,$B98,'Estruturante Móvel'!$AM:$AM,MB$4))-(COUNTIFS('Estruturante Móvel'!$M:$M,$B98,'Estruturante Móvel'!$AM:$AM,MB$4,'Estruturante Móvel'!$AQ:$AQ,"REPARO FO"))</f>
        <v>0</v>
      </c>
      <c r="MC98" s="140">
        <f>(COUNTIFS('Estruturante Móvel'!$M:$M,$B98,'Estruturante Móvel'!$C:$C,"&lt;&gt;PREVISTO",'Estruturante Móvel'!$G:$G,MB$4))</f>
        <v>0</v>
      </c>
      <c r="MD98" s="139">
        <f>(COUNTIFS('Estruturante Móvel'!$M:$M,$B98,'Estruturante Móvel'!$AM:$AM,MD$4))-(COUNTIFS('Estruturante Móvel'!$M:$M,$B98,'Estruturante Móvel'!$AM:$AM,MD$4,'Estruturante Móvel'!$AQ:$AQ,"REPARO FO"))</f>
        <v>0</v>
      </c>
      <c r="ME98" s="140">
        <f>(COUNTIFS('Estruturante Móvel'!$M:$M,$B98,'Estruturante Móvel'!$C:$C,"&lt;&gt;PREVISTO",'Estruturante Móvel'!$G:$G,MD$4))</f>
        <v>0</v>
      </c>
      <c r="MF98" s="139">
        <f>(COUNTIFS('Estruturante Móvel'!$M:$M,$B98,'Estruturante Móvel'!$AM:$AM,MF$4))-(COUNTIFS('Estruturante Móvel'!$M:$M,$B98,'Estruturante Móvel'!$AM:$AM,MF$4,'Estruturante Móvel'!$AQ:$AQ,"REPARO FO"))</f>
        <v>0</v>
      </c>
      <c r="MG98" s="140">
        <f>(COUNTIFS('Estruturante Móvel'!$M:$M,$B98,'Estruturante Móvel'!$C:$C,"&lt;&gt;PREVISTO",'Estruturante Móvel'!$G:$G,MF$4))</f>
        <v>0</v>
      </c>
      <c r="MH98" s="139">
        <f>(COUNTIFS('Estruturante Móvel'!$M:$M,$B98,'Estruturante Móvel'!$AM:$AM,MH$4))-(COUNTIFS('Estruturante Móvel'!$M:$M,$B98,'Estruturante Móvel'!$AM:$AM,MH$4,'Estruturante Móvel'!$AQ:$AQ,"REPARO FO"))</f>
        <v>0</v>
      </c>
      <c r="MI98" s="140">
        <f>(COUNTIFS('Estruturante Móvel'!$M:$M,$B98,'Estruturante Móvel'!$C:$C,"&lt;&gt;PREVISTO",'Estruturante Móvel'!$G:$G,MH$4))</f>
        <v>0</v>
      </c>
      <c r="MJ98" s="139">
        <f>(COUNTIFS('Estruturante Móvel'!$M:$M,$B98,'Estruturante Móvel'!$AM:$AM,MJ$4))-(COUNTIFS('Estruturante Móvel'!$M:$M,$B98,'Estruturante Móvel'!$AM:$AM,MJ$4,'Estruturante Móvel'!$AQ:$AQ,"REPARO FO"))</f>
        <v>0</v>
      </c>
      <c r="MK98" s="140">
        <f>(COUNTIFS('Estruturante Móvel'!$M:$M,$B98,'Estruturante Móvel'!$C:$C,"&lt;&gt;PREVISTO",'Estruturante Móvel'!$G:$G,MJ$4))</f>
        <v>0</v>
      </c>
      <c r="ML98" s="139">
        <f>(COUNTIFS('Estruturante Móvel'!$M:$M,$B98,'Estruturante Móvel'!$AM:$AM,ML$4))-(COUNTIFS('Estruturante Móvel'!$M:$M,$B98,'Estruturante Móvel'!$AM:$AM,ML$4,'Estruturante Móvel'!$AQ:$AQ,"REPARO FO"))</f>
        <v>0</v>
      </c>
      <c r="MM98" s="140">
        <f>(COUNTIFS('Estruturante Móvel'!$M:$M,$B98,'Estruturante Móvel'!$C:$C,"&lt;&gt;PREVISTO",'Estruturante Móvel'!$G:$G,ML$4))</f>
        <v>0</v>
      </c>
      <c r="MN98" s="139">
        <f>(COUNTIFS('Estruturante Móvel'!$M:$M,$B98,'Estruturante Móvel'!$AM:$AM,MN$4))-(COUNTIFS('Estruturante Móvel'!$M:$M,$B98,'Estruturante Móvel'!$AM:$AM,MN$4,'Estruturante Móvel'!$AQ:$AQ,"REPARO FO"))</f>
        <v>0</v>
      </c>
      <c r="MO98" s="140">
        <f>(COUNTIFS('Estruturante Móvel'!$M:$M,$B98,'Estruturante Móvel'!$C:$C,"&lt;&gt;PREVISTO",'Estruturante Móvel'!$G:$G,MN$4))</f>
        <v>0</v>
      </c>
      <c r="MP98" s="139">
        <f>(COUNTIFS('Estruturante Móvel'!$M:$M,$B98,'Estruturante Móvel'!$AM:$AM,MP$4))-(COUNTIFS('Estruturante Móvel'!$M:$M,$B98,'Estruturante Móvel'!$AM:$AM,MP$4,'Estruturante Móvel'!$AQ:$AQ,"REPARO FO"))</f>
        <v>0</v>
      </c>
      <c r="MQ98" s="140">
        <f>(COUNTIFS('Estruturante Móvel'!$M:$M,$B98,'Estruturante Móvel'!$C:$C,"&lt;&gt;PREVISTO",'Estruturante Móvel'!$G:$G,MP$4))</f>
        <v>0</v>
      </c>
      <c r="MR98" s="139">
        <f>(COUNTIFS('Estruturante Móvel'!$M:$M,$B98,'Estruturante Móvel'!$AM:$AM,MR$4))-(COUNTIFS('Estruturante Móvel'!$M:$M,$B98,'Estruturante Móvel'!$AM:$AM,MR$4,'Estruturante Móvel'!$AQ:$AQ,"REPARO FO"))</f>
        <v>0</v>
      </c>
      <c r="MS98" s="140">
        <f>(COUNTIFS('Estruturante Móvel'!$M:$M,$B98,'Estruturante Móvel'!$C:$C,"&lt;&gt;PREVISTO",'Estruturante Móvel'!$G:$G,MR$4))</f>
        <v>0</v>
      </c>
      <c r="MT98" s="139">
        <f>(COUNTIFS('Estruturante Móvel'!$M:$M,$B98,'Estruturante Móvel'!$AM:$AM,MT$4))-(COUNTIFS('Estruturante Móvel'!$M:$M,$B98,'Estruturante Móvel'!$AM:$AM,MT$4,'Estruturante Móvel'!$AQ:$AQ,"REPARO FO"))</f>
        <v>0</v>
      </c>
      <c r="MU98" s="140">
        <f>(COUNTIFS('Estruturante Móvel'!$M:$M,$B98,'Estruturante Móvel'!$C:$C,"&lt;&gt;PREVISTO",'Estruturante Móvel'!$G:$G,MT$4))</f>
        <v>0</v>
      </c>
      <c r="MV98" s="139">
        <f>(COUNTIFS('Estruturante Móvel'!$M:$M,$B98,'Estruturante Móvel'!$AM:$AM,MV$4))-(COUNTIFS('Estruturante Móvel'!$M:$M,$B98,'Estruturante Móvel'!$AM:$AM,MV$4,'Estruturante Móvel'!$AQ:$AQ,"REPARO FO"))</f>
        <v>0</v>
      </c>
      <c r="MW98" s="140">
        <f>(COUNTIFS('Estruturante Móvel'!$M:$M,$B98,'Estruturante Móvel'!$C:$C,"&lt;&gt;PREVISTO",'Estruturante Móvel'!$G:$G,MV$4))</f>
        <v>0</v>
      </c>
      <c r="MX98" s="139">
        <f>(COUNTIFS('Estruturante Móvel'!$M:$M,$B98,'Estruturante Móvel'!$AM:$AM,MX$4))-(COUNTIFS('Estruturante Móvel'!$M:$M,$B98,'Estruturante Móvel'!$AM:$AM,MX$4,'Estruturante Móvel'!$AQ:$AQ,"REPARO FO"))</f>
        <v>0</v>
      </c>
      <c r="MY98" s="140">
        <f>(COUNTIFS('Estruturante Móvel'!$M:$M,$B98,'Estruturante Móvel'!$C:$C,"&lt;&gt;PREVISTO",'Estruturante Móvel'!$G:$G,MX$4))</f>
        <v>0</v>
      </c>
      <c r="MZ98" s="139">
        <f>(COUNTIFS('Estruturante Móvel'!$M:$M,$B98,'Estruturante Móvel'!$AM:$AM,MZ$4))-(COUNTIFS('Estruturante Móvel'!$M:$M,$B98,'Estruturante Móvel'!$AM:$AM,MZ$4,'Estruturante Móvel'!$AQ:$AQ,"REPARO FO"))</f>
        <v>0</v>
      </c>
      <c r="NA98" s="140">
        <f>(COUNTIFS('Estruturante Móvel'!$M:$M,$B98,'Estruturante Móvel'!$C:$C,"&lt;&gt;PREVISTO",'Estruturante Móvel'!$G:$G,MZ$4))</f>
        <v>0</v>
      </c>
      <c r="NB98" s="139">
        <f>(COUNTIFS('Estruturante Móvel'!$M:$M,$B98,'Estruturante Móvel'!$AM:$AM,NB$4))-(COUNTIFS('Estruturante Móvel'!$M:$M,$B98,'Estruturante Móvel'!$AM:$AM,NB$4,'Estruturante Móvel'!$AQ:$AQ,"REPARO FO"))</f>
        <v>0</v>
      </c>
      <c r="NC98" s="140">
        <f>(COUNTIFS('Estruturante Móvel'!$M:$M,$B98,'Estruturante Móvel'!$C:$C,"&lt;&gt;PREVISTO",'Estruturante Móvel'!$G:$G,NB$4))</f>
        <v>0</v>
      </c>
      <c r="ND98" s="139">
        <f>(COUNTIFS('Estruturante Móvel'!$M:$M,$B98,'Estruturante Móvel'!$AM:$AM,ND$4))-(COUNTIFS('Estruturante Móvel'!$M:$M,$B98,'Estruturante Móvel'!$AM:$AM,ND$4,'Estruturante Móvel'!$AQ:$AQ,"REPARO FO"))</f>
        <v>0</v>
      </c>
      <c r="NE98" s="140">
        <f>(COUNTIFS('Estruturante Móvel'!$M:$M,$B98,'Estruturante Móvel'!$C:$C,"&lt;&gt;PREVISTO",'Estruturante Móvel'!$G:$G,ND$4))</f>
        <v>0</v>
      </c>
      <c r="NF98" s="139">
        <f>(COUNTIFS('Estruturante Móvel'!$M:$M,$B98,'Estruturante Móvel'!$AM:$AM,NF$4))-(COUNTIFS('Estruturante Móvel'!$M:$M,$B98,'Estruturante Móvel'!$AM:$AM,NF$4,'Estruturante Móvel'!$AQ:$AQ,"REPARO FO"))</f>
        <v>0</v>
      </c>
      <c r="NG98" s="140">
        <f>(COUNTIFS('Estruturante Móvel'!$M:$M,$B98,'Estruturante Móvel'!$C:$C,"&lt;&gt;PREVISTO",'Estruturante Móvel'!$G:$G,NF$4))</f>
        <v>0</v>
      </c>
      <c r="NH98" s="139">
        <f>(COUNTIFS('Estruturante Móvel'!$M:$M,$B98,'Estruturante Móvel'!$AM:$AM,NH$4))-(COUNTIFS('Estruturante Móvel'!$M:$M,$B98,'Estruturante Móvel'!$AM:$AM,NH$4,'Estruturante Móvel'!$AQ:$AQ,"REPARO FO"))</f>
        <v>0</v>
      </c>
      <c r="NI98" s="140">
        <f>(COUNTIFS('Estruturante Móvel'!$M:$M,$B98,'Estruturante Móvel'!$C:$C,"&lt;&gt;PREVISTO",'Estruturante Móvel'!$G:$G,NH$4))</f>
        <v>0</v>
      </c>
    </row>
    <row r="99" spans="1:373" hidden="1" outlineLevel="1">
      <c r="B99" s="291" t="s">
        <v>466</v>
      </c>
      <c r="C99" s="286"/>
      <c r="D99" s="169">
        <f>COUNTIFS('Estruturante Móvel'!$M:$M,B98,'Estruturante Móvel'!$L:$L,'CRONOGRAMA_CONST+MIGRACAO'!B99)</f>
        <v>1</v>
      </c>
      <c r="E99" s="169">
        <f>(COUNTIFS('Estruturante Móvel'!$M:$M,B98,'Estruturante Móvel'!$C:$C,"&lt;&gt;PREVISTO",'Estruturante Móvel'!$L:$L,'CRONOGRAMA_CONST+MIGRACAO'!B99))</f>
        <v>1</v>
      </c>
      <c r="F99" s="170">
        <f>(COUNTIFS('Estruturante Móvel'!$M:$M,B98,'Estruturante Móvel'!$C:$C,"PREVISTO",'Estruturante Móvel'!$L:$L,'CRONOGRAMA_CONST+MIGRACAO'!B99))</f>
        <v>0</v>
      </c>
      <c r="G99" s="289"/>
      <c r="H99" s="170"/>
      <c r="I99" s="171"/>
      <c r="J99" s="287"/>
      <c r="K99" s="288"/>
      <c r="L99" s="139"/>
      <c r="M99" s="140"/>
      <c r="N99" s="139"/>
      <c r="O99" s="140"/>
      <c r="P99" s="139"/>
      <c r="Q99" s="140"/>
      <c r="R99" s="139"/>
      <c r="S99" s="140"/>
      <c r="T99" s="139"/>
      <c r="U99" s="140"/>
      <c r="V99" s="139"/>
      <c r="W99" s="140"/>
      <c r="X99" s="139"/>
      <c r="Y99" s="140"/>
      <c r="Z99" s="139"/>
      <c r="AA99" s="140"/>
      <c r="AB99" s="139"/>
      <c r="AC99" s="140"/>
      <c r="AD99" s="139"/>
      <c r="AE99" s="140"/>
      <c r="AF99" s="139"/>
      <c r="AG99" s="140"/>
      <c r="AH99" s="139"/>
      <c r="AI99" s="140"/>
      <c r="AJ99" s="139"/>
      <c r="AK99" s="140"/>
      <c r="AL99" s="139"/>
      <c r="AM99" s="140"/>
      <c r="AN99" s="139"/>
      <c r="AO99" s="140"/>
      <c r="AP99" s="139"/>
      <c r="AQ99" s="140"/>
      <c r="AR99" s="139"/>
      <c r="AS99" s="140"/>
      <c r="AT99" s="139"/>
      <c r="AU99" s="140"/>
      <c r="AV99" s="139"/>
      <c r="AW99" s="140"/>
      <c r="AX99" s="139"/>
      <c r="AY99" s="140"/>
      <c r="AZ99" s="139"/>
      <c r="BA99" s="140"/>
      <c r="BB99" s="139"/>
      <c r="BC99" s="140"/>
      <c r="BD99" s="139"/>
      <c r="BE99" s="140"/>
      <c r="BF99" s="139"/>
      <c r="BG99" s="140"/>
      <c r="BH99" s="139"/>
      <c r="BI99" s="140"/>
      <c r="BJ99" s="139"/>
      <c r="BK99" s="140"/>
      <c r="BL99" s="139"/>
      <c r="BM99" s="140"/>
      <c r="BN99" s="139"/>
      <c r="BO99" s="140"/>
      <c r="BP99" s="139"/>
      <c r="BQ99" s="140"/>
      <c r="BR99" s="139"/>
      <c r="BS99" s="140"/>
      <c r="BT99" s="139">
        <f>(COUNTIFS('Estruturante Móvel'!$M:$M,$B99,'Estruturante Móvel'!$AM:$AM,BT$4))-(COUNTIFS('Estruturante Móvel'!$M:$M,$B99,'Estruturante Móvel'!$AM:$AM,BT$4,'Estruturante Móvel'!$AQ:$AQ,"REPARO FO"))</f>
        <v>0</v>
      </c>
      <c r="BU99" s="140">
        <f>(COUNTIFS('Estruturante Móvel'!$M:$M,$B99,'Estruturante Móvel'!$C:$C,"&lt;&gt;PREVISTO",'Estruturante Móvel'!$G:$G,BT$4))</f>
        <v>0</v>
      </c>
      <c r="BV99" s="139">
        <f>(COUNTIFS('Estruturante Móvel'!$M:$M,$B99,'Estruturante Móvel'!$AM:$AM,BV$4))-(COUNTIFS('Estruturante Móvel'!$M:$M,$B99,'Estruturante Móvel'!$AM:$AM,BV$4,'Estruturante Móvel'!$AQ:$AQ,"REPARO FO"))</f>
        <v>0</v>
      </c>
      <c r="BW99" s="140">
        <f>(COUNTIFS('Estruturante Móvel'!$M:$M,$B99,'Estruturante Móvel'!$C:$C,"&lt;&gt;PREVISTO",'Estruturante Móvel'!$G:$G,BV$4))</f>
        <v>0</v>
      </c>
      <c r="BX99" s="139">
        <f>(COUNTIFS('Estruturante Móvel'!$M:$M,$B99,'Estruturante Móvel'!$AM:$AM,BX$4))-(COUNTIFS('Estruturante Móvel'!$M:$M,$B99,'Estruturante Móvel'!$AM:$AM,BX$4,'Estruturante Móvel'!$AQ:$AQ,"REPARO FO"))</f>
        <v>0</v>
      </c>
      <c r="BY99" s="140">
        <f>(COUNTIFS('Estruturante Móvel'!$M:$M,$B99,'Estruturante Móvel'!$C:$C,"&lt;&gt;PREVISTO",'Estruturante Móvel'!$G:$G,BX$4))</f>
        <v>0</v>
      </c>
      <c r="BZ99" s="139">
        <f>(COUNTIFS('Estruturante Móvel'!$M:$M,$B99,'Estruturante Móvel'!$AM:$AM,BZ$4))-(COUNTIFS('Estruturante Móvel'!$M:$M,$B99,'Estruturante Móvel'!$AM:$AM,BZ$4,'Estruturante Móvel'!$AQ:$AQ,"REPARO FO"))</f>
        <v>0</v>
      </c>
      <c r="CA99" s="140">
        <f>(COUNTIFS('Estruturante Móvel'!$M:$M,$B99,'Estruturante Móvel'!$C:$C,"&lt;&gt;PREVISTO",'Estruturante Móvel'!$G:$G,BZ$4))</f>
        <v>0</v>
      </c>
      <c r="CB99" s="139">
        <f>(COUNTIFS('Estruturante Móvel'!$M:$M,$B99,'Estruturante Móvel'!$AM:$AM,CB$4))-(COUNTIFS('Estruturante Móvel'!$M:$M,$B99,'Estruturante Móvel'!$AM:$AM,CB$4,'Estruturante Móvel'!$AQ:$AQ,"REPARO FO"))</f>
        <v>0</v>
      </c>
      <c r="CC99" s="140">
        <f>(COUNTIFS('Estruturante Móvel'!$M:$M,$B99,'Estruturante Móvel'!$C:$C,"&lt;&gt;PREVISTO",'Estruturante Móvel'!$G:$G,CB$4))</f>
        <v>0</v>
      </c>
      <c r="CD99" s="139">
        <f>(COUNTIFS('Estruturante Móvel'!$M:$M,$B99,'Estruturante Móvel'!$AM:$AM,CD$4))-(COUNTIFS('Estruturante Móvel'!$M:$M,$B99,'Estruturante Móvel'!$AM:$AM,CD$4,'Estruturante Móvel'!$AQ:$AQ,"REPARO FO"))</f>
        <v>0</v>
      </c>
      <c r="CE99" s="140">
        <f>(COUNTIFS('Estruturante Móvel'!$M:$M,$B99,'Estruturante Móvel'!$C:$C,"&lt;&gt;PREVISTO",'Estruturante Móvel'!$G:$G,CD$4))</f>
        <v>0</v>
      </c>
      <c r="CF99" s="139">
        <f>(COUNTIFS('Estruturante Móvel'!$M:$M,$B99,'Estruturante Móvel'!$AM:$AM,CF$4))-(COUNTIFS('Estruturante Móvel'!$M:$M,$B99,'Estruturante Móvel'!$AM:$AM,CF$4,'Estruturante Móvel'!$AQ:$AQ,"REPARO FO"))</f>
        <v>0</v>
      </c>
      <c r="CG99" s="140">
        <f>(COUNTIFS('Estruturante Móvel'!$M:$M,$B99,'Estruturante Móvel'!$C:$C,"&lt;&gt;PREVISTO",'Estruturante Móvel'!$G:$G,CF$4))</f>
        <v>0</v>
      </c>
      <c r="CH99" s="139">
        <f>(COUNTIFS('Estruturante Móvel'!$M:$M,$B99,'Estruturante Móvel'!$AM:$AM,CH$4))-(COUNTIFS('Estruturante Móvel'!$M:$M,$B99,'Estruturante Móvel'!$AM:$AM,CH$4,'Estruturante Móvel'!$AQ:$AQ,"REPARO FO"))</f>
        <v>0</v>
      </c>
      <c r="CI99" s="140">
        <f>(COUNTIFS('Estruturante Móvel'!$M:$M,$B99,'Estruturante Móvel'!$C:$C,"&lt;&gt;PREVISTO",'Estruturante Móvel'!$G:$G,CH$4))</f>
        <v>0</v>
      </c>
      <c r="CJ99" s="139">
        <f>(COUNTIFS('Estruturante Móvel'!$M:$M,$B99,'Estruturante Móvel'!$AM:$AM,CJ$4))-(COUNTIFS('Estruturante Móvel'!$M:$M,$B99,'Estruturante Móvel'!$AM:$AM,CJ$4,'Estruturante Móvel'!$AQ:$AQ,"REPARO FO"))</f>
        <v>0</v>
      </c>
      <c r="CK99" s="140">
        <f>(COUNTIFS('Estruturante Móvel'!$M:$M,$B99,'Estruturante Móvel'!$C:$C,"&lt;&gt;PREVISTO",'Estruturante Móvel'!$G:$G,CJ$4))</f>
        <v>0</v>
      </c>
      <c r="CL99" s="139">
        <f>(COUNTIFS('Estruturante Móvel'!$M:$M,$B99,'Estruturante Móvel'!$AM:$AM,CL$4))-(COUNTIFS('Estruturante Móvel'!$M:$M,$B99,'Estruturante Móvel'!$AM:$AM,CL$4,'Estruturante Móvel'!$AQ:$AQ,"REPARO FO"))</f>
        <v>0</v>
      </c>
      <c r="CM99" s="140">
        <f>(COUNTIFS('Estruturante Móvel'!$M:$M,$B99,'Estruturante Móvel'!$C:$C,"&lt;&gt;PREVISTO",'Estruturante Móvel'!$G:$G,CL$4))</f>
        <v>0</v>
      </c>
      <c r="CN99" s="139">
        <f>(COUNTIFS('Estruturante Móvel'!$M:$M,$B99,'Estruturante Móvel'!$AM:$AM,CN$4))-(COUNTIFS('Estruturante Móvel'!$M:$M,$B99,'Estruturante Móvel'!$AM:$AM,CN$4,'Estruturante Móvel'!$AQ:$AQ,"REPARO FO"))</f>
        <v>0</v>
      </c>
      <c r="CO99" s="140">
        <f>(COUNTIFS('Estruturante Móvel'!$M:$M,$B99,'Estruturante Móvel'!$C:$C,"&lt;&gt;PREVISTO",'Estruturante Móvel'!$G:$G,CN$4))</f>
        <v>0</v>
      </c>
      <c r="CP99" s="139">
        <f>(COUNTIFS('Estruturante Móvel'!$M:$M,$B99,'Estruturante Móvel'!$AM:$AM,CP$4))-(COUNTIFS('Estruturante Móvel'!$M:$M,$B99,'Estruturante Móvel'!$AM:$AM,CP$4,'Estruturante Móvel'!$AQ:$AQ,"REPARO FO"))</f>
        <v>0</v>
      </c>
      <c r="CQ99" s="140">
        <f>(COUNTIFS('Estruturante Móvel'!$M:$M,$B99,'Estruturante Móvel'!$C:$C,"&lt;&gt;PREVISTO",'Estruturante Móvel'!$G:$G,CP$4))</f>
        <v>0</v>
      </c>
      <c r="CR99" s="139">
        <f>(COUNTIFS('Estruturante Móvel'!$M:$M,$B99,'Estruturante Móvel'!$AM:$AM,CR$4))-(COUNTIFS('Estruturante Móvel'!$M:$M,$B99,'Estruturante Móvel'!$AM:$AM,CR$4,'Estruturante Móvel'!$AQ:$AQ,"REPARO FO"))</f>
        <v>0</v>
      </c>
      <c r="CS99" s="140">
        <f>(COUNTIFS('Estruturante Móvel'!$M:$M,$B99,'Estruturante Móvel'!$C:$C,"&lt;&gt;PREVISTO",'Estruturante Móvel'!$G:$G,CR$4))</f>
        <v>0</v>
      </c>
      <c r="CT99" s="139">
        <f>(COUNTIFS('Estruturante Móvel'!$M:$M,$B99,'Estruturante Móvel'!$AM:$AM,CT$4))-(COUNTIFS('Estruturante Móvel'!$M:$M,$B99,'Estruturante Móvel'!$AM:$AM,CT$4,'Estruturante Móvel'!$AQ:$AQ,"REPARO FO"))</f>
        <v>0</v>
      </c>
      <c r="CU99" s="140">
        <f>(COUNTIFS('Estruturante Móvel'!$M:$M,$B99,'Estruturante Móvel'!$C:$C,"&lt;&gt;PREVISTO",'Estruturante Móvel'!$G:$G,CT$4))</f>
        <v>0</v>
      </c>
      <c r="CV99" s="139">
        <f>(COUNTIFS('Estruturante Móvel'!$M:$M,$B99,'Estruturante Móvel'!$AM:$AM,CV$4))-(COUNTIFS('Estruturante Móvel'!$M:$M,$B99,'Estruturante Móvel'!$AM:$AM,CV$4,'Estruturante Móvel'!$AQ:$AQ,"REPARO FO"))</f>
        <v>0</v>
      </c>
      <c r="CW99" s="140">
        <f>(COUNTIFS('Estruturante Móvel'!$M:$M,$B99,'Estruturante Móvel'!$C:$C,"&lt;&gt;PREVISTO",'Estruturante Móvel'!$G:$G,CV$4))</f>
        <v>0</v>
      </c>
      <c r="CX99" s="139">
        <f>(COUNTIFS('Estruturante Móvel'!$M:$M,$B99,'Estruturante Móvel'!$AM:$AM,CX$4))-(COUNTIFS('Estruturante Móvel'!$M:$M,$B99,'Estruturante Móvel'!$AM:$AM,CX$4,'Estruturante Móvel'!$AQ:$AQ,"REPARO FO"))</f>
        <v>0</v>
      </c>
      <c r="CY99" s="140">
        <f>(COUNTIFS('Estruturante Móvel'!$M:$M,$B99,'Estruturante Móvel'!$C:$C,"&lt;&gt;PREVISTO",'Estruturante Móvel'!$G:$G,CX$4))</f>
        <v>0</v>
      </c>
      <c r="CZ99" s="139">
        <f>(COUNTIFS('Estruturante Móvel'!$M:$M,$B99,'Estruturante Móvel'!$AM:$AM,CZ$4))-(COUNTIFS('Estruturante Móvel'!$M:$M,$B99,'Estruturante Móvel'!$AM:$AM,CZ$4,'Estruturante Móvel'!$AQ:$AQ,"REPARO FO"))</f>
        <v>0</v>
      </c>
      <c r="DA99" s="140">
        <f>(COUNTIFS('Estruturante Móvel'!$M:$M,$B99,'Estruturante Móvel'!$C:$C,"&lt;&gt;PREVISTO",'Estruturante Móvel'!$G:$G,CZ$4))</f>
        <v>0</v>
      </c>
      <c r="DB99" s="139">
        <f>(COUNTIFS('Estruturante Móvel'!$M:$M,$B99,'Estruturante Móvel'!$AM:$AM,DB$4))-(COUNTIFS('Estruturante Móvel'!$M:$M,$B99,'Estruturante Móvel'!$AM:$AM,DB$4,'Estruturante Móvel'!$AQ:$AQ,"REPARO FO"))</f>
        <v>0</v>
      </c>
      <c r="DC99" s="140">
        <f>(COUNTIFS('Estruturante Móvel'!$M:$M,$B99,'Estruturante Móvel'!$C:$C,"&lt;&gt;PREVISTO",'Estruturante Móvel'!$G:$G,DB$4))</f>
        <v>0</v>
      </c>
      <c r="DD99" s="139">
        <f>(COUNTIFS('Estruturante Móvel'!$M:$M,$B99,'Estruturante Móvel'!$AM:$AM,DD$4))-(COUNTIFS('Estruturante Móvel'!$M:$M,$B99,'Estruturante Móvel'!$AM:$AM,DD$4,'Estruturante Móvel'!$AQ:$AQ,"REPARO FO"))</f>
        <v>0</v>
      </c>
      <c r="DE99" s="140">
        <f>(COUNTIFS('Estruturante Móvel'!$M:$M,$B99,'Estruturante Móvel'!$C:$C,"&lt;&gt;PREVISTO",'Estruturante Móvel'!$G:$G,DD$4))</f>
        <v>0</v>
      </c>
      <c r="DF99" s="139">
        <f>(COUNTIFS('Estruturante Móvel'!$M:$M,$B99,'Estruturante Móvel'!$AM:$AM,DF$4))-(COUNTIFS('Estruturante Móvel'!$M:$M,$B99,'Estruturante Móvel'!$AM:$AM,DF$4,'Estruturante Móvel'!$AQ:$AQ,"REPARO FO"))</f>
        <v>0</v>
      </c>
      <c r="DG99" s="140">
        <f>(COUNTIFS('Estruturante Móvel'!$M:$M,$B99,'Estruturante Móvel'!$C:$C,"&lt;&gt;PREVISTO",'Estruturante Móvel'!$G:$G,DF$4))</f>
        <v>0</v>
      </c>
      <c r="DH99" s="139">
        <f>(COUNTIFS('Estruturante Móvel'!$M:$M,$B99,'Estruturante Móvel'!$AM:$AM,DH$4))-(COUNTIFS('Estruturante Móvel'!$M:$M,$B99,'Estruturante Móvel'!$AM:$AM,DH$4,'Estruturante Móvel'!$AQ:$AQ,"REPARO FO"))</f>
        <v>0</v>
      </c>
      <c r="DI99" s="140">
        <f>(COUNTIFS('Estruturante Móvel'!$M:$M,$B99,'Estruturante Móvel'!$C:$C,"&lt;&gt;PREVISTO",'Estruturante Móvel'!$G:$G,DH$4))</f>
        <v>0</v>
      </c>
      <c r="DJ99" s="139">
        <f>(COUNTIFS('Estruturante Móvel'!$M:$M,$B99,'Estruturante Móvel'!$AM:$AM,DJ$4))-(COUNTIFS('Estruturante Móvel'!$M:$M,$B99,'Estruturante Móvel'!$AM:$AM,DJ$4,'Estruturante Móvel'!$AQ:$AQ,"REPARO FO"))</f>
        <v>0</v>
      </c>
      <c r="DK99" s="140">
        <f>(COUNTIFS('Estruturante Móvel'!$M:$M,$B99,'Estruturante Móvel'!$C:$C,"&lt;&gt;PREVISTO",'Estruturante Móvel'!$G:$G,DJ$4))</f>
        <v>0</v>
      </c>
      <c r="DL99" s="139">
        <f>(COUNTIFS('Estruturante Móvel'!$M:$M,$B99,'Estruturante Móvel'!$AM:$AM,DL$4))-(COUNTIFS('Estruturante Móvel'!$M:$M,$B99,'Estruturante Móvel'!$AM:$AM,DL$4,'Estruturante Móvel'!$AQ:$AQ,"REPARO FO"))</f>
        <v>0</v>
      </c>
      <c r="DM99" s="140">
        <f>(COUNTIFS('Estruturante Móvel'!$M:$M,$B99,'Estruturante Móvel'!$C:$C,"&lt;&gt;PREVISTO",'Estruturante Móvel'!$G:$G,DL$4))</f>
        <v>0</v>
      </c>
      <c r="DN99" s="139">
        <f>(COUNTIFS('Estruturante Móvel'!$M:$M,$B99,'Estruturante Móvel'!$AM:$AM,DN$4))-(COUNTIFS('Estruturante Móvel'!$M:$M,$B99,'Estruturante Móvel'!$AM:$AM,DN$4,'Estruturante Móvel'!$AQ:$AQ,"REPARO FO"))</f>
        <v>0</v>
      </c>
      <c r="DO99" s="140">
        <f>(COUNTIFS('Estruturante Móvel'!$M:$M,$B99,'Estruturante Móvel'!$C:$C,"&lt;&gt;PREVISTO",'Estruturante Móvel'!$G:$G,DN$4))</f>
        <v>0</v>
      </c>
      <c r="DP99" s="139">
        <f>(COUNTIFS('Estruturante Móvel'!$M:$M,$B99,'Estruturante Móvel'!$AM:$AM,DP$4))-(COUNTIFS('Estruturante Móvel'!$M:$M,$B99,'Estruturante Móvel'!$AM:$AM,DP$4,'Estruturante Móvel'!$AQ:$AQ,"REPARO FO"))</f>
        <v>0</v>
      </c>
      <c r="DQ99" s="140">
        <f>(COUNTIFS('Estruturante Móvel'!$M:$M,$B99,'Estruturante Móvel'!$C:$C,"&lt;&gt;PREVISTO",'Estruturante Móvel'!$G:$G,DP$4))</f>
        <v>0</v>
      </c>
      <c r="DR99" s="139">
        <f>(COUNTIFS('Estruturante Móvel'!$M:$M,$B99,'Estruturante Móvel'!$AM:$AM,DR$4))-(COUNTIFS('Estruturante Móvel'!$M:$M,$B99,'Estruturante Móvel'!$AM:$AM,DR$4,'Estruturante Móvel'!$AQ:$AQ,"REPARO FO"))</f>
        <v>0</v>
      </c>
      <c r="DS99" s="140">
        <f>(COUNTIFS('Estruturante Móvel'!$M:$M,$B99,'Estruturante Móvel'!$C:$C,"&lt;&gt;PREVISTO",'Estruturante Móvel'!$G:$G,DR$4))</f>
        <v>0</v>
      </c>
      <c r="DT99" s="139">
        <f>(COUNTIFS('Estruturante Móvel'!$M:$M,$B99,'Estruturante Móvel'!$AM:$AM,DT$4))-(COUNTIFS('Estruturante Móvel'!$M:$M,$B99,'Estruturante Móvel'!$AM:$AM,DT$4,'Estruturante Móvel'!$AQ:$AQ,"REPARO FO"))</f>
        <v>0</v>
      </c>
      <c r="DU99" s="140">
        <f>(COUNTIFS('Estruturante Móvel'!$M:$M,$B99,'Estruturante Móvel'!$C:$C,"&lt;&gt;PREVISTO",'Estruturante Móvel'!$G:$G,DT$4))</f>
        <v>0</v>
      </c>
      <c r="DV99" s="139">
        <f>(COUNTIFS('Estruturante Móvel'!$M:$M,$B99,'Estruturante Móvel'!$AM:$AM,DV$4))-(COUNTIFS('Estruturante Móvel'!$M:$M,$B99,'Estruturante Móvel'!$AM:$AM,DV$4,'Estruturante Móvel'!$AQ:$AQ,"REPARO FO"))</f>
        <v>0</v>
      </c>
      <c r="DW99" s="140">
        <f>(COUNTIFS('Estruturante Móvel'!$M:$M,$B99,'Estruturante Móvel'!$C:$C,"&lt;&gt;PREVISTO",'Estruturante Móvel'!$G:$G,DV$4))</f>
        <v>0</v>
      </c>
      <c r="DX99" s="139">
        <f>(COUNTIFS('Estruturante Móvel'!$M:$M,$B99,'Estruturante Móvel'!$AM:$AM,DX$4))-(COUNTIFS('Estruturante Móvel'!$M:$M,$B99,'Estruturante Móvel'!$AM:$AM,DX$4,'Estruturante Móvel'!$AQ:$AQ,"REPARO FO"))</f>
        <v>0</v>
      </c>
      <c r="DY99" s="140">
        <f>(COUNTIFS('Estruturante Móvel'!$M:$M,$B99,'Estruturante Móvel'!$C:$C,"&lt;&gt;PREVISTO",'Estruturante Móvel'!$G:$G,DX$4))</f>
        <v>0</v>
      </c>
      <c r="DZ99" s="139">
        <f>(COUNTIFS('Estruturante Móvel'!$M:$M,$B99,'Estruturante Móvel'!$AM:$AM,DZ$4))-(COUNTIFS('Estruturante Móvel'!$M:$M,$B99,'Estruturante Móvel'!$AM:$AM,DZ$4,'Estruturante Móvel'!$AQ:$AQ,"REPARO FO"))</f>
        <v>0</v>
      </c>
      <c r="EA99" s="140">
        <f>(COUNTIFS('Estruturante Móvel'!$M:$M,$B99,'Estruturante Móvel'!$C:$C,"&lt;&gt;PREVISTO",'Estruturante Móvel'!$G:$G,DZ$4))</f>
        <v>0</v>
      </c>
      <c r="EB99" s="139">
        <f>(COUNTIFS('Estruturante Móvel'!$M:$M,$B99,'Estruturante Móvel'!$AM:$AM,EB$4))-(COUNTIFS('Estruturante Móvel'!$M:$M,$B99,'Estruturante Móvel'!$AM:$AM,EB$4,'Estruturante Móvel'!$AQ:$AQ,"REPARO FO"))</f>
        <v>0</v>
      </c>
      <c r="EC99" s="140">
        <f>(COUNTIFS('Estruturante Móvel'!$M:$M,$B99,'Estruturante Móvel'!$C:$C,"&lt;&gt;PREVISTO",'Estruturante Móvel'!$G:$G,EB$4))</f>
        <v>0</v>
      </c>
      <c r="ED99" s="139">
        <f>(COUNTIFS('Estruturante Móvel'!$M:$M,$B99,'Estruturante Móvel'!$AM:$AM,ED$4))-(COUNTIFS('Estruturante Móvel'!$M:$M,$B99,'Estruturante Móvel'!$AM:$AM,ED$4,'Estruturante Móvel'!$AQ:$AQ,"REPARO FO"))</f>
        <v>0</v>
      </c>
      <c r="EE99" s="140">
        <f>(COUNTIFS('Estruturante Móvel'!$M:$M,$B99,'Estruturante Móvel'!$C:$C,"&lt;&gt;PREVISTO",'Estruturante Móvel'!$G:$G,ED$4))</f>
        <v>0</v>
      </c>
      <c r="EF99" s="139">
        <f>(COUNTIFS('Estruturante Móvel'!$M:$M,$B99,'Estruturante Móvel'!$AM:$AM,EF$4))-(COUNTIFS('Estruturante Móvel'!$M:$M,$B99,'Estruturante Móvel'!$AM:$AM,EF$4,'Estruturante Móvel'!$AQ:$AQ,"REPARO FO"))</f>
        <v>0</v>
      </c>
      <c r="EG99" s="140">
        <f>(COUNTIFS('Estruturante Móvel'!$M:$M,$B99,'Estruturante Móvel'!$C:$C,"&lt;&gt;PREVISTO",'Estruturante Móvel'!$G:$G,EF$4))</f>
        <v>0</v>
      </c>
      <c r="EH99" s="139">
        <f>(COUNTIFS('Estruturante Móvel'!$M:$M,$B99,'Estruturante Móvel'!$AM:$AM,EH$4))-(COUNTIFS('Estruturante Móvel'!$M:$M,$B99,'Estruturante Móvel'!$AM:$AM,EH$4,'Estruturante Móvel'!$AQ:$AQ,"REPARO FO"))</f>
        <v>0</v>
      </c>
      <c r="EI99" s="140">
        <f>(COUNTIFS('Estruturante Móvel'!$M:$M,$B99,'Estruturante Móvel'!$C:$C,"&lt;&gt;PREVISTO",'Estruturante Móvel'!$G:$G,EH$4))</f>
        <v>0</v>
      </c>
      <c r="EJ99" s="139">
        <f>(COUNTIFS('Estruturante Móvel'!$M:$M,$B99,'Estruturante Móvel'!$AM:$AM,EJ$4))-(COUNTIFS('Estruturante Móvel'!$M:$M,$B99,'Estruturante Móvel'!$AM:$AM,EJ$4,'Estruturante Móvel'!$AQ:$AQ,"REPARO FO"))</f>
        <v>0</v>
      </c>
      <c r="EK99" s="140">
        <f>(COUNTIFS('Estruturante Móvel'!$M:$M,$B99,'Estruturante Móvel'!$C:$C,"&lt;&gt;PREVISTO",'Estruturante Móvel'!$G:$G,EJ$4))</f>
        <v>0</v>
      </c>
      <c r="EL99" s="139">
        <f>(COUNTIFS('Estruturante Móvel'!$M:$M,$B99,'Estruturante Móvel'!$AM:$AM,EL$4))-(COUNTIFS('Estruturante Móvel'!$M:$M,$B99,'Estruturante Móvel'!$AM:$AM,EL$4,'Estruturante Móvel'!$AQ:$AQ,"REPARO FO"))</f>
        <v>0</v>
      </c>
      <c r="EM99" s="140">
        <f>(COUNTIFS('Estruturante Móvel'!$M:$M,$B99,'Estruturante Móvel'!$C:$C,"&lt;&gt;PREVISTO",'Estruturante Móvel'!$G:$G,EL$4))</f>
        <v>0</v>
      </c>
      <c r="EN99" s="139">
        <f>(COUNTIFS('Estruturante Móvel'!$M:$M,$B99,'Estruturante Móvel'!$AM:$AM,EN$4))-(COUNTIFS('Estruturante Móvel'!$M:$M,$B99,'Estruturante Móvel'!$AM:$AM,EN$4,'Estruturante Móvel'!$AQ:$AQ,"REPARO FO"))</f>
        <v>0</v>
      </c>
      <c r="EO99" s="140">
        <f>(COUNTIFS('Estruturante Móvel'!$M:$M,$B99,'Estruturante Móvel'!$C:$C,"&lt;&gt;PREVISTO",'Estruturante Móvel'!$G:$G,EN$4))</f>
        <v>0</v>
      </c>
      <c r="EP99" s="139">
        <f>(COUNTIFS('Estruturante Móvel'!$M:$M,$B99,'Estruturante Móvel'!$AM:$AM,EP$4))-(COUNTIFS('Estruturante Móvel'!$M:$M,$B99,'Estruturante Móvel'!$AM:$AM,EP$4,'Estruturante Móvel'!$AQ:$AQ,"REPARO FO"))</f>
        <v>0</v>
      </c>
      <c r="EQ99" s="140">
        <f>(COUNTIFS('Estruturante Móvel'!$M:$M,$B99,'Estruturante Móvel'!$C:$C,"&lt;&gt;PREVISTO",'Estruturante Móvel'!$G:$G,EP$4))</f>
        <v>0</v>
      </c>
      <c r="ER99" s="139">
        <f>(COUNTIFS('Estruturante Móvel'!$M:$M,$B99,'Estruturante Móvel'!$AM:$AM,ER$4))-(COUNTIFS('Estruturante Móvel'!$M:$M,$B99,'Estruturante Móvel'!$AM:$AM,ER$4,'Estruturante Móvel'!$AQ:$AQ,"REPARO FO"))</f>
        <v>0</v>
      </c>
      <c r="ES99" s="140">
        <f>(COUNTIFS('Estruturante Móvel'!$M:$M,$B99,'Estruturante Móvel'!$C:$C,"&lt;&gt;PREVISTO",'Estruturante Móvel'!$G:$G,ER$4))</f>
        <v>0</v>
      </c>
      <c r="ET99" s="139">
        <f>(COUNTIFS('Estruturante Móvel'!$M:$M,$B99,'Estruturante Móvel'!$AM:$AM,ET$4))-(COUNTIFS('Estruturante Móvel'!$M:$M,$B99,'Estruturante Móvel'!$AM:$AM,ET$4,'Estruturante Móvel'!$AQ:$AQ,"REPARO FO"))</f>
        <v>0</v>
      </c>
      <c r="EU99" s="140">
        <f>(COUNTIFS('Estruturante Móvel'!$M:$M,$B99,'Estruturante Móvel'!$C:$C,"&lt;&gt;PREVISTO",'Estruturante Móvel'!$G:$G,ET$4))</f>
        <v>0</v>
      </c>
      <c r="EV99" s="139">
        <f>(COUNTIFS('Estruturante Móvel'!$M:$M,$B99,'Estruturante Móvel'!$AM:$AM,EV$4))-(COUNTIFS('Estruturante Móvel'!$M:$M,$B99,'Estruturante Móvel'!$AM:$AM,EV$4,'Estruturante Móvel'!$AQ:$AQ,"REPARO FO"))</f>
        <v>0</v>
      </c>
      <c r="EW99" s="140">
        <f>(COUNTIFS('Estruturante Móvel'!$M:$M,$B99,'Estruturante Móvel'!$C:$C,"&lt;&gt;PREVISTO",'Estruturante Móvel'!$G:$G,EV$4))</f>
        <v>0</v>
      </c>
      <c r="EX99" s="139">
        <f>(COUNTIFS('Estruturante Móvel'!$M:$M,$B99,'Estruturante Móvel'!$AM:$AM,EX$4))-(COUNTIFS('Estruturante Móvel'!$M:$M,$B99,'Estruturante Móvel'!$AM:$AM,EX$4,'Estruturante Móvel'!$AQ:$AQ,"REPARO FO"))</f>
        <v>0</v>
      </c>
      <c r="EY99" s="140">
        <f>(COUNTIFS('Estruturante Móvel'!$M:$M,$B99,'Estruturante Móvel'!$C:$C,"&lt;&gt;PREVISTO",'Estruturante Móvel'!$G:$G,EX$4))</f>
        <v>0</v>
      </c>
      <c r="EZ99" s="139">
        <f>(COUNTIFS('Estruturante Móvel'!$M:$M,$B99,'Estruturante Móvel'!$AM:$AM,EZ$4))-(COUNTIFS('Estruturante Móvel'!$M:$M,$B99,'Estruturante Móvel'!$AM:$AM,EZ$4,'Estruturante Móvel'!$AQ:$AQ,"REPARO FO"))</f>
        <v>0</v>
      </c>
      <c r="FA99" s="140">
        <f>(COUNTIFS('Estruturante Móvel'!$M:$M,$B99,'Estruturante Móvel'!$C:$C,"&lt;&gt;PREVISTO",'Estruturante Móvel'!$G:$G,EZ$4))</f>
        <v>0</v>
      </c>
      <c r="FB99" s="139">
        <f>(COUNTIFS('Estruturante Móvel'!$M:$M,$B99,'Estruturante Móvel'!$AM:$AM,FB$4))-(COUNTIFS('Estruturante Móvel'!$M:$M,$B99,'Estruturante Móvel'!$AM:$AM,FB$4,'Estruturante Móvel'!$AQ:$AQ,"REPARO FO"))</f>
        <v>0</v>
      </c>
      <c r="FC99" s="140">
        <f>(COUNTIFS('Estruturante Móvel'!$M:$M,$B99,'Estruturante Móvel'!$C:$C,"&lt;&gt;PREVISTO",'Estruturante Móvel'!$G:$G,FB$4))</f>
        <v>0</v>
      </c>
      <c r="FD99" s="139">
        <f>(COUNTIFS('Estruturante Móvel'!$M:$M,$B99,'Estruturante Móvel'!$AM:$AM,FD$4))-(COUNTIFS('Estruturante Móvel'!$M:$M,$B99,'Estruturante Móvel'!$AM:$AM,FD$4,'Estruturante Móvel'!$AQ:$AQ,"REPARO FO"))</f>
        <v>0</v>
      </c>
      <c r="FE99" s="140">
        <f>(COUNTIFS('Estruturante Móvel'!$M:$M,$B99,'Estruturante Móvel'!$C:$C,"&lt;&gt;PREVISTO",'Estruturante Móvel'!$G:$G,FD$4))</f>
        <v>0</v>
      </c>
      <c r="FF99" s="139">
        <f>(COUNTIFS('Estruturante Móvel'!$M:$M,$B99,'Estruturante Móvel'!$AM:$AM,FF$4))-(COUNTIFS('Estruturante Móvel'!$M:$M,$B99,'Estruturante Móvel'!$AM:$AM,FF$4,'Estruturante Móvel'!$AQ:$AQ,"REPARO FO"))</f>
        <v>0</v>
      </c>
      <c r="FG99" s="140">
        <f>(COUNTIFS('Estruturante Móvel'!$M:$M,$B99,'Estruturante Móvel'!$C:$C,"&lt;&gt;PREVISTO",'Estruturante Móvel'!$G:$G,FF$4))</f>
        <v>0</v>
      </c>
      <c r="FH99" s="139">
        <f>(COUNTIFS('Estruturante Móvel'!$M:$M,$B99,'Estruturante Móvel'!$AM:$AM,FH$4))-(COUNTIFS('Estruturante Móvel'!$M:$M,$B99,'Estruturante Móvel'!$AM:$AM,FH$4,'Estruturante Móvel'!$AQ:$AQ,"REPARO FO"))</f>
        <v>0</v>
      </c>
      <c r="FI99" s="140">
        <f>(COUNTIFS('Estruturante Móvel'!$M:$M,$B99,'Estruturante Móvel'!$C:$C,"&lt;&gt;PREVISTO",'Estruturante Móvel'!$G:$G,FH$4))</f>
        <v>0</v>
      </c>
      <c r="FJ99" s="139">
        <f>(COUNTIFS('Estruturante Móvel'!$M:$M,$B99,'Estruturante Móvel'!$AM:$AM,FJ$4))-(COUNTIFS('Estruturante Móvel'!$M:$M,$B99,'Estruturante Móvel'!$AM:$AM,FJ$4,'Estruturante Móvel'!$AQ:$AQ,"REPARO FO"))</f>
        <v>0</v>
      </c>
      <c r="FK99" s="140">
        <f>(COUNTIFS('Estruturante Móvel'!$M:$M,$B99,'Estruturante Móvel'!$C:$C,"&lt;&gt;PREVISTO",'Estruturante Móvel'!$G:$G,FJ$4))</f>
        <v>0</v>
      </c>
      <c r="FL99" s="139">
        <f>(COUNTIFS('Estruturante Móvel'!$M:$M,$B99,'Estruturante Móvel'!$AM:$AM,FL$4))-(COUNTIFS('Estruturante Móvel'!$M:$M,$B99,'Estruturante Móvel'!$AM:$AM,FL$4,'Estruturante Móvel'!$AQ:$AQ,"REPARO FO"))</f>
        <v>0</v>
      </c>
      <c r="FM99" s="140">
        <f>(COUNTIFS('Estruturante Móvel'!$M:$M,$B99,'Estruturante Móvel'!$C:$C,"&lt;&gt;PREVISTO",'Estruturante Móvel'!$G:$G,FL$4))</f>
        <v>0</v>
      </c>
      <c r="FN99" s="139">
        <f>(COUNTIFS('Estruturante Móvel'!$M:$M,$B99,'Estruturante Móvel'!$AM:$AM,FN$4))-(COUNTIFS('Estruturante Móvel'!$M:$M,$B99,'Estruturante Móvel'!$AM:$AM,FN$4,'Estruturante Móvel'!$AQ:$AQ,"REPARO FO"))</f>
        <v>0</v>
      </c>
      <c r="FO99" s="140">
        <f>(COUNTIFS('Estruturante Móvel'!$M:$M,$B99,'Estruturante Móvel'!$C:$C,"&lt;&gt;PREVISTO",'Estruturante Móvel'!$G:$G,FN$4))</f>
        <v>0</v>
      </c>
      <c r="FP99" s="139">
        <f>(COUNTIFS('Estruturante Móvel'!$M:$M,$B99,'Estruturante Móvel'!$AM:$AM,FP$4))-(COUNTIFS('Estruturante Móvel'!$M:$M,$B99,'Estruturante Móvel'!$AM:$AM,FP$4,'Estruturante Móvel'!$AQ:$AQ,"REPARO FO"))</f>
        <v>0</v>
      </c>
      <c r="FQ99" s="140">
        <f>(COUNTIFS('Estruturante Móvel'!$M:$M,$B99,'Estruturante Móvel'!$C:$C,"&lt;&gt;PREVISTO",'Estruturante Móvel'!$G:$G,FP$4))</f>
        <v>0</v>
      </c>
      <c r="FR99" s="139">
        <f>(COUNTIFS('Estruturante Móvel'!$M:$M,$B99,'Estruturante Móvel'!$AM:$AM,FR$4))-(COUNTIFS('Estruturante Móvel'!$M:$M,$B99,'Estruturante Móvel'!$AM:$AM,FR$4,'Estruturante Móvel'!$AQ:$AQ,"REPARO FO"))</f>
        <v>0</v>
      </c>
      <c r="FS99" s="140">
        <f>(COUNTIFS('Estruturante Móvel'!$M:$M,$B99,'Estruturante Móvel'!$C:$C,"&lt;&gt;PREVISTO",'Estruturante Móvel'!$G:$G,FR$4))</f>
        <v>0</v>
      </c>
      <c r="FT99" s="139">
        <f>(COUNTIFS('Estruturante Móvel'!$M:$M,$B99,'Estruturante Móvel'!$AM:$AM,FT$4))-(COUNTIFS('Estruturante Móvel'!$M:$M,$B99,'Estruturante Móvel'!$AM:$AM,FT$4,'Estruturante Móvel'!$AQ:$AQ,"REPARO FO"))</f>
        <v>0</v>
      </c>
      <c r="FU99" s="140">
        <f>(COUNTIFS('Estruturante Móvel'!$M:$M,$B99,'Estruturante Móvel'!$C:$C,"&lt;&gt;PREVISTO",'Estruturante Móvel'!$G:$G,FT$4))</f>
        <v>0</v>
      </c>
      <c r="FV99" s="139">
        <f>(COUNTIFS('Estruturante Móvel'!$M:$M,$B99,'Estruturante Móvel'!$AM:$AM,FV$4))-(COUNTIFS('Estruturante Móvel'!$M:$M,$B99,'Estruturante Móvel'!$AM:$AM,FV$4,'Estruturante Móvel'!$AQ:$AQ,"REPARO FO"))</f>
        <v>0</v>
      </c>
      <c r="FW99" s="140">
        <f>(COUNTIFS('Estruturante Móvel'!$M:$M,$B99,'Estruturante Móvel'!$C:$C,"&lt;&gt;PREVISTO",'Estruturante Móvel'!$G:$G,FV$4))</f>
        <v>0</v>
      </c>
      <c r="FX99" s="139">
        <f>(COUNTIFS('Estruturante Móvel'!$M:$M,$B99,'Estruturante Móvel'!$AM:$AM,FX$4))-(COUNTIFS('Estruturante Móvel'!$M:$M,$B99,'Estruturante Móvel'!$AM:$AM,FX$4,'Estruturante Móvel'!$AQ:$AQ,"REPARO FO"))</f>
        <v>0</v>
      </c>
      <c r="FY99" s="140">
        <f>(COUNTIFS('Estruturante Móvel'!$M:$M,$B99,'Estruturante Móvel'!$C:$C,"&lt;&gt;PREVISTO",'Estruturante Móvel'!$G:$G,FX$4))</f>
        <v>0</v>
      </c>
      <c r="FZ99" s="139">
        <f>(COUNTIFS('Estruturante Móvel'!$M:$M,$B99,'Estruturante Móvel'!$AM:$AM,FZ$4))-(COUNTIFS('Estruturante Móvel'!$M:$M,$B99,'Estruturante Móvel'!$AM:$AM,FZ$4,'Estruturante Móvel'!$AQ:$AQ,"REPARO FO"))</f>
        <v>0</v>
      </c>
      <c r="GA99" s="140">
        <f>(COUNTIFS('Estruturante Móvel'!$M:$M,$B99,'Estruturante Móvel'!$C:$C,"&lt;&gt;PREVISTO",'Estruturante Móvel'!$G:$G,FZ$4))</f>
        <v>0</v>
      </c>
      <c r="GB99" s="139">
        <f>(COUNTIFS('Estruturante Móvel'!$M:$M,$B99,'Estruturante Móvel'!$AM:$AM,GB$4))-(COUNTIFS('Estruturante Móvel'!$M:$M,$B99,'Estruturante Móvel'!$AM:$AM,GB$4,'Estruturante Móvel'!$AQ:$AQ,"REPARO FO"))</f>
        <v>0</v>
      </c>
      <c r="GC99" s="140">
        <f>(COUNTIFS('Estruturante Móvel'!$M:$M,$B99,'Estruturante Móvel'!$C:$C,"&lt;&gt;PREVISTO",'Estruturante Móvel'!$G:$G,GB$4))</f>
        <v>0</v>
      </c>
      <c r="GD99" s="139">
        <f>(COUNTIFS('Estruturante Móvel'!$M:$M,$B99,'Estruturante Móvel'!$AM:$AM,GD$4))-(COUNTIFS('Estruturante Móvel'!$M:$M,$B99,'Estruturante Móvel'!$AM:$AM,GD$4,'Estruturante Móvel'!$AQ:$AQ,"REPARO FO"))</f>
        <v>0</v>
      </c>
      <c r="GE99" s="140">
        <f>(COUNTIFS('Estruturante Móvel'!$M:$M,$B99,'Estruturante Móvel'!$C:$C,"&lt;&gt;PREVISTO",'Estruturante Móvel'!$G:$G,GD$4))</f>
        <v>0</v>
      </c>
      <c r="GF99" s="139">
        <f>(COUNTIFS('Estruturante Móvel'!$M:$M,$B99,'Estruturante Móvel'!$AM:$AM,GF$4))-(COUNTIFS('Estruturante Móvel'!$M:$M,$B99,'Estruturante Móvel'!$AM:$AM,GF$4,'Estruturante Móvel'!$AQ:$AQ,"REPARO FO"))</f>
        <v>0</v>
      </c>
      <c r="GG99" s="140">
        <f>(COUNTIFS('Estruturante Móvel'!$M:$M,$B99,'Estruturante Móvel'!$C:$C,"&lt;&gt;PREVISTO",'Estruturante Móvel'!$G:$G,GF$4))</f>
        <v>0</v>
      </c>
      <c r="GH99" s="139">
        <f>(COUNTIFS('Estruturante Móvel'!$M:$M,$B99,'Estruturante Móvel'!$AM:$AM,GH$4))-(COUNTIFS('Estruturante Móvel'!$M:$M,$B99,'Estruturante Móvel'!$AM:$AM,GH$4,'Estruturante Móvel'!$AQ:$AQ,"REPARO FO"))</f>
        <v>0</v>
      </c>
      <c r="GI99" s="140">
        <f>(COUNTIFS('Estruturante Móvel'!$M:$M,$B99,'Estruturante Móvel'!$C:$C,"&lt;&gt;PREVISTO",'Estruturante Móvel'!$G:$G,GH$4))</f>
        <v>0</v>
      </c>
      <c r="GJ99" s="139">
        <f>(COUNTIFS('Estruturante Móvel'!$M:$M,$B99,'Estruturante Móvel'!$AM:$AM,GJ$4))-(COUNTIFS('Estruturante Móvel'!$M:$M,$B99,'Estruturante Móvel'!$AM:$AM,GJ$4,'Estruturante Móvel'!$AQ:$AQ,"REPARO FO"))</f>
        <v>0</v>
      </c>
      <c r="GK99" s="140">
        <f>(COUNTIFS('Estruturante Móvel'!$M:$M,$B99,'Estruturante Móvel'!$C:$C,"&lt;&gt;PREVISTO",'Estruturante Móvel'!$G:$G,GJ$4))</f>
        <v>0</v>
      </c>
      <c r="GL99" s="139">
        <f>(COUNTIFS('Estruturante Móvel'!$M:$M,$B99,'Estruturante Móvel'!$AM:$AM,GL$4))-(COUNTIFS('Estruturante Móvel'!$M:$M,$B99,'Estruturante Móvel'!$AM:$AM,GL$4,'Estruturante Móvel'!$AQ:$AQ,"REPARO FO"))</f>
        <v>0</v>
      </c>
      <c r="GM99" s="140">
        <f>(COUNTIFS('Estruturante Móvel'!$M:$M,$B99,'Estruturante Móvel'!$C:$C,"&lt;&gt;PREVISTO",'Estruturante Móvel'!$G:$G,GL$4))</f>
        <v>0</v>
      </c>
      <c r="GN99" s="139">
        <f>(COUNTIFS('Estruturante Móvel'!$M:$M,$B99,'Estruturante Móvel'!$AM:$AM,GN$4))-(COUNTIFS('Estruturante Móvel'!$M:$M,$B99,'Estruturante Móvel'!$AM:$AM,GN$4,'Estruturante Móvel'!$AQ:$AQ,"REPARO FO"))</f>
        <v>0</v>
      </c>
      <c r="GO99" s="140">
        <f>(COUNTIFS('Estruturante Móvel'!$M:$M,$B99,'Estruturante Móvel'!$C:$C,"&lt;&gt;PREVISTO",'Estruturante Móvel'!$G:$G,GN$4))</f>
        <v>0</v>
      </c>
      <c r="GP99" s="139">
        <f>(COUNTIFS('Estruturante Móvel'!$M:$M,$B99,'Estruturante Móvel'!$AM:$AM,GP$4))-(COUNTIFS('Estruturante Móvel'!$M:$M,$B99,'Estruturante Móvel'!$AM:$AM,GP$4,'Estruturante Móvel'!$AQ:$AQ,"REPARO FO"))</f>
        <v>0</v>
      </c>
      <c r="GQ99" s="140">
        <f>(COUNTIFS('Estruturante Móvel'!$M:$M,$B99,'Estruturante Móvel'!$C:$C,"&lt;&gt;PREVISTO",'Estruturante Móvel'!$G:$G,GP$4))</f>
        <v>0</v>
      </c>
      <c r="GR99" s="139">
        <f>(COUNTIFS('Estruturante Móvel'!$M:$M,$B99,'Estruturante Móvel'!$AM:$AM,GR$4))-(COUNTIFS('Estruturante Móvel'!$M:$M,$B99,'Estruturante Móvel'!$AM:$AM,GR$4,'Estruturante Móvel'!$AQ:$AQ,"REPARO FO"))</f>
        <v>0</v>
      </c>
      <c r="GS99" s="140">
        <f>(COUNTIFS('Estruturante Móvel'!$M:$M,$B99,'Estruturante Móvel'!$C:$C,"&lt;&gt;PREVISTO",'Estruturante Móvel'!$G:$G,GR$4))</f>
        <v>0</v>
      </c>
      <c r="GT99" s="139">
        <f>(COUNTIFS('Estruturante Móvel'!$M:$M,$B99,'Estruturante Móvel'!$AM:$AM,GT$4))-(COUNTIFS('Estruturante Móvel'!$M:$M,$B99,'Estruturante Móvel'!$AM:$AM,GT$4,'Estruturante Móvel'!$AQ:$AQ,"REPARO FO"))</f>
        <v>0</v>
      </c>
      <c r="GU99" s="140">
        <f>(COUNTIFS('Estruturante Móvel'!$M:$M,$B99,'Estruturante Móvel'!$C:$C,"&lt;&gt;PREVISTO",'Estruturante Móvel'!$G:$G,GT$4))</f>
        <v>0</v>
      </c>
      <c r="GV99" s="139">
        <f>(COUNTIFS('Estruturante Móvel'!$M:$M,$B99,'Estruturante Móvel'!$AM:$AM,GV$4))-(COUNTIFS('Estruturante Móvel'!$M:$M,$B99,'Estruturante Móvel'!$AM:$AM,GV$4,'Estruturante Móvel'!$AQ:$AQ,"REPARO FO"))</f>
        <v>0</v>
      </c>
      <c r="GW99" s="140">
        <f>(COUNTIFS('Estruturante Móvel'!$M:$M,$B99,'Estruturante Móvel'!$C:$C,"&lt;&gt;PREVISTO",'Estruturante Móvel'!$G:$G,GV$4))</f>
        <v>0</v>
      </c>
      <c r="GX99" s="139">
        <f>(COUNTIFS('Estruturante Móvel'!$M:$M,$B99,'Estruturante Móvel'!$AM:$AM,GX$4))-(COUNTIFS('Estruturante Móvel'!$M:$M,$B99,'Estruturante Móvel'!$AM:$AM,GX$4,'Estruturante Móvel'!$AQ:$AQ,"REPARO FO"))</f>
        <v>0</v>
      </c>
      <c r="GY99" s="140">
        <f>(COUNTIFS('Estruturante Móvel'!$M:$M,$B99,'Estruturante Móvel'!$C:$C,"&lt;&gt;PREVISTO",'Estruturante Móvel'!$G:$G,GX$4))</f>
        <v>0</v>
      </c>
      <c r="GZ99" s="139">
        <f>(COUNTIFS('Estruturante Móvel'!$M:$M,$B99,'Estruturante Móvel'!$AM:$AM,GZ$4))-(COUNTIFS('Estruturante Móvel'!$M:$M,$B99,'Estruturante Móvel'!$AM:$AM,GZ$4,'Estruturante Móvel'!$AQ:$AQ,"REPARO FO"))</f>
        <v>0</v>
      </c>
      <c r="HA99" s="140">
        <f>(COUNTIFS('Estruturante Móvel'!$M:$M,$B99,'Estruturante Móvel'!$C:$C,"&lt;&gt;PREVISTO",'Estruturante Móvel'!$G:$G,GZ$4))</f>
        <v>0</v>
      </c>
      <c r="HB99" s="139">
        <f>(COUNTIFS('Estruturante Móvel'!$M:$M,$B99,'Estruturante Móvel'!$AM:$AM,HB$4))-(COUNTIFS('Estruturante Móvel'!$M:$M,$B99,'Estruturante Móvel'!$AM:$AM,HB$4,'Estruturante Móvel'!$AQ:$AQ,"REPARO FO"))</f>
        <v>0</v>
      </c>
      <c r="HC99" s="140">
        <f>(COUNTIFS('Estruturante Móvel'!$M:$M,$B99,'Estruturante Móvel'!$C:$C,"&lt;&gt;PREVISTO",'Estruturante Móvel'!$G:$G,HB$4))</f>
        <v>0</v>
      </c>
      <c r="HD99" s="139">
        <f>(COUNTIFS('Estruturante Móvel'!$M:$M,$B99,'Estruturante Móvel'!$AM:$AM,HD$4))-(COUNTIFS('Estruturante Móvel'!$M:$M,$B99,'Estruturante Móvel'!$AM:$AM,HD$4,'Estruturante Móvel'!$AQ:$AQ,"REPARO FO"))</f>
        <v>0</v>
      </c>
      <c r="HE99" s="140">
        <f>(COUNTIFS('Estruturante Móvel'!$M:$M,$B99,'Estruturante Móvel'!$C:$C,"&lt;&gt;PREVISTO",'Estruturante Móvel'!$G:$G,HD$4))</f>
        <v>0</v>
      </c>
      <c r="HF99" s="139">
        <f>(COUNTIFS('Estruturante Móvel'!$M:$M,$B99,'Estruturante Móvel'!$AM:$AM,HF$4))-(COUNTIFS('Estruturante Móvel'!$M:$M,$B99,'Estruturante Móvel'!$AM:$AM,HF$4,'Estruturante Móvel'!$AQ:$AQ,"REPARO FO"))</f>
        <v>0</v>
      </c>
      <c r="HG99" s="140">
        <f>(COUNTIFS('Estruturante Móvel'!$M:$M,$B99,'Estruturante Móvel'!$C:$C,"&lt;&gt;PREVISTO",'Estruturante Móvel'!$G:$G,HF$4))</f>
        <v>0</v>
      </c>
      <c r="HH99" s="139">
        <f>(COUNTIFS('Estruturante Móvel'!$M:$M,$B99,'Estruturante Móvel'!$AM:$AM,HH$4))-(COUNTIFS('Estruturante Móvel'!$M:$M,$B99,'Estruturante Móvel'!$AM:$AM,HH$4,'Estruturante Móvel'!$AQ:$AQ,"REPARO FO"))</f>
        <v>0</v>
      </c>
      <c r="HI99" s="140">
        <f>(COUNTIFS('Estruturante Móvel'!$M:$M,$B99,'Estruturante Móvel'!$C:$C,"&lt;&gt;PREVISTO",'Estruturante Móvel'!$G:$G,HH$4))</f>
        <v>0</v>
      </c>
      <c r="HJ99" s="139">
        <f>(COUNTIFS('Estruturante Móvel'!$M:$M,$B99,'Estruturante Móvel'!$AM:$AM,HJ$4))-(COUNTIFS('Estruturante Móvel'!$M:$M,$B99,'Estruturante Móvel'!$AM:$AM,HJ$4,'Estruturante Móvel'!$AQ:$AQ,"REPARO FO"))</f>
        <v>0</v>
      </c>
      <c r="HK99" s="140">
        <f>(COUNTIFS('Estruturante Móvel'!$M:$M,$B99,'Estruturante Móvel'!$C:$C,"&lt;&gt;PREVISTO",'Estruturante Móvel'!$G:$G,HJ$4))</f>
        <v>0</v>
      </c>
      <c r="HL99" s="139">
        <f>(COUNTIFS('Estruturante Móvel'!$M:$M,$B99,'Estruturante Móvel'!$AM:$AM,HL$4))-(COUNTIFS('Estruturante Móvel'!$M:$M,$B99,'Estruturante Móvel'!$AM:$AM,HL$4,'Estruturante Móvel'!$AQ:$AQ,"REPARO FO"))</f>
        <v>0</v>
      </c>
      <c r="HM99" s="140">
        <f>(COUNTIFS('Estruturante Móvel'!$M:$M,$B99,'Estruturante Móvel'!$C:$C,"&lt;&gt;PREVISTO",'Estruturante Móvel'!$G:$G,HL$4))</f>
        <v>0</v>
      </c>
      <c r="HN99" s="139">
        <f>(COUNTIFS('Estruturante Móvel'!$M:$M,$B99,'Estruturante Móvel'!$AM:$AM,HN$4))-(COUNTIFS('Estruturante Móvel'!$M:$M,$B99,'Estruturante Móvel'!$AM:$AM,HN$4,'Estruturante Móvel'!$AQ:$AQ,"REPARO FO"))</f>
        <v>0</v>
      </c>
      <c r="HO99" s="140">
        <f>(COUNTIFS('Estruturante Móvel'!$M:$M,$B99,'Estruturante Móvel'!$C:$C,"&lt;&gt;PREVISTO",'Estruturante Móvel'!$G:$G,HN$4))</f>
        <v>0</v>
      </c>
      <c r="HP99" s="139">
        <f>(COUNTIFS('Estruturante Móvel'!$M:$M,$B99,'Estruturante Móvel'!$AM:$AM,HP$4))-(COUNTIFS('Estruturante Móvel'!$M:$M,$B99,'Estruturante Móvel'!$AM:$AM,HP$4,'Estruturante Móvel'!$AQ:$AQ,"REPARO FO"))</f>
        <v>0</v>
      </c>
      <c r="HQ99" s="140">
        <f>(COUNTIFS('Estruturante Móvel'!$M:$M,$B99,'Estruturante Móvel'!$C:$C,"&lt;&gt;PREVISTO",'Estruturante Móvel'!$G:$G,HP$4))</f>
        <v>0</v>
      </c>
      <c r="HR99" s="139">
        <f>(COUNTIFS('Estruturante Móvel'!$M:$M,$B99,'Estruturante Móvel'!$AM:$AM,HR$4))-(COUNTIFS('Estruturante Móvel'!$M:$M,$B99,'Estruturante Móvel'!$AM:$AM,HR$4,'Estruturante Móvel'!$AQ:$AQ,"REPARO FO"))</f>
        <v>0</v>
      </c>
      <c r="HS99" s="140">
        <f>(COUNTIFS('Estruturante Móvel'!$M:$M,$B99,'Estruturante Móvel'!$C:$C,"&lt;&gt;PREVISTO",'Estruturante Móvel'!$G:$G,HR$4))</f>
        <v>0</v>
      </c>
      <c r="HT99" s="139">
        <f>(COUNTIFS('Estruturante Móvel'!$M:$M,$B99,'Estruturante Móvel'!$AM:$AM,HT$4))-(COUNTIFS('Estruturante Móvel'!$M:$M,$B99,'Estruturante Móvel'!$AM:$AM,HT$4,'Estruturante Móvel'!$AQ:$AQ,"REPARO FO"))</f>
        <v>0</v>
      </c>
      <c r="HU99" s="140">
        <f>(COUNTIFS('Estruturante Móvel'!$M:$M,$B99,'Estruturante Móvel'!$C:$C,"&lt;&gt;PREVISTO",'Estruturante Móvel'!$G:$G,HT$4))</f>
        <v>0</v>
      </c>
      <c r="HV99" s="139">
        <f>(COUNTIFS('Estruturante Móvel'!$M:$M,$B99,'Estruturante Móvel'!$AM:$AM,HV$4))-(COUNTIFS('Estruturante Móvel'!$M:$M,$B99,'Estruturante Móvel'!$AM:$AM,HV$4,'Estruturante Móvel'!$AQ:$AQ,"REPARO FO"))</f>
        <v>0</v>
      </c>
      <c r="HW99" s="140">
        <f>(COUNTIFS('Estruturante Móvel'!$M:$M,$B99,'Estruturante Móvel'!$C:$C,"&lt;&gt;PREVISTO",'Estruturante Móvel'!$G:$G,HV$4))</f>
        <v>0</v>
      </c>
      <c r="HX99" s="139">
        <f>(COUNTIFS('Estruturante Móvel'!$M:$M,$B99,'Estruturante Móvel'!$AM:$AM,HX$4))-(COUNTIFS('Estruturante Móvel'!$M:$M,$B99,'Estruturante Móvel'!$AM:$AM,HX$4,'Estruturante Móvel'!$AQ:$AQ,"REPARO FO"))</f>
        <v>0</v>
      </c>
      <c r="HY99" s="140">
        <f>(COUNTIFS('Estruturante Móvel'!$M:$M,$B99,'Estruturante Móvel'!$C:$C,"&lt;&gt;PREVISTO",'Estruturante Móvel'!$G:$G,HX$4))</f>
        <v>0</v>
      </c>
      <c r="HZ99" s="139">
        <f>(COUNTIFS('Estruturante Móvel'!$M:$M,$B99,'Estruturante Móvel'!$AM:$AM,HZ$4))-(COUNTIFS('Estruturante Móvel'!$M:$M,$B99,'Estruturante Móvel'!$AM:$AM,HZ$4,'Estruturante Móvel'!$AQ:$AQ,"REPARO FO"))</f>
        <v>0</v>
      </c>
      <c r="IA99" s="140">
        <f>(COUNTIFS('Estruturante Móvel'!$M:$M,$B99,'Estruturante Móvel'!$C:$C,"&lt;&gt;PREVISTO",'Estruturante Móvel'!$G:$G,HZ$4))</f>
        <v>0</v>
      </c>
      <c r="IB99" s="139">
        <f>(COUNTIFS('Estruturante Móvel'!$M:$M,$B99,'Estruturante Móvel'!$AM:$AM,IB$4))-(COUNTIFS('Estruturante Móvel'!$M:$M,$B99,'Estruturante Móvel'!$AM:$AM,IB$4,'Estruturante Móvel'!$AQ:$AQ,"REPARO FO"))</f>
        <v>0</v>
      </c>
      <c r="IC99" s="140">
        <f>(COUNTIFS('Estruturante Móvel'!$M:$M,$B99,'Estruturante Móvel'!$C:$C,"&lt;&gt;PREVISTO",'Estruturante Móvel'!$G:$G,IB$4))</f>
        <v>0</v>
      </c>
      <c r="ID99" s="139">
        <f>(COUNTIFS('Estruturante Móvel'!$M:$M,$B99,'Estruturante Móvel'!$AM:$AM,ID$4))-(COUNTIFS('Estruturante Móvel'!$M:$M,$B99,'Estruturante Móvel'!$AM:$AM,ID$4,'Estruturante Móvel'!$AQ:$AQ,"REPARO FO"))</f>
        <v>0</v>
      </c>
      <c r="IE99" s="140">
        <f>(COUNTIFS('Estruturante Móvel'!$M:$M,$B99,'Estruturante Móvel'!$C:$C,"&lt;&gt;PREVISTO",'Estruturante Móvel'!$G:$G,ID$4))</f>
        <v>0</v>
      </c>
      <c r="IF99" s="139">
        <f>(COUNTIFS('Estruturante Móvel'!$M:$M,$B99,'Estruturante Móvel'!$AM:$AM,IF$4))-(COUNTIFS('Estruturante Móvel'!$M:$M,$B99,'Estruturante Móvel'!$AM:$AM,IF$4,'Estruturante Móvel'!$AQ:$AQ,"REPARO FO"))</f>
        <v>0</v>
      </c>
      <c r="IG99" s="140">
        <f>(COUNTIFS('Estruturante Móvel'!$M:$M,$B99,'Estruturante Móvel'!$C:$C,"&lt;&gt;PREVISTO",'Estruturante Móvel'!$G:$G,IF$4))</f>
        <v>0</v>
      </c>
      <c r="IH99" s="139">
        <f>(COUNTIFS('Estruturante Móvel'!$M:$M,$B99,'Estruturante Móvel'!$AM:$AM,IH$4))-(COUNTIFS('Estruturante Móvel'!$M:$M,$B99,'Estruturante Móvel'!$AM:$AM,IH$4,'Estruturante Móvel'!$AQ:$AQ,"REPARO FO"))</f>
        <v>0</v>
      </c>
      <c r="II99" s="140">
        <f>(COUNTIFS('Estruturante Móvel'!$M:$M,$B99,'Estruturante Móvel'!$C:$C,"&lt;&gt;PREVISTO",'Estruturante Móvel'!$G:$G,IH$4))</f>
        <v>0</v>
      </c>
      <c r="IJ99" s="139">
        <f>(COUNTIFS('Estruturante Móvel'!$M:$M,$B99,'Estruturante Móvel'!$AM:$AM,IJ$4))-(COUNTIFS('Estruturante Móvel'!$M:$M,$B99,'Estruturante Móvel'!$AM:$AM,IJ$4,'Estruturante Móvel'!$AQ:$AQ,"REPARO FO"))</f>
        <v>0</v>
      </c>
      <c r="IK99" s="140">
        <f>(COUNTIFS('Estruturante Móvel'!$M:$M,$B99,'Estruturante Móvel'!$C:$C,"&lt;&gt;PREVISTO",'Estruturante Móvel'!$G:$G,IJ$4))</f>
        <v>0</v>
      </c>
      <c r="IL99" s="139">
        <f>(COUNTIFS('Estruturante Móvel'!$M:$M,$B99,'Estruturante Móvel'!$AM:$AM,IL$4))-(COUNTIFS('Estruturante Móvel'!$M:$M,$B99,'Estruturante Móvel'!$AM:$AM,IL$4,'Estruturante Móvel'!$AQ:$AQ,"REPARO FO"))</f>
        <v>0</v>
      </c>
      <c r="IM99" s="140">
        <f>(COUNTIFS('Estruturante Móvel'!$M:$M,$B99,'Estruturante Móvel'!$C:$C,"&lt;&gt;PREVISTO",'Estruturante Móvel'!$G:$G,IL$4))</f>
        <v>0</v>
      </c>
      <c r="IN99" s="139">
        <f>(COUNTIFS('Estruturante Móvel'!$M:$M,$B99,'Estruturante Móvel'!$AM:$AM,IN$4))-(COUNTIFS('Estruturante Móvel'!$M:$M,$B99,'Estruturante Móvel'!$AM:$AM,IN$4,'Estruturante Móvel'!$AQ:$AQ,"REPARO FO"))</f>
        <v>0</v>
      </c>
      <c r="IO99" s="140">
        <f>(COUNTIFS('Estruturante Móvel'!$M:$M,$B99,'Estruturante Móvel'!$C:$C,"&lt;&gt;PREVISTO",'Estruturante Móvel'!$G:$G,IN$4))</f>
        <v>0</v>
      </c>
      <c r="IP99" s="139">
        <f>(COUNTIFS('Estruturante Móvel'!$M:$M,$B99,'Estruturante Móvel'!$AM:$AM,IP$4))-(COUNTIFS('Estruturante Móvel'!$M:$M,$B99,'Estruturante Móvel'!$AM:$AM,IP$4,'Estruturante Móvel'!$AQ:$AQ,"REPARO FO"))</f>
        <v>0</v>
      </c>
      <c r="IQ99" s="140">
        <f>(COUNTIFS('Estruturante Móvel'!$M:$M,$B99,'Estruturante Móvel'!$C:$C,"&lt;&gt;PREVISTO",'Estruturante Móvel'!$G:$G,IP$4))</f>
        <v>0</v>
      </c>
      <c r="IR99" s="139">
        <f>(COUNTIFS('Estruturante Móvel'!$M:$M,$B99,'Estruturante Móvel'!$AM:$AM,IR$4))-(COUNTIFS('Estruturante Móvel'!$M:$M,$B99,'Estruturante Móvel'!$AM:$AM,IR$4,'Estruturante Móvel'!$AQ:$AQ,"REPARO FO"))</f>
        <v>0</v>
      </c>
      <c r="IS99" s="140">
        <f>(COUNTIFS('Estruturante Móvel'!$M:$M,$B99,'Estruturante Móvel'!$C:$C,"&lt;&gt;PREVISTO",'Estruturante Móvel'!$G:$G,IR$4))</f>
        <v>0</v>
      </c>
      <c r="IT99" s="139">
        <f>(COUNTIFS('Estruturante Móvel'!$M:$M,$B99,'Estruturante Móvel'!$AM:$AM,IT$4))-(COUNTIFS('Estruturante Móvel'!$M:$M,$B99,'Estruturante Móvel'!$AM:$AM,IT$4,'Estruturante Móvel'!$AQ:$AQ,"REPARO FO"))</f>
        <v>0</v>
      </c>
      <c r="IU99" s="140">
        <f>(COUNTIFS('Estruturante Móvel'!$M:$M,$B99,'Estruturante Móvel'!$C:$C,"&lt;&gt;PREVISTO",'Estruturante Móvel'!$G:$G,IT$4))</f>
        <v>0</v>
      </c>
      <c r="IV99" s="139">
        <f>(COUNTIFS('Estruturante Móvel'!$M:$M,$B99,'Estruturante Móvel'!$AM:$AM,IV$4))-(COUNTIFS('Estruturante Móvel'!$M:$M,$B99,'Estruturante Móvel'!$AM:$AM,IV$4,'Estruturante Móvel'!$AQ:$AQ,"REPARO FO"))</f>
        <v>0</v>
      </c>
      <c r="IW99" s="140">
        <f>(COUNTIFS('Estruturante Móvel'!$M:$M,$B99,'Estruturante Móvel'!$C:$C,"&lt;&gt;PREVISTO",'Estruturante Móvel'!$G:$G,IV$4))</f>
        <v>0</v>
      </c>
      <c r="IX99" s="139">
        <f>(COUNTIFS('Estruturante Móvel'!$M:$M,$B99,'Estruturante Móvel'!$AM:$AM,IX$4))-(COUNTIFS('Estruturante Móvel'!$M:$M,$B99,'Estruturante Móvel'!$AM:$AM,IX$4,'Estruturante Móvel'!$AQ:$AQ,"REPARO FO"))</f>
        <v>0</v>
      </c>
      <c r="IY99" s="140">
        <f>(COUNTIFS('Estruturante Móvel'!$M:$M,$B99,'Estruturante Móvel'!$C:$C,"&lt;&gt;PREVISTO",'Estruturante Móvel'!$G:$G,IX$4))</f>
        <v>0</v>
      </c>
      <c r="IZ99" s="139">
        <f>(COUNTIFS('Estruturante Móvel'!$M:$M,$B99,'Estruturante Móvel'!$AM:$AM,IZ$4))-(COUNTIFS('Estruturante Móvel'!$M:$M,$B99,'Estruturante Móvel'!$AM:$AM,IZ$4,'Estruturante Móvel'!$AQ:$AQ,"REPARO FO"))</f>
        <v>0</v>
      </c>
      <c r="JA99" s="140">
        <f>(COUNTIFS('Estruturante Móvel'!$M:$M,$B99,'Estruturante Móvel'!$C:$C,"&lt;&gt;PREVISTO",'Estruturante Móvel'!$G:$G,IZ$4))</f>
        <v>0</v>
      </c>
      <c r="JB99" s="139">
        <f>(COUNTIFS('Estruturante Móvel'!$M:$M,$B99,'Estruturante Móvel'!$AM:$AM,JB$4))-(COUNTIFS('Estruturante Móvel'!$M:$M,$B99,'Estruturante Móvel'!$AM:$AM,JB$4,'Estruturante Móvel'!$AQ:$AQ,"REPARO FO"))</f>
        <v>0</v>
      </c>
      <c r="JC99" s="140">
        <f>(COUNTIFS('Estruturante Móvel'!$M:$M,$B99,'Estruturante Móvel'!$C:$C,"&lt;&gt;PREVISTO",'Estruturante Móvel'!$G:$G,JB$4))</f>
        <v>0</v>
      </c>
      <c r="JD99" s="139">
        <f>(COUNTIFS('Estruturante Móvel'!$M:$M,$B99,'Estruturante Móvel'!$AM:$AM,JD$4))-(COUNTIFS('Estruturante Móvel'!$M:$M,$B99,'Estruturante Móvel'!$AM:$AM,JD$4,'Estruturante Móvel'!$AQ:$AQ,"REPARO FO"))</f>
        <v>0</v>
      </c>
      <c r="JE99" s="140">
        <f>(COUNTIFS('Estruturante Móvel'!$M:$M,$B99,'Estruturante Móvel'!$C:$C,"&lt;&gt;PREVISTO",'Estruturante Móvel'!$G:$G,JD$4))</f>
        <v>0</v>
      </c>
      <c r="JF99" s="139">
        <f>(COUNTIFS('Estruturante Móvel'!$M:$M,$B99,'Estruturante Móvel'!$AM:$AM,JF$4))-(COUNTIFS('Estruturante Móvel'!$M:$M,$B99,'Estruturante Móvel'!$AM:$AM,JF$4,'Estruturante Móvel'!$AQ:$AQ,"REPARO FO"))</f>
        <v>0</v>
      </c>
      <c r="JG99" s="140">
        <f>(COUNTIFS('Estruturante Móvel'!$M:$M,$B99,'Estruturante Móvel'!$C:$C,"&lt;&gt;PREVISTO",'Estruturante Móvel'!$G:$G,JF$4))</f>
        <v>0</v>
      </c>
      <c r="JH99" s="139">
        <f>(COUNTIFS('Estruturante Móvel'!$M:$M,$B99,'Estruturante Móvel'!$AM:$AM,JH$4))-(COUNTIFS('Estruturante Móvel'!$M:$M,$B99,'Estruturante Móvel'!$AM:$AM,JH$4,'Estruturante Móvel'!$AQ:$AQ,"REPARO FO"))</f>
        <v>0</v>
      </c>
      <c r="JI99" s="140">
        <f>(COUNTIFS('Estruturante Móvel'!$M:$M,$B99,'Estruturante Móvel'!$C:$C,"&lt;&gt;PREVISTO",'Estruturante Móvel'!$G:$G,JH$4))</f>
        <v>0</v>
      </c>
      <c r="JJ99" s="139">
        <f>(COUNTIFS('Estruturante Móvel'!$M:$M,$B99,'Estruturante Móvel'!$AM:$AM,JJ$4))-(COUNTIFS('Estruturante Móvel'!$M:$M,$B99,'Estruturante Móvel'!$AM:$AM,JJ$4,'Estruturante Móvel'!$AQ:$AQ,"REPARO FO"))</f>
        <v>0</v>
      </c>
      <c r="JK99" s="140">
        <f>(COUNTIFS('Estruturante Móvel'!$M:$M,$B99,'Estruturante Móvel'!$C:$C,"&lt;&gt;PREVISTO",'Estruturante Móvel'!$G:$G,JJ$4))</f>
        <v>0</v>
      </c>
      <c r="JL99" s="139">
        <f>(COUNTIFS('Estruturante Móvel'!$M:$M,$B99,'Estruturante Móvel'!$AM:$AM,JL$4))-(COUNTIFS('Estruturante Móvel'!$M:$M,$B99,'Estruturante Móvel'!$AM:$AM,JL$4,'Estruturante Móvel'!$AQ:$AQ,"REPARO FO"))</f>
        <v>0</v>
      </c>
      <c r="JM99" s="140">
        <f>(COUNTIFS('Estruturante Móvel'!$M:$M,$B99,'Estruturante Móvel'!$C:$C,"&lt;&gt;PREVISTO",'Estruturante Móvel'!$G:$G,JL$4))</f>
        <v>0</v>
      </c>
      <c r="JN99" s="139">
        <f>(COUNTIFS('Estruturante Móvel'!$M:$M,$B99,'Estruturante Móvel'!$AM:$AM,JN$4))-(COUNTIFS('Estruturante Móvel'!$M:$M,$B99,'Estruturante Móvel'!$AM:$AM,JN$4,'Estruturante Móvel'!$AQ:$AQ,"REPARO FO"))</f>
        <v>0</v>
      </c>
      <c r="JO99" s="140">
        <f>(COUNTIFS('Estruturante Móvel'!$M:$M,$B99,'Estruturante Móvel'!$C:$C,"&lt;&gt;PREVISTO",'Estruturante Móvel'!$G:$G,JN$4))</f>
        <v>0</v>
      </c>
      <c r="JP99" s="139">
        <f>(COUNTIFS('Estruturante Móvel'!$M:$M,$B99,'Estruturante Móvel'!$AM:$AM,JP$4))-(COUNTIFS('Estruturante Móvel'!$M:$M,$B99,'Estruturante Móvel'!$AM:$AM,JP$4,'Estruturante Móvel'!$AQ:$AQ,"REPARO FO"))</f>
        <v>0</v>
      </c>
      <c r="JQ99" s="140">
        <f>(COUNTIFS('Estruturante Móvel'!$M:$M,$B99,'Estruturante Móvel'!$C:$C,"&lt;&gt;PREVISTO",'Estruturante Móvel'!$G:$G,JP$4))</f>
        <v>0</v>
      </c>
      <c r="JR99" s="139">
        <f>(COUNTIFS('Estruturante Móvel'!$M:$M,$B99,'Estruturante Móvel'!$AM:$AM,JR$4))-(COUNTIFS('Estruturante Móvel'!$M:$M,$B99,'Estruturante Móvel'!$AM:$AM,JR$4,'Estruturante Móvel'!$AQ:$AQ,"REPARO FO"))</f>
        <v>0</v>
      </c>
      <c r="JS99" s="140">
        <f>(COUNTIFS('Estruturante Móvel'!$M:$M,$B99,'Estruturante Móvel'!$C:$C,"&lt;&gt;PREVISTO",'Estruturante Móvel'!$G:$G,JR$4))</f>
        <v>0</v>
      </c>
      <c r="JT99" s="139">
        <f>(COUNTIFS('Estruturante Móvel'!$M:$M,$B99,'Estruturante Móvel'!$AM:$AM,JT$4))-(COUNTIFS('Estruturante Móvel'!$M:$M,$B99,'Estruturante Móvel'!$AM:$AM,JT$4,'Estruturante Móvel'!$AQ:$AQ,"REPARO FO"))</f>
        <v>0</v>
      </c>
      <c r="JU99" s="140">
        <f>(COUNTIFS('Estruturante Móvel'!$M:$M,$B99,'Estruturante Móvel'!$C:$C,"&lt;&gt;PREVISTO",'Estruturante Móvel'!$G:$G,JT$4))</f>
        <v>0</v>
      </c>
      <c r="JV99" s="139">
        <f>(COUNTIFS('Estruturante Móvel'!$M:$M,$B99,'Estruturante Móvel'!$AM:$AM,JV$4))-(COUNTIFS('Estruturante Móvel'!$M:$M,$B99,'Estruturante Móvel'!$AM:$AM,JV$4,'Estruturante Móvel'!$AQ:$AQ,"REPARO FO"))</f>
        <v>0</v>
      </c>
      <c r="JW99" s="140">
        <f>(COUNTIFS('Estruturante Móvel'!$M:$M,$B99,'Estruturante Móvel'!$C:$C,"&lt;&gt;PREVISTO",'Estruturante Móvel'!$G:$G,JV$4))</f>
        <v>0</v>
      </c>
      <c r="JX99" s="139">
        <f>(COUNTIFS('Estruturante Móvel'!$M:$M,$B99,'Estruturante Móvel'!$AM:$AM,JX$4))-(COUNTIFS('Estruturante Móvel'!$M:$M,$B99,'Estruturante Móvel'!$AM:$AM,JX$4,'Estruturante Móvel'!$AQ:$AQ,"REPARO FO"))</f>
        <v>0</v>
      </c>
      <c r="JY99" s="140">
        <f>(COUNTIFS('Estruturante Móvel'!$M:$M,$B99,'Estruturante Móvel'!$C:$C,"&lt;&gt;PREVISTO",'Estruturante Móvel'!$G:$G,JX$4))</f>
        <v>0</v>
      </c>
      <c r="JZ99" s="139">
        <f>(COUNTIFS('Estruturante Móvel'!$M:$M,$B99,'Estruturante Móvel'!$AM:$AM,JZ$4))-(COUNTIFS('Estruturante Móvel'!$M:$M,$B99,'Estruturante Móvel'!$AM:$AM,JZ$4,'Estruturante Móvel'!$AQ:$AQ,"REPARO FO"))</f>
        <v>0</v>
      </c>
      <c r="KA99" s="140">
        <f>(COUNTIFS('Estruturante Móvel'!$M:$M,$B99,'Estruturante Móvel'!$C:$C,"&lt;&gt;PREVISTO",'Estruturante Móvel'!$G:$G,JZ$4))</f>
        <v>0</v>
      </c>
      <c r="KB99" s="139">
        <f>(COUNTIFS('Estruturante Móvel'!$M:$M,$B99,'Estruturante Móvel'!$AM:$AM,KB$4))-(COUNTIFS('Estruturante Móvel'!$M:$M,$B99,'Estruturante Móvel'!$AM:$AM,KB$4,'Estruturante Móvel'!$AQ:$AQ,"REPARO FO"))</f>
        <v>0</v>
      </c>
      <c r="KC99" s="140">
        <f>(COUNTIFS('Estruturante Móvel'!$M:$M,$B99,'Estruturante Móvel'!$C:$C,"&lt;&gt;PREVISTO",'Estruturante Móvel'!$G:$G,KB$4))</f>
        <v>0</v>
      </c>
      <c r="KD99" s="139">
        <f>(COUNTIFS('Estruturante Móvel'!$M:$M,$B99,'Estruturante Móvel'!$AM:$AM,KD$4))-(COUNTIFS('Estruturante Móvel'!$M:$M,$B99,'Estruturante Móvel'!$AM:$AM,KD$4,'Estruturante Móvel'!$AQ:$AQ,"REPARO FO"))</f>
        <v>0</v>
      </c>
      <c r="KE99" s="140">
        <f>(COUNTIFS('Estruturante Móvel'!$M:$M,$B99,'Estruturante Móvel'!$C:$C,"&lt;&gt;PREVISTO",'Estruturante Móvel'!$G:$G,KD$4))</f>
        <v>0</v>
      </c>
      <c r="KF99" s="139">
        <f>(COUNTIFS('Estruturante Móvel'!$M:$M,$B99,'Estruturante Móvel'!$AM:$AM,KF$4))-(COUNTIFS('Estruturante Móvel'!$M:$M,$B99,'Estruturante Móvel'!$AM:$AM,KF$4,'Estruturante Móvel'!$AQ:$AQ,"REPARO FO"))</f>
        <v>0</v>
      </c>
      <c r="KG99" s="140">
        <f>(COUNTIFS('Estruturante Móvel'!$M:$M,$B99,'Estruturante Móvel'!$C:$C,"&lt;&gt;PREVISTO",'Estruturante Móvel'!$G:$G,KF$4))</f>
        <v>0</v>
      </c>
      <c r="KH99" s="139">
        <f>(COUNTIFS('Estruturante Móvel'!$M:$M,$B99,'Estruturante Móvel'!$AM:$AM,KH$4))-(COUNTIFS('Estruturante Móvel'!$M:$M,$B99,'Estruturante Móvel'!$AM:$AM,KH$4,'Estruturante Móvel'!$AQ:$AQ,"REPARO FO"))</f>
        <v>0</v>
      </c>
      <c r="KI99" s="140">
        <f>(COUNTIFS('Estruturante Móvel'!$M:$M,$B99,'Estruturante Móvel'!$C:$C,"&lt;&gt;PREVISTO",'Estruturante Móvel'!$G:$G,KH$4))</f>
        <v>0</v>
      </c>
      <c r="KJ99" s="139">
        <f>(COUNTIFS('Estruturante Móvel'!$M:$M,$B99,'Estruturante Móvel'!$AM:$AM,KJ$4))-(COUNTIFS('Estruturante Móvel'!$M:$M,$B99,'Estruturante Móvel'!$AM:$AM,KJ$4,'Estruturante Móvel'!$AQ:$AQ,"REPARO FO"))</f>
        <v>0</v>
      </c>
      <c r="KK99" s="140">
        <f>(COUNTIFS('Estruturante Móvel'!$M:$M,$B99,'Estruturante Móvel'!$C:$C,"&lt;&gt;PREVISTO",'Estruturante Móvel'!$G:$G,KJ$4))</f>
        <v>0</v>
      </c>
      <c r="KL99" s="139">
        <f>(COUNTIFS('Estruturante Móvel'!$M:$M,$B99,'Estruturante Móvel'!$AM:$AM,KL$4))-(COUNTIFS('Estruturante Móvel'!$M:$M,$B99,'Estruturante Móvel'!$AM:$AM,KL$4,'Estruturante Móvel'!$AQ:$AQ,"REPARO FO"))</f>
        <v>0</v>
      </c>
      <c r="KM99" s="140">
        <f>(COUNTIFS('Estruturante Móvel'!$M:$M,$B99,'Estruturante Móvel'!$C:$C,"&lt;&gt;PREVISTO",'Estruturante Móvel'!$G:$G,KL$4))</f>
        <v>0</v>
      </c>
      <c r="KN99" s="139">
        <f>(COUNTIFS('Estruturante Móvel'!$M:$M,$B99,'Estruturante Móvel'!$AM:$AM,KN$4))-(COUNTIFS('Estruturante Móvel'!$M:$M,$B99,'Estruturante Móvel'!$AM:$AM,KN$4,'Estruturante Móvel'!$AQ:$AQ,"REPARO FO"))</f>
        <v>0</v>
      </c>
      <c r="KO99" s="140">
        <f>(COUNTIFS('Estruturante Móvel'!$M:$M,$B99,'Estruturante Móvel'!$C:$C,"&lt;&gt;PREVISTO",'Estruturante Móvel'!$G:$G,KN$4))</f>
        <v>0</v>
      </c>
      <c r="KP99" s="139">
        <f>(COUNTIFS('Estruturante Móvel'!$M:$M,$B99,'Estruturante Móvel'!$AM:$AM,KP$4))-(COUNTIFS('Estruturante Móvel'!$M:$M,$B99,'Estruturante Móvel'!$AM:$AM,KP$4,'Estruturante Móvel'!$AQ:$AQ,"REPARO FO"))</f>
        <v>0</v>
      </c>
      <c r="KQ99" s="140">
        <f>(COUNTIFS('Estruturante Móvel'!$M:$M,$B99,'Estruturante Móvel'!$C:$C,"&lt;&gt;PREVISTO",'Estruturante Móvel'!$G:$G,KP$4))</f>
        <v>0</v>
      </c>
      <c r="KR99" s="139">
        <f>(COUNTIFS('Estruturante Móvel'!$M:$M,$B99,'Estruturante Móvel'!$AM:$AM,KR$4))-(COUNTIFS('Estruturante Móvel'!$M:$M,$B99,'Estruturante Móvel'!$AM:$AM,KR$4,'Estruturante Móvel'!$AQ:$AQ,"REPARO FO"))</f>
        <v>0</v>
      </c>
      <c r="KS99" s="140">
        <f>(COUNTIFS('Estruturante Móvel'!$M:$M,$B99,'Estruturante Móvel'!$C:$C,"&lt;&gt;PREVISTO",'Estruturante Móvel'!$G:$G,KR$4))</f>
        <v>0</v>
      </c>
      <c r="KT99" s="139">
        <f>(COUNTIFS('Estruturante Móvel'!$M:$M,$B99,'Estruturante Móvel'!$AM:$AM,KT$4))-(COUNTIFS('Estruturante Móvel'!$M:$M,$B99,'Estruturante Móvel'!$AM:$AM,KT$4,'Estruturante Móvel'!$AQ:$AQ,"REPARO FO"))</f>
        <v>0</v>
      </c>
      <c r="KU99" s="140">
        <f>(COUNTIFS('Estruturante Móvel'!$M:$M,$B99,'Estruturante Móvel'!$C:$C,"&lt;&gt;PREVISTO",'Estruturante Móvel'!$G:$G,KT$4))</f>
        <v>0</v>
      </c>
      <c r="KV99" s="139">
        <f>(COUNTIFS('Estruturante Móvel'!$M:$M,$B99,'Estruturante Móvel'!$AM:$AM,KV$4))-(COUNTIFS('Estruturante Móvel'!$M:$M,$B99,'Estruturante Móvel'!$AM:$AM,KV$4,'Estruturante Móvel'!$AQ:$AQ,"REPARO FO"))</f>
        <v>0</v>
      </c>
      <c r="KW99" s="140">
        <f>(COUNTIFS('Estruturante Móvel'!$M:$M,$B99,'Estruturante Móvel'!$C:$C,"&lt;&gt;PREVISTO",'Estruturante Móvel'!$G:$G,KV$4))</f>
        <v>0</v>
      </c>
      <c r="KX99" s="139">
        <f>(COUNTIFS('Estruturante Móvel'!$M:$M,$B99,'Estruturante Móvel'!$AM:$AM,KX$4))-(COUNTIFS('Estruturante Móvel'!$M:$M,$B99,'Estruturante Móvel'!$AM:$AM,KX$4,'Estruturante Móvel'!$AQ:$AQ,"REPARO FO"))</f>
        <v>0</v>
      </c>
      <c r="KY99" s="140">
        <f>(COUNTIFS('Estruturante Móvel'!$M:$M,$B99,'Estruturante Móvel'!$C:$C,"&lt;&gt;PREVISTO",'Estruturante Móvel'!$G:$G,KX$4))</f>
        <v>0</v>
      </c>
      <c r="KZ99" s="139">
        <f>(COUNTIFS('Estruturante Móvel'!$M:$M,$B99,'Estruturante Móvel'!$AM:$AM,KZ$4))-(COUNTIFS('Estruturante Móvel'!$M:$M,$B99,'Estruturante Móvel'!$AM:$AM,KZ$4,'Estruturante Móvel'!$AQ:$AQ,"REPARO FO"))</f>
        <v>0</v>
      </c>
      <c r="LA99" s="140">
        <f>(COUNTIFS('Estruturante Móvel'!$M:$M,$B99,'Estruturante Móvel'!$C:$C,"&lt;&gt;PREVISTO",'Estruturante Móvel'!$G:$G,KZ$4))</f>
        <v>0</v>
      </c>
      <c r="LB99" s="139">
        <f>(COUNTIFS('Estruturante Móvel'!$M:$M,$B99,'Estruturante Móvel'!$AM:$AM,LB$4))-(COUNTIFS('Estruturante Móvel'!$M:$M,$B99,'Estruturante Móvel'!$AM:$AM,LB$4,'Estruturante Móvel'!$AQ:$AQ,"REPARO FO"))</f>
        <v>0</v>
      </c>
      <c r="LC99" s="140">
        <f>(COUNTIFS('Estruturante Móvel'!$M:$M,$B99,'Estruturante Móvel'!$C:$C,"&lt;&gt;PREVISTO",'Estruturante Móvel'!$G:$G,LB$4))</f>
        <v>0</v>
      </c>
      <c r="LD99" s="139">
        <f>(COUNTIFS('Estruturante Móvel'!$M:$M,$B99,'Estruturante Móvel'!$AM:$AM,LD$4))-(COUNTIFS('Estruturante Móvel'!$M:$M,$B99,'Estruturante Móvel'!$AM:$AM,LD$4,'Estruturante Móvel'!$AQ:$AQ,"REPARO FO"))</f>
        <v>0</v>
      </c>
      <c r="LE99" s="140">
        <f>(COUNTIFS('Estruturante Móvel'!$M:$M,$B99,'Estruturante Móvel'!$C:$C,"&lt;&gt;PREVISTO",'Estruturante Móvel'!$G:$G,LD$4))</f>
        <v>0</v>
      </c>
      <c r="LF99" s="139">
        <f>(COUNTIFS('Estruturante Móvel'!$M:$M,$B99,'Estruturante Móvel'!$AM:$AM,LF$4))-(COUNTIFS('Estruturante Móvel'!$M:$M,$B99,'Estruturante Móvel'!$AM:$AM,LF$4,'Estruturante Móvel'!$AQ:$AQ,"REPARO FO"))</f>
        <v>0</v>
      </c>
      <c r="LG99" s="140">
        <f>(COUNTIFS('Estruturante Móvel'!$M:$M,$B99,'Estruturante Móvel'!$C:$C,"&lt;&gt;PREVISTO",'Estruturante Móvel'!$G:$G,LF$4))</f>
        <v>0</v>
      </c>
      <c r="LH99" s="139">
        <f>(COUNTIFS('Estruturante Móvel'!$M:$M,$B99,'Estruturante Móvel'!$AM:$AM,LH$4))-(COUNTIFS('Estruturante Móvel'!$M:$M,$B99,'Estruturante Móvel'!$AM:$AM,LH$4,'Estruturante Móvel'!$AQ:$AQ,"REPARO FO"))</f>
        <v>0</v>
      </c>
      <c r="LI99" s="140">
        <f>(COUNTIFS('Estruturante Móvel'!$M:$M,$B99,'Estruturante Móvel'!$C:$C,"&lt;&gt;PREVISTO",'Estruturante Móvel'!$G:$G,LH$4))</f>
        <v>0</v>
      </c>
      <c r="LJ99" s="139">
        <f>(COUNTIFS('Estruturante Móvel'!$M:$M,$B99,'Estruturante Móvel'!$AM:$AM,LJ$4))-(COUNTIFS('Estruturante Móvel'!$M:$M,$B99,'Estruturante Móvel'!$AM:$AM,LJ$4,'Estruturante Móvel'!$AQ:$AQ,"REPARO FO"))</f>
        <v>0</v>
      </c>
      <c r="LK99" s="140">
        <f>(COUNTIFS('Estruturante Móvel'!$M:$M,$B99,'Estruturante Móvel'!$C:$C,"&lt;&gt;PREVISTO",'Estruturante Móvel'!$G:$G,LJ$4))</f>
        <v>0</v>
      </c>
      <c r="LL99" s="139">
        <f>(COUNTIFS('Estruturante Móvel'!$M:$M,$B99,'Estruturante Móvel'!$AM:$AM,LL$4))-(COUNTIFS('Estruturante Móvel'!$M:$M,$B99,'Estruturante Móvel'!$AM:$AM,LL$4,'Estruturante Móvel'!$AQ:$AQ,"REPARO FO"))</f>
        <v>0</v>
      </c>
      <c r="LM99" s="140">
        <f>(COUNTIFS('Estruturante Móvel'!$M:$M,$B99,'Estruturante Móvel'!$C:$C,"&lt;&gt;PREVISTO",'Estruturante Móvel'!$G:$G,LL$4))</f>
        <v>0</v>
      </c>
      <c r="LN99" s="139">
        <f>(COUNTIFS('Estruturante Móvel'!$M:$M,$B99,'Estruturante Móvel'!$AM:$AM,LN$4))-(COUNTIFS('Estruturante Móvel'!$M:$M,$B99,'Estruturante Móvel'!$AM:$AM,LN$4,'Estruturante Móvel'!$AQ:$AQ,"REPARO FO"))</f>
        <v>0</v>
      </c>
      <c r="LO99" s="140">
        <f>(COUNTIFS('Estruturante Móvel'!$M:$M,$B99,'Estruturante Móvel'!$C:$C,"&lt;&gt;PREVISTO",'Estruturante Móvel'!$G:$G,LN$4))</f>
        <v>0</v>
      </c>
      <c r="LP99" s="139">
        <f>(COUNTIFS('Estruturante Móvel'!$M:$M,$B99,'Estruturante Móvel'!$AM:$AM,LP$4))-(COUNTIFS('Estruturante Móvel'!$M:$M,$B99,'Estruturante Móvel'!$AM:$AM,LP$4,'Estruturante Móvel'!$AQ:$AQ,"REPARO FO"))</f>
        <v>0</v>
      </c>
      <c r="LQ99" s="140">
        <f>(COUNTIFS('Estruturante Móvel'!$M:$M,$B99,'Estruturante Móvel'!$C:$C,"&lt;&gt;PREVISTO",'Estruturante Móvel'!$G:$G,LP$4))</f>
        <v>0</v>
      </c>
      <c r="LR99" s="139">
        <f>(COUNTIFS('Estruturante Móvel'!$M:$M,$B99,'Estruturante Móvel'!$AM:$AM,LR$4))-(COUNTIFS('Estruturante Móvel'!$M:$M,$B99,'Estruturante Móvel'!$AM:$AM,LR$4,'Estruturante Móvel'!$AQ:$AQ,"REPARO FO"))</f>
        <v>0</v>
      </c>
      <c r="LS99" s="140">
        <f>(COUNTIFS('Estruturante Móvel'!$M:$M,$B99,'Estruturante Móvel'!$C:$C,"&lt;&gt;PREVISTO",'Estruturante Móvel'!$G:$G,LR$4))</f>
        <v>0</v>
      </c>
      <c r="LT99" s="139">
        <f>(COUNTIFS('Estruturante Móvel'!$M:$M,$B99,'Estruturante Móvel'!$AM:$AM,LT$4))-(COUNTIFS('Estruturante Móvel'!$M:$M,$B99,'Estruturante Móvel'!$AM:$AM,LT$4,'Estruturante Móvel'!$AQ:$AQ,"REPARO FO"))</f>
        <v>0</v>
      </c>
      <c r="LU99" s="140">
        <f>(COUNTIFS('Estruturante Móvel'!$M:$M,$B99,'Estruturante Móvel'!$C:$C,"&lt;&gt;PREVISTO",'Estruturante Móvel'!$G:$G,LT$4))</f>
        <v>0</v>
      </c>
      <c r="LV99" s="139">
        <f>(COUNTIFS('Estruturante Móvel'!$M:$M,$B99,'Estruturante Móvel'!$AM:$AM,LV$4))-(COUNTIFS('Estruturante Móvel'!$M:$M,$B99,'Estruturante Móvel'!$AM:$AM,LV$4,'Estruturante Móvel'!$AQ:$AQ,"REPARO FO"))</f>
        <v>0</v>
      </c>
      <c r="LW99" s="140">
        <f>(COUNTIFS('Estruturante Móvel'!$M:$M,$B99,'Estruturante Móvel'!$C:$C,"&lt;&gt;PREVISTO",'Estruturante Móvel'!$G:$G,LV$4))</f>
        <v>0</v>
      </c>
      <c r="LX99" s="139">
        <f>(COUNTIFS('Estruturante Móvel'!$M:$M,$B99,'Estruturante Móvel'!$AM:$AM,LX$4))-(COUNTIFS('Estruturante Móvel'!$M:$M,$B99,'Estruturante Móvel'!$AM:$AM,LX$4,'Estruturante Móvel'!$AQ:$AQ,"REPARO FO"))</f>
        <v>0</v>
      </c>
      <c r="LY99" s="140">
        <f>(COUNTIFS('Estruturante Móvel'!$M:$M,$B99,'Estruturante Móvel'!$C:$C,"&lt;&gt;PREVISTO",'Estruturante Móvel'!$G:$G,LX$4))</f>
        <v>0</v>
      </c>
      <c r="LZ99" s="139">
        <f>(COUNTIFS('Estruturante Móvel'!$M:$M,$B99,'Estruturante Móvel'!$AM:$AM,LZ$4))-(COUNTIFS('Estruturante Móvel'!$M:$M,$B99,'Estruturante Móvel'!$AM:$AM,LZ$4,'Estruturante Móvel'!$AQ:$AQ,"REPARO FO"))</f>
        <v>0</v>
      </c>
      <c r="MA99" s="140">
        <f>(COUNTIFS('Estruturante Móvel'!$M:$M,$B99,'Estruturante Móvel'!$C:$C,"&lt;&gt;PREVISTO",'Estruturante Móvel'!$G:$G,LZ$4))</f>
        <v>0</v>
      </c>
      <c r="MB99" s="139">
        <f>(COUNTIFS('Estruturante Móvel'!$M:$M,$B99,'Estruturante Móvel'!$AM:$AM,MB$4))-(COUNTIFS('Estruturante Móvel'!$M:$M,$B99,'Estruturante Móvel'!$AM:$AM,MB$4,'Estruturante Móvel'!$AQ:$AQ,"REPARO FO"))</f>
        <v>0</v>
      </c>
      <c r="MC99" s="140">
        <f>(COUNTIFS('Estruturante Móvel'!$M:$M,$B99,'Estruturante Móvel'!$C:$C,"&lt;&gt;PREVISTO",'Estruturante Móvel'!$G:$G,MB$4))</f>
        <v>0</v>
      </c>
      <c r="MD99" s="139">
        <f>(COUNTIFS('Estruturante Móvel'!$M:$M,$B99,'Estruturante Móvel'!$AM:$AM,MD$4))-(COUNTIFS('Estruturante Móvel'!$M:$M,$B99,'Estruturante Móvel'!$AM:$AM,MD$4,'Estruturante Móvel'!$AQ:$AQ,"REPARO FO"))</f>
        <v>0</v>
      </c>
      <c r="ME99" s="140">
        <f>(COUNTIFS('Estruturante Móvel'!$M:$M,$B99,'Estruturante Móvel'!$C:$C,"&lt;&gt;PREVISTO",'Estruturante Móvel'!$G:$G,MD$4))</f>
        <v>0</v>
      </c>
      <c r="MF99" s="139">
        <f>(COUNTIFS('Estruturante Móvel'!$M:$M,$B99,'Estruturante Móvel'!$AM:$AM,MF$4))-(COUNTIFS('Estruturante Móvel'!$M:$M,$B99,'Estruturante Móvel'!$AM:$AM,MF$4,'Estruturante Móvel'!$AQ:$AQ,"REPARO FO"))</f>
        <v>0</v>
      </c>
      <c r="MG99" s="140">
        <f>(COUNTIFS('Estruturante Móvel'!$M:$M,$B99,'Estruturante Móvel'!$C:$C,"&lt;&gt;PREVISTO",'Estruturante Móvel'!$G:$G,MF$4))</f>
        <v>0</v>
      </c>
      <c r="MH99" s="139">
        <f>(COUNTIFS('Estruturante Móvel'!$M:$M,$B99,'Estruturante Móvel'!$AM:$AM,MH$4))-(COUNTIFS('Estruturante Móvel'!$M:$M,$B99,'Estruturante Móvel'!$AM:$AM,MH$4,'Estruturante Móvel'!$AQ:$AQ,"REPARO FO"))</f>
        <v>0</v>
      </c>
      <c r="MI99" s="140">
        <f>(COUNTIFS('Estruturante Móvel'!$M:$M,$B99,'Estruturante Móvel'!$C:$C,"&lt;&gt;PREVISTO",'Estruturante Móvel'!$G:$G,MH$4))</f>
        <v>0</v>
      </c>
      <c r="MJ99" s="139">
        <f>(COUNTIFS('Estruturante Móvel'!$M:$M,$B99,'Estruturante Móvel'!$AM:$AM,MJ$4))-(COUNTIFS('Estruturante Móvel'!$M:$M,$B99,'Estruturante Móvel'!$AM:$AM,MJ$4,'Estruturante Móvel'!$AQ:$AQ,"REPARO FO"))</f>
        <v>0</v>
      </c>
      <c r="MK99" s="140">
        <f>(COUNTIFS('Estruturante Móvel'!$M:$M,$B99,'Estruturante Móvel'!$C:$C,"&lt;&gt;PREVISTO",'Estruturante Móvel'!$G:$G,MJ$4))</f>
        <v>0</v>
      </c>
      <c r="ML99" s="139">
        <f>(COUNTIFS('Estruturante Móvel'!$M:$M,$B99,'Estruturante Móvel'!$AM:$AM,ML$4))-(COUNTIFS('Estruturante Móvel'!$M:$M,$B99,'Estruturante Móvel'!$AM:$AM,ML$4,'Estruturante Móvel'!$AQ:$AQ,"REPARO FO"))</f>
        <v>0</v>
      </c>
      <c r="MM99" s="140">
        <f>(COUNTIFS('Estruturante Móvel'!$M:$M,$B99,'Estruturante Móvel'!$C:$C,"&lt;&gt;PREVISTO",'Estruturante Móvel'!$G:$G,ML$4))</f>
        <v>0</v>
      </c>
      <c r="MN99" s="139">
        <f>(COUNTIFS('Estruturante Móvel'!$M:$M,$B99,'Estruturante Móvel'!$AM:$AM,MN$4))-(COUNTIFS('Estruturante Móvel'!$M:$M,$B99,'Estruturante Móvel'!$AM:$AM,MN$4,'Estruturante Móvel'!$AQ:$AQ,"REPARO FO"))</f>
        <v>0</v>
      </c>
      <c r="MO99" s="140">
        <f>(COUNTIFS('Estruturante Móvel'!$M:$M,$B99,'Estruturante Móvel'!$C:$C,"&lt;&gt;PREVISTO",'Estruturante Móvel'!$G:$G,MN$4))</f>
        <v>0</v>
      </c>
      <c r="MP99" s="139">
        <f>(COUNTIFS('Estruturante Móvel'!$M:$M,$B99,'Estruturante Móvel'!$AM:$AM,MP$4))-(COUNTIFS('Estruturante Móvel'!$M:$M,$B99,'Estruturante Móvel'!$AM:$AM,MP$4,'Estruturante Móvel'!$AQ:$AQ,"REPARO FO"))</f>
        <v>0</v>
      </c>
      <c r="MQ99" s="140">
        <f>(COUNTIFS('Estruturante Móvel'!$M:$M,$B99,'Estruturante Móvel'!$C:$C,"&lt;&gt;PREVISTO",'Estruturante Móvel'!$G:$G,MP$4))</f>
        <v>0</v>
      </c>
      <c r="MR99" s="139">
        <f>(COUNTIFS('Estruturante Móvel'!$M:$M,$B99,'Estruturante Móvel'!$AM:$AM,MR$4))-(COUNTIFS('Estruturante Móvel'!$M:$M,$B99,'Estruturante Móvel'!$AM:$AM,MR$4,'Estruturante Móvel'!$AQ:$AQ,"REPARO FO"))</f>
        <v>0</v>
      </c>
      <c r="MS99" s="140">
        <f>(COUNTIFS('Estruturante Móvel'!$M:$M,$B99,'Estruturante Móvel'!$C:$C,"&lt;&gt;PREVISTO",'Estruturante Móvel'!$G:$G,MR$4))</f>
        <v>0</v>
      </c>
      <c r="MT99" s="139">
        <f>(COUNTIFS('Estruturante Móvel'!$M:$M,$B99,'Estruturante Móvel'!$AM:$AM,MT$4))-(COUNTIFS('Estruturante Móvel'!$M:$M,$B99,'Estruturante Móvel'!$AM:$AM,MT$4,'Estruturante Móvel'!$AQ:$AQ,"REPARO FO"))</f>
        <v>0</v>
      </c>
      <c r="MU99" s="140">
        <f>(COUNTIFS('Estruturante Móvel'!$M:$M,$B99,'Estruturante Móvel'!$C:$C,"&lt;&gt;PREVISTO",'Estruturante Móvel'!$G:$G,MT$4))</f>
        <v>0</v>
      </c>
      <c r="MV99" s="139">
        <f>(COUNTIFS('Estruturante Móvel'!$M:$M,$B99,'Estruturante Móvel'!$AM:$AM,MV$4))-(COUNTIFS('Estruturante Móvel'!$M:$M,$B99,'Estruturante Móvel'!$AM:$AM,MV$4,'Estruturante Móvel'!$AQ:$AQ,"REPARO FO"))</f>
        <v>0</v>
      </c>
      <c r="MW99" s="140">
        <f>(COUNTIFS('Estruturante Móvel'!$M:$M,$B99,'Estruturante Móvel'!$C:$C,"&lt;&gt;PREVISTO",'Estruturante Móvel'!$G:$G,MV$4))</f>
        <v>0</v>
      </c>
      <c r="MX99" s="139">
        <f>(COUNTIFS('Estruturante Móvel'!$M:$M,$B99,'Estruturante Móvel'!$AM:$AM,MX$4))-(COUNTIFS('Estruturante Móvel'!$M:$M,$B99,'Estruturante Móvel'!$AM:$AM,MX$4,'Estruturante Móvel'!$AQ:$AQ,"REPARO FO"))</f>
        <v>0</v>
      </c>
      <c r="MY99" s="140">
        <f>(COUNTIFS('Estruturante Móvel'!$M:$M,$B99,'Estruturante Móvel'!$C:$C,"&lt;&gt;PREVISTO",'Estruturante Móvel'!$G:$G,MX$4))</f>
        <v>0</v>
      </c>
      <c r="MZ99" s="139">
        <f>(COUNTIFS('Estruturante Móvel'!$M:$M,$B99,'Estruturante Móvel'!$AM:$AM,MZ$4))-(COUNTIFS('Estruturante Móvel'!$M:$M,$B99,'Estruturante Móvel'!$AM:$AM,MZ$4,'Estruturante Móvel'!$AQ:$AQ,"REPARO FO"))</f>
        <v>0</v>
      </c>
      <c r="NA99" s="140">
        <f>(COUNTIFS('Estruturante Móvel'!$M:$M,$B99,'Estruturante Móvel'!$C:$C,"&lt;&gt;PREVISTO",'Estruturante Móvel'!$G:$G,MZ$4))</f>
        <v>0</v>
      </c>
      <c r="NB99" s="139">
        <f>(COUNTIFS('Estruturante Móvel'!$M:$M,$B99,'Estruturante Móvel'!$AM:$AM,NB$4))-(COUNTIFS('Estruturante Móvel'!$M:$M,$B99,'Estruturante Móvel'!$AM:$AM,NB$4,'Estruturante Móvel'!$AQ:$AQ,"REPARO FO"))</f>
        <v>0</v>
      </c>
      <c r="NC99" s="140">
        <f>(COUNTIFS('Estruturante Móvel'!$M:$M,$B99,'Estruturante Móvel'!$C:$C,"&lt;&gt;PREVISTO",'Estruturante Móvel'!$G:$G,NB$4))</f>
        <v>0</v>
      </c>
      <c r="ND99" s="139">
        <f>(COUNTIFS('Estruturante Móvel'!$M:$M,$B99,'Estruturante Móvel'!$AM:$AM,ND$4))-(COUNTIFS('Estruturante Móvel'!$M:$M,$B99,'Estruturante Móvel'!$AM:$AM,ND$4,'Estruturante Móvel'!$AQ:$AQ,"REPARO FO"))</f>
        <v>0</v>
      </c>
      <c r="NE99" s="140">
        <f>(COUNTIFS('Estruturante Móvel'!$M:$M,$B99,'Estruturante Móvel'!$C:$C,"&lt;&gt;PREVISTO",'Estruturante Móvel'!$G:$G,ND$4))</f>
        <v>0</v>
      </c>
      <c r="NF99" s="139">
        <f>(COUNTIFS('Estruturante Móvel'!$M:$M,$B99,'Estruturante Móvel'!$AM:$AM,NF$4))-(COUNTIFS('Estruturante Móvel'!$M:$M,$B99,'Estruturante Móvel'!$AM:$AM,NF$4,'Estruturante Móvel'!$AQ:$AQ,"REPARO FO"))</f>
        <v>0</v>
      </c>
      <c r="NG99" s="140">
        <f>(COUNTIFS('Estruturante Móvel'!$M:$M,$B99,'Estruturante Móvel'!$C:$C,"&lt;&gt;PREVISTO",'Estruturante Móvel'!$G:$G,NF$4))</f>
        <v>0</v>
      </c>
      <c r="NH99" s="139">
        <f>(COUNTIFS('Estruturante Móvel'!$M:$M,$B99,'Estruturante Móvel'!$AM:$AM,NH$4))-(COUNTIFS('Estruturante Móvel'!$M:$M,$B99,'Estruturante Móvel'!$AM:$AM,NH$4,'Estruturante Móvel'!$AQ:$AQ,"REPARO FO"))</f>
        <v>0</v>
      </c>
      <c r="NI99" s="140">
        <f>(COUNTIFS('Estruturante Móvel'!$M:$M,$B99,'Estruturante Móvel'!$C:$C,"&lt;&gt;PREVISTO",'Estruturante Móvel'!$G:$G,NH$4))</f>
        <v>0</v>
      </c>
    </row>
    <row r="100" spans="1:373" hidden="1" outlineLevel="1">
      <c r="B100" s="290" t="s">
        <v>467</v>
      </c>
      <c r="C100" s="286"/>
      <c r="D100" s="161">
        <f>COUNTIFS('Estruturante Móvel'!$M:$M,B98,'Estruturante Móvel'!$L:$L,'CRONOGRAMA_CONST+MIGRACAO'!B100)</f>
        <v>2</v>
      </c>
      <c r="E100" s="161">
        <f>(COUNTIFS('Estruturante Móvel'!$M:$M,B98,'Estruturante Móvel'!$C:$C,"&lt;&gt;PREVISTO",'Estruturante Móvel'!$L:$L,'CRONOGRAMA_CONST+MIGRACAO'!B100))</f>
        <v>2</v>
      </c>
      <c r="F100" s="162">
        <f>(COUNTIFS('Estruturante Móvel'!$M:$M,B98,'Estruturante Móvel'!$C:$C,"PREVISTO",'Estruturante Móvel'!$L:$L,'CRONOGRAMA_CONST+MIGRACAO'!B100))</f>
        <v>0</v>
      </c>
      <c r="G100" s="289"/>
      <c r="H100" s="162"/>
      <c r="I100" s="163"/>
      <c r="J100" s="287"/>
      <c r="K100" s="288"/>
      <c r="L100" s="139"/>
      <c r="M100" s="140"/>
      <c r="N100" s="139"/>
      <c r="O100" s="140"/>
      <c r="P100" s="139"/>
      <c r="Q100" s="140"/>
      <c r="R100" s="139"/>
      <c r="S100" s="140"/>
      <c r="T100" s="139"/>
      <c r="U100" s="140"/>
      <c r="V100" s="139"/>
      <c r="W100" s="140"/>
      <c r="X100" s="139"/>
      <c r="Y100" s="140"/>
      <c r="Z100" s="139"/>
      <c r="AA100" s="140"/>
      <c r="AB100" s="139"/>
      <c r="AC100" s="140"/>
      <c r="AD100" s="139"/>
      <c r="AE100" s="140"/>
      <c r="AF100" s="139"/>
      <c r="AG100" s="140"/>
      <c r="AH100" s="139"/>
      <c r="AI100" s="140"/>
      <c r="AJ100" s="139"/>
      <c r="AK100" s="140"/>
      <c r="AL100" s="139"/>
      <c r="AM100" s="140"/>
      <c r="AN100" s="139"/>
      <c r="AO100" s="140"/>
      <c r="AP100" s="139"/>
      <c r="AQ100" s="140"/>
      <c r="AR100" s="139"/>
      <c r="AS100" s="140"/>
      <c r="AT100" s="139"/>
      <c r="AU100" s="140"/>
      <c r="AV100" s="139"/>
      <c r="AW100" s="140"/>
      <c r="AX100" s="139"/>
      <c r="AY100" s="140"/>
      <c r="AZ100" s="139"/>
      <c r="BA100" s="140"/>
      <c r="BB100" s="139"/>
      <c r="BC100" s="140"/>
      <c r="BD100" s="139"/>
      <c r="BE100" s="140"/>
      <c r="BF100" s="139"/>
      <c r="BG100" s="140"/>
      <c r="BH100" s="139"/>
      <c r="BI100" s="140"/>
      <c r="BJ100" s="139"/>
      <c r="BK100" s="140"/>
      <c r="BL100" s="139"/>
      <c r="BM100" s="140"/>
      <c r="BN100" s="139"/>
      <c r="BO100" s="140"/>
      <c r="BP100" s="139"/>
      <c r="BQ100" s="140"/>
      <c r="BR100" s="139"/>
      <c r="BS100" s="140"/>
      <c r="BT100" s="139">
        <f>(COUNTIFS('Estruturante Móvel'!$M:$M,$B100,'Estruturante Móvel'!$AM:$AM,BT$4))-(COUNTIFS('Estruturante Móvel'!$M:$M,$B100,'Estruturante Móvel'!$AM:$AM,BT$4,'Estruturante Móvel'!$AQ:$AQ,"REPARO FO"))</f>
        <v>0</v>
      </c>
      <c r="BU100" s="140">
        <f>(COUNTIFS('Estruturante Móvel'!$M:$M,$B100,'Estruturante Móvel'!$C:$C,"&lt;&gt;PREVISTO",'Estruturante Móvel'!$G:$G,BT$4))</f>
        <v>0</v>
      </c>
      <c r="BV100" s="139">
        <f>(COUNTIFS('Estruturante Móvel'!$M:$M,$B100,'Estruturante Móvel'!$AM:$AM,BV$4))-(COUNTIFS('Estruturante Móvel'!$M:$M,$B100,'Estruturante Móvel'!$AM:$AM,BV$4,'Estruturante Móvel'!$AQ:$AQ,"REPARO FO"))</f>
        <v>0</v>
      </c>
      <c r="BW100" s="140">
        <f>(COUNTIFS('Estruturante Móvel'!$M:$M,$B100,'Estruturante Móvel'!$C:$C,"&lt;&gt;PREVISTO",'Estruturante Móvel'!$G:$G,BV$4))</f>
        <v>0</v>
      </c>
      <c r="BX100" s="139">
        <f>(COUNTIFS('Estruturante Móvel'!$M:$M,$B100,'Estruturante Móvel'!$AM:$AM,BX$4))-(COUNTIFS('Estruturante Móvel'!$M:$M,$B100,'Estruturante Móvel'!$AM:$AM,BX$4,'Estruturante Móvel'!$AQ:$AQ,"REPARO FO"))</f>
        <v>0</v>
      </c>
      <c r="BY100" s="140">
        <f>(COUNTIFS('Estruturante Móvel'!$M:$M,$B100,'Estruturante Móvel'!$C:$C,"&lt;&gt;PREVISTO",'Estruturante Móvel'!$G:$G,BX$4))</f>
        <v>0</v>
      </c>
      <c r="BZ100" s="139">
        <f>(COUNTIFS('Estruturante Móvel'!$M:$M,$B100,'Estruturante Móvel'!$AM:$AM,BZ$4))-(COUNTIFS('Estruturante Móvel'!$M:$M,$B100,'Estruturante Móvel'!$AM:$AM,BZ$4,'Estruturante Móvel'!$AQ:$AQ,"REPARO FO"))</f>
        <v>0</v>
      </c>
      <c r="CA100" s="140">
        <f>(COUNTIFS('Estruturante Móvel'!$M:$M,$B100,'Estruturante Móvel'!$C:$C,"&lt;&gt;PREVISTO",'Estruturante Móvel'!$G:$G,BZ$4))</f>
        <v>0</v>
      </c>
      <c r="CB100" s="139">
        <f>(COUNTIFS('Estruturante Móvel'!$M:$M,$B100,'Estruturante Móvel'!$AM:$AM,CB$4))-(COUNTIFS('Estruturante Móvel'!$M:$M,$B100,'Estruturante Móvel'!$AM:$AM,CB$4,'Estruturante Móvel'!$AQ:$AQ,"REPARO FO"))</f>
        <v>0</v>
      </c>
      <c r="CC100" s="140">
        <f>(COUNTIFS('Estruturante Móvel'!$M:$M,$B100,'Estruturante Móvel'!$C:$C,"&lt;&gt;PREVISTO",'Estruturante Móvel'!$G:$G,CB$4))</f>
        <v>0</v>
      </c>
      <c r="CD100" s="139">
        <f>(COUNTIFS('Estruturante Móvel'!$M:$M,$B100,'Estruturante Móvel'!$AM:$AM,CD$4))-(COUNTIFS('Estruturante Móvel'!$M:$M,$B100,'Estruturante Móvel'!$AM:$AM,CD$4,'Estruturante Móvel'!$AQ:$AQ,"REPARO FO"))</f>
        <v>0</v>
      </c>
      <c r="CE100" s="140">
        <f>(COUNTIFS('Estruturante Móvel'!$M:$M,$B100,'Estruturante Móvel'!$C:$C,"&lt;&gt;PREVISTO",'Estruturante Móvel'!$G:$G,CD$4))</f>
        <v>0</v>
      </c>
      <c r="CF100" s="139">
        <f>(COUNTIFS('Estruturante Móvel'!$M:$M,$B100,'Estruturante Móvel'!$AM:$AM,CF$4))-(COUNTIFS('Estruturante Móvel'!$M:$M,$B100,'Estruturante Móvel'!$AM:$AM,CF$4,'Estruturante Móvel'!$AQ:$AQ,"REPARO FO"))</f>
        <v>0</v>
      </c>
      <c r="CG100" s="140">
        <f>(COUNTIFS('Estruturante Móvel'!$M:$M,$B100,'Estruturante Móvel'!$C:$C,"&lt;&gt;PREVISTO",'Estruturante Móvel'!$G:$G,CF$4))</f>
        <v>0</v>
      </c>
      <c r="CH100" s="139">
        <f>(COUNTIFS('Estruturante Móvel'!$M:$M,$B100,'Estruturante Móvel'!$AM:$AM,CH$4))-(COUNTIFS('Estruturante Móvel'!$M:$M,$B100,'Estruturante Móvel'!$AM:$AM,CH$4,'Estruturante Móvel'!$AQ:$AQ,"REPARO FO"))</f>
        <v>0</v>
      </c>
      <c r="CI100" s="140">
        <f>(COUNTIFS('Estruturante Móvel'!$M:$M,$B100,'Estruturante Móvel'!$C:$C,"&lt;&gt;PREVISTO",'Estruturante Móvel'!$G:$G,CH$4))</f>
        <v>0</v>
      </c>
      <c r="CJ100" s="139">
        <f>(COUNTIFS('Estruturante Móvel'!$M:$M,$B100,'Estruturante Móvel'!$AM:$AM,CJ$4))-(COUNTIFS('Estruturante Móvel'!$M:$M,$B100,'Estruturante Móvel'!$AM:$AM,CJ$4,'Estruturante Móvel'!$AQ:$AQ,"REPARO FO"))</f>
        <v>0</v>
      </c>
      <c r="CK100" s="140">
        <f>(COUNTIFS('Estruturante Móvel'!$M:$M,$B100,'Estruturante Móvel'!$C:$C,"&lt;&gt;PREVISTO",'Estruturante Móvel'!$G:$G,CJ$4))</f>
        <v>0</v>
      </c>
      <c r="CL100" s="139">
        <f>(COUNTIFS('Estruturante Móvel'!$M:$M,$B100,'Estruturante Móvel'!$AM:$AM,CL$4))-(COUNTIFS('Estruturante Móvel'!$M:$M,$B100,'Estruturante Móvel'!$AM:$AM,CL$4,'Estruturante Móvel'!$AQ:$AQ,"REPARO FO"))</f>
        <v>0</v>
      </c>
      <c r="CM100" s="140">
        <f>(COUNTIFS('Estruturante Móvel'!$M:$M,$B100,'Estruturante Móvel'!$C:$C,"&lt;&gt;PREVISTO",'Estruturante Móvel'!$G:$G,CL$4))</f>
        <v>0</v>
      </c>
      <c r="CN100" s="139">
        <f>(COUNTIFS('Estruturante Móvel'!$M:$M,$B100,'Estruturante Móvel'!$AM:$AM,CN$4))-(COUNTIFS('Estruturante Móvel'!$M:$M,$B100,'Estruturante Móvel'!$AM:$AM,CN$4,'Estruturante Móvel'!$AQ:$AQ,"REPARO FO"))</f>
        <v>0</v>
      </c>
      <c r="CO100" s="140">
        <f>(COUNTIFS('Estruturante Móvel'!$M:$M,$B100,'Estruturante Móvel'!$C:$C,"&lt;&gt;PREVISTO",'Estruturante Móvel'!$G:$G,CN$4))</f>
        <v>0</v>
      </c>
      <c r="CP100" s="139">
        <f>(COUNTIFS('Estruturante Móvel'!$M:$M,$B100,'Estruturante Móvel'!$AM:$AM,CP$4))-(COUNTIFS('Estruturante Móvel'!$M:$M,$B100,'Estruturante Móvel'!$AM:$AM,CP$4,'Estruturante Móvel'!$AQ:$AQ,"REPARO FO"))</f>
        <v>0</v>
      </c>
      <c r="CQ100" s="140">
        <f>(COUNTIFS('Estruturante Móvel'!$M:$M,$B100,'Estruturante Móvel'!$C:$C,"&lt;&gt;PREVISTO",'Estruturante Móvel'!$G:$G,CP$4))</f>
        <v>0</v>
      </c>
      <c r="CR100" s="139">
        <f>(COUNTIFS('Estruturante Móvel'!$M:$M,$B100,'Estruturante Móvel'!$AM:$AM,CR$4))-(COUNTIFS('Estruturante Móvel'!$M:$M,$B100,'Estruturante Móvel'!$AM:$AM,CR$4,'Estruturante Móvel'!$AQ:$AQ,"REPARO FO"))</f>
        <v>0</v>
      </c>
      <c r="CS100" s="140">
        <f>(COUNTIFS('Estruturante Móvel'!$M:$M,$B100,'Estruturante Móvel'!$C:$C,"&lt;&gt;PREVISTO",'Estruturante Móvel'!$G:$G,CR$4))</f>
        <v>0</v>
      </c>
      <c r="CT100" s="139">
        <f>(COUNTIFS('Estruturante Móvel'!$M:$M,$B100,'Estruturante Móvel'!$AM:$AM,CT$4))-(COUNTIFS('Estruturante Móvel'!$M:$M,$B100,'Estruturante Móvel'!$AM:$AM,CT$4,'Estruturante Móvel'!$AQ:$AQ,"REPARO FO"))</f>
        <v>0</v>
      </c>
      <c r="CU100" s="140">
        <f>(COUNTIFS('Estruturante Móvel'!$M:$M,$B100,'Estruturante Móvel'!$C:$C,"&lt;&gt;PREVISTO",'Estruturante Móvel'!$G:$G,CT$4))</f>
        <v>0</v>
      </c>
      <c r="CV100" s="139">
        <f>(COUNTIFS('Estruturante Móvel'!$M:$M,$B100,'Estruturante Móvel'!$AM:$AM,CV$4))-(COUNTIFS('Estruturante Móvel'!$M:$M,$B100,'Estruturante Móvel'!$AM:$AM,CV$4,'Estruturante Móvel'!$AQ:$AQ,"REPARO FO"))</f>
        <v>0</v>
      </c>
      <c r="CW100" s="140">
        <f>(COUNTIFS('Estruturante Móvel'!$M:$M,$B100,'Estruturante Móvel'!$C:$C,"&lt;&gt;PREVISTO",'Estruturante Móvel'!$G:$G,CV$4))</f>
        <v>0</v>
      </c>
      <c r="CX100" s="139">
        <f>(COUNTIFS('Estruturante Móvel'!$M:$M,$B100,'Estruturante Móvel'!$AM:$AM,CX$4))-(COUNTIFS('Estruturante Móvel'!$M:$M,$B100,'Estruturante Móvel'!$AM:$AM,CX$4,'Estruturante Móvel'!$AQ:$AQ,"REPARO FO"))</f>
        <v>0</v>
      </c>
      <c r="CY100" s="140">
        <f>(COUNTIFS('Estruturante Móvel'!$M:$M,$B100,'Estruturante Móvel'!$C:$C,"&lt;&gt;PREVISTO",'Estruturante Móvel'!$G:$G,CX$4))</f>
        <v>0</v>
      </c>
      <c r="CZ100" s="139">
        <f>(COUNTIFS('Estruturante Móvel'!$M:$M,$B100,'Estruturante Móvel'!$AM:$AM,CZ$4))-(COUNTIFS('Estruturante Móvel'!$M:$M,$B100,'Estruturante Móvel'!$AM:$AM,CZ$4,'Estruturante Móvel'!$AQ:$AQ,"REPARO FO"))</f>
        <v>0</v>
      </c>
      <c r="DA100" s="140">
        <f>(COUNTIFS('Estruturante Móvel'!$M:$M,$B100,'Estruturante Móvel'!$C:$C,"&lt;&gt;PREVISTO",'Estruturante Móvel'!$G:$G,CZ$4))</f>
        <v>0</v>
      </c>
      <c r="DB100" s="139">
        <f>(COUNTIFS('Estruturante Móvel'!$M:$M,$B100,'Estruturante Móvel'!$AM:$AM,DB$4))-(COUNTIFS('Estruturante Móvel'!$M:$M,$B100,'Estruturante Móvel'!$AM:$AM,DB$4,'Estruturante Móvel'!$AQ:$AQ,"REPARO FO"))</f>
        <v>0</v>
      </c>
      <c r="DC100" s="140">
        <f>(COUNTIFS('Estruturante Móvel'!$M:$M,$B100,'Estruturante Móvel'!$C:$C,"&lt;&gt;PREVISTO",'Estruturante Móvel'!$G:$G,DB$4))</f>
        <v>0</v>
      </c>
      <c r="DD100" s="139">
        <f>(COUNTIFS('Estruturante Móvel'!$M:$M,$B100,'Estruturante Móvel'!$AM:$AM,DD$4))-(COUNTIFS('Estruturante Móvel'!$M:$M,$B100,'Estruturante Móvel'!$AM:$AM,DD$4,'Estruturante Móvel'!$AQ:$AQ,"REPARO FO"))</f>
        <v>0</v>
      </c>
      <c r="DE100" s="140">
        <f>(COUNTIFS('Estruturante Móvel'!$M:$M,$B100,'Estruturante Móvel'!$C:$C,"&lt;&gt;PREVISTO",'Estruturante Móvel'!$G:$G,DD$4))</f>
        <v>0</v>
      </c>
      <c r="DF100" s="139">
        <f>(COUNTIFS('Estruturante Móvel'!$M:$M,$B100,'Estruturante Móvel'!$AM:$AM,DF$4))-(COUNTIFS('Estruturante Móvel'!$M:$M,$B100,'Estruturante Móvel'!$AM:$AM,DF$4,'Estruturante Móvel'!$AQ:$AQ,"REPARO FO"))</f>
        <v>0</v>
      </c>
      <c r="DG100" s="140">
        <f>(COUNTIFS('Estruturante Móvel'!$M:$M,$B100,'Estruturante Móvel'!$C:$C,"&lt;&gt;PREVISTO",'Estruturante Móvel'!$G:$G,DF$4))</f>
        <v>0</v>
      </c>
      <c r="DH100" s="139">
        <f>(COUNTIFS('Estruturante Móvel'!$M:$M,$B100,'Estruturante Móvel'!$AM:$AM,DH$4))-(COUNTIFS('Estruturante Móvel'!$M:$M,$B100,'Estruturante Móvel'!$AM:$AM,DH$4,'Estruturante Móvel'!$AQ:$AQ,"REPARO FO"))</f>
        <v>0</v>
      </c>
      <c r="DI100" s="140">
        <f>(COUNTIFS('Estruturante Móvel'!$M:$M,$B100,'Estruturante Móvel'!$C:$C,"&lt;&gt;PREVISTO",'Estruturante Móvel'!$G:$G,DH$4))</f>
        <v>0</v>
      </c>
      <c r="DJ100" s="139">
        <f>(COUNTIFS('Estruturante Móvel'!$M:$M,$B100,'Estruturante Móvel'!$AM:$AM,DJ$4))-(COUNTIFS('Estruturante Móvel'!$M:$M,$B100,'Estruturante Móvel'!$AM:$AM,DJ$4,'Estruturante Móvel'!$AQ:$AQ,"REPARO FO"))</f>
        <v>0</v>
      </c>
      <c r="DK100" s="140">
        <f>(COUNTIFS('Estruturante Móvel'!$M:$M,$B100,'Estruturante Móvel'!$C:$C,"&lt;&gt;PREVISTO",'Estruturante Móvel'!$G:$G,DJ$4))</f>
        <v>0</v>
      </c>
      <c r="DL100" s="139">
        <f>(COUNTIFS('Estruturante Móvel'!$M:$M,$B100,'Estruturante Móvel'!$AM:$AM,DL$4))-(COUNTIFS('Estruturante Móvel'!$M:$M,$B100,'Estruturante Móvel'!$AM:$AM,DL$4,'Estruturante Móvel'!$AQ:$AQ,"REPARO FO"))</f>
        <v>0</v>
      </c>
      <c r="DM100" s="140">
        <f>(COUNTIFS('Estruturante Móvel'!$M:$M,$B100,'Estruturante Móvel'!$C:$C,"&lt;&gt;PREVISTO",'Estruturante Móvel'!$G:$G,DL$4))</f>
        <v>0</v>
      </c>
      <c r="DN100" s="139">
        <f>(COUNTIFS('Estruturante Móvel'!$M:$M,$B100,'Estruturante Móvel'!$AM:$AM,DN$4))-(COUNTIFS('Estruturante Móvel'!$M:$M,$B100,'Estruturante Móvel'!$AM:$AM,DN$4,'Estruturante Móvel'!$AQ:$AQ,"REPARO FO"))</f>
        <v>0</v>
      </c>
      <c r="DO100" s="140">
        <f>(COUNTIFS('Estruturante Móvel'!$M:$M,$B100,'Estruturante Móvel'!$C:$C,"&lt;&gt;PREVISTO",'Estruturante Móvel'!$G:$G,DN$4))</f>
        <v>0</v>
      </c>
      <c r="DP100" s="139">
        <f>(COUNTIFS('Estruturante Móvel'!$M:$M,$B100,'Estruturante Móvel'!$AM:$AM,DP$4))-(COUNTIFS('Estruturante Móvel'!$M:$M,$B100,'Estruturante Móvel'!$AM:$AM,DP$4,'Estruturante Móvel'!$AQ:$AQ,"REPARO FO"))</f>
        <v>0</v>
      </c>
      <c r="DQ100" s="140">
        <f>(COUNTIFS('Estruturante Móvel'!$M:$M,$B100,'Estruturante Móvel'!$C:$C,"&lt;&gt;PREVISTO",'Estruturante Móvel'!$G:$G,DP$4))</f>
        <v>0</v>
      </c>
      <c r="DR100" s="139">
        <f>(COUNTIFS('Estruturante Móvel'!$M:$M,$B100,'Estruturante Móvel'!$AM:$AM,DR$4))-(COUNTIFS('Estruturante Móvel'!$M:$M,$B100,'Estruturante Móvel'!$AM:$AM,DR$4,'Estruturante Móvel'!$AQ:$AQ,"REPARO FO"))</f>
        <v>0</v>
      </c>
      <c r="DS100" s="140">
        <f>(COUNTIFS('Estruturante Móvel'!$M:$M,$B100,'Estruturante Móvel'!$C:$C,"&lt;&gt;PREVISTO",'Estruturante Móvel'!$G:$G,DR$4))</f>
        <v>0</v>
      </c>
      <c r="DT100" s="139">
        <f>(COUNTIFS('Estruturante Móvel'!$M:$M,$B100,'Estruturante Móvel'!$AM:$AM,DT$4))-(COUNTIFS('Estruturante Móvel'!$M:$M,$B100,'Estruturante Móvel'!$AM:$AM,DT$4,'Estruturante Móvel'!$AQ:$AQ,"REPARO FO"))</f>
        <v>0</v>
      </c>
      <c r="DU100" s="140">
        <f>(COUNTIFS('Estruturante Móvel'!$M:$M,$B100,'Estruturante Móvel'!$C:$C,"&lt;&gt;PREVISTO",'Estruturante Móvel'!$G:$G,DT$4))</f>
        <v>0</v>
      </c>
      <c r="DV100" s="139">
        <f>(COUNTIFS('Estruturante Móvel'!$M:$M,$B100,'Estruturante Móvel'!$AM:$AM,DV$4))-(COUNTIFS('Estruturante Móvel'!$M:$M,$B100,'Estruturante Móvel'!$AM:$AM,DV$4,'Estruturante Móvel'!$AQ:$AQ,"REPARO FO"))</f>
        <v>0</v>
      </c>
      <c r="DW100" s="140">
        <f>(COUNTIFS('Estruturante Móvel'!$M:$M,$B100,'Estruturante Móvel'!$C:$C,"&lt;&gt;PREVISTO",'Estruturante Móvel'!$G:$G,DV$4))</f>
        <v>0</v>
      </c>
      <c r="DX100" s="139">
        <f>(COUNTIFS('Estruturante Móvel'!$M:$M,$B100,'Estruturante Móvel'!$AM:$AM,DX$4))-(COUNTIFS('Estruturante Móvel'!$M:$M,$B100,'Estruturante Móvel'!$AM:$AM,DX$4,'Estruturante Móvel'!$AQ:$AQ,"REPARO FO"))</f>
        <v>0</v>
      </c>
      <c r="DY100" s="140">
        <f>(COUNTIFS('Estruturante Móvel'!$M:$M,$B100,'Estruturante Móvel'!$C:$C,"&lt;&gt;PREVISTO",'Estruturante Móvel'!$G:$G,DX$4))</f>
        <v>0</v>
      </c>
      <c r="DZ100" s="139">
        <f>(COUNTIFS('Estruturante Móvel'!$M:$M,$B100,'Estruturante Móvel'!$AM:$AM,DZ$4))-(COUNTIFS('Estruturante Móvel'!$M:$M,$B100,'Estruturante Móvel'!$AM:$AM,DZ$4,'Estruturante Móvel'!$AQ:$AQ,"REPARO FO"))</f>
        <v>0</v>
      </c>
      <c r="EA100" s="140">
        <f>(COUNTIFS('Estruturante Móvel'!$M:$M,$B100,'Estruturante Móvel'!$C:$C,"&lt;&gt;PREVISTO",'Estruturante Móvel'!$G:$G,DZ$4))</f>
        <v>0</v>
      </c>
      <c r="EB100" s="139">
        <f>(COUNTIFS('Estruturante Móvel'!$M:$M,$B100,'Estruturante Móvel'!$AM:$AM,EB$4))-(COUNTIFS('Estruturante Móvel'!$M:$M,$B100,'Estruturante Móvel'!$AM:$AM,EB$4,'Estruturante Móvel'!$AQ:$AQ,"REPARO FO"))</f>
        <v>0</v>
      </c>
      <c r="EC100" s="140">
        <f>(COUNTIFS('Estruturante Móvel'!$M:$M,$B100,'Estruturante Móvel'!$C:$C,"&lt;&gt;PREVISTO",'Estruturante Móvel'!$G:$G,EB$4))</f>
        <v>0</v>
      </c>
      <c r="ED100" s="139">
        <f>(COUNTIFS('Estruturante Móvel'!$M:$M,$B100,'Estruturante Móvel'!$AM:$AM,ED$4))-(COUNTIFS('Estruturante Móvel'!$M:$M,$B100,'Estruturante Móvel'!$AM:$AM,ED$4,'Estruturante Móvel'!$AQ:$AQ,"REPARO FO"))</f>
        <v>0</v>
      </c>
      <c r="EE100" s="140">
        <f>(COUNTIFS('Estruturante Móvel'!$M:$M,$B100,'Estruturante Móvel'!$C:$C,"&lt;&gt;PREVISTO",'Estruturante Móvel'!$G:$G,ED$4))</f>
        <v>0</v>
      </c>
      <c r="EF100" s="139">
        <f>(COUNTIFS('Estruturante Móvel'!$M:$M,$B100,'Estruturante Móvel'!$AM:$AM,EF$4))-(COUNTIFS('Estruturante Móvel'!$M:$M,$B100,'Estruturante Móvel'!$AM:$AM,EF$4,'Estruturante Móvel'!$AQ:$AQ,"REPARO FO"))</f>
        <v>0</v>
      </c>
      <c r="EG100" s="140">
        <f>(COUNTIFS('Estruturante Móvel'!$M:$M,$B100,'Estruturante Móvel'!$C:$C,"&lt;&gt;PREVISTO",'Estruturante Móvel'!$G:$G,EF$4))</f>
        <v>0</v>
      </c>
      <c r="EH100" s="139">
        <f>(COUNTIFS('Estruturante Móvel'!$M:$M,$B100,'Estruturante Móvel'!$AM:$AM,EH$4))-(COUNTIFS('Estruturante Móvel'!$M:$M,$B100,'Estruturante Móvel'!$AM:$AM,EH$4,'Estruturante Móvel'!$AQ:$AQ,"REPARO FO"))</f>
        <v>0</v>
      </c>
      <c r="EI100" s="140">
        <f>(COUNTIFS('Estruturante Móvel'!$M:$M,$B100,'Estruturante Móvel'!$C:$C,"&lt;&gt;PREVISTO",'Estruturante Móvel'!$G:$G,EH$4))</f>
        <v>0</v>
      </c>
      <c r="EJ100" s="139">
        <f>(COUNTIFS('Estruturante Móvel'!$M:$M,$B100,'Estruturante Móvel'!$AM:$AM,EJ$4))-(COUNTIFS('Estruturante Móvel'!$M:$M,$B100,'Estruturante Móvel'!$AM:$AM,EJ$4,'Estruturante Móvel'!$AQ:$AQ,"REPARO FO"))</f>
        <v>0</v>
      </c>
      <c r="EK100" s="140">
        <f>(COUNTIFS('Estruturante Móvel'!$M:$M,$B100,'Estruturante Móvel'!$C:$C,"&lt;&gt;PREVISTO",'Estruturante Móvel'!$G:$G,EJ$4))</f>
        <v>0</v>
      </c>
      <c r="EL100" s="139">
        <f>(COUNTIFS('Estruturante Móvel'!$M:$M,$B100,'Estruturante Móvel'!$AM:$AM,EL$4))-(COUNTIFS('Estruturante Móvel'!$M:$M,$B100,'Estruturante Móvel'!$AM:$AM,EL$4,'Estruturante Móvel'!$AQ:$AQ,"REPARO FO"))</f>
        <v>0</v>
      </c>
      <c r="EM100" s="140">
        <f>(COUNTIFS('Estruturante Móvel'!$M:$M,$B100,'Estruturante Móvel'!$C:$C,"&lt;&gt;PREVISTO",'Estruturante Móvel'!$G:$G,EL$4))</f>
        <v>0</v>
      </c>
      <c r="EN100" s="139">
        <f>(COUNTIFS('Estruturante Móvel'!$M:$M,$B100,'Estruturante Móvel'!$AM:$AM,EN$4))-(COUNTIFS('Estruturante Móvel'!$M:$M,$B100,'Estruturante Móvel'!$AM:$AM,EN$4,'Estruturante Móvel'!$AQ:$AQ,"REPARO FO"))</f>
        <v>0</v>
      </c>
      <c r="EO100" s="140">
        <f>(COUNTIFS('Estruturante Móvel'!$M:$M,$B100,'Estruturante Móvel'!$C:$C,"&lt;&gt;PREVISTO",'Estruturante Móvel'!$G:$G,EN$4))</f>
        <v>0</v>
      </c>
      <c r="EP100" s="139">
        <f>(COUNTIFS('Estruturante Móvel'!$M:$M,$B100,'Estruturante Móvel'!$AM:$AM,EP$4))-(COUNTIFS('Estruturante Móvel'!$M:$M,$B100,'Estruturante Móvel'!$AM:$AM,EP$4,'Estruturante Móvel'!$AQ:$AQ,"REPARO FO"))</f>
        <v>0</v>
      </c>
      <c r="EQ100" s="140">
        <f>(COUNTIFS('Estruturante Móvel'!$M:$M,$B100,'Estruturante Móvel'!$C:$C,"&lt;&gt;PREVISTO",'Estruturante Móvel'!$G:$G,EP$4))</f>
        <v>0</v>
      </c>
      <c r="ER100" s="139">
        <f>(COUNTIFS('Estruturante Móvel'!$M:$M,$B100,'Estruturante Móvel'!$AM:$AM,ER$4))-(COUNTIFS('Estruturante Móvel'!$M:$M,$B100,'Estruturante Móvel'!$AM:$AM,ER$4,'Estruturante Móvel'!$AQ:$AQ,"REPARO FO"))</f>
        <v>0</v>
      </c>
      <c r="ES100" s="140">
        <f>(COUNTIFS('Estruturante Móvel'!$M:$M,$B100,'Estruturante Móvel'!$C:$C,"&lt;&gt;PREVISTO",'Estruturante Móvel'!$G:$G,ER$4))</f>
        <v>0</v>
      </c>
      <c r="ET100" s="139">
        <f>(COUNTIFS('Estruturante Móvel'!$M:$M,$B100,'Estruturante Móvel'!$AM:$AM,ET$4))-(COUNTIFS('Estruturante Móvel'!$M:$M,$B100,'Estruturante Móvel'!$AM:$AM,ET$4,'Estruturante Móvel'!$AQ:$AQ,"REPARO FO"))</f>
        <v>0</v>
      </c>
      <c r="EU100" s="140">
        <f>(COUNTIFS('Estruturante Móvel'!$M:$M,$B100,'Estruturante Móvel'!$C:$C,"&lt;&gt;PREVISTO",'Estruturante Móvel'!$G:$G,ET$4))</f>
        <v>0</v>
      </c>
      <c r="EV100" s="139">
        <f>(COUNTIFS('Estruturante Móvel'!$M:$M,$B100,'Estruturante Móvel'!$AM:$AM,EV$4))-(COUNTIFS('Estruturante Móvel'!$M:$M,$B100,'Estruturante Móvel'!$AM:$AM,EV$4,'Estruturante Móvel'!$AQ:$AQ,"REPARO FO"))</f>
        <v>0</v>
      </c>
      <c r="EW100" s="140">
        <f>(COUNTIFS('Estruturante Móvel'!$M:$M,$B100,'Estruturante Móvel'!$C:$C,"&lt;&gt;PREVISTO",'Estruturante Móvel'!$G:$G,EV$4))</f>
        <v>0</v>
      </c>
      <c r="EX100" s="139">
        <f>(COUNTIFS('Estruturante Móvel'!$M:$M,$B100,'Estruturante Móvel'!$AM:$AM,EX$4))-(COUNTIFS('Estruturante Móvel'!$M:$M,$B100,'Estruturante Móvel'!$AM:$AM,EX$4,'Estruturante Móvel'!$AQ:$AQ,"REPARO FO"))</f>
        <v>0</v>
      </c>
      <c r="EY100" s="140">
        <f>(COUNTIFS('Estruturante Móvel'!$M:$M,$B100,'Estruturante Móvel'!$C:$C,"&lt;&gt;PREVISTO",'Estruturante Móvel'!$G:$G,EX$4))</f>
        <v>0</v>
      </c>
      <c r="EZ100" s="139">
        <f>(COUNTIFS('Estruturante Móvel'!$M:$M,$B100,'Estruturante Móvel'!$AM:$AM,EZ$4))-(COUNTIFS('Estruturante Móvel'!$M:$M,$B100,'Estruturante Móvel'!$AM:$AM,EZ$4,'Estruturante Móvel'!$AQ:$AQ,"REPARO FO"))</f>
        <v>0</v>
      </c>
      <c r="FA100" s="140">
        <f>(COUNTIFS('Estruturante Móvel'!$M:$M,$B100,'Estruturante Móvel'!$C:$C,"&lt;&gt;PREVISTO",'Estruturante Móvel'!$G:$G,EZ$4))</f>
        <v>0</v>
      </c>
      <c r="FB100" s="139">
        <f>(COUNTIFS('Estruturante Móvel'!$M:$M,$B100,'Estruturante Móvel'!$AM:$AM,FB$4))-(COUNTIFS('Estruturante Móvel'!$M:$M,$B100,'Estruturante Móvel'!$AM:$AM,FB$4,'Estruturante Móvel'!$AQ:$AQ,"REPARO FO"))</f>
        <v>0</v>
      </c>
      <c r="FC100" s="140">
        <f>(COUNTIFS('Estruturante Móvel'!$M:$M,$B100,'Estruturante Móvel'!$C:$C,"&lt;&gt;PREVISTO",'Estruturante Móvel'!$G:$G,FB$4))</f>
        <v>0</v>
      </c>
      <c r="FD100" s="139">
        <f>(COUNTIFS('Estruturante Móvel'!$M:$M,$B100,'Estruturante Móvel'!$AM:$AM,FD$4))-(COUNTIFS('Estruturante Móvel'!$M:$M,$B100,'Estruturante Móvel'!$AM:$AM,FD$4,'Estruturante Móvel'!$AQ:$AQ,"REPARO FO"))</f>
        <v>0</v>
      </c>
      <c r="FE100" s="140">
        <f>(COUNTIFS('Estruturante Móvel'!$M:$M,$B100,'Estruturante Móvel'!$C:$C,"&lt;&gt;PREVISTO",'Estruturante Móvel'!$G:$G,FD$4))</f>
        <v>0</v>
      </c>
      <c r="FF100" s="139">
        <f>(COUNTIFS('Estruturante Móvel'!$M:$M,$B100,'Estruturante Móvel'!$AM:$AM,FF$4))-(COUNTIFS('Estruturante Móvel'!$M:$M,$B100,'Estruturante Móvel'!$AM:$AM,FF$4,'Estruturante Móvel'!$AQ:$AQ,"REPARO FO"))</f>
        <v>0</v>
      </c>
      <c r="FG100" s="140">
        <f>(COUNTIFS('Estruturante Móvel'!$M:$M,$B100,'Estruturante Móvel'!$C:$C,"&lt;&gt;PREVISTO",'Estruturante Móvel'!$G:$G,FF$4))</f>
        <v>0</v>
      </c>
      <c r="FH100" s="139">
        <f>(COUNTIFS('Estruturante Móvel'!$M:$M,$B100,'Estruturante Móvel'!$AM:$AM,FH$4))-(COUNTIFS('Estruturante Móvel'!$M:$M,$B100,'Estruturante Móvel'!$AM:$AM,FH$4,'Estruturante Móvel'!$AQ:$AQ,"REPARO FO"))</f>
        <v>0</v>
      </c>
      <c r="FI100" s="140">
        <f>(COUNTIFS('Estruturante Móvel'!$M:$M,$B100,'Estruturante Móvel'!$C:$C,"&lt;&gt;PREVISTO",'Estruturante Móvel'!$G:$G,FH$4))</f>
        <v>0</v>
      </c>
      <c r="FJ100" s="139">
        <f>(COUNTIFS('Estruturante Móvel'!$M:$M,$B100,'Estruturante Móvel'!$AM:$AM,FJ$4))-(COUNTIFS('Estruturante Móvel'!$M:$M,$B100,'Estruturante Móvel'!$AM:$AM,FJ$4,'Estruturante Móvel'!$AQ:$AQ,"REPARO FO"))</f>
        <v>0</v>
      </c>
      <c r="FK100" s="140">
        <f>(COUNTIFS('Estruturante Móvel'!$M:$M,$B100,'Estruturante Móvel'!$C:$C,"&lt;&gt;PREVISTO",'Estruturante Móvel'!$G:$G,FJ$4))</f>
        <v>0</v>
      </c>
      <c r="FL100" s="139">
        <f>(COUNTIFS('Estruturante Móvel'!$M:$M,$B100,'Estruturante Móvel'!$AM:$AM,FL$4))-(COUNTIFS('Estruturante Móvel'!$M:$M,$B100,'Estruturante Móvel'!$AM:$AM,FL$4,'Estruturante Móvel'!$AQ:$AQ,"REPARO FO"))</f>
        <v>0</v>
      </c>
      <c r="FM100" s="140">
        <f>(COUNTIFS('Estruturante Móvel'!$M:$M,$B100,'Estruturante Móvel'!$C:$C,"&lt;&gt;PREVISTO",'Estruturante Móvel'!$G:$G,FL$4))</f>
        <v>0</v>
      </c>
      <c r="FN100" s="139">
        <f>(COUNTIFS('Estruturante Móvel'!$M:$M,$B100,'Estruturante Móvel'!$AM:$AM,FN$4))-(COUNTIFS('Estruturante Móvel'!$M:$M,$B100,'Estruturante Móvel'!$AM:$AM,FN$4,'Estruturante Móvel'!$AQ:$AQ,"REPARO FO"))</f>
        <v>0</v>
      </c>
      <c r="FO100" s="140">
        <f>(COUNTIFS('Estruturante Móvel'!$M:$M,$B100,'Estruturante Móvel'!$C:$C,"&lt;&gt;PREVISTO",'Estruturante Móvel'!$G:$G,FN$4))</f>
        <v>0</v>
      </c>
      <c r="FP100" s="139">
        <f>(COUNTIFS('Estruturante Móvel'!$M:$M,$B100,'Estruturante Móvel'!$AM:$AM,FP$4))-(COUNTIFS('Estruturante Móvel'!$M:$M,$B100,'Estruturante Móvel'!$AM:$AM,FP$4,'Estruturante Móvel'!$AQ:$AQ,"REPARO FO"))</f>
        <v>0</v>
      </c>
      <c r="FQ100" s="140">
        <f>(COUNTIFS('Estruturante Móvel'!$M:$M,$B100,'Estruturante Móvel'!$C:$C,"&lt;&gt;PREVISTO",'Estruturante Móvel'!$G:$G,FP$4))</f>
        <v>0</v>
      </c>
      <c r="FR100" s="139">
        <f>(COUNTIFS('Estruturante Móvel'!$M:$M,$B100,'Estruturante Móvel'!$AM:$AM,FR$4))-(COUNTIFS('Estruturante Móvel'!$M:$M,$B100,'Estruturante Móvel'!$AM:$AM,FR$4,'Estruturante Móvel'!$AQ:$AQ,"REPARO FO"))</f>
        <v>0</v>
      </c>
      <c r="FS100" s="140">
        <f>(COUNTIFS('Estruturante Móvel'!$M:$M,$B100,'Estruturante Móvel'!$C:$C,"&lt;&gt;PREVISTO",'Estruturante Móvel'!$G:$G,FR$4))</f>
        <v>0</v>
      </c>
      <c r="FT100" s="139">
        <f>(COUNTIFS('Estruturante Móvel'!$M:$M,$B100,'Estruturante Móvel'!$AM:$AM,FT$4))-(COUNTIFS('Estruturante Móvel'!$M:$M,$B100,'Estruturante Móvel'!$AM:$AM,FT$4,'Estruturante Móvel'!$AQ:$AQ,"REPARO FO"))</f>
        <v>0</v>
      </c>
      <c r="FU100" s="140">
        <f>(COUNTIFS('Estruturante Móvel'!$M:$M,$B100,'Estruturante Móvel'!$C:$C,"&lt;&gt;PREVISTO",'Estruturante Móvel'!$G:$G,FT$4))</f>
        <v>0</v>
      </c>
      <c r="FV100" s="139">
        <f>(COUNTIFS('Estruturante Móvel'!$M:$M,$B100,'Estruturante Móvel'!$AM:$AM,FV$4))-(COUNTIFS('Estruturante Móvel'!$M:$M,$B100,'Estruturante Móvel'!$AM:$AM,FV$4,'Estruturante Móvel'!$AQ:$AQ,"REPARO FO"))</f>
        <v>0</v>
      </c>
      <c r="FW100" s="140">
        <f>(COUNTIFS('Estruturante Móvel'!$M:$M,$B100,'Estruturante Móvel'!$C:$C,"&lt;&gt;PREVISTO",'Estruturante Móvel'!$G:$G,FV$4))</f>
        <v>0</v>
      </c>
      <c r="FX100" s="139">
        <f>(COUNTIFS('Estruturante Móvel'!$M:$M,$B100,'Estruturante Móvel'!$AM:$AM,FX$4))-(COUNTIFS('Estruturante Móvel'!$M:$M,$B100,'Estruturante Móvel'!$AM:$AM,FX$4,'Estruturante Móvel'!$AQ:$AQ,"REPARO FO"))</f>
        <v>0</v>
      </c>
      <c r="FY100" s="140">
        <f>(COUNTIFS('Estruturante Móvel'!$M:$M,$B100,'Estruturante Móvel'!$C:$C,"&lt;&gt;PREVISTO",'Estruturante Móvel'!$G:$G,FX$4))</f>
        <v>0</v>
      </c>
      <c r="FZ100" s="139">
        <f>(COUNTIFS('Estruturante Móvel'!$M:$M,$B100,'Estruturante Móvel'!$AM:$AM,FZ$4))-(COUNTIFS('Estruturante Móvel'!$M:$M,$B100,'Estruturante Móvel'!$AM:$AM,FZ$4,'Estruturante Móvel'!$AQ:$AQ,"REPARO FO"))</f>
        <v>0</v>
      </c>
      <c r="GA100" s="140">
        <f>(COUNTIFS('Estruturante Móvel'!$M:$M,$B100,'Estruturante Móvel'!$C:$C,"&lt;&gt;PREVISTO",'Estruturante Móvel'!$G:$G,FZ$4))</f>
        <v>0</v>
      </c>
      <c r="GB100" s="139">
        <f>(COUNTIFS('Estruturante Móvel'!$M:$M,$B100,'Estruturante Móvel'!$AM:$AM,GB$4))-(COUNTIFS('Estruturante Móvel'!$M:$M,$B100,'Estruturante Móvel'!$AM:$AM,GB$4,'Estruturante Móvel'!$AQ:$AQ,"REPARO FO"))</f>
        <v>0</v>
      </c>
      <c r="GC100" s="140">
        <f>(COUNTIFS('Estruturante Móvel'!$M:$M,$B100,'Estruturante Móvel'!$C:$C,"&lt;&gt;PREVISTO",'Estruturante Móvel'!$G:$G,GB$4))</f>
        <v>0</v>
      </c>
      <c r="GD100" s="139">
        <f>(COUNTIFS('Estruturante Móvel'!$M:$M,$B100,'Estruturante Móvel'!$AM:$AM,GD$4))-(COUNTIFS('Estruturante Móvel'!$M:$M,$B100,'Estruturante Móvel'!$AM:$AM,GD$4,'Estruturante Móvel'!$AQ:$AQ,"REPARO FO"))</f>
        <v>0</v>
      </c>
      <c r="GE100" s="140">
        <f>(COUNTIFS('Estruturante Móvel'!$M:$M,$B100,'Estruturante Móvel'!$C:$C,"&lt;&gt;PREVISTO",'Estruturante Móvel'!$G:$G,GD$4))</f>
        <v>0</v>
      </c>
      <c r="GF100" s="139">
        <f>(COUNTIFS('Estruturante Móvel'!$M:$M,$B100,'Estruturante Móvel'!$AM:$AM,GF$4))-(COUNTIFS('Estruturante Móvel'!$M:$M,$B100,'Estruturante Móvel'!$AM:$AM,GF$4,'Estruturante Móvel'!$AQ:$AQ,"REPARO FO"))</f>
        <v>0</v>
      </c>
      <c r="GG100" s="140">
        <f>(COUNTIFS('Estruturante Móvel'!$M:$M,$B100,'Estruturante Móvel'!$C:$C,"&lt;&gt;PREVISTO",'Estruturante Móvel'!$G:$G,GF$4))</f>
        <v>0</v>
      </c>
      <c r="GH100" s="139">
        <f>(COUNTIFS('Estruturante Móvel'!$M:$M,$B100,'Estruturante Móvel'!$AM:$AM,GH$4))-(COUNTIFS('Estruturante Móvel'!$M:$M,$B100,'Estruturante Móvel'!$AM:$AM,GH$4,'Estruturante Móvel'!$AQ:$AQ,"REPARO FO"))</f>
        <v>0</v>
      </c>
      <c r="GI100" s="140">
        <f>(COUNTIFS('Estruturante Móvel'!$M:$M,$B100,'Estruturante Móvel'!$C:$C,"&lt;&gt;PREVISTO",'Estruturante Móvel'!$G:$G,GH$4))</f>
        <v>0</v>
      </c>
      <c r="GJ100" s="139">
        <f>(COUNTIFS('Estruturante Móvel'!$M:$M,$B100,'Estruturante Móvel'!$AM:$AM,GJ$4))-(COUNTIFS('Estruturante Móvel'!$M:$M,$B100,'Estruturante Móvel'!$AM:$AM,GJ$4,'Estruturante Móvel'!$AQ:$AQ,"REPARO FO"))</f>
        <v>0</v>
      </c>
      <c r="GK100" s="140">
        <f>(COUNTIFS('Estruturante Móvel'!$M:$M,$B100,'Estruturante Móvel'!$C:$C,"&lt;&gt;PREVISTO",'Estruturante Móvel'!$G:$G,GJ$4))</f>
        <v>0</v>
      </c>
      <c r="GL100" s="139">
        <f>(COUNTIFS('Estruturante Móvel'!$M:$M,$B100,'Estruturante Móvel'!$AM:$AM,GL$4))-(COUNTIFS('Estruturante Móvel'!$M:$M,$B100,'Estruturante Móvel'!$AM:$AM,GL$4,'Estruturante Móvel'!$AQ:$AQ,"REPARO FO"))</f>
        <v>0</v>
      </c>
      <c r="GM100" s="140">
        <f>(COUNTIFS('Estruturante Móvel'!$M:$M,$B100,'Estruturante Móvel'!$C:$C,"&lt;&gt;PREVISTO",'Estruturante Móvel'!$G:$G,GL$4))</f>
        <v>0</v>
      </c>
      <c r="GN100" s="139">
        <f>(COUNTIFS('Estruturante Móvel'!$M:$M,$B100,'Estruturante Móvel'!$AM:$AM,GN$4))-(COUNTIFS('Estruturante Móvel'!$M:$M,$B100,'Estruturante Móvel'!$AM:$AM,GN$4,'Estruturante Móvel'!$AQ:$AQ,"REPARO FO"))</f>
        <v>0</v>
      </c>
      <c r="GO100" s="140">
        <f>(COUNTIFS('Estruturante Móvel'!$M:$M,$B100,'Estruturante Móvel'!$C:$C,"&lt;&gt;PREVISTO",'Estruturante Móvel'!$G:$G,GN$4))</f>
        <v>0</v>
      </c>
      <c r="GP100" s="139">
        <f>(COUNTIFS('Estruturante Móvel'!$M:$M,$B100,'Estruturante Móvel'!$AM:$AM,GP$4))-(COUNTIFS('Estruturante Móvel'!$M:$M,$B100,'Estruturante Móvel'!$AM:$AM,GP$4,'Estruturante Móvel'!$AQ:$AQ,"REPARO FO"))</f>
        <v>0</v>
      </c>
      <c r="GQ100" s="140">
        <f>(COUNTIFS('Estruturante Móvel'!$M:$M,$B100,'Estruturante Móvel'!$C:$C,"&lt;&gt;PREVISTO",'Estruturante Móvel'!$G:$G,GP$4))</f>
        <v>0</v>
      </c>
      <c r="GR100" s="139">
        <f>(COUNTIFS('Estruturante Móvel'!$M:$M,$B100,'Estruturante Móvel'!$AM:$AM,GR$4))-(COUNTIFS('Estruturante Móvel'!$M:$M,$B100,'Estruturante Móvel'!$AM:$AM,GR$4,'Estruturante Móvel'!$AQ:$AQ,"REPARO FO"))</f>
        <v>0</v>
      </c>
      <c r="GS100" s="140">
        <f>(COUNTIFS('Estruturante Móvel'!$M:$M,$B100,'Estruturante Móvel'!$C:$C,"&lt;&gt;PREVISTO",'Estruturante Móvel'!$G:$G,GR$4))</f>
        <v>0</v>
      </c>
      <c r="GT100" s="139">
        <f>(COUNTIFS('Estruturante Móvel'!$M:$M,$B100,'Estruturante Móvel'!$AM:$AM,GT$4))-(COUNTIFS('Estruturante Móvel'!$M:$M,$B100,'Estruturante Móvel'!$AM:$AM,GT$4,'Estruturante Móvel'!$AQ:$AQ,"REPARO FO"))</f>
        <v>0</v>
      </c>
      <c r="GU100" s="140">
        <f>(COUNTIFS('Estruturante Móvel'!$M:$M,$B100,'Estruturante Móvel'!$C:$C,"&lt;&gt;PREVISTO",'Estruturante Móvel'!$G:$G,GT$4))</f>
        <v>0</v>
      </c>
      <c r="GV100" s="139">
        <f>(COUNTIFS('Estruturante Móvel'!$M:$M,$B100,'Estruturante Móvel'!$AM:$AM,GV$4))-(COUNTIFS('Estruturante Móvel'!$M:$M,$B100,'Estruturante Móvel'!$AM:$AM,GV$4,'Estruturante Móvel'!$AQ:$AQ,"REPARO FO"))</f>
        <v>0</v>
      </c>
      <c r="GW100" s="140">
        <f>(COUNTIFS('Estruturante Móvel'!$M:$M,$B100,'Estruturante Móvel'!$C:$C,"&lt;&gt;PREVISTO",'Estruturante Móvel'!$G:$G,GV$4))</f>
        <v>0</v>
      </c>
      <c r="GX100" s="139">
        <f>(COUNTIFS('Estruturante Móvel'!$M:$M,$B100,'Estruturante Móvel'!$AM:$AM,GX$4))-(COUNTIFS('Estruturante Móvel'!$M:$M,$B100,'Estruturante Móvel'!$AM:$AM,GX$4,'Estruturante Móvel'!$AQ:$AQ,"REPARO FO"))</f>
        <v>0</v>
      </c>
      <c r="GY100" s="140">
        <f>(COUNTIFS('Estruturante Móvel'!$M:$M,$B100,'Estruturante Móvel'!$C:$C,"&lt;&gt;PREVISTO",'Estruturante Móvel'!$G:$G,GX$4))</f>
        <v>0</v>
      </c>
      <c r="GZ100" s="139">
        <f>(COUNTIFS('Estruturante Móvel'!$M:$M,$B100,'Estruturante Móvel'!$AM:$AM,GZ$4))-(COUNTIFS('Estruturante Móvel'!$M:$M,$B100,'Estruturante Móvel'!$AM:$AM,GZ$4,'Estruturante Móvel'!$AQ:$AQ,"REPARO FO"))</f>
        <v>0</v>
      </c>
      <c r="HA100" s="140">
        <f>(COUNTIFS('Estruturante Móvel'!$M:$M,$B100,'Estruturante Móvel'!$C:$C,"&lt;&gt;PREVISTO",'Estruturante Móvel'!$G:$G,GZ$4))</f>
        <v>0</v>
      </c>
      <c r="HB100" s="139">
        <f>(COUNTIFS('Estruturante Móvel'!$M:$M,$B100,'Estruturante Móvel'!$AM:$AM,HB$4))-(COUNTIFS('Estruturante Móvel'!$M:$M,$B100,'Estruturante Móvel'!$AM:$AM,HB$4,'Estruturante Móvel'!$AQ:$AQ,"REPARO FO"))</f>
        <v>0</v>
      </c>
      <c r="HC100" s="140">
        <f>(COUNTIFS('Estruturante Móvel'!$M:$M,$B100,'Estruturante Móvel'!$C:$C,"&lt;&gt;PREVISTO",'Estruturante Móvel'!$G:$G,HB$4))</f>
        <v>0</v>
      </c>
      <c r="HD100" s="139">
        <f>(COUNTIFS('Estruturante Móvel'!$M:$M,$B100,'Estruturante Móvel'!$AM:$AM,HD$4))-(COUNTIFS('Estruturante Móvel'!$M:$M,$B100,'Estruturante Móvel'!$AM:$AM,HD$4,'Estruturante Móvel'!$AQ:$AQ,"REPARO FO"))</f>
        <v>0</v>
      </c>
      <c r="HE100" s="140">
        <f>(COUNTIFS('Estruturante Móvel'!$M:$M,$B100,'Estruturante Móvel'!$C:$C,"&lt;&gt;PREVISTO",'Estruturante Móvel'!$G:$G,HD$4))</f>
        <v>0</v>
      </c>
      <c r="HF100" s="139">
        <f>(COUNTIFS('Estruturante Móvel'!$M:$M,$B100,'Estruturante Móvel'!$AM:$AM,HF$4))-(COUNTIFS('Estruturante Móvel'!$M:$M,$B100,'Estruturante Móvel'!$AM:$AM,HF$4,'Estruturante Móvel'!$AQ:$AQ,"REPARO FO"))</f>
        <v>0</v>
      </c>
      <c r="HG100" s="140">
        <f>(COUNTIFS('Estruturante Móvel'!$M:$M,$B100,'Estruturante Móvel'!$C:$C,"&lt;&gt;PREVISTO",'Estruturante Móvel'!$G:$G,HF$4))</f>
        <v>0</v>
      </c>
      <c r="HH100" s="139">
        <f>(COUNTIFS('Estruturante Móvel'!$M:$M,$B100,'Estruturante Móvel'!$AM:$AM,HH$4))-(COUNTIFS('Estruturante Móvel'!$M:$M,$B100,'Estruturante Móvel'!$AM:$AM,HH$4,'Estruturante Móvel'!$AQ:$AQ,"REPARO FO"))</f>
        <v>0</v>
      </c>
      <c r="HI100" s="140">
        <f>(COUNTIFS('Estruturante Móvel'!$M:$M,$B100,'Estruturante Móvel'!$C:$C,"&lt;&gt;PREVISTO",'Estruturante Móvel'!$G:$G,HH$4))</f>
        <v>0</v>
      </c>
      <c r="HJ100" s="139">
        <f>(COUNTIFS('Estruturante Móvel'!$M:$M,$B100,'Estruturante Móvel'!$AM:$AM,HJ$4))-(COUNTIFS('Estruturante Móvel'!$M:$M,$B100,'Estruturante Móvel'!$AM:$AM,HJ$4,'Estruturante Móvel'!$AQ:$AQ,"REPARO FO"))</f>
        <v>0</v>
      </c>
      <c r="HK100" s="140">
        <f>(COUNTIFS('Estruturante Móvel'!$M:$M,$B100,'Estruturante Móvel'!$C:$C,"&lt;&gt;PREVISTO",'Estruturante Móvel'!$G:$G,HJ$4))</f>
        <v>0</v>
      </c>
      <c r="HL100" s="139">
        <f>(COUNTIFS('Estruturante Móvel'!$M:$M,$B100,'Estruturante Móvel'!$AM:$AM,HL$4))-(COUNTIFS('Estruturante Móvel'!$M:$M,$B100,'Estruturante Móvel'!$AM:$AM,HL$4,'Estruturante Móvel'!$AQ:$AQ,"REPARO FO"))</f>
        <v>0</v>
      </c>
      <c r="HM100" s="140">
        <f>(COUNTIFS('Estruturante Móvel'!$M:$M,$B100,'Estruturante Móvel'!$C:$C,"&lt;&gt;PREVISTO",'Estruturante Móvel'!$G:$G,HL$4))</f>
        <v>0</v>
      </c>
      <c r="HN100" s="139">
        <f>(COUNTIFS('Estruturante Móvel'!$M:$M,$B100,'Estruturante Móvel'!$AM:$AM,HN$4))-(COUNTIFS('Estruturante Móvel'!$M:$M,$B100,'Estruturante Móvel'!$AM:$AM,HN$4,'Estruturante Móvel'!$AQ:$AQ,"REPARO FO"))</f>
        <v>0</v>
      </c>
      <c r="HO100" s="140">
        <f>(COUNTIFS('Estruturante Móvel'!$M:$M,$B100,'Estruturante Móvel'!$C:$C,"&lt;&gt;PREVISTO",'Estruturante Móvel'!$G:$G,HN$4))</f>
        <v>0</v>
      </c>
      <c r="HP100" s="139">
        <f>(COUNTIFS('Estruturante Móvel'!$M:$M,$B100,'Estruturante Móvel'!$AM:$AM,HP$4))-(COUNTIFS('Estruturante Móvel'!$M:$M,$B100,'Estruturante Móvel'!$AM:$AM,HP$4,'Estruturante Móvel'!$AQ:$AQ,"REPARO FO"))</f>
        <v>0</v>
      </c>
      <c r="HQ100" s="140">
        <f>(COUNTIFS('Estruturante Móvel'!$M:$M,$B100,'Estruturante Móvel'!$C:$C,"&lt;&gt;PREVISTO",'Estruturante Móvel'!$G:$G,HP$4))</f>
        <v>0</v>
      </c>
      <c r="HR100" s="139">
        <f>(COUNTIFS('Estruturante Móvel'!$M:$M,$B100,'Estruturante Móvel'!$AM:$AM,HR$4))-(COUNTIFS('Estruturante Móvel'!$M:$M,$B100,'Estruturante Móvel'!$AM:$AM,HR$4,'Estruturante Móvel'!$AQ:$AQ,"REPARO FO"))</f>
        <v>0</v>
      </c>
      <c r="HS100" s="140">
        <f>(COUNTIFS('Estruturante Móvel'!$M:$M,$B100,'Estruturante Móvel'!$C:$C,"&lt;&gt;PREVISTO",'Estruturante Móvel'!$G:$G,HR$4))</f>
        <v>0</v>
      </c>
      <c r="HT100" s="139">
        <f>(COUNTIFS('Estruturante Móvel'!$M:$M,$B100,'Estruturante Móvel'!$AM:$AM,HT$4))-(COUNTIFS('Estruturante Móvel'!$M:$M,$B100,'Estruturante Móvel'!$AM:$AM,HT$4,'Estruturante Móvel'!$AQ:$AQ,"REPARO FO"))</f>
        <v>0</v>
      </c>
      <c r="HU100" s="140">
        <f>(COUNTIFS('Estruturante Móvel'!$M:$M,$B100,'Estruturante Móvel'!$C:$C,"&lt;&gt;PREVISTO",'Estruturante Móvel'!$G:$G,HT$4))</f>
        <v>0</v>
      </c>
      <c r="HV100" s="139">
        <f>(COUNTIFS('Estruturante Móvel'!$M:$M,$B100,'Estruturante Móvel'!$AM:$AM,HV$4))-(COUNTIFS('Estruturante Móvel'!$M:$M,$B100,'Estruturante Móvel'!$AM:$AM,HV$4,'Estruturante Móvel'!$AQ:$AQ,"REPARO FO"))</f>
        <v>0</v>
      </c>
      <c r="HW100" s="140">
        <f>(COUNTIFS('Estruturante Móvel'!$M:$M,$B100,'Estruturante Móvel'!$C:$C,"&lt;&gt;PREVISTO",'Estruturante Móvel'!$G:$G,HV$4))</f>
        <v>0</v>
      </c>
      <c r="HX100" s="139">
        <f>(COUNTIFS('Estruturante Móvel'!$M:$M,$B100,'Estruturante Móvel'!$AM:$AM,HX$4))-(COUNTIFS('Estruturante Móvel'!$M:$M,$B100,'Estruturante Móvel'!$AM:$AM,HX$4,'Estruturante Móvel'!$AQ:$AQ,"REPARO FO"))</f>
        <v>0</v>
      </c>
      <c r="HY100" s="140">
        <f>(COUNTIFS('Estruturante Móvel'!$M:$M,$B100,'Estruturante Móvel'!$C:$C,"&lt;&gt;PREVISTO",'Estruturante Móvel'!$G:$G,HX$4))</f>
        <v>0</v>
      </c>
      <c r="HZ100" s="139">
        <f>(COUNTIFS('Estruturante Móvel'!$M:$M,$B100,'Estruturante Móvel'!$AM:$AM,HZ$4))-(COUNTIFS('Estruturante Móvel'!$M:$M,$B100,'Estruturante Móvel'!$AM:$AM,HZ$4,'Estruturante Móvel'!$AQ:$AQ,"REPARO FO"))</f>
        <v>0</v>
      </c>
      <c r="IA100" s="140">
        <f>(COUNTIFS('Estruturante Móvel'!$M:$M,$B100,'Estruturante Móvel'!$C:$C,"&lt;&gt;PREVISTO",'Estruturante Móvel'!$G:$G,HZ$4))</f>
        <v>0</v>
      </c>
      <c r="IB100" s="139">
        <f>(COUNTIFS('Estruturante Móvel'!$M:$M,$B100,'Estruturante Móvel'!$AM:$AM,IB$4))-(COUNTIFS('Estruturante Móvel'!$M:$M,$B100,'Estruturante Móvel'!$AM:$AM,IB$4,'Estruturante Móvel'!$AQ:$AQ,"REPARO FO"))</f>
        <v>0</v>
      </c>
      <c r="IC100" s="140">
        <f>(COUNTIFS('Estruturante Móvel'!$M:$M,$B100,'Estruturante Móvel'!$C:$C,"&lt;&gt;PREVISTO",'Estruturante Móvel'!$G:$G,IB$4))</f>
        <v>0</v>
      </c>
      <c r="ID100" s="139">
        <f>(COUNTIFS('Estruturante Móvel'!$M:$M,$B100,'Estruturante Móvel'!$AM:$AM,ID$4))-(COUNTIFS('Estruturante Móvel'!$M:$M,$B100,'Estruturante Móvel'!$AM:$AM,ID$4,'Estruturante Móvel'!$AQ:$AQ,"REPARO FO"))</f>
        <v>0</v>
      </c>
      <c r="IE100" s="140">
        <f>(COUNTIFS('Estruturante Móvel'!$M:$M,$B100,'Estruturante Móvel'!$C:$C,"&lt;&gt;PREVISTO",'Estruturante Móvel'!$G:$G,ID$4))</f>
        <v>0</v>
      </c>
      <c r="IF100" s="139">
        <f>(COUNTIFS('Estruturante Móvel'!$M:$M,$B100,'Estruturante Móvel'!$AM:$AM,IF$4))-(COUNTIFS('Estruturante Móvel'!$M:$M,$B100,'Estruturante Móvel'!$AM:$AM,IF$4,'Estruturante Móvel'!$AQ:$AQ,"REPARO FO"))</f>
        <v>0</v>
      </c>
      <c r="IG100" s="140">
        <f>(COUNTIFS('Estruturante Móvel'!$M:$M,$B100,'Estruturante Móvel'!$C:$C,"&lt;&gt;PREVISTO",'Estruturante Móvel'!$G:$G,IF$4))</f>
        <v>0</v>
      </c>
      <c r="IH100" s="139">
        <f>(COUNTIFS('Estruturante Móvel'!$M:$M,$B100,'Estruturante Móvel'!$AM:$AM,IH$4))-(COUNTIFS('Estruturante Móvel'!$M:$M,$B100,'Estruturante Móvel'!$AM:$AM,IH$4,'Estruturante Móvel'!$AQ:$AQ,"REPARO FO"))</f>
        <v>0</v>
      </c>
      <c r="II100" s="140">
        <f>(COUNTIFS('Estruturante Móvel'!$M:$M,$B100,'Estruturante Móvel'!$C:$C,"&lt;&gt;PREVISTO",'Estruturante Móvel'!$G:$G,IH$4))</f>
        <v>0</v>
      </c>
      <c r="IJ100" s="139">
        <f>(COUNTIFS('Estruturante Móvel'!$M:$M,$B100,'Estruturante Móvel'!$AM:$AM,IJ$4))-(COUNTIFS('Estruturante Móvel'!$M:$M,$B100,'Estruturante Móvel'!$AM:$AM,IJ$4,'Estruturante Móvel'!$AQ:$AQ,"REPARO FO"))</f>
        <v>0</v>
      </c>
      <c r="IK100" s="140">
        <f>(COUNTIFS('Estruturante Móvel'!$M:$M,$B100,'Estruturante Móvel'!$C:$C,"&lt;&gt;PREVISTO",'Estruturante Móvel'!$G:$G,IJ$4))</f>
        <v>0</v>
      </c>
      <c r="IL100" s="139">
        <f>(COUNTIFS('Estruturante Móvel'!$M:$M,$B100,'Estruturante Móvel'!$AM:$AM,IL$4))-(COUNTIFS('Estruturante Móvel'!$M:$M,$B100,'Estruturante Móvel'!$AM:$AM,IL$4,'Estruturante Móvel'!$AQ:$AQ,"REPARO FO"))</f>
        <v>0</v>
      </c>
      <c r="IM100" s="140">
        <f>(COUNTIFS('Estruturante Móvel'!$M:$M,$B100,'Estruturante Móvel'!$C:$C,"&lt;&gt;PREVISTO",'Estruturante Móvel'!$G:$G,IL$4))</f>
        <v>0</v>
      </c>
      <c r="IN100" s="139">
        <f>(COUNTIFS('Estruturante Móvel'!$M:$M,$B100,'Estruturante Móvel'!$AM:$AM,IN$4))-(COUNTIFS('Estruturante Móvel'!$M:$M,$B100,'Estruturante Móvel'!$AM:$AM,IN$4,'Estruturante Móvel'!$AQ:$AQ,"REPARO FO"))</f>
        <v>0</v>
      </c>
      <c r="IO100" s="140">
        <f>(COUNTIFS('Estruturante Móvel'!$M:$M,$B100,'Estruturante Móvel'!$C:$C,"&lt;&gt;PREVISTO",'Estruturante Móvel'!$G:$G,IN$4))</f>
        <v>0</v>
      </c>
      <c r="IP100" s="139">
        <f>(COUNTIFS('Estruturante Móvel'!$M:$M,$B100,'Estruturante Móvel'!$AM:$AM,IP$4))-(COUNTIFS('Estruturante Móvel'!$M:$M,$B100,'Estruturante Móvel'!$AM:$AM,IP$4,'Estruturante Móvel'!$AQ:$AQ,"REPARO FO"))</f>
        <v>0</v>
      </c>
      <c r="IQ100" s="140">
        <f>(COUNTIFS('Estruturante Móvel'!$M:$M,$B100,'Estruturante Móvel'!$C:$C,"&lt;&gt;PREVISTO",'Estruturante Móvel'!$G:$G,IP$4))</f>
        <v>0</v>
      </c>
      <c r="IR100" s="139">
        <f>(COUNTIFS('Estruturante Móvel'!$M:$M,$B100,'Estruturante Móvel'!$AM:$AM,IR$4))-(COUNTIFS('Estruturante Móvel'!$M:$M,$B100,'Estruturante Móvel'!$AM:$AM,IR$4,'Estruturante Móvel'!$AQ:$AQ,"REPARO FO"))</f>
        <v>0</v>
      </c>
      <c r="IS100" s="140">
        <f>(COUNTIFS('Estruturante Móvel'!$M:$M,$B100,'Estruturante Móvel'!$C:$C,"&lt;&gt;PREVISTO",'Estruturante Móvel'!$G:$G,IR$4))</f>
        <v>0</v>
      </c>
      <c r="IT100" s="139">
        <f>(COUNTIFS('Estruturante Móvel'!$M:$M,$B100,'Estruturante Móvel'!$AM:$AM,IT$4))-(COUNTIFS('Estruturante Móvel'!$M:$M,$B100,'Estruturante Móvel'!$AM:$AM,IT$4,'Estruturante Móvel'!$AQ:$AQ,"REPARO FO"))</f>
        <v>0</v>
      </c>
      <c r="IU100" s="140">
        <f>(COUNTIFS('Estruturante Móvel'!$M:$M,$B100,'Estruturante Móvel'!$C:$C,"&lt;&gt;PREVISTO",'Estruturante Móvel'!$G:$G,IT$4))</f>
        <v>0</v>
      </c>
      <c r="IV100" s="139">
        <f>(COUNTIFS('Estruturante Móvel'!$M:$M,$B100,'Estruturante Móvel'!$AM:$AM,IV$4))-(COUNTIFS('Estruturante Móvel'!$M:$M,$B100,'Estruturante Móvel'!$AM:$AM,IV$4,'Estruturante Móvel'!$AQ:$AQ,"REPARO FO"))</f>
        <v>0</v>
      </c>
      <c r="IW100" s="140">
        <f>(COUNTIFS('Estruturante Móvel'!$M:$M,$B100,'Estruturante Móvel'!$C:$C,"&lt;&gt;PREVISTO",'Estruturante Móvel'!$G:$G,IV$4))</f>
        <v>0</v>
      </c>
      <c r="IX100" s="139">
        <f>(COUNTIFS('Estruturante Móvel'!$M:$M,$B100,'Estruturante Móvel'!$AM:$AM,IX$4))-(COUNTIFS('Estruturante Móvel'!$M:$M,$B100,'Estruturante Móvel'!$AM:$AM,IX$4,'Estruturante Móvel'!$AQ:$AQ,"REPARO FO"))</f>
        <v>0</v>
      </c>
      <c r="IY100" s="140">
        <f>(COUNTIFS('Estruturante Móvel'!$M:$M,$B100,'Estruturante Móvel'!$C:$C,"&lt;&gt;PREVISTO",'Estruturante Móvel'!$G:$G,IX$4))</f>
        <v>0</v>
      </c>
      <c r="IZ100" s="139">
        <f>(COUNTIFS('Estruturante Móvel'!$M:$M,$B100,'Estruturante Móvel'!$AM:$AM,IZ$4))-(COUNTIFS('Estruturante Móvel'!$M:$M,$B100,'Estruturante Móvel'!$AM:$AM,IZ$4,'Estruturante Móvel'!$AQ:$AQ,"REPARO FO"))</f>
        <v>0</v>
      </c>
      <c r="JA100" s="140">
        <f>(COUNTIFS('Estruturante Móvel'!$M:$M,$B100,'Estruturante Móvel'!$C:$C,"&lt;&gt;PREVISTO",'Estruturante Móvel'!$G:$G,IZ$4))</f>
        <v>0</v>
      </c>
      <c r="JB100" s="139">
        <f>(COUNTIFS('Estruturante Móvel'!$M:$M,$B100,'Estruturante Móvel'!$AM:$AM,JB$4))-(COUNTIFS('Estruturante Móvel'!$M:$M,$B100,'Estruturante Móvel'!$AM:$AM,JB$4,'Estruturante Móvel'!$AQ:$AQ,"REPARO FO"))</f>
        <v>0</v>
      </c>
      <c r="JC100" s="140">
        <f>(COUNTIFS('Estruturante Móvel'!$M:$M,$B100,'Estruturante Móvel'!$C:$C,"&lt;&gt;PREVISTO",'Estruturante Móvel'!$G:$G,JB$4))</f>
        <v>0</v>
      </c>
      <c r="JD100" s="139">
        <f>(COUNTIFS('Estruturante Móvel'!$M:$M,$B100,'Estruturante Móvel'!$AM:$AM,JD$4))-(COUNTIFS('Estruturante Móvel'!$M:$M,$B100,'Estruturante Móvel'!$AM:$AM,JD$4,'Estruturante Móvel'!$AQ:$AQ,"REPARO FO"))</f>
        <v>0</v>
      </c>
      <c r="JE100" s="140">
        <f>(COUNTIFS('Estruturante Móvel'!$M:$M,$B100,'Estruturante Móvel'!$C:$C,"&lt;&gt;PREVISTO",'Estruturante Móvel'!$G:$G,JD$4))</f>
        <v>0</v>
      </c>
      <c r="JF100" s="139">
        <f>(COUNTIFS('Estruturante Móvel'!$M:$M,$B100,'Estruturante Móvel'!$AM:$AM,JF$4))-(COUNTIFS('Estruturante Móvel'!$M:$M,$B100,'Estruturante Móvel'!$AM:$AM,JF$4,'Estruturante Móvel'!$AQ:$AQ,"REPARO FO"))</f>
        <v>0</v>
      </c>
      <c r="JG100" s="140">
        <f>(COUNTIFS('Estruturante Móvel'!$M:$M,$B100,'Estruturante Móvel'!$C:$C,"&lt;&gt;PREVISTO",'Estruturante Móvel'!$G:$G,JF$4))</f>
        <v>0</v>
      </c>
      <c r="JH100" s="139">
        <f>(COUNTIFS('Estruturante Móvel'!$M:$M,$B100,'Estruturante Móvel'!$AM:$AM,JH$4))-(COUNTIFS('Estruturante Móvel'!$M:$M,$B100,'Estruturante Móvel'!$AM:$AM,JH$4,'Estruturante Móvel'!$AQ:$AQ,"REPARO FO"))</f>
        <v>0</v>
      </c>
      <c r="JI100" s="140">
        <f>(COUNTIFS('Estruturante Móvel'!$M:$M,$B100,'Estruturante Móvel'!$C:$C,"&lt;&gt;PREVISTO",'Estruturante Móvel'!$G:$G,JH$4))</f>
        <v>0</v>
      </c>
      <c r="JJ100" s="139">
        <f>(COUNTIFS('Estruturante Móvel'!$M:$M,$B100,'Estruturante Móvel'!$AM:$AM,JJ$4))-(COUNTIFS('Estruturante Móvel'!$M:$M,$B100,'Estruturante Móvel'!$AM:$AM,JJ$4,'Estruturante Móvel'!$AQ:$AQ,"REPARO FO"))</f>
        <v>0</v>
      </c>
      <c r="JK100" s="140">
        <f>(COUNTIFS('Estruturante Móvel'!$M:$M,$B100,'Estruturante Móvel'!$C:$C,"&lt;&gt;PREVISTO",'Estruturante Móvel'!$G:$G,JJ$4))</f>
        <v>0</v>
      </c>
      <c r="JL100" s="139">
        <f>(COUNTIFS('Estruturante Móvel'!$M:$M,$B100,'Estruturante Móvel'!$AM:$AM,JL$4))-(COUNTIFS('Estruturante Móvel'!$M:$M,$B100,'Estruturante Móvel'!$AM:$AM,JL$4,'Estruturante Móvel'!$AQ:$AQ,"REPARO FO"))</f>
        <v>0</v>
      </c>
      <c r="JM100" s="140">
        <f>(COUNTIFS('Estruturante Móvel'!$M:$M,$B100,'Estruturante Móvel'!$C:$C,"&lt;&gt;PREVISTO",'Estruturante Móvel'!$G:$G,JL$4))</f>
        <v>0</v>
      </c>
      <c r="JN100" s="139">
        <f>(COUNTIFS('Estruturante Móvel'!$M:$M,$B100,'Estruturante Móvel'!$AM:$AM,JN$4))-(COUNTIFS('Estruturante Móvel'!$M:$M,$B100,'Estruturante Móvel'!$AM:$AM,JN$4,'Estruturante Móvel'!$AQ:$AQ,"REPARO FO"))</f>
        <v>0</v>
      </c>
      <c r="JO100" s="140">
        <f>(COUNTIFS('Estruturante Móvel'!$M:$M,$B100,'Estruturante Móvel'!$C:$C,"&lt;&gt;PREVISTO",'Estruturante Móvel'!$G:$G,JN$4))</f>
        <v>0</v>
      </c>
      <c r="JP100" s="139">
        <f>(COUNTIFS('Estruturante Móvel'!$M:$M,$B100,'Estruturante Móvel'!$AM:$AM,JP$4))-(COUNTIFS('Estruturante Móvel'!$M:$M,$B100,'Estruturante Móvel'!$AM:$AM,JP$4,'Estruturante Móvel'!$AQ:$AQ,"REPARO FO"))</f>
        <v>0</v>
      </c>
      <c r="JQ100" s="140">
        <f>(COUNTIFS('Estruturante Móvel'!$M:$M,$B100,'Estruturante Móvel'!$C:$C,"&lt;&gt;PREVISTO",'Estruturante Móvel'!$G:$G,JP$4))</f>
        <v>0</v>
      </c>
      <c r="JR100" s="139">
        <f>(COUNTIFS('Estruturante Móvel'!$M:$M,$B100,'Estruturante Móvel'!$AM:$AM,JR$4))-(COUNTIFS('Estruturante Móvel'!$M:$M,$B100,'Estruturante Móvel'!$AM:$AM,JR$4,'Estruturante Móvel'!$AQ:$AQ,"REPARO FO"))</f>
        <v>0</v>
      </c>
      <c r="JS100" s="140">
        <f>(COUNTIFS('Estruturante Móvel'!$M:$M,$B100,'Estruturante Móvel'!$C:$C,"&lt;&gt;PREVISTO",'Estruturante Móvel'!$G:$G,JR$4))</f>
        <v>0</v>
      </c>
      <c r="JT100" s="139">
        <f>(COUNTIFS('Estruturante Móvel'!$M:$M,$B100,'Estruturante Móvel'!$AM:$AM,JT$4))-(COUNTIFS('Estruturante Móvel'!$M:$M,$B100,'Estruturante Móvel'!$AM:$AM,JT$4,'Estruturante Móvel'!$AQ:$AQ,"REPARO FO"))</f>
        <v>0</v>
      </c>
      <c r="JU100" s="140">
        <f>(COUNTIFS('Estruturante Móvel'!$M:$M,$B100,'Estruturante Móvel'!$C:$C,"&lt;&gt;PREVISTO",'Estruturante Móvel'!$G:$G,JT$4))</f>
        <v>0</v>
      </c>
      <c r="JV100" s="139">
        <f>(COUNTIFS('Estruturante Móvel'!$M:$M,$B100,'Estruturante Móvel'!$AM:$AM,JV$4))-(COUNTIFS('Estruturante Móvel'!$M:$M,$B100,'Estruturante Móvel'!$AM:$AM,JV$4,'Estruturante Móvel'!$AQ:$AQ,"REPARO FO"))</f>
        <v>0</v>
      </c>
      <c r="JW100" s="140">
        <f>(COUNTIFS('Estruturante Móvel'!$M:$M,$B100,'Estruturante Móvel'!$C:$C,"&lt;&gt;PREVISTO",'Estruturante Móvel'!$G:$G,JV$4))</f>
        <v>0</v>
      </c>
      <c r="JX100" s="139">
        <f>(COUNTIFS('Estruturante Móvel'!$M:$M,$B100,'Estruturante Móvel'!$AM:$AM,JX$4))-(COUNTIFS('Estruturante Móvel'!$M:$M,$B100,'Estruturante Móvel'!$AM:$AM,JX$4,'Estruturante Móvel'!$AQ:$AQ,"REPARO FO"))</f>
        <v>0</v>
      </c>
      <c r="JY100" s="140">
        <f>(COUNTIFS('Estruturante Móvel'!$M:$M,$B100,'Estruturante Móvel'!$C:$C,"&lt;&gt;PREVISTO",'Estruturante Móvel'!$G:$G,JX$4))</f>
        <v>0</v>
      </c>
      <c r="JZ100" s="139">
        <f>(COUNTIFS('Estruturante Móvel'!$M:$M,$B100,'Estruturante Móvel'!$AM:$AM,JZ$4))-(COUNTIFS('Estruturante Móvel'!$M:$M,$B100,'Estruturante Móvel'!$AM:$AM,JZ$4,'Estruturante Móvel'!$AQ:$AQ,"REPARO FO"))</f>
        <v>0</v>
      </c>
      <c r="KA100" s="140">
        <f>(COUNTIFS('Estruturante Móvel'!$M:$M,$B100,'Estruturante Móvel'!$C:$C,"&lt;&gt;PREVISTO",'Estruturante Móvel'!$G:$G,JZ$4))</f>
        <v>0</v>
      </c>
      <c r="KB100" s="139">
        <f>(COUNTIFS('Estruturante Móvel'!$M:$M,$B100,'Estruturante Móvel'!$AM:$AM,KB$4))-(COUNTIFS('Estruturante Móvel'!$M:$M,$B100,'Estruturante Móvel'!$AM:$AM,KB$4,'Estruturante Móvel'!$AQ:$AQ,"REPARO FO"))</f>
        <v>0</v>
      </c>
      <c r="KC100" s="140">
        <f>(COUNTIFS('Estruturante Móvel'!$M:$M,$B100,'Estruturante Móvel'!$C:$C,"&lt;&gt;PREVISTO",'Estruturante Móvel'!$G:$G,KB$4))</f>
        <v>0</v>
      </c>
      <c r="KD100" s="139">
        <f>(COUNTIFS('Estruturante Móvel'!$M:$M,$B100,'Estruturante Móvel'!$AM:$AM,KD$4))-(COUNTIFS('Estruturante Móvel'!$M:$M,$B100,'Estruturante Móvel'!$AM:$AM,KD$4,'Estruturante Móvel'!$AQ:$AQ,"REPARO FO"))</f>
        <v>0</v>
      </c>
      <c r="KE100" s="140">
        <f>(COUNTIFS('Estruturante Móvel'!$M:$M,$B100,'Estruturante Móvel'!$C:$C,"&lt;&gt;PREVISTO",'Estruturante Móvel'!$G:$G,KD$4))</f>
        <v>0</v>
      </c>
      <c r="KF100" s="139">
        <f>(COUNTIFS('Estruturante Móvel'!$M:$M,$B100,'Estruturante Móvel'!$AM:$AM,KF$4))-(COUNTIFS('Estruturante Móvel'!$M:$M,$B100,'Estruturante Móvel'!$AM:$AM,KF$4,'Estruturante Móvel'!$AQ:$AQ,"REPARO FO"))</f>
        <v>0</v>
      </c>
      <c r="KG100" s="140">
        <f>(COUNTIFS('Estruturante Móvel'!$M:$M,$B100,'Estruturante Móvel'!$C:$C,"&lt;&gt;PREVISTO",'Estruturante Móvel'!$G:$G,KF$4))</f>
        <v>0</v>
      </c>
      <c r="KH100" s="139">
        <f>(COUNTIFS('Estruturante Móvel'!$M:$M,$B100,'Estruturante Móvel'!$AM:$AM,KH$4))-(COUNTIFS('Estruturante Móvel'!$M:$M,$B100,'Estruturante Móvel'!$AM:$AM,KH$4,'Estruturante Móvel'!$AQ:$AQ,"REPARO FO"))</f>
        <v>0</v>
      </c>
      <c r="KI100" s="140">
        <f>(COUNTIFS('Estruturante Móvel'!$M:$M,$B100,'Estruturante Móvel'!$C:$C,"&lt;&gt;PREVISTO",'Estruturante Móvel'!$G:$G,KH$4))</f>
        <v>0</v>
      </c>
      <c r="KJ100" s="139">
        <f>(COUNTIFS('Estruturante Móvel'!$M:$M,$B100,'Estruturante Móvel'!$AM:$AM,KJ$4))-(COUNTIFS('Estruturante Móvel'!$M:$M,$B100,'Estruturante Móvel'!$AM:$AM,KJ$4,'Estruturante Móvel'!$AQ:$AQ,"REPARO FO"))</f>
        <v>0</v>
      </c>
      <c r="KK100" s="140">
        <f>(COUNTIFS('Estruturante Móvel'!$M:$M,$B100,'Estruturante Móvel'!$C:$C,"&lt;&gt;PREVISTO",'Estruturante Móvel'!$G:$G,KJ$4))</f>
        <v>0</v>
      </c>
      <c r="KL100" s="139">
        <f>(COUNTIFS('Estruturante Móvel'!$M:$M,$B100,'Estruturante Móvel'!$AM:$AM,KL$4))-(COUNTIFS('Estruturante Móvel'!$M:$M,$B100,'Estruturante Móvel'!$AM:$AM,KL$4,'Estruturante Móvel'!$AQ:$AQ,"REPARO FO"))</f>
        <v>0</v>
      </c>
      <c r="KM100" s="140">
        <f>(COUNTIFS('Estruturante Móvel'!$M:$M,$B100,'Estruturante Móvel'!$C:$C,"&lt;&gt;PREVISTO",'Estruturante Móvel'!$G:$G,KL$4))</f>
        <v>0</v>
      </c>
      <c r="KN100" s="139">
        <f>(COUNTIFS('Estruturante Móvel'!$M:$M,$B100,'Estruturante Móvel'!$AM:$AM,KN$4))-(COUNTIFS('Estruturante Móvel'!$M:$M,$B100,'Estruturante Móvel'!$AM:$AM,KN$4,'Estruturante Móvel'!$AQ:$AQ,"REPARO FO"))</f>
        <v>0</v>
      </c>
      <c r="KO100" s="140">
        <f>(COUNTIFS('Estruturante Móvel'!$M:$M,$B100,'Estruturante Móvel'!$C:$C,"&lt;&gt;PREVISTO",'Estruturante Móvel'!$G:$G,KN$4))</f>
        <v>0</v>
      </c>
      <c r="KP100" s="139">
        <f>(COUNTIFS('Estruturante Móvel'!$M:$M,$B100,'Estruturante Móvel'!$AM:$AM,KP$4))-(COUNTIFS('Estruturante Móvel'!$M:$M,$B100,'Estruturante Móvel'!$AM:$AM,KP$4,'Estruturante Móvel'!$AQ:$AQ,"REPARO FO"))</f>
        <v>0</v>
      </c>
      <c r="KQ100" s="140">
        <f>(COUNTIFS('Estruturante Móvel'!$M:$M,$B100,'Estruturante Móvel'!$C:$C,"&lt;&gt;PREVISTO",'Estruturante Móvel'!$G:$G,KP$4))</f>
        <v>0</v>
      </c>
      <c r="KR100" s="139">
        <f>(COUNTIFS('Estruturante Móvel'!$M:$M,$B100,'Estruturante Móvel'!$AM:$AM,KR$4))-(COUNTIFS('Estruturante Móvel'!$M:$M,$B100,'Estruturante Móvel'!$AM:$AM,KR$4,'Estruturante Móvel'!$AQ:$AQ,"REPARO FO"))</f>
        <v>0</v>
      </c>
      <c r="KS100" s="140">
        <f>(COUNTIFS('Estruturante Móvel'!$M:$M,$B100,'Estruturante Móvel'!$C:$C,"&lt;&gt;PREVISTO",'Estruturante Móvel'!$G:$G,KR$4))</f>
        <v>0</v>
      </c>
      <c r="KT100" s="139">
        <f>(COUNTIFS('Estruturante Móvel'!$M:$M,$B100,'Estruturante Móvel'!$AM:$AM,KT$4))-(COUNTIFS('Estruturante Móvel'!$M:$M,$B100,'Estruturante Móvel'!$AM:$AM,KT$4,'Estruturante Móvel'!$AQ:$AQ,"REPARO FO"))</f>
        <v>0</v>
      </c>
      <c r="KU100" s="140">
        <f>(COUNTIFS('Estruturante Móvel'!$M:$M,$B100,'Estruturante Móvel'!$C:$C,"&lt;&gt;PREVISTO",'Estruturante Móvel'!$G:$G,KT$4))</f>
        <v>0</v>
      </c>
      <c r="KV100" s="139">
        <f>(COUNTIFS('Estruturante Móvel'!$M:$M,$B100,'Estruturante Móvel'!$AM:$AM,KV$4))-(COUNTIFS('Estruturante Móvel'!$M:$M,$B100,'Estruturante Móvel'!$AM:$AM,KV$4,'Estruturante Móvel'!$AQ:$AQ,"REPARO FO"))</f>
        <v>0</v>
      </c>
      <c r="KW100" s="140">
        <f>(COUNTIFS('Estruturante Móvel'!$M:$M,$B100,'Estruturante Móvel'!$C:$C,"&lt;&gt;PREVISTO",'Estruturante Móvel'!$G:$G,KV$4))</f>
        <v>0</v>
      </c>
      <c r="KX100" s="139">
        <f>(COUNTIFS('Estruturante Móvel'!$M:$M,$B100,'Estruturante Móvel'!$AM:$AM,KX$4))-(COUNTIFS('Estruturante Móvel'!$M:$M,$B100,'Estruturante Móvel'!$AM:$AM,KX$4,'Estruturante Móvel'!$AQ:$AQ,"REPARO FO"))</f>
        <v>0</v>
      </c>
      <c r="KY100" s="140">
        <f>(COUNTIFS('Estruturante Móvel'!$M:$M,$B100,'Estruturante Móvel'!$C:$C,"&lt;&gt;PREVISTO",'Estruturante Móvel'!$G:$G,KX$4))</f>
        <v>0</v>
      </c>
      <c r="KZ100" s="139">
        <f>(COUNTIFS('Estruturante Móvel'!$M:$M,$B100,'Estruturante Móvel'!$AM:$AM,KZ$4))-(COUNTIFS('Estruturante Móvel'!$M:$M,$B100,'Estruturante Móvel'!$AM:$AM,KZ$4,'Estruturante Móvel'!$AQ:$AQ,"REPARO FO"))</f>
        <v>0</v>
      </c>
      <c r="LA100" s="140">
        <f>(COUNTIFS('Estruturante Móvel'!$M:$M,$B100,'Estruturante Móvel'!$C:$C,"&lt;&gt;PREVISTO",'Estruturante Móvel'!$G:$G,KZ$4))</f>
        <v>0</v>
      </c>
      <c r="LB100" s="139">
        <f>(COUNTIFS('Estruturante Móvel'!$M:$M,$B100,'Estruturante Móvel'!$AM:$AM,LB$4))-(COUNTIFS('Estruturante Móvel'!$M:$M,$B100,'Estruturante Móvel'!$AM:$AM,LB$4,'Estruturante Móvel'!$AQ:$AQ,"REPARO FO"))</f>
        <v>0</v>
      </c>
      <c r="LC100" s="140">
        <f>(COUNTIFS('Estruturante Móvel'!$M:$M,$B100,'Estruturante Móvel'!$C:$C,"&lt;&gt;PREVISTO",'Estruturante Móvel'!$G:$G,LB$4))</f>
        <v>0</v>
      </c>
      <c r="LD100" s="139">
        <f>(COUNTIFS('Estruturante Móvel'!$M:$M,$B100,'Estruturante Móvel'!$AM:$AM,LD$4))-(COUNTIFS('Estruturante Móvel'!$M:$M,$B100,'Estruturante Móvel'!$AM:$AM,LD$4,'Estruturante Móvel'!$AQ:$AQ,"REPARO FO"))</f>
        <v>0</v>
      </c>
      <c r="LE100" s="140">
        <f>(COUNTIFS('Estruturante Móvel'!$M:$M,$B100,'Estruturante Móvel'!$C:$C,"&lt;&gt;PREVISTO",'Estruturante Móvel'!$G:$G,LD$4))</f>
        <v>0</v>
      </c>
      <c r="LF100" s="139">
        <f>(COUNTIFS('Estruturante Móvel'!$M:$M,$B100,'Estruturante Móvel'!$AM:$AM,LF$4))-(COUNTIFS('Estruturante Móvel'!$M:$M,$B100,'Estruturante Móvel'!$AM:$AM,LF$4,'Estruturante Móvel'!$AQ:$AQ,"REPARO FO"))</f>
        <v>0</v>
      </c>
      <c r="LG100" s="140">
        <f>(COUNTIFS('Estruturante Móvel'!$M:$M,$B100,'Estruturante Móvel'!$C:$C,"&lt;&gt;PREVISTO",'Estruturante Móvel'!$G:$G,LF$4))</f>
        <v>0</v>
      </c>
      <c r="LH100" s="139">
        <f>(COUNTIFS('Estruturante Móvel'!$M:$M,$B100,'Estruturante Móvel'!$AM:$AM,LH$4))-(COUNTIFS('Estruturante Móvel'!$M:$M,$B100,'Estruturante Móvel'!$AM:$AM,LH$4,'Estruturante Móvel'!$AQ:$AQ,"REPARO FO"))</f>
        <v>0</v>
      </c>
      <c r="LI100" s="140">
        <f>(COUNTIFS('Estruturante Móvel'!$M:$M,$B100,'Estruturante Móvel'!$C:$C,"&lt;&gt;PREVISTO",'Estruturante Móvel'!$G:$G,LH$4))</f>
        <v>0</v>
      </c>
      <c r="LJ100" s="139">
        <f>(COUNTIFS('Estruturante Móvel'!$M:$M,$B100,'Estruturante Móvel'!$AM:$AM,LJ$4))-(COUNTIFS('Estruturante Móvel'!$M:$M,$B100,'Estruturante Móvel'!$AM:$AM,LJ$4,'Estruturante Móvel'!$AQ:$AQ,"REPARO FO"))</f>
        <v>0</v>
      </c>
      <c r="LK100" s="140">
        <f>(COUNTIFS('Estruturante Móvel'!$M:$M,$B100,'Estruturante Móvel'!$C:$C,"&lt;&gt;PREVISTO",'Estruturante Móvel'!$G:$G,LJ$4))</f>
        <v>0</v>
      </c>
      <c r="LL100" s="139">
        <f>(COUNTIFS('Estruturante Móvel'!$M:$M,$B100,'Estruturante Móvel'!$AM:$AM,LL$4))-(COUNTIFS('Estruturante Móvel'!$M:$M,$B100,'Estruturante Móvel'!$AM:$AM,LL$4,'Estruturante Móvel'!$AQ:$AQ,"REPARO FO"))</f>
        <v>0</v>
      </c>
      <c r="LM100" s="140">
        <f>(COUNTIFS('Estruturante Móvel'!$M:$M,$B100,'Estruturante Móvel'!$C:$C,"&lt;&gt;PREVISTO",'Estruturante Móvel'!$G:$G,LL$4))</f>
        <v>0</v>
      </c>
      <c r="LN100" s="139">
        <f>(COUNTIFS('Estruturante Móvel'!$M:$M,$B100,'Estruturante Móvel'!$AM:$AM,LN$4))-(COUNTIFS('Estruturante Móvel'!$M:$M,$B100,'Estruturante Móvel'!$AM:$AM,LN$4,'Estruturante Móvel'!$AQ:$AQ,"REPARO FO"))</f>
        <v>0</v>
      </c>
      <c r="LO100" s="140">
        <f>(COUNTIFS('Estruturante Móvel'!$M:$M,$B100,'Estruturante Móvel'!$C:$C,"&lt;&gt;PREVISTO",'Estruturante Móvel'!$G:$G,LN$4))</f>
        <v>0</v>
      </c>
      <c r="LP100" s="139">
        <f>(COUNTIFS('Estruturante Móvel'!$M:$M,$B100,'Estruturante Móvel'!$AM:$AM,LP$4))-(COUNTIFS('Estruturante Móvel'!$M:$M,$B100,'Estruturante Móvel'!$AM:$AM,LP$4,'Estruturante Móvel'!$AQ:$AQ,"REPARO FO"))</f>
        <v>0</v>
      </c>
      <c r="LQ100" s="140">
        <f>(COUNTIFS('Estruturante Móvel'!$M:$M,$B100,'Estruturante Móvel'!$C:$C,"&lt;&gt;PREVISTO",'Estruturante Móvel'!$G:$G,LP$4))</f>
        <v>0</v>
      </c>
      <c r="LR100" s="139">
        <f>(COUNTIFS('Estruturante Móvel'!$M:$M,$B100,'Estruturante Móvel'!$AM:$AM,LR$4))-(COUNTIFS('Estruturante Móvel'!$M:$M,$B100,'Estruturante Móvel'!$AM:$AM,LR$4,'Estruturante Móvel'!$AQ:$AQ,"REPARO FO"))</f>
        <v>0</v>
      </c>
      <c r="LS100" s="140">
        <f>(COUNTIFS('Estruturante Móvel'!$M:$M,$B100,'Estruturante Móvel'!$C:$C,"&lt;&gt;PREVISTO",'Estruturante Móvel'!$G:$G,LR$4))</f>
        <v>0</v>
      </c>
      <c r="LT100" s="139">
        <f>(COUNTIFS('Estruturante Móvel'!$M:$M,$B100,'Estruturante Móvel'!$AM:$AM,LT$4))-(COUNTIFS('Estruturante Móvel'!$M:$M,$B100,'Estruturante Móvel'!$AM:$AM,LT$4,'Estruturante Móvel'!$AQ:$AQ,"REPARO FO"))</f>
        <v>0</v>
      </c>
      <c r="LU100" s="140">
        <f>(COUNTIFS('Estruturante Móvel'!$M:$M,$B100,'Estruturante Móvel'!$C:$C,"&lt;&gt;PREVISTO",'Estruturante Móvel'!$G:$G,LT$4))</f>
        <v>0</v>
      </c>
      <c r="LV100" s="139">
        <f>(COUNTIFS('Estruturante Móvel'!$M:$M,$B100,'Estruturante Móvel'!$AM:$AM,LV$4))-(COUNTIFS('Estruturante Móvel'!$M:$M,$B100,'Estruturante Móvel'!$AM:$AM,LV$4,'Estruturante Móvel'!$AQ:$AQ,"REPARO FO"))</f>
        <v>0</v>
      </c>
      <c r="LW100" s="140">
        <f>(COUNTIFS('Estruturante Móvel'!$M:$M,$B100,'Estruturante Móvel'!$C:$C,"&lt;&gt;PREVISTO",'Estruturante Móvel'!$G:$G,LV$4))</f>
        <v>0</v>
      </c>
      <c r="LX100" s="139">
        <f>(COUNTIFS('Estruturante Móvel'!$M:$M,$B100,'Estruturante Móvel'!$AM:$AM,LX$4))-(COUNTIFS('Estruturante Móvel'!$M:$M,$B100,'Estruturante Móvel'!$AM:$AM,LX$4,'Estruturante Móvel'!$AQ:$AQ,"REPARO FO"))</f>
        <v>0</v>
      </c>
      <c r="LY100" s="140">
        <f>(COUNTIFS('Estruturante Móvel'!$M:$M,$B100,'Estruturante Móvel'!$C:$C,"&lt;&gt;PREVISTO",'Estruturante Móvel'!$G:$G,LX$4))</f>
        <v>0</v>
      </c>
      <c r="LZ100" s="139">
        <f>(COUNTIFS('Estruturante Móvel'!$M:$M,$B100,'Estruturante Móvel'!$AM:$AM,LZ$4))-(COUNTIFS('Estruturante Móvel'!$M:$M,$B100,'Estruturante Móvel'!$AM:$AM,LZ$4,'Estruturante Móvel'!$AQ:$AQ,"REPARO FO"))</f>
        <v>0</v>
      </c>
      <c r="MA100" s="140">
        <f>(COUNTIFS('Estruturante Móvel'!$M:$M,$B100,'Estruturante Móvel'!$C:$C,"&lt;&gt;PREVISTO",'Estruturante Móvel'!$G:$G,LZ$4))</f>
        <v>0</v>
      </c>
      <c r="MB100" s="139">
        <f>(COUNTIFS('Estruturante Móvel'!$M:$M,$B100,'Estruturante Móvel'!$AM:$AM,MB$4))-(COUNTIFS('Estruturante Móvel'!$M:$M,$B100,'Estruturante Móvel'!$AM:$AM,MB$4,'Estruturante Móvel'!$AQ:$AQ,"REPARO FO"))</f>
        <v>0</v>
      </c>
      <c r="MC100" s="140">
        <f>(COUNTIFS('Estruturante Móvel'!$M:$M,$B100,'Estruturante Móvel'!$C:$C,"&lt;&gt;PREVISTO",'Estruturante Móvel'!$G:$G,MB$4))</f>
        <v>0</v>
      </c>
      <c r="MD100" s="139">
        <f>(COUNTIFS('Estruturante Móvel'!$M:$M,$B100,'Estruturante Móvel'!$AM:$AM,MD$4))-(COUNTIFS('Estruturante Móvel'!$M:$M,$B100,'Estruturante Móvel'!$AM:$AM,MD$4,'Estruturante Móvel'!$AQ:$AQ,"REPARO FO"))</f>
        <v>0</v>
      </c>
      <c r="ME100" s="140">
        <f>(COUNTIFS('Estruturante Móvel'!$M:$M,$B100,'Estruturante Móvel'!$C:$C,"&lt;&gt;PREVISTO",'Estruturante Móvel'!$G:$G,MD$4))</f>
        <v>0</v>
      </c>
      <c r="MF100" s="139">
        <f>(COUNTIFS('Estruturante Móvel'!$M:$M,$B100,'Estruturante Móvel'!$AM:$AM,MF$4))-(COUNTIFS('Estruturante Móvel'!$M:$M,$B100,'Estruturante Móvel'!$AM:$AM,MF$4,'Estruturante Móvel'!$AQ:$AQ,"REPARO FO"))</f>
        <v>0</v>
      </c>
      <c r="MG100" s="140">
        <f>(COUNTIFS('Estruturante Móvel'!$M:$M,$B100,'Estruturante Móvel'!$C:$C,"&lt;&gt;PREVISTO",'Estruturante Móvel'!$G:$G,MF$4))</f>
        <v>0</v>
      </c>
      <c r="MH100" s="139">
        <f>(COUNTIFS('Estruturante Móvel'!$M:$M,$B100,'Estruturante Móvel'!$AM:$AM,MH$4))-(COUNTIFS('Estruturante Móvel'!$M:$M,$B100,'Estruturante Móvel'!$AM:$AM,MH$4,'Estruturante Móvel'!$AQ:$AQ,"REPARO FO"))</f>
        <v>0</v>
      </c>
      <c r="MI100" s="140">
        <f>(COUNTIFS('Estruturante Móvel'!$M:$M,$B100,'Estruturante Móvel'!$C:$C,"&lt;&gt;PREVISTO",'Estruturante Móvel'!$G:$G,MH$4))</f>
        <v>0</v>
      </c>
      <c r="MJ100" s="139">
        <f>(COUNTIFS('Estruturante Móvel'!$M:$M,$B100,'Estruturante Móvel'!$AM:$AM,MJ$4))-(COUNTIFS('Estruturante Móvel'!$M:$M,$B100,'Estruturante Móvel'!$AM:$AM,MJ$4,'Estruturante Móvel'!$AQ:$AQ,"REPARO FO"))</f>
        <v>0</v>
      </c>
      <c r="MK100" s="140">
        <f>(COUNTIFS('Estruturante Móvel'!$M:$M,$B100,'Estruturante Móvel'!$C:$C,"&lt;&gt;PREVISTO",'Estruturante Móvel'!$G:$G,MJ$4))</f>
        <v>0</v>
      </c>
      <c r="ML100" s="139">
        <f>(COUNTIFS('Estruturante Móvel'!$M:$M,$B100,'Estruturante Móvel'!$AM:$AM,ML$4))-(COUNTIFS('Estruturante Móvel'!$M:$M,$B100,'Estruturante Móvel'!$AM:$AM,ML$4,'Estruturante Móvel'!$AQ:$AQ,"REPARO FO"))</f>
        <v>0</v>
      </c>
      <c r="MM100" s="140">
        <f>(COUNTIFS('Estruturante Móvel'!$M:$M,$B100,'Estruturante Móvel'!$C:$C,"&lt;&gt;PREVISTO",'Estruturante Móvel'!$G:$G,ML$4))</f>
        <v>0</v>
      </c>
      <c r="MN100" s="139">
        <f>(COUNTIFS('Estruturante Móvel'!$M:$M,$B100,'Estruturante Móvel'!$AM:$AM,MN$4))-(COUNTIFS('Estruturante Móvel'!$M:$M,$B100,'Estruturante Móvel'!$AM:$AM,MN$4,'Estruturante Móvel'!$AQ:$AQ,"REPARO FO"))</f>
        <v>0</v>
      </c>
      <c r="MO100" s="140">
        <f>(COUNTIFS('Estruturante Móvel'!$M:$M,$B100,'Estruturante Móvel'!$C:$C,"&lt;&gt;PREVISTO",'Estruturante Móvel'!$G:$G,MN$4))</f>
        <v>0</v>
      </c>
      <c r="MP100" s="139">
        <f>(COUNTIFS('Estruturante Móvel'!$M:$M,$B100,'Estruturante Móvel'!$AM:$AM,MP$4))-(COUNTIFS('Estruturante Móvel'!$M:$M,$B100,'Estruturante Móvel'!$AM:$AM,MP$4,'Estruturante Móvel'!$AQ:$AQ,"REPARO FO"))</f>
        <v>0</v>
      </c>
      <c r="MQ100" s="140">
        <f>(COUNTIFS('Estruturante Móvel'!$M:$M,$B100,'Estruturante Móvel'!$C:$C,"&lt;&gt;PREVISTO",'Estruturante Móvel'!$G:$G,MP$4))</f>
        <v>0</v>
      </c>
      <c r="MR100" s="139">
        <f>(COUNTIFS('Estruturante Móvel'!$M:$M,$B100,'Estruturante Móvel'!$AM:$AM,MR$4))-(COUNTIFS('Estruturante Móvel'!$M:$M,$B100,'Estruturante Móvel'!$AM:$AM,MR$4,'Estruturante Móvel'!$AQ:$AQ,"REPARO FO"))</f>
        <v>0</v>
      </c>
      <c r="MS100" s="140">
        <f>(COUNTIFS('Estruturante Móvel'!$M:$M,$B100,'Estruturante Móvel'!$C:$C,"&lt;&gt;PREVISTO",'Estruturante Móvel'!$G:$G,MR$4))</f>
        <v>0</v>
      </c>
      <c r="MT100" s="139">
        <f>(COUNTIFS('Estruturante Móvel'!$M:$M,$B100,'Estruturante Móvel'!$AM:$AM,MT$4))-(COUNTIFS('Estruturante Móvel'!$M:$M,$B100,'Estruturante Móvel'!$AM:$AM,MT$4,'Estruturante Móvel'!$AQ:$AQ,"REPARO FO"))</f>
        <v>0</v>
      </c>
      <c r="MU100" s="140">
        <f>(COUNTIFS('Estruturante Móvel'!$M:$M,$B100,'Estruturante Móvel'!$C:$C,"&lt;&gt;PREVISTO",'Estruturante Móvel'!$G:$G,MT$4))</f>
        <v>0</v>
      </c>
      <c r="MV100" s="139">
        <f>(COUNTIFS('Estruturante Móvel'!$M:$M,$B100,'Estruturante Móvel'!$AM:$AM,MV$4))-(COUNTIFS('Estruturante Móvel'!$M:$M,$B100,'Estruturante Móvel'!$AM:$AM,MV$4,'Estruturante Móvel'!$AQ:$AQ,"REPARO FO"))</f>
        <v>0</v>
      </c>
      <c r="MW100" s="140">
        <f>(COUNTIFS('Estruturante Móvel'!$M:$M,$B100,'Estruturante Móvel'!$C:$C,"&lt;&gt;PREVISTO",'Estruturante Móvel'!$G:$G,MV$4))</f>
        <v>0</v>
      </c>
      <c r="MX100" s="139">
        <f>(COUNTIFS('Estruturante Móvel'!$M:$M,$B100,'Estruturante Móvel'!$AM:$AM,MX$4))-(COUNTIFS('Estruturante Móvel'!$M:$M,$B100,'Estruturante Móvel'!$AM:$AM,MX$4,'Estruturante Móvel'!$AQ:$AQ,"REPARO FO"))</f>
        <v>0</v>
      </c>
      <c r="MY100" s="140">
        <f>(COUNTIFS('Estruturante Móvel'!$M:$M,$B100,'Estruturante Móvel'!$C:$C,"&lt;&gt;PREVISTO",'Estruturante Móvel'!$G:$G,MX$4))</f>
        <v>0</v>
      </c>
      <c r="MZ100" s="139">
        <f>(COUNTIFS('Estruturante Móvel'!$M:$M,$B100,'Estruturante Móvel'!$AM:$AM,MZ$4))-(COUNTIFS('Estruturante Móvel'!$M:$M,$B100,'Estruturante Móvel'!$AM:$AM,MZ$4,'Estruturante Móvel'!$AQ:$AQ,"REPARO FO"))</f>
        <v>0</v>
      </c>
      <c r="NA100" s="140">
        <f>(COUNTIFS('Estruturante Móvel'!$M:$M,$B100,'Estruturante Móvel'!$C:$C,"&lt;&gt;PREVISTO",'Estruturante Móvel'!$G:$G,MZ$4))</f>
        <v>0</v>
      </c>
      <c r="NB100" s="139">
        <f>(COUNTIFS('Estruturante Móvel'!$M:$M,$B100,'Estruturante Móvel'!$AM:$AM,NB$4))-(COUNTIFS('Estruturante Móvel'!$M:$M,$B100,'Estruturante Móvel'!$AM:$AM,NB$4,'Estruturante Móvel'!$AQ:$AQ,"REPARO FO"))</f>
        <v>0</v>
      </c>
      <c r="NC100" s="140">
        <f>(COUNTIFS('Estruturante Móvel'!$M:$M,$B100,'Estruturante Móvel'!$C:$C,"&lt;&gt;PREVISTO",'Estruturante Móvel'!$G:$G,NB$4))</f>
        <v>0</v>
      </c>
      <c r="ND100" s="139">
        <f>(COUNTIFS('Estruturante Móvel'!$M:$M,$B100,'Estruturante Móvel'!$AM:$AM,ND$4))-(COUNTIFS('Estruturante Móvel'!$M:$M,$B100,'Estruturante Móvel'!$AM:$AM,ND$4,'Estruturante Móvel'!$AQ:$AQ,"REPARO FO"))</f>
        <v>0</v>
      </c>
      <c r="NE100" s="140">
        <f>(COUNTIFS('Estruturante Móvel'!$M:$M,$B100,'Estruturante Móvel'!$C:$C,"&lt;&gt;PREVISTO",'Estruturante Móvel'!$G:$G,ND$4))</f>
        <v>0</v>
      </c>
      <c r="NF100" s="139">
        <f>(COUNTIFS('Estruturante Móvel'!$M:$M,$B100,'Estruturante Móvel'!$AM:$AM,NF$4))-(COUNTIFS('Estruturante Móvel'!$M:$M,$B100,'Estruturante Móvel'!$AM:$AM,NF$4,'Estruturante Móvel'!$AQ:$AQ,"REPARO FO"))</f>
        <v>0</v>
      </c>
      <c r="NG100" s="140">
        <f>(COUNTIFS('Estruturante Móvel'!$M:$M,$B100,'Estruturante Móvel'!$C:$C,"&lt;&gt;PREVISTO",'Estruturante Móvel'!$G:$G,NF$4))</f>
        <v>0</v>
      </c>
      <c r="NH100" s="139">
        <f>(COUNTIFS('Estruturante Móvel'!$M:$M,$B100,'Estruturante Móvel'!$AM:$AM,NH$4))-(COUNTIFS('Estruturante Móvel'!$M:$M,$B100,'Estruturante Móvel'!$AM:$AM,NH$4,'Estruturante Móvel'!$AQ:$AQ,"REPARO FO"))</f>
        <v>0</v>
      </c>
      <c r="NI100" s="140">
        <f>(COUNTIFS('Estruturante Móvel'!$M:$M,$B100,'Estruturante Móvel'!$C:$C,"&lt;&gt;PREVISTO",'Estruturante Móvel'!$G:$G,NH$4))</f>
        <v>0</v>
      </c>
    </row>
    <row r="101" spans="1:373" hidden="1" outlineLevel="1">
      <c r="B101" s="290" t="s">
        <v>468</v>
      </c>
      <c r="C101" s="286"/>
      <c r="D101" s="161">
        <f>COUNTIFS('Estruturante Móvel'!$M:$M,B98,'Estruturante Móvel'!$L:$L,'CRONOGRAMA_CONST+MIGRACAO'!B101)</f>
        <v>9</v>
      </c>
      <c r="E101" s="161">
        <f>(COUNTIFS('Estruturante Móvel'!$M:$M,B98,'Estruturante Móvel'!$C:$C,"&lt;&gt;PREVISTO",'Estruturante Móvel'!$L:$L,'CRONOGRAMA_CONST+MIGRACAO'!B101))</f>
        <v>9</v>
      </c>
      <c r="F101" s="162">
        <f>(COUNTIFS('Estruturante Móvel'!$M:$M,B98,'Estruturante Móvel'!$C:$C,"PREVISTO",'Estruturante Móvel'!$L:$L,'CRONOGRAMA_CONST+MIGRACAO'!B101))</f>
        <v>0</v>
      </c>
      <c r="G101" s="289"/>
      <c r="H101" s="162"/>
      <c r="I101" s="163"/>
      <c r="J101" s="287"/>
      <c r="K101" s="288"/>
      <c r="L101" s="139"/>
      <c r="M101" s="140"/>
      <c r="N101" s="139"/>
      <c r="O101" s="140"/>
      <c r="P101" s="139"/>
      <c r="Q101" s="140"/>
      <c r="R101" s="139"/>
      <c r="S101" s="140"/>
      <c r="T101" s="139"/>
      <c r="U101" s="140"/>
      <c r="V101" s="139"/>
      <c r="W101" s="140"/>
      <c r="X101" s="139"/>
      <c r="Y101" s="140"/>
      <c r="Z101" s="139"/>
      <c r="AA101" s="140"/>
      <c r="AB101" s="139"/>
      <c r="AC101" s="140"/>
      <c r="AD101" s="139"/>
      <c r="AE101" s="140"/>
      <c r="AF101" s="139"/>
      <c r="AG101" s="140"/>
      <c r="AH101" s="139"/>
      <c r="AI101" s="140"/>
      <c r="AJ101" s="139"/>
      <c r="AK101" s="140"/>
      <c r="AL101" s="139"/>
      <c r="AM101" s="140"/>
      <c r="AN101" s="139"/>
      <c r="AO101" s="140"/>
      <c r="AP101" s="139"/>
      <c r="AQ101" s="140"/>
      <c r="AR101" s="139"/>
      <c r="AS101" s="140"/>
      <c r="AT101" s="139"/>
      <c r="AU101" s="140"/>
      <c r="AV101" s="139"/>
      <c r="AW101" s="140"/>
      <c r="AX101" s="139"/>
      <c r="AY101" s="140"/>
      <c r="AZ101" s="139"/>
      <c r="BA101" s="140"/>
      <c r="BB101" s="139"/>
      <c r="BC101" s="140"/>
      <c r="BD101" s="139"/>
      <c r="BE101" s="140"/>
      <c r="BF101" s="139"/>
      <c r="BG101" s="140"/>
      <c r="BH101" s="139"/>
      <c r="BI101" s="140"/>
      <c r="BJ101" s="139"/>
      <c r="BK101" s="140"/>
      <c r="BL101" s="139"/>
      <c r="BM101" s="140"/>
      <c r="BN101" s="139"/>
      <c r="BO101" s="140"/>
      <c r="BP101" s="139"/>
      <c r="BQ101" s="140"/>
      <c r="BR101" s="139"/>
      <c r="BS101" s="140"/>
      <c r="BT101" s="139">
        <f>(COUNTIFS('Estruturante Móvel'!$M:$M,$B101,'Estruturante Móvel'!$AM:$AM,BT$4))-(COUNTIFS('Estruturante Móvel'!$M:$M,$B101,'Estruturante Móvel'!$AM:$AM,BT$4,'Estruturante Móvel'!$AQ:$AQ,"REPARO FO"))</f>
        <v>0</v>
      </c>
      <c r="BU101" s="140">
        <f>(COUNTIFS('Estruturante Móvel'!$M:$M,$B101,'Estruturante Móvel'!$C:$C,"&lt;&gt;PREVISTO",'Estruturante Móvel'!$G:$G,BT$4))</f>
        <v>0</v>
      </c>
      <c r="BV101" s="139">
        <f>(COUNTIFS('Estruturante Móvel'!$M:$M,$B101,'Estruturante Móvel'!$AM:$AM,BV$4))-(COUNTIFS('Estruturante Móvel'!$M:$M,$B101,'Estruturante Móvel'!$AM:$AM,BV$4,'Estruturante Móvel'!$AQ:$AQ,"REPARO FO"))</f>
        <v>0</v>
      </c>
      <c r="BW101" s="140">
        <f>(COUNTIFS('Estruturante Móvel'!$M:$M,$B101,'Estruturante Móvel'!$C:$C,"&lt;&gt;PREVISTO",'Estruturante Móvel'!$G:$G,BV$4))</f>
        <v>0</v>
      </c>
      <c r="BX101" s="139">
        <f>(COUNTIFS('Estruturante Móvel'!$M:$M,$B101,'Estruturante Móvel'!$AM:$AM,BX$4))-(COUNTIFS('Estruturante Móvel'!$M:$M,$B101,'Estruturante Móvel'!$AM:$AM,BX$4,'Estruturante Móvel'!$AQ:$AQ,"REPARO FO"))</f>
        <v>0</v>
      </c>
      <c r="BY101" s="140">
        <f>(COUNTIFS('Estruturante Móvel'!$M:$M,$B101,'Estruturante Móvel'!$C:$C,"&lt;&gt;PREVISTO",'Estruturante Móvel'!$G:$G,BX$4))</f>
        <v>0</v>
      </c>
      <c r="BZ101" s="139">
        <f>(COUNTIFS('Estruturante Móvel'!$M:$M,$B101,'Estruturante Móvel'!$AM:$AM,BZ$4))-(COUNTIFS('Estruturante Móvel'!$M:$M,$B101,'Estruturante Móvel'!$AM:$AM,BZ$4,'Estruturante Móvel'!$AQ:$AQ,"REPARO FO"))</f>
        <v>0</v>
      </c>
      <c r="CA101" s="140">
        <f>(COUNTIFS('Estruturante Móvel'!$M:$M,$B101,'Estruturante Móvel'!$C:$C,"&lt;&gt;PREVISTO",'Estruturante Móvel'!$G:$G,BZ$4))</f>
        <v>0</v>
      </c>
      <c r="CB101" s="139">
        <f>(COUNTIFS('Estruturante Móvel'!$M:$M,$B101,'Estruturante Móvel'!$AM:$AM,CB$4))-(COUNTIFS('Estruturante Móvel'!$M:$M,$B101,'Estruturante Móvel'!$AM:$AM,CB$4,'Estruturante Móvel'!$AQ:$AQ,"REPARO FO"))</f>
        <v>0</v>
      </c>
      <c r="CC101" s="140">
        <f>(COUNTIFS('Estruturante Móvel'!$M:$M,$B101,'Estruturante Móvel'!$C:$C,"&lt;&gt;PREVISTO",'Estruturante Móvel'!$G:$G,CB$4))</f>
        <v>0</v>
      </c>
      <c r="CD101" s="139">
        <f>(COUNTIFS('Estruturante Móvel'!$M:$M,$B101,'Estruturante Móvel'!$AM:$AM,CD$4))-(COUNTIFS('Estruturante Móvel'!$M:$M,$B101,'Estruturante Móvel'!$AM:$AM,CD$4,'Estruturante Móvel'!$AQ:$AQ,"REPARO FO"))</f>
        <v>0</v>
      </c>
      <c r="CE101" s="140">
        <f>(COUNTIFS('Estruturante Móvel'!$M:$M,$B101,'Estruturante Móvel'!$C:$C,"&lt;&gt;PREVISTO",'Estruturante Móvel'!$G:$G,CD$4))</f>
        <v>0</v>
      </c>
      <c r="CF101" s="139">
        <f>(COUNTIFS('Estruturante Móvel'!$M:$M,$B101,'Estruturante Móvel'!$AM:$AM,CF$4))-(COUNTIFS('Estruturante Móvel'!$M:$M,$B101,'Estruturante Móvel'!$AM:$AM,CF$4,'Estruturante Móvel'!$AQ:$AQ,"REPARO FO"))</f>
        <v>0</v>
      </c>
      <c r="CG101" s="140">
        <f>(COUNTIFS('Estruturante Móvel'!$M:$M,$B101,'Estruturante Móvel'!$C:$C,"&lt;&gt;PREVISTO",'Estruturante Móvel'!$G:$G,CF$4))</f>
        <v>0</v>
      </c>
      <c r="CH101" s="139">
        <f>(COUNTIFS('Estruturante Móvel'!$M:$M,$B101,'Estruturante Móvel'!$AM:$AM,CH$4))-(COUNTIFS('Estruturante Móvel'!$M:$M,$B101,'Estruturante Móvel'!$AM:$AM,CH$4,'Estruturante Móvel'!$AQ:$AQ,"REPARO FO"))</f>
        <v>0</v>
      </c>
      <c r="CI101" s="140">
        <f>(COUNTIFS('Estruturante Móvel'!$M:$M,$B101,'Estruturante Móvel'!$C:$C,"&lt;&gt;PREVISTO",'Estruturante Móvel'!$G:$G,CH$4))</f>
        <v>0</v>
      </c>
      <c r="CJ101" s="139">
        <f>(COUNTIFS('Estruturante Móvel'!$M:$M,$B101,'Estruturante Móvel'!$AM:$AM,CJ$4))-(COUNTIFS('Estruturante Móvel'!$M:$M,$B101,'Estruturante Móvel'!$AM:$AM,CJ$4,'Estruturante Móvel'!$AQ:$AQ,"REPARO FO"))</f>
        <v>0</v>
      </c>
      <c r="CK101" s="140">
        <f>(COUNTIFS('Estruturante Móvel'!$M:$M,$B101,'Estruturante Móvel'!$C:$C,"&lt;&gt;PREVISTO",'Estruturante Móvel'!$G:$G,CJ$4))</f>
        <v>0</v>
      </c>
      <c r="CL101" s="139">
        <f>(COUNTIFS('Estruturante Móvel'!$M:$M,$B101,'Estruturante Móvel'!$AM:$AM,CL$4))-(COUNTIFS('Estruturante Móvel'!$M:$M,$B101,'Estruturante Móvel'!$AM:$AM,CL$4,'Estruturante Móvel'!$AQ:$AQ,"REPARO FO"))</f>
        <v>0</v>
      </c>
      <c r="CM101" s="140">
        <f>(COUNTIFS('Estruturante Móvel'!$M:$M,$B101,'Estruturante Móvel'!$C:$C,"&lt;&gt;PREVISTO",'Estruturante Móvel'!$G:$G,CL$4))</f>
        <v>0</v>
      </c>
      <c r="CN101" s="139">
        <f>(COUNTIFS('Estruturante Móvel'!$M:$M,$B101,'Estruturante Móvel'!$AM:$AM,CN$4))-(COUNTIFS('Estruturante Móvel'!$M:$M,$B101,'Estruturante Móvel'!$AM:$AM,CN$4,'Estruturante Móvel'!$AQ:$AQ,"REPARO FO"))</f>
        <v>0</v>
      </c>
      <c r="CO101" s="140">
        <f>(COUNTIFS('Estruturante Móvel'!$M:$M,$B101,'Estruturante Móvel'!$C:$C,"&lt;&gt;PREVISTO",'Estruturante Móvel'!$G:$G,CN$4))</f>
        <v>0</v>
      </c>
      <c r="CP101" s="139">
        <f>(COUNTIFS('Estruturante Móvel'!$M:$M,$B101,'Estruturante Móvel'!$AM:$AM,CP$4))-(COUNTIFS('Estruturante Móvel'!$M:$M,$B101,'Estruturante Móvel'!$AM:$AM,CP$4,'Estruturante Móvel'!$AQ:$AQ,"REPARO FO"))</f>
        <v>0</v>
      </c>
      <c r="CQ101" s="140">
        <f>(COUNTIFS('Estruturante Móvel'!$M:$M,$B101,'Estruturante Móvel'!$C:$C,"&lt;&gt;PREVISTO",'Estruturante Móvel'!$G:$G,CP$4))</f>
        <v>0</v>
      </c>
      <c r="CR101" s="139">
        <f>(COUNTIFS('Estruturante Móvel'!$M:$M,$B101,'Estruturante Móvel'!$AM:$AM,CR$4))-(COUNTIFS('Estruturante Móvel'!$M:$M,$B101,'Estruturante Móvel'!$AM:$AM,CR$4,'Estruturante Móvel'!$AQ:$AQ,"REPARO FO"))</f>
        <v>0</v>
      </c>
      <c r="CS101" s="140">
        <f>(COUNTIFS('Estruturante Móvel'!$M:$M,$B101,'Estruturante Móvel'!$C:$C,"&lt;&gt;PREVISTO",'Estruturante Móvel'!$G:$G,CR$4))</f>
        <v>0</v>
      </c>
      <c r="CT101" s="139">
        <f>(COUNTIFS('Estruturante Móvel'!$M:$M,$B101,'Estruturante Móvel'!$AM:$AM,CT$4))-(COUNTIFS('Estruturante Móvel'!$M:$M,$B101,'Estruturante Móvel'!$AM:$AM,CT$4,'Estruturante Móvel'!$AQ:$AQ,"REPARO FO"))</f>
        <v>0</v>
      </c>
      <c r="CU101" s="140">
        <f>(COUNTIFS('Estruturante Móvel'!$M:$M,$B101,'Estruturante Móvel'!$C:$C,"&lt;&gt;PREVISTO",'Estruturante Móvel'!$G:$G,CT$4))</f>
        <v>0</v>
      </c>
      <c r="CV101" s="139">
        <f>(COUNTIFS('Estruturante Móvel'!$M:$M,$B101,'Estruturante Móvel'!$AM:$AM,CV$4))-(COUNTIFS('Estruturante Móvel'!$M:$M,$B101,'Estruturante Móvel'!$AM:$AM,CV$4,'Estruturante Móvel'!$AQ:$AQ,"REPARO FO"))</f>
        <v>0</v>
      </c>
      <c r="CW101" s="140">
        <f>(COUNTIFS('Estruturante Móvel'!$M:$M,$B101,'Estruturante Móvel'!$C:$C,"&lt;&gt;PREVISTO",'Estruturante Móvel'!$G:$G,CV$4))</f>
        <v>0</v>
      </c>
      <c r="CX101" s="139">
        <f>(COUNTIFS('Estruturante Móvel'!$M:$M,$B101,'Estruturante Móvel'!$AM:$AM,CX$4))-(COUNTIFS('Estruturante Móvel'!$M:$M,$B101,'Estruturante Móvel'!$AM:$AM,CX$4,'Estruturante Móvel'!$AQ:$AQ,"REPARO FO"))</f>
        <v>0</v>
      </c>
      <c r="CY101" s="140">
        <f>(COUNTIFS('Estruturante Móvel'!$M:$M,$B101,'Estruturante Móvel'!$C:$C,"&lt;&gt;PREVISTO",'Estruturante Móvel'!$G:$G,CX$4))</f>
        <v>0</v>
      </c>
      <c r="CZ101" s="139">
        <f>(COUNTIFS('Estruturante Móvel'!$M:$M,$B101,'Estruturante Móvel'!$AM:$AM,CZ$4))-(COUNTIFS('Estruturante Móvel'!$M:$M,$B101,'Estruturante Móvel'!$AM:$AM,CZ$4,'Estruturante Móvel'!$AQ:$AQ,"REPARO FO"))</f>
        <v>0</v>
      </c>
      <c r="DA101" s="140">
        <f>(COUNTIFS('Estruturante Móvel'!$M:$M,$B101,'Estruturante Móvel'!$C:$C,"&lt;&gt;PREVISTO",'Estruturante Móvel'!$G:$G,CZ$4))</f>
        <v>0</v>
      </c>
      <c r="DB101" s="139">
        <f>(COUNTIFS('Estruturante Móvel'!$M:$M,$B101,'Estruturante Móvel'!$AM:$AM,DB$4))-(COUNTIFS('Estruturante Móvel'!$M:$M,$B101,'Estruturante Móvel'!$AM:$AM,DB$4,'Estruturante Móvel'!$AQ:$AQ,"REPARO FO"))</f>
        <v>0</v>
      </c>
      <c r="DC101" s="140">
        <f>(COUNTIFS('Estruturante Móvel'!$M:$M,$B101,'Estruturante Móvel'!$C:$C,"&lt;&gt;PREVISTO",'Estruturante Móvel'!$G:$G,DB$4))</f>
        <v>0</v>
      </c>
      <c r="DD101" s="139">
        <f>(COUNTIFS('Estruturante Móvel'!$M:$M,$B101,'Estruturante Móvel'!$AM:$AM,DD$4))-(COUNTIFS('Estruturante Móvel'!$M:$M,$B101,'Estruturante Móvel'!$AM:$AM,DD$4,'Estruturante Móvel'!$AQ:$AQ,"REPARO FO"))</f>
        <v>0</v>
      </c>
      <c r="DE101" s="140">
        <f>(COUNTIFS('Estruturante Móvel'!$M:$M,$B101,'Estruturante Móvel'!$C:$C,"&lt;&gt;PREVISTO",'Estruturante Móvel'!$G:$G,DD$4))</f>
        <v>0</v>
      </c>
      <c r="DF101" s="139">
        <f>(COUNTIFS('Estruturante Móvel'!$M:$M,$B101,'Estruturante Móvel'!$AM:$AM,DF$4))-(COUNTIFS('Estruturante Móvel'!$M:$M,$B101,'Estruturante Móvel'!$AM:$AM,DF$4,'Estruturante Móvel'!$AQ:$AQ,"REPARO FO"))</f>
        <v>0</v>
      </c>
      <c r="DG101" s="140">
        <f>(COUNTIFS('Estruturante Móvel'!$M:$M,$B101,'Estruturante Móvel'!$C:$C,"&lt;&gt;PREVISTO",'Estruturante Móvel'!$G:$G,DF$4))</f>
        <v>0</v>
      </c>
      <c r="DH101" s="139">
        <f>(COUNTIFS('Estruturante Móvel'!$M:$M,$B101,'Estruturante Móvel'!$AM:$AM,DH$4))-(COUNTIFS('Estruturante Móvel'!$M:$M,$B101,'Estruturante Móvel'!$AM:$AM,DH$4,'Estruturante Móvel'!$AQ:$AQ,"REPARO FO"))</f>
        <v>0</v>
      </c>
      <c r="DI101" s="140">
        <f>(COUNTIFS('Estruturante Móvel'!$M:$M,$B101,'Estruturante Móvel'!$C:$C,"&lt;&gt;PREVISTO",'Estruturante Móvel'!$G:$G,DH$4))</f>
        <v>0</v>
      </c>
      <c r="DJ101" s="139">
        <f>(COUNTIFS('Estruturante Móvel'!$M:$M,$B101,'Estruturante Móvel'!$AM:$AM,DJ$4))-(COUNTIFS('Estruturante Móvel'!$M:$M,$B101,'Estruturante Móvel'!$AM:$AM,DJ$4,'Estruturante Móvel'!$AQ:$AQ,"REPARO FO"))</f>
        <v>0</v>
      </c>
      <c r="DK101" s="140">
        <f>(COUNTIFS('Estruturante Móvel'!$M:$M,$B101,'Estruturante Móvel'!$C:$C,"&lt;&gt;PREVISTO",'Estruturante Móvel'!$G:$G,DJ$4))</f>
        <v>0</v>
      </c>
      <c r="DL101" s="139">
        <f>(COUNTIFS('Estruturante Móvel'!$M:$M,$B101,'Estruturante Móvel'!$AM:$AM,DL$4))-(COUNTIFS('Estruturante Móvel'!$M:$M,$B101,'Estruturante Móvel'!$AM:$AM,DL$4,'Estruturante Móvel'!$AQ:$AQ,"REPARO FO"))</f>
        <v>0</v>
      </c>
      <c r="DM101" s="140">
        <f>(COUNTIFS('Estruturante Móvel'!$M:$M,$B101,'Estruturante Móvel'!$C:$C,"&lt;&gt;PREVISTO",'Estruturante Móvel'!$G:$G,DL$4))</f>
        <v>0</v>
      </c>
      <c r="DN101" s="139">
        <f>(COUNTIFS('Estruturante Móvel'!$M:$M,$B101,'Estruturante Móvel'!$AM:$AM,DN$4))-(COUNTIFS('Estruturante Móvel'!$M:$M,$B101,'Estruturante Móvel'!$AM:$AM,DN$4,'Estruturante Móvel'!$AQ:$AQ,"REPARO FO"))</f>
        <v>0</v>
      </c>
      <c r="DO101" s="140">
        <f>(COUNTIFS('Estruturante Móvel'!$M:$M,$B101,'Estruturante Móvel'!$C:$C,"&lt;&gt;PREVISTO",'Estruturante Móvel'!$G:$G,DN$4))</f>
        <v>0</v>
      </c>
      <c r="DP101" s="139">
        <f>(COUNTIFS('Estruturante Móvel'!$M:$M,$B101,'Estruturante Móvel'!$AM:$AM,DP$4))-(COUNTIFS('Estruturante Móvel'!$M:$M,$B101,'Estruturante Móvel'!$AM:$AM,DP$4,'Estruturante Móvel'!$AQ:$AQ,"REPARO FO"))</f>
        <v>0</v>
      </c>
      <c r="DQ101" s="140">
        <f>(COUNTIFS('Estruturante Móvel'!$M:$M,$B101,'Estruturante Móvel'!$C:$C,"&lt;&gt;PREVISTO",'Estruturante Móvel'!$G:$G,DP$4))</f>
        <v>0</v>
      </c>
      <c r="DR101" s="139">
        <f>(COUNTIFS('Estruturante Móvel'!$M:$M,$B101,'Estruturante Móvel'!$AM:$AM,DR$4))-(COUNTIFS('Estruturante Móvel'!$M:$M,$B101,'Estruturante Móvel'!$AM:$AM,DR$4,'Estruturante Móvel'!$AQ:$AQ,"REPARO FO"))</f>
        <v>0</v>
      </c>
      <c r="DS101" s="140">
        <f>(COUNTIFS('Estruturante Móvel'!$M:$M,$B101,'Estruturante Móvel'!$C:$C,"&lt;&gt;PREVISTO",'Estruturante Móvel'!$G:$G,DR$4))</f>
        <v>0</v>
      </c>
      <c r="DT101" s="139">
        <f>(COUNTIFS('Estruturante Móvel'!$M:$M,$B101,'Estruturante Móvel'!$AM:$AM,DT$4))-(COUNTIFS('Estruturante Móvel'!$M:$M,$B101,'Estruturante Móvel'!$AM:$AM,DT$4,'Estruturante Móvel'!$AQ:$AQ,"REPARO FO"))</f>
        <v>0</v>
      </c>
      <c r="DU101" s="140">
        <f>(COUNTIFS('Estruturante Móvel'!$M:$M,$B101,'Estruturante Móvel'!$C:$C,"&lt;&gt;PREVISTO",'Estruturante Móvel'!$G:$G,DT$4))</f>
        <v>0</v>
      </c>
      <c r="DV101" s="139">
        <f>(COUNTIFS('Estruturante Móvel'!$M:$M,$B101,'Estruturante Móvel'!$AM:$AM,DV$4))-(COUNTIFS('Estruturante Móvel'!$M:$M,$B101,'Estruturante Móvel'!$AM:$AM,DV$4,'Estruturante Móvel'!$AQ:$AQ,"REPARO FO"))</f>
        <v>0</v>
      </c>
      <c r="DW101" s="140">
        <f>(COUNTIFS('Estruturante Móvel'!$M:$M,$B101,'Estruturante Móvel'!$C:$C,"&lt;&gt;PREVISTO",'Estruturante Móvel'!$G:$G,DV$4))</f>
        <v>0</v>
      </c>
      <c r="DX101" s="139">
        <f>(COUNTIFS('Estruturante Móvel'!$M:$M,$B101,'Estruturante Móvel'!$AM:$AM,DX$4))-(COUNTIFS('Estruturante Móvel'!$M:$M,$B101,'Estruturante Móvel'!$AM:$AM,DX$4,'Estruturante Móvel'!$AQ:$AQ,"REPARO FO"))</f>
        <v>0</v>
      </c>
      <c r="DY101" s="140">
        <f>(COUNTIFS('Estruturante Móvel'!$M:$M,$B101,'Estruturante Móvel'!$C:$C,"&lt;&gt;PREVISTO",'Estruturante Móvel'!$G:$G,DX$4))</f>
        <v>0</v>
      </c>
      <c r="DZ101" s="139">
        <f>(COUNTIFS('Estruturante Móvel'!$M:$M,$B101,'Estruturante Móvel'!$AM:$AM,DZ$4))-(COUNTIFS('Estruturante Móvel'!$M:$M,$B101,'Estruturante Móvel'!$AM:$AM,DZ$4,'Estruturante Móvel'!$AQ:$AQ,"REPARO FO"))</f>
        <v>0</v>
      </c>
      <c r="EA101" s="140">
        <f>(COUNTIFS('Estruturante Móvel'!$M:$M,$B101,'Estruturante Móvel'!$C:$C,"&lt;&gt;PREVISTO",'Estruturante Móvel'!$G:$G,DZ$4))</f>
        <v>0</v>
      </c>
      <c r="EB101" s="139">
        <f>(COUNTIFS('Estruturante Móvel'!$M:$M,$B101,'Estruturante Móvel'!$AM:$AM,EB$4))-(COUNTIFS('Estruturante Móvel'!$M:$M,$B101,'Estruturante Móvel'!$AM:$AM,EB$4,'Estruturante Móvel'!$AQ:$AQ,"REPARO FO"))</f>
        <v>0</v>
      </c>
      <c r="EC101" s="140">
        <f>(COUNTIFS('Estruturante Móvel'!$M:$M,$B101,'Estruturante Móvel'!$C:$C,"&lt;&gt;PREVISTO",'Estruturante Móvel'!$G:$G,EB$4))</f>
        <v>0</v>
      </c>
      <c r="ED101" s="139">
        <f>(COUNTIFS('Estruturante Móvel'!$M:$M,$B101,'Estruturante Móvel'!$AM:$AM,ED$4))-(COUNTIFS('Estruturante Móvel'!$M:$M,$B101,'Estruturante Móvel'!$AM:$AM,ED$4,'Estruturante Móvel'!$AQ:$AQ,"REPARO FO"))</f>
        <v>0</v>
      </c>
      <c r="EE101" s="140">
        <f>(COUNTIFS('Estruturante Móvel'!$M:$M,$B101,'Estruturante Móvel'!$C:$C,"&lt;&gt;PREVISTO",'Estruturante Móvel'!$G:$G,ED$4))</f>
        <v>0</v>
      </c>
      <c r="EF101" s="139">
        <f>(COUNTIFS('Estruturante Móvel'!$M:$M,$B101,'Estruturante Móvel'!$AM:$AM,EF$4))-(COUNTIFS('Estruturante Móvel'!$M:$M,$B101,'Estruturante Móvel'!$AM:$AM,EF$4,'Estruturante Móvel'!$AQ:$AQ,"REPARO FO"))</f>
        <v>0</v>
      </c>
      <c r="EG101" s="140">
        <f>(COUNTIFS('Estruturante Móvel'!$M:$M,$B101,'Estruturante Móvel'!$C:$C,"&lt;&gt;PREVISTO",'Estruturante Móvel'!$G:$G,EF$4))</f>
        <v>0</v>
      </c>
      <c r="EH101" s="139">
        <f>(COUNTIFS('Estruturante Móvel'!$M:$M,$B101,'Estruturante Móvel'!$AM:$AM,EH$4))-(COUNTIFS('Estruturante Móvel'!$M:$M,$B101,'Estruturante Móvel'!$AM:$AM,EH$4,'Estruturante Móvel'!$AQ:$AQ,"REPARO FO"))</f>
        <v>0</v>
      </c>
      <c r="EI101" s="140">
        <f>(COUNTIFS('Estruturante Móvel'!$M:$M,$B101,'Estruturante Móvel'!$C:$C,"&lt;&gt;PREVISTO",'Estruturante Móvel'!$G:$G,EH$4))</f>
        <v>0</v>
      </c>
      <c r="EJ101" s="139">
        <f>(COUNTIFS('Estruturante Móvel'!$M:$M,$B101,'Estruturante Móvel'!$AM:$AM,EJ$4))-(COUNTIFS('Estruturante Móvel'!$M:$M,$B101,'Estruturante Móvel'!$AM:$AM,EJ$4,'Estruturante Móvel'!$AQ:$AQ,"REPARO FO"))</f>
        <v>0</v>
      </c>
      <c r="EK101" s="140">
        <f>(COUNTIFS('Estruturante Móvel'!$M:$M,$B101,'Estruturante Móvel'!$C:$C,"&lt;&gt;PREVISTO",'Estruturante Móvel'!$G:$G,EJ$4))</f>
        <v>0</v>
      </c>
      <c r="EL101" s="139">
        <f>(COUNTIFS('Estruturante Móvel'!$M:$M,$B101,'Estruturante Móvel'!$AM:$AM,EL$4))-(COUNTIFS('Estruturante Móvel'!$M:$M,$B101,'Estruturante Móvel'!$AM:$AM,EL$4,'Estruturante Móvel'!$AQ:$AQ,"REPARO FO"))</f>
        <v>0</v>
      </c>
      <c r="EM101" s="140">
        <f>(COUNTIFS('Estruturante Móvel'!$M:$M,$B101,'Estruturante Móvel'!$C:$C,"&lt;&gt;PREVISTO",'Estruturante Móvel'!$G:$G,EL$4))</f>
        <v>0</v>
      </c>
      <c r="EN101" s="139">
        <f>(COUNTIFS('Estruturante Móvel'!$M:$M,$B101,'Estruturante Móvel'!$AM:$AM,EN$4))-(COUNTIFS('Estruturante Móvel'!$M:$M,$B101,'Estruturante Móvel'!$AM:$AM,EN$4,'Estruturante Móvel'!$AQ:$AQ,"REPARO FO"))</f>
        <v>0</v>
      </c>
      <c r="EO101" s="140">
        <f>(COUNTIFS('Estruturante Móvel'!$M:$M,$B101,'Estruturante Móvel'!$C:$C,"&lt;&gt;PREVISTO",'Estruturante Móvel'!$G:$G,EN$4))</f>
        <v>0</v>
      </c>
      <c r="EP101" s="139">
        <f>(COUNTIFS('Estruturante Móvel'!$M:$M,$B101,'Estruturante Móvel'!$AM:$AM,EP$4))-(COUNTIFS('Estruturante Móvel'!$M:$M,$B101,'Estruturante Móvel'!$AM:$AM,EP$4,'Estruturante Móvel'!$AQ:$AQ,"REPARO FO"))</f>
        <v>0</v>
      </c>
      <c r="EQ101" s="140">
        <f>(COUNTIFS('Estruturante Móvel'!$M:$M,$B101,'Estruturante Móvel'!$C:$C,"&lt;&gt;PREVISTO",'Estruturante Móvel'!$G:$G,EP$4))</f>
        <v>0</v>
      </c>
      <c r="ER101" s="139">
        <f>(COUNTIFS('Estruturante Móvel'!$M:$M,$B101,'Estruturante Móvel'!$AM:$AM,ER$4))-(COUNTIFS('Estruturante Móvel'!$M:$M,$B101,'Estruturante Móvel'!$AM:$AM,ER$4,'Estruturante Móvel'!$AQ:$AQ,"REPARO FO"))</f>
        <v>0</v>
      </c>
      <c r="ES101" s="140">
        <f>(COUNTIFS('Estruturante Móvel'!$M:$M,$B101,'Estruturante Móvel'!$C:$C,"&lt;&gt;PREVISTO",'Estruturante Móvel'!$G:$G,ER$4))</f>
        <v>0</v>
      </c>
      <c r="ET101" s="139">
        <f>(COUNTIFS('Estruturante Móvel'!$M:$M,$B101,'Estruturante Móvel'!$AM:$AM,ET$4))-(COUNTIFS('Estruturante Móvel'!$M:$M,$B101,'Estruturante Móvel'!$AM:$AM,ET$4,'Estruturante Móvel'!$AQ:$AQ,"REPARO FO"))</f>
        <v>0</v>
      </c>
      <c r="EU101" s="140">
        <f>(COUNTIFS('Estruturante Móvel'!$M:$M,$B101,'Estruturante Móvel'!$C:$C,"&lt;&gt;PREVISTO",'Estruturante Móvel'!$G:$G,ET$4))</f>
        <v>0</v>
      </c>
      <c r="EV101" s="139">
        <f>(COUNTIFS('Estruturante Móvel'!$M:$M,$B101,'Estruturante Móvel'!$AM:$AM,EV$4))-(COUNTIFS('Estruturante Móvel'!$M:$M,$B101,'Estruturante Móvel'!$AM:$AM,EV$4,'Estruturante Móvel'!$AQ:$AQ,"REPARO FO"))</f>
        <v>0</v>
      </c>
      <c r="EW101" s="140">
        <f>(COUNTIFS('Estruturante Móvel'!$M:$M,$B101,'Estruturante Móvel'!$C:$C,"&lt;&gt;PREVISTO",'Estruturante Móvel'!$G:$G,EV$4))</f>
        <v>0</v>
      </c>
      <c r="EX101" s="139">
        <f>(COUNTIFS('Estruturante Móvel'!$M:$M,$B101,'Estruturante Móvel'!$AM:$AM,EX$4))-(COUNTIFS('Estruturante Móvel'!$M:$M,$B101,'Estruturante Móvel'!$AM:$AM,EX$4,'Estruturante Móvel'!$AQ:$AQ,"REPARO FO"))</f>
        <v>0</v>
      </c>
      <c r="EY101" s="140">
        <f>(COUNTIFS('Estruturante Móvel'!$M:$M,$B101,'Estruturante Móvel'!$C:$C,"&lt;&gt;PREVISTO",'Estruturante Móvel'!$G:$G,EX$4))</f>
        <v>0</v>
      </c>
      <c r="EZ101" s="139">
        <f>(COUNTIFS('Estruturante Móvel'!$M:$M,$B101,'Estruturante Móvel'!$AM:$AM,EZ$4))-(COUNTIFS('Estruturante Móvel'!$M:$M,$B101,'Estruturante Móvel'!$AM:$AM,EZ$4,'Estruturante Móvel'!$AQ:$AQ,"REPARO FO"))</f>
        <v>0</v>
      </c>
      <c r="FA101" s="140">
        <f>(COUNTIFS('Estruturante Móvel'!$M:$M,$B101,'Estruturante Móvel'!$C:$C,"&lt;&gt;PREVISTO",'Estruturante Móvel'!$G:$G,EZ$4))</f>
        <v>0</v>
      </c>
      <c r="FB101" s="139">
        <f>(COUNTIFS('Estruturante Móvel'!$M:$M,$B101,'Estruturante Móvel'!$AM:$AM,FB$4))-(COUNTIFS('Estruturante Móvel'!$M:$M,$B101,'Estruturante Móvel'!$AM:$AM,FB$4,'Estruturante Móvel'!$AQ:$AQ,"REPARO FO"))</f>
        <v>0</v>
      </c>
      <c r="FC101" s="140">
        <f>(COUNTIFS('Estruturante Móvel'!$M:$M,$B101,'Estruturante Móvel'!$C:$C,"&lt;&gt;PREVISTO",'Estruturante Móvel'!$G:$G,FB$4))</f>
        <v>0</v>
      </c>
      <c r="FD101" s="139">
        <f>(COUNTIFS('Estruturante Móvel'!$M:$M,$B101,'Estruturante Móvel'!$AM:$AM,FD$4))-(COUNTIFS('Estruturante Móvel'!$M:$M,$B101,'Estruturante Móvel'!$AM:$AM,FD$4,'Estruturante Móvel'!$AQ:$AQ,"REPARO FO"))</f>
        <v>0</v>
      </c>
      <c r="FE101" s="140">
        <f>(COUNTIFS('Estruturante Móvel'!$M:$M,$B101,'Estruturante Móvel'!$C:$C,"&lt;&gt;PREVISTO",'Estruturante Móvel'!$G:$G,FD$4))</f>
        <v>0</v>
      </c>
      <c r="FF101" s="139">
        <f>(COUNTIFS('Estruturante Móvel'!$M:$M,$B101,'Estruturante Móvel'!$AM:$AM,FF$4))-(COUNTIFS('Estruturante Móvel'!$M:$M,$B101,'Estruturante Móvel'!$AM:$AM,FF$4,'Estruturante Móvel'!$AQ:$AQ,"REPARO FO"))</f>
        <v>0</v>
      </c>
      <c r="FG101" s="140">
        <f>(COUNTIFS('Estruturante Móvel'!$M:$M,$B101,'Estruturante Móvel'!$C:$C,"&lt;&gt;PREVISTO",'Estruturante Móvel'!$G:$G,FF$4))</f>
        <v>0</v>
      </c>
      <c r="FH101" s="139">
        <f>(COUNTIFS('Estruturante Móvel'!$M:$M,$B101,'Estruturante Móvel'!$AM:$AM,FH$4))-(COUNTIFS('Estruturante Móvel'!$M:$M,$B101,'Estruturante Móvel'!$AM:$AM,FH$4,'Estruturante Móvel'!$AQ:$AQ,"REPARO FO"))</f>
        <v>0</v>
      </c>
      <c r="FI101" s="140">
        <f>(COUNTIFS('Estruturante Móvel'!$M:$M,$B101,'Estruturante Móvel'!$C:$C,"&lt;&gt;PREVISTO",'Estruturante Móvel'!$G:$G,FH$4))</f>
        <v>0</v>
      </c>
      <c r="FJ101" s="139">
        <f>(COUNTIFS('Estruturante Móvel'!$M:$M,$B101,'Estruturante Móvel'!$AM:$AM,FJ$4))-(COUNTIFS('Estruturante Móvel'!$M:$M,$B101,'Estruturante Móvel'!$AM:$AM,FJ$4,'Estruturante Móvel'!$AQ:$AQ,"REPARO FO"))</f>
        <v>0</v>
      </c>
      <c r="FK101" s="140">
        <f>(COUNTIFS('Estruturante Móvel'!$M:$M,$B101,'Estruturante Móvel'!$C:$C,"&lt;&gt;PREVISTO",'Estruturante Móvel'!$G:$G,FJ$4))</f>
        <v>0</v>
      </c>
      <c r="FL101" s="139">
        <f>(COUNTIFS('Estruturante Móvel'!$M:$M,$B101,'Estruturante Móvel'!$AM:$AM,FL$4))-(COUNTIFS('Estruturante Móvel'!$M:$M,$B101,'Estruturante Móvel'!$AM:$AM,FL$4,'Estruturante Móvel'!$AQ:$AQ,"REPARO FO"))</f>
        <v>0</v>
      </c>
      <c r="FM101" s="140">
        <f>(COUNTIFS('Estruturante Móvel'!$M:$M,$B101,'Estruturante Móvel'!$C:$C,"&lt;&gt;PREVISTO",'Estruturante Móvel'!$G:$G,FL$4))</f>
        <v>0</v>
      </c>
      <c r="FN101" s="139">
        <f>(COUNTIFS('Estruturante Móvel'!$M:$M,$B101,'Estruturante Móvel'!$AM:$AM,FN$4))-(COUNTIFS('Estruturante Móvel'!$M:$M,$B101,'Estruturante Móvel'!$AM:$AM,FN$4,'Estruturante Móvel'!$AQ:$AQ,"REPARO FO"))</f>
        <v>0</v>
      </c>
      <c r="FO101" s="140">
        <f>(COUNTIFS('Estruturante Móvel'!$M:$M,$B101,'Estruturante Móvel'!$C:$C,"&lt;&gt;PREVISTO",'Estruturante Móvel'!$G:$G,FN$4))</f>
        <v>0</v>
      </c>
      <c r="FP101" s="139">
        <f>(COUNTIFS('Estruturante Móvel'!$M:$M,$B101,'Estruturante Móvel'!$AM:$AM,FP$4))-(COUNTIFS('Estruturante Móvel'!$M:$M,$B101,'Estruturante Móvel'!$AM:$AM,FP$4,'Estruturante Móvel'!$AQ:$AQ,"REPARO FO"))</f>
        <v>0</v>
      </c>
      <c r="FQ101" s="140">
        <f>(COUNTIFS('Estruturante Móvel'!$M:$M,$B101,'Estruturante Móvel'!$C:$C,"&lt;&gt;PREVISTO",'Estruturante Móvel'!$G:$G,FP$4))</f>
        <v>0</v>
      </c>
      <c r="FR101" s="139">
        <f>(COUNTIFS('Estruturante Móvel'!$M:$M,$B101,'Estruturante Móvel'!$AM:$AM,FR$4))-(COUNTIFS('Estruturante Móvel'!$M:$M,$B101,'Estruturante Móvel'!$AM:$AM,FR$4,'Estruturante Móvel'!$AQ:$AQ,"REPARO FO"))</f>
        <v>0</v>
      </c>
      <c r="FS101" s="140">
        <f>(COUNTIFS('Estruturante Móvel'!$M:$M,$B101,'Estruturante Móvel'!$C:$C,"&lt;&gt;PREVISTO",'Estruturante Móvel'!$G:$G,FR$4))</f>
        <v>0</v>
      </c>
      <c r="FT101" s="139">
        <f>(COUNTIFS('Estruturante Móvel'!$M:$M,$B101,'Estruturante Móvel'!$AM:$AM,FT$4))-(COUNTIFS('Estruturante Móvel'!$M:$M,$B101,'Estruturante Móvel'!$AM:$AM,FT$4,'Estruturante Móvel'!$AQ:$AQ,"REPARO FO"))</f>
        <v>0</v>
      </c>
      <c r="FU101" s="140">
        <f>(COUNTIFS('Estruturante Móvel'!$M:$M,$B101,'Estruturante Móvel'!$C:$C,"&lt;&gt;PREVISTO",'Estruturante Móvel'!$G:$G,FT$4))</f>
        <v>0</v>
      </c>
      <c r="FV101" s="139">
        <f>(COUNTIFS('Estruturante Móvel'!$M:$M,$B101,'Estruturante Móvel'!$AM:$AM,FV$4))-(COUNTIFS('Estruturante Móvel'!$M:$M,$B101,'Estruturante Móvel'!$AM:$AM,FV$4,'Estruturante Móvel'!$AQ:$AQ,"REPARO FO"))</f>
        <v>0</v>
      </c>
      <c r="FW101" s="140">
        <f>(COUNTIFS('Estruturante Móvel'!$M:$M,$B101,'Estruturante Móvel'!$C:$C,"&lt;&gt;PREVISTO",'Estruturante Móvel'!$G:$G,FV$4))</f>
        <v>0</v>
      </c>
      <c r="FX101" s="139">
        <f>(COUNTIFS('Estruturante Móvel'!$M:$M,$B101,'Estruturante Móvel'!$AM:$AM,FX$4))-(COUNTIFS('Estruturante Móvel'!$M:$M,$B101,'Estruturante Móvel'!$AM:$AM,FX$4,'Estruturante Móvel'!$AQ:$AQ,"REPARO FO"))</f>
        <v>0</v>
      </c>
      <c r="FY101" s="140">
        <f>(COUNTIFS('Estruturante Móvel'!$M:$M,$B101,'Estruturante Móvel'!$C:$C,"&lt;&gt;PREVISTO",'Estruturante Móvel'!$G:$G,FX$4))</f>
        <v>0</v>
      </c>
      <c r="FZ101" s="139">
        <f>(COUNTIFS('Estruturante Móvel'!$M:$M,$B101,'Estruturante Móvel'!$AM:$AM,FZ$4))-(COUNTIFS('Estruturante Móvel'!$M:$M,$B101,'Estruturante Móvel'!$AM:$AM,FZ$4,'Estruturante Móvel'!$AQ:$AQ,"REPARO FO"))</f>
        <v>0</v>
      </c>
      <c r="GA101" s="140">
        <f>(COUNTIFS('Estruturante Móvel'!$M:$M,$B101,'Estruturante Móvel'!$C:$C,"&lt;&gt;PREVISTO",'Estruturante Móvel'!$G:$G,FZ$4))</f>
        <v>0</v>
      </c>
      <c r="GB101" s="139">
        <f>(COUNTIFS('Estruturante Móvel'!$M:$M,$B101,'Estruturante Móvel'!$AM:$AM,GB$4))-(COUNTIFS('Estruturante Móvel'!$M:$M,$B101,'Estruturante Móvel'!$AM:$AM,GB$4,'Estruturante Móvel'!$AQ:$AQ,"REPARO FO"))</f>
        <v>0</v>
      </c>
      <c r="GC101" s="140">
        <f>(COUNTIFS('Estruturante Móvel'!$M:$M,$B101,'Estruturante Móvel'!$C:$C,"&lt;&gt;PREVISTO",'Estruturante Móvel'!$G:$G,GB$4))</f>
        <v>0</v>
      </c>
      <c r="GD101" s="139">
        <f>(COUNTIFS('Estruturante Móvel'!$M:$M,$B101,'Estruturante Móvel'!$AM:$AM,GD$4))-(COUNTIFS('Estruturante Móvel'!$M:$M,$B101,'Estruturante Móvel'!$AM:$AM,GD$4,'Estruturante Móvel'!$AQ:$AQ,"REPARO FO"))</f>
        <v>0</v>
      </c>
      <c r="GE101" s="140">
        <f>(COUNTIFS('Estruturante Móvel'!$M:$M,$B101,'Estruturante Móvel'!$C:$C,"&lt;&gt;PREVISTO",'Estruturante Móvel'!$G:$G,GD$4))</f>
        <v>0</v>
      </c>
      <c r="GF101" s="139">
        <f>(COUNTIFS('Estruturante Móvel'!$M:$M,$B101,'Estruturante Móvel'!$AM:$AM,GF$4))-(COUNTIFS('Estruturante Móvel'!$M:$M,$B101,'Estruturante Móvel'!$AM:$AM,GF$4,'Estruturante Móvel'!$AQ:$AQ,"REPARO FO"))</f>
        <v>0</v>
      </c>
      <c r="GG101" s="140">
        <f>(COUNTIFS('Estruturante Móvel'!$M:$M,$B101,'Estruturante Móvel'!$C:$C,"&lt;&gt;PREVISTO",'Estruturante Móvel'!$G:$G,GF$4))</f>
        <v>0</v>
      </c>
      <c r="GH101" s="139">
        <f>(COUNTIFS('Estruturante Móvel'!$M:$M,$B101,'Estruturante Móvel'!$AM:$AM,GH$4))-(COUNTIFS('Estruturante Móvel'!$M:$M,$B101,'Estruturante Móvel'!$AM:$AM,GH$4,'Estruturante Móvel'!$AQ:$AQ,"REPARO FO"))</f>
        <v>0</v>
      </c>
      <c r="GI101" s="140">
        <f>(COUNTIFS('Estruturante Móvel'!$M:$M,$B101,'Estruturante Móvel'!$C:$C,"&lt;&gt;PREVISTO",'Estruturante Móvel'!$G:$G,GH$4))</f>
        <v>0</v>
      </c>
      <c r="GJ101" s="139">
        <f>(COUNTIFS('Estruturante Móvel'!$M:$M,$B101,'Estruturante Móvel'!$AM:$AM,GJ$4))-(COUNTIFS('Estruturante Móvel'!$M:$M,$B101,'Estruturante Móvel'!$AM:$AM,GJ$4,'Estruturante Móvel'!$AQ:$AQ,"REPARO FO"))</f>
        <v>0</v>
      </c>
      <c r="GK101" s="140">
        <f>(COUNTIFS('Estruturante Móvel'!$M:$M,$B101,'Estruturante Móvel'!$C:$C,"&lt;&gt;PREVISTO",'Estruturante Móvel'!$G:$G,GJ$4))</f>
        <v>0</v>
      </c>
      <c r="GL101" s="139">
        <f>(COUNTIFS('Estruturante Móvel'!$M:$M,$B101,'Estruturante Móvel'!$AM:$AM,GL$4))-(COUNTIFS('Estruturante Móvel'!$M:$M,$B101,'Estruturante Móvel'!$AM:$AM,GL$4,'Estruturante Móvel'!$AQ:$AQ,"REPARO FO"))</f>
        <v>0</v>
      </c>
      <c r="GM101" s="140">
        <f>(COUNTIFS('Estruturante Móvel'!$M:$M,$B101,'Estruturante Móvel'!$C:$C,"&lt;&gt;PREVISTO",'Estruturante Móvel'!$G:$G,GL$4))</f>
        <v>0</v>
      </c>
      <c r="GN101" s="139">
        <f>(COUNTIFS('Estruturante Móvel'!$M:$M,$B101,'Estruturante Móvel'!$AM:$AM,GN$4))-(COUNTIFS('Estruturante Móvel'!$M:$M,$B101,'Estruturante Móvel'!$AM:$AM,GN$4,'Estruturante Móvel'!$AQ:$AQ,"REPARO FO"))</f>
        <v>0</v>
      </c>
      <c r="GO101" s="140">
        <f>(COUNTIFS('Estruturante Móvel'!$M:$M,$B101,'Estruturante Móvel'!$C:$C,"&lt;&gt;PREVISTO",'Estruturante Móvel'!$G:$G,GN$4))</f>
        <v>0</v>
      </c>
      <c r="GP101" s="139">
        <f>(COUNTIFS('Estruturante Móvel'!$M:$M,$B101,'Estruturante Móvel'!$AM:$AM,GP$4))-(COUNTIFS('Estruturante Móvel'!$M:$M,$B101,'Estruturante Móvel'!$AM:$AM,GP$4,'Estruturante Móvel'!$AQ:$AQ,"REPARO FO"))</f>
        <v>0</v>
      </c>
      <c r="GQ101" s="140">
        <f>(COUNTIFS('Estruturante Móvel'!$M:$M,$B101,'Estruturante Móvel'!$C:$C,"&lt;&gt;PREVISTO",'Estruturante Móvel'!$G:$G,GP$4))</f>
        <v>0</v>
      </c>
      <c r="GR101" s="139">
        <f>(COUNTIFS('Estruturante Móvel'!$M:$M,$B101,'Estruturante Móvel'!$AM:$AM,GR$4))-(COUNTIFS('Estruturante Móvel'!$M:$M,$B101,'Estruturante Móvel'!$AM:$AM,GR$4,'Estruturante Móvel'!$AQ:$AQ,"REPARO FO"))</f>
        <v>0</v>
      </c>
      <c r="GS101" s="140">
        <f>(COUNTIFS('Estruturante Móvel'!$M:$M,$B101,'Estruturante Móvel'!$C:$C,"&lt;&gt;PREVISTO",'Estruturante Móvel'!$G:$G,GR$4))</f>
        <v>0</v>
      </c>
      <c r="GT101" s="139">
        <f>(COUNTIFS('Estruturante Móvel'!$M:$M,$B101,'Estruturante Móvel'!$AM:$AM,GT$4))-(COUNTIFS('Estruturante Móvel'!$M:$M,$B101,'Estruturante Móvel'!$AM:$AM,GT$4,'Estruturante Móvel'!$AQ:$AQ,"REPARO FO"))</f>
        <v>0</v>
      </c>
      <c r="GU101" s="140">
        <f>(COUNTIFS('Estruturante Móvel'!$M:$M,$B101,'Estruturante Móvel'!$C:$C,"&lt;&gt;PREVISTO",'Estruturante Móvel'!$G:$G,GT$4))</f>
        <v>0</v>
      </c>
      <c r="GV101" s="139">
        <f>(COUNTIFS('Estruturante Móvel'!$M:$M,$B101,'Estruturante Móvel'!$AM:$AM,GV$4))-(COUNTIFS('Estruturante Móvel'!$M:$M,$B101,'Estruturante Móvel'!$AM:$AM,GV$4,'Estruturante Móvel'!$AQ:$AQ,"REPARO FO"))</f>
        <v>0</v>
      </c>
      <c r="GW101" s="140">
        <f>(COUNTIFS('Estruturante Móvel'!$M:$M,$B101,'Estruturante Móvel'!$C:$C,"&lt;&gt;PREVISTO",'Estruturante Móvel'!$G:$G,GV$4))</f>
        <v>0</v>
      </c>
      <c r="GX101" s="139">
        <f>(COUNTIFS('Estruturante Móvel'!$M:$M,$B101,'Estruturante Móvel'!$AM:$AM,GX$4))-(COUNTIFS('Estruturante Móvel'!$M:$M,$B101,'Estruturante Móvel'!$AM:$AM,GX$4,'Estruturante Móvel'!$AQ:$AQ,"REPARO FO"))</f>
        <v>0</v>
      </c>
      <c r="GY101" s="140">
        <f>(COUNTIFS('Estruturante Móvel'!$M:$M,$B101,'Estruturante Móvel'!$C:$C,"&lt;&gt;PREVISTO",'Estruturante Móvel'!$G:$G,GX$4))</f>
        <v>0</v>
      </c>
      <c r="GZ101" s="139">
        <f>(COUNTIFS('Estruturante Móvel'!$M:$M,$B101,'Estruturante Móvel'!$AM:$AM,GZ$4))-(COUNTIFS('Estruturante Móvel'!$M:$M,$B101,'Estruturante Móvel'!$AM:$AM,GZ$4,'Estruturante Móvel'!$AQ:$AQ,"REPARO FO"))</f>
        <v>0</v>
      </c>
      <c r="HA101" s="140">
        <f>(COUNTIFS('Estruturante Móvel'!$M:$M,$B101,'Estruturante Móvel'!$C:$C,"&lt;&gt;PREVISTO",'Estruturante Móvel'!$G:$G,GZ$4))</f>
        <v>0</v>
      </c>
      <c r="HB101" s="139">
        <f>(COUNTIFS('Estruturante Móvel'!$M:$M,$B101,'Estruturante Móvel'!$AM:$AM,HB$4))-(COUNTIFS('Estruturante Móvel'!$M:$M,$B101,'Estruturante Móvel'!$AM:$AM,HB$4,'Estruturante Móvel'!$AQ:$AQ,"REPARO FO"))</f>
        <v>0</v>
      </c>
      <c r="HC101" s="140">
        <f>(COUNTIFS('Estruturante Móvel'!$M:$M,$B101,'Estruturante Móvel'!$C:$C,"&lt;&gt;PREVISTO",'Estruturante Móvel'!$G:$G,HB$4))</f>
        <v>0</v>
      </c>
      <c r="HD101" s="139">
        <f>(COUNTIFS('Estruturante Móvel'!$M:$M,$B101,'Estruturante Móvel'!$AM:$AM,HD$4))-(COUNTIFS('Estruturante Móvel'!$M:$M,$B101,'Estruturante Móvel'!$AM:$AM,HD$4,'Estruturante Móvel'!$AQ:$AQ,"REPARO FO"))</f>
        <v>0</v>
      </c>
      <c r="HE101" s="140">
        <f>(COUNTIFS('Estruturante Móvel'!$M:$M,$B101,'Estruturante Móvel'!$C:$C,"&lt;&gt;PREVISTO",'Estruturante Móvel'!$G:$G,HD$4))</f>
        <v>0</v>
      </c>
      <c r="HF101" s="139">
        <f>(COUNTIFS('Estruturante Móvel'!$M:$M,$B101,'Estruturante Móvel'!$AM:$AM,HF$4))-(COUNTIFS('Estruturante Móvel'!$M:$M,$B101,'Estruturante Móvel'!$AM:$AM,HF$4,'Estruturante Móvel'!$AQ:$AQ,"REPARO FO"))</f>
        <v>0</v>
      </c>
      <c r="HG101" s="140">
        <f>(COUNTIFS('Estruturante Móvel'!$M:$M,$B101,'Estruturante Móvel'!$C:$C,"&lt;&gt;PREVISTO",'Estruturante Móvel'!$G:$G,HF$4))</f>
        <v>0</v>
      </c>
      <c r="HH101" s="139">
        <f>(COUNTIFS('Estruturante Móvel'!$M:$M,$B101,'Estruturante Móvel'!$AM:$AM,HH$4))-(COUNTIFS('Estruturante Móvel'!$M:$M,$B101,'Estruturante Móvel'!$AM:$AM,HH$4,'Estruturante Móvel'!$AQ:$AQ,"REPARO FO"))</f>
        <v>0</v>
      </c>
      <c r="HI101" s="140">
        <f>(COUNTIFS('Estruturante Móvel'!$M:$M,$B101,'Estruturante Móvel'!$C:$C,"&lt;&gt;PREVISTO",'Estruturante Móvel'!$G:$G,HH$4))</f>
        <v>0</v>
      </c>
      <c r="HJ101" s="139">
        <f>(COUNTIFS('Estruturante Móvel'!$M:$M,$B101,'Estruturante Móvel'!$AM:$AM,HJ$4))-(COUNTIFS('Estruturante Móvel'!$M:$M,$B101,'Estruturante Móvel'!$AM:$AM,HJ$4,'Estruturante Móvel'!$AQ:$AQ,"REPARO FO"))</f>
        <v>0</v>
      </c>
      <c r="HK101" s="140">
        <f>(COUNTIFS('Estruturante Móvel'!$M:$M,$B101,'Estruturante Móvel'!$C:$C,"&lt;&gt;PREVISTO",'Estruturante Móvel'!$G:$G,HJ$4))</f>
        <v>0</v>
      </c>
      <c r="HL101" s="139">
        <f>(COUNTIFS('Estruturante Móvel'!$M:$M,$B101,'Estruturante Móvel'!$AM:$AM,HL$4))-(COUNTIFS('Estruturante Móvel'!$M:$M,$B101,'Estruturante Móvel'!$AM:$AM,HL$4,'Estruturante Móvel'!$AQ:$AQ,"REPARO FO"))</f>
        <v>0</v>
      </c>
      <c r="HM101" s="140">
        <f>(COUNTIFS('Estruturante Móvel'!$M:$M,$B101,'Estruturante Móvel'!$C:$C,"&lt;&gt;PREVISTO",'Estruturante Móvel'!$G:$G,HL$4))</f>
        <v>0</v>
      </c>
      <c r="HN101" s="139">
        <f>(COUNTIFS('Estruturante Móvel'!$M:$M,$B101,'Estruturante Móvel'!$AM:$AM,HN$4))-(COUNTIFS('Estruturante Móvel'!$M:$M,$B101,'Estruturante Móvel'!$AM:$AM,HN$4,'Estruturante Móvel'!$AQ:$AQ,"REPARO FO"))</f>
        <v>0</v>
      </c>
      <c r="HO101" s="140">
        <f>(COUNTIFS('Estruturante Móvel'!$M:$M,$B101,'Estruturante Móvel'!$C:$C,"&lt;&gt;PREVISTO",'Estruturante Móvel'!$G:$G,HN$4))</f>
        <v>0</v>
      </c>
      <c r="HP101" s="139">
        <f>(COUNTIFS('Estruturante Móvel'!$M:$M,$B101,'Estruturante Móvel'!$AM:$AM,HP$4))-(COUNTIFS('Estruturante Móvel'!$M:$M,$B101,'Estruturante Móvel'!$AM:$AM,HP$4,'Estruturante Móvel'!$AQ:$AQ,"REPARO FO"))</f>
        <v>0</v>
      </c>
      <c r="HQ101" s="140">
        <f>(COUNTIFS('Estruturante Móvel'!$M:$M,$B101,'Estruturante Móvel'!$C:$C,"&lt;&gt;PREVISTO",'Estruturante Móvel'!$G:$G,HP$4))</f>
        <v>0</v>
      </c>
      <c r="HR101" s="139">
        <f>(COUNTIFS('Estruturante Móvel'!$M:$M,$B101,'Estruturante Móvel'!$AM:$AM,HR$4))-(COUNTIFS('Estruturante Móvel'!$M:$M,$B101,'Estruturante Móvel'!$AM:$AM,HR$4,'Estruturante Móvel'!$AQ:$AQ,"REPARO FO"))</f>
        <v>0</v>
      </c>
      <c r="HS101" s="140">
        <f>(COUNTIFS('Estruturante Móvel'!$M:$M,$B101,'Estruturante Móvel'!$C:$C,"&lt;&gt;PREVISTO",'Estruturante Móvel'!$G:$G,HR$4))</f>
        <v>0</v>
      </c>
      <c r="HT101" s="139">
        <f>(COUNTIFS('Estruturante Móvel'!$M:$M,$B101,'Estruturante Móvel'!$AM:$AM,HT$4))-(COUNTIFS('Estruturante Móvel'!$M:$M,$B101,'Estruturante Móvel'!$AM:$AM,HT$4,'Estruturante Móvel'!$AQ:$AQ,"REPARO FO"))</f>
        <v>0</v>
      </c>
      <c r="HU101" s="140">
        <f>(COUNTIFS('Estruturante Móvel'!$M:$M,$B101,'Estruturante Móvel'!$C:$C,"&lt;&gt;PREVISTO",'Estruturante Móvel'!$G:$G,HT$4))</f>
        <v>0</v>
      </c>
      <c r="HV101" s="139">
        <f>(COUNTIFS('Estruturante Móvel'!$M:$M,$B101,'Estruturante Móvel'!$AM:$AM,HV$4))-(COUNTIFS('Estruturante Móvel'!$M:$M,$B101,'Estruturante Móvel'!$AM:$AM,HV$4,'Estruturante Móvel'!$AQ:$AQ,"REPARO FO"))</f>
        <v>0</v>
      </c>
      <c r="HW101" s="140">
        <f>(COUNTIFS('Estruturante Móvel'!$M:$M,$B101,'Estruturante Móvel'!$C:$C,"&lt;&gt;PREVISTO",'Estruturante Móvel'!$G:$G,HV$4))</f>
        <v>0</v>
      </c>
      <c r="HX101" s="139">
        <f>(COUNTIFS('Estruturante Móvel'!$M:$M,$B101,'Estruturante Móvel'!$AM:$AM,HX$4))-(COUNTIFS('Estruturante Móvel'!$M:$M,$B101,'Estruturante Móvel'!$AM:$AM,HX$4,'Estruturante Móvel'!$AQ:$AQ,"REPARO FO"))</f>
        <v>0</v>
      </c>
      <c r="HY101" s="140">
        <f>(COUNTIFS('Estruturante Móvel'!$M:$M,$B101,'Estruturante Móvel'!$C:$C,"&lt;&gt;PREVISTO",'Estruturante Móvel'!$G:$G,HX$4))</f>
        <v>0</v>
      </c>
      <c r="HZ101" s="139">
        <f>(COUNTIFS('Estruturante Móvel'!$M:$M,$B101,'Estruturante Móvel'!$AM:$AM,HZ$4))-(COUNTIFS('Estruturante Móvel'!$M:$M,$B101,'Estruturante Móvel'!$AM:$AM,HZ$4,'Estruturante Móvel'!$AQ:$AQ,"REPARO FO"))</f>
        <v>0</v>
      </c>
      <c r="IA101" s="140">
        <f>(COUNTIFS('Estruturante Móvel'!$M:$M,$B101,'Estruturante Móvel'!$C:$C,"&lt;&gt;PREVISTO",'Estruturante Móvel'!$G:$G,HZ$4))</f>
        <v>0</v>
      </c>
      <c r="IB101" s="139">
        <f>(COUNTIFS('Estruturante Móvel'!$M:$M,$B101,'Estruturante Móvel'!$AM:$AM,IB$4))-(COUNTIFS('Estruturante Móvel'!$M:$M,$B101,'Estruturante Móvel'!$AM:$AM,IB$4,'Estruturante Móvel'!$AQ:$AQ,"REPARO FO"))</f>
        <v>0</v>
      </c>
      <c r="IC101" s="140">
        <f>(COUNTIFS('Estruturante Móvel'!$M:$M,$B101,'Estruturante Móvel'!$C:$C,"&lt;&gt;PREVISTO",'Estruturante Móvel'!$G:$G,IB$4))</f>
        <v>0</v>
      </c>
      <c r="ID101" s="139">
        <f>(COUNTIFS('Estruturante Móvel'!$M:$M,$B101,'Estruturante Móvel'!$AM:$AM,ID$4))-(COUNTIFS('Estruturante Móvel'!$M:$M,$B101,'Estruturante Móvel'!$AM:$AM,ID$4,'Estruturante Móvel'!$AQ:$AQ,"REPARO FO"))</f>
        <v>0</v>
      </c>
      <c r="IE101" s="140">
        <f>(COUNTIFS('Estruturante Móvel'!$M:$M,$B101,'Estruturante Móvel'!$C:$C,"&lt;&gt;PREVISTO",'Estruturante Móvel'!$G:$G,ID$4))</f>
        <v>0</v>
      </c>
      <c r="IF101" s="139">
        <f>(COUNTIFS('Estruturante Móvel'!$M:$M,$B101,'Estruturante Móvel'!$AM:$AM,IF$4))-(COUNTIFS('Estruturante Móvel'!$M:$M,$B101,'Estruturante Móvel'!$AM:$AM,IF$4,'Estruturante Móvel'!$AQ:$AQ,"REPARO FO"))</f>
        <v>0</v>
      </c>
      <c r="IG101" s="140">
        <f>(COUNTIFS('Estruturante Móvel'!$M:$M,$B101,'Estruturante Móvel'!$C:$C,"&lt;&gt;PREVISTO",'Estruturante Móvel'!$G:$G,IF$4))</f>
        <v>0</v>
      </c>
      <c r="IH101" s="139">
        <f>(COUNTIFS('Estruturante Móvel'!$M:$M,$B101,'Estruturante Móvel'!$AM:$AM,IH$4))-(COUNTIFS('Estruturante Móvel'!$M:$M,$B101,'Estruturante Móvel'!$AM:$AM,IH$4,'Estruturante Móvel'!$AQ:$AQ,"REPARO FO"))</f>
        <v>0</v>
      </c>
      <c r="II101" s="140">
        <f>(COUNTIFS('Estruturante Móvel'!$M:$M,$B101,'Estruturante Móvel'!$C:$C,"&lt;&gt;PREVISTO",'Estruturante Móvel'!$G:$G,IH$4))</f>
        <v>0</v>
      </c>
      <c r="IJ101" s="139">
        <f>(COUNTIFS('Estruturante Móvel'!$M:$M,$B101,'Estruturante Móvel'!$AM:$AM,IJ$4))-(COUNTIFS('Estruturante Móvel'!$M:$M,$B101,'Estruturante Móvel'!$AM:$AM,IJ$4,'Estruturante Móvel'!$AQ:$AQ,"REPARO FO"))</f>
        <v>0</v>
      </c>
      <c r="IK101" s="140">
        <f>(COUNTIFS('Estruturante Móvel'!$M:$M,$B101,'Estruturante Móvel'!$C:$C,"&lt;&gt;PREVISTO",'Estruturante Móvel'!$G:$G,IJ$4))</f>
        <v>0</v>
      </c>
      <c r="IL101" s="139">
        <f>(COUNTIFS('Estruturante Móvel'!$M:$M,$B101,'Estruturante Móvel'!$AM:$AM,IL$4))-(COUNTIFS('Estruturante Móvel'!$M:$M,$B101,'Estruturante Móvel'!$AM:$AM,IL$4,'Estruturante Móvel'!$AQ:$AQ,"REPARO FO"))</f>
        <v>0</v>
      </c>
      <c r="IM101" s="140">
        <f>(COUNTIFS('Estruturante Móvel'!$M:$M,$B101,'Estruturante Móvel'!$C:$C,"&lt;&gt;PREVISTO",'Estruturante Móvel'!$G:$G,IL$4))</f>
        <v>0</v>
      </c>
      <c r="IN101" s="139">
        <f>(COUNTIFS('Estruturante Móvel'!$M:$M,$B101,'Estruturante Móvel'!$AM:$AM,IN$4))-(COUNTIFS('Estruturante Móvel'!$M:$M,$B101,'Estruturante Móvel'!$AM:$AM,IN$4,'Estruturante Móvel'!$AQ:$AQ,"REPARO FO"))</f>
        <v>0</v>
      </c>
      <c r="IO101" s="140">
        <f>(COUNTIFS('Estruturante Móvel'!$M:$M,$B101,'Estruturante Móvel'!$C:$C,"&lt;&gt;PREVISTO",'Estruturante Móvel'!$G:$G,IN$4))</f>
        <v>0</v>
      </c>
      <c r="IP101" s="139">
        <f>(COUNTIFS('Estruturante Móvel'!$M:$M,$B101,'Estruturante Móvel'!$AM:$AM,IP$4))-(COUNTIFS('Estruturante Móvel'!$M:$M,$B101,'Estruturante Móvel'!$AM:$AM,IP$4,'Estruturante Móvel'!$AQ:$AQ,"REPARO FO"))</f>
        <v>0</v>
      </c>
      <c r="IQ101" s="140">
        <f>(COUNTIFS('Estruturante Móvel'!$M:$M,$B101,'Estruturante Móvel'!$C:$C,"&lt;&gt;PREVISTO",'Estruturante Móvel'!$G:$G,IP$4))</f>
        <v>0</v>
      </c>
      <c r="IR101" s="139">
        <f>(COUNTIFS('Estruturante Móvel'!$M:$M,$B101,'Estruturante Móvel'!$AM:$AM,IR$4))-(COUNTIFS('Estruturante Móvel'!$M:$M,$B101,'Estruturante Móvel'!$AM:$AM,IR$4,'Estruturante Móvel'!$AQ:$AQ,"REPARO FO"))</f>
        <v>0</v>
      </c>
      <c r="IS101" s="140">
        <f>(COUNTIFS('Estruturante Móvel'!$M:$M,$B101,'Estruturante Móvel'!$C:$C,"&lt;&gt;PREVISTO",'Estruturante Móvel'!$G:$G,IR$4))</f>
        <v>0</v>
      </c>
      <c r="IT101" s="139">
        <f>(COUNTIFS('Estruturante Móvel'!$M:$M,$B101,'Estruturante Móvel'!$AM:$AM,IT$4))-(COUNTIFS('Estruturante Móvel'!$M:$M,$B101,'Estruturante Móvel'!$AM:$AM,IT$4,'Estruturante Móvel'!$AQ:$AQ,"REPARO FO"))</f>
        <v>0</v>
      </c>
      <c r="IU101" s="140">
        <f>(COUNTIFS('Estruturante Móvel'!$M:$M,$B101,'Estruturante Móvel'!$C:$C,"&lt;&gt;PREVISTO",'Estruturante Móvel'!$G:$G,IT$4))</f>
        <v>0</v>
      </c>
      <c r="IV101" s="139">
        <f>(COUNTIFS('Estruturante Móvel'!$M:$M,$B101,'Estruturante Móvel'!$AM:$AM,IV$4))-(COUNTIFS('Estruturante Móvel'!$M:$M,$B101,'Estruturante Móvel'!$AM:$AM,IV$4,'Estruturante Móvel'!$AQ:$AQ,"REPARO FO"))</f>
        <v>0</v>
      </c>
      <c r="IW101" s="140">
        <f>(COUNTIFS('Estruturante Móvel'!$M:$M,$B101,'Estruturante Móvel'!$C:$C,"&lt;&gt;PREVISTO",'Estruturante Móvel'!$G:$G,IV$4))</f>
        <v>0</v>
      </c>
      <c r="IX101" s="139">
        <f>(COUNTIFS('Estruturante Móvel'!$M:$M,$B101,'Estruturante Móvel'!$AM:$AM,IX$4))-(COUNTIFS('Estruturante Móvel'!$M:$M,$B101,'Estruturante Móvel'!$AM:$AM,IX$4,'Estruturante Móvel'!$AQ:$AQ,"REPARO FO"))</f>
        <v>0</v>
      </c>
      <c r="IY101" s="140">
        <f>(COUNTIFS('Estruturante Móvel'!$M:$M,$B101,'Estruturante Móvel'!$C:$C,"&lt;&gt;PREVISTO",'Estruturante Móvel'!$G:$G,IX$4))</f>
        <v>0</v>
      </c>
      <c r="IZ101" s="139">
        <f>(COUNTIFS('Estruturante Móvel'!$M:$M,$B101,'Estruturante Móvel'!$AM:$AM,IZ$4))-(COUNTIFS('Estruturante Móvel'!$M:$M,$B101,'Estruturante Móvel'!$AM:$AM,IZ$4,'Estruturante Móvel'!$AQ:$AQ,"REPARO FO"))</f>
        <v>0</v>
      </c>
      <c r="JA101" s="140">
        <f>(COUNTIFS('Estruturante Móvel'!$M:$M,$B101,'Estruturante Móvel'!$C:$C,"&lt;&gt;PREVISTO",'Estruturante Móvel'!$G:$G,IZ$4))</f>
        <v>0</v>
      </c>
      <c r="JB101" s="139">
        <f>(COUNTIFS('Estruturante Móvel'!$M:$M,$B101,'Estruturante Móvel'!$AM:$AM,JB$4))-(COUNTIFS('Estruturante Móvel'!$M:$M,$B101,'Estruturante Móvel'!$AM:$AM,JB$4,'Estruturante Móvel'!$AQ:$AQ,"REPARO FO"))</f>
        <v>0</v>
      </c>
      <c r="JC101" s="140">
        <f>(COUNTIFS('Estruturante Móvel'!$M:$M,$B101,'Estruturante Móvel'!$C:$C,"&lt;&gt;PREVISTO",'Estruturante Móvel'!$G:$G,JB$4))</f>
        <v>0</v>
      </c>
      <c r="JD101" s="139">
        <f>(COUNTIFS('Estruturante Móvel'!$M:$M,$B101,'Estruturante Móvel'!$AM:$AM,JD$4))-(COUNTIFS('Estruturante Móvel'!$M:$M,$B101,'Estruturante Móvel'!$AM:$AM,JD$4,'Estruturante Móvel'!$AQ:$AQ,"REPARO FO"))</f>
        <v>0</v>
      </c>
      <c r="JE101" s="140">
        <f>(COUNTIFS('Estruturante Móvel'!$M:$M,$B101,'Estruturante Móvel'!$C:$C,"&lt;&gt;PREVISTO",'Estruturante Móvel'!$G:$G,JD$4))</f>
        <v>0</v>
      </c>
      <c r="JF101" s="139">
        <f>(COUNTIFS('Estruturante Móvel'!$M:$M,$B101,'Estruturante Móvel'!$AM:$AM,JF$4))-(COUNTIFS('Estruturante Móvel'!$M:$M,$B101,'Estruturante Móvel'!$AM:$AM,JF$4,'Estruturante Móvel'!$AQ:$AQ,"REPARO FO"))</f>
        <v>0</v>
      </c>
      <c r="JG101" s="140">
        <f>(COUNTIFS('Estruturante Móvel'!$M:$M,$B101,'Estruturante Móvel'!$C:$C,"&lt;&gt;PREVISTO",'Estruturante Móvel'!$G:$G,JF$4))</f>
        <v>0</v>
      </c>
      <c r="JH101" s="139">
        <f>(COUNTIFS('Estruturante Móvel'!$M:$M,$B101,'Estruturante Móvel'!$AM:$AM,JH$4))-(COUNTIFS('Estruturante Móvel'!$M:$M,$B101,'Estruturante Móvel'!$AM:$AM,JH$4,'Estruturante Móvel'!$AQ:$AQ,"REPARO FO"))</f>
        <v>0</v>
      </c>
      <c r="JI101" s="140">
        <f>(COUNTIFS('Estruturante Móvel'!$M:$M,$B101,'Estruturante Móvel'!$C:$C,"&lt;&gt;PREVISTO",'Estruturante Móvel'!$G:$G,JH$4))</f>
        <v>0</v>
      </c>
      <c r="JJ101" s="139">
        <f>(COUNTIFS('Estruturante Móvel'!$M:$M,$B101,'Estruturante Móvel'!$AM:$AM,JJ$4))-(COUNTIFS('Estruturante Móvel'!$M:$M,$B101,'Estruturante Móvel'!$AM:$AM,JJ$4,'Estruturante Móvel'!$AQ:$AQ,"REPARO FO"))</f>
        <v>0</v>
      </c>
      <c r="JK101" s="140">
        <f>(COUNTIFS('Estruturante Móvel'!$M:$M,$B101,'Estruturante Móvel'!$C:$C,"&lt;&gt;PREVISTO",'Estruturante Móvel'!$G:$G,JJ$4))</f>
        <v>0</v>
      </c>
      <c r="JL101" s="139">
        <f>(COUNTIFS('Estruturante Móvel'!$M:$M,$B101,'Estruturante Móvel'!$AM:$AM,JL$4))-(COUNTIFS('Estruturante Móvel'!$M:$M,$B101,'Estruturante Móvel'!$AM:$AM,JL$4,'Estruturante Móvel'!$AQ:$AQ,"REPARO FO"))</f>
        <v>0</v>
      </c>
      <c r="JM101" s="140">
        <f>(COUNTIFS('Estruturante Móvel'!$M:$M,$B101,'Estruturante Móvel'!$C:$C,"&lt;&gt;PREVISTO",'Estruturante Móvel'!$G:$G,JL$4))</f>
        <v>0</v>
      </c>
      <c r="JN101" s="139">
        <f>(COUNTIFS('Estruturante Móvel'!$M:$M,$B101,'Estruturante Móvel'!$AM:$AM,JN$4))-(COUNTIFS('Estruturante Móvel'!$M:$M,$B101,'Estruturante Móvel'!$AM:$AM,JN$4,'Estruturante Móvel'!$AQ:$AQ,"REPARO FO"))</f>
        <v>0</v>
      </c>
      <c r="JO101" s="140">
        <f>(COUNTIFS('Estruturante Móvel'!$M:$M,$B101,'Estruturante Móvel'!$C:$C,"&lt;&gt;PREVISTO",'Estruturante Móvel'!$G:$G,JN$4))</f>
        <v>0</v>
      </c>
      <c r="JP101" s="139">
        <f>(COUNTIFS('Estruturante Móvel'!$M:$M,$B101,'Estruturante Móvel'!$AM:$AM,JP$4))-(COUNTIFS('Estruturante Móvel'!$M:$M,$B101,'Estruturante Móvel'!$AM:$AM,JP$4,'Estruturante Móvel'!$AQ:$AQ,"REPARO FO"))</f>
        <v>0</v>
      </c>
      <c r="JQ101" s="140">
        <f>(COUNTIFS('Estruturante Móvel'!$M:$M,$B101,'Estruturante Móvel'!$C:$C,"&lt;&gt;PREVISTO",'Estruturante Móvel'!$G:$G,JP$4))</f>
        <v>0</v>
      </c>
      <c r="JR101" s="139">
        <f>(COUNTIFS('Estruturante Móvel'!$M:$M,$B101,'Estruturante Móvel'!$AM:$AM,JR$4))-(COUNTIFS('Estruturante Móvel'!$M:$M,$B101,'Estruturante Móvel'!$AM:$AM,JR$4,'Estruturante Móvel'!$AQ:$AQ,"REPARO FO"))</f>
        <v>0</v>
      </c>
      <c r="JS101" s="140">
        <f>(COUNTIFS('Estruturante Móvel'!$M:$M,$B101,'Estruturante Móvel'!$C:$C,"&lt;&gt;PREVISTO",'Estruturante Móvel'!$G:$G,JR$4))</f>
        <v>0</v>
      </c>
      <c r="JT101" s="139">
        <f>(COUNTIFS('Estruturante Móvel'!$M:$M,$B101,'Estruturante Móvel'!$AM:$AM,JT$4))-(COUNTIFS('Estruturante Móvel'!$M:$M,$B101,'Estruturante Móvel'!$AM:$AM,JT$4,'Estruturante Móvel'!$AQ:$AQ,"REPARO FO"))</f>
        <v>0</v>
      </c>
      <c r="JU101" s="140">
        <f>(COUNTIFS('Estruturante Móvel'!$M:$M,$B101,'Estruturante Móvel'!$C:$C,"&lt;&gt;PREVISTO",'Estruturante Móvel'!$G:$G,JT$4))</f>
        <v>0</v>
      </c>
      <c r="JV101" s="139">
        <f>(COUNTIFS('Estruturante Móvel'!$M:$M,$B101,'Estruturante Móvel'!$AM:$AM,JV$4))-(COUNTIFS('Estruturante Móvel'!$M:$M,$B101,'Estruturante Móvel'!$AM:$AM,JV$4,'Estruturante Móvel'!$AQ:$AQ,"REPARO FO"))</f>
        <v>0</v>
      </c>
      <c r="JW101" s="140">
        <f>(COUNTIFS('Estruturante Móvel'!$M:$M,$B101,'Estruturante Móvel'!$C:$C,"&lt;&gt;PREVISTO",'Estruturante Móvel'!$G:$G,JV$4))</f>
        <v>0</v>
      </c>
      <c r="JX101" s="139">
        <f>(COUNTIFS('Estruturante Móvel'!$M:$M,$B101,'Estruturante Móvel'!$AM:$AM,JX$4))-(COUNTIFS('Estruturante Móvel'!$M:$M,$B101,'Estruturante Móvel'!$AM:$AM,JX$4,'Estruturante Móvel'!$AQ:$AQ,"REPARO FO"))</f>
        <v>0</v>
      </c>
      <c r="JY101" s="140">
        <f>(COUNTIFS('Estruturante Móvel'!$M:$M,$B101,'Estruturante Móvel'!$C:$C,"&lt;&gt;PREVISTO",'Estruturante Móvel'!$G:$G,JX$4))</f>
        <v>0</v>
      </c>
      <c r="JZ101" s="139">
        <f>(COUNTIFS('Estruturante Móvel'!$M:$M,$B101,'Estruturante Móvel'!$AM:$AM,JZ$4))-(COUNTIFS('Estruturante Móvel'!$M:$M,$B101,'Estruturante Móvel'!$AM:$AM,JZ$4,'Estruturante Móvel'!$AQ:$AQ,"REPARO FO"))</f>
        <v>0</v>
      </c>
      <c r="KA101" s="140">
        <f>(COUNTIFS('Estruturante Móvel'!$M:$M,$B101,'Estruturante Móvel'!$C:$C,"&lt;&gt;PREVISTO",'Estruturante Móvel'!$G:$G,JZ$4))</f>
        <v>0</v>
      </c>
      <c r="KB101" s="139">
        <f>(COUNTIFS('Estruturante Móvel'!$M:$M,$B101,'Estruturante Móvel'!$AM:$AM,KB$4))-(COUNTIFS('Estruturante Móvel'!$M:$M,$B101,'Estruturante Móvel'!$AM:$AM,KB$4,'Estruturante Móvel'!$AQ:$AQ,"REPARO FO"))</f>
        <v>0</v>
      </c>
      <c r="KC101" s="140">
        <f>(COUNTIFS('Estruturante Móvel'!$M:$M,$B101,'Estruturante Móvel'!$C:$C,"&lt;&gt;PREVISTO",'Estruturante Móvel'!$G:$G,KB$4))</f>
        <v>0</v>
      </c>
      <c r="KD101" s="139">
        <f>(COUNTIFS('Estruturante Móvel'!$M:$M,$B101,'Estruturante Móvel'!$AM:$AM,KD$4))-(COUNTIFS('Estruturante Móvel'!$M:$M,$B101,'Estruturante Móvel'!$AM:$AM,KD$4,'Estruturante Móvel'!$AQ:$AQ,"REPARO FO"))</f>
        <v>0</v>
      </c>
      <c r="KE101" s="140">
        <f>(COUNTIFS('Estruturante Móvel'!$M:$M,$B101,'Estruturante Móvel'!$C:$C,"&lt;&gt;PREVISTO",'Estruturante Móvel'!$G:$G,KD$4))</f>
        <v>0</v>
      </c>
      <c r="KF101" s="139">
        <f>(COUNTIFS('Estruturante Móvel'!$M:$M,$B101,'Estruturante Móvel'!$AM:$AM,KF$4))-(COUNTIFS('Estruturante Móvel'!$M:$M,$B101,'Estruturante Móvel'!$AM:$AM,KF$4,'Estruturante Móvel'!$AQ:$AQ,"REPARO FO"))</f>
        <v>0</v>
      </c>
      <c r="KG101" s="140">
        <f>(COUNTIFS('Estruturante Móvel'!$M:$M,$B101,'Estruturante Móvel'!$C:$C,"&lt;&gt;PREVISTO",'Estruturante Móvel'!$G:$G,KF$4))</f>
        <v>0</v>
      </c>
      <c r="KH101" s="139">
        <f>(COUNTIFS('Estruturante Móvel'!$M:$M,$B101,'Estruturante Móvel'!$AM:$AM,KH$4))-(COUNTIFS('Estruturante Móvel'!$M:$M,$B101,'Estruturante Móvel'!$AM:$AM,KH$4,'Estruturante Móvel'!$AQ:$AQ,"REPARO FO"))</f>
        <v>0</v>
      </c>
      <c r="KI101" s="140">
        <f>(COUNTIFS('Estruturante Móvel'!$M:$M,$B101,'Estruturante Móvel'!$C:$C,"&lt;&gt;PREVISTO",'Estruturante Móvel'!$G:$G,KH$4))</f>
        <v>0</v>
      </c>
      <c r="KJ101" s="139">
        <f>(COUNTIFS('Estruturante Móvel'!$M:$M,$B101,'Estruturante Móvel'!$AM:$AM,KJ$4))-(COUNTIFS('Estruturante Móvel'!$M:$M,$B101,'Estruturante Móvel'!$AM:$AM,KJ$4,'Estruturante Móvel'!$AQ:$AQ,"REPARO FO"))</f>
        <v>0</v>
      </c>
      <c r="KK101" s="140">
        <f>(COUNTIFS('Estruturante Móvel'!$M:$M,$B101,'Estruturante Móvel'!$C:$C,"&lt;&gt;PREVISTO",'Estruturante Móvel'!$G:$G,KJ$4))</f>
        <v>0</v>
      </c>
      <c r="KL101" s="139">
        <f>(COUNTIFS('Estruturante Móvel'!$M:$M,$B101,'Estruturante Móvel'!$AM:$AM,KL$4))-(COUNTIFS('Estruturante Móvel'!$M:$M,$B101,'Estruturante Móvel'!$AM:$AM,KL$4,'Estruturante Móvel'!$AQ:$AQ,"REPARO FO"))</f>
        <v>0</v>
      </c>
      <c r="KM101" s="140">
        <f>(COUNTIFS('Estruturante Móvel'!$M:$M,$B101,'Estruturante Móvel'!$C:$C,"&lt;&gt;PREVISTO",'Estruturante Móvel'!$G:$G,KL$4))</f>
        <v>0</v>
      </c>
      <c r="KN101" s="139">
        <f>(COUNTIFS('Estruturante Móvel'!$M:$M,$B101,'Estruturante Móvel'!$AM:$AM,KN$4))-(COUNTIFS('Estruturante Móvel'!$M:$M,$B101,'Estruturante Móvel'!$AM:$AM,KN$4,'Estruturante Móvel'!$AQ:$AQ,"REPARO FO"))</f>
        <v>0</v>
      </c>
      <c r="KO101" s="140">
        <f>(COUNTIFS('Estruturante Móvel'!$M:$M,$B101,'Estruturante Móvel'!$C:$C,"&lt;&gt;PREVISTO",'Estruturante Móvel'!$G:$G,KN$4))</f>
        <v>0</v>
      </c>
      <c r="KP101" s="139">
        <f>(COUNTIFS('Estruturante Móvel'!$M:$M,$B101,'Estruturante Móvel'!$AM:$AM,KP$4))-(COUNTIFS('Estruturante Móvel'!$M:$M,$B101,'Estruturante Móvel'!$AM:$AM,KP$4,'Estruturante Móvel'!$AQ:$AQ,"REPARO FO"))</f>
        <v>0</v>
      </c>
      <c r="KQ101" s="140">
        <f>(COUNTIFS('Estruturante Móvel'!$M:$M,$B101,'Estruturante Móvel'!$C:$C,"&lt;&gt;PREVISTO",'Estruturante Móvel'!$G:$G,KP$4))</f>
        <v>0</v>
      </c>
      <c r="KR101" s="139">
        <f>(COUNTIFS('Estruturante Móvel'!$M:$M,$B101,'Estruturante Móvel'!$AM:$AM,KR$4))-(COUNTIFS('Estruturante Móvel'!$M:$M,$B101,'Estruturante Móvel'!$AM:$AM,KR$4,'Estruturante Móvel'!$AQ:$AQ,"REPARO FO"))</f>
        <v>0</v>
      </c>
      <c r="KS101" s="140">
        <f>(COUNTIFS('Estruturante Móvel'!$M:$M,$B101,'Estruturante Móvel'!$C:$C,"&lt;&gt;PREVISTO",'Estruturante Móvel'!$G:$G,KR$4))</f>
        <v>0</v>
      </c>
      <c r="KT101" s="139">
        <f>(COUNTIFS('Estruturante Móvel'!$M:$M,$B101,'Estruturante Móvel'!$AM:$AM,KT$4))-(COUNTIFS('Estruturante Móvel'!$M:$M,$B101,'Estruturante Móvel'!$AM:$AM,KT$4,'Estruturante Móvel'!$AQ:$AQ,"REPARO FO"))</f>
        <v>0</v>
      </c>
      <c r="KU101" s="140">
        <f>(COUNTIFS('Estruturante Móvel'!$M:$M,$B101,'Estruturante Móvel'!$C:$C,"&lt;&gt;PREVISTO",'Estruturante Móvel'!$G:$G,KT$4))</f>
        <v>0</v>
      </c>
      <c r="KV101" s="139">
        <f>(COUNTIFS('Estruturante Móvel'!$M:$M,$B101,'Estruturante Móvel'!$AM:$AM,KV$4))-(COUNTIFS('Estruturante Móvel'!$M:$M,$B101,'Estruturante Móvel'!$AM:$AM,KV$4,'Estruturante Móvel'!$AQ:$AQ,"REPARO FO"))</f>
        <v>0</v>
      </c>
      <c r="KW101" s="140">
        <f>(COUNTIFS('Estruturante Móvel'!$M:$M,$B101,'Estruturante Móvel'!$C:$C,"&lt;&gt;PREVISTO",'Estruturante Móvel'!$G:$G,KV$4))</f>
        <v>0</v>
      </c>
      <c r="KX101" s="139">
        <f>(COUNTIFS('Estruturante Móvel'!$M:$M,$B101,'Estruturante Móvel'!$AM:$AM,KX$4))-(COUNTIFS('Estruturante Móvel'!$M:$M,$B101,'Estruturante Móvel'!$AM:$AM,KX$4,'Estruturante Móvel'!$AQ:$AQ,"REPARO FO"))</f>
        <v>0</v>
      </c>
      <c r="KY101" s="140">
        <f>(COUNTIFS('Estruturante Móvel'!$M:$M,$B101,'Estruturante Móvel'!$C:$C,"&lt;&gt;PREVISTO",'Estruturante Móvel'!$G:$G,KX$4))</f>
        <v>0</v>
      </c>
      <c r="KZ101" s="139">
        <f>(COUNTIFS('Estruturante Móvel'!$M:$M,$B101,'Estruturante Móvel'!$AM:$AM,KZ$4))-(COUNTIFS('Estruturante Móvel'!$M:$M,$B101,'Estruturante Móvel'!$AM:$AM,KZ$4,'Estruturante Móvel'!$AQ:$AQ,"REPARO FO"))</f>
        <v>0</v>
      </c>
      <c r="LA101" s="140">
        <f>(COUNTIFS('Estruturante Móvel'!$M:$M,$B101,'Estruturante Móvel'!$C:$C,"&lt;&gt;PREVISTO",'Estruturante Móvel'!$G:$G,KZ$4))</f>
        <v>0</v>
      </c>
      <c r="LB101" s="139">
        <f>(COUNTIFS('Estruturante Móvel'!$M:$M,$B101,'Estruturante Móvel'!$AM:$AM,LB$4))-(COUNTIFS('Estruturante Móvel'!$M:$M,$B101,'Estruturante Móvel'!$AM:$AM,LB$4,'Estruturante Móvel'!$AQ:$AQ,"REPARO FO"))</f>
        <v>0</v>
      </c>
      <c r="LC101" s="140">
        <f>(COUNTIFS('Estruturante Móvel'!$M:$M,$B101,'Estruturante Móvel'!$C:$C,"&lt;&gt;PREVISTO",'Estruturante Móvel'!$G:$G,LB$4))</f>
        <v>0</v>
      </c>
      <c r="LD101" s="139">
        <f>(COUNTIFS('Estruturante Móvel'!$M:$M,$B101,'Estruturante Móvel'!$AM:$AM,LD$4))-(COUNTIFS('Estruturante Móvel'!$M:$M,$B101,'Estruturante Móvel'!$AM:$AM,LD$4,'Estruturante Móvel'!$AQ:$AQ,"REPARO FO"))</f>
        <v>0</v>
      </c>
      <c r="LE101" s="140">
        <f>(COUNTIFS('Estruturante Móvel'!$M:$M,$B101,'Estruturante Móvel'!$C:$C,"&lt;&gt;PREVISTO",'Estruturante Móvel'!$G:$G,LD$4))</f>
        <v>0</v>
      </c>
      <c r="LF101" s="139">
        <f>(COUNTIFS('Estruturante Móvel'!$M:$M,$B101,'Estruturante Móvel'!$AM:$AM,LF$4))-(COUNTIFS('Estruturante Móvel'!$M:$M,$B101,'Estruturante Móvel'!$AM:$AM,LF$4,'Estruturante Móvel'!$AQ:$AQ,"REPARO FO"))</f>
        <v>0</v>
      </c>
      <c r="LG101" s="140">
        <f>(COUNTIFS('Estruturante Móvel'!$M:$M,$B101,'Estruturante Móvel'!$C:$C,"&lt;&gt;PREVISTO",'Estruturante Móvel'!$G:$G,LF$4))</f>
        <v>0</v>
      </c>
      <c r="LH101" s="139">
        <f>(COUNTIFS('Estruturante Móvel'!$M:$M,$B101,'Estruturante Móvel'!$AM:$AM,LH$4))-(COUNTIFS('Estruturante Móvel'!$M:$M,$B101,'Estruturante Móvel'!$AM:$AM,LH$4,'Estruturante Móvel'!$AQ:$AQ,"REPARO FO"))</f>
        <v>0</v>
      </c>
      <c r="LI101" s="140">
        <f>(COUNTIFS('Estruturante Móvel'!$M:$M,$B101,'Estruturante Móvel'!$C:$C,"&lt;&gt;PREVISTO",'Estruturante Móvel'!$G:$G,LH$4))</f>
        <v>0</v>
      </c>
      <c r="LJ101" s="139">
        <f>(COUNTIFS('Estruturante Móvel'!$M:$M,$B101,'Estruturante Móvel'!$AM:$AM,LJ$4))-(COUNTIFS('Estruturante Móvel'!$M:$M,$B101,'Estruturante Móvel'!$AM:$AM,LJ$4,'Estruturante Móvel'!$AQ:$AQ,"REPARO FO"))</f>
        <v>0</v>
      </c>
      <c r="LK101" s="140">
        <f>(COUNTIFS('Estruturante Móvel'!$M:$M,$B101,'Estruturante Móvel'!$C:$C,"&lt;&gt;PREVISTO",'Estruturante Móvel'!$G:$G,LJ$4))</f>
        <v>0</v>
      </c>
      <c r="LL101" s="139">
        <f>(COUNTIFS('Estruturante Móvel'!$M:$M,$B101,'Estruturante Móvel'!$AM:$AM,LL$4))-(COUNTIFS('Estruturante Móvel'!$M:$M,$B101,'Estruturante Móvel'!$AM:$AM,LL$4,'Estruturante Móvel'!$AQ:$AQ,"REPARO FO"))</f>
        <v>0</v>
      </c>
      <c r="LM101" s="140">
        <f>(COUNTIFS('Estruturante Móvel'!$M:$M,$B101,'Estruturante Móvel'!$C:$C,"&lt;&gt;PREVISTO",'Estruturante Móvel'!$G:$G,LL$4))</f>
        <v>0</v>
      </c>
      <c r="LN101" s="139">
        <f>(COUNTIFS('Estruturante Móvel'!$M:$M,$B101,'Estruturante Móvel'!$AM:$AM,LN$4))-(COUNTIFS('Estruturante Móvel'!$M:$M,$B101,'Estruturante Móvel'!$AM:$AM,LN$4,'Estruturante Móvel'!$AQ:$AQ,"REPARO FO"))</f>
        <v>0</v>
      </c>
      <c r="LO101" s="140">
        <f>(COUNTIFS('Estruturante Móvel'!$M:$M,$B101,'Estruturante Móvel'!$C:$C,"&lt;&gt;PREVISTO",'Estruturante Móvel'!$G:$G,LN$4))</f>
        <v>0</v>
      </c>
      <c r="LP101" s="139">
        <f>(COUNTIFS('Estruturante Móvel'!$M:$M,$B101,'Estruturante Móvel'!$AM:$AM,LP$4))-(COUNTIFS('Estruturante Móvel'!$M:$M,$B101,'Estruturante Móvel'!$AM:$AM,LP$4,'Estruturante Móvel'!$AQ:$AQ,"REPARO FO"))</f>
        <v>0</v>
      </c>
      <c r="LQ101" s="140">
        <f>(COUNTIFS('Estruturante Móvel'!$M:$M,$B101,'Estruturante Móvel'!$C:$C,"&lt;&gt;PREVISTO",'Estruturante Móvel'!$G:$G,LP$4))</f>
        <v>0</v>
      </c>
      <c r="LR101" s="139">
        <f>(COUNTIFS('Estruturante Móvel'!$M:$M,$B101,'Estruturante Móvel'!$AM:$AM,LR$4))-(COUNTIFS('Estruturante Móvel'!$M:$M,$B101,'Estruturante Móvel'!$AM:$AM,LR$4,'Estruturante Móvel'!$AQ:$AQ,"REPARO FO"))</f>
        <v>0</v>
      </c>
      <c r="LS101" s="140">
        <f>(COUNTIFS('Estruturante Móvel'!$M:$M,$B101,'Estruturante Móvel'!$C:$C,"&lt;&gt;PREVISTO",'Estruturante Móvel'!$G:$G,LR$4))</f>
        <v>0</v>
      </c>
      <c r="LT101" s="139">
        <f>(COUNTIFS('Estruturante Móvel'!$M:$M,$B101,'Estruturante Móvel'!$AM:$AM,LT$4))-(COUNTIFS('Estruturante Móvel'!$M:$M,$B101,'Estruturante Móvel'!$AM:$AM,LT$4,'Estruturante Móvel'!$AQ:$AQ,"REPARO FO"))</f>
        <v>0</v>
      </c>
      <c r="LU101" s="140">
        <f>(COUNTIFS('Estruturante Móvel'!$M:$M,$B101,'Estruturante Móvel'!$C:$C,"&lt;&gt;PREVISTO",'Estruturante Móvel'!$G:$G,LT$4))</f>
        <v>0</v>
      </c>
      <c r="LV101" s="139">
        <f>(COUNTIFS('Estruturante Móvel'!$M:$M,$B101,'Estruturante Móvel'!$AM:$AM,LV$4))-(COUNTIFS('Estruturante Móvel'!$M:$M,$B101,'Estruturante Móvel'!$AM:$AM,LV$4,'Estruturante Móvel'!$AQ:$AQ,"REPARO FO"))</f>
        <v>0</v>
      </c>
      <c r="LW101" s="140">
        <f>(COUNTIFS('Estruturante Móvel'!$M:$M,$B101,'Estruturante Móvel'!$C:$C,"&lt;&gt;PREVISTO",'Estruturante Móvel'!$G:$G,LV$4))</f>
        <v>0</v>
      </c>
      <c r="LX101" s="139">
        <f>(COUNTIFS('Estruturante Móvel'!$M:$M,$B101,'Estruturante Móvel'!$AM:$AM,LX$4))-(COUNTIFS('Estruturante Móvel'!$M:$M,$B101,'Estruturante Móvel'!$AM:$AM,LX$4,'Estruturante Móvel'!$AQ:$AQ,"REPARO FO"))</f>
        <v>0</v>
      </c>
      <c r="LY101" s="140">
        <f>(COUNTIFS('Estruturante Móvel'!$M:$M,$B101,'Estruturante Móvel'!$C:$C,"&lt;&gt;PREVISTO",'Estruturante Móvel'!$G:$G,LX$4))</f>
        <v>0</v>
      </c>
      <c r="LZ101" s="139">
        <f>(COUNTIFS('Estruturante Móvel'!$M:$M,$B101,'Estruturante Móvel'!$AM:$AM,LZ$4))-(COUNTIFS('Estruturante Móvel'!$M:$M,$B101,'Estruturante Móvel'!$AM:$AM,LZ$4,'Estruturante Móvel'!$AQ:$AQ,"REPARO FO"))</f>
        <v>0</v>
      </c>
      <c r="MA101" s="140">
        <f>(COUNTIFS('Estruturante Móvel'!$M:$M,$B101,'Estruturante Móvel'!$C:$C,"&lt;&gt;PREVISTO",'Estruturante Móvel'!$G:$G,LZ$4))</f>
        <v>0</v>
      </c>
      <c r="MB101" s="139">
        <f>(COUNTIFS('Estruturante Móvel'!$M:$M,$B101,'Estruturante Móvel'!$AM:$AM,MB$4))-(COUNTIFS('Estruturante Móvel'!$M:$M,$B101,'Estruturante Móvel'!$AM:$AM,MB$4,'Estruturante Móvel'!$AQ:$AQ,"REPARO FO"))</f>
        <v>0</v>
      </c>
      <c r="MC101" s="140">
        <f>(COUNTIFS('Estruturante Móvel'!$M:$M,$B101,'Estruturante Móvel'!$C:$C,"&lt;&gt;PREVISTO",'Estruturante Móvel'!$G:$G,MB$4))</f>
        <v>0</v>
      </c>
      <c r="MD101" s="139">
        <f>(COUNTIFS('Estruturante Móvel'!$M:$M,$B101,'Estruturante Móvel'!$AM:$AM,MD$4))-(COUNTIFS('Estruturante Móvel'!$M:$M,$B101,'Estruturante Móvel'!$AM:$AM,MD$4,'Estruturante Móvel'!$AQ:$AQ,"REPARO FO"))</f>
        <v>0</v>
      </c>
      <c r="ME101" s="140">
        <f>(COUNTIFS('Estruturante Móvel'!$M:$M,$B101,'Estruturante Móvel'!$C:$C,"&lt;&gt;PREVISTO",'Estruturante Móvel'!$G:$G,MD$4))</f>
        <v>0</v>
      </c>
      <c r="MF101" s="139">
        <f>(COUNTIFS('Estruturante Móvel'!$M:$M,$B101,'Estruturante Móvel'!$AM:$AM,MF$4))-(COUNTIFS('Estruturante Móvel'!$M:$M,$B101,'Estruturante Móvel'!$AM:$AM,MF$4,'Estruturante Móvel'!$AQ:$AQ,"REPARO FO"))</f>
        <v>0</v>
      </c>
      <c r="MG101" s="140">
        <f>(COUNTIFS('Estruturante Móvel'!$M:$M,$B101,'Estruturante Móvel'!$C:$C,"&lt;&gt;PREVISTO",'Estruturante Móvel'!$G:$G,MF$4))</f>
        <v>0</v>
      </c>
      <c r="MH101" s="139">
        <f>(COUNTIFS('Estruturante Móvel'!$M:$M,$B101,'Estruturante Móvel'!$AM:$AM,MH$4))-(COUNTIFS('Estruturante Móvel'!$M:$M,$B101,'Estruturante Móvel'!$AM:$AM,MH$4,'Estruturante Móvel'!$AQ:$AQ,"REPARO FO"))</f>
        <v>0</v>
      </c>
      <c r="MI101" s="140">
        <f>(COUNTIFS('Estruturante Móvel'!$M:$M,$B101,'Estruturante Móvel'!$C:$C,"&lt;&gt;PREVISTO",'Estruturante Móvel'!$G:$G,MH$4))</f>
        <v>0</v>
      </c>
      <c r="MJ101" s="139">
        <f>(COUNTIFS('Estruturante Móvel'!$M:$M,$B101,'Estruturante Móvel'!$AM:$AM,MJ$4))-(COUNTIFS('Estruturante Móvel'!$M:$M,$B101,'Estruturante Móvel'!$AM:$AM,MJ$4,'Estruturante Móvel'!$AQ:$AQ,"REPARO FO"))</f>
        <v>0</v>
      </c>
      <c r="MK101" s="140">
        <f>(COUNTIFS('Estruturante Móvel'!$M:$M,$B101,'Estruturante Móvel'!$C:$C,"&lt;&gt;PREVISTO",'Estruturante Móvel'!$G:$G,MJ$4))</f>
        <v>0</v>
      </c>
      <c r="ML101" s="139">
        <f>(COUNTIFS('Estruturante Móvel'!$M:$M,$B101,'Estruturante Móvel'!$AM:$AM,ML$4))-(COUNTIFS('Estruturante Móvel'!$M:$M,$B101,'Estruturante Móvel'!$AM:$AM,ML$4,'Estruturante Móvel'!$AQ:$AQ,"REPARO FO"))</f>
        <v>0</v>
      </c>
      <c r="MM101" s="140">
        <f>(COUNTIFS('Estruturante Móvel'!$M:$M,$B101,'Estruturante Móvel'!$C:$C,"&lt;&gt;PREVISTO",'Estruturante Móvel'!$G:$G,ML$4))</f>
        <v>0</v>
      </c>
      <c r="MN101" s="139">
        <f>(COUNTIFS('Estruturante Móvel'!$M:$M,$B101,'Estruturante Móvel'!$AM:$AM,MN$4))-(COUNTIFS('Estruturante Móvel'!$M:$M,$B101,'Estruturante Móvel'!$AM:$AM,MN$4,'Estruturante Móvel'!$AQ:$AQ,"REPARO FO"))</f>
        <v>0</v>
      </c>
      <c r="MO101" s="140">
        <f>(COUNTIFS('Estruturante Móvel'!$M:$M,$B101,'Estruturante Móvel'!$C:$C,"&lt;&gt;PREVISTO",'Estruturante Móvel'!$G:$G,MN$4))</f>
        <v>0</v>
      </c>
      <c r="MP101" s="139">
        <f>(COUNTIFS('Estruturante Móvel'!$M:$M,$B101,'Estruturante Móvel'!$AM:$AM,MP$4))-(COUNTIFS('Estruturante Móvel'!$M:$M,$B101,'Estruturante Móvel'!$AM:$AM,MP$4,'Estruturante Móvel'!$AQ:$AQ,"REPARO FO"))</f>
        <v>0</v>
      </c>
      <c r="MQ101" s="140">
        <f>(COUNTIFS('Estruturante Móvel'!$M:$M,$B101,'Estruturante Móvel'!$C:$C,"&lt;&gt;PREVISTO",'Estruturante Móvel'!$G:$G,MP$4))</f>
        <v>0</v>
      </c>
      <c r="MR101" s="139">
        <f>(COUNTIFS('Estruturante Móvel'!$M:$M,$B101,'Estruturante Móvel'!$AM:$AM,MR$4))-(COUNTIFS('Estruturante Móvel'!$M:$M,$B101,'Estruturante Móvel'!$AM:$AM,MR$4,'Estruturante Móvel'!$AQ:$AQ,"REPARO FO"))</f>
        <v>0</v>
      </c>
      <c r="MS101" s="140">
        <f>(COUNTIFS('Estruturante Móvel'!$M:$M,$B101,'Estruturante Móvel'!$C:$C,"&lt;&gt;PREVISTO",'Estruturante Móvel'!$G:$G,MR$4))</f>
        <v>0</v>
      </c>
      <c r="MT101" s="139">
        <f>(COUNTIFS('Estruturante Móvel'!$M:$M,$B101,'Estruturante Móvel'!$AM:$AM,MT$4))-(COUNTIFS('Estruturante Móvel'!$M:$M,$B101,'Estruturante Móvel'!$AM:$AM,MT$4,'Estruturante Móvel'!$AQ:$AQ,"REPARO FO"))</f>
        <v>0</v>
      </c>
      <c r="MU101" s="140">
        <f>(COUNTIFS('Estruturante Móvel'!$M:$M,$B101,'Estruturante Móvel'!$C:$C,"&lt;&gt;PREVISTO",'Estruturante Móvel'!$G:$G,MT$4))</f>
        <v>0</v>
      </c>
      <c r="MV101" s="139">
        <f>(COUNTIFS('Estruturante Móvel'!$M:$M,$B101,'Estruturante Móvel'!$AM:$AM,MV$4))-(COUNTIFS('Estruturante Móvel'!$M:$M,$B101,'Estruturante Móvel'!$AM:$AM,MV$4,'Estruturante Móvel'!$AQ:$AQ,"REPARO FO"))</f>
        <v>0</v>
      </c>
      <c r="MW101" s="140">
        <f>(COUNTIFS('Estruturante Móvel'!$M:$M,$B101,'Estruturante Móvel'!$C:$C,"&lt;&gt;PREVISTO",'Estruturante Móvel'!$G:$G,MV$4))</f>
        <v>0</v>
      </c>
      <c r="MX101" s="139">
        <f>(COUNTIFS('Estruturante Móvel'!$M:$M,$B101,'Estruturante Móvel'!$AM:$AM,MX$4))-(COUNTIFS('Estruturante Móvel'!$M:$M,$B101,'Estruturante Móvel'!$AM:$AM,MX$4,'Estruturante Móvel'!$AQ:$AQ,"REPARO FO"))</f>
        <v>0</v>
      </c>
      <c r="MY101" s="140">
        <f>(COUNTIFS('Estruturante Móvel'!$M:$M,$B101,'Estruturante Móvel'!$C:$C,"&lt;&gt;PREVISTO",'Estruturante Móvel'!$G:$G,MX$4))</f>
        <v>0</v>
      </c>
      <c r="MZ101" s="139">
        <f>(COUNTIFS('Estruturante Móvel'!$M:$M,$B101,'Estruturante Móvel'!$AM:$AM,MZ$4))-(COUNTIFS('Estruturante Móvel'!$M:$M,$B101,'Estruturante Móvel'!$AM:$AM,MZ$4,'Estruturante Móvel'!$AQ:$AQ,"REPARO FO"))</f>
        <v>0</v>
      </c>
      <c r="NA101" s="140">
        <f>(COUNTIFS('Estruturante Móvel'!$M:$M,$B101,'Estruturante Móvel'!$C:$C,"&lt;&gt;PREVISTO",'Estruturante Móvel'!$G:$G,MZ$4))</f>
        <v>0</v>
      </c>
      <c r="NB101" s="139">
        <f>(COUNTIFS('Estruturante Móvel'!$M:$M,$B101,'Estruturante Móvel'!$AM:$AM,NB$4))-(COUNTIFS('Estruturante Móvel'!$M:$M,$B101,'Estruturante Móvel'!$AM:$AM,NB$4,'Estruturante Móvel'!$AQ:$AQ,"REPARO FO"))</f>
        <v>0</v>
      </c>
      <c r="NC101" s="140">
        <f>(COUNTIFS('Estruturante Móvel'!$M:$M,$B101,'Estruturante Móvel'!$C:$C,"&lt;&gt;PREVISTO",'Estruturante Móvel'!$G:$G,NB$4))</f>
        <v>0</v>
      </c>
      <c r="ND101" s="139">
        <f>(COUNTIFS('Estruturante Móvel'!$M:$M,$B101,'Estruturante Móvel'!$AM:$AM,ND$4))-(COUNTIFS('Estruturante Móvel'!$M:$M,$B101,'Estruturante Móvel'!$AM:$AM,ND$4,'Estruturante Móvel'!$AQ:$AQ,"REPARO FO"))</f>
        <v>0</v>
      </c>
      <c r="NE101" s="140">
        <f>(COUNTIFS('Estruturante Móvel'!$M:$M,$B101,'Estruturante Móvel'!$C:$C,"&lt;&gt;PREVISTO",'Estruturante Móvel'!$G:$G,ND$4))</f>
        <v>0</v>
      </c>
      <c r="NF101" s="139">
        <f>(COUNTIFS('Estruturante Móvel'!$M:$M,$B101,'Estruturante Móvel'!$AM:$AM,NF$4))-(COUNTIFS('Estruturante Móvel'!$M:$M,$B101,'Estruturante Móvel'!$AM:$AM,NF$4,'Estruturante Móvel'!$AQ:$AQ,"REPARO FO"))</f>
        <v>0</v>
      </c>
      <c r="NG101" s="140">
        <f>(COUNTIFS('Estruturante Móvel'!$M:$M,$B101,'Estruturante Móvel'!$C:$C,"&lt;&gt;PREVISTO",'Estruturante Móvel'!$G:$G,NF$4))</f>
        <v>0</v>
      </c>
      <c r="NH101" s="139">
        <f>(COUNTIFS('Estruturante Móvel'!$M:$M,$B101,'Estruturante Móvel'!$AM:$AM,NH$4))-(COUNTIFS('Estruturante Móvel'!$M:$M,$B101,'Estruturante Móvel'!$AM:$AM,NH$4,'Estruturante Móvel'!$AQ:$AQ,"REPARO FO"))</f>
        <v>0</v>
      </c>
      <c r="NI101" s="140">
        <f>(COUNTIFS('Estruturante Móvel'!$M:$M,$B101,'Estruturante Móvel'!$C:$C,"&lt;&gt;PREVISTO",'Estruturante Móvel'!$G:$G,NH$4))</f>
        <v>0</v>
      </c>
    </row>
    <row r="102" spans="1:373" collapsed="1">
      <c r="A102">
        <v>25</v>
      </c>
      <c r="B102" s="290" t="s">
        <v>471</v>
      </c>
      <c r="C102" s="164"/>
      <c r="D102" s="164">
        <f>COUNTIFS('Estruturante Móvel'!$M:$M,B102)</f>
        <v>46</v>
      </c>
      <c r="E102" s="164">
        <f>(COUNTIFS('Estruturante Móvel'!$M:$M,B102,'Estruturante Móvel'!$C:$C,"&lt;&gt;PREVISTO"))</f>
        <v>46</v>
      </c>
      <c r="F102" s="165">
        <f>(COUNTIFS('Estruturante Móvel'!$M:$M,B102,'Estruturante Móvel'!$C:$C,"PREVISTO"))</f>
        <v>0</v>
      </c>
      <c r="G102" s="165" t="str">
        <f>VLOOKUP(B102,'Estruturante Móvel'!M:X,12,0)</f>
        <v>DEFINIR</v>
      </c>
      <c r="H102" s="165" t="str">
        <f t="shared" ref="H102" si="396">IF(J102=1,"Concluído","Construção")</f>
        <v>Concluído</v>
      </c>
      <c r="I102" s="166">
        <v>45597</v>
      </c>
      <c r="J102" s="160">
        <f t="shared" ref="J102" si="397">E102/D102</f>
        <v>1</v>
      </c>
      <c r="K102" s="157">
        <f t="shared" ref="K102" si="398">E102</f>
        <v>46</v>
      </c>
      <c r="L102" s="139">
        <f>(COUNTIFS('Estruturante Móvel'!$M:$M,$B102,'Estruturante Móvel'!$AM:$AM,L$4))</f>
        <v>0</v>
      </c>
      <c r="M102" s="140">
        <f>(COUNTIFS('Estruturante Móvel'!$M:$M,$B102,'Estruturante Móvel'!$C:$C,"&lt;&gt;PREVISTO",'Estruturante Móvel'!$G:$G,L$4))</f>
        <v>0</v>
      </c>
      <c r="N102" s="139">
        <f>(COUNTIFS('Estruturante Móvel'!$M:$M,$B102,'Estruturante Móvel'!$AM:$AM,N$4))</f>
        <v>0</v>
      </c>
      <c r="O102" s="140">
        <f>(COUNTIFS('Estruturante Móvel'!$M:$M,$B102,'Estruturante Móvel'!$C:$C,"&lt;&gt;PREVISTO",'Estruturante Móvel'!$G:$G,N$4))</f>
        <v>0</v>
      </c>
      <c r="P102" s="139">
        <f>(COUNTIFS('Estruturante Móvel'!$M:$M,$B102,'Estruturante Móvel'!$AM:$AM,P$4))</f>
        <v>0</v>
      </c>
      <c r="Q102" s="140">
        <f>(COUNTIFS('Estruturante Móvel'!$M:$M,$B102,'Estruturante Móvel'!$C:$C,"&lt;&gt;PREVISTO",'Estruturante Móvel'!$G:$G,P$4))</f>
        <v>0</v>
      </c>
      <c r="R102" s="139">
        <f>(COUNTIFS('Estruturante Móvel'!$M:$M,$B102,'Estruturante Móvel'!$AM:$AM,R$4))</f>
        <v>0</v>
      </c>
      <c r="S102" s="140">
        <f>(COUNTIFS('Estruturante Móvel'!$M:$M,$B102,'Estruturante Móvel'!$C:$C,"&lt;&gt;PREVISTO",'Estruturante Móvel'!$G:$G,R$4))</f>
        <v>0</v>
      </c>
      <c r="T102" s="139">
        <f>(COUNTIFS('Estruturante Móvel'!$M:$M,$B102,'Estruturante Móvel'!$AM:$AM,T$4))</f>
        <v>0</v>
      </c>
      <c r="U102" s="140">
        <f>(COUNTIFS('Estruturante Móvel'!$M:$M,$B102,'Estruturante Móvel'!$C:$C,"&lt;&gt;PREVISTO",'Estruturante Móvel'!$G:$G,T$4))</f>
        <v>0</v>
      </c>
      <c r="V102" s="139">
        <f>(COUNTIFS('Estruturante Móvel'!$M:$M,$B102,'Estruturante Móvel'!$AM:$AM,V$4))</f>
        <v>0</v>
      </c>
      <c r="W102" s="140">
        <f>(COUNTIFS('Estruturante Móvel'!$M:$M,$B102,'Estruturante Móvel'!$C:$C,"&lt;&gt;PREVISTO",'Estruturante Móvel'!$G:$G,V$4))</f>
        <v>0</v>
      </c>
      <c r="X102" s="139">
        <f>(COUNTIFS('Estruturante Móvel'!$M:$M,$B102,'Estruturante Móvel'!$AM:$AM,X$4))</f>
        <v>0</v>
      </c>
      <c r="Y102" s="140">
        <f>(COUNTIFS('Estruturante Móvel'!$M:$M,$B102,'Estruturante Móvel'!$C:$C,"&lt;&gt;PREVISTO",'Estruturante Móvel'!$G:$G,X$4))</f>
        <v>0</v>
      </c>
      <c r="Z102" s="139">
        <f>(COUNTIFS('Estruturante Móvel'!$M:$M,$B102,'Estruturante Móvel'!$AM:$AM,Z$4))</f>
        <v>0</v>
      </c>
      <c r="AA102" s="140">
        <f>(COUNTIFS('Estruturante Móvel'!$M:$M,$B102,'Estruturante Móvel'!$C:$C,"&lt;&gt;PREVISTO",'Estruturante Móvel'!$G:$G,Z$4))</f>
        <v>0</v>
      </c>
      <c r="AB102" s="139">
        <f>(COUNTIFS('Estruturante Móvel'!$M:$M,$B102,'Estruturante Móvel'!$AM:$AM,AB$4))</f>
        <v>0</v>
      </c>
      <c r="AC102" s="140">
        <f>(COUNTIFS('Estruturante Móvel'!$M:$M,$B102,'Estruturante Móvel'!$C:$C,"&lt;&gt;PREVISTO",'Estruturante Móvel'!$G:$G,AB$4))</f>
        <v>0</v>
      </c>
      <c r="AD102" s="139">
        <f>(COUNTIFS('Estruturante Móvel'!$M:$M,$B102,'Estruturante Móvel'!$AM:$AM,AD$4))</f>
        <v>0</v>
      </c>
      <c r="AE102" s="140">
        <f>(COUNTIFS('Estruturante Móvel'!$M:$M,$B102,'Estruturante Móvel'!$C:$C,"&lt;&gt;PREVISTO",'Estruturante Móvel'!$G:$G,AD$4))</f>
        <v>0</v>
      </c>
      <c r="AF102" s="139">
        <f>(COUNTIFS('Estruturante Móvel'!$M:$M,$B102,'Estruturante Móvel'!$AM:$AM,AF$4))</f>
        <v>0</v>
      </c>
      <c r="AG102" s="140">
        <f>(COUNTIFS('Estruturante Móvel'!$M:$M,$B102,'Estruturante Móvel'!$C:$C,"&lt;&gt;PREVISTO",'Estruturante Móvel'!$G:$G,AF$4))</f>
        <v>0</v>
      </c>
      <c r="AH102" s="139">
        <f>(COUNTIFS('Estruturante Móvel'!$M:$M,$B102,'Estruturante Móvel'!$AM:$AM,AH$4))</f>
        <v>0</v>
      </c>
      <c r="AI102" s="140">
        <f>(COUNTIFS('Estruturante Móvel'!$M:$M,$B102,'Estruturante Móvel'!$C:$C,"&lt;&gt;PREVISTO",'Estruturante Móvel'!$G:$G,AH$4))</f>
        <v>0</v>
      </c>
      <c r="AJ102" s="139">
        <f>(COUNTIFS('Estruturante Móvel'!$M:$M,$B102,'Estruturante Móvel'!$AM:$AM,AJ$4))</f>
        <v>0</v>
      </c>
      <c r="AK102" s="140">
        <f>(COUNTIFS('Estruturante Móvel'!$M:$M,$B102,'Estruturante Móvel'!$C:$C,"&lt;&gt;PREVISTO",'Estruturante Móvel'!$G:$G,AJ$4))</f>
        <v>0</v>
      </c>
      <c r="AL102" s="139">
        <f>(COUNTIFS('Estruturante Móvel'!$M:$M,$B102,'Estruturante Móvel'!$AM:$AM,AL$4))</f>
        <v>0</v>
      </c>
      <c r="AM102" s="140">
        <f>(COUNTIFS('Estruturante Móvel'!$M:$M,$B102,'Estruturante Móvel'!$C:$C,"&lt;&gt;PREVISTO",'Estruturante Móvel'!$G:$G,AL$4))</f>
        <v>0</v>
      </c>
      <c r="AN102" s="139">
        <f>(COUNTIFS('Estruturante Móvel'!$M:$M,$B102,'Estruturante Móvel'!$AM:$AM,AN$4))</f>
        <v>0</v>
      </c>
      <c r="AO102" s="140">
        <f>(COUNTIFS('Estruturante Móvel'!$M:$M,$B102,'Estruturante Móvel'!$C:$C,"&lt;&gt;PREVISTO",'Estruturante Móvel'!$G:$G,AN$4))</f>
        <v>0</v>
      </c>
      <c r="AP102" s="139">
        <f>(COUNTIFS('Estruturante Móvel'!$M:$M,$B102,'Estruturante Móvel'!$AM:$AM,AP$4))</f>
        <v>0</v>
      </c>
      <c r="AQ102" s="140">
        <f>(COUNTIFS('Estruturante Móvel'!$M:$M,$B102,'Estruturante Móvel'!$C:$C,"&lt;&gt;PREVISTO",'Estruturante Móvel'!$G:$G,AP$4))</f>
        <v>0</v>
      </c>
      <c r="AR102" s="139">
        <f>(COUNTIFS('Estruturante Móvel'!$M:$M,$B102,'Estruturante Móvel'!$AM:$AM,AR$4))</f>
        <v>0</v>
      </c>
      <c r="AS102" s="140">
        <f>(COUNTIFS('Estruturante Móvel'!$M:$M,$B102,'Estruturante Móvel'!$C:$C,"&lt;&gt;PREVISTO",'Estruturante Móvel'!$G:$G,AR$4))</f>
        <v>0</v>
      </c>
      <c r="AT102" s="139">
        <f>(COUNTIFS('Estruturante Móvel'!$M:$M,$B102,'Estruturante Móvel'!$AM:$AM,AT$4))</f>
        <v>0</v>
      </c>
      <c r="AU102" s="140">
        <f>(COUNTIFS('Estruturante Móvel'!$M:$M,$B102,'Estruturante Móvel'!$C:$C,"&lt;&gt;PREVISTO",'Estruturante Móvel'!$G:$G,AT$4))</f>
        <v>0</v>
      </c>
      <c r="AV102" s="139">
        <f>(COUNTIFS('Estruturante Móvel'!$M:$M,$B102,'Estruturante Móvel'!$AM:$AM,AV$4))</f>
        <v>0</v>
      </c>
      <c r="AW102" s="140">
        <f>(COUNTIFS('Estruturante Móvel'!$M:$M,$B102,'Estruturante Móvel'!$C:$C,"&lt;&gt;PREVISTO",'Estruturante Móvel'!$G:$G,AV$4))</f>
        <v>0</v>
      </c>
      <c r="AX102" s="139">
        <f>(COUNTIFS('Estruturante Móvel'!$M:$M,$B102,'Estruturante Móvel'!$AM:$AM,AX$4))</f>
        <v>0</v>
      </c>
      <c r="AY102" s="140">
        <f>(COUNTIFS('Estruturante Móvel'!$M:$M,$B102,'Estruturante Móvel'!$C:$C,"&lt;&gt;PREVISTO",'Estruturante Móvel'!$G:$G,AX$4))</f>
        <v>0</v>
      </c>
      <c r="AZ102" s="139">
        <f>(COUNTIFS('Estruturante Móvel'!$M:$M,$B102,'Estruturante Móvel'!$AM:$AM,AZ$4))</f>
        <v>0</v>
      </c>
      <c r="BA102" s="140">
        <f>(COUNTIFS('Estruturante Móvel'!$M:$M,$B102,'Estruturante Móvel'!$C:$C,"&lt;&gt;PREVISTO",'Estruturante Móvel'!$G:$G,AZ$4))</f>
        <v>0</v>
      </c>
      <c r="BB102" s="139">
        <f>(COUNTIFS('Estruturante Móvel'!$M:$M,$B102,'Estruturante Móvel'!$AM:$AM,BB$4))</f>
        <v>0</v>
      </c>
      <c r="BC102" s="140">
        <f>(COUNTIFS('Estruturante Móvel'!$M:$M,$B102,'Estruturante Móvel'!$C:$C,"&lt;&gt;PREVISTO",'Estruturante Móvel'!$G:$G,BB$4))</f>
        <v>0</v>
      </c>
      <c r="BD102" s="139">
        <f>(COUNTIFS('Estruturante Móvel'!$M:$M,$B102,'Estruturante Móvel'!$AM:$AM,BD$4))</f>
        <v>0</v>
      </c>
      <c r="BE102" s="140">
        <f>(COUNTIFS('Estruturante Móvel'!$M:$M,$B102,'Estruturante Móvel'!$C:$C,"&lt;&gt;PREVISTO",'Estruturante Móvel'!$G:$G,BD$4))</f>
        <v>0</v>
      </c>
      <c r="BF102" s="139">
        <f>(COUNTIFS('Estruturante Móvel'!$M:$M,$B102,'Estruturante Móvel'!$AM:$AM,BF$4))</f>
        <v>0</v>
      </c>
      <c r="BG102" s="140">
        <f>(COUNTIFS('Estruturante Móvel'!$M:$M,$B102,'Estruturante Móvel'!$C:$C,"&lt;&gt;PREVISTO",'Estruturante Móvel'!$G:$G,BF$4))</f>
        <v>0</v>
      </c>
      <c r="BH102" s="139">
        <f>(COUNTIFS('Estruturante Móvel'!$M:$M,$B102,'Estruturante Móvel'!$AM:$AM,BH$4))</f>
        <v>0</v>
      </c>
      <c r="BI102" s="140">
        <f>(COUNTIFS('Estruturante Móvel'!$M:$M,$B102,'Estruturante Móvel'!$C:$C,"&lt;&gt;PREVISTO",'Estruturante Móvel'!$G:$G,BH$4))</f>
        <v>0</v>
      </c>
      <c r="BJ102" s="139">
        <f>(COUNTIFS('Estruturante Móvel'!$M:$M,$B102,'Estruturante Móvel'!$AM:$AM,BJ$4))</f>
        <v>0</v>
      </c>
      <c r="BK102" s="140">
        <f>(COUNTIFS('Estruturante Móvel'!$M:$M,$B102,'Estruturante Móvel'!$C:$C,"&lt;&gt;PREVISTO",'Estruturante Móvel'!$G:$G,BJ$4))</f>
        <v>0</v>
      </c>
      <c r="BL102" s="139">
        <f>(COUNTIFS('Estruturante Móvel'!$M:$M,$B102,'Estruturante Móvel'!$AM:$AM,BL$4))</f>
        <v>0</v>
      </c>
      <c r="BM102" s="140">
        <f>(COUNTIFS('Estruturante Móvel'!$M:$M,$B102,'Estruturante Móvel'!$C:$C,"&lt;&gt;PREVISTO",'Estruturante Móvel'!$G:$G,BL$4))</f>
        <v>0</v>
      </c>
      <c r="BN102" s="139">
        <f>(COUNTIFS('Estruturante Móvel'!$M:$M,$B102,'Estruturante Móvel'!$AM:$AM,BN$4))</f>
        <v>0</v>
      </c>
      <c r="BO102" s="140">
        <f>(COUNTIFS('Estruturante Móvel'!$M:$M,$B102,'Estruturante Móvel'!$C:$C,"&lt;&gt;PREVISTO",'Estruturante Móvel'!$G:$G,BN$4))</f>
        <v>0</v>
      </c>
      <c r="BP102" s="139">
        <f>(COUNTIFS('Estruturante Móvel'!$M:$M,$B102,'Estruturante Móvel'!$AM:$AM,BP$4))</f>
        <v>0</v>
      </c>
      <c r="BQ102" s="140">
        <f>(COUNTIFS('Estruturante Móvel'!$M:$M,$B102,'Estruturante Móvel'!$C:$C,"&lt;&gt;PREVISTO",'Estruturante Móvel'!$G:$G,BP$4))</f>
        <v>0</v>
      </c>
      <c r="BR102" s="139">
        <f>(COUNTIFS('Estruturante Móvel'!$M:$M,$B102,'Estruturante Móvel'!$AM:$AM,BR$4))</f>
        <v>0</v>
      </c>
      <c r="BS102" s="140">
        <f>(COUNTIFS('Estruturante Móvel'!$M:$M,$B102,'Estruturante Móvel'!$C:$C,"&lt;&gt;PREVISTO",'Estruturante Móvel'!$G:$G,BR$4))</f>
        <v>0</v>
      </c>
      <c r="BT102" s="139">
        <f>(COUNTIFS('Estruturante Móvel'!$M:$M,$B102,'Estruturante Móvel'!$AM:$AM,BT$4))-(COUNTIFS('Estruturante Móvel'!$M:$M,$B102,'Estruturante Móvel'!$AM:$AM,BT$4,'Estruturante Móvel'!$AQ:$AQ,"REPARO FO"))</f>
        <v>0</v>
      </c>
      <c r="BU102" s="140">
        <f>(COUNTIFS('Estruturante Móvel'!$M:$M,$B102,'Estruturante Móvel'!$C:$C,"&lt;&gt;PREVISTO",'Estruturante Móvel'!$G:$G,BT$4))</f>
        <v>0</v>
      </c>
      <c r="BV102" s="139">
        <f>(COUNTIFS('Estruturante Móvel'!$M:$M,$B102,'Estruturante Móvel'!$AM:$AM,BV$4))-(COUNTIFS('Estruturante Móvel'!$M:$M,$B102,'Estruturante Móvel'!$AM:$AM,BV$4,'Estruturante Móvel'!$AQ:$AQ,"REPARO FO"))</f>
        <v>0</v>
      </c>
      <c r="BW102" s="140">
        <f>(COUNTIFS('Estruturante Móvel'!$M:$M,$B102,'Estruturante Móvel'!$C:$C,"&lt;&gt;PREVISTO",'Estruturante Móvel'!$G:$G,BV$4))</f>
        <v>0</v>
      </c>
      <c r="BX102" s="139">
        <f>(COUNTIFS('Estruturante Móvel'!$M:$M,$B102,'Estruturante Móvel'!$AM:$AM,BX$4))-(COUNTIFS('Estruturante Móvel'!$M:$M,$B102,'Estruturante Móvel'!$AM:$AM,BX$4,'Estruturante Móvel'!$AQ:$AQ,"REPARO FO"))</f>
        <v>0</v>
      </c>
      <c r="BY102" s="140">
        <f>(COUNTIFS('Estruturante Móvel'!$M:$M,$B102,'Estruturante Móvel'!$C:$C,"&lt;&gt;PREVISTO",'Estruturante Móvel'!$G:$G,BX$4))</f>
        <v>0</v>
      </c>
      <c r="BZ102" s="139">
        <f>(COUNTIFS('Estruturante Móvel'!$M:$M,$B102,'Estruturante Móvel'!$AM:$AM,BZ$4))-(COUNTIFS('Estruturante Móvel'!$M:$M,$B102,'Estruturante Móvel'!$AM:$AM,BZ$4,'Estruturante Móvel'!$AQ:$AQ,"REPARO FO"))</f>
        <v>0</v>
      </c>
      <c r="CA102" s="140">
        <f>(COUNTIFS('Estruturante Móvel'!$M:$M,$B102,'Estruturante Móvel'!$C:$C,"&lt;&gt;PREVISTO",'Estruturante Móvel'!$G:$G,BZ$4))</f>
        <v>0</v>
      </c>
      <c r="CB102" s="139">
        <f>(COUNTIFS('Estruturante Móvel'!$M:$M,$B102,'Estruturante Móvel'!$AM:$AM,CB$4))-(COUNTIFS('Estruturante Móvel'!$M:$M,$B102,'Estruturante Móvel'!$AM:$AM,CB$4,'Estruturante Móvel'!$AQ:$AQ,"REPARO FO"))</f>
        <v>0</v>
      </c>
      <c r="CC102" s="140">
        <f>(COUNTIFS('Estruturante Móvel'!$M:$M,$B102,'Estruturante Móvel'!$C:$C,"&lt;&gt;PREVISTO",'Estruturante Móvel'!$G:$G,CB$4))</f>
        <v>0</v>
      </c>
      <c r="CD102" s="139">
        <f>(COUNTIFS('Estruturante Móvel'!$M:$M,$B102,'Estruturante Móvel'!$AM:$AM,CD$4))-(COUNTIFS('Estruturante Móvel'!$M:$M,$B102,'Estruturante Móvel'!$AM:$AM,CD$4,'Estruturante Móvel'!$AQ:$AQ,"REPARO FO"))</f>
        <v>1</v>
      </c>
      <c r="CE102" s="140">
        <f>(COUNTIFS('Estruturante Móvel'!$M:$M,$B102,'Estruturante Móvel'!$C:$C,"&lt;&gt;PREVISTO",'Estruturante Móvel'!$G:$G,CD$4))</f>
        <v>0</v>
      </c>
      <c r="CF102" s="139">
        <f>(COUNTIFS('Estruturante Móvel'!$M:$M,$B102,'Estruturante Móvel'!$AM:$AM,CF$4))-(COUNTIFS('Estruturante Móvel'!$M:$M,$B102,'Estruturante Móvel'!$AM:$AM,CF$4,'Estruturante Móvel'!$AQ:$AQ,"REPARO FO"))</f>
        <v>0</v>
      </c>
      <c r="CG102" s="140">
        <f>(COUNTIFS('Estruturante Móvel'!$M:$M,$B102,'Estruturante Móvel'!$C:$C,"&lt;&gt;PREVISTO",'Estruturante Móvel'!$G:$G,CF$4))</f>
        <v>0</v>
      </c>
      <c r="CH102" s="139">
        <f>(COUNTIFS('Estruturante Móvel'!$M:$M,$B102,'Estruturante Móvel'!$AM:$AM,CH$4))-(COUNTIFS('Estruturante Móvel'!$M:$M,$B102,'Estruturante Móvel'!$AM:$AM,CH$4,'Estruturante Móvel'!$AQ:$AQ,"REPARO FO"))</f>
        <v>0</v>
      </c>
      <c r="CI102" s="140">
        <f>(COUNTIFS('Estruturante Móvel'!$M:$M,$B102,'Estruturante Móvel'!$C:$C,"&lt;&gt;PREVISTO",'Estruturante Móvel'!$G:$G,CH$4))</f>
        <v>0</v>
      </c>
      <c r="CJ102" s="139">
        <f>(COUNTIFS('Estruturante Móvel'!$M:$M,$B102,'Estruturante Móvel'!$AM:$AM,CJ$4))-(COUNTIFS('Estruturante Móvel'!$M:$M,$B102,'Estruturante Móvel'!$AM:$AM,CJ$4,'Estruturante Móvel'!$AQ:$AQ,"REPARO FO"))</f>
        <v>2</v>
      </c>
      <c r="CK102" s="140">
        <f>(COUNTIFS('Estruturante Móvel'!$M:$M,$B102,'Estruturante Móvel'!$C:$C,"&lt;&gt;PREVISTO",'Estruturante Móvel'!$G:$G,CJ$4))</f>
        <v>1</v>
      </c>
      <c r="CL102" s="139">
        <f>(COUNTIFS('Estruturante Móvel'!$M:$M,$B102,'Estruturante Móvel'!$AM:$AM,CL$4))-(COUNTIFS('Estruturante Móvel'!$M:$M,$B102,'Estruturante Móvel'!$AM:$AM,CL$4,'Estruturante Móvel'!$AQ:$AQ,"REPARO FO"))</f>
        <v>0</v>
      </c>
      <c r="CM102" s="140">
        <f>(COUNTIFS('Estruturante Móvel'!$M:$M,$B102,'Estruturante Móvel'!$C:$C,"&lt;&gt;PREVISTO",'Estruturante Móvel'!$G:$G,CL$4))</f>
        <v>0</v>
      </c>
      <c r="CN102" s="139">
        <f>(COUNTIFS('Estruturante Móvel'!$M:$M,$B102,'Estruturante Móvel'!$AM:$AM,CN$4))-(COUNTIFS('Estruturante Móvel'!$M:$M,$B102,'Estruturante Móvel'!$AM:$AM,CN$4,'Estruturante Móvel'!$AQ:$AQ,"REPARO FO"))</f>
        <v>0</v>
      </c>
      <c r="CO102" s="140">
        <f>(COUNTIFS('Estruturante Móvel'!$M:$M,$B102,'Estruturante Móvel'!$C:$C,"&lt;&gt;PREVISTO",'Estruturante Móvel'!$G:$G,CN$4))</f>
        <v>0</v>
      </c>
      <c r="CP102" s="139">
        <f>(COUNTIFS('Estruturante Móvel'!$M:$M,$B102,'Estruturante Móvel'!$AM:$AM,CP$4))-(COUNTIFS('Estruturante Móvel'!$M:$M,$B102,'Estruturante Móvel'!$AM:$AM,CP$4,'Estruturante Móvel'!$AQ:$AQ,"REPARO FO"))</f>
        <v>0</v>
      </c>
      <c r="CQ102" s="140">
        <f>(COUNTIFS('Estruturante Móvel'!$M:$M,$B102,'Estruturante Móvel'!$C:$C,"&lt;&gt;PREVISTO",'Estruturante Móvel'!$G:$G,CP$4))</f>
        <v>0</v>
      </c>
      <c r="CR102" s="139">
        <f>(COUNTIFS('Estruturante Móvel'!$M:$M,$B102,'Estruturante Móvel'!$AM:$AM,CR$4))-(COUNTIFS('Estruturante Móvel'!$M:$M,$B102,'Estruturante Móvel'!$AM:$AM,CR$4,'Estruturante Móvel'!$AQ:$AQ,"REPARO FO"))</f>
        <v>1</v>
      </c>
      <c r="CS102" s="140">
        <f>(COUNTIFS('Estruturante Móvel'!$M:$M,$B102,'Estruturante Móvel'!$C:$C,"&lt;&gt;PREVISTO",'Estruturante Móvel'!$G:$G,CR$4))</f>
        <v>0</v>
      </c>
      <c r="CT102" s="139">
        <f>(COUNTIFS('Estruturante Móvel'!$M:$M,$B102,'Estruturante Móvel'!$AM:$AM,CT$4))-(COUNTIFS('Estruturante Móvel'!$M:$M,$B102,'Estruturante Móvel'!$AM:$AM,CT$4,'Estruturante Móvel'!$AQ:$AQ,"REPARO FO"))</f>
        <v>0</v>
      </c>
      <c r="CU102" s="140">
        <f>(COUNTIFS('Estruturante Móvel'!$M:$M,$B102,'Estruturante Móvel'!$C:$C,"&lt;&gt;PREVISTO",'Estruturante Móvel'!$G:$G,CT$4))</f>
        <v>0</v>
      </c>
      <c r="CV102" s="139">
        <f>(COUNTIFS('Estruturante Móvel'!$M:$M,$B102,'Estruturante Móvel'!$AM:$AM,CV$4))-(COUNTIFS('Estruturante Móvel'!$M:$M,$B102,'Estruturante Móvel'!$AM:$AM,CV$4,'Estruturante Móvel'!$AQ:$AQ,"REPARO FO"))</f>
        <v>3</v>
      </c>
      <c r="CW102" s="140">
        <f>(COUNTIFS('Estruturante Móvel'!$M:$M,$B102,'Estruturante Móvel'!$C:$C,"&lt;&gt;PREVISTO",'Estruturante Móvel'!$G:$G,CV$4))</f>
        <v>0</v>
      </c>
      <c r="CX102" s="139">
        <f>(COUNTIFS('Estruturante Móvel'!$M:$M,$B102,'Estruturante Móvel'!$AM:$AM,CX$4))-(COUNTIFS('Estruturante Móvel'!$M:$M,$B102,'Estruturante Móvel'!$AM:$AM,CX$4,'Estruturante Móvel'!$AQ:$AQ,"REPARO FO"))</f>
        <v>0</v>
      </c>
      <c r="CY102" s="140">
        <f>(COUNTIFS('Estruturante Móvel'!$M:$M,$B102,'Estruturante Móvel'!$C:$C,"&lt;&gt;PREVISTO",'Estruturante Móvel'!$G:$G,CX$4))</f>
        <v>0</v>
      </c>
      <c r="CZ102" s="139">
        <f>(COUNTIFS('Estruturante Móvel'!$M:$M,$B102,'Estruturante Móvel'!$AM:$AM,CZ$4))-(COUNTIFS('Estruturante Móvel'!$M:$M,$B102,'Estruturante Móvel'!$AM:$AM,CZ$4,'Estruturante Móvel'!$AQ:$AQ,"REPARO FO"))</f>
        <v>4</v>
      </c>
      <c r="DA102" s="140">
        <f>(COUNTIFS('Estruturante Móvel'!$M:$M,$B102,'Estruturante Móvel'!$C:$C,"&lt;&gt;PREVISTO",'Estruturante Móvel'!$G:$G,CZ$4))</f>
        <v>0</v>
      </c>
      <c r="DB102" s="139">
        <f>(COUNTIFS('Estruturante Móvel'!$M:$M,$B102,'Estruturante Móvel'!$AM:$AM,DB$4))-(COUNTIFS('Estruturante Móvel'!$M:$M,$B102,'Estruturante Móvel'!$AM:$AM,DB$4,'Estruturante Móvel'!$AQ:$AQ,"REPARO FO"))</f>
        <v>0</v>
      </c>
      <c r="DC102" s="140">
        <f>(COUNTIFS('Estruturante Móvel'!$M:$M,$B102,'Estruturante Móvel'!$C:$C,"&lt;&gt;PREVISTO",'Estruturante Móvel'!$G:$G,DB$4))</f>
        <v>0</v>
      </c>
      <c r="DD102" s="139">
        <f>(COUNTIFS('Estruturante Móvel'!$M:$M,$B102,'Estruturante Móvel'!$AM:$AM,DD$4))-(COUNTIFS('Estruturante Móvel'!$M:$M,$B102,'Estruturante Móvel'!$AM:$AM,DD$4,'Estruturante Móvel'!$AQ:$AQ,"REPARO FO"))</f>
        <v>1</v>
      </c>
      <c r="DE102" s="140">
        <f>(COUNTIFS('Estruturante Móvel'!$M:$M,$B102,'Estruturante Móvel'!$C:$C,"&lt;&gt;PREVISTO",'Estruturante Móvel'!$G:$G,DD$4))</f>
        <v>0</v>
      </c>
      <c r="DF102" s="139">
        <f>(COUNTIFS('Estruturante Móvel'!$M:$M,$B102,'Estruturante Móvel'!$AM:$AM,DF$4))-(COUNTIFS('Estruturante Móvel'!$M:$M,$B102,'Estruturante Móvel'!$AM:$AM,DF$4,'Estruturante Móvel'!$AQ:$AQ,"REPARO FO"))</f>
        <v>2</v>
      </c>
      <c r="DG102" s="140">
        <f>(COUNTIFS('Estruturante Móvel'!$M:$M,$B102,'Estruturante Móvel'!$C:$C,"&lt;&gt;PREVISTO",'Estruturante Móvel'!$G:$G,DF$4))</f>
        <v>0</v>
      </c>
      <c r="DH102" s="139">
        <f>(COUNTIFS('Estruturante Móvel'!$M:$M,$B102,'Estruturante Móvel'!$AM:$AM,DH$4))-(COUNTIFS('Estruturante Móvel'!$M:$M,$B102,'Estruturante Móvel'!$AM:$AM,DH$4,'Estruturante Móvel'!$AQ:$AQ,"REPARO FO"))</f>
        <v>0</v>
      </c>
      <c r="DI102" s="140">
        <f>(COUNTIFS('Estruturante Móvel'!$M:$M,$B102,'Estruturante Móvel'!$C:$C,"&lt;&gt;PREVISTO",'Estruturante Móvel'!$G:$G,DH$4))</f>
        <v>0</v>
      </c>
      <c r="DJ102" s="139">
        <f>(COUNTIFS('Estruturante Móvel'!$M:$M,$B102,'Estruturante Móvel'!$AM:$AM,DJ$4))-(COUNTIFS('Estruturante Móvel'!$M:$M,$B102,'Estruturante Móvel'!$AM:$AM,DJ$4,'Estruturante Móvel'!$AQ:$AQ,"REPARO FO"))</f>
        <v>2</v>
      </c>
      <c r="DK102" s="140">
        <f>(COUNTIFS('Estruturante Móvel'!$M:$M,$B102,'Estruturante Móvel'!$C:$C,"&lt;&gt;PREVISTO",'Estruturante Móvel'!$G:$G,DJ$4))</f>
        <v>0</v>
      </c>
      <c r="DL102" s="139">
        <f>(COUNTIFS('Estruturante Móvel'!$M:$M,$B102,'Estruturante Móvel'!$AM:$AM,DL$4))-(COUNTIFS('Estruturante Móvel'!$M:$M,$B102,'Estruturante Móvel'!$AM:$AM,DL$4,'Estruturante Móvel'!$AQ:$AQ,"REPARO FO"))</f>
        <v>0</v>
      </c>
      <c r="DM102" s="140">
        <f>(COUNTIFS('Estruturante Móvel'!$M:$M,$B102,'Estruturante Móvel'!$C:$C,"&lt;&gt;PREVISTO",'Estruturante Móvel'!$G:$G,DL$4))</f>
        <v>0</v>
      </c>
      <c r="DN102" s="139">
        <f>(COUNTIFS('Estruturante Móvel'!$M:$M,$B102,'Estruturante Móvel'!$AM:$AM,DN$4))-(COUNTIFS('Estruturante Móvel'!$M:$M,$B102,'Estruturante Móvel'!$AM:$AM,DN$4,'Estruturante Móvel'!$AQ:$AQ,"REPARO FO"))</f>
        <v>0</v>
      </c>
      <c r="DO102" s="140">
        <f>(COUNTIFS('Estruturante Móvel'!$M:$M,$B102,'Estruturante Móvel'!$C:$C,"&lt;&gt;PREVISTO",'Estruturante Móvel'!$G:$G,DN$4))</f>
        <v>0</v>
      </c>
      <c r="DP102" s="139">
        <f>(COUNTIFS('Estruturante Móvel'!$M:$M,$B102,'Estruturante Móvel'!$AM:$AM,DP$4))-(COUNTIFS('Estruturante Móvel'!$M:$M,$B102,'Estruturante Móvel'!$AM:$AM,DP$4,'Estruturante Móvel'!$AQ:$AQ,"REPARO FO"))</f>
        <v>1</v>
      </c>
      <c r="DQ102" s="140">
        <f>(COUNTIFS('Estruturante Móvel'!$M:$M,$B102,'Estruturante Móvel'!$C:$C,"&lt;&gt;PREVISTO",'Estruturante Móvel'!$G:$G,DP$4))</f>
        <v>0</v>
      </c>
      <c r="DR102" s="139">
        <f>(COUNTIFS('Estruturante Móvel'!$M:$M,$B102,'Estruturante Móvel'!$AM:$AM,DR$4))-(COUNTIFS('Estruturante Móvel'!$M:$M,$B102,'Estruturante Móvel'!$AM:$AM,DR$4,'Estruturante Móvel'!$AQ:$AQ,"REPARO FO"))</f>
        <v>0</v>
      </c>
      <c r="DS102" s="140">
        <f>(COUNTIFS('Estruturante Móvel'!$M:$M,$B102,'Estruturante Móvel'!$C:$C,"&lt;&gt;PREVISTO",'Estruturante Móvel'!$G:$G,DR$4))</f>
        <v>0</v>
      </c>
      <c r="DT102" s="139">
        <f>(COUNTIFS('Estruturante Móvel'!$M:$M,$B102,'Estruturante Móvel'!$AM:$AM,DT$4))-(COUNTIFS('Estruturante Móvel'!$M:$M,$B102,'Estruturante Móvel'!$AM:$AM,DT$4,'Estruturante Móvel'!$AQ:$AQ,"REPARO FO"))</f>
        <v>0</v>
      </c>
      <c r="DU102" s="140">
        <f>(COUNTIFS('Estruturante Móvel'!$M:$M,$B102,'Estruturante Móvel'!$C:$C,"&lt;&gt;PREVISTO",'Estruturante Móvel'!$G:$G,DT$4))</f>
        <v>0</v>
      </c>
      <c r="DV102" s="139">
        <f>(COUNTIFS('Estruturante Móvel'!$M:$M,$B102,'Estruturante Móvel'!$AM:$AM,DV$4))-(COUNTIFS('Estruturante Móvel'!$M:$M,$B102,'Estruturante Móvel'!$AM:$AM,DV$4,'Estruturante Móvel'!$AQ:$AQ,"REPARO FO"))</f>
        <v>2</v>
      </c>
      <c r="DW102" s="140">
        <f>(COUNTIFS('Estruturante Móvel'!$M:$M,$B102,'Estruturante Móvel'!$C:$C,"&lt;&gt;PREVISTO",'Estruturante Móvel'!$G:$G,DV$4))</f>
        <v>0</v>
      </c>
      <c r="DX102" s="139">
        <f>(COUNTIFS('Estruturante Móvel'!$M:$M,$B102,'Estruturante Móvel'!$AM:$AM,DX$4))-(COUNTIFS('Estruturante Móvel'!$M:$M,$B102,'Estruturante Móvel'!$AM:$AM,DX$4,'Estruturante Móvel'!$AQ:$AQ,"REPARO FO"))</f>
        <v>0</v>
      </c>
      <c r="DY102" s="140">
        <f>(COUNTIFS('Estruturante Móvel'!$M:$M,$B102,'Estruturante Móvel'!$C:$C,"&lt;&gt;PREVISTO",'Estruturante Móvel'!$G:$G,DX$4))</f>
        <v>0</v>
      </c>
      <c r="DZ102" s="139">
        <f>(COUNTIFS('Estruturante Móvel'!$M:$M,$B102,'Estruturante Móvel'!$AM:$AM,DZ$4))-(COUNTIFS('Estruturante Móvel'!$M:$M,$B102,'Estruturante Móvel'!$AM:$AM,DZ$4,'Estruturante Móvel'!$AQ:$AQ,"REPARO FO"))</f>
        <v>0</v>
      </c>
      <c r="EA102" s="140">
        <f>(COUNTIFS('Estruturante Móvel'!$M:$M,$B102,'Estruturante Móvel'!$C:$C,"&lt;&gt;PREVISTO",'Estruturante Móvel'!$G:$G,DZ$4))</f>
        <v>0</v>
      </c>
      <c r="EB102" s="139">
        <f>(COUNTIFS('Estruturante Móvel'!$M:$M,$B102,'Estruturante Móvel'!$AM:$AM,EB$4))-(COUNTIFS('Estruturante Móvel'!$M:$M,$B102,'Estruturante Móvel'!$AM:$AM,EB$4,'Estruturante Móvel'!$AQ:$AQ,"REPARO FO"))</f>
        <v>0</v>
      </c>
      <c r="EC102" s="140">
        <f>(COUNTIFS('Estruturante Móvel'!$M:$M,$B102,'Estruturante Móvel'!$C:$C,"&lt;&gt;PREVISTO",'Estruturante Móvel'!$G:$G,EB$4))</f>
        <v>0</v>
      </c>
      <c r="ED102" s="139">
        <f>(COUNTIFS('Estruturante Móvel'!$M:$M,$B102,'Estruturante Móvel'!$AM:$AM,ED$4))-(COUNTIFS('Estruturante Móvel'!$M:$M,$B102,'Estruturante Móvel'!$AM:$AM,ED$4,'Estruturante Móvel'!$AQ:$AQ,"REPARO FO"))</f>
        <v>0</v>
      </c>
      <c r="EE102" s="140">
        <f>(COUNTIFS('Estruturante Móvel'!$M:$M,$B102,'Estruturante Móvel'!$C:$C,"&lt;&gt;PREVISTO",'Estruturante Móvel'!$G:$G,ED$4))</f>
        <v>0</v>
      </c>
      <c r="EF102" s="139">
        <f>(COUNTIFS('Estruturante Móvel'!$M:$M,$B102,'Estruturante Móvel'!$AM:$AM,EF$4))-(COUNTIFS('Estruturante Móvel'!$M:$M,$B102,'Estruturante Móvel'!$AM:$AM,EF$4,'Estruturante Móvel'!$AQ:$AQ,"REPARO FO"))</f>
        <v>0</v>
      </c>
      <c r="EG102" s="140">
        <f>(COUNTIFS('Estruturante Móvel'!$M:$M,$B102,'Estruturante Móvel'!$C:$C,"&lt;&gt;PREVISTO",'Estruturante Móvel'!$G:$G,EF$4))</f>
        <v>0</v>
      </c>
      <c r="EH102" s="139">
        <f>(COUNTIFS('Estruturante Móvel'!$M:$M,$B102,'Estruturante Móvel'!$AM:$AM,EH$4))-(COUNTIFS('Estruturante Móvel'!$M:$M,$B102,'Estruturante Móvel'!$AM:$AM,EH$4,'Estruturante Móvel'!$AQ:$AQ,"REPARO FO"))</f>
        <v>0</v>
      </c>
      <c r="EI102" s="140">
        <f>(COUNTIFS('Estruturante Móvel'!$M:$M,$B102,'Estruturante Móvel'!$C:$C,"&lt;&gt;PREVISTO",'Estruturante Móvel'!$G:$G,EH$4))</f>
        <v>0</v>
      </c>
      <c r="EJ102" s="139">
        <f>(COUNTIFS('Estruturante Móvel'!$M:$M,$B102,'Estruturante Móvel'!$AM:$AM,EJ$4))-(COUNTIFS('Estruturante Móvel'!$M:$M,$B102,'Estruturante Móvel'!$AM:$AM,EJ$4,'Estruturante Móvel'!$AQ:$AQ,"REPARO FO"))</f>
        <v>0</v>
      </c>
      <c r="EK102" s="140">
        <f>(COUNTIFS('Estruturante Móvel'!$M:$M,$B102,'Estruturante Móvel'!$C:$C,"&lt;&gt;PREVISTO",'Estruturante Móvel'!$G:$G,EJ$4))</f>
        <v>6</v>
      </c>
      <c r="EL102" s="139">
        <f>(COUNTIFS('Estruturante Móvel'!$M:$M,$B102,'Estruturante Móvel'!$AM:$AM,EL$4))-(COUNTIFS('Estruturante Móvel'!$M:$M,$B102,'Estruturante Móvel'!$AM:$AM,EL$4,'Estruturante Móvel'!$AQ:$AQ,"REPARO FO"))</f>
        <v>0</v>
      </c>
      <c r="EM102" s="140">
        <f>(COUNTIFS('Estruturante Móvel'!$M:$M,$B102,'Estruturante Móvel'!$C:$C,"&lt;&gt;PREVISTO",'Estruturante Móvel'!$G:$G,EL$4))</f>
        <v>0</v>
      </c>
      <c r="EN102" s="139">
        <f>(COUNTIFS('Estruturante Móvel'!$M:$M,$B102,'Estruturante Móvel'!$AM:$AM,EN$4))-(COUNTIFS('Estruturante Móvel'!$M:$M,$B102,'Estruturante Móvel'!$AM:$AM,EN$4,'Estruturante Móvel'!$AQ:$AQ,"REPARO FO"))</f>
        <v>0</v>
      </c>
      <c r="EO102" s="140">
        <f>(COUNTIFS('Estruturante Móvel'!$M:$M,$B102,'Estruturante Móvel'!$C:$C,"&lt;&gt;PREVISTO",'Estruturante Móvel'!$G:$G,EN$4))</f>
        <v>0</v>
      </c>
      <c r="EP102" s="139">
        <f>(COUNTIFS('Estruturante Móvel'!$M:$M,$B102,'Estruturante Móvel'!$AM:$AM,EP$4))-(COUNTIFS('Estruturante Móvel'!$M:$M,$B102,'Estruturante Móvel'!$AM:$AM,EP$4,'Estruturante Móvel'!$AQ:$AQ,"REPARO FO"))</f>
        <v>0</v>
      </c>
      <c r="EQ102" s="140">
        <f>(COUNTIFS('Estruturante Móvel'!$M:$M,$B102,'Estruturante Móvel'!$C:$C,"&lt;&gt;PREVISTO",'Estruturante Móvel'!$G:$G,EP$4))</f>
        <v>0</v>
      </c>
      <c r="ER102" s="139">
        <f>(COUNTIFS('Estruturante Móvel'!$M:$M,$B102,'Estruturante Móvel'!$AM:$AM,ER$4))-(COUNTIFS('Estruturante Móvel'!$M:$M,$B102,'Estruturante Móvel'!$AM:$AM,ER$4,'Estruturante Móvel'!$AQ:$AQ,"REPARO FO"))</f>
        <v>0</v>
      </c>
      <c r="ES102" s="140">
        <f>(COUNTIFS('Estruturante Móvel'!$M:$M,$B102,'Estruturante Móvel'!$C:$C,"&lt;&gt;PREVISTO",'Estruturante Móvel'!$G:$G,ER$4))</f>
        <v>0</v>
      </c>
      <c r="ET102" s="139">
        <f>(COUNTIFS('Estruturante Móvel'!$M:$M,$B102,'Estruturante Móvel'!$AM:$AM,ET$4))-(COUNTIFS('Estruturante Móvel'!$M:$M,$B102,'Estruturante Móvel'!$AM:$AM,ET$4,'Estruturante Móvel'!$AQ:$AQ,"REPARO FO"))</f>
        <v>0</v>
      </c>
      <c r="EU102" s="140">
        <f>(COUNTIFS('Estruturante Móvel'!$M:$M,$B102,'Estruturante Móvel'!$C:$C,"&lt;&gt;PREVISTO",'Estruturante Móvel'!$G:$G,ET$4))</f>
        <v>0</v>
      </c>
      <c r="EV102" s="139">
        <f>(COUNTIFS('Estruturante Móvel'!$M:$M,$B102,'Estruturante Móvel'!$AM:$AM,EV$4))-(COUNTIFS('Estruturante Móvel'!$M:$M,$B102,'Estruturante Móvel'!$AM:$AM,EV$4,'Estruturante Móvel'!$AQ:$AQ,"REPARO FO"))</f>
        <v>0</v>
      </c>
      <c r="EW102" s="140">
        <f>(COUNTIFS('Estruturante Móvel'!$M:$M,$B102,'Estruturante Móvel'!$C:$C,"&lt;&gt;PREVISTO",'Estruturante Móvel'!$G:$G,EV$4))</f>
        <v>0</v>
      </c>
      <c r="EX102" s="139">
        <f>(COUNTIFS('Estruturante Móvel'!$M:$M,$B102,'Estruturante Móvel'!$AM:$AM,EX$4))-(COUNTIFS('Estruturante Móvel'!$M:$M,$B102,'Estruturante Móvel'!$AM:$AM,EX$4,'Estruturante Móvel'!$AQ:$AQ,"REPARO FO"))</f>
        <v>0</v>
      </c>
      <c r="EY102" s="140">
        <f>(COUNTIFS('Estruturante Móvel'!$M:$M,$B102,'Estruturante Móvel'!$C:$C,"&lt;&gt;PREVISTO",'Estruturante Móvel'!$G:$G,EX$4))</f>
        <v>0</v>
      </c>
      <c r="EZ102" s="139">
        <f>(COUNTIFS('Estruturante Móvel'!$M:$M,$B102,'Estruturante Móvel'!$AM:$AM,EZ$4))-(COUNTIFS('Estruturante Móvel'!$M:$M,$B102,'Estruturante Móvel'!$AM:$AM,EZ$4,'Estruturante Móvel'!$AQ:$AQ,"REPARO FO"))</f>
        <v>0</v>
      </c>
      <c r="FA102" s="140">
        <f>(COUNTIFS('Estruturante Móvel'!$M:$M,$B102,'Estruturante Móvel'!$C:$C,"&lt;&gt;PREVISTO",'Estruturante Móvel'!$G:$G,EZ$4))</f>
        <v>0</v>
      </c>
      <c r="FB102" s="139">
        <f>(COUNTIFS('Estruturante Móvel'!$M:$M,$B102,'Estruturante Móvel'!$AM:$AM,FB$4))-(COUNTIFS('Estruturante Móvel'!$M:$M,$B102,'Estruturante Móvel'!$AM:$AM,FB$4,'Estruturante Móvel'!$AQ:$AQ,"REPARO FO"))</f>
        <v>0</v>
      </c>
      <c r="FC102" s="140">
        <f>(COUNTIFS('Estruturante Móvel'!$M:$M,$B102,'Estruturante Móvel'!$C:$C,"&lt;&gt;PREVISTO",'Estruturante Móvel'!$G:$G,FB$4))</f>
        <v>0</v>
      </c>
      <c r="FD102" s="139">
        <f>(COUNTIFS('Estruturante Móvel'!$M:$M,$B102,'Estruturante Móvel'!$AM:$AM,FD$4))-(COUNTIFS('Estruturante Móvel'!$M:$M,$B102,'Estruturante Móvel'!$AM:$AM,FD$4,'Estruturante Móvel'!$AQ:$AQ,"REPARO FO"))</f>
        <v>0</v>
      </c>
      <c r="FE102" s="140">
        <f>(COUNTIFS('Estruturante Móvel'!$M:$M,$B102,'Estruturante Móvel'!$C:$C,"&lt;&gt;PREVISTO",'Estruturante Móvel'!$G:$G,FD$4))</f>
        <v>0</v>
      </c>
      <c r="FF102" s="139">
        <f>(COUNTIFS('Estruturante Móvel'!$M:$M,$B102,'Estruturante Móvel'!$AM:$AM,FF$4))-(COUNTIFS('Estruturante Móvel'!$M:$M,$B102,'Estruturante Móvel'!$AM:$AM,FF$4,'Estruturante Móvel'!$AQ:$AQ,"REPARO FO"))</f>
        <v>0</v>
      </c>
      <c r="FG102" s="140">
        <f>(COUNTIFS('Estruturante Móvel'!$M:$M,$B102,'Estruturante Móvel'!$C:$C,"&lt;&gt;PREVISTO",'Estruturante Móvel'!$G:$G,FF$4))</f>
        <v>0</v>
      </c>
      <c r="FH102" s="139">
        <f>(COUNTIFS('Estruturante Móvel'!$M:$M,$B102,'Estruturante Móvel'!$AM:$AM,FH$4))-(COUNTIFS('Estruturante Móvel'!$M:$M,$B102,'Estruturante Móvel'!$AM:$AM,FH$4,'Estruturante Móvel'!$AQ:$AQ,"REPARO FO"))</f>
        <v>0</v>
      </c>
      <c r="FI102" s="140">
        <f>(COUNTIFS('Estruturante Móvel'!$M:$M,$B102,'Estruturante Móvel'!$C:$C,"&lt;&gt;PREVISTO",'Estruturante Móvel'!$G:$G,FH$4))</f>
        <v>0</v>
      </c>
      <c r="FJ102" s="139">
        <f>(COUNTIFS('Estruturante Móvel'!$M:$M,$B102,'Estruturante Móvel'!$AM:$AM,FJ$4))-(COUNTIFS('Estruturante Móvel'!$M:$M,$B102,'Estruturante Móvel'!$AM:$AM,FJ$4,'Estruturante Móvel'!$AQ:$AQ,"REPARO FO"))</f>
        <v>0</v>
      </c>
      <c r="FK102" s="140">
        <f>(COUNTIFS('Estruturante Móvel'!$M:$M,$B102,'Estruturante Móvel'!$C:$C,"&lt;&gt;PREVISTO",'Estruturante Móvel'!$G:$G,FJ$4))</f>
        <v>0</v>
      </c>
      <c r="FL102" s="139">
        <f>(COUNTIFS('Estruturante Móvel'!$M:$M,$B102,'Estruturante Móvel'!$AM:$AM,FL$4))-(COUNTIFS('Estruturante Móvel'!$M:$M,$B102,'Estruturante Móvel'!$AM:$AM,FL$4,'Estruturante Móvel'!$AQ:$AQ,"REPARO FO"))</f>
        <v>0</v>
      </c>
      <c r="FM102" s="140">
        <f>(COUNTIFS('Estruturante Móvel'!$M:$M,$B102,'Estruturante Móvel'!$C:$C,"&lt;&gt;PREVISTO",'Estruturante Móvel'!$G:$G,FL$4))</f>
        <v>1</v>
      </c>
      <c r="FN102" s="139">
        <f>(COUNTIFS('Estruturante Móvel'!$M:$M,$B102,'Estruturante Móvel'!$AM:$AM,FN$4))-(COUNTIFS('Estruturante Móvel'!$M:$M,$B102,'Estruturante Móvel'!$AM:$AM,FN$4,'Estruturante Móvel'!$AQ:$AQ,"REPARO FO"))</f>
        <v>0</v>
      </c>
      <c r="FO102" s="140">
        <f>(COUNTIFS('Estruturante Móvel'!$M:$M,$B102,'Estruturante Móvel'!$C:$C,"&lt;&gt;PREVISTO",'Estruturante Móvel'!$G:$G,FN$4))</f>
        <v>0</v>
      </c>
      <c r="FP102" s="139">
        <f>(COUNTIFS('Estruturante Móvel'!$M:$M,$B102,'Estruturante Móvel'!$AM:$AM,FP$4))-(COUNTIFS('Estruturante Móvel'!$M:$M,$B102,'Estruturante Móvel'!$AM:$AM,FP$4,'Estruturante Móvel'!$AQ:$AQ,"REPARO FO"))</f>
        <v>0</v>
      </c>
      <c r="FQ102" s="140">
        <f>(COUNTIFS('Estruturante Móvel'!$M:$M,$B102,'Estruturante Móvel'!$C:$C,"&lt;&gt;PREVISTO",'Estruturante Móvel'!$G:$G,FP$4))</f>
        <v>0</v>
      </c>
      <c r="FR102" s="139">
        <f>(COUNTIFS('Estruturante Móvel'!$M:$M,$B102,'Estruturante Móvel'!$AM:$AM,FR$4))-(COUNTIFS('Estruturante Móvel'!$M:$M,$B102,'Estruturante Móvel'!$AM:$AM,FR$4,'Estruturante Móvel'!$AQ:$AQ,"REPARO FO"))</f>
        <v>0</v>
      </c>
      <c r="FS102" s="140">
        <f>(COUNTIFS('Estruturante Móvel'!$M:$M,$B102,'Estruturante Móvel'!$C:$C,"&lt;&gt;PREVISTO",'Estruturante Móvel'!$G:$G,FR$4))</f>
        <v>0</v>
      </c>
      <c r="FT102" s="139">
        <f>(COUNTIFS('Estruturante Móvel'!$M:$M,$B102,'Estruturante Móvel'!$AM:$AM,FT$4))-(COUNTIFS('Estruturante Móvel'!$M:$M,$B102,'Estruturante Móvel'!$AM:$AM,FT$4,'Estruturante Móvel'!$AQ:$AQ,"REPARO FO"))</f>
        <v>0</v>
      </c>
      <c r="FU102" s="140">
        <f>(COUNTIFS('Estruturante Móvel'!$M:$M,$B102,'Estruturante Móvel'!$C:$C,"&lt;&gt;PREVISTO",'Estruturante Móvel'!$G:$G,FT$4))</f>
        <v>1</v>
      </c>
      <c r="FV102" s="139">
        <f>(COUNTIFS('Estruturante Móvel'!$M:$M,$B102,'Estruturante Móvel'!$AM:$AM,FV$4))-(COUNTIFS('Estruturante Móvel'!$M:$M,$B102,'Estruturante Móvel'!$AM:$AM,FV$4,'Estruturante Móvel'!$AQ:$AQ,"REPARO FO"))</f>
        <v>0</v>
      </c>
      <c r="FW102" s="140">
        <f>(COUNTIFS('Estruturante Móvel'!$M:$M,$B102,'Estruturante Móvel'!$C:$C,"&lt;&gt;PREVISTO",'Estruturante Móvel'!$G:$G,FV$4))</f>
        <v>0</v>
      </c>
      <c r="FX102" s="139">
        <f>(COUNTIFS('Estruturante Móvel'!$M:$M,$B102,'Estruturante Móvel'!$AM:$AM,FX$4))-(COUNTIFS('Estruturante Móvel'!$M:$M,$B102,'Estruturante Móvel'!$AM:$AM,FX$4,'Estruturante Móvel'!$AQ:$AQ,"REPARO FO"))</f>
        <v>0</v>
      </c>
      <c r="FY102" s="140">
        <f>(COUNTIFS('Estruturante Móvel'!$M:$M,$B102,'Estruturante Móvel'!$C:$C,"&lt;&gt;PREVISTO",'Estruturante Móvel'!$G:$G,FX$4))</f>
        <v>0</v>
      </c>
      <c r="FZ102" s="139">
        <f>(COUNTIFS('Estruturante Móvel'!$M:$M,$B102,'Estruturante Móvel'!$AM:$AM,FZ$4))-(COUNTIFS('Estruturante Móvel'!$M:$M,$B102,'Estruturante Móvel'!$AM:$AM,FZ$4,'Estruturante Móvel'!$AQ:$AQ,"REPARO FO"))</f>
        <v>0</v>
      </c>
      <c r="GA102" s="140">
        <f>(COUNTIFS('Estruturante Móvel'!$M:$M,$B102,'Estruturante Móvel'!$C:$C,"&lt;&gt;PREVISTO",'Estruturante Móvel'!$G:$G,FZ$4))</f>
        <v>0</v>
      </c>
      <c r="GB102" s="139">
        <f>(COUNTIFS('Estruturante Móvel'!$M:$M,$B102,'Estruturante Móvel'!$AM:$AM,GB$4))-(COUNTIFS('Estruturante Móvel'!$M:$M,$B102,'Estruturante Móvel'!$AM:$AM,GB$4,'Estruturante Móvel'!$AQ:$AQ,"REPARO FO"))</f>
        <v>0</v>
      </c>
      <c r="GC102" s="140">
        <f>(COUNTIFS('Estruturante Móvel'!$M:$M,$B102,'Estruturante Móvel'!$C:$C,"&lt;&gt;PREVISTO",'Estruturante Móvel'!$G:$G,GB$4))</f>
        <v>0</v>
      </c>
      <c r="GD102" s="139">
        <f>(COUNTIFS('Estruturante Móvel'!$M:$M,$B102,'Estruturante Móvel'!$AM:$AM,GD$4))-(COUNTIFS('Estruturante Móvel'!$M:$M,$B102,'Estruturante Móvel'!$AM:$AM,GD$4,'Estruturante Móvel'!$AQ:$AQ,"REPARO FO"))</f>
        <v>0</v>
      </c>
      <c r="GE102" s="140">
        <f>(COUNTIFS('Estruturante Móvel'!$M:$M,$B102,'Estruturante Móvel'!$C:$C,"&lt;&gt;PREVISTO",'Estruturante Móvel'!$G:$G,GD$4))</f>
        <v>0</v>
      </c>
      <c r="GF102" s="139">
        <f>(COUNTIFS('Estruturante Móvel'!$M:$M,$B102,'Estruturante Móvel'!$AM:$AM,GF$4))-(COUNTIFS('Estruturante Móvel'!$M:$M,$B102,'Estruturante Móvel'!$AM:$AM,GF$4,'Estruturante Móvel'!$AQ:$AQ,"REPARO FO"))</f>
        <v>0</v>
      </c>
      <c r="GG102" s="140">
        <f>(COUNTIFS('Estruturante Móvel'!$M:$M,$B102,'Estruturante Móvel'!$C:$C,"&lt;&gt;PREVISTO",'Estruturante Móvel'!$G:$G,GF$4))</f>
        <v>0</v>
      </c>
      <c r="GH102" s="139">
        <f>(COUNTIFS('Estruturante Móvel'!$M:$M,$B102,'Estruturante Móvel'!$AM:$AM,GH$4))-(COUNTIFS('Estruturante Móvel'!$M:$M,$B102,'Estruturante Móvel'!$AM:$AM,GH$4,'Estruturante Móvel'!$AQ:$AQ,"REPARO FO"))</f>
        <v>0</v>
      </c>
      <c r="GI102" s="140">
        <f>(COUNTIFS('Estruturante Móvel'!$M:$M,$B102,'Estruturante Móvel'!$C:$C,"&lt;&gt;PREVISTO",'Estruturante Móvel'!$G:$G,GH$4))</f>
        <v>0</v>
      </c>
      <c r="GJ102" s="139">
        <f>(COUNTIFS('Estruturante Móvel'!$M:$M,$B102,'Estruturante Móvel'!$AM:$AM,GJ$4))-(COUNTIFS('Estruturante Móvel'!$M:$M,$B102,'Estruturante Móvel'!$AM:$AM,GJ$4,'Estruturante Móvel'!$AQ:$AQ,"REPARO FO"))</f>
        <v>0</v>
      </c>
      <c r="GK102" s="140">
        <f>(COUNTIFS('Estruturante Móvel'!$M:$M,$B102,'Estruturante Móvel'!$C:$C,"&lt;&gt;PREVISTO",'Estruturante Móvel'!$G:$G,GJ$4))</f>
        <v>0</v>
      </c>
      <c r="GL102" s="139">
        <f>(COUNTIFS('Estruturante Móvel'!$M:$M,$B102,'Estruturante Móvel'!$AM:$AM,GL$4))-(COUNTIFS('Estruturante Móvel'!$M:$M,$B102,'Estruturante Móvel'!$AM:$AM,GL$4,'Estruturante Móvel'!$AQ:$AQ,"REPARO FO"))</f>
        <v>0</v>
      </c>
      <c r="GM102" s="140">
        <f>(COUNTIFS('Estruturante Móvel'!$M:$M,$B102,'Estruturante Móvel'!$C:$C,"&lt;&gt;PREVISTO",'Estruturante Móvel'!$G:$G,GL$4))</f>
        <v>0</v>
      </c>
      <c r="GN102" s="139">
        <f>(COUNTIFS('Estruturante Móvel'!$M:$M,$B102,'Estruturante Móvel'!$AM:$AM,GN$4))-(COUNTIFS('Estruturante Móvel'!$M:$M,$B102,'Estruturante Móvel'!$AM:$AM,GN$4,'Estruturante Móvel'!$AQ:$AQ,"REPARO FO"))</f>
        <v>0</v>
      </c>
      <c r="GO102" s="140">
        <f>(COUNTIFS('Estruturante Móvel'!$M:$M,$B102,'Estruturante Móvel'!$C:$C,"&lt;&gt;PREVISTO",'Estruturante Móvel'!$G:$G,GN$4))</f>
        <v>0</v>
      </c>
      <c r="GP102" s="139">
        <f>(COUNTIFS('Estruturante Móvel'!$M:$M,$B102,'Estruturante Móvel'!$AM:$AM,GP$4))-(COUNTIFS('Estruturante Móvel'!$M:$M,$B102,'Estruturante Móvel'!$AM:$AM,GP$4,'Estruturante Móvel'!$AQ:$AQ,"REPARO FO"))</f>
        <v>0</v>
      </c>
      <c r="GQ102" s="140">
        <f>(COUNTIFS('Estruturante Móvel'!$M:$M,$B102,'Estruturante Móvel'!$C:$C,"&lt;&gt;PREVISTO",'Estruturante Móvel'!$G:$G,GP$4))</f>
        <v>0</v>
      </c>
      <c r="GR102" s="139">
        <f>(COUNTIFS('Estruturante Móvel'!$M:$M,$B102,'Estruturante Móvel'!$AM:$AM,GR$4))-(COUNTIFS('Estruturante Móvel'!$M:$M,$B102,'Estruturante Móvel'!$AM:$AM,GR$4,'Estruturante Móvel'!$AQ:$AQ,"REPARO FO"))</f>
        <v>0</v>
      </c>
      <c r="GS102" s="140">
        <f>(COUNTIFS('Estruturante Móvel'!$M:$M,$B102,'Estruturante Móvel'!$C:$C,"&lt;&gt;PREVISTO",'Estruturante Móvel'!$G:$G,GR$4))</f>
        <v>0</v>
      </c>
      <c r="GT102" s="139">
        <f>(COUNTIFS('Estruturante Móvel'!$M:$M,$B102,'Estruturante Móvel'!$AM:$AM,GT$4))-(COUNTIFS('Estruturante Móvel'!$M:$M,$B102,'Estruturante Móvel'!$AM:$AM,GT$4,'Estruturante Móvel'!$AQ:$AQ,"REPARO FO"))</f>
        <v>0</v>
      </c>
      <c r="GU102" s="140">
        <f>(COUNTIFS('Estruturante Móvel'!$M:$M,$B102,'Estruturante Móvel'!$C:$C,"&lt;&gt;PREVISTO",'Estruturante Móvel'!$G:$G,GT$4))</f>
        <v>0</v>
      </c>
      <c r="GV102" s="139">
        <f>(COUNTIFS('Estruturante Móvel'!$M:$M,$B102,'Estruturante Móvel'!$AM:$AM,GV$4))-(COUNTIFS('Estruturante Móvel'!$M:$M,$B102,'Estruturante Móvel'!$AM:$AM,GV$4,'Estruturante Móvel'!$AQ:$AQ,"REPARO FO"))</f>
        <v>0</v>
      </c>
      <c r="GW102" s="140">
        <f>(COUNTIFS('Estruturante Móvel'!$M:$M,$B102,'Estruturante Móvel'!$C:$C,"&lt;&gt;PREVISTO",'Estruturante Móvel'!$G:$G,GV$4))</f>
        <v>0</v>
      </c>
      <c r="GX102" s="139">
        <f>(COUNTIFS('Estruturante Móvel'!$M:$M,$B102,'Estruturante Móvel'!$AM:$AM,GX$4))-(COUNTIFS('Estruturante Móvel'!$M:$M,$B102,'Estruturante Móvel'!$AM:$AM,GX$4,'Estruturante Móvel'!$AQ:$AQ,"REPARO FO"))</f>
        <v>0</v>
      </c>
      <c r="GY102" s="140">
        <f>(COUNTIFS('Estruturante Móvel'!$M:$M,$B102,'Estruturante Móvel'!$C:$C,"&lt;&gt;PREVISTO",'Estruturante Móvel'!$G:$G,GX$4))</f>
        <v>0</v>
      </c>
      <c r="GZ102" s="139">
        <f>(COUNTIFS('Estruturante Móvel'!$M:$M,$B102,'Estruturante Móvel'!$AM:$AM,GZ$4))-(COUNTIFS('Estruturante Móvel'!$M:$M,$B102,'Estruturante Móvel'!$AM:$AM,GZ$4,'Estruturante Móvel'!$AQ:$AQ,"REPARO FO"))</f>
        <v>0</v>
      </c>
      <c r="HA102" s="140">
        <f>(COUNTIFS('Estruturante Móvel'!$M:$M,$B102,'Estruturante Móvel'!$C:$C,"&lt;&gt;PREVISTO",'Estruturante Móvel'!$G:$G,GZ$4))</f>
        <v>0</v>
      </c>
      <c r="HB102" s="139">
        <f>(COUNTIFS('Estruturante Móvel'!$M:$M,$B102,'Estruturante Móvel'!$AM:$AM,HB$4))-(COUNTIFS('Estruturante Móvel'!$M:$M,$B102,'Estruturante Móvel'!$AM:$AM,HB$4,'Estruturante Móvel'!$AQ:$AQ,"REPARO FO"))</f>
        <v>0</v>
      </c>
      <c r="HC102" s="140">
        <f>(COUNTIFS('Estruturante Móvel'!$M:$M,$B102,'Estruturante Móvel'!$C:$C,"&lt;&gt;PREVISTO",'Estruturante Móvel'!$G:$G,HB$4))</f>
        <v>0</v>
      </c>
      <c r="HD102" s="139">
        <f>(COUNTIFS('Estruturante Móvel'!$M:$M,$B102,'Estruturante Móvel'!$AM:$AM,HD$4))-(COUNTIFS('Estruturante Móvel'!$M:$M,$B102,'Estruturante Móvel'!$AM:$AM,HD$4,'Estruturante Móvel'!$AQ:$AQ,"REPARO FO"))</f>
        <v>0</v>
      </c>
      <c r="HE102" s="140">
        <f>(COUNTIFS('Estruturante Móvel'!$M:$M,$B102,'Estruturante Móvel'!$C:$C,"&lt;&gt;PREVISTO",'Estruturante Móvel'!$G:$G,HD$4))</f>
        <v>0</v>
      </c>
      <c r="HF102" s="139">
        <f>(COUNTIFS('Estruturante Móvel'!$M:$M,$B102,'Estruturante Móvel'!$AM:$AM,HF$4))-(COUNTIFS('Estruturante Móvel'!$M:$M,$B102,'Estruturante Móvel'!$AM:$AM,HF$4,'Estruturante Móvel'!$AQ:$AQ,"REPARO FO"))</f>
        <v>0</v>
      </c>
      <c r="HG102" s="140">
        <f>(COUNTIFS('Estruturante Móvel'!$M:$M,$B102,'Estruturante Móvel'!$C:$C,"&lt;&gt;PREVISTO",'Estruturante Móvel'!$G:$G,HF$4))</f>
        <v>0</v>
      </c>
      <c r="HH102" s="139">
        <f>(COUNTIFS('Estruturante Móvel'!$M:$M,$B102,'Estruturante Móvel'!$AM:$AM,HH$4))-(COUNTIFS('Estruturante Móvel'!$M:$M,$B102,'Estruturante Móvel'!$AM:$AM,HH$4,'Estruturante Móvel'!$AQ:$AQ,"REPARO FO"))</f>
        <v>0</v>
      </c>
      <c r="HI102" s="140">
        <f>(COUNTIFS('Estruturante Móvel'!$M:$M,$B102,'Estruturante Móvel'!$C:$C,"&lt;&gt;PREVISTO",'Estruturante Móvel'!$G:$G,HH$4))</f>
        <v>0</v>
      </c>
      <c r="HJ102" s="139">
        <f>(COUNTIFS('Estruturante Móvel'!$M:$M,$B102,'Estruturante Móvel'!$AM:$AM,HJ$4))-(COUNTIFS('Estruturante Móvel'!$M:$M,$B102,'Estruturante Móvel'!$AM:$AM,HJ$4,'Estruturante Móvel'!$AQ:$AQ,"REPARO FO"))</f>
        <v>0</v>
      </c>
      <c r="HK102" s="140">
        <f>(COUNTIFS('Estruturante Móvel'!$M:$M,$B102,'Estruturante Móvel'!$C:$C,"&lt;&gt;PREVISTO",'Estruturante Móvel'!$G:$G,HJ$4))</f>
        <v>0</v>
      </c>
      <c r="HL102" s="139">
        <f>(COUNTIFS('Estruturante Móvel'!$M:$M,$B102,'Estruturante Móvel'!$AM:$AM,HL$4))-(COUNTIFS('Estruturante Móvel'!$M:$M,$B102,'Estruturante Móvel'!$AM:$AM,HL$4,'Estruturante Móvel'!$AQ:$AQ,"REPARO FO"))</f>
        <v>0</v>
      </c>
      <c r="HM102" s="140">
        <f>(COUNTIFS('Estruturante Móvel'!$M:$M,$B102,'Estruturante Móvel'!$C:$C,"&lt;&gt;PREVISTO",'Estruturante Móvel'!$G:$G,HL$4))</f>
        <v>0</v>
      </c>
      <c r="HN102" s="139">
        <f>(COUNTIFS('Estruturante Móvel'!$M:$M,$B102,'Estruturante Móvel'!$AM:$AM,HN$4))-(COUNTIFS('Estruturante Móvel'!$M:$M,$B102,'Estruturante Móvel'!$AM:$AM,HN$4,'Estruturante Móvel'!$AQ:$AQ,"REPARO FO"))</f>
        <v>0</v>
      </c>
      <c r="HO102" s="140">
        <f>(COUNTIFS('Estruturante Móvel'!$M:$M,$B102,'Estruturante Móvel'!$C:$C,"&lt;&gt;PREVISTO",'Estruturante Móvel'!$G:$G,HN$4))</f>
        <v>0</v>
      </c>
      <c r="HP102" s="139">
        <f>(COUNTIFS('Estruturante Móvel'!$M:$M,$B102,'Estruturante Móvel'!$AM:$AM,HP$4))-(COUNTIFS('Estruturante Móvel'!$M:$M,$B102,'Estruturante Móvel'!$AM:$AM,HP$4,'Estruturante Móvel'!$AQ:$AQ,"REPARO FO"))</f>
        <v>0</v>
      </c>
      <c r="HQ102" s="140">
        <f>(COUNTIFS('Estruturante Móvel'!$M:$M,$B102,'Estruturante Móvel'!$C:$C,"&lt;&gt;PREVISTO",'Estruturante Móvel'!$G:$G,HP$4))</f>
        <v>0</v>
      </c>
      <c r="HR102" s="139">
        <f>(COUNTIFS('Estruturante Móvel'!$M:$M,$B102,'Estruturante Móvel'!$AM:$AM,HR$4))-(COUNTIFS('Estruturante Móvel'!$M:$M,$B102,'Estruturante Móvel'!$AM:$AM,HR$4,'Estruturante Móvel'!$AQ:$AQ,"REPARO FO"))</f>
        <v>0</v>
      </c>
      <c r="HS102" s="140">
        <f>(COUNTIFS('Estruturante Móvel'!$M:$M,$B102,'Estruturante Móvel'!$C:$C,"&lt;&gt;PREVISTO",'Estruturante Móvel'!$G:$G,HR$4))</f>
        <v>0</v>
      </c>
      <c r="HT102" s="139">
        <f>(COUNTIFS('Estruturante Móvel'!$M:$M,$B102,'Estruturante Móvel'!$AM:$AM,HT$4))-(COUNTIFS('Estruturante Móvel'!$M:$M,$B102,'Estruturante Móvel'!$AM:$AM,HT$4,'Estruturante Móvel'!$AQ:$AQ,"REPARO FO"))</f>
        <v>0</v>
      </c>
      <c r="HU102" s="140">
        <f>(COUNTIFS('Estruturante Móvel'!$M:$M,$B102,'Estruturante Móvel'!$C:$C,"&lt;&gt;PREVISTO",'Estruturante Móvel'!$G:$G,HT$4))</f>
        <v>0</v>
      </c>
      <c r="HV102" s="139">
        <f>(COUNTIFS('Estruturante Móvel'!$M:$M,$B102,'Estruturante Móvel'!$AM:$AM,HV$4))-(COUNTIFS('Estruturante Móvel'!$M:$M,$B102,'Estruturante Móvel'!$AM:$AM,HV$4,'Estruturante Móvel'!$AQ:$AQ,"REPARO FO"))</f>
        <v>0</v>
      </c>
      <c r="HW102" s="140">
        <f>(COUNTIFS('Estruturante Móvel'!$M:$M,$B102,'Estruturante Móvel'!$C:$C,"&lt;&gt;PREVISTO",'Estruturante Móvel'!$G:$G,HV$4))</f>
        <v>0</v>
      </c>
      <c r="HX102" s="139">
        <f>(COUNTIFS('Estruturante Móvel'!$M:$M,$B102,'Estruturante Móvel'!$AM:$AM,HX$4))-(COUNTIFS('Estruturante Móvel'!$M:$M,$B102,'Estruturante Móvel'!$AM:$AM,HX$4,'Estruturante Móvel'!$AQ:$AQ,"REPARO FO"))</f>
        <v>0</v>
      </c>
      <c r="HY102" s="140">
        <f>(COUNTIFS('Estruturante Móvel'!$M:$M,$B102,'Estruturante Móvel'!$C:$C,"&lt;&gt;PREVISTO",'Estruturante Móvel'!$G:$G,HX$4))</f>
        <v>0</v>
      </c>
      <c r="HZ102" s="139">
        <f>(COUNTIFS('Estruturante Móvel'!$M:$M,$B102,'Estruturante Móvel'!$AM:$AM,HZ$4))-(COUNTIFS('Estruturante Móvel'!$M:$M,$B102,'Estruturante Móvel'!$AM:$AM,HZ$4,'Estruturante Móvel'!$AQ:$AQ,"REPARO FO"))</f>
        <v>0</v>
      </c>
      <c r="IA102" s="140">
        <f>(COUNTIFS('Estruturante Móvel'!$M:$M,$B102,'Estruturante Móvel'!$C:$C,"&lt;&gt;PREVISTO",'Estruturante Móvel'!$G:$G,HZ$4))</f>
        <v>0</v>
      </c>
      <c r="IB102" s="139">
        <f>(COUNTIFS('Estruturante Móvel'!$M:$M,$B102,'Estruturante Móvel'!$AM:$AM,IB$4))-(COUNTIFS('Estruturante Móvel'!$M:$M,$B102,'Estruturante Móvel'!$AM:$AM,IB$4,'Estruturante Móvel'!$AQ:$AQ,"REPARO FO"))</f>
        <v>0</v>
      </c>
      <c r="IC102" s="140">
        <f>(COUNTIFS('Estruturante Móvel'!$M:$M,$B102,'Estruturante Móvel'!$C:$C,"&lt;&gt;PREVISTO",'Estruturante Móvel'!$G:$G,IB$4))</f>
        <v>0</v>
      </c>
      <c r="ID102" s="139">
        <f>(COUNTIFS('Estruturante Móvel'!$M:$M,$B102,'Estruturante Móvel'!$AM:$AM,ID$4))-(COUNTIFS('Estruturante Móvel'!$M:$M,$B102,'Estruturante Móvel'!$AM:$AM,ID$4,'Estruturante Móvel'!$AQ:$AQ,"REPARO FO"))</f>
        <v>0</v>
      </c>
      <c r="IE102" s="140">
        <f>(COUNTIFS('Estruturante Móvel'!$M:$M,$B102,'Estruturante Móvel'!$C:$C,"&lt;&gt;PREVISTO",'Estruturante Móvel'!$G:$G,ID$4))</f>
        <v>1</v>
      </c>
      <c r="IF102" s="139">
        <f>(COUNTIFS('Estruturante Móvel'!$M:$M,$B102,'Estruturante Móvel'!$AM:$AM,IF$4))-(COUNTIFS('Estruturante Móvel'!$M:$M,$B102,'Estruturante Móvel'!$AM:$AM,IF$4,'Estruturante Móvel'!$AQ:$AQ,"REPARO FO"))</f>
        <v>0</v>
      </c>
      <c r="IG102" s="140">
        <f>(COUNTIFS('Estruturante Móvel'!$M:$M,$B102,'Estruturante Móvel'!$C:$C,"&lt;&gt;PREVISTO",'Estruturante Móvel'!$G:$G,IF$4))</f>
        <v>0</v>
      </c>
      <c r="IH102" s="139">
        <f>(COUNTIFS('Estruturante Móvel'!$M:$M,$B102,'Estruturante Móvel'!$AM:$AM,IH$4))-(COUNTIFS('Estruturante Móvel'!$M:$M,$B102,'Estruturante Móvel'!$AM:$AM,IH$4,'Estruturante Móvel'!$AQ:$AQ,"REPARO FO"))</f>
        <v>0</v>
      </c>
      <c r="II102" s="140">
        <f>(COUNTIFS('Estruturante Móvel'!$M:$M,$B102,'Estruturante Móvel'!$C:$C,"&lt;&gt;PREVISTO",'Estruturante Móvel'!$G:$G,IH$4))</f>
        <v>0</v>
      </c>
      <c r="IJ102" s="139">
        <f>(COUNTIFS('Estruturante Móvel'!$M:$M,$B102,'Estruturante Móvel'!$AM:$AM,IJ$4))-(COUNTIFS('Estruturante Móvel'!$M:$M,$B102,'Estruturante Móvel'!$AM:$AM,IJ$4,'Estruturante Móvel'!$AQ:$AQ,"REPARO FO"))</f>
        <v>0</v>
      </c>
      <c r="IK102" s="140">
        <f>(COUNTIFS('Estruturante Móvel'!$M:$M,$B102,'Estruturante Móvel'!$C:$C,"&lt;&gt;PREVISTO",'Estruturante Móvel'!$G:$G,IJ$4))</f>
        <v>0</v>
      </c>
      <c r="IL102" s="139">
        <f>(COUNTIFS('Estruturante Móvel'!$M:$M,$B102,'Estruturante Móvel'!$AM:$AM,IL$4))-(COUNTIFS('Estruturante Móvel'!$M:$M,$B102,'Estruturante Móvel'!$AM:$AM,IL$4,'Estruturante Móvel'!$AQ:$AQ,"REPARO FO"))</f>
        <v>0</v>
      </c>
      <c r="IM102" s="140">
        <f>(COUNTIFS('Estruturante Móvel'!$M:$M,$B102,'Estruturante Móvel'!$C:$C,"&lt;&gt;PREVISTO",'Estruturante Móvel'!$G:$G,IL$4))</f>
        <v>0</v>
      </c>
      <c r="IN102" s="139">
        <f>(COUNTIFS('Estruturante Móvel'!$M:$M,$B102,'Estruturante Móvel'!$AM:$AM,IN$4))-(COUNTIFS('Estruturante Móvel'!$M:$M,$B102,'Estruturante Móvel'!$AM:$AM,IN$4,'Estruturante Móvel'!$AQ:$AQ,"REPARO FO"))</f>
        <v>0</v>
      </c>
      <c r="IO102" s="140">
        <f>(COUNTIFS('Estruturante Móvel'!$M:$M,$B102,'Estruturante Móvel'!$C:$C,"&lt;&gt;PREVISTO",'Estruturante Móvel'!$G:$G,IN$4))</f>
        <v>0</v>
      </c>
      <c r="IP102" s="139">
        <f>(COUNTIFS('Estruturante Móvel'!$M:$M,$B102,'Estruturante Móvel'!$AM:$AM,IP$4))-(COUNTIFS('Estruturante Móvel'!$M:$M,$B102,'Estruturante Móvel'!$AM:$AM,IP$4,'Estruturante Móvel'!$AQ:$AQ,"REPARO FO"))</f>
        <v>0</v>
      </c>
      <c r="IQ102" s="140">
        <f>(COUNTIFS('Estruturante Móvel'!$M:$M,$B102,'Estruturante Móvel'!$C:$C,"&lt;&gt;PREVISTO",'Estruturante Móvel'!$G:$G,IP$4))</f>
        <v>0</v>
      </c>
      <c r="IR102" s="139">
        <f>(COUNTIFS('Estruturante Móvel'!$M:$M,$B102,'Estruturante Móvel'!$AM:$AM,IR$4))-(COUNTIFS('Estruturante Móvel'!$M:$M,$B102,'Estruturante Móvel'!$AM:$AM,IR$4,'Estruturante Móvel'!$AQ:$AQ,"REPARO FO"))</f>
        <v>0</v>
      </c>
      <c r="IS102" s="140">
        <f>(COUNTIFS('Estruturante Móvel'!$M:$M,$B102,'Estruturante Móvel'!$C:$C,"&lt;&gt;PREVISTO",'Estruturante Móvel'!$G:$G,IR$4))</f>
        <v>0</v>
      </c>
      <c r="IT102" s="139">
        <f>(COUNTIFS('Estruturante Móvel'!$M:$M,$B102,'Estruturante Móvel'!$AM:$AM,IT$4))-(COUNTIFS('Estruturante Móvel'!$M:$M,$B102,'Estruturante Móvel'!$AM:$AM,IT$4,'Estruturante Móvel'!$AQ:$AQ,"REPARO FO"))</f>
        <v>0</v>
      </c>
      <c r="IU102" s="140">
        <f>(COUNTIFS('Estruturante Móvel'!$M:$M,$B102,'Estruturante Móvel'!$C:$C,"&lt;&gt;PREVISTO",'Estruturante Móvel'!$G:$G,IT$4))</f>
        <v>0</v>
      </c>
      <c r="IV102" s="139">
        <f>(COUNTIFS('Estruturante Móvel'!$M:$M,$B102,'Estruturante Móvel'!$AM:$AM,IV$4))-(COUNTIFS('Estruturante Móvel'!$M:$M,$B102,'Estruturante Móvel'!$AM:$AM,IV$4,'Estruturante Móvel'!$AQ:$AQ,"REPARO FO"))</f>
        <v>0</v>
      </c>
      <c r="IW102" s="140">
        <f>(COUNTIFS('Estruturante Móvel'!$M:$M,$B102,'Estruturante Móvel'!$C:$C,"&lt;&gt;PREVISTO",'Estruturante Móvel'!$G:$G,IV$4))</f>
        <v>0</v>
      </c>
      <c r="IX102" s="139">
        <f>(COUNTIFS('Estruturante Móvel'!$M:$M,$B102,'Estruturante Móvel'!$AM:$AM,IX$4))-(COUNTIFS('Estruturante Móvel'!$M:$M,$B102,'Estruturante Móvel'!$AM:$AM,IX$4,'Estruturante Móvel'!$AQ:$AQ,"REPARO FO"))</f>
        <v>0</v>
      </c>
      <c r="IY102" s="140">
        <f>(COUNTIFS('Estruturante Móvel'!$M:$M,$B102,'Estruturante Móvel'!$C:$C,"&lt;&gt;PREVISTO",'Estruturante Móvel'!$G:$G,IX$4))</f>
        <v>0</v>
      </c>
      <c r="IZ102" s="139">
        <f>(COUNTIFS('Estruturante Móvel'!$M:$M,$B102,'Estruturante Móvel'!$AM:$AM,IZ$4))-(COUNTIFS('Estruturante Móvel'!$M:$M,$B102,'Estruturante Móvel'!$AM:$AM,IZ$4,'Estruturante Móvel'!$AQ:$AQ,"REPARO FO"))</f>
        <v>0</v>
      </c>
      <c r="JA102" s="140">
        <f>(COUNTIFS('Estruturante Móvel'!$M:$M,$B102,'Estruturante Móvel'!$C:$C,"&lt;&gt;PREVISTO",'Estruturante Móvel'!$G:$G,IZ$4))</f>
        <v>0</v>
      </c>
      <c r="JB102" s="139">
        <f>(COUNTIFS('Estruturante Móvel'!$M:$M,$B102,'Estruturante Móvel'!$AM:$AM,JB$4))-(COUNTIFS('Estruturante Móvel'!$M:$M,$B102,'Estruturante Móvel'!$AM:$AM,JB$4,'Estruturante Móvel'!$AQ:$AQ,"REPARO FO"))</f>
        <v>0</v>
      </c>
      <c r="JC102" s="140">
        <f>(COUNTIFS('Estruturante Móvel'!$M:$M,$B102,'Estruturante Móvel'!$C:$C,"&lt;&gt;PREVISTO",'Estruturante Móvel'!$G:$G,JB$4))</f>
        <v>0</v>
      </c>
      <c r="JD102" s="139">
        <f>(COUNTIFS('Estruturante Móvel'!$M:$M,$B102,'Estruturante Móvel'!$AM:$AM,JD$4))-(COUNTIFS('Estruturante Móvel'!$M:$M,$B102,'Estruturante Móvel'!$AM:$AM,JD$4,'Estruturante Móvel'!$AQ:$AQ,"REPARO FO"))</f>
        <v>0</v>
      </c>
      <c r="JE102" s="140">
        <f>(COUNTIFS('Estruturante Móvel'!$M:$M,$B102,'Estruturante Móvel'!$C:$C,"&lt;&gt;PREVISTO",'Estruturante Móvel'!$G:$G,JD$4))</f>
        <v>0</v>
      </c>
      <c r="JF102" s="139">
        <f>(COUNTIFS('Estruturante Móvel'!$M:$M,$B102,'Estruturante Móvel'!$AM:$AM,JF$4))-(COUNTIFS('Estruturante Móvel'!$M:$M,$B102,'Estruturante Móvel'!$AM:$AM,JF$4,'Estruturante Móvel'!$AQ:$AQ,"REPARO FO"))</f>
        <v>0</v>
      </c>
      <c r="JG102" s="140">
        <f>(COUNTIFS('Estruturante Móvel'!$M:$M,$B102,'Estruturante Móvel'!$C:$C,"&lt;&gt;PREVISTO",'Estruturante Móvel'!$G:$G,JF$4))</f>
        <v>0</v>
      </c>
      <c r="JH102" s="139">
        <f>(COUNTIFS('Estruturante Móvel'!$M:$M,$B102,'Estruturante Móvel'!$AM:$AM,JH$4))-(COUNTIFS('Estruturante Móvel'!$M:$M,$B102,'Estruturante Móvel'!$AM:$AM,JH$4,'Estruturante Móvel'!$AQ:$AQ,"REPARO FO"))</f>
        <v>0</v>
      </c>
      <c r="JI102" s="140">
        <f>(COUNTIFS('Estruturante Móvel'!$M:$M,$B102,'Estruturante Móvel'!$C:$C,"&lt;&gt;PREVISTO",'Estruturante Móvel'!$G:$G,JH$4))</f>
        <v>0</v>
      </c>
      <c r="JJ102" s="139">
        <f>(COUNTIFS('Estruturante Móvel'!$M:$M,$B102,'Estruturante Móvel'!$AM:$AM,JJ$4))-(COUNTIFS('Estruturante Móvel'!$M:$M,$B102,'Estruturante Móvel'!$AM:$AM,JJ$4,'Estruturante Móvel'!$AQ:$AQ,"REPARO FO"))</f>
        <v>0</v>
      </c>
      <c r="JK102" s="140">
        <f>(COUNTIFS('Estruturante Móvel'!$M:$M,$B102,'Estruturante Móvel'!$C:$C,"&lt;&gt;PREVISTO",'Estruturante Móvel'!$G:$G,JJ$4))</f>
        <v>0</v>
      </c>
      <c r="JL102" s="139">
        <f>(COUNTIFS('Estruturante Móvel'!$M:$M,$B102,'Estruturante Móvel'!$AM:$AM,JL$4))-(COUNTIFS('Estruturante Móvel'!$M:$M,$B102,'Estruturante Móvel'!$AM:$AM,JL$4,'Estruturante Móvel'!$AQ:$AQ,"REPARO FO"))</f>
        <v>0</v>
      </c>
      <c r="JM102" s="140">
        <f>(COUNTIFS('Estruturante Móvel'!$M:$M,$B102,'Estruturante Móvel'!$C:$C,"&lt;&gt;PREVISTO",'Estruturante Móvel'!$G:$G,JL$4))</f>
        <v>0</v>
      </c>
      <c r="JN102" s="139">
        <f>(COUNTIFS('Estruturante Móvel'!$M:$M,$B102,'Estruturante Móvel'!$AM:$AM,JN$4))-(COUNTIFS('Estruturante Móvel'!$M:$M,$B102,'Estruturante Móvel'!$AM:$AM,JN$4,'Estruturante Móvel'!$AQ:$AQ,"REPARO FO"))</f>
        <v>0</v>
      </c>
      <c r="JO102" s="140">
        <f>(COUNTIFS('Estruturante Móvel'!$M:$M,$B102,'Estruturante Móvel'!$C:$C,"&lt;&gt;PREVISTO",'Estruturante Móvel'!$G:$G,JN$4))</f>
        <v>0</v>
      </c>
      <c r="JP102" s="139">
        <f>(COUNTIFS('Estruturante Móvel'!$M:$M,$B102,'Estruturante Móvel'!$AM:$AM,JP$4))-(COUNTIFS('Estruturante Móvel'!$M:$M,$B102,'Estruturante Móvel'!$AM:$AM,JP$4,'Estruturante Móvel'!$AQ:$AQ,"REPARO FO"))</f>
        <v>0</v>
      </c>
      <c r="JQ102" s="140">
        <f>(COUNTIFS('Estruturante Móvel'!$M:$M,$B102,'Estruturante Móvel'!$C:$C,"&lt;&gt;PREVISTO",'Estruturante Móvel'!$G:$G,JP$4))</f>
        <v>0</v>
      </c>
      <c r="JR102" s="139">
        <f>(COUNTIFS('Estruturante Móvel'!$M:$M,$B102,'Estruturante Móvel'!$AM:$AM,JR$4))-(COUNTIFS('Estruturante Móvel'!$M:$M,$B102,'Estruturante Móvel'!$AM:$AM,JR$4,'Estruturante Móvel'!$AQ:$AQ,"REPARO FO"))</f>
        <v>0</v>
      </c>
      <c r="JS102" s="140">
        <f>(COUNTIFS('Estruturante Móvel'!$M:$M,$B102,'Estruturante Móvel'!$C:$C,"&lt;&gt;PREVISTO",'Estruturante Móvel'!$G:$G,JR$4))</f>
        <v>0</v>
      </c>
      <c r="JT102" s="139">
        <f>(COUNTIFS('Estruturante Móvel'!$M:$M,$B102,'Estruturante Móvel'!$AM:$AM,JT$4))-(COUNTIFS('Estruturante Móvel'!$M:$M,$B102,'Estruturante Móvel'!$AM:$AM,JT$4,'Estruturante Móvel'!$AQ:$AQ,"REPARO FO"))</f>
        <v>0</v>
      </c>
      <c r="JU102" s="140">
        <f>(COUNTIFS('Estruturante Móvel'!$M:$M,$B102,'Estruturante Móvel'!$C:$C,"&lt;&gt;PREVISTO",'Estruturante Móvel'!$G:$G,JT$4))</f>
        <v>0</v>
      </c>
      <c r="JV102" s="139">
        <f>(COUNTIFS('Estruturante Móvel'!$M:$M,$B102,'Estruturante Móvel'!$AM:$AM,JV$4))-(COUNTIFS('Estruturante Móvel'!$M:$M,$B102,'Estruturante Móvel'!$AM:$AM,JV$4,'Estruturante Móvel'!$AQ:$AQ,"REPARO FO"))</f>
        <v>0</v>
      </c>
      <c r="JW102" s="140">
        <f>(COUNTIFS('Estruturante Móvel'!$M:$M,$B102,'Estruturante Móvel'!$C:$C,"&lt;&gt;PREVISTO",'Estruturante Móvel'!$G:$G,JV$4))</f>
        <v>1</v>
      </c>
      <c r="JX102" s="139">
        <f>(COUNTIFS('Estruturante Móvel'!$M:$M,$B102,'Estruturante Móvel'!$AM:$AM,JX$4))-(COUNTIFS('Estruturante Móvel'!$M:$M,$B102,'Estruturante Móvel'!$AM:$AM,JX$4,'Estruturante Móvel'!$AQ:$AQ,"REPARO FO"))</f>
        <v>0</v>
      </c>
      <c r="JY102" s="140">
        <f>(COUNTIFS('Estruturante Móvel'!$M:$M,$B102,'Estruturante Móvel'!$C:$C,"&lt;&gt;PREVISTO",'Estruturante Móvel'!$G:$G,JX$4))</f>
        <v>0</v>
      </c>
      <c r="JZ102" s="139">
        <f>(COUNTIFS('Estruturante Móvel'!$M:$M,$B102,'Estruturante Móvel'!$AM:$AM,JZ$4))-(COUNTIFS('Estruturante Móvel'!$M:$M,$B102,'Estruturante Móvel'!$AM:$AM,JZ$4,'Estruturante Móvel'!$AQ:$AQ,"REPARO FO"))</f>
        <v>0</v>
      </c>
      <c r="KA102" s="140">
        <f>(COUNTIFS('Estruturante Móvel'!$M:$M,$B102,'Estruturante Móvel'!$C:$C,"&lt;&gt;PREVISTO",'Estruturante Móvel'!$G:$G,JZ$4))</f>
        <v>1</v>
      </c>
      <c r="KB102" s="139">
        <f>(COUNTIFS('Estruturante Móvel'!$M:$M,$B102,'Estruturante Móvel'!$AM:$AM,KB$4))-(COUNTIFS('Estruturante Móvel'!$M:$M,$B102,'Estruturante Móvel'!$AM:$AM,KB$4,'Estruturante Móvel'!$AQ:$AQ,"REPARO FO"))</f>
        <v>0</v>
      </c>
      <c r="KC102" s="140">
        <f>(COUNTIFS('Estruturante Móvel'!$M:$M,$B102,'Estruturante Móvel'!$C:$C,"&lt;&gt;PREVISTO",'Estruturante Móvel'!$G:$G,KB$4))</f>
        <v>0</v>
      </c>
      <c r="KD102" s="139">
        <f>(COUNTIFS('Estruturante Móvel'!$M:$M,$B102,'Estruturante Móvel'!$AM:$AM,KD$4))-(COUNTIFS('Estruturante Móvel'!$M:$M,$B102,'Estruturante Móvel'!$AM:$AM,KD$4,'Estruturante Móvel'!$AQ:$AQ,"REPARO FO"))</f>
        <v>0</v>
      </c>
      <c r="KE102" s="140">
        <f>(COUNTIFS('Estruturante Móvel'!$M:$M,$B102,'Estruturante Móvel'!$C:$C,"&lt;&gt;PREVISTO",'Estruturante Móvel'!$G:$G,KD$4))</f>
        <v>0</v>
      </c>
      <c r="KF102" s="139">
        <f>(COUNTIFS('Estruturante Móvel'!$M:$M,$B102,'Estruturante Móvel'!$AM:$AM,KF$4))-(COUNTIFS('Estruturante Móvel'!$M:$M,$B102,'Estruturante Móvel'!$AM:$AM,KF$4,'Estruturante Móvel'!$AQ:$AQ,"REPARO FO"))</f>
        <v>0</v>
      </c>
      <c r="KG102" s="140">
        <f>(COUNTIFS('Estruturante Móvel'!$M:$M,$B102,'Estruturante Móvel'!$C:$C,"&lt;&gt;PREVISTO",'Estruturante Móvel'!$G:$G,KF$4))</f>
        <v>0</v>
      </c>
      <c r="KH102" s="139">
        <f>(COUNTIFS('Estruturante Móvel'!$M:$M,$B102,'Estruturante Móvel'!$AM:$AM,KH$4))-(COUNTIFS('Estruturante Móvel'!$M:$M,$B102,'Estruturante Móvel'!$AM:$AM,KH$4,'Estruturante Móvel'!$AQ:$AQ,"REPARO FO"))</f>
        <v>0</v>
      </c>
      <c r="KI102" s="140">
        <f>(COUNTIFS('Estruturante Móvel'!$M:$M,$B102,'Estruturante Móvel'!$C:$C,"&lt;&gt;PREVISTO",'Estruturante Móvel'!$G:$G,KH$4))</f>
        <v>0</v>
      </c>
      <c r="KJ102" s="139">
        <f>(COUNTIFS('Estruturante Móvel'!$M:$M,$B102,'Estruturante Móvel'!$AM:$AM,KJ$4))-(COUNTIFS('Estruturante Móvel'!$M:$M,$B102,'Estruturante Móvel'!$AM:$AM,KJ$4,'Estruturante Móvel'!$AQ:$AQ,"REPARO FO"))</f>
        <v>0</v>
      </c>
      <c r="KK102" s="140">
        <f>(COUNTIFS('Estruturante Móvel'!$M:$M,$B102,'Estruturante Móvel'!$C:$C,"&lt;&gt;PREVISTO",'Estruturante Móvel'!$G:$G,KJ$4))</f>
        <v>2</v>
      </c>
      <c r="KL102" s="139">
        <f>(COUNTIFS('Estruturante Móvel'!$M:$M,$B102,'Estruturante Móvel'!$AM:$AM,KL$4))-(COUNTIFS('Estruturante Móvel'!$M:$M,$B102,'Estruturante Móvel'!$AM:$AM,KL$4,'Estruturante Móvel'!$AQ:$AQ,"REPARO FO"))</f>
        <v>0</v>
      </c>
      <c r="KM102" s="140">
        <f>(COUNTIFS('Estruturante Móvel'!$M:$M,$B102,'Estruturante Móvel'!$C:$C,"&lt;&gt;PREVISTO",'Estruturante Móvel'!$G:$G,KL$4))</f>
        <v>0</v>
      </c>
      <c r="KN102" s="139">
        <f>(COUNTIFS('Estruturante Móvel'!$M:$M,$B102,'Estruturante Móvel'!$AM:$AM,KN$4))-(COUNTIFS('Estruturante Móvel'!$M:$M,$B102,'Estruturante Móvel'!$AM:$AM,KN$4,'Estruturante Móvel'!$AQ:$AQ,"REPARO FO"))</f>
        <v>0</v>
      </c>
      <c r="KO102" s="140">
        <f>(COUNTIFS('Estruturante Móvel'!$M:$M,$B102,'Estruturante Móvel'!$C:$C,"&lt;&gt;PREVISTO",'Estruturante Móvel'!$G:$G,KN$4))</f>
        <v>0</v>
      </c>
      <c r="KP102" s="139">
        <f>(COUNTIFS('Estruturante Móvel'!$M:$M,$B102,'Estruturante Móvel'!$AM:$AM,KP$4))-(COUNTIFS('Estruturante Móvel'!$M:$M,$B102,'Estruturante Móvel'!$AM:$AM,KP$4,'Estruturante Móvel'!$AQ:$AQ,"REPARO FO"))</f>
        <v>0</v>
      </c>
      <c r="KQ102" s="140">
        <f>(COUNTIFS('Estruturante Móvel'!$M:$M,$B102,'Estruturante Móvel'!$C:$C,"&lt;&gt;PREVISTO",'Estruturante Móvel'!$G:$G,KP$4))</f>
        <v>0</v>
      </c>
      <c r="KR102" s="139">
        <f>(COUNTIFS('Estruturante Móvel'!$M:$M,$B102,'Estruturante Móvel'!$AM:$AM,KR$4))-(COUNTIFS('Estruturante Móvel'!$M:$M,$B102,'Estruturante Móvel'!$AM:$AM,KR$4,'Estruturante Móvel'!$AQ:$AQ,"REPARO FO"))</f>
        <v>0</v>
      </c>
      <c r="KS102" s="140">
        <f>(COUNTIFS('Estruturante Móvel'!$M:$M,$B102,'Estruturante Móvel'!$C:$C,"&lt;&gt;PREVISTO",'Estruturante Móvel'!$G:$G,KR$4))</f>
        <v>0</v>
      </c>
      <c r="KT102" s="139">
        <f>(COUNTIFS('Estruturante Móvel'!$M:$M,$B102,'Estruturante Móvel'!$AM:$AM,KT$4))-(COUNTIFS('Estruturante Móvel'!$M:$M,$B102,'Estruturante Móvel'!$AM:$AM,KT$4,'Estruturante Móvel'!$AQ:$AQ,"REPARO FO"))</f>
        <v>0</v>
      </c>
      <c r="KU102" s="140">
        <f>(COUNTIFS('Estruturante Móvel'!$M:$M,$B102,'Estruturante Móvel'!$C:$C,"&lt;&gt;PREVISTO",'Estruturante Móvel'!$G:$G,KT$4))</f>
        <v>0</v>
      </c>
      <c r="KV102" s="139">
        <f>(COUNTIFS('Estruturante Móvel'!$M:$M,$B102,'Estruturante Móvel'!$AM:$AM,KV$4))-(COUNTIFS('Estruturante Móvel'!$M:$M,$B102,'Estruturante Móvel'!$AM:$AM,KV$4,'Estruturante Móvel'!$AQ:$AQ,"REPARO FO"))</f>
        <v>0</v>
      </c>
      <c r="KW102" s="140">
        <f>(COUNTIFS('Estruturante Móvel'!$M:$M,$B102,'Estruturante Móvel'!$C:$C,"&lt;&gt;PREVISTO",'Estruturante Móvel'!$G:$G,KV$4))</f>
        <v>3</v>
      </c>
      <c r="KX102" s="139">
        <f>(COUNTIFS('Estruturante Móvel'!$M:$M,$B102,'Estruturante Móvel'!$AM:$AM,KX$4))-(COUNTIFS('Estruturante Móvel'!$M:$M,$B102,'Estruturante Móvel'!$AM:$AM,KX$4,'Estruturante Móvel'!$AQ:$AQ,"REPARO FO"))</f>
        <v>0</v>
      </c>
      <c r="KY102" s="140">
        <f>(COUNTIFS('Estruturante Móvel'!$M:$M,$B102,'Estruturante Móvel'!$C:$C,"&lt;&gt;PREVISTO",'Estruturante Móvel'!$G:$G,KX$4))</f>
        <v>0</v>
      </c>
      <c r="KZ102" s="139">
        <f>(COUNTIFS('Estruturante Móvel'!$M:$M,$B102,'Estruturante Móvel'!$AM:$AM,KZ$4))-(COUNTIFS('Estruturante Móvel'!$M:$M,$B102,'Estruturante Móvel'!$AM:$AM,KZ$4,'Estruturante Móvel'!$AQ:$AQ,"REPARO FO"))</f>
        <v>0</v>
      </c>
      <c r="LA102" s="140">
        <f>(COUNTIFS('Estruturante Móvel'!$M:$M,$B102,'Estruturante Móvel'!$C:$C,"&lt;&gt;PREVISTO",'Estruturante Móvel'!$G:$G,KZ$4))</f>
        <v>0</v>
      </c>
      <c r="LB102" s="139">
        <f>(COUNTIFS('Estruturante Móvel'!$M:$M,$B102,'Estruturante Móvel'!$AM:$AM,LB$4))-(COUNTIFS('Estruturante Móvel'!$M:$M,$B102,'Estruturante Móvel'!$AM:$AM,LB$4,'Estruturante Móvel'!$AQ:$AQ,"REPARO FO"))</f>
        <v>0</v>
      </c>
      <c r="LC102" s="140">
        <f>(COUNTIFS('Estruturante Móvel'!$M:$M,$B102,'Estruturante Móvel'!$C:$C,"&lt;&gt;PREVISTO",'Estruturante Móvel'!$G:$G,LB$4))</f>
        <v>0</v>
      </c>
      <c r="LD102" s="139">
        <f>(COUNTIFS('Estruturante Móvel'!$M:$M,$B102,'Estruturante Móvel'!$AM:$AM,LD$4))-(COUNTIFS('Estruturante Móvel'!$M:$M,$B102,'Estruturante Móvel'!$AM:$AM,LD$4,'Estruturante Móvel'!$AQ:$AQ,"REPARO FO"))</f>
        <v>0</v>
      </c>
      <c r="LE102" s="140">
        <f>(COUNTIFS('Estruturante Móvel'!$M:$M,$B102,'Estruturante Móvel'!$C:$C,"&lt;&gt;PREVISTO",'Estruturante Móvel'!$G:$G,LD$4))</f>
        <v>0</v>
      </c>
      <c r="LF102" s="139">
        <f>(COUNTIFS('Estruturante Móvel'!$M:$M,$B102,'Estruturante Móvel'!$AM:$AM,LF$4))-(COUNTIFS('Estruturante Móvel'!$M:$M,$B102,'Estruturante Móvel'!$AM:$AM,LF$4,'Estruturante Móvel'!$AQ:$AQ,"REPARO FO"))</f>
        <v>0</v>
      </c>
      <c r="LG102" s="140">
        <f>(COUNTIFS('Estruturante Móvel'!$M:$M,$B102,'Estruturante Móvel'!$C:$C,"&lt;&gt;PREVISTO",'Estruturante Móvel'!$G:$G,LF$4))</f>
        <v>0</v>
      </c>
      <c r="LH102" s="139">
        <f>(COUNTIFS('Estruturante Móvel'!$M:$M,$B102,'Estruturante Móvel'!$AM:$AM,LH$4))-(COUNTIFS('Estruturante Móvel'!$M:$M,$B102,'Estruturante Móvel'!$AM:$AM,LH$4,'Estruturante Móvel'!$AQ:$AQ,"REPARO FO"))</f>
        <v>0</v>
      </c>
      <c r="LI102" s="140">
        <f>(COUNTIFS('Estruturante Móvel'!$M:$M,$B102,'Estruturante Móvel'!$C:$C,"&lt;&gt;PREVISTO",'Estruturante Móvel'!$G:$G,LH$4))</f>
        <v>0</v>
      </c>
      <c r="LJ102" s="139">
        <f>(COUNTIFS('Estruturante Móvel'!$M:$M,$B102,'Estruturante Móvel'!$AM:$AM,LJ$4))-(COUNTIFS('Estruturante Móvel'!$M:$M,$B102,'Estruturante Móvel'!$AM:$AM,LJ$4,'Estruturante Móvel'!$AQ:$AQ,"REPARO FO"))</f>
        <v>0</v>
      </c>
      <c r="LK102" s="140">
        <f>(COUNTIFS('Estruturante Móvel'!$M:$M,$B102,'Estruturante Móvel'!$C:$C,"&lt;&gt;PREVISTO",'Estruturante Móvel'!$G:$G,LJ$4))</f>
        <v>1</v>
      </c>
      <c r="LL102" s="139">
        <f>(COUNTIFS('Estruturante Móvel'!$M:$M,$B102,'Estruturante Móvel'!$AM:$AM,LL$4))-(COUNTIFS('Estruturante Móvel'!$M:$M,$B102,'Estruturante Móvel'!$AM:$AM,LL$4,'Estruturante Móvel'!$AQ:$AQ,"REPARO FO"))</f>
        <v>0</v>
      </c>
      <c r="LM102" s="140">
        <f>(COUNTIFS('Estruturante Móvel'!$M:$M,$B102,'Estruturante Móvel'!$C:$C,"&lt;&gt;PREVISTO",'Estruturante Móvel'!$G:$G,LL$4))</f>
        <v>0</v>
      </c>
      <c r="LN102" s="139">
        <f>(COUNTIFS('Estruturante Móvel'!$M:$M,$B102,'Estruturante Móvel'!$AM:$AM,LN$4))-(COUNTIFS('Estruturante Móvel'!$M:$M,$B102,'Estruturante Móvel'!$AM:$AM,LN$4,'Estruturante Móvel'!$AQ:$AQ,"REPARO FO"))</f>
        <v>0</v>
      </c>
      <c r="LO102" s="140">
        <f>(COUNTIFS('Estruturante Móvel'!$M:$M,$B102,'Estruturante Móvel'!$C:$C,"&lt;&gt;PREVISTO",'Estruturante Móvel'!$G:$G,LN$4))</f>
        <v>0</v>
      </c>
      <c r="LP102" s="139">
        <f>(COUNTIFS('Estruturante Móvel'!$M:$M,$B102,'Estruturante Móvel'!$AM:$AM,LP$4))-(COUNTIFS('Estruturante Móvel'!$M:$M,$B102,'Estruturante Móvel'!$AM:$AM,LP$4,'Estruturante Móvel'!$AQ:$AQ,"REPARO FO"))</f>
        <v>0</v>
      </c>
      <c r="LQ102" s="140">
        <f>(COUNTIFS('Estruturante Móvel'!$M:$M,$B102,'Estruturante Móvel'!$C:$C,"&lt;&gt;PREVISTO",'Estruturante Móvel'!$G:$G,LP$4))</f>
        <v>1</v>
      </c>
      <c r="LR102" s="139">
        <f>(COUNTIFS('Estruturante Móvel'!$M:$M,$B102,'Estruturante Móvel'!$AM:$AM,LR$4))-(COUNTIFS('Estruturante Móvel'!$M:$M,$B102,'Estruturante Móvel'!$AM:$AM,LR$4,'Estruturante Móvel'!$AQ:$AQ,"REPARO FO"))</f>
        <v>0</v>
      </c>
      <c r="LS102" s="140">
        <f>(COUNTIFS('Estruturante Móvel'!$M:$M,$B102,'Estruturante Móvel'!$C:$C,"&lt;&gt;PREVISTO",'Estruturante Móvel'!$G:$G,LR$4))</f>
        <v>0</v>
      </c>
      <c r="LT102" s="139">
        <f>(COUNTIFS('Estruturante Móvel'!$M:$M,$B102,'Estruturante Móvel'!$AM:$AM,LT$4))-(COUNTIFS('Estruturante Móvel'!$M:$M,$B102,'Estruturante Móvel'!$AM:$AM,LT$4,'Estruturante Móvel'!$AQ:$AQ,"REPARO FO"))</f>
        <v>0</v>
      </c>
      <c r="LU102" s="140">
        <f>(COUNTIFS('Estruturante Móvel'!$M:$M,$B102,'Estruturante Móvel'!$C:$C,"&lt;&gt;PREVISTO",'Estruturante Móvel'!$G:$G,LT$4))</f>
        <v>0</v>
      </c>
      <c r="LV102" s="139">
        <f>(COUNTIFS('Estruturante Móvel'!$M:$M,$B102,'Estruturante Móvel'!$AM:$AM,LV$4))-(COUNTIFS('Estruturante Móvel'!$M:$M,$B102,'Estruturante Móvel'!$AM:$AM,LV$4,'Estruturante Móvel'!$AQ:$AQ,"REPARO FO"))</f>
        <v>0</v>
      </c>
      <c r="LW102" s="140">
        <f>(COUNTIFS('Estruturante Móvel'!$M:$M,$B102,'Estruturante Móvel'!$C:$C,"&lt;&gt;PREVISTO",'Estruturante Móvel'!$G:$G,LV$4))</f>
        <v>0</v>
      </c>
      <c r="LX102" s="139">
        <f>(COUNTIFS('Estruturante Móvel'!$M:$M,$B102,'Estruturante Móvel'!$AM:$AM,LX$4))-(COUNTIFS('Estruturante Móvel'!$M:$M,$B102,'Estruturante Móvel'!$AM:$AM,LX$4,'Estruturante Móvel'!$AQ:$AQ,"REPARO FO"))</f>
        <v>0</v>
      </c>
      <c r="LY102" s="140">
        <f>(COUNTIFS('Estruturante Móvel'!$M:$M,$B102,'Estruturante Móvel'!$C:$C,"&lt;&gt;PREVISTO",'Estruturante Móvel'!$G:$G,LX$4))</f>
        <v>0</v>
      </c>
      <c r="LZ102" s="139">
        <f>(COUNTIFS('Estruturante Móvel'!$M:$M,$B102,'Estruturante Móvel'!$AM:$AM,LZ$4))-(COUNTIFS('Estruturante Móvel'!$M:$M,$B102,'Estruturante Móvel'!$AM:$AM,LZ$4,'Estruturante Móvel'!$AQ:$AQ,"REPARO FO"))</f>
        <v>0</v>
      </c>
      <c r="MA102" s="140">
        <f>(COUNTIFS('Estruturante Móvel'!$M:$M,$B102,'Estruturante Móvel'!$C:$C,"&lt;&gt;PREVISTO",'Estruturante Móvel'!$G:$G,LZ$4))</f>
        <v>0</v>
      </c>
      <c r="MB102" s="139">
        <f>(COUNTIFS('Estruturante Móvel'!$M:$M,$B102,'Estruturante Móvel'!$AM:$AM,MB$4))-(COUNTIFS('Estruturante Móvel'!$M:$M,$B102,'Estruturante Móvel'!$AM:$AM,MB$4,'Estruturante Móvel'!$AQ:$AQ,"REPARO FO"))</f>
        <v>0</v>
      </c>
      <c r="MC102" s="140">
        <f>(COUNTIFS('Estruturante Móvel'!$M:$M,$B102,'Estruturante Móvel'!$C:$C,"&lt;&gt;PREVISTO",'Estruturante Móvel'!$G:$G,MB$4))</f>
        <v>0</v>
      </c>
      <c r="MD102" s="139">
        <f>(COUNTIFS('Estruturante Móvel'!$M:$M,$B102,'Estruturante Móvel'!$AM:$AM,MD$4))-(COUNTIFS('Estruturante Móvel'!$M:$M,$B102,'Estruturante Móvel'!$AM:$AM,MD$4,'Estruturante Móvel'!$AQ:$AQ,"REPARO FO"))</f>
        <v>0</v>
      </c>
      <c r="ME102" s="140">
        <f>(COUNTIFS('Estruturante Móvel'!$M:$M,$B102,'Estruturante Móvel'!$C:$C,"&lt;&gt;PREVISTO",'Estruturante Móvel'!$G:$G,MD$4))</f>
        <v>0</v>
      </c>
      <c r="MF102" s="139">
        <f>(COUNTIFS('Estruturante Móvel'!$M:$M,$B102,'Estruturante Móvel'!$AM:$AM,MF$4))-(COUNTIFS('Estruturante Móvel'!$M:$M,$B102,'Estruturante Móvel'!$AM:$AM,MF$4,'Estruturante Móvel'!$AQ:$AQ,"REPARO FO"))</f>
        <v>0</v>
      </c>
      <c r="MG102" s="140">
        <f>(COUNTIFS('Estruturante Móvel'!$M:$M,$B102,'Estruturante Móvel'!$C:$C,"&lt;&gt;PREVISTO",'Estruturante Móvel'!$G:$G,MF$4))</f>
        <v>0</v>
      </c>
      <c r="MH102" s="139">
        <f>(COUNTIFS('Estruturante Móvel'!$M:$M,$B102,'Estruturante Móvel'!$AM:$AM,MH$4))-(COUNTIFS('Estruturante Móvel'!$M:$M,$B102,'Estruturante Móvel'!$AM:$AM,MH$4,'Estruturante Móvel'!$AQ:$AQ,"REPARO FO"))</f>
        <v>0</v>
      </c>
      <c r="MI102" s="140">
        <f>(COUNTIFS('Estruturante Móvel'!$M:$M,$B102,'Estruturante Móvel'!$C:$C,"&lt;&gt;PREVISTO",'Estruturante Móvel'!$G:$G,MH$4))</f>
        <v>0</v>
      </c>
      <c r="MJ102" s="139">
        <f>(COUNTIFS('Estruturante Móvel'!$M:$M,$B102,'Estruturante Móvel'!$AM:$AM,MJ$4))-(COUNTIFS('Estruturante Móvel'!$M:$M,$B102,'Estruturante Móvel'!$AM:$AM,MJ$4,'Estruturante Móvel'!$AQ:$AQ,"REPARO FO"))</f>
        <v>0</v>
      </c>
      <c r="MK102" s="140">
        <f>(COUNTIFS('Estruturante Móvel'!$M:$M,$B102,'Estruturante Móvel'!$C:$C,"&lt;&gt;PREVISTO",'Estruturante Móvel'!$G:$G,MJ$4))</f>
        <v>0</v>
      </c>
      <c r="ML102" s="139">
        <f>(COUNTIFS('Estruturante Móvel'!$M:$M,$B102,'Estruturante Móvel'!$AM:$AM,ML$4))-(COUNTIFS('Estruturante Móvel'!$M:$M,$B102,'Estruturante Móvel'!$AM:$AM,ML$4,'Estruturante Móvel'!$AQ:$AQ,"REPARO FO"))</f>
        <v>0</v>
      </c>
      <c r="MM102" s="140">
        <f>(COUNTIFS('Estruturante Móvel'!$M:$M,$B102,'Estruturante Móvel'!$C:$C,"&lt;&gt;PREVISTO",'Estruturante Móvel'!$G:$G,ML$4))</f>
        <v>0</v>
      </c>
      <c r="MN102" s="139">
        <f>(COUNTIFS('Estruturante Móvel'!$M:$M,$B102,'Estruturante Móvel'!$AM:$AM,MN$4))-(COUNTIFS('Estruturante Móvel'!$M:$M,$B102,'Estruturante Móvel'!$AM:$AM,MN$4,'Estruturante Móvel'!$AQ:$AQ,"REPARO FO"))</f>
        <v>0</v>
      </c>
      <c r="MO102" s="140">
        <f>(COUNTIFS('Estruturante Móvel'!$M:$M,$B102,'Estruturante Móvel'!$C:$C,"&lt;&gt;PREVISTO",'Estruturante Móvel'!$G:$G,MN$4))</f>
        <v>1</v>
      </c>
      <c r="MP102" s="139">
        <f>(COUNTIFS('Estruturante Móvel'!$M:$M,$B102,'Estruturante Móvel'!$AM:$AM,MP$4))-(COUNTIFS('Estruturante Móvel'!$M:$M,$B102,'Estruturante Móvel'!$AM:$AM,MP$4,'Estruturante Móvel'!$AQ:$AQ,"REPARO FO"))</f>
        <v>0</v>
      </c>
      <c r="MQ102" s="140">
        <f>(COUNTIFS('Estruturante Móvel'!$M:$M,$B102,'Estruturante Móvel'!$C:$C,"&lt;&gt;PREVISTO",'Estruturante Móvel'!$G:$G,MP$4))</f>
        <v>0</v>
      </c>
      <c r="MR102" s="139">
        <f>(COUNTIFS('Estruturante Móvel'!$M:$M,$B102,'Estruturante Móvel'!$AM:$AM,MR$4))-(COUNTIFS('Estruturante Móvel'!$M:$M,$B102,'Estruturante Móvel'!$AM:$AM,MR$4,'Estruturante Móvel'!$AQ:$AQ,"REPARO FO"))</f>
        <v>0</v>
      </c>
      <c r="MS102" s="140">
        <f>(COUNTIFS('Estruturante Móvel'!$M:$M,$B102,'Estruturante Móvel'!$C:$C,"&lt;&gt;PREVISTO",'Estruturante Móvel'!$G:$G,MR$4))</f>
        <v>0</v>
      </c>
      <c r="MT102" s="139">
        <f>(COUNTIFS('Estruturante Móvel'!$M:$M,$B102,'Estruturante Móvel'!$AM:$AM,MT$4))-(COUNTIFS('Estruturante Móvel'!$M:$M,$B102,'Estruturante Móvel'!$AM:$AM,MT$4,'Estruturante Móvel'!$AQ:$AQ,"REPARO FO"))</f>
        <v>0</v>
      </c>
      <c r="MU102" s="140">
        <f>(COUNTIFS('Estruturante Móvel'!$M:$M,$B102,'Estruturante Móvel'!$C:$C,"&lt;&gt;PREVISTO",'Estruturante Móvel'!$G:$G,MT$4))</f>
        <v>0</v>
      </c>
      <c r="MV102" s="139">
        <f>(COUNTIFS('Estruturante Móvel'!$M:$M,$B102,'Estruturante Móvel'!$AM:$AM,MV$4))-(COUNTIFS('Estruturante Móvel'!$M:$M,$B102,'Estruturante Móvel'!$AM:$AM,MV$4,'Estruturante Móvel'!$AQ:$AQ,"REPARO FO"))</f>
        <v>0</v>
      </c>
      <c r="MW102" s="140">
        <f>(COUNTIFS('Estruturante Móvel'!$M:$M,$B102,'Estruturante Móvel'!$C:$C,"&lt;&gt;PREVISTO",'Estruturante Móvel'!$G:$G,MV$4))</f>
        <v>0</v>
      </c>
      <c r="MX102" s="139">
        <f>(COUNTIFS('Estruturante Móvel'!$M:$M,$B102,'Estruturante Móvel'!$AM:$AM,MX$4))-(COUNTIFS('Estruturante Móvel'!$M:$M,$B102,'Estruturante Móvel'!$AM:$AM,MX$4,'Estruturante Móvel'!$AQ:$AQ,"REPARO FO"))</f>
        <v>0</v>
      </c>
      <c r="MY102" s="140">
        <f>(COUNTIFS('Estruturante Móvel'!$M:$M,$B102,'Estruturante Móvel'!$C:$C,"&lt;&gt;PREVISTO",'Estruturante Móvel'!$G:$G,MX$4))</f>
        <v>0</v>
      </c>
      <c r="MZ102" s="139">
        <f>(COUNTIFS('Estruturante Móvel'!$M:$M,$B102,'Estruturante Móvel'!$AM:$AM,MZ$4))-(COUNTIFS('Estruturante Móvel'!$M:$M,$B102,'Estruturante Móvel'!$AM:$AM,MZ$4,'Estruturante Móvel'!$AQ:$AQ,"REPARO FO"))</f>
        <v>0</v>
      </c>
      <c r="NA102" s="140">
        <f>(COUNTIFS('Estruturante Móvel'!$M:$M,$B102,'Estruturante Móvel'!$C:$C,"&lt;&gt;PREVISTO",'Estruturante Móvel'!$G:$G,MZ$4))</f>
        <v>0</v>
      </c>
      <c r="NB102" s="139">
        <f>(COUNTIFS('Estruturante Móvel'!$M:$M,$B102,'Estruturante Móvel'!$AM:$AM,NB$4))-(COUNTIFS('Estruturante Móvel'!$M:$M,$B102,'Estruturante Móvel'!$AM:$AM,NB$4,'Estruturante Móvel'!$AQ:$AQ,"REPARO FO"))</f>
        <v>0</v>
      </c>
      <c r="NC102" s="140">
        <f>(COUNTIFS('Estruturante Móvel'!$M:$M,$B102,'Estruturante Móvel'!$C:$C,"&lt;&gt;PREVISTO",'Estruturante Móvel'!$G:$G,NB$4))</f>
        <v>0</v>
      </c>
      <c r="ND102" s="139">
        <f>(COUNTIFS('Estruturante Móvel'!$M:$M,$B102,'Estruturante Móvel'!$AM:$AM,ND$4))-(COUNTIFS('Estruturante Móvel'!$M:$M,$B102,'Estruturante Móvel'!$AM:$AM,ND$4,'Estruturante Móvel'!$AQ:$AQ,"REPARO FO"))</f>
        <v>0</v>
      </c>
      <c r="NE102" s="140">
        <f>(COUNTIFS('Estruturante Móvel'!$M:$M,$B102,'Estruturante Móvel'!$C:$C,"&lt;&gt;PREVISTO",'Estruturante Móvel'!$G:$G,ND$4))</f>
        <v>0</v>
      </c>
      <c r="NF102" s="139">
        <f>(COUNTIFS('Estruturante Móvel'!$M:$M,$B102,'Estruturante Móvel'!$AM:$AM,NF$4))-(COUNTIFS('Estruturante Móvel'!$M:$M,$B102,'Estruturante Móvel'!$AM:$AM,NF$4,'Estruturante Móvel'!$AQ:$AQ,"REPARO FO"))</f>
        <v>0</v>
      </c>
      <c r="NG102" s="140">
        <f>(COUNTIFS('Estruturante Móvel'!$M:$M,$B102,'Estruturante Móvel'!$C:$C,"&lt;&gt;PREVISTO",'Estruturante Móvel'!$G:$G,NF$4))</f>
        <v>0</v>
      </c>
      <c r="NH102" s="139">
        <f>(COUNTIFS('Estruturante Móvel'!$M:$M,$B102,'Estruturante Móvel'!$AM:$AM,NH$4))-(COUNTIFS('Estruturante Móvel'!$M:$M,$B102,'Estruturante Móvel'!$AM:$AM,NH$4,'Estruturante Móvel'!$AQ:$AQ,"REPARO FO"))</f>
        <v>0</v>
      </c>
      <c r="NI102" s="140">
        <f>(COUNTIFS('Estruturante Móvel'!$M:$M,$B102,'Estruturante Móvel'!$C:$C,"&lt;&gt;PREVISTO",'Estruturante Móvel'!$G:$G,NH$4))</f>
        <v>0</v>
      </c>
    </row>
    <row r="103" spans="1:373" hidden="1" outlineLevel="1">
      <c r="B103" s="291" t="s">
        <v>466</v>
      </c>
      <c r="C103" s="286"/>
      <c r="D103" s="169">
        <f>COUNTIFS('Estruturante Móvel'!$M:$M,B102,'Estruturante Móvel'!$L:$L,'CRONOGRAMA_CONST+MIGRACAO'!B103)</f>
        <v>1</v>
      </c>
      <c r="E103" s="169">
        <f>(COUNTIFS('Estruturante Móvel'!$M:$M,B102,'Estruturante Móvel'!$C:$C,"&lt;&gt;PREVISTO",'Estruturante Móvel'!$L:$L,'CRONOGRAMA_CONST+MIGRACAO'!B103))</f>
        <v>1</v>
      </c>
      <c r="F103" s="170">
        <f>(COUNTIFS('Estruturante Móvel'!$M:$M,B102,'Estruturante Móvel'!$C:$C,"PREVISTO",'Estruturante Móvel'!$L:$L,'CRONOGRAMA_CONST+MIGRACAO'!B103))</f>
        <v>0</v>
      </c>
      <c r="G103" s="289"/>
      <c r="H103" s="170"/>
      <c r="I103" s="171"/>
      <c r="J103" s="287"/>
      <c r="K103" s="288"/>
      <c r="L103" s="139"/>
      <c r="M103" s="140"/>
      <c r="N103" s="139"/>
      <c r="O103" s="140"/>
      <c r="P103" s="139"/>
      <c r="Q103" s="140"/>
      <c r="R103" s="139"/>
      <c r="S103" s="140"/>
      <c r="T103" s="139"/>
      <c r="U103" s="140"/>
      <c r="V103" s="139"/>
      <c r="W103" s="140"/>
      <c r="X103" s="139"/>
      <c r="Y103" s="140"/>
      <c r="Z103" s="139"/>
      <c r="AA103" s="140"/>
      <c r="AB103" s="139"/>
      <c r="AC103" s="140"/>
      <c r="AD103" s="139"/>
      <c r="AE103" s="140"/>
      <c r="AF103" s="139"/>
      <c r="AG103" s="140"/>
      <c r="AH103" s="139"/>
      <c r="AI103" s="140"/>
      <c r="AJ103" s="139"/>
      <c r="AK103" s="140"/>
      <c r="AL103" s="139"/>
      <c r="AM103" s="140"/>
      <c r="AN103" s="139"/>
      <c r="AO103" s="140"/>
      <c r="AP103" s="139"/>
      <c r="AQ103" s="140"/>
      <c r="AR103" s="139"/>
      <c r="AS103" s="140"/>
      <c r="AT103" s="139"/>
      <c r="AU103" s="140"/>
      <c r="AV103" s="139"/>
      <c r="AW103" s="140"/>
      <c r="AX103" s="139"/>
      <c r="AY103" s="140"/>
      <c r="AZ103" s="139"/>
      <c r="BA103" s="140"/>
      <c r="BB103" s="139"/>
      <c r="BC103" s="140"/>
      <c r="BD103" s="139"/>
      <c r="BE103" s="140"/>
      <c r="BF103" s="139"/>
      <c r="BG103" s="140"/>
      <c r="BH103" s="139"/>
      <c r="BI103" s="140"/>
      <c r="BJ103" s="139"/>
      <c r="BK103" s="140"/>
      <c r="BL103" s="139"/>
      <c r="BM103" s="140"/>
      <c r="BN103" s="139"/>
      <c r="BO103" s="140"/>
      <c r="BP103" s="139"/>
      <c r="BQ103" s="140"/>
      <c r="BR103" s="139"/>
      <c r="BS103" s="140"/>
      <c r="BT103" s="139">
        <f>(COUNTIFS('Estruturante Móvel'!$M:$M,$B103,'Estruturante Móvel'!$AM:$AM,BT$4))-(COUNTIFS('Estruturante Móvel'!$M:$M,$B103,'Estruturante Móvel'!$AM:$AM,BT$4,'Estruturante Móvel'!$AQ:$AQ,"REPARO FO"))</f>
        <v>0</v>
      </c>
      <c r="BU103" s="140">
        <f>(COUNTIFS('Estruturante Móvel'!$M:$M,$B103,'Estruturante Móvel'!$C:$C,"&lt;&gt;PREVISTO",'Estruturante Móvel'!$G:$G,BT$4))</f>
        <v>0</v>
      </c>
      <c r="BV103" s="139">
        <f>(COUNTIFS('Estruturante Móvel'!$M:$M,$B103,'Estruturante Móvel'!$AM:$AM,BV$4))-(COUNTIFS('Estruturante Móvel'!$M:$M,$B103,'Estruturante Móvel'!$AM:$AM,BV$4,'Estruturante Móvel'!$AQ:$AQ,"REPARO FO"))</f>
        <v>0</v>
      </c>
      <c r="BW103" s="140">
        <f>(COUNTIFS('Estruturante Móvel'!$M:$M,$B103,'Estruturante Móvel'!$C:$C,"&lt;&gt;PREVISTO",'Estruturante Móvel'!$G:$G,BV$4))</f>
        <v>0</v>
      </c>
      <c r="BX103" s="139">
        <f>(COUNTIFS('Estruturante Móvel'!$M:$M,$B103,'Estruturante Móvel'!$AM:$AM,BX$4))-(COUNTIFS('Estruturante Móvel'!$M:$M,$B103,'Estruturante Móvel'!$AM:$AM,BX$4,'Estruturante Móvel'!$AQ:$AQ,"REPARO FO"))</f>
        <v>0</v>
      </c>
      <c r="BY103" s="140">
        <f>(COUNTIFS('Estruturante Móvel'!$M:$M,$B103,'Estruturante Móvel'!$C:$C,"&lt;&gt;PREVISTO",'Estruturante Móvel'!$G:$G,BX$4))</f>
        <v>0</v>
      </c>
      <c r="BZ103" s="139">
        <f>(COUNTIFS('Estruturante Móvel'!$M:$M,$B103,'Estruturante Móvel'!$AM:$AM,BZ$4))-(COUNTIFS('Estruturante Móvel'!$M:$M,$B103,'Estruturante Móvel'!$AM:$AM,BZ$4,'Estruturante Móvel'!$AQ:$AQ,"REPARO FO"))</f>
        <v>0</v>
      </c>
      <c r="CA103" s="140">
        <f>(COUNTIFS('Estruturante Móvel'!$M:$M,$B103,'Estruturante Móvel'!$C:$C,"&lt;&gt;PREVISTO",'Estruturante Móvel'!$G:$G,BZ$4))</f>
        <v>0</v>
      </c>
      <c r="CB103" s="139">
        <f>(COUNTIFS('Estruturante Móvel'!$M:$M,$B103,'Estruturante Móvel'!$AM:$AM,CB$4))-(COUNTIFS('Estruturante Móvel'!$M:$M,$B103,'Estruturante Móvel'!$AM:$AM,CB$4,'Estruturante Móvel'!$AQ:$AQ,"REPARO FO"))</f>
        <v>0</v>
      </c>
      <c r="CC103" s="140">
        <f>(COUNTIFS('Estruturante Móvel'!$M:$M,$B103,'Estruturante Móvel'!$C:$C,"&lt;&gt;PREVISTO",'Estruturante Móvel'!$G:$G,CB$4))</f>
        <v>0</v>
      </c>
      <c r="CD103" s="139">
        <f>(COUNTIFS('Estruturante Móvel'!$M:$M,$B103,'Estruturante Móvel'!$AM:$AM,CD$4))-(COUNTIFS('Estruturante Móvel'!$M:$M,$B103,'Estruturante Móvel'!$AM:$AM,CD$4,'Estruturante Móvel'!$AQ:$AQ,"REPARO FO"))</f>
        <v>0</v>
      </c>
      <c r="CE103" s="140">
        <f>(COUNTIFS('Estruturante Móvel'!$M:$M,$B103,'Estruturante Móvel'!$C:$C,"&lt;&gt;PREVISTO",'Estruturante Móvel'!$G:$G,CD$4))</f>
        <v>0</v>
      </c>
      <c r="CF103" s="139">
        <f>(COUNTIFS('Estruturante Móvel'!$M:$M,$B103,'Estruturante Móvel'!$AM:$AM,CF$4))-(COUNTIFS('Estruturante Móvel'!$M:$M,$B103,'Estruturante Móvel'!$AM:$AM,CF$4,'Estruturante Móvel'!$AQ:$AQ,"REPARO FO"))</f>
        <v>0</v>
      </c>
      <c r="CG103" s="140">
        <f>(COUNTIFS('Estruturante Móvel'!$M:$M,$B103,'Estruturante Móvel'!$C:$C,"&lt;&gt;PREVISTO",'Estruturante Móvel'!$G:$G,CF$4))</f>
        <v>0</v>
      </c>
      <c r="CH103" s="139">
        <f>(COUNTIFS('Estruturante Móvel'!$M:$M,$B103,'Estruturante Móvel'!$AM:$AM,CH$4))-(COUNTIFS('Estruturante Móvel'!$M:$M,$B103,'Estruturante Móvel'!$AM:$AM,CH$4,'Estruturante Móvel'!$AQ:$AQ,"REPARO FO"))</f>
        <v>0</v>
      </c>
      <c r="CI103" s="140">
        <f>(COUNTIFS('Estruturante Móvel'!$M:$M,$B103,'Estruturante Móvel'!$C:$C,"&lt;&gt;PREVISTO",'Estruturante Móvel'!$G:$G,CH$4))</f>
        <v>0</v>
      </c>
      <c r="CJ103" s="139">
        <f>(COUNTIFS('Estruturante Móvel'!$M:$M,$B103,'Estruturante Móvel'!$AM:$AM,CJ$4))-(COUNTIFS('Estruturante Móvel'!$M:$M,$B103,'Estruturante Móvel'!$AM:$AM,CJ$4,'Estruturante Móvel'!$AQ:$AQ,"REPARO FO"))</f>
        <v>0</v>
      </c>
      <c r="CK103" s="140">
        <f>(COUNTIFS('Estruturante Móvel'!$M:$M,$B103,'Estruturante Móvel'!$C:$C,"&lt;&gt;PREVISTO",'Estruturante Móvel'!$G:$G,CJ$4))</f>
        <v>0</v>
      </c>
      <c r="CL103" s="139">
        <f>(COUNTIFS('Estruturante Móvel'!$M:$M,$B103,'Estruturante Móvel'!$AM:$AM,CL$4))-(COUNTIFS('Estruturante Móvel'!$M:$M,$B103,'Estruturante Móvel'!$AM:$AM,CL$4,'Estruturante Móvel'!$AQ:$AQ,"REPARO FO"))</f>
        <v>0</v>
      </c>
      <c r="CM103" s="140">
        <f>(COUNTIFS('Estruturante Móvel'!$M:$M,$B103,'Estruturante Móvel'!$C:$C,"&lt;&gt;PREVISTO",'Estruturante Móvel'!$G:$G,CL$4))</f>
        <v>0</v>
      </c>
      <c r="CN103" s="139">
        <f>(COUNTIFS('Estruturante Móvel'!$M:$M,$B103,'Estruturante Móvel'!$AM:$AM,CN$4))-(COUNTIFS('Estruturante Móvel'!$M:$M,$B103,'Estruturante Móvel'!$AM:$AM,CN$4,'Estruturante Móvel'!$AQ:$AQ,"REPARO FO"))</f>
        <v>0</v>
      </c>
      <c r="CO103" s="140">
        <f>(COUNTIFS('Estruturante Móvel'!$M:$M,$B103,'Estruturante Móvel'!$C:$C,"&lt;&gt;PREVISTO",'Estruturante Móvel'!$G:$G,CN$4))</f>
        <v>0</v>
      </c>
      <c r="CP103" s="139">
        <f>(COUNTIFS('Estruturante Móvel'!$M:$M,$B103,'Estruturante Móvel'!$AM:$AM,CP$4))-(COUNTIFS('Estruturante Móvel'!$M:$M,$B103,'Estruturante Móvel'!$AM:$AM,CP$4,'Estruturante Móvel'!$AQ:$AQ,"REPARO FO"))</f>
        <v>0</v>
      </c>
      <c r="CQ103" s="140">
        <f>(COUNTIFS('Estruturante Móvel'!$M:$M,$B103,'Estruturante Móvel'!$C:$C,"&lt;&gt;PREVISTO",'Estruturante Móvel'!$G:$G,CP$4))</f>
        <v>0</v>
      </c>
      <c r="CR103" s="139">
        <f>(COUNTIFS('Estruturante Móvel'!$M:$M,$B103,'Estruturante Móvel'!$AM:$AM,CR$4))-(COUNTIFS('Estruturante Móvel'!$M:$M,$B103,'Estruturante Móvel'!$AM:$AM,CR$4,'Estruturante Móvel'!$AQ:$AQ,"REPARO FO"))</f>
        <v>0</v>
      </c>
      <c r="CS103" s="140">
        <f>(COUNTIFS('Estruturante Móvel'!$M:$M,$B103,'Estruturante Móvel'!$C:$C,"&lt;&gt;PREVISTO",'Estruturante Móvel'!$G:$G,CR$4))</f>
        <v>0</v>
      </c>
      <c r="CT103" s="139">
        <f>(COUNTIFS('Estruturante Móvel'!$M:$M,$B103,'Estruturante Móvel'!$AM:$AM,CT$4))-(COUNTIFS('Estruturante Móvel'!$M:$M,$B103,'Estruturante Móvel'!$AM:$AM,CT$4,'Estruturante Móvel'!$AQ:$AQ,"REPARO FO"))</f>
        <v>0</v>
      </c>
      <c r="CU103" s="140">
        <f>(COUNTIFS('Estruturante Móvel'!$M:$M,$B103,'Estruturante Móvel'!$C:$C,"&lt;&gt;PREVISTO",'Estruturante Móvel'!$G:$G,CT$4))</f>
        <v>0</v>
      </c>
      <c r="CV103" s="139">
        <f>(COUNTIFS('Estruturante Móvel'!$M:$M,$B103,'Estruturante Móvel'!$AM:$AM,CV$4))-(COUNTIFS('Estruturante Móvel'!$M:$M,$B103,'Estruturante Móvel'!$AM:$AM,CV$4,'Estruturante Móvel'!$AQ:$AQ,"REPARO FO"))</f>
        <v>0</v>
      </c>
      <c r="CW103" s="140">
        <f>(COUNTIFS('Estruturante Móvel'!$M:$M,$B103,'Estruturante Móvel'!$C:$C,"&lt;&gt;PREVISTO",'Estruturante Móvel'!$G:$G,CV$4))</f>
        <v>0</v>
      </c>
      <c r="CX103" s="139">
        <f>(COUNTIFS('Estruturante Móvel'!$M:$M,$B103,'Estruturante Móvel'!$AM:$AM,CX$4))-(COUNTIFS('Estruturante Móvel'!$M:$M,$B103,'Estruturante Móvel'!$AM:$AM,CX$4,'Estruturante Móvel'!$AQ:$AQ,"REPARO FO"))</f>
        <v>0</v>
      </c>
      <c r="CY103" s="140">
        <f>(COUNTIFS('Estruturante Móvel'!$M:$M,$B103,'Estruturante Móvel'!$C:$C,"&lt;&gt;PREVISTO",'Estruturante Móvel'!$G:$G,CX$4))</f>
        <v>0</v>
      </c>
      <c r="CZ103" s="139">
        <f>(COUNTIFS('Estruturante Móvel'!$M:$M,$B103,'Estruturante Móvel'!$AM:$AM,CZ$4))-(COUNTIFS('Estruturante Móvel'!$M:$M,$B103,'Estruturante Móvel'!$AM:$AM,CZ$4,'Estruturante Móvel'!$AQ:$AQ,"REPARO FO"))</f>
        <v>0</v>
      </c>
      <c r="DA103" s="140">
        <f>(COUNTIFS('Estruturante Móvel'!$M:$M,$B103,'Estruturante Móvel'!$C:$C,"&lt;&gt;PREVISTO",'Estruturante Móvel'!$G:$G,CZ$4))</f>
        <v>0</v>
      </c>
      <c r="DB103" s="139">
        <f>(COUNTIFS('Estruturante Móvel'!$M:$M,$B103,'Estruturante Móvel'!$AM:$AM,DB$4))-(COUNTIFS('Estruturante Móvel'!$M:$M,$B103,'Estruturante Móvel'!$AM:$AM,DB$4,'Estruturante Móvel'!$AQ:$AQ,"REPARO FO"))</f>
        <v>0</v>
      </c>
      <c r="DC103" s="140">
        <f>(COUNTIFS('Estruturante Móvel'!$M:$M,$B103,'Estruturante Móvel'!$C:$C,"&lt;&gt;PREVISTO",'Estruturante Móvel'!$G:$G,DB$4))</f>
        <v>0</v>
      </c>
      <c r="DD103" s="139">
        <f>(COUNTIFS('Estruturante Móvel'!$M:$M,$B103,'Estruturante Móvel'!$AM:$AM,DD$4))-(COUNTIFS('Estruturante Móvel'!$M:$M,$B103,'Estruturante Móvel'!$AM:$AM,DD$4,'Estruturante Móvel'!$AQ:$AQ,"REPARO FO"))</f>
        <v>0</v>
      </c>
      <c r="DE103" s="140">
        <f>(COUNTIFS('Estruturante Móvel'!$M:$M,$B103,'Estruturante Móvel'!$C:$C,"&lt;&gt;PREVISTO",'Estruturante Móvel'!$G:$G,DD$4))</f>
        <v>0</v>
      </c>
      <c r="DF103" s="139">
        <f>(COUNTIFS('Estruturante Móvel'!$M:$M,$B103,'Estruturante Móvel'!$AM:$AM,DF$4))-(COUNTIFS('Estruturante Móvel'!$M:$M,$B103,'Estruturante Móvel'!$AM:$AM,DF$4,'Estruturante Móvel'!$AQ:$AQ,"REPARO FO"))</f>
        <v>0</v>
      </c>
      <c r="DG103" s="140">
        <f>(COUNTIFS('Estruturante Móvel'!$M:$M,$B103,'Estruturante Móvel'!$C:$C,"&lt;&gt;PREVISTO",'Estruturante Móvel'!$G:$G,DF$4))</f>
        <v>0</v>
      </c>
      <c r="DH103" s="139">
        <f>(COUNTIFS('Estruturante Móvel'!$M:$M,$B103,'Estruturante Móvel'!$AM:$AM,DH$4))-(COUNTIFS('Estruturante Móvel'!$M:$M,$B103,'Estruturante Móvel'!$AM:$AM,DH$4,'Estruturante Móvel'!$AQ:$AQ,"REPARO FO"))</f>
        <v>0</v>
      </c>
      <c r="DI103" s="140">
        <f>(COUNTIFS('Estruturante Móvel'!$M:$M,$B103,'Estruturante Móvel'!$C:$C,"&lt;&gt;PREVISTO",'Estruturante Móvel'!$G:$G,DH$4))</f>
        <v>0</v>
      </c>
      <c r="DJ103" s="139">
        <f>(COUNTIFS('Estruturante Móvel'!$M:$M,$B103,'Estruturante Móvel'!$AM:$AM,DJ$4))-(COUNTIFS('Estruturante Móvel'!$M:$M,$B103,'Estruturante Móvel'!$AM:$AM,DJ$4,'Estruturante Móvel'!$AQ:$AQ,"REPARO FO"))</f>
        <v>0</v>
      </c>
      <c r="DK103" s="140">
        <f>(COUNTIFS('Estruturante Móvel'!$M:$M,$B103,'Estruturante Móvel'!$C:$C,"&lt;&gt;PREVISTO",'Estruturante Móvel'!$G:$G,DJ$4))</f>
        <v>0</v>
      </c>
      <c r="DL103" s="139">
        <f>(COUNTIFS('Estruturante Móvel'!$M:$M,$B103,'Estruturante Móvel'!$AM:$AM,DL$4))-(COUNTIFS('Estruturante Móvel'!$M:$M,$B103,'Estruturante Móvel'!$AM:$AM,DL$4,'Estruturante Móvel'!$AQ:$AQ,"REPARO FO"))</f>
        <v>0</v>
      </c>
      <c r="DM103" s="140">
        <f>(COUNTIFS('Estruturante Móvel'!$M:$M,$B103,'Estruturante Móvel'!$C:$C,"&lt;&gt;PREVISTO",'Estruturante Móvel'!$G:$G,DL$4))</f>
        <v>0</v>
      </c>
      <c r="DN103" s="139">
        <f>(COUNTIFS('Estruturante Móvel'!$M:$M,$B103,'Estruturante Móvel'!$AM:$AM,DN$4))-(COUNTIFS('Estruturante Móvel'!$M:$M,$B103,'Estruturante Móvel'!$AM:$AM,DN$4,'Estruturante Móvel'!$AQ:$AQ,"REPARO FO"))</f>
        <v>0</v>
      </c>
      <c r="DO103" s="140">
        <f>(COUNTIFS('Estruturante Móvel'!$M:$M,$B103,'Estruturante Móvel'!$C:$C,"&lt;&gt;PREVISTO",'Estruturante Móvel'!$G:$G,DN$4))</f>
        <v>0</v>
      </c>
      <c r="DP103" s="139">
        <f>(COUNTIFS('Estruturante Móvel'!$M:$M,$B103,'Estruturante Móvel'!$AM:$AM,DP$4))-(COUNTIFS('Estruturante Móvel'!$M:$M,$B103,'Estruturante Móvel'!$AM:$AM,DP$4,'Estruturante Móvel'!$AQ:$AQ,"REPARO FO"))</f>
        <v>0</v>
      </c>
      <c r="DQ103" s="140">
        <f>(COUNTIFS('Estruturante Móvel'!$M:$M,$B103,'Estruturante Móvel'!$C:$C,"&lt;&gt;PREVISTO",'Estruturante Móvel'!$G:$G,DP$4))</f>
        <v>0</v>
      </c>
      <c r="DR103" s="139">
        <f>(COUNTIFS('Estruturante Móvel'!$M:$M,$B103,'Estruturante Móvel'!$AM:$AM,DR$4))-(COUNTIFS('Estruturante Móvel'!$M:$M,$B103,'Estruturante Móvel'!$AM:$AM,DR$4,'Estruturante Móvel'!$AQ:$AQ,"REPARO FO"))</f>
        <v>0</v>
      </c>
      <c r="DS103" s="140">
        <f>(COUNTIFS('Estruturante Móvel'!$M:$M,$B103,'Estruturante Móvel'!$C:$C,"&lt;&gt;PREVISTO",'Estruturante Móvel'!$G:$G,DR$4))</f>
        <v>0</v>
      </c>
      <c r="DT103" s="139">
        <f>(COUNTIFS('Estruturante Móvel'!$M:$M,$B103,'Estruturante Móvel'!$AM:$AM,DT$4))-(COUNTIFS('Estruturante Móvel'!$M:$M,$B103,'Estruturante Móvel'!$AM:$AM,DT$4,'Estruturante Móvel'!$AQ:$AQ,"REPARO FO"))</f>
        <v>0</v>
      </c>
      <c r="DU103" s="140">
        <f>(COUNTIFS('Estruturante Móvel'!$M:$M,$B103,'Estruturante Móvel'!$C:$C,"&lt;&gt;PREVISTO",'Estruturante Móvel'!$G:$G,DT$4))</f>
        <v>0</v>
      </c>
      <c r="DV103" s="139">
        <f>(COUNTIFS('Estruturante Móvel'!$M:$M,$B103,'Estruturante Móvel'!$AM:$AM,DV$4))-(COUNTIFS('Estruturante Móvel'!$M:$M,$B103,'Estruturante Móvel'!$AM:$AM,DV$4,'Estruturante Móvel'!$AQ:$AQ,"REPARO FO"))</f>
        <v>0</v>
      </c>
      <c r="DW103" s="140">
        <f>(COUNTIFS('Estruturante Móvel'!$M:$M,$B103,'Estruturante Móvel'!$C:$C,"&lt;&gt;PREVISTO",'Estruturante Móvel'!$G:$G,DV$4))</f>
        <v>0</v>
      </c>
      <c r="DX103" s="139">
        <f>(COUNTIFS('Estruturante Móvel'!$M:$M,$B103,'Estruturante Móvel'!$AM:$AM,DX$4))-(COUNTIFS('Estruturante Móvel'!$M:$M,$B103,'Estruturante Móvel'!$AM:$AM,DX$4,'Estruturante Móvel'!$AQ:$AQ,"REPARO FO"))</f>
        <v>0</v>
      </c>
      <c r="DY103" s="140">
        <f>(COUNTIFS('Estruturante Móvel'!$M:$M,$B103,'Estruturante Móvel'!$C:$C,"&lt;&gt;PREVISTO",'Estruturante Móvel'!$G:$G,DX$4))</f>
        <v>0</v>
      </c>
      <c r="DZ103" s="139">
        <f>(COUNTIFS('Estruturante Móvel'!$M:$M,$B103,'Estruturante Móvel'!$AM:$AM,DZ$4))-(COUNTIFS('Estruturante Móvel'!$M:$M,$B103,'Estruturante Móvel'!$AM:$AM,DZ$4,'Estruturante Móvel'!$AQ:$AQ,"REPARO FO"))</f>
        <v>0</v>
      </c>
      <c r="EA103" s="140">
        <f>(COUNTIFS('Estruturante Móvel'!$M:$M,$B103,'Estruturante Móvel'!$C:$C,"&lt;&gt;PREVISTO",'Estruturante Móvel'!$G:$G,DZ$4))</f>
        <v>0</v>
      </c>
      <c r="EB103" s="139">
        <f>(COUNTIFS('Estruturante Móvel'!$M:$M,$B103,'Estruturante Móvel'!$AM:$AM,EB$4))-(COUNTIFS('Estruturante Móvel'!$M:$M,$B103,'Estruturante Móvel'!$AM:$AM,EB$4,'Estruturante Móvel'!$AQ:$AQ,"REPARO FO"))</f>
        <v>0</v>
      </c>
      <c r="EC103" s="140">
        <f>(COUNTIFS('Estruturante Móvel'!$M:$M,$B103,'Estruturante Móvel'!$C:$C,"&lt;&gt;PREVISTO",'Estruturante Móvel'!$G:$G,EB$4))</f>
        <v>0</v>
      </c>
      <c r="ED103" s="139">
        <f>(COUNTIFS('Estruturante Móvel'!$M:$M,$B103,'Estruturante Móvel'!$AM:$AM,ED$4))-(COUNTIFS('Estruturante Móvel'!$M:$M,$B103,'Estruturante Móvel'!$AM:$AM,ED$4,'Estruturante Móvel'!$AQ:$AQ,"REPARO FO"))</f>
        <v>0</v>
      </c>
      <c r="EE103" s="140">
        <f>(COUNTIFS('Estruturante Móvel'!$M:$M,$B103,'Estruturante Móvel'!$C:$C,"&lt;&gt;PREVISTO",'Estruturante Móvel'!$G:$G,ED$4))</f>
        <v>0</v>
      </c>
      <c r="EF103" s="139">
        <f>(COUNTIFS('Estruturante Móvel'!$M:$M,$B103,'Estruturante Móvel'!$AM:$AM,EF$4))-(COUNTIFS('Estruturante Móvel'!$M:$M,$B103,'Estruturante Móvel'!$AM:$AM,EF$4,'Estruturante Móvel'!$AQ:$AQ,"REPARO FO"))</f>
        <v>0</v>
      </c>
      <c r="EG103" s="140">
        <f>(COUNTIFS('Estruturante Móvel'!$M:$M,$B103,'Estruturante Móvel'!$C:$C,"&lt;&gt;PREVISTO",'Estruturante Móvel'!$G:$G,EF$4))</f>
        <v>0</v>
      </c>
      <c r="EH103" s="139">
        <f>(COUNTIFS('Estruturante Móvel'!$M:$M,$B103,'Estruturante Móvel'!$AM:$AM,EH$4))-(COUNTIFS('Estruturante Móvel'!$M:$M,$B103,'Estruturante Móvel'!$AM:$AM,EH$4,'Estruturante Móvel'!$AQ:$AQ,"REPARO FO"))</f>
        <v>0</v>
      </c>
      <c r="EI103" s="140">
        <f>(COUNTIFS('Estruturante Móvel'!$M:$M,$B103,'Estruturante Móvel'!$C:$C,"&lt;&gt;PREVISTO",'Estruturante Móvel'!$G:$G,EH$4))</f>
        <v>0</v>
      </c>
      <c r="EJ103" s="139">
        <f>(COUNTIFS('Estruturante Móvel'!$M:$M,$B103,'Estruturante Móvel'!$AM:$AM,EJ$4))-(COUNTIFS('Estruturante Móvel'!$M:$M,$B103,'Estruturante Móvel'!$AM:$AM,EJ$4,'Estruturante Móvel'!$AQ:$AQ,"REPARO FO"))</f>
        <v>0</v>
      </c>
      <c r="EK103" s="140">
        <f>(COUNTIFS('Estruturante Móvel'!$M:$M,$B103,'Estruturante Móvel'!$C:$C,"&lt;&gt;PREVISTO",'Estruturante Móvel'!$G:$G,EJ$4))</f>
        <v>0</v>
      </c>
      <c r="EL103" s="139">
        <f>(COUNTIFS('Estruturante Móvel'!$M:$M,$B103,'Estruturante Móvel'!$AM:$AM,EL$4))-(COUNTIFS('Estruturante Móvel'!$M:$M,$B103,'Estruturante Móvel'!$AM:$AM,EL$4,'Estruturante Móvel'!$AQ:$AQ,"REPARO FO"))</f>
        <v>0</v>
      </c>
      <c r="EM103" s="140">
        <f>(COUNTIFS('Estruturante Móvel'!$M:$M,$B103,'Estruturante Móvel'!$C:$C,"&lt;&gt;PREVISTO",'Estruturante Móvel'!$G:$G,EL$4))</f>
        <v>0</v>
      </c>
      <c r="EN103" s="139">
        <f>(COUNTIFS('Estruturante Móvel'!$M:$M,$B103,'Estruturante Móvel'!$AM:$AM,EN$4))-(COUNTIFS('Estruturante Móvel'!$M:$M,$B103,'Estruturante Móvel'!$AM:$AM,EN$4,'Estruturante Móvel'!$AQ:$AQ,"REPARO FO"))</f>
        <v>0</v>
      </c>
      <c r="EO103" s="140">
        <f>(COUNTIFS('Estruturante Móvel'!$M:$M,$B103,'Estruturante Móvel'!$C:$C,"&lt;&gt;PREVISTO",'Estruturante Móvel'!$G:$G,EN$4))</f>
        <v>0</v>
      </c>
      <c r="EP103" s="139">
        <f>(COUNTIFS('Estruturante Móvel'!$M:$M,$B103,'Estruturante Móvel'!$AM:$AM,EP$4))-(COUNTIFS('Estruturante Móvel'!$M:$M,$B103,'Estruturante Móvel'!$AM:$AM,EP$4,'Estruturante Móvel'!$AQ:$AQ,"REPARO FO"))</f>
        <v>0</v>
      </c>
      <c r="EQ103" s="140">
        <f>(COUNTIFS('Estruturante Móvel'!$M:$M,$B103,'Estruturante Móvel'!$C:$C,"&lt;&gt;PREVISTO",'Estruturante Móvel'!$G:$G,EP$4))</f>
        <v>0</v>
      </c>
      <c r="ER103" s="139">
        <f>(COUNTIFS('Estruturante Móvel'!$M:$M,$B103,'Estruturante Móvel'!$AM:$AM,ER$4))-(COUNTIFS('Estruturante Móvel'!$M:$M,$B103,'Estruturante Móvel'!$AM:$AM,ER$4,'Estruturante Móvel'!$AQ:$AQ,"REPARO FO"))</f>
        <v>0</v>
      </c>
      <c r="ES103" s="140">
        <f>(COUNTIFS('Estruturante Móvel'!$M:$M,$B103,'Estruturante Móvel'!$C:$C,"&lt;&gt;PREVISTO",'Estruturante Móvel'!$G:$G,ER$4))</f>
        <v>0</v>
      </c>
      <c r="ET103" s="139">
        <f>(COUNTIFS('Estruturante Móvel'!$M:$M,$B103,'Estruturante Móvel'!$AM:$AM,ET$4))-(COUNTIFS('Estruturante Móvel'!$M:$M,$B103,'Estruturante Móvel'!$AM:$AM,ET$4,'Estruturante Móvel'!$AQ:$AQ,"REPARO FO"))</f>
        <v>0</v>
      </c>
      <c r="EU103" s="140">
        <f>(COUNTIFS('Estruturante Móvel'!$M:$M,$B103,'Estruturante Móvel'!$C:$C,"&lt;&gt;PREVISTO",'Estruturante Móvel'!$G:$G,ET$4))</f>
        <v>0</v>
      </c>
      <c r="EV103" s="139">
        <f>(COUNTIFS('Estruturante Móvel'!$M:$M,$B103,'Estruturante Móvel'!$AM:$AM,EV$4))-(COUNTIFS('Estruturante Móvel'!$M:$M,$B103,'Estruturante Móvel'!$AM:$AM,EV$4,'Estruturante Móvel'!$AQ:$AQ,"REPARO FO"))</f>
        <v>0</v>
      </c>
      <c r="EW103" s="140">
        <f>(COUNTIFS('Estruturante Móvel'!$M:$M,$B103,'Estruturante Móvel'!$C:$C,"&lt;&gt;PREVISTO",'Estruturante Móvel'!$G:$G,EV$4))</f>
        <v>0</v>
      </c>
      <c r="EX103" s="139">
        <f>(COUNTIFS('Estruturante Móvel'!$M:$M,$B103,'Estruturante Móvel'!$AM:$AM,EX$4))-(COUNTIFS('Estruturante Móvel'!$M:$M,$B103,'Estruturante Móvel'!$AM:$AM,EX$4,'Estruturante Móvel'!$AQ:$AQ,"REPARO FO"))</f>
        <v>0</v>
      </c>
      <c r="EY103" s="140">
        <f>(COUNTIFS('Estruturante Móvel'!$M:$M,$B103,'Estruturante Móvel'!$C:$C,"&lt;&gt;PREVISTO",'Estruturante Móvel'!$G:$G,EX$4))</f>
        <v>0</v>
      </c>
      <c r="EZ103" s="139">
        <f>(COUNTIFS('Estruturante Móvel'!$M:$M,$B103,'Estruturante Móvel'!$AM:$AM,EZ$4))-(COUNTIFS('Estruturante Móvel'!$M:$M,$B103,'Estruturante Móvel'!$AM:$AM,EZ$4,'Estruturante Móvel'!$AQ:$AQ,"REPARO FO"))</f>
        <v>0</v>
      </c>
      <c r="FA103" s="140">
        <f>(COUNTIFS('Estruturante Móvel'!$M:$M,$B103,'Estruturante Móvel'!$C:$C,"&lt;&gt;PREVISTO",'Estruturante Móvel'!$G:$G,EZ$4))</f>
        <v>0</v>
      </c>
      <c r="FB103" s="139">
        <f>(COUNTIFS('Estruturante Móvel'!$M:$M,$B103,'Estruturante Móvel'!$AM:$AM,FB$4))-(COUNTIFS('Estruturante Móvel'!$M:$M,$B103,'Estruturante Móvel'!$AM:$AM,FB$4,'Estruturante Móvel'!$AQ:$AQ,"REPARO FO"))</f>
        <v>0</v>
      </c>
      <c r="FC103" s="140">
        <f>(COUNTIFS('Estruturante Móvel'!$M:$M,$B103,'Estruturante Móvel'!$C:$C,"&lt;&gt;PREVISTO",'Estruturante Móvel'!$G:$G,FB$4))</f>
        <v>0</v>
      </c>
      <c r="FD103" s="139">
        <f>(COUNTIFS('Estruturante Móvel'!$M:$M,$B103,'Estruturante Móvel'!$AM:$AM,FD$4))-(COUNTIFS('Estruturante Móvel'!$M:$M,$B103,'Estruturante Móvel'!$AM:$AM,FD$4,'Estruturante Móvel'!$AQ:$AQ,"REPARO FO"))</f>
        <v>0</v>
      </c>
      <c r="FE103" s="140">
        <f>(COUNTIFS('Estruturante Móvel'!$M:$M,$B103,'Estruturante Móvel'!$C:$C,"&lt;&gt;PREVISTO",'Estruturante Móvel'!$G:$G,FD$4))</f>
        <v>0</v>
      </c>
      <c r="FF103" s="139">
        <f>(COUNTIFS('Estruturante Móvel'!$M:$M,$B103,'Estruturante Móvel'!$AM:$AM,FF$4))-(COUNTIFS('Estruturante Móvel'!$M:$M,$B103,'Estruturante Móvel'!$AM:$AM,FF$4,'Estruturante Móvel'!$AQ:$AQ,"REPARO FO"))</f>
        <v>0</v>
      </c>
      <c r="FG103" s="140">
        <f>(COUNTIFS('Estruturante Móvel'!$M:$M,$B103,'Estruturante Móvel'!$C:$C,"&lt;&gt;PREVISTO",'Estruturante Móvel'!$G:$G,FF$4))</f>
        <v>0</v>
      </c>
      <c r="FH103" s="139">
        <f>(COUNTIFS('Estruturante Móvel'!$M:$M,$B103,'Estruturante Móvel'!$AM:$AM,FH$4))-(COUNTIFS('Estruturante Móvel'!$M:$M,$B103,'Estruturante Móvel'!$AM:$AM,FH$4,'Estruturante Móvel'!$AQ:$AQ,"REPARO FO"))</f>
        <v>0</v>
      </c>
      <c r="FI103" s="140">
        <f>(COUNTIFS('Estruturante Móvel'!$M:$M,$B103,'Estruturante Móvel'!$C:$C,"&lt;&gt;PREVISTO",'Estruturante Móvel'!$G:$G,FH$4))</f>
        <v>0</v>
      </c>
      <c r="FJ103" s="139">
        <f>(COUNTIFS('Estruturante Móvel'!$M:$M,$B103,'Estruturante Móvel'!$AM:$AM,FJ$4))-(COUNTIFS('Estruturante Móvel'!$M:$M,$B103,'Estruturante Móvel'!$AM:$AM,FJ$4,'Estruturante Móvel'!$AQ:$AQ,"REPARO FO"))</f>
        <v>0</v>
      </c>
      <c r="FK103" s="140">
        <f>(COUNTIFS('Estruturante Móvel'!$M:$M,$B103,'Estruturante Móvel'!$C:$C,"&lt;&gt;PREVISTO",'Estruturante Móvel'!$G:$G,FJ$4))</f>
        <v>0</v>
      </c>
      <c r="FL103" s="139">
        <f>(COUNTIFS('Estruturante Móvel'!$M:$M,$B103,'Estruturante Móvel'!$AM:$AM,FL$4))-(COUNTIFS('Estruturante Móvel'!$M:$M,$B103,'Estruturante Móvel'!$AM:$AM,FL$4,'Estruturante Móvel'!$AQ:$AQ,"REPARO FO"))</f>
        <v>0</v>
      </c>
      <c r="FM103" s="140">
        <f>(COUNTIFS('Estruturante Móvel'!$M:$M,$B103,'Estruturante Móvel'!$C:$C,"&lt;&gt;PREVISTO",'Estruturante Móvel'!$G:$G,FL$4))</f>
        <v>0</v>
      </c>
      <c r="FN103" s="139">
        <f>(COUNTIFS('Estruturante Móvel'!$M:$M,$B103,'Estruturante Móvel'!$AM:$AM,FN$4))-(COUNTIFS('Estruturante Móvel'!$M:$M,$B103,'Estruturante Móvel'!$AM:$AM,FN$4,'Estruturante Móvel'!$AQ:$AQ,"REPARO FO"))</f>
        <v>0</v>
      </c>
      <c r="FO103" s="140">
        <f>(COUNTIFS('Estruturante Móvel'!$M:$M,$B103,'Estruturante Móvel'!$C:$C,"&lt;&gt;PREVISTO",'Estruturante Móvel'!$G:$G,FN$4))</f>
        <v>0</v>
      </c>
      <c r="FP103" s="139">
        <f>(COUNTIFS('Estruturante Móvel'!$M:$M,$B103,'Estruturante Móvel'!$AM:$AM,FP$4))-(COUNTIFS('Estruturante Móvel'!$M:$M,$B103,'Estruturante Móvel'!$AM:$AM,FP$4,'Estruturante Móvel'!$AQ:$AQ,"REPARO FO"))</f>
        <v>0</v>
      </c>
      <c r="FQ103" s="140">
        <f>(COUNTIFS('Estruturante Móvel'!$M:$M,$B103,'Estruturante Móvel'!$C:$C,"&lt;&gt;PREVISTO",'Estruturante Móvel'!$G:$G,FP$4))</f>
        <v>0</v>
      </c>
      <c r="FR103" s="139">
        <f>(COUNTIFS('Estruturante Móvel'!$M:$M,$B103,'Estruturante Móvel'!$AM:$AM,FR$4))-(COUNTIFS('Estruturante Móvel'!$M:$M,$B103,'Estruturante Móvel'!$AM:$AM,FR$4,'Estruturante Móvel'!$AQ:$AQ,"REPARO FO"))</f>
        <v>0</v>
      </c>
      <c r="FS103" s="140">
        <f>(COUNTIFS('Estruturante Móvel'!$M:$M,$B103,'Estruturante Móvel'!$C:$C,"&lt;&gt;PREVISTO",'Estruturante Móvel'!$G:$G,FR$4))</f>
        <v>0</v>
      </c>
      <c r="FT103" s="139">
        <f>(COUNTIFS('Estruturante Móvel'!$M:$M,$B103,'Estruturante Móvel'!$AM:$AM,FT$4))-(COUNTIFS('Estruturante Móvel'!$M:$M,$B103,'Estruturante Móvel'!$AM:$AM,FT$4,'Estruturante Móvel'!$AQ:$AQ,"REPARO FO"))</f>
        <v>0</v>
      </c>
      <c r="FU103" s="140">
        <f>(COUNTIFS('Estruturante Móvel'!$M:$M,$B103,'Estruturante Móvel'!$C:$C,"&lt;&gt;PREVISTO",'Estruturante Móvel'!$G:$G,FT$4))</f>
        <v>0</v>
      </c>
      <c r="FV103" s="139">
        <f>(COUNTIFS('Estruturante Móvel'!$M:$M,$B103,'Estruturante Móvel'!$AM:$AM,FV$4))-(COUNTIFS('Estruturante Móvel'!$M:$M,$B103,'Estruturante Móvel'!$AM:$AM,FV$4,'Estruturante Móvel'!$AQ:$AQ,"REPARO FO"))</f>
        <v>0</v>
      </c>
      <c r="FW103" s="140">
        <f>(COUNTIFS('Estruturante Móvel'!$M:$M,$B103,'Estruturante Móvel'!$C:$C,"&lt;&gt;PREVISTO",'Estruturante Móvel'!$G:$G,FV$4))</f>
        <v>0</v>
      </c>
      <c r="FX103" s="139">
        <f>(COUNTIFS('Estruturante Móvel'!$M:$M,$B103,'Estruturante Móvel'!$AM:$AM,FX$4))-(COUNTIFS('Estruturante Móvel'!$M:$M,$B103,'Estruturante Móvel'!$AM:$AM,FX$4,'Estruturante Móvel'!$AQ:$AQ,"REPARO FO"))</f>
        <v>0</v>
      </c>
      <c r="FY103" s="140">
        <f>(COUNTIFS('Estruturante Móvel'!$M:$M,$B103,'Estruturante Móvel'!$C:$C,"&lt;&gt;PREVISTO",'Estruturante Móvel'!$G:$G,FX$4))</f>
        <v>0</v>
      </c>
      <c r="FZ103" s="139">
        <f>(COUNTIFS('Estruturante Móvel'!$M:$M,$B103,'Estruturante Móvel'!$AM:$AM,FZ$4))-(COUNTIFS('Estruturante Móvel'!$M:$M,$B103,'Estruturante Móvel'!$AM:$AM,FZ$4,'Estruturante Móvel'!$AQ:$AQ,"REPARO FO"))</f>
        <v>0</v>
      </c>
      <c r="GA103" s="140">
        <f>(COUNTIFS('Estruturante Móvel'!$M:$M,$B103,'Estruturante Móvel'!$C:$C,"&lt;&gt;PREVISTO",'Estruturante Móvel'!$G:$G,FZ$4))</f>
        <v>0</v>
      </c>
      <c r="GB103" s="139">
        <f>(COUNTIFS('Estruturante Móvel'!$M:$M,$B103,'Estruturante Móvel'!$AM:$AM,GB$4))-(COUNTIFS('Estruturante Móvel'!$M:$M,$B103,'Estruturante Móvel'!$AM:$AM,GB$4,'Estruturante Móvel'!$AQ:$AQ,"REPARO FO"))</f>
        <v>0</v>
      </c>
      <c r="GC103" s="140">
        <f>(COUNTIFS('Estruturante Móvel'!$M:$M,$B103,'Estruturante Móvel'!$C:$C,"&lt;&gt;PREVISTO",'Estruturante Móvel'!$G:$G,GB$4))</f>
        <v>0</v>
      </c>
      <c r="GD103" s="139">
        <f>(COUNTIFS('Estruturante Móvel'!$M:$M,$B103,'Estruturante Móvel'!$AM:$AM,GD$4))-(COUNTIFS('Estruturante Móvel'!$M:$M,$B103,'Estruturante Móvel'!$AM:$AM,GD$4,'Estruturante Móvel'!$AQ:$AQ,"REPARO FO"))</f>
        <v>0</v>
      </c>
      <c r="GE103" s="140">
        <f>(COUNTIFS('Estruturante Móvel'!$M:$M,$B103,'Estruturante Móvel'!$C:$C,"&lt;&gt;PREVISTO",'Estruturante Móvel'!$G:$G,GD$4))</f>
        <v>0</v>
      </c>
      <c r="GF103" s="139">
        <f>(COUNTIFS('Estruturante Móvel'!$M:$M,$B103,'Estruturante Móvel'!$AM:$AM,GF$4))-(COUNTIFS('Estruturante Móvel'!$M:$M,$B103,'Estruturante Móvel'!$AM:$AM,GF$4,'Estruturante Móvel'!$AQ:$AQ,"REPARO FO"))</f>
        <v>0</v>
      </c>
      <c r="GG103" s="140">
        <f>(COUNTIFS('Estruturante Móvel'!$M:$M,$B103,'Estruturante Móvel'!$C:$C,"&lt;&gt;PREVISTO",'Estruturante Móvel'!$G:$G,GF$4))</f>
        <v>0</v>
      </c>
      <c r="GH103" s="139">
        <f>(COUNTIFS('Estruturante Móvel'!$M:$M,$B103,'Estruturante Móvel'!$AM:$AM,GH$4))-(COUNTIFS('Estruturante Móvel'!$M:$M,$B103,'Estruturante Móvel'!$AM:$AM,GH$4,'Estruturante Móvel'!$AQ:$AQ,"REPARO FO"))</f>
        <v>0</v>
      </c>
      <c r="GI103" s="140">
        <f>(COUNTIFS('Estruturante Móvel'!$M:$M,$B103,'Estruturante Móvel'!$C:$C,"&lt;&gt;PREVISTO",'Estruturante Móvel'!$G:$G,GH$4))</f>
        <v>0</v>
      </c>
      <c r="GJ103" s="139">
        <f>(COUNTIFS('Estruturante Móvel'!$M:$M,$B103,'Estruturante Móvel'!$AM:$AM,GJ$4))-(COUNTIFS('Estruturante Móvel'!$M:$M,$B103,'Estruturante Móvel'!$AM:$AM,GJ$4,'Estruturante Móvel'!$AQ:$AQ,"REPARO FO"))</f>
        <v>0</v>
      </c>
      <c r="GK103" s="140">
        <f>(COUNTIFS('Estruturante Móvel'!$M:$M,$B103,'Estruturante Móvel'!$C:$C,"&lt;&gt;PREVISTO",'Estruturante Móvel'!$G:$G,GJ$4))</f>
        <v>0</v>
      </c>
      <c r="GL103" s="139">
        <f>(COUNTIFS('Estruturante Móvel'!$M:$M,$B103,'Estruturante Móvel'!$AM:$AM,GL$4))-(COUNTIFS('Estruturante Móvel'!$M:$M,$B103,'Estruturante Móvel'!$AM:$AM,GL$4,'Estruturante Móvel'!$AQ:$AQ,"REPARO FO"))</f>
        <v>0</v>
      </c>
      <c r="GM103" s="140">
        <f>(COUNTIFS('Estruturante Móvel'!$M:$M,$B103,'Estruturante Móvel'!$C:$C,"&lt;&gt;PREVISTO",'Estruturante Móvel'!$G:$G,GL$4))</f>
        <v>0</v>
      </c>
      <c r="GN103" s="139">
        <f>(COUNTIFS('Estruturante Móvel'!$M:$M,$B103,'Estruturante Móvel'!$AM:$AM,GN$4))-(COUNTIFS('Estruturante Móvel'!$M:$M,$B103,'Estruturante Móvel'!$AM:$AM,GN$4,'Estruturante Móvel'!$AQ:$AQ,"REPARO FO"))</f>
        <v>0</v>
      </c>
      <c r="GO103" s="140">
        <f>(COUNTIFS('Estruturante Móvel'!$M:$M,$B103,'Estruturante Móvel'!$C:$C,"&lt;&gt;PREVISTO",'Estruturante Móvel'!$G:$G,GN$4))</f>
        <v>0</v>
      </c>
      <c r="GP103" s="139">
        <f>(COUNTIFS('Estruturante Móvel'!$M:$M,$B103,'Estruturante Móvel'!$AM:$AM,GP$4))-(COUNTIFS('Estruturante Móvel'!$M:$M,$B103,'Estruturante Móvel'!$AM:$AM,GP$4,'Estruturante Móvel'!$AQ:$AQ,"REPARO FO"))</f>
        <v>0</v>
      </c>
      <c r="GQ103" s="140">
        <f>(COUNTIFS('Estruturante Móvel'!$M:$M,$B103,'Estruturante Móvel'!$C:$C,"&lt;&gt;PREVISTO",'Estruturante Móvel'!$G:$G,GP$4))</f>
        <v>0</v>
      </c>
      <c r="GR103" s="139">
        <f>(COUNTIFS('Estruturante Móvel'!$M:$M,$B103,'Estruturante Móvel'!$AM:$AM,GR$4))-(COUNTIFS('Estruturante Móvel'!$M:$M,$B103,'Estruturante Móvel'!$AM:$AM,GR$4,'Estruturante Móvel'!$AQ:$AQ,"REPARO FO"))</f>
        <v>0</v>
      </c>
      <c r="GS103" s="140">
        <f>(COUNTIFS('Estruturante Móvel'!$M:$M,$B103,'Estruturante Móvel'!$C:$C,"&lt;&gt;PREVISTO",'Estruturante Móvel'!$G:$G,GR$4))</f>
        <v>0</v>
      </c>
      <c r="GT103" s="139">
        <f>(COUNTIFS('Estruturante Móvel'!$M:$M,$B103,'Estruturante Móvel'!$AM:$AM,GT$4))-(COUNTIFS('Estruturante Móvel'!$M:$M,$B103,'Estruturante Móvel'!$AM:$AM,GT$4,'Estruturante Móvel'!$AQ:$AQ,"REPARO FO"))</f>
        <v>0</v>
      </c>
      <c r="GU103" s="140">
        <f>(COUNTIFS('Estruturante Móvel'!$M:$M,$B103,'Estruturante Móvel'!$C:$C,"&lt;&gt;PREVISTO",'Estruturante Móvel'!$G:$G,GT$4))</f>
        <v>0</v>
      </c>
      <c r="GV103" s="139">
        <f>(COUNTIFS('Estruturante Móvel'!$M:$M,$B103,'Estruturante Móvel'!$AM:$AM,GV$4))-(COUNTIFS('Estruturante Móvel'!$M:$M,$B103,'Estruturante Móvel'!$AM:$AM,GV$4,'Estruturante Móvel'!$AQ:$AQ,"REPARO FO"))</f>
        <v>0</v>
      </c>
      <c r="GW103" s="140">
        <f>(COUNTIFS('Estruturante Móvel'!$M:$M,$B103,'Estruturante Móvel'!$C:$C,"&lt;&gt;PREVISTO",'Estruturante Móvel'!$G:$G,GV$4))</f>
        <v>0</v>
      </c>
      <c r="GX103" s="139">
        <f>(COUNTIFS('Estruturante Móvel'!$M:$M,$B103,'Estruturante Móvel'!$AM:$AM,GX$4))-(COUNTIFS('Estruturante Móvel'!$M:$M,$B103,'Estruturante Móvel'!$AM:$AM,GX$4,'Estruturante Móvel'!$AQ:$AQ,"REPARO FO"))</f>
        <v>0</v>
      </c>
      <c r="GY103" s="140">
        <f>(COUNTIFS('Estruturante Móvel'!$M:$M,$B103,'Estruturante Móvel'!$C:$C,"&lt;&gt;PREVISTO",'Estruturante Móvel'!$G:$G,GX$4))</f>
        <v>0</v>
      </c>
      <c r="GZ103" s="139">
        <f>(COUNTIFS('Estruturante Móvel'!$M:$M,$B103,'Estruturante Móvel'!$AM:$AM,GZ$4))-(COUNTIFS('Estruturante Móvel'!$M:$M,$B103,'Estruturante Móvel'!$AM:$AM,GZ$4,'Estruturante Móvel'!$AQ:$AQ,"REPARO FO"))</f>
        <v>0</v>
      </c>
      <c r="HA103" s="140">
        <f>(COUNTIFS('Estruturante Móvel'!$M:$M,$B103,'Estruturante Móvel'!$C:$C,"&lt;&gt;PREVISTO",'Estruturante Móvel'!$G:$G,GZ$4))</f>
        <v>0</v>
      </c>
      <c r="HB103" s="139">
        <f>(COUNTIFS('Estruturante Móvel'!$M:$M,$B103,'Estruturante Móvel'!$AM:$AM,HB$4))-(COUNTIFS('Estruturante Móvel'!$M:$M,$B103,'Estruturante Móvel'!$AM:$AM,HB$4,'Estruturante Móvel'!$AQ:$AQ,"REPARO FO"))</f>
        <v>0</v>
      </c>
      <c r="HC103" s="140">
        <f>(COUNTIFS('Estruturante Móvel'!$M:$M,$B103,'Estruturante Móvel'!$C:$C,"&lt;&gt;PREVISTO",'Estruturante Móvel'!$G:$G,HB$4))</f>
        <v>0</v>
      </c>
      <c r="HD103" s="139">
        <f>(COUNTIFS('Estruturante Móvel'!$M:$M,$B103,'Estruturante Móvel'!$AM:$AM,HD$4))-(COUNTIFS('Estruturante Móvel'!$M:$M,$B103,'Estruturante Móvel'!$AM:$AM,HD$4,'Estruturante Móvel'!$AQ:$AQ,"REPARO FO"))</f>
        <v>0</v>
      </c>
      <c r="HE103" s="140">
        <f>(COUNTIFS('Estruturante Móvel'!$M:$M,$B103,'Estruturante Móvel'!$C:$C,"&lt;&gt;PREVISTO",'Estruturante Móvel'!$G:$G,HD$4))</f>
        <v>0</v>
      </c>
      <c r="HF103" s="139">
        <f>(COUNTIFS('Estruturante Móvel'!$M:$M,$B103,'Estruturante Móvel'!$AM:$AM,HF$4))-(COUNTIFS('Estruturante Móvel'!$M:$M,$B103,'Estruturante Móvel'!$AM:$AM,HF$4,'Estruturante Móvel'!$AQ:$AQ,"REPARO FO"))</f>
        <v>0</v>
      </c>
      <c r="HG103" s="140">
        <f>(COUNTIFS('Estruturante Móvel'!$M:$M,$B103,'Estruturante Móvel'!$C:$C,"&lt;&gt;PREVISTO",'Estruturante Móvel'!$G:$G,HF$4))</f>
        <v>0</v>
      </c>
      <c r="HH103" s="139">
        <f>(COUNTIFS('Estruturante Móvel'!$M:$M,$B103,'Estruturante Móvel'!$AM:$AM,HH$4))-(COUNTIFS('Estruturante Móvel'!$M:$M,$B103,'Estruturante Móvel'!$AM:$AM,HH$4,'Estruturante Móvel'!$AQ:$AQ,"REPARO FO"))</f>
        <v>0</v>
      </c>
      <c r="HI103" s="140">
        <f>(COUNTIFS('Estruturante Móvel'!$M:$M,$B103,'Estruturante Móvel'!$C:$C,"&lt;&gt;PREVISTO",'Estruturante Móvel'!$G:$G,HH$4))</f>
        <v>0</v>
      </c>
      <c r="HJ103" s="139">
        <f>(COUNTIFS('Estruturante Móvel'!$M:$M,$B103,'Estruturante Móvel'!$AM:$AM,HJ$4))-(COUNTIFS('Estruturante Móvel'!$M:$M,$B103,'Estruturante Móvel'!$AM:$AM,HJ$4,'Estruturante Móvel'!$AQ:$AQ,"REPARO FO"))</f>
        <v>0</v>
      </c>
      <c r="HK103" s="140">
        <f>(COUNTIFS('Estruturante Móvel'!$M:$M,$B103,'Estruturante Móvel'!$C:$C,"&lt;&gt;PREVISTO",'Estruturante Móvel'!$G:$G,HJ$4))</f>
        <v>0</v>
      </c>
      <c r="HL103" s="139">
        <f>(COUNTIFS('Estruturante Móvel'!$M:$M,$B103,'Estruturante Móvel'!$AM:$AM,HL$4))-(COUNTIFS('Estruturante Móvel'!$M:$M,$B103,'Estruturante Móvel'!$AM:$AM,HL$4,'Estruturante Móvel'!$AQ:$AQ,"REPARO FO"))</f>
        <v>0</v>
      </c>
      <c r="HM103" s="140">
        <f>(COUNTIFS('Estruturante Móvel'!$M:$M,$B103,'Estruturante Móvel'!$C:$C,"&lt;&gt;PREVISTO",'Estruturante Móvel'!$G:$G,HL$4))</f>
        <v>0</v>
      </c>
      <c r="HN103" s="139">
        <f>(COUNTIFS('Estruturante Móvel'!$M:$M,$B103,'Estruturante Móvel'!$AM:$AM,HN$4))-(COUNTIFS('Estruturante Móvel'!$M:$M,$B103,'Estruturante Móvel'!$AM:$AM,HN$4,'Estruturante Móvel'!$AQ:$AQ,"REPARO FO"))</f>
        <v>0</v>
      </c>
      <c r="HO103" s="140">
        <f>(COUNTIFS('Estruturante Móvel'!$M:$M,$B103,'Estruturante Móvel'!$C:$C,"&lt;&gt;PREVISTO",'Estruturante Móvel'!$G:$G,HN$4))</f>
        <v>0</v>
      </c>
      <c r="HP103" s="139">
        <f>(COUNTIFS('Estruturante Móvel'!$M:$M,$B103,'Estruturante Móvel'!$AM:$AM,HP$4))-(COUNTIFS('Estruturante Móvel'!$M:$M,$B103,'Estruturante Móvel'!$AM:$AM,HP$4,'Estruturante Móvel'!$AQ:$AQ,"REPARO FO"))</f>
        <v>0</v>
      </c>
      <c r="HQ103" s="140">
        <f>(COUNTIFS('Estruturante Móvel'!$M:$M,$B103,'Estruturante Móvel'!$C:$C,"&lt;&gt;PREVISTO",'Estruturante Móvel'!$G:$G,HP$4))</f>
        <v>0</v>
      </c>
      <c r="HR103" s="139">
        <f>(COUNTIFS('Estruturante Móvel'!$M:$M,$B103,'Estruturante Móvel'!$AM:$AM,HR$4))-(COUNTIFS('Estruturante Móvel'!$M:$M,$B103,'Estruturante Móvel'!$AM:$AM,HR$4,'Estruturante Móvel'!$AQ:$AQ,"REPARO FO"))</f>
        <v>0</v>
      </c>
      <c r="HS103" s="140">
        <f>(COUNTIFS('Estruturante Móvel'!$M:$M,$B103,'Estruturante Móvel'!$C:$C,"&lt;&gt;PREVISTO",'Estruturante Móvel'!$G:$G,HR$4))</f>
        <v>0</v>
      </c>
      <c r="HT103" s="139">
        <f>(COUNTIFS('Estruturante Móvel'!$M:$M,$B103,'Estruturante Móvel'!$AM:$AM,HT$4))-(COUNTIFS('Estruturante Móvel'!$M:$M,$B103,'Estruturante Móvel'!$AM:$AM,HT$4,'Estruturante Móvel'!$AQ:$AQ,"REPARO FO"))</f>
        <v>0</v>
      </c>
      <c r="HU103" s="140">
        <f>(COUNTIFS('Estruturante Móvel'!$M:$M,$B103,'Estruturante Móvel'!$C:$C,"&lt;&gt;PREVISTO",'Estruturante Móvel'!$G:$G,HT$4))</f>
        <v>0</v>
      </c>
      <c r="HV103" s="139">
        <f>(COUNTIFS('Estruturante Móvel'!$M:$M,$B103,'Estruturante Móvel'!$AM:$AM,HV$4))-(COUNTIFS('Estruturante Móvel'!$M:$M,$B103,'Estruturante Móvel'!$AM:$AM,HV$4,'Estruturante Móvel'!$AQ:$AQ,"REPARO FO"))</f>
        <v>0</v>
      </c>
      <c r="HW103" s="140">
        <f>(COUNTIFS('Estruturante Móvel'!$M:$M,$B103,'Estruturante Móvel'!$C:$C,"&lt;&gt;PREVISTO",'Estruturante Móvel'!$G:$G,HV$4))</f>
        <v>0</v>
      </c>
      <c r="HX103" s="139">
        <f>(COUNTIFS('Estruturante Móvel'!$M:$M,$B103,'Estruturante Móvel'!$AM:$AM,HX$4))-(COUNTIFS('Estruturante Móvel'!$M:$M,$B103,'Estruturante Móvel'!$AM:$AM,HX$4,'Estruturante Móvel'!$AQ:$AQ,"REPARO FO"))</f>
        <v>0</v>
      </c>
      <c r="HY103" s="140">
        <f>(COUNTIFS('Estruturante Móvel'!$M:$M,$B103,'Estruturante Móvel'!$C:$C,"&lt;&gt;PREVISTO",'Estruturante Móvel'!$G:$G,HX$4))</f>
        <v>0</v>
      </c>
      <c r="HZ103" s="139">
        <f>(COUNTIFS('Estruturante Móvel'!$M:$M,$B103,'Estruturante Móvel'!$AM:$AM,HZ$4))-(COUNTIFS('Estruturante Móvel'!$M:$M,$B103,'Estruturante Móvel'!$AM:$AM,HZ$4,'Estruturante Móvel'!$AQ:$AQ,"REPARO FO"))</f>
        <v>0</v>
      </c>
      <c r="IA103" s="140">
        <f>(COUNTIFS('Estruturante Móvel'!$M:$M,$B103,'Estruturante Móvel'!$C:$C,"&lt;&gt;PREVISTO",'Estruturante Móvel'!$G:$G,HZ$4))</f>
        <v>0</v>
      </c>
      <c r="IB103" s="139">
        <f>(COUNTIFS('Estruturante Móvel'!$M:$M,$B103,'Estruturante Móvel'!$AM:$AM,IB$4))-(COUNTIFS('Estruturante Móvel'!$M:$M,$B103,'Estruturante Móvel'!$AM:$AM,IB$4,'Estruturante Móvel'!$AQ:$AQ,"REPARO FO"))</f>
        <v>0</v>
      </c>
      <c r="IC103" s="140">
        <f>(COUNTIFS('Estruturante Móvel'!$M:$M,$B103,'Estruturante Móvel'!$C:$C,"&lt;&gt;PREVISTO",'Estruturante Móvel'!$G:$G,IB$4))</f>
        <v>0</v>
      </c>
      <c r="ID103" s="139">
        <f>(COUNTIFS('Estruturante Móvel'!$M:$M,$B103,'Estruturante Móvel'!$AM:$AM,ID$4))-(COUNTIFS('Estruturante Móvel'!$M:$M,$B103,'Estruturante Móvel'!$AM:$AM,ID$4,'Estruturante Móvel'!$AQ:$AQ,"REPARO FO"))</f>
        <v>0</v>
      </c>
      <c r="IE103" s="140">
        <f>(COUNTIFS('Estruturante Móvel'!$M:$M,$B103,'Estruturante Móvel'!$C:$C,"&lt;&gt;PREVISTO",'Estruturante Móvel'!$G:$G,ID$4))</f>
        <v>0</v>
      </c>
      <c r="IF103" s="139">
        <f>(COUNTIFS('Estruturante Móvel'!$M:$M,$B103,'Estruturante Móvel'!$AM:$AM,IF$4))-(COUNTIFS('Estruturante Móvel'!$M:$M,$B103,'Estruturante Móvel'!$AM:$AM,IF$4,'Estruturante Móvel'!$AQ:$AQ,"REPARO FO"))</f>
        <v>0</v>
      </c>
      <c r="IG103" s="140">
        <f>(COUNTIFS('Estruturante Móvel'!$M:$M,$B103,'Estruturante Móvel'!$C:$C,"&lt;&gt;PREVISTO",'Estruturante Móvel'!$G:$G,IF$4))</f>
        <v>0</v>
      </c>
      <c r="IH103" s="139">
        <f>(COUNTIFS('Estruturante Móvel'!$M:$M,$B103,'Estruturante Móvel'!$AM:$AM,IH$4))-(COUNTIFS('Estruturante Móvel'!$M:$M,$B103,'Estruturante Móvel'!$AM:$AM,IH$4,'Estruturante Móvel'!$AQ:$AQ,"REPARO FO"))</f>
        <v>0</v>
      </c>
      <c r="II103" s="140">
        <f>(COUNTIFS('Estruturante Móvel'!$M:$M,$B103,'Estruturante Móvel'!$C:$C,"&lt;&gt;PREVISTO",'Estruturante Móvel'!$G:$G,IH$4))</f>
        <v>0</v>
      </c>
      <c r="IJ103" s="139">
        <f>(COUNTIFS('Estruturante Móvel'!$M:$M,$B103,'Estruturante Móvel'!$AM:$AM,IJ$4))-(COUNTIFS('Estruturante Móvel'!$M:$M,$B103,'Estruturante Móvel'!$AM:$AM,IJ$4,'Estruturante Móvel'!$AQ:$AQ,"REPARO FO"))</f>
        <v>0</v>
      </c>
      <c r="IK103" s="140">
        <f>(COUNTIFS('Estruturante Móvel'!$M:$M,$B103,'Estruturante Móvel'!$C:$C,"&lt;&gt;PREVISTO",'Estruturante Móvel'!$G:$G,IJ$4))</f>
        <v>0</v>
      </c>
      <c r="IL103" s="139">
        <f>(COUNTIFS('Estruturante Móvel'!$M:$M,$B103,'Estruturante Móvel'!$AM:$AM,IL$4))-(COUNTIFS('Estruturante Móvel'!$M:$M,$B103,'Estruturante Móvel'!$AM:$AM,IL$4,'Estruturante Móvel'!$AQ:$AQ,"REPARO FO"))</f>
        <v>0</v>
      </c>
      <c r="IM103" s="140">
        <f>(COUNTIFS('Estruturante Móvel'!$M:$M,$B103,'Estruturante Móvel'!$C:$C,"&lt;&gt;PREVISTO",'Estruturante Móvel'!$G:$G,IL$4))</f>
        <v>0</v>
      </c>
      <c r="IN103" s="139">
        <f>(COUNTIFS('Estruturante Móvel'!$M:$M,$B103,'Estruturante Móvel'!$AM:$AM,IN$4))-(COUNTIFS('Estruturante Móvel'!$M:$M,$B103,'Estruturante Móvel'!$AM:$AM,IN$4,'Estruturante Móvel'!$AQ:$AQ,"REPARO FO"))</f>
        <v>0</v>
      </c>
      <c r="IO103" s="140">
        <f>(COUNTIFS('Estruturante Móvel'!$M:$M,$B103,'Estruturante Móvel'!$C:$C,"&lt;&gt;PREVISTO",'Estruturante Móvel'!$G:$G,IN$4))</f>
        <v>0</v>
      </c>
      <c r="IP103" s="139">
        <f>(COUNTIFS('Estruturante Móvel'!$M:$M,$B103,'Estruturante Móvel'!$AM:$AM,IP$4))-(COUNTIFS('Estruturante Móvel'!$M:$M,$B103,'Estruturante Móvel'!$AM:$AM,IP$4,'Estruturante Móvel'!$AQ:$AQ,"REPARO FO"))</f>
        <v>0</v>
      </c>
      <c r="IQ103" s="140">
        <f>(COUNTIFS('Estruturante Móvel'!$M:$M,$B103,'Estruturante Móvel'!$C:$C,"&lt;&gt;PREVISTO",'Estruturante Móvel'!$G:$G,IP$4))</f>
        <v>0</v>
      </c>
      <c r="IR103" s="139">
        <f>(COUNTIFS('Estruturante Móvel'!$M:$M,$B103,'Estruturante Móvel'!$AM:$AM,IR$4))-(COUNTIFS('Estruturante Móvel'!$M:$M,$B103,'Estruturante Móvel'!$AM:$AM,IR$4,'Estruturante Móvel'!$AQ:$AQ,"REPARO FO"))</f>
        <v>0</v>
      </c>
      <c r="IS103" s="140">
        <f>(COUNTIFS('Estruturante Móvel'!$M:$M,$B103,'Estruturante Móvel'!$C:$C,"&lt;&gt;PREVISTO",'Estruturante Móvel'!$G:$G,IR$4))</f>
        <v>0</v>
      </c>
      <c r="IT103" s="139">
        <f>(COUNTIFS('Estruturante Móvel'!$M:$M,$B103,'Estruturante Móvel'!$AM:$AM,IT$4))-(COUNTIFS('Estruturante Móvel'!$M:$M,$B103,'Estruturante Móvel'!$AM:$AM,IT$4,'Estruturante Móvel'!$AQ:$AQ,"REPARO FO"))</f>
        <v>0</v>
      </c>
      <c r="IU103" s="140">
        <f>(COUNTIFS('Estruturante Móvel'!$M:$M,$B103,'Estruturante Móvel'!$C:$C,"&lt;&gt;PREVISTO",'Estruturante Móvel'!$G:$G,IT$4))</f>
        <v>0</v>
      </c>
      <c r="IV103" s="139">
        <f>(COUNTIFS('Estruturante Móvel'!$M:$M,$B103,'Estruturante Móvel'!$AM:$AM,IV$4))-(COUNTIFS('Estruturante Móvel'!$M:$M,$B103,'Estruturante Móvel'!$AM:$AM,IV$4,'Estruturante Móvel'!$AQ:$AQ,"REPARO FO"))</f>
        <v>0</v>
      </c>
      <c r="IW103" s="140">
        <f>(COUNTIFS('Estruturante Móvel'!$M:$M,$B103,'Estruturante Móvel'!$C:$C,"&lt;&gt;PREVISTO",'Estruturante Móvel'!$G:$G,IV$4))</f>
        <v>0</v>
      </c>
      <c r="IX103" s="139">
        <f>(COUNTIFS('Estruturante Móvel'!$M:$M,$B103,'Estruturante Móvel'!$AM:$AM,IX$4))-(COUNTIFS('Estruturante Móvel'!$M:$M,$B103,'Estruturante Móvel'!$AM:$AM,IX$4,'Estruturante Móvel'!$AQ:$AQ,"REPARO FO"))</f>
        <v>0</v>
      </c>
      <c r="IY103" s="140">
        <f>(COUNTIFS('Estruturante Móvel'!$M:$M,$B103,'Estruturante Móvel'!$C:$C,"&lt;&gt;PREVISTO",'Estruturante Móvel'!$G:$G,IX$4))</f>
        <v>0</v>
      </c>
      <c r="IZ103" s="139">
        <f>(COUNTIFS('Estruturante Móvel'!$M:$M,$B103,'Estruturante Móvel'!$AM:$AM,IZ$4))-(COUNTIFS('Estruturante Móvel'!$M:$M,$B103,'Estruturante Móvel'!$AM:$AM,IZ$4,'Estruturante Móvel'!$AQ:$AQ,"REPARO FO"))</f>
        <v>0</v>
      </c>
      <c r="JA103" s="140">
        <f>(COUNTIFS('Estruturante Móvel'!$M:$M,$B103,'Estruturante Móvel'!$C:$C,"&lt;&gt;PREVISTO",'Estruturante Móvel'!$G:$G,IZ$4))</f>
        <v>0</v>
      </c>
      <c r="JB103" s="139">
        <f>(COUNTIFS('Estruturante Móvel'!$M:$M,$B103,'Estruturante Móvel'!$AM:$AM,JB$4))-(COUNTIFS('Estruturante Móvel'!$M:$M,$B103,'Estruturante Móvel'!$AM:$AM,JB$4,'Estruturante Móvel'!$AQ:$AQ,"REPARO FO"))</f>
        <v>0</v>
      </c>
      <c r="JC103" s="140">
        <f>(COUNTIFS('Estruturante Móvel'!$M:$M,$B103,'Estruturante Móvel'!$C:$C,"&lt;&gt;PREVISTO",'Estruturante Móvel'!$G:$G,JB$4))</f>
        <v>0</v>
      </c>
      <c r="JD103" s="139">
        <f>(COUNTIFS('Estruturante Móvel'!$M:$M,$B103,'Estruturante Móvel'!$AM:$AM,JD$4))-(COUNTIFS('Estruturante Móvel'!$M:$M,$B103,'Estruturante Móvel'!$AM:$AM,JD$4,'Estruturante Móvel'!$AQ:$AQ,"REPARO FO"))</f>
        <v>0</v>
      </c>
      <c r="JE103" s="140">
        <f>(COUNTIFS('Estruturante Móvel'!$M:$M,$B103,'Estruturante Móvel'!$C:$C,"&lt;&gt;PREVISTO",'Estruturante Móvel'!$G:$G,JD$4))</f>
        <v>0</v>
      </c>
      <c r="JF103" s="139">
        <f>(COUNTIFS('Estruturante Móvel'!$M:$M,$B103,'Estruturante Móvel'!$AM:$AM,JF$4))-(COUNTIFS('Estruturante Móvel'!$M:$M,$B103,'Estruturante Móvel'!$AM:$AM,JF$4,'Estruturante Móvel'!$AQ:$AQ,"REPARO FO"))</f>
        <v>0</v>
      </c>
      <c r="JG103" s="140">
        <f>(COUNTIFS('Estruturante Móvel'!$M:$M,$B103,'Estruturante Móvel'!$C:$C,"&lt;&gt;PREVISTO",'Estruturante Móvel'!$G:$G,JF$4))</f>
        <v>0</v>
      </c>
      <c r="JH103" s="139">
        <f>(COUNTIFS('Estruturante Móvel'!$M:$M,$B103,'Estruturante Móvel'!$AM:$AM,JH$4))-(COUNTIFS('Estruturante Móvel'!$M:$M,$B103,'Estruturante Móvel'!$AM:$AM,JH$4,'Estruturante Móvel'!$AQ:$AQ,"REPARO FO"))</f>
        <v>0</v>
      </c>
      <c r="JI103" s="140">
        <f>(COUNTIFS('Estruturante Móvel'!$M:$M,$B103,'Estruturante Móvel'!$C:$C,"&lt;&gt;PREVISTO",'Estruturante Móvel'!$G:$G,JH$4))</f>
        <v>0</v>
      </c>
      <c r="JJ103" s="139">
        <f>(COUNTIFS('Estruturante Móvel'!$M:$M,$B103,'Estruturante Móvel'!$AM:$AM,JJ$4))-(COUNTIFS('Estruturante Móvel'!$M:$M,$B103,'Estruturante Móvel'!$AM:$AM,JJ$4,'Estruturante Móvel'!$AQ:$AQ,"REPARO FO"))</f>
        <v>0</v>
      </c>
      <c r="JK103" s="140">
        <f>(COUNTIFS('Estruturante Móvel'!$M:$M,$B103,'Estruturante Móvel'!$C:$C,"&lt;&gt;PREVISTO",'Estruturante Móvel'!$G:$G,JJ$4))</f>
        <v>0</v>
      </c>
      <c r="JL103" s="139">
        <f>(COUNTIFS('Estruturante Móvel'!$M:$M,$B103,'Estruturante Móvel'!$AM:$AM,JL$4))-(COUNTIFS('Estruturante Móvel'!$M:$M,$B103,'Estruturante Móvel'!$AM:$AM,JL$4,'Estruturante Móvel'!$AQ:$AQ,"REPARO FO"))</f>
        <v>0</v>
      </c>
      <c r="JM103" s="140">
        <f>(COUNTIFS('Estruturante Móvel'!$M:$M,$B103,'Estruturante Móvel'!$C:$C,"&lt;&gt;PREVISTO",'Estruturante Móvel'!$G:$G,JL$4))</f>
        <v>0</v>
      </c>
      <c r="JN103" s="139">
        <f>(COUNTIFS('Estruturante Móvel'!$M:$M,$B103,'Estruturante Móvel'!$AM:$AM,JN$4))-(COUNTIFS('Estruturante Móvel'!$M:$M,$B103,'Estruturante Móvel'!$AM:$AM,JN$4,'Estruturante Móvel'!$AQ:$AQ,"REPARO FO"))</f>
        <v>0</v>
      </c>
      <c r="JO103" s="140">
        <f>(COUNTIFS('Estruturante Móvel'!$M:$M,$B103,'Estruturante Móvel'!$C:$C,"&lt;&gt;PREVISTO",'Estruturante Móvel'!$G:$G,JN$4))</f>
        <v>0</v>
      </c>
      <c r="JP103" s="139">
        <f>(COUNTIFS('Estruturante Móvel'!$M:$M,$B103,'Estruturante Móvel'!$AM:$AM,JP$4))-(COUNTIFS('Estruturante Móvel'!$M:$M,$B103,'Estruturante Móvel'!$AM:$AM,JP$4,'Estruturante Móvel'!$AQ:$AQ,"REPARO FO"))</f>
        <v>0</v>
      </c>
      <c r="JQ103" s="140">
        <f>(COUNTIFS('Estruturante Móvel'!$M:$M,$B103,'Estruturante Móvel'!$C:$C,"&lt;&gt;PREVISTO",'Estruturante Móvel'!$G:$G,JP$4))</f>
        <v>0</v>
      </c>
      <c r="JR103" s="139">
        <f>(COUNTIFS('Estruturante Móvel'!$M:$M,$B103,'Estruturante Móvel'!$AM:$AM,JR$4))-(COUNTIFS('Estruturante Móvel'!$M:$M,$B103,'Estruturante Móvel'!$AM:$AM,JR$4,'Estruturante Móvel'!$AQ:$AQ,"REPARO FO"))</f>
        <v>0</v>
      </c>
      <c r="JS103" s="140">
        <f>(COUNTIFS('Estruturante Móvel'!$M:$M,$B103,'Estruturante Móvel'!$C:$C,"&lt;&gt;PREVISTO",'Estruturante Móvel'!$G:$G,JR$4))</f>
        <v>0</v>
      </c>
      <c r="JT103" s="139">
        <f>(COUNTIFS('Estruturante Móvel'!$M:$M,$B103,'Estruturante Móvel'!$AM:$AM,JT$4))-(COUNTIFS('Estruturante Móvel'!$M:$M,$B103,'Estruturante Móvel'!$AM:$AM,JT$4,'Estruturante Móvel'!$AQ:$AQ,"REPARO FO"))</f>
        <v>0</v>
      </c>
      <c r="JU103" s="140">
        <f>(COUNTIFS('Estruturante Móvel'!$M:$M,$B103,'Estruturante Móvel'!$C:$C,"&lt;&gt;PREVISTO",'Estruturante Móvel'!$G:$G,JT$4))</f>
        <v>0</v>
      </c>
      <c r="JV103" s="139">
        <f>(COUNTIFS('Estruturante Móvel'!$M:$M,$B103,'Estruturante Móvel'!$AM:$AM,JV$4))-(COUNTIFS('Estruturante Móvel'!$M:$M,$B103,'Estruturante Móvel'!$AM:$AM,JV$4,'Estruturante Móvel'!$AQ:$AQ,"REPARO FO"))</f>
        <v>0</v>
      </c>
      <c r="JW103" s="140">
        <f>(COUNTIFS('Estruturante Móvel'!$M:$M,$B103,'Estruturante Móvel'!$C:$C,"&lt;&gt;PREVISTO",'Estruturante Móvel'!$G:$G,JV$4))</f>
        <v>0</v>
      </c>
      <c r="JX103" s="139">
        <f>(COUNTIFS('Estruturante Móvel'!$M:$M,$B103,'Estruturante Móvel'!$AM:$AM,JX$4))-(COUNTIFS('Estruturante Móvel'!$M:$M,$B103,'Estruturante Móvel'!$AM:$AM,JX$4,'Estruturante Móvel'!$AQ:$AQ,"REPARO FO"))</f>
        <v>0</v>
      </c>
      <c r="JY103" s="140">
        <f>(COUNTIFS('Estruturante Móvel'!$M:$M,$B103,'Estruturante Móvel'!$C:$C,"&lt;&gt;PREVISTO",'Estruturante Móvel'!$G:$G,JX$4))</f>
        <v>0</v>
      </c>
      <c r="JZ103" s="139">
        <f>(COUNTIFS('Estruturante Móvel'!$M:$M,$B103,'Estruturante Móvel'!$AM:$AM,JZ$4))-(COUNTIFS('Estruturante Móvel'!$M:$M,$B103,'Estruturante Móvel'!$AM:$AM,JZ$4,'Estruturante Móvel'!$AQ:$AQ,"REPARO FO"))</f>
        <v>0</v>
      </c>
      <c r="KA103" s="140">
        <f>(COUNTIFS('Estruturante Móvel'!$M:$M,$B103,'Estruturante Móvel'!$C:$C,"&lt;&gt;PREVISTO",'Estruturante Móvel'!$G:$G,JZ$4))</f>
        <v>0</v>
      </c>
      <c r="KB103" s="139">
        <f>(COUNTIFS('Estruturante Móvel'!$M:$M,$B103,'Estruturante Móvel'!$AM:$AM,KB$4))-(COUNTIFS('Estruturante Móvel'!$M:$M,$B103,'Estruturante Móvel'!$AM:$AM,KB$4,'Estruturante Móvel'!$AQ:$AQ,"REPARO FO"))</f>
        <v>0</v>
      </c>
      <c r="KC103" s="140">
        <f>(COUNTIFS('Estruturante Móvel'!$M:$M,$B103,'Estruturante Móvel'!$C:$C,"&lt;&gt;PREVISTO",'Estruturante Móvel'!$G:$G,KB$4))</f>
        <v>0</v>
      </c>
      <c r="KD103" s="139">
        <f>(COUNTIFS('Estruturante Móvel'!$M:$M,$B103,'Estruturante Móvel'!$AM:$AM,KD$4))-(COUNTIFS('Estruturante Móvel'!$M:$M,$B103,'Estruturante Móvel'!$AM:$AM,KD$4,'Estruturante Móvel'!$AQ:$AQ,"REPARO FO"))</f>
        <v>0</v>
      </c>
      <c r="KE103" s="140">
        <f>(COUNTIFS('Estruturante Móvel'!$M:$M,$B103,'Estruturante Móvel'!$C:$C,"&lt;&gt;PREVISTO",'Estruturante Móvel'!$G:$G,KD$4))</f>
        <v>0</v>
      </c>
      <c r="KF103" s="139">
        <f>(COUNTIFS('Estruturante Móvel'!$M:$M,$B103,'Estruturante Móvel'!$AM:$AM,KF$4))-(COUNTIFS('Estruturante Móvel'!$M:$M,$B103,'Estruturante Móvel'!$AM:$AM,KF$4,'Estruturante Móvel'!$AQ:$AQ,"REPARO FO"))</f>
        <v>0</v>
      </c>
      <c r="KG103" s="140">
        <f>(COUNTIFS('Estruturante Móvel'!$M:$M,$B103,'Estruturante Móvel'!$C:$C,"&lt;&gt;PREVISTO",'Estruturante Móvel'!$G:$G,KF$4))</f>
        <v>0</v>
      </c>
      <c r="KH103" s="139">
        <f>(COUNTIFS('Estruturante Móvel'!$M:$M,$B103,'Estruturante Móvel'!$AM:$AM,KH$4))-(COUNTIFS('Estruturante Móvel'!$M:$M,$B103,'Estruturante Móvel'!$AM:$AM,KH$4,'Estruturante Móvel'!$AQ:$AQ,"REPARO FO"))</f>
        <v>0</v>
      </c>
      <c r="KI103" s="140">
        <f>(COUNTIFS('Estruturante Móvel'!$M:$M,$B103,'Estruturante Móvel'!$C:$C,"&lt;&gt;PREVISTO",'Estruturante Móvel'!$G:$G,KH$4))</f>
        <v>0</v>
      </c>
      <c r="KJ103" s="139">
        <f>(COUNTIFS('Estruturante Móvel'!$M:$M,$B103,'Estruturante Móvel'!$AM:$AM,KJ$4))-(COUNTIFS('Estruturante Móvel'!$M:$M,$B103,'Estruturante Móvel'!$AM:$AM,KJ$4,'Estruturante Móvel'!$AQ:$AQ,"REPARO FO"))</f>
        <v>0</v>
      </c>
      <c r="KK103" s="140">
        <f>(COUNTIFS('Estruturante Móvel'!$M:$M,$B103,'Estruturante Móvel'!$C:$C,"&lt;&gt;PREVISTO",'Estruturante Móvel'!$G:$G,KJ$4))</f>
        <v>0</v>
      </c>
      <c r="KL103" s="139">
        <f>(COUNTIFS('Estruturante Móvel'!$M:$M,$B103,'Estruturante Móvel'!$AM:$AM,KL$4))-(COUNTIFS('Estruturante Móvel'!$M:$M,$B103,'Estruturante Móvel'!$AM:$AM,KL$4,'Estruturante Móvel'!$AQ:$AQ,"REPARO FO"))</f>
        <v>0</v>
      </c>
      <c r="KM103" s="140">
        <f>(COUNTIFS('Estruturante Móvel'!$M:$M,$B103,'Estruturante Móvel'!$C:$C,"&lt;&gt;PREVISTO",'Estruturante Móvel'!$G:$G,KL$4))</f>
        <v>0</v>
      </c>
      <c r="KN103" s="139">
        <f>(COUNTIFS('Estruturante Móvel'!$M:$M,$B103,'Estruturante Móvel'!$AM:$AM,KN$4))-(COUNTIFS('Estruturante Móvel'!$M:$M,$B103,'Estruturante Móvel'!$AM:$AM,KN$4,'Estruturante Móvel'!$AQ:$AQ,"REPARO FO"))</f>
        <v>0</v>
      </c>
      <c r="KO103" s="140">
        <f>(COUNTIFS('Estruturante Móvel'!$M:$M,$B103,'Estruturante Móvel'!$C:$C,"&lt;&gt;PREVISTO",'Estruturante Móvel'!$G:$G,KN$4))</f>
        <v>0</v>
      </c>
      <c r="KP103" s="139">
        <f>(COUNTIFS('Estruturante Móvel'!$M:$M,$B103,'Estruturante Móvel'!$AM:$AM,KP$4))-(COUNTIFS('Estruturante Móvel'!$M:$M,$B103,'Estruturante Móvel'!$AM:$AM,KP$4,'Estruturante Móvel'!$AQ:$AQ,"REPARO FO"))</f>
        <v>0</v>
      </c>
      <c r="KQ103" s="140">
        <f>(COUNTIFS('Estruturante Móvel'!$M:$M,$B103,'Estruturante Móvel'!$C:$C,"&lt;&gt;PREVISTO",'Estruturante Móvel'!$G:$G,KP$4))</f>
        <v>0</v>
      </c>
      <c r="KR103" s="139">
        <f>(COUNTIFS('Estruturante Móvel'!$M:$M,$B103,'Estruturante Móvel'!$AM:$AM,KR$4))-(COUNTIFS('Estruturante Móvel'!$M:$M,$B103,'Estruturante Móvel'!$AM:$AM,KR$4,'Estruturante Móvel'!$AQ:$AQ,"REPARO FO"))</f>
        <v>0</v>
      </c>
      <c r="KS103" s="140">
        <f>(COUNTIFS('Estruturante Móvel'!$M:$M,$B103,'Estruturante Móvel'!$C:$C,"&lt;&gt;PREVISTO",'Estruturante Móvel'!$G:$G,KR$4))</f>
        <v>0</v>
      </c>
      <c r="KT103" s="139">
        <f>(COUNTIFS('Estruturante Móvel'!$M:$M,$B103,'Estruturante Móvel'!$AM:$AM,KT$4))-(COUNTIFS('Estruturante Móvel'!$M:$M,$B103,'Estruturante Móvel'!$AM:$AM,KT$4,'Estruturante Móvel'!$AQ:$AQ,"REPARO FO"))</f>
        <v>0</v>
      </c>
      <c r="KU103" s="140">
        <f>(COUNTIFS('Estruturante Móvel'!$M:$M,$B103,'Estruturante Móvel'!$C:$C,"&lt;&gt;PREVISTO",'Estruturante Móvel'!$G:$G,KT$4))</f>
        <v>0</v>
      </c>
      <c r="KV103" s="139">
        <f>(COUNTIFS('Estruturante Móvel'!$M:$M,$B103,'Estruturante Móvel'!$AM:$AM,KV$4))-(COUNTIFS('Estruturante Móvel'!$M:$M,$B103,'Estruturante Móvel'!$AM:$AM,KV$4,'Estruturante Móvel'!$AQ:$AQ,"REPARO FO"))</f>
        <v>0</v>
      </c>
      <c r="KW103" s="140">
        <f>(COUNTIFS('Estruturante Móvel'!$M:$M,$B103,'Estruturante Móvel'!$C:$C,"&lt;&gt;PREVISTO",'Estruturante Móvel'!$G:$G,KV$4))</f>
        <v>0</v>
      </c>
      <c r="KX103" s="139">
        <f>(COUNTIFS('Estruturante Móvel'!$M:$M,$B103,'Estruturante Móvel'!$AM:$AM,KX$4))-(COUNTIFS('Estruturante Móvel'!$M:$M,$B103,'Estruturante Móvel'!$AM:$AM,KX$4,'Estruturante Móvel'!$AQ:$AQ,"REPARO FO"))</f>
        <v>0</v>
      </c>
      <c r="KY103" s="140">
        <f>(COUNTIFS('Estruturante Móvel'!$M:$M,$B103,'Estruturante Móvel'!$C:$C,"&lt;&gt;PREVISTO",'Estruturante Móvel'!$G:$G,KX$4))</f>
        <v>0</v>
      </c>
      <c r="KZ103" s="139">
        <f>(COUNTIFS('Estruturante Móvel'!$M:$M,$B103,'Estruturante Móvel'!$AM:$AM,KZ$4))-(COUNTIFS('Estruturante Móvel'!$M:$M,$B103,'Estruturante Móvel'!$AM:$AM,KZ$4,'Estruturante Móvel'!$AQ:$AQ,"REPARO FO"))</f>
        <v>0</v>
      </c>
      <c r="LA103" s="140">
        <f>(COUNTIFS('Estruturante Móvel'!$M:$M,$B103,'Estruturante Móvel'!$C:$C,"&lt;&gt;PREVISTO",'Estruturante Móvel'!$G:$G,KZ$4))</f>
        <v>0</v>
      </c>
      <c r="LB103" s="139">
        <f>(COUNTIFS('Estruturante Móvel'!$M:$M,$B103,'Estruturante Móvel'!$AM:$AM,LB$4))-(COUNTIFS('Estruturante Móvel'!$M:$M,$B103,'Estruturante Móvel'!$AM:$AM,LB$4,'Estruturante Móvel'!$AQ:$AQ,"REPARO FO"))</f>
        <v>0</v>
      </c>
      <c r="LC103" s="140">
        <f>(COUNTIFS('Estruturante Móvel'!$M:$M,$B103,'Estruturante Móvel'!$C:$C,"&lt;&gt;PREVISTO",'Estruturante Móvel'!$G:$G,LB$4))</f>
        <v>0</v>
      </c>
      <c r="LD103" s="139">
        <f>(COUNTIFS('Estruturante Móvel'!$M:$M,$B103,'Estruturante Móvel'!$AM:$AM,LD$4))-(COUNTIFS('Estruturante Móvel'!$M:$M,$B103,'Estruturante Móvel'!$AM:$AM,LD$4,'Estruturante Móvel'!$AQ:$AQ,"REPARO FO"))</f>
        <v>0</v>
      </c>
      <c r="LE103" s="140">
        <f>(COUNTIFS('Estruturante Móvel'!$M:$M,$B103,'Estruturante Móvel'!$C:$C,"&lt;&gt;PREVISTO",'Estruturante Móvel'!$G:$G,LD$4))</f>
        <v>0</v>
      </c>
      <c r="LF103" s="139">
        <f>(COUNTIFS('Estruturante Móvel'!$M:$M,$B103,'Estruturante Móvel'!$AM:$AM,LF$4))-(COUNTIFS('Estruturante Móvel'!$M:$M,$B103,'Estruturante Móvel'!$AM:$AM,LF$4,'Estruturante Móvel'!$AQ:$AQ,"REPARO FO"))</f>
        <v>0</v>
      </c>
      <c r="LG103" s="140">
        <f>(COUNTIFS('Estruturante Móvel'!$M:$M,$B103,'Estruturante Móvel'!$C:$C,"&lt;&gt;PREVISTO",'Estruturante Móvel'!$G:$G,LF$4))</f>
        <v>0</v>
      </c>
      <c r="LH103" s="139">
        <f>(COUNTIFS('Estruturante Móvel'!$M:$M,$B103,'Estruturante Móvel'!$AM:$AM,LH$4))-(COUNTIFS('Estruturante Móvel'!$M:$M,$B103,'Estruturante Móvel'!$AM:$AM,LH$4,'Estruturante Móvel'!$AQ:$AQ,"REPARO FO"))</f>
        <v>0</v>
      </c>
      <c r="LI103" s="140">
        <f>(COUNTIFS('Estruturante Móvel'!$M:$M,$B103,'Estruturante Móvel'!$C:$C,"&lt;&gt;PREVISTO",'Estruturante Móvel'!$G:$G,LH$4))</f>
        <v>0</v>
      </c>
      <c r="LJ103" s="139">
        <f>(COUNTIFS('Estruturante Móvel'!$M:$M,$B103,'Estruturante Móvel'!$AM:$AM,LJ$4))-(COUNTIFS('Estruturante Móvel'!$M:$M,$B103,'Estruturante Móvel'!$AM:$AM,LJ$4,'Estruturante Móvel'!$AQ:$AQ,"REPARO FO"))</f>
        <v>0</v>
      </c>
      <c r="LK103" s="140">
        <f>(COUNTIFS('Estruturante Móvel'!$M:$M,$B103,'Estruturante Móvel'!$C:$C,"&lt;&gt;PREVISTO",'Estruturante Móvel'!$G:$G,LJ$4))</f>
        <v>0</v>
      </c>
      <c r="LL103" s="139">
        <f>(COUNTIFS('Estruturante Móvel'!$M:$M,$B103,'Estruturante Móvel'!$AM:$AM,LL$4))-(COUNTIFS('Estruturante Móvel'!$M:$M,$B103,'Estruturante Móvel'!$AM:$AM,LL$4,'Estruturante Móvel'!$AQ:$AQ,"REPARO FO"))</f>
        <v>0</v>
      </c>
      <c r="LM103" s="140">
        <f>(COUNTIFS('Estruturante Móvel'!$M:$M,$B103,'Estruturante Móvel'!$C:$C,"&lt;&gt;PREVISTO",'Estruturante Móvel'!$G:$G,LL$4))</f>
        <v>0</v>
      </c>
      <c r="LN103" s="139">
        <f>(COUNTIFS('Estruturante Móvel'!$M:$M,$B103,'Estruturante Móvel'!$AM:$AM,LN$4))-(COUNTIFS('Estruturante Móvel'!$M:$M,$B103,'Estruturante Móvel'!$AM:$AM,LN$4,'Estruturante Móvel'!$AQ:$AQ,"REPARO FO"))</f>
        <v>0</v>
      </c>
      <c r="LO103" s="140">
        <f>(COUNTIFS('Estruturante Móvel'!$M:$M,$B103,'Estruturante Móvel'!$C:$C,"&lt;&gt;PREVISTO",'Estruturante Móvel'!$G:$G,LN$4))</f>
        <v>0</v>
      </c>
      <c r="LP103" s="139">
        <f>(COUNTIFS('Estruturante Móvel'!$M:$M,$B103,'Estruturante Móvel'!$AM:$AM,LP$4))-(COUNTIFS('Estruturante Móvel'!$M:$M,$B103,'Estruturante Móvel'!$AM:$AM,LP$4,'Estruturante Móvel'!$AQ:$AQ,"REPARO FO"))</f>
        <v>0</v>
      </c>
      <c r="LQ103" s="140">
        <f>(COUNTIFS('Estruturante Móvel'!$M:$M,$B103,'Estruturante Móvel'!$C:$C,"&lt;&gt;PREVISTO",'Estruturante Móvel'!$G:$G,LP$4))</f>
        <v>0</v>
      </c>
      <c r="LR103" s="139">
        <f>(COUNTIFS('Estruturante Móvel'!$M:$M,$B103,'Estruturante Móvel'!$AM:$AM,LR$4))-(COUNTIFS('Estruturante Móvel'!$M:$M,$B103,'Estruturante Móvel'!$AM:$AM,LR$4,'Estruturante Móvel'!$AQ:$AQ,"REPARO FO"))</f>
        <v>0</v>
      </c>
      <c r="LS103" s="140">
        <f>(COUNTIFS('Estruturante Móvel'!$M:$M,$B103,'Estruturante Móvel'!$C:$C,"&lt;&gt;PREVISTO",'Estruturante Móvel'!$G:$G,LR$4))</f>
        <v>0</v>
      </c>
      <c r="LT103" s="139">
        <f>(COUNTIFS('Estruturante Móvel'!$M:$M,$B103,'Estruturante Móvel'!$AM:$AM,LT$4))-(COUNTIFS('Estruturante Móvel'!$M:$M,$B103,'Estruturante Móvel'!$AM:$AM,LT$4,'Estruturante Móvel'!$AQ:$AQ,"REPARO FO"))</f>
        <v>0</v>
      </c>
      <c r="LU103" s="140">
        <f>(COUNTIFS('Estruturante Móvel'!$M:$M,$B103,'Estruturante Móvel'!$C:$C,"&lt;&gt;PREVISTO",'Estruturante Móvel'!$G:$G,LT$4))</f>
        <v>0</v>
      </c>
      <c r="LV103" s="139">
        <f>(COUNTIFS('Estruturante Móvel'!$M:$M,$B103,'Estruturante Móvel'!$AM:$AM,LV$4))-(COUNTIFS('Estruturante Móvel'!$M:$M,$B103,'Estruturante Móvel'!$AM:$AM,LV$4,'Estruturante Móvel'!$AQ:$AQ,"REPARO FO"))</f>
        <v>0</v>
      </c>
      <c r="LW103" s="140">
        <f>(COUNTIFS('Estruturante Móvel'!$M:$M,$B103,'Estruturante Móvel'!$C:$C,"&lt;&gt;PREVISTO",'Estruturante Móvel'!$G:$G,LV$4))</f>
        <v>0</v>
      </c>
      <c r="LX103" s="139">
        <f>(COUNTIFS('Estruturante Móvel'!$M:$M,$B103,'Estruturante Móvel'!$AM:$AM,LX$4))-(COUNTIFS('Estruturante Móvel'!$M:$M,$B103,'Estruturante Móvel'!$AM:$AM,LX$4,'Estruturante Móvel'!$AQ:$AQ,"REPARO FO"))</f>
        <v>0</v>
      </c>
      <c r="LY103" s="140">
        <f>(COUNTIFS('Estruturante Móvel'!$M:$M,$B103,'Estruturante Móvel'!$C:$C,"&lt;&gt;PREVISTO",'Estruturante Móvel'!$G:$G,LX$4))</f>
        <v>0</v>
      </c>
      <c r="LZ103" s="139">
        <f>(COUNTIFS('Estruturante Móvel'!$M:$M,$B103,'Estruturante Móvel'!$AM:$AM,LZ$4))-(COUNTIFS('Estruturante Móvel'!$M:$M,$B103,'Estruturante Móvel'!$AM:$AM,LZ$4,'Estruturante Móvel'!$AQ:$AQ,"REPARO FO"))</f>
        <v>0</v>
      </c>
      <c r="MA103" s="140">
        <f>(COUNTIFS('Estruturante Móvel'!$M:$M,$B103,'Estruturante Móvel'!$C:$C,"&lt;&gt;PREVISTO",'Estruturante Móvel'!$G:$G,LZ$4))</f>
        <v>0</v>
      </c>
      <c r="MB103" s="139">
        <f>(COUNTIFS('Estruturante Móvel'!$M:$M,$B103,'Estruturante Móvel'!$AM:$AM,MB$4))-(COUNTIFS('Estruturante Móvel'!$M:$M,$B103,'Estruturante Móvel'!$AM:$AM,MB$4,'Estruturante Móvel'!$AQ:$AQ,"REPARO FO"))</f>
        <v>0</v>
      </c>
      <c r="MC103" s="140">
        <f>(COUNTIFS('Estruturante Móvel'!$M:$M,$B103,'Estruturante Móvel'!$C:$C,"&lt;&gt;PREVISTO",'Estruturante Móvel'!$G:$G,MB$4))</f>
        <v>0</v>
      </c>
      <c r="MD103" s="139">
        <f>(COUNTIFS('Estruturante Móvel'!$M:$M,$B103,'Estruturante Móvel'!$AM:$AM,MD$4))-(COUNTIFS('Estruturante Móvel'!$M:$M,$B103,'Estruturante Móvel'!$AM:$AM,MD$4,'Estruturante Móvel'!$AQ:$AQ,"REPARO FO"))</f>
        <v>0</v>
      </c>
      <c r="ME103" s="140">
        <f>(COUNTIFS('Estruturante Móvel'!$M:$M,$B103,'Estruturante Móvel'!$C:$C,"&lt;&gt;PREVISTO",'Estruturante Móvel'!$G:$G,MD$4))</f>
        <v>0</v>
      </c>
      <c r="MF103" s="139">
        <f>(COUNTIFS('Estruturante Móvel'!$M:$M,$B103,'Estruturante Móvel'!$AM:$AM,MF$4))-(COUNTIFS('Estruturante Móvel'!$M:$M,$B103,'Estruturante Móvel'!$AM:$AM,MF$4,'Estruturante Móvel'!$AQ:$AQ,"REPARO FO"))</f>
        <v>0</v>
      </c>
      <c r="MG103" s="140">
        <f>(COUNTIFS('Estruturante Móvel'!$M:$M,$B103,'Estruturante Móvel'!$C:$C,"&lt;&gt;PREVISTO",'Estruturante Móvel'!$G:$G,MF$4))</f>
        <v>0</v>
      </c>
      <c r="MH103" s="139">
        <f>(COUNTIFS('Estruturante Móvel'!$M:$M,$B103,'Estruturante Móvel'!$AM:$AM,MH$4))-(COUNTIFS('Estruturante Móvel'!$M:$M,$B103,'Estruturante Móvel'!$AM:$AM,MH$4,'Estruturante Móvel'!$AQ:$AQ,"REPARO FO"))</f>
        <v>0</v>
      </c>
      <c r="MI103" s="140">
        <f>(COUNTIFS('Estruturante Móvel'!$M:$M,$B103,'Estruturante Móvel'!$C:$C,"&lt;&gt;PREVISTO",'Estruturante Móvel'!$G:$G,MH$4))</f>
        <v>0</v>
      </c>
      <c r="MJ103" s="139">
        <f>(COUNTIFS('Estruturante Móvel'!$M:$M,$B103,'Estruturante Móvel'!$AM:$AM,MJ$4))-(COUNTIFS('Estruturante Móvel'!$M:$M,$B103,'Estruturante Móvel'!$AM:$AM,MJ$4,'Estruturante Móvel'!$AQ:$AQ,"REPARO FO"))</f>
        <v>0</v>
      </c>
      <c r="MK103" s="140">
        <f>(COUNTIFS('Estruturante Móvel'!$M:$M,$B103,'Estruturante Móvel'!$C:$C,"&lt;&gt;PREVISTO",'Estruturante Móvel'!$G:$G,MJ$4))</f>
        <v>0</v>
      </c>
      <c r="ML103" s="139">
        <f>(COUNTIFS('Estruturante Móvel'!$M:$M,$B103,'Estruturante Móvel'!$AM:$AM,ML$4))-(COUNTIFS('Estruturante Móvel'!$M:$M,$B103,'Estruturante Móvel'!$AM:$AM,ML$4,'Estruturante Móvel'!$AQ:$AQ,"REPARO FO"))</f>
        <v>0</v>
      </c>
      <c r="MM103" s="140">
        <f>(COUNTIFS('Estruturante Móvel'!$M:$M,$B103,'Estruturante Móvel'!$C:$C,"&lt;&gt;PREVISTO",'Estruturante Móvel'!$G:$G,ML$4))</f>
        <v>0</v>
      </c>
      <c r="MN103" s="139">
        <f>(COUNTIFS('Estruturante Móvel'!$M:$M,$B103,'Estruturante Móvel'!$AM:$AM,MN$4))-(COUNTIFS('Estruturante Móvel'!$M:$M,$B103,'Estruturante Móvel'!$AM:$AM,MN$4,'Estruturante Móvel'!$AQ:$AQ,"REPARO FO"))</f>
        <v>0</v>
      </c>
      <c r="MO103" s="140">
        <f>(COUNTIFS('Estruturante Móvel'!$M:$M,$B103,'Estruturante Móvel'!$C:$C,"&lt;&gt;PREVISTO",'Estruturante Móvel'!$G:$G,MN$4))</f>
        <v>0</v>
      </c>
      <c r="MP103" s="139">
        <f>(COUNTIFS('Estruturante Móvel'!$M:$M,$B103,'Estruturante Móvel'!$AM:$AM,MP$4))-(COUNTIFS('Estruturante Móvel'!$M:$M,$B103,'Estruturante Móvel'!$AM:$AM,MP$4,'Estruturante Móvel'!$AQ:$AQ,"REPARO FO"))</f>
        <v>0</v>
      </c>
      <c r="MQ103" s="140">
        <f>(COUNTIFS('Estruturante Móvel'!$M:$M,$B103,'Estruturante Móvel'!$C:$C,"&lt;&gt;PREVISTO",'Estruturante Móvel'!$G:$G,MP$4))</f>
        <v>0</v>
      </c>
      <c r="MR103" s="139">
        <f>(COUNTIFS('Estruturante Móvel'!$M:$M,$B103,'Estruturante Móvel'!$AM:$AM,MR$4))-(COUNTIFS('Estruturante Móvel'!$M:$M,$B103,'Estruturante Móvel'!$AM:$AM,MR$4,'Estruturante Móvel'!$AQ:$AQ,"REPARO FO"))</f>
        <v>0</v>
      </c>
      <c r="MS103" s="140">
        <f>(COUNTIFS('Estruturante Móvel'!$M:$M,$B103,'Estruturante Móvel'!$C:$C,"&lt;&gt;PREVISTO",'Estruturante Móvel'!$G:$G,MR$4))</f>
        <v>0</v>
      </c>
      <c r="MT103" s="139">
        <f>(COUNTIFS('Estruturante Móvel'!$M:$M,$B103,'Estruturante Móvel'!$AM:$AM,MT$4))-(COUNTIFS('Estruturante Móvel'!$M:$M,$B103,'Estruturante Móvel'!$AM:$AM,MT$4,'Estruturante Móvel'!$AQ:$AQ,"REPARO FO"))</f>
        <v>0</v>
      </c>
      <c r="MU103" s="140">
        <f>(COUNTIFS('Estruturante Móvel'!$M:$M,$B103,'Estruturante Móvel'!$C:$C,"&lt;&gt;PREVISTO",'Estruturante Móvel'!$G:$G,MT$4))</f>
        <v>0</v>
      </c>
      <c r="MV103" s="139">
        <f>(COUNTIFS('Estruturante Móvel'!$M:$M,$B103,'Estruturante Móvel'!$AM:$AM,MV$4))-(COUNTIFS('Estruturante Móvel'!$M:$M,$B103,'Estruturante Móvel'!$AM:$AM,MV$4,'Estruturante Móvel'!$AQ:$AQ,"REPARO FO"))</f>
        <v>0</v>
      </c>
      <c r="MW103" s="140">
        <f>(COUNTIFS('Estruturante Móvel'!$M:$M,$B103,'Estruturante Móvel'!$C:$C,"&lt;&gt;PREVISTO",'Estruturante Móvel'!$G:$G,MV$4))</f>
        <v>0</v>
      </c>
      <c r="MX103" s="139">
        <f>(COUNTIFS('Estruturante Móvel'!$M:$M,$B103,'Estruturante Móvel'!$AM:$AM,MX$4))-(COUNTIFS('Estruturante Móvel'!$M:$M,$B103,'Estruturante Móvel'!$AM:$AM,MX$4,'Estruturante Móvel'!$AQ:$AQ,"REPARO FO"))</f>
        <v>0</v>
      </c>
      <c r="MY103" s="140">
        <f>(COUNTIFS('Estruturante Móvel'!$M:$M,$B103,'Estruturante Móvel'!$C:$C,"&lt;&gt;PREVISTO",'Estruturante Móvel'!$G:$G,MX$4))</f>
        <v>0</v>
      </c>
      <c r="MZ103" s="139">
        <f>(COUNTIFS('Estruturante Móvel'!$M:$M,$B103,'Estruturante Móvel'!$AM:$AM,MZ$4))-(COUNTIFS('Estruturante Móvel'!$M:$M,$B103,'Estruturante Móvel'!$AM:$AM,MZ$4,'Estruturante Móvel'!$AQ:$AQ,"REPARO FO"))</f>
        <v>0</v>
      </c>
      <c r="NA103" s="140">
        <f>(COUNTIFS('Estruturante Móvel'!$M:$M,$B103,'Estruturante Móvel'!$C:$C,"&lt;&gt;PREVISTO",'Estruturante Móvel'!$G:$G,MZ$4))</f>
        <v>0</v>
      </c>
      <c r="NB103" s="139">
        <f>(COUNTIFS('Estruturante Móvel'!$M:$M,$B103,'Estruturante Móvel'!$AM:$AM,NB$4))-(COUNTIFS('Estruturante Móvel'!$M:$M,$B103,'Estruturante Móvel'!$AM:$AM,NB$4,'Estruturante Móvel'!$AQ:$AQ,"REPARO FO"))</f>
        <v>0</v>
      </c>
      <c r="NC103" s="140">
        <f>(COUNTIFS('Estruturante Móvel'!$M:$M,$B103,'Estruturante Móvel'!$C:$C,"&lt;&gt;PREVISTO",'Estruturante Móvel'!$G:$G,NB$4))</f>
        <v>0</v>
      </c>
      <c r="ND103" s="139">
        <f>(COUNTIFS('Estruturante Móvel'!$M:$M,$B103,'Estruturante Móvel'!$AM:$AM,ND$4))-(COUNTIFS('Estruturante Móvel'!$M:$M,$B103,'Estruturante Móvel'!$AM:$AM,ND$4,'Estruturante Móvel'!$AQ:$AQ,"REPARO FO"))</f>
        <v>0</v>
      </c>
      <c r="NE103" s="140">
        <f>(COUNTIFS('Estruturante Móvel'!$M:$M,$B103,'Estruturante Móvel'!$C:$C,"&lt;&gt;PREVISTO",'Estruturante Móvel'!$G:$G,ND$4))</f>
        <v>0</v>
      </c>
      <c r="NF103" s="139">
        <f>(COUNTIFS('Estruturante Móvel'!$M:$M,$B103,'Estruturante Móvel'!$AM:$AM,NF$4))-(COUNTIFS('Estruturante Móvel'!$M:$M,$B103,'Estruturante Móvel'!$AM:$AM,NF$4,'Estruturante Móvel'!$AQ:$AQ,"REPARO FO"))</f>
        <v>0</v>
      </c>
      <c r="NG103" s="140">
        <f>(COUNTIFS('Estruturante Móvel'!$M:$M,$B103,'Estruturante Móvel'!$C:$C,"&lt;&gt;PREVISTO",'Estruturante Móvel'!$G:$G,NF$4))</f>
        <v>0</v>
      </c>
      <c r="NH103" s="139">
        <f>(COUNTIFS('Estruturante Móvel'!$M:$M,$B103,'Estruturante Móvel'!$AM:$AM,NH$4))-(COUNTIFS('Estruturante Móvel'!$M:$M,$B103,'Estruturante Móvel'!$AM:$AM,NH$4,'Estruturante Móvel'!$AQ:$AQ,"REPARO FO"))</f>
        <v>0</v>
      </c>
      <c r="NI103" s="140">
        <f>(COUNTIFS('Estruturante Móvel'!$M:$M,$B103,'Estruturante Móvel'!$C:$C,"&lt;&gt;PREVISTO",'Estruturante Móvel'!$G:$G,NH$4))</f>
        <v>0</v>
      </c>
    </row>
    <row r="104" spans="1:373" hidden="1" outlineLevel="1">
      <c r="B104" s="290" t="s">
        <v>467</v>
      </c>
      <c r="C104" s="286"/>
      <c r="D104" s="161">
        <f>COUNTIFS('Estruturante Móvel'!$M:$M,B102,'Estruturante Móvel'!$L:$L,'CRONOGRAMA_CONST+MIGRACAO'!B104)</f>
        <v>4</v>
      </c>
      <c r="E104" s="161">
        <f>(COUNTIFS('Estruturante Móvel'!$M:$M,B102,'Estruturante Móvel'!$C:$C,"&lt;&gt;PREVISTO",'Estruturante Móvel'!$L:$L,'CRONOGRAMA_CONST+MIGRACAO'!B104))</f>
        <v>4</v>
      </c>
      <c r="F104" s="162">
        <f>(COUNTIFS('Estruturante Móvel'!$M:$M,B102,'Estruturante Móvel'!$C:$C,"PREVISTO",'Estruturante Móvel'!$L:$L,'CRONOGRAMA_CONST+MIGRACAO'!B104))</f>
        <v>0</v>
      </c>
      <c r="G104" s="289"/>
      <c r="H104" s="162"/>
      <c r="I104" s="163"/>
      <c r="J104" s="287"/>
      <c r="K104" s="288"/>
      <c r="L104" s="139"/>
      <c r="M104" s="140"/>
      <c r="N104" s="139"/>
      <c r="O104" s="140"/>
      <c r="P104" s="139"/>
      <c r="Q104" s="140"/>
      <c r="R104" s="139"/>
      <c r="S104" s="140"/>
      <c r="T104" s="139"/>
      <c r="U104" s="140"/>
      <c r="V104" s="139"/>
      <c r="W104" s="140"/>
      <c r="X104" s="139"/>
      <c r="Y104" s="140"/>
      <c r="Z104" s="139"/>
      <c r="AA104" s="140"/>
      <c r="AB104" s="139"/>
      <c r="AC104" s="140"/>
      <c r="AD104" s="139"/>
      <c r="AE104" s="140"/>
      <c r="AF104" s="139"/>
      <c r="AG104" s="140"/>
      <c r="AH104" s="139"/>
      <c r="AI104" s="140"/>
      <c r="AJ104" s="139"/>
      <c r="AK104" s="140"/>
      <c r="AL104" s="139"/>
      <c r="AM104" s="140"/>
      <c r="AN104" s="139"/>
      <c r="AO104" s="140"/>
      <c r="AP104" s="139"/>
      <c r="AQ104" s="140"/>
      <c r="AR104" s="139"/>
      <c r="AS104" s="140"/>
      <c r="AT104" s="139"/>
      <c r="AU104" s="140"/>
      <c r="AV104" s="139"/>
      <c r="AW104" s="140"/>
      <c r="AX104" s="139"/>
      <c r="AY104" s="140"/>
      <c r="AZ104" s="139"/>
      <c r="BA104" s="140"/>
      <c r="BB104" s="139"/>
      <c r="BC104" s="140"/>
      <c r="BD104" s="139"/>
      <c r="BE104" s="140"/>
      <c r="BF104" s="139"/>
      <c r="BG104" s="140"/>
      <c r="BH104" s="139"/>
      <c r="BI104" s="140"/>
      <c r="BJ104" s="139"/>
      <c r="BK104" s="140"/>
      <c r="BL104" s="139"/>
      <c r="BM104" s="140"/>
      <c r="BN104" s="139"/>
      <c r="BO104" s="140"/>
      <c r="BP104" s="139"/>
      <c r="BQ104" s="140"/>
      <c r="BR104" s="139"/>
      <c r="BS104" s="140"/>
      <c r="BT104" s="139">
        <f>(COUNTIFS('Estruturante Móvel'!$M:$M,$B104,'Estruturante Móvel'!$AM:$AM,BT$4))-(COUNTIFS('Estruturante Móvel'!$M:$M,$B104,'Estruturante Móvel'!$AM:$AM,BT$4,'Estruturante Móvel'!$AQ:$AQ,"REPARO FO"))</f>
        <v>0</v>
      </c>
      <c r="BU104" s="140">
        <f>(COUNTIFS('Estruturante Móvel'!$M:$M,$B104,'Estruturante Móvel'!$C:$C,"&lt;&gt;PREVISTO",'Estruturante Móvel'!$G:$G,BT$4))</f>
        <v>0</v>
      </c>
      <c r="BV104" s="139">
        <f>(COUNTIFS('Estruturante Móvel'!$M:$M,$B104,'Estruturante Móvel'!$AM:$AM,BV$4))-(COUNTIFS('Estruturante Móvel'!$M:$M,$B104,'Estruturante Móvel'!$AM:$AM,BV$4,'Estruturante Móvel'!$AQ:$AQ,"REPARO FO"))</f>
        <v>0</v>
      </c>
      <c r="BW104" s="140">
        <f>(COUNTIFS('Estruturante Móvel'!$M:$M,$B104,'Estruturante Móvel'!$C:$C,"&lt;&gt;PREVISTO",'Estruturante Móvel'!$G:$G,BV$4))</f>
        <v>0</v>
      </c>
      <c r="BX104" s="139">
        <f>(COUNTIFS('Estruturante Móvel'!$M:$M,$B104,'Estruturante Móvel'!$AM:$AM,BX$4))-(COUNTIFS('Estruturante Móvel'!$M:$M,$B104,'Estruturante Móvel'!$AM:$AM,BX$4,'Estruturante Móvel'!$AQ:$AQ,"REPARO FO"))</f>
        <v>0</v>
      </c>
      <c r="BY104" s="140">
        <f>(COUNTIFS('Estruturante Móvel'!$M:$M,$B104,'Estruturante Móvel'!$C:$C,"&lt;&gt;PREVISTO",'Estruturante Móvel'!$G:$G,BX$4))</f>
        <v>0</v>
      </c>
      <c r="BZ104" s="139">
        <f>(COUNTIFS('Estruturante Móvel'!$M:$M,$B104,'Estruturante Móvel'!$AM:$AM,BZ$4))-(COUNTIFS('Estruturante Móvel'!$M:$M,$B104,'Estruturante Móvel'!$AM:$AM,BZ$4,'Estruturante Móvel'!$AQ:$AQ,"REPARO FO"))</f>
        <v>0</v>
      </c>
      <c r="CA104" s="140">
        <f>(COUNTIFS('Estruturante Móvel'!$M:$M,$B104,'Estruturante Móvel'!$C:$C,"&lt;&gt;PREVISTO",'Estruturante Móvel'!$G:$G,BZ$4))</f>
        <v>0</v>
      </c>
      <c r="CB104" s="139">
        <f>(COUNTIFS('Estruturante Móvel'!$M:$M,$B104,'Estruturante Móvel'!$AM:$AM,CB$4))-(COUNTIFS('Estruturante Móvel'!$M:$M,$B104,'Estruturante Móvel'!$AM:$AM,CB$4,'Estruturante Móvel'!$AQ:$AQ,"REPARO FO"))</f>
        <v>0</v>
      </c>
      <c r="CC104" s="140">
        <f>(COUNTIFS('Estruturante Móvel'!$M:$M,$B104,'Estruturante Móvel'!$C:$C,"&lt;&gt;PREVISTO",'Estruturante Móvel'!$G:$G,CB$4))</f>
        <v>0</v>
      </c>
      <c r="CD104" s="139">
        <f>(COUNTIFS('Estruturante Móvel'!$M:$M,$B104,'Estruturante Móvel'!$AM:$AM,CD$4))-(COUNTIFS('Estruturante Móvel'!$M:$M,$B104,'Estruturante Móvel'!$AM:$AM,CD$4,'Estruturante Móvel'!$AQ:$AQ,"REPARO FO"))</f>
        <v>0</v>
      </c>
      <c r="CE104" s="140">
        <f>(COUNTIFS('Estruturante Móvel'!$M:$M,$B104,'Estruturante Móvel'!$C:$C,"&lt;&gt;PREVISTO",'Estruturante Móvel'!$G:$G,CD$4))</f>
        <v>0</v>
      </c>
      <c r="CF104" s="139">
        <f>(COUNTIFS('Estruturante Móvel'!$M:$M,$B104,'Estruturante Móvel'!$AM:$AM,CF$4))-(COUNTIFS('Estruturante Móvel'!$M:$M,$B104,'Estruturante Móvel'!$AM:$AM,CF$4,'Estruturante Móvel'!$AQ:$AQ,"REPARO FO"))</f>
        <v>0</v>
      </c>
      <c r="CG104" s="140">
        <f>(COUNTIFS('Estruturante Móvel'!$M:$M,$B104,'Estruturante Móvel'!$C:$C,"&lt;&gt;PREVISTO",'Estruturante Móvel'!$G:$G,CF$4))</f>
        <v>0</v>
      </c>
      <c r="CH104" s="139">
        <f>(COUNTIFS('Estruturante Móvel'!$M:$M,$B104,'Estruturante Móvel'!$AM:$AM,CH$4))-(COUNTIFS('Estruturante Móvel'!$M:$M,$B104,'Estruturante Móvel'!$AM:$AM,CH$4,'Estruturante Móvel'!$AQ:$AQ,"REPARO FO"))</f>
        <v>0</v>
      </c>
      <c r="CI104" s="140">
        <f>(COUNTIFS('Estruturante Móvel'!$M:$M,$B104,'Estruturante Móvel'!$C:$C,"&lt;&gt;PREVISTO",'Estruturante Móvel'!$G:$G,CH$4))</f>
        <v>0</v>
      </c>
      <c r="CJ104" s="139">
        <f>(COUNTIFS('Estruturante Móvel'!$M:$M,$B104,'Estruturante Móvel'!$AM:$AM,CJ$4))-(COUNTIFS('Estruturante Móvel'!$M:$M,$B104,'Estruturante Móvel'!$AM:$AM,CJ$4,'Estruturante Móvel'!$AQ:$AQ,"REPARO FO"))</f>
        <v>0</v>
      </c>
      <c r="CK104" s="140">
        <f>(COUNTIFS('Estruturante Móvel'!$M:$M,$B104,'Estruturante Móvel'!$C:$C,"&lt;&gt;PREVISTO",'Estruturante Móvel'!$G:$G,CJ$4))</f>
        <v>0</v>
      </c>
      <c r="CL104" s="139">
        <f>(COUNTIFS('Estruturante Móvel'!$M:$M,$B104,'Estruturante Móvel'!$AM:$AM,CL$4))-(COUNTIFS('Estruturante Móvel'!$M:$M,$B104,'Estruturante Móvel'!$AM:$AM,CL$4,'Estruturante Móvel'!$AQ:$AQ,"REPARO FO"))</f>
        <v>0</v>
      </c>
      <c r="CM104" s="140">
        <f>(COUNTIFS('Estruturante Móvel'!$M:$M,$B104,'Estruturante Móvel'!$C:$C,"&lt;&gt;PREVISTO",'Estruturante Móvel'!$G:$G,CL$4))</f>
        <v>0</v>
      </c>
      <c r="CN104" s="139">
        <f>(COUNTIFS('Estruturante Móvel'!$M:$M,$B104,'Estruturante Móvel'!$AM:$AM,CN$4))-(COUNTIFS('Estruturante Móvel'!$M:$M,$B104,'Estruturante Móvel'!$AM:$AM,CN$4,'Estruturante Móvel'!$AQ:$AQ,"REPARO FO"))</f>
        <v>0</v>
      </c>
      <c r="CO104" s="140">
        <f>(COUNTIFS('Estruturante Móvel'!$M:$M,$B104,'Estruturante Móvel'!$C:$C,"&lt;&gt;PREVISTO",'Estruturante Móvel'!$G:$G,CN$4))</f>
        <v>0</v>
      </c>
      <c r="CP104" s="139">
        <f>(COUNTIFS('Estruturante Móvel'!$M:$M,$B104,'Estruturante Móvel'!$AM:$AM,CP$4))-(COUNTIFS('Estruturante Móvel'!$M:$M,$B104,'Estruturante Móvel'!$AM:$AM,CP$4,'Estruturante Móvel'!$AQ:$AQ,"REPARO FO"))</f>
        <v>0</v>
      </c>
      <c r="CQ104" s="140">
        <f>(COUNTIFS('Estruturante Móvel'!$M:$M,$B104,'Estruturante Móvel'!$C:$C,"&lt;&gt;PREVISTO",'Estruturante Móvel'!$G:$G,CP$4))</f>
        <v>0</v>
      </c>
      <c r="CR104" s="139">
        <f>(COUNTIFS('Estruturante Móvel'!$M:$M,$B104,'Estruturante Móvel'!$AM:$AM,CR$4))-(COUNTIFS('Estruturante Móvel'!$M:$M,$B104,'Estruturante Móvel'!$AM:$AM,CR$4,'Estruturante Móvel'!$AQ:$AQ,"REPARO FO"))</f>
        <v>0</v>
      </c>
      <c r="CS104" s="140">
        <f>(COUNTIFS('Estruturante Móvel'!$M:$M,$B104,'Estruturante Móvel'!$C:$C,"&lt;&gt;PREVISTO",'Estruturante Móvel'!$G:$G,CR$4))</f>
        <v>0</v>
      </c>
      <c r="CT104" s="139">
        <f>(COUNTIFS('Estruturante Móvel'!$M:$M,$B104,'Estruturante Móvel'!$AM:$AM,CT$4))-(COUNTIFS('Estruturante Móvel'!$M:$M,$B104,'Estruturante Móvel'!$AM:$AM,CT$4,'Estruturante Móvel'!$AQ:$AQ,"REPARO FO"))</f>
        <v>0</v>
      </c>
      <c r="CU104" s="140">
        <f>(COUNTIFS('Estruturante Móvel'!$M:$M,$B104,'Estruturante Móvel'!$C:$C,"&lt;&gt;PREVISTO",'Estruturante Móvel'!$G:$G,CT$4))</f>
        <v>0</v>
      </c>
      <c r="CV104" s="139">
        <f>(COUNTIFS('Estruturante Móvel'!$M:$M,$B104,'Estruturante Móvel'!$AM:$AM,CV$4))-(COUNTIFS('Estruturante Móvel'!$M:$M,$B104,'Estruturante Móvel'!$AM:$AM,CV$4,'Estruturante Móvel'!$AQ:$AQ,"REPARO FO"))</f>
        <v>0</v>
      </c>
      <c r="CW104" s="140">
        <f>(COUNTIFS('Estruturante Móvel'!$M:$M,$B104,'Estruturante Móvel'!$C:$C,"&lt;&gt;PREVISTO",'Estruturante Móvel'!$G:$G,CV$4))</f>
        <v>0</v>
      </c>
      <c r="CX104" s="139">
        <f>(COUNTIFS('Estruturante Móvel'!$M:$M,$B104,'Estruturante Móvel'!$AM:$AM,CX$4))-(COUNTIFS('Estruturante Móvel'!$M:$M,$B104,'Estruturante Móvel'!$AM:$AM,CX$4,'Estruturante Móvel'!$AQ:$AQ,"REPARO FO"))</f>
        <v>0</v>
      </c>
      <c r="CY104" s="140">
        <f>(COUNTIFS('Estruturante Móvel'!$M:$M,$B104,'Estruturante Móvel'!$C:$C,"&lt;&gt;PREVISTO",'Estruturante Móvel'!$G:$G,CX$4))</f>
        <v>0</v>
      </c>
      <c r="CZ104" s="139">
        <f>(COUNTIFS('Estruturante Móvel'!$M:$M,$B104,'Estruturante Móvel'!$AM:$AM,CZ$4))-(COUNTIFS('Estruturante Móvel'!$M:$M,$B104,'Estruturante Móvel'!$AM:$AM,CZ$4,'Estruturante Móvel'!$AQ:$AQ,"REPARO FO"))</f>
        <v>0</v>
      </c>
      <c r="DA104" s="140">
        <f>(COUNTIFS('Estruturante Móvel'!$M:$M,$B104,'Estruturante Móvel'!$C:$C,"&lt;&gt;PREVISTO",'Estruturante Móvel'!$G:$G,CZ$4))</f>
        <v>0</v>
      </c>
      <c r="DB104" s="139">
        <f>(COUNTIFS('Estruturante Móvel'!$M:$M,$B104,'Estruturante Móvel'!$AM:$AM,DB$4))-(COUNTIFS('Estruturante Móvel'!$M:$M,$B104,'Estruturante Móvel'!$AM:$AM,DB$4,'Estruturante Móvel'!$AQ:$AQ,"REPARO FO"))</f>
        <v>0</v>
      </c>
      <c r="DC104" s="140">
        <f>(COUNTIFS('Estruturante Móvel'!$M:$M,$B104,'Estruturante Móvel'!$C:$C,"&lt;&gt;PREVISTO",'Estruturante Móvel'!$G:$G,DB$4))</f>
        <v>0</v>
      </c>
      <c r="DD104" s="139">
        <f>(COUNTIFS('Estruturante Móvel'!$M:$M,$B104,'Estruturante Móvel'!$AM:$AM,DD$4))-(COUNTIFS('Estruturante Móvel'!$M:$M,$B104,'Estruturante Móvel'!$AM:$AM,DD$4,'Estruturante Móvel'!$AQ:$AQ,"REPARO FO"))</f>
        <v>0</v>
      </c>
      <c r="DE104" s="140">
        <f>(COUNTIFS('Estruturante Móvel'!$M:$M,$B104,'Estruturante Móvel'!$C:$C,"&lt;&gt;PREVISTO",'Estruturante Móvel'!$G:$G,DD$4))</f>
        <v>0</v>
      </c>
      <c r="DF104" s="139">
        <f>(COUNTIFS('Estruturante Móvel'!$M:$M,$B104,'Estruturante Móvel'!$AM:$AM,DF$4))-(COUNTIFS('Estruturante Móvel'!$M:$M,$B104,'Estruturante Móvel'!$AM:$AM,DF$4,'Estruturante Móvel'!$AQ:$AQ,"REPARO FO"))</f>
        <v>0</v>
      </c>
      <c r="DG104" s="140">
        <f>(COUNTIFS('Estruturante Móvel'!$M:$M,$B104,'Estruturante Móvel'!$C:$C,"&lt;&gt;PREVISTO",'Estruturante Móvel'!$G:$G,DF$4))</f>
        <v>0</v>
      </c>
      <c r="DH104" s="139">
        <f>(COUNTIFS('Estruturante Móvel'!$M:$M,$B104,'Estruturante Móvel'!$AM:$AM,DH$4))-(COUNTIFS('Estruturante Móvel'!$M:$M,$B104,'Estruturante Móvel'!$AM:$AM,DH$4,'Estruturante Móvel'!$AQ:$AQ,"REPARO FO"))</f>
        <v>0</v>
      </c>
      <c r="DI104" s="140">
        <f>(COUNTIFS('Estruturante Móvel'!$M:$M,$B104,'Estruturante Móvel'!$C:$C,"&lt;&gt;PREVISTO",'Estruturante Móvel'!$G:$G,DH$4))</f>
        <v>0</v>
      </c>
      <c r="DJ104" s="139">
        <f>(COUNTIFS('Estruturante Móvel'!$M:$M,$B104,'Estruturante Móvel'!$AM:$AM,DJ$4))-(COUNTIFS('Estruturante Móvel'!$M:$M,$B104,'Estruturante Móvel'!$AM:$AM,DJ$4,'Estruturante Móvel'!$AQ:$AQ,"REPARO FO"))</f>
        <v>0</v>
      </c>
      <c r="DK104" s="140">
        <f>(COUNTIFS('Estruturante Móvel'!$M:$M,$B104,'Estruturante Móvel'!$C:$C,"&lt;&gt;PREVISTO",'Estruturante Móvel'!$G:$G,DJ$4))</f>
        <v>0</v>
      </c>
      <c r="DL104" s="139">
        <f>(COUNTIFS('Estruturante Móvel'!$M:$M,$B104,'Estruturante Móvel'!$AM:$AM,DL$4))-(COUNTIFS('Estruturante Móvel'!$M:$M,$B104,'Estruturante Móvel'!$AM:$AM,DL$4,'Estruturante Móvel'!$AQ:$AQ,"REPARO FO"))</f>
        <v>0</v>
      </c>
      <c r="DM104" s="140">
        <f>(COUNTIFS('Estruturante Móvel'!$M:$M,$B104,'Estruturante Móvel'!$C:$C,"&lt;&gt;PREVISTO",'Estruturante Móvel'!$G:$G,DL$4))</f>
        <v>0</v>
      </c>
      <c r="DN104" s="139">
        <f>(COUNTIFS('Estruturante Móvel'!$M:$M,$B104,'Estruturante Móvel'!$AM:$AM,DN$4))-(COUNTIFS('Estruturante Móvel'!$M:$M,$B104,'Estruturante Móvel'!$AM:$AM,DN$4,'Estruturante Móvel'!$AQ:$AQ,"REPARO FO"))</f>
        <v>0</v>
      </c>
      <c r="DO104" s="140">
        <f>(COUNTIFS('Estruturante Móvel'!$M:$M,$B104,'Estruturante Móvel'!$C:$C,"&lt;&gt;PREVISTO",'Estruturante Móvel'!$G:$G,DN$4))</f>
        <v>0</v>
      </c>
      <c r="DP104" s="139">
        <f>(COUNTIFS('Estruturante Móvel'!$M:$M,$B104,'Estruturante Móvel'!$AM:$AM,DP$4))-(COUNTIFS('Estruturante Móvel'!$M:$M,$B104,'Estruturante Móvel'!$AM:$AM,DP$4,'Estruturante Móvel'!$AQ:$AQ,"REPARO FO"))</f>
        <v>0</v>
      </c>
      <c r="DQ104" s="140">
        <f>(COUNTIFS('Estruturante Móvel'!$M:$M,$B104,'Estruturante Móvel'!$C:$C,"&lt;&gt;PREVISTO",'Estruturante Móvel'!$G:$G,DP$4))</f>
        <v>0</v>
      </c>
      <c r="DR104" s="139">
        <f>(COUNTIFS('Estruturante Móvel'!$M:$M,$B104,'Estruturante Móvel'!$AM:$AM,DR$4))-(COUNTIFS('Estruturante Móvel'!$M:$M,$B104,'Estruturante Móvel'!$AM:$AM,DR$4,'Estruturante Móvel'!$AQ:$AQ,"REPARO FO"))</f>
        <v>0</v>
      </c>
      <c r="DS104" s="140">
        <f>(COUNTIFS('Estruturante Móvel'!$M:$M,$B104,'Estruturante Móvel'!$C:$C,"&lt;&gt;PREVISTO",'Estruturante Móvel'!$G:$G,DR$4))</f>
        <v>0</v>
      </c>
      <c r="DT104" s="139">
        <f>(COUNTIFS('Estruturante Móvel'!$M:$M,$B104,'Estruturante Móvel'!$AM:$AM,DT$4))-(COUNTIFS('Estruturante Móvel'!$M:$M,$B104,'Estruturante Móvel'!$AM:$AM,DT$4,'Estruturante Móvel'!$AQ:$AQ,"REPARO FO"))</f>
        <v>0</v>
      </c>
      <c r="DU104" s="140">
        <f>(COUNTIFS('Estruturante Móvel'!$M:$M,$B104,'Estruturante Móvel'!$C:$C,"&lt;&gt;PREVISTO",'Estruturante Móvel'!$G:$G,DT$4))</f>
        <v>0</v>
      </c>
      <c r="DV104" s="139">
        <f>(COUNTIFS('Estruturante Móvel'!$M:$M,$B104,'Estruturante Móvel'!$AM:$AM,DV$4))-(COUNTIFS('Estruturante Móvel'!$M:$M,$B104,'Estruturante Móvel'!$AM:$AM,DV$4,'Estruturante Móvel'!$AQ:$AQ,"REPARO FO"))</f>
        <v>0</v>
      </c>
      <c r="DW104" s="140">
        <f>(COUNTIFS('Estruturante Móvel'!$M:$M,$B104,'Estruturante Móvel'!$C:$C,"&lt;&gt;PREVISTO",'Estruturante Móvel'!$G:$G,DV$4))</f>
        <v>0</v>
      </c>
      <c r="DX104" s="139">
        <f>(COUNTIFS('Estruturante Móvel'!$M:$M,$B104,'Estruturante Móvel'!$AM:$AM,DX$4))-(COUNTIFS('Estruturante Móvel'!$M:$M,$B104,'Estruturante Móvel'!$AM:$AM,DX$4,'Estruturante Móvel'!$AQ:$AQ,"REPARO FO"))</f>
        <v>0</v>
      </c>
      <c r="DY104" s="140">
        <f>(COUNTIFS('Estruturante Móvel'!$M:$M,$B104,'Estruturante Móvel'!$C:$C,"&lt;&gt;PREVISTO",'Estruturante Móvel'!$G:$G,DX$4))</f>
        <v>0</v>
      </c>
      <c r="DZ104" s="139">
        <f>(COUNTIFS('Estruturante Móvel'!$M:$M,$B104,'Estruturante Móvel'!$AM:$AM,DZ$4))-(COUNTIFS('Estruturante Móvel'!$M:$M,$B104,'Estruturante Móvel'!$AM:$AM,DZ$4,'Estruturante Móvel'!$AQ:$AQ,"REPARO FO"))</f>
        <v>0</v>
      </c>
      <c r="EA104" s="140">
        <f>(COUNTIFS('Estruturante Móvel'!$M:$M,$B104,'Estruturante Móvel'!$C:$C,"&lt;&gt;PREVISTO",'Estruturante Móvel'!$G:$G,DZ$4))</f>
        <v>0</v>
      </c>
      <c r="EB104" s="139">
        <f>(COUNTIFS('Estruturante Móvel'!$M:$M,$B104,'Estruturante Móvel'!$AM:$AM,EB$4))-(COUNTIFS('Estruturante Móvel'!$M:$M,$B104,'Estruturante Móvel'!$AM:$AM,EB$4,'Estruturante Móvel'!$AQ:$AQ,"REPARO FO"))</f>
        <v>0</v>
      </c>
      <c r="EC104" s="140">
        <f>(COUNTIFS('Estruturante Móvel'!$M:$M,$B104,'Estruturante Móvel'!$C:$C,"&lt;&gt;PREVISTO",'Estruturante Móvel'!$G:$G,EB$4))</f>
        <v>0</v>
      </c>
      <c r="ED104" s="139">
        <f>(COUNTIFS('Estruturante Móvel'!$M:$M,$B104,'Estruturante Móvel'!$AM:$AM,ED$4))-(COUNTIFS('Estruturante Móvel'!$M:$M,$B104,'Estruturante Móvel'!$AM:$AM,ED$4,'Estruturante Móvel'!$AQ:$AQ,"REPARO FO"))</f>
        <v>0</v>
      </c>
      <c r="EE104" s="140">
        <f>(COUNTIFS('Estruturante Móvel'!$M:$M,$B104,'Estruturante Móvel'!$C:$C,"&lt;&gt;PREVISTO",'Estruturante Móvel'!$G:$G,ED$4))</f>
        <v>0</v>
      </c>
      <c r="EF104" s="139">
        <f>(COUNTIFS('Estruturante Móvel'!$M:$M,$B104,'Estruturante Móvel'!$AM:$AM,EF$4))-(COUNTIFS('Estruturante Móvel'!$M:$M,$B104,'Estruturante Móvel'!$AM:$AM,EF$4,'Estruturante Móvel'!$AQ:$AQ,"REPARO FO"))</f>
        <v>0</v>
      </c>
      <c r="EG104" s="140">
        <f>(COUNTIFS('Estruturante Móvel'!$M:$M,$B104,'Estruturante Móvel'!$C:$C,"&lt;&gt;PREVISTO",'Estruturante Móvel'!$G:$G,EF$4))</f>
        <v>0</v>
      </c>
      <c r="EH104" s="139">
        <f>(COUNTIFS('Estruturante Móvel'!$M:$M,$B104,'Estruturante Móvel'!$AM:$AM,EH$4))-(COUNTIFS('Estruturante Móvel'!$M:$M,$B104,'Estruturante Móvel'!$AM:$AM,EH$4,'Estruturante Móvel'!$AQ:$AQ,"REPARO FO"))</f>
        <v>0</v>
      </c>
      <c r="EI104" s="140">
        <f>(COUNTIFS('Estruturante Móvel'!$M:$M,$B104,'Estruturante Móvel'!$C:$C,"&lt;&gt;PREVISTO",'Estruturante Móvel'!$G:$G,EH$4))</f>
        <v>0</v>
      </c>
      <c r="EJ104" s="139">
        <f>(COUNTIFS('Estruturante Móvel'!$M:$M,$B104,'Estruturante Móvel'!$AM:$AM,EJ$4))-(COUNTIFS('Estruturante Móvel'!$M:$M,$B104,'Estruturante Móvel'!$AM:$AM,EJ$4,'Estruturante Móvel'!$AQ:$AQ,"REPARO FO"))</f>
        <v>0</v>
      </c>
      <c r="EK104" s="140">
        <f>(COUNTIFS('Estruturante Móvel'!$M:$M,$B104,'Estruturante Móvel'!$C:$C,"&lt;&gt;PREVISTO",'Estruturante Móvel'!$G:$G,EJ$4))</f>
        <v>0</v>
      </c>
      <c r="EL104" s="139">
        <f>(COUNTIFS('Estruturante Móvel'!$M:$M,$B104,'Estruturante Móvel'!$AM:$AM,EL$4))-(COUNTIFS('Estruturante Móvel'!$M:$M,$B104,'Estruturante Móvel'!$AM:$AM,EL$4,'Estruturante Móvel'!$AQ:$AQ,"REPARO FO"))</f>
        <v>0</v>
      </c>
      <c r="EM104" s="140">
        <f>(COUNTIFS('Estruturante Móvel'!$M:$M,$B104,'Estruturante Móvel'!$C:$C,"&lt;&gt;PREVISTO",'Estruturante Móvel'!$G:$G,EL$4))</f>
        <v>0</v>
      </c>
      <c r="EN104" s="139">
        <f>(COUNTIFS('Estruturante Móvel'!$M:$M,$B104,'Estruturante Móvel'!$AM:$AM,EN$4))-(COUNTIFS('Estruturante Móvel'!$M:$M,$B104,'Estruturante Móvel'!$AM:$AM,EN$4,'Estruturante Móvel'!$AQ:$AQ,"REPARO FO"))</f>
        <v>0</v>
      </c>
      <c r="EO104" s="140">
        <f>(COUNTIFS('Estruturante Móvel'!$M:$M,$B104,'Estruturante Móvel'!$C:$C,"&lt;&gt;PREVISTO",'Estruturante Móvel'!$G:$G,EN$4))</f>
        <v>0</v>
      </c>
      <c r="EP104" s="139">
        <f>(COUNTIFS('Estruturante Móvel'!$M:$M,$B104,'Estruturante Móvel'!$AM:$AM,EP$4))-(COUNTIFS('Estruturante Móvel'!$M:$M,$B104,'Estruturante Móvel'!$AM:$AM,EP$4,'Estruturante Móvel'!$AQ:$AQ,"REPARO FO"))</f>
        <v>0</v>
      </c>
      <c r="EQ104" s="140">
        <f>(COUNTIFS('Estruturante Móvel'!$M:$M,$B104,'Estruturante Móvel'!$C:$C,"&lt;&gt;PREVISTO",'Estruturante Móvel'!$G:$G,EP$4))</f>
        <v>0</v>
      </c>
      <c r="ER104" s="139">
        <f>(COUNTIFS('Estruturante Móvel'!$M:$M,$B104,'Estruturante Móvel'!$AM:$AM,ER$4))-(COUNTIFS('Estruturante Móvel'!$M:$M,$B104,'Estruturante Móvel'!$AM:$AM,ER$4,'Estruturante Móvel'!$AQ:$AQ,"REPARO FO"))</f>
        <v>0</v>
      </c>
      <c r="ES104" s="140">
        <f>(COUNTIFS('Estruturante Móvel'!$M:$M,$B104,'Estruturante Móvel'!$C:$C,"&lt;&gt;PREVISTO",'Estruturante Móvel'!$G:$G,ER$4))</f>
        <v>0</v>
      </c>
      <c r="ET104" s="139">
        <f>(COUNTIFS('Estruturante Móvel'!$M:$M,$B104,'Estruturante Móvel'!$AM:$AM,ET$4))-(COUNTIFS('Estruturante Móvel'!$M:$M,$B104,'Estruturante Móvel'!$AM:$AM,ET$4,'Estruturante Móvel'!$AQ:$AQ,"REPARO FO"))</f>
        <v>0</v>
      </c>
      <c r="EU104" s="140">
        <f>(COUNTIFS('Estruturante Móvel'!$M:$M,$B104,'Estruturante Móvel'!$C:$C,"&lt;&gt;PREVISTO",'Estruturante Móvel'!$G:$G,ET$4))</f>
        <v>0</v>
      </c>
      <c r="EV104" s="139">
        <f>(COUNTIFS('Estruturante Móvel'!$M:$M,$B104,'Estruturante Móvel'!$AM:$AM,EV$4))-(COUNTIFS('Estruturante Móvel'!$M:$M,$B104,'Estruturante Móvel'!$AM:$AM,EV$4,'Estruturante Móvel'!$AQ:$AQ,"REPARO FO"))</f>
        <v>0</v>
      </c>
      <c r="EW104" s="140">
        <f>(COUNTIFS('Estruturante Móvel'!$M:$M,$B104,'Estruturante Móvel'!$C:$C,"&lt;&gt;PREVISTO",'Estruturante Móvel'!$G:$G,EV$4))</f>
        <v>0</v>
      </c>
      <c r="EX104" s="139">
        <f>(COUNTIFS('Estruturante Móvel'!$M:$M,$B104,'Estruturante Móvel'!$AM:$AM,EX$4))-(COUNTIFS('Estruturante Móvel'!$M:$M,$B104,'Estruturante Móvel'!$AM:$AM,EX$4,'Estruturante Móvel'!$AQ:$AQ,"REPARO FO"))</f>
        <v>0</v>
      </c>
      <c r="EY104" s="140">
        <f>(COUNTIFS('Estruturante Móvel'!$M:$M,$B104,'Estruturante Móvel'!$C:$C,"&lt;&gt;PREVISTO",'Estruturante Móvel'!$G:$G,EX$4))</f>
        <v>0</v>
      </c>
      <c r="EZ104" s="139">
        <f>(COUNTIFS('Estruturante Móvel'!$M:$M,$B104,'Estruturante Móvel'!$AM:$AM,EZ$4))-(COUNTIFS('Estruturante Móvel'!$M:$M,$B104,'Estruturante Móvel'!$AM:$AM,EZ$4,'Estruturante Móvel'!$AQ:$AQ,"REPARO FO"))</f>
        <v>0</v>
      </c>
      <c r="FA104" s="140">
        <f>(COUNTIFS('Estruturante Móvel'!$M:$M,$B104,'Estruturante Móvel'!$C:$C,"&lt;&gt;PREVISTO",'Estruturante Móvel'!$G:$G,EZ$4))</f>
        <v>0</v>
      </c>
      <c r="FB104" s="139">
        <f>(COUNTIFS('Estruturante Móvel'!$M:$M,$B104,'Estruturante Móvel'!$AM:$AM,FB$4))-(COUNTIFS('Estruturante Móvel'!$M:$M,$B104,'Estruturante Móvel'!$AM:$AM,FB$4,'Estruturante Móvel'!$AQ:$AQ,"REPARO FO"))</f>
        <v>0</v>
      </c>
      <c r="FC104" s="140">
        <f>(COUNTIFS('Estruturante Móvel'!$M:$M,$B104,'Estruturante Móvel'!$C:$C,"&lt;&gt;PREVISTO",'Estruturante Móvel'!$G:$G,FB$4))</f>
        <v>0</v>
      </c>
      <c r="FD104" s="139">
        <f>(COUNTIFS('Estruturante Móvel'!$M:$M,$B104,'Estruturante Móvel'!$AM:$AM,FD$4))-(COUNTIFS('Estruturante Móvel'!$M:$M,$B104,'Estruturante Móvel'!$AM:$AM,FD$4,'Estruturante Móvel'!$AQ:$AQ,"REPARO FO"))</f>
        <v>0</v>
      </c>
      <c r="FE104" s="140">
        <f>(COUNTIFS('Estruturante Móvel'!$M:$M,$B104,'Estruturante Móvel'!$C:$C,"&lt;&gt;PREVISTO",'Estruturante Móvel'!$G:$G,FD$4))</f>
        <v>0</v>
      </c>
      <c r="FF104" s="139">
        <f>(COUNTIFS('Estruturante Móvel'!$M:$M,$B104,'Estruturante Móvel'!$AM:$AM,FF$4))-(COUNTIFS('Estruturante Móvel'!$M:$M,$B104,'Estruturante Móvel'!$AM:$AM,FF$4,'Estruturante Móvel'!$AQ:$AQ,"REPARO FO"))</f>
        <v>0</v>
      </c>
      <c r="FG104" s="140">
        <f>(COUNTIFS('Estruturante Móvel'!$M:$M,$B104,'Estruturante Móvel'!$C:$C,"&lt;&gt;PREVISTO",'Estruturante Móvel'!$G:$G,FF$4))</f>
        <v>0</v>
      </c>
      <c r="FH104" s="139">
        <f>(COUNTIFS('Estruturante Móvel'!$M:$M,$B104,'Estruturante Móvel'!$AM:$AM,FH$4))-(COUNTIFS('Estruturante Móvel'!$M:$M,$B104,'Estruturante Móvel'!$AM:$AM,FH$4,'Estruturante Móvel'!$AQ:$AQ,"REPARO FO"))</f>
        <v>0</v>
      </c>
      <c r="FI104" s="140">
        <f>(COUNTIFS('Estruturante Móvel'!$M:$M,$B104,'Estruturante Móvel'!$C:$C,"&lt;&gt;PREVISTO",'Estruturante Móvel'!$G:$G,FH$4))</f>
        <v>0</v>
      </c>
      <c r="FJ104" s="139">
        <f>(COUNTIFS('Estruturante Móvel'!$M:$M,$B104,'Estruturante Móvel'!$AM:$AM,FJ$4))-(COUNTIFS('Estruturante Móvel'!$M:$M,$B104,'Estruturante Móvel'!$AM:$AM,FJ$4,'Estruturante Móvel'!$AQ:$AQ,"REPARO FO"))</f>
        <v>0</v>
      </c>
      <c r="FK104" s="140">
        <f>(COUNTIFS('Estruturante Móvel'!$M:$M,$B104,'Estruturante Móvel'!$C:$C,"&lt;&gt;PREVISTO",'Estruturante Móvel'!$G:$G,FJ$4))</f>
        <v>0</v>
      </c>
      <c r="FL104" s="139">
        <f>(COUNTIFS('Estruturante Móvel'!$M:$M,$B104,'Estruturante Móvel'!$AM:$AM,FL$4))-(COUNTIFS('Estruturante Móvel'!$M:$M,$B104,'Estruturante Móvel'!$AM:$AM,FL$4,'Estruturante Móvel'!$AQ:$AQ,"REPARO FO"))</f>
        <v>0</v>
      </c>
      <c r="FM104" s="140">
        <f>(COUNTIFS('Estruturante Móvel'!$M:$M,$B104,'Estruturante Móvel'!$C:$C,"&lt;&gt;PREVISTO",'Estruturante Móvel'!$G:$G,FL$4))</f>
        <v>0</v>
      </c>
      <c r="FN104" s="139">
        <f>(COUNTIFS('Estruturante Móvel'!$M:$M,$B104,'Estruturante Móvel'!$AM:$AM,FN$4))-(COUNTIFS('Estruturante Móvel'!$M:$M,$B104,'Estruturante Móvel'!$AM:$AM,FN$4,'Estruturante Móvel'!$AQ:$AQ,"REPARO FO"))</f>
        <v>0</v>
      </c>
      <c r="FO104" s="140">
        <f>(COUNTIFS('Estruturante Móvel'!$M:$M,$B104,'Estruturante Móvel'!$C:$C,"&lt;&gt;PREVISTO",'Estruturante Móvel'!$G:$G,FN$4))</f>
        <v>0</v>
      </c>
      <c r="FP104" s="139">
        <f>(COUNTIFS('Estruturante Móvel'!$M:$M,$B104,'Estruturante Móvel'!$AM:$AM,FP$4))-(COUNTIFS('Estruturante Móvel'!$M:$M,$B104,'Estruturante Móvel'!$AM:$AM,FP$4,'Estruturante Móvel'!$AQ:$AQ,"REPARO FO"))</f>
        <v>0</v>
      </c>
      <c r="FQ104" s="140">
        <f>(COUNTIFS('Estruturante Móvel'!$M:$M,$B104,'Estruturante Móvel'!$C:$C,"&lt;&gt;PREVISTO",'Estruturante Móvel'!$G:$G,FP$4))</f>
        <v>0</v>
      </c>
      <c r="FR104" s="139">
        <f>(COUNTIFS('Estruturante Móvel'!$M:$M,$B104,'Estruturante Móvel'!$AM:$AM,FR$4))-(COUNTIFS('Estruturante Móvel'!$M:$M,$B104,'Estruturante Móvel'!$AM:$AM,FR$4,'Estruturante Móvel'!$AQ:$AQ,"REPARO FO"))</f>
        <v>0</v>
      </c>
      <c r="FS104" s="140">
        <f>(COUNTIFS('Estruturante Móvel'!$M:$M,$B104,'Estruturante Móvel'!$C:$C,"&lt;&gt;PREVISTO",'Estruturante Móvel'!$G:$G,FR$4))</f>
        <v>0</v>
      </c>
      <c r="FT104" s="139">
        <f>(COUNTIFS('Estruturante Móvel'!$M:$M,$B104,'Estruturante Móvel'!$AM:$AM,FT$4))-(COUNTIFS('Estruturante Móvel'!$M:$M,$B104,'Estruturante Móvel'!$AM:$AM,FT$4,'Estruturante Móvel'!$AQ:$AQ,"REPARO FO"))</f>
        <v>0</v>
      </c>
      <c r="FU104" s="140">
        <f>(COUNTIFS('Estruturante Móvel'!$M:$M,$B104,'Estruturante Móvel'!$C:$C,"&lt;&gt;PREVISTO",'Estruturante Móvel'!$G:$G,FT$4))</f>
        <v>0</v>
      </c>
      <c r="FV104" s="139">
        <f>(COUNTIFS('Estruturante Móvel'!$M:$M,$B104,'Estruturante Móvel'!$AM:$AM,FV$4))-(COUNTIFS('Estruturante Móvel'!$M:$M,$B104,'Estruturante Móvel'!$AM:$AM,FV$4,'Estruturante Móvel'!$AQ:$AQ,"REPARO FO"))</f>
        <v>0</v>
      </c>
      <c r="FW104" s="140">
        <f>(COUNTIFS('Estruturante Móvel'!$M:$M,$B104,'Estruturante Móvel'!$C:$C,"&lt;&gt;PREVISTO",'Estruturante Móvel'!$G:$G,FV$4))</f>
        <v>0</v>
      </c>
      <c r="FX104" s="139">
        <f>(COUNTIFS('Estruturante Móvel'!$M:$M,$B104,'Estruturante Móvel'!$AM:$AM,FX$4))-(COUNTIFS('Estruturante Móvel'!$M:$M,$B104,'Estruturante Móvel'!$AM:$AM,FX$4,'Estruturante Móvel'!$AQ:$AQ,"REPARO FO"))</f>
        <v>0</v>
      </c>
      <c r="FY104" s="140">
        <f>(COUNTIFS('Estruturante Móvel'!$M:$M,$B104,'Estruturante Móvel'!$C:$C,"&lt;&gt;PREVISTO",'Estruturante Móvel'!$G:$G,FX$4))</f>
        <v>0</v>
      </c>
      <c r="FZ104" s="139">
        <f>(COUNTIFS('Estruturante Móvel'!$M:$M,$B104,'Estruturante Móvel'!$AM:$AM,FZ$4))-(COUNTIFS('Estruturante Móvel'!$M:$M,$B104,'Estruturante Móvel'!$AM:$AM,FZ$4,'Estruturante Móvel'!$AQ:$AQ,"REPARO FO"))</f>
        <v>0</v>
      </c>
      <c r="GA104" s="140">
        <f>(COUNTIFS('Estruturante Móvel'!$M:$M,$B104,'Estruturante Móvel'!$C:$C,"&lt;&gt;PREVISTO",'Estruturante Móvel'!$G:$G,FZ$4))</f>
        <v>0</v>
      </c>
      <c r="GB104" s="139">
        <f>(COUNTIFS('Estruturante Móvel'!$M:$M,$B104,'Estruturante Móvel'!$AM:$AM,GB$4))-(COUNTIFS('Estruturante Móvel'!$M:$M,$B104,'Estruturante Móvel'!$AM:$AM,GB$4,'Estruturante Móvel'!$AQ:$AQ,"REPARO FO"))</f>
        <v>0</v>
      </c>
      <c r="GC104" s="140">
        <f>(COUNTIFS('Estruturante Móvel'!$M:$M,$B104,'Estruturante Móvel'!$C:$C,"&lt;&gt;PREVISTO",'Estruturante Móvel'!$G:$G,GB$4))</f>
        <v>0</v>
      </c>
      <c r="GD104" s="139">
        <f>(COUNTIFS('Estruturante Móvel'!$M:$M,$B104,'Estruturante Móvel'!$AM:$AM,GD$4))-(COUNTIFS('Estruturante Móvel'!$M:$M,$B104,'Estruturante Móvel'!$AM:$AM,GD$4,'Estruturante Móvel'!$AQ:$AQ,"REPARO FO"))</f>
        <v>0</v>
      </c>
      <c r="GE104" s="140">
        <f>(COUNTIFS('Estruturante Móvel'!$M:$M,$B104,'Estruturante Móvel'!$C:$C,"&lt;&gt;PREVISTO",'Estruturante Móvel'!$G:$G,GD$4))</f>
        <v>0</v>
      </c>
      <c r="GF104" s="139">
        <f>(COUNTIFS('Estruturante Móvel'!$M:$M,$B104,'Estruturante Móvel'!$AM:$AM,GF$4))-(COUNTIFS('Estruturante Móvel'!$M:$M,$B104,'Estruturante Móvel'!$AM:$AM,GF$4,'Estruturante Móvel'!$AQ:$AQ,"REPARO FO"))</f>
        <v>0</v>
      </c>
      <c r="GG104" s="140">
        <f>(COUNTIFS('Estruturante Móvel'!$M:$M,$B104,'Estruturante Móvel'!$C:$C,"&lt;&gt;PREVISTO",'Estruturante Móvel'!$G:$G,GF$4))</f>
        <v>0</v>
      </c>
      <c r="GH104" s="139">
        <f>(COUNTIFS('Estruturante Móvel'!$M:$M,$B104,'Estruturante Móvel'!$AM:$AM,GH$4))-(COUNTIFS('Estruturante Móvel'!$M:$M,$B104,'Estruturante Móvel'!$AM:$AM,GH$4,'Estruturante Móvel'!$AQ:$AQ,"REPARO FO"))</f>
        <v>0</v>
      </c>
      <c r="GI104" s="140">
        <f>(COUNTIFS('Estruturante Móvel'!$M:$M,$B104,'Estruturante Móvel'!$C:$C,"&lt;&gt;PREVISTO",'Estruturante Móvel'!$G:$G,GH$4))</f>
        <v>0</v>
      </c>
      <c r="GJ104" s="139">
        <f>(COUNTIFS('Estruturante Móvel'!$M:$M,$B104,'Estruturante Móvel'!$AM:$AM,GJ$4))-(COUNTIFS('Estruturante Móvel'!$M:$M,$B104,'Estruturante Móvel'!$AM:$AM,GJ$4,'Estruturante Móvel'!$AQ:$AQ,"REPARO FO"))</f>
        <v>0</v>
      </c>
      <c r="GK104" s="140">
        <f>(COUNTIFS('Estruturante Móvel'!$M:$M,$B104,'Estruturante Móvel'!$C:$C,"&lt;&gt;PREVISTO",'Estruturante Móvel'!$G:$G,GJ$4))</f>
        <v>0</v>
      </c>
      <c r="GL104" s="139">
        <f>(COUNTIFS('Estruturante Móvel'!$M:$M,$B104,'Estruturante Móvel'!$AM:$AM,GL$4))-(COUNTIFS('Estruturante Móvel'!$M:$M,$B104,'Estruturante Móvel'!$AM:$AM,GL$4,'Estruturante Móvel'!$AQ:$AQ,"REPARO FO"))</f>
        <v>0</v>
      </c>
      <c r="GM104" s="140">
        <f>(COUNTIFS('Estruturante Móvel'!$M:$M,$B104,'Estruturante Móvel'!$C:$C,"&lt;&gt;PREVISTO",'Estruturante Móvel'!$G:$G,GL$4))</f>
        <v>0</v>
      </c>
      <c r="GN104" s="139">
        <f>(COUNTIFS('Estruturante Móvel'!$M:$M,$B104,'Estruturante Móvel'!$AM:$AM,GN$4))-(COUNTIFS('Estruturante Móvel'!$M:$M,$B104,'Estruturante Móvel'!$AM:$AM,GN$4,'Estruturante Móvel'!$AQ:$AQ,"REPARO FO"))</f>
        <v>0</v>
      </c>
      <c r="GO104" s="140">
        <f>(COUNTIFS('Estruturante Móvel'!$M:$M,$B104,'Estruturante Móvel'!$C:$C,"&lt;&gt;PREVISTO",'Estruturante Móvel'!$G:$G,GN$4))</f>
        <v>0</v>
      </c>
      <c r="GP104" s="139">
        <f>(COUNTIFS('Estruturante Móvel'!$M:$M,$B104,'Estruturante Móvel'!$AM:$AM,GP$4))-(COUNTIFS('Estruturante Móvel'!$M:$M,$B104,'Estruturante Móvel'!$AM:$AM,GP$4,'Estruturante Móvel'!$AQ:$AQ,"REPARO FO"))</f>
        <v>0</v>
      </c>
      <c r="GQ104" s="140">
        <f>(COUNTIFS('Estruturante Móvel'!$M:$M,$B104,'Estruturante Móvel'!$C:$C,"&lt;&gt;PREVISTO",'Estruturante Móvel'!$G:$G,GP$4))</f>
        <v>0</v>
      </c>
      <c r="GR104" s="139">
        <f>(COUNTIFS('Estruturante Móvel'!$M:$M,$B104,'Estruturante Móvel'!$AM:$AM,GR$4))-(COUNTIFS('Estruturante Móvel'!$M:$M,$B104,'Estruturante Móvel'!$AM:$AM,GR$4,'Estruturante Móvel'!$AQ:$AQ,"REPARO FO"))</f>
        <v>0</v>
      </c>
      <c r="GS104" s="140">
        <f>(COUNTIFS('Estruturante Móvel'!$M:$M,$B104,'Estruturante Móvel'!$C:$C,"&lt;&gt;PREVISTO",'Estruturante Móvel'!$G:$G,GR$4))</f>
        <v>0</v>
      </c>
      <c r="GT104" s="139">
        <f>(COUNTIFS('Estruturante Móvel'!$M:$M,$B104,'Estruturante Móvel'!$AM:$AM,GT$4))-(COUNTIFS('Estruturante Móvel'!$M:$M,$B104,'Estruturante Móvel'!$AM:$AM,GT$4,'Estruturante Móvel'!$AQ:$AQ,"REPARO FO"))</f>
        <v>0</v>
      </c>
      <c r="GU104" s="140">
        <f>(COUNTIFS('Estruturante Móvel'!$M:$M,$B104,'Estruturante Móvel'!$C:$C,"&lt;&gt;PREVISTO",'Estruturante Móvel'!$G:$G,GT$4))</f>
        <v>0</v>
      </c>
      <c r="GV104" s="139">
        <f>(COUNTIFS('Estruturante Móvel'!$M:$M,$B104,'Estruturante Móvel'!$AM:$AM,GV$4))-(COUNTIFS('Estruturante Móvel'!$M:$M,$B104,'Estruturante Móvel'!$AM:$AM,GV$4,'Estruturante Móvel'!$AQ:$AQ,"REPARO FO"))</f>
        <v>0</v>
      </c>
      <c r="GW104" s="140">
        <f>(COUNTIFS('Estruturante Móvel'!$M:$M,$B104,'Estruturante Móvel'!$C:$C,"&lt;&gt;PREVISTO",'Estruturante Móvel'!$G:$G,GV$4))</f>
        <v>0</v>
      </c>
      <c r="GX104" s="139">
        <f>(COUNTIFS('Estruturante Móvel'!$M:$M,$B104,'Estruturante Móvel'!$AM:$AM,GX$4))-(COUNTIFS('Estruturante Móvel'!$M:$M,$B104,'Estruturante Móvel'!$AM:$AM,GX$4,'Estruturante Móvel'!$AQ:$AQ,"REPARO FO"))</f>
        <v>0</v>
      </c>
      <c r="GY104" s="140">
        <f>(COUNTIFS('Estruturante Móvel'!$M:$M,$B104,'Estruturante Móvel'!$C:$C,"&lt;&gt;PREVISTO",'Estruturante Móvel'!$G:$G,GX$4))</f>
        <v>0</v>
      </c>
      <c r="GZ104" s="139">
        <f>(COUNTIFS('Estruturante Móvel'!$M:$M,$B104,'Estruturante Móvel'!$AM:$AM,GZ$4))-(COUNTIFS('Estruturante Móvel'!$M:$M,$B104,'Estruturante Móvel'!$AM:$AM,GZ$4,'Estruturante Móvel'!$AQ:$AQ,"REPARO FO"))</f>
        <v>0</v>
      </c>
      <c r="HA104" s="140">
        <f>(COUNTIFS('Estruturante Móvel'!$M:$M,$B104,'Estruturante Móvel'!$C:$C,"&lt;&gt;PREVISTO",'Estruturante Móvel'!$G:$G,GZ$4))</f>
        <v>0</v>
      </c>
      <c r="HB104" s="139">
        <f>(COUNTIFS('Estruturante Móvel'!$M:$M,$B104,'Estruturante Móvel'!$AM:$AM,HB$4))-(COUNTIFS('Estruturante Móvel'!$M:$M,$B104,'Estruturante Móvel'!$AM:$AM,HB$4,'Estruturante Móvel'!$AQ:$AQ,"REPARO FO"))</f>
        <v>0</v>
      </c>
      <c r="HC104" s="140">
        <f>(COUNTIFS('Estruturante Móvel'!$M:$M,$B104,'Estruturante Móvel'!$C:$C,"&lt;&gt;PREVISTO",'Estruturante Móvel'!$G:$G,HB$4))</f>
        <v>0</v>
      </c>
      <c r="HD104" s="139">
        <f>(COUNTIFS('Estruturante Móvel'!$M:$M,$B104,'Estruturante Móvel'!$AM:$AM,HD$4))-(COUNTIFS('Estruturante Móvel'!$M:$M,$B104,'Estruturante Móvel'!$AM:$AM,HD$4,'Estruturante Móvel'!$AQ:$AQ,"REPARO FO"))</f>
        <v>0</v>
      </c>
      <c r="HE104" s="140">
        <f>(COUNTIFS('Estruturante Móvel'!$M:$M,$B104,'Estruturante Móvel'!$C:$C,"&lt;&gt;PREVISTO",'Estruturante Móvel'!$G:$G,HD$4))</f>
        <v>0</v>
      </c>
      <c r="HF104" s="139">
        <f>(COUNTIFS('Estruturante Móvel'!$M:$M,$B104,'Estruturante Móvel'!$AM:$AM,HF$4))-(COUNTIFS('Estruturante Móvel'!$M:$M,$B104,'Estruturante Móvel'!$AM:$AM,HF$4,'Estruturante Móvel'!$AQ:$AQ,"REPARO FO"))</f>
        <v>0</v>
      </c>
      <c r="HG104" s="140">
        <f>(COUNTIFS('Estruturante Móvel'!$M:$M,$B104,'Estruturante Móvel'!$C:$C,"&lt;&gt;PREVISTO",'Estruturante Móvel'!$G:$G,HF$4))</f>
        <v>0</v>
      </c>
      <c r="HH104" s="139">
        <f>(COUNTIFS('Estruturante Móvel'!$M:$M,$B104,'Estruturante Móvel'!$AM:$AM,HH$4))-(COUNTIFS('Estruturante Móvel'!$M:$M,$B104,'Estruturante Móvel'!$AM:$AM,HH$4,'Estruturante Móvel'!$AQ:$AQ,"REPARO FO"))</f>
        <v>0</v>
      </c>
      <c r="HI104" s="140">
        <f>(COUNTIFS('Estruturante Móvel'!$M:$M,$B104,'Estruturante Móvel'!$C:$C,"&lt;&gt;PREVISTO",'Estruturante Móvel'!$G:$G,HH$4))</f>
        <v>0</v>
      </c>
      <c r="HJ104" s="139">
        <f>(COUNTIFS('Estruturante Móvel'!$M:$M,$B104,'Estruturante Móvel'!$AM:$AM,HJ$4))-(COUNTIFS('Estruturante Móvel'!$M:$M,$B104,'Estruturante Móvel'!$AM:$AM,HJ$4,'Estruturante Móvel'!$AQ:$AQ,"REPARO FO"))</f>
        <v>0</v>
      </c>
      <c r="HK104" s="140">
        <f>(COUNTIFS('Estruturante Móvel'!$M:$M,$B104,'Estruturante Móvel'!$C:$C,"&lt;&gt;PREVISTO",'Estruturante Móvel'!$G:$G,HJ$4))</f>
        <v>0</v>
      </c>
      <c r="HL104" s="139">
        <f>(COUNTIFS('Estruturante Móvel'!$M:$M,$B104,'Estruturante Móvel'!$AM:$AM,HL$4))-(COUNTIFS('Estruturante Móvel'!$M:$M,$B104,'Estruturante Móvel'!$AM:$AM,HL$4,'Estruturante Móvel'!$AQ:$AQ,"REPARO FO"))</f>
        <v>0</v>
      </c>
      <c r="HM104" s="140">
        <f>(COUNTIFS('Estruturante Móvel'!$M:$M,$B104,'Estruturante Móvel'!$C:$C,"&lt;&gt;PREVISTO",'Estruturante Móvel'!$G:$G,HL$4))</f>
        <v>0</v>
      </c>
      <c r="HN104" s="139">
        <f>(COUNTIFS('Estruturante Móvel'!$M:$M,$B104,'Estruturante Móvel'!$AM:$AM,HN$4))-(COUNTIFS('Estruturante Móvel'!$M:$M,$B104,'Estruturante Móvel'!$AM:$AM,HN$4,'Estruturante Móvel'!$AQ:$AQ,"REPARO FO"))</f>
        <v>0</v>
      </c>
      <c r="HO104" s="140">
        <f>(COUNTIFS('Estruturante Móvel'!$M:$M,$B104,'Estruturante Móvel'!$C:$C,"&lt;&gt;PREVISTO",'Estruturante Móvel'!$G:$G,HN$4))</f>
        <v>0</v>
      </c>
      <c r="HP104" s="139">
        <f>(COUNTIFS('Estruturante Móvel'!$M:$M,$B104,'Estruturante Móvel'!$AM:$AM,HP$4))-(COUNTIFS('Estruturante Móvel'!$M:$M,$B104,'Estruturante Móvel'!$AM:$AM,HP$4,'Estruturante Móvel'!$AQ:$AQ,"REPARO FO"))</f>
        <v>0</v>
      </c>
      <c r="HQ104" s="140">
        <f>(COUNTIFS('Estruturante Móvel'!$M:$M,$B104,'Estruturante Móvel'!$C:$C,"&lt;&gt;PREVISTO",'Estruturante Móvel'!$G:$G,HP$4))</f>
        <v>0</v>
      </c>
      <c r="HR104" s="139">
        <f>(COUNTIFS('Estruturante Móvel'!$M:$M,$B104,'Estruturante Móvel'!$AM:$AM,HR$4))-(COUNTIFS('Estruturante Móvel'!$M:$M,$B104,'Estruturante Móvel'!$AM:$AM,HR$4,'Estruturante Móvel'!$AQ:$AQ,"REPARO FO"))</f>
        <v>0</v>
      </c>
      <c r="HS104" s="140">
        <f>(COUNTIFS('Estruturante Móvel'!$M:$M,$B104,'Estruturante Móvel'!$C:$C,"&lt;&gt;PREVISTO",'Estruturante Móvel'!$G:$G,HR$4))</f>
        <v>0</v>
      </c>
      <c r="HT104" s="139">
        <f>(COUNTIFS('Estruturante Móvel'!$M:$M,$B104,'Estruturante Móvel'!$AM:$AM,HT$4))-(COUNTIFS('Estruturante Móvel'!$M:$M,$B104,'Estruturante Móvel'!$AM:$AM,HT$4,'Estruturante Móvel'!$AQ:$AQ,"REPARO FO"))</f>
        <v>0</v>
      </c>
      <c r="HU104" s="140">
        <f>(COUNTIFS('Estruturante Móvel'!$M:$M,$B104,'Estruturante Móvel'!$C:$C,"&lt;&gt;PREVISTO",'Estruturante Móvel'!$G:$G,HT$4))</f>
        <v>0</v>
      </c>
      <c r="HV104" s="139">
        <f>(COUNTIFS('Estruturante Móvel'!$M:$M,$B104,'Estruturante Móvel'!$AM:$AM,HV$4))-(COUNTIFS('Estruturante Móvel'!$M:$M,$B104,'Estruturante Móvel'!$AM:$AM,HV$4,'Estruturante Móvel'!$AQ:$AQ,"REPARO FO"))</f>
        <v>0</v>
      </c>
      <c r="HW104" s="140">
        <f>(COUNTIFS('Estruturante Móvel'!$M:$M,$B104,'Estruturante Móvel'!$C:$C,"&lt;&gt;PREVISTO",'Estruturante Móvel'!$G:$G,HV$4))</f>
        <v>0</v>
      </c>
      <c r="HX104" s="139">
        <f>(COUNTIFS('Estruturante Móvel'!$M:$M,$B104,'Estruturante Móvel'!$AM:$AM,HX$4))-(COUNTIFS('Estruturante Móvel'!$M:$M,$B104,'Estruturante Móvel'!$AM:$AM,HX$4,'Estruturante Móvel'!$AQ:$AQ,"REPARO FO"))</f>
        <v>0</v>
      </c>
      <c r="HY104" s="140">
        <f>(COUNTIFS('Estruturante Móvel'!$M:$M,$B104,'Estruturante Móvel'!$C:$C,"&lt;&gt;PREVISTO",'Estruturante Móvel'!$G:$G,HX$4))</f>
        <v>0</v>
      </c>
      <c r="HZ104" s="139">
        <f>(COUNTIFS('Estruturante Móvel'!$M:$M,$B104,'Estruturante Móvel'!$AM:$AM,HZ$4))-(COUNTIFS('Estruturante Móvel'!$M:$M,$B104,'Estruturante Móvel'!$AM:$AM,HZ$4,'Estruturante Móvel'!$AQ:$AQ,"REPARO FO"))</f>
        <v>0</v>
      </c>
      <c r="IA104" s="140">
        <f>(COUNTIFS('Estruturante Móvel'!$M:$M,$B104,'Estruturante Móvel'!$C:$C,"&lt;&gt;PREVISTO",'Estruturante Móvel'!$G:$G,HZ$4))</f>
        <v>0</v>
      </c>
      <c r="IB104" s="139">
        <f>(COUNTIFS('Estruturante Móvel'!$M:$M,$B104,'Estruturante Móvel'!$AM:$AM,IB$4))-(COUNTIFS('Estruturante Móvel'!$M:$M,$B104,'Estruturante Móvel'!$AM:$AM,IB$4,'Estruturante Móvel'!$AQ:$AQ,"REPARO FO"))</f>
        <v>0</v>
      </c>
      <c r="IC104" s="140">
        <f>(COUNTIFS('Estruturante Móvel'!$M:$M,$B104,'Estruturante Móvel'!$C:$C,"&lt;&gt;PREVISTO",'Estruturante Móvel'!$G:$G,IB$4))</f>
        <v>0</v>
      </c>
      <c r="ID104" s="139">
        <f>(COUNTIFS('Estruturante Móvel'!$M:$M,$B104,'Estruturante Móvel'!$AM:$AM,ID$4))-(COUNTIFS('Estruturante Móvel'!$M:$M,$B104,'Estruturante Móvel'!$AM:$AM,ID$4,'Estruturante Móvel'!$AQ:$AQ,"REPARO FO"))</f>
        <v>0</v>
      </c>
      <c r="IE104" s="140">
        <f>(COUNTIFS('Estruturante Móvel'!$M:$M,$B104,'Estruturante Móvel'!$C:$C,"&lt;&gt;PREVISTO",'Estruturante Móvel'!$G:$G,ID$4))</f>
        <v>0</v>
      </c>
      <c r="IF104" s="139">
        <f>(COUNTIFS('Estruturante Móvel'!$M:$M,$B104,'Estruturante Móvel'!$AM:$AM,IF$4))-(COUNTIFS('Estruturante Móvel'!$M:$M,$B104,'Estruturante Móvel'!$AM:$AM,IF$4,'Estruturante Móvel'!$AQ:$AQ,"REPARO FO"))</f>
        <v>0</v>
      </c>
      <c r="IG104" s="140">
        <f>(COUNTIFS('Estruturante Móvel'!$M:$M,$B104,'Estruturante Móvel'!$C:$C,"&lt;&gt;PREVISTO",'Estruturante Móvel'!$G:$G,IF$4))</f>
        <v>0</v>
      </c>
      <c r="IH104" s="139">
        <f>(COUNTIFS('Estruturante Móvel'!$M:$M,$B104,'Estruturante Móvel'!$AM:$AM,IH$4))-(COUNTIFS('Estruturante Móvel'!$M:$M,$B104,'Estruturante Móvel'!$AM:$AM,IH$4,'Estruturante Móvel'!$AQ:$AQ,"REPARO FO"))</f>
        <v>0</v>
      </c>
      <c r="II104" s="140">
        <f>(COUNTIFS('Estruturante Móvel'!$M:$M,$B104,'Estruturante Móvel'!$C:$C,"&lt;&gt;PREVISTO",'Estruturante Móvel'!$G:$G,IH$4))</f>
        <v>0</v>
      </c>
      <c r="IJ104" s="139">
        <f>(COUNTIFS('Estruturante Móvel'!$M:$M,$B104,'Estruturante Móvel'!$AM:$AM,IJ$4))-(COUNTIFS('Estruturante Móvel'!$M:$M,$B104,'Estruturante Móvel'!$AM:$AM,IJ$4,'Estruturante Móvel'!$AQ:$AQ,"REPARO FO"))</f>
        <v>0</v>
      </c>
      <c r="IK104" s="140">
        <f>(COUNTIFS('Estruturante Móvel'!$M:$M,$B104,'Estruturante Móvel'!$C:$C,"&lt;&gt;PREVISTO",'Estruturante Móvel'!$G:$G,IJ$4))</f>
        <v>0</v>
      </c>
      <c r="IL104" s="139">
        <f>(COUNTIFS('Estruturante Móvel'!$M:$M,$B104,'Estruturante Móvel'!$AM:$AM,IL$4))-(COUNTIFS('Estruturante Móvel'!$M:$M,$B104,'Estruturante Móvel'!$AM:$AM,IL$4,'Estruturante Móvel'!$AQ:$AQ,"REPARO FO"))</f>
        <v>0</v>
      </c>
      <c r="IM104" s="140">
        <f>(COUNTIFS('Estruturante Móvel'!$M:$M,$B104,'Estruturante Móvel'!$C:$C,"&lt;&gt;PREVISTO",'Estruturante Móvel'!$G:$G,IL$4))</f>
        <v>0</v>
      </c>
      <c r="IN104" s="139">
        <f>(COUNTIFS('Estruturante Móvel'!$M:$M,$B104,'Estruturante Móvel'!$AM:$AM,IN$4))-(COUNTIFS('Estruturante Móvel'!$M:$M,$B104,'Estruturante Móvel'!$AM:$AM,IN$4,'Estruturante Móvel'!$AQ:$AQ,"REPARO FO"))</f>
        <v>0</v>
      </c>
      <c r="IO104" s="140">
        <f>(COUNTIFS('Estruturante Móvel'!$M:$M,$B104,'Estruturante Móvel'!$C:$C,"&lt;&gt;PREVISTO",'Estruturante Móvel'!$G:$G,IN$4))</f>
        <v>0</v>
      </c>
      <c r="IP104" s="139">
        <f>(COUNTIFS('Estruturante Móvel'!$M:$M,$B104,'Estruturante Móvel'!$AM:$AM,IP$4))-(COUNTIFS('Estruturante Móvel'!$M:$M,$B104,'Estruturante Móvel'!$AM:$AM,IP$4,'Estruturante Móvel'!$AQ:$AQ,"REPARO FO"))</f>
        <v>0</v>
      </c>
      <c r="IQ104" s="140">
        <f>(COUNTIFS('Estruturante Móvel'!$M:$M,$B104,'Estruturante Móvel'!$C:$C,"&lt;&gt;PREVISTO",'Estruturante Móvel'!$G:$G,IP$4))</f>
        <v>0</v>
      </c>
      <c r="IR104" s="139">
        <f>(COUNTIFS('Estruturante Móvel'!$M:$M,$B104,'Estruturante Móvel'!$AM:$AM,IR$4))-(COUNTIFS('Estruturante Móvel'!$M:$M,$B104,'Estruturante Móvel'!$AM:$AM,IR$4,'Estruturante Móvel'!$AQ:$AQ,"REPARO FO"))</f>
        <v>0</v>
      </c>
      <c r="IS104" s="140">
        <f>(COUNTIFS('Estruturante Móvel'!$M:$M,$B104,'Estruturante Móvel'!$C:$C,"&lt;&gt;PREVISTO",'Estruturante Móvel'!$G:$G,IR$4))</f>
        <v>0</v>
      </c>
      <c r="IT104" s="139">
        <f>(COUNTIFS('Estruturante Móvel'!$M:$M,$B104,'Estruturante Móvel'!$AM:$AM,IT$4))-(COUNTIFS('Estruturante Móvel'!$M:$M,$B104,'Estruturante Móvel'!$AM:$AM,IT$4,'Estruturante Móvel'!$AQ:$AQ,"REPARO FO"))</f>
        <v>0</v>
      </c>
      <c r="IU104" s="140">
        <f>(COUNTIFS('Estruturante Móvel'!$M:$M,$B104,'Estruturante Móvel'!$C:$C,"&lt;&gt;PREVISTO",'Estruturante Móvel'!$G:$G,IT$4))</f>
        <v>0</v>
      </c>
      <c r="IV104" s="139">
        <f>(COUNTIFS('Estruturante Móvel'!$M:$M,$B104,'Estruturante Móvel'!$AM:$AM,IV$4))-(COUNTIFS('Estruturante Móvel'!$M:$M,$B104,'Estruturante Móvel'!$AM:$AM,IV$4,'Estruturante Móvel'!$AQ:$AQ,"REPARO FO"))</f>
        <v>0</v>
      </c>
      <c r="IW104" s="140">
        <f>(COUNTIFS('Estruturante Móvel'!$M:$M,$B104,'Estruturante Móvel'!$C:$C,"&lt;&gt;PREVISTO",'Estruturante Móvel'!$G:$G,IV$4))</f>
        <v>0</v>
      </c>
      <c r="IX104" s="139">
        <f>(COUNTIFS('Estruturante Móvel'!$M:$M,$B104,'Estruturante Móvel'!$AM:$AM,IX$4))-(COUNTIFS('Estruturante Móvel'!$M:$M,$B104,'Estruturante Móvel'!$AM:$AM,IX$4,'Estruturante Móvel'!$AQ:$AQ,"REPARO FO"))</f>
        <v>0</v>
      </c>
      <c r="IY104" s="140">
        <f>(COUNTIFS('Estruturante Móvel'!$M:$M,$B104,'Estruturante Móvel'!$C:$C,"&lt;&gt;PREVISTO",'Estruturante Móvel'!$G:$G,IX$4))</f>
        <v>0</v>
      </c>
      <c r="IZ104" s="139">
        <f>(COUNTIFS('Estruturante Móvel'!$M:$M,$B104,'Estruturante Móvel'!$AM:$AM,IZ$4))-(COUNTIFS('Estruturante Móvel'!$M:$M,$B104,'Estruturante Móvel'!$AM:$AM,IZ$4,'Estruturante Móvel'!$AQ:$AQ,"REPARO FO"))</f>
        <v>0</v>
      </c>
      <c r="JA104" s="140">
        <f>(COUNTIFS('Estruturante Móvel'!$M:$M,$B104,'Estruturante Móvel'!$C:$C,"&lt;&gt;PREVISTO",'Estruturante Móvel'!$G:$G,IZ$4))</f>
        <v>0</v>
      </c>
      <c r="JB104" s="139">
        <f>(COUNTIFS('Estruturante Móvel'!$M:$M,$B104,'Estruturante Móvel'!$AM:$AM,JB$4))-(COUNTIFS('Estruturante Móvel'!$M:$M,$B104,'Estruturante Móvel'!$AM:$AM,JB$4,'Estruturante Móvel'!$AQ:$AQ,"REPARO FO"))</f>
        <v>0</v>
      </c>
      <c r="JC104" s="140">
        <f>(COUNTIFS('Estruturante Móvel'!$M:$M,$B104,'Estruturante Móvel'!$C:$C,"&lt;&gt;PREVISTO",'Estruturante Móvel'!$G:$G,JB$4))</f>
        <v>0</v>
      </c>
      <c r="JD104" s="139">
        <f>(COUNTIFS('Estruturante Móvel'!$M:$M,$B104,'Estruturante Móvel'!$AM:$AM,JD$4))-(COUNTIFS('Estruturante Móvel'!$M:$M,$B104,'Estruturante Móvel'!$AM:$AM,JD$4,'Estruturante Móvel'!$AQ:$AQ,"REPARO FO"))</f>
        <v>0</v>
      </c>
      <c r="JE104" s="140">
        <f>(COUNTIFS('Estruturante Móvel'!$M:$M,$B104,'Estruturante Móvel'!$C:$C,"&lt;&gt;PREVISTO",'Estruturante Móvel'!$G:$G,JD$4))</f>
        <v>0</v>
      </c>
      <c r="JF104" s="139">
        <f>(COUNTIFS('Estruturante Móvel'!$M:$M,$B104,'Estruturante Móvel'!$AM:$AM,JF$4))-(COUNTIFS('Estruturante Móvel'!$M:$M,$B104,'Estruturante Móvel'!$AM:$AM,JF$4,'Estruturante Móvel'!$AQ:$AQ,"REPARO FO"))</f>
        <v>0</v>
      </c>
      <c r="JG104" s="140">
        <f>(COUNTIFS('Estruturante Móvel'!$M:$M,$B104,'Estruturante Móvel'!$C:$C,"&lt;&gt;PREVISTO",'Estruturante Móvel'!$G:$G,JF$4))</f>
        <v>0</v>
      </c>
      <c r="JH104" s="139">
        <f>(COUNTIFS('Estruturante Móvel'!$M:$M,$B104,'Estruturante Móvel'!$AM:$AM,JH$4))-(COUNTIFS('Estruturante Móvel'!$M:$M,$B104,'Estruturante Móvel'!$AM:$AM,JH$4,'Estruturante Móvel'!$AQ:$AQ,"REPARO FO"))</f>
        <v>0</v>
      </c>
      <c r="JI104" s="140">
        <f>(COUNTIFS('Estruturante Móvel'!$M:$M,$B104,'Estruturante Móvel'!$C:$C,"&lt;&gt;PREVISTO",'Estruturante Móvel'!$G:$G,JH$4))</f>
        <v>0</v>
      </c>
      <c r="JJ104" s="139">
        <f>(COUNTIFS('Estruturante Móvel'!$M:$M,$B104,'Estruturante Móvel'!$AM:$AM,JJ$4))-(COUNTIFS('Estruturante Móvel'!$M:$M,$B104,'Estruturante Móvel'!$AM:$AM,JJ$4,'Estruturante Móvel'!$AQ:$AQ,"REPARO FO"))</f>
        <v>0</v>
      </c>
      <c r="JK104" s="140">
        <f>(COUNTIFS('Estruturante Móvel'!$M:$M,$B104,'Estruturante Móvel'!$C:$C,"&lt;&gt;PREVISTO",'Estruturante Móvel'!$G:$G,JJ$4))</f>
        <v>0</v>
      </c>
      <c r="JL104" s="139">
        <f>(COUNTIFS('Estruturante Móvel'!$M:$M,$B104,'Estruturante Móvel'!$AM:$AM,JL$4))-(COUNTIFS('Estruturante Móvel'!$M:$M,$B104,'Estruturante Móvel'!$AM:$AM,JL$4,'Estruturante Móvel'!$AQ:$AQ,"REPARO FO"))</f>
        <v>0</v>
      </c>
      <c r="JM104" s="140">
        <f>(COUNTIFS('Estruturante Móvel'!$M:$M,$B104,'Estruturante Móvel'!$C:$C,"&lt;&gt;PREVISTO",'Estruturante Móvel'!$G:$G,JL$4))</f>
        <v>0</v>
      </c>
      <c r="JN104" s="139">
        <f>(COUNTIFS('Estruturante Móvel'!$M:$M,$B104,'Estruturante Móvel'!$AM:$AM,JN$4))-(COUNTIFS('Estruturante Móvel'!$M:$M,$B104,'Estruturante Móvel'!$AM:$AM,JN$4,'Estruturante Móvel'!$AQ:$AQ,"REPARO FO"))</f>
        <v>0</v>
      </c>
      <c r="JO104" s="140">
        <f>(COUNTIFS('Estruturante Móvel'!$M:$M,$B104,'Estruturante Móvel'!$C:$C,"&lt;&gt;PREVISTO",'Estruturante Móvel'!$G:$G,JN$4))</f>
        <v>0</v>
      </c>
      <c r="JP104" s="139">
        <f>(COUNTIFS('Estruturante Móvel'!$M:$M,$B104,'Estruturante Móvel'!$AM:$AM,JP$4))-(COUNTIFS('Estruturante Móvel'!$M:$M,$B104,'Estruturante Móvel'!$AM:$AM,JP$4,'Estruturante Móvel'!$AQ:$AQ,"REPARO FO"))</f>
        <v>0</v>
      </c>
      <c r="JQ104" s="140">
        <f>(COUNTIFS('Estruturante Móvel'!$M:$M,$B104,'Estruturante Móvel'!$C:$C,"&lt;&gt;PREVISTO",'Estruturante Móvel'!$G:$G,JP$4))</f>
        <v>0</v>
      </c>
      <c r="JR104" s="139">
        <f>(COUNTIFS('Estruturante Móvel'!$M:$M,$B104,'Estruturante Móvel'!$AM:$AM,JR$4))-(COUNTIFS('Estruturante Móvel'!$M:$M,$B104,'Estruturante Móvel'!$AM:$AM,JR$4,'Estruturante Móvel'!$AQ:$AQ,"REPARO FO"))</f>
        <v>0</v>
      </c>
      <c r="JS104" s="140">
        <f>(COUNTIFS('Estruturante Móvel'!$M:$M,$B104,'Estruturante Móvel'!$C:$C,"&lt;&gt;PREVISTO",'Estruturante Móvel'!$G:$G,JR$4))</f>
        <v>0</v>
      </c>
      <c r="JT104" s="139">
        <f>(COUNTIFS('Estruturante Móvel'!$M:$M,$B104,'Estruturante Móvel'!$AM:$AM,JT$4))-(COUNTIFS('Estruturante Móvel'!$M:$M,$B104,'Estruturante Móvel'!$AM:$AM,JT$4,'Estruturante Móvel'!$AQ:$AQ,"REPARO FO"))</f>
        <v>0</v>
      </c>
      <c r="JU104" s="140">
        <f>(COUNTIFS('Estruturante Móvel'!$M:$M,$B104,'Estruturante Móvel'!$C:$C,"&lt;&gt;PREVISTO",'Estruturante Móvel'!$G:$G,JT$4))</f>
        <v>0</v>
      </c>
      <c r="JV104" s="139">
        <f>(COUNTIFS('Estruturante Móvel'!$M:$M,$B104,'Estruturante Móvel'!$AM:$AM,JV$4))-(COUNTIFS('Estruturante Móvel'!$M:$M,$B104,'Estruturante Móvel'!$AM:$AM,JV$4,'Estruturante Móvel'!$AQ:$AQ,"REPARO FO"))</f>
        <v>0</v>
      </c>
      <c r="JW104" s="140">
        <f>(COUNTIFS('Estruturante Móvel'!$M:$M,$B104,'Estruturante Móvel'!$C:$C,"&lt;&gt;PREVISTO",'Estruturante Móvel'!$G:$G,JV$4))</f>
        <v>0</v>
      </c>
      <c r="JX104" s="139">
        <f>(COUNTIFS('Estruturante Móvel'!$M:$M,$B104,'Estruturante Móvel'!$AM:$AM,JX$4))-(COUNTIFS('Estruturante Móvel'!$M:$M,$B104,'Estruturante Móvel'!$AM:$AM,JX$4,'Estruturante Móvel'!$AQ:$AQ,"REPARO FO"))</f>
        <v>0</v>
      </c>
      <c r="JY104" s="140">
        <f>(COUNTIFS('Estruturante Móvel'!$M:$M,$B104,'Estruturante Móvel'!$C:$C,"&lt;&gt;PREVISTO",'Estruturante Móvel'!$G:$G,JX$4))</f>
        <v>0</v>
      </c>
      <c r="JZ104" s="139">
        <f>(COUNTIFS('Estruturante Móvel'!$M:$M,$B104,'Estruturante Móvel'!$AM:$AM,JZ$4))-(COUNTIFS('Estruturante Móvel'!$M:$M,$B104,'Estruturante Móvel'!$AM:$AM,JZ$4,'Estruturante Móvel'!$AQ:$AQ,"REPARO FO"))</f>
        <v>0</v>
      </c>
      <c r="KA104" s="140">
        <f>(COUNTIFS('Estruturante Móvel'!$M:$M,$B104,'Estruturante Móvel'!$C:$C,"&lt;&gt;PREVISTO",'Estruturante Móvel'!$G:$G,JZ$4))</f>
        <v>0</v>
      </c>
      <c r="KB104" s="139">
        <f>(COUNTIFS('Estruturante Móvel'!$M:$M,$B104,'Estruturante Móvel'!$AM:$AM,KB$4))-(COUNTIFS('Estruturante Móvel'!$M:$M,$B104,'Estruturante Móvel'!$AM:$AM,KB$4,'Estruturante Móvel'!$AQ:$AQ,"REPARO FO"))</f>
        <v>0</v>
      </c>
      <c r="KC104" s="140">
        <f>(COUNTIFS('Estruturante Móvel'!$M:$M,$B104,'Estruturante Móvel'!$C:$C,"&lt;&gt;PREVISTO",'Estruturante Móvel'!$G:$G,KB$4))</f>
        <v>0</v>
      </c>
      <c r="KD104" s="139">
        <f>(COUNTIFS('Estruturante Móvel'!$M:$M,$B104,'Estruturante Móvel'!$AM:$AM,KD$4))-(COUNTIFS('Estruturante Móvel'!$M:$M,$B104,'Estruturante Móvel'!$AM:$AM,KD$4,'Estruturante Móvel'!$AQ:$AQ,"REPARO FO"))</f>
        <v>0</v>
      </c>
      <c r="KE104" s="140">
        <f>(COUNTIFS('Estruturante Móvel'!$M:$M,$B104,'Estruturante Móvel'!$C:$C,"&lt;&gt;PREVISTO",'Estruturante Móvel'!$G:$G,KD$4))</f>
        <v>0</v>
      </c>
      <c r="KF104" s="139">
        <f>(COUNTIFS('Estruturante Móvel'!$M:$M,$B104,'Estruturante Móvel'!$AM:$AM,KF$4))-(COUNTIFS('Estruturante Móvel'!$M:$M,$B104,'Estruturante Móvel'!$AM:$AM,KF$4,'Estruturante Móvel'!$AQ:$AQ,"REPARO FO"))</f>
        <v>0</v>
      </c>
      <c r="KG104" s="140">
        <f>(COUNTIFS('Estruturante Móvel'!$M:$M,$B104,'Estruturante Móvel'!$C:$C,"&lt;&gt;PREVISTO",'Estruturante Móvel'!$G:$G,KF$4))</f>
        <v>0</v>
      </c>
      <c r="KH104" s="139">
        <f>(COUNTIFS('Estruturante Móvel'!$M:$M,$B104,'Estruturante Móvel'!$AM:$AM,KH$4))-(COUNTIFS('Estruturante Móvel'!$M:$M,$B104,'Estruturante Móvel'!$AM:$AM,KH$4,'Estruturante Móvel'!$AQ:$AQ,"REPARO FO"))</f>
        <v>0</v>
      </c>
      <c r="KI104" s="140">
        <f>(COUNTIFS('Estruturante Móvel'!$M:$M,$B104,'Estruturante Móvel'!$C:$C,"&lt;&gt;PREVISTO",'Estruturante Móvel'!$G:$G,KH$4))</f>
        <v>0</v>
      </c>
      <c r="KJ104" s="139">
        <f>(COUNTIFS('Estruturante Móvel'!$M:$M,$B104,'Estruturante Móvel'!$AM:$AM,KJ$4))-(COUNTIFS('Estruturante Móvel'!$M:$M,$B104,'Estruturante Móvel'!$AM:$AM,KJ$4,'Estruturante Móvel'!$AQ:$AQ,"REPARO FO"))</f>
        <v>0</v>
      </c>
      <c r="KK104" s="140">
        <f>(COUNTIFS('Estruturante Móvel'!$M:$M,$B104,'Estruturante Móvel'!$C:$C,"&lt;&gt;PREVISTO",'Estruturante Móvel'!$G:$G,KJ$4))</f>
        <v>0</v>
      </c>
      <c r="KL104" s="139">
        <f>(COUNTIFS('Estruturante Móvel'!$M:$M,$B104,'Estruturante Móvel'!$AM:$AM,KL$4))-(COUNTIFS('Estruturante Móvel'!$M:$M,$B104,'Estruturante Móvel'!$AM:$AM,KL$4,'Estruturante Móvel'!$AQ:$AQ,"REPARO FO"))</f>
        <v>0</v>
      </c>
      <c r="KM104" s="140">
        <f>(COUNTIFS('Estruturante Móvel'!$M:$M,$B104,'Estruturante Móvel'!$C:$C,"&lt;&gt;PREVISTO",'Estruturante Móvel'!$G:$G,KL$4))</f>
        <v>0</v>
      </c>
      <c r="KN104" s="139">
        <f>(COUNTIFS('Estruturante Móvel'!$M:$M,$B104,'Estruturante Móvel'!$AM:$AM,KN$4))-(COUNTIFS('Estruturante Móvel'!$M:$M,$B104,'Estruturante Móvel'!$AM:$AM,KN$4,'Estruturante Móvel'!$AQ:$AQ,"REPARO FO"))</f>
        <v>0</v>
      </c>
      <c r="KO104" s="140">
        <f>(COUNTIFS('Estruturante Móvel'!$M:$M,$B104,'Estruturante Móvel'!$C:$C,"&lt;&gt;PREVISTO",'Estruturante Móvel'!$G:$G,KN$4))</f>
        <v>0</v>
      </c>
      <c r="KP104" s="139">
        <f>(COUNTIFS('Estruturante Móvel'!$M:$M,$B104,'Estruturante Móvel'!$AM:$AM,KP$4))-(COUNTIFS('Estruturante Móvel'!$M:$M,$B104,'Estruturante Móvel'!$AM:$AM,KP$4,'Estruturante Móvel'!$AQ:$AQ,"REPARO FO"))</f>
        <v>0</v>
      </c>
      <c r="KQ104" s="140">
        <f>(COUNTIFS('Estruturante Móvel'!$M:$M,$B104,'Estruturante Móvel'!$C:$C,"&lt;&gt;PREVISTO",'Estruturante Móvel'!$G:$G,KP$4))</f>
        <v>0</v>
      </c>
      <c r="KR104" s="139">
        <f>(COUNTIFS('Estruturante Móvel'!$M:$M,$B104,'Estruturante Móvel'!$AM:$AM,KR$4))-(COUNTIFS('Estruturante Móvel'!$M:$M,$B104,'Estruturante Móvel'!$AM:$AM,KR$4,'Estruturante Móvel'!$AQ:$AQ,"REPARO FO"))</f>
        <v>0</v>
      </c>
      <c r="KS104" s="140">
        <f>(COUNTIFS('Estruturante Móvel'!$M:$M,$B104,'Estruturante Móvel'!$C:$C,"&lt;&gt;PREVISTO",'Estruturante Móvel'!$G:$G,KR$4))</f>
        <v>0</v>
      </c>
      <c r="KT104" s="139">
        <f>(COUNTIFS('Estruturante Móvel'!$M:$M,$B104,'Estruturante Móvel'!$AM:$AM,KT$4))-(COUNTIFS('Estruturante Móvel'!$M:$M,$B104,'Estruturante Móvel'!$AM:$AM,KT$4,'Estruturante Móvel'!$AQ:$AQ,"REPARO FO"))</f>
        <v>0</v>
      </c>
      <c r="KU104" s="140">
        <f>(COUNTIFS('Estruturante Móvel'!$M:$M,$B104,'Estruturante Móvel'!$C:$C,"&lt;&gt;PREVISTO",'Estruturante Móvel'!$G:$G,KT$4))</f>
        <v>0</v>
      </c>
      <c r="KV104" s="139">
        <f>(COUNTIFS('Estruturante Móvel'!$M:$M,$B104,'Estruturante Móvel'!$AM:$AM,KV$4))-(COUNTIFS('Estruturante Móvel'!$M:$M,$B104,'Estruturante Móvel'!$AM:$AM,KV$4,'Estruturante Móvel'!$AQ:$AQ,"REPARO FO"))</f>
        <v>0</v>
      </c>
      <c r="KW104" s="140">
        <f>(COUNTIFS('Estruturante Móvel'!$M:$M,$B104,'Estruturante Móvel'!$C:$C,"&lt;&gt;PREVISTO",'Estruturante Móvel'!$G:$G,KV$4))</f>
        <v>0</v>
      </c>
      <c r="KX104" s="139">
        <f>(COUNTIFS('Estruturante Móvel'!$M:$M,$B104,'Estruturante Móvel'!$AM:$AM,KX$4))-(COUNTIFS('Estruturante Móvel'!$M:$M,$B104,'Estruturante Móvel'!$AM:$AM,KX$4,'Estruturante Móvel'!$AQ:$AQ,"REPARO FO"))</f>
        <v>0</v>
      </c>
      <c r="KY104" s="140">
        <f>(COUNTIFS('Estruturante Móvel'!$M:$M,$B104,'Estruturante Móvel'!$C:$C,"&lt;&gt;PREVISTO",'Estruturante Móvel'!$G:$G,KX$4))</f>
        <v>0</v>
      </c>
      <c r="KZ104" s="139">
        <f>(COUNTIFS('Estruturante Móvel'!$M:$M,$B104,'Estruturante Móvel'!$AM:$AM,KZ$4))-(COUNTIFS('Estruturante Móvel'!$M:$M,$B104,'Estruturante Móvel'!$AM:$AM,KZ$4,'Estruturante Móvel'!$AQ:$AQ,"REPARO FO"))</f>
        <v>0</v>
      </c>
      <c r="LA104" s="140">
        <f>(COUNTIFS('Estruturante Móvel'!$M:$M,$B104,'Estruturante Móvel'!$C:$C,"&lt;&gt;PREVISTO",'Estruturante Móvel'!$G:$G,KZ$4))</f>
        <v>0</v>
      </c>
      <c r="LB104" s="139">
        <f>(COUNTIFS('Estruturante Móvel'!$M:$M,$B104,'Estruturante Móvel'!$AM:$AM,LB$4))-(COUNTIFS('Estruturante Móvel'!$M:$M,$B104,'Estruturante Móvel'!$AM:$AM,LB$4,'Estruturante Móvel'!$AQ:$AQ,"REPARO FO"))</f>
        <v>0</v>
      </c>
      <c r="LC104" s="140">
        <f>(COUNTIFS('Estruturante Móvel'!$M:$M,$B104,'Estruturante Móvel'!$C:$C,"&lt;&gt;PREVISTO",'Estruturante Móvel'!$G:$G,LB$4))</f>
        <v>0</v>
      </c>
      <c r="LD104" s="139">
        <f>(COUNTIFS('Estruturante Móvel'!$M:$M,$B104,'Estruturante Móvel'!$AM:$AM,LD$4))-(COUNTIFS('Estruturante Móvel'!$M:$M,$B104,'Estruturante Móvel'!$AM:$AM,LD$4,'Estruturante Móvel'!$AQ:$AQ,"REPARO FO"))</f>
        <v>0</v>
      </c>
      <c r="LE104" s="140">
        <f>(COUNTIFS('Estruturante Móvel'!$M:$M,$B104,'Estruturante Móvel'!$C:$C,"&lt;&gt;PREVISTO",'Estruturante Móvel'!$G:$G,LD$4))</f>
        <v>0</v>
      </c>
      <c r="LF104" s="139">
        <f>(COUNTIFS('Estruturante Móvel'!$M:$M,$B104,'Estruturante Móvel'!$AM:$AM,LF$4))-(COUNTIFS('Estruturante Móvel'!$M:$M,$B104,'Estruturante Móvel'!$AM:$AM,LF$4,'Estruturante Móvel'!$AQ:$AQ,"REPARO FO"))</f>
        <v>0</v>
      </c>
      <c r="LG104" s="140">
        <f>(COUNTIFS('Estruturante Móvel'!$M:$M,$B104,'Estruturante Móvel'!$C:$C,"&lt;&gt;PREVISTO",'Estruturante Móvel'!$G:$G,LF$4))</f>
        <v>0</v>
      </c>
      <c r="LH104" s="139">
        <f>(COUNTIFS('Estruturante Móvel'!$M:$M,$B104,'Estruturante Móvel'!$AM:$AM,LH$4))-(COUNTIFS('Estruturante Móvel'!$M:$M,$B104,'Estruturante Móvel'!$AM:$AM,LH$4,'Estruturante Móvel'!$AQ:$AQ,"REPARO FO"))</f>
        <v>0</v>
      </c>
      <c r="LI104" s="140">
        <f>(COUNTIFS('Estruturante Móvel'!$M:$M,$B104,'Estruturante Móvel'!$C:$C,"&lt;&gt;PREVISTO",'Estruturante Móvel'!$G:$G,LH$4))</f>
        <v>0</v>
      </c>
      <c r="LJ104" s="139">
        <f>(COUNTIFS('Estruturante Móvel'!$M:$M,$B104,'Estruturante Móvel'!$AM:$AM,LJ$4))-(COUNTIFS('Estruturante Móvel'!$M:$M,$B104,'Estruturante Móvel'!$AM:$AM,LJ$4,'Estruturante Móvel'!$AQ:$AQ,"REPARO FO"))</f>
        <v>0</v>
      </c>
      <c r="LK104" s="140">
        <f>(COUNTIFS('Estruturante Móvel'!$M:$M,$B104,'Estruturante Móvel'!$C:$C,"&lt;&gt;PREVISTO",'Estruturante Móvel'!$G:$G,LJ$4))</f>
        <v>0</v>
      </c>
      <c r="LL104" s="139">
        <f>(COUNTIFS('Estruturante Móvel'!$M:$M,$B104,'Estruturante Móvel'!$AM:$AM,LL$4))-(COUNTIFS('Estruturante Móvel'!$M:$M,$B104,'Estruturante Móvel'!$AM:$AM,LL$4,'Estruturante Móvel'!$AQ:$AQ,"REPARO FO"))</f>
        <v>0</v>
      </c>
      <c r="LM104" s="140">
        <f>(COUNTIFS('Estruturante Móvel'!$M:$M,$B104,'Estruturante Móvel'!$C:$C,"&lt;&gt;PREVISTO",'Estruturante Móvel'!$G:$G,LL$4))</f>
        <v>0</v>
      </c>
      <c r="LN104" s="139">
        <f>(COUNTIFS('Estruturante Móvel'!$M:$M,$B104,'Estruturante Móvel'!$AM:$AM,LN$4))-(COUNTIFS('Estruturante Móvel'!$M:$M,$B104,'Estruturante Móvel'!$AM:$AM,LN$4,'Estruturante Móvel'!$AQ:$AQ,"REPARO FO"))</f>
        <v>0</v>
      </c>
      <c r="LO104" s="140">
        <f>(COUNTIFS('Estruturante Móvel'!$M:$M,$B104,'Estruturante Móvel'!$C:$C,"&lt;&gt;PREVISTO",'Estruturante Móvel'!$G:$G,LN$4))</f>
        <v>0</v>
      </c>
      <c r="LP104" s="139">
        <f>(COUNTIFS('Estruturante Móvel'!$M:$M,$B104,'Estruturante Móvel'!$AM:$AM,LP$4))-(COUNTIFS('Estruturante Móvel'!$M:$M,$B104,'Estruturante Móvel'!$AM:$AM,LP$4,'Estruturante Móvel'!$AQ:$AQ,"REPARO FO"))</f>
        <v>0</v>
      </c>
      <c r="LQ104" s="140">
        <f>(COUNTIFS('Estruturante Móvel'!$M:$M,$B104,'Estruturante Móvel'!$C:$C,"&lt;&gt;PREVISTO",'Estruturante Móvel'!$G:$G,LP$4))</f>
        <v>0</v>
      </c>
      <c r="LR104" s="139">
        <f>(COUNTIFS('Estruturante Móvel'!$M:$M,$B104,'Estruturante Móvel'!$AM:$AM,LR$4))-(COUNTIFS('Estruturante Móvel'!$M:$M,$B104,'Estruturante Móvel'!$AM:$AM,LR$4,'Estruturante Móvel'!$AQ:$AQ,"REPARO FO"))</f>
        <v>0</v>
      </c>
      <c r="LS104" s="140">
        <f>(COUNTIFS('Estruturante Móvel'!$M:$M,$B104,'Estruturante Móvel'!$C:$C,"&lt;&gt;PREVISTO",'Estruturante Móvel'!$G:$G,LR$4))</f>
        <v>0</v>
      </c>
      <c r="LT104" s="139">
        <f>(COUNTIFS('Estruturante Móvel'!$M:$M,$B104,'Estruturante Móvel'!$AM:$AM,LT$4))-(COUNTIFS('Estruturante Móvel'!$M:$M,$B104,'Estruturante Móvel'!$AM:$AM,LT$4,'Estruturante Móvel'!$AQ:$AQ,"REPARO FO"))</f>
        <v>0</v>
      </c>
      <c r="LU104" s="140">
        <f>(COUNTIFS('Estruturante Móvel'!$M:$M,$B104,'Estruturante Móvel'!$C:$C,"&lt;&gt;PREVISTO",'Estruturante Móvel'!$G:$G,LT$4))</f>
        <v>0</v>
      </c>
      <c r="LV104" s="139">
        <f>(COUNTIFS('Estruturante Móvel'!$M:$M,$B104,'Estruturante Móvel'!$AM:$AM,LV$4))-(COUNTIFS('Estruturante Móvel'!$M:$M,$B104,'Estruturante Móvel'!$AM:$AM,LV$4,'Estruturante Móvel'!$AQ:$AQ,"REPARO FO"))</f>
        <v>0</v>
      </c>
      <c r="LW104" s="140">
        <f>(COUNTIFS('Estruturante Móvel'!$M:$M,$B104,'Estruturante Móvel'!$C:$C,"&lt;&gt;PREVISTO",'Estruturante Móvel'!$G:$G,LV$4))</f>
        <v>0</v>
      </c>
      <c r="LX104" s="139">
        <f>(COUNTIFS('Estruturante Móvel'!$M:$M,$B104,'Estruturante Móvel'!$AM:$AM,LX$4))-(COUNTIFS('Estruturante Móvel'!$M:$M,$B104,'Estruturante Móvel'!$AM:$AM,LX$4,'Estruturante Móvel'!$AQ:$AQ,"REPARO FO"))</f>
        <v>0</v>
      </c>
      <c r="LY104" s="140">
        <f>(COUNTIFS('Estruturante Móvel'!$M:$M,$B104,'Estruturante Móvel'!$C:$C,"&lt;&gt;PREVISTO",'Estruturante Móvel'!$G:$G,LX$4))</f>
        <v>0</v>
      </c>
      <c r="LZ104" s="139">
        <f>(COUNTIFS('Estruturante Móvel'!$M:$M,$B104,'Estruturante Móvel'!$AM:$AM,LZ$4))-(COUNTIFS('Estruturante Móvel'!$M:$M,$B104,'Estruturante Móvel'!$AM:$AM,LZ$4,'Estruturante Móvel'!$AQ:$AQ,"REPARO FO"))</f>
        <v>0</v>
      </c>
      <c r="MA104" s="140">
        <f>(COUNTIFS('Estruturante Móvel'!$M:$M,$B104,'Estruturante Móvel'!$C:$C,"&lt;&gt;PREVISTO",'Estruturante Móvel'!$G:$G,LZ$4))</f>
        <v>0</v>
      </c>
      <c r="MB104" s="139">
        <f>(COUNTIFS('Estruturante Móvel'!$M:$M,$B104,'Estruturante Móvel'!$AM:$AM,MB$4))-(COUNTIFS('Estruturante Móvel'!$M:$M,$B104,'Estruturante Móvel'!$AM:$AM,MB$4,'Estruturante Móvel'!$AQ:$AQ,"REPARO FO"))</f>
        <v>0</v>
      </c>
      <c r="MC104" s="140">
        <f>(COUNTIFS('Estruturante Móvel'!$M:$M,$B104,'Estruturante Móvel'!$C:$C,"&lt;&gt;PREVISTO",'Estruturante Móvel'!$G:$G,MB$4))</f>
        <v>0</v>
      </c>
      <c r="MD104" s="139">
        <f>(COUNTIFS('Estruturante Móvel'!$M:$M,$B104,'Estruturante Móvel'!$AM:$AM,MD$4))-(COUNTIFS('Estruturante Móvel'!$M:$M,$B104,'Estruturante Móvel'!$AM:$AM,MD$4,'Estruturante Móvel'!$AQ:$AQ,"REPARO FO"))</f>
        <v>0</v>
      </c>
      <c r="ME104" s="140">
        <f>(COUNTIFS('Estruturante Móvel'!$M:$M,$B104,'Estruturante Móvel'!$C:$C,"&lt;&gt;PREVISTO",'Estruturante Móvel'!$G:$G,MD$4))</f>
        <v>0</v>
      </c>
      <c r="MF104" s="139">
        <f>(COUNTIFS('Estruturante Móvel'!$M:$M,$B104,'Estruturante Móvel'!$AM:$AM,MF$4))-(COUNTIFS('Estruturante Móvel'!$M:$M,$B104,'Estruturante Móvel'!$AM:$AM,MF$4,'Estruturante Móvel'!$AQ:$AQ,"REPARO FO"))</f>
        <v>0</v>
      </c>
      <c r="MG104" s="140">
        <f>(COUNTIFS('Estruturante Móvel'!$M:$M,$B104,'Estruturante Móvel'!$C:$C,"&lt;&gt;PREVISTO",'Estruturante Móvel'!$G:$G,MF$4))</f>
        <v>0</v>
      </c>
      <c r="MH104" s="139">
        <f>(COUNTIFS('Estruturante Móvel'!$M:$M,$B104,'Estruturante Móvel'!$AM:$AM,MH$4))-(COUNTIFS('Estruturante Móvel'!$M:$M,$B104,'Estruturante Móvel'!$AM:$AM,MH$4,'Estruturante Móvel'!$AQ:$AQ,"REPARO FO"))</f>
        <v>0</v>
      </c>
      <c r="MI104" s="140">
        <f>(COUNTIFS('Estruturante Móvel'!$M:$M,$B104,'Estruturante Móvel'!$C:$C,"&lt;&gt;PREVISTO",'Estruturante Móvel'!$G:$G,MH$4))</f>
        <v>0</v>
      </c>
      <c r="MJ104" s="139">
        <f>(COUNTIFS('Estruturante Móvel'!$M:$M,$B104,'Estruturante Móvel'!$AM:$AM,MJ$4))-(COUNTIFS('Estruturante Móvel'!$M:$M,$B104,'Estruturante Móvel'!$AM:$AM,MJ$4,'Estruturante Móvel'!$AQ:$AQ,"REPARO FO"))</f>
        <v>0</v>
      </c>
      <c r="MK104" s="140">
        <f>(COUNTIFS('Estruturante Móvel'!$M:$M,$B104,'Estruturante Móvel'!$C:$C,"&lt;&gt;PREVISTO",'Estruturante Móvel'!$G:$G,MJ$4))</f>
        <v>0</v>
      </c>
      <c r="ML104" s="139">
        <f>(COUNTIFS('Estruturante Móvel'!$M:$M,$B104,'Estruturante Móvel'!$AM:$AM,ML$4))-(COUNTIFS('Estruturante Móvel'!$M:$M,$B104,'Estruturante Móvel'!$AM:$AM,ML$4,'Estruturante Móvel'!$AQ:$AQ,"REPARO FO"))</f>
        <v>0</v>
      </c>
      <c r="MM104" s="140">
        <f>(COUNTIFS('Estruturante Móvel'!$M:$M,$B104,'Estruturante Móvel'!$C:$C,"&lt;&gt;PREVISTO",'Estruturante Móvel'!$G:$G,ML$4))</f>
        <v>0</v>
      </c>
      <c r="MN104" s="139">
        <f>(COUNTIFS('Estruturante Móvel'!$M:$M,$B104,'Estruturante Móvel'!$AM:$AM,MN$4))-(COUNTIFS('Estruturante Móvel'!$M:$M,$B104,'Estruturante Móvel'!$AM:$AM,MN$4,'Estruturante Móvel'!$AQ:$AQ,"REPARO FO"))</f>
        <v>0</v>
      </c>
      <c r="MO104" s="140">
        <f>(COUNTIFS('Estruturante Móvel'!$M:$M,$B104,'Estruturante Móvel'!$C:$C,"&lt;&gt;PREVISTO",'Estruturante Móvel'!$G:$G,MN$4))</f>
        <v>0</v>
      </c>
      <c r="MP104" s="139">
        <f>(COUNTIFS('Estruturante Móvel'!$M:$M,$B104,'Estruturante Móvel'!$AM:$AM,MP$4))-(COUNTIFS('Estruturante Móvel'!$M:$M,$B104,'Estruturante Móvel'!$AM:$AM,MP$4,'Estruturante Móvel'!$AQ:$AQ,"REPARO FO"))</f>
        <v>0</v>
      </c>
      <c r="MQ104" s="140">
        <f>(COUNTIFS('Estruturante Móvel'!$M:$M,$B104,'Estruturante Móvel'!$C:$C,"&lt;&gt;PREVISTO",'Estruturante Móvel'!$G:$G,MP$4))</f>
        <v>0</v>
      </c>
      <c r="MR104" s="139">
        <f>(COUNTIFS('Estruturante Móvel'!$M:$M,$B104,'Estruturante Móvel'!$AM:$AM,MR$4))-(COUNTIFS('Estruturante Móvel'!$M:$M,$B104,'Estruturante Móvel'!$AM:$AM,MR$4,'Estruturante Móvel'!$AQ:$AQ,"REPARO FO"))</f>
        <v>0</v>
      </c>
      <c r="MS104" s="140">
        <f>(COUNTIFS('Estruturante Móvel'!$M:$M,$B104,'Estruturante Móvel'!$C:$C,"&lt;&gt;PREVISTO",'Estruturante Móvel'!$G:$G,MR$4))</f>
        <v>0</v>
      </c>
      <c r="MT104" s="139">
        <f>(COUNTIFS('Estruturante Móvel'!$M:$M,$B104,'Estruturante Móvel'!$AM:$AM,MT$4))-(COUNTIFS('Estruturante Móvel'!$M:$M,$B104,'Estruturante Móvel'!$AM:$AM,MT$4,'Estruturante Móvel'!$AQ:$AQ,"REPARO FO"))</f>
        <v>0</v>
      </c>
      <c r="MU104" s="140">
        <f>(COUNTIFS('Estruturante Móvel'!$M:$M,$B104,'Estruturante Móvel'!$C:$C,"&lt;&gt;PREVISTO",'Estruturante Móvel'!$G:$G,MT$4))</f>
        <v>0</v>
      </c>
      <c r="MV104" s="139">
        <f>(COUNTIFS('Estruturante Móvel'!$M:$M,$B104,'Estruturante Móvel'!$AM:$AM,MV$4))-(COUNTIFS('Estruturante Móvel'!$M:$M,$B104,'Estruturante Móvel'!$AM:$AM,MV$4,'Estruturante Móvel'!$AQ:$AQ,"REPARO FO"))</f>
        <v>0</v>
      </c>
      <c r="MW104" s="140">
        <f>(COUNTIFS('Estruturante Móvel'!$M:$M,$B104,'Estruturante Móvel'!$C:$C,"&lt;&gt;PREVISTO",'Estruturante Móvel'!$G:$G,MV$4))</f>
        <v>0</v>
      </c>
      <c r="MX104" s="139">
        <f>(COUNTIFS('Estruturante Móvel'!$M:$M,$B104,'Estruturante Móvel'!$AM:$AM,MX$4))-(COUNTIFS('Estruturante Móvel'!$M:$M,$B104,'Estruturante Móvel'!$AM:$AM,MX$4,'Estruturante Móvel'!$AQ:$AQ,"REPARO FO"))</f>
        <v>0</v>
      </c>
      <c r="MY104" s="140">
        <f>(COUNTIFS('Estruturante Móvel'!$M:$M,$B104,'Estruturante Móvel'!$C:$C,"&lt;&gt;PREVISTO",'Estruturante Móvel'!$G:$G,MX$4))</f>
        <v>0</v>
      </c>
      <c r="MZ104" s="139">
        <f>(COUNTIFS('Estruturante Móvel'!$M:$M,$B104,'Estruturante Móvel'!$AM:$AM,MZ$4))-(COUNTIFS('Estruturante Móvel'!$M:$M,$B104,'Estruturante Móvel'!$AM:$AM,MZ$4,'Estruturante Móvel'!$AQ:$AQ,"REPARO FO"))</f>
        <v>0</v>
      </c>
      <c r="NA104" s="140">
        <f>(COUNTIFS('Estruturante Móvel'!$M:$M,$B104,'Estruturante Móvel'!$C:$C,"&lt;&gt;PREVISTO",'Estruturante Móvel'!$G:$G,MZ$4))</f>
        <v>0</v>
      </c>
      <c r="NB104" s="139">
        <f>(COUNTIFS('Estruturante Móvel'!$M:$M,$B104,'Estruturante Móvel'!$AM:$AM,NB$4))-(COUNTIFS('Estruturante Móvel'!$M:$M,$B104,'Estruturante Móvel'!$AM:$AM,NB$4,'Estruturante Móvel'!$AQ:$AQ,"REPARO FO"))</f>
        <v>0</v>
      </c>
      <c r="NC104" s="140">
        <f>(COUNTIFS('Estruturante Móvel'!$M:$M,$B104,'Estruturante Móvel'!$C:$C,"&lt;&gt;PREVISTO",'Estruturante Móvel'!$G:$G,NB$4))</f>
        <v>0</v>
      </c>
      <c r="ND104" s="139">
        <f>(COUNTIFS('Estruturante Móvel'!$M:$M,$B104,'Estruturante Móvel'!$AM:$AM,ND$4))-(COUNTIFS('Estruturante Móvel'!$M:$M,$B104,'Estruturante Móvel'!$AM:$AM,ND$4,'Estruturante Móvel'!$AQ:$AQ,"REPARO FO"))</f>
        <v>0</v>
      </c>
      <c r="NE104" s="140">
        <f>(COUNTIFS('Estruturante Móvel'!$M:$M,$B104,'Estruturante Móvel'!$C:$C,"&lt;&gt;PREVISTO",'Estruturante Móvel'!$G:$G,ND$4))</f>
        <v>0</v>
      </c>
      <c r="NF104" s="139">
        <f>(COUNTIFS('Estruturante Móvel'!$M:$M,$B104,'Estruturante Móvel'!$AM:$AM,NF$4))-(COUNTIFS('Estruturante Móvel'!$M:$M,$B104,'Estruturante Móvel'!$AM:$AM,NF$4,'Estruturante Móvel'!$AQ:$AQ,"REPARO FO"))</f>
        <v>0</v>
      </c>
      <c r="NG104" s="140">
        <f>(COUNTIFS('Estruturante Móvel'!$M:$M,$B104,'Estruturante Móvel'!$C:$C,"&lt;&gt;PREVISTO",'Estruturante Móvel'!$G:$G,NF$4))</f>
        <v>0</v>
      </c>
      <c r="NH104" s="139">
        <f>(COUNTIFS('Estruturante Móvel'!$M:$M,$B104,'Estruturante Móvel'!$AM:$AM,NH$4))-(COUNTIFS('Estruturante Móvel'!$M:$M,$B104,'Estruturante Móvel'!$AM:$AM,NH$4,'Estruturante Móvel'!$AQ:$AQ,"REPARO FO"))</f>
        <v>0</v>
      </c>
      <c r="NI104" s="140">
        <f>(COUNTIFS('Estruturante Móvel'!$M:$M,$B104,'Estruturante Móvel'!$C:$C,"&lt;&gt;PREVISTO",'Estruturante Móvel'!$G:$G,NH$4))</f>
        <v>0</v>
      </c>
    </row>
    <row r="105" spans="1:373" hidden="1" outlineLevel="1">
      <c r="B105" s="290" t="s">
        <v>468</v>
      </c>
      <c r="C105" s="286"/>
      <c r="D105" s="161">
        <f>COUNTIFS('Estruturante Móvel'!$M:$M,B102,'Estruturante Móvel'!$L:$L,'CRONOGRAMA_CONST+MIGRACAO'!B105)</f>
        <v>17</v>
      </c>
      <c r="E105" s="161">
        <f>(COUNTIFS('Estruturante Móvel'!$M:$M,B102,'Estruturante Móvel'!$C:$C,"&lt;&gt;PREVISTO",'Estruturante Móvel'!$L:$L,'CRONOGRAMA_CONST+MIGRACAO'!B105))</f>
        <v>17</v>
      </c>
      <c r="F105" s="162">
        <f>(COUNTIFS('Estruturante Móvel'!$M:$M,B102,'Estruturante Móvel'!$C:$C,"PREVISTO",'Estruturante Móvel'!$L:$L,'CRONOGRAMA_CONST+MIGRACAO'!B105))</f>
        <v>0</v>
      </c>
      <c r="G105" s="289"/>
      <c r="H105" s="162"/>
      <c r="I105" s="163"/>
      <c r="J105" s="287"/>
      <c r="K105" s="288"/>
      <c r="L105" s="139"/>
      <c r="M105" s="140"/>
      <c r="N105" s="139"/>
      <c r="O105" s="140"/>
      <c r="P105" s="139"/>
      <c r="Q105" s="140"/>
      <c r="R105" s="139"/>
      <c r="S105" s="140"/>
      <c r="T105" s="139"/>
      <c r="U105" s="140"/>
      <c r="V105" s="139"/>
      <c r="W105" s="140"/>
      <c r="X105" s="139"/>
      <c r="Y105" s="140"/>
      <c r="Z105" s="139"/>
      <c r="AA105" s="140"/>
      <c r="AB105" s="139"/>
      <c r="AC105" s="140"/>
      <c r="AD105" s="139"/>
      <c r="AE105" s="140"/>
      <c r="AF105" s="139"/>
      <c r="AG105" s="140"/>
      <c r="AH105" s="139"/>
      <c r="AI105" s="140"/>
      <c r="AJ105" s="139"/>
      <c r="AK105" s="140"/>
      <c r="AL105" s="139"/>
      <c r="AM105" s="140"/>
      <c r="AN105" s="139"/>
      <c r="AO105" s="140"/>
      <c r="AP105" s="139"/>
      <c r="AQ105" s="140"/>
      <c r="AR105" s="139"/>
      <c r="AS105" s="140"/>
      <c r="AT105" s="139"/>
      <c r="AU105" s="140"/>
      <c r="AV105" s="139"/>
      <c r="AW105" s="140"/>
      <c r="AX105" s="139"/>
      <c r="AY105" s="140"/>
      <c r="AZ105" s="139"/>
      <c r="BA105" s="140"/>
      <c r="BB105" s="139"/>
      <c r="BC105" s="140"/>
      <c r="BD105" s="139"/>
      <c r="BE105" s="140"/>
      <c r="BF105" s="139"/>
      <c r="BG105" s="140"/>
      <c r="BH105" s="139"/>
      <c r="BI105" s="140"/>
      <c r="BJ105" s="139"/>
      <c r="BK105" s="140"/>
      <c r="BL105" s="139"/>
      <c r="BM105" s="140"/>
      <c r="BN105" s="139"/>
      <c r="BO105" s="140"/>
      <c r="BP105" s="139"/>
      <c r="BQ105" s="140"/>
      <c r="BR105" s="139"/>
      <c r="BS105" s="140"/>
      <c r="BT105" s="139">
        <f>(COUNTIFS('Estruturante Móvel'!$M:$M,$B105,'Estruturante Móvel'!$AM:$AM,BT$4))-(COUNTIFS('Estruturante Móvel'!$M:$M,$B105,'Estruturante Móvel'!$AM:$AM,BT$4,'Estruturante Móvel'!$AQ:$AQ,"REPARO FO"))</f>
        <v>0</v>
      </c>
      <c r="BU105" s="140">
        <f>(COUNTIFS('Estruturante Móvel'!$M:$M,$B105,'Estruturante Móvel'!$C:$C,"&lt;&gt;PREVISTO",'Estruturante Móvel'!$G:$G,BT$4))</f>
        <v>0</v>
      </c>
      <c r="BV105" s="139">
        <f>(COUNTIFS('Estruturante Móvel'!$M:$M,$B105,'Estruturante Móvel'!$AM:$AM,BV$4))-(COUNTIFS('Estruturante Móvel'!$M:$M,$B105,'Estruturante Móvel'!$AM:$AM,BV$4,'Estruturante Móvel'!$AQ:$AQ,"REPARO FO"))</f>
        <v>0</v>
      </c>
      <c r="BW105" s="140">
        <f>(COUNTIFS('Estruturante Móvel'!$M:$M,$B105,'Estruturante Móvel'!$C:$C,"&lt;&gt;PREVISTO",'Estruturante Móvel'!$G:$G,BV$4))</f>
        <v>0</v>
      </c>
      <c r="BX105" s="139">
        <f>(COUNTIFS('Estruturante Móvel'!$M:$M,$B105,'Estruturante Móvel'!$AM:$AM,BX$4))-(COUNTIFS('Estruturante Móvel'!$M:$M,$B105,'Estruturante Móvel'!$AM:$AM,BX$4,'Estruturante Móvel'!$AQ:$AQ,"REPARO FO"))</f>
        <v>0</v>
      </c>
      <c r="BY105" s="140">
        <f>(COUNTIFS('Estruturante Móvel'!$M:$M,$B105,'Estruturante Móvel'!$C:$C,"&lt;&gt;PREVISTO",'Estruturante Móvel'!$G:$G,BX$4))</f>
        <v>0</v>
      </c>
      <c r="BZ105" s="139">
        <f>(COUNTIFS('Estruturante Móvel'!$M:$M,$B105,'Estruturante Móvel'!$AM:$AM,BZ$4))-(COUNTIFS('Estruturante Móvel'!$M:$M,$B105,'Estruturante Móvel'!$AM:$AM,BZ$4,'Estruturante Móvel'!$AQ:$AQ,"REPARO FO"))</f>
        <v>0</v>
      </c>
      <c r="CA105" s="140">
        <f>(COUNTIFS('Estruturante Móvel'!$M:$M,$B105,'Estruturante Móvel'!$C:$C,"&lt;&gt;PREVISTO",'Estruturante Móvel'!$G:$G,BZ$4))</f>
        <v>0</v>
      </c>
      <c r="CB105" s="139">
        <f>(COUNTIFS('Estruturante Móvel'!$M:$M,$B105,'Estruturante Móvel'!$AM:$AM,CB$4))-(COUNTIFS('Estruturante Móvel'!$M:$M,$B105,'Estruturante Móvel'!$AM:$AM,CB$4,'Estruturante Móvel'!$AQ:$AQ,"REPARO FO"))</f>
        <v>0</v>
      </c>
      <c r="CC105" s="140">
        <f>(COUNTIFS('Estruturante Móvel'!$M:$M,$B105,'Estruturante Móvel'!$C:$C,"&lt;&gt;PREVISTO",'Estruturante Móvel'!$G:$G,CB$4))</f>
        <v>0</v>
      </c>
      <c r="CD105" s="139">
        <f>(COUNTIFS('Estruturante Móvel'!$M:$M,$B105,'Estruturante Móvel'!$AM:$AM,CD$4))-(COUNTIFS('Estruturante Móvel'!$M:$M,$B105,'Estruturante Móvel'!$AM:$AM,CD$4,'Estruturante Móvel'!$AQ:$AQ,"REPARO FO"))</f>
        <v>0</v>
      </c>
      <c r="CE105" s="140">
        <f>(COUNTIFS('Estruturante Móvel'!$M:$M,$B105,'Estruturante Móvel'!$C:$C,"&lt;&gt;PREVISTO",'Estruturante Móvel'!$G:$G,CD$4))</f>
        <v>0</v>
      </c>
      <c r="CF105" s="139">
        <f>(COUNTIFS('Estruturante Móvel'!$M:$M,$B105,'Estruturante Móvel'!$AM:$AM,CF$4))-(COUNTIFS('Estruturante Móvel'!$M:$M,$B105,'Estruturante Móvel'!$AM:$AM,CF$4,'Estruturante Móvel'!$AQ:$AQ,"REPARO FO"))</f>
        <v>0</v>
      </c>
      <c r="CG105" s="140">
        <f>(COUNTIFS('Estruturante Móvel'!$M:$M,$B105,'Estruturante Móvel'!$C:$C,"&lt;&gt;PREVISTO",'Estruturante Móvel'!$G:$G,CF$4))</f>
        <v>0</v>
      </c>
      <c r="CH105" s="139">
        <f>(COUNTIFS('Estruturante Móvel'!$M:$M,$B105,'Estruturante Móvel'!$AM:$AM,CH$4))-(COUNTIFS('Estruturante Móvel'!$M:$M,$B105,'Estruturante Móvel'!$AM:$AM,CH$4,'Estruturante Móvel'!$AQ:$AQ,"REPARO FO"))</f>
        <v>0</v>
      </c>
      <c r="CI105" s="140">
        <f>(COUNTIFS('Estruturante Móvel'!$M:$M,$B105,'Estruturante Móvel'!$C:$C,"&lt;&gt;PREVISTO",'Estruturante Móvel'!$G:$G,CH$4))</f>
        <v>0</v>
      </c>
      <c r="CJ105" s="139">
        <f>(COUNTIFS('Estruturante Móvel'!$M:$M,$B105,'Estruturante Móvel'!$AM:$AM,CJ$4))-(COUNTIFS('Estruturante Móvel'!$M:$M,$B105,'Estruturante Móvel'!$AM:$AM,CJ$4,'Estruturante Móvel'!$AQ:$AQ,"REPARO FO"))</f>
        <v>0</v>
      </c>
      <c r="CK105" s="140">
        <f>(COUNTIFS('Estruturante Móvel'!$M:$M,$B105,'Estruturante Móvel'!$C:$C,"&lt;&gt;PREVISTO",'Estruturante Móvel'!$G:$G,CJ$4))</f>
        <v>0</v>
      </c>
      <c r="CL105" s="139">
        <f>(COUNTIFS('Estruturante Móvel'!$M:$M,$B105,'Estruturante Móvel'!$AM:$AM,CL$4))-(COUNTIFS('Estruturante Móvel'!$M:$M,$B105,'Estruturante Móvel'!$AM:$AM,CL$4,'Estruturante Móvel'!$AQ:$AQ,"REPARO FO"))</f>
        <v>0</v>
      </c>
      <c r="CM105" s="140">
        <f>(COUNTIFS('Estruturante Móvel'!$M:$M,$B105,'Estruturante Móvel'!$C:$C,"&lt;&gt;PREVISTO",'Estruturante Móvel'!$G:$G,CL$4))</f>
        <v>0</v>
      </c>
      <c r="CN105" s="139">
        <f>(COUNTIFS('Estruturante Móvel'!$M:$M,$B105,'Estruturante Móvel'!$AM:$AM,CN$4))-(COUNTIFS('Estruturante Móvel'!$M:$M,$B105,'Estruturante Móvel'!$AM:$AM,CN$4,'Estruturante Móvel'!$AQ:$AQ,"REPARO FO"))</f>
        <v>0</v>
      </c>
      <c r="CO105" s="140">
        <f>(COUNTIFS('Estruturante Móvel'!$M:$M,$B105,'Estruturante Móvel'!$C:$C,"&lt;&gt;PREVISTO",'Estruturante Móvel'!$G:$G,CN$4))</f>
        <v>0</v>
      </c>
      <c r="CP105" s="139">
        <f>(COUNTIFS('Estruturante Móvel'!$M:$M,$B105,'Estruturante Móvel'!$AM:$AM,CP$4))-(COUNTIFS('Estruturante Móvel'!$M:$M,$B105,'Estruturante Móvel'!$AM:$AM,CP$4,'Estruturante Móvel'!$AQ:$AQ,"REPARO FO"))</f>
        <v>0</v>
      </c>
      <c r="CQ105" s="140">
        <f>(COUNTIFS('Estruturante Móvel'!$M:$M,$B105,'Estruturante Móvel'!$C:$C,"&lt;&gt;PREVISTO",'Estruturante Móvel'!$G:$G,CP$4))</f>
        <v>0</v>
      </c>
      <c r="CR105" s="139">
        <f>(COUNTIFS('Estruturante Móvel'!$M:$M,$B105,'Estruturante Móvel'!$AM:$AM,CR$4))-(COUNTIFS('Estruturante Móvel'!$M:$M,$B105,'Estruturante Móvel'!$AM:$AM,CR$4,'Estruturante Móvel'!$AQ:$AQ,"REPARO FO"))</f>
        <v>0</v>
      </c>
      <c r="CS105" s="140">
        <f>(COUNTIFS('Estruturante Móvel'!$M:$M,$B105,'Estruturante Móvel'!$C:$C,"&lt;&gt;PREVISTO",'Estruturante Móvel'!$G:$G,CR$4))</f>
        <v>0</v>
      </c>
      <c r="CT105" s="139">
        <f>(COUNTIFS('Estruturante Móvel'!$M:$M,$B105,'Estruturante Móvel'!$AM:$AM,CT$4))-(COUNTIFS('Estruturante Móvel'!$M:$M,$B105,'Estruturante Móvel'!$AM:$AM,CT$4,'Estruturante Móvel'!$AQ:$AQ,"REPARO FO"))</f>
        <v>0</v>
      </c>
      <c r="CU105" s="140">
        <f>(COUNTIFS('Estruturante Móvel'!$M:$M,$B105,'Estruturante Móvel'!$C:$C,"&lt;&gt;PREVISTO",'Estruturante Móvel'!$G:$G,CT$4))</f>
        <v>0</v>
      </c>
      <c r="CV105" s="139">
        <f>(COUNTIFS('Estruturante Móvel'!$M:$M,$B105,'Estruturante Móvel'!$AM:$AM,CV$4))-(COUNTIFS('Estruturante Móvel'!$M:$M,$B105,'Estruturante Móvel'!$AM:$AM,CV$4,'Estruturante Móvel'!$AQ:$AQ,"REPARO FO"))</f>
        <v>0</v>
      </c>
      <c r="CW105" s="140">
        <f>(COUNTIFS('Estruturante Móvel'!$M:$M,$B105,'Estruturante Móvel'!$C:$C,"&lt;&gt;PREVISTO",'Estruturante Móvel'!$G:$G,CV$4))</f>
        <v>0</v>
      </c>
      <c r="CX105" s="139">
        <f>(COUNTIFS('Estruturante Móvel'!$M:$M,$B105,'Estruturante Móvel'!$AM:$AM,CX$4))-(COUNTIFS('Estruturante Móvel'!$M:$M,$B105,'Estruturante Móvel'!$AM:$AM,CX$4,'Estruturante Móvel'!$AQ:$AQ,"REPARO FO"))</f>
        <v>0</v>
      </c>
      <c r="CY105" s="140">
        <f>(COUNTIFS('Estruturante Móvel'!$M:$M,$B105,'Estruturante Móvel'!$C:$C,"&lt;&gt;PREVISTO",'Estruturante Móvel'!$G:$G,CX$4))</f>
        <v>0</v>
      </c>
      <c r="CZ105" s="139">
        <f>(COUNTIFS('Estruturante Móvel'!$M:$M,$B105,'Estruturante Móvel'!$AM:$AM,CZ$4))-(COUNTIFS('Estruturante Móvel'!$M:$M,$B105,'Estruturante Móvel'!$AM:$AM,CZ$4,'Estruturante Móvel'!$AQ:$AQ,"REPARO FO"))</f>
        <v>0</v>
      </c>
      <c r="DA105" s="140">
        <f>(COUNTIFS('Estruturante Móvel'!$M:$M,$B105,'Estruturante Móvel'!$C:$C,"&lt;&gt;PREVISTO",'Estruturante Móvel'!$G:$G,CZ$4))</f>
        <v>0</v>
      </c>
      <c r="DB105" s="139">
        <f>(COUNTIFS('Estruturante Móvel'!$M:$M,$B105,'Estruturante Móvel'!$AM:$AM,DB$4))-(COUNTIFS('Estruturante Móvel'!$M:$M,$B105,'Estruturante Móvel'!$AM:$AM,DB$4,'Estruturante Móvel'!$AQ:$AQ,"REPARO FO"))</f>
        <v>0</v>
      </c>
      <c r="DC105" s="140">
        <f>(COUNTIFS('Estruturante Móvel'!$M:$M,$B105,'Estruturante Móvel'!$C:$C,"&lt;&gt;PREVISTO",'Estruturante Móvel'!$G:$G,DB$4))</f>
        <v>0</v>
      </c>
      <c r="DD105" s="139">
        <f>(COUNTIFS('Estruturante Móvel'!$M:$M,$B105,'Estruturante Móvel'!$AM:$AM,DD$4))-(COUNTIFS('Estruturante Móvel'!$M:$M,$B105,'Estruturante Móvel'!$AM:$AM,DD$4,'Estruturante Móvel'!$AQ:$AQ,"REPARO FO"))</f>
        <v>0</v>
      </c>
      <c r="DE105" s="140">
        <f>(COUNTIFS('Estruturante Móvel'!$M:$M,$B105,'Estruturante Móvel'!$C:$C,"&lt;&gt;PREVISTO",'Estruturante Móvel'!$G:$G,DD$4))</f>
        <v>0</v>
      </c>
      <c r="DF105" s="139">
        <f>(COUNTIFS('Estruturante Móvel'!$M:$M,$B105,'Estruturante Móvel'!$AM:$AM,DF$4))-(COUNTIFS('Estruturante Móvel'!$M:$M,$B105,'Estruturante Móvel'!$AM:$AM,DF$4,'Estruturante Móvel'!$AQ:$AQ,"REPARO FO"))</f>
        <v>0</v>
      </c>
      <c r="DG105" s="140">
        <f>(COUNTIFS('Estruturante Móvel'!$M:$M,$B105,'Estruturante Móvel'!$C:$C,"&lt;&gt;PREVISTO",'Estruturante Móvel'!$G:$G,DF$4))</f>
        <v>0</v>
      </c>
      <c r="DH105" s="139">
        <f>(COUNTIFS('Estruturante Móvel'!$M:$M,$B105,'Estruturante Móvel'!$AM:$AM,DH$4))-(COUNTIFS('Estruturante Móvel'!$M:$M,$B105,'Estruturante Móvel'!$AM:$AM,DH$4,'Estruturante Móvel'!$AQ:$AQ,"REPARO FO"))</f>
        <v>0</v>
      </c>
      <c r="DI105" s="140">
        <f>(COUNTIFS('Estruturante Móvel'!$M:$M,$B105,'Estruturante Móvel'!$C:$C,"&lt;&gt;PREVISTO",'Estruturante Móvel'!$G:$G,DH$4))</f>
        <v>0</v>
      </c>
      <c r="DJ105" s="139">
        <f>(COUNTIFS('Estruturante Móvel'!$M:$M,$B105,'Estruturante Móvel'!$AM:$AM,DJ$4))-(COUNTIFS('Estruturante Móvel'!$M:$M,$B105,'Estruturante Móvel'!$AM:$AM,DJ$4,'Estruturante Móvel'!$AQ:$AQ,"REPARO FO"))</f>
        <v>0</v>
      </c>
      <c r="DK105" s="140">
        <f>(COUNTIFS('Estruturante Móvel'!$M:$M,$B105,'Estruturante Móvel'!$C:$C,"&lt;&gt;PREVISTO",'Estruturante Móvel'!$G:$G,DJ$4))</f>
        <v>0</v>
      </c>
      <c r="DL105" s="139">
        <f>(COUNTIFS('Estruturante Móvel'!$M:$M,$B105,'Estruturante Móvel'!$AM:$AM,DL$4))-(COUNTIFS('Estruturante Móvel'!$M:$M,$B105,'Estruturante Móvel'!$AM:$AM,DL$4,'Estruturante Móvel'!$AQ:$AQ,"REPARO FO"))</f>
        <v>0</v>
      </c>
      <c r="DM105" s="140">
        <f>(COUNTIFS('Estruturante Móvel'!$M:$M,$B105,'Estruturante Móvel'!$C:$C,"&lt;&gt;PREVISTO",'Estruturante Móvel'!$G:$G,DL$4))</f>
        <v>0</v>
      </c>
      <c r="DN105" s="139">
        <f>(COUNTIFS('Estruturante Móvel'!$M:$M,$B105,'Estruturante Móvel'!$AM:$AM,DN$4))-(COUNTIFS('Estruturante Móvel'!$M:$M,$B105,'Estruturante Móvel'!$AM:$AM,DN$4,'Estruturante Móvel'!$AQ:$AQ,"REPARO FO"))</f>
        <v>0</v>
      </c>
      <c r="DO105" s="140">
        <f>(COUNTIFS('Estruturante Móvel'!$M:$M,$B105,'Estruturante Móvel'!$C:$C,"&lt;&gt;PREVISTO",'Estruturante Móvel'!$G:$G,DN$4))</f>
        <v>0</v>
      </c>
      <c r="DP105" s="139">
        <f>(COUNTIFS('Estruturante Móvel'!$M:$M,$B105,'Estruturante Móvel'!$AM:$AM,DP$4))-(COUNTIFS('Estruturante Móvel'!$M:$M,$B105,'Estruturante Móvel'!$AM:$AM,DP$4,'Estruturante Móvel'!$AQ:$AQ,"REPARO FO"))</f>
        <v>0</v>
      </c>
      <c r="DQ105" s="140">
        <f>(COUNTIFS('Estruturante Móvel'!$M:$M,$B105,'Estruturante Móvel'!$C:$C,"&lt;&gt;PREVISTO",'Estruturante Móvel'!$G:$G,DP$4))</f>
        <v>0</v>
      </c>
      <c r="DR105" s="139">
        <f>(COUNTIFS('Estruturante Móvel'!$M:$M,$B105,'Estruturante Móvel'!$AM:$AM,DR$4))-(COUNTIFS('Estruturante Móvel'!$M:$M,$B105,'Estruturante Móvel'!$AM:$AM,DR$4,'Estruturante Móvel'!$AQ:$AQ,"REPARO FO"))</f>
        <v>0</v>
      </c>
      <c r="DS105" s="140">
        <f>(COUNTIFS('Estruturante Móvel'!$M:$M,$B105,'Estruturante Móvel'!$C:$C,"&lt;&gt;PREVISTO",'Estruturante Móvel'!$G:$G,DR$4))</f>
        <v>0</v>
      </c>
      <c r="DT105" s="139">
        <f>(COUNTIFS('Estruturante Móvel'!$M:$M,$B105,'Estruturante Móvel'!$AM:$AM,DT$4))-(COUNTIFS('Estruturante Móvel'!$M:$M,$B105,'Estruturante Móvel'!$AM:$AM,DT$4,'Estruturante Móvel'!$AQ:$AQ,"REPARO FO"))</f>
        <v>0</v>
      </c>
      <c r="DU105" s="140">
        <f>(COUNTIFS('Estruturante Móvel'!$M:$M,$B105,'Estruturante Móvel'!$C:$C,"&lt;&gt;PREVISTO",'Estruturante Móvel'!$G:$G,DT$4))</f>
        <v>0</v>
      </c>
      <c r="DV105" s="139">
        <f>(COUNTIFS('Estruturante Móvel'!$M:$M,$B105,'Estruturante Móvel'!$AM:$AM,DV$4))-(COUNTIFS('Estruturante Móvel'!$M:$M,$B105,'Estruturante Móvel'!$AM:$AM,DV$4,'Estruturante Móvel'!$AQ:$AQ,"REPARO FO"))</f>
        <v>0</v>
      </c>
      <c r="DW105" s="140">
        <f>(COUNTIFS('Estruturante Móvel'!$M:$M,$B105,'Estruturante Móvel'!$C:$C,"&lt;&gt;PREVISTO",'Estruturante Móvel'!$G:$G,DV$4))</f>
        <v>0</v>
      </c>
      <c r="DX105" s="139">
        <f>(COUNTIFS('Estruturante Móvel'!$M:$M,$B105,'Estruturante Móvel'!$AM:$AM,DX$4))-(COUNTIFS('Estruturante Móvel'!$M:$M,$B105,'Estruturante Móvel'!$AM:$AM,DX$4,'Estruturante Móvel'!$AQ:$AQ,"REPARO FO"))</f>
        <v>0</v>
      </c>
      <c r="DY105" s="140">
        <f>(COUNTIFS('Estruturante Móvel'!$M:$M,$B105,'Estruturante Móvel'!$C:$C,"&lt;&gt;PREVISTO",'Estruturante Móvel'!$G:$G,DX$4))</f>
        <v>0</v>
      </c>
      <c r="DZ105" s="139">
        <f>(COUNTIFS('Estruturante Móvel'!$M:$M,$B105,'Estruturante Móvel'!$AM:$AM,DZ$4))-(COUNTIFS('Estruturante Móvel'!$M:$M,$B105,'Estruturante Móvel'!$AM:$AM,DZ$4,'Estruturante Móvel'!$AQ:$AQ,"REPARO FO"))</f>
        <v>0</v>
      </c>
      <c r="EA105" s="140">
        <f>(COUNTIFS('Estruturante Móvel'!$M:$M,$B105,'Estruturante Móvel'!$C:$C,"&lt;&gt;PREVISTO",'Estruturante Móvel'!$G:$G,DZ$4))</f>
        <v>0</v>
      </c>
      <c r="EB105" s="139">
        <f>(COUNTIFS('Estruturante Móvel'!$M:$M,$B105,'Estruturante Móvel'!$AM:$AM,EB$4))-(COUNTIFS('Estruturante Móvel'!$M:$M,$B105,'Estruturante Móvel'!$AM:$AM,EB$4,'Estruturante Móvel'!$AQ:$AQ,"REPARO FO"))</f>
        <v>0</v>
      </c>
      <c r="EC105" s="140">
        <f>(COUNTIFS('Estruturante Móvel'!$M:$M,$B105,'Estruturante Móvel'!$C:$C,"&lt;&gt;PREVISTO",'Estruturante Móvel'!$G:$G,EB$4))</f>
        <v>0</v>
      </c>
      <c r="ED105" s="139">
        <f>(COUNTIFS('Estruturante Móvel'!$M:$M,$B105,'Estruturante Móvel'!$AM:$AM,ED$4))-(COUNTIFS('Estruturante Móvel'!$M:$M,$B105,'Estruturante Móvel'!$AM:$AM,ED$4,'Estruturante Móvel'!$AQ:$AQ,"REPARO FO"))</f>
        <v>0</v>
      </c>
      <c r="EE105" s="140">
        <f>(COUNTIFS('Estruturante Móvel'!$M:$M,$B105,'Estruturante Móvel'!$C:$C,"&lt;&gt;PREVISTO",'Estruturante Móvel'!$G:$G,ED$4))</f>
        <v>0</v>
      </c>
      <c r="EF105" s="139">
        <f>(COUNTIFS('Estruturante Móvel'!$M:$M,$B105,'Estruturante Móvel'!$AM:$AM,EF$4))-(COUNTIFS('Estruturante Móvel'!$M:$M,$B105,'Estruturante Móvel'!$AM:$AM,EF$4,'Estruturante Móvel'!$AQ:$AQ,"REPARO FO"))</f>
        <v>0</v>
      </c>
      <c r="EG105" s="140">
        <f>(COUNTIFS('Estruturante Móvel'!$M:$M,$B105,'Estruturante Móvel'!$C:$C,"&lt;&gt;PREVISTO",'Estruturante Móvel'!$G:$G,EF$4))</f>
        <v>0</v>
      </c>
      <c r="EH105" s="139">
        <f>(COUNTIFS('Estruturante Móvel'!$M:$M,$B105,'Estruturante Móvel'!$AM:$AM,EH$4))-(COUNTIFS('Estruturante Móvel'!$M:$M,$B105,'Estruturante Móvel'!$AM:$AM,EH$4,'Estruturante Móvel'!$AQ:$AQ,"REPARO FO"))</f>
        <v>0</v>
      </c>
      <c r="EI105" s="140">
        <f>(COUNTIFS('Estruturante Móvel'!$M:$M,$B105,'Estruturante Móvel'!$C:$C,"&lt;&gt;PREVISTO",'Estruturante Móvel'!$G:$G,EH$4))</f>
        <v>0</v>
      </c>
      <c r="EJ105" s="139">
        <f>(COUNTIFS('Estruturante Móvel'!$M:$M,$B105,'Estruturante Móvel'!$AM:$AM,EJ$4))-(COUNTIFS('Estruturante Móvel'!$M:$M,$B105,'Estruturante Móvel'!$AM:$AM,EJ$4,'Estruturante Móvel'!$AQ:$AQ,"REPARO FO"))</f>
        <v>0</v>
      </c>
      <c r="EK105" s="140">
        <f>(COUNTIFS('Estruturante Móvel'!$M:$M,$B105,'Estruturante Móvel'!$C:$C,"&lt;&gt;PREVISTO",'Estruturante Móvel'!$G:$G,EJ$4))</f>
        <v>0</v>
      </c>
      <c r="EL105" s="139">
        <f>(COUNTIFS('Estruturante Móvel'!$M:$M,$B105,'Estruturante Móvel'!$AM:$AM,EL$4))-(COUNTIFS('Estruturante Móvel'!$M:$M,$B105,'Estruturante Móvel'!$AM:$AM,EL$4,'Estruturante Móvel'!$AQ:$AQ,"REPARO FO"))</f>
        <v>0</v>
      </c>
      <c r="EM105" s="140">
        <f>(COUNTIFS('Estruturante Móvel'!$M:$M,$B105,'Estruturante Móvel'!$C:$C,"&lt;&gt;PREVISTO",'Estruturante Móvel'!$G:$G,EL$4))</f>
        <v>0</v>
      </c>
      <c r="EN105" s="139">
        <f>(COUNTIFS('Estruturante Móvel'!$M:$M,$B105,'Estruturante Móvel'!$AM:$AM,EN$4))-(COUNTIFS('Estruturante Móvel'!$M:$M,$B105,'Estruturante Móvel'!$AM:$AM,EN$4,'Estruturante Móvel'!$AQ:$AQ,"REPARO FO"))</f>
        <v>0</v>
      </c>
      <c r="EO105" s="140">
        <f>(COUNTIFS('Estruturante Móvel'!$M:$M,$B105,'Estruturante Móvel'!$C:$C,"&lt;&gt;PREVISTO",'Estruturante Móvel'!$G:$G,EN$4))</f>
        <v>0</v>
      </c>
      <c r="EP105" s="139">
        <f>(COUNTIFS('Estruturante Móvel'!$M:$M,$B105,'Estruturante Móvel'!$AM:$AM,EP$4))-(COUNTIFS('Estruturante Móvel'!$M:$M,$B105,'Estruturante Móvel'!$AM:$AM,EP$4,'Estruturante Móvel'!$AQ:$AQ,"REPARO FO"))</f>
        <v>0</v>
      </c>
      <c r="EQ105" s="140">
        <f>(COUNTIFS('Estruturante Móvel'!$M:$M,$B105,'Estruturante Móvel'!$C:$C,"&lt;&gt;PREVISTO",'Estruturante Móvel'!$G:$G,EP$4))</f>
        <v>0</v>
      </c>
      <c r="ER105" s="139">
        <f>(COUNTIFS('Estruturante Móvel'!$M:$M,$B105,'Estruturante Móvel'!$AM:$AM,ER$4))-(COUNTIFS('Estruturante Móvel'!$M:$M,$B105,'Estruturante Móvel'!$AM:$AM,ER$4,'Estruturante Móvel'!$AQ:$AQ,"REPARO FO"))</f>
        <v>0</v>
      </c>
      <c r="ES105" s="140">
        <f>(COUNTIFS('Estruturante Móvel'!$M:$M,$B105,'Estruturante Móvel'!$C:$C,"&lt;&gt;PREVISTO",'Estruturante Móvel'!$G:$G,ER$4))</f>
        <v>0</v>
      </c>
      <c r="ET105" s="139">
        <f>(COUNTIFS('Estruturante Móvel'!$M:$M,$B105,'Estruturante Móvel'!$AM:$AM,ET$4))-(COUNTIFS('Estruturante Móvel'!$M:$M,$B105,'Estruturante Móvel'!$AM:$AM,ET$4,'Estruturante Móvel'!$AQ:$AQ,"REPARO FO"))</f>
        <v>0</v>
      </c>
      <c r="EU105" s="140">
        <f>(COUNTIFS('Estruturante Móvel'!$M:$M,$B105,'Estruturante Móvel'!$C:$C,"&lt;&gt;PREVISTO",'Estruturante Móvel'!$G:$G,ET$4))</f>
        <v>0</v>
      </c>
      <c r="EV105" s="139">
        <f>(COUNTIFS('Estruturante Móvel'!$M:$M,$B105,'Estruturante Móvel'!$AM:$AM,EV$4))-(COUNTIFS('Estruturante Móvel'!$M:$M,$B105,'Estruturante Móvel'!$AM:$AM,EV$4,'Estruturante Móvel'!$AQ:$AQ,"REPARO FO"))</f>
        <v>0</v>
      </c>
      <c r="EW105" s="140">
        <f>(COUNTIFS('Estruturante Móvel'!$M:$M,$B105,'Estruturante Móvel'!$C:$C,"&lt;&gt;PREVISTO",'Estruturante Móvel'!$G:$G,EV$4))</f>
        <v>0</v>
      </c>
      <c r="EX105" s="139">
        <f>(COUNTIFS('Estruturante Móvel'!$M:$M,$B105,'Estruturante Móvel'!$AM:$AM,EX$4))-(COUNTIFS('Estruturante Móvel'!$M:$M,$B105,'Estruturante Móvel'!$AM:$AM,EX$4,'Estruturante Móvel'!$AQ:$AQ,"REPARO FO"))</f>
        <v>0</v>
      </c>
      <c r="EY105" s="140">
        <f>(COUNTIFS('Estruturante Móvel'!$M:$M,$B105,'Estruturante Móvel'!$C:$C,"&lt;&gt;PREVISTO",'Estruturante Móvel'!$G:$G,EX$4))</f>
        <v>0</v>
      </c>
      <c r="EZ105" s="139">
        <f>(COUNTIFS('Estruturante Móvel'!$M:$M,$B105,'Estruturante Móvel'!$AM:$AM,EZ$4))-(COUNTIFS('Estruturante Móvel'!$M:$M,$B105,'Estruturante Móvel'!$AM:$AM,EZ$4,'Estruturante Móvel'!$AQ:$AQ,"REPARO FO"))</f>
        <v>0</v>
      </c>
      <c r="FA105" s="140">
        <f>(COUNTIFS('Estruturante Móvel'!$M:$M,$B105,'Estruturante Móvel'!$C:$C,"&lt;&gt;PREVISTO",'Estruturante Móvel'!$G:$G,EZ$4))</f>
        <v>0</v>
      </c>
      <c r="FB105" s="139">
        <f>(COUNTIFS('Estruturante Móvel'!$M:$M,$B105,'Estruturante Móvel'!$AM:$AM,FB$4))-(COUNTIFS('Estruturante Móvel'!$M:$M,$B105,'Estruturante Móvel'!$AM:$AM,FB$4,'Estruturante Móvel'!$AQ:$AQ,"REPARO FO"))</f>
        <v>0</v>
      </c>
      <c r="FC105" s="140">
        <f>(COUNTIFS('Estruturante Móvel'!$M:$M,$B105,'Estruturante Móvel'!$C:$C,"&lt;&gt;PREVISTO",'Estruturante Móvel'!$G:$G,FB$4))</f>
        <v>0</v>
      </c>
      <c r="FD105" s="139">
        <f>(COUNTIFS('Estruturante Móvel'!$M:$M,$B105,'Estruturante Móvel'!$AM:$AM,FD$4))-(COUNTIFS('Estruturante Móvel'!$M:$M,$B105,'Estruturante Móvel'!$AM:$AM,FD$4,'Estruturante Móvel'!$AQ:$AQ,"REPARO FO"))</f>
        <v>0</v>
      </c>
      <c r="FE105" s="140">
        <f>(COUNTIFS('Estruturante Móvel'!$M:$M,$B105,'Estruturante Móvel'!$C:$C,"&lt;&gt;PREVISTO",'Estruturante Móvel'!$G:$G,FD$4))</f>
        <v>0</v>
      </c>
      <c r="FF105" s="139">
        <f>(COUNTIFS('Estruturante Móvel'!$M:$M,$B105,'Estruturante Móvel'!$AM:$AM,FF$4))-(COUNTIFS('Estruturante Móvel'!$M:$M,$B105,'Estruturante Móvel'!$AM:$AM,FF$4,'Estruturante Móvel'!$AQ:$AQ,"REPARO FO"))</f>
        <v>0</v>
      </c>
      <c r="FG105" s="140">
        <f>(COUNTIFS('Estruturante Móvel'!$M:$M,$B105,'Estruturante Móvel'!$C:$C,"&lt;&gt;PREVISTO",'Estruturante Móvel'!$G:$G,FF$4))</f>
        <v>0</v>
      </c>
      <c r="FH105" s="139">
        <f>(COUNTIFS('Estruturante Móvel'!$M:$M,$B105,'Estruturante Móvel'!$AM:$AM,FH$4))-(COUNTIFS('Estruturante Móvel'!$M:$M,$B105,'Estruturante Móvel'!$AM:$AM,FH$4,'Estruturante Móvel'!$AQ:$AQ,"REPARO FO"))</f>
        <v>0</v>
      </c>
      <c r="FI105" s="140">
        <f>(COUNTIFS('Estruturante Móvel'!$M:$M,$B105,'Estruturante Móvel'!$C:$C,"&lt;&gt;PREVISTO",'Estruturante Móvel'!$G:$G,FH$4))</f>
        <v>0</v>
      </c>
      <c r="FJ105" s="139">
        <f>(COUNTIFS('Estruturante Móvel'!$M:$M,$B105,'Estruturante Móvel'!$AM:$AM,FJ$4))-(COUNTIFS('Estruturante Móvel'!$M:$M,$B105,'Estruturante Móvel'!$AM:$AM,FJ$4,'Estruturante Móvel'!$AQ:$AQ,"REPARO FO"))</f>
        <v>0</v>
      </c>
      <c r="FK105" s="140">
        <f>(COUNTIFS('Estruturante Móvel'!$M:$M,$B105,'Estruturante Móvel'!$C:$C,"&lt;&gt;PREVISTO",'Estruturante Móvel'!$G:$G,FJ$4))</f>
        <v>0</v>
      </c>
      <c r="FL105" s="139">
        <f>(COUNTIFS('Estruturante Móvel'!$M:$M,$B105,'Estruturante Móvel'!$AM:$AM,FL$4))-(COUNTIFS('Estruturante Móvel'!$M:$M,$B105,'Estruturante Móvel'!$AM:$AM,FL$4,'Estruturante Móvel'!$AQ:$AQ,"REPARO FO"))</f>
        <v>0</v>
      </c>
      <c r="FM105" s="140">
        <f>(COUNTIFS('Estruturante Móvel'!$M:$M,$B105,'Estruturante Móvel'!$C:$C,"&lt;&gt;PREVISTO",'Estruturante Móvel'!$G:$G,FL$4))</f>
        <v>0</v>
      </c>
      <c r="FN105" s="139">
        <f>(COUNTIFS('Estruturante Móvel'!$M:$M,$B105,'Estruturante Móvel'!$AM:$AM,FN$4))-(COUNTIFS('Estruturante Móvel'!$M:$M,$B105,'Estruturante Móvel'!$AM:$AM,FN$4,'Estruturante Móvel'!$AQ:$AQ,"REPARO FO"))</f>
        <v>0</v>
      </c>
      <c r="FO105" s="140">
        <f>(COUNTIFS('Estruturante Móvel'!$M:$M,$B105,'Estruturante Móvel'!$C:$C,"&lt;&gt;PREVISTO",'Estruturante Móvel'!$G:$G,FN$4))</f>
        <v>0</v>
      </c>
      <c r="FP105" s="139">
        <f>(COUNTIFS('Estruturante Móvel'!$M:$M,$B105,'Estruturante Móvel'!$AM:$AM,FP$4))-(COUNTIFS('Estruturante Móvel'!$M:$M,$B105,'Estruturante Móvel'!$AM:$AM,FP$4,'Estruturante Móvel'!$AQ:$AQ,"REPARO FO"))</f>
        <v>0</v>
      </c>
      <c r="FQ105" s="140">
        <f>(COUNTIFS('Estruturante Móvel'!$M:$M,$B105,'Estruturante Móvel'!$C:$C,"&lt;&gt;PREVISTO",'Estruturante Móvel'!$G:$G,FP$4))</f>
        <v>0</v>
      </c>
      <c r="FR105" s="139">
        <f>(COUNTIFS('Estruturante Móvel'!$M:$M,$B105,'Estruturante Móvel'!$AM:$AM,FR$4))-(COUNTIFS('Estruturante Móvel'!$M:$M,$B105,'Estruturante Móvel'!$AM:$AM,FR$4,'Estruturante Móvel'!$AQ:$AQ,"REPARO FO"))</f>
        <v>0</v>
      </c>
      <c r="FS105" s="140">
        <f>(COUNTIFS('Estruturante Móvel'!$M:$M,$B105,'Estruturante Móvel'!$C:$C,"&lt;&gt;PREVISTO",'Estruturante Móvel'!$G:$G,FR$4))</f>
        <v>0</v>
      </c>
      <c r="FT105" s="139">
        <f>(COUNTIFS('Estruturante Móvel'!$M:$M,$B105,'Estruturante Móvel'!$AM:$AM,FT$4))-(COUNTIFS('Estruturante Móvel'!$M:$M,$B105,'Estruturante Móvel'!$AM:$AM,FT$4,'Estruturante Móvel'!$AQ:$AQ,"REPARO FO"))</f>
        <v>0</v>
      </c>
      <c r="FU105" s="140">
        <f>(COUNTIFS('Estruturante Móvel'!$M:$M,$B105,'Estruturante Móvel'!$C:$C,"&lt;&gt;PREVISTO",'Estruturante Móvel'!$G:$G,FT$4))</f>
        <v>0</v>
      </c>
      <c r="FV105" s="139">
        <f>(COUNTIFS('Estruturante Móvel'!$M:$M,$B105,'Estruturante Móvel'!$AM:$AM,FV$4))-(COUNTIFS('Estruturante Móvel'!$M:$M,$B105,'Estruturante Móvel'!$AM:$AM,FV$4,'Estruturante Móvel'!$AQ:$AQ,"REPARO FO"))</f>
        <v>0</v>
      </c>
      <c r="FW105" s="140">
        <f>(COUNTIFS('Estruturante Móvel'!$M:$M,$B105,'Estruturante Móvel'!$C:$C,"&lt;&gt;PREVISTO",'Estruturante Móvel'!$G:$G,FV$4))</f>
        <v>0</v>
      </c>
      <c r="FX105" s="139">
        <f>(COUNTIFS('Estruturante Móvel'!$M:$M,$B105,'Estruturante Móvel'!$AM:$AM,FX$4))-(COUNTIFS('Estruturante Móvel'!$M:$M,$B105,'Estruturante Móvel'!$AM:$AM,FX$4,'Estruturante Móvel'!$AQ:$AQ,"REPARO FO"))</f>
        <v>0</v>
      </c>
      <c r="FY105" s="140">
        <f>(COUNTIFS('Estruturante Móvel'!$M:$M,$B105,'Estruturante Móvel'!$C:$C,"&lt;&gt;PREVISTO",'Estruturante Móvel'!$G:$G,FX$4))</f>
        <v>0</v>
      </c>
      <c r="FZ105" s="139">
        <f>(COUNTIFS('Estruturante Móvel'!$M:$M,$B105,'Estruturante Móvel'!$AM:$AM,FZ$4))-(COUNTIFS('Estruturante Móvel'!$M:$M,$B105,'Estruturante Móvel'!$AM:$AM,FZ$4,'Estruturante Móvel'!$AQ:$AQ,"REPARO FO"))</f>
        <v>0</v>
      </c>
      <c r="GA105" s="140">
        <f>(COUNTIFS('Estruturante Móvel'!$M:$M,$B105,'Estruturante Móvel'!$C:$C,"&lt;&gt;PREVISTO",'Estruturante Móvel'!$G:$G,FZ$4))</f>
        <v>0</v>
      </c>
      <c r="GB105" s="139">
        <f>(COUNTIFS('Estruturante Móvel'!$M:$M,$B105,'Estruturante Móvel'!$AM:$AM,GB$4))-(COUNTIFS('Estruturante Móvel'!$M:$M,$B105,'Estruturante Móvel'!$AM:$AM,GB$4,'Estruturante Móvel'!$AQ:$AQ,"REPARO FO"))</f>
        <v>0</v>
      </c>
      <c r="GC105" s="140">
        <f>(COUNTIFS('Estruturante Móvel'!$M:$M,$B105,'Estruturante Móvel'!$C:$C,"&lt;&gt;PREVISTO",'Estruturante Móvel'!$G:$G,GB$4))</f>
        <v>0</v>
      </c>
      <c r="GD105" s="139">
        <f>(COUNTIFS('Estruturante Móvel'!$M:$M,$B105,'Estruturante Móvel'!$AM:$AM,GD$4))-(COUNTIFS('Estruturante Móvel'!$M:$M,$B105,'Estruturante Móvel'!$AM:$AM,GD$4,'Estruturante Móvel'!$AQ:$AQ,"REPARO FO"))</f>
        <v>0</v>
      </c>
      <c r="GE105" s="140">
        <f>(COUNTIFS('Estruturante Móvel'!$M:$M,$B105,'Estruturante Móvel'!$C:$C,"&lt;&gt;PREVISTO",'Estruturante Móvel'!$G:$G,GD$4))</f>
        <v>0</v>
      </c>
      <c r="GF105" s="139">
        <f>(COUNTIFS('Estruturante Móvel'!$M:$M,$B105,'Estruturante Móvel'!$AM:$AM,GF$4))-(COUNTIFS('Estruturante Móvel'!$M:$M,$B105,'Estruturante Móvel'!$AM:$AM,GF$4,'Estruturante Móvel'!$AQ:$AQ,"REPARO FO"))</f>
        <v>0</v>
      </c>
      <c r="GG105" s="140">
        <f>(COUNTIFS('Estruturante Móvel'!$M:$M,$B105,'Estruturante Móvel'!$C:$C,"&lt;&gt;PREVISTO",'Estruturante Móvel'!$G:$G,GF$4))</f>
        <v>0</v>
      </c>
      <c r="GH105" s="139">
        <f>(COUNTIFS('Estruturante Móvel'!$M:$M,$B105,'Estruturante Móvel'!$AM:$AM,GH$4))-(COUNTIFS('Estruturante Móvel'!$M:$M,$B105,'Estruturante Móvel'!$AM:$AM,GH$4,'Estruturante Móvel'!$AQ:$AQ,"REPARO FO"))</f>
        <v>0</v>
      </c>
      <c r="GI105" s="140">
        <f>(COUNTIFS('Estruturante Móvel'!$M:$M,$B105,'Estruturante Móvel'!$C:$C,"&lt;&gt;PREVISTO",'Estruturante Móvel'!$G:$G,GH$4))</f>
        <v>0</v>
      </c>
      <c r="GJ105" s="139">
        <f>(COUNTIFS('Estruturante Móvel'!$M:$M,$B105,'Estruturante Móvel'!$AM:$AM,GJ$4))-(COUNTIFS('Estruturante Móvel'!$M:$M,$B105,'Estruturante Móvel'!$AM:$AM,GJ$4,'Estruturante Móvel'!$AQ:$AQ,"REPARO FO"))</f>
        <v>0</v>
      </c>
      <c r="GK105" s="140">
        <f>(COUNTIFS('Estruturante Móvel'!$M:$M,$B105,'Estruturante Móvel'!$C:$C,"&lt;&gt;PREVISTO",'Estruturante Móvel'!$G:$G,GJ$4))</f>
        <v>0</v>
      </c>
      <c r="GL105" s="139">
        <f>(COUNTIFS('Estruturante Móvel'!$M:$M,$B105,'Estruturante Móvel'!$AM:$AM,GL$4))-(COUNTIFS('Estruturante Móvel'!$M:$M,$B105,'Estruturante Móvel'!$AM:$AM,GL$4,'Estruturante Móvel'!$AQ:$AQ,"REPARO FO"))</f>
        <v>0</v>
      </c>
      <c r="GM105" s="140">
        <f>(COUNTIFS('Estruturante Móvel'!$M:$M,$B105,'Estruturante Móvel'!$C:$C,"&lt;&gt;PREVISTO",'Estruturante Móvel'!$G:$G,GL$4))</f>
        <v>0</v>
      </c>
      <c r="GN105" s="139">
        <f>(COUNTIFS('Estruturante Móvel'!$M:$M,$B105,'Estruturante Móvel'!$AM:$AM,GN$4))-(COUNTIFS('Estruturante Móvel'!$M:$M,$B105,'Estruturante Móvel'!$AM:$AM,GN$4,'Estruturante Móvel'!$AQ:$AQ,"REPARO FO"))</f>
        <v>0</v>
      </c>
      <c r="GO105" s="140">
        <f>(COUNTIFS('Estruturante Móvel'!$M:$M,$B105,'Estruturante Móvel'!$C:$C,"&lt;&gt;PREVISTO",'Estruturante Móvel'!$G:$G,GN$4))</f>
        <v>0</v>
      </c>
      <c r="GP105" s="139">
        <f>(COUNTIFS('Estruturante Móvel'!$M:$M,$B105,'Estruturante Móvel'!$AM:$AM,GP$4))-(COUNTIFS('Estruturante Móvel'!$M:$M,$B105,'Estruturante Móvel'!$AM:$AM,GP$4,'Estruturante Móvel'!$AQ:$AQ,"REPARO FO"))</f>
        <v>0</v>
      </c>
      <c r="GQ105" s="140">
        <f>(COUNTIFS('Estruturante Móvel'!$M:$M,$B105,'Estruturante Móvel'!$C:$C,"&lt;&gt;PREVISTO",'Estruturante Móvel'!$G:$G,GP$4))</f>
        <v>0</v>
      </c>
      <c r="GR105" s="139">
        <f>(COUNTIFS('Estruturante Móvel'!$M:$M,$B105,'Estruturante Móvel'!$AM:$AM,GR$4))-(COUNTIFS('Estruturante Móvel'!$M:$M,$B105,'Estruturante Móvel'!$AM:$AM,GR$4,'Estruturante Móvel'!$AQ:$AQ,"REPARO FO"))</f>
        <v>0</v>
      </c>
      <c r="GS105" s="140">
        <f>(COUNTIFS('Estruturante Móvel'!$M:$M,$B105,'Estruturante Móvel'!$C:$C,"&lt;&gt;PREVISTO",'Estruturante Móvel'!$G:$G,GR$4))</f>
        <v>0</v>
      </c>
      <c r="GT105" s="139">
        <f>(COUNTIFS('Estruturante Móvel'!$M:$M,$B105,'Estruturante Móvel'!$AM:$AM,GT$4))-(COUNTIFS('Estruturante Móvel'!$M:$M,$B105,'Estruturante Móvel'!$AM:$AM,GT$4,'Estruturante Móvel'!$AQ:$AQ,"REPARO FO"))</f>
        <v>0</v>
      </c>
      <c r="GU105" s="140">
        <f>(COUNTIFS('Estruturante Móvel'!$M:$M,$B105,'Estruturante Móvel'!$C:$C,"&lt;&gt;PREVISTO",'Estruturante Móvel'!$G:$G,GT$4))</f>
        <v>0</v>
      </c>
      <c r="GV105" s="139">
        <f>(COUNTIFS('Estruturante Móvel'!$M:$M,$B105,'Estruturante Móvel'!$AM:$AM,GV$4))-(COUNTIFS('Estruturante Móvel'!$M:$M,$B105,'Estruturante Móvel'!$AM:$AM,GV$4,'Estruturante Móvel'!$AQ:$AQ,"REPARO FO"))</f>
        <v>0</v>
      </c>
      <c r="GW105" s="140">
        <f>(COUNTIFS('Estruturante Móvel'!$M:$M,$B105,'Estruturante Móvel'!$C:$C,"&lt;&gt;PREVISTO",'Estruturante Móvel'!$G:$G,GV$4))</f>
        <v>0</v>
      </c>
      <c r="GX105" s="139">
        <f>(COUNTIFS('Estruturante Móvel'!$M:$M,$B105,'Estruturante Móvel'!$AM:$AM,GX$4))-(COUNTIFS('Estruturante Móvel'!$M:$M,$B105,'Estruturante Móvel'!$AM:$AM,GX$4,'Estruturante Móvel'!$AQ:$AQ,"REPARO FO"))</f>
        <v>0</v>
      </c>
      <c r="GY105" s="140">
        <f>(COUNTIFS('Estruturante Móvel'!$M:$M,$B105,'Estruturante Móvel'!$C:$C,"&lt;&gt;PREVISTO",'Estruturante Móvel'!$G:$G,GX$4))</f>
        <v>0</v>
      </c>
      <c r="GZ105" s="139">
        <f>(COUNTIFS('Estruturante Móvel'!$M:$M,$B105,'Estruturante Móvel'!$AM:$AM,GZ$4))-(COUNTIFS('Estruturante Móvel'!$M:$M,$B105,'Estruturante Móvel'!$AM:$AM,GZ$4,'Estruturante Móvel'!$AQ:$AQ,"REPARO FO"))</f>
        <v>0</v>
      </c>
      <c r="HA105" s="140">
        <f>(COUNTIFS('Estruturante Móvel'!$M:$M,$B105,'Estruturante Móvel'!$C:$C,"&lt;&gt;PREVISTO",'Estruturante Móvel'!$G:$G,GZ$4))</f>
        <v>0</v>
      </c>
      <c r="HB105" s="139">
        <f>(COUNTIFS('Estruturante Móvel'!$M:$M,$B105,'Estruturante Móvel'!$AM:$AM,HB$4))-(COUNTIFS('Estruturante Móvel'!$M:$M,$B105,'Estruturante Móvel'!$AM:$AM,HB$4,'Estruturante Móvel'!$AQ:$AQ,"REPARO FO"))</f>
        <v>0</v>
      </c>
      <c r="HC105" s="140">
        <f>(COUNTIFS('Estruturante Móvel'!$M:$M,$B105,'Estruturante Móvel'!$C:$C,"&lt;&gt;PREVISTO",'Estruturante Móvel'!$G:$G,HB$4))</f>
        <v>0</v>
      </c>
      <c r="HD105" s="139">
        <f>(COUNTIFS('Estruturante Móvel'!$M:$M,$B105,'Estruturante Móvel'!$AM:$AM,HD$4))-(COUNTIFS('Estruturante Móvel'!$M:$M,$B105,'Estruturante Móvel'!$AM:$AM,HD$4,'Estruturante Móvel'!$AQ:$AQ,"REPARO FO"))</f>
        <v>0</v>
      </c>
      <c r="HE105" s="140">
        <f>(COUNTIFS('Estruturante Móvel'!$M:$M,$B105,'Estruturante Móvel'!$C:$C,"&lt;&gt;PREVISTO",'Estruturante Móvel'!$G:$G,HD$4))</f>
        <v>0</v>
      </c>
      <c r="HF105" s="139">
        <f>(COUNTIFS('Estruturante Móvel'!$M:$M,$B105,'Estruturante Móvel'!$AM:$AM,HF$4))-(COUNTIFS('Estruturante Móvel'!$M:$M,$B105,'Estruturante Móvel'!$AM:$AM,HF$4,'Estruturante Móvel'!$AQ:$AQ,"REPARO FO"))</f>
        <v>0</v>
      </c>
      <c r="HG105" s="140">
        <f>(COUNTIFS('Estruturante Móvel'!$M:$M,$B105,'Estruturante Móvel'!$C:$C,"&lt;&gt;PREVISTO",'Estruturante Móvel'!$G:$G,HF$4))</f>
        <v>0</v>
      </c>
      <c r="HH105" s="139">
        <f>(COUNTIFS('Estruturante Móvel'!$M:$M,$B105,'Estruturante Móvel'!$AM:$AM,HH$4))-(COUNTIFS('Estruturante Móvel'!$M:$M,$B105,'Estruturante Móvel'!$AM:$AM,HH$4,'Estruturante Móvel'!$AQ:$AQ,"REPARO FO"))</f>
        <v>0</v>
      </c>
      <c r="HI105" s="140">
        <f>(COUNTIFS('Estruturante Móvel'!$M:$M,$B105,'Estruturante Móvel'!$C:$C,"&lt;&gt;PREVISTO",'Estruturante Móvel'!$G:$G,HH$4))</f>
        <v>0</v>
      </c>
      <c r="HJ105" s="139">
        <f>(COUNTIFS('Estruturante Móvel'!$M:$M,$B105,'Estruturante Móvel'!$AM:$AM,HJ$4))-(COUNTIFS('Estruturante Móvel'!$M:$M,$B105,'Estruturante Móvel'!$AM:$AM,HJ$4,'Estruturante Móvel'!$AQ:$AQ,"REPARO FO"))</f>
        <v>0</v>
      </c>
      <c r="HK105" s="140">
        <f>(COUNTIFS('Estruturante Móvel'!$M:$M,$B105,'Estruturante Móvel'!$C:$C,"&lt;&gt;PREVISTO",'Estruturante Móvel'!$G:$G,HJ$4))</f>
        <v>0</v>
      </c>
      <c r="HL105" s="139">
        <f>(COUNTIFS('Estruturante Móvel'!$M:$M,$B105,'Estruturante Móvel'!$AM:$AM,HL$4))-(COUNTIFS('Estruturante Móvel'!$M:$M,$B105,'Estruturante Móvel'!$AM:$AM,HL$4,'Estruturante Móvel'!$AQ:$AQ,"REPARO FO"))</f>
        <v>0</v>
      </c>
      <c r="HM105" s="140">
        <f>(COUNTIFS('Estruturante Móvel'!$M:$M,$B105,'Estruturante Móvel'!$C:$C,"&lt;&gt;PREVISTO",'Estruturante Móvel'!$G:$G,HL$4))</f>
        <v>0</v>
      </c>
      <c r="HN105" s="139">
        <f>(COUNTIFS('Estruturante Móvel'!$M:$M,$B105,'Estruturante Móvel'!$AM:$AM,HN$4))-(COUNTIFS('Estruturante Móvel'!$M:$M,$B105,'Estruturante Móvel'!$AM:$AM,HN$4,'Estruturante Móvel'!$AQ:$AQ,"REPARO FO"))</f>
        <v>0</v>
      </c>
      <c r="HO105" s="140">
        <f>(COUNTIFS('Estruturante Móvel'!$M:$M,$B105,'Estruturante Móvel'!$C:$C,"&lt;&gt;PREVISTO",'Estruturante Móvel'!$G:$G,HN$4))</f>
        <v>0</v>
      </c>
      <c r="HP105" s="139">
        <f>(COUNTIFS('Estruturante Móvel'!$M:$M,$B105,'Estruturante Móvel'!$AM:$AM,HP$4))-(COUNTIFS('Estruturante Móvel'!$M:$M,$B105,'Estruturante Móvel'!$AM:$AM,HP$4,'Estruturante Móvel'!$AQ:$AQ,"REPARO FO"))</f>
        <v>0</v>
      </c>
      <c r="HQ105" s="140">
        <f>(COUNTIFS('Estruturante Móvel'!$M:$M,$B105,'Estruturante Móvel'!$C:$C,"&lt;&gt;PREVISTO",'Estruturante Móvel'!$G:$G,HP$4))</f>
        <v>0</v>
      </c>
      <c r="HR105" s="139">
        <f>(COUNTIFS('Estruturante Móvel'!$M:$M,$B105,'Estruturante Móvel'!$AM:$AM,HR$4))-(COUNTIFS('Estruturante Móvel'!$M:$M,$B105,'Estruturante Móvel'!$AM:$AM,HR$4,'Estruturante Móvel'!$AQ:$AQ,"REPARO FO"))</f>
        <v>0</v>
      </c>
      <c r="HS105" s="140">
        <f>(COUNTIFS('Estruturante Móvel'!$M:$M,$B105,'Estruturante Móvel'!$C:$C,"&lt;&gt;PREVISTO",'Estruturante Móvel'!$G:$G,HR$4))</f>
        <v>0</v>
      </c>
      <c r="HT105" s="139">
        <f>(COUNTIFS('Estruturante Móvel'!$M:$M,$B105,'Estruturante Móvel'!$AM:$AM,HT$4))-(COUNTIFS('Estruturante Móvel'!$M:$M,$B105,'Estruturante Móvel'!$AM:$AM,HT$4,'Estruturante Móvel'!$AQ:$AQ,"REPARO FO"))</f>
        <v>0</v>
      </c>
      <c r="HU105" s="140">
        <f>(COUNTIFS('Estruturante Móvel'!$M:$M,$B105,'Estruturante Móvel'!$C:$C,"&lt;&gt;PREVISTO",'Estruturante Móvel'!$G:$G,HT$4))</f>
        <v>0</v>
      </c>
      <c r="HV105" s="139">
        <f>(COUNTIFS('Estruturante Móvel'!$M:$M,$B105,'Estruturante Móvel'!$AM:$AM,HV$4))-(COUNTIFS('Estruturante Móvel'!$M:$M,$B105,'Estruturante Móvel'!$AM:$AM,HV$4,'Estruturante Móvel'!$AQ:$AQ,"REPARO FO"))</f>
        <v>0</v>
      </c>
      <c r="HW105" s="140">
        <f>(COUNTIFS('Estruturante Móvel'!$M:$M,$B105,'Estruturante Móvel'!$C:$C,"&lt;&gt;PREVISTO",'Estruturante Móvel'!$G:$G,HV$4))</f>
        <v>0</v>
      </c>
      <c r="HX105" s="139">
        <f>(COUNTIFS('Estruturante Móvel'!$M:$M,$B105,'Estruturante Móvel'!$AM:$AM,HX$4))-(COUNTIFS('Estruturante Móvel'!$M:$M,$B105,'Estruturante Móvel'!$AM:$AM,HX$4,'Estruturante Móvel'!$AQ:$AQ,"REPARO FO"))</f>
        <v>0</v>
      </c>
      <c r="HY105" s="140">
        <f>(COUNTIFS('Estruturante Móvel'!$M:$M,$B105,'Estruturante Móvel'!$C:$C,"&lt;&gt;PREVISTO",'Estruturante Móvel'!$G:$G,HX$4))</f>
        <v>0</v>
      </c>
      <c r="HZ105" s="139">
        <f>(COUNTIFS('Estruturante Móvel'!$M:$M,$B105,'Estruturante Móvel'!$AM:$AM,HZ$4))-(COUNTIFS('Estruturante Móvel'!$M:$M,$B105,'Estruturante Móvel'!$AM:$AM,HZ$4,'Estruturante Móvel'!$AQ:$AQ,"REPARO FO"))</f>
        <v>0</v>
      </c>
      <c r="IA105" s="140">
        <f>(COUNTIFS('Estruturante Móvel'!$M:$M,$B105,'Estruturante Móvel'!$C:$C,"&lt;&gt;PREVISTO",'Estruturante Móvel'!$G:$G,HZ$4))</f>
        <v>0</v>
      </c>
      <c r="IB105" s="139">
        <f>(COUNTIFS('Estruturante Móvel'!$M:$M,$B105,'Estruturante Móvel'!$AM:$AM,IB$4))-(COUNTIFS('Estruturante Móvel'!$M:$M,$B105,'Estruturante Móvel'!$AM:$AM,IB$4,'Estruturante Móvel'!$AQ:$AQ,"REPARO FO"))</f>
        <v>0</v>
      </c>
      <c r="IC105" s="140">
        <f>(COUNTIFS('Estruturante Móvel'!$M:$M,$B105,'Estruturante Móvel'!$C:$C,"&lt;&gt;PREVISTO",'Estruturante Móvel'!$G:$G,IB$4))</f>
        <v>0</v>
      </c>
      <c r="ID105" s="139">
        <f>(COUNTIFS('Estruturante Móvel'!$M:$M,$B105,'Estruturante Móvel'!$AM:$AM,ID$4))-(COUNTIFS('Estruturante Móvel'!$M:$M,$B105,'Estruturante Móvel'!$AM:$AM,ID$4,'Estruturante Móvel'!$AQ:$AQ,"REPARO FO"))</f>
        <v>0</v>
      </c>
      <c r="IE105" s="140">
        <f>(COUNTIFS('Estruturante Móvel'!$M:$M,$B105,'Estruturante Móvel'!$C:$C,"&lt;&gt;PREVISTO",'Estruturante Móvel'!$G:$G,ID$4))</f>
        <v>0</v>
      </c>
      <c r="IF105" s="139">
        <f>(COUNTIFS('Estruturante Móvel'!$M:$M,$B105,'Estruturante Móvel'!$AM:$AM,IF$4))-(COUNTIFS('Estruturante Móvel'!$M:$M,$B105,'Estruturante Móvel'!$AM:$AM,IF$4,'Estruturante Móvel'!$AQ:$AQ,"REPARO FO"))</f>
        <v>0</v>
      </c>
      <c r="IG105" s="140">
        <f>(COUNTIFS('Estruturante Móvel'!$M:$M,$B105,'Estruturante Móvel'!$C:$C,"&lt;&gt;PREVISTO",'Estruturante Móvel'!$G:$G,IF$4))</f>
        <v>0</v>
      </c>
      <c r="IH105" s="139">
        <f>(COUNTIFS('Estruturante Móvel'!$M:$M,$B105,'Estruturante Móvel'!$AM:$AM,IH$4))-(COUNTIFS('Estruturante Móvel'!$M:$M,$B105,'Estruturante Móvel'!$AM:$AM,IH$4,'Estruturante Móvel'!$AQ:$AQ,"REPARO FO"))</f>
        <v>0</v>
      </c>
      <c r="II105" s="140">
        <f>(COUNTIFS('Estruturante Móvel'!$M:$M,$B105,'Estruturante Móvel'!$C:$C,"&lt;&gt;PREVISTO",'Estruturante Móvel'!$G:$G,IH$4))</f>
        <v>0</v>
      </c>
      <c r="IJ105" s="139">
        <f>(COUNTIFS('Estruturante Móvel'!$M:$M,$B105,'Estruturante Móvel'!$AM:$AM,IJ$4))-(COUNTIFS('Estruturante Móvel'!$M:$M,$B105,'Estruturante Móvel'!$AM:$AM,IJ$4,'Estruturante Móvel'!$AQ:$AQ,"REPARO FO"))</f>
        <v>0</v>
      </c>
      <c r="IK105" s="140">
        <f>(COUNTIFS('Estruturante Móvel'!$M:$M,$B105,'Estruturante Móvel'!$C:$C,"&lt;&gt;PREVISTO",'Estruturante Móvel'!$G:$G,IJ$4))</f>
        <v>0</v>
      </c>
      <c r="IL105" s="139">
        <f>(COUNTIFS('Estruturante Móvel'!$M:$M,$B105,'Estruturante Móvel'!$AM:$AM,IL$4))-(COUNTIFS('Estruturante Móvel'!$M:$M,$B105,'Estruturante Móvel'!$AM:$AM,IL$4,'Estruturante Móvel'!$AQ:$AQ,"REPARO FO"))</f>
        <v>0</v>
      </c>
      <c r="IM105" s="140">
        <f>(COUNTIFS('Estruturante Móvel'!$M:$M,$B105,'Estruturante Móvel'!$C:$C,"&lt;&gt;PREVISTO",'Estruturante Móvel'!$G:$G,IL$4))</f>
        <v>0</v>
      </c>
      <c r="IN105" s="139">
        <f>(COUNTIFS('Estruturante Móvel'!$M:$M,$B105,'Estruturante Móvel'!$AM:$AM,IN$4))-(COUNTIFS('Estruturante Móvel'!$M:$M,$B105,'Estruturante Móvel'!$AM:$AM,IN$4,'Estruturante Móvel'!$AQ:$AQ,"REPARO FO"))</f>
        <v>0</v>
      </c>
      <c r="IO105" s="140">
        <f>(COUNTIFS('Estruturante Móvel'!$M:$M,$B105,'Estruturante Móvel'!$C:$C,"&lt;&gt;PREVISTO",'Estruturante Móvel'!$G:$G,IN$4))</f>
        <v>0</v>
      </c>
      <c r="IP105" s="139">
        <f>(COUNTIFS('Estruturante Móvel'!$M:$M,$B105,'Estruturante Móvel'!$AM:$AM,IP$4))-(COUNTIFS('Estruturante Móvel'!$M:$M,$B105,'Estruturante Móvel'!$AM:$AM,IP$4,'Estruturante Móvel'!$AQ:$AQ,"REPARO FO"))</f>
        <v>0</v>
      </c>
      <c r="IQ105" s="140">
        <f>(COUNTIFS('Estruturante Móvel'!$M:$M,$B105,'Estruturante Móvel'!$C:$C,"&lt;&gt;PREVISTO",'Estruturante Móvel'!$G:$G,IP$4))</f>
        <v>0</v>
      </c>
      <c r="IR105" s="139">
        <f>(COUNTIFS('Estruturante Móvel'!$M:$M,$B105,'Estruturante Móvel'!$AM:$AM,IR$4))-(COUNTIFS('Estruturante Móvel'!$M:$M,$B105,'Estruturante Móvel'!$AM:$AM,IR$4,'Estruturante Móvel'!$AQ:$AQ,"REPARO FO"))</f>
        <v>0</v>
      </c>
      <c r="IS105" s="140">
        <f>(COUNTIFS('Estruturante Móvel'!$M:$M,$B105,'Estruturante Móvel'!$C:$C,"&lt;&gt;PREVISTO",'Estruturante Móvel'!$G:$G,IR$4))</f>
        <v>0</v>
      </c>
      <c r="IT105" s="139">
        <f>(COUNTIFS('Estruturante Móvel'!$M:$M,$B105,'Estruturante Móvel'!$AM:$AM,IT$4))-(COUNTIFS('Estruturante Móvel'!$M:$M,$B105,'Estruturante Móvel'!$AM:$AM,IT$4,'Estruturante Móvel'!$AQ:$AQ,"REPARO FO"))</f>
        <v>0</v>
      </c>
      <c r="IU105" s="140">
        <f>(COUNTIFS('Estruturante Móvel'!$M:$M,$B105,'Estruturante Móvel'!$C:$C,"&lt;&gt;PREVISTO",'Estruturante Móvel'!$G:$G,IT$4))</f>
        <v>0</v>
      </c>
      <c r="IV105" s="139">
        <f>(COUNTIFS('Estruturante Móvel'!$M:$M,$B105,'Estruturante Móvel'!$AM:$AM,IV$4))-(COUNTIFS('Estruturante Móvel'!$M:$M,$B105,'Estruturante Móvel'!$AM:$AM,IV$4,'Estruturante Móvel'!$AQ:$AQ,"REPARO FO"))</f>
        <v>0</v>
      </c>
      <c r="IW105" s="140">
        <f>(COUNTIFS('Estruturante Móvel'!$M:$M,$B105,'Estruturante Móvel'!$C:$C,"&lt;&gt;PREVISTO",'Estruturante Móvel'!$G:$G,IV$4))</f>
        <v>0</v>
      </c>
      <c r="IX105" s="139">
        <f>(COUNTIFS('Estruturante Móvel'!$M:$M,$B105,'Estruturante Móvel'!$AM:$AM,IX$4))-(COUNTIFS('Estruturante Móvel'!$M:$M,$B105,'Estruturante Móvel'!$AM:$AM,IX$4,'Estruturante Móvel'!$AQ:$AQ,"REPARO FO"))</f>
        <v>0</v>
      </c>
      <c r="IY105" s="140">
        <f>(COUNTIFS('Estruturante Móvel'!$M:$M,$B105,'Estruturante Móvel'!$C:$C,"&lt;&gt;PREVISTO",'Estruturante Móvel'!$G:$G,IX$4))</f>
        <v>0</v>
      </c>
      <c r="IZ105" s="139">
        <f>(COUNTIFS('Estruturante Móvel'!$M:$M,$B105,'Estruturante Móvel'!$AM:$AM,IZ$4))-(COUNTIFS('Estruturante Móvel'!$M:$M,$B105,'Estruturante Móvel'!$AM:$AM,IZ$4,'Estruturante Móvel'!$AQ:$AQ,"REPARO FO"))</f>
        <v>0</v>
      </c>
      <c r="JA105" s="140">
        <f>(COUNTIFS('Estruturante Móvel'!$M:$M,$B105,'Estruturante Móvel'!$C:$C,"&lt;&gt;PREVISTO",'Estruturante Móvel'!$G:$G,IZ$4))</f>
        <v>0</v>
      </c>
      <c r="JB105" s="139">
        <f>(COUNTIFS('Estruturante Móvel'!$M:$M,$B105,'Estruturante Móvel'!$AM:$AM,JB$4))-(COUNTIFS('Estruturante Móvel'!$M:$M,$B105,'Estruturante Móvel'!$AM:$AM,JB$4,'Estruturante Móvel'!$AQ:$AQ,"REPARO FO"))</f>
        <v>0</v>
      </c>
      <c r="JC105" s="140">
        <f>(COUNTIFS('Estruturante Móvel'!$M:$M,$B105,'Estruturante Móvel'!$C:$C,"&lt;&gt;PREVISTO",'Estruturante Móvel'!$G:$G,JB$4))</f>
        <v>0</v>
      </c>
      <c r="JD105" s="139">
        <f>(COUNTIFS('Estruturante Móvel'!$M:$M,$B105,'Estruturante Móvel'!$AM:$AM,JD$4))-(COUNTIFS('Estruturante Móvel'!$M:$M,$B105,'Estruturante Móvel'!$AM:$AM,JD$4,'Estruturante Móvel'!$AQ:$AQ,"REPARO FO"))</f>
        <v>0</v>
      </c>
      <c r="JE105" s="140">
        <f>(COUNTIFS('Estruturante Móvel'!$M:$M,$B105,'Estruturante Móvel'!$C:$C,"&lt;&gt;PREVISTO",'Estruturante Móvel'!$G:$G,JD$4))</f>
        <v>0</v>
      </c>
      <c r="JF105" s="139">
        <f>(COUNTIFS('Estruturante Móvel'!$M:$M,$B105,'Estruturante Móvel'!$AM:$AM,JF$4))-(COUNTIFS('Estruturante Móvel'!$M:$M,$B105,'Estruturante Móvel'!$AM:$AM,JF$4,'Estruturante Móvel'!$AQ:$AQ,"REPARO FO"))</f>
        <v>0</v>
      </c>
      <c r="JG105" s="140">
        <f>(COUNTIFS('Estruturante Móvel'!$M:$M,$B105,'Estruturante Móvel'!$C:$C,"&lt;&gt;PREVISTO",'Estruturante Móvel'!$G:$G,JF$4))</f>
        <v>0</v>
      </c>
      <c r="JH105" s="139">
        <f>(COUNTIFS('Estruturante Móvel'!$M:$M,$B105,'Estruturante Móvel'!$AM:$AM,JH$4))-(COUNTIFS('Estruturante Móvel'!$M:$M,$B105,'Estruturante Móvel'!$AM:$AM,JH$4,'Estruturante Móvel'!$AQ:$AQ,"REPARO FO"))</f>
        <v>0</v>
      </c>
      <c r="JI105" s="140">
        <f>(COUNTIFS('Estruturante Móvel'!$M:$M,$B105,'Estruturante Móvel'!$C:$C,"&lt;&gt;PREVISTO",'Estruturante Móvel'!$G:$G,JH$4))</f>
        <v>0</v>
      </c>
      <c r="JJ105" s="139">
        <f>(COUNTIFS('Estruturante Móvel'!$M:$M,$B105,'Estruturante Móvel'!$AM:$AM,JJ$4))-(COUNTIFS('Estruturante Móvel'!$M:$M,$B105,'Estruturante Móvel'!$AM:$AM,JJ$4,'Estruturante Móvel'!$AQ:$AQ,"REPARO FO"))</f>
        <v>0</v>
      </c>
      <c r="JK105" s="140">
        <f>(COUNTIFS('Estruturante Móvel'!$M:$M,$B105,'Estruturante Móvel'!$C:$C,"&lt;&gt;PREVISTO",'Estruturante Móvel'!$G:$G,JJ$4))</f>
        <v>0</v>
      </c>
      <c r="JL105" s="139">
        <f>(COUNTIFS('Estruturante Móvel'!$M:$M,$B105,'Estruturante Móvel'!$AM:$AM,JL$4))-(COUNTIFS('Estruturante Móvel'!$M:$M,$B105,'Estruturante Móvel'!$AM:$AM,JL$4,'Estruturante Móvel'!$AQ:$AQ,"REPARO FO"))</f>
        <v>0</v>
      </c>
      <c r="JM105" s="140">
        <f>(COUNTIFS('Estruturante Móvel'!$M:$M,$B105,'Estruturante Móvel'!$C:$C,"&lt;&gt;PREVISTO",'Estruturante Móvel'!$G:$G,JL$4))</f>
        <v>0</v>
      </c>
      <c r="JN105" s="139">
        <f>(COUNTIFS('Estruturante Móvel'!$M:$M,$B105,'Estruturante Móvel'!$AM:$AM,JN$4))-(COUNTIFS('Estruturante Móvel'!$M:$M,$B105,'Estruturante Móvel'!$AM:$AM,JN$4,'Estruturante Móvel'!$AQ:$AQ,"REPARO FO"))</f>
        <v>0</v>
      </c>
      <c r="JO105" s="140">
        <f>(COUNTIFS('Estruturante Móvel'!$M:$M,$B105,'Estruturante Móvel'!$C:$C,"&lt;&gt;PREVISTO",'Estruturante Móvel'!$G:$G,JN$4))</f>
        <v>0</v>
      </c>
      <c r="JP105" s="139">
        <f>(COUNTIFS('Estruturante Móvel'!$M:$M,$B105,'Estruturante Móvel'!$AM:$AM,JP$4))-(COUNTIFS('Estruturante Móvel'!$M:$M,$B105,'Estruturante Móvel'!$AM:$AM,JP$4,'Estruturante Móvel'!$AQ:$AQ,"REPARO FO"))</f>
        <v>0</v>
      </c>
      <c r="JQ105" s="140">
        <f>(COUNTIFS('Estruturante Móvel'!$M:$M,$B105,'Estruturante Móvel'!$C:$C,"&lt;&gt;PREVISTO",'Estruturante Móvel'!$G:$G,JP$4))</f>
        <v>0</v>
      </c>
      <c r="JR105" s="139">
        <f>(COUNTIFS('Estruturante Móvel'!$M:$M,$B105,'Estruturante Móvel'!$AM:$AM,JR$4))-(COUNTIFS('Estruturante Móvel'!$M:$M,$B105,'Estruturante Móvel'!$AM:$AM,JR$4,'Estruturante Móvel'!$AQ:$AQ,"REPARO FO"))</f>
        <v>0</v>
      </c>
      <c r="JS105" s="140">
        <f>(COUNTIFS('Estruturante Móvel'!$M:$M,$B105,'Estruturante Móvel'!$C:$C,"&lt;&gt;PREVISTO",'Estruturante Móvel'!$G:$G,JR$4))</f>
        <v>0</v>
      </c>
      <c r="JT105" s="139">
        <f>(COUNTIFS('Estruturante Móvel'!$M:$M,$B105,'Estruturante Móvel'!$AM:$AM,JT$4))-(COUNTIFS('Estruturante Móvel'!$M:$M,$B105,'Estruturante Móvel'!$AM:$AM,JT$4,'Estruturante Móvel'!$AQ:$AQ,"REPARO FO"))</f>
        <v>0</v>
      </c>
      <c r="JU105" s="140">
        <f>(COUNTIFS('Estruturante Móvel'!$M:$M,$B105,'Estruturante Móvel'!$C:$C,"&lt;&gt;PREVISTO",'Estruturante Móvel'!$G:$G,JT$4))</f>
        <v>0</v>
      </c>
      <c r="JV105" s="139">
        <f>(COUNTIFS('Estruturante Móvel'!$M:$M,$B105,'Estruturante Móvel'!$AM:$AM,JV$4))-(COUNTIFS('Estruturante Móvel'!$M:$M,$B105,'Estruturante Móvel'!$AM:$AM,JV$4,'Estruturante Móvel'!$AQ:$AQ,"REPARO FO"))</f>
        <v>0</v>
      </c>
      <c r="JW105" s="140">
        <f>(COUNTIFS('Estruturante Móvel'!$M:$M,$B105,'Estruturante Móvel'!$C:$C,"&lt;&gt;PREVISTO",'Estruturante Móvel'!$G:$G,JV$4))</f>
        <v>0</v>
      </c>
      <c r="JX105" s="139">
        <f>(COUNTIFS('Estruturante Móvel'!$M:$M,$B105,'Estruturante Móvel'!$AM:$AM,JX$4))-(COUNTIFS('Estruturante Móvel'!$M:$M,$B105,'Estruturante Móvel'!$AM:$AM,JX$4,'Estruturante Móvel'!$AQ:$AQ,"REPARO FO"))</f>
        <v>0</v>
      </c>
      <c r="JY105" s="140">
        <f>(COUNTIFS('Estruturante Móvel'!$M:$M,$B105,'Estruturante Móvel'!$C:$C,"&lt;&gt;PREVISTO",'Estruturante Móvel'!$G:$G,JX$4))</f>
        <v>0</v>
      </c>
      <c r="JZ105" s="139">
        <f>(COUNTIFS('Estruturante Móvel'!$M:$M,$B105,'Estruturante Móvel'!$AM:$AM,JZ$4))-(COUNTIFS('Estruturante Móvel'!$M:$M,$B105,'Estruturante Móvel'!$AM:$AM,JZ$4,'Estruturante Móvel'!$AQ:$AQ,"REPARO FO"))</f>
        <v>0</v>
      </c>
      <c r="KA105" s="140">
        <f>(COUNTIFS('Estruturante Móvel'!$M:$M,$B105,'Estruturante Móvel'!$C:$C,"&lt;&gt;PREVISTO",'Estruturante Móvel'!$G:$G,JZ$4))</f>
        <v>0</v>
      </c>
      <c r="KB105" s="139">
        <f>(COUNTIFS('Estruturante Móvel'!$M:$M,$B105,'Estruturante Móvel'!$AM:$AM,KB$4))-(COUNTIFS('Estruturante Móvel'!$M:$M,$B105,'Estruturante Móvel'!$AM:$AM,KB$4,'Estruturante Móvel'!$AQ:$AQ,"REPARO FO"))</f>
        <v>0</v>
      </c>
      <c r="KC105" s="140">
        <f>(COUNTIFS('Estruturante Móvel'!$M:$M,$B105,'Estruturante Móvel'!$C:$C,"&lt;&gt;PREVISTO",'Estruturante Móvel'!$G:$G,KB$4))</f>
        <v>0</v>
      </c>
      <c r="KD105" s="139">
        <f>(COUNTIFS('Estruturante Móvel'!$M:$M,$B105,'Estruturante Móvel'!$AM:$AM,KD$4))-(COUNTIFS('Estruturante Móvel'!$M:$M,$B105,'Estruturante Móvel'!$AM:$AM,KD$4,'Estruturante Móvel'!$AQ:$AQ,"REPARO FO"))</f>
        <v>0</v>
      </c>
      <c r="KE105" s="140">
        <f>(COUNTIFS('Estruturante Móvel'!$M:$M,$B105,'Estruturante Móvel'!$C:$C,"&lt;&gt;PREVISTO",'Estruturante Móvel'!$G:$G,KD$4))</f>
        <v>0</v>
      </c>
      <c r="KF105" s="139">
        <f>(COUNTIFS('Estruturante Móvel'!$M:$M,$B105,'Estruturante Móvel'!$AM:$AM,KF$4))-(COUNTIFS('Estruturante Móvel'!$M:$M,$B105,'Estruturante Móvel'!$AM:$AM,KF$4,'Estruturante Móvel'!$AQ:$AQ,"REPARO FO"))</f>
        <v>0</v>
      </c>
      <c r="KG105" s="140">
        <f>(COUNTIFS('Estruturante Móvel'!$M:$M,$B105,'Estruturante Móvel'!$C:$C,"&lt;&gt;PREVISTO",'Estruturante Móvel'!$G:$G,KF$4))</f>
        <v>0</v>
      </c>
      <c r="KH105" s="139">
        <f>(COUNTIFS('Estruturante Móvel'!$M:$M,$B105,'Estruturante Móvel'!$AM:$AM,KH$4))-(COUNTIFS('Estruturante Móvel'!$M:$M,$B105,'Estruturante Móvel'!$AM:$AM,KH$4,'Estruturante Móvel'!$AQ:$AQ,"REPARO FO"))</f>
        <v>0</v>
      </c>
      <c r="KI105" s="140">
        <f>(COUNTIFS('Estruturante Móvel'!$M:$M,$B105,'Estruturante Móvel'!$C:$C,"&lt;&gt;PREVISTO",'Estruturante Móvel'!$G:$G,KH$4))</f>
        <v>0</v>
      </c>
      <c r="KJ105" s="139">
        <f>(COUNTIFS('Estruturante Móvel'!$M:$M,$B105,'Estruturante Móvel'!$AM:$AM,KJ$4))-(COUNTIFS('Estruturante Móvel'!$M:$M,$B105,'Estruturante Móvel'!$AM:$AM,KJ$4,'Estruturante Móvel'!$AQ:$AQ,"REPARO FO"))</f>
        <v>0</v>
      </c>
      <c r="KK105" s="140">
        <f>(COUNTIFS('Estruturante Móvel'!$M:$M,$B105,'Estruturante Móvel'!$C:$C,"&lt;&gt;PREVISTO",'Estruturante Móvel'!$G:$G,KJ$4))</f>
        <v>0</v>
      </c>
      <c r="KL105" s="139">
        <f>(COUNTIFS('Estruturante Móvel'!$M:$M,$B105,'Estruturante Móvel'!$AM:$AM,KL$4))-(COUNTIFS('Estruturante Móvel'!$M:$M,$B105,'Estruturante Móvel'!$AM:$AM,KL$4,'Estruturante Móvel'!$AQ:$AQ,"REPARO FO"))</f>
        <v>0</v>
      </c>
      <c r="KM105" s="140">
        <f>(COUNTIFS('Estruturante Móvel'!$M:$M,$B105,'Estruturante Móvel'!$C:$C,"&lt;&gt;PREVISTO",'Estruturante Móvel'!$G:$G,KL$4))</f>
        <v>0</v>
      </c>
      <c r="KN105" s="139">
        <f>(COUNTIFS('Estruturante Móvel'!$M:$M,$B105,'Estruturante Móvel'!$AM:$AM,KN$4))-(COUNTIFS('Estruturante Móvel'!$M:$M,$B105,'Estruturante Móvel'!$AM:$AM,KN$4,'Estruturante Móvel'!$AQ:$AQ,"REPARO FO"))</f>
        <v>0</v>
      </c>
      <c r="KO105" s="140">
        <f>(COUNTIFS('Estruturante Móvel'!$M:$M,$B105,'Estruturante Móvel'!$C:$C,"&lt;&gt;PREVISTO",'Estruturante Móvel'!$G:$G,KN$4))</f>
        <v>0</v>
      </c>
      <c r="KP105" s="139">
        <f>(COUNTIFS('Estruturante Móvel'!$M:$M,$B105,'Estruturante Móvel'!$AM:$AM,KP$4))-(COUNTIFS('Estruturante Móvel'!$M:$M,$B105,'Estruturante Móvel'!$AM:$AM,KP$4,'Estruturante Móvel'!$AQ:$AQ,"REPARO FO"))</f>
        <v>0</v>
      </c>
      <c r="KQ105" s="140">
        <f>(COUNTIFS('Estruturante Móvel'!$M:$M,$B105,'Estruturante Móvel'!$C:$C,"&lt;&gt;PREVISTO",'Estruturante Móvel'!$G:$G,KP$4))</f>
        <v>0</v>
      </c>
      <c r="KR105" s="139">
        <f>(COUNTIFS('Estruturante Móvel'!$M:$M,$B105,'Estruturante Móvel'!$AM:$AM,KR$4))-(COUNTIFS('Estruturante Móvel'!$M:$M,$B105,'Estruturante Móvel'!$AM:$AM,KR$4,'Estruturante Móvel'!$AQ:$AQ,"REPARO FO"))</f>
        <v>0</v>
      </c>
      <c r="KS105" s="140">
        <f>(COUNTIFS('Estruturante Móvel'!$M:$M,$B105,'Estruturante Móvel'!$C:$C,"&lt;&gt;PREVISTO",'Estruturante Móvel'!$G:$G,KR$4))</f>
        <v>0</v>
      </c>
      <c r="KT105" s="139">
        <f>(COUNTIFS('Estruturante Móvel'!$M:$M,$B105,'Estruturante Móvel'!$AM:$AM,KT$4))-(COUNTIFS('Estruturante Móvel'!$M:$M,$B105,'Estruturante Móvel'!$AM:$AM,KT$4,'Estruturante Móvel'!$AQ:$AQ,"REPARO FO"))</f>
        <v>0</v>
      </c>
      <c r="KU105" s="140">
        <f>(COUNTIFS('Estruturante Móvel'!$M:$M,$B105,'Estruturante Móvel'!$C:$C,"&lt;&gt;PREVISTO",'Estruturante Móvel'!$G:$G,KT$4))</f>
        <v>0</v>
      </c>
      <c r="KV105" s="139">
        <f>(COUNTIFS('Estruturante Móvel'!$M:$M,$B105,'Estruturante Móvel'!$AM:$AM,KV$4))-(COUNTIFS('Estruturante Móvel'!$M:$M,$B105,'Estruturante Móvel'!$AM:$AM,KV$4,'Estruturante Móvel'!$AQ:$AQ,"REPARO FO"))</f>
        <v>0</v>
      </c>
      <c r="KW105" s="140">
        <f>(COUNTIFS('Estruturante Móvel'!$M:$M,$B105,'Estruturante Móvel'!$C:$C,"&lt;&gt;PREVISTO",'Estruturante Móvel'!$G:$G,KV$4))</f>
        <v>0</v>
      </c>
      <c r="KX105" s="139">
        <f>(COUNTIFS('Estruturante Móvel'!$M:$M,$B105,'Estruturante Móvel'!$AM:$AM,KX$4))-(COUNTIFS('Estruturante Móvel'!$M:$M,$B105,'Estruturante Móvel'!$AM:$AM,KX$4,'Estruturante Móvel'!$AQ:$AQ,"REPARO FO"))</f>
        <v>0</v>
      </c>
      <c r="KY105" s="140">
        <f>(COUNTIFS('Estruturante Móvel'!$M:$M,$B105,'Estruturante Móvel'!$C:$C,"&lt;&gt;PREVISTO",'Estruturante Móvel'!$G:$G,KX$4))</f>
        <v>0</v>
      </c>
      <c r="KZ105" s="139">
        <f>(COUNTIFS('Estruturante Móvel'!$M:$M,$B105,'Estruturante Móvel'!$AM:$AM,KZ$4))-(COUNTIFS('Estruturante Móvel'!$M:$M,$B105,'Estruturante Móvel'!$AM:$AM,KZ$4,'Estruturante Móvel'!$AQ:$AQ,"REPARO FO"))</f>
        <v>0</v>
      </c>
      <c r="LA105" s="140">
        <f>(COUNTIFS('Estruturante Móvel'!$M:$M,$B105,'Estruturante Móvel'!$C:$C,"&lt;&gt;PREVISTO",'Estruturante Móvel'!$G:$G,KZ$4))</f>
        <v>0</v>
      </c>
      <c r="LB105" s="139">
        <f>(COUNTIFS('Estruturante Móvel'!$M:$M,$B105,'Estruturante Móvel'!$AM:$AM,LB$4))-(COUNTIFS('Estruturante Móvel'!$M:$M,$B105,'Estruturante Móvel'!$AM:$AM,LB$4,'Estruturante Móvel'!$AQ:$AQ,"REPARO FO"))</f>
        <v>0</v>
      </c>
      <c r="LC105" s="140">
        <f>(COUNTIFS('Estruturante Móvel'!$M:$M,$B105,'Estruturante Móvel'!$C:$C,"&lt;&gt;PREVISTO",'Estruturante Móvel'!$G:$G,LB$4))</f>
        <v>0</v>
      </c>
      <c r="LD105" s="139">
        <f>(COUNTIFS('Estruturante Móvel'!$M:$M,$B105,'Estruturante Móvel'!$AM:$AM,LD$4))-(COUNTIFS('Estruturante Móvel'!$M:$M,$B105,'Estruturante Móvel'!$AM:$AM,LD$4,'Estruturante Móvel'!$AQ:$AQ,"REPARO FO"))</f>
        <v>0</v>
      </c>
      <c r="LE105" s="140">
        <f>(COUNTIFS('Estruturante Móvel'!$M:$M,$B105,'Estruturante Móvel'!$C:$C,"&lt;&gt;PREVISTO",'Estruturante Móvel'!$G:$G,LD$4))</f>
        <v>0</v>
      </c>
      <c r="LF105" s="139">
        <f>(COUNTIFS('Estruturante Móvel'!$M:$M,$B105,'Estruturante Móvel'!$AM:$AM,LF$4))-(COUNTIFS('Estruturante Móvel'!$M:$M,$B105,'Estruturante Móvel'!$AM:$AM,LF$4,'Estruturante Móvel'!$AQ:$AQ,"REPARO FO"))</f>
        <v>0</v>
      </c>
      <c r="LG105" s="140">
        <f>(COUNTIFS('Estruturante Móvel'!$M:$M,$B105,'Estruturante Móvel'!$C:$C,"&lt;&gt;PREVISTO",'Estruturante Móvel'!$G:$G,LF$4))</f>
        <v>0</v>
      </c>
      <c r="LH105" s="139">
        <f>(COUNTIFS('Estruturante Móvel'!$M:$M,$B105,'Estruturante Móvel'!$AM:$AM,LH$4))-(COUNTIFS('Estruturante Móvel'!$M:$M,$B105,'Estruturante Móvel'!$AM:$AM,LH$4,'Estruturante Móvel'!$AQ:$AQ,"REPARO FO"))</f>
        <v>0</v>
      </c>
      <c r="LI105" s="140">
        <f>(COUNTIFS('Estruturante Móvel'!$M:$M,$B105,'Estruturante Móvel'!$C:$C,"&lt;&gt;PREVISTO",'Estruturante Móvel'!$G:$G,LH$4))</f>
        <v>0</v>
      </c>
      <c r="LJ105" s="139">
        <f>(COUNTIFS('Estruturante Móvel'!$M:$M,$B105,'Estruturante Móvel'!$AM:$AM,LJ$4))-(COUNTIFS('Estruturante Móvel'!$M:$M,$B105,'Estruturante Móvel'!$AM:$AM,LJ$4,'Estruturante Móvel'!$AQ:$AQ,"REPARO FO"))</f>
        <v>0</v>
      </c>
      <c r="LK105" s="140">
        <f>(COUNTIFS('Estruturante Móvel'!$M:$M,$B105,'Estruturante Móvel'!$C:$C,"&lt;&gt;PREVISTO",'Estruturante Móvel'!$G:$G,LJ$4))</f>
        <v>0</v>
      </c>
      <c r="LL105" s="139">
        <f>(COUNTIFS('Estruturante Móvel'!$M:$M,$B105,'Estruturante Móvel'!$AM:$AM,LL$4))-(COUNTIFS('Estruturante Móvel'!$M:$M,$B105,'Estruturante Móvel'!$AM:$AM,LL$4,'Estruturante Móvel'!$AQ:$AQ,"REPARO FO"))</f>
        <v>0</v>
      </c>
      <c r="LM105" s="140">
        <f>(COUNTIFS('Estruturante Móvel'!$M:$M,$B105,'Estruturante Móvel'!$C:$C,"&lt;&gt;PREVISTO",'Estruturante Móvel'!$G:$G,LL$4))</f>
        <v>0</v>
      </c>
      <c r="LN105" s="139">
        <f>(COUNTIFS('Estruturante Móvel'!$M:$M,$B105,'Estruturante Móvel'!$AM:$AM,LN$4))-(COUNTIFS('Estruturante Móvel'!$M:$M,$B105,'Estruturante Móvel'!$AM:$AM,LN$4,'Estruturante Móvel'!$AQ:$AQ,"REPARO FO"))</f>
        <v>0</v>
      </c>
      <c r="LO105" s="140">
        <f>(COUNTIFS('Estruturante Móvel'!$M:$M,$B105,'Estruturante Móvel'!$C:$C,"&lt;&gt;PREVISTO",'Estruturante Móvel'!$G:$G,LN$4))</f>
        <v>0</v>
      </c>
      <c r="LP105" s="139">
        <f>(COUNTIFS('Estruturante Móvel'!$M:$M,$B105,'Estruturante Móvel'!$AM:$AM,LP$4))-(COUNTIFS('Estruturante Móvel'!$M:$M,$B105,'Estruturante Móvel'!$AM:$AM,LP$4,'Estruturante Móvel'!$AQ:$AQ,"REPARO FO"))</f>
        <v>0</v>
      </c>
      <c r="LQ105" s="140">
        <f>(COUNTIFS('Estruturante Móvel'!$M:$M,$B105,'Estruturante Móvel'!$C:$C,"&lt;&gt;PREVISTO",'Estruturante Móvel'!$G:$G,LP$4))</f>
        <v>0</v>
      </c>
      <c r="LR105" s="139">
        <f>(COUNTIFS('Estruturante Móvel'!$M:$M,$B105,'Estruturante Móvel'!$AM:$AM,LR$4))-(COUNTIFS('Estruturante Móvel'!$M:$M,$B105,'Estruturante Móvel'!$AM:$AM,LR$4,'Estruturante Móvel'!$AQ:$AQ,"REPARO FO"))</f>
        <v>0</v>
      </c>
      <c r="LS105" s="140">
        <f>(COUNTIFS('Estruturante Móvel'!$M:$M,$B105,'Estruturante Móvel'!$C:$C,"&lt;&gt;PREVISTO",'Estruturante Móvel'!$G:$G,LR$4))</f>
        <v>0</v>
      </c>
      <c r="LT105" s="139">
        <f>(COUNTIFS('Estruturante Móvel'!$M:$M,$B105,'Estruturante Móvel'!$AM:$AM,LT$4))-(COUNTIFS('Estruturante Móvel'!$M:$M,$B105,'Estruturante Móvel'!$AM:$AM,LT$4,'Estruturante Móvel'!$AQ:$AQ,"REPARO FO"))</f>
        <v>0</v>
      </c>
      <c r="LU105" s="140">
        <f>(COUNTIFS('Estruturante Móvel'!$M:$M,$B105,'Estruturante Móvel'!$C:$C,"&lt;&gt;PREVISTO",'Estruturante Móvel'!$G:$G,LT$4))</f>
        <v>0</v>
      </c>
      <c r="LV105" s="139">
        <f>(COUNTIFS('Estruturante Móvel'!$M:$M,$B105,'Estruturante Móvel'!$AM:$AM,LV$4))-(COUNTIFS('Estruturante Móvel'!$M:$M,$B105,'Estruturante Móvel'!$AM:$AM,LV$4,'Estruturante Móvel'!$AQ:$AQ,"REPARO FO"))</f>
        <v>0</v>
      </c>
      <c r="LW105" s="140">
        <f>(COUNTIFS('Estruturante Móvel'!$M:$M,$B105,'Estruturante Móvel'!$C:$C,"&lt;&gt;PREVISTO",'Estruturante Móvel'!$G:$G,LV$4))</f>
        <v>0</v>
      </c>
      <c r="LX105" s="139">
        <f>(COUNTIFS('Estruturante Móvel'!$M:$M,$B105,'Estruturante Móvel'!$AM:$AM,LX$4))-(COUNTIFS('Estruturante Móvel'!$M:$M,$B105,'Estruturante Móvel'!$AM:$AM,LX$4,'Estruturante Móvel'!$AQ:$AQ,"REPARO FO"))</f>
        <v>0</v>
      </c>
      <c r="LY105" s="140">
        <f>(COUNTIFS('Estruturante Móvel'!$M:$M,$B105,'Estruturante Móvel'!$C:$C,"&lt;&gt;PREVISTO",'Estruturante Móvel'!$G:$G,LX$4))</f>
        <v>0</v>
      </c>
      <c r="LZ105" s="139">
        <f>(COUNTIFS('Estruturante Móvel'!$M:$M,$B105,'Estruturante Móvel'!$AM:$AM,LZ$4))-(COUNTIFS('Estruturante Móvel'!$M:$M,$B105,'Estruturante Móvel'!$AM:$AM,LZ$4,'Estruturante Móvel'!$AQ:$AQ,"REPARO FO"))</f>
        <v>0</v>
      </c>
      <c r="MA105" s="140">
        <f>(COUNTIFS('Estruturante Móvel'!$M:$M,$B105,'Estruturante Móvel'!$C:$C,"&lt;&gt;PREVISTO",'Estruturante Móvel'!$G:$G,LZ$4))</f>
        <v>0</v>
      </c>
      <c r="MB105" s="139">
        <f>(COUNTIFS('Estruturante Móvel'!$M:$M,$B105,'Estruturante Móvel'!$AM:$AM,MB$4))-(COUNTIFS('Estruturante Móvel'!$M:$M,$B105,'Estruturante Móvel'!$AM:$AM,MB$4,'Estruturante Móvel'!$AQ:$AQ,"REPARO FO"))</f>
        <v>0</v>
      </c>
      <c r="MC105" s="140">
        <f>(COUNTIFS('Estruturante Móvel'!$M:$M,$B105,'Estruturante Móvel'!$C:$C,"&lt;&gt;PREVISTO",'Estruturante Móvel'!$G:$G,MB$4))</f>
        <v>0</v>
      </c>
      <c r="MD105" s="139">
        <f>(COUNTIFS('Estruturante Móvel'!$M:$M,$B105,'Estruturante Móvel'!$AM:$AM,MD$4))-(COUNTIFS('Estruturante Móvel'!$M:$M,$B105,'Estruturante Móvel'!$AM:$AM,MD$4,'Estruturante Móvel'!$AQ:$AQ,"REPARO FO"))</f>
        <v>0</v>
      </c>
      <c r="ME105" s="140">
        <f>(COUNTIFS('Estruturante Móvel'!$M:$M,$B105,'Estruturante Móvel'!$C:$C,"&lt;&gt;PREVISTO",'Estruturante Móvel'!$G:$G,MD$4))</f>
        <v>0</v>
      </c>
      <c r="MF105" s="139">
        <f>(COUNTIFS('Estruturante Móvel'!$M:$M,$B105,'Estruturante Móvel'!$AM:$AM,MF$4))-(COUNTIFS('Estruturante Móvel'!$M:$M,$B105,'Estruturante Móvel'!$AM:$AM,MF$4,'Estruturante Móvel'!$AQ:$AQ,"REPARO FO"))</f>
        <v>0</v>
      </c>
      <c r="MG105" s="140">
        <f>(COUNTIFS('Estruturante Móvel'!$M:$M,$B105,'Estruturante Móvel'!$C:$C,"&lt;&gt;PREVISTO",'Estruturante Móvel'!$G:$G,MF$4))</f>
        <v>0</v>
      </c>
      <c r="MH105" s="139">
        <f>(COUNTIFS('Estruturante Móvel'!$M:$M,$B105,'Estruturante Móvel'!$AM:$AM,MH$4))-(COUNTIFS('Estruturante Móvel'!$M:$M,$B105,'Estruturante Móvel'!$AM:$AM,MH$4,'Estruturante Móvel'!$AQ:$AQ,"REPARO FO"))</f>
        <v>0</v>
      </c>
      <c r="MI105" s="140">
        <f>(COUNTIFS('Estruturante Móvel'!$M:$M,$B105,'Estruturante Móvel'!$C:$C,"&lt;&gt;PREVISTO",'Estruturante Móvel'!$G:$G,MH$4))</f>
        <v>0</v>
      </c>
      <c r="MJ105" s="139">
        <f>(COUNTIFS('Estruturante Móvel'!$M:$M,$B105,'Estruturante Móvel'!$AM:$AM,MJ$4))-(COUNTIFS('Estruturante Móvel'!$M:$M,$B105,'Estruturante Móvel'!$AM:$AM,MJ$4,'Estruturante Móvel'!$AQ:$AQ,"REPARO FO"))</f>
        <v>0</v>
      </c>
      <c r="MK105" s="140">
        <f>(COUNTIFS('Estruturante Móvel'!$M:$M,$B105,'Estruturante Móvel'!$C:$C,"&lt;&gt;PREVISTO",'Estruturante Móvel'!$G:$G,MJ$4))</f>
        <v>0</v>
      </c>
      <c r="ML105" s="139">
        <f>(COUNTIFS('Estruturante Móvel'!$M:$M,$B105,'Estruturante Móvel'!$AM:$AM,ML$4))-(COUNTIFS('Estruturante Móvel'!$M:$M,$B105,'Estruturante Móvel'!$AM:$AM,ML$4,'Estruturante Móvel'!$AQ:$AQ,"REPARO FO"))</f>
        <v>0</v>
      </c>
      <c r="MM105" s="140">
        <f>(COUNTIFS('Estruturante Móvel'!$M:$M,$B105,'Estruturante Móvel'!$C:$C,"&lt;&gt;PREVISTO",'Estruturante Móvel'!$G:$G,ML$4))</f>
        <v>0</v>
      </c>
      <c r="MN105" s="139">
        <f>(COUNTIFS('Estruturante Móvel'!$M:$M,$B105,'Estruturante Móvel'!$AM:$AM,MN$4))-(COUNTIFS('Estruturante Móvel'!$M:$M,$B105,'Estruturante Móvel'!$AM:$AM,MN$4,'Estruturante Móvel'!$AQ:$AQ,"REPARO FO"))</f>
        <v>0</v>
      </c>
      <c r="MO105" s="140">
        <f>(COUNTIFS('Estruturante Móvel'!$M:$M,$B105,'Estruturante Móvel'!$C:$C,"&lt;&gt;PREVISTO",'Estruturante Móvel'!$G:$G,MN$4))</f>
        <v>0</v>
      </c>
      <c r="MP105" s="139">
        <f>(COUNTIFS('Estruturante Móvel'!$M:$M,$B105,'Estruturante Móvel'!$AM:$AM,MP$4))-(COUNTIFS('Estruturante Móvel'!$M:$M,$B105,'Estruturante Móvel'!$AM:$AM,MP$4,'Estruturante Móvel'!$AQ:$AQ,"REPARO FO"))</f>
        <v>0</v>
      </c>
      <c r="MQ105" s="140">
        <f>(COUNTIFS('Estruturante Móvel'!$M:$M,$B105,'Estruturante Móvel'!$C:$C,"&lt;&gt;PREVISTO",'Estruturante Móvel'!$G:$G,MP$4))</f>
        <v>0</v>
      </c>
      <c r="MR105" s="139">
        <f>(COUNTIFS('Estruturante Móvel'!$M:$M,$B105,'Estruturante Móvel'!$AM:$AM,MR$4))-(COUNTIFS('Estruturante Móvel'!$M:$M,$B105,'Estruturante Móvel'!$AM:$AM,MR$4,'Estruturante Móvel'!$AQ:$AQ,"REPARO FO"))</f>
        <v>0</v>
      </c>
      <c r="MS105" s="140">
        <f>(COUNTIFS('Estruturante Móvel'!$M:$M,$B105,'Estruturante Móvel'!$C:$C,"&lt;&gt;PREVISTO",'Estruturante Móvel'!$G:$G,MR$4))</f>
        <v>0</v>
      </c>
      <c r="MT105" s="139">
        <f>(COUNTIFS('Estruturante Móvel'!$M:$M,$B105,'Estruturante Móvel'!$AM:$AM,MT$4))-(COUNTIFS('Estruturante Móvel'!$M:$M,$B105,'Estruturante Móvel'!$AM:$AM,MT$4,'Estruturante Móvel'!$AQ:$AQ,"REPARO FO"))</f>
        <v>0</v>
      </c>
      <c r="MU105" s="140">
        <f>(COUNTIFS('Estruturante Móvel'!$M:$M,$B105,'Estruturante Móvel'!$C:$C,"&lt;&gt;PREVISTO",'Estruturante Móvel'!$G:$G,MT$4))</f>
        <v>0</v>
      </c>
      <c r="MV105" s="139">
        <f>(COUNTIFS('Estruturante Móvel'!$M:$M,$B105,'Estruturante Móvel'!$AM:$AM,MV$4))-(COUNTIFS('Estruturante Móvel'!$M:$M,$B105,'Estruturante Móvel'!$AM:$AM,MV$4,'Estruturante Móvel'!$AQ:$AQ,"REPARO FO"))</f>
        <v>0</v>
      </c>
      <c r="MW105" s="140">
        <f>(COUNTIFS('Estruturante Móvel'!$M:$M,$B105,'Estruturante Móvel'!$C:$C,"&lt;&gt;PREVISTO",'Estruturante Móvel'!$G:$G,MV$4))</f>
        <v>0</v>
      </c>
      <c r="MX105" s="139">
        <f>(COUNTIFS('Estruturante Móvel'!$M:$M,$B105,'Estruturante Móvel'!$AM:$AM,MX$4))-(COUNTIFS('Estruturante Móvel'!$M:$M,$B105,'Estruturante Móvel'!$AM:$AM,MX$4,'Estruturante Móvel'!$AQ:$AQ,"REPARO FO"))</f>
        <v>0</v>
      </c>
      <c r="MY105" s="140">
        <f>(COUNTIFS('Estruturante Móvel'!$M:$M,$B105,'Estruturante Móvel'!$C:$C,"&lt;&gt;PREVISTO",'Estruturante Móvel'!$G:$G,MX$4))</f>
        <v>0</v>
      </c>
      <c r="MZ105" s="139">
        <f>(COUNTIFS('Estruturante Móvel'!$M:$M,$B105,'Estruturante Móvel'!$AM:$AM,MZ$4))-(COUNTIFS('Estruturante Móvel'!$M:$M,$B105,'Estruturante Móvel'!$AM:$AM,MZ$4,'Estruturante Móvel'!$AQ:$AQ,"REPARO FO"))</f>
        <v>0</v>
      </c>
      <c r="NA105" s="140">
        <f>(COUNTIFS('Estruturante Móvel'!$M:$M,$B105,'Estruturante Móvel'!$C:$C,"&lt;&gt;PREVISTO",'Estruturante Móvel'!$G:$G,MZ$4))</f>
        <v>0</v>
      </c>
      <c r="NB105" s="139">
        <f>(COUNTIFS('Estruturante Móvel'!$M:$M,$B105,'Estruturante Móvel'!$AM:$AM,NB$4))-(COUNTIFS('Estruturante Móvel'!$M:$M,$B105,'Estruturante Móvel'!$AM:$AM,NB$4,'Estruturante Móvel'!$AQ:$AQ,"REPARO FO"))</f>
        <v>0</v>
      </c>
      <c r="NC105" s="140">
        <f>(COUNTIFS('Estruturante Móvel'!$M:$M,$B105,'Estruturante Móvel'!$C:$C,"&lt;&gt;PREVISTO",'Estruturante Móvel'!$G:$G,NB$4))</f>
        <v>0</v>
      </c>
      <c r="ND105" s="139">
        <f>(COUNTIFS('Estruturante Móvel'!$M:$M,$B105,'Estruturante Móvel'!$AM:$AM,ND$4))-(COUNTIFS('Estruturante Móvel'!$M:$M,$B105,'Estruturante Móvel'!$AM:$AM,ND$4,'Estruturante Móvel'!$AQ:$AQ,"REPARO FO"))</f>
        <v>0</v>
      </c>
      <c r="NE105" s="140">
        <f>(COUNTIFS('Estruturante Móvel'!$M:$M,$B105,'Estruturante Móvel'!$C:$C,"&lt;&gt;PREVISTO",'Estruturante Móvel'!$G:$G,ND$4))</f>
        <v>0</v>
      </c>
      <c r="NF105" s="139">
        <f>(COUNTIFS('Estruturante Móvel'!$M:$M,$B105,'Estruturante Móvel'!$AM:$AM,NF$4))-(COUNTIFS('Estruturante Móvel'!$M:$M,$B105,'Estruturante Móvel'!$AM:$AM,NF$4,'Estruturante Móvel'!$AQ:$AQ,"REPARO FO"))</f>
        <v>0</v>
      </c>
      <c r="NG105" s="140">
        <f>(COUNTIFS('Estruturante Móvel'!$M:$M,$B105,'Estruturante Móvel'!$C:$C,"&lt;&gt;PREVISTO",'Estruturante Móvel'!$G:$G,NF$4))</f>
        <v>0</v>
      </c>
      <c r="NH105" s="139">
        <f>(COUNTIFS('Estruturante Móvel'!$M:$M,$B105,'Estruturante Móvel'!$AM:$AM,NH$4))-(COUNTIFS('Estruturante Móvel'!$M:$M,$B105,'Estruturante Móvel'!$AM:$AM,NH$4,'Estruturante Móvel'!$AQ:$AQ,"REPARO FO"))</f>
        <v>0</v>
      </c>
      <c r="NI105" s="140">
        <f>(COUNTIFS('Estruturante Móvel'!$M:$M,$B105,'Estruturante Móvel'!$C:$C,"&lt;&gt;PREVISTO",'Estruturante Móvel'!$G:$G,NH$4))</f>
        <v>0</v>
      </c>
    </row>
    <row r="106" spans="1:373" collapsed="1">
      <c r="A106">
        <v>26</v>
      </c>
      <c r="B106" s="290" t="s">
        <v>472</v>
      </c>
      <c r="C106" s="164"/>
      <c r="D106" s="164">
        <f>COUNTIFS('Estruturante Móvel'!$M:$M,B106)</f>
        <v>62</v>
      </c>
      <c r="E106" s="164">
        <f>(COUNTIFS('Estruturante Móvel'!$M:$M,B106,'Estruturante Móvel'!$C:$C,"&lt;&gt;PREVISTO"))</f>
        <v>62</v>
      </c>
      <c r="F106" s="165">
        <f>(COUNTIFS('Estruturante Móvel'!$M:$M,B106,'Estruturante Móvel'!$C:$C,"PREVISTO"))</f>
        <v>0</v>
      </c>
      <c r="G106" s="165" t="str">
        <f>VLOOKUP(B106,'Estruturante Móvel'!M:X,12,0)</f>
        <v>LINKO</v>
      </c>
      <c r="H106" s="165" t="str">
        <f t="shared" ref="H106" si="399">IF(J106=1,"Concluído","Construção")</f>
        <v>Concluído</v>
      </c>
      <c r="I106" s="166">
        <v>45597</v>
      </c>
      <c r="J106" s="160">
        <f t="shared" ref="J106" si="400">E106/D106</f>
        <v>1</v>
      </c>
      <c r="K106" s="157">
        <f t="shared" ref="K106" si="401">E106</f>
        <v>62</v>
      </c>
      <c r="L106" s="139">
        <f>(COUNTIFS('Estruturante Móvel'!$M:$M,$B106,'Estruturante Móvel'!$AM:$AM,L$4))</f>
        <v>0</v>
      </c>
      <c r="M106" s="140">
        <f>(COUNTIFS('Estruturante Móvel'!$M:$M,$B106,'Estruturante Móvel'!$C:$C,"&lt;&gt;PREVISTO",'Estruturante Móvel'!$G:$G,L$4))</f>
        <v>0</v>
      </c>
      <c r="N106" s="139">
        <f>(COUNTIFS('Estruturante Móvel'!$M:$M,$B106,'Estruturante Móvel'!$AM:$AM,N$4))</f>
        <v>0</v>
      </c>
      <c r="O106" s="140">
        <f>(COUNTIFS('Estruturante Móvel'!$M:$M,$B106,'Estruturante Móvel'!$C:$C,"&lt;&gt;PREVISTO",'Estruturante Móvel'!$G:$G,N$4))</f>
        <v>0</v>
      </c>
      <c r="P106" s="139">
        <f>(COUNTIFS('Estruturante Móvel'!$M:$M,$B106,'Estruturante Móvel'!$AM:$AM,P$4))</f>
        <v>0</v>
      </c>
      <c r="Q106" s="140">
        <f>(COUNTIFS('Estruturante Móvel'!$M:$M,$B106,'Estruturante Móvel'!$C:$C,"&lt;&gt;PREVISTO",'Estruturante Móvel'!$G:$G,P$4))</f>
        <v>0</v>
      </c>
      <c r="R106" s="139">
        <f>(COUNTIFS('Estruturante Móvel'!$M:$M,$B106,'Estruturante Móvel'!$AM:$AM,R$4))</f>
        <v>0</v>
      </c>
      <c r="S106" s="140">
        <f>(COUNTIFS('Estruturante Móvel'!$M:$M,$B106,'Estruturante Móvel'!$C:$C,"&lt;&gt;PREVISTO",'Estruturante Móvel'!$G:$G,R$4))</f>
        <v>0</v>
      </c>
      <c r="T106" s="139">
        <f>(COUNTIFS('Estruturante Móvel'!$M:$M,$B106,'Estruturante Móvel'!$AM:$AM,T$4))</f>
        <v>0</v>
      </c>
      <c r="U106" s="140">
        <f>(COUNTIFS('Estruturante Móvel'!$M:$M,$B106,'Estruturante Móvel'!$C:$C,"&lt;&gt;PREVISTO",'Estruturante Móvel'!$G:$G,T$4))</f>
        <v>0</v>
      </c>
      <c r="V106" s="139">
        <f>(COUNTIFS('Estruturante Móvel'!$M:$M,$B106,'Estruturante Móvel'!$AM:$AM,V$4))</f>
        <v>0</v>
      </c>
      <c r="W106" s="140">
        <f>(COUNTIFS('Estruturante Móvel'!$M:$M,$B106,'Estruturante Móvel'!$C:$C,"&lt;&gt;PREVISTO",'Estruturante Móvel'!$G:$G,V$4))</f>
        <v>0</v>
      </c>
      <c r="X106" s="139">
        <f>(COUNTIFS('Estruturante Móvel'!$M:$M,$B106,'Estruturante Móvel'!$AM:$AM,X$4))</f>
        <v>0</v>
      </c>
      <c r="Y106" s="140">
        <f>(COUNTIFS('Estruturante Móvel'!$M:$M,$B106,'Estruturante Móvel'!$C:$C,"&lt;&gt;PREVISTO",'Estruturante Móvel'!$G:$G,X$4))</f>
        <v>0</v>
      </c>
      <c r="Z106" s="139">
        <f>(COUNTIFS('Estruturante Móvel'!$M:$M,$B106,'Estruturante Móvel'!$AM:$AM,Z$4))</f>
        <v>0</v>
      </c>
      <c r="AA106" s="140">
        <f>(COUNTIFS('Estruturante Móvel'!$M:$M,$B106,'Estruturante Móvel'!$C:$C,"&lt;&gt;PREVISTO",'Estruturante Móvel'!$G:$G,Z$4))</f>
        <v>0</v>
      </c>
      <c r="AB106" s="139">
        <f>(COUNTIFS('Estruturante Móvel'!$M:$M,$B106,'Estruturante Móvel'!$AM:$AM,AB$4))</f>
        <v>0</v>
      </c>
      <c r="AC106" s="140">
        <f>(COUNTIFS('Estruturante Móvel'!$M:$M,$B106,'Estruturante Móvel'!$C:$C,"&lt;&gt;PREVISTO",'Estruturante Móvel'!$G:$G,AB$4))</f>
        <v>0</v>
      </c>
      <c r="AD106" s="139">
        <f>(COUNTIFS('Estruturante Móvel'!$M:$M,$B106,'Estruturante Móvel'!$AM:$AM,AD$4))</f>
        <v>0</v>
      </c>
      <c r="AE106" s="140">
        <f>(COUNTIFS('Estruturante Móvel'!$M:$M,$B106,'Estruturante Móvel'!$C:$C,"&lt;&gt;PREVISTO",'Estruturante Móvel'!$G:$G,AD$4))</f>
        <v>0</v>
      </c>
      <c r="AF106" s="139">
        <f>(COUNTIFS('Estruturante Móvel'!$M:$M,$B106,'Estruturante Móvel'!$AM:$AM,AF$4))</f>
        <v>0</v>
      </c>
      <c r="AG106" s="140">
        <f>(COUNTIFS('Estruturante Móvel'!$M:$M,$B106,'Estruturante Móvel'!$C:$C,"&lt;&gt;PREVISTO",'Estruturante Móvel'!$G:$G,AF$4))</f>
        <v>0</v>
      </c>
      <c r="AH106" s="139">
        <f>(COUNTIFS('Estruturante Móvel'!$M:$M,$B106,'Estruturante Móvel'!$AM:$AM,AH$4))</f>
        <v>0</v>
      </c>
      <c r="AI106" s="140">
        <f>(COUNTIFS('Estruturante Móvel'!$M:$M,$B106,'Estruturante Móvel'!$C:$C,"&lt;&gt;PREVISTO",'Estruturante Móvel'!$G:$G,AH$4))</f>
        <v>0</v>
      </c>
      <c r="AJ106" s="139">
        <f>(COUNTIFS('Estruturante Móvel'!$M:$M,$B106,'Estruturante Móvel'!$AM:$AM,AJ$4))</f>
        <v>0</v>
      </c>
      <c r="AK106" s="140">
        <f>(COUNTIFS('Estruturante Móvel'!$M:$M,$B106,'Estruturante Móvel'!$C:$C,"&lt;&gt;PREVISTO",'Estruturante Móvel'!$G:$G,AJ$4))</f>
        <v>0</v>
      </c>
      <c r="AL106" s="139">
        <f>(COUNTIFS('Estruturante Móvel'!$M:$M,$B106,'Estruturante Móvel'!$AM:$AM,AL$4))</f>
        <v>0</v>
      </c>
      <c r="AM106" s="140">
        <f>(COUNTIFS('Estruturante Móvel'!$M:$M,$B106,'Estruturante Móvel'!$C:$C,"&lt;&gt;PREVISTO",'Estruturante Móvel'!$G:$G,AL$4))</f>
        <v>0</v>
      </c>
      <c r="AN106" s="139">
        <f>(COUNTIFS('Estruturante Móvel'!$M:$M,$B106,'Estruturante Móvel'!$AM:$AM,AN$4))</f>
        <v>0</v>
      </c>
      <c r="AO106" s="140">
        <f>(COUNTIFS('Estruturante Móvel'!$M:$M,$B106,'Estruturante Móvel'!$C:$C,"&lt;&gt;PREVISTO",'Estruturante Móvel'!$G:$G,AN$4))</f>
        <v>0</v>
      </c>
      <c r="AP106" s="139">
        <f>(COUNTIFS('Estruturante Móvel'!$M:$M,$B106,'Estruturante Móvel'!$AM:$AM,AP$4))</f>
        <v>0</v>
      </c>
      <c r="AQ106" s="140">
        <f>(COUNTIFS('Estruturante Móvel'!$M:$M,$B106,'Estruturante Móvel'!$C:$C,"&lt;&gt;PREVISTO",'Estruturante Móvel'!$G:$G,AP$4))</f>
        <v>0</v>
      </c>
      <c r="AR106" s="139">
        <f>(COUNTIFS('Estruturante Móvel'!$M:$M,$B106,'Estruturante Móvel'!$AM:$AM,AR$4))</f>
        <v>0</v>
      </c>
      <c r="AS106" s="140">
        <f>(COUNTIFS('Estruturante Móvel'!$M:$M,$B106,'Estruturante Móvel'!$C:$C,"&lt;&gt;PREVISTO",'Estruturante Móvel'!$G:$G,AR$4))</f>
        <v>0</v>
      </c>
      <c r="AT106" s="139">
        <f>(COUNTIFS('Estruturante Móvel'!$M:$M,$B106,'Estruturante Móvel'!$AM:$AM,AT$4))</f>
        <v>0</v>
      </c>
      <c r="AU106" s="140">
        <f>(COUNTIFS('Estruturante Móvel'!$M:$M,$B106,'Estruturante Móvel'!$C:$C,"&lt;&gt;PREVISTO",'Estruturante Móvel'!$G:$G,AT$4))</f>
        <v>0</v>
      </c>
      <c r="AV106" s="139">
        <f>(COUNTIFS('Estruturante Móvel'!$M:$M,$B106,'Estruturante Móvel'!$AM:$AM,AV$4))</f>
        <v>0</v>
      </c>
      <c r="AW106" s="140">
        <f>(COUNTIFS('Estruturante Móvel'!$M:$M,$B106,'Estruturante Móvel'!$C:$C,"&lt;&gt;PREVISTO",'Estruturante Móvel'!$G:$G,AV$4))</f>
        <v>0</v>
      </c>
      <c r="AX106" s="139">
        <f>(COUNTIFS('Estruturante Móvel'!$M:$M,$B106,'Estruturante Móvel'!$AM:$AM,AX$4))</f>
        <v>0</v>
      </c>
      <c r="AY106" s="140">
        <f>(COUNTIFS('Estruturante Móvel'!$M:$M,$B106,'Estruturante Móvel'!$C:$C,"&lt;&gt;PREVISTO",'Estruturante Móvel'!$G:$G,AX$4))</f>
        <v>0</v>
      </c>
      <c r="AZ106" s="139">
        <f>(COUNTIFS('Estruturante Móvel'!$M:$M,$B106,'Estruturante Móvel'!$AM:$AM,AZ$4))</f>
        <v>0</v>
      </c>
      <c r="BA106" s="140">
        <f>(COUNTIFS('Estruturante Móvel'!$M:$M,$B106,'Estruturante Móvel'!$C:$C,"&lt;&gt;PREVISTO",'Estruturante Móvel'!$G:$G,AZ$4))</f>
        <v>0</v>
      </c>
      <c r="BB106" s="139">
        <f>(COUNTIFS('Estruturante Móvel'!$M:$M,$B106,'Estruturante Móvel'!$AM:$AM,BB$4))</f>
        <v>0</v>
      </c>
      <c r="BC106" s="140">
        <f>(COUNTIFS('Estruturante Móvel'!$M:$M,$B106,'Estruturante Móvel'!$C:$C,"&lt;&gt;PREVISTO",'Estruturante Móvel'!$G:$G,BB$4))</f>
        <v>0</v>
      </c>
      <c r="BD106" s="139">
        <f>(COUNTIFS('Estruturante Móvel'!$M:$M,$B106,'Estruturante Móvel'!$AM:$AM,BD$4))</f>
        <v>0</v>
      </c>
      <c r="BE106" s="140">
        <f>(COUNTIFS('Estruturante Móvel'!$M:$M,$B106,'Estruturante Móvel'!$C:$C,"&lt;&gt;PREVISTO",'Estruturante Móvel'!$G:$G,BD$4))</f>
        <v>0</v>
      </c>
      <c r="BF106" s="139">
        <f>(COUNTIFS('Estruturante Móvel'!$M:$M,$B106,'Estruturante Móvel'!$AM:$AM,BF$4))</f>
        <v>0</v>
      </c>
      <c r="BG106" s="140">
        <f>(COUNTIFS('Estruturante Móvel'!$M:$M,$B106,'Estruturante Móvel'!$C:$C,"&lt;&gt;PREVISTO",'Estruturante Móvel'!$G:$G,BF$4))</f>
        <v>0</v>
      </c>
      <c r="BH106" s="139">
        <f>(COUNTIFS('Estruturante Móvel'!$M:$M,$B106,'Estruturante Móvel'!$AM:$AM,BH$4))</f>
        <v>0</v>
      </c>
      <c r="BI106" s="140">
        <f>(COUNTIFS('Estruturante Móvel'!$M:$M,$B106,'Estruturante Móvel'!$C:$C,"&lt;&gt;PREVISTO",'Estruturante Móvel'!$G:$G,BH$4))</f>
        <v>0</v>
      </c>
      <c r="BJ106" s="139">
        <f>(COUNTIFS('Estruturante Móvel'!$M:$M,$B106,'Estruturante Móvel'!$AM:$AM,BJ$4))</f>
        <v>0</v>
      </c>
      <c r="BK106" s="140">
        <f>(COUNTIFS('Estruturante Móvel'!$M:$M,$B106,'Estruturante Móvel'!$C:$C,"&lt;&gt;PREVISTO",'Estruturante Móvel'!$G:$G,BJ$4))</f>
        <v>0</v>
      </c>
      <c r="BL106" s="139">
        <f>(COUNTIFS('Estruturante Móvel'!$M:$M,$B106,'Estruturante Móvel'!$AM:$AM,BL$4))</f>
        <v>0</v>
      </c>
      <c r="BM106" s="140">
        <f>(COUNTIFS('Estruturante Móvel'!$M:$M,$B106,'Estruturante Móvel'!$C:$C,"&lt;&gt;PREVISTO",'Estruturante Móvel'!$G:$G,BL$4))</f>
        <v>0</v>
      </c>
      <c r="BN106" s="139">
        <f>(COUNTIFS('Estruturante Móvel'!$M:$M,$B106,'Estruturante Móvel'!$AM:$AM,BN$4))</f>
        <v>0</v>
      </c>
      <c r="BO106" s="140">
        <f>(COUNTIFS('Estruturante Móvel'!$M:$M,$B106,'Estruturante Móvel'!$C:$C,"&lt;&gt;PREVISTO",'Estruturante Móvel'!$G:$G,BN$4))</f>
        <v>0</v>
      </c>
      <c r="BP106" s="139">
        <f>(COUNTIFS('Estruturante Móvel'!$M:$M,$B106,'Estruturante Móvel'!$AM:$AM,BP$4))</f>
        <v>0</v>
      </c>
      <c r="BQ106" s="140">
        <f>(COUNTIFS('Estruturante Móvel'!$M:$M,$B106,'Estruturante Móvel'!$C:$C,"&lt;&gt;PREVISTO",'Estruturante Móvel'!$G:$G,BP$4))</f>
        <v>0</v>
      </c>
      <c r="BR106" s="139">
        <f>(COUNTIFS('Estruturante Móvel'!$M:$M,$B106,'Estruturante Móvel'!$AM:$AM,BR$4))</f>
        <v>0</v>
      </c>
      <c r="BS106" s="140">
        <f>(COUNTIFS('Estruturante Móvel'!$M:$M,$B106,'Estruturante Móvel'!$C:$C,"&lt;&gt;PREVISTO",'Estruturante Móvel'!$G:$G,BR$4))</f>
        <v>0</v>
      </c>
      <c r="BT106" s="139">
        <f>(COUNTIFS('Estruturante Móvel'!$M:$M,$B106,'Estruturante Móvel'!$AM:$AM,BT$4))-(COUNTIFS('Estruturante Móvel'!$M:$M,$B106,'Estruturante Móvel'!$AM:$AM,BT$4,'Estruturante Móvel'!$AQ:$AQ,"REPARO FO"))</f>
        <v>0</v>
      </c>
      <c r="BU106" s="140">
        <f>(COUNTIFS('Estruturante Móvel'!$M:$M,$B106,'Estruturante Móvel'!$C:$C,"&lt;&gt;PREVISTO",'Estruturante Móvel'!$G:$G,BT$4))</f>
        <v>0</v>
      </c>
      <c r="BV106" s="139">
        <f>(COUNTIFS('Estruturante Móvel'!$M:$M,$B106,'Estruturante Móvel'!$AM:$AM,BV$4))-(COUNTIFS('Estruturante Móvel'!$M:$M,$B106,'Estruturante Móvel'!$AM:$AM,BV$4,'Estruturante Móvel'!$AQ:$AQ,"REPARO FO"))</f>
        <v>0</v>
      </c>
      <c r="BW106" s="140">
        <f>(COUNTIFS('Estruturante Móvel'!$M:$M,$B106,'Estruturante Móvel'!$C:$C,"&lt;&gt;PREVISTO",'Estruturante Móvel'!$G:$G,BV$4))</f>
        <v>0</v>
      </c>
      <c r="BX106" s="139">
        <f>(COUNTIFS('Estruturante Móvel'!$M:$M,$B106,'Estruturante Móvel'!$AM:$AM,BX$4))-(COUNTIFS('Estruturante Móvel'!$M:$M,$B106,'Estruturante Móvel'!$AM:$AM,BX$4,'Estruturante Móvel'!$AQ:$AQ,"REPARO FO"))</f>
        <v>0</v>
      </c>
      <c r="BY106" s="140">
        <f>(COUNTIFS('Estruturante Móvel'!$M:$M,$B106,'Estruturante Móvel'!$C:$C,"&lt;&gt;PREVISTO",'Estruturante Móvel'!$G:$G,BX$4))</f>
        <v>0</v>
      </c>
      <c r="BZ106" s="139">
        <f>(COUNTIFS('Estruturante Móvel'!$M:$M,$B106,'Estruturante Móvel'!$AM:$AM,BZ$4))-(COUNTIFS('Estruturante Móvel'!$M:$M,$B106,'Estruturante Móvel'!$AM:$AM,BZ$4,'Estruturante Móvel'!$AQ:$AQ,"REPARO FO"))</f>
        <v>0</v>
      </c>
      <c r="CA106" s="140">
        <f>(COUNTIFS('Estruturante Móvel'!$M:$M,$B106,'Estruturante Móvel'!$C:$C,"&lt;&gt;PREVISTO",'Estruturante Móvel'!$G:$G,BZ$4))</f>
        <v>0</v>
      </c>
      <c r="CB106" s="139">
        <f>(COUNTIFS('Estruturante Móvel'!$M:$M,$B106,'Estruturante Móvel'!$AM:$AM,CB$4))-(COUNTIFS('Estruturante Móvel'!$M:$M,$B106,'Estruturante Móvel'!$AM:$AM,CB$4,'Estruturante Móvel'!$AQ:$AQ,"REPARO FO"))</f>
        <v>0</v>
      </c>
      <c r="CC106" s="140">
        <f>(COUNTIFS('Estruturante Móvel'!$M:$M,$B106,'Estruturante Móvel'!$C:$C,"&lt;&gt;PREVISTO",'Estruturante Móvel'!$G:$G,CB$4))</f>
        <v>0</v>
      </c>
      <c r="CD106" s="139">
        <f>(COUNTIFS('Estruturante Móvel'!$M:$M,$B106,'Estruturante Móvel'!$AM:$AM,CD$4))-(COUNTIFS('Estruturante Móvel'!$M:$M,$B106,'Estruturante Móvel'!$AM:$AM,CD$4,'Estruturante Móvel'!$AQ:$AQ,"REPARO FO"))</f>
        <v>0</v>
      </c>
      <c r="CE106" s="140">
        <f>(COUNTIFS('Estruturante Móvel'!$M:$M,$B106,'Estruturante Móvel'!$C:$C,"&lt;&gt;PREVISTO",'Estruturante Móvel'!$G:$G,CD$4))</f>
        <v>0</v>
      </c>
      <c r="CF106" s="139">
        <f>(COUNTIFS('Estruturante Móvel'!$M:$M,$B106,'Estruturante Móvel'!$AM:$AM,CF$4))-(COUNTIFS('Estruturante Móvel'!$M:$M,$B106,'Estruturante Móvel'!$AM:$AM,CF$4,'Estruturante Móvel'!$AQ:$AQ,"REPARO FO"))</f>
        <v>0</v>
      </c>
      <c r="CG106" s="140">
        <f>(COUNTIFS('Estruturante Móvel'!$M:$M,$B106,'Estruturante Móvel'!$C:$C,"&lt;&gt;PREVISTO",'Estruturante Móvel'!$G:$G,CF$4))</f>
        <v>0</v>
      </c>
      <c r="CH106" s="139">
        <f>(COUNTIFS('Estruturante Móvel'!$M:$M,$B106,'Estruturante Móvel'!$AM:$AM,CH$4))-(COUNTIFS('Estruturante Móvel'!$M:$M,$B106,'Estruturante Móvel'!$AM:$AM,CH$4,'Estruturante Móvel'!$AQ:$AQ,"REPARO FO"))</f>
        <v>0</v>
      </c>
      <c r="CI106" s="140">
        <f>(COUNTIFS('Estruturante Móvel'!$M:$M,$B106,'Estruturante Móvel'!$C:$C,"&lt;&gt;PREVISTO",'Estruturante Móvel'!$G:$G,CH$4))</f>
        <v>0</v>
      </c>
      <c r="CJ106" s="139">
        <f>(COUNTIFS('Estruturante Móvel'!$M:$M,$B106,'Estruturante Móvel'!$AM:$AM,CJ$4))-(COUNTIFS('Estruturante Móvel'!$M:$M,$B106,'Estruturante Móvel'!$AM:$AM,CJ$4,'Estruturante Móvel'!$AQ:$AQ,"REPARO FO"))</f>
        <v>0</v>
      </c>
      <c r="CK106" s="140">
        <f>(COUNTIFS('Estruturante Móvel'!$M:$M,$B106,'Estruturante Móvel'!$C:$C,"&lt;&gt;PREVISTO",'Estruturante Móvel'!$G:$G,CJ$4))</f>
        <v>0</v>
      </c>
      <c r="CL106" s="139">
        <f>(COUNTIFS('Estruturante Móvel'!$M:$M,$B106,'Estruturante Móvel'!$AM:$AM,CL$4))-(COUNTIFS('Estruturante Móvel'!$M:$M,$B106,'Estruturante Móvel'!$AM:$AM,CL$4,'Estruturante Móvel'!$AQ:$AQ,"REPARO FO"))</f>
        <v>0</v>
      </c>
      <c r="CM106" s="140">
        <f>(COUNTIFS('Estruturante Móvel'!$M:$M,$B106,'Estruturante Móvel'!$C:$C,"&lt;&gt;PREVISTO",'Estruturante Móvel'!$G:$G,CL$4))</f>
        <v>0</v>
      </c>
      <c r="CN106" s="139">
        <f>(COUNTIFS('Estruturante Móvel'!$M:$M,$B106,'Estruturante Móvel'!$AM:$AM,CN$4))-(COUNTIFS('Estruturante Móvel'!$M:$M,$B106,'Estruturante Móvel'!$AM:$AM,CN$4,'Estruturante Móvel'!$AQ:$AQ,"REPARO FO"))</f>
        <v>0</v>
      </c>
      <c r="CO106" s="140">
        <f>(COUNTIFS('Estruturante Móvel'!$M:$M,$B106,'Estruturante Móvel'!$C:$C,"&lt;&gt;PREVISTO",'Estruturante Móvel'!$G:$G,CN$4))</f>
        <v>0</v>
      </c>
      <c r="CP106" s="139">
        <f>(COUNTIFS('Estruturante Móvel'!$M:$M,$B106,'Estruturante Móvel'!$AM:$AM,CP$4))-(COUNTIFS('Estruturante Móvel'!$M:$M,$B106,'Estruturante Móvel'!$AM:$AM,CP$4,'Estruturante Móvel'!$AQ:$AQ,"REPARO FO"))</f>
        <v>0</v>
      </c>
      <c r="CQ106" s="140">
        <f>(COUNTIFS('Estruturante Móvel'!$M:$M,$B106,'Estruturante Móvel'!$C:$C,"&lt;&gt;PREVISTO",'Estruturante Móvel'!$G:$G,CP$4))</f>
        <v>0</v>
      </c>
      <c r="CR106" s="139">
        <f>(COUNTIFS('Estruturante Móvel'!$M:$M,$B106,'Estruturante Móvel'!$AM:$AM,CR$4))-(COUNTIFS('Estruturante Móvel'!$M:$M,$B106,'Estruturante Móvel'!$AM:$AM,CR$4,'Estruturante Móvel'!$AQ:$AQ,"REPARO FO"))</f>
        <v>0</v>
      </c>
      <c r="CS106" s="140">
        <f>(COUNTIFS('Estruturante Móvel'!$M:$M,$B106,'Estruturante Móvel'!$C:$C,"&lt;&gt;PREVISTO",'Estruturante Móvel'!$G:$G,CR$4))</f>
        <v>0</v>
      </c>
      <c r="CT106" s="139">
        <f>(COUNTIFS('Estruturante Móvel'!$M:$M,$B106,'Estruturante Móvel'!$AM:$AM,CT$4))-(COUNTIFS('Estruturante Móvel'!$M:$M,$B106,'Estruturante Móvel'!$AM:$AM,CT$4,'Estruturante Móvel'!$AQ:$AQ,"REPARO FO"))</f>
        <v>0</v>
      </c>
      <c r="CU106" s="140">
        <f>(COUNTIFS('Estruturante Móvel'!$M:$M,$B106,'Estruturante Móvel'!$C:$C,"&lt;&gt;PREVISTO",'Estruturante Móvel'!$G:$G,CT$4))</f>
        <v>0</v>
      </c>
      <c r="CV106" s="139">
        <f>(COUNTIFS('Estruturante Móvel'!$M:$M,$B106,'Estruturante Móvel'!$AM:$AM,CV$4))-(COUNTIFS('Estruturante Móvel'!$M:$M,$B106,'Estruturante Móvel'!$AM:$AM,CV$4,'Estruturante Móvel'!$AQ:$AQ,"REPARO FO"))</f>
        <v>0</v>
      </c>
      <c r="CW106" s="140">
        <f>(COUNTIFS('Estruturante Móvel'!$M:$M,$B106,'Estruturante Móvel'!$C:$C,"&lt;&gt;PREVISTO",'Estruturante Móvel'!$G:$G,CV$4))</f>
        <v>0</v>
      </c>
      <c r="CX106" s="139">
        <f>(COUNTIFS('Estruturante Móvel'!$M:$M,$B106,'Estruturante Móvel'!$AM:$AM,CX$4))-(COUNTIFS('Estruturante Móvel'!$M:$M,$B106,'Estruturante Móvel'!$AM:$AM,CX$4,'Estruturante Móvel'!$AQ:$AQ,"REPARO FO"))</f>
        <v>0</v>
      </c>
      <c r="CY106" s="140">
        <f>(COUNTIFS('Estruturante Móvel'!$M:$M,$B106,'Estruturante Móvel'!$C:$C,"&lt;&gt;PREVISTO",'Estruturante Móvel'!$G:$G,CX$4))</f>
        <v>0</v>
      </c>
      <c r="CZ106" s="139">
        <f>(COUNTIFS('Estruturante Móvel'!$M:$M,$B106,'Estruturante Móvel'!$AM:$AM,CZ$4))-(COUNTIFS('Estruturante Móvel'!$M:$M,$B106,'Estruturante Móvel'!$AM:$AM,CZ$4,'Estruturante Móvel'!$AQ:$AQ,"REPARO FO"))</f>
        <v>0</v>
      </c>
      <c r="DA106" s="140">
        <f>(COUNTIFS('Estruturante Móvel'!$M:$M,$B106,'Estruturante Móvel'!$C:$C,"&lt;&gt;PREVISTO",'Estruturante Móvel'!$G:$G,CZ$4))</f>
        <v>0</v>
      </c>
      <c r="DB106" s="139">
        <f>(COUNTIFS('Estruturante Móvel'!$M:$M,$B106,'Estruturante Móvel'!$AM:$AM,DB$4))-(COUNTIFS('Estruturante Móvel'!$M:$M,$B106,'Estruturante Móvel'!$AM:$AM,DB$4,'Estruturante Móvel'!$AQ:$AQ,"REPARO FO"))</f>
        <v>0</v>
      </c>
      <c r="DC106" s="140">
        <f>(COUNTIFS('Estruturante Móvel'!$M:$M,$B106,'Estruturante Móvel'!$C:$C,"&lt;&gt;PREVISTO",'Estruturante Móvel'!$G:$G,DB$4))</f>
        <v>0</v>
      </c>
      <c r="DD106" s="139">
        <f>(COUNTIFS('Estruturante Móvel'!$M:$M,$B106,'Estruturante Móvel'!$AM:$AM,DD$4))-(COUNTIFS('Estruturante Móvel'!$M:$M,$B106,'Estruturante Móvel'!$AM:$AM,DD$4,'Estruturante Móvel'!$AQ:$AQ,"REPARO FO"))</f>
        <v>0</v>
      </c>
      <c r="DE106" s="140">
        <f>(COUNTIFS('Estruturante Móvel'!$M:$M,$B106,'Estruturante Móvel'!$C:$C,"&lt;&gt;PREVISTO",'Estruturante Móvel'!$G:$G,DD$4))</f>
        <v>0</v>
      </c>
      <c r="DF106" s="139">
        <f>(COUNTIFS('Estruturante Móvel'!$M:$M,$B106,'Estruturante Móvel'!$AM:$AM,DF$4))-(COUNTIFS('Estruturante Móvel'!$M:$M,$B106,'Estruturante Móvel'!$AM:$AM,DF$4,'Estruturante Móvel'!$AQ:$AQ,"REPARO FO"))</f>
        <v>0</v>
      </c>
      <c r="DG106" s="140">
        <f>(COUNTIFS('Estruturante Móvel'!$M:$M,$B106,'Estruturante Móvel'!$C:$C,"&lt;&gt;PREVISTO",'Estruturante Móvel'!$G:$G,DF$4))</f>
        <v>0</v>
      </c>
      <c r="DH106" s="139">
        <f>(COUNTIFS('Estruturante Móvel'!$M:$M,$B106,'Estruturante Móvel'!$AM:$AM,DH$4))-(COUNTIFS('Estruturante Móvel'!$M:$M,$B106,'Estruturante Móvel'!$AM:$AM,DH$4,'Estruturante Móvel'!$AQ:$AQ,"REPARO FO"))</f>
        <v>0</v>
      </c>
      <c r="DI106" s="140">
        <f>(COUNTIFS('Estruturante Móvel'!$M:$M,$B106,'Estruturante Móvel'!$C:$C,"&lt;&gt;PREVISTO",'Estruturante Móvel'!$G:$G,DH$4))</f>
        <v>0</v>
      </c>
      <c r="DJ106" s="139">
        <f>(COUNTIFS('Estruturante Móvel'!$M:$M,$B106,'Estruturante Móvel'!$AM:$AM,DJ$4))-(COUNTIFS('Estruturante Móvel'!$M:$M,$B106,'Estruturante Móvel'!$AM:$AM,DJ$4,'Estruturante Móvel'!$AQ:$AQ,"REPARO FO"))</f>
        <v>0</v>
      </c>
      <c r="DK106" s="140">
        <f>(COUNTIFS('Estruturante Móvel'!$M:$M,$B106,'Estruturante Móvel'!$C:$C,"&lt;&gt;PREVISTO",'Estruturante Móvel'!$G:$G,DJ$4))</f>
        <v>0</v>
      </c>
      <c r="DL106" s="139">
        <f>(COUNTIFS('Estruturante Móvel'!$M:$M,$B106,'Estruturante Móvel'!$AM:$AM,DL$4))-(COUNTIFS('Estruturante Móvel'!$M:$M,$B106,'Estruturante Móvel'!$AM:$AM,DL$4,'Estruturante Móvel'!$AQ:$AQ,"REPARO FO"))</f>
        <v>0</v>
      </c>
      <c r="DM106" s="140">
        <f>(COUNTIFS('Estruturante Móvel'!$M:$M,$B106,'Estruturante Móvel'!$C:$C,"&lt;&gt;PREVISTO",'Estruturante Móvel'!$G:$G,DL$4))</f>
        <v>0</v>
      </c>
      <c r="DN106" s="139">
        <f>(COUNTIFS('Estruturante Móvel'!$M:$M,$B106,'Estruturante Móvel'!$AM:$AM,DN$4))-(COUNTIFS('Estruturante Móvel'!$M:$M,$B106,'Estruturante Móvel'!$AM:$AM,DN$4,'Estruturante Móvel'!$AQ:$AQ,"REPARO FO"))</f>
        <v>0</v>
      </c>
      <c r="DO106" s="140">
        <f>(COUNTIFS('Estruturante Móvel'!$M:$M,$B106,'Estruturante Móvel'!$C:$C,"&lt;&gt;PREVISTO",'Estruturante Móvel'!$G:$G,DN$4))</f>
        <v>0</v>
      </c>
      <c r="DP106" s="139">
        <f>(COUNTIFS('Estruturante Móvel'!$M:$M,$B106,'Estruturante Móvel'!$AM:$AM,DP$4))-(COUNTIFS('Estruturante Móvel'!$M:$M,$B106,'Estruturante Móvel'!$AM:$AM,DP$4,'Estruturante Móvel'!$AQ:$AQ,"REPARO FO"))</f>
        <v>0</v>
      </c>
      <c r="DQ106" s="140">
        <f>(COUNTIFS('Estruturante Móvel'!$M:$M,$B106,'Estruturante Móvel'!$C:$C,"&lt;&gt;PREVISTO",'Estruturante Móvel'!$G:$G,DP$4))</f>
        <v>0</v>
      </c>
      <c r="DR106" s="139">
        <f>(COUNTIFS('Estruturante Móvel'!$M:$M,$B106,'Estruturante Móvel'!$AM:$AM,DR$4))-(COUNTIFS('Estruturante Móvel'!$M:$M,$B106,'Estruturante Móvel'!$AM:$AM,DR$4,'Estruturante Móvel'!$AQ:$AQ,"REPARO FO"))</f>
        <v>0</v>
      </c>
      <c r="DS106" s="140">
        <f>(COUNTIFS('Estruturante Móvel'!$M:$M,$B106,'Estruturante Móvel'!$C:$C,"&lt;&gt;PREVISTO",'Estruturante Móvel'!$G:$G,DR$4))</f>
        <v>0</v>
      </c>
      <c r="DT106" s="139">
        <f>(COUNTIFS('Estruturante Móvel'!$M:$M,$B106,'Estruturante Móvel'!$AM:$AM,DT$4))-(COUNTIFS('Estruturante Móvel'!$M:$M,$B106,'Estruturante Móvel'!$AM:$AM,DT$4,'Estruturante Móvel'!$AQ:$AQ,"REPARO FO"))</f>
        <v>0</v>
      </c>
      <c r="DU106" s="140">
        <f>(COUNTIFS('Estruturante Móvel'!$M:$M,$B106,'Estruturante Móvel'!$C:$C,"&lt;&gt;PREVISTO",'Estruturante Móvel'!$G:$G,DT$4))</f>
        <v>0</v>
      </c>
      <c r="DV106" s="139">
        <f>(COUNTIFS('Estruturante Móvel'!$M:$M,$B106,'Estruturante Móvel'!$AM:$AM,DV$4))-(COUNTIFS('Estruturante Móvel'!$M:$M,$B106,'Estruturante Móvel'!$AM:$AM,DV$4,'Estruturante Móvel'!$AQ:$AQ,"REPARO FO"))</f>
        <v>0</v>
      </c>
      <c r="DW106" s="140">
        <f>(COUNTIFS('Estruturante Móvel'!$M:$M,$B106,'Estruturante Móvel'!$C:$C,"&lt;&gt;PREVISTO",'Estruturante Móvel'!$G:$G,DV$4))</f>
        <v>0</v>
      </c>
      <c r="DX106" s="139">
        <f>(COUNTIFS('Estruturante Móvel'!$M:$M,$B106,'Estruturante Móvel'!$AM:$AM,DX$4))-(COUNTIFS('Estruturante Móvel'!$M:$M,$B106,'Estruturante Móvel'!$AM:$AM,DX$4,'Estruturante Móvel'!$AQ:$AQ,"REPARO FO"))</f>
        <v>0</v>
      </c>
      <c r="DY106" s="140">
        <f>(COUNTIFS('Estruturante Móvel'!$M:$M,$B106,'Estruturante Móvel'!$C:$C,"&lt;&gt;PREVISTO",'Estruturante Móvel'!$G:$G,DX$4))</f>
        <v>0</v>
      </c>
      <c r="DZ106" s="139">
        <f>(COUNTIFS('Estruturante Móvel'!$M:$M,$B106,'Estruturante Móvel'!$AM:$AM,DZ$4))-(COUNTIFS('Estruturante Móvel'!$M:$M,$B106,'Estruturante Móvel'!$AM:$AM,DZ$4,'Estruturante Móvel'!$AQ:$AQ,"REPARO FO"))</f>
        <v>0</v>
      </c>
      <c r="EA106" s="140">
        <f>(COUNTIFS('Estruturante Móvel'!$M:$M,$B106,'Estruturante Móvel'!$C:$C,"&lt;&gt;PREVISTO",'Estruturante Móvel'!$G:$G,DZ$4))</f>
        <v>0</v>
      </c>
      <c r="EB106" s="139">
        <f>(COUNTIFS('Estruturante Móvel'!$M:$M,$B106,'Estruturante Móvel'!$AM:$AM,EB$4))-(COUNTIFS('Estruturante Móvel'!$M:$M,$B106,'Estruturante Móvel'!$AM:$AM,EB$4,'Estruturante Móvel'!$AQ:$AQ,"REPARO FO"))</f>
        <v>0</v>
      </c>
      <c r="EC106" s="140">
        <f>(COUNTIFS('Estruturante Móvel'!$M:$M,$B106,'Estruturante Móvel'!$C:$C,"&lt;&gt;PREVISTO",'Estruturante Móvel'!$G:$G,EB$4))</f>
        <v>0</v>
      </c>
      <c r="ED106" s="139">
        <f>(COUNTIFS('Estruturante Móvel'!$M:$M,$B106,'Estruturante Móvel'!$AM:$AM,ED$4))-(COUNTIFS('Estruturante Móvel'!$M:$M,$B106,'Estruturante Móvel'!$AM:$AM,ED$4,'Estruturante Móvel'!$AQ:$AQ,"REPARO FO"))</f>
        <v>0</v>
      </c>
      <c r="EE106" s="140">
        <f>(COUNTIFS('Estruturante Móvel'!$M:$M,$B106,'Estruturante Móvel'!$C:$C,"&lt;&gt;PREVISTO",'Estruturante Móvel'!$G:$G,ED$4))</f>
        <v>0</v>
      </c>
      <c r="EF106" s="139">
        <f>(COUNTIFS('Estruturante Móvel'!$M:$M,$B106,'Estruturante Móvel'!$AM:$AM,EF$4))-(COUNTIFS('Estruturante Móvel'!$M:$M,$B106,'Estruturante Móvel'!$AM:$AM,EF$4,'Estruturante Móvel'!$AQ:$AQ,"REPARO FO"))</f>
        <v>0</v>
      </c>
      <c r="EG106" s="140">
        <f>(COUNTIFS('Estruturante Móvel'!$M:$M,$B106,'Estruturante Móvel'!$C:$C,"&lt;&gt;PREVISTO",'Estruturante Móvel'!$G:$G,EF$4))</f>
        <v>0</v>
      </c>
      <c r="EH106" s="139">
        <f>(COUNTIFS('Estruturante Móvel'!$M:$M,$B106,'Estruturante Móvel'!$AM:$AM,EH$4))-(COUNTIFS('Estruturante Móvel'!$M:$M,$B106,'Estruturante Móvel'!$AM:$AM,EH$4,'Estruturante Móvel'!$AQ:$AQ,"REPARO FO"))</f>
        <v>0</v>
      </c>
      <c r="EI106" s="140">
        <f>(COUNTIFS('Estruturante Móvel'!$M:$M,$B106,'Estruturante Móvel'!$C:$C,"&lt;&gt;PREVISTO",'Estruturante Móvel'!$G:$G,EH$4))</f>
        <v>0</v>
      </c>
      <c r="EJ106" s="139">
        <f>(COUNTIFS('Estruturante Móvel'!$M:$M,$B106,'Estruturante Móvel'!$AM:$AM,EJ$4))-(COUNTIFS('Estruturante Móvel'!$M:$M,$B106,'Estruturante Móvel'!$AM:$AM,EJ$4,'Estruturante Móvel'!$AQ:$AQ,"REPARO FO"))</f>
        <v>0</v>
      </c>
      <c r="EK106" s="140">
        <f>(COUNTIFS('Estruturante Móvel'!$M:$M,$B106,'Estruturante Móvel'!$C:$C,"&lt;&gt;PREVISTO",'Estruturante Móvel'!$G:$G,EJ$4))</f>
        <v>0</v>
      </c>
      <c r="EL106" s="139">
        <f>(COUNTIFS('Estruturante Móvel'!$M:$M,$B106,'Estruturante Móvel'!$AM:$AM,EL$4))-(COUNTIFS('Estruturante Móvel'!$M:$M,$B106,'Estruturante Móvel'!$AM:$AM,EL$4,'Estruturante Móvel'!$AQ:$AQ,"REPARO FO"))</f>
        <v>0</v>
      </c>
      <c r="EM106" s="140">
        <f>(COUNTIFS('Estruturante Móvel'!$M:$M,$B106,'Estruturante Móvel'!$C:$C,"&lt;&gt;PREVISTO",'Estruturante Móvel'!$G:$G,EL$4))</f>
        <v>0</v>
      </c>
      <c r="EN106" s="139">
        <f>(COUNTIFS('Estruturante Móvel'!$M:$M,$B106,'Estruturante Móvel'!$AM:$AM,EN$4))-(COUNTIFS('Estruturante Móvel'!$M:$M,$B106,'Estruturante Móvel'!$AM:$AM,EN$4,'Estruturante Móvel'!$AQ:$AQ,"REPARO FO"))</f>
        <v>0</v>
      </c>
      <c r="EO106" s="140">
        <f>(COUNTIFS('Estruturante Móvel'!$M:$M,$B106,'Estruturante Móvel'!$C:$C,"&lt;&gt;PREVISTO",'Estruturante Móvel'!$G:$G,EN$4))</f>
        <v>0</v>
      </c>
      <c r="EP106" s="139">
        <f>(COUNTIFS('Estruturante Móvel'!$M:$M,$B106,'Estruturante Móvel'!$AM:$AM,EP$4))-(COUNTIFS('Estruturante Móvel'!$M:$M,$B106,'Estruturante Móvel'!$AM:$AM,EP$4,'Estruturante Móvel'!$AQ:$AQ,"REPARO FO"))</f>
        <v>0</v>
      </c>
      <c r="EQ106" s="140">
        <f>(COUNTIFS('Estruturante Móvel'!$M:$M,$B106,'Estruturante Móvel'!$C:$C,"&lt;&gt;PREVISTO",'Estruturante Móvel'!$G:$G,EP$4))</f>
        <v>0</v>
      </c>
      <c r="ER106" s="139">
        <f>(COUNTIFS('Estruturante Móvel'!$M:$M,$B106,'Estruturante Móvel'!$AM:$AM,ER$4))-(COUNTIFS('Estruturante Móvel'!$M:$M,$B106,'Estruturante Móvel'!$AM:$AM,ER$4,'Estruturante Móvel'!$AQ:$AQ,"REPARO FO"))</f>
        <v>0</v>
      </c>
      <c r="ES106" s="140">
        <f>(COUNTIFS('Estruturante Móvel'!$M:$M,$B106,'Estruturante Móvel'!$C:$C,"&lt;&gt;PREVISTO",'Estruturante Móvel'!$G:$G,ER$4))</f>
        <v>0</v>
      </c>
      <c r="ET106" s="139">
        <f>(COUNTIFS('Estruturante Móvel'!$M:$M,$B106,'Estruturante Móvel'!$AM:$AM,ET$4))-(COUNTIFS('Estruturante Móvel'!$M:$M,$B106,'Estruturante Móvel'!$AM:$AM,ET$4,'Estruturante Móvel'!$AQ:$AQ,"REPARO FO"))</f>
        <v>2</v>
      </c>
      <c r="EU106" s="140">
        <f>(COUNTIFS('Estruturante Móvel'!$M:$M,$B106,'Estruturante Móvel'!$C:$C,"&lt;&gt;PREVISTO",'Estruturante Móvel'!$G:$G,ET$4))</f>
        <v>0</v>
      </c>
      <c r="EV106" s="139">
        <f>(COUNTIFS('Estruturante Móvel'!$M:$M,$B106,'Estruturante Móvel'!$AM:$AM,EV$4))-(COUNTIFS('Estruturante Móvel'!$M:$M,$B106,'Estruturante Móvel'!$AM:$AM,EV$4,'Estruturante Móvel'!$AQ:$AQ,"REPARO FO"))</f>
        <v>2</v>
      </c>
      <c r="EW106" s="140">
        <f>(COUNTIFS('Estruturante Móvel'!$M:$M,$B106,'Estruturante Móvel'!$C:$C,"&lt;&gt;PREVISTO",'Estruturante Móvel'!$G:$G,EV$4))</f>
        <v>0</v>
      </c>
      <c r="EX106" s="139">
        <f>(COUNTIFS('Estruturante Móvel'!$M:$M,$B106,'Estruturante Móvel'!$AM:$AM,EX$4))-(COUNTIFS('Estruturante Móvel'!$M:$M,$B106,'Estruturante Móvel'!$AM:$AM,EX$4,'Estruturante Móvel'!$AQ:$AQ,"REPARO FO"))</f>
        <v>2</v>
      </c>
      <c r="EY106" s="140">
        <f>(COUNTIFS('Estruturante Móvel'!$M:$M,$B106,'Estruturante Móvel'!$C:$C,"&lt;&gt;PREVISTO",'Estruturante Móvel'!$G:$G,EX$4))</f>
        <v>0</v>
      </c>
      <c r="EZ106" s="139">
        <f>(COUNTIFS('Estruturante Móvel'!$M:$M,$B106,'Estruturante Móvel'!$AM:$AM,EZ$4))-(COUNTIFS('Estruturante Móvel'!$M:$M,$B106,'Estruturante Móvel'!$AM:$AM,EZ$4,'Estruturante Móvel'!$AQ:$AQ,"REPARO FO"))</f>
        <v>0</v>
      </c>
      <c r="FA106" s="140">
        <f>(COUNTIFS('Estruturante Móvel'!$M:$M,$B106,'Estruturante Móvel'!$C:$C,"&lt;&gt;PREVISTO",'Estruturante Móvel'!$G:$G,EZ$4))</f>
        <v>0</v>
      </c>
      <c r="FB106" s="139">
        <f>(COUNTIFS('Estruturante Móvel'!$M:$M,$B106,'Estruturante Móvel'!$AM:$AM,FB$4))-(COUNTIFS('Estruturante Móvel'!$M:$M,$B106,'Estruturante Móvel'!$AM:$AM,FB$4,'Estruturante Móvel'!$AQ:$AQ,"REPARO FO"))</f>
        <v>0</v>
      </c>
      <c r="FC106" s="140">
        <f>(COUNTIFS('Estruturante Móvel'!$M:$M,$B106,'Estruturante Móvel'!$C:$C,"&lt;&gt;PREVISTO",'Estruturante Móvel'!$G:$G,FB$4))</f>
        <v>0</v>
      </c>
      <c r="FD106" s="139">
        <f>(COUNTIFS('Estruturante Móvel'!$M:$M,$B106,'Estruturante Móvel'!$AM:$AM,FD$4))-(COUNTIFS('Estruturante Móvel'!$M:$M,$B106,'Estruturante Móvel'!$AM:$AM,FD$4,'Estruturante Móvel'!$AQ:$AQ,"REPARO FO"))</f>
        <v>0</v>
      </c>
      <c r="FE106" s="140">
        <f>(COUNTIFS('Estruturante Móvel'!$M:$M,$B106,'Estruturante Móvel'!$C:$C,"&lt;&gt;PREVISTO",'Estruturante Móvel'!$G:$G,FD$4))</f>
        <v>0</v>
      </c>
      <c r="FF106" s="139">
        <f>(COUNTIFS('Estruturante Móvel'!$M:$M,$B106,'Estruturante Móvel'!$AM:$AM,FF$4))-(COUNTIFS('Estruturante Móvel'!$M:$M,$B106,'Estruturante Móvel'!$AM:$AM,FF$4,'Estruturante Móvel'!$AQ:$AQ,"REPARO FO"))</f>
        <v>0</v>
      </c>
      <c r="FG106" s="140">
        <f>(COUNTIFS('Estruturante Móvel'!$M:$M,$B106,'Estruturante Móvel'!$C:$C,"&lt;&gt;PREVISTO",'Estruturante Móvel'!$G:$G,FF$4))</f>
        <v>0</v>
      </c>
      <c r="FH106" s="139">
        <f>(COUNTIFS('Estruturante Móvel'!$M:$M,$B106,'Estruturante Móvel'!$AM:$AM,FH$4))-(COUNTIFS('Estruturante Móvel'!$M:$M,$B106,'Estruturante Móvel'!$AM:$AM,FH$4,'Estruturante Móvel'!$AQ:$AQ,"REPARO FO"))</f>
        <v>0</v>
      </c>
      <c r="FI106" s="140">
        <f>(COUNTIFS('Estruturante Móvel'!$M:$M,$B106,'Estruturante Móvel'!$C:$C,"&lt;&gt;PREVISTO",'Estruturante Móvel'!$G:$G,FH$4))</f>
        <v>1</v>
      </c>
      <c r="FJ106" s="139">
        <f>(COUNTIFS('Estruturante Móvel'!$M:$M,$B106,'Estruturante Móvel'!$AM:$AM,FJ$4))-(COUNTIFS('Estruturante Móvel'!$M:$M,$B106,'Estruturante Móvel'!$AM:$AM,FJ$4,'Estruturante Móvel'!$AQ:$AQ,"REPARO FO"))</f>
        <v>0</v>
      </c>
      <c r="FK106" s="140">
        <f>(COUNTIFS('Estruturante Móvel'!$M:$M,$B106,'Estruturante Móvel'!$C:$C,"&lt;&gt;PREVISTO",'Estruturante Móvel'!$G:$G,FJ$4))</f>
        <v>0</v>
      </c>
      <c r="FL106" s="139">
        <f>(COUNTIFS('Estruturante Móvel'!$M:$M,$B106,'Estruturante Móvel'!$AM:$AM,FL$4))-(COUNTIFS('Estruturante Móvel'!$M:$M,$B106,'Estruturante Móvel'!$AM:$AM,FL$4,'Estruturante Móvel'!$AQ:$AQ,"REPARO FO"))</f>
        <v>0</v>
      </c>
      <c r="FM106" s="140">
        <f>(COUNTIFS('Estruturante Móvel'!$M:$M,$B106,'Estruturante Móvel'!$C:$C,"&lt;&gt;PREVISTO",'Estruturante Móvel'!$G:$G,FL$4))</f>
        <v>0</v>
      </c>
      <c r="FN106" s="139">
        <f>(COUNTIFS('Estruturante Móvel'!$M:$M,$B106,'Estruturante Móvel'!$AM:$AM,FN$4))-(COUNTIFS('Estruturante Móvel'!$M:$M,$B106,'Estruturante Móvel'!$AM:$AM,FN$4,'Estruturante Móvel'!$AQ:$AQ,"REPARO FO"))</f>
        <v>0</v>
      </c>
      <c r="FO106" s="140">
        <f>(COUNTIFS('Estruturante Móvel'!$M:$M,$B106,'Estruturante Móvel'!$C:$C,"&lt;&gt;PREVISTO",'Estruturante Móvel'!$G:$G,FN$4))</f>
        <v>0</v>
      </c>
      <c r="FP106" s="139">
        <f>(COUNTIFS('Estruturante Móvel'!$M:$M,$B106,'Estruturante Móvel'!$AM:$AM,FP$4))-(COUNTIFS('Estruturante Móvel'!$M:$M,$B106,'Estruturante Móvel'!$AM:$AM,FP$4,'Estruturante Móvel'!$AQ:$AQ,"REPARO FO"))</f>
        <v>3</v>
      </c>
      <c r="FQ106" s="140">
        <f>(COUNTIFS('Estruturante Móvel'!$M:$M,$B106,'Estruturante Móvel'!$C:$C,"&lt;&gt;PREVISTO",'Estruturante Móvel'!$G:$G,FP$4))</f>
        <v>0</v>
      </c>
      <c r="FR106" s="139">
        <f>(COUNTIFS('Estruturante Móvel'!$M:$M,$B106,'Estruturante Móvel'!$AM:$AM,FR$4))-(COUNTIFS('Estruturante Móvel'!$M:$M,$B106,'Estruturante Móvel'!$AM:$AM,FR$4,'Estruturante Móvel'!$AQ:$AQ,"REPARO FO"))</f>
        <v>4</v>
      </c>
      <c r="FS106" s="140">
        <f>(COUNTIFS('Estruturante Móvel'!$M:$M,$B106,'Estruturante Móvel'!$C:$C,"&lt;&gt;PREVISTO",'Estruturante Móvel'!$G:$G,FR$4))</f>
        <v>0</v>
      </c>
      <c r="FT106" s="139">
        <f>(COUNTIFS('Estruturante Móvel'!$M:$M,$B106,'Estruturante Móvel'!$AM:$AM,FT$4))-(COUNTIFS('Estruturante Móvel'!$M:$M,$B106,'Estruturante Móvel'!$AM:$AM,FT$4,'Estruturante Móvel'!$AQ:$AQ,"REPARO FO"))</f>
        <v>0</v>
      </c>
      <c r="FU106" s="140">
        <f>(COUNTIFS('Estruturante Móvel'!$M:$M,$B106,'Estruturante Móvel'!$C:$C,"&lt;&gt;PREVISTO",'Estruturante Móvel'!$G:$G,FT$4))</f>
        <v>0</v>
      </c>
      <c r="FV106" s="139">
        <f>(COUNTIFS('Estruturante Móvel'!$M:$M,$B106,'Estruturante Móvel'!$AM:$AM,FV$4))-(COUNTIFS('Estruturante Móvel'!$M:$M,$B106,'Estruturante Móvel'!$AM:$AM,FV$4,'Estruturante Móvel'!$AQ:$AQ,"REPARO FO"))</f>
        <v>4</v>
      </c>
      <c r="FW106" s="140">
        <f>(COUNTIFS('Estruturante Móvel'!$M:$M,$B106,'Estruturante Móvel'!$C:$C,"&lt;&gt;PREVISTO",'Estruturante Móvel'!$G:$G,FV$4))</f>
        <v>0</v>
      </c>
      <c r="FX106" s="139">
        <f>(COUNTIFS('Estruturante Móvel'!$M:$M,$B106,'Estruturante Móvel'!$AM:$AM,FX$4))-(COUNTIFS('Estruturante Móvel'!$M:$M,$B106,'Estruturante Móvel'!$AM:$AM,FX$4,'Estruturante Móvel'!$AQ:$AQ,"REPARO FO"))</f>
        <v>6</v>
      </c>
      <c r="FY106" s="140">
        <f>(COUNTIFS('Estruturante Móvel'!$M:$M,$B106,'Estruturante Móvel'!$C:$C,"&lt;&gt;PREVISTO",'Estruturante Móvel'!$G:$G,FX$4))</f>
        <v>0</v>
      </c>
      <c r="FZ106" s="139">
        <f>(COUNTIFS('Estruturante Móvel'!$M:$M,$B106,'Estruturante Móvel'!$AM:$AM,FZ$4))-(COUNTIFS('Estruturante Móvel'!$M:$M,$B106,'Estruturante Móvel'!$AM:$AM,FZ$4,'Estruturante Móvel'!$AQ:$AQ,"REPARO FO"))</f>
        <v>5</v>
      </c>
      <c r="GA106" s="140">
        <f>(COUNTIFS('Estruturante Móvel'!$M:$M,$B106,'Estruturante Móvel'!$C:$C,"&lt;&gt;PREVISTO",'Estruturante Móvel'!$G:$G,FZ$4))</f>
        <v>1</v>
      </c>
      <c r="GB106" s="139">
        <f>(COUNTIFS('Estruturante Móvel'!$M:$M,$B106,'Estruturante Móvel'!$AM:$AM,GB$4))-(COUNTIFS('Estruturante Móvel'!$M:$M,$B106,'Estruturante Móvel'!$AM:$AM,GB$4,'Estruturante Móvel'!$AQ:$AQ,"REPARO FO"))</f>
        <v>5</v>
      </c>
      <c r="GC106" s="140">
        <f>(COUNTIFS('Estruturante Móvel'!$M:$M,$B106,'Estruturante Móvel'!$C:$C,"&lt;&gt;PREVISTO",'Estruturante Móvel'!$G:$G,GB$4))</f>
        <v>0</v>
      </c>
      <c r="GD106" s="139">
        <f>(COUNTIFS('Estruturante Móvel'!$M:$M,$B106,'Estruturante Móvel'!$AM:$AM,GD$4))-(COUNTIFS('Estruturante Móvel'!$M:$M,$B106,'Estruturante Móvel'!$AM:$AM,GD$4,'Estruturante Móvel'!$AQ:$AQ,"REPARO FO"))</f>
        <v>0</v>
      </c>
      <c r="GE106" s="140">
        <f>(COUNTIFS('Estruturante Móvel'!$M:$M,$B106,'Estruturante Móvel'!$C:$C,"&lt;&gt;PREVISTO",'Estruturante Móvel'!$G:$G,GD$4))</f>
        <v>0</v>
      </c>
      <c r="GF106" s="139">
        <f>(COUNTIFS('Estruturante Móvel'!$M:$M,$B106,'Estruturante Móvel'!$AM:$AM,GF$4))-(COUNTIFS('Estruturante Móvel'!$M:$M,$B106,'Estruturante Móvel'!$AM:$AM,GF$4,'Estruturante Móvel'!$AQ:$AQ,"REPARO FO"))</f>
        <v>0</v>
      </c>
      <c r="GG106" s="140">
        <f>(COUNTIFS('Estruturante Móvel'!$M:$M,$B106,'Estruturante Móvel'!$C:$C,"&lt;&gt;PREVISTO",'Estruturante Móvel'!$G:$G,GF$4))</f>
        <v>0</v>
      </c>
      <c r="GH106" s="139">
        <f>(COUNTIFS('Estruturante Móvel'!$M:$M,$B106,'Estruturante Móvel'!$AM:$AM,GH$4))-(COUNTIFS('Estruturante Móvel'!$M:$M,$B106,'Estruturante Móvel'!$AM:$AM,GH$4,'Estruturante Móvel'!$AQ:$AQ,"REPARO FO"))</f>
        <v>0</v>
      </c>
      <c r="GI106" s="140">
        <f>(COUNTIFS('Estruturante Móvel'!$M:$M,$B106,'Estruturante Móvel'!$C:$C,"&lt;&gt;PREVISTO",'Estruturante Móvel'!$G:$G,GH$4))</f>
        <v>0</v>
      </c>
      <c r="GJ106" s="139">
        <f>(COUNTIFS('Estruturante Móvel'!$M:$M,$B106,'Estruturante Móvel'!$AM:$AM,GJ$4))-(COUNTIFS('Estruturante Móvel'!$M:$M,$B106,'Estruturante Móvel'!$AM:$AM,GJ$4,'Estruturante Móvel'!$AQ:$AQ,"REPARO FO"))</f>
        <v>0</v>
      </c>
      <c r="GK106" s="140">
        <f>(COUNTIFS('Estruturante Móvel'!$M:$M,$B106,'Estruturante Móvel'!$C:$C,"&lt;&gt;PREVISTO",'Estruturante Móvel'!$G:$G,GJ$4))</f>
        <v>0</v>
      </c>
      <c r="GL106" s="139">
        <f>(COUNTIFS('Estruturante Móvel'!$M:$M,$B106,'Estruturante Móvel'!$AM:$AM,GL$4))-(COUNTIFS('Estruturante Móvel'!$M:$M,$B106,'Estruturante Móvel'!$AM:$AM,GL$4,'Estruturante Móvel'!$AQ:$AQ,"REPARO FO"))</f>
        <v>0</v>
      </c>
      <c r="GM106" s="140">
        <f>(COUNTIFS('Estruturante Móvel'!$M:$M,$B106,'Estruturante Móvel'!$C:$C,"&lt;&gt;PREVISTO",'Estruturante Móvel'!$G:$G,GL$4))</f>
        <v>0</v>
      </c>
      <c r="GN106" s="139">
        <f>(COUNTIFS('Estruturante Móvel'!$M:$M,$B106,'Estruturante Móvel'!$AM:$AM,GN$4))-(COUNTIFS('Estruturante Móvel'!$M:$M,$B106,'Estruturante Móvel'!$AM:$AM,GN$4,'Estruturante Móvel'!$AQ:$AQ,"REPARO FO"))</f>
        <v>0</v>
      </c>
      <c r="GO106" s="140">
        <f>(COUNTIFS('Estruturante Móvel'!$M:$M,$B106,'Estruturante Móvel'!$C:$C,"&lt;&gt;PREVISTO",'Estruturante Móvel'!$G:$G,GN$4))</f>
        <v>0</v>
      </c>
      <c r="GP106" s="139">
        <f>(COUNTIFS('Estruturante Móvel'!$M:$M,$B106,'Estruturante Móvel'!$AM:$AM,GP$4))-(COUNTIFS('Estruturante Móvel'!$M:$M,$B106,'Estruturante Móvel'!$AM:$AM,GP$4,'Estruturante Móvel'!$AQ:$AQ,"REPARO FO"))</f>
        <v>1</v>
      </c>
      <c r="GQ106" s="140">
        <f>(COUNTIFS('Estruturante Móvel'!$M:$M,$B106,'Estruturante Móvel'!$C:$C,"&lt;&gt;PREVISTO",'Estruturante Móvel'!$G:$G,GP$4))</f>
        <v>0</v>
      </c>
      <c r="GR106" s="139">
        <f>(COUNTIFS('Estruturante Móvel'!$M:$M,$B106,'Estruturante Móvel'!$AM:$AM,GR$4))-(COUNTIFS('Estruturante Móvel'!$M:$M,$B106,'Estruturante Móvel'!$AM:$AM,GR$4,'Estruturante Móvel'!$AQ:$AQ,"REPARO FO"))</f>
        <v>0</v>
      </c>
      <c r="GS106" s="140">
        <f>(COUNTIFS('Estruturante Móvel'!$M:$M,$B106,'Estruturante Móvel'!$C:$C,"&lt;&gt;PREVISTO",'Estruturante Móvel'!$G:$G,GR$4))</f>
        <v>0</v>
      </c>
      <c r="GT106" s="139">
        <f>(COUNTIFS('Estruturante Móvel'!$M:$M,$B106,'Estruturante Móvel'!$AM:$AM,GT$4))-(COUNTIFS('Estruturante Móvel'!$M:$M,$B106,'Estruturante Móvel'!$AM:$AM,GT$4,'Estruturante Móvel'!$AQ:$AQ,"REPARO FO"))</f>
        <v>0</v>
      </c>
      <c r="GU106" s="140">
        <f>(COUNTIFS('Estruturante Móvel'!$M:$M,$B106,'Estruturante Móvel'!$C:$C,"&lt;&gt;PREVISTO",'Estruturante Móvel'!$G:$G,GT$4))</f>
        <v>0</v>
      </c>
      <c r="GV106" s="139">
        <f>(COUNTIFS('Estruturante Móvel'!$M:$M,$B106,'Estruturante Móvel'!$AM:$AM,GV$4))-(COUNTIFS('Estruturante Móvel'!$M:$M,$B106,'Estruturante Móvel'!$AM:$AM,GV$4,'Estruturante Móvel'!$AQ:$AQ,"REPARO FO"))</f>
        <v>0</v>
      </c>
      <c r="GW106" s="140">
        <f>(COUNTIFS('Estruturante Móvel'!$M:$M,$B106,'Estruturante Móvel'!$C:$C,"&lt;&gt;PREVISTO",'Estruturante Móvel'!$G:$G,GV$4))</f>
        <v>0</v>
      </c>
      <c r="GX106" s="139">
        <f>(COUNTIFS('Estruturante Móvel'!$M:$M,$B106,'Estruturante Móvel'!$AM:$AM,GX$4))-(COUNTIFS('Estruturante Móvel'!$M:$M,$B106,'Estruturante Móvel'!$AM:$AM,GX$4,'Estruturante Móvel'!$AQ:$AQ,"REPARO FO"))</f>
        <v>0</v>
      </c>
      <c r="GY106" s="140">
        <f>(COUNTIFS('Estruturante Móvel'!$M:$M,$B106,'Estruturante Móvel'!$C:$C,"&lt;&gt;PREVISTO",'Estruturante Móvel'!$G:$G,GX$4))</f>
        <v>0</v>
      </c>
      <c r="GZ106" s="139">
        <f>(COUNTIFS('Estruturante Móvel'!$M:$M,$B106,'Estruturante Móvel'!$AM:$AM,GZ$4))-(COUNTIFS('Estruturante Móvel'!$M:$M,$B106,'Estruturante Móvel'!$AM:$AM,GZ$4,'Estruturante Móvel'!$AQ:$AQ,"REPARO FO"))</f>
        <v>0</v>
      </c>
      <c r="HA106" s="140">
        <f>(COUNTIFS('Estruturante Móvel'!$M:$M,$B106,'Estruturante Móvel'!$C:$C,"&lt;&gt;PREVISTO",'Estruturante Móvel'!$G:$G,GZ$4))</f>
        <v>0</v>
      </c>
      <c r="HB106" s="139">
        <f>(COUNTIFS('Estruturante Móvel'!$M:$M,$B106,'Estruturante Móvel'!$AM:$AM,HB$4))-(COUNTIFS('Estruturante Móvel'!$M:$M,$B106,'Estruturante Móvel'!$AM:$AM,HB$4,'Estruturante Móvel'!$AQ:$AQ,"REPARO FO"))</f>
        <v>0</v>
      </c>
      <c r="HC106" s="140">
        <f>(COUNTIFS('Estruturante Móvel'!$M:$M,$B106,'Estruturante Móvel'!$C:$C,"&lt;&gt;PREVISTO",'Estruturante Móvel'!$G:$G,HB$4))</f>
        <v>0</v>
      </c>
      <c r="HD106" s="139">
        <f>(COUNTIFS('Estruturante Móvel'!$M:$M,$B106,'Estruturante Móvel'!$AM:$AM,HD$4))-(COUNTIFS('Estruturante Móvel'!$M:$M,$B106,'Estruturante Móvel'!$AM:$AM,HD$4,'Estruturante Móvel'!$AQ:$AQ,"REPARO FO"))</f>
        <v>0</v>
      </c>
      <c r="HE106" s="140">
        <f>(COUNTIFS('Estruturante Móvel'!$M:$M,$B106,'Estruturante Móvel'!$C:$C,"&lt;&gt;PREVISTO",'Estruturante Móvel'!$G:$G,HD$4))</f>
        <v>4</v>
      </c>
      <c r="HF106" s="139">
        <f>(COUNTIFS('Estruturante Móvel'!$M:$M,$B106,'Estruturante Móvel'!$AM:$AM,HF$4))-(COUNTIFS('Estruturante Móvel'!$M:$M,$B106,'Estruturante Móvel'!$AM:$AM,HF$4,'Estruturante Móvel'!$AQ:$AQ,"REPARO FO"))</f>
        <v>0</v>
      </c>
      <c r="HG106" s="140">
        <f>(COUNTIFS('Estruturante Móvel'!$M:$M,$B106,'Estruturante Móvel'!$C:$C,"&lt;&gt;PREVISTO",'Estruturante Móvel'!$G:$G,HF$4))</f>
        <v>0</v>
      </c>
      <c r="HH106" s="139">
        <f>(COUNTIFS('Estruturante Móvel'!$M:$M,$B106,'Estruturante Móvel'!$AM:$AM,HH$4))-(COUNTIFS('Estruturante Móvel'!$M:$M,$B106,'Estruturante Móvel'!$AM:$AM,HH$4,'Estruturante Móvel'!$AQ:$AQ,"REPARO FO"))</f>
        <v>0</v>
      </c>
      <c r="HI106" s="140">
        <f>(COUNTIFS('Estruturante Móvel'!$M:$M,$B106,'Estruturante Móvel'!$C:$C,"&lt;&gt;PREVISTO",'Estruturante Móvel'!$G:$G,HH$4))</f>
        <v>2</v>
      </c>
      <c r="HJ106" s="139">
        <f>(COUNTIFS('Estruturante Móvel'!$M:$M,$B106,'Estruturante Móvel'!$AM:$AM,HJ$4))-(COUNTIFS('Estruturante Móvel'!$M:$M,$B106,'Estruturante Móvel'!$AM:$AM,HJ$4,'Estruturante Móvel'!$AQ:$AQ,"REPARO FO"))</f>
        <v>0</v>
      </c>
      <c r="HK106" s="140">
        <f>(COUNTIFS('Estruturante Móvel'!$M:$M,$B106,'Estruturante Móvel'!$C:$C,"&lt;&gt;PREVISTO",'Estruturante Móvel'!$G:$G,HJ$4))</f>
        <v>0</v>
      </c>
      <c r="HL106" s="139">
        <f>(COUNTIFS('Estruturante Móvel'!$M:$M,$B106,'Estruturante Móvel'!$AM:$AM,HL$4))-(COUNTIFS('Estruturante Móvel'!$M:$M,$B106,'Estruturante Móvel'!$AM:$AM,HL$4,'Estruturante Móvel'!$AQ:$AQ,"REPARO FO"))</f>
        <v>0</v>
      </c>
      <c r="HM106" s="140">
        <f>(COUNTIFS('Estruturante Móvel'!$M:$M,$B106,'Estruturante Móvel'!$C:$C,"&lt;&gt;PREVISTO",'Estruturante Móvel'!$G:$G,HL$4))</f>
        <v>0</v>
      </c>
      <c r="HN106" s="139">
        <f>(COUNTIFS('Estruturante Móvel'!$M:$M,$B106,'Estruturante Móvel'!$AM:$AM,HN$4))-(COUNTIFS('Estruturante Móvel'!$M:$M,$B106,'Estruturante Móvel'!$AM:$AM,HN$4,'Estruturante Móvel'!$AQ:$AQ,"REPARO FO"))</f>
        <v>0</v>
      </c>
      <c r="HO106" s="140">
        <f>(COUNTIFS('Estruturante Móvel'!$M:$M,$B106,'Estruturante Móvel'!$C:$C,"&lt;&gt;PREVISTO",'Estruturante Móvel'!$G:$G,HN$4))</f>
        <v>0</v>
      </c>
      <c r="HP106" s="139">
        <f>(COUNTIFS('Estruturante Móvel'!$M:$M,$B106,'Estruturante Móvel'!$AM:$AM,HP$4))-(COUNTIFS('Estruturante Móvel'!$M:$M,$B106,'Estruturante Móvel'!$AM:$AM,HP$4,'Estruturante Móvel'!$AQ:$AQ,"REPARO FO"))</f>
        <v>0</v>
      </c>
      <c r="HQ106" s="140">
        <f>(COUNTIFS('Estruturante Móvel'!$M:$M,$B106,'Estruturante Móvel'!$C:$C,"&lt;&gt;PREVISTO",'Estruturante Móvel'!$G:$G,HP$4))</f>
        <v>1</v>
      </c>
      <c r="HR106" s="139">
        <f>(COUNTIFS('Estruturante Móvel'!$M:$M,$B106,'Estruturante Móvel'!$AM:$AM,HR$4))-(COUNTIFS('Estruturante Móvel'!$M:$M,$B106,'Estruturante Móvel'!$AM:$AM,HR$4,'Estruturante Móvel'!$AQ:$AQ,"REPARO FO"))</f>
        <v>0</v>
      </c>
      <c r="HS106" s="140">
        <f>(COUNTIFS('Estruturante Móvel'!$M:$M,$B106,'Estruturante Móvel'!$C:$C,"&lt;&gt;PREVISTO",'Estruturante Móvel'!$G:$G,HR$4))</f>
        <v>0</v>
      </c>
      <c r="HT106" s="139">
        <f>(COUNTIFS('Estruturante Móvel'!$M:$M,$B106,'Estruturante Móvel'!$AM:$AM,HT$4))-(COUNTIFS('Estruturante Móvel'!$M:$M,$B106,'Estruturante Móvel'!$AM:$AM,HT$4,'Estruturante Móvel'!$AQ:$AQ,"REPARO FO"))</f>
        <v>0</v>
      </c>
      <c r="HU106" s="140">
        <f>(COUNTIFS('Estruturante Móvel'!$M:$M,$B106,'Estruturante Móvel'!$C:$C,"&lt;&gt;PREVISTO",'Estruturante Móvel'!$G:$G,HT$4))</f>
        <v>0</v>
      </c>
      <c r="HV106" s="139">
        <f>(COUNTIFS('Estruturante Móvel'!$M:$M,$B106,'Estruturante Móvel'!$AM:$AM,HV$4))-(COUNTIFS('Estruturante Móvel'!$M:$M,$B106,'Estruturante Móvel'!$AM:$AM,HV$4,'Estruturante Móvel'!$AQ:$AQ,"REPARO FO"))</f>
        <v>0</v>
      </c>
      <c r="HW106" s="140">
        <f>(COUNTIFS('Estruturante Móvel'!$M:$M,$B106,'Estruturante Móvel'!$C:$C,"&lt;&gt;PREVISTO",'Estruturante Móvel'!$G:$G,HV$4))</f>
        <v>1</v>
      </c>
      <c r="HX106" s="139">
        <f>(COUNTIFS('Estruturante Móvel'!$M:$M,$B106,'Estruturante Móvel'!$AM:$AM,HX$4))-(COUNTIFS('Estruturante Móvel'!$M:$M,$B106,'Estruturante Móvel'!$AM:$AM,HX$4,'Estruturante Móvel'!$AQ:$AQ,"REPARO FO"))</f>
        <v>0</v>
      </c>
      <c r="HY106" s="140">
        <f>(COUNTIFS('Estruturante Móvel'!$M:$M,$B106,'Estruturante Móvel'!$C:$C,"&lt;&gt;PREVISTO",'Estruturante Móvel'!$G:$G,HX$4))</f>
        <v>2</v>
      </c>
      <c r="HZ106" s="139">
        <f>(COUNTIFS('Estruturante Móvel'!$M:$M,$B106,'Estruturante Móvel'!$AM:$AM,HZ$4))-(COUNTIFS('Estruturante Móvel'!$M:$M,$B106,'Estruturante Móvel'!$AM:$AM,HZ$4,'Estruturante Móvel'!$AQ:$AQ,"REPARO FO"))</f>
        <v>0</v>
      </c>
      <c r="IA106" s="140">
        <f>(COUNTIFS('Estruturante Móvel'!$M:$M,$B106,'Estruturante Móvel'!$C:$C,"&lt;&gt;PREVISTO",'Estruturante Móvel'!$G:$G,HZ$4))</f>
        <v>0</v>
      </c>
      <c r="IB106" s="139">
        <f>(COUNTIFS('Estruturante Móvel'!$M:$M,$B106,'Estruturante Móvel'!$AM:$AM,IB$4))-(COUNTIFS('Estruturante Móvel'!$M:$M,$B106,'Estruturante Móvel'!$AM:$AM,IB$4,'Estruturante Móvel'!$AQ:$AQ,"REPARO FO"))</f>
        <v>0</v>
      </c>
      <c r="IC106" s="140">
        <f>(COUNTIFS('Estruturante Móvel'!$M:$M,$B106,'Estruturante Móvel'!$C:$C,"&lt;&gt;PREVISTO",'Estruturante Móvel'!$G:$G,IB$4))</f>
        <v>0</v>
      </c>
      <c r="ID106" s="139">
        <f>(COUNTIFS('Estruturante Móvel'!$M:$M,$B106,'Estruturante Móvel'!$AM:$AM,ID$4))-(COUNTIFS('Estruturante Móvel'!$M:$M,$B106,'Estruturante Móvel'!$AM:$AM,ID$4,'Estruturante Móvel'!$AQ:$AQ,"REPARO FO"))</f>
        <v>0</v>
      </c>
      <c r="IE106" s="140">
        <f>(COUNTIFS('Estruturante Móvel'!$M:$M,$B106,'Estruturante Móvel'!$C:$C,"&lt;&gt;PREVISTO",'Estruturante Móvel'!$G:$G,ID$4))</f>
        <v>0</v>
      </c>
      <c r="IF106" s="139">
        <f>(COUNTIFS('Estruturante Móvel'!$M:$M,$B106,'Estruturante Móvel'!$AM:$AM,IF$4))-(COUNTIFS('Estruturante Móvel'!$M:$M,$B106,'Estruturante Móvel'!$AM:$AM,IF$4,'Estruturante Móvel'!$AQ:$AQ,"REPARO FO"))</f>
        <v>0</v>
      </c>
      <c r="IG106" s="140">
        <f>(COUNTIFS('Estruturante Móvel'!$M:$M,$B106,'Estruturante Móvel'!$C:$C,"&lt;&gt;PREVISTO",'Estruturante Móvel'!$G:$G,IF$4))</f>
        <v>0</v>
      </c>
      <c r="IH106" s="139">
        <f>(COUNTIFS('Estruturante Móvel'!$M:$M,$B106,'Estruturante Móvel'!$AM:$AM,IH$4))-(COUNTIFS('Estruturante Móvel'!$M:$M,$B106,'Estruturante Móvel'!$AM:$AM,IH$4,'Estruturante Móvel'!$AQ:$AQ,"REPARO FO"))</f>
        <v>0</v>
      </c>
      <c r="II106" s="140">
        <f>(COUNTIFS('Estruturante Móvel'!$M:$M,$B106,'Estruturante Móvel'!$C:$C,"&lt;&gt;PREVISTO",'Estruturante Móvel'!$G:$G,IH$4))</f>
        <v>0</v>
      </c>
      <c r="IJ106" s="139">
        <f>(COUNTIFS('Estruturante Móvel'!$M:$M,$B106,'Estruturante Móvel'!$AM:$AM,IJ$4))-(COUNTIFS('Estruturante Móvel'!$M:$M,$B106,'Estruturante Móvel'!$AM:$AM,IJ$4,'Estruturante Móvel'!$AQ:$AQ,"REPARO FO"))</f>
        <v>0</v>
      </c>
      <c r="IK106" s="140">
        <f>(COUNTIFS('Estruturante Móvel'!$M:$M,$B106,'Estruturante Móvel'!$C:$C,"&lt;&gt;PREVISTO",'Estruturante Móvel'!$G:$G,IJ$4))</f>
        <v>0</v>
      </c>
      <c r="IL106" s="139">
        <f>(COUNTIFS('Estruturante Móvel'!$M:$M,$B106,'Estruturante Móvel'!$AM:$AM,IL$4))-(COUNTIFS('Estruturante Móvel'!$M:$M,$B106,'Estruturante Móvel'!$AM:$AM,IL$4,'Estruturante Móvel'!$AQ:$AQ,"REPARO FO"))</f>
        <v>0</v>
      </c>
      <c r="IM106" s="140">
        <f>(COUNTIFS('Estruturante Móvel'!$M:$M,$B106,'Estruturante Móvel'!$C:$C,"&lt;&gt;PREVISTO",'Estruturante Móvel'!$G:$G,IL$4))</f>
        <v>0</v>
      </c>
      <c r="IN106" s="139">
        <f>(COUNTIFS('Estruturante Móvel'!$M:$M,$B106,'Estruturante Móvel'!$AM:$AM,IN$4))-(COUNTIFS('Estruturante Móvel'!$M:$M,$B106,'Estruturante Móvel'!$AM:$AM,IN$4,'Estruturante Móvel'!$AQ:$AQ,"REPARO FO"))</f>
        <v>0</v>
      </c>
      <c r="IO106" s="140">
        <f>(COUNTIFS('Estruturante Móvel'!$M:$M,$B106,'Estruturante Móvel'!$C:$C,"&lt;&gt;PREVISTO",'Estruturante Móvel'!$G:$G,IN$4))</f>
        <v>0</v>
      </c>
      <c r="IP106" s="139">
        <f>(COUNTIFS('Estruturante Móvel'!$M:$M,$B106,'Estruturante Móvel'!$AM:$AM,IP$4))-(COUNTIFS('Estruturante Móvel'!$M:$M,$B106,'Estruturante Móvel'!$AM:$AM,IP$4,'Estruturante Móvel'!$AQ:$AQ,"REPARO FO"))</f>
        <v>0</v>
      </c>
      <c r="IQ106" s="140">
        <f>(COUNTIFS('Estruturante Móvel'!$M:$M,$B106,'Estruturante Móvel'!$C:$C,"&lt;&gt;PREVISTO",'Estruturante Móvel'!$G:$G,IP$4))</f>
        <v>0</v>
      </c>
      <c r="IR106" s="139">
        <f>(COUNTIFS('Estruturante Móvel'!$M:$M,$B106,'Estruturante Móvel'!$AM:$AM,IR$4))-(COUNTIFS('Estruturante Móvel'!$M:$M,$B106,'Estruturante Móvel'!$AM:$AM,IR$4,'Estruturante Móvel'!$AQ:$AQ,"REPARO FO"))</f>
        <v>0</v>
      </c>
      <c r="IS106" s="140">
        <f>(COUNTIFS('Estruturante Móvel'!$M:$M,$B106,'Estruturante Móvel'!$C:$C,"&lt;&gt;PREVISTO",'Estruturante Móvel'!$G:$G,IR$4))</f>
        <v>0</v>
      </c>
      <c r="IT106" s="139">
        <f>(COUNTIFS('Estruturante Móvel'!$M:$M,$B106,'Estruturante Móvel'!$AM:$AM,IT$4))-(COUNTIFS('Estruturante Móvel'!$M:$M,$B106,'Estruturante Móvel'!$AM:$AM,IT$4,'Estruturante Móvel'!$AQ:$AQ,"REPARO FO"))</f>
        <v>0</v>
      </c>
      <c r="IU106" s="140">
        <f>(COUNTIFS('Estruturante Móvel'!$M:$M,$B106,'Estruturante Móvel'!$C:$C,"&lt;&gt;PREVISTO",'Estruturante Móvel'!$G:$G,IT$4))</f>
        <v>0</v>
      </c>
      <c r="IV106" s="139">
        <f>(COUNTIFS('Estruturante Móvel'!$M:$M,$B106,'Estruturante Móvel'!$AM:$AM,IV$4))-(COUNTIFS('Estruturante Móvel'!$M:$M,$B106,'Estruturante Móvel'!$AM:$AM,IV$4,'Estruturante Móvel'!$AQ:$AQ,"REPARO FO"))</f>
        <v>0</v>
      </c>
      <c r="IW106" s="140">
        <f>(COUNTIFS('Estruturante Móvel'!$M:$M,$B106,'Estruturante Móvel'!$C:$C,"&lt;&gt;PREVISTO",'Estruturante Móvel'!$G:$G,IV$4))</f>
        <v>0</v>
      </c>
      <c r="IX106" s="139">
        <f>(COUNTIFS('Estruturante Móvel'!$M:$M,$B106,'Estruturante Móvel'!$AM:$AM,IX$4))-(COUNTIFS('Estruturante Móvel'!$M:$M,$B106,'Estruturante Móvel'!$AM:$AM,IX$4,'Estruturante Móvel'!$AQ:$AQ,"REPARO FO"))</f>
        <v>0</v>
      </c>
      <c r="IY106" s="140">
        <f>(COUNTIFS('Estruturante Móvel'!$M:$M,$B106,'Estruturante Móvel'!$C:$C,"&lt;&gt;PREVISTO",'Estruturante Móvel'!$G:$G,IX$4))</f>
        <v>0</v>
      </c>
      <c r="IZ106" s="139">
        <f>(COUNTIFS('Estruturante Móvel'!$M:$M,$B106,'Estruturante Móvel'!$AM:$AM,IZ$4))-(COUNTIFS('Estruturante Móvel'!$M:$M,$B106,'Estruturante Móvel'!$AM:$AM,IZ$4,'Estruturante Móvel'!$AQ:$AQ,"REPARO FO"))</f>
        <v>0</v>
      </c>
      <c r="JA106" s="140">
        <f>(COUNTIFS('Estruturante Móvel'!$M:$M,$B106,'Estruturante Móvel'!$C:$C,"&lt;&gt;PREVISTO",'Estruturante Móvel'!$G:$G,IZ$4))</f>
        <v>0</v>
      </c>
      <c r="JB106" s="139">
        <f>(COUNTIFS('Estruturante Móvel'!$M:$M,$B106,'Estruturante Móvel'!$AM:$AM,JB$4))-(COUNTIFS('Estruturante Móvel'!$M:$M,$B106,'Estruturante Móvel'!$AM:$AM,JB$4,'Estruturante Móvel'!$AQ:$AQ,"REPARO FO"))</f>
        <v>0</v>
      </c>
      <c r="JC106" s="140">
        <f>(COUNTIFS('Estruturante Móvel'!$M:$M,$B106,'Estruturante Móvel'!$C:$C,"&lt;&gt;PREVISTO",'Estruturante Móvel'!$G:$G,JB$4))</f>
        <v>0</v>
      </c>
      <c r="JD106" s="139">
        <f>(COUNTIFS('Estruturante Móvel'!$M:$M,$B106,'Estruturante Móvel'!$AM:$AM,JD$4))-(COUNTIFS('Estruturante Móvel'!$M:$M,$B106,'Estruturante Móvel'!$AM:$AM,JD$4,'Estruturante Móvel'!$AQ:$AQ,"REPARO FO"))</f>
        <v>0</v>
      </c>
      <c r="JE106" s="140">
        <f>(COUNTIFS('Estruturante Móvel'!$M:$M,$B106,'Estruturante Móvel'!$C:$C,"&lt;&gt;PREVISTO",'Estruturante Móvel'!$G:$G,JD$4))</f>
        <v>0</v>
      </c>
      <c r="JF106" s="139">
        <f>(COUNTIFS('Estruturante Móvel'!$M:$M,$B106,'Estruturante Móvel'!$AM:$AM,JF$4))-(COUNTIFS('Estruturante Móvel'!$M:$M,$B106,'Estruturante Móvel'!$AM:$AM,JF$4,'Estruturante Móvel'!$AQ:$AQ,"REPARO FO"))</f>
        <v>0</v>
      </c>
      <c r="JG106" s="140">
        <f>(COUNTIFS('Estruturante Móvel'!$M:$M,$B106,'Estruturante Móvel'!$C:$C,"&lt;&gt;PREVISTO",'Estruturante Móvel'!$G:$G,JF$4))</f>
        <v>0</v>
      </c>
      <c r="JH106" s="139">
        <f>(COUNTIFS('Estruturante Móvel'!$M:$M,$B106,'Estruturante Móvel'!$AM:$AM,JH$4))-(COUNTIFS('Estruturante Móvel'!$M:$M,$B106,'Estruturante Móvel'!$AM:$AM,JH$4,'Estruturante Móvel'!$AQ:$AQ,"REPARO FO"))</f>
        <v>0</v>
      </c>
      <c r="JI106" s="140">
        <f>(COUNTIFS('Estruturante Móvel'!$M:$M,$B106,'Estruturante Móvel'!$C:$C,"&lt;&gt;PREVISTO",'Estruturante Móvel'!$G:$G,JH$4))</f>
        <v>0</v>
      </c>
      <c r="JJ106" s="139">
        <f>(COUNTIFS('Estruturante Móvel'!$M:$M,$B106,'Estruturante Móvel'!$AM:$AM,JJ$4))-(COUNTIFS('Estruturante Móvel'!$M:$M,$B106,'Estruturante Móvel'!$AM:$AM,JJ$4,'Estruturante Móvel'!$AQ:$AQ,"REPARO FO"))</f>
        <v>0</v>
      </c>
      <c r="JK106" s="140">
        <f>(COUNTIFS('Estruturante Móvel'!$M:$M,$B106,'Estruturante Móvel'!$C:$C,"&lt;&gt;PREVISTO",'Estruturante Móvel'!$G:$G,JJ$4))</f>
        <v>0</v>
      </c>
      <c r="JL106" s="139">
        <f>(COUNTIFS('Estruturante Móvel'!$M:$M,$B106,'Estruturante Móvel'!$AM:$AM,JL$4))-(COUNTIFS('Estruturante Móvel'!$M:$M,$B106,'Estruturante Móvel'!$AM:$AM,JL$4,'Estruturante Móvel'!$AQ:$AQ,"REPARO FO"))</f>
        <v>0</v>
      </c>
      <c r="JM106" s="140">
        <f>(COUNTIFS('Estruturante Móvel'!$M:$M,$B106,'Estruturante Móvel'!$C:$C,"&lt;&gt;PREVISTO",'Estruturante Móvel'!$G:$G,JL$4))</f>
        <v>0</v>
      </c>
      <c r="JN106" s="139">
        <f>(COUNTIFS('Estruturante Móvel'!$M:$M,$B106,'Estruturante Móvel'!$AM:$AM,JN$4))-(COUNTIFS('Estruturante Móvel'!$M:$M,$B106,'Estruturante Móvel'!$AM:$AM,JN$4,'Estruturante Móvel'!$AQ:$AQ,"REPARO FO"))</f>
        <v>0</v>
      </c>
      <c r="JO106" s="140">
        <f>(COUNTIFS('Estruturante Móvel'!$M:$M,$B106,'Estruturante Móvel'!$C:$C,"&lt;&gt;PREVISTO",'Estruturante Móvel'!$G:$G,JN$4))</f>
        <v>0</v>
      </c>
      <c r="JP106" s="139">
        <f>(COUNTIFS('Estruturante Móvel'!$M:$M,$B106,'Estruturante Móvel'!$AM:$AM,JP$4))-(COUNTIFS('Estruturante Móvel'!$M:$M,$B106,'Estruturante Móvel'!$AM:$AM,JP$4,'Estruturante Móvel'!$AQ:$AQ,"REPARO FO"))</f>
        <v>0</v>
      </c>
      <c r="JQ106" s="140">
        <f>(COUNTIFS('Estruturante Móvel'!$M:$M,$B106,'Estruturante Móvel'!$C:$C,"&lt;&gt;PREVISTO",'Estruturante Móvel'!$G:$G,JP$4))</f>
        <v>0</v>
      </c>
      <c r="JR106" s="139">
        <f>(COUNTIFS('Estruturante Móvel'!$M:$M,$B106,'Estruturante Móvel'!$AM:$AM,JR$4))-(COUNTIFS('Estruturante Móvel'!$M:$M,$B106,'Estruturante Móvel'!$AM:$AM,JR$4,'Estruturante Móvel'!$AQ:$AQ,"REPARO FO"))</f>
        <v>0</v>
      </c>
      <c r="JS106" s="140">
        <f>(COUNTIFS('Estruturante Móvel'!$M:$M,$B106,'Estruturante Móvel'!$C:$C,"&lt;&gt;PREVISTO",'Estruturante Móvel'!$G:$G,JR$4))</f>
        <v>0</v>
      </c>
      <c r="JT106" s="139">
        <f>(COUNTIFS('Estruturante Móvel'!$M:$M,$B106,'Estruturante Móvel'!$AM:$AM,JT$4))-(COUNTIFS('Estruturante Móvel'!$M:$M,$B106,'Estruturante Móvel'!$AM:$AM,JT$4,'Estruturante Móvel'!$AQ:$AQ,"REPARO FO"))</f>
        <v>0</v>
      </c>
      <c r="JU106" s="140">
        <f>(COUNTIFS('Estruturante Móvel'!$M:$M,$B106,'Estruturante Móvel'!$C:$C,"&lt;&gt;PREVISTO",'Estruturante Móvel'!$G:$G,JT$4))</f>
        <v>0</v>
      </c>
      <c r="JV106" s="139">
        <f>(COUNTIFS('Estruturante Móvel'!$M:$M,$B106,'Estruturante Móvel'!$AM:$AM,JV$4))-(COUNTIFS('Estruturante Móvel'!$M:$M,$B106,'Estruturante Móvel'!$AM:$AM,JV$4,'Estruturante Móvel'!$AQ:$AQ,"REPARO FO"))</f>
        <v>0</v>
      </c>
      <c r="JW106" s="140">
        <f>(COUNTIFS('Estruturante Móvel'!$M:$M,$B106,'Estruturante Móvel'!$C:$C,"&lt;&gt;PREVISTO",'Estruturante Móvel'!$G:$G,JV$4))</f>
        <v>0</v>
      </c>
      <c r="JX106" s="139">
        <f>(COUNTIFS('Estruturante Móvel'!$M:$M,$B106,'Estruturante Móvel'!$AM:$AM,JX$4))-(COUNTIFS('Estruturante Móvel'!$M:$M,$B106,'Estruturante Móvel'!$AM:$AM,JX$4,'Estruturante Móvel'!$AQ:$AQ,"REPARO FO"))</f>
        <v>0</v>
      </c>
      <c r="JY106" s="140">
        <f>(COUNTIFS('Estruturante Móvel'!$M:$M,$B106,'Estruturante Móvel'!$C:$C,"&lt;&gt;PREVISTO",'Estruturante Móvel'!$G:$G,JX$4))</f>
        <v>0</v>
      </c>
      <c r="JZ106" s="139">
        <f>(COUNTIFS('Estruturante Móvel'!$M:$M,$B106,'Estruturante Móvel'!$AM:$AM,JZ$4))-(COUNTIFS('Estruturante Móvel'!$M:$M,$B106,'Estruturante Móvel'!$AM:$AM,JZ$4,'Estruturante Móvel'!$AQ:$AQ,"REPARO FO"))</f>
        <v>0</v>
      </c>
      <c r="KA106" s="140">
        <f>(COUNTIFS('Estruturante Móvel'!$M:$M,$B106,'Estruturante Móvel'!$C:$C,"&lt;&gt;PREVISTO",'Estruturante Móvel'!$G:$G,JZ$4))</f>
        <v>0</v>
      </c>
      <c r="KB106" s="139">
        <f>(COUNTIFS('Estruturante Móvel'!$M:$M,$B106,'Estruturante Móvel'!$AM:$AM,KB$4))-(COUNTIFS('Estruturante Móvel'!$M:$M,$B106,'Estruturante Móvel'!$AM:$AM,KB$4,'Estruturante Móvel'!$AQ:$AQ,"REPARO FO"))</f>
        <v>0</v>
      </c>
      <c r="KC106" s="140">
        <f>(COUNTIFS('Estruturante Móvel'!$M:$M,$B106,'Estruturante Móvel'!$C:$C,"&lt;&gt;PREVISTO",'Estruturante Móvel'!$G:$G,KB$4))</f>
        <v>1</v>
      </c>
      <c r="KD106" s="139">
        <f>(COUNTIFS('Estruturante Móvel'!$M:$M,$B106,'Estruturante Móvel'!$AM:$AM,KD$4))-(COUNTIFS('Estruturante Móvel'!$M:$M,$B106,'Estruturante Móvel'!$AM:$AM,KD$4,'Estruturante Móvel'!$AQ:$AQ,"REPARO FO"))</f>
        <v>0</v>
      </c>
      <c r="KE106" s="140">
        <f>(COUNTIFS('Estruturante Móvel'!$M:$M,$B106,'Estruturante Móvel'!$C:$C,"&lt;&gt;PREVISTO",'Estruturante Móvel'!$G:$G,KD$4))</f>
        <v>0</v>
      </c>
      <c r="KF106" s="139">
        <f>(COUNTIFS('Estruturante Móvel'!$M:$M,$B106,'Estruturante Móvel'!$AM:$AM,KF$4))-(COUNTIFS('Estruturante Móvel'!$M:$M,$B106,'Estruturante Móvel'!$AM:$AM,KF$4,'Estruturante Móvel'!$AQ:$AQ,"REPARO FO"))</f>
        <v>0</v>
      </c>
      <c r="KG106" s="140">
        <f>(COUNTIFS('Estruturante Móvel'!$M:$M,$B106,'Estruturante Móvel'!$C:$C,"&lt;&gt;PREVISTO",'Estruturante Móvel'!$G:$G,KF$4))</f>
        <v>0</v>
      </c>
      <c r="KH106" s="139">
        <f>(COUNTIFS('Estruturante Móvel'!$M:$M,$B106,'Estruturante Móvel'!$AM:$AM,KH$4))-(COUNTIFS('Estruturante Móvel'!$M:$M,$B106,'Estruturante Móvel'!$AM:$AM,KH$4,'Estruturante Móvel'!$AQ:$AQ,"REPARO FO"))</f>
        <v>0</v>
      </c>
      <c r="KI106" s="140">
        <f>(COUNTIFS('Estruturante Móvel'!$M:$M,$B106,'Estruturante Móvel'!$C:$C,"&lt;&gt;PREVISTO",'Estruturante Móvel'!$G:$G,KH$4))</f>
        <v>2</v>
      </c>
      <c r="KJ106" s="139">
        <f>(COUNTIFS('Estruturante Móvel'!$M:$M,$B106,'Estruturante Móvel'!$AM:$AM,KJ$4))-(COUNTIFS('Estruturante Móvel'!$M:$M,$B106,'Estruturante Móvel'!$AM:$AM,KJ$4,'Estruturante Móvel'!$AQ:$AQ,"REPARO FO"))</f>
        <v>0</v>
      </c>
      <c r="KK106" s="140">
        <f>(COUNTIFS('Estruturante Móvel'!$M:$M,$B106,'Estruturante Móvel'!$C:$C,"&lt;&gt;PREVISTO",'Estruturante Móvel'!$G:$G,KJ$4))</f>
        <v>0</v>
      </c>
      <c r="KL106" s="139">
        <f>(COUNTIFS('Estruturante Móvel'!$M:$M,$B106,'Estruturante Móvel'!$AM:$AM,KL$4))-(COUNTIFS('Estruturante Móvel'!$M:$M,$B106,'Estruturante Móvel'!$AM:$AM,KL$4,'Estruturante Móvel'!$AQ:$AQ,"REPARO FO"))</f>
        <v>0</v>
      </c>
      <c r="KM106" s="140">
        <f>(COUNTIFS('Estruturante Móvel'!$M:$M,$B106,'Estruturante Móvel'!$C:$C,"&lt;&gt;PREVISTO",'Estruturante Móvel'!$G:$G,KL$4))</f>
        <v>0</v>
      </c>
      <c r="KN106" s="139">
        <f>(COUNTIFS('Estruturante Móvel'!$M:$M,$B106,'Estruturante Móvel'!$AM:$AM,KN$4))-(COUNTIFS('Estruturante Móvel'!$M:$M,$B106,'Estruturante Móvel'!$AM:$AM,KN$4,'Estruturante Móvel'!$AQ:$AQ,"REPARO FO"))</f>
        <v>0</v>
      </c>
      <c r="KO106" s="140">
        <f>(COUNTIFS('Estruturante Móvel'!$M:$M,$B106,'Estruturante Móvel'!$C:$C,"&lt;&gt;PREVISTO",'Estruturante Móvel'!$G:$G,KN$4))</f>
        <v>0</v>
      </c>
      <c r="KP106" s="139">
        <f>(COUNTIFS('Estruturante Móvel'!$M:$M,$B106,'Estruturante Móvel'!$AM:$AM,KP$4))-(COUNTIFS('Estruturante Móvel'!$M:$M,$B106,'Estruturante Móvel'!$AM:$AM,KP$4,'Estruturante Móvel'!$AQ:$AQ,"REPARO FO"))</f>
        <v>0</v>
      </c>
      <c r="KQ106" s="140">
        <f>(COUNTIFS('Estruturante Móvel'!$M:$M,$B106,'Estruturante Móvel'!$C:$C,"&lt;&gt;PREVISTO",'Estruturante Móvel'!$G:$G,KP$4))</f>
        <v>0</v>
      </c>
      <c r="KR106" s="139">
        <f>(COUNTIFS('Estruturante Móvel'!$M:$M,$B106,'Estruturante Móvel'!$AM:$AM,KR$4))-(COUNTIFS('Estruturante Móvel'!$M:$M,$B106,'Estruturante Móvel'!$AM:$AM,KR$4,'Estruturante Móvel'!$AQ:$AQ,"REPARO FO"))</f>
        <v>0</v>
      </c>
      <c r="KS106" s="140">
        <f>(COUNTIFS('Estruturante Móvel'!$M:$M,$B106,'Estruturante Móvel'!$C:$C,"&lt;&gt;PREVISTO",'Estruturante Móvel'!$G:$G,KR$4))</f>
        <v>0</v>
      </c>
      <c r="KT106" s="139">
        <f>(COUNTIFS('Estruturante Móvel'!$M:$M,$B106,'Estruturante Móvel'!$AM:$AM,KT$4))-(COUNTIFS('Estruturante Móvel'!$M:$M,$B106,'Estruturante Móvel'!$AM:$AM,KT$4,'Estruturante Móvel'!$AQ:$AQ,"REPARO FO"))</f>
        <v>0</v>
      </c>
      <c r="KU106" s="140">
        <f>(COUNTIFS('Estruturante Móvel'!$M:$M,$B106,'Estruturante Móvel'!$C:$C,"&lt;&gt;PREVISTO",'Estruturante Móvel'!$G:$G,KT$4))</f>
        <v>0</v>
      </c>
      <c r="KV106" s="139">
        <f>(COUNTIFS('Estruturante Móvel'!$M:$M,$B106,'Estruturante Móvel'!$AM:$AM,KV$4))-(COUNTIFS('Estruturante Móvel'!$M:$M,$B106,'Estruturante Móvel'!$AM:$AM,KV$4,'Estruturante Móvel'!$AQ:$AQ,"REPARO FO"))</f>
        <v>0</v>
      </c>
      <c r="KW106" s="140">
        <f>(COUNTIFS('Estruturante Móvel'!$M:$M,$B106,'Estruturante Móvel'!$C:$C,"&lt;&gt;PREVISTO",'Estruturante Móvel'!$G:$G,KV$4))</f>
        <v>0</v>
      </c>
      <c r="KX106" s="139">
        <f>(COUNTIFS('Estruturante Móvel'!$M:$M,$B106,'Estruturante Móvel'!$AM:$AM,KX$4))-(COUNTIFS('Estruturante Móvel'!$M:$M,$B106,'Estruturante Móvel'!$AM:$AM,KX$4,'Estruturante Móvel'!$AQ:$AQ,"REPARO FO"))</f>
        <v>0</v>
      </c>
      <c r="KY106" s="140">
        <f>(COUNTIFS('Estruturante Móvel'!$M:$M,$B106,'Estruturante Móvel'!$C:$C,"&lt;&gt;PREVISTO",'Estruturante Móvel'!$G:$G,KX$4))</f>
        <v>0</v>
      </c>
      <c r="KZ106" s="139">
        <f>(COUNTIFS('Estruturante Móvel'!$M:$M,$B106,'Estruturante Móvel'!$AM:$AM,KZ$4))-(COUNTIFS('Estruturante Móvel'!$M:$M,$B106,'Estruturante Móvel'!$AM:$AM,KZ$4,'Estruturante Móvel'!$AQ:$AQ,"REPARO FO"))</f>
        <v>0</v>
      </c>
      <c r="LA106" s="140">
        <f>(COUNTIFS('Estruturante Móvel'!$M:$M,$B106,'Estruturante Móvel'!$C:$C,"&lt;&gt;PREVISTO",'Estruturante Móvel'!$G:$G,KZ$4))</f>
        <v>0</v>
      </c>
      <c r="LB106" s="139">
        <f>(COUNTIFS('Estruturante Móvel'!$M:$M,$B106,'Estruturante Móvel'!$AM:$AM,LB$4))-(COUNTIFS('Estruturante Móvel'!$M:$M,$B106,'Estruturante Móvel'!$AM:$AM,LB$4,'Estruturante Móvel'!$AQ:$AQ,"REPARO FO"))</f>
        <v>0</v>
      </c>
      <c r="LC106" s="140">
        <f>(COUNTIFS('Estruturante Móvel'!$M:$M,$B106,'Estruturante Móvel'!$C:$C,"&lt;&gt;PREVISTO",'Estruturante Móvel'!$G:$G,LB$4))</f>
        <v>0</v>
      </c>
      <c r="LD106" s="139">
        <f>(COUNTIFS('Estruturante Móvel'!$M:$M,$B106,'Estruturante Móvel'!$AM:$AM,LD$4))-(COUNTIFS('Estruturante Móvel'!$M:$M,$B106,'Estruturante Móvel'!$AM:$AM,LD$4,'Estruturante Móvel'!$AQ:$AQ,"REPARO FO"))</f>
        <v>0</v>
      </c>
      <c r="LE106" s="140">
        <f>(COUNTIFS('Estruturante Móvel'!$M:$M,$B106,'Estruturante Móvel'!$C:$C,"&lt;&gt;PREVISTO",'Estruturante Móvel'!$G:$G,LD$4))</f>
        <v>2</v>
      </c>
      <c r="LF106" s="139">
        <f>(COUNTIFS('Estruturante Móvel'!$M:$M,$B106,'Estruturante Móvel'!$AM:$AM,LF$4))-(COUNTIFS('Estruturante Móvel'!$M:$M,$B106,'Estruturante Móvel'!$AM:$AM,LF$4,'Estruturante Móvel'!$AQ:$AQ,"REPARO FO"))</f>
        <v>0</v>
      </c>
      <c r="LG106" s="140">
        <f>(COUNTIFS('Estruturante Móvel'!$M:$M,$B106,'Estruturante Móvel'!$C:$C,"&lt;&gt;PREVISTO",'Estruturante Móvel'!$G:$G,LF$4))</f>
        <v>0</v>
      </c>
      <c r="LH106" s="139">
        <f>(COUNTIFS('Estruturante Móvel'!$M:$M,$B106,'Estruturante Móvel'!$AM:$AM,LH$4))-(COUNTIFS('Estruturante Móvel'!$M:$M,$B106,'Estruturante Móvel'!$AM:$AM,LH$4,'Estruturante Móvel'!$AQ:$AQ,"REPARO FO"))</f>
        <v>0</v>
      </c>
      <c r="LI106" s="140">
        <f>(COUNTIFS('Estruturante Móvel'!$M:$M,$B106,'Estruturante Móvel'!$C:$C,"&lt;&gt;PREVISTO",'Estruturante Móvel'!$G:$G,LH$4))</f>
        <v>0</v>
      </c>
      <c r="LJ106" s="139">
        <f>(COUNTIFS('Estruturante Móvel'!$M:$M,$B106,'Estruturante Móvel'!$AM:$AM,LJ$4))-(COUNTIFS('Estruturante Móvel'!$M:$M,$B106,'Estruturante Móvel'!$AM:$AM,LJ$4,'Estruturante Móvel'!$AQ:$AQ,"REPARO FO"))</f>
        <v>0</v>
      </c>
      <c r="LK106" s="140">
        <f>(COUNTIFS('Estruturante Móvel'!$M:$M,$B106,'Estruturante Móvel'!$C:$C,"&lt;&gt;PREVISTO",'Estruturante Móvel'!$G:$G,LJ$4))</f>
        <v>0</v>
      </c>
      <c r="LL106" s="139">
        <f>(COUNTIFS('Estruturante Móvel'!$M:$M,$B106,'Estruturante Móvel'!$AM:$AM,LL$4))-(COUNTIFS('Estruturante Móvel'!$M:$M,$B106,'Estruturante Móvel'!$AM:$AM,LL$4,'Estruturante Móvel'!$AQ:$AQ,"REPARO FO"))</f>
        <v>0</v>
      </c>
      <c r="LM106" s="140">
        <f>(COUNTIFS('Estruturante Móvel'!$M:$M,$B106,'Estruturante Móvel'!$C:$C,"&lt;&gt;PREVISTO",'Estruturante Móvel'!$G:$G,LL$4))</f>
        <v>0</v>
      </c>
      <c r="LN106" s="139">
        <f>(COUNTIFS('Estruturante Móvel'!$M:$M,$B106,'Estruturante Móvel'!$AM:$AM,LN$4))-(COUNTIFS('Estruturante Móvel'!$M:$M,$B106,'Estruturante Móvel'!$AM:$AM,LN$4,'Estruturante Móvel'!$AQ:$AQ,"REPARO FO"))</f>
        <v>0</v>
      </c>
      <c r="LO106" s="140">
        <f>(COUNTIFS('Estruturante Móvel'!$M:$M,$B106,'Estruturante Móvel'!$C:$C,"&lt;&gt;PREVISTO",'Estruturante Móvel'!$G:$G,LN$4))</f>
        <v>0</v>
      </c>
      <c r="LP106" s="139">
        <f>(COUNTIFS('Estruturante Móvel'!$M:$M,$B106,'Estruturante Móvel'!$AM:$AM,LP$4))-(COUNTIFS('Estruturante Móvel'!$M:$M,$B106,'Estruturante Móvel'!$AM:$AM,LP$4,'Estruturante Móvel'!$AQ:$AQ,"REPARO FO"))</f>
        <v>0</v>
      </c>
      <c r="LQ106" s="140">
        <f>(COUNTIFS('Estruturante Móvel'!$M:$M,$B106,'Estruturante Móvel'!$C:$C,"&lt;&gt;PREVISTO",'Estruturante Móvel'!$G:$G,LP$4))</f>
        <v>1</v>
      </c>
      <c r="LR106" s="139">
        <f>(COUNTIFS('Estruturante Móvel'!$M:$M,$B106,'Estruturante Móvel'!$AM:$AM,LR$4))-(COUNTIFS('Estruturante Móvel'!$M:$M,$B106,'Estruturante Móvel'!$AM:$AM,LR$4,'Estruturante Móvel'!$AQ:$AQ,"REPARO FO"))</f>
        <v>0</v>
      </c>
      <c r="LS106" s="140">
        <f>(COUNTIFS('Estruturante Móvel'!$M:$M,$B106,'Estruturante Móvel'!$C:$C,"&lt;&gt;PREVISTO",'Estruturante Móvel'!$G:$G,LR$4))</f>
        <v>0</v>
      </c>
      <c r="LT106" s="139">
        <f>(COUNTIFS('Estruturante Móvel'!$M:$M,$B106,'Estruturante Móvel'!$AM:$AM,LT$4))-(COUNTIFS('Estruturante Móvel'!$M:$M,$B106,'Estruturante Móvel'!$AM:$AM,LT$4,'Estruturante Móvel'!$AQ:$AQ,"REPARO FO"))</f>
        <v>0</v>
      </c>
      <c r="LU106" s="140">
        <f>(COUNTIFS('Estruturante Móvel'!$M:$M,$B106,'Estruturante Móvel'!$C:$C,"&lt;&gt;PREVISTO",'Estruturante Móvel'!$G:$G,LT$4))</f>
        <v>0</v>
      </c>
      <c r="LV106" s="139">
        <f>(COUNTIFS('Estruturante Móvel'!$M:$M,$B106,'Estruturante Móvel'!$AM:$AM,LV$4))-(COUNTIFS('Estruturante Móvel'!$M:$M,$B106,'Estruturante Móvel'!$AM:$AM,LV$4,'Estruturante Móvel'!$AQ:$AQ,"REPARO FO"))</f>
        <v>0</v>
      </c>
      <c r="LW106" s="140">
        <f>(COUNTIFS('Estruturante Móvel'!$M:$M,$B106,'Estruturante Móvel'!$C:$C,"&lt;&gt;PREVISTO",'Estruturante Móvel'!$G:$G,LV$4))</f>
        <v>0</v>
      </c>
      <c r="LX106" s="139">
        <f>(COUNTIFS('Estruturante Móvel'!$M:$M,$B106,'Estruturante Móvel'!$AM:$AM,LX$4))-(COUNTIFS('Estruturante Móvel'!$M:$M,$B106,'Estruturante Móvel'!$AM:$AM,LX$4,'Estruturante Móvel'!$AQ:$AQ,"REPARO FO"))</f>
        <v>0</v>
      </c>
      <c r="LY106" s="140">
        <f>(COUNTIFS('Estruturante Móvel'!$M:$M,$B106,'Estruturante Móvel'!$C:$C,"&lt;&gt;PREVISTO",'Estruturante Móvel'!$G:$G,LX$4))</f>
        <v>0</v>
      </c>
      <c r="LZ106" s="139">
        <f>(COUNTIFS('Estruturante Móvel'!$M:$M,$B106,'Estruturante Móvel'!$AM:$AM,LZ$4))-(COUNTIFS('Estruturante Móvel'!$M:$M,$B106,'Estruturante Móvel'!$AM:$AM,LZ$4,'Estruturante Móvel'!$AQ:$AQ,"REPARO FO"))</f>
        <v>0</v>
      </c>
      <c r="MA106" s="140">
        <f>(COUNTIFS('Estruturante Móvel'!$M:$M,$B106,'Estruturante Móvel'!$C:$C,"&lt;&gt;PREVISTO",'Estruturante Móvel'!$G:$G,LZ$4))</f>
        <v>1</v>
      </c>
      <c r="MB106" s="139">
        <f>(COUNTIFS('Estruturante Móvel'!$M:$M,$B106,'Estruturante Móvel'!$AM:$AM,MB$4))-(COUNTIFS('Estruturante Móvel'!$M:$M,$B106,'Estruturante Móvel'!$AM:$AM,MB$4,'Estruturante Móvel'!$AQ:$AQ,"REPARO FO"))</f>
        <v>0</v>
      </c>
      <c r="MC106" s="140">
        <f>(COUNTIFS('Estruturante Móvel'!$M:$M,$B106,'Estruturante Móvel'!$C:$C,"&lt;&gt;PREVISTO",'Estruturante Móvel'!$G:$G,MB$4))</f>
        <v>0</v>
      </c>
      <c r="MD106" s="139">
        <f>(COUNTIFS('Estruturante Móvel'!$M:$M,$B106,'Estruturante Móvel'!$AM:$AM,MD$4))-(COUNTIFS('Estruturante Móvel'!$M:$M,$B106,'Estruturante Móvel'!$AM:$AM,MD$4,'Estruturante Móvel'!$AQ:$AQ,"REPARO FO"))</f>
        <v>0</v>
      </c>
      <c r="ME106" s="140">
        <f>(COUNTIFS('Estruturante Móvel'!$M:$M,$B106,'Estruturante Móvel'!$C:$C,"&lt;&gt;PREVISTO",'Estruturante Móvel'!$G:$G,MD$4))</f>
        <v>0</v>
      </c>
      <c r="MF106" s="139">
        <f>(COUNTIFS('Estruturante Móvel'!$M:$M,$B106,'Estruturante Móvel'!$AM:$AM,MF$4))-(COUNTIFS('Estruturante Móvel'!$M:$M,$B106,'Estruturante Móvel'!$AM:$AM,MF$4,'Estruturante Móvel'!$AQ:$AQ,"REPARO FO"))</f>
        <v>0</v>
      </c>
      <c r="MG106" s="140">
        <f>(COUNTIFS('Estruturante Móvel'!$M:$M,$B106,'Estruturante Móvel'!$C:$C,"&lt;&gt;PREVISTO",'Estruturante Móvel'!$G:$G,MF$4))</f>
        <v>0</v>
      </c>
      <c r="MH106" s="139">
        <f>(COUNTIFS('Estruturante Móvel'!$M:$M,$B106,'Estruturante Móvel'!$AM:$AM,MH$4))-(COUNTIFS('Estruturante Móvel'!$M:$M,$B106,'Estruturante Móvel'!$AM:$AM,MH$4,'Estruturante Móvel'!$AQ:$AQ,"REPARO FO"))</f>
        <v>0</v>
      </c>
      <c r="MI106" s="140">
        <f>(COUNTIFS('Estruturante Móvel'!$M:$M,$B106,'Estruturante Móvel'!$C:$C,"&lt;&gt;PREVISTO",'Estruturante Móvel'!$G:$G,MH$4))</f>
        <v>0</v>
      </c>
      <c r="MJ106" s="139">
        <f>(COUNTIFS('Estruturante Móvel'!$M:$M,$B106,'Estruturante Móvel'!$AM:$AM,MJ$4))-(COUNTIFS('Estruturante Móvel'!$M:$M,$B106,'Estruturante Móvel'!$AM:$AM,MJ$4,'Estruturante Móvel'!$AQ:$AQ,"REPARO FO"))</f>
        <v>0</v>
      </c>
      <c r="MK106" s="140">
        <f>(COUNTIFS('Estruturante Móvel'!$M:$M,$B106,'Estruturante Móvel'!$C:$C,"&lt;&gt;PREVISTO",'Estruturante Móvel'!$G:$G,MJ$4))</f>
        <v>0</v>
      </c>
      <c r="ML106" s="139">
        <f>(COUNTIFS('Estruturante Móvel'!$M:$M,$B106,'Estruturante Móvel'!$AM:$AM,ML$4))-(COUNTIFS('Estruturante Móvel'!$M:$M,$B106,'Estruturante Móvel'!$AM:$AM,ML$4,'Estruturante Móvel'!$AQ:$AQ,"REPARO FO"))</f>
        <v>0</v>
      </c>
      <c r="MM106" s="140">
        <f>(COUNTIFS('Estruturante Móvel'!$M:$M,$B106,'Estruturante Móvel'!$C:$C,"&lt;&gt;PREVISTO",'Estruturante Móvel'!$G:$G,ML$4))</f>
        <v>0</v>
      </c>
      <c r="MN106" s="139">
        <f>(COUNTIFS('Estruturante Móvel'!$M:$M,$B106,'Estruturante Móvel'!$AM:$AM,MN$4))-(COUNTIFS('Estruturante Móvel'!$M:$M,$B106,'Estruturante Móvel'!$AM:$AM,MN$4,'Estruturante Móvel'!$AQ:$AQ,"REPARO FO"))</f>
        <v>0</v>
      </c>
      <c r="MO106" s="140">
        <f>(COUNTIFS('Estruturante Móvel'!$M:$M,$B106,'Estruturante Móvel'!$C:$C,"&lt;&gt;PREVISTO",'Estruturante Móvel'!$G:$G,MN$4))</f>
        <v>0</v>
      </c>
      <c r="MP106" s="139">
        <f>(COUNTIFS('Estruturante Móvel'!$M:$M,$B106,'Estruturante Móvel'!$AM:$AM,MP$4))-(COUNTIFS('Estruturante Móvel'!$M:$M,$B106,'Estruturante Móvel'!$AM:$AM,MP$4,'Estruturante Móvel'!$AQ:$AQ,"REPARO FO"))</f>
        <v>0</v>
      </c>
      <c r="MQ106" s="140">
        <f>(COUNTIFS('Estruturante Móvel'!$M:$M,$B106,'Estruturante Móvel'!$C:$C,"&lt;&gt;PREVISTO",'Estruturante Móvel'!$G:$G,MP$4))</f>
        <v>0</v>
      </c>
      <c r="MR106" s="139">
        <f>(COUNTIFS('Estruturante Móvel'!$M:$M,$B106,'Estruturante Móvel'!$AM:$AM,MR$4))-(COUNTIFS('Estruturante Móvel'!$M:$M,$B106,'Estruturante Móvel'!$AM:$AM,MR$4,'Estruturante Móvel'!$AQ:$AQ,"REPARO FO"))</f>
        <v>0</v>
      </c>
      <c r="MS106" s="140">
        <f>(COUNTIFS('Estruturante Móvel'!$M:$M,$B106,'Estruturante Móvel'!$C:$C,"&lt;&gt;PREVISTO",'Estruturante Móvel'!$G:$G,MR$4))</f>
        <v>0</v>
      </c>
      <c r="MT106" s="139">
        <f>(COUNTIFS('Estruturante Móvel'!$M:$M,$B106,'Estruturante Móvel'!$AM:$AM,MT$4))-(COUNTIFS('Estruturante Móvel'!$M:$M,$B106,'Estruturante Móvel'!$AM:$AM,MT$4,'Estruturante Móvel'!$AQ:$AQ,"REPARO FO"))</f>
        <v>0</v>
      </c>
      <c r="MU106" s="140">
        <f>(COUNTIFS('Estruturante Móvel'!$M:$M,$B106,'Estruturante Móvel'!$C:$C,"&lt;&gt;PREVISTO",'Estruturante Móvel'!$G:$G,MT$4))</f>
        <v>0</v>
      </c>
      <c r="MV106" s="139">
        <f>(COUNTIFS('Estruturante Móvel'!$M:$M,$B106,'Estruturante Móvel'!$AM:$AM,MV$4))-(COUNTIFS('Estruturante Móvel'!$M:$M,$B106,'Estruturante Móvel'!$AM:$AM,MV$4,'Estruturante Móvel'!$AQ:$AQ,"REPARO FO"))</f>
        <v>0</v>
      </c>
      <c r="MW106" s="140">
        <f>(COUNTIFS('Estruturante Móvel'!$M:$M,$B106,'Estruturante Móvel'!$C:$C,"&lt;&gt;PREVISTO",'Estruturante Móvel'!$G:$G,MV$4))</f>
        <v>0</v>
      </c>
      <c r="MX106" s="139">
        <f>(COUNTIFS('Estruturante Móvel'!$M:$M,$B106,'Estruturante Móvel'!$AM:$AM,MX$4))-(COUNTIFS('Estruturante Móvel'!$M:$M,$B106,'Estruturante Móvel'!$AM:$AM,MX$4,'Estruturante Móvel'!$AQ:$AQ,"REPARO FO"))</f>
        <v>0</v>
      </c>
      <c r="MY106" s="140">
        <f>(COUNTIFS('Estruturante Móvel'!$M:$M,$B106,'Estruturante Móvel'!$C:$C,"&lt;&gt;PREVISTO",'Estruturante Móvel'!$G:$G,MX$4))</f>
        <v>0</v>
      </c>
      <c r="MZ106" s="139">
        <f>(COUNTIFS('Estruturante Móvel'!$M:$M,$B106,'Estruturante Móvel'!$AM:$AM,MZ$4))-(COUNTIFS('Estruturante Móvel'!$M:$M,$B106,'Estruturante Móvel'!$AM:$AM,MZ$4,'Estruturante Móvel'!$AQ:$AQ,"REPARO FO"))</f>
        <v>0</v>
      </c>
      <c r="NA106" s="140">
        <f>(COUNTIFS('Estruturante Móvel'!$M:$M,$B106,'Estruturante Móvel'!$C:$C,"&lt;&gt;PREVISTO",'Estruturante Móvel'!$G:$G,MZ$4))</f>
        <v>0</v>
      </c>
      <c r="NB106" s="139">
        <f>(COUNTIFS('Estruturante Móvel'!$M:$M,$B106,'Estruturante Móvel'!$AM:$AM,NB$4))-(COUNTIFS('Estruturante Móvel'!$M:$M,$B106,'Estruturante Móvel'!$AM:$AM,NB$4,'Estruturante Móvel'!$AQ:$AQ,"REPARO FO"))</f>
        <v>0</v>
      </c>
      <c r="NC106" s="140">
        <f>(COUNTIFS('Estruturante Móvel'!$M:$M,$B106,'Estruturante Móvel'!$C:$C,"&lt;&gt;PREVISTO",'Estruturante Móvel'!$G:$G,NB$4))</f>
        <v>0</v>
      </c>
      <c r="ND106" s="139">
        <f>(COUNTIFS('Estruturante Móvel'!$M:$M,$B106,'Estruturante Móvel'!$AM:$AM,ND$4))-(COUNTIFS('Estruturante Móvel'!$M:$M,$B106,'Estruturante Móvel'!$AM:$AM,ND$4,'Estruturante Móvel'!$AQ:$AQ,"REPARO FO"))</f>
        <v>0</v>
      </c>
      <c r="NE106" s="140">
        <f>(COUNTIFS('Estruturante Móvel'!$M:$M,$B106,'Estruturante Móvel'!$C:$C,"&lt;&gt;PREVISTO",'Estruturante Móvel'!$G:$G,ND$4))</f>
        <v>0</v>
      </c>
      <c r="NF106" s="139">
        <f>(COUNTIFS('Estruturante Móvel'!$M:$M,$B106,'Estruturante Móvel'!$AM:$AM,NF$4))-(COUNTIFS('Estruturante Móvel'!$M:$M,$B106,'Estruturante Móvel'!$AM:$AM,NF$4,'Estruturante Móvel'!$AQ:$AQ,"REPARO FO"))</f>
        <v>0</v>
      </c>
      <c r="NG106" s="140">
        <f>(COUNTIFS('Estruturante Móvel'!$M:$M,$B106,'Estruturante Móvel'!$C:$C,"&lt;&gt;PREVISTO",'Estruturante Móvel'!$G:$G,NF$4))</f>
        <v>0</v>
      </c>
      <c r="NH106" s="139">
        <f>(COUNTIFS('Estruturante Móvel'!$M:$M,$B106,'Estruturante Móvel'!$AM:$AM,NH$4))-(COUNTIFS('Estruturante Móvel'!$M:$M,$B106,'Estruturante Móvel'!$AM:$AM,NH$4,'Estruturante Móvel'!$AQ:$AQ,"REPARO FO"))</f>
        <v>0</v>
      </c>
      <c r="NI106" s="140">
        <f>(COUNTIFS('Estruturante Móvel'!$M:$M,$B106,'Estruturante Móvel'!$C:$C,"&lt;&gt;PREVISTO",'Estruturante Móvel'!$G:$G,NH$4))</f>
        <v>1</v>
      </c>
    </row>
    <row r="107" spans="1:373" hidden="1" outlineLevel="1">
      <c r="B107" s="291" t="s">
        <v>466</v>
      </c>
      <c r="C107" s="286"/>
      <c r="D107" s="169">
        <f>COUNTIFS('Estruturante Móvel'!$M:$M,B106,'Estruturante Móvel'!$L:$L,'CRONOGRAMA_CONST+MIGRACAO'!B107)</f>
        <v>1</v>
      </c>
      <c r="E107" s="169">
        <f>(COUNTIFS('Estruturante Móvel'!$M:$M,B106,'Estruturante Móvel'!$C:$C,"&lt;&gt;PREVISTO",'Estruturante Móvel'!$L:$L,'CRONOGRAMA_CONST+MIGRACAO'!B107))</f>
        <v>1</v>
      </c>
      <c r="F107" s="170">
        <f>(COUNTIFS('Estruturante Móvel'!$M:$M,B106,'Estruturante Móvel'!$C:$C,"PREVISTO",'Estruturante Móvel'!$L:$L,'CRONOGRAMA_CONST+MIGRACAO'!B107))</f>
        <v>0</v>
      </c>
      <c r="G107" s="289"/>
      <c r="H107" s="170"/>
      <c r="I107" s="171"/>
      <c r="J107" s="287"/>
      <c r="K107" s="288"/>
      <c r="L107" s="139"/>
      <c r="M107" s="140"/>
      <c r="N107" s="139"/>
      <c r="O107" s="140"/>
      <c r="P107" s="139"/>
      <c r="Q107" s="140"/>
      <c r="R107" s="139"/>
      <c r="S107" s="140"/>
      <c r="T107" s="139"/>
      <c r="U107" s="140"/>
      <c r="V107" s="139"/>
      <c r="W107" s="140"/>
      <c r="X107" s="139"/>
      <c r="Y107" s="140"/>
      <c r="Z107" s="139"/>
      <c r="AA107" s="140"/>
      <c r="AB107" s="139"/>
      <c r="AC107" s="140"/>
      <c r="AD107" s="139"/>
      <c r="AE107" s="140"/>
      <c r="AF107" s="139"/>
      <c r="AG107" s="140"/>
      <c r="AH107" s="139"/>
      <c r="AI107" s="140"/>
      <c r="AJ107" s="139"/>
      <c r="AK107" s="140"/>
      <c r="AL107" s="139"/>
      <c r="AM107" s="140"/>
      <c r="AN107" s="139"/>
      <c r="AO107" s="140"/>
      <c r="AP107" s="139"/>
      <c r="AQ107" s="140"/>
      <c r="AR107" s="139"/>
      <c r="AS107" s="140"/>
      <c r="AT107" s="139"/>
      <c r="AU107" s="140"/>
      <c r="AV107" s="139"/>
      <c r="AW107" s="140"/>
      <c r="AX107" s="139"/>
      <c r="AY107" s="140"/>
      <c r="AZ107" s="139"/>
      <c r="BA107" s="140"/>
      <c r="BB107" s="139"/>
      <c r="BC107" s="140"/>
      <c r="BD107" s="139"/>
      <c r="BE107" s="140"/>
      <c r="BF107" s="139"/>
      <c r="BG107" s="140"/>
      <c r="BH107" s="139"/>
      <c r="BI107" s="140"/>
      <c r="BJ107" s="139"/>
      <c r="BK107" s="140"/>
      <c r="BL107" s="139"/>
      <c r="BM107" s="140"/>
      <c r="BN107" s="139"/>
      <c r="BO107" s="140"/>
      <c r="BP107" s="139"/>
      <c r="BQ107" s="140"/>
      <c r="BR107" s="139"/>
      <c r="BS107" s="140"/>
      <c r="BT107" s="139">
        <f>(COUNTIFS('Estruturante Móvel'!$M:$M,$B107,'Estruturante Móvel'!$AM:$AM,BT$4))-(COUNTIFS('Estruturante Móvel'!$M:$M,$B107,'Estruturante Móvel'!$AM:$AM,BT$4,'Estruturante Móvel'!$AQ:$AQ,"REPARO FO"))</f>
        <v>0</v>
      </c>
      <c r="BU107" s="140">
        <f>(COUNTIFS('Estruturante Móvel'!$M:$M,$B107,'Estruturante Móvel'!$C:$C,"&lt;&gt;PREVISTO",'Estruturante Móvel'!$G:$G,BT$4))</f>
        <v>0</v>
      </c>
      <c r="BV107" s="139">
        <f>(COUNTIFS('Estruturante Móvel'!$M:$M,$B107,'Estruturante Móvel'!$AM:$AM,BV$4))-(COUNTIFS('Estruturante Móvel'!$M:$M,$B107,'Estruturante Móvel'!$AM:$AM,BV$4,'Estruturante Móvel'!$AQ:$AQ,"REPARO FO"))</f>
        <v>0</v>
      </c>
      <c r="BW107" s="140">
        <f>(COUNTIFS('Estruturante Móvel'!$M:$M,$B107,'Estruturante Móvel'!$C:$C,"&lt;&gt;PREVISTO",'Estruturante Móvel'!$G:$G,BV$4))</f>
        <v>0</v>
      </c>
      <c r="BX107" s="139">
        <f>(COUNTIFS('Estruturante Móvel'!$M:$M,$B107,'Estruturante Móvel'!$AM:$AM,BX$4))-(COUNTIFS('Estruturante Móvel'!$M:$M,$B107,'Estruturante Móvel'!$AM:$AM,BX$4,'Estruturante Móvel'!$AQ:$AQ,"REPARO FO"))</f>
        <v>0</v>
      </c>
      <c r="BY107" s="140">
        <f>(COUNTIFS('Estruturante Móvel'!$M:$M,$B107,'Estruturante Móvel'!$C:$C,"&lt;&gt;PREVISTO",'Estruturante Móvel'!$G:$G,BX$4))</f>
        <v>0</v>
      </c>
      <c r="BZ107" s="139">
        <f>(COUNTIFS('Estruturante Móvel'!$M:$M,$B107,'Estruturante Móvel'!$AM:$AM,BZ$4))-(COUNTIFS('Estruturante Móvel'!$M:$M,$B107,'Estruturante Móvel'!$AM:$AM,BZ$4,'Estruturante Móvel'!$AQ:$AQ,"REPARO FO"))</f>
        <v>0</v>
      </c>
      <c r="CA107" s="140">
        <f>(COUNTIFS('Estruturante Móvel'!$M:$M,$B107,'Estruturante Móvel'!$C:$C,"&lt;&gt;PREVISTO",'Estruturante Móvel'!$G:$G,BZ$4))</f>
        <v>0</v>
      </c>
      <c r="CB107" s="139">
        <f>(COUNTIFS('Estruturante Móvel'!$M:$M,$B107,'Estruturante Móvel'!$AM:$AM,CB$4))-(COUNTIFS('Estruturante Móvel'!$M:$M,$B107,'Estruturante Móvel'!$AM:$AM,CB$4,'Estruturante Móvel'!$AQ:$AQ,"REPARO FO"))</f>
        <v>0</v>
      </c>
      <c r="CC107" s="140">
        <f>(COUNTIFS('Estruturante Móvel'!$M:$M,$B107,'Estruturante Móvel'!$C:$C,"&lt;&gt;PREVISTO",'Estruturante Móvel'!$G:$G,CB$4))</f>
        <v>0</v>
      </c>
      <c r="CD107" s="139">
        <f>(COUNTIFS('Estruturante Móvel'!$M:$M,$B107,'Estruturante Móvel'!$AM:$AM,CD$4))-(COUNTIFS('Estruturante Móvel'!$M:$M,$B107,'Estruturante Móvel'!$AM:$AM,CD$4,'Estruturante Móvel'!$AQ:$AQ,"REPARO FO"))</f>
        <v>0</v>
      </c>
      <c r="CE107" s="140">
        <f>(COUNTIFS('Estruturante Móvel'!$M:$M,$B107,'Estruturante Móvel'!$C:$C,"&lt;&gt;PREVISTO",'Estruturante Móvel'!$G:$G,CD$4))</f>
        <v>0</v>
      </c>
      <c r="CF107" s="139">
        <f>(COUNTIFS('Estruturante Móvel'!$M:$M,$B107,'Estruturante Móvel'!$AM:$AM,CF$4))-(COUNTIFS('Estruturante Móvel'!$M:$M,$B107,'Estruturante Móvel'!$AM:$AM,CF$4,'Estruturante Móvel'!$AQ:$AQ,"REPARO FO"))</f>
        <v>0</v>
      </c>
      <c r="CG107" s="140">
        <f>(COUNTIFS('Estruturante Móvel'!$M:$M,$B107,'Estruturante Móvel'!$C:$C,"&lt;&gt;PREVISTO",'Estruturante Móvel'!$G:$G,CF$4))</f>
        <v>0</v>
      </c>
      <c r="CH107" s="139">
        <f>(COUNTIFS('Estruturante Móvel'!$M:$M,$B107,'Estruturante Móvel'!$AM:$AM,CH$4))-(COUNTIFS('Estruturante Móvel'!$M:$M,$B107,'Estruturante Móvel'!$AM:$AM,CH$4,'Estruturante Móvel'!$AQ:$AQ,"REPARO FO"))</f>
        <v>0</v>
      </c>
      <c r="CI107" s="140">
        <f>(COUNTIFS('Estruturante Móvel'!$M:$M,$B107,'Estruturante Móvel'!$C:$C,"&lt;&gt;PREVISTO",'Estruturante Móvel'!$G:$G,CH$4))</f>
        <v>0</v>
      </c>
      <c r="CJ107" s="139">
        <f>(COUNTIFS('Estruturante Móvel'!$M:$M,$B107,'Estruturante Móvel'!$AM:$AM,CJ$4))-(COUNTIFS('Estruturante Móvel'!$M:$M,$B107,'Estruturante Móvel'!$AM:$AM,CJ$4,'Estruturante Móvel'!$AQ:$AQ,"REPARO FO"))</f>
        <v>0</v>
      </c>
      <c r="CK107" s="140">
        <f>(COUNTIFS('Estruturante Móvel'!$M:$M,$B107,'Estruturante Móvel'!$C:$C,"&lt;&gt;PREVISTO",'Estruturante Móvel'!$G:$G,CJ$4))</f>
        <v>0</v>
      </c>
      <c r="CL107" s="139">
        <f>(COUNTIFS('Estruturante Móvel'!$M:$M,$B107,'Estruturante Móvel'!$AM:$AM,CL$4))-(COUNTIFS('Estruturante Móvel'!$M:$M,$B107,'Estruturante Móvel'!$AM:$AM,CL$4,'Estruturante Móvel'!$AQ:$AQ,"REPARO FO"))</f>
        <v>0</v>
      </c>
      <c r="CM107" s="140">
        <f>(COUNTIFS('Estruturante Móvel'!$M:$M,$B107,'Estruturante Móvel'!$C:$C,"&lt;&gt;PREVISTO",'Estruturante Móvel'!$G:$G,CL$4))</f>
        <v>0</v>
      </c>
      <c r="CN107" s="139">
        <f>(COUNTIFS('Estruturante Móvel'!$M:$M,$B107,'Estruturante Móvel'!$AM:$AM,CN$4))-(COUNTIFS('Estruturante Móvel'!$M:$M,$B107,'Estruturante Móvel'!$AM:$AM,CN$4,'Estruturante Móvel'!$AQ:$AQ,"REPARO FO"))</f>
        <v>0</v>
      </c>
      <c r="CO107" s="140">
        <f>(COUNTIFS('Estruturante Móvel'!$M:$M,$B107,'Estruturante Móvel'!$C:$C,"&lt;&gt;PREVISTO",'Estruturante Móvel'!$G:$G,CN$4))</f>
        <v>0</v>
      </c>
      <c r="CP107" s="139">
        <f>(COUNTIFS('Estruturante Móvel'!$M:$M,$B107,'Estruturante Móvel'!$AM:$AM,CP$4))-(COUNTIFS('Estruturante Móvel'!$M:$M,$B107,'Estruturante Móvel'!$AM:$AM,CP$4,'Estruturante Móvel'!$AQ:$AQ,"REPARO FO"))</f>
        <v>0</v>
      </c>
      <c r="CQ107" s="140">
        <f>(COUNTIFS('Estruturante Móvel'!$M:$M,$B107,'Estruturante Móvel'!$C:$C,"&lt;&gt;PREVISTO",'Estruturante Móvel'!$G:$G,CP$4))</f>
        <v>0</v>
      </c>
      <c r="CR107" s="139">
        <f>(COUNTIFS('Estruturante Móvel'!$M:$M,$B107,'Estruturante Móvel'!$AM:$AM,CR$4))-(COUNTIFS('Estruturante Móvel'!$M:$M,$B107,'Estruturante Móvel'!$AM:$AM,CR$4,'Estruturante Móvel'!$AQ:$AQ,"REPARO FO"))</f>
        <v>0</v>
      </c>
      <c r="CS107" s="140">
        <f>(COUNTIFS('Estruturante Móvel'!$M:$M,$B107,'Estruturante Móvel'!$C:$C,"&lt;&gt;PREVISTO",'Estruturante Móvel'!$G:$G,CR$4))</f>
        <v>0</v>
      </c>
      <c r="CT107" s="139">
        <f>(COUNTIFS('Estruturante Móvel'!$M:$M,$B107,'Estruturante Móvel'!$AM:$AM,CT$4))-(COUNTIFS('Estruturante Móvel'!$M:$M,$B107,'Estruturante Móvel'!$AM:$AM,CT$4,'Estruturante Móvel'!$AQ:$AQ,"REPARO FO"))</f>
        <v>0</v>
      </c>
      <c r="CU107" s="140">
        <f>(COUNTIFS('Estruturante Móvel'!$M:$M,$B107,'Estruturante Móvel'!$C:$C,"&lt;&gt;PREVISTO",'Estruturante Móvel'!$G:$G,CT$4))</f>
        <v>0</v>
      </c>
      <c r="CV107" s="139">
        <f>(COUNTIFS('Estruturante Móvel'!$M:$M,$B107,'Estruturante Móvel'!$AM:$AM,CV$4))-(COUNTIFS('Estruturante Móvel'!$M:$M,$B107,'Estruturante Móvel'!$AM:$AM,CV$4,'Estruturante Móvel'!$AQ:$AQ,"REPARO FO"))</f>
        <v>0</v>
      </c>
      <c r="CW107" s="140">
        <f>(COUNTIFS('Estruturante Móvel'!$M:$M,$B107,'Estruturante Móvel'!$C:$C,"&lt;&gt;PREVISTO",'Estruturante Móvel'!$G:$G,CV$4))</f>
        <v>0</v>
      </c>
      <c r="CX107" s="139">
        <f>(COUNTIFS('Estruturante Móvel'!$M:$M,$B107,'Estruturante Móvel'!$AM:$AM,CX$4))-(COUNTIFS('Estruturante Móvel'!$M:$M,$B107,'Estruturante Móvel'!$AM:$AM,CX$4,'Estruturante Móvel'!$AQ:$AQ,"REPARO FO"))</f>
        <v>0</v>
      </c>
      <c r="CY107" s="140">
        <f>(COUNTIFS('Estruturante Móvel'!$M:$M,$B107,'Estruturante Móvel'!$C:$C,"&lt;&gt;PREVISTO",'Estruturante Móvel'!$G:$G,CX$4))</f>
        <v>0</v>
      </c>
      <c r="CZ107" s="139">
        <f>(COUNTIFS('Estruturante Móvel'!$M:$M,$B107,'Estruturante Móvel'!$AM:$AM,CZ$4))-(COUNTIFS('Estruturante Móvel'!$M:$M,$B107,'Estruturante Móvel'!$AM:$AM,CZ$4,'Estruturante Móvel'!$AQ:$AQ,"REPARO FO"))</f>
        <v>0</v>
      </c>
      <c r="DA107" s="140">
        <f>(COUNTIFS('Estruturante Móvel'!$M:$M,$B107,'Estruturante Móvel'!$C:$C,"&lt;&gt;PREVISTO",'Estruturante Móvel'!$G:$G,CZ$4))</f>
        <v>0</v>
      </c>
      <c r="DB107" s="139">
        <f>(COUNTIFS('Estruturante Móvel'!$M:$M,$B107,'Estruturante Móvel'!$AM:$AM,DB$4))-(COUNTIFS('Estruturante Móvel'!$M:$M,$B107,'Estruturante Móvel'!$AM:$AM,DB$4,'Estruturante Móvel'!$AQ:$AQ,"REPARO FO"))</f>
        <v>0</v>
      </c>
      <c r="DC107" s="140">
        <f>(COUNTIFS('Estruturante Móvel'!$M:$M,$B107,'Estruturante Móvel'!$C:$C,"&lt;&gt;PREVISTO",'Estruturante Móvel'!$G:$G,DB$4))</f>
        <v>0</v>
      </c>
      <c r="DD107" s="139">
        <f>(COUNTIFS('Estruturante Móvel'!$M:$M,$B107,'Estruturante Móvel'!$AM:$AM,DD$4))-(COUNTIFS('Estruturante Móvel'!$M:$M,$B107,'Estruturante Móvel'!$AM:$AM,DD$4,'Estruturante Móvel'!$AQ:$AQ,"REPARO FO"))</f>
        <v>0</v>
      </c>
      <c r="DE107" s="140">
        <f>(COUNTIFS('Estruturante Móvel'!$M:$M,$B107,'Estruturante Móvel'!$C:$C,"&lt;&gt;PREVISTO",'Estruturante Móvel'!$G:$G,DD$4))</f>
        <v>0</v>
      </c>
      <c r="DF107" s="139">
        <f>(COUNTIFS('Estruturante Móvel'!$M:$M,$B107,'Estruturante Móvel'!$AM:$AM,DF$4))-(COUNTIFS('Estruturante Móvel'!$M:$M,$B107,'Estruturante Móvel'!$AM:$AM,DF$4,'Estruturante Móvel'!$AQ:$AQ,"REPARO FO"))</f>
        <v>0</v>
      </c>
      <c r="DG107" s="140">
        <f>(COUNTIFS('Estruturante Móvel'!$M:$M,$B107,'Estruturante Móvel'!$C:$C,"&lt;&gt;PREVISTO",'Estruturante Móvel'!$G:$G,DF$4))</f>
        <v>0</v>
      </c>
      <c r="DH107" s="139">
        <f>(COUNTIFS('Estruturante Móvel'!$M:$M,$B107,'Estruturante Móvel'!$AM:$AM,DH$4))-(COUNTIFS('Estruturante Móvel'!$M:$M,$B107,'Estruturante Móvel'!$AM:$AM,DH$4,'Estruturante Móvel'!$AQ:$AQ,"REPARO FO"))</f>
        <v>0</v>
      </c>
      <c r="DI107" s="140">
        <f>(COUNTIFS('Estruturante Móvel'!$M:$M,$B107,'Estruturante Móvel'!$C:$C,"&lt;&gt;PREVISTO",'Estruturante Móvel'!$G:$G,DH$4))</f>
        <v>0</v>
      </c>
      <c r="DJ107" s="139">
        <f>(COUNTIFS('Estruturante Móvel'!$M:$M,$B107,'Estruturante Móvel'!$AM:$AM,DJ$4))-(COUNTIFS('Estruturante Móvel'!$M:$M,$B107,'Estruturante Móvel'!$AM:$AM,DJ$4,'Estruturante Móvel'!$AQ:$AQ,"REPARO FO"))</f>
        <v>0</v>
      </c>
      <c r="DK107" s="140">
        <f>(COUNTIFS('Estruturante Móvel'!$M:$M,$B107,'Estruturante Móvel'!$C:$C,"&lt;&gt;PREVISTO",'Estruturante Móvel'!$G:$G,DJ$4))</f>
        <v>0</v>
      </c>
      <c r="DL107" s="139">
        <f>(COUNTIFS('Estruturante Móvel'!$M:$M,$B107,'Estruturante Móvel'!$AM:$AM,DL$4))-(COUNTIFS('Estruturante Móvel'!$M:$M,$B107,'Estruturante Móvel'!$AM:$AM,DL$4,'Estruturante Móvel'!$AQ:$AQ,"REPARO FO"))</f>
        <v>0</v>
      </c>
      <c r="DM107" s="140">
        <f>(COUNTIFS('Estruturante Móvel'!$M:$M,$B107,'Estruturante Móvel'!$C:$C,"&lt;&gt;PREVISTO",'Estruturante Móvel'!$G:$G,DL$4))</f>
        <v>0</v>
      </c>
      <c r="DN107" s="139">
        <f>(COUNTIFS('Estruturante Móvel'!$M:$M,$B107,'Estruturante Móvel'!$AM:$AM,DN$4))-(COUNTIFS('Estruturante Móvel'!$M:$M,$B107,'Estruturante Móvel'!$AM:$AM,DN$4,'Estruturante Móvel'!$AQ:$AQ,"REPARO FO"))</f>
        <v>0</v>
      </c>
      <c r="DO107" s="140">
        <f>(COUNTIFS('Estruturante Móvel'!$M:$M,$B107,'Estruturante Móvel'!$C:$C,"&lt;&gt;PREVISTO",'Estruturante Móvel'!$G:$G,DN$4))</f>
        <v>0</v>
      </c>
      <c r="DP107" s="139">
        <f>(COUNTIFS('Estruturante Móvel'!$M:$M,$B107,'Estruturante Móvel'!$AM:$AM,DP$4))-(COUNTIFS('Estruturante Móvel'!$M:$M,$B107,'Estruturante Móvel'!$AM:$AM,DP$4,'Estruturante Móvel'!$AQ:$AQ,"REPARO FO"))</f>
        <v>0</v>
      </c>
      <c r="DQ107" s="140">
        <f>(COUNTIFS('Estruturante Móvel'!$M:$M,$B107,'Estruturante Móvel'!$C:$C,"&lt;&gt;PREVISTO",'Estruturante Móvel'!$G:$G,DP$4))</f>
        <v>0</v>
      </c>
      <c r="DR107" s="139">
        <f>(COUNTIFS('Estruturante Móvel'!$M:$M,$B107,'Estruturante Móvel'!$AM:$AM,DR$4))-(COUNTIFS('Estruturante Móvel'!$M:$M,$B107,'Estruturante Móvel'!$AM:$AM,DR$4,'Estruturante Móvel'!$AQ:$AQ,"REPARO FO"))</f>
        <v>0</v>
      </c>
      <c r="DS107" s="140">
        <f>(COUNTIFS('Estruturante Móvel'!$M:$M,$B107,'Estruturante Móvel'!$C:$C,"&lt;&gt;PREVISTO",'Estruturante Móvel'!$G:$G,DR$4))</f>
        <v>0</v>
      </c>
      <c r="DT107" s="139">
        <f>(COUNTIFS('Estruturante Móvel'!$M:$M,$B107,'Estruturante Móvel'!$AM:$AM,DT$4))-(COUNTIFS('Estruturante Móvel'!$M:$M,$B107,'Estruturante Móvel'!$AM:$AM,DT$4,'Estruturante Móvel'!$AQ:$AQ,"REPARO FO"))</f>
        <v>0</v>
      </c>
      <c r="DU107" s="140">
        <f>(COUNTIFS('Estruturante Móvel'!$M:$M,$B107,'Estruturante Móvel'!$C:$C,"&lt;&gt;PREVISTO",'Estruturante Móvel'!$G:$G,DT$4))</f>
        <v>0</v>
      </c>
      <c r="DV107" s="139">
        <f>(COUNTIFS('Estruturante Móvel'!$M:$M,$B107,'Estruturante Móvel'!$AM:$AM,DV$4))-(COUNTIFS('Estruturante Móvel'!$M:$M,$B107,'Estruturante Móvel'!$AM:$AM,DV$4,'Estruturante Móvel'!$AQ:$AQ,"REPARO FO"))</f>
        <v>0</v>
      </c>
      <c r="DW107" s="140">
        <f>(COUNTIFS('Estruturante Móvel'!$M:$M,$B107,'Estruturante Móvel'!$C:$C,"&lt;&gt;PREVISTO",'Estruturante Móvel'!$G:$G,DV$4))</f>
        <v>0</v>
      </c>
      <c r="DX107" s="139">
        <f>(COUNTIFS('Estruturante Móvel'!$M:$M,$B107,'Estruturante Móvel'!$AM:$AM,DX$4))-(COUNTIFS('Estruturante Móvel'!$M:$M,$B107,'Estruturante Móvel'!$AM:$AM,DX$4,'Estruturante Móvel'!$AQ:$AQ,"REPARO FO"))</f>
        <v>0</v>
      </c>
      <c r="DY107" s="140">
        <f>(COUNTIFS('Estruturante Móvel'!$M:$M,$B107,'Estruturante Móvel'!$C:$C,"&lt;&gt;PREVISTO",'Estruturante Móvel'!$G:$G,DX$4))</f>
        <v>0</v>
      </c>
      <c r="DZ107" s="139">
        <f>(COUNTIFS('Estruturante Móvel'!$M:$M,$B107,'Estruturante Móvel'!$AM:$AM,DZ$4))-(COUNTIFS('Estruturante Móvel'!$M:$M,$B107,'Estruturante Móvel'!$AM:$AM,DZ$4,'Estruturante Móvel'!$AQ:$AQ,"REPARO FO"))</f>
        <v>0</v>
      </c>
      <c r="EA107" s="140">
        <f>(COUNTIFS('Estruturante Móvel'!$M:$M,$B107,'Estruturante Móvel'!$C:$C,"&lt;&gt;PREVISTO",'Estruturante Móvel'!$G:$G,DZ$4))</f>
        <v>0</v>
      </c>
      <c r="EB107" s="139">
        <f>(COUNTIFS('Estruturante Móvel'!$M:$M,$B107,'Estruturante Móvel'!$AM:$AM,EB$4))-(COUNTIFS('Estruturante Móvel'!$M:$M,$B107,'Estruturante Móvel'!$AM:$AM,EB$4,'Estruturante Móvel'!$AQ:$AQ,"REPARO FO"))</f>
        <v>0</v>
      </c>
      <c r="EC107" s="140">
        <f>(COUNTIFS('Estruturante Móvel'!$M:$M,$B107,'Estruturante Móvel'!$C:$C,"&lt;&gt;PREVISTO",'Estruturante Móvel'!$G:$G,EB$4))</f>
        <v>0</v>
      </c>
      <c r="ED107" s="139">
        <f>(COUNTIFS('Estruturante Móvel'!$M:$M,$B107,'Estruturante Móvel'!$AM:$AM,ED$4))-(COUNTIFS('Estruturante Móvel'!$M:$M,$B107,'Estruturante Móvel'!$AM:$AM,ED$4,'Estruturante Móvel'!$AQ:$AQ,"REPARO FO"))</f>
        <v>0</v>
      </c>
      <c r="EE107" s="140">
        <f>(COUNTIFS('Estruturante Móvel'!$M:$M,$B107,'Estruturante Móvel'!$C:$C,"&lt;&gt;PREVISTO",'Estruturante Móvel'!$G:$G,ED$4))</f>
        <v>0</v>
      </c>
      <c r="EF107" s="139">
        <f>(COUNTIFS('Estruturante Móvel'!$M:$M,$B107,'Estruturante Móvel'!$AM:$AM,EF$4))-(COUNTIFS('Estruturante Móvel'!$M:$M,$B107,'Estruturante Móvel'!$AM:$AM,EF$4,'Estruturante Móvel'!$AQ:$AQ,"REPARO FO"))</f>
        <v>0</v>
      </c>
      <c r="EG107" s="140">
        <f>(COUNTIFS('Estruturante Móvel'!$M:$M,$B107,'Estruturante Móvel'!$C:$C,"&lt;&gt;PREVISTO",'Estruturante Móvel'!$G:$G,EF$4))</f>
        <v>0</v>
      </c>
      <c r="EH107" s="139">
        <f>(COUNTIFS('Estruturante Móvel'!$M:$M,$B107,'Estruturante Móvel'!$AM:$AM,EH$4))-(COUNTIFS('Estruturante Móvel'!$M:$M,$B107,'Estruturante Móvel'!$AM:$AM,EH$4,'Estruturante Móvel'!$AQ:$AQ,"REPARO FO"))</f>
        <v>0</v>
      </c>
      <c r="EI107" s="140">
        <f>(COUNTIFS('Estruturante Móvel'!$M:$M,$B107,'Estruturante Móvel'!$C:$C,"&lt;&gt;PREVISTO",'Estruturante Móvel'!$G:$G,EH$4))</f>
        <v>0</v>
      </c>
      <c r="EJ107" s="139">
        <f>(COUNTIFS('Estruturante Móvel'!$M:$M,$B107,'Estruturante Móvel'!$AM:$AM,EJ$4))-(COUNTIFS('Estruturante Móvel'!$M:$M,$B107,'Estruturante Móvel'!$AM:$AM,EJ$4,'Estruturante Móvel'!$AQ:$AQ,"REPARO FO"))</f>
        <v>0</v>
      </c>
      <c r="EK107" s="140">
        <f>(COUNTIFS('Estruturante Móvel'!$M:$M,$B107,'Estruturante Móvel'!$C:$C,"&lt;&gt;PREVISTO",'Estruturante Móvel'!$G:$G,EJ$4))</f>
        <v>0</v>
      </c>
      <c r="EL107" s="139">
        <f>(COUNTIFS('Estruturante Móvel'!$M:$M,$B107,'Estruturante Móvel'!$AM:$AM,EL$4))-(COUNTIFS('Estruturante Móvel'!$M:$M,$B107,'Estruturante Móvel'!$AM:$AM,EL$4,'Estruturante Móvel'!$AQ:$AQ,"REPARO FO"))</f>
        <v>0</v>
      </c>
      <c r="EM107" s="140">
        <f>(COUNTIFS('Estruturante Móvel'!$M:$M,$B107,'Estruturante Móvel'!$C:$C,"&lt;&gt;PREVISTO",'Estruturante Móvel'!$G:$G,EL$4))</f>
        <v>0</v>
      </c>
      <c r="EN107" s="139">
        <f>(COUNTIFS('Estruturante Móvel'!$M:$M,$B107,'Estruturante Móvel'!$AM:$AM,EN$4))-(COUNTIFS('Estruturante Móvel'!$M:$M,$B107,'Estruturante Móvel'!$AM:$AM,EN$4,'Estruturante Móvel'!$AQ:$AQ,"REPARO FO"))</f>
        <v>0</v>
      </c>
      <c r="EO107" s="140">
        <f>(COUNTIFS('Estruturante Móvel'!$M:$M,$B107,'Estruturante Móvel'!$C:$C,"&lt;&gt;PREVISTO",'Estruturante Móvel'!$G:$G,EN$4))</f>
        <v>0</v>
      </c>
      <c r="EP107" s="139">
        <f>(COUNTIFS('Estruturante Móvel'!$M:$M,$B107,'Estruturante Móvel'!$AM:$AM,EP$4))-(COUNTIFS('Estruturante Móvel'!$M:$M,$B107,'Estruturante Móvel'!$AM:$AM,EP$4,'Estruturante Móvel'!$AQ:$AQ,"REPARO FO"))</f>
        <v>0</v>
      </c>
      <c r="EQ107" s="140">
        <f>(COUNTIFS('Estruturante Móvel'!$M:$M,$B107,'Estruturante Móvel'!$C:$C,"&lt;&gt;PREVISTO",'Estruturante Móvel'!$G:$G,EP$4))</f>
        <v>0</v>
      </c>
      <c r="ER107" s="139">
        <f>(COUNTIFS('Estruturante Móvel'!$M:$M,$B107,'Estruturante Móvel'!$AM:$AM,ER$4))-(COUNTIFS('Estruturante Móvel'!$M:$M,$B107,'Estruturante Móvel'!$AM:$AM,ER$4,'Estruturante Móvel'!$AQ:$AQ,"REPARO FO"))</f>
        <v>0</v>
      </c>
      <c r="ES107" s="140">
        <f>(COUNTIFS('Estruturante Móvel'!$M:$M,$B107,'Estruturante Móvel'!$C:$C,"&lt;&gt;PREVISTO",'Estruturante Móvel'!$G:$G,ER$4))</f>
        <v>0</v>
      </c>
      <c r="ET107" s="139">
        <f>(COUNTIFS('Estruturante Móvel'!$M:$M,$B107,'Estruturante Móvel'!$AM:$AM,ET$4))-(COUNTIFS('Estruturante Móvel'!$M:$M,$B107,'Estruturante Móvel'!$AM:$AM,ET$4,'Estruturante Móvel'!$AQ:$AQ,"REPARO FO"))</f>
        <v>0</v>
      </c>
      <c r="EU107" s="140">
        <f>(COUNTIFS('Estruturante Móvel'!$M:$M,$B107,'Estruturante Móvel'!$C:$C,"&lt;&gt;PREVISTO",'Estruturante Móvel'!$G:$G,ET$4))</f>
        <v>0</v>
      </c>
      <c r="EV107" s="139">
        <f>(COUNTIFS('Estruturante Móvel'!$M:$M,$B107,'Estruturante Móvel'!$AM:$AM,EV$4))-(COUNTIFS('Estruturante Móvel'!$M:$M,$B107,'Estruturante Móvel'!$AM:$AM,EV$4,'Estruturante Móvel'!$AQ:$AQ,"REPARO FO"))</f>
        <v>0</v>
      </c>
      <c r="EW107" s="140">
        <f>(COUNTIFS('Estruturante Móvel'!$M:$M,$B107,'Estruturante Móvel'!$C:$C,"&lt;&gt;PREVISTO",'Estruturante Móvel'!$G:$G,EV$4))</f>
        <v>0</v>
      </c>
      <c r="EX107" s="139">
        <f>(COUNTIFS('Estruturante Móvel'!$M:$M,$B107,'Estruturante Móvel'!$AM:$AM,EX$4))-(COUNTIFS('Estruturante Móvel'!$M:$M,$B107,'Estruturante Móvel'!$AM:$AM,EX$4,'Estruturante Móvel'!$AQ:$AQ,"REPARO FO"))</f>
        <v>0</v>
      </c>
      <c r="EY107" s="140">
        <f>(COUNTIFS('Estruturante Móvel'!$M:$M,$B107,'Estruturante Móvel'!$C:$C,"&lt;&gt;PREVISTO",'Estruturante Móvel'!$G:$G,EX$4))</f>
        <v>0</v>
      </c>
      <c r="EZ107" s="139">
        <f>(COUNTIFS('Estruturante Móvel'!$M:$M,$B107,'Estruturante Móvel'!$AM:$AM,EZ$4))-(COUNTIFS('Estruturante Móvel'!$M:$M,$B107,'Estruturante Móvel'!$AM:$AM,EZ$4,'Estruturante Móvel'!$AQ:$AQ,"REPARO FO"))</f>
        <v>0</v>
      </c>
      <c r="FA107" s="140">
        <f>(COUNTIFS('Estruturante Móvel'!$M:$M,$B107,'Estruturante Móvel'!$C:$C,"&lt;&gt;PREVISTO",'Estruturante Móvel'!$G:$G,EZ$4))</f>
        <v>0</v>
      </c>
      <c r="FB107" s="139">
        <f>(COUNTIFS('Estruturante Móvel'!$M:$M,$B107,'Estruturante Móvel'!$AM:$AM,FB$4))-(COUNTIFS('Estruturante Móvel'!$M:$M,$B107,'Estruturante Móvel'!$AM:$AM,FB$4,'Estruturante Móvel'!$AQ:$AQ,"REPARO FO"))</f>
        <v>0</v>
      </c>
      <c r="FC107" s="140">
        <f>(COUNTIFS('Estruturante Móvel'!$M:$M,$B107,'Estruturante Móvel'!$C:$C,"&lt;&gt;PREVISTO",'Estruturante Móvel'!$G:$G,FB$4))</f>
        <v>0</v>
      </c>
      <c r="FD107" s="139">
        <f>(COUNTIFS('Estruturante Móvel'!$M:$M,$B107,'Estruturante Móvel'!$AM:$AM,FD$4))-(COUNTIFS('Estruturante Móvel'!$M:$M,$B107,'Estruturante Móvel'!$AM:$AM,FD$4,'Estruturante Móvel'!$AQ:$AQ,"REPARO FO"))</f>
        <v>0</v>
      </c>
      <c r="FE107" s="140">
        <f>(COUNTIFS('Estruturante Móvel'!$M:$M,$B107,'Estruturante Móvel'!$C:$C,"&lt;&gt;PREVISTO",'Estruturante Móvel'!$G:$G,FD$4))</f>
        <v>0</v>
      </c>
      <c r="FF107" s="139">
        <f>(COUNTIFS('Estruturante Móvel'!$M:$M,$B107,'Estruturante Móvel'!$AM:$AM,FF$4))-(COUNTIFS('Estruturante Móvel'!$M:$M,$B107,'Estruturante Móvel'!$AM:$AM,FF$4,'Estruturante Móvel'!$AQ:$AQ,"REPARO FO"))</f>
        <v>0</v>
      </c>
      <c r="FG107" s="140">
        <f>(COUNTIFS('Estruturante Móvel'!$M:$M,$B107,'Estruturante Móvel'!$C:$C,"&lt;&gt;PREVISTO",'Estruturante Móvel'!$G:$G,FF$4))</f>
        <v>0</v>
      </c>
      <c r="FH107" s="139">
        <f>(COUNTIFS('Estruturante Móvel'!$M:$M,$B107,'Estruturante Móvel'!$AM:$AM,FH$4))-(COUNTIFS('Estruturante Móvel'!$M:$M,$B107,'Estruturante Móvel'!$AM:$AM,FH$4,'Estruturante Móvel'!$AQ:$AQ,"REPARO FO"))</f>
        <v>0</v>
      </c>
      <c r="FI107" s="140">
        <f>(COUNTIFS('Estruturante Móvel'!$M:$M,$B107,'Estruturante Móvel'!$C:$C,"&lt;&gt;PREVISTO",'Estruturante Móvel'!$G:$G,FH$4))</f>
        <v>0</v>
      </c>
      <c r="FJ107" s="139">
        <f>(COUNTIFS('Estruturante Móvel'!$M:$M,$B107,'Estruturante Móvel'!$AM:$AM,FJ$4))-(COUNTIFS('Estruturante Móvel'!$M:$M,$B107,'Estruturante Móvel'!$AM:$AM,FJ$4,'Estruturante Móvel'!$AQ:$AQ,"REPARO FO"))</f>
        <v>0</v>
      </c>
      <c r="FK107" s="140">
        <f>(COUNTIFS('Estruturante Móvel'!$M:$M,$B107,'Estruturante Móvel'!$C:$C,"&lt;&gt;PREVISTO",'Estruturante Móvel'!$G:$G,FJ$4))</f>
        <v>0</v>
      </c>
      <c r="FL107" s="139">
        <f>(COUNTIFS('Estruturante Móvel'!$M:$M,$B107,'Estruturante Móvel'!$AM:$AM,FL$4))-(COUNTIFS('Estruturante Móvel'!$M:$M,$B107,'Estruturante Móvel'!$AM:$AM,FL$4,'Estruturante Móvel'!$AQ:$AQ,"REPARO FO"))</f>
        <v>0</v>
      </c>
      <c r="FM107" s="140">
        <f>(COUNTIFS('Estruturante Móvel'!$M:$M,$B107,'Estruturante Móvel'!$C:$C,"&lt;&gt;PREVISTO",'Estruturante Móvel'!$G:$G,FL$4))</f>
        <v>0</v>
      </c>
      <c r="FN107" s="139">
        <f>(COUNTIFS('Estruturante Móvel'!$M:$M,$B107,'Estruturante Móvel'!$AM:$AM,FN$4))-(COUNTIFS('Estruturante Móvel'!$M:$M,$B107,'Estruturante Móvel'!$AM:$AM,FN$4,'Estruturante Móvel'!$AQ:$AQ,"REPARO FO"))</f>
        <v>0</v>
      </c>
      <c r="FO107" s="140">
        <f>(COUNTIFS('Estruturante Móvel'!$M:$M,$B107,'Estruturante Móvel'!$C:$C,"&lt;&gt;PREVISTO",'Estruturante Móvel'!$G:$G,FN$4))</f>
        <v>0</v>
      </c>
      <c r="FP107" s="139">
        <f>(COUNTIFS('Estruturante Móvel'!$M:$M,$B107,'Estruturante Móvel'!$AM:$AM,FP$4))-(COUNTIFS('Estruturante Móvel'!$M:$M,$B107,'Estruturante Móvel'!$AM:$AM,FP$4,'Estruturante Móvel'!$AQ:$AQ,"REPARO FO"))</f>
        <v>0</v>
      </c>
      <c r="FQ107" s="140">
        <f>(COUNTIFS('Estruturante Móvel'!$M:$M,$B107,'Estruturante Móvel'!$C:$C,"&lt;&gt;PREVISTO",'Estruturante Móvel'!$G:$G,FP$4))</f>
        <v>0</v>
      </c>
      <c r="FR107" s="139">
        <f>(COUNTIFS('Estruturante Móvel'!$M:$M,$B107,'Estruturante Móvel'!$AM:$AM,FR$4))-(COUNTIFS('Estruturante Móvel'!$M:$M,$B107,'Estruturante Móvel'!$AM:$AM,FR$4,'Estruturante Móvel'!$AQ:$AQ,"REPARO FO"))</f>
        <v>0</v>
      </c>
      <c r="FS107" s="140">
        <f>(COUNTIFS('Estruturante Móvel'!$M:$M,$B107,'Estruturante Móvel'!$C:$C,"&lt;&gt;PREVISTO",'Estruturante Móvel'!$G:$G,FR$4))</f>
        <v>0</v>
      </c>
      <c r="FT107" s="139">
        <f>(COUNTIFS('Estruturante Móvel'!$M:$M,$B107,'Estruturante Móvel'!$AM:$AM,FT$4))-(COUNTIFS('Estruturante Móvel'!$M:$M,$B107,'Estruturante Móvel'!$AM:$AM,FT$4,'Estruturante Móvel'!$AQ:$AQ,"REPARO FO"))</f>
        <v>0</v>
      </c>
      <c r="FU107" s="140">
        <f>(COUNTIFS('Estruturante Móvel'!$M:$M,$B107,'Estruturante Móvel'!$C:$C,"&lt;&gt;PREVISTO",'Estruturante Móvel'!$G:$G,FT$4))</f>
        <v>0</v>
      </c>
      <c r="FV107" s="139">
        <f>(COUNTIFS('Estruturante Móvel'!$M:$M,$B107,'Estruturante Móvel'!$AM:$AM,FV$4))-(COUNTIFS('Estruturante Móvel'!$M:$M,$B107,'Estruturante Móvel'!$AM:$AM,FV$4,'Estruturante Móvel'!$AQ:$AQ,"REPARO FO"))</f>
        <v>0</v>
      </c>
      <c r="FW107" s="140">
        <f>(COUNTIFS('Estruturante Móvel'!$M:$M,$B107,'Estruturante Móvel'!$C:$C,"&lt;&gt;PREVISTO",'Estruturante Móvel'!$G:$G,FV$4))</f>
        <v>0</v>
      </c>
      <c r="FX107" s="139">
        <f>(COUNTIFS('Estruturante Móvel'!$M:$M,$B107,'Estruturante Móvel'!$AM:$AM,FX$4))-(COUNTIFS('Estruturante Móvel'!$M:$M,$B107,'Estruturante Móvel'!$AM:$AM,FX$4,'Estruturante Móvel'!$AQ:$AQ,"REPARO FO"))</f>
        <v>0</v>
      </c>
      <c r="FY107" s="140">
        <f>(COUNTIFS('Estruturante Móvel'!$M:$M,$B107,'Estruturante Móvel'!$C:$C,"&lt;&gt;PREVISTO",'Estruturante Móvel'!$G:$G,FX$4))</f>
        <v>0</v>
      </c>
      <c r="FZ107" s="139">
        <f>(COUNTIFS('Estruturante Móvel'!$M:$M,$B107,'Estruturante Móvel'!$AM:$AM,FZ$4))-(COUNTIFS('Estruturante Móvel'!$M:$M,$B107,'Estruturante Móvel'!$AM:$AM,FZ$4,'Estruturante Móvel'!$AQ:$AQ,"REPARO FO"))</f>
        <v>0</v>
      </c>
      <c r="GA107" s="140">
        <f>(COUNTIFS('Estruturante Móvel'!$M:$M,$B107,'Estruturante Móvel'!$C:$C,"&lt;&gt;PREVISTO",'Estruturante Móvel'!$G:$G,FZ$4))</f>
        <v>0</v>
      </c>
      <c r="GB107" s="139">
        <f>(COUNTIFS('Estruturante Móvel'!$M:$M,$B107,'Estruturante Móvel'!$AM:$AM,GB$4))-(COUNTIFS('Estruturante Móvel'!$M:$M,$B107,'Estruturante Móvel'!$AM:$AM,GB$4,'Estruturante Móvel'!$AQ:$AQ,"REPARO FO"))</f>
        <v>0</v>
      </c>
      <c r="GC107" s="140">
        <f>(COUNTIFS('Estruturante Móvel'!$M:$M,$B107,'Estruturante Móvel'!$C:$C,"&lt;&gt;PREVISTO",'Estruturante Móvel'!$G:$G,GB$4))</f>
        <v>0</v>
      </c>
      <c r="GD107" s="139">
        <f>(COUNTIFS('Estruturante Móvel'!$M:$M,$B107,'Estruturante Móvel'!$AM:$AM,GD$4))-(COUNTIFS('Estruturante Móvel'!$M:$M,$B107,'Estruturante Móvel'!$AM:$AM,GD$4,'Estruturante Móvel'!$AQ:$AQ,"REPARO FO"))</f>
        <v>0</v>
      </c>
      <c r="GE107" s="140">
        <f>(COUNTIFS('Estruturante Móvel'!$M:$M,$B107,'Estruturante Móvel'!$C:$C,"&lt;&gt;PREVISTO",'Estruturante Móvel'!$G:$G,GD$4))</f>
        <v>0</v>
      </c>
      <c r="GF107" s="139">
        <f>(COUNTIFS('Estruturante Móvel'!$M:$M,$B107,'Estruturante Móvel'!$AM:$AM,GF$4))-(COUNTIFS('Estruturante Móvel'!$M:$M,$B107,'Estruturante Móvel'!$AM:$AM,GF$4,'Estruturante Móvel'!$AQ:$AQ,"REPARO FO"))</f>
        <v>0</v>
      </c>
      <c r="GG107" s="140">
        <f>(COUNTIFS('Estruturante Móvel'!$M:$M,$B107,'Estruturante Móvel'!$C:$C,"&lt;&gt;PREVISTO",'Estruturante Móvel'!$G:$G,GF$4))</f>
        <v>0</v>
      </c>
      <c r="GH107" s="139">
        <f>(COUNTIFS('Estruturante Móvel'!$M:$M,$B107,'Estruturante Móvel'!$AM:$AM,GH$4))-(COUNTIFS('Estruturante Móvel'!$M:$M,$B107,'Estruturante Móvel'!$AM:$AM,GH$4,'Estruturante Móvel'!$AQ:$AQ,"REPARO FO"))</f>
        <v>0</v>
      </c>
      <c r="GI107" s="140">
        <f>(COUNTIFS('Estruturante Móvel'!$M:$M,$B107,'Estruturante Móvel'!$C:$C,"&lt;&gt;PREVISTO",'Estruturante Móvel'!$G:$G,GH$4))</f>
        <v>0</v>
      </c>
      <c r="GJ107" s="139">
        <f>(COUNTIFS('Estruturante Móvel'!$M:$M,$B107,'Estruturante Móvel'!$AM:$AM,GJ$4))-(COUNTIFS('Estruturante Móvel'!$M:$M,$B107,'Estruturante Móvel'!$AM:$AM,GJ$4,'Estruturante Móvel'!$AQ:$AQ,"REPARO FO"))</f>
        <v>0</v>
      </c>
      <c r="GK107" s="140">
        <f>(COUNTIFS('Estruturante Móvel'!$M:$M,$B107,'Estruturante Móvel'!$C:$C,"&lt;&gt;PREVISTO",'Estruturante Móvel'!$G:$G,GJ$4))</f>
        <v>0</v>
      </c>
      <c r="GL107" s="139">
        <f>(COUNTIFS('Estruturante Móvel'!$M:$M,$B107,'Estruturante Móvel'!$AM:$AM,GL$4))-(COUNTIFS('Estruturante Móvel'!$M:$M,$B107,'Estruturante Móvel'!$AM:$AM,GL$4,'Estruturante Móvel'!$AQ:$AQ,"REPARO FO"))</f>
        <v>0</v>
      </c>
      <c r="GM107" s="140">
        <f>(COUNTIFS('Estruturante Móvel'!$M:$M,$B107,'Estruturante Móvel'!$C:$C,"&lt;&gt;PREVISTO",'Estruturante Móvel'!$G:$G,GL$4))</f>
        <v>0</v>
      </c>
      <c r="GN107" s="139">
        <f>(COUNTIFS('Estruturante Móvel'!$M:$M,$B107,'Estruturante Móvel'!$AM:$AM,GN$4))-(COUNTIFS('Estruturante Móvel'!$M:$M,$B107,'Estruturante Móvel'!$AM:$AM,GN$4,'Estruturante Móvel'!$AQ:$AQ,"REPARO FO"))</f>
        <v>0</v>
      </c>
      <c r="GO107" s="140">
        <f>(COUNTIFS('Estruturante Móvel'!$M:$M,$B107,'Estruturante Móvel'!$C:$C,"&lt;&gt;PREVISTO",'Estruturante Móvel'!$G:$G,GN$4))</f>
        <v>0</v>
      </c>
      <c r="GP107" s="139">
        <f>(COUNTIFS('Estruturante Móvel'!$M:$M,$B107,'Estruturante Móvel'!$AM:$AM,GP$4))-(COUNTIFS('Estruturante Móvel'!$M:$M,$B107,'Estruturante Móvel'!$AM:$AM,GP$4,'Estruturante Móvel'!$AQ:$AQ,"REPARO FO"))</f>
        <v>0</v>
      </c>
      <c r="GQ107" s="140">
        <f>(COUNTIFS('Estruturante Móvel'!$M:$M,$B107,'Estruturante Móvel'!$C:$C,"&lt;&gt;PREVISTO",'Estruturante Móvel'!$G:$G,GP$4))</f>
        <v>0</v>
      </c>
      <c r="GR107" s="139">
        <f>(COUNTIFS('Estruturante Móvel'!$M:$M,$B107,'Estruturante Móvel'!$AM:$AM,GR$4))-(COUNTIFS('Estruturante Móvel'!$M:$M,$B107,'Estruturante Móvel'!$AM:$AM,GR$4,'Estruturante Móvel'!$AQ:$AQ,"REPARO FO"))</f>
        <v>0</v>
      </c>
      <c r="GS107" s="140">
        <f>(COUNTIFS('Estruturante Móvel'!$M:$M,$B107,'Estruturante Móvel'!$C:$C,"&lt;&gt;PREVISTO",'Estruturante Móvel'!$G:$G,GR$4))</f>
        <v>0</v>
      </c>
      <c r="GT107" s="139">
        <f>(COUNTIFS('Estruturante Móvel'!$M:$M,$B107,'Estruturante Móvel'!$AM:$AM,GT$4))-(COUNTIFS('Estruturante Móvel'!$M:$M,$B107,'Estruturante Móvel'!$AM:$AM,GT$4,'Estruturante Móvel'!$AQ:$AQ,"REPARO FO"))</f>
        <v>0</v>
      </c>
      <c r="GU107" s="140">
        <f>(COUNTIFS('Estruturante Móvel'!$M:$M,$B107,'Estruturante Móvel'!$C:$C,"&lt;&gt;PREVISTO",'Estruturante Móvel'!$G:$G,GT$4))</f>
        <v>0</v>
      </c>
      <c r="GV107" s="139">
        <f>(COUNTIFS('Estruturante Móvel'!$M:$M,$B107,'Estruturante Móvel'!$AM:$AM,GV$4))-(COUNTIFS('Estruturante Móvel'!$M:$M,$B107,'Estruturante Móvel'!$AM:$AM,GV$4,'Estruturante Móvel'!$AQ:$AQ,"REPARO FO"))</f>
        <v>0</v>
      </c>
      <c r="GW107" s="140">
        <f>(COUNTIFS('Estruturante Móvel'!$M:$M,$B107,'Estruturante Móvel'!$C:$C,"&lt;&gt;PREVISTO",'Estruturante Móvel'!$G:$G,GV$4))</f>
        <v>0</v>
      </c>
      <c r="GX107" s="139">
        <f>(COUNTIFS('Estruturante Móvel'!$M:$M,$B107,'Estruturante Móvel'!$AM:$AM,GX$4))-(COUNTIFS('Estruturante Móvel'!$M:$M,$B107,'Estruturante Móvel'!$AM:$AM,GX$4,'Estruturante Móvel'!$AQ:$AQ,"REPARO FO"))</f>
        <v>0</v>
      </c>
      <c r="GY107" s="140">
        <f>(COUNTIFS('Estruturante Móvel'!$M:$M,$B107,'Estruturante Móvel'!$C:$C,"&lt;&gt;PREVISTO",'Estruturante Móvel'!$G:$G,GX$4))</f>
        <v>0</v>
      </c>
      <c r="GZ107" s="139">
        <f>(COUNTIFS('Estruturante Móvel'!$M:$M,$B107,'Estruturante Móvel'!$AM:$AM,GZ$4))-(COUNTIFS('Estruturante Móvel'!$M:$M,$B107,'Estruturante Móvel'!$AM:$AM,GZ$4,'Estruturante Móvel'!$AQ:$AQ,"REPARO FO"))</f>
        <v>0</v>
      </c>
      <c r="HA107" s="140">
        <f>(COUNTIFS('Estruturante Móvel'!$M:$M,$B107,'Estruturante Móvel'!$C:$C,"&lt;&gt;PREVISTO",'Estruturante Móvel'!$G:$G,GZ$4))</f>
        <v>0</v>
      </c>
      <c r="HB107" s="139">
        <f>(COUNTIFS('Estruturante Móvel'!$M:$M,$B107,'Estruturante Móvel'!$AM:$AM,HB$4))-(COUNTIFS('Estruturante Móvel'!$M:$M,$B107,'Estruturante Móvel'!$AM:$AM,HB$4,'Estruturante Móvel'!$AQ:$AQ,"REPARO FO"))</f>
        <v>0</v>
      </c>
      <c r="HC107" s="140">
        <f>(COUNTIFS('Estruturante Móvel'!$M:$M,$B107,'Estruturante Móvel'!$C:$C,"&lt;&gt;PREVISTO",'Estruturante Móvel'!$G:$G,HB$4))</f>
        <v>0</v>
      </c>
      <c r="HD107" s="139">
        <f>(COUNTIFS('Estruturante Móvel'!$M:$M,$B107,'Estruturante Móvel'!$AM:$AM,HD$4))-(COUNTIFS('Estruturante Móvel'!$M:$M,$B107,'Estruturante Móvel'!$AM:$AM,HD$4,'Estruturante Móvel'!$AQ:$AQ,"REPARO FO"))</f>
        <v>0</v>
      </c>
      <c r="HE107" s="140">
        <f>(COUNTIFS('Estruturante Móvel'!$M:$M,$B107,'Estruturante Móvel'!$C:$C,"&lt;&gt;PREVISTO",'Estruturante Móvel'!$G:$G,HD$4))</f>
        <v>0</v>
      </c>
      <c r="HF107" s="139">
        <f>(COUNTIFS('Estruturante Móvel'!$M:$M,$B107,'Estruturante Móvel'!$AM:$AM,HF$4))-(COUNTIFS('Estruturante Móvel'!$M:$M,$B107,'Estruturante Móvel'!$AM:$AM,HF$4,'Estruturante Móvel'!$AQ:$AQ,"REPARO FO"))</f>
        <v>0</v>
      </c>
      <c r="HG107" s="140">
        <f>(COUNTIFS('Estruturante Móvel'!$M:$M,$B107,'Estruturante Móvel'!$C:$C,"&lt;&gt;PREVISTO",'Estruturante Móvel'!$G:$G,HF$4))</f>
        <v>0</v>
      </c>
      <c r="HH107" s="139">
        <f>(COUNTIFS('Estruturante Móvel'!$M:$M,$B107,'Estruturante Móvel'!$AM:$AM,HH$4))-(COUNTIFS('Estruturante Móvel'!$M:$M,$B107,'Estruturante Móvel'!$AM:$AM,HH$4,'Estruturante Móvel'!$AQ:$AQ,"REPARO FO"))</f>
        <v>0</v>
      </c>
      <c r="HI107" s="140">
        <f>(COUNTIFS('Estruturante Móvel'!$M:$M,$B107,'Estruturante Móvel'!$C:$C,"&lt;&gt;PREVISTO",'Estruturante Móvel'!$G:$G,HH$4))</f>
        <v>0</v>
      </c>
      <c r="HJ107" s="139">
        <f>(COUNTIFS('Estruturante Móvel'!$M:$M,$B107,'Estruturante Móvel'!$AM:$AM,HJ$4))-(COUNTIFS('Estruturante Móvel'!$M:$M,$B107,'Estruturante Móvel'!$AM:$AM,HJ$4,'Estruturante Móvel'!$AQ:$AQ,"REPARO FO"))</f>
        <v>0</v>
      </c>
      <c r="HK107" s="140">
        <f>(COUNTIFS('Estruturante Móvel'!$M:$M,$B107,'Estruturante Móvel'!$C:$C,"&lt;&gt;PREVISTO",'Estruturante Móvel'!$G:$G,HJ$4))</f>
        <v>0</v>
      </c>
      <c r="HL107" s="139">
        <f>(COUNTIFS('Estruturante Móvel'!$M:$M,$B107,'Estruturante Móvel'!$AM:$AM,HL$4))-(COUNTIFS('Estruturante Móvel'!$M:$M,$B107,'Estruturante Móvel'!$AM:$AM,HL$4,'Estruturante Móvel'!$AQ:$AQ,"REPARO FO"))</f>
        <v>0</v>
      </c>
      <c r="HM107" s="140">
        <f>(COUNTIFS('Estruturante Móvel'!$M:$M,$B107,'Estruturante Móvel'!$C:$C,"&lt;&gt;PREVISTO",'Estruturante Móvel'!$G:$G,HL$4))</f>
        <v>0</v>
      </c>
      <c r="HN107" s="139">
        <f>(COUNTIFS('Estruturante Móvel'!$M:$M,$B107,'Estruturante Móvel'!$AM:$AM,HN$4))-(COUNTIFS('Estruturante Móvel'!$M:$M,$B107,'Estruturante Móvel'!$AM:$AM,HN$4,'Estruturante Móvel'!$AQ:$AQ,"REPARO FO"))</f>
        <v>0</v>
      </c>
      <c r="HO107" s="140">
        <f>(COUNTIFS('Estruturante Móvel'!$M:$M,$B107,'Estruturante Móvel'!$C:$C,"&lt;&gt;PREVISTO",'Estruturante Móvel'!$G:$G,HN$4))</f>
        <v>0</v>
      </c>
      <c r="HP107" s="139">
        <f>(COUNTIFS('Estruturante Móvel'!$M:$M,$B107,'Estruturante Móvel'!$AM:$AM,HP$4))-(COUNTIFS('Estruturante Móvel'!$M:$M,$B107,'Estruturante Móvel'!$AM:$AM,HP$4,'Estruturante Móvel'!$AQ:$AQ,"REPARO FO"))</f>
        <v>0</v>
      </c>
      <c r="HQ107" s="140">
        <f>(COUNTIFS('Estruturante Móvel'!$M:$M,$B107,'Estruturante Móvel'!$C:$C,"&lt;&gt;PREVISTO",'Estruturante Móvel'!$G:$G,HP$4))</f>
        <v>0</v>
      </c>
      <c r="HR107" s="139">
        <f>(COUNTIFS('Estruturante Móvel'!$M:$M,$B107,'Estruturante Móvel'!$AM:$AM,HR$4))-(COUNTIFS('Estruturante Móvel'!$M:$M,$B107,'Estruturante Móvel'!$AM:$AM,HR$4,'Estruturante Móvel'!$AQ:$AQ,"REPARO FO"))</f>
        <v>0</v>
      </c>
      <c r="HS107" s="140">
        <f>(COUNTIFS('Estruturante Móvel'!$M:$M,$B107,'Estruturante Móvel'!$C:$C,"&lt;&gt;PREVISTO",'Estruturante Móvel'!$G:$G,HR$4))</f>
        <v>0</v>
      </c>
      <c r="HT107" s="139">
        <f>(COUNTIFS('Estruturante Móvel'!$M:$M,$B107,'Estruturante Móvel'!$AM:$AM,HT$4))-(COUNTIFS('Estruturante Móvel'!$M:$M,$B107,'Estruturante Móvel'!$AM:$AM,HT$4,'Estruturante Móvel'!$AQ:$AQ,"REPARO FO"))</f>
        <v>0</v>
      </c>
      <c r="HU107" s="140">
        <f>(COUNTIFS('Estruturante Móvel'!$M:$M,$B107,'Estruturante Móvel'!$C:$C,"&lt;&gt;PREVISTO",'Estruturante Móvel'!$G:$G,HT$4))</f>
        <v>0</v>
      </c>
      <c r="HV107" s="139">
        <f>(COUNTIFS('Estruturante Móvel'!$M:$M,$B107,'Estruturante Móvel'!$AM:$AM,HV$4))-(COUNTIFS('Estruturante Móvel'!$M:$M,$B107,'Estruturante Móvel'!$AM:$AM,HV$4,'Estruturante Móvel'!$AQ:$AQ,"REPARO FO"))</f>
        <v>0</v>
      </c>
      <c r="HW107" s="140">
        <f>(COUNTIFS('Estruturante Móvel'!$M:$M,$B107,'Estruturante Móvel'!$C:$C,"&lt;&gt;PREVISTO",'Estruturante Móvel'!$G:$G,HV$4))</f>
        <v>0</v>
      </c>
      <c r="HX107" s="139">
        <f>(COUNTIFS('Estruturante Móvel'!$M:$M,$B107,'Estruturante Móvel'!$AM:$AM,HX$4))-(COUNTIFS('Estruturante Móvel'!$M:$M,$B107,'Estruturante Móvel'!$AM:$AM,HX$4,'Estruturante Móvel'!$AQ:$AQ,"REPARO FO"))</f>
        <v>0</v>
      </c>
      <c r="HY107" s="140">
        <f>(COUNTIFS('Estruturante Móvel'!$M:$M,$B107,'Estruturante Móvel'!$C:$C,"&lt;&gt;PREVISTO",'Estruturante Móvel'!$G:$G,HX$4))</f>
        <v>0</v>
      </c>
      <c r="HZ107" s="139">
        <f>(COUNTIFS('Estruturante Móvel'!$M:$M,$B107,'Estruturante Móvel'!$AM:$AM,HZ$4))-(COUNTIFS('Estruturante Móvel'!$M:$M,$B107,'Estruturante Móvel'!$AM:$AM,HZ$4,'Estruturante Móvel'!$AQ:$AQ,"REPARO FO"))</f>
        <v>0</v>
      </c>
      <c r="IA107" s="140">
        <f>(COUNTIFS('Estruturante Móvel'!$M:$M,$B107,'Estruturante Móvel'!$C:$C,"&lt;&gt;PREVISTO",'Estruturante Móvel'!$G:$G,HZ$4))</f>
        <v>0</v>
      </c>
      <c r="IB107" s="139">
        <f>(COUNTIFS('Estruturante Móvel'!$M:$M,$B107,'Estruturante Móvel'!$AM:$AM,IB$4))-(COUNTIFS('Estruturante Móvel'!$M:$M,$B107,'Estruturante Móvel'!$AM:$AM,IB$4,'Estruturante Móvel'!$AQ:$AQ,"REPARO FO"))</f>
        <v>0</v>
      </c>
      <c r="IC107" s="140">
        <f>(COUNTIFS('Estruturante Móvel'!$M:$M,$B107,'Estruturante Móvel'!$C:$C,"&lt;&gt;PREVISTO",'Estruturante Móvel'!$G:$G,IB$4))</f>
        <v>0</v>
      </c>
      <c r="ID107" s="139">
        <f>(COUNTIFS('Estruturante Móvel'!$M:$M,$B107,'Estruturante Móvel'!$AM:$AM,ID$4))-(COUNTIFS('Estruturante Móvel'!$M:$M,$B107,'Estruturante Móvel'!$AM:$AM,ID$4,'Estruturante Móvel'!$AQ:$AQ,"REPARO FO"))</f>
        <v>0</v>
      </c>
      <c r="IE107" s="140">
        <f>(COUNTIFS('Estruturante Móvel'!$M:$M,$B107,'Estruturante Móvel'!$C:$C,"&lt;&gt;PREVISTO",'Estruturante Móvel'!$G:$G,ID$4))</f>
        <v>0</v>
      </c>
      <c r="IF107" s="139">
        <f>(COUNTIFS('Estruturante Móvel'!$M:$M,$B107,'Estruturante Móvel'!$AM:$AM,IF$4))-(COUNTIFS('Estruturante Móvel'!$M:$M,$B107,'Estruturante Móvel'!$AM:$AM,IF$4,'Estruturante Móvel'!$AQ:$AQ,"REPARO FO"))</f>
        <v>0</v>
      </c>
      <c r="IG107" s="140">
        <f>(COUNTIFS('Estruturante Móvel'!$M:$M,$B107,'Estruturante Móvel'!$C:$C,"&lt;&gt;PREVISTO",'Estruturante Móvel'!$G:$G,IF$4))</f>
        <v>0</v>
      </c>
      <c r="IH107" s="139">
        <f>(COUNTIFS('Estruturante Móvel'!$M:$M,$B107,'Estruturante Móvel'!$AM:$AM,IH$4))-(COUNTIFS('Estruturante Móvel'!$M:$M,$B107,'Estruturante Móvel'!$AM:$AM,IH$4,'Estruturante Móvel'!$AQ:$AQ,"REPARO FO"))</f>
        <v>0</v>
      </c>
      <c r="II107" s="140">
        <f>(COUNTIFS('Estruturante Móvel'!$M:$M,$B107,'Estruturante Móvel'!$C:$C,"&lt;&gt;PREVISTO",'Estruturante Móvel'!$G:$G,IH$4))</f>
        <v>0</v>
      </c>
      <c r="IJ107" s="139">
        <f>(COUNTIFS('Estruturante Móvel'!$M:$M,$B107,'Estruturante Móvel'!$AM:$AM,IJ$4))-(COUNTIFS('Estruturante Móvel'!$M:$M,$B107,'Estruturante Móvel'!$AM:$AM,IJ$4,'Estruturante Móvel'!$AQ:$AQ,"REPARO FO"))</f>
        <v>0</v>
      </c>
      <c r="IK107" s="140">
        <f>(COUNTIFS('Estruturante Móvel'!$M:$M,$B107,'Estruturante Móvel'!$C:$C,"&lt;&gt;PREVISTO",'Estruturante Móvel'!$G:$G,IJ$4))</f>
        <v>0</v>
      </c>
      <c r="IL107" s="139">
        <f>(COUNTIFS('Estruturante Móvel'!$M:$M,$B107,'Estruturante Móvel'!$AM:$AM,IL$4))-(COUNTIFS('Estruturante Móvel'!$M:$M,$B107,'Estruturante Móvel'!$AM:$AM,IL$4,'Estruturante Móvel'!$AQ:$AQ,"REPARO FO"))</f>
        <v>0</v>
      </c>
      <c r="IM107" s="140">
        <f>(COUNTIFS('Estruturante Móvel'!$M:$M,$B107,'Estruturante Móvel'!$C:$C,"&lt;&gt;PREVISTO",'Estruturante Móvel'!$G:$G,IL$4))</f>
        <v>0</v>
      </c>
      <c r="IN107" s="139">
        <f>(COUNTIFS('Estruturante Móvel'!$M:$M,$B107,'Estruturante Móvel'!$AM:$AM,IN$4))-(COUNTIFS('Estruturante Móvel'!$M:$M,$B107,'Estruturante Móvel'!$AM:$AM,IN$4,'Estruturante Móvel'!$AQ:$AQ,"REPARO FO"))</f>
        <v>0</v>
      </c>
      <c r="IO107" s="140">
        <f>(COUNTIFS('Estruturante Móvel'!$M:$M,$B107,'Estruturante Móvel'!$C:$C,"&lt;&gt;PREVISTO",'Estruturante Móvel'!$G:$G,IN$4))</f>
        <v>0</v>
      </c>
      <c r="IP107" s="139">
        <f>(COUNTIFS('Estruturante Móvel'!$M:$M,$B107,'Estruturante Móvel'!$AM:$AM,IP$4))-(COUNTIFS('Estruturante Móvel'!$M:$M,$B107,'Estruturante Móvel'!$AM:$AM,IP$4,'Estruturante Móvel'!$AQ:$AQ,"REPARO FO"))</f>
        <v>0</v>
      </c>
      <c r="IQ107" s="140">
        <f>(COUNTIFS('Estruturante Móvel'!$M:$M,$B107,'Estruturante Móvel'!$C:$C,"&lt;&gt;PREVISTO",'Estruturante Móvel'!$G:$G,IP$4))</f>
        <v>0</v>
      </c>
      <c r="IR107" s="139">
        <f>(COUNTIFS('Estruturante Móvel'!$M:$M,$B107,'Estruturante Móvel'!$AM:$AM,IR$4))-(COUNTIFS('Estruturante Móvel'!$M:$M,$B107,'Estruturante Móvel'!$AM:$AM,IR$4,'Estruturante Móvel'!$AQ:$AQ,"REPARO FO"))</f>
        <v>0</v>
      </c>
      <c r="IS107" s="140">
        <f>(COUNTIFS('Estruturante Móvel'!$M:$M,$B107,'Estruturante Móvel'!$C:$C,"&lt;&gt;PREVISTO",'Estruturante Móvel'!$G:$G,IR$4))</f>
        <v>0</v>
      </c>
      <c r="IT107" s="139">
        <f>(COUNTIFS('Estruturante Móvel'!$M:$M,$B107,'Estruturante Móvel'!$AM:$AM,IT$4))-(COUNTIFS('Estruturante Móvel'!$M:$M,$B107,'Estruturante Móvel'!$AM:$AM,IT$4,'Estruturante Móvel'!$AQ:$AQ,"REPARO FO"))</f>
        <v>0</v>
      </c>
      <c r="IU107" s="140">
        <f>(COUNTIFS('Estruturante Móvel'!$M:$M,$B107,'Estruturante Móvel'!$C:$C,"&lt;&gt;PREVISTO",'Estruturante Móvel'!$G:$G,IT$4))</f>
        <v>0</v>
      </c>
      <c r="IV107" s="139">
        <f>(COUNTIFS('Estruturante Móvel'!$M:$M,$B107,'Estruturante Móvel'!$AM:$AM,IV$4))-(COUNTIFS('Estruturante Móvel'!$M:$M,$B107,'Estruturante Móvel'!$AM:$AM,IV$4,'Estruturante Móvel'!$AQ:$AQ,"REPARO FO"))</f>
        <v>0</v>
      </c>
      <c r="IW107" s="140">
        <f>(COUNTIFS('Estruturante Móvel'!$M:$M,$B107,'Estruturante Móvel'!$C:$C,"&lt;&gt;PREVISTO",'Estruturante Móvel'!$G:$G,IV$4))</f>
        <v>0</v>
      </c>
      <c r="IX107" s="139">
        <f>(COUNTIFS('Estruturante Móvel'!$M:$M,$B107,'Estruturante Móvel'!$AM:$AM,IX$4))-(COUNTIFS('Estruturante Móvel'!$M:$M,$B107,'Estruturante Móvel'!$AM:$AM,IX$4,'Estruturante Móvel'!$AQ:$AQ,"REPARO FO"))</f>
        <v>0</v>
      </c>
      <c r="IY107" s="140">
        <f>(COUNTIFS('Estruturante Móvel'!$M:$M,$B107,'Estruturante Móvel'!$C:$C,"&lt;&gt;PREVISTO",'Estruturante Móvel'!$G:$G,IX$4))</f>
        <v>0</v>
      </c>
      <c r="IZ107" s="139">
        <f>(COUNTIFS('Estruturante Móvel'!$M:$M,$B107,'Estruturante Móvel'!$AM:$AM,IZ$4))-(COUNTIFS('Estruturante Móvel'!$M:$M,$B107,'Estruturante Móvel'!$AM:$AM,IZ$4,'Estruturante Móvel'!$AQ:$AQ,"REPARO FO"))</f>
        <v>0</v>
      </c>
      <c r="JA107" s="140">
        <f>(COUNTIFS('Estruturante Móvel'!$M:$M,$B107,'Estruturante Móvel'!$C:$C,"&lt;&gt;PREVISTO",'Estruturante Móvel'!$G:$G,IZ$4))</f>
        <v>0</v>
      </c>
      <c r="JB107" s="139">
        <f>(COUNTIFS('Estruturante Móvel'!$M:$M,$B107,'Estruturante Móvel'!$AM:$AM,JB$4))-(COUNTIFS('Estruturante Móvel'!$M:$M,$B107,'Estruturante Móvel'!$AM:$AM,JB$4,'Estruturante Móvel'!$AQ:$AQ,"REPARO FO"))</f>
        <v>0</v>
      </c>
      <c r="JC107" s="140">
        <f>(COUNTIFS('Estruturante Móvel'!$M:$M,$B107,'Estruturante Móvel'!$C:$C,"&lt;&gt;PREVISTO",'Estruturante Móvel'!$G:$G,JB$4))</f>
        <v>0</v>
      </c>
      <c r="JD107" s="139">
        <f>(COUNTIFS('Estruturante Móvel'!$M:$M,$B107,'Estruturante Móvel'!$AM:$AM,JD$4))-(COUNTIFS('Estruturante Móvel'!$M:$M,$B107,'Estruturante Móvel'!$AM:$AM,JD$4,'Estruturante Móvel'!$AQ:$AQ,"REPARO FO"))</f>
        <v>0</v>
      </c>
      <c r="JE107" s="140">
        <f>(COUNTIFS('Estruturante Móvel'!$M:$M,$B107,'Estruturante Móvel'!$C:$C,"&lt;&gt;PREVISTO",'Estruturante Móvel'!$G:$G,JD$4))</f>
        <v>0</v>
      </c>
      <c r="JF107" s="139">
        <f>(COUNTIFS('Estruturante Móvel'!$M:$M,$B107,'Estruturante Móvel'!$AM:$AM,JF$4))-(COUNTIFS('Estruturante Móvel'!$M:$M,$B107,'Estruturante Móvel'!$AM:$AM,JF$4,'Estruturante Móvel'!$AQ:$AQ,"REPARO FO"))</f>
        <v>0</v>
      </c>
      <c r="JG107" s="140">
        <f>(COUNTIFS('Estruturante Móvel'!$M:$M,$B107,'Estruturante Móvel'!$C:$C,"&lt;&gt;PREVISTO",'Estruturante Móvel'!$G:$G,JF$4))</f>
        <v>0</v>
      </c>
      <c r="JH107" s="139">
        <f>(COUNTIFS('Estruturante Móvel'!$M:$M,$B107,'Estruturante Móvel'!$AM:$AM,JH$4))-(COUNTIFS('Estruturante Móvel'!$M:$M,$B107,'Estruturante Móvel'!$AM:$AM,JH$4,'Estruturante Móvel'!$AQ:$AQ,"REPARO FO"))</f>
        <v>0</v>
      </c>
      <c r="JI107" s="140">
        <f>(COUNTIFS('Estruturante Móvel'!$M:$M,$B107,'Estruturante Móvel'!$C:$C,"&lt;&gt;PREVISTO",'Estruturante Móvel'!$G:$G,JH$4))</f>
        <v>0</v>
      </c>
      <c r="JJ107" s="139">
        <f>(COUNTIFS('Estruturante Móvel'!$M:$M,$B107,'Estruturante Móvel'!$AM:$AM,JJ$4))-(COUNTIFS('Estruturante Móvel'!$M:$M,$B107,'Estruturante Móvel'!$AM:$AM,JJ$4,'Estruturante Móvel'!$AQ:$AQ,"REPARO FO"))</f>
        <v>0</v>
      </c>
      <c r="JK107" s="140">
        <f>(COUNTIFS('Estruturante Móvel'!$M:$M,$B107,'Estruturante Móvel'!$C:$C,"&lt;&gt;PREVISTO",'Estruturante Móvel'!$G:$G,JJ$4))</f>
        <v>0</v>
      </c>
      <c r="JL107" s="139">
        <f>(COUNTIFS('Estruturante Móvel'!$M:$M,$B107,'Estruturante Móvel'!$AM:$AM,JL$4))-(COUNTIFS('Estruturante Móvel'!$M:$M,$B107,'Estruturante Móvel'!$AM:$AM,JL$4,'Estruturante Móvel'!$AQ:$AQ,"REPARO FO"))</f>
        <v>0</v>
      </c>
      <c r="JM107" s="140">
        <f>(COUNTIFS('Estruturante Móvel'!$M:$M,$B107,'Estruturante Móvel'!$C:$C,"&lt;&gt;PREVISTO",'Estruturante Móvel'!$G:$G,JL$4))</f>
        <v>0</v>
      </c>
      <c r="JN107" s="139">
        <f>(COUNTIFS('Estruturante Móvel'!$M:$M,$B107,'Estruturante Móvel'!$AM:$AM,JN$4))-(COUNTIFS('Estruturante Móvel'!$M:$M,$B107,'Estruturante Móvel'!$AM:$AM,JN$4,'Estruturante Móvel'!$AQ:$AQ,"REPARO FO"))</f>
        <v>0</v>
      </c>
      <c r="JO107" s="140">
        <f>(COUNTIFS('Estruturante Móvel'!$M:$M,$B107,'Estruturante Móvel'!$C:$C,"&lt;&gt;PREVISTO",'Estruturante Móvel'!$G:$G,JN$4))</f>
        <v>0</v>
      </c>
      <c r="JP107" s="139">
        <f>(COUNTIFS('Estruturante Móvel'!$M:$M,$B107,'Estruturante Móvel'!$AM:$AM,JP$4))-(COUNTIFS('Estruturante Móvel'!$M:$M,$B107,'Estruturante Móvel'!$AM:$AM,JP$4,'Estruturante Móvel'!$AQ:$AQ,"REPARO FO"))</f>
        <v>0</v>
      </c>
      <c r="JQ107" s="140">
        <f>(COUNTIFS('Estruturante Móvel'!$M:$M,$B107,'Estruturante Móvel'!$C:$C,"&lt;&gt;PREVISTO",'Estruturante Móvel'!$G:$G,JP$4))</f>
        <v>0</v>
      </c>
      <c r="JR107" s="139">
        <f>(COUNTIFS('Estruturante Móvel'!$M:$M,$B107,'Estruturante Móvel'!$AM:$AM,JR$4))-(COUNTIFS('Estruturante Móvel'!$M:$M,$B107,'Estruturante Móvel'!$AM:$AM,JR$4,'Estruturante Móvel'!$AQ:$AQ,"REPARO FO"))</f>
        <v>0</v>
      </c>
      <c r="JS107" s="140">
        <f>(COUNTIFS('Estruturante Móvel'!$M:$M,$B107,'Estruturante Móvel'!$C:$C,"&lt;&gt;PREVISTO",'Estruturante Móvel'!$G:$G,JR$4))</f>
        <v>0</v>
      </c>
      <c r="JT107" s="139">
        <f>(COUNTIFS('Estruturante Móvel'!$M:$M,$B107,'Estruturante Móvel'!$AM:$AM,JT$4))-(COUNTIFS('Estruturante Móvel'!$M:$M,$B107,'Estruturante Móvel'!$AM:$AM,JT$4,'Estruturante Móvel'!$AQ:$AQ,"REPARO FO"))</f>
        <v>0</v>
      </c>
      <c r="JU107" s="140">
        <f>(COUNTIFS('Estruturante Móvel'!$M:$M,$B107,'Estruturante Móvel'!$C:$C,"&lt;&gt;PREVISTO",'Estruturante Móvel'!$G:$G,JT$4))</f>
        <v>0</v>
      </c>
      <c r="JV107" s="139">
        <f>(COUNTIFS('Estruturante Móvel'!$M:$M,$B107,'Estruturante Móvel'!$AM:$AM,JV$4))-(COUNTIFS('Estruturante Móvel'!$M:$M,$B107,'Estruturante Móvel'!$AM:$AM,JV$4,'Estruturante Móvel'!$AQ:$AQ,"REPARO FO"))</f>
        <v>0</v>
      </c>
      <c r="JW107" s="140">
        <f>(COUNTIFS('Estruturante Móvel'!$M:$M,$B107,'Estruturante Móvel'!$C:$C,"&lt;&gt;PREVISTO",'Estruturante Móvel'!$G:$G,JV$4))</f>
        <v>0</v>
      </c>
      <c r="JX107" s="139">
        <f>(COUNTIFS('Estruturante Móvel'!$M:$M,$B107,'Estruturante Móvel'!$AM:$AM,JX$4))-(COUNTIFS('Estruturante Móvel'!$M:$M,$B107,'Estruturante Móvel'!$AM:$AM,JX$4,'Estruturante Móvel'!$AQ:$AQ,"REPARO FO"))</f>
        <v>0</v>
      </c>
      <c r="JY107" s="140">
        <f>(COUNTIFS('Estruturante Móvel'!$M:$M,$B107,'Estruturante Móvel'!$C:$C,"&lt;&gt;PREVISTO",'Estruturante Móvel'!$G:$G,JX$4))</f>
        <v>0</v>
      </c>
      <c r="JZ107" s="139">
        <f>(COUNTIFS('Estruturante Móvel'!$M:$M,$B107,'Estruturante Móvel'!$AM:$AM,JZ$4))-(COUNTIFS('Estruturante Móvel'!$M:$M,$B107,'Estruturante Móvel'!$AM:$AM,JZ$4,'Estruturante Móvel'!$AQ:$AQ,"REPARO FO"))</f>
        <v>0</v>
      </c>
      <c r="KA107" s="140">
        <f>(COUNTIFS('Estruturante Móvel'!$M:$M,$B107,'Estruturante Móvel'!$C:$C,"&lt;&gt;PREVISTO",'Estruturante Móvel'!$G:$G,JZ$4))</f>
        <v>0</v>
      </c>
      <c r="KB107" s="139">
        <f>(COUNTIFS('Estruturante Móvel'!$M:$M,$B107,'Estruturante Móvel'!$AM:$AM,KB$4))-(COUNTIFS('Estruturante Móvel'!$M:$M,$B107,'Estruturante Móvel'!$AM:$AM,KB$4,'Estruturante Móvel'!$AQ:$AQ,"REPARO FO"))</f>
        <v>0</v>
      </c>
      <c r="KC107" s="140">
        <f>(COUNTIFS('Estruturante Móvel'!$M:$M,$B107,'Estruturante Móvel'!$C:$C,"&lt;&gt;PREVISTO",'Estruturante Móvel'!$G:$G,KB$4))</f>
        <v>0</v>
      </c>
      <c r="KD107" s="139">
        <f>(COUNTIFS('Estruturante Móvel'!$M:$M,$B107,'Estruturante Móvel'!$AM:$AM,KD$4))-(COUNTIFS('Estruturante Móvel'!$M:$M,$B107,'Estruturante Móvel'!$AM:$AM,KD$4,'Estruturante Móvel'!$AQ:$AQ,"REPARO FO"))</f>
        <v>0</v>
      </c>
      <c r="KE107" s="140">
        <f>(COUNTIFS('Estruturante Móvel'!$M:$M,$B107,'Estruturante Móvel'!$C:$C,"&lt;&gt;PREVISTO",'Estruturante Móvel'!$G:$G,KD$4))</f>
        <v>0</v>
      </c>
      <c r="KF107" s="139">
        <f>(COUNTIFS('Estruturante Móvel'!$M:$M,$B107,'Estruturante Móvel'!$AM:$AM,KF$4))-(COUNTIFS('Estruturante Móvel'!$M:$M,$B107,'Estruturante Móvel'!$AM:$AM,KF$4,'Estruturante Móvel'!$AQ:$AQ,"REPARO FO"))</f>
        <v>0</v>
      </c>
      <c r="KG107" s="140">
        <f>(COUNTIFS('Estruturante Móvel'!$M:$M,$B107,'Estruturante Móvel'!$C:$C,"&lt;&gt;PREVISTO",'Estruturante Móvel'!$G:$G,KF$4))</f>
        <v>0</v>
      </c>
      <c r="KH107" s="139">
        <f>(COUNTIFS('Estruturante Móvel'!$M:$M,$B107,'Estruturante Móvel'!$AM:$AM,KH$4))-(COUNTIFS('Estruturante Móvel'!$M:$M,$B107,'Estruturante Móvel'!$AM:$AM,KH$4,'Estruturante Móvel'!$AQ:$AQ,"REPARO FO"))</f>
        <v>0</v>
      </c>
      <c r="KI107" s="140">
        <f>(COUNTIFS('Estruturante Móvel'!$M:$M,$B107,'Estruturante Móvel'!$C:$C,"&lt;&gt;PREVISTO",'Estruturante Móvel'!$G:$G,KH$4))</f>
        <v>0</v>
      </c>
      <c r="KJ107" s="139">
        <f>(COUNTIFS('Estruturante Móvel'!$M:$M,$B107,'Estruturante Móvel'!$AM:$AM,KJ$4))-(COUNTIFS('Estruturante Móvel'!$M:$M,$B107,'Estruturante Móvel'!$AM:$AM,KJ$4,'Estruturante Móvel'!$AQ:$AQ,"REPARO FO"))</f>
        <v>0</v>
      </c>
      <c r="KK107" s="140">
        <f>(COUNTIFS('Estruturante Móvel'!$M:$M,$B107,'Estruturante Móvel'!$C:$C,"&lt;&gt;PREVISTO",'Estruturante Móvel'!$G:$G,KJ$4))</f>
        <v>0</v>
      </c>
      <c r="KL107" s="139">
        <f>(COUNTIFS('Estruturante Móvel'!$M:$M,$B107,'Estruturante Móvel'!$AM:$AM,KL$4))-(COUNTIFS('Estruturante Móvel'!$M:$M,$B107,'Estruturante Móvel'!$AM:$AM,KL$4,'Estruturante Móvel'!$AQ:$AQ,"REPARO FO"))</f>
        <v>0</v>
      </c>
      <c r="KM107" s="140">
        <f>(COUNTIFS('Estruturante Móvel'!$M:$M,$B107,'Estruturante Móvel'!$C:$C,"&lt;&gt;PREVISTO",'Estruturante Móvel'!$G:$G,KL$4))</f>
        <v>0</v>
      </c>
      <c r="KN107" s="139">
        <f>(COUNTIFS('Estruturante Móvel'!$M:$M,$B107,'Estruturante Móvel'!$AM:$AM,KN$4))-(COUNTIFS('Estruturante Móvel'!$M:$M,$B107,'Estruturante Móvel'!$AM:$AM,KN$4,'Estruturante Móvel'!$AQ:$AQ,"REPARO FO"))</f>
        <v>0</v>
      </c>
      <c r="KO107" s="140">
        <f>(COUNTIFS('Estruturante Móvel'!$M:$M,$B107,'Estruturante Móvel'!$C:$C,"&lt;&gt;PREVISTO",'Estruturante Móvel'!$G:$G,KN$4))</f>
        <v>0</v>
      </c>
      <c r="KP107" s="139">
        <f>(COUNTIFS('Estruturante Móvel'!$M:$M,$B107,'Estruturante Móvel'!$AM:$AM,KP$4))-(COUNTIFS('Estruturante Móvel'!$M:$M,$B107,'Estruturante Móvel'!$AM:$AM,KP$4,'Estruturante Móvel'!$AQ:$AQ,"REPARO FO"))</f>
        <v>0</v>
      </c>
      <c r="KQ107" s="140">
        <f>(COUNTIFS('Estruturante Móvel'!$M:$M,$B107,'Estruturante Móvel'!$C:$C,"&lt;&gt;PREVISTO",'Estruturante Móvel'!$G:$G,KP$4))</f>
        <v>0</v>
      </c>
      <c r="KR107" s="139">
        <f>(COUNTIFS('Estruturante Móvel'!$M:$M,$B107,'Estruturante Móvel'!$AM:$AM,KR$4))-(COUNTIFS('Estruturante Móvel'!$M:$M,$B107,'Estruturante Móvel'!$AM:$AM,KR$4,'Estruturante Móvel'!$AQ:$AQ,"REPARO FO"))</f>
        <v>0</v>
      </c>
      <c r="KS107" s="140">
        <f>(COUNTIFS('Estruturante Móvel'!$M:$M,$B107,'Estruturante Móvel'!$C:$C,"&lt;&gt;PREVISTO",'Estruturante Móvel'!$G:$G,KR$4))</f>
        <v>0</v>
      </c>
      <c r="KT107" s="139">
        <f>(COUNTIFS('Estruturante Móvel'!$M:$M,$B107,'Estruturante Móvel'!$AM:$AM,KT$4))-(COUNTIFS('Estruturante Móvel'!$M:$M,$B107,'Estruturante Móvel'!$AM:$AM,KT$4,'Estruturante Móvel'!$AQ:$AQ,"REPARO FO"))</f>
        <v>0</v>
      </c>
      <c r="KU107" s="140">
        <f>(COUNTIFS('Estruturante Móvel'!$M:$M,$B107,'Estruturante Móvel'!$C:$C,"&lt;&gt;PREVISTO",'Estruturante Móvel'!$G:$G,KT$4))</f>
        <v>0</v>
      </c>
      <c r="KV107" s="139">
        <f>(COUNTIFS('Estruturante Móvel'!$M:$M,$B107,'Estruturante Móvel'!$AM:$AM,KV$4))-(COUNTIFS('Estruturante Móvel'!$M:$M,$B107,'Estruturante Móvel'!$AM:$AM,KV$4,'Estruturante Móvel'!$AQ:$AQ,"REPARO FO"))</f>
        <v>0</v>
      </c>
      <c r="KW107" s="140">
        <f>(COUNTIFS('Estruturante Móvel'!$M:$M,$B107,'Estruturante Móvel'!$C:$C,"&lt;&gt;PREVISTO",'Estruturante Móvel'!$G:$G,KV$4))</f>
        <v>0</v>
      </c>
      <c r="KX107" s="139">
        <f>(COUNTIFS('Estruturante Móvel'!$M:$M,$B107,'Estruturante Móvel'!$AM:$AM,KX$4))-(COUNTIFS('Estruturante Móvel'!$M:$M,$B107,'Estruturante Móvel'!$AM:$AM,KX$4,'Estruturante Móvel'!$AQ:$AQ,"REPARO FO"))</f>
        <v>0</v>
      </c>
      <c r="KY107" s="140">
        <f>(COUNTIFS('Estruturante Móvel'!$M:$M,$B107,'Estruturante Móvel'!$C:$C,"&lt;&gt;PREVISTO",'Estruturante Móvel'!$G:$G,KX$4))</f>
        <v>0</v>
      </c>
      <c r="KZ107" s="139">
        <f>(COUNTIFS('Estruturante Móvel'!$M:$M,$B107,'Estruturante Móvel'!$AM:$AM,KZ$4))-(COUNTIFS('Estruturante Móvel'!$M:$M,$B107,'Estruturante Móvel'!$AM:$AM,KZ$4,'Estruturante Móvel'!$AQ:$AQ,"REPARO FO"))</f>
        <v>0</v>
      </c>
      <c r="LA107" s="140">
        <f>(COUNTIFS('Estruturante Móvel'!$M:$M,$B107,'Estruturante Móvel'!$C:$C,"&lt;&gt;PREVISTO",'Estruturante Móvel'!$G:$G,KZ$4))</f>
        <v>0</v>
      </c>
      <c r="LB107" s="139">
        <f>(COUNTIFS('Estruturante Móvel'!$M:$M,$B107,'Estruturante Móvel'!$AM:$AM,LB$4))-(COUNTIFS('Estruturante Móvel'!$M:$M,$B107,'Estruturante Móvel'!$AM:$AM,LB$4,'Estruturante Móvel'!$AQ:$AQ,"REPARO FO"))</f>
        <v>0</v>
      </c>
      <c r="LC107" s="140">
        <f>(COUNTIFS('Estruturante Móvel'!$M:$M,$B107,'Estruturante Móvel'!$C:$C,"&lt;&gt;PREVISTO",'Estruturante Móvel'!$G:$G,LB$4))</f>
        <v>0</v>
      </c>
      <c r="LD107" s="139">
        <f>(COUNTIFS('Estruturante Móvel'!$M:$M,$B107,'Estruturante Móvel'!$AM:$AM,LD$4))-(COUNTIFS('Estruturante Móvel'!$M:$M,$B107,'Estruturante Móvel'!$AM:$AM,LD$4,'Estruturante Móvel'!$AQ:$AQ,"REPARO FO"))</f>
        <v>0</v>
      </c>
      <c r="LE107" s="140">
        <f>(COUNTIFS('Estruturante Móvel'!$M:$M,$B107,'Estruturante Móvel'!$C:$C,"&lt;&gt;PREVISTO",'Estruturante Móvel'!$G:$G,LD$4))</f>
        <v>0</v>
      </c>
      <c r="LF107" s="139">
        <f>(COUNTIFS('Estruturante Móvel'!$M:$M,$B107,'Estruturante Móvel'!$AM:$AM,LF$4))-(COUNTIFS('Estruturante Móvel'!$M:$M,$B107,'Estruturante Móvel'!$AM:$AM,LF$4,'Estruturante Móvel'!$AQ:$AQ,"REPARO FO"))</f>
        <v>0</v>
      </c>
      <c r="LG107" s="140">
        <f>(COUNTIFS('Estruturante Móvel'!$M:$M,$B107,'Estruturante Móvel'!$C:$C,"&lt;&gt;PREVISTO",'Estruturante Móvel'!$G:$G,LF$4))</f>
        <v>0</v>
      </c>
      <c r="LH107" s="139">
        <f>(COUNTIFS('Estruturante Móvel'!$M:$M,$B107,'Estruturante Móvel'!$AM:$AM,LH$4))-(COUNTIFS('Estruturante Móvel'!$M:$M,$B107,'Estruturante Móvel'!$AM:$AM,LH$4,'Estruturante Móvel'!$AQ:$AQ,"REPARO FO"))</f>
        <v>0</v>
      </c>
      <c r="LI107" s="140">
        <f>(COUNTIFS('Estruturante Móvel'!$M:$M,$B107,'Estruturante Móvel'!$C:$C,"&lt;&gt;PREVISTO",'Estruturante Móvel'!$G:$G,LH$4))</f>
        <v>0</v>
      </c>
      <c r="LJ107" s="139">
        <f>(COUNTIFS('Estruturante Móvel'!$M:$M,$B107,'Estruturante Móvel'!$AM:$AM,LJ$4))-(COUNTIFS('Estruturante Móvel'!$M:$M,$B107,'Estruturante Móvel'!$AM:$AM,LJ$4,'Estruturante Móvel'!$AQ:$AQ,"REPARO FO"))</f>
        <v>0</v>
      </c>
      <c r="LK107" s="140">
        <f>(COUNTIFS('Estruturante Móvel'!$M:$M,$B107,'Estruturante Móvel'!$C:$C,"&lt;&gt;PREVISTO",'Estruturante Móvel'!$G:$G,LJ$4))</f>
        <v>0</v>
      </c>
      <c r="LL107" s="139">
        <f>(COUNTIFS('Estruturante Móvel'!$M:$M,$B107,'Estruturante Móvel'!$AM:$AM,LL$4))-(COUNTIFS('Estruturante Móvel'!$M:$M,$B107,'Estruturante Móvel'!$AM:$AM,LL$4,'Estruturante Móvel'!$AQ:$AQ,"REPARO FO"))</f>
        <v>0</v>
      </c>
      <c r="LM107" s="140">
        <f>(COUNTIFS('Estruturante Móvel'!$M:$M,$B107,'Estruturante Móvel'!$C:$C,"&lt;&gt;PREVISTO",'Estruturante Móvel'!$G:$G,LL$4))</f>
        <v>0</v>
      </c>
      <c r="LN107" s="139">
        <f>(COUNTIFS('Estruturante Móvel'!$M:$M,$B107,'Estruturante Móvel'!$AM:$AM,LN$4))-(COUNTIFS('Estruturante Móvel'!$M:$M,$B107,'Estruturante Móvel'!$AM:$AM,LN$4,'Estruturante Móvel'!$AQ:$AQ,"REPARO FO"))</f>
        <v>0</v>
      </c>
      <c r="LO107" s="140">
        <f>(COUNTIFS('Estruturante Móvel'!$M:$M,$B107,'Estruturante Móvel'!$C:$C,"&lt;&gt;PREVISTO",'Estruturante Móvel'!$G:$G,LN$4))</f>
        <v>0</v>
      </c>
      <c r="LP107" s="139">
        <f>(COUNTIFS('Estruturante Móvel'!$M:$M,$B107,'Estruturante Móvel'!$AM:$AM,LP$4))-(COUNTIFS('Estruturante Móvel'!$M:$M,$B107,'Estruturante Móvel'!$AM:$AM,LP$4,'Estruturante Móvel'!$AQ:$AQ,"REPARO FO"))</f>
        <v>0</v>
      </c>
      <c r="LQ107" s="140">
        <f>(COUNTIFS('Estruturante Móvel'!$M:$M,$B107,'Estruturante Móvel'!$C:$C,"&lt;&gt;PREVISTO",'Estruturante Móvel'!$G:$G,LP$4))</f>
        <v>0</v>
      </c>
      <c r="LR107" s="139">
        <f>(COUNTIFS('Estruturante Móvel'!$M:$M,$B107,'Estruturante Móvel'!$AM:$AM,LR$4))-(COUNTIFS('Estruturante Móvel'!$M:$M,$B107,'Estruturante Móvel'!$AM:$AM,LR$4,'Estruturante Móvel'!$AQ:$AQ,"REPARO FO"))</f>
        <v>0</v>
      </c>
      <c r="LS107" s="140">
        <f>(COUNTIFS('Estruturante Móvel'!$M:$M,$B107,'Estruturante Móvel'!$C:$C,"&lt;&gt;PREVISTO",'Estruturante Móvel'!$G:$G,LR$4))</f>
        <v>0</v>
      </c>
      <c r="LT107" s="139">
        <f>(COUNTIFS('Estruturante Móvel'!$M:$M,$B107,'Estruturante Móvel'!$AM:$AM,LT$4))-(COUNTIFS('Estruturante Móvel'!$M:$M,$B107,'Estruturante Móvel'!$AM:$AM,LT$4,'Estruturante Móvel'!$AQ:$AQ,"REPARO FO"))</f>
        <v>0</v>
      </c>
      <c r="LU107" s="140">
        <f>(COUNTIFS('Estruturante Móvel'!$M:$M,$B107,'Estruturante Móvel'!$C:$C,"&lt;&gt;PREVISTO",'Estruturante Móvel'!$G:$G,LT$4))</f>
        <v>0</v>
      </c>
      <c r="LV107" s="139">
        <f>(COUNTIFS('Estruturante Móvel'!$M:$M,$B107,'Estruturante Móvel'!$AM:$AM,LV$4))-(COUNTIFS('Estruturante Móvel'!$M:$M,$B107,'Estruturante Móvel'!$AM:$AM,LV$4,'Estruturante Móvel'!$AQ:$AQ,"REPARO FO"))</f>
        <v>0</v>
      </c>
      <c r="LW107" s="140">
        <f>(COUNTIFS('Estruturante Móvel'!$M:$M,$B107,'Estruturante Móvel'!$C:$C,"&lt;&gt;PREVISTO",'Estruturante Móvel'!$G:$G,LV$4))</f>
        <v>0</v>
      </c>
      <c r="LX107" s="139">
        <f>(COUNTIFS('Estruturante Móvel'!$M:$M,$B107,'Estruturante Móvel'!$AM:$AM,LX$4))-(COUNTIFS('Estruturante Móvel'!$M:$M,$B107,'Estruturante Móvel'!$AM:$AM,LX$4,'Estruturante Móvel'!$AQ:$AQ,"REPARO FO"))</f>
        <v>0</v>
      </c>
      <c r="LY107" s="140">
        <f>(COUNTIFS('Estruturante Móvel'!$M:$M,$B107,'Estruturante Móvel'!$C:$C,"&lt;&gt;PREVISTO",'Estruturante Móvel'!$G:$G,LX$4))</f>
        <v>0</v>
      </c>
      <c r="LZ107" s="139">
        <f>(COUNTIFS('Estruturante Móvel'!$M:$M,$B107,'Estruturante Móvel'!$AM:$AM,LZ$4))-(COUNTIFS('Estruturante Móvel'!$M:$M,$B107,'Estruturante Móvel'!$AM:$AM,LZ$4,'Estruturante Móvel'!$AQ:$AQ,"REPARO FO"))</f>
        <v>0</v>
      </c>
      <c r="MA107" s="140">
        <f>(COUNTIFS('Estruturante Móvel'!$M:$M,$B107,'Estruturante Móvel'!$C:$C,"&lt;&gt;PREVISTO",'Estruturante Móvel'!$G:$G,LZ$4))</f>
        <v>0</v>
      </c>
      <c r="MB107" s="139">
        <f>(COUNTIFS('Estruturante Móvel'!$M:$M,$B107,'Estruturante Móvel'!$AM:$AM,MB$4))-(COUNTIFS('Estruturante Móvel'!$M:$M,$B107,'Estruturante Móvel'!$AM:$AM,MB$4,'Estruturante Móvel'!$AQ:$AQ,"REPARO FO"))</f>
        <v>0</v>
      </c>
      <c r="MC107" s="140">
        <f>(COUNTIFS('Estruturante Móvel'!$M:$M,$B107,'Estruturante Móvel'!$C:$C,"&lt;&gt;PREVISTO",'Estruturante Móvel'!$G:$G,MB$4))</f>
        <v>0</v>
      </c>
      <c r="MD107" s="139">
        <f>(COUNTIFS('Estruturante Móvel'!$M:$M,$B107,'Estruturante Móvel'!$AM:$AM,MD$4))-(COUNTIFS('Estruturante Móvel'!$M:$M,$B107,'Estruturante Móvel'!$AM:$AM,MD$4,'Estruturante Móvel'!$AQ:$AQ,"REPARO FO"))</f>
        <v>0</v>
      </c>
      <c r="ME107" s="140">
        <f>(COUNTIFS('Estruturante Móvel'!$M:$M,$B107,'Estruturante Móvel'!$C:$C,"&lt;&gt;PREVISTO",'Estruturante Móvel'!$G:$G,MD$4))</f>
        <v>0</v>
      </c>
      <c r="MF107" s="139">
        <f>(COUNTIFS('Estruturante Móvel'!$M:$M,$B107,'Estruturante Móvel'!$AM:$AM,MF$4))-(COUNTIFS('Estruturante Móvel'!$M:$M,$B107,'Estruturante Móvel'!$AM:$AM,MF$4,'Estruturante Móvel'!$AQ:$AQ,"REPARO FO"))</f>
        <v>0</v>
      </c>
      <c r="MG107" s="140">
        <f>(COUNTIFS('Estruturante Móvel'!$M:$M,$B107,'Estruturante Móvel'!$C:$C,"&lt;&gt;PREVISTO",'Estruturante Móvel'!$G:$G,MF$4))</f>
        <v>0</v>
      </c>
      <c r="MH107" s="139">
        <f>(COUNTIFS('Estruturante Móvel'!$M:$M,$B107,'Estruturante Móvel'!$AM:$AM,MH$4))-(COUNTIFS('Estruturante Móvel'!$M:$M,$B107,'Estruturante Móvel'!$AM:$AM,MH$4,'Estruturante Móvel'!$AQ:$AQ,"REPARO FO"))</f>
        <v>0</v>
      </c>
      <c r="MI107" s="140">
        <f>(COUNTIFS('Estruturante Móvel'!$M:$M,$B107,'Estruturante Móvel'!$C:$C,"&lt;&gt;PREVISTO",'Estruturante Móvel'!$G:$G,MH$4))</f>
        <v>0</v>
      </c>
      <c r="MJ107" s="139">
        <f>(COUNTIFS('Estruturante Móvel'!$M:$M,$B107,'Estruturante Móvel'!$AM:$AM,MJ$4))-(COUNTIFS('Estruturante Móvel'!$M:$M,$B107,'Estruturante Móvel'!$AM:$AM,MJ$4,'Estruturante Móvel'!$AQ:$AQ,"REPARO FO"))</f>
        <v>0</v>
      </c>
      <c r="MK107" s="140">
        <f>(COUNTIFS('Estruturante Móvel'!$M:$M,$B107,'Estruturante Móvel'!$C:$C,"&lt;&gt;PREVISTO",'Estruturante Móvel'!$G:$G,MJ$4))</f>
        <v>0</v>
      </c>
      <c r="ML107" s="139">
        <f>(COUNTIFS('Estruturante Móvel'!$M:$M,$B107,'Estruturante Móvel'!$AM:$AM,ML$4))-(COUNTIFS('Estruturante Móvel'!$M:$M,$B107,'Estruturante Móvel'!$AM:$AM,ML$4,'Estruturante Móvel'!$AQ:$AQ,"REPARO FO"))</f>
        <v>0</v>
      </c>
      <c r="MM107" s="140">
        <f>(COUNTIFS('Estruturante Móvel'!$M:$M,$B107,'Estruturante Móvel'!$C:$C,"&lt;&gt;PREVISTO",'Estruturante Móvel'!$G:$G,ML$4))</f>
        <v>0</v>
      </c>
      <c r="MN107" s="139">
        <f>(COUNTIFS('Estruturante Móvel'!$M:$M,$B107,'Estruturante Móvel'!$AM:$AM,MN$4))-(COUNTIFS('Estruturante Móvel'!$M:$M,$B107,'Estruturante Móvel'!$AM:$AM,MN$4,'Estruturante Móvel'!$AQ:$AQ,"REPARO FO"))</f>
        <v>0</v>
      </c>
      <c r="MO107" s="140">
        <f>(COUNTIFS('Estruturante Móvel'!$M:$M,$B107,'Estruturante Móvel'!$C:$C,"&lt;&gt;PREVISTO",'Estruturante Móvel'!$G:$G,MN$4))</f>
        <v>0</v>
      </c>
      <c r="MP107" s="139">
        <f>(COUNTIFS('Estruturante Móvel'!$M:$M,$B107,'Estruturante Móvel'!$AM:$AM,MP$4))-(COUNTIFS('Estruturante Móvel'!$M:$M,$B107,'Estruturante Móvel'!$AM:$AM,MP$4,'Estruturante Móvel'!$AQ:$AQ,"REPARO FO"))</f>
        <v>0</v>
      </c>
      <c r="MQ107" s="140">
        <f>(COUNTIFS('Estruturante Móvel'!$M:$M,$B107,'Estruturante Móvel'!$C:$C,"&lt;&gt;PREVISTO",'Estruturante Móvel'!$G:$G,MP$4))</f>
        <v>0</v>
      </c>
      <c r="MR107" s="139">
        <f>(COUNTIFS('Estruturante Móvel'!$M:$M,$B107,'Estruturante Móvel'!$AM:$AM,MR$4))-(COUNTIFS('Estruturante Móvel'!$M:$M,$B107,'Estruturante Móvel'!$AM:$AM,MR$4,'Estruturante Móvel'!$AQ:$AQ,"REPARO FO"))</f>
        <v>0</v>
      </c>
      <c r="MS107" s="140">
        <f>(COUNTIFS('Estruturante Móvel'!$M:$M,$B107,'Estruturante Móvel'!$C:$C,"&lt;&gt;PREVISTO",'Estruturante Móvel'!$G:$G,MR$4))</f>
        <v>0</v>
      </c>
      <c r="MT107" s="139">
        <f>(COUNTIFS('Estruturante Móvel'!$M:$M,$B107,'Estruturante Móvel'!$AM:$AM,MT$4))-(COUNTIFS('Estruturante Móvel'!$M:$M,$B107,'Estruturante Móvel'!$AM:$AM,MT$4,'Estruturante Móvel'!$AQ:$AQ,"REPARO FO"))</f>
        <v>0</v>
      </c>
      <c r="MU107" s="140">
        <f>(COUNTIFS('Estruturante Móvel'!$M:$M,$B107,'Estruturante Móvel'!$C:$C,"&lt;&gt;PREVISTO",'Estruturante Móvel'!$G:$G,MT$4))</f>
        <v>0</v>
      </c>
      <c r="MV107" s="139">
        <f>(COUNTIFS('Estruturante Móvel'!$M:$M,$B107,'Estruturante Móvel'!$AM:$AM,MV$4))-(COUNTIFS('Estruturante Móvel'!$M:$M,$B107,'Estruturante Móvel'!$AM:$AM,MV$4,'Estruturante Móvel'!$AQ:$AQ,"REPARO FO"))</f>
        <v>0</v>
      </c>
      <c r="MW107" s="140">
        <f>(COUNTIFS('Estruturante Móvel'!$M:$M,$B107,'Estruturante Móvel'!$C:$C,"&lt;&gt;PREVISTO",'Estruturante Móvel'!$G:$G,MV$4))</f>
        <v>0</v>
      </c>
      <c r="MX107" s="139">
        <f>(COUNTIFS('Estruturante Móvel'!$M:$M,$B107,'Estruturante Móvel'!$AM:$AM,MX$4))-(COUNTIFS('Estruturante Móvel'!$M:$M,$B107,'Estruturante Móvel'!$AM:$AM,MX$4,'Estruturante Móvel'!$AQ:$AQ,"REPARO FO"))</f>
        <v>0</v>
      </c>
      <c r="MY107" s="140">
        <f>(COUNTIFS('Estruturante Móvel'!$M:$M,$B107,'Estruturante Móvel'!$C:$C,"&lt;&gt;PREVISTO",'Estruturante Móvel'!$G:$G,MX$4))</f>
        <v>0</v>
      </c>
      <c r="MZ107" s="139">
        <f>(COUNTIFS('Estruturante Móvel'!$M:$M,$B107,'Estruturante Móvel'!$AM:$AM,MZ$4))-(COUNTIFS('Estruturante Móvel'!$M:$M,$B107,'Estruturante Móvel'!$AM:$AM,MZ$4,'Estruturante Móvel'!$AQ:$AQ,"REPARO FO"))</f>
        <v>0</v>
      </c>
      <c r="NA107" s="140">
        <f>(COUNTIFS('Estruturante Móvel'!$M:$M,$B107,'Estruturante Móvel'!$C:$C,"&lt;&gt;PREVISTO",'Estruturante Móvel'!$G:$G,MZ$4))</f>
        <v>0</v>
      </c>
      <c r="NB107" s="139">
        <f>(COUNTIFS('Estruturante Móvel'!$M:$M,$B107,'Estruturante Móvel'!$AM:$AM,NB$4))-(COUNTIFS('Estruturante Móvel'!$M:$M,$B107,'Estruturante Móvel'!$AM:$AM,NB$4,'Estruturante Móvel'!$AQ:$AQ,"REPARO FO"))</f>
        <v>0</v>
      </c>
      <c r="NC107" s="140">
        <f>(COUNTIFS('Estruturante Móvel'!$M:$M,$B107,'Estruturante Móvel'!$C:$C,"&lt;&gt;PREVISTO",'Estruturante Móvel'!$G:$G,NB$4))</f>
        <v>0</v>
      </c>
      <c r="ND107" s="139">
        <f>(COUNTIFS('Estruturante Móvel'!$M:$M,$B107,'Estruturante Móvel'!$AM:$AM,ND$4))-(COUNTIFS('Estruturante Móvel'!$M:$M,$B107,'Estruturante Móvel'!$AM:$AM,ND$4,'Estruturante Móvel'!$AQ:$AQ,"REPARO FO"))</f>
        <v>0</v>
      </c>
      <c r="NE107" s="140">
        <f>(COUNTIFS('Estruturante Móvel'!$M:$M,$B107,'Estruturante Móvel'!$C:$C,"&lt;&gt;PREVISTO",'Estruturante Móvel'!$G:$G,ND$4))</f>
        <v>0</v>
      </c>
      <c r="NF107" s="139">
        <f>(COUNTIFS('Estruturante Móvel'!$M:$M,$B107,'Estruturante Móvel'!$AM:$AM,NF$4))-(COUNTIFS('Estruturante Móvel'!$M:$M,$B107,'Estruturante Móvel'!$AM:$AM,NF$4,'Estruturante Móvel'!$AQ:$AQ,"REPARO FO"))</f>
        <v>0</v>
      </c>
      <c r="NG107" s="140">
        <f>(COUNTIFS('Estruturante Móvel'!$M:$M,$B107,'Estruturante Móvel'!$C:$C,"&lt;&gt;PREVISTO",'Estruturante Móvel'!$G:$G,NF$4))</f>
        <v>0</v>
      </c>
      <c r="NH107" s="139">
        <f>(COUNTIFS('Estruturante Móvel'!$M:$M,$B107,'Estruturante Móvel'!$AM:$AM,NH$4))-(COUNTIFS('Estruturante Móvel'!$M:$M,$B107,'Estruturante Móvel'!$AM:$AM,NH$4,'Estruturante Móvel'!$AQ:$AQ,"REPARO FO"))</f>
        <v>0</v>
      </c>
      <c r="NI107" s="140">
        <f>(COUNTIFS('Estruturante Móvel'!$M:$M,$B107,'Estruturante Móvel'!$C:$C,"&lt;&gt;PREVISTO",'Estruturante Móvel'!$G:$G,NH$4))</f>
        <v>0</v>
      </c>
    </row>
    <row r="108" spans="1:373" hidden="1" outlineLevel="1">
      <c r="B108" s="290" t="s">
        <v>467</v>
      </c>
      <c r="C108" s="286"/>
      <c r="D108" s="161">
        <f>COUNTIFS('Estruturante Móvel'!$M:$M,B106,'Estruturante Móvel'!$L:$L,'CRONOGRAMA_CONST+MIGRACAO'!B108)</f>
        <v>7</v>
      </c>
      <c r="E108" s="161">
        <f>(COUNTIFS('Estruturante Móvel'!$M:$M,B106,'Estruturante Móvel'!$C:$C,"&lt;&gt;PREVISTO",'Estruturante Móvel'!$L:$L,'CRONOGRAMA_CONST+MIGRACAO'!B108))</f>
        <v>7</v>
      </c>
      <c r="F108" s="162">
        <f>(COUNTIFS('Estruturante Móvel'!$M:$M,B106,'Estruturante Móvel'!$C:$C,"PREVISTO",'Estruturante Móvel'!$L:$L,'CRONOGRAMA_CONST+MIGRACAO'!B108))</f>
        <v>0</v>
      </c>
      <c r="G108" s="289"/>
      <c r="H108" s="162"/>
      <c r="I108" s="163"/>
      <c r="J108" s="287"/>
      <c r="K108" s="288"/>
      <c r="L108" s="139"/>
      <c r="M108" s="140"/>
      <c r="N108" s="139"/>
      <c r="O108" s="140"/>
      <c r="P108" s="139"/>
      <c r="Q108" s="140"/>
      <c r="R108" s="139"/>
      <c r="S108" s="140"/>
      <c r="T108" s="139"/>
      <c r="U108" s="140"/>
      <c r="V108" s="139"/>
      <c r="W108" s="140"/>
      <c r="X108" s="139"/>
      <c r="Y108" s="140"/>
      <c r="Z108" s="139"/>
      <c r="AA108" s="140"/>
      <c r="AB108" s="139"/>
      <c r="AC108" s="140"/>
      <c r="AD108" s="139"/>
      <c r="AE108" s="140"/>
      <c r="AF108" s="139"/>
      <c r="AG108" s="140"/>
      <c r="AH108" s="139"/>
      <c r="AI108" s="140"/>
      <c r="AJ108" s="139"/>
      <c r="AK108" s="140"/>
      <c r="AL108" s="139"/>
      <c r="AM108" s="140"/>
      <c r="AN108" s="139"/>
      <c r="AO108" s="140"/>
      <c r="AP108" s="139"/>
      <c r="AQ108" s="140"/>
      <c r="AR108" s="139"/>
      <c r="AS108" s="140"/>
      <c r="AT108" s="139"/>
      <c r="AU108" s="140"/>
      <c r="AV108" s="139"/>
      <c r="AW108" s="140"/>
      <c r="AX108" s="139"/>
      <c r="AY108" s="140"/>
      <c r="AZ108" s="139"/>
      <c r="BA108" s="140"/>
      <c r="BB108" s="139"/>
      <c r="BC108" s="140"/>
      <c r="BD108" s="139"/>
      <c r="BE108" s="140"/>
      <c r="BF108" s="139"/>
      <c r="BG108" s="140"/>
      <c r="BH108" s="139"/>
      <c r="BI108" s="140"/>
      <c r="BJ108" s="139"/>
      <c r="BK108" s="140"/>
      <c r="BL108" s="139"/>
      <c r="BM108" s="140"/>
      <c r="BN108" s="139"/>
      <c r="BO108" s="140"/>
      <c r="BP108" s="139"/>
      <c r="BQ108" s="140"/>
      <c r="BR108" s="139"/>
      <c r="BS108" s="140"/>
      <c r="BT108" s="139">
        <f>(COUNTIFS('Estruturante Móvel'!$M:$M,$B108,'Estruturante Móvel'!$AM:$AM,BT$4))-(COUNTIFS('Estruturante Móvel'!$M:$M,$B108,'Estruturante Móvel'!$AM:$AM,BT$4,'Estruturante Móvel'!$AQ:$AQ,"REPARO FO"))</f>
        <v>0</v>
      </c>
      <c r="BU108" s="140">
        <f>(COUNTIFS('Estruturante Móvel'!$M:$M,$B108,'Estruturante Móvel'!$C:$C,"&lt;&gt;PREVISTO",'Estruturante Móvel'!$G:$G,BT$4))</f>
        <v>0</v>
      </c>
      <c r="BV108" s="139">
        <f>(COUNTIFS('Estruturante Móvel'!$M:$M,$B108,'Estruturante Móvel'!$AM:$AM,BV$4))-(COUNTIFS('Estruturante Móvel'!$M:$M,$B108,'Estruturante Móvel'!$AM:$AM,BV$4,'Estruturante Móvel'!$AQ:$AQ,"REPARO FO"))</f>
        <v>0</v>
      </c>
      <c r="BW108" s="140">
        <f>(COUNTIFS('Estruturante Móvel'!$M:$M,$B108,'Estruturante Móvel'!$C:$C,"&lt;&gt;PREVISTO",'Estruturante Móvel'!$G:$G,BV$4))</f>
        <v>0</v>
      </c>
      <c r="BX108" s="139">
        <f>(COUNTIFS('Estruturante Móvel'!$M:$M,$B108,'Estruturante Móvel'!$AM:$AM,BX$4))-(COUNTIFS('Estruturante Móvel'!$M:$M,$B108,'Estruturante Móvel'!$AM:$AM,BX$4,'Estruturante Móvel'!$AQ:$AQ,"REPARO FO"))</f>
        <v>0</v>
      </c>
      <c r="BY108" s="140">
        <f>(COUNTIFS('Estruturante Móvel'!$M:$M,$B108,'Estruturante Móvel'!$C:$C,"&lt;&gt;PREVISTO",'Estruturante Móvel'!$G:$G,BX$4))</f>
        <v>0</v>
      </c>
      <c r="BZ108" s="139">
        <f>(COUNTIFS('Estruturante Móvel'!$M:$M,$B108,'Estruturante Móvel'!$AM:$AM,BZ$4))-(COUNTIFS('Estruturante Móvel'!$M:$M,$B108,'Estruturante Móvel'!$AM:$AM,BZ$4,'Estruturante Móvel'!$AQ:$AQ,"REPARO FO"))</f>
        <v>0</v>
      </c>
      <c r="CA108" s="140">
        <f>(COUNTIFS('Estruturante Móvel'!$M:$M,$B108,'Estruturante Móvel'!$C:$C,"&lt;&gt;PREVISTO",'Estruturante Móvel'!$G:$G,BZ$4))</f>
        <v>0</v>
      </c>
      <c r="CB108" s="139">
        <f>(COUNTIFS('Estruturante Móvel'!$M:$M,$B108,'Estruturante Móvel'!$AM:$AM,CB$4))-(COUNTIFS('Estruturante Móvel'!$M:$M,$B108,'Estruturante Móvel'!$AM:$AM,CB$4,'Estruturante Móvel'!$AQ:$AQ,"REPARO FO"))</f>
        <v>0</v>
      </c>
      <c r="CC108" s="140">
        <f>(COUNTIFS('Estruturante Móvel'!$M:$M,$B108,'Estruturante Móvel'!$C:$C,"&lt;&gt;PREVISTO",'Estruturante Móvel'!$G:$G,CB$4))</f>
        <v>0</v>
      </c>
      <c r="CD108" s="139">
        <f>(COUNTIFS('Estruturante Móvel'!$M:$M,$B108,'Estruturante Móvel'!$AM:$AM,CD$4))-(COUNTIFS('Estruturante Móvel'!$M:$M,$B108,'Estruturante Móvel'!$AM:$AM,CD$4,'Estruturante Móvel'!$AQ:$AQ,"REPARO FO"))</f>
        <v>0</v>
      </c>
      <c r="CE108" s="140">
        <f>(COUNTIFS('Estruturante Móvel'!$M:$M,$B108,'Estruturante Móvel'!$C:$C,"&lt;&gt;PREVISTO",'Estruturante Móvel'!$G:$G,CD$4))</f>
        <v>0</v>
      </c>
      <c r="CF108" s="139">
        <f>(COUNTIFS('Estruturante Móvel'!$M:$M,$B108,'Estruturante Móvel'!$AM:$AM,CF$4))-(COUNTIFS('Estruturante Móvel'!$M:$M,$B108,'Estruturante Móvel'!$AM:$AM,CF$4,'Estruturante Móvel'!$AQ:$AQ,"REPARO FO"))</f>
        <v>0</v>
      </c>
      <c r="CG108" s="140">
        <f>(COUNTIFS('Estruturante Móvel'!$M:$M,$B108,'Estruturante Móvel'!$C:$C,"&lt;&gt;PREVISTO",'Estruturante Móvel'!$G:$G,CF$4))</f>
        <v>0</v>
      </c>
      <c r="CH108" s="139">
        <f>(COUNTIFS('Estruturante Móvel'!$M:$M,$B108,'Estruturante Móvel'!$AM:$AM,CH$4))-(COUNTIFS('Estruturante Móvel'!$M:$M,$B108,'Estruturante Móvel'!$AM:$AM,CH$4,'Estruturante Móvel'!$AQ:$AQ,"REPARO FO"))</f>
        <v>0</v>
      </c>
      <c r="CI108" s="140">
        <f>(COUNTIFS('Estruturante Móvel'!$M:$M,$B108,'Estruturante Móvel'!$C:$C,"&lt;&gt;PREVISTO",'Estruturante Móvel'!$G:$G,CH$4))</f>
        <v>0</v>
      </c>
      <c r="CJ108" s="139">
        <f>(COUNTIFS('Estruturante Móvel'!$M:$M,$B108,'Estruturante Móvel'!$AM:$AM,CJ$4))-(COUNTIFS('Estruturante Móvel'!$M:$M,$B108,'Estruturante Móvel'!$AM:$AM,CJ$4,'Estruturante Móvel'!$AQ:$AQ,"REPARO FO"))</f>
        <v>0</v>
      </c>
      <c r="CK108" s="140">
        <f>(COUNTIFS('Estruturante Móvel'!$M:$M,$B108,'Estruturante Móvel'!$C:$C,"&lt;&gt;PREVISTO",'Estruturante Móvel'!$G:$G,CJ$4))</f>
        <v>0</v>
      </c>
      <c r="CL108" s="139">
        <f>(COUNTIFS('Estruturante Móvel'!$M:$M,$B108,'Estruturante Móvel'!$AM:$AM,CL$4))-(COUNTIFS('Estruturante Móvel'!$M:$M,$B108,'Estruturante Móvel'!$AM:$AM,CL$4,'Estruturante Móvel'!$AQ:$AQ,"REPARO FO"))</f>
        <v>0</v>
      </c>
      <c r="CM108" s="140">
        <f>(COUNTIFS('Estruturante Móvel'!$M:$M,$B108,'Estruturante Móvel'!$C:$C,"&lt;&gt;PREVISTO",'Estruturante Móvel'!$G:$G,CL$4))</f>
        <v>0</v>
      </c>
      <c r="CN108" s="139">
        <f>(COUNTIFS('Estruturante Móvel'!$M:$M,$B108,'Estruturante Móvel'!$AM:$AM,CN$4))-(COUNTIFS('Estruturante Móvel'!$M:$M,$B108,'Estruturante Móvel'!$AM:$AM,CN$4,'Estruturante Móvel'!$AQ:$AQ,"REPARO FO"))</f>
        <v>0</v>
      </c>
      <c r="CO108" s="140">
        <f>(COUNTIFS('Estruturante Móvel'!$M:$M,$B108,'Estruturante Móvel'!$C:$C,"&lt;&gt;PREVISTO",'Estruturante Móvel'!$G:$G,CN$4))</f>
        <v>0</v>
      </c>
      <c r="CP108" s="139">
        <f>(COUNTIFS('Estruturante Móvel'!$M:$M,$B108,'Estruturante Móvel'!$AM:$AM,CP$4))-(COUNTIFS('Estruturante Móvel'!$M:$M,$B108,'Estruturante Móvel'!$AM:$AM,CP$4,'Estruturante Móvel'!$AQ:$AQ,"REPARO FO"))</f>
        <v>0</v>
      </c>
      <c r="CQ108" s="140">
        <f>(COUNTIFS('Estruturante Móvel'!$M:$M,$B108,'Estruturante Móvel'!$C:$C,"&lt;&gt;PREVISTO",'Estruturante Móvel'!$G:$G,CP$4))</f>
        <v>0</v>
      </c>
      <c r="CR108" s="139">
        <f>(COUNTIFS('Estruturante Móvel'!$M:$M,$B108,'Estruturante Móvel'!$AM:$AM,CR$4))-(COUNTIFS('Estruturante Móvel'!$M:$M,$B108,'Estruturante Móvel'!$AM:$AM,CR$4,'Estruturante Móvel'!$AQ:$AQ,"REPARO FO"))</f>
        <v>0</v>
      </c>
      <c r="CS108" s="140">
        <f>(COUNTIFS('Estruturante Móvel'!$M:$M,$B108,'Estruturante Móvel'!$C:$C,"&lt;&gt;PREVISTO",'Estruturante Móvel'!$G:$G,CR$4))</f>
        <v>0</v>
      </c>
      <c r="CT108" s="139">
        <f>(COUNTIFS('Estruturante Móvel'!$M:$M,$B108,'Estruturante Móvel'!$AM:$AM,CT$4))-(COUNTIFS('Estruturante Móvel'!$M:$M,$B108,'Estruturante Móvel'!$AM:$AM,CT$4,'Estruturante Móvel'!$AQ:$AQ,"REPARO FO"))</f>
        <v>0</v>
      </c>
      <c r="CU108" s="140">
        <f>(COUNTIFS('Estruturante Móvel'!$M:$M,$B108,'Estruturante Móvel'!$C:$C,"&lt;&gt;PREVISTO",'Estruturante Móvel'!$G:$G,CT$4))</f>
        <v>0</v>
      </c>
      <c r="CV108" s="139">
        <f>(COUNTIFS('Estruturante Móvel'!$M:$M,$B108,'Estruturante Móvel'!$AM:$AM,CV$4))-(COUNTIFS('Estruturante Móvel'!$M:$M,$B108,'Estruturante Móvel'!$AM:$AM,CV$4,'Estruturante Móvel'!$AQ:$AQ,"REPARO FO"))</f>
        <v>0</v>
      </c>
      <c r="CW108" s="140">
        <f>(COUNTIFS('Estruturante Móvel'!$M:$M,$B108,'Estruturante Móvel'!$C:$C,"&lt;&gt;PREVISTO",'Estruturante Móvel'!$G:$G,CV$4))</f>
        <v>0</v>
      </c>
      <c r="CX108" s="139">
        <f>(COUNTIFS('Estruturante Móvel'!$M:$M,$B108,'Estruturante Móvel'!$AM:$AM,CX$4))-(COUNTIFS('Estruturante Móvel'!$M:$M,$B108,'Estruturante Móvel'!$AM:$AM,CX$4,'Estruturante Móvel'!$AQ:$AQ,"REPARO FO"))</f>
        <v>0</v>
      </c>
      <c r="CY108" s="140">
        <f>(COUNTIFS('Estruturante Móvel'!$M:$M,$B108,'Estruturante Móvel'!$C:$C,"&lt;&gt;PREVISTO",'Estruturante Móvel'!$G:$G,CX$4))</f>
        <v>0</v>
      </c>
      <c r="CZ108" s="139">
        <f>(COUNTIFS('Estruturante Móvel'!$M:$M,$B108,'Estruturante Móvel'!$AM:$AM,CZ$4))-(COUNTIFS('Estruturante Móvel'!$M:$M,$B108,'Estruturante Móvel'!$AM:$AM,CZ$4,'Estruturante Móvel'!$AQ:$AQ,"REPARO FO"))</f>
        <v>0</v>
      </c>
      <c r="DA108" s="140">
        <f>(COUNTIFS('Estruturante Móvel'!$M:$M,$B108,'Estruturante Móvel'!$C:$C,"&lt;&gt;PREVISTO",'Estruturante Móvel'!$G:$G,CZ$4))</f>
        <v>0</v>
      </c>
      <c r="DB108" s="139">
        <f>(COUNTIFS('Estruturante Móvel'!$M:$M,$B108,'Estruturante Móvel'!$AM:$AM,DB$4))-(COUNTIFS('Estruturante Móvel'!$M:$M,$B108,'Estruturante Móvel'!$AM:$AM,DB$4,'Estruturante Móvel'!$AQ:$AQ,"REPARO FO"))</f>
        <v>0</v>
      </c>
      <c r="DC108" s="140">
        <f>(COUNTIFS('Estruturante Móvel'!$M:$M,$B108,'Estruturante Móvel'!$C:$C,"&lt;&gt;PREVISTO",'Estruturante Móvel'!$G:$G,DB$4))</f>
        <v>0</v>
      </c>
      <c r="DD108" s="139">
        <f>(COUNTIFS('Estruturante Móvel'!$M:$M,$B108,'Estruturante Móvel'!$AM:$AM,DD$4))-(COUNTIFS('Estruturante Móvel'!$M:$M,$B108,'Estruturante Móvel'!$AM:$AM,DD$4,'Estruturante Móvel'!$AQ:$AQ,"REPARO FO"))</f>
        <v>0</v>
      </c>
      <c r="DE108" s="140">
        <f>(COUNTIFS('Estruturante Móvel'!$M:$M,$B108,'Estruturante Móvel'!$C:$C,"&lt;&gt;PREVISTO",'Estruturante Móvel'!$G:$G,DD$4))</f>
        <v>0</v>
      </c>
      <c r="DF108" s="139">
        <f>(COUNTIFS('Estruturante Móvel'!$M:$M,$B108,'Estruturante Móvel'!$AM:$AM,DF$4))-(COUNTIFS('Estruturante Móvel'!$M:$M,$B108,'Estruturante Móvel'!$AM:$AM,DF$4,'Estruturante Móvel'!$AQ:$AQ,"REPARO FO"))</f>
        <v>0</v>
      </c>
      <c r="DG108" s="140">
        <f>(COUNTIFS('Estruturante Móvel'!$M:$M,$B108,'Estruturante Móvel'!$C:$C,"&lt;&gt;PREVISTO",'Estruturante Móvel'!$G:$G,DF$4))</f>
        <v>0</v>
      </c>
      <c r="DH108" s="139">
        <f>(COUNTIFS('Estruturante Móvel'!$M:$M,$B108,'Estruturante Móvel'!$AM:$AM,DH$4))-(COUNTIFS('Estruturante Móvel'!$M:$M,$B108,'Estruturante Móvel'!$AM:$AM,DH$4,'Estruturante Móvel'!$AQ:$AQ,"REPARO FO"))</f>
        <v>0</v>
      </c>
      <c r="DI108" s="140">
        <f>(COUNTIFS('Estruturante Móvel'!$M:$M,$B108,'Estruturante Móvel'!$C:$C,"&lt;&gt;PREVISTO",'Estruturante Móvel'!$G:$G,DH$4))</f>
        <v>0</v>
      </c>
      <c r="DJ108" s="139">
        <f>(COUNTIFS('Estruturante Móvel'!$M:$M,$B108,'Estruturante Móvel'!$AM:$AM,DJ$4))-(COUNTIFS('Estruturante Móvel'!$M:$M,$B108,'Estruturante Móvel'!$AM:$AM,DJ$4,'Estruturante Móvel'!$AQ:$AQ,"REPARO FO"))</f>
        <v>0</v>
      </c>
      <c r="DK108" s="140">
        <f>(COUNTIFS('Estruturante Móvel'!$M:$M,$B108,'Estruturante Móvel'!$C:$C,"&lt;&gt;PREVISTO",'Estruturante Móvel'!$G:$G,DJ$4))</f>
        <v>0</v>
      </c>
      <c r="DL108" s="139">
        <f>(COUNTIFS('Estruturante Móvel'!$M:$M,$B108,'Estruturante Móvel'!$AM:$AM,DL$4))-(COUNTIFS('Estruturante Móvel'!$M:$M,$B108,'Estruturante Móvel'!$AM:$AM,DL$4,'Estruturante Móvel'!$AQ:$AQ,"REPARO FO"))</f>
        <v>0</v>
      </c>
      <c r="DM108" s="140">
        <f>(COUNTIFS('Estruturante Móvel'!$M:$M,$B108,'Estruturante Móvel'!$C:$C,"&lt;&gt;PREVISTO",'Estruturante Móvel'!$G:$G,DL$4))</f>
        <v>0</v>
      </c>
      <c r="DN108" s="139">
        <f>(COUNTIFS('Estruturante Móvel'!$M:$M,$B108,'Estruturante Móvel'!$AM:$AM,DN$4))-(COUNTIFS('Estruturante Móvel'!$M:$M,$B108,'Estruturante Móvel'!$AM:$AM,DN$4,'Estruturante Móvel'!$AQ:$AQ,"REPARO FO"))</f>
        <v>0</v>
      </c>
      <c r="DO108" s="140">
        <f>(COUNTIFS('Estruturante Móvel'!$M:$M,$B108,'Estruturante Móvel'!$C:$C,"&lt;&gt;PREVISTO",'Estruturante Móvel'!$G:$G,DN$4))</f>
        <v>0</v>
      </c>
      <c r="DP108" s="139">
        <f>(COUNTIFS('Estruturante Móvel'!$M:$M,$B108,'Estruturante Móvel'!$AM:$AM,DP$4))-(COUNTIFS('Estruturante Móvel'!$M:$M,$B108,'Estruturante Móvel'!$AM:$AM,DP$4,'Estruturante Móvel'!$AQ:$AQ,"REPARO FO"))</f>
        <v>0</v>
      </c>
      <c r="DQ108" s="140">
        <f>(COUNTIFS('Estruturante Móvel'!$M:$M,$B108,'Estruturante Móvel'!$C:$C,"&lt;&gt;PREVISTO",'Estruturante Móvel'!$G:$G,DP$4))</f>
        <v>0</v>
      </c>
      <c r="DR108" s="139">
        <f>(COUNTIFS('Estruturante Móvel'!$M:$M,$B108,'Estruturante Móvel'!$AM:$AM,DR$4))-(COUNTIFS('Estruturante Móvel'!$M:$M,$B108,'Estruturante Móvel'!$AM:$AM,DR$4,'Estruturante Móvel'!$AQ:$AQ,"REPARO FO"))</f>
        <v>0</v>
      </c>
      <c r="DS108" s="140">
        <f>(COUNTIFS('Estruturante Móvel'!$M:$M,$B108,'Estruturante Móvel'!$C:$C,"&lt;&gt;PREVISTO",'Estruturante Móvel'!$G:$G,DR$4))</f>
        <v>0</v>
      </c>
      <c r="DT108" s="139">
        <f>(COUNTIFS('Estruturante Móvel'!$M:$M,$B108,'Estruturante Móvel'!$AM:$AM,DT$4))-(COUNTIFS('Estruturante Móvel'!$M:$M,$B108,'Estruturante Móvel'!$AM:$AM,DT$4,'Estruturante Móvel'!$AQ:$AQ,"REPARO FO"))</f>
        <v>0</v>
      </c>
      <c r="DU108" s="140">
        <f>(COUNTIFS('Estruturante Móvel'!$M:$M,$B108,'Estruturante Móvel'!$C:$C,"&lt;&gt;PREVISTO",'Estruturante Móvel'!$G:$G,DT$4))</f>
        <v>0</v>
      </c>
      <c r="DV108" s="139">
        <f>(COUNTIFS('Estruturante Móvel'!$M:$M,$B108,'Estruturante Móvel'!$AM:$AM,DV$4))-(COUNTIFS('Estruturante Móvel'!$M:$M,$B108,'Estruturante Móvel'!$AM:$AM,DV$4,'Estruturante Móvel'!$AQ:$AQ,"REPARO FO"))</f>
        <v>0</v>
      </c>
      <c r="DW108" s="140">
        <f>(COUNTIFS('Estruturante Móvel'!$M:$M,$B108,'Estruturante Móvel'!$C:$C,"&lt;&gt;PREVISTO",'Estruturante Móvel'!$G:$G,DV$4))</f>
        <v>0</v>
      </c>
      <c r="DX108" s="139">
        <f>(COUNTIFS('Estruturante Móvel'!$M:$M,$B108,'Estruturante Móvel'!$AM:$AM,DX$4))-(COUNTIFS('Estruturante Móvel'!$M:$M,$B108,'Estruturante Móvel'!$AM:$AM,DX$4,'Estruturante Móvel'!$AQ:$AQ,"REPARO FO"))</f>
        <v>0</v>
      </c>
      <c r="DY108" s="140">
        <f>(COUNTIFS('Estruturante Móvel'!$M:$M,$B108,'Estruturante Móvel'!$C:$C,"&lt;&gt;PREVISTO",'Estruturante Móvel'!$G:$G,DX$4))</f>
        <v>0</v>
      </c>
      <c r="DZ108" s="139">
        <f>(COUNTIFS('Estruturante Móvel'!$M:$M,$B108,'Estruturante Móvel'!$AM:$AM,DZ$4))-(COUNTIFS('Estruturante Móvel'!$M:$M,$B108,'Estruturante Móvel'!$AM:$AM,DZ$4,'Estruturante Móvel'!$AQ:$AQ,"REPARO FO"))</f>
        <v>0</v>
      </c>
      <c r="EA108" s="140">
        <f>(COUNTIFS('Estruturante Móvel'!$M:$M,$B108,'Estruturante Móvel'!$C:$C,"&lt;&gt;PREVISTO",'Estruturante Móvel'!$G:$G,DZ$4))</f>
        <v>0</v>
      </c>
      <c r="EB108" s="139">
        <f>(COUNTIFS('Estruturante Móvel'!$M:$M,$B108,'Estruturante Móvel'!$AM:$AM,EB$4))-(COUNTIFS('Estruturante Móvel'!$M:$M,$B108,'Estruturante Móvel'!$AM:$AM,EB$4,'Estruturante Móvel'!$AQ:$AQ,"REPARO FO"))</f>
        <v>0</v>
      </c>
      <c r="EC108" s="140">
        <f>(COUNTIFS('Estruturante Móvel'!$M:$M,$B108,'Estruturante Móvel'!$C:$C,"&lt;&gt;PREVISTO",'Estruturante Móvel'!$G:$G,EB$4))</f>
        <v>0</v>
      </c>
      <c r="ED108" s="139">
        <f>(COUNTIFS('Estruturante Móvel'!$M:$M,$B108,'Estruturante Móvel'!$AM:$AM,ED$4))-(COUNTIFS('Estruturante Móvel'!$M:$M,$B108,'Estruturante Móvel'!$AM:$AM,ED$4,'Estruturante Móvel'!$AQ:$AQ,"REPARO FO"))</f>
        <v>0</v>
      </c>
      <c r="EE108" s="140">
        <f>(COUNTIFS('Estruturante Móvel'!$M:$M,$B108,'Estruturante Móvel'!$C:$C,"&lt;&gt;PREVISTO",'Estruturante Móvel'!$G:$G,ED$4))</f>
        <v>0</v>
      </c>
      <c r="EF108" s="139">
        <f>(COUNTIFS('Estruturante Móvel'!$M:$M,$B108,'Estruturante Móvel'!$AM:$AM,EF$4))-(COUNTIFS('Estruturante Móvel'!$M:$M,$B108,'Estruturante Móvel'!$AM:$AM,EF$4,'Estruturante Móvel'!$AQ:$AQ,"REPARO FO"))</f>
        <v>0</v>
      </c>
      <c r="EG108" s="140">
        <f>(COUNTIFS('Estruturante Móvel'!$M:$M,$B108,'Estruturante Móvel'!$C:$C,"&lt;&gt;PREVISTO",'Estruturante Móvel'!$G:$G,EF$4))</f>
        <v>0</v>
      </c>
      <c r="EH108" s="139">
        <f>(COUNTIFS('Estruturante Móvel'!$M:$M,$B108,'Estruturante Móvel'!$AM:$AM,EH$4))-(COUNTIFS('Estruturante Móvel'!$M:$M,$B108,'Estruturante Móvel'!$AM:$AM,EH$4,'Estruturante Móvel'!$AQ:$AQ,"REPARO FO"))</f>
        <v>0</v>
      </c>
      <c r="EI108" s="140">
        <f>(COUNTIFS('Estruturante Móvel'!$M:$M,$B108,'Estruturante Móvel'!$C:$C,"&lt;&gt;PREVISTO",'Estruturante Móvel'!$G:$G,EH$4))</f>
        <v>0</v>
      </c>
      <c r="EJ108" s="139">
        <f>(COUNTIFS('Estruturante Móvel'!$M:$M,$B108,'Estruturante Móvel'!$AM:$AM,EJ$4))-(COUNTIFS('Estruturante Móvel'!$M:$M,$B108,'Estruturante Móvel'!$AM:$AM,EJ$4,'Estruturante Móvel'!$AQ:$AQ,"REPARO FO"))</f>
        <v>0</v>
      </c>
      <c r="EK108" s="140">
        <f>(COUNTIFS('Estruturante Móvel'!$M:$M,$B108,'Estruturante Móvel'!$C:$C,"&lt;&gt;PREVISTO",'Estruturante Móvel'!$G:$G,EJ$4))</f>
        <v>0</v>
      </c>
      <c r="EL108" s="139">
        <f>(COUNTIFS('Estruturante Móvel'!$M:$M,$B108,'Estruturante Móvel'!$AM:$AM,EL$4))-(COUNTIFS('Estruturante Móvel'!$M:$M,$B108,'Estruturante Móvel'!$AM:$AM,EL$4,'Estruturante Móvel'!$AQ:$AQ,"REPARO FO"))</f>
        <v>0</v>
      </c>
      <c r="EM108" s="140">
        <f>(COUNTIFS('Estruturante Móvel'!$M:$M,$B108,'Estruturante Móvel'!$C:$C,"&lt;&gt;PREVISTO",'Estruturante Móvel'!$G:$G,EL$4))</f>
        <v>0</v>
      </c>
      <c r="EN108" s="139">
        <f>(COUNTIFS('Estruturante Móvel'!$M:$M,$B108,'Estruturante Móvel'!$AM:$AM,EN$4))-(COUNTIFS('Estruturante Móvel'!$M:$M,$B108,'Estruturante Móvel'!$AM:$AM,EN$4,'Estruturante Móvel'!$AQ:$AQ,"REPARO FO"))</f>
        <v>0</v>
      </c>
      <c r="EO108" s="140">
        <f>(COUNTIFS('Estruturante Móvel'!$M:$M,$B108,'Estruturante Móvel'!$C:$C,"&lt;&gt;PREVISTO",'Estruturante Móvel'!$G:$G,EN$4))</f>
        <v>0</v>
      </c>
      <c r="EP108" s="139">
        <f>(COUNTIFS('Estruturante Móvel'!$M:$M,$B108,'Estruturante Móvel'!$AM:$AM,EP$4))-(COUNTIFS('Estruturante Móvel'!$M:$M,$B108,'Estruturante Móvel'!$AM:$AM,EP$4,'Estruturante Móvel'!$AQ:$AQ,"REPARO FO"))</f>
        <v>0</v>
      </c>
      <c r="EQ108" s="140">
        <f>(COUNTIFS('Estruturante Móvel'!$M:$M,$B108,'Estruturante Móvel'!$C:$C,"&lt;&gt;PREVISTO",'Estruturante Móvel'!$G:$G,EP$4))</f>
        <v>0</v>
      </c>
      <c r="ER108" s="139">
        <f>(COUNTIFS('Estruturante Móvel'!$M:$M,$B108,'Estruturante Móvel'!$AM:$AM,ER$4))-(COUNTIFS('Estruturante Móvel'!$M:$M,$B108,'Estruturante Móvel'!$AM:$AM,ER$4,'Estruturante Móvel'!$AQ:$AQ,"REPARO FO"))</f>
        <v>0</v>
      </c>
      <c r="ES108" s="140">
        <f>(COUNTIFS('Estruturante Móvel'!$M:$M,$B108,'Estruturante Móvel'!$C:$C,"&lt;&gt;PREVISTO",'Estruturante Móvel'!$G:$G,ER$4))</f>
        <v>0</v>
      </c>
      <c r="ET108" s="139">
        <f>(COUNTIFS('Estruturante Móvel'!$M:$M,$B108,'Estruturante Móvel'!$AM:$AM,ET$4))-(COUNTIFS('Estruturante Móvel'!$M:$M,$B108,'Estruturante Móvel'!$AM:$AM,ET$4,'Estruturante Móvel'!$AQ:$AQ,"REPARO FO"))</f>
        <v>0</v>
      </c>
      <c r="EU108" s="140">
        <f>(COUNTIFS('Estruturante Móvel'!$M:$M,$B108,'Estruturante Móvel'!$C:$C,"&lt;&gt;PREVISTO",'Estruturante Móvel'!$G:$G,ET$4))</f>
        <v>0</v>
      </c>
      <c r="EV108" s="139">
        <f>(COUNTIFS('Estruturante Móvel'!$M:$M,$B108,'Estruturante Móvel'!$AM:$AM,EV$4))-(COUNTIFS('Estruturante Móvel'!$M:$M,$B108,'Estruturante Móvel'!$AM:$AM,EV$4,'Estruturante Móvel'!$AQ:$AQ,"REPARO FO"))</f>
        <v>0</v>
      </c>
      <c r="EW108" s="140">
        <f>(COUNTIFS('Estruturante Móvel'!$M:$M,$B108,'Estruturante Móvel'!$C:$C,"&lt;&gt;PREVISTO",'Estruturante Móvel'!$G:$G,EV$4))</f>
        <v>0</v>
      </c>
      <c r="EX108" s="139">
        <f>(COUNTIFS('Estruturante Móvel'!$M:$M,$B108,'Estruturante Móvel'!$AM:$AM,EX$4))-(COUNTIFS('Estruturante Móvel'!$M:$M,$B108,'Estruturante Móvel'!$AM:$AM,EX$4,'Estruturante Móvel'!$AQ:$AQ,"REPARO FO"))</f>
        <v>0</v>
      </c>
      <c r="EY108" s="140">
        <f>(COUNTIFS('Estruturante Móvel'!$M:$M,$B108,'Estruturante Móvel'!$C:$C,"&lt;&gt;PREVISTO",'Estruturante Móvel'!$G:$G,EX$4))</f>
        <v>0</v>
      </c>
      <c r="EZ108" s="139">
        <f>(COUNTIFS('Estruturante Móvel'!$M:$M,$B108,'Estruturante Móvel'!$AM:$AM,EZ$4))-(COUNTIFS('Estruturante Móvel'!$M:$M,$B108,'Estruturante Móvel'!$AM:$AM,EZ$4,'Estruturante Móvel'!$AQ:$AQ,"REPARO FO"))</f>
        <v>0</v>
      </c>
      <c r="FA108" s="140">
        <f>(COUNTIFS('Estruturante Móvel'!$M:$M,$B108,'Estruturante Móvel'!$C:$C,"&lt;&gt;PREVISTO",'Estruturante Móvel'!$G:$G,EZ$4))</f>
        <v>0</v>
      </c>
      <c r="FB108" s="139">
        <f>(COUNTIFS('Estruturante Móvel'!$M:$M,$B108,'Estruturante Móvel'!$AM:$AM,FB$4))-(COUNTIFS('Estruturante Móvel'!$M:$M,$B108,'Estruturante Móvel'!$AM:$AM,FB$4,'Estruturante Móvel'!$AQ:$AQ,"REPARO FO"))</f>
        <v>0</v>
      </c>
      <c r="FC108" s="140">
        <f>(COUNTIFS('Estruturante Móvel'!$M:$M,$B108,'Estruturante Móvel'!$C:$C,"&lt;&gt;PREVISTO",'Estruturante Móvel'!$G:$G,FB$4))</f>
        <v>0</v>
      </c>
      <c r="FD108" s="139">
        <f>(COUNTIFS('Estruturante Móvel'!$M:$M,$B108,'Estruturante Móvel'!$AM:$AM,FD$4))-(COUNTIFS('Estruturante Móvel'!$M:$M,$B108,'Estruturante Móvel'!$AM:$AM,FD$4,'Estruturante Móvel'!$AQ:$AQ,"REPARO FO"))</f>
        <v>0</v>
      </c>
      <c r="FE108" s="140">
        <f>(COUNTIFS('Estruturante Móvel'!$M:$M,$B108,'Estruturante Móvel'!$C:$C,"&lt;&gt;PREVISTO",'Estruturante Móvel'!$G:$G,FD$4))</f>
        <v>0</v>
      </c>
      <c r="FF108" s="139">
        <f>(COUNTIFS('Estruturante Móvel'!$M:$M,$B108,'Estruturante Móvel'!$AM:$AM,FF$4))-(COUNTIFS('Estruturante Móvel'!$M:$M,$B108,'Estruturante Móvel'!$AM:$AM,FF$4,'Estruturante Móvel'!$AQ:$AQ,"REPARO FO"))</f>
        <v>0</v>
      </c>
      <c r="FG108" s="140">
        <f>(COUNTIFS('Estruturante Móvel'!$M:$M,$B108,'Estruturante Móvel'!$C:$C,"&lt;&gt;PREVISTO",'Estruturante Móvel'!$G:$G,FF$4))</f>
        <v>0</v>
      </c>
      <c r="FH108" s="139">
        <f>(COUNTIFS('Estruturante Móvel'!$M:$M,$B108,'Estruturante Móvel'!$AM:$AM,FH$4))-(COUNTIFS('Estruturante Móvel'!$M:$M,$B108,'Estruturante Móvel'!$AM:$AM,FH$4,'Estruturante Móvel'!$AQ:$AQ,"REPARO FO"))</f>
        <v>0</v>
      </c>
      <c r="FI108" s="140">
        <f>(COUNTIFS('Estruturante Móvel'!$M:$M,$B108,'Estruturante Móvel'!$C:$C,"&lt;&gt;PREVISTO",'Estruturante Móvel'!$G:$G,FH$4))</f>
        <v>0</v>
      </c>
      <c r="FJ108" s="139">
        <f>(COUNTIFS('Estruturante Móvel'!$M:$M,$B108,'Estruturante Móvel'!$AM:$AM,FJ$4))-(COUNTIFS('Estruturante Móvel'!$M:$M,$B108,'Estruturante Móvel'!$AM:$AM,FJ$4,'Estruturante Móvel'!$AQ:$AQ,"REPARO FO"))</f>
        <v>0</v>
      </c>
      <c r="FK108" s="140">
        <f>(COUNTIFS('Estruturante Móvel'!$M:$M,$B108,'Estruturante Móvel'!$C:$C,"&lt;&gt;PREVISTO",'Estruturante Móvel'!$G:$G,FJ$4))</f>
        <v>0</v>
      </c>
      <c r="FL108" s="139">
        <f>(COUNTIFS('Estruturante Móvel'!$M:$M,$B108,'Estruturante Móvel'!$AM:$AM,FL$4))-(COUNTIFS('Estruturante Móvel'!$M:$M,$B108,'Estruturante Móvel'!$AM:$AM,FL$4,'Estruturante Móvel'!$AQ:$AQ,"REPARO FO"))</f>
        <v>0</v>
      </c>
      <c r="FM108" s="140">
        <f>(COUNTIFS('Estruturante Móvel'!$M:$M,$B108,'Estruturante Móvel'!$C:$C,"&lt;&gt;PREVISTO",'Estruturante Móvel'!$G:$G,FL$4))</f>
        <v>0</v>
      </c>
      <c r="FN108" s="139">
        <f>(COUNTIFS('Estruturante Móvel'!$M:$M,$B108,'Estruturante Móvel'!$AM:$AM,FN$4))-(COUNTIFS('Estruturante Móvel'!$M:$M,$B108,'Estruturante Móvel'!$AM:$AM,FN$4,'Estruturante Móvel'!$AQ:$AQ,"REPARO FO"))</f>
        <v>0</v>
      </c>
      <c r="FO108" s="140">
        <f>(COUNTIFS('Estruturante Móvel'!$M:$M,$B108,'Estruturante Móvel'!$C:$C,"&lt;&gt;PREVISTO",'Estruturante Móvel'!$G:$G,FN$4))</f>
        <v>0</v>
      </c>
      <c r="FP108" s="139">
        <f>(COUNTIFS('Estruturante Móvel'!$M:$M,$B108,'Estruturante Móvel'!$AM:$AM,FP$4))-(COUNTIFS('Estruturante Móvel'!$M:$M,$B108,'Estruturante Móvel'!$AM:$AM,FP$4,'Estruturante Móvel'!$AQ:$AQ,"REPARO FO"))</f>
        <v>0</v>
      </c>
      <c r="FQ108" s="140">
        <f>(COUNTIFS('Estruturante Móvel'!$M:$M,$B108,'Estruturante Móvel'!$C:$C,"&lt;&gt;PREVISTO",'Estruturante Móvel'!$G:$G,FP$4))</f>
        <v>0</v>
      </c>
      <c r="FR108" s="139">
        <f>(COUNTIFS('Estruturante Móvel'!$M:$M,$B108,'Estruturante Móvel'!$AM:$AM,FR$4))-(COUNTIFS('Estruturante Móvel'!$M:$M,$B108,'Estruturante Móvel'!$AM:$AM,FR$4,'Estruturante Móvel'!$AQ:$AQ,"REPARO FO"))</f>
        <v>0</v>
      </c>
      <c r="FS108" s="140">
        <f>(COUNTIFS('Estruturante Móvel'!$M:$M,$B108,'Estruturante Móvel'!$C:$C,"&lt;&gt;PREVISTO",'Estruturante Móvel'!$G:$G,FR$4))</f>
        <v>0</v>
      </c>
      <c r="FT108" s="139">
        <f>(COUNTIFS('Estruturante Móvel'!$M:$M,$B108,'Estruturante Móvel'!$AM:$AM,FT$4))-(COUNTIFS('Estruturante Móvel'!$M:$M,$B108,'Estruturante Móvel'!$AM:$AM,FT$4,'Estruturante Móvel'!$AQ:$AQ,"REPARO FO"))</f>
        <v>0</v>
      </c>
      <c r="FU108" s="140">
        <f>(COUNTIFS('Estruturante Móvel'!$M:$M,$B108,'Estruturante Móvel'!$C:$C,"&lt;&gt;PREVISTO",'Estruturante Móvel'!$G:$G,FT$4))</f>
        <v>0</v>
      </c>
      <c r="FV108" s="139">
        <f>(COUNTIFS('Estruturante Móvel'!$M:$M,$B108,'Estruturante Móvel'!$AM:$AM,FV$4))-(COUNTIFS('Estruturante Móvel'!$M:$M,$B108,'Estruturante Móvel'!$AM:$AM,FV$4,'Estruturante Móvel'!$AQ:$AQ,"REPARO FO"))</f>
        <v>0</v>
      </c>
      <c r="FW108" s="140">
        <f>(COUNTIFS('Estruturante Móvel'!$M:$M,$B108,'Estruturante Móvel'!$C:$C,"&lt;&gt;PREVISTO",'Estruturante Móvel'!$G:$G,FV$4))</f>
        <v>0</v>
      </c>
      <c r="FX108" s="139">
        <f>(COUNTIFS('Estruturante Móvel'!$M:$M,$B108,'Estruturante Móvel'!$AM:$AM,FX$4))-(COUNTIFS('Estruturante Móvel'!$M:$M,$B108,'Estruturante Móvel'!$AM:$AM,FX$4,'Estruturante Móvel'!$AQ:$AQ,"REPARO FO"))</f>
        <v>0</v>
      </c>
      <c r="FY108" s="140">
        <f>(COUNTIFS('Estruturante Móvel'!$M:$M,$B108,'Estruturante Móvel'!$C:$C,"&lt;&gt;PREVISTO",'Estruturante Móvel'!$G:$G,FX$4))</f>
        <v>0</v>
      </c>
      <c r="FZ108" s="139">
        <f>(COUNTIFS('Estruturante Móvel'!$M:$M,$B108,'Estruturante Móvel'!$AM:$AM,FZ$4))-(COUNTIFS('Estruturante Móvel'!$M:$M,$B108,'Estruturante Móvel'!$AM:$AM,FZ$4,'Estruturante Móvel'!$AQ:$AQ,"REPARO FO"))</f>
        <v>0</v>
      </c>
      <c r="GA108" s="140">
        <f>(COUNTIFS('Estruturante Móvel'!$M:$M,$B108,'Estruturante Móvel'!$C:$C,"&lt;&gt;PREVISTO",'Estruturante Móvel'!$G:$G,FZ$4))</f>
        <v>0</v>
      </c>
      <c r="GB108" s="139">
        <f>(COUNTIFS('Estruturante Móvel'!$M:$M,$B108,'Estruturante Móvel'!$AM:$AM,GB$4))-(COUNTIFS('Estruturante Móvel'!$M:$M,$B108,'Estruturante Móvel'!$AM:$AM,GB$4,'Estruturante Móvel'!$AQ:$AQ,"REPARO FO"))</f>
        <v>0</v>
      </c>
      <c r="GC108" s="140">
        <f>(COUNTIFS('Estruturante Móvel'!$M:$M,$B108,'Estruturante Móvel'!$C:$C,"&lt;&gt;PREVISTO",'Estruturante Móvel'!$G:$G,GB$4))</f>
        <v>0</v>
      </c>
      <c r="GD108" s="139">
        <f>(COUNTIFS('Estruturante Móvel'!$M:$M,$B108,'Estruturante Móvel'!$AM:$AM,GD$4))-(COUNTIFS('Estruturante Móvel'!$M:$M,$B108,'Estruturante Móvel'!$AM:$AM,GD$4,'Estruturante Móvel'!$AQ:$AQ,"REPARO FO"))</f>
        <v>0</v>
      </c>
      <c r="GE108" s="140">
        <f>(COUNTIFS('Estruturante Móvel'!$M:$M,$B108,'Estruturante Móvel'!$C:$C,"&lt;&gt;PREVISTO",'Estruturante Móvel'!$G:$G,GD$4))</f>
        <v>0</v>
      </c>
      <c r="GF108" s="139">
        <f>(COUNTIFS('Estruturante Móvel'!$M:$M,$B108,'Estruturante Móvel'!$AM:$AM,GF$4))-(COUNTIFS('Estruturante Móvel'!$M:$M,$B108,'Estruturante Móvel'!$AM:$AM,GF$4,'Estruturante Móvel'!$AQ:$AQ,"REPARO FO"))</f>
        <v>0</v>
      </c>
      <c r="GG108" s="140">
        <f>(COUNTIFS('Estruturante Móvel'!$M:$M,$B108,'Estruturante Móvel'!$C:$C,"&lt;&gt;PREVISTO",'Estruturante Móvel'!$G:$G,GF$4))</f>
        <v>0</v>
      </c>
      <c r="GH108" s="139">
        <f>(COUNTIFS('Estruturante Móvel'!$M:$M,$B108,'Estruturante Móvel'!$AM:$AM,GH$4))-(COUNTIFS('Estruturante Móvel'!$M:$M,$B108,'Estruturante Móvel'!$AM:$AM,GH$4,'Estruturante Móvel'!$AQ:$AQ,"REPARO FO"))</f>
        <v>0</v>
      </c>
      <c r="GI108" s="140">
        <f>(COUNTIFS('Estruturante Móvel'!$M:$M,$B108,'Estruturante Móvel'!$C:$C,"&lt;&gt;PREVISTO",'Estruturante Móvel'!$G:$G,GH$4))</f>
        <v>0</v>
      </c>
      <c r="GJ108" s="139">
        <f>(COUNTIFS('Estruturante Móvel'!$M:$M,$B108,'Estruturante Móvel'!$AM:$AM,GJ$4))-(COUNTIFS('Estruturante Móvel'!$M:$M,$B108,'Estruturante Móvel'!$AM:$AM,GJ$4,'Estruturante Móvel'!$AQ:$AQ,"REPARO FO"))</f>
        <v>0</v>
      </c>
      <c r="GK108" s="140">
        <f>(COUNTIFS('Estruturante Móvel'!$M:$M,$B108,'Estruturante Móvel'!$C:$C,"&lt;&gt;PREVISTO",'Estruturante Móvel'!$G:$G,GJ$4))</f>
        <v>0</v>
      </c>
      <c r="GL108" s="139">
        <f>(COUNTIFS('Estruturante Móvel'!$M:$M,$B108,'Estruturante Móvel'!$AM:$AM,GL$4))-(COUNTIFS('Estruturante Móvel'!$M:$M,$B108,'Estruturante Móvel'!$AM:$AM,GL$4,'Estruturante Móvel'!$AQ:$AQ,"REPARO FO"))</f>
        <v>0</v>
      </c>
      <c r="GM108" s="140">
        <f>(COUNTIFS('Estruturante Móvel'!$M:$M,$B108,'Estruturante Móvel'!$C:$C,"&lt;&gt;PREVISTO",'Estruturante Móvel'!$G:$G,GL$4))</f>
        <v>0</v>
      </c>
      <c r="GN108" s="139">
        <f>(COUNTIFS('Estruturante Móvel'!$M:$M,$B108,'Estruturante Móvel'!$AM:$AM,GN$4))-(COUNTIFS('Estruturante Móvel'!$M:$M,$B108,'Estruturante Móvel'!$AM:$AM,GN$4,'Estruturante Móvel'!$AQ:$AQ,"REPARO FO"))</f>
        <v>0</v>
      </c>
      <c r="GO108" s="140">
        <f>(COUNTIFS('Estruturante Móvel'!$M:$M,$B108,'Estruturante Móvel'!$C:$C,"&lt;&gt;PREVISTO",'Estruturante Móvel'!$G:$G,GN$4))</f>
        <v>0</v>
      </c>
      <c r="GP108" s="139">
        <f>(COUNTIFS('Estruturante Móvel'!$M:$M,$B108,'Estruturante Móvel'!$AM:$AM,GP$4))-(COUNTIFS('Estruturante Móvel'!$M:$M,$B108,'Estruturante Móvel'!$AM:$AM,GP$4,'Estruturante Móvel'!$AQ:$AQ,"REPARO FO"))</f>
        <v>0</v>
      </c>
      <c r="GQ108" s="140">
        <f>(COUNTIFS('Estruturante Móvel'!$M:$M,$B108,'Estruturante Móvel'!$C:$C,"&lt;&gt;PREVISTO",'Estruturante Móvel'!$G:$G,GP$4))</f>
        <v>0</v>
      </c>
      <c r="GR108" s="139">
        <f>(COUNTIFS('Estruturante Móvel'!$M:$M,$B108,'Estruturante Móvel'!$AM:$AM,GR$4))-(COUNTIFS('Estruturante Móvel'!$M:$M,$B108,'Estruturante Móvel'!$AM:$AM,GR$4,'Estruturante Móvel'!$AQ:$AQ,"REPARO FO"))</f>
        <v>0</v>
      </c>
      <c r="GS108" s="140">
        <f>(COUNTIFS('Estruturante Móvel'!$M:$M,$B108,'Estruturante Móvel'!$C:$C,"&lt;&gt;PREVISTO",'Estruturante Móvel'!$G:$G,GR$4))</f>
        <v>0</v>
      </c>
      <c r="GT108" s="139">
        <f>(COUNTIFS('Estruturante Móvel'!$M:$M,$B108,'Estruturante Móvel'!$AM:$AM,GT$4))-(COUNTIFS('Estruturante Móvel'!$M:$M,$B108,'Estruturante Móvel'!$AM:$AM,GT$4,'Estruturante Móvel'!$AQ:$AQ,"REPARO FO"))</f>
        <v>0</v>
      </c>
      <c r="GU108" s="140">
        <f>(COUNTIFS('Estruturante Móvel'!$M:$M,$B108,'Estruturante Móvel'!$C:$C,"&lt;&gt;PREVISTO",'Estruturante Móvel'!$G:$G,GT$4))</f>
        <v>0</v>
      </c>
      <c r="GV108" s="139">
        <f>(COUNTIFS('Estruturante Móvel'!$M:$M,$B108,'Estruturante Móvel'!$AM:$AM,GV$4))-(COUNTIFS('Estruturante Móvel'!$M:$M,$B108,'Estruturante Móvel'!$AM:$AM,GV$4,'Estruturante Móvel'!$AQ:$AQ,"REPARO FO"))</f>
        <v>0</v>
      </c>
      <c r="GW108" s="140">
        <f>(COUNTIFS('Estruturante Móvel'!$M:$M,$B108,'Estruturante Móvel'!$C:$C,"&lt;&gt;PREVISTO",'Estruturante Móvel'!$G:$G,GV$4))</f>
        <v>0</v>
      </c>
      <c r="GX108" s="139">
        <f>(COUNTIFS('Estruturante Móvel'!$M:$M,$B108,'Estruturante Móvel'!$AM:$AM,GX$4))-(COUNTIFS('Estruturante Móvel'!$M:$M,$B108,'Estruturante Móvel'!$AM:$AM,GX$4,'Estruturante Móvel'!$AQ:$AQ,"REPARO FO"))</f>
        <v>0</v>
      </c>
      <c r="GY108" s="140">
        <f>(COUNTIFS('Estruturante Móvel'!$M:$M,$B108,'Estruturante Móvel'!$C:$C,"&lt;&gt;PREVISTO",'Estruturante Móvel'!$G:$G,GX$4))</f>
        <v>0</v>
      </c>
      <c r="GZ108" s="139">
        <f>(COUNTIFS('Estruturante Móvel'!$M:$M,$B108,'Estruturante Móvel'!$AM:$AM,GZ$4))-(COUNTIFS('Estruturante Móvel'!$M:$M,$B108,'Estruturante Móvel'!$AM:$AM,GZ$4,'Estruturante Móvel'!$AQ:$AQ,"REPARO FO"))</f>
        <v>0</v>
      </c>
      <c r="HA108" s="140">
        <f>(COUNTIFS('Estruturante Móvel'!$M:$M,$B108,'Estruturante Móvel'!$C:$C,"&lt;&gt;PREVISTO",'Estruturante Móvel'!$G:$G,GZ$4))</f>
        <v>0</v>
      </c>
      <c r="HB108" s="139">
        <f>(COUNTIFS('Estruturante Móvel'!$M:$M,$B108,'Estruturante Móvel'!$AM:$AM,HB$4))-(COUNTIFS('Estruturante Móvel'!$M:$M,$B108,'Estruturante Móvel'!$AM:$AM,HB$4,'Estruturante Móvel'!$AQ:$AQ,"REPARO FO"))</f>
        <v>0</v>
      </c>
      <c r="HC108" s="140">
        <f>(COUNTIFS('Estruturante Móvel'!$M:$M,$B108,'Estruturante Móvel'!$C:$C,"&lt;&gt;PREVISTO",'Estruturante Móvel'!$G:$G,HB$4))</f>
        <v>0</v>
      </c>
      <c r="HD108" s="139">
        <f>(COUNTIFS('Estruturante Móvel'!$M:$M,$B108,'Estruturante Móvel'!$AM:$AM,HD$4))-(COUNTIFS('Estruturante Móvel'!$M:$M,$B108,'Estruturante Móvel'!$AM:$AM,HD$4,'Estruturante Móvel'!$AQ:$AQ,"REPARO FO"))</f>
        <v>0</v>
      </c>
      <c r="HE108" s="140">
        <f>(COUNTIFS('Estruturante Móvel'!$M:$M,$B108,'Estruturante Móvel'!$C:$C,"&lt;&gt;PREVISTO",'Estruturante Móvel'!$G:$G,HD$4))</f>
        <v>0</v>
      </c>
      <c r="HF108" s="139">
        <f>(COUNTIFS('Estruturante Móvel'!$M:$M,$B108,'Estruturante Móvel'!$AM:$AM,HF$4))-(COUNTIFS('Estruturante Móvel'!$M:$M,$B108,'Estruturante Móvel'!$AM:$AM,HF$4,'Estruturante Móvel'!$AQ:$AQ,"REPARO FO"))</f>
        <v>0</v>
      </c>
      <c r="HG108" s="140">
        <f>(COUNTIFS('Estruturante Móvel'!$M:$M,$B108,'Estruturante Móvel'!$C:$C,"&lt;&gt;PREVISTO",'Estruturante Móvel'!$G:$G,HF$4))</f>
        <v>0</v>
      </c>
      <c r="HH108" s="139">
        <f>(COUNTIFS('Estruturante Móvel'!$M:$M,$B108,'Estruturante Móvel'!$AM:$AM,HH$4))-(COUNTIFS('Estruturante Móvel'!$M:$M,$B108,'Estruturante Móvel'!$AM:$AM,HH$4,'Estruturante Móvel'!$AQ:$AQ,"REPARO FO"))</f>
        <v>0</v>
      </c>
      <c r="HI108" s="140">
        <f>(COUNTIFS('Estruturante Móvel'!$M:$M,$B108,'Estruturante Móvel'!$C:$C,"&lt;&gt;PREVISTO",'Estruturante Móvel'!$G:$G,HH$4))</f>
        <v>0</v>
      </c>
      <c r="HJ108" s="139">
        <f>(COUNTIFS('Estruturante Móvel'!$M:$M,$B108,'Estruturante Móvel'!$AM:$AM,HJ$4))-(COUNTIFS('Estruturante Móvel'!$M:$M,$B108,'Estruturante Móvel'!$AM:$AM,HJ$4,'Estruturante Móvel'!$AQ:$AQ,"REPARO FO"))</f>
        <v>0</v>
      </c>
      <c r="HK108" s="140">
        <f>(COUNTIFS('Estruturante Móvel'!$M:$M,$B108,'Estruturante Móvel'!$C:$C,"&lt;&gt;PREVISTO",'Estruturante Móvel'!$G:$G,HJ$4))</f>
        <v>0</v>
      </c>
      <c r="HL108" s="139">
        <f>(COUNTIFS('Estruturante Móvel'!$M:$M,$B108,'Estruturante Móvel'!$AM:$AM,HL$4))-(COUNTIFS('Estruturante Móvel'!$M:$M,$B108,'Estruturante Móvel'!$AM:$AM,HL$4,'Estruturante Móvel'!$AQ:$AQ,"REPARO FO"))</f>
        <v>0</v>
      </c>
      <c r="HM108" s="140">
        <f>(COUNTIFS('Estruturante Móvel'!$M:$M,$B108,'Estruturante Móvel'!$C:$C,"&lt;&gt;PREVISTO",'Estruturante Móvel'!$G:$G,HL$4))</f>
        <v>0</v>
      </c>
      <c r="HN108" s="139">
        <f>(COUNTIFS('Estruturante Móvel'!$M:$M,$B108,'Estruturante Móvel'!$AM:$AM,HN$4))-(COUNTIFS('Estruturante Móvel'!$M:$M,$B108,'Estruturante Móvel'!$AM:$AM,HN$4,'Estruturante Móvel'!$AQ:$AQ,"REPARO FO"))</f>
        <v>0</v>
      </c>
      <c r="HO108" s="140">
        <f>(COUNTIFS('Estruturante Móvel'!$M:$M,$B108,'Estruturante Móvel'!$C:$C,"&lt;&gt;PREVISTO",'Estruturante Móvel'!$G:$G,HN$4))</f>
        <v>0</v>
      </c>
      <c r="HP108" s="139">
        <f>(COUNTIFS('Estruturante Móvel'!$M:$M,$B108,'Estruturante Móvel'!$AM:$AM,HP$4))-(COUNTIFS('Estruturante Móvel'!$M:$M,$B108,'Estruturante Móvel'!$AM:$AM,HP$4,'Estruturante Móvel'!$AQ:$AQ,"REPARO FO"))</f>
        <v>0</v>
      </c>
      <c r="HQ108" s="140">
        <f>(COUNTIFS('Estruturante Móvel'!$M:$M,$B108,'Estruturante Móvel'!$C:$C,"&lt;&gt;PREVISTO",'Estruturante Móvel'!$G:$G,HP$4))</f>
        <v>0</v>
      </c>
      <c r="HR108" s="139">
        <f>(COUNTIFS('Estruturante Móvel'!$M:$M,$B108,'Estruturante Móvel'!$AM:$AM,HR$4))-(COUNTIFS('Estruturante Móvel'!$M:$M,$B108,'Estruturante Móvel'!$AM:$AM,HR$4,'Estruturante Móvel'!$AQ:$AQ,"REPARO FO"))</f>
        <v>0</v>
      </c>
      <c r="HS108" s="140">
        <f>(COUNTIFS('Estruturante Móvel'!$M:$M,$B108,'Estruturante Móvel'!$C:$C,"&lt;&gt;PREVISTO",'Estruturante Móvel'!$G:$G,HR$4))</f>
        <v>0</v>
      </c>
      <c r="HT108" s="139">
        <f>(COUNTIFS('Estruturante Móvel'!$M:$M,$B108,'Estruturante Móvel'!$AM:$AM,HT$4))-(COUNTIFS('Estruturante Móvel'!$M:$M,$B108,'Estruturante Móvel'!$AM:$AM,HT$4,'Estruturante Móvel'!$AQ:$AQ,"REPARO FO"))</f>
        <v>0</v>
      </c>
      <c r="HU108" s="140">
        <f>(COUNTIFS('Estruturante Móvel'!$M:$M,$B108,'Estruturante Móvel'!$C:$C,"&lt;&gt;PREVISTO",'Estruturante Móvel'!$G:$G,HT$4))</f>
        <v>0</v>
      </c>
      <c r="HV108" s="139">
        <f>(COUNTIFS('Estruturante Móvel'!$M:$M,$B108,'Estruturante Móvel'!$AM:$AM,HV$4))-(COUNTIFS('Estruturante Móvel'!$M:$M,$B108,'Estruturante Móvel'!$AM:$AM,HV$4,'Estruturante Móvel'!$AQ:$AQ,"REPARO FO"))</f>
        <v>0</v>
      </c>
      <c r="HW108" s="140">
        <f>(COUNTIFS('Estruturante Móvel'!$M:$M,$B108,'Estruturante Móvel'!$C:$C,"&lt;&gt;PREVISTO",'Estruturante Móvel'!$G:$G,HV$4))</f>
        <v>0</v>
      </c>
      <c r="HX108" s="139">
        <f>(COUNTIFS('Estruturante Móvel'!$M:$M,$B108,'Estruturante Móvel'!$AM:$AM,HX$4))-(COUNTIFS('Estruturante Móvel'!$M:$M,$B108,'Estruturante Móvel'!$AM:$AM,HX$4,'Estruturante Móvel'!$AQ:$AQ,"REPARO FO"))</f>
        <v>0</v>
      </c>
      <c r="HY108" s="140">
        <f>(COUNTIFS('Estruturante Móvel'!$M:$M,$B108,'Estruturante Móvel'!$C:$C,"&lt;&gt;PREVISTO",'Estruturante Móvel'!$G:$G,HX$4))</f>
        <v>0</v>
      </c>
      <c r="HZ108" s="139">
        <f>(COUNTIFS('Estruturante Móvel'!$M:$M,$B108,'Estruturante Móvel'!$AM:$AM,HZ$4))-(COUNTIFS('Estruturante Móvel'!$M:$M,$B108,'Estruturante Móvel'!$AM:$AM,HZ$4,'Estruturante Móvel'!$AQ:$AQ,"REPARO FO"))</f>
        <v>0</v>
      </c>
      <c r="IA108" s="140">
        <f>(COUNTIFS('Estruturante Móvel'!$M:$M,$B108,'Estruturante Móvel'!$C:$C,"&lt;&gt;PREVISTO",'Estruturante Móvel'!$G:$G,HZ$4))</f>
        <v>0</v>
      </c>
      <c r="IB108" s="139">
        <f>(COUNTIFS('Estruturante Móvel'!$M:$M,$B108,'Estruturante Móvel'!$AM:$AM,IB$4))-(COUNTIFS('Estruturante Móvel'!$M:$M,$B108,'Estruturante Móvel'!$AM:$AM,IB$4,'Estruturante Móvel'!$AQ:$AQ,"REPARO FO"))</f>
        <v>0</v>
      </c>
      <c r="IC108" s="140">
        <f>(COUNTIFS('Estruturante Móvel'!$M:$M,$B108,'Estruturante Móvel'!$C:$C,"&lt;&gt;PREVISTO",'Estruturante Móvel'!$G:$G,IB$4))</f>
        <v>0</v>
      </c>
      <c r="ID108" s="139">
        <f>(COUNTIFS('Estruturante Móvel'!$M:$M,$B108,'Estruturante Móvel'!$AM:$AM,ID$4))-(COUNTIFS('Estruturante Móvel'!$M:$M,$B108,'Estruturante Móvel'!$AM:$AM,ID$4,'Estruturante Móvel'!$AQ:$AQ,"REPARO FO"))</f>
        <v>0</v>
      </c>
      <c r="IE108" s="140">
        <f>(COUNTIFS('Estruturante Móvel'!$M:$M,$B108,'Estruturante Móvel'!$C:$C,"&lt;&gt;PREVISTO",'Estruturante Móvel'!$G:$G,ID$4))</f>
        <v>0</v>
      </c>
      <c r="IF108" s="139">
        <f>(COUNTIFS('Estruturante Móvel'!$M:$M,$B108,'Estruturante Móvel'!$AM:$AM,IF$4))-(COUNTIFS('Estruturante Móvel'!$M:$M,$B108,'Estruturante Móvel'!$AM:$AM,IF$4,'Estruturante Móvel'!$AQ:$AQ,"REPARO FO"))</f>
        <v>0</v>
      </c>
      <c r="IG108" s="140">
        <f>(COUNTIFS('Estruturante Móvel'!$M:$M,$B108,'Estruturante Móvel'!$C:$C,"&lt;&gt;PREVISTO",'Estruturante Móvel'!$G:$G,IF$4))</f>
        <v>0</v>
      </c>
      <c r="IH108" s="139">
        <f>(COUNTIFS('Estruturante Móvel'!$M:$M,$B108,'Estruturante Móvel'!$AM:$AM,IH$4))-(COUNTIFS('Estruturante Móvel'!$M:$M,$B108,'Estruturante Móvel'!$AM:$AM,IH$4,'Estruturante Móvel'!$AQ:$AQ,"REPARO FO"))</f>
        <v>0</v>
      </c>
      <c r="II108" s="140">
        <f>(COUNTIFS('Estruturante Móvel'!$M:$M,$B108,'Estruturante Móvel'!$C:$C,"&lt;&gt;PREVISTO",'Estruturante Móvel'!$G:$G,IH$4))</f>
        <v>0</v>
      </c>
      <c r="IJ108" s="139">
        <f>(COUNTIFS('Estruturante Móvel'!$M:$M,$B108,'Estruturante Móvel'!$AM:$AM,IJ$4))-(COUNTIFS('Estruturante Móvel'!$M:$M,$B108,'Estruturante Móvel'!$AM:$AM,IJ$4,'Estruturante Móvel'!$AQ:$AQ,"REPARO FO"))</f>
        <v>0</v>
      </c>
      <c r="IK108" s="140">
        <f>(COUNTIFS('Estruturante Móvel'!$M:$M,$B108,'Estruturante Móvel'!$C:$C,"&lt;&gt;PREVISTO",'Estruturante Móvel'!$G:$G,IJ$4))</f>
        <v>0</v>
      </c>
      <c r="IL108" s="139">
        <f>(COUNTIFS('Estruturante Móvel'!$M:$M,$B108,'Estruturante Móvel'!$AM:$AM,IL$4))-(COUNTIFS('Estruturante Móvel'!$M:$M,$B108,'Estruturante Móvel'!$AM:$AM,IL$4,'Estruturante Móvel'!$AQ:$AQ,"REPARO FO"))</f>
        <v>0</v>
      </c>
      <c r="IM108" s="140">
        <f>(COUNTIFS('Estruturante Móvel'!$M:$M,$B108,'Estruturante Móvel'!$C:$C,"&lt;&gt;PREVISTO",'Estruturante Móvel'!$G:$G,IL$4))</f>
        <v>0</v>
      </c>
      <c r="IN108" s="139">
        <f>(COUNTIFS('Estruturante Móvel'!$M:$M,$B108,'Estruturante Móvel'!$AM:$AM,IN$4))-(COUNTIFS('Estruturante Móvel'!$M:$M,$B108,'Estruturante Móvel'!$AM:$AM,IN$4,'Estruturante Móvel'!$AQ:$AQ,"REPARO FO"))</f>
        <v>0</v>
      </c>
      <c r="IO108" s="140">
        <f>(COUNTIFS('Estruturante Móvel'!$M:$M,$B108,'Estruturante Móvel'!$C:$C,"&lt;&gt;PREVISTO",'Estruturante Móvel'!$G:$G,IN$4))</f>
        <v>0</v>
      </c>
      <c r="IP108" s="139">
        <f>(COUNTIFS('Estruturante Móvel'!$M:$M,$B108,'Estruturante Móvel'!$AM:$AM,IP$4))-(COUNTIFS('Estruturante Móvel'!$M:$M,$B108,'Estruturante Móvel'!$AM:$AM,IP$4,'Estruturante Móvel'!$AQ:$AQ,"REPARO FO"))</f>
        <v>0</v>
      </c>
      <c r="IQ108" s="140">
        <f>(COUNTIFS('Estruturante Móvel'!$M:$M,$B108,'Estruturante Móvel'!$C:$C,"&lt;&gt;PREVISTO",'Estruturante Móvel'!$G:$G,IP$4))</f>
        <v>0</v>
      </c>
      <c r="IR108" s="139">
        <f>(COUNTIFS('Estruturante Móvel'!$M:$M,$B108,'Estruturante Móvel'!$AM:$AM,IR$4))-(COUNTIFS('Estruturante Móvel'!$M:$M,$B108,'Estruturante Móvel'!$AM:$AM,IR$4,'Estruturante Móvel'!$AQ:$AQ,"REPARO FO"))</f>
        <v>0</v>
      </c>
      <c r="IS108" s="140">
        <f>(COUNTIFS('Estruturante Móvel'!$M:$M,$B108,'Estruturante Móvel'!$C:$C,"&lt;&gt;PREVISTO",'Estruturante Móvel'!$G:$G,IR$4))</f>
        <v>0</v>
      </c>
      <c r="IT108" s="139">
        <f>(COUNTIFS('Estruturante Móvel'!$M:$M,$B108,'Estruturante Móvel'!$AM:$AM,IT$4))-(COUNTIFS('Estruturante Móvel'!$M:$M,$B108,'Estruturante Móvel'!$AM:$AM,IT$4,'Estruturante Móvel'!$AQ:$AQ,"REPARO FO"))</f>
        <v>0</v>
      </c>
      <c r="IU108" s="140">
        <f>(COUNTIFS('Estruturante Móvel'!$M:$M,$B108,'Estruturante Móvel'!$C:$C,"&lt;&gt;PREVISTO",'Estruturante Móvel'!$G:$G,IT$4))</f>
        <v>0</v>
      </c>
      <c r="IV108" s="139">
        <f>(COUNTIFS('Estruturante Móvel'!$M:$M,$B108,'Estruturante Móvel'!$AM:$AM,IV$4))-(COUNTIFS('Estruturante Móvel'!$M:$M,$B108,'Estruturante Móvel'!$AM:$AM,IV$4,'Estruturante Móvel'!$AQ:$AQ,"REPARO FO"))</f>
        <v>0</v>
      </c>
      <c r="IW108" s="140">
        <f>(COUNTIFS('Estruturante Móvel'!$M:$M,$B108,'Estruturante Móvel'!$C:$C,"&lt;&gt;PREVISTO",'Estruturante Móvel'!$G:$G,IV$4))</f>
        <v>0</v>
      </c>
      <c r="IX108" s="139">
        <f>(COUNTIFS('Estruturante Móvel'!$M:$M,$B108,'Estruturante Móvel'!$AM:$AM,IX$4))-(COUNTIFS('Estruturante Móvel'!$M:$M,$B108,'Estruturante Móvel'!$AM:$AM,IX$4,'Estruturante Móvel'!$AQ:$AQ,"REPARO FO"))</f>
        <v>0</v>
      </c>
      <c r="IY108" s="140">
        <f>(COUNTIFS('Estruturante Móvel'!$M:$M,$B108,'Estruturante Móvel'!$C:$C,"&lt;&gt;PREVISTO",'Estruturante Móvel'!$G:$G,IX$4))</f>
        <v>0</v>
      </c>
      <c r="IZ108" s="139">
        <f>(COUNTIFS('Estruturante Móvel'!$M:$M,$B108,'Estruturante Móvel'!$AM:$AM,IZ$4))-(COUNTIFS('Estruturante Móvel'!$M:$M,$B108,'Estruturante Móvel'!$AM:$AM,IZ$4,'Estruturante Móvel'!$AQ:$AQ,"REPARO FO"))</f>
        <v>0</v>
      </c>
      <c r="JA108" s="140">
        <f>(COUNTIFS('Estruturante Móvel'!$M:$M,$B108,'Estruturante Móvel'!$C:$C,"&lt;&gt;PREVISTO",'Estruturante Móvel'!$G:$G,IZ$4))</f>
        <v>0</v>
      </c>
      <c r="JB108" s="139">
        <f>(COUNTIFS('Estruturante Móvel'!$M:$M,$B108,'Estruturante Móvel'!$AM:$AM,JB$4))-(COUNTIFS('Estruturante Móvel'!$M:$M,$B108,'Estruturante Móvel'!$AM:$AM,JB$4,'Estruturante Móvel'!$AQ:$AQ,"REPARO FO"))</f>
        <v>0</v>
      </c>
      <c r="JC108" s="140">
        <f>(COUNTIFS('Estruturante Móvel'!$M:$M,$B108,'Estruturante Móvel'!$C:$C,"&lt;&gt;PREVISTO",'Estruturante Móvel'!$G:$G,JB$4))</f>
        <v>0</v>
      </c>
      <c r="JD108" s="139">
        <f>(COUNTIFS('Estruturante Móvel'!$M:$M,$B108,'Estruturante Móvel'!$AM:$AM,JD$4))-(COUNTIFS('Estruturante Móvel'!$M:$M,$B108,'Estruturante Móvel'!$AM:$AM,JD$4,'Estruturante Móvel'!$AQ:$AQ,"REPARO FO"))</f>
        <v>0</v>
      </c>
      <c r="JE108" s="140">
        <f>(COUNTIFS('Estruturante Móvel'!$M:$M,$B108,'Estruturante Móvel'!$C:$C,"&lt;&gt;PREVISTO",'Estruturante Móvel'!$G:$G,JD$4))</f>
        <v>0</v>
      </c>
      <c r="JF108" s="139">
        <f>(COUNTIFS('Estruturante Móvel'!$M:$M,$B108,'Estruturante Móvel'!$AM:$AM,JF$4))-(COUNTIFS('Estruturante Móvel'!$M:$M,$B108,'Estruturante Móvel'!$AM:$AM,JF$4,'Estruturante Móvel'!$AQ:$AQ,"REPARO FO"))</f>
        <v>0</v>
      </c>
      <c r="JG108" s="140">
        <f>(COUNTIFS('Estruturante Móvel'!$M:$M,$B108,'Estruturante Móvel'!$C:$C,"&lt;&gt;PREVISTO",'Estruturante Móvel'!$G:$G,JF$4))</f>
        <v>0</v>
      </c>
      <c r="JH108" s="139">
        <f>(COUNTIFS('Estruturante Móvel'!$M:$M,$B108,'Estruturante Móvel'!$AM:$AM,JH$4))-(COUNTIFS('Estruturante Móvel'!$M:$M,$B108,'Estruturante Móvel'!$AM:$AM,JH$4,'Estruturante Móvel'!$AQ:$AQ,"REPARO FO"))</f>
        <v>0</v>
      </c>
      <c r="JI108" s="140">
        <f>(COUNTIFS('Estruturante Móvel'!$M:$M,$B108,'Estruturante Móvel'!$C:$C,"&lt;&gt;PREVISTO",'Estruturante Móvel'!$G:$G,JH$4))</f>
        <v>0</v>
      </c>
      <c r="JJ108" s="139">
        <f>(COUNTIFS('Estruturante Móvel'!$M:$M,$B108,'Estruturante Móvel'!$AM:$AM,JJ$4))-(COUNTIFS('Estruturante Móvel'!$M:$M,$B108,'Estruturante Móvel'!$AM:$AM,JJ$4,'Estruturante Móvel'!$AQ:$AQ,"REPARO FO"))</f>
        <v>0</v>
      </c>
      <c r="JK108" s="140">
        <f>(COUNTIFS('Estruturante Móvel'!$M:$M,$B108,'Estruturante Móvel'!$C:$C,"&lt;&gt;PREVISTO",'Estruturante Móvel'!$G:$G,JJ$4))</f>
        <v>0</v>
      </c>
      <c r="JL108" s="139">
        <f>(COUNTIFS('Estruturante Móvel'!$M:$M,$B108,'Estruturante Móvel'!$AM:$AM,JL$4))-(COUNTIFS('Estruturante Móvel'!$M:$M,$B108,'Estruturante Móvel'!$AM:$AM,JL$4,'Estruturante Móvel'!$AQ:$AQ,"REPARO FO"))</f>
        <v>0</v>
      </c>
      <c r="JM108" s="140">
        <f>(COUNTIFS('Estruturante Móvel'!$M:$M,$B108,'Estruturante Móvel'!$C:$C,"&lt;&gt;PREVISTO",'Estruturante Móvel'!$G:$G,JL$4))</f>
        <v>0</v>
      </c>
      <c r="JN108" s="139">
        <f>(COUNTIFS('Estruturante Móvel'!$M:$M,$B108,'Estruturante Móvel'!$AM:$AM,JN$4))-(COUNTIFS('Estruturante Móvel'!$M:$M,$B108,'Estruturante Móvel'!$AM:$AM,JN$4,'Estruturante Móvel'!$AQ:$AQ,"REPARO FO"))</f>
        <v>0</v>
      </c>
      <c r="JO108" s="140">
        <f>(COUNTIFS('Estruturante Móvel'!$M:$M,$B108,'Estruturante Móvel'!$C:$C,"&lt;&gt;PREVISTO",'Estruturante Móvel'!$G:$G,JN$4))</f>
        <v>0</v>
      </c>
      <c r="JP108" s="139">
        <f>(COUNTIFS('Estruturante Móvel'!$M:$M,$B108,'Estruturante Móvel'!$AM:$AM,JP$4))-(COUNTIFS('Estruturante Móvel'!$M:$M,$B108,'Estruturante Móvel'!$AM:$AM,JP$4,'Estruturante Móvel'!$AQ:$AQ,"REPARO FO"))</f>
        <v>0</v>
      </c>
      <c r="JQ108" s="140">
        <f>(COUNTIFS('Estruturante Móvel'!$M:$M,$B108,'Estruturante Móvel'!$C:$C,"&lt;&gt;PREVISTO",'Estruturante Móvel'!$G:$G,JP$4))</f>
        <v>0</v>
      </c>
      <c r="JR108" s="139">
        <f>(COUNTIFS('Estruturante Móvel'!$M:$M,$B108,'Estruturante Móvel'!$AM:$AM,JR$4))-(COUNTIFS('Estruturante Móvel'!$M:$M,$B108,'Estruturante Móvel'!$AM:$AM,JR$4,'Estruturante Móvel'!$AQ:$AQ,"REPARO FO"))</f>
        <v>0</v>
      </c>
      <c r="JS108" s="140">
        <f>(COUNTIFS('Estruturante Móvel'!$M:$M,$B108,'Estruturante Móvel'!$C:$C,"&lt;&gt;PREVISTO",'Estruturante Móvel'!$G:$G,JR$4))</f>
        <v>0</v>
      </c>
      <c r="JT108" s="139">
        <f>(COUNTIFS('Estruturante Móvel'!$M:$M,$B108,'Estruturante Móvel'!$AM:$AM,JT$4))-(COUNTIFS('Estruturante Móvel'!$M:$M,$B108,'Estruturante Móvel'!$AM:$AM,JT$4,'Estruturante Móvel'!$AQ:$AQ,"REPARO FO"))</f>
        <v>0</v>
      </c>
      <c r="JU108" s="140">
        <f>(COUNTIFS('Estruturante Móvel'!$M:$M,$B108,'Estruturante Móvel'!$C:$C,"&lt;&gt;PREVISTO",'Estruturante Móvel'!$G:$G,JT$4))</f>
        <v>0</v>
      </c>
      <c r="JV108" s="139">
        <f>(COUNTIFS('Estruturante Móvel'!$M:$M,$B108,'Estruturante Móvel'!$AM:$AM,JV$4))-(COUNTIFS('Estruturante Móvel'!$M:$M,$B108,'Estruturante Móvel'!$AM:$AM,JV$4,'Estruturante Móvel'!$AQ:$AQ,"REPARO FO"))</f>
        <v>0</v>
      </c>
      <c r="JW108" s="140">
        <f>(COUNTIFS('Estruturante Móvel'!$M:$M,$B108,'Estruturante Móvel'!$C:$C,"&lt;&gt;PREVISTO",'Estruturante Móvel'!$G:$G,JV$4))</f>
        <v>0</v>
      </c>
      <c r="JX108" s="139">
        <f>(COUNTIFS('Estruturante Móvel'!$M:$M,$B108,'Estruturante Móvel'!$AM:$AM,JX$4))-(COUNTIFS('Estruturante Móvel'!$M:$M,$B108,'Estruturante Móvel'!$AM:$AM,JX$4,'Estruturante Móvel'!$AQ:$AQ,"REPARO FO"))</f>
        <v>0</v>
      </c>
      <c r="JY108" s="140">
        <f>(COUNTIFS('Estruturante Móvel'!$M:$M,$B108,'Estruturante Móvel'!$C:$C,"&lt;&gt;PREVISTO",'Estruturante Móvel'!$G:$G,JX$4))</f>
        <v>0</v>
      </c>
      <c r="JZ108" s="139">
        <f>(COUNTIFS('Estruturante Móvel'!$M:$M,$B108,'Estruturante Móvel'!$AM:$AM,JZ$4))-(COUNTIFS('Estruturante Móvel'!$M:$M,$B108,'Estruturante Móvel'!$AM:$AM,JZ$4,'Estruturante Móvel'!$AQ:$AQ,"REPARO FO"))</f>
        <v>0</v>
      </c>
      <c r="KA108" s="140">
        <f>(COUNTIFS('Estruturante Móvel'!$M:$M,$B108,'Estruturante Móvel'!$C:$C,"&lt;&gt;PREVISTO",'Estruturante Móvel'!$G:$G,JZ$4))</f>
        <v>0</v>
      </c>
      <c r="KB108" s="139">
        <f>(COUNTIFS('Estruturante Móvel'!$M:$M,$B108,'Estruturante Móvel'!$AM:$AM,KB$4))-(COUNTIFS('Estruturante Móvel'!$M:$M,$B108,'Estruturante Móvel'!$AM:$AM,KB$4,'Estruturante Móvel'!$AQ:$AQ,"REPARO FO"))</f>
        <v>0</v>
      </c>
      <c r="KC108" s="140">
        <f>(COUNTIFS('Estruturante Móvel'!$M:$M,$B108,'Estruturante Móvel'!$C:$C,"&lt;&gt;PREVISTO",'Estruturante Móvel'!$G:$G,KB$4))</f>
        <v>0</v>
      </c>
      <c r="KD108" s="139">
        <f>(COUNTIFS('Estruturante Móvel'!$M:$M,$B108,'Estruturante Móvel'!$AM:$AM,KD$4))-(COUNTIFS('Estruturante Móvel'!$M:$M,$B108,'Estruturante Móvel'!$AM:$AM,KD$4,'Estruturante Móvel'!$AQ:$AQ,"REPARO FO"))</f>
        <v>0</v>
      </c>
      <c r="KE108" s="140">
        <f>(COUNTIFS('Estruturante Móvel'!$M:$M,$B108,'Estruturante Móvel'!$C:$C,"&lt;&gt;PREVISTO",'Estruturante Móvel'!$G:$G,KD$4))</f>
        <v>0</v>
      </c>
      <c r="KF108" s="139">
        <f>(COUNTIFS('Estruturante Móvel'!$M:$M,$B108,'Estruturante Móvel'!$AM:$AM,KF$4))-(COUNTIFS('Estruturante Móvel'!$M:$M,$B108,'Estruturante Móvel'!$AM:$AM,KF$4,'Estruturante Móvel'!$AQ:$AQ,"REPARO FO"))</f>
        <v>0</v>
      </c>
      <c r="KG108" s="140">
        <f>(COUNTIFS('Estruturante Móvel'!$M:$M,$B108,'Estruturante Móvel'!$C:$C,"&lt;&gt;PREVISTO",'Estruturante Móvel'!$G:$G,KF$4))</f>
        <v>0</v>
      </c>
      <c r="KH108" s="139">
        <f>(COUNTIFS('Estruturante Móvel'!$M:$M,$B108,'Estruturante Móvel'!$AM:$AM,KH$4))-(COUNTIFS('Estruturante Móvel'!$M:$M,$B108,'Estruturante Móvel'!$AM:$AM,KH$4,'Estruturante Móvel'!$AQ:$AQ,"REPARO FO"))</f>
        <v>0</v>
      </c>
      <c r="KI108" s="140">
        <f>(COUNTIFS('Estruturante Móvel'!$M:$M,$B108,'Estruturante Móvel'!$C:$C,"&lt;&gt;PREVISTO",'Estruturante Móvel'!$G:$G,KH$4))</f>
        <v>0</v>
      </c>
      <c r="KJ108" s="139">
        <f>(COUNTIFS('Estruturante Móvel'!$M:$M,$B108,'Estruturante Móvel'!$AM:$AM,KJ$4))-(COUNTIFS('Estruturante Móvel'!$M:$M,$B108,'Estruturante Móvel'!$AM:$AM,KJ$4,'Estruturante Móvel'!$AQ:$AQ,"REPARO FO"))</f>
        <v>0</v>
      </c>
      <c r="KK108" s="140">
        <f>(COUNTIFS('Estruturante Móvel'!$M:$M,$B108,'Estruturante Móvel'!$C:$C,"&lt;&gt;PREVISTO",'Estruturante Móvel'!$G:$G,KJ$4))</f>
        <v>0</v>
      </c>
      <c r="KL108" s="139">
        <f>(COUNTIFS('Estruturante Móvel'!$M:$M,$B108,'Estruturante Móvel'!$AM:$AM,KL$4))-(COUNTIFS('Estruturante Móvel'!$M:$M,$B108,'Estruturante Móvel'!$AM:$AM,KL$4,'Estruturante Móvel'!$AQ:$AQ,"REPARO FO"))</f>
        <v>0</v>
      </c>
      <c r="KM108" s="140">
        <f>(COUNTIFS('Estruturante Móvel'!$M:$M,$B108,'Estruturante Móvel'!$C:$C,"&lt;&gt;PREVISTO",'Estruturante Móvel'!$G:$G,KL$4))</f>
        <v>0</v>
      </c>
      <c r="KN108" s="139">
        <f>(COUNTIFS('Estruturante Móvel'!$M:$M,$B108,'Estruturante Móvel'!$AM:$AM,KN$4))-(COUNTIFS('Estruturante Móvel'!$M:$M,$B108,'Estruturante Móvel'!$AM:$AM,KN$4,'Estruturante Móvel'!$AQ:$AQ,"REPARO FO"))</f>
        <v>0</v>
      </c>
      <c r="KO108" s="140">
        <f>(COUNTIFS('Estruturante Móvel'!$M:$M,$B108,'Estruturante Móvel'!$C:$C,"&lt;&gt;PREVISTO",'Estruturante Móvel'!$G:$G,KN$4))</f>
        <v>0</v>
      </c>
      <c r="KP108" s="139">
        <f>(COUNTIFS('Estruturante Móvel'!$M:$M,$B108,'Estruturante Móvel'!$AM:$AM,KP$4))-(COUNTIFS('Estruturante Móvel'!$M:$M,$B108,'Estruturante Móvel'!$AM:$AM,KP$4,'Estruturante Móvel'!$AQ:$AQ,"REPARO FO"))</f>
        <v>0</v>
      </c>
      <c r="KQ108" s="140">
        <f>(COUNTIFS('Estruturante Móvel'!$M:$M,$B108,'Estruturante Móvel'!$C:$C,"&lt;&gt;PREVISTO",'Estruturante Móvel'!$G:$G,KP$4))</f>
        <v>0</v>
      </c>
      <c r="KR108" s="139">
        <f>(COUNTIFS('Estruturante Móvel'!$M:$M,$B108,'Estruturante Móvel'!$AM:$AM,KR$4))-(COUNTIFS('Estruturante Móvel'!$M:$M,$B108,'Estruturante Móvel'!$AM:$AM,KR$4,'Estruturante Móvel'!$AQ:$AQ,"REPARO FO"))</f>
        <v>0</v>
      </c>
      <c r="KS108" s="140">
        <f>(COUNTIFS('Estruturante Móvel'!$M:$M,$B108,'Estruturante Móvel'!$C:$C,"&lt;&gt;PREVISTO",'Estruturante Móvel'!$G:$G,KR$4))</f>
        <v>0</v>
      </c>
      <c r="KT108" s="139">
        <f>(COUNTIFS('Estruturante Móvel'!$M:$M,$B108,'Estruturante Móvel'!$AM:$AM,KT$4))-(COUNTIFS('Estruturante Móvel'!$M:$M,$B108,'Estruturante Móvel'!$AM:$AM,KT$4,'Estruturante Móvel'!$AQ:$AQ,"REPARO FO"))</f>
        <v>0</v>
      </c>
      <c r="KU108" s="140">
        <f>(COUNTIFS('Estruturante Móvel'!$M:$M,$B108,'Estruturante Móvel'!$C:$C,"&lt;&gt;PREVISTO",'Estruturante Móvel'!$G:$G,KT$4))</f>
        <v>0</v>
      </c>
      <c r="KV108" s="139">
        <f>(COUNTIFS('Estruturante Móvel'!$M:$M,$B108,'Estruturante Móvel'!$AM:$AM,KV$4))-(COUNTIFS('Estruturante Móvel'!$M:$M,$B108,'Estruturante Móvel'!$AM:$AM,KV$4,'Estruturante Móvel'!$AQ:$AQ,"REPARO FO"))</f>
        <v>0</v>
      </c>
      <c r="KW108" s="140">
        <f>(COUNTIFS('Estruturante Móvel'!$M:$M,$B108,'Estruturante Móvel'!$C:$C,"&lt;&gt;PREVISTO",'Estruturante Móvel'!$G:$G,KV$4))</f>
        <v>0</v>
      </c>
      <c r="KX108" s="139">
        <f>(COUNTIFS('Estruturante Móvel'!$M:$M,$B108,'Estruturante Móvel'!$AM:$AM,KX$4))-(COUNTIFS('Estruturante Móvel'!$M:$M,$B108,'Estruturante Móvel'!$AM:$AM,KX$4,'Estruturante Móvel'!$AQ:$AQ,"REPARO FO"))</f>
        <v>0</v>
      </c>
      <c r="KY108" s="140">
        <f>(COUNTIFS('Estruturante Móvel'!$M:$M,$B108,'Estruturante Móvel'!$C:$C,"&lt;&gt;PREVISTO",'Estruturante Móvel'!$G:$G,KX$4))</f>
        <v>0</v>
      </c>
      <c r="KZ108" s="139">
        <f>(COUNTIFS('Estruturante Móvel'!$M:$M,$B108,'Estruturante Móvel'!$AM:$AM,KZ$4))-(COUNTIFS('Estruturante Móvel'!$M:$M,$B108,'Estruturante Móvel'!$AM:$AM,KZ$4,'Estruturante Móvel'!$AQ:$AQ,"REPARO FO"))</f>
        <v>0</v>
      </c>
      <c r="LA108" s="140">
        <f>(COUNTIFS('Estruturante Móvel'!$M:$M,$B108,'Estruturante Móvel'!$C:$C,"&lt;&gt;PREVISTO",'Estruturante Móvel'!$G:$G,KZ$4))</f>
        <v>0</v>
      </c>
      <c r="LB108" s="139">
        <f>(COUNTIFS('Estruturante Móvel'!$M:$M,$B108,'Estruturante Móvel'!$AM:$AM,LB$4))-(COUNTIFS('Estruturante Móvel'!$M:$M,$B108,'Estruturante Móvel'!$AM:$AM,LB$4,'Estruturante Móvel'!$AQ:$AQ,"REPARO FO"))</f>
        <v>0</v>
      </c>
      <c r="LC108" s="140">
        <f>(COUNTIFS('Estruturante Móvel'!$M:$M,$B108,'Estruturante Móvel'!$C:$C,"&lt;&gt;PREVISTO",'Estruturante Móvel'!$G:$G,LB$4))</f>
        <v>0</v>
      </c>
      <c r="LD108" s="139">
        <f>(COUNTIFS('Estruturante Móvel'!$M:$M,$B108,'Estruturante Móvel'!$AM:$AM,LD$4))-(COUNTIFS('Estruturante Móvel'!$M:$M,$B108,'Estruturante Móvel'!$AM:$AM,LD$4,'Estruturante Móvel'!$AQ:$AQ,"REPARO FO"))</f>
        <v>0</v>
      </c>
      <c r="LE108" s="140">
        <f>(COUNTIFS('Estruturante Móvel'!$M:$M,$B108,'Estruturante Móvel'!$C:$C,"&lt;&gt;PREVISTO",'Estruturante Móvel'!$G:$G,LD$4))</f>
        <v>0</v>
      </c>
      <c r="LF108" s="139">
        <f>(COUNTIFS('Estruturante Móvel'!$M:$M,$B108,'Estruturante Móvel'!$AM:$AM,LF$4))-(COUNTIFS('Estruturante Móvel'!$M:$M,$B108,'Estruturante Móvel'!$AM:$AM,LF$4,'Estruturante Móvel'!$AQ:$AQ,"REPARO FO"))</f>
        <v>0</v>
      </c>
      <c r="LG108" s="140">
        <f>(COUNTIFS('Estruturante Móvel'!$M:$M,$B108,'Estruturante Móvel'!$C:$C,"&lt;&gt;PREVISTO",'Estruturante Móvel'!$G:$G,LF$4))</f>
        <v>0</v>
      </c>
      <c r="LH108" s="139">
        <f>(COUNTIFS('Estruturante Móvel'!$M:$M,$B108,'Estruturante Móvel'!$AM:$AM,LH$4))-(COUNTIFS('Estruturante Móvel'!$M:$M,$B108,'Estruturante Móvel'!$AM:$AM,LH$4,'Estruturante Móvel'!$AQ:$AQ,"REPARO FO"))</f>
        <v>0</v>
      </c>
      <c r="LI108" s="140">
        <f>(COUNTIFS('Estruturante Móvel'!$M:$M,$B108,'Estruturante Móvel'!$C:$C,"&lt;&gt;PREVISTO",'Estruturante Móvel'!$G:$G,LH$4))</f>
        <v>0</v>
      </c>
      <c r="LJ108" s="139">
        <f>(COUNTIFS('Estruturante Móvel'!$M:$M,$B108,'Estruturante Móvel'!$AM:$AM,LJ$4))-(COUNTIFS('Estruturante Móvel'!$M:$M,$B108,'Estruturante Móvel'!$AM:$AM,LJ$4,'Estruturante Móvel'!$AQ:$AQ,"REPARO FO"))</f>
        <v>0</v>
      </c>
      <c r="LK108" s="140">
        <f>(COUNTIFS('Estruturante Móvel'!$M:$M,$B108,'Estruturante Móvel'!$C:$C,"&lt;&gt;PREVISTO",'Estruturante Móvel'!$G:$G,LJ$4))</f>
        <v>0</v>
      </c>
      <c r="LL108" s="139">
        <f>(COUNTIFS('Estruturante Móvel'!$M:$M,$B108,'Estruturante Móvel'!$AM:$AM,LL$4))-(COUNTIFS('Estruturante Móvel'!$M:$M,$B108,'Estruturante Móvel'!$AM:$AM,LL$4,'Estruturante Móvel'!$AQ:$AQ,"REPARO FO"))</f>
        <v>0</v>
      </c>
      <c r="LM108" s="140">
        <f>(COUNTIFS('Estruturante Móvel'!$M:$M,$B108,'Estruturante Móvel'!$C:$C,"&lt;&gt;PREVISTO",'Estruturante Móvel'!$G:$G,LL$4))</f>
        <v>0</v>
      </c>
      <c r="LN108" s="139">
        <f>(COUNTIFS('Estruturante Móvel'!$M:$M,$B108,'Estruturante Móvel'!$AM:$AM,LN$4))-(COUNTIFS('Estruturante Móvel'!$M:$M,$B108,'Estruturante Móvel'!$AM:$AM,LN$4,'Estruturante Móvel'!$AQ:$AQ,"REPARO FO"))</f>
        <v>0</v>
      </c>
      <c r="LO108" s="140">
        <f>(COUNTIFS('Estruturante Móvel'!$M:$M,$B108,'Estruturante Móvel'!$C:$C,"&lt;&gt;PREVISTO",'Estruturante Móvel'!$G:$G,LN$4))</f>
        <v>0</v>
      </c>
      <c r="LP108" s="139">
        <f>(COUNTIFS('Estruturante Móvel'!$M:$M,$B108,'Estruturante Móvel'!$AM:$AM,LP$4))-(COUNTIFS('Estruturante Móvel'!$M:$M,$B108,'Estruturante Móvel'!$AM:$AM,LP$4,'Estruturante Móvel'!$AQ:$AQ,"REPARO FO"))</f>
        <v>0</v>
      </c>
      <c r="LQ108" s="140">
        <f>(COUNTIFS('Estruturante Móvel'!$M:$M,$B108,'Estruturante Móvel'!$C:$C,"&lt;&gt;PREVISTO",'Estruturante Móvel'!$G:$G,LP$4))</f>
        <v>0</v>
      </c>
      <c r="LR108" s="139">
        <f>(COUNTIFS('Estruturante Móvel'!$M:$M,$B108,'Estruturante Móvel'!$AM:$AM,LR$4))-(COUNTIFS('Estruturante Móvel'!$M:$M,$B108,'Estruturante Móvel'!$AM:$AM,LR$4,'Estruturante Móvel'!$AQ:$AQ,"REPARO FO"))</f>
        <v>0</v>
      </c>
      <c r="LS108" s="140">
        <f>(COUNTIFS('Estruturante Móvel'!$M:$M,$B108,'Estruturante Móvel'!$C:$C,"&lt;&gt;PREVISTO",'Estruturante Móvel'!$G:$G,LR$4))</f>
        <v>0</v>
      </c>
      <c r="LT108" s="139">
        <f>(COUNTIFS('Estruturante Móvel'!$M:$M,$B108,'Estruturante Móvel'!$AM:$AM,LT$4))-(COUNTIFS('Estruturante Móvel'!$M:$M,$B108,'Estruturante Móvel'!$AM:$AM,LT$4,'Estruturante Móvel'!$AQ:$AQ,"REPARO FO"))</f>
        <v>0</v>
      </c>
      <c r="LU108" s="140">
        <f>(COUNTIFS('Estruturante Móvel'!$M:$M,$B108,'Estruturante Móvel'!$C:$C,"&lt;&gt;PREVISTO",'Estruturante Móvel'!$G:$G,LT$4))</f>
        <v>0</v>
      </c>
      <c r="LV108" s="139">
        <f>(COUNTIFS('Estruturante Móvel'!$M:$M,$B108,'Estruturante Móvel'!$AM:$AM,LV$4))-(COUNTIFS('Estruturante Móvel'!$M:$M,$B108,'Estruturante Móvel'!$AM:$AM,LV$4,'Estruturante Móvel'!$AQ:$AQ,"REPARO FO"))</f>
        <v>0</v>
      </c>
      <c r="LW108" s="140">
        <f>(COUNTIFS('Estruturante Móvel'!$M:$M,$B108,'Estruturante Móvel'!$C:$C,"&lt;&gt;PREVISTO",'Estruturante Móvel'!$G:$G,LV$4))</f>
        <v>0</v>
      </c>
      <c r="LX108" s="139">
        <f>(COUNTIFS('Estruturante Móvel'!$M:$M,$B108,'Estruturante Móvel'!$AM:$AM,LX$4))-(COUNTIFS('Estruturante Móvel'!$M:$M,$B108,'Estruturante Móvel'!$AM:$AM,LX$4,'Estruturante Móvel'!$AQ:$AQ,"REPARO FO"))</f>
        <v>0</v>
      </c>
      <c r="LY108" s="140">
        <f>(COUNTIFS('Estruturante Móvel'!$M:$M,$B108,'Estruturante Móvel'!$C:$C,"&lt;&gt;PREVISTO",'Estruturante Móvel'!$G:$G,LX$4))</f>
        <v>0</v>
      </c>
      <c r="LZ108" s="139">
        <f>(COUNTIFS('Estruturante Móvel'!$M:$M,$B108,'Estruturante Móvel'!$AM:$AM,LZ$4))-(COUNTIFS('Estruturante Móvel'!$M:$M,$B108,'Estruturante Móvel'!$AM:$AM,LZ$4,'Estruturante Móvel'!$AQ:$AQ,"REPARO FO"))</f>
        <v>0</v>
      </c>
      <c r="MA108" s="140">
        <f>(COUNTIFS('Estruturante Móvel'!$M:$M,$B108,'Estruturante Móvel'!$C:$C,"&lt;&gt;PREVISTO",'Estruturante Móvel'!$G:$G,LZ$4))</f>
        <v>0</v>
      </c>
      <c r="MB108" s="139">
        <f>(COUNTIFS('Estruturante Móvel'!$M:$M,$B108,'Estruturante Móvel'!$AM:$AM,MB$4))-(COUNTIFS('Estruturante Móvel'!$M:$M,$B108,'Estruturante Móvel'!$AM:$AM,MB$4,'Estruturante Móvel'!$AQ:$AQ,"REPARO FO"))</f>
        <v>0</v>
      </c>
      <c r="MC108" s="140">
        <f>(COUNTIFS('Estruturante Móvel'!$M:$M,$B108,'Estruturante Móvel'!$C:$C,"&lt;&gt;PREVISTO",'Estruturante Móvel'!$G:$G,MB$4))</f>
        <v>0</v>
      </c>
      <c r="MD108" s="139">
        <f>(COUNTIFS('Estruturante Móvel'!$M:$M,$B108,'Estruturante Móvel'!$AM:$AM,MD$4))-(COUNTIFS('Estruturante Móvel'!$M:$M,$B108,'Estruturante Móvel'!$AM:$AM,MD$4,'Estruturante Móvel'!$AQ:$AQ,"REPARO FO"))</f>
        <v>0</v>
      </c>
      <c r="ME108" s="140">
        <f>(COUNTIFS('Estruturante Móvel'!$M:$M,$B108,'Estruturante Móvel'!$C:$C,"&lt;&gt;PREVISTO",'Estruturante Móvel'!$G:$G,MD$4))</f>
        <v>0</v>
      </c>
      <c r="MF108" s="139">
        <f>(COUNTIFS('Estruturante Móvel'!$M:$M,$B108,'Estruturante Móvel'!$AM:$AM,MF$4))-(COUNTIFS('Estruturante Móvel'!$M:$M,$B108,'Estruturante Móvel'!$AM:$AM,MF$4,'Estruturante Móvel'!$AQ:$AQ,"REPARO FO"))</f>
        <v>0</v>
      </c>
      <c r="MG108" s="140">
        <f>(COUNTIFS('Estruturante Móvel'!$M:$M,$B108,'Estruturante Móvel'!$C:$C,"&lt;&gt;PREVISTO",'Estruturante Móvel'!$G:$G,MF$4))</f>
        <v>0</v>
      </c>
      <c r="MH108" s="139">
        <f>(COUNTIFS('Estruturante Móvel'!$M:$M,$B108,'Estruturante Móvel'!$AM:$AM,MH$4))-(COUNTIFS('Estruturante Móvel'!$M:$M,$B108,'Estruturante Móvel'!$AM:$AM,MH$4,'Estruturante Móvel'!$AQ:$AQ,"REPARO FO"))</f>
        <v>0</v>
      </c>
      <c r="MI108" s="140">
        <f>(COUNTIFS('Estruturante Móvel'!$M:$M,$B108,'Estruturante Móvel'!$C:$C,"&lt;&gt;PREVISTO",'Estruturante Móvel'!$G:$G,MH$4))</f>
        <v>0</v>
      </c>
      <c r="MJ108" s="139">
        <f>(COUNTIFS('Estruturante Móvel'!$M:$M,$B108,'Estruturante Móvel'!$AM:$AM,MJ$4))-(COUNTIFS('Estruturante Móvel'!$M:$M,$B108,'Estruturante Móvel'!$AM:$AM,MJ$4,'Estruturante Móvel'!$AQ:$AQ,"REPARO FO"))</f>
        <v>0</v>
      </c>
      <c r="MK108" s="140">
        <f>(COUNTIFS('Estruturante Móvel'!$M:$M,$B108,'Estruturante Móvel'!$C:$C,"&lt;&gt;PREVISTO",'Estruturante Móvel'!$G:$G,MJ$4))</f>
        <v>0</v>
      </c>
      <c r="ML108" s="139">
        <f>(COUNTIFS('Estruturante Móvel'!$M:$M,$B108,'Estruturante Móvel'!$AM:$AM,ML$4))-(COUNTIFS('Estruturante Móvel'!$M:$M,$B108,'Estruturante Móvel'!$AM:$AM,ML$4,'Estruturante Móvel'!$AQ:$AQ,"REPARO FO"))</f>
        <v>0</v>
      </c>
      <c r="MM108" s="140">
        <f>(COUNTIFS('Estruturante Móvel'!$M:$M,$B108,'Estruturante Móvel'!$C:$C,"&lt;&gt;PREVISTO",'Estruturante Móvel'!$G:$G,ML$4))</f>
        <v>0</v>
      </c>
      <c r="MN108" s="139">
        <f>(COUNTIFS('Estruturante Móvel'!$M:$M,$B108,'Estruturante Móvel'!$AM:$AM,MN$4))-(COUNTIFS('Estruturante Móvel'!$M:$M,$B108,'Estruturante Móvel'!$AM:$AM,MN$4,'Estruturante Móvel'!$AQ:$AQ,"REPARO FO"))</f>
        <v>0</v>
      </c>
      <c r="MO108" s="140">
        <f>(COUNTIFS('Estruturante Móvel'!$M:$M,$B108,'Estruturante Móvel'!$C:$C,"&lt;&gt;PREVISTO",'Estruturante Móvel'!$G:$G,MN$4))</f>
        <v>0</v>
      </c>
      <c r="MP108" s="139">
        <f>(COUNTIFS('Estruturante Móvel'!$M:$M,$B108,'Estruturante Móvel'!$AM:$AM,MP$4))-(COUNTIFS('Estruturante Móvel'!$M:$M,$B108,'Estruturante Móvel'!$AM:$AM,MP$4,'Estruturante Móvel'!$AQ:$AQ,"REPARO FO"))</f>
        <v>0</v>
      </c>
      <c r="MQ108" s="140">
        <f>(COUNTIFS('Estruturante Móvel'!$M:$M,$B108,'Estruturante Móvel'!$C:$C,"&lt;&gt;PREVISTO",'Estruturante Móvel'!$G:$G,MP$4))</f>
        <v>0</v>
      </c>
      <c r="MR108" s="139">
        <f>(COUNTIFS('Estruturante Móvel'!$M:$M,$B108,'Estruturante Móvel'!$AM:$AM,MR$4))-(COUNTIFS('Estruturante Móvel'!$M:$M,$B108,'Estruturante Móvel'!$AM:$AM,MR$4,'Estruturante Móvel'!$AQ:$AQ,"REPARO FO"))</f>
        <v>0</v>
      </c>
      <c r="MS108" s="140">
        <f>(COUNTIFS('Estruturante Móvel'!$M:$M,$B108,'Estruturante Móvel'!$C:$C,"&lt;&gt;PREVISTO",'Estruturante Móvel'!$G:$G,MR$4))</f>
        <v>0</v>
      </c>
      <c r="MT108" s="139">
        <f>(COUNTIFS('Estruturante Móvel'!$M:$M,$B108,'Estruturante Móvel'!$AM:$AM,MT$4))-(COUNTIFS('Estruturante Móvel'!$M:$M,$B108,'Estruturante Móvel'!$AM:$AM,MT$4,'Estruturante Móvel'!$AQ:$AQ,"REPARO FO"))</f>
        <v>0</v>
      </c>
      <c r="MU108" s="140">
        <f>(COUNTIFS('Estruturante Móvel'!$M:$M,$B108,'Estruturante Móvel'!$C:$C,"&lt;&gt;PREVISTO",'Estruturante Móvel'!$G:$G,MT$4))</f>
        <v>0</v>
      </c>
      <c r="MV108" s="139">
        <f>(COUNTIFS('Estruturante Móvel'!$M:$M,$B108,'Estruturante Móvel'!$AM:$AM,MV$4))-(COUNTIFS('Estruturante Móvel'!$M:$M,$B108,'Estruturante Móvel'!$AM:$AM,MV$4,'Estruturante Móvel'!$AQ:$AQ,"REPARO FO"))</f>
        <v>0</v>
      </c>
      <c r="MW108" s="140">
        <f>(COUNTIFS('Estruturante Móvel'!$M:$M,$B108,'Estruturante Móvel'!$C:$C,"&lt;&gt;PREVISTO",'Estruturante Móvel'!$G:$G,MV$4))</f>
        <v>0</v>
      </c>
      <c r="MX108" s="139">
        <f>(COUNTIFS('Estruturante Móvel'!$M:$M,$B108,'Estruturante Móvel'!$AM:$AM,MX$4))-(COUNTIFS('Estruturante Móvel'!$M:$M,$B108,'Estruturante Móvel'!$AM:$AM,MX$4,'Estruturante Móvel'!$AQ:$AQ,"REPARO FO"))</f>
        <v>0</v>
      </c>
      <c r="MY108" s="140">
        <f>(COUNTIFS('Estruturante Móvel'!$M:$M,$B108,'Estruturante Móvel'!$C:$C,"&lt;&gt;PREVISTO",'Estruturante Móvel'!$G:$G,MX$4))</f>
        <v>0</v>
      </c>
      <c r="MZ108" s="139">
        <f>(COUNTIFS('Estruturante Móvel'!$M:$M,$B108,'Estruturante Móvel'!$AM:$AM,MZ$4))-(COUNTIFS('Estruturante Móvel'!$M:$M,$B108,'Estruturante Móvel'!$AM:$AM,MZ$4,'Estruturante Móvel'!$AQ:$AQ,"REPARO FO"))</f>
        <v>0</v>
      </c>
      <c r="NA108" s="140">
        <f>(COUNTIFS('Estruturante Móvel'!$M:$M,$B108,'Estruturante Móvel'!$C:$C,"&lt;&gt;PREVISTO",'Estruturante Móvel'!$G:$G,MZ$4))</f>
        <v>0</v>
      </c>
      <c r="NB108" s="139">
        <f>(COUNTIFS('Estruturante Móvel'!$M:$M,$B108,'Estruturante Móvel'!$AM:$AM,NB$4))-(COUNTIFS('Estruturante Móvel'!$M:$M,$B108,'Estruturante Móvel'!$AM:$AM,NB$4,'Estruturante Móvel'!$AQ:$AQ,"REPARO FO"))</f>
        <v>0</v>
      </c>
      <c r="NC108" s="140">
        <f>(COUNTIFS('Estruturante Móvel'!$M:$M,$B108,'Estruturante Móvel'!$C:$C,"&lt;&gt;PREVISTO",'Estruturante Móvel'!$G:$G,NB$4))</f>
        <v>0</v>
      </c>
      <c r="ND108" s="139">
        <f>(COUNTIFS('Estruturante Móvel'!$M:$M,$B108,'Estruturante Móvel'!$AM:$AM,ND$4))-(COUNTIFS('Estruturante Móvel'!$M:$M,$B108,'Estruturante Móvel'!$AM:$AM,ND$4,'Estruturante Móvel'!$AQ:$AQ,"REPARO FO"))</f>
        <v>0</v>
      </c>
      <c r="NE108" s="140">
        <f>(COUNTIFS('Estruturante Móvel'!$M:$M,$B108,'Estruturante Móvel'!$C:$C,"&lt;&gt;PREVISTO",'Estruturante Móvel'!$G:$G,ND$4))</f>
        <v>0</v>
      </c>
      <c r="NF108" s="139">
        <f>(COUNTIFS('Estruturante Móvel'!$M:$M,$B108,'Estruturante Móvel'!$AM:$AM,NF$4))-(COUNTIFS('Estruturante Móvel'!$M:$M,$B108,'Estruturante Móvel'!$AM:$AM,NF$4,'Estruturante Móvel'!$AQ:$AQ,"REPARO FO"))</f>
        <v>0</v>
      </c>
      <c r="NG108" s="140">
        <f>(COUNTIFS('Estruturante Móvel'!$M:$M,$B108,'Estruturante Móvel'!$C:$C,"&lt;&gt;PREVISTO",'Estruturante Móvel'!$G:$G,NF$4))</f>
        <v>0</v>
      </c>
      <c r="NH108" s="139">
        <f>(COUNTIFS('Estruturante Móvel'!$M:$M,$B108,'Estruturante Móvel'!$AM:$AM,NH$4))-(COUNTIFS('Estruturante Móvel'!$M:$M,$B108,'Estruturante Móvel'!$AM:$AM,NH$4,'Estruturante Móvel'!$AQ:$AQ,"REPARO FO"))</f>
        <v>0</v>
      </c>
      <c r="NI108" s="140">
        <f>(COUNTIFS('Estruturante Móvel'!$M:$M,$B108,'Estruturante Móvel'!$C:$C,"&lt;&gt;PREVISTO",'Estruturante Móvel'!$G:$G,NH$4))</f>
        <v>0</v>
      </c>
    </row>
    <row r="109" spans="1:373" hidden="1" outlineLevel="1">
      <c r="B109" s="290" t="s">
        <v>468</v>
      </c>
      <c r="C109" s="286"/>
      <c r="D109" s="161">
        <f>COUNTIFS('Estruturante Móvel'!$M:$M,B106,'Estruturante Móvel'!$L:$L,'CRONOGRAMA_CONST+MIGRACAO'!B109)</f>
        <v>30</v>
      </c>
      <c r="E109" s="161">
        <f>(COUNTIFS('Estruturante Móvel'!$M:$M,B106,'Estruturante Móvel'!$C:$C,"&lt;&gt;PREVISTO",'Estruturante Móvel'!$L:$L,'CRONOGRAMA_CONST+MIGRACAO'!B109))</f>
        <v>30</v>
      </c>
      <c r="F109" s="162">
        <f>(COUNTIFS('Estruturante Móvel'!$M:$M,B106,'Estruturante Móvel'!$C:$C,"PREVISTO",'Estruturante Móvel'!$L:$L,'CRONOGRAMA_CONST+MIGRACAO'!B109))</f>
        <v>0</v>
      </c>
      <c r="G109" s="289"/>
      <c r="H109" s="162"/>
      <c r="I109" s="163"/>
      <c r="J109" s="287"/>
      <c r="K109" s="288"/>
      <c r="L109" s="139"/>
      <c r="M109" s="140"/>
      <c r="N109" s="139"/>
      <c r="O109" s="140"/>
      <c r="P109" s="139"/>
      <c r="Q109" s="140"/>
      <c r="R109" s="139"/>
      <c r="S109" s="140"/>
      <c r="T109" s="139"/>
      <c r="U109" s="140"/>
      <c r="V109" s="139"/>
      <c r="W109" s="140"/>
      <c r="X109" s="139"/>
      <c r="Y109" s="140"/>
      <c r="Z109" s="139"/>
      <c r="AA109" s="140"/>
      <c r="AB109" s="139"/>
      <c r="AC109" s="140"/>
      <c r="AD109" s="139"/>
      <c r="AE109" s="140"/>
      <c r="AF109" s="139"/>
      <c r="AG109" s="140"/>
      <c r="AH109" s="139"/>
      <c r="AI109" s="140"/>
      <c r="AJ109" s="139"/>
      <c r="AK109" s="140"/>
      <c r="AL109" s="139"/>
      <c r="AM109" s="140"/>
      <c r="AN109" s="139"/>
      <c r="AO109" s="140"/>
      <c r="AP109" s="139"/>
      <c r="AQ109" s="140"/>
      <c r="AR109" s="139"/>
      <c r="AS109" s="140"/>
      <c r="AT109" s="139"/>
      <c r="AU109" s="140"/>
      <c r="AV109" s="139"/>
      <c r="AW109" s="140"/>
      <c r="AX109" s="139"/>
      <c r="AY109" s="140"/>
      <c r="AZ109" s="139"/>
      <c r="BA109" s="140"/>
      <c r="BB109" s="139"/>
      <c r="BC109" s="140"/>
      <c r="BD109" s="139"/>
      <c r="BE109" s="140"/>
      <c r="BF109" s="139"/>
      <c r="BG109" s="140"/>
      <c r="BH109" s="139"/>
      <c r="BI109" s="140"/>
      <c r="BJ109" s="139"/>
      <c r="BK109" s="140"/>
      <c r="BL109" s="139"/>
      <c r="BM109" s="140"/>
      <c r="BN109" s="139"/>
      <c r="BO109" s="140"/>
      <c r="BP109" s="139"/>
      <c r="BQ109" s="140"/>
      <c r="BR109" s="139"/>
      <c r="BS109" s="140"/>
      <c r="BT109" s="139">
        <f>(COUNTIFS('Estruturante Móvel'!$M:$M,$B109,'Estruturante Móvel'!$AM:$AM,BT$4))-(COUNTIFS('Estruturante Móvel'!$M:$M,$B109,'Estruturante Móvel'!$AM:$AM,BT$4,'Estruturante Móvel'!$AQ:$AQ,"REPARO FO"))</f>
        <v>0</v>
      </c>
      <c r="BU109" s="140">
        <f>(COUNTIFS('Estruturante Móvel'!$M:$M,$B109,'Estruturante Móvel'!$C:$C,"&lt;&gt;PREVISTO",'Estruturante Móvel'!$G:$G,BT$4))</f>
        <v>0</v>
      </c>
      <c r="BV109" s="139">
        <f>(COUNTIFS('Estruturante Móvel'!$M:$M,$B109,'Estruturante Móvel'!$AM:$AM,BV$4))-(COUNTIFS('Estruturante Móvel'!$M:$M,$B109,'Estruturante Móvel'!$AM:$AM,BV$4,'Estruturante Móvel'!$AQ:$AQ,"REPARO FO"))</f>
        <v>0</v>
      </c>
      <c r="BW109" s="140">
        <f>(COUNTIFS('Estruturante Móvel'!$M:$M,$B109,'Estruturante Móvel'!$C:$C,"&lt;&gt;PREVISTO",'Estruturante Móvel'!$G:$G,BV$4))</f>
        <v>0</v>
      </c>
      <c r="BX109" s="139">
        <f>(COUNTIFS('Estruturante Móvel'!$M:$M,$B109,'Estruturante Móvel'!$AM:$AM,BX$4))-(COUNTIFS('Estruturante Móvel'!$M:$M,$B109,'Estruturante Móvel'!$AM:$AM,BX$4,'Estruturante Móvel'!$AQ:$AQ,"REPARO FO"))</f>
        <v>0</v>
      </c>
      <c r="BY109" s="140">
        <f>(COUNTIFS('Estruturante Móvel'!$M:$M,$B109,'Estruturante Móvel'!$C:$C,"&lt;&gt;PREVISTO",'Estruturante Móvel'!$G:$G,BX$4))</f>
        <v>0</v>
      </c>
      <c r="BZ109" s="139">
        <f>(COUNTIFS('Estruturante Móvel'!$M:$M,$B109,'Estruturante Móvel'!$AM:$AM,BZ$4))-(COUNTIFS('Estruturante Móvel'!$M:$M,$B109,'Estruturante Móvel'!$AM:$AM,BZ$4,'Estruturante Móvel'!$AQ:$AQ,"REPARO FO"))</f>
        <v>0</v>
      </c>
      <c r="CA109" s="140">
        <f>(COUNTIFS('Estruturante Móvel'!$M:$M,$B109,'Estruturante Móvel'!$C:$C,"&lt;&gt;PREVISTO",'Estruturante Móvel'!$G:$G,BZ$4))</f>
        <v>0</v>
      </c>
      <c r="CB109" s="139">
        <f>(COUNTIFS('Estruturante Móvel'!$M:$M,$B109,'Estruturante Móvel'!$AM:$AM,CB$4))-(COUNTIFS('Estruturante Móvel'!$M:$M,$B109,'Estruturante Móvel'!$AM:$AM,CB$4,'Estruturante Móvel'!$AQ:$AQ,"REPARO FO"))</f>
        <v>0</v>
      </c>
      <c r="CC109" s="140">
        <f>(COUNTIFS('Estruturante Móvel'!$M:$M,$B109,'Estruturante Móvel'!$C:$C,"&lt;&gt;PREVISTO",'Estruturante Móvel'!$G:$G,CB$4))</f>
        <v>0</v>
      </c>
      <c r="CD109" s="139">
        <f>(COUNTIFS('Estruturante Móvel'!$M:$M,$B109,'Estruturante Móvel'!$AM:$AM,CD$4))-(COUNTIFS('Estruturante Móvel'!$M:$M,$B109,'Estruturante Móvel'!$AM:$AM,CD$4,'Estruturante Móvel'!$AQ:$AQ,"REPARO FO"))</f>
        <v>0</v>
      </c>
      <c r="CE109" s="140">
        <f>(COUNTIFS('Estruturante Móvel'!$M:$M,$B109,'Estruturante Móvel'!$C:$C,"&lt;&gt;PREVISTO",'Estruturante Móvel'!$G:$G,CD$4))</f>
        <v>0</v>
      </c>
      <c r="CF109" s="139">
        <f>(COUNTIFS('Estruturante Móvel'!$M:$M,$B109,'Estruturante Móvel'!$AM:$AM,CF$4))-(COUNTIFS('Estruturante Móvel'!$M:$M,$B109,'Estruturante Móvel'!$AM:$AM,CF$4,'Estruturante Móvel'!$AQ:$AQ,"REPARO FO"))</f>
        <v>0</v>
      </c>
      <c r="CG109" s="140">
        <f>(COUNTIFS('Estruturante Móvel'!$M:$M,$B109,'Estruturante Móvel'!$C:$C,"&lt;&gt;PREVISTO",'Estruturante Móvel'!$G:$G,CF$4))</f>
        <v>0</v>
      </c>
      <c r="CH109" s="139">
        <f>(COUNTIFS('Estruturante Móvel'!$M:$M,$B109,'Estruturante Móvel'!$AM:$AM,CH$4))-(COUNTIFS('Estruturante Móvel'!$M:$M,$B109,'Estruturante Móvel'!$AM:$AM,CH$4,'Estruturante Móvel'!$AQ:$AQ,"REPARO FO"))</f>
        <v>0</v>
      </c>
      <c r="CI109" s="140">
        <f>(COUNTIFS('Estruturante Móvel'!$M:$M,$B109,'Estruturante Móvel'!$C:$C,"&lt;&gt;PREVISTO",'Estruturante Móvel'!$G:$G,CH$4))</f>
        <v>0</v>
      </c>
      <c r="CJ109" s="139">
        <f>(COUNTIFS('Estruturante Móvel'!$M:$M,$B109,'Estruturante Móvel'!$AM:$AM,CJ$4))-(COUNTIFS('Estruturante Móvel'!$M:$M,$B109,'Estruturante Móvel'!$AM:$AM,CJ$4,'Estruturante Móvel'!$AQ:$AQ,"REPARO FO"))</f>
        <v>0</v>
      </c>
      <c r="CK109" s="140">
        <f>(COUNTIFS('Estruturante Móvel'!$M:$M,$B109,'Estruturante Móvel'!$C:$C,"&lt;&gt;PREVISTO",'Estruturante Móvel'!$G:$G,CJ$4))</f>
        <v>0</v>
      </c>
      <c r="CL109" s="139">
        <f>(COUNTIFS('Estruturante Móvel'!$M:$M,$B109,'Estruturante Móvel'!$AM:$AM,CL$4))-(COUNTIFS('Estruturante Móvel'!$M:$M,$B109,'Estruturante Móvel'!$AM:$AM,CL$4,'Estruturante Móvel'!$AQ:$AQ,"REPARO FO"))</f>
        <v>0</v>
      </c>
      <c r="CM109" s="140">
        <f>(COUNTIFS('Estruturante Móvel'!$M:$M,$B109,'Estruturante Móvel'!$C:$C,"&lt;&gt;PREVISTO",'Estruturante Móvel'!$G:$G,CL$4))</f>
        <v>0</v>
      </c>
      <c r="CN109" s="139">
        <f>(COUNTIFS('Estruturante Móvel'!$M:$M,$B109,'Estruturante Móvel'!$AM:$AM,CN$4))-(COUNTIFS('Estruturante Móvel'!$M:$M,$B109,'Estruturante Móvel'!$AM:$AM,CN$4,'Estruturante Móvel'!$AQ:$AQ,"REPARO FO"))</f>
        <v>0</v>
      </c>
      <c r="CO109" s="140">
        <f>(COUNTIFS('Estruturante Móvel'!$M:$M,$B109,'Estruturante Móvel'!$C:$C,"&lt;&gt;PREVISTO",'Estruturante Móvel'!$G:$G,CN$4))</f>
        <v>0</v>
      </c>
      <c r="CP109" s="139">
        <f>(COUNTIFS('Estruturante Móvel'!$M:$M,$B109,'Estruturante Móvel'!$AM:$AM,CP$4))-(COUNTIFS('Estruturante Móvel'!$M:$M,$B109,'Estruturante Móvel'!$AM:$AM,CP$4,'Estruturante Móvel'!$AQ:$AQ,"REPARO FO"))</f>
        <v>0</v>
      </c>
      <c r="CQ109" s="140">
        <f>(COUNTIFS('Estruturante Móvel'!$M:$M,$B109,'Estruturante Móvel'!$C:$C,"&lt;&gt;PREVISTO",'Estruturante Móvel'!$G:$G,CP$4))</f>
        <v>0</v>
      </c>
      <c r="CR109" s="139">
        <f>(COUNTIFS('Estruturante Móvel'!$M:$M,$B109,'Estruturante Móvel'!$AM:$AM,CR$4))-(COUNTIFS('Estruturante Móvel'!$M:$M,$B109,'Estruturante Móvel'!$AM:$AM,CR$4,'Estruturante Móvel'!$AQ:$AQ,"REPARO FO"))</f>
        <v>0</v>
      </c>
      <c r="CS109" s="140">
        <f>(COUNTIFS('Estruturante Móvel'!$M:$M,$B109,'Estruturante Móvel'!$C:$C,"&lt;&gt;PREVISTO",'Estruturante Móvel'!$G:$G,CR$4))</f>
        <v>0</v>
      </c>
      <c r="CT109" s="139">
        <f>(COUNTIFS('Estruturante Móvel'!$M:$M,$B109,'Estruturante Móvel'!$AM:$AM,CT$4))-(COUNTIFS('Estruturante Móvel'!$M:$M,$B109,'Estruturante Móvel'!$AM:$AM,CT$4,'Estruturante Móvel'!$AQ:$AQ,"REPARO FO"))</f>
        <v>0</v>
      </c>
      <c r="CU109" s="140">
        <f>(COUNTIFS('Estruturante Móvel'!$M:$M,$B109,'Estruturante Móvel'!$C:$C,"&lt;&gt;PREVISTO",'Estruturante Móvel'!$G:$G,CT$4))</f>
        <v>0</v>
      </c>
      <c r="CV109" s="139">
        <f>(COUNTIFS('Estruturante Móvel'!$M:$M,$B109,'Estruturante Móvel'!$AM:$AM,CV$4))-(COUNTIFS('Estruturante Móvel'!$M:$M,$B109,'Estruturante Móvel'!$AM:$AM,CV$4,'Estruturante Móvel'!$AQ:$AQ,"REPARO FO"))</f>
        <v>0</v>
      </c>
      <c r="CW109" s="140">
        <f>(COUNTIFS('Estruturante Móvel'!$M:$M,$B109,'Estruturante Móvel'!$C:$C,"&lt;&gt;PREVISTO",'Estruturante Móvel'!$G:$G,CV$4))</f>
        <v>0</v>
      </c>
      <c r="CX109" s="139">
        <f>(COUNTIFS('Estruturante Móvel'!$M:$M,$B109,'Estruturante Móvel'!$AM:$AM,CX$4))-(COUNTIFS('Estruturante Móvel'!$M:$M,$B109,'Estruturante Móvel'!$AM:$AM,CX$4,'Estruturante Móvel'!$AQ:$AQ,"REPARO FO"))</f>
        <v>0</v>
      </c>
      <c r="CY109" s="140">
        <f>(COUNTIFS('Estruturante Móvel'!$M:$M,$B109,'Estruturante Móvel'!$C:$C,"&lt;&gt;PREVISTO",'Estruturante Móvel'!$G:$G,CX$4))</f>
        <v>0</v>
      </c>
      <c r="CZ109" s="139">
        <f>(COUNTIFS('Estruturante Móvel'!$M:$M,$B109,'Estruturante Móvel'!$AM:$AM,CZ$4))-(COUNTIFS('Estruturante Móvel'!$M:$M,$B109,'Estruturante Móvel'!$AM:$AM,CZ$4,'Estruturante Móvel'!$AQ:$AQ,"REPARO FO"))</f>
        <v>0</v>
      </c>
      <c r="DA109" s="140">
        <f>(COUNTIFS('Estruturante Móvel'!$M:$M,$B109,'Estruturante Móvel'!$C:$C,"&lt;&gt;PREVISTO",'Estruturante Móvel'!$G:$G,CZ$4))</f>
        <v>0</v>
      </c>
      <c r="DB109" s="139">
        <f>(COUNTIFS('Estruturante Móvel'!$M:$M,$B109,'Estruturante Móvel'!$AM:$AM,DB$4))-(COUNTIFS('Estruturante Móvel'!$M:$M,$B109,'Estruturante Móvel'!$AM:$AM,DB$4,'Estruturante Móvel'!$AQ:$AQ,"REPARO FO"))</f>
        <v>0</v>
      </c>
      <c r="DC109" s="140">
        <f>(COUNTIFS('Estruturante Móvel'!$M:$M,$B109,'Estruturante Móvel'!$C:$C,"&lt;&gt;PREVISTO",'Estruturante Móvel'!$G:$G,DB$4))</f>
        <v>0</v>
      </c>
      <c r="DD109" s="139">
        <f>(COUNTIFS('Estruturante Móvel'!$M:$M,$B109,'Estruturante Móvel'!$AM:$AM,DD$4))-(COUNTIFS('Estruturante Móvel'!$M:$M,$B109,'Estruturante Móvel'!$AM:$AM,DD$4,'Estruturante Móvel'!$AQ:$AQ,"REPARO FO"))</f>
        <v>0</v>
      </c>
      <c r="DE109" s="140">
        <f>(COUNTIFS('Estruturante Móvel'!$M:$M,$B109,'Estruturante Móvel'!$C:$C,"&lt;&gt;PREVISTO",'Estruturante Móvel'!$G:$G,DD$4))</f>
        <v>0</v>
      </c>
      <c r="DF109" s="139">
        <f>(COUNTIFS('Estruturante Móvel'!$M:$M,$B109,'Estruturante Móvel'!$AM:$AM,DF$4))-(COUNTIFS('Estruturante Móvel'!$M:$M,$B109,'Estruturante Móvel'!$AM:$AM,DF$4,'Estruturante Móvel'!$AQ:$AQ,"REPARO FO"))</f>
        <v>0</v>
      </c>
      <c r="DG109" s="140">
        <f>(COUNTIFS('Estruturante Móvel'!$M:$M,$B109,'Estruturante Móvel'!$C:$C,"&lt;&gt;PREVISTO",'Estruturante Móvel'!$G:$G,DF$4))</f>
        <v>0</v>
      </c>
      <c r="DH109" s="139">
        <f>(COUNTIFS('Estruturante Móvel'!$M:$M,$B109,'Estruturante Móvel'!$AM:$AM,DH$4))-(COUNTIFS('Estruturante Móvel'!$M:$M,$B109,'Estruturante Móvel'!$AM:$AM,DH$4,'Estruturante Móvel'!$AQ:$AQ,"REPARO FO"))</f>
        <v>0</v>
      </c>
      <c r="DI109" s="140">
        <f>(COUNTIFS('Estruturante Móvel'!$M:$M,$B109,'Estruturante Móvel'!$C:$C,"&lt;&gt;PREVISTO",'Estruturante Móvel'!$G:$G,DH$4))</f>
        <v>0</v>
      </c>
      <c r="DJ109" s="139">
        <f>(COUNTIFS('Estruturante Móvel'!$M:$M,$B109,'Estruturante Móvel'!$AM:$AM,DJ$4))-(COUNTIFS('Estruturante Móvel'!$M:$M,$B109,'Estruturante Móvel'!$AM:$AM,DJ$4,'Estruturante Móvel'!$AQ:$AQ,"REPARO FO"))</f>
        <v>0</v>
      </c>
      <c r="DK109" s="140">
        <f>(COUNTIFS('Estruturante Móvel'!$M:$M,$B109,'Estruturante Móvel'!$C:$C,"&lt;&gt;PREVISTO",'Estruturante Móvel'!$G:$G,DJ$4))</f>
        <v>0</v>
      </c>
      <c r="DL109" s="139">
        <f>(COUNTIFS('Estruturante Móvel'!$M:$M,$B109,'Estruturante Móvel'!$AM:$AM,DL$4))-(COUNTIFS('Estruturante Móvel'!$M:$M,$B109,'Estruturante Móvel'!$AM:$AM,DL$4,'Estruturante Móvel'!$AQ:$AQ,"REPARO FO"))</f>
        <v>0</v>
      </c>
      <c r="DM109" s="140">
        <f>(COUNTIFS('Estruturante Móvel'!$M:$M,$B109,'Estruturante Móvel'!$C:$C,"&lt;&gt;PREVISTO",'Estruturante Móvel'!$G:$G,DL$4))</f>
        <v>0</v>
      </c>
      <c r="DN109" s="139">
        <f>(COUNTIFS('Estruturante Móvel'!$M:$M,$B109,'Estruturante Móvel'!$AM:$AM,DN$4))-(COUNTIFS('Estruturante Móvel'!$M:$M,$B109,'Estruturante Móvel'!$AM:$AM,DN$4,'Estruturante Móvel'!$AQ:$AQ,"REPARO FO"))</f>
        <v>0</v>
      </c>
      <c r="DO109" s="140">
        <f>(COUNTIFS('Estruturante Móvel'!$M:$M,$B109,'Estruturante Móvel'!$C:$C,"&lt;&gt;PREVISTO",'Estruturante Móvel'!$G:$G,DN$4))</f>
        <v>0</v>
      </c>
      <c r="DP109" s="139">
        <f>(COUNTIFS('Estruturante Móvel'!$M:$M,$B109,'Estruturante Móvel'!$AM:$AM,DP$4))-(COUNTIFS('Estruturante Móvel'!$M:$M,$B109,'Estruturante Móvel'!$AM:$AM,DP$4,'Estruturante Móvel'!$AQ:$AQ,"REPARO FO"))</f>
        <v>0</v>
      </c>
      <c r="DQ109" s="140">
        <f>(COUNTIFS('Estruturante Móvel'!$M:$M,$B109,'Estruturante Móvel'!$C:$C,"&lt;&gt;PREVISTO",'Estruturante Móvel'!$G:$G,DP$4))</f>
        <v>0</v>
      </c>
      <c r="DR109" s="139">
        <f>(COUNTIFS('Estruturante Móvel'!$M:$M,$B109,'Estruturante Móvel'!$AM:$AM,DR$4))-(COUNTIFS('Estruturante Móvel'!$M:$M,$B109,'Estruturante Móvel'!$AM:$AM,DR$4,'Estruturante Móvel'!$AQ:$AQ,"REPARO FO"))</f>
        <v>0</v>
      </c>
      <c r="DS109" s="140">
        <f>(COUNTIFS('Estruturante Móvel'!$M:$M,$B109,'Estruturante Móvel'!$C:$C,"&lt;&gt;PREVISTO",'Estruturante Móvel'!$G:$G,DR$4))</f>
        <v>0</v>
      </c>
      <c r="DT109" s="139">
        <f>(COUNTIFS('Estruturante Móvel'!$M:$M,$B109,'Estruturante Móvel'!$AM:$AM,DT$4))-(COUNTIFS('Estruturante Móvel'!$M:$M,$B109,'Estruturante Móvel'!$AM:$AM,DT$4,'Estruturante Móvel'!$AQ:$AQ,"REPARO FO"))</f>
        <v>0</v>
      </c>
      <c r="DU109" s="140">
        <f>(COUNTIFS('Estruturante Móvel'!$M:$M,$B109,'Estruturante Móvel'!$C:$C,"&lt;&gt;PREVISTO",'Estruturante Móvel'!$G:$G,DT$4))</f>
        <v>0</v>
      </c>
      <c r="DV109" s="139">
        <f>(COUNTIFS('Estruturante Móvel'!$M:$M,$B109,'Estruturante Móvel'!$AM:$AM,DV$4))-(COUNTIFS('Estruturante Móvel'!$M:$M,$B109,'Estruturante Móvel'!$AM:$AM,DV$4,'Estruturante Móvel'!$AQ:$AQ,"REPARO FO"))</f>
        <v>0</v>
      </c>
      <c r="DW109" s="140">
        <f>(COUNTIFS('Estruturante Móvel'!$M:$M,$B109,'Estruturante Móvel'!$C:$C,"&lt;&gt;PREVISTO",'Estruturante Móvel'!$G:$G,DV$4))</f>
        <v>0</v>
      </c>
      <c r="DX109" s="139">
        <f>(COUNTIFS('Estruturante Móvel'!$M:$M,$B109,'Estruturante Móvel'!$AM:$AM,DX$4))-(COUNTIFS('Estruturante Móvel'!$M:$M,$B109,'Estruturante Móvel'!$AM:$AM,DX$4,'Estruturante Móvel'!$AQ:$AQ,"REPARO FO"))</f>
        <v>0</v>
      </c>
      <c r="DY109" s="140">
        <f>(COUNTIFS('Estruturante Móvel'!$M:$M,$B109,'Estruturante Móvel'!$C:$C,"&lt;&gt;PREVISTO",'Estruturante Móvel'!$G:$G,DX$4))</f>
        <v>0</v>
      </c>
      <c r="DZ109" s="139">
        <f>(COUNTIFS('Estruturante Móvel'!$M:$M,$B109,'Estruturante Móvel'!$AM:$AM,DZ$4))-(COUNTIFS('Estruturante Móvel'!$M:$M,$B109,'Estruturante Móvel'!$AM:$AM,DZ$4,'Estruturante Móvel'!$AQ:$AQ,"REPARO FO"))</f>
        <v>0</v>
      </c>
      <c r="EA109" s="140">
        <f>(COUNTIFS('Estruturante Móvel'!$M:$M,$B109,'Estruturante Móvel'!$C:$C,"&lt;&gt;PREVISTO",'Estruturante Móvel'!$G:$G,DZ$4))</f>
        <v>0</v>
      </c>
      <c r="EB109" s="139">
        <f>(COUNTIFS('Estruturante Móvel'!$M:$M,$B109,'Estruturante Móvel'!$AM:$AM,EB$4))-(COUNTIFS('Estruturante Móvel'!$M:$M,$B109,'Estruturante Móvel'!$AM:$AM,EB$4,'Estruturante Móvel'!$AQ:$AQ,"REPARO FO"))</f>
        <v>0</v>
      </c>
      <c r="EC109" s="140">
        <f>(COUNTIFS('Estruturante Móvel'!$M:$M,$B109,'Estruturante Móvel'!$C:$C,"&lt;&gt;PREVISTO",'Estruturante Móvel'!$G:$G,EB$4))</f>
        <v>0</v>
      </c>
      <c r="ED109" s="139">
        <f>(COUNTIFS('Estruturante Móvel'!$M:$M,$B109,'Estruturante Móvel'!$AM:$AM,ED$4))-(COUNTIFS('Estruturante Móvel'!$M:$M,$B109,'Estruturante Móvel'!$AM:$AM,ED$4,'Estruturante Móvel'!$AQ:$AQ,"REPARO FO"))</f>
        <v>0</v>
      </c>
      <c r="EE109" s="140">
        <f>(COUNTIFS('Estruturante Móvel'!$M:$M,$B109,'Estruturante Móvel'!$C:$C,"&lt;&gt;PREVISTO",'Estruturante Móvel'!$G:$G,ED$4))</f>
        <v>0</v>
      </c>
      <c r="EF109" s="139">
        <f>(COUNTIFS('Estruturante Móvel'!$M:$M,$B109,'Estruturante Móvel'!$AM:$AM,EF$4))-(COUNTIFS('Estruturante Móvel'!$M:$M,$B109,'Estruturante Móvel'!$AM:$AM,EF$4,'Estruturante Móvel'!$AQ:$AQ,"REPARO FO"))</f>
        <v>0</v>
      </c>
      <c r="EG109" s="140">
        <f>(COUNTIFS('Estruturante Móvel'!$M:$M,$B109,'Estruturante Móvel'!$C:$C,"&lt;&gt;PREVISTO",'Estruturante Móvel'!$G:$G,EF$4))</f>
        <v>0</v>
      </c>
      <c r="EH109" s="139">
        <f>(COUNTIFS('Estruturante Móvel'!$M:$M,$B109,'Estruturante Móvel'!$AM:$AM,EH$4))-(COUNTIFS('Estruturante Móvel'!$M:$M,$B109,'Estruturante Móvel'!$AM:$AM,EH$4,'Estruturante Móvel'!$AQ:$AQ,"REPARO FO"))</f>
        <v>0</v>
      </c>
      <c r="EI109" s="140">
        <f>(COUNTIFS('Estruturante Móvel'!$M:$M,$B109,'Estruturante Móvel'!$C:$C,"&lt;&gt;PREVISTO",'Estruturante Móvel'!$G:$G,EH$4))</f>
        <v>0</v>
      </c>
      <c r="EJ109" s="139">
        <f>(COUNTIFS('Estruturante Móvel'!$M:$M,$B109,'Estruturante Móvel'!$AM:$AM,EJ$4))-(COUNTIFS('Estruturante Móvel'!$M:$M,$B109,'Estruturante Móvel'!$AM:$AM,EJ$4,'Estruturante Móvel'!$AQ:$AQ,"REPARO FO"))</f>
        <v>0</v>
      </c>
      <c r="EK109" s="140">
        <f>(COUNTIFS('Estruturante Móvel'!$M:$M,$B109,'Estruturante Móvel'!$C:$C,"&lt;&gt;PREVISTO",'Estruturante Móvel'!$G:$G,EJ$4))</f>
        <v>0</v>
      </c>
      <c r="EL109" s="139">
        <f>(COUNTIFS('Estruturante Móvel'!$M:$M,$B109,'Estruturante Móvel'!$AM:$AM,EL$4))-(COUNTIFS('Estruturante Móvel'!$M:$M,$B109,'Estruturante Móvel'!$AM:$AM,EL$4,'Estruturante Móvel'!$AQ:$AQ,"REPARO FO"))</f>
        <v>0</v>
      </c>
      <c r="EM109" s="140">
        <f>(COUNTIFS('Estruturante Móvel'!$M:$M,$B109,'Estruturante Móvel'!$C:$C,"&lt;&gt;PREVISTO",'Estruturante Móvel'!$G:$G,EL$4))</f>
        <v>0</v>
      </c>
      <c r="EN109" s="139">
        <f>(COUNTIFS('Estruturante Móvel'!$M:$M,$B109,'Estruturante Móvel'!$AM:$AM,EN$4))-(COUNTIFS('Estruturante Móvel'!$M:$M,$B109,'Estruturante Móvel'!$AM:$AM,EN$4,'Estruturante Móvel'!$AQ:$AQ,"REPARO FO"))</f>
        <v>0</v>
      </c>
      <c r="EO109" s="140">
        <f>(COUNTIFS('Estruturante Móvel'!$M:$M,$B109,'Estruturante Móvel'!$C:$C,"&lt;&gt;PREVISTO",'Estruturante Móvel'!$G:$G,EN$4))</f>
        <v>0</v>
      </c>
      <c r="EP109" s="139">
        <f>(COUNTIFS('Estruturante Móvel'!$M:$M,$B109,'Estruturante Móvel'!$AM:$AM,EP$4))-(COUNTIFS('Estruturante Móvel'!$M:$M,$B109,'Estruturante Móvel'!$AM:$AM,EP$4,'Estruturante Móvel'!$AQ:$AQ,"REPARO FO"))</f>
        <v>0</v>
      </c>
      <c r="EQ109" s="140">
        <f>(COUNTIFS('Estruturante Móvel'!$M:$M,$B109,'Estruturante Móvel'!$C:$C,"&lt;&gt;PREVISTO",'Estruturante Móvel'!$G:$G,EP$4))</f>
        <v>0</v>
      </c>
      <c r="ER109" s="139">
        <f>(COUNTIFS('Estruturante Móvel'!$M:$M,$B109,'Estruturante Móvel'!$AM:$AM,ER$4))-(COUNTIFS('Estruturante Móvel'!$M:$M,$B109,'Estruturante Móvel'!$AM:$AM,ER$4,'Estruturante Móvel'!$AQ:$AQ,"REPARO FO"))</f>
        <v>0</v>
      </c>
      <c r="ES109" s="140">
        <f>(COUNTIFS('Estruturante Móvel'!$M:$M,$B109,'Estruturante Móvel'!$C:$C,"&lt;&gt;PREVISTO",'Estruturante Móvel'!$G:$G,ER$4))</f>
        <v>0</v>
      </c>
      <c r="ET109" s="139">
        <f>(COUNTIFS('Estruturante Móvel'!$M:$M,$B109,'Estruturante Móvel'!$AM:$AM,ET$4))-(COUNTIFS('Estruturante Móvel'!$M:$M,$B109,'Estruturante Móvel'!$AM:$AM,ET$4,'Estruturante Móvel'!$AQ:$AQ,"REPARO FO"))</f>
        <v>0</v>
      </c>
      <c r="EU109" s="140">
        <f>(COUNTIFS('Estruturante Móvel'!$M:$M,$B109,'Estruturante Móvel'!$C:$C,"&lt;&gt;PREVISTO",'Estruturante Móvel'!$G:$G,ET$4))</f>
        <v>0</v>
      </c>
      <c r="EV109" s="139">
        <f>(COUNTIFS('Estruturante Móvel'!$M:$M,$B109,'Estruturante Móvel'!$AM:$AM,EV$4))-(COUNTIFS('Estruturante Móvel'!$M:$M,$B109,'Estruturante Móvel'!$AM:$AM,EV$4,'Estruturante Móvel'!$AQ:$AQ,"REPARO FO"))</f>
        <v>0</v>
      </c>
      <c r="EW109" s="140">
        <f>(COUNTIFS('Estruturante Móvel'!$M:$M,$B109,'Estruturante Móvel'!$C:$C,"&lt;&gt;PREVISTO",'Estruturante Móvel'!$G:$G,EV$4))</f>
        <v>0</v>
      </c>
      <c r="EX109" s="139">
        <f>(COUNTIFS('Estruturante Móvel'!$M:$M,$B109,'Estruturante Móvel'!$AM:$AM,EX$4))-(COUNTIFS('Estruturante Móvel'!$M:$M,$B109,'Estruturante Móvel'!$AM:$AM,EX$4,'Estruturante Móvel'!$AQ:$AQ,"REPARO FO"))</f>
        <v>0</v>
      </c>
      <c r="EY109" s="140">
        <f>(COUNTIFS('Estruturante Móvel'!$M:$M,$B109,'Estruturante Móvel'!$C:$C,"&lt;&gt;PREVISTO",'Estruturante Móvel'!$G:$G,EX$4))</f>
        <v>0</v>
      </c>
      <c r="EZ109" s="139">
        <f>(COUNTIFS('Estruturante Móvel'!$M:$M,$B109,'Estruturante Móvel'!$AM:$AM,EZ$4))-(COUNTIFS('Estruturante Móvel'!$M:$M,$B109,'Estruturante Móvel'!$AM:$AM,EZ$4,'Estruturante Móvel'!$AQ:$AQ,"REPARO FO"))</f>
        <v>0</v>
      </c>
      <c r="FA109" s="140">
        <f>(COUNTIFS('Estruturante Móvel'!$M:$M,$B109,'Estruturante Móvel'!$C:$C,"&lt;&gt;PREVISTO",'Estruturante Móvel'!$G:$G,EZ$4))</f>
        <v>0</v>
      </c>
      <c r="FB109" s="139">
        <f>(COUNTIFS('Estruturante Móvel'!$M:$M,$B109,'Estruturante Móvel'!$AM:$AM,FB$4))-(COUNTIFS('Estruturante Móvel'!$M:$M,$B109,'Estruturante Móvel'!$AM:$AM,FB$4,'Estruturante Móvel'!$AQ:$AQ,"REPARO FO"))</f>
        <v>0</v>
      </c>
      <c r="FC109" s="140">
        <f>(COUNTIFS('Estruturante Móvel'!$M:$M,$B109,'Estruturante Móvel'!$C:$C,"&lt;&gt;PREVISTO",'Estruturante Móvel'!$G:$G,FB$4))</f>
        <v>0</v>
      </c>
      <c r="FD109" s="139">
        <f>(COUNTIFS('Estruturante Móvel'!$M:$M,$B109,'Estruturante Móvel'!$AM:$AM,FD$4))-(COUNTIFS('Estruturante Móvel'!$M:$M,$B109,'Estruturante Móvel'!$AM:$AM,FD$4,'Estruturante Móvel'!$AQ:$AQ,"REPARO FO"))</f>
        <v>0</v>
      </c>
      <c r="FE109" s="140">
        <f>(COUNTIFS('Estruturante Móvel'!$M:$M,$B109,'Estruturante Móvel'!$C:$C,"&lt;&gt;PREVISTO",'Estruturante Móvel'!$G:$G,FD$4))</f>
        <v>0</v>
      </c>
      <c r="FF109" s="139">
        <f>(COUNTIFS('Estruturante Móvel'!$M:$M,$B109,'Estruturante Móvel'!$AM:$AM,FF$4))-(COUNTIFS('Estruturante Móvel'!$M:$M,$B109,'Estruturante Móvel'!$AM:$AM,FF$4,'Estruturante Móvel'!$AQ:$AQ,"REPARO FO"))</f>
        <v>0</v>
      </c>
      <c r="FG109" s="140">
        <f>(COUNTIFS('Estruturante Móvel'!$M:$M,$B109,'Estruturante Móvel'!$C:$C,"&lt;&gt;PREVISTO",'Estruturante Móvel'!$G:$G,FF$4))</f>
        <v>0</v>
      </c>
      <c r="FH109" s="139">
        <f>(COUNTIFS('Estruturante Móvel'!$M:$M,$B109,'Estruturante Móvel'!$AM:$AM,FH$4))-(COUNTIFS('Estruturante Móvel'!$M:$M,$B109,'Estruturante Móvel'!$AM:$AM,FH$4,'Estruturante Móvel'!$AQ:$AQ,"REPARO FO"))</f>
        <v>0</v>
      </c>
      <c r="FI109" s="140">
        <f>(COUNTIFS('Estruturante Móvel'!$M:$M,$B109,'Estruturante Móvel'!$C:$C,"&lt;&gt;PREVISTO",'Estruturante Móvel'!$G:$G,FH$4))</f>
        <v>0</v>
      </c>
      <c r="FJ109" s="139">
        <f>(COUNTIFS('Estruturante Móvel'!$M:$M,$B109,'Estruturante Móvel'!$AM:$AM,FJ$4))-(COUNTIFS('Estruturante Móvel'!$M:$M,$B109,'Estruturante Móvel'!$AM:$AM,FJ$4,'Estruturante Móvel'!$AQ:$AQ,"REPARO FO"))</f>
        <v>0</v>
      </c>
      <c r="FK109" s="140">
        <f>(COUNTIFS('Estruturante Móvel'!$M:$M,$B109,'Estruturante Móvel'!$C:$C,"&lt;&gt;PREVISTO",'Estruturante Móvel'!$G:$G,FJ$4))</f>
        <v>0</v>
      </c>
      <c r="FL109" s="139">
        <f>(COUNTIFS('Estruturante Móvel'!$M:$M,$B109,'Estruturante Móvel'!$AM:$AM,FL$4))-(COUNTIFS('Estruturante Móvel'!$M:$M,$B109,'Estruturante Móvel'!$AM:$AM,FL$4,'Estruturante Móvel'!$AQ:$AQ,"REPARO FO"))</f>
        <v>0</v>
      </c>
      <c r="FM109" s="140">
        <f>(COUNTIFS('Estruturante Móvel'!$M:$M,$B109,'Estruturante Móvel'!$C:$C,"&lt;&gt;PREVISTO",'Estruturante Móvel'!$G:$G,FL$4))</f>
        <v>0</v>
      </c>
      <c r="FN109" s="139">
        <f>(COUNTIFS('Estruturante Móvel'!$M:$M,$B109,'Estruturante Móvel'!$AM:$AM,FN$4))-(COUNTIFS('Estruturante Móvel'!$M:$M,$B109,'Estruturante Móvel'!$AM:$AM,FN$4,'Estruturante Móvel'!$AQ:$AQ,"REPARO FO"))</f>
        <v>0</v>
      </c>
      <c r="FO109" s="140">
        <f>(COUNTIFS('Estruturante Móvel'!$M:$M,$B109,'Estruturante Móvel'!$C:$C,"&lt;&gt;PREVISTO",'Estruturante Móvel'!$G:$G,FN$4))</f>
        <v>0</v>
      </c>
      <c r="FP109" s="139">
        <f>(COUNTIFS('Estruturante Móvel'!$M:$M,$B109,'Estruturante Móvel'!$AM:$AM,FP$4))-(COUNTIFS('Estruturante Móvel'!$M:$M,$B109,'Estruturante Móvel'!$AM:$AM,FP$4,'Estruturante Móvel'!$AQ:$AQ,"REPARO FO"))</f>
        <v>0</v>
      </c>
      <c r="FQ109" s="140">
        <f>(COUNTIFS('Estruturante Móvel'!$M:$M,$B109,'Estruturante Móvel'!$C:$C,"&lt;&gt;PREVISTO",'Estruturante Móvel'!$G:$G,FP$4))</f>
        <v>0</v>
      </c>
      <c r="FR109" s="139">
        <f>(COUNTIFS('Estruturante Móvel'!$M:$M,$B109,'Estruturante Móvel'!$AM:$AM,FR$4))-(COUNTIFS('Estruturante Móvel'!$M:$M,$B109,'Estruturante Móvel'!$AM:$AM,FR$4,'Estruturante Móvel'!$AQ:$AQ,"REPARO FO"))</f>
        <v>0</v>
      </c>
      <c r="FS109" s="140">
        <f>(COUNTIFS('Estruturante Móvel'!$M:$M,$B109,'Estruturante Móvel'!$C:$C,"&lt;&gt;PREVISTO",'Estruturante Móvel'!$G:$G,FR$4))</f>
        <v>0</v>
      </c>
      <c r="FT109" s="139">
        <f>(COUNTIFS('Estruturante Móvel'!$M:$M,$B109,'Estruturante Móvel'!$AM:$AM,FT$4))-(COUNTIFS('Estruturante Móvel'!$M:$M,$B109,'Estruturante Móvel'!$AM:$AM,FT$4,'Estruturante Móvel'!$AQ:$AQ,"REPARO FO"))</f>
        <v>0</v>
      </c>
      <c r="FU109" s="140">
        <f>(COUNTIFS('Estruturante Móvel'!$M:$M,$B109,'Estruturante Móvel'!$C:$C,"&lt;&gt;PREVISTO",'Estruturante Móvel'!$G:$G,FT$4))</f>
        <v>0</v>
      </c>
      <c r="FV109" s="139">
        <f>(COUNTIFS('Estruturante Móvel'!$M:$M,$B109,'Estruturante Móvel'!$AM:$AM,FV$4))-(COUNTIFS('Estruturante Móvel'!$M:$M,$B109,'Estruturante Móvel'!$AM:$AM,FV$4,'Estruturante Móvel'!$AQ:$AQ,"REPARO FO"))</f>
        <v>0</v>
      </c>
      <c r="FW109" s="140">
        <f>(COUNTIFS('Estruturante Móvel'!$M:$M,$B109,'Estruturante Móvel'!$C:$C,"&lt;&gt;PREVISTO",'Estruturante Móvel'!$G:$G,FV$4))</f>
        <v>0</v>
      </c>
      <c r="FX109" s="139">
        <f>(COUNTIFS('Estruturante Móvel'!$M:$M,$B109,'Estruturante Móvel'!$AM:$AM,FX$4))-(COUNTIFS('Estruturante Móvel'!$M:$M,$B109,'Estruturante Móvel'!$AM:$AM,FX$4,'Estruturante Móvel'!$AQ:$AQ,"REPARO FO"))</f>
        <v>0</v>
      </c>
      <c r="FY109" s="140">
        <f>(COUNTIFS('Estruturante Móvel'!$M:$M,$B109,'Estruturante Móvel'!$C:$C,"&lt;&gt;PREVISTO",'Estruturante Móvel'!$G:$G,FX$4))</f>
        <v>0</v>
      </c>
      <c r="FZ109" s="139">
        <f>(COUNTIFS('Estruturante Móvel'!$M:$M,$B109,'Estruturante Móvel'!$AM:$AM,FZ$4))-(COUNTIFS('Estruturante Móvel'!$M:$M,$B109,'Estruturante Móvel'!$AM:$AM,FZ$4,'Estruturante Móvel'!$AQ:$AQ,"REPARO FO"))</f>
        <v>0</v>
      </c>
      <c r="GA109" s="140">
        <f>(COUNTIFS('Estruturante Móvel'!$M:$M,$B109,'Estruturante Móvel'!$C:$C,"&lt;&gt;PREVISTO",'Estruturante Móvel'!$G:$G,FZ$4))</f>
        <v>0</v>
      </c>
      <c r="GB109" s="139">
        <f>(COUNTIFS('Estruturante Móvel'!$M:$M,$B109,'Estruturante Móvel'!$AM:$AM,GB$4))-(COUNTIFS('Estruturante Móvel'!$M:$M,$B109,'Estruturante Móvel'!$AM:$AM,GB$4,'Estruturante Móvel'!$AQ:$AQ,"REPARO FO"))</f>
        <v>0</v>
      </c>
      <c r="GC109" s="140">
        <f>(COUNTIFS('Estruturante Móvel'!$M:$M,$B109,'Estruturante Móvel'!$C:$C,"&lt;&gt;PREVISTO",'Estruturante Móvel'!$G:$G,GB$4))</f>
        <v>0</v>
      </c>
      <c r="GD109" s="139">
        <f>(COUNTIFS('Estruturante Móvel'!$M:$M,$B109,'Estruturante Móvel'!$AM:$AM,GD$4))-(COUNTIFS('Estruturante Móvel'!$M:$M,$B109,'Estruturante Móvel'!$AM:$AM,GD$4,'Estruturante Móvel'!$AQ:$AQ,"REPARO FO"))</f>
        <v>0</v>
      </c>
      <c r="GE109" s="140">
        <f>(COUNTIFS('Estruturante Móvel'!$M:$M,$B109,'Estruturante Móvel'!$C:$C,"&lt;&gt;PREVISTO",'Estruturante Móvel'!$G:$G,GD$4))</f>
        <v>0</v>
      </c>
      <c r="GF109" s="139">
        <f>(COUNTIFS('Estruturante Móvel'!$M:$M,$B109,'Estruturante Móvel'!$AM:$AM,GF$4))-(COUNTIFS('Estruturante Móvel'!$M:$M,$B109,'Estruturante Móvel'!$AM:$AM,GF$4,'Estruturante Móvel'!$AQ:$AQ,"REPARO FO"))</f>
        <v>0</v>
      </c>
      <c r="GG109" s="140">
        <f>(COUNTIFS('Estruturante Móvel'!$M:$M,$B109,'Estruturante Móvel'!$C:$C,"&lt;&gt;PREVISTO",'Estruturante Móvel'!$G:$G,GF$4))</f>
        <v>0</v>
      </c>
      <c r="GH109" s="139">
        <f>(COUNTIFS('Estruturante Móvel'!$M:$M,$B109,'Estruturante Móvel'!$AM:$AM,GH$4))-(COUNTIFS('Estruturante Móvel'!$M:$M,$B109,'Estruturante Móvel'!$AM:$AM,GH$4,'Estruturante Móvel'!$AQ:$AQ,"REPARO FO"))</f>
        <v>0</v>
      </c>
      <c r="GI109" s="140">
        <f>(COUNTIFS('Estruturante Móvel'!$M:$M,$B109,'Estruturante Móvel'!$C:$C,"&lt;&gt;PREVISTO",'Estruturante Móvel'!$G:$G,GH$4))</f>
        <v>0</v>
      </c>
      <c r="GJ109" s="139">
        <f>(COUNTIFS('Estruturante Móvel'!$M:$M,$B109,'Estruturante Móvel'!$AM:$AM,GJ$4))-(COUNTIFS('Estruturante Móvel'!$M:$M,$B109,'Estruturante Móvel'!$AM:$AM,GJ$4,'Estruturante Móvel'!$AQ:$AQ,"REPARO FO"))</f>
        <v>0</v>
      </c>
      <c r="GK109" s="140">
        <f>(COUNTIFS('Estruturante Móvel'!$M:$M,$B109,'Estruturante Móvel'!$C:$C,"&lt;&gt;PREVISTO",'Estruturante Móvel'!$G:$G,GJ$4))</f>
        <v>0</v>
      </c>
      <c r="GL109" s="139">
        <f>(COUNTIFS('Estruturante Móvel'!$M:$M,$B109,'Estruturante Móvel'!$AM:$AM,GL$4))-(COUNTIFS('Estruturante Móvel'!$M:$M,$B109,'Estruturante Móvel'!$AM:$AM,GL$4,'Estruturante Móvel'!$AQ:$AQ,"REPARO FO"))</f>
        <v>0</v>
      </c>
      <c r="GM109" s="140">
        <f>(COUNTIFS('Estruturante Móvel'!$M:$M,$B109,'Estruturante Móvel'!$C:$C,"&lt;&gt;PREVISTO",'Estruturante Móvel'!$G:$G,GL$4))</f>
        <v>0</v>
      </c>
      <c r="GN109" s="139">
        <f>(COUNTIFS('Estruturante Móvel'!$M:$M,$B109,'Estruturante Móvel'!$AM:$AM,GN$4))-(COUNTIFS('Estruturante Móvel'!$M:$M,$B109,'Estruturante Móvel'!$AM:$AM,GN$4,'Estruturante Móvel'!$AQ:$AQ,"REPARO FO"))</f>
        <v>0</v>
      </c>
      <c r="GO109" s="140">
        <f>(COUNTIFS('Estruturante Móvel'!$M:$M,$B109,'Estruturante Móvel'!$C:$C,"&lt;&gt;PREVISTO",'Estruturante Móvel'!$G:$G,GN$4))</f>
        <v>0</v>
      </c>
      <c r="GP109" s="139">
        <f>(COUNTIFS('Estruturante Móvel'!$M:$M,$B109,'Estruturante Móvel'!$AM:$AM,GP$4))-(COUNTIFS('Estruturante Móvel'!$M:$M,$B109,'Estruturante Móvel'!$AM:$AM,GP$4,'Estruturante Móvel'!$AQ:$AQ,"REPARO FO"))</f>
        <v>0</v>
      </c>
      <c r="GQ109" s="140">
        <f>(COUNTIFS('Estruturante Móvel'!$M:$M,$B109,'Estruturante Móvel'!$C:$C,"&lt;&gt;PREVISTO",'Estruturante Móvel'!$G:$G,GP$4))</f>
        <v>0</v>
      </c>
      <c r="GR109" s="139">
        <f>(COUNTIFS('Estruturante Móvel'!$M:$M,$B109,'Estruturante Móvel'!$AM:$AM,GR$4))-(COUNTIFS('Estruturante Móvel'!$M:$M,$B109,'Estruturante Móvel'!$AM:$AM,GR$4,'Estruturante Móvel'!$AQ:$AQ,"REPARO FO"))</f>
        <v>0</v>
      </c>
      <c r="GS109" s="140">
        <f>(COUNTIFS('Estruturante Móvel'!$M:$M,$B109,'Estruturante Móvel'!$C:$C,"&lt;&gt;PREVISTO",'Estruturante Móvel'!$G:$G,GR$4))</f>
        <v>0</v>
      </c>
      <c r="GT109" s="139">
        <f>(COUNTIFS('Estruturante Móvel'!$M:$M,$B109,'Estruturante Móvel'!$AM:$AM,GT$4))-(COUNTIFS('Estruturante Móvel'!$M:$M,$B109,'Estruturante Móvel'!$AM:$AM,GT$4,'Estruturante Móvel'!$AQ:$AQ,"REPARO FO"))</f>
        <v>0</v>
      </c>
      <c r="GU109" s="140">
        <f>(COUNTIFS('Estruturante Móvel'!$M:$M,$B109,'Estruturante Móvel'!$C:$C,"&lt;&gt;PREVISTO",'Estruturante Móvel'!$G:$G,GT$4))</f>
        <v>0</v>
      </c>
      <c r="GV109" s="139">
        <f>(COUNTIFS('Estruturante Móvel'!$M:$M,$B109,'Estruturante Móvel'!$AM:$AM,GV$4))-(COUNTIFS('Estruturante Móvel'!$M:$M,$B109,'Estruturante Móvel'!$AM:$AM,GV$4,'Estruturante Móvel'!$AQ:$AQ,"REPARO FO"))</f>
        <v>0</v>
      </c>
      <c r="GW109" s="140">
        <f>(COUNTIFS('Estruturante Móvel'!$M:$M,$B109,'Estruturante Móvel'!$C:$C,"&lt;&gt;PREVISTO",'Estruturante Móvel'!$G:$G,GV$4))</f>
        <v>0</v>
      </c>
      <c r="GX109" s="139">
        <f>(COUNTIFS('Estruturante Móvel'!$M:$M,$B109,'Estruturante Móvel'!$AM:$AM,GX$4))-(COUNTIFS('Estruturante Móvel'!$M:$M,$B109,'Estruturante Móvel'!$AM:$AM,GX$4,'Estruturante Móvel'!$AQ:$AQ,"REPARO FO"))</f>
        <v>0</v>
      </c>
      <c r="GY109" s="140">
        <f>(COUNTIFS('Estruturante Móvel'!$M:$M,$B109,'Estruturante Móvel'!$C:$C,"&lt;&gt;PREVISTO",'Estruturante Móvel'!$G:$G,GX$4))</f>
        <v>0</v>
      </c>
      <c r="GZ109" s="139">
        <f>(COUNTIFS('Estruturante Móvel'!$M:$M,$B109,'Estruturante Móvel'!$AM:$AM,GZ$4))-(COUNTIFS('Estruturante Móvel'!$M:$M,$B109,'Estruturante Móvel'!$AM:$AM,GZ$4,'Estruturante Móvel'!$AQ:$AQ,"REPARO FO"))</f>
        <v>0</v>
      </c>
      <c r="HA109" s="140">
        <f>(COUNTIFS('Estruturante Móvel'!$M:$M,$B109,'Estruturante Móvel'!$C:$C,"&lt;&gt;PREVISTO",'Estruturante Móvel'!$G:$G,GZ$4))</f>
        <v>0</v>
      </c>
      <c r="HB109" s="139">
        <f>(COUNTIFS('Estruturante Móvel'!$M:$M,$B109,'Estruturante Móvel'!$AM:$AM,HB$4))-(COUNTIFS('Estruturante Móvel'!$M:$M,$B109,'Estruturante Móvel'!$AM:$AM,HB$4,'Estruturante Móvel'!$AQ:$AQ,"REPARO FO"))</f>
        <v>0</v>
      </c>
      <c r="HC109" s="140">
        <f>(COUNTIFS('Estruturante Móvel'!$M:$M,$B109,'Estruturante Móvel'!$C:$C,"&lt;&gt;PREVISTO",'Estruturante Móvel'!$G:$G,HB$4))</f>
        <v>0</v>
      </c>
      <c r="HD109" s="139">
        <f>(COUNTIFS('Estruturante Móvel'!$M:$M,$B109,'Estruturante Móvel'!$AM:$AM,HD$4))-(COUNTIFS('Estruturante Móvel'!$M:$M,$B109,'Estruturante Móvel'!$AM:$AM,HD$4,'Estruturante Móvel'!$AQ:$AQ,"REPARO FO"))</f>
        <v>0</v>
      </c>
      <c r="HE109" s="140">
        <f>(COUNTIFS('Estruturante Móvel'!$M:$M,$B109,'Estruturante Móvel'!$C:$C,"&lt;&gt;PREVISTO",'Estruturante Móvel'!$G:$G,HD$4))</f>
        <v>0</v>
      </c>
      <c r="HF109" s="139">
        <f>(COUNTIFS('Estruturante Móvel'!$M:$M,$B109,'Estruturante Móvel'!$AM:$AM,HF$4))-(COUNTIFS('Estruturante Móvel'!$M:$M,$B109,'Estruturante Móvel'!$AM:$AM,HF$4,'Estruturante Móvel'!$AQ:$AQ,"REPARO FO"))</f>
        <v>0</v>
      </c>
      <c r="HG109" s="140">
        <f>(COUNTIFS('Estruturante Móvel'!$M:$M,$B109,'Estruturante Móvel'!$C:$C,"&lt;&gt;PREVISTO",'Estruturante Móvel'!$G:$G,HF$4))</f>
        <v>0</v>
      </c>
      <c r="HH109" s="139">
        <f>(COUNTIFS('Estruturante Móvel'!$M:$M,$B109,'Estruturante Móvel'!$AM:$AM,HH$4))-(COUNTIFS('Estruturante Móvel'!$M:$M,$B109,'Estruturante Móvel'!$AM:$AM,HH$4,'Estruturante Móvel'!$AQ:$AQ,"REPARO FO"))</f>
        <v>0</v>
      </c>
      <c r="HI109" s="140">
        <f>(COUNTIFS('Estruturante Móvel'!$M:$M,$B109,'Estruturante Móvel'!$C:$C,"&lt;&gt;PREVISTO",'Estruturante Móvel'!$G:$G,HH$4))</f>
        <v>0</v>
      </c>
      <c r="HJ109" s="139">
        <f>(COUNTIFS('Estruturante Móvel'!$M:$M,$B109,'Estruturante Móvel'!$AM:$AM,HJ$4))-(COUNTIFS('Estruturante Móvel'!$M:$M,$B109,'Estruturante Móvel'!$AM:$AM,HJ$4,'Estruturante Móvel'!$AQ:$AQ,"REPARO FO"))</f>
        <v>0</v>
      </c>
      <c r="HK109" s="140">
        <f>(COUNTIFS('Estruturante Móvel'!$M:$M,$B109,'Estruturante Móvel'!$C:$C,"&lt;&gt;PREVISTO",'Estruturante Móvel'!$G:$G,HJ$4))</f>
        <v>0</v>
      </c>
      <c r="HL109" s="139">
        <f>(COUNTIFS('Estruturante Móvel'!$M:$M,$B109,'Estruturante Móvel'!$AM:$AM,HL$4))-(COUNTIFS('Estruturante Móvel'!$M:$M,$B109,'Estruturante Móvel'!$AM:$AM,HL$4,'Estruturante Móvel'!$AQ:$AQ,"REPARO FO"))</f>
        <v>0</v>
      </c>
      <c r="HM109" s="140">
        <f>(COUNTIFS('Estruturante Móvel'!$M:$M,$B109,'Estruturante Móvel'!$C:$C,"&lt;&gt;PREVISTO",'Estruturante Móvel'!$G:$G,HL$4))</f>
        <v>0</v>
      </c>
      <c r="HN109" s="139">
        <f>(COUNTIFS('Estruturante Móvel'!$M:$M,$B109,'Estruturante Móvel'!$AM:$AM,HN$4))-(COUNTIFS('Estruturante Móvel'!$M:$M,$B109,'Estruturante Móvel'!$AM:$AM,HN$4,'Estruturante Móvel'!$AQ:$AQ,"REPARO FO"))</f>
        <v>0</v>
      </c>
      <c r="HO109" s="140">
        <f>(COUNTIFS('Estruturante Móvel'!$M:$M,$B109,'Estruturante Móvel'!$C:$C,"&lt;&gt;PREVISTO",'Estruturante Móvel'!$G:$G,HN$4))</f>
        <v>0</v>
      </c>
      <c r="HP109" s="139">
        <f>(COUNTIFS('Estruturante Móvel'!$M:$M,$B109,'Estruturante Móvel'!$AM:$AM,HP$4))-(COUNTIFS('Estruturante Móvel'!$M:$M,$B109,'Estruturante Móvel'!$AM:$AM,HP$4,'Estruturante Móvel'!$AQ:$AQ,"REPARO FO"))</f>
        <v>0</v>
      </c>
      <c r="HQ109" s="140">
        <f>(COUNTIFS('Estruturante Móvel'!$M:$M,$B109,'Estruturante Móvel'!$C:$C,"&lt;&gt;PREVISTO",'Estruturante Móvel'!$G:$G,HP$4))</f>
        <v>0</v>
      </c>
      <c r="HR109" s="139">
        <f>(COUNTIFS('Estruturante Móvel'!$M:$M,$B109,'Estruturante Móvel'!$AM:$AM,HR$4))-(COUNTIFS('Estruturante Móvel'!$M:$M,$B109,'Estruturante Móvel'!$AM:$AM,HR$4,'Estruturante Móvel'!$AQ:$AQ,"REPARO FO"))</f>
        <v>0</v>
      </c>
      <c r="HS109" s="140">
        <f>(COUNTIFS('Estruturante Móvel'!$M:$M,$B109,'Estruturante Móvel'!$C:$C,"&lt;&gt;PREVISTO",'Estruturante Móvel'!$G:$G,HR$4))</f>
        <v>0</v>
      </c>
      <c r="HT109" s="139">
        <f>(COUNTIFS('Estruturante Móvel'!$M:$M,$B109,'Estruturante Móvel'!$AM:$AM,HT$4))-(COUNTIFS('Estruturante Móvel'!$M:$M,$B109,'Estruturante Móvel'!$AM:$AM,HT$4,'Estruturante Móvel'!$AQ:$AQ,"REPARO FO"))</f>
        <v>0</v>
      </c>
      <c r="HU109" s="140">
        <f>(COUNTIFS('Estruturante Móvel'!$M:$M,$B109,'Estruturante Móvel'!$C:$C,"&lt;&gt;PREVISTO",'Estruturante Móvel'!$G:$G,HT$4))</f>
        <v>0</v>
      </c>
      <c r="HV109" s="139">
        <f>(COUNTIFS('Estruturante Móvel'!$M:$M,$B109,'Estruturante Móvel'!$AM:$AM,HV$4))-(COUNTIFS('Estruturante Móvel'!$M:$M,$B109,'Estruturante Móvel'!$AM:$AM,HV$4,'Estruturante Móvel'!$AQ:$AQ,"REPARO FO"))</f>
        <v>0</v>
      </c>
      <c r="HW109" s="140">
        <f>(COUNTIFS('Estruturante Móvel'!$M:$M,$B109,'Estruturante Móvel'!$C:$C,"&lt;&gt;PREVISTO",'Estruturante Móvel'!$G:$G,HV$4))</f>
        <v>0</v>
      </c>
      <c r="HX109" s="139">
        <f>(COUNTIFS('Estruturante Móvel'!$M:$M,$B109,'Estruturante Móvel'!$AM:$AM,HX$4))-(COUNTIFS('Estruturante Móvel'!$M:$M,$B109,'Estruturante Móvel'!$AM:$AM,HX$4,'Estruturante Móvel'!$AQ:$AQ,"REPARO FO"))</f>
        <v>0</v>
      </c>
      <c r="HY109" s="140">
        <f>(COUNTIFS('Estruturante Móvel'!$M:$M,$B109,'Estruturante Móvel'!$C:$C,"&lt;&gt;PREVISTO",'Estruturante Móvel'!$G:$G,HX$4))</f>
        <v>0</v>
      </c>
      <c r="HZ109" s="139">
        <f>(COUNTIFS('Estruturante Móvel'!$M:$M,$B109,'Estruturante Móvel'!$AM:$AM,HZ$4))-(COUNTIFS('Estruturante Móvel'!$M:$M,$B109,'Estruturante Móvel'!$AM:$AM,HZ$4,'Estruturante Móvel'!$AQ:$AQ,"REPARO FO"))</f>
        <v>0</v>
      </c>
      <c r="IA109" s="140">
        <f>(COUNTIFS('Estruturante Móvel'!$M:$M,$B109,'Estruturante Móvel'!$C:$C,"&lt;&gt;PREVISTO",'Estruturante Móvel'!$G:$G,HZ$4))</f>
        <v>0</v>
      </c>
      <c r="IB109" s="139">
        <f>(COUNTIFS('Estruturante Móvel'!$M:$M,$B109,'Estruturante Móvel'!$AM:$AM,IB$4))-(COUNTIFS('Estruturante Móvel'!$M:$M,$B109,'Estruturante Móvel'!$AM:$AM,IB$4,'Estruturante Móvel'!$AQ:$AQ,"REPARO FO"))</f>
        <v>0</v>
      </c>
      <c r="IC109" s="140">
        <f>(COUNTIFS('Estruturante Móvel'!$M:$M,$B109,'Estruturante Móvel'!$C:$C,"&lt;&gt;PREVISTO",'Estruturante Móvel'!$G:$G,IB$4))</f>
        <v>0</v>
      </c>
      <c r="ID109" s="139">
        <f>(COUNTIFS('Estruturante Móvel'!$M:$M,$B109,'Estruturante Móvel'!$AM:$AM,ID$4))-(COUNTIFS('Estruturante Móvel'!$M:$M,$B109,'Estruturante Móvel'!$AM:$AM,ID$4,'Estruturante Móvel'!$AQ:$AQ,"REPARO FO"))</f>
        <v>0</v>
      </c>
      <c r="IE109" s="140">
        <f>(COUNTIFS('Estruturante Móvel'!$M:$M,$B109,'Estruturante Móvel'!$C:$C,"&lt;&gt;PREVISTO",'Estruturante Móvel'!$G:$G,ID$4))</f>
        <v>0</v>
      </c>
      <c r="IF109" s="139">
        <f>(COUNTIFS('Estruturante Móvel'!$M:$M,$B109,'Estruturante Móvel'!$AM:$AM,IF$4))-(COUNTIFS('Estruturante Móvel'!$M:$M,$B109,'Estruturante Móvel'!$AM:$AM,IF$4,'Estruturante Móvel'!$AQ:$AQ,"REPARO FO"))</f>
        <v>0</v>
      </c>
      <c r="IG109" s="140">
        <f>(COUNTIFS('Estruturante Móvel'!$M:$M,$B109,'Estruturante Móvel'!$C:$C,"&lt;&gt;PREVISTO",'Estruturante Móvel'!$G:$G,IF$4))</f>
        <v>0</v>
      </c>
      <c r="IH109" s="139">
        <f>(COUNTIFS('Estruturante Móvel'!$M:$M,$B109,'Estruturante Móvel'!$AM:$AM,IH$4))-(COUNTIFS('Estruturante Móvel'!$M:$M,$B109,'Estruturante Móvel'!$AM:$AM,IH$4,'Estruturante Móvel'!$AQ:$AQ,"REPARO FO"))</f>
        <v>0</v>
      </c>
      <c r="II109" s="140">
        <f>(COUNTIFS('Estruturante Móvel'!$M:$M,$B109,'Estruturante Móvel'!$C:$C,"&lt;&gt;PREVISTO",'Estruturante Móvel'!$G:$G,IH$4))</f>
        <v>0</v>
      </c>
      <c r="IJ109" s="139">
        <f>(COUNTIFS('Estruturante Móvel'!$M:$M,$B109,'Estruturante Móvel'!$AM:$AM,IJ$4))-(COUNTIFS('Estruturante Móvel'!$M:$M,$B109,'Estruturante Móvel'!$AM:$AM,IJ$4,'Estruturante Móvel'!$AQ:$AQ,"REPARO FO"))</f>
        <v>0</v>
      </c>
      <c r="IK109" s="140">
        <f>(COUNTIFS('Estruturante Móvel'!$M:$M,$B109,'Estruturante Móvel'!$C:$C,"&lt;&gt;PREVISTO",'Estruturante Móvel'!$G:$G,IJ$4))</f>
        <v>0</v>
      </c>
      <c r="IL109" s="139">
        <f>(COUNTIFS('Estruturante Móvel'!$M:$M,$B109,'Estruturante Móvel'!$AM:$AM,IL$4))-(COUNTIFS('Estruturante Móvel'!$M:$M,$B109,'Estruturante Móvel'!$AM:$AM,IL$4,'Estruturante Móvel'!$AQ:$AQ,"REPARO FO"))</f>
        <v>0</v>
      </c>
      <c r="IM109" s="140">
        <f>(COUNTIFS('Estruturante Móvel'!$M:$M,$B109,'Estruturante Móvel'!$C:$C,"&lt;&gt;PREVISTO",'Estruturante Móvel'!$G:$G,IL$4))</f>
        <v>0</v>
      </c>
      <c r="IN109" s="139">
        <f>(COUNTIFS('Estruturante Móvel'!$M:$M,$B109,'Estruturante Móvel'!$AM:$AM,IN$4))-(COUNTIFS('Estruturante Móvel'!$M:$M,$B109,'Estruturante Móvel'!$AM:$AM,IN$4,'Estruturante Móvel'!$AQ:$AQ,"REPARO FO"))</f>
        <v>0</v>
      </c>
      <c r="IO109" s="140">
        <f>(COUNTIFS('Estruturante Móvel'!$M:$M,$B109,'Estruturante Móvel'!$C:$C,"&lt;&gt;PREVISTO",'Estruturante Móvel'!$G:$G,IN$4))</f>
        <v>0</v>
      </c>
      <c r="IP109" s="139">
        <f>(COUNTIFS('Estruturante Móvel'!$M:$M,$B109,'Estruturante Móvel'!$AM:$AM,IP$4))-(COUNTIFS('Estruturante Móvel'!$M:$M,$B109,'Estruturante Móvel'!$AM:$AM,IP$4,'Estruturante Móvel'!$AQ:$AQ,"REPARO FO"))</f>
        <v>0</v>
      </c>
      <c r="IQ109" s="140">
        <f>(COUNTIFS('Estruturante Móvel'!$M:$M,$B109,'Estruturante Móvel'!$C:$C,"&lt;&gt;PREVISTO",'Estruturante Móvel'!$G:$G,IP$4))</f>
        <v>0</v>
      </c>
      <c r="IR109" s="139">
        <f>(COUNTIFS('Estruturante Móvel'!$M:$M,$B109,'Estruturante Móvel'!$AM:$AM,IR$4))-(COUNTIFS('Estruturante Móvel'!$M:$M,$B109,'Estruturante Móvel'!$AM:$AM,IR$4,'Estruturante Móvel'!$AQ:$AQ,"REPARO FO"))</f>
        <v>0</v>
      </c>
      <c r="IS109" s="140">
        <f>(COUNTIFS('Estruturante Móvel'!$M:$M,$B109,'Estruturante Móvel'!$C:$C,"&lt;&gt;PREVISTO",'Estruturante Móvel'!$G:$G,IR$4))</f>
        <v>0</v>
      </c>
      <c r="IT109" s="139">
        <f>(COUNTIFS('Estruturante Móvel'!$M:$M,$B109,'Estruturante Móvel'!$AM:$AM,IT$4))-(COUNTIFS('Estruturante Móvel'!$M:$M,$B109,'Estruturante Móvel'!$AM:$AM,IT$4,'Estruturante Móvel'!$AQ:$AQ,"REPARO FO"))</f>
        <v>0</v>
      </c>
      <c r="IU109" s="140">
        <f>(COUNTIFS('Estruturante Móvel'!$M:$M,$B109,'Estruturante Móvel'!$C:$C,"&lt;&gt;PREVISTO",'Estruturante Móvel'!$G:$G,IT$4))</f>
        <v>0</v>
      </c>
      <c r="IV109" s="139">
        <f>(COUNTIFS('Estruturante Móvel'!$M:$M,$B109,'Estruturante Móvel'!$AM:$AM,IV$4))-(COUNTIFS('Estruturante Móvel'!$M:$M,$B109,'Estruturante Móvel'!$AM:$AM,IV$4,'Estruturante Móvel'!$AQ:$AQ,"REPARO FO"))</f>
        <v>0</v>
      </c>
      <c r="IW109" s="140">
        <f>(COUNTIFS('Estruturante Móvel'!$M:$M,$B109,'Estruturante Móvel'!$C:$C,"&lt;&gt;PREVISTO",'Estruturante Móvel'!$G:$G,IV$4))</f>
        <v>0</v>
      </c>
      <c r="IX109" s="139">
        <f>(COUNTIFS('Estruturante Móvel'!$M:$M,$B109,'Estruturante Móvel'!$AM:$AM,IX$4))-(COUNTIFS('Estruturante Móvel'!$M:$M,$B109,'Estruturante Móvel'!$AM:$AM,IX$4,'Estruturante Móvel'!$AQ:$AQ,"REPARO FO"))</f>
        <v>0</v>
      </c>
      <c r="IY109" s="140">
        <f>(COUNTIFS('Estruturante Móvel'!$M:$M,$B109,'Estruturante Móvel'!$C:$C,"&lt;&gt;PREVISTO",'Estruturante Móvel'!$G:$G,IX$4))</f>
        <v>0</v>
      </c>
      <c r="IZ109" s="139">
        <f>(COUNTIFS('Estruturante Móvel'!$M:$M,$B109,'Estruturante Móvel'!$AM:$AM,IZ$4))-(COUNTIFS('Estruturante Móvel'!$M:$M,$B109,'Estruturante Móvel'!$AM:$AM,IZ$4,'Estruturante Móvel'!$AQ:$AQ,"REPARO FO"))</f>
        <v>0</v>
      </c>
      <c r="JA109" s="140">
        <f>(COUNTIFS('Estruturante Móvel'!$M:$M,$B109,'Estruturante Móvel'!$C:$C,"&lt;&gt;PREVISTO",'Estruturante Móvel'!$G:$G,IZ$4))</f>
        <v>0</v>
      </c>
      <c r="JB109" s="139">
        <f>(COUNTIFS('Estruturante Móvel'!$M:$M,$B109,'Estruturante Móvel'!$AM:$AM,JB$4))-(COUNTIFS('Estruturante Móvel'!$M:$M,$B109,'Estruturante Móvel'!$AM:$AM,JB$4,'Estruturante Móvel'!$AQ:$AQ,"REPARO FO"))</f>
        <v>0</v>
      </c>
      <c r="JC109" s="140">
        <f>(COUNTIFS('Estruturante Móvel'!$M:$M,$B109,'Estruturante Móvel'!$C:$C,"&lt;&gt;PREVISTO",'Estruturante Móvel'!$G:$G,JB$4))</f>
        <v>0</v>
      </c>
      <c r="JD109" s="139">
        <f>(COUNTIFS('Estruturante Móvel'!$M:$M,$B109,'Estruturante Móvel'!$AM:$AM,JD$4))-(COUNTIFS('Estruturante Móvel'!$M:$M,$B109,'Estruturante Móvel'!$AM:$AM,JD$4,'Estruturante Móvel'!$AQ:$AQ,"REPARO FO"))</f>
        <v>0</v>
      </c>
      <c r="JE109" s="140">
        <f>(COUNTIFS('Estruturante Móvel'!$M:$M,$B109,'Estruturante Móvel'!$C:$C,"&lt;&gt;PREVISTO",'Estruturante Móvel'!$G:$G,JD$4))</f>
        <v>0</v>
      </c>
      <c r="JF109" s="139">
        <f>(COUNTIFS('Estruturante Móvel'!$M:$M,$B109,'Estruturante Móvel'!$AM:$AM,JF$4))-(COUNTIFS('Estruturante Móvel'!$M:$M,$B109,'Estruturante Móvel'!$AM:$AM,JF$4,'Estruturante Móvel'!$AQ:$AQ,"REPARO FO"))</f>
        <v>0</v>
      </c>
      <c r="JG109" s="140">
        <f>(COUNTIFS('Estruturante Móvel'!$M:$M,$B109,'Estruturante Móvel'!$C:$C,"&lt;&gt;PREVISTO",'Estruturante Móvel'!$G:$G,JF$4))</f>
        <v>0</v>
      </c>
      <c r="JH109" s="139">
        <f>(COUNTIFS('Estruturante Móvel'!$M:$M,$B109,'Estruturante Móvel'!$AM:$AM,JH$4))-(COUNTIFS('Estruturante Móvel'!$M:$M,$B109,'Estruturante Móvel'!$AM:$AM,JH$4,'Estruturante Móvel'!$AQ:$AQ,"REPARO FO"))</f>
        <v>0</v>
      </c>
      <c r="JI109" s="140">
        <f>(COUNTIFS('Estruturante Móvel'!$M:$M,$B109,'Estruturante Móvel'!$C:$C,"&lt;&gt;PREVISTO",'Estruturante Móvel'!$G:$G,JH$4))</f>
        <v>0</v>
      </c>
      <c r="JJ109" s="139">
        <f>(COUNTIFS('Estruturante Móvel'!$M:$M,$B109,'Estruturante Móvel'!$AM:$AM,JJ$4))-(COUNTIFS('Estruturante Móvel'!$M:$M,$B109,'Estruturante Móvel'!$AM:$AM,JJ$4,'Estruturante Móvel'!$AQ:$AQ,"REPARO FO"))</f>
        <v>0</v>
      </c>
      <c r="JK109" s="140">
        <f>(COUNTIFS('Estruturante Móvel'!$M:$M,$B109,'Estruturante Móvel'!$C:$C,"&lt;&gt;PREVISTO",'Estruturante Móvel'!$G:$G,JJ$4))</f>
        <v>0</v>
      </c>
      <c r="JL109" s="139">
        <f>(COUNTIFS('Estruturante Móvel'!$M:$M,$B109,'Estruturante Móvel'!$AM:$AM,JL$4))-(COUNTIFS('Estruturante Móvel'!$M:$M,$B109,'Estruturante Móvel'!$AM:$AM,JL$4,'Estruturante Móvel'!$AQ:$AQ,"REPARO FO"))</f>
        <v>0</v>
      </c>
      <c r="JM109" s="140">
        <f>(COUNTIFS('Estruturante Móvel'!$M:$M,$B109,'Estruturante Móvel'!$C:$C,"&lt;&gt;PREVISTO",'Estruturante Móvel'!$G:$G,JL$4))</f>
        <v>0</v>
      </c>
      <c r="JN109" s="139">
        <f>(COUNTIFS('Estruturante Móvel'!$M:$M,$B109,'Estruturante Móvel'!$AM:$AM,JN$4))-(COUNTIFS('Estruturante Móvel'!$M:$M,$B109,'Estruturante Móvel'!$AM:$AM,JN$4,'Estruturante Móvel'!$AQ:$AQ,"REPARO FO"))</f>
        <v>0</v>
      </c>
      <c r="JO109" s="140">
        <f>(COUNTIFS('Estruturante Móvel'!$M:$M,$B109,'Estruturante Móvel'!$C:$C,"&lt;&gt;PREVISTO",'Estruturante Móvel'!$G:$G,JN$4))</f>
        <v>0</v>
      </c>
      <c r="JP109" s="139">
        <f>(COUNTIFS('Estruturante Móvel'!$M:$M,$B109,'Estruturante Móvel'!$AM:$AM,JP$4))-(COUNTIFS('Estruturante Móvel'!$M:$M,$B109,'Estruturante Móvel'!$AM:$AM,JP$4,'Estruturante Móvel'!$AQ:$AQ,"REPARO FO"))</f>
        <v>0</v>
      </c>
      <c r="JQ109" s="140">
        <f>(COUNTIFS('Estruturante Móvel'!$M:$M,$B109,'Estruturante Móvel'!$C:$C,"&lt;&gt;PREVISTO",'Estruturante Móvel'!$G:$G,JP$4))</f>
        <v>0</v>
      </c>
      <c r="JR109" s="139">
        <f>(COUNTIFS('Estruturante Móvel'!$M:$M,$B109,'Estruturante Móvel'!$AM:$AM,JR$4))-(COUNTIFS('Estruturante Móvel'!$M:$M,$B109,'Estruturante Móvel'!$AM:$AM,JR$4,'Estruturante Móvel'!$AQ:$AQ,"REPARO FO"))</f>
        <v>0</v>
      </c>
      <c r="JS109" s="140">
        <f>(COUNTIFS('Estruturante Móvel'!$M:$M,$B109,'Estruturante Móvel'!$C:$C,"&lt;&gt;PREVISTO",'Estruturante Móvel'!$G:$G,JR$4))</f>
        <v>0</v>
      </c>
      <c r="JT109" s="139">
        <f>(COUNTIFS('Estruturante Móvel'!$M:$M,$B109,'Estruturante Móvel'!$AM:$AM,JT$4))-(COUNTIFS('Estruturante Móvel'!$M:$M,$B109,'Estruturante Móvel'!$AM:$AM,JT$4,'Estruturante Móvel'!$AQ:$AQ,"REPARO FO"))</f>
        <v>0</v>
      </c>
      <c r="JU109" s="140">
        <f>(COUNTIFS('Estruturante Móvel'!$M:$M,$B109,'Estruturante Móvel'!$C:$C,"&lt;&gt;PREVISTO",'Estruturante Móvel'!$G:$G,JT$4))</f>
        <v>0</v>
      </c>
      <c r="JV109" s="139">
        <f>(COUNTIFS('Estruturante Móvel'!$M:$M,$B109,'Estruturante Móvel'!$AM:$AM,JV$4))-(COUNTIFS('Estruturante Móvel'!$M:$M,$B109,'Estruturante Móvel'!$AM:$AM,JV$4,'Estruturante Móvel'!$AQ:$AQ,"REPARO FO"))</f>
        <v>0</v>
      </c>
      <c r="JW109" s="140">
        <f>(COUNTIFS('Estruturante Móvel'!$M:$M,$B109,'Estruturante Móvel'!$C:$C,"&lt;&gt;PREVISTO",'Estruturante Móvel'!$G:$G,JV$4))</f>
        <v>0</v>
      </c>
      <c r="JX109" s="139">
        <f>(COUNTIFS('Estruturante Móvel'!$M:$M,$B109,'Estruturante Móvel'!$AM:$AM,JX$4))-(COUNTIFS('Estruturante Móvel'!$M:$M,$B109,'Estruturante Móvel'!$AM:$AM,JX$4,'Estruturante Móvel'!$AQ:$AQ,"REPARO FO"))</f>
        <v>0</v>
      </c>
      <c r="JY109" s="140">
        <f>(COUNTIFS('Estruturante Móvel'!$M:$M,$B109,'Estruturante Móvel'!$C:$C,"&lt;&gt;PREVISTO",'Estruturante Móvel'!$G:$G,JX$4))</f>
        <v>0</v>
      </c>
      <c r="JZ109" s="139">
        <f>(COUNTIFS('Estruturante Móvel'!$M:$M,$B109,'Estruturante Móvel'!$AM:$AM,JZ$4))-(COUNTIFS('Estruturante Móvel'!$M:$M,$B109,'Estruturante Móvel'!$AM:$AM,JZ$4,'Estruturante Móvel'!$AQ:$AQ,"REPARO FO"))</f>
        <v>0</v>
      </c>
      <c r="KA109" s="140">
        <f>(COUNTIFS('Estruturante Móvel'!$M:$M,$B109,'Estruturante Móvel'!$C:$C,"&lt;&gt;PREVISTO",'Estruturante Móvel'!$G:$G,JZ$4))</f>
        <v>0</v>
      </c>
      <c r="KB109" s="139">
        <f>(COUNTIFS('Estruturante Móvel'!$M:$M,$B109,'Estruturante Móvel'!$AM:$AM,KB$4))-(COUNTIFS('Estruturante Móvel'!$M:$M,$B109,'Estruturante Móvel'!$AM:$AM,KB$4,'Estruturante Móvel'!$AQ:$AQ,"REPARO FO"))</f>
        <v>0</v>
      </c>
      <c r="KC109" s="140">
        <f>(COUNTIFS('Estruturante Móvel'!$M:$M,$B109,'Estruturante Móvel'!$C:$C,"&lt;&gt;PREVISTO",'Estruturante Móvel'!$G:$G,KB$4))</f>
        <v>0</v>
      </c>
      <c r="KD109" s="139">
        <f>(COUNTIFS('Estruturante Móvel'!$M:$M,$B109,'Estruturante Móvel'!$AM:$AM,KD$4))-(COUNTIFS('Estruturante Móvel'!$M:$M,$B109,'Estruturante Móvel'!$AM:$AM,KD$4,'Estruturante Móvel'!$AQ:$AQ,"REPARO FO"))</f>
        <v>0</v>
      </c>
      <c r="KE109" s="140">
        <f>(COUNTIFS('Estruturante Móvel'!$M:$M,$B109,'Estruturante Móvel'!$C:$C,"&lt;&gt;PREVISTO",'Estruturante Móvel'!$G:$G,KD$4))</f>
        <v>0</v>
      </c>
      <c r="KF109" s="139">
        <f>(COUNTIFS('Estruturante Móvel'!$M:$M,$B109,'Estruturante Móvel'!$AM:$AM,KF$4))-(COUNTIFS('Estruturante Móvel'!$M:$M,$B109,'Estruturante Móvel'!$AM:$AM,KF$4,'Estruturante Móvel'!$AQ:$AQ,"REPARO FO"))</f>
        <v>0</v>
      </c>
      <c r="KG109" s="140">
        <f>(COUNTIFS('Estruturante Móvel'!$M:$M,$B109,'Estruturante Móvel'!$C:$C,"&lt;&gt;PREVISTO",'Estruturante Móvel'!$G:$G,KF$4))</f>
        <v>0</v>
      </c>
      <c r="KH109" s="139">
        <f>(COUNTIFS('Estruturante Móvel'!$M:$M,$B109,'Estruturante Móvel'!$AM:$AM,KH$4))-(COUNTIFS('Estruturante Móvel'!$M:$M,$B109,'Estruturante Móvel'!$AM:$AM,KH$4,'Estruturante Móvel'!$AQ:$AQ,"REPARO FO"))</f>
        <v>0</v>
      </c>
      <c r="KI109" s="140">
        <f>(COUNTIFS('Estruturante Móvel'!$M:$M,$B109,'Estruturante Móvel'!$C:$C,"&lt;&gt;PREVISTO",'Estruturante Móvel'!$G:$G,KH$4))</f>
        <v>0</v>
      </c>
      <c r="KJ109" s="139">
        <f>(COUNTIFS('Estruturante Móvel'!$M:$M,$B109,'Estruturante Móvel'!$AM:$AM,KJ$4))-(COUNTIFS('Estruturante Móvel'!$M:$M,$B109,'Estruturante Móvel'!$AM:$AM,KJ$4,'Estruturante Móvel'!$AQ:$AQ,"REPARO FO"))</f>
        <v>0</v>
      </c>
      <c r="KK109" s="140">
        <f>(COUNTIFS('Estruturante Móvel'!$M:$M,$B109,'Estruturante Móvel'!$C:$C,"&lt;&gt;PREVISTO",'Estruturante Móvel'!$G:$G,KJ$4))</f>
        <v>0</v>
      </c>
      <c r="KL109" s="139">
        <f>(COUNTIFS('Estruturante Móvel'!$M:$M,$B109,'Estruturante Móvel'!$AM:$AM,KL$4))-(COUNTIFS('Estruturante Móvel'!$M:$M,$B109,'Estruturante Móvel'!$AM:$AM,KL$4,'Estruturante Móvel'!$AQ:$AQ,"REPARO FO"))</f>
        <v>0</v>
      </c>
      <c r="KM109" s="140">
        <f>(COUNTIFS('Estruturante Móvel'!$M:$M,$B109,'Estruturante Móvel'!$C:$C,"&lt;&gt;PREVISTO",'Estruturante Móvel'!$G:$G,KL$4))</f>
        <v>0</v>
      </c>
      <c r="KN109" s="139">
        <f>(COUNTIFS('Estruturante Móvel'!$M:$M,$B109,'Estruturante Móvel'!$AM:$AM,KN$4))-(COUNTIFS('Estruturante Móvel'!$M:$M,$B109,'Estruturante Móvel'!$AM:$AM,KN$4,'Estruturante Móvel'!$AQ:$AQ,"REPARO FO"))</f>
        <v>0</v>
      </c>
      <c r="KO109" s="140">
        <f>(COUNTIFS('Estruturante Móvel'!$M:$M,$B109,'Estruturante Móvel'!$C:$C,"&lt;&gt;PREVISTO",'Estruturante Móvel'!$G:$G,KN$4))</f>
        <v>0</v>
      </c>
      <c r="KP109" s="139">
        <f>(COUNTIFS('Estruturante Móvel'!$M:$M,$B109,'Estruturante Móvel'!$AM:$AM,KP$4))-(COUNTIFS('Estruturante Móvel'!$M:$M,$B109,'Estruturante Móvel'!$AM:$AM,KP$4,'Estruturante Móvel'!$AQ:$AQ,"REPARO FO"))</f>
        <v>0</v>
      </c>
      <c r="KQ109" s="140">
        <f>(COUNTIFS('Estruturante Móvel'!$M:$M,$B109,'Estruturante Móvel'!$C:$C,"&lt;&gt;PREVISTO",'Estruturante Móvel'!$G:$G,KP$4))</f>
        <v>0</v>
      </c>
      <c r="KR109" s="139">
        <f>(COUNTIFS('Estruturante Móvel'!$M:$M,$B109,'Estruturante Móvel'!$AM:$AM,KR$4))-(COUNTIFS('Estruturante Móvel'!$M:$M,$B109,'Estruturante Móvel'!$AM:$AM,KR$4,'Estruturante Móvel'!$AQ:$AQ,"REPARO FO"))</f>
        <v>0</v>
      </c>
      <c r="KS109" s="140">
        <f>(COUNTIFS('Estruturante Móvel'!$M:$M,$B109,'Estruturante Móvel'!$C:$C,"&lt;&gt;PREVISTO",'Estruturante Móvel'!$G:$G,KR$4))</f>
        <v>0</v>
      </c>
      <c r="KT109" s="139">
        <f>(COUNTIFS('Estruturante Móvel'!$M:$M,$B109,'Estruturante Móvel'!$AM:$AM,KT$4))-(COUNTIFS('Estruturante Móvel'!$M:$M,$B109,'Estruturante Móvel'!$AM:$AM,KT$4,'Estruturante Móvel'!$AQ:$AQ,"REPARO FO"))</f>
        <v>0</v>
      </c>
      <c r="KU109" s="140">
        <f>(COUNTIFS('Estruturante Móvel'!$M:$M,$B109,'Estruturante Móvel'!$C:$C,"&lt;&gt;PREVISTO",'Estruturante Móvel'!$G:$G,KT$4))</f>
        <v>0</v>
      </c>
      <c r="KV109" s="139">
        <f>(COUNTIFS('Estruturante Móvel'!$M:$M,$B109,'Estruturante Móvel'!$AM:$AM,KV$4))-(COUNTIFS('Estruturante Móvel'!$M:$M,$B109,'Estruturante Móvel'!$AM:$AM,KV$4,'Estruturante Móvel'!$AQ:$AQ,"REPARO FO"))</f>
        <v>0</v>
      </c>
      <c r="KW109" s="140">
        <f>(COUNTIFS('Estruturante Móvel'!$M:$M,$B109,'Estruturante Móvel'!$C:$C,"&lt;&gt;PREVISTO",'Estruturante Móvel'!$G:$G,KV$4))</f>
        <v>0</v>
      </c>
      <c r="KX109" s="139">
        <f>(COUNTIFS('Estruturante Móvel'!$M:$M,$B109,'Estruturante Móvel'!$AM:$AM,KX$4))-(COUNTIFS('Estruturante Móvel'!$M:$M,$B109,'Estruturante Móvel'!$AM:$AM,KX$4,'Estruturante Móvel'!$AQ:$AQ,"REPARO FO"))</f>
        <v>0</v>
      </c>
      <c r="KY109" s="140">
        <f>(COUNTIFS('Estruturante Móvel'!$M:$M,$B109,'Estruturante Móvel'!$C:$C,"&lt;&gt;PREVISTO",'Estruturante Móvel'!$G:$G,KX$4))</f>
        <v>0</v>
      </c>
      <c r="KZ109" s="139">
        <f>(COUNTIFS('Estruturante Móvel'!$M:$M,$B109,'Estruturante Móvel'!$AM:$AM,KZ$4))-(COUNTIFS('Estruturante Móvel'!$M:$M,$B109,'Estruturante Móvel'!$AM:$AM,KZ$4,'Estruturante Móvel'!$AQ:$AQ,"REPARO FO"))</f>
        <v>0</v>
      </c>
      <c r="LA109" s="140">
        <f>(COUNTIFS('Estruturante Móvel'!$M:$M,$B109,'Estruturante Móvel'!$C:$C,"&lt;&gt;PREVISTO",'Estruturante Móvel'!$G:$G,KZ$4))</f>
        <v>0</v>
      </c>
      <c r="LB109" s="139">
        <f>(COUNTIFS('Estruturante Móvel'!$M:$M,$B109,'Estruturante Móvel'!$AM:$AM,LB$4))-(COUNTIFS('Estruturante Móvel'!$M:$M,$B109,'Estruturante Móvel'!$AM:$AM,LB$4,'Estruturante Móvel'!$AQ:$AQ,"REPARO FO"))</f>
        <v>0</v>
      </c>
      <c r="LC109" s="140">
        <f>(COUNTIFS('Estruturante Móvel'!$M:$M,$B109,'Estruturante Móvel'!$C:$C,"&lt;&gt;PREVISTO",'Estruturante Móvel'!$G:$G,LB$4))</f>
        <v>0</v>
      </c>
      <c r="LD109" s="139">
        <f>(COUNTIFS('Estruturante Móvel'!$M:$M,$B109,'Estruturante Móvel'!$AM:$AM,LD$4))-(COUNTIFS('Estruturante Móvel'!$M:$M,$B109,'Estruturante Móvel'!$AM:$AM,LD$4,'Estruturante Móvel'!$AQ:$AQ,"REPARO FO"))</f>
        <v>0</v>
      </c>
      <c r="LE109" s="140">
        <f>(COUNTIFS('Estruturante Móvel'!$M:$M,$B109,'Estruturante Móvel'!$C:$C,"&lt;&gt;PREVISTO",'Estruturante Móvel'!$G:$G,LD$4))</f>
        <v>0</v>
      </c>
      <c r="LF109" s="139">
        <f>(COUNTIFS('Estruturante Móvel'!$M:$M,$B109,'Estruturante Móvel'!$AM:$AM,LF$4))-(COUNTIFS('Estruturante Móvel'!$M:$M,$B109,'Estruturante Móvel'!$AM:$AM,LF$4,'Estruturante Móvel'!$AQ:$AQ,"REPARO FO"))</f>
        <v>0</v>
      </c>
      <c r="LG109" s="140">
        <f>(COUNTIFS('Estruturante Móvel'!$M:$M,$B109,'Estruturante Móvel'!$C:$C,"&lt;&gt;PREVISTO",'Estruturante Móvel'!$G:$G,LF$4))</f>
        <v>0</v>
      </c>
      <c r="LH109" s="139">
        <f>(COUNTIFS('Estruturante Móvel'!$M:$M,$B109,'Estruturante Móvel'!$AM:$AM,LH$4))-(COUNTIFS('Estruturante Móvel'!$M:$M,$B109,'Estruturante Móvel'!$AM:$AM,LH$4,'Estruturante Móvel'!$AQ:$AQ,"REPARO FO"))</f>
        <v>0</v>
      </c>
      <c r="LI109" s="140">
        <f>(COUNTIFS('Estruturante Móvel'!$M:$M,$B109,'Estruturante Móvel'!$C:$C,"&lt;&gt;PREVISTO",'Estruturante Móvel'!$G:$G,LH$4))</f>
        <v>0</v>
      </c>
      <c r="LJ109" s="139">
        <f>(COUNTIFS('Estruturante Móvel'!$M:$M,$B109,'Estruturante Móvel'!$AM:$AM,LJ$4))-(COUNTIFS('Estruturante Móvel'!$M:$M,$B109,'Estruturante Móvel'!$AM:$AM,LJ$4,'Estruturante Móvel'!$AQ:$AQ,"REPARO FO"))</f>
        <v>0</v>
      </c>
      <c r="LK109" s="140">
        <f>(COUNTIFS('Estruturante Móvel'!$M:$M,$B109,'Estruturante Móvel'!$C:$C,"&lt;&gt;PREVISTO",'Estruturante Móvel'!$G:$G,LJ$4))</f>
        <v>0</v>
      </c>
      <c r="LL109" s="139">
        <f>(COUNTIFS('Estruturante Móvel'!$M:$M,$B109,'Estruturante Móvel'!$AM:$AM,LL$4))-(COUNTIFS('Estruturante Móvel'!$M:$M,$B109,'Estruturante Móvel'!$AM:$AM,LL$4,'Estruturante Móvel'!$AQ:$AQ,"REPARO FO"))</f>
        <v>0</v>
      </c>
      <c r="LM109" s="140">
        <f>(COUNTIFS('Estruturante Móvel'!$M:$M,$B109,'Estruturante Móvel'!$C:$C,"&lt;&gt;PREVISTO",'Estruturante Móvel'!$G:$G,LL$4))</f>
        <v>0</v>
      </c>
      <c r="LN109" s="139">
        <f>(COUNTIFS('Estruturante Móvel'!$M:$M,$B109,'Estruturante Móvel'!$AM:$AM,LN$4))-(COUNTIFS('Estruturante Móvel'!$M:$M,$B109,'Estruturante Móvel'!$AM:$AM,LN$4,'Estruturante Móvel'!$AQ:$AQ,"REPARO FO"))</f>
        <v>0</v>
      </c>
      <c r="LO109" s="140">
        <f>(COUNTIFS('Estruturante Móvel'!$M:$M,$B109,'Estruturante Móvel'!$C:$C,"&lt;&gt;PREVISTO",'Estruturante Móvel'!$G:$G,LN$4))</f>
        <v>0</v>
      </c>
      <c r="LP109" s="139">
        <f>(COUNTIFS('Estruturante Móvel'!$M:$M,$B109,'Estruturante Móvel'!$AM:$AM,LP$4))-(COUNTIFS('Estruturante Móvel'!$M:$M,$B109,'Estruturante Móvel'!$AM:$AM,LP$4,'Estruturante Móvel'!$AQ:$AQ,"REPARO FO"))</f>
        <v>0</v>
      </c>
      <c r="LQ109" s="140">
        <f>(COUNTIFS('Estruturante Móvel'!$M:$M,$B109,'Estruturante Móvel'!$C:$C,"&lt;&gt;PREVISTO",'Estruturante Móvel'!$G:$G,LP$4))</f>
        <v>0</v>
      </c>
      <c r="LR109" s="139">
        <f>(COUNTIFS('Estruturante Móvel'!$M:$M,$B109,'Estruturante Móvel'!$AM:$AM,LR$4))-(COUNTIFS('Estruturante Móvel'!$M:$M,$B109,'Estruturante Móvel'!$AM:$AM,LR$4,'Estruturante Móvel'!$AQ:$AQ,"REPARO FO"))</f>
        <v>0</v>
      </c>
      <c r="LS109" s="140">
        <f>(COUNTIFS('Estruturante Móvel'!$M:$M,$B109,'Estruturante Móvel'!$C:$C,"&lt;&gt;PREVISTO",'Estruturante Móvel'!$G:$G,LR$4))</f>
        <v>0</v>
      </c>
      <c r="LT109" s="139">
        <f>(COUNTIFS('Estruturante Móvel'!$M:$M,$B109,'Estruturante Móvel'!$AM:$AM,LT$4))-(COUNTIFS('Estruturante Móvel'!$M:$M,$B109,'Estruturante Móvel'!$AM:$AM,LT$4,'Estruturante Móvel'!$AQ:$AQ,"REPARO FO"))</f>
        <v>0</v>
      </c>
      <c r="LU109" s="140">
        <f>(COUNTIFS('Estruturante Móvel'!$M:$M,$B109,'Estruturante Móvel'!$C:$C,"&lt;&gt;PREVISTO",'Estruturante Móvel'!$G:$G,LT$4))</f>
        <v>0</v>
      </c>
      <c r="LV109" s="139">
        <f>(COUNTIFS('Estruturante Móvel'!$M:$M,$B109,'Estruturante Móvel'!$AM:$AM,LV$4))-(COUNTIFS('Estruturante Móvel'!$M:$M,$B109,'Estruturante Móvel'!$AM:$AM,LV$4,'Estruturante Móvel'!$AQ:$AQ,"REPARO FO"))</f>
        <v>0</v>
      </c>
      <c r="LW109" s="140">
        <f>(COUNTIFS('Estruturante Móvel'!$M:$M,$B109,'Estruturante Móvel'!$C:$C,"&lt;&gt;PREVISTO",'Estruturante Móvel'!$G:$G,LV$4))</f>
        <v>0</v>
      </c>
      <c r="LX109" s="139">
        <f>(COUNTIFS('Estruturante Móvel'!$M:$M,$B109,'Estruturante Móvel'!$AM:$AM,LX$4))-(COUNTIFS('Estruturante Móvel'!$M:$M,$B109,'Estruturante Móvel'!$AM:$AM,LX$4,'Estruturante Móvel'!$AQ:$AQ,"REPARO FO"))</f>
        <v>0</v>
      </c>
      <c r="LY109" s="140">
        <f>(COUNTIFS('Estruturante Móvel'!$M:$M,$B109,'Estruturante Móvel'!$C:$C,"&lt;&gt;PREVISTO",'Estruturante Móvel'!$G:$G,LX$4))</f>
        <v>0</v>
      </c>
      <c r="LZ109" s="139">
        <f>(COUNTIFS('Estruturante Móvel'!$M:$M,$B109,'Estruturante Móvel'!$AM:$AM,LZ$4))-(COUNTIFS('Estruturante Móvel'!$M:$M,$B109,'Estruturante Móvel'!$AM:$AM,LZ$4,'Estruturante Móvel'!$AQ:$AQ,"REPARO FO"))</f>
        <v>0</v>
      </c>
      <c r="MA109" s="140">
        <f>(COUNTIFS('Estruturante Móvel'!$M:$M,$B109,'Estruturante Móvel'!$C:$C,"&lt;&gt;PREVISTO",'Estruturante Móvel'!$G:$G,LZ$4))</f>
        <v>0</v>
      </c>
      <c r="MB109" s="139">
        <f>(COUNTIFS('Estruturante Móvel'!$M:$M,$B109,'Estruturante Móvel'!$AM:$AM,MB$4))-(COUNTIFS('Estruturante Móvel'!$M:$M,$B109,'Estruturante Móvel'!$AM:$AM,MB$4,'Estruturante Móvel'!$AQ:$AQ,"REPARO FO"))</f>
        <v>0</v>
      </c>
      <c r="MC109" s="140">
        <f>(COUNTIFS('Estruturante Móvel'!$M:$M,$B109,'Estruturante Móvel'!$C:$C,"&lt;&gt;PREVISTO",'Estruturante Móvel'!$G:$G,MB$4))</f>
        <v>0</v>
      </c>
      <c r="MD109" s="139">
        <f>(COUNTIFS('Estruturante Móvel'!$M:$M,$B109,'Estruturante Móvel'!$AM:$AM,MD$4))-(COUNTIFS('Estruturante Móvel'!$M:$M,$B109,'Estruturante Móvel'!$AM:$AM,MD$4,'Estruturante Móvel'!$AQ:$AQ,"REPARO FO"))</f>
        <v>0</v>
      </c>
      <c r="ME109" s="140">
        <f>(COUNTIFS('Estruturante Móvel'!$M:$M,$B109,'Estruturante Móvel'!$C:$C,"&lt;&gt;PREVISTO",'Estruturante Móvel'!$G:$G,MD$4))</f>
        <v>0</v>
      </c>
      <c r="MF109" s="139">
        <f>(COUNTIFS('Estruturante Móvel'!$M:$M,$B109,'Estruturante Móvel'!$AM:$AM,MF$4))-(COUNTIFS('Estruturante Móvel'!$M:$M,$B109,'Estruturante Móvel'!$AM:$AM,MF$4,'Estruturante Móvel'!$AQ:$AQ,"REPARO FO"))</f>
        <v>0</v>
      </c>
      <c r="MG109" s="140">
        <f>(COUNTIFS('Estruturante Móvel'!$M:$M,$B109,'Estruturante Móvel'!$C:$C,"&lt;&gt;PREVISTO",'Estruturante Móvel'!$G:$G,MF$4))</f>
        <v>0</v>
      </c>
      <c r="MH109" s="139">
        <f>(COUNTIFS('Estruturante Móvel'!$M:$M,$B109,'Estruturante Móvel'!$AM:$AM,MH$4))-(COUNTIFS('Estruturante Móvel'!$M:$M,$B109,'Estruturante Móvel'!$AM:$AM,MH$4,'Estruturante Móvel'!$AQ:$AQ,"REPARO FO"))</f>
        <v>0</v>
      </c>
      <c r="MI109" s="140">
        <f>(COUNTIFS('Estruturante Móvel'!$M:$M,$B109,'Estruturante Móvel'!$C:$C,"&lt;&gt;PREVISTO",'Estruturante Móvel'!$G:$G,MH$4))</f>
        <v>0</v>
      </c>
      <c r="MJ109" s="139">
        <f>(COUNTIFS('Estruturante Móvel'!$M:$M,$B109,'Estruturante Móvel'!$AM:$AM,MJ$4))-(COUNTIFS('Estruturante Móvel'!$M:$M,$B109,'Estruturante Móvel'!$AM:$AM,MJ$4,'Estruturante Móvel'!$AQ:$AQ,"REPARO FO"))</f>
        <v>0</v>
      </c>
      <c r="MK109" s="140">
        <f>(COUNTIFS('Estruturante Móvel'!$M:$M,$B109,'Estruturante Móvel'!$C:$C,"&lt;&gt;PREVISTO",'Estruturante Móvel'!$G:$G,MJ$4))</f>
        <v>0</v>
      </c>
      <c r="ML109" s="139">
        <f>(COUNTIFS('Estruturante Móvel'!$M:$M,$B109,'Estruturante Móvel'!$AM:$AM,ML$4))-(COUNTIFS('Estruturante Móvel'!$M:$M,$B109,'Estruturante Móvel'!$AM:$AM,ML$4,'Estruturante Móvel'!$AQ:$AQ,"REPARO FO"))</f>
        <v>0</v>
      </c>
      <c r="MM109" s="140">
        <f>(COUNTIFS('Estruturante Móvel'!$M:$M,$B109,'Estruturante Móvel'!$C:$C,"&lt;&gt;PREVISTO",'Estruturante Móvel'!$G:$G,ML$4))</f>
        <v>0</v>
      </c>
      <c r="MN109" s="139">
        <f>(COUNTIFS('Estruturante Móvel'!$M:$M,$B109,'Estruturante Móvel'!$AM:$AM,MN$4))-(COUNTIFS('Estruturante Móvel'!$M:$M,$B109,'Estruturante Móvel'!$AM:$AM,MN$4,'Estruturante Móvel'!$AQ:$AQ,"REPARO FO"))</f>
        <v>0</v>
      </c>
      <c r="MO109" s="140">
        <f>(COUNTIFS('Estruturante Móvel'!$M:$M,$B109,'Estruturante Móvel'!$C:$C,"&lt;&gt;PREVISTO",'Estruturante Móvel'!$G:$G,MN$4))</f>
        <v>0</v>
      </c>
      <c r="MP109" s="139">
        <f>(COUNTIFS('Estruturante Móvel'!$M:$M,$B109,'Estruturante Móvel'!$AM:$AM,MP$4))-(COUNTIFS('Estruturante Móvel'!$M:$M,$B109,'Estruturante Móvel'!$AM:$AM,MP$4,'Estruturante Móvel'!$AQ:$AQ,"REPARO FO"))</f>
        <v>0</v>
      </c>
      <c r="MQ109" s="140">
        <f>(COUNTIFS('Estruturante Móvel'!$M:$M,$B109,'Estruturante Móvel'!$C:$C,"&lt;&gt;PREVISTO",'Estruturante Móvel'!$G:$G,MP$4))</f>
        <v>0</v>
      </c>
      <c r="MR109" s="139">
        <f>(COUNTIFS('Estruturante Móvel'!$M:$M,$B109,'Estruturante Móvel'!$AM:$AM,MR$4))-(COUNTIFS('Estruturante Móvel'!$M:$M,$B109,'Estruturante Móvel'!$AM:$AM,MR$4,'Estruturante Móvel'!$AQ:$AQ,"REPARO FO"))</f>
        <v>0</v>
      </c>
      <c r="MS109" s="140">
        <f>(COUNTIFS('Estruturante Móvel'!$M:$M,$B109,'Estruturante Móvel'!$C:$C,"&lt;&gt;PREVISTO",'Estruturante Móvel'!$G:$G,MR$4))</f>
        <v>0</v>
      </c>
      <c r="MT109" s="139">
        <f>(COUNTIFS('Estruturante Móvel'!$M:$M,$B109,'Estruturante Móvel'!$AM:$AM,MT$4))-(COUNTIFS('Estruturante Móvel'!$M:$M,$B109,'Estruturante Móvel'!$AM:$AM,MT$4,'Estruturante Móvel'!$AQ:$AQ,"REPARO FO"))</f>
        <v>0</v>
      </c>
      <c r="MU109" s="140">
        <f>(COUNTIFS('Estruturante Móvel'!$M:$M,$B109,'Estruturante Móvel'!$C:$C,"&lt;&gt;PREVISTO",'Estruturante Móvel'!$G:$G,MT$4))</f>
        <v>0</v>
      </c>
      <c r="MV109" s="139">
        <f>(COUNTIFS('Estruturante Móvel'!$M:$M,$B109,'Estruturante Móvel'!$AM:$AM,MV$4))-(COUNTIFS('Estruturante Móvel'!$M:$M,$B109,'Estruturante Móvel'!$AM:$AM,MV$4,'Estruturante Móvel'!$AQ:$AQ,"REPARO FO"))</f>
        <v>0</v>
      </c>
      <c r="MW109" s="140">
        <f>(COUNTIFS('Estruturante Móvel'!$M:$M,$B109,'Estruturante Móvel'!$C:$C,"&lt;&gt;PREVISTO",'Estruturante Móvel'!$G:$G,MV$4))</f>
        <v>0</v>
      </c>
      <c r="MX109" s="139">
        <f>(COUNTIFS('Estruturante Móvel'!$M:$M,$B109,'Estruturante Móvel'!$AM:$AM,MX$4))-(COUNTIFS('Estruturante Móvel'!$M:$M,$B109,'Estruturante Móvel'!$AM:$AM,MX$4,'Estruturante Móvel'!$AQ:$AQ,"REPARO FO"))</f>
        <v>0</v>
      </c>
      <c r="MY109" s="140">
        <f>(COUNTIFS('Estruturante Móvel'!$M:$M,$B109,'Estruturante Móvel'!$C:$C,"&lt;&gt;PREVISTO",'Estruturante Móvel'!$G:$G,MX$4))</f>
        <v>0</v>
      </c>
      <c r="MZ109" s="139">
        <f>(COUNTIFS('Estruturante Móvel'!$M:$M,$B109,'Estruturante Móvel'!$AM:$AM,MZ$4))-(COUNTIFS('Estruturante Móvel'!$M:$M,$B109,'Estruturante Móvel'!$AM:$AM,MZ$4,'Estruturante Móvel'!$AQ:$AQ,"REPARO FO"))</f>
        <v>0</v>
      </c>
      <c r="NA109" s="140">
        <f>(COUNTIFS('Estruturante Móvel'!$M:$M,$B109,'Estruturante Móvel'!$C:$C,"&lt;&gt;PREVISTO",'Estruturante Móvel'!$G:$G,MZ$4))</f>
        <v>0</v>
      </c>
      <c r="NB109" s="139">
        <f>(COUNTIFS('Estruturante Móvel'!$M:$M,$B109,'Estruturante Móvel'!$AM:$AM,NB$4))-(COUNTIFS('Estruturante Móvel'!$M:$M,$B109,'Estruturante Móvel'!$AM:$AM,NB$4,'Estruturante Móvel'!$AQ:$AQ,"REPARO FO"))</f>
        <v>0</v>
      </c>
      <c r="NC109" s="140">
        <f>(COUNTIFS('Estruturante Móvel'!$M:$M,$B109,'Estruturante Móvel'!$C:$C,"&lt;&gt;PREVISTO",'Estruturante Móvel'!$G:$G,NB$4))</f>
        <v>0</v>
      </c>
      <c r="ND109" s="139">
        <f>(COUNTIFS('Estruturante Móvel'!$M:$M,$B109,'Estruturante Móvel'!$AM:$AM,ND$4))-(COUNTIFS('Estruturante Móvel'!$M:$M,$B109,'Estruturante Móvel'!$AM:$AM,ND$4,'Estruturante Móvel'!$AQ:$AQ,"REPARO FO"))</f>
        <v>0</v>
      </c>
      <c r="NE109" s="140">
        <f>(COUNTIFS('Estruturante Móvel'!$M:$M,$B109,'Estruturante Móvel'!$C:$C,"&lt;&gt;PREVISTO",'Estruturante Móvel'!$G:$G,ND$4))</f>
        <v>0</v>
      </c>
      <c r="NF109" s="139">
        <f>(COUNTIFS('Estruturante Móvel'!$M:$M,$B109,'Estruturante Móvel'!$AM:$AM,NF$4))-(COUNTIFS('Estruturante Móvel'!$M:$M,$B109,'Estruturante Móvel'!$AM:$AM,NF$4,'Estruturante Móvel'!$AQ:$AQ,"REPARO FO"))</f>
        <v>0</v>
      </c>
      <c r="NG109" s="140">
        <f>(COUNTIFS('Estruturante Móvel'!$M:$M,$B109,'Estruturante Móvel'!$C:$C,"&lt;&gt;PREVISTO",'Estruturante Móvel'!$G:$G,NF$4))</f>
        <v>0</v>
      </c>
      <c r="NH109" s="139">
        <f>(COUNTIFS('Estruturante Móvel'!$M:$M,$B109,'Estruturante Móvel'!$AM:$AM,NH$4))-(COUNTIFS('Estruturante Móvel'!$M:$M,$B109,'Estruturante Móvel'!$AM:$AM,NH$4,'Estruturante Móvel'!$AQ:$AQ,"REPARO FO"))</f>
        <v>0</v>
      </c>
      <c r="NI109" s="140">
        <f>(COUNTIFS('Estruturante Móvel'!$M:$M,$B109,'Estruturante Móvel'!$C:$C,"&lt;&gt;PREVISTO",'Estruturante Móvel'!$G:$G,NH$4))</f>
        <v>0</v>
      </c>
    </row>
    <row r="110" spans="1:373" collapsed="1">
      <c r="A110">
        <v>27</v>
      </c>
      <c r="B110" s="290" t="s">
        <v>211</v>
      </c>
      <c r="C110" s="164"/>
      <c r="D110" s="164">
        <f>COUNTIFS('Estruturante Móvel'!$M:$M,B110)</f>
        <v>31</v>
      </c>
      <c r="E110" s="164">
        <f>(COUNTIFS('Estruturante Móvel'!$M:$M,B110,'Estruturante Móvel'!$C:$C,"&lt;&gt;PREVISTO"))</f>
        <v>31</v>
      </c>
      <c r="F110" s="165">
        <f>(COUNTIFS('Estruturante Móvel'!$M:$M,B110,'Estruturante Móvel'!$C:$C,"PREVISTO"))</f>
        <v>0</v>
      </c>
      <c r="G110" s="165" t="str">
        <f>VLOOKUP(B110,'Estruturante Móvel'!M:X,12,0)</f>
        <v>LEGADO</v>
      </c>
      <c r="H110" s="165" t="str">
        <f t="shared" ref="H110" si="402">IF(J110=1,"Concluído","Construção")</f>
        <v>Concluído</v>
      </c>
      <c r="I110" s="166">
        <v>45597</v>
      </c>
      <c r="J110" s="160">
        <f t="shared" ref="J110" si="403">E110/D110</f>
        <v>1</v>
      </c>
      <c r="K110" s="157">
        <f t="shared" ref="K110" si="404">E110</f>
        <v>31</v>
      </c>
      <c r="L110" s="139">
        <f>(COUNTIFS('Estruturante Móvel'!$M:$M,$B110,'Estruturante Móvel'!$AM:$AM,L$4))</f>
        <v>0</v>
      </c>
      <c r="M110" s="140">
        <f>(COUNTIFS('Estruturante Móvel'!$M:$M,$B110,'Estruturante Móvel'!$C:$C,"&lt;&gt;PREVISTO",'Estruturante Móvel'!$G:$G,L$4))</f>
        <v>0</v>
      </c>
      <c r="N110" s="139">
        <f>(COUNTIFS('Estruturante Móvel'!$M:$M,$B110,'Estruturante Móvel'!$AM:$AM,N$4))</f>
        <v>0</v>
      </c>
      <c r="O110" s="140">
        <f>(COUNTIFS('Estruturante Móvel'!$M:$M,$B110,'Estruturante Móvel'!$C:$C,"&lt;&gt;PREVISTO",'Estruturante Móvel'!$G:$G,N$4))</f>
        <v>0</v>
      </c>
      <c r="P110" s="139">
        <f>(COUNTIFS('Estruturante Móvel'!$M:$M,$B110,'Estruturante Móvel'!$AM:$AM,P$4))</f>
        <v>0</v>
      </c>
      <c r="Q110" s="140">
        <f>(COUNTIFS('Estruturante Móvel'!$M:$M,$B110,'Estruturante Móvel'!$C:$C,"&lt;&gt;PREVISTO",'Estruturante Móvel'!$G:$G,P$4))</f>
        <v>0</v>
      </c>
      <c r="R110" s="139">
        <f>(COUNTIFS('Estruturante Móvel'!$M:$M,$B110,'Estruturante Móvel'!$AM:$AM,R$4))</f>
        <v>0</v>
      </c>
      <c r="S110" s="140">
        <f>(COUNTIFS('Estruturante Móvel'!$M:$M,$B110,'Estruturante Móvel'!$C:$C,"&lt;&gt;PREVISTO",'Estruturante Móvel'!$G:$G,R$4))</f>
        <v>0</v>
      </c>
      <c r="T110" s="139">
        <f>(COUNTIFS('Estruturante Móvel'!$M:$M,$B110,'Estruturante Móvel'!$AM:$AM,T$4))</f>
        <v>0</v>
      </c>
      <c r="U110" s="140">
        <f>(COUNTIFS('Estruturante Móvel'!$M:$M,$B110,'Estruturante Móvel'!$C:$C,"&lt;&gt;PREVISTO",'Estruturante Móvel'!$G:$G,T$4))</f>
        <v>0</v>
      </c>
      <c r="V110" s="139">
        <f>(COUNTIFS('Estruturante Móvel'!$M:$M,$B110,'Estruturante Móvel'!$AM:$AM,V$4))</f>
        <v>0</v>
      </c>
      <c r="W110" s="140">
        <f>(COUNTIFS('Estruturante Móvel'!$M:$M,$B110,'Estruturante Móvel'!$C:$C,"&lt;&gt;PREVISTO",'Estruturante Móvel'!$G:$G,V$4))</f>
        <v>0</v>
      </c>
      <c r="X110" s="139">
        <f>(COUNTIFS('Estruturante Móvel'!$M:$M,$B110,'Estruturante Móvel'!$AM:$AM,X$4))</f>
        <v>0</v>
      </c>
      <c r="Y110" s="140">
        <f>(COUNTIFS('Estruturante Móvel'!$M:$M,$B110,'Estruturante Móvel'!$C:$C,"&lt;&gt;PREVISTO",'Estruturante Móvel'!$G:$G,X$4))</f>
        <v>0</v>
      </c>
      <c r="Z110" s="139">
        <f>(COUNTIFS('Estruturante Móvel'!$M:$M,$B110,'Estruturante Móvel'!$AM:$AM,Z$4))</f>
        <v>0</v>
      </c>
      <c r="AA110" s="140">
        <f>(COUNTIFS('Estruturante Móvel'!$M:$M,$B110,'Estruturante Móvel'!$C:$C,"&lt;&gt;PREVISTO",'Estruturante Móvel'!$G:$G,Z$4))</f>
        <v>0</v>
      </c>
      <c r="AB110" s="139">
        <f>(COUNTIFS('Estruturante Móvel'!$M:$M,$B110,'Estruturante Móvel'!$AM:$AM,AB$4))</f>
        <v>0</v>
      </c>
      <c r="AC110" s="140">
        <f>(COUNTIFS('Estruturante Móvel'!$M:$M,$B110,'Estruturante Móvel'!$C:$C,"&lt;&gt;PREVISTO",'Estruturante Móvel'!$G:$G,AB$4))</f>
        <v>0</v>
      </c>
      <c r="AD110" s="139">
        <f>(COUNTIFS('Estruturante Móvel'!$M:$M,$B110,'Estruturante Móvel'!$AM:$AM,AD$4))</f>
        <v>0</v>
      </c>
      <c r="AE110" s="140">
        <f>(COUNTIFS('Estruturante Móvel'!$M:$M,$B110,'Estruturante Móvel'!$C:$C,"&lt;&gt;PREVISTO",'Estruturante Móvel'!$G:$G,AD$4))</f>
        <v>0</v>
      </c>
      <c r="AF110" s="139">
        <f>(COUNTIFS('Estruturante Móvel'!$M:$M,$B110,'Estruturante Móvel'!$AM:$AM,AF$4))</f>
        <v>0</v>
      </c>
      <c r="AG110" s="140">
        <f>(COUNTIFS('Estruturante Móvel'!$M:$M,$B110,'Estruturante Móvel'!$C:$C,"&lt;&gt;PREVISTO",'Estruturante Móvel'!$G:$G,AF$4))</f>
        <v>0</v>
      </c>
      <c r="AH110" s="139">
        <f>(COUNTIFS('Estruturante Móvel'!$M:$M,$B110,'Estruturante Móvel'!$AM:$AM,AH$4))</f>
        <v>0</v>
      </c>
      <c r="AI110" s="140">
        <f>(COUNTIFS('Estruturante Móvel'!$M:$M,$B110,'Estruturante Móvel'!$C:$C,"&lt;&gt;PREVISTO",'Estruturante Móvel'!$G:$G,AH$4))</f>
        <v>0</v>
      </c>
      <c r="AJ110" s="139">
        <f>(COUNTIFS('Estruturante Móvel'!$M:$M,$B110,'Estruturante Móvel'!$AM:$AM,AJ$4))</f>
        <v>0</v>
      </c>
      <c r="AK110" s="140">
        <f>(COUNTIFS('Estruturante Móvel'!$M:$M,$B110,'Estruturante Móvel'!$C:$C,"&lt;&gt;PREVISTO",'Estruturante Móvel'!$G:$G,AJ$4))</f>
        <v>0</v>
      </c>
      <c r="AL110" s="139">
        <f>(COUNTIFS('Estruturante Móvel'!$M:$M,$B110,'Estruturante Móvel'!$AM:$AM,AL$4))</f>
        <v>0</v>
      </c>
      <c r="AM110" s="140">
        <f>(COUNTIFS('Estruturante Móvel'!$M:$M,$B110,'Estruturante Móvel'!$C:$C,"&lt;&gt;PREVISTO",'Estruturante Móvel'!$G:$G,AL$4))</f>
        <v>0</v>
      </c>
      <c r="AN110" s="139">
        <f>(COUNTIFS('Estruturante Móvel'!$M:$M,$B110,'Estruturante Móvel'!$AM:$AM,AN$4))</f>
        <v>0</v>
      </c>
      <c r="AO110" s="140">
        <f>(COUNTIFS('Estruturante Móvel'!$M:$M,$B110,'Estruturante Móvel'!$C:$C,"&lt;&gt;PREVISTO",'Estruturante Móvel'!$G:$G,AN$4))</f>
        <v>0</v>
      </c>
      <c r="AP110" s="139">
        <f>(COUNTIFS('Estruturante Móvel'!$M:$M,$B110,'Estruturante Móvel'!$AM:$AM,AP$4))</f>
        <v>0</v>
      </c>
      <c r="AQ110" s="140">
        <f>(COUNTIFS('Estruturante Móvel'!$M:$M,$B110,'Estruturante Móvel'!$C:$C,"&lt;&gt;PREVISTO",'Estruturante Móvel'!$G:$G,AP$4))</f>
        <v>0</v>
      </c>
      <c r="AR110" s="139">
        <f>(COUNTIFS('Estruturante Móvel'!$M:$M,$B110,'Estruturante Móvel'!$AM:$AM,AR$4))</f>
        <v>0</v>
      </c>
      <c r="AS110" s="140">
        <f>(COUNTIFS('Estruturante Móvel'!$M:$M,$B110,'Estruturante Móvel'!$C:$C,"&lt;&gt;PREVISTO",'Estruturante Móvel'!$G:$G,AR$4))</f>
        <v>0</v>
      </c>
      <c r="AT110" s="139">
        <f>(COUNTIFS('Estruturante Móvel'!$M:$M,$B110,'Estruturante Móvel'!$AM:$AM,AT$4))</f>
        <v>0</v>
      </c>
      <c r="AU110" s="140">
        <f>(COUNTIFS('Estruturante Móvel'!$M:$M,$B110,'Estruturante Móvel'!$C:$C,"&lt;&gt;PREVISTO",'Estruturante Móvel'!$G:$G,AT$4))</f>
        <v>0</v>
      </c>
      <c r="AV110" s="139">
        <f>(COUNTIFS('Estruturante Móvel'!$M:$M,$B110,'Estruturante Móvel'!$AM:$AM,AV$4))</f>
        <v>0</v>
      </c>
      <c r="AW110" s="140">
        <f>(COUNTIFS('Estruturante Móvel'!$M:$M,$B110,'Estruturante Móvel'!$C:$C,"&lt;&gt;PREVISTO",'Estruturante Móvel'!$G:$G,AV$4))</f>
        <v>0</v>
      </c>
      <c r="AX110" s="139">
        <f>(COUNTIFS('Estruturante Móvel'!$M:$M,$B110,'Estruturante Móvel'!$AM:$AM,AX$4))</f>
        <v>0</v>
      </c>
      <c r="AY110" s="140">
        <f>(COUNTIFS('Estruturante Móvel'!$M:$M,$B110,'Estruturante Móvel'!$C:$C,"&lt;&gt;PREVISTO",'Estruturante Móvel'!$G:$G,AX$4))</f>
        <v>0</v>
      </c>
      <c r="AZ110" s="139">
        <f>(COUNTIFS('Estruturante Móvel'!$M:$M,$B110,'Estruturante Móvel'!$AM:$AM,AZ$4))</f>
        <v>0</v>
      </c>
      <c r="BA110" s="140">
        <f>(COUNTIFS('Estruturante Móvel'!$M:$M,$B110,'Estruturante Móvel'!$C:$C,"&lt;&gt;PREVISTO",'Estruturante Móvel'!$G:$G,AZ$4))</f>
        <v>0</v>
      </c>
      <c r="BB110" s="139">
        <f>(COUNTIFS('Estruturante Móvel'!$M:$M,$B110,'Estruturante Móvel'!$AM:$AM,BB$4))</f>
        <v>0</v>
      </c>
      <c r="BC110" s="140">
        <f>(COUNTIFS('Estruturante Móvel'!$M:$M,$B110,'Estruturante Móvel'!$C:$C,"&lt;&gt;PREVISTO",'Estruturante Móvel'!$G:$G,BB$4))</f>
        <v>0</v>
      </c>
      <c r="BD110" s="139">
        <f>(COUNTIFS('Estruturante Móvel'!$M:$M,$B110,'Estruturante Móvel'!$AM:$AM,BD$4))</f>
        <v>0</v>
      </c>
      <c r="BE110" s="140">
        <f>(COUNTIFS('Estruturante Móvel'!$M:$M,$B110,'Estruturante Móvel'!$C:$C,"&lt;&gt;PREVISTO",'Estruturante Móvel'!$G:$G,BD$4))</f>
        <v>0</v>
      </c>
      <c r="BF110" s="139">
        <f>(COUNTIFS('Estruturante Móvel'!$M:$M,$B110,'Estruturante Móvel'!$AM:$AM,BF$4))</f>
        <v>0</v>
      </c>
      <c r="BG110" s="140">
        <f>(COUNTIFS('Estruturante Móvel'!$M:$M,$B110,'Estruturante Móvel'!$C:$C,"&lt;&gt;PREVISTO",'Estruturante Móvel'!$G:$G,BF$4))</f>
        <v>0</v>
      </c>
      <c r="BH110" s="139">
        <f>(COUNTIFS('Estruturante Móvel'!$M:$M,$B110,'Estruturante Móvel'!$AM:$AM,BH$4))</f>
        <v>0</v>
      </c>
      <c r="BI110" s="140">
        <f>(COUNTIFS('Estruturante Móvel'!$M:$M,$B110,'Estruturante Móvel'!$C:$C,"&lt;&gt;PREVISTO",'Estruturante Móvel'!$G:$G,BH$4))</f>
        <v>0</v>
      </c>
      <c r="BJ110" s="139">
        <f>(COUNTIFS('Estruturante Móvel'!$M:$M,$B110,'Estruturante Móvel'!$AM:$AM,BJ$4))</f>
        <v>0</v>
      </c>
      <c r="BK110" s="140">
        <f>(COUNTIFS('Estruturante Móvel'!$M:$M,$B110,'Estruturante Móvel'!$C:$C,"&lt;&gt;PREVISTO",'Estruturante Móvel'!$G:$G,BJ$4))</f>
        <v>0</v>
      </c>
      <c r="BL110" s="139">
        <f>(COUNTIFS('Estruturante Móvel'!$M:$M,$B110,'Estruturante Móvel'!$AM:$AM,BL$4))</f>
        <v>0</v>
      </c>
      <c r="BM110" s="140">
        <f>(COUNTIFS('Estruturante Móvel'!$M:$M,$B110,'Estruturante Móvel'!$C:$C,"&lt;&gt;PREVISTO",'Estruturante Móvel'!$G:$G,BL$4))</f>
        <v>0</v>
      </c>
      <c r="BN110" s="139">
        <f>(COUNTIFS('Estruturante Móvel'!$M:$M,$B110,'Estruturante Móvel'!$AM:$AM,BN$4))</f>
        <v>0</v>
      </c>
      <c r="BO110" s="140">
        <f>(COUNTIFS('Estruturante Móvel'!$M:$M,$B110,'Estruturante Móvel'!$C:$C,"&lt;&gt;PREVISTO",'Estruturante Móvel'!$G:$G,BN$4))</f>
        <v>0</v>
      </c>
      <c r="BP110" s="139">
        <f>(COUNTIFS('Estruturante Móvel'!$M:$M,$B110,'Estruturante Móvel'!$AM:$AM,BP$4))</f>
        <v>0</v>
      </c>
      <c r="BQ110" s="140">
        <f>(COUNTIFS('Estruturante Móvel'!$M:$M,$B110,'Estruturante Móvel'!$C:$C,"&lt;&gt;PREVISTO",'Estruturante Móvel'!$G:$G,BP$4))</f>
        <v>0</v>
      </c>
      <c r="BR110" s="139">
        <f>(COUNTIFS('Estruturante Móvel'!$M:$M,$B110,'Estruturante Móvel'!$AM:$AM,BR$4))</f>
        <v>0</v>
      </c>
      <c r="BS110" s="140">
        <f>(COUNTIFS('Estruturante Móvel'!$M:$M,$B110,'Estruturante Móvel'!$C:$C,"&lt;&gt;PREVISTO",'Estruturante Móvel'!$G:$G,BR$4))</f>
        <v>0</v>
      </c>
      <c r="BT110" s="139">
        <f>(COUNTIFS('Estruturante Móvel'!$M:$M,$B110,'Estruturante Móvel'!$AM:$AM,BT$4))-(COUNTIFS('Estruturante Móvel'!$M:$M,$B110,'Estruturante Móvel'!$AM:$AM,BT$4,'Estruturante Móvel'!$AQ:$AQ,"REPARO FO"))</f>
        <v>0</v>
      </c>
      <c r="BU110" s="140">
        <f>(COUNTIFS('Estruturante Móvel'!$M:$M,$B110,'Estruturante Móvel'!$C:$C,"&lt;&gt;PREVISTO",'Estruturante Móvel'!$G:$G,BT$4))</f>
        <v>0</v>
      </c>
      <c r="BV110" s="139">
        <f>(COUNTIFS('Estruturante Móvel'!$M:$M,$B110,'Estruturante Móvel'!$AM:$AM,BV$4))-(COUNTIFS('Estruturante Móvel'!$M:$M,$B110,'Estruturante Móvel'!$AM:$AM,BV$4,'Estruturante Móvel'!$AQ:$AQ,"REPARO FO"))</f>
        <v>0</v>
      </c>
      <c r="BW110" s="140">
        <f>(COUNTIFS('Estruturante Móvel'!$M:$M,$B110,'Estruturante Móvel'!$C:$C,"&lt;&gt;PREVISTO",'Estruturante Móvel'!$G:$G,BV$4))</f>
        <v>0</v>
      </c>
      <c r="BX110" s="139">
        <f>(COUNTIFS('Estruturante Móvel'!$M:$M,$B110,'Estruturante Móvel'!$AM:$AM,BX$4))-(COUNTIFS('Estruturante Móvel'!$M:$M,$B110,'Estruturante Móvel'!$AM:$AM,BX$4,'Estruturante Móvel'!$AQ:$AQ,"REPARO FO"))</f>
        <v>0</v>
      </c>
      <c r="BY110" s="140">
        <f>(COUNTIFS('Estruturante Móvel'!$M:$M,$B110,'Estruturante Móvel'!$C:$C,"&lt;&gt;PREVISTO",'Estruturante Móvel'!$G:$G,BX$4))</f>
        <v>0</v>
      </c>
      <c r="BZ110" s="139">
        <f>(COUNTIFS('Estruturante Móvel'!$M:$M,$B110,'Estruturante Móvel'!$AM:$AM,BZ$4))-(COUNTIFS('Estruturante Móvel'!$M:$M,$B110,'Estruturante Móvel'!$AM:$AM,BZ$4,'Estruturante Móvel'!$AQ:$AQ,"REPARO FO"))</f>
        <v>0</v>
      </c>
      <c r="CA110" s="140">
        <f>(COUNTIFS('Estruturante Móvel'!$M:$M,$B110,'Estruturante Móvel'!$C:$C,"&lt;&gt;PREVISTO",'Estruturante Móvel'!$G:$G,BZ$4))</f>
        <v>0</v>
      </c>
      <c r="CB110" s="139">
        <f>(COUNTIFS('Estruturante Móvel'!$M:$M,$B110,'Estruturante Móvel'!$AM:$AM,CB$4))-(COUNTIFS('Estruturante Móvel'!$M:$M,$B110,'Estruturante Móvel'!$AM:$AM,CB$4,'Estruturante Móvel'!$AQ:$AQ,"REPARO FO"))</f>
        <v>0</v>
      </c>
      <c r="CC110" s="140">
        <f>(COUNTIFS('Estruturante Móvel'!$M:$M,$B110,'Estruturante Móvel'!$C:$C,"&lt;&gt;PREVISTO",'Estruturante Móvel'!$G:$G,CB$4))</f>
        <v>0</v>
      </c>
      <c r="CD110" s="139">
        <f>(COUNTIFS('Estruturante Móvel'!$M:$M,$B110,'Estruturante Móvel'!$AM:$AM,CD$4))-(COUNTIFS('Estruturante Móvel'!$M:$M,$B110,'Estruturante Móvel'!$AM:$AM,CD$4,'Estruturante Móvel'!$AQ:$AQ,"REPARO FO"))</f>
        <v>0</v>
      </c>
      <c r="CE110" s="140">
        <f>(COUNTIFS('Estruturante Móvel'!$M:$M,$B110,'Estruturante Móvel'!$C:$C,"&lt;&gt;PREVISTO",'Estruturante Móvel'!$G:$G,CD$4))</f>
        <v>0</v>
      </c>
      <c r="CF110" s="139">
        <f>(COUNTIFS('Estruturante Móvel'!$M:$M,$B110,'Estruturante Móvel'!$AM:$AM,CF$4))-(COUNTIFS('Estruturante Móvel'!$M:$M,$B110,'Estruturante Móvel'!$AM:$AM,CF$4,'Estruturante Móvel'!$AQ:$AQ,"REPARO FO"))</f>
        <v>0</v>
      </c>
      <c r="CG110" s="140">
        <f>(COUNTIFS('Estruturante Móvel'!$M:$M,$B110,'Estruturante Móvel'!$C:$C,"&lt;&gt;PREVISTO",'Estruturante Móvel'!$G:$G,CF$4))</f>
        <v>0</v>
      </c>
      <c r="CH110" s="139">
        <f>(COUNTIFS('Estruturante Móvel'!$M:$M,$B110,'Estruturante Móvel'!$AM:$AM,CH$4))-(COUNTIFS('Estruturante Móvel'!$M:$M,$B110,'Estruturante Móvel'!$AM:$AM,CH$4,'Estruturante Móvel'!$AQ:$AQ,"REPARO FO"))</f>
        <v>0</v>
      </c>
      <c r="CI110" s="140">
        <f>(COUNTIFS('Estruturante Móvel'!$M:$M,$B110,'Estruturante Móvel'!$C:$C,"&lt;&gt;PREVISTO",'Estruturante Móvel'!$G:$G,CH$4))</f>
        <v>0</v>
      </c>
      <c r="CJ110" s="139">
        <f>(COUNTIFS('Estruturante Móvel'!$M:$M,$B110,'Estruturante Móvel'!$AM:$AM,CJ$4))-(COUNTIFS('Estruturante Móvel'!$M:$M,$B110,'Estruturante Móvel'!$AM:$AM,CJ$4,'Estruturante Móvel'!$AQ:$AQ,"REPARO FO"))</f>
        <v>0</v>
      </c>
      <c r="CK110" s="140">
        <f>(COUNTIFS('Estruturante Móvel'!$M:$M,$B110,'Estruturante Móvel'!$C:$C,"&lt;&gt;PREVISTO",'Estruturante Móvel'!$G:$G,CJ$4))</f>
        <v>0</v>
      </c>
      <c r="CL110" s="139">
        <f>(COUNTIFS('Estruturante Móvel'!$M:$M,$B110,'Estruturante Móvel'!$AM:$AM,CL$4))-(COUNTIFS('Estruturante Móvel'!$M:$M,$B110,'Estruturante Móvel'!$AM:$AM,CL$4,'Estruturante Móvel'!$AQ:$AQ,"REPARO FO"))</f>
        <v>0</v>
      </c>
      <c r="CM110" s="140">
        <f>(COUNTIFS('Estruturante Móvel'!$M:$M,$B110,'Estruturante Móvel'!$C:$C,"&lt;&gt;PREVISTO",'Estruturante Móvel'!$G:$G,CL$4))</f>
        <v>0</v>
      </c>
      <c r="CN110" s="139">
        <f>(COUNTIFS('Estruturante Móvel'!$M:$M,$B110,'Estruturante Móvel'!$AM:$AM,CN$4))-(COUNTIFS('Estruturante Móvel'!$M:$M,$B110,'Estruturante Móvel'!$AM:$AM,CN$4,'Estruturante Móvel'!$AQ:$AQ,"REPARO FO"))</f>
        <v>0</v>
      </c>
      <c r="CO110" s="140">
        <f>(COUNTIFS('Estruturante Móvel'!$M:$M,$B110,'Estruturante Móvel'!$C:$C,"&lt;&gt;PREVISTO",'Estruturante Móvel'!$G:$G,CN$4))</f>
        <v>0</v>
      </c>
      <c r="CP110" s="139">
        <f>(COUNTIFS('Estruturante Móvel'!$M:$M,$B110,'Estruturante Móvel'!$AM:$AM,CP$4))-(COUNTIFS('Estruturante Móvel'!$M:$M,$B110,'Estruturante Móvel'!$AM:$AM,CP$4,'Estruturante Móvel'!$AQ:$AQ,"REPARO FO"))</f>
        <v>0</v>
      </c>
      <c r="CQ110" s="140">
        <f>(COUNTIFS('Estruturante Móvel'!$M:$M,$B110,'Estruturante Móvel'!$C:$C,"&lt;&gt;PREVISTO",'Estruturante Móvel'!$G:$G,CP$4))</f>
        <v>0</v>
      </c>
      <c r="CR110" s="139">
        <f>(COUNTIFS('Estruturante Móvel'!$M:$M,$B110,'Estruturante Móvel'!$AM:$AM,CR$4))-(COUNTIFS('Estruturante Móvel'!$M:$M,$B110,'Estruturante Móvel'!$AM:$AM,CR$4,'Estruturante Móvel'!$AQ:$AQ,"REPARO FO"))</f>
        <v>0</v>
      </c>
      <c r="CS110" s="140">
        <f>(COUNTIFS('Estruturante Móvel'!$M:$M,$B110,'Estruturante Móvel'!$C:$C,"&lt;&gt;PREVISTO",'Estruturante Móvel'!$G:$G,CR$4))</f>
        <v>0</v>
      </c>
      <c r="CT110" s="139">
        <f>(COUNTIFS('Estruturante Móvel'!$M:$M,$B110,'Estruturante Móvel'!$AM:$AM,CT$4))-(COUNTIFS('Estruturante Móvel'!$M:$M,$B110,'Estruturante Móvel'!$AM:$AM,CT$4,'Estruturante Móvel'!$AQ:$AQ,"REPARO FO"))</f>
        <v>0</v>
      </c>
      <c r="CU110" s="140">
        <f>(COUNTIFS('Estruturante Móvel'!$M:$M,$B110,'Estruturante Móvel'!$C:$C,"&lt;&gt;PREVISTO",'Estruturante Móvel'!$G:$G,CT$4))</f>
        <v>0</v>
      </c>
      <c r="CV110" s="139">
        <f>(COUNTIFS('Estruturante Móvel'!$M:$M,$B110,'Estruturante Móvel'!$AM:$AM,CV$4))-(COUNTIFS('Estruturante Móvel'!$M:$M,$B110,'Estruturante Móvel'!$AM:$AM,CV$4,'Estruturante Móvel'!$AQ:$AQ,"REPARO FO"))</f>
        <v>0</v>
      </c>
      <c r="CW110" s="140">
        <f>(COUNTIFS('Estruturante Móvel'!$M:$M,$B110,'Estruturante Móvel'!$C:$C,"&lt;&gt;PREVISTO",'Estruturante Móvel'!$G:$G,CV$4))</f>
        <v>0</v>
      </c>
      <c r="CX110" s="139">
        <f>(COUNTIFS('Estruturante Móvel'!$M:$M,$B110,'Estruturante Móvel'!$AM:$AM,CX$4))-(COUNTIFS('Estruturante Móvel'!$M:$M,$B110,'Estruturante Móvel'!$AM:$AM,CX$4,'Estruturante Móvel'!$AQ:$AQ,"REPARO FO"))</f>
        <v>0</v>
      </c>
      <c r="CY110" s="140">
        <f>(COUNTIFS('Estruturante Móvel'!$M:$M,$B110,'Estruturante Móvel'!$C:$C,"&lt;&gt;PREVISTO",'Estruturante Móvel'!$G:$G,CX$4))</f>
        <v>0</v>
      </c>
      <c r="CZ110" s="139">
        <f>(COUNTIFS('Estruturante Móvel'!$M:$M,$B110,'Estruturante Móvel'!$AM:$AM,CZ$4))-(COUNTIFS('Estruturante Móvel'!$M:$M,$B110,'Estruturante Móvel'!$AM:$AM,CZ$4,'Estruturante Móvel'!$AQ:$AQ,"REPARO FO"))</f>
        <v>0</v>
      </c>
      <c r="DA110" s="140">
        <f>(COUNTIFS('Estruturante Móvel'!$M:$M,$B110,'Estruturante Móvel'!$C:$C,"&lt;&gt;PREVISTO",'Estruturante Móvel'!$G:$G,CZ$4))</f>
        <v>0</v>
      </c>
      <c r="DB110" s="139">
        <f>(COUNTIFS('Estruturante Móvel'!$M:$M,$B110,'Estruturante Móvel'!$AM:$AM,DB$4))-(COUNTIFS('Estruturante Móvel'!$M:$M,$B110,'Estruturante Móvel'!$AM:$AM,DB$4,'Estruturante Móvel'!$AQ:$AQ,"REPARO FO"))</f>
        <v>0</v>
      </c>
      <c r="DC110" s="140">
        <f>(COUNTIFS('Estruturante Móvel'!$M:$M,$B110,'Estruturante Móvel'!$C:$C,"&lt;&gt;PREVISTO",'Estruturante Móvel'!$G:$G,DB$4))</f>
        <v>0</v>
      </c>
      <c r="DD110" s="139">
        <f>(COUNTIFS('Estruturante Móvel'!$M:$M,$B110,'Estruturante Móvel'!$AM:$AM,DD$4))-(COUNTIFS('Estruturante Móvel'!$M:$M,$B110,'Estruturante Móvel'!$AM:$AM,DD$4,'Estruturante Móvel'!$AQ:$AQ,"REPARO FO"))</f>
        <v>0</v>
      </c>
      <c r="DE110" s="140">
        <f>(COUNTIFS('Estruturante Móvel'!$M:$M,$B110,'Estruturante Móvel'!$C:$C,"&lt;&gt;PREVISTO",'Estruturante Móvel'!$G:$G,DD$4))</f>
        <v>0</v>
      </c>
      <c r="DF110" s="139">
        <f>(COUNTIFS('Estruturante Móvel'!$M:$M,$B110,'Estruturante Móvel'!$AM:$AM,DF$4))-(COUNTIFS('Estruturante Móvel'!$M:$M,$B110,'Estruturante Móvel'!$AM:$AM,DF$4,'Estruturante Móvel'!$AQ:$AQ,"REPARO FO"))</f>
        <v>0</v>
      </c>
      <c r="DG110" s="140">
        <f>(COUNTIFS('Estruturante Móvel'!$M:$M,$B110,'Estruturante Móvel'!$C:$C,"&lt;&gt;PREVISTO",'Estruturante Móvel'!$G:$G,DF$4))</f>
        <v>0</v>
      </c>
      <c r="DH110" s="139">
        <f>(COUNTIFS('Estruturante Móvel'!$M:$M,$B110,'Estruturante Móvel'!$AM:$AM,DH$4))-(COUNTIFS('Estruturante Móvel'!$M:$M,$B110,'Estruturante Móvel'!$AM:$AM,DH$4,'Estruturante Móvel'!$AQ:$AQ,"REPARO FO"))</f>
        <v>0</v>
      </c>
      <c r="DI110" s="140">
        <f>(COUNTIFS('Estruturante Móvel'!$M:$M,$B110,'Estruturante Móvel'!$C:$C,"&lt;&gt;PREVISTO",'Estruturante Móvel'!$G:$G,DH$4))</f>
        <v>0</v>
      </c>
      <c r="DJ110" s="139">
        <f>(COUNTIFS('Estruturante Móvel'!$M:$M,$B110,'Estruturante Móvel'!$AM:$AM,DJ$4))-(COUNTIFS('Estruturante Móvel'!$M:$M,$B110,'Estruturante Móvel'!$AM:$AM,DJ$4,'Estruturante Móvel'!$AQ:$AQ,"REPARO FO"))</f>
        <v>0</v>
      </c>
      <c r="DK110" s="140">
        <f>(COUNTIFS('Estruturante Móvel'!$M:$M,$B110,'Estruturante Móvel'!$C:$C,"&lt;&gt;PREVISTO",'Estruturante Móvel'!$G:$G,DJ$4))</f>
        <v>0</v>
      </c>
      <c r="DL110" s="139">
        <f>(COUNTIFS('Estruturante Móvel'!$M:$M,$B110,'Estruturante Móvel'!$AM:$AM,DL$4))-(COUNTIFS('Estruturante Móvel'!$M:$M,$B110,'Estruturante Móvel'!$AM:$AM,DL$4,'Estruturante Móvel'!$AQ:$AQ,"REPARO FO"))</f>
        <v>0</v>
      </c>
      <c r="DM110" s="140">
        <f>(COUNTIFS('Estruturante Móvel'!$M:$M,$B110,'Estruturante Móvel'!$C:$C,"&lt;&gt;PREVISTO",'Estruturante Móvel'!$G:$G,DL$4))</f>
        <v>0</v>
      </c>
      <c r="DN110" s="139">
        <f>(COUNTIFS('Estruturante Móvel'!$M:$M,$B110,'Estruturante Móvel'!$AM:$AM,DN$4))-(COUNTIFS('Estruturante Móvel'!$M:$M,$B110,'Estruturante Móvel'!$AM:$AM,DN$4,'Estruturante Móvel'!$AQ:$AQ,"REPARO FO"))</f>
        <v>0</v>
      </c>
      <c r="DO110" s="140">
        <f>(COUNTIFS('Estruturante Móvel'!$M:$M,$B110,'Estruturante Móvel'!$C:$C,"&lt;&gt;PREVISTO",'Estruturante Móvel'!$G:$G,DN$4))</f>
        <v>0</v>
      </c>
      <c r="DP110" s="139">
        <f>(COUNTIFS('Estruturante Móvel'!$M:$M,$B110,'Estruturante Móvel'!$AM:$AM,DP$4))-(COUNTIFS('Estruturante Móvel'!$M:$M,$B110,'Estruturante Móvel'!$AM:$AM,DP$4,'Estruturante Móvel'!$AQ:$AQ,"REPARO FO"))</f>
        <v>0</v>
      </c>
      <c r="DQ110" s="140">
        <f>(COUNTIFS('Estruturante Móvel'!$M:$M,$B110,'Estruturante Móvel'!$C:$C,"&lt;&gt;PREVISTO",'Estruturante Móvel'!$G:$G,DP$4))</f>
        <v>0</v>
      </c>
      <c r="DR110" s="139">
        <f>(COUNTIFS('Estruturante Móvel'!$M:$M,$B110,'Estruturante Móvel'!$AM:$AM,DR$4))-(COUNTIFS('Estruturante Móvel'!$M:$M,$B110,'Estruturante Móvel'!$AM:$AM,DR$4,'Estruturante Móvel'!$AQ:$AQ,"REPARO FO"))</f>
        <v>0</v>
      </c>
      <c r="DS110" s="140">
        <f>(COUNTIFS('Estruturante Móvel'!$M:$M,$B110,'Estruturante Móvel'!$C:$C,"&lt;&gt;PREVISTO",'Estruturante Móvel'!$G:$G,DR$4))</f>
        <v>0</v>
      </c>
      <c r="DT110" s="139">
        <f>(COUNTIFS('Estruturante Móvel'!$M:$M,$B110,'Estruturante Móvel'!$AM:$AM,DT$4))-(COUNTIFS('Estruturante Móvel'!$M:$M,$B110,'Estruturante Móvel'!$AM:$AM,DT$4,'Estruturante Móvel'!$AQ:$AQ,"REPARO FO"))</f>
        <v>0</v>
      </c>
      <c r="DU110" s="140">
        <f>(COUNTIFS('Estruturante Móvel'!$M:$M,$B110,'Estruturante Móvel'!$C:$C,"&lt;&gt;PREVISTO",'Estruturante Móvel'!$G:$G,DT$4))</f>
        <v>0</v>
      </c>
      <c r="DV110" s="139">
        <f>(COUNTIFS('Estruturante Móvel'!$M:$M,$B110,'Estruturante Móvel'!$AM:$AM,DV$4))-(COUNTIFS('Estruturante Móvel'!$M:$M,$B110,'Estruturante Móvel'!$AM:$AM,DV$4,'Estruturante Móvel'!$AQ:$AQ,"REPARO FO"))</f>
        <v>0</v>
      </c>
      <c r="DW110" s="140">
        <f>(COUNTIFS('Estruturante Móvel'!$M:$M,$B110,'Estruturante Móvel'!$C:$C,"&lt;&gt;PREVISTO",'Estruturante Móvel'!$G:$G,DV$4))</f>
        <v>0</v>
      </c>
      <c r="DX110" s="139">
        <f>(COUNTIFS('Estruturante Móvel'!$M:$M,$B110,'Estruturante Móvel'!$AM:$AM,DX$4))-(COUNTIFS('Estruturante Móvel'!$M:$M,$B110,'Estruturante Móvel'!$AM:$AM,DX$4,'Estruturante Móvel'!$AQ:$AQ,"REPARO FO"))</f>
        <v>0</v>
      </c>
      <c r="DY110" s="140">
        <f>(COUNTIFS('Estruturante Móvel'!$M:$M,$B110,'Estruturante Móvel'!$C:$C,"&lt;&gt;PREVISTO",'Estruturante Móvel'!$G:$G,DX$4))</f>
        <v>0</v>
      </c>
      <c r="DZ110" s="139">
        <f>(COUNTIFS('Estruturante Móvel'!$M:$M,$B110,'Estruturante Móvel'!$AM:$AM,DZ$4))-(COUNTIFS('Estruturante Móvel'!$M:$M,$B110,'Estruturante Móvel'!$AM:$AM,DZ$4,'Estruturante Móvel'!$AQ:$AQ,"REPARO FO"))</f>
        <v>0</v>
      </c>
      <c r="EA110" s="140">
        <f>(COUNTIFS('Estruturante Móvel'!$M:$M,$B110,'Estruturante Móvel'!$C:$C,"&lt;&gt;PREVISTO",'Estruturante Móvel'!$G:$G,DZ$4))</f>
        <v>0</v>
      </c>
      <c r="EB110" s="139">
        <f>(COUNTIFS('Estruturante Móvel'!$M:$M,$B110,'Estruturante Móvel'!$AM:$AM,EB$4))-(COUNTIFS('Estruturante Móvel'!$M:$M,$B110,'Estruturante Móvel'!$AM:$AM,EB$4,'Estruturante Móvel'!$AQ:$AQ,"REPARO FO"))</f>
        <v>0</v>
      </c>
      <c r="EC110" s="140">
        <f>(COUNTIFS('Estruturante Móvel'!$M:$M,$B110,'Estruturante Móvel'!$C:$C,"&lt;&gt;PREVISTO",'Estruturante Móvel'!$G:$G,EB$4))</f>
        <v>0</v>
      </c>
      <c r="ED110" s="139">
        <f>(COUNTIFS('Estruturante Móvel'!$M:$M,$B110,'Estruturante Móvel'!$AM:$AM,ED$4))-(COUNTIFS('Estruturante Móvel'!$M:$M,$B110,'Estruturante Móvel'!$AM:$AM,ED$4,'Estruturante Móvel'!$AQ:$AQ,"REPARO FO"))</f>
        <v>0</v>
      </c>
      <c r="EE110" s="140">
        <f>(COUNTIFS('Estruturante Móvel'!$M:$M,$B110,'Estruturante Móvel'!$C:$C,"&lt;&gt;PREVISTO",'Estruturante Móvel'!$G:$G,ED$4))</f>
        <v>0</v>
      </c>
      <c r="EF110" s="139">
        <f>(COUNTIFS('Estruturante Móvel'!$M:$M,$B110,'Estruturante Móvel'!$AM:$AM,EF$4))-(COUNTIFS('Estruturante Móvel'!$M:$M,$B110,'Estruturante Móvel'!$AM:$AM,EF$4,'Estruturante Móvel'!$AQ:$AQ,"REPARO FO"))</f>
        <v>0</v>
      </c>
      <c r="EG110" s="140">
        <f>(COUNTIFS('Estruturante Móvel'!$M:$M,$B110,'Estruturante Móvel'!$C:$C,"&lt;&gt;PREVISTO",'Estruturante Móvel'!$G:$G,EF$4))</f>
        <v>0</v>
      </c>
      <c r="EH110" s="139">
        <f>(COUNTIFS('Estruturante Móvel'!$M:$M,$B110,'Estruturante Móvel'!$AM:$AM,EH$4))-(COUNTIFS('Estruturante Móvel'!$M:$M,$B110,'Estruturante Móvel'!$AM:$AM,EH$4,'Estruturante Móvel'!$AQ:$AQ,"REPARO FO"))</f>
        <v>0</v>
      </c>
      <c r="EI110" s="140">
        <f>(COUNTIFS('Estruturante Móvel'!$M:$M,$B110,'Estruturante Móvel'!$C:$C,"&lt;&gt;PREVISTO",'Estruturante Móvel'!$G:$G,EH$4))</f>
        <v>0</v>
      </c>
      <c r="EJ110" s="139">
        <f>(COUNTIFS('Estruturante Móvel'!$M:$M,$B110,'Estruturante Móvel'!$AM:$AM,EJ$4))-(COUNTIFS('Estruturante Móvel'!$M:$M,$B110,'Estruturante Móvel'!$AM:$AM,EJ$4,'Estruturante Móvel'!$AQ:$AQ,"REPARO FO"))</f>
        <v>0</v>
      </c>
      <c r="EK110" s="140">
        <f>(COUNTIFS('Estruturante Móvel'!$M:$M,$B110,'Estruturante Móvel'!$C:$C,"&lt;&gt;PREVISTO",'Estruturante Móvel'!$G:$G,EJ$4))</f>
        <v>0</v>
      </c>
      <c r="EL110" s="139">
        <f>(COUNTIFS('Estruturante Móvel'!$M:$M,$B110,'Estruturante Móvel'!$AM:$AM,EL$4))-(COUNTIFS('Estruturante Móvel'!$M:$M,$B110,'Estruturante Móvel'!$AM:$AM,EL$4,'Estruturante Móvel'!$AQ:$AQ,"REPARO FO"))</f>
        <v>0</v>
      </c>
      <c r="EM110" s="140">
        <f>(COUNTIFS('Estruturante Móvel'!$M:$M,$B110,'Estruturante Móvel'!$C:$C,"&lt;&gt;PREVISTO",'Estruturante Móvel'!$G:$G,EL$4))</f>
        <v>0</v>
      </c>
      <c r="EN110" s="139">
        <f>(COUNTIFS('Estruturante Móvel'!$M:$M,$B110,'Estruturante Móvel'!$AM:$AM,EN$4))-(COUNTIFS('Estruturante Móvel'!$M:$M,$B110,'Estruturante Móvel'!$AM:$AM,EN$4,'Estruturante Móvel'!$AQ:$AQ,"REPARO FO"))</f>
        <v>0</v>
      </c>
      <c r="EO110" s="140">
        <f>(COUNTIFS('Estruturante Móvel'!$M:$M,$B110,'Estruturante Móvel'!$C:$C,"&lt;&gt;PREVISTO",'Estruturante Móvel'!$G:$G,EN$4))</f>
        <v>0</v>
      </c>
      <c r="EP110" s="139">
        <f>(COUNTIFS('Estruturante Móvel'!$M:$M,$B110,'Estruturante Móvel'!$AM:$AM,EP$4))-(COUNTIFS('Estruturante Móvel'!$M:$M,$B110,'Estruturante Móvel'!$AM:$AM,EP$4,'Estruturante Móvel'!$AQ:$AQ,"REPARO FO"))</f>
        <v>0</v>
      </c>
      <c r="EQ110" s="140">
        <f>(COUNTIFS('Estruturante Móvel'!$M:$M,$B110,'Estruturante Móvel'!$C:$C,"&lt;&gt;PREVISTO",'Estruturante Móvel'!$G:$G,EP$4))</f>
        <v>0</v>
      </c>
      <c r="ER110" s="139">
        <f>(COUNTIFS('Estruturante Móvel'!$M:$M,$B110,'Estruturante Móvel'!$AM:$AM,ER$4))-(COUNTIFS('Estruturante Móvel'!$M:$M,$B110,'Estruturante Móvel'!$AM:$AM,ER$4,'Estruturante Móvel'!$AQ:$AQ,"REPARO FO"))</f>
        <v>0</v>
      </c>
      <c r="ES110" s="140">
        <f>(COUNTIFS('Estruturante Móvel'!$M:$M,$B110,'Estruturante Móvel'!$C:$C,"&lt;&gt;PREVISTO",'Estruturante Móvel'!$G:$G,ER$4))</f>
        <v>0</v>
      </c>
      <c r="ET110" s="139">
        <f>(COUNTIFS('Estruturante Móvel'!$M:$M,$B110,'Estruturante Móvel'!$AM:$AM,ET$4))-(COUNTIFS('Estruturante Móvel'!$M:$M,$B110,'Estruturante Móvel'!$AM:$AM,ET$4,'Estruturante Móvel'!$AQ:$AQ,"REPARO FO"))</f>
        <v>0</v>
      </c>
      <c r="EU110" s="140">
        <f>(COUNTIFS('Estruturante Móvel'!$M:$M,$B110,'Estruturante Móvel'!$C:$C,"&lt;&gt;PREVISTO",'Estruturante Móvel'!$G:$G,ET$4))</f>
        <v>0</v>
      </c>
      <c r="EV110" s="139">
        <f>(COUNTIFS('Estruturante Móvel'!$M:$M,$B110,'Estruturante Móvel'!$AM:$AM,EV$4))-(COUNTIFS('Estruturante Móvel'!$M:$M,$B110,'Estruturante Móvel'!$AM:$AM,EV$4,'Estruturante Móvel'!$AQ:$AQ,"REPARO FO"))</f>
        <v>0</v>
      </c>
      <c r="EW110" s="140">
        <f>(COUNTIFS('Estruturante Móvel'!$M:$M,$B110,'Estruturante Móvel'!$C:$C,"&lt;&gt;PREVISTO",'Estruturante Móvel'!$G:$G,EV$4))</f>
        <v>0</v>
      </c>
      <c r="EX110" s="139">
        <f>(COUNTIFS('Estruturante Móvel'!$M:$M,$B110,'Estruturante Móvel'!$AM:$AM,EX$4))-(COUNTIFS('Estruturante Móvel'!$M:$M,$B110,'Estruturante Móvel'!$AM:$AM,EX$4,'Estruturante Móvel'!$AQ:$AQ,"REPARO FO"))</f>
        <v>1</v>
      </c>
      <c r="EY110" s="140">
        <f>(COUNTIFS('Estruturante Móvel'!$M:$M,$B110,'Estruturante Móvel'!$C:$C,"&lt;&gt;PREVISTO",'Estruturante Móvel'!$G:$G,EX$4))</f>
        <v>0</v>
      </c>
      <c r="EZ110" s="139">
        <f>(COUNTIFS('Estruturante Móvel'!$M:$M,$B110,'Estruturante Móvel'!$AM:$AM,EZ$4))-(COUNTIFS('Estruturante Móvel'!$M:$M,$B110,'Estruturante Móvel'!$AM:$AM,EZ$4,'Estruturante Móvel'!$AQ:$AQ,"REPARO FO"))</f>
        <v>1</v>
      </c>
      <c r="FA110" s="140">
        <f>(COUNTIFS('Estruturante Móvel'!$M:$M,$B110,'Estruturante Móvel'!$C:$C,"&lt;&gt;PREVISTO",'Estruturante Móvel'!$G:$G,EZ$4))</f>
        <v>0</v>
      </c>
      <c r="FB110" s="139">
        <f>(COUNTIFS('Estruturante Móvel'!$M:$M,$B110,'Estruturante Móvel'!$AM:$AM,FB$4))-(COUNTIFS('Estruturante Móvel'!$M:$M,$B110,'Estruturante Móvel'!$AM:$AM,FB$4,'Estruturante Móvel'!$AQ:$AQ,"REPARO FO"))</f>
        <v>0</v>
      </c>
      <c r="FC110" s="140">
        <f>(COUNTIFS('Estruturante Móvel'!$M:$M,$B110,'Estruturante Móvel'!$C:$C,"&lt;&gt;PREVISTO",'Estruturante Móvel'!$G:$G,FB$4))</f>
        <v>0</v>
      </c>
      <c r="FD110" s="139">
        <f>(COUNTIFS('Estruturante Móvel'!$M:$M,$B110,'Estruturante Móvel'!$AM:$AM,FD$4))-(COUNTIFS('Estruturante Móvel'!$M:$M,$B110,'Estruturante Móvel'!$AM:$AM,FD$4,'Estruturante Móvel'!$AQ:$AQ,"REPARO FO"))</f>
        <v>0</v>
      </c>
      <c r="FE110" s="140">
        <f>(COUNTIFS('Estruturante Móvel'!$M:$M,$B110,'Estruturante Móvel'!$C:$C,"&lt;&gt;PREVISTO",'Estruturante Móvel'!$G:$G,FD$4))</f>
        <v>0</v>
      </c>
      <c r="FF110" s="139">
        <f>(COUNTIFS('Estruturante Móvel'!$M:$M,$B110,'Estruturante Móvel'!$AM:$AM,FF$4))-(COUNTIFS('Estruturante Móvel'!$M:$M,$B110,'Estruturante Móvel'!$AM:$AM,FF$4,'Estruturante Móvel'!$AQ:$AQ,"REPARO FO"))</f>
        <v>0</v>
      </c>
      <c r="FG110" s="140">
        <f>(COUNTIFS('Estruturante Móvel'!$M:$M,$B110,'Estruturante Móvel'!$C:$C,"&lt;&gt;PREVISTO",'Estruturante Móvel'!$G:$G,FF$4))</f>
        <v>0</v>
      </c>
      <c r="FH110" s="139">
        <f>(COUNTIFS('Estruturante Móvel'!$M:$M,$B110,'Estruturante Móvel'!$AM:$AM,FH$4))-(COUNTIFS('Estruturante Móvel'!$M:$M,$B110,'Estruturante Móvel'!$AM:$AM,FH$4,'Estruturante Móvel'!$AQ:$AQ,"REPARO FO"))</f>
        <v>1</v>
      </c>
      <c r="FI110" s="140">
        <f>(COUNTIFS('Estruturante Móvel'!$M:$M,$B110,'Estruturante Móvel'!$C:$C,"&lt;&gt;PREVISTO",'Estruturante Móvel'!$G:$G,FH$4))</f>
        <v>0</v>
      </c>
      <c r="FJ110" s="139">
        <f>(COUNTIFS('Estruturante Móvel'!$M:$M,$B110,'Estruturante Móvel'!$AM:$AM,FJ$4))-(COUNTIFS('Estruturante Móvel'!$M:$M,$B110,'Estruturante Móvel'!$AM:$AM,FJ$4,'Estruturante Móvel'!$AQ:$AQ,"REPARO FO"))</f>
        <v>0</v>
      </c>
      <c r="FK110" s="140">
        <f>(COUNTIFS('Estruturante Móvel'!$M:$M,$B110,'Estruturante Móvel'!$C:$C,"&lt;&gt;PREVISTO",'Estruturante Móvel'!$G:$G,FJ$4))</f>
        <v>0</v>
      </c>
      <c r="FL110" s="139">
        <f>(COUNTIFS('Estruturante Móvel'!$M:$M,$B110,'Estruturante Móvel'!$AM:$AM,FL$4))-(COUNTIFS('Estruturante Móvel'!$M:$M,$B110,'Estruturante Móvel'!$AM:$AM,FL$4,'Estruturante Móvel'!$AQ:$AQ,"REPARO FO"))</f>
        <v>0</v>
      </c>
      <c r="FM110" s="140">
        <f>(COUNTIFS('Estruturante Móvel'!$M:$M,$B110,'Estruturante Móvel'!$C:$C,"&lt;&gt;PREVISTO",'Estruturante Móvel'!$G:$G,FL$4))</f>
        <v>0</v>
      </c>
      <c r="FN110" s="139">
        <f>(COUNTIFS('Estruturante Móvel'!$M:$M,$B110,'Estruturante Móvel'!$AM:$AM,FN$4))-(COUNTIFS('Estruturante Móvel'!$M:$M,$B110,'Estruturante Móvel'!$AM:$AM,FN$4,'Estruturante Móvel'!$AQ:$AQ,"REPARO FO"))</f>
        <v>0</v>
      </c>
      <c r="FO110" s="140">
        <f>(COUNTIFS('Estruturante Móvel'!$M:$M,$B110,'Estruturante Móvel'!$C:$C,"&lt;&gt;PREVISTO",'Estruturante Móvel'!$G:$G,FN$4))</f>
        <v>0</v>
      </c>
      <c r="FP110" s="139">
        <f>(COUNTIFS('Estruturante Móvel'!$M:$M,$B110,'Estruturante Móvel'!$AM:$AM,FP$4))-(COUNTIFS('Estruturante Móvel'!$M:$M,$B110,'Estruturante Móvel'!$AM:$AM,FP$4,'Estruturante Móvel'!$AQ:$AQ,"REPARO FO"))</f>
        <v>0</v>
      </c>
      <c r="FQ110" s="140">
        <f>(COUNTIFS('Estruturante Móvel'!$M:$M,$B110,'Estruturante Móvel'!$C:$C,"&lt;&gt;PREVISTO",'Estruturante Móvel'!$G:$G,FP$4))</f>
        <v>0</v>
      </c>
      <c r="FR110" s="139">
        <f>(COUNTIFS('Estruturante Móvel'!$M:$M,$B110,'Estruturante Móvel'!$AM:$AM,FR$4))-(COUNTIFS('Estruturante Móvel'!$M:$M,$B110,'Estruturante Móvel'!$AM:$AM,FR$4,'Estruturante Móvel'!$AQ:$AQ,"REPARO FO"))</f>
        <v>0</v>
      </c>
      <c r="FS110" s="140">
        <f>(COUNTIFS('Estruturante Móvel'!$M:$M,$B110,'Estruturante Móvel'!$C:$C,"&lt;&gt;PREVISTO",'Estruturante Móvel'!$G:$G,FR$4))</f>
        <v>0</v>
      </c>
      <c r="FT110" s="139">
        <f>(COUNTIFS('Estruturante Móvel'!$M:$M,$B110,'Estruturante Móvel'!$AM:$AM,FT$4))-(COUNTIFS('Estruturante Móvel'!$M:$M,$B110,'Estruturante Móvel'!$AM:$AM,FT$4,'Estruturante Móvel'!$AQ:$AQ,"REPARO FO"))</f>
        <v>0</v>
      </c>
      <c r="FU110" s="140">
        <f>(COUNTIFS('Estruturante Móvel'!$M:$M,$B110,'Estruturante Móvel'!$C:$C,"&lt;&gt;PREVISTO",'Estruturante Móvel'!$G:$G,FT$4))</f>
        <v>0</v>
      </c>
      <c r="FV110" s="139">
        <f>(COUNTIFS('Estruturante Móvel'!$M:$M,$B110,'Estruturante Móvel'!$AM:$AM,FV$4))-(COUNTIFS('Estruturante Móvel'!$M:$M,$B110,'Estruturante Móvel'!$AM:$AM,FV$4,'Estruturante Móvel'!$AQ:$AQ,"REPARO FO"))</f>
        <v>0</v>
      </c>
      <c r="FW110" s="140">
        <f>(COUNTIFS('Estruturante Móvel'!$M:$M,$B110,'Estruturante Móvel'!$C:$C,"&lt;&gt;PREVISTO",'Estruturante Móvel'!$G:$G,FV$4))</f>
        <v>0</v>
      </c>
      <c r="FX110" s="139">
        <f>(COUNTIFS('Estruturante Móvel'!$M:$M,$B110,'Estruturante Móvel'!$AM:$AM,FX$4))-(COUNTIFS('Estruturante Móvel'!$M:$M,$B110,'Estruturante Móvel'!$AM:$AM,FX$4,'Estruturante Móvel'!$AQ:$AQ,"REPARO FO"))</f>
        <v>0</v>
      </c>
      <c r="FY110" s="140">
        <f>(COUNTIFS('Estruturante Móvel'!$M:$M,$B110,'Estruturante Móvel'!$C:$C,"&lt;&gt;PREVISTO",'Estruturante Móvel'!$G:$G,FX$4))</f>
        <v>0</v>
      </c>
      <c r="FZ110" s="139">
        <f>(COUNTIFS('Estruturante Móvel'!$M:$M,$B110,'Estruturante Móvel'!$AM:$AM,FZ$4))-(COUNTIFS('Estruturante Móvel'!$M:$M,$B110,'Estruturante Móvel'!$AM:$AM,FZ$4,'Estruturante Móvel'!$AQ:$AQ,"REPARO FO"))</f>
        <v>0</v>
      </c>
      <c r="GA110" s="140">
        <f>(COUNTIFS('Estruturante Móvel'!$M:$M,$B110,'Estruturante Móvel'!$C:$C,"&lt;&gt;PREVISTO",'Estruturante Móvel'!$G:$G,FZ$4))</f>
        <v>0</v>
      </c>
      <c r="GB110" s="139">
        <f>(COUNTIFS('Estruturante Móvel'!$M:$M,$B110,'Estruturante Móvel'!$AM:$AM,GB$4))-(COUNTIFS('Estruturante Móvel'!$M:$M,$B110,'Estruturante Móvel'!$AM:$AM,GB$4,'Estruturante Móvel'!$AQ:$AQ,"REPARO FO"))</f>
        <v>0</v>
      </c>
      <c r="GC110" s="140">
        <f>(COUNTIFS('Estruturante Móvel'!$M:$M,$B110,'Estruturante Móvel'!$C:$C,"&lt;&gt;PREVISTO",'Estruturante Móvel'!$G:$G,GB$4))</f>
        <v>0</v>
      </c>
      <c r="GD110" s="139">
        <f>(COUNTIFS('Estruturante Móvel'!$M:$M,$B110,'Estruturante Móvel'!$AM:$AM,GD$4))-(COUNTIFS('Estruturante Móvel'!$M:$M,$B110,'Estruturante Móvel'!$AM:$AM,GD$4,'Estruturante Móvel'!$AQ:$AQ,"REPARO FO"))</f>
        <v>0</v>
      </c>
      <c r="GE110" s="140">
        <f>(COUNTIFS('Estruturante Móvel'!$M:$M,$B110,'Estruturante Móvel'!$C:$C,"&lt;&gt;PREVISTO",'Estruturante Móvel'!$G:$G,GD$4))</f>
        <v>0</v>
      </c>
      <c r="GF110" s="139">
        <f>(COUNTIFS('Estruturante Móvel'!$M:$M,$B110,'Estruturante Móvel'!$AM:$AM,GF$4))-(COUNTIFS('Estruturante Móvel'!$M:$M,$B110,'Estruturante Móvel'!$AM:$AM,GF$4,'Estruturante Móvel'!$AQ:$AQ,"REPARO FO"))</f>
        <v>0</v>
      </c>
      <c r="GG110" s="140">
        <f>(COUNTIFS('Estruturante Móvel'!$M:$M,$B110,'Estruturante Móvel'!$C:$C,"&lt;&gt;PREVISTO",'Estruturante Móvel'!$G:$G,GF$4))</f>
        <v>0</v>
      </c>
      <c r="GH110" s="139">
        <f>(COUNTIFS('Estruturante Móvel'!$M:$M,$B110,'Estruturante Móvel'!$AM:$AM,GH$4))-(COUNTIFS('Estruturante Móvel'!$M:$M,$B110,'Estruturante Móvel'!$AM:$AM,GH$4,'Estruturante Móvel'!$AQ:$AQ,"REPARO FO"))</f>
        <v>0</v>
      </c>
      <c r="GI110" s="140">
        <f>(COUNTIFS('Estruturante Móvel'!$M:$M,$B110,'Estruturante Móvel'!$C:$C,"&lt;&gt;PREVISTO",'Estruturante Móvel'!$G:$G,GH$4))</f>
        <v>3</v>
      </c>
      <c r="GJ110" s="139">
        <f>(COUNTIFS('Estruturante Móvel'!$M:$M,$B110,'Estruturante Móvel'!$AM:$AM,GJ$4))-(COUNTIFS('Estruturante Móvel'!$M:$M,$B110,'Estruturante Móvel'!$AM:$AM,GJ$4,'Estruturante Móvel'!$AQ:$AQ,"REPARO FO"))</f>
        <v>0</v>
      </c>
      <c r="GK110" s="140">
        <f>(COUNTIFS('Estruturante Móvel'!$M:$M,$B110,'Estruturante Móvel'!$C:$C,"&lt;&gt;PREVISTO",'Estruturante Móvel'!$G:$G,GJ$4))</f>
        <v>0</v>
      </c>
      <c r="GL110" s="139">
        <f>(COUNTIFS('Estruturante Móvel'!$M:$M,$B110,'Estruturante Móvel'!$AM:$AM,GL$4))-(COUNTIFS('Estruturante Móvel'!$M:$M,$B110,'Estruturante Móvel'!$AM:$AM,GL$4,'Estruturante Móvel'!$AQ:$AQ,"REPARO FO"))</f>
        <v>3</v>
      </c>
      <c r="GM110" s="140">
        <f>(COUNTIFS('Estruturante Móvel'!$M:$M,$B110,'Estruturante Móvel'!$C:$C,"&lt;&gt;PREVISTO",'Estruturante Móvel'!$G:$G,GL$4))</f>
        <v>0</v>
      </c>
      <c r="GN110" s="139">
        <f>(COUNTIFS('Estruturante Móvel'!$M:$M,$B110,'Estruturante Móvel'!$AM:$AM,GN$4))-(COUNTIFS('Estruturante Móvel'!$M:$M,$B110,'Estruturante Móvel'!$AM:$AM,GN$4,'Estruturante Móvel'!$AQ:$AQ,"REPARO FO"))</f>
        <v>0</v>
      </c>
      <c r="GO110" s="140">
        <f>(COUNTIFS('Estruturante Móvel'!$M:$M,$B110,'Estruturante Móvel'!$C:$C,"&lt;&gt;PREVISTO",'Estruturante Móvel'!$G:$G,GN$4))</f>
        <v>0</v>
      </c>
      <c r="GP110" s="139">
        <f>(COUNTIFS('Estruturante Móvel'!$M:$M,$B110,'Estruturante Móvel'!$AM:$AM,GP$4))-(COUNTIFS('Estruturante Móvel'!$M:$M,$B110,'Estruturante Móvel'!$AM:$AM,GP$4,'Estruturante Móvel'!$AQ:$AQ,"REPARO FO"))</f>
        <v>2</v>
      </c>
      <c r="GQ110" s="140">
        <f>(COUNTIFS('Estruturante Móvel'!$M:$M,$B110,'Estruturante Móvel'!$C:$C,"&lt;&gt;PREVISTO",'Estruturante Móvel'!$G:$G,GP$4))</f>
        <v>0</v>
      </c>
      <c r="GR110" s="139">
        <f>(COUNTIFS('Estruturante Móvel'!$M:$M,$B110,'Estruturante Móvel'!$AM:$AM,GR$4))-(COUNTIFS('Estruturante Móvel'!$M:$M,$B110,'Estruturante Móvel'!$AM:$AM,GR$4,'Estruturante Móvel'!$AQ:$AQ,"REPARO FO"))</f>
        <v>4</v>
      </c>
      <c r="GS110" s="140">
        <f>(COUNTIFS('Estruturante Móvel'!$M:$M,$B110,'Estruturante Móvel'!$C:$C,"&lt;&gt;PREVISTO",'Estruturante Móvel'!$G:$G,GR$4))</f>
        <v>0</v>
      </c>
      <c r="GT110" s="139">
        <f>(COUNTIFS('Estruturante Móvel'!$M:$M,$B110,'Estruturante Móvel'!$AM:$AM,GT$4))-(COUNTIFS('Estruturante Móvel'!$M:$M,$B110,'Estruturante Móvel'!$AM:$AM,GT$4,'Estruturante Móvel'!$AQ:$AQ,"REPARO FO"))</f>
        <v>2</v>
      </c>
      <c r="GU110" s="140">
        <f>(COUNTIFS('Estruturante Móvel'!$M:$M,$B110,'Estruturante Móvel'!$C:$C,"&lt;&gt;PREVISTO",'Estruturante Móvel'!$G:$G,GT$4))</f>
        <v>0</v>
      </c>
      <c r="GV110" s="139">
        <f>(COUNTIFS('Estruturante Móvel'!$M:$M,$B110,'Estruturante Móvel'!$AM:$AM,GV$4))-(COUNTIFS('Estruturante Móvel'!$M:$M,$B110,'Estruturante Móvel'!$AM:$AM,GV$4,'Estruturante Móvel'!$AQ:$AQ,"REPARO FO"))</f>
        <v>0</v>
      </c>
      <c r="GW110" s="140">
        <f>(COUNTIFS('Estruturante Móvel'!$M:$M,$B110,'Estruturante Móvel'!$C:$C,"&lt;&gt;PREVISTO",'Estruturante Móvel'!$G:$G,GV$4))</f>
        <v>0</v>
      </c>
      <c r="GX110" s="139">
        <f>(COUNTIFS('Estruturante Móvel'!$M:$M,$B110,'Estruturante Móvel'!$AM:$AM,GX$4))-(COUNTIFS('Estruturante Móvel'!$M:$M,$B110,'Estruturante Móvel'!$AM:$AM,GX$4,'Estruturante Móvel'!$AQ:$AQ,"REPARO FO"))</f>
        <v>0</v>
      </c>
      <c r="GY110" s="140">
        <f>(COUNTIFS('Estruturante Móvel'!$M:$M,$B110,'Estruturante Móvel'!$C:$C,"&lt;&gt;PREVISTO",'Estruturante Móvel'!$G:$G,GX$4))</f>
        <v>0</v>
      </c>
      <c r="GZ110" s="139">
        <f>(COUNTIFS('Estruturante Móvel'!$M:$M,$B110,'Estruturante Móvel'!$AM:$AM,GZ$4))-(COUNTIFS('Estruturante Móvel'!$M:$M,$B110,'Estruturante Móvel'!$AM:$AM,GZ$4,'Estruturante Móvel'!$AQ:$AQ,"REPARO FO"))</f>
        <v>0</v>
      </c>
      <c r="HA110" s="140">
        <f>(COUNTIFS('Estruturante Móvel'!$M:$M,$B110,'Estruturante Móvel'!$C:$C,"&lt;&gt;PREVISTO",'Estruturante Móvel'!$G:$G,GZ$4))</f>
        <v>0</v>
      </c>
      <c r="HB110" s="139">
        <f>(COUNTIFS('Estruturante Móvel'!$M:$M,$B110,'Estruturante Móvel'!$AM:$AM,HB$4))-(COUNTIFS('Estruturante Móvel'!$M:$M,$B110,'Estruturante Móvel'!$AM:$AM,HB$4,'Estruturante Móvel'!$AQ:$AQ,"REPARO FO"))</f>
        <v>0</v>
      </c>
      <c r="HC110" s="140">
        <f>(COUNTIFS('Estruturante Móvel'!$M:$M,$B110,'Estruturante Móvel'!$C:$C,"&lt;&gt;PREVISTO",'Estruturante Móvel'!$G:$G,HB$4))</f>
        <v>0</v>
      </c>
      <c r="HD110" s="139">
        <f>(COUNTIFS('Estruturante Móvel'!$M:$M,$B110,'Estruturante Móvel'!$AM:$AM,HD$4))-(COUNTIFS('Estruturante Móvel'!$M:$M,$B110,'Estruturante Móvel'!$AM:$AM,HD$4,'Estruturante Móvel'!$AQ:$AQ,"REPARO FO"))</f>
        <v>0</v>
      </c>
      <c r="HE110" s="140">
        <f>(COUNTIFS('Estruturante Móvel'!$M:$M,$B110,'Estruturante Móvel'!$C:$C,"&lt;&gt;PREVISTO",'Estruturante Móvel'!$G:$G,HD$4))</f>
        <v>0</v>
      </c>
      <c r="HF110" s="139">
        <f>(COUNTIFS('Estruturante Móvel'!$M:$M,$B110,'Estruturante Móvel'!$AM:$AM,HF$4))-(COUNTIFS('Estruturante Móvel'!$M:$M,$B110,'Estruturante Móvel'!$AM:$AM,HF$4,'Estruturante Móvel'!$AQ:$AQ,"REPARO FO"))</f>
        <v>0</v>
      </c>
      <c r="HG110" s="140">
        <f>(COUNTIFS('Estruturante Móvel'!$M:$M,$B110,'Estruturante Móvel'!$C:$C,"&lt;&gt;PREVISTO",'Estruturante Móvel'!$G:$G,HF$4))</f>
        <v>0</v>
      </c>
      <c r="HH110" s="139">
        <f>(COUNTIFS('Estruturante Móvel'!$M:$M,$B110,'Estruturante Móvel'!$AM:$AM,HH$4))-(COUNTIFS('Estruturante Móvel'!$M:$M,$B110,'Estruturante Móvel'!$AM:$AM,HH$4,'Estruturante Móvel'!$AQ:$AQ,"REPARO FO"))</f>
        <v>0</v>
      </c>
      <c r="HI110" s="140">
        <f>(COUNTIFS('Estruturante Móvel'!$M:$M,$B110,'Estruturante Móvel'!$C:$C,"&lt;&gt;PREVISTO",'Estruturante Móvel'!$G:$G,HH$4))</f>
        <v>0</v>
      </c>
      <c r="HJ110" s="139">
        <f>(COUNTIFS('Estruturante Móvel'!$M:$M,$B110,'Estruturante Móvel'!$AM:$AM,HJ$4))-(COUNTIFS('Estruturante Móvel'!$M:$M,$B110,'Estruturante Móvel'!$AM:$AM,HJ$4,'Estruturante Móvel'!$AQ:$AQ,"REPARO FO"))</f>
        <v>0</v>
      </c>
      <c r="HK110" s="140">
        <f>(COUNTIFS('Estruturante Móvel'!$M:$M,$B110,'Estruturante Móvel'!$C:$C,"&lt;&gt;PREVISTO",'Estruturante Móvel'!$G:$G,HJ$4))</f>
        <v>0</v>
      </c>
      <c r="HL110" s="139">
        <f>(COUNTIFS('Estruturante Móvel'!$M:$M,$B110,'Estruturante Móvel'!$AM:$AM,HL$4))-(COUNTIFS('Estruturante Móvel'!$M:$M,$B110,'Estruturante Móvel'!$AM:$AM,HL$4,'Estruturante Móvel'!$AQ:$AQ,"REPARO FO"))</f>
        <v>0</v>
      </c>
      <c r="HM110" s="140">
        <f>(COUNTIFS('Estruturante Móvel'!$M:$M,$B110,'Estruturante Móvel'!$C:$C,"&lt;&gt;PREVISTO",'Estruturante Móvel'!$G:$G,HL$4))</f>
        <v>0</v>
      </c>
      <c r="HN110" s="139">
        <f>(COUNTIFS('Estruturante Móvel'!$M:$M,$B110,'Estruturante Móvel'!$AM:$AM,HN$4))-(COUNTIFS('Estruturante Móvel'!$M:$M,$B110,'Estruturante Móvel'!$AM:$AM,HN$4,'Estruturante Móvel'!$AQ:$AQ,"REPARO FO"))</f>
        <v>0</v>
      </c>
      <c r="HO110" s="140">
        <f>(COUNTIFS('Estruturante Móvel'!$M:$M,$B110,'Estruturante Móvel'!$C:$C,"&lt;&gt;PREVISTO",'Estruturante Móvel'!$G:$G,HN$4))</f>
        <v>0</v>
      </c>
      <c r="HP110" s="139">
        <f>(COUNTIFS('Estruturante Móvel'!$M:$M,$B110,'Estruturante Móvel'!$AM:$AM,HP$4))-(COUNTIFS('Estruturante Móvel'!$M:$M,$B110,'Estruturante Móvel'!$AM:$AM,HP$4,'Estruturante Móvel'!$AQ:$AQ,"REPARO FO"))</f>
        <v>0</v>
      </c>
      <c r="HQ110" s="140">
        <f>(COUNTIFS('Estruturante Móvel'!$M:$M,$B110,'Estruturante Móvel'!$C:$C,"&lt;&gt;PREVISTO",'Estruturante Móvel'!$G:$G,HP$4))</f>
        <v>0</v>
      </c>
      <c r="HR110" s="139">
        <f>(COUNTIFS('Estruturante Móvel'!$M:$M,$B110,'Estruturante Móvel'!$AM:$AM,HR$4))-(COUNTIFS('Estruturante Móvel'!$M:$M,$B110,'Estruturante Móvel'!$AM:$AM,HR$4,'Estruturante Móvel'!$AQ:$AQ,"REPARO FO"))</f>
        <v>0</v>
      </c>
      <c r="HS110" s="140">
        <f>(COUNTIFS('Estruturante Móvel'!$M:$M,$B110,'Estruturante Móvel'!$C:$C,"&lt;&gt;PREVISTO",'Estruturante Móvel'!$G:$G,HR$4))</f>
        <v>0</v>
      </c>
      <c r="HT110" s="139">
        <f>(COUNTIFS('Estruturante Móvel'!$M:$M,$B110,'Estruturante Móvel'!$AM:$AM,HT$4))-(COUNTIFS('Estruturante Móvel'!$M:$M,$B110,'Estruturante Móvel'!$AM:$AM,HT$4,'Estruturante Móvel'!$AQ:$AQ,"REPARO FO"))</f>
        <v>0</v>
      </c>
      <c r="HU110" s="140">
        <f>(COUNTIFS('Estruturante Móvel'!$M:$M,$B110,'Estruturante Móvel'!$C:$C,"&lt;&gt;PREVISTO",'Estruturante Móvel'!$G:$G,HT$4))</f>
        <v>0</v>
      </c>
      <c r="HV110" s="139">
        <f>(COUNTIFS('Estruturante Móvel'!$M:$M,$B110,'Estruturante Móvel'!$AM:$AM,HV$4))-(COUNTIFS('Estruturante Móvel'!$M:$M,$B110,'Estruturante Móvel'!$AM:$AM,HV$4,'Estruturante Móvel'!$AQ:$AQ,"REPARO FO"))</f>
        <v>0</v>
      </c>
      <c r="HW110" s="140">
        <f>(COUNTIFS('Estruturante Móvel'!$M:$M,$B110,'Estruturante Móvel'!$C:$C,"&lt;&gt;PREVISTO",'Estruturante Móvel'!$G:$G,HV$4))</f>
        <v>0</v>
      </c>
      <c r="HX110" s="139">
        <f>(COUNTIFS('Estruturante Móvel'!$M:$M,$B110,'Estruturante Móvel'!$AM:$AM,HX$4))-(COUNTIFS('Estruturante Móvel'!$M:$M,$B110,'Estruturante Móvel'!$AM:$AM,HX$4,'Estruturante Móvel'!$AQ:$AQ,"REPARO FO"))</f>
        <v>0</v>
      </c>
      <c r="HY110" s="140">
        <f>(COUNTIFS('Estruturante Móvel'!$M:$M,$B110,'Estruturante Móvel'!$C:$C,"&lt;&gt;PREVISTO",'Estruturante Móvel'!$G:$G,HX$4))</f>
        <v>0</v>
      </c>
      <c r="HZ110" s="139">
        <f>(COUNTIFS('Estruturante Móvel'!$M:$M,$B110,'Estruturante Móvel'!$AM:$AM,HZ$4))-(COUNTIFS('Estruturante Móvel'!$M:$M,$B110,'Estruturante Móvel'!$AM:$AM,HZ$4,'Estruturante Móvel'!$AQ:$AQ,"REPARO FO"))</f>
        <v>0</v>
      </c>
      <c r="IA110" s="140">
        <f>(COUNTIFS('Estruturante Móvel'!$M:$M,$B110,'Estruturante Móvel'!$C:$C,"&lt;&gt;PREVISTO",'Estruturante Móvel'!$G:$G,HZ$4))</f>
        <v>0</v>
      </c>
      <c r="IB110" s="139">
        <f>(COUNTIFS('Estruturante Móvel'!$M:$M,$B110,'Estruturante Móvel'!$AM:$AM,IB$4))-(COUNTIFS('Estruturante Móvel'!$M:$M,$B110,'Estruturante Móvel'!$AM:$AM,IB$4,'Estruturante Móvel'!$AQ:$AQ,"REPARO FO"))</f>
        <v>0</v>
      </c>
      <c r="IC110" s="140">
        <f>(COUNTIFS('Estruturante Móvel'!$M:$M,$B110,'Estruturante Móvel'!$C:$C,"&lt;&gt;PREVISTO",'Estruturante Móvel'!$G:$G,IB$4))</f>
        <v>0</v>
      </c>
      <c r="ID110" s="139">
        <f>(COUNTIFS('Estruturante Móvel'!$M:$M,$B110,'Estruturante Móvel'!$AM:$AM,ID$4))-(COUNTIFS('Estruturante Móvel'!$M:$M,$B110,'Estruturante Móvel'!$AM:$AM,ID$4,'Estruturante Móvel'!$AQ:$AQ,"REPARO FO"))</f>
        <v>0</v>
      </c>
      <c r="IE110" s="140">
        <f>(COUNTIFS('Estruturante Móvel'!$M:$M,$B110,'Estruturante Móvel'!$C:$C,"&lt;&gt;PREVISTO",'Estruturante Móvel'!$G:$G,ID$4))</f>
        <v>0</v>
      </c>
      <c r="IF110" s="139">
        <f>(COUNTIFS('Estruturante Móvel'!$M:$M,$B110,'Estruturante Móvel'!$AM:$AM,IF$4))-(COUNTIFS('Estruturante Móvel'!$M:$M,$B110,'Estruturante Móvel'!$AM:$AM,IF$4,'Estruturante Móvel'!$AQ:$AQ,"REPARO FO"))</f>
        <v>0</v>
      </c>
      <c r="IG110" s="140">
        <f>(COUNTIFS('Estruturante Móvel'!$M:$M,$B110,'Estruturante Móvel'!$C:$C,"&lt;&gt;PREVISTO",'Estruturante Móvel'!$G:$G,IF$4))</f>
        <v>0</v>
      </c>
      <c r="IH110" s="139">
        <f>(COUNTIFS('Estruturante Móvel'!$M:$M,$B110,'Estruturante Móvel'!$AM:$AM,IH$4))-(COUNTIFS('Estruturante Móvel'!$M:$M,$B110,'Estruturante Móvel'!$AM:$AM,IH$4,'Estruturante Móvel'!$AQ:$AQ,"REPARO FO"))</f>
        <v>0</v>
      </c>
      <c r="II110" s="140">
        <f>(COUNTIFS('Estruturante Móvel'!$M:$M,$B110,'Estruturante Móvel'!$C:$C,"&lt;&gt;PREVISTO",'Estruturante Móvel'!$G:$G,IH$4))</f>
        <v>0</v>
      </c>
      <c r="IJ110" s="139">
        <f>(COUNTIFS('Estruturante Móvel'!$M:$M,$B110,'Estruturante Móvel'!$AM:$AM,IJ$4))-(COUNTIFS('Estruturante Móvel'!$M:$M,$B110,'Estruturante Móvel'!$AM:$AM,IJ$4,'Estruturante Móvel'!$AQ:$AQ,"REPARO FO"))</f>
        <v>0</v>
      </c>
      <c r="IK110" s="140">
        <f>(COUNTIFS('Estruturante Móvel'!$M:$M,$B110,'Estruturante Móvel'!$C:$C,"&lt;&gt;PREVISTO",'Estruturante Móvel'!$G:$G,IJ$4))</f>
        <v>0</v>
      </c>
      <c r="IL110" s="139">
        <f>(COUNTIFS('Estruturante Móvel'!$M:$M,$B110,'Estruturante Móvel'!$AM:$AM,IL$4))-(COUNTIFS('Estruturante Móvel'!$M:$M,$B110,'Estruturante Móvel'!$AM:$AM,IL$4,'Estruturante Móvel'!$AQ:$AQ,"REPARO FO"))</f>
        <v>0</v>
      </c>
      <c r="IM110" s="140">
        <f>(COUNTIFS('Estruturante Móvel'!$M:$M,$B110,'Estruturante Móvel'!$C:$C,"&lt;&gt;PREVISTO",'Estruturante Móvel'!$G:$G,IL$4))</f>
        <v>0</v>
      </c>
      <c r="IN110" s="139">
        <f>(COUNTIFS('Estruturante Móvel'!$M:$M,$B110,'Estruturante Móvel'!$AM:$AM,IN$4))-(COUNTIFS('Estruturante Móvel'!$M:$M,$B110,'Estruturante Móvel'!$AM:$AM,IN$4,'Estruturante Móvel'!$AQ:$AQ,"REPARO FO"))</f>
        <v>0</v>
      </c>
      <c r="IO110" s="140">
        <f>(COUNTIFS('Estruturante Móvel'!$M:$M,$B110,'Estruturante Móvel'!$C:$C,"&lt;&gt;PREVISTO",'Estruturante Móvel'!$G:$G,IN$4))</f>
        <v>0</v>
      </c>
      <c r="IP110" s="139">
        <f>(COUNTIFS('Estruturante Móvel'!$M:$M,$B110,'Estruturante Móvel'!$AM:$AM,IP$4))-(COUNTIFS('Estruturante Móvel'!$M:$M,$B110,'Estruturante Móvel'!$AM:$AM,IP$4,'Estruturante Móvel'!$AQ:$AQ,"REPARO FO"))</f>
        <v>0</v>
      </c>
      <c r="IQ110" s="140">
        <f>(COUNTIFS('Estruturante Móvel'!$M:$M,$B110,'Estruturante Móvel'!$C:$C,"&lt;&gt;PREVISTO",'Estruturante Móvel'!$G:$G,IP$4))</f>
        <v>0</v>
      </c>
      <c r="IR110" s="139">
        <f>(COUNTIFS('Estruturante Móvel'!$M:$M,$B110,'Estruturante Móvel'!$AM:$AM,IR$4))-(COUNTIFS('Estruturante Móvel'!$M:$M,$B110,'Estruturante Móvel'!$AM:$AM,IR$4,'Estruturante Móvel'!$AQ:$AQ,"REPARO FO"))</f>
        <v>0</v>
      </c>
      <c r="IS110" s="140">
        <f>(COUNTIFS('Estruturante Móvel'!$M:$M,$B110,'Estruturante Móvel'!$C:$C,"&lt;&gt;PREVISTO",'Estruturante Móvel'!$G:$G,IR$4))</f>
        <v>0</v>
      </c>
      <c r="IT110" s="139">
        <f>(COUNTIFS('Estruturante Móvel'!$M:$M,$B110,'Estruturante Móvel'!$AM:$AM,IT$4))-(COUNTIFS('Estruturante Móvel'!$M:$M,$B110,'Estruturante Móvel'!$AM:$AM,IT$4,'Estruturante Móvel'!$AQ:$AQ,"REPARO FO"))</f>
        <v>0</v>
      </c>
      <c r="IU110" s="140">
        <f>(COUNTIFS('Estruturante Móvel'!$M:$M,$B110,'Estruturante Móvel'!$C:$C,"&lt;&gt;PREVISTO",'Estruturante Móvel'!$G:$G,IT$4))</f>
        <v>0</v>
      </c>
      <c r="IV110" s="139">
        <f>(COUNTIFS('Estruturante Móvel'!$M:$M,$B110,'Estruturante Móvel'!$AM:$AM,IV$4))-(COUNTIFS('Estruturante Móvel'!$M:$M,$B110,'Estruturante Móvel'!$AM:$AM,IV$4,'Estruturante Móvel'!$AQ:$AQ,"REPARO FO"))</f>
        <v>0</v>
      </c>
      <c r="IW110" s="140">
        <f>(COUNTIFS('Estruturante Móvel'!$M:$M,$B110,'Estruturante Móvel'!$C:$C,"&lt;&gt;PREVISTO",'Estruturante Móvel'!$G:$G,IV$4))</f>
        <v>0</v>
      </c>
      <c r="IX110" s="139">
        <f>(COUNTIFS('Estruturante Móvel'!$M:$M,$B110,'Estruturante Móvel'!$AM:$AM,IX$4))-(COUNTIFS('Estruturante Móvel'!$M:$M,$B110,'Estruturante Móvel'!$AM:$AM,IX$4,'Estruturante Móvel'!$AQ:$AQ,"REPARO FO"))</f>
        <v>0</v>
      </c>
      <c r="IY110" s="140">
        <f>(COUNTIFS('Estruturante Móvel'!$M:$M,$B110,'Estruturante Móvel'!$C:$C,"&lt;&gt;PREVISTO",'Estruturante Móvel'!$G:$G,IX$4))</f>
        <v>0</v>
      </c>
      <c r="IZ110" s="139">
        <f>(COUNTIFS('Estruturante Móvel'!$M:$M,$B110,'Estruturante Móvel'!$AM:$AM,IZ$4))-(COUNTIFS('Estruturante Móvel'!$M:$M,$B110,'Estruturante Móvel'!$AM:$AM,IZ$4,'Estruturante Móvel'!$AQ:$AQ,"REPARO FO"))</f>
        <v>0</v>
      </c>
      <c r="JA110" s="140">
        <f>(COUNTIFS('Estruturante Móvel'!$M:$M,$B110,'Estruturante Móvel'!$C:$C,"&lt;&gt;PREVISTO",'Estruturante Móvel'!$G:$G,IZ$4))</f>
        <v>0</v>
      </c>
      <c r="JB110" s="139">
        <f>(COUNTIFS('Estruturante Móvel'!$M:$M,$B110,'Estruturante Móvel'!$AM:$AM,JB$4))-(COUNTIFS('Estruturante Móvel'!$M:$M,$B110,'Estruturante Móvel'!$AM:$AM,JB$4,'Estruturante Móvel'!$AQ:$AQ,"REPARO FO"))</f>
        <v>0</v>
      </c>
      <c r="JC110" s="140">
        <f>(COUNTIFS('Estruturante Móvel'!$M:$M,$B110,'Estruturante Móvel'!$C:$C,"&lt;&gt;PREVISTO",'Estruturante Móvel'!$G:$G,JB$4))</f>
        <v>0</v>
      </c>
      <c r="JD110" s="139">
        <f>(COUNTIFS('Estruturante Móvel'!$M:$M,$B110,'Estruturante Móvel'!$AM:$AM,JD$4))-(COUNTIFS('Estruturante Móvel'!$M:$M,$B110,'Estruturante Móvel'!$AM:$AM,JD$4,'Estruturante Móvel'!$AQ:$AQ,"REPARO FO"))</f>
        <v>0</v>
      </c>
      <c r="JE110" s="140">
        <f>(COUNTIFS('Estruturante Móvel'!$M:$M,$B110,'Estruturante Móvel'!$C:$C,"&lt;&gt;PREVISTO",'Estruturante Móvel'!$G:$G,JD$4))</f>
        <v>0</v>
      </c>
      <c r="JF110" s="139">
        <f>(COUNTIFS('Estruturante Móvel'!$M:$M,$B110,'Estruturante Móvel'!$AM:$AM,JF$4))-(COUNTIFS('Estruturante Móvel'!$M:$M,$B110,'Estruturante Móvel'!$AM:$AM,JF$4,'Estruturante Móvel'!$AQ:$AQ,"REPARO FO"))</f>
        <v>0</v>
      </c>
      <c r="JG110" s="140">
        <f>(COUNTIFS('Estruturante Móvel'!$M:$M,$B110,'Estruturante Móvel'!$C:$C,"&lt;&gt;PREVISTO",'Estruturante Móvel'!$G:$G,JF$4))</f>
        <v>0</v>
      </c>
      <c r="JH110" s="139">
        <f>(COUNTIFS('Estruturante Móvel'!$M:$M,$B110,'Estruturante Móvel'!$AM:$AM,JH$4))-(COUNTIFS('Estruturante Móvel'!$M:$M,$B110,'Estruturante Móvel'!$AM:$AM,JH$4,'Estruturante Móvel'!$AQ:$AQ,"REPARO FO"))</f>
        <v>0</v>
      </c>
      <c r="JI110" s="140">
        <f>(COUNTIFS('Estruturante Móvel'!$M:$M,$B110,'Estruturante Móvel'!$C:$C,"&lt;&gt;PREVISTO",'Estruturante Móvel'!$G:$G,JH$4))</f>
        <v>0</v>
      </c>
      <c r="JJ110" s="139">
        <f>(COUNTIFS('Estruturante Móvel'!$M:$M,$B110,'Estruturante Móvel'!$AM:$AM,JJ$4))-(COUNTIFS('Estruturante Móvel'!$M:$M,$B110,'Estruturante Móvel'!$AM:$AM,JJ$4,'Estruturante Móvel'!$AQ:$AQ,"REPARO FO"))</f>
        <v>0</v>
      </c>
      <c r="JK110" s="140">
        <f>(COUNTIFS('Estruturante Móvel'!$M:$M,$B110,'Estruturante Móvel'!$C:$C,"&lt;&gt;PREVISTO",'Estruturante Móvel'!$G:$G,JJ$4))</f>
        <v>0</v>
      </c>
      <c r="JL110" s="139">
        <f>(COUNTIFS('Estruturante Móvel'!$M:$M,$B110,'Estruturante Móvel'!$AM:$AM,JL$4))-(COUNTIFS('Estruturante Móvel'!$M:$M,$B110,'Estruturante Móvel'!$AM:$AM,JL$4,'Estruturante Móvel'!$AQ:$AQ,"REPARO FO"))</f>
        <v>0</v>
      </c>
      <c r="JM110" s="140">
        <f>(COUNTIFS('Estruturante Móvel'!$M:$M,$B110,'Estruturante Móvel'!$C:$C,"&lt;&gt;PREVISTO",'Estruturante Móvel'!$G:$G,JL$4))</f>
        <v>1</v>
      </c>
      <c r="JN110" s="139">
        <f>(COUNTIFS('Estruturante Móvel'!$M:$M,$B110,'Estruturante Móvel'!$AM:$AM,JN$4))-(COUNTIFS('Estruturante Móvel'!$M:$M,$B110,'Estruturante Móvel'!$AM:$AM,JN$4,'Estruturante Móvel'!$AQ:$AQ,"REPARO FO"))</f>
        <v>0</v>
      </c>
      <c r="JO110" s="140">
        <f>(COUNTIFS('Estruturante Móvel'!$M:$M,$B110,'Estruturante Móvel'!$C:$C,"&lt;&gt;PREVISTO",'Estruturante Móvel'!$G:$G,JN$4))</f>
        <v>0</v>
      </c>
      <c r="JP110" s="139">
        <f>(COUNTIFS('Estruturante Móvel'!$M:$M,$B110,'Estruturante Móvel'!$AM:$AM,JP$4))-(COUNTIFS('Estruturante Móvel'!$M:$M,$B110,'Estruturante Móvel'!$AM:$AM,JP$4,'Estruturante Móvel'!$AQ:$AQ,"REPARO FO"))</f>
        <v>0</v>
      </c>
      <c r="JQ110" s="140">
        <f>(COUNTIFS('Estruturante Móvel'!$M:$M,$B110,'Estruturante Móvel'!$C:$C,"&lt;&gt;PREVISTO",'Estruturante Móvel'!$G:$G,JP$4))</f>
        <v>0</v>
      </c>
      <c r="JR110" s="139">
        <f>(COUNTIFS('Estruturante Móvel'!$M:$M,$B110,'Estruturante Móvel'!$AM:$AM,JR$4))-(COUNTIFS('Estruturante Móvel'!$M:$M,$B110,'Estruturante Móvel'!$AM:$AM,JR$4,'Estruturante Móvel'!$AQ:$AQ,"REPARO FO"))</f>
        <v>0</v>
      </c>
      <c r="JS110" s="140">
        <f>(COUNTIFS('Estruturante Móvel'!$M:$M,$B110,'Estruturante Móvel'!$C:$C,"&lt;&gt;PREVISTO",'Estruturante Móvel'!$G:$G,JR$4))</f>
        <v>0</v>
      </c>
      <c r="JT110" s="139">
        <f>(COUNTIFS('Estruturante Móvel'!$M:$M,$B110,'Estruturante Móvel'!$AM:$AM,JT$4))-(COUNTIFS('Estruturante Móvel'!$M:$M,$B110,'Estruturante Móvel'!$AM:$AM,JT$4,'Estruturante Móvel'!$AQ:$AQ,"REPARO FO"))</f>
        <v>0</v>
      </c>
      <c r="JU110" s="140">
        <f>(COUNTIFS('Estruturante Móvel'!$M:$M,$B110,'Estruturante Móvel'!$C:$C,"&lt;&gt;PREVISTO",'Estruturante Móvel'!$G:$G,JT$4))</f>
        <v>0</v>
      </c>
      <c r="JV110" s="139">
        <f>(COUNTIFS('Estruturante Móvel'!$M:$M,$B110,'Estruturante Móvel'!$AM:$AM,JV$4))-(COUNTIFS('Estruturante Móvel'!$M:$M,$B110,'Estruturante Móvel'!$AM:$AM,JV$4,'Estruturante Móvel'!$AQ:$AQ,"REPARO FO"))</f>
        <v>0</v>
      </c>
      <c r="JW110" s="140">
        <f>(COUNTIFS('Estruturante Móvel'!$M:$M,$B110,'Estruturante Móvel'!$C:$C,"&lt;&gt;PREVISTO",'Estruturante Móvel'!$G:$G,JV$4))</f>
        <v>0</v>
      </c>
      <c r="JX110" s="139">
        <f>(COUNTIFS('Estruturante Móvel'!$M:$M,$B110,'Estruturante Móvel'!$AM:$AM,JX$4))-(COUNTIFS('Estruturante Móvel'!$M:$M,$B110,'Estruturante Móvel'!$AM:$AM,JX$4,'Estruturante Móvel'!$AQ:$AQ,"REPARO FO"))</f>
        <v>0</v>
      </c>
      <c r="JY110" s="140">
        <f>(COUNTIFS('Estruturante Móvel'!$M:$M,$B110,'Estruturante Móvel'!$C:$C,"&lt;&gt;PREVISTO",'Estruturante Móvel'!$G:$G,JX$4))</f>
        <v>0</v>
      </c>
      <c r="JZ110" s="139">
        <f>(COUNTIFS('Estruturante Móvel'!$M:$M,$B110,'Estruturante Móvel'!$AM:$AM,JZ$4))-(COUNTIFS('Estruturante Móvel'!$M:$M,$B110,'Estruturante Móvel'!$AM:$AM,JZ$4,'Estruturante Móvel'!$AQ:$AQ,"REPARO FO"))</f>
        <v>0</v>
      </c>
      <c r="KA110" s="140">
        <f>(COUNTIFS('Estruturante Móvel'!$M:$M,$B110,'Estruturante Móvel'!$C:$C,"&lt;&gt;PREVISTO",'Estruturante Móvel'!$G:$G,JZ$4))</f>
        <v>0</v>
      </c>
      <c r="KB110" s="139">
        <f>(COUNTIFS('Estruturante Móvel'!$M:$M,$B110,'Estruturante Móvel'!$AM:$AM,KB$4))-(COUNTIFS('Estruturante Móvel'!$M:$M,$B110,'Estruturante Móvel'!$AM:$AM,KB$4,'Estruturante Móvel'!$AQ:$AQ,"REPARO FO"))</f>
        <v>0</v>
      </c>
      <c r="KC110" s="140">
        <f>(COUNTIFS('Estruturante Móvel'!$M:$M,$B110,'Estruturante Móvel'!$C:$C,"&lt;&gt;PREVISTO",'Estruturante Móvel'!$G:$G,KB$4))</f>
        <v>0</v>
      </c>
      <c r="KD110" s="139">
        <f>(COUNTIFS('Estruturante Móvel'!$M:$M,$B110,'Estruturante Móvel'!$AM:$AM,KD$4))-(COUNTIFS('Estruturante Móvel'!$M:$M,$B110,'Estruturante Móvel'!$AM:$AM,KD$4,'Estruturante Móvel'!$AQ:$AQ,"REPARO FO"))</f>
        <v>0</v>
      </c>
      <c r="KE110" s="140">
        <f>(COUNTIFS('Estruturante Móvel'!$M:$M,$B110,'Estruturante Móvel'!$C:$C,"&lt;&gt;PREVISTO",'Estruturante Móvel'!$G:$G,KD$4))</f>
        <v>0</v>
      </c>
      <c r="KF110" s="139">
        <f>(COUNTIFS('Estruturante Móvel'!$M:$M,$B110,'Estruturante Móvel'!$AM:$AM,KF$4))-(COUNTIFS('Estruturante Móvel'!$M:$M,$B110,'Estruturante Móvel'!$AM:$AM,KF$4,'Estruturante Móvel'!$AQ:$AQ,"REPARO FO"))</f>
        <v>0</v>
      </c>
      <c r="KG110" s="140">
        <f>(COUNTIFS('Estruturante Móvel'!$M:$M,$B110,'Estruturante Móvel'!$C:$C,"&lt;&gt;PREVISTO",'Estruturante Móvel'!$G:$G,KF$4))</f>
        <v>0</v>
      </c>
      <c r="KH110" s="139">
        <f>(COUNTIFS('Estruturante Móvel'!$M:$M,$B110,'Estruturante Móvel'!$AM:$AM,KH$4))-(COUNTIFS('Estruturante Móvel'!$M:$M,$B110,'Estruturante Móvel'!$AM:$AM,KH$4,'Estruturante Móvel'!$AQ:$AQ,"REPARO FO"))</f>
        <v>0</v>
      </c>
      <c r="KI110" s="140">
        <f>(COUNTIFS('Estruturante Móvel'!$M:$M,$B110,'Estruturante Móvel'!$C:$C,"&lt;&gt;PREVISTO",'Estruturante Móvel'!$G:$G,KH$4))</f>
        <v>0</v>
      </c>
      <c r="KJ110" s="139">
        <f>(COUNTIFS('Estruturante Móvel'!$M:$M,$B110,'Estruturante Móvel'!$AM:$AM,KJ$4))-(COUNTIFS('Estruturante Móvel'!$M:$M,$B110,'Estruturante Móvel'!$AM:$AM,KJ$4,'Estruturante Móvel'!$AQ:$AQ,"REPARO FO"))</f>
        <v>0</v>
      </c>
      <c r="KK110" s="140">
        <f>(COUNTIFS('Estruturante Móvel'!$M:$M,$B110,'Estruturante Móvel'!$C:$C,"&lt;&gt;PREVISTO",'Estruturante Móvel'!$G:$G,KJ$4))</f>
        <v>0</v>
      </c>
      <c r="KL110" s="139">
        <f>(COUNTIFS('Estruturante Móvel'!$M:$M,$B110,'Estruturante Móvel'!$AM:$AM,KL$4))-(COUNTIFS('Estruturante Móvel'!$M:$M,$B110,'Estruturante Móvel'!$AM:$AM,KL$4,'Estruturante Móvel'!$AQ:$AQ,"REPARO FO"))</f>
        <v>0</v>
      </c>
      <c r="KM110" s="140">
        <f>(COUNTIFS('Estruturante Móvel'!$M:$M,$B110,'Estruturante Móvel'!$C:$C,"&lt;&gt;PREVISTO",'Estruturante Móvel'!$G:$G,KL$4))</f>
        <v>0</v>
      </c>
      <c r="KN110" s="139">
        <f>(COUNTIFS('Estruturante Móvel'!$M:$M,$B110,'Estruturante Móvel'!$AM:$AM,KN$4))-(COUNTIFS('Estruturante Móvel'!$M:$M,$B110,'Estruturante Móvel'!$AM:$AM,KN$4,'Estruturante Móvel'!$AQ:$AQ,"REPARO FO"))</f>
        <v>0</v>
      </c>
      <c r="KO110" s="140">
        <f>(COUNTIFS('Estruturante Móvel'!$M:$M,$B110,'Estruturante Móvel'!$C:$C,"&lt;&gt;PREVISTO",'Estruturante Móvel'!$G:$G,KN$4))</f>
        <v>0</v>
      </c>
      <c r="KP110" s="139">
        <f>(COUNTIFS('Estruturante Móvel'!$M:$M,$B110,'Estruturante Móvel'!$AM:$AM,KP$4))-(COUNTIFS('Estruturante Móvel'!$M:$M,$B110,'Estruturante Móvel'!$AM:$AM,KP$4,'Estruturante Móvel'!$AQ:$AQ,"REPARO FO"))</f>
        <v>0</v>
      </c>
      <c r="KQ110" s="140">
        <f>(COUNTIFS('Estruturante Móvel'!$M:$M,$B110,'Estruturante Móvel'!$C:$C,"&lt;&gt;PREVISTO",'Estruturante Móvel'!$G:$G,KP$4))</f>
        <v>0</v>
      </c>
      <c r="KR110" s="139">
        <f>(COUNTIFS('Estruturante Móvel'!$M:$M,$B110,'Estruturante Móvel'!$AM:$AM,KR$4))-(COUNTIFS('Estruturante Móvel'!$M:$M,$B110,'Estruturante Móvel'!$AM:$AM,KR$4,'Estruturante Móvel'!$AQ:$AQ,"REPARO FO"))</f>
        <v>0</v>
      </c>
      <c r="KS110" s="140">
        <f>(COUNTIFS('Estruturante Móvel'!$M:$M,$B110,'Estruturante Móvel'!$C:$C,"&lt;&gt;PREVISTO",'Estruturante Móvel'!$G:$G,KR$4))</f>
        <v>0</v>
      </c>
      <c r="KT110" s="139">
        <f>(COUNTIFS('Estruturante Móvel'!$M:$M,$B110,'Estruturante Móvel'!$AM:$AM,KT$4))-(COUNTIFS('Estruturante Móvel'!$M:$M,$B110,'Estruturante Móvel'!$AM:$AM,KT$4,'Estruturante Móvel'!$AQ:$AQ,"REPARO FO"))</f>
        <v>0</v>
      </c>
      <c r="KU110" s="140">
        <f>(COUNTIFS('Estruturante Móvel'!$M:$M,$B110,'Estruturante Móvel'!$C:$C,"&lt;&gt;PREVISTO",'Estruturante Móvel'!$G:$G,KT$4))</f>
        <v>0</v>
      </c>
      <c r="KV110" s="139">
        <f>(COUNTIFS('Estruturante Móvel'!$M:$M,$B110,'Estruturante Móvel'!$AM:$AM,KV$4))-(COUNTIFS('Estruturante Móvel'!$M:$M,$B110,'Estruturante Móvel'!$AM:$AM,KV$4,'Estruturante Móvel'!$AQ:$AQ,"REPARO FO"))</f>
        <v>0</v>
      </c>
      <c r="KW110" s="140">
        <f>(COUNTIFS('Estruturante Móvel'!$M:$M,$B110,'Estruturante Móvel'!$C:$C,"&lt;&gt;PREVISTO",'Estruturante Móvel'!$G:$G,KV$4))</f>
        <v>0</v>
      </c>
      <c r="KX110" s="139">
        <f>(COUNTIFS('Estruturante Móvel'!$M:$M,$B110,'Estruturante Móvel'!$AM:$AM,KX$4))-(COUNTIFS('Estruturante Móvel'!$M:$M,$B110,'Estruturante Móvel'!$AM:$AM,KX$4,'Estruturante Móvel'!$AQ:$AQ,"REPARO FO"))</f>
        <v>0</v>
      </c>
      <c r="KY110" s="140">
        <f>(COUNTIFS('Estruturante Móvel'!$M:$M,$B110,'Estruturante Móvel'!$C:$C,"&lt;&gt;PREVISTO",'Estruturante Móvel'!$G:$G,KX$4))</f>
        <v>0</v>
      </c>
      <c r="KZ110" s="139">
        <f>(COUNTIFS('Estruturante Móvel'!$M:$M,$B110,'Estruturante Móvel'!$AM:$AM,KZ$4))-(COUNTIFS('Estruturante Móvel'!$M:$M,$B110,'Estruturante Móvel'!$AM:$AM,KZ$4,'Estruturante Móvel'!$AQ:$AQ,"REPARO FO"))</f>
        <v>0</v>
      </c>
      <c r="LA110" s="140">
        <f>(COUNTIFS('Estruturante Móvel'!$M:$M,$B110,'Estruturante Móvel'!$C:$C,"&lt;&gt;PREVISTO",'Estruturante Móvel'!$G:$G,KZ$4))</f>
        <v>0</v>
      </c>
      <c r="LB110" s="139">
        <f>(COUNTIFS('Estruturante Móvel'!$M:$M,$B110,'Estruturante Móvel'!$AM:$AM,LB$4))-(COUNTIFS('Estruturante Móvel'!$M:$M,$B110,'Estruturante Móvel'!$AM:$AM,LB$4,'Estruturante Móvel'!$AQ:$AQ,"REPARO FO"))</f>
        <v>0</v>
      </c>
      <c r="LC110" s="140">
        <f>(COUNTIFS('Estruturante Móvel'!$M:$M,$B110,'Estruturante Móvel'!$C:$C,"&lt;&gt;PREVISTO",'Estruturante Móvel'!$G:$G,LB$4))</f>
        <v>0</v>
      </c>
      <c r="LD110" s="139">
        <f>(COUNTIFS('Estruturante Móvel'!$M:$M,$B110,'Estruturante Móvel'!$AM:$AM,LD$4))-(COUNTIFS('Estruturante Móvel'!$M:$M,$B110,'Estruturante Móvel'!$AM:$AM,LD$4,'Estruturante Móvel'!$AQ:$AQ,"REPARO FO"))</f>
        <v>0</v>
      </c>
      <c r="LE110" s="140">
        <f>(COUNTIFS('Estruturante Móvel'!$M:$M,$B110,'Estruturante Móvel'!$C:$C,"&lt;&gt;PREVISTO",'Estruturante Móvel'!$G:$G,LD$4))</f>
        <v>0</v>
      </c>
      <c r="LF110" s="139">
        <f>(COUNTIFS('Estruturante Móvel'!$M:$M,$B110,'Estruturante Móvel'!$AM:$AM,LF$4))-(COUNTIFS('Estruturante Móvel'!$M:$M,$B110,'Estruturante Móvel'!$AM:$AM,LF$4,'Estruturante Móvel'!$AQ:$AQ,"REPARO FO"))</f>
        <v>0</v>
      </c>
      <c r="LG110" s="140">
        <f>(COUNTIFS('Estruturante Móvel'!$M:$M,$B110,'Estruturante Móvel'!$C:$C,"&lt;&gt;PREVISTO",'Estruturante Móvel'!$G:$G,LF$4))</f>
        <v>0</v>
      </c>
      <c r="LH110" s="139">
        <f>(COUNTIFS('Estruturante Móvel'!$M:$M,$B110,'Estruturante Móvel'!$AM:$AM,LH$4))-(COUNTIFS('Estruturante Móvel'!$M:$M,$B110,'Estruturante Móvel'!$AM:$AM,LH$4,'Estruturante Móvel'!$AQ:$AQ,"REPARO FO"))</f>
        <v>0</v>
      </c>
      <c r="LI110" s="140">
        <f>(COUNTIFS('Estruturante Móvel'!$M:$M,$B110,'Estruturante Móvel'!$C:$C,"&lt;&gt;PREVISTO",'Estruturante Móvel'!$G:$G,LH$4))</f>
        <v>0</v>
      </c>
      <c r="LJ110" s="139">
        <f>(COUNTIFS('Estruturante Móvel'!$M:$M,$B110,'Estruturante Móvel'!$AM:$AM,LJ$4))-(COUNTIFS('Estruturante Móvel'!$M:$M,$B110,'Estruturante Móvel'!$AM:$AM,LJ$4,'Estruturante Móvel'!$AQ:$AQ,"REPARO FO"))</f>
        <v>0</v>
      </c>
      <c r="LK110" s="140">
        <f>(COUNTIFS('Estruturante Móvel'!$M:$M,$B110,'Estruturante Móvel'!$C:$C,"&lt;&gt;PREVISTO",'Estruturante Móvel'!$G:$G,LJ$4))</f>
        <v>0</v>
      </c>
      <c r="LL110" s="139">
        <f>(COUNTIFS('Estruturante Móvel'!$M:$M,$B110,'Estruturante Móvel'!$AM:$AM,LL$4))-(COUNTIFS('Estruturante Móvel'!$M:$M,$B110,'Estruturante Móvel'!$AM:$AM,LL$4,'Estruturante Móvel'!$AQ:$AQ,"REPARO FO"))</f>
        <v>0</v>
      </c>
      <c r="LM110" s="140">
        <f>(COUNTIFS('Estruturante Móvel'!$M:$M,$B110,'Estruturante Móvel'!$C:$C,"&lt;&gt;PREVISTO",'Estruturante Móvel'!$G:$G,LL$4))</f>
        <v>0</v>
      </c>
      <c r="LN110" s="139">
        <f>(COUNTIFS('Estruturante Móvel'!$M:$M,$B110,'Estruturante Móvel'!$AM:$AM,LN$4))-(COUNTIFS('Estruturante Móvel'!$M:$M,$B110,'Estruturante Móvel'!$AM:$AM,LN$4,'Estruturante Móvel'!$AQ:$AQ,"REPARO FO"))</f>
        <v>0</v>
      </c>
      <c r="LO110" s="140">
        <f>(COUNTIFS('Estruturante Móvel'!$M:$M,$B110,'Estruturante Móvel'!$C:$C,"&lt;&gt;PREVISTO",'Estruturante Móvel'!$G:$G,LN$4))</f>
        <v>0</v>
      </c>
      <c r="LP110" s="139">
        <f>(COUNTIFS('Estruturante Móvel'!$M:$M,$B110,'Estruturante Móvel'!$AM:$AM,LP$4))-(COUNTIFS('Estruturante Móvel'!$M:$M,$B110,'Estruturante Móvel'!$AM:$AM,LP$4,'Estruturante Móvel'!$AQ:$AQ,"REPARO FO"))</f>
        <v>0</v>
      </c>
      <c r="LQ110" s="140">
        <f>(COUNTIFS('Estruturante Móvel'!$M:$M,$B110,'Estruturante Móvel'!$C:$C,"&lt;&gt;PREVISTO",'Estruturante Móvel'!$G:$G,LP$4))</f>
        <v>0</v>
      </c>
      <c r="LR110" s="139">
        <f>(COUNTIFS('Estruturante Móvel'!$M:$M,$B110,'Estruturante Móvel'!$AM:$AM,LR$4))-(COUNTIFS('Estruturante Móvel'!$M:$M,$B110,'Estruturante Móvel'!$AM:$AM,LR$4,'Estruturante Móvel'!$AQ:$AQ,"REPARO FO"))</f>
        <v>0</v>
      </c>
      <c r="LS110" s="140">
        <f>(COUNTIFS('Estruturante Móvel'!$M:$M,$B110,'Estruturante Móvel'!$C:$C,"&lt;&gt;PREVISTO",'Estruturante Móvel'!$G:$G,LR$4))</f>
        <v>0</v>
      </c>
      <c r="LT110" s="139">
        <f>(COUNTIFS('Estruturante Móvel'!$M:$M,$B110,'Estruturante Móvel'!$AM:$AM,LT$4))-(COUNTIFS('Estruturante Móvel'!$M:$M,$B110,'Estruturante Móvel'!$AM:$AM,LT$4,'Estruturante Móvel'!$AQ:$AQ,"REPARO FO"))</f>
        <v>0</v>
      </c>
      <c r="LU110" s="140">
        <f>(COUNTIFS('Estruturante Móvel'!$M:$M,$B110,'Estruturante Móvel'!$C:$C,"&lt;&gt;PREVISTO",'Estruturante Móvel'!$G:$G,LT$4))</f>
        <v>0</v>
      </c>
      <c r="LV110" s="139">
        <f>(COUNTIFS('Estruturante Móvel'!$M:$M,$B110,'Estruturante Móvel'!$AM:$AM,LV$4))-(COUNTIFS('Estruturante Móvel'!$M:$M,$B110,'Estruturante Móvel'!$AM:$AM,LV$4,'Estruturante Móvel'!$AQ:$AQ,"REPARO FO"))</f>
        <v>0</v>
      </c>
      <c r="LW110" s="140">
        <f>(COUNTIFS('Estruturante Móvel'!$M:$M,$B110,'Estruturante Móvel'!$C:$C,"&lt;&gt;PREVISTO",'Estruturante Móvel'!$G:$G,LV$4))</f>
        <v>0</v>
      </c>
      <c r="LX110" s="139">
        <f>(COUNTIFS('Estruturante Móvel'!$M:$M,$B110,'Estruturante Móvel'!$AM:$AM,LX$4))-(COUNTIFS('Estruturante Móvel'!$M:$M,$B110,'Estruturante Móvel'!$AM:$AM,LX$4,'Estruturante Móvel'!$AQ:$AQ,"REPARO FO"))</f>
        <v>0</v>
      </c>
      <c r="LY110" s="140">
        <f>(COUNTIFS('Estruturante Móvel'!$M:$M,$B110,'Estruturante Móvel'!$C:$C,"&lt;&gt;PREVISTO",'Estruturante Móvel'!$G:$G,LX$4))</f>
        <v>0</v>
      </c>
      <c r="LZ110" s="139">
        <f>(COUNTIFS('Estruturante Móvel'!$M:$M,$B110,'Estruturante Móvel'!$AM:$AM,LZ$4))-(COUNTIFS('Estruturante Móvel'!$M:$M,$B110,'Estruturante Móvel'!$AM:$AM,LZ$4,'Estruturante Móvel'!$AQ:$AQ,"REPARO FO"))</f>
        <v>0</v>
      </c>
      <c r="MA110" s="140">
        <f>(COUNTIFS('Estruturante Móvel'!$M:$M,$B110,'Estruturante Móvel'!$C:$C,"&lt;&gt;PREVISTO",'Estruturante Móvel'!$G:$G,LZ$4))</f>
        <v>0</v>
      </c>
      <c r="MB110" s="139">
        <f>(COUNTIFS('Estruturante Móvel'!$M:$M,$B110,'Estruturante Móvel'!$AM:$AM,MB$4))-(COUNTIFS('Estruturante Móvel'!$M:$M,$B110,'Estruturante Móvel'!$AM:$AM,MB$4,'Estruturante Móvel'!$AQ:$AQ,"REPARO FO"))</f>
        <v>0</v>
      </c>
      <c r="MC110" s="140">
        <f>(COUNTIFS('Estruturante Móvel'!$M:$M,$B110,'Estruturante Móvel'!$C:$C,"&lt;&gt;PREVISTO",'Estruturante Móvel'!$G:$G,MB$4))</f>
        <v>0</v>
      </c>
      <c r="MD110" s="139">
        <f>(COUNTIFS('Estruturante Móvel'!$M:$M,$B110,'Estruturante Móvel'!$AM:$AM,MD$4))-(COUNTIFS('Estruturante Móvel'!$M:$M,$B110,'Estruturante Móvel'!$AM:$AM,MD$4,'Estruturante Móvel'!$AQ:$AQ,"REPARO FO"))</f>
        <v>0</v>
      </c>
      <c r="ME110" s="140">
        <f>(COUNTIFS('Estruturante Móvel'!$M:$M,$B110,'Estruturante Móvel'!$C:$C,"&lt;&gt;PREVISTO",'Estruturante Móvel'!$G:$G,MD$4))</f>
        <v>0</v>
      </c>
      <c r="MF110" s="139">
        <f>(COUNTIFS('Estruturante Móvel'!$M:$M,$B110,'Estruturante Móvel'!$AM:$AM,MF$4))-(COUNTIFS('Estruturante Móvel'!$M:$M,$B110,'Estruturante Móvel'!$AM:$AM,MF$4,'Estruturante Móvel'!$AQ:$AQ,"REPARO FO"))</f>
        <v>0</v>
      </c>
      <c r="MG110" s="140">
        <f>(COUNTIFS('Estruturante Móvel'!$M:$M,$B110,'Estruturante Móvel'!$C:$C,"&lt;&gt;PREVISTO",'Estruturante Móvel'!$G:$G,MF$4))</f>
        <v>0</v>
      </c>
      <c r="MH110" s="139">
        <f>(COUNTIFS('Estruturante Móvel'!$M:$M,$B110,'Estruturante Móvel'!$AM:$AM,MH$4))-(COUNTIFS('Estruturante Móvel'!$M:$M,$B110,'Estruturante Móvel'!$AM:$AM,MH$4,'Estruturante Móvel'!$AQ:$AQ,"REPARO FO"))</f>
        <v>0</v>
      </c>
      <c r="MI110" s="140">
        <f>(COUNTIFS('Estruturante Móvel'!$M:$M,$B110,'Estruturante Móvel'!$C:$C,"&lt;&gt;PREVISTO",'Estruturante Móvel'!$G:$G,MH$4))</f>
        <v>0</v>
      </c>
      <c r="MJ110" s="139">
        <f>(COUNTIFS('Estruturante Móvel'!$M:$M,$B110,'Estruturante Móvel'!$AM:$AM,MJ$4))-(COUNTIFS('Estruturante Móvel'!$M:$M,$B110,'Estruturante Móvel'!$AM:$AM,MJ$4,'Estruturante Móvel'!$AQ:$AQ,"REPARO FO"))</f>
        <v>0</v>
      </c>
      <c r="MK110" s="140">
        <f>(COUNTIFS('Estruturante Móvel'!$M:$M,$B110,'Estruturante Móvel'!$C:$C,"&lt;&gt;PREVISTO",'Estruturante Móvel'!$G:$G,MJ$4))</f>
        <v>0</v>
      </c>
      <c r="ML110" s="139">
        <f>(COUNTIFS('Estruturante Móvel'!$M:$M,$B110,'Estruturante Móvel'!$AM:$AM,ML$4))-(COUNTIFS('Estruturante Móvel'!$M:$M,$B110,'Estruturante Móvel'!$AM:$AM,ML$4,'Estruturante Móvel'!$AQ:$AQ,"REPARO FO"))</f>
        <v>0</v>
      </c>
      <c r="MM110" s="140">
        <f>(COUNTIFS('Estruturante Móvel'!$M:$M,$B110,'Estruturante Móvel'!$C:$C,"&lt;&gt;PREVISTO",'Estruturante Móvel'!$G:$G,ML$4))</f>
        <v>0</v>
      </c>
      <c r="MN110" s="139">
        <f>(COUNTIFS('Estruturante Móvel'!$M:$M,$B110,'Estruturante Móvel'!$AM:$AM,MN$4))-(COUNTIFS('Estruturante Móvel'!$M:$M,$B110,'Estruturante Móvel'!$AM:$AM,MN$4,'Estruturante Móvel'!$AQ:$AQ,"REPARO FO"))</f>
        <v>0</v>
      </c>
      <c r="MO110" s="140">
        <f>(COUNTIFS('Estruturante Móvel'!$M:$M,$B110,'Estruturante Móvel'!$C:$C,"&lt;&gt;PREVISTO",'Estruturante Móvel'!$G:$G,MN$4))</f>
        <v>0</v>
      </c>
      <c r="MP110" s="139">
        <f>(COUNTIFS('Estruturante Móvel'!$M:$M,$B110,'Estruturante Móvel'!$AM:$AM,MP$4))-(COUNTIFS('Estruturante Móvel'!$M:$M,$B110,'Estruturante Móvel'!$AM:$AM,MP$4,'Estruturante Móvel'!$AQ:$AQ,"REPARO FO"))</f>
        <v>0</v>
      </c>
      <c r="MQ110" s="140">
        <f>(COUNTIFS('Estruturante Móvel'!$M:$M,$B110,'Estruturante Móvel'!$C:$C,"&lt;&gt;PREVISTO",'Estruturante Móvel'!$G:$G,MP$4))</f>
        <v>0</v>
      </c>
      <c r="MR110" s="139">
        <f>(COUNTIFS('Estruturante Móvel'!$M:$M,$B110,'Estruturante Móvel'!$AM:$AM,MR$4))-(COUNTIFS('Estruturante Móvel'!$M:$M,$B110,'Estruturante Móvel'!$AM:$AM,MR$4,'Estruturante Móvel'!$AQ:$AQ,"REPARO FO"))</f>
        <v>0</v>
      </c>
      <c r="MS110" s="140">
        <f>(COUNTIFS('Estruturante Móvel'!$M:$M,$B110,'Estruturante Móvel'!$C:$C,"&lt;&gt;PREVISTO",'Estruturante Móvel'!$G:$G,MR$4))</f>
        <v>0</v>
      </c>
      <c r="MT110" s="139">
        <f>(COUNTIFS('Estruturante Móvel'!$M:$M,$B110,'Estruturante Móvel'!$AM:$AM,MT$4))-(COUNTIFS('Estruturante Móvel'!$M:$M,$B110,'Estruturante Móvel'!$AM:$AM,MT$4,'Estruturante Móvel'!$AQ:$AQ,"REPARO FO"))</f>
        <v>0</v>
      </c>
      <c r="MU110" s="140">
        <f>(COUNTIFS('Estruturante Móvel'!$M:$M,$B110,'Estruturante Móvel'!$C:$C,"&lt;&gt;PREVISTO",'Estruturante Móvel'!$G:$G,MT$4))</f>
        <v>2</v>
      </c>
      <c r="MV110" s="139">
        <f>(COUNTIFS('Estruturante Móvel'!$M:$M,$B110,'Estruturante Móvel'!$AM:$AM,MV$4))-(COUNTIFS('Estruturante Móvel'!$M:$M,$B110,'Estruturante Móvel'!$AM:$AM,MV$4,'Estruturante Móvel'!$AQ:$AQ,"REPARO FO"))</f>
        <v>0</v>
      </c>
      <c r="MW110" s="140">
        <f>(COUNTIFS('Estruturante Móvel'!$M:$M,$B110,'Estruturante Móvel'!$C:$C,"&lt;&gt;PREVISTO",'Estruturante Móvel'!$G:$G,MV$4))</f>
        <v>0</v>
      </c>
      <c r="MX110" s="139">
        <f>(COUNTIFS('Estruturante Móvel'!$M:$M,$B110,'Estruturante Móvel'!$AM:$AM,MX$4))-(COUNTIFS('Estruturante Móvel'!$M:$M,$B110,'Estruturante Móvel'!$AM:$AM,MX$4,'Estruturante Móvel'!$AQ:$AQ,"REPARO FO"))</f>
        <v>0</v>
      </c>
      <c r="MY110" s="140">
        <f>(COUNTIFS('Estruturante Móvel'!$M:$M,$B110,'Estruturante Móvel'!$C:$C,"&lt;&gt;PREVISTO",'Estruturante Móvel'!$G:$G,MX$4))</f>
        <v>0</v>
      </c>
      <c r="MZ110" s="139">
        <f>(COUNTIFS('Estruturante Móvel'!$M:$M,$B110,'Estruturante Móvel'!$AM:$AM,MZ$4))-(COUNTIFS('Estruturante Móvel'!$M:$M,$B110,'Estruturante Móvel'!$AM:$AM,MZ$4,'Estruturante Móvel'!$AQ:$AQ,"REPARO FO"))</f>
        <v>0</v>
      </c>
      <c r="NA110" s="140">
        <f>(COUNTIFS('Estruturante Móvel'!$M:$M,$B110,'Estruturante Móvel'!$C:$C,"&lt;&gt;PREVISTO",'Estruturante Móvel'!$G:$G,MZ$4))</f>
        <v>0</v>
      </c>
      <c r="NB110" s="139">
        <f>(COUNTIFS('Estruturante Móvel'!$M:$M,$B110,'Estruturante Móvel'!$AM:$AM,NB$4))-(COUNTIFS('Estruturante Móvel'!$M:$M,$B110,'Estruturante Móvel'!$AM:$AM,NB$4,'Estruturante Móvel'!$AQ:$AQ,"REPARO FO"))</f>
        <v>0</v>
      </c>
      <c r="NC110" s="140">
        <f>(COUNTIFS('Estruturante Móvel'!$M:$M,$B110,'Estruturante Móvel'!$C:$C,"&lt;&gt;PREVISTO",'Estruturante Móvel'!$G:$G,NB$4))</f>
        <v>0</v>
      </c>
      <c r="ND110" s="139">
        <f>(COUNTIFS('Estruturante Móvel'!$M:$M,$B110,'Estruturante Móvel'!$AM:$AM,ND$4))-(COUNTIFS('Estruturante Móvel'!$M:$M,$B110,'Estruturante Móvel'!$AM:$AM,ND$4,'Estruturante Móvel'!$AQ:$AQ,"REPARO FO"))</f>
        <v>0</v>
      </c>
      <c r="NE110" s="140">
        <f>(COUNTIFS('Estruturante Móvel'!$M:$M,$B110,'Estruturante Móvel'!$C:$C,"&lt;&gt;PREVISTO",'Estruturante Móvel'!$G:$G,ND$4))</f>
        <v>0</v>
      </c>
      <c r="NF110" s="139">
        <f>(COUNTIFS('Estruturante Móvel'!$M:$M,$B110,'Estruturante Móvel'!$AM:$AM,NF$4))-(COUNTIFS('Estruturante Móvel'!$M:$M,$B110,'Estruturante Móvel'!$AM:$AM,NF$4,'Estruturante Móvel'!$AQ:$AQ,"REPARO FO"))</f>
        <v>0</v>
      </c>
      <c r="NG110" s="140">
        <f>(COUNTIFS('Estruturante Móvel'!$M:$M,$B110,'Estruturante Móvel'!$C:$C,"&lt;&gt;PREVISTO",'Estruturante Móvel'!$G:$G,NF$4))</f>
        <v>0</v>
      </c>
      <c r="NH110" s="139">
        <f>(COUNTIFS('Estruturante Móvel'!$M:$M,$B110,'Estruturante Móvel'!$AM:$AM,NH$4))-(COUNTIFS('Estruturante Móvel'!$M:$M,$B110,'Estruturante Móvel'!$AM:$AM,NH$4,'Estruturante Móvel'!$AQ:$AQ,"REPARO FO"))</f>
        <v>0</v>
      </c>
      <c r="NI110" s="140">
        <f>(COUNTIFS('Estruturante Móvel'!$M:$M,$B110,'Estruturante Móvel'!$C:$C,"&lt;&gt;PREVISTO",'Estruturante Móvel'!$G:$G,NH$4))</f>
        <v>0</v>
      </c>
    </row>
    <row r="111" spans="1:373" hidden="1" outlineLevel="1">
      <c r="B111" s="291" t="s">
        <v>466</v>
      </c>
      <c r="C111" s="286"/>
      <c r="D111" s="169">
        <f>COUNTIFS('Estruturante Móvel'!$M:$M,B110,'Estruturante Móvel'!$L:$L,'CRONOGRAMA_CONST+MIGRACAO'!B111)</f>
        <v>1</v>
      </c>
      <c r="E111" s="169">
        <f>(COUNTIFS('Estruturante Móvel'!$M:$M,B110,'Estruturante Móvel'!$C:$C,"&lt;&gt;PREVISTO",'Estruturante Móvel'!$L:$L,'CRONOGRAMA_CONST+MIGRACAO'!B111))</f>
        <v>1</v>
      </c>
      <c r="F111" s="170">
        <f>(COUNTIFS('Estruturante Móvel'!$M:$M,B110,'Estruturante Móvel'!$C:$C,"PREVISTO",'Estruturante Móvel'!$L:$L,'CRONOGRAMA_CONST+MIGRACAO'!B111))</f>
        <v>0</v>
      </c>
      <c r="G111" s="289"/>
      <c r="H111" s="170"/>
      <c r="I111" s="171"/>
      <c r="J111" s="287"/>
      <c r="K111" s="288"/>
      <c r="L111" s="139"/>
      <c r="M111" s="140"/>
      <c r="N111" s="139"/>
      <c r="O111" s="140"/>
      <c r="P111" s="139"/>
      <c r="Q111" s="140"/>
      <c r="R111" s="139"/>
      <c r="S111" s="140"/>
      <c r="T111" s="139"/>
      <c r="U111" s="140"/>
      <c r="V111" s="139"/>
      <c r="W111" s="140"/>
      <c r="X111" s="139"/>
      <c r="Y111" s="140"/>
      <c r="Z111" s="139"/>
      <c r="AA111" s="140"/>
      <c r="AB111" s="139"/>
      <c r="AC111" s="140"/>
      <c r="AD111" s="139"/>
      <c r="AE111" s="140"/>
      <c r="AF111" s="139"/>
      <c r="AG111" s="140"/>
      <c r="AH111" s="139"/>
      <c r="AI111" s="140"/>
      <c r="AJ111" s="139"/>
      <c r="AK111" s="140"/>
      <c r="AL111" s="139"/>
      <c r="AM111" s="140"/>
      <c r="AN111" s="139"/>
      <c r="AO111" s="140"/>
      <c r="AP111" s="139"/>
      <c r="AQ111" s="140"/>
      <c r="AR111" s="139"/>
      <c r="AS111" s="140"/>
      <c r="AT111" s="139"/>
      <c r="AU111" s="140"/>
      <c r="AV111" s="139"/>
      <c r="AW111" s="140"/>
      <c r="AX111" s="139"/>
      <c r="AY111" s="140"/>
      <c r="AZ111" s="139"/>
      <c r="BA111" s="140"/>
      <c r="BB111" s="139"/>
      <c r="BC111" s="140"/>
      <c r="BD111" s="139"/>
      <c r="BE111" s="140"/>
      <c r="BF111" s="139"/>
      <c r="BG111" s="140"/>
      <c r="BH111" s="139"/>
      <c r="BI111" s="140"/>
      <c r="BJ111" s="139"/>
      <c r="BK111" s="140"/>
      <c r="BL111" s="139"/>
      <c r="BM111" s="140"/>
      <c r="BN111" s="139"/>
      <c r="BO111" s="140"/>
      <c r="BP111" s="139"/>
      <c r="BQ111" s="140"/>
      <c r="BR111" s="139"/>
      <c r="BS111" s="140"/>
      <c r="BT111" s="139">
        <f>(COUNTIFS('Estruturante Móvel'!$M:$M,$B111,'Estruturante Móvel'!$AM:$AM,BT$4))-(COUNTIFS('Estruturante Móvel'!$M:$M,$B111,'Estruturante Móvel'!$AM:$AM,BT$4,'Estruturante Móvel'!$AQ:$AQ,"REPARO FO"))</f>
        <v>0</v>
      </c>
      <c r="BU111" s="140">
        <f>(COUNTIFS('Estruturante Móvel'!$M:$M,$B111,'Estruturante Móvel'!$C:$C,"&lt;&gt;PREVISTO",'Estruturante Móvel'!$G:$G,BT$4))</f>
        <v>0</v>
      </c>
      <c r="BV111" s="139">
        <f>(COUNTIFS('Estruturante Móvel'!$M:$M,$B111,'Estruturante Móvel'!$AM:$AM,BV$4))-(COUNTIFS('Estruturante Móvel'!$M:$M,$B111,'Estruturante Móvel'!$AM:$AM,BV$4,'Estruturante Móvel'!$AQ:$AQ,"REPARO FO"))</f>
        <v>0</v>
      </c>
      <c r="BW111" s="140">
        <f>(COUNTIFS('Estruturante Móvel'!$M:$M,$B111,'Estruturante Móvel'!$C:$C,"&lt;&gt;PREVISTO",'Estruturante Móvel'!$G:$G,BV$4))</f>
        <v>0</v>
      </c>
      <c r="BX111" s="139">
        <f>(COUNTIFS('Estruturante Móvel'!$M:$M,$B111,'Estruturante Móvel'!$AM:$AM,BX$4))-(COUNTIFS('Estruturante Móvel'!$M:$M,$B111,'Estruturante Móvel'!$AM:$AM,BX$4,'Estruturante Móvel'!$AQ:$AQ,"REPARO FO"))</f>
        <v>0</v>
      </c>
      <c r="BY111" s="140">
        <f>(COUNTIFS('Estruturante Móvel'!$M:$M,$B111,'Estruturante Móvel'!$C:$C,"&lt;&gt;PREVISTO",'Estruturante Móvel'!$G:$G,BX$4))</f>
        <v>0</v>
      </c>
      <c r="BZ111" s="139">
        <f>(COUNTIFS('Estruturante Móvel'!$M:$M,$B111,'Estruturante Móvel'!$AM:$AM,BZ$4))-(COUNTIFS('Estruturante Móvel'!$M:$M,$B111,'Estruturante Móvel'!$AM:$AM,BZ$4,'Estruturante Móvel'!$AQ:$AQ,"REPARO FO"))</f>
        <v>0</v>
      </c>
      <c r="CA111" s="140">
        <f>(COUNTIFS('Estruturante Móvel'!$M:$M,$B111,'Estruturante Móvel'!$C:$C,"&lt;&gt;PREVISTO",'Estruturante Móvel'!$G:$G,BZ$4))</f>
        <v>0</v>
      </c>
      <c r="CB111" s="139">
        <f>(COUNTIFS('Estruturante Móvel'!$M:$M,$B111,'Estruturante Móvel'!$AM:$AM,CB$4))-(COUNTIFS('Estruturante Móvel'!$M:$M,$B111,'Estruturante Móvel'!$AM:$AM,CB$4,'Estruturante Móvel'!$AQ:$AQ,"REPARO FO"))</f>
        <v>0</v>
      </c>
      <c r="CC111" s="140">
        <f>(COUNTIFS('Estruturante Móvel'!$M:$M,$B111,'Estruturante Móvel'!$C:$C,"&lt;&gt;PREVISTO",'Estruturante Móvel'!$G:$G,CB$4))</f>
        <v>0</v>
      </c>
      <c r="CD111" s="139">
        <f>(COUNTIFS('Estruturante Móvel'!$M:$M,$B111,'Estruturante Móvel'!$AM:$AM,CD$4))-(COUNTIFS('Estruturante Móvel'!$M:$M,$B111,'Estruturante Móvel'!$AM:$AM,CD$4,'Estruturante Móvel'!$AQ:$AQ,"REPARO FO"))</f>
        <v>0</v>
      </c>
      <c r="CE111" s="140">
        <f>(COUNTIFS('Estruturante Móvel'!$M:$M,$B111,'Estruturante Móvel'!$C:$C,"&lt;&gt;PREVISTO",'Estruturante Móvel'!$G:$G,CD$4))</f>
        <v>0</v>
      </c>
      <c r="CF111" s="139">
        <f>(COUNTIFS('Estruturante Móvel'!$M:$M,$B111,'Estruturante Móvel'!$AM:$AM,CF$4))-(COUNTIFS('Estruturante Móvel'!$M:$M,$B111,'Estruturante Móvel'!$AM:$AM,CF$4,'Estruturante Móvel'!$AQ:$AQ,"REPARO FO"))</f>
        <v>0</v>
      </c>
      <c r="CG111" s="140">
        <f>(COUNTIFS('Estruturante Móvel'!$M:$M,$B111,'Estruturante Móvel'!$C:$C,"&lt;&gt;PREVISTO",'Estruturante Móvel'!$G:$G,CF$4))</f>
        <v>0</v>
      </c>
      <c r="CH111" s="139">
        <f>(COUNTIFS('Estruturante Móvel'!$M:$M,$B111,'Estruturante Móvel'!$AM:$AM,CH$4))-(COUNTIFS('Estruturante Móvel'!$M:$M,$B111,'Estruturante Móvel'!$AM:$AM,CH$4,'Estruturante Móvel'!$AQ:$AQ,"REPARO FO"))</f>
        <v>0</v>
      </c>
      <c r="CI111" s="140">
        <f>(COUNTIFS('Estruturante Móvel'!$M:$M,$B111,'Estruturante Móvel'!$C:$C,"&lt;&gt;PREVISTO",'Estruturante Móvel'!$G:$G,CH$4))</f>
        <v>0</v>
      </c>
      <c r="CJ111" s="139">
        <f>(COUNTIFS('Estruturante Móvel'!$M:$M,$B111,'Estruturante Móvel'!$AM:$AM,CJ$4))-(COUNTIFS('Estruturante Móvel'!$M:$M,$B111,'Estruturante Móvel'!$AM:$AM,CJ$4,'Estruturante Móvel'!$AQ:$AQ,"REPARO FO"))</f>
        <v>0</v>
      </c>
      <c r="CK111" s="140">
        <f>(COUNTIFS('Estruturante Móvel'!$M:$M,$B111,'Estruturante Móvel'!$C:$C,"&lt;&gt;PREVISTO",'Estruturante Móvel'!$G:$G,CJ$4))</f>
        <v>0</v>
      </c>
      <c r="CL111" s="139">
        <f>(COUNTIFS('Estruturante Móvel'!$M:$M,$B111,'Estruturante Móvel'!$AM:$AM,CL$4))-(COUNTIFS('Estruturante Móvel'!$M:$M,$B111,'Estruturante Móvel'!$AM:$AM,CL$4,'Estruturante Móvel'!$AQ:$AQ,"REPARO FO"))</f>
        <v>0</v>
      </c>
      <c r="CM111" s="140">
        <f>(COUNTIFS('Estruturante Móvel'!$M:$M,$B111,'Estruturante Móvel'!$C:$C,"&lt;&gt;PREVISTO",'Estruturante Móvel'!$G:$G,CL$4))</f>
        <v>0</v>
      </c>
      <c r="CN111" s="139">
        <f>(COUNTIFS('Estruturante Móvel'!$M:$M,$B111,'Estruturante Móvel'!$AM:$AM,CN$4))-(COUNTIFS('Estruturante Móvel'!$M:$M,$B111,'Estruturante Móvel'!$AM:$AM,CN$4,'Estruturante Móvel'!$AQ:$AQ,"REPARO FO"))</f>
        <v>0</v>
      </c>
      <c r="CO111" s="140">
        <f>(COUNTIFS('Estruturante Móvel'!$M:$M,$B111,'Estruturante Móvel'!$C:$C,"&lt;&gt;PREVISTO",'Estruturante Móvel'!$G:$G,CN$4))</f>
        <v>0</v>
      </c>
      <c r="CP111" s="139">
        <f>(COUNTIFS('Estruturante Móvel'!$M:$M,$B111,'Estruturante Móvel'!$AM:$AM,CP$4))-(COUNTIFS('Estruturante Móvel'!$M:$M,$B111,'Estruturante Móvel'!$AM:$AM,CP$4,'Estruturante Móvel'!$AQ:$AQ,"REPARO FO"))</f>
        <v>0</v>
      </c>
      <c r="CQ111" s="140">
        <f>(COUNTIFS('Estruturante Móvel'!$M:$M,$B111,'Estruturante Móvel'!$C:$C,"&lt;&gt;PREVISTO",'Estruturante Móvel'!$G:$G,CP$4))</f>
        <v>0</v>
      </c>
      <c r="CR111" s="139">
        <f>(COUNTIFS('Estruturante Móvel'!$M:$M,$B111,'Estruturante Móvel'!$AM:$AM,CR$4))-(COUNTIFS('Estruturante Móvel'!$M:$M,$B111,'Estruturante Móvel'!$AM:$AM,CR$4,'Estruturante Móvel'!$AQ:$AQ,"REPARO FO"))</f>
        <v>0</v>
      </c>
      <c r="CS111" s="140">
        <f>(COUNTIFS('Estruturante Móvel'!$M:$M,$B111,'Estruturante Móvel'!$C:$C,"&lt;&gt;PREVISTO",'Estruturante Móvel'!$G:$G,CR$4))</f>
        <v>0</v>
      </c>
      <c r="CT111" s="139">
        <f>(COUNTIFS('Estruturante Móvel'!$M:$M,$B111,'Estruturante Móvel'!$AM:$AM,CT$4))-(COUNTIFS('Estruturante Móvel'!$M:$M,$B111,'Estruturante Móvel'!$AM:$AM,CT$4,'Estruturante Móvel'!$AQ:$AQ,"REPARO FO"))</f>
        <v>0</v>
      </c>
      <c r="CU111" s="140">
        <f>(COUNTIFS('Estruturante Móvel'!$M:$M,$B111,'Estruturante Móvel'!$C:$C,"&lt;&gt;PREVISTO",'Estruturante Móvel'!$G:$G,CT$4))</f>
        <v>0</v>
      </c>
      <c r="CV111" s="139">
        <f>(COUNTIFS('Estruturante Móvel'!$M:$M,$B111,'Estruturante Móvel'!$AM:$AM,CV$4))-(COUNTIFS('Estruturante Móvel'!$M:$M,$B111,'Estruturante Móvel'!$AM:$AM,CV$4,'Estruturante Móvel'!$AQ:$AQ,"REPARO FO"))</f>
        <v>0</v>
      </c>
      <c r="CW111" s="140">
        <f>(COUNTIFS('Estruturante Móvel'!$M:$M,$B111,'Estruturante Móvel'!$C:$C,"&lt;&gt;PREVISTO",'Estruturante Móvel'!$G:$G,CV$4))</f>
        <v>0</v>
      </c>
      <c r="CX111" s="139">
        <f>(COUNTIFS('Estruturante Móvel'!$M:$M,$B111,'Estruturante Móvel'!$AM:$AM,CX$4))-(COUNTIFS('Estruturante Móvel'!$M:$M,$B111,'Estruturante Móvel'!$AM:$AM,CX$4,'Estruturante Móvel'!$AQ:$AQ,"REPARO FO"))</f>
        <v>0</v>
      </c>
      <c r="CY111" s="140">
        <f>(COUNTIFS('Estruturante Móvel'!$M:$M,$B111,'Estruturante Móvel'!$C:$C,"&lt;&gt;PREVISTO",'Estruturante Móvel'!$G:$G,CX$4))</f>
        <v>0</v>
      </c>
      <c r="CZ111" s="139">
        <f>(COUNTIFS('Estruturante Móvel'!$M:$M,$B111,'Estruturante Móvel'!$AM:$AM,CZ$4))-(COUNTIFS('Estruturante Móvel'!$M:$M,$B111,'Estruturante Móvel'!$AM:$AM,CZ$4,'Estruturante Móvel'!$AQ:$AQ,"REPARO FO"))</f>
        <v>0</v>
      </c>
      <c r="DA111" s="140">
        <f>(COUNTIFS('Estruturante Móvel'!$M:$M,$B111,'Estruturante Móvel'!$C:$C,"&lt;&gt;PREVISTO",'Estruturante Móvel'!$G:$G,CZ$4))</f>
        <v>0</v>
      </c>
      <c r="DB111" s="139">
        <f>(COUNTIFS('Estruturante Móvel'!$M:$M,$B111,'Estruturante Móvel'!$AM:$AM,DB$4))-(COUNTIFS('Estruturante Móvel'!$M:$M,$B111,'Estruturante Móvel'!$AM:$AM,DB$4,'Estruturante Móvel'!$AQ:$AQ,"REPARO FO"))</f>
        <v>0</v>
      </c>
      <c r="DC111" s="140">
        <f>(COUNTIFS('Estruturante Móvel'!$M:$M,$B111,'Estruturante Móvel'!$C:$C,"&lt;&gt;PREVISTO",'Estruturante Móvel'!$G:$G,DB$4))</f>
        <v>0</v>
      </c>
      <c r="DD111" s="139">
        <f>(COUNTIFS('Estruturante Móvel'!$M:$M,$B111,'Estruturante Móvel'!$AM:$AM,DD$4))-(COUNTIFS('Estruturante Móvel'!$M:$M,$B111,'Estruturante Móvel'!$AM:$AM,DD$4,'Estruturante Móvel'!$AQ:$AQ,"REPARO FO"))</f>
        <v>0</v>
      </c>
      <c r="DE111" s="140">
        <f>(COUNTIFS('Estruturante Móvel'!$M:$M,$B111,'Estruturante Móvel'!$C:$C,"&lt;&gt;PREVISTO",'Estruturante Móvel'!$G:$G,DD$4))</f>
        <v>0</v>
      </c>
      <c r="DF111" s="139">
        <f>(COUNTIFS('Estruturante Móvel'!$M:$M,$B111,'Estruturante Móvel'!$AM:$AM,DF$4))-(COUNTIFS('Estruturante Móvel'!$M:$M,$B111,'Estruturante Móvel'!$AM:$AM,DF$4,'Estruturante Móvel'!$AQ:$AQ,"REPARO FO"))</f>
        <v>0</v>
      </c>
      <c r="DG111" s="140">
        <f>(COUNTIFS('Estruturante Móvel'!$M:$M,$B111,'Estruturante Móvel'!$C:$C,"&lt;&gt;PREVISTO",'Estruturante Móvel'!$G:$G,DF$4))</f>
        <v>0</v>
      </c>
      <c r="DH111" s="139">
        <f>(COUNTIFS('Estruturante Móvel'!$M:$M,$B111,'Estruturante Móvel'!$AM:$AM,DH$4))-(COUNTIFS('Estruturante Móvel'!$M:$M,$B111,'Estruturante Móvel'!$AM:$AM,DH$4,'Estruturante Móvel'!$AQ:$AQ,"REPARO FO"))</f>
        <v>0</v>
      </c>
      <c r="DI111" s="140">
        <f>(COUNTIFS('Estruturante Móvel'!$M:$M,$B111,'Estruturante Móvel'!$C:$C,"&lt;&gt;PREVISTO",'Estruturante Móvel'!$G:$G,DH$4))</f>
        <v>0</v>
      </c>
      <c r="DJ111" s="139">
        <f>(COUNTIFS('Estruturante Móvel'!$M:$M,$B111,'Estruturante Móvel'!$AM:$AM,DJ$4))-(COUNTIFS('Estruturante Móvel'!$M:$M,$B111,'Estruturante Móvel'!$AM:$AM,DJ$4,'Estruturante Móvel'!$AQ:$AQ,"REPARO FO"))</f>
        <v>0</v>
      </c>
      <c r="DK111" s="140">
        <f>(COUNTIFS('Estruturante Móvel'!$M:$M,$B111,'Estruturante Móvel'!$C:$C,"&lt;&gt;PREVISTO",'Estruturante Móvel'!$G:$G,DJ$4))</f>
        <v>0</v>
      </c>
      <c r="DL111" s="139">
        <f>(COUNTIFS('Estruturante Móvel'!$M:$M,$B111,'Estruturante Móvel'!$AM:$AM,DL$4))-(COUNTIFS('Estruturante Móvel'!$M:$M,$B111,'Estruturante Móvel'!$AM:$AM,DL$4,'Estruturante Móvel'!$AQ:$AQ,"REPARO FO"))</f>
        <v>0</v>
      </c>
      <c r="DM111" s="140">
        <f>(COUNTIFS('Estruturante Móvel'!$M:$M,$B111,'Estruturante Móvel'!$C:$C,"&lt;&gt;PREVISTO",'Estruturante Móvel'!$G:$G,DL$4))</f>
        <v>0</v>
      </c>
      <c r="DN111" s="139">
        <f>(COUNTIFS('Estruturante Móvel'!$M:$M,$B111,'Estruturante Móvel'!$AM:$AM,DN$4))-(COUNTIFS('Estruturante Móvel'!$M:$M,$B111,'Estruturante Móvel'!$AM:$AM,DN$4,'Estruturante Móvel'!$AQ:$AQ,"REPARO FO"))</f>
        <v>0</v>
      </c>
      <c r="DO111" s="140">
        <f>(COUNTIFS('Estruturante Móvel'!$M:$M,$B111,'Estruturante Móvel'!$C:$C,"&lt;&gt;PREVISTO",'Estruturante Móvel'!$G:$G,DN$4))</f>
        <v>0</v>
      </c>
      <c r="DP111" s="139">
        <f>(COUNTIFS('Estruturante Móvel'!$M:$M,$B111,'Estruturante Móvel'!$AM:$AM,DP$4))-(COUNTIFS('Estruturante Móvel'!$M:$M,$B111,'Estruturante Móvel'!$AM:$AM,DP$4,'Estruturante Móvel'!$AQ:$AQ,"REPARO FO"))</f>
        <v>0</v>
      </c>
      <c r="DQ111" s="140">
        <f>(COUNTIFS('Estruturante Móvel'!$M:$M,$B111,'Estruturante Móvel'!$C:$C,"&lt;&gt;PREVISTO",'Estruturante Móvel'!$G:$G,DP$4))</f>
        <v>0</v>
      </c>
      <c r="DR111" s="139">
        <f>(COUNTIFS('Estruturante Móvel'!$M:$M,$B111,'Estruturante Móvel'!$AM:$AM,DR$4))-(COUNTIFS('Estruturante Móvel'!$M:$M,$B111,'Estruturante Móvel'!$AM:$AM,DR$4,'Estruturante Móvel'!$AQ:$AQ,"REPARO FO"))</f>
        <v>0</v>
      </c>
      <c r="DS111" s="140">
        <f>(COUNTIFS('Estruturante Móvel'!$M:$M,$B111,'Estruturante Móvel'!$C:$C,"&lt;&gt;PREVISTO",'Estruturante Móvel'!$G:$G,DR$4))</f>
        <v>0</v>
      </c>
      <c r="DT111" s="139">
        <f>(COUNTIFS('Estruturante Móvel'!$M:$M,$B111,'Estruturante Móvel'!$AM:$AM,DT$4))-(COUNTIFS('Estruturante Móvel'!$M:$M,$B111,'Estruturante Móvel'!$AM:$AM,DT$4,'Estruturante Móvel'!$AQ:$AQ,"REPARO FO"))</f>
        <v>0</v>
      </c>
      <c r="DU111" s="140">
        <f>(COUNTIFS('Estruturante Móvel'!$M:$M,$B111,'Estruturante Móvel'!$C:$C,"&lt;&gt;PREVISTO",'Estruturante Móvel'!$G:$G,DT$4))</f>
        <v>0</v>
      </c>
      <c r="DV111" s="139">
        <f>(COUNTIFS('Estruturante Móvel'!$M:$M,$B111,'Estruturante Móvel'!$AM:$AM,DV$4))-(COUNTIFS('Estruturante Móvel'!$M:$M,$B111,'Estruturante Móvel'!$AM:$AM,DV$4,'Estruturante Móvel'!$AQ:$AQ,"REPARO FO"))</f>
        <v>0</v>
      </c>
      <c r="DW111" s="140">
        <f>(COUNTIFS('Estruturante Móvel'!$M:$M,$B111,'Estruturante Móvel'!$C:$C,"&lt;&gt;PREVISTO",'Estruturante Móvel'!$G:$G,DV$4))</f>
        <v>0</v>
      </c>
      <c r="DX111" s="139">
        <f>(COUNTIFS('Estruturante Móvel'!$M:$M,$B111,'Estruturante Móvel'!$AM:$AM,DX$4))-(COUNTIFS('Estruturante Móvel'!$M:$M,$B111,'Estruturante Móvel'!$AM:$AM,DX$4,'Estruturante Móvel'!$AQ:$AQ,"REPARO FO"))</f>
        <v>0</v>
      </c>
      <c r="DY111" s="140">
        <f>(COUNTIFS('Estruturante Móvel'!$M:$M,$B111,'Estruturante Móvel'!$C:$C,"&lt;&gt;PREVISTO",'Estruturante Móvel'!$G:$G,DX$4))</f>
        <v>0</v>
      </c>
      <c r="DZ111" s="139">
        <f>(COUNTIFS('Estruturante Móvel'!$M:$M,$B111,'Estruturante Móvel'!$AM:$AM,DZ$4))-(COUNTIFS('Estruturante Móvel'!$M:$M,$B111,'Estruturante Móvel'!$AM:$AM,DZ$4,'Estruturante Móvel'!$AQ:$AQ,"REPARO FO"))</f>
        <v>0</v>
      </c>
      <c r="EA111" s="140">
        <f>(COUNTIFS('Estruturante Móvel'!$M:$M,$B111,'Estruturante Móvel'!$C:$C,"&lt;&gt;PREVISTO",'Estruturante Móvel'!$G:$G,DZ$4))</f>
        <v>0</v>
      </c>
      <c r="EB111" s="139">
        <f>(COUNTIFS('Estruturante Móvel'!$M:$M,$B111,'Estruturante Móvel'!$AM:$AM,EB$4))-(COUNTIFS('Estruturante Móvel'!$M:$M,$B111,'Estruturante Móvel'!$AM:$AM,EB$4,'Estruturante Móvel'!$AQ:$AQ,"REPARO FO"))</f>
        <v>0</v>
      </c>
      <c r="EC111" s="140">
        <f>(COUNTIFS('Estruturante Móvel'!$M:$M,$B111,'Estruturante Móvel'!$C:$C,"&lt;&gt;PREVISTO",'Estruturante Móvel'!$G:$G,EB$4))</f>
        <v>0</v>
      </c>
      <c r="ED111" s="139">
        <f>(COUNTIFS('Estruturante Móvel'!$M:$M,$B111,'Estruturante Móvel'!$AM:$AM,ED$4))-(COUNTIFS('Estruturante Móvel'!$M:$M,$B111,'Estruturante Móvel'!$AM:$AM,ED$4,'Estruturante Móvel'!$AQ:$AQ,"REPARO FO"))</f>
        <v>0</v>
      </c>
      <c r="EE111" s="140">
        <f>(COUNTIFS('Estruturante Móvel'!$M:$M,$B111,'Estruturante Móvel'!$C:$C,"&lt;&gt;PREVISTO",'Estruturante Móvel'!$G:$G,ED$4))</f>
        <v>0</v>
      </c>
      <c r="EF111" s="139">
        <f>(COUNTIFS('Estruturante Móvel'!$M:$M,$B111,'Estruturante Móvel'!$AM:$AM,EF$4))-(COUNTIFS('Estruturante Móvel'!$M:$M,$B111,'Estruturante Móvel'!$AM:$AM,EF$4,'Estruturante Móvel'!$AQ:$AQ,"REPARO FO"))</f>
        <v>0</v>
      </c>
      <c r="EG111" s="140">
        <f>(COUNTIFS('Estruturante Móvel'!$M:$M,$B111,'Estruturante Móvel'!$C:$C,"&lt;&gt;PREVISTO",'Estruturante Móvel'!$G:$G,EF$4))</f>
        <v>0</v>
      </c>
      <c r="EH111" s="139">
        <f>(COUNTIFS('Estruturante Móvel'!$M:$M,$B111,'Estruturante Móvel'!$AM:$AM,EH$4))-(COUNTIFS('Estruturante Móvel'!$M:$M,$B111,'Estruturante Móvel'!$AM:$AM,EH$4,'Estruturante Móvel'!$AQ:$AQ,"REPARO FO"))</f>
        <v>0</v>
      </c>
      <c r="EI111" s="140">
        <f>(COUNTIFS('Estruturante Móvel'!$M:$M,$B111,'Estruturante Móvel'!$C:$C,"&lt;&gt;PREVISTO",'Estruturante Móvel'!$G:$G,EH$4))</f>
        <v>0</v>
      </c>
      <c r="EJ111" s="139">
        <f>(COUNTIFS('Estruturante Móvel'!$M:$M,$B111,'Estruturante Móvel'!$AM:$AM,EJ$4))-(COUNTIFS('Estruturante Móvel'!$M:$M,$B111,'Estruturante Móvel'!$AM:$AM,EJ$4,'Estruturante Móvel'!$AQ:$AQ,"REPARO FO"))</f>
        <v>0</v>
      </c>
      <c r="EK111" s="140">
        <f>(COUNTIFS('Estruturante Móvel'!$M:$M,$B111,'Estruturante Móvel'!$C:$C,"&lt;&gt;PREVISTO",'Estruturante Móvel'!$G:$G,EJ$4))</f>
        <v>0</v>
      </c>
      <c r="EL111" s="139">
        <f>(COUNTIFS('Estruturante Móvel'!$M:$M,$B111,'Estruturante Móvel'!$AM:$AM,EL$4))-(COUNTIFS('Estruturante Móvel'!$M:$M,$B111,'Estruturante Móvel'!$AM:$AM,EL$4,'Estruturante Móvel'!$AQ:$AQ,"REPARO FO"))</f>
        <v>0</v>
      </c>
      <c r="EM111" s="140">
        <f>(COUNTIFS('Estruturante Móvel'!$M:$M,$B111,'Estruturante Móvel'!$C:$C,"&lt;&gt;PREVISTO",'Estruturante Móvel'!$G:$G,EL$4))</f>
        <v>0</v>
      </c>
      <c r="EN111" s="139">
        <f>(COUNTIFS('Estruturante Móvel'!$M:$M,$B111,'Estruturante Móvel'!$AM:$AM,EN$4))-(COUNTIFS('Estruturante Móvel'!$M:$M,$B111,'Estruturante Móvel'!$AM:$AM,EN$4,'Estruturante Móvel'!$AQ:$AQ,"REPARO FO"))</f>
        <v>0</v>
      </c>
      <c r="EO111" s="140">
        <f>(COUNTIFS('Estruturante Móvel'!$M:$M,$B111,'Estruturante Móvel'!$C:$C,"&lt;&gt;PREVISTO",'Estruturante Móvel'!$G:$G,EN$4))</f>
        <v>0</v>
      </c>
      <c r="EP111" s="139">
        <f>(COUNTIFS('Estruturante Móvel'!$M:$M,$B111,'Estruturante Móvel'!$AM:$AM,EP$4))-(COUNTIFS('Estruturante Móvel'!$M:$M,$B111,'Estruturante Móvel'!$AM:$AM,EP$4,'Estruturante Móvel'!$AQ:$AQ,"REPARO FO"))</f>
        <v>0</v>
      </c>
      <c r="EQ111" s="140">
        <f>(COUNTIFS('Estruturante Móvel'!$M:$M,$B111,'Estruturante Móvel'!$C:$C,"&lt;&gt;PREVISTO",'Estruturante Móvel'!$G:$G,EP$4))</f>
        <v>0</v>
      </c>
      <c r="ER111" s="139">
        <f>(COUNTIFS('Estruturante Móvel'!$M:$M,$B111,'Estruturante Móvel'!$AM:$AM,ER$4))-(COUNTIFS('Estruturante Móvel'!$M:$M,$B111,'Estruturante Móvel'!$AM:$AM,ER$4,'Estruturante Móvel'!$AQ:$AQ,"REPARO FO"))</f>
        <v>0</v>
      </c>
      <c r="ES111" s="140">
        <f>(COUNTIFS('Estruturante Móvel'!$M:$M,$B111,'Estruturante Móvel'!$C:$C,"&lt;&gt;PREVISTO",'Estruturante Móvel'!$G:$G,ER$4))</f>
        <v>0</v>
      </c>
      <c r="ET111" s="139">
        <f>(COUNTIFS('Estruturante Móvel'!$M:$M,$B111,'Estruturante Móvel'!$AM:$AM,ET$4))-(COUNTIFS('Estruturante Móvel'!$M:$M,$B111,'Estruturante Móvel'!$AM:$AM,ET$4,'Estruturante Móvel'!$AQ:$AQ,"REPARO FO"))</f>
        <v>0</v>
      </c>
      <c r="EU111" s="140">
        <f>(COUNTIFS('Estruturante Móvel'!$M:$M,$B111,'Estruturante Móvel'!$C:$C,"&lt;&gt;PREVISTO",'Estruturante Móvel'!$G:$G,ET$4))</f>
        <v>0</v>
      </c>
      <c r="EV111" s="139">
        <f>(COUNTIFS('Estruturante Móvel'!$M:$M,$B111,'Estruturante Móvel'!$AM:$AM,EV$4))-(COUNTIFS('Estruturante Móvel'!$M:$M,$B111,'Estruturante Móvel'!$AM:$AM,EV$4,'Estruturante Móvel'!$AQ:$AQ,"REPARO FO"))</f>
        <v>0</v>
      </c>
      <c r="EW111" s="140">
        <f>(COUNTIFS('Estruturante Móvel'!$M:$M,$B111,'Estruturante Móvel'!$C:$C,"&lt;&gt;PREVISTO",'Estruturante Móvel'!$G:$G,EV$4))</f>
        <v>0</v>
      </c>
      <c r="EX111" s="139">
        <f>(COUNTIFS('Estruturante Móvel'!$M:$M,$B111,'Estruturante Móvel'!$AM:$AM,EX$4))-(COUNTIFS('Estruturante Móvel'!$M:$M,$B111,'Estruturante Móvel'!$AM:$AM,EX$4,'Estruturante Móvel'!$AQ:$AQ,"REPARO FO"))</f>
        <v>0</v>
      </c>
      <c r="EY111" s="140">
        <f>(COUNTIFS('Estruturante Móvel'!$M:$M,$B111,'Estruturante Móvel'!$C:$C,"&lt;&gt;PREVISTO",'Estruturante Móvel'!$G:$G,EX$4))</f>
        <v>0</v>
      </c>
      <c r="EZ111" s="139">
        <f>(COUNTIFS('Estruturante Móvel'!$M:$M,$B111,'Estruturante Móvel'!$AM:$AM,EZ$4))-(COUNTIFS('Estruturante Móvel'!$M:$M,$B111,'Estruturante Móvel'!$AM:$AM,EZ$4,'Estruturante Móvel'!$AQ:$AQ,"REPARO FO"))</f>
        <v>0</v>
      </c>
      <c r="FA111" s="140">
        <f>(COUNTIFS('Estruturante Móvel'!$M:$M,$B111,'Estruturante Móvel'!$C:$C,"&lt;&gt;PREVISTO",'Estruturante Móvel'!$G:$G,EZ$4))</f>
        <v>0</v>
      </c>
      <c r="FB111" s="139">
        <f>(COUNTIFS('Estruturante Móvel'!$M:$M,$B111,'Estruturante Móvel'!$AM:$AM,FB$4))-(COUNTIFS('Estruturante Móvel'!$M:$M,$B111,'Estruturante Móvel'!$AM:$AM,FB$4,'Estruturante Móvel'!$AQ:$AQ,"REPARO FO"))</f>
        <v>0</v>
      </c>
      <c r="FC111" s="140">
        <f>(COUNTIFS('Estruturante Móvel'!$M:$M,$B111,'Estruturante Móvel'!$C:$C,"&lt;&gt;PREVISTO",'Estruturante Móvel'!$G:$G,FB$4))</f>
        <v>0</v>
      </c>
      <c r="FD111" s="139">
        <f>(COUNTIFS('Estruturante Móvel'!$M:$M,$B111,'Estruturante Móvel'!$AM:$AM,FD$4))-(COUNTIFS('Estruturante Móvel'!$M:$M,$B111,'Estruturante Móvel'!$AM:$AM,FD$4,'Estruturante Móvel'!$AQ:$AQ,"REPARO FO"))</f>
        <v>0</v>
      </c>
      <c r="FE111" s="140">
        <f>(COUNTIFS('Estruturante Móvel'!$M:$M,$B111,'Estruturante Móvel'!$C:$C,"&lt;&gt;PREVISTO",'Estruturante Móvel'!$G:$G,FD$4))</f>
        <v>0</v>
      </c>
      <c r="FF111" s="139">
        <f>(COUNTIFS('Estruturante Móvel'!$M:$M,$B111,'Estruturante Móvel'!$AM:$AM,FF$4))-(COUNTIFS('Estruturante Móvel'!$M:$M,$B111,'Estruturante Móvel'!$AM:$AM,FF$4,'Estruturante Móvel'!$AQ:$AQ,"REPARO FO"))</f>
        <v>0</v>
      </c>
      <c r="FG111" s="140">
        <f>(COUNTIFS('Estruturante Móvel'!$M:$M,$B111,'Estruturante Móvel'!$C:$C,"&lt;&gt;PREVISTO",'Estruturante Móvel'!$G:$G,FF$4))</f>
        <v>0</v>
      </c>
      <c r="FH111" s="139">
        <f>(COUNTIFS('Estruturante Móvel'!$M:$M,$B111,'Estruturante Móvel'!$AM:$AM,FH$4))-(COUNTIFS('Estruturante Móvel'!$M:$M,$B111,'Estruturante Móvel'!$AM:$AM,FH$4,'Estruturante Móvel'!$AQ:$AQ,"REPARO FO"))</f>
        <v>0</v>
      </c>
      <c r="FI111" s="140">
        <f>(COUNTIFS('Estruturante Móvel'!$M:$M,$B111,'Estruturante Móvel'!$C:$C,"&lt;&gt;PREVISTO",'Estruturante Móvel'!$G:$G,FH$4))</f>
        <v>0</v>
      </c>
      <c r="FJ111" s="139">
        <f>(COUNTIFS('Estruturante Móvel'!$M:$M,$B111,'Estruturante Móvel'!$AM:$AM,FJ$4))-(COUNTIFS('Estruturante Móvel'!$M:$M,$B111,'Estruturante Móvel'!$AM:$AM,FJ$4,'Estruturante Móvel'!$AQ:$AQ,"REPARO FO"))</f>
        <v>0</v>
      </c>
      <c r="FK111" s="140">
        <f>(COUNTIFS('Estruturante Móvel'!$M:$M,$B111,'Estruturante Móvel'!$C:$C,"&lt;&gt;PREVISTO",'Estruturante Móvel'!$G:$G,FJ$4))</f>
        <v>0</v>
      </c>
      <c r="FL111" s="139">
        <f>(COUNTIFS('Estruturante Móvel'!$M:$M,$B111,'Estruturante Móvel'!$AM:$AM,FL$4))-(COUNTIFS('Estruturante Móvel'!$M:$M,$B111,'Estruturante Móvel'!$AM:$AM,FL$4,'Estruturante Móvel'!$AQ:$AQ,"REPARO FO"))</f>
        <v>0</v>
      </c>
      <c r="FM111" s="140">
        <f>(COUNTIFS('Estruturante Móvel'!$M:$M,$B111,'Estruturante Móvel'!$C:$C,"&lt;&gt;PREVISTO",'Estruturante Móvel'!$G:$G,FL$4))</f>
        <v>0</v>
      </c>
      <c r="FN111" s="139">
        <f>(COUNTIFS('Estruturante Móvel'!$M:$M,$B111,'Estruturante Móvel'!$AM:$AM,FN$4))-(COUNTIFS('Estruturante Móvel'!$M:$M,$B111,'Estruturante Móvel'!$AM:$AM,FN$4,'Estruturante Móvel'!$AQ:$AQ,"REPARO FO"))</f>
        <v>0</v>
      </c>
      <c r="FO111" s="140">
        <f>(COUNTIFS('Estruturante Móvel'!$M:$M,$B111,'Estruturante Móvel'!$C:$C,"&lt;&gt;PREVISTO",'Estruturante Móvel'!$G:$G,FN$4))</f>
        <v>0</v>
      </c>
      <c r="FP111" s="139">
        <f>(COUNTIFS('Estruturante Móvel'!$M:$M,$B111,'Estruturante Móvel'!$AM:$AM,FP$4))-(COUNTIFS('Estruturante Móvel'!$M:$M,$B111,'Estruturante Móvel'!$AM:$AM,FP$4,'Estruturante Móvel'!$AQ:$AQ,"REPARO FO"))</f>
        <v>0</v>
      </c>
      <c r="FQ111" s="140">
        <f>(COUNTIFS('Estruturante Móvel'!$M:$M,$B111,'Estruturante Móvel'!$C:$C,"&lt;&gt;PREVISTO",'Estruturante Móvel'!$G:$G,FP$4))</f>
        <v>0</v>
      </c>
      <c r="FR111" s="139">
        <f>(COUNTIFS('Estruturante Móvel'!$M:$M,$B111,'Estruturante Móvel'!$AM:$AM,FR$4))-(COUNTIFS('Estruturante Móvel'!$M:$M,$B111,'Estruturante Móvel'!$AM:$AM,FR$4,'Estruturante Móvel'!$AQ:$AQ,"REPARO FO"))</f>
        <v>0</v>
      </c>
      <c r="FS111" s="140">
        <f>(COUNTIFS('Estruturante Móvel'!$M:$M,$B111,'Estruturante Móvel'!$C:$C,"&lt;&gt;PREVISTO",'Estruturante Móvel'!$G:$G,FR$4))</f>
        <v>0</v>
      </c>
      <c r="FT111" s="139">
        <f>(COUNTIFS('Estruturante Móvel'!$M:$M,$B111,'Estruturante Móvel'!$AM:$AM,FT$4))-(COUNTIFS('Estruturante Móvel'!$M:$M,$B111,'Estruturante Móvel'!$AM:$AM,FT$4,'Estruturante Móvel'!$AQ:$AQ,"REPARO FO"))</f>
        <v>0</v>
      </c>
      <c r="FU111" s="140">
        <f>(COUNTIFS('Estruturante Móvel'!$M:$M,$B111,'Estruturante Móvel'!$C:$C,"&lt;&gt;PREVISTO",'Estruturante Móvel'!$G:$G,FT$4))</f>
        <v>0</v>
      </c>
      <c r="FV111" s="139">
        <f>(COUNTIFS('Estruturante Móvel'!$M:$M,$B111,'Estruturante Móvel'!$AM:$AM,FV$4))-(COUNTIFS('Estruturante Móvel'!$M:$M,$B111,'Estruturante Móvel'!$AM:$AM,FV$4,'Estruturante Móvel'!$AQ:$AQ,"REPARO FO"))</f>
        <v>0</v>
      </c>
      <c r="FW111" s="140">
        <f>(COUNTIFS('Estruturante Móvel'!$M:$M,$B111,'Estruturante Móvel'!$C:$C,"&lt;&gt;PREVISTO",'Estruturante Móvel'!$G:$G,FV$4))</f>
        <v>0</v>
      </c>
      <c r="FX111" s="139">
        <f>(COUNTIFS('Estruturante Móvel'!$M:$M,$B111,'Estruturante Móvel'!$AM:$AM,FX$4))-(COUNTIFS('Estruturante Móvel'!$M:$M,$B111,'Estruturante Móvel'!$AM:$AM,FX$4,'Estruturante Móvel'!$AQ:$AQ,"REPARO FO"))</f>
        <v>0</v>
      </c>
      <c r="FY111" s="140">
        <f>(COUNTIFS('Estruturante Móvel'!$M:$M,$B111,'Estruturante Móvel'!$C:$C,"&lt;&gt;PREVISTO",'Estruturante Móvel'!$G:$G,FX$4))</f>
        <v>0</v>
      </c>
      <c r="FZ111" s="139">
        <f>(COUNTIFS('Estruturante Móvel'!$M:$M,$B111,'Estruturante Móvel'!$AM:$AM,FZ$4))-(COUNTIFS('Estruturante Móvel'!$M:$M,$B111,'Estruturante Móvel'!$AM:$AM,FZ$4,'Estruturante Móvel'!$AQ:$AQ,"REPARO FO"))</f>
        <v>0</v>
      </c>
      <c r="GA111" s="140">
        <f>(COUNTIFS('Estruturante Móvel'!$M:$M,$B111,'Estruturante Móvel'!$C:$C,"&lt;&gt;PREVISTO",'Estruturante Móvel'!$G:$G,FZ$4))</f>
        <v>0</v>
      </c>
      <c r="GB111" s="139">
        <f>(COUNTIFS('Estruturante Móvel'!$M:$M,$B111,'Estruturante Móvel'!$AM:$AM,GB$4))-(COUNTIFS('Estruturante Móvel'!$M:$M,$B111,'Estruturante Móvel'!$AM:$AM,GB$4,'Estruturante Móvel'!$AQ:$AQ,"REPARO FO"))</f>
        <v>0</v>
      </c>
      <c r="GC111" s="140">
        <f>(COUNTIFS('Estruturante Móvel'!$M:$M,$B111,'Estruturante Móvel'!$C:$C,"&lt;&gt;PREVISTO",'Estruturante Móvel'!$G:$G,GB$4))</f>
        <v>0</v>
      </c>
      <c r="GD111" s="139">
        <f>(COUNTIFS('Estruturante Móvel'!$M:$M,$B111,'Estruturante Móvel'!$AM:$AM,GD$4))-(COUNTIFS('Estruturante Móvel'!$M:$M,$B111,'Estruturante Móvel'!$AM:$AM,GD$4,'Estruturante Móvel'!$AQ:$AQ,"REPARO FO"))</f>
        <v>0</v>
      </c>
      <c r="GE111" s="140">
        <f>(COUNTIFS('Estruturante Móvel'!$M:$M,$B111,'Estruturante Móvel'!$C:$C,"&lt;&gt;PREVISTO",'Estruturante Móvel'!$G:$G,GD$4))</f>
        <v>0</v>
      </c>
      <c r="GF111" s="139">
        <f>(COUNTIFS('Estruturante Móvel'!$M:$M,$B111,'Estruturante Móvel'!$AM:$AM,GF$4))-(COUNTIFS('Estruturante Móvel'!$M:$M,$B111,'Estruturante Móvel'!$AM:$AM,GF$4,'Estruturante Móvel'!$AQ:$AQ,"REPARO FO"))</f>
        <v>0</v>
      </c>
      <c r="GG111" s="140">
        <f>(COUNTIFS('Estruturante Móvel'!$M:$M,$B111,'Estruturante Móvel'!$C:$C,"&lt;&gt;PREVISTO",'Estruturante Móvel'!$G:$G,GF$4))</f>
        <v>0</v>
      </c>
      <c r="GH111" s="139">
        <f>(COUNTIFS('Estruturante Móvel'!$M:$M,$B111,'Estruturante Móvel'!$AM:$AM,GH$4))-(COUNTIFS('Estruturante Móvel'!$M:$M,$B111,'Estruturante Móvel'!$AM:$AM,GH$4,'Estruturante Móvel'!$AQ:$AQ,"REPARO FO"))</f>
        <v>0</v>
      </c>
      <c r="GI111" s="140">
        <f>(COUNTIFS('Estruturante Móvel'!$M:$M,$B111,'Estruturante Móvel'!$C:$C,"&lt;&gt;PREVISTO",'Estruturante Móvel'!$G:$G,GH$4))</f>
        <v>0</v>
      </c>
      <c r="GJ111" s="139">
        <f>(COUNTIFS('Estruturante Móvel'!$M:$M,$B111,'Estruturante Móvel'!$AM:$AM,GJ$4))-(COUNTIFS('Estruturante Móvel'!$M:$M,$B111,'Estruturante Móvel'!$AM:$AM,GJ$4,'Estruturante Móvel'!$AQ:$AQ,"REPARO FO"))</f>
        <v>0</v>
      </c>
      <c r="GK111" s="140">
        <f>(COUNTIFS('Estruturante Móvel'!$M:$M,$B111,'Estruturante Móvel'!$C:$C,"&lt;&gt;PREVISTO",'Estruturante Móvel'!$G:$G,GJ$4))</f>
        <v>0</v>
      </c>
      <c r="GL111" s="139">
        <f>(COUNTIFS('Estruturante Móvel'!$M:$M,$B111,'Estruturante Móvel'!$AM:$AM,GL$4))-(COUNTIFS('Estruturante Móvel'!$M:$M,$B111,'Estruturante Móvel'!$AM:$AM,GL$4,'Estruturante Móvel'!$AQ:$AQ,"REPARO FO"))</f>
        <v>0</v>
      </c>
      <c r="GM111" s="140">
        <f>(COUNTIFS('Estruturante Móvel'!$M:$M,$B111,'Estruturante Móvel'!$C:$C,"&lt;&gt;PREVISTO",'Estruturante Móvel'!$G:$G,GL$4))</f>
        <v>0</v>
      </c>
      <c r="GN111" s="139">
        <f>(COUNTIFS('Estruturante Móvel'!$M:$M,$B111,'Estruturante Móvel'!$AM:$AM,GN$4))-(COUNTIFS('Estruturante Móvel'!$M:$M,$B111,'Estruturante Móvel'!$AM:$AM,GN$4,'Estruturante Móvel'!$AQ:$AQ,"REPARO FO"))</f>
        <v>0</v>
      </c>
      <c r="GO111" s="140">
        <f>(COUNTIFS('Estruturante Móvel'!$M:$M,$B111,'Estruturante Móvel'!$C:$C,"&lt;&gt;PREVISTO",'Estruturante Móvel'!$G:$G,GN$4))</f>
        <v>0</v>
      </c>
      <c r="GP111" s="139">
        <f>(COUNTIFS('Estruturante Móvel'!$M:$M,$B111,'Estruturante Móvel'!$AM:$AM,GP$4))-(COUNTIFS('Estruturante Móvel'!$M:$M,$B111,'Estruturante Móvel'!$AM:$AM,GP$4,'Estruturante Móvel'!$AQ:$AQ,"REPARO FO"))</f>
        <v>0</v>
      </c>
      <c r="GQ111" s="140">
        <f>(COUNTIFS('Estruturante Móvel'!$M:$M,$B111,'Estruturante Móvel'!$C:$C,"&lt;&gt;PREVISTO",'Estruturante Móvel'!$G:$G,GP$4))</f>
        <v>0</v>
      </c>
      <c r="GR111" s="139">
        <f>(COUNTIFS('Estruturante Móvel'!$M:$M,$B111,'Estruturante Móvel'!$AM:$AM,GR$4))-(COUNTIFS('Estruturante Móvel'!$M:$M,$B111,'Estruturante Móvel'!$AM:$AM,GR$4,'Estruturante Móvel'!$AQ:$AQ,"REPARO FO"))</f>
        <v>0</v>
      </c>
      <c r="GS111" s="140">
        <f>(COUNTIFS('Estruturante Móvel'!$M:$M,$B111,'Estruturante Móvel'!$C:$C,"&lt;&gt;PREVISTO",'Estruturante Móvel'!$G:$G,GR$4))</f>
        <v>0</v>
      </c>
      <c r="GT111" s="139">
        <f>(COUNTIFS('Estruturante Móvel'!$M:$M,$B111,'Estruturante Móvel'!$AM:$AM,GT$4))-(COUNTIFS('Estruturante Móvel'!$M:$M,$B111,'Estruturante Móvel'!$AM:$AM,GT$4,'Estruturante Móvel'!$AQ:$AQ,"REPARO FO"))</f>
        <v>0</v>
      </c>
      <c r="GU111" s="140">
        <f>(COUNTIFS('Estruturante Móvel'!$M:$M,$B111,'Estruturante Móvel'!$C:$C,"&lt;&gt;PREVISTO",'Estruturante Móvel'!$G:$G,GT$4))</f>
        <v>0</v>
      </c>
      <c r="GV111" s="139">
        <f>(COUNTIFS('Estruturante Móvel'!$M:$M,$B111,'Estruturante Móvel'!$AM:$AM,GV$4))-(COUNTIFS('Estruturante Móvel'!$M:$M,$B111,'Estruturante Móvel'!$AM:$AM,GV$4,'Estruturante Móvel'!$AQ:$AQ,"REPARO FO"))</f>
        <v>0</v>
      </c>
      <c r="GW111" s="140">
        <f>(COUNTIFS('Estruturante Móvel'!$M:$M,$B111,'Estruturante Móvel'!$C:$C,"&lt;&gt;PREVISTO",'Estruturante Móvel'!$G:$G,GV$4))</f>
        <v>0</v>
      </c>
      <c r="GX111" s="139">
        <f>(COUNTIFS('Estruturante Móvel'!$M:$M,$B111,'Estruturante Móvel'!$AM:$AM,GX$4))-(COUNTIFS('Estruturante Móvel'!$M:$M,$B111,'Estruturante Móvel'!$AM:$AM,GX$4,'Estruturante Móvel'!$AQ:$AQ,"REPARO FO"))</f>
        <v>0</v>
      </c>
      <c r="GY111" s="140">
        <f>(COUNTIFS('Estruturante Móvel'!$M:$M,$B111,'Estruturante Móvel'!$C:$C,"&lt;&gt;PREVISTO",'Estruturante Móvel'!$G:$G,GX$4))</f>
        <v>0</v>
      </c>
      <c r="GZ111" s="139">
        <f>(COUNTIFS('Estruturante Móvel'!$M:$M,$B111,'Estruturante Móvel'!$AM:$AM,GZ$4))-(COUNTIFS('Estruturante Móvel'!$M:$M,$B111,'Estruturante Móvel'!$AM:$AM,GZ$4,'Estruturante Móvel'!$AQ:$AQ,"REPARO FO"))</f>
        <v>0</v>
      </c>
      <c r="HA111" s="140">
        <f>(COUNTIFS('Estruturante Móvel'!$M:$M,$B111,'Estruturante Móvel'!$C:$C,"&lt;&gt;PREVISTO",'Estruturante Móvel'!$G:$G,GZ$4))</f>
        <v>0</v>
      </c>
      <c r="HB111" s="139">
        <f>(COUNTIFS('Estruturante Móvel'!$M:$M,$B111,'Estruturante Móvel'!$AM:$AM,HB$4))-(COUNTIFS('Estruturante Móvel'!$M:$M,$B111,'Estruturante Móvel'!$AM:$AM,HB$4,'Estruturante Móvel'!$AQ:$AQ,"REPARO FO"))</f>
        <v>0</v>
      </c>
      <c r="HC111" s="140">
        <f>(COUNTIFS('Estruturante Móvel'!$M:$M,$B111,'Estruturante Móvel'!$C:$C,"&lt;&gt;PREVISTO",'Estruturante Móvel'!$G:$G,HB$4))</f>
        <v>0</v>
      </c>
      <c r="HD111" s="139">
        <f>(COUNTIFS('Estruturante Móvel'!$M:$M,$B111,'Estruturante Móvel'!$AM:$AM,HD$4))-(COUNTIFS('Estruturante Móvel'!$M:$M,$B111,'Estruturante Móvel'!$AM:$AM,HD$4,'Estruturante Móvel'!$AQ:$AQ,"REPARO FO"))</f>
        <v>0</v>
      </c>
      <c r="HE111" s="140">
        <f>(COUNTIFS('Estruturante Móvel'!$M:$M,$B111,'Estruturante Móvel'!$C:$C,"&lt;&gt;PREVISTO",'Estruturante Móvel'!$G:$G,HD$4))</f>
        <v>0</v>
      </c>
      <c r="HF111" s="139">
        <f>(COUNTIFS('Estruturante Móvel'!$M:$M,$B111,'Estruturante Móvel'!$AM:$AM,HF$4))-(COUNTIFS('Estruturante Móvel'!$M:$M,$B111,'Estruturante Móvel'!$AM:$AM,HF$4,'Estruturante Móvel'!$AQ:$AQ,"REPARO FO"))</f>
        <v>0</v>
      </c>
      <c r="HG111" s="140">
        <f>(COUNTIFS('Estruturante Móvel'!$M:$M,$B111,'Estruturante Móvel'!$C:$C,"&lt;&gt;PREVISTO",'Estruturante Móvel'!$G:$G,HF$4))</f>
        <v>0</v>
      </c>
      <c r="HH111" s="139">
        <f>(COUNTIFS('Estruturante Móvel'!$M:$M,$B111,'Estruturante Móvel'!$AM:$AM,HH$4))-(COUNTIFS('Estruturante Móvel'!$M:$M,$B111,'Estruturante Móvel'!$AM:$AM,HH$4,'Estruturante Móvel'!$AQ:$AQ,"REPARO FO"))</f>
        <v>0</v>
      </c>
      <c r="HI111" s="140">
        <f>(COUNTIFS('Estruturante Móvel'!$M:$M,$B111,'Estruturante Móvel'!$C:$C,"&lt;&gt;PREVISTO",'Estruturante Móvel'!$G:$G,HH$4))</f>
        <v>0</v>
      </c>
      <c r="HJ111" s="139">
        <f>(COUNTIFS('Estruturante Móvel'!$M:$M,$B111,'Estruturante Móvel'!$AM:$AM,HJ$4))-(COUNTIFS('Estruturante Móvel'!$M:$M,$B111,'Estruturante Móvel'!$AM:$AM,HJ$4,'Estruturante Móvel'!$AQ:$AQ,"REPARO FO"))</f>
        <v>0</v>
      </c>
      <c r="HK111" s="140">
        <f>(COUNTIFS('Estruturante Móvel'!$M:$M,$B111,'Estruturante Móvel'!$C:$C,"&lt;&gt;PREVISTO",'Estruturante Móvel'!$G:$G,HJ$4))</f>
        <v>0</v>
      </c>
      <c r="HL111" s="139">
        <f>(COUNTIFS('Estruturante Móvel'!$M:$M,$B111,'Estruturante Móvel'!$AM:$AM,HL$4))-(COUNTIFS('Estruturante Móvel'!$M:$M,$B111,'Estruturante Móvel'!$AM:$AM,HL$4,'Estruturante Móvel'!$AQ:$AQ,"REPARO FO"))</f>
        <v>0</v>
      </c>
      <c r="HM111" s="140">
        <f>(COUNTIFS('Estruturante Móvel'!$M:$M,$B111,'Estruturante Móvel'!$C:$C,"&lt;&gt;PREVISTO",'Estruturante Móvel'!$G:$G,HL$4))</f>
        <v>0</v>
      </c>
      <c r="HN111" s="139">
        <f>(COUNTIFS('Estruturante Móvel'!$M:$M,$B111,'Estruturante Móvel'!$AM:$AM,HN$4))-(COUNTIFS('Estruturante Móvel'!$M:$M,$B111,'Estruturante Móvel'!$AM:$AM,HN$4,'Estruturante Móvel'!$AQ:$AQ,"REPARO FO"))</f>
        <v>0</v>
      </c>
      <c r="HO111" s="140">
        <f>(COUNTIFS('Estruturante Móvel'!$M:$M,$B111,'Estruturante Móvel'!$C:$C,"&lt;&gt;PREVISTO",'Estruturante Móvel'!$G:$G,HN$4))</f>
        <v>0</v>
      </c>
      <c r="HP111" s="139">
        <f>(COUNTIFS('Estruturante Móvel'!$M:$M,$B111,'Estruturante Móvel'!$AM:$AM,HP$4))-(COUNTIFS('Estruturante Móvel'!$M:$M,$B111,'Estruturante Móvel'!$AM:$AM,HP$4,'Estruturante Móvel'!$AQ:$AQ,"REPARO FO"))</f>
        <v>0</v>
      </c>
      <c r="HQ111" s="140">
        <f>(COUNTIFS('Estruturante Móvel'!$M:$M,$B111,'Estruturante Móvel'!$C:$C,"&lt;&gt;PREVISTO",'Estruturante Móvel'!$G:$G,HP$4))</f>
        <v>0</v>
      </c>
      <c r="HR111" s="139">
        <f>(COUNTIFS('Estruturante Móvel'!$M:$M,$B111,'Estruturante Móvel'!$AM:$AM,HR$4))-(COUNTIFS('Estruturante Móvel'!$M:$M,$B111,'Estruturante Móvel'!$AM:$AM,HR$4,'Estruturante Móvel'!$AQ:$AQ,"REPARO FO"))</f>
        <v>0</v>
      </c>
      <c r="HS111" s="140">
        <f>(COUNTIFS('Estruturante Móvel'!$M:$M,$B111,'Estruturante Móvel'!$C:$C,"&lt;&gt;PREVISTO",'Estruturante Móvel'!$G:$G,HR$4))</f>
        <v>0</v>
      </c>
      <c r="HT111" s="139">
        <f>(COUNTIFS('Estruturante Móvel'!$M:$M,$B111,'Estruturante Móvel'!$AM:$AM,HT$4))-(COUNTIFS('Estruturante Móvel'!$M:$M,$B111,'Estruturante Móvel'!$AM:$AM,HT$4,'Estruturante Móvel'!$AQ:$AQ,"REPARO FO"))</f>
        <v>0</v>
      </c>
      <c r="HU111" s="140">
        <f>(COUNTIFS('Estruturante Móvel'!$M:$M,$B111,'Estruturante Móvel'!$C:$C,"&lt;&gt;PREVISTO",'Estruturante Móvel'!$G:$G,HT$4))</f>
        <v>0</v>
      </c>
      <c r="HV111" s="139">
        <f>(COUNTIFS('Estruturante Móvel'!$M:$M,$B111,'Estruturante Móvel'!$AM:$AM,HV$4))-(COUNTIFS('Estruturante Móvel'!$M:$M,$B111,'Estruturante Móvel'!$AM:$AM,HV$4,'Estruturante Móvel'!$AQ:$AQ,"REPARO FO"))</f>
        <v>0</v>
      </c>
      <c r="HW111" s="140">
        <f>(COUNTIFS('Estruturante Móvel'!$M:$M,$B111,'Estruturante Móvel'!$C:$C,"&lt;&gt;PREVISTO",'Estruturante Móvel'!$G:$G,HV$4))</f>
        <v>0</v>
      </c>
      <c r="HX111" s="139">
        <f>(COUNTIFS('Estruturante Móvel'!$M:$M,$B111,'Estruturante Móvel'!$AM:$AM,HX$4))-(COUNTIFS('Estruturante Móvel'!$M:$M,$B111,'Estruturante Móvel'!$AM:$AM,HX$4,'Estruturante Móvel'!$AQ:$AQ,"REPARO FO"))</f>
        <v>0</v>
      </c>
      <c r="HY111" s="140">
        <f>(COUNTIFS('Estruturante Móvel'!$M:$M,$B111,'Estruturante Móvel'!$C:$C,"&lt;&gt;PREVISTO",'Estruturante Móvel'!$G:$G,HX$4))</f>
        <v>0</v>
      </c>
      <c r="HZ111" s="139">
        <f>(COUNTIFS('Estruturante Móvel'!$M:$M,$B111,'Estruturante Móvel'!$AM:$AM,HZ$4))-(COUNTIFS('Estruturante Móvel'!$M:$M,$B111,'Estruturante Móvel'!$AM:$AM,HZ$4,'Estruturante Móvel'!$AQ:$AQ,"REPARO FO"))</f>
        <v>0</v>
      </c>
      <c r="IA111" s="140">
        <f>(COUNTIFS('Estruturante Móvel'!$M:$M,$B111,'Estruturante Móvel'!$C:$C,"&lt;&gt;PREVISTO",'Estruturante Móvel'!$G:$G,HZ$4))</f>
        <v>0</v>
      </c>
      <c r="IB111" s="139">
        <f>(COUNTIFS('Estruturante Móvel'!$M:$M,$B111,'Estruturante Móvel'!$AM:$AM,IB$4))-(COUNTIFS('Estruturante Móvel'!$M:$M,$B111,'Estruturante Móvel'!$AM:$AM,IB$4,'Estruturante Móvel'!$AQ:$AQ,"REPARO FO"))</f>
        <v>0</v>
      </c>
      <c r="IC111" s="140">
        <f>(COUNTIFS('Estruturante Móvel'!$M:$M,$B111,'Estruturante Móvel'!$C:$C,"&lt;&gt;PREVISTO",'Estruturante Móvel'!$G:$G,IB$4))</f>
        <v>0</v>
      </c>
      <c r="ID111" s="139">
        <f>(COUNTIFS('Estruturante Móvel'!$M:$M,$B111,'Estruturante Móvel'!$AM:$AM,ID$4))-(COUNTIFS('Estruturante Móvel'!$M:$M,$B111,'Estruturante Móvel'!$AM:$AM,ID$4,'Estruturante Móvel'!$AQ:$AQ,"REPARO FO"))</f>
        <v>0</v>
      </c>
      <c r="IE111" s="140">
        <f>(COUNTIFS('Estruturante Móvel'!$M:$M,$B111,'Estruturante Móvel'!$C:$C,"&lt;&gt;PREVISTO",'Estruturante Móvel'!$G:$G,ID$4))</f>
        <v>0</v>
      </c>
      <c r="IF111" s="139">
        <f>(COUNTIFS('Estruturante Móvel'!$M:$M,$B111,'Estruturante Móvel'!$AM:$AM,IF$4))-(COUNTIFS('Estruturante Móvel'!$M:$M,$B111,'Estruturante Móvel'!$AM:$AM,IF$4,'Estruturante Móvel'!$AQ:$AQ,"REPARO FO"))</f>
        <v>0</v>
      </c>
      <c r="IG111" s="140">
        <f>(COUNTIFS('Estruturante Móvel'!$M:$M,$B111,'Estruturante Móvel'!$C:$C,"&lt;&gt;PREVISTO",'Estruturante Móvel'!$G:$G,IF$4))</f>
        <v>0</v>
      </c>
      <c r="IH111" s="139">
        <f>(COUNTIFS('Estruturante Móvel'!$M:$M,$B111,'Estruturante Móvel'!$AM:$AM,IH$4))-(COUNTIFS('Estruturante Móvel'!$M:$M,$B111,'Estruturante Móvel'!$AM:$AM,IH$4,'Estruturante Móvel'!$AQ:$AQ,"REPARO FO"))</f>
        <v>0</v>
      </c>
      <c r="II111" s="140">
        <f>(COUNTIFS('Estruturante Móvel'!$M:$M,$B111,'Estruturante Móvel'!$C:$C,"&lt;&gt;PREVISTO",'Estruturante Móvel'!$G:$G,IH$4))</f>
        <v>0</v>
      </c>
      <c r="IJ111" s="139">
        <f>(COUNTIFS('Estruturante Móvel'!$M:$M,$B111,'Estruturante Móvel'!$AM:$AM,IJ$4))-(COUNTIFS('Estruturante Móvel'!$M:$M,$B111,'Estruturante Móvel'!$AM:$AM,IJ$4,'Estruturante Móvel'!$AQ:$AQ,"REPARO FO"))</f>
        <v>0</v>
      </c>
      <c r="IK111" s="140">
        <f>(COUNTIFS('Estruturante Móvel'!$M:$M,$B111,'Estruturante Móvel'!$C:$C,"&lt;&gt;PREVISTO",'Estruturante Móvel'!$G:$G,IJ$4))</f>
        <v>0</v>
      </c>
      <c r="IL111" s="139">
        <f>(COUNTIFS('Estruturante Móvel'!$M:$M,$B111,'Estruturante Móvel'!$AM:$AM,IL$4))-(COUNTIFS('Estruturante Móvel'!$M:$M,$B111,'Estruturante Móvel'!$AM:$AM,IL$4,'Estruturante Móvel'!$AQ:$AQ,"REPARO FO"))</f>
        <v>0</v>
      </c>
      <c r="IM111" s="140">
        <f>(COUNTIFS('Estruturante Móvel'!$M:$M,$B111,'Estruturante Móvel'!$C:$C,"&lt;&gt;PREVISTO",'Estruturante Móvel'!$G:$G,IL$4))</f>
        <v>0</v>
      </c>
      <c r="IN111" s="139">
        <f>(COUNTIFS('Estruturante Móvel'!$M:$M,$B111,'Estruturante Móvel'!$AM:$AM,IN$4))-(COUNTIFS('Estruturante Móvel'!$M:$M,$B111,'Estruturante Móvel'!$AM:$AM,IN$4,'Estruturante Móvel'!$AQ:$AQ,"REPARO FO"))</f>
        <v>0</v>
      </c>
      <c r="IO111" s="140">
        <f>(COUNTIFS('Estruturante Móvel'!$M:$M,$B111,'Estruturante Móvel'!$C:$C,"&lt;&gt;PREVISTO",'Estruturante Móvel'!$G:$G,IN$4))</f>
        <v>0</v>
      </c>
      <c r="IP111" s="139">
        <f>(COUNTIFS('Estruturante Móvel'!$M:$M,$B111,'Estruturante Móvel'!$AM:$AM,IP$4))-(COUNTIFS('Estruturante Móvel'!$M:$M,$B111,'Estruturante Móvel'!$AM:$AM,IP$4,'Estruturante Móvel'!$AQ:$AQ,"REPARO FO"))</f>
        <v>0</v>
      </c>
      <c r="IQ111" s="140">
        <f>(COUNTIFS('Estruturante Móvel'!$M:$M,$B111,'Estruturante Móvel'!$C:$C,"&lt;&gt;PREVISTO",'Estruturante Móvel'!$G:$G,IP$4))</f>
        <v>0</v>
      </c>
      <c r="IR111" s="139">
        <f>(COUNTIFS('Estruturante Móvel'!$M:$M,$B111,'Estruturante Móvel'!$AM:$AM,IR$4))-(COUNTIFS('Estruturante Móvel'!$M:$M,$B111,'Estruturante Móvel'!$AM:$AM,IR$4,'Estruturante Móvel'!$AQ:$AQ,"REPARO FO"))</f>
        <v>0</v>
      </c>
      <c r="IS111" s="140">
        <f>(COUNTIFS('Estruturante Móvel'!$M:$M,$B111,'Estruturante Móvel'!$C:$C,"&lt;&gt;PREVISTO",'Estruturante Móvel'!$G:$G,IR$4))</f>
        <v>0</v>
      </c>
      <c r="IT111" s="139">
        <f>(COUNTIFS('Estruturante Móvel'!$M:$M,$B111,'Estruturante Móvel'!$AM:$AM,IT$4))-(COUNTIFS('Estruturante Móvel'!$M:$M,$B111,'Estruturante Móvel'!$AM:$AM,IT$4,'Estruturante Móvel'!$AQ:$AQ,"REPARO FO"))</f>
        <v>0</v>
      </c>
      <c r="IU111" s="140">
        <f>(COUNTIFS('Estruturante Móvel'!$M:$M,$B111,'Estruturante Móvel'!$C:$C,"&lt;&gt;PREVISTO",'Estruturante Móvel'!$G:$G,IT$4))</f>
        <v>0</v>
      </c>
      <c r="IV111" s="139">
        <f>(COUNTIFS('Estruturante Móvel'!$M:$M,$B111,'Estruturante Móvel'!$AM:$AM,IV$4))-(COUNTIFS('Estruturante Móvel'!$M:$M,$B111,'Estruturante Móvel'!$AM:$AM,IV$4,'Estruturante Móvel'!$AQ:$AQ,"REPARO FO"))</f>
        <v>0</v>
      </c>
      <c r="IW111" s="140">
        <f>(COUNTIFS('Estruturante Móvel'!$M:$M,$B111,'Estruturante Móvel'!$C:$C,"&lt;&gt;PREVISTO",'Estruturante Móvel'!$G:$G,IV$4))</f>
        <v>0</v>
      </c>
      <c r="IX111" s="139">
        <f>(COUNTIFS('Estruturante Móvel'!$M:$M,$B111,'Estruturante Móvel'!$AM:$AM,IX$4))-(COUNTIFS('Estruturante Móvel'!$M:$M,$B111,'Estruturante Móvel'!$AM:$AM,IX$4,'Estruturante Móvel'!$AQ:$AQ,"REPARO FO"))</f>
        <v>0</v>
      </c>
      <c r="IY111" s="140">
        <f>(COUNTIFS('Estruturante Móvel'!$M:$M,$B111,'Estruturante Móvel'!$C:$C,"&lt;&gt;PREVISTO",'Estruturante Móvel'!$G:$G,IX$4))</f>
        <v>0</v>
      </c>
      <c r="IZ111" s="139">
        <f>(COUNTIFS('Estruturante Móvel'!$M:$M,$B111,'Estruturante Móvel'!$AM:$AM,IZ$4))-(COUNTIFS('Estruturante Móvel'!$M:$M,$B111,'Estruturante Móvel'!$AM:$AM,IZ$4,'Estruturante Móvel'!$AQ:$AQ,"REPARO FO"))</f>
        <v>0</v>
      </c>
      <c r="JA111" s="140">
        <f>(COUNTIFS('Estruturante Móvel'!$M:$M,$B111,'Estruturante Móvel'!$C:$C,"&lt;&gt;PREVISTO",'Estruturante Móvel'!$G:$G,IZ$4))</f>
        <v>0</v>
      </c>
      <c r="JB111" s="139">
        <f>(COUNTIFS('Estruturante Móvel'!$M:$M,$B111,'Estruturante Móvel'!$AM:$AM,JB$4))-(COUNTIFS('Estruturante Móvel'!$M:$M,$B111,'Estruturante Móvel'!$AM:$AM,JB$4,'Estruturante Móvel'!$AQ:$AQ,"REPARO FO"))</f>
        <v>0</v>
      </c>
      <c r="JC111" s="140">
        <f>(COUNTIFS('Estruturante Móvel'!$M:$M,$B111,'Estruturante Móvel'!$C:$C,"&lt;&gt;PREVISTO",'Estruturante Móvel'!$G:$G,JB$4))</f>
        <v>0</v>
      </c>
      <c r="JD111" s="139">
        <f>(COUNTIFS('Estruturante Móvel'!$M:$M,$B111,'Estruturante Móvel'!$AM:$AM,JD$4))-(COUNTIFS('Estruturante Móvel'!$M:$M,$B111,'Estruturante Móvel'!$AM:$AM,JD$4,'Estruturante Móvel'!$AQ:$AQ,"REPARO FO"))</f>
        <v>0</v>
      </c>
      <c r="JE111" s="140">
        <f>(COUNTIFS('Estruturante Móvel'!$M:$M,$B111,'Estruturante Móvel'!$C:$C,"&lt;&gt;PREVISTO",'Estruturante Móvel'!$G:$G,JD$4))</f>
        <v>0</v>
      </c>
      <c r="JF111" s="139">
        <f>(COUNTIFS('Estruturante Móvel'!$M:$M,$B111,'Estruturante Móvel'!$AM:$AM,JF$4))-(COUNTIFS('Estruturante Móvel'!$M:$M,$B111,'Estruturante Móvel'!$AM:$AM,JF$4,'Estruturante Móvel'!$AQ:$AQ,"REPARO FO"))</f>
        <v>0</v>
      </c>
      <c r="JG111" s="140">
        <f>(COUNTIFS('Estruturante Móvel'!$M:$M,$B111,'Estruturante Móvel'!$C:$C,"&lt;&gt;PREVISTO",'Estruturante Móvel'!$G:$G,JF$4))</f>
        <v>0</v>
      </c>
      <c r="JH111" s="139">
        <f>(COUNTIFS('Estruturante Móvel'!$M:$M,$B111,'Estruturante Móvel'!$AM:$AM,JH$4))-(COUNTIFS('Estruturante Móvel'!$M:$M,$B111,'Estruturante Móvel'!$AM:$AM,JH$4,'Estruturante Móvel'!$AQ:$AQ,"REPARO FO"))</f>
        <v>0</v>
      </c>
      <c r="JI111" s="140">
        <f>(COUNTIFS('Estruturante Móvel'!$M:$M,$B111,'Estruturante Móvel'!$C:$C,"&lt;&gt;PREVISTO",'Estruturante Móvel'!$G:$G,JH$4))</f>
        <v>0</v>
      </c>
      <c r="JJ111" s="139">
        <f>(COUNTIFS('Estruturante Móvel'!$M:$M,$B111,'Estruturante Móvel'!$AM:$AM,JJ$4))-(COUNTIFS('Estruturante Móvel'!$M:$M,$B111,'Estruturante Móvel'!$AM:$AM,JJ$4,'Estruturante Móvel'!$AQ:$AQ,"REPARO FO"))</f>
        <v>0</v>
      </c>
      <c r="JK111" s="140">
        <f>(COUNTIFS('Estruturante Móvel'!$M:$M,$B111,'Estruturante Móvel'!$C:$C,"&lt;&gt;PREVISTO",'Estruturante Móvel'!$G:$G,JJ$4))</f>
        <v>0</v>
      </c>
      <c r="JL111" s="139">
        <f>(COUNTIFS('Estruturante Móvel'!$M:$M,$B111,'Estruturante Móvel'!$AM:$AM,JL$4))-(COUNTIFS('Estruturante Móvel'!$M:$M,$B111,'Estruturante Móvel'!$AM:$AM,JL$4,'Estruturante Móvel'!$AQ:$AQ,"REPARO FO"))</f>
        <v>0</v>
      </c>
      <c r="JM111" s="140">
        <f>(COUNTIFS('Estruturante Móvel'!$M:$M,$B111,'Estruturante Móvel'!$C:$C,"&lt;&gt;PREVISTO",'Estruturante Móvel'!$G:$G,JL$4))</f>
        <v>0</v>
      </c>
      <c r="JN111" s="139">
        <f>(COUNTIFS('Estruturante Móvel'!$M:$M,$B111,'Estruturante Móvel'!$AM:$AM,JN$4))-(COUNTIFS('Estruturante Móvel'!$M:$M,$B111,'Estruturante Móvel'!$AM:$AM,JN$4,'Estruturante Móvel'!$AQ:$AQ,"REPARO FO"))</f>
        <v>0</v>
      </c>
      <c r="JO111" s="140">
        <f>(COUNTIFS('Estruturante Móvel'!$M:$M,$B111,'Estruturante Móvel'!$C:$C,"&lt;&gt;PREVISTO",'Estruturante Móvel'!$G:$G,JN$4))</f>
        <v>0</v>
      </c>
      <c r="JP111" s="139">
        <f>(COUNTIFS('Estruturante Móvel'!$M:$M,$B111,'Estruturante Móvel'!$AM:$AM,JP$4))-(COUNTIFS('Estruturante Móvel'!$M:$M,$B111,'Estruturante Móvel'!$AM:$AM,JP$4,'Estruturante Móvel'!$AQ:$AQ,"REPARO FO"))</f>
        <v>0</v>
      </c>
      <c r="JQ111" s="140">
        <f>(COUNTIFS('Estruturante Móvel'!$M:$M,$B111,'Estruturante Móvel'!$C:$C,"&lt;&gt;PREVISTO",'Estruturante Móvel'!$G:$G,JP$4))</f>
        <v>0</v>
      </c>
      <c r="JR111" s="139">
        <f>(COUNTIFS('Estruturante Móvel'!$M:$M,$B111,'Estruturante Móvel'!$AM:$AM,JR$4))-(COUNTIFS('Estruturante Móvel'!$M:$M,$B111,'Estruturante Móvel'!$AM:$AM,JR$4,'Estruturante Móvel'!$AQ:$AQ,"REPARO FO"))</f>
        <v>0</v>
      </c>
      <c r="JS111" s="140">
        <f>(COUNTIFS('Estruturante Móvel'!$M:$M,$B111,'Estruturante Móvel'!$C:$C,"&lt;&gt;PREVISTO",'Estruturante Móvel'!$G:$G,JR$4))</f>
        <v>0</v>
      </c>
      <c r="JT111" s="139">
        <f>(COUNTIFS('Estruturante Móvel'!$M:$M,$B111,'Estruturante Móvel'!$AM:$AM,JT$4))-(COUNTIFS('Estruturante Móvel'!$M:$M,$B111,'Estruturante Móvel'!$AM:$AM,JT$4,'Estruturante Móvel'!$AQ:$AQ,"REPARO FO"))</f>
        <v>0</v>
      </c>
      <c r="JU111" s="140">
        <f>(COUNTIFS('Estruturante Móvel'!$M:$M,$B111,'Estruturante Móvel'!$C:$C,"&lt;&gt;PREVISTO",'Estruturante Móvel'!$G:$G,JT$4))</f>
        <v>0</v>
      </c>
      <c r="JV111" s="139">
        <f>(COUNTIFS('Estruturante Móvel'!$M:$M,$B111,'Estruturante Móvel'!$AM:$AM,JV$4))-(COUNTIFS('Estruturante Móvel'!$M:$M,$B111,'Estruturante Móvel'!$AM:$AM,JV$4,'Estruturante Móvel'!$AQ:$AQ,"REPARO FO"))</f>
        <v>0</v>
      </c>
      <c r="JW111" s="140">
        <f>(COUNTIFS('Estruturante Móvel'!$M:$M,$B111,'Estruturante Móvel'!$C:$C,"&lt;&gt;PREVISTO",'Estruturante Móvel'!$G:$G,JV$4))</f>
        <v>0</v>
      </c>
      <c r="JX111" s="139">
        <f>(COUNTIFS('Estruturante Móvel'!$M:$M,$B111,'Estruturante Móvel'!$AM:$AM,JX$4))-(COUNTIFS('Estruturante Móvel'!$M:$M,$B111,'Estruturante Móvel'!$AM:$AM,JX$4,'Estruturante Móvel'!$AQ:$AQ,"REPARO FO"))</f>
        <v>0</v>
      </c>
      <c r="JY111" s="140">
        <f>(COUNTIFS('Estruturante Móvel'!$M:$M,$B111,'Estruturante Móvel'!$C:$C,"&lt;&gt;PREVISTO",'Estruturante Móvel'!$G:$G,JX$4))</f>
        <v>0</v>
      </c>
      <c r="JZ111" s="139">
        <f>(COUNTIFS('Estruturante Móvel'!$M:$M,$B111,'Estruturante Móvel'!$AM:$AM,JZ$4))-(COUNTIFS('Estruturante Móvel'!$M:$M,$B111,'Estruturante Móvel'!$AM:$AM,JZ$4,'Estruturante Móvel'!$AQ:$AQ,"REPARO FO"))</f>
        <v>0</v>
      </c>
      <c r="KA111" s="140">
        <f>(COUNTIFS('Estruturante Móvel'!$M:$M,$B111,'Estruturante Móvel'!$C:$C,"&lt;&gt;PREVISTO",'Estruturante Móvel'!$G:$G,JZ$4))</f>
        <v>0</v>
      </c>
      <c r="KB111" s="139">
        <f>(COUNTIFS('Estruturante Móvel'!$M:$M,$B111,'Estruturante Móvel'!$AM:$AM,KB$4))-(COUNTIFS('Estruturante Móvel'!$M:$M,$B111,'Estruturante Móvel'!$AM:$AM,KB$4,'Estruturante Móvel'!$AQ:$AQ,"REPARO FO"))</f>
        <v>0</v>
      </c>
      <c r="KC111" s="140">
        <f>(COUNTIFS('Estruturante Móvel'!$M:$M,$B111,'Estruturante Móvel'!$C:$C,"&lt;&gt;PREVISTO",'Estruturante Móvel'!$G:$G,KB$4))</f>
        <v>0</v>
      </c>
      <c r="KD111" s="139">
        <f>(COUNTIFS('Estruturante Móvel'!$M:$M,$B111,'Estruturante Móvel'!$AM:$AM,KD$4))-(COUNTIFS('Estruturante Móvel'!$M:$M,$B111,'Estruturante Móvel'!$AM:$AM,KD$4,'Estruturante Móvel'!$AQ:$AQ,"REPARO FO"))</f>
        <v>0</v>
      </c>
      <c r="KE111" s="140">
        <f>(COUNTIFS('Estruturante Móvel'!$M:$M,$B111,'Estruturante Móvel'!$C:$C,"&lt;&gt;PREVISTO",'Estruturante Móvel'!$G:$G,KD$4))</f>
        <v>0</v>
      </c>
      <c r="KF111" s="139">
        <f>(COUNTIFS('Estruturante Móvel'!$M:$M,$B111,'Estruturante Móvel'!$AM:$AM,KF$4))-(COUNTIFS('Estruturante Móvel'!$M:$M,$B111,'Estruturante Móvel'!$AM:$AM,KF$4,'Estruturante Móvel'!$AQ:$AQ,"REPARO FO"))</f>
        <v>0</v>
      </c>
      <c r="KG111" s="140">
        <f>(COUNTIFS('Estruturante Móvel'!$M:$M,$B111,'Estruturante Móvel'!$C:$C,"&lt;&gt;PREVISTO",'Estruturante Móvel'!$G:$G,KF$4))</f>
        <v>0</v>
      </c>
      <c r="KH111" s="139">
        <f>(COUNTIFS('Estruturante Móvel'!$M:$M,$B111,'Estruturante Móvel'!$AM:$AM,KH$4))-(COUNTIFS('Estruturante Móvel'!$M:$M,$B111,'Estruturante Móvel'!$AM:$AM,KH$4,'Estruturante Móvel'!$AQ:$AQ,"REPARO FO"))</f>
        <v>0</v>
      </c>
      <c r="KI111" s="140">
        <f>(COUNTIFS('Estruturante Móvel'!$M:$M,$B111,'Estruturante Móvel'!$C:$C,"&lt;&gt;PREVISTO",'Estruturante Móvel'!$G:$G,KH$4))</f>
        <v>0</v>
      </c>
      <c r="KJ111" s="139">
        <f>(COUNTIFS('Estruturante Móvel'!$M:$M,$B111,'Estruturante Móvel'!$AM:$AM,KJ$4))-(COUNTIFS('Estruturante Móvel'!$M:$M,$B111,'Estruturante Móvel'!$AM:$AM,KJ$4,'Estruturante Móvel'!$AQ:$AQ,"REPARO FO"))</f>
        <v>0</v>
      </c>
      <c r="KK111" s="140">
        <f>(COUNTIFS('Estruturante Móvel'!$M:$M,$B111,'Estruturante Móvel'!$C:$C,"&lt;&gt;PREVISTO",'Estruturante Móvel'!$G:$G,KJ$4))</f>
        <v>0</v>
      </c>
      <c r="KL111" s="139">
        <f>(COUNTIFS('Estruturante Móvel'!$M:$M,$B111,'Estruturante Móvel'!$AM:$AM,KL$4))-(COUNTIFS('Estruturante Móvel'!$M:$M,$B111,'Estruturante Móvel'!$AM:$AM,KL$4,'Estruturante Móvel'!$AQ:$AQ,"REPARO FO"))</f>
        <v>0</v>
      </c>
      <c r="KM111" s="140">
        <f>(COUNTIFS('Estruturante Móvel'!$M:$M,$B111,'Estruturante Móvel'!$C:$C,"&lt;&gt;PREVISTO",'Estruturante Móvel'!$G:$G,KL$4))</f>
        <v>0</v>
      </c>
      <c r="KN111" s="139">
        <f>(COUNTIFS('Estruturante Móvel'!$M:$M,$B111,'Estruturante Móvel'!$AM:$AM,KN$4))-(COUNTIFS('Estruturante Móvel'!$M:$M,$B111,'Estruturante Móvel'!$AM:$AM,KN$4,'Estruturante Móvel'!$AQ:$AQ,"REPARO FO"))</f>
        <v>0</v>
      </c>
      <c r="KO111" s="140">
        <f>(COUNTIFS('Estruturante Móvel'!$M:$M,$B111,'Estruturante Móvel'!$C:$C,"&lt;&gt;PREVISTO",'Estruturante Móvel'!$G:$G,KN$4))</f>
        <v>0</v>
      </c>
      <c r="KP111" s="139">
        <f>(COUNTIFS('Estruturante Móvel'!$M:$M,$B111,'Estruturante Móvel'!$AM:$AM,KP$4))-(COUNTIFS('Estruturante Móvel'!$M:$M,$B111,'Estruturante Móvel'!$AM:$AM,KP$4,'Estruturante Móvel'!$AQ:$AQ,"REPARO FO"))</f>
        <v>0</v>
      </c>
      <c r="KQ111" s="140">
        <f>(COUNTIFS('Estruturante Móvel'!$M:$M,$B111,'Estruturante Móvel'!$C:$C,"&lt;&gt;PREVISTO",'Estruturante Móvel'!$G:$G,KP$4))</f>
        <v>0</v>
      </c>
      <c r="KR111" s="139">
        <f>(COUNTIFS('Estruturante Móvel'!$M:$M,$B111,'Estruturante Móvel'!$AM:$AM,KR$4))-(COUNTIFS('Estruturante Móvel'!$M:$M,$B111,'Estruturante Móvel'!$AM:$AM,KR$4,'Estruturante Móvel'!$AQ:$AQ,"REPARO FO"))</f>
        <v>0</v>
      </c>
      <c r="KS111" s="140">
        <f>(COUNTIFS('Estruturante Móvel'!$M:$M,$B111,'Estruturante Móvel'!$C:$C,"&lt;&gt;PREVISTO",'Estruturante Móvel'!$G:$G,KR$4))</f>
        <v>0</v>
      </c>
      <c r="KT111" s="139">
        <f>(COUNTIFS('Estruturante Móvel'!$M:$M,$B111,'Estruturante Móvel'!$AM:$AM,KT$4))-(COUNTIFS('Estruturante Móvel'!$M:$M,$B111,'Estruturante Móvel'!$AM:$AM,KT$4,'Estruturante Móvel'!$AQ:$AQ,"REPARO FO"))</f>
        <v>0</v>
      </c>
      <c r="KU111" s="140">
        <f>(COUNTIFS('Estruturante Móvel'!$M:$M,$B111,'Estruturante Móvel'!$C:$C,"&lt;&gt;PREVISTO",'Estruturante Móvel'!$G:$G,KT$4))</f>
        <v>0</v>
      </c>
      <c r="KV111" s="139">
        <f>(COUNTIFS('Estruturante Móvel'!$M:$M,$B111,'Estruturante Móvel'!$AM:$AM,KV$4))-(COUNTIFS('Estruturante Móvel'!$M:$M,$B111,'Estruturante Móvel'!$AM:$AM,KV$4,'Estruturante Móvel'!$AQ:$AQ,"REPARO FO"))</f>
        <v>0</v>
      </c>
      <c r="KW111" s="140">
        <f>(COUNTIFS('Estruturante Móvel'!$M:$M,$B111,'Estruturante Móvel'!$C:$C,"&lt;&gt;PREVISTO",'Estruturante Móvel'!$G:$G,KV$4))</f>
        <v>0</v>
      </c>
      <c r="KX111" s="139">
        <f>(COUNTIFS('Estruturante Móvel'!$M:$M,$B111,'Estruturante Móvel'!$AM:$AM,KX$4))-(COUNTIFS('Estruturante Móvel'!$M:$M,$B111,'Estruturante Móvel'!$AM:$AM,KX$4,'Estruturante Móvel'!$AQ:$AQ,"REPARO FO"))</f>
        <v>0</v>
      </c>
      <c r="KY111" s="140">
        <f>(COUNTIFS('Estruturante Móvel'!$M:$M,$B111,'Estruturante Móvel'!$C:$C,"&lt;&gt;PREVISTO",'Estruturante Móvel'!$G:$G,KX$4))</f>
        <v>0</v>
      </c>
      <c r="KZ111" s="139">
        <f>(COUNTIFS('Estruturante Móvel'!$M:$M,$B111,'Estruturante Móvel'!$AM:$AM,KZ$4))-(COUNTIFS('Estruturante Móvel'!$M:$M,$B111,'Estruturante Móvel'!$AM:$AM,KZ$4,'Estruturante Móvel'!$AQ:$AQ,"REPARO FO"))</f>
        <v>0</v>
      </c>
      <c r="LA111" s="140">
        <f>(COUNTIFS('Estruturante Móvel'!$M:$M,$B111,'Estruturante Móvel'!$C:$C,"&lt;&gt;PREVISTO",'Estruturante Móvel'!$G:$G,KZ$4))</f>
        <v>0</v>
      </c>
      <c r="LB111" s="139">
        <f>(COUNTIFS('Estruturante Móvel'!$M:$M,$B111,'Estruturante Móvel'!$AM:$AM,LB$4))-(COUNTIFS('Estruturante Móvel'!$M:$M,$B111,'Estruturante Móvel'!$AM:$AM,LB$4,'Estruturante Móvel'!$AQ:$AQ,"REPARO FO"))</f>
        <v>0</v>
      </c>
      <c r="LC111" s="140">
        <f>(COUNTIFS('Estruturante Móvel'!$M:$M,$B111,'Estruturante Móvel'!$C:$C,"&lt;&gt;PREVISTO",'Estruturante Móvel'!$G:$G,LB$4))</f>
        <v>0</v>
      </c>
      <c r="LD111" s="139">
        <f>(COUNTIFS('Estruturante Móvel'!$M:$M,$B111,'Estruturante Móvel'!$AM:$AM,LD$4))-(COUNTIFS('Estruturante Móvel'!$M:$M,$B111,'Estruturante Móvel'!$AM:$AM,LD$4,'Estruturante Móvel'!$AQ:$AQ,"REPARO FO"))</f>
        <v>0</v>
      </c>
      <c r="LE111" s="140">
        <f>(COUNTIFS('Estruturante Móvel'!$M:$M,$B111,'Estruturante Móvel'!$C:$C,"&lt;&gt;PREVISTO",'Estruturante Móvel'!$G:$G,LD$4))</f>
        <v>0</v>
      </c>
      <c r="LF111" s="139">
        <f>(COUNTIFS('Estruturante Móvel'!$M:$M,$B111,'Estruturante Móvel'!$AM:$AM,LF$4))-(COUNTIFS('Estruturante Móvel'!$M:$M,$B111,'Estruturante Móvel'!$AM:$AM,LF$4,'Estruturante Móvel'!$AQ:$AQ,"REPARO FO"))</f>
        <v>0</v>
      </c>
      <c r="LG111" s="140">
        <f>(COUNTIFS('Estruturante Móvel'!$M:$M,$B111,'Estruturante Móvel'!$C:$C,"&lt;&gt;PREVISTO",'Estruturante Móvel'!$G:$G,LF$4))</f>
        <v>0</v>
      </c>
      <c r="LH111" s="139">
        <f>(COUNTIFS('Estruturante Móvel'!$M:$M,$B111,'Estruturante Móvel'!$AM:$AM,LH$4))-(COUNTIFS('Estruturante Móvel'!$M:$M,$B111,'Estruturante Móvel'!$AM:$AM,LH$4,'Estruturante Móvel'!$AQ:$AQ,"REPARO FO"))</f>
        <v>0</v>
      </c>
      <c r="LI111" s="140">
        <f>(COUNTIFS('Estruturante Móvel'!$M:$M,$B111,'Estruturante Móvel'!$C:$C,"&lt;&gt;PREVISTO",'Estruturante Móvel'!$G:$G,LH$4))</f>
        <v>0</v>
      </c>
      <c r="LJ111" s="139">
        <f>(COUNTIFS('Estruturante Móvel'!$M:$M,$B111,'Estruturante Móvel'!$AM:$AM,LJ$4))-(COUNTIFS('Estruturante Móvel'!$M:$M,$B111,'Estruturante Móvel'!$AM:$AM,LJ$4,'Estruturante Móvel'!$AQ:$AQ,"REPARO FO"))</f>
        <v>0</v>
      </c>
      <c r="LK111" s="140">
        <f>(COUNTIFS('Estruturante Móvel'!$M:$M,$B111,'Estruturante Móvel'!$C:$C,"&lt;&gt;PREVISTO",'Estruturante Móvel'!$G:$G,LJ$4))</f>
        <v>0</v>
      </c>
      <c r="LL111" s="139">
        <f>(COUNTIFS('Estruturante Móvel'!$M:$M,$B111,'Estruturante Móvel'!$AM:$AM,LL$4))-(COUNTIFS('Estruturante Móvel'!$M:$M,$B111,'Estruturante Móvel'!$AM:$AM,LL$4,'Estruturante Móvel'!$AQ:$AQ,"REPARO FO"))</f>
        <v>0</v>
      </c>
      <c r="LM111" s="140">
        <f>(COUNTIFS('Estruturante Móvel'!$M:$M,$B111,'Estruturante Móvel'!$C:$C,"&lt;&gt;PREVISTO",'Estruturante Móvel'!$G:$G,LL$4))</f>
        <v>0</v>
      </c>
      <c r="LN111" s="139">
        <f>(COUNTIFS('Estruturante Móvel'!$M:$M,$B111,'Estruturante Móvel'!$AM:$AM,LN$4))-(COUNTIFS('Estruturante Móvel'!$M:$M,$B111,'Estruturante Móvel'!$AM:$AM,LN$4,'Estruturante Móvel'!$AQ:$AQ,"REPARO FO"))</f>
        <v>0</v>
      </c>
      <c r="LO111" s="140">
        <f>(COUNTIFS('Estruturante Móvel'!$M:$M,$B111,'Estruturante Móvel'!$C:$C,"&lt;&gt;PREVISTO",'Estruturante Móvel'!$G:$G,LN$4))</f>
        <v>0</v>
      </c>
      <c r="LP111" s="139">
        <f>(COUNTIFS('Estruturante Móvel'!$M:$M,$B111,'Estruturante Móvel'!$AM:$AM,LP$4))-(COUNTIFS('Estruturante Móvel'!$M:$M,$B111,'Estruturante Móvel'!$AM:$AM,LP$4,'Estruturante Móvel'!$AQ:$AQ,"REPARO FO"))</f>
        <v>0</v>
      </c>
      <c r="LQ111" s="140">
        <f>(COUNTIFS('Estruturante Móvel'!$M:$M,$B111,'Estruturante Móvel'!$C:$C,"&lt;&gt;PREVISTO",'Estruturante Móvel'!$G:$G,LP$4))</f>
        <v>0</v>
      </c>
      <c r="LR111" s="139">
        <f>(COUNTIFS('Estruturante Móvel'!$M:$M,$B111,'Estruturante Móvel'!$AM:$AM,LR$4))-(COUNTIFS('Estruturante Móvel'!$M:$M,$B111,'Estruturante Móvel'!$AM:$AM,LR$4,'Estruturante Móvel'!$AQ:$AQ,"REPARO FO"))</f>
        <v>0</v>
      </c>
      <c r="LS111" s="140">
        <f>(COUNTIFS('Estruturante Móvel'!$M:$M,$B111,'Estruturante Móvel'!$C:$C,"&lt;&gt;PREVISTO",'Estruturante Móvel'!$G:$G,LR$4))</f>
        <v>0</v>
      </c>
      <c r="LT111" s="139">
        <f>(COUNTIFS('Estruturante Móvel'!$M:$M,$B111,'Estruturante Móvel'!$AM:$AM,LT$4))-(COUNTIFS('Estruturante Móvel'!$M:$M,$B111,'Estruturante Móvel'!$AM:$AM,LT$4,'Estruturante Móvel'!$AQ:$AQ,"REPARO FO"))</f>
        <v>0</v>
      </c>
      <c r="LU111" s="140">
        <f>(COUNTIFS('Estruturante Móvel'!$M:$M,$B111,'Estruturante Móvel'!$C:$C,"&lt;&gt;PREVISTO",'Estruturante Móvel'!$G:$G,LT$4))</f>
        <v>0</v>
      </c>
      <c r="LV111" s="139">
        <f>(COUNTIFS('Estruturante Móvel'!$M:$M,$B111,'Estruturante Móvel'!$AM:$AM,LV$4))-(COUNTIFS('Estruturante Móvel'!$M:$M,$B111,'Estruturante Móvel'!$AM:$AM,LV$4,'Estruturante Móvel'!$AQ:$AQ,"REPARO FO"))</f>
        <v>0</v>
      </c>
      <c r="LW111" s="140">
        <f>(COUNTIFS('Estruturante Móvel'!$M:$M,$B111,'Estruturante Móvel'!$C:$C,"&lt;&gt;PREVISTO",'Estruturante Móvel'!$G:$G,LV$4))</f>
        <v>0</v>
      </c>
      <c r="LX111" s="139">
        <f>(COUNTIFS('Estruturante Móvel'!$M:$M,$B111,'Estruturante Móvel'!$AM:$AM,LX$4))-(COUNTIFS('Estruturante Móvel'!$M:$M,$B111,'Estruturante Móvel'!$AM:$AM,LX$4,'Estruturante Móvel'!$AQ:$AQ,"REPARO FO"))</f>
        <v>0</v>
      </c>
      <c r="LY111" s="140">
        <f>(COUNTIFS('Estruturante Móvel'!$M:$M,$B111,'Estruturante Móvel'!$C:$C,"&lt;&gt;PREVISTO",'Estruturante Móvel'!$G:$G,LX$4))</f>
        <v>0</v>
      </c>
      <c r="LZ111" s="139">
        <f>(COUNTIFS('Estruturante Móvel'!$M:$M,$B111,'Estruturante Móvel'!$AM:$AM,LZ$4))-(COUNTIFS('Estruturante Móvel'!$M:$M,$B111,'Estruturante Móvel'!$AM:$AM,LZ$4,'Estruturante Móvel'!$AQ:$AQ,"REPARO FO"))</f>
        <v>0</v>
      </c>
      <c r="MA111" s="140">
        <f>(COUNTIFS('Estruturante Móvel'!$M:$M,$B111,'Estruturante Móvel'!$C:$C,"&lt;&gt;PREVISTO",'Estruturante Móvel'!$G:$G,LZ$4))</f>
        <v>0</v>
      </c>
      <c r="MB111" s="139">
        <f>(COUNTIFS('Estruturante Móvel'!$M:$M,$B111,'Estruturante Móvel'!$AM:$AM,MB$4))-(COUNTIFS('Estruturante Móvel'!$M:$M,$B111,'Estruturante Móvel'!$AM:$AM,MB$4,'Estruturante Móvel'!$AQ:$AQ,"REPARO FO"))</f>
        <v>0</v>
      </c>
      <c r="MC111" s="140">
        <f>(COUNTIFS('Estruturante Móvel'!$M:$M,$B111,'Estruturante Móvel'!$C:$C,"&lt;&gt;PREVISTO",'Estruturante Móvel'!$G:$G,MB$4))</f>
        <v>0</v>
      </c>
      <c r="MD111" s="139">
        <f>(COUNTIFS('Estruturante Móvel'!$M:$M,$B111,'Estruturante Móvel'!$AM:$AM,MD$4))-(COUNTIFS('Estruturante Móvel'!$M:$M,$B111,'Estruturante Móvel'!$AM:$AM,MD$4,'Estruturante Móvel'!$AQ:$AQ,"REPARO FO"))</f>
        <v>0</v>
      </c>
      <c r="ME111" s="140">
        <f>(COUNTIFS('Estruturante Móvel'!$M:$M,$B111,'Estruturante Móvel'!$C:$C,"&lt;&gt;PREVISTO",'Estruturante Móvel'!$G:$G,MD$4))</f>
        <v>0</v>
      </c>
      <c r="MF111" s="139">
        <f>(COUNTIFS('Estruturante Móvel'!$M:$M,$B111,'Estruturante Móvel'!$AM:$AM,MF$4))-(COUNTIFS('Estruturante Móvel'!$M:$M,$B111,'Estruturante Móvel'!$AM:$AM,MF$4,'Estruturante Móvel'!$AQ:$AQ,"REPARO FO"))</f>
        <v>0</v>
      </c>
      <c r="MG111" s="140">
        <f>(COUNTIFS('Estruturante Móvel'!$M:$M,$B111,'Estruturante Móvel'!$C:$C,"&lt;&gt;PREVISTO",'Estruturante Móvel'!$G:$G,MF$4))</f>
        <v>0</v>
      </c>
      <c r="MH111" s="139">
        <f>(COUNTIFS('Estruturante Móvel'!$M:$M,$B111,'Estruturante Móvel'!$AM:$AM,MH$4))-(COUNTIFS('Estruturante Móvel'!$M:$M,$B111,'Estruturante Móvel'!$AM:$AM,MH$4,'Estruturante Móvel'!$AQ:$AQ,"REPARO FO"))</f>
        <v>0</v>
      </c>
      <c r="MI111" s="140">
        <f>(COUNTIFS('Estruturante Móvel'!$M:$M,$B111,'Estruturante Móvel'!$C:$C,"&lt;&gt;PREVISTO",'Estruturante Móvel'!$G:$G,MH$4))</f>
        <v>0</v>
      </c>
      <c r="MJ111" s="139">
        <f>(COUNTIFS('Estruturante Móvel'!$M:$M,$B111,'Estruturante Móvel'!$AM:$AM,MJ$4))-(COUNTIFS('Estruturante Móvel'!$M:$M,$B111,'Estruturante Móvel'!$AM:$AM,MJ$4,'Estruturante Móvel'!$AQ:$AQ,"REPARO FO"))</f>
        <v>0</v>
      </c>
      <c r="MK111" s="140">
        <f>(COUNTIFS('Estruturante Móvel'!$M:$M,$B111,'Estruturante Móvel'!$C:$C,"&lt;&gt;PREVISTO",'Estruturante Móvel'!$G:$G,MJ$4))</f>
        <v>0</v>
      </c>
      <c r="ML111" s="139">
        <f>(COUNTIFS('Estruturante Móvel'!$M:$M,$B111,'Estruturante Móvel'!$AM:$AM,ML$4))-(COUNTIFS('Estruturante Móvel'!$M:$M,$B111,'Estruturante Móvel'!$AM:$AM,ML$4,'Estruturante Móvel'!$AQ:$AQ,"REPARO FO"))</f>
        <v>0</v>
      </c>
      <c r="MM111" s="140">
        <f>(COUNTIFS('Estruturante Móvel'!$M:$M,$B111,'Estruturante Móvel'!$C:$C,"&lt;&gt;PREVISTO",'Estruturante Móvel'!$G:$G,ML$4))</f>
        <v>0</v>
      </c>
      <c r="MN111" s="139">
        <f>(COUNTIFS('Estruturante Móvel'!$M:$M,$B111,'Estruturante Móvel'!$AM:$AM,MN$4))-(COUNTIFS('Estruturante Móvel'!$M:$M,$B111,'Estruturante Móvel'!$AM:$AM,MN$4,'Estruturante Móvel'!$AQ:$AQ,"REPARO FO"))</f>
        <v>0</v>
      </c>
      <c r="MO111" s="140">
        <f>(COUNTIFS('Estruturante Móvel'!$M:$M,$B111,'Estruturante Móvel'!$C:$C,"&lt;&gt;PREVISTO",'Estruturante Móvel'!$G:$G,MN$4))</f>
        <v>0</v>
      </c>
      <c r="MP111" s="139">
        <f>(COUNTIFS('Estruturante Móvel'!$M:$M,$B111,'Estruturante Móvel'!$AM:$AM,MP$4))-(COUNTIFS('Estruturante Móvel'!$M:$M,$B111,'Estruturante Móvel'!$AM:$AM,MP$4,'Estruturante Móvel'!$AQ:$AQ,"REPARO FO"))</f>
        <v>0</v>
      </c>
      <c r="MQ111" s="140">
        <f>(COUNTIFS('Estruturante Móvel'!$M:$M,$B111,'Estruturante Móvel'!$C:$C,"&lt;&gt;PREVISTO",'Estruturante Móvel'!$G:$G,MP$4))</f>
        <v>0</v>
      </c>
      <c r="MR111" s="139">
        <f>(COUNTIFS('Estruturante Móvel'!$M:$M,$B111,'Estruturante Móvel'!$AM:$AM,MR$4))-(COUNTIFS('Estruturante Móvel'!$M:$M,$B111,'Estruturante Móvel'!$AM:$AM,MR$4,'Estruturante Móvel'!$AQ:$AQ,"REPARO FO"))</f>
        <v>0</v>
      </c>
      <c r="MS111" s="140">
        <f>(COUNTIFS('Estruturante Móvel'!$M:$M,$B111,'Estruturante Móvel'!$C:$C,"&lt;&gt;PREVISTO",'Estruturante Móvel'!$G:$G,MR$4))</f>
        <v>0</v>
      </c>
      <c r="MT111" s="139">
        <f>(COUNTIFS('Estruturante Móvel'!$M:$M,$B111,'Estruturante Móvel'!$AM:$AM,MT$4))-(COUNTIFS('Estruturante Móvel'!$M:$M,$B111,'Estruturante Móvel'!$AM:$AM,MT$4,'Estruturante Móvel'!$AQ:$AQ,"REPARO FO"))</f>
        <v>0</v>
      </c>
      <c r="MU111" s="140">
        <f>(COUNTIFS('Estruturante Móvel'!$M:$M,$B111,'Estruturante Móvel'!$C:$C,"&lt;&gt;PREVISTO",'Estruturante Móvel'!$G:$G,MT$4))</f>
        <v>0</v>
      </c>
      <c r="MV111" s="139">
        <f>(COUNTIFS('Estruturante Móvel'!$M:$M,$B111,'Estruturante Móvel'!$AM:$AM,MV$4))-(COUNTIFS('Estruturante Móvel'!$M:$M,$B111,'Estruturante Móvel'!$AM:$AM,MV$4,'Estruturante Móvel'!$AQ:$AQ,"REPARO FO"))</f>
        <v>0</v>
      </c>
      <c r="MW111" s="140">
        <f>(COUNTIFS('Estruturante Móvel'!$M:$M,$B111,'Estruturante Móvel'!$C:$C,"&lt;&gt;PREVISTO",'Estruturante Móvel'!$G:$G,MV$4))</f>
        <v>0</v>
      </c>
      <c r="MX111" s="139">
        <f>(COUNTIFS('Estruturante Móvel'!$M:$M,$B111,'Estruturante Móvel'!$AM:$AM,MX$4))-(COUNTIFS('Estruturante Móvel'!$M:$M,$B111,'Estruturante Móvel'!$AM:$AM,MX$4,'Estruturante Móvel'!$AQ:$AQ,"REPARO FO"))</f>
        <v>0</v>
      </c>
      <c r="MY111" s="140">
        <f>(COUNTIFS('Estruturante Móvel'!$M:$M,$B111,'Estruturante Móvel'!$C:$C,"&lt;&gt;PREVISTO",'Estruturante Móvel'!$G:$G,MX$4))</f>
        <v>0</v>
      </c>
      <c r="MZ111" s="139">
        <f>(COUNTIFS('Estruturante Móvel'!$M:$M,$B111,'Estruturante Móvel'!$AM:$AM,MZ$4))-(COUNTIFS('Estruturante Móvel'!$M:$M,$B111,'Estruturante Móvel'!$AM:$AM,MZ$4,'Estruturante Móvel'!$AQ:$AQ,"REPARO FO"))</f>
        <v>0</v>
      </c>
      <c r="NA111" s="140">
        <f>(COUNTIFS('Estruturante Móvel'!$M:$M,$B111,'Estruturante Móvel'!$C:$C,"&lt;&gt;PREVISTO",'Estruturante Móvel'!$G:$G,MZ$4))</f>
        <v>0</v>
      </c>
      <c r="NB111" s="139">
        <f>(COUNTIFS('Estruturante Móvel'!$M:$M,$B111,'Estruturante Móvel'!$AM:$AM,NB$4))-(COUNTIFS('Estruturante Móvel'!$M:$M,$B111,'Estruturante Móvel'!$AM:$AM,NB$4,'Estruturante Móvel'!$AQ:$AQ,"REPARO FO"))</f>
        <v>0</v>
      </c>
      <c r="NC111" s="140">
        <f>(COUNTIFS('Estruturante Móvel'!$M:$M,$B111,'Estruturante Móvel'!$C:$C,"&lt;&gt;PREVISTO",'Estruturante Móvel'!$G:$G,NB$4))</f>
        <v>0</v>
      </c>
      <c r="ND111" s="139">
        <f>(COUNTIFS('Estruturante Móvel'!$M:$M,$B111,'Estruturante Móvel'!$AM:$AM,ND$4))-(COUNTIFS('Estruturante Móvel'!$M:$M,$B111,'Estruturante Móvel'!$AM:$AM,ND$4,'Estruturante Móvel'!$AQ:$AQ,"REPARO FO"))</f>
        <v>0</v>
      </c>
      <c r="NE111" s="140">
        <f>(COUNTIFS('Estruturante Móvel'!$M:$M,$B111,'Estruturante Móvel'!$C:$C,"&lt;&gt;PREVISTO",'Estruturante Móvel'!$G:$G,ND$4))</f>
        <v>0</v>
      </c>
      <c r="NF111" s="139">
        <f>(COUNTIFS('Estruturante Móvel'!$M:$M,$B111,'Estruturante Móvel'!$AM:$AM,NF$4))-(COUNTIFS('Estruturante Móvel'!$M:$M,$B111,'Estruturante Móvel'!$AM:$AM,NF$4,'Estruturante Móvel'!$AQ:$AQ,"REPARO FO"))</f>
        <v>0</v>
      </c>
      <c r="NG111" s="140">
        <f>(COUNTIFS('Estruturante Móvel'!$M:$M,$B111,'Estruturante Móvel'!$C:$C,"&lt;&gt;PREVISTO",'Estruturante Móvel'!$G:$G,NF$4))</f>
        <v>0</v>
      </c>
      <c r="NH111" s="139">
        <f>(COUNTIFS('Estruturante Móvel'!$M:$M,$B111,'Estruturante Móvel'!$AM:$AM,NH$4))-(COUNTIFS('Estruturante Móvel'!$M:$M,$B111,'Estruturante Móvel'!$AM:$AM,NH$4,'Estruturante Móvel'!$AQ:$AQ,"REPARO FO"))</f>
        <v>0</v>
      </c>
      <c r="NI111" s="140">
        <f>(COUNTIFS('Estruturante Móvel'!$M:$M,$B111,'Estruturante Móvel'!$C:$C,"&lt;&gt;PREVISTO",'Estruturante Móvel'!$G:$G,NH$4))</f>
        <v>0</v>
      </c>
    </row>
    <row r="112" spans="1:373" hidden="1" outlineLevel="1">
      <c r="B112" s="290" t="s">
        <v>467</v>
      </c>
      <c r="C112" s="286"/>
      <c r="D112" s="161">
        <f>COUNTIFS('Estruturante Móvel'!$M:$M,B110,'Estruturante Móvel'!$L:$L,'CRONOGRAMA_CONST+MIGRACAO'!B112)</f>
        <v>2</v>
      </c>
      <c r="E112" s="161">
        <f>(COUNTIFS('Estruturante Móvel'!$M:$M,B110,'Estruturante Móvel'!$C:$C,"&lt;&gt;PREVISTO",'Estruturante Móvel'!$L:$L,'CRONOGRAMA_CONST+MIGRACAO'!B112))</f>
        <v>2</v>
      </c>
      <c r="F112" s="162">
        <f>(COUNTIFS('Estruturante Móvel'!$M:$M,B110,'Estruturante Móvel'!$C:$C,"PREVISTO",'Estruturante Móvel'!$L:$L,'CRONOGRAMA_CONST+MIGRACAO'!B112))</f>
        <v>0</v>
      </c>
      <c r="G112" s="289"/>
      <c r="H112" s="162"/>
      <c r="I112" s="163"/>
      <c r="J112" s="287"/>
      <c r="K112" s="288"/>
      <c r="L112" s="139"/>
      <c r="M112" s="140"/>
      <c r="N112" s="139"/>
      <c r="O112" s="140"/>
      <c r="P112" s="139"/>
      <c r="Q112" s="140"/>
      <c r="R112" s="139"/>
      <c r="S112" s="140"/>
      <c r="T112" s="139"/>
      <c r="U112" s="140"/>
      <c r="V112" s="139"/>
      <c r="W112" s="140"/>
      <c r="X112" s="139"/>
      <c r="Y112" s="140"/>
      <c r="Z112" s="139"/>
      <c r="AA112" s="140"/>
      <c r="AB112" s="139"/>
      <c r="AC112" s="140"/>
      <c r="AD112" s="139"/>
      <c r="AE112" s="140"/>
      <c r="AF112" s="139"/>
      <c r="AG112" s="140"/>
      <c r="AH112" s="139"/>
      <c r="AI112" s="140"/>
      <c r="AJ112" s="139"/>
      <c r="AK112" s="140"/>
      <c r="AL112" s="139"/>
      <c r="AM112" s="140"/>
      <c r="AN112" s="139"/>
      <c r="AO112" s="140"/>
      <c r="AP112" s="139"/>
      <c r="AQ112" s="140"/>
      <c r="AR112" s="139"/>
      <c r="AS112" s="140"/>
      <c r="AT112" s="139"/>
      <c r="AU112" s="140"/>
      <c r="AV112" s="139"/>
      <c r="AW112" s="140"/>
      <c r="AX112" s="139"/>
      <c r="AY112" s="140"/>
      <c r="AZ112" s="139"/>
      <c r="BA112" s="140"/>
      <c r="BB112" s="139"/>
      <c r="BC112" s="140"/>
      <c r="BD112" s="139"/>
      <c r="BE112" s="140"/>
      <c r="BF112" s="139"/>
      <c r="BG112" s="140"/>
      <c r="BH112" s="139"/>
      <c r="BI112" s="140"/>
      <c r="BJ112" s="139"/>
      <c r="BK112" s="140"/>
      <c r="BL112" s="139"/>
      <c r="BM112" s="140"/>
      <c r="BN112" s="139"/>
      <c r="BO112" s="140"/>
      <c r="BP112" s="139"/>
      <c r="BQ112" s="140"/>
      <c r="BR112" s="139"/>
      <c r="BS112" s="140"/>
      <c r="BT112" s="139">
        <f>(COUNTIFS('Estruturante Móvel'!$M:$M,$B112,'Estruturante Móvel'!$AM:$AM,BT$4))-(COUNTIFS('Estruturante Móvel'!$M:$M,$B112,'Estruturante Móvel'!$AM:$AM,BT$4,'Estruturante Móvel'!$AQ:$AQ,"REPARO FO"))</f>
        <v>0</v>
      </c>
      <c r="BU112" s="140">
        <f>(COUNTIFS('Estruturante Móvel'!$M:$M,$B112,'Estruturante Móvel'!$C:$C,"&lt;&gt;PREVISTO",'Estruturante Móvel'!$G:$G,BT$4))</f>
        <v>0</v>
      </c>
      <c r="BV112" s="139">
        <f>(COUNTIFS('Estruturante Móvel'!$M:$M,$B112,'Estruturante Móvel'!$AM:$AM,BV$4))-(COUNTIFS('Estruturante Móvel'!$M:$M,$B112,'Estruturante Móvel'!$AM:$AM,BV$4,'Estruturante Móvel'!$AQ:$AQ,"REPARO FO"))</f>
        <v>0</v>
      </c>
      <c r="BW112" s="140">
        <f>(COUNTIFS('Estruturante Móvel'!$M:$M,$B112,'Estruturante Móvel'!$C:$C,"&lt;&gt;PREVISTO",'Estruturante Móvel'!$G:$G,BV$4))</f>
        <v>0</v>
      </c>
      <c r="BX112" s="139">
        <f>(COUNTIFS('Estruturante Móvel'!$M:$M,$B112,'Estruturante Móvel'!$AM:$AM,BX$4))-(COUNTIFS('Estruturante Móvel'!$M:$M,$B112,'Estruturante Móvel'!$AM:$AM,BX$4,'Estruturante Móvel'!$AQ:$AQ,"REPARO FO"))</f>
        <v>0</v>
      </c>
      <c r="BY112" s="140">
        <f>(COUNTIFS('Estruturante Móvel'!$M:$M,$B112,'Estruturante Móvel'!$C:$C,"&lt;&gt;PREVISTO",'Estruturante Móvel'!$G:$G,BX$4))</f>
        <v>0</v>
      </c>
      <c r="BZ112" s="139">
        <f>(COUNTIFS('Estruturante Móvel'!$M:$M,$B112,'Estruturante Móvel'!$AM:$AM,BZ$4))-(COUNTIFS('Estruturante Móvel'!$M:$M,$B112,'Estruturante Móvel'!$AM:$AM,BZ$4,'Estruturante Móvel'!$AQ:$AQ,"REPARO FO"))</f>
        <v>0</v>
      </c>
      <c r="CA112" s="140">
        <f>(COUNTIFS('Estruturante Móvel'!$M:$M,$B112,'Estruturante Móvel'!$C:$C,"&lt;&gt;PREVISTO",'Estruturante Móvel'!$G:$G,BZ$4))</f>
        <v>0</v>
      </c>
      <c r="CB112" s="139">
        <f>(COUNTIFS('Estruturante Móvel'!$M:$M,$B112,'Estruturante Móvel'!$AM:$AM,CB$4))-(COUNTIFS('Estruturante Móvel'!$M:$M,$B112,'Estruturante Móvel'!$AM:$AM,CB$4,'Estruturante Móvel'!$AQ:$AQ,"REPARO FO"))</f>
        <v>0</v>
      </c>
      <c r="CC112" s="140">
        <f>(COUNTIFS('Estruturante Móvel'!$M:$M,$B112,'Estruturante Móvel'!$C:$C,"&lt;&gt;PREVISTO",'Estruturante Móvel'!$G:$G,CB$4))</f>
        <v>0</v>
      </c>
      <c r="CD112" s="139">
        <f>(COUNTIFS('Estruturante Móvel'!$M:$M,$B112,'Estruturante Móvel'!$AM:$AM,CD$4))-(COUNTIFS('Estruturante Móvel'!$M:$M,$B112,'Estruturante Móvel'!$AM:$AM,CD$4,'Estruturante Móvel'!$AQ:$AQ,"REPARO FO"))</f>
        <v>0</v>
      </c>
      <c r="CE112" s="140">
        <f>(COUNTIFS('Estruturante Móvel'!$M:$M,$B112,'Estruturante Móvel'!$C:$C,"&lt;&gt;PREVISTO",'Estruturante Móvel'!$G:$G,CD$4))</f>
        <v>0</v>
      </c>
      <c r="CF112" s="139">
        <f>(COUNTIFS('Estruturante Móvel'!$M:$M,$B112,'Estruturante Móvel'!$AM:$AM,CF$4))-(COUNTIFS('Estruturante Móvel'!$M:$M,$B112,'Estruturante Móvel'!$AM:$AM,CF$4,'Estruturante Móvel'!$AQ:$AQ,"REPARO FO"))</f>
        <v>0</v>
      </c>
      <c r="CG112" s="140">
        <f>(COUNTIFS('Estruturante Móvel'!$M:$M,$B112,'Estruturante Móvel'!$C:$C,"&lt;&gt;PREVISTO",'Estruturante Móvel'!$G:$G,CF$4))</f>
        <v>0</v>
      </c>
      <c r="CH112" s="139">
        <f>(COUNTIFS('Estruturante Móvel'!$M:$M,$B112,'Estruturante Móvel'!$AM:$AM,CH$4))-(COUNTIFS('Estruturante Móvel'!$M:$M,$B112,'Estruturante Móvel'!$AM:$AM,CH$4,'Estruturante Móvel'!$AQ:$AQ,"REPARO FO"))</f>
        <v>0</v>
      </c>
      <c r="CI112" s="140">
        <f>(COUNTIFS('Estruturante Móvel'!$M:$M,$B112,'Estruturante Móvel'!$C:$C,"&lt;&gt;PREVISTO",'Estruturante Móvel'!$G:$G,CH$4))</f>
        <v>0</v>
      </c>
      <c r="CJ112" s="139">
        <f>(COUNTIFS('Estruturante Móvel'!$M:$M,$B112,'Estruturante Móvel'!$AM:$AM,CJ$4))-(COUNTIFS('Estruturante Móvel'!$M:$M,$B112,'Estruturante Móvel'!$AM:$AM,CJ$4,'Estruturante Móvel'!$AQ:$AQ,"REPARO FO"))</f>
        <v>0</v>
      </c>
      <c r="CK112" s="140">
        <f>(COUNTIFS('Estruturante Móvel'!$M:$M,$B112,'Estruturante Móvel'!$C:$C,"&lt;&gt;PREVISTO",'Estruturante Móvel'!$G:$G,CJ$4))</f>
        <v>0</v>
      </c>
      <c r="CL112" s="139">
        <f>(COUNTIFS('Estruturante Móvel'!$M:$M,$B112,'Estruturante Móvel'!$AM:$AM,CL$4))-(COUNTIFS('Estruturante Móvel'!$M:$M,$B112,'Estruturante Móvel'!$AM:$AM,CL$4,'Estruturante Móvel'!$AQ:$AQ,"REPARO FO"))</f>
        <v>0</v>
      </c>
      <c r="CM112" s="140">
        <f>(COUNTIFS('Estruturante Móvel'!$M:$M,$B112,'Estruturante Móvel'!$C:$C,"&lt;&gt;PREVISTO",'Estruturante Móvel'!$G:$G,CL$4))</f>
        <v>0</v>
      </c>
      <c r="CN112" s="139">
        <f>(COUNTIFS('Estruturante Móvel'!$M:$M,$B112,'Estruturante Móvel'!$AM:$AM,CN$4))-(COUNTIFS('Estruturante Móvel'!$M:$M,$B112,'Estruturante Móvel'!$AM:$AM,CN$4,'Estruturante Móvel'!$AQ:$AQ,"REPARO FO"))</f>
        <v>0</v>
      </c>
      <c r="CO112" s="140">
        <f>(COUNTIFS('Estruturante Móvel'!$M:$M,$B112,'Estruturante Móvel'!$C:$C,"&lt;&gt;PREVISTO",'Estruturante Móvel'!$G:$G,CN$4))</f>
        <v>0</v>
      </c>
      <c r="CP112" s="139">
        <f>(COUNTIFS('Estruturante Móvel'!$M:$M,$B112,'Estruturante Móvel'!$AM:$AM,CP$4))-(COUNTIFS('Estruturante Móvel'!$M:$M,$B112,'Estruturante Móvel'!$AM:$AM,CP$4,'Estruturante Móvel'!$AQ:$AQ,"REPARO FO"))</f>
        <v>0</v>
      </c>
      <c r="CQ112" s="140">
        <f>(COUNTIFS('Estruturante Móvel'!$M:$M,$B112,'Estruturante Móvel'!$C:$C,"&lt;&gt;PREVISTO",'Estruturante Móvel'!$G:$G,CP$4))</f>
        <v>0</v>
      </c>
      <c r="CR112" s="139">
        <f>(COUNTIFS('Estruturante Móvel'!$M:$M,$B112,'Estruturante Móvel'!$AM:$AM,CR$4))-(COUNTIFS('Estruturante Móvel'!$M:$M,$B112,'Estruturante Móvel'!$AM:$AM,CR$4,'Estruturante Móvel'!$AQ:$AQ,"REPARO FO"))</f>
        <v>0</v>
      </c>
      <c r="CS112" s="140">
        <f>(COUNTIFS('Estruturante Móvel'!$M:$M,$B112,'Estruturante Móvel'!$C:$C,"&lt;&gt;PREVISTO",'Estruturante Móvel'!$G:$G,CR$4))</f>
        <v>0</v>
      </c>
      <c r="CT112" s="139">
        <f>(COUNTIFS('Estruturante Móvel'!$M:$M,$B112,'Estruturante Móvel'!$AM:$AM,CT$4))-(COUNTIFS('Estruturante Móvel'!$M:$M,$B112,'Estruturante Móvel'!$AM:$AM,CT$4,'Estruturante Móvel'!$AQ:$AQ,"REPARO FO"))</f>
        <v>0</v>
      </c>
      <c r="CU112" s="140">
        <f>(COUNTIFS('Estruturante Móvel'!$M:$M,$B112,'Estruturante Móvel'!$C:$C,"&lt;&gt;PREVISTO",'Estruturante Móvel'!$G:$G,CT$4))</f>
        <v>0</v>
      </c>
      <c r="CV112" s="139">
        <f>(COUNTIFS('Estruturante Móvel'!$M:$M,$B112,'Estruturante Móvel'!$AM:$AM,CV$4))-(COUNTIFS('Estruturante Móvel'!$M:$M,$B112,'Estruturante Móvel'!$AM:$AM,CV$4,'Estruturante Móvel'!$AQ:$AQ,"REPARO FO"))</f>
        <v>0</v>
      </c>
      <c r="CW112" s="140">
        <f>(COUNTIFS('Estruturante Móvel'!$M:$M,$B112,'Estruturante Móvel'!$C:$C,"&lt;&gt;PREVISTO",'Estruturante Móvel'!$G:$G,CV$4))</f>
        <v>0</v>
      </c>
      <c r="CX112" s="139">
        <f>(COUNTIFS('Estruturante Móvel'!$M:$M,$B112,'Estruturante Móvel'!$AM:$AM,CX$4))-(COUNTIFS('Estruturante Móvel'!$M:$M,$B112,'Estruturante Móvel'!$AM:$AM,CX$4,'Estruturante Móvel'!$AQ:$AQ,"REPARO FO"))</f>
        <v>0</v>
      </c>
      <c r="CY112" s="140">
        <f>(COUNTIFS('Estruturante Móvel'!$M:$M,$B112,'Estruturante Móvel'!$C:$C,"&lt;&gt;PREVISTO",'Estruturante Móvel'!$G:$G,CX$4))</f>
        <v>0</v>
      </c>
      <c r="CZ112" s="139">
        <f>(COUNTIFS('Estruturante Móvel'!$M:$M,$B112,'Estruturante Móvel'!$AM:$AM,CZ$4))-(COUNTIFS('Estruturante Móvel'!$M:$M,$B112,'Estruturante Móvel'!$AM:$AM,CZ$4,'Estruturante Móvel'!$AQ:$AQ,"REPARO FO"))</f>
        <v>0</v>
      </c>
      <c r="DA112" s="140">
        <f>(COUNTIFS('Estruturante Móvel'!$M:$M,$B112,'Estruturante Móvel'!$C:$C,"&lt;&gt;PREVISTO",'Estruturante Móvel'!$G:$G,CZ$4))</f>
        <v>0</v>
      </c>
      <c r="DB112" s="139">
        <f>(COUNTIFS('Estruturante Móvel'!$M:$M,$B112,'Estruturante Móvel'!$AM:$AM,DB$4))-(COUNTIFS('Estruturante Móvel'!$M:$M,$B112,'Estruturante Móvel'!$AM:$AM,DB$4,'Estruturante Móvel'!$AQ:$AQ,"REPARO FO"))</f>
        <v>0</v>
      </c>
      <c r="DC112" s="140">
        <f>(COUNTIFS('Estruturante Móvel'!$M:$M,$B112,'Estruturante Móvel'!$C:$C,"&lt;&gt;PREVISTO",'Estruturante Móvel'!$G:$G,DB$4))</f>
        <v>0</v>
      </c>
      <c r="DD112" s="139">
        <f>(COUNTIFS('Estruturante Móvel'!$M:$M,$B112,'Estruturante Móvel'!$AM:$AM,DD$4))-(COUNTIFS('Estruturante Móvel'!$M:$M,$B112,'Estruturante Móvel'!$AM:$AM,DD$4,'Estruturante Móvel'!$AQ:$AQ,"REPARO FO"))</f>
        <v>0</v>
      </c>
      <c r="DE112" s="140">
        <f>(COUNTIFS('Estruturante Móvel'!$M:$M,$B112,'Estruturante Móvel'!$C:$C,"&lt;&gt;PREVISTO",'Estruturante Móvel'!$G:$G,DD$4))</f>
        <v>0</v>
      </c>
      <c r="DF112" s="139">
        <f>(COUNTIFS('Estruturante Móvel'!$M:$M,$B112,'Estruturante Móvel'!$AM:$AM,DF$4))-(COUNTIFS('Estruturante Móvel'!$M:$M,$B112,'Estruturante Móvel'!$AM:$AM,DF$4,'Estruturante Móvel'!$AQ:$AQ,"REPARO FO"))</f>
        <v>0</v>
      </c>
      <c r="DG112" s="140">
        <f>(COUNTIFS('Estruturante Móvel'!$M:$M,$B112,'Estruturante Móvel'!$C:$C,"&lt;&gt;PREVISTO",'Estruturante Móvel'!$G:$G,DF$4))</f>
        <v>0</v>
      </c>
      <c r="DH112" s="139">
        <f>(COUNTIFS('Estruturante Móvel'!$M:$M,$B112,'Estruturante Móvel'!$AM:$AM,DH$4))-(COUNTIFS('Estruturante Móvel'!$M:$M,$B112,'Estruturante Móvel'!$AM:$AM,DH$4,'Estruturante Móvel'!$AQ:$AQ,"REPARO FO"))</f>
        <v>0</v>
      </c>
      <c r="DI112" s="140">
        <f>(COUNTIFS('Estruturante Móvel'!$M:$M,$B112,'Estruturante Móvel'!$C:$C,"&lt;&gt;PREVISTO",'Estruturante Móvel'!$G:$G,DH$4))</f>
        <v>0</v>
      </c>
      <c r="DJ112" s="139">
        <f>(COUNTIFS('Estruturante Móvel'!$M:$M,$B112,'Estruturante Móvel'!$AM:$AM,DJ$4))-(COUNTIFS('Estruturante Móvel'!$M:$M,$B112,'Estruturante Móvel'!$AM:$AM,DJ$4,'Estruturante Móvel'!$AQ:$AQ,"REPARO FO"))</f>
        <v>0</v>
      </c>
      <c r="DK112" s="140">
        <f>(COUNTIFS('Estruturante Móvel'!$M:$M,$B112,'Estruturante Móvel'!$C:$C,"&lt;&gt;PREVISTO",'Estruturante Móvel'!$G:$G,DJ$4))</f>
        <v>0</v>
      </c>
      <c r="DL112" s="139">
        <f>(COUNTIFS('Estruturante Móvel'!$M:$M,$B112,'Estruturante Móvel'!$AM:$AM,DL$4))-(COUNTIFS('Estruturante Móvel'!$M:$M,$B112,'Estruturante Móvel'!$AM:$AM,DL$4,'Estruturante Móvel'!$AQ:$AQ,"REPARO FO"))</f>
        <v>0</v>
      </c>
      <c r="DM112" s="140">
        <f>(COUNTIFS('Estruturante Móvel'!$M:$M,$B112,'Estruturante Móvel'!$C:$C,"&lt;&gt;PREVISTO",'Estruturante Móvel'!$G:$G,DL$4))</f>
        <v>0</v>
      </c>
      <c r="DN112" s="139">
        <f>(COUNTIFS('Estruturante Móvel'!$M:$M,$B112,'Estruturante Móvel'!$AM:$AM,DN$4))-(COUNTIFS('Estruturante Móvel'!$M:$M,$B112,'Estruturante Móvel'!$AM:$AM,DN$4,'Estruturante Móvel'!$AQ:$AQ,"REPARO FO"))</f>
        <v>0</v>
      </c>
      <c r="DO112" s="140">
        <f>(COUNTIFS('Estruturante Móvel'!$M:$M,$B112,'Estruturante Móvel'!$C:$C,"&lt;&gt;PREVISTO",'Estruturante Móvel'!$G:$G,DN$4))</f>
        <v>0</v>
      </c>
      <c r="DP112" s="139">
        <f>(COUNTIFS('Estruturante Móvel'!$M:$M,$B112,'Estruturante Móvel'!$AM:$AM,DP$4))-(COUNTIFS('Estruturante Móvel'!$M:$M,$B112,'Estruturante Móvel'!$AM:$AM,DP$4,'Estruturante Móvel'!$AQ:$AQ,"REPARO FO"))</f>
        <v>0</v>
      </c>
      <c r="DQ112" s="140">
        <f>(COUNTIFS('Estruturante Móvel'!$M:$M,$B112,'Estruturante Móvel'!$C:$C,"&lt;&gt;PREVISTO",'Estruturante Móvel'!$G:$G,DP$4))</f>
        <v>0</v>
      </c>
      <c r="DR112" s="139">
        <f>(COUNTIFS('Estruturante Móvel'!$M:$M,$B112,'Estruturante Móvel'!$AM:$AM,DR$4))-(COUNTIFS('Estruturante Móvel'!$M:$M,$B112,'Estruturante Móvel'!$AM:$AM,DR$4,'Estruturante Móvel'!$AQ:$AQ,"REPARO FO"))</f>
        <v>0</v>
      </c>
      <c r="DS112" s="140">
        <f>(COUNTIFS('Estruturante Móvel'!$M:$M,$B112,'Estruturante Móvel'!$C:$C,"&lt;&gt;PREVISTO",'Estruturante Móvel'!$G:$G,DR$4))</f>
        <v>0</v>
      </c>
      <c r="DT112" s="139">
        <f>(COUNTIFS('Estruturante Móvel'!$M:$M,$B112,'Estruturante Móvel'!$AM:$AM,DT$4))-(COUNTIFS('Estruturante Móvel'!$M:$M,$B112,'Estruturante Móvel'!$AM:$AM,DT$4,'Estruturante Móvel'!$AQ:$AQ,"REPARO FO"))</f>
        <v>0</v>
      </c>
      <c r="DU112" s="140">
        <f>(COUNTIFS('Estruturante Móvel'!$M:$M,$B112,'Estruturante Móvel'!$C:$C,"&lt;&gt;PREVISTO",'Estruturante Móvel'!$G:$G,DT$4))</f>
        <v>0</v>
      </c>
      <c r="DV112" s="139">
        <f>(COUNTIFS('Estruturante Móvel'!$M:$M,$B112,'Estruturante Móvel'!$AM:$AM,DV$4))-(COUNTIFS('Estruturante Móvel'!$M:$M,$B112,'Estruturante Móvel'!$AM:$AM,DV$4,'Estruturante Móvel'!$AQ:$AQ,"REPARO FO"))</f>
        <v>0</v>
      </c>
      <c r="DW112" s="140">
        <f>(COUNTIFS('Estruturante Móvel'!$M:$M,$B112,'Estruturante Móvel'!$C:$C,"&lt;&gt;PREVISTO",'Estruturante Móvel'!$G:$G,DV$4))</f>
        <v>0</v>
      </c>
      <c r="DX112" s="139">
        <f>(COUNTIFS('Estruturante Móvel'!$M:$M,$B112,'Estruturante Móvel'!$AM:$AM,DX$4))-(COUNTIFS('Estruturante Móvel'!$M:$M,$B112,'Estruturante Móvel'!$AM:$AM,DX$4,'Estruturante Móvel'!$AQ:$AQ,"REPARO FO"))</f>
        <v>0</v>
      </c>
      <c r="DY112" s="140">
        <f>(COUNTIFS('Estruturante Móvel'!$M:$M,$B112,'Estruturante Móvel'!$C:$C,"&lt;&gt;PREVISTO",'Estruturante Móvel'!$G:$G,DX$4))</f>
        <v>0</v>
      </c>
      <c r="DZ112" s="139">
        <f>(COUNTIFS('Estruturante Móvel'!$M:$M,$B112,'Estruturante Móvel'!$AM:$AM,DZ$4))-(COUNTIFS('Estruturante Móvel'!$M:$M,$B112,'Estruturante Móvel'!$AM:$AM,DZ$4,'Estruturante Móvel'!$AQ:$AQ,"REPARO FO"))</f>
        <v>0</v>
      </c>
      <c r="EA112" s="140">
        <f>(COUNTIFS('Estruturante Móvel'!$M:$M,$B112,'Estruturante Móvel'!$C:$C,"&lt;&gt;PREVISTO",'Estruturante Móvel'!$G:$G,DZ$4))</f>
        <v>0</v>
      </c>
      <c r="EB112" s="139">
        <f>(COUNTIFS('Estruturante Móvel'!$M:$M,$B112,'Estruturante Móvel'!$AM:$AM,EB$4))-(COUNTIFS('Estruturante Móvel'!$M:$M,$B112,'Estruturante Móvel'!$AM:$AM,EB$4,'Estruturante Móvel'!$AQ:$AQ,"REPARO FO"))</f>
        <v>0</v>
      </c>
      <c r="EC112" s="140">
        <f>(COUNTIFS('Estruturante Móvel'!$M:$M,$B112,'Estruturante Móvel'!$C:$C,"&lt;&gt;PREVISTO",'Estruturante Móvel'!$G:$G,EB$4))</f>
        <v>0</v>
      </c>
      <c r="ED112" s="139">
        <f>(COUNTIFS('Estruturante Móvel'!$M:$M,$B112,'Estruturante Móvel'!$AM:$AM,ED$4))-(COUNTIFS('Estruturante Móvel'!$M:$M,$B112,'Estruturante Móvel'!$AM:$AM,ED$4,'Estruturante Móvel'!$AQ:$AQ,"REPARO FO"))</f>
        <v>0</v>
      </c>
      <c r="EE112" s="140">
        <f>(COUNTIFS('Estruturante Móvel'!$M:$M,$B112,'Estruturante Móvel'!$C:$C,"&lt;&gt;PREVISTO",'Estruturante Móvel'!$G:$G,ED$4))</f>
        <v>0</v>
      </c>
      <c r="EF112" s="139">
        <f>(COUNTIFS('Estruturante Móvel'!$M:$M,$B112,'Estruturante Móvel'!$AM:$AM,EF$4))-(COUNTIFS('Estruturante Móvel'!$M:$M,$B112,'Estruturante Móvel'!$AM:$AM,EF$4,'Estruturante Móvel'!$AQ:$AQ,"REPARO FO"))</f>
        <v>0</v>
      </c>
      <c r="EG112" s="140">
        <f>(COUNTIFS('Estruturante Móvel'!$M:$M,$B112,'Estruturante Móvel'!$C:$C,"&lt;&gt;PREVISTO",'Estruturante Móvel'!$G:$G,EF$4))</f>
        <v>0</v>
      </c>
      <c r="EH112" s="139">
        <f>(COUNTIFS('Estruturante Móvel'!$M:$M,$B112,'Estruturante Móvel'!$AM:$AM,EH$4))-(COUNTIFS('Estruturante Móvel'!$M:$M,$B112,'Estruturante Móvel'!$AM:$AM,EH$4,'Estruturante Móvel'!$AQ:$AQ,"REPARO FO"))</f>
        <v>0</v>
      </c>
      <c r="EI112" s="140">
        <f>(COUNTIFS('Estruturante Móvel'!$M:$M,$B112,'Estruturante Móvel'!$C:$C,"&lt;&gt;PREVISTO",'Estruturante Móvel'!$G:$G,EH$4))</f>
        <v>0</v>
      </c>
      <c r="EJ112" s="139">
        <f>(COUNTIFS('Estruturante Móvel'!$M:$M,$B112,'Estruturante Móvel'!$AM:$AM,EJ$4))-(COUNTIFS('Estruturante Móvel'!$M:$M,$B112,'Estruturante Móvel'!$AM:$AM,EJ$4,'Estruturante Móvel'!$AQ:$AQ,"REPARO FO"))</f>
        <v>0</v>
      </c>
      <c r="EK112" s="140">
        <f>(COUNTIFS('Estruturante Móvel'!$M:$M,$B112,'Estruturante Móvel'!$C:$C,"&lt;&gt;PREVISTO",'Estruturante Móvel'!$G:$G,EJ$4))</f>
        <v>0</v>
      </c>
      <c r="EL112" s="139">
        <f>(COUNTIFS('Estruturante Móvel'!$M:$M,$B112,'Estruturante Móvel'!$AM:$AM,EL$4))-(COUNTIFS('Estruturante Móvel'!$M:$M,$B112,'Estruturante Móvel'!$AM:$AM,EL$4,'Estruturante Móvel'!$AQ:$AQ,"REPARO FO"))</f>
        <v>0</v>
      </c>
      <c r="EM112" s="140">
        <f>(COUNTIFS('Estruturante Móvel'!$M:$M,$B112,'Estruturante Móvel'!$C:$C,"&lt;&gt;PREVISTO",'Estruturante Móvel'!$G:$G,EL$4))</f>
        <v>0</v>
      </c>
      <c r="EN112" s="139">
        <f>(COUNTIFS('Estruturante Móvel'!$M:$M,$B112,'Estruturante Móvel'!$AM:$AM,EN$4))-(COUNTIFS('Estruturante Móvel'!$M:$M,$B112,'Estruturante Móvel'!$AM:$AM,EN$4,'Estruturante Móvel'!$AQ:$AQ,"REPARO FO"))</f>
        <v>0</v>
      </c>
      <c r="EO112" s="140">
        <f>(COUNTIFS('Estruturante Móvel'!$M:$M,$B112,'Estruturante Móvel'!$C:$C,"&lt;&gt;PREVISTO",'Estruturante Móvel'!$G:$G,EN$4))</f>
        <v>0</v>
      </c>
      <c r="EP112" s="139">
        <f>(COUNTIFS('Estruturante Móvel'!$M:$M,$B112,'Estruturante Móvel'!$AM:$AM,EP$4))-(COUNTIFS('Estruturante Móvel'!$M:$M,$B112,'Estruturante Móvel'!$AM:$AM,EP$4,'Estruturante Móvel'!$AQ:$AQ,"REPARO FO"))</f>
        <v>0</v>
      </c>
      <c r="EQ112" s="140">
        <f>(COUNTIFS('Estruturante Móvel'!$M:$M,$B112,'Estruturante Móvel'!$C:$C,"&lt;&gt;PREVISTO",'Estruturante Móvel'!$G:$G,EP$4))</f>
        <v>0</v>
      </c>
      <c r="ER112" s="139">
        <f>(COUNTIFS('Estruturante Móvel'!$M:$M,$B112,'Estruturante Móvel'!$AM:$AM,ER$4))-(COUNTIFS('Estruturante Móvel'!$M:$M,$B112,'Estruturante Móvel'!$AM:$AM,ER$4,'Estruturante Móvel'!$AQ:$AQ,"REPARO FO"))</f>
        <v>0</v>
      </c>
      <c r="ES112" s="140">
        <f>(COUNTIFS('Estruturante Móvel'!$M:$M,$B112,'Estruturante Móvel'!$C:$C,"&lt;&gt;PREVISTO",'Estruturante Móvel'!$G:$G,ER$4))</f>
        <v>0</v>
      </c>
      <c r="ET112" s="139">
        <f>(COUNTIFS('Estruturante Móvel'!$M:$M,$B112,'Estruturante Móvel'!$AM:$AM,ET$4))-(COUNTIFS('Estruturante Móvel'!$M:$M,$B112,'Estruturante Móvel'!$AM:$AM,ET$4,'Estruturante Móvel'!$AQ:$AQ,"REPARO FO"))</f>
        <v>0</v>
      </c>
      <c r="EU112" s="140">
        <f>(COUNTIFS('Estruturante Móvel'!$M:$M,$B112,'Estruturante Móvel'!$C:$C,"&lt;&gt;PREVISTO",'Estruturante Móvel'!$G:$G,ET$4))</f>
        <v>0</v>
      </c>
      <c r="EV112" s="139">
        <f>(COUNTIFS('Estruturante Móvel'!$M:$M,$B112,'Estruturante Móvel'!$AM:$AM,EV$4))-(COUNTIFS('Estruturante Móvel'!$M:$M,$B112,'Estruturante Móvel'!$AM:$AM,EV$4,'Estruturante Móvel'!$AQ:$AQ,"REPARO FO"))</f>
        <v>0</v>
      </c>
      <c r="EW112" s="140">
        <f>(COUNTIFS('Estruturante Móvel'!$M:$M,$B112,'Estruturante Móvel'!$C:$C,"&lt;&gt;PREVISTO",'Estruturante Móvel'!$G:$G,EV$4))</f>
        <v>0</v>
      </c>
      <c r="EX112" s="139">
        <f>(COUNTIFS('Estruturante Móvel'!$M:$M,$B112,'Estruturante Móvel'!$AM:$AM,EX$4))-(COUNTIFS('Estruturante Móvel'!$M:$M,$B112,'Estruturante Móvel'!$AM:$AM,EX$4,'Estruturante Móvel'!$AQ:$AQ,"REPARO FO"))</f>
        <v>0</v>
      </c>
      <c r="EY112" s="140">
        <f>(COUNTIFS('Estruturante Móvel'!$M:$M,$B112,'Estruturante Móvel'!$C:$C,"&lt;&gt;PREVISTO",'Estruturante Móvel'!$G:$G,EX$4))</f>
        <v>0</v>
      </c>
      <c r="EZ112" s="139">
        <f>(COUNTIFS('Estruturante Móvel'!$M:$M,$B112,'Estruturante Móvel'!$AM:$AM,EZ$4))-(COUNTIFS('Estruturante Móvel'!$M:$M,$B112,'Estruturante Móvel'!$AM:$AM,EZ$4,'Estruturante Móvel'!$AQ:$AQ,"REPARO FO"))</f>
        <v>0</v>
      </c>
      <c r="FA112" s="140">
        <f>(COUNTIFS('Estruturante Móvel'!$M:$M,$B112,'Estruturante Móvel'!$C:$C,"&lt;&gt;PREVISTO",'Estruturante Móvel'!$G:$G,EZ$4))</f>
        <v>0</v>
      </c>
      <c r="FB112" s="139">
        <f>(COUNTIFS('Estruturante Móvel'!$M:$M,$B112,'Estruturante Móvel'!$AM:$AM,FB$4))-(COUNTIFS('Estruturante Móvel'!$M:$M,$B112,'Estruturante Móvel'!$AM:$AM,FB$4,'Estruturante Móvel'!$AQ:$AQ,"REPARO FO"))</f>
        <v>0</v>
      </c>
      <c r="FC112" s="140">
        <f>(COUNTIFS('Estruturante Móvel'!$M:$M,$B112,'Estruturante Móvel'!$C:$C,"&lt;&gt;PREVISTO",'Estruturante Móvel'!$G:$G,FB$4))</f>
        <v>0</v>
      </c>
      <c r="FD112" s="139">
        <f>(COUNTIFS('Estruturante Móvel'!$M:$M,$B112,'Estruturante Móvel'!$AM:$AM,FD$4))-(COUNTIFS('Estruturante Móvel'!$M:$M,$B112,'Estruturante Móvel'!$AM:$AM,FD$4,'Estruturante Móvel'!$AQ:$AQ,"REPARO FO"))</f>
        <v>0</v>
      </c>
      <c r="FE112" s="140">
        <f>(COUNTIFS('Estruturante Móvel'!$M:$M,$B112,'Estruturante Móvel'!$C:$C,"&lt;&gt;PREVISTO",'Estruturante Móvel'!$G:$G,FD$4))</f>
        <v>0</v>
      </c>
      <c r="FF112" s="139">
        <f>(COUNTIFS('Estruturante Móvel'!$M:$M,$B112,'Estruturante Móvel'!$AM:$AM,FF$4))-(COUNTIFS('Estruturante Móvel'!$M:$M,$B112,'Estruturante Móvel'!$AM:$AM,FF$4,'Estruturante Móvel'!$AQ:$AQ,"REPARO FO"))</f>
        <v>0</v>
      </c>
      <c r="FG112" s="140">
        <f>(COUNTIFS('Estruturante Móvel'!$M:$M,$B112,'Estruturante Móvel'!$C:$C,"&lt;&gt;PREVISTO",'Estruturante Móvel'!$G:$G,FF$4))</f>
        <v>0</v>
      </c>
      <c r="FH112" s="139">
        <f>(COUNTIFS('Estruturante Móvel'!$M:$M,$B112,'Estruturante Móvel'!$AM:$AM,FH$4))-(COUNTIFS('Estruturante Móvel'!$M:$M,$B112,'Estruturante Móvel'!$AM:$AM,FH$4,'Estruturante Móvel'!$AQ:$AQ,"REPARO FO"))</f>
        <v>0</v>
      </c>
      <c r="FI112" s="140">
        <f>(COUNTIFS('Estruturante Móvel'!$M:$M,$B112,'Estruturante Móvel'!$C:$C,"&lt;&gt;PREVISTO",'Estruturante Móvel'!$G:$G,FH$4))</f>
        <v>0</v>
      </c>
      <c r="FJ112" s="139">
        <f>(COUNTIFS('Estruturante Móvel'!$M:$M,$B112,'Estruturante Móvel'!$AM:$AM,FJ$4))-(COUNTIFS('Estruturante Móvel'!$M:$M,$B112,'Estruturante Móvel'!$AM:$AM,FJ$4,'Estruturante Móvel'!$AQ:$AQ,"REPARO FO"))</f>
        <v>0</v>
      </c>
      <c r="FK112" s="140">
        <f>(COUNTIFS('Estruturante Móvel'!$M:$M,$B112,'Estruturante Móvel'!$C:$C,"&lt;&gt;PREVISTO",'Estruturante Móvel'!$G:$G,FJ$4))</f>
        <v>0</v>
      </c>
      <c r="FL112" s="139">
        <f>(COUNTIFS('Estruturante Móvel'!$M:$M,$B112,'Estruturante Móvel'!$AM:$AM,FL$4))-(COUNTIFS('Estruturante Móvel'!$M:$M,$B112,'Estruturante Móvel'!$AM:$AM,FL$4,'Estruturante Móvel'!$AQ:$AQ,"REPARO FO"))</f>
        <v>0</v>
      </c>
      <c r="FM112" s="140">
        <f>(COUNTIFS('Estruturante Móvel'!$M:$M,$B112,'Estruturante Móvel'!$C:$C,"&lt;&gt;PREVISTO",'Estruturante Móvel'!$G:$G,FL$4))</f>
        <v>0</v>
      </c>
      <c r="FN112" s="139">
        <f>(COUNTIFS('Estruturante Móvel'!$M:$M,$B112,'Estruturante Móvel'!$AM:$AM,FN$4))-(COUNTIFS('Estruturante Móvel'!$M:$M,$B112,'Estruturante Móvel'!$AM:$AM,FN$4,'Estruturante Móvel'!$AQ:$AQ,"REPARO FO"))</f>
        <v>0</v>
      </c>
      <c r="FO112" s="140">
        <f>(COUNTIFS('Estruturante Móvel'!$M:$M,$B112,'Estruturante Móvel'!$C:$C,"&lt;&gt;PREVISTO",'Estruturante Móvel'!$G:$G,FN$4))</f>
        <v>0</v>
      </c>
      <c r="FP112" s="139">
        <f>(COUNTIFS('Estruturante Móvel'!$M:$M,$B112,'Estruturante Móvel'!$AM:$AM,FP$4))-(COUNTIFS('Estruturante Móvel'!$M:$M,$B112,'Estruturante Móvel'!$AM:$AM,FP$4,'Estruturante Móvel'!$AQ:$AQ,"REPARO FO"))</f>
        <v>0</v>
      </c>
      <c r="FQ112" s="140">
        <f>(COUNTIFS('Estruturante Móvel'!$M:$M,$B112,'Estruturante Móvel'!$C:$C,"&lt;&gt;PREVISTO",'Estruturante Móvel'!$G:$G,FP$4))</f>
        <v>0</v>
      </c>
      <c r="FR112" s="139">
        <f>(COUNTIFS('Estruturante Móvel'!$M:$M,$B112,'Estruturante Móvel'!$AM:$AM,FR$4))-(COUNTIFS('Estruturante Móvel'!$M:$M,$B112,'Estruturante Móvel'!$AM:$AM,FR$4,'Estruturante Móvel'!$AQ:$AQ,"REPARO FO"))</f>
        <v>0</v>
      </c>
      <c r="FS112" s="140">
        <f>(COUNTIFS('Estruturante Móvel'!$M:$M,$B112,'Estruturante Móvel'!$C:$C,"&lt;&gt;PREVISTO",'Estruturante Móvel'!$G:$G,FR$4))</f>
        <v>0</v>
      </c>
      <c r="FT112" s="139">
        <f>(COUNTIFS('Estruturante Móvel'!$M:$M,$B112,'Estruturante Móvel'!$AM:$AM,FT$4))-(COUNTIFS('Estruturante Móvel'!$M:$M,$B112,'Estruturante Móvel'!$AM:$AM,FT$4,'Estruturante Móvel'!$AQ:$AQ,"REPARO FO"))</f>
        <v>0</v>
      </c>
      <c r="FU112" s="140">
        <f>(COUNTIFS('Estruturante Móvel'!$M:$M,$B112,'Estruturante Móvel'!$C:$C,"&lt;&gt;PREVISTO",'Estruturante Móvel'!$G:$G,FT$4))</f>
        <v>0</v>
      </c>
      <c r="FV112" s="139">
        <f>(COUNTIFS('Estruturante Móvel'!$M:$M,$B112,'Estruturante Móvel'!$AM:$AM,FV$4))-(COUNTIFS('Estruturante Móvel'!$M:$M,$B112,'Estruturante Móvel'!$AM:$AM,FV$4,'Estruturante Móvel'!$AQ:$AQ,"REPARO FO"))</f>
        <v>0</v>
      </c>
      <c r="FW112" s="140">
        <f>(COUNTIFS('Estruturante Móvel'!$M:$M,$B112,'Estruturante Móvel'!$C:$C,"&lt;&gt;PREVISTO",'Estruturante Móvel'!$G:$G,FV$4))</f>
        <v>0</v>
      </c>
      <c r="FX112" s="139">
        <f>(COUNTIFS('Estruturante Móvel'!$M:$M,$B112,'Estruturante Móvel'!$AM:$AM,FX$4))-(COUNTIFS('Estruturante Móvel'!$M:$M,$B112,'Estruturante Móvel'!$AM:$AM,FX$4,'Estruturante Móvel'!$AQ:$AQ,"REPARO FO"))</f>
        <v>0</v>
      </c>
      <c r="FY112" s="140">
        <f>(COUNTIFS('Estruturante Móvel'!$M:$M,$B112,'Estruturante Móvel'!$C:$C,"&lt;&gt;PREVISTO",'Estruturante Móvel'!$G:$G,FX$4))</f>
        <v>0</v>
      </c>
      <c r="FZ112" s="139">
        <f>(COUNTIFS('Estruturante Móvel'!$M:$M,$B112,'Estruturante Móvel'!$AM:$AM,FZ$4))-(COUNTIFS('Estruturante Móvel'!$M:$M,$B112,'Estruturante Móvel'!$AM:$AM,FZ$4,'Estruturante Móvel'!$AQ:$AQ,"REPARO FO"))</f>
        <v>0</v>
      </c>
      <c r="GA112" s="140">
        <f>(COUNTIFS('Estruturante Móvel'!$M:$M,$B112,'Estruturante Móvel'!$C:$C,"&lt;&gt;PREVISTO",'Estruturante Móvel'!$G:$G,FZ$4))</f>
        <v>0</v>
      </c>
      <c r="GB112" s="139">
        <f>(COUNTIFS('Estruturante Móvel'!$M:$M,$B112,'Estruturante Móvel'!$AM:$AM,GB$4))-(COUNTIFS('Estruturante Móvel'!$M:$M,$B112,'Estruturante Móvel'!$AM:$AM,GB$4,'Estruturante Móvel'!$AQ:$AQ,"REPARO FO"))</f>
        <v>0</v>
      </c>
      <c r="GC112" s="140">
        <f>(COUNTIFS('Estruturante Móvel'!$M:$M,$B112,'Estruturante Móvel'!$C:$C,"&lt;&gt;PREVISTO",'Estruturante Móvel'!$G:$G,GB$4))</f>
        <v>0</v>
      </c>
      <c r="GD112" s="139">
        <f>(COUNTIFS('Estruturante Móvel'!$M:$M,$B112,'Estruturante Móvel'!$AM:$AM,GD$4))-(COUNTIFS('Estruturante Móvel'!$M:$M,$B112,'Estruturante Móvel'!$AM:$AM,GD$4,'Estruturante Móvel'!$AQ:$AQ,"REPARO FO"))</f>
        <v>0</v>
      </c>
      <c r="GE112" s="140">
        <f>(COUNTIFS('Estruturante Móvel'!$M:$M,$B112,'Estruturante Móvel'!$C:$C,"&lt;&gt;PREVISTO",'Estruturante Móvel'!$G:$G,GD$4))</f>
        <v>0</v>
      </c>
      <c r="GF112" s="139">
        <f>(COUNTIFS('Estruturante Móvel'!$M:$M,$B112,'Estruturante Móvel'!$AM:$AM,GF$4))-(COUNTIFS('Estruturante Móvel'!$M:$M,$B112,'Estruturante Móvel'!$AM:$AM,GF$4,'Estruturante Móvel'!$AQ:$AQ,"REPARO FO"))</f>
        <v>0</v>
      </c>
      <c r="GG112" s="140">
        <f>(COUNTIFS('Estruturante Móvel'!$M:$M,$B112,'Estruturante Móvel'!$C:$C,"&lt;&gt;PREVISTO",'Estruturante Móvel'!$G:$G,GF$4))</f>
        <v>0</v>
      </c>
      <c r="GH112" s="139">
        <f>(COUNTIFS('Estruturante Móvel'!$M:$M,$B112,'Estruturante Móvel'!$AM:$AM,GH$4))-(COUNTIFS('Estruturante Móvel'!$M:$M,$B112,'Estruturante Móvel'!$AM:$AM,GH$4,'Estruturante Móvel'!$AQ:$AQ,"REPARO FO"))</f>
        <v>0</v>
      </c>
      <c r="GI112" s="140">
        <f>(COUNTIFS('Estruturante Móvel'!$M:$M,$B112,'Estruturante Móvel'!$C:$C,"&lt;&gt;PREVISTO",'Estruturante Móvel'!$G:$G,GH$4))</f>
        <v>0</v>
      </c>
      <c r="GJ112" s="139">
        <f>(COUNTIFS('Estruturante Móvel'!$M:$M,$B112,'Estruturante Móvel'!$AM:$AM,GJ$4))-(COUNTIFS('Estruturante Móvel'!$M:$M,$B112,'Estruturante Móvel'!$AM:$AM,GJ$4,'Estruturante Móvel'!$AQ:$AQ,"REPARO FO"))</f>
        <v>0</v>
      </c>
      <c r="GK112" s="140">
        <f>(COUNTIFS('Estruturante Móvel'!$M:$M,$B112,'Estruturante Móvel'!$C:$C,"&lt;&gt;PREVISTO",'Estruturante Móvel'!$G:$G,GJ$4))</f>
        <v>0</v>
      </c>
      <c r="GL112" s="139">
        <f>(COUNTIFS('Estruturante Móvel'!$M:$M,$B112,'Estruturante Móvel'!$AM:$AM,GL$4))-(COUNTIFS('Estruturante Móvel'!$M:$M,$B112,'Estruturante Móvel'!$AM:$AM,GL$4,'Estruturante Móvel'!$AQ:$AQ,"REPARO FO"))</f>
        <v>0</v>
      </c>
      <c r="GM112" s="140">
        <f>(COUNTIFS('Estruturante Móvel'!$M:$M,$B112,'Estruturante Móvel'!$C:$C,"&lt;&gt;PREVISTO",'Estruturante Móvel'!$G:$G,GL$4))</f>
        <v>0</v>
      </c>
      <c r="GN112" s="139">
        <f>(COUNTIFS('Estruturante Móvel'!$M:$M,$B112,'Estruturante Móvel'!$AM:$AM,GN$4))-(COUNTIFS('Estruturante Móvel'!$M:$M,$B112,'Estruturante Móvel'!$AM:$AM,GN$4,'Estruturante Móvel'!$AQ:$AQ,"REPARO FO"))</f>
        <v>0</v>
      </c>
      <c r="GO112" s="140">
        <f>(COUNTIFS('Estruturante Móvel'!$M:$M,$B112,'Estruturante Móvel'!$C:$C,"&lt;&gt;PREVISTO",'Estruturante Móvel'!$G:$G,GN$4))</f>
        <v>0</v>
      </c>
      <c r="GP112" s="139">
        <f>(COUNTIFS('Estruturante Móvel'!$M:$M,$B112,'Estruturante Móvel'!$AM:$AM,GP$4))-(COUNTIFS('Estruturante Móvel'!$M:$M,$B112,'Estruturante Móvel'!$AM:$AM,GP$4,'Estruturante Móvel'!$AQ:$AQ,"REPARO FO"))</f>
        <v>0</v>
      </c>
      <c r="GQ112" s="140">
        <f>(COUNTIFS('Estruturante Móvel'!$M:$M,$B112,'Estruturante Móvel'!$C:$C,"&lt;&gt;PREVISTO",'Estruturante Móvel'!$G:$G,GP$4))</f>
        <v>0</v>
      </c>
      <c r="GR112" s="139">
        <f>(COUNTIFS('Estruturante Móvel'!$M:$M,$B112,'Estruturante Móvel'!$AM:$AM,GR$4))-(COUNTIFS('Estruturante Móvel'!$M:$M,$B112,'Estruturante Móvel'!$AM:$AM,GR$4,'Estruturante Móvel'!$AQ:$AQ,"REPARO FO"))</f>
        <v>0</v>
      </c>
      <c r="GS112" s="140">
        <f>(COUNTIFS('Estruturante Móvel'!$M:$M,$B112,'Estruturante Móvel'!$C:$C,"&lt;&gt;PREVISTO",'Estruturante Móvel'!$G:$G,GR$4))</f>
        <v>0</v>
      </c>
      <c r="GT112" s="139">
        <f>(COUNTIFS('Estruturante Móvel'!$M:$M,$B112,'Estruturante Móvel'!$AM:$AM,GT$4))-(COUNTIFS('Estruturante Móvel'!$M:$M,$B112,'Estruturante Móvel'!$AM:$AM,GT$4,'Estruturante Móvel'!$AQ:$AQ,"REPARO FO"))</f>
        <v>0</v>
      </c>
      <c r="GU112" s="140">
        <f>(COUNTIFS('Estruturante Móvel'!$M:$M,$B112,'Estruturante Móvel'!$C:$C,"&lt;&gt;PREVISTO",'Estruturante Móvel'!$G:$G,GT$4))</f>
        <v>0</v>
      </c>
      <c r="GV112" s="139">
        <f>(COUNTIFS('Estruturante Móvel'!$M:$M,$B112,'Estruturante Móvel'!$AM:$AM,GV$4))-(COUNTIFS('Estruturante Móvel'!$M:$M,$B112,'Estruturante Móvel'!$AM:$AM,GV$4,'Estruturante Móvel'!$AQ:$AQ,"REPARO FO"))</f>
        <v>0</v>
      </c>
      <c r="GW112" s="140">
        <f>(COUNTIFS('Estruturante Móvel'!$M:$M,$B112,'Estruturante Móvel'!$C:$C,"&lt;&gt;PREVISTO",'Estruturante Móvel'!$G:$G,GV$4))</f>
        <v>0</v>
      </c>
      <c r="GX112" s="139">
        <f>(COUNTIFS('Estruturante Móvel'!$M:$M,$B112,'Estruturante Móvel'!$AM:$AM,GX$4))-(COUNTIFS('Estruturante Móvel'!$M:$M,$B112,'Estruturante Móvel'!$AM:$AM,GX$4,'Estruturante Móvel'!$AQ:$AQ,"REPARO FO"))</f>
        <v>0</v>
      </c>
      <c r="GY112" s="140">
        <f>(COUNTIFS('Estruturante Móvel'!$M:$M,$B112,'Estruturante Móvel'!$C:$C,"&lt;&gt;PREVISTO",'Estruturante Móvel'!$G:$G,GX$4))</f>
        <v>0</v>
      </c>
      <c r="GZ112" s="139">
        <f>(COUNTIFS('Estruturante Móvel'!$M:$M,$B112,'Estruturante Móvel'!$AM:$AM,GZ$4))-(COUNTIFS('Estruturante Móvel'!$M:$M,$B112,'Estruturante Móvel'!$AM:$AM,GZ$4,'Estruturante Móvel'!$AQ:$AQ,"REPARO FO"))</f>
        <v>0</v>
      </c>
      <c r="HA112" s="140">
        <f>(COUNTIFS('Estruturante Móvel'!$M:$M,$B112,'Estruturante Móvel'!$C:$C,"&lt;&gt;PREVISTO",'Estruturante Móvel'!$G:$G,GZ$4))</f>
        <v>0</v>
      </c>
      <c r="HB112" s="139">
        <f>(COUNTIFS('Estruturante Móvel'!$M:$M,$B112,'Estruturante Móvel'!$AM:$AM,HB$4))-(COUNTIFS('Estruturante Móvel'!$M:$M,$B112,'Estruturante Móvel'!$AM:$AM,HB$4,'Estruturante Móvel'!$AQ:$AQ,"REPARO FO"))</f>
        <v>0</v>
      </c>
      <c r="HC112" s="140">
        <f>(COUNTIFS('Estruturante Móvel'!$M:$M,$B112,'Estruturante Móvel'!$C:$C,"&lt;&gt;PREVISTO",'Estruturante Móvel'!$G:$G,HB$4))</f>
        <v>0</v>
      </c>
      <c r="HD112" s="139">
        <f>(COUNTIFS('Estruturante Móvel'!$M:$M,$B112,'Estruturante Móvel'!$AM:$AM,HD$4))-(COUNTIFS('Estruturante Móvel'!$M:$M,$B112,'Estruturante Móvel'!$AM:$AM,HD$4,'Estruturante Móvel'!$AQ:$AQ,"REPARO FO"))</f>
        <v>0</v>
      </c>
      <c r="HE112" s="140">
        <f>(COUNTIFS('Estruturante Móvel'!$M:$M,$B112,'Estruturante Móvel'!$C:$C,"&lt;&gt;PREVISTO",'Estruturante Móvel'!$G:$G,HD$4))</f>
        <v>0</v>
      </c>
      <c r="HF112" s="139">
        <f>(COUNTIFS('Estruturante Móvel'!$M:$M,$B112,'Estruturante Móvel'!$AM:$AM,HF$4))-(COUNTIFS('Estruturante Móvel'!$M:$M,$B112,'Estruturante Móvel'!$AM:$AM,HF$4,'Estruturante Móvel'!$AQ:$AQ,"REPARO FO"))</f>
        <v>0</v>
      </c>
      <c r="HG112" s="140">
        <f>(COUNTIFS('Estruturante Móvel'!$M:$M,$B112,'Estruturante Móvel'!$C:$C,"&lt;&gt;PREVISTO",'Estruturante Móvel'!$G:$G,HF$4))</f>
        <v>0</v>
      </c>
      <c r="HH112" s="139">
        <f>(COUNTIFS('Estruturante Móvel'!$M:$M,$B112,'Estruturante Móvel'!$AM:$AM,HH$4))-(COUNTIFS('Estruturante Móvel'!$M:$M,$B112,'Estruturante Móvel'!$AM:$AM,HH$4,'Estruturante Móvel'!$AQ:$AQ,"REPARO FO"))</f>
        <v>0</v>
      </c>
      <c r="HI112" s="140">
        <f>(COUNTIFS('Estruturante Móvel'!$M:$M,$B112,'Estruturante Móvel'!$C:$C,"&lt;&gt;PREVISTO",'Estruturante Móvel'!$G:$G,HH$4))</f>
        <v>0</v>
      </c>
      <c r="HJ112" s="139">
        <f>(COUNTIFS('Estruturante Móvel'!$M:$M,$B112,'Estruturante Móvel'!$AM:$AM,HJ$4))-(COUNTIFS('Estruturante Móvel'!$M:$M,$B112,'Estruturante Móvel'!$AM:$AM,HJ$4,'Estruturante Móvel'!$AQ:$AQ,"REPARO FO"))</f>
        <v>0</v>
      </c>
      <c r="HK112" s="140">
        <f>(COUNTIFS('Estruturante Móvel'!$M:$M,$B112,'Estruturante Móvel'!$C:$C,"&lt;&gt;PREVISTO",'Estruturante Móvel'!$G:$G,HJ$4))</f>
        <v>0</v>
      </c>
      <c r="HL112" s="139">
        <f>(COUNTIFS('Estruturante Móvel'!$M:$M,$B112,'Estruturante Móvel'!$AM:$AM,HL$4))-(COUNTIFS('Estruturante Móvel'!$M:$M,$B112,'Estruturante Móvel'!$AM:$AM,HL$4,'Estruturante Móvel'!$AQ:$AQ,"REPARO FO"))</f>
        <v>0</v>
      </c>
      <c r="HM112" s="140">
        <f>(COUNTIFS('Estruturante Móvel'!$M:$M,$B112,'Estruturante Móvel'!$C:$C,"&lt;&gt;PREVISTO",'Estruturante Móvel'!$G:$G,HL$4))</f>
        <v>0</v>
      </c>
      <c r="HN112" s="139">
        <f>(COUNTIFS('Estruturante Móvel'!$M:$M,$B112,'Estruturante Móvel'!$AM:$AM,HN$4))-(COUNTIFS('Estruturante Móvel'!$M:$M,$B112,'Estruturante Móvel'!$AM:$AM,HN$4,'Estruturante Móvel'!$AQ:$AQ,"REPARO FO"))</f>
        <v>0</v>
      </c>
      <c r="HO112" s="140">
        <f>(COUNTIFS('Estruturante Móvel'!$M:$M,$B112,'Estruturante Móvel'!$C:$C,"&lt;&gt;PREVISTO",'Estruturante Móvel'!$G:$G,HN$4))</f>
        <v>0</v>
      </c>
      <c r="HP112" s="139">
        <f>(COUNTIFS('Estruturante Móvel'!$M:$M,$B112,'Estruturante Móvel'!$AM:$AM,HP$4))-(COUNTIFS('Estruturante Móvel'!$M:$M,$B112,'Estruturante Móvel'!$AM:$AM,HP$4,'Estruturante Móvel'!$AQ:$AQ,"REPARO FO"))</f>
        <v>0</v>
      </c>
      <c r="HQ112" s="140">
        <f>(COUNTIFS('Estruturante Móvel'!$M:$M,$B112,'Estruturante Móvel'!$C:$C,"&lt;&gt;PREVISTO",'Estruturante Móvel'!$G:$G,HP$4))</f>
        <v>0</v>
      </c>
      <c r="HR112" s="139">
        <f>(COUNTIFS('Estruturante Móvel'!$M:$M,$B112,'Estruturante Móvel'!$AM:$AM,HR$4))-(COUNTIFS('Estruturante Móvel'!$M:$M,$B112,'Estruturante Móvel'!$AM:$AM,HR$4,'Estruturante Móvel'!$AQ:$AQ,"REPARO FO"))</f>
        <v>0</v>
      </c>
      <c r="HS112" s="140">
        <f>(COUNTIFS('Estruturante Móvel'!$M:$M,$B112,'Estruturante Móvel'!$C:$C,"&lt;&gt;PREVISTO",'Estruturante Móvel'!$G:$G,HR$4))</f>
        <v>0</v>
      </c>
      <c r="HT112" s="139">
        <f>(COUNTIFS('Estruturante Móvel'!$M:$M,$B112,'Estruturante Móvel'!$AM:$AM,HT$4))-(COUNTIFS('Estruturante Móvel'!$M:$M,$B112,'Estruturante Móvel'!$AM:$AM,HT$4,'Estruturante Móvel'!$AQ:$AQ,"REPARO FO"))</f>
        <v>0</v>
      </c>
      <c r="HU112" s="140">
        <f>(COUNTIFS('Estruturante Móvel'!$M:$M,$B112,'Estruturante Móvel'!$C:$C,"&lt;&gt;PREVISTO",'Estruturante Móvel'!$G:$G,HT$4))</f>
        <v>0</v>
      </c>
      <c r="HV112" s="139">
        <f>(COUNTIFS('Estruturante Móvel'!$M:$M,$B112,'Estruturante Móvel'!$AM:$AM,HV$4))-(COUNTIFS('Estruturante Móvel'!$M:$M,$B112,'Estruturante Móvel'!$AM:$AM,HV$4,'Estruturante Móvel'!$AQ:$AQ,"REPARO FO"))</f>
        <v>0</v>
      </c>
      <c r="HW112" s="140">
        <f>(COUNTIFS('Estruturante Móvel'!$M:$M,$B112,'Estruturante Móvel'!$C:$C,"&lt;&gt;PREVISTO",'Estruturante Móvel'!$G:$G,HV$4))</f>
        <v>0</v>
      </c>
      <c r="HX112" s="139">
        <f>(COUNTIFS('Estruturante Móvel'!$M:$M,$B112,'Estruturante Móvel'!$AM:$AM,HX$4))-(COUNTIFS('Estruturante Móvel'!$M:$M,$B112,'Estruturante Móvel'!$AM:$AM,HX$4,'Estruturante Móvel'!$AQ:$AQ,"REPARO FO"))</f>
        <v>0</v>
      </c>
      <c r="HY112" s="140">
        <f>(COUNTIFS('Estruturante Móvel'!$M:$M,$B112,'Estruturante Móvel'!$C:$C,"&lt;&gt;PREVISTO",'Estruturante Móvel'!$G:$G,HX$4))</f>
        <v>0</v>
      </c>
      <c r="HZ112" s="139">
        <f>(COUNTIFS('Estruturante Móvel'!$M:$M,$B112,'Estruturante Móvel'!$AM:$AM,HZ$4))-(COUNTIFS('Estruturante Móvel'!$M:$M,$B112,'Estruturante Móvel'!$AM:$AM,HZ$4,'Estruturante Móvel'!$AQ:$AQ,"REPARO FO"))</f>
        <v>0</v>
      </c>
      <c r="IA112" s="140">
        <f>(COUNTIFS('Estruturante Móvel'!$M:$M,$B112,'Estruturante Móvel'!$C:$C,"&lt;&gt;PREVISTO",'Estruturante Móvel'!$G:$G,HZ$4))</f>
        <v>0</v>
      </c>
      <c r="IB112" s="139">
        <f>(COUNTIFS('Estruturante Móvel'!$M:$M,$B112,'Estruturante Móvel'!$AM:$AM,IB$4))-(COUNTIFS('Estruturante Móvel'!$M:$M,$B112,'Estruturante Móvel'!$AM:$AM,IB$4,'Estruturante Móvel'!$AQ:$AQ,"REPARO FO"))</f>
        <v>0</v>
      </c>
      <c r="IC112" s="140">
        <f>(COUNTIFS('Estruturante Móvel'!$M:$M,$B112,'Estruturante Móvel'!$C:$C,"&lt;&gt;PREVISTO",'Estruturante Móvel'!$G:$G,IB$4))</f>
        <v>0</v>
      </c>
      <c r="ID112" s="139">
        <f>(COUNTIFS('Estruturante Móvel'!$M:$M,$B112,'Estruturante Móvel'!$AM:$AM,ID$4))-(COUNTIFS('Estruturante Móvel'!$M:$M,$B112,'Estruturante Móvel'!$AM:$AM,ID$4,'Estruturante Móvel'!$AQ:$AQ,"REPARO FO"))</f>
        <v>0</v>
      </c>
      <c r="IE112" s="140">
        <f>(COUNTIFS('Estruturante Móvel'!$M:$M,$B112,'Estruturante Móvel'!$C:$C,"&lt;&gt;PREVISTO",'Estruturante Móvel'!$G:$G,ID$4))</f>
        <v>0</v>
      </c>
      <c r="IF112" s="139">
        <f>(COUNTIFS('Estruturante Móvel'!$M:$M,$B112,'Estruturante Móvel'!$AM:$AM,IF$4))-(COUNTIFS('Estruturante Móvel'!$M:$M,$B112,'Estruturante Móvel'!$AM:$AM,IF$4,'Estruturante Móvel'!$AQ:$AQ,"REPARO FO"))</f>
        <v>0</v>
      </c>
      <c r="IG112" s="140">
        <f>(COUNTIFS('Estruturante Móvel'!$M:$M,$B112,'Estruturante Móvel'!$C:$C,"&lt;&gt;PREVISTO",'Estruturante Móvel'!$G:$G,IF$4))</f>
        <v>0</v>
      </c>
      <c r="IH112" s="139">
        <f>(COUNTIFS('Estruturante Móvel'!$M:$M,$B112,'Estruturante Móvel'!$AM:$AM,IH$4))-(COUNTIFS('Estruturante Móvel'!$M:$M,$B112,'Estruturante Móvel'!$AM:$AM,IH$4,'Estruturante Móvel'!$AQ:$AQ,"REPARO FO"))</f>
        <v>0</v>
      </c>
      <c r="II112" s="140">
        <f>(COUNTIFS('Estruturante Móvel'!$M:$M,$B112,'Estruturante Móvel'!$C:$C,"&lt;&gt;PREVISTO",'Estruturante Móvel'!$G:$G,IH$4))</f>
        <v>0</v>
      </c>
      <c r="IJ112" s="139">
        <f>(COUNTIFS('Estruturante Móvel'!$M:$M,$B112,'Estruturante Móvel'!$AM:$AM,IJ$4))-(COUNTIFS('Estruturante Móvel'!$M:$M,$B112,'Estruturante Móvel'!$AM:$AM,IJ$4,'Estruturante Móvel'!$AQ:$AQ,"REPARO FO"))</f>
        <v>0</v>
      </c>
      <c r="IK112" s="140">
        <f>(COUNTIFS('Estruturante Móvel'!$M:$M,$B112,'Estruturante Móvel'!$C:$C,"&lt;&gt;PREVISTO",'Estruturante Móvel'!$G:$G,IJ$4))</f>
        <v>0</v>
      </c>
      <c r="IL112" s="139">
        <f>(COUNTIFS('Estruturante Móvel'!$M:$M,$B112,'Estruturante Móvel'!$AM:$AM,IL$4))-(COUNTIFS('Estruturante Móvel'!$M:$M,$B112,'Estruturante Móvel'!$AM:$AM,IL$4,'Estruturante Móvel'!$AQ:$AQ,"REPARO FO"))</f>
        <v>0</v>
      </c>
      <c r="IM112" s="140">
        <f>(COUNTIFS('Estruturante Móvel'!$M:$M,$B112,'Estruturante Móvel'!$C:$C,"&lt;&gt;PREVISTO",'Estruturante Móvel'!$G:$G,IL$4))</f>
        <v>0</v>
      </c>
      <c r="IN112" s="139">
        <f>(COUNTIFS('Estruturante Móvel'!$M:$M,$B112,'Estruturante Móvel'!$AM:$AM,IN$4))-(COUNTIFS('Estruturante Móvel'!$M:$M,$B112,'Estruturante Móvel'!$AM:$AM,IN$4,'Estruturante Móvel'!$AQ:$AQ,"REPARO FO"))</f>
        <v>0</v>
      </c>
      <c r="IO112" s="140">
        <f>(COUNTIFS('Estruturante Móvel'!$M:$M,$B112,'Estruturante Móvel'!$C:$C,"&lt;&gt;PREVISTO",'Estruturante Móvel'!$G:$G,IN$4))</f>
        <v>0</v>
      </c>
      <c r="IP112" s="139">
        <f>(COUNTIFS('Estruturante Móvel'!$M:$M,$B112,'Estruturante Móvel'!$AM:$AM,IP$4))-(COUNTIFS('Estruturante Móvel'!$M:$M,$B112,'Estruturante Móvel'!$AM:$AM,IP$4,'Estruturante Móvel'!$AQ:$AQ,"REPARO FO"))</f>
        <v>0</v>
      </c>
      <c r="IQ112" s="140">
        <f>(COUNTIFS('Estruturante Móvel'!$M:$M,$B112,'Estruturante Móvel'!$C:$C,"&lt;&gt;PREVISTO",'Estruturante Móvel'!$G:$G,IP$4))</f>
        <v>0</v>
      </c>
      <c r="IR112" s="139">
        <f>(COUNTIFS('Estruturante Móvel'!$M:$M,$B112,'Estruturante Móvel'!$AM:$AM,IR$4))-(COUNTIFS('Estruturante Móvel'!$M:$M,$B112,'Estruturante Móvel'!$AM:$AM,IR$4,'Estruturante Móvel'!$AQ:$AQ,"REPARO FO"))</f>
        <v>0</v>
      </c>
      <c r="IS112" s="140">
        <f>(COUNTIFS('Estruturante Móvel'!$M:$M,$B112,'Estruturante Móvel'!$C:$C,"&lt;&gt;PREVISTO",'Estruturante Móvel'!$G:$G,IR$4))</f>
        <v>0</v>
      </c>
      <c r="IT112" s="139">
        <f>(COUNTIFS('Estruturante Móvel'!$M:$M,$B112,'Estruturante Móvel'!$AM:$AM,IT$4))-(COUNTIFS('Estruturante Móvel'!$M:$M,$B112,'Estruturante Móvel'!$AM:$AM,IT$4,'Estruturante Móvel'!$AQ:$AQ,"REPARO FO"))</f>
        <v>0</v>
      </c>
      <c r="IU112" s="140">
        <f>(COUNTIFS('Estruturante Móvel'!$M:$M,$B112,'Estruturante Móvel'!$C:$C,"&lt;&gt;PREVISTO",'Estruturante Móvel'!$G:$G,IT$4))</f>
        <v>0</v>
      </c>
      <c r="IV112" s="139">
        <f>(COUNTIFS('Estruturante Móvel'!$M:$M,$B112,'Estruturante Móvel'!$AM:$AM,IV$4))-(COUNTIFS('Estruturante Móvel'!$M:$M,$B112,'Estruturante Móvel'!$AM:$AM,IV$4,'Estruturante Móvel'!$AQ:$AQ,"REPARO FO"))</f>
        <v>0</v>
      </c>
      <c r="IW112" s="140">
        <f>(COUNTIFS('Estruturante Móvel'!$M:$M,$B112,'Estruturante Móvel'!$C:$C,"&lt;&gt;PREVISTO",'Estruturante Móvel'!$G:$G,IV$4))</f>
        <v>0</v>
      </c>
      <c r="IX112" s="139">
        <f>(COUNTIFS('Estruturante Móvel'!$M:$M,$B112,'Estruturante Móvel'!$AM:$AM,IX$4))-(COUNTIFS('Estruturante Móvel'!$M:$M,$B112,'Estruturante Móvel'!$AM:$AM,IX$4,'Estruturante Móvel'!$AQ:$AQ,"REPARO FO"))</f>
        <v>0</v>
      </c>
      <c r="IY112" s="140">
        <f>(COUNTIFS('Estruturante Móvel'!$M:$M,$B112,'Estruturante Móvel'!$C:$C,"&lt;&gt;PREVISTO",'Estruturante Móvel'!$G:$G,IX$4))</f>
        <v>0</v>
      </c>
      <c r="IZ112" s="139">
        <f>(COUNTIFS('Estruturante Móvel'!$M:$M,$B112,'Estruturante Móvel'!$AM:$AM,IZ$4))-(COUNTIFS('Estruturante Móvel'!$M:$M,$B112,'Estruturante Móvel'!$AM:$AM,IZ$4,'Estruturante Móvel'!$AQ:$AQ,"REPARO FO"))</f>
        <v>0</v>
      </c>
      <c r="JA112" s="140">
        <f>(COUNTIFS('Estruturante Móvel'!$M:$M,$B112,'Estruturante Móvel'!$C:$C,"&lt;&gt;PREVISTO",'Estruturante Móvel'!$G:$G,IZ$4))</f>
        <v>0</v>
      </c>
      <c r="JB112" s="139">
        <f>(COUNTIFS('Estruturante Móvel'!$M:$M,$B112,'Estruturante Móvel'!$AM:$AM,JB$4))-(COUNTIFS('Estruturante Móvel'!$M:$M,$B112,'Estruturante Móvel'!$AM:$AM,JB$4,'Estruturante Móvel'!$AQ:$AQ,"REPARO FO"))</f>
        <v>0</v>
      </c>
      <c r="JC112" s="140">
        <f>(COUNTIFS('Estruturante Móvel'!$M:$M,$B112,'Estruturante Móvel'!$C:$C,"&lt;&gt;PREVISTO",'Estruturante Móvel'!$G:$G,JB$4))</f>
        <v>0</v>
      </c>
      <c r="JD112" s="139">
        <f>(COUNTIFS('Estruturante Móvel'!$M:$M,$B112,'Estruturante Móvel'!$AM:$AM,JD$4))-(COUNTIFS('Estruturante Móvel'!$M:$M,$B112,'Estruturante Móvel'!$AM:$AM,JD$4,'Estruturante Móvel'!$AQ:$AQ,"REPARO FO"))</f>
        <v>0</v>
      </c>
      <c r="JE112" s="140">
        <f>(COUNTIFS('Estruturante Móvel'!$M:$M,$B112,'Estruturante Móvel'!$C:$C,"&lt;&gt;PREVISTO",'Estruturante Móvel'!$G:$G,JD$4))</f>
        <v>0</v>
      </c>
      <c r="JF112" s="139">
        <f>(COUNTIFS('Estruturante Móvel'!$M:$M,$B112,'Estruturante Móvel'!$AM:$AM,JF$4))-(COUNTIFS('Estruturante Móvel'!$M:$M,$B112,'Estruturante Móvel'!$AM:$AM,JF$4,'Estruturante Móvel'!$AQ:$AQ,"REPARO FO"))</f>
        <v>0</v>
      </c>
      <c r="JG112" s="140">
        <f>(COUNTIFS('Estruturante Móvel'!$M:$M,$B112,'Estruturante Móvel'!$C:$C,"&lt;&gt;PREVISTO",'Estruturante Móvel'!$G:$G,JF$4))</f>
        <v>0</v>
      </c>
      <c r="JH112" s="139">
        <f>(COUNTIFS('Estruturante Móvel'!$M:$M,$B112,'Estruturante Móvel'!$AM:$AM,JH$4))-(COUNTIFS('Estruturante Móvel'!$M:$M,$B112,'Estruturante Móvel'!$AM:$AM,JH$4,'Estruturante Móvel'!$AQ:$AQ,"REPARO FO"))</f>
        <v>0</v>
      </c>
      <c r="JI112" s="140">
        <f>(COUNTIFS('Estruturante Móvel'!$M:$M,$B112,'Estruturante Móvel'!$C:$C,"&lt;&gt;PREVISTO",'Estruturante Móvel'!$G:$G,JH$4))</f>
        <v>0</v>
      </c>
      <c r="JJ112" s="139">
        <f>(COUNTIFS('Estruturante Móvel'!$M:$M,$B112,'Estruturante Móvel'!$AM:$AM,JJ$4))-(COUNTIFS('Estruturante Móvel'!$M:$M,$B112,'Estruturante Móvel'!$AM:$AM,JJ$4,'Estruturante Móvel'!$AQ:$AQ,"REPARO FO"))</f>
        <v>0</v>
      </c>
      <c r="JK112" s="140">
        <f>(COUNTIFS('Estruturante Móvel'!$M:$M,$B112,'Estruturante Móvel'!$C:$C,"&lt;&gt;PREVISTO",'Estruturante Móvel'!$G:$G,JJ$4))</f>
        <v>0</v>
      </c>
      <c r="JL112" s="139">
        <f>(COUNTIFS('Estruturante Móvel'!$M:$M,$B112,'Estruturante Móvel'!$AM:$AM,JL$4))-(COUNTIFS('Estruturante Móvel'!$M:$M,$B112,'Estruturante Móvel'!$AM:$AM,JL$4,'Estruturante Móvel'!$AQ:$AQ,"REPARO FO"))</f>
        <v>0</v>
      </c>
      <c r="JM112" s="140">
        <f>(COUNTIFS('Estruturante Móvel'!$M:$M,$B112,'Estruturante Móvel'!$C:$C,"&lt;&gt;PREVISTO",'Estruturante Móvel'!$G:$G,JL$4))</f>
        <v>0</v>
      </c>
      <c r="JN112" s="139">
        <f>(COUNTIFS('Estruturante Móvel'!$M:$M,$B112,'Estruturante Móvel'!$AM:$AM,JN$4))-(COUNTIFS('Estruturante Móvel'!$M:$M,$B112,'Estruturante Móvel'!$AM:$AM,JN$4,'Estruturante Móvel'!$AQ:$AQ,"REPARO FO"))</f>
        <v>0</v>
      </c>
      <c r="JO112" s="140">
        <f>(COUNTIFS('Estruturante Móvel'!$M:$M,$B112,'Estruturante Móvel'!$C:$C,"&lt;&gt;PREVISTO",'Estruturante Móvel'!$G:$G,JN$4))</f>
        <v>0</v>
      </c>
      <c r="JP112" s="139">
        <f>(COUNTIFS('Estruturante Móvel'!$M:$M,$B112,'Estruturante Móvel'!$AM:$AM,JP$4))-(COUNTIFS('Estruturante Móvel'!$M:$M,$B112,'Estruturante Móvel'!$AM:$AM,JP$4,'Estruturante Móvel'!$AQ:$AQ,"REPARO FO"))</f>
        <v>0</v>
      </c>
      <c r="JQ112" s="140">
        <f>(COUNTIFS('Estruturante Móvel'!$M:$M,$B112,'Estruturante Móvel'!$C:$C,"&lt;&gt;PREVISTO",'Estruturante Móvel'!$G:$G,JP$4))</f>
        <v>0</v>
      </c>
      <c r="JR112" s="139">
        <f>(COUNTIFS('Estruturante Móvel'!$M:$M,$B112,'Estruturante Móvel'!$AM:$AM,JR$4))-(COUNTIFS('Estruturante Móvel'!$M:$M,$B112,'Estruturante Móvel'!$AM:$AM,JR$4,'Estruturante Móvel'!$AQ:$AQ,"REPARO FO"))</f>
        <v>0</v>
      </c>
      <c r="JS112" s="140">
        <f>(COUNTIFS('Estruturante Móvel'!$M:$M,$B112,'Estruturante Móvel'!$C:$C,"&lt;&gt;PREVISTO",'Estruturante Móvel'!$G:$G,JR$4))</f>
        <v>0</v>
      </c>
      <c r="JT112" s="139">
        <f>(COUNTIFS('Estruturante Móvel'!$M:$M,$B112,'Estruturante Móvel'!$AM:$AM,JT$4))-(COUNTIFS('Estruturante Móvel'!$M:$M,$B112,'Estruturante Móvel'!$AM:$AM,JT$4,'Estruturante Móvel'!$AQ:$AQ,"REPARO FO"))</f>
        <v>0</v>
      </c>
      <c r="JU112" s="140">
        <f>(COUNTIFS('Estruturante Móvel'!$M:$M,$B112,'Estruturante Móvel'!$C:$C,"&lt;&gt;PREVISTO",'Estruturante Móvel'!$G:$G,JT$4))</f>
        <v>0</v>
      </c>
      <c r="JV112" s="139">
        <f>(COUNTIFS('Estruturante Móvel'!$M:$M,$B112,'Estruturante Móvel'!$AM:$AM,JV$4))-(COUNTIFS('Estruturante Móvel'!$M:$M,$B112,'Estruturante Móvel'!$AM:$AM,JV$4,'Estruturante Móvel'!$AQ:$AQ,"REPARO FO"))</f>
        <v>0</v>
      </c>
      <c r="JW112" s="140">
        <f>(COUNTIFS('Estruturante Móvel'!$M:$M,$B112,'Estruturante Móvel'!$C:$C,"&lt;&gt;PREVISTO",'Estruturante Móvel'!$G:$G,JV$4))</f>
        <v>0</v>
      </c>
      <c r="JX112" s="139">
        <f>(COUNTIFS('Estruturante Móvel'!$M:$M,$B112,'Estruturante Móvel'!$AM:$AM,JX$4))-(COUNTIFS('Estruturante Móvel'!$M:$M,$B112,'Estruturante Móvel'!$AM:$AM,JX$4,'Estruturante Móvel'!$AQ:$AQ,"REPARO FO"))</f>
        <v>0</v>
      </c>
      <c r="JY112" s="140">
        <f>(COUNTIFS('Estruturante Móvel'!$M:$M,$B112,'Estruturante Móvel'!$C:$C,"&lt;&gt;PREVISTO",'Estruturante Móvel'!$G:$G,JX$4))</f>
        <v>0</v>
      </c>
      <c r="JZ112" s="139">
        <f>(COUNTIFS('Estruturante Móvel'!$M:$M,$B112,'Estruturante Móvel'!$AM:$AM,JZ$4))-(COUNTIFS('Estruturante Móvel'!$M:$M,$B112,'Estruturante Móvel'!$AM:$AM,JZ$4,'Estruturante Móvel'!$AQ:$AQ,"REPARO FO"))</f>
        <v>0</v>
      </c>
      <c r="KA112" s="140">
        <f>(COUNTIFS('Estruturante Móvel'!$M:$M,$B112,'Estruturante Móvel'!$C:$C,"&lt;&gt;PREVISTO",'Estruturante Móvel'!$G:$G,JZ$4))</f>
        <v>0</v>
      </c>
      <c r="KB112" s="139">
        <f>(COUNTIFS('Estruturante Móvel'!$M:$M,$B112,'Estruturante Móvel'!$AM:$AM,KB$4))-(COUNTIFS('Estruturante Móvel'!$M:$M,$B112,'Estruturante Móvel'!$AM:$AM,KB$4,'Estruturante Móvel'!$AQ:$AQ,"REPARO FO"))</f>
        <v>0</v>
      </c>
      <c r="KC112" s="140">
        <f>(COUNTIFS('Estruturante Móvel'!$M:$M,$B112,'Estruturante Móvel'!$C:$C,"&lt;&gt;PREVISTO",'Estruturante Móvel'!$G:$G,KB$4))</f>
        <v>0</v>
      </c>
      <c r="KD112" s="139">
        <f>(COUNTIFS('Estruturante Móvel'!$M:$M,$B112,'Estruturante Móvel'!$AM:$AM,KD$4))-(COUNTIFS('Estruturante Móvel'!$M:$M,$B112,'Estruturante Móvel'!$AM:$AM,KD$4,'Estruturante Móvel'!$AQ:$AQ,"REPARO FO"))</f>
        <v>0</v>
      </c>
      <c r="KE112" s="140">
        <f>(COUNTIFS('Estruturante Móvel'!$M:$M,$B112,'Estruturante Móvel'!$C:$C,"&lt;&gt;PREVISTO",'Estruturante Móvel'!$G:$G,KD$4))</f>
        <v>0</v>
      </c>
      <c r="KF112" s="139">
        <f>(COUNTIFS('Estruturante Móvel'!$M:$M,$B112,'Estruturante Móvel'!$AM:$AM,KF$4))-(COUNTIFS('Estruturante Móvel'!$M:$M,$B112,'Estruturante Móvel'!$AM:$AM,KF$4,'Estruturante Móvel'!$AQ:$AQ,"REPARO FO"))</f>
        <v>0</v>
      </c>
      <c r="KG112" s="140">
        <f>(COUNTIFS('Estruturante Móvel'!$M:$M,$B112,'Estruturante Móvel'!$C:$C,"&lt;&gt;PREVISTO",'Estruturante Móvel'!$G:$G,KF$4))</f>
        <v>0</v>
      </c>
      <c r="KH112" s="139">
        <f>(COUNTIFS('Estruturante Móvel'!$M:$M,$B112,'Estruturante Móvel'!$AM:$AM,KH$4))-(COUNTIFS('Estruturante Móvel'!$M:$M,$B112,'Estruturante Móvel'!$AM:$AM,KH$4,'Estruturante Móvel'!$AQ:$AQ,"REPARO FO"))</f>
        <v>0</v>
      </c>
      <c r="KI112" s="140">
        <f>(COUNTIFS('Estruturante Móvel'!$M:$M,$B112,'Estruturante Móvel'!$C:$C,"&lt;&gt;PREVISTO",'Estruturante Móvel'!$G:$G,KH$4))</f>
        <v>0</v>
      </c>
      <c r="KJ112" s="139">
        <f>(COUNTIFS('Estruturante Móvel'!$M:$M,$B112,'Estruturante Móvel'!$AM:$AM,KJ$4))-(COUNTIFS('Estruturante Móvel'!$M:$M,$B112,'Estruturante Móvel'!$AM:$AM,KJ$4,'Estruturante Móvel'!$AQ:$AQ,"REPARO FO"))</f>
        <v>0</v>
      </c>
      <c r="KK112" s="140">
        <f>(COUNTIFS('Estruturante Móvel'!$M:$M,$B112,'Estruturante Móvel'!$C:$C,"&lt;&gt;PREVISTO",'Estruturante Móvel'!$G:$G,KJ$4))</f>
        <v>0</v>
      </c>
      <c r="KL112" s="139">
        <f>(COUNTIFS('Estruturante Móvel'!$M:$M,$B112,'Estruturante Móvel'!$AM:$AM,KL$4))-(COUNTIFS('Estruturante Móvel'!$M:$M,$B112,'Estruturante Móvel'!$AM:$AM,KL$4,'Estruturante Móvel'!$AQ:$AQ,"REPARO FO"))</f>
        <v>0</v>
      </c>
      <c r="KM112" s="140">
        <f>(COUNTIFS('Estruturante Móvel'!$M:$M,$B112,'Estruturante Móvel'!$C:$C,"&lt;&gt;PREVISTO",'Estruturante Móvel'!$G:$G,KL$4))</f>
        <v>0</v>
      </c>
      <c r="KN112" s="139">
        <f>(COUNTIFS('Estruturante Móvel'!$M:$M,$B112,'Estruturante Móvel'!$AM:$AM,KN$4))-(COUNTIFS('Estruturante Móvel'!$M:$M,$B112,'Estruturante Móvel'!$AM:$AM,KN$4,'Estruturante Móvel'!$AQ:$AQ,"REPARO FO"))</f>
        <v>0</v>
      </c>
      <c r="KO112" s="140">
        <f>(COUNTIFS('Estruturante Móvel'!$M:$M,$B112,'Estruturante Móvel'!$C:$C,"&lt;&gt;PREVISTO",'Estruturante Móvel'!$G:$G,KN$4))</f>
        <v>0</v>
      </c>
      <c r="KP112" s="139">
        <f>(COUNTIFS('Estruturante Móvel'!$M:$M,$B112,'Estruturante Móvel'!$AM:$AM,KP$4))-(COUNTIFS('Estruturante Móvel'!$M:$M,$B112,'Estruturante Móvel'!$AM:$AM,KP$4,'Estruturante Móvel'!$AQ:$AQ,"REPARO FO"))</f>
        <v>0</v>
      </c>
      <c r="KQ112" s="140">
        <f>(COUNTIFS('Estruturante Móvel'!$M:$M,$B112,'Estruturante Móvel'!$C:$C,"&lt;&gt;PREVISTO",'Estruturante Móvel'!$G:$G,KP$4))</f>
        <v>0</v>
      </c>
      <c r="KR112" s="139">
        <f>(COUNTIFS('Estruturante Móvel'!$M:$M,$B112,'Estruturante Móvel'!$AM:$AM,KR$4))-(COUNTIFS('Estruturante Móvel'!$M:$M,$B112,'Estruturante Móvel'!$AM:$AM,KR$4,'Estruturante Móvel'!$AQ:$AQ,"REPARO FO"))</f>
        <v>0</v>
      </c>
      <c r="KS112" s="140">
        <f>(COUNTIFS('Estruturante Móvel'!$M:$M,$B112,'Estruturante Móvel'!$C:$C,"&lt;&gt;PREVISTO",'Estruturante Móvel'!$G:$G,KR$4))</f>
        <v>0</v>
      </c>
      <c r="KT112" s="139">
        <f>(COUNTIFS('Estruturante Móvel'!$M:$M,$B112,'Estruturante Móvel'!$AM:$AM,KT$4))-(COUNTIFS('Estruturante Móvel'!$M:$M,$B112,'Estruturante Móvel'!$AM:$AM,KT$4,'Estruturante Móvel'!$AQ:$AQ,"REPARO FO"))</f>
        <v>0</v>
      </c>
      <c r="KU112" s="140">
        <f>(COUNTIFS('Estruturante Móvel'!$M:$M,$B112,'Estruturante Móvel'!$C:$C,"&lt;&gt;PREVISTO",'Estruturante Móvel'!$G:$G,KT$4))</f>
        <v>0</v>
      </c>
      <c r="KV112" s="139">
        <f>(COUNTIFS('Estruturante Móvel'!$M:$M,$B112,'Estruturante Móvel'!$AM:$AM,KV$4))-(COUNTIFS('Estruturante Móvel'!$M:$M,$B112,'Estruturante Móvel'!$AM:$AM,KV$4,'Estruturante Móvel'!$AQ:$AQ,"REPARO FO"))</f>
        <v>0</v>
      </c>
      <c r="KW112" s="140">
        <f>(COUNTIFS('Estruturante Móvel'!$M:$M,$B112,'Estruturante Móvel'!$C:$C,"&lt;&gt;PREVISTO",'Estruturante Móvel'!$G:$G,KV$4))</f>
        <v>0</v>
      </c>
      <c r="KX112" s="139">
        <f>(COUNTIFS('Estruturante Móvel'!$M:$M,$B112,'Estruturante Móvel'!$AM:$AM,KX$4))-(COUNTIFS('Estruturante Móvel'!$M:$M,$B112,'Estruturante Móvel'!$AM:$AM,KX$4,'Estruturante Móvel'!$AQ:$AQ,"REPARO FO"))</f>
        <v>0</v>
      </c>
      <c r="KY112" s="140">
        <f>(COUNTIFS('Estruturante Móvel'!$M:$M,$B112,'Estruturante Móvel'!$C:$C,"&lt;&gt;PREVISTO",'Estruturante Móvel'!$G:$G,KX$4))</f>
        <v>0</v>
      </c>
      <c r="KZ112" s="139">
        <f>(COUNTIFS('Estruturante Móvel'!$M:$M,$B112,'Estruturante Móvel'!$AM:$AM,KZ$4))-(COUNTIFS('Estruturante Móvel'!$M:$M,$B112,'Estruturante Móvel'!$AM:$AM,KZ$4,'Estruturante Móvel'!$AQ:$AQ,"REPARO FO"))</f>
        <v>0</v>
      </c>
      <c r="LA112" s="140">
        <f>(COUNTIFS('Estruturante Móvel'!$M:$M,$B112,'Estruturante Móvel'!$C:$C,"&lt;&gt;PREVISTO",'Estruturante Móvel'!$G:$G,KZ$4))</f>
        <v>0</v>
      </c>
      <c r="LB112" s="139">
        <f>(COUNTIFS('Estruturante Móvel'!$M:$M,$B112,'Estruturante Móvel'!$AM:$AM,LB$4))-(COUNTIFS('Estruturante Móvel'!$M:$M,$B112,'Estruturante Móvel'!$AM:$AM,LB$4,'Estruturante Móvel'!$AQ:$AQ,"REPARO FO"))</f>
        <v>0</v>
      </c>
      <c r="LC112" s="140">
        <f>(COUNTIFS('Estruturante Móvel'!$M:$M,$B112,'Estruturante Móvel'!$C:$C,"&lt;&gt;PREVISTO",'Estruturante Móvel'!$G:$G,LB$4))</f>
        <v>0</v>
      </c>
      <c r="LD112" s="139">
        <f>(COUNTIFS('Estruturante Móvel'!$M:$M,$B112,'Estruturante Móvel'!$AM:$AM,LD$4))-(COUNTIFS('Estruturante Móvel'!$M:$M,$B112,'Estruturante Móvel'!$AM:$AM,LD$4,'Estruturante Móvel'!$AQ:$AQ,"REPARO FO"))</f>
        <v>0</v>
      </c>
      <c r="LE112" s="140">
        <f>(COUNTIFS('Estruturante Móvel'!$M:$M,$B112,'Estruturante Móvel'!$C:$C,"&lt;&gt;PREVISTO",'Estruturante Móvel'!$G:$G,LD$4))</f>
        <v>0</v>
      </c>
      <c r="LF112" s="139">
        <f>(COUNTIFS('Estruturante Móvel'!$M:$M,$B112,'Estruturante Móvel'!$AM:$AM,LF$4))-(COUNTIFS('Estruturante Móvel'!$M:$M,$B112,'Estruturante Móvel'!$AM:$AM,LF$4,'Estruturante Móvel'!$AQ:$AQ,"REPARO FO"))</f>
        <v>0</v>
      </c>
      <c r="LG112" s="140">
        <f>(COUNTIFS('Estruturante Móvel'!$M:$M,$B112,'Estruturante Móvel'!$C:$C,"&lt;&gt;PREVISTO",'Estruturante Móvel'!$G:$G,LF$4))</f>
        <v>0</v>
      </c>
      <c r="LH112" s="139">
        <f>(COUNTIFS('Estruturante Móvel'!$M:$M,$B112,'Estruturante Móvel'!$AM:$AM,LH$4))-(COUNTIFS('Estruturante Móvel'!$M:$M,$B112,'Estruturante Móvel'!$AM:$AM,LH$4,'Estruturante Móvel'!$AQ:$AQ,"REPARO FO"))</f>
        <v>0</v>
      </c>
      <c r="LI112" s="140">
        <f>(COUNTIFS('Estruturante Móvel'!$M:$M,$B112,'Estruturante Móvel'!$C:$C,"&lt;&gt;PREVISTO",'Estruturante Móvel'!$G:$G,LH$4))</f>
        <v>0</v>
      </c>
      <c r="LJ112" s="139">
        <f>(COUNTIFS('Estruturante Móvel'!$M:$M,$B112,'Estruturante Móvel'!$AM:$AM,LJ$4))-(COUNTIFS('Estruturante Móvel'!$M:$M,$B112,'Estruturante Móvel'!$AM:$AM,LJ$4,'Estruturante Móvel'!$AQ:$AQ,"REPARO FO"))</f>
        <v>0</v>
      </c>
      <c r="LK112" s="140">
        <f>(COUNTIFS('Estruturante Móvel'!$M:$M,$B112,'Estruturante Móvel'!$C:$C,"&lt;&gt;PREVISTO",'Estruturante Móvel'!$G:$G,LJ$4))</f>
        <v>0</v>
      </c>
      <c r="LL112" s="139">
        <f>(COUNTIFS('Estruturante Móvel'!$M:$M,$B112,'Estruturante Móvel'!$AM:$AM,LL$4))-(COUNTIFS('Estruturante Móvel'!$M:$M,$B112,'Estruturante Móvel'!$AM:$AM,LL$4,'Estruturante Móvel'!$AQ:$AQ,"REPARO FO"))</f>
        <v>0</v>
      </c>
      <c r="LM112" s="140">
        <f>(COUNTIFS('Estruturante Móvel'!$M:$M,$B112,'Estruturante Móvel'!$C:$C,"&lt;&gt;PREVISTO",'Estruturante Móvel'!$G:$G,LL$4))</f>
        <v>0</v>
      </c>
      <c r="LN112" s="139">
        <f>(COUNTIFS('Estruturante Móvel'!$M:$M,$B112,'Estruturante Móvel'!$AM:$AM,LN$4))-(COUNTIFS('Estruturante Móvel'!$M:$M,$B112,'Estruturante Móvel'!$AM:$AM,LN$4,'Estruturante Móvel'!$AQ:$AQ,"REPARO FO"))</f>
        <v>0</v>
      </c>
      <c r="LO112" s="140">
        <f>(COUNTIFS('Estruturante Móvel'!$M:$M,$B112,'Estruturante Móvel'!$C:$C,"&lt;&gt;PREVISTO",'Estruturante Móvel'!$G:$G,LN$4))</f>
        <v>0</v>
      </c>
      <c r="LP112" s="139">
        <f>(COUNTIFS('Estruturante Móvel'!$M:$M,$B112,'Estruturante Móvel'!$AM:$AM,LP$4))-(COUNTIFS('Estruturante Móvel'!$M:$M,$B112,'Estruturante Móvel'!$AM:$AM,LP$4,'Estruturante Móvel'!$AQ:$AQ,"REPARO FO"))</f>
        <v>0</v>
      </c>
      <c r="LQ112" s="140">
        <f>(COUNTIFS('Estruturante Móvel'!$M:$M,$B112,'Estruturante Móvel'!$C:$C,"&lt;&gt;PREVISTO",'Estruturante Móvel'!$G:$G,LP$4))</f>
        <v>0</v>
      </c>
      <c r="LR112" s="139">
        <f>(COUNTIFS('Estruturante Móvel'!$M:$M,$B112,'Estruturante Móvel'!$AM:$AM,LR$4))-(COUNTIFS('Estruturante Móvel'!$M:$M,$B112,'Estruturante Móvel'!$AM:$AM,LR$4,'Estruturante Móvel'!$AQ:$AQ,"REPARO FO"))</f>
        <v>0</v>
      </c>
      <c r="LS112" s="140">
        <f>(COUNTIFS('Estruturante Móvel'!$M:$M,$B112,'Estruturante Móvel'!$C:$C,"&lt;&gt;PREVISTO",'Estruturante Móvel'!$G:$G,LR$4))</f>
        <v>0</v>
      </c>
      <c r="LT112" s="139">
        <f>(COUNTIFS('Estruturante Móvel'!$M:$M,$B112,'Estruturante Móvel'!$AM:$AM,LT$4))-(COUNTIFS('Estruturante Móvel'!$M:$M,$B112,'Estruturante Móvel'!$AM:$AM,LT$4,'Estruturante Móvel'!$AQ:$AQ,"REPARO FO"))</f>
        <v>0</v>
      </c>
      <c r="LU112" s="140">
        <f>(COUNTIFS('Estruturante Móvel'!$M:$M,$B112,'Estruturante Móvel'!$C:$C,"&lt;&gt;PREVISTO",'Estruturante Móvel'!$G:$G,LT$4))</f>
        <v>0</v>
      </c>
      <c r="LV112" s="139">
        <f>(COUNTIFS('Estruturante Móvel'!$M:$M,$B112,'Estruturante Móvel'!$AM:$AM,LV$4))-(COUNTIFS('Estruturante Móvel'!$M:$M,$B112,'Estruturante Móvel'!$AM:$AM,LV$4,'Estruturante Móvel'!$AQ:$AQ,"REPARO FO"))</f>
        <v>0</v>
      </c>
      <c r="LW112" s="140">
        <f>(COUNTIFS('Estruturante Móvel'!$M:$M,$B112,'Estruturante Móvel'!$C:$C,"&lt;&gt;PREVISTO",'Estruturante Móvel'!$G:$G,LV$4))</f>
        <v>0</v>
      </c>
      <c r="LX112" s="139">
        <f>(COUNTIFS('Estruturante Móvel'!$M:$M,$B112,'Estruturante Móvel'!$AM:$AM,LX$4))-(COUNTIFS('Estruturante Móvel'!$M:$M,$B112,'Estruturante Móvel'!$AM:$AM,LX$4,'Estruturante Móvel'!$AQ:$AQ,"REPARO FO"))</f>
        <v>0</v>
      </c>
      <c r="LY112" s="140">
        <f>(COUNTIFS('Estruturante Móvel'!$M:$M,$B112,'Estruturante Móvel'!$C:$C,"&lt;&gt;PREVISTO",'Estruturante Móvel'!$G:$G,LX$4))</f>
        <v>0</v>
      </c>
      <c r="LZ112" s="139">
        <f>(COUNTIFS('Estruturante Móvel'!$M:$M,$B112,'Estruturante Móvel'!$AM:$AM,LZ$4))-(COUNTIFS('Estruturante Móvel'!$M:$M,$B112,'Estruturante Móvel'!$AM:$AM,LZ$4,'Estruturante Móvel'!$AQ:$AQ,"REPARO FO"))</f>
        <v>0</v>
      </c>
      <c r="MA112" s="140">
        <f>(COUNTIFS('Estruturante Móvel'!$M:$M,$B112,'Estruturante Móvel'!$C:$C,"&lt;&gt;PREVISTO",'Estruturante Móvel'!$G:$G,LZ$4))</f>
        <v>0</v>
      </c>
      <c r="MB112" s="139">
        <f>(COUNTIFS('Estruturante Móvel'!$M:$M,$B112,'Estruturante Móvel'!$AM:$AM,MB$4))-(COUNTIFS('Estruturante Móvel'!$M:$M,$B112,'Estruturante Móvel'!$AM:$AM,MB$4,'Estruturante Móvel'!$AQ:$AQ,"REPARO FO"))</f>
        <v>0</v>
      </c>
      <c r="MC112" s="140">
        <f>(COUNTIFS('Estruturante Móvel'!$M:$M,$B112,'Estruturante Móvel'!$C:$C,"&lt;&gt;PREVISTO",'Estruturante Móvel'!$G:$G,MB$4))</f>
        <v>0</v>
      </c>
      <c r="MD112" s="139">
        <f>(COUNTIFS('Estruturante Móvel'!$M:$M,$B112,'Estruturante Móvel'!$AM:$AM,MD$4))-(COUNTIFS('Estruturante Móvel'!$M:$M,$B112,'Estruturante Móvel'!$AM:$AM,MD$4,'Estruturante Móvel'!$AQ:$AQ,"REPARO FO"))</f>
        <v>0</v>
      </c>
      <c r="ME112" s="140">
        <f>(COUNTIFS('Estruturante Móvel'!$M:$M,$B112,'Estruturante Móvel'!$C:$C,"&lt;&gt;PREVISTO",'Estruturante Móvel'!$G:$G,MD$4))</f>
        <v>0</v>
      </c>
      <c r="MF112" s="139">
        <f>(COUNTIFS('Estruturante Móvel'!$M:$M,$B112,'Estruturante Móvel'!$AM:$AM,MF$4))-(COUNTIFS('Estruturante Móvel'!$M:$M,$B112,'Estruturante Móvel'!$AM:$AM,MF$4,'Estruturante Móvel'!$AQ:$AQ,"REPARO FO"))</f>
        <v>0</v>
      </c>
      <c r="MG112" s="140">
        <f>(COUNTIFS('Estruturante Móvel'!$M:$M,$B112,'Estruturante Móvel'!$C:$C,"&lt;&gt;PREVISTO",'Estruturante Móvel'!$G:$G,MF$4))</f>
        <v>0</v>
      </c>
      <c r="MH112" s="139">
        <f>(COUNTIFS('Estruturante Móvel'!$M:$M,$B112,'Estruturante Móvel'!$AM:$AM,MH$4))-(COUNTIFS('Estruturante Móvel'!$M:$M,$B112,'Estruturante Móvel'!$AM:$AM,MH$4,'Estruturante Móvel'!$AQ:$AQ,"REPARO FO"))</f>
        <v>0</v>
      </c>
      <c r="MI112" s="140">
        <f>(COUNTIFS('Estruturante Móvel'!$M:$M,$B112,'Estruturante Móvel'!$C:$C,"&lt;&gt;PREVISTO",'Estruturante Móvel'!$G:$G,MH$4))</f>
        <v>0</v>
      </c>
      <c r="MJ112" s="139">
        <f>(COUNTIFS('Estruturante Móvel'!$M:$M,$B112,'Estruturante Móvel'!$AM:$AM,MJ$4))-(COUNTIFS('Estruturante Móvel'!$M:$M,$B112,'Estruturante Móvel'!$AM:$AM,MJ$4,'Estruturante Móvel'!$AQ:$AQ,"REPARO FO"))</f>
        <v>0</v>
      </c>
      <c r="MK112" s="140">
        <f>(COUNTIFS('Estruturante Móvel'!$M:$M,$B112,'Estruturante Móvel'!$C:$C,"&lt;&gt;PREVISTO",'Estruturante Móvel'!$G:$G,MJ$4))</f>
        <v>0</v>
      </c>
      <c r="ML112" s="139">
        <f>(COUNTIFS('Estruturante Móvel'!$M:$M,$B112,'Estruturante Móvel'!$AM:$AM,ML$4))-(COUNTIFS('Estruturante Móvel'!$M:$M,$B112,'Estruturante Móvel'!$AM:$AM,ML$4,'Estruturante Móvel'!$AQ:$AQ,"REPARO FO"))</f>
        <v>0</v>
      </c>
      <c r="MM112" s="140">
        <f>(COUNTIFS('Estruturante Móvel'!$M:$M,$B112,'Estruturante Móvel'!$C:$C,"&lt;&gt;PREVISTO",'Estruturante Móvel'!$G:$G,ML$4))</f>
        <v>0</v>
      </c>
      <c r="MN112" s="139">
        <f>(COUNTIFS('Estruturante Móvel'!$M:$M,$B112,'Estruturante Móvel'!$AM:$AM,MN$4))-(COUNTIFS('Estruturante Móvel'!$M:$M,$B112,'Estruturante Móvel'!$AM:$AM,MN$4,'Estruturante Móvel'!$AQ:$AQ,"REPARO FO"))</f>
        <v>0</v>
      </c>
      <c r="MO112" s="140">
        <f>(COUNTIFS('Estruturante Móvel'!$M:$M,$B112,'Estruturante Móvel'!$C:$C,"&lt;&gt;PREVISTO",'Estruturante Móvel'!$G:$G,MN$4))</f>
        <v>0</v>
      </c>
      <c r="MP112" s="139">
        <f>(COUNTIFS('Estruturante Móvel'!$M:$M,$B112,'Estruturante Móvel'!$AM:$AM,MP$4))-(COUNTIFS('Estruturante Móvel'!$M:$M,$B112,'Estruturante Móvel'!$AM:$AM,MP$4,'Estruturante Móvel'!$AQ:$AQ,"REPARO FO"))</f>
        <v>0</v>
      </c>
      <c r="MQ112" s="140">
        <f>(COUNTIFS('Estruturante Móvel'!$M:$M,$B112,'Estruturante Móvel'!$C:$C,"&lt;&gt;PREVISTO",'Estruturante Móvel'!$G:$G,MP$4))</f>
        <v>0</v>
      </c>
      <c r="MR112" s="139">
        <f>(COUNTIFS('Estruturante Móvel'!$M:$M,$B112,'Estruturante Móvel'!$AM:$AM,MR$4))-(COUNTIFS('Estruturante Móvel'!$M:$M,$B112,'Estruturante Móvel'!$AM:$AM,MR$4,'Estruturante Móvel'!$AQ:$AQ,"REPARO FO"))</f>
        <v>0</v>
      </c>
      <c r="MS112" s="140">
        <f>(COUNTIFS('Estruturante Móvel'!$M:$M,$B112,'Estruturante Móvel'!$C:$C,"&lt;&gt;PREVISTO",'Estruturante Móvel'!$G:$G,MR$4))</f>
        <v>0</v>
      </c>
      <c r="MT112" s="139">
        <f>(COUNTIFS('Estruturante Móvel'!$M:$M,$B112,'Estruturante Móvel'!$AM:$AM,MT$4))-(COUNTIFS('Estruturante Móvel'!$M:$M,$B112,'Estruturante Móvel'!$AM:$AM,MT$4,'Estruturante Móvel'!$AQ:$AQ,"REPARO FO"))</f>
        <v>0</v>
      </c>
      <c r="MU112" s="140">
        <f>(COUNTIFS('Estruturante Móvel'!$M:$M,$B112,'Estruturante Móvel'!$C:$C,"&lt;&gt;PREVISTO",'Estruturante Móvel'!$G:$G,MT$4))</f>
        <v>0</v>
      </c>
      <c r="MV112" s="139">
        <f>(COUNTIFS('Estruturante Móvel'!$M:$M,$B112,'Estruturante Móvel'!$AM:$AM,MV$4))-(COUNTIFS('Estruturante Móvel'!$M:$M,$B112,'Estruturante Móvel'!$AM:$AM,MV$4,'Estruturante Móvel'!$AQ:$AQ,"REPARO FO"))</f>
        <v>0</v>
      </c>
      <c r="MW112" s="140">
        <f>(COUNTIFS('Estruturante Móvel'!$M:$M,$B112,'Estruturante Móvel'!$C:$C,"&lt;&gt;PREVISTO",'Estruturante Móvel'!$G:$G,MV$4))</f>
        <v>0</v>
      </c>
      <c r="MX112" s="139">
        <f>(COUNTIFS('Estruturante Móvel'!$M:$M,$B112,'Estruturante Móvel'!$AM:$AM,MX$4))-(COUNTIFS('Estruturante Móvel'!$M:$M,$B112,'Estruturante Móvel'!$AM:$AM,MX$4,'Estruturante Móvel'!$AQ:$AQ,"REPARO FO"))</f>
        <v>0</v>
      </c>
      <c r="MY112" s="140">
        <f>(COUNTIFS('Estruturante Móvel'!$M:$M,$B112,'Estruturante Móvel'!$C:$C,"&lt;&gt;PREVISTO",'Estruturante Móvel'!$G:$G,MX$4))</f>
        <v>0</v>
      </c>
      <c r="MZ112" s="139">
        <f>(COUNTIFS('Estruturante Móvel'!$M:$M,$B112,'Estruturante Móvel'!$AM:$AM,MZ$4))-(COUNTIFS('Estruturante Móvel'!$M:$M,$B112,'Estruturante Móvel'!$AM:$AM,MZ$4,'Estruturante Móvel'!$AQ:$AQ,"REPARO FO"))</f>
        <v>0</v>
      </c>
      <c r="NA112" s="140">
        <f>(COUNTIFS('Estruturante Móvel'!$M:$M,$B112,'Estruturante Móvel'!$C:$C,"&lt;&gt;PREVISTO",'Estruturante Móvel'!$G:$G,MZ$4))</f>
        <v>0</v>
      </c>
      <c r="NB112" s="139">
        <f>(COUNTIFS('Estruturante Móvel'!$M:$M,$B112,'Estruturante Móvel'!$AM:$AM,NB$4))-(COUNTIFS('Estruturante Móvel'!$M:$M,$B112,'Estruturante Móvel'!$AM:$AM,NB$4,'Estruturante Móvel'!$AQ:$AQ,"REPARO FO"))</f>
        <v>0</v>
      </c>
      <c r="NC112" s="140">
        <f>(COUNTIFS('Estruturante Móvel'!$M:$M,$B112,'Estruturante Móvel'!$C:$C,"&lt;&gt;PREVISTO",'Estruturante Móvel'!$G:$G,NB$4))</f>
        <v>0</v>
      </c>
      <c r="ND112" s="139">
        <f>(COUNTIFS('Estruturante Móvel'!$M:$M,$B112,'Estruturante Móvel'!$AM:$AM,ND$4))-(COUNTIFS('Estruturante Móvel'!$M:$M,$B112,'Estruturante Móvel'!$AM:$AM,ND$4,'Estruturante Móvel'!$AQ:$AQ,"REPARO FO"))</f>
        <v>0</v>
      </c>
      <c r="NE112" s="140">
        <f>(COUNTIFS('Estruturante Móvel'!$M:$M,$B112,'Estruturante Móvel'!$C:$C,"&lt;&gt;PREVISTO",'Estruturante Móvel'!$G:$G,ND$4))</f>
        <v>0</v>
      </c>
      <c r="NF112" s="139">
        <f>(COUNTIFS('Estruturante Móvel'!$M:$M,$B112,'Estruturante Móvel'!$AM:$AM,NF$4))-(COUNTIFS('Estruturante Móvel'!$M:$M,$B112,'Estruturante Móvel'!$AM:$AM,NF$4,'Estruturante Móvel'!$AQ:$AQ,"REPARO FO"))</f>
        <v>0</v>
      </c>
      <c r="NG112" s="140">
        <f>(COUNTIFS('Estruturante Móvel'!$M:$M,$B112,'Estruturante Móvel'!$C:$C,"&lt;&gt;PREVISTO",'Estruturante Móvel'!$G:$G,NF$4))</f>
        <v>0</v>
      </c>
      <c r="NH112" s="139">
        <f>(COUNTIFS('Estruturante Móvel'!$M:$M,$B112,'Estruturante Móvel'!$AM:$AM,NH$4))-(COUNTIFS('Estruturante Móvel'!$M:$M,$B112,'Estruturante Móvel'!$AM:$AM,NH$4,'Estruturante Móvel'!$AQ:$AQ,"REPARO FO"))</f>
        <v>0</v>
      </c>
      <c r="NI112" s="140">
        <f>(COUNTIFS('Estruturante Móvel'!$M:$M,$B112,'Estruturante Móvel'!$C:$C,"&lt;&gt;PREVISTO",'Estruturante Móvel'!$G:$G,NH$4))</f>
        <v>0</v>
      </c>
    </row>
    <row r="113" spans="1:373" hidden="1" outlineLevel="1">
      <c r="B113" s="290" t="s">
        <v>468</v>
      </c>
      <c r="C113" s="286"/>
      <c r="D113" s="161">
        <f>COUNTIFS('Estruturante Móvel'!$M:$M,B110,'Estruturante Móvel'!$L:$L,'CRONOGRAMA_CONST+MIGRACAO'!B113)</f>
        <v>12</v>
      </c>
      <c r="E113" s="161">
        <f>(COUNTIFS('Estruturante Móvel'!$M:$M,B110,'Estruturante Móvel'!$C:$C,"&lt;&gt;PREVISTO",'Estruturante Móvel'!$L:$L,'CRONOGRAMA_CONST+MIGRACAO'!B113))</f>
        <v>12</v>
      </c>
      <c r="F113" s="162">
        <f>(COUNTIFS('Estruturante Móvel'!$M:$M,B110,'Estruturante Móvel'!$C:$C,"PREVISTO",'Estruturante Móvel'!$L:$L,'CRONOGRAMA_CONST+MIGRACAO'!B113))</f>
        <v>0</v>
      </c>
      <c r="G113" s="289"/>
      <c r="H113" s="162"/>
      <c r="I113" s="163"/>
      <c r="J113" s="287"/>
      <c r="K113" s="288"/>
      <c r="L113" s="139"/>
      <c r="M113" s="140"/>
      <c r="N113" s="139"/>
      <c r="O113" s="140"/>
      <c r="P113" s="139"/>
      <c r="Q113" s="140"/>
      <c r="R113" s="139"/>
      <c r="S113" s="140"/>
      <c r="T113" s="139"/>
      <c r="U113" s="140"/>
      <c r="V113" s="139"/>
      <c r="W113" s="140"/>
      <c r="X113" s="139"/>
      <c r="Y113" s="140"/>
      <c r="Z113" s="139"/>
      <c r="AA113" s="140"/>
      <c r="AB113" s="139"/>
      <c r="AC113" s="140"/>
      <c r="AD113" s="139"/>
      <c r="AE113" s="140"/>
      <c r="AF113" s="139"/>
      <c r="AG113" s="140"/>
      <c r="AH113" s="139"/>
      <c r="AI113" s="140"/>
      <c r="AJ113" s="139"/>
      <c r="AK113" s="140"/>
      <c r="AL113" s="139"/>
      <c r="AM113" s="140"/>
      <c r="AN113" s="139"/>
      <c r="AO113" s="140"/>
      <c r="AP113" s="139"/>
      <c r="AQ113" s="140"/>
      <c r="AR113" s="139"/>
      <c r="AS113" s="140"/>
      <c r="AT113" s="139"/>
      <c r="AU113" s="140"/>
      <c r="AV113" s="139"/>
      <c r="AW113" s="140"/>
      <c r="AX113" s="139"/>
      <c r="AY113" s="140"/>
      <c r="AZ113" s="139"/>
      <c r="BA113" s="140"/>
      <c r="BB113" s="139"/>
      <c r="BC113" s="140"/>
      <c r="BD113" s="139"/>
      <c r="BE113" s="140"/>
      <c r="BF113" s="139"/>
      <c r="BG113" s="140"/>
      <c r="BH113" s="139"/>
      <c r="BI113" s="140"/>
      <c r="BJ113" s="139"/>
      <c r="BK113" s="140"/>
      <c r="BL113" s="139"/>
      <c r="BM113" s="140"/>
      <c r="BN113" s="139"/>
      <c r="BO113" s="140"/>
      <c r="BP113" s="139"/>
      <c r="BQ113" s="140"/>
      <c r="BR113" s="139"/>
      <c r="BS113" s="140"/>
      <c r="BT113" s="139">
        <f>(COUNTIFS('Estruturante Móvel'!$M:$M,$B113,'Estruturante Móvel'!$AM:$AM,BT$4))-(COUNTIFS('Estruturante Móvel'!$M:$M,$B113,'Estruturante Móvel'!$AM:$AM,BT$4,'Estruturante Móvel'!$AQ:$AQ,"REPARO FO"))</f>
        <v>0</v>
      </c>
      <c r="BU113" s="140">
        <f>(COUNTIFS('Estruturante Móvel'!$M:$M,$B113,'Estruturante Móvel'!$C:$C,"&lt;&gt;PREVISTO",'Estruturante Móvel'!$G:$G,BT$4))</f>
        <v>0</v>
      </c>
      <c r="BV113" s="139">
        <f>(COUNTIFS('Estruturante Móvel'!$M:$M,$B113,'Estruturante Móvel'!$AM:$AM,BV$4))-(COUNTIFS('Estruturante Móvel'!$M:$M,$B113,'Estruturante Móvel'!$AM:$AM,BV$4,'Estruturante Móvel'!$AQ:$AQ,"REPARO FO"))</f>
        <v>0</v>
      </c>
      <c r="BW113" s="140">
        <f>(COUNTIFS('Estruturante Móvel'!$M:$M,$B113,'Estruturante Móvel'!$C:$C,"&lt;&gt;PREVISTO",'Estruturante Móvel'!$G:$G,BV$4))</f>
        <v>0</v>
      </c>
      <c r="BX113" s="139">
        <f>(COUNTIFS('Estruturante Móvel'!$M:$M,$B113,'Estruturante Móvel'!$AM:$AM,BX$4))-(COUNTIFS('Estruturante Móvel'!$M:$M,$B113,'Estruturante Móvel'!$AM:$AM,BX$4,'Estruturante Móvel'!$AQ:$AQ,"REPARO FO"))</f>
        <v>0</v>
      </c>
      <c r="BY113" s="140">
        <f>(COUNTIFS('Estruturante Móvel'!$M:$M,$B113,'Estruturante Móvel'!$C:$C,"&lt;&gt;PREVISTO",'Estruturante Móvel'!$G:$G,BX$4))</f>
        <v>0</v>
      </c>
      <c r="BZ113" s="139">
        <f>(COUNTIFS('Estruturante Móvel'!$M:$M,$B113,'Estruturante Móvel'!$AM:$AM,BZ$4))-(COUNTIFS('Estruturante Móvel'!$M:$M,$B113,'Estruturante Móvel'!$AM:$AM,BZ$4,'Estruturante Móvel'!$AQ:$AQ,"REPARO FO"))</f>
        <v>0</v>
      </c>
      <c r="CA113" s="140">
        <f>(COUNTIFS('Estruturante Móvel'!$M:$M,$B113,'Estruturante Móvel'!$C:$C,"&lt;&gt;PREVISTO",'Estruturante Móvel'!$G:$G,BZ$4))</f>
        <v>0</v>
      </c>
      <c r="CB113" s="139">
        <f>(COUNTIFS('Estruturante Móvel'!$M:$M,$B113,'Estruturante Móvel'!$AM:$AM,CB$4))-(COUNTIFS('Estruturante Móvel'!$M:$M,$B113,'Estruturante Móvel'!$AM:$AM,CB$4,'Estruturante Móvel'!$AQ:$AQ,"REPARO FO"))</f>
        <v>0</v>
      </c>
      <c r="CC113" s="140">
        <f>(COUNTIFS('Estruturante Móvel'!$M:$M,$B113,'Estruturante Móvel'!$C:$C,"&lt;&gt;PREVISTO",'Estruturante Móvel'!$G:$G,CB$4))</f>
        <v>0</v>
      </c>
      <c r="CD113" s="139">
        <f>(COUNTIFS('Estruturante Móvel'!$M:$M,$B113,'Estruturante Móvel'!$AM:$AM,CD$4))-(COUNTIFS('Estruturante Móvel'!$M:$M,$B113,'Estruturante Móvel'!$AM:$AM,CD$4,'Estruturante Móvel'!$AQ:$AQ,"REPARO FO"))</f>
        <v>0</v>
      </c>
      <c r="CE113" s="140">
        <f>(COUNTIFS('Estruturante Móvel'!$M:$M,$B113,'Estruturante Móvel'!$C:$C,"&lt;&gt;PREVISTO",'Estruturante Móvel'!$G:$G,CD$4))</f>
        <v>0</v>
      </c>
      <c r="CF113" s="139">
        <f>(COUNTIFS('Estruturante Móvel'!$M:$M,$B113,'Estruturante Móvel'!$AM:$AM,CF$4))-(COUNTIFS('Estruturante Móvel'!$M:$M,$B113,'Estruturante Móvel'!$AM:$AM,CF$4,'Estruturante Móvel'!$AQ:$AQ,"REPARO FO"))</f>
        <v>0</v>
      </c>
      <c r="CG113" s="140">
        <f>(COUNTIFS('Estruturante Móvel'!$M:$M,$B113,'Estruturante Móvel'!$C:$C,"&lt;&gt;PREVISTO",'Estruturante Móvel'!$G:$G,CF$4))</f>
        <v>0</v>
      </c>
      <c r="CH113" s="139">
        <f>(COUNTIFS('Estruturante Móvel'!$M:$M,$B113,'Estruturante Móvel'!$AM:$AM,CH$4))-(COUNTIFS('Estruturante Móvel'!$M:$M,$B113,'Estruturante Móvel'!$AM:$AM,CH$4,'Estruturante Móvel'!$AQ:$AQ,"REPARO FO"))</f>
        <v>0</v>
      </c>
      <c r="CI113" s="140">
        <f>(COUNTIFS('Estruturante Móvel'!$M:$M,$B113,'Estruturante Móvel'!$C:$C,"&lt;&gt;PREVISTO",'Estruturante Móvel'!$G:$G,CH$4))</f>
        <v>0</v>
      </c>
      <c r="CJ113" s="139">
        <f>(COUNTIFS('Estruturante Móvel'!$M:$M,$B113,'Estruturante Móvel'!$AM:$AM,CJ$4))-(COUNTIFS('Estruturante Móvel'!$M:$M,$B113,'Estruturante Móvel'!$AM:$AM,CJ$4,'Estruturante Móvel'!$AQ:$AQ,"REPARO FO"))</f>
        <v>0</v>
      </c>
      <c r="CK113" s="140">
        <f>(COUNTIFS('Estruturante Móvel'!$M:$M,$B113,'Estruturante Móvel'!$C:$C,"&lt;&gt;PREVISTO",'Estruturante Móvel'!$G:$G,CJ$4))</f>
        <v>0</v>
      </c>
      <c r="CL113" s="139">
        <f>(COUNTIFS('Estruturante Móvel'!$M:$M,$B113,'Estruturante Móvel'!$AM:$AM,CL$4))-(COUNTIFS('Estruturante Móvel'!$M:$M,$B113,'Estruturante Móvel'!$AM:$AM,CL$4,'Estruturante Móvel'!$AQ:$AQ,"REPARO FO"))</f>
        <v>0</v>
      </c>
      <c r="CM113" s="140">
        <f>(COUNTIFS('Estruturante Móvel'!$M:$M,$B113,'Estruturante Móvel'!$C:$C,"&lt;&gt;PREVISTO",'Estruturante Móvel'!$G:$G,CL$4))</f>
        <v>0</v>
      </c>
      <c r="CN113" s="139">
        <f>(COUNTIFS('Estruturante Móvel'!$M:$M,$B113,'Estruturante Móvel'!$AM:$AM,CN$4))-(COUNTIFS('Estruturante Móvel'!$M:$M,$B113,'Estruturante Móvel'!$AM:$AM,CN$4,'Estruturante Móvel'!$AQ:$AQ,"REPARO FO"))</f>
        <v>0</v>
      </c>
      <c r="CO113" s="140">
        <f>(COUNTIFS('Estruturante Móvel'!$M:$M,$B113,'Estruturante Móvel'!$C:$C,"&lt;&gt;PREVISTO",'Estruturante Móvel'!$G:$G,CN$4))</f>
        <v>0</v>
      </c>
      <c r="CP113" s="139">
        <f>(COUNTIFS('Estruturante Móvel'!$M:$M,$B113,'Estruturante Móvel'!$AM:$AM,CP$4))-(COUNTIFS('Estruturante Móvel'!$M:$M,$B113,'Estruturante Móvel'!$AM:$AM,CP$4,'Estruturante Móvel'!$AQ:$AQ,"REPARO FO"))</f>
        <v>0</v>
      </c>
      <c r="CQ113" s="140">
        <f>(COUNTIFS('Estruturante Móvel'!$M:$M,$B113,'Estruturante Móvel'!$C:$C,"&lt;&gt;PREVISTO",'Estruturante Móvel'!$G:$G,CP$4))</f>
        <v>0</v>
      </c>
      <c r="CR113" s="139">
        <f>(COUNTIFS('Estruturante Móvel'!$M:$M,$B113,'Estruturante Móvel'!$AM:$AM,CR$4))-(COUNTIFS('Estruturante Móvel'!$M:$M,$B113,'Estruturante Móvel'!$AM:$AM,CR$4,'Estruturante Móvel'!$AQ:$AQ,"REPARO FO"))</f>
        <v>0</v>
      </c>
      <c r="CS113" s="140">
        <f>(COUNTIFS('Estruturante Móvel'!$M:$M,$B113,'Estruturante Móvel'!$C:$C,"&lt;&gt;PREVISTO",'Estruturante Móvel'!$G:$G,CR$4))</f>
        <v>0</v>
      </c>
      <c r="CT113" s="139">
        <f>(COUNTIFS('Estruturante Móvel'!$M:$M,$B113,'Estruturante Móvel'!$AM:$AM,CT$4))-(COUNTIFS('Estruturante Móvel'!$M:$M,$B113,'Estruturante Móvel'!$AM:$AM,CT$4,'Estruturante Móvel'!$AQ:$AQ,"REPARO FO"))</f>
        <v>0</v>
      </c>
      <c r="CU113" s="140">
        <f>(COUNTIFS('Estruturante Móvel'!$M:$M,$B113,'Estruturante Móvel'!$C:$C,"&lt;&gt;PREVISTO",'Estruturante Móvel'!$G:$G,CT$4))</f>
        <v>0</v>
      </c>
      <c r="CV113" s="139">
        <f>(COUNTIFS('Estruturante Móvel'!$M:$M,$B113,'Estruturante Móvel'!$AM:$AM,CV$4))-(COUNTIFS('Estruturante Móvel'!$M:$M,$B113,'Estruturante Móvel'!$AM:$AM,CV$4,'Estruturante Móvel'!$AQ:$AQ,"REPARO FO"))</f>
        <v>0</v>
      </c>
      <c r="CW113" s="140">
        <f>(COUNTIFS('Estruturante Móvel'!$M:$M,$B113,'Estruturante Móvel'!$C:$C,"&lt;&gt;PREVISTO",'Estruturante Móvel'!$G:$G,CV$4))</f>
        <v>0</v>
      </c>
      <c r="CX113" s="139">
        <f>(COUNTIFS('Estruturante Móvel'!$M:$M,$B113,'Estruturante Móvel'!$AM:$AM,CX$4))-(COUNTIFS('Estruturante Móvel'!$M:$M,$B113,'Estruturante Móvel'!$AM:$AM,CX$4,'Estruturante Móvel'!$AQ:$AQ,"REPARO FO"))</f>
        <v>0</v>
      </c>
      <c r="CY113" s="140">
        <f>(COUNTIFS('Estruturante Móvel'!$M:$M,$B113,'Estruturante Móvel'!$C:$C,"&lt;&gt;PREVISTO",'Estruturante Móvel'!$G:$G,CX$4))</f>
        <v>0</v>
      </c>
      <c r="CZ113" s="139">
        <f>(COUNTIFS('Estruturante Móvel'!$M:$M,$B113,'Estruturante Móvel'!$AM:$AM,CZ$4))-(COUNTIFS('Estruturante Móvel'!$M:$M,$B113,'Estruturante Móvel'!$AM:$AM,CZ$4,'Estruturante Móvel'!$AQ:$AQ,"REPARO FO"))</f>
        <v>0</v>
      </c>
      <c r="DA113" s="140">
        <f>(COUNTIFS('Estruturante Móvel'!$M:$M,$B113,'Estruturante Móvel'!$C:$C,"&lt;&gt;PREVISTO",'Estruturante Móvel'!$G:$G,CZ$4))</f>
        <v>0</v>
      </c>
      <c r="DB113" s="139">
        <f>(COUNTIFS('Estruturante Móvel'!$M:$M,$B113,'Estruturante Móvel'!$AM:$AM,DB$4))-(COUNTIFS('Estruturante Móvel'!$M:$M,$B113,'Estruturante Móvel'!$AM:$AM,DB$4,'Estruturante Móvel'!$AQ:$AQ,"REPARO FO"))</f>
        <v>0</v>
      </c>
      <c r="DC113" s="140">
        <f>(COUNTIFS('Estruturante Móvel'!$M:$M,$B113,'Estruturante Móvel'!$C:$C,"&lt;&gt;PREVISTO",'Estruturante Móvel'!$G:$G,DB$4))</f>
        <v>0</v>
      </c>
      <c r="DD113" s="139">
        <f>(COUNTIFS('Estruturante Móvel'!$M:$M,$B113,'Estruturante Móvel'!$AM:$AM,DD$4))-(COUNTIFS('Estruturante Móvel'!$M:$M,$B113,'Estruturante Móvel'!$AM:$AM,DD$4,'Estruturante Móvel'!$AQ:$AQ,"REPARO FO"))</f>
        <v>0</v>
      </c>
      <c r="DE113" s="140">
        <f>(COUNTIFS('Estruturante Móvel'!$M:$M,$B113,'Estruturante Móvel'!$C:$C,"&lt;&gt;PREVISTO",'Estruturante Móvel'!$G:$G,DD$4))</f>
        <v>0</v>
      </c>
      <c r="DF113" s="139">
        <f>(COUNTIFS('Estruturante Móvel'!$M:$M,$B113,'Estruturante Móvel'!$AM:$AM,DF$4))-(COUNTIFS('Estruturante Móvel'!$M:$M,$B113,'Estruturante Móvel'!$AM:$AM,DF$4,'Estruturante Móvel'!$AQ:$AQ,"REPARO FO"))</f>
        <v>0</v>
      </c>
      <c r="DG113" s="140">
        <f>(COUNTIFS('Estruturante Móvel'!$M:$M,$B113,'Estruturante Móvel'!$C:$C,"&lt;&gt;PREVISTO",'Estruturante Móvel'!$G:$G,DF$4))</f>
        <v>0</v>
      </c>
      <c r="DH113" s="139">
        <f>(COUNTIFS('Estruturante Móvel'!$M:$M,$B113,'Estruturante Móvel'!$AM:$AM,DH$4))-(COUNTIFS('Estruturante Móvel'!$M:$M,$B113,'Estruturante Móvel'!$AM:$AM,DH$4,'Estruturante Móvel'!$AQ:$AQ,"REPARO FO"))</f>
        <v>0</v>
      </c>
      <c r="DI113" s="140">
        <f>(COUNTIFS('Estruturante Móvel'!$M:$M,$B113,'Estruturante Móvel'!$C:$C,"&lt;&gt;PREVISTO",'Estruturante Móvel'!$G:$G,DH$4))</f>
        <v>0</v>
      </c>
      <c r="DJ113" s="139">
        <f>(COUNTIFS('Estruturante Móvel'!$M:$M,$B113,'Estruturante Móvel'!$AM:$AM,DJ$4))-(COUNTIFS('Estruturante Móvel'!$M:$M,$B113,'Estruturante Móvel'!$AM:$AM,DJ$4,'Estruturante Móvel'!$AQ:$AQ,"REPARO FO"))</f>
        <v>0</v>
      </c>
      <c r="DK113" s="140">
        <f>(COUNTIFS('Estruturante Móvel'!$M:$M,$B113,'Estruturante Móvel'!$C:$C,"&lt;&gt;PREVISTO",'Estruturante Móvel'!$G:$G,DJ$4))</f>
        <v>0</v>
      </c>
      <c r="DL113" s="139">
        <f>(COUNTIFS('Estruturante Móvel'!$M:$M,$B113,'Estruturante Móvel'!$AM:$AM,DL$4))-(COUNTIFS('Estruturante Móvel'!$M:$M,$B113,'Estruturante Móvel'!$AM:$AM,DL$4,'Estruturante Móvel'!$AQ:$AQ,"REPARO FO"))</f>
        <v>0</v>
      </c>
      <c r="DM113" s="140">
        <f>(COUNTIFS('Estruturante Móvel'!$M:$M,$B113,'Estruturante Móvel'!$C:$C,"&lt;&gt;PREVISTO",'Estruturante Móvel'!$G:$G,DL$4))</f>
        <v>0</v>
      </c>
      <c r="DN113" s="139">
        <f>(COUNTIFS('Estruturante Móvel'!$M:$M,$B113,'Estruturante Móvel'!$AM:$AM,DN$4))-(COUNTIFS('Estruturante Móvel'!$M:$M,$B113,'Estruturante Móvel'!$AM:$AM,DN$4,'Estruturante Móvel'!$AQ:$AQ,"REPARO FO"))</f>
        <v>0</v>
      </c>
      <c r="DO113" s="140">
        <f>(COUNTIFS('Estruturante Móvel'!$M:$M,$B113,'Estruturante Móvel'!$C:$C,"&lt;&gt;PREVISTO",'Estruturante Móvel'!$G:$G,DN$4))</f>
        <v>0</v>
      </c>
      <c r="DP113" s="139">
        <f>(COUNTIFS('Estruturante Móvel'!$M:$M,$B113,'Estruturante Móvel'!$AM:$AM,DP$4))-(COUNTIFS('Estruturante Móvel'!$M:$M,$B113,'Estruturante Móvel'!$AM:$AM,DP$4,'Estruturante Móvel'!$AQ:$AQ,"REPARO FO"))</f>
        <v>0</v>
      </c>
      <c r="DQ113" s="140">
        <f>(COUNTIFS('Estruturante Móvel'!$M:$M,$B113,'Estruturante Móvel'!$C:$C,"&lt;&gt;PREVISTO",'Estruturante Móvel'!$G:$G,DP$4))</f>
        <v>0</v>
      </c>
      <c r="DR113" s="139">
        <f>(COUNTIFS('Estruturante Móvel'!$M:$M,$B113,'Estruturante Móvel'!$AM:$AM,DR$4))-(COUNTIFS('Estruturante Móvel'!$M:$M,$B113,'Estruturante Móvel'!$AM:$AM,DR$4,'Estruturante Móvel'!$AQ:$AQ,"REPARO FO"))</f>
        <v>0</v>
      </c>
      <c r="DS113" s="140">
        <f>(COUNTIFS('Estruturante Móvel'!$M:$M,$B113,'Estruturante Móvel'!$C:$C,"&lt;&gt;PREVISTO",'Estruturante Móvel'!$G:$G,DR$4))</f>
        <v>0</v>
      </c>
      <c r="DT113" s="139">
        <f>(COUNTIFS('Estruturante Móvel'!$M:$M,$B113,'Estruturante Móvel'!$AM:$AM,DT$4))-(COUNTIFS('Estruturante Móvel'!$M:$M,$B113,'Estruturante Móvel'!$AM:$AM,DT$4,'Estruturante Móvel'!$AQ:$AQ,"REPARO FO"))</f>
        <v>0</v>
      </c>
      <c r="DU113" s="140">
        <f>(COUNTIFS('Estruturante Móvel'!$M:$M,$B113,'Estruturante Móvel'!$C:$C,"&lt;&gt;PREVISTO",'Estruturante Móvel'!$G:$G,DT$4))</f>
        <v>0</v>
      </c>
      <c r="DV113" s="139">
        <f>(COUNTIFS('Estruturante Móvel'!$M:$M,$B113,'Estruturante Móvel'!$AM:$AM,DV$4))-(COUNTIFS('Estruturante Móvel'!$M:$M,$B113,'Estruturante Móvel'!$AM:$AM,DV$4,'Estruturante Móvel'!$AQ:$AQ,"REPARO FO"))</f>
        <v>0</v>
      </c>
      <c r="DW113" s="140">
        <f>(COUNTIFS('Estruturante Móvel'!$M:$M,$B113,'Estruturante Móvel'!$C:$C,"&lt;&gt;PREVISTO",'Estruturante Móvel'!$G:$G,DV$4))</f>
        <v>0</v>
      </c>
      <c r="DX113" s="139">
        <f>(COUNTIFS('Estruturante Móvel'!$M:$M,$B113,'Estruturante Móvel'!$AM:$AM,DX$4))-(COUNTIFS('Estruturante Móvel'!$M:$M,$B113,'Estruturante Móvel'!$AM:$AM,DX$4,'Estruturante Móvel'!$AQ:$AQ,"REPARO FO"))</f>
        <v>0</v>
      </c>
      <c r="DY113" s="140">
        <f>(COUNTIFS('Estruturante Móvel'!$M:$M,$B113,'Estruturante Móvel'!$C:$C,"&lt;&gt;PREVISTO",'Estruturante Móvel'!$G:$G,DX$4))</f>
        <v>0</v>
      </c>
      <c r="DZ113" s="139">
        <f>(COUNTIFS('Estruturante Móvel'!$M:$M,$B113,'Estruturante Móvel'!$AM:$AM,DZ$4))-(COUNTIFS('Estruturante Móvel'!$M:$M,$B113,'Estruturante Móvel'!$AM:$AM,DZ$4,'Estruturante Móvel'!$AQ:$AQ,"REPARO FO"))</f>
        <v>0</v>
      </c>
      <c r="EA113" s="140">
        <f>(COUNTIFS('Estruturante Móvel'!$M:$M,$B113,'Estruturante Móvel'!$C:$C,"&lt;&gt;PREVISTO",'Estruturante Móvel'!$G:$G,DZ$4))</f>
        <v>0</v>
      </c>
      <c r="EB113" s="139">
        <f>(COUNTIFS('Estruturante Móvel'!$M:$M,$B113,'Estruturante Móvel'!$AM:$AM,EB$4))-(COUNTIFS('Estruturante Móvel'!$M:$M,$B113,'Estruturante Móvel'!$AM:$AM,EB$4,'Estruturante Móvel'!$AQ:$AQ,"REPARO FO"))</f>
        <v>0</v>
      </c>
      <c r="EC113" s="140">
        <f>(COUNTIFS('Estruturante Móvel'!$M:$M,$B113,'Estruturante Móvel'!$C:$C,"&lt;&gt;PREVISTO",'Estruturante Móvel'!$G:$G,EB$4))</f>
        <v>0</v>
      </c>
      <c r="ED113" s="139">
        <f>(COUNTIFS('Estruturante Móvel'!$M:$M,$B113,'Estruturante Móvel'!$AM:$AM,ED$4))-(COUNTIFS('Estruturante Móvel'!$M:$M,$B113,'Estruturante Móvel'!$AM:$AM,ED$4,'Estruturante Móvel'!$AQ:$AQ,"REPARO FO"))</f>
        <v>0</v>
      </c>
      <c r="EE113" s="140">
        <f>(COUNTIFS('Estruturante Móvel'!$M:$M,$B113,'Estruturante Móvel'!$C:$C,"&lt;&gt;PREVISTO",'Estruturante Móvel'!$G:$G,ED$4))</f>
        <v>0</v>
      </c>
      <c r="EF113" s="139">
        <f>(COUNTIFS('Estruturante Móvel'!$M:$M,$B113,'Estruturante Móvel'!$AM:$AM,EF$4))-(COUNTIFS('Estruturante Móvel'!$M:$M,$B113,'Estruturante Móvel'!$AM:$AM,EF$4,'Estruturante Móvel'!$AQ:$AQ,"REPARO FO"))</f>
        <v>0</v>
      </c>
      <c r="EG113" s="140">
        <f>(COUNTIFS('Estruturante Móvel'!$M:$M,$B113,'Estruturante Móvel'!$C:$C,"&lt;&gt;PREVISTO",'Estruturante Móvel'!$G:$G,EF$4))</f>
        <v>0</v>
      </c>
      <c r="EH113" s="139">
        <f>(COUNTIFS('Estruturante Móvel'!$M:$M,$B113,'Estruturante Móvel'!$AM:$AM,EH$4))-(COUNTIFS('Estruturante Móvel'!$M:$M,$B113,'Estruturante Móvel'!$AM:$AM,EH$4,'Estruturante Móvel'!$AQ:$AQ,"REPARO FO"))</f>
        <v>0</v>
      </c>
      <c r="EI113" s="140">
        <f>(COUNTIFS('Estruturante Móvel'!$M:$M,$B113,'Estruturante Móvel'!$C:$C,"&lt;&gt;PREVISTO",'Estruturante Móvel'!$G:$G,EH$4))</f>
        <v>0</v>
      </c>
      <c r="EJ113" s="139">
        <f>(COUNTIFS('Estruturante Móvel'!$M:$M,$B113,'Estruturante Móvel'!$AM:$AM,EJ$4))-(COUNTIFS('Estruturante Móvel'!$M:$M,$B113,'Estruturante Móvel'!$AM:$AM,EJ$4,'Estruturante Móvel'!$AQ:$AQ,"REPARO FO"))</f>
        <v>0</v>
      </c>
      <c r="EK113" s="140">
        <f>(COUNTIFS('Estruturante Móvel'!$M:$M,$B113,'Estruturante Móvel'!$C:$C,"&lt;&gt;PREVISTO",'Estruturante Móvel'!$G:$G,EJ$4))</f>
        <v>0</v>
      </c>
      <c r="EL113" s="139">
        <f>(COUNTIFS('Estruturante Móvel'!$M:$M,$B113,'Estruturante Móvel'!$AM:$AM,EL$4))-(COUNTIFS('Estruturante Móvel'!$M:$M,$B113,'Estruturante Móvel'!$AM:$AM,EL$4,'Estruturante Móvel'!$AQ:$AQ,"REPARO FO"))</f>
        <v>0</v>
      </c>
      <c r="EM113" s="140">
        <f>(COUNTIFS('Estruturante Móvel'!$M:$M,$B113,'Estruturante Móvel'!$C:$C,"&lt;&gt;PREVISTO",'Estruturante Móvel'!$G:$G,EL$4))</f>
        <v>0</v>
      </c>
      <c r="EN113" s="139">
        <f>(COUNTIFS('Estruturante Móvel'!$M:$M,$B113,'Estruturante Móvel'!$AM:$AM,EN$4))-(COUNTIFS('Estruturante Móvel'!$M:$M,$B113,'Estruturante Móvel'!$AM:$AM,EN$4,'Estruturante Móvel'!$AQ:$AQ,"REPARO FO"))</f>
        <v>0</v>
      </c>
      <c r="EO113" s="140">
        <f>(COUNTIFS('Estruturante Móvel'!$M:$M,$B113,'Estruturante Móvel'!$C:$C,"&lt;&gt;PREVISTO",'Estruturante Móvel'!$G:$G,EN$4))</f>
        <v>0</v>
      </c>
      <c r="EP113" s="139">
        <f>(COUNTIFS('Estruturante Móvel'!$M:$M,$B113,'Estruturante Móvel'!$AM:$AM,EP$4))-(COUNTIFS('Estruturante Móvel'!$M:$M,$B113,'Estruturante Móvel'!$AM:$AM,EP$4,'Estruturante Móvel'!$AQ:$AQ,"REPARO FO"))</f>
        <v>0</v>
      </c>
      <c r="EQ113" s="140">
        <f>(COUNTIFS('Estruturante Móvel'!$M:$M,$B113,'Estruturante Móvel'!$C:$C,"&lt;&gt;PREVISTO",'Estruturante Móvel'!$G:$G,EP$4))</f>
        <v>0</v>
      </c>
      <c r="ER113" s="139">
        <f>(COUNTIFS('Estruturante Móvel'!$M:$M,$B113,'Estruturante Móvel'!$AM:$AM,ER$4))-(COUNTIFS('Estruturante Móvel'!$M:$M,$B113,'Estruturante Móvel'!$AM:$AM,ER$4,'Estruturante Móvel'!$AQ:$AQ,"REPARO FO"))</f>
        <v>0</v>
      </c>
      <c r="ES113" s="140">
        <f>(COUNTIFS('Estruturante Móvel'!$M:$M,$B113,'Estruturante Móvel'!$C:$C,"&lt;&gt;PREVISTO",'Estruturante Móvel'!$G:$G,ER$4))</f>
        <v>0</v>
      </c>
      <c r="ET113" s="139">
        <f>(COUNTIFS('Estruturante Móvel'!$M:$M,$B113,'Estruturante Móvel'!$AM:$AM,ET$4))-(COUNTIFS('Estruturante Móvel'!$M:$M,$B113,'Estruturante Móvel'!$AM:$AM,ET$4,'Estruturante Móvel'!$AQ:$AQ,"REPARO FO"))</f>
        <v>0</v>
      </c>
      <c r="EU113" s="140">
        <f>(COUNTIFS('Estruturante Móvel'!$M:$M,$B113,'Estruturante Móvel'!$C:$C,"&lt;&gt;PREVISTO",'Estruturante Móvel'!$G:$G,ET$4))</f>
        <v>0</v>
      </c>
      <c r="EV113" s="139">
        <f>(COUNTIFS('Estruturante Móvel'!$M:$M,$B113,'Estruturante Móvel'!$AM:$AM,EV$4))-(COUNTIFS('Estruturante Móvel'!$M:$M,$B113,'Estruturante Móvel'!$AM:$AM,EV$4,'Estruturante Móvel'!$AQ:$AQ,"REPARO FO"))</f>
        <v>0</v>
      </c>
      <c r="EW113" s="140">
        <f>(COUNTIFS('Estruturante Móvel'!$M:$M,$B113,'Estruturante Móvel'!$C:$C,"&lt;&gt;PREVISTO",'Estruturante Móvel'!$G:$G,EV$4))</f>
        <v>0</v>
      </c>
      <c r="EX113" s="139">
        <f>(COUNTIFS('Estruturante Móvel'!$M:$M,$B113,'Estruturante Móvel'!$AM:$AM,EX$4))-(COUNTIFS('Estruturante Móvel'!$M:$M,$B113,'Estruturante Móvel'!$AM:$AM,EX$4,'Estruturante Móvel'!$AQ:$AQ,"REPARO FO"))</f>
        <v>0</v>
      </c>
      <c r="EY113" s="140">
        <f>(COUNTIFS('Estruturante Móvel'!$M:$M,$B113,'Estruturante Móvel'!$C:$C,"&lt;&gt;PREVISTO",'Estruturante Móvel'!$G:$G,EX$4))</f>
        <v>0</v>
      </c>
      <c r="EZ113" s="139">
        <f>(COUNTIFS('Estruturante Móvel'!$M:$M,$B113,'Estruturante Móvel'!$AM:$AM,EZ$4))-(COUNTIFS('Estruturante Móvel'!$M:$M,$B113,'Estruturante Móvel'!$AM:$AM,EZ$4,'Estruturante Móvel'!$AQ:$AQ,"REPARO FO"))</f>
        <v>0</v>
      </c>
      <c r="FA113" s="140">
        <f>(COUNTIFS('Estruturante Móvel'!$M:$M,$B113,'Estruturante Móvel'!$C:$C,"&lt;&gt;PREVISTO",'Estruturante Móvel'!$G:$G,EZ$4))</f>
        <v>0</v>
      </c>
      <c r="FB113" s="139">
        <f>(COUNTIFS('Estruturante Móvel'!$M:$M,$B113,'Estruturante Móvel'!$AM:$AM,FB$4))-(COUNTIFS('Estruturante Móvel'!$M:$M,$B113,'Estruturante Móvel'!$AM:$AM,FB$4,'Estruturante Móvel'!$AQ:$AQ,"REPARO FO"))</f>
        <v>0</v>
      </c>
      <c r="FC113" s="140">
        <f>(COUNTIFS('Estruturante Móvel'!$M:$M,$B113,'Estruturante Móvel'!$C:$C,"&lt;&gt;PREVISTO",'Estruturante Móvel'!$G:$G,FB$4))</f>
        <v>0</v>
      </c>
      <c r="FD113" s="139">
        <f>(COUNTIFS('Estruturante Móvel'!$M:$M,$B113,'Estruturante Móvel'!$AM:$AM,FD$4))-(COUNTIFS('Estruturante Móvel'!$M:$M,$B113,'Estruturante Móvel'!$AM:$AM,FD$4,'Estruturante Móvel'!$AQ:$AQ,"REPARO FO"))</f>
        <v>0</v>
      </c>
      <c r="FE113" s="140">
        <f>(COUNTIFS('Estruturante Móvel'!$M:$M,$B113,'Estruturante Móvel'!$C:$C,"&lt;&gt;PREVISTO",'Estruturante Móvel'!$G:$G,FD$4))</f>
        <v>0</v>
      </c>
      <c r="FF113" s="139">
        <f>(COUNTIFS('Estruturante Móvel'!$M:$M,$B113,'Estruturante Móvel'!$AM:$AM,FF$4))-(COUNTIFS('Estruturante Móvel'!$M:$M,$B113,'Estruturante Móvel'!$AM:$AM,FF$4,'Estruturante Móvel'!$AQ:$AQ,"REPARO FO"))</f>
        <v>0</v>
      </c>
      <c r="FG113" s="140">
        <f>(COUNTIFS('Estruturante Móvel'!$M:$M,$B113,'Estruturante Móvel'!$C:$C,"&lt;&gt;PREVISTO",'Estruturante Móvel'!$G:$G,FF$4))</f>
        <v>0</v>
      </c>
      <c r="FH113" s="139">
        <f>(COUNTIFS('Estruturante Móvel'!$M:$M,$B113,'Estruturante Móvel'!$AM:$AM,FH$4))-(COUNTIFS('Estruturante Móvel'!$M:$M,$B113,'Estruturante Móvel'!$AM:$AM,FH$4,'Estruturante Móvel'!$AQ:$AQ,"REPARO FO"))</f>
        <v>0</v>
      </c>
      <c r="FI113" s="140">
        <f>(COUNTIFS('Estruturante Móvel'!$M:$M,$B113,'Estruturante Móvel'!$C:$C,"&lt;&gt;PREVISTO",'Estruturante Móvel'!$G:$G,FH$4))</f>
        <v>0</v>
      </c>
      <c r="FJ113" s="139">
        <f>(COUNTIFS('Estruturante Móvel'!$M:$M,$B113,'Estruturante Móvel'!$AM:$AM,FJ$4))-(COUNTIFS('Estruturante Móvel'!$M:$M,$B113,'Estruturante Móvel'!$AM:$AM,FJ$4,'Estruturante Móvel'!$AQ:$AQ,"REPARO FO"))</f>
        <v>0</v>
      </c>
      <c r="FK113" s="140">
        <f>(COUNTIFS('Estruturante Móvel'!$M:$M,$B113,'Estruturante Móvel'!$C:$C,"&lt;&gt;PREVISTO",'Estruturante Móvel'!$G:$G,FJ$4))</f>
        <v>0</v>
      </c>
      <c r="FL113" s="139">
        <f>(COUNTIFS('Estruturante Móvel'!$M:$M,$B113,'Estruturante Móvel'!$AM:$AM,FL$4))-(COUNTIFS('Estruturante Móvel'!$M:$M,$B113,'Estruturante Móvel'!$AM:$AM,FL$4,'Estruturante Móvel'!$AQ:$AQ,"REPARO FO"))</f>
        <v>0</v>
      </c>
      <c r="FM113" s="140">
        <f>(COUNTIFS('Estruturante Móvel'!$M:$M,$B113,'Estruturante Móvel'!$C:$C,"&lt;&gt;PREVISTO",'Estruturante Móvel'!$G:$G,FL$4))</f>
        <v>0</v>
      </c>
      <c r="FN113" s="139">
        <f>(COUNTIFS('Estruturante Móvel'!$M:$M,$B113,'Estruturante Móvel'!$AM:$AM,FN$4))-(COUNTIFS('Estruturante Móvel'!$M:$M,$B113,'Estruturante Móvel'!$AM:$AM,FN$4,'Estruturante Móvel'!$AQ:$AQ,"REPARO FO"))</f>
        <v>0</v>
      </c>
      <c r="FO113" s="140">
        <f>(COUNTIFS('Estruturante Móvel'!$M:$M,$B113,'Estruturante Móvel'!$C:$C,"&lt;&gt;PREVISTO",'Estruturante Móvel'!$G:$G,FN$4))</f>
        <v>0</v>
      </c>
      <c r="FP113" s="139">
        <f>(COUNTIFS('Estruturante Móvel'!$M:$M,$B113,'Estruturante Móvel'!$AM:$AM,FP$4))-(COUNTIFS('Estruturante Móvel'!$M:$M,$B113,'Estruturante Móvel'!$AM:$AM,FP$4,'Estruturante Móvel'!$AQ:$AQ,"REPARO FO"))</f>
        <v>0</v>
      </c>
      <c r="FQ113" s="140">
        <f>(COUNTIFS('Estruturante Móvel'!$M:$M,$B113,'Estruturante Móvel'!$C:$C,"&lt;&gt;PREVISTO",'Estruturante Móvel'!$G:$G,FP$4))</f>
        <v>0</v>
      </c>
      <c r="FR113" s="139">
        <f>(COUNTIFS('Estruturante Móvel'!$M:$M,$B113,'Estruturante Móvel'!$AM:$AM,FR$4))-(COUNTIFS('Estruturante Móvel'!$M:$M,$B113,'Estruturante Móvel'!$AM:$AM,FR$4,'Estruturante Móvel'!$AQ:$AQ,"REPARO FO"))</f>
        <v>0</v>
      </c>
      <c r="FS113" s="140">
        <f>(COUNTIFS('Estruturante Móvel'!$M:$M,$B113,'Estruturante Móvel'!$C:$C,"&lt;&gt;PREVISTO",'Estruturante Móvel'!$G:$G,FR$4))</f>
        <v>0</v>
      </c>
      <c r="FT113" s="139">
        <f>(COUNTIFS('Estruturante Móvel'!$M:$M,$B113,'Estruturante Móvel'!$AM:$AM,FT$4))-(COUNTIFS('Estruturante Móvel'!$M:$M,$B113,'Estruturante Móvel'!$AM:$AM,FT$4,'Estruturante Móvel'!$AQ:$AQ,"REPARO FO"))</f>
        <v>0</v>
      </c>
      <c r="FU113" s="140">
        <f>(COUNTIFS('Estruturante Móvel'!$M:$M,$B113,'Estruturante Móvel'!$C:$C,"&lt;&gt;PREVISTO",'Estruturante Móvel'!$G:$G,FT$4))</f>
        <v>0</v>
      </c>
      <c r="FV113" s="139">
        <f>(COUNTIFS('Estruturante Móvel'!$M:$M,$B113,'Estruturante Móvel'!$AM:$AM,FV$4))-(COUNTIFS('Estruturante Móvel'!$M:$M,$B113,'Estruturante Móvel'!$AM:$AM,FV$4,'Estruturante Móvel'!$AQ:$AQ,"REPARO FO"))</f>
        <v>0</v>
      </c>
      <c r="FW113" s="140">
        <f>(COUNTIFS('Estruturante Móvel'!$M:$M,$B113,'Estruturante Móvel'!$C:$C,"&lt;&gt;PREVISTO",'Estruturante Móvel'!$G:$G,FV$4))</f>
        <v>0</v>
      </c>
      <c r="FX113" s="139">
        <f>(COUNTIFS('Estruturante Móvel'!$M:$M,$B113,'Estruturante Móvel'!$AM:$AM,FX$4))-(COUNTIFS('Estruturante Móvel'!$M:$M,$B113,'Estruturante Móvel'!$AM:$AM,FX$4,'Estruturante Móvel'!$AQ:$AQ,"REPARO FO"))</f>
        <v>0</v>
      </c>
      <c r="FY113" s="140">
        <f>(COUNTIFS('Estruturante Móvel'!$M:$M,$B113,'Estruturante Móvel'!$C:$C,"&lt;&gt;PREVISTO",'Estruturante Móvel'!$G:$G,FX$4))</f>
        <v>0</v>
      </c>
      <c r="FZ113" s="139">
        <f>(COUNTIFS('Estruturante Móvel'!$M:$M,$B113,'Estruturante Móvel'!$AM:$AM,FZ$4))-(COUNTIFS('Estruturante Móvel'!$M:$M,$B113,'Estruturante Móvel'!$AM:$AM,FZ$4,'Estruturante Móvel'!$AQ:$AQ,"REPARO FO"))</f>
        <v>0</v>
      </c>
      <c r="GA113" s="140">
        <f>(COUNTIFS('Estruturante Móvel'!$M:$M,$B113,'Estruturante Móvel'!$C:$C,"&lt;&gt;PREVISTO",'Estruturante Móvel'!$G:$G,FZ$4))</f>
        <v>0</v>
      </c>
      <c r="GB113" s="139">
        <f>(COUNTIFS('Estruturante Móvel'!$M:$M,$B113,'Estruturante Móvel'!$AM:$AM,GB$4))-(COUNTIFS('Estruturante Móvel'!$M:$M,$B113,'Estruturante Móvel'!$AM:$AM,GB$4,'Estruturante Móvel'!$AQ:$AQ,"REPARO FO"))</f>
        <v>0</v>
      </c>
      <c r="GC113" s="140">
        <f>(COUNTIFS('Estruturante Móvel'!$M:$M,$B113,'Estruturante Móvel'!$C:$C,"&lt;&gt;PREVISTO",'Estruturante Móvel'!$G:$G,GB$4))</f>
        <v>0</v>
      </c>
      <c r="GD113" s="139">
        <f>(COUNTIFS('Estruturante Móvel'!$M:$M,$B113,'Estruturante Móvel'!$AM:$AM,GD$4))-(COUNTIFS('Estruturante Móvel'!$M:$M,$B113,'Estruturante Móvel'!$AM:$AM,GD$4,'Estruturante Móvel'!$AQ:$AQ,"REPARO FO"))</f>
        <v>0</v>
      </c>
      <c r="GE113" s="140">
        <f>(COUNTIFS('Estruturante Móvel'!$M:$M,$B113,'Estruturante Móvel'!$C:$C,"&lt;&gt;PREVISTO",'Estruturante Móvel'!$G:$G,GD$4))</f>
        <v>0</v>
      </c>
      <c r="GF113" s="139">
        <f>(COUNTIFS('Estruturante Móvel'!$M:$M,$B113,'Estruturante Móvel'!$AM:$AM,GF$4))-(COUNTIFS('Estruturante Móvel'!$M:$M,$B113,'Estruturante Móvel'!$AM:$AM,GF$4,'Estruturante Móvel'!$AQ:$AQ,"REPARO FO"))</f>
        <v>0</v>
      </c>
      <c r="GG113" s="140">
        <f>(COUNTIFS('Estruturante Móvel'!$M:$M,$B113,'Estruturante Móvel'!$C:$C,"&lt;&gt;PREVISTO",'Estruturante Móvel'!$G:$G,GF$4))</f>
        <v>0</v>
      </c>
      <c r="GH113" s="139">
        <f>(COUNTIFS('Estruturante Móvel'!$M:$M,$B113,'Estruturante Móvel'!$AM:$AM,GH$4))-(COUNTIFS('Estruturante Móvel'!$M:$M,$B113,'Estruturante Móvel'!$AM:$AM,GH$4,'Estruturante Móvel'!$AQ:$AQ,"REPARO FO"))</f>
        <v>0</v>
      </c>
      <c r="GI113" s="140">
        <f>(COUNTIFS('Estruturante Móvel'!$M:$M,$B113,'Estruturante Móvel'!$C:$C,"&lt;&gt;PREVISTO",'Estruturante Móvel'!$G:$G,GH$4))</f>
        <v>0</v>
      </c>
      <c r="GJ113" s="139">
        <f>(COUNTIFS('Estruturante Móvel'!$M:$M,$B113,'Estruturante Móvel'!$AM:$AM,GJ$4))-(COUNTIFS('Estruturante Móvel'!$M:$M,$B113,'Estruturante Móvel'!$AM:$AM,GJ$4,'Estruturante Móvel'!$AQ:$AQ,"REPARO FO"))</f>
        <v>0</v>
      </c>
      <c r="GK113" s="140">
        <f>(COUNTIFS('Estruturante Móvel'!$M:$M,$B113,'Estruturante Móvel'!$C:$C,"&lt;&gt;PREVISTO",'Estruturante Móvel'!$G:$G,GJ$4))</f>
        <v>0</v>
      </c>
      <c r="GL113" s="139">
        <f>(COUNTIFS('Estruturante Móvel'!$M:$M,$B113,'Estruturante Móvel'!$AM:$AM,GL$4))-(COUNTIFS('Estruturante Móvel'!$M:$M,$B113,'Estruturante Móvel'!$AM:$AM,GL$4,'Estruturante Móvel'!$AQ:$AQ,"REPARO FO"))</f>
        <v>0</v>
      </c>
      <c r="GM113" s="140">
        <f>(COUNTIFS('Estruturante Móvel'!$M:$M,$B113,'Estruturante Móvel'!$C:$C,"&lt;&gt;PREVISTO",'Estruturante Móvel'!$G:$G,GL$4))</f>
        <v>0</v>
      </c>
      <c r="GN113" s="139">
        <f>(COUNTIFS('Estruturante Móvel'!$M:$M,$B113,'Estruturante Móvel'!$AM:$AM,GN$4))-(COUNTIFS('Estruturante Móvel'!$M:$M,$B113,'Estruturante Móvel'!$AM:$AM,GN$4,'Estruturante Móvel'!$AQ:$AQ,"REPARO FO"))</f>
        <v>0</v>
      </c>
      <c r="GO113" s="140">
        <f>(COUNTIFS('Estruturante Móvel'!$M:$M,$B113,'Estruturante Móvel'!$C:$C,"&lt;&gt;PREVISTO",'Estruturante Móvel'!$G:$G,GN$4))</f>
        <v>0</v>
      </c>
      <c r="GP113" s="139">
        <f>(COUNTIFS('Estruturante Móvel'!$M:$M,$B113,'Estruturante Móvel'!$AM:$AM,GP$4))-(COUNTIFS('Estruturante Móvel'!$M:$M,$B113,'Estruturante Móvel'!$AM:$AM,GP$4,'Estruturante Móvel'!$AQ:$AQ,"REPARO FO"))</f>
        <v>0</v>
      </c>
      <c r="GQ113" s="140">
        <f>(COUNTIFS('Estruturante Móvel'!$M:$M,$B113,'Estruturante Móvel'!$C:$C,"&lt;&gt;PREVISTO",'Estruturante Móvel'!$G:$G,GP$4))</f>
        <v>0</v>
      </c>
      <c r="GR113" s="139">
        <f>(COUNTIFS('Estruturante Móvel'!$M:$M,$B113,'Estruturante Móvel'!$AM:$AM,GR$4))-(COUNTIFS('Estruturante Móvel'!$M:$M,$B113,'Estruturante Móvel'!$AM:$AM,GR$4,'Estruturante Móvel'!$AQ:$AQ,"REPARO FO"))</f>
        <v>0</v>
      </c>
      <c r="GS113" s="140">
        <f>(COUNTIFS('Estruturante Móvel'!$M:$M,$B113,'Estruturante Móvel'!$C:$C,"&lt;&gt;PREVISTO",'Estruturante Móvel'!$G:$G,GR$4))</f>
        <v>0</v>
      </c>
      <c r="GT113" s="139">
        <f>(COUNTIFS('Estruturante Móvel'!$M:$M,$B113,'Estruturante Móvel'!$AM:$AM,GT$4))-(COUNTIFS('Estruturante Móvel'!$M:$M,$B113,'Estruturante Móvel'!$AM:$AM,GT$4,'Estruturante Móvel'!$AQ:$AQ,"REPARO FO"))</f>
        <v>0</v>
      </c>
      <c r="GU113" s="140">
        <f>(COUNTIFS('Estruturante Móvel'!$M:$M,$B113,'Estruturante Móvel'!$C:$C,"&lt;&gt;PREVISTO",'Estruturante Móvel'!$G:$G,GT$4))</f>
        <v>0</v>
      </c>
      <c r="GV113" s="139">
        <f>(COUNTIFS('Estruturante Móvel'!$M:$M,$B113,'Estruturante Móvel'!$AM:$AM,GV$4))-(COUNTIFS('Estruturante Móvel'!$M:$M,$B113,'Estruturante Móvel'!$AM:$AM,GV$4,'Estruturante Móvel'!$AQ:$AQ,"REPARO FO"))</f>
        <v>0</v>
      </c>
      <c r="GW113" s="140">
        <f>(COUNTIFS('Estruturante Móvel'!$M:$M,$B113,'Estruturante Móvel'!$C:$C,"&lt;&gt;PREVISTO",'Estruturante Móvel'!$G:$G,GV$4))</f>
        <v>0</v>
      </c>
      <c r="GX113" s="139">
        <f>(COUNTIFS('Estruturante Móvel'!$M:$M,$B113,'Estruturante Móvel'!$AM:$AM,GX$4))-(COUNTIFS('Estruturante Móvel'!$M:$M,$B113,'Estruturante Móvel'!$AM:$AM,GX$4,'Estruturante Móvel'!$AQ:$AQ,"REPARO FO"))</f>
        <v>0</v>
      </c>
      <c r="GY113" s="140">
        <f>(COUNTIFS('Estruturante Móvel'!$M:$M,$B113,'Estruturante Móvel'!$C:$C,"&lt;&gt;PREVISTO",'Estruturante Móvel'!$G:$G,GX$4))</f>
        <v>0</v>
      </c>
      <c r="GZ113" s="139">
        <f>(COUNTIFS('Estruturante Móvel'!$M:$M,$B113,'Estruturante Móvel'!$AM:$AM,GZ$4))-(COUNTIFS('Estruturante Móvel'!$M:$M,$B113,'Estruturante Móvel'!$AM:$AM,GZ$4,'Estruturante Móvel'!$AQ:$AQ,"REPARO FO"))</f>
        <v>0</v>
      </c>
      <c r="HA113" s="140">
        <f>(COUNTIFS('Estruturante Móvel'!$M:$M,$B113,'Estruturante Móvel'!$C:$C,"&lt;&gt;PREVISTO",'Estruturante Móvel'!$G:$G,GZ$4))</f>
        <v>0</v>
      </c>
      <c r="HB113" s="139">
        <f>(COUNTIFS('Estruturante Móvel'!$M:$M,$B113,'Estruturante Móvel'!$AM:$AM,HB$4))-(COUNTIFS('Estruturante Móvel'!$M:$M,$B113,'Estruturante Móvel'!$AM:$AM,HB$4,'Estruturante Móvel'!$AQ:$AQ,"REPARO FO"))</f>
        <v>0</v>
      </c>
      <c r="HC113" s="140">
        <f>(COUNTIFS('Estruturante Móvel'!$M:$M,$B113,'Estruturante Móvel'!$C:$C,"&lt;&gt;PREVISTO",'Estruturante Móvel'!$G:$G,HB$4))</f>
        <v>0</v>
      </c>
      <c r="HD113" s="139">
        <f>(COUNTIFS('Estruturante Móvel'!$M:$M,$B113,'Estruturante Móvel'!$AM:$AM,HD$4))-(COUNTIFS('Estruturante Móvel'!$M:$M,$B113,'Estruturante Móvel'!$AM:$AM,HD$4,'Estruturante Móvel'!$AQ:$AQ,"REPARO FO"))</f>
        <v>0</v>
      </c>
      <c r="HE113" s="140">
        <f>(COUNTIFS('Estruturante Móvel'!$M:$M,$B113,'Estruturante Móvel'!$C:$C,"&lt;&gt;PREVISTO",'Estruturante Móvel'!$G:$G,HD$4))</f>
        <v>0</v>
      </c>
      <c r="HF113" s="139">
        <f>(COUNTIFS('Estruturante Móvel'!$M:$M,$B113,'Estruturante Móvel'!$AM:$AM,HF$4))-(COUNTIFS('Estruturante Móvel'!$M:$M,$B113,'Estruturante Móvel'!$AM:$AM,HF$4,'Estruturante Móvel'!$AQ:$AQ,"REPARO FO"))</f>
        <v>0</v>
      </c>
      <c r="HG113" s="140">
        <f>(COUNTIFS('Estruturante Móvel'!$M:$M,$B113,'Estruturante Móvel'!$C:$C,"&lt;&gt;PREVISTO",'Estruturante Móvel'!$G:$G,HF$4))</f>
        <v>0</v>
      </c>
      <c r="HH113" s="139">
        <f>(COUNTIFS('Estruturante Móvel'!$M:$M,$B113,'Estruturante Móvel'!$AM:$AM,HH$4))-(COUNTIFS('Estruturante Móvel'!$M:$M,$B113,'Estruturante Móvel'!$AM:$AM,HH$4,'Estruturante Móvel'!$AQ:$AQ,"REPARO FO"))</f>
        <v>0</v>
      </c>
      <c r="HI113" s="140">
        <f>(COUNTIFS('Estruturante Móvel'!$M:$M,$B113,'Estruturante Móvel'!$C:$C,"&lt;&gt;PREVISTO",'Estruturante Móvel'!$G:$G,HH$4))</f>
        <v>0</v>
      </c>
      <c r="HJ113" s="139">
        <f>(COUNTIFS('Estruturante Móvel'!$M:$M,$B113,'Estruturante Móvel'!$AM:$AM,HJ$4))-(COUNTIFS('Estruturante Móvel'!$M:$M,$B113,'Estruturante Móvel'!$AM:$AM,HJ$4,'Estruturante Móvel'!$AQ:$AQ,"REPARO FO"))</f>
        <v>0</v>
      </c>
      <c r="HK113" s="140">
        <f>(COUNTIFS('Estruturante Móvel'!$M:$M,$B113,'Estruturante Móvel'!$C:$C,"&lt;&gt;PREVISTO",'Estruturante Móvel'!$G:$G,HJ$4))</f>
        <v>0</v>
      </c>
      <c r="HL113" s="139">
        <f>(COUNTIFS('Estruturante Móvel'!$M:$M,$B113,'Estruturante Móvel'!$AM:$AM,HL$4))-(COUNTIFS('Estruturante Móvel'!$M:$M,$B113,'Estruturante Móvel'!$AM:$AM,HL$4,'Estruturante Móvel'!$AQ:$AQ,"REPARO FO"))</f>
        <v>0</v>
      </c>
      <c r="HM113" s="140">
        <f>(COUNTIFS('Estruturante Móvel'!$M:$M,$B113,'Estruturante Móvel'!$C:$C,"&lt;&gt;PREVISTO",'Estruturante Móvel'!$G:$G,HL$4))</f>
        <v>0</v>
      </c>
      <c r="HN113" s="139">
        <f>(COUNTIFS('Estruturante Móvel'!$M:$M,$B113,'Estruturante Móvel'!$AM:$AM,HN$4))-(COUNTIFS('Estruturante Móvel'!$M:$M,$B113,'Estruturante Móvel'!$AM:$AM,HN$4,'Estruturante Móvel'!$AQ:$AQ,"REPARO FO"))</f>
        <v>0</v>
      </c>
      <c r="HO113" s="140">
        <f>(COUNTIFS('Estruturante Móvel'!$M:$M,$B113,'Estruturante Móvel'!$C:$C,"&lt;&gt;PREVISTO",'Estruturante Móvel'!$G:$G,HN$4))</f>
        <v>0</v>
      </c>
      <c r="HP113" s="139">
        <f>(COUNTIFS('Estruturante Móvel'!$M:$M,$B113,'Estruturante Móvel'!$AM:$AM,HP$4))-(COUNTIFS('Estruturante Móvel'!$M:$M,$B113,'Estruturante Móvel'!$AM:$AM,HP$4,'Estruturante Móvel'!$AQ:$AQ,"REPARO FO"))</f>
        <v>0</v>
      </c>
      <c r="HQ113" s="140">
        <f>(COUNTIFS('Estruturante Móvel'!$M:$M,$B113,'Estruturante Móvel'!$C:$C,"&lt;&gt;PREVISTO",'Estruturante Móvel'!$G:$G,HP$4))</f>
        <v>0</v>
      </c>
      <c r="HR113" s="139">
        <f>(COUNTIFS('Estruturante Móvel'!$M:$M,$B113,'Estruturante Móvel'!$AM:$AM,HR$4))-(COUNTIFS('Estruturante Móvel'!$M:$M,$B113,'Estruturante Móvel'!$AM:$AM,HR$4,'Estruturante Móvel'!$AQ:$AQ,"REPARO FO"))</f>
        <v>0</v>
      </c>
      <c r="HS113" s="140">
        <f>(COUNTIFS('Estruturante Móvel'!$M:$M,$B113,'Estruturante Móvel'!$C:$C,"&lt;&gt;PREVISTO",'Estruturante Móvel'!$G:$G,HR$4))</f>
        <v>0</v>
      </c>
      <c r="HT113" s="139">
        <f>(COUNTIFS('Estruturante Móvel'!$M:$M,$B113,'Estruturante Móvel'!$AM:$AM,HT$4))-(COUNTIFS('Estruturante Móvel'!$M:$M,$B113,'Estruturante Móvel'!$AM:$AM,HT$4,'Estruturante Móvel'!$AQ:$AQ,"REPARO FO"))</f>
        <v>0</v>
      </c>
      <c r="HU113" s="140">
        <f>(COUNTIFS('Estruturante Móvel'!$M:$M,$B113,'Estruturante Móvel'!$C:$C,"&lt;&gt;PREVISTO",'Estruturante Móvel'!$G:$G,HT$4))</f>
        <v>0</v>
      </c>
      <c r="HV113" s="139">
        <f>(COUNTIFS('Estruturante Móvel'!$M:$M,$B113,'Estruturante Móvel'!$AM:$AM,HV$4))-(COUNTIFS('Estruturante Móvel'!$M:$M,$B113,'Estruturante Móvel'!$AM:$AM,HV$4,'Estruturante Móvel'!$AQ:$AQ,"REPARO FO"))</f>
        <v>0</v>
      </c>
      <c r="HW113" s="140">
        <f>(COUNTIFS('Estruturante Móvel'!$M:$M,$B113,'Estruturante Móvel'!$C:$C,"&lt;&gt;PREVISTO",'Estruturante Móvel'!$G:$G,HV$4))</f>
        <v>0</v>
      </c>
      <c r="HX113" s="139">
        <f>(COUNTIFS('Estruturante Móvel'!$M:$M,$B113,'Estruturante Móvel'!$AM:$AM,HX$4))-(COUNTIFS('Estruturante Móvel'!$M:$M,$B113,'Estruturante Móvel'!$AM:$AM,HX$4,'Estruturante Móvel'!$AQ:$AQ,"REPARO FO"))</f>
        <v>0</v>
      </c>
      <c r="HY113" s="140">
        <f>(COUNTIFS('Estruturante Móvel'!$M:$M,$B113,'Estruturante Móvel'!$C:$C,"&lt;&gt;PREVISTO",'Estruturante Móvel'!$G:$G,HX$4))</f>
        <v>0</v>
      </c>
      <c r="HZ113" s="139">
        <f>(COUNTIFS('Estruturante Móvel'!$M:$M,$B113,'Estruturante Móvel'!$AM:$AM,HZ$4))-(COUNTIFS('Estruturante Móvel'!$M:$M,$B113,'Estruturante Móvel'!$AM:$AM,HZ$4,'Estruturante Móvel'!$AQ:$AQ,"REPARO FO"))</f>
        <v>0</v>
      </c>
      <c r="IA113" s="140">
        <f>(COUNTIFS('Estruturante Móvel'!$M:$M,$B113,'Estruturante Móvel'!$C:$C,"&lt;&gt;PREVISTO",'Estruturante Móvel'!$G:$G,HZ$4))</f>
        <v>0</v>
      </c>
      <c r="IB113" s="139">
        <f>(COUNTIFS('Estruturante Móvel'!$M:$M,$B113,'Estruturante Móvel'!$AM:$AM,IB$4))-(COUNTIFS('Estruturante Móvel'!$M:$M,$B113,'Estruturante Móvel'!$AM:$AM,IB$4,'Estruturante Móvel'!$AQ:$AQ,"REPARO FO"))</f>
        <v>0</v>
      </c>
      <c r="IC113" s="140">
        <f>(COUNTIFS('Estruturante Móvel'!$M:$M,$B113,'Estruturante Móvel'!$C:$C,"&lt;&gt;PREVISTO",'Estruturante Móvel'!$G:$G,IB$4))</f>
        <v>0</v>
      </c>
      <c r="ID113" s="139">
        <f>(COUNTIFS('Estruturante Móvel'!$M:$M,$B113,'Estruturante Móvel'!$AM:$AM,ID$4))-(COUNTIFS('Estruturante Móvel'!$M:$M,$B113,'Estruturante Móvel'!$AM:$AM,ID$4,'Estruturante Móvel'!$AQ:$AQ,"REPARO FO"))</f>
        <v>0</v>
      </c>
      <c r="IE113" s="140">
        <f>(COUNTIFS('Estruturante Móvel'!$M:$M,$B113,'Estruturante Móvel'!$C:$C,"&lt;&gt;PREVISTO",'Estruturante Móvel'!$G:$G,ID$4))</f>
        <v>0</v>
      </c>
      <c r="IF113" s="139">
        <f>(COUNTIFS('Estruturante Móvel'!$M:$M,$B113,'Estruturante Móvel'!$AM:$AM,IF$4))-(COUNTIFS('Estruturante Móvel'!$M:$M,$B113,'Estruturante Móvel'!$AM:$AM,IF$4,'Estruturante Móvel'!$AQ:$AQ,"REPARO FO"))</f>
        <v>0</v>
      </c>
      <c r="IG113" s="140">
        <f>(COUNTIFS('Estruturante Móvel'!$M:$M,$B113,'Estruturante Móvel'!$C:$C,"&lt;&gt;PREVISTO",'Estruturante Móvel'!$G:$G,IF$4))</f>
        <v>0</v>
      </c>
      <c r="IH113" s="139">
        <f>(COUNTIFS('Estruturante Móvel'!$M:$M,$B113,'Estruturante Móvel'!$AM:$AM,IH$4))-(COUNTIFS('Estruturante Móvel'!$M:$M,$B113,'Estruturante Móvel'!$AM:$AM,IH$4,'Estruturante Móvel'!$AQ:$AQ,"REPARO FO"))</f>
        <v>0</v>
      </c>
      <c r="II113" s="140">
        <f>(COUNTIFS('Estruturante Móvel'!$M:$M,$B113,'Estruturante Móvel'!$C:$C,"&lt;&gt;PREVISTO",'Estruturante Móvel'!$G:$G,IH$4))</f>
        <v>0</v>
      </c>
      <c r="IJ113" s="139">
        <f>(COUNTIFS('Estruturante Móvel'!$M:$M,$B113,'Estruturante Móvel'!$AM:$AM,IJ$4))-(COUNTIFS('Estruturante Móvel'!$M:$M,$B113,'Estruturante Móvel'!$AM:$AM,IJ$4,'Estruturante Móvel'!$AQ:$AQ,"REPARO FO"))</f>
        <v>0</v>
      </c>
      <c r="IK113" s="140">
        <f>(COUNTIFS('Estruturante Móvel'!$M:$M,$B113,'Estruturante Móvel'!$C:$C,"&lt;&gt;PREVISTO",'Estruturante Móvel'!$G:$G,IJ$4))</f>
        <v>0</v>
      </c>
      <c r="IL113" s="139">
        <f>(COUNTIFS('Estruturante Móvel'!$M:$M,$B113,'Estruturante Móvel'!$AM:$AM,IL$4))-(COUNTIFS('Estruturante Móvel'!$M:$M,$B113,'Estruturante Móvel'!$AM:$AM,IL$4,'Estruturante Móvel'!$AQ:$AQ,"REPARO FO"))</f>
        <v>0</v>
      </c>
      <c r="IM113" s="140">
        <f>(COUNTIFS('Estruturante Móvel'!$M:$M,$B113,'Estruturante Móvel'!$C:$C,"&lt;&gt;PREVISTO",'Estruturante Móvel'!$G:$G,IL$4))</f>
        <v>0</v>
      </c>
      <c r="IN113" s="139">
        <f>(COUNTIFS('Estruturante Móvel'!$M:$M,$B113,'Estruturante Móvel'!$AM:$AM,IN$4))-(COUNTIFS('Estruturante Móvel'!$M:$M,$B113,'Estruturante Móvel'!$AM:$AM,IN$4,'Estruturante Móvel'!$AQ:$AQ,"REPARO FO"))</f>
        <v>0</v>
      </c>
      <c r="IO113" s="140">
        <f>(COUNTIFS('Estruturante Móvel'!$M:$M,$B113,'Estruturante Móvel'!$C:$C,"&lt;&gt;PREVISTO",'Estruturante Móvel'!$G:$G,IN$4))</f>
        <v>0</v>
      </c>
      <c r="IP113" s="139">
        <f>(COUNTIFS('Estruturante Móvel'!$M:$M,$B113,'Estruturante Móvel'!$AM:$AM,IP$4))-(COUNTIFS('Estruturante Móvel'!$M:$M,$B113,'Estruturante Móvel'!$AM:$AM,IP$4,'Estruturante Móvel'!$AQ:$AQ,"REPARO FO"))</f>
        <v>0</v>
      </c>
      <c r="IQ113" s="140">
        <f>(COUNTIFS('Estruturante Móvel'!$M:$M,$B113,'Estruturante Móvel'!$C:$C,"&lt;&gt;PREVISTO",'Estruturante Móvel'!$G:$G,IP$4))</f>
        <v>0</v>
      </c>
      <c r="IR113" s="139">
        <f>(COUNTIFS('Estruturante Móvel'!$M:$M,$B113,'Estruturante Móvel'!$AM:$AM,IR$4))-(COUNTIFS('Estruturante Móvel'!$M:$M,$B113,'Estruturante Móvel'!$AM:$AM,IR$4,'Estruturante Móvel'!$AQ:$AQ,"REPARO FO"))</f>
        <v>0</v>
      </c>
      <c r="IS113" s="140">
        <f>(COUNTIFS('Estruturante Móvel'!$M:$M,$B113,'Estruturante Móvel'!$C:$C,"&lt;&gt;PREVISTO",'Estruturante Móvel'!$G:$G,IR$4))</f>
        <v>0</v>
      </c>
      <c r="IT113" s="139">
        <f>(COUNTIFS('Estruturante Móvel'!$M:$M,$B113,'Estruturante Móvel'!$AM:$AM,IT$4))-(COUNTIFS('Estruturante Móvel'!$M:$M,$B113,'Estruturante Móvel'!$AM:$AM,IT$4,'Estruturante Móvel'!$AQ:$AQ,"REPARO FO"))</f>
        <v>0</v>
      </c>
      <c r="IU113" s="140">
        <f>(COUNTIFS('Estruturante Móvel'!$M:$M,$B113,'Estruturante Móvel'!$C:$C,"&lt;&gt;PREVISTO",'Estruturante Móvel'!$G:$G,IT$4))</f>
        <v>0</v>
      </c>
      <c r="IV113" s="139">
        <f>(COUNTIFS('Estruturante Móvel'!$M:$M,$B113,'Estruturante Móvel'!$AM:$AM,IV$4))-(COUNTIFS('Estruturante Móvel'!$M:$M,$B113,'Estruturante Móvel'!$AM:$AM,IV$4,'Estruturante Móvel'!$AQ:$AQ,"REPARO FO"))</f>
        <v>0</v>
      </c>
      <c r="IW113" s="140">
        <f>(COUNTIFS('Estruturante Móvel'!$M:$M,$B113,'Estruturante Móvel'!$C:$C,"&lt;&gt;PREVISTO",'Estruturante Móvel'!$G:$G,IV$4))</f>
        <v>0</v>
      </c>
      <c r="IX113" s="139">
        <f>(COUNTIFS('Estruturante Móvel'!$M:$M,$B113,'Estruturante Móvel'!$AM:$AM,IX$4))-(COUNTIFS('Estruturante Móvel'!$M:$M,$B113,'Estruturante Móvel'!$AM:$AM,IX$4,'Estruturante Móvel'!$AQ:$AQ,"REPARO FO"))</f>
        <v>0</v>
      </c>
      <c r="IY113" s="140">
        <f>(COUNTIFS('Estruturante Móvel'!$M:$M,$B113,'Estruturante Móvel'!$C:$C,"&lt;&gt;PREVISTO",'Estruturante Móvel'!$G:$G,IX$4))</f>
        <v>0</v>
      </c>
      <c r="IZ113" s="139">
        <f>(COUNTIFS('Estruturante Móvel'!$M:$M,$B113,'Estruturante Móvel'!$AM:$AM,IZ$4))-(COUNTIFS('Estruturante Móvel'!$M:$M,$B113,'Estruturante Móvel'!$AM:$AM,IZ$4,'Estruturante Móvel'!$AQ:$AQ,"REPARO FO"))</f>
        <v>0</v>
      </c>
      <c r="JA113" s="140">
        <f>(COUNTIFS('Estruturante Móvel'!$M:$M,$B113,'Estruturante Móvel'!$C:$C,"&lt;&gt;PREVISTO",'Estruturante Móvel'!$G:$G,IZ$4))</f>
        <v>0</v>
      </c>
      <c r="JB113" s="139">
        <f>(COUNTIFS('Estruturante Móvel'!$M:$M,$B113,'Estruturante Móvel'!$AM:$AM,JB$4))-(COUNTIFS('Estruturante Móvel'!$M:$M,$B113,'Estruturante Móvel'!$AM:$AM,JB$4,'Estruturante Móvel'!$AQ:$AQ,"REPARO FO"))</f>
        <v>0</v>
      </c>
      <c r="JC113" s="140">
        <f>(COUNTIFS('Estruturante Móvel'!$M:$M,$B113,'Estruturante Móvel'!$C:$C,"&lt;&gt;PREVISTO",'Estruturante Móvel'!$G:$G,JB$4))</f>
        <v>0</v>
      </c>
      <c r="JD113" s="139">
        <f>(COUNTIFS('Estruturante Móvel'!$M:$M,$B113,'Estruturante Móvel'!$AM:$AM,JD$4))-(COUNTIFS('Estruturante Móvel'!$M:$M,$B113,'Estruturante Móvel'!$AM:$AM,JD$4,'Estruturante Móvel'!$AQ:$AQ,"REPARO FO"))</f>
        <v>0</v>
      </c>
      <c r="JE113" s="140">
        <f>(COUNTIFS('Estruturante Móvel'!$M:$M,$B113,'Estruturante Móvel'!$C:$C,"&lt;&gt;PREVISTO",'Estruturante Móvel'!$G:$G,JD$4))</f>
        <v>0</v>
      </c>
      <c r="JF113" s="139">
        <f>(COUNTIFS('Estruturante Móvel'!$M:$M,$B113,'Estruturante Móvel'!$AM:$AM,JF$4))-(COUNTIFS('Estruturante Móvel'!$M:$M,$B113,'Estruturante Móvel'!$AM:$AM,JF$4,'Estruturante Móvel'!$AQ:$AQ,"REPARO FO"))</f>
        <v>0</v>
      </c>
      <c r="JG113" s="140">
        <f>(COUNTIFS('Estruturante Móvel'!$M:$M,$B113,'Estruturante Móvel'!$C:$C,"&lt;&gt;PREVISTO",'Estruturante Móvel'!$G:$G,JF$4))</f>
        <v>0</v>
      </c>
      <c r="JH113" s="139">
        <f>(COUNTIFS('Estruturante Móvel'!$M:$M,$B113,'Estruturante Móvel'!$AM:$AM,JH$4))-(COUNTIFS('Estruturante Móvel'!$M:$M,$B113,'Estruturante Móvel'!$AM:$AM,JH$4,'Estruturante Móvel'!$AQ:$AQ,"REPARO FO"))</f>
        <v>0</v>
      </c>
      <c r="JI113" s="140">
        <f>(COUNTIFS('Estruturante Móvel'!$M:$M,$B113,'Estruturante Móvel'!$C:$C,"&lt;&gt;PREVISTO",'Estruturante Móvel'!$G:$G,JH$4))</f>
        <v>0</v>
      </c>
      <c r="JJ113" s="139">
        <f>(COUNTIFS('Estruturante Móvel'!$M:$M,$B113,'Estruturante Móvel'!$AM:$AM,JJ$4))-(COUNTIFS('Estruturante Móvel'!$M:$M,$B113,'Estruturante Móvel'!$AM:$AM,JJ$4,'Estruturante Móvel'!$AQ:$AQ,"REPARO FO"))</f>
        <v>0</v>
      </c>
      <c r="JK113" s="140">
        <f>(COUNTIFS('Estruturante Móvel'!$M:$M,$B113,'Estruturante Móvel'!$C:$C,"&lt;&gt;PREVISTO",'Estruturante Móvel'!$G:$G,JJ$4))</f>
        <v>0</v>
      </c>
      <c r="JL113" s="139">
        <f>(COUNTIFS('Estruturante Móvel'!$M:$M,$B113,'Estruturante Móvel'!$AM:$AM,JL$4))-(COUNTIFS('Estruturante Móvel'!$M:$M,$B113,'Estruturante Móvel'!$AM:$AM,JL$4,'Estruturante Móvel'!$AQ:$AQ,"REPARO FO"))</f>
        <v>0</v>
      </c>
      <c r="JM113" s="140">
        <f>(COUNTIFS('Estruturante Móvel'!$M:$M,$B113,'Estruturante Móvel'!$C:$C,"&lt;&gt;PREVISTO",'Estruturante Móvel'!$G:$G,JL$4))</f>
        <v>0</v>
      </c>
      <c r="JN113" s="139">
        <f>(COUNTIFS('Estruturante Móvel'!$M:$M,$B113,'Estruturante Móvel'!$AM:$AM,JN$4))-(COUNTIFS('Estruturante Móvel'!$M:$M,$B113,'Estruturante Móvel'!$AM:$AM,JN$4,'Estruturante Móvel'!$AQ:$AQ,"REPARO FO"))</f>
        <v>0</v>
      </c>
      <c r="JO113" s="140">
        <f>(COUNTIFS('Estruturante Móvel'!$M:$M,$B113,'Estruturante Móvel'!$C:$C,"&lt;&gt;PREVISTO",'Estruturante Móvel'!$G:$G,JN$4))</f>
        <v>0</v>
      </c>
      <c r="JP113" s="139">
        <f>(COUNTIFS('Estruturante Móvel'!$M:$M,$B113,'Estruturante Móvel'!$AM:$AM,JP$4))-(COUNTIFS('Estruturante Móvel'!$M:$M,$B113,'Estruturante Móvel'!$AM:$AM,JP$4,'Estruturante Móvel'!$AQ:$AQ,"REPARO FO"))</f>
        <v>0</v>
      </c>
      <c r="JQ113" s="140">
        <f>(COUNTIFS('Estruturante Móvel'!$M:$M,$B113,'Estruturante Móvel'!$C:$C,"&lt;&gt;PREVISTO",'Estruturante Móvel'!$G:$G,JP$4))</f>
        <v>0</v>
      </c>
      <c r="JR113" s="139">
        <f>(COUNTIFS('Estruturante Móvel'!$M:$M,$B113,'Estruturante Móvel'!$AM:$AM,JR$4))-(COUNTIFS('Estruturante Móvel'!$M:$M,$B113,'Estruturante Móvel'!$AM:$AM,JR$4,'Estruturante Móvel'!$AQ:$AQ,"REPARO FO"))</f>
        <v>0</v>
      </c>
      <c r="JS113" s="140">
        <f>(COUNTIFS('Estruturante Móvel'!$M:$M,$B113,'Estruturante Móvel'!$C:$C,"&lt;&gt;PREVISTO",'Estruturante Móvel'!$G:$G,JR$4))</f>
        <v>0</v>
      </c>
      <c r="JT113" s="139">
        <f>(COUNTIFS('Estruturante Móvel'!$M:$M,$B113,'Estruturante Móvel'!$AM:$AM,JT$4))-(COUNTIFS('Estruturante Móvel'!$M:$M,$B113,'Estruturante Móvel'!$AM:$AM,JT$4,'Estruturante Móvel'!$AQ:$AQ,"REPARO FO"))</f>
        <v>0</v>
      </c>
      <c r="JU113" s="140">
        <f>(COUNTIFS('Estruturante Móvel'!$M:$M,$B113,'Estruturante Móvel'!$C:$C,"&lt;&gt;PREVISTO",'Estruturante Móvel'!$G:$G,JT$4))</f>
        <v>0</v>
      </c>
      <c r="JV113" s="139">
        <f>(COUNTIFS('Estruturante Móvel'!$M:$M,$B113,'Estruturante Móvel'!$AM:$AM,JV$4))-(COUNTIFS('Estruturante Móvel'!$M:$M,$B113,'Estruturante Móvel'!$AM:$AM,JV$4,'Estruturante Móvel'!$AQ:$AQ,"REPARO FO"))</f>
        <v>0</v>
      </c>
      <c r="JW113" s="140">
        <f>(COUNTIFS('Estruturante Móvel'!$M:$M,$B113,'Estruturante Móvel'!$C:$C,"&lt;&gt;PREVISTO",'Estruturante Móvel'!$G:$G,JV$4))</f>
        <v>0</v>
      </c>
      <c r="JX113" s="139">
        <f>(COUNTIFS('Estruturante Móvel'!$M:$M,$B113,'Estruturante Móvel'!$AM:$AM,JX$4))-(COUNTIFS('Estruturante Móvel'!$M:$M,$B113,'Estruturante Móvel'!$AM:$AM,JX$4,'Estruturante Móvel'!$AQ:$AQ,"REPARO FO"))</f>
        <v>0</v>
      </c>
      <c r="JY113" s="140">
        <f>(COUNTIFS('Estruturante Móvel'!$M:$M,$B113,'Estruturante Móvel'!$C:$C,"&lt;&gt;PREVISTO",'Estruturante Móvel'!$G:$G,JX$4))</f>
        <v>0</v>
      </c>
      <c r="JZ113" s="139">
        <f>(COUNTIFS('Estruturante Móvel'!$M:$M,$B113,'Estruturante Móvel'!$AM:$AM,JZ$4))-(COUNTIFS('Estruturante Móvel'!$M:$M,$B113,'Estruturante Móvel'!$AM:$AM,JZ$4,'Estruturante Móvel'!$AQ:$AQ,"REPARO FO"))</f>
        <v>0</v>
      </c>
      <c r="KA113" s="140">
        <f>(COUNTIFS('Estruturante Móvel'!$M:$M,$B113,'Estruturante Móvel'!$C:$C,"&lt;&gt;PREVISTO",'Estruturante Móvel'!$G:$G,JZ$4))</f>
        <v>0</v>
      </c>
      <c r="KB113" s="139">
        <f>(COUNTIFS('Estruturante Móvel'!$M:$M,$B113,'Estruturante Móvel'!$AM:$AM,KB$4))-(COUNTIFS('Estruturante Móvel'!$M:$M,$B113,'Estruturante Móvel'!$AM:$AM,KB$4,'Estruturante Móvel'!$AQ:$AQ,"REPARO FO"))</f>
        <v>0</v>
      </c>
      <c r="KC113" s="140">
        <f>(COUNTIFS('Estruturante Móvel'!$M:$M,$B113,'Estruturante Móvel'!$C:$C,"&lt;&gt;PREVISTO",'Estruturante Móvel'!$G:$G,KB$4))</f>
        <v>0</v>
      </c>
      <c r="KD113" s="139">
        <f>(COUNTIFS('Estruturante Móvel'!$M:$M,$B113,'Estruturante Móvel'!$AM:$AM,KD$4))-(COUNTIFS('Estruturante Móvel'!$M:$M,$B113,'Estruturante Móvel'!$AM:$AM,KD$4,'Estruturante Móvel'!$AQ:$AQ,"REPARO FO"))</f>
        <v>0</v>
      </c>
      <c r="KE113" s="140">
        <f>(COUNTIFS('Estruturante Móvel'!$M:$M,$B113,'Estruturante Móvel'!$C:$C,"&lt;&gt;PREVISTO",'Estruturante Móvel'!$G:$G,KD$4))</f>
        <v>0</v>
      </c>
      <c r="KF113" s="139">
        <f>(COUNTIFS('Estruturante Móvel'!$M:$M,$B113,'Estruturante Móvel'!$AM:$AM,KF$4))-(COUNTIFS('Estruturante Móvel'!$M:$M,$B113,'Estruturante Móvel'!$AM:$AM,KF$4,'Estruturante Móvel'!$AQ:$AQ,"REPARO FO"))</f>
        <v>0</v>
      </c>
      <c r="KG113" s="140">
        <f>(COUNTIFS('Estruturante Móvel'!$M:$M,$B113,'Estruturante Móvel'!$C:$C,"&lt;&gt;PREVISTO",'Estruturante Móvel'!$G:$G,KF$4))</f>
        <v>0</v>
      </c>
      <c r="KH113" s="139">
        <f>(COUNTIFS('Estruturante Móvel'!$M:$M,$B113,'Estruturante Móvel'!$AM:$AM,KH$4))-(COUNTIFS('Estruturante Móvel'!$M:$M,$B113,'Estruturante Móvel'!$AM:$AM,KH$4,'Estruturante Móvel'!$AQ:$AQ,"REPARO FO"))</f>
        <v>0</v>
      </c>
      <c r="KI113" s="140">
        <f>(COUNTIFS('Estruturante Móvel'!$M:$M,$B113,'Estruturante Móvel'!$C:$C,"&lt;&gt;PREVISTO",'Estruturante Móvel'!$G:$G,KH$4))</f>
        <v>0</v>
      </c>
      <c r="KJ113" s="139">
        <f>(COUNTIFS('Estruturante Móvel'!$M:$M,$B113,'Estruturante Móvel'!$AM:$AM,KJ$4))-(COUNTIFS('Estruturante Móvel'!$M:$M,$B113,'Estruturante Móvel'!$AM:$AM,KJ$4,'Estruturante Móvel'!$AQ:$AQ,"REPARO FO"))</f>
        <v>0</v>
      </c>
      <c r="KK113" s="140">
        <f>(COUNTIFS('Estruturante Móvel'!$M:$M,$B113,'Estruturante Móvel'!$C:$C,"&lt;&gt;PREVISTO",'Estruturante Móvel'!$G:$G,KJ$4))</f>
        <v>0</v>
      </c>
      <c r="KL113" s="139">
        <f>(COUNTIFS('Estruturante Móvel'!$M:$M,$B113,'Estruturante Móvel'!$AM:$AM,KL$4))-(COUNTIFS('Estruturante Móvel'!$M:$M,$B113,'Estruturante Móvel'!$AM:$AM,KL$4,'Estruturante Móvel'!$AQ:$AQ,"REPARO FO"))</f>
        <v>0</v>
      </c>
      <c r="KM113" s="140">
        <f>(COUNTIFS('Estruturante Móvel'!$M:$M,$B113,'Estruturante Móvel'!$C:$C,"&lt;&gt;PREVISTO",'Estruturante Móvel'!$G:$G,KL$4))</f>
        <v>0</v>
      </c>
      <c r="KN113" s="139">
        <f>(COUNTIFS('Estruturante Móvel'!$M:$M,$B113,'Estruturante Móvel'!$AM:$AM,KN$4))-(COUNTIFS('Estruturante Móvel'!$M:$M,$B113,'Estruturante Móvel'!$AM:$AM,KN$4,'Estruturante Móvel'!$AQ:$AQ,"REPARO FO"))</f>
        <v>0</v>
      </c>
      <c r="KO113" s="140">
        <f>(COUNTIFS('Estruturante Móvel'!$M:$M,$B113,'Estruturante Móvel'!$C:$C,"&lt;&gt;PREVISTO",'Estruturante Móvel'!$G:$G,KN$4))</f>
        <v>0</v>
      </c>
      <c r="KP113" s="139">
        <f>(COUNTIFS('Estruturante Móvel'!$M:$M,$B113,'Estruturante Móvel'!$AM:$AM,KP$4))-(COUNTIFS('Estruturante Móvel'!$M:$M,$B113,'Estruturante Móvel'!$AM:$AM,KP$4,'Estruturante Móvel'!$AQ:$AQ,"REPARO FO"))</f>
        <v>0</v>
      </c>
      <c r="KQ113" s="140">
        <f>(COUNTIFS('Estruturante Móvel'!$M:$M,$B113,'Estruturante Móvel'!$C:$C,"&lt;&gt;PREVISTO",'Estruturante Móvel'!$G:$G,KP$4))</f>
        <v>0</v>
      </c>
      <c r="KR113" s="139">
        <f>(COUNTIFS('Estruturante Móvel'!$M:$M,$B113,'Estruturante Móvel'!$AM:$AM,KR$4))-(COUNTIFS('Estruturante Móvel'!$M:$M,$B113,'Estruturante Móvel'!$AM:$AM,KR$4,'Estruturante Móvel'!$AQ:$AQ,"REPARO FO"))</f>
        <v>0</v>
      </c>
      <c r="KS113" s="140">
        <f>(COUNTIFS('Estruturante Móvel'!$M:$M,$B113,'Estruturante Móvel'!$C:$C,"&lt;&gt;PREVISTO",'Estruturante Móvel'!$G:$G,KR$4))</f>
        <v>0</v>
      </c>
      <c r="KT113" s="139">
        <f>(COUNTIFS('Estruturante Móvel'!$M:$M,$B113,'Estruturante Móvel'!$AM:$AM,KT$4))-(COUNTIFS('Estruturante Móvel'!$M:$M,$B113,'Estruturante Móvel'!$AM:$AM,KT$4,'Estruturante Móvel'!$AQ:$AQ,"REPARO FO"))</f>
        <v>0</v>
      </c>
      <c r="KU113" s="140">
        <f>(COUNTIFS('Estruturante Móvel'!$M:$M,$B113,'Estruturante Móvel'!$C:$C,"&lt;&gt;PREVISTO",'Estruturante Móvel'!$G:$G,KT$4))</f>
        <v>0</v>
      </c>
      <c r="KV113" s="139">
        <f>(COUNTIFS('Estruturante Móvel'!$M:$M,$B113,'Estruturante Móvel'!$AM:$AM,KV$4))-(COUNTIFS('Estruturante Móvel'!$M:$M,$B113,'Estruturante Móvel'!$AM:$AM,KV$4,'Estruturante Móvel'!$AQ:$AQ,"REPARO FO"))</f>
        <v>0</v>
      </c>
      <c r="KW113" s="140">
        <f>(COUNTIFS('Estruturante Móvel'!$M:$M,$B113,'Estruturante Móvel'!$C:$C,"&lt;&gt;PREVISTO",'Estruturante Móvel'!$G:$G,KV$4))</f>
        <v>0</v>
      </c>
      <c r="KX113" s="139">
        <f>(COUNTIFS('Estruturante Móvel'!$M:$M,$B113,'Estruturante Móvel'!$AM:$AM,KX$4))-(COUNTIFS('Estruturante Móvel'!$M:$M,$B113,'Estruturante Móvel'!$AM:$AM,KX$4,'Estruturante Móvel'!$AQ:$AQ,"REPARO FO"))</f>
        <v>0</v>
      </c>
      <c r="KY113" s="140">
        <f>(COUNTIFS('Estruturante Móvel'!$M:$M,$B113,'Estruturante Móvel'!$C:$C,"&lt;&gt;PREVISTO",'Estruturante Móvel'!$G:$G,KX$4))</f>
        <v>0</v>
      </c>
      <c r="KZ113" s="139">
        <f>(COUNTIFS('Estruturante Móvel'!$M:$M,$B113,'Estruturante Móvel'!$AM:$AM,KZ$4))-(COUNTIFS('Estruturante Móvel'!$M:$M,$B113,'Estruturante Móvel'!$AM:$AM,KZ$4,'Estruturante Móvel'!$AQ:$AQ,"REPARO FO"))</f>
        <v>0</v>
      </c>
      <c r="LA113" s="140">
        <f>(COUNTIFS('Estruturante Móvel'!$M:$M,$B113,'Estruturante Móvel'!$C:$C,"&lt;&gt;PREVISTO",'Estruturante Móvel'!$G:$G,KZ$4))</f>
        <v>0</v>
      </c>
      <c r="LB113" s="139">
        <f>(COUNTIFS('Estruturante Móvel'!$M:$M,$B113,'Estruturante Móvel'!$AM:$AM,LB$4))-(COUNTIFS('Estruturante Móvel'!$M:$M,$B113,'Estruturante Móvel'!$AM:$AM,LB$4,'Estruturante Móvel'!$AQ:$AQ,"REPARO FO"))</f>
        <v>0</v>
      </c>
      <c r="LC113" s="140">
        <f>(COUNTIFS('Estruturante Móvel'!$M:$M,$B113,'Estruturante Móvel'!$C:$C,"&lt;&gt;PREVISTO",'Estruturante Móvel'!$G:$G,LB$4))</f>
        <v>0</v>
      </c>
      <c r="LD113" s="139">
        <f>(COUNTIFS('Estruturante Móvel'!$M:$M,$B113,'Estruturante Móvel'!$AM:$AM,LD$4))-(COUNTIFS('Estruturante Móvel'!$M:$M,$B113,'Estruturante Móvel'!$AM:$AM,LD$4,'Estruturante Móvel'!$AQ:$AQ,"REPARO FO"))</f>
        <v>0</v>
      </c>
      <c r="LE113" s="140">
        <f>(COUNTIFS('Estruturante Móvel'!$M:$M,$B113,'Estruturante Móvel'!$C:$C,"&lt;&gt;PREVISTO",'Estruturante Móvel'!$G:$G,LD$4))</f>
        <v>0</v>
      </c>
      <c r="LF113" s="139">
        <f>(COUNTIFS('Estruturante Móvel'!$M:$M,$B113,'Estruturante Móvel'!$AM:$AM,LF$4))-(COUNTIFS('Estruturante Móvel'!$M:$M,$B113,'Estruturante Móvel'!$AM:$AM,LF$4,'Estruturante Móvel'!$AQ:$AQ,"REPARO FO"))</f>
        <v>0</v>
      </c>
      <c r="LG113" s="140">
        <f>(COUNTIFS('Estruturante Móvel'!$M:$M,$B113,'Estruturante Móvel'!$C:$C,"&lt;&gt;PREVISTO",'Estruturante Móvel'!$G:$G,LF$4))</f>
        <v>0</v>
      </c>
      <c r="LH113" s="139">
        <f>(COUNTIFS('Estruturante Móvel'!$M:$M,$B113,'Estruturante Móvel'!$AM:$AM,LH$4))-(COUNTIFS('Estruturante Móvel'!$M:$M,$B113,'Estruturante Móvel'!$AM:$AM,LH$4,'Estruturante Móvel'!$AQ:$AQ,"REPARO FO"))</f>
        <v>0</v>
      </c>
      <c r="LI113" s="140">
        <f>(COUNTIFS('Estruturante Móvel'!$M:$M,$B113,'Estruturante Móvel'!$C:$C,"&lt;&gt;PREVISTO",'Estruturante Móvel'!$G:$G,LH$4))</f>
        <v>0</v>
      </c>
      <c r="LJ113" s="139">
        <f>(COUNTIFS('Estruturante Móvel'!$M:$M,$B113,'Estruturante Móvel'!$AM:$AM,LJ$4))-(COUNTIFS('Estruturante Móvel'!$M:$M,$B113,'Estruturante Móvel'!$AM:$AM,LJ$4,'Estruturante Móvel'!$AQ:$AQ,"REPARO FO"))</f>
        <v>0</v>
      </c>
      <c r="LK113" s="140">
        <f>(COUNTIFS('Estruturante Móvel'!$M:$M,$B113,'Estruturante Móvel'!$C:$C,"&lt;&gt;PREVISTO",'Estruturante Móvel'!$G:$G,LJ$4))</f>
        <v>0</v>
      </c>
      <c r="LL113" s="139">
        <f>(COUNTIFS('Estruturante Móvel'!$M:$M,$B113,'Estruturante Móvel'!$AM:$AM,LL$4))-(COUNTIFS('Estruturante Móvel'!$M:$M,$B113,'Estruturante Móvel'!$AM:$AM,LL$4,'Estruturante Móvel'!$AQ:$AQ,"REPARO FO"))</f>
        <v>0</v>
      </c>
      <c r="LM113" s="140">
        <f>(COUNTIFS('Estruturante Móvel'!$M:$M,$B113,'Estruturante Móvel'!$C:$C,"&lt;&gt;PREVISTO",'Estruturante Móvel'!$G:$G,LL$4))</f>
        <v>0</v>
      </c>
      <c r="LN113" s="139">
        <f>(COUNTIFS('Estruturante Móvel'!$M:$M,$B113,'Estruturante Móvel'!$AM:$AM,LN$4))-(COUNTIFS('Estruturante Móvel'!$M:$M,$B113,'Estruturante Móvel'!$AM:$AM,LN$4,'Estruturante Móvel'!$AQ:$AQ,"REPARO FO"))</f>
        <v>0</v>
      </c>
      <c r="LO113" s="140">
        <f>(COUNTIFS('Estruturante Móvel'!$M:$M,$B113,'Estruturante Móvel'!$C:$C,"&lt;&gt;PREVISTO",'Estruturante Móvel'!$G:$G,LN$4))</f>
        <v>0</v>
      </c>
      <c r="LP113" s="139">
        <f>(COUNTIFS('Estruturante Móvel'!$M:$M,$B113,'Estruturante Móvel'!$AM:$AM,LP$4))-(COUNTIFS('Estruturante Móvel'!$M:$M,$B113,'Estruturante Móvel'!$AM:$AM,LP$4,'Estruturante Móvel'!$AQ:$AQ,"REPARO FO"))</f>
        <v>0</v>
      </c>
      <c r="LQ113" s="140">
        <f>(COUNTIFS('Estruturante Móvel'!$M:$M,$B113,'Estruturante Móvel'!$C:$C,"&lt;&gt;PREVISTO",'Estruturante Móvel'!$G:$G,LP$4))</f>
        <v>0</v>
      </c>
      <c r="LR113" s="139">
        <f>(COUNTIFS('Estruturante Móvel'!$M:$M,$B113,'Estruturante Móvel'!$AM:$AM,LR$4))-(COUNTIFS('Estruturante Móvel'!$M:$M,$B113,'Estruturante Móvel'!$AM:$AM,LR$4,'Estruturante Móvel'!$AQ:$AQ,"REPARO FO"))</f>
        <v>0</v>
      </c>
      <c r="LS113" s="140">
        <f>(COUNTIFS('Estruturante Móvel'!$M:$M,$B113,'Estruturante Móvel'!$C:$C,"&lt;&gt;PREVISTO",'Estruturante Móvel'!$G:$G,LR$4))</f>
        <v>0</v>
      </c>
      <c r="LT113" s="139">
        <f>(COUNTIFS('Estruturante Móvel'!$M:$M,$B113,'Estruturante Móvel'!$AM:$AM,LT$4))-(COUNTIFS('Estruturante Móvel'!$M:$M,$B113,'Estruturante Móvel'!$AM:$AM,LT$4,'Estruturante Móvel'!$AQ:$AQ,"REPARO FO"))</f>
        <v>0</v>
      </c>
      <c r="LU113" s="140">
        <f>(COUNTIFS('Estruturante Móvel'!$M:$M,$B113,'Estruturante Móvel'!$C:$C,"&lt;&gt;PREVISTO",'Estruturante Móvel'!$G:$G,LT$4))</f>
        <v>0</v>
      </c>
      <c r="LV113" s="139">
        <f>(COUNTIFS('Estruturante Móvel'!$M:$M,$B113,'Estruturante Móvel'!$AM:$AM,LV$4))-(COUNTIFS('Estruturante Móvel'!$M:$M,$B113,'Estruturante Móvel'!$AM:$AM,LV$4,'Estruturante Móvel'!$AQ:$AQ,"REPARO FO"))</f>
        <v>0</v>
      </c>
      <c r="LW113" s="140">
        <f>(COUNTIFS('Estruturante Móvel'!$M:$M,$B113,'Estruturante Móvel'!$C:$C,"&lt;&gt;PREVISTO",'Estruturante Móvel'!$G:$G,LV$4))</f>
        <v>0</v>
      </c>
      <c r="LX113" s="139">
        <f>(COUNTIFS('Estruturante Móvel'!$M:$M,$B113,'Estruturante Móvel'!$AM:$AM,LX$4))-(COUNTIFS('Estruturante Móvel'!$M:$M,$B113,'Estruturante Móvel'!$AM:$AM,LX$4,'Estruturante Móvel'!$AQ:$AQ,"REPARO FO"))</f>
        <v>0</v>
      </c>
      <c r="LY113" s="140">
        <f>(COUNTIFS('Estruturante Móvel'!$M:$M,$B113,'Estruturante Móvel'!$C:$C,"&lt;&gt;PREVISTO",'Estruturante Móvel'!$G:$G,LX$4))</f>
        <v>0</v>
      </c>
      <c r="LZ113" s="139">
        <f>(COUNTIFS('Estruturante Móvel'!$M:$M,$B113,'Estruturante Móvel'!$AM:$AM,LZ$4))-(COUNTIFS('Estruturante Móvel'!$M:$M,$B113,'Estruturante Móvel'!$AM:$AM,LZ$4,'Estruturante Móvel'!$AQ:$AQ,"REPARO FO"))</f>
        <v>0</v>
      </c>
      <c r="MA113" s="140">
        <f>(COUNTIFS('Estruturante Móvel'!$M:$M,$B113,'Estruturante Móvel'!$C:$C,"&lt;&gt;PREVISTO",'Estruturante Móvel'!$G:$G,LZ$4))</f>
        <v>0</v>
      </c>
      <c r="MB113" s="139">
        <f>(COUNTIFS('Estruturante Móvel'!$M:$M,$B113,'Estruturante Móvel'!$AM:$AM,MB$4))-(COUNTIFS('Estruturante Móvel'!$M:$M,$B113,'Estruturante Móvel'!$AM:$AM,MB$4,'Estruturante Móvel'!$AQ:$AQ,"REPARO FO"))</f>
        <v>0</v>
      </c>
      <c r="MC113" s="140">
        <f>(COUNTIFS('Estruturante Móvel'!$M:$M,$B113,'Estruturante Móvel'!$C:$C,"&lt;&gt;PREVISTO",'Estruturante Móvel'!$G:$G,MB$4))</f>
        <v>0</v>
      </c>
      <c r="MD113" s="139">
        <f>(COUNTIFS('Estruturante Móvel'!$M:$M,$B113,'Estruturante Móvel'!$AM:$AM,MD$4))-(COUNTIFS('Estruturante Móvel'!$M:$M,$B113,'Estruturante Móvel'!$AM:$AM,MD$4,'Estruturante Móvel'!$AQ:$AQ,"REPARO FO"))</f>
        <v>0</v>
      </c>
      <c r="ME113" s="140">
        <f>(COUNTIFS('Estruturante Móvel'!$M:$M,$B113,'Estruturante Móvel'!$C:$C,"&lt;&gt;PREVISTO",'Estruturante Móvel'!$G:$G,MD$4))</f>
        <v>0</v>
      </c>
      <c r="MF113" s="139">
        <f>(COUNTIFS('Estruturante Móvel'!$M:$M,$B113,'Estruturante Móvel'!$AM:$AM,MF$4))-(COUNTIFS('Estruturante Móvel'!$M:$M,$B113,'Estruturante Móvel'!$AM:$AM,MF$4,'Estruturante Móvel'!$AQ:$AQ,"REPARO FO"))</f>
        <v>0</v>
      </c>
      <c r="MG113" s="140">
        <f>(COUNTIFS('Estruturante Móvel'!$M:$M,$B113,'Estruturante Móvel'!$C:$C,"&lt;&gt;PREVISTO",'Estruturante Móvel'!$G:$G,MF$4))</f>
        <v>0</v>
      </c>
      <c r="MH113" s="139">
        <f>(COUNTIFS('Estruturante Móvel'!$M:$M,$B113,'Estruturante Móvel'!$AM:$AM,MH$4))-(COUNTIFS('Estruturante Móvel'!$M:$M,$B113,'Estruturante Móvel'!$AM:$AM,MH$4,'Estruturante Móvel'!$AQ:$AQ,"REPARO FO"))</f>
        <v>0</v>
      </c>
      <c r="MI113" s="140">
        <f>(COUNTIFS('Estruturante Móvel'!$M:$M,$B113,'Estruturante Móvel'!$C:$C,"&lt;&gt;PREVISTO",'Estruturante Móvel'!$G:$G,MH$4))</f>
        <v>0</v>
      </c>
      <c r="MJ113" s="139">
        <f>(COUNTIFS('Estruturante Móvel'!$M:$M,$B113,'Estruturante Móvel'!$AM:$AM,MJ$4))-(COUNTIFS('Estruturante Móvel'!$M:$M,$B113,'Estruturante Móvel'!$AM:$AM,MJ$4,'Estruturante Móvel'!$AQ:$AQ,"REPARO FO"))</f>
        <v>0</v>
      </c>
      <c r="MK113" s="140">
        <f>(COUNTIFS('Estruturante Móvel'!$M:$M,$B113,'Estruturante Móvel'!$C:$C,"&lt;&gt;PREVISTO",'Estruturante Móvel'!$G:$G,MJ$4))</f>
        <v>0</v>
      </c>
      <c r="ML113" s="139">
        <f>(COUNTIFS('Estruturante Móvel'!$M:$M,$B113,'Estruturante Móvel'!$AM:$AM,ML$4))-(COUNTIFS('Estruturante Móvel'!$M:$M,$B113,'Estruturante Móvel'!$AM:$AM,ML$4,'Estruturante Móvel'!$AQ:$AQ,"REPARO FO"))</f>
        <v>0</v>
      </c>
      <c r="MM113" s="140">
        <f>(COUNTIFS('Estruturante Móvel'!$M:$M,$B113,'Estruturante Móvel'!$C:$C,"&lt;&gt;PREVISTO",'Estruturante Móvel'!$G:$G,ML$4))</f>
        <v>0</v>
      </c>
      <c r="MN113" s="139">
        <f>(COUNTIFS('Estruturante Móvel'!$M:$M,$B113,'Estruturante Móvel'!$AM:$AM,MN$4))-(COUNTIFS('Estruturante Móvel'!$M:$M,$B113,'Estruturante Móvel'!$AM:$AM,MN$4,'Estruturante Móvel'!$AQ:$AQ,"REPARO FO"))</f>
        <v>0</v>
      </c>
      <c r="MO113" s="140">
        <f>(COUNTIFS('Estruturante Móvel'!$M:$M,$B113,'Estruturante Móvel'!$C:$C,"&lt;&gt;PREVISTO",'Estruturante Móvel'!$G:$G,MN$4))</f>
        <v>0</v>
      </c>
      <c r="MP113" s="139">
        <f>(COUNTIFS('Estruturante Móvel'!$M:$M,$B113,'Estruturante Móvel'!$AM:$AM,MP$4))-(COUNTIFS('Estruturante Móvel'!$M:$M,$B113,'Estruturante Móvel'!$AM:$AM,MP$4,'Estruturante Móvel'!$AQ:$AQ,"REPARO FO"))</f>
        <v>0</v>
      </c>
      <c r="MQ113" s="140">
        <f>(COUNTIFS('Estruturante Móvel'!$M:$M,$B113,'Estruturante Móvel'!$C:$C,"&lt;&gt;PREVISTO",'Estruturante Móvel'!$G:$G,MP$4))</f>
        <v>0</v>
      </c>
      <c r="MR113" s="139">
        <f>(COUNTIFS('Estruturante Móvel'!$M:$M,$B113,'Estruturante Móvel'!$AM:$AM,MR$4))-(COUNTIFS('Estruturante Móvel'!$M:$M,$B113,'Estruturante Móvel'!$AM:$AM,MR$4,'Estruturante Móvel'!$AQ:$AQ,"REPARO FO"))</f>
        <v>0</v>
      </c>
      <c r="MS113" s="140">
        <f>(COUNTIFS('Estruturante Móvel'!$M:$M,$B113,'Estruturante Móvel'!$C:$C,"&lt;&gt;PREVISTO",'Estruturante Móvel'!$G:$G,MR$4))</f>
        <v>0</v>
      </c>
      <c r="MT113" s="139">
        <f>(COUNTIFS('Estruturante Móvel'!$M:$M,$B113,'Estruturante Móvel'!$AM:$AM,MT$4))-(COUNTIFS('Estruturante Móvel'!$M:$M,$B113,'Estruturante Móvel'!$AM:$AM,MT$4,'Estruturante Móvel'!$AQ:$AQ,"REPARO FO"))</f>
        <v>0</v>
      </c>
      <c r="MU113" s="140">
        <f>(COUNTIFS('Estruturante Móvel'!$M:$M,$B113,'Estruturante Móvel'!$C:$C,"&lt;&gt;PREVISTO",'Estruturante Móvel'!$G:$G,MT$4))</f>
        <v>0</v>
      </c>
      <c r="MV113" s="139">
        <f>(COUNTIFS('Estruturante Móvel'!$M:$M,$B113,'Estruturante Móvel'!$AM:$AM,MV$4))-(COUNTIFS('Estruturante Móvel'!$M:$M,$B113,'Estruturante Móvel'!$AM:$AM,MV$4,'Estruturante Móvel'!$AQ:$AQ,"REPARO FO"))</f>
        <v>0</v>
      </c>
      <c r="MW113" s="140">
        <f>(COUNTIFS('Estruturante Móvel'!$M:$M,$B113,'Estruturante Móvel'!$C:$C,"&lt;&gt;PREVISTO",'Estruturante Móvel'!$G:$G,MV$4))</f>
        <v>0</v>
      </c>
      <c r="MX113" s="139">
        <f>(COUNTIFS('Estruturante Móvel'!$M:$M,$B113,'Estruturante Móvel'!$AM:$AM,MX$4))-(COUNTIFS('Estruturante Móvel'!$M:$M,$B113,'Estruturante Móvel'!$AM:$AM,MX$4,'Estruturante Móvel'!$AQ:$AQ,"REPARO FO"))</f>
        <v>0</v>
      </c>
      <c r="MY113" s="140">
        <f>(COUNTIFS('Estruturante Móvel'!$M:$M,$B113,'Estruturante Móvel'!$C:$C,"&lt;&gt;PREVISTO",'Estruturante Móvel'!$G:$G,MX$4))</f>
        <v>0</v>
      </c>
      <c r="MZ113" s="139">
        <f>(COUNTIFS('Estruturante Móvel'!$M:$M,$B113,'Estruturante Móvel'!$AM:$AM,MZ$4))-(COUNTIFS('Estruturante Móvel'!$M:$M,$B113,'Estruturante Móvel'!$AM:$AM,MZ$4,'Estruturante Móvel'!$AQ:$AQ,"REPARO FO"))</f>
        <v>0</v>
      </c>
      <c r="NA113" s="140">
        <f>(COUNTIFS('Estruturante Móvel'!$M:$M,$B113,'Estruturante Móvel'!$C:$C,"&lt;&gt;PREVISTO",'Estruturante Móvel'!$G:$G,MZ$4))</f>
        <v>0</v>
      </c>
      <c r="NB113" s="139">
        <f>(COUNTIFS('Estruturante Móvel'!$M:$M,$B113,'Estruturante Móvel'!$AM:$AM,NB$4))-(COUNTIFS('Estruturante Móvel'!$M:$M,$B113,'Estruturante Móvel'!$AM:$AM,NB$4,'Estruturante Móvel'!$AQ:$AQ,"REPARO FO"))</f>
        <v>0</v>
      </c>
      <c r="NC113" s="140">
        <f>(COUNTIFS('Estruturante Móvel'!$M:$M,$B113,'Estruturante Móvel'!$C:$C,"&lt;&gt;PREVISTO",'Estruturante Móvel'!$G:$G,NB$4))</f>
        <v>0</v>
      </c>
      <c r="ND113" s="139">
        <f>(COUNTIFS('Estruturante Móvel'!$M:$M,$B113,'Estruturante Móvel'!$AM:$AM,ND$4))-(COUNTIFS('Estruturante Móvel'!$M:$M,$B113,'Estruturante Móvel'!$AM:$AM,ND$4,'Estruturante Móvel'!$AQ:$AQ,"REPARO FO"))</f>
        <v>0</v>
      </c>
      <c r="NE113" s="140">
        <f>(COUNTIFS('Estruturante Móvel'!$M:$M,$B113,'Estruturante Móvel'!$C:$C,"&lt;&gt;PREVISTO",'Estruturante Móvel'!$G:$G,ND$4))</f>
        <v>0</v>
      </c>
      <c r="NF113" s="139">
        <f>(COUNTIFS('Estruturante Móvel'!$M:$M,$B113,'Estruturante Móvel'!$AM:$AM,NF$4))-(COUNTIFS('Estruturante Móvel'!$M:$M,$B113,'Estruturante Móvel'!$AM:$AM,NF$4,'Estruturante Móvel'!$AQ:$AQ,"REPARO FO"))</f>
        <v>0</v>
      </c>
      <c r="NG113" s="140">
        <f>(COUNTIFS('Estruturante Móvel'!$M:$M,$B113,'Estruturante Móvel'!$C:$C,"&lt;&gt;PREVISTO",'Estruturante Móvel'!$G:$G,NF$4))</f>
        <v>0</v>
      </c>
      <c r="NH113" s="139">
        <f>(COUNTIFS('Estruturante Móvel'!$M:$M,$B113,'Estruturante Móvel'!$AM:$AM,NH$4))-(COUNTIFS('Estruturante Móvel'!$M:$M,$B113,'Estruturante Móvel'!$AM:$AM,NH$4,'Estruturante Móvel'!$AQ:$AQ,"REPARO FO"))</f>
        <v>0</v>
      </c>
      <c r="NI113" s="140">
        <f>(COUNTIFS('Estruturante Móvel'!$M:$M,$B113,'Estruturante Móvel'!$C:$C,"&lt;&gt;PREVISTO",'Estruturante Móvel'!$G:$G,NH$4))</f>
        <v>0</v>
      </c>
    </row>
    <row r="114" spans="1:373" collapsed="1">
      <c r="A114">
        <v>28</v>
      </c>
      <c r="B114" s="290" t="s">
        <v>215</v>
      </c>
      <c r="C114" s="164"/>
      <c r="D114" s="164">
        <f>COUNTIFS('Estruturante Móvel'!$M:$M,B114)</f>
        <v>57</v>
      </c>
      <c r="E114" s="164">
        <f>(COUNTIFS('Estruturante Móvel'!$M:$M,B114,'Estruturante Móvel'!$C:$C,"&lt;&gt;PREVISTO"))</f>
        <v>57</v>
      </c>
      <c r="F114" s="165">
        <f>(COUNTIFS('Estruturante Móvel'!$M:$M,B114,'Estruturante Móvel'!$C:$C,"PREVISTO"))</f>
        <v>0</v>
      </c>
      <c r="G114" s="165" t="str">
        <f>VLOOKUP(B114,'Estruturante Móvel'!M:X,12,0)</f>
        <v>ONDACOM</v>
      </c>
      <c r="H114" s="165" t="str">
        <f t="shared" ref="H114" si="405">IF(J114=1,"Concluído","Construção")</f>
        <v>Concluído</v>
      </c>
      <c r="I114" s="166">
        <v>45597</v>
      </c>
      <c r="J114" s="160">
        <f t="shared" ref="J114" si="406">E114/D114</f>
        <v>1</v>
      </c>
      <c r="K114" s="157">
        <f t="shared" ref="K114" si="407">E114</f>
        <v>57</v>
      </c>
      <c r="L114" s="139">
        <f>(COUNTIFS('Estruturante Móvel'!$M:$M,$B114,'Estruturante Móvel'!$AM:$AM,L$4))</f>
        <v>0</v>
      </c>
      <c r="M114" s="140">
        <f>(COUNTIFS('Estruturante Móvel'!$M:$M,$B114,'Estruturante Móvel'!$C:$C,"&lt;&gt;PREVISTO",'Estruturante Móvel'!$G:$G,L$4))</f>
        <v>0</v>
      </c>
      <c r="N114" s="139">
        <f>(COUNTIFS('Estruturante Móvel'!$M:$M,$B114,'Estruturante Móvel'!$AM:$AM,N$4))</f>
        <v>0</v>
      </c>
      <c r="O114" s="140">
        <f>(COUNTIFS('Estruturante Móvel'!$M:$M,$B114,'Estruturante Móvel'!$C:$C,"&lt;&gt;PREVISTO",'Estruturante Móvel'!$G:$G,N$4))</f>
        <v>0</v>
      </c>
      <c r="P114" s="139">
        <f>(COUNTIFS('Estruturante Móvel'!$M:$M,$B114,'Estruturante Móvel'!$AM:$AM,P$4))</f>
        <v>0</v>
      </c>
      <c r="Q114" s="140">
        <f>(COUNTIFS('Estruturante Móvel'!$M:$M,$B114,'Estruturante Móvel'!$C:$C,"&lt;&gt;PREVISTO",'Estruturante Móvel'!$G:$G,P$4))</f>
        <v>0</v>
      </c>
      <c r="R114" s="139">
        <f>(COUNTIFS('Estruturante Móvel'!$M:$M,$B114,'Estruturante Móvel'!$AM:$AM,R$4))</f>
        <v>0</v>
      </c>
      <c r="S114" s="140">
        <f>(COUNTIFS('Estruturante Móvel'!$M:$M,$B114,'Estruturante Móvel'!$C:$C,"&lt;&gt;PREVISTO",'Estruturante Móvel'!$G:$G,R$4))</f>
        <v>0</v>
      </c>
      <c r="T114" s="139">
        <f>(COUNTIFS('Estruturante Móvel'!$M:$M,$B114,'Estruturante Móvel'!$AM:$AM,T$4))</f>
        <v>0</v>
      </c>
      <c r="U114" s="140">
        <f>(COUNTIFS('Estruturante Móvel'!$M:$M,$B114,'Estruturante Móvel'!$C:$C,"&lt;&gt;PREVISTO",'Estruturante Móvel'!$G:$G,T$4))</f>
        <v>0</v>
      </c>
      <c r="V114" s="139">
        <f>(COUNTIFS('Estruturante Móvel'!$M:$M,$B114,'Estruturante Móvel'!$AM:$AM,V$4))</f>
        <v>0</v>
      </c>
      <c r="W114" s="140">
        <f>(COUNTIFS('Estruturante Móvel'!$M:$M,$B114,'Estruturante Móvel'!$C:$C,"&lt;&gt;PREVISTO",'Estruturante Móvel'!$G:$G,V$4))</f>
        <v>0</v>
      </c>
      <c r="X114" s="139">
        <f>(COUNTIFS('Estruturante Móvel'!$M:$M,$B114,'Estruturante Móvel'!$AM:$AM,X$4))</f>
        <v>0</v>
      </c>
      <c r="Y114" s="140">
        <f>(COUNTIFS('Estruturante Móvel'!$M:$M,$B114,'Estruturante Móvel'!$C:$C,"&lt;&gt;PREVISTO",'Estruturante Móvel'!$G:$G,X$4))</f>
        <v>0</v>
      </c>
      <c r="Z114" s="139">
        <f>(COUNTIFS('Estruturante Móvel'!$M:$M,$B114,'Estruturante Móvel'!$AM:$AM,Z$4))</f>
        <v>0</v>
      </c>
      <c r="AA114" s="140">
        <f>(COUNTIFS('Estruturante Móvel'!$M:$M,$B114,'Estruturante Móvel'!$C:$C,"&lt;&gt;PREVISTO",'Estruturante Móvel'!$G:$G,Z$4))</f>
        <v>0</v>
      </c>
      <c r="AB114" s="139">
        <f>(COUNTIFS('Estruturante Móvel'!$M:$M,$B114,'Estruturante Móvel'!$AM:$AM,AB$4))</f>
        <v>0</v>
      </c>
      <c r="AC114" s="140">
        <f>(COUNTIFS('Estruturante Móvel'!$M:$M,$B114,'Estruturante Móvel'!$C:$C,"&lt;&gt;PREVISTO",'Estruturante Móvel'!$G:$G,AB$4))</f>
        <v>0</v>
      </c>
      <c r="AD114" s="139">
        <f>(COUNTIFS('Estruturante Móvel'!$M:$M,$B114,'Estruturante Móvel'!$AM:$AM,AD$4))</f>
        <v>0</v>
      </c>
      <c r="AE114" s="140">
        <f>(COUNTIFS('Estruturante Móvel'!$M:$M,$B114,'Estruturante Móvel'!$C:$C,"&lt;&gt;PREVISTO",'Estruturante Móvel'!$G:$G,AD$4))</f>
        <v>0</v>
      </c>
      <c r="AF114" s="139">
        <f>(COUNTIFS('Estruturante Móvel'!$M:$M,$B114,'Estruturante Móvel'!$AM:$AM,AF$4))</f>
        <v>0</v>
      </c>
      <c r="AG114" s="140">
        <f>(COUNTIFS('Estruturante Móvel'!$M:$M,$B114,'Estruturante Móvel'!$C:$C,"&lt;&gt;PREVISTO",'Estruturante Móvel'!$G:$G,AF$4))</f>
        <v>0</v>
      </c>
      <c r="AH114" s="139">
        <f>(COUNTIFS('Estruturante Móvel'!$M:$M,$B114,'Estruturante Móvel'!$AM:$AM,AH$4))</f>
        <v>0</v>
      </c>
      <c r="AI114" s="140">
        <f>(COUNTIFS('Estruturante Móvel'!$M:$M,$B114,'Estruturante Móvel'!$C:$C,"&lt;&gt;PREVISTO",'Estruturante Móvel'!$G:$G,AH$4))</f>
        <v>0</v>
      </c>
      <c r="AJ114" s="139">
        <f>(COUNTIFS('Estruturante Móvel'!$M:$M,$B114,'Estruturante Móvel'!$AM:$AM,AJ$4))</f>
        <v>0</v>
      </c>
      <c r="AK114" s="140">
        <f>(COUNTIFS('Estruturante Móvel'!$M:$M,$B114,'Estruturante Móvel'!$C:$C,"&lt;&gt;PREVISTO",'Estruturante Móvel'!$G:$G,AJ$4))</f>
        <v>0</v>
      </c>
      <c r="AL114" s="139">
        <f>(COUNTIFS('Estruturante Móvel'!$M:$M,$B114,'Estruturante Móvel'!$AM:$AM,AL$4))</f>
        <v>0</v>
      </c>
      <c r="AM114" s="140">
        <f>(COUNTIFS('Estruturante Móvel'!$M:$M,$B114,'Estruturante Móvel'!$C:$C,"&lt;&gt;PREVISTO",'Estruturante Móvel'!$G:$G,AL$4))</f>
        <v>0</v>
      </c>
      <c r="AN114" s="139">
        <f>(COUNTIFS('Estruturante Móvel'!$M:$M,$B114,'Estruturante Móvel'!$AM:$AM,AN$4))</f>
        <v>0</v>
      </c>
      <c r="AO114" s="140">
        <f>(COUNTIFS('Estruturante Móvel'!$M:$M,$B114,'Estruturante Móvel'!$C:$C,"&lt;&gt;PREVISTO",'Estruturante Móvel'!$G:$G,AN$4))</f>
        <v>0</v>
      </c>
      <c r="AP114" s="139">
        <f>(COUNTIFS('Estruturante Móvel'!$M:$M,$B114,'Estruturante Móvel'!$AM:$AM,AP$4))</f>
        <v>0</v>
      </c>
      <c r="AQ114" s="140">
        <f>(COUNTIFS('Estruturante Móvel'!$M:$M,$B114,'Estruturante Móvel'!$C:$C,"&lt;&gt;PREVISTO",'Estruturante Móvel'!$G:$G,AP$4))</f>
        <v>0</v>
      </c>
      <c r="AR114" s="139">
        <f>(COUNTIFS('Estruturante Móvel'!$M:$M,$B114,'Estruturante Móvel'!$AM:$AM,AR$4))</f>
        <v>0</v>
      </c>
      <c r="AS114" s="140">
        <f>(COUNTIFS('Estruturante Móvel'!$M:$M,$B114,'Estruturante Móvel'!$C:$C,"&lt;&gt;PREVISTO",'Estruturante Móvel'!$G:$G,AR$4))</f>
        <v>0</v>
      </c>
      <c r="AT114" s="139">
        <f>(COUNTIFS('Estruturante Móvel'!$M:$M,$B114,'Estruturante Móvel'!$AM:$AM,AT$4))</f>
        <v>0</v>
      </c>
      <c r="AU114" s="140">
        <f>(COUNTIFS('Estruturante Móvel'!$M:$M,$B114,'Estruturante Móvel'!$C:$C,"&lt;&gt;PREVISTO",'Estruturante Móvel'!$G:$G,AT$4))</f>
        <v>0</v>
      </c>
      <c r="AV114" s="139">
        <f>(COUNTIFS('Estruturante Móvel'!$M:$M,$B114,'Estruturante Móvel'!$AM:$AM,AV$4))</f>
        <v>0</v>
      </c>
      <c r="AW114" s="140">
        <f>(COUNTIFS('Estruturante Móvel'!$M:$M,$B114,'Estruturante Móvel'!$C:$C,"&lt;&gt;PREVISTO",'Estruturante Móvel'!$G:$G,AV$4))</f>
        <v>0</v>
      </c>
      <c r="AX114" s="139">
        <f>(COUNTIFS('Estruturante Móvel'!$M:$M,$B114,'Estruturante Móvel'!$AM:$AM,AX$4))</f>
        <v>0</v>
      </c>
      <c r="AY114" s="140">
        <f>(COUNTIFS('Estruturante Móvel'!$M:$M,$B114,'Estruturante Móvel'!$C:$C,"&lt;&gt;PREVISTO",'Estruturante Móvel'!$G:$G,AX$4))</f>
        <v>0</v>
      </c>
      <c r="AZ114" s="139">
        <f>(COUNTIFS('Estruturante Móvel'!$M:$M,$B114,'Estruturante Móvel'!$AM:$AM,AZ$4))</f>
        <v>0</v>
      </c>
      <c r="BA114" s="140">
        <f>(COUNTIFS('Estruturante Móvel'!$M:$M,$B114,'Estruturante Móvel'!$C:$C,"&lt;&gt;PREVISTO",'Estruturante Móvel'!$G:$G,AZ$4))</f>
        <v>0</v>
      </c>
      <c r="BB114" s="139">
        <f>(COUNTIFS('Estruturante Móvel'!$M:$M,$B114,'Estruturante Móvel'!$AM:$AM,BB$4))</f>
        <v>0</v>
      </c>
      <c r="BC114" s="140">
        <f>(COUNTIFS('Estruturante Móvel'!$M:$M,$B114,'Estruturante Móvel'!$C:$C,"&lt;&gt;PREVISTO",'Estruturante Móvel'!$G:$G,BB$4))</f>
        <v>0</v>
      </c>
      <c r="BD114" s="139">
        <f>(COUNTIFS('Estruturante Móvel'!$M:$M,$B114,'Estruturante Móvel'!$AM:$AM,BD$4))</f>
        <v>0</v>
      </c>
      <c r="BE114" s="140">
        <f>(COUNTIFS('Estruturante Móvel'!$M:$M,$B114,'Estruturante Móvel'!$C:$C,"&lt;&gt;PREVISTO",'Estruturante Móvel'!$G:$G,BD$4))</f>
        <v>0</v>
      </c>
      <c r="BF114" s="139">
        <f>(COUNTIFS('Estruturante Móvel'!$M:$M,$B114,'Estruturante Móvel'!$AM:$AM,BF$4))</f>
        <v>0</v>
      </c>
      <c r="BG114" s="140">
        <f>(COUNTIFS('Estruturante Móvel'!$M:$M,$B114,'Estruturante Móvel'!$C:$C,"&lt;&gt;PREVISTO",'Estruturante Móvel'!$G:$G,BF$4))</f>
        <v>0</v>
      </c>
      <c r="BH114" s="139">
        <f>(COUNTIFS('Estruturante Móvel'!$M:$M,$B114,'Estruturante Móvel'!$AM:$AM,BH$4))</f>
        <v>0</v>
      </c>
      <c r="BI114" s="140">
        <f>(COUNTIFS('Estruturante Móvel'!$M:$M,$B114,'Estruturante Móvel'!$C:$C,"&lt;&gt;PREVISTO",'Estruturante Móvel'!$G:$G,BH$4))</f>
        <v>0</v>
      </c>
      <c r="BJ114" s="139">
        <f>(COUNTIFS('Estruturante Móvel'!$M:$M,$B114,'Estruturante Móvel'!$AM:$AM,BJ$4))</f>
        <v>0</v>
      </c>
      <c r="BK114" s="140">
        <f>(COUNTIFS('Estruturante Móvel'!$M:$M,$B114,'Estruturante Móvel'!$C:$C,"&lt;&gt;PREVISTO",'Estruturante Móvel'!$G:$G,BJ$4))</f>
        <v>0</v>
      </c>
      <c r="BL114" s="139">
        <f>(COUNTIFS('Estruturante Móvel'!$M:$M,$B114,'Estruturante Móvel'!$AM:$AM,BL$4))</f>
        <v>0</v>
      </c>
      <c r="BM114" s="140">
        <f>(COUNTIFS('Estruturante Móvel'!$M:$M,$B114,'Estruturante Móvel'!$C:$C,"&lt;&gt;PREVISTO",'Estruturante Móvel'!$G:$G,BL$4))</f>
        <v>0</v>
      </c>
      <c r="BN114" s="139">
        <f>(COUNTIFS('Estruturante Móvel'!$M:$M,$B114,'Estruturante Móvel'!$AM:$AM,BN$4))</f>
        <v>0</v>
      </c>
      <c r="BO114" s="140">
        <f>(COUNTIFS('Estruturante Móvel'!$M:$M,$B114,'Estruturante Móvel'!$C:$C,"&lt;&gt;PREVISTO",'Estruturante Móvel'!$G:$G,BN$4))</f>
        <v>0</v>
      </c>
      <c r="BP114" s="139">
        <f>(COUNTIFS('Estruturante Móvel'!$M:$M,$B114,'Estruturante Móvel'!$AM:$AM,BP$4))</f>
        <v>0</v>
      </c>
      <c r="BQ114" s="140">
        <f>(COUNTIFS('Estruturante Móvel'!$M:$M,$B114,'Estruturante Móvel'!$C:$C,"&lt;&gt;PREVISTO",'Estruturante Móvel'!$G:$G,BP$4))</f>
        <v>0</v>
      </c>
      <c r="BR114" s="139">
        <f>(COUNTIFS('Estruturante Móvel'!$M:$M,$B114,'Estruturante Móvel'!$AM:$AM,BR$4))</f>
        <v>0</v>
      </c>
      <c r="BS114" s="140">
        <f>(COUNTIFS('Estruturante Móvel'!$M:$M,$B114,'Estruturante Móvel'!$C:$C,"&lt;&gt;PREVISTO",'Estruturante Móvel'!$G:$G,BR$4))</f>
        <v>0</v>
      </c>
      <c r="BT114" s="139">
        <f>(COUNTIFS('Estruturante Móvel'!$M:$M,$B114,'Estruturante Móvel'!$AM:$AM,BT$4))-(COUNTIFS('Estruturante Móvel'!$M:$M,$B114,'Estruturante Móvel'!$AM:$AM,BT$4,'Estruturante Móvel'!$AQ:$AQ,"REPARO FO"))</f>
        <v>0</v>
      </c>
      <c r="BU114" s="140">
        <f>(COUNTIFS('Estruturante Móvel'!$M:$M,$B114,'Estruturante Móvel'!$C:$C,"&lt;&gt;PREVISTO",'Estruturante Móvel'!$G:$G,BT$4))</f>
        <v>0</v>
      </c>
      <c r="BV114" s="139">
        <f>(COUNTIFS('Estruturante Móvel'!$M:$M,$B114,'Estruturante Móvel'!$AM:$AM,BV$4))-(COUNTIFS('Estruturante Móvel'!$M:$M,$B114,'Estruturante Móvel'!$AM:$AM,BV$4,'Estruturante Móvel'!$AQ:$AQ,"REPARO FO"))</f>
        <v>0</v>
      </c>
      <c r="BW114" s="140">
        <f>(COUNTIFS('Estruturante Móvel'!$M:$M,$B114,'Estruturante Móvel'!$C:$C,"&lt;&gt;PREVISTO",'Estruturante Móvel'!$G:$G,BV$4))</f>
        <v>0</v>
      </c>
      <c r="BX114" s="139">
        <f>(COUNTIFS('Estruturante Móvel'!$M:$M,$B114,'Estruturante Móvel'!$AM:$AM,BX$4))-(COUNTIFS('Estruturante Móvel'!$M:$M,$B114,'Estruturante Móvel'!$AM:$AM,BX$4,'Estruturante Móvel'!$AQ:$AQ,"REPARO FO"))</f>
        <v>0</v>
      </c>
      <c r="BY114" s="140">
        <f>(COUNTIFS('Estruturante Móvel'!$M:$M,$B114,'Estruturante Móvel'!$C:$C,"&lt;&gt;PREVISTO",'Estruturante Móvel'!$G:$G,BX$4))</f>
        <v>0</v>
      </c>
      <c r="BZ114" s="139">
        <f>(COUNTIFS('Estruturante Móvel'!$M:$M,$B114,'Estruturante Móvel'!$AM:$AM,BZ$4))-(COUNTIFS('Estruturante Móvel'!$M:$M,$B114,'Estruturante Móvel'!$AM:$AM,BZ$4,'Estruturante Móvel'!$AQ:$AQ,"REPARO FO"))</f>
        <v>0</v>
      </c>
      <c r="CA114" s="140">
        <f>(COUNTIFS('Estruturante Móvel'!$M:$M,$B114,'Estruturante Móvel'!$C:$C,"&lt;&gt;PREVISTO",'Estruturante Móvel'!$G:$G,BZ$4))</f>
        <v>0</v>
      </c>
      <c r="CB114" s="139">
        <f>(COUNTIFS('Estruturante Móvel'!$M:$M,$B114,'Estruturante Móvel'!$AM:$AM,CB$4))-(COUNTIFS('Estruturante Móvel'!$M:$M,$B114,'Estruturante Móvel'!$AM:$AM,CB$4,'Estruturante Móvel'!$AQ:$AQ,"REPARO FO"))</f>
        <v>0</v>
      </c>
      <c r="CC114" s="140">
        <f>(COUNTIFS('Estruturante Móvel'!$M:$M,$B114,'Estruturante Móvel'!$C:$C,"&lt;&gt;PREVISTO",'Estruturante Móvel'!$G:$G,CB$4))</f>
        <v>0</v>
      </c>
      <c r="CD114" s="139">
        <f>(COUNTIFS('Estruturante Móvel'!$M:$M,$B114,'Estruturante Móvel'!$AM:$AM,CD$4))-(COUNTIFS('Estruturante Móvel'!$M:$M,$B114,'Estruturante Móvel'!$AM:$AM,CD$4,'Estruturante Móvel'!$AQ:$AQ,"REPARO FO"))</f>
        <v>0</v>
      </c>
      <c r="CE114" s="140">
        <f>(COUNTIFS('Estruturante Móvel'!$M:$M,$B114,'Estruturante Móvel'!$C:$C,"&lt;&gt;PREVISTO",'Estruturante Móvel'!$G:$G,CD$4))</f>
        <v>0</v>
      </c>
      <c r="CF114" s="139">
        <f>(COUNTIFS('Estruturante Móvel'!$M:$M,$B114,'Estruturante Móvel'!$AM:$AM,CF$4))-(COUNTIFS('Estruturante Móvel'!$M:$M,$B114,'Estruturante Móvel'!$AM:$AM,CF$4,'Estruturante Móvel'!$AQ:$AQ,"REPARO FO"))</f>
        <v>0</v>
      </c>
      <c r="CG114" s="140">
        <f>(COUNTIFS('Estruturante Móvel'!$M:$M,$B114,'Estruturante Móvel'!$C:$C,"&lt;&gt;PREVISTO",'Estruturante Móvel'!$G:$G,CF$4))</f>
        <v>0</v>
      </c>
      <c r="CH114" s="139">
        <f>(COUNTIFS('Estruturante Móvel'!$M:$M,$B114,'Estruturante Móvel'!$AM:$AM,CH$4))-(COUNTIFS('Estruturante Móvel'!$M:$M,$B114,'Estruturante Móvel'!$AM:$AM,CH$4,'Estruturante Móvel'!$AQ:$AQ,"REPARO FO"))</f>
        <v>0</v>
      </c>
      <c r="CI114" s="140">
        <f>(COUNTIFS('Estruturante Móvel'!$M:$M,$B114,'Estruturante Móvel'!$C:$C,"&lt;&gt;PREVISTO",'Estruturante Móvel'!$G:$G,CH$4))</f>
        <v>0</v>
      </c>
      <c r="CJ114" s="139">
        <f>(COUNTIFS('Estruturante Móvel'!$M:$M,$B114,'Estruturante Móvel'!$AM:$AM,CJ$4))-(COUNTIFS('Estruturante Móvel'!$M:$M,$B114,'Estruturante Móvel'!$AM:$AM,CJ$4,'Estruturante Móvel'!$AQ:$AQ,"REPARO FO"))</f>
        <v>0</v>
      </c>
      <c r="CK114" s="140">
        <f>(COUNTIFS('Estruturante Móvel'!$M:$M,$B114,'Estruturante Móvel'!$C:$C,"&lt;&gt;PREVISTO",'Estruturante Móvel'!$G:$G,CJ$4))</f>
        <v>0</v>
      </c>
      <c r="CL114" s="139">
        <f>(COUNTIFS('Estruturante Móvel'!$M:$M,$B114,'Estruturante Móvel'!$AM:$AM,CL$4))-(COUNTIFS('Estruturante Móvel'!$M:$M,$B114,'Estruturante Móvel'!$AM:$AM,CL$4,'Estruturante Móvel'!$AQ:$AQ,"REPARO FO"))</f>
        <v>0</v>
      </c>
      <c r="CM114" s="140">
        <f>(COUNTIFS('Estruturante Móvel'!$M:$M,$B114,'Estruturante Móvel'!$C:$C,"&lt;&gt;PREVISTO",'Estruturante Móvel'!$G:$G,CL$4))</f>
        <v>0</v>
      </c>
      <c r="CN114" s="139">
        <f>(COUNTIFS('Estruturante Móvel'!$M:$M,$B114,'Estruturante Móvel'!$AM:$AM,CN$4))-(COUNTIFS('Estruturante Móvel'!$M:$M,$B114,'Estruturante Móvel'!$AM:$AM,CN$4,'Estruturante Móvel'!$AQ:$AQ,"REPARO FO"))</f>
        <v>0</v>
      </c>
      <c r="CO114" s="140">
        <f>(COUNTIFS('Estruturante Móvel'!$M:$M,$B114,'Estruturante Móvel'!$C:$C,"&lt;&gt;PREVISTO",'Estruturante Móvel'!$G:$G,CN$4))</f>
        <v>0</v>
      </c>
      <c r="CP114" s="139">
        <f>(COUNTIFS('Estruturante Móvel'!$M:$M,$B114,'Estruturante Móvel'!$AM:$AM,CP$4))-(COUNTIFS('Estruturante Móvel'!$M:$M,$B114,'Estruturante Móvel'!$AM:$AM,CP$4,'Estruturante Móvel'!$AQ:$AQ,"REPARO FO"))</f>
        <v>0</v>
      </c>
      <c r="CQ114" s="140">
        <f>(COUNTIFS('Estruturante Móvel'!$M:$M,$B114,'Estruturante Móvel'!$C:$C,"&lt;&gt;PREVISTO",'Estruturante Móvel'!$G:$G,CP$4))</f>
        <v>0</v>
      </c>
      <c r="CR114" s="139">
        <f>(COUNTIFS('Estruturante Móvel'!$M:$M,$B114,'Estruturante Móvel'!$AM:$AM,CR$4))-(COUNTIFS('Estruturante Móvel'!$M:$M,$B114,'Estruturante Móvel'!$AM:$AM,CR$4,'Estruturante Móvel'!$AQ:$AQ,"REPARO FO"))</f>
        <v>0</v>
      </c>
      <c r="CS114" s="140">
        <f>(COUNTIFS('Estruturante Móvel'!$M:$M,$B114,'Estruturante Móvel'!$C:$C,"&lt;&gt;PREVISTO",'Estruturante Móvel'!$G:$G,CR$4))</f>
        <v>0</v>
      </c>
      <c r="CT114" s="139">
        <f>(COUNTIFS('Estruturante Móvel'!$M:$M,$B114,'Estruturante Móvel'!$AM:$AM,CT$4))-(COUNTIFS('Estruturante Móvel'!$M:$M,$B114,'Estruturante Móvel'!$AM:$AM,CT$4,'Estruturante Móvel'!$AQ:$AQ,"REPARO FO"))</f>
        <v>0</v>
      </c>
      <c r="CU114" s="140">
        <f>(COUNTIFS('Estruturante Móvel'!$M:$M,$B114,'Estruturante Móvel'!$C:$C,"&lt;&gt;PREVISTO",'Estruturante Móvel'!$G:$G,CT$4))</f>
        <v>0</v>
      </c>
      <c r="CV114" s="139">
        <f>(COUNTIFS('Estruturante Móvel'!$M:$M,$B114,'Estruturante Móvel'!$AM:$AM,CV$4))-(COUNTIFS('Estruturante Móvel'!$M:$M,$B114,'Estruturante Móvel'!$AM:$AM,CV$4,'Estruturante Móvel'!$AQ:$AQ,"REPARO FO"))</f>
        <v>0</v>
      </c>
      <c r="CW114" s="140">
        <f>(COUNTIFS('Estruturante Móvel'!$M:$M,$B114,'Estruturante Móvel'!$C:$C,"&lt;&gt;PREVISTO",'Estruturante Móvel'!$G:$G,CV$4))</f>
        <v>0</v>
      </c>
      <c r="CX114" s="139">
        <f>(COUNTIFS('Estruturante Móvel'!$M:$M,$B114,'Estruturante Móvel'!$AM:$AM,CX$4))-(COUNTIFS('Estruturante Móvel'!$M:$M,$B114,'Estruturante Móvel'!$AM:$AM,CX$4,'Estruturante Móvel'!$AQ:$AQ,"REPARO FO"))</f>
        <v>0</v>
      </c>
      <c r="CY114" s="140">
        <f>(COUNTIFS('Estruturante Móvel'!$M:$M,$B114,'Estruturante Móvel'!$C:$C,"&lt;&gt;PREVISTO",'Estruturante Móvel'!$G:$G,CX$4))</f>
        <v>0</v>
      </c>
      <c r="CZ114" s="139">
        <f>(COUNTIFS('Estruturante Móvel'!$M:$M,$B114,'Estruturante Móvel'!$AM:$AM,CZ$4))-(COUNTIFS('Estruturante Móvel'!$M:$M,$B114,'Estruturante Móvel'!$AM:$AM,CZ$4,'Estruturante Móvel'!$AQ:$AQ,"REPARO FO"))</f>
        <v>0</v>
      </c>
      <c r="DA114" s="140">
        <f>(COUNTIFS('Estruturante Móvel'!$M:$M,$B114,'Estruturante Móvel'!$C:$C,"&lt;&gt;PREVISTO",'Estruturante Móvel'!$G:$G,CZ$4))</f>
        <v>0</v>
      </c>
      <c r="DB114" s="139">
        <f>(COUNTIFS('Estruturante Móvel'!$M:$M,$B114,'Estruturante Móvel'!$AM:$AM,DB$4))-(COUNTIFS('Estruturante Móvel'!$M:$M,$B114,'Estruturante Móvel'!$AM:$AM,DB$4,'Estruturante Móvel'!$AQ:$AQ,"REPARO FO"))</f>
        <v>0</v>
      </c>
      <c r="DC114" s="140">
        <f>(COUNTIFS('Estruturante Móvel'!$M:$M,$B114,'Estruturante Móvel'!$C:$C,"&lt;&gt;PREVISTO",'Estruturante Móvel'!$G:$G,DB$4))</f>
        <v>0</v>
      </c>
      <c r="DD114" s="139">
        <f>(COUNTIFS('Estruturante Móvel'!$M:$M,$B114,'Estruturante Móvel'!$AM:$AM,DD$4))-(COUNTIFS('Estruturante Móvel'!$M:$M,$B114,'Estruturante Móvel'!$AM:$AM,DD$4,'Estruturante Móvel'!$AQ:$AQ,"REPARO FO"))</f>
        <v>0</v>
      </c>
      <c r="DE114" s="140">
        <f>(COUNTIFS('Estruturante Móvel'!$M:$M,$B114,'Estruturante Móvel'!$C:$C,"&lt;&gt;PREVISTO",'Estruturante Móvel'!$G:$G,DD$4))</f>
        <v>0</v>
      </c>
      <c r="DF114" s="139">
        <f>(COUNTIFS('Estruturante Móvel'!$M:$M,$B114,'Estruturante Móvel'!$AM:$AM,DF$4))-(COUNTIFS('Estruturante Móvel'!$M:$M,$B114,'Estruturante Móvel'!$AM:$AM,DF$4,'Estruturante Móvel'!$AQ:$AQ,"REPARO FO"))</f>
        <v>0</v>
      </c>
      <c r="DG114" s="140">
        <f>(COUNTIFS('Estruturante Móvel'!$M:$M,$B114,'Estruturante Móvel'!$C:$C,"&lt;&gt;PREVISTO",'Estruturante Móvel'!$G:$G,DF$4))</f>
        <v>0</v>
      </c>
      <c r="DH114" s="139">
        <f>(COUNTIFS('Estruturante Móvel'!$M:$M,$B114,'Estruturante Móvel'!$AM:$AM,DH$4))-(COUNTIFS('Estruturante Móvel'!$M:$M,$B114,'Estruturante Móvel'!$AM:$AM,DH$4,'Estruturante Móvel'!$AQ:$AQ,"REPARO FO"))</f>
        <v>0</v>
      </c>
      <c r="DI114" s="140">
        <f>(COUNTIFS('Estruturante Móvel'!$M:$M,$B114,'Estruturante Móvel'!$C:$C,"&lt;&gt;PREVISTO",'Estruturante Móvel'!$G:$G,DH$4))</f>
        <v>0</v>
      </c>
      <c r="DJ114" s="139">
        <f>(COUNTIFS('Estruturante Móvel'!$M:$M,$B114,'Estruturante Móvel'!$AM:$AM,DJ$4))-(COUNTIFS('Estruturante Móvel'!$M:$M,$B114,'Estruturante Móvel'!$AM:$AM,DJ$4,'Estruturante Móvel'!$AQ:$AQ,"REPARO FO"))</f>
        <v>0</v>
      </c>
      <c r="DK114" s="140">
        <f>(COUNTIFS('Estruturante Móvel'!$M:$M,$B114,'Estruturante Móvel'!$C:$C,"&lt;&gt;PREVISTO",'Estruturante Móvel'!$G:$G,DJ$4))</f>
        <v>0</v>
      </c>
      <c r="DL114" s="139">
        <f>(COUNTIFS('Estruturante Móvel'!$M:$M,$B114,'Estruturante Móvel'!$AM:$AM,DL$4))-(COUNTIFS('Estruturante Móvel'!$M:$M,$B114,'Estruturante Móvel'!$AM:$AM,DL$4,'Estruturante Móvel'!$AQ:$AQ,"REPARO FO"))</f>
        <v>0</v>
      </c>
      <c r="DM114" s="140">
        <f>(COUNTIFS('Estruturante Móvel'!$M:$M,$B114,'Estruturante Móvel'!$C:$C,"&lt;&gt;PREVISTO",'Estruturante Móvel'!$G:$G,DL$4))</f>
        <v>0</v>
      </c>
      <c r="DN114" s="139">
        <f>(COUNTIFS('Estruturante Móvel'!$M:$M,$B114,'Estruturante Móvel'!$AM:$AM,DN$4))-(COUNTIFS('Estruturante Móvel'!$M:$M,$B114,'Estruturante Móvel'!$AM:$AM,DN$4,'Estruturante Móvel'!$AQ:$AQ,"REPARO FO"))</f>
        <v>0</v>
      </c>
      <c r="DO114" s="140">
        <f>(COUNTIFS('Estruturante Móvel'!$M:$M,$B114,'Estruturante Móvel'!$C:$C,"&lt;&gt;PREVISTO",'Estruturante Móvel'!$G:$G,DN$4))</f>
        <v>0</v>
      </c>
      <c r="DP114" s="139">
        <f>(COUNTIFS('Estruturante Móvel'!$M:$M,$B114,'Estruturante Móvel'!$AM:$AM,DP$4))-(COUNTIFS('Estruturante Móvel'!$M:$M,$B114,'Estruturante Móvel'!$AM:$AM,DP$4,'Estruturante Móvel'!$AQ:$AQ,"REPARO FO"))</f>
        <v>0</v>
      </c>
      <c r="DQ114" s="140">
        <f>(COUNTIFS('Estruturante Móvel'!$M:$M,$B114,'Estruturante Móvel'!$C:$C,"&lt;&gt;PREVISTO",'Estruturante Móvel'!$G:$G,DP$4))</f>
        <v>0</v>
      </c>
      <c r="DR114" s="139">
        <f>(COUNTIFS('Estruturante Móvel'!$M:$M,$B114,'Estruturante Móvel'!$AM:$AM,DR$4))-(COUNTIFS('Estruturante Móvel'!$M:$M,$B114,'Estruturante Móvel'!$AM:$AM,DR$4,'Estruturante Móvel'!$AQ:$AQ,"REPARO FO"))</f>
        <v>0</v>
      </c>
      <c r="DS114" s="140">
        <f>(COUNTIFS('Estruturante Móvel'!$M:$M,$B114,'Estruturante Móvel'!$C:$C,"&lt;&gt;PREVISTO",'Estruturante Móvel'!$G:$G,DR$4))</f>
        <v>0</v>
      </c>
      <c r="DT114" s="139">
        <f>(COUNTIFS('Estruturante Móvel'!$M:$M,$B114,'Estruturante Móvel'!$AM:$AM,DT$4))-(COUNTIFS('Estruturante Móvel'!$M:$M,$B114,'Estruturante Móvel'!$AM:$AM,DT$4,'Estruturante Móvel'!$AQ:$AQ,"REPARO FO"))</f>
        <v>0</v>
      </c>
      <c r="DU114" s="140">
        <f>(COUNTIFS('Estruturante Móvel'!$M:$M,$B114,'Estruturante Móvel'!$C:$C,"&lt;&gt;PREVISTO",'Estruturante Móvel'!$G:$G,DT$4))</f>
        <v>0</v>
      </c>
      <c r="DV114" s="139">
        <f>(COUNTIFS('Estruturante Móvel'!$M:$M,$B114,'Estruturante Móvel'!$AM:$AM,DV$4))-(COUNTIFS('Estruturante Móvel'!$M:$M,$B114,'Estruturante Móvel'!$AM:$AM,DV$4,'Estruturante Móvel'!$AQ:$AQ,"REPARO FO"))</f>
        <v>0</v>
      </c>
      <c r="DW114" s="140">
        <f>(COUNTIFS('Estruturante Móvel'!$M:$M,$B114,'Estruturante Móvel'!$C:$C,"&lt;&gt;PREVISTO",'Estruturante Móvel'!$G:$G,DV$4))</f>
        <v>0</v>
      </c>
      <c r="DX114" s="139">
        <f>(COUNTIFS('Estruturante Móvel'!$M:$M,$B114,'Estruturante Móvel'!$AM:$AM,DX$4))-(COUNTIFS('Estruturante Móvel'!$M:$M,$B114,'Estruturante Móvel'!$AM:$AM,DX$4,'Estruturante Móvel'!$AQ:$AQ,"REPARO FO"))</f>
        <v>0</v>
      </c>
      <c r="DY114" s="140">
        <f>(COUNTIFS('Estruturante Móvel'!$M:$M,$B114,'Estruturante Móvel'!$C:$C,"&lt;&gt;PREVISTO",'Estruturante Móvel'!$G:$G,DX$4))</f>
        <v>0</v>
      </c>
      <c r="DZ114" s="139">
        <f>(COUNTIFS('Estruturante Móvel'!$M:$M,$B114,'Estruturante Móvel'!$AM:$AM,DZ$4))-(COUNTIFS('Estruturante Móvel'!$M:$M,$B114,'Estruturante Móvel'!$AM:$AM,DZ$4,'Estruturante Móvel'!$AQ:$AQ,"REPARO FO"))</f>
        <v>0</v>
      </c>
      <c r="EA114" s="140">
        <f>(COUNTIFS('Estruturante Móvel'!$M:$M,$B114,'Estruturante Móvel'!$C:$C,"&lt;&gt;PREVISTO",'Estruturante Móvel'!$G:$G,DZ$4))</f>
        <v>0</v>
      </c>
      <c r="EB114" s="139">
        <f>(COUNTIFS('Estruturante Móvel'!$M:$M,$B114,'Estruturante Móvel'!$AM:$AM,EB$4))-(COUNTIFS('Estruturante Móvel'!$M:$M,$B114,'Estruturante Móvel'!$AM:$AM,EB$4,'Estruturante Móvel'!$AQ:$AQ,"REPARO FO"))</f>
        <v>0</v>
      </c>
      <c r="EC114" s="140">
        <f>(COUNTIFS('Estruturante Móvel'!$M:$M,$B114,'Estruturante Móvel'!$C:$C,"&lt;&gt;PREVISTO",'Estruturante Móvel'!$G:$G,EB$4))</f>
        <v>0</v>
      </c>
      <c r="ED114" s="139">
        <f>(COUNTIFS('Estruturante Móvel'!$M:$M,$B114,'Estruturante Móvel'!$AM:$AM,ED$4))-(COUNTIFS('Estruturante Móvel'!$M:$M,$B114,'Estruturante Móvel'!$AM:$AM,ED$4,'Estruturante Móvel'!$AQ:$AQ,"REPARO FO"))</f>
        <v>0</v>
      </c>
      <c r="EE114" s="140">
        <f>(COUNTIFS('Estruturante Móvel'!$M:$M,$B114,'Estruturante Móvel'!$C:$C,"&lt;&gt;PREVISTO",'Estruturante Móvel'!$G:$G,ED$4))</f>
        <v>0</v>
      </c>
      <c r="EF114" s="139">
        <f>(COUNTIFS('Estruturante Móvel'!$M:$M,$B114,'Estruturante Móvel'!$AM:$AM,EF$4))-(COUNTIFS('Estruturante Móvel'!$M:$M,$B114,'Estruturante Móvel'!$AM:$AM,EF$4,'Estruturante Móvel'!$AQ:$AQ,"REPARO FO"))</f>
        <v>0</v>
      </c>
      <c r="EG114" s="140">
        <f>(COUNTIFS('Estruturante Móvel'!$M:$M,$B114,'Estruturante Móvel'!$C:$C,"&lt;&gt;PREVISTO",'Estruturante Móvel'!$G:$G,EF$4))</f>
        <v>0</v>
      </c>
      <c r="EH114" s="139">
        <f>(COUNTIFS('Estruturante Móvel'!$M:$M,$B114,'Estruturante Móvel'!$AM:$AM,EH$4))-(COUNTIFS('Estruturante Móvel'!$M:$M,$B114,'Estruturante Móvel'!$AM:$AM,EH$4,'Estruturante Móvel'!$AQ:$AQ,"REPARO FO"))</f>
        <v>0</v>
      </c>
      <c r="EI114" s="140">
        <f>(COUNTIFS('Estruturante Móvel'!$M:$M,$B114,'Estruturante Móvel'!$C:$C,"&lt;&gt;PREVISTO",'Estruturante Móvel'!$G:$G,EH$4))</f>
        <v>0</v>
      </c>
      <c r="EJ114" s="139">
        <f>(COUNTIFS('Estruturante Móvel'!$M:$M,$B114,'Estruturante Móvel'!$AM:$AM,EJ$4))-(COUNTIFS('Estruturante Móvel'!$M:$M,$B114,'Estruturante Móvel'!$AM:$AM,EJ$4,'Estruturante Móvel'!$AQ:$AQ,"REPARO FO"))</f>
        <v>0</v>
      </c>
      <c r="EK114" s="140">
        <f>(COUNTIFS('Estruturante Móvel'!$M:$M,$B114,'Estruturante Móvel'!$C:$C,"&lt;&gt;PREVISTO",'Estruturante Móvel'!$G:$G,EJ$4))</f>
        <v>0</v>
      </c>
      <c r="EL114" s="139">
        <f>(COUNTIFS('Estruturante Móvel'!$M:$M,$B114,'Estruturante Móvel'!$AM:$AM,EL$4))-(COUNTIFS('Estruturante Móvel'!$M:$M,$B114,'Estruturante Móvel'!$AM:$AM,EL$4,'Estruturante Móvel'!$AQ:$AQ,"REPARO FO"))</f>
        <v>0</v>
      </c>
      <c r="EM114" s="140">
        <f>(COUNTIFS('Estruturante Móvel'!$M:$M,$B114,'Estruturante Móvel'!$C:$C,"&lt;&gt;PREVISTO",'Estruturante Móvel'!$G:$G,EL$4))</f>
        <v>0</v>
      </c>
      <c r="EN114" s="139">
        <f>(COUNTIFS('Estruturante Móvel'!$M:$M,$B114,'Estruturante Móvel'!$AM:$AM,EN$4))-(COUNTIFS('Estruturante Móvel'!$M:$M,$B114,'Estruturante Móvel'!$AM:$AM,EN$4,'Estruturante Móvel'!$AQ:$AQ,"REPARO FO"))</f>
        <v>0</v>
      </c>
      <c r="EO114" s="140">
        <f>(COUNTIFS('Estruturante Móvel'!$M:$M,$B114,'Estruturante Móvel'!$C:$C,"&lt;&gt;PREVISTO",'Estruturante Móvel'!$G:$G,EN$4))</f>
        <v>0</v>
      </c>
      <c r="EP114" s="139">
        <f>(COUNTIFS('Estruturante Móvel'!$M:$M,$B114,'Estruturante Móvel'!$AM:$AM,EP$4))-(COUNTIFS('Estruturante Móvel'!$M:$M,$B114,'Estruturante Móvel'!$AM:$AM,EP$4,'Estruturante Móvel'!$AQ:$AQ,"REPARO FO"))</f>
        <v>0</v>
      </c>
      <c r="EQ114" s="140">
        <f>(COUNTIFS('Estruturante Móvel'!$M:$M,$B114,'Estruturante Móvel'!$C:$C,"&lt;&gt;PREVISTO",'Estruturante Móvel'!$G:$G,EP$4))</f>
        <v>0</v>
      </c>
      <c r="ER114" s="139">
        <f>(COUNTIFS('Estruturante Móvel'!$M:$M,$B114,'Estruturante Móvel'!$AM:$AM,ER$4))-(COUNTIFS('Estruturante Móvel'!$M:$M,$B114,'Estruturante Móvel'!$AM:$AM,ER$4,'Estruturante Móvel'!$AQ:$AQ,"REPARO FO"))</f>
        <v>0</v>
      </c>
      <c r="ES114" s="140">
        <f>(COUNTIFS('Estruturante Móvel'!$M:$M,$B114,'Estruturante Móvel'!$C:$C,"&lt;&gt;PREVISTO",'Estruturante Móvel'!$G:$G,ER$4))</f>
        <v>0</v>
      </c>
      <c r="ET114" s="139">
        <f>(COUNTIFS('Estruturante Móvel'!$M:$M,$B114,'Estruturante Móvel'!$AM:$AM,ET$4))-(COUNTIFS('Estruturante Móvel'!$M:$M,$B114,'Estruturante Móvel'!$AM:$AM,ET$4,'Estruturante Móvel'!$AQ:$AQ,"REPARO FO"))</f>
        <v>0</v>
      </c>
      <c r="EU114" s="140">
        <f>(COUNTIFS('Estruturante Móvel'!$M:$M,$B114,'Estruturante Móvel'!$C:$C,"&lt;&gt;PREVISTO",'Estruturante Móvel'!$G:$G,ET$4))</f>
        <v>0</v>
      </c>
      <c r="EV114" s="139">
        <f>(COUNTIFS('Estruturante Móvel'!$M:$M,$B114,'Estruturante Móvel'!$AM:$AM,EV$4))-(COUNTIFS('Estruturante Móvel'!$M:$M,$B114,'Estruturante Móvel'!$AM:$AM,EV$4,'Estruturante Móvel'!$AQ:$AQ,"REPARO FO"))</f>
        <v>0</v>
      </c>
      <c r="EW114" s="140">
        <f>(COUNTIFS('Estruturante Móvel'!$M:$M,$B114,'Estruturante Móvel'!$C:$C,"&lt;&gt;PREVISTO",'Estruturante Móvel'!$G:$G,EV$4))</f>
        <v>0</v>
      </c>
      <c r="EX114" s="139">
        <f>(COUNTIFS('Estruturante Móvel'!$M:$M,$B114,'Estruturante Móvel'!$AM:$AM,EX$4))-(COUNTIFS('Estruturante Móvel'!$M:$M,$B114,'Estruturante Móvel'!$AM:$AM,EX$4,'Estruturante Móvel'!$AQ:$AQ,"REPARO FO"))</f>
        <v>0</v>
      </c>
      <c r="EY114" s="140">
        <f>(COUNTIFS('Estruturante Móvel'!$M:$M,$B114,'Estruturante Móvel'!$C:$C,"&lt;&gt;PREVISTO",'Estruturante Móvel'!$G:$G,EX$4))</f>
        <v>0</v>
      </c>
      <c r="EZ114" s="139">
        <f>(COUNTIFS('Estruturante Móvel'!$M:$M,$B114,'Estruturante Móvel'!$AM:$AM,EZ$4))-(COUNTIFS('Estruturante Móvel'!$M:$M,$B114,'Estruturante Móvel'!$AM:$AM,EZ$4,'Estruturante Móvel'!$AQ:$AQ,"REPARO FO"))</f>
        <v>0</v>
      </c>
      <c r="FA114" s="140">
        <f>(COUNTIFS('Estruturante Móvel'!$M:$M,$B114,'Estruturante Móvel'!$C:$C,"&lt;&gt;PREVISTO",'Estruturante Móvel'!$G:$G,EZ$4))</f>
        <v>0</v>
      </c>
      <c r="FB114" s="139">
        <f>(COUNTIFS('Estruturante Móvel'!$M:$M,$B114,'Estruturante Móvel'!$AM:$AM,FB$4))-(COUNTIFS('Estruturante Móvel'!$M:$M,$B114,'Estruturante Móvel'!$AM:$AM,FB$4,'Estruturante Móvel'!$AQ:$AQ,"REPARO FO"))</f>
        <v>0</v>
      </c>
      <c r="FC114" s="140">
        <f>(COUNTIFS('Estruturante Móvel'!$M:$M,$B114,'Estruturante Móvel'!$C:$C,"&lt;&gt;PREVISTO",'Estruturante Móvel'!$G:$G,FB$4))</f>
        <v>0</v>
      </c>
      <c r="FD114" s="139">
        <f>(COUNTIFS('Estruturante Móvel'!$M:$M,$B114,'Estruturante Móvel'!$AM:$AM,FD$4))-(COUNTIFS('Estruturante Móvel'!$M:$M,$B114,'Estruturante Móvel'!$AM:$AM,FD$4,'Estruturante Móvel'!$AQ:$AQ,"REPARO FO"))</f>
        <v>0</v>
      </c>
      <c r="FE114" s="140">
        <f>(COUNTIFS('Estruturante Móvel'!$M:$M,$B114,'Estruturante Móvel'!$C:$C,"&lt;&gt;PREVISTO",'Estruturante Móvel'!$G:$G,FD$4))</f>
        <v>0</v>
      </c>
      <c r="FF114" s="139">
        <f>(COUNTIFS('Estruturante Móvel'!$M:$M,$B114,'Estruturante Móvel'!$AM:$AM,FF$4))-(COUNTIFS('Estruturante Móvel'!$M:$M,$B114,'Estruturante Móvel'!$AM:$AM,FF$4,'Estruturante Móvel'!$AQ:$AQ,"REPARO FO"))</f>
        <v>0</v>
      </c>
      <c r="FG114" s="140">
        <f>(COUNTIFS('Estruturante Móvel'!$M:$M,$B114,'Estruturante Móvel'!$C:$C,"&lt;&gt;PREVISTO",'Estruturante Móvel'!$G:$G,FF$4))</f>
        <v>0</v>
      </c>
      <c r="FH114" s="139">
        <f>(COUNTIFS('Estruturante Móvel'!$M:$M,$B114,'Estruturante Móvel'!$AM:$AM,FH$4))-(COUNTIFS('Estruturante Móvel'!$M:$M,$B114,'Estruturante Móvel'!$AM:$AM,FH$4,'Estruturante Móvel'!$AQ:$AQ,"REPARO FO"))</f>
        <v>0</v>
      </c>
      <c r="FI114" s="140">
        <f>(COUNTIFS('Estruturante Móvel'!$M:$M,$B114,'Estruturante Móvel'!$C:$C,"&lt;&gt;PREVISTO",'Estruturante Móvel'!$G:$G,FH$4))</f>
        <v>0</v>
      </c>
      <c r="FJ114" s="139">
        <f>(COUNTIFS('Estruturante Móvel'!$M:$M,$B114,'Estruturante Móvel'!$AM:$AM,FJ$4))-(COUNTIFS('Estruturante Móvel'!$M:$M,$B114,'Estruturante Móvel'!$AM:$AM,FJ$4,'Estruturante Móvel'!$AQ:$AQ,"REPARO FO"))</f>
        <v>2</v>
      </c>
      <c r="FK114" s="140">
        <f>(COUNTIFS('Estruturante Móvel'!$M:$M,$B114,'Estruturante Móvel'!$C:$C,"&lt;&gt;PREVISTO",'Estruturante Móvel'!$G:$G,FJ$4))</f>
        <v>0</v>
      </c>
      <c r="FL114" s="139">
        <f>(COUNTIFS('Estruturante Móvel'!$M:$M,$B114,'Estruturante Móvel'!$AM:$AM,FL$4))-(COUNTIFS('Estruturante Móvel'!$M:$M,$B114,'Estruturante Móvel'!$AM:$AM,FL$4,'Estruturante Móvel'!$AQ:$AQ,"REPARO FO"))</f>
        <v>2</v>
      </c>
      <c r="FM114" s="140">
        <f>(COUNTIFS('Estruturante Móvel'!$M:$M,$B114,'Estruturante Móvel'!$C:$C,"&lt;&gt;PREVISTO",'Estruturante Móvel'!$G:$G,FL$4))</f>
        <v>0</v>
      </c>
      <c r="FN114" s="139">
        <f>(COUNTIFS('Estruturante Móvel'!$M:$M,$B114,'Estruturante Móvel'!$AM:$AM,FN$4))-(COUNTIFS('Estruturante Móvel'!$M:$M,$B114,'Estruturante Móvel'!$AM:$AM,FN$4,'Estruturante Móvel'!$AQ:$AQ,"REPARO FO"))</f>
        <v>0</v>
      </c>
      <c r="FO114" s="140">
        <f>(COUNTIFS('Estruturante Móvel'!$M:$M,$B114,'Estruturante Móvel'!$C:$C,"&lt;&gt;PREVISTO",'Estruturante Móvel'!$G:$G,FN$4))</f>
        <v>0</v>
      </c>
      <c r="FP114" s="139">
        <f>(COUNTIFS('Estruturante Móvel'!$M:$M,$B114,'Estruturante Móvel'!$AM:$AM,FP$4))-(COUNTIFS('Estruturante Móvel'!$M:$M,$B114,'Estruturante Móvel'!$AM:$AM,FP$4,'Estruturante Móvel'!$AQ:$AQ,"REPARO FO"))</f>
        <v>0</v>
      </c>
      <c r="FQ114" s="140">
        <f>(COUNTIFS('Estruturante Móvel'!$M:$M,$B114,'Estruturante Móvel'!$C:$C,"&lt;&gt;PREVISTO",'Estruturante Móvel'!$G:$G,FP$4))</f>
        <v>0</v>
      </c>
      <c r="FR114" s="139">
        <f>(COUNTIFS('Estruturante Móvel'!$M:$M,$B114,'Estruturante Móvel'!$AM:$AM,FR$4))-(COUNTIFS('Estruturante Móvel'!$M:$M,$B114,'Estruturante Móvel'!$AM:$AM,FR$4,'Estruturante Móvel'!$AQ:$AQ,"REPARO FO"))</f>
        <v>0</v>
      </c>
      <c r="FS114" s="140">
        <f>(COUNTIFS('Estruturante Móvel'!$M:$M,$B114,'Estruturante Móvel'!$C:$C,"&lt;&gt;PREVISTO",'Estruturante Móvel'!$G:$G,FR$4))</f>
        <v>0</v>
      </c>
      <c r="FT114" s="139">
        <f>(COUNTIFS('Estruturante Móvel'!$M:$M,$B114,'Estruturante Móvel'!$AM:$AM,FT$4))-(COUNTIFS('Estruturante Móvel'!$M:$M,$B114,'Estruturante Móvel'!$AM:$AM,FT$4,'Estruturante Móvel'!$AQ:$AQ,"REPARO FO"))</f>
        <v>0</v>
      </c>
      <c r="FU114" s="140">
        <f>(COUNTIFS('Estruturante Móvel'!$M:$M,$B114,'Estruturante Móvel'!$C:$C,"&lt;&gt;PREVISTO",'Estruturante Móvel'!$G:$G,FT$4))</f>
        <v>0</v>
      </c>
      <c r="FV114" s="139">
        <f>(COUNTIFS('Estruturante Móvel'!$M:$M,$B114,'Estruturante Móvel'!$AM:$AM,FV$4))-(COUNTIFS('Estruturante Móvel'!$M:$M,$B114,'Estruturante Móvel'!$AM:$AM,FV$4,'Estruturante Móvel'!$AQ:$AQ,"REPARO FO"))</f>
        <v>0</v>
      </c>
      <c r="FW114" s="140">
        <f>(COUNTIFS('Estruturante Móvel'!$M:$M,$B114,'Estruturante Móvel'!$C:$C,"&lt;&gt;PREVISTO",'Estruturante Móvel'!$G:$G,FV$4))</f>
        <v>0</v>
      </c>
      <c r="FX114" s="139">
        <f>(COUNTIFS('Estruturante Móvel'!$M:$M,$B114,'Estruturante Móvel'!$AM:$AM,FX$4))-(COUNTIFS('Estruturante Móvel'!$M:$M,$B114,'Estruturante Móvel'!$AM:$AM,FX$4,'Estruturante Móvel'!$AQ:$AQ,"REPARO FO"))</f>
        <v>0</v>
      </c>
      <c r="FY114" s="140">
        <f>(COUNTIFS('Estruturante Móvel'!$M:$M,$B114,'Estruturante Móvel'!$C:$C,"&lt;&gt;PREVISTO",'Estruturante Móvel'!$G:$G,FX$4))</f>
        <v>0</v>
      </c>
      <c r="FZ114" s="139">
        <f>(COUNTIFS('Estruturante Móvel'!$M:$M,$B114,'Estruturante Móvel'!$AM:$AM,FZ$4))-(COUNTIFS('Estruturante Móvel'!$M:$M,$B114,'Estruturante Móvel'!$AM:$AM,FZ$4,'Estruturante Móvel'!$AQ:$AQ,"REPARO FO"))</f>
        <v>0</v>
      </c>
      <c r="GA114" s="140">
        <f>(COUNTIFS('Estruturante Móvel'!$M:$M,$B114,'Estruturante Móvel'!$C:$C,"&lt;&gt;PREVISTO",'Estruturante Móvel'!$G:$G,FZ$4))</f>
        <v>0</v>
      </c>
      <c r="GB114" s="139">
        <f>(COUNTIFS('Estruturante Móvel'!$M:$M,$B114,'Estruturante Móvel'!$AM:$AM,GB$4))-(COUNTIFS('Estruturante Móvel'!$M:$M,$B114,'Estruturante Móvel'!$AM:$AM,GB$4,'Estruturante Móvel'!$AQ:$AQ,"REPARO FO"))</f>
        <v>0</v>
      </c>
      <c r="GC114" s="140">
        <f>(COUNTIFS('Estruturante Móvel'!$M:$M,$B114,'Estruturante Móvel'!$C:$C,"&lt;&gt;PREVISTO",'Estruturante Móvel'!$G:$G,GB$4))</f>
        <v>0</v>
      </c>
      <c r="GD114" s="139">
        <f>(COUNTIFS('Estruturante Móvel'!$M:$M,$B114,'Estruturante Móvel'!$AM:$AM,GD$4))-(COUNTIFS('Estruturante Móvel'!$M:$M,$B114,'Estruturante Móvel'!$AM:$AM,GD$4,'Estruturante Móvel'!$AQ:$AQ,"REPARO FO"))</f>
        <v>0</v>
      </c>
      <c r="GE114" s="140">
        <f>(COUNTIFS('Estruturante Móvel'!$M:$M,$B114,'Estruturante Móvel'!$C:$C,"&lt;&gt;PREVISTO",'Estruturante Móvel'!$G:$G,GD$4))</f>
        <v>0</v>
      </c>
      <c r="GF114" s="139">
        <f>(COUNTIFS('Estruturante Móvel'!$M:$M,$B114,'Estruturante Móvel'!$AM:$AM,GF$4))-(COUNTIFS('Estruturante Móvel'!$M:$M,$B114,'Estruturante Móvel'!$AM:$AM,GF$4,'Estruturante Móvel'!$AQ:$AQ,"REPARO FO"))</f>
        <v>0</v>
      </c>
      <c r="GG114" s="140">
        <f>(COUNTIFS('Estruturante Móvel'!$M:$M,$B114,'Estruturante Móvel'!$C:$C,"&lt;&gt;PREVISTO",'Estruturante Móvel'!$G:$G,GF$4))</f>
        <v>0</v>
      </c>
      <c r="GH114" s="139">
        <f>(COUNTIFS('Estruturante Móvel'!$M:$M,$B114,'Estruturante Móvel'!$AM:$AM,GH$4))-(COUNTIFS('Estruturante Móvel'!$M:$M,$B114,'Estruturante Móvel'!$AM:$AM,GH$4,'Estruturante Móvel'!$AQ:$AQ,"REPARO FO"))</f>
        <v>0</v>
      </c>
      <c r="GI114" s="140">
        <f>(COUNTIFS('Estruturante Móvel'!$M:$M,$B114,'Estruturante Móvel'!$C:$C,"&lt;&gt;PREVISTO",'Estruturante Móvel'!$G:$G,GH$4))</f>
        <v>0</v>
      </c>
      <c r="GJ114" s="139">
        <f>(COUNTIFS('Estruturante Móvel'!$M:$M,$B114,'Estruturante Móvel'!$AM:$AM,GJ$4))-(COUNTIFS('Estruturante Móvel'!$M:$M,$B114,'Estruturante Móvel'!$AM:$AM,GJ$4,'Estruturante Móvel'!$AQ:$AQ,"REPARO FO"))</f>
        <v>6</v>
      </c>
      <c r="GK114" s="140">
        <f>(COUNTIFS('Estruturante Móvel'!$M:$M,$B114,'Estruturante Móvel'!$C:$C,"&lt;&gt;PREVISTO",'Estruturante Móvel'!$G:$G,GJ$4))</f>
        <v>0</v>
      </c>
      <c r="GL114" s="139">
        <f>(COUNTIFS('Estruturante Móvel'!$M:$M,$B114,'Estruturante Móvel'!$AM:$AM,GL$4))-(COUNTIFS('Estruturante Móvel'!$M:$M,$B114,'Estruturante Móvel'!$AM:$AM,GL$4,'Estruturante Móvel'!$AQ:$AQ,"REPARO FO"))</f>
        <v>4</v>
      </c>
      <c r="GM114" s="140">
        <f>(COUNTIFS('Estruturante Móvel'!$M:$M,$B114,'Estruturante Móvel'!$C:$C,"&lt;&gt;PREVISTO",'Estruturante Móvel'!$G:$G,GL$4))</f>
        <v>0</v>
      </c>
      <c r="GN114" s="139">
        <f>(COUNTIFS('Estruturante Móvel'!$M:$M,$B114,'Estruturante Móvel'!$AM:$AM,GN$4))-(COUNTIFS('Estruturante Móvel'!$M:$M,$B114,'Estruturante Móvel'!$AM:$AM,GN$4,'Estruturante Móvel'!$AQ:$AQ,"REPARO FO"))</f>
        <v>4</v>
      </c>
      <c r="GO114" s="140">
        <f>(COUNTIFS('Estruturante Móvel'!$M:$M,$B114,'Estruturante Móvel'!$C:$C,"&lt;&gt;PREVISTO",'Estruturante Móvel'!$G:$G,GN$4))</f>
        <v>0</v>
      </c>
      <c r="GP114" s="139">
        <f>(COUNTIFS('Estruturante Móvel'!$M:$M,$B114,'Estruturante Móvel'!$AM:$AM,GP$4))-(COUNTIFS('Estruturante Móvel'!$M:$M,$B114,'Estruturante Móvel'!$AM:$AM,GP$4,'Estruturante Móvel'!$AQ:$AQ,"REPARO FO"))</f>
        <v>5</v>
      </c>
      <c r="GQ114" s="140">
        <f>(COUNTIFS('Estruturante Móvel'!$M:$M,$B114,'Estruturante Móvel'!$C:$C,"&lt;&gt;PREVISTO",'Estruturante Móvel'!$G:$G,GP$4))</f>
        <v>0</v>
      </c>
      <c r="GR114" s="139">
        <f>(COUNTIFS('Estruturante Móvel'!$M:$M,$B114,'Estruturante Móvel'!$AM:$AM,GR$4))-(COUNTIFS('Estruturante Móvel'!$M:$M,$B114,'Estruturante Móvel'!$AM:$AM,GR$4,'Estruturante Móvel'!$AQ:$AQ,"REPARO FO"))</f>
        <v>1</v>
      </c>
      <c r="GS114" s="140">
        <f>(COUNTIFS('Estruturante Móvel'!$M:$M,$B114,'Estruturante Móvel'!$C:$C,"&lt;&gt;PREVISTO",'Estruturante Móvel'!$G:$G,GR$4))</f>
        <v>0</v>
      </c>
      <c r="GT114" s="139">
        <f>(COUNTIFS('Estruturante Móvel'!$M:$M,$B114,'Estruturante Móvel'!$AM:$AM,GT$4))-(COUNTIFS('Estruturante Móvel'!$M:$M,$B114,'Estruturante Móvel'!$AM:$AM,GT$4,'Estruturante Móvel'!$AQ:$AQ,"REPARO FO"))</f>
        <v>1</v>
      </c>
      <c r="GU114" s="140">
        <f>(COUNTIFS('Estruturante Móvel'!$M:$M,$B114,'Estruturante Móvel'!$C:$C,"&lt;&gt;PREVISTO",'Estruturante Móvel'!$G:$G,GT$4))</f>
        <v>0</v>
      </c>
      <c r="GV114" s="139">
        <f>(COUNTIFS('Estruturante Móvel'!$M:$M,$B114,'Estruturante Móvel'!$AM:$AM,GV$4))-(COUNTIFS('Estruturante Móvel'!$M:$M,$B114,'Estruturante Móvel'!$AM:$AM,GV$4,'Estruturante Móvel'!$AQ:$AQ,"REPARO FO"))</f>
        <v>0</v>
      </c>
      <c r="GW114" s="140">
        <f>(COUNTIFS('Estruturante Móvel'!$M:$M,$B114,'Estruturante Móvel'!$C:$C,"&lt;&gt;PREVISTO",'Estruturante Móvel'!$G:$G,GV$4))</f>
        <v>0</v>
      </c>
      <c r="GX114" s="139">
        <f>(COUNTIFS('Estruturante Móvel'!$M:$M,$B114,'Estruturante Móvel'!$AM:$AM,GX$4))-(COUNTIFS('Estruturante Móvel'!$M:$M,$B114,'Estruturante Móvel'!$AM:$AM,GX$4,'Estruturante Móvel'!$AQ:$AQ,"REPARO FO"))</f>
        <v>0</v>
      </c>
      <c r="GY114" s="140">
        <f>(COUNTIFS('Estruturante Móvel'!$M:$M,$B114,'Estruturante Móvel'!$C:$C,"&lt;&gt;PREVISTO",'Estruturante Móvel'!$G:$G,GX$4))</f>
        <v>0</v>
      </c>
      <c r="GZ114" s="139">
        <f>(COUNTIFS('Estruturante Móvel'!$M:$M,$B114,'Estruturante Móvel'!$AM:$AM,GZ$4))-(COUNTIFS('Estruturante Móvel'!$M:$M,$B114,'Estruturante Móvel'!$AM:$AM,GZ$4,'Estruturante Móvel'!$AQ:$AQ,"REPARO FO"))</f>
        <v>0</v>
      </c>
      <c r="HA114" s="140">
        <f>(COUNTIFS('Estruturante Móvel'!$M:$M,$B114,'Estruturante Móvel'!$C:$C,"&lt;&gt;PREVISTO",'Estruturante Móvel'!$G:$G,GZ$4))</f>
        <v>0</v>
      </c>
      <c r="HB114" s="139">
        <f>(COUNTIFS('Estruturante Móvel'!$M:$M,$B114,'Estruturante Móvel'!$AM:$AM,HB$4))-(COUNTIFS('Estruturante Móvel'!$M:$M,$B114,'Estruturante Móvel'!$AM:$AM,HB$4,'Estruturante Móvel'!$AQ:$AQ,"REPARO FO"))</f>
        <v>0</v>
      </c>
      <c r="HC114" s="140">
        <f>(COUNTIFS('Estruturante Móvel'!$M:$M,$B114,'Estruturante Móvel'!$C:$C,"&lt;&gt;PREVISTO",'Estruturante Móvel'!$G:$G,HB$4))</f>
        <v>0</v>
      </c>
      <c r="HD114" s="139">
        <f>(COUNTIFS('Estruturante Móvel'!$M:$M,$B114,'Estruturante Móvel'!$AM:$AM,HD$4))-(COUNTIFS('Estruturante Móvel'!$M:$M,$B114,'Estruturante Móvel'!$AM:$AM,HD$4,'Estruturante Móvel'!$AQ:$AQ,"REPARO FO"))</f>
        <v>0</v>
      </c>
      <c r="HE114" s="140">
        <f>(COUNTIFS('Estruturante Móvel'!$M:$M,$B114,'Estruturante Móvel'!$C:$C,"&lt;&gt;PREVISTO",'Estruturante Móvel'!$G:$G,HD$4))</f>
        <v>2</v>
      </c>
      <c r="HF114" s="139">
        <f>(COUNTIFS('Estruturante Móvel'!$M:$M,$B114,'Estruturante Móvel'!$AM:$AM,HF$4))-(COUNTIFS('Estruturante Móvel'!$M:$M,$B114,'Estruturante Móvel'!$AM:$AM,HF$4,'Estruturante Móvel'!$AQ:$AQ,"REPARO FO"))</f>
        <v>0</v>
      </c>
      <c r="HG114" s="140">
        <f>(COUNTIFS('Estruturante Móvel'!$M:$M,$B114,'Estruturante Móvel'!$C:$C,"&lt;&gt;PREVISTO",'Estruturante Móvel'!$G:$G,HF$4))</f>
        <v>1</v>
      </c>
      <c r="HH114" s="139">
        <f>(COUNTIFS('Estruturante Móvel'!$M:$M,$B114,'Estruturante Móvel'!$AM:$AM,HH$4))-(COUNTIFS('Estruturante Móvel'!$M:$M,$B114,'Estruturante Móvel'!$AM:$AM,HH$4,'Estruturante Móvel'!$AQ:$AQ,"REPARO FO"))</f>
        <v>0</v>
      </c>
      <c r="HI114" s="140">
        <f>(COUNTIFS('Estruturante Móvel'!$M:$M,$B114,'Estruturante Móvel'!$C:$C,"&lt;&gt;PREVISTO",'Estruturante Móvel'!$G:$G,HH$4))</f>
        <v>1</v>
      </c>
      <c r="HJ114" s="139">
        <f>(COUNTIFS('Estruturante Móvel'!$M:$M,$B114,'Estruturante Móvel'!$AM:$AM,HJ$4))-(COUNTIFS('Estruturante Móvel'!$M:$M,$B114,'Estruturante Móvel'!$AM:$AM,HJ$4,'Estruturante Móvel'!$AQ:$AQ,"REPARO FO"))</f>
        <v>0</v>
      </c>
      <c r="HK114" s="140">
        <f>(COUNTIFS('Estruturante Móvel'!$M:$M,$B114,'Estruturante Móvel'!$C:$C,"&lt;&gt;PREVISTO",'Estruturante Móvel'!$G:$G,HJ$4))</f>
        <v>0</v>
      </c>
      <c r="HL114" s="139">
        <f>(COUNTIFS('Estruturante Móvel'!$M:$M,$B114,'Estruturante Móvel'!$AM:$AM,HL$4))-(COUNTIFS('Estruturante Móvel'!$M:$M,$B114,'Estruturante Móvel'!$AM:$AM,HL$4,'Estruturante Móvel'!$AQ:$AQ,"REPARO FO"))</f>
        <v>0</v>
      </c>
      <c r="HM114" s="140">
        <f>(COUNTIFS('Estruturante Móvel'!$M:$M,$B114,'Estruturante Móvel'!$C:$C,"&lt;&gt;PREVISTO",'Estruturante Móvel'!$G:$G,HL$4))</f>
        <v>0</v>
      </c>
      <c r="HN114" s="139">
        <f>(COUNTIFS('Estruturante Móvel'!$M:$M,$B114,'Estruturante Móvel'!$AM:$AM,HN$4))-(COUNTIFS('Estruturante Móvel'!$M:$M,$B114,'Estruturante Móvel'!$AM:$AM,HN$4,'Estruturante Móvel'!$AQ:$AQ,"REPARO FO"))</f>
        <v>0</v>
      </c>
      <c r="HO114" s="140">
        <f>(COUNTIFS('Estruturante Móvel'!$M:$M,$B114,'Estruturante Móvel'!$C:$C,"&lt;&gt;PREVISTO",'Estruturante Móvel'!$G:$G,HN$4))</f>
        <v>0</v>
      </c>
      <c r="HP114" s="139">
        <f>(COUNTIFS('Estruturante Móvel'!$M:$M,$B114,'Estruturante Móvel'!$AM:$AM,HP$4))-(COUNTIFS('Estruturante Móvel'!$M:$M,$B114,'Estruturante Móvel'!$AM:$AM,HP$4,'Estruturante Móvel'!$AQ:$AQ,"REPARO FO"))</f>
        <v>0</v>
      </c>
      <c r="HQ114" s="140">
        <f>(COUNTIFS('Estruturante Móvel'!$M:$M,$B114,'Estruturante Móvel'!$C:$C,"&lt;&gt;PREVISTO",'Estruturante Móvel'!$G:$G,HP$4))</f>
        <v>0</v>
      </c>
      <c r="HR114" s="139">
        <f>(COUNTIFS('Estruturante Móvel'!$M:$M,$B114,'Estruturante Móvel'!$AM:$AM,HR$4))-(COUNTIFS('Estruturante Móvel'!$M:$M,$B114,'Estruturante Móvel'!$AM:$AM,HR$4,'Estruturante Móvel'!$AQ:$AQ,"REPARO FO"))</f>
        <v>0</v>
      </c>
      <c r="HS114" s="140">
        <f>(COUNTIFS('Estruturante Móvel'!$M:$M,$B114,'Estruturante Móvel'!$C:$C,"&lt;&gt;PREVISTO",'Estruturante Móvel'!$G:$G,HR$4))</f>
        <v>0</v>
      </c>
      <c r="HT114" s="139">
        <f>(COUNTIFS('Estruturante Móvel'!$M:$M,$B114,'Estruturante Móvel'!$AM:$AM,HT$4))-(COUNTIFS('Estruturante Móvel'!$M:$M,$B114,'Estruturante Móvel'!$AM:$AM,HT$4,'Estruturante Móvel'!$AQ:$AQ,"REPARO FO"))</f>
        <v>0</v>
      </c>
      <c r="HU114" s="140">
        <f>(COUNTIFS('Estruturante Móvel'!$M:$M,$B114,'Estruturante Móvel'!$C:$C,"&lt;&gt;PREVISTO",'Estruturante Móvel'!$G:$G,HT$4))</f>
        <v>0</v>
      </c>
      <c r="HV114" s="139">
        <f>(COUNTIFS('Estruturante Móvel'!$M:$M,$B114,'Estruturante Móvel'!$AM:$AM,HV$4))-(COUNTIFS('Estruturante Móvel'!$M:$M,$B114,'Estruturante Móvel'!$AM:$AM,HV$4,'Estruturante Móvel'!$AQ:$AQ,"REPARO FO"))</f>
        <v>0</v>
      </c>
      <c r="HW114" s="140">
        <f>(COUNTIFS('Estruturante Móvel'!$M:$M,$B114,'Estruturante Móvel'!$C:$C,"&lt;&gt;PREVISTO",'Estruturante Móvel'!$G:$G,HV$4))</f>
        <v>2</v>
      </c>
      <c r="HX114" s="139">
        <f>(COUNTIFS('Estruturante Móvel'!$M:$M,$B114,'Estruturante Móvel'!$AM:$AM,HX$4))-(COUNTIFS('Estruturante Móvel'!$M:$M,$B114,'Estruturante Móvel'!$AM:$AM,HX$4,'Estruturante Móvel'!$AQ:$AQ,"REPARO FO"))</f>
        <v>0</v>
      </c>
      <c r="HY114" s="140">
        <f>(COUNTIFS('Estruturante Móvel'!$M:$M,$B114,'Estruturante Móvel'!$C:$C,"&lt;&gt;PREVISTO",'Estruturante Móvel'!$G:$G,HX$4))</f>
        <v>0</v>
      </c>
      <c r="HZ114" s="139">
        <f>(COUNTIFS('Estruturante Móvel'!$M:$M,$B114,'Estruturante Móvel'!$AM:$AM,HZ$4))-(COUNTIFS('Estruturante Móvel'!$M:$M,$B114,'Estruturante Móvel'!$AM:$AM,HZ$4,'Estruturante Móvel'!$AQ:$AQ,"REPARO FO"))</f>
        <v>0</v>
      </c>
      <c r="IA114" s="140">
        <f>(COUNTIFS('Estruturante Móvel'!$M:$M,$B114,'Estruturante Móvel'!$C:$C,"&lt;&gt;PREVISTO",'Estruturante Móvel'!$G:$G,HZ$4))</f>
        <v>0</v>
      </c>
      <c r="IB114" s="139">
        <f>(COUNTIFS('Estruturante Móvel'!$M:$M,$B114,'Estruturante Móvel'!$AM:$AM,IB$4))-(COUNTIFS('Estruturante Móvel'!$M:$M,$B114,'Estruturante Móvel'!$AM:$AM,IB$4,'Estruturante Móvel'!$AQ:$AQ,"REPARO FO"))</f>
        <v>0</v>
      </c>
      <c r="IC114" s="140">
        <f>(COUNTIFS('Estruturante Móvel'!$M:$M,$B114,'Estruturante Móvel'!$C:$C,"&lt;&gt;PREVISTO",'Estruturante Móvel'!$G:$G,IB$4))</f>
        <v>0</v>
      </c>
      <c r="ID114" s="139">
        <f>(COUNTIFS('Estruturante Móvel'!$M:$M,$B114,'Estruturante Móvel'!$AM:$AM,ID$4))-(COUNTIFS('Estruturante Móvel'!$M:$M,$B114,'Estruturante Móvel'!$AM:$AM,ID$4,'Estruturante Móvel'!$AQ:$AQ,"REPARO FO"))</f>
        <v>0</v>
      </c>
      <c r="IE114" s="140">
        <f>(COUNTIFS('Estruturante Móvel'!$M:$M,$B114,'Estruturante Móvel'!$C:$C,"&lt;&gt;PREVISTO",'Estruturante Móvel'!$G:$G,ID$4))</f>
        <v>1</v>
      </c>
      <c r="IF114" s="139">
        <f>(COUNTIFS('Estruturante Móvel'!$M:$M,$B114,'Estruturante Móvel'!$AM:$AM,IF$4))-(COUNTIFS('Estruturante Móvel'!$M:$M,$B114,'Estruturante Móvel'!$AM:$AM,IF$4,'Estruturante Móvel'!$AQ:$AQ,"REPARO FO"))</f>
        <v>0</v>
      </c>
      <c r="IG114" s="140">
        <f>(COUNTIFS('Estruturante Móvel'!$M:$M,$B114,'Estruturante Móvel'!$C:$C,"&lt;&gt;PREVISTO",'Estruturante Móvel'!$G:$G,IF$4))</f>
        <v>0</v>
      </c>
      <c r="IH114" s="139">
        <f>(COUNTIFS('Estruturante Móvel'!$M:$M,$B114,'Estruturante Móvel'!$AM:$AM,IH$4))-(COUNTIFS('Estruturante Móvel'!$M:$M,$B114,'Estruturante Móvel'!$AM:$AM,IH$4,'Estruturante Móvel'!$AQ:$AQ,"REPARO FO"))</f>
        <v>0</v>
      </c>
      <c r="II114" s="140">
        <f>(COUNTIFS('Estruturante Móvel'!$M:$M,$B114,'Estruturante Móvel'!$C:$C,"&lt;&gt;PREVISTO",'Estruturante Móvel'!$G:$G,IH$4))</f>
        <v>0</v>
      </c>
      <c r="IJ114" s="139">
        <f>(COUNTIFS('Estruturante Móvel'!$M:$M,$B114,'Estruturante Móvel'!$AM:$AM,IJ$4))-(COUNTIFS('Estruturante Móvel'!$M:$M,$B114,'Estruturante Móvel'!$AM:$AM,IJ$4,'Estruturante Móvel'!$AQ:$AQ,"REPARO FO"))</f>
        <v>0</v>
      </c>
      <c r="IK114" s="140">
        <f>(COUNTIFS('Estruturante Móvel'!$M:$M,$B114,'Estruturante Móvel'!$C:$C,"&lt;&gt;PREVISTO",'Estruturante Móvel'!$G:$G,IJ$4))</f>
        <v>0</v>
      </c>
      <c r="IL114" s="139">
        <f>(COUNTIFS('Estruturante Móvel'!$M:$M,$B114,'Estruturante Móvel'!$AM:$AM,IL$4))-(COUNTIFS('Estruturante Móvel'!$M:$M,$B114,'Estruturante Móvel'!$AM:$AM,IL$4,'Estruturante Móvel'!$AQ:$AQ,"REPARO FO"))</f>
        <v>0</v>
      </c>
      <c r="IM114" s="140">
        <f>(COUNTIFS('Estruturante Móvel'!$M:$M,$B114,'Estruturante Móvel'!$C:$C,"&lt;&gt;PREVISTO",'Estruturante Móvel'!$G:$G,IL$4))</f>
        <v>0</v>
      </c>
      <c r="IN114" s="139">
        <f>(COUNTIFS('Estruturante Móvel'!$M:$M,$B114,'Estruturante Móvel'!$AM:$AM,IN$4))-(COUNTIFS('Estruturante Móvel'!$M:$M,$B114,'Estruturante Móvel'!$AM:$AM,IN$4,'Estruturante Móvel'!$AQ:$AQ,"REPARO FO"))</f>
        <v>0</v>
      </c>
      <c r="IO114" s="140">
        <f>(COUNTIFS('Estruturante Móvel'!$M:$M,$B114,'Estruturante Móvel'!$C:$C,"&lt;&gt;PREVISTO",'Estruturante Móvel'!$G:$G,IN$4))</f>
        <v>0</v>
      </c>
      <c r="IP114" s="139">
        <f>(COUNTIFS('Estruturante Móvel'!$M:$M,$B114,'Estruturante Móvel'!$AM:$AM,IP$4))-(COUNTIFS('Estruturante Móvel'!$M:$M,$B114,'Estruturante Móvel'!$AM:$AM,IP$4,'Estruturante Móvel'!$AQ:$AQ,"REPARO FO"))</f>
        <v>0</v>
      </c>
      <c r="IQ114" s="140">
        <f>(COUNTIFS('Estruturante Móvel'!$M:$M,$B114,'Estruturante Móvel'!$C:$C,"&lt;&gt;PREVISTO",'Estruturante Móvel'!$G:$G,IP$4))</f>
        <v>0</v>
      </c>
      <c r="IR114" s="139">
        <f>(COUNTIFS('Estruturante Móvel'!$M:$M,$B114,'Estruturante Móvel'!$AM:$AM,IR$4))-(COUNTIFS('Estruturante Móvel'!$M:$M,$B114,'Estruturante Móvel'!$AM:$AM,IR$4,'Estruturante Móvel'!$AQ:$AQ,"REPARO FO"))</f>
        <v>0</v>
      </c>
      <c r="IS114" s="140">
        <f>(COUNTIFS('Estruturante Móvel'!$M:$M,$B114,'Estruturante Móvel'!$C:$C,"&lt;&gt;PREVISTO",'Estruturante Móvel'!$G:$G,IR$4))</f>
        <v>0</v>
      </c>
      <c r="IT114" s="139">
        <f>(COUNTIFS('Estruturante Móvel'!$M:$M,$B114,'Estruturante Móvel'!$AM:$AM,IT$4))-(COUNTIFS('Estruturante Móvel'!$M:$M,$B114,'Estruturante Móvel'!$AM:$AM,IT$4,'Estruturante Móvel'!$AQ:$AQ,"REPARO FO"))</f>
        <v>0</v>
      </c>
      <c r="IU114" s="140">
        <f>(COUNTIFS('Estruturante Móvel'!$M:$M,$B114,'Estruturante Móvel'!$C:$C,"&lt;&gt;PREVISTO",'Estruturante Móvel'!$G:$G,IT$4))</f>
        <v>0</v>
      </c>
      <c r="IV114" s="139">
        <f>(COUNTIFS('Estruturante Móvel'!$M:$M,$B114,'Estruturante Móvel'!$AM:$AM,IV$4))-(COUNTIFS('Estruturante Móvel'!$M:$M,$B114,'Estruturante Móvel'!$AM:$AM,IV$4,'Estruturante Móvel'!$AQ:$AQ,"REPARO FO"))</f>
        <v>0</v>
      </c>
      <c r="IW114" s="140">
        <f>(COUNTIFS('Estruturante Móvel'!$M:$M,$B114,'Estruturante Móvel'!$C:$C,"&lt;&gt;PREVISTO",'Estruturante Móvel'!$G:$G,IV$4))</f>
        <v>0</v>
      </c>
      <c r="IX114" s="139">
        <f>(COUNTIFS('Estruturante Móvel'!$M:$M,$B114,'Estruturante Móvel'!$AM:$AM,IX$4))-(COUNTIFS('Estruturante Móvel'!$M:$M,$B114,'Estruturante Móvel'!$AM:$AM,IX$4,'Estruturante Móvel'!$AQ:$AQ,"REPARO FO"))</f>
        <v>0</v>
      </c>
      <c r="IY114" s="140">
        <f>(COUNTIFS('Estruturante Móvel'!$M:$M,$B114,'Estruturante Móvel'!$C:$C,"&lt;&gt;PREVISTO",'Estruturante Móvel'!$G:$G,IX$4))</f>
        <v>0</v>
      </c>
      <c r="IZ114" s="139">
        <f>(COUNTIFS('Estruturante Móvel'!$M:$M,$B114,'Estruturante Móvel'!$AM:$AM,IZ$4))-(COUNTIFS('Estruturante Móvel'!$M:$M,$B114,'Estruturante Móvel'!$AM:$AM,IZ$4,'Estruturante Móvel'!$AQ:$AQ,"REPARO FO"))</f>
        <v>0</v>
      </c>
      <c r="JA114" s="140">
        <f>(COUNTIFS('Estruturante Móvel'!$M:$M,$B114,'Estruturante Móvel'!$C:$C,"&lt;&gt;PREVISTO",'Estruturante Móvel'!$G:$G,IZ$4))</f>
        <v>0</v>
      </c>
      <c r="JB114" s="139">
        <f>(COUNTIFS('Estruturante Móvel'!$M:$M,$B114,'Estruturante Móvel'!$AM:$AM,JB$4))-(COUNTIFS('Estruturante Móvel'!$M:$M,$B114,'Estruturante Móvel'!$AM:$AM,JB$4,'Estruturante Móvel'!$AQ:$AQ,"REPARO FO"))</f>
        <v>0</v>
      </c>
      <c r="JC114" s="140">
        <f>(COUNTIFS('Estruturante Móvel'!$M:$M,$B114,'Estruturante Móvel'!$C:$C,"&lt;&gt;PREVISTO",'Estruturante Móvel'!$G:$G,JB$4))</f>
        <v>0</v>
      </c>
      <c r="JD114" s="139">
        <f>(COUNTIFS('Estruturante Móvel'!$M:$M,$B114,'Estruturante Móvel'!$AM:$AM,JD$4))-(COUNTIFS('Estruturante Móvel'!$M:$M,$B114,'Estruturante Móvel'!$AM:$AM,JD$4,'Estruturante Móvel'!$AQ:$AQ,"REPARO FO"))</f>
        <v>0</v>
      </c>
      <c r="JE114" s="140">
        <f>(COUNTIFS('Estruturante Móvel'!$M:$M,$B114,'Estruturante Móvel'!$C:$C,"&lt;&gt;PREVISTO",'Estruturante Móvel'!$G:$G,JD$4))</f>
        <v>0</v>
      </c>
      <c r="JF114" s="139">
        <f>(COUNTIFS('Estruturante Móvel'!$M:$M,$B114,'Estruturante Móvel'!$AM:$AM,JF$4))-(COUNTIFS('Estruturante Móvel'!$M:$M,$B114,'Estruturante Móvel'!$AM:$AM,JF$4,'Estruturante Móvel'!$AQ:$AQ,"REPARO FO"))</f>
        <v>0</v>
      </c>
      <c r="JG114" s="140">
        <f>(COUNTIFS('Estruturante Móvel'!$M:$M,$B114,'Estruturante Móvel'!$C:$C,"&lt;&gt;PREVISTO",'Estruturante Móvel'!$G:$G,JF$4))</f>
        <v>1</v>
      </c>
      <c r="JH114" s="139">
        <f>(COUNTIFS('Estruturante Móvel'!$M:$M,$B114,'Estruturante Móvel'!$AM:$AM,JH$4))-(COUNTIFS('Estruturante Móvel'!$M:$M,$B114,'Estruturante Móvel'!$AM:$AM,JH$4,'Estruturante Móvel'!$AQ:$AQ,"REPARO FO"))</f>
        <v>0</v>
      </c>
      <c r="JI114" s="140">
        <f>(COUNTIFS('Estruturante Móvel'!$M:$M,$B114,'Estruturante Móvel'!$C:$C,"&lt;&gt;PREVISTO",'Estruturante Móvel'!$G:$G,JH$4))</f>
        <v>0</v>
      </c>
      <c r="JJ114" s="139">
        <f>(COUNTIFS('Estruturante Móvel'!$M:$M,$B114,'Estruturante Móvel'!$AM:$AM,JJ$4))-(COUNTIFS('Estruturante Móvel'!$M:$M,$B114,'Estruturante Móvel'!$AM:$AM,JJ$4,'Estruturante Móvel'!$AQ:$AQ,"REPARO FO"))</f>
        <v>0</v>
      </c>
      <c r="JK114" s="140">
        <f>(COUNTIFS('Estruturante Móvel'!$M:$M,$B114,'Estruturante Móvel'!$C:$C,"&lt;&gt;PREVISTO",'Estruturante Móvel'!$G:$G,JJ$4))</f>
        <v>0</v>
      </c>
      <c r="JL114" s="139">
        <f>(COUNTIFS('Estruturante Móvel'!$M:$M,$B114,'Estruturante Móvel'!$AM:$AM,JL$4))-(COUNTIFS('Estruturante Móvel'!$M:$M,$B114,'Estruturante Móvel'!$AM:$AM,JL$4,'Estruturante Móvel'!$AQ:$AQ,"REPARO FO"))</f>
        <v>0</v>
      </c>
      <c r="JM114" s="140">
        <f>(COUNTIFS('Estruturante Móvel'!$M:$M,$B114,'Estruturante Móvel'!$C:$C,"&lt;&gt;PREVISTO",'Estruturante Móvel'!$G:$G,JL$4))</f>
        <v>0</v>
      </c>
      <c r="JN114" s="139">
        <f>(COUNTIFS('Estruturante Móvel'!$M:$M,$B114,'Estruturante Móvel'!$AM:$AM,JN$4))-(COUNTIFS('Estruturante Móvel'!$M:$M,$B114,'Estruturante Móvel'!$AM:$AM,JN$4,'Estruturante Móvel'!$AQ:$AQ,"REPARO FO"))</f>
        <v>0</v>
      </c>
      <c r="JO114" s="140">
        <f>(COUNTIFS('Estruturante Móvel'!$M:$M,$B114,'Estruturante Móvel'!$C:$C,"&lt;&gt;PREVISTO",'Estruturante Móvel'!$G:$G,JN$4))</f>
        <v>0</v>
      </c>
      <c r="JP114" s="139">
        <f>(COUNTIFS('Estruturante Móvel'!$M:$M,$B114,'Estruturante Móvel'!$AM:$AM,JP$4))-(COUNTIFS('Estruturante Móvel'!$M:$M,$B114,'Estruturante Móvel'!$AM:$AM,JP$4,'Estruturante Móvel'!$AQ:$AQ,"REPARO FO"))</f>
        <v>0</v>
      </c>
      <c r="JQ114" s="140">
        <f>(COUNTIFS('Estruturante Móvel'!$M:$M,$B114,'Estruturante Móvel'!$C:$C,"&lt;&gt;PREVISTO",'Estruturante Móvel'!$G:$G,JP$4))</f>
        <v>0</v>
      </c>
      <c r="JR114" s="139">
        <f>(COUNTIFS('Estruturante Móvel'!$M:$M,$B114,'Estruturante Móvel'!$AM:$AM,JR$4))-(COUNTIFS('Estruturante Móvel'!$M:$M,$B114,'Estruturante Móvel'!$AM:$AM,JR$4,'Estruturante Móvel'!$AQ:$AQ,"REPARO FO"))</f>
        <v>0</v>
      </c>
      <c r="JS114" s="140">
        <f>(COUNTIFS('Estruturante Móvel'!$M:$M,$B114,'Estruturante Móvel'!$C:$C,"&lt;&gt;PREVISTO",'Estruturante Móvel'!$G:$G,JR$4))</f>
        <v>0</v>
      </c>
      <c r="JT114" s="139">
        <f>(COUNTIFS('Estruturante Móvel'!$M:$M,$B114,'Estruturante Móvel'!$AM:$AM,JT$4))-(COUNTIFS('Estruturante Móvel'!$M:$M,$B114,'Estruturante Móvel'!$AM:$AM,JT$4,'Estruturante Móvel'!$AQ:$AQ,"REPARO FO"))</f>
        <v>0</v>
      </c>
      <c r="JU114" s="140">
        <f>(COUNTIFS('Estruturante Móvel'!$M:$M,$B114,'Estruturante Móvel'!$C:$C,"&lt;&gt;PREVISTO",'Estruturante Móvel'!$G:$G,JT$4))</f>
        <v>0</v>
      </c>
      <c r="JV114" s="139">
        <f>(COUNTIFS('Estruturante Móvel'!$M:$M,$B114,'Estruturante Móvel'!$AM:$AM,JV$4))-(COUNTIFS('Estruturante Móvel'!$M:$M,$B114,'Estruturante Móvel'!$AM:$AM,JV$4,'Estruturante Móvel'!$AQ:$AQ,"REPARO FO"))</f>
        <v>0</v>
      </c>
      <c r="JW114" s="140">
        <f>(COUNTIFS('Estruturante Móvel'!$M:$M,$B114,'Estruturante Móvel'!$C:$C,"&lt;&gt;PREVISTO",'Estruturante Móvel'!$G:$G,JV$4))</f>
        <v>0</v>
      </c>
      <c r="JX114" s="139">
        <f>(COUNTIFS('Estruturante Móvel'!$M:$M,$B114,'Estruturante Móvel'!$AM:$AM,JX$4))-(COUNTIFS('Estruturante Móvel'!$M:$M,$B114,'Estruturante Móvel'!$AM:$AM,JX$4,'Estruturante Móvel'!$AQ:$AQ,"REPARO FO"))</f>
        <v>0</v>
      </c>
      <c r="JY114" s="140">
        <f>(COUNTIFS('Estruturante Móvel'!$M:$M,$B114,'Estruturante Móvel'!$C:$C,"&lt;&gt;PREVISTO",'Estruturante Móvel'!$G:$G,JX$4))</f>
        <v>0</v>
      </c>
      <c r="JZ114" s="139">
        <f>(COUNTIFS('Estruturante Móvel'!$M:$M,$B114,'Estruturante Móvel'!$AM:$AM,JZ$4))-(COUNTIFS('Estruturante Móvel'!$M:$M,$B114,'Estruturante Móvel'!$AM:$AM,JZ$4,'Estruturante Móvel'!$AQ:$AQ,"REPARO FO"))</f>
        <v>0</v>
      </c>
      <c r="KA114" s="140">
        <f>(COUNTIFS('Estruturante Móvel'!$M:$M,$B114,'Estruturante Móvel'!$C:$C,"&lt;&gt;PREVISTO",'Estruturante Móvel'!$G:$G,JZ$4))</f>
        <v>0</v>
      </c>
      <c r="KB114" s="139">
        <f>(COUNTIFS('Estruturante Móvel'!$M:$M,$B114,'Estruturante Móvel'!$AM:$AM,KB$4))-(COUNTIFS('Estruturante Móvel'!$M:$M,$B114,'Estruturante Móvel'!$AM:$AM,KB$4,'Estruturante Móvel'!$AQ:$AQ,"REPARO FO"))</f>
        <v>0</v>
      </c>
      <c r="KC114" s="140">
        <f>(COUNTIFS('Estruturante Móvel'!$M:$M,$B114,'Estruturante Móvel'!$C:$C,"&lt;&gt;PREVISTO",'Estruturante Móvel'!$G:$G,KB$4))</f>
        <v>0</v>
      </c>
      <c r="KD114" s="139">
        <f>(COUNTIFS('Estruturante Móvel'!$M:$M,$B114,'Estruturante Móvel'!$AM:$AM,KD$4))-(COUNTIFS('Estruturante Móvel'!$M:$M,$B114,'Estruturante Móvel'!$AM:$AM,KD$4,'Estruturante Móvel'!$AQ:$AQ,"REPARO FO"))</f>
        <v>0</v>
      </c>
      <c r="KE114" s="140">
        <f>(COUNTIFS('Estruturante Móvel'!$M:$M,$B114,'Estruturante Móvel'!$C:$C,"&lt;&gt;PREVISTO",'Estruturante Móvel'!$G:$G,KD$4))</f>
        <v>0</v>
      </c>
      <c r="KF114" s="139">
        <f>(COUNTIFS('Estruturante Móvel'!$M:$M,$B114,'Estruturante Móvel'!$AM:$AM,KF$4))-(COUNTIFS('Estruturante Móvel'!$M:$M,$B114,'Estruturante Móvel'!$AM:$AM,KF$4,'Estruturante Móvel'!$AQ:$AQ,"REPARO FO"))</f>
        <v>0</v>
      </c>
      <c r="KG114" s="140">
        <f>(COUNTIFS('Estruturante Móvel'!$M:$M,$B114,'Estruturante Móvel'!$C:$C,"&lt;&gt;PREVISTO",'Estruturante Móvel'!$G:$G,KF$4))</f>
        <v>0</v>
      </c>
      <c r="KH114" s="139">
        <f>(COUNTIFS('Estruturante Móvel'!$M:$M,$B114,'Estruturante Móvel'!$AM:$AM,KH$4))-(COUNTIFS('Estruturante Móvel'!$M:$M,$B114,'Estruturante Móvel'!$AM:$AM,KH$4,'Estruturante Móvel'!$AQ:$AQ,"REPARO FO"))</f>
        <v>0</v>
      </c>
      <c r="KI114" s="140">
        <f>(COUNTIFS('Estruturante Móvel'!$M:$M,$B114,'Estruturante Móvel'!$C:$C,"&lt;&gt;PREVISTO",'Estruturante Móvel'!$G:$G,KH$4))</f>
        <v>0</v>
      </c>
      <c r="KJ114" s="139">
        <f>(COUNTIFS('Estruturante Móvel'!$M:$M,$B114,'Estruturante Móvel'!$AM:$AM,KJ$4))-(COUNTIFS('Estruturante Móvel'!$M:$M,$B114,'Estruturante Móvel'!$AM:$AM,KJ$4,'Estruturante Móvel'!$AQ:$AQ,"REPARO FO"))</f>
        <v>0</v>
      </c>
      <c r="KK114" s="140">
        <f>(COUNTIFS('Estruturante Móvel'!$M:$M,$B114,'Estruturante Móvel'!$C:$C,"&lt;&gt;PREVISTO",'Estruturante Móvel'!$G:$G,KJ$4))</f>
        <v>0</v>
      </c>
      <c r="KL114" s="139">
        <f>(COUNTIFS('Estruturante Móvel'!$M:$M,$B114,'Estruturante Móvel'!$AM:$AM,KL$4))-(COUNTIFS('Estruturante Móvel'!$M:$M,$B114,'Estruturante Móvel'!$AM:$AM,KL$4,'Estruturante Móvel'!$AQ:$AQ,"REPARO FO"))</f>
        <v>0</v>
      </c>
      <c r="KM114" s="140">
        <f>(COUNTIFS('Estruturante Móvel'!$M:$M,$B114,'Estruturante Móvel'!$C:$C,"&lt;&gt;PREVISTO",'Estruturante Móvel'!$G:$G,KL$4))</f>
        <v>0</v>
      </c>
      <c r="KN114" s="139">
        <f>(COUNTIFS('Estruturante Móvel'!$M:$M,$B114,'Estruturante Móvel'!$AM:$AM,KN$4))-(COUNTIFS('Estruturante Móvel'!$M:$M,$B114,'Estruturante Móvel'!$AM:$AM,KN$4,'Estruturante Móvel'!$AQ:$AQ,"REPARO FO"))</f>
        <v>0</v>
      </c>
      <c r="KO114" s="140">
        <f>(COUNTIFS('Estruturante Móvel'!$M:$M,$B114,'Estruturante Móvel'!$C:$C,"&lt;&gt;PREVISTO",'Estruturante Móvel'!$G:$G,KN$4))</f>
        <v>0</v>
      </c>
      <c r="KP114" s="139">
        <f>(COUNTIFS('Estruturante Móvel'!$M:$M,$B114,'Estruturante Móvel'!$AM:$AM,KP$4))-(COUNTIFS('Estruturante Móvel'!$M:$M,$B114,'Estruturante Móvel'!$AM:$AM,KP$4,'Estruturante Móvel'!$AQ:$AQ,"REPARO FO"))</f>
        <v>0</v>
      </c>
      <c r="KQ114" s="140">
        <f>(COUNTIFS('Estruturante Móvel'!$M:$M,$B114,'Estruturante Móvel'!$C:$C,"&lt;&gt;PREVISTO",'Estruturante Móvel'!$G:$G,KP$4))</f>
        <v>0</v>
      </c>
      <c r="KR114" s="139">
        <f>(COUNTIFS('Estruturante Móvel'!$M:$M,$B114,'Estruturante Móvel'!$AM:$AM,KR$4))-(COUNTIFS('Estruturante Móvel'!$M:$M,$B114,'Estruturante Móvel'!$AM:$AM,KR$4,'Estruturante Móvel'!$AQ:$AQ,"REPARO FO"))</f>
        <v>0</v>
      </c>
      <c r="KS114" s="140">
        <f>(COUNTIFS('Estruturante Móvel'!$M:$M,$B114,'Estruturante Móvel'!$C:$C,"&lt;&gt;PREVISTO",'Estruturante Móvel'!$G:$G,KR$4))</f>
        <v>0</v>
      </c>
      <c r="KT114" s="139">
        <f>(COUNTIFS('Estruturante Móvel'!$M:$M,$B114,'Estruturante Móvel'!$AM:$AM,KT$4))-(COUNTIFS('Estruturante Móvel'!$M:$M,$B114,'Estruturante Móvel'!$AM:$AM,KT$4,'Estruturante Móvel'!$AQ:$AQ,"REPARO FO"))</f>
        <v>0</v>
      </c>
      <c r="KU114" s="140">
        <f>(COUNTIFS('Estruturante Móvel'!$M:$M,$B114,'Estruturante Móvel'!$C:$C,"&lt;&gt;PREVISTO",'Estruturante Móvel'!$G:$G,KT$4))</f>
        <v>0</v>
      </c>
      <c r="KV114" s="139">
        <f>(COUNTIFS('Estruturante Móvel'!$M:$M,$B114,'Estruturante Móvel'!$AM:$AM,KV$4))-(COUNTIFS('Estruturante Móvel'!$M:$M,$B114,'Estruturante Móvel'!$AM:$AM,KV$4,'Estruturante Móvel'!$AQ:$AQ,"REPARO FO"))</f>
        <v>0</v>
      </c>
      <c r="KW114" s="140">
        <f>(COUNTIFS('Estruturante Móvel'!$M:$M,$B114,'Estruturante Móvel'!$C:$C,"&lt;&gt;PREVISTO",'Estruturante Móvel'!$G:$G,KV$4))</f>
        <v>0</v>
      </c>
      <c r="KX114" s="139">
        <f>(COUNTIFS('Estruturante Móvel'!$M:$M,$B114,'Estruturante Móvel'!$AM:$AM,KX$4))-(COUNTIFS('Estruturante Móvel'!$M:$M,$B114,'Estruturante Móvel'!$AM:$AM,KX$4,'Estruturante Móvel'!$AQ:$AQ,"REPARO FO"))</f>
        <v>0</v>
      </c>
      <c r="KY114" s="140">
        <f>(COUNTIFS('Estruturante Móvel'!$M:$M,$B114,'Estruturante Móvel'!$C:$C,"&lt;&gt;PREVISTO",'Estruturante Móvel'!$G:$G,KX$4))</f>
        <v>0</v>
      </c>
      <c r="KZ114" s="139">
        <f>(COUNTIFS('Estruturante Móvel'!$M:$M,$B114,'Estruturante Móvel'!$AM:$AM,KZ$4))-(COUNTIFS('Estruturante Móvel'!$M:$M,$B114,'Estruturante Móvel'!$AM:$AM,KZ$4,'Estruturante Móvel'!$AQ:$AQ,"REPARO FO"))</f>
        <v>0</v>
      </c>
      <c r="LA114" s="140">
        <f>(COUNTIFS('Estruturante Móvel'!$M:$M,$B114,'Estruturante Móvel'!$C:$C,"&lt;&gt;PREVISTO",'Estruturante Móvel'!$G:$G,KZ$4))</f>
        <v>0</v>
      </c>
      <c r="LB114" s="139">
        <f>(COUNTIFS('Estruturante Móvel'!$M:$M,$B114,'Estruturante Móvel'!$AM:$AM,LB$4))-(COUNTIFS('Estruturante Móvel'!$M:$M,$B114,'Estruturante Móvel'!$AM:$AM,LB$4,'Estruturante Móvel'!$AQ:$AQ,"REPARO FO"))</f>
        <v>0</v>
      </c>
      <c r="LC114" s="140">
        <f>(COUNTIFS('Estruturante Móvel'!$M:$M,$B114,'Estruturante Móvel'!$C:$C,"&lt;&gt;PREVISTO",'Estruturante Móvel'!$G:$G,LB$4))</f>
        <v>0</v>
      </c>
      <c r="LD114" s="139">
        <f>(COUNTIFS('Estruturante Móvel'!$M:$M,$B114,'Estruturante Móvel'!$AM:$AM,LD$4))-(COUNTIFS('Estruturante Móvel'!$M:$M,$B114,'Estruturante Móvel'!$AM:$AM,LD$4,'Estruturante Móvel'!$AQ:$AQ,"REPARO FO"))</f>
        <v>0</v>
      </c>
      <c r="LE114" s="140">
        <f>(COUNTIFS('Estruturante Móvel'!$M:$M,$B114,'Estruturante Móvel'!$C:$C,"&lt;&gt;PREVISTO",'Estruturante Móvel'!$G:$G,LD$4))</f>
        <v>0</v>
      </c>
      <c r="LF114" s="139">
        <f>(COUNTIFS('Estruturante Móvel'!$M:$M,$B114,'Estruturante Móvel'!$AM:$AM,LF$4))-(COUNTIFS('Estruturante Móvel'!$M:$M,$B114,'Estruturante Móvel'!$AM:$AM,LF$4,'Estruturante Móvel'!$AQ:$AQ,"REPARO FO"))</f>
        <v>0</v>
      </c>
      <c r="LG114" s="140">
        <f>(COUNTIFS('Estruturante Móvel'!$M:$M,$B114,'Estruturante Móvel'!$C:$C,"&lt;&gt;PREVISTO",'Estruturante Móvel'!$G:$G,LF$4))</f>
        <v>0</v>
      </c>
      <c r="LH114" s="139">
        <f>(COUNTIFS('Estruturante Móvel'!$M:$M,$B114,'Estruturante Móvel'!$AM:$AM,LH$4))-(COUNTIFS('Estruturante Móvel'!$M:$M,$B114,'Estruturante Móvel'!$AM:$AM,LH$4,'Estruturante Móvel'!$AQ:$AQ,"REPARO FO"))</f>
        <v>0</v>
      </c>
      <c r="LI114" s="140">
        <f>(COUNTIFS('Estruturante Móvel'!$M:$M,$B114,'Estruturante Móvel'!$C:$C,"&lt;&gt;PREVISTO",'Estruturante Móvel'!$G:$G,LH$4))</f>
        <v>0</v>
      </c>
      <c r="LJ114" s="139">
        <f>(COUNTIFS('Estruturante Móvel'!$M:$M,$B114,'Estruturante Móvel'!$AM:$AM,LJ$4))-(COUNTIFS('Estruturante Móvel'!$M:$M,$B114,'Estruturante Móvel'!$AM:$AM,LJ$4,'Estruturante Móvel'!$AQ:$AQ,"REPARO FO"))</f>
        <v>0</v>
      </c>
      <c r="LK114" s="140">
        <f>(COUNTIFS('Estruturante Móvel'!$M:$M,$B114,'Estruturante Móvel'!$C:$C,"&lt;&gt;PREVISTO",'Estruturante Móvel'!$G:$G,LJ$4))</f>
        <v>0</v>
      </c>
      <c r="LL114" s="139">
        <f>(COUNTIFS('Estruturante Móvel'!$M:$M,$B114,'Estruturante Móvel'!$AM:$AM,LL$4))-(COUNTIFS('Estruturante Móvel'!$M:$M,$B114,'Estruturante Móvel'!$AM:$AM,LL$4,'Estruturante Móvel'!$AQ:$AQ,"REPARO FO"))</f>
        <v>0</v>
      </c>
      <c r="LM114" s="140">
        <f>(COUNTIFS('Estruturante Móvel'!$M:$M,$B114,'Estruturante Móvel'!$C:$C,"&lt;&gt;PREVISTO",'Estruturante Móvel'!$G:$G,LL$4))</f>
        <v>0</v>
      </c>
      <c r="LN114" s="139">
        <f>(COUNTIFS('Estruturante Móvel'!$M:$M,$B114,'Estruturante Móvel'!$AM:$AM,LN$4))-(COUNTIFS('Estruturante Móvel'!$M:$M,$B114,'Estruturante Móvel'!$AM:$AM,LN$4,'Estruturante Móvel'!$AQ:$AQ,"REPARO FO"))</f>
        <v>0</v>
      </c>
      <c r="LO114" s="140">
        <f>(COUNTIFS('Estruturante Móvel'!$M:$M,$B114,'Estruturante Móvel'!$C:$C,"&lt;&gt;PREVISTO",'Estruturante Móvel'!$G:$G,LN$4))</f>
        <v>0</v>
      </c>
      <c r="LP114" s="139">
        <f>(COUNTIFS('Estruturante Móvel'!$M:$M,$B114,'Estruturante Móvel'!$AM:$AM,LP$4))-(COUNTIFS('Estruturante Móvel'!$M:$M,$B114,'Estruturante Móvel'!$AM:$AM,LP$4,'Estruturante Móvel'!$AQ:$AQ,"REPARO FO"))</f>
        <v>0</v>
      </c>
      <c r="LQ114" s="140">
        <f>(COUNTIFS('Estruturante Móvel'!$M:$M,$B114,'Estruturante Móvel'!$C:$C,"&lt;&gt;PREVISTO",'Estruturante Móvel'!$G:$G,LP$4))</f>
        <v>0</v>
      </c>
      <c r="LR114" s="139">
        <f>(COUNTIFS('Estruturante Móvel'!$M:$M,$B114,'Estruturante Móvel'!$AM:$AM,LR$4))-(COUNTIFS('Estruturante Móvel'!$M:$M,$B114,'Estruturante Móvel'!$AM:$AM,LR$4,'Estruturante Móvel'!$AQ:$AQ,"REPARO FO"))</f>
        <v>0</v>
      </c>
      <c r="LS114" s="140">
        <f>(COUNTIFS('Estruturante Móvel'!$M:$M,$B114,'Estruturante Móvel'!$C:$C,"&lt;&gt;PREVISTO",'Estruturante Móvel'!$G:$G,LR$4))</f>
        <v>0</v>
      </c>
      <c r="LT114" s="139">
        <f>(COUNTIFS('Estruturante Móvel'!$M:$M,$B114,'Estruturante Móvel'!$AM:$AM,LT$4))-(COUNTIFS('Estruturante Móvel'!$M:$M,$B114,'Estruturante Móvel'!$AM:$AM,LT$4,'Estruturante Móvel'!$AQ:$AQ,"REPARO FO"))</f>
        <v>0</v>
      </c>
      <c r="LU114" s="140">
        <f>(COUNTIFS('Estruturante Móvel'!$M:$M,$B114,'Estruturante Móvel'!$C:$C,"&lt;&gt;PREVISTO",'Estruturante Móvel'!$G:$G,LT$4))</f>
        <v>0</v>
      </c>
      <c r="LV114" s="139">
        <f>(COUNTIFS('Estruturante Móvel'!$M:$M,$B114,'Estruturante Móvel'!$AM:$AM,LV$4))-(COUNTIFS('Estruturante Móvel'!$M:$M,$B114,'Estruturante Móvel'!$AM:$AM,LV$4,'Estruturante Móvel'!$AQ:$AQ,"REPARO FO"))</f>
        <v>0</v>
      </c>
      <c r="LW114" s="140">
        <f>(COUNTIFS('Estruturante Móvel'!$M:$M,$B114,'Estruturante Móvel'!$C:$C,"&lt;&gt;PREVISTO",'Estruturante Móvel'!$G:$G,LV$4))</f>
        <v>0</v>
      </c>
      <c r="LX114" s="139">
        <f>(COUNTIFS('Estruturante Móvel'!$M:$M,$B114,'Estruturante Móvel'!$AM:$AM,LX$4))-(COUNTIFS('Estruturante Móvel'!$M:$M,$B114,'Estruturante Móvel'!$AM:$AM,LX$4,'Estruturante Móvel'!$AQ:$AQ,"REPARO FO"))</f>
        <v>0</v>
      </c>
      <c r="LY114" s="140">
        <f>(COUNTIFS('Estruturante Móvel'!$M:$M,$B114,'Estruturante Móvel'!$C:$C,"&lt;&gt;PREVISTO",'Estruturante Móvel'!$G:$G,LX$4))</f>
        <v>0</v>
      </c>
      <c r="LZ114" s="139">
        <f>(COUNTIFS('Estruturante Móvel'!$M:$M,$B114,'Estruturante Móvel'!$AM:$AM,LZ$4))-(COUNTIFS('Estruturante Móvel'!$M:$M,$B114,'Estruturante Móvel'!$AM:$AM,LZ$4,'Estruturante Móvel'!$AQ:$AQ,"REPARO FO"))</f>
        <v>0</v>
      </c>
      <c r="MA114" s="140">
        <f>(COUNTIFS('Estruturante Móvel'!$M:$M,$B114,'Estruturante Móvel'!$C:$C,"&lt;&gt;PREVISTO",'Estruturante Móvel'!$G:$G,LZ$4))</f>
        <v>0</v>
      </c>
      <c r="MB114" s="139">
        <f>(COUNTIFS('Estruturante Móvel'!$M:$M,$B114,'Estruturante Móvel'!$AM:$AM,MB$4))-(COUNTIFS('Estruturante Móvel'!$M:$M,$B114,'Estruturante Móvel'!$AM:$AM,MB$4,'Estruturante Móvel'!$AQ:$AQ,"REPARO FO"))</f>
        <v>0</v>
      </c>
      <c r="MC114" s="140">
        <f>(COUNTIFS('Estruturante Móvel'!$M:$M,$B114,'Estruturante Móvel'!$C:$C,"&lt;&gt;PREVISTO",'Estruturante Móvel'!$G:$G,MB$4))</f>
        <v>0</v>
      </c>
      <c r="MD114" s="139">
        <f>(COUNTIFS('Estruturante Móvel'!$M:$M,$B114,'Estruturante Móvel'!$AM:$AM,MD$4))-(COUNTIFS('Estruturante Móvel'!$M:$M,$B114,'Estruturante Móvel'!$AM:$AM,MD$4,'Estruturante Móvel'!$AQ:$AQ,"REPARO FO"))</f>
        <v>0</v>
      </c>
      <c r="ME114" s="140">
        <f>(COUNTIFS('Estruturante Móvel'!$M:$M,$B114,'Estruturante Móvel'!$C:$C,"&lt;&gt;PREVISTO",'Estruturante Móvel'!$G:$G,MD$4))</f>
        <v>0</v>
      </c>
      <c r="MF114" s="139">
        <f>(COUNTIFS('Estruturante Móvel'!$M:$M,$B114,'Estruturante Móvel'!$AM:$AM,MF$4))-(COUNTIFS('Estruturante Móvel'!$M:$M,$B114,'Estruturante Móvel'!$AM:$AM,MF$4,'Estruturante Móvel'!$AQ:$AQ,"REPARO FO"))</f>
        <v>0</v>
      </c>
      <c r="MG114" s="140">
        <f>(COUNTIFS('Estruturante Móvel'!$M:$M,$B114,'Estruturante Móvel'!$C:$C,"&lt;&gt;PREVISTO",'Estruturante Móvel'!$G:$G,MF$4))</f>
        <v>1</v>
      </c>
      <c r="MH114" s="139">
        <f>(COUNTIFS('Estruturante Móvel'!$M:$M,$B114,'Estruturante Móvel'!$AM:$AM,MH$4))-(COUNTIFS('Estruturante Móvel'!$M:$M,$B114,'Estruturante Móvel'!$AM:$AM,MH$4,'Estruturante Móvel'!$AQ:$AQ,"REPARO FO"))</f>
        <v>0</v>
      </c>
      <c r="MI114" s="140">
        <f>(COUNTIFS('Estruturante Móvel'!$M:$M,$B114,'Estruturante Móvel'!$C:$C,"&lt;&gt;PREVISTO",'Estruturante Móvel'!$G:$G,MH$4))</f>
        <v>0</v>
      </c>
      <c r="MJ114" s="139">
        <f>(COUNTIFS('Estruturante Móvel'!$M:$M,$B114,'Estruturante Móvel'!$AM:$AM,MJ$4))-(COUNTIFS('Estruturante Móvel'!$M:$M,$B114,'Estruturante Móvel'!$AM:$AM,MJ$4,'Estruturante Móvel'!$AQ:$AQ,"REPARO FO"))</f>
        <v>0</v>
      </c>
      <c r="MK114" s="140">
        <f>(COUNTIFS('Estruturante Móvel'!$M:$M,$B114,'Estruturante Móvel'!$C:$C,"&lt;&gt;PREVISTO",'Estruturante Móvel'!$G:$G,MJ$4))</f>
        <v>0</v>
      </c>
      <c r="ML114" s="139">
        <f>(COUNTIFS('Estruturante Móvel'!$M:$M,$B114,'Estruturante Móvel'!$AM:$AM,ML$4))-(COUNTIFS('Estruturante Móvel'!$M:$M,$B114,'Estruturante Móvel'!$AM:$AM,ML$4,'Estruturante Móvel'!$AQ:$AQ,"REPARO FO"))</f>
        <v>0</v>
      </c>
      <c r="MM114" s="140">
        <f>(COUNTIFS('Estruturante Móvel'!$M:$M,$B114,'Estruturante Móvel'!$C:$C,"&lt;&gt;PREVISTO",'Estruturante Móvel'!$G:$G,ML$4))</f>
        <v>0</v>
      </c>
      <c r="MN114" s="139">
        <f>(COUNTIFS('Estruturante Móvel'!$M:$M,$B114,'Estruturante Móvel'!$AM:$AM,MN$4))-(COUNTIFS('Estruturante Móvel'!$M:$M,$B114,'Estruturante Móvel'!$AM:$AM,MN$4,'Estruturante Móvel'!$AQ:$AQ,"REPARO FO"))</f>
        <v>0</v>
      </c>
      <c r="MO114" s="140">
        <f>(COUNTIFS('Estruturante Móvel'!$M:$M,$B114,'Estruturante Móvel'!$C:$C,"&lt;&gt;PREVISTO",'Estruturante Móvel'!$G:$G,MN$4))</f>
        <v>1</v>
      </c>
      <c r="MP114" s="139">
        <f>(COUNTIFS('Estruturante Móvel'!$M:$M,$B114,'Estruturante Móvel'!$AM:$AM,MP$4))-(COUNTIFS('Estruturante Móvel'!$M:$M,$B114,'Estruturante Móvel'!$AM:$AM,MP$4,'Estruturante Móvel'!$AQ:$AQ,"REPARO FO"))</f>
        <v>0</v>
      </c>
      <c r="MQ114" s="140">
        <f>(COUNTIFS('Estruturante Móvel'!$M:$M,$B114,'Estruturante Móvel'!$C:$C,"&lt;&gt;PREVISTO",'Estruturante Móvel'!$G:$G,MP$4))</f>
        <v>0</v>
      </c>
      <c r="MR114" s="139">
        <f>(COUNTIFS('Estruturante Móvel'!$M:$M,$B114,'Estruturante Móvel'!$AM:$AM,MR$4))-(COUNTIFS('Estruturante Móvel'!$M:$M,$B114,'Estruturante Móvel'!$AM:$AM,MR$4,'Estruturante Móvel'!$AQ:$AQ,"REPARO FO"))</f>
        <v>0</v>
      </c>
      <c r="MS114" s="140">
        <f>(COUNTIFS('Estruturante Móvel'!$M:$M,$B114,'Estruturante Móvel'!$C:$C,"&lt;&gt;PREVISTO",'Estruturante Móvel'!$G:$G,MR$4))</f>
        <v>1</v>
      </c>
      <c r="MT114" s="139">
        <f>(COUNTIFS('Estruturante Móvel'!$M:$M,$B114,'Estruturante Móvel'!$AM:$AM,MT$4))-(COUNTIFS('Estruturante Móvel'!$M:$M,$B114,'Estruturante Móvel'!$AM:$AM,MT$4,'Estruturante Móvel'!$AQ:$AQ,"REPARO FO"))</f>
        <v>0</v>
      </c>
      <c r="MU114" s="140">
        <f>(COUNTIFS('Estruturante Móvel'!$M:$M,$B114,'Estruturante Móvel'!$C:$C,"&lt;&gt;PREVISTO",'Estruturante Móvel'!$G:$G,MT$4))</f>
        <v>0</v>
      </c>
      <c r="MV114" s="139">
        <f>(COUNTIFS('Estruturante Móvel'!$M:$M,$B114,'Estruturante Móvel'!$AM:$AM,MV$4))-(COUNTIFS('Estruturante Móvel'!$M:$M,$B114,'Estruturante Móvel'!$AM:$AM,MV$4,'Estruturante Móvel'!$AQ:$AQ,"REPARO FO"))</f>
        <v>0</v>
      </c>
      <c r="MW114" s="140">
        <f>(COUNTIFS('Estruturante Móvel'!$M:$M,$B114,'Estruturante Móvel'!$C:$C,"&lt;&gt;PREVISTO",'Estruturante Móvel'!$G:$G,MV$4))</f>
        <v>0</v>
      </c>
      <c r="MX114" s="139">
        <f>(COUNTIFS('Estruturante Móvel'!$M:$M,$B114,'Estruturante Móvel'!$AM:$AM,MX$4))-(COUNTIFS('Estruturante Móvel'!$M:$M,$B114,'Estruturante Móvel'!$AM:$AM,MX$4,'Estruturante Móvel'!$AQ:$AQ,"REPARO FO"))</f>
        <v>0</v>
      </c>
      <c r="MY114" s="140">
        <f>(COUNTIFS('Estruturante Móvel'!$M:$M,$B114,'Estruturante Móvel'!$C:$C,"&lt;&gt;PREVISTO",'Estruturante Móvel'!$G:$G,MX$4))</f>
        <v>0</v>
      </c>
      <c r="MZ114" s="139">
        <f>(COUNTIFS('Estruturante Móvel'!$M:$M,$B114,'Estruturante Móvel'!$AM:$AM,MZ$4))-(COUNTIFS('Estruturante Móvel'!$M:$M,$B114,'Estruturante Móvel'!$AM:$AM,MZ$4,'Estruturante Móvel'!$AQ:$AQ,"REPARO FO"))</f>
        <v>0</v>
      </c>
      <c r="NA114" s="140">
        <f>(COUNTIFS('Estruturante Móvel'!$M:$M,$B114,'Estruturante Móvel'!$C:$C,"&lt;&gt;PREVISTO",'Estruturante Móvel'!$G:$G,MZ$4))</f>
        <v>0</v>
      </c>
      <c r="NB114" s="139">
        <f>(COUNTIFS('Estruturante Móvel'!$M:$M,$B114,'Estruturante Móvel'!$AM:$AM,NB$4))-(COUNTIFS('Estruturante Móvel'!$M:$M,$B114,'Estruturante Móvel'!$AM:$AM,NB$4,'Estruturante Móvel'!$AQ:$AQ,"REPARO FO"))</f>
        <v>0</v>
      </c>
      <c r="NC114" s="140">
        <f>(COUNTIFS('Estruturante Móvel'!$M:$M,$B114,'Estruturante Móvel'!$C:$C,"&lt;&gt;PREVISTO",'Estruturante Móvel'!$G:$G,NB$4))</f>
        <v>0</v>
      </c>
      <c r="ND114" s="139">
        <f>(COUNTIFS('Estruturante Móvel'!$M:$M,$B114,'Estruturante Móvel'!$AM:$AM,ND$4))-(COUNTIFS('Estruturante Móvel'!$M:$M,$B114,'Estruturante Móvel'!$AM:$AM,ND$4,'Estruturante Móvel'!$AQ:$AQ,"REPARO FO"))</f>
        <v>0</v>
      </c>
      <c r="NE114" s="140">
        <f>(COUNTIFS('Estruturante Móvel'!$M:$M,$B114,'Estruturante Móvel'!$C:$C,"&lt;&gt;PREVISTO",'Estruturante Móvel'!$G:$G,ND$4))</f>
        <v>0</v>
      </c>
      <c r="NF114" s="139">
        <f>(COUNTIFS('Estruturante Móvel'!$M:$M,$B114,'Estruturante Móvel'!$AM:$AM,NF$4))-(COUNTIFS('Estruturante Móvel'!$M:$M,$B114,'Estruturante Móvel'!$AM:$AM,NF$4,'Estruturante Móvel'!$AQ:$AQ,"REPARO FO"))</f>
        <v>0</v>
      </c>
      <c r="NG114" s="140">
        <f>(COUNTIFS('Estruturante Móvel'!$M:$M,$B114,'Estruturante Móvel'!$C:$C,"&lt;&gt;PREVISTO",'Estruturante Móvel'!$G:$G,NF$4))</f>
        <v>0</v>
      </c>
      <c r="NH114" s="139">
        <f>(COUNTIFS('Estruturante Móvel'!$M:$M,$B114,'Estruturante Móvel'!$AM:$AM,NH$4))-(COUNTIFS('Estruturante Móvel'!$M:$M,$B114,'Estruturante Móvel'!$AM:$AM,NH$4,'Estruturante Móvel'!$AQ:$AQ,"REPARO FO"))</f>
        <v>0</v>
      </c>
      <c r="NI114" s="140">
        <f>(COUNTIFS('Estruturante Móvel'!$M:$M,$B114,'Estruturante Móvel'!$C:$C,"&lt;&gt;PREVISTO",'Estruturante Móvel'!$G:$G,NH$4))</f>
        <v>0</v>
      </c>
    </row>
    <row r="115" spans="1:373" hidden="1" outlineLevel="1">
      <c r="B115" s="291" t="s">
        <v>466</v>
      </c>
      <c r="C115" s="286"/>
      <c r="D115" s="169">
        <f>COUNTIFS('Estruturante Móvel'!$M:$M,B114,'Estruturante Móvel'!$L:$L,'CRONOGRAMA_CONST+MIGRACAO'!B115)</f>
        <v>1</v>
      </c>
      <c r="E115" s="169">
        <f>(COUNTIFS('Estruturante Móvel'!$M:$M,B114,'Estruturante Móvel'!$C:$C,"&lt;&gt;PREVISTO",'Estruturante Móvel'!$L:$L,'CRONOGRAMA_CONST+MIGRACAO'!B115))</f>
        <v>1</v>
      </c>
      <c r="F115" s="170">
        <f>(COUNTIFS('Estruturante Móvel'!$M:$M,B114,'Estruturante Móvel'!$C:$C,"PREVISTO",'Estruturante Móvel'!$L:$L,'CRONOGRAMA_CONST+MIGRACAO'!B115))</f>
        <v>0</v>
      </c>
      <c r="G115" s="289"/>
      <c r="H115" s="170"/>
      <c r="I115" s="171"/>
      <c r="J115" s="287"/>
      <c r="K115" s="288"/>
      <c r="L115" s="139"/>
      <c r="M115" s="140"/>
      <c r="N115" s="139"/>
      <c r="O115" s="140"/>
      <c r="P115" s="139"/>
      <c r="Q115" s="140"/>
      <c r="R115" s="139"/>
      <c r="S115" s="140"/>
      <c r="T115" s="139"/>
      <c r="U115" s="140"/>
      <c r="V115" s="139"/>
      <c r="W115" s="140"/>
      <c r="X115" s="139"/>
      <c r="Y115" s="140"/>
      <c r="Z115" s="139"/>
      <c r="AA115" s="140"/>
      <c r="AB115" s="139"/>
      <c r="AC115" s="140"/>
      <c r="AD115" s="139"/>
      <c r="AE115" s="140"/>
      <c r="AF115" s="139"/>
      <c r="AG115" s="140"/>
      <c r="AH115" s="139"/>
      <c r="AI115" s="140"/>
      <c r="AJ115" s="139"/>
      <c r="AK115" s="140"/>
      <c r="AL115" s="139"/>
      <c r="AM115" s="140"/>
      <c r="AN115" s="139"/>
      <c r="AO115" s="140"/>
      <c r="AP115" s="139"/>
      <c r="AQ115" s="140"/>
      <c r="AR115" s="139"/>
      <c r="AS115" s="140"/>
      <c r="AT115" s="139"/>
      <c r="AU115" s="140"/>
      <c r="AV115" s="139"/>
      <c r="AW115" s="140"/>
      <c r="AX115" s="139"/>
      <c r="AY115" s="140"/>
      <c r="AZ115" s="139"/>
      <c r="BA115" s="140"/>
      <c r="BB115" s="139"/>
      <c r="BC115" s="140"/>
      <c r="BD115" s="139"/>
      <c r="BE115" s="140"/>
      <c r="BF115" s="139"/>
      <c r="BG115" s="140"/>
      <c r="BH115" s="139"/>
      <c r="BI115" s="140"/>
      <c r="BJ115" s="139"/>
      <c r="BK115" s="140"/>
      <c r="BL115" s="139"/>
      <c r="BM115" s="140"/>
      <c r="BN115" s="139"/>
      <c r="BO115" s="140"/>
      <c r="BP115" s="139"/>
      <c r="BQ115" s="140"/>
      <c r="BR115" s="139"/>
      <c r="BS115" s="140"/>
      <c r="BT115" s="139">
        <f>(COUNTIFS('Estruturante Móvel'!$M:$M,$B115,'Estruturante Móvel'!$AM:$AM,BT$4))-(COUNTIFS('Estruturante Móvel'!$M:$M,$B115,'Estruturante Móvel'!$AM:$AM,BT$4,'Estruturante Móvel'!$AQ:$AQ,"REPARO FO"))</f>
        <v>0</v>
      </c>
      <c r="BU115" s="140">
        <f>(COUNTIFS('Estruturante Móvel'!$M:$M,$B115,'Estruturante Móvel'!$C:$C,"&lt;&gt;PREVISTO",'Estruturante Móvel'!$G:$G,BT$4))</f>
        <v>0</v>
      </c>
      <c r="BV115" s="139">
        <f>(COUNTIFS('Estruturante Móvel'!$M:$M,$B115,'Estruturante Móvel'!$AM:$AM,BV$4))-(COUNTIFS('Estruturante Móvel'!$M:$M,$B115,'Estruturante Móvel'!$AM:$AM,BV$4,'Estruturante Móvel'!$AQ:$AQ,"REPARO FO"))</f>
        <v>0</v>
      </c>
      <c r="BW115" s="140">
        <f>(COUNTIFS('Estruturante Móvel'!$M:$M,$B115,'Estruturante Móvel'!$C:$C,"&lt;&gt;PREVISTO",'Estruturante Móvel'!$G:$G,BV$4))</f>
        <v>0</v>
      </c>
      <c r="BX115" s="139">
        <f>(COUNTIFS('Estruturante Móvel'!$M:$M,$B115,'Estruturante Móvel'!$AM:$AM,BX$4))-(COUNTIFS('Estruturante Móvel'!$M:$M,$B115,'Estruturante Móvel'!$AM:$AM,BX$4,'Estruturante Móvel'!$AQ:$AQ,"REPARO FO"))</f>
        <v>0</v>
      </c>
      <c r="BY115" s="140">
        <f>(COUNTIFS('Estruturante Móvel'!$M:$M,$B115,'Estruturante Móvel'!$C:$C,"&lt;&gt;PREVISTO",'Estruturante Móvel'!$G:$G,BX$4))</f>
        <v>0</v>
      </c>
      <c r="BZ115" s="139">
        <f>(COUNTIFS('Estruturante Móvel'!$M:$M,$B115,'Estruturante Móvel'!$AM:$AM,BZ$4))-(COUNTIFS('Estruturante Móvel'!$M:$M,$B115,'Estruturante Móvel'!$AM:$AM,BZ$4,'Estruturante Móvel'!$AQ:$AQ,"REPARO FO"))</f>
        <v>0</v>
      </c>
      <c r="CA115" s="140">
        <f>(COUNTIFS('Estruturante Móvel'!$M:$M,$B115,'Estruturante Móvel'!$C:$C,"&lt;&gt;PREVISTO",'Estruturante Móvel'!$G:$G,BZ$4))</f>
        <v>0</v>
      </c>
      <c r="CB115" s="139">
        <f>(COUNTIFS('Estruturante Móvel'!$M:$M,$B115,'Estruturante Móvel'!$AM:$AM,CB$4))-(COUNTIFS('Estruturante Móvel'!$M:$M,$B115,'Estruturante Móvel'!$AM:$AM,CB$4,'Estruturante Móvel'!$AQ:$AQ,"REPARO FO"))</f>
        <v>0</v>
      </c>
      <c r="CC115" s="140">
        <f>(COUNTIFS('Estruturante Móvel'!$M:$M,$B115,'Estruturante Móvel'!$C:$C,"&lt;&gt;PREVISTO",'Estruturante Móvel'!$G:$G,CB$4))</f>
        <v>0</v>
      </c>
      <c r="CD115" s="139">
        <f>(COUNTIFS('Estruturante Móvel'!$M:$M,$B115,'Estruturante Móvel'!$AM:$AM,CD$4))-(COUNTIFS('Estruturante Móvel'!$M:$M,$B115,'Estruturante Móvel'!$AM:$AM,CD$4,'Estruturante Móvel'!$AQ:$AQ,"REPARO FO"))</f>
        <v>0</v>
      </c>
      <c r="CE115" s="140">
        <f>(COUNTIFS('Estruturante Móvel'!$M:$M,$B115,'Estruturante Móvel'!$C:$C,"&lt;&gt;PREVISTO",'Estruturante Móvel'!$G:$G,CD$4))</f>
        <v>0</v>
      </c>
      <c r="CF115" s="139">
        <f>(COUNTIFS('Estruturante Móvel'!$M:$M,$B115,'Estruturante Móvel'!$AM:$AM,CF$4))-(COUNTIFS('Estruturante Móvel'!$M:$M,$B115,'Estruturante Móvel'!$AM:$AM,CF$4,'Estruturante Móvel'!$AQ:$AQ,"REPARO FO"))</f>
        <v>0</v>
      </c>
      <c r="CG115" s="140">
        <f>(COUNTIFS('Estruturante Móvel'!$M:$M,$B115,'Estruturante Móvel'!$C:$C,"&lt;&gt;PREVISTO",'Estruturante Móvel'!$G:$G,CF$4))</f>
        <v>0</v>
      </c>
      <c r="CH115" s="139">
        <f>(COUNTIFS('Estruturante Móvel'!$M:$M,$B115,'Estruturante Móvel'!$AM:$AM,CH$4))-(COUNTIFS('Estruturante Móvel'!$M:$M,$B115,'Estruturante Móvel'!$AM:$AM,CH$4,'Estruturante Móvel'!$AQ:$AQ,"REPARO FO"))</f>
        <v>0</v>
      </c>
      <c r="CI115" s="140">
        <f>(COUNTIFS('Estruturante Móvel'!$M:$M,$B115,'Estruturante Móvel'!$C:$C,"&lt;&gt;PREVISTO",'Estruturante Móvel'!$G:$G,CH$4))</f>
        <v>0</v>
      </c>
      <c r="CJ115" s="139">
        <f>(COUNTIFS('Estruturante Móvel'!$M:$M,$B115,'Estruturante Móvel'!$AM:$AM,CJ$4))-(COUNTIFS('Estruturante Móvel'!$M:$M,$B115,'Estruturante Móvel'!$AM:$AM,CJ$4,'Estruturante Móvel'!$AQ:$AQ,"REPARO FO"))</f>
        <v>0</v>
      </c>
      <c r="CK115" s="140">
        <f>(COUNTIFS('Estruturante Móvel'!$M:$M,$B115,'Estruturante Móvel'!$C:$C,"&lt;&gt;PREVISTO",'Estruturante Móvel'!$G:$G,CJ$4))</f>
        <v>0</v>
      </c>
      <c r="CL115" s="139">
        <f>(COUNTIFS('Estruturante Móvel'!$M:$M,$B115,'Estruturante Móvel'!$AM:$AM,CL$4))-(COUNTIFS('Estruturante Móvel'!$M:$M,$B115,'Estruturante Móvel'!$AM:$AM,CL$4,'Estruturante Móvel'!$AQ:$AQ,"REPARO FO"))</f>
        <v>0</v>
      </c>
      <c r="CM115" s="140">
        <f>(COUNTIFS('Estruturante Móvel'!$M:$M,$B115,'Estruturante Móvel'!$C:$C,"&lt;&gt;PREVISTO",'Estruturante Móvel'!$G:$G,CL$4))</f>
        <v>0</v>
      </c>
      <c r="CN115" s="139">
        <f>(COUNTIFS('Estruturante Móvel'!$M:$M,$B115,'Estruturante Móvel'!$AM:$AM,CN$4))-(COUNTIFS('Estruturante Móvel'!$M:$M,$B115,'Estruturante Móvel'!$AM:$AM,CN$4,'Estruturante Móvel'!$AQ:$AQ,"REPARO FO"))</f>
        <v>0</v>
      </c>
      <c r="CO115" s="140">
        <f>(COUNTIFS('Estruturante Móvel'!$M:$M,$B115,'Estruturante Móvel'!$C:$C,"&lt;&gt;PREVISTO",'Estruturante Móvel'!$G:$G,CN$4))</f>
        <v>0</v>
      </c>
      <c r="CP115" s="139">
        <f>(COUNTIFS('Estruturante Móvel'!$M:$M,$B115,'Estruturante Móvel'!$AM:$AM,CP$4))-(COUNTIFS('Estruturante Móvel'!$M:$M,$B115,'Estruturante Móvel'!$AM:$AM,CP$4,'Estruturante Móvel'!$AQ:$AQ,"REPARO FO"))</f>
        <v>0</v>
      </c>
      <c r="CQ115" s="140">
        <f>(COUNTIFS('Estruturante Móvel'!$M:$M,$B115,'Estruturante Móvel'!$C:$C,"&lt;&gt;PREVISTO",'Estruturante Móvel'!$G:$G,CP$4))</f>
        <v>0</v>
      </c>
      <c r="CR115" s="139">
        <f>(COUNTIFS('Estruturante Móvel'!$M:$M,$B115,'Estruturante Móvel'!$AM:$AM,CR$4))-(COUNTIFS('Estruturante Móvel'!$M:$M,$B115,'Estruturante Móvel'!$AM:$AM,CR$4,'Estruturante Móvel'!$AQ:$AQ,"REPARO FO"))</f>
        <v>0</v>
      </c>
      <c r="CS115" s="140">
        <f>(COUNTIFS('Estruturante Móvel'!$M:$M,$B115,'Estruturante Móvel'!$C:$C,"&lt;&gt;PREVISTO",'Estruturante Móvel'!$G:$G,CR$4))</f>
        <v>0</v>
      </c>
      <c r="CT115" s="139">
        <f>(COUNTIFS('Estruturante Móvel'!$M:$M,$B115,'Estruturante Móvel'!$AM:$AM,CT$4))-(COUNTIFS('Estruturante Móvel'!$M:$M,$B115,'Estruturante Móvel'!$AM:$AM,CT$4,'Estruturante Móvel'!$AQ:$AQ,"REPARO FO"))</f>
        <v>0</v>
      </c>
      <c r="CU115" s="140">
        <f>(COUNTIFS('Estruturante Móvel'!$M:$M,$B115,'Estruturante Móvel'!$C:$C,"&lt;&gt;PREVISTO",'Estruturante Móvel'!$G:$G,CT$4))</f>
        <v>0</v>
      </c>
      <c r="CV115" s="139">
        <f>(COUNTIFS('Estruturante Móvel'!$M:$M,$B115,'Estruturante Móvel'!$AM:$AM,CV$4))-(COUNTIFS('Estruturante Móvel'!$M:$M,$B115,'Estruturante Móvel'!$AM:$AM,CV$4,'Estruturante Móvel'!$AQ:$AQ,"REPARO FO"))</f>
        <v>0</v>
      </c>
      <c r="CW115" s="140">
        <f>(COUNTIFS('Estruturante Móvel'!$M:$M,$B115,'Estruturante Móvel'!$C:$C,"&lt;&gt;PREVISTO",'Estruturante Móvel'!$G:$G,CV$4))</f>
        <v>0</v>
      </c>
      <c r="CX115" s="139">
        <f>(COUNTIFS('Estruturante Móvel'!$M:$M,$B115,'Estruturante Móvel'!$AM:$AM,CX$4))-(COUNTIFS('Estruturante Móvel'!$M:$M,$B115,'Estruturante Móvel'!$AM:$AM,CX$4,'Estruturante Móvel'!$AQ:$AQ,"REPARO FO"))</f>
        <v>0</v>
      </c>
      <c r="CY115" s="140">
        <f>(COUNTIFS('Estruturante Móvel'!$M:$M,$B115,'Estruturante Móvel'!$C:$C,"&lt;&gt;PREVISTO",'Estruturante Móvel'!$G:$G,CX$4))</f>
        <v>0</v>
      </c>
      <c r="CZ115" s="139">
        <f>(COUNTIFS('Estruturante Móvel'!$M:$M,$B115,'Estruturante Móvel'!$AM:$AM,CZ$4))-(COUNTIFS('Estruturante Móvel'!$M:$M,$B115,'Estruturante Móvel'!$AM:$AM,CZ$4,'Estruturante Móvel'!$AQ:$AQ,"REPARO FO"))</f>
        <v>0</v>
      </c>
      <c r="DA115" s="140">
        <f>(COUNTIFS('Estruturante Móvel'!$M:$M,$B115,'Estruturante Móvel'!$C:$C,"&lt;&gt;PREVISTO",'Estruturante Móvel'!$G:$G,CZ$4))</f>
        <v>0</v>
      </c>
      <c r="DB115" s="139">
        <f>(COUNTIFS('Estruturante Móvel'!$M:$M,$B115,'Estruturante Móvel'!$AM:$AM,DB$4))-(COUNTIFS('Estruturante Móvel'!$M:$M,$B115,'Estruturante Móvel'!$AM:$AM,DB$4,'Estruturante Móvel'!$AQ:$AQ,"REPARO FO"))</f>
        <v>0</v>
      </c>
      <c r="DC115" s="140">
        <f>(COUNTIFS('Estruturante Móvel'!$M:$M,$B115,'Estruturante Móvel'!$C:$C,"&lt;&gt;PREVISTO",'Estruturante Móvel'!$G:$G,DB$4))</f>
        <v>0</v>
      </c>
      <c r="DD115" s="139">
        <f>(COUNTIFS('Estruturante Móvel'!$M:$M,$B115,'Estruturante Móvel'!$AM:$AM,DD$4))-(COUNTIFS('Estruturante Móvel'!$M:$M,$B115,'Estruturante Móvel'!$AM:$AM,DD$4,'Estruturante Móvel'!$AQ:$AQ,"REPARO FO"))</f>
        <v>0</v>
      </c>
      <c r="DE115" s="140">
        <f>(COUNTIFS('Estruturante Móvel'!$M:$M,$B115,'Estruturante Móvel'!$C:$C,"&lt;&gt;PREVISTO",'Estruturante Móvel'!$G:$G,DD$4))</f>
        <v>0</v>
      </c>
      <c r="DF115" s="139">
        <f>(COUNTIFS('Estruturante Móvel'!$M:$M,$B115,'Estruturante Móvel'!$AM:$AM,DF$4))-(COUNTIFS('Estruturante Móvel'!$M:$M,$B115,'Estruturante Móvel'!$AM:$AM,DF$4,'Estruturante Móvel'!$AQ:$AQ,"REPARO FO"))</f>
        <v>0</v>
      </c>
      <c r="DG115" s="140">
        <f>(COUNTIFS('Estruturante Móvel'!$M:$M,$B115,'Estruturante Móvel'!$C:$C,"&lt;&gt;PREVISTO",'Estruturante Móvel'!$G:$G,DF$4))</f>
        <v>0</v>
      </c>
      <c r="DH115" s="139">
        <f>(COUNTIFS('Estruturante Móvel'!$M:$M,$B115,'Estruturante Móvel'!$AM:$AM,DH$4))-(COUNTIFS('Estruturante Móvel'!$M:$M,$B115,'Estruturante Móvel'!$AM:$AM,DH$4,'Estruturante Móvel'!$AQ:$AQ,"REPARO FO"))</f>
        <v>0</v>
      </c>
      <c r="DI115" s="140">
        <f>(COUNTIFS('Estruturante Móvel'!$M:$M,$B115,'Estruturante Móvel'!$C:$C,"&lt;&gt;PREVISTO",'Estruturante Móvel'!$G:$G,DH$4))</f>
        <v>0</v>
      </c>
      <c r="DJ115" s="139">
        <f>(COUNTIFS('Estruturante Móvel'!$M:$M,$B115,'Estruturante Móvel'!$AM:$AM,DJ$4))-(COUNTIFS('Estruturante Móvel'!$M:$M,$B115,'Estruturante Móvel'!$AM:$AM,DJ$4,'Estruturante Móvel'!$AQ:$AQ,"REPARO FO"))</f>
        <v>0</v>
      </c>
      <c r="DK115" s="140">
        <f>(COUNTIFS('Estruturante Móvel'!$M:$M,$B115,'Estruturante Móvel'!$C:$C,"&lt;&gt;PREVISTO",'Estruturante Móvel'!$G:$G,DJ$4))</f>
        <v>0</v>
      </c>
      <c r="DL115" s="139">
        <f>(COUNTIFS('Estruturante Móvel'!$M:$M,$B115,'Estruturante Móvel'!$AM:$AM,DL$4))-(COUNTIFS('Estruturante Móvel'!$M:$M,$B115,'Estruturante Móvel'!$AM:$AM,DL$4,'Estruturante Móvel'!$AQ:$AQ,"REPARO FO"))</f>
        <v>0</v>
      </c>
      <c r="DM115" s="140">
        <f>(COUNTIFS('Estruturante Móvel'!$M:$M,$B115,'Estruturante Móvel'!$C:$C,"&lt;&gt;PREVISTO",'Estruturante Móvel'!$G:$G,DL$4))</f>
        <v>0</v>
      </c>
      <c r="DN115" s="139">
        <f>(COUNTIFS('Estruturante Móvel'!$M:$M,$B115,'Estruturante Móvel'!$AM:$AM,DN$4))-(COUNTIFS('Estruturante Móvel'!$M:$M,$B115,'Estruturante Móvel'!$AM:$AM,DN$4,'Estruturante Móvel'!$AQ:$AQ,"REPARO FO"))</f>
        <v>0</v>
      </c>
      <c r="DO115" s="140">
        <f>(COUNTIFS('Estruturante Móvel'!$M:$M,$B115,'Estruturante Móvel'!$C:$C,"&lt;&gt;PREVISTO",'Estruturante Móvel'!$G:$G,DN$4))</f>
        <v>0</v>
      </c>
      <c r="DP115" s="139">
        <f>(COUNTIFS('Estruturante Móvel'!$M:$M,$B115,'Estruturante Móvel'!$AM:$AM,DP$4))-(COUNTIFS('Estruturante Móvel'!$M:$M,$B115,'Estruturante Móvel'!$AM:$AM,DP$4,'Estruturante Móvel'!$AQ:$AQ,"REPARO FO"))</f>
        <v>0</v>
      </c>
      <c r="DQ115" s="140">
        <f>(COUNTIFS('Estruturante Móvel'!$M:$M,$B115,'Estruturante Móvel'!$C:$C,"&lt;&gt;PREVISTO",'Estruturante Móvel'!$G:$G,DP$4))</f>
        <v>0</v>
      </c>
      <c r="DR115" s="139">
        <f>(COUNTIFS('Estruturante Móvel'!$M:$M,$B115,'Estruturante Móvel'!$AM:$AM,DR$4))-(COUNTIFS('Estruturante Móvel'!$M:$M,$B115,'Estruturante Móvel'!$AM:$AM,DR$4,'Estruturante Móvel'!$AQ:$AQ,"REPARO FO"))</f>
        <v>0</v>
      </c>
      <c r="DS115" s="140">
        <f>(COUNTIFS('Estruturante Móvel'!$M:$M,$B115,'Estruturante Móvel'!$C:$C,"&lt;&gt;PREVISTO",'Estruturante Móvel'!$G:$G,DR$4))</f>
        <v>0</v>
      </c>
      <c r="DT115" s="139">
        <f>(COUNTIFS('Estruturante Móvel'!$M:$M,$B115,'Estruturante Móvel'!$AM:$AM,DT$4))-(COUNTIFS('Estruturante Móvel'!$M:$M,$B115,'Estruturante Móvel'!$AM:$AM,DT$4,'Estruturante Móvel'!$AQ:$AQ,"REPARO FO"))</f>
        <v>0</v>
      </c>
      <c r="DU115" s="140">
        <f>(COUNTIFS('Estruturante Móvel'!$M:$M,$B115,'Estruturante Móvel'!$C:$C,"&lt;&gt;PREVISTO",'Estruturante Móvel'!$G:$G,DT$4))</f>
        <v>0</v>
      </c>
      <c r="DV115" s="139">
        <f>(COUNTIFS('Estruturante Móvel'!$M:$M,$B115,'Estruturante Móvel'!$AM:$AM,DV$4))-(COUNTIFS('Estruturante Móvel'!$M:$M,$B115,'Estruturante Móvel'!$AM:$AM,DV$4,'Estruturante Móvel'!$AQ:$AQ,"REPARO FO"))</f>
        <v>0</v>
      </c>
      <c r="DW115" s="140">
        <f>(COUNTIFS('Estruturante Móvel'!$M:$M,$B115,'Estruturante Móvel'!$C:$C,"&lt;&gt;PREVISTO",'Estruturante Móvel'!$G:$G,DV$4))</f>
        <v>0</v>
      </c>
      <c r="DX115" s="139">
        <f>(COUNTIFS('Estruturante Móvel'!$M:$M,$B115,'Estruturante Móvel'!$AM:$AM,DX$4))-(COUNTIFS('Estruturante Móvel'!$M:$M,$B115,'Estruturante Móvel'!$AM:$AM,DX$4,'Estruturante Móvel'!$AQ:$AQ,"REPARO FO"))</f>
        <v>0</v>
      </c>
      <c r="DY115" s="140">
        <f>(COUNTIFS('Estruturante Móvel'!$M:$M,$B115,'Estruturante Móvel'!$C:$C,"&lt;&gt;PREVISTO",'Estruturante Móvel'!$G:$G,DX$4))</f>
        <v>0</v>
      </c>
      <c r="DZ115" s="139">
        <f>(COUNTIFS('Estruturante Móvel'!$M:$M,$B115,'Estruturante Móvel'!$AM:$AM,DZ$4))-(COUNTIFS('Estruturante Móvel'!$M:$M,$B115,'Estruturante Móvel'!$AM:$AM,DZ$4,'Estruturante Móvel'!$AQ:$AQ,"REPARO FO"))</f>
        <v>0</v>
      </c>
      <c r="EA115" s="140">
        <f>(COUNTIFS('Estruturante Móvel'!$M:$M,$B115,'Estruturante Móvel'!$C:$C,"&lt;&gt;PREVISTO",'Estruturante Móvel'!$G:$G,DZ$4))</f>
        <v>0</v>
      </c>
      <c r="EB115" s="139">
        <f>(COUNTIFS('Estruturante Móvel'!$M:$M,$B115,'Estruturante Móvel'!$AM:$AM,EB$4))-(COUNTIFS('Estruturante Móvel'!$M:$M,$B115,'Estruturante Móvel'!$AM:$AM,EB$4,'Estruturante Móvel'!$AQ:$AQ,"REPARO FO"))</f>
        <v>0</v>
      </c>
      <c r="EC115" s="140">
        <f>(COUNTIFS('Estruturante Móvel'!$M:$M,$B115,'Estruturante Móvel'!$C:$C,"&lt;&gt;PREVISTO",'Estruturante Móvel'!$G:$G,EB$4))</f>
        <v>0</v>
      </c>
      <c r="ED115" s="139">
        <f>(COUNTIFS('Estruturante Móvel'!$M:$M,$B115,'Estruturante Móvel'!$AM:$AM,ED$4))-(COUNTIFS('Estruturante Móvel'!$M:$M,$B115,'Estruturante Móvel'!$AM:$AM,ED$4,'Estruturante Móvel'!$AQ:$AQ,"REPARO FO"))</f>
        <v>0</v>
      </c>
      <c r="EE115" s="140">
        <f>(COUNTIFS('Estruturante Móvel'!$M:$M,$B115,'Estruturante Móvel'!$C:$C,"&lt;&gt;PREVISTO",'Estruturante Móvel'!$G:$G,ED$4))</f>
        <v>0</v>
      </c>
      <c r="EF115" s="139">
        <f>(COUNTIFS('Estruturante Móvel'!$M:$M,$B115,'Estruturante Móvel'!$AM:$AM,EF$4))-(COUNTIFS('Estruturante Móvel'!$M:$M,$B115,'Estruturante Móvel'!$AM:$AM,EF$4,'Estruturante Móvel'!$AQ:$AQ,"REPARO FO"))</f>
        <v>0</v>
      </c>
      <c r="EG115" s="140">
        <f>(COUNTIFS('Estruturante Móvel'!$M:$M,$B115,'Estruturante Móvel'!$C:$C,"&lt;&gt;PREVISTO",'Estruturante Móvel'!$G:$G,EF$4))</f>
        <v>0</v>
      </c>
      <c r="EH115" s="139">
        <f>(COUNTIFS('Estruturante Móvel'!$M:$M,$B115,'Estruturante Móvel'!$AM:$AM,EH$4))-(COUNTIFS('Estruturante Móvel'!$M:$M,$B115,'Estruturante Móvel'!$AM:$AM,EH$4,'Estruturante Móvel'!$AQ:$AQ,"REPARO FO"))</f>
        <v>0</v>
      </c>
      <c r="EI115" s="140">
        <f>(COUNTIFS('Estruturante Móvel'!$M:$M,$B115,'Estruturante Móvel'!$C:$C,"&lt;&gt;PREVISTO",'Estruturante Móvel'!$G:$G,EH$4))</f>
        <v>0</v>
      </c>
      <c r="EJ115" s="139">
        <f>(COUNTIFS('Estruturante Móvel'!$M:$M,$B115,'Estruturante Móvel'!$AM:$AM,EJ$4))-(COUNTIFS('Estruturante Móvel'!$M:$M,$B115,'Estruturante Móvel'!$AM:$AM,EJ$4,'Estruturante Móvel'!$AQ:$AQ,"REPARO FO"))</f>
        <v>0</v>
      </c>
      <c r="EK115" s="140">
        <f>(COUNTIFS('Estruturante Móvel'!$M:$M,$B115,'Estruturante Móvel'!$C:$C,"&lt;&gt;PREVISTO",'Estruturante Móvel'!$G:$G,EJ$4))</f>
        <v>0</v>
      </c>
      <c r="EL115" s="139">
        <f>(COUNTIFS('Estruturante Móvel'!$M:$M,$B115,'Estruturante Móvel'!$AM:$AM,EL$4))-(COUNTIFS('Estruturante Móvel'!$M:$M,$B115,'Estruturante Móvel'!$AM:$AM,EL$4,'Estruturante Móvel'!$AQ:$AQ,"REPARO FO"))</f>
        <v>0</v>
      </c>
      <c r="EM115" s="140">
        <f>(COUNTIFS('Estruturante Móvel'!$M:$M,$B115,'Estruturante Móvel'!$C:$C,"&lt;&gt;PREVISTO",'Estruturante Móvel'!$G:$G,EL$4))</f>
        <v>0</v>
      </c>
      <c r="EN115" s="139">
        <f>(COUNTIFS('Estruturante Móvel'!$M:$M,$B115,'Estruturante Móvel'!$AM:$AM,EN$4))-(COUNTIFS('Estruturante Móvel'!$M:$M,$B115,'Estruturante Móvel'!$AM:$AM,EN$4,'Estruturante Móvel'!$AQ:$AQ,"REPARO FO"))</f>
        <v>0</v>
      </c>
      <c r="EO115" s="140">
        <f>(COUNTIFS('Estruturante Móvel'!$M:$M,$B115,'Estruturante Móvel'!$C:$C,"&lt;&gt;PREVISTO",'Estruturante Móvel'!$G:$G,EN$4))</f>
        <v>0</v>
      </c>
      <c r="EP115" s="139">
        <f>(COUNTIFS('Estruturante Móvel'!$M:$M,$B115,'Estruturante Móvel'!$AM:$AM,EP$4))-(COUNTIFS('Estruturante Móvel'!$M:$M,$B115,'Estruturante Móvel'!$AM:$AM,EP$4,'Estruturante Móvel'!$AQ:$AQ,"REPARO FO"))</f>
        <v>0</v>
      </c>
      <c r="EQ115" s="140">
        <f>(COUNTIFS('Estruturante Móvel'!$M:$M,$B115,'Estruturante Móvel'!$C:$C,"&lt;&gt;PREVISTO",'Estruturante Móvel'!$G:$G,EP$4))</f>
        <v>0</v>
      </c>
      <c r="ER115" s="139">
        <f>(COUNTIFS('Estruturante Móvel'!$M:$M,$B115,'Estruturante Móvel'!$AM:$AM,ER$4))-(COUNTIFS('Estruturante Móvel'!$M:$M,$B115,'Estruturante Móvel'!$AM:$AM,ER$4,'Estruturante Móvel'!$AQ:$AQ,"REPARO FO"))</f>
        <v>0</v>
      </c>
      <c r="ES115" s="140">
        <f>(COUNTIFS('Estruturante Móvel'!$M:$M,$B115,'Estruturante Móvel'!$C:$C,"&lt;&gt;PREVISTO",'Estruturante Móvel'!$G:$G,ER$4))</f>
        <v>0</v>
      </c>
      <c r="ET115" s="139">
        <f>(COUNTIFS('Estruturante Móvel'!$M:$M,$B115,'Estruturante Móvel'!$AM:$AM,ET$4))-(COUNTIFS('Estruturante Móvel'!$M:$M,$B115,'Estruturante Móvel'!$AM:$AM,ET$4,'Estruturante Móvel'!$AQ:$AQ,"REPARO FO"))</f>
        <v>0</v>
      </c>
      <c r="EU115" s="140">
        <f>(COUNTIFS('Estruturante Móvel'!$M:$M,$B115,'Estruturante Móvel'!$C:$C,"&lt;&gt;PREVISTO",'Estruturante Móvel'!$G:$G,ET$4))</f>
        <v>0</v>
      </c>
      <c r="EV115" s="139">
        <f>(COUNTIFS('Estruturante Móvel'!$M:$M,$B115,'Estruturante Móvel'!$AM:$AM,EV$4))-(COUNTIFS('Estruturante Móvel'!$M:$M,$B115,'Estruturante Móvel'!$AM:$AM,EV$4,'Estruturante Móvel'!$AQ:$AQ,"REPARO FO"))</f>
        <v>0</v>
      </c>
      <c r="EW115" s="140">
        <f>(COUNTIFS('Estruturante Móvel'!$M:$M,$B115,'Estruturante Móvel'!$C:$C,"&lt;&gt;PREVISTO",'Estruturante Móvel'!$G:$G,EV$4))</f>
        <v>0</v>
      </c>
      <c r="EX115" s="139">
        <f>(COUNTIFS('Estruturante Móvel'!$M:$M,$B115,'Estruturante Móvel'!$AM:$AM,EX$4))-(COUNTIFS('Estruturante Móvel'!$M:$M,$B115,'Estruturante Móvel'!$AM:$AM,EX$4,'Estruturante Móvel'!$AQ:$AQ,"REPARO FO"))</f>
        <v>0</v>
      </c>
      <c r="EY115" s="140">
        <f>(COUNTIFS('Estruturante Móvel'!$M:$M,$B115,'Estruturante Móvel'!$C:$C,"&lt;&gt;PREVISTO",'Estruturante Móvel'!$G:$G,EX$4))</f>
        <v>0</v>
      </c>
      <c r="EZ115" s="139">
        <f>(COUNTIFS('Estruturante Móvel'!$M:$M,$B115,'Estruturante Móvel'!$AM:$AM,EZ$4))-(COUNTIFS('Estruturante Móvel'!$M:$M,$B115,'Estruturante Móvel'!$AM:$AM,EZ$4,'Estruturante Móvel'!$AQ:$AQ,"REPARO FO"))</f>
        <v>0</v>
      </c>
      <c r="FA115" s="140">
        <f>(COUNTIFS('Estruturante Móvel'!$M:$M,$B115,'Estruturante Móvel'!$C:$C,"&lt;&gt;PREVISTO",'Estruturante Móvel'!$G:$G,EZ$4))</f>
        <v>0</v>
      </c>
      <c r="FB115" s="139">
        <f>(COUNTIFS('Estruturante Móvel'!$M:$M,$B115,'Estruturante Móvel'!$AM:$AM,FB$4))-(COUNTIFS('Estruturante Móvel'!$M:$M,$B115,'Estruturante Móvel'!$AM:$AM,FB$4,'Estruturante Móvel'!$AQ:$AQ,"REPARO FO"))</f>
        <v>0</v>
      </c>
      <c r="FC115" s="140">
        <f>(COUNTIFS('Estruturante Móvel'!$M:$M,$B115,'Estruturante Móvel'!$C:$C,"&lt;&gt;PREVISTO",'Estruturante Móvel'!$G:$G,FB$4))</f>
        <v>0</v>
      </c>
      <c r="FD115" s="139">
        <f>(COUNTIFS('Estruturante Móvel'!$M:$M,$B115,'Estruturante Móvel'!$AM:$AM,FD$4))-(COUNTIFS('Estruturante Móvel'!$M:$M,$B115,'Estruturante Móvel'!$AM:$AM,FD$4,'Estruturante Móvel'!$AQ:$AQ,"REPARO FO"))</f>
        <v>0</v>
      </c>
      <c r="FE115" s="140">
        <f>(COUNTIFS('Estruturante Móvel'!$M:$M,$B115,'Estruturante Móvel'!$C:$C,"&lt;&gt;PREVISTO",'Estruturante Móvel'!$G:$G,FD$4))</f>
        <v>0</v>
      </c>
      <c r="FF115" s="139">
        <f>(COUNTIFS('Estruturante Móvel'!$M:$M,$B115,'Estruturante Móvel'!$AM:$AM,FF$4))-(COUNTIFS('Estruturante Móvel'!$M:$M,$B115,'Estruturante Móvel'!$AM:$AM,FF$4,'Estruturante Móvel'!$AQ:$AQ,"REPARO FO"))</f>
        <v>0</v>
      </c>
      <c r="FG115" s="140">
        <f>(COUNTIFS('Estruturante Móvel'!$M:$M,$B115,'Estruturante Móvel'!$C:$C,"&lt;&gt;PREVISTO",'Estruturante Móvel'!$G:$G,FF$4))</f>
        <v>0</v>
      </c>
      <c r="FH115" s="139">
        <f>(COUNTIFS('Estruturante Móvel'!$M:$M,$B115,'Estruturante Móvel'!$AM:$AM,FH$4))-(COUNTIFS('Estruturante Móvel'!$M:$M,$B115,'Estruturante Móvel'!$AM:$AM,FH$4,'Estruturante Móvel'!$AQ:$AQ,"REPARO FO"))</f>
        <v>0</v>
      </c>
      <c r="FI115" s="140">
        <f>(COUNTIFS('Estruturante Móvel'!$M:$M,$B115,'Estruturante Móvel'!$C:$C,"&lt;&gt;PREVISTO",'Estruturante Móvel'!$G:$G,FH$4))</f>
        <v>0</v>
      </c>
      <c r="FJ115" s="139">
        <f>(COUNTIFS('Estruturante Móvel'!$M:$M,$B115,'Estruturante Móvel'!$AM:$AM,FJ$4))-(COUNTIFS('Estruturante Móvel'!$M:$M,$B115,'Estruturante Móvel'!$AM:$AM,FJ$4,'Estruturante Móvel'!$AQ:$AQ,"REPARO FO"))</f>
        <v>0</v>
      </c>
      <c r="FK115" s="140">
        <f>(COUNTIFS('Estruturante Móvel'!$M:$M,$B115,'Estruturante Móvel'!$C:$C,"&lt;&gt;PREVISTO",'Estruturante Móvel'!$G:$G,FJ$4))</f>
        <v>0</v>
      </c>
      <c r="FL115" s="139">
        <f>(COUNTIFS('Estruturante Móvel'!$M:$M,$B115,'Estruturante Móvel'!$AM:$AM,FL$4))-(COUNTIFS('Estruturante Móvel'!$M:$M,$B115,'Estruturante Móvel'!$AM:$AM,FL$4,'Estruturante Móvel'!$AQ:$AQ,"REPARO FO"))</f>
        <v>0</v>
      </c>
      <c r="FM115" s="140">
        <f>(COUNTIFS('Estruturante Móvel'!$M:$M,$B115,'Estruturante Móvel'!$C:$C,"&lt;&gt;PREVISTO",'Estruturante Móvel'!$G:$G,FL$4))</f>
        <v>0</v>
      </c>
      <c r="FN115" s="139">
        <f>(COUNTIFS('Estruturante Móvel'!$M:$M,$B115,'Estruturante Móvel'!$AM:$AM,FN$4))-(COUNTIFS('Estruturante Móvel'!$M:$M,$B115,'Estruturante Móvel'!$AM:$AM,FN$4,'Estruturante Móvel'!$AQ:$AQ,"REPARO FO"))</f>
        <v>0</v>
      </c>
      <c r="FO115" s="140">
        <f>(COUNTIFS('Estruturante Móvel'!$M:$M,$B115,'Estruturante Móvel'!$C:$C,"&lt;&gt;PREVISTO",'Estruturante Móvel'!$G:$G,FN$4))</f>
        <v>0</v>
      </c>
      <c r="FP115" s="139">
        <f>(COUNTIFS('Estruturante Móvel'!$M:$M,$B115,'Estruturante Móvel'!$AM:$AM,FP$4))-(COUNTIFS('Estruturante Móvel'!$M:$M,$B115,'Estruturante Móvel'!$AM:$AM,FP$4,'Estruturante Móvel'!$AQ:$AQ,"REPARO FO"))</f>
        <v>0</v>
      </c>
      <c r="FQ115" s="140">
        <f>(COUNTIFS('Estruturante Móvel'!$M:$M,$B115,'Estruturante Móvel'!$C:$C,"&lt;&gt;PREVISTO",'Estruturante Móvel'!$G:$G,FP$4))</f>
        <v>0</v>
      </c>
      <c r="FR115" s="139">
        <f>(COUNTIFS('Estruturante Móvel'!$M:$M,$B115,'Estruturante Móvel'!$AM:$AM,FR$4))-(COUNTIFS('Estruturante Móvel'!$M:$M,$B115,'Estruturante Móvel'!$AM:$AM,FR$4,'Estruturante Móvel'!$AQ:$AQ,"REPARO FO"))</f>
        <v>0</v>
      </c>
      <c r="FS115" s="140">
        <f>(COUNTIFS('Estruturante Móvel'!$M:$M,$B115,'Estruturante Móvel'!$C:$C,"&lt;&gt;PREVISTO",'Estruturante Móvel'!$G:$G,FR$4))</f>
        <v>0</v>
      </c>
      <c r="FT115" s="139">
        <f>(COUNTIFS('Estruturante Móvel'!$M:$M,$B115,'Estruturante Móvel'!$AM:$AM,FT$4))-(COUNTIFS('Estruturante Móvel'!$M:$M,$B115,'Estruturante Móvel'!$AM:$AM,FT$4,'Estruturante Móvel'!$AQ:$AQ,"REPARO FO"))</f>
        <v>0</v>
      </c>
      <c r="FU115" s="140">
        <f>(COUNTIFS('Estruturante Móvel'!$M:$M,$B115,'Estruturante Móvel'!$C:$C,"&lt;&gt;PREVISTO",'Estruturante Móvel'!$G:$G,FT$4))</f>
        <v>0</v>
      </c>
      <c r="FV115" s="139">
        <f>(COUNTIFS('Estruturante Móvel'!$M:$M,$B115,'Estruturante Móvel'!$AM:$AM,FV$4))-(COUNTIFS('Estruturante Móvel'!$M:$M,$B115,'Estruturante Móvel'!$AM:$AM,FV$4,'Estruturante Móvel'!$AQ:$AQ,"REPARO FO"))</f>
        <v>0</v>
      </c>
      <c r="FW115" s="140">
        <f>(COUNTIFS('Estruturante Móvel'!$M:$M,$B115,'Estruturante Móvel'!$C:$C,"&lt;&gt;PREVISTO",'Estruturante Móvel'!$G:$G,FV$4))</f>
        <v>0</v>
      </c>
      <c r="FX115" s="139">
        <f>(COUNTIFS('Estruturante Móvel'!$M:$M,$B115,'Estruturante Móvel'!$AM:$AM,FX$4))-(COUNTIFS('Estruturante Móvel'!$M:$M,$B115,'Estruturante Móvel'!$AM:$AM,FX$4,'Estruturante Móvel'!$AQ:$AQ,"REPARO FO"))</f>
        <v>0</v>
      </c>
      <c r="FY115" s="140">
        <f>(COUNTIFS('Estruturante Móvel'!$M:$M,$B115,'Estruturante Móvel'!$C:$C,"&lt;&gt;PREVISTO",'Estruturante Móvel'!$G:$G,FX$4))</f>
        <v>0</v>
      </c>
      <c r="FZ115" s="139">
        <f>(COUNTIFS('Estruturante Móvel'!$M:$M,$B115,'Estruturante Móvel'!$AM:$AM,FZ$4))-(COUNTIFS('Estruturante Móvel'!$M:$M,$B115,'Estruturante Móvel'!$AM:$AM,FZ$4,'Estruturante Móvel'!$AQ:$AQ,"REPARO FO"))</f>
        <v>0</v>
      </c>
      <c r="GA115" s="140">
        <f>(COUNTIFS('Estruturante Móvel'!$M:$M,$B115,'Estruturante Móvel'!$C:$C,"&lt;&gt;PREVISTO",'Estruturante Móvel'!$G:$G,FZ$4))</f>
        <v>0</v>
      </c>
      <c r="GB115" s="139">
        <f>(COUNTIFS('Estruturante Móvel'!$M:$M,$B115,'Estruturante Móvel'!$AM:$AM,GB$4))-(COUNTIFS('Estruturante Móvel'!$M:$M,$B115,'Estruturante Móvel'!$AM:$AM,GB$4,'Estruturante Móvel'!$AQ:$AQ,"REPARO FO"))</f>
        <v>0</v>
      </c>
      <c r="GC115" s="140">
        <f>(COUNTIFS('Estruturante Móvel'!$M:$M,$B115,'Estruturante Móvel'!$C:$C,"&lt;&gt;PREVISTO",'Estruturante Móvel'!$G:$G,GB$4))</f>
        <v>0</v>
      </c>
      <c r="GD115" s="139">
        <f>(COUNTIFS('Estruturante Móvel'!$M:$M,$B115,'Estruturante Móvel'!$AM:$AM,GD$4))-(COUNTIFS('Estruturante Móvel'!$M:$M,$B115,'Estruturante Móvel'!$AM:$AM,GD$4,'Estruturante Móvel'!$AQ:$AQ,"REPARO FO"))</f>
        <v>0</v>
      </c>
      <c r="GE115" s="140">
        <f>(COUNTIFS('Estruturante Móvel'!$M:$M,$B115,'Estruturante Móvel'!$C:$C,"&lt;&gt;PREVISTO",'Estruturante Móvel'!$G:$G,GD$4))</f>
        <v>0</v>
      </c>
      <c r="GF115" s="139">
        <f>(COUNTIFS('Estruturante Móvel'!$M:$M,$B115,'Estruturante Móvel'!$AM:$AM,GF$4))-(COUNTIFS('Estruturante Móvel'!$M:$M,$B115,'Estruturante Móvel'!$AM:$AM,GF$4,'Estruturante Móvel'!$AQ:$AQ,"REPARO FO"))</f>
        <v>0</v>
      </c>
      <c r="GG115" s="140">
        <f>(COUNTIFS('Estruturante Móvel'!$M:$M,$B115,'Estruturante Móvel'!$C:$C,"&lt;&gt;PREVISTO",'Estruturante Móvel'!$G:$G,GF$4))</f>
        <v>0</v>
      </c>
      <c r="GH115" s="139">
        <f>(COUNTIFS('Estruturante Móvel'!$M:$M,$B115,'Estruturante Móvel'!$AM:$AM,GH$4))-(COUNTIFS('Estruturante Móvel'!$M:$M,$B115,'Estruturante Móvel'!$AM:$AM,GH$4,'Estruturante Móvel'!$AQ:$AQ,"REPARO FO"))</f>
        <v>0</v>
      </c>
      <c r="GI115" s="140">
        <f>(COUNTIFS('Estruturante Móvel'!$M:$M,$B115,'Estruturante Móvel'!$C:$C,"&lt;&gt;PREVISTO",'Estruturante Móvel'!$G:$G,GH$4))</f>
        <v>0</v>
      </c>
      <c r="GJ115" s="139">
        <f>(COUNTIFS('Estruturante Móvel'!$M:$M,$B115,'Estruturante Móvel'!$AM:$AM,GJ$4))-(COUNTIFS('Estruturante Móvel'!$M:$M,$B115,'Estruturante Móvel'!$AM:$AM,GJ$4,'Estruturante Móvel'!$AQ:$AQ,"REPARO FO"))</f>
        <v>0</v>
      </c>
      <c r="GK115" s="140">
        <f>(COUNTIFS('Estruturante Móvel'!$M:$M,$B115,'Estruturante Móvel'!$C:$C,"&lt;&gt;PREVISTO",'Estruturante Móvel'!$G:$G,GJ$4))</f>
        <v>0</v>
      </c>
      <c r="GL115" s="139">
        <f>(COUNTIFS('Estruturante Móvel'!$M:$M,$B115,'Estruturante Móvel'!$AM:$AM,GL$4))-(COUNTIFS('Estruturante Móvel'!$M:$M,$B115,'Estruturante Móvel'!$AM:$AM,GL$4,'Estruturante Móvel'!$AQ:$AQ,"REPARO FO"))</f>
        <v>0</v>
      </c>
      <c r="GM115" s="140">
        <f>(COUNTIFS('Estruturante Móvel'!$M:$M,$B115,'Estruturante Móvel'!$C:$C,"&lt;&gt;PREVISTO",'Estruturante Móvel'!$G:$G,GL$4))</f>
        <v>0</v>
      </c>
      <c r="GN115" s="139">
        <f>(COUNTIFS('Estruturante Móvel'!$M:$M,$B115,'Estruturante Móvel'!$AM:$AM,GN$4))-(COUNTIFS('Estruturante Móvel'!$M:$M,$B115,'Estruturante Móvel'!$AM:$AM,GN$4,'Estruturante Móvel'!$AQ:$AQ,"REPARO FO"))</f>
        <v>0</v>
      </c>
      <c r="GO115" s="140">
        <f>(COUNTIFS('Estruturante Móvel'!$M:$M,$B115,'Estruturante Móvel'!$C:$C,"&lt;&gt;PREVISTO",'Estruturante Móvel'!$G:$G,GN$4))</f>
        <v>0</v>
      </c>
      <c r="GP115" s="139">
        <f>(COUNTIFS('Estruturante Móvel'!$M:$M,$B115,'Estruturante Móvel'!$AM:$AM,GP$4))-(COUNTIFS('Estruturante Móvel'!$M:$M,$B115,'Estruturante Móvel'!$AM:$AM,GP$4,'Estruturante Móvel'!$AQ:$AQ,"REPARO FO"))</f>
        <v>0</v>
      </c>
      <c r="GQ115" s="140">
        <f>(COUNTIFS('Estruturante Móvel'!$M:$M,$B115,'Estruturante Móvel'!$C:$C,"&lt;&gt;PREVISTO",'Estruturante Móvel'!$G:$G,GP$4))</f>
        <v>0</v>
      </c>
      <c r="GR115" s="139">
        <f>(COUNTIFS('Estruturante Móvel'!$M:$M,$B115,'Estruturante Móvel'!$AM:$AM,GR$4))-(COUNTIFS('Estruturante Móvel'!$M:$M,$B115,'Estruturante Móvel'!$AM:$AM,GR$4,'Estruturante Móvel'!$AQ:$AQ,"REPARO FO"))</f>
        <v>0</v>
      </c>
      <c r="GS115" s="140">
        <f>(COUNTIFS('Estruturante Móvel'!$M:$M,$B115,'Estruturante Móvel'!$C:$C,"&lt;&gt;PREVISTO",'Estruturante Móvel'!$G:$G,GR$4))</f>
        <v>0</v>
      </c>
      <c r="GT115" s="139">
        <f>(COUNTIFS('Estruturante Móvel'!$M:$M,$B115,'Estruturante Móvel'!$AM:$AM,GT$4))-(COUNTIFS('Estruturante Móvel'!$M:$M,$B115,'Estruturante Móvel'!$AM:$AM,GT$4,'Estruturante Móvel'!$AQ:$AQ,"REPARO FO"))</f>
        <v>0</v>
      </c>
      <c r="GU115" s="140">
        <f>(COUNTIFS('Estruturante Móvel'!$M:$M,$B115,'Estruturante Móvel'!$C:$C,"&lt;&gt;PREVISTO",'Estruturante Móvel'!$G:$G,GT$4))</f>
        <v>0</v>
      </c>
      <c r="GV115" s="139">
        <f>(COUNTIFS('Estruturante Móvel'!$M:$M,$B115,'Estruturante Móvel'!$AM:$AM,GV$4))-(COUNTIFS('Estruturante Móvel'!$M:$M,$B115,'Estruturante Móvel'!$AM:$AM,GV$4,'Estruturante Móvel'!$AQ:$AQ,"REPARO FO"))</f>
        <v>0</v>
      </c>
      <c r="GW115" s="140">
        <f>(COUNTIFS('Estruturante Móvel'!$M:$M,$B115,'Estruturante Móvel'!$C:$C,"&lt;&gt;PREVISTO",'Estruturante Móvel'!$G:$G,GV$4))</f>
        <v>0</v>
      </c>
      <c r="GX115" s="139">
        <f>(COUNTIFS('Estruturante Móvel'!$M:$M,$B115,'Estruturante Móvel'!$AM:$AM,GX$4))-(COUNTIFS('Estruturante Móvel'!$M:$M,$B115,'Estruturante Móvel'!$AM:$AM,GX$4,'Estruturante Móvel'!$AQ:$AQ,"REPARO FO"))</f>
        <v>0</v>
      </c>
      <c r="GY115" s="140">
        <f>(COUNTIFS('Estruturante Móvel'!$M:$M,$B115,'Estruturante Móvel'!$C:$C,"&lt;&gt;PREVISTO",'Estruturante Móvel'!$G:$G,GX$4))</f>
        <v>0</v>
      </c>
      <c r="GZ115" s="139">
        <f>(COUNTIFS('Estruturante Móvel'!$M:$M,$B115,'Estruturante Móvel'!$AM:$AM,GZ$4))-(COUNTIFS('Estruturante Móvel'!$M:$M,$B115,'Estruturante Móvel'!$AM:$AM,GZ$4,'Estruturante Móvel'!$AQ:$AQ,"REPARO FO"))</f>
        <v>0</v>
      </c>
      <c r="HA115" s="140">
        <f>(COUNTIFS('Estruturante Móvel'!$M:$M,$B115,'Estruturante Móvel'!$C:$C,"&lt;&gt;PREVISTO",'Estruturante Móvel'!$G:$G,GZ$4))</f>
        <v>0</v>
      </c>
      <c r="HB115" s="139">
        <f>(COUNTIFS('Estruturante Móvel'!$M:$M,$B115,'Estruturante Móvel'!$AM:$AM,HB$4))-(COUNTIFS('Estruturante Móvel'!$M:$M,$B115,'Estruturante Móvel'!$AM:$AM,HB$4,'Estruturante Móvel'!$AQ:$AQ,"REPARO FO"))</f>
        <v>0</v>
      </c>
      <c r="HC115" s="140">
        <f>(COUNTIFS('Estruturante Móvel'!$M:$M,$B115,'Estruturante Móvel'!$C:$C,"&lt;&gt;PREVISTO",'Estruturante Móvel'!$G:$G,HB$4))</f>
        <v>0</v>
      </c>
      <c r="HD115" s="139">
        <f>(COUNTIFS('Estruturante Móvel'!$M:$M,$B115,'Estruturante Móvel'!$AM:$AM,HD$4))-(COUNTIFS('Estruturante Móvel'!$M:$M,$B115,'Estruturante Móvel'!$AM:$AM,HD$4,'Estruturante Móvel'!$AQ:$AQ,"REPARO FO"))</f>
        <v>0</v>
      </c>
      <c r="HE115" s="140">
        <f>(COUNTIFS('Estruturante Móvel'!$M:$M,$B115,'Estruturante Móvel'!$C:$C,"&lt;&gt;PREVISTO",'Estruturante Móvel'!$G:$G,HD$4))</f>
        <v>0</v>
      </c>
      <c r="HF115" s="139">
        <f>(COUNTIFS('Estruturante Móvel'!$M:$M,$B115,'Estruturante Móvel'!$AM:$AM,HF$4))-(COUNTIFS('Estruturante Móvel'!$M:$M,$B115,'Estruturante Móvel'!$AM:$AM,HF$4,'Estruturante Móvel'!$AQ:$AQ,"REPARO FO"))</f>
        <v>0</v>
      </c>
      <c r="HG115" s="140">
        <f>(COUNTIFS('Estruturante Móvel'!$M:$M,$B115,'Estruturante Móvel'!$C:$C,"&lt;&gt;PREVISTO",'Estruturante Móvel'!$G:$G,HF$4))</f>
        <v>0</v>
      </c>
      <c r="HH115" s="139">
        <f>(COUNTIFS('Estruturante Móvel'!$M:$M,$B115,'Estruturante Móvel'!$AM:$AM,HH$4))-(COUNTIFS('Estruturante Móvel'!$M:$M,$B115,'Estruturante Móvel'!$AM:$AM,HH$4,'Estruturante Móvel'!$AQ:$AQ,"REPARO FO"))</f>
        <v>0</v>
      </c>
      <c r="HI115" s="140">
        <f>(COUNTIFS('Estruturante Móvel'!$M:$M,$B115,'Estruturante Móvel'!$C:$C,"&lt;&gt;PREVISTO",'Estruturante Móvel'!$G:$G,HH$4))</f>
        <v>0</v>
      </c>
      <c r="HJ115" s="139">
        <f>(COUNTIFS('Estruturante Móvel'!$M:$M,$B115,'Estruturante Móvel'!$AM:$AM,HJ$4))-(COUNTIFS('Estruturante Móvel'!$M:$M,$B115,'Estruturante Móvel'!$AM:$AM,HJ$4,'Estruturante Móvel'!$AQ:$AQ,"REPARO FO"))</f>
        <v>0</v>
      </c>
      <c r="HK115" s="140">
        <f>(COUNTIFS('Estruturante Móvel'!$M:$M,$B115,'Estruturante Móvel'!$C:$C,"&lt;&gt;PREVISTO",'Estruturante Móvel'!$G:$G,HJ$4))</f>
        <v>0</v>
      </c>
      <c r="HL115" s="139">
        <f>(COUNTIFS('Estruturante Móvel'!$M:$M,$B115,'Estruturante Móvel'!$AM:$AM,HL$4))-(COUNTIFS('Estruturante Móvel'!$M:$M,$B115,'Estruturante Móvel'!$AM:$AM,HL$4,'Estruturante Móvel'!$AQ:$AQ,"REPARO FO"))</f>
        <v>0</v>
      </c>
      <c r="HM115" s="140">
        <f>(COUNTIFS('Estruturante Móvel'!$M:$M,$B115,'Estruturante Móvel'!$C:$C,"&lt;&gt;PREVISTO",'Estruturante Móvel'!$G:$G,HL$4))</f>
        <v>0</v>
      </c>
      <c r="HN115" s="139">
        <f>(COUNTIFS('Estruturante Móvel'!$M:$M,$B115,'Estruturante Móvel'!$AM:$AM,HN$4))-(COUNTIFS('Estruturante Móvel'!$M:$M,$B115,'Estruturante Móvel'!$AM:$AM,HN$4,'Estruturante Móvel'!$AQ:$AQ,"REPARO FO"))</f>
        <v>0</v>
      </c>
      <c r="HO115" s="140">
        <f>(COUNTIFS('Estruturante Móvel'!$M:$M,$B115,'Estruturante Móvel'!$C:$C,"&lt;&gt;PREVISTO",'Estruturante Móvel'!$G:$G,HN$4))</f>
        <v>0</v>
      </c>
      <c r="HP115" s="139">
        <f>(COUNTIFS('Estruturante Móvel'!$M:$M,$B115,'Estruturante Móvel'!$AM:$AM,HP$4))-(COUNTIFS('Estruturante Móvel'!$M:$M,$B115,'Estruturante Móvel'!$AM:$AM,HP$4,'Estruturante Móvel'!$AQ:$AQ,"REPARO FO"))</f>
        <v>0</v>
      </c>
      <c r="HQ115" s="140">
        <f>(COUNTIFS('Estruturante Móvel'!$M:$M,$B115,'Estruturante Móvel'!$C:$C,"&lt;&gt;PREVISTO",'Estruturante Móvel'!$G:$G,HP$4))</f>
        <v>0</v>
      </c>
      <c r="HR115" s="139">
        <f>(COUNTIFS('Estruturante Móvel'!$M:$M,$B115,'Estruturante Móvel'!$AM:$AM,HR$4))-(COUNTIFS('Estruturante Móvel'!$M:$M,$B115,'Estruturante Móvel'!$AM:$AM,HR$4,'Estruturante Móvel'!$AQ:$AQ,"REPARO FO"))</f>
        <v>0</v>
      </c>
      <c r="HS115" s="140">
        <f>(COUNTIFS('Estruturante Móvel'!$M:$M,$B115,'Estruturante Móvel'!$C:$C,"&lt;&gt;PREVISTO",'Estruturante Móvel'!$G:$G,HR$4))</f>
        <v>0</v>
      </c>
      <c r="HT115" s="139">
        <f>(COUNTIFS('Estruturante Móvel'!$M:$M,$B115,'Estruturante Móvel'!$AM:$AM,HT$4))-(COUNTIFS('Estruturante Móvel'!$M:$M,$B115,'Estruturante Móvel'!$AM:$AM,HT$4,'Estruturante Móvel'!$AQ:$AQ,"REPARO FO"))</f>
        <v>0</v>
      </c>
      <c r="HU115" s="140">
        <f>(COUNTIFS('Estruturante Móvel'!$M:$M,$B115,'Estruturante Móvel'!$C:$C,"&lt;&gt;PREVISTO",'Estruturante Móvel'!$G:$G,HT$4))</f>
        <v>0</v>
      </c>
      <c r="HV115" s="139">
        <f>(COUNTIFS('Estruturante Móvel'!$M:$M,$B115,'Estruturante Móvel'!$AM:$AM,HV$4))-(COUNTIFS('Estruturante Móvel'!$M:$M,$B115,'Estruturante Móvel'!$AM:$AM,HV$4,'Estruturante Móvel'!$AQ:$AQ,"REPARO FO"))</f>
        <v>0</v>
      </c>
      <c r="HW115" s="140">
        <f>(COUNTIFS('Estruturante Móvel'!$M:$M,$B115,'Estruturante Móvel'!$C:$C,"&lt;&gt;PREVISTO",'Estruturante Móvel'!$G:$G,HV$4))</f>
        <v>0</v>
      </c>
      <c r="HX115" s="139">
        <f>(COUNTIFS('Estruturante Móvel'!$M:$M,$B115,'Estruturante Móvel'!$AM:$AM,HX$4))-(COUNTIFS('Estruturante Móvel'!$M:$M,$B115,'Estruturante Móvel'!$AM:$AM,HX$4,'Estruturante Móvel'!$AQ:$AQ,"REPARO FO"))</f>
        <v>0</v>
      </c>
      <c r="HY115" s="140">
        <f>(COUNTIFS('Estruturante Móvel'!$M:$M,$B115,'Estruturante Móvel'!$C:$C,"&lt;&gt;PREVISTO",'Estruturante Móvel'!$G:$G,HX$4))</f>
        <v>0</v>
      </c>
      <c r="HZ115" s="139">
        <f>(COUNTIFS('Estruturante Móvel'!$M:$M,$B115,'Estruturante Móvel'!$AM:$AM,HZ$4))-(COUNTIFS('Estruturante Móvel'!$M:$M,$B115,'Estruturante Móvel'!$AM:$AM,HZ$4,'Estruturante Móvel'!$AQ:$AQ,"REPARO FO"))</f>
        <v>0</v>
      </c>
      <c r="IA115" s="140">
        <f>(COUNTIFS('Estruturante Móvel'!$M:$M,$B115,'Estruturante Móvel'!$C:$C,"&lt;&gt;PREVISTO",'Estruturante Móvel'!$G:$G,HZ$4))</f>
        <v>0</v>
      </c>
      <c r="IB115" s="139">
        <f>(COUNTIFS('Estruturante Móvel'!$M:$M,$B115,'Estruturante Móvel'!$AM:$AM,IB$4))-(COUNTIFS('Estruturante Móvel'!$M:$M,$B115,'Estruturante Móvel'!$AM:$AM,IB$4,'Estruturante Móvel'!$AQ:$AQ,"REPARO FO"))</f>
        <v>0</v>
      </c>
      <c r="IC115" s="140">
        <f>(COUNTIFS('Estruturante Móvel'!$M:$M,$B115,'Estruturante Móvel'!$C:$C,"&lt;&gt;PREVISTO",'Estruturante Móvel'!$G:$G,IB$4))</f>
        <v>0</v>
      </c>
      <c r="ID115" s="139">
        <f>(COUNTIFS('Estruturante Móvel'!$M:$M,$B115,'Estruturante Móvel'!$AM:$AM,ID$4))-(COUNTIFS('Estruturante Móvel'!$M:$M,$B115,'Estruturante Móvel'!$AM:$AM,ID$4,'Estruturante Móvel'!$AQ:$AQ,"REPARO FO"))</f>
        <v>0</v>
      </c>
      <c r="IE115" s="140">
        <f>(COUNTIFS('Estruturante Móvel'!$M:$M,$B115,'Estruturante Móvel'!$C:$C,"&lt;&gt;PREVISTO",'Estruturante Móvel'!$G:$G,ID$4))</f>
        <v>0</v>
      </c>
      <c r="IF115" s="139">
        <f>(COUNTIFS('Estruturante Móvel'!$M:$M,$B115,'Estruturante Móvel'!$AM:$AM,IF$4))-(COUNTIFS('Estruturante Móvel'!$M:$M,$B115,'Estruturante Móvel'!$AM:$AM,IF$4,'Estruturante Móvel'!$AQ:$AQ,"REPARO FO"))</f>
        <v>0</v>
      </c>
      <c r="IG115" s="140">
        <f>(COUNTIFS('Estruturante Móvel'!$M:$M,$B115,'Estruturante Móvel'!$C:$C,"&lt;&gt;PREVISTO",'Estruturante Móvel'!$G:$G,IF$4))</f>
        <v>0</v>
      </c>
      <c r="IH115" s="139">
        <f>(COUNTIFS('Estruturante Móvel'!$M:$M,$B115,'Estruturante Móvel'!$AM:$AM,IH$4))-(COUNTIFS('Estruturante Móvel'!$M:$M,$B115,'Estruturante Móvel'!$AM:$AM,IH$4,'Estruturante Móvel'!$AQ:$AQ,"REPARO FO"))</f>
        <v>0</v>
      </c>
      <c r="II115" s="140">
        <f>(COUNTIFS('Estruturante Móvel'!$M:$M,$B115,'Estruturante Móvel'!$C:$C,"&lt;&gt;PREVISTO",'Estruturante Móvel'!$G:$G,IH$4))</f>
        <v>0</v>
      </c>
      <c r="IJ115" s="139">
        <f>(COUNTIFS('Estruturante Móvel'!$M:$M,$B115,'Estruturante Móvel'!$AM:$AM,IJ$4))-(COUNTIFS('Estruturante Móvel'!$M:$M,$B115,'Estruturante Móvel'!$AM:$AM,IJ$4,'Estruturante Móvel'!$AQ:$AQ,"REPARO FO"))</f>
        <v>0</v>
      </c>
      <c r="IK115" s="140">
        <f>(COUNTIFS('Estruturante Móvel'!$M:$M,$B115,'Estruturante Móvel'!$C:$C,"&lt;&gt;PREVISTO",'Estruturante Móvel'!$G:$G,IJ$4))</f>
        <v>0</v>
      </c>
      <c r="IL115" s="139">
        <f>(COUNTIFS('Estruturante Móvel'!$M:$M,$B115,'Estruturante Móvel'!$AM:$AM,IL$4))-(COUNTIFS('Estruturante Móvel'!$M:$M,$B115,'Estruturante Móvel'!$AM:$AM,IL$4,'Estruturante Móvel'!$AQ:$AQ,"REPARO FO"))</f>
        <v>0</v>
      </c>
      <c r="IM115" s="140">
        <f>(COUNTIFS('Estruturante Móvel'!$M:$M,$B115,'Estruturante Móvel'!$C:$C,"&lt;&gt;PREVISTO",'Estruturante Móvel'!$G:$G,IL$4))</f>
        <v>0</v>
      </c>
      <c r="IN115" s="139">
        <f>(COUNTIFS('Estruturante Móvel'!$M:$M,$B115,'Estruturante Móvel'!$AM:$AM,IN$4))-(COUNTIFS('Estruturante Móvel'!$M:$M,$B115,'Estruturante Móvel'!$AM:$AM,IN$4,'Estruturante Móvel'!$AQ:$AQ,"REPARO FO"))</f>
        <v>0</v>
      </c>
      <c r="IO115" s="140">
        <f>(COUNTIFS('Estruturante Móvel'!$M:$M,$B115,'Estruturante Móvel'!$C:$C,"&lt;&gt;PREVISTO",'Estruturante Móvel'!$G:$G,IN$4))</f>
        <v>0</v>
      </c>
      <c r="IP115" s="139">
        <f>(COUNTIFS('Estruturante Móvel'!$M:$M,$B115,'Estruturante Móvel'!$AM:$AM,IP$4))-(COUNTIFS('Estruturante Móvel'!$M:$M,$B115,'Estruturante Móvel'!$AM:$AM,IP$4,'Estruturante Móvel'!$AQ:$AQ,"REPARO FO"))</f>
        <v>0</v>
      </c>
      <c r="IQ115" s="140">
        <f>(COUNTIFS('Estruturante Móvel'!$M:$M,$B115,'Estruturante Móvel'!$C:$C,"&lt;&gt;PREVISTO",'Estruturante Móvel'!$G:$G,IP$4))</f>
        <v>0</v>
      </c>
      <c r="IR115" s="139">
        <f>(COUNTIFS('Estruturante Móvel'!$M:$M,$B115,'Estruturante Móvel'!$AM:$AM,IR$4))-(COUNTIFS('Estruturante Móvel'!$M:$M,$B115,'Estruturante Móvel'!$AM:$AM,IR$4,'Estruturante Móvel'!$AQ:$AQ,"REPARO FO"))</f>
        <v>0</v>
      </c>
      <c r="IS115" s="140">
        <f>(COUNTIFS('Estruturante Móvel'!$M:$M,$B115,'Estruturante Móvel'!$C:$C,"&lt;&gt;PREVISTO",'Estruturante Móvel'!$G:$G,IR$4))</f>
        <v>0</v>
      </c>
      <c r="IT115" s="139">
        <f>(COUNTIFS('Estruturante Móvel'!$M:$M,$B115,'Estruturante Móvel'!$AM:$AM,IT$4))-(COUNTIFS('Estruturante Móvel'!$M:$M,$B115,'Estruturante Móvel'!$AM:$AM,IT$4,'Estruturante Móvel'!$AQ:$AQ,"REPARO FO"))</f>
        <v>0</v>
      </c>
      <c r="IU115" s="140">
        <f>(COUNTIFS('Estruturante Móvel'!$M:$M,$B115,'Estruturante Móvel'!$C:$C,"&lt;&gt;PREVISTO",'Estruturante Móvel'!$G:$G,IT$4))</f>
        <v>0</v>
      </c>
      <c r="IV115" s="139">
        <f>(COUNTIFS('Estruturante Móvel'!$M:$M,$B115,'Estruturante Móvel'!$AM:$AM,IV$4))-(COUNTIFS('Estruturante Móvel'!$M:$M,$B115,'Estruturante Móvel'!$AM:$AM,IV$4,'Estruturante Móvel'!$AQ:$AQ,"REPARO FO"))</f>
        <v>0</v>
      </c>
      <c r="IW115" s="140">
        <f>(COUNTIFS('Estruturante Móvel'!$M:$M,$B115,'Estruturante Móvel'!$C:$C,"&lt;&gt;PREVISTO",'Estruturante Móvel'!$G:$G,IV$4))</f>
        <v>0</v>
      </c>
      <c r="IX115" s="139">
        <f>(COUNTIFS('Estruturante Móvel'!$M:$M,$B115,'Estruturante Móvel'!$AM:$AM,IX$4))-(COUNTIFS('Estruturante Móvel'!$M:$M,$B115,'Estruturante Móvel'!$AM:$AM,IX$4,'Estruturante Móvel'!$AQ:$AQ,"REPARO FO"))</f>
        <v>0</v>
      </c>
      <c r="IY115" s="140">
        <f>(COUNTIFS('Estruturante Móvel'!$M:$M,$B115,'Estruturante Móvel'!$C:$C,"&lt;&gt;PREVISTO",'Estruturante Móvel'!$G:$G,IX$4))</f>
        <v>0</v>
      </c>
      <c r="IZ115" s="139">
        <f>(COUNTIFS('Estruturante Móvel'!$M:$M,$B115,'Estruturante Móvel'!$AM:$AM,IZ$4))-(COUNTIFS('Estruturante Móvel'!$M:$M,$B115,'Estruturante Móvel'!$AM:$AM,IZ$4,'Estruturante Móvel'!$AQ:$AQ,"REPARO FO"))</f>
        <v>0</v>
      </c>
      <c r="JA115" s="140">
        <f>(COUNTIFS('Estruturante Móvel'!$M:$M,$B115,'Estruturante Móvel'!$C:$C,"&lt;&gt;PREVISTO",'Estruturante Móvel'!$G:$G,IZ$4))</f>
        <v>0</v>
      </c>
      <c r="JB115" s="139">
        <f>(COUNTIFS('Estruturante Móvel'!$M:$M,$B115,'Estruturante Móvel'!$AM:$AM,JB$4))-(COUNTIFS('Estruturante Móvel'!$M:$M,$B115,'Estruturante Móvel'!$AM:$AM,JB$4,'Estruturante Móvel'!$AQ:$AQ,"REPARO FO"))</f>
        <v>0</v>
      </c>
      <c r="JC115" s="140">
        <f>(COUNTIFS('Estruturante Móvel'!$M:$M,$B115,'Estruturante Móvel'!$C:$C,"&lt;&gt;PREVISTO",'Estruturante Móvel'!$G:$G,JB$4))</f>
        <v>0</v>
      </c>
      <c r="JD115" s="139">
        <f>(COUNTIFS('Estruturante Móvel'!$M:$M,$B115,'Estruturante Móvel'!$AM:$AM,JD$4))-(COUNTIFS('Estruturante Móvel'!$M:$M,$B115,'Estruturante Móvel'!$AM:$AM,JD$4,'Estruturante Móvel'!$AQ:$AQ,"REPARO FO"))</f>
        <v>0</v>
      </c>
      <c r="JE115" s="140">
        <f>(COUNTIFS('Estruturante Móvel'!$M:$M,$B115,'Estruturante Móvel'!$C:$C,"&lt;&gt;PREVISTO",'Estruturante Móvel'!$G:$G,JD$4))</f>
        <v>0</v>
      </c>
      <c r="JF115" s="139">
        <f>(COUNTIFS('Estruturante Móvel'!$M:$M,$B115,'Estruturante Móvel'!$AM:$AM,JF$4))-(COUNTIFS('Estruturante Móvel'!$M:$M,$B115,'Estruturante Móvel'!$AM:$AM,JF$4,'Estruturante Móvel'!$AQ:$AQ,"REPARO FO"))</f>
        <v>0</v>
      </c>
      <c r="JG115" s="140">
        <f>(COUNTIFS('Estruturante Móvel'!$M:$M,$B115,'Estruturante Móvel'!$C:$C,"&lt;&gt;PREVISTO",'Estruturante Móvel'!$G:$G,JF$4))</f>
        <v>0</v>
      </c>
      <c r="JH115" s="139">
        <f>(COUNTIFS('Estruturante Móvel'!$M:$M,$B115,'Estruturante Móvel'!$AM:$AM,JH$4))-(COUNTIFS('Estruturante Móvel'!$M:$M,$B115,'Estruturante Móvel'!$AM:$AM,JH$4,'Estruturante Móvel'!$AQ:$AQ,"REPARO FO"))</f>
        <v>0</v>
      </c>
      <c r="JI115" s="140">
        <f>(COUNTIFS('Estruturante Móvel'!$M:$M,$B115,'Estruturante Móvel'!$C:$C,"&lt;&gt;PREVISTO",'Estruturante Móvel'!$G:$G,JH$4))</f>
        <v>0</v>
      </c>
      <c r="JJ115" s="139">
        <f>(COUNTIFS('Estruturante Móvel'!$M:$M,$B115,'Estruturante Móvel'!$AM:$AM,JJ$4))-(COUNTIFS('Estruturante Móvel'!$M:$M,$B115,'Estruturante Móvel'!$AM:$AM,JJ$4,'Estruturante Móvel'!$AQ:$AQ,"REPARO FO"))</f>
        <v>0</v>
      </c>
      <c r="JK115" s="140">
        <f>(COUNTIFS('Estruturante Móvel'!$M:$M,$B115,'Estruturante Móvel'!$C:$C,"&lt;&gt;PREVISTO",'Estruturante Móvel'!$G:$G,JJ$4))</f>
        <v>0</v>
      </c>
      <c r="JL115" s="139">
        <f>(COUNTIFS('Estruturante Móvel'!$M:$M,$B115,'Estruturante Móvel'!$AM:$AM,JL$4))-(COUNTIFS('Estruturante Móvel'!$M:$M,$B115,'Estruturante Móvel'!$AM:$AM,JL$4,'Estruturante Móvel'!$AQ:$AQ,"REPARO FO"))</f>
        <v>0</v>
      </c>
      <c r="JM115" s="140">
        <f>(COUNTIFS('Estruturante Móvel'!$M:$M,$B115,'Estruturante Móvel'!$C:$C,"&lt;&gt;PREVISTO",'Estruturante Móvel'!$G:$G,JL$4))</f>
        <v>0</v>
      </c>
      <c r="JN115" s="139">
        <f>(COUNTIFS('Estruturante Móvel'!$M:$M,$B115,'Estruturante Móvel'!$AM:$AM,JN$4))-(COUNTIFS('Estruturante Móvel'!$M:$M,$B115,'Estruturante Móvel'!$AM:$AM,JN$4,'Estruturante Móvel'!$AQ:$AQ,"REPARO FO"))</f>
        <v>0</v>
      </c>
      <c r="JO115" s="140">
        <f>(COUNTIFS('Estruturante Móvel'!$M:$M,$B115,'Estruturante Móvel'!$C:$C,"&lt;&gt;PREVISTO",'Estruturante Móvel'!$G:$G,JN$4))</f>
        <v>0</v>
      </c>
      <c r="JP115" s="139">
        <f>(COUNTIFS('Estruturante Móvel'!$M:$M,$B115,'Estruturante Móvel'!$AM:$AM,JP$4))-(COUNTIFS('Estruturante Móvel'!$M:$M,$B115,'Estruturante Móvel'!$AM:$AM,JP$4,'Estruturante Móvel'!$AQ:$AQ,"REPARO FO"))</f>
        <v>0</v>
      </c>
      <c r="JQ115" s="140">
        <f>(COUNTIFS('Estruturante Móvel'!$M:$M,$B115,'Estruturante Móvel'!$C:$C,"&lt;&gt;PREVISTO",'Estruturante Móvel'!$G:$G,JP$4))</f>
        <v>0</v>
      </c>
      <c r="JR115" s="139">
        <f>(COUNTIFS('Estruturante Móvel'!$M:$M,$B115,'Estruturante Móvel'!$AM:$AM,JR$4))-(COUNTIFS('Estruturante Móvel'!$M:$M,$B115,'Estruturante Móvel'!$AM:$AM,JR$4,'Estruturante Móvel'!$AQ:$AQ,"REPARO FO"))</f>
        <v>0</v>
      </c>
      <c r="JS115" s="140">
        <f>(COUNTIFS('Estruturante Móvel'!$M:$M,$B115,'Estruturante Móvel'!$C:$C,"&lt;&gt;PREVISTO",'Estruturante Móvel'!$G:$G,JR$4))</f>
        <v>0</v>
      </c>
      <c r="JT115" s="139">
        <f>(COUNTIFS('Estruturante Móvel'!$M:$M,$B115,'Estruturante Móvel'!$AM:$AM,JT$4))-(COUNTIFS('Estruturante Móvel'!$M:$M,$B115,'Estruturante Móvel'!$AM:$AM,JT$4,'Estruturante Móvel'!$AQ:$AQ,"REPARO FO"))</f>
        <v>0</v>
      </c>
      <c r="JU115" s="140">
        <f>(COUNTIFS('Estruturante Móvel'!$M:$M,$B115,'Estruturante Móvel'!$C:$C,"&lt;&gt;PREVISTO",'Estruturante Móvel'!$G:$G,JT$4))</f>
        <v>0</v>
      </c>
      <c r="JV115" s="139">
        <f>(COUNTIFS('Estruturante Móvel'!$M:$M,$B115,'Estruturante Móvel'!$AM:$AM,JV$4))-(COUNTIFS('Estruturante Móvel'!$M:$M,$B115,'Estruturante Móvel'!$AM:$AM,JV$4,'Estruturante Móvel'!$AQ:$AQ,"REPARO FO"))</f>
        <v>0</v>
      </c>
      <c r="JW115" s="140">
        <f>(COUNTIFS('Estruturante Móvel'!$M:$M,$B115,'Estruturante Móvel'!$C:$C,"&lt;&gt;PREVISTO",'Estruturante Móvel'!$G:$G,JV$4))</f>
        <v>0</v>
      </c>
      <c r="JX115" s="139">
        <f>(COUNTIFS('Estruturante Móvel'!$M:$M,$B115,'Estruturante Móvel'!$AM:$AM,JX$4))-(COUNTIFS('Estruturante Móvel'!$M:$M,$B115,'Estruturante Móvel'!$AM:$AM,JX$4,'Estruturante Móvel'!$AQ:$AQ,"REPARO FO"))</f>
        <v>0</v>
      </c>
      <c r="JY115" s="140">
        <f>(COUNTIFS('Estruturante Móvel'!$M:$M,$B115,'Estruturante Móvel'!$C:$C,"&lt;&gt;PREVISTO",'Estruturante Móvel'!$G:$G,JX$4))</f>
        <v>0</v>
      </c>
      <c r="JZ115" s="139">
        <f>(COUNTIFS('Estruturante Móvel'!$M:$M,$B115,'Estruturante Móvel'!$AM:$AM,JZ$4))-(COUNTIFS('Estruturante Móvel'!$M:$M,$B115,'Estruturante Móvel'!$AM:$AM,JZ$4,'Estruturante Móvel'!$AQ:$AQ,"REPARO FO"))</f>
        <v>0</v>
      </c>
      <c r="KA115" s="140">
        <f>(COUNTIFS('Estruturante Móvel'!$M:$M,$B115,'Estruturante Móvel'!$C:$C,"&lt;&gt;PREVISTO",'Estruturante Móvel'!$G:$G,JZ$4))</f>
        <v>0</v>
      </c>
      <c r="KB115" s="139">
        <f>(COUNTIFS('Estruturante Móvel'!$M:$M,$B115,'Estruturante Móvel'!$AM:$AM,KB$4))-(COUNTIFS('Estruturante Móvel'!$M:$M,$B115,'Estruturante Móvel'!$AM:$AM,KB$4,'Estruturante Móvel'!$AQ:$AQ,"REPARO FO"))</f>
        <v>0</v>
      </c>
      <c r="KC115" s="140">
        <f>(COUNTIFS('Estruturante Móvel'!$M:$M,$B115,'Estruturante Móvel'!$C:$C,"&lt;&gt;PREVISTO",'Estruturante Móvel'!$G:$G,KB$4))</f>
        <v>0</v>
      </c>
      <c r="KD115" s="139">
        <f>(COUNTIFS('Estruturante Móvel'!$M:$M,$B115,'Estruturante Móvel'!$AM:$AM,KD$4))-(COUNTIFS('Estruturante Móvel'!$M:$M,$B115,'Estruturante Móvel'!$AM:$AM,KD$4,'Estruturante Móvel'!$AQ:$AQ,"REPARO FO"))</f>
        <v>0</v>
      </c>
      <c r="KE115" s="140">
        <f>(COUNTIFS('Estruturante Móvel'!$M:$M,$B115,'Estruturante Móvel'!$C:$C,"&lt;&gt;PREVISTO",'Estruturante Móvel'!$G:$G,KD$4))</f>
        <v>0</v>
      </c>
      <c r="KF115" s="139">
        <f>(COUNTIFS('Estruturante Móvel'!$M:$M,$B115,'Estruturante Móvel'!$AM:$AM,KF$4))-(COUNTIFS('Estruturante Móvel'!$M:$M,$B115,'Estruturante Móvel'!$AM:$AM,KF$4,'Estruturante Móvel'!$AQ:$AQ,"REPARO FO"))</f>
        <v>0</v>
      </c>
      <c r="KG115" s="140">
        <f>(COUNTIFS('Estruturante Móvel'!$M:$M,$B115,'Estruturante Móvel'!$C:$C,"&lt;&gt;PREVISTO",'Estruturante Móvel'!$G:$G,KF$4))</f>
        <v>0</v>
      </c>
      <c r="KH115" s="139">
        <f>(COUNTIFS('Estruturante Móvel'!$M:$M,$B115,'Estruturante Móvel'!$AM:$AM,KH$4))-(COUNTIFS('Estruturante Móvel'!$M:$M,$B115,'Estruturante Móvel'!$AM:$AM,KH$4,'Estruturante Móvel'!$AQ:$AQ,"REPARO FO"))</f>
        <v>0</v>
      </c>
      <c r="KI115" s="140">
        <f>(COUNTIFS('Estruturante Móvel'!$M:$M,$B115,'Estruturante Móvel'!$C:$C,"&lt;&gt;PREVISTO",'Estruturante Móvel'!$G:$G,KH$4))</f>
        <v>0</v>
      </c>
      <c r="KJ115" s="139">
        <f>(COUNTIFS('Estruturante Móvel'!$M:$M,$B115,'Estruturante Móvel'!$AM:$AM,KJ$4))-(COUNTIFS('Estruturante Móvel'!$M:$M,$B115,'Estruturante Móvel'!$AM:$AM,KJ$4,'Estruturante Móvel'!$AQ:$AQ,"REPARO FO"))</f>
        <v>0</v>
      </c>
      <c r="KK115" s="140">
        <f>(COUNTIFS('Estruturante Móvel'!$M:$M,$B115,'Estruturante Móvel'!$C:$C,"&lt;&gt;PREVISTO",'Estruturante Móvel'!$G:$G,KJ$4))</f>
        <v>0</v>
      </c>
      <c r="KL115" s="139">
        <f>(COUNTIFS('Estruturante Móvel'!$M:$M,$B115,'Estruturante Móvel'!$AM:$AM,KL$4))-(COUNTIFS('Estruturante Móvel'!$M:$M,$B115,'Estruturante Móvel'!$AM:$AM,KL$4,'Estruturante Móvel'!$AQ:$AQ,"REPARO FO"))</f>
        <v>0</v>
      </c>
      <c r="KM115" s="140">
        <f>(COUNTIFS('Estruturante Móvel'!$M:$M,$B115,'Estruturante Móvel'!$C:$C,"&lt;&gt;PREVISTO",'Estruturante Móvel'!$G:$G,KL$4))</f>
        <v>0</v>
      </c>
      <c r="KN115" s="139">
        <f>(COUNTIFS('Estruturante Móvel'!$M:$M,$B115,'Estruturante Móvel'!$AM:$AM,KN$4))-(COUNTIFS('Estruturante Móvel'!$M:$M,$B115,'Estruturante Móvel'!$AM:$AM,KN$4,'Estruturante Móvel'!$AQ:$AQ,"REPARO FO"))</f>
        <v>0</v>
      </c>
      <c r="KO115" s="140">
        <f>(COUNTIFS('Estruturante Móvel'!$M:$M,$B115,'Estruturante Móvel'!$C:$C,"&lt;&gt;PREVISTO",'Estruturante Móvel'!$G:$G,KN$4))</f>
        <v>0</v>
      </c>
      <c r="KP115" s="139">
        <f>(COUNTIFS('Estruturante Móvel'!$M:$M,$B115,'Estruturante Móvel'!$AM:$AM,KP$4))-(COUNTIFS('Estruturante Móvel'!$M:$M,$B115,'Estruturante Móvel'!$AM:$AM,KP$4,'Estruturante Móvel'!$AQ:$AQ,"REPARO FO"))</f>
        <v>0</v>
      </c>
      <c r="KQ115" s="140">
        <f>(COUNTIFS('Estruturante Móvel'!$M:$M,$B115,'Estruturante Móvel'!$C:$C,"&lt;&gt;PREVISTO",'Estruturante Móvel'!$G:$G,KP$4))</f>
        <v>0</v>
      </c>
      <c r="KR115" s="139">
        <f>(COUNTIFS('Estruturante Móvel'!$M:$M,$B115,'Estruturante Móvel'!$AM:$AM,KR$4))-(COUNTIFS('Estruturante Móvel'!$M:$M,$B115,'Estruturante Móvel'!$AM:$AM,KR$4,'Estruturante Móvel'!$AQ:$AQ,"REPARO FO"))</f>
        <v>0</v>
      </c>
      <c r="KS115" s="140">
        <f>(COUNTIFS('Estruturante Móvel'!$M:$M,$B115,'Estruturante Móvel'!$C:$C,"&lt;&gt;PREVISTO",'Estruturante Móvel'!$G:$G,KR$4))</f>
        <v>0</v>
      </c>
      <c r="KT115" s="139">
        <f>(COUNTIFS('Estruturante Móvel'!$M:$M,$B115,'Estruturante Móvel'!$AM:$AM,KT$4))-(COUNTIFS('Estruturante Móvel'!$M:$M,$B115,'Estruturante Móvel'!$AM:$AM,KT$4,'Estruturante Móvel'!$AQ:$AQ,"REPARO FO"))</f>
        <v>0</v>
      </c>
      <c r="KU115" s="140">
        <f>(COUNTIFS('Estruturante Móvel'!$M:$M,$B115,'Estruturante Móvel'!$C:$C,"&lt;&gt;PREVISTO",'Estruturante Móvel'!$G:$G,KT$4))</f>
        <v>0</v>
      </c>
      <c r="KV115" s="139">
        <f>(COUNTIFS('Estruturante Móvel'!$M:$M,$B115,'Estruturante Móvel'!$AM:$AM,KV$4))-(COUNTIFS('Estruturante Móvel'!$M:$M,$B115,'Estruturante Móvel'!$AM:$AM,KV$4,'Estruturante Móvel'!$AQ:$AQ,"REPARO FO"))</f>
        <v>0</v>
      </c>
      <c r="KW115" s="140">
        <f>(COUNTIFS('Estruturante Móvel'!$M:$M,$B115,'Estruturante Móvel'!$C:$C,"&lt;&gt;PREVISTO",'Estruturante Móvel'!$G:$G,KV$4))</f>
        <v>0</v>
      </c>
      <c r="KX115" s="139">
        <f>(COUNTIFS('Estruturante Móvel'!$M:$M,$B115,'Estruturante Móvel'!$AM:$AM,KX$4))-(COUNTIFS('Estruturante Móvel'!$M:$M,$B115,'Estruturante Móvel'!$AM:$AM,KX$4,'Estruturante Móvel'!$AQ:$AQ,"REPARO FO"))</f>
        <v>0</v>
      </c>
      <c r="KY115" s="140">
        <f>(COUNTIFS('Estruturante Móvel'!$M:$M,$B115,'Estruturante Móvel'!$C:$C,"&lt;&gt;PREVISTO",'Estruturante Móvel'!$G:$G,KX$4))</f>
        <v>0</v>
      </c>
      <c r="KZ115" s="139">
        <f>(COUNTIFS('Estruturante Móvel'!$M:$M,$B115,'Estruturante Móvel'!$AM:$AM,KZ$4))-(COUNTIFS('Estruturante Móvel'!$M:$M,$B115,'Estruturante Móvel'!$AM:$AM,KZ$4,'Estruturante Móvel'!$AQ:$AQ,"REPARO FO"))</f>
        <v>0</v>
      </c>
      <c r="LA115" s="140">
        <f>(COUNTIFS('Estruturante Móvel'!$M:$M,$B115,'Estruturante Móvel'!$C:$C,"&lt;&gt;PREVISTO",'Estruturante Móvel'!$G:$G,KZ$4))</f>
        <v>0</v>
      </c>
      <c r="LB115" s="139">
        <f>(COUNTIFS('Estruturante Móvel'!$M:$M,$B115,'Estruturante Móvel'!$AM:$AM,LB$4))-(COUNTIFS('Estruturante Móvel'!$M:$M,$B115,'Estruturante Móvel'!$AM:$AM,LB$4,'Estruturante Móvel'!$AQ:$AQ,"REPARO FO"))</f>
        <v>0</v>
      </c>
      <c r="LC115" s="140">
        <f>(COUNTIFS('Estruturante Móvel'!$M:$M,$B115,'Estruturante Móvel'!$C:$C,"&lt;&gt;PREVISTO",'Estruturante Móvel'!$G:$G,LB$4))</f>
        <v>0</v>
      </c>
      <c r="LD115" s="139">
        <f>(COUNTIFS('Estruturante Móvel'!$M:$M,$B115,'Estruturante Móvel'!$AM:$AM,LD$4))-(COUNTIFS('Estruturante Móvel'!$M:$M,$B115,'Estruturante Móvel'!$AM:$AM,LD$4,'Estruturante Móvel'!$AQ:$AQ,"REPARO FO"))</f>
        <v>0</v>
      </c>
      <c r="LE115" s="140">
        <f>(COUNTIFS('Estruturante Móvel'!$M:$M,$B115,'Estruturante Móvel'!$C:$C,"&lt;&gt;PREVISTO",'Estruturante Móvel'!$G:$G,LD$4))</f>
        <v>0</v>
      </c>
      <c r="LF115" s="139">
        <f>(COUNTIFS('Estruturante Móvel'!$M:$M,$B115,'Estruturante Móvel'!$AM:$AM,LF$4))-(COUNTIFS('Estruturante Móvel'!$M:$M,$B115,'Estruturante Móvel'!$AM:$AM,LF$4,'Estruturante Móvel'!$AQ:$AQ,"REPARO FO"))</f>
        <v>0</v>
      </c>
      <c r="LG115" s="140">
        <f>(COUNTIFS('Estruturante Móvel'!$M:$M,$B115,'Estruturante Móvel'!$C:$C,"&lt;&gt;PREVISTO",'Estruturante Móvel'!$G:$G,LF$4))</f>
        <v>0</v>
      </c>
      <c r="LH115" s="139">
        <f>(COUNTIFS('Estruturante Móvel'!$M:$M,$B115,'Estruturante Móvel'!$AM:$AM,LH$4))-(COUNTIFS('Estruturante Móvel'!$M:$M,$B115,'Estruturante Móvel'!$AM:$AM,LH$4,'Estruturante Móvel'!$AQ:$AQ,"REPARO FO"))</f>
        <v>0</v>
      </c>
      <c r="LI115" s="140">
        <f>(COUNTIFS('Estruturante Móvel'!$M:$M,$B115,'Estruturante Móvel'!$C:$C,"&lt;&gt;PREVISTO",'Estruturante Móvel'!$G:$G,LH$4))</f>
        <v>0</v>
      </c>
      <c r="LJ115" s="139">
        <f>(COUNTIFS('Estruturante Móvel'!$M:$M,$B115,'Estruturante Móvel'!$AM:$AM,LJ$4))-(COUNTIFS('Estruturante Móvel'!$M:$M,$B115,'Estruturante Móvel'!$AM:$AM,LJ$4,'Estruturante Móvel'!$AQ:$AQ,"REPARO FO"))</f>
        <v>0</v>
      </c>
      <c r="LK115" s="140">
        <f>(COUNTIFS('Estruturante Móvel'!$M:$M,$B115,'Estruturante Móvel'!$C:$C,"&lt;&gt;PREVISTO",'Estruturante Móvel'!$G:$G,LJ$4))</f>
        <v>0</v>
      </c>
      <c r="LL115" s="139">
        <f>(COUNTIFS('Estruturante Móvel'!$M:$M,$B115,'Estruturante Móvel'!$AM:$AM,LL$4))-(COUNTIFS('Estruturante Móvel'!$M:$M,$B115,'Estruturante Móvel'!$AM:$AM,LL$4,'Estruturante Móvel'!$AQ:$AQ,"REPARO FO"))</f>
        <v>0</v>
      </c>
      <c r="LM115" s="140">
        <f>(COUNTIFS('Estruturante Móvel'!$M:$M,$B115,'Estruturante Móvel'!$C:$C,"&lt;&gt;PREVISTO",'Estruturante Móvel'!$G:$G,LL$4))</f>
        <v>0</v>
      </c>
      <c r="LN115" s="139">
        <f>(COUNTIFS('Estruturante Móvel'!$M:$M,$B115,'Estruturante Móvel'!$AM:$AM,LN$4))-(COUNTIFS('Estruturante Móvel'!$M:$M,$B115,'Estruturante Móvel'!$AM:$AM,LN$4,'Estruturante Móvel'!$AQ:$AQ,"REPARO FO"))</f>
        <v>0</v>
      </c>
      <c r="LO115" s="140">
        <f>(COUNTIFS('Estruturante Móvel'!$M:$M,$B115,'Estruturante Móvel'!$C:$C,"&lt;&gt;PREVISTO",'Estruturante Móvel'!$G:$G,LN$4))</f>
        <v>0</v>
      </c>
      <c r="LP115" s="139">
        <f>(COUNTIFS('Estruturante Móvel'!$M:$M,$B115,'Estruturante Móvel'!$AM:$AM,LP$4))-(COUNTIFS('Estruturante Móvel'!$M:$M,$B115,'Estruturante Móvel'!$AM:$AM,LP$4,'Estruturante Móvel'!$AQ:$AQ,"REPARO FO"))</f>
        <v>0</v>
      </c>
      <c r="LQ115" s="140">
        <f>(COUNTIFS('Estruturante Móvel'!$M:$M,$B115,'Estruturante Móvel'!$C:$C,"&lt;&gt;PREVISTO",'Estruturante Móvel'!$G:$G,LP$4))</f>
        <v>0</v>
      </c>
      <c r="LR115" s="139">
        <f>(COUNTIFS('Estruturante Móvel'!$M:$M,$B115,'Estruturante Móvel'!$AM:$AM,LR$4))-(COUNTIFS('Estruturante Móvel'!$M:$M,$B115,'Estruturante Móvel'!$AM:$AM,LR$4,'Estruturante Móvel'!$AQ:$AQ,"REPARO FO"))</f>
        <v>0</v>
      </c>
      <c r="LS115" s="140">
        <f>(COUNTIFS('Estruturante Móvel'!$M:$M,$B115,'Estruturante Móvel'!$C:$C,"&lt;&gt;PREVISTO",'Estruturante Móvel'!$G:$G,LR$4))</f>
        <v>0</v>
      </c>
      <c r="LT115" s="139">
        <f>(COUNTIFS('Estruturante Móvel'!$M:$M,$B115,'Estruturante Móvel'!$AM:$AM,LT$4))-(COUNTIFS('Estruturante Móvel'!$M:$M,$B115,'Estruturante Móvel'!$AM:$AM,LT$4,'Estruturante Móvel'!$AQ:$AQ,"REPARO FO"))</f>
        <v>0</v>
      </c>
      <c r="LU115" s="140">
        <f>(COUNTIFS('Estruturante Móvel'!$M:$M,$B115,'Estruturante Móvel'!$C:$C,"&lt;&gt;PREVISTO",'Estruturante Móvel'!$G:$G,LT$4))</f>
        <v>0</v>
      </c>
      <c r="LV115" s="139">
        <f>(COUNTIFS('Estruturante Móvel'!$M:$M,$B115,'Estruturante Móvel'!$AM:$AM,LV$4))-(COUNTIFS('Estruturante Móvel'!$M:$M,$B115,'Estruturante Móvel'!$AM:$AM,LV$4,'Estruturante Móvel'!$AQ:$AQ,"REPARO FO"))</f>
        <v>0</v>
      </c>
      <c r="LW115" s="140">
        <f>(COUNTIFS('Estruturante Móvel'!$M:$M,$B115,'Estruturante Móvel'!$C:$C,"&lt;&gt;PREVISTO",'Estruturante Móvel'!$G:$G,LV$4))</f>
        <v>0</v>
      </c>
      <c r="LX115" s="139">
        <f>(COUNTIFS('Estruturante Móvel'!$M:$M,$B115,'Estruturante Móvel'!$AM:$AM,LX$4))-(COUNTIFS('Estruturante Móvel'!$M:$M,$B115,'Estruturante Móvel'!$AM:$AM,LX$4,'Estruturante Móvel'!$AQ:$AQ,"REPARO FO"))</f>
        <v>0</v>
      </c>
      <c r="LY115" s="140">
        <f>(COUNTIFS('Estruturante Móvel'!$M:$M,$B115,'Estruturante Móvel'!$C:$C,"&lt;&gt;PREVISTO",'Estruturante Móvel'!$G:$G,LX$4))</f>
        <v>0</v>
      </c>
      <c r="LZ115" s="139">
        <f>(COUNTIFS('Estruturante Móvel'!$M:$M,$B115,'Estruturante Móvel'!$AM:$AM,LZ$4))-(COUNTIFS('Estruturante Móvel'!$M:$M,$B115,'Estruturante Móvel'!$AM:$AM,LZ$4,'Estruturante Móvel'!$AQ:$AQ,"REPARO FO"))</f>
        <v>0</v>
      </c>
      <c r="MA115" s="140">
        <f>(COUNTIFS('Estruturante Móvel'!$M:$M,$B115,'Estruturante Móvel'!$C:$C,"&lt;&gt;PREVISTO",'Estruturante Móvel'!$G:$G,LZ$4))</f>
        <v>0</v>
      </c>
      <c r="MB115" s="139">
        <f>(COUNTIFS('Estruturante Móvel'!$M:$M,$B115,'Estruturante Móvel'!$AM:$AM,MB$4))-(COUNTIFS('Estruturante Móvel'!$M:$M,$B115,'Estruturante Móvel'!$AM:$AM,MB$4,'Estruturante Móvel'!$AQ:$AQ,"REPARO FO"))</f>
        <v>0</v>
      </c>
      <c r="MC115" s="140">
        <f>(COUNTIFS('Estruturante Móvel'!$M:$M,$B115,'Estruturante Móvel'!$C:$C,"&lt;&gt;PREVISTO",'Estruturante Móvel'!$G:$G,MB$4))</f>
        <v>0</v>
      </c>
      <c r="MD115" s="139">
        <f>(COUNTIFS('Estruturante Móvel'!$M:$M,$B115,'Estruturante Móvel'!$AM:$AM,MD$4))-(COUNTIFS('Estruturante Móvel'!$M:$M,$B115,'Estruturante Móvel'!$AM:$AM,MD$4,'Estruturante Móvel'!$AQ:$AQ,"REPARO FO"))</f>
        <v>0</v>
      </c>
      <c r="ME115" s="140">
        <f>(COUNTIFS('Estruturante Móvel'!$M:$M,$B115,'Estruturante Móvel'!$C:$C,"&lt;&gt;PREVISTO",'Estruturante Móvel'!$G:$G,MD$4))</f>
        <v>0</v>
      </c>
      <c r="MF115" s="139">
        <f>(COUNTIFS('Estruturante Móvel'!$M:$M,$B115,'Estruturante Móvel'!$AM:$AM,MF$4))-(COUNTIFS('Estruturante Móvel'!$M:$M,$B115,'Estruturante Móvel'!$AM:$AM,MF$4,'Estruturante Móvel'!$AQ:$AQ,"REPARO FO"))</f>
        <v>0</v>
      </c>
      <c r="MG115" s="140">
        <f>(COUNTIFS('Estruturante Móvel'!$M:$M,$B115,'Estruturante Móvel'!$C:$C,"&lt;&gt;PREVISTO",'Estruturante Móvel'!$G:$G,MF$4))</f>
        <v>0</v>
      </c>
      <c r="MH115" s="139">
        <f>(COUNTIFS('Estruturante Móvel'!$M:$M,$B115,'Estruturante Móvel'!$AM:$AM,MH$4))-(COUNTIFS('Estruturante Móvel'!$M:$M,$B115,'Estruturante Móvel'!$AM:$AM,MH$4,'Estruturante Móvel'!$AQ:$AQ,"REPARO FO"))</f>
        <v>0</v>
      </c>
      <c r="MI115" s="140">
        <f>(COUNTIFS('Estruturante Móvel'!$M:$M,$B115,'Estruturante Móvel'!$C:$C,"&lt;&gt;PREVISTO",'Estruturante Móvel'!$G:$G,MH$4))</f>
        <v>0</v>
      </c>
      <c r="MJ115" s="139">
        <f>(COUNTIFS('Estruturante Móvel'!$M:$M,$B115,'Estruturante Móvel'!$AM:$AM,MJ$4))-(COUNTIFS('Estruturante Móvel'!$M:$M,$B115,'Estruturante Móvel'!$AM:$AM,MJ$4,'Estruturante Móvel'!$AQ:$AQ,"REPARO FO"))</f>
        <v>0</v>
      </c>
      <c r="MK115" s="140">
        <f>(COUNTIFS('Estruturante Móvel'!$M:$M,$B115,'Estruturante Móvel'!$C:$C,"&lt;&gt;PREVISTO",'Estruturante Móvel'!$G:$G,MJ$4))</f>
        <v>0</v>
      </c>
      <c r="ML115" s="139">
        <f>(COUNTIFS('Estruturante Móvel'!$M:$M,$B115,'Estruturante Móvel'!$AM:$AM,ML$4))-(COUNTIFS('Estruturante Móvel'!$M:$M,$B115,'Estruturante Móvel'!$AM:$AM,ML$4,'Estruturante Móvel'!$AQ:$AQ,"REPARO FO"))</f>
        <v>0</v>
      </c>
      <c r="MM115" s="140">
        <f>(COUNTIFS('Estruturante Móvel'!$M:$M,$B115,'Estruturante Móvel'!$C:$C,"&lt;&gt;PREVISTO",'Estruturante Móvel'!$G:$G,ML$4))</f>
        <v>0</v>
      </c>
      <c r="MN115" s="139">
        <f>(COUNTIFS('Estruturante Móvel'!$M:$M,$B115,'Estruturante Móvel'!$AM:$AM,MN$4))-(COUNTIFS('Estruturante Móvel'!$M:$M,$B115,'Estruturante Móvel'!$AM:$AM,MN$4,'Estruturante Móvel'!$AQ:$AQ,"REPARO FO"))</f>
        <v>0</v>
      </c>
      <c r="MO115" s="140">
        <f>(COUNTIFS('Estruturante Móvel'!$M:$M,$B115,'Estruturante Móvel'!$C:$C,"&lt;&gt;PREVISTO",'Estruturante Móvel'!$G:$G,MN$4))</f>
        <v>0</v>
      </c>
      <c r="MP115" s="139">
        <f>(COUNTIFS('Estruturante Móvel'!$M:$M,$B115,'Estruturante Móvel'!$AM:$AM,MP$4))-(COUNTIFS('Estruturante Móvel'!$M:$M,$B115,'Estruturante Móvel'!$AM:$AM,MP$4,'Estruturante Móvel'!$AQ:$AQ,"REPARO FO"))</f>
        <v>0</v>
      </c>
      <c r="MQ115" s="140">
        <f>(COUNTIFS('Estruturante Móvel'!$M:$M,$B115,'Estruturante Móvel'!$C:$C,"&lt;&gt;PREVISTO",'Estruturante Móvel'!$G:$G,MP$4))</f>
        <v>0</v>
      </c>
      <c r="MR115" s="139">
        <f>(COUNTIFS('Estruturante Móvel'!$M:$M,$B115,'Estruturante Móvel'!$AM:$AM,MR$4))-(COUNTIFS('Estruturante Móvel'!$M:$M,$B115,'Estruturante Móvel'!$AM:$AM,MR$4,'Estruturante Móvel'!$AQ:$AQ,"REPARO FO"))</f>
        <v>0</v>
      </c>
      <c r="MS115" s="140">
        <f>(COUNTIFS('Estruturante Móvel'!$M:$M,$B115,'Estruturante Móvel'!$C:$C,"&lt;&gt;PREVISTO",'Estruturante Móvel'!$G:$G,MR$4))</f>
        <v>0</v>
      </c>
      <c r="MT115" s="139">
        <f>(COUNTIFS('Estruturante Móvel'!$M:$M,$B115,'Estruturante Móvel'!$AM:$AM,MT$4))-(COUNTIFS('Estruturante Móvel'!$M:$M,$B115,'Estruturante Móvel'!$AM:$AM,MT$4,'Estruturante Móvel'!$AQ:$AQ,"REPARO FO"))</f>
        <v>0</v>
      </c>
      <c r="MU115" s="140">
        <f>(COUNTIFS('Estruturante Móvel'!$M:$M,$B115,'Estruturante Móvel'!$C:$C,"&lt;&gt;PREVISTO",'Estruturante Móvel'!$G:$G,MT$4))</f>
        <v>0</v>
      </c>
      <c r="MV115" s="139">
        <f>(COUNTIFS('Estruturante Móvel'!$M:$M,$B115,'Estruturante Móvel'!$AM:$AM,MV$4))-(COUNTIFS('Estruturante Móvel'!$M:$M,$B115,'Estruturante Móvel'!$AM:$AM,MV$4,'Estruturante Móvel'!$AQ:$AQ,"REPARO FO"))</f>
        <v>0</v>
      </c>
      <c r="MW115" s="140">
        <f>(COUNTIFS('Estruturante Móvel'!$M:$M,$B115,'Estruturante Móvel'!$C:$C,"&lt;&gt;PREVISTO",'Estruturante Móvel'!$G:$G,MV$4))</f>
        <v>0</v>
      </c>
      <c r="MX115" s="139">
        <f>(COUNTIFS('Estruturante Móvel'!$M:$M,$B115,'Estruturante Móvel'!$AM:$AM,MX$4))-(COUNTIFS('Estruturante Móvel'!$M:$M,$B115,'Estruturante Móvel'!$AM:$AM,MX$4,'Estruturante Móvel'!$AQ:$AQ,"REPARO FO"))</f>
        <v>0</v>
      </c>
      <c r="MY115" s="140">
        <f>(COUNTIFS('Estruturante Móvel'!$M:$M,$B115,'Estruturante Móvel'!$C:$C,"&lt;&gt;PREVISTO",'Estruturante Móvel'!$G:$G,MX$4))</f>
        <v>0</v>
      </c>
      <c r="MZ115" s="139">
        <f>(COUNTIFS('Estruturante Móvel'!$M:$M,$B115,'Estruturante Móvel'!$AM:$AM,MZ$4))-(COUNTIFS('Estruturante Móvel'!$M:$M,$B115,'Estruturante Móvel'!$AM:$AM,MZ$4,'Estruturante Móvel'!$AQ:$AQ,"REPARO FO"))</f>
        <v>0</v>
      </c>
      <c r="NA115" s="140">
        <f>(COUNTIFS('Estruturante Móvel'!$M:$M,$B115,'Estruturante Móvel'!$C:$C,"&lt;&gt;PREVISTO",'Estruturante Móvel'!$G:$G,MZ$4))</f>
        <v>0</v>
      </c>
      <c r="NB115" s="139">
        <f>(COUNTIFS('Estruturante Móvel'!$M:$M,$B115,'Estruturante Móvel'!$AM:$AM,NB$4))-(COUNTIFS('Estruturante Móvel'!$M:$M,$B115,'Estruturante Móvel'!$AM:$AM,NB$4,'Estruturante Móvel'!$AQ:$AQ,"REPARO FO"))</f>
        <v>0</v>
      </c>
      <c r="NC115" s="140">
        <f>(COUNTIFS('Estruturante Móvel'!$M:$M,$B115,'Estruturante Móvel'!$C:$C,"&lt;&gt;PREVISTO",'Estruturante Móvel'!$G:$G,NB$4))</f>
        <v>0</v>
      </c>
      <c r="ND115" s="139">
        <f>(COUNTIFS('Estruturante Móvel'!$M:$M,$B115,'Estruturante Móvel'!$AM:$AM,ND$4))-(COUNTIFS('Estruturante Móvel'!$M:$M,$B115,'Estruturante Móvel'!$AM:$AM,ND$4,'Estruturante Móvel'!$AQ:$AQ,"REPARO FO"))</f>
        <v>0</v>
      </c>
      <c r="NE115" s="140">
        <f>(COUNTIFS('Estruturante Móvel'!$M:$M,$B115,'Estruturante Móvel'!$C:$C,"&lt;&gt;PREVISTO",'Estruturante Móvel'!$G:$G,ND$4))</f>
        <v>0</v>
      </c>
      <c r="NF115" s="139">
        <f>(COUNTIFS('Estruturante Móvel'!$M:$M,$B115,'Estruturante Móvel'!$AM:$AM,NF$4))-(COUNTIFS('Estruturante Móvel'!$M:$M,$B115,'Estruturante Móvel'!$AM:$AM,NF$4,'Estruturante Móvel'!$AQ:$AQ,"REPARO FO"))</f>
        <v>0</v>
      </c>
      <c r="NG115" s="140">
        <f>(COUNTIFS('Estruturante Móvel'!$M:$M,$B115,'Estruturante Móvel'!$C:$C,"&lt;&gt;PREVISTO",'Estruturante Móvel'!$G:$G,NF$4))</f>
        <v>0</v>
      </c>
      <c r="NH115" s="139">
        <f>(COUNTIFS('Estruturante Móvel'!$M:$M,$B115,'Estruturante Móvel'!$AM:$AM,NH$4))-(COUNTIFS('Estruturante Móvel'!$M:$M,$B115,'Estruturante Móvel'!$AM:$AM,NH$4,'Estruturante Móvel'!$AQ:$AQ,"REPARO FO"))</f>
        <v>0</v>
      </c>
      <c r="NI115" s="140">
        <f>(COUNTIFS('Estruturante Móvel'!$M:$M,$B115,'Estruturante Móvel'!$C:$C,"&lt;&gt;PREVISTO",'Estruturante Móvel'!$G:$G,NH$4))</f>
        <v>0</v>
      </c>
    </row>
    <row r="116" spans="1:373" hidden="1" outlineLevel="1">
      <c r="B116" s="290" t="s">
        <v>467</v>
      </c>
      <c r="C116" s="286"/>
      <c r="D116" s="161">
        <f>COUNTIFS('Estruturante Móvel'!$M:$M,B114,'Estruturante Móvel'!$L:$L,'CRONOGRAMA_CONST+MIGRACAO'!B116)</f>
        <v>6</v>
      </c>
      <c r="E116" s="161">
        <f>(COUNTIFS('Estruturante Móvel'!$M:$M,B114,'Estruturante Móvel'!$C:$C,"&lt;&gt;PREVISTO",'Estruturante Móvel'!$L:$L,'CRONOGRAMA_CONST+MIGRACAO'!B116))</f>
        <v>6</v>
      </c>
      <c r="F116" s="162">
        <f>(COUNTIFS('Estruturante Móvel'!$M:$M,B114,'Estruturante Móvel'!$C:$C,"PREVISTO",'Estruturante Móvel'!$L:$L,'CRONOGRAMA_CONST+MIGRACAO'!B116))</f>
        <v>0</v>
      </c>
      <c r="G116" s="289"/>
      <c r="H116" s="162"/>
      <c r="I116" s="163"/>
      <c r="J116" s="287"/>
      <c r="K116" s="288"/>
      <c r="L116" s="139"/>
      <c r="M116" s="140"/>
      <c r="N116" s="139"/>
      <c r="O116" s="140"/>
      <c r="P116" s="139"/>
      <c r="Q116" s="140"/>
      <c r="R116" s="139"/>
      <c r="S116" s="140"/>
      <c r="T116" s="139"/>
      <c r="U116" s="140"/>
      <c r="V116" s="139"/>
      <c r="W116" s="140"/>
      <c r="X116" s="139"/>
      <c r="Y116" s="140"/>
      <c r="Z116" s="139"/>
      <c r="AA116" s="140"/>
      <c r="AB116" s="139"/>
      <c r="AC116" s="140"/>
      <c r="AD116" s="139"/>
      <c r="AE116" s="140"/>
      <c r="AF116" s="139"/>
      <c r="AG116" s="140"/>
      <c r="AH116" s="139"/>
      <c r="AI116" s="140"/>
      <c r="AJ116" s="139"/>
      <c r="AK116" s="140"/>
      <c r="AL116" s="139"/>
      <c r="AM116" s="140"/>
      <c r="AN116" s="139"/>
      <c r="AO116" s="140"/>
      <c r="AP116" s="139"/>
      <c r="AQ116" s="140"/>
      <c r="AR116" s="139"/>
      <c r="AS116" s="140"/>
      <c r="AT116" s="139"/>
      <c r="AU116" s="140"/>
      <c r="AV116" s="139"/>
      <c r="AW116" s="140"/>
      <c r="AX116" s="139"/>
      <c r="AY116" s="140"/>
      <c r="AZ116" s="139"/>
      <c r="BA116" s="140"/>
      <c r="BB116" s="139"/>
      <c r="BC116" s="140"/>
      <c r="BD116" s="139"/>
      <c r="BE116" s="140"/>
      <c r="BF116" s="139"/>
      <c r="BG116" s="140"/>
      <c r="BH116" s="139"/>
      <c r="BI116" s="140"/>
      <c r="BJ116" s="139"/>
      <c r="BK116" s="140"/>
      <c r="BL116" s="139"/>
      <c r="BM116" s="140"/>
      <c r="BN116" s="139"/>
      <c r="BO116" s="140"/>
      <c r="BP116" s="139"/>
      <c r="BQ116" s="140"/>
      <c r="BR116" s="139"/>
      <c r="BS116" s="140"/>
      <c r="BT116" s="139">
        <f>(COUNTIFS('Estruturante Móvel'!$M:$M,$B116,'Estruturante Móvel'!$AM:$AM,BT$4))-(COUNTIFS('Estruturante Móvel'!$M:$M,$B116,'Estruturante Móvel'!$AM:$AM,BT$4,'Estruturante Móvel'!$AQ:$AQ,"REPARO FO"))</f>
        <v>0</v>
      </c>
      <c r="BU116" s="140">
        <f>(COUNTIFS('Estruturante Móvel'!$M:$M,$B116,'Estruturante Móvel'!$C:$C,"&lt;&gt;PREVISTO",'Estruturante Móvel'!$G:$G,BT$4))</f>
        <v>0</v>
      </c>
      <c r="BV116" s="139">
        <f>(COUNTIFS('Estruturante Móvel'!$M:$M,$B116,'Estruturante Móvel'!$AM:$AM,BV$4))-(COUNTIFS('Estruturante Móvel'!$M:$M,$B116,'Estruturante Móvel'!$AM:$AM,BV$4,'Estruturante Móvel'!$AQ:$AQ,"REPARO FO"))</f>
        <v>0</v>
      </c>
      <c r="BW116" s="140">
        <f>(COUNTIFS('Estruturante Móvel'!$M:$M,$B116,'Estruturante Móvel'!$C:$C,"&lt;&gt;PREVISTO",'Estruturante Móvel'!$G:$G,BV$4))</f>
        <v>0</v>
      </c>
      <c r="BX116" s="139">
        <f>(COUNTIFS('Estruturante Móvel'!$M:$M,$B116,'Estruturante Móvel'!$AM:$AM,BX$4))-(COUNTIFS('Estruturante Móvel'!$M:$M,$B116,'Estruturante Móvel'!$AM:$AM,BX$4,'Estruturante Móvel'!$AQ:$AQ,"REPARO FO"))</f>
        <v>0</v>
      </c>
      <c r="BY116" s="140">
        <f>(COUNTIFS('Estruturante Móvel'!$M:$M,$B116,'Estruturante Móvel'!$C:$C,"&lt;&gt;PREVISTO",'Estruturante Móvel'!$G:$G,BX$4))</f>
        <v>0</v>
      </c>
      <c r="BZ116" s="139">
        <f>(COUNTIFS('Estruturante Móvel'!$M:$M,$B116,'Estruturante Móvel'!$AM:$AM,BZ$4))-(COUNTIFS('Estruturante Móvel'!$M:$M,$B116,'Estruturante Móvel'!$AM:$AM,BZ$4,'Estruturante Móvel'!$AQ:$AQ,"REPARO FO"))</f>
        <v>0</v>
      </c>
      <c r="CA116" s="140">
        <f>(COUNTIFS('Estruturante Móvel'!$M:$M,$B116,'Estruturante Móvel'!$C:$C,"&lt;&gt;PREVISTO",'Estruturante Móvel'!$G:$G,BZ$4))</f>
        <v>0</v>
      </c>
      <c r="CB116" s="139">
        <f>(COUNTIFS('Estruturante Móvel'!$M:$M,$B116,'Estruturante Móvel'!$AM:$AM,CB$4))-(COUNTIFS('Estruturante Móvel'!$M:$M,$B116,'Estruturante Móvel'!$AM:$AM,CB$4,'Estruturante Móvel'!$AQ:$AQ,"REPARO FO"))</f>
        <v>0</v>
      </c>
      <c r="CC116" s="140">
        <f>(COUNTIFS('Estruturante Móvel'!$M:$M,$B116,'Estruturante Móvel'!$C:$C,"&lt;&gt;PREVISTO",'Estruturante Móvel'!$G:$G,CB$4))</f>
        <v>0</v>
      </c>
      <c r="CD116" s="139">
        <f>(COUNTIFS('Estruturante Móvel'!$M:$M,$B116,'Estruturante Móvel'!$AM:$AM,CD$4))-(COUNTIFS('Estruturante Móvel'!$M:$M,$B116,'Estruturante Móvel'!$AM:$AM,CD$4,'Estruturante Móvel'!$AQ:$AQ,"REPARO FO"))</f>
        <v>0</v>
      </c>
      <c r="CE116" s="140">
        <f>(COUNTIFS('Estruturante Móvel'!$M:$M,$B116,'Estruturante Móvel'!$C:$C,"&lt;&gt;PREVISTO",'Estruturante Móvel'!$G:$G,CD$4))</f>
        <v>0</v>
      </c>
      <c r="CF116" s="139">
        <f>(COUNTIFS('Estruturante Móvel'!$M:$M,$B116,'Estruturante Móvel'!$AM:$AM,CF$4))-(COUNTIFS('Estruturante Móvel'!$M:$M,$B116,'Estruturante Móvel'!$AM:$AM,CF$4,'Estruturante Móvel'!$AQ:$AQ,"REPARO FO"))</f>
        <v>0</v>
      </c>
      <c r="CG116" s="140">
        <f>(COUNTIFS('Estruturante Móvel'!$M:$M,$B116,'Estruturante Móvel'!$C:$C,"&lt;&gt;PREVISTO",'Estruturante Móvel'!$G:$G,CF$4))</f>
        <v>0</v>
      </c>
      <c r="CH116" s="139">
        <f>(COUNTIFS('Estruturante Móvel'!$M:$M,$B116,'Estruturante Móvel'!$AM:$AM,CH$4))-(COUNTIFS('Estruturante Móvel'!$M:$M,$B116,'Estruturante Móvel'!$AM:$AM,CH$4,'Estruturante Móvel'!$AQ:$AQ,"REPARO FO"))</f>
        <v>0</v>
      </c>
      <c r="CI116" s="140">
        <f>(COUNTIFS('Estruturante Móvel'!$M:$M,$B116,'Estruturante Móvel'!$C:$C,"&lt;&gt;PREVISTO",'Estruturante Móvel'!$G:$G,CH$4))</f>
        <v>0</v>
      </c>
      <c r="CJ116" s="139">
        <f>(COUNTIFS('Estruturante Móvel'!$M:$M,$B116,'Estruturante Móvel'!$AM:$AM,CJ$4))-(COUNTIFS('Estruturante Móvel'!$M:$M,$B116,'Estruturante Móvel'!$AM:$AM,CJ$4,'Estruturante Móvel'!$AQ:$AQ,"REPARO FO"))</f>
        <v>0</v>
      </c>
      <c r="CK116" s="140">
        <f>(COUNTIFS('Estruturante Móvel'!$M:$M,$B116,'Estruturante Móvel'!$C:$C,"&lt;&gt;PREVISTO",'Estruturante Móvel'!$G:$G,CJ$4))</f>
        <v>0</v>
      </c>
      <c r="CL116" s="139">
        <f>(COUNTIFS('Estruturante Móvel'!$M:$M,$B116,'Estruturante Móvel'!$AM:$AM,CL$4))-(COUNTIFS('Estruturante Móvel'!$M:$M,$B116,'Estruturante Móvel'!$AM:$AM,CL$4,'Estruturante Móvel'!$AQ:$AQ,"REPARO FO"))</f>
        <v>0</v>
      </c>
      <c r="CM116" s="140">
        <f>(COUNTIFS('Estruturante Móvel'!$M:$M,$B116,'Estruturante Móvel'!$C:$C,"&lt;&gt;PREVISTO",'Estruturante Móvel'!$G:$G,CL$4))</f>
        <v>0</v>
      </c>
      <c r="CN116" s="139">
        <f>(COUNTIFS('Estruturante Móvel'!$M:$M,$B116,'Estruturante Móvel'!$AM:$AM,CN$4))-(COUNTIFS('Estruturante Móvel'!$M:$M,$B116,'Estruturante Móvel'!$AM:$AM,CN$4,'Estruturante Móvel'!$AQ:$AQ,"REPARO FO"))</f>
        <v>0</v>
      </c>
      <c r="CO116" s="140">
        <f>(COUNTIFS('Estruturante Móvel'!$M:$M,$B116,'Estruturante Móvel'!$C:$C,"&lt;&gt;PREVISTO",'Estruturante Móvel'!$G:$G,CN$4))</f>
        <v>0</v>
      </c>
      <c r="CP116" s="139">
        <f>(COUNTIFS('Estruturante Móvel'!$M:$M,$B116,'Estruturante Móvel'!$AM:$AM,CP$4))-(COUNTIFS('Estruturante Móvel'!$M:$M,$B116,'Estruturante Móvel'!$AM:$AM,CP$4,'Estruturante Móvel'!$AQ:$AQ,"REPARO FO"))</f>
        <v>0</v>
      </c>
      <c r="CQ116" s="140">
        <f>(COUNTIFS('Estruturante Móvel'!$M:$M,$B116,'Estruturante Móvel'!$C:$C,"&lt;&gt;PREVISTO",'Estruturante Móvel'!$G:$G,CP$4))</f>
        <v>0</v>
      </c>
      <c r="CR116" s="139">
        <f>(COUNTIFS('Estruturante Móvel'!$M:$M,$B116,'Estruturante Móvel'!$AM:$AM,CR$4))-(COUNTIFS('Estruturante Móvel'!$M:$M,$B116,'Estruturante Móvel'!$AM:$AM,CR$4,'Estruturante Móvel'!$AQ:$AQ,"REPARO FO"))</f>
        <v>0</v>
      </c>
      <c r="CS116" s="140">
        <f>(COUNTIFS('Estruturante Móvel'!$M:$M,$B116,'Estruturante Móvel'!$C:$C,"&lt;&gt;PREVISTO",'Estruturante Móvel'!$G:$G,CR$4))</f>
        <v>0</v>
      </c>
      <c r="CT116" s="139">
        <f>(COUNTIFS('Estruturante Móvel'!$M:$M,$B116,'Estruturante Móvel'!$AM:$AM,CT$4))-(COUNTIFS('Estruturante Móvel'!$M:$M,$B116,'Estruturante Móvel'!$AM:$AM,CT$4,'Estruturante Móvel'!$AQ:$AQ,"REPARO FO"))</f>
        <v>0</v>
      </c>
      <c r="CU116" s="140">
        <f>(COUNTIFS('Estruturante Móvel'!$M:$M,$B116,'Estruturante Móvel'!$C:$C,"&lt;&gt;PREVISTO",'Estruturante Móvel'!$G:$G,CT$4))</f>
        <v>0</v>
      </c>
      <c r="CV116" s="139">
        <f>(COUNTIFS('Estruturante Móvel'!$M:$M,$B116,'Estruturante Móvel'!$AM:$AM,CV$4))-(COUNTIFS('Estruturante Móvel'!$M:$M,$B116,'Estruturante Móvel'!$AM:$AM,CV$4,'Estruturante Móvel'!$AQ:$AQ,"REPARO FO"))</f>
        <v>0</v>
      </c>
      <c r="CW116" s="140">
        <f>(COUNTIFS('Estruturante Móvel'!$M:$M,$B116,'Estruturante Móvel'!$C:$C,"&lt;&gt;PREVISTO",'Estruturante Móvel'!$G:$G,CV$4))</f>
        <v>0</v>
      </c>
      <c r="CX116" s="139">
        <f>(COUNTIFS('Estruturante Móvel'!$M:$M,$B116,'Estruturante Móvel'!$AM:$AM,CX$4))-(COUNTIFS('Estruturante Móvel'!$M:$M,$B116,'Estruturante Móvel'!$AM:$AM,CX$4,'Estruturante Móvel'!$AQ:$AQ,"REPARO FO"))</f>
        <v>0</v>
      </c>
      <c r="CY116" s="140">
        <f>(COUNTIFS('Estruturante Móvel'!$M:$M,$B116,'Estruturante Móvel'!$C:$C,"&lt;&gt;PREVISTO",'Estruturante Móvel'!$G:$G,CX$4))</f>
        <v>0</v>
      </c>
      <c r="CZ116" s="139">
        <f>(COUNTIFS('Estruturante Móvel'!$M:$M,$B116,'Estruturante Móvel'!$AM:$AM,CZ$4))-(COUNTIFS('Estruturante Móvel'!$M:$M,$B116,'Estruturante Móvel'!$AM:$AM,CZ$4,'Estruturante Móvel'!$AQ:$AQ,"REPARO FO"))</f>
        <v>0</v>
      </c>
      <c r="DA116" s="140">
        <f>(COUNTIFS('Estruturante Móvel'!$M:$M,$B116,'Estruturante Móvel'!$C:$C,"&lt;&gt;PREVISTO",'Estruturante Móvel'!$G:$G,CZ$4))</f>
        <v>0</v>
      </c>
      <c r="DB116" s="139">
        <f>(COUNTIFS('Estruturante Móvel'!$M:$M,$B116,'Estruturante Móvel'!$AM:$AM,DB$4))-(COUNTIFS('Estruturante Móvel'!$M:$M,$B116,'Estruturante Móvel'!$AM:$AM,DB$4,'Estruturante Móvel'!$AQ:$AQ,"REPARO FO"))</f>
        <v>0</v>
      </c>
      <c r="DC116" s="140">
        <f>(COUNTIFS('Estruturante Móvel'!$M:$M,$B116,'Estruturante Móvel'!$C:$C,"&lt;&gt;PREVISTO",'Estruturante Móvel'!$G:$G,DB$4))</f>
        <v>0</v>
      </c>
      <c r="DD116" s="139">
        <f>(COUNTIFS('Estruturante Móvel'!$M:$M,$B116,'Estruturante Móvel'!$AM:$AM,DD$4))-(COUNTIFS('Estruturante Móvel'!$M:$M,$B116,'Estruturante Móvel'!$AM:$AM,DD$4,'Estruturante Móvel'!$AQ:$AQ,"REPARO FO"))</f>
        <v>0</v>
      </c>
      <c r="DE116" s="140">
        <f>(COUNTIFS('Estruturante Móvel'!$M:$M,$B116,'Estruturante Móvel'!$C:$C,"&lt;&gt;PREVISTO",'Estruturante Móvel'!$G:$G,DD$4))</f>
        <v>0</v>
      </c>
      <c r="DF116" s="139">
        <f>(COUNTIFS('Estruturante Móvel'!$M:$M,$B116,'Estruturante Móvel'!$AM:$AM,DF$4))-(COUNTIFS('Estruturante Móvel'!$M:$M,$B116,'Estruturante Móvel'!$AM:$AM,DF$4,'Estruturante Móvel'!$AQ:$AQ,"REPARO FO"))</f>
        <v>0</v>
      </c>
      <c r="DG116" s="140">
        <f>(COUNTIFS('Estruturante Móvel'!$M:$M,$B116,'Estruturante Móvel'!$C:$C,"&lt;&gt;PREVISTO",'Estruturante Móvel'!$G:$G,DF$4))</f>
        <v>0</v>
      </c>
      <c r="DH116" s="139">
        <f>(COUNTIFS('Estruturante Móvel'!$M:$M,$B116,'Estruturante Móvel'!$AM:$AM,DH$4))-(COUNTIFS('Estruturante Móvel'!$M:$M,$B116,'Estruturante Móvel'!$AM:$AM,DH$4,'Estruturante Móvel'!$AQ:$AQ,"REPARO FO"))</f>
        <v>0</v>
      </c>
      <c r="DI116" s="140">
        <f>(COUNTIFS('Estruturante Móvel'!$M:$M,$B116,'Estruturante Móvel'!$C:$C,"&lt;&gt;PREVISTO",'Estruturante Móvel'!$G:$G,DH$4))</f>
        <v>0</v>
      </c>
      <c r="DJ116" s="139">
        <f>(COUNTIFS('Estruturante Móvel'!$M:$M,$B116,'Estruturante Móvel'!$AM:$AM,DJ$4))-(COUNTIFS('Estruturante Móvel'!$M:$M,$B116,'Estruturante Móvel'!$AM:$AM,DJ$4,'Estruturante Móvel'!$AQ:$AQ,"REPARO FO"))</f>
        <v>0</v>
      </c>
      <c r="DK116" s="140">
        <f>(COUNTIFS('Estruturante Móvel'!$M:$M,$B116,'Estruturante Móvel'!$C:$C,"&lt;&gt;PREVISTO",'Estruturante Móvel'!$G:$G,DJ$4))</f>
        <v>0</v>
      </c>
      <c r="DL116" s="139">
        <f>(COUNTIFS('Estruturante Móvel'!$M:$M,$B116,'Estruturante Móvel'!$AM:$AM,DL$4))-(COUNTIFS('Estruturante Móvel'!$M:$M,$B116,'Estruturante Móvel'!$AM:$AM,DL$4,'Estruturante Móvel'!$AQ:$AQ,"REPARO FO"))</f>
        <v>0</v>
      </c>
      <c r="DM116" s="140">
        <f>(COUNTIFS('Estruturante Móvel'!$M:$M,$B116,'Estruturante Móvel'!$C:$C,"&lt;&gt;PREVISTO",'Estruturante Móvel'!$G:$G,DL$4))</f>
        <v>0</v>
      </c>
      <c r="DN116" s="139">
        <f>(COUNTIFS('Estruturante Móvel'!$M:$M,$B116,'Estruturante Móvel'!$AM:$AM,DN$4))-(COUNTIFS('Estruturante Móvel'!$M:$M,$B116,'Estruturante Móvel'!$AM:$AM,DN$4,'Estruturante Móvel'!$AQ:$AQ,"REPARO FO"))</f>
        <v>0</v>
      </c>
      <c r="DO116" s="140">
        <f>(COUNTIFS('Estruturante Móvel'!$M:$M,$B116,'Estruturante Móvel'!$C:$C,"&lt;&gt;PREVISTO",'Estruturante Móvel'!$G:$G,DN$4))</f>
        <v>0</v>
      </c>
      <c r="DP116" s="139">
        <f>(COUNTIFS('Estruturante Móvel'!$M:$M,$B116,'Estruturante Móvel'!$AM:$AM,DP$4))-(COUNTIFS('Estruturante Móvel'!$M:$M,$B116,'Estruturante Móvel'!$AM:$AM,DP$4,'Estruturante Móvel'!$AQ:$AQ,"REPARO FO"))</f>
        <v>0</v>
      </c>
      <c r="DQ116" s="140">
        <f>(COUNTIFS('Estruturante Móvel'!$M:$M,$B116,'Estruturante Móvel'!$C:$C,"&lt;&gt;PREVISTO",'Estruturante Móvel'!$G:$G,DP$4))</f>
        <v>0</v>
      </c>
      <c r="DR116" s="139">
        <f>(COUNTIFS('Estruturante Móvel'!$M:$M,$B116,'Estruturante Móvel'!$AM:$AM,DR$4))-(COUNTIFS('Estruturante Móvel'!$M:$M,$B116,'Estruturante Móvel'!$AM:$AM,DR$4,'Estruturante Móvel'!$AQ:$AQ,"REPARO FO"))</f>
        <v>0</v>
      </c>
      <c r="DS116" s="140">
        <f>(COUNTIFS('Estruturante Móvel'!$M:$M,$B116,'Estruturante Móvel'!$C:$C,"&lt;&gt;PREVISTO",'Estruturante Móvel'!$G:$G,DR$4))</f>
        <v>0</v>
      </c>
      <c r="DT116" s="139">
        <f>(COUNTIFS('Estruturante Móvel'!$M:$M,$B116,'Estruturante Móvel'!$AM:$AM,DT$4))-(COUNTIFS('Estruturante Móvel'!$M:$M,$B116,'Estruturante Móvel'!$AM:$AM,DT$4,'Estruturante Móvel'!$AQ:$AQ,"REPARO FO"))</f>
        <v>0</v>
      </c>
      <c r="DU116" s="140">
        <f>(COUNTIFS('Estruturante Móvel'!$M:$M,$B116,'Estruturante Móvel'!$C:$C,"&lt;&gt;PREVISTO",'Estruturante Móvel'!$G:$G,DT$4))</f>
        <v>0</v>
      </c>
      <c r="DV116" s="139">
        <f>(COUNTIFS('Estruturante Móvel'!$M:$M,$B116,'Estruturante Móvel'!$AM:$AM,DV$4))-(COUNTIFS('Estruturante Móvel'!$M:$M,$B116,'Estruturante Móvel'!$AM:$AM,DV$4,'Estruturante Móvel'!$AQ:$AQ,"REPARO FO"))</f>
        <v>0</v>
      </c>
      <c r="DW116" s="140">
        <f>(COUNTIFS('Estruturante Móvel'!$M:$M,$B116,'Estruturante Móvel'!$C:$C,"&lt;&gt;PREVISTO",'Estruturante Móvel'!$G:$G,DV$4))</f>
        <v>0</v>
      </c>
      <c r="DX116" s="139">
        <f>(COUNTIFS('Estruturante Móvel'!$M:$M,$B116,'Estruturante Móvel'!$AM:$AM,DX$4))-(COUNTIFS('Estruturante Móvel'!$M:$M,$B116,'Estruturante Móvel'!$AM:$AM,DX$4,'Estruturante Móvel'!$AQ:$AQ,"REPARO FO"))</f>
        <v>0</v>
      </c>
      <c r="DY116" s="140">
        <f>(COUNTIFS('Estruturante Móvel'!$M:$M,$B116,'Estruturante Móvel'!$C:$C,"&lt;&gt;PREVISTO",'Estruturante Móvel'!$G:$G,DX$4))</f>
        <v>0</v>
      </c>
      <c r="DZ116" s="139">
        <f>(COUNTIFS('Estruturante Móvel'!$M:$M,$B116,'Estruturante Móvel'!$AM:$AM,DZ$4))-(COUNTIFS('Estruturante Móvel'!$M:$M,$B116,'Estruturante Móvel'!$AM:$AM,DZ$4,'Estruturante Móvel'!$AQ:$AQ,"REPARO FO"))</f>
        <v>0</v>
      </c>
      <c r="EA116" s="140">
        <f>(COUNTIFS('Estruturante Móvel'!$M:$M,$B116,'Estruturante Móvel'!$C:$C,"&lt;&gt;PREVISTO",'Estruturante Móvel'!$G:$G,DZ$4))</f>
        <v>0</v>
      </c>
      <c r="EB116" s="139">
        <f>(COUNTIFS('Estruturante Móvel'!$M:$M,$B116,'Estruturante Móvel'!$AM:$AM,EB$4))-(COUNTIFS('Estruturante Móvel'!$M:$M,$B116,'Estruturante Móvel'!$AM:$AM,EB$4,'Estruturante Móvel'!$AQ:$AQ,"REPARO FO"))</f>
        <v>0</v>
      </c>
      <c r="EC116" s="140">
        <f>(COUNTIFS('Estruturante Móvel'!$M:$M,$B116,'Estruturante Móvel'!$C:$C,"&lt;&gt;PREVISTO",'Estruturante Móvel'!$G:$G,EB$4))</f>
        <v>0</v>
      </c>
      <c r="ED116" s="139">
        <f>(COUNTIFS('Estruturante Móvel'!$M:$M,$B116,'Estruturante Móvel'!$AM:$AM,ED$4))-(COUNTIFS('Estruturante Móvel'!$M:$M,$B116,'Estruturante Móvel'!$AM:$AM,ED$4,'Estruturante Móvel'!$AQ:$AQ,"REPARO FO"))</f>
        <v>0</v>
      </c>
      <c r="EE116" s="140">
        <f>(COUNTIFS('Estruturante Móvel'!$M:$M,$B116,'Estruturante Móvel'!$C:$C,"&lt;&gt;PREVISTO",'Estruturante Móvel'!$G:$G,ED$4))</f>
        <v>0</v>
      </c>
      <c r="EF116" s="139">
        <f>(COUNTIFS('Estruturante Móvel'!$M:$M,$B116,'Estruturante Móvel'!$AM:$AM,EF$4))-(COUNTIFS('Estruturante Móvel'!$M:$M,$B116,'Estruturante Móvel'!$AM:$AM,EF$4,'Estruturante Móvel'!$AQ:$AQ,"REPARO FO"))</f>
        <v>0</v>
      </c>
      <c r="EG116" s="140">
        <f>(COUNTIFS('Estruturante Móvel'!$M:$M,$B116,'Estruturante Móvel'!$C:$C,"&lt;&gt;PREVISTO",'Estruturante Móvel'!$G:$G,EF$4))</f>
        <v>0</v>
      </c>
      <c r="EH116" s="139">
        <f>(COUNTIFS('Estruturante Móvel'!$M:$M,$B116,'Estruturante Móvel'!$AM:$AM,EH$4))-(COUNTIFS('Estruturante Móvel'!$M:$M,$B116,'Estruturante Móvel'!$AM:$AM,EH$4,'Estruturante Móvel'!$AQ:$AQ,"REPARO FO"))</f>
        <v>0</v>
      </c>
      <c r="EI116" s="140">
        <f>(COUNTIFS('Estruturante Móvel'!$M:$M,$B116,'Estruturante Móvel'!$C:$C,"&lt;&gt;PREVISTO",'Estruturante Móvel'!$G:$G,EH$4))</f>
        <v>0</v>
      </c>
      <c r="EJ116" s="139">
        <f>(COUNTIFS('Estruturante Móvel'!$M:$M,$B116,'Estruturante Móvel'!$AM:$AM,EJ$4))-(COUNTIFS('Estruturante Móvel'!$M:$M,$B116,'Estruturante Móvel'!$AM:$AM,EJ$4,'Estruturante Móvel'!$AQ:$AQ,"REPARO FO"))</f>
        <v>0</v>
      </c>
      <c r="EK116" s="140">
        <f>(COUNTIFS('Estruturante Móvel'!$M:$M,$B116,'Estruturante Móvel'!$C:$C,"&lt;&gt;PREVISTO",'Estruturante Móvel'!$G:$G,EJ$4))</f>
        <v>0</v>
      </c>
      <c r="EL116" s="139">
        <f>(COUNTIFS('Estruturante Móvel'!$M:$M,$B116,'Estruturante Móvel'!$AM:$AM,EL$4))-(COUNTIFS('Estruturante Móvel'!$M:$M,$B116,'Estruturante Móvel'!$AM:$AM,EL$4,'Estruturante Móvel'!$AQ:$AQ,"REPARO FO"))</f>
        <v>0</v>
      </c>
      <c r="EM116" s="140">
        <f>(COUNTIFS('Estruturante Móvel'!$M:$M,$B116,'Estruturante Móvel'!$C:$C,"&lt;&gt;PREVISTO",'Estruturante Móvel'!$G:$G,EL$4))</f>
        <v>0</v>
      </c>
      <c r="EN116" s="139">
        <f>(COUNTIFS('Estruturante Móvel'!$M:$M,$B116,'Estruturante Móvel'!$AM:$AM,EN$4))-(COUNTIFS('Estruturante Móvel'!$M:$M,$B116,'Estruturante Móvel'!$AM:$AM,EN$4,'Estruturante Móvel'!$AQ:$AQ,"REPARO FO"))</f>
        <v>0</v>
      </c>
      <c r="EO116" s="140">
        <f>(COUNTIFS('Estruturante Móvel'!$M:$M,$B116,'Estruturante Móvel'!$C:$C,"&lt;&gt;PREVISTO",'Estruturante Móvel'!$G:$G,EN$4))</f>
        <v>0</v>
      </c>
      <c r="EP116" s="139">
        <f>(COUNTIFS('Estruturante Móvel'!$M:$M,$B116,'Estruturante Móvel'!$AM:$AM,EP$4))-(COUNTIFS('Estruturante Móvel'!$M:$M,$B116,'Estruturante Móvel'!$AM:$AM,EP$4,'Estruturante Móvel'!$AQ:$AQ,"REPARO FO"))</f>
        <v>0</v>
      </c>
      <c r="EQ116" s="140">
        <f>(COUNTIFS('Estruturante Móvel'!$M:$M,$B116,'Estruturante Móvel'!$C:$C,"&lt;&gt;PREVISTO",'Estruturante Móvel'!$G:$G,EP$4))</f>
        <v>0</v>
      </c>
      <c r="ER116" s="139">
        <f>(COUNTIFS('Estruturante Móvel'!$M:$M,$B116,'Estruturante Móvel'!$AM:$AM,ER$4))-(COUNTIFS('Estruturante Móvel'!$M:$M,$B116,'Estruturante Móvel'!$AM:$AM,ER$4,'Estruturante Móvel'!$AQ:$AQ,"REPARO FO"))</f>
        <v>0</v>
      </c>
      <c r="ES116" s="140">
        <f>(COUNTIFS('Estruturante Móvel'!$M:$M,$B116,'Estruturante Móvel'!$C:$C,"&lt;&gt;PREVISTO",'Estruturante Móvel'!$G:$G,ER$4))</f>
        <v>0</v>
      </c>
      <c r="ET116" s="139">
        <f>(COUNTIFS('Estruturante Móvel'!$M:$M,$B116,'Estruturante Móvel'!$AM:$AM,ET$4))-(COUNTIFS('Estruturante Móvel'!$M:$M,$B116,'Estruturante Móvel'!$AM:$AM,ET$4,'Estruturante Móvel'!$AQ:$AQ,"REPARO FO"))</f>
        <v>0</v>
      </c>
      <c r="EU116" s="140">
        <f>(COUNTIFS('Estruturante Móvel'!$M:$M,$B116,'Estruturante Móvel'!$C:$C,"&lt;&gt;PREVISTO",'Estruturante Móvel'!$G:$G,ET$4))</f>
        <v>0</v>
      </c>
      <c r="EV116" s="139">
        <f>(COUNTIFS('Estruturante Móvel'!$M:$M,$B116,'Estruturante Móvel'!$AM:$AM,EV$4))-(COUNTIFS('Estruturante Móvel'!$M:$M,$B116,'Estruturante Móvel'!$AM:$AM,EV$4,'Estruturante Móvel'!$AQ:$AQ,"REPARO FO"))</f>
        <v>0</v>
      </c>
      <c r="EW116" s="140">
        <f>(COUNTIFS('Estruturante Móvel'!$M:$M,$B116,'Estruturante Móvel'!$C:$C,"&lt;&gt;PREVISTO",'Estruturante Móvel'!$G:$G,EV$4))</f>
        <v>0</v>
      </c>
      <c r="EX116" s="139">
        <f>(COUNTIFS('Estruturante Móvel'!$M:$M,$B116,'Estruturante Móvel'!$AM:$AM,EX$4))-(COUNTIFS('Estruturante Móvel'!$M:$M,$B116,'Estruturante Móvel'!$AM:$AM,EX$4,'Estruturante Móvel'!$AQ:$AQ,"REPARO FO"))</f>
        <v>0</v>
      </c>
      <c r="EY116" s="140">
        <f>(COUNTIFS('Estruturante Móvel'!$M:$M,$B116,'Estruturante Móvel'!$C:$C,"&lt;&gt;PREVISTO",'Estruturante Móvel'!$G:$G,EX$4))</f>
        <v>0</v>
      </c>
      <c r="EZ116" s="139">
        <f>(COUNTIFS('Estruturante Móvel'!$M:$M,$B116,'Estruturante Móvel'!$AM:$AM,EZ$4))-(COUNTIFS('Estruturante Móvel'!$M:$M,$B116,'Estruturante Móvel'!$AM:$AM,EZ$4,'Estruturante Móvel'!$AQ:$AQ,"REPARO FO"))</f>
        <v>0</v>
      </c>
      <c r="FA116" s="140">
        <f>(COUNTIFS('Estruturante Móvel'!$M:$M,$B116,'Estruturante Móvel'!$C:$C,"&lt;&gt;PREVISTO",'Estruturante Móvel'!$G:$G,EZ$4))</f>
        <v>0</v>
      </c>
      <c r="FB116" s="139">
        <f>(COUNTIFS('Estruturante Móvel'!$M:$M,$B116,'Estruturante Móvel'!$AM:$AM,FB$4))-(COUNTIFS('Estruturante Móvel'!$M:$M,$B116,'Estruturante Móvel'!$AM:$AM,FB$4,'Estruturante Móvel'!$AQ:$AQ,"REPARO FO"))</f>
        <v>0</v>
      </c>
      <c r="FC116" s="140">
        <f>(COUNTIFS('Estruturante Móvel'!$M:$M,$B116,'Estruturante Móvel'!$C:$C,"&lt;&gt;PREVISTO",'Estruturante Móvel'!$G:$G,FB$4))</f>
        <v>0</v>
      </c>
      <c r="FD116" s="139">
        <f>(COUNTIFS('Estruturante Móvel'!$M:$M,$B116,'Estruturante Móvel'!$AM:$AM,FD$4))-(COUNTIFS('Estruturante Móvel'!$M:$M,$B116,'Estruturante Móvel'!$AM:$AM,FD$4,'Estruturante Móvel'!$AQ:$AQ,"REPARO FO"))</f>
        <v>0</v>
      </c>
      <c r="FE116" s="140">
        <f>(COUNTIFS('Estruturante Móvel'!$M:$M,$B116,'Estruturante Móvel'!$C:$C,"&lt;&gt;PREVISTO",'Estruturante Móvel'!$G:$G,FD$4))</f>
        <v>0</v>
      </c>
      <c r="FF116" s="139">
        <f>(COUNTIFS('Estruturante Móvel'!$M:$M,$B116,'Estruturante Móvel'!$AM:$AM,FF$4))-(COUNTIFS('Estruturante Móvel'!$M:$M,$B116,'Estruturante Móvel'!$AM:$AM,FF$4,'Estruturante Móvel'!$AQ:$AQ,"REPARO FO"))</f>
        <v>0</v>
      </c>
      <c r="FG116" s="140">
        <f>(COUNTIFS('Estruturante Móvel'!$M:$M,$B116,'Estruturante Móvel'!$C:$C,"&lt;&gt;PREVISTO",'Estruturante Móvel'!$G:$G,FF$4))</f>
        <v>0</v>
      </c>
      <c r="FH116" s="139">
        <f>(COUNTIFS('Estruturante Móvel'!$M:$M,$B116,'Estruturante Móvel'!$AM:$AM,FH$4))-(COUNTIFS('Estruturante Móvel'!$M:$M,$B116,'Estruturante Móvel'!$AM:$AM,FH$4,'Estruturante Móvel'!$AQ:$AQ,"REPARO FO"))</f>
        <v>0</v>
      </c>
      <c r="FI116" s="140">
        <f>(COUNTIFS('Estruturante Móvel'!$M:$M,$B116,'Estruturante Móvel'!$C:$C,"&lt;&gt;PREVISTO",'Estruturante Móvel'!$G:$G,FH$4))</f>
        <v>0</v>
      </c>
      <c r="FJ116" s="139">
        <f>(COUNTIFS('Estruturante Móvel'!$M:$M,$B116,'Estruturante Móvel'!$AM:$AM,FJ$4))-(COUNTIFS('Estruturante Móvel'!$M:$M,$B116,'Estruturante Móvel'!$AM:$AM,FJ$4,'Estruturante Móvel'!$AQ:$AQ,"REPARO FO"))</f>
        <v>0</v>
      </c>
      <c r="FK116" s="140">
        <f>(COUNTIFS('Estruturante Móvel'!$M:$M,$B116,'Estruturante Móvel'!$C:$C,"&lt;&gt;PREVISTO",'Estruturante Móvel'!$G:$G,FJ$4))</f>
        <v>0</v>
      </c>
      <c r="FL116" s="139">
        <f>(COUNTIFS('Estruturante Móvel'!$M:$M,$B116,'Estruturante Móvel'!$AM:$AM,FL$4))-(COUNTIFS('Estruturante Móvel'!$M:$M,$B116,'Estruturante Móvel'!$AM:$AM,FL$4,'Estruturante Móvel'!$AQ:$AQ,"REPARO FO"))</f>
        <v>0</v>
      </c>
      <c r="FM116" s="140">
        <f>(COUNTIFS('Estruturante Móvel'!$M:$M,$B116,'Estruturante Móvel'!$C:$C,"&lt;&gt;PREVISTO",'Estruturante Móvel'!$G:$G,FL$4))</f>
        <v>0</v>
      </c>
      <c r="FN116" s="139">
        <f>(COUNTIFS('Estruturante Móvel'!$M:$M,$B116,'Estruturante Móvel'!$AM:$AM,FN$4))-(COUNTIFS('Estruturante Móvel'!$M:$M,$B116,'Estruturante Móvel'!$AM:$AM,FN$4,'Estruturante Móvel'!$AQ:$AQ,"REPARO FO"))</f>
        <v>0</v>
      </c>
      <c r="FO116" s="140">
        <f>(COUNTIFS('Estruturante Móvel'!$M:$M,$B116,'Estruturante Móvel'!$C:$C,"&lt;&gt;PREVISTO",'Estruturante Móvel'!$G:$G,FN$4))</f>
        <v>0</v>
      </c>
      <c r="FP116" s="139">
        <f>(COUNTIFS('Estruturante Móvel'!$M:$M,$B116,'Estruturante Móvel'!$AM:$AM,FP$4))-(COUNTIFS('Estruturante Móvel'!$M:$M,$B116,'Estruturante Móvel'!$AM:$AM,FP$4,'Estruturante Móvel'!$AQ:$AQ,"REPARO FO"))</f>
        <v>0</v>
      </c>
      <c r="FQ116" s="140">
        <f>(COUNTIFS('Estruturante Móvel'!$M:$M,$B116,'Estruturante Móvel'!$C:$C,"&lt;&gt;PREVISTO",'Estruturante Móvel'!$G:$G,FP$4))</f>
        <v>0</v>
      </c>
      <c r="FR116" s="139">
        <f>(COUNTIFS('Estruturante Móvel'!$M:$M,$B116,'Estruturante Móvel'!$AM:$AM,FR$4))-(COUNTIFS('Estruturante Móvel'!$M:$M,$B116,'Estruturante Móvel'!$AM:$AM,FR$4,'Estruturante Móvel'!$AQ:$AQ,"REPARO FO"))</f>
        <v>0</v>
      </c>
      <c r="FS116" s="140">
        <f>(COUNTIFS('Estruturante Móvel'!$M:$M,$B116,'Estruturante Móvel'!$C:$C,"&lt;&gt;PREVISTO",'Estruturante Móvel'!$G:$G,FR$4))</f>
        <v>0</v>
      </c>
      <c r="FT116" s="139">
        <f>(COUNTIFS('Estruturante Móvel'!$M:$M,$B116,'Estruturante Móvel'!$AM:$AM,FT$4))-(COUNTIFS('Estruturante Móvel'!$M:$M,$B116,'Estruturante Móvel'!$AM:$AM,FT$4,'Estruturante Móvel'!$AQ:$AQ,"REPARO FO"))</f>
        <v>0</v>
      </c>
      <c r="FU116" s="140">
        <f>(COUNTIFS('Estruturante Móvel'!$M:$M,$B116,'Estruturante Móvel'!$C:$C,"&lt;&gt;PREVISTO",'Estruturante Móvel'!$G:$G,FT$4))</f>
        <v>0</v>
      </c>
      <c r="FV116" s="139">
        <f>(COUNTIFS('Estruturante Móvel'!$M:$M,$B116,'Estruturante Móvel'!$AM:$AM,FV$4))-(COUNTIFS('Estruturante Móvel'!$M:$M,$B116,'Estruturante Móvel'!$AM:$AM,FV$4,'Estruturante Móvel'!$AQ:$AQ,"REPARO FO"))</f>
        <v>0</v>
      </c>
      <c r="FW116" s="140">
        <f>(COUNTIFS('Estruturante Móvel'!$M:$M,$B116,'Estruturante Móvel'!$C:$C,"&lt;&gt;PREVISTO",'Estruturante Móvel'!$G:$G,FV$4))</f>
        <v>0</v>
      </c>
      <c r="FX116" s="139">
        <f>(COUNTIFS('Estruturante Móvel'!$M:$M,$B116,'Estruturante Móvel'!$AM:$AM,FX$4))-(COUNTIFS('Estruturante Móvel'!$M:$M,$B116,'Estruturante Móvel'!$AM:$AM,FX$4,'Estruturante Móvel'!$AQ:$AQ,"REPARO FO"))</f>
        <v>0</v>
      </c>
      <c r="FY116" s="140">
        <f>(COUNTIFS('Estruturante Móvel'!$M:$M,$B116,'Estruturante Móvel'!$C:$C,"&lt;&gt;PREVISTO",'Estruturante Móvel'!$G:$G,FX$4))</f>
        <v>0</v>
      </c>
      <c r="FZ116" s="139">
        <f>(COUNTIFS('Estruturante Móvel'!$M:$M,$B116,'Estruturante Móvel'!$AM:$AM,FZ$4))-(COUNTIFS('Estruturante Móvel'!$M:$M,$B116,'Estruturante Móvel'!$AM:$AM,FZ$4,'Estruturante Móvel'!$AQ:$AQ,"REPARO FO"))</f>
        <v>0</v>
      </c>
      <c r="GA116" s="140">
        <f>(COUNTIFS('Estruturante Móvel'!$M:$M,$B116,'Estruturante Móvel'!$C:$C,"&lt;&gt;PREVISTO",'Estruturante Móvel'!$G:$G,FZ$4))</f>
        <v>0</v>
      </c>
      <c r="GB116" s="139">
        <f>(COUNTIFS('Estruturante Móvel'!$M:$M,$B116,'Estruturante Móvel'!$AM:$AM,GB$4))-(COUNTIFS('Estruturante Móvel'!$M:$M,$B116,'Estruturante Móvel'!$AM:$AM,GB$4,'Estruturante Móvel'!$AQ:$AQ,"REPARO FO"))</f>
        <v>0</v>
      </c>
      <c r="GC116" s="140">
        <f>(COUNTIFS('Estruturante Móvel'!$M:$M,$B116,'Estruturante Móvel'!$C:$C,"&lt;&gt;PREVISTO",'Estruturante Móvel'!$G:$G,GB$4))</f>
        <v>0</v>
      </c>
      <c r="GD116" s="139">
        <f>(COUNTIFS('Estruturante Móvel'!$M:$M,$B116,'Estruturante Móvel'!$AM:$AM,GD$4))-(COUNTIFS('Estruturante Móvel'!$M:$M,$B116,'Estruturante Móvel'!$AM:$AM,GD$4,'Estruturante Móvel'!$AQ:$AQ,"REPARO FO"))</f>
        <v>0</v>
      </c>
      <c r="GE116" s="140">
        <f>(COUNTIFS('Estruturante Móvel'!$M:$M,$B116,'Estruturante Móvel'!$C:$C,"&lt;&gt;PREVISTO",'Estruturante Móvel'!$G:$G,GD$4))</f>
        <v>0</v>
      </c>
      <c r="GF116" s="139">
        <f>(COUNTIFS('Estruturante Móvel'!$M:$M,$B116,'Estruturante Móvel'!$AM:$AM,GF$4))-(COUNTIFS('Estruturante Móvel'!$M:$M,$B116,'Estruturante Móvel'!$AM:$AM,GF$4,'Estruturante Móvel'!$AQ:$AQ,"REPARO FO"))</f>
        <v>0</v>
      </c>
      <c r="GG116" s="140">
        <f>(COUNTIFS('Estruturante Móvel'!$M:$M,$B116,'Estruturante Móvel'!$C:$C,"&lt;&gt;PREVISTO",'Estruturante Móvel'!$G:$G,GF$4))</f>
        <v>0</v>
      </c>
      <c r="GH116" s="139">
        <f>(COUNTIFS('Estruturante Móvel'!$M:$M,$B116,'Estruturante Móvel'!$AM:$AM,GH$4))-(COUNTIFS('Estruturante Móvel'!$M:$M,$B116,'Estruturante Móvel'!$AM:$AM,GH$4,'Estruturante Móvel'!$AQ:$AQ,"REPARO FO"))</f>
        <v>0</v>
      </c>
      <c r="GI116" s="140">
        <f>(COUNTIFS('Estruturante Móvel'!$M:$M,$B116,'Estruturante Móvel'!$C:$C,"&lt;&gt;PREVISTO",'Estruturante Móvel'!$G:$G,GH$4))</f>
        <v>0</v>
      </c>
      <c r="GJ116" s="139">
        <f>(COUNTIFS('Estruturante Móvel'!$M:$M,$B116,'Estruturante Móvel'!$AM:$AM,GJ$4))-(COUNTIFS('Estruturante Móvel'!$M:$M,$B116,'Estruturante Móvel'!$AM:$AM,GJ$4,'Estruturante Móvel'!$AQ:$AQ,"REPARO FO"))</f>
        <v>0</v>
      </c>
      <c r="GK116" s="140">
        <f>(COUNTIFS('Estruturante Móvel'!$M:$M,$B116,'Estruturante Móvel'!$C:$C,"&lt;&gt;PREVISTO",'Estruturante Móvel'!$G:$G,GJ$4))</f>
        <v>0</v>
      </c>
      <c r="GL116" s="139">
        <f>(COUNTIFS('Estruturante Móvel'!$M:$M,$B116,'Estruturante Móvel'!$AM:$AM,GL$4))-(COUNTIFS('Estruturante Móvel'!$M:$M,$B116,'Estruturante Móvel'!$AM:$AM,GL$4,'Estruturante Móvel'!$AQ:$AQ,"REPARO FO"))</f>
        <v>0</v>
      </c>
      <c r="GM116" s="140">
        <f>(COUNTIFS('Estruturante Móvel'!$M:$M,$B116,'Estruturante Móvel'!$C:$C,"&lt;&gt;PREVISTO",'Estruturante Móvel'!$G:$G,GL$4))</f>
        <v>0</v>
      </c>
      <c r="GN116" s="139">
        <f>(COUNTIFS('Estruturante Móvel'!$M:$M,$B116,'Estruturante Móvel'!$AM:$AM,GN$4))-(COUNTIFS('Estruturante Móvel'!$M:$M,$B116,'Estruturante Móvel'!$AM:$AM,GN$4,'Estruturante Móvel'!$AQ:$AQ,"REPARO FO"))</f>
        <v>0</v>
      </c>
      <c r="GO116" s="140">
        <f>(COUNTIFS('Estruturante Móvel'!$M:$M,$B116,'Estruturante Móvel'!$C:$C,"&lt;&gt;PREVISTO",'Estruturante Móvel'!$G:$G,GN$4))</f>
        <v>0</v>
      </c>
      <c r="GP116" s="139">
        <f>(COUNTIFS('Estruturante Móvel'!$M:$M,$B116,'Estruturante Móvel'!$AM:$AM,GP$4))-(COUNTIFS('Estruturante Móvel'!$M:$M,$B116,'Estruturante Móvel'!$AM:$AM,GP$4,'Estruturante Móvel'!$AQ:$AQ,"REPARO FO"))</f>
        <v>0</v>
      </c>
      <c r="GQ116" s="140">
        <f>(COUNTIFS('Estruturante Móvel'!$M:$M,$B116,'Estruturante Móvel'!$C:$C,"&lt;&gt;PREVISTO",'Estruturante Móvel'!$G:$G,GP$4))</f>
        <v>0</v>
      </c>
      <c r="GR116" s="139">
        <f>(COUNTIFS('Estruturante Móvel'!$M:$M,$B116,'Estruturante Móvel'!$AM:$AM,GR$4))-(COUNTIFS('Estruturante Móvel'!$M:$M,$B116,'Estruturante Móvel'!$AM:$AM,GR$4,'Estruturante Móvel'!$AQ:$AQ,"REPARO FO"))</f>
        <v>0</v>
      </c>
      <c r="GS116" s="140">
        <f>(COUNTIFS('Estruturante Móvel'!$M:$M,$B116,'Estruturante Móvel'!$C:$C,"&lt;&gt;PREVISTO",'Estruturante Móvel'!$G:$G,GR$4))</f>
        <v>0</v>
      </c>
      <c r="GT116" s="139">
        <f>(COUNTIFS('Estruturante Móvel'!$M:$M,$B116,'Estruturante Móvel'!$AM:$AM,GT$4))-(COUNTIFS('Estruturante Móvel'!$M:$M,$B116,'Estruturante Móvel'!$AM:$AM,GT$4,'Estruturante Móvel'!$AQ:$AQ,"REPARO FO"))</f>
        <v>0</v>
      </c>
      <c r="GU116" s="140">
        <f>(COUNTIFS('Estruturante Móvel'!$M:$M,$B116,'Estruturante Móvel'!$C:$C,"&lt;&gt;PREVISTO",'Estruturante Móvel'!$G:$G,GT$4))</f>
        <v>0</v>
      </c>
      <c r="GV116" s="139">
        <f>(COUNTIFS('Estruturante Móvel'!$M:$M,$B116,'Estruturante Móvel'!$AM:$AM,GV$4))-(COUNTIFS('Estruturante Móvel'!$M:$M,$B116,'Estruturante Móvel'!$AM:$AM,GV$4,'Estruturante Móvel'!$AQ:$AQ,"REPARO FO"))</f>
        <v>0</v>
      </c>
      <c r="GW116" s="140">
        <f>(COUNTIFS('Estruturante Móvel'!$M:$M,$B116,'Estruturante Móvel'!$C:$C,"&lt;&gt;PREVISTO",'Estruturante Móvel'!$G:$G,GV$4))</f>
        <v>0</v>
      </c>
      <c r="GX116" s="139">
        <f>(COUNTIFS('Estruturante Móvel'!$M:$M,$B116,'Estruturante Móvel'!$AM:$AM,GX$4))-(COUNTIFS('Estruturante Móvel'!$M:$M,$B116,'Estruturante Móvel'!$AM:$AM,GX$4,'Estruturante Móvel'!$AQ:$AQ,"REPARO FO"))</f>
        <v>0</v>
      </c>
      <c r="GY116" s="140">
        <f>(COUNTIFS('Estruturante Móvel'!$M:$M,$B116,'Estruturante Móvel'!$C:$C,"&lt;&gt;PREVISTO",'Estruturante Móvel'!$G:$G,GX$4))</f>
        <v>0</v>
      </c>
      <c r="GZ116" s="139">
        <f>(COUNTIFS('Estruturante Móvel'!$M:$M,$B116,'Estruturante Móvel'!$AM:$AM,GZ$4))-(COUNTIFS('Estruturante Móvel'!$M:$M,$B116,'Estruturante Móvel'!$AM:$AM,GZ$4,'Estruturante Móvel'!$AQ:$AQ,"REPARO FO"))</f>
        <v>0</v>
      </c>
      <c r="HA116" s="140">
        <f>(COUNTIFS('Estruturante Móvel'!$M:$M,$B116,'Estruturante Móvel'!$C:$C,"&lt;&gt;PREVISTO",'Estruturante Móvel'!$G:$G,GZ$4))</f>
        <v>0</v>
      </c>
      <c r="HB116" s="139">
        <f>(COUNTIFS('Estruturante Móvel'!$M:$M,$B116,'Estruturante Móvel'!$AM:$AM,HB$4))-(COUNTIFS('Estruturante Móvel'!$M:$M,$B116,'Estruturante Móvel'!$AM:$AM,HB$4,'Estruturante Móvel'!$AQ:$AQ,"REPARO FO"))</f>
        <v>0</v>
      </c>
      <c r="HC116" s="140">
        <f>(COUNTIFS('Estruturante Móvel'!$M:$M,$B116,'Estruturante Móvel'!$C:$C,"&lt;&gt;PREVISTO",'Estruturante Móvel'!$G:$G,HB$4))</f>
        <v>0</v>
      </c>
      <c r="HD116" s="139">
        <f>(COUNTIFS('Estruturante Móvel'!$M:$M,$B116,'Estruturante Móvel'!$AM:$AM,HD$4))-(COUNTIFS('Estruturante Móvel'!$M:$M,$B116,'Estruturante Móvel'!$AM:$AM,HD$4,'Estruturante Móvel'!$AQ:$AQ,"REPARO FO"))</f>
        <v>0</v>
      </c>
      <c r="HE116" s="140">
        <f>(COUNTIFS('Estruturante Móvel'!$M:$M,$B116,'Estruturante Móvel'!$C:$C,"&lt;&gt;PREVISTO",'Estruturante Móvel'!$G:$G,HD$4))</f>
        <v>0</v>
      </c>
      <c r="HF116" s="139">
        <f>(COUNTIFS('Estruturante Móvel'!$M:$M,$B116,'Estruturante Móvel'!$AM:$AM,HF$4))-(COUNTIFS('Estruturante Móvel'!$M:$M,$B116,'Estruturante Móvel'!$AM:$AM,HF$4,'Estruturante Móvel'!$AQ:$AQ,"REPARO FO"))</f>
        <v>0</v>
      </c>
      <c r="HG116" s="140">
        <f>(COUNTIFS('Estruturante Móvel'!$M:$M,$B116,'Estruturante Móvel'!$C:$C,"&lt;&gt;PREVISTO",'Estruturante Móvel'!$G:$G,HF$4))</f>
        <v>0</v>
      </c>
      <c r="HH116" s="139">
        <f>(COUNTIFS('Estruturante Móvel'!$M:$M,$B116,'Estruturante Móvel'!$AM:$AM,HH$4))-(COUNTIFS('Estruturante Móvel'!$M:$M,$B116,'Estruturante Móvel'!$AM:$AM,HH$4,'Estruturante Móvel'!$AQ:$AQ,"REPARO FO"))</f>
        <v>0</v>
      </c>
      <c r="HI116" s="140">
        <f>(COUNTIFS('Estruturante Móvel'!$M:$M,$B116,'Estruturante Móvel'!$C:$C,"&lt;&gt;PREVISTO",'Estruturante Móvel'!$G:$G,HH$4))</f>
        <v>0</v>
      </c>
      <c r="HJ116" s="139">
        <f>(COUNTIFS('Estruturante Móvel'!$M:$M,$B116,'Estruturante Móvel'!$AM:$AM,HJ$4))-(COUNTIFS('Estruturante Móvel'!$M:$M,$B116,'Estruturante Móvel'!$AM:$AM,HJ$4,'Estruturante Móvel'!$AQ:$AQ,"REPARO FO"))</f>
        <v>0</v>
      </c>
      <c r="HK116" s="140">
        <f>(COUNTIFS('Estruturante Móvel'!$M:$M,$B116,'Estruturante Móvel'!$C:$C,"&lt;&gt;PREVISTO",'Estruturante Móvel'!$G:$G,HJ$4))</f>
        <v>0</v>
      </c>
      <c r="HL116" s="139">
        <f>(COUNTIFS('Estruturante Móvel'!$M:$M,$B116,'Estruturante Móvel'!$AM:$AM,HL$4))-(COUNTIFS('Estruturante Móvel'!$M:$M,$B116,'Estruturante Móvel'!$AM:$AM,HL$4,'Estruturante Móvel'!$AQ:$AQ,"REPARO FO"))</f>
        <v>0</v>
      </c>
      <c r="HM116" s="140">
        <f>(COUNTIFS('Estruturante Móvel'!$M:$M,$B116,'Estruturante Móvel'!$C:$C,"&lt;&gt;PREVISTO",'Estruturante Móvel'!$G:$G,HL$4))</f>
        <v>0</v>
      </c>
      <c r="HN116" s="139">
        <f>(COUNTIFS('Estruturante Móvel'!$M:$M,$B116,'Estruturante Móvel'!$AM:$AM,HN$4))-(COUNTIFS('Estruturante Móvel'!$M:$M,$B116,'Estruturante Móvel'!$AM:$AM,HN$4,'Estruturante Móvel'!$AQ:$AQ,"REPARO FO"))</f>
        <v>0</v>
      </c>
      <c r="HO116" s="140">
        <f>(COUNTIFS('Estruturante Móvel'!$M:$M,$B116,'Estruturante Móvel'!$C:$C,"&lt;&gt;PREVISTO",'Estruturante Móvel'!$G:$G,HN$4))</f>
        <v>0</v>
      </c>
      <c r="HP116" s="139">
        <f>(COUNTIFS('Estruturante Móvel'!$M:$M,$B116,'Estruturante Móvel'!$AM:$AM,HP$4))-(COUNTIFS('Estruturante Móvel'!$M:$M,$B116,'Estruturante Móvel'!$AM:$AM,HP$4,'Estruturante Móvel'!$AQ:$AQ,"REPARO FO"))</f>
        <v>0</v>
      </c>
      <c r="HQ116" s="140">
        <f>(COUNTIFS('Estruturante Móvel'!$M:$M,$B116,'Estruturante Móvel'!$C:$C,"&lt;&gt;PREVISTO",'Estruturante Móvel'!$G:$G,HP$4))</f>
        <v>0</v>
      </c>
      <c r="HR116" s="139">
        <f>(COUNTIFS('Estruturante Móvel'!$M:$M,$B116,'Estruturante Móvel'!$AM:$AM,HR$4))-(COUNTIFS('Estruturante Móvel'!$M:$M,$B116,'Estruturante Móvel'!$AM:$AM,HR$4,'Estruturante Móvel'!$AQ:$AQ,"REPARO FO"))</f>
        <v>0</v>
      </c>
      <c r="HS116" s="140">
        <f>(COUNTIFS('Estruturante Móvel'!$M:$M,$B116,'Estruturante Móvel'!$C:$C,"&lt;&gt;PREVISTO",'Estruturante Móvel'!$G:$G,HR$4))</f>
        <v>0</v>
      </c>
      <c r="HT116" s="139">
        <f>(COUNTIFS('Estruturante Móvel'!$M:$M,$B116,'Estruturante Móvel'!$AM:$AM,HT$4))-(COUNTIFS('Estruturante Móvel'!$M:$M,$B116,'Estruturante Móvel'!$AM:$AM,HT$4,'Estruturante Móvel'!$AQ:$AQ,"REPARO FO"))</f>
        <v>0</v>
      </c>
      <c r="HU116" s="140">
        <f>(COUNTIFS('Estruturante Móvel'!$M:$M,$B116,'Estruturante Móvel'!$C:$C,"&lt;&gt;PREVISTO",'Estruturante Móvel'!$G:$G,HT$4))</f>
        <v>0</v>
      </c>
      <c r="HV116" s="139">
        <f>(COUNTIFS('Estruturante Móvel'!$M:$M,$B116,'Estruturante Móvel'!$AM:$AM,HV$4))-(COUNTIFS('Estruturante Móvel'!$M:$M,$B116,'Estruturante Móvel'!$AM:$AM,HV$4,'Estruturante Móvel'!$AQ:$AQ,"REPARO FO"))</f>
        <v>0</v>
      </c>
      <c r="HW116" s="140">
        <f>(COUNTIFS('Estruturante Móvel'!$M:$M,$B116,'Estruturante Móvel'!$C:$C,"&lt;&gt;PREVISTO",'Estruturante Móvel'!$G:$G,HV$4))</f>
        <v>0</v>
      </c>
      <c r="HX116" s="139">
        <f>(COUNTIFS('Estruturante Móvel'!$M:$M,$B116,'Estruturante Móvel'!$AM:$AM,HX$4))-(COUNTIFS('Estruturante Móvel'!$M:$M,$B116,'Estruturante Móvel'!$AM:$AM,HX$4,'Estruturante Móvel'!$AQ:$AQ,"REPARO FO"))</f>
        <v>0</v>
      </c>
      <c r="HY116" s="140">
        <f>(COUNTIFS('Estruturante Móvel'!$M:$M,$B116,'Estruturante Móvel'!$C:$C,"&lt;&gt;PREVISTO",'Estruturante Móvel'!$G:$G,HX$4))</f>
        <v>0</v>
      </c>
      <c r="HZ116" s="139">
        <f>(COUNTIFS('Estruturante Móvel'!$M:$M,$B116,'Estruturante Móvel'!$AM:$AM,HZ$4))-(COUNTIFS('Estruturante Móvel'!$M:$M,$B116,'Estruturante Móvel'!$AM:$AM,HZ$4,'Estruturante Móvel'!$AQ:$AQ,"REPARO FO"))</f>
        <v>0</v>
      </c>
      <c r="IA116" s="140">
        <f>(COUNTIFS('Estruturante Móvel'!$M:$M,$B116,'Estruturante Móvel'!$C:$C,"&lt;&gt;PREVISTO",'Estruturante Móvel'!$G:$G,HZ$4))</f>
        <v>0</v>
      </c>
      <c r="IB116" s="139">
        <f>(COUNTIFS('Estruturante Móvel'!$M:$M,$B116,'Estruturante Móvel'!$AM:$AM,IB$4))-(COUNTIFS('Estruturante Móvel'!$M:$M,$B116,'Estruturante Móvel'!$AM:$AM,IB$4,'Estruturante Móvel'!$AQ:$AQ,"REPARO FO"))</f>
        <v>0</v>
      </c>
      <c r="IC116" s="140">
        <f>(COUNTIFS('Estruturante Móvel'!$M:$M,$B116,'Estruturante Móvel'!$C:$C,"&lt;&gt;PREVISTO",'Estruturante Móvel'!$G:$G,IB$4))</f>
        <v>0</v>
      </c>
      <c r="ID116" s="139">
        <f>(COUNTIFS('Estruturante Móvel'!$M:$M,$B116,'Estruturante Móvel'!$AM:$AM,ID$4))-(COUNTIFS('Estruturante Móvel'!$M:$M,$B116,'Estruturante Móvel'!$AM:$AM,ID$4,'Estruturante Móvel'!$AQ:$AQ,"REPARO FO"))</f>
        <v>0</v>
      </c>
      <c r="IE116" s="140">
        <f>(COUNTIFS('Estruturante Móvel'!$M:$M,$B116,'Estruturante Móvel'!$C:$C,"&lt;&gt;PREVISTO",'Estruturante Móvel'!$G:$G,ID$4))</f>
        <v>0</v>
      </c>
      <c r="IF116" s="139">
        <f>(COUNTIFS('Estruturante Móvel'!$M:$M,$B116,'Estruturante Móvel'!$AM:$AM,IF$4))-(COUNTIFS('Estruturante Móvel'!$M:$M,$B116,'Estruturante Móvel'!$AM:$AM,IF$4,'Estruturante Móvel'!$AQ:$AQ,"REPARO FO"))</f>
        <v>0</v>
      </c>
      <c r="IG116" s="140">
        <f>(COUNTIFS('Estruturante Móvel'!$M:$M,$B116,'Estruturante Móvel'!$C:$C,"&lt;&gt;PREVISTO",'Estruturante Móvel'!$G:$G,IF$4))</f>
        <v>0</v>
      </c>
      <c r="IH116" s="139">
        <f>(COUNTIFS('Estruturante Móvel'!$M:$M,$B116,'Estruturante Móvel'!$AM:$AM,IH$4))-(COUNTIFS('Estruturante Móvel'!$M:$M,$B116,'Estruturante Móvel'!$AM:$AM,IH$4,'Estruturante Móvel'!$AQ:$AQ,"REPARO FO"))</f>
        <v>0</v>
      </c>
      <c r="II116" s="140">
        <f>(COUNTIFS('Estruturante Móvel'!$M:$M,$B116,'Estruturante Móvel'!$C:$C,"&lt;&gt;PREVISTO",'Estruturante Móvel'!$G:$G,IH$4))</f>
        <v>0</v>
      </c>
      <c r="IJ116" s="139">
        <f>(COUNTIFS('Estruturante Móvel'!$M:$M,$B116,'Estruturante Móvel'!$AM:$AM,IJ$4))-(COUNTIFS('Estruturante Móvel'!$M:$M,$B116,'Estruturante Móvel'!$AM:$AM,IJ$4,'Estruturante Móvel'!$AQ:$AQ,"REPARO FO"))</f>
        <v>0</v>
      </c>
      <c r="IK116" s="140">
        <f>(COUNTIFS('Estruturante Móvel'!$M:$M,$B116,'Estruturante Móvel'!$C:$C,"&lt;&gt;PREVISTO",'Estruturante Móvel'!$G:$G,IJ$4))</f>
        <v>0</v>
      </c>
      <c r="IL116" s="139">
        <f>(COUNTIFS('Estruturante Móvel'!$M:$M,$B116,'Estruturante Móvel'!$AM:$AM,IL$4))-(COUNTIFS('Estruturante Móvel'!$M:$M,$B116,'Estruturante Móvel'!$AM:$AM,IL$4,'Estruturante Móvel'!$AQ:$AQ,"REPARO FO"))</f>
        <v>0</v>
      </c>
      <c r="IM116" s="140">
        <f>(COUNTIFS('Estruturante Móvel'!$M:$M,$B116,'Estruturante Móvel'!$C:$C,"&lt;&gt;PREVISTO",'Estruturante Móvel'!$G:$G,IL$4))</f>
        <v>0</v>
      </c>
      <c r="IN116" s="139">
        <f>(COUNTIFS('Estruturante Móvel'!$M:$M,$B116,'Estruturante Móvel'!$AM:$AM,IN$4))-(COUNTIFS('Estruturante Móvel'!$M:$M,$B116,'Estruturante Móvel'!$AM:$AM,IN$4,'Estruturante Móvel'!$AQ:$AQ,"REPARO FO"))</f>
        <v>0</v>
      </c>
      <c r="IO116" s="140">
        <f>(COUNTIFS('Estruturante Móvel'!$M:$M,$B116,'Estruturante Móvel'!$C:$C,"&lt;&gt;PREVISTO",'Estruturante Móvel'!$G:$G,IN$4))</f>
        <v>0</v>
      </c>
      <c r="IP116" s="139">
        <f>(COUNTIFS('Estruturante Móvel'!$M:$M,$B116,'Estruturante Móvel'!$AM:$AM,IP$4))-(COUNTIFS('Estruturante Móvel'!$M:$M,$B116,'Estruturante Móvel'!$AM:$AM,IP$4,'Estruturante Móvel'!$AQ:$AQ,"REPARO FO"))</f>
        <v>0</v>
      </c>
      <c r="IQ116" s="140">
        <f>(COUNTIFS('Estruturante Móvel'!$M:$M,$B116,'Estruturante Móvel'!$C:$C,"&lt;&gt;PREVISTO",'Estruturante Móvel'!$G:$G,IP$4))</f>
        <v>0</v>
      </c>
      <c r="IR116" s="139">
        <f>(COUNTIFS('Estruturante Móvel'!$M:$M,$B116,'Estruturante Móvel'!$AM:$AM,IR$4))-(COUNTIFS('Estruturante Móvel'!$M:$M,$B116,'Estruturante Móvel'!$AM:$AM,IR$4,'Estruturante Móvel'!$AQ:$AQ,"REPARO FO"))</f>
        <v>0</v>
      </c>
      <c r="IS116" s="140">
        <f>(COUNTIFS('Estruturante Móvel'!$M:$M,$B116,'Estruturante Móvel'!$C:$C,"&lt;&gt;PREVISTO",'Estruturante Móvel'!$G:$G,IR$4))</f>
        <v>0</v>
      </c>
      <c r="IT116" s="139">
        <f>(COUNTIFS('Estruturante Móvel'!$M:$M,$B116,'Estruturante Móvel'!$AM:$AM,IT$4))-(COUNTIFS('Estruturante Móvel'!$M:$M,$B116,'Estruturante Móvel'!$AM:$AM,IT$4,'Estruturante Móvel'!$AQ:$AQ,"REPARO FO"))</f>
        <v>0</v>
      </c>
      <c r="IU116" s="140">
        <f>(COUNTIFS('Estruturante Móvel'!$M:$M,$B116,'Estruturante Móvel'!$C:$C,"&lt;&gt;PREVISTO",'Estruturante Móvel'!$G:$G,IT$4))</f>
        <v>0</v>
      </c>
      <c r="IV116" s="139">
        <f>(COUNTIFS('Estruturante Móvel'!$M:$M,$B116,'Estruturante Móvel'!$AM:$AM,IV$4))-(COUNTIFS('Estruturante Móvel'!$M:$M,$B116,'Estruturante Móvel'!$AM:$AM,IV$4,'Estruturante Móvel'!$AQ:$AQ,"REPARO FO"))</f>
        <v>0</v>
      </c>
      <c r="IW116" s="140">
        <f>(COUNTIFS('Estruturante Móvel'!$M:$M,$B116,'Estruturante Móvel'!$C:$C,"&lt;&gt;PREVISTO",'Estruturante Móvel'!$G:$G,IV$4))</f>
        <v>0</v>
      </c>
      <c r="IX116" s="139">
        <f>(COUNTIFS('Estruturante Móvel'!$M:$M,$B116,'Estruturante Móvel'!$AM:$AM,IX$4))-(COUNTIFS('Estruturante Móvel'!$M:$M,$B116,'Estruturante Móvel'!$AM:$AM,IX$4,'Estruturante Móvel'!$AQ:$AQ,"REPARO FO"))</f>
        <v>0</v>
      </c>
      <c r="IY116" s="140">
        <f>(COUNTIFS('Estruturante Móvel'!$M:$M,$B116,'Estruturante Móvel'!$C:$C,"&lt;&gt;PREVISTO",'Estruturante Móvel'!$G:$G,IX$4))</f>
        <v>0</v>
      </c>
      <c r="IZ116" s="139">
        <f>(COUNTIFS('Estruturante Móvel'!$M:$M,$B116,'Estruturante Móvel'!$AM:$AM,IZ$4))-(COUNTIFS('Estruturante Móvel'!$M:$M,$B116,'Estruturante Móvel'!$AM:$AM,IZ$4,'Estruturante Móvel'!$AQ:$AQ,"REPARO FO"))</f>
        <v>0</v>
      </c>
      <c r="JA116" s="140">
        <f>(COUNTIFS('Estruturante Móvel'!$M:$M,$B116,'Estruturante Móvel'!$C:$C,"&lt;&gt;PREVISTO",'Estruturante Móvel'!$G:$G,IZ$4))</f>
        <v>0</v>
      </c>
      <c r="JB116" s="139">
        <f>(COUNTIFS('Estruturante Móvel'!$M:$M,$B116,'Estruturante Móvel'!$AM:$AM,JB$4))-(COUNTIFS('Estruturante Móvel'!$M:$M,$B116,'Estruturante Móvel'!$AM:$AM,JB$4,'Estruturante Móvel'!$AQ:$AQ,"REPARO FO"))</f>
        <v>0</v>
      </c>
      <c r="JC116" s="140">
        <f>(COUNTIFS('Estruturante Móvel'!$M:$M,$B116,'Estruturante Móvel'!$C:$C,"&lt;&gt;PREVISTO",'Estruturante Móvel'!$G:$G,JB$4))</f>
        <v>0</v>
      </c>
      <c r="JD116" s="139">
        <f>(COUNTIFS('Estruturante Móvel'!$M:$M,$B116,'Estruturante Móvel'!$AM:$AM,JD$4))-(COUNTIFS('Estruturante Móvel'!$M:$M,$B116,'Estruturante Móvel'!$AM:$AM,JD$4,'Estruturante Móvel'!$AQ:$AQ,"REPARO FO"))</f>
        <v>0</v>
      </c>
      <c r="JE116" s="140">
        <f>(COUNTIFS('Estruturante Móvel'!$M:$M,$B116,'Estruturante Móvel'!$C:$C,"&lt;&gt;PREVISTO",'Estruturante Móvel'!$G:$G,JD$4))</f>
        <v>0</v>
      </c>
      <c r="JF116" s="139">
        <f>(COUNTIFS('Estruturante Móvel'!$M:$M,$B116,'Estruturante Móvel'!$AM:$AM,JF$4))-(COUNTIFS('Estruturante Móvel'!$M:$M,$B116,'Estruturante Móvel'!$AM:$AM,JF$4,'Estruturante Móvel'!$AQ:$AQ,"REPARO FO"))</f>
        <v>0</v>
      </c>
      <c r="JG116" s="140">
        <f>(COUNTIFS('Estruturante Móvel'!$M:$M,$B116,'Estruturante Móvel'!$C:$C,"&lt;&gt;PREVISTO",'Estruturante Móvel'!$G:$G,JF$4))</f>
        <v>0</v>
      </c>
      <c r="JH116" s="139">
        <f>(COUNTIFS('Estruturante Móvel'!$M:$M,$B116,'Estruturante Móvel'!$AM:$AM,JH$4))-(COUNTIFS('Estruturante Móvel'!$M:$M,$B116,'Estruturante Móvel'!$AM:$AM,JH$4,'Estruturante Móvel'!$AQ:$AQ,"REPARO FO"))</f>
        <v>0</v>
      </c>
      <c r="JI116" s="140">
        <f>(COUNTIFS('Estruturante Móvel'!$M:$M,$B116,'Estruturante Móvel'!$C:$C,"&lt;&gt;PREVISTO",'Estruturante Móvel'!$G:$G,JH$4))</f>
        <v>0</v>
      </c>
      <c r="JJ116" s="139">
        <f>(COUNTIFS('Estruturante Móvel'!$M:$M,$B116,'Estruturante Móvel'!$AM:$AM,JJ$4))-(COUNTIFS('Estruturante Móvel'!$M:$M,$B116,'Estruturante Móvel'!$AM:$AM,JJ$4,'Estruturante Móvel'!$AQ:$AQ,"REPARO FO"))</f>
        <v>0</v>
      </c>
      <c r="JK116" s="140">
        <f>(COUNTIFS('Estruturante Móvel'!$M:$M,$B116,'Estruturante Móvel'!$C:$C,"&lt;&gt;PREVISTO",'Estruturante Móvel'!$G:$G,JJ$4))</f>
        <v>0</v>
      </c>
      <c r="JL116" s="139">
        <f>(COUNTIFS('Estruturante Móvel'!$M:$M,$B116,'Estruturante Móvel'!$AM:$AM,JL$4))-(COUNTIFS('Estruturante Móvel'!$M:$M,$B116,'Estruturante Móvel'!$AM:$AM,JL$4,'Estruturante Móvel'!$AQ:$AQ,"REPARO FO"))</f>
        <v>0</v>
      </c>
      <c r="JM116" s="140">
        <f>(COUNTIFS('Estruturante Móvel'!$M:$M,$B116,'Estruturante Móvel'!$C:$C,"&lt;&gt;PREVISTO",'Estruturante Móvel'!$G:$G,JL$4))</f>
        <v>0</v>
      </c>
      <c r="JN116" s="139">
        <f>(COUNTIFS('Estruturante Móvel'!$M:$M,$B116,'Estruturante Móvel'!$AM:$AM,JN$4))-(COUNTIFS('Estruturante Móvel'!$M:$M,$B116,'Estruturante Móvel'!$AM:$AM,JN$4,'Estruturante Móvel'!$AQ:$AQ,"REPARO FO"))</f>
        <v>0</v>
      </c>
      <c r="JO116" s="140">
        <f>(COUNTIFS('Estruturante Móvel'!$M:$M,$B116,'Estruturante Móvel'!$C:$C,"&lt;&gt;PREVISTO",'Estruturante Móvel'!$G:$G,JN$4))</f>
        <v>0</v>
      </c>
      <c r="JP116" s="139">
        <f>(COUNTIFS('Estruturante Móvel'!$M:$M,$B116,'Estruturante Móvel'!$AM:$AM,JP$4))-(COUNTIFS('Estruturante Móvel'!$M:$M,$B116,'Estruturante Móvel'!$AM:$AM,JP$4,'Estruturante Móvel'!$AQ:$AQ,"REPARO FO"))</f>
        <v>0</v>
      </c>
      <c r="JQ116" s="140">
        <f>(COUNTIFS('Estruturante Móvel'!$M:$M,$B116,'Estruturante Móvel'!$C:$C,"&lt;&gt;PREVISTO",'Estruturante Móvel'!$G:$G,JP$4))</f>
        <v>0</v>
      </c>
      <c r="JR116" s="139">
        <f>(COUNTIFS('Estruturante Móvel'!$M:$M,$B116,'Estruturante Móvel'!$AM:$AM,JR$4))-(COUNTIFS('Estruturante Móvel'!$M:$M,$B116,'Estruturante Móvel'!$AM:$AM,JR$4,'Estruturante Móvel'!$AQ:$AQ,"REPARO FO"))</f>
        <v>0</v>
      </c>
      <c r="JS116" s="140">
        <f>(COUNTIFS('Estruturante Móvel'!$M:$M,$B116,'Estruturante Móvel'!$C:$C,"&lt;&gt;PREVISTO",'Estruturante Móvel'!$G:$G,JR$4))</f>
        <v>0</v>
      </c>
      <c r="JT116" s="139">
        <f>(COUNTIFS('Estruturante Móvel'!$M:$M,$B116,'Estruturante Móvel'!$AM:$AM,JT$4))-(COUNTIFS('Estruturante Móvel'!$M:$M,$B116,'Estruturante Móvel'!$AM:$AM,JT$4,'Estruturante Móvel'!$AQ:$AQ,"REPARO FO"))</f>
        <v>0</v>
      </c>
      <c r="JU116" s="140">
        <f>(COUNTIFS('Estruturante Móvel'!$M:$M,$B116,'Estruturante Móvel'!$C:$C,"&lt;&gt;PREVISTO",'Estruturante Móvel'!$G:$G,JT$4))</f>
        <v>0</v>
      </c>
      <c r="JV116" s="139">
        <f>(COUNTIFS('Estruturante Móvel'!$M:$M,$B116,'Estruturante Móvel'!$AM:$AM,JV$4))-(COUNTIFS('Estruturante Móvel'!$M:$M,$B116,'Estruturante Móvel'!$AM:$AM,JV$4,'Estruturante Móvel'!$AQ:$AQ,"REPARO FO"))</f>
        <v>0</v>
      </c>
      <c r="JW116" s="140">
        <f>(COUNTIFS('Estruturante Móvel'!$M:$M,$B116,'Estruturante Móvel'!$C:$C,"&lt;&gt;PREVISTO",'Estruturante Móvel'!$G:$G,JV$4))</f>
        <v>0</v>
      </c>
      <c r="JX116" s="139">
        <f>(COUNTIFS('Estruturante Móvel'!$M:$M,$B116,'Estruturante Móvel'!$AM:$AM,JX$4))-(COUNTIFS('Estruturante Móvel'!$M:$M,$B116,'Estruturante Móvel'!$AM:$AM,JX$4,'Estruturante Móvel'!$AQ:$AQ,"REPARO FO"))</f>
        <v>0</v>
      </c>
      <c r="JY116" s="140">
        <f>(COUNTIFS('Estruturante Móvel'!$M:$M,$B116,'Estruturante Móvel'!$C:$C,"&lt;&gt;PREVISTO",'Estruturante Móvel'!$G:$G,JX$4))</f>
        <v>0</v>
      </c>
      <c r="JZ116" s="139">
        <f>(COUNTIFS('Estruturante Móvel'!$M:$M,$B116,'Estruturante Móvel'!$AM:$AM,JZ$4))-(COUNTIFS('Estruturante Móvel'!$M:$M,$B116,'Estruturante Móvel'!$AM:$AM,JZ$4,'Estruturante Móvel'!$AQ:$AQ,"REPARO FO"))</f>
        <v>0</v>
      </c>
      <c r="KA116" s="140">
        <f>(COUNTIFS('Estruturante Móvel'!$M:$M,$B116,'Estruturante Móvel'!$C:$C,"&lt;&gt;PREVISTO",'Estruturante Móvel'!$G:$G,JZ$4))</f>
        <v>0</v>
      </c>
      <c r="KB116" s="139">
        <f>(COUNTIFS('Estruturante Móvel'!$M:$M,$B116,'Estruturante Móvel'!$AM:$AM,KB$4))-(COUNTIFS('Estruturante Móvel'!$M:$M,$B116,'Estruturante Móvel'!$AM:$AM,KB$4,'Estruturante Móvel'!$AQ:$AQ,"REPARO FO"))</f>
        <v>0</v>
      </c>
      <c r="KC116" s="140">
        <f>(COUNTIFS('Estruturante Móvel'!$M:$M,$B116,'Estruturante Móvel'!$C:$C,"&lt;&gt;PREVISTO",'Estruturante Móvel'!$G:$G,KB$4))</f>
        <v>0</v>
      </c>
      <c r="KD116" s="139">
        <f>(COUNTIFS('Estruturante Móvel'!$M:$M,$B116,'Estruturante Móvel'!$AM:$AM,KD$4))-(COUNTIFS('Estruturante Móvel'!$M:$M,$B116,'Estruturante Móvel'!$AM:$AM,KD$4,'Estruturante Móvel'!$AQ:$AQ,"REPARO FO"))</f>
        <v>0</v>
      </c>
      <c r="KE116" s="140">
        <f>(COUNTIFS('Estruturante Móvel'!$M:$M,$B116,'Estruturante Móvel'!$C:$C,"&lt;&gt;PREVISTO",'Estruturante Móvel'!$G:$G,KD$4))</f>
        <v>0</v>
      </c>
      <c r="KF116" s="139">
        <f>(COUNTIFS('Estruturante Móvel'!$M:$M,$B116,'Estruturante Móvel'!$AM:$AM,KF$4))-(COUNTIFS('Estruturante Móvel'!$M:$M,$B116,'Estruturante Móvel'!$AM:$AM,KF$4,'Estruturante Móvel'!$AQ:$AQ,"REPARO FO"))</f>
        <v>0</v>
      </c>
      <c r="KG116" s="140">
        <f>(COUNTIFS('Estruturante Móvel'!$M:$M,$B116,'Estruturante Móvel'!$C:$C,"&lt;&gt;PREVISTO",'Estruturante Móvel'!$G:$G,KF$4))</f>
        <v>0</v>
      </c>
      <c r="KH116" s="139">
        <f>(COUNTIFS('Estruturante Móvel'!$M:$M,$B116,'Estruturante Móvel'!$AM:$AM,KH$4))-(COUNTIFS('Estruturante Móvel'!$M:$M,$B116,'Estruturante Móvel'!$AM:$AM,KH$4,'Estruturante Móvel'!$AQ:$AQ,"REPARO FO"))</f>
        <v>0</v>
      </c>
      <c r="KI116" s="140">
        <f>(COUNTIFS('Estruturante Móvel'!$M:$M,$B116,'Estruturante Móvel'!$C:$C,"&lt;&gt;PREVISTO",'Estruturante Móvel'!$G:$G,KH$4))</f>
        <v>0</v>
      </c>
      <c r="KJ116" s="139">
        <f>(COUNTIFS('Estruturante Móvel'!$M:$M,$B116,'Estruturante Móvel'!$AM:$AM,KJ$4))-(COUNTIFS('Estruturante Móvel'!$M:$M,$B116,'Estruturante Móvel'!$AM:$AM,KJ$4,'Estruturante Móvel'!$AQ:$AQ,"REPARO FO"))</f>
        <v>0</v>
      </c>
      <c r="KK116" s="140">
        <f>(COUNTIFS('Estruturante Móvel'!$M:$M,$B116,'Estruturante Móvel'!$C:$C,"&lt;&gt;PREVISTO",'Estruturante Móvel'!$G:$G,KJ$4))</f>
        <v>0</v>
      </c>
      <c r="KL116" s="139">
        <f>(COUNTIFS('Estruturante Móvel'!$M:$M,$B116,'Estruturante Móvel'!$AM:$AM,KL$4))-(COUNTIFS('Estruturante Móvel'!$M:$M,$B116,'Estruturante Móvel'!$AM:$AM,KL$4,'Estruturante Móvel'!$AQ:$AQ,"REPARO FO"))</f>
        <v>0</v>
      </c>
      <c r="KM116" s="140">
        <f>(COUNTIFS('Estruturante Móvel'!$M:$M,$B116,'Estruturante Móvel'!$C:$C,"&lt;&gt;PREVISTO",'Estruturante Móvel'!$G:$G,KL$4))</f>
        <v>0</v>
      </c>
      <c r="KN116" s="139">
        <f>(COUNTIFS('Estruturante Móvel'!$M:$M,$B116,'Estruturante Móvel'!$AM:$AM,KN$4))-(COUNTIFS('Estruturante Móvel'!$M:$M,$B116,'Estruturante Móvel'!$AM:$AM,KN$4,'Estruturante Móvel'!$AQ:$AQ,"REPARO FO"))</f>
        <v>0</v>
      </c>
      <c r="KO116" s="140">
        <f>(COUNTIFS('Estruturante Móvel'!$M:$M,$B116,'Estruturante Móvel'!$C:$C,"&lt;&gt;PREVISTO",'Estruturante Móvel'!$G:$G,KN$4))</f>
        <v>0</v>
      </c>
      <c r="KP116" s="139">
        <f>(COUNTIFS('Estruturante Móvel'!$M:$M,$B116,'Estruturante Móvel'!$AM:$AM,KP$4))-(COUNTIFS('Estruturante Móvel'!$M:$M,$B116,'Estruturante Móvel'!$AM:$AM,KP$4,'Estruturante Móvel'!$AQ:$AQ,"REPARO FO"))</f>
        <v>0</v>
      </c>
      <c r="KQ116" s="140">
        <f>(COUNTIFS('Estruturante Móvel'!$M:$M,$B116,'Estruturante Móvel'!$C:$C,"&lt;&gt;PREVISTO",'Estruturante Móvel'!$G:$G,KP$4))</f>
        <v>0</v>
      </c>
      <c r="KR116" s="139">
        <f>(COUNTIFS('Estruturante Móvel'!$M:$M,$B116,'Estruturante Móvel'!$AM:$AM,KR$4))-(COUNTIFS('Estruturante Móvel'!$M:$M,$B116,'Estruturante Móvel'!$AM:$AM,KR$4,'Estruturante Móvel'!$AQ:$AQ,"REPARO FO"))</f>
        <v>0</v>
      </c>
      <c r="KS116" s="140">
        <f>(COUNTIFS('Estruturante Móvel'!$M:$M,$B116,'Estruturante Móvel'!$C:$C,"&lt;&gt;PREVISTO",'Estruturante Móvel'!$G:$G,KR$4))</f>
        <v>0</v>
      </c>
      <c r="KT116" s="139">
        <f>(COUNTIFS('Estruturante Móvel'!$M:$M,$B116,'Estruturante Móvel'!$AM:$AM,KT$4))-(COUNTIFS('Estruturante Móvel'!$M:$M,$B116,'Estruturante Móvel'!$AM:$AM,KT$4,'Estruturante Móvel'!$AQ:$AQ,"REPARO FO"))</f>
        <v>0</v>
      </c>
      <c r="KU116" s="140">
        <f>(COUNTIFS('Estruturante Móvel'!$M:$M,$B116,'Estruturante Móvel'!$C:$C,"&lt;&gt;PREVISTO",'Estruturante Móvel'!$G:$G,KT$4))</f>
        <v>0</v>
      </c>
      <c r="KV116" s="139">
        <f>(COUNTIFS('Estruturante Móvel'!$M:$M,$B116,'Estruturante Móvel'!$AM:$AM,KV$4))-(COUNTIFS('Estruturante Móvel'!$M:$M,$B116,'Estruturante Móvel'!$AM:$AM,KV$4,'Estruturante Móvel'!$AQ:$AQ,"REPARO FO"))</f>
        <v>0</v>
      </c>
      <c r="KW116" s="140">
        <f>(COUNTIFS('Estruturante Móvel'!$M:$M,$B116,'Estruturante Móvel'!$C:$C,"&lt;&gt;PREVISTO",'Estruturante Móvel'!$G:$G,KV$4))</f>
        <v>0</v>
      </c>
      <c r="KX116" s="139">
        <f>(COUNTIFS('Estruturante Móvel'!$M:$M,$B116,'Estruturante Móvel'!$AM:$AM,KX$4))-(COUNTIFS('Estruturante Móvel'!$M:$M,$B116,'Estruturante Móvel'!$AM:$AM,KX$4,'Estruturante Móvel'!$AQ:$AQ,"REPARO FO"))</f>
        <v>0</v>
      </c>
      <c r="KY116" s="140">
        <f>(COUNTIFS('Estruturante Móvel'!$M:$M,$B116,'Estruturante Móvel'!$C:$C,"&lt;&gt;PREVISTO",'Estruturante Móvel'!$G:$G,KX$4))</f>
        <v>0</v>
      </c>
      <c r="KZ116" s="139">
        <f>(COUNTIFS('Estruturante Móvel'!$M:$M,$B116,'Estruturante Móvel'!$AM:$AM,KZ$4))-(COUNTIFS('Estruturante Móvel'!$M:$M,$B116,'Estruturante Móvel'!$AM:$AM,KZ$4,'Estruturante Móvel'!$AQ:$AQ,"REPARO FO"))</f>
        <v>0</v>
      </c>
      <c r="LA116" s="140">
        <f>(COUNTIFS('Estruturante Móvel'!$M:$M,$B116,'Estruturante Móvel'!$C:$C,"&lt;&gt;PREVISTO",'Estruturante Móvel'!$G:$G,KZ$4))</f>
        <v>0</v>
      </c>
      <c r="LB116" s="139">
        <f>(COUNTIFS('Estruturante Móvel'!$M:$M,$B116,'Estruturante Móvel'!$AM:$AM,LB$4))-(COUNTIFS('Estruturante Móvel'!$M:$M,$B116,'Estruturante Móvel'!$AM:$AM,LB$4,'Estruturante Móvel'!$AQ:$AQ,"REPARO FO"))</f>
        <v>0</v>
      </c>
      <c r="LC116" s="140">
        <f>(COUNTIFS('Estruturante Móvel'!$M:$M,$B116,'Estruturante Móvel'!$C:$C,"&lt;&gt;PREVISTO",'Estruturante Móvel'!$G:$G,LB$4))</f>
        <v>0</v>
      </c>
      <c r="LD116" s="139">
        <f>(COUNTIFS('Estruturante Móvel'!$M:$M,$B116,'Estruturante Móvel'!$AM:$AM,LD$4))-(COUNTIFS('Estruturante Móvel'!$M:$M,$B116,'Estruturante Móvel'!$AM:$AM,LD$4,'Estruturante Móvel'!$AQ:$AQ,"REPARO FO"))</f>
        <v>0</v>
      </c>
      <c r="LE116" s="140">
        <f>(COUNTIFS('Estruturante Móvel'!$M:$M,$B116,'Estruturante Móvel'!$C:$C,"&lt;&gt;PREVISTO",'Estruturante Móvel'!$G:$G,LD$4))</f>
        <v>0</v>
      </c>
      <c r="LF116" s="139">
        <f>(COUNTIFS('Estruturante Móvel'!$M:$M,$B116,'Estruturante Móvel'!$AM:$AM,LF$4))-(COUNTIFS('Estruturante Móvel'!$M:$M,$B116,'Estruturante Móvel'!$AM:$AM,LF$4,'Estruturante Móvel'!$AQ:$AQ,"REPARO FO"))</f>
        <v>0</v>
      </c>
      <c r="LG116" s="140">
        <f>(COUNTIFS('Estruturante Móvel'!$M:$M,$B116,'Estruturante Móvel'!$C:$C,"&lt;&gt;PREVISTO",'Estruturante Móvel'!$G:$G,LF$4))</f>
        <v>0</v>
      </c>
      <c r="LH116" s="139">
        <f>(COUNTIFS('Estruturante Móvel'!$M:$M,$B116,'Estruturante Móvel'!$AM:$AM,LH$4))-(COUNTIFS('Estruturante Móvel'!$M:$M,$B116,'Estruturante Móvel'!$AM:$AM,LH$4,'Estruturante Móvel'!$AQ:$AQ,"REPARO FO"))</f>
        <v>0</v>
      </c>
      <c r="LI116" s="140">
        <f>(COUNTIFS('Estruturante Móvel'!$M:$M,$B116,'Estruturante Móvel'!$C:$C,"&lt;&gt;PREVISTO",'Estruturante Móvel'!$G:$G,LH$4))</f>
        <v>0</v>
      </c>
      <c r="LJ116" s="139">
        <f>(COUNTIFS('Estruturante Móvel'!$M:$M,$B116,'Estruturante Móvel'!$AM:$AM,LJ$4))-(COUNTIFS('Estruturante Móvel'!$M:$M,$B116,'Estruturante Móvel'!$AM:$AM,LJ$4,'Estruturante Móvel'!$AQ:$AQ,"REPARO FO"))</f>
        <v>0</v>
      </c>
      <c r="LK116" s="140">
        <f>(COUNTIFS('Estruturante Móvel'!$M:$M,$B116,'Estruturante Móvel'!$C:$C,"&lt;&gt;PREVISTO",'Estruturante Móvel'!$G:$G,LJ$4))</f>
        <v>0</v>
      </c>
      <c r="LL116" s="139">
        <f>(COUNTIFS('Estruturante Móvel'!$M:$M,$B116,'Estruturante Móvel'!$AM:$AM,LL$4))-(COUNTIFS('Estruturante Móvel'!$M:$M,$B116,'Estruturante Móvel'!$AM:$AM,LL$4,'Estruturante Móvel'!$AQ:$AQ,"REPARO FO"))</f>
        <v>0</v>
      </c>
      <c r="LM116" s="140">
        <f>(COUNTIFS('Estruturante Móvel'!$M:$M,$B116,'Estruturante Móvel'!$C:$C,"&lt;&gt;PREVISTO",'Estruturante Móvel'!$G:$G,LL$4))</f>
        <v>0</v>
      </c>
      <c r="LN116" s="139">
        <f>(COUNTIFS('Estruturante Móvel'!$M:$M,$B116,'Estruturante Móvel'!$AM:$AM,LN$4))-(COUNTIFS('Estruturante Móvel'!$M:$M,$B116,'Estruturante Móvel'!$AM:$AM,LN$4,'Estruturante Móvel'!$AQ:$AQ,"REPARO FO"))</f>
        <v>0</v>
      </c>
      <c r="LO116" s="140">
        <f>(COUNTIFS('Estruturante Móvel'!$M:$M,$B116,'Estruturante Móvel'!$C:$C,"&lt;&gt;PREVISTO",'Estruturante Móvel'!$G:$G,LN$4))</f>
        <v>0</v>
      </c>
      <c r="LP116" s="139">
        <f>(COUNTIFS('Estruturante Móvel'!$M:$M,$B116,'Estruturante Móvel'!$AM:$AM,LP$4))-(COUNTIFS('Estruturante Móvel'!$M:$M,$B116,'Estruturante Móvel'!$AM:$AM,LP$4,'Estruturante Móvel'!$AQ:$AQ,"REPARO FO"))</f>
        <v>0</v>
      </c>
      <c r="LQ116" s="140">
        <f>(COUNTIFS('Estruturante Móvel'!$M:$M,$B116,'Estruturante Móvel'!$C:$C,"&lt;&gt;PREVISTO",'Estruturante Móvel'!$G:$G,LP$4))</f>
        <v>0</v>
      </c>
      <c r="LR116" s="139">
        <f>(COUNTIFS('Estruturante Móvel'!$M:$M,$B116,'Estruturante Móvel'!$AM:$AM,LR$4))-(COUNTIFS('Estruturante Móvel'!$M:$M,$B116,'Estruturante Móvel'!$AM:$AM,LR$4,'Estruturante Móvel'!$AQ:$AQ,"REPARO FO"))</f>
        <v>0</v>
      </c>
      <c r="LS116" s="140">
        <f>(COUNTIFS('Estruturante Móvel'!$M:$M,$B116,'Estruturante Móvel'!$C:$C,"&lt;&gt;PREVISTO",'Estruturante Móvel'!$G:$G,LR$4))</f>
        <v>0</v>
      </c>
      <c r="LT116" s="139">
        <f>(COUNTIFS('Estruturante Móvel'!$M:$M,$B116,'Estruturante Móvel'!$AM:$AM,LT$4))-(COUNTIFS('Estruturante Móvel'!$M:$M,$B116,'Estruturante Móvel'!$AM:$AM,LT$4,'Estruturante Móvel'!$AQ:$AQ,"REPARO FO"))</f>
        <v>0</v>
      </c>
      <c r="LU116" s="140">
        <f>(COUNTIFS('Estruturante Móvel'!$M:$M,$B116,'Estruturante Móvel'!$C:$C,"&lt;&gt;PREVISTO",'Estruturante Móvel'!$G:$G,LT$4))</f>
        <v>0</v>
      </c>
      <c r="LV116" s="139">
        <f>(COUNTIFS('Estruturante Móvel'!$M:$M,$B116,'Estruturante Móvel'!$AM:$AM,LV$4))-(COUNTIFS('Estruturante Móvel'!$M:$M,$B116,'Estruturante Móvel'!$AM:$AM,LV$4,'Estruturante Móvel'!$AQ:$AQ,"REPARO FO"))</f>
        <v>0</v>
      </c>
      <c r="LW116" s="140">
        <f>(COUNTIFS('Estruturante Móvel'!$M:$M,$B116,'Estruturante Móvel'!$C:$C,"&lt;&gt;PREVISTO",'Estruturante Móvel'!$G:$G,LV$4))</f>
        <v>0</v>
      </c>
      <c r="LX116" s="139">
        <f>(COUNTIFS('Estruturante Móvel'!$M:$M,$B116,'Estruturante Móvel'!$AM:$AM,LX$4))-(COUNTIFS('Estruturante Móvel'!$M:$M,$B116,'Estruturante Móvel'!$AM:$AM,LX$4,'Estruturante Móvel'!$AQ:$AQ,"REPARO FO"))</f>
        <v>0</v>
      </c>
      <c r="LY116" s="140">
        <f>(COUNTIFS('Estruturante Móvel'!$M:$M,$B116,'Estruturante Móvel'!$C:$C,"&lt;&gt;PREVISTO",'Estruturante Móvel'!$G:$G,LX$4))</f>
        <v>0</v>
      </c>
      <c r="LZ116" s="139">
        <f>(COUNTIFS('Estruturante Móvel'!$M:$M,$B116,'Estruturante Móvel'!$AM:$AM,LZ$4))-(COUNTIFS('Estruturante Móvel'!$M:$M,$B116,'Estruturante Móvel'!$AM:$AM,LZ$4,'Estruturante Móvel'!$AQ:$AQ,"REPARO FO"))</f>
        <v>0</v>
      </c>
      <c r="MA116" s="140">
        <f>(COUNTIFS('Estruturante Móvel'!$M:$M,$B116,'Estruturante Móvel'!$C:$C,"&lt;&gt;PREVISTO",'Estruturante Móvel'!$G:$G,LZ$4))</f>
        <v>0</v>
      </c>
      <c r="MB116" s="139">
        <f>(COUNTIFS('Estruturante Móvel'!$M:$M,$B116,'Estruturante Móvel'!$AM:$AM,MB$4))-(COUNTIFS('Estruturante Móvel'!$M:$M,$B116,'Estruturante Móvel'!$AM:$AM,MB$4,'Estruturante Móvel'!$AQ:$AQ,"REPARO FO"))</f>
        <v>0</v>
      </c>
      <c r="MC116" s="140">
        <f>(COUNTIFS('Estruturante Móvel'!$M:$M,$B116,'Estruturante Móvel'!$C:$C,"&lt;&gt;PREVISTO",'Estruturante Móvel'!$G:$G,MB$4))</f>
        <v>0</v>
      </c>
      <c r="MD116" s="139">
        <f>(COUNTIFS('Estruturante Móvel'!$M:$M,$B116,'Estruturante Móvel'!$AM:$AM,MD$4))-(COUNTIFS('Estruturante Móvel'!$M:$M,$B116,'Estruturante Móvel'!$AM:$AM,MD$4,'Estruturante Móvel'!$AQ:$AQ,"REPARO FO"))</f>
        <v>0</v>
      </c>
      <c r="ME116" s="140">
        <f>(COUNTIFS('Estruturante Móvel'!$M:$M,$B116,'Estruturante Móvel'!$C:$C,"&lt;&gt;PREVISTO",'Estruturante Móvel'!$G:$G,MD$4))</f>
        <v>0</v>
      </c>
      <c r="MF116" s="139">
        <f>(COUNTIFS('Estruturante Móvel'!$M:$M,$B116,'Estruturante Móvel'!$AM:$AM,MF$4))-(COUNTIFS('Estruturante Móvel'!$M:$M,$B116,'Estruturante Móvel'!$AM:$AM,MF$4,'Estruturante Móvel'!$AQ:$AQ,"REPARO FO"))</f>
        <v>0</v>
      </c>
      <c r="MG116" s="140">
        <f>(COUNTIFS('Estruturante Móvel'!$M:$M,$B116,'Estruturante Móvel'!$C:$C,"&lt;&gt;PREVISTO",'Estruturante Móvel'!$G:$G,MF$4))</f>
        <v>0</v>
      </c>
      <c r="MH116" s="139">
        <f>(COUNTIFS('Estruturante Móvel'!$M:$M,$B116,'Estruturante Móvel'!$AM:$AM,MH$4))-(COUNTIFS('Estruturante Móvel'!$M:$M,$B116,'Estruturante Móvel'!$AM:$AM,MH$4,'Estruturante Móvel'!$AQ:$AQ,"REPARO FO"))</f>
        <v>0</v>
      </c>
      <c r="MI116" s="140">
        <f>(COUNTIFS('Estruturante Móvel'!$M:$M,$B116,'Estruturante Móvel'!$C:$C,"&lt;&gt;PREVISTO",'Estruturante Móvel'!$G:$G,MH$4))</f>
        <v>0</v>
      </c>
      <c r="MJ116" s="139">
        <f>(COUNTIFS('Estruturante Móvel'!$M:$M,$B116,'Estruturante Móvel'!$AM:$AM,MJ$4))-(COUNTIFS('Estruturante Móvel'!$M:$M,$B116,'Estruturante Móvel'!$AM:$AM,MJ$4,'Estruturante Móvel'!$AQ:$AQ,"REPARO FO"))</f>
        <v>0</v>
      </c>
      <c r="MK116" s="140">
        <f>(COUNTIFS('Estruturante Móvel'!$M:$M,$B116,'Estruturante Móvel'!$C:$C,"&lt;&gt;PREVISTO",'Estruturante Móvel'!$G:$G,MJ$4))</f>
        <v>0</v>
      </c>
      <c r="ML116" s="139">
        <f>(COUNTIFS('Estruturante Móvel'!$M:$M,$B116,'Estruturante Móvel'!$AM:$AM,ML$4))-(COUNTIFS('Estruturante Móvel'!$M:$M,$B116,'Estruturante Móvel'!$AM:$AM,ML$4,'Estruturante Móvel'!$AQ:$AQ,"REPARO FO"))</f>
        <v>0</v>
      </c>
      <c r="MM116" s="140">
        <f>(COUNTIFS('Estruturante Móvel'!$M:$M,$B116,'Estruturante Móvel'!$C:$C,"&lt;&gt;PREVISTO",'Estruturante Móvel'!$G:$G,ML$4))</f>
        <v>0</v>
      </c>
      <c r="MN116" s="139">
        <f>(COUNTIFS('Estruturante Móvel'!$M:$M,$B116,'Estruturante Móvel'!$AM:$AM,MN$4))-(COUNTIFS('Estruturante Móvel'!$M:$M,$B116,'Estruturante Móvel'!$AM:$AM,MN$4,'Estruturante Móvel'!$AQ:$AQ,"REPARO FO"))</f>
        <v>0</v>
      </c>
      <c r="MO116" s="140">
        <f>(COUNTIFS('Estruturante Móvel'!$M:$M,$B116,'Estruturante Móvel'!$C:$C,"&lt;&gt;PREVISTO",'Estruturante Móvel'!$G:$G,MN$4))</f>
        <v>0</v>
      </c>
      <c r="MP116" s="139">
        <f>(COUNTIFS('Estruturante Móvel'!$M:$M,$B116,'Estruturante Móvel'!$AM:$AM,MP$4))-(COUNTIFS('Estruturante Móvel'!$M:$M,$B116,'Estruturante Móvel'!$AM:$AM,MP$4,'Estruturante Móvel'!$AQ:$AQ,"REPARO FO"))</f>
        <v>0</v>
      </c>
      <c r="MQ116" s="140">
        <f>(COUNTIFS('Estruturante Móvel'!$M:$M,$B116,'Estruturante Móvel'!$C:$C,"&lt;&gt;PREVISTO",'Estruturante Móvel'!$G:$G,MP$4))</f>
        <v>0</v>
      </c>
      <c r="MR116" s="139">
        <f>(COUNTIFS('Estruturante Móvel'!$M:$M,$B116,'Estruturante Móvel'!$AM:$AM,MR$4))-(COUNTIFS('Estruturante Móvel'!$M:$M,$B116,'Estruturante Móvel'!$AM:$AM,MR$4,'Estruturante Móvel'!$AQ:$AQ,"REPARO FO"))</f>
        <v>0</v>
      </c>
      <c r="MS116" s="140">
        <f>(COUNTIFS('Estruturante Móvel'!$M:$M,$B116,'Estruturante Móvel'!$C:$C,"&lt;&gt;PREVISTO",'Estruturante Móvel'!$G:$G,MR$4))</f>
        <v>0</v>
      </c>
      <c r="MT116" s="139">
        <f>(COUNTIFS('Estruturante Móvel'!$M:$M,$B116,'Estruturante Móvel'!$AM:$AM,MT$4))-(COUNTIFS('Estruturante Móvel'!$M:$M,$B116,'Estruturante Móvel'!$AM:$AM,MT$4,'Estruturante Móvel'!$AQ:$AQ,"REPARO FO"))</f>
        <v>0</v>
      </c>
      <c r="MU116" s="140">
        <f>(COUNTIFS('Estruturante Móvel'!$M:$M,$B116,'Estruturante Móvel'!$C:$C,"&lt;&gt;PREVISTO",'Estruturante Móvel'!$G:$G,MT$4))</f>
        <v>0</v>
      </c>
      <c r="MV116" s="139">
        <f>(COUNTIFS('Estruturante Móvel'!$M:$M,$B116,'Estruturante Móvel'!$AM:$AM,MV$4))-(COUNTIFS('Estruturante Móvel'!$M:$M,$B116,'Estruturante Móvel'!$AM:$AM,MV$4,'Estruturante Móvel'!$AQ:$AQ,"REPARO FO"))</f>
        <v>0</v>
      </c>
      <c r="MW116" s="140">
        <f>(COUNTIFS('Estruturante Móvel'!$M:$M,$B116,'Estruturante Móvel'!$C:$C,"&lt;&gt;PREVISTO",'Estruturante Móvel'!$G:$G,MV$4))</f>
        <v>0</v>
      </c>
      <c r="MX116" s="139">
        <f>(COUNTIFS('Estruturante Móvel'!$M:$M,$B116,'Estruturante Móvel'!$AM:$AM,MX$4))-(COUNTIFS('Estruturante Móvel'!$M:$M,$B116,'Estruturante Móvel'!$AM:$AM,MX$4,'Estruturante Móvel'!$AQ:$AQ,"REPARO FO"))</f>
        <v>0</v>
      </c>
      <c r="MY116" s="140">
        <f>(COUNTIFS('Estruturante Móvel'!$M:$M,$B116,'Estruturante Móvel'!$C:$C,"&lt;&gt;PREVISTO",'Estruturante Móvel'!$G:$G,MX$4))</f>
        <v>0</v>
      </c>
      <c r="MZ116" s="139">
        <f>(COUNTIFS('Estruturante Móvel'!$M:$M,$B116,'Estruturante Móvel'!$AM:$AM,MZ$4))-(COUNTIFS('Estruturante Móvel'!$M:$M,$B116,'Estruturante Móvel'!$AM:$AM,MZ$4,'Estruturante Móvel'!$AQ:$AQ,"REPARO FO"))</f>
        <v>0</v>
      </c>
      <c r="NA116" s="140">
        <f>(COUNTIFS('Estruturante Móvel'!$M:$M,$B116,'Estruturante Móvel'!$C:$C,"&lt;&gt;PREVISTO",'Estruturante Móvel'!$G:$G,MZ$4))</f>
        <v>0</v>
      </c>
      <c r="NB116" s="139">
        <f>(COUNTIFS('Estruturante Móvel'!$M:$M,$B116,'Estruturante Móvel'!$AM:$AM,NB$4))-(COUNTIFS('Estruturante Móvel'!$M:$M,$B116,'Estruturante Móvel'!$AM:$AM,NB$4,'Estruturante Móvel'!$AQ:$AQ,"REPARO FO"))</f>
        <v>0</v>
      </c>
      <c r="NC116" s="140">
        <f>(COUNTIFS('Estruturante Móvel'!$M:$M,$B116,'Estruturante Móvel'!$C:$C,"&lt;&gt;PREVISTO",'Estruturante Móvel'!$G:$G,NB$4))</f>
        <v>0</v>
      </c>
      <c r="ND116" s="139">
        <f>(COUNTIFS('Estruturante Móvel'!$M:$M,$B116,'Estruturante Móvel'!$AM:$AM,ND$4))-(COUNTIFS('Estruturante Móvel'!$M:$M,$B116,'Estruturante Móvel'!$AM:$AM,ND$4,'Estruturante Móvel'!$AQ:$AQ,"REPARO FO"))</f>
        <v>0</v>
      </c>
      <c r="NE116" s="140">
        <f>(COUNTIFS('Estruturante Móvel'!$M:$M,$B116,'Estruturante Móvel'!$C:$C,"&lt;&gt;PREVISTO",'Estruturante Móvel'!$G:$G,ND$4))</f>
        <v>0</v>
      </c>
      <c r="NF116" s="139">
        <f>(COUNTIFS('Estruturante Móvel'!$M:$M,$B116,'Estruturante Móvel'!$AM:$AM,NF$4))-(COUNTIFS('Estruturante Móvel'!$M:$M,$B116,'Estruturante Móvel'!$AM:$AM,NF$4,'Estruturante Móvel'!$AQ:$AQ,"REPARO FO"))</f>
        <v>0</v>
      </c>
      <c r="NG116" s="140">
        <f>(COUNTIFS('Estruturante Móvel'!$M:$M,$B116,'Estruturante Móvel'!$C:$C,"&lt;&gt;PREVISTO",'Estruturante Móvel'!$G:$G,NF$4))</f>
        <v>0</v>
      </c>
      <c r="NH116" s="139">
        <f>(COUNTIFS('Estruturante Móvel'!$M:$M,$B116,'Estruturante Móvel'!$AM:$AM,NH$4))-(COUNTIFS('Estruturante Móvel'!$M:$M,$B116,'Estruturante Móvel'!$AM:$AM,NH$4,'Estruturante Móvel'!$AQ:$AQ,"REPARO FO"))</f>
        <v>0</v>
      </c>
      <c r="NI116" s="140">
        <f>(COUNTIFS('Estruturante Móvel'!$M:$M,$B116,'Estruturante Móvel'!$C:$C,"&lt;&gt;PREVISTO",'Estruturante Móvel'!$G:$G,NH$4))</f>
        <v>0</v>
      </c>
    </row>
    <row r="117" spans="1:373" hidden="1" outlineLevel="1">
      <c r="B117" s="290" t="s">
        <v>468</v>
      </c>
      <c r="C117" s="286"/>
      <c r="D117" s="161">
        <f>COUNTIFS('Estruturante Móvel'!$M:$M,B114,'Estruturante Móvel'!$L:$L,'CRONOGRAMA_CONST+MIGRACAO'!B117)</f>
        <v>22</v>
      </c>
      <c r="E117" s="161">
        <f>(COUNTIFS('Estruturante Móvel'!$M:$M,B114,'Estruturante Móvel'!$C:$C,"&lt;&gt;PREVISTO",'Estruturante Móvel'!$L:$L,'CRONOGRAMA_CONST+MIGRACAO'!B117))</f>
        <v>22</v>
      </c>
      <c r="F117" s="162">
        <f>(COUNTIFS('Estruturante Móvel'!$M:$M,B114,'Estruturante Móvel'!$C:$C,"PREVISTO",'Estruturante Móvel'!$L:$L,'CRONOGRAMA_CONST+MIGRACAO'!B117))</f>
        <v>0</v>
      </c>
      <c r="G117" s="289"/>
      <c r="H117" s="162"/>
      <c r="I117" s="163"/>
      <c r="J117" s="287"/>
      <c r="K117" s="288"/>
      <c r="L117" s="139"/>
      <c r="M117" s="140"/>
      <c r="N117" s="139"/>
      <c r="O117" s="140"/>
      <c r="P117" s="139"/>
      <c r="Q117" s="140"/>
      <c r="R117" s="139"/>
      <c r="S117" s="140"/>
      <c r="T117" s="139"/>
      <c r="U117" s="140"/>
      <c r="V117" s="139"/>
      <c r="W117" s="140"/>
      <c r="X117" s="139"/>
      <c r="Y117" s="140"/>
      <c r="Z117" s="139"/>
      <c r="AA117" s="140"/>
      <c r="AB117" s="139"/>
      <c r="AC117" s="140"/>
      <c r="AD117" s="139"/>
      <c r="AE117" s="140"/>
      <c r="AF117" s="139"/>
      <c r="AG117" s="140"/>
      <c r="AH117" s="139"/>
      <c r="AI117" s="140"/>
      <c r="AJ117" s="139"/>
      <c r="AK117" s="140"/>
      <c r="AL117" s="139"/>
      <c r="AM117" s="140"/>
      <c r="AN117" s="139"/>
      <c r="AO117" s="140"/>
      <c r="AP117" s="139"/>
      <c r="AQ117" s="140"/>
      <c r="AR117" s="139"/>
      <c r="AS117" s="140"/>
      <c r="AT117" s="139"/>
      <c r="AU117" s="140"/>
      <c r="AV117" s="139"/>
      <c r="AW117" s="140"/>
      <c r="AX117" s="139"/>
      <c r="AY117" s="140"/>
      <c r="AZ117" s="139"/>
      <c r="BA117" s="140"/>
      <c r="BB117" s="139"/>
      <c r="BC117" s="140"/>
      <c r="BD117" s="139"/>
      <c r="BE117" s="140"/>
      <c r="BF117" s="139"/>
      <c r="BG117" s="140"/>
      <c r="BH117" s="139"/>
      <c r="BI117" s="140"/>
      <c r="BJ117" s="139"/>
      <c r="BK117" s="140"/>
      <c r="BL117" s="139"/>
      <c r="BM117" s="140"/>
      <c r="BN117" s="139"/>
      <c r="BO117" s="140"/>
      <c r="BP117" s="139"/>
      <c r="BQ117" s="140"/>
      <c r="BR117" s="139"/>
      <c r="BS117" s="140"/>
      <c r="BT117" s="139">
        <f>(COUNTIFS('Estruturante Móvel'!$M:$M,$B117,'Estruturante Móvel'!$AM:$AM,BT$4))-(COUNTIFS('Estruturante Móvel'!$M:$M,$B117,'Estruturante Móvel'!$AM:$AM,BT$4,'Estruturante Móvel'!$AQ:$AQ,"REPARO FO"))</f>
        <v>0</v>
      </c>
      <c r="BU117" s="140">
        <f>(COUNTIFS('Estruturante Móvel'!$M:$M,$B117,'Estruturante Móvel'!$C:$C,"&lt;&gt;PREVISTO",'Estruturante Móvel'!$G:$G,BT$4))</f>
        <v>0</v>
      </c>
      <c r="BV117" s="139">
        <f>(COUNTIFS('Estruturante Móvel'!$M:$M,$B117,'Estruturante Móvel'!$AM:$AM,BV$4))-(COUNTIFS('Estruturante Móvel'!$M:$M,$B117,'Estruturante Móvel'!$AM:$AM,BV$4,'Estruturante Móvel'!$AQ:$AQ,"REPARO FO"))</f>
        <v>0</v>
      </c>
      <c r="BW117" s="140">
        <f>(COUNTIFS('Estruturante Móvel'!$M:$M,$B117,'Estruturante Móvel'!$C:$C,"&lt;&gt;PREVISTO",'Estruturante Móvel'!$G:$G,BV$4))</f>
        <v>0</v>
      </c>
      <c r="BX117" s="139">
        <f>(COUNTIFS('Estruturante Móvel'!$M:$M,$B117,'Estruturante Móvel'!$AM:$AM,BX$4))-(COUNTIFS('Estruturante Móvel'!$M:$M,$B117,'Estruturante Móvel'!$AM:$AM,BX$4,'Estruturante Móvel'!$AQ:$AQ,"REPARO FO"))</f>
        <v>0</v>
      </c>
      <c r="BY117" s="140">
        <f>(COUNTIFS('Estruturante Móvel'!$M:$M,$B117,'Estruturante Móvel'!$C:$C,"&lt;&gt;PREVISTO",'Estruturante Móvel'!$G:$G,BX$4))</f>
        <v>0</v>
      </c>
      <c r="BZ117" s="139">
        <f>(COUNTIFS('Estruturante Móvel'!$M:$M,$B117,'Estruturante Móvel'!$AM:$AM,BZ$4))-(COUNTIFS('Estruturante Móvel'!$M:$M,$B117,'Estruturante Móvel'!$AM:$AM,BZ$4,'Estruturante Móvel'!$AQ:$AQ,"REPARO FO"))</f>
        <v>0</v>
      </c>
      <c r="CA117" s="140">
        <f>(COUNTIFS('Estruturante Móvel'!$M:$M,$B117,'Estruturante Móvel'!$C:$C,"&lt;&gt;PREVISTO",'Estruturante Móvel'!$G:$G,BZ$4))</f>
        <v>0</v>
      </c>
      <c r="CB117" s="139">
        <f>(COUNTIFS('Estruturante Móvel'!$M:$M,$B117,'Estruturante Móvel'!$AM:$AM,CB$4))-(COUNTIFS('Estruturante Móvel'!$M:$M,$B117,'Estruturante Móvel'!$AM:$AM,CB$4,'Estruturante Móvel'!$AQ:$AQ,"REPARO FO"))</f>
        <v>0</v>
      </c>
      <c r="CC117" s="140">
        <f>(COUNTIFS('Estruturante Móvel'!$M:$M,$B117,'Estruturante Móvel'!$C:$C,"&lt;&gt;PREVISTO",'Estruturante Móvel'!$G:$G,CB$4))</f>
        <v>0</v>
      </c>
      <c r="CD117" s="139">
        <f>(COUNTIFS('Estruturante Móvel'!$M:$M,$B117,'Estruturante Móvel'!$AM:$AM,CD$4))-(COUNTIFS('Estruturante Móvel'!$M:$M,$B117,'Estruturante Móvel'!$AM:$AM,CD$4,'Estruturante Móvel'!$AQ:$AQ,"REPARO FO"))</f>
        <v>0</v>
      </c>
      <c r="CE117" s="140">
        <f>(COUNTIFS('Estruturante Móvel'!$M:$M,$B117,'Estruturante Móvel'!$C:$C,"&lt;&gt;PREVISTO",'Estruturante Móvel'!$G:$G,CD$4))</f>
        <v>0</v>
      </c>
      <c r="CF117" s="139">
        <f>(COUNTIFS('Estruturante Móvel'!$M:$M,$B117,'Estruturante Móvel'!$AM:$AM,CF$4))-(COUNTIFS('Estruturante Móvel'!$M:$M,$B117,'Estruturante Móvel'!$AM:$AM,CF$4,'Estruturante Móvel'!$AQ:$AQ,"REPARO FO"))</f>
        <v>0</v>
      </c>
      <c r="CG117" s="140">
        <f>(COUNTIFS('Estruturante Móvel'!$M:$M,$B117,'Estruturante Móvel'!$C:$C,"&lt;&gt;PREVISTO",'Estruturante Móvel'!$G:$G,CF$4))</f>
        <v>0</v>
      </c>
      <c r="CH117" s="139">
        <f>(COUNTIFS('Estruturante Móvel'!$M:$M,$B117,'Estruturante Móvel'!$AM:$AM,CH$4))-(COUNTIFS('Estruturante Móvel'!$M:$M,$B117,'Estruturante Móvel'!$AM:$AM,CH$4,'Estruturante Móvel'!$AQ:$AQ,"REPARO FO"))</f>
        <v>0</v>
      </c>
      <c r="CI117" s="140">
        <f>(COUNTIFS('Estruturante Móvel'!$M:$M,$B117,'Estruturante Móvel'!$C:$C,"&lt;&gt;PREVISTO",'Estruturante Móvel'!$G:$G,CH$4))</f>
        <v>0</v>
      </c>
      <c r="CJ117" s="139">
        <f>(COUNTIFS('Estruturante Móvel'!$M:$M,$B117,'Estruturante Móvel'!$AM:$AM,CJ$4))-(COUNTIFS('Estruturante Móvel'!$M:$M,$B117,'Estruturante Móvel'!$AM:$AM,CJ$4,'Estruturante Móvel'!$AQ:$AQ,"REPARO FO"))</f>
        <v>0</v>
      </c>
      <c r="CK117" s="140">
        <f>(COUNTIFS('Estruturante Móvel'!$M:$M,$B117,'Estruturante Móvel'!$C:$C,"&lt;&gt;PREVISTO",'Estruturante Móvel'!$G:$G,CJ$4))</f>
        <v>0</v>
      </c>
      <c r="CL117" s="139">
        <f>(COUNTIFS('Estruturante Móvel'!$M:$M,$B117,'Estruturante Móvel'!$AM:$AM,CL$4))-(COUNTIFS('Estruturante Móvel'!$M:$M,$B117,'Estruturante Móvel'!$AM:$AM,CL$4,'Estruturante Móvel'!$AQ:$AQ,"REPARO FO"))</f>
        <v>0</v>
      </c>
      <c r="CM117" s="140">
        <f>(COUNTIFS('Estruturante Móvel'!$M:$M,$B117,'Estruturante Móvel'!$C:$C,"&lt;&gt;PREVISTO",'Estruturante Móvel'!$G:$G,CL$4))</f>
        <v>0</v>
      </c>
      <c r="CN117" s="139">
        <f>(COUNTIFS('Estruturante Móvel'!$M:$M,$B117,'Estruturante Móvel'!$AM:$AM,CN$4))-(COUNTIFS('Estruturante Móvel'!$M:$M,$B117,'Estruturante Móvel'!$AM:$AM,CN$4,'Estruturante Móvel'!$AQ:$AQ,"REPARO FO"))</f>
        <v>0</v>
      </c>
      <c r="CO117" s="140">
        <f>(COUNTIFS('Estruturante Móvel'!$M:$M,$B117,'Estruturante Móvel'!$C:$C,"&lt;&gt;PREVISTO",'Estruturante Móvel'!$G:$G,CN$4))</f>
        <v>0</v>
      </c>
      <c r="CP117" s="139">
        <f>(COUNTIFS('Estruturante Móvel'!$M:$M,$B117,'Estruturante Móvel'!$AM:$AM,CP$4))-(COUNTIFS('Estruturante Móvel'!$M:$M,$B117,'Estruturante Móvel'!$AM:$AM,CP$4,'Estruturante Móvel'!$AQ:$AQ,"REPARO FO"))</f>
        <v>0</v>
      </c>
      <c r="CQ117" s="140">
        <f>(COUNTIFS('Estruturante Móvel'!$M:$M,$B117,'Estruturante Móvel'!$C:$C,"&lt;&gt;PREVISTO",'Estruturante Móvel'!$G:$G,CP$4))</f>
        <v>0</v>
      </c>
      <c r="CR117" s="139">
        <f>(COUNTIFS('Estruturante Móvel'!$M:$M,$B117,'Estruturante Móvel'!$AM:$AM,CR$4))-(COUNTIFS('Estruturante Móvel'!$M:$M,$B117,'Estruturante Móvel'!$AM:$AM,CR$4,'Estruturante Móvel'!$AQ:$AQ,"REPARO FO"))</f>
        <v>0</v>
      </c>
      <c r="CS117" s="140">
        <f>(COUNTIFS('Estruturante Móvel'!$M:$M,$B117,'Estruturante Móvel'!$C:$C,"&lt;&gt;PREVISTO",'Estruturante Móvel'!$G:$G,CR$4))</f>
        <v>0</v>
      </c>
      <c r="CT117" s="139">
        <f>(COUNTIFS('Estruturante Móvel'!$M:$M,$B117,'Estruturante Móvel'!$AM:$AM,CT$4))-(COUNTIFS('Estruturante Móvel'!$M:$M,$B117,'Estruturante Móvel'!$AM:$AM,CT$4,'Estruturante Móvel'!$AQ:$AQ,"REPARO FO"))</f>
        <v>0</v>
      </c>
      <c r="CU117" s="140">
        <f>(COUNTIFS('Estruturante Móvel'!$M:$M,$B117,'Estruturante Móvel'!$C:$C,"&lt;&gt;PREVISTO",'Estruturante Móvel'!$G:$G,CT$4))</f>
        <v>0</v>
      </c>
      <c r="CV117" s="139">
        <f>(COUNTIFS('Estruturante Móvel'!$M:$M,$B117,'Estruturante Móvel'!$AM:$AM,CV$4))-(COUNTIFS('Estruturante Móvel'!$M:$M,$B117,'Estruturante Móvel'!$AM:$AM,CV$4,'Estruturante Móvel'!$AQ:$AQ,"REPARO FO"))</f>
        <v>0</v>
      </c>
      <c r="CW117" s="140">
        <f>(COUNTIFS('Estruturante Móvel'!$M:$M,$B117,'Estruturante Móvel'!$C:$C,"&lt;&gt;PREVISTO",'Estruturante Móvel'!$G:$G,CV$4))</f>
        <v>0</v>
      </c>
      <c r="CX117" s="139">
        <f>(COUNTIFS('Estruturante Móvel'!$M:$M,$B117,'Estruturante Móvel'!$AM:$AM,CX$4))-(COUNTIFS('Estruturante Móvel'!$M:$M,$B117,'Estruturante Móvel'!$AM:$AM,CX$4,'Estruturante Móvel'!$AQ:$AQ,"REPARO FO"))</f>
        <v>0</v>
      </c>
      <c r="CY117" s="140">
        <f>(COUNTIFS('Estruturante Móvel'!$M:$M,$B117,'Estruturante Móvel'!$C:$C,"&lt;&gt;PREVISTO",'Estruturante Móvel'!$G:$G,CX$4))</f>
        <v>0</v>
      </c>
      <c r="CZ117" s="139">
        <f>(COUNTIFS('Estruturante Móvel'!$M:$M,$B117,'Estruturante Móvel'!$AM:$AM,CZ$4))-(COUNTIFS('Estruturante Móvel'!$M:$M,$B117,'Estruturante Móvel'!$AM:$AM,CZ$4,'Estruturante Móvel'!$AQ:$AQ,"REPARO FO"))</f>
        <v>0</v>
      </c>
      <c r="DA117" s="140">
        <f>(COUNTIFS('Estruturante Móvel'!$M:$M,$B117,'Estruturante Móvel'!$C:$C,"&lt;&gt;PREVISTO",'Estruturante Móvel'!$G:$G,CZ$4))</f>
        <v>0</v>
      </c>
      <c r="DB117" s="139">
        <f>(COUNTIFS('Estruturante Móvel'!$M:$M,$B117,'Estruturante Móvel'!$AM:$AM,DB$4))-(COUNTIFS('Estruturante Móvel'!$M:$M,$B117,'Estruturante Móvel'!$AM:$AM,DB$4,'Estruturante Móvel'!$AQ:$AQ,"REPARO FO"))</f>
        <v>0</v>
      </c>
      <c r="DC117" s="140">
        <f>(COUNTIFS('Estruturante Móvel'!$M:$M,$B117,'Estruturante Móvel'!$C:$C,"&lt;&gt;PREVISTO",'Estruturante Móvel'!$G:$G,DB$4))</f>
        <v>0</v>
      </c>
      <c r="DD117" s="139">
        <f>(COUNTIFS('Estruturante Móvel'!$M:$M,$B117,'Estruturante Móvel'!$AM:$AM,DD$4))-(COUNTIFS('Estruturante Móvel'!$M:$M,$B117,'Estruturante Móvel'!$AM:$AM,DD$4,'Estruturante Móvel'!$AQ:$AQ,"REPARO FO"))</f>
        <v>0</v>
      </c>
      <c r="DE117" s="140">
        <f>(COUNTIFS('Estruturante Móvel'!$M:$M,$B117,'Estruturante Móvel'!$C:$C,"&lt;&gt;PREVISTO",'Estruturante Móvel'!$G:$G,DD$4))</f>
        <v>0</v>
      </c>
      <c r="DF117" s="139">
        <f>(COUNTIFS('Estruturante Móvel'!$M:$M,$B117,'Estruturante Móvel'!$AM:$AM,DF$4))-(COUNTIFS('Estruturante Móvel'!$M:$M,$B117,'Estruturante Móvel'!$AM:$AM,DF$4,'Estruturante Móvel'!$AQ:$AQ,"REPARO FO"))</f>
        <v>0</v>
      </c>
      <c r="DG117" s="140">
        <f>(COUNTIFS('Estruturante Móvel'!$M:$M,$B117,'Estruturante Móvel'!$C:$C,"&lt;&gt;PREVISTO",'Estruturante Móvel'!$G:$G,DF$4))</f>
        <v>0</v>
      </c>
      <c r="DH117" s="139">
        <f>(COUNTIFS('Estruturante Móvel'!$M:$M,$B117,'Estruturante Móvel'!$AM:$AM,DH$4))-(COUNTIFS('Estruturante Móvel'!$M:$M,$B117,'Estruturante Móvel'!$AM:$AM,DH$4,'Estruturante Móvel'!$AQ:$AQ,"REPARO FO"))</f>
        <v>0</v>
      </c>
      <c r="DI117" s="140">
        <f>(COUNTIFS('Estruturante Móvel'!$M:$M,$B117,'Estruturante Móvel'!$C:$C,"&lt;&gt;PREVISTO",'Estruturante Móvel'!$G:$G,DH$4))</f>
        <v>0</v>
      </c>
      <c r="DJ117" s="139">
        <f>(COUNTIFS('Estruturante Móvel'!$M:$M,$B117,'Estruturante Móvel'!$AM:$AM,DJ$4))-(COUNTIFS('Estruturante Móvel'!$M:$M,$B117,'Estruturante Móvel'!$AM:$AM,DJ$4,'Estruturante Móvel'!$AQ:$AQ,"REPARO FO"))</f>
        <v>0</v>
      </c>
      <c r="DK117" s="140">
        <f>(COUNTIFS('Estruturante Móvel'!$M:$M,$B117,'Estruturante Móvel'!$C:$C,"&lt;&gt;PREVISTO",'Estruturante Móvel'!$G:$G,DJ$4))</f>
        <v>0</v>
      </c>
      <c r="DL117" s="139">
        <f>(COUNTIFS('Estruturante Móvel'!$M:$M,$B117,'Estruturante Móvel'!$AM:$AM,DL$4))-(COUNTIFS('Estruturante Móvel'!$M:$M,$B117,'Estruturante Móvel'!$AM:$AM,DL$4,'Estruturante Móvel'!$AQ:$AQ,"REPARO FO"))</f>
        <v>0</v>
      </c>
      <c r="DM117" s="140">
        <f>(COUNTIFS('Estruturante Móvel'!$M:$M,$B117,'Estruturante Móvel'!$C:$C,"&lt;&gt;PREVISTO",'Estruturante Móvel'!$G:$G,DL$4))</f>
        <v>0</v>
      </c>
      <c r="DN117" s="139">
        <f>(COUNTIFS('Estruturante Móvel'!$M:$M,$B117,'Estruturante Móvel'!$AM:$AM,DN$4))-(COUNTIFS('Estruturante Móvel'!$M:$M,$B117,'Estruturante Móvel'!$AM:$AM,DN$4,'Estruturante Móvel'!$AQ:$AQ,"REPARO FO"))</f>
        <v>0</v>
      </c>
      <c r="DO117" s="140">
        <f>(COUNTIFS('Estruturante Móvel'!$M:$M,$B117,'Estruturante Móvel'!$C:$C,"&lt;&gt;PREVISTO",'Estruturante Móvel'!$G:$G,DN$4))</f>
        <v>0</v>
      </c>
      <c r="DP117" s="139">
        <f>(COUNTIFS('Estruturante Móvel'!$M:$M,$B117,'Estruturante Móvel'!$AM:$AM,DP$4))-(COUNTIFS('Estruturante Móvel'!$M:$M,$B117,'Estruturante Móvel'!$AM:$AM,DP$4,'Estruturante Móvel'!$AQ:$AQ,"REPARO FO"))</f>
        <v>0</v>
      </c>
      <c r="DQ117" s="140">
        <f>(COUNTIFS('Estruturante Móvel'!$M:$M,$B117,'Estruturante Móvel'!$C:$C,"&lt;&gt;PREVISTO",'Estruturante Móvel'!$G:$G,DP$4))</f>
        <v>0</v>
      </c>
      <c r="DR117" s="139">
        <f>(COUNTIFS('Estruturante Móvel'!$M:$M,$B117,'Estruturante Móvel'!$AM:$AM,DR$4))-(COUNTIFS('Estruturante Móvel'!$M:$M,$B117,'Estruturante Móvel'!$AM:$AM,DR$4,'Estruturante Móvel'!$AQ:$AQ,"REPARO FO"))</f>
        <v>0</v>
      </c>
      <c r="DS117" s="140">
        <f>(COUNTIFS('Estruturante Móvel'!$M:$M,$B117,'Estruturante Móvel'!$C:$C,"&lt;&gt;PREVISTO",'Estruturante Móvel'!$G:$G,DR$4))</f>
        <v>0</v>
      </c>
      <c r="DT117" s="139">
        <f>(COUNTIFS('Estruturante Móvel'!$M:$M,$B117,'Estruturante Móvel'!$AM:$AM,DT$4))-(COUNTIFS('Estruturante Móvel'!$M:$M,$B117,'Estruturante Móvel'!$AM:$AM,DT$4,'Estruturante Móvel'!$AQ:$AQ,"REPARO FO"))</f>
        <v>0</v>
      </c>
      <c r="DU117" s="140">
        <f>(COUNTIFS('Estruturante Móvel'!$M:$M,$B117,'Estruturante Móvel'!$C:$C,"&lt;&gt;PREVISTO",'Estruturante Móvel'!$G:$G,DT$4))</f>
        <v>0</v>
      </c>
      <c r="DV117" s="139">
        <f>(COUNTIFS('Estruturante Móvel'!$M:$M,$B117,'Estruturante Móvel'!$AM:$AM,DV$4))-(COUNTIFS('Estruturante Móvel'!$M:$M,$B117,'Estruturante Móvel'!$AM:$AM,DV$4,'Estruturante Móvel'!$AQ:$AQ,"REPARO FO"))</f>
        <v>0</v>
      </c>
      <c r="DW117" s="140">
        <f>(COUNTIFS('Estruturante Móvel'!$M:$M,$B117,'Estruturante Móvel'!$C:$C,"&lt;&gt;PREVISTO",'Estruturante Móvel'!$G:$G,DV$4))</f>
        <v>0</v>
      </c>
      <c r="DX117" s="139">
        <f>(COUNTIFS('Estruturante Móvel'!$M:$M,$B117,'Estruturante Móvel'!$AM:$AM,DX$4))-(COUNTIFS('Estruturante Móvel'!$M:$M,$B117,'Estruturante Móvel'!$AM:$AM,DX$4,'Estruturante Móvel'!$AQ:$AQ,"REPARO FO"))</f>
        <v>0</v>
      </c>
      <c r="DY117" s="140">
        <f>(COUNTIFS('Estruturante Móvel'!$M:$M,$B117,'Estruturante Móvel'!$C:$C,"&lt;&gt;PREVISTO",'Estruturante Móvel'!$G:$G,DX$4))</f>
        <v>0</v>
      </c>
      <c r="DZ117" s="139">
        <f>(COUNTIFS('Estruturante Móvel'!$M:$M,$B117,'Estruturante Móvel'!$AM:$AM,DZ$4))-(COUNTIFS('Estruturante Móvel'!$M:$M,$B117,'Estruturante Móvel'!$AM:$AM,DZ$4,'Estruturante Móvel'!$AQ:$AQ,"REPARO FO"))</f>
        <v>0</v>
      </c>
      <c r="EA117" s="140">
        <f>(COUNTIFS('Estruturante Móvel'!$M:$M,$B117,'Estruturante Móvel'!$C:$C,"&lt;&gt;PREVISTO",'Estruturante Móvel'!$G:$G,DZ$4))</f>
        <v>0</v>
      </c>
      <c r="EB117" s="139">
        <f>(COUNTIFS('Estruturante Móvel'!$M:$M,$B117,'Estruturante Móvel'!$AM:$AM,EB$4))-(COUNTIFS('Estruturante Móvel'!$M:$M,$B117,'Estruturante Móvel'!$AM:$AM,EB$4,'Estruturante Móvel'!$AQ:$AQ,"REPARO FO"))</f>
        <v>0</v>
      </c>
      <c r="EC117" s="140">
        <f>(COUNTIFS('Estruturante Móvel'!$M:$M,$B117,'Estruturante Móvel'!$C:$C,"&lt;&gt;PREVISTO",'Estruturante Móvel'!$G:$G,EB$4))</f>
        <v>0</v>
      </c>
      <c r="ED117" s="139">
        <f>(COUNTIFS('Estruturante Móvel'!$M:$M,$B117,'Estruturante Móvel'!$AM:$AM,ED$4))-(COUNTIFS('Estruturante Móvel'!$M:$M,$B117,'Estruturante Móvel'!$AM:$AM,ED$4,'Estruturante Móvel'!$AQ:$AQ,"REPARO FO"))</f>
        <v>0</v>
      </c>
      <c r="EE117" s="140">
        <f>(COUNTIFS('Estruturante Móvel'!$M:$M,$B117,'Estruturante Móvel'!$C:$C,"&lt;&gt;PREVISTO",'Estruturante Móvel'!$G:$G,ED$4))</f>
        <v>0</v>
      </c>
      <c r="EF117" s="139">
        <f>(COUNTIFS('Estruturante Móvel'!$M:$M,$B117,'Estruturante Móvel'!$AM:$AM,EF$4))-(COUNTIFS('Estruturante Móvel'!$M:$M,$B117,'Estruturante Móvel'!$AM:$AM,EF$4,'Estruturante Móvel'!$AQ:$AQ,"REPARO FO"))</f>
        <v>0</v>
      </c>
      <c r="EG117" s="140">
        <f>(COUNTIFS('Estruturante Móvel'!$M:$M,$B117,'Estruturante Móvel'!$C:$C,"&lt;&gt;PREVISTO",'Estruturante Móvel'!$G:$G,EF$4))</f>
        <v>0</v>
      </c>
      <c r="EH117" s="139">
        <f>(COUNTIFS('Estruturante Móvel'!$M:$M,$B117,'Estruturante Móvel'!$AM:$AM,EH$4))-(COUNTIFS('Estruturante Móvel'!$M:$M,$B117,'Estruturante Móvel'!$AM:$AM,EH$4,'Estruturante Móvel'!$AQ:$AQ,"REPARO FO"))</f>
        <v>0</v>
      </c>
      <c r="EI117" s="140">
        <f>(COUNTIFS('Estruturante Móvel'!$M:$M,$B117,'Estruturante Móvel'!$C:$C,"&lt;&gt;PREVISTO",'Estruturante Móvel'!$G:$G,EH$4))</f>
        <v>0</v>
      </c>
      <c r="EJ117" s="139">
        <f>(COUNTIFS('Estruturante Móvel'!$M:$M,$B117,'Estruturante Móvel'!$AM:$AM,EJ$4))-(COUNTIFS('Estruturante Móvel'!$M:$M,$B117,'Estruturante Móvel'!$AM:$AM,EJ$4,'Estruturante Móvel'!$AQ:$AQ,"REPARO FO"))</f>
        <v>0</v>
      </c>
      <c r="EK117" s="140">
        <f>(COUNTIFS('Estruturante Móvel'!$M:$M,$B117,'Estruturante Móvel'!$C:$C,"&lt;&gt;PREVISTO",'Estruturante Móvel'!$G:$G,EJ$4))</f>
        <v>0</v>
      </c>
      <c r="EL117" s="139">
        <f>(COUNTIFS('Estruturante Móvel'!$M:$M,$B117,'Estruturante Móvel'!$AM:$AM,EL$4))-(COUNTIFS('Estruturante Móvel'!$M:$M,$B117,'Estruturante Móvel'!$AM:$AM,EL$4,'Estruturante Móvel'!$AQ:$AQ,"REPARO FO"))</f>
        <v>0</v>
      </c>
      <c r="EM117" s="140">
        <f>(COUNTIFS('Estruturante Móvel'!$M:$M,$B117,'Estruturante Móvel'!$C:$C,"&lt;&gt;PREVISTO",'Estruturante Móvel'!$G:$G,EL$4))</f>
        <v>0</v>
      </c>
      <c r="EN117" s="139">
        <f>(COUNTIFS('Estruturante Móvel'!$M:$M,$B117,'Estruturante Móvel'!$AM:$AM,EN$4))-(COUNTIFS('Estruturante Móvel'!$M:$M,$B117,'Estruturante Móvel'!$AM:$AM,EN$4,'Estruturante Móvel'!$AQ:$AQ,"REPARO FO"))</f>
        <v>0</v>
      </c>
      <c r="EO117" s="140">
        <f>(COUNTIFS('Estruturante Móvel'!$M:$M,$B117,'Estruturante Móvel'!$C:$C,"&lt;&gt;PREVISTO",'Estruturante Móvel'!$G:$G,EN$4))</f>
        <v>0</v>
      </c>
      <c r="EP117" s="139">
        <f>(COUNTIFS('Estruturante Móvel'!$M:$M,$B117,'Estruturante Móvel'!$AM:$AM,EP$4))-(COUNTIFS('Estruturante Móvel'!$M:$M,$B117,'Estruturante Móvel'!$AM:$AM,EP$4,'Estruturante Móvel'!$AQ:$AQ,"REPARO FO"))</f>
        <v>0</v>
      </c>
      <c r="EQ117" s="140">
        <f>(COUNTIFS('Estruturante Móvel'!$M:$M,$B117,'Estruturante Móvel'!$C:$C,"&lt;&gt;PREVISTO",'Estruturante Móvel'!$G:$G,EP$4))</f>
        <v>0</v>
      </c>
      <c r="ER117" s="139">
        <f>(COUNTIFS('Estruturante Móvel'!$M:$M,$B117,'Estruturante Móvel'!$AM:$AM,ER$4))-(COUNTIFS('Estruturante Móvel'!$M:$M,$B117,'Estruturante Móvel'!$AM:$AM,ER$4,'Estruturante Móvel'!$AQ:$AQ,"REPARO FO"))</f>
        <v>0</v>
      </c>
      <c r="ES117" s="140">
        <f>(COUNTIFS('Estruturante Móvel'!$M:$M,$B117,'Estruturante Móvel'!$C:$C,"&lt;&gt;PREVISTO",'Estruturante Móvel'!$G:$G,ER$4))</f>
        <v>0</v>
      </c>
      <c r="ET117" s="139">
        <f>(COUNTIFS('Estruturante Móvel'!$M:$M,$B117,'Estruturante Móvel'!$AM:$AM,ET$4))-(COUNTIFS('Estruturante Móvel'!$M:$M,$B117,'Estruturante Móvel'!$AM:$AM,ET$4,'Estruturante Móvel'!$AQ:$AQ,"REPARO FO"))</f>
        <v>0</v>
      </c>
      <c r="EU117" s="140">
        <f>(COUNTIFS('Estruturante Móvel'!$M:$M,$B117,'Estruturante Móvel'!$C:$C,"&lt;&gt;PREVISTO",'Estruturante Móvel'!$G:$G,ET$4))</f>
        <v>0</v>
      </c>
      <c r="EV117" s="139">
        <f>(COUNTIFS('Estruturante Móvel'!$M:$M,$B117,'Estruturante Móvel'!$AM:$AM,EV$4))-(COUNTIFS('Estruturante Móvel'!$M:$M,$B117,'Estruturante Móvel'!$AM:$AM,EV$4,'Estruturante Móvel'!$AQ:$AQ,"REPARO FO"))</f>
        <v>0</v>
      </c>
      <c r="EW117" s="140">
        <f>(COUNTIFS('Estruturante Móvel'!$M:$M,$B117,'Estruturante Móvel'!$C:$C,"&lt;&gt;PREVISTO",'Estruturante Móvel'!$G:$G,EV$4))</f>
        <v>0</v>
      </c>
      <c r="EX117" s="139">
        <f>(COUNTIFS('Estruturante Móvel'!$M:$M,$B117,'Estruturante Móvel'!$AM:$AM,EX$4))-(COUNTIFS('Estruturante Móvel'!$M:$M,$B117,'Estruturante Móvel'!$AM:$AM,EX$4,'Estruturante Móvel'!$AQ:$AQ,"REPARO FO"))</f>
        <v>0</v>
      </c>
      <c r="EY117" s="140">
        <f>(COUNTIFS('Estruturante Móvel'!$M:$M,$B117,'Estruturante Móvel'!$C:$C,"&lt;&gt;PREVISTO",'Estruturante Móvel'!$G:$G,EX$4))</f>
        <v>0</v>
      </c>
      <c r="EZ117" s="139">
        <f>(COUNTIFS('Estruturante Móvel'!$M:$M,$B117,'Estruturante Móvel'!$AM:$AM,EZ$4))-(COUNTIFS('Estruturante Móvel'!$M:$M,$B117,'Estruturante Móvel'!$AM:$AM,EZ$4,'Estruturante Móvel'!$AQ:$AQ,"REPARO FO"))</f>
        <v>0</v>
      </c>
      <c r="FA117" s="140">
        <f>(COUNTIFS('Estruturante Móvel'!$M:$M,$B117,'Estruturante Móvel'!$C:$C,"&lt;&gt;PREVISTO",'Estruturante Móvel'!$G:$G,EZ$4))</f>
        <v>0</v>
      </c>
      <c r="FB117" s="139">
        <f>(COUNTIFS('Estruturante Móvel'!$M:$M,$B117,'Estruturante Móvel'!$AM:$AM,FB$4))-(COUNTIFS('Estruturante Móvel'!$M:$M,$B117,'Estruturante Móvel'!$AM:$AM,FB$4,'Estruturante Móvel'!$AQ:$AQ,"REPARO FO"))</f>
        <v>0</v>
      </c>
      <c r="FC117" s="140">
        <f>(COUNTIFS('Estruturante Móvel'!$M:$M,$B117,'Estruturante Móvel'!$C:$C,"&lt;&gt;PREVISTO",'Estruturante Móvel'!$G:$G,FB$4))</f>
        <v>0</v>
      </c>
      <c r="FD117" s="139">
        <f>(COUNTIFS('Estruturante Móvel'!$M:$M,$B117,'Estruturante Móvel'!$AM:$AM,FD$4))-(COUNTIFS('Estruturante Móvel'!$M:$M,$B117,'Estruturante Móvel'!$AM:$AM,FD$4,'Estruturante Móvel'!$AQ:$AQ,"REPARO FO"))</f>
        <v>0</v>
      </c>
      <c r="FE117" s="140">
        <f>(COUNTIFS('Estruturante Móvel'!$M:$M,$B117,'Estruturante Móvel'!$C:$C,"&lt;&gt;PREVISTO",'Estruturante Móvel'!$G:$G,FD$4))</f>
        <v>0</v>
      </c>
      <c r="FF117" s="139">
        <f>(COUNTIFS('Estruturante Móvel'!$M:$M,$B117,'Estruturante Móvel'!$AM:$AM,FF$4))-(COUNTIFS('Estruturante Móvel'!$M:$M,$B117,'Estruturante Móvel'!$AM:$AM,FF$4,'Estruturante Móvel'!$AQ:$AQ,"REPARO FO"))</f>
        <v>0</v>
      </c>
      <c r="FG117" s="140">
        <f>(COUNTIFS('Estruturante Móvel'!$M:$M,$B117,'Estruturante Móvel'!$C:$C,"&lt;&gt;PREVISTO",'Estruturante Móvel'!$G:$G,FF$4))</f>
        <v>0</v>
      </c>
      <c r="FH117" s="139">
        <f>(COUNTIFS('Estruturante Móvel'!$M:$M,$B117,'Estruturante Móvel'!$AM:$AM,FH$4))-(COUNTIFS('Estruturante Móvel'!$M:$M,$B117,'Estruturante Móvel'!$AM:$AM,FH$4,'Estruturante Móvel'!$AQ:$AQ,"REPARO FO"))</f>
        <v>0</v>
      </c>
      <c r="FI117" s="140">
        <f>(COUNTIFS('Estruturante Móvel'!$M:$M,$B117,'Estruturante Móvel'!$C:$C,"&lt;&gt;PREVISTO",'Estruturante Móvel'!$G:$G,FH$4))</f>
        <v>0</v>
      </c>
      <c r="FJ117" s="139">
        <f>(COUNTIFS('Estruturante Móvel'!$M:$M,$B117,'Estruturante Móvel'!$AM:$AM,FJ$4))-(COUNTIFS('Estruturante Móvel'!$M:$M,$B117,'Estruturante Móvel'!$AM:$AM,FJ$4,'Estruturante Móvel'!$AQ:$AQ,"REPARO FO"))</f>
        <v>0</v>
      </c>
      <c r="FK117" s="140">
        <f>(COUNTIFS('Estruturante Móvel'!$M:$M,$B117,'Estruturante Móvel'!$C:$C,"&lt;&gt;PREVISTO",'Estruturante Móvel'!$G:$G,FJ$4))</f>
        <v>0</v>
      </c>
      <c r="FL117" s="139">
        <f>(COUNTIFS('Estruturante Móvel'!$M:$M,$B117,'Estruturante Móvel'!$AM:$AM,FL$4))-(COUNTIFS('Estruturante Móvel'!$M:$M,$B117,'Estruturante Móvel'!$AM:$AM,FL$4,'Estruturante Móvel'!$AQ:$AQ,"REPARO FO"))</f>
        <v>0</v>
      </c>
      <c r="FM117" s="140">
        <f>(COUNTIFS('Estruturante Móvel'!$M:$M,$B117,'Estruturante Móvel'!$C:$C,"&lt;&gt;PREVISTO",'Estruturante Móvel'!$G:$G,FL$4))</f>
        <v>0</v>
      </c>
      <c r="FN117" s="139">
        <f>(COUNTIFS('Estruturante Móvel'!$M:$M,$B117,'Estruturante Móvel'!$AM:$AM,FN$4))-(COUNTIFS('Estruturante Móvel'!$M:$M,$B117,'Estruturante Móvel'!$AM:$AM,FN$4,'Estruturante Móvel'!$AQ:$AQ,"REPARO FO"))</f>
        <v>0</v>
      </c>
      <c r="FO117" s="140">
        <f>(COUNTIFS('Estruturante Móvel'!$M:$M,$B117,'Estruturante Móvel'!$C:$C,"&lt;&gt;PREVISTO",'Estruturante Móvel'!$G:$G,FN$4))</f>
        <v>0</v>
      </c>
      <c r="FP117" s="139">
        <f>(COUNTIFS('Estruturante Móvel'!$M:$M,$B117,'Estruturante Móvel'!$AM:$AM,FP$4))-(COUNTIFS('Estruturante Móvel'!$M:$M,$B117,'Estruturante Móvel'!$AM:$AM,FP$4,'Estruturante Móvel'!$AQ:$AQ,"REPARO FO"))</f>
        <v>0</v>
      </c>
      <c r="FQ117" s="140">
        <f>(COUNTIFS('Estruturante Móvel'!$M:$M,$B117,'Estruturante Móvel'!$C:$C,"&lt;&gt;PREVISTO",'Estruturante Móvel'!$G:$G,FP$4))</f>
        <v>0</v>
      </c>
      <c r="FR117" s="139">
        <f>(COUNTIFS('Estruturante Móvel'!$M:$M,$B117,'Estruturante Móvel'!$AM:$AM,FR$4))-(COUNTIFS('Estruturante Móvel'!$M:$M,$B117,'Estruturante Móvel'!$AM:$AM,FR$4,'Estruturante Móvel'!$AQ:$AQ,"REPARO FO"))</f>
        <v>0</v>
      </c>
      <c r="FS117" s="140">
        <f>(COUNTIFS('Estruturante Móvel'!$M:$M,$B117,'Estruturante Móvel'!$C:$C,"&lt;&gt;PREVISTO",'Estruturante Móvel'!$G:$G,FR$4))</f>
        <v>0</v>
      </c>
      <c r="FT117" s="139">
        <f>(COUNTIFS('Estruturante Móvel'!$M:$M,$B117,'Estruturante Móvel'!$AM:$AM,FT$4))-(COUNTIFS('Estruturante Móvel'!$M:$M,$B117,'Estruturante Móvel'!$AM:$AM,FT$4,'Estruturante Móvel'!$AQ:$AQ,"REPARO FO"))</f>
        <v>0</v>
      </c>
      <c r="FU117" s="140">
        <f>(COUNTIFS('Estruturante Móvel'!$M:$M,$B117,'Estruturante Móvel'!$C:$C,"&lt;&gt;PREVISTO",'Estruturante Móvel'!$G:$G,FT$4))</f>
        <v>0</v>
      </c>
      <c r="FV117" s="139">
        <f>(COUNTIFS('Estruturante Móvel'!$M:$M,$B117,'Estruturante Móvel'!$AM:$AM,FV$4))-(COUNTIFS('Estruturante Móvel'!$M:$M,$B117,'Estruturante Móvel'!$AM:$AM,FV$4,'Estruturante Móvel'!$AQ:$AQ,"REPARO FO"))</f>
        <v>0</v>
      </c>
      <c r="FW117" s="140">
        <f>(COUNTIFS('Estruturante Móvel'!$M:$M,$B117,'Estruturante Móvel'!$C:$C,"&lt;&gt;PREVISTO",'Estruturante Móvel'!$G:$G,FV$4))</f>
        <v>0</v>
      </c>
      <c r="FX117" s="139">
        <f>(COUNTIFS('Estruturante Móvel'!$M:$M,$B117,'Estruturante Móvel'!$AM:$AM,FX$4))-(COUNTIFS('Estruturante Móvel'!$M:$M,$B117,'Estruturante Móvel'!$AM:$AM,FX$4,'Estruturante Móvel'!$AQ:$AQ,"REPARO FO"))</f>
        <v>0</v>
      </c>
      <c r="FY117" s="140">
        <f>(COUNTIFS('Estruturante Móvel'!$M:$M,$B117,'Estruturante Móvel'!$C:$C,"&lt;&gt;PREVISTO",'Estruturante Móvel'!$G:$G,FX$4))</f>
        <v>0</v>
      </c>
      <c r="FZ117" s="139">
        <f>(COUNTIFS('Estruturante Móvel'!$M:$M,$B117,'Estruturante Móvel'!$AM:$AM,FZ$4))-(COUNTIFS('Estruturante Móvel'!$M:$M,$B117,'Estruturante Móvel'!$AM:$AM,FZ$4,'Estruturante Móvel'!$AQ:$AQ,"REPARO FO"))</f>
        <v>0</v>
      </c>
      <c r="GA117" s="140">
        <f>(COUNTIFS('Estruturante Móvel'!$M:$M,$B117,'Estruturante Móvel'!$C:$C,"&lt;&gt;PREVISTO",'Estruturante Móvel'!$G:$G,FZ$4))</f>
        <v>0</v>
      </c>
      <c r="GB117" s="139">
        <f>(COUNTIFS('Estruturante Móvel'!$M:$M,$B117,'Estruturante Móvel'!$AM:$AM,GB$4))-(COUNTIFS('Estruturante Móvel'!$M:$M,$B117,'Estruturante Móvel'!$AM:$AM,GB$4,'Estruturante Móvel'!$AQ:$AQ,"REPARO FO"))</f>
        <v>0</v>
      </c>
      <c r="GC117" s="140">
        <f>(COUNTIFS('Estruturante Móvel'!$M:$M,$B117,'Estruturante Móvel'!$C:$C,"&lt;&gt;PREVISTO",'Estruturante Móvel'!$G:$G,GB$4))</f>
        <v>0</v>
      </c>
      <c r="GD117" s="139">
        <f>(COUNTIFS('Estruturante Móvel'!$M:$M,$B117,'Estruturante Móvel'!$AM:$AM,GD$4))-(COUNTIFS('Estruturante Móvel'!$M:$M,$B117,'Estruturante Móvel'!$AM:$AM,GD$4,'Estruturante Móvel'!$AQ:$AQ,"REPARO FO"))</f>
        <v>0</v>
      </c>
      <c r="GE117" s="140">
        <f>(COUNTIFS('Estruturante Móvel'!$M:$M,$B117,'Estruturante Móvel'!$C:$C,"&lt;&gt;PREVISTO",'Estruturante Móvel'!$G:$G,GD$4))</f>
        <v>0</v>
      </c>
      <c r="GF117" s="139">
        <f>(COUNTIFS('Estruturante Móvel'!$M:$M,$B117,'Estruturante Móvel'!$AM:$AM,GF$4))-(COUNTIFS('Estruturante Móvel'!$M:$M,$B117,'Estruturante Móvel'!$AM:$AM,GF$4,'Estruturante Móvel'!$AQ:$AQ,"REPARO FO"))</f>
        <v>0</v>
      </c>
      <c r="GG117" s="140">
        <f>(COUNTIFS('Estruturante Móvel'!$M:$M,$B117,'Estruturante Móvel'!$C:$C,"&lt;&gt;PREVISTO",'Estruturante Móvel'!$G:$G,GF$4))</f>
        <v>0</v>
      </c>
      <c r="GH117" s="139">
        <f>(COUNTIFS('Estruturante Móvel'!$M:$M,$B117,'Estruturante Móvel'!$AM:$AM,GH$4))-(COUNTIFS('Estruturante Móvel'!$M:$M,$B117,'Estruturante Móvel'!$AM:$AM,GH$4,'Estruturante Móvel'!$AQ:$AQ,"REPARO FO"))</f>
        <v>0</v>
      </c>
      <c r="GI117" s="140">
        <f>(COUNTIFS('Estruturante Móvel'!$M:$M,$B117,'Estruturante Móvel'!$C:$C,"&lt;&gt;PREVISTO",'Estruturante Móvel'!$G:$G,GH$4))</f>
        <v>0</v>
      </c>
      <c r="GJ117" s="139">
        <f>(COUNTIFS('Estruturante Móvel'!$M:$M,$B117,'Estruturante Móvel'!$AM:$AM,GJ$4))-(COUNTIFS('Estruturante Móvel'!$M:$M,$B117,'Estruturante Móvel'!$AM:$AM,GJ$4,'Estruturante Móvel'!$AQ:$AQ,"REPARO FO"))</f>
        <v>0</v>
      </c>
      <c r="GK117" s="140">
        <f>(COUNTIFS('Estruturante Móvel'!$M:$M,$B117,'Estruturante Móvel'!$C:$C,"&lt;&gt;PREVISTO",'Estruturante Móvel'!$G:$G,GJ$4))</f>
        <v>0</v>
      </c>
      <c r="GL117" s="139">
        <f>(COUNTIFS('Estruturante Móvel'!$M:$M,$B117,'Estruturante Móvel'!$AM:$AM,GL$4))-(COUNTIFS('Estruturante Móvel'!$M:$M,$B117,'Estruturante Móvel'!$AM:$AM,GL$4,'Estruturante Móvel'!$AQ:$AQ,"REPARO FO"))</f>
        <v>0</v>
      </c>
      <c r="GM117" s="140">
        <f>(COUNTIFS('Estruturante Móvel'!$M:$M,$B117,'Estruturante Móvel'!$C:$C,"&lt;&gt;PREVISTO",'Estruturante Móvel'!$G:$G,GL$4))</f>
        <v>0</v>
      </c>
      <c r="GN117" s="139">
        <f>(COUNTIFS('Estruturante Móvel'!$M:$M,$B117,'Estruturante Móvel'!$AM:$AM,GN$4))-(COUNTIFS('Estruturante Móvel'!$M:$M,$B117,'Estruturante Móvel'!$AM:$AM,GN$4,'Estruturante Móvel'!$AQ:$AQ,"REPARO FO"))</f>
        <v>0</v>
      </c>
      <c r="GO117" s="140">
        <f>(COUNTIFS('Estruturante Móvel'!$M:$M,$B117,'Estruturante Móvel'!$C:$C,"&lt;&gt;PREVISTO",'Estruturante Móvel'!$G:$G,GN$4))</f>
        <v>0</v>
      </c>
      <c r="GP117" s="139">
        <f>(COUNTIFS('Estruturante Móvel'!$M:$M,$B117,'Estruturante Móvel'!$AM:$AM,GP$4))-(COUNTIFS('Estruturante Móvel'!$M:$M,$B117,'Estruturante Móvel'!$AM:$AM,GP$4,'Estruturante Móvel'!$AQ:$AQ,"REPARO FO"))</f>
        <v>0</v>
      </c>
      <c r="GQ117" s="140">
        <f>(COUNTIFS('Estruturante Móvel'!$M:$M,$B117,'Estruturante Móvel'!$C:$C,"&lt;&gt;PREVISTO",'Estruturante Móvel'!$G:$G,GP$4))</f>
        <v>0</v>
      </c>
      <c r="GR117" s="139">
        <f>(COUNTIFS('Estruturante Móvel'!$M:$M,$B117,'Estruturante Móvel'!$AM:$AM,GR$4))-(COUNTIFS('Estruturante Móvel'!$M:$M,$B117,'Estruturante Móvel'!$AM:$AM,GR$4,'Estruturante Móvel'!$AQ:$AQ,"REPARO FO"))</f>
        <v>0</v>
      </c>
      <c r="GS117" s="140">
        <f>(COUNTIFS('Estruturante Móvel'!$M:$M,$B117,'Estruturante Móvel'!$C:$C,"&lt;&gt;PREVISTO",'Estruturante Móvel'!$G:$G,GR$4))</f>
        <v>0</v>
      </c>
      <c r="GT117" s="139">
        <f>(COUNTIFS('Estruturante Móvel'!$M:$M,$B117,'Estruturante Móvel'!$AM:$AM,GT$4))-(COUNTIFS('Estruturante Móvel'!$M:$M,$B117,'Estruturante Móvel'!$AM:$AM,GT$4,'Estruturante Móvel'!$AQ:$AQ,"REPARO FO"))</f>
        <v>0</v>
      </c>
      <c r="GU117" s="140">
        <f>(COUNTIFS('Estruturante Móvel'!$M:$M,$B117,'Estruturante Móvel'!$C:$C,"&lt;&gt;PREVISTO",'Estruturante Móvel'!$G:$G,GT$4))</f>
        <v>0</v>
      </c>
      <c r="GV117" s="139">
        <f>(COUNTIFS('Estruturante Móvel'!$M:$M,$B117,'Estruturante Móvel'!$AM:$AM,GV$4))-(COUNTIFS('Estruturante Móvel'!$M:$M,$B117,'Estruturante Móvel'!$AM:$AM,GV$4,'Estruturante Móvel'!$AQ:$AQ,"REPARO FO"))</f>
        <v>0</v>
      </c>
      <c r="GW117" s="140">
        <f>(COUNTIFS('Estruturante Móvel'!$M:$M,$B117,'Estruturante Móvel'!$C:$C,"&lt;&gt;PREVISTO",'Estruturante Móvel'!$G:$G,GV$4))</f>
        <v>0</v>
      </c>
      <c r="GX117" s="139">
        <f>(COUNTIFS('Estruturante Móvel'!$M:$M,$B117,'Estruturante Móvel'!$AM:$AM,GX$4))-(COUNTIFS('Estruturante Móvel'!$M:$M,$B117,'Estruturante Móvel'!$AM:$AM,GX$4,'Estruturante Móvel'!$AQ:$AQ,"REPARO FO"))</f>
        <v>0</v>
      </c>
      <c r="GY117" s="140">
        <f>(COUNTIFS('Estruturante Móvel'!$M:$M,$B117,'Estruturante Móvel'!$C:$C,"&lt;&gt;PREVISTO",'Estruturante Móvel'!$G:$G,GX$4))</f>
        <v>0</v>
      </c>
      <c r="GZ117" s="139">
        <f>(COUNTIFS('Estruturante Móvel'!$M:$M,$B117,'Estruturante Móvel'!$AM:$AM,GZ$4))-(COUNTIFS('Estruturante Móvel'!$M:$M,$B117,'Estruturante Móvel'!$AM:$AM,GZ$4,'Estruturante Móvel'!$AQ:$AQ,"REPARO FO"))</f>
        <v>0</v>
      </c>
      <c r="HA117" s="140">
        <f>(COUNTIFS('Estruturante Móvel'!$M:$M,$B117,'Estruturante Móvel'!$C:$C,"&lt;&gt;PREVISTO",'Estruturante Móvel'!$G:$G,GZ$4))</f>
        <v>0</v>
      </c>
      <c r="HB117" s="139">
        <f>(COUNTIFS('Estruturante Móvel'!$M:$M,$B117,'Estruturante Móvel'!$AM:$AM,HB$4))-(COUNTIFS('Estruturante Móvel'!$M:$M,$B117,'Estruturante Móvel'!$AM:$AM,HB$4,'Estruturante Móvel'!$AQ:$AQ,"REPARO FO"))</f>
        <v>0</v>
      </c>
      <c r="HC117" s="140">
        <f>(COUNTIFS('Estruturante Móvel'!$M:$M,$B117,'Estruturante Móvel'!$C:$C,"&lt;&gt;PREVISTO",'Estruturante Móvel'!$G:$G,HB$4))</f>
        <v>0</v>
      </c>
      <c r="HD117" s="139">
        <f>(COUNTIFS('Estruturante Móvel'!$M:$M,$B117,'Estruturante Móvel'!$AM:$AM,HD$4))-(COUNTIFS('Estruturante Móvel'!$M:$M,$B117,'Estruturante Móvel'!$AM:$AM,HD$4,'Estruturante Móvel'!$AQ:$AQ,"REPARO FO"))</f>
        <v>0</v>
      </c>
      <c r="HE117" s="140">
        <f>(COUNTIFS('Estruturante Móvel'!$M:$M,$B117,'Estruturante Móvel'!$C:$C,"&lt;&gt;PREVISTO",'Estruturante Móvel'!$G:$G,HD$4))</f>
        <v>0</v>
      </c>
      <c r="HF117" s="139">
        <f>(COUNTIFS('Estruturante Móvel'!$M:$M,$B117,'Estruturante Móvel'!$AM:$AM,HF$4))-(COUNTIFS('Estruturante Móvel'!$M:$M,$B117,'Estruturante Móvel'!$AM:$AM,HF$4,'Estruturante Móvel'!$AQ:$AQ,"REPARO FO"))</f>
        <v>0</v>
      </c>
      <c r="HG117" s="140">
        <f>(COUNTIFS('Estruturante Móvel'!$M:$M,$B117,'Estruturante Móvel'!$C:$C,"&lt;&gt;PREVISTO",'Estruturante Móvel'!$G:$G,HF$4))</f>
        <v>0</v>
      </c>
      <c r="HH117" s="139">
        <f>(COUNTIFS('Estruturante Móvel'!$M:$M,$B117,'Estruturante Móvel'!$AM:$AM,HH$4))-(COUNTIFS('Estruturante Móvel'!$M:$M,$B117,'Estruturante Móvel'!$AM:$AM,HH$4,'Estruturante Móvel'!$AQ:$AQ,"REPARO FO"))</f>
        <v>0</v>
      </c>
      <c r="HI117" s="140">
        <f>(COUNTIFS('Estruturante Móvel'!$M:$M,$B117,'Estruturante Móvel'!$C:$C,"&lt;&gt;PREVISTO",'Estruturante Móvel'!$G:$G,HH$4))</f>
        <v>0</v>
      </c>
      <c r="HJ117" s="139">
        <f>(COUNTIFS('Estruturante Móvel'!$M:$M,$B117,'Estruturante Móvel'!$AM:$AM,HJ$4))-(COUNTIFS('Estruturante Móvel'!$M:$M,$B117,'Estruturante Móvel'!$AM:$AM,HJ$4,'Estruturante Móvel'!$AQ:$AQ,"REPARO FO"))</f>
        <v>0</v>
      </c>
      <c r="HK117" s="140">
        <f>(COUNTIFS('Estruturante Móvel'!$M:$M,$B117,'Estruturante Móvel'!$C:$C,"&lt;&gt;PREVISTO",'Estruturante Móvel'!$G:$G,HJ$4))</f>
        <v>0</v>
      </c>
      <c r="HL117" s="139">
        <f>(COUNTIFS('Estruturante Móvel'!$M:$M,$B117,'Estruturante Móvel'!$AM:$AM,HL$4))-(COUNTIFS('Estruturante Móvel'!$M:$M,$B117,'Estruturante Móvel'!$AM:$AM,HL$4,'Estruturante Móvel'!$AQ:$AQ,"REPARO FO"))</f>
        <v>0</v>
      </c>
      <c r="HM117" s="140">
        <f>(COUNTIFS('Estruturante Móvel'!$M:$M,$B117,'Estruturante Móvel'!$C:$C,"&lt;&gt;PREVISTO",'Estruturante Móvel'!$G:$G,HL$4))</f>
        <v>0</v>
      </c>
      <c r="HN117" s="139">
        <f>(COUNTIFS('Estruturante Móvel'!$M:$M,$B117,'Estruturante Móvel'!$AM:$AM,HN$4))-(COUNTIFS('Estruturante Móvel'!$M:$M,$B117,'Estruturante Móvel'!$AM:$AM,HN$4,'Estruturante Móvel'!$AQ:$AQ,"REPARO FO"))</f>
        <v>0</v>
      </c>
      <c r="HO117" s="140">
        <f>(COUNTIFS('Estruturante Móvel'!$M:$M,$B117,'Estruturante Móvel'!$C:$C,"&lt;&gt;PREVISTO",'Estruturante Móvel'!$G:$G,HN$4))</f>
        <v>0</v>
      </c>
      <c r="HP117" s="139">
        <f>(COUNTIFS('Estruturante Móvel'!$M:$M,$B117,'Estruturante Móvel'!$AM:$AM,HP$4))-(COUNTIFS('Estruturante Móvel'!$M:$M,$B117,'Estruturante Móvel'!$AM:$AM,HP$4,'Estruturante Móvel'!$AQ:$AQ,"REPARO FO"))</f>
        <v>0</v>
      </c>
      <c r="HQ117" s="140">
        <f>(COUNTIFS('Estruturante Móvel'!$M:$M,$B117,'Estruturante Móvel'!$C:$C,"&lt;&gt;PREVISTO",'Estruturante Móvel'!$G:$G,HP$4))</f>
        <v>0</v>
      </c>
      <c r="HR117" s="139">
        <f>(COUNTIFS('Estruturante Móvel'!$M:$M,$B117,'Estruturante Móvel'!$AM:$AM,HR$4))-(COUNTIFS('Estruturante Móvel'!$M:$M,$B117,'Estruturante Móvel'!$AM:$AM,HR$4,'Estruturante Móvel'!$AQ:$AQ,"REPARO FO"))</f>
        <v>0</v>
      </c>
      <c r="HS117" s="140">
        <f>(COUNTIFS('Estruturante Móvel'!$M:$M,$B117,'Estruturante Móvel'!$C:$C,"&lt;&gt;PREVISTO",'Estruturante Móvel'!$G:$G,HR$4))</f>
        <v>0</v>
      </c>
      <c r="HT117" s="139">
        <f>(COUNTIFS('Estruturante Móvel'!$M:$M,$B117,'Estruturante Móvel'!$AM:$AM,HT$4))-(COUNTIFS('Estruturante Móvel'!$M:$M,$B117,'Estruturante Móvel'!$AM:$AM,HT$4,'Estruturante Móvel'!$AQ:$AQ,"REPARO FO"))</f>
        <v>0</v>
      </c>
      <c r="HU117" s="140">
        <f>(COUNTIFS('Estruturante Móvel'!$M:$M,$B117,'Estruturante Móvel'!$C:$C,"&lt;&gt;PREVISTO",'Estruturante Móvel'!$G:$G,HT$4))</f>
        <v>0</v>
      </c>
      <c r="HV117" s="139">
        <f>(COUNTIFS('Estruturante Móvel'!$M:$M,$B117,'Estruturante Móvel'!$AM:$AM,HV$4))-(COUNTIFS('Estruturante Móvel'!$M:$M,$B117,'Estruturante Móvel'!$AM:$AM,HV$4,'Estruturante Móvel'!$AQ:$AQ,"REPARO FO"))</f>
        <v>0</v>
      </c>
      <c r="HW117" s="140">
        <f>(COUNTIFS('Estruturante Móvel'!$M:$M,$B117,'Estruturante Móvel'!$C:$C,"&lt;&gt;PREVISTO",'Estruturante Móvel'!$G:$G,HV$4))</f>
        <v>0</v>
      </c>
      <c r="HX117" s="139">
        <f>(COUNTIFS('Estruturante Móvel'!$M:$M,$B117,'Estruturante Móvel'!$AM:$AM,HX$4))-(COUNTIFS('Estruturante Móvel'!$M:$M,$B117,'Estruturante Móvel'!$AM:$AM,HX$4,'Estruturante Móvel'!$AQ:$AQ,"REPARO FO"))</f>
        <v>0</v>
      </c>
      <c r="HY117" s="140">
        <f>(COUNTIFS('Estruturante Móvel'!$M:$M,$B117,'Estruturante Móvel'!$C:$C,"&lt;&gt;PREVISTO",'Estruturante Móvel'!$G:$G,HX$4))</f>
        <v>0</v>
      </c>
      <c r="HZ117" s="139">
        <f>(COUNTIFS('Estruturante Móvel'!$M:$M,$B117,'Estruturante Móvel'!$AM:$AM,HZ$4))-(COUNTIFS('Estruturante Móvel'!$M:$M,$B117,'Estruturante Móvel'!$AM:$AM,HZ$4,'Estruturante Móvel'!$AQ:$AQ,"REPARO FO"))</f>
        <v>0</v>
      </c>
      <c r="IA117" s="140">
        <f>(COUNTIFS('Estruturante Móvel'!$M:$M,$B117,'Estruturante Móvel'!$C:$C,"&lt;&gt;PREVISTO",'Estruturante Móvel'!$G:$G,HZ$4))</f>
        <v>0</v>
      </c>
      <c r="IB117" s="139">
        <f>(COUNTIFS('Estruturante Móvel'!$M:$M,$B117,'Estruturante Móvel'!$AM:$AM,IB$4))-(COUNTIFS('Estruturante Móvel'!$M:$M,$B117,'Estruturante Móvel'!$AM:$AM,IB$4,'Estruturante Móvel'!$AQ:$AQ,"REPARO FO"))</f>
        <v>0</v>
      </c>
      <c r="IC117" s="140">
        <f>(COUNTIFS('Estruturante Móvel'!$M:$M,$B117,'Estruturante Móvel'!$C:$C,"&lt;&gt;PREVISTO",'Estruturante Móvel'!$G:$G,IB$4))</f>
        <v>0</v>
      </c>
      <c r="ID117" s="139">
        <f>(COUNTIFS('Estruturante Móvel'!$M:$M,$B117,'Estruturante Móvel'!$AM:$AM,ID$4))-(COUNTIFS('Estruturante Móvel'!$M:$M,$B117,'Estruturante Móvel'!$AM:$AM,ID$4,'Estruturante Móvel'!$AQ:$AQ,"REPARO FO"))</f>
        <v>0</v>
      </c>
      <c r="IE117" s="140">
        <f>(COUNTIFS('Estruturante Móvel'!$M:$M,$B117,'Estruturante Móvel'!$C:$C,"&lt;&gt;PREVISTO",'Estruturante Móvel'!$G:$G,ID$4))</f>
        <v>0</v>
      </c>
      <c r="IF117" s="139">
        <f>(COUNTIFS('Estruturante Móvel'!$M:$M,$B117,'Estruturante Móvel'!$AM:$AM,IF$4))-(COUNTIFS('Estruturante Móvel'!$M:$M,$B117,'Estruturante Móvel'!$AM:$AM,IF$4,'Estruturante Móvel'!$AQ:$AQ,"REPARO FO"))</f>
        <v>0</v>
      </c>
      <c r="IG117" s="140">
        <f>(COUNTIFS('Estruturante Móvel'!$M:$M,$B117,'Estruturante Móvel'!$C:$C,"&lt;&gt;PREVISTO",'Estruturante Móvel'!$G:$G,IF$4))</f>
        <v>0</v>
      </c>
      <c r="IH117" s="139">
        <f>(COUNTIFS('Estruturante Móvel'!$M:$M,$B117,'Estruturante Móvel'!$AM:$AM,IH$4))-(COUNTIFS('Estruturante Móvel'!$M:$M,$B117,'Estruturante Móvel'!$AM:$AM,IH$4,'Estruturante Móvel'!$AQ:$AQ,"REPARO FO"))</f>
        <v>0</v>
      </c>
      <c r="II117" s="140">
        <f>(COUNTIFS('Estruturante Móvel'!$M:$M,$B117,'Estruturante Móvel'!$C:$C,"&lt;&gt;PREVISTO",'Estruturante Móvel'!$G:$G,IH$4))</f>
        <v>0</v>
      </c>
      <c r="IJ117" s="139">
        <f>(COUNTIFS('Estruturante Móvel'!$M:$M,$B117,'Estruturante Móvel'!$AM:$AM,IJ$4))-(COUNTIFS('Estruturante Móvel'!$M:$M,$B117,'Estruturante Móvel'!$AM:$AM,IJ$4,'Estruturante Móvel'!$AQ:$AQ,"REPARO FO"))</f>
        <v>0</v>
      </c>
      <c r="IK117" s="140">
        <f>(COUNTIFS('Estruturante Móvel'!$M:$M,$B117,'Estruturante Móvel'!$C:$C,"&lt;&gt;PREVISTO",'Estruturante Móvel'!$G:$G,IJ$4))</f>
        <v>0</v>
      </c>
      <c r="IL117" s="139">
        <f>(COUNTIFS('Estruturante Móvel'!$M:$M,$B117,'Estruturante Móvel'!$AM:$AM,IL$4))-(COUNTIFS('Estruturante Móvel'!$M:$M,$B117,'Estruturante Móvel'!$AM:$AM,IL$4,'Estruturante Móvel'!$AQ:$AQ,"REPARO FO"))</f>
        <v>0</v>
      </c>
      <c r="IM117" s="140">
        <f>(COUNTIFS('Estruturante Móvel'!$M:$M,$B117,'Estruturante Móvel'!$C:$C,"&lt;&gt;PREVISTO",'Estruturante Móvel'!$G:$G,IL$4))</f>
        <v>0</v>
      </c>
      <c r="IN117" s="139">
        <f>(COUNTIFS('Estruturante Móvel'!$M:$M,$B117,'Estruturante Móvel'!$AM:$AM,IN$4))-(COUNTIFS('Estruturante Móvel'!$M:$M,$B117,'Estruturante Móvel'!$AM:$AM,IN$4,'Estruturante Móvel'!$AQ:$AQ,"REPARO FO"))</f>
        <v>0</v>
      </c>
      <c r="IO117" s="140">
        <f>(COUNTIFS('Estruturante Móvel'!$M:$M,$B117,'Estruturante Móvel'!$C:$C,"&lt;&gt;PREVISTO",'Estruturante Móvel'!$G:$G,IN$4))</f>
        <v>0</v>
      </c>
      <c r="IP117" s="139">
        <f>(COUNTIFS('Estruturante Móvel'!$M:$M,$B117,'Estruturante Móvel'!$AM:$AM,IP$4))-(COUNTIFS('Estruturante Móvel'!$M:$M,$B117,'Estruturante Móvel'!$AM:$AM,IP$4,'Estruturante Móvel'!$AQ:$AQ,"REPARO FO"))</f>
        <v>0</v>
      </c>
      <c r="IQ117" s="140">
        <f>(COUNTIFS('Estruturante Móvel'!$M:$M,$B117,'Estruturante Móvel'!$C:$C,"&lt;&gt;PREVISTO",'Estruturante Móvel'!$G:$G,IP$4))</f>
        <v>0</v>
      </c>
      <c r="IR117" s="139">
        <f>(COUNTIFS('Estruturante Móvel'!$M:$M,$B117,'Estruturante Móvel'!$AM:$AM,IR$4))-(COUNTIFS('Estruturante Móvel'!$M:$M,$B117,'Estruturante Móvel'!$AM:$AM,IR$4,'Estruturante Móvel'!$AQ:$AQ,"REPARO FO"))</f>
        <v>0</v>
      </c>
      <c r="IS117" s="140">
        <f>(COUNTIFS('Estruturante Móvel'!$M:$M,$B117,'Estruturante Móvel'!$C:$C,"&lt;&gt;PREVISTO",'Estruturante Móvel'!$G:$G,IR$4))</f>
        <v>0</v>
      </c>
      <c r="IT117" s="139">
        <f>(COUNTIFS('Estruturante Móvel'!$M:$M,$B117,'Estruturante Móvel'!$AM:$AM,IT$4))-(COUNTIFS('Estruturante Móvel'!$M:$M,$B117,'Estruturante Móvel'!$AM:$AM,IT$4,'Estruturante Móvel'!$AQ:$AQ,"REPARO FO"))</f>
        <v>0</v>
      </c>
      <c r="IU117" s="140">
        <f>(COUNTIFS('Estruturante Móvel'!$M:$M,$B117,'Estruturante Móvel'!$C:$C,"&lt;&gt;PREVISTO",'Estruturante Móvel'!$G:$G,IT$4))</f>
        <v>0</v>
      </c>
      <c r="IV117" s="139">
        <f>(COUNTIFS('Estruturante Móvel'!$M:$M,$B117,'Estruturante Móvel'!$AM:$AM,IV$4))-(COUNTIFS('Estruturante Móvel'!$M:$M,$B117,'Estruturante Móvel'!$AM:$AM,IV$4,'Estruturante Móvel'!$AQ:$AQ,"REPARO FO"))</f>
        <v>0</v>
      </c>
      <c r="IW117" s="140">
        <f>(COUNTIFS('Estruturante Móvel'!$M:$M,$B117,'Estruturante Móvel'!$C:$C,"&lt;&gt;PREVISTO",'Estruturante Móvel'!$G:$G,IV$4))</f>
        <v>0</v>
      </c>
      <c r="IX117" s="139">
        <f>(COUNTIFS('Estruturante Móvel'!$M:$M,$B117,'Estruturante Móvel'!$AM:$AM,IX$4))-(COUNTIFS('Estruturante Móvel'!$M:$M,$B117,'Estruturante Móvel'!$AM:$AM,IX$4,'Estruturante Móvel'!$AQ:$AQ,"REPARO FO"))</f>
        <v>0</v>
      </c>
      <c r="IY117" s="140">
        <f>(COUNTIFS('Estruturante Móvel'!$M:$M,$B117,'Estruturante Móvel'!$C:$C,"&lt;&gt;PREVISTO",'Estruturante Móvel'!$G:$G,IX$4))</f>
        <v>0</v>
      </c>
      <c r="IZ117" s="139">
        <f>(COUNTIFS('Estruturante Móvel'!$M:$M,$B117,'Estruturante Móvel'!$AM:$AM,IZ$4))-(COUNTIFS('Estruturante Móvel'!$M:$M,$B117,'Estruturante Móvel'!$AM:$AM,IZ$4,'Estruturante Móvel'!$AQ:$AQ,"REPARO FO"))</f>
        <v>0</v>
      </c>
      <c r="JA117" s="140">
        <f>(COUNTIFS('Estruturante Móvel'!$M:$M,$B117,'Estruturante Móvel'!$C:$C,"&lt;&gt;PREVISTO",'Estruturante Móvel'!$G:$G,IZ$4))</f>
        <v>0</v>
      </c>
      <c r="JB117" s="139">
        <f>(COUNTIFS('Estruturante Móvel'!$M:$M,$B117,'Estruturante Móvel'!$AM:$AM,JB$4))-(COUNTIFS('Estruturante Móvel'!$M:$M,$B117,'Estruturante Móvel'!$AM:$AM,JB$4,'Estruturante Móvel'!$AQ:$AQ,"REPARO FO"))</f>
        <v>0</v>
      </c>
      <c r="JC117" s="140">
        <f>(COUNTIFS('Estruturante Móvel'!$M:$M,$B117,'Estruturante Móvel'!$C:$C,"&lt;&gt;PREVISTO",'Estruturante Móvel'!$G:$G,JB$4))</f>
        <v>0</v>
      </c>
      <c r="JD117" s="139">
        <f>(COUNTIFS('Estruturante Móvel'!$M:$M,$B117,'Estruturante Móvel'!$AM:$AM,JD$4))-(COUNTIFS('Estruturante Móvel'!$M:$M,$B117,'Estruturante Móvel'!$AM:$AM,JD$4,'Estruturante Móvel'!$AQ:$AQ,"REPARO FO"))</f>
        <v>0</v>
      </c>
      <c r="JE117" s="140">
        <f>(COUNTIFS('Estruturante Móvel'!$M:$M,$B117,'Estruturante Móvel'!$C:$C,"&lt;&gt;PREVISTO",'Estruturante Móvel'!$G:$G,JD$4))</f>
        <v>0</v>
      </c>
      <c r="JF117" s="139">
        <f>(COUNTIFS('Estruturante Móvel'!$M:$M,$B117,'Estruturante Móvel'!$AM:$AM,JF$4))-(COUNTIFS('Estruturante Móvel'!$M:$M,$B117,'Estruturante Móvel'!$AM:$AM,JF$4,'Estruturante Móvel'!$AQ:$AQ,"REPARO FO"))</f>
        <v>0</v>
      </c>
      <c r="JG117" s="140">
        <f>(COUNTIFS('Estruturante Móvel'!$M:$M,$B117,'Estruturante Móvel'!$C:$C,"&lt;&gt;PREVISTO",'Estruturante Móvel'!$G:$G,JF$4))</f>
        <v>0</v>
      </c>
      <c r="JH117" s="139">
        <f>(COUNTIFS('Estruturante Móvel'!$M:$M,$B117,'Estruturante Móvel'!$AM:$AM,JH$4))-(COUNTIFS('Estruturante Móvel'!$M:$M,$B117,'Estruturante Móvel'!$AM:$AM,JH$4,'Estruturante Móvel'!$AQ:$AQ,"REPARO FO"))</f>
        <v>0</v>
      </c>
      <c r="JI117" s="140">
        <f>(COUNTIFS('Estruturante Móvel'!$M:$M,$B117,'Estruturante Móvel'!$C:$C,"&lt;&gt;PREVISTO",'Estruturante Móvel'!$G:$G,JH$4))</f>
        <v>0</v>
      </c>
      <c r="JJ117" s="139">
        <f>(COUNTIFS('Estruturante Móvel'!$M:$M,$B117,'Estruturante Móvel'!$AM:$AM,JJ$4))-(COUNTIFS('Estruturante Móvel'!$M:$M,$B117,'Estruturante Móvel'!$AM:$AM,JJ$4,'Estruturante Móvel'!$AQ:$AQ,"REPARO FO"))</f>
        <v>0</v>
      </c>
      <c r="JK117" s="140">
        <f>(COUNTIFS('Estruturante Móvel'!$M:$M,$B117,'Estruturante Móvel'!$C:$C,"&lt;&gt;PREVISTO",'Estruturante Móvel'!$G:$G,JJ$4))</f>
        <v>0</v>
      </c>
      <c r="JL117" s="139">
        <f>(COUNTIFS('Estruturante Móvel'!$M:$M,$B117,'Estruturante Móvel'!$AM:$AM,JL$4))-(COUNTIFS('Estruturante Móvel'!$M:$M,$B117,'Estruturante Móvel'!$AM:$AM,JL$4,'Estruturante Móvel'!$AQ:$AQ,"REPARO FO"))</f>
        <v>0</v>
      </c>
      <c r="JM117" s="140">
        <f>(COUNTIFS('Estruturante Móvel'!$M:$M,$B117,'Estruturante Móvel'!$C:$C,"&lt;&gt;PREVISTO",'Estruturante Móvel'!$G:$G,JL$4))</f>
        <v>0</v>
      </c>
      <c r="JN117" s="139">
        <f>(COUNTIFS('Estruturante Móvel'!$M:$M,$B117,'Estruturante Móvel'!$AM:$AM,JN$4))-(COUNTIFS('Estruturante Móvel'!$M:$M,$B117,'Estruturante Móvel'!$AM:$AM,JN$4,'Estruturante Móvel'!$AQ:$AQ,"REPARO FO"))</f>
        <v>0</v>
      </c>
      <c r="JO117" s="140">
        <f>(COUNTIFS('Estruturante Móvel'!$M:$M,$B117,'Estruturante Móvel'!$C:$C,"&lt;&gt;PREVISTO",'Estruturante Móvel'!$G:$G,JN$4))</f>
        <v>0</v>
      </c>
      <c r="JP117" s="139">
        <f>(COUNTIFS('Estruturante Móvel'!$M:$M,$B117,'Estruturante Móvel'!$AM:$AM,JP$4))-(COUNTIFS('Estruturante Móvel'!$M:$M,$B117,'Estruturante Móvel'!$AM:$AM,JP$4,'Estruturante Móvel'!$AQ:$AQ,"REPARO FO"))</f>
        <v>0</v>
      </c>
      <c r="JQ117" s="140">
        <f>(COUNTIFS('Estruturante Móvel'!$M:$M,$B117,'Estruturante Móvel'!$C:$C,"&lt;&gt;PREVISTO",'Estruturante Móvel'!$G:$G,JP$4))</f>
        <v>0</v>
      </c>
      <c r="JR117" s="139">
        <f>(COUNTIFS('Estruturante Móvel'!$M:$M,$B117,'Estruturante Móvel'!$AM:$AM,JR$4))-(COUNTIFS('Estruturante Móvel'!$M:$M,$B117,'Estruturante Móvel'!$AM:$AM,JR$4,'Estruturante Móvel'!$AQ:$AQ,"REPARO FO"))</f>
        <v>0</v>
      </c>
      <c r="JS117" s="140">
        <f>(COUNTIFS('Estruturante Móvel'!$M:$M,$B117,'Estruturante Móvel'!$C:$C,"&lt;&gt;PREVISTO",'Estruturante Móvel'!$G:$G,JR$4))</f>
        <v>0</v>
      </c>
      <c r="JT117" s="139">
        <f>(COUNTIFS('Estruturante Móvel'!$M:$M,$B117,'Estruturante Móvel'!$AM:$AM,JT$4))-(COUNTIFS('Estruturante Móvel'!$M:$M,$B117,'Estruturante Móvel'!$AM:$AM,JT$4,'Estruturante Móvel'!$AQ:$AQ,"REPARO FO"))</f>
        <v>0</v>
      </c>
      <c r="JU117" s="140">
        <f>(COUNTIFS('Estruturante Móvel'!$M:$M,$B117,'Estruturante Móvel'!$C:$C,"&lt;&gt;PREVISTO",'Estruturante Móvel'!$G:$G,JT$4))</f>
        <v>0</v>
      </c>
      <c r="JV117" s="139">
        <f>(COUNTIFS('Estruturante Móvel'!$M:$M,$B117,'Estruturante Móvel'!$AM:$AM,JV$4))-(COUNTIFS('Estruturante Móvel'!$M:$M,$B117,'Estruturante Móvel'!$AM:$AM,JV$4,'Estruturante Móvel'!$AQ:$AQ,"REPARO FO"))</f>
        <v>0</v>
      </c>
      <c r="JW117" s="140">
        <f>(COUNTIFS('Estruturante Móvel'!$M:$M,$B117,'Estruturante Móvel'!$C:$C,"&lt;&gt;PREVISTO",'Estruturante Móvel'!$G:$G,JV$4))</f>
        <v>0</v>
      </c>
      <c r="JX117" s="139">
        <f>(COUNTIFS('Estruturante Móvel'!$M:$M,$B117,'Estruturante Móvel'!$AM:$AM,JX$4))-(COUNTIFS('Estruturante Móvel'!$M:$M,$B117,'Estruturante Móvel'!$AM:$AM,JX$4,'Estruturante Móvel'!$AQ:$AQ,"REPARO FO"))</f>
        <v>0</v>
      </c>
      <c r="JY117" s="140">
        <f>(COUNTIFS('Estruturante Móvel'!$M:$M,$B117,'Estruturante Móvel'!$C:$C,"&lt;&gt;PREVISTO",'Estruturante Móvel'!$G:$G,JX$4))</f>
        <v>0</v>
      </c>
      <c r="JZ117" s="139">
        <f>(COUNTIFS('Estruturante Móvel'!$M:$M,$B117,'Estruturante Móvel'!$AM:$AM,JZ$4))-(COUNTIFS('Estruturante Móvel'!$M:$M,$B117,'Estruturante Móvel'!$AM:$AM,JZ$4,'Estruturante Móvel'!$AQ:$AQ,"REPARO FO"))</f>
        <v>0</v>
      </c>
      <c r="KA117" s="140">
        <f>(COUNTIFS('Estruturante Móvel'!$M:$M,$B117,'Estruturante Móvel'!$C:$C,"&lt;&gt;PREVISTO",'Estruturante Móvel'!$G:$G,JZ$4))</f>
        <v>0</v>
      </c>
      <c r="KB117" s="139">
        <f>(COUNTIFS('Estruturante Móvel'!$M:$M,$B117,'Estruturante Móvel'!$AM:$AM,KB$4))-(COUNTIFS('Estruturante Móvel'!$M:$M,$B117,'Estruturante Móvel'!$AM:$AM,KB$4,'Estruturante Móvel'!$AQ:$AQ,"REPARO FO"))</f>
        <v>0</v>
      </c>
      <c r="KC117" s="140">
        <f>(COUNTIFS('Estruturante Móvel'!$M:$M,$B117,'Estruturante Móvel'!$C:$C,"&lt;&gt;PREVISTO",'Estruturante Móvel'!$G:$G,KB$4))</f>
        <v>0</v>
      </c>
      <c r="KD117" s="139">
        <f>(COUNTIFS('Estruturante Móvel'!$M:$M,$B117,'Estruturante Móvel'!$AM:$AM,KD$4))-(COUNTIFS('Estruturante Móvel'!$M:$M,$B117,'Estruturante Móvel'!$AM:$AM,KD$4,'Estruturante Móvel'!$AQ:$AQ,"REPARO FO"))</f>
        <v>0</v>
      </c>
      <c r="KE117" s="140">
        <f>(COUNTIFS('Estruturante Móvel'!$M:$M,$B117,'Estruturante Móvel'!$C:$C,"&lt;&gt;PREVISTO",'Estruturante Móvel'!$G:$G,KD$4))</f>
        <v>0</v>
      </c>
      <c r="KF117" s="139">
        <f>(COUNTIFS('Estruturante Móvel'!$M:$M,$B117,'Estruturante Móvel'!$AM:$AM,KF$4))-(COUNTIFS('Estruturante Móvel'!$M:$M,$B117,'Estruturante Móvel'!$AM:$AM,KF$4,'Estruturante Móvel'!$AQ:$AQ,"REPARO FO"))</f>
        <v>0</v>
      </c>
      <c r="KG117" s="140">
        <f>(COUNTIFS('Estruturante Móvel'!$M:$M,$B117,'Estruturante Móvel'!$C:$C,"&lt;&gt;PREVISTO",'Estruturante Móvel'!$G:$G,KF$4))</f>
        <v>0</v>
      </c>
      <c r="KH117" s="139">
        <f>(COUNTIFS('Estruturante Móvel'!$M:$M,$B117,'Estruturante Móvel'!$AM:$AM,KH$4))-(COUNTIFS('Estruturante Móvel'!$M:$M,$B117,'Estruturante Móvel'!$AM:$AM,KH$4,'Estruturante Móvel'!$AQ:$AQ,"REPARO FO"))</f>
        <v>0</v>
      </c>
      <c r="KI117" s="140">
        <f>(COUNTIFS('Estruturante Móvel'!$M:$M,$B117,'Estruturante Móvel'!$C:$C,"&lt;&gt;PREVISTO",'Estruturante Móvel'!$G:$G,KH$4))</f>
        <v>0</v>
      </c>
      <c r="KJ117" s="139">
        <f>(COUNTIFS('Estruturante Móvel'!$M:$M,$B117,'Estruturante Móvel'!$AM:$AM,KJ$4))-(COUNTIFS('Estruturante Móvel'!$M:$M,$B117,'Estruturante Móvel'!$AM:$AM,KJ$4,'Estruturante Móvel'!$AQ:$AQ,"REPARO FO"))</f>
        <v>0</v>
      </c>
      <c r="KK117" s="140">
        <f>(COUNTIFS('Estruturante Móvel'!$M:$M,$B117,'Estruturante Móvel'!$C:$C,"&lt;&gt;PREVISTO",'Estruturante Móvel'!$G:$G,KJ$4))</f>
        <v>0</v>
      </c>
      <c r="KL117" s="139">
        <f>(COUNTIFS('Estruturante Móvel'!$M:$M,$B117,'Estruturante Móvel'!$AM:$AM,KL$4))-(COUNTIFS('Estruturante Móvel'!$M:$M,$B117,'Estruturante Móvel'!$AM:$AM,KL$4,'Estruturante Móvel'!$AQ:$AQ,"REPARO FO"))</f>
        <v>0</v>
      </c>
      <c r="KM117" s="140">
        <f>(COUNTIFS('Estruturante Móvel'!$M:$M,$B117,'Estruturante Móvel'!$C:$C,"&lt;&gt;PREVISTO",'Estruturante Móvel'!$G:$G,KL$4))</f>
        <v>0</v>
      </c>
      <c r="KN117" s="139">
        <f>(COUNTIFS('Estruturante Móvel'!$M:$M,$B117,'Estruturante Móvel'!$AM:$AM,KN$4))-(COUNTIFS('Estruturante Móvel'!$M:$M,$B117,'Estruturante Móvel'!$AM:$AM,KN$4,'Estruturante Móvel'!$AQ:$AQ,"REPARO FO"))</f>
        <v>0</v>
      </c>
      <c r="KO117" s="140">
        <f>(COUNTIFS('Estruturante Móvel'!$M:$M,$B117,'Estruturante Móvel'!$C:$C,"&lt;&gt;PREVISTO",'Estruturante Móvel'!$G:$G,KN$4))</f>
        <v>0</v>
      </c>
      <c r="KP117" s="139">
        <f>(COUNTIFS('Estruturante Móvel'!$M:$M,$B117,'Estruturante Móvel'!$AM:$AM,KP$4))-(COUNTIFS('Estruturante Móvel'!$M:$M,$B117,'Estruturante Móvel'!$AM:$AM,KP$4,'Estruturante Móvel'!$AQ:$AQ,"REPARO FO"))</f>
        <v>0</v>
      </c>
      <c r="KQ117" s="140">
        <f>(COUNTIFS('Estruturante Móvel'!$M:$M,$B117,'Estruturante Móvel'!$C:$C,"&lt;&gt;PREVISTO",'Estruturante Móvel'!$G:$G,KP$4))</f>
        <v>0</v>
      </c>
      <c r="KR117" s="139">
        <f>(COUNTIFS('Estruturante Móvel'!$M:$M,$B117,'Estruturante Móvel'!$AM:$AM,KR$4))-(COUNTIFS('Estruturante Móvel'!$M:$M,$B117,'Estruturante Móvel'!$AM:$AM,KR$4,'Estruturante Móvel'!$AQ:$AQ,"REPARO FO"))</f>
        <v>0</v>
      </c>
      <c r="KS117" s="140">
        <f>(COUNTIFS('Estruturante Móvel'!$M:$M,$B117,'Estruturante Móvel'!$C:$C,"&lt;&gt;PREVISTO",'Estruturante Móvel'!$G:$G,KR$4))</f>
        <v>0</v>
      </c>
      <c r="KT117" s="139">
        <f>(COUNTIFS('Estruturante Móvel'!$M:$M,$B117,'Estruturante Móvel'!$AM:$AM,KT$4))-(COUNTIFS('Estruturante Móvel'!$M:$M,$B117,'Estruturante Móvel'!$AM:$AM,KT$4,'Estruturante Móvel'!$AQ:$AQ,"REPARO FO"))</f>
        <v>0</v>
      </c>
      <c r="KU117" s="140">
        <f>(COUNTIFS('Estruturante Móvel'!$M:$M,$B117,'Estruturante Móvel'!$C:$C,"&lt;&gt;PREVISTO",'Estruturante Móvel'!$G:$G,KT$4))</f>
        <v>0</v>
      </c>
      <c r="KV117" s="139">
        <f>(COUNTIFS('Estruturante Móvel'!$M:$M,$B117,'Estruturante Móvel'!$AM:$AM,KV$4))-(COUNTIFS('Estruturante Móvel'!$M:$M,$B117,'Estruturante Móvel'!$AM:$AM,KV$4,'Estruturante Móvel'!$AQ:$AQ,"REPARO FO"))</f>
        <v>0</v>
      </c>
      <c r="KW117" s="140">
        <f>(COUNTIFS('Estruturante Móvel'!$M:$M,$B117,'Estruturante Móvel'!$C:$C,"&lt;&gt;PREVISTO",'Estruturante Móvel'!$G:$G,KV$4))</f>
        <v>0</v>
      </c>
      <c r="KX117" s="139">
        <f>(COUNTIFS('Estruturante Móvel'!$M:$M,$B117,'Estruturante Móvel'!$AM:$AM,KX$4))-(COUNTIFS('Estruturante Móvel'!$M:$M,$B117,'Estruturante Móvel'!$AM:$AM,KX$4,'Estruturante Móvel'!$AQ:$AQ,"REPARO FO"))</f>
        <v>0</v>
      </c>
      <c r="KY117" s="140">
        <f>(COUNTIFS('Estruturante Móvel'!$M:$M,$B117,'Estruturante Móvel'!$C:$C,"&lt;&gt;PREVISTO",'Estruturante Móvel'!$G:$G,KX$4))</f>
        <v>0</v>
      </c>
      <c r="KZ117" s="139">
        <f>(COUNTIFS('Estruturante Móvel'!$M:$M,$B117,'Estruturante Móvel'!$AM:$AM,KZ$4))-(COUNTIFS('Estruturante Móvel'!$M:$M,$B117,'Estruturante Móvel'!$AM:$AM,KZ$4,'Estruturante Móvel'!$AQ:$AQ,"REPARO FO"))</f>
        <v>0</v>
      </c>
      <c r="LA117" s="140">
        <f>(COUNTIFS('Estruturante Móvel'!$M:$M,$B117,'Estruturante Móvel'!$C:$C,"&lt;&gt;PREVISTO",'Estruturante Móvel'!$G:$G,KZ$4))</f>
        <v>0</v>
      </c>
      <c r="LB117" s="139">
        <f>(COUNTIFS('Estruturante Móvel'!$M:$M,$B117,'Estruturante Móvel'!$AM:$AM,LB$4))-(COUNTIFS('Estruturante Móvel'!$M:$M,$B117,'Estruturante Móvel'!$AM:$AM,LB$4,'Estruturante Móvel'!$AQ:$AQ,"REPARO FO"))</f>
        <v>0</v>
      </c>
      <c r="LC117" s="140">
        <f>(COUNTIFS('Estruturante Móvel'!$M:$M,$B117,'Estruturante Móvel'!$C:$C,"&lt;&gt;PREVISTO",'Estruturante Móvel'!$G:$G,LB$4))</f>
        <v>0</v>
      </c>
      <c r="LD117" s="139">
        <f>(COUNTIFS('Estruturante Móvel'!$M:$M,$B117,'Estruturante Móvel'!$AM:$AM,LD$4))-(COUNTIFS('Estruturante Móvel'!$M:$M,$B117,'Estruturante Móvel'!$AM:$AM,LD$4,'Estruturante Móvel'!$AQ:$AQ,"REPARO FO"))</f>
        <v>0</v>
      </c>
      <c r="LE117" s="140">
        <f>(COUNTIFS('Estruturante Móvel'!$M:$M,$B117,'Estruturante Móvel'!$C:$C,"&lt;&gt;PREVISTO",'Estruturante Móvel'!$G:$G,LD$4))</f>
        <v>0</v>
      </c>
      <c r="LF117" s="139">
        <f>(COUNTIFS('Estruturante Móvel'!$M:$M,$B117,'Estruturante Móvel'!$AM:$AM,LF$4))-(COUNTIFS('Estruturante Móvel'!$M:$M,$B117,'Estruturante Móvel'!$AM:$AM,LF$4,'Estruturante Móvel'!$AQ:$AQ,"REPARO FO"))</f>
        <v>0</v>
      </c>
      <c r="LG117" s="140">
        <f>(COUNTIFS('Estruturante Móvel'!$M:$M,$B117,'Estruturante Móvel'!$C:$C,"&lt;&gt;PREVISTO",'Estruturante Móvel'!$G:$G,LF$4))</f>
        <v>0</v>
      </c>
      <c r="LH117" s="139">
        <f>(COUNTIFS('Estruturante Móvel'!$M:$M,$B117,'Estruturante Móvel'!$AM:$AM,LH$4))-(COUNTIFS('Estruturante Móvel'!$M:$M,$B117,'Estruturante Móvel'!$AM:$AM,LH$4,'Estruturante Móvel'!$AQ:$AQ,"REPARO FO"))</f>
        <v>0</v>
      </c>
      <c r="LI117" s="140">
        <f>(COUNTIFS('Estruturante Móvel'!$M:$M,$B117,'Estruturante Móvel'!$C:$C,"&lt;&gt;PREVISTO",'Estruturante Móvel'!$G:$G,LH$4))</f>
        <v>0</v>
      </c>
      <c r="LJ117" s="139">
        <f>(COUNTIFS('Estruturante Móvel'!$M:$M,$B117,'Estruturante Móvel'!$AM:$AM,LJ$4))-(COUNTIFS('Estruturante Móvel'!$M:$M,$B117,'Estruturante Móvel'!$AM:$AM,LJ$4,'Estruturante Móvel'!$AQ:$AQ,"REPARO FO"))</f>
        <v>0</v>
      </c>
      <c r="LK117" s="140">
        <f>(COUNTIFS('Estruturante Móvel'!$M:$M,$B117,'Estruturante Móvel'!$C:$C,"&lt;&gt;PREVISTO",'Estruturante Móvel'!$G:$G,LJ$4))</f>
        <v>0</v>
      </c>
      <c r="LL117" s="139">
        <f>(COUNTIFS('Estruturante Móvel'!$M:$M,$B117,'Estruturante Móvel'!$AM:$AM,LL$4))-(COUNTIFS('Estruturante Móvel'!$M:$M,$B117,'Estruturante Móvel'!$AM:$AM,LL$4,'Estruturante Móvel'!$AQ:$AQ,"REPARO FO"))</f>
        <v>0</v>
      </c>
      <c r="LM117" s="140">
        <f>(COUNTIFS('Estruturante Móvel'!$M:$M,$B117,'Estruturante Móvel'!$C:$C,"&lt;&gt;PREVISTO",'Estruturante Móvel'!$G:$G,LL$4))</f>
        <v>0</v>
      </c>
      <c r="LN117" s="139">
        <f>(COUNTIFS('Estruturante Móvel'!$M:$M,$B117,'Estruturante Móvel'!$AM:$AM,LN$4))-(COUNTIFS('Estruturante Móvel'!$M:$M,$B117,'Estruturante Móvel'!$AM:$AM,LN$4,'Estruturante Móvel'!$AQ:$AQ,"REPARO FO"))</f>
        <v>0</v>
      </c>
      <c r="LO117" s="140">
        <f>(COUNTIFS('Estruturante Móvel'!$M:$M,$B117,'Estruturante Móvel'!$C:$C,"&lt;&gt;PREVISTO",'Estruturante Móvel'!$G:$G,LN$4))</f>
        <v>0</v>
      </c>
      <c r="LP117" s="139">
        <f>(COUNTIFS('Estruturante Móvel'!$M:$M,$B117,'Estruturante Móvel'!$AM:$AM,LP$4))-(COUNTIFS('Estruturante Móvel'!$M:$M,$B117,'Estruturante Móvel'!$AM:$AM,LP$4,'Estruturante Móvel'!$AQ:$AQ,"REPARO FO"))</f>
        <v>0</v>
      </c>
      <c r="LQ117" s="140">
        <f>(COUNTIFS('Estruturante Móvel'!$M:$M,$B117,'Estruturante Móvel'!$C:$C,"&lt;&gt;PREVISTO",'Estruturante Móvel'!$G:$G,LP$4))</f>
        <v>0</v>
      </c>
      <c r="LR117" s="139">
        <f>(COUNTIFS('Estruturante Móvel'!$M:$M,$B117,'Estruturante Móvel'!$AM:$AM,LR$4))-(COUNTIFS('Estruturante Móvel'!$M:$M,$B117,'Estruturante Móvel'!$AM:$AM,LR$4,'Estruturante Móvel'!$AQ:$AQ,"REPARO FO"))</f>
        <v>0</v>
      </c>
      <c r="LS117" s="140">
        <f>(COUNTIFS('Estruturante Móvel'!$M:$M,$B117,'Estruturante Móvel'!$C:$C,"&lt;&gt;PREVISTO",'Estruturante Móvel'!$G:$G,LR$4))</f>
        <v>0</v>
      </c>
      <c r="LT117" s="139">
        <f>(COUNTIFS('Estruturante Móvel'!$M:$M,$B117,'Estruturante Móvel'!$AM:$AM,LT$4))-(COUNTIFS('Estruturante Móvel'!$M:$M,$B117,'Estruturante Móvel'!$AM:$AM,LT$4,'Estruturante Móvel'!$AQ:$AQ,"REPARO FO"))</f>
        <v>0</v>
      </c>
      <c r="LU117" s="140">
        <f>(COUNTIFS('Estruturante Móvel'!$M:$M,$B117,'Estruturante Móvel'!$C:$C,"&lt;&gt;PREVISTO",'Estruturante Móvel'!$G:$G,LT$4))</f>
        <v>0</v>
      </c>
      <c r="LV117" s="139">
        <f>(COUNTIFS('Estruturante Móvel'!$M:$M,$B117,'Estruturante Móvel'!$AM:$AM,LV$4))-(COUNTIFS('Estruturante Móvel'!$M:$M,$B117,'Estruturante Móvel'!$AM:$AM,LV$4,'Estruturante Móvel'!$AQ:$AQ,"REPARO FO"))</f>
        <v>0</v>
      </c>
      <c r="LW117" s="140">
        <f>(COUNTIFS('Estruturante Móvel'!$M:$M,$B117,'Estruturante Móvel'!$C:$C,"&lt;&gt;PREVISTO",'Estruturante Móvel'!$G:$G,LV$4))</f>
        <v>0</v>
      </c>
      <c r="LX117" s="139">
        <f>(COUNTIFS('Estruturante Móvel'!$M:$M,$B117,'Estruturante Móvel'!$AM:$AM,LX$4))-(COUNTIFS('Estruturante Móvel'!$M:$M,$B117,'Estruturante Móvel'!$AM:$AM,LX$4,'Estruturante Móvel'!$AQ:$AQ,"REPARO FO"))</f>
        <v>0</v>
      </c>
      <c r="LY117" s="140">
        <f>(COUNTIFS('Estruturante Móvel'!$M:$M,$B117,'Estruturante Móvel'!$C:$C,"&lt;&gt;PREVISTO",'Estruturante Móvel'!$G:$G,LX$4))</f>
        <v>0</v>
      </c>
      <c r="LZ117" s="139">
        <f>(COUNTIFS('Estruturante Móvel'!$M:$M,$B117,'Estruturante Móvel'!$AM:$AM,LZ$4))-(COUNTIFS('Estruturante Móvel'!$M:$M,$B117,'Estruturante Móvel'!$AM:$AM,LZ$4,'Estruturante Móvel'!$AQ:$AQ,"REPARO FO"))</f>
        <v>0</v>
      </c>
      <c r="MA117" s="140">
        <f>(COUNTIFS('Estruturante Móvel'!$M:$M,$B117,'Estruturante Móvel'!$C:$C,"&lt;&gt;PREVISTO",'Estruturante Móvel'!$G:$G,LZ$4))</f>
        <v>0</v>
      </c>
      <c r="MB117" s="139">
        <f>(COUNTIFS('Estruturante Móvel'!$M:$M,$B117,'Estruturante Móvel'!$AM:$AM,MB$4))-(COUNTIFS('Estruturante Móvel'!$M:$M,$B117,'Estruturante Móvel'!$AM:$AM,MB$4,'Estruturante Móvel'!$AQ:$AQ,"REPARO FO"))</f>
        <v>0</v>
      </c>
      <c r="MC117" s="140">
        <f>(COUNTIFS('Estruturante Móvel'!$M:$M,$B117,'Estruturante Móvel'!$C:$C,"&lt;&gt;PREVISTO",'Estruturante Móvel'!$G:$G,MB$4))</f>
        <v>0</v>
      </c>
      <c r="MD117" s="139">
        <f>(COUNTIFS('Estruturante Móvel'!$M:$M,$B117,'Estruturante Móvel'!$AM:$AM,MD$4))-(COUNTIFS('Estruturante Móvel'!$M:$M,$B117,'Estruturante Móvel'!$AM:$AM,MD$4,'Estruturante Móvel'!$AQ:$AQ,"REPARO FO"))</f>
        <v>0</v>
      </c>
      <c r="ME117" s="140">
        <f>(COUNTIFS('Estruturante Móvel'!$M:$M,$B117,'Estruturante Móvel'!$C:$C,"&lt;&gt;PREVISTO",'Estruturante Móvel'!$G:$G,MD$4))</f>
        <v>0</v>
      </c>
      <c r="MF117" s="139">
        <f>(COUNTIFS('Estruturante Móvel'!$M:$M,$B117,'Estruturante Móvel'!$AM:$AM,MF$4))-(COUNTIFS('Estruturante Móvel'!$M:$M,$B117,'Estruturante Móvel'!$AM:$AM,MF$4,'Estruturante Móvel'!$AQ:$AQ,"REPARO FO"))</f>
        <v>0</v>
      </c>
      <c r="MG117" s="140">
        <f>(COUNTIFS('Estruturante Móvel'!$M:$M,$B117,'Estruturante Móvel'!$C:$C,"&lt;&gt;PREVISTO",'Estruturante Móvel'!$G:$G,MF$4))</f>
        <v>0</v>
      </c>
      <c r="MH117" s="139">
        <f>(COUNTIFS('Estruturante Móvel'!$M:$M,$B117,'Estruturante Móvel'!$AM:$AM,MH$4))-(COUNTIFS('Estruturante Móvel'!$M:$M,$B117,'Estruturante Móvel'!$AM:$AM,MH$4,'Estruturante Móvel'!$AQ:$AQ,"REPARO FO"))</f>
        <v>0</v>
      </c>
      <c r="MI117" s="140">
        <f>(COUNTIFS('Estruturante Móvel'!$M:$M,$B117,'Estruturante Móvel'!$C:$C,"&lt;&gt;PREVISTO",'Estruturante Móvel'!$G:$G,MH$4))</f>
        <v>0</v>
      </c>
      <c r="MJ117" s="139">
        <f>(COUNTIFS('Estruturante Móvel'!$M:$M,$B117,'Estruturante Móvel'!$AM:$AM,MJ$4))-(COUNTIFS('Estruturante Móvel'!$M:$M,$B117,'Estruturante Móvel'!$AM:$AM,MJ$4,'Estruturante Móvel'!$AQ:$AQ,"REPARO FO"))</f>
        <v>0</v>
      </c>
      <c r="MK117" s="140">
        <f>(COUNTIFS('Estruturante Móvel'!$M:$M,$B117,'Estruturante Móvel'!$C:$C,"&lt;&gt;PREVISTO",'Estruturante Móvel'!$G:$G,MJ$4))</f>
        <v>0</v>
      </c>
      <c r="ML117" s="139">
        <f>(COUNTIFS('Estruturante Móvel'!$M:$M,$B117,'Estruturante Móvel'!$AM:$AM,ML$4))-(COUNTIFS('Estruturante Móvel'!$M:$M,$B117,'Estruturante Móvel'!$AM:$AM,ML$4,'Estruturante Móvel'!$AQ:$AQ,"REPARO FO"))</f>
        <v>0</v>
      </c>
      <c r="MM117" s="140">
        <f>(COUNTIFS('Estruturante Móvel'!$M:$M,$B117,'Estruturante Móvel'!$C:$C,"&lt;&gt;PREVISTO",'Estruturante Móvel'!$G:$G,ML$4))</f>
        <v>0</v>
      </c>
      <c r="MN117" s="139">
        <f>(COUNTIFS('Estruturante Móvel'!$M:$M,$B117,'Estruturante Móvel'!$AM:$AM,MN$4))-(COUNTIFS('Estruturante Móvel'!$M:$M,$B117,'Estruturante Móvel'!$AM:$AM,MN$4,'Estruturante Móvel'!$AQ:$AQ,"REPARO FO"))</f>
        <v>0</v>
      </c>
      <c r="MO117" s="140">
        <f>(COUNTIFS('Estruturante Móvel'!$M:$M,$B117,'Estruturante Móvel'!$C:$C,"&lt;&gt;PREVISTO",'Estruturante Móvel'!$G:$G,MN$4))</f>
        <v>0</v>
      </c>
      <c r="MP117" s="139">
        <f>(COUNTIFS('Estruturante Móvel'!$M:$M,$B117,'Estruturante Móvel'!$AM:$AM,MP$4))-(COUNTIFS('Estruturante Móvel'!$M:$M,$B117,'Estruturante Móvel'!$AM:$AM,MP$4,'Estruturante Móvel'!$AQ:$AQ,"REPARO FO"))</f>
        <v>0</v>
      </c>
      <c r="MQ117" s="140">
        <f>(COUNTIFS('Estruturante Móvel'!$M:$M,$B117,'Estruturante Móvel'!$C:$C,"&lt;&gt;PREVISTO",'Estruturante Móvel'!$G:$G,MP$4))</f>
        <v>0</v>
      </c>
      <c r="MR117" s="139">
        <f>(COUNTIFS('Estruturante Móvel'!$M:$M,$B117,'Estruturante Móvel'!$AM:$AM,MR$4))-(COUNTIFS('Estruturante Móvel'!$M:$M,$B117,'Estruturante Móvel'!$AM:$AM,MR$4,'Estruturante Móvel'!$AQ:$AQ,"REPARO FO"))</f>
        <v>0</v>
      </c>
      <c r="MS117" s="140">
        <f>(COUNTIFS('Estruturante Móvel'!$M:$M,$B117,'Estruturante Móvel'!$C:$C,"&lt;&gt;PREVISTO",'Estruturante Móvel'!$G:$G,MR$4))</f>
        <v>0</v>
      </c>
      <c r="MT117" s="139">
        <f>(COUNTIFS('Estruturante Móvel'!$M:$M,$B117,'Estruturante Móvel'!$AM:$AM,MT$4))-(COUNTIFS('Estruturante Móvel'!$M:$M,$B117,'Estruturante Móvel'!$AM:$AM,MT$4,'Estruturante Móvel'!$AQ:$AQ,"REPARO FO"))</f>
        <v>0</v>
      </c>
      <c r="MU117" s="140">
        <f>(COUNTIFS('Estruturante Móvel'!$M:$M,$B117,'Estruturante Móvel'!$C:$C,"&lt;&gt;PREVISTO",'Estruturante Móvel'!$G:$G,MT$4))</f>
        <v>0</v>
      </c>
      <c r="MV117" s="139">
        <f>(COUNTIFS('Estruturante Móvel'!$M:$M,$B117,'Estruturante Móvel'!$AM:$AM,MV$4))-(COUNTIFS('Estruturante Móvel'!$M:$M,$B117,'Estruturante Móvel'!$AM:$AM,MV$4,'Estruturante Móvel'!$AQ:$AQ,"REPARO FO"))</f>
        <v>0</v>
      </c>
      <c r="MW117" s="140">
        <f>(COUNTIFS('Estruturante Móvel'!$M:$M,$B117,'Estruturante Móvel'!$C:$C,"&lt;&gt;PREVISTO",'Estruturante Móvel'!$G:$G,MV$4))</f>
        <v>0</v>
      </c>
      <c r="MX117" s="139">
        <f>(COUNTIFS('Estruturante Móvel'!$M:$M,$B117,'Estruturante Móvel'!$AM:$AM,MX$4))-(COUNTIFS('Estruturante Móvel'!$M:$M,$B117,'Estruturante Móvel'!$AM:$AM,MX$4,'Estruturante Móvel'!$AQ:$AQ,"REPARO FO"))</f>
        <v>0</v>
      </c>
      <c r="MY117" s="140">
        <f>(COUNTIFS('Estruturante Móvel'!$M:$M,$B117,'Estruturante Móvel'!$C:$C,"&lt;&gt;PREVISTO",'Estruturante Móvel'!$G:$G,MX$4))</f>
        <v>0</v>
      </c>
      <c r="MZ117" s="139">
        <f>(COUNTIFS('Estruturante Móvel'!$M:$M,$B117,'Estruturante Móvel'!$AM:$AM,MZ$4))-(COUNTIFS('Estruturante Móvel'!$M:$M,$B117,'Estruturante Móvel'!$AM:$AM,MZ$4,'Estruturante Móvel'!$AQ:$AQ,"REPARO FO"))</f>
        <v>0</v>
      </c>
      <c r="NA117" s="140">
        <f>(COUNTIFS('Estruturante Móvel'!$M:$M,$B117,'Estruturante Móvel'!$C:$C,"&lt;&gt;PREVISTO",'Estruturante Móvel'!$G:$G,MZ$4))</f>
        <v>0</v>
      </c>
      <c r="NB117" s="139">
        <f>(COUNTIFS('Estruturante Móvel'!$M:$M,$B117,'Estruturante Móvel'!$AM:$AM,NB$4))-(COUNTIFS('Estruturante Móvel'!$M:$M,$B117,'Estruturante Móvel'!$AM:$AM,NB$4,'Estruturante Móvel'!$AQ:$AQ,"REPARO FO"))</f>
        <v>0</v>
      </c>
      <c r="NC117" s="140">
        <f>(COUNTIFS('Estruturante Móvel'!$M:$M,$B117,'Estruturante Móvel'!$C:$C,"&lt;&gt;PREVISTO",'Estruturante Móvel'!$G:$G,NB$4))</f>
        <v>0</v>
      </c>
      <c r="ND117" s="139">
        <f>(COUNTIFS('Estruturante Móvel'!$M:$M,$B117,'Estruturante Móvel'!$AM:$AM,ND$4))-(COUNTIFS('Estruturante Móvel'!$M:$M,$B117,'Estruturante Móvel'!$AM:$AM,ND$4,'Estruturante Móvel'!$AQ:$AQ,"REPARO FO"))</f>
        <v>0</v>
      </c>
      <c r="NE117" s="140">
        <f>(COUNTIFS('Estruturante Móvel'!$M:$M,$B117,'Estruturante Móvel'!$C:$C,"&lt;&gt;PREVISTO",'Estruturante Móvel'!$G:$G,ND$4))</f>
        <v>0</v>
      </c>
      <c r="NF117" s="139">
        <f>(COUNTIFS('Estruturante Móvel'!$M:$M,$B117,'Estruturante Móvel'!$AM:$AM,NF$4))-(COUNTIFS('Estruturante Móvel'!$M:$M,$B117,'Estruturante Móvel'!$AM:$AM,NF$4,'Estruturante Móvel'!$AQ:$AQ,"REPARO FO"))</f>
        <v>0</v>
      </c>
      <c r="NG117" s="140">
        <f>(COUNTIFS('Estruturante Móvel'!$M:$M,$B117,'Estruturante Móvel'!$C:$C,"&lt;&gt;PREVISTO",'Estruturante Móvel'!$G:$G,NF$4))</f>
        <v>0</v>
      </c>
      <c r="NH117" s="139">
        <f>(COUNTIFS('Estruturante Móvel'!$M:$M,$B117,'Estruturante Móvel'!$AM:$AM,NH$4))-(COUNTIFS('Estruturante Móvel'!$M:$M,$B117,'Estruturante Móvel'!$AM:$AM,NH$4,'Estruturante Móvel'!$AQ:$AQ,"REPARO FO"))</f>
        <v>0</v>
      </c>
      <c r="NI117" s="140">
        <f>(COUNTIFS('Estruturante Móvel'!$M:$M,$B117,'Estruturante Móvel'!$C:$C,"&lt;&gt;PREVISTO",'Estruturante Móvel'!$G:$G,NH$4))</f>
        <v>0</v>
      </c>
    </row>
    <row r="118" spans="1:373" collapsed="1">
      <c r="A118">
        <v>29</v>
      </c>
      <c r="B118" s="290" t="s">
        <v>473</v>
      </c>
      <c r="C118" s="164"/>
      <c r="D118" s="164">
        <f>COUNTIFS('Estruturante Móvel'!$M:$M,B118)</f>
        <v>9</v>
      </c>
      <c r="E118" s="164">
        <f>(COUNTIFS('Estruturante Móvel'!$M:$M,B118,'Estruturante Móvel'!$C:$C,"&lt;&gt;PREVISTO"))</f>
        <v>9</v>
      </c>
      <c r="F118" s="165">
        <f>(COUNTIFS('Estruturante Móvel'!$M:$M,B118,'Estruturante Móvel'!$C:$C,"PREVISTO"))</f>
        <v>0</v>
      </c>
      <c r="G118" s="165" t="str">
        <f>VLOOKUP(B118,'Estruturante Móvel'!M:X,12,0)</f>
        <v>LEGADO</v>
      </c>
      <c r="H118" s="165" t="str">
        <f t="shared" ref="H118" si="408">IF(J118=1,"Concluído","Construção")</f>
        <v>Concluído</v>
      </c>
      <c r="I118" s="166">
        <v>45597</v>
      </c>
      <c r="J118" s="160">
        <f t="shared" ref="J118" si="409">E118/D118</f>
        <v>1</v>
      </c>
      <c r="K118" s="157">
        <f t="shared" ref="K118" si="410">E118</f>
        <v>9</v>
      </c>
      <c r="L118" s="139">
        <f>(COUNTIFS('Estruturante Móvel'!$M:$M,$B118,'Estruturante Móvel'!$AM:$AM,L$4))</f>
        <v>0</v>
      </c>
      <c r="M118" s="140">
        <f>(COUNTIFS('Estruturante Móvel'!$M:$M,$B118,'Estruturante Móvel'!$C:$C,"&lt;&gt;PREVISTO",'Estruturante Móvel'!$G:$G,L$4))</f>
        <v>0</v>
      </c>
      <c r="N118" s="139">
        <f>(COUNTIFS('Estruturante Móvel'!$M:$M,$B118,'Estruturante Móvel'!$AM:$AM,N$4))</f>
        <v>0</v>
      </c>
      <c r="O118" s="140">
        <f>(COUNTIFS('Estruturante Móvel'!$M:$M,$B118,'Estruturante Móvel'!$C:$C,"&lt;&gt;PREVISTO",'Estruturante Móvel'!$G:$G,N$4))</f>
        <v>0</v>
      </c>
      <c r="P118" s="139">
        <f>(COUNTIFS('Estruturante Móvel'!$M:$M,$B118,'Estruturante Móvel'!$AM:$AM,P$4))</f>
        <v>0</v>
      </c>
      <c r="Q118" s="140">
        <f>(COUNTIFS('Estruturante Móvel'!$M:$M,$B118,'Estruturante Móvel'!$C:$C,"&lt;&gt;PREVISTO",'Estruturante Móvel'!$G:$G,P$4))</f>
        <v>0</v>
      </c>
      <c r="R118" s="139">
        <f>(COUNTIFS('Estruturante Móvel'!$M:$M,$B118,'Estruturante Móvel'!$AM:$AM,R$4))</f>
        <v>0</v>
      </c>
      <c r="S118" s="140">
        <f>(COUNTIFS('Estruturante Móvel'!$M:$M,$B118,'Estruturante Móvel'!$C:$C,"&lt;&gt;PREVISTO",'Estruturante Móvel'!$G:$G,R$4))</f>
        <v>0</v>
      </c>
      <c r="T118" s="139">
        <f>(COUNTIFS('Estruturante Móvel'!$M:$M,$B118,'Estruturante Móvel'!$AM:$AM,T$4))</f>
        <v>0</v>
      </c>
      <c r="U118" s="140">
        <f>(COUNTIFS('Estruturante Móvel'!$M:$M,$B118,'Estruturante Móvel'!$C:$C,"&lt;&gt;PREVISTO",'Estruturante Móvel'!$G:$G,T$4))</f>
        <v>0</v>
      </c>
      <c r="V118" s="139">
        <f>(COUNTIFS('Estruturante Móvel'!$M:$M,$B118,'Estruturante Móvel'!$AM:$AM,V$4))</f>
        <v>0</v>
      </c>
      <c r="W118" s="140">
        <f>(COUNTIFS('Estruturante Móvel'!$M:$M,$B118,'Estruturante Móvel'!$C:$C,"&lt;&gt;PREVISTO",'Estruturante Móvel'!$G:$G,V$4))</f>
        <v>0</v>
      </c>
      <c r="X118" s="139">
        <f>(COUNTIFS('Estruturante Móvel'!$M:$M,$B118,'Estruturante Móvel'!$AM:$AM,X$4))</f>
        <v>0</v>
      </c>
      <c r="Y118" s="140">
        <f>(COUNTIFS('Estruturante Móvel'!$M:$M,$B118,'Estruturante Móvel'!$C:$C,"&lt;&gt;PREVISTO",'Estruturante Móvel'!$G:$G,X$4))</f>
        <v>0</v>
      </c>
      <c r="Z118" s="139">
        <f>(COUNTIFS('Estruturante Móvel'!$M:$M,$B118,'Estruturante Móvel'!$AM:$AM,Z$4))</f>
        <v>0</v>
      </c>
      <c r="AA118" s="140">
        <f>(COUNTIFS('Estruturante Móvel'!$M:$M,$B118,'Estruturante Móvel'!$C:$C,"&lt;&gt;PREVISTO",'Estruturante Móvel'!$G:$G,Z$4))</f>
        <v>0</v>
      </c>
      <c r="AB118" s="139">
        <f>(COUNTIFS('Estruturante Móvel'!$M:$M,$B118,'Estruturante Móvel'!$AM:$AM,AB$4))</f>
        <v>0</v>
      </c>
      <c r="AC118" s="140">
        <f>(COUNTIFS('Estruturante Móvel'!$M:$M,$B118,'Estruturante Móvel'!$C:$C,"&lt;&gt;PREVISTO",'Estruturante Móvel'!$G:$G,AB$4))</f>
        <v>0</v>
      </c>
      <c r="AD118" s="139">
        <f>(COUNTIFS('Estruturante Móvel'!$M:$M,$B118,'Estruturante Móvel'!$AM:$AM,AD$4))</f>
        <v>0</v>
      </c>
      <c r="AE118" s="140">
        <f>(COUNTIFS('Estruturante Móvel'!$M:$M,$B118,'Estruturante Móvel'!$C:$C,"&lt;&gt;PREVISTO",'Estruturante Móvel'!$G:$G,AD$4))</f>
        <v>0</v>
      </c>
      <c r="AF118" s="139">
        <f>(COUNTIFS('Estruturante Móvel'!$M:$M,$B118,'Estruturante Móvel'!$AM:$AM,AF$4))</f>
        <v>0</v>
      </c>
      <c r="AG118" s="140">
        <f>(COUNTIFS('Estruturante Móvel'!$M:$M,$B118,'Estruturante Móvel'!$C:$C,"&lt;&gt;PREVISTO",'Estruturante Móvel'!$G:$G,AF$4))</f>
        <v>0</v>
      </c>
      <c r="AH118" s="139">
        <f>(COUNTIFS('Estruturante Móvel'!$M:$M,$B118,'Estruturante Móvel'!$AM:$AM,AH$4))</f>
        <v>0</v>
      </c>
      <c r="AI118" s="140">
        <f>(COUNTIFS('Estruturante Móvel'!$M:$M,$B118,'Estruturante Móvel'!$C:$C,"&lt;&gt;PREVISTO",'Estruturante Móvel'!$G:$G,AH$4))</f>
        <v>0</v>
      </c>
      <c r="AJ118" s="139">
        <f>(COUNTIFS('Estruturante Móvel'!$M:$M,$B118,'Estruturante Móvel'!$AM:$AM,AJ$4))</f>
        <v>0</v>
      </c>
      <c r="AK118" s="140">
        <f>(COUNTIFS('Estruturante Móvel'!$M:$M,$B118,'Estruturante Móvel'!$C:$C,"&lt;&gt;PREVISTO",'Estruturante Móvel'!$G:$G,AJ$4))</f>
        <v>0</v>
      </c>
      <c r="AL118" s="139">
        <f>(COUNTIFS('Estruturante Móvel'!$M:$M,$B118,'Estruturante Móvel'!$AM:$AM,AL$4))</f>
        <v>0</v>
      </c>
      <c r="AM118" s="140">
        <f>(COUNTIFS('Estruturante Móvel'!$M:$M,$B118,'Estruturante Móvel'!$C:$C,"&lt;&gt;PREVISTO",'Estruturante Móvel'!$G:$G,AL$4))</f>
        <v>0</v>
      </c>
      <c r="AN118" s="139">
        <f>(COUNTIFS('Estruturante Móvel'!$M:$M,$B118,'Estruturante Móvel'!$AM:$AM,AN$4))</f>
        <v>0</v>
      </c>
      <c r="AO118" s="140">
        <f>(COUNTIFS('Estruturante Móvel'!$M:$M,$B118,'Estruturante Móvel'!$C:$C,"&lt;&gt;PREVISTO",'Estruturante Móvel'!$G:$G,AN$4))</f>
        <v>0</v>
      </c>
      <c r="AP118" s="139">
        <f>(COUNTIFS('Estruturante Móvel'!$M:$M,$B118,'Estruturante Móvel'!$AM:$AM,AP$4))</f>
        <v>0</v>
      </c>
      <c r="AQ118" s="140">
        <f>(COUNTIFS('Estruturante Móvel'!$M:$M,$B118,'Estruturante Móvel'!$C:$C,"&lt;&gt;PREVISTO",'Estruturante Móvel'!$G:$G,AP$4))</f>
        <v>0</v>
      </c>
      <c r="AR118" s="139">
        <f>(COUNTIFS('Estruturante Móvel'!$M:$M,$B118,'Estruturante Móvel'!$AM:$AM,AR$4))</f>
        <v>0</v>
      </c>
      <c r="AS118" s="140">
        <f>(COUNTIFS('Estruturante Móvel'!$M:$M,$B118,'Estruturante Móvel'!$C:$C,"&lt;&gt;PREVISTO",'Estruturante Móvel'!$G:$G,AR$4))</f>
        <v>0</v>
      </c>
      <c r="AT118" s="139">
        <f>(COUNTIFS('Estruturante Móvel'!$M:$M,$B118,'Estruturante Móvel'!$AM:$AM,AT$4))</f>
        <v>0</v>
      </c>
      <c r="AU118" s="140">
        <f>(COUNTIFS('Estruturante Móvel'!$M:$M,$B118,'Estruturante Móvel'!$C:$C,"&lt;&gt;PREVISTO",'Estruturante Móvel'!$G:$G,AT$4))</f>
        <v>0</v>
      </c>
      <c r="AV118" s="139">
        <f>(COUNTIFS('Estruturante Móvel'!$M:$M,$B118,'Estruturante Móvel'!$AM:$AM,AV$4))</f>
        <v>0</v>
      </c>
      <c r="AW118" s="140">
        <f>(COUNTIFS('Estruturante Móvel'!$M:$M,$B118,'Estruturante Móvel'!$C:$C,"&lt;&gt;PREVISTO",'Estruturante Móvel'!$G:$G,AV$4))</f>
        <v>0</v>
      </c>
      <c r="AX118" s="139">
        <f>(COUNTIFS('Estruturante Móvel'!$M:$M,$B118,'Estruturante Móvel'!$AM:$AM,AX$4))</f>
        <v>0</v>
      </c>
      <c r="AY118" s="140">
        <f>(COUNTIFS('Estruturante Móvel'!$M:$M,$B118,'Estruturante Móvel'!$C:$C,"&lt;&gt;PREVISTO",'Estruturante Móvel'!$G:$G,AX$4))</f>
        <v>0</v>
      </c>
      <c r="AZ118" s="139">
        <f>(COUNTIFS('Estruturante Móvel'!$M:$M,$B118,'Estruturante Móvel'!$AM:$AM,AZ$4))</f>
        <v>0</v>
      </c>
      <c r="BA118" s="140">
        <f>(COUNTIFS('Estruturante Móvel'!$M:$M,$B118,'Estruturante Móvel'!$C:$C,"&lt;&gt;PREVISTO",'Estruturante Móvel'!$G:$G,AZ$4))</f>
        <v>0</v>
      </c>
      <c r="BB118" s="139">
        <f>(COUNTIFS('Estruturante Móvel'!$M:$M,$B118,'Estruturante Móvel'!$AM:$AM,BB$4))</f>
        <v>0</v>
      </c>
      <c r="BC118" s="140">
        <f>(COUNTIFS('Estruturante Móvel'!$M:$M,$B118,'Estruturante Móvel'!$C:$C,"&lt;&gt;PREVISTO",'Estruturante Móvel'!$G:$G,BB$4))</f>
        <v>0</v>
      </c>
      <c r="BD118" s="139">
        <f>(COUNTIFS('Estruturante Móvel'!$M:$M,$B118,'Estruturante Móvel'!$AM:$AM,BD$4))</f>
        <v>0</v>
      </c>
      <c r="BE118" s="140">
        <f>(COUNTIFS('Estruturante Móvel'!$M:$M,$B118,'Estruturante Móvel'!$C:$C,"&lt;&gt;PREVISTO",'Estruturante Móvel'!$G:$G,BD$4))</f>
        <v>0</v>
      </c>
      <c r="BF118" s="139">
        <f>(COUNTIFS('Estruturante Móvel'!$M:$M,$B118,'Estruturante Móvel'!$AM:$AM,BF$4))</f>
        <v>0</v>
      </c>
      <c r="BG118" s="140">
        <f>(COUNTIFS('Estruturante Móvel'!$M:$M,$B118,'Estruturante Móvel'!$C:$C,"&lt;&gt;PREVISTO",'Estruturante Móvel'!$G:$G,BF$4))</f>
        <v>0</v>
      </c>
      <c r="BH118" s="139">
        <f>(COUNTIFS('Estruturante Móvel'!$M:$M,$B118,'Estruturante Móvel'!$AM:$AM,BH$4))</f>
        <v>0</v>
      </c>
      <c r="BI118" s="140">
        <f>(COUNTIFS('Estruturante Móvel'!$M:$M,$B118,'Estruturante Móvel'!$C:$C,"&lt;&gt;PREVISTO",'Estruturante Móvel'!$G:$G,BH$4))</f>
        <v>0</v>
      </c>
      <c r="BJ118" s="139">
        <f>(COUNTIFS('Estruturante Móvel'!$M:$M,$B118,'Estruturante Móvel'!$AM:$AM,BJ$4))</f>
        <v>0</v>
      </c>
      <c r="BK118" s="140">
        <f>(COUNTIFS('Estruturante Móvel'!$M:$M,$B118,'Estruturante Móvel'!$C:$C,"&lt;&gt;PREVISTO",'Estruturante Móvel'!$G:$G,BJ$4))</f>
        <v>0</v>
      </c>
      <c r="BL118" s="139">
        <f>(COUNTIFS('Estruturante Móvel'!$M:$M,$B118,'Estruturante Móvel'!$AM:$AM,BL$4))</f>
        <v>0</v>
      </c>
      <c r="BM118" s="140">
        <f>(COUNTIFS('Estruturante Móvel'!$M:$M,$B118,'Estruturante Móvel'!$C:$C,"&lt;&gt;PREVISTO",'Estruturante Móvel'!$G:$G,BL$4))</f>
        <v>0</v>
      </c>
      <c r="BN118" s="139">
        <f>(COUNTIFS('Estruturante Móvel'!$M:$M,$B118,'Estruturante Móvel'!$AM:$AM,BN$4))</f>
        <v>0</v>
      </c>
      <c r="BO118" s="140">
        <f>(COUNTIFS('Estruturante Móvel'!$M:$M,$B118,'Estruturante Móvel'!$C:$C,"&lt;&gt;PREVISTO",'Estruturante Móvel'!$G:$G,BN$4))</f>
        <v>0</v>
      </c>
      <c r="BP118" s="139">
        <f>(COUNTIFS('Estruturante Móvel'!$M:$M,$B118,'Estruturante Móvel'!$AM:$AM,BP$4))</f>
        <v>0</v>
      </c>
      <c r="BQ118" s="140">
        <f>(COUNTIFS('Estruturante Móvel'!$M:$M,$B118,'Estruturante Móvel'!$C:$C,"&lt;&gt;PREVISTO",'Estruturante Móvel'!$G:$G,BP$4))</f>
        <v>0</v>
      </c>
      <c r="BR118" s="139">
        <f>(COUNTIFS('Estruturante Móvel'!$M:$M,$B118,'Estruturante Móvel'!$AM:$AM,BR$4))</f>
        <v>0</v>
      </c>
      <c r="BS118" s="140">
        <f>(COUNTIFS('Estruturante Móvel'!$M:$M,$B118,'Estruturante Móvel'!$C:$C,"&lt;&gt;PREVISTO",'Estruturante Móvel'!$G:$G,BR$4))</f>
        <v>0</v>
      </c>
      <c r="BT118" s="139">
        <f>(COUNTIFS('Estruturante Móvel'!$M:$M,$B118,'Estruturante Móvel'!$AM:$AM,BT$4))-(COUNTIFS('Estruturante Móvel'!$M:$M,$B118,'Estruturante Móvel'!$AM:$AM,BT$4,'Estruturante Móvel'!$AQ:$AQ,"REPARO FO"))</f>
        <v>0</v>
      </c>
      <c r="BU118" s="140">
        <f>(COUNTIFS('Estruturante Móvel'!$M:$M,$B118,'Estruturante Móvel'!$C:$C,"&lt;&gt;PREVISTO",'Estruturante Móvel'!$G:$G,BT$4))</f>
        <v>0</v>
      </c>
      <c r="BV118" s="139">
        <f>(COUNTIFS('Estruturante Móvel'!$M:$M,$B118,'Estruturante Móvel'!$AM:$AM,BV$4))-(COUNTIFS('Estruturante Móvel'!$M:$M,$B118,'Estruturante Móvel'!$AM:$AM,BV$4,'Estruturante Móvel'!$AQ:$AQ,"REPARO FO"))</f>
        <v>0</v>
      </c>
      <c r="BW118" s="140">
        <f>(COUNTIFS('Estruturante Móvel'!$M:$M,$B118,'Estruturante Móvel'!$C:$C,"&lt;&gt;PREVISTO",'Estruturante Móvel'!$G:$G,BV$4))</f>
        <v>0</v>
      </c>
      <c r="BX118" s="139">
        <f>(COUNTIFS('Estruturante Móvel'!$M:$M,$B118,'Estruturante Móvel'!$AM:$AM,BX$4))-(COUNTIFS('Estruturante Móvel'!$M:$M,$B118,'Estruturante Móvel'!$AM:$AM,BX$4,'Estruturante Móvel'!$AQ:$AQ,"REPARO FO"))</f>
        <v>0</v>
      </c>
      <c r="BY118" s="140">
        <f>(COUNTIFS('Estruturante Móvel'!$M:$M,$B118,'Estruturante Móvel'!$C:$C,"&lt;&gt;PREVISTO",'Estruturante Móvel'!$G:$G,BX$4))</f>
        <v>0</v>
      </c>
      <c r="BZ118" s="139">
        <f>(COUNTIFS('Estruturante Móvel'!$M:$M,$B118,'Estruturante Móvel'!$AM:$AM,BZ$4))-(COUNTIFS('Estruturante Móvel'!$M:$M,$B118,'Estruturante Móvel'!$AM:$AM,BZ$4,'Estruturante Móvel'!$AQ:$AQ,"REPARO FO"))</f>
        <v>0</v>
      </c>
      <c r="CA118" s="140">
        <f>(COUNTIFS('Estruturante Móvel'!$M:$M,$B118,'Estruturante Móvel'!$C:$C,"&lt;&gt;PREVISTO",'Estruturante Móvel'!$G:$G,BZ$4))</f>
        <v>0</v>
      </c>
      <c r="CB118" s="139">
        <f>(COUNTIFS('Estruturante Móvel'!$M:$M,$B118,'Estruturante Móvel'!$AM:$AM,CB$4))-(COUNTIFS('Estruturante Móvel'!$M:$M,$B118,'Estruturante Móvel'!$AM:$AM,CB$4,'Estruturante Móvel'!$AQ:$AQ,"REPARO FO"))</f>
        <v>0</v>
      </c>
      <c r="CC118" s="140">
        <f>(COUNTIFS('Estruturante Móvel'!$M:$M,$B118,'Estruturante Móvel'!$C:$C,"&lt;&gt;PREVISTO",'Estruturante Móvel'!$G:$G,CB$4))</f>
        <v>0</v>
      </c>
      <c r="CD118" s="139">
        <f>(COUNTIFS('Estruturante Móvel'!$M:$M,$B118,'Estruturante Móvel'!$AM:$AM,CD$4))-(COUNTIFS('Estruturante Móvel'!$M:$M,$B118,'Estruturante Móvel'!$AM:$AM,CD$4,'Estruturante Móvel'!$AQ:$AQ,"REPARO FO"))</f>
        <v>0</v>
      </c>
      <c r="CE118" s="140">
        <f>(COUNTIFS('Estruturante Móvel'!$M:$M,$B118,'Estruturante Móvel'!$C:$C,"&lt;&gt;PREVISTO",'Estruturante Móvel'!$G:$G,CD$4))</f>
        <v>0</v>
      </c>
      <c r="CF118" s="139">
        <f>(COUNTIFS('Estruturante Móvel'!$M:$M,$B118,'Estruturante Móvel'!$AM:$AM,CF$4))-(COUNTIFS('Estruturante Móvel'!$M:$M,$B118,'Estruturante Móvel'!$AM:$AM,CF$4,'Estruturante Móvel'!$AQ:$AQ,"REPARO FO"))</f>
        <v>0</v>
      </c>
      <c r="CG118" s="140">
        <f>(COUNTIFS('Estruturante Móvel'!$M:$M,$B118,'Estruturante Móvel'!$C:$C,"&lt;&gt;PREVISTO",'Estruturante Móvel'!$G:$G,CF$4))</f>
        <v>0</v>
      </c>
      <c r="CH118" s="139">
        <f>(COUNTIFS('Estruturante Móvel'!$M:$M,$B118,'Estruturante Móvel'!$AM:$AM,CH$4))-(COUNTIFS('Estruturante Móvel'!$M:$M,$B118,'Estruturante Móvel'!$AM:$AM,CH$4,'Estruturante Móvel'!$AQ:$AQ,"REPARO FO"))</f>
        <v>0</v>
      </c>
      <c r="CI118" s="140">
        <f>(COUNTIFS('Estruturante Móvel'!$M:$M,$B118,'Estruturante Móvel'!$C:$C,"&lt;&gt;PREVISTO",'Estruturante Móvel'!$G:$G,CH$4))</f>
        <v>0</v>
      </c>
      <c r="CJ118" s="139">
        <f>(COUNTIFS('Estruturante Móvel'!$M:$M,$B118,'Estruturante Móvel'!$AM:$AM,CJ$4))-(COUNTIFS('Estruturante Móvel'!$M:$M,$B118,'Estruturante Móvel'!$AM:$AM,CJ$4,'Estruturante Móvel'!$AQ:$AQ,"REPARO FO"))</f>
        <v>0</v>
      </c>
      <c r="CK118" s="140">
        <f>(COUNTIFS('Estruturante Móvel'!$M:$M,$B118,'Estruturante Móvel'!$C:$C,"&lt;&gt;PREVISTO",'Estruturante Móvel'!$G:$G,CJ$4))</f>
        <v>0</v>
      </c>
      <c r="CL118" s="139">
        <f>(COUNTIFS('Estruturante Móvel'!$M:$M,$B118,'Estruturante Móvel'!$AM:$AM,CL$4))-(COUNTIFS('Estruturante Móvel'!$M:$M,$B118,'Estruturante Móvel'!$AM:$AM,CL$4,'Estruturante Móvel'!$AQ:$AQ,"REPARO FO"))</f>
        <v>0</v>
      </c>
      <c r="CM118" s="140">
        <f>(COUNTIFS('Estruturante Móvel'!$M:$M,$B118,'Estruturante Móvel'!$C:$C,"&lt;&gt;PREVISTO",'Estruturante Móvel'!$G:$G,CL$4))</f>
        <v>0</v>
      </c>
      <c r="CN118" s="139">
        <f>(COUNTIFS('Estruturante Móvel'!$M:$M,$B118,'Estruturante Móvel'!$AM:$AM,CN$4))-(COUNTIFS('Estruturante Móvel'!$M:$M,$B118,'Estruturante Móvel'!$AM:$AM,CN$4,'Estruturante Móvel'!$AQ:$AQ,"REPARO FO"))</f>
        <v>0</v>
      </c>
      <c r="CO118" s="140">
        <f>(COUNTIFS('Estruturante Móvel'!$M:$M,$B118,'Estruturante Móvel'!$C:$C,"&lt;&gt;PREVISTO",'Estruturante Móvel'!$G:$G,CN$4))</f>
        <v>0</v>
      </c>
      <c r="CP118" s="139">
        <f>(COUNTIFS('Estruturante Móvel'!$M:$M,$B118,'Estruturante Móvel'!$AM:$AM,CP$4))-(COUNTIFS('Estruturante Móvel'!$M:$M,$B118,'Estruturante Móvel'!$AM:$AM,CP$4,'Estruturante Móvel'!$AQ:$AQ,"REPARO FO"))</f>
        <v>0</v>
      </c>
      <c r="CQ118" s="140">
        <f>(COUNTIFS('Estruturante Móvel'!$M:$M,$B118,'Estruturante Móvel'!$C:$C,"&lt;&gt;PREVISTO",'Estruturante Móvel'!$G:$G,CP$4))</f>
        <v>0</v>
      </c>
      <c r="CR118" s="139">
        <f>(COUNTIFS('Estruturante Móvel'!$M:$M,$B118,'Estruturante Móvel'!$AM:$AM,CR$4))-(COUNTIFS('Estruturante Móvel'!$M:$M,$B118,'Estruturante Móvel'!$AM:$AM,CR$4,'Estruturante Móvel'!$AQ:$AQ,"REPARO FO"))</f>
        <v>0</v>
      </c>
      <c r="CS118" s="140">
        <f>(COUNTIFS('Estruturante Móvel'!$M:$M,$B118,'Estruturante Móvel'!$C:$C,"&lt;&gt;PREVISTO",'Estruturante Móvel'!$G:$G,CR$4))</f>
        <v>0</v>
      </c>
      <c r="CT118" s="139">
        <f>(COUNTIFS('Estruturante Móvel'!$M:$M,$B118,'Estruturante Móvel'!$AM:$AM,CT$4))-(COUNTIFS('Estruturante Móvel'!$M:$M,$B118,'Estruturante Móvel'!$AM:$AM,CT$4,'Estruturante Móvel'!$AQ:$AQ,"REPARO FO"))</f>
        <v>0</v>
      </c>
      <c r="CU118" s="140">
        <f>(COUNTIFS('Estruturante Móvel'!$M:$M,$B118,'Estruturante Móvel'!$C:$C,"&lt;&gt;PREVISTO",'Estruturante Móvel'!$G:$G,CT$4))</f>
        <v>0</v>
      </c>
      <c r="CV118" s="139">
        <f>(COUNTIFS('Estruturante Móvel'!$M:$M,$B118,'Estruturante Móvel'!$AM:$AM,CV$4))-(COUNTIFS('Estruturante Móvel'!$M:$M,$B118,'Estruturante Móvel'!$AM:$AM,CV$4,'Estruturante Móvel'!$AQ:$AQ,"REPARO FO"))</f>
        <v>0</v>
      </c>
      <c r="CW118" s="140">
        <f>(COUNTIFS('Estruturante Móvel'!$M:$M,$B118,'Estruturante Móvel'!$C:$C,"&lt;&gt;PREVISTO",'Estruturante Móvel'!$G:$G,CV$4))</f>
        <v>0</v>
      </c>
      <c r="CX118" s="139">
        <f>(COUNTIFS('Estruturante Móvel'!$M:$M,$B118,'Estruturante Móvel'!$AM:$AM,CX$4))-(COUNTIFS('Estruturante Móvel'!$M:$M,$B118,'Estruturante Móvel'!$AM:$AM,CX$4,'Estruturante Móvel'!$AQ:$AQ,"REPARO FO"))</f>
        <v>0</v>
      </c>
      <c r="CY118" s="140">
        <f>(COUNTIFS('Estruturante Móvel'!$M:$M,$B118,'Estruturante Móvel'!$C:$C,"&lt;&gt;PREVISTO",'Estruturante Móvel'!$G:$G,CX$4))</f>
        <v>0</v>
      </c>
      <c r="CZ118" s="139">
        <f>(COUNTIFS('Estruturante Móvel'!$M:$M,$B118,'Estruturante Móvel'!$AM:$AM,CZ$4))-(COUNTIFS('Estruturante Móvel'!$M:$M,$B118,'Estruturante Móvel'!$AM:$AM,CZ$4,'Estruturante Móvel'!$AQ:$AQ,"REPARO FO"))</f>
        <v>0</v>
      </c>
      <c r="DA118" s="140">
        <f>(COUNTIFS('Estruturante Móvel'!$M:$M,$B118,'Estruturante Móvel'!$C:$C,"&lt;&gt;PREVISTO",'Estruturante Móvel'!$G:$G,CZ$4))</f>
        <v>0</v>
      </c>
      <c r="DB118" s="139">
        <f>(COUNTIFS('Estruturante Móvel'!$M:$M,$B118,'Estruturante Móvel'!$AM:$AM,DB$4))-(COUNTIFS('Estruturante Móvel'!$M:$M,$B118,'Estruturante Móvel'!$AM:$AM,DB$4,'Estruturante Móvel'!$AQ:$AQ,"REPARO FO"))</f>
        <v>0</v>
      </c>
      <c r="DC118" s="140">
        <f>(COUNTIFS('Estruturante Móvel'!$M:$M,$B118,'Estruturante Móvel'!$C:$C,"&lt;&gt;PREVISTO",'Estruturante Móvel'!$G:$G,DB$4))</f>
        <v>0</v>
      </c>
      <c r="DD118" s="139">
        <f>(COUNTIFS('Estruturante Móvel'!$M:$M,$B118,'Estruturante Móvel'!$AM:$AM,DD$4))-(COUNTIFS('Estruturante Móvel'!$M:$M,$B118,'Estruturante Móvel'!$AM:$AM,DD$4,'Estruturante Móvel'!$AQ:$AQ,"REPARO FO"))</f>
        <v>0</v>
      </c>
      <c r="DE118" s="140">
        <f>(COUNTIFS('Estruturante Móvel'!$M:$M,$B118,'Estruturante Móvel'!$C:$C,"&lt;&gt;PREVISTO",'Estruturante Móvel'!$G:$G,DD$4))</f>
        <v>0</v>
      </c>
      <c r="DF118" s="139">
        <f>(COUNTIFS('Estruturante Móvel'!$M:$M,$B118,'Estruturante Móvel'!$AM:$AM,DF$4))-(COUNTIFS('Estruturante Móvel'!$M:$M,$B118,'Estruturante Móvel'!$AM:$AM,DF$4,'Estruturante Móvel'!$AQ:$AQ,"REPARO FO"))</f>
        <v>0</v>
      </c>
      <c r="DG118" s="140">
        <f>(COUNTIFS('Estruturante Móvel'!$M:$M,$B118,'Estruturante Móvel'!$C:$C,"&lt;&gt;PREVISTO",'Estruturante Móvel'!$G:$G,DF$4))</f>
        <v>0</v>
      </c>
      <c r="DH118" s="139">
        <f>(COUNTIFS('Estruturante Móvel'!$M:$M,$B118,'Estruturante Móvel'!$AM:$AM,DH$4))-(COUNTIFS('Estruturante Móvel'!$M:$M,$B118,'Estruturante Móvel'!$AM:$AM,DH$4,'Estruturante Móvel'!$AQ:$AQ,"REPARO FO"))</f>
        <v>0</v>
      </c>
      <c r="DI118" s="140">
        <f>(COUNTIFS('Estruturante Móvel'!$M:$M,$B118,'Estruturante Móvel'!$C:$C,"&lt;&gt;PREVISTO",'Estruturante Móvel'!$G:$G,DH$4))</f>
        <v>0</v>
      </c>
      <c r="DJ118" s="139">
        <f>(COUNTIFS('Estruturante Móvel'!$M:$M,$B118,'Estruturante Móvel'!$AM:$AM,DJ$4))-(COUNTIFS('Estruturante Móvel'!$M:$M,$B118,'Estruturante Móvel'!$AM:$AM,DJ$4,'Estruturante Móvel'!$AQ:$AQ,"REPARO FO"))</f>
        <v>0</v>
      </c>
      <c r="DK118" s="140">
        <f>(COUNTIFS('Estruturante Móvel'!$M:$M,$B118,'Estruturante Móvel'!$C:$C,"&lt;&gt;PREVISTO",'Estruturante Móvel'!$G:$G,DJ$4))</f>
        <v>0</v>
      </c>
      <c r="DL118" s="139">
        <f>(COUNTIFS('Estruturante Móvel'!$M:$M,$B118,'Estruturante Móvel'!$AM:$AM,DL$4))-(COUNTIFS('Estruturante Móvel'!$M:$M,$B118,'Estruturante Móvel'!$AM:$AM,DL$4,'Estruturante Móvel'!$AQ:$AQ,"REPARO FO"))</f>
        <v>0</v>
      </c>
      <c r="DM118" s="140">
        <f>(COUNTIFS('Estruturante Móvel'!$M:$M,$B118,'Estruturante Móvel'!$C:$C,"&lt;&gt;PREVISTO",'Estruturante Móvel'!$G:$G,DL$4))</f>
        <v>0</v>
      </c>
      <c r="DN118" s="139">
        <f>(COUNTIFS('Estruturante Móvel'!$M:$M,$B118,'Estruturante Móvel'!$AM:$AM,DN$4))-(COUNTIFS('Estruturante Móvel'!$M:$M,$B118,'Estruturante Móvel'!$AM:$AM,DN$4,'Estruturante Móvel'!$AQ:$AQ,"REPARO FO"))</f>
        <v>0</v>
      </c>
      <c r="DO118" s="140">
        <f>(COUNTIFS('Estruturante Móvel'!$M:$M,$B118,'Estruturante Móvel'!$C:$C,"&lt;&gt;PREVISTO",'Estruturante Móvel'!$G:$G,DN$4))</f>
        <v>0</v>
      </c>
      <c r="DP118" s="139">
        <f>(COUNTIFS('Estruturante Móvel'!$M:$M,$B118,'Estruturante Móvel'!$AM:$AM,DP$4))-(COUNTIFS('Estruturante Móvel'!$M:$M,$B118,'Estruturante Móvel'!$AM:$AM,DP$4,'Estruturante Móvel'!$AQ:$AQ,"REPARO FO"))</f>
        <v>0</v>
      </c>
      <c r="DQ118" s="140">
        <f>(COUNTIFS('Estruturante Móvel'!$M:$M,$B118,'Estruturante Móvel'!$C:$C,"&lt;&gt;PREVISTO",'Estruturante Móvel'!$G:$G,DP$4))</f>
        <v>0</v>
      </c>
      <c r="DR118" s="139">
        <f>(COUNTIFS('Estruturante Móvel'!$M:$M,$B118,'Estruturante Móvel'!$AM:$AM,DR$4))-(COUNTIFS('Estruturante Móvel'!$M:$M,$B118,'Estruturante Móvel'!$AM:$AM,DR$4,'Estruturante Móvel'!$AQ:$AQ,"REPARO FO"))</f>
        <v>0</v>
      </c>
      <c r="DS118" s="140">
        <f>(COUNTIFS('Estruturante Móvel'!$M:$M,$B118,'Estruturante Móvel'!$C:$C,"&lt;&gt;PREVISTO",'Estruturante Móvel'!$G:$G,DR$4))</f>
        <v>0</v>
      </c>
      <c r="DT118" s="139">
        <f>(COUNTIFS('Estruturante Móvel'!$M:$M,$B118,'Estruturante Móvel'!$AM:$AM,DT$4))-(COUNTIFS('Estruturante Móvel'!$M:$M,$B118,'Estruturante Móvel'!$AM:$AM,DT$4,'Estruturante Móvel'!$AQ:$AQ,"REPARO FO"))</f>
        <v>0</v>
      </c>
      <c r="DU118" s="140">
        <f>(COUNTIFS('Estruturante Móvel'!$M:$M,$B118,'Estruturante Móvel'!$C:$C,"&lt;&gt;PREVISTO",'Estruturante Móvel'!$G:$G,DT$4))</f>
        <v>0</v>
      </c>
      <c r="DV118" s="139">
        <f>(COUNTIFS('Estruturante Móvel'!$M:$M,$B118,'Estruturante Móvel'!$AM:$AM,DV$4))-(COUNTIFS('Estruturante Móvel'!$M:$M,$B118,'Estruturante Móvel'!$AM:$AM,DV$4,'Estruturante Móvel'!$AQ:$AQ,"REPARO FO"))</f>
        <v>0</v>
      </c>
      <c r="DW118" s="140">
        <f>(COUNTIFS('Estruturante Móvel'!$M:$M,$B118,'Estruturante Móvel'!$C:$C,"&lt;&gt;PREVISTO",'Estruturante Móvel'!$G:$G,DV$4))</f>
        <v>0</v>
      </c>
      <c r="DX118" s="139">
        <f>(COUNTIFS('Estruturante Móvel'!$M:$M,$B118,'Estruturante Móvel'!$AM:$AM,DX$4))-(COUNTIFS('Estruturante Móvel'!$M:$M,$B118,'Estruturante Móvel'!$AM:$AM,DX$4,'Estruturante Móvel'!$AQ:$AQ,"REPARO FO"))</f>
        <v>0</v>
      </c>
      <c r="DY118" s="140">
        <f>(COUNTIFS('Estruturante Móvel'!$M:$M,$B118,'Estruturante Móvel'!$C:$C,"&lt;&gt;PREVISTO",'Estruturante Móvel'!$G:$G,DX$4))</f>
        <v>0</v>
      </c>
      <c r="DZ118" s="139">
        <f>(COUNTIFS('Estruturante Móvel'!$M:$M,$B118,'Estruturante Móvel'!$AM:$AM,DZ$4))-(COUNTIFS('Estruturante Móvel'!$M:$M,$B118,'Estruturante Móvel'!$AM:$AM,DZ$4,'Estruturante Móvel'!$AQ:$AQ,"REPARO FO"))</f>
        <v>0</v>
      </c>
      <c r="EA118" s="140">
        <f>(COUNTIFS('Estruturante Móvel'!$M:$M,$B118,'Estruturante Móvel'!$C:$C,"&lt;&gt;PREVISTO",'Estruturante Móvel'!$G:$G,DZ$4))</f>
        <v>0</v>
      </c>
      <c r="EB118" s="139">
        <f>(COUNTIFS('Estruturante Móvel'!$M:$M,$B118,'Estruturante Móvel'!$AM:$AM,EB$4))-(COUNTIFS('Estruturante Móvel'!$M:$M,$B118,'Estruturante Móvel'!$AM:$AM,EB$4,'Estruturante Móvel'!$AQ:$AQ,"REPARO FO"))</f>
        <v>0</v>
      </c>
      <c r="EC118" s="140">
        <f>(COUNTIFS('Estruturante Móvel'!$M:$M,$B118,'Estruturante Móvel'!$C:$C,"&lt;&gt;PREVISTO",'Estruturante Móvel'!$G:$G,EB$4))</f>
        <v>0</v>
      </c>
      <c r="ED118" s="139">
        <f>(COUNTIFS('Estruturante Móvel'!$M:$M,$B118,'Estruturante Móvel'!$AM:$AM,ED$4))-(COUNTIFS('Estruturante Móvel'!$M:$M,$B118,'Estruturante Móvel'!$AM:$AM,ED$4,'Estruturante Móvel'!$AQ:$AQ,"REPARO FO"))</f>
        <v>0</v>
      </c>
      <c r="EE118" s="140">
        <f>(COUNTIFS('Estruturante Móvel'!$M:$M,$B118,'Estruturante Móvel'!$C:$C,"&lt;&gt;PREVISTO",'Estruturante Móvel'!$G:$G,ED$4))</f>
        <v>0</v>
      </c>
      <c r="EF118" s="139">
        <f>(COUNTIFS('Estruturante Móvel'!$M:$M,$B118,'Estruturante Móvel'!$AM:$AM,EF$4))-(COUNTIFS('Estruturante Móvel'!$M:$M,$B118,'Estruturante Móvel'!$AM:$AM,EF$4,'Estruturante Móvel'!$AQ:$AQ,"REPARO FO"))</f>
        <v>0</v>
      </c>
      <c r="EG118" s="140">
        <f>(COUNTIFS('Estruturante Móvel'!$M:$M,$B118,'Estruturante Móvel'!$C:$C,"&lt;&gt;PREVISTO",'Estruturante Móvel'!$G:$G,EF$4))</f>
        <v>0</v>
      </c>
      <c r="EH118" s="139">
        <f>(COUNTIFS('Estruturante Móvel'!$M:$M,$B118,'Estruturante Móvel'!$AM:$AM,EH$4))-(COUNTIFS('Estruturante Móvel'!$M:$M,$B118,'Estruturante Móvel'!$AM:$AM,EH$4,'Estruturante Móvel'!$AQ:$AQ,"REPARO FO"))</f>
        <v>0</v>
      </c>
      <c r="EI118" s="140">
        <f>(COUNTIFS('Estruturante Móvel'!$M:$M,$B118,'Estruturante Móvel'!$C:$C,"&lt;&gt;PREVISTO",'Estruturante Móvel'!$G:$G,EH$4))</f>
        <v>0</v>
      </c>
      <c r="EJ118" s="139">
        <f>(COUNTIFS('Estruturante Móvel'!$M:$M,$B118,'Estruturante Móvel'!$AM:$AM,EJ$4))-(COUNTIFS('Estruturante Móvel'!$M:$M,$B118,'Estruturante Móvel'!$AM:$AM,EJ$4,'Estruturante Móvel'!$AQ:$AQ,"REPARO FO"))</f>
        <v>0</v>
      </c>
      <c r="EK118" s="140">
        <f>(COUNTIFS('Estruturante Móvel'!$M:$M,$B118,'Estruturante Móvel'!$C:$C,"&lt;&gt;PREVISTO",'Estruturante Móvel'!$G:$G,EJ$4))</f>
        <v>0</v>
      </c>
      <c r="EL118" s="139">
        <f>(COUNTIFS('Estruturante Móvel'!$M:$M,$B118,'Estruturante Móvel'!$AM:$AM,EL$4))-(COUNTIFS('Estruturante Móvel'!$M:$M,$B118,'Estruturante Móvel'!$AM:$AM,EL$4,'Estruturante Móvel'!$AQ:$AQ,"REPARO FO"))</f>
        <v>0</v>
      </c>
      <c r="EM118" s="140">
        <f>(COUNTIFS('Estruturante Móvel'!$M:$M,$B118,'Estruturante Móvel'!$C:$C,"&lt;&gt;PREVISTO",'Estruturante Móvel'!$G:$G,EL$4))</f>
        <v>0</v>
      </c>
      <c r="EN118" s="139">
        <f>(COUNTIFS('Estruturante Móvel'!$M:$M,$B118,'Estruturante Móvel'!$AM:$AM,EN$4))-(COUNTIFS('Estruturante Móvel'!$M:$M,$B118,'Estruturante Móvel'!$AM:$AM,EN$4,'Estruturante Móvel'!$AQ:$AQ,"REPARO FO"))</f>
        <v>0</v>
      </c>
      <c r="EO118" s="140">
        <f>(COUNTIFS('Estruturante Móvel'!$M:$M,$B118,'Estruturante Móvel'!$C:$C,"&lt;&gt;PREVISTO",'Estruturante Móvel'!$G:$G,EN$4))</f>
        <v>0</v>
      </c>
      <c r="EP118" s="139">
        <f>(COUNTIFS('Estruturante Móvel'!$M:$M,$B118,'Estruturante Móvel'!$AM:$AM,EP$4))-(COUNTIFS('Estruturante Móvel'!$M:$M,$B118,'Estruturante Móvel'!$AM:$AM,EP$4,'Estruturante Móvel'!$AQ:$AQ,"REPARO FO"))</f>
        <v>0</v>
      </c>
      <c r="EQ118" s="140">
        <f>(COUNTIFS('Estruturante Móvel'!$M:$M,$B118,'Estruturante Móvel'!$C:$C,"&lt;&gt;PREVISTO",'Estruturante Móvel'!$G:$G,EP$4))</f>
        <v>0</v>
      </c>
      <c r="ER118" s="139">
        <f>(COUNTIFS('Estruturante Móvel'!$M:$M,$B118,'Estruturante Móvel'!$AM:$AM,ER$4))-(COUNTIFS('Estruturante Móvel'!$M:$M,$B118,'Estruturante Móvel'!$AM:$AM,ER$4,'Estruturante Móvel'!$AQ:$AQ,"REPARO FO"))</f>
        <v>0</v>
      </c>
      <c r="ES118" s="140">
        <f>(COUNTIFS('Estruturante Móvel'!$M:$M,$B118,'Estruturante Móvel'!$C:$C,"&lt;&gt;PREVISTO",'Estruturante Móvel'!$G:$G,ER$4))</f>
        <v>0</v>
      </c>
      <c r="ET118" s="139">
        <f>(COUNTIFS('Estruturante Móvel'!$M:$M,$B118,'Estruturante Móvel'!$AM:$AM,ET$4))-(COUNTIFS('Estruturante Móvel'!$M:$M,$B118,'Estruturante Móvel'!$AM:$AM,ET$4,'Estruturante Móvel'!$AQ:$AQ,"REPARO FO"))</f>
        <v>0</v>
      </c>
      <c r="EU118" s="140">
        <f>(COUNTIFS('Estruturante Móvel'!$M:$M,$B118,'Estruturante Móvel'!$C:$C,"&lt;&gt;PREVISTO",'Estruturante Móvel'!$G:$G,ET$4))</f>
        <v>0</v>
      </c>
      <c r="EV118" s="139">
        <f>(COUNTIFS('Estruturante Móvel'!$M:$M,$B118,'Estruturante Móvel'!$AM:$AM,EV$4))-(COUNTIFS('Estruturante Móvel'!$M:$M,$B118,'Estruturante Móvel'!$AM:$AM,EV$4,'Estruturante Móvel'!$AQ:$AQ,"REPARO FO"))</f>
        <v>0</v>
      </c>
      <c r="EW118" s="140">
        <f>(COUNTIFS('Estruturante Móvel'!$M:$M,$B118,'Estruturante Móvel'!$C:$C,"&lt;&gt;PREVISTO",'Estruturante Móvel'!$G:$G,EV$4))</f>
        <v>0</v>
      </c>
      <c r="EX118" s="139">
        <f>(COUNTIFS('Estruturante Móvel'!$M:$M,$B118,'Estruturante Móvel'!$AM:$AM,EX$4))-(COUNTIFS('Estruturante Móvel'!$M:$M,$B118,'Estruturante Móvel'!$AM:$AM,EX$4,'Estruturante Móvel'!$AQ:$AQ,"REPARO FO"))</f>
        <v>0</v>
      </c>
      <c r="EY118" s="140">
        <f>(COUNTIFS('Estruturante Móvel'!$M:$M,$B118,'Estruturante Móvel'!$C:$C,"&lt;&gt;PREVISTO",'Estruturante Móvel'!$G:$G,EX$4))</f>
        <v>0</v>
      </c>
      <c r="EZ118" s="139">
        <f>(COUNTIFS('Estruturante Móvel'!$M:$M,$B118,'Estruturante Móvel'!$AM:$AM,EZ$4))-(COUNTIFS('Estruturante Móvel'!$M:$M,$B118,'Estruturante Móvel'!$AM:$AM,EZ$4,'Estruturante Móvel'!$AQ:$AQ,"REPARO FO"))</f>
        <v>1</v>
      </c>
      <c r="FA118" s="140">
        <f>(COUNTIFS('Estruturante Móvel'!$M:$M,$B118,'Estruturante Móvel'!$C:$C,"&lt;&gt;PREVISTO",'Estruturante Móvel'!$G:$G,EZ$4))</f>
        <v>1</v>
      </c>
      <c r="FB118" s="139">
        <f>(COUNTIFS('Estruturante Móvel'!$M:$M,$B118,'Estruturante Móvel'!$AM:$AM,FB$4))-(COUNTIFS('Estruturante Móvel'!$M:$M,$B118,'Estruturante Móvel'!$AM:$AM,FB$4,'Estruturante Móvel'!$AQ:$AQ,"REPARO FO"))</f>
        <v>0</v>
      </c>
      <c r="FC118" s="140">
        <f>(COUNTIFS('Estruturante Móvel'!$M:$M,$B118,'Estruturante Móvel'!$C:$C,"&lt;&gt;PREVISTO",'Estruturante Móvel'!$G:$G,FB$4))</f>
        <v>1</v>
      </c>
      <c r="FD118" s="139">
        <f>(COUNTIFS('Estruturante Móvel'!$M:$M,$B118,'Estruturante Móvel'!$AM:$AM,FD$4))-(COUNTIFS('Estruturante Móvel'!$M:$M,$B118,'Estruturante Móvel'!$AM:$AM,FD$4,'Estruturante Móvel'!$AQ:$AQ,"REPARO FO"))</f>
        <v>0</v>
      </c>
      <c r="FE118" s="140">
        <f>(COUNTIFS('Estruturante Móvel'!$M:$M,$B118,'Estruturante Móvel'!$C:$C,"&lt;&gt;PREVISTO",'Estruturante Móvel'!$G:$G,FD$4))</f>
        <v>1</v>
      </c>
      <c r="FF118" s="139">
        <f>(COUNTIFS('Estruturante Móvel'!$M:$M,$B118,'Estruturante Móvel'!$AM:$AM,FF$4))-(COUNTIFS('Estruturante Móvel'!$M:$M,$B118,'Estruturante Móvel'!$AM:$AM,FF$4,'Estruturante Móvel'!$AQ:$AQ,"REPARO FO"))</f>
        <v>0</v>
      </c>
      <c r="FG118" s="140">
        <f>(COUNTIFS('Estruturante Móvel'!$M:$M,$B118,'Estruturante Móvel'!$C:$C,"&lt;&gt;PREVISTO",'Estruturante Móvel'!$G:$G,FF$4))</f>
        <v>0</v>
      </c>
      <c r="FH118" s="139">
        <f>(COUNTIFS('Estruturante Móvel'!$M:$M,$B118,'Estruturante Móvel'!$AM:$AM,FH$4))-(COUNTIFS('Estruturante Móvel'!$M:$M,$B118,'Estruturante Móvel'!$AM:$AM,FH$4,'Estruturante Móvel'!$AQ:$AQ,"REPARO FO"))</f>
        <v>0</v>
      </c>
      <c r="FI118" s="140">
        <f>(COUNTIFS('Estruturante Móvel'!$M:$M,$B118,'Estruturante Móvel'!$C:$C,"&lt;&gt;PREVISTO",'Estruturante Móvel'!$G:$G,FH$4))</f>
        <v>0</v>
      </c>
      <c r="FJ118" s="139">
        <f>(COUNTIFS('Estruturante Móvel'!$M:$M,$B118,'Estruturante Móvel'!$AM:$AM,FJ$4))-(COUNTIFS('Estruturante Móvel'!$M:$M,$B118,'Estruturante Móvel'!$AM:$AM,FJ$4,'Estruturante Móvel'!$AQ:$AQ,"REPARO FO"))</f>
        <v>0</v>
      </c>
      <c r="FK118" s="140">
        <f>(COUNTIFS('Estruturante Móvel'!$M:$M,$B118,'Estruturante Móvel'!$C:$C,"&lt;&gt;PREVISTO",'Estruturante Móvel'!$G:$G,FJ$4))</f>
        <v>0</v>
      </c>
      <c r="FL118" s="139">
        <f>(COUNTIFS('Estruturante Móvel'!$M:$M,$B118,'Estruturante Móvel'!$AM:$AM,FL$4))-(COUNTIFS('Estruturante Móvel'!$M:$M,$B118,'Estruturante Móvel'!$AM:$AM,FL$4,'Estruturante Móvel'!$AQ:$AQ,"REPARO FO"))</f>
        <v>0</v>
      </c>
      <c r="FM118" s="140">
        <f>(COUNTIFS('Estruturante Móvel'!$M:$M,$B118,'Estruturante Móvel'!$C:$C,"&lt;&gt;PREVISTO",'Estruturante Móvel'!$G:$G,FL$4))</f>
        <v>0</v>
      </c>
      <c r="FN118" s="139">
        <f>(COUNTIFS('Estruturante Móvel'!$M:$M,$B118,'Estruturante Móvel'!$AM:$AM,FN$4))-(COUNTIFS('Estruturante Móvel'!$M:$M,$B118,'Estruturante Móvel'!$AM:$AM,FN$4,'Estruturante Móvel'!$AQ:$AQ,"REPARO FO"))</f>
        <v>0</v>
      </c>
      <c r="FO118" s="140">
        <f>(COUNTIFS('Estruturante Móvel'!$M:$M,$B118,'Estruturante Móvel'!$C:$C,"&lt;&gt;PREVISTO",'Estruturante Móvel'!$G:$G,FN$4))</f>
        <v>0</v>
      </c>
      <c r="FP118" s="139">
        <f>(COUNTIFS('Estruturante Móvel'!$M:$M,$B118,'Estruturante Móvel'!$AM:$AM,FP$4))-(COUNTIFS('Estruturante Móvel'!$M:$M,$B118,'Estruturante Móvel'!$AM:$AM,FP$4,'Estruturante Móvel'!$AQ:$AQ,"REPARO FO"))</f>
        <v>0</v>
      </c>
      <c r="FQ118" s="140">
        <f>(COUNTIFS('Estruturante Móvel'!$M:$M,$B118,'Estruturante Móvel'!$C:$C,"&lt;&gt;PREVISTO",'Estruturante Móvel'!$G:$G,FP$4))</f>
        <v>0</v>
      </c>
      <c r="FR118" s="139">
        <f>(COUNTIFS('Estruturante Móvel'!$M:$M,$B118,'Estruturante Móvel'!$AM:$AM,FR$4))-(COUNTIFS('Estruturante Móvel'!$M:$M,$B118,'Estruturante Móvel'!$AM:$AM,FR$4,'Estruturante Móvel'!$AQ:$AQ,"REPARO FO"))</f>
        <v>0</v>
      </c>
      <c r="FS118" s="140">
        <f>(COUNTIFS('Estruturante Móvel'!$M:$M,$B118,'Estruturante Móvel'!$C:$C,"&lt;&gt;PREVISTO",'Estruturante Móvel'!$G:$G,FR$4))</f>
        <v>0</v>
      </c>
      <c r="FT118" s="139">
        <f>(COUNTIFS('Estruturante Móvel'!$M:$M,$B118,'Estruturante Móvel'!$AM:$AM,FT$4))-(COUNTIFS('Estruturante Móvel'!$M:$M,$B118,'Estruturante Móvel'!$AM:$AM,FT$4,'Estruturante Móvel'!$AQ:$AQ,"REPARO FO"))</f>
        <v>0</v>
      </c>
      <c r="FU118" s="140">
        <f>(COUNTIFS('Estruturante Móvel'!$M:$M,$B118,'Estruturante Móvel'!$C:$C,"&lt;&gt;PREVISTO",'Estruturante Móvel'!$G:$G,FT$4))</f>
        <v>0</v>
      </c>
      <c r="FV118" s="139">
        <f>(COUNTIFS('Estruturante Móvel'!$M:$M,$B118,'Estruturante Móvel'!$AM:$AM,FV$4))-(COUNTIFS('Estruturante Móvel'!$M:$M,$B118,'Estruturante Móvel'!$AM:$AM,FV$4,'Estruturante Móvel'!$AQ:$AQ,"REPARO FO"))</f>
        <v>0</v>
      </c>
      <c r="FW118" s="140">
        <f>(COUNTIFS('Estruturante Móvel'!$M:$M,$B118,'Estruturante Móvel'!$C:$C,"&lt;&gt;PREVISTO",'Estruturante Móvel'!$G:$G,FV$4))</f>
        <v>0</v>
      </c>
      <c r="FX118" s="139">
        <f>(COUNTIFS('Estruturante Móvel'!$M:$M,$B118,'Estruturante Móvel'!$AM:$AM,FX$4))-(COUNTIFS('Estruturante Móvel'!$M:$M,$B118,'Estruturante Móvel'!$AM:$AM,FX$4,'Estruturante Móvel'!$AQ:$AQ,"REPARO FO"))</f>
        <v>0</v>
      </c>
      <c r="FY118" s="140">
        <f>(COUNTIFS('Estruturante Móvel'!$M:$M,$B118,'Estruturante Móvel'!$C:$C,"&lt;&gt;PREVISTO",'Estruturante Móvel'!$G:$G,FX$4))</f>
        <v>0</v>
      </c>
      <c r="FZ118" s="139">
        <f>(COUNTIFS('Estruturante Móvel'!$M:$M,$B118,'Estruturante Móvel'!$AM:$AM,FZ$4))-(COUNTIFS('Estruturante Móvel'!$M:$M,$B118,'Estruturante Móvel'!$AM:$AM,FZ$4,'Estruturante Móvel'!$AQ:$AQ,"REPARO FO"))</f>
        <v>0</v>
      </c>
      <c r="GA118" s="140">
        <f>(COUNTIFS('Estruturante Móvel'!$M:$M,$B118,'Estruturante Móvel'!$C:$C,"&lt;&gt;PREVISTO",'Estruturante Móvel'!$G:$G,FZ$4))</f>
        <v>0</v>
      </c>
      <c r="GB118" s="139">
        <f>(COUNTIFS('Estruturante Móvel'!$M:$M,$B118,'Estruturante Móvel'!$AM:$AM,GB$4))-(COUNTIFS('Estruturante Móvel'!$M:$M,$B118,'Estruturante Móvel'!$AM:$AM,GB$4,'Estruturante Móvel'!$AQ:$AQ,"REPARO FO"))</f>
        <v>0</v>
      </c>
      <c r="GC118" s="140">
        <f>(COUNTIFS('Estruturante Móvel'!$M:$M,$B118,'Estruturante Móvel'!$C:$C,"&lt;&gt;PREVISTO",'Estruturante Móvel'!$G:$G,GB$4))</f>
        <v>0</v>
      </c>
      <c r="GD118" s="139">
        <f>(COUNTIFS('Estruturante Móvel'!$M:$M,$B118,'Estruturante Móvel'!$AM:$AM,GD$4))-(COUNTIFS('Estruturante Móvel'!$M:$M,$B118,'Estruturante Móvel'!$AM:$AM,GD$4,'Estruturante Móvel'!$AQ:$AQ,"REPARO FO"))</f>
        <v>4</v>
      </c>
      <c r="GE118" s="140">
        <f>(COUNTIFS('Estruturante Móvel'!$M:$M,$B118,'Estruturante Móvel'!$C:$C,"&lt;&gt;PREVISTO",'Estruturante Móvel'!$G:$G,GD$4))</f>
        <v>0</v>
      </c>
      <c r="GF118" s="139">
        <f>(COUNTIFS('Estruturante Móvel'!$M:$M,$B118,'Estruturante Móvel'!$AM:$AM,GF$4))-(COUNTIFS('Estruturante Móvel'!$M:$M,$B118,'Estruturante Móvel'!$AM:$AM,GF$4,'Estruturante Móvel'!$AQ:$AQ,"REPARO FO"))</f>
        <v>3</v>
      </c>
      <c r="GG118" s="140">
        <f>(COUNTIFS('Estruturante Móvel'!$M:$M,$B118,'Estruturante Móvel'!$C:$C,"&lt;&gt;PREVISTO",'Estruturante Móvel'!$G:$G,GF$4))</f>
        <v>0</v>
      </c>
      <c r="GH118" s="139">
        <f>(COUNTIFS('Estruturante Móvel'!$M:$M,$B118,'Estruturante Móvel'!$AM:$AM,GH$4))-(COUNTIFS('Estruturante Móvel'!$M:$M,$B118,'Estruturante Móvel'!$AM:$AM,GH$4,'Estruturante Móvel'!$AQ:$AQ,"REPARO FO"))</f>
        <v>0</v>
      </c>
      <c r="GI118" s="140">
        <f>(COUNTIFS('Estruturante Móvel'!$M:$M,$B118,'Estruturante Móvel'!$C:$C,"&lt;&gt;PREVISTO",'Estruturante Móvel'!$G:$G,GH$4))</f>
        <v>0</v>
      </c>
      <c r="GJ118" s="139">
        <f>(COUNTIFS('Estruturante Móvel'!$M:$M,$B118,'Estruturante Móvel'!$AM:$AM,GJ$4))-(COUNTIFS('Estruturante Móvel'!$M:$M,$B118,'Estruturante Móvel'!$AM:$AM,GJ$4,'Estruturante Móvel'!$AQ:$AQ,"REPARO FO"))</f>
        <v>0</v>
      </c>
      <c r="GK118" s="140">
        <f>(COUNTIFS('Estruturante Móvel'!$M:$M,$B118,'Estruturante Móvel'!$C:$C,"&lt;&gt;PREVISTO",'Estruturante Móvel'!$G:$G,GJ$4))</f>
        <v>0</v>
      </c>
      <c r="GL118" s="139">
        <f>(COUNTIFS('Estruturante Móvel'!$M:$M,$B118,'Estruturante Móvel'!$AM:$AM,GL$4))-(COUNTIFS('Estruturante Móvel'!$M:$M,$B118,'Estruturante Móvel'!$AM:$AM,GL$4,'Estruturante Móvel'!$AQ:$AQ,"REPARO FO"))</f>
        <v>0</v>
      </c>
      <c r="GM118" s="140">
        <f>(COUNTIFS('Estruturante Móvel'!$M:$M,$B118,'Estruturante Móvel'!$C:$C,"&lt;&gt;PREVISTO",'Estruturante Móvel'!$G:$G,GL$4))</f>
        <v>0</v>
      </c>
      <c r="GN118" s="139">
        <f>(COUNTIFS('Estruturante Móvel'!$M:$M,$B118,'Estruturante Móvel'!$AM:$AM,GN$4))-(COUNTIFS('Estruturante Móvel'!$M:$M,$B118,'Estruturante Móvel'!$AM:$AM,GN$4,'Estruturante Móvel'!$AQ:$AQ,"REPARO FO"))</f>
        <v>0</v>
      </c>
      <c r="GO118" s="140">
        <f>(COUNTIFS('Estruturante Móvel'!$M:$M,$B118,'Estruturante Móvel'!$C:$C,"&lt;&gt;PREVISTO",'Estruturante Móvel'!$G:$G,GN$4))</f>
        <v>0</v>
      </c>
      <c r="GP118" s="139">
        <f>(COUNTIFS('Estruturante Móvel'!$M:$M,$B118,'Estruturante Móvel'!$AM:$AM,GP$4))-(COUNTIFS('Estruturante Móvel'!$M:$M,$B118,'Estruturante Móvel'!$AM:$AM,GP$4,'Estruturante Móvel'!$AQ:$AQ,"REPARO FO"))</f>
        <v>0</v>
      </c>
      <c r="GQ118" s="140">
        <f>(COUNTIFS('Estruturante Móvel'!$M:$M,$B118,'Estruturante Móvel'!$C:$C,"&lt;&gt;PREVISTO",'Estruturante Móvel'!$G:$G,GP$4))</f>
        <v>0</v>
      </c>
      <c r="GR118" s="139">
        <f>(COUNTIFS('Estruturante Móvel'!$M:$M,$B118,'Estruturante Móvel'!$AM:$AM,GR$4))-(COUNTIFS('Estruturante Móvel'!$M:$M,$B118,'Estruturante Móvel'!$AM:$AM,GR$4,'Estruturante Móvel'!$AQ:$AQ,"REPARO FO"))</f>
        <v>0</v>
      </c>
      <c r="GS118" s="140">
        <f>(COUNTIFS('Estruturante Móvel'!$M:$M,$B118,'Estruturante Móvel'!$C:$C,"&lt;&gt;PREVISTO",'Estruturante Móvel'!$G:$G,GR$4))</f>
        <v>0</v>
      </c>
      <c r="GT118" s="139">
        <f>(COUNTIFS('Estruturante Móvel'!$M:$M,$B118,'Estruturante Móvel'!$AM:$AM,GT$4))-(COUNTIFS('Estruturante Móvel'!$M:$M,$B118,'Estruturante Móvel'!$AM:$AM,GT$4,'Estruturante Móvel'!$AQ:$AQ,"REPARO FO"))</f>
        <v>0</v>
      </c>
      <c r="GU118" s="140">
        <f>(COUNTIFS('Estruturante Móvel'!$M:$M,$B118,'Estruturante Móvel'!$C:$C,"&lt;&gt;PREVISTO",'Estruturante Móvel'!$G:$G,GT$4))</f>
        <v>0</v>
      </c>
      <c r="GV118" s="139">
        <f>(COUNTIFS('Estruturante Móvel'!$M:$M,$B118,'Estruturante Móvel'!$AM:$AM,GV$4))-(COUNTIFS('Estruturante Móvel'!$M:$M,$B118,'Estruturante Móvel'!$AM:$AM,GV$4,'Estruturante Móvel'!$AQ:$AQ,"REPARO FO"))</f>
        <v>0</v>
      </c>
      <c r="GW118" s="140">
        <f>(COUNTIFS('Estruturante Móvel'!$M:$M,$B118,'Estruturante Móvel'!$C:$C,"&lt;&gt;PREVISTO",'Estruturante Móvel'!$G:$G,GV$4))</f>
        <v>0</v>
      </c>
      <c r="GX118" s="139">
        <f>(COUNTIFS('Estruturante Móvel'!$M:$M,$B118,'Estruturante Móvel'!$AM:$AM,GX$4))-(COUNTIFS('Estruturante Móvel'!$M:$M,$B118,'Estruturante Móvel'!$AM:$AM,GX$4,'Estruturante Móvel'!$AQ:$AQ,"REPARO FO"))</f>
        <v>0</v>
      </c>
      <c r="GY118" s="140">
        <f>(COUNTIFS('Estruturante Móvel'!$M:$M,$B118,'Estruturante Móvel'!$C:$C,"&lt;&gt;PREVISTO",'Estruturante Móvel'!$G:$G,GX$4))</f>
        <v>0</v>
      </c>
      <c r="GZ118" s="139">
        <f>(COUNTIFS('Estruturante Móvel'!$M:$M,$B118,'Estruturante Móvel'!$AM:$AM,GZ$4))-(COUNTIFS('Estruturante Móvel'!$M:$M,$B118,'Estruturante Móvel'!$AM:$AM,GZ$4,'Estruturante Móvel'!$AQ:$AQ,"REPARO FO"))</f>
        <v>0</v>
      </c>
      <c r="HA118" s="140">
        <f>(COUNTIFS('Estruturante Móvel'!$M:$M,$B118,'Estruturante Móvel'!$C:$C,"&lt;&gt;PREVISTO",'Estruturante Móvel'!$G:$G,GZ$4))</f>
        <v>0</v>
      </c>
      <c r="HB118" s="139">
        <f>(COUNTIFS('Estruturante Móvel'!$M:$M,$B118,'Estruturante Móvel'!$AM:$AM,HB$4))-(COUNTIFS('Estruturante Móvel'!$M:$M,$B118,'Estruturante Móvel'!$AM:$AM,HB$4,'Estruturante Móvel'!$AQ:$AQ,"REPARO FO"))</f>
        <v>0</v>
      </c>
      <c r="HC118" s="140">
        <f>(COUNTIFS('Estruturante Móvel'!$M:$M,$B118,'Estruturante Móvel'!$C:$C,"&lt;&gt;PREVISTO",'Estruturante Móvel'!$G:$G,HB$4))</f>
        <v>0</v>
      </c>
      <c r="HD118" s="139">
        <f>(COUNTIFS('Estruturante Móvel'!$M:$M,$B118,'Estruturante Móvel'!$AM:$AM,HD$4))-(COUNTIFS('Estruturante Móvel'!$M:$M,$B118,'Estruturante Móvel'!$AM:$AM,HD$4,'Estruturante Móvel'!$AQ:$AQ,"REPARO FO"))</f>
        <v>0</v>
      </c>
      <c r="HE118" s="140">
        <f>(COUNTIFS('Estruturante Móvel'!$M:$M,$B118,'Estruturante Móvel'!$C:$C,"&lt;&gt;PREVISTO",'Estruturante Móvel'!$G:$G,HD$4))</f>
        <v>0</v>
      </c>
      <c r="HF118" s="139">
        <f>(COUNTIFS('Estruturante Móvel'!$M:$M,$B118,'Estruturante Móvel'!$AM:$AM,HF$4))-(COUNTIFS('Estruturante Móvel'!$M:$M,$B118,'Estruturante Móvel'!$AM:$AM,HF$4,'Estruturante Móvel'!$AQ:$AQ,"REPARO FO"))</f>
        <v>0</v>
      </c>
      <c r="HG118" s="140">
        <f>(COUNTIFS('Estruturante Móvel'!$M:$M,$B118,'Estruturante Móvel'!$C:$C,"&lt;&gt;PREVISTO",'Estruturante Móvel'!$G:$G,HF$4))</f>
        <v>0</v>
      </c>
      <c r="HH118" s="139">
        <f>(COUNTIFS('Estruturante Móvel'!$M:$M,$B118,'Estruturante Móvel'!$AM:$AM,HH$4))-(COUNTIFS('Estruturante Móvel'!$M:$M,$B118,'Estruturante Móvel'!$AM:$AM,HH$4,'Estruturante Móvel'!$AQ:$AQ,"REPARO FO"))</f>
        <v>0</v>
      </c>
      <c r="HI118" s="140">
        <f>(COUNTIFS('Estruturante Móvel'!$M:$M,$B118,'Estruturante Móvel'!$C:$C,"&lt;&gt;PREVISTO",'Estruturante Móvel'!$G:$G,HH$4))</f>
        <v>0</v>
      </c>
      <c r="HJ118" s="139">
        <f>(COUNTIFS('Estruturante Móvel'!$M:$M,$B118,'Estruturante Móvel'!$AM:$AM,HJ$4))-(COUNTIFS('Estruturante Móvel'!$M:$M,$B118,'Estruturante Móvel'!$AM:$AM,HJ$4,'Estruturante Móvel'!$AQ:$AQ,"REPARO FO"))</f>
        <v>0</v>
      </c>
      <c r="HK118" s="140">
        <f>(COUNTIFS('Estruturante Móvel'!$M:$M,$B118,'Estruturante Móvel'!$C:$C,"&lt;&gt;PREVISTO",'Estruturante Móvel'!$G:$G,HJ$4))</f>
        <v>0</v>
      </c>
      <c r="HL118" s="139">
        <f>(COUNTIFS('Estruturante Móvel'!$M:$M,$B118,'Estruturante Móvel'!$AM:$AM,HL$4))-(COUNTIFS('Estruturante Móvel'!$M:$M,$B118,'Estruturante Móvel'!$AM:$AM,HL$4,'Estruturante Móvel'!$AQ:$AQ,"REPARO FO"))</f>
        <v>0</v>
      </c>
      <c r="HM118" s="140">
        <f>(COUNTIFS('Estruturante Móvel'!$M:$M,$B118,'Estruturante Móvel'!$C:$C,"&lt;&gt;PREVISTO",'Estruturante Móvel'!$G:$G,HL$4))</f>
        <v>0</v>
      </c>
      <c r="HN118" s="139">
        <f>(COUNTIFS('Estruturante Móvel'!$M:$M,$B118,'Estruturante Móvel'!$AM:$AM,HN$4))-(COUNTIFS('Estruturante Móvel'!$M:$M,$B118,'Estruturante Móvel'!$AM:$AM,HN$4,'Estruturante Móvel'!$AQ:$AQ,"REPARO FO"))</f>
        <v>0</v>
      </c>
      <c r="HO118" s="140">
        <f>(COUNTIFS('Estruturante Móvel'!$M:$M,$B118,'Estruturante Móvel'!$C:$C,"&lt;&gt;PREVISTO",'Estruturante Móvel'!$G:$G,HN$4))</f>
        <v>0</v>
      </c>
      <c r="HP118" s="139">
        <f>(COUNTIFS('Estruturante Móvel'!$M:$M,$B118,'Estruturante Móvel'!$AM:$AM,HP$4))-(COUNTIFS('Estruturante Móvel'!$M:$M,$B118,'Estruturante Móvel'!$AM:$AM,HP$4,'Estruturante Móvel'!$AQ:$AQ,"REPARO FO"))</f>
        <v>0</v>
      </c>
      <c r="HQ118" s="140">
        <f>(COUNTIFS('Estruturante Móvel'!$M:$M,$B118,'Estruturante Móvel'!$C:$C,"&lt;&gt;PREVISTO",'Estruturante Móvel'!$G:$G,HP$4))</f>
        <v>0</v>
      </c>
      <c r="HR118" s="139">
        <f>(COUNTIFS('Estruturante Móvel'!$M:$M,$B118,'Estruturante Móvel'!$AM:$AM,HR$4))-(COUNTIFS('Estruturante Móvel'!$M:$M,$B118,'Estruturante Móvel'!$AM:$AM,HR$4,'Estruturante Móvel'!$AQ:$AQ,"REPARO FO"))</f>
        <v>0</v>
      </c>
      <c r="HS118" s="140">
        <f>(COUNTIFS('Estruturante Móvel'!$M:$M,$B118,'Estruturante Móvel'!$C:$C,"&lt;&gt;PREVISTO",'Estruturante Móvel'!$G:$G,HR$4))</f>
        <v>0</v>
      </c>
      <c r="HT118" s="139">
        <f>(COUNTIFS('Estruturante Móvel'!$M:$M,$B118,'Estruturante Móvel'!$AM:$AM,HT$4))-(COUNTIFS('Estruturante Móvel'!$M:$M,$B118,'Estruturante Móvel'!$AM:$AM,HT$4,'Estruturante Móvel'!$AQ:$AQ,"REPARO FO"))</f>
        <v>0</v>
      </c>
      <c r="HU118" s="140">
        <f>(COUNTIFS('Estruturante Móvel'!$M:$M,$B118,'Estruturante Móvel'!$C:$C,"&lt;&gt;PREVISTO",'Estruturante Móvel'!$G:$G,HT$4))</f>
        <v>0</v>
      </c>
      <c r="HV118" s="139">
        <f>(COUNTIFS('Estruturante Móvel'!$M:$M,$B118,'Estruturante Móvel'!$AM:$AM,HV$4))-(COUNTIFS('Estruturante Móvel'!$M:$M,$B118,'Estruturante Móvel'!$AM:$AM,HV$4,'Estruturante Móvel'!$AQ:$AQ,"REPARO FO"))</f>
        <v>0</v>
      </c>
      <c r="HW118" s="140">
        <f>(COUNTIFS('Estruturante Móvel'!$M:$M,$B118,'Estruturante Móvel'!$C:$C,"&lt;&gt;PREVISTO",'Estruturante Móvel'!$G:$G,HV$4))</f>
        <v>0</v>
      </c>
      <c r="HX118" s="139">
        <f>(COUNTIFS('Estruturante Móvel'!$M:$M,$B118,'Estruturante Móvel'!$AM:$AM,HX$4))-(COUNTIFS('Estruturante Móvel'!$M:$M,$B118,'Estruturante Móvel'!$AM:$AM,HX$4,'Estruturante Móvel'!$AQ:$AQ,"REPARO FO"))</f>
        <v>0</v>
      </c>
      <c r="HY118" s="140">
        <f>(COUNTIFS('Estruturante Móvel'!$M:$M,$B118,'Estruturante Móvel'!$C:$C,"&lt;&gt;PREVISTO",'Estruturante Móvel'!$G:$G,HX$4))</f>
        <v>0</v>
      </c>
      <c r="HZ118" s="139">
        <f>(COUNTIFS('Estruturante Móvel'!$M:$M,$B118,'Estruturante Móvel'!$AM:$AM,HZ$4))-(COUNTIFS('Estruturante Móvel'!$M:$M,$B118,'Estruturante Móvel'!$AM:$AM,HZ$4,'Estruturante Móvel'!$AQ:$AQ,"REPARO FO"))</f>
        <v>0</v>
      </c>
      <c r="IA118" s="140">
        <f>(COUNTIFS('Estruturante Móvel'!$M:$M,$B118,'Estruturante Móvel'!$C:$C,"&lt;&gt;PREVISTO",'Estruturante Móvel'!$G:$G,HZ$4))</f>
        <v>0</v>
      </c>
      <c r="IB118" s="139">
        <f>(COUNTIFS('Estruturante Móvel'!$M:$M,$B118,'Estruturante Móvel'!$AM:$AM,IB$4))-(COUNTIFS('Estruturante Móvel'!$M:$M,$B118,'Estruturante Móvel'!$AM:$AM,IB$4,'Estruturante Móvel'!$AQ:$AQ,"REPARO FO"))</f>
        <v>0</v>
      </c>
      <c r="IC118" s="140">
        <f>(COUNTIFS('Estruturante Móvel'!$M:$M,$B118,'Estruturante Móvel'!$C:$C,"&lt;&gt;PREVISTO",'Estruturante Móvel'!$G:$G,IB$4))</f>
        <v>0</v>
      </c>
      <c r="ID118" s="139">
        <f>(COUNTIFS('Estruturante Móvel'!$M:$M,$B118,'Estruturante Móvel'!$AM:$AM,ID$4))-(COUNTIFS('Estruturante Móvel'!$M:$M,$B118,'Estruturante Móvel'!$AM:$AM,ID$4,'Estruturante Móvel'!$AQ:$AQ,"REPARO FO"))</f>
        <v>0</v>
      </c>
      <c r="IE118" s="140">
        <f>(COUNTIFS('Estruturante Móvel'!$M:$M,$B118,'Estruturante Móvel'!$C:$C,"&lt;&gt;PREVISTO",'Estruturante Móvel'!$G:$G,ID$4))</f>
        <v>0</v>
      </c>
      <c r="IF118" s="139">
        <f>(COUNTIFS('Estruturante Móvel'!$M:$M,$B118,'Estruturante Móvel'!$AM:$AM,IF$4))-(COUNTIFS('Estruturante Móvel'!$M:$M,$B118,'Estruturante Móvel'!$AM:$AM,IF$4,'Estruturante Móvel'!$AQ:$AQ,"REPARO FO"))</f>
        <v>0</v>
      </c>
      <c r="IG118" s="140">
        <f>(COUNTIFS('Estruturante Móvel'!$M:$M,$B118,'Estruturante Móvel'!$C:$C,"&lt;&gt;PREVISTO",'Estruturante Móvel'!$G:$G,IF$4))</f>
        <v>0</v>
      </c>
      <c r="IH118" s="139">
        <f>(COUNTIFS('Estruturante Móvel'!$M:$M,$B118,'Estruturante Móvel'!$AM:$AM,IH$4))-(COUNTIFS('Estruturante Móvel'!$M:$M,$B118,'Estruturante Móvel'!$AM:$AM,IH$4,'Estruturante Móvel'!$AQ:$AQ,"REPARO FO"))</f>
        <v>0</v>
      </c>
      <c r="II118" s="140">
        <f>(COUNTIFS('Estruturante Móvel'!$M:$M,$B118,'Estruturante Móvel'!$C:$C,"&lt;&gt;PREVISTO",'Estruturante Móvel'!$G:$G,IH$4))</f>
        <v>0</v>
      </c>
      <c r="IJ118" s="139">
        <f>(COUNTIFS('Estruturante Móvel'!$M:$M,$B118,'Estruturante Móvel'!$AM:$AM,IJ$4))-(COUNTIFS('Estruturante Móvel'!$M:$M,$B118,'Estruturante Móvel'!$AM:$AM,IJ$4,'Estruturante Móvel'!$AQ:$AQ,"REPARO FO"))</f>
        <v>0</v>
      </c>
      <c r="IK118" s="140">
        <f>(COUNTIFS('Estruturante Móvel'!$M:$M,$B118,'Estruturante Móvel'!$C:$C,"&lt;&gt;PREVISTO",'Estruturante Móvel'!$G:$G,IJ$4))</f>
        <v>0</v>
      </c>
      <c r="IL118" s="139">
        <f>(COUNTIFS('Estruturante Móvel'!$M:$M,$B118,'Estruturante Móvel'!$AM:$AM,IL$4))-(COUNTIFS('Estruturante Móvel'!$M:$M,$B118,'Estruturante Móvel'!$AM:$AM,IL$4,'Estruturante Móvel'!$AQ:$AQ,"REPARO FO"))</f>
        <v>0</v>
      </c>
      <c r="IM118" s="140">
        <f>(COUNTIFS('Estruturante Móvel'!$M:$M,$B118,'Estruturante Móvel'!$C:$C,"&lt;&gt;PREVISTO",'Estruturante Móvel'!$G:$G,IL$4))</f>
        <v>0</v>
      </c>
      <c r="IN118" s="139">
        <f>(COUNTIFS('Estruturante Móvel'!$M:$M,$B118,'Estruturante Móvel'!$AM:$AM,IN$4))-(COUNTIFS('Estruturante Móvel'!$M:$M,$B118,'Estruturante Móvel'!$AM:$AM,IN$4,'Estruturante Móvel'!$AQ:$AQ,"REPARO FO"))</f>
        <v>0</v>
      </c>
      <c r="IO118" s="140">
        <f>(COUNTIFS('Estruturante Móvel'!$M:$M,$B118,'Estruturante Móvel'!$C:$C,"&lt;&gt;PREVISTO",'Estruturante Móvel'!$G:$G,IN$4))</f>
        <v>0</v>
      </c>
      <c r="IP118" s="139">
        <f>(COUNTIFS('Estruturante Móvel'!$M:$M,$B118,'Estruturante Móvel'!$AM:$AM,IP$4))-(COUNTIFS('Estruturante Móvel'!$M:$M,$B118,'Estruturante Móvel'!$AM:$AM,IP$4,'Estruturante Móvel'!$AQ:$AQ,"REPARO FO"))</f>
        <v>0</v>
      </c>
      <c r="IQ118" s="140">
        <f>(COUNTIFS('Estruturante Móvel'!$M:$M,$B118,'Estruturante Móvel'!$C:$C,"&lt;&gt;PREVISTO",'Estruturante Móvel'!$G:$G,IP$4))</f>
        <v>0</v>
      </c>
      <c r="IR118" s="139">
        <f>(COUNTIFS('Estruturante Móvel'!$M:$M,$B118,'Estruturante Móvel'!$AM:$AM,IR$4))-(COUNTIFS('Estruturante Móvel'!$M:$M,$B118,'Estruturante Móvel'!$AM:$AM,IR$4,'Estruturante Móvel'!$AQ:$AQ,"REPARO FO"))</f>
        <v>0</v>
      </c>
      <c r="IS118" s="140">
        <f>(COUNTIFS('Estruturante Móvel'!$M:$M,$B118,'Estruturante Móvel'!$C:$C,"&lt;&gt;PREVISTO",'Estruturante Móvel'!$G:$G,IR$4))</f>
        <v>0</v>
      </c>
      <c r="IT118" s="139">
        <f>(COUNTIFS('Estruturante Móvel'!$M:$M,$B118,'Estruturante Móvel'!$AM:$AM,IT$4))-(COUNTIFS('Estruturante Móvel'!$M:$M,$B118,'Estruturante Móvel'!$AM:$AM,IT$4,'Estruturante Móvel'!$AQ:$AQ,"REPARO FO"))</f>
        <v>0</v>
      </c>
      <c r="IU118" s="140">
        <f>(COUNTIFS('Estruturante Móvel'!$M:$M,$B118,'Estruturante Móvel'!$C:$C,"&lt;&gt;PREVISTO",'Estruturante Móvel'!$G:$G,IT$4))</f>
        <v>0</v>
      </c>
      <c r="IV118" s="139">
        <f>(COUNTIFS('Estruturante Móvel'!$M:$M,$B118,'Estruturante Móvel'!$AM:$AM,IV$4))-(COUNTIFS('Estruturante Móvel'!$M:$M,$B118,'Estruturante Móvel'!$AM:$AM,IV$4,'Estruturante Móvel'!$AQ:$AQ,"REPARO FO"))</f>
        <v>0</v>
      </c>
      <c r="IW118" s="140">
        <f>(COUNTIFS('Estruturante Móvel'!$M:$M,$B118,'Estruturante Móvel'!$C:$C,"&lt;&gt;PREVISTO",'Estruturante Móvel'!$G:$G,IV$4))</f>
        <v>0</v>
      </c>
      <c r="IX118" s="139">
        <f>(COUNTIFS('Estruturante Móvel'!$M:$M,$B118,'Estruturante Móvel'!$AM:$AM,IX$4))-(COUNTIFS('Estruturante Móvel'!$M:$M,$B118,'Estruturante Móvel'!$AM:$AM,IX$4,'Estruturante Móvel'!$AQ:$AQ,"REPARO FO"))</f>
        <v>0</v>
      </c>
      <c r="IY118" s="140">
        <f>(COUNTIFS('Estruturante Móvel'!$M:$M,$B118,'Estruturante Móvel'!$C:$C,"&lt;&gt;PREVISTO",'Estruturante Móvel'!$G:$G,IX$4))</f>
        <v>0</v>
      </c>
      <c r="IZ118" s="139">
        <f>(COUNTIFS('Estruturante Móvel'!$M:$M,$B118,'Estruturante Móvel'!$AM:$AM,IZ$4))-(COUNTIFS('Estruturante Móvel'!$M:$M,$B118,'Estruturante Móvel'!$AM:$AM,IZ$4,'Estruturante Móvel'!$AQ:$AQ,"REPARO FO"))</f>
        <v>0</v>
      </c>
      <c r="JA118" s="140">
        <f>(COUNTIFS('Estruturante Móvel'!$M:$M,$B118,'Estruturante Móvel'!$C:$C,"&lt;&gt;PREVISTO",'Estruturante Móvel'!$G:$G,IZ$4))</f>
        <v>0</v>
      </c>
      <c r="JB118" s="139">
        <f>(COUNTIFS('Estruturante Móvel'!$M:$M,$B118,'Estruturante Móvel'!$AM:$AM,JB$4))-(COUNTIFS('Estruturante Móvel'!$M:$M,$B118,'Estruturante Móvel'!$AM:$AM,JB$4,'Estruturante Móvel'!$AQ:$AQ,"REPARO FO"))</f>
        <v>0</v>
      </c>
      <c r="JC118" s="140">
        <f>(COUNTIFS('Estruturante Móvel'!$M:$M,$B118,'Estruturante Móvel'!$C:$C,"&lt;&gt;PREVISTO",'Estruturante Móvel'!$G:$G,JB$4))</f>
        <v>0</v>
      </c>
      <c r="JD118" s="139">
        <f>(COUNTIFS('Estruturante Móvel'!$M:$M,$B118,'Estruturante Móvel'!$AM:$AM,JD$4))-(COUNTIFS('Estruturante Móvel'!$M:$M,$B118,'Estruturante Móvel'!$AM:$AM,JD$4,'Estruturante Móvel'!$AQ:$AQ,"REPARO FO"))</f>
        <v>0</v>
      </c>
      <c r="JE118" s="140">
        <f>(COUNTIFS('Estruturante Móvel'!$M:$M,$B118,'Estruturante Móvel'!$C:$C,"&lt;&gt;PREVISTO",'Estruturante Móvel'!$G:$G,JD$4))</f>
        <v>0</v>
      </c>
      <c r="JF118" s="139">
        <f>(COUNTIFS('Estruturante Móvel'!$M:$M,$B118,'Estruturante Móvel'!$AM:$AM,JF$4))-(COUNTIFS('Estruturante Móvel'!$M:$M,$B118,'Estruturante Móvel'!$AM:$AM,JF$4,'Estruturante Móvel'!$AQ:$AQ,"REPARO FO"))</f>
        <v>0</v>
      </c>
      <c r="JG118" s="140">
        <f>(COUNTIFS('Estruturante Móvel'!$M:$M,$B118,'Estruturante Móvel'!$C:$C,"&lt;&gt;PREVISTO",'Estruturante Móvel'!$G:$G,JF$4))</f>
        <v>0</v>
      </c>
      <c r="JH118" s="139">
        <f>(COUNTIFS('Estruturante Móvel'!$M:$M,$B118,'Estruturante Móvel'!$AM:$AM,JH$4))-(COUNTIFS('Estruturante Móvel'!$M:$M,$B118,'Estruturante Móvel'!$AM:$AM,JH$4,'Estruturante Móvel'!$AQ:$AQ,"REPARO FO"))</f>
        <v>0</v>
      </c>
      <c r="JI118" s="140">
        <f>(COUNTIFS('Estruturante Móvel'!$M:$M,$B118,'Estruturante Móvel'!$C:$C,"&lt;&gt;PREVISTO",'Estruturante Móvel'!$G:$G,JH$4))</f>
        <v>0</v>
      </c>
      <c r="JJ118" s="139">
        <f>(COUNTIFS('Estruturante Móvel'!$M:$M,$B118,'Estruturante Móvel'!$AM:$AM,JJ$4))-(COUNTIFS('Estruturante Móvel'!$M:$M,$B118,'Estruturante Móvel'!$AM:$AM,JJ$4,'Estruturante Móvel'!$AQ:$AQ,"REPARO FO"))</f>
        <v>0</v>
      </c>
      <c r="JK118" s="140">
        <f>(COUNTIFS('Estruturante Móvel'!$M:$M,$B118,'Estruturante Móvel'!$C:$C,"&lt;&gt;PREVISTO",'Estruturante Móvel'!$G:$G,JJ$4))</f>
        <v>0</v>
      </c>
      <c r="JL118" s="139">
        <f>(COUNTIFS('Estruturante Móvel'!$M:$M,$B118,'Estruturante Móvel'!$AM:$AM,JL$4))-(COUNTIFS('Estruturante Móvel'!$M:$M,$B118,'Estruturante Móvel'!$AM:$AM,JL$4,'Estruturante Móvel'!$AQ:$AQ,"REPARO FO"))</f>
        <v>0</v>
      </c>
      <c r="JM118" s="140">
        <f>(COUNTIFS('Estruturante Móvel'!$M:$M,$B118,'Estruturante Móvel'!$C:$C,"&lt;&gt;PREVISTO",'Estruturante Móvel'!$G:$G,JL$4))</f>
        <v>0</v>
      </c>
      <c r="JN118" s="139">
        <f>(COUNTIFS('Estruturante Móvel'!$M:$M,$B118,'Estruturante Móvel'!$AM:$AM,JN$4))-(COUNTIFS('Estruturante Móvel'!$M:$M,$B118,'Estruturante Móvel'!$AM:$AM,JN$4,'Estruturante Móvel'!$AQ:$AQ,"REPARO FO"))</f>
        <v>0</v>
      </c>
      <c r="JO118" s="140">
        <f>(COUNTIFS('Estruturante Móvel'!$M:$M,$B118,'Estruturante Móvel'!$C:$C,"&lt;&gt;PREVISTO",'Estruturante Móvel'!$G:$G,JN$4))</f>
        <v>0</v>
      </c>
      <c r="JP118" s="139">
        <f>(COUNTIFS('Estruturante Móvel'!$M:$M,$B118,'Estruturante Móvel'!$AM:$AM,JP$4))-(COUNTIFS('Estruturante Móvel'!$M:$M,$B118,'Estruturante Móvel'!$AM:$AM,JP$4,'Estruturante Móvel'!$AQ:$AQ,"REPARO FO"))</f>
        <v>0</v>
      </c>
      <c r="JQ118" s="140">
        <f>(COUNTIFS('Estruturante Móvel'!$M:$M,$B118,'Estruturante Móvel'!$C:$C,"&lt;&gt;PREVISTO",'Estruturante Móvel'!$G:$G,JP$4))</f>
        <v>0</v>
      </c>
      <c r="JR118" s="139">
        <f>(COUNTIFS('Estruturante Móvel'!$M:$M,$B118,'Estruturante Móvel'!$AM:$AM,JR$4))-(COUNTIFS('Estruturante Móvel'!$M:$M,$B118,'Estruturante Móvel'!$AM:$AM,JR$4,'Estruturante Móvel'!$AQ:$AQ,"REPARO FO"))</f>
        <v>0</v>
      </c>
      <c r="JS118" s="140">
        <f>(COUNTIFS('Estruturante Móvel'!$M:$M,$B118,'Estruturante Móvel'!$C:$C,"&lt;&gt;PREVISTO",'Estruturante Móvel'!$G:$G,JR$4))</f>
        <v>0</v>
      </c>
      <c r="JT118" s="139">
        <f>(COUNTIFS('Estruturante Móvel'!$M:$M,$B118,'Estruturante Móvel'!$AM:$AM,JT$4))-(COUNTIFS('Estruturante Móvel'!$M:$M,$B118,'Estruturante Móvel'!$AM:$AM,JT$4,'Estruturante Móvel'!$AQ:$AQ,"REPARO FO"))</f>
        <v>0</v>
      </c>
      <c r="JU118" s="140">
        <f>(COUNTIFS('Estruturante Móvel'!$M:$M,$B118,'Estruturante Móvel'!$C:$C,"&lt;&gt;PREVISTO",'Estruturante Móvel'!$G:$G,JT$4))</f>
        <v>0</v>
      </c>
      <c r="JV118" s="139">
        <f>(COUNTIFS('Estruturante Móvel'!$M:$M,$B118,'Estruturante Móvel'!$AM:$AM,JV$4))-(COUNTIFS('Estruturante Móvel'!$M:$M,$B118,'Estruturante Móvel'!$AM:$AM,JV$4,'Estruturante Móvel'!$AQ:$AQ,"REPARO FO"))</f>
        <v>0</v>
      </c>
      <c r="JW118" s="140">
        <f>(COUNTIFS('Estruturante Móvel'!$M:$M,$B118,'Estruturante Móvel'!$C:$C,"&lt;&gt;PREVISTO",'Estruturante Móvel'!$G:$G,JV$4))</f>
        <v>0</v>
      </c>
      <c r="JX118" s="139">
        <f>(COUNTIFS('Estruturante Móvel'!$M:$M,$B118,'Estruturante Móvel'!$AM:$AM,JX$4))-(COUNTIFS('Estruturante Móvel'!$M:$M,$B118,'Estruturante Móvel'!$AM:$AM,JX$4,'Estruturante Móvel'!$AQ:$AQ,"REPARO FO"))</f>
        <v>0</v>
      </c>
      <c r="JY118" s="140">
        <f>(COUNTIFS('Estruturante Móvel'!$M:$M,$B118,'Estruturante Móvel'!$C:$C,"&lt;&gt;PREVISTO",'Estruturante Móvel'!$G:$G,JX$4))</f>
        <v>0</v>
      </c>
      <c r="JZ118" s="139">
        <f>(COUNTIFS('Estruturante Móvel'!$M:$M,$B118,'Estruturante Móvel'!$AM:$AM,JZ$4))-(COUNTIFS('Estruturante Móvel'!$M:$M,$B118,'Estruturante Móvel'!$AM:$AM,JZ$4,'Estruturante Móvel'!$AQ:$AQ,"REPARO FO"))</f>
        <v>0</v>
      </c>
      <c r="KA118" s="140">
        <f>(COUNTIFS('Estruturante Móvel'!$M:$M,$B118,'Estruturante Móvel'!$C:$C,"&lt;&gt;PREVISTO",'Estruturante Móvel'!$G:$G,JZ$4))</f>
        <v>0</v>
      </c>
      <c r="KB118" s="139">
        <f>(COUNTIFS('Estruturante Móvel'!$M:$M,$B118,'Estruturante Móvel'!$AM:$AM,KB$4))-(COUNTIFS('Estruturante Móvel'!$M:$M,$B118,'Estruturante Móvel'!$AM:$AM,KB$4,'Estruturante Móvel'!$AQ:$AQ,"REPARO FO"))</f>
        <v>0</v>
      </c>
      <c r="KC118" s="140">
        <f>(COUNTIFS('Estruturante Móvel'!$M:$M,$B118,'Estruturante Móvel'!$C:$C,"&lt;&gt;PREVISTO",'Estruturante Móvel'!$G:$G,KB$4))</f>
        <v>0</v>
      </c>
      <c r="KD118" s="139">
        <f>(COUNTIFS('Estruturante Móvel'!$M:$M,$B118,'Estruturante Móvel'!$AM:$AM,KD$4))-(COUNTIFS('Estruturante Móvel'!$M:$M,$B118,'Estruturante Móvel'!$AM:$AM,KD$4,'Estruturante Móvel'!$AQ:$AQ,"REPARO FO"))</f>
        <v>0</v>
      </c>
      <c r="KE118" s="140">
        <f>(COUNTIFS('Estruturante Móvel'!$M:$M,$B118,'Estruturante Móvel'!$C:$C,"&lt;&gt;PREVISTO",'Estruturante Móvel'!$G:$G,KD$4))</f>
        <v>0</v>
      </c>
      <c r="KF118" s="139">
        <f>(COUNTIFS('Estruturante Móvel'!$M:$M,$B118,'Estruturante Móvel'!$AM:$AM,KF$4))-(COUNTIFS('Estruturante Móvel'!$M:$M,$B118,'Estruturante Móvel'!$AM:$AM,KF$4,'Estruturante Móvel'!$AQ:$AQ,"REPARO FO"))</f>
        <v>0</v>
      </c>
      <c r="KG118" s="140">
        <f>(COUNTIFS('Estruturante Móvel'!$M:$M,$B118,'Estruturante Móvel'!$C:$C,"&lt;&gt;PREVISTO",'Estruturante Móvel'!$G:$G,KF$4))</f>
        <v>0</v>
      </c>
      <c r="KH118" s="139">
        <f>(COUNTIFS('Estruturante Móvel'!$M:$M,$B118,'Estruturante Móvel'!$AM:$AM,KH$4))-(COUNTIFS('Estruturante Móvel'!$M:$M,$B118,'Estruturante Móvel'!$AM:$AM,KH$4,'Estruturante Móvel'!$AQ:$AQ,"REPARO FO"))</f>
        <v>0</v>
      </c>
      <c r="KI118" s="140">
        <f>(COUNTIFS('Estruturante Móvel'!$M:$M,$B118,'Estruturante Móvel'!$C:$C,"&lt;&gt;PREVISTO",'Estruturante Móvel'!$G:$G,KH$4))</f>
        <v>0</v>
      </c>
      <c r="KJ118" s="139">
        <f>(COUNTIFS('Estruturante Móvel'!$M:$M,$B118,'Estruturante Móvel'!$AM:$AM,KJ$4))-(COUNTIFS('Estruturante Móvel'!$M:$M,$B118,'Estruturante Móvel'!$AM:$AM,KJ$4,'Estruturante Móvel'!$AQ:$AQ,"REPARO FO"))</f>
        <v>0</v>
      </c>
      <c r="KK118" s="140">
        <f>(COUNTIFS('Estruturante Móvel'!$M:$M,$B118,'Estruturante Móvel'!$C:$C,"&lt;&gt;PREVISTO",'Estruturante Móvel'!$G:$G,KJ$4))</f>
        <v>0</v>
      </c>
      <c r="KL118" s="139">
        <f>(COUNTIFS('Estruturante Móvel'!$M:$M,$B118,'Estruturante Móvel'!$AM:$AM,KL$4))-(COUNTIFS('Estruturante Móvel'!$M:$M,$B118,'Estruturante Móvel'!$AM:$AM,KL$4,'Estruturante Móvel'!$AQ:$AQ,"REPARO FO"))</f>
        <v>0</v>
      </c>
      <c r="KM118" s="140">
        <f>(COUNTIFS('Estruturante Móvel'!$M:$M,$B118,'Estruturante Móvel'!$C:$C,"&lt;&gt;PREVISTO",'Estruturante Móvel'!$G:$G,KL$4))</f>
        <v>0</v>
      </c>
      <c r="KN118" s="139">
        <f>(COUNTIFS('Estruturante Móvel'!$M:$M,$B118,'Estruturante Móvel'!$AM:$AM,KN$4))-(COUNTIFS('Estruturante Móvel'!$M:$M,$B118,'Estruturante Móvel'!$AM:$AM,KN$4,'Estruturante Móvel'!$AQ:$AQ,"REPARO FO"))</f>
        <v>0</v>
      </c>
      <c r="KO118" s="140">
        <f>(COUNTIFS('Estruturante Móvel'!$M:$M,$B118,'Estruturante Móvel'!$C:$C,"&lt;&gt;PREVISTO",'Estruturante Móvel'!$G:$G,KN$4))</f>
        <v>0</v>
      </c>
      <c r="KP118" s="139">
        <f>(COUNTIFS('Estruturante Móvel'!$M:$M,$B118,'Estruturante Móvel'!$AM:$AM,KP$4))-(COUNTIFS('Estruturante Móvel'!$M:$M,$B118,'Estruturante Móvel'!$AM:$AM,KP$4,'Estruturante Móvel'!$AQ:$AQ,"REPARO FO"))</f>
        <v>0</v>
      </c>
      <c r="KQ118" s="140">
        <f>(COUNTIFS('Estruturante Móvel'!$M:$M,$B118,'Estruturante Móvel'!$C:$C,"&lt;&gt;PREVISTO",'Estruturante Móvel'!$G:$G,KP$4))</f>
        <v>0</v>
      </c>
      <c r="KR118" s="139">
        <f>(COUNTIFS('Estruturante Móvel'!$M:$M,$B118,'Estruturante Móvel'!$AM:$AM,KR$4))-(COUNTIFS('Estruturante Móvel'!$M:$M,$B118,'Estruturante Móvel'!$AM:$AM,KR$4,'Estruturante Móvel'!$AQ:$AQ,"REPARO FO"))</f>
        <v>0</v>
      </c>
      <c r="KS118" s="140">
        <f>(COUNTIFS('Estruturante Móvel'!$M:$M,$B118,'Estruturante Móvel'!$C:$C,"&lt;&gt;PREVISTO",'Estruturante Móvel'!$G:$G,KR$4))</f>
        <v>0</v>
      </c>
      <c r="KT118" s="139">
        <f>(COUNTIFS('Estruturante Móvel'!$M:$M,$B118,'Estruturante Móvel'!$AM:$AM,KT$4))-(COUNTIFS('Estruturante Móvel'!$M:$M,$B118,'Estruturante Móvel'!$AM:$AM,KT$4,'Estruturante Móvel'!$AQ:$AQ,"REPARO FO"))</f>
        <v>0</v>
      </c>
      <c r="KU118" s="140">
        <f>(COUNTIFS('Estruturante Móvel'!$M:$M,$B118,'Estruturante Móvel'!$C:$C,"&lt;&gt;PREVISTO",'Estruturante Móvel'!$G:$G,KT$4))</f>
        <v>0</v>
      </c>
      <c r="KV118" s="139">
        <f>(COUNTIFS('Estruturante Móvel'!$M:$M,$B118,'Estruturante Móvel'!$AM:$AM,KV$4))-(COUNTIFS('Estruturante Móvel'!$M:$M,$B118,'Estruturante Móvel'!$AM:$AM,KV$4,'Estruturante Móvel'!$AQ:$AQ,"REPARO FO"))</f>
        <v>0</v>
      </c>
      <c r="KW118" s="140">
        <f>(COUNTIFS('Estruturante Móvel'!$M:$M,$B118,'Estruturante Móvel'!$C:$C,"&lt;&gt;PREVISTO",'Estruturante Móvel'!$G:$G,KV$4))</f>
        <v>0</v>
      </c>
      <c r="KX118" s="139">
        <f>(COUNTIFS('Estruturante Móvel'!$M:$M,$B118,'Estruturante Móvel'!$AM:$AM,KX$4))-(COUNTIFS('Estruturante Móvel'!$M:$M,$B118,'Estruturante Móvel'!$AM:$AM,KX$4,'Estruturante Móvel'!$AQ:$AQ,"REPARO FO"))</f>
        <v>0</v>
      </c>
      <c r="KY118" s="140">
        <f>(COUNTIFS('Estruturante Móvel'!$M:$M,$B118,'Estruturante Móvel'!$C:$C,"&lt;&gt;PREVISTO",'Estruturante Móvel'!$G:$G,KX$4))</f>
        <v>0</v>
      </c>
      <c r="KZ118" s="139">
        <f>(COUNTIFS('Estruturante Móvel'!$M:$M,$B118,'Estruturante Móvel'!$AM:$AM,KZ$4))-(COUNTIFS('Estruturante Móvel'!$M:$M,$B118,'Estruturante Móvel'!$AM:$AM,KZ$4,'Estruturante Móvel'!$AQ:$AQ,"REPARO FO"))</f>
        <v>0</v>
      </c>
      <c r="LA118" s="140">
        <f>(COUNTIFS('Estruturante Móvel'!$M:$M,$B118,'Estruturante Móvel'!$C:$C,"&lt;&gt;PREVISTO",'Estruturante Móvel'!$G:$G,KZ$4))</f>
        <v>0</v>
      </c>
      <c r="LB118" s="139">
        <f>(COUNTIFS('Estruturante Móvel'!$M:$M,$B118,'Estruturante Móvel'!$AM:$AM,LB$4))-(COUNTIFS('Estruturante Móvel'!$M:$M,$B118,'Estruturante Móvel'!$AM:$AM,LB$4,'Estruturante Móvel'!$AQ:$AQ,"REPARO FO"))</f>
        <v>0</v>
      </c>
      <c r="LC118" s="140">
        <f>(COUNTIFS('Estruturante Móvel'!$M:$M,$B118,'Estruturante Móvel'!$C:$C,"&lt;&gt;PREVISTO",'Estruturante Móvel'!$G:$G,LB$4))</f>
        <v>0</v>
      </c>
      <c r="LD118" s="139">
        <f>(COUNTIFS('Estruturante Móvel'!$M:$M,$B118,'Estruturante Móvel'!$AM:$AM,LD$4))-(COUNTIFS('Estruturante Móvel'!$M:$M,$B118,'Estruturante Móvel'!$AM:$AM,LD$4,'Estruturante Móvel'!$AQ:$AQ,"REPARO FO"))</f>
        <v>0</v>
      </c>
      <c r="LE118" s="140">
        <f>(COUNTIFS('Estruturante Móvel'!$M:$M,$B118,'Estruturante Móvel'!$C:$C,"&lt;&gt;PREVISTO",'Estruturante Móvel'!$G:$G,LD$4))</f>
        <v>0</v>
      </c>
      <c r="LF118" s="139">
        <f>(COUNTIFS('Estruturante Móvel'!$M:$M,$B118,'Estruturante Móvel'!$AM:$AM,LF$4))-(COUNTIFS('Estruturante Móvel'!$M:$M,$B118,'Estruturante Móvel'!$AM:$AM,LF$4,'Estruturante Móvel'!$AQ:$AQ,"REPARO FO"))</f>
        <v>0</v>
      </c>
      <c r="LG118" s="140">
        <f>(COUNTIFS('Estruturante Móvel'!$M:$M,$B118,'Estruturante Móvel'!$C:$C,"&lt;&gt;PREVISTO",'Estruturante Móvel'!$G:$G,LF$4))</f>
        <v>0</v>
      </c>
      <c r="LH118" s="139">
        <f>(COUNTIFS('Estruturante Móvel'!$M:$M,$B118,'Estruturante Móvel'!$AM:$AM,LH$4))-(COUNTIFS('Estruturante Móvel'!$M:$M,$B118,'Estruturante Móvel'!$AM:$AM,LH$4,'Estruturante Móvel'!$AQ:$AQ,"REPARO FO"))</f>
        <v>0</v>
      </c>
      <c r="LI118" s="140">
        <f>(COUNTIFS('Estruturante Móvel'!$M:$M,$B118,'Estruturante Móvel'!$C:$C,"&lt;&gt;PREVISTO",'Estruturante Móvel'!$G:$G,LH$4))</f>
        <v>0</v>
      </c>
      <c r="LJ118" s="139">
        <f>(COUNTIFS('Estruturante Móvel'!$M:$M,$B118,'Estruturante Móvel'!$AM:$AM,LJ$4))-(COUNTIFS('Estruturante Móvel'!$M:$M,$B118,'Estruturante Móvel'!$AM:$AM,LJ$4,'Estruturante Móvel'!$AQ:$AQ,"REPARO FO"))</f>
        <v>0</v>
      </c>
      <c r="LK118" s="140">
        <f>(COUNTIFS('Estruturante Móvel'!$M:$M,$B118,'Estruturante Móvel'!$C:$C,"&lt;&gt;PREVISTO",'Estruturante Móvel'!$G:$G,LJ$4))</f>
        <v>0</v>
      </c>
      <c r="LL118" s="139">
        <f>(COUNTIFS('Estruturante Móvel'!$M:$M,$B118,'Estruturante Móvel'!$AM:$AM,LL$4))-(COUNTIFS('Estruturante Móvel'!$M:$M,$B118,'Estruturante Móvel'!$AM:$AM,LL$4,'Estruturante Móvel'!$AQ:$AQ,"REPARO FO"))</f>
        <v>0</v>
      </c>
      <c r="LM118" s="140">
        <f>(COUNTIFS('Estruturante Móvel'!$M:$M,$B118,'Estruturante Móvel'!$C:$C,"&lt;&gt;PREVISTO",'Estruturante Móvel'!$G:$G,LL$4))</f>
        <v>0</v>
      </c>
      <c r="LN118" s="139">
        <f>(COUNTIFS('Estruturante Móvel'!$M:$M,$B118,'Estruturante Móvel'!$AM:$AM,LN$4))-(COUNTIFS('Estruturante Móvel'!$M:$M,$B118,'Estruturante Móvel'!$AM:$AM,LN$4,'Estruturante Móvel'!$AQ:$AQ,"REPARO FO"))</f>
        <v>0</v>
      </c>
      <c r="LO118" s="140">
        <f>(COUNTIFS('Estruturante Móvel'!$M:$M,$B118,'Estruturante Móvel'!$C:$C,"&lt;&gt;PREVISTO",'Estruturante Móvel'!$G:$G,LN$4))</f>
        <v>0</v>
      </c>
      <c r="LP118" s="139">
        <f>(COUNTIFS('Estruturante Móvel'!$M:$M,$B118,'Estruturante Móvel'!$AM:$AM,LP$4))-(COUNTIFS('Estruturante Móvel'!$M:$M,$B118,'Estruturante Móvel'!$AM:$AM,LP$4,'Estruturante Móvel'!$AQ:$AQ,"REPARO FO"))</f>
        <v>0</v>
      </c>
      <c r="LQ118" s="140">
        <f>(COUNTIFS('Estruturante Móvel'!$M:$M,$B118,'Estruturante Móvel'!$C:$C,"&lt;&gt;PREVISTO",'Estruturante Móvel'!$G:$G,LP$4))</f>
        <v>0</v>
      </c>
      <c r="LR118" s="139">
        <f>(COUNTIFS('Estruturante Móvel'!$M:$M,$B118,'Estruturante Móvel'!$AM:$AM,LR$4))-(COUNTIFS('Estruturante Móvel'!$M:$M,$B118,'Estruturante Móvel'!$AM:$AM,LR$4,'Estruturante Móvel'!$AQ:$AQ,"REPARO FO"))</f>
        <v>0</v>
      </c>
      <c r="LS118" s="140">
        <f>(COUNTIFS('Estruturante Móvel'!$M:$M,$B118,'Estruturante Móvel'!$C:$C,"&lt;&gt;PREVISTO",'Estruturante Móvel'!$G:$G,LR$4))</f>
        <v>0</v>
      </c>
      <c r="LT118" s="139">
        <f>(COUNTIFS('Estruturante Móvel'!$M:$M,$B118,'Estruturante Móvel'!$AM:$AM,LT$4))-(COUNTIFS('Estruturante Móvel'!$M:$M,$B118,'Estruturante Móvel'!$AM:$AM,LT$4,'Estruturante Móvel'!$AQ:$AQ,"REPARO FO"))</f>
        <v>0</v>
      </c>
      <c r="LU118" s="140">
        <f>(COUNTIFS('Estruturante Móvel'!$M:$M,$B118,'Estruturante Móvel'!$C:$C,"&lt;&gt;PREVISTO",'Estruturante Móvel'!$G:$G,LT$4))</f>
        <v>0</v>
      </c>
      <c r="LV118" s="139">
        <f>(COUNTIFS('Estruturante Móvel'!$M:$M,$B118,'Estruturante Móvel'!$AM:$AM,LV$4))-(COUNTIFS('Estruturante Móvel'!$M:$M,$B118,'Estruturante Móvel'!$AM:$AM,LV$4,'Estruturante Móvel'!$AQ:$AQ,"REPARO FO"))</f>
        <v>0</v>
      </c>
      <c r="LW118" s="140">
        <f>(COUNTIFS('Estruturante Móvel'!$M:$M,$B118,'Estruturante Móvel'!$C:$C,"&lt;&gt;PREVISTO",'Estruturante Móvel'!$G:$G,LV$4))</f>
        <v>0</v>
      </c>
      <c r="LX118" s="139">
        <f>(COUNTIFS('Estruturante Móvel'!$M:$M,$B118,'Estruturante Móvel'!$AM:$AM,LX$4))-(COUNTIFS('Estruturante Móvel'!$M:$M,$B118,'Estruturante Móvel'!$AM:$AM,LX$4,'Estruturante Móvel'!$AQ:$AQ,"REPARO FO"))</f>
        <v>0</v>
      </c>
      <c r="LY118" s="140">
        <f>(COUNTIFS('Estruturante Móvel'!$M:$M,$B118,'Estruturante Móvel'!$C:$C,"&lt;&gt;PREVISTO",'Estruturante Móvel'!$G:$G,LX$4))</f>
        <v>0</v>
      </c>
      <c r="LZ118" s="139">
        <f>(COUNTIFS('Estruturante Móvel'!$M:$M,$B118,'Estruturante Móvel'!$AM:$AM,LZ$4))-(COUNTIFS('Estruturante Móvel'!$M:$M,$B118,'Estruturante Móvel'!$AM:$AM,LZ$4,'Estruturante Móvel'!$AQ:$AQ,"REPARO FO"))</f>
        <v>0</v>
      </c>
      <c r="MA118" s="140">
        <f>(COUNTIFS('Estruturante Móvel'!$M:$M,$B118,'Estruturante Móvel'!$C:$C,"&lt;&gt;PREVISTO",'Estruturante Móvel'!$G:$G,LZ$4))</f>
        <v>0</v>
      </c>
      <c r="MB118" s="139">
        <f>(COUNTIFS('Estruturante Móvel'!$M:$M,$B118,'Estruturante Móvel'!$AM:$AM,MB$4))-(COUNTIFS('Estruturante Móvel'!$M:$M,$B118,'Estruturante Móvel'!$AM:$AM,MB$4,'Estruturante Móvel'!$AQ:$AQ,"REPARO FO"))</f>
        <v>0</v>
      </c>
      <c r="MC118" s="140">
        <f>(COUNTIFS('Estruturante Móvel'!$M:$M,$B118,'Estruturante Móvel'!$C:$C,"&lt;&gt;PREVISTO",'Estruturante Móvel'!$G:$G,MB$4))</f>
        <v>0</v>
      </c>
      <c r="MD118" s="139">
        <f>(COUNTIFS('Estruturante Móvel'!$M:$M,$B118,'Estruturante Móvel'!$AM:$AM,MD$4))-(COUNTIFS('Estruturante Móvel'!$M:$M,$B118,'Estruturante Móvel'!$AM:$AM,MD$4,'Estruturante Móvel'!$AQ:$AQ,"REPARO FO"))</f>
        <v>0</v>
      </c>
      <c r="ME118" s="140">
        <f>(COUNTIFS('Estruturante Móvel'!$M:$M,$B118,'Estruturante Móvel'!$C:$C,"&lt;&gt;PREVISTO",'Estruturante Móvel'!$G:$G,MD$4))</f>
        <v>0</v>
      </c>
      <c r="MF118" s="139">
        <f>(COUNTIFS('Estruturante Móvel'!$M:$M,$B118,'Estruturante Móvel'!$AM:$AM,MF$4))-(COUNTIFS('Estruturante Móvel'!$M:$M,$B118,'Estruturante Móvel'!$AM:$AM,MF$4,'Estruturante Móvel'!$AQ:$AQ,"REPARO FO"))</f>
        <v>0</v>
      </c>
      <c r="MG118" s="140">
        <f>(COUNTIFS('Estruturante Móvel'!$M:$M,$B118,'Estruturante Móvel'!$C:$C,"&lt;&gt;PREVISTO",'Estruturante Móvel'!$G:$G,MF$4))</f>
        <v>0</v>
      </c>
      <c r="MH118" s="139">
        <f>(COUNTIFS('Estruturante Móvel'!$M:$M,$B118,'Estruturante Móvel'!$AM:$AM,MH$4))-(COUNTIFS('Estruturante Móvel'!$M:$M,$B118,'Estruturante Móvel'!$AM:$AM,MH$4,'Estruturante Móvel'!$AQ:$AQ,"REPARO FO"))</f>
        <v>0</v>
      </c>
      <c r="MI118" s="140">
        <f>(COUNTIFS('Estruturante Móvel'!$M:$M,$B118,'Estruturante Móvel'!$C:$C,"&lt;&gt;PREVISTO",'Estruturante Móvel'!$G:$G,MH$4))</f>
        <v>0</v>
      </c>
      <c r="MJ118" s="139">
        <f>(COUNTIFS('Estruturante Móvel'!$M:$M,$B118,'Estruturante Móvel'!$AM:$AM,MJ$4))-(COUNTIFS('Estruturante Móvel'!$M:$M,$B118,'Estruturante Móvel'!$AM:$AM,MJ$4,'Estruturante Móvel'!$AQ:$AQ,"REPARO FO"))</f>
        <v>0</v>
      </c>
      <c r="MK118" s="140">
        <f>(COUNTIFS('Estruturante Móvel'!$M:$M,$B118,'Estruturante Móvel'!$C:$C,"&lt;&gt;PREVISTO",'Estruturante Móvel'!$G:$G,MJ$4))</f>
        <v>0</v>
      </c>
      <c r="ML118" s="139">
        <f>(COUNTIFS('Estruturante Móvel'!$M:$M,$B118,'Estruturante Móvel'!$AM:$AM,ML$4))-(COUNTIFS('Estruturante Móvel'!$M:$M,$B118,'Estruturante Móvel'!$AM:$AM,ML$4,'Estruturante Móvel'!$AQ:$AQ,"REPARO FO"))</f>
        <v>0</v>
      </c>
      <c r="MM118" s="140">
        <f>(COUNTIFS('Estruturante Móvel'!$M:$M,$B118,'Estruturante Móvel'!$C:$C,"&lt;&gt;PREVISTO",'Estruturante Móvel'!$G:$G,ML$4))</f>
        <v>0</v>
      </c>
      <c r="MN118" s="139">
        <f>(COUNTIFS('Estruturante Móvel'!$M:$M,$B118,'Estruturante Móvel'!$AM:$AM,MN$4))-(COUNTIFS('Estruturante Móvel'!$M:$M,$B118,'Estruturante Móvel'!$AM:$AM,MN$4,'Estruturante Móvel'!$AQ:$AQ,"REPARO FO"))</f>
        <v>0</v>
      </c>
      <c r="MO118" s="140">
        <f>(COUNTIFS('Estruturante Móvel'!$M:$M,$B118,'Estruturante Móvel'!$C:$C,"&lt;&gt;PREVISTO",'Estruturante Móvel'!$G:$G,MN$4))</f>
        <v>0</v>
      </c>
      <c r="MP118" s="139">
        <f>(COUNTIFS('Estruturante Móvel'!$M:$M,$B118,'Estruturante Móvel'!$AM:$AM,MP$4))-(COUNTIFS('Estruturante Móvel'!$M:$M,$B118,'Estruturante Móvel'!$AM:$AM,MP$4,'Estruturante Móvel'!$AQ:$AQ,"REPARO FO"))</f>
        <v>0</v>
      </c>
      <c r="MQ118" s="140">
        <f>(COUNTIFS('Estruturante Móvel'!$M:$M,$B118,'Estruturante Móvel'!$C:$C,"&lt;&gt;PREVISTO",'Estruturante Móvel'!$G:$G,MP$4))</f>
        <v>0</v>
      </c>
      <c r="MR118" s="139">
        <f>(COUNTIFS('Estruturante Móvel'!$M:$M,$B118,'Estruturante Móvel'!$AM:$AM,MR$4))-(COUNTIFS('Estruturante Móvel'!$M:$M,$B118,'Estruturante Móvel'!$AM:$AM,MR$4,'Estruturante Móvel'!$AQ:$AQ,"REPARO FO"))</f>
        <v>0</v>
      </c>
      <c r="MS118" s="140">
        <f>(COUNTIFS('Estruturante Móvel'!$M:$M,$B118,'Estruturante Móvel'!$C:$C,"&lt;&gt;PREVISTO",'Estruturante Móvel'!$G:$G,MR$4))</f>
        <v>0</v>
      </c>
      <c r="MT118" s="139">
        <f>(COUNTIFS('Estruturante Móvel'!$M:$M,$B118,'Estruturante Móvel'!$AM:$AM,MT$4))-(COUNTIFS('Estruturante Móvel'!$M:$M,$B118,'Estruturante Móvel'!$AM:$AM,MT$4,'Estruturante Móvel'!$AQ:$AQ,"REPARO FO"))</f>
        <v>0</v>
      </c>
      <c r="MU118" s="140">
        <f>(COUNTIFS('Estruturante Móvel'!$M:$M,$B118,'Estruturante Móvel'!$C:$C,"&lt;&gt;PREVISTO",'Estruturante Móvel'!$G:$G,MT$4))</f>
        <v>0</v>
      </c>
      <c r="MV118" s="139">
        <f>(COUNTIFS('Estruturante Móvel'!$M:$M,$B118,'Estruturante Móvel'!$AM:$AM,MV$4))-(COUNTIFS('Estruturante Móvel'!$M:$M,$B118,'Estruturante Móvel'!$AM:$AM,MV$4,'Estruturante Móvel'!$AQ:$AQ,"REPARO FO"))</f>
        <v>0</v>
      </c>
      <c r="MW118" s="140">
        <f>(COUNTIFS('Estruturante Móvel'!$M:$M,$B118,'Estruturante Móvel'!$C:$C,"&lt;&gt;PREVISTO",'Estruturante Móvel'!$G:$G,MV$4))</f>
        <v>0</v>
      </c>
      <c r="MX118" s="139">
        <f>(COUNTIFS('Estruturante Móvel'!$M:$M,$B118,'Estruturante Móvel'!$AM:$AM,MX$4))-(COUNTIFS('Estruturante Móvel'!$M:$M,$B118,'Estruturante Móvel'!$AM:$AM,MX$4,'Estruturante Móvel'!$AQ:$AQ,"REPARO FO"))</f>
        <v>0</v>
      </c>
      <c r="MY118" s="140">
        <f>(COUNTIFS('Estruturante Móvel'!$M:$M,$B118,'Estruturante Móvel'!$C:$C,"&lt;&gt;PREVISTO",'Estruturante Móvel'!$G:$G,MX$4))</f>
        <v>0</v>
      </c>
      <c r="MZ118" s="139">
        <f>(COUNTIFS('Estruturante Móvel'!$M:$M,$B118,'Estruturante Móvel'!$AM:$AM,MZ$4))-(COUNTIFS('Estruturante Móvel'!$M:$M,$B118,'Estruturante Móvel'!$AM:$AM,MZ$4,'Estruturante Móvel'!$AQ:$AQ,"REPARO FO"))</f>
        <v>0</v>
      </c>
      <c r="NA118" s="140">
        <f>(COUNTIFS('Estruturante Móvel'!$M:$M,$B118,'Estruturante Móvel'!$C:$C,"&lt;&gt;PREVISTO",'Estruturante Móvel'!$G:$G,MZ$4))</f>
        <v>0</v>
      </c>
      <c r="NB118" s="139">
        <f>(COUNTIFS('Estruturante Móvel'!$M:$M,$B118,'Estruturante Móvel'!$AM:$AM,NB$4))-(COUNTIFS('Estruturante Móvel'!$M:$M,$B118,'Estruturante Móvel'!$AM:$AM,NB$4,'Estruturante Móvel'!$AQ:$AQ,"REPARO FO"))</f>
        <v>0</v>
      </c>
      <c r="NC118" s="140">
        <f>(COUNTIFS('Estruturante Móvel'!$M:$M,$B118,'Estruturante Móvel'!$C:$C,"&lt;&gt;PREVISTO",'Estruturante Móvel'!$G:$G,NB$4))</f>
        <v>0</v>
      </c>
      <c r="ND118" s="139">
        <f>(COUNTIFS('Estruturante Móvel'!$M:$M,$B118,'Estruturante Móvel'!$AM:$AM,ND$4))-(COUNTIFS('Estruturante Móvel'!$M:$M,$B118,'Estruturante Móvel'!$AM:$AM,ND$4,'Estruturante Móvel'!$AQ:$AQ,"REPARO FO"))</f>
        <v>0</v>
      </c>
      <c r="NE118" s="140">
        <f>(COUNTIFS('Estruturante Móvel'!$M:$M,$B118,'Estruturante Móvel'!$C:$C,"&lt;&gt;PREVISTO",'Estruturante Móvel'!$G:$G,ND$4))</f>
        <v>0</v>
      </c>
      <c r="NF118" s="139">
        <f>(COUNTIFS('Estruturante Móvel'!$M:$M,$B118,'Estruturante Móvel'!$AM:$AM,NF$4))-(COUNTIFS('Estruturante Móvel'!$M:$M,$B118,'Estruturante Móvel'!$AM:$AM,NF$4,'Estruturante Móvel'!$AQ:$AQ,"REPARO FO"))</f>
        <v>0</v>
      </c>
      <c r="NG118" s="140">
        <f>(COUNTIFS('Estruturante Móvel'!$M:$M,$B118,'Estruturante Móvel'!$C:$C,"&lt;&gt;PREVISTO",'Estruturante Móvel'!$G:$G,NF$4))</f>
        <v>0</v>
      </c>
      <c r="NH118" s="139">
        <f>(COUNTIFS('Estruturante Móvel'!$M:$M,$B118,'Estruturante Móvel'!$AM:$AM,NH$4))-(COUNTIFS('Estruturante Móvel'!$M:$M,$B118,'Estruturante Móvel'!$AM:$AM,NH$4,'Estruturante Móvel'!$AQ:$AQ,"REPARO FO"))</f>
        <v>0</v>
      </c>
      <c r="NI118" s="140">
        <f>(COUNTIFS('Estruturante Móvel'!$M:$M,$B118,'Estruturante Móvel'!$C:$C,"&lt;&gt;PREVISTO",'Estruturante Móvel'!$G:$G,NH$4))</f>
        <v>0</v>
      </c>
    </row>
    <row r="119" spans="1:373" hidden="1" outlineLevel="1">
      <c r="B119" s="207" t="s">
        <v>466</v>
      </c>
      <c r="C119" s="286"/>
      <c r="D119" s="169">
        <f>COUNTIFS('Estruturante Móvel'!$M:$M,B118,'Estruturante Móvel'!$L:$L,'CRONOGRAMA_CONST+MIGRACAO'!B119)</f>
        <v>0</v>
      </c>
      <c r="E119" s="169">
        <f>(COUNTIFS('Estruturante Móvel'!$M:$M,B118,'Estruturante Móvel'!$C:$C,"&lt;&gt;PREVISTO",'Estruturante Móvel'!$L:$L,'CRONOGRAMA_CONST+MIGRACAO'!B119))</f>
        <v>0</v>
      </c>
      <c r="F119" s="170">
        <f>(COUNTIFS('Estruturante Móvel'!$M:$M,B118,'Estruturante Móvel'!$C:$C,"PREVISTO",'Estruturante Móvel'!$L:$L,'CRONOGRAMA_CONST+MIGRACAO'!B119))</f>
        <v>0</v>
      </c>
      <c r="G119" s="289"/>
      <c r="H119" s="170"/>
      <c r="I119" s="171"/>
      <c r="J119" s="287"/>
      <c r="K119" s="288"/>
      <c r="L119" s="139"/>
      <c r="M119" s="140"/>
      <c r="N119" s="139"/>
      <c r="O119" s="140"/>
      <c r="P119" s="139"/>
      <c r="Q119" s="140"/>
      <c r="R119" s="139"/>
      <c r="S119" s="140"/>
      <c r="T119" s="139"/>
      <c r="U119" s="140"/>
      <c r="V119" s="139"/>
      <c r="W119" s="140"/>
      <c r="X119" s="139"/>
      <c r="Y119" s="140"/>
      <c r="Z119" s="139"/>
      <c r="AA119" s="140"/>
      <c r="AB119" s="139"/>
      <c r="AC119" s="140"/>
      <c r="AD119" s="139"/>
      <c r="AE119" s="140"/>
      <c r="AF119" s="139"/>
      <c r="AG119" s="140"/>
      <c r="AH119" s="139"/>
      <c r="AI119" s="140"/>
      <c r="AJ119" s="139"/>
      <c r="AK119" s="140"/>
      <c r="AL119" s="139"/>
      <c r="AM119" s="140"/>
      <c r="AN119" s="139"/>
      <c r="AO119" s="140"/>
      <c r="AP119" s="139"/>
      <c r="AQ119" s="140"/>
      <c r="AR119" s="139"/>
      <c r="AS119" s="140"/>
      <c r="AT119" s="139"/>
      <c r="AU119" s="140"/>
      <c r="AV119" s="139"/>
      <c r="AW119" s="140"/>
      <c r="AX119" s="139"/>
      <c r="AY119" s="140"/>
      <c r="AZ119" s="139"/>
      <c r="BA119" s="140"/>
      <c r="BB119" s="139"/>
      <c r="BC119" s="140"/>
      <c r="BD119" s="139"/>
      <c r="BE119" s="140"/>
      <c r="BF119" s="139"/>
      <c r="BG119" s="140"/>
      <c r="BH119" s="139"/>
      <c r="BI119" s="140"/>
      <c r="BJ119" s="139"/>
      <c r="BK119" s="140"/>
      <c r="BL119" s="139"/>
      <c r="BM119" s="140"/>
      <c r="BN119" s="139"/>
      <c r="BO119" s="140"/>
      <c r="BP119" s="139"/>
      <c r="BQ119" s="140"/>
      <c r="BR119" s="139"/>
      <c r="BS119" s="140"/>
      <c r="BT119" s="139">
        <f>(COUNTIFS('Estruturante Móvel'!$M:$M,$B119,'Estruturante Móvel'!$AM:$AM,BT$4))-(COUNTIFS('Estruturante Móvel'!$M:$M,$B119,'Estruturante Móvel'!$AM:$AM,BT$4,'Estruturante Móvel'!$AQ:$AQ,"REPARO FO"))</f>
        <v>0</v>
      </c>
      <c r="BU119" s="140">
        <f>(COUNTIFS('Estruturante Móvel'!$M:$M,$B119,'Estruturante Móvel'!$C:$C,"&lt;&gt;PREVISTO",'Estruturante Móvel'!$G:$G,BT$4))</f>
        <v>0</v>
      </c>
      <c r="BV119" s="139">
        <f>(COUNTIFS('Estruturante Móvel'!$M:$M,$B119,'Estruturante Móvel'!$AM:$AM,BV$4))-(COUNTIFS('Estruturante Móvel'!$M:$M,$B119,'Estruturante Móvel'!$AM:$AM,BV$4,'Estruturante Móvel'!$AQ:$AQ,"REPARO FO"))</f>
        <v>0</v>
      </c>
      <c r="BW119" s="140">
        <f>(COUNTIFS('Estruturante Móvel'!$M:$M,$B119,'Estruturante Móvel'!$C:$C,"&lt;&gt;PREVISTO",'Estruturante Móvel'!$G:$G,BV$4))</f>
        <v>0</v>
      </c>
      <c r="BX119" s="139">
        <f>(COUNTIFS('Estruturante Móvel'!$M:$M,$B119,'Estruturante Móvel'!$AM:$AM,BX$4))-(COUNTIFS('Estruturante Móvel'!$M:$M,$B119,'Estruturante Móvel'!$AM:$AM,BX$4,'Estruturante Móvel'!$AQ:$AQ,"REPARO FO"))</f>
        <v>0</v>
      </c>
      <c r="BY119" s="140">
        <f>(COUNTIFS('Estruturante Móvel'!$M:$M,$B119,'Estruturante Móvel'!$C:$C,"&lt;&gt;PREVISTO",'Estruturante Móvel'!$G:$G,BX$4))</f>
        <v>0</v>
      </c>
      <c r="BZ119" s="139">
        <f>(COUNTIFS('Estruturante Móvel'!$M:$M,$B119,'Estruturante Móvel'!$AM:$AM,BZ$4))-(COUNTIFS('Estruturante Móvel'!$M:$M,$B119,'Estruturante Móvel'!$AM:$AM,BZ$4,'Estruturante Móvel'!$AQ:$AQ,"REPARO FO"))</f>
        <v>0</v>
      </c>
      <c r="CA119" s="140">
        <f>(COUNTIFS('Estruturante Móvel'!$M:$M,$B119,'Estruturante Móvel'!$C:$C,"&lt;&gt;PREVISTO",'Estruturante Móvel'!$G:$G,BZ$4))</f>
        <v>0</v>
      </c>
      <c r="CB119" s="139">
        <f>(COUNTIFS('Estruturante Móvel'!$M:$M,$B119,'Estruturante Móvel'!$AM:$AM,CB$4))-(COUNTIFS('Estruturante Móvel'!$M:$M,$B119,'Estruturante Móvel'!$AM:$AM,CB$4,'Estruturante Móvel'!$AQ:$AQ,"REPARO FO"))</f>
        <v>0</v>
      </c>
      <c r="CC119" s="140">
        <f>(COUNTIFS('Estruturante Móvel'!$M:$M,$B119,'Estruturante Móvel'!$C:$C,"&lt;&gt;PREVISTO",'Estruturante Móvel'!$G:$G,CB$4))</f>
        <v>0</v>
      </c>
      <c r="CD119" s="139">
        <f>(COUNTIFS('Estruturante Móvel'!$M:$M,$B119,'Estruturante Móvel'!$AM:$AM,CD$4))-(COUNTIFS('Estruturante Móvel'!$M:$M,$B119,'Estruturante Móvel'!$AM:$AM,CD$4,'Estruturante Móvel'!$AQ:$AQ,"REPARO FO"))</f>
        <v>0</v>
      </c>
      <c r="CE119" s="140">
        <f>(COUNTIFS('Estruturante Móvel'!$M:$M,$B119,'Estruturante Móvel'!$C:$C,"&lt;&gt;PREVISTO",'Estruturante Móvel'!$G:$G,CD$4))</f>
        <v>0</v>
      </c>
      <c r="CF119" s="139">
        <f>(COUNTIFS('Estruturante Móvel'!$M:$M,$B119,'Estruturante Móvel'!$AM:$AM,CF$4))-(COUNTIFS('Estruturante Móvel'!$M:$M,$B119,'Estruturante Móvel'!$AM:$AM,CF$4,'Estruturante Móvel'!$AQ:$AQ,"REPARO FO"))</f>
        <v>0</v>
      </c>
      <c r="CG119" s="140">
        <f>(COUNTIFS('Estruturante Móvel'!$M:$M,$B119,'Estruturante Móvel'!$C:$C,"&lt;&gt;PREVISTO",'Estruturante Móvel'!$G:$G,CF$4))</f>
        <v>0</v>
      </c>
      <c r="CH119" s="139">
        <f>(COUNTIFS('Estruturante Móvel'!$M:$M,$B119,'Estruturante Móvel'!$AM:$AM,CH$4))-(COUNTIFS('Estruturante Móvel'!$M:$M,$B119,'Estruturante Móvel'!$AM:$AM,CH$4,'Estruturante Móvel'!$AQ:$AQ,"REPARO FO"))</f>
        <v>0</v>
      </c>
      <c r="CI119" s="140">
        <f>(COUNTIFS('Estruturante Móvel'!$M:$M,$B119,'Estruturante Móvel'!$C:$C,"&lt;&gt;PREVISTO",'Estruturante Móvel'!$G:$G,CH$4))</f>
        <v>0</v>
      </c>
      <c r="CJ119" s="139">
        <f>(COUNTIFS('Estruturante Móvel'!$M:$M,$B119,'Estruturante Móvel'!$AM:$AM,CJ$4))-(COUNTIFS('Estruturante Móvel'!$M:$M,$B119,'Estruturante Móvel'!$AM:$AM,CJ$4,'Estruturante Móvel'!$AQ:$AQ,"REPARO FO"))</f>
        <v>0</v>
      </c>
      <c r="CK119" s="140">
        <f>(COUNTIFS('Estruturante Móvel'!$M:$M,$B119,'Estruturante Móvel'!$C:$C,"&lt;&gt;PREVISTO",'Estruturante Móvel'!$G:$G,CJ$4))</f>
        <v>0</v>
      </c>
      <c r="CL119" s="139">
        <f>(COUNTIFS('Estruturante Móvel'!$M:$M,$B119,'Estruturante Móvel'!$AM:$AM,CL$4))-(COUNTIFS('Estruturante Móvel'!$M:$M,$B119,'Estruturante Móvel'!$AM:$AM,CL$4,'Estruturante Móvel'!$AQ:$AQ,"REPARO FO"))</f>
        <v>0</v>
      </c>
      <c r="CM119" s="140">
        <f>(COUNTIFS('Estruturante Móvel'!$M:$M,$B119,'Estruturante Móvel'!$C:$C,"&lt;&gt;PREVISTO",'Estruturante Móvel'!$G:$G,CL$4))</f>
        <v>0</v>
      </c>
      <c r="CN119" s="139">
        <f>(COUNTIFS('Estruturante Móvel'!$M:$M,$B119,'Estruturante Móvel'!$AM:$AM,CN$4))-(COUNTIFS('Estruturante Móvel'!$M:$M,$B119,'Estruturante Móvel'!$AM:$AM,CN$4,'Estruturante Móvel'!$AQ:$AQ,"REPARO FO"))</f>
        <v>0</v>
      </c>
      <c r="CO119" s="140">
        <f>(COUNTIFS('Estruturante Móvel'!$M:$M,$B119,'Estruturante Móvel'!$C:$C,"&lt;&gt;PREVISTO",'Estruturante Móvel'!$G:$G,CN$4))</f>
        <v>0</v>
      </c>
      <c r="CP119" s="139">
        <f>(COUNTIFS('Estruturante Móvel'!$M:$M,$B119,'Estruturante Móvel'!$AM:$AM,CP$4))-(COUNTIFS('Estruturante Móvel'!$M:$M,$B119,'Estruturante Móvel'!$AM:$AM,CP$4,'Estruturante Móvel'!$AQ:$AQ,"REPARO FO"))</f>
        <v>0</v>
      </c>
      <c r="CQ119" s="140">
        <f>(COUNTIFS('Estruturante Móvel'!$M:$M,$B119,'Estruturante Móvel'!$C:$C,"&lt;&gt;PREVISTO",'Estruturante Móvel'!$G:$G,CP$4))</f>
        <v>0</v>
      </c>
      <c r="CR119" s="139">
        <f>(COUNTIFS('Estruturante Móvel'!$M:$M,$B119,'Estruturante Móvel'!$AM:$AM,CR$4))-(COUNTIFS('Estruturante Móvel'!$M:$M,$B119,'Estruturante Móvel'!$AM:$AM,CR$4,'Estruturante Móvel'!$AQ:$AQ,"REPARO FO"))</f>
        <v>0</v>
      </c>
      <c r="CS119" s="140">
        <f>(COUNTIFS('Estruturante Móvel'!$M:$M,$B119,'Estruturante Móvel'!$C:$C,"&lt;&gt;PREVISTO",'Estruturante Móvel'!$G:$G,CR$4))</f>
        <v>0</v>
      </c>
      <c r="CT119" s="139">
        <f>(COUNTIFS('Estruturante Móvel'!$M:$M,$B119,'Estruturante Móvel'!$AM:$AM,CT$4))-(COUNTIFS('Estruturante Móvel'!$M:$M,$B119,'Estruturante Móvel'!$AM:$AM,CT$4,'Estruturante Móvel'!$AQ:$AQ,"REPARO FO"))</f>
        <v>0</v>
      </c>
      <c r="CU119" s="140">
        <f>(COUNTIFS('Estruturante Móvel'!$M:$M,$B119,'Estruturante Móvel'!$C:$C,"&lt;&gt;PREVISTO",'Estruturante Móvel'!$G:$G,CT$4))</f>
        <v>0</v>
      </c>
      <c r="CV119" s="139">
        <f>(COUNTIFS('Estruturante Móvel'!$M:$M,$B119,'Estruturante Móvel'!$AM:$AM,CV$4))-(COUNTIFS('Estruturante Móvel'!$M:$M,$B119,'Estruturante Móvel'!$AM:$AM,CV$4,'Estruturante Móvel'!$AQ:$AQ,"REPARO FO"))</f>
        <v>0</v>
      </c>
      <c r="CW119" s="140">
        <f>(COUNTIFS('Estruturante Móvel'!$M:$M,$B119,'Estruturante Móvel'!$C:$C,"&lt;&gt;PREVISTO",'Estruturante Móvel'!$G:$G,CV$4))</f>
        <v>0</v>
      </c>
      <c r="CX119" s="139">
        <f>(COUNTIFS('Estruturante Móvel'!$M:$M,$B119,'Estruturante Móvel'!$AM:$AM,CX$4))-(COUNTIFS('Estruturante Móvel'!$M:$M,$B119,'Estruturante Móvel'!$AM:$AM,CX$4,'Estruturante Móvel'!$AQ:$AQ,"REPARO FO"))</f>
        <v>0</v>
      </c>
      <c r="CY119" s="140">
        <f>(COUNTIFS('Estruturante Móvel'!$M:$M,$B119,'Estruturante Móvel'!$C:$C,"&lt;&gt;PREVISTO",'Estruturante Móvel'!$G:$G,CX$4))</f>
        <v>0</v>
      </c>
      <c r="CZ119" s="139">
        <f>(COUNTIFS('Estruturante Móvel'!$M:$M,$B119,'Estruturante Móvel'!$AM:$AM,CZ$4))-(COUNTIFS('Estruturante Móvel'!$M:$M,$B119,'Estruturante Móvel'!$AM:$AM,CZ$4,'Estruturante Móvel'!$AQ:$AQ,"REPARO FO"))</f>
        <v>0</v>
      </c>
      <c r="DA119" s="140">
        <f>(COUNTIFS('Estruturante Móvel'!$M:$M,$B119,'Estruturante Móvel'!$C:$C,"&lt;&gt;PREVISTO",'Estruturante Móvel'!$G:$G,CZ$4))</f>
        <v>0</v>
      </c>
      <c r="DB119" s="139">
        <f>(COUNTIFS('Estruturante Móvel'!$M:$M,$B119,'Estruturante Móvel'!$AM:$AM,DB$4))-(COUNTIFS('Estruturante Móvel'!$M:$M,$B119,'Estruturante Móvel'!$AM:$AM,DB$4,'Estruturante Móvel'!$AQ:$AQ,"REPARO FO"))</f>
        <v>0</v>
      </c>
      <c r="DC119" s="140">
        <f>(COUNTIFS('Estruturante Móvel'!$M:$M,$B119,'Estruturante Móvel'!$C:$C,"&lt;&gt;PREVISTO",'Estruturante Móvel'!$G:$G,DB$4))</f>
        <v>0</v>
      </c>
      <c r="DD119" s="139">
        <f>(COUNTIFS('Estruturante Móvel'!$M:$M,$B119,'Estruturante Móvel'!$AM:$AM,DD$4))-(COUNTIFS('Estruturante Móvel'!$M:$M,$B119,'Estruturante Móvel'!$AM:$AM,DD$4,'Estruturante Móvel'!$AQ:$AQ,"REPARO FO"))</f>
        <v>0</v>
      </c>
      <c r="DE119" s="140">
        <f>(COUNTIFS('Estruturante Móvel'!$M:$M,$B119,'Estruturante Móvel'!$C:$C,"&lt;&gt;PREVISTO",'Estruturante Móvel'!$G:$G,DD$4))</f>
        <v>0</v>
      </c>
      <c r="DF119" s="139">
        <f>(COUNTIFS('Estruturante Móvel'!$M:$M,$B119,'Estruturante Móvel'!$AM:$AM,DF$4))-(COUNTIFS('Estruturante Móvel'!$M:$M,$B119,'Estruturante Móvel'!$AM:$AM,DF$4,'Estruturante Móvel'!$AQ:$AQ,"REPARO FO"))</f>
        <v>0</v>
      </c>
      <c r="DG119" s="140">
        <f>(COUNTIFS('Estruturante Móvel'!$M:$M,$B119,'Estruturante Móvel'!$C:$C,"&lt;&gt;PREVISTO",'Estruturante Móvel'!$G:$G,DF$4))</f>
        <v>0</v>
      </c>
      <c r="DH119" s="139">
        <f>(COUNTIFS('Estruturante Móvel'!$M:$M,$B119,'Estruturante Móvel'!$AM:$AM,DH$4))-(COUNTIFS('Estruturante Móvel'!$M:$M,$B119,'Estruturante Móvel'!$AM:$AM,DH$4,'Estruturante Móvel'!$AQ:$AQ,"REPARO FO"))</f>
        <v>0</v>
      </c>
      <c r="DI119" s="140">
        <f>(COUNTIFS('Estruturante Móvel'!$M:$M,$B119,'Estruturante Móvel'!$C:$C,"&lt;&gt;PREVISTO",'Estruturante Móvel'!$G:$G,DH$4))</f>
        <v>0</v>
      </c>
      <c r="DJ119" s="139">
        <f>(COUNTIFS('Estruturante Móvel'!$M:$M,$B119,'Estruturante Móvel'!$AM:$AM,DJ$4))-(COUNTIFS('Estruturante Móvel'!$M:$M,$B119,'Estruturante Móvel'!$AM:$AM,DJ$4,'Estruturante Móvel'!$AQ:$AQ,"REPARO FO"))</f>
        <v>0</v>
      </c>
      <c r="DK119" s="140">
        <f>(COUNTIFS('Estruturante Móvel'!$M:$M,$B119,'Estruturante Móvel'!$C:$C,"&lt;&gt;PREVISTO",'Estruturante Móvel'!$G:$G,DJ$4))</f>
        <v>0</v>
      </c>
      <c r="DL119" s="139">
        <f>(COUNTIFS('Estruturante Móvel'!$M:$M,$B119,'Estruturante Móvel'!$AM:$AM,DL$4))-(COUNTIFS('Estruturante Móvel'!$M:$M,$B119,'Estruturante Móvel'!$AM:$AM,DL$4,'Estruturante Móvel'!$AQ:$AQ,"REPARO FO"))</f>
        <v>0</v>
      </c>
      <c r="DM119" s="140">
        <f>(COUNTIFS('Estruturante Móvel'!$M:$M,$B119,'Estruturante Móvel'!$C:$C,"&lt;&gt;PREVISTO",'Estruturante Móvel'!$G:$G,DL$4))</f>
        <v>0</v>
      </c>
      <c r="DN119" s="139">
        <f>(COUNTIFS('Estruturante Móvel'!$M:$M,$B119,'Estruturante Móvel'!$AM:$AM,DN$4))-(COUNTIFS('Estruturante Móvel'!$M:$M,$B119,'Estruturante Móvel'!$AM:$AM,DN$4,'Estruturante Móvel'!$AQ:$AQ,"REPARO FO"))</f>
        <v>0</v>
      </c>
      <c r="DO119" s="140">
        <f>(COUNTIFS('Estruturante Móvel'!$M:$M,$B119,'Estruturante Móvel'!$C:$C,"&lt;&gt;PREVISTO",'Estruturante Móvel'!$G:$G,DN$4))</f>
        <v>0</v>
      </c>
      <c r="DP119" s="139">
        <f>(COUNTIFS('Estruturante Móvel'!$M:$M,$B119,'Estruturante Móvel'!$AM:$AM,DP$4))-(COUNTIFS('Estruturante Móvel'!$M:$M,$B119,'Estruturante Móvel'!$AM:$AM,DP$4,'Estruturante Móvel'!$AQ:$AQ,"REPARO FO"))</f>
        <v>0</v>
      </c>
      <c r="DQ119" s="140">
        <f>(COUNTIFS('Estruturante Móvel'!$M:$M,$B119,'Estruturante Móvel'!$C:$C,"&lt;&gt;PREVISTO",'Estruturante Móvel'!$G:$G,DP$4))</f>
        <v>0</v>
      </c>
      <c r="DR119" s="139">
        <f>(COUNTIFS('Estruturante Móvel'!$M:$M,$B119,'Estruturante Móvel'!$AM:$AM,DR$4))-(COUNTIFS('Estruturante Móvel'!$M:$M,$B119,'Estruturante Móvel'!$AM:$AM,DR$4,'Estruturante Móvel'!$AQ:$AQ,"REPARO FO"))</f>
        <v>0</v>
      </c>
      <c r="DS119" s="140">
        <f>(COUNTIFS('Estruturante Móvel'!$M:$M,$B119,'Estruturante Móvel'!$C:$C,"&lt;&gt;PREVISTO",'Estruturante Móvel'!$G:$G,DR$4))</f>
        <v>0</v>
      </c>
      <c r="DT119" s="139">
        <f>(COUNTIFS('Estruturante Móvel'!$M:$M,$B119,'Estruturante Móvel'!$AM:$AM,DT$4))-(COUNTIFS('Estruturante Móvel'!$M:$M,$B119,'Estruturante Móvel'!$AM:$AM,DT$4,'Estruturante Móvel'!$AQ:$AQ,"REPARO FO"))</f>
        <v>0</v>
      </c>
      <c r="DU119" s="140">
        <f>(COUNTIFS('Estruturante Móvel'!$M:$M,$B119,'Estruturante Móvel'!$C:$C,"&lt;&gt;PREVISTO",'Estruturante Móvel'!$G:$G,DT$4))</f>
        <v>0</v>
      </c>
      <c r="DV119" s="139">
        <f>(COUNTIFS('Estruturante Móvel'!$M:$M,$B119,'Estruturante Móvel'!$AM:$AM,DV$4))-(COUNTIFS('Estruturante Móvel'!$M:$M,$B119,'Estruturante Móvel'!$AM:$AM,DV$4,'Estruturante Móvel'!$AQ:$AQ,"REPARO FO"))</f>
        <v>0</v>
      </c>
      <c r="DW119" s="140">
        <f>(COUNTIFS('Estruturante Móvel'!$M:$M,$B119,'Estruturante Móvel'!$C:$C,"&lt;&gt;PREVISTO",'Estruturante Móvel'!$G:$G,DV$4))</f>
        <v>0</v>
      </c>
      <c r="DX119" s="139">
        <f>(COUNTIFS('Estruturante Móvel'!$M:$M,$B119,'Estruturante Móvel'!$AM:$AM,DX$4))-(COUNTIFS('Estruturante Móvel'!$M:$M,$B119,'Estruturante Móvel'!$AM:$AM,DX$4,'Estruturante Móvel'!$AQ:$AQ,"REPARO FO"))</f>
        <v>0</v>
      </c>
      <c r="DY119" s="140">
        <f>(COUNTIFS('Estruturante Móvel'!$M:$M,$B119,'Estruturante Móvel'!$C:$C,"&lt;&gt;PREVISTO",'Estruturante Móvel'!$G:$G,DX$4))</f>
        <v>0</v>
      </c>
      <c r="DZ119" s="139">
        <f>(COUNTIFS('Estruturante Móvel'!$M:$M,$B119,'Estruturante Móvel'!$AM:$AM,DZ$4))-(COUNTIFS('Estruturante Móvel'!$M:$M,$B119,'Estruturante Móvel'!$AM:$AM,DZ$4,'Estruturante Móvel'!$AQ:$AQ,"REPARO FO"))</f>
        <v>0</v>
      </c>
      <c r="EA119" s="140">
        <f>(COUNTIFS('Estruturante Móvel'!$M:$M,$B119,'Estruturante Móvel'!$C:$C,"&lt;&gt;PREVISTO",'Estruturante Móvel'!$G:$G,DZ$4))</f>
        <v>0</v>
      </c>
      <c r="EB119" s="139">
        <f>(COUNTIFS('Estruturante Móvel'!$M:$M,$B119,'Estruturante Móvel'!$AM:$AM,EB$4))-(COUNTIFS('Estruturante Móvel'!$M:$M,$B119,'Estruturante Móvel'!$AM:$AM,EB$4,'Estruturante Móvel'!$AQ:$AQ,"REPARO FO"))</f>
        <v>0</v>
      </c>
      <c r="EC119" s="140">
        <f>(COUNTIFS('Estruturante Móvel'!$M:$M,$B119,'Estruturante Móvel'!$C:$C,"&lt;&gt;PREVISTO",'Estruturante Móvel'!$G:$G,EB$4))</f>
        <v>0</v>
      </c>
      <c r="ED119" s="139">
        <f>(COUNTIFS('Estruturante Móvel'!$M:$M,$B119,'Estruturante Móvel'!$AM:$AM,ED$4))-(COUNTIFS('Estruturante Móvel'!$M:$M,$B119,'Estruturante Móvel'!$AM:$AM,ED$4,'Estruturante Móvel'!$AQ:$AQ,"REPARO FO"))</f>
        <v>0</v>
      </c>
      <c r="EE119" s="140">
        <f>(COUNTIFS('Estruturante Móvel'!$M:$M,$B119,'Estruturante Móvel'!$C:$C,"&lt;&gt;PREVISTO",'Estruturante Móvel'!$G:$G,ED$4))</f>
        <v>0</v>
      </c>
      <c r="EF119" s="139">
        <f>(COUNTIFS('Estruturante Móvel'!$M:$M,$B119,'Estruturante Móvel'!$AM:$AM,EF$4))-(COUNTIFS('Estruturante Móvel'!$M:$M,$B119,'Estruturante Móvel'!$AM:$AM,EF$4,'Estruturante Móvel'!$AQ:$AQ,"REPARO FO"))</f>
        <v>0</v>
      </c>
      <c r="EG119" s="140">
        <f>(COUNTIFS('Estruturante Móvel'!$M:$M,$B119,'Estruturante Móvel'!$C:$C,"&lt;&gt;PREVISTO",'Estruturante Móvel'!$G:$G,EF$4))</f>
        <v>0</v>
      </c>
      <c r="EH119" s="139">
        <f>(COUNTIFS('Estruturante Móvel'!$M:$M,$B119,'Estruturante Móvel'!$AM:$AM,EH$4))-(COUNTIFS('Estruturante Móvel'!$M:$M,$B119,'Estruturante Móvel'!$AM:$AM,EH$4,'Estruturante Móvel'!$AQ:$AQ,"REPARO FO"))</f>
        <v>0</v>
      </c>
      <c r="EI119" s="140">
        <f>(COUNTIFS('Estruturante Móvel'!$M:$M,$B119,'Estruturante Móvel'!$C:$C,"&lt;&gt;PREVISTO",'Estruturante Móvel'!$G:$G,EH$4))</f>
        <v>0</v>
      </c>
      <c r="EJ119" s="139">
        <f>(COUNTIFS('Estruturante Móvel'!$M:$M,$B119,'Estruturante Móvel'!$AM:$AM,EJ$4))-(COUNTIFS('Estruturante Móvel'!$M:$M,$B119,'Estruturante Móvel'!$AM:$AM,EJ$4,'Estruturante Móvel'!$AQ:$AQ,"REPARO FO"))</f>
        <v>0</v>
      </c>
      <c r="EK119" s="140">
        <f>(COUNTIFS('Estruturante Móvel'!$M:$M,$B119,'Estruturante Móvel'!$C:$C,"&lt;&gt;PREVISTO",'Estruturante Móvel'!$G:$G,EJ$4))</f>
        <v>0</v>
      </c>
      <c r="EL119" s="139">
        <f>(COUNTIFS('Estruturante Móvel'!$M:$M,$B119,'Estruturante Móvel'!$AM:$AM,EL$4))-(COUNTIFS('Estruturante Móvel'!$M:$M,$B119,'Estruturante Móvel'!$AM:$AM,EL$4,'Estruturante Móvel'!$AQ:$AQ,"REPARO FO"))</f>
        <v>0</v>
      </c>
      <c r="EM119" s="140">
        <f>(COUNTIFS('Estruturante Móvel'!$M:$M,$B119,'Estruturante Móvel'!$C:$C,"&lt;&gt;PREVISTO",'Estruturante Móvel'!$G:$G,EL$4))</f>
        <v>0</v>
      </c>
      <c r="EN119" s="139">
        <f>(COUNTIFS('Estruturante Móvel'!$M:$M,$B119,'Estruturante Móvel'!$AM:$AM,EN$4))-(COUNTIFS('Estruturante Móvel'!$M:$M,$B119,'Estruturante Móvel'!$AM:$AM,EN$4,'Estruturante Móvel'!$AQ:$AQ,"REPARO FO"))</f>
        <v>0</v>
      </c>
      <c r="EO119" s="140">
        <f>(COUNTIFS('Estruturante Móvel'!$M:$M,$B119,'Estruturante Móvel'!$C:$C,"&lt;&gt;PREVISTO",'Estruturante Móvel'!$G:$G,EN$4))</f>
        <v>0</v>
      </c>
      <c r="EP119" s="139">
        <f>(COUNTIFS('Estruturante Móvel'!$M:$M,$B119,'Estruturante Móvel'!$AM:$AM,EP$4))-(COUNTIFS('Estruturante Móvel'!$M:$M,$B119,'Estruturante Móvel'!$AM:$AM,EP$4,'Estruturante Móvel'!$AQ:$AQ,"REPARO FO"))</f>
        <v>0</v>
      </c>
      <c r="EQ119" s="140">
        <f>(COUNTIFS('Estruturante Móvel'!$M:$M,$B119,'Estruturante Móvel'!$C:$C,"&lt;&gt;PREVISTO",'Estruturante Móvel'!$G:$G,EP$4))</f>
        <v>0</v>
      </c>
      <c r="ER119" s="139">
        <f>(COUNTIFS('Estruturante Móvel'!$M:$M,$B119,'Estruturante Móvel'!$AM:$AM,ER$4))-(COUNTIFS('Estruturante Móvel'!$M:$M,$B119,'Estruturante Móvel'!$AM:$AM,ER$4,'Estruturante Móvel'!$AQ:$AQ,"REPARO FO"))</f>
        <v>0</v>
      </c>
      <c r="ES119" s="140">
        <f>(COUNTIFS('Estruturante Móvel'!$M:$M,$B119,'Estruturante Móvel'!$C:$C,"&lt;&gt;PREVISTO",'Estruturante Móvel'!$G:$G,ER$4))</f>
        <v>0</v>
      </c>
      <c r="ET119" s="139">
        <f>(COUNTIFS('Estruturante Móvel'!$M:$M,$B119,'Estruturante Móvel'!$AM:$AM,ET$4))-(COUNTIFS('Estruturante Móvel'!$M:$M,$B119,'Estruturante Móvel'!$AM:$AM,ET$4,'Estruturante Móvel'!$AQ:$AQ,"REPARO FO"))</f>
        <v>0</v>
      </c>
      <c r="EU119" s="140">
        <f>(COUNTIFS('Estruturante Móvel'!$M:$M,$B119,'Estruturante Móvel'!$C:$C,"&lt;&gt;PREVISTO",'Estruturante Móvel'!$G:$G,ET$4))</f>
        <v>0</v>
      </c>
      <c r="EV119" s="139">
        <f>(COUNTIFS('Estruturante Móvel'!$M:$M,$B119,'Estruturante Móvel'!$AM:$AM,EV$4))-(COUNTIFS('Estruturante Móvel'!$M:$M,$B119,'Estruturante Móvel'!$AM:$AM,EV$4,'Estruturante Móvel'!$AQ:$AQ,"REPARO FO"))</f>
        <v>0</v>
      </c>
      <c r="EW119" s="140">
        <f>(COUNTIFS('Estruturante Móvel'!$M:$M,$B119,'Estruturante Móvel'!$C:$C,"&lt;&gt;PREVISTO",'Estruturante Móvel'!$G:$G,EV$4))</f>
        <v>0</v>
      </c>
      <c r="EX119" s="139">
        <f>(COUNTIFS('Estruturante Móvel'!$M:$M,$B119,'Estruturante Móvel'!$AM:$AM,EX$4))-(COUNTIFS('Estruturante Móvel'!$M:$M,$B119,'Estruturante Móvel'!$AM:$AM,EX$4,'Estruturante Móvel'!$AQ:$AQ,"REPARO FO"))</f>
        <v>0</v>
      </c>
      <c r="EY119" s="140">
        <f>(COUNTIFS('Estruturante Móvel'!$M:$M,$B119,'Estruturante Móvel'!$C:$C,"&lt;&gt;PREVISTO",'Estruturante Móvel'!$G:$G,EX$4))</f>
        <v>0</v>
      </c>
      <c r="EZ119" s="139">
        <f>(COUNTIFS('Estruturante Móvel'!$M:$M,$B119,'Estruturante Móvel'!$AM:$AM,EZ$4))-(COUNTIFS('Estruturante Móvel'!$M:$M,$B119,'Estruturante Móvel'!$AM:$AM,EZ$4,'Estruturante Móvel'!$AQ:$AQ,"REPARO FO"))</f>
        <v>0</v>
      </c>
      <c r="FA119" s="140">
        <f>(COUNTIFS('Estruturante Móvel'!$M:$M,$B119,'Estruturante Móvel'!$C:$C,"&lt;&gt;PREVISTO",'Estruturante Móvel'!$G:$G,EZ$4))</f>
        <v>0</v>
      </c>
      <c r="FB119" s="139">
        <f>(COUNTIFS('Estruturante Móvel'!$M:$M,$B119,'Estruturante Móvel'!$AM:$AM,FB$4))-(COUNTIFS('Estruturante Móvel'!$M:$M,$B119,'Estruturante Móvel'!$AM:$AM,FB$4,'Estruturante Móvel'!$AQ:$AQ,"REPARO FO"))</f>
        <v>0</v>
      </c>
      <c r="FC119" s="140">
        <f>(COUNTIFS('Estruturante Móvel'!$M:$M,$B119,'Estruturante Móvel'!$C:$C,"&lt;&gt;PREVISTO",'Estruturante Móvel'!$G:$G,FB$4))</f>
        <v>0</v>
      </c>
      <c r="FD119" s="139">
        <f>(COUNTIFS('Estruturante Móvel'!$M:$M,$B119,'Estruturante Móvel'!$AM:$AM,FD$4))-(COUNTIFS('Estruturante Móvel'!$M:$M,$B119,'Estruturante Móvel'!$AM:$AM,FD$4,'Estruturante Móvel'!$AQ:$AQ,"REPARO FO"))</f>
        <v>0</v>
      </c>
      <c r="FE119" s="140">
        <f>(COUNTIFS('Estruturante Móvel'!$M:$M,$B119,'Estruturante Móvel'!$C:$C,"&lt;&gt;PREVISTO",'Estruturante Móvel'!$G:$G,FD$4))</f>
        <v>0</v>
      </c>
      <c r="FF119" s="139">
        <f>(COUNTIFS('Estruturante Móvel'!$M:$M,$B119,'Estruturante Móvel'!$AM:$AM,FF$4))-(COUNTIFS('Estruturante Móvel'!$M:$M,$B119,'Estruturante Móvel'!$AM:$AM,FF$4,'Estruturante Móvel'!$AQ:$AQ,"REPARO FO"))</f>
        <v>0</v>
      </c>
      <c r="FG119" s="140">
        <f>(COUNTIFS('Estruturante Móvel'!$M:$M,$B119,'Estruturante Móvel'!$C:$C,"&lt;&gt;PREVISTO",'Estruturante Móvel'!$G:$G,FF$4))</f>
        <v>0</v>
      </c>
      <c r="FH119" s="139">
        <f>(COUNTIFS('Estruturante Móvel'!$M:$M,$B119,'Estruturante Móvel'!$AM:$AM,FH$4))-(COUNTIFS('Estruturante Móvel'!$M:$M,$B119,'Estruturante Móvel'!$AM:$AM,FH$4,'Estruturante Móvel'!$AQ:$AQ,"REPARO FO"))</f>
        <v>0</v>
      </c>
      <c r="FI119" s="140">
        <f>(COUNTIFS('Estruturante Móvel'!$M:$M,$B119,'Estruturante Móvel'!$C:$C,"&lt;&gt;PREVISTO",'Estruturante Móvel'!$G:$G,FH$4))</f>
        <v>0</v>
      </c>
      <c r="FJ119" s="139">
        <f>(COUNTIFS('Estruturante Móvel'!$M:$M,$B119,'Estruturante Móvel'!$AM:$AM,FJ$4))-(COUNTIFS('Estruturante Móvel'!$M:$M,$B119,'Estruturante Móvel'!$AM:$AM,FJ$4,'Estruturante Móvel'!$AQ:$AQ,"REPARO FO"))</f>
        <v>0</v>
      </c>
      <c r="FK119" s="140">
        <f>(COUNTIFS('Estruturante Móvel'!$M:$M,$B119,'Estruturante Móvel'!$C:$C,"&lt;&gt;PREVISTO",'Estruturante Móvel'!$G:$G,FJ$4))</f>
        <v>0</v>
      </c>
      <c r="FL119" s="139">
        <f>(COUNTIFS('Estruturante Móvel'!$M:$M,$B119,'Estruturante Móvel'!$AM:$AM,FL$4))-(COUNTIFS('Estruturante Móvel'!$M:$M,$B119,'Estruturante Móvel'!$AM:$AM,FL$4,'Estruturante Móvel'!$AQ:$AQ,"REPARO FO"))</f>
        <v>0</v>
      </c>
      <c r="FM119" s="140">
        <f>(COUNTIFS('Estruturante Móvel'!$M:$M,$B119,'Estruturante Móvel'!$C:$C,"&lt;&gt;PREVISTO",'Estruturante Móvel'!$G:$G,FL$4))</f>
        <v>0</v>
      </c>
      <c r="FN119" s="139">
        <f>(COUNTIFS('Estruturante Móvel'!$M:$M,$B119,'Estruturante Móvel'!$AM:$AM,FN$4))-(COUNTIFS('Estruturante Móvel'!$M:$M,$B119,'Estruturante Móvel'!$AM:$AM,FN$4,'Estruturante Móvel'!$AQ:$AQ,"REPARO FO"))</f>
        <v>0</v>
      </c>
      <c r="FO119" s="140">
        <f>(COUNTIFS('Estruturante Móvel'!$M:$M,$B119,'Estruturante Móvel'!$C:$C,"&lt;&gt;PREVISTO",'Estruturante Móvel'!$G:$G,FN$4))</f>
        <v>0</v>
      </c>
      <c r="FP119" s="139">
        <f>(COUNTIFS('Estruturante Móvel'!$M:$M,$B119,'Estruturante Móvel'!$AM:$AM,FP$4))-(COUNTIFS('Estruturante Móvel'!$M:$M,$B119,'Estruturante Móvel'!$AM:$AM,FP$4,'Estruturante Móvel'!$AQ:$AQ,"REPARO FO"))</f>
        <v>0</v>
      </c>
      <c r="FQ119" s="140">
        <f>(COUNTIFS('Estruturante Móvel'!$M:$M,$B119,'Estruturante Móvel'!$C:$C,"&lt;&gt;PREVISTO",'Estruturante Móvel'!$G:$G,FP$4))</f>
        <v>0</v>
      </c>
      <c r="FR119" s="139">
        <f>(COUNTIFS('Estruturante Móvel'!$M:$M,$B119,'Estruturante Móvel'!$AM:$AM,FR$4))-(COUNTIFS('Estruturante Móvel'!$M:$M,$B119,'Estruturante Móvel'!$AM:$AM,FR$4,'Estruturante Móvel'!$AQ:$AQ,"REPARO FO"))</f>
        <v>0</v>
      </c>
      <c r="FS119" s="140">
        <f>(COUNTIFS('Estruturante Móvel'!$M:$M,$B119,'Estruturante Móvel'!$C:$C,"&lt;&gt;PREVISTO",'Estruturante Móvel'!$G:$G,FR$4))</f>
        <v>0</v>
      </c>
      <c r="FT119" s="139">
        <f>(COUNTIFS('Estruturante Móvel'!$M:$M,$B119,'Estruturante Móvel'!$AM:$AM,FT$4))-(COUNTIFS('Estruturante Móvel'!$M:$M,$B119,'Estruturante Móvel'!$AM:$AM,FT$4,'Estruturante Móvel'!$AQ:$AQ,"REPARO FO"))</f>
        <v>0</v>
      </c>
      <c r="FU119" s="140">
        <f>(COUNTIFS('Estruturante Móvel'!$M:$M,$B119,'Estruturante Móvel'!$C:$C,"&lt;&gt;PREVISTO",'Estruturante Móvel'!$G:$G,FT$4))</f>
        <v>0</v>
      </c>
      <c r="FV119" s="139">
        <f>(COUNTIFS('Estruturante Móvel'!$M:$M,$B119,'Estruturante Móvel'!$AM:$AM,FV$4))-(COUNTIFS('Estruturante Móvel'!$M:$M,$B119,'Estruturante Móvel'!$AM:$AM,FV$4,'Estruturante Móvel'!$AQ:$AQ,"REPARO FO"))</f>
        <v>0</v>
      </c>
      <c r="FW119" s="140">
        <f>(COUNTIFS('Estruturante Móvel'!$M:$M,$B119,'Estruturante Móvel'!$C:$C,"&lt;&gt;PREVISTO",'Estruturante Móvel'!$G:$G,FV$4))</f>
        <v>0</v>
      </c>
      <c r="FX119" s="139">
        <f>(COUNTIFS('Estruturante Móvel'!$M:$M,$B119,'Estruturante Móvel'!$AM:$AM,FX$4))-(COUNTIFS('Estruturante Móvel'!$M:$M,$B119,'Estruturante Móvel'!$AM:$AM,FX$4,'Estruturante Móvel'!$AQ:$AQ,"REPARO FO"))</f>
        <v>0</v>
      </c>
      <c r="FY119" s="140">
        <f>(COUNTIFS('Estruturante Móvel'!$M:$M,$B119,'Estruturante Móvel'!$C:$C,"&lt;&gt;PREVISTO",'Estruturante Móvel'!$G:$G,FX$4))</f>
        <v>0</v>
      </c>
      <c r="FZ119" s="139">
        <f>(COUNTIFS('Estruturante Móvel'!$M:$M,$B119,'Estruturante Móvel'!$AM:$AM,FZ$4))-(COUNTIFS('Estruturante Móvel'!$M:$M,$B119,'Estruturante Móvel'!$AM:$AM,FZ$4,'Estruturante Móvel'!$AQ:$AQ,"REPARO FO"))</f>
        <v>0</v>
      </c>
      <c r="GA119" s="140">
        <f>(COUNTIFS('Estruturante Móvel'!$M:$M,$B119,'Estruturante Móvel'!$C:$C,"&lt;&gt;PREVISTO",'Estruturante Móvel'!$G:$G,FZ$4))</f>
        <v>0</v>
      </c>
      <c r="GB119" s="139">
        <f>(COUNTIFS('Estruturante Móvel'!$M:$M,$B119,'Estruturante Móvel'!$AM:$AM,GB$4))-(COUNTIFS('Estruturante Móvel'!$M:$M,$B119,'Estruturante Móvel'!$AM:$AM,GB$4,'Estruturante Móvel'!$AQ:$AQ,"REPARO FO"))</f>
        <v>0</v>
      </c>
      <c r="GC119" s="140">
        <f>(COUNTIFS('Estruturante Móvel'!$M:$M,$B119,'Estruturante Móvel'!$C:$C,"&lt;&gt;PREVISTO",'Estruturante Móvel'!$G:$G,GB$4))</f>
        <v>0</v>
      </c>
      <c r="GD119" s="139">
        <f>(COUNTIFS('Estruturante Móvel'!$M:$M,$B119,'Estruturante Móvel'!$AM:$AM,GD$4))-(COUNTIFS('Estruturante Móvel'!$M:$M,$B119,'Estruturante Móvel'!$AM:$AM,GD$4,'Estruturante Móvel'!$AQ:$AQ,"REPARO FO"))</f>
        <v>0</v>
      </c>
      <c r="GE119" s="140">
        <f>(COUNTIFS('Estruturante Móvel'!$M:$M,$B119,'Estruturante Móvel'!$C:$C,"&lt;&gt;PREVISTO",'Estruturante Móvel'!$G:$G,GD$4))</f>
        <v>0</v>
      </c>
      <c r="GF119" s="139">
        <f>(COUNTIFS('Estruturante Móvel'!$M:$M,$B119,'Estruturante Móvel'!$AM:$AM,GF$4))-(COUNTIFS('Estruturante Móvel'!$M:$M,$B119,'Estruturante Móvel'!$AM:$AM,GF$4,'Estruturante Móvel'!$AQ:$AQ,"REPARO FO"))</f>
        <v>0</v>
      </c>
      <c r="GG119" s="140">
        <f>(COUNTIFS('Estruturante Móvel'!$M:$M,$B119,'Estruturante Móvel'!$C:$C,"&lt;&gt;PREVISTO",'Estruturante Móvel'!$G:$G,GF$4))</f>
        <v>0</v>
      </c>
      <c r="GH119" s="139">
        <f>(COUNTIFS('Estruturante Móvel'!$M:$M,$B119,'Estruturante Móvel'!$AM:$AM,GH$4))-(COUNTIFS('Estruturante Móvel'!$M:$M,$B119,'Estruturante Móvel'!$AM:$AM,GH$4,'Estruturante Móvel'!$AQ:$AQ,"REPARO FO"))</f>
        <v>0</v>
      </c>
      <c r="GI119" s="140">
        <f>(COUNTIFS('Estruturante Móvel'!$M:$M,$B119,'Estruturante Móvel'!$C:$C,"&lt;&gt;PREVISTO",'Estruturante Móvel'!$G:$G,GH$4))</f>
        <v>0</v>
      </c>
      <c r="GJ119" s="139">
        <f>(COUNTIFS('Estruturante Móvel'!$M:$M,$B119,'Estruturante Móvel'!$AM:$AM,GJ$4))-(COUNTIFS('Estruturante Móvel'!$M:$M,$B119,'Estruturante Móvel'!$AM:$AM,GJ$4,'Estruturante Móvel'!$AQ:$AQ,"REPARO FO"))</f>
        <v>0</v>
      </c>
      <c r="GK119" s="140">
        <f>(COUNTIFS('Estruturante Móvel'!$M:$M,$B119,'Estruturante Móvel'!$C:$C,"&lt;&gt;PREVISTO",'Estruturante Móvel'!$G:$G,GJ$4))</f>
        <v>0</v>
      </c>
      <c r="GL119" s="139">
        <f>(COUNTIFS('Estruturante Móvel'!$M:$M,$B119,'Estruturante Móvel'!$AM:$AM,GL$4))-(COUNTIFS('Estruturante Móvel'!$M:$M,$B119,'Estruturante Móvel'!$AM:$AM,GL$4,'Estruturante Móvel'!$AQ:$AQ,"REPARO FO"))</f>
        <v>0</v>
      </c>
      <c r="GM119" s="140">
        <f>(COUNTIFS('Estruturante Móvel'!$M:$M,$B119,'Estruturante Móvel'!$C:$C,"&lt;&gt;PREVISTO",'Estruturante Móvel'!$G:$G,GL$4))</f>
        <v>0</v>
      </c>
      <c r="GN119" s="139">
        <f>(COUNTIFS('Estruturante Móvel'!$M:$M,$B119,'Estruturante Móvel'!$AM:$AM,GN$4))-(COUNTIFS('Estruturante Móvel'!$M:$M,$B119,'Estruturante Móvel'!$AM:$AM,GN$4,'Estruturante Móvel'!$AQ:$AQ,"REPARO FO"))</f>
        <v>0</v>
      </c>
      <c r="GO119" s="140">
        <f>(COUNTIFS('Estruturante Móvel'!$M:$M,$B119,'Estruturante Móvel'!$C:$C,"&lt;&gt;PREVISTO",'Estruturante Móvel'!$G:$G,GN$4))</f>
        <v>0</v>
      </c>
      <c r="GP119" s="139">
        <f>(COUNTIFS('Estruturante Móvel'!$M:$M,$B119,'Estruturante Móvel'!$AM:$AM,GP$4))-(COUNTIFS('Estruturante Móvel'!$M:$M,$B119,'Estruturante Móvel'!$AM:$AM,GP$4,'Estruturante Móvel'!$AQ:$AQ,"REPARO FO"))</f>
        <v>0</v>
      </c>
      <c r="GQ119" s="140">
        <f>(COUNTIFS('Estruturante Móvel'!$M:$M,$B119,'Estruturante Móvel'!$C:$C,"&lt;&gt;PREVISTO",'Estruturante Móvel'!$G:$G,GP$4))</f>
        <v>0</v>
      </c>
      <c r="GR119" s="139">
        <f>(COUNTIFS('Estruturante Móvel'!$M:$M,$B119,'Estruturante Móvel'!$AM:$AM,GR$4))-(COUNTIFS('Estruturante Móvel'!$M:$M,$B119,'Estruturante Móvel'!$AM:$AM,GR$4,'Estruturante Móvel'!$AQ:$AQ,"REPARO FO"))</f>
        <v>0</v>
      </c>
      <c r="GS119" s="140">
        <f>(COUNTIFS('Estruturante Móvel'!$M:$M,$B119,'Estruturante Móvel'!$C:$C,"&lt;&gt;PREVISTO",'Estruturante Móvel'!$G:$G,GR$4))</f>
        <v>0</v>
      </c>
      <c r="GT119" s="139">
        <f>(COUNTIFS('Estruturante Móvel'!$M:$M,$B119,'Estruturante Móvel'!$AM:$AM,GT$4))-(COUNTIFS('Estruturante Móvel'!$M:$M,$B119,'Estruturante Móvel'!$AM:$AM,GT$4,'Estruturante Móvel'!$AQ:$AQ,"REPARO FO"))</f>
        <v>0</v>
      </c>
      <c r="GU119" s="140">
        <f>(COUNTIFS('Estruturante Móvel'!$M:$M,$B119,'Estruturante Móvel'!$C:$C,"&lt;&gt;PREVISTO",'Estruturante Móvel'!$G:$G,GT$4))</f>
        <v>0</v>
      </c>
      <c r="GV119" s="139">
        <f>(COUNTIFS('Estruturante Móvel'!$M:$M,$B119,'Estruturante Móvel'!$AM:$AM,GV$4))-(COUNTIFS('Estruturante Móvel'!$M:$M,$B119,'Estruturante Móvel'!$AM:$AM,GV$4,'Estruturante Móvel'!$AQ:$AQ,"REPARO FO"))</f>
        <v>0</v>
      </c>
      <c r="GW119" s="140">
        <f>(COUNTIFS('Estruturante Móvel'!$M:$M,$B119,'Estruturante Móvel'!$C:$C,"&lt;&gt;PREVISTO",'Estruturante Móvel'!$G:$G,GV$4))</f>
        <v>0</v>
      </c>
      <c r="GX119" s="139">
        <f>(COUNTIFS('Estruturante Móvel'!$M:$M,$B119,'Estruturante Móvel'!$AM:$AM,GX$4))-(COUNTIFS('Estruturante Móvel'!$M:$M,$B119,'Estruturante Móvel'!$AM:$AM,GX$4,'Estruturante Móvel'!$AQ:$AQ,"REPARO FO"))</f>
        <v>0</v>
      </c>
      <c r="GY119" s="140">
        <f>(COUNTIFS('Estruturante Móvel'!$M:$M,$B119,'Estruturante Móvel'!$C:$C,"&lt;&gt;PREVISTO",'Estruturante Móvel'!$G:$G,GX$4))</f>
        <v>0</v>
      </c>
      <c r="GZ119" s="139">
        <f>(COUNTIFS('Estruturante Móvel'!$M:$M,$B119,'Estruturante Móvel'!$AM:$AM,GZ$4))-(COUNTIFS('Estruturante Móvel'!$M:$M,$B119,'Estruturante Móvel'!$AM:$AM,GZ$4,'Estruturante Móvel'!$AQ:$AQ,"REPARO FO"))</f>
        <v>0</v>
      </c>
      <c r="HA119" s="140">
        <f>(COUNTIFS('Estruturante Móvel'!$M:$M,$B119,'Estruturante Móvel'!$C:$C,"&lt;&gt;PREVISTO",'Estruturante Móvel'!$G:$G,GZ$4))</f>
        <v>0</v>
      </c>
      <c r="HB119" s="139">
        <f>(COUNTIFS('Estruturante Móvel'!$M:$M,$B119,'Estruturante Móvel'!$AM:$AM,HB$4))-(COUNTIFS('Estruturante Móvel'!$M:$M,$B119,'Estruturante Móvel'!$AM:$AM,HB$4,'Estruturante Móvel'!$AQ:$AQ,"REPARO FO"))</f>
        <v>0</v>
      </c>
      <c r="HC119" s="140">
        <f>(COUNTIFS('Estruturante Móvel'!$M:$M,$B119,'Estruturante Móvel'!$C:$C,"&lt;&gt;PREVISTO",'Estruturante Móvel'!$G:$G,HB$4))</f>
        <v>0</v>
      </c>
      <c r="HD119" s="139">
        <f>(COUNTIFS('Estruturante Móvel'!$M:$M,$B119,'Estruturante Móvel'!$AM:$AM,HD$4))-(COUNTIFS('Estruturante Móvel'!$M:$M,$B119,'Estruturante Móvel'!$AM:$AM,HD$4,'Estruturante Móvel'!$AQ:$AQ,"REPARO FO"))</f>
        <v>0</v>
      </c>
      <c r="HE119" s="140">
        <f>(COUNTIFS('Estruturante Móvel'!$M:$M,$B119,'Estruturante Móvel'!$C:$C,"&lt;&gt;PREVISTO",'Estruturante Móvel'!$G:$G,HD$4))</f>
        <v>0</v>
      </c>
      <c r="HF119" s="139">
        <f>(COUNTIFS('Estruturante Móvel'!$M:$M,$B119,'Estruturante Móvel'!$AM:$AM,HF$4))-(COUNTIFS('Estruturante Móvel'!$M:$M,$B119,'Estruturante Móvel'!$AM:$AM,HF$4,'Estruturante Móvel'!$AQ:$AQ,"REPARO FO"))</f>
        <v>0</v>
      </c>
      <c r="HG119" s="140">
        <f>(COUNTIFS('Estruturante Móvel'!$M:$M,$B119,'Estruturante Móvel'!$C:$C,"&lt;&gt;PREVISTO",'Estruturante Móvel'!$G:$G,HF$4))</f>
        <v>0</v>
      </c>
      <c r="HH119" s="139">
        <f>(COUNTIFS('Estruturante Móvel'!$M:$M,$B119,'Estruturante Móvel'!$AM:$AM,HH$4))-(COUNTIFS('Estruturante Móvel'!$M:$M,$B119,'Estruturante Móvel'!$AM:$AM,HH$4,'Estruturante Móvel'!$AQ:$AQ,"REPARO FO"))</f>
        <v>0</v>
      </c>
      <c r="HI119" s="140">
        <f>(COUNTIFS('Estruturante Móvel'!$M:$M,$B119,'Estruturante Móvel'!$C:$C,"&lt;&gt;PREVISTO",'Estruturante Móvel'!$G:$G,HH$4))</f>
        <v>0</v>
      </c>
      <c r="HJ119" s="139">
        <f>(COUNTIFS('Estruturante Móvel'!$M:$M,$B119,'Estruturante Móvel'!$AM:$AM,HJ$4))-(COUNTIFS('Estruturante Móvel'!$M:$M,$B119,'Estruturante Móvel'!$AM:$AM,HJ$4,'Estruturante Móvel'!$AQ:$AQ,"REPARO FO"))</f>
        <v>0</v>
      </c>
      <c r="HK119" s="140">
        <f>(COUNTIFS('Estruturante Móvel'!$M:$M,$B119,'Estruturante Móvel'!$C:$C,"&lt;&gt;PREVISTO",'Estruturante Móvel'!$G:$G,HJ$4))</f>
        <v>0</v>
      </c>
      <c r="HL119" s="139">
        <f>(COUNTIFS('Estruturante Móvel'!$M:$M,$B119,'Estruturante Móvel'!$AM:$AM,HL$4))-(COUNTIFS('Estruturante Móvel'!$M:$M,$B119,'Estruturante Móvel'!$AM:$AM,HL$4,'Estruturante Móvel'!$AQ:$AQ,"REPARO FO"))</f>
        <v>0</v>
      </c>
      <c r="HM119" s="140">
        <f>(COUNTIFS('Estruturante Móvel'!$M:$M,$B119,'Estruturante Móvel'!$C:$C,"&lt;&gt;PREVISTO",'Estruturante Móvel'!$G:$G,HL$4))</f>
        <v>0</v>
      </c>
      <c r="HN119" s="139">
        <f>(COUNTIFS('Estruturante Móvel'!$M:$M,$B119,'Estruturante Móvel'!$AM:$AM,HN$4))-(COUNTIFS('Estruturante Móvel'!$M:$M,$B119,'Estruturante Móvel'!$AM:$AM,HN$4,'Estruturante Móvel'!$AQ:$AQ,"REPARO FO"))</f>
        <v>0</v>
      </c>
      <c r="HO119" s="140">
        <f>(COUNTIFS('Estruturante Móvel'!$M:$M,$B119,'Estruturante Móvel'!$C:$C,"&lt;&gt;PREVISTO",'Estruturante Móvel'!$G:$G,HN$4))</f>
        <v>0</v>
      </c>
      <c r="HP119" s="139">
        <f>(COUNTIFS('Estruturante Móvel'!$M:$M,$B119,'Estruturante Móvel'!$AM:$AM,HP$4))-(COUNTIFS('Estruturante Móvel'!$M:$M,$B119,'Estruturante Móvel'!$AM:$AM,HP$4,'Estruturante Móvel'!$AQ:$AQ,"REPARO FO"))</f>
        <v>0</v>
      </c>
      <c r="HQ119" s="140">
        <f>(COUNTIFS('Estruturante Móvel'!$M:$M,$B119,'Estruturante Móvel'!$C:$C,"&lt;&gt;PREVISTO",'Estruturante Móvel'!$G:$G,HP$4))</f>
        <v>0</v>
      </c>
      <c r="HR119" s="139">
        <f>(COUNTIFS('Estruturante Móvel'!$M:$M,$B119,'Estruturante Móvel'!$AM:$AM,HR$4))-(COUNTIFS('Estruturante Móvel'!$M:$M,$B119,'Estruturante Móvel'!$AM:$AM,HR$4,'Estruturante Móvel'!$AQ:$AQ,"REPARO FO"))</f>
        <v>0</v>
      </c>
      <c r="HS119" s="140">
        <f>(COUNTIFS('Estruturante Móvel'!$M:$M,$B119,'Estruturante Móvel'!$C:$C,"&lt;&gt;PREVISTO",'Estruturante Móvel'!$G:$G,HR$4))</f>
        <v>0</v>
      </c>
      <c r="HT119" s="139">
        <f>(COUNTIFS('Estruturante Móvel'!$M:$M,$B119,'Estruturante Móvel'!$AM:$AM,HT$4))-(COUNTIFS('Estruturante Móvel'!$M:$M,$B119,'Estruturante Móvel'!$AM:$AM,HT$4,'Estruturante Móvel'!$AQ:$AQ,"REPARO FO"))</f>
        <v>0</v>
      </c>
      <c r="HU119" s="140">
        <f>(COUNTIFS('Estruturante Móvel'!$M:$M,$B119,'Estruturante Móvel'!$C:$C,"&lt;&gt;PREVISTO",'Estruturante Móvel'!$G:$G,HT$4))</f>
        <v>0</v>
      </c>
      <c r="HV119" s="139">
        <f>(COUNTIFS('Estruturante Móvel'!$M:$M,$B119,'Estruturante Móvel'!$AM:$AM,HV$4))-(COUNTIFS('Estruturante Móvel'!$M:$M,$B119,'Estruturante Móvel'!$AM:$AM,HV$4,'Estruturante Móvel'!$AQ:$AQ,"REPARO FO"))</f>
        <v>0</v>
      </c>
      <c r="HW119" s="140">
        <f>(COUNTIFS('Estruturante Móvel'!$M:$M,$B119,'Estruturante Móvel'!$C:$C,"&lt;&gt;PREVISTO",'Estruturante Móvel'!$G:$G,HV$4))</f>
        <v>0</v>
      </c>
      <c r="HX119" s="139">
        <f>(COUNTIFS('Estruturante Móvel'!$M:$M,$B119,'Estruturante Móvel'!$AM:$AM,HX$4))-(COUNTIFS('Estruturante Móvel'!$M:$M,$B119,'Estruturante Móvel'!$AM:$AM,HX$4,'Estruturante Móvel'!$AQ:$AQ,"REPARO FO"))</f>
        <v>0</v>
      </c>
      <c r="HY119" s="140">
        <f>(COUNTIFS('Estruturante Móvel'!$M:$M,$B119,'Estruturante Móvel'!$C:$C,"&lt;&gt;PREVISTO",'Estruturante Móvel'!$G:$G,HX$4))</f>
        <v>0</v>
      </c>
      <c r="HZ119" s="139">
        <f>(COUNTIFS('Estruturante Móvel'!$M:$M,$B119,'Estruturante Móvel'!$AM:$AM,HZ$4))-(COUNTIFS('Estruturante Móvel'!$M:$M,$B119,'Estruturante Móvel'!$AM:$AM,HZ$4,'Estruturante Móvel'!$AQ:$AQ,"REPARO FO"))</f>
        <v>0</v>
      </c>
      <c r="IA119" s="140">
        <f>(COUNTIFS('Estruturante Móvel'!$M:$M,$B119,'Estruturante Móvel'!$C:$C,"&lt;&gt;PREVISTO",'Estruturante Móvel'!$G:$G,HZ$4))</f>
        <v>0</v>
      </c>
      <c r="IB119" s="139">
        <f>(COUNTIFS('Estruturante Móvel'!$M:$M,$B119,'Estruturante Móvel'!$AM:$AM,IB$4))-(COUNTIFS('Estruturante Móvel'!$M:$M,$B119,'Estruturante Móvel'!$AM:$AM,IB$4,'Estruturante Móvel'!$AQ:$AQ,"REPARO FO"))</f>
        <v>0</v>
      </c>
      <c r="IC119" s="140">
        <f>(COUNTIFS('Estruturante Móvel'!$M:$M,$B119,'Estruturante Móvel'!$C:$C,"&lt;&gt;PREVISTO",'Estruturante Móvel'!$G:$G,IB$4))</f>
        <v>0</v>
      </c>
      <c r="ID119" s="139">
        <f>(COUNTIFS('Estruturante Móvel'!$M:$M,$B119,'Estruturante Móvel'!$AM:$AM,ID$4))-(COUNTIFS('Estruturante Móvel'!$M:$M,$B119,'Estruturante Móvel'!$AM:$AM,ID$4,'Estruturante Móvel'!$AQ:$AQ,"REPARO FO"))</f>
        <v>0</v>
      </c>
      <c r="IE119" s="140">
        <f>(COUNTIFS('Estruturante Móvel'!$M:$M,$B119,'Estruturante Móvel'!$C:$C,"&lt;&gt;PREVISTO",'Estruturante Móvel'!$G:$G,ID$4))</f>
        <v>0</v>
      </c>
      <c r="IF119" s="139">
        <f>(COUNTIFS('Estruturante Móvel'!$M:$M,$B119,'Estruturante Móvel'!$AM:$AM,IF$4))-(COUNTIFS('Estruturante Móvel'!$M:$M,$B119,'Estruturante Móvel'!$AM:$AM,IF$4,'Estruturante Móvel'!$AQ:$AQ,"REPARO FO"))</f>
        <v>0</v>
      </c>
      <c r="IG119" s="140">
        <f>(COUNTIFS('Estruturante Móvel'!$M:$M,$B119,'Estruturante Móvel'!$C:$C,"&lt;&gt;PREVISTO",'Estruturante Móvel'!$G:$G,IF$4))</f>
        <v>0</v>
      </c>
      <c r="IH119" s="139">
        <f>(COUNTIFS('Estruturante Móvel'!$M:$M,$B119,'Estruturante Móvel'!$AM:$AM,IH$4))-(COUNTIFS('Estruturante Móvel'!$M:$M,$B119,'Estruturante Móvel'!$AM:$AM,IH$4,'Estruturante Móvel'!$AQ:$AQ,"REPARO FO"))</f>
        <v>0</v>
      </c>
      <c r="II119" s="140">
        <f>(COUNTIFS('Estruturante Móvel'!$M:$M,$B119,'Estruturante Móvel'!$C:$C,"&lt;&gt;PREVISTO",'Estruturante Móvel'!$G:$G,IH$4))</f>
        <v>0</v>
      </c>
      <c r="IJ119" s="139">
        <f>(COUNTIFS('Estruturante Móvel'!$M:$M,$B119,'Estruturante Móvel'!$AM:$AM,IJ$4))-(COUNTIFS('Estruturante Móvel'!$M:$M,$B119,'Estruturante Móvel'!$AM:$AM,IJ$4,'Estruturante Móvel'!$AQ:$AQ,"REPARO FO"))</f>
        <v>0</v>
      </c>
      <c r="IK119" s="140">
        <f>(COUNTIFS('Estruturante Móvel'!$M:$M,$B119,'Estruturante Móvel'!$C:$C,"&lt;&gt;PREVISTO",'Estruturante Móvel'!$G:$G,IJ$4))</f>
        <v>0</v>
      </c>
      <c r="IL119" s="139">
        <f>(COUNTIFS('Estruturante Móvel'!$M:$M,$B119,'Estruturante Móvel'!$AM:$AM,IL$4))-(COUNTIFS('Estruturante Móvel'!$M:$M,$B119,'Estruturante Móvel'!$AM:$AM,IL$4,'Estruturante Móvel'!$AQ:$AQ,"REPARO FO"))</f>
        <v>0</v>
      </c>
      <c r="IM119" s="140">
        <f>(COUNTIFS('Estruturante Móvel'!$M:$M,$B119,'Estruturante Móvel'!$C:$C,"&lt;&gt;PREVISTO",'Estruturante Móvel'!$G:$G,IL$4))</f>
        <v>0</v>
      </c>
      <c r="IN119" s="139">
        <f>(COUNTIFS('Estruturante Móvel'!$M:$M,$B119,'Estruturante Móvel'!$AM:$AM,IN$4))-(COUNTIFS('Estruturante Móvel'!$M:$M,$B119,'Estruturante Móvel'!$AM:$AM,IN$4,'Estruturante Móvel'!$AQ:$AQ,"REPARO FO"))</f>
        <v>0</v>
      </c>
      <c r="IO119" s="140">
        <f>(COUNTIFS('Estruturante Móvel'!$M:$M,$B119,'Estruturante Móvel'!$C:$C,"&lt;&gt;PREVISTO",'Estruturante Móvel'!$G:$G,IN$4))</f>
        <v>0</v>
      </c>
      <c r="IP119" s="139">
        <f>(COUNTIFS('Estruturante Móvel'!$M:$M,$B119,'Estruturante Móvel'!$AM:$AM,IP$4))-(COUNTIFS('Estruturante Móvel'!$M:$M,$B119,'Estruturante Móvel'!$AM:$AM,IP$4,'Estruturante Móvel'!$AQ:$AQ,"REPARO FO"))</f>
        <v>0</v>
      </c>
      <c r="IQ119" s="140">
        <f>(COUNTIFS('Estruturante Móvel'!$M:$M,$B119,'Estruturante Móvel'!$C:$C,"&lt;&gt;PREVISTO",'Estruturante Móvel'!$G:$G,IP$4))</f>
        <v>0</v>
      </c>
      <c r="IR119" s="139">
        <f>(COUNTIFS('Estruturante Móvel'!$M:$M,$B119,'Estruturante Móvel'!$AM:$AM,IR$4))-(COUNTIFS('Estruturante Móvel'!$M:$M,$B119,'Estruturante Móvel'!$AM:$AM,IR$4,'Estruturante Móvel'!$AQ:$AQ,"REPARO FO"))</f>
        <v>0</v>
      </c>
      <c r="IS119" s="140">
        <f>(COUNTIFS('Estruturante Móvel'!$M:$M,$B119,'Estruturante Móvel'!$C:$C,"&lt;&gt;PREVISTO",'Estruturante Móvel'!$G:$G,IR$4))</f>
        <v>0</v>
      </c>
      <c r="IT119" s="139">
        <f>(COUNTIFS('Estruturante Móvel'!$M:$M,$B119,'Estruturante Móvel'!$AM:$AM,IT$4))-(COUNTIFS('Estruturante Móvel'!$M:$M,$B119,'Estruturante Móvel'!$AM:$AM,IT$4,'Estruturante Móvel'!$AQ:$AQ,"REPARO FO"))</f>
        <v>0</v>
      </c>
      <c r="IU119" s="140">
        <f>(COUNTIFS('Estruturante Móvel'!$M:$M,$B119,'Estruturante Móvel'!$C:$C,"&lt;&gt;PREVISTO",'Estruturante Móvel'!$G:$G,IT$4))</f>
        <v>0</v>
      </c>
      <c r="IV119" s="139">
        <f>(COUNTIFS('Estruturante Móvel'!$M:$M,$B119,'Estruturante Móvel'!$AM:$AM,IV$4))-(COUNTIFS('Estruturante Móvel'!$M:$M,$B119,'Estruturante Móvel'!$AM:$AM,IV$4,'Estruturante Móvel'!$AQ:$AQ,"REPARO FO"))</f>
        <v>0</v>
      </c>
      <c r="IW119" s="140">
        <f>(COUNTIFS('Estruturante Móvel'!$M:$M,$B119,'Estruturante Móvel'!$C:$C,"&lt;&gt;PREVISTO",'Estruturante Móvel'!$G:$G,IV$4))</f>
        <v>0</v>
      </c>
      <c r="IX119" s="139">
        <f>(COUNTIFS('Estruturante Móvel'!$M:$M,$B119,'Estruturante Móvel'!$AM:$AM,IX$4))-(COUNTIFS('Estruturante Móvel'!$M:$M,$B119,'Estruturante Móvel'!$AM:$AM,IX$4,'Estruturante Móvel'!$AQ:$AQ,"REPARO FO"))</f>
        <v>0</v>
      </c>
      <c r="IY119" s="140">
        <f>(COUNTIFS('Estruturante Móvel'!$M:$M,$B119,'Estruturante Móvel'!$C:$C,"&lt;&gt;PREVISTO",'Estruturante Móvel'!$G:$G,IX$4))</f>
        <v>0</v>
      </c>
      <c r="IZ119" s="139">
        <f>(COUNTIFS('Estruturante Móvel'!$M:$M,$B119,'Estruturante Móvel'!$AM:$AM,IZ$4))-(COUNTIFS('Estruturante Móvel'!$M:$M,$B119,'Estruturante Móvel'!$AM:$AM,IZ$4,'Estruturante Móvel'!$AQ:$AQ,"REPARO FO"))</f>
        <v>0</v>
      </c>
      <c r="JA119" s="140">
        <f>(COUNTIFS('Estruturante Móvel'!$M:$M,$B119,'Estruturante Móvel'!$C:$C,"&lt;&gt;PREVISTO",'Estruturante Móvel'!$G:$G,IZ$4))</f>
        <v>0</v>
      </c>
      <c r="JB119" s="139">
        <f>(COUNTIFS('Estruturante Móvel'!$M:$M,$B119,'Estruturante Móvel'!$AM:$AM,JB$4))-(COUNTIFS('Estruturante Móvel'!$M:$M,$B119,'Estruturante Móvel'!$AM:$AM,JB$4,'Estruturante Móvel'!$AQ:$AQ,"REPARO FO"))</f>
        <v>0</v>
      </c>
      <c r="JC119" s="140">
        <f>(COUNTIFS('Estruturante Móvel'!$M:$M,$B119,'Estruturante Móvel'!$C:$C,"&lt;&gt;PREVISTO",'Estruturante Móvel'!$G:$G,JB$4))</f>
        <v>0</v>
      </c>
      <c r="JD119" s="139">
        <f>(COUNTIFS('Estruturante Móvel'!$M:$M,$B119,'Estruturante Móvel'!$AM:$AM,JD$4))-(COUNTIFS('Estruturante Móvel'!$M:$M,$B119,'Estruturante Móvel'!$AM:$AM,JD$4,'Estruturante Móvel'!$AQ:$AQ,"REPARO FO"))</f>
        <v>0</v>
      </c>
      <c r="JE119" s="140">
        <f>(COUNTIFS('Estruturante Móvel'!$M:$M,$B119,'Estruturante Móvel'!$C:$C,"&lt;&gt;PREVISTO",'Estruturante Móvel'!$G:$G,JD$4))</f>
        <v>0</v>
      </c>
      <c r="JF119" s="139">
        <f>(COUNTIFS('Estruturante Móvel'!$M:$M,$B119,'Estruturante Móvel'!$AM:$AM,JF$4))-(COUNTIFS('Estruturante Móvel'!$M:$M,$B119,'Estruturante Móvel'!$AM:$AM,JF$4,'Estruturante Móvel'!$AQ:$AQ,"REPARO FO"))</f>
        <v>0</v>
      </c>
      <c r="JG119" s="140">
        <f>(COUNTIFS('Estruturante Móvel'!$M:$M,$B119,'Estruturante Móvel'!$C:$C,"&lt;&gt;PREVISTO",'Estruturante Móvel'!$G:$G,JF$4))</f>
        <v>0</v>
      </c>
      <c r="JH119" s="139">
        <f>(COUNTIFS('Estruturante Móvel'!$M:$M,$B119,'Estruturante Móvel'!$AM:$AM,JH$4))-(COUNTIFS('Estruturante Móvel'!$M:$M,$B119,'Estruturante Móvel'!$AM:$AM,JH$4,'Estruturante Móvel'!$AQ:$AQ,"REPARO FO"))</f>
        <v>0</v>
      </c>
      <c r="JI119" s="140">
        <f>(COUNTIFS('Estruturante Móvel'!$M:$M,$B119,'Estruturante Móvel'!$C:$C,"&lt;&gt;PREVISTO",'Estruturante Móvel'!$G:$G,JH$4))</f>
        <v>0</v>
      </c>
      <c r="JJ119" s="139">
        <f>(COUNTIFS('Estruturante Móvel'!$M:$M,$B119,'Estruturante Móvel'!$AM:$AM,JJ$4))-(COUNTIFS('Estruturante Móvel'!$M:$M,$B119,'Estruturante Móvel'!$AM:$AM,JJ$4,'Estruturante Móvel'!$AQ:$AQ,"REPARO FO"))</f>
        <v>0</v>
      </c>
      <c r="JK119" s="140">
        <f>(COUNTIFS('Estruturante Móvel'!$M:$M,$B119,'Estruturante Móvel'!$C:$C,"&lt;&gt;PREVISTO",'Estruturante Móvel'!$G:$G,JJ$4))</f>
        <v>0</v>
      </c>
      <c r="JL119" s="139">
        <f>(COUNTIFS('Estruturante Móvel'!$M:$M,$B119,'Estruturante Móvel'!$AM:$AM,JL$4))-(COUNTIFS('Estruturante Móvel'!$M:$M,$B119,'Estruturante Móvel'!$AM:$AM,JL$4,'Estruturante Móvel'!$AQ:$AQ,"REPARO FO"))</f>
        <v>0</v>
      </c>
      <c r="JM119" s="140">
        <f>(COUNTIFS('Estruturante Móvel'!$M:$M,$B119,'Estruturante Móvel'!$C:$C,"&lt;&gt;PREVISTO",'Estruturante Móvel'!$G:$G,JL$4))</f>
        <v>0</v>
      </c>
      <c r="JN119" s="139">
        <f>(COUNTIFS('Estruturante Móvel'!$M:$M,$B119,'Estruturante Móvel'!$AM:$AM,JN$4))-(COUNTIFS('Estruturante Móvel'!$M:$M,$B119,'Estruturante Móvel'!$AM:$AM,JN$4,'Estruturante Móvel'!$AQ:$AQ,"REPARO FO"))</f>
        <v>0</v>
      </c>
      <c r="JO119" s="140">
        <f>(COUNTIFS('Estruturante Móvel'!$M:$M,$B119,'Estruturante Móvel'!$C:$C,"&lt;&gt;PREVISTO",'Estruturante Móvel'!$G:$G,JN$4))</f>
        <v>0</v>
      </c>
      <c r="JP119" s="139">
        <f>(COUNTIFS('Estruturante Móvel'!$M:$M,$B119,'Estruturante Móvel'!$AM:$AM,JP$4))-(COUNTIFS('Estruturante Móvel'!$M:$M,$B119,'Estruturante Móvel'!$AM:$AM,JP$4,'Estruturante Móvel'!$AQ:$AQ,"REPARO FO"))</f>
        <v>0</v>
      </c>
      <c r="JQ119" s="140">
        <f>(COUNTIFS('Estruturante Móvel'!$M:$M,$B119,'Estruturante Móvel'!$C:$C,"&lt;&gt;PREVISTO",'Estruturante Móvel'!$G:$G,JP$4))</f>
        <v>0</v>
      </c>
      <c r="JR119" s="139">
        <f>(COUNTIFS('Estruturante Móvel'!$M:$M,$B119,'Estruturante Móvel'!$AM:$AM,JR$4))-(COUNTIFS('Estruturante Móvel'!$M:$M,$B119,'Estruturante Móvel'!$AM:$AM,JR$4,'Estruturante Móvel'!$AQ:$AQ,"REPARO FO"))</f>
        <v>0</v>
      </c>
      <c r="JS119" s="140">
        <f>(COUNTIFS('Estruturante Móvel'!$M:$M,$B119,'Estruturante Móvel'!$C:$C,"&lt;&gt;PREVISTO",'Estruturante Móvel'!$G:$G,JR$4))</f>
        <v>0</v>
      </c>
      <c r="JT119" s="139">
        <f>(COUNTIFS('Estruturante Móvel'!$M:$M,$B119,'Estruturante Móvel'!$AM:$AM,JT$4))-(COUNTIFS('Estruturante Móvel'!$M:$M,$B119,'Estruturante Móvel'!$AM:$AM,JT$4,'Estruturante Móvel'!$AQ:$AQ,"REPARO FO"))</f>
        <v>0</v>
      </c>
      <c r="JU119" s="140">
        <f>(COUNTIFS('Estruturante Móvel'!$M:$M,$B119,'Estruturante Móvel'!$C:$C,"&lt;&gt;PREVISTO",'Estruturante Móvel'!$G:$G,JT$4))</f>
        <v>0</v>
      </c>
      <c r="JV119" s="139">
        <f>(COUNTIFS('Estruturante Móvel'!$M:$M,$B119,'Estruturante Móvel'!$AM:$AM,JV$4))-(COUNTIFS('Estruturante Móvel'!$M:$M,$B119,'Estruturante Móvel'!$AM:$AM,JV$4,'Estruturante Móvel'!$AQ:$AQ,"REPARO FO"))</f>
        <v>0</v>
      </c>
      <c r="JW119" s="140">
        <f>(COUNTIFS('Estruturante Móvel'!$M:$M,$B119,'Estruturante Móvel'!$C:$C,"&lt;&gt;PREVISTO",'Estruturante Móvel'!$G:$G,JV$4))</f>
        <v>0</v>
      </c>
      <c r="JX119" s="139">
        <f>(COUNTIFS('Estruturante Móvel'!$M:$M,$B119,'Estruturante Móvel'!$AM:$AM,JX$4))-(COUNTIFS('Estruturante Móvel'!$M:$M,$B119,'Estruturante Móvel'!$AM:$AM,JX$4,'Estruturante Móvel'!$AQ:$AQ,"REPARO FO"))</f>
        <v>0</v>
      </c>
      <c r="JY119" s="140">
        <f>(COUNTIFS('Estruturante Móvel'!$M:$M,$B119,'Estruturante Móvel'!$C:$C,"&lt;&gt;PREVISTO",'Estruturante Móvel'!$G:$G,JX$4))</f>
        <v>0</v>
      </c>
      <c r="JZ119" s="139">
        <f>(COUNTIFS('Estruturante Móvel'!$M:$M,$B119,'Estruturante Móvel'!$AM:$AM,JZ$4))-(COUNTIFS('Estruturante Móvel'!$M:$M,$B119,'Estruturante Móvel'!$AM:$AM,JZ$4,'Estruturante Móvel'!$AQ:$AQ,"REPARO FO"))</f>
        <v>0</v>
      </c>
      <c r="KA119" s="140">
        <f>(COUNTIFS('Estruturante Móvel'!$M:$M,$B119,'Estruturante Móvel'!$C:$C,"&lt;&gt;PREVISTO",'Estruturante Móvel'!$G:$G,JZ$4))</f>
        <v>0</v>
      </c>
      <c r="KB119" s="139">
        <f>(COUNTIFS('Estruturante Móvel'!$M:$M,$B119,'Estruturante Móvel'!$AM:$AM,KB$4))-(COUNTIFS('Estruturante Móvel'!$M:$M,$B119,'Estruturante Móvel'!$AM:$AM,KB$4,'Estruturante Móvel'!$AQ:$AQ,"REPARO FO"))</f>
        <v>0</v>
      </c>
      <c r="KC119" s="140">
        <f>(COUNTIFS('Estruturante Móvel'!$M:$M,$B119,'Estruturante Móvel'!$C:$C,"&lt;&gt;PREVISTO",'Estruturante Móvel'!$G:$G,KB$4))</f>
        <v>0</v>
      </c>
      <c r="KD119" s="139">
        <f>(COUNTIFS('Estruturante Móvel'!$M:$M,$B119,'Estruturante Móvel'!$AM:$AM,KD$4))-(COUNTIFS('Estruturante Móvel'!$M:$M,$B119,'Estruturante Móvel'!$AM:$AM,KD$4,'Estruturante Móvel'!$AQ:$AQ,"REPARO FO"))</f>
        <v>0</v>
      </c>
      <c r="KE119" s="140">
        <f>(COUNTIFS('Estruturante Móvel'!$M:$M,$B119,'Estruturante Móvel'!$C:$C,"&lt;&gt;PREVISTO",'Estruturante Móvel'!$G:$G,KD$4))</f>
        <v>0</v>
      </c>
      <c r="KF119" s="139">
        <f>(COUNTIFS('Estruturante Móvel'!$M:$M,$B119,'Estruturante Móvel'!$AM:$AM,KF$4))-(COUNTIFS('Estruturante Móvel'!$M:$M,$B119,'Estruturante Móvel'!$AM:$AM,KF$4,'Estruturante Móvel'!$AQ:$AQ,"REPARO FO"))</f>
        <v>0</v>
      </c>
      <c r="KG119" s="140">
        <f>(COUNTIFS('Estruturante Móvel'!$M:$M,$B119,'Estruturante Móvel'!$C:$C,"&lt;&gt;PREVISTO",'Estruturante Móvel'!$G:$G,KF$4))</f>
        <v>0</v>
      </c>
      <c r="KH119" s="139">
        <f>(COUNTIFS('Estruturante Móvel'!$M:$M,$B119,'Estruturante Móvel'!$AM:$AM,KH$4))-(COUNTIFS('Estruturante Móvel'!$M:$M,$B119,'Estruturante Móvel'!$AM:$AM,KH$4,'Estruturante Móvel'!$AQ:$AQ,"REPARO FO"))</f>
        <v>0</v>
      </c>
      <c r="KI119" s="140">
        <f>(COUNTIFS('Estruturante Móvel'!$M:$M,$B119,'Estruturante Móvel'!$C:$C,"&lt;&gt;PREVISTO",'Estruturante Móvel'!$G:$G,KH$4))</f>
        <v>0</v>
      </c>
      <c r="KJ119" s="139">
        <f>(COUNTIFS('Estruturante Móvel'!$M:$M,$B119,'Estruturante Móvel'!$AM:$AM,KJ$4))-(COUNTIFS('Estruturante Móvel'!$M:$M,$B119,'Estruturante Móvel'!$AM:$AM,KJ$4,'Estruturante Móvel'!$AQ:$AQ,"REPARO FO"))</f>
        <v>0</v>
      </c>
      <c r="KK119" s="140">
        <f>(COUNTIFS('Estruturante Móvel'!$M:$M,$B119,'Estruturante Móvel'!$C:$C,"&lt;&gt;PREVISTO",'Estruturante Móvel'!$G:$G,KJ$4))</f>
        <v>0</v>
      </c>
      <c r="KL119" s="139">
        <f>(COUNTIFS('Estruturante Móvel'!$M:$M,$B119,'Estruturante Móvel'!$AM:$AM,KL$4))-(COUNTIFS('Estruturante Móvel'!$M:$M,$B119,'Estruturante Móvel'!$AM:$AM,KL$4,'Estruturante Móvel'!$AQ:$AQ,"REPARO FO"))</f>
        <v>0</v>
      </c>
      <c r="KM119" s="140">
        <f>(COUNTIFS('Estruturante Móvel'!$M:$M,$B119,'Estruturante Móvel'!$C:$C,"&lt;&gt;PREVISTO",'Estruturante Móvel'!$G:$G,KL$4))</f>
        <v>0</v>
      </c>
      <c r="KN119" s="139">
        <f>(COUNTIFS('Estruturante Móvel'!$M:$M,$B119,'Estruturante Móvel'!$AM:$AM,KN$4))-(COUNTIFS('Estruturante Móvel'!$M:$M,$B119,'Estruturante Móvel'!$AM:$AM,KN$4,'Estruturante Móvel'!$AQ:$AQ,"REPARO FO"))</f>
        <v>0</v>
      </c>
      <c r="KO119" s="140">
        <f>(COUNTIFS('Estruturante Móvel'!$M:$M,$B119,'Estruturante Móvel'!$C:$C,"&lt;&gt;PREVISTO",'Estruturante Móvel'!$G:$G,KN$4))</f>
        <v>0</v>
      </c>
      <c r="KP119" s="139">
        <f>(COUNTIFS('Estruturante Móvel'!$M:$M,$B119,'Estruturante Móvel'!$AM:$AM,KP$4))-(COUNTIFS('Estruturante Móvel'!$M:$M,$B119,'Estruturante Móvel'!$AM:$AM,KP$4,'Estruturante Móvel'!$AQ:$AQ,"REPARO FO"))</f>
        <v>0</v>
      </c>
      <c r="KQ119" s="140">
        <f>(COUNTIFS('Estruturante Móvel'!$M:$M,$B119,'Estruturante Móvel'!$C:$C,"&lt;&gt;PREVISTO",'Estruturante Móvel'!$G:$G,KP$4))</f>
        <v>0</v>
      </c>
      <c r="KR119" s="139">
        <f>(COUNTIFS('Estruturante Móvel'!$M:$M,$B119,'Estruturante Móvel'!$AM:$AM,KR$4))-(COUNTIFS('Estruturante Móvel'!$M:$M,$B119,'Estruturante Móvel'!$AM:$AM,KR$4,'Estruturante Móvel'!$AQ:$AQ,"REPARO FO"))</f>
        <v>0</v>
      </c>
      <c r="KS119" s="140">
        <f>(COUNTIFS('Estruturante Móvel'!$M:$M,$B119,'Estruturante Móvel'!$C:$C,"&lt;&gt;PREVISTO",'Estruturante Móvel'!$G:$G,KR$4))</f>
        <v>0</v>
      </c>
      <c r="KT119" s="139">
        <f>(COUNTIFS('Estruturante Móvel'!$M:$M,$B119,'Estruturante Móvel'!$AM:$AM,KT$4))-(COUNTIFS('Estruturante Móvel'!$M:$M,$B119,'Estruturante Móvel'!$AM:$AM,KT$4,'Estruturante Móvel'!$AQ:$AQ,"REPARO FO"))</f>
        <v>0</v>
      </c>
      <c r="KU119" s="140">
        <f>(COUNTIFS('Estruturante Móvel'!$M:$M,$B119,'Estruturante Móvel'!$C:$C,"&lt;&gt;PREVISTO",'Estruturante Móvel'!$G:$G,KT$4))</f>
        <v>0</v>
      </c>
      <c r="KV119" s="139">
        <f>(COUNTIFS('Estruturante Móvel'!$M:$M,$B119,'Estruturante Móvel'!$AM:$AM,KV$4))-(COUNTIFS('Estruturante Móvel'!$M:$M,$B119,'Estruturante Móvel'!$AM:$AM,KV$4,'Estruturante Móvel'!$AQ:$AQ,"REPARO FO"))</f>
        <v>0</v>
      </c>
      <c r="KW119" s="140">
        <f>(COUNTIFS('Estruturante Móvel'!$M:$M,$B119,'Estruturante Móvel'!$C:$C,"&lt;&gt;PREVISTO",'Estruturante Móvel'!$G:$G,KV$4))</f>
        <v>0</v>
      </c>
      <c r="KX119" s="139">
        <f>(COUNTIFS('Estruturante Móvel'!$M:$M,$B119,'Estruturante Móvel'!$AM:$AM,KX$4))-(COUNTIFS('Estruturante Móvel'!$M:$M,$B119,'Estruturante Móvel'!$AM:$AM,KX$4,'Estruturante Móvel'!$AQ:$AQ,"REPARO FO"))</f>
        <v>0</v>
      </c>
      <c r="KY119" s="140">
        <f>(COUNTIFS('Estruturante Móvel'!$M:$M,$B119,'Estruturante Móvel'!$C:$C,"&lt;&gt;PREVISTO",'Estruturante Móvel'!$G:$G,KX$4))</f>
        <v>0</v>
      </c>
      <c r="KZ119" s="139">
        <f>(COUNTIFS('Estruturante Móvel'!$M:$M,$B119,'Estruturante Móvel'!$AM:$AM,KZ$4))-(COUNTIFS('Estruturante Móvel'!$M:$M,$B119,'Estruturante Móvel'!$AM:$AM,KZ$4,'Estruturante Móvel'!$AQ:$AQ,"REPARO FO"))</f>
        <v>0</v>
      </c>
      <c r="LA119" s="140">
        <f>(COUNTIFS('Estruturante Móvel'!$M:$M,$B119,'Estruturante Móvel'!$C:$C,"&lt;&gt;PREVISTO",'Estruturante Móvel'!$G:$G,KZ$4))</f>
        <v>0</v>
      </c>
      <c r="LB119" s="139">
        <f>(COUNTIFS('Estruturante Móvel'!$M:$M,$B119,'Estruturante Móvel'!$AM:$AM,LB$4))-(COUNTIFS('Estruturante Móvel'!$M:$M,$B119,'Estruturante Móvel'!$AM:$AM,LB$4,'Estruturante Móvel'!$AQ:$AQ,"REPARO FO"))</f>
        <v>0</v>
      </c>
      <c r="LC119" s="140">
        <f>(COUNTIFS('Estruturante Móvel'!$M:$M,$B119,'Estruturante Móvel'!$C:$C,"&lt;&gt;PREVISTO",'Estruturante Móvel'!$G:$G,LB$4))</f>
        <v>0</v>
      </c>
      <c r="LD119" s="139">
        <f>(COUNTIFS('Estruturante Móvel'!$M:$M,$B119,'Estruturante Móvel'!$AM:$AM,LD$4))-(COUNTIFS('Estruturante Móvel'!$M:$M,$B119,'Estruturante Móvel'!$AM:$AM,LD$4,'Estruturante Móvel'!$AQ:$AQ,"REPARO FO"))</f>
        <v>0</v>
      </c>
      <c r="LE119" s="140">
        <f>(COUNTIFS('Estruturante Móvel'!$M:$M,$B119,'Estruturante Móvel'!$C:$C,"&lt;&gt;PREVISTO",'Estruturante Móvel'!$G:$G,LD$4))</f>
        <v>0</v>
      </c>
      <c r="LF119" s="139">
        <f>(COUNTIFS('Estruturante Móvel'!$M:$M,$B119,'Estruturante Móvel'!$AM:$AM,LF$4))-(COUNTIFS('Estruturante Móvel'!$M:$M,$B119,'Estruturante Móvel'!$AM:$AM,LF$4,'Estruturante Móvel'!$AQ:$AQ,"REPARO FO"))</f>
        <v>0</v>
      </c>
      <c r="LG119" s="140">
        <f>(COUNTIFS('Estruturante Móvel'!$M:$M,$B119,'Estruturante Móvel'!$C:$C,"&lt;&gt;PREVISTO",'Estruturante Móvel'!$G:$G,LF$4))</f>
        <v>0</v>
      </c>
      <c r="LH119" s="139">
        <f>(COUNTIFS('Estruturante Móvel'!$M:$M,$B119,'Estruturante Móvel'!$AM:$AM,LH$4))-(COUNTIFS('Estruturante Móvel'!$M:$M,$B119,'Estruturante Móvel'!$AM:$AM,LH$4,'Estruturante Móvel'!$AQ:$AQ,"REPARO FO"))</f>
        <v>0</v>
      </c>
      <c r="LI119" s="140">
        <f>(COUNTIFS('Estruturante Móvel'!$M:$M,$B119,'Estruturante Móvel'!$C:$C,"&lt;&gt;PREVISTO",'Estruturante Móvel'!$G:$G,LH$4))</f>
        <v>0</v>
      </c>
      <c r="LJ119" s="139">
        <f>(COUNTIFS('Estruturante Móvel'!$M:$M,$B119,'Estruturante Móvel'!$AM:$AM,LJ$4))-(COUNTIFS('Estruturante Móvel'!$M:$M,$B119,'Estruturante Móvel'!$AM:$AM,LJ$4,'Estruturante Móvel'!$AQ:$AQ,"REPARO FO"))</f>
        <v>0</v>
      </c>
      <c r="LK119" s="140">
        <f>(COUNTIFS('Estruturante Móvel'!$M:$M,$B119,'Estruturante Móvel'!$C:$C,"&lt;&gt;PREVISTO",'Estruturante Móvel'!$G:$G,LJ$4))</f>
        <v>0</v>
      </c>
      <c r="LL119" s="139">
        <f>(COUNTIFS('Estruturante Móvel'!$M:$M,$B119,'Estruturante Móvel'!$AM:$AM,LL$4))-(COUNTIFS('Estruturante Móvel'!$M:$M,$B119,'Estruturante Móvel'!$AM:$AM,LL$4,'Estruturante Móvel'!$AQ:$AQ,"REPARO FO"))</f>
        <v>0</v>
      </c>
      <c r="LM119" s="140">
        <f>(COUNTIFS('Estruturante Móvel'!$M:$M,$B119,'Estruturante Móvel'!$C:$C,"&lt;&gt;PREVISTO",'Estruturante Móvel'!$G:$G,LL$4))</f>
        <v>0</v>
      </c>
      <c r="LN119" s="139">
        <f>(COUNTIFS('Estruturante Móvel'!$M:$M,$B119,'Estruturante Móvel'!$AM:$AM,LN$4))-(COUNTIFS('Estruturante Móvel'!$M:$M,$B119,'Estruturante Móvel'!$AM:$AM,LN$4,'Estruturante Móvel'!$AQ:$AQ,"REPARO FO"))</f>
        <v>0</v>
      </c>
      <c r="LO119" s="140">
        <f>(COUNTIFS('Estruturante Móvel'!$M:$M,$B119,'Estruturante Móvel'!$C:$C,"&lt;&gt;PREVISTO",'Estruturante Móvel'!$G:$G,LN$4))</f>
        <v>0</v>
      </c>
      <c r="LP119" s="139">
        <f>(COUNTIFS('Estruturante Móvel'!$M:$M,$B119,'Estruturante Móvel'!$AM:$AM,LP$4))-(COUNTIFS('Estruturante Móvel'!$M:$M,$B119,'Estruturante Móvel'!$AM:$AM,LP$4,'Estruturante Móvel'!$AQ:$AQ,"REPARO FO"))</f>
        <v>0</v>
      </c>
      <c r="LQ119" s="140">
        <f>(COUNTIFS('Estruturante Móvel'!$M:$M,$B119,'Estruturante Móvel'!$C:$C,"&lt;&gt;PREVISTO",'Estruturante Móvel'!$G:$G,LP$4))</f>
        <v>0</v>
      </c>
      <c r="LR119" s="139">
        <f>(COUNTIFS('Estruturante Móvel'!$M:$M,$B119,'Estruturante Móvel'!$AM:$AM,LR$4))-(COUNTIFS('Estruturante Móvel'!$M:$M,$B119,'Estruturante Móvel'!$AM:$AM,LR$4,'Estruturante Móvel'!$AQ:$AQ,"REPARO FO"))</f>
        <v>0</v>
      </c>
      <c r="LS119" s="140">
        <f>(COUNTIFS('Estruturante Móvel'!$M:$M,$B119,'Estruturante Móvel'!$C:$C,"&lt;&gt;PREVISTO",'Estruturante Móvel'!$G:$G,LR$4))</f>
        <v>0</v>
      </c>
      <c r="LT119" s="139">
        <f>(COUNTIFS('Estruturante Móvel'!$M:$M,$B119,'Estruturante Móvel'!$AM:$AM,LT$4))-(COUNTIFS('Estruturante Móvel'!$M:$M,$B119,'Estruturante Móvel'!$AM:$AM,LT$4,'Estruturante Móvel'!$AQ:$AQ,"REPARO FO"))</f>
        <v>0</v>
      </c>
      <c r="LU119" s="140">
        <f>(COUNTIFS('Estruturante Móvel'!$M:$M,$B119,'Estruturante Móvel'!$C:$C,"&lt;&gt;PREVISTO",'Estruturante Móvel'!$G:$G,LT$4))</f>
        <v>0</v>
      </c>
      <c r="LV119" s="139">
        <f>(COUNTIFS('Estruturante Móvel'!$M:$M,$B119,'Estruturante Móvel'!$AM:$AM,LV$4))-(COUNTIFS('Estruturante Móvel'!$M:$M,$B119,'Estruturante Móvel'!$AM:$AM,LV$4,'Estruturante Móvel'!$AQ:$AQ,"REPARO FO"))</f>
        <v>0</v>
      </c>
      <c r="LW119" s="140">
        <f>(COUNTIFS('Estruturante Móvel'!$M:$M,$B119,'Estruturante Móvel'!$C:$C,"&lt;&gt;PREVISTO",'Estruturante Móvel'!$G:$G,LV$4))</f>
        <v>0</v>
      </c>
      <c r="LX119" s="139">
        <f>(COUNTIFS('Estruturante Móvel'!$M:$M,$B119,'Estruturante Móvel'!$AM:$AM,LX$4))-(COUNTIFS('Estruturante Móvel'!$M:$M,$B119,'Estruturante Móvel'!$AM:$AM,LX$4,'Estruturante Móvel'!$AQ:$AQ,"REPARO FO"))</f>
        <v>0</v>
      </c>
      <c r="LY119" s="140">
        <f>(COUNTIFS('Estruturante Móvel'!$M:$M,$B119,'Estruturante Móvel'!$C:$C,"&lt;&gt;PREVISTO",'Estruturante Móvel'!$G:$G,LX$4))</f>
        <v>0</v>
      </c>
      <c r="LZ119" s="139">
        <f>(COUNTIFS('Estruturante Móvel'!$M:$M,$B119,'Estruturante Móvel'!$AM:$AM,LZ$4))-(COUNTIFS('Estruturante Móvel'!$M:$M,$B119,'Estruturante Móvel'!$AM:$AM,LZ$4,'Estruturante Móvel'!$AQ:$AQ,"REPARO FO"))</f>
        <v>0</v>
      </c>
      <c r="MA119" s="140">
        <f>(COUNTIFS('Estruturante Móvel'!$M:$M,$B119,'Estruturante Móvel'!$C:$C,"&lt;&gt;PREVISTO",'Estruturante Móvel'!$G:$G,LZ$4))</f>
        <v>0</v>
      </c>
      <c r="MB119" s="139">
        <f>(COUNTIFS('Estruturante Móvel'!$M:$M,$B119,'Estruturante Móvel'!$AM:$AM,MB$4))-(COUNTIFS('Estruturante Móvel'!$M:$M,$B119,'Estruturante Móvel'!$AM:$AM,MB$4,'Estruturante Móvel'!$AQ:$AQ,"REPARO FO"))</f>
        <v>0</v>
      </c>
      <c r="MC119" s="140">
        <f>(COUNTIFS('Estruturante Móvel'!$M:$M,$B119,'Estruturante Móvel'!$C:$C,"&lt;&gt;PREVISTO",'Estruturante Móvel'!$G:$G,MB$4))</f>
        <v>0</v>
      </c>
      <c r="MD119" s="139">
        <f>(COUNTIFS('Estruturante Móvel'!$M:$M,$B119,'Estruturante Móvel'!$AM:$AM,MD$4))-(COUNTIFS('Estruturante Móvel'!$M:$M,$B119,'Estruturante Móvel'!$AM:$AM,MD$4,'Estruturante Móvel'!$AQ:$AQ,"REPARO FO"))</f>
        <v>0</v>
      </c>
      <c r="ME119" s="140">
        <f>(COUNTIFS('Estruturante Móvel'!$M:$M,$B119,'Estruturante Móvel'!$C:$C,"&lt;&gt;PREVISTO",'Estruturante Móvel'!$G:$G,MD$4))</f>
        <v>0</v>
      </c>
      <c r="MF119" s="139">
        <f>(COUNTIFS('Estruturante Móvel'!$M:$M,$B119,'Estruturante Móvel'!$AM:$AM,MF$4))-(COUNTIFS('Estruturante Móvel'!$M:$M,$B119,'Estruturante Móvel'!$AM:$AM,MF$4,'Estruturante Móvel'!$AQ:$AQ,"REPARO FO"))</f>
        <v>0</v>
      </c>
      <c r="MG119" s="140">
        <f>(COUNTIFS('Estruturante Móvel'!$M:$M,$B119,'Estruturante Móvel'!$C:$C,"&lt;&gt;PREVISTO",'Estruturante Móvel'!$G:$G,MF$4))</f>
        <v>0</v>
      </c>
      <c r="MH119" s="139">
        <f>(COUNTIFS('Estruturante Móvel'!$M:$M,$B119,'Estruturante Móvel'!$AM:$AM,MH$4))-(COUNTIFS('Estruturante Móvel'!$M:$M,$B119,'Estruturante Móvel'!$AM:$AM,MH$4,'Estruturante Móvel'!$AQ:$AQ,"REPARO FO"))</f>
        <v>0</v>
      </c>
      <c r="MI119" s="140">
        <f>(COUNTIFS('Estruturante Móvel'!$M:$M,$B119,'Estruturante Móvel'!$C:$C,"&lt;&gt;PREVISTO",'Estruturante Móvel'!$G:$G,MH$4))</f>
        <v>0</v>
      </c>
      <c r="MJ119" s="139">
        <f>(COUNTIFS('Estruturante Móvel'!$M:$M,$B119,'Estruturante Móvel'!$AM:$AM,MJ$4))-(COUNTIFS('Estruturante Móvel'!$M:$M,$B119,'Estruturante Móvel'!$AM:$AM,MJ$4,'Estruturante Móvel'!$AQ:$AQ,"REPARO FO"))</f>
        <v>0</v>
      </c>
      <c r="MK119" s="140">
        <f>(COUNTIFS('Estruturante Móvel'!$M:$M,$B119,'Estruturante Móvel'!$C:$C,"&lt;&gt;PREVISTO",'Estruturante Móvel'!$G:$G,MJ$4))</f>
        <v>0</v>
      </c>
      <c r="ML119" s="139">
        <f>(COUNTIFS('Estruturante Móvel'!$M:$M,$B119,'Estruturante Móvel'!$AM:$AM,ML$4))-(COUNTIFS('Estruturante Móvel'!$M:$M,$B119,'Estruturante Móvel'!$AM:$AM,ML$4,'Estruturante Móvel'!$AQ:$AQ,"REPARO FO"))</f>
        <v>0</v>
      </c>
      <c r="MM119" s="140">
        <f>(COUNTIFS('Estruturante Móvel'!$M:$M,$B119,'Estruturante Móvel'!$C:$C,"&lt;&gt;PREVISTO",'Estruturante Móvel'!$G:$G,ML$4))</f>
        <v>0</v>
      </c>
      <c r="MN119" s="139">
        <f>(COUNTIFS('Estruturante Móvel'!$M:$M,$B119,'Estruturante Móvel'!$AM:$AM,MN$4))-(COUNTIFS('Estruturante Móvel'!$M:$M,$B119,'Estruturante Móvel'!$AM:$AM,MN$4,'Estruturante Móvel'!$AQ:$AQ,"REPARO FO"))</f>
        <v>0</v>
      </c>
      <c r="MO119" s="140">
        <f>(COUNTIFS('Estruturante Móvel'!$M:$M,$B119,'Estruturante Móvel'!$C:$C,"&lt;&gt;PREVISTO",'Estruturante Móvel'!$G:$G,MN$4))</f>
        <v>0</v>
      </c>
      <c r="MP119" s="139">
        <f>(COUNTIFS('Estruturante Móvel'!$M:$M,$B119,'Estruturante Móvel'!$AM:$AM,MP$4))-(COUNTIFS('Estruturante Móvel'!$M:$M,$B119,'Estruturante Móvel'!$AM:$AM,MP$4,'Estruturante Móvel'!$AQ:$AQ,"REPARO FO"))</f>
        <v>0</v>
      </c>
      <c r="MQ119" s="140">
        <f>(COUNTIFS('Estruturante Móvel'!$M:$M,$B119,'Estruturante Móvel'!$C:$C,"&lt;&gt;PREVISTO",'Estruturante Móvel'!$G:$G,MP$4))</f>
        <v>0</v>
      </c>
      <c r="MR119" s="139">
        <f>(COUNTIFS('Estruturante Móvel'!$M:$M,$B119,'Estruturante Móvel'!$AM:$AM,MR$4))-(COUNTIFS('Estruturante Móvel'!$M:$M,$B119,'Estruturante Móvel'!$AM:$AM,MR$4,'Estruturante Móvel'!$AQ:$AQ,"REPARO FO"))</f>
        <v>0</v>
      </c>
      <c r="MS119" s="140">
        <f>(COUNTIFS('Estruturante Móvel'!$M:$M,$B119,'Estruturante Móvel'!$C:$C,"&lt;&gt;PREVISTO",'Estruturante Móvel'!$G:$G,MR$4))</f>
        <v>0</v>
      </c>
      <c r="MT119" s="139">
        <f>(COUNTIFS('Estruturante Móvel'!$M:$M,$B119,'Estruturante Móvel'!$AM:$AM,MT$4))-(COUNTIFS('Estruturante Móvel'!$M:$M,$B119,'Estruturante Móvel'!$AM:$AM,MT$4,'Estruturante Móvel'!$AQ:$AQ,"REPARO FO"))</f>
        <v>0</v>
      </c>
      <c r="MU119" s="140">
        <f>(COUNTIFS('Estruturante Móvel'!$M:$M,$B119,'Estruturante Móvel'!$C:$C,"&lt;&gt;PREVISTO",'Estruturante Móvel'!$G:$G,MT$4))</f>
        <v>0</v>
      </c>
      <c r="MV119" s="139">
        <f>(COUNTIFS('Estruturante Móvel'!$M:$M,$B119,'Estruturante Móvel'!$AM:$AM,MV$4))-(COUNTIFS('Estruturante Móvel'!$M:$M,$B119,'Estruturante Móvel'!$AM:$AM,MV$4,'Estruturante Móvel'!$AQ:$AQ,"REPARO FO"))</f>
        <v>0</v>
      </c>
      <c r="MW119" s="140">
        <f>(COUNTIFS('Estruturante Móvel'!$M:$M,$B119,'Estruturante Móvel'!$C:$C,"&lt;&gt;PREVISTO",'Estruturante Móvel'!$G:$G,MV$4))</f>
        <v>0</v>
      </c>
      <c r="MX119" s="139">
        <f>(COUNTIFS('Estruturante Móvel'!$M:$M,$B119,'Estruturante Móvel'!$AM:$AM,MX$4))-(COUNTIFS('Estruturante Móvel'!$M:$M,$B119,'Estruturante Móvel'!$AM:$AM,MX$4,'Estruturante Móvel'!$AQ:$AQ,"REPARO FO"))</f>
        <v>0</v>
      </c>
      <c r="MY119" s="140">
        <f>(COUNTIFS('Estruturante Móvel'!$M:$M,$B119,'Estruturante Móvel'!$C:$C,"&lt;&gt;PREVISTO",'Estruturante Móvel'!$G:$G,MX$4))</f>
        <v>0</v>
      </c>
      <c r="MZ119" s="139">
        <f>(COUNTIFS('Estruturante Móvel'!$M:$M,$B119,'Estruturante Móvel'!$AM:$AM,MZ$4))-(COUNTIFS('Estruturante Móvel'!$M:$M,$B119,'Estruturante Móvel'!$AM:$AM,MZ$4,'Estruturante Móvel'!$AQ:$AQ,"REPARO FO"))</f>
        <v>0</v>
      </c>
      <c r="NA119" s="140">
        <f>(COUNTIFS('Estruturante Móvel'!$M:$M,$B119,'Estruturante Móvel'!$C:$C,"&lt;&gt;PREVISTO",'Estruturante Móvel'!$G:$G,MZ$4))</f>
        <v>0</v>
      </c>
      <c r="NB119" s="139">
        <f>(COUNTIFS('Estruturante Móvel'!$M:$M,$B119,'Estruturante Móvel'!$AM:$AM,NB$4))-(COUNTIFS('Estruturante Móvel'!$M:$M,$B119,'Estruturante Móvel'!$AM:$AM,NB$4,'Estruturante Móvel'!$AQ:$AQ,"REPARO FO"))</f>
        <v>0</v>
      </c>
      <c r="NC119" s="140">
        <f>(COUNTIFS('Estruturante Móvel'!$M:$M,$B119,'Estruturante Móvel'!$C:$C,"&lt;&gt;PREVISTO",'Estruturante Móvel'!$G:$G,NB$4))</f>
        <v>0</v>
      </c>
      <c r="ND119" s="139">
        <f>(COUNTIFS('Estruturante Móvel'!$M:$M,$B119,'Estruturante Móvel'!$AM:$AM,ND$4))-(COUNTIFS('Estruturante Móvel'!$M:$M,$B119,'Estruturante Móvel'!$AM:$AM,ND$4,'Estruturante Móvel'!$AQ:$AQ,"REPARO FO"))</f>
        <v>0</v>
      </c>
      <c r="NE119" s="140">
        <f>(COUNTIFS('Estruturante Móvel'!$M:$M,$B119,'Estruturante Móvel'!$C:$C,"&lt;&gt;PREVISTO",'Estruturante Móvel'!$G:$G,ND$4))</f>
        <v>0</v>
      </c>
      <c r="NF119" s="139">
        <f>(COUNTIFS('Estruturante Móvel'!$M:$M,$B119,'Estruturante Móvel'!$AM:$AM,NF$4))-(COUNTIFS('Estruturante Móvel'!$M:$M,$B119,'Estruturante Móvel'!$AM:$AM,NF$4,'Estruturante Móvel'!$AQ:$AQ,"REPARO FO"))</f>
        <v>0</v>
      </c>
      <c r="NG119" s="140">
        <f>(COUNTIFS('Estruturante Móvel'!$M:$M,$B119,'Estruturante Móvel'!$C:$C,"&lt;&gt;PREVISTO",'Estruturante Móvel'!$G:$G,NF$4))</f>
        <v>0</v>
      </c>
      <c r="NH119" s="139">
        <f>(COUNTIFS('Estruturante Móvel'!$M:$M,$B119,'Estruturante Móvel'!$AM:$AM,NH$4))-(COUNTIFS('Estruturante Móvel'!$M:$M,$B119,'Estruturante Móvel'!$AM:$AM,NH$4,'Estruturante Móvel'!$AQ:$AQ,"REPARO FO"))</f>
        <v>0</v>
      </c>
      <c r="NI119" s="140">
        <f>(COUNTIFS('Estruturante Móvel'!$M:$M,$B119,'Estruturante Móvel'!$C:$C,"&lt;&gt;PREVISTO",'Estruturante Móvel'!$G:$G,NH$4))</f>
        <v>0</v>
      </c>
    </row>
    <row r="120" spans="1:373" hidden="1" outlineLevel="1">
      <c r="B120" s="205" t="s">
        <v>467</v>
      </c>
      <c r="C120" s="286"/>
      <c r="D120" s="161">
        <f>COUNTIFS('Estruturante Móvel'!$M:$M,B118,'Estruturante Móvel'!$L:$L,'CRONOGRAMA_CONST+MIGRACAO'!B120)</f>
        <v>1</v>
      </c>
      <c r="E120" s="161">
        <f>(COUNTIFS('Estruturante Móvel'!$M:$M,B118,'Estruturante Móvel'!$C:$C,"&lt;&gt;PREVISTO",'Estruturante Móvel'!$L:$L,'CRONOGRAMA_CONST+MIGRACAO'!B120))</f>
        <v>1</v>
      </c>
      <c r="F120" s="162">
        <f>(COUNTIFS('Estruturante Móvel'!$M:$M,B118,'Estruturante Móvel'!$C:$C,"PREVISTO",'Estruturante Móvel'!$L:$L,'CRONOGRAMA_CONST+MIGRACAO'!B120))</f>
        <v>0</v>
      </c>
      <c r="G120" s="289"/>
      <c r="H120" s="162"/>
      <c r="I120" s="163"/>
      <c r="J120" s="287"/>
      <c r="K120" s="288"/>
      <c r="L120" s="139"/>
      <c r="M120" s="140"/>
      <c r="N120" s="139"/>
      <c r="O120" s="140"/>
      <c r="P120" s="139"/>
      <c r="Q120" s="140"/>
      <c r="R120" s="139"/>
      <c r="S120" s="140"/>
      <c r="T120" s="139"/>
      <c r="U120" s="140"/>
      <c r="V120" s="139"/>
      <c r="W120" s="140"/>
      <c r="X120" s="139"/>
      <c r="Y120" s="140"/>
      <c r="Z120" s="139"/>
      <c r="AA120" s="140"/>
      <c r="AB120" s="139"/>
      <c r="AC120" s="140"/>
      <c r="AD120" s="139"/>
      <c r="AE120" s="140"/>
      <c r="AF120" s="139"/>
      <c r="AG120" s="140"/>
      <c r="AH120" s="139"/>
      <c r="AI120" s="140"/>
      <c r="AJ120" s="139"/>
      <c r="AK120" s="140"/>
      <c r="AL120" s="139"/>
      <c r="AM120" s="140"/>
      <c r="AN120" s="139"/>
      <c r="AO120" s="140"/>
      <c r="AP120" s="139"/>
      <c r="AQ120" s="140"/>
      <c r="AR120" s="139"/>
      <c r="AS120" s="140"/>
      <c r="AT120" s="139"/>
      <c r="AU120" s="140"/>
      <c r="AV120" s="139"/>
      <c r="AW120" s="140"/>
      <c r="AX120" s="139"/>
      <c r="AY120" s="140"/>
      <c r="AZ120" s="139"/>
      <c r="BA120" s="140"/>
      <c r="BB120" s="139"/>
      <c r="BC120" s="140"/>
      <c r="BD120" s="139"/>
      <c r="BE120" s="140"/>
      <c r="BF120" s="139"/>
      <c r="BG120" s="140"/>
      <c r="BH120" s="139"/>
      <c r="BI120" s="140"/>
      <c r="BJ120" s="139"/>
      <c r="BK120" s="140"/>
      <c r="BL120" s="139"/>
      <c r="BM120" s="140"/>
      <c r="BN120" s="139"/>
      <c r="BO120" s="140"/>
      <c r="BP120" s="139"/>
      <c r="BQ120" s="140"/>
      <c r="BR120" s="139"/>
      <c r="BS120" s="140"/>
      <c r="BT120" s="139">
        <f>(COUNTIFS('Estruturante Móvel'!$M:$M,$B120,'Estruturante Móvel'!$AM:$AM,BT$4))-(COUNTIFS('Estruturante Móvel'!$M:$M,$B120,'Estruturante Móvel'!$AM:$AM,BT$4,'Estruturante Móvel'!$AQ:$AQ,"REPARO FO"))</f>
        <v>0</v>
      </c>
      <c r="BU120" s="140">
        <f>(COUNTIFS('Estruturante Móvel'!$M:$M,$B120,'Estruturante Móvel'!$C:$C,"&lt;&gt;PREVISTO",'Estruturante Móvel'!$G:$G,BT$4))</f>
        <v>0</v>
      </c>
      <c r="BV120" s="139">
        <f>(COUNTIFS('Estruturante Móvel'!$M:$M,$B120,'Estruturante Móvel'!$AM:$AM,BV$4))-(COUNTIFS('Estruturante Móvel'!$M:$M,$B120,'Estruturante Móvel'!$AM:$AM,BV$4,'Estruturante Móvel'!$AQ:$AQ,"REPARO FO"))</f>
        <v>0</v>
      </c>
      <c r="BW120" s="140">
        <f>(COUNTIFS('Estruturante Móvel'!$M:$M,$B120,'Estruturante Móvel'!$C:$C,"&lt;&gt;PREVISTO",'Estruturante Móvel'!$G:$G,BV$4))</f>
        <v>0</v>
      </c>
      <c r="BX120" s="139">
        <f>(COUNTIFS('Estruturante Móvel'!$M:$M,$B120,'Estruturante Móvel'!$AM:$AM,BX$4))-(COUNTIFS('Estruturante Móvel'!$M:$M,$B120,'Estruturante Móvel'!$AM:$AM,BX$4,'Estruturante Móvel'!$AQ:$AQ,"REPARO FO"))</f>
        <v>0</v>
      </c>
      <c r="BY120" s="140">
        <f>(COUNTIFS('Estruturante Móvel'!$M:$M,$B120,'Estruturante Móvel'!$C:$C,"&lt;&gt;PREVISTO",'Estruturante Móvel'!$G:$G,BX$4))</f>
        <v>0</v>
      </c>
      <c r="BZ120" s="139">
        <f>(COUNTIFS('Estruturante Móvel'!$M:$M,$B120,'Estruturante Móvel'!$AM:$AM,BZ$4))-(COUNTIFS('Estruturante Móvel'!$M:$M,$B120,'Estruturante Móvel'!$AM:$AM,BZ$4,'Estruturante Móvel'!$AQ:$AQ,"REPARO FO"))</f>
        <v>0</v>
      </c>
      <c r="CA120" s="140">
        <f>(COUNTIFS('Estruturante Móvel'!$M:$M,$B120,'Estruturante Móvel'!$C:$C,"&lt;&gt;PREVISTO",'Estruturante Móvel'!$G:$G,BZ$4))</f>
        <v>0</v>
      </c>
      <c r="CB120" s="139">
        <f>(COUNTIFS('Estruturante Móvel'!$M:$M,$B120,'Estruturante Móvel'!$AM:$AM,CB$4))-(COUNTIFS('Estruturante Móvel'!$M:$M,$B120,'Estruturante Móvel'!$AM:$AM,CB$4,'Estruturante Móvel'!$AQ:$AQ,"REPARO FO"))</f>
        <v>0</v>
      </c>
      <c r="CC120" s="140">
        <f>(COUNTIFS('Estruturante Móvel'!$M:$M,$B120,'Estruturante Móvel'!$C:$C,"&lt;&gt;PREVISTO",'Estruturante Móvel'!$G:$G,CB$4))</f>
        <v>0</v>
      </c>
      <c r="CD120" s="139">
        <f>(COUNTIFS('Estruturante Móvel'!$M:$M,$B120,'Estruturante Móvel'!$AM:$AM,CD$4))-(COUNTIFS('Estruturante Móvel'!$M:$M,$B120,'Estruturante Móvel'!$AM:$AM,CD$4,'Estruturante Móvel'!$AQ:$AQ,"REPARO FO"))</f>
        <v>0</v>
      </c>
      <c r="CE120" s="140">
        <f>(COUNTIFS('Estruturante Móvel'!$M:$M,$B120,'Estruturante Móvel'!$C:$C,"&lt;&gt;PREVISTO",'Estruturante Móvel'!$G:$G,CD$4))</f>
        <v>0</v>
      </c>
      <c r="CF120" s="139">
        <f>(COUNTIFS('Estruturante Móvel'!$M:$M,$B120,'Estruturante Móvel'!$AM:$AM,CF$4))-(COUNTIFS('Estruturante Móvel'!$M:$M,$B120,'Estruturante Móvel'!$AM:$AM,CF$4,'Estruturante Móvel'!$AQ:$AQ,"REPARO FO"))</f>
        <v>0</v>
      </c>
      <c r="CG120" s="140">
        <f>(COUNTIFS('Estruturante Móvel'!$M:$M,$B120,'Estruturante Móvel'!$C:$C,"&lt;&gt;PREVISTO",'Estruturante Móvel'!$G:$G,CF$4))</f>
        <v>0</v>
      </c>
      <c r="CH120" s="139">
        <f>(COUNTIFS('Estruturante Móvel'!$M:$M,$B120,'Estruturante Móvel'!$AM:$AM,CH$4))-(COUNTIFS('Estruturante Móvel'!$M:$M,$B120,'Estruturante Móvel'!$AM:$AM,CH$4,'Estruturante Móvel'!$AQ:$AQ,"REPARO FO"))</f>
        <v>0</v>
      </c>
      <c r="CI120" s="140">
        <f>(COUNTIFS('Estruturante Móvel'!$M:$M,$B120,'Estruturante Móvel'!$C:$C,"&lt;&gt;PREVISTO",'Estruturante Móvel'!$G:$G,CH$4))</f>
        <v>0</v>
      </c>
      <c r="CJ120" s="139">
        <f>(COUNTIFS('Estruturante Móvel'!$M:$M,$B120,'Estruturante Móvel'!$AM:$AM,CJ$4))-(COUNTIFS('Estruturante Móvel'!$M:$M,$B120,'Estruturante Móvel'!$AM:$AM,CJ$4,'Estruturante Móvel'!$AQ:$AQ,"REPARO FO"))</f>
        <v>0</v>
      </c>
      <c r="CK120" s="140">
        <f>(COUNTIFS('Estruturante Móvel'!$M:$M,$B120,'Estruturante Móvel'!$C:$C,"&lt;&gt;PREVISTO",'Estruturante Móvel'!$G:$G,CJ$4))</f>
        <v>0</v>
      </c>
      <c r="CL120" s="139">
        <f>(COUNTIFS('Estruturante Móvel'!$M:$M,$B120,'Estruturante Móvel'!$AM:$AM,CL$4))-(COUNTIFS('Estruturante Móvel'!$M:$M,$B120,'Estruturante Móvel'!$AM:$AM,CL$4,'Estruturante Móvel'!$AQ:$AQ,"REPARO FO"))</f>
        <v>0</v>
      </c>
      <c r="CM120" s="140">
        <f>(COUNTIFS('Estruturante Móvel'!$M:$M,$B120,'Estruturante Móvel'!$C:$C,"&lt;&gt;PREVISTO",'Estruturante Móvel'!$G:$G,CL$4))</f>
        <v>0</v>
      </c>
      <c r="CN120" s="139">
        <f>(COUNTIFS('Estruturante Móvel'!$M:$M,$B120,'Estruturante Móvel'!$AM:$AM,CN$4))-(COUNTIFS('Estruturante Móvel'!$M:$M,$B120,'Estruturante Móvel'!$AM:$AM,CN$4,'Estruturante Móvel'!$AQ:$AQ,"REPARO FO"))</f>
        <v>0</v>
      </c>
      <c r="CO120" s="140">
        <f>(COUNTIFS('Estruturante Móvel'!$M:$M,$B120,'Estruturante Móvel'!$C:$C,"&lt;&gt;PREVISTO",'Estruturante Móvel'!$G:$G,CN$4))</f>
        <v>0</v>
      </c>
      <c r="CP120" s="139">
        <f>(COUNTIFS('Estruturante Móvel'!$M:$M,$B120,'Estruturante Móvel'!$AM:$AM,CP$4))-(COUNTIFS('Estruturante Móvel'!$M:$M,$B120,'Estruturante Móvel'!$AM:$AM,CP$4,'Estruturante Móvel'!$AQ:$AQ,"REPARO FO"))</f>
        <v>0</v>
      </c>
      <c r="CQ120" s="140">
        <f>(COUNTIFS('Estruturante Móvel'!$M:$M,$B120,'Estruturante Móvel'!$C:$C,"&lt;&gt;PREVISTO",'Estruturante Móvel'!$G:$G,CP$4))</f>
        <v>0</v>
      </c>
      <c r="CR120" s="139">
        <f>(COUNTIFS('Estruturante Móvel'!$M:$M,$B120,'Estruturante Móvel'!$AM:$AM,CR$4))-(COUNTIFS('Estruturante Móvel'!$M:$M,$B120,'Estruturante Móvel'!$AM:$AM,CR$4,'Estruturante Móvel'!$AQ:$AQ,"REPARO FO"))</f>
        <v>0</v>
      </c>
      <c r="CS120" s="140">
        <f>(COUNTIFS('Estruturante Móvel'!$M:$M,$B120,'Estruturante Móvel'!$C:$C,"&lt;&gt;PREVISTO",'Estruturante Móvel'!$G:$G,CR$4))</f>
        <v>0</v>
      </c>
      <c r="CT120" s="139">
        <f>(COUNTIFS('Estruturante Móvel'!$M:$M,$B120,'Estruturante Móvel'!$AM:$AM,CT$4))-(COUNTIFS('Estruturante Móvel'!$M:$M,$B120,'Estruturante Móvel'!$AM:$AM,CT$4,'Estruturante Móvel'!$AQ:$AQ,"REPARO FO"))</f>
        <v>0</v>
      </c>
      <c r="CU120" s="140">
        <f>(COUNTIFS('Estruturante Móvel'!$M:$M,$B120,'Estruturante Móvel'!$C:$C,"&lt;&gt;PREVISTO",'Estruturante Móvel'!$G:$G,CT$4))</f>
        <v>0</v>
      </c>
      <c r="CV120" s="139">
        <f>(COUNTIFS('Estruturante Móvel'!$M:$M,$B120,'Estruturante Móvel'!$AM:$AM,CV$4))-(COUNTIFS('Estruturante Móvel'!$M:$M,$B120,'Estruturante Móvel'!$AM:$AM,CV$4,'Estruturante Móvel'!$AQ:$AQ,"REPARO FO"))</f>
        <v>0</v>
      </c>
      <c r="CW120" s="140">
        <f>(COUNTIFS('Estruturante Móvel'!$M:$M,$B120,'Estruturante Móvel'!$C:$C,"&lt;&gt;PREVISTO",'Estruturante Móvel'!$G:$G,CV$4))</f>
        <v>0</v>
      </c>
      <c r="CX120" s="139">
        <f>(COUNTIFS('Estruturante Móvel'!$M:$M,$B120,'Estruturante Móvel'!$AM:$AM,CX$4))-(COUNTIFS('Estruturante Móvel'!$M:$M,$B120,'Estruturante Móvel'!$AM:$AM,CX$4,'Estruturante Móvel'!$AQ:$AQ,"REPARO FO"))</f>
        <v>0</v>
      </c>
      <c r="CY120" s="140">
        <f>(COUNTIFS('Estruturante Móvel'!$M:$M,$B120,'Estruturante Móvel'!$C:$C,"&lt;&gt;PREVISTO",'Estruturante Móvel'!$G:$G,CX$4))</f>
        <v>0</v>
      </c>
      <c r="CZ120" s="139">
        <f>(COUNTIFS('Estruturante Móvel'!$M:$M,$B120,'Estruturante Móvel'!$AM:$AM,CZ$4))-(COUNTIFS('Estruturante Móvel'!$M:$M,$B120,'Estruturante Móvel'!$AM:$AM,CZ$4,'Estruturante Móvel'!$AQ:$AQ,"REPARO FO"))</f>
        <v>0</v>
      </c>
      <c r="DA120" s="140">
        <f>(COUNTIFS('Estruturante Móvel'!$M:$M,$B120,'Estruturante Móvel'!$C:$C,"&lt;&gt;PREVISTO",'Estruturante Móvel'!$G:$G,CZ$4))</f>
        <v>0</v>
      </c>
      <c r="DB120" s="139">
        <f>(COUNTIFS('Estruturante Móvel'!$M:$M,$B120,'Estruturante Móvel'!$AM:$AM,DB$4))-(COUNTIFS('Estruturante Móvel'!$M:$M,$B120,'Estruturante Móvel'!$AM:$AM,DB$4,'Estruturante Móvel'!$AQ:$AQ,"REPARO FO"))</f>
        <v>0</v>
      </c>
      <c r="DC120" s="140">
        <f>(COUNTIFS('Estruturante Móvel'!$M:$M,$B120,'Estruturante Móvel'!$C:$C,"&lt;&gt;PREVISTO",'Estruturante Móvel'!$G:$G,DB$4))</f>
        <v>0</v>
      </c>
      <c r="DD120" s="139">
        <f>(COUNTIFS('Estruturante Móvel'!$M:$M,$B120,'Estruturante Móvel'!$AM:$AM,DD$4))-(COUNTIFS('Estruturante Móvel'!$M:$M,$B120,'Estruturante Móvel'!$AM:$AM,DD$4,'Estruturante Móvel'!$AQ:$AQ,"REPARO FO"))</f>
        <v>0</v>
      </c>
      <c r="DE120" s="140">
        <f>(COUNTIFS('Estruturante Móvel'!$M:$M,$B120,'Estruturante Móvel'!$C:$C,"&lt;&gt;PREVISTO",'Estruturante Móvel'!$G:$G,DD$4))</f>
        <v>0</v>
      </c>
      <c r="DF120" s="139">
        <f>(COUNTIFS('Estruturante Móvel'!$M:$M,$B120,'Estruturante Móvel'!$AM:$AM,DF$4))-(COUNTIFS('Estruturante Móvel'!$M:$M,$B120,'Estruturante Móvel'!$AM:$AM,DF$4,'Estruturante Móvel'!$AQ:$AQ,"REPARO FO"))</f>
        <v>0</v>
      </c>
      <c r="DG120" s="140">
        <f>(COUNTIFS('Estruturante Móvel'!$M:$M,$B120,'Estruturante Móvel'!$C:$C,"&lt;&gt;PREVISTO",'Estruturante Móvel'!$G:$G,DF$4))</f>
        <v>0</v>
      </c>
      <c r="DH120" s="139">
        <f>(COUNTIFS('Estruturante Móvel'!$M:$M,$B120,'Estruturante Móvel'!$AM:$AM,DH$4))-(COUNTIFS('Estruturante Móvel'!$M:$M,$B120,'Estruturante Móvel'!$AM:$AM,DH$4,'Estruturante Móvel'!$AQ:$AQ,"REPARO FO"))</f>
        <v>0</v>
      </c>
      <c r="DI120" s="140">
        <f>(COUNTIFS('Estruturante Móvel'!$M:$M,$B120,'Estruturante Móvel'!$C:$C,"&lt;&gt;PREVISTO",'Estruturante Móvel'!$G:$G,DH$4))</f>
        <v>0</v>
      </c>
      <c r="DJ120" s="139">
        <f>(COUNTIFS('Estruturante Móvel'!$M:$M,$B120,'Estruturante Móvel'!$AM:$AM,DJ$4))-(COUNTIFS('Estruturante Móvel'!$M:$M,$B120,'Estruturante Móvel'!$AM:$AM,DJ$4,'Estruturante Móvel'!$AQ:$AQ,"REPARO FO"))</f>
        <v>0</v>
      </c>
      <c r="DK120" s="140">
        <f>(COUNTIFS('Estruturante Móvel'!$M:$M,$B120,'Estruturante Móvel'!$C:$C,"&lt;&gt;PREVISTO",'Estruturante Móvel'!$G:$G,DJ$4))</f>
        <v>0</v>
      </c>
      <c r="DL120" s="139">
        <f>(COUNTIFS('Estruturante Móvel'!$M:$M,$B120,'Estruturante Móvel'!$AM:$AM,DL$4))-(COUNTIFS('Estruturante Móvel'!$M:$M,$B120,'Estruturante Móvel'!$AM:$AM,DL$4,'Estruturante Móvel'!$AQ:$AQ,"REPARO FO"))</f>
        <v>0</v>
      </c>
      <c r="DM120" s="140">
        <f>(COUNTIFS('Estruturante Móvel'!$M:$M,$B120,'Estruturante Móvel'!$C:$C,"&lt;&gt;PREVISTO",'Estruturante Móvel'!$G:$G,DL$4))</f>
        <v>0</v>
      </c>
      <c r="DN120" s="139">
        <f>(COUNTIFS('Estruturante Móvel'!$M:$M,$B120,'Estruturante Móvel'!$AM:$AM,DN$4))-(COUNTIFS('Estruturante Móvel'!$M:$M,$B120,'Estruturante Móvel'!$AM:$AM,DN$4,'Estruturante Móvel'!$AQ:$AQ,"REPARO FO"))</f>
        <v>0</v>
      </c>
      <c r="DO120" s="140">
        <f>(COUNTIFS('Estruturante Móvel'!$M:$M,$B120,'Estruturante Móvel'!$C:$C,"&lt;&gt;PREVISTO",'Estruturante Móvel'!$G:$G,DN$4))</f>
        <v>0</v>
      </c>
      <c r="DP120" s="139">
        <f>(COUNTIFS('Estruturante Móvel'!$M:$M,$B120,'Estruturante Móvel'!$AM:$AM,DP$4))-(COUNTIFS('Estruturante Móvel'!$M:$M,$B120,'Estruturante Móvel'!$AM:$AM,DP$4,'Estruturante Móvel'!$AQ:$AQ,"REPARO FO"))</f>
        <v>0</v>
      </c>
      <c r="DQ120" s="140">
        <f>(COUNTIFS('Estruturante Móvel'!$M:$M,$B120,'Estruturante Móvel'!$C:$C,"&lt;&gt;PREVISTO",'Estruturante Móvel'!$G:$G,DP$4))</f>
        <v>0</v>
      </c>
      <c r="DR120" s="139">
        <f>(COUNTIFS('Estruturante Móvel'!$M:$M,$B120,'Estruturante Móvel'!$AM:$AM,DR$4))-(COUNTIFS('Estruturante Móvel'!$M:$M,$B120,'Estruturante Móvel'!$AM:$AM,DR$4,'Estruturante Móvel'!$AQ:$AQ,"REPARO FO"))</f>
        <v>0</v>
      </c>
      <c r="DS120" s="140">
        <f>(COUNTIFS('Estruturante Móvel'!$M:$M,$B120,'Estruturante Móvel'!$C:$C,"&lt;&gt;PREVISTO",'Estruturante Móvel'!$G:$G,DR$4))</f>
        <v>0</v>
      </c>
      <c r="DT120" s="139">
        <f>(COUNTIFS('Estruturante Móvel'!$M:$M,$B120,'Estruturante Móvel'!$AM:$AM,DT$4))-(COUNTIFS('Estruturante Móvel'!$M:$M,$B120,'Estruturante Móvel'!$AM:$AM,DT$4,'Estruturante Móvel'!$AQ:$AQ,"REPARO FO"))</f>
        <v>0</v>
      </c>
      <c r="DU120" s="140">
        <f>(COUNTIFS('Estruturante Móvel'!$M:$M,$B120,'Estruturante Móvel'!$C:$C,"&lt;&gt;PREVISTO",'Estruturante Móvel'!$G:$G,DT$4))</f>
        <v>0</v>
      </c>
      <c r="DV120" s="139">
        <f>(COUNTIFS('Estruturante Móvel'!$M:$M,$B120,'Estruturante Móvel'!$AM:$AM,DV$4))-(COUNTIFS('Estruturante Móvel'!$M:$M,$B120,'Estruturante Móvel'!$AM:$AM,DV$4,'Estruturante Móvel'!$AQ:$AQ,"REPARO FO"))</f>
        <v>0</v>
      </c>
      <c r="DW120" s="140">
        <f>(COUNTIFS('Estruturante Móvel'!$M:$M,$B120,'Estruturante Móvel'!$C:$C,"&lt;&gt;PREVISTO",'Estruturante Móvel'!$G:$G,DV$4))</f>
        <v>0</v>
      </c>
      <c r="DX120" s="139">
        <f>(COUNTIFS('Estruturante Móvel'!$M:$M,$B120,'Estruturante Móvel'!$AM:$AM,DX$4))-(COUNTIFS('Estruturante Móvel'!$M:$M,$B120,'Estruturante Móvel'!$AM:$AM,DX$4,'Estruturante Móvel'!$AQ:$AQ,"REPARO FO"))</f>
        <v>0</v>
      </c>
      <c r="DY120" s="140">
        <f>(COUNTIFS('Estruturante Móvel'!$M:$M,$B120,'Estruturante Móvel'!$C:$C,"&lt;&gt;PREVISTO",'Estruturante Móvel'!$G:$G,DX$4))</f>
        <v>0</v>
      </c>
      <c r="DZ120" s="139">
        <f>(COUNTIFS('Estruturante Móvel'!$M:$M,$B120,'Estruturante Móvel'!$AM:$AM,DZ$4))-(COUNTIFS('Estruturante Móvel'!$M:$M,$B120,'Estruturante Móvel'!$AM:$AM,DZ$4,'Estruturante Móvel'!$AQ:$AQ,"REPARO FO"))</f>
        <v>0</v>
      </c>
      <c r="EA120" s="140">
        <f>(COUNTIFS('Estruturante Móvel'!$M:$M,$B120,'Estruturante Móvel'!$C:$C,"&lt;&gt;PREVISTO",'Estruturante Móvel'!$G:$G,DZ$4))</f>
        <v>0</v>
      </c>
      <c r="EB120" s="139">
        <f>(COUNTIFS('Estruturante Móvel'!$M:$M,$B120,'Estruturante Móvel'!$AM:$AM,EB$4))-(COUNTIFS('Estruturante Móvel'!$M:$M,$B120,'Estruturante Móvel'!$AM:$AM,EB$4,'Estruturante Móvel'!$AQ:$AQ,"REPARO FO"))</f>
        <v>0</v>
      </c>
      <c r="EC120" s="140">
        <f>(COUNTIFS('Estruturante Móvel'!$M:$M,$B120,'Estruturante Móvel'!$C:$C,"&lt;&gt;PREVISTO",'Estruturante Móvel'!$G:$G,EB$4))</f>
        <v>0</v>
      </c>
      <c r="ED120" s="139">
        <f>(COUNTIFS('Estruturante Móvel'!$M:$M,$B120,'Estruturante Móvel'!$AM:$AM,ED$4))-(COUNTIFS('Estruturante Móvel'!$M:$M,$B120,'Estruturante Móvel'!$AM:$AM,ED$4,'Estruturante Móvel'!$AQ:$AQ,"REPARO FO"))</f>
        <v>0</v>
      </c>
      <c r="EE120" s="140">
        <f>(COUNTIFS('Estruturante Móvel'!$M:$M,$B120,'Estruturante Móvel'!$C:$C,"&lt;&gt;PREVISTO",'Estruturante Móvel'!$G:$G,ED$4))</f>
        <v>0</v>
      </c>
      <c r="EF120" s="139">
        <f>(COUNTIFS('Estruturante Móvel'!$M:$M,$B120,'Estruturante Móvel'!$AM:$AM,EF$4))-(COUNTIFS('Estruturante Móvel'!$M:$M,$B120,'Estruturante Móvel'!$AM:$AM,EF$4,'Estruturante Móvel'!$AQ:$AQ,"REPARO FO"))</f>
        <v>0</v>
      </c>
      <c r="EG120" s="140">
        <f>(COUNTIFS('Estruturante Móvel'!$M:$M,$B120,'Estruturante Móvel'!$C:$C,"&lt;&gt;PREVISTO",'Estruturante Móvel'!$G:$G,EF$4))</f>
        <v>0</v>
      </c>
      <c r="EH120" s="139">
        <f>(COUNTIFS('Estruturante Móvel'!$M:$M,$B120,'Estruturante Móvel'!$AM:$AM,EH$4))-(COUNTIFS('Estruturante Móvel'!$M:$M,$B120,'Estruturante Móvel'!$AM:$AM,EH$4,'Estruturante Móvel'!$AQ:$AQ,"REPARO FO"))</f>
        <v>0</v>
      </c>
      <c r="EI120" s="140">
        <f>(COUNTIFS('Estruturante Móvel'!$M:$M,$B120,'Estruturante Móvel'!$C:$C,"&lt;&gt;PREVISTO",'Estruturante Móvel'!$G:$G,EH$4))</f>
        <v>0</v>
      </c>
      <c r="EJ120" s="139">
        <f>(COUNTIFS('Estruturante Móvel'!$M:$M,$B120,'Estruturante Móvel'!$AM:$AM,EJ$4))-(COUNTIFS('Estruturante Móvel'!$M:$M,$B120,'Estruturante Móvel'!$AM:$AM,EJ$4,'Estruturante Móvel'!$AQ:$AQ,"REPARO FO"))</f>
        <v>0</v>
      </c>
      <c r="EK120" s="140">
        <f>(COUNTIFS('Estruturante Móvel'!$M:$M,$B120,'Estruturante Móvel'!$C:$C,"&lt;&gt;PREVISTO",'Estruturante Móvel'!$G:$G,EJ$4))</f>
        <v>0</v>
      </c>
      <c r="EL120" s="139">
        <f>(COUNTIFS('Estruturante Móvel'!$M:$M,$B120,'Estruturante Móvel'!$AM:$AM,EL$4))-(COUNTIFS('Estruturante Móvel'!$M:$M,$B120,'Estruturante Móvel'!$AM:$AM,EL$4,'Estruturante Móvel'!$AQ:$AQ,"REPARO FO"))</f>
        <v>0</v>
      </c>
      <c r="EM120" s="140">
        <f>(COUNTIFS('Estruturante Móvel'!$M:$M,$B120,'Estruturante Móvel'!$C:$C,"&lt;&gt;PREVISTO",'Estruturante Móvel'!$G:$G,EL$4))</f>
        <v>0</v>
      </c>
      <c r="EN120" s="139">
        <f>(COUNTIFS('Estruturante Móvel'!$M:$M,$B120,'Estruturante Móvel'!$AM:$AM,EN$4))-(COUNTIFS('Estruturante Móvel'!$M:$M,$B120,'Estruturante Móvel'!$AM:$AM,EN$4,'Estruturante Móvel'!$AQ:$AQ,"REPARO FO"))</f>
        <v>0</v>
      </c>
      <c r="EO120" s="140">
        <f>(COUNTIFS('Estruturante Móvel'!$M:$M,$B120,'Estruturante Móvel'!$C:$C,"&lt;&gt;PREVISTO",'Estruturante Móvel'!$G:$G,EN$4))</f>
        <v>0</v>
      </c>
      <c r="EP120" s="139">
        <f>(COUNTIFS('Estruturante Móvel'!$M:$M,$B120,'Estruturante Móvel'!$AM:$AM,EP$4))-(COUNTIFS('Estruturante Móvel'!$M:$M,$B120,'Estruturante Móvel'!$AM:$AM,EP$4,'Estruturante Móvel'!$AQ:$AQ,"REPARO FO"))</f>
        <v>0</v>
      </c>
      <c r="EQ120" s="140">
        <f>(COUNTIFS('Estruturante Móvel'!$M:$M,$B120,'Estruturante Móvel'!$C:$C,"&lt;&gt;PREVISTO",'Estruturante Móvel'!$G:$G,EP$4))</f>
        <v>0</v>
      </c>
      <c r="ER120" s="139">
        <f>(COUNTIFS('Estruturante Móvel'!$M:$M,$B120,'Estruturante Móvel'!$AM:$AM,ER$4))-(COUNTIFS('Estruturante Móvel'!$M:$M,$B120,'Estruturante Móvel'!$AM:$AM,ER$4,'Estruturante Móvel'!$AQ:$AQ,"REPARO FO"))</f>
        <v>0</v>
      </c>
      <c r="ES120" s="140">
        <f>(COUNTIFS('Estruturante Móvel'!$M:$M,$B120,'Estruturante Móvel'!$C:$C,"&lt;&gt;PREVISTO",'Estruturante Móvel'!$G:$G,ER$4))</f>
        <v>0</v>
      </c>
      <c r="ET120" s="139">
        <f>(COUNTIFS('Estruturante Móvel'!$M:$M,$B120,'Estruturante Móvel'!$AM:$AM,ET$4))-(COUNTIFS('Estruturante Móvel'!$M:$M,$B120,'Estruturante Móvel'!$AM:$AM,ET$4,'Estruturante Móvel'!$AQ:$AQ,"REPARO FO"))</f>
        <v>0</v>
      </c>
      <c r="EU120" s="140">
        <f>(COUNTIFS('Estruturante Móvel'!$M:$M,$B120,'Estruturante Móvel'!$C:$C,"&lt;&gt;PREVISTO",'Estruturante Móvel'!$G:$G,ET$4))</f>
        <v>0</v>
      </c>
      <c r="EV120" s="139">
        <f>(COUNTIFS('Estruturante Móvel'!$M:$M,$B120,'Estruturante Móvel'!$AM:$AM,EV$4))-(COUNTIFS('Estruturante Móvel'!$M:$M,$B120,'Estruturante Móvel'!$AM:$AM,EV$4,'Estruturante Móvel'!$AQ:$AQ,"REPARO FO"))</f>
        <v>0</v>
      </c>
      <c r="EW120" s="140">
        <f>(COUNTIFS('Estruturante Móvel'!$M:$M,$B120,'Estruturante Móvel'!$C:$C,"&lt;&gt;PREVISTO",'Estruturante Móvel'!$G:$G,EV$4))</f>
        <v>0</v>
      </c>
      <c r="EX120" s="139">
        <f>(COUNTIFS('Estruturante Móvel'!$M:$M,$B120,'Estruturante Móvel'!$AM:$AM,EX$4))-(COUNTIFS('Estruturante Móvel'!$M:$M,$B120,'Estruturante Móvel'!$AM:$AM,EX$4,'Estruturante Móvel'!$AQ:$AQ,"REPARO FO"))</f>
        <v>0</v>
      </c>
      <c r="EY120" s="140">
        <f>(COUNTIFS('Estruturante Móvel'!$M:$M,$B120,'Estruturante Móvel'!$C:$C,"&lt;&gt;PREVISTO",'Estruturante Móvel'!$G:$G,EX$4))</f>
        <v>0</v>
      </c>
      <c r="EZ120" s="139">
        <f>(COUNTIFS('Estruturante Móvel'!$M:$M,$B120,'Estruturante Móvel'!$AM:$AM,EZ$4))-(COUNTIFS('Estruturante Móvel'!$M:$M,$B120,'Estruturante Móvel'!$AM:$AM,EZ$4,'Estruturante Móvel'!$AQ:$AQ,"REPARO FO"))</f>
        <v>0</v>
      </c>
      <c r="FA120" s="140">
        <f>(COUNTIFS('Estruturante Móvel'!$M:$M,$B120,'Estruturante Móvel'!$C:$C,"&lt;&gt;PREVISTO",'Estruturante Móvel'!$G:$G,EZ$4))</f>
        <v>0</v>
      </c>
      <c r="FB120" s="139">
        <f>(COUNTIFS('Estruturante Móvel'!$M:$M,$B120,'Estruturante Móvel'!$AM:$AM,FB$4))-(COUNTIFS('Estruturante Móvel'!$M:$M,$B120,'Estruturante Móvel'!$AM:$AM,FB$4,'Estruturante Móvel'!$AQ:$AQ,"REPARO FO"))</f>
        <v>0</v>
      </c>
      <c r="FC120" s="140">
        <f>(COUNTIFS('Estruturante Móvel'!$M:$M,$B120,'Estruturante Móvel'!$C:$C,"&lt;&gt;PREVISTO",'Estruturante Móvel'!$G:$G,FB$4))</f>
        <v>0</v>
      </c>
      <c r="FD120" s="139">
        <f>(COUNTIFS('Estruturante Móvel'!$M:$M,$B120,'Estruturante Móvel'!$AM:$AM,FD$4))-(COUNTIFS('Estruturante Móvel'!$M:$M,$B120,'Estruturante Móvel'!$AM:$AM,FD$4,'Estruturante Móvel'!$AQ:$AQ,"REPARO FO"))</f>
        <v>0</v>
      </c>
      <c r="FE120" s="140">
        <f>(COUNTIFS('Estruturante Móvel'!$M:$M,$B120,'Estruturante Móvel'!$C:$C,"&lt;&gt;PREVISTO",'Estruturante Móvel'!$G:$G,FD$4))</f>
        <v>0</v>
      </c>
      <c r="FF120" s="139">
        <f>(COUNTIFS('Estruturante Móvel'!$M:$M,$B120,'Estruturante Móvel'!$AM:$AM,FF$4))-(COUNTIFS('Estruturante Móvel'!$M:$M,$B120,'Estruturante Móvel'!$AM:$AM,FF$4,'Estruturante Móvel'!$AQ:$AQ,"REPARO FO"))</f>
        <v>0</v>
      </c>
      <c r="FG120" s="140">
        <f>(COUNTIFS('Estruturante Móvel'!$M:$M,$B120,'Estruturante Móvel'!$C:$C,"&lt;&gt;PREVISTO",'Estruturante Móvel'!$G:$G,FF$4))</f>
        <v>0</v>
      </c>
      <c r="FH120" s="139">
        <f>(COUNTIFS('Estruturante Móvel'!$M:$M,$B120,'Estruturante Móvel'!$AM:$AM,FH$4))-(COUNTIFS('Estruturante Móvel'!$M:$M,$B120,'Estruturante Móvel'!$AM:$AM,FH$4,'Estruturante Móvel'!$AQ:$AQ,"REPARO FO"))</f>
        <v>0</v>
      </c>
      <c r="FI120" s="140">
        <f>(COUNTIFS('Estruturante Móvel'!$M:$M,$B120,'Estruturante Móvel'!$C:$C,"&lt;&gt;PREVISTO",'Estruturante Móvel'!$G:$G,FH$4))</f>
        <v>0</v>
      </c>
      <c r="FJ120" s="139">
        <f>(COUNTIFS('Estruturante Móvel'!$M:$M,$B120,'Estruturante Móvel'!$AM:$AM,FJ$4))-(COUNTIFS('Estruturante Móvel'!$M:$M,$B120,'Estruturante Móvel'!$AM:$AM,FJ$4,'Estruturante Móvel'!$AQ:$AQ,"REPARO FO"))</f>
        <v>0</v>
      </c>
      <c r="FK120" s="140">
        <f>(COUNTIFS('Estruturante Móvel'!$M:$M,$B120,'Estruturante Móvel'!$C:$C,"&lt;&gt;PREVISTO",'Estruturante Móvel'!$G:$G,FJ$4))</f>
        <v>0</v>
      </c>
      <c r="FL120" s="139">
        <f>(COUNTIFS('Estruturante Móvel'!$M:$M,$B120,'Estruturante Móvel'!$AM:$AM,FL$4))-(COUNTIFS('Estruturante Móvel'!$M:$M,$B120,'Estruturante Móvel'!$AM:$AM,FL$4,'Estruturante Móvel'!$AQ:$AQ,"REPARO FO"))</f>
        <v>0</v>
      </c>
      <c r="FM120" s="140">
        <f>(COUNTIFS('Estruturante Móvel'!$M:$M,$B120,'Estruturante Móvel'!$C:$C,"&lt;&gt;PREVISTO",'Estruturante Móvel'!$G:$G,FL$4))</f>
        <v>0</v>
      </c>
      <c r="FN120" s="139">
        <f>(COUNTIFS('Estruturante Móvel'!$M:$M,$B120,'Estruturante Móvel'!$AM:$AM,FN$4))-(COUNTIFS('Estruturante Móvel'!$M:$M,$B120,'Estruturante Móvel'!$AM:$AM,FN$4,'Estruturante Móvel'!$AQ:$AQ,"REPARO FO"))</f>
        <v>0</v>
      </c>
      <c r="FO120" s="140">
        <f>(COUNTIFS('Estruturante Móvel'!$M:$M,$B120,'Estruturante Móvel'!$C:$C,"&lt;&gt;PREVISTO",'Estruturante Móvel'!$G:$G,FN$4))</f>
        <v>0</v>
      </c>
      <c r="FP120" s="139">
        <f>(COUNTIFS('Estruturante Móvel'!$M:$M,$B120,'Estruturante Móvel'!$AM:$AM,FP$4))-(COUNTIFS('Estruturante Móvel'!$M:$M,$B120,'Estruturante Móvel'!$AM:$AM,FP$4,'Estruturante Móvel'!$AQ:$AQ,"REPARO FO"))</f>
        <v>0</v>
      </c>
      <c r="FQ120" s="140">
        <f>(COUNTIFS('Estruturante Móvel'!$M:$M,$B120,'Estruturante Móvel'!$C:$C,"&lt;&gt;PREVISTO",'Estruturante Móvel'!$G:$G,FP$4))</f>
        <v>0</v>
      </c>
      <c r="FR120" s="139">
        <f>(COUNTIFS('Estruturante Móvel'!$M:$M,$B120,'Estruturante Móvel'!$AM:$AM,FR$4))-(COUNTIFS('Estruturante Móvel'!$M:$M,$B120,'Estruturante Móvel'!$AM:$AM,FR$4,'Estruturante Móvel'!$AQ:$AQ,"REPARO FO"))</f>
        <v>0</v>
      </c>
      <c r="FS120" s="140">
        <f>(COUNTIFS('Estruturante Móvel'!$M:$M,$B120,'Estruturante Móvel'!$C:$C,"&lt;&gt;PREVISTO",'Estruturante Móvel'!$G:$G,FR$4))</f>
        <v>0</v>
      </c>
      <c r="FT120" s="139">
        <f>(COUNTIFS('Estruturante Móvel'!$M:$M,$B120,'Estruturante Móvel'!$AM:$AM,FT$4))-(COUNTIFS('Estruturante Móvel'!$M:$M,$B120,'Estruturante Móvel'!$AM:$AM,FT$4,'Estruturante Móvel'!$AQ:$AQ,"REPARO FO"))</f>
        <v>0</v>
      </c>
      <c r="FU120" s="140">
        <f>(COUNTIFS('Estruturante Móvel'!$M:$M,$B120,'Estruturante Móvel'!$C:$C,"&lt;&gt;PREVISTO",'Estruturante Móvel'!$G:$G,FT$4))</f>
        <v>0</v>
      </c>
      <c r="FV120" s="139">
        <f>(COUNTIFS('Estruturante Móvel'!$M:$M,$B120,'Estruturante Móvel'!$AM:$AM,FV$4))-(COUNTIFS('Estruturante Móvel'!$M:$M,$B120,'Estruturante Móvel'!$AM:$AM,FV$4,'Estruturante Móvel'!$AQ:$AQ,"REPARO FO"))</f>
        <v>0</v>
      </c>
      <c r="FW120" s="140">
        <f>(COUNTIFS('Estruturante Móvel'!$M:$M,$B120,'Estruturante Móvel'!$C:$C,"&lt;&gt;PREVISTO",'Estruturante Móvel'!$G:$G,FV$4))</f>
        <v>0</v>
      </c>
      <c r="FX120" s="139">
        <f>(COUNTIFS('Estruturante Móvel'!$M:$M,$B120,'Estruturante Móvel'!$AM:$AM,FX$4))-(COUNTIFS('Estruturante Móvel'!$M:$M,$B120,'Estruturante Móvel'!$AM:$AM,FX$4,'Estruturante Móvel'!$AQ:$AQ,"REPARO FO"))</f>
        <v>0</v>
      </c>
      <c r="FY120" s="140">
        <f>(COUNTIFS('Estruturante Móvel'!$M:$M,$B120,'Estruturante Móvel'!$C:$C,"&lt;&gt;PREVISTO",'Estruturante Móvel'!$G:$G,FX$4))</f>
        <v>0</v>
      </c>
      <c r="FZ120" s="139">
        <f>(COUNTIFS('Estruturante Móvel'!$M:$M,$B120,'Estruturante Móvel'!$AM:$AM,FZ$4))-(COUNTIFS('Estruturante Móvel'!$M:$M,$B120,'Estruturante Móvel'!$AM:$AM,FZ$4,'Estruturante Móvel'!$AQ:$AQ,"REPARO FO"))</f>
        <v>0</v>
      </c>
      <c r="GA120" s="140">
        <f>(COUNTIFS('Estruturante Móvel'!$M:$M,$B120,'Estruturante Móvel'!$C:$C,"&lt;&gt;PREVISTO",'Estruturante Móvel'!$G:$G,FZ$4))</f>
        <v>0</v>
      </c>
      <c r="GB120" s="139">
        <f>(COUNTIFS('Estruturante Móvel'!$M:$M,$B120,'Estruturante Móvel'!$AM:$AM,GB$4))-(COUNTIFS('Estruturante Móvel'!$M:$M,$B120,'Estruturante Móvel'!$AM:$AM,GB$4,'Estruturante Móvel'!$AQ:$AQ,"REPARO FO"))</f>
        <v>0</v>
      </c>
      <c r="GC120" s="140">
        <f>(COUNTIFS('Estruturante Móvel'!$M:$M,$B120,'Estruturante Móvel'!$C:$C,"&lt;&gt;PREVISTO",'Estruturante Móvel'!$G:$G,GB$4))</f>
        <v>0</v>
      </c>
      <c r="GD120" s="139">
        <f>(COUNTIFS('Estruturante Móvel'!$M:$M,$B120,'Estruturante Móvel'!$AM:$AM,GD$4))-(COUNTIFS('Estruturante Móvel'!$M:$M,$B120,'Estruturante Móvel'!$AM:$AM,GD$4,'Estruturante Móvel'!$AQ:$AQ,"REPARO FO"))</f>
        <v>0</v>
      </c>
      <c r="GE120" s="140">
        <f>(COUNTIFS('Estruturante Móvel'!$M:$M,$B120,'Estruturante Móvel'!$C:$C,"&lt;&gt;PREVISTO",'Estruturante Móvel'!$G:$G,GD$4))</f>
        <v>0</v>
      </c>
      <c r="GF120" s="139">
        <f>(COUNTIFS('Estruturante Móvel'!$M:$M,$B120,'Estruturante Móvel'!$AM:$AM,GF$4))-(COUNTIFS('Estruturante Móvel'!$M:$M,$B120,'Estruturante Móvel'!$AM:$AM,GF$4,'Estruturante Móvel'!$AQ:$AQ,"REPARO FO"))</f>
        <v>0</v>
      </c>
      <c r="GG120" s="140">
        <f>(COUNTIFS('Estruturante Móvel'!$M:$M,$B120,'Estruturante Móvel'!$C:$C,"&lt;&gt;PREVISTO",'Estruturante Móvel'!$G:$G,GF$4))</f>
        <v>0</v>
      </c>
      <c r="GH120" s="139">
        <f>(COUNTIFS('Estruturante Móvel'!$M:$M,$B120,'Estruturante Móvel'!$AM:$AM,GH$4))-(COUNTIFS('Estruturante Móvel'!$M:$M,$B120,'Estruturante Móvel'!$AM:$AM,GH$4,'Estruturante Móvel'!$AQ:$AQ,"REPARO FO"))</f>
        <v>0</v>
      </c>
      <c r="GI120" s="140">
        <f>(COUNTIFS('Estruturante Móvel'!$M:$M,$B120,'Estruturante Móvel'!$C:$C,"&lt;&gt;PREVISTO",'Estruturante Móvel'!$G:$G,GH$4))</f>
        <v>0</v>
      </c>
      <c r="GJ120" s="139">
        <f>(COUNTIFS('Estruturante Móvel'!$M:$M,$B120,'Estruturante Móvel'!$AM:$AM,GJ$4))-(COUNTIFS('Estruturante Móvel'!$M:$M,$B120,'Estruturante Móvel'!$AM:$AM,GJ$4,'Estruturante Móvel'!$AQ:$AQ,"REPARO FO"))</f>
        <v>0</v>
      </c>
      <c r="GK120" s="140">
        <f>(COUNTIFS('Estruturante Móvel'!$M:$M,$B120,'Estruturante Móvel'!$C:$C,"&lt;&gt;PREVISTO",'Estruturante Móvel'!$G:$G,GJ$4))</f>
        <v>0</v>
      </c>
      <c r="GL120" s="139">
        <f>(COUNTIFS('Estruturante Móvel'!$M:$M,$B120,'Estruturante Móvel'!$AM:$AM,GL$4))-(COUNTIFS('Estruturante Móvel'!$M:$M,$B120,'Estruturante Móvel'!$AM:$AM,GL$4,'Estruturante Móvel'!$AQ:$AQ,"REPARO FO"))</f>
        <v>0</v>
      </c>
      <c r="GM120" s="140">
        <f>(COUNTIFS('Estruturante Móvel'!$M:$M,$B120,'Estruturante Móvel'!$C:$C,"&lt;&gt;PREVISTO",'Estruturante Móvel'!$G:$G,GL$4))</f>
        <v>0</v>
      </c>
      <c r="GN120" s="139">
        <f>(COUNTIFS('Estruturante Móvel'!$M:$M,$B120,'Estruturante Móvel'!$AM:$AM,GN$4))-(COUNTIFS('Estruturante Móvel'!$M:$M,$B120,'Estruturante Móvel'!$AM:$AM,GN$4,'Estruturante Móvel'!$AQ:$AQ,"REPARO FO"))</f>
        <v>0</v>
      </c>
      <c r="GO120" s="140">
        <f>(COUNTIFS('Estruturante Móvel'!$M:$M,$B120,'Estruturante Móvel'!$C:$C,"&lt;&gt;PREVISTO",'Estruturante Móvel'!$G:$G,GN$4))</f>
        <v>0</v>
      </c>
      <c r="GP120" s="139">
        <f>(COUNTIFS('Estruturante Móvel'!$M:$M,$B120,'Estruturante Móvel'!$AM:$AM,GP$4))-(COUNTIFS('Estruturante Móvel'!$M:$M,$B120,'Estruturante Móvel'!$AM:$AM,GP$4,'Estruturante Móvel'!$AQ:$AQ,"REPARO FO"))</f>
        <v>0</v>
      </c>
      <c r="GQ120" s="140">
        <f>(COUNTIFS('Estruturante Móvel'!$M:$M,$B120,'Estruturante Móvel'!$C:$C,"&lt;&gt;PREVISTO",'Estruturante Móvel'!$G:$G,GP$4))</f>
        <v>0</v>
      </c>
      <c r="GR120" s="139">
        <f>(COUNTIFS('Estruturante Móvel'!$M:$M,$B120,'Estruturante Móvel'!$AM:$AM,GR$4))-(COUNTIFS('Estruturante Móvel'!$M:$M,$B120,'Estruturante Móvel'!$AM:$AM,GR$4,'Estruturante Móvel'!$AQ:$AQ,"REPARO FO"))</f>
        <v>0</v>
      </c>
      <c r="GS120" s="140">
        <f>(COUNTIFS('Estruturante Móvel'!$M:$M,$B120,'Estruturante Móvel'!$C:$C,"&lt;&gt;PREVISTO",'Estruturante Móvel'!$G:$G,GR$4))</f>
        <v>0</v>
      </c>
      <c r="GT120" s="139">
        <f>(COUNTIFS('Estruturante Móvel'!$M:$M,$B120,'Estruturante Móvel'!$AM:$AM,GT$4))-(COUNTIFS('Estruturante Móvel'!$M:$M,$B120,'Estruturante Móvel'!$AM:$AM,GT$4,'Estruturante Móvel'!$AQ:$AQ,"REPARO FO"))</f>
        <v>0</v>
      </c>
      <c r="GU120" s="140">
        <f>(COUNTIFS('Estruturante Móvel'!$M:$M,$B120,'Estruturante Móvel'!$C:$C,"&lt;&gt;PREVISTO",'Estruturante Móvel'!$G:$G,GT$4))</f>
        <v>0</v>
      </c>
      <c r="GV120" s="139">
        <f>(COUNTIFS('Estruturante Móvel'!$M:$M,$B120,'Estruturante Móvel'!$AM:$AM,GV$4))-(COUNTIFS('Estruturante Móvel'!$M:$M,$B120,'Estruturante Móvel'!$AM:$AM,GV$4,'Estruturante Móvel'!$AQ:$AQ,"REPARO FO"))</f>
        <v>0</v>
      </c>
      <c r="GW120" s="140">
        <f>(COUNTIFS('Estruturante Móvel'!$M:$M,$B120,'Estruturante Móvel'!$C:$C,"&lt;&gt;PREVISTO",'Estruturante Móvel'!$G:$G,GV$4))</f>
        <v>0</v>
      </c>
      <c r="GX120" s="139">
        <f>(COUNTIFS('Estruturante Móvel'!$M:$M,$B120,'Estruturante Móvel'!$AM:$AM,GX$4))-(COUNTIFS('Estruturante Móvel'!$M:$M,$B120,'Estruturante Móvel'!$AM:$AM,GX$4,'Estruturante Móvel'!$AQ:$AQ,"REPARO FO"))</f>
        <v>0</v>
      </c>
      <c r="GY120" s="140">
        <f>(COUNTIFS('Estruturante Móvel'!$M:$M,$B120,'Estruturante Móvel'!$C:$C,"&lt;&gt;PREVISTO",'Estruturante Móvel'!$G:$G,GX$4))</f>
        <v>0</v>
      </c>
      <c r="GZ120" s="139">
        <f>(COUNTIFS('Estruturante Móvel'!$M:$M,$B120,'Estruturante Móvel'!$AM:$AM,GZ$4))-(COUNTIFS('Estruturante Móvel'!$M:$M,$B120,'Estruturante Móvel'!$AM:$AM,GZ$4,'Estruturante Móvel'!$AQ:$AQ,"REPARO FO"))</f>
        <v>0</v>
      </c>
      <c r="HA120" s="140">
        <f>(COUNTIFS('Estruturante Móvel'!$M:$M,$B120,'Estruturante Móvel'!$C:$C,"&lt;&gt;PREVISTO",'Estruturante Móvel'!$G:$G,GZ$4))</f>
        <v>0</v>
      </c>
      <c r="HB120" s="139">
        <f>(COUNTIFS('Estruturante Móvel'!$M:$M,$B120,'Estruturante Móvel'!$AM:$AM,HB$4))-(COUNTIFS('Estruturante Móvel'!$M:$M,$B120,'Estruturante Móvel'!$AM:$AM,HB$4,'Estruturante Móvel'!$AQ:$AQ,"REPARO FO"))</f>
        <v>0</v>
      </c>
      <c r="HC120" s="140">
        <f>(COUNTIFS('Estruturante Móvel'!$M:$M,$B120,'Estruturante Móvel'!$C:$C,"&lt;&gt;PREVISTO",'Estruturante Móvel'!$G:$G,HB$4))</f>
        <v>0</v>
      </c>
      <c r="HD120" s="139">
        <f>(COUNTIFS('Estruturante Móvel'!$M:$M,$B120,'Estruturante Móvel'!$AM:$AM,HD$4))-(COUNTIFS('Estruturante Móvel'!$M:$M,$B120,'Estruturante Móvel'!$AM:$AM,HD$4,'Estruturante Móvel'!$AQ:$AQ,"REPARO FO"))</f>
        <v>0</v>
      </c>
      <c r="HE120" s="140">
        <f>(COUNTIFS('Estruturante Móvel'!$M:$M,$B120,'Estruturante Móvel'!$C:$C,"&lt;&gt;PREVISTO",'Estruturante Móvel'!$G:$G,HD$4))</f>
        <v>0</v>
      </c>
      <c r="HF120" s="139">
        <f>(COUNTIFS('Estruturante Móvel'!$M:$M,$B120,'Estruturante Móvel'!$AM:$AM,HF$4))-(COUNTIFS('Estruturante Móvel'!$M:$M,$B120,'Estruturante Móvel'!$AM:$AM,HF$4,'Estruturante Móvel'!$AQ:$AQ,"REPARO FO"))</f>
        <v>0</v>
      </c>
      <c r="HG120" s="140">
        <f>(COUNTIFS('Estruturante Móvel'!$M:$M,$B120,'Estruturante Móvel'!$C:$C,"&lt;&gt;PREVISTO",'Estruturante Móvel'!$G:$G,HF$4))</f>
        <v>0</v>
      </c>
      <c r="HH120" s="139">
        <f>(COUNTIFS('Estruturante Móvel'!$M:$M,$B120,'Estruturante Móvel'!$AM:$AM,HH$4))-(COUNTIFS('Estruturante Móvel'!$M:$M,$B120,'Estruturante Móvel'!$AM:$AM,HH$4,'Estruturante Móvel'!$AQ:$AQ,"REPARO FO"))</f>
        <v>0</v>
      </c>
      <c r="HI120" s="140">
        <f>(COUNTIFS('Estruturante Móvel'!$M:$M,$B120,'Estruturante Móvel'!$C:$C,"&lt;&gt;PREVISTO",'Estruturante Móvel'!$G:$G,HH$4))</f>
        <v>0</v>
      </c>
      <c r="HJ120" s="139">
        <f>(COUNTIFS('Estruturante Móvel'!$M:$M,$B120,'Estruturante Móvel'!$AM:$AM,HJ$4))-(COUNTIFS('Estruturante Móvel'!$M:$M,$B120,'Estruturante Móvel'!$AM:$AM,HJ$4,'Estruturante Móvel'!$AQ:$AQ,"REPARO FO"))</f>
        <v>0</v>
      </c>
      <c r="HK120" s="140">
        <f>(COUNTIFS('Estruturante Móvel'!$M:$M,$B120,'Estruturante Móvel'!$C:$C,"&lt;&gt;PREVISTO",'Estruturante Móvel'!$G:$G,HJ$4))</f>
        <v>0</v>
      </c>
      <c r="HL120" s="139">
        <f>(COUNTIFS('Estruturante Móvel'!$M:$M,$B120,'Estruturante Móvel'!$AM:$AM,HL$4))-(COUNTIFS('Estruturante Móvel'!$M:$M,$B120,'Estruturante Móvel'!$AM:$AM,HL$4,'Estruturante Móvel'!$AQ:$AQ,"REPARO FO"))</f>
        <v>0</v>
      </c>
      <c r="HM120" s="140">
        <f>(COUNTIFS('Estruturante Móvel'!$M:$M,$B120,'Estruturante Móvel'!$C:$C,"&lt;&gt;PREVISTO",'Estruturante Móvel'!$G:$G,HL$4))</f>
        <v>0</v>
      </c>
      <c r="HN120" s="139">
        <f>(COUNTIFS('Estruturante Móvel'!$M:$M,$B120,'Estruturante Móvel'!$AM:$AM,HN$4))-(COUNTIFS('Estruturante Móvel'!$M:$M,$B120,'Estruturante Móvel'!$AM:$AM,HN$4,'Estruturante Móvel'!$AQ:$AQ,"REPARO FO"))</f>
        <v>0</v>
      </c>
      <c r="HO120" s="140">
        <f>(COUNTIFS('Estruturante Móvel'!$M:$M,$B120,'Estruturante Móvel'!$C:$C,"&lt;&gt;PREVISTO",'Estruturante Móvel'!$G:$G,HN$4))</f>
        <v>0</v>
      </c>
      <c r="HP120" s="139">
        <f>(COUNTIFS('Estruturante Móvel'!$M:$M,$B120,'Estruturante Móvel'!$AM:$AM,HP$4))-(COUNTIFS('Estruturante Móvel'!$M:$M,$B120,'Estruturante Móvel'!$AM:$AM,HP$4,'Estruturante Móvel'!$AQ:$AQ,"REPARO FO"))</f>
        <v>0</v>
      </c>
      <c r="HQ120" s="140">
        <f>(COUNTIFS('Estruturante Móvel'!$M:$M,$B120,'Estruturante Móvel'!$C:$C,"&lt;&gt;PREVISTO",'Estruturante Móvel'!$G:$G,HP$4))</f>
        <v>0</v>
      </c>
      <c r="HR120" s="139">
        <f>(COUNTIFS('Estruturante Móvel'!$M:$M,$B120,'Estruturante Móvel'!$AM:$AM,HR$4))-(COUNTIFS('Estruturante Móvel'!$M:$M,$B120,'Estruturante Móvel'!$AM:$AM,HR$4,'Estruturante Móvel'!$AQ:$AQ,"REPARO FO"))</f>
        <v>0</v>
      </c>
      <c r="HS120" s="140">
        <f>(COUNTIFS('Estruturante Móvel'!$M:$M,$B120,'Estruturante Móvel'!$C:$C,"&lt;&gt;PREVISTO",'Estruturante Móvel'!$G:$G,HR$4))</f>
        <v>0</v>
      </c>
      <c r="HT120" s="139">
        <f>(COUNTIFS('Estruturante Móvel'!$M:$M,$B120,'Estruturante Móvel'!$AM:$AM,HT$4))-(COUNTIFS('Estruturante Móvel'!$M:$M,$B120,'Estruturante Móvel'!$AM:$AM,HT$4,'Estruturante Móvel'!$AQ:$AQ,"REPARO FO"))</f>
        <v>0</v>
      </c>
      <c r="HU120" s="140">
        <f>(COUNTIFS('Estruturante Móvel'!$M:$M,$B120,'Estruturante Móvel'!$C:$C,"&lt;&gt;PREVISTO",'Estruturante Móvel'!$G:$G,HT$4))</f>
        <v>0</v>
      </c>
      <c r="HV120" s="139">
        <f>(COUNTIFS('Estruturante Móvel'!$M:$M,$B120,'Estruturante Móvel'!$AM:$AM,HV$4))-(COUNTIFS('Estruturante Móvel'!$M:$M,$B120,'Estruturante Móvel'!$AM:$AM,HV$4,'Estruturante Móvel'!$AQ:$AQ,"REPARO FO"))</f>
        <v>0</v>
      </c>
      <c r="HW120" s="140">
        <f>(COUNTIFS('Estruturante Móvel'!$M:$M,$B120,'Estruturante Móvel'!$C:$C,"&lt;&gt;PREVISTO",'Estruturante Móvel'!$G:$G,HV$4))</f>
        <v>0</v>
      </c>
      <c r="HX120" s="139">
        <f>(COUNTIFS('Estruturante Móvel'!$M:$M,$B120,'Estruturante Móvel'!$AM:$AM,HX$4))-(COUNTIFS('Estruturante Móvel'!$M:$M,$B120,'Estruturante Móvel'!$AM:$AM,HX$4,'Estruturante Móvel'!$AQ:$AQ,"REPARO FO"))</f>
        <v>0</v>
      </c>
      <c r="HY120" s="140">
        <f>(COUNTIFS('Estruturante Móvel'!$M:$M,$B120,'Estruturante Móvel'!$C:$C,"&lt;&gt;PREVISTO",'Estruturante Móvel'!$G:$G,HX$4))</f>
        <v>0</v>
      </c>
      <c r="HZ120" s="139">
        <f>(COUNTIFS('Estruturante Móvel'!$M:$M,$B120,'Estruturante Móvel'!$AM:$AM,HZ$4))-(COUNTIFS('Estruturante Móvel'!$M:$M,$B120,'Estruturante Móvel'!$AM:$AM,HZ$4,'Estruturante Móvel'!$AQ:$AQ,"REPARO FO"))</f>
        <v>0</v>
      </c>
      <c r="IA120" s="140">
        <f>(COUNTIFS('Estruturante Móvel'!$M:$M,$B120,'Estruturante Móvel'!$C:$C,"&lt;&gt;PREVISTO",'Estruturante Móvel'!$G:$G,HZ$4))</f>
        <v>0</v>
      </c>
      <c r="IB120" s="139">
        <f>(COUNTIFS('Estruturante Móvel'!$M:$M,$B120,'Estruturante Móvel'!$AM:$AM,IB$4))-(COUNTIFS('Estruturante Móvel'!$M:$M,$B120,'Estruturante Móvel'!$AM:$AM,IB$4,'Estruturante Móvel'!$AQ:$AQ,"REPARO FO"))</f>
        <v>0</v>
      </c>
      <c r="IC120" s="140">
        <f>(COUNTIFS('Estruturante Móvel'!$M:$M,$B120,'Estruturante Móvel'!$C:$C,"&lt;&gt;PREVISTO",'Estruturante Móvel'!$G:$G,IB$4))</f>
        <v>0</v>
      </c>
      <c r="ID120" s="139">
        <f>(COUNTIFS('Estruturante Móvel'!$M:$M,$B120,'Estruturante Móvel'!$AM:$AM,ID$4))-(COUNTIFS('Estruturante Móvel'!$M:$M,$B120,'Estruturante Móvel'!$AM:$AM,ID$4,'Estruturante Móvel'!$AQ:$AQ,"REPARO FO"))</f>
        <v>0</v>
      </c>
      <c r="IE120" s="140">
        <f>(COUNTIFS('Estruturante Móvel'!$M:$M,$B120,'Estruturante Móvel'!$C:$C,"&lt;&gt;PREVISTO",'Estruturante Móvel'!$G:$G,ID$4))</f>
        <v>0</v>
      </c>
      <c r="IF120" s="139">
        <f>(COUNTIFS('Estruturante Móvel'!$M:$M,$B120,'Estruturante Móvel'!$AM:$AM,IF$4))-(COUNTIFS('Estruturante Móvel'!$M:$M,$B120,'Estruturante Móvel'!$AM:$AM,IF$4,'Estruturante Móvel'!$AQ:$AQ,"REPARO FO"))</f>
        <v>0</v>
      </c>
      <c r="IG120" s="140">
        <f>(COUNTIFS('Estruturante Móvel'!$M:$M,$B120,'Estruturante Móvel'!$C:$C,"&lt;&gt;PREVISTO",'Estruturante Móvel'!$G:$G,IF$4))</f>
        <v>0</v>
      </c>
      <c r="IH120" s="139">
        <f>(COUNTIFS('Estruturante Móvel'!$M:$M,$B120,'Estruturante Móvel'!$AM:$AM,IH$4))-(COUNTIFS('Estruturante Móvel'!$M:$M,$B120,'Estruturante Móvel'!$AM:$AM,IH$4,'Estruturante Móvel'!$AQ:$AQ,"REPARO FO"))</f>
        <v>0</v>
      </c>
      <c r="II120" s="140">
        <f>(COUNTIFS('Estruturante Móvel'!$M:$M,$B120,'Estruturante Móvel'!$C:$C,"&lt;&gt;PREVISTO",'Estruturante Móvel'!$G:$G,IH$4))</f>
        <v>0</v>
      </c>
      <c r="IJ120" s="139">
        <f>(COUNTIFS('Estruturante Móvel'!$M:$M,$B120,'Estruturante Móvel'!$AM:$AM,IJ$4))-(COUNTIFS('Estruturante Móvel'!$M:$M,$B120,'Estruturante Móvel'!$AM:$AM,IJ$4,'Estruturante Móvel'!$AQ:$AQ,"REPARO FO"))</f>
        <v>0</v>
      </c>
      <c r="IK120" s="140">
        <f>(COUNTIFS('Estruturante Móvel'!$M:$M,$B120,'Estruturante Móvel'!$C:$C,"&lt;&gt;PREVISTO",'Estruturante Móvel'!$G:$G,IJ$4))</f>
        <v>0</v>
      </c>
      <c r="IL120" s="139">
        <f>(COUNTIFS('Estruturante Móvel'!$M:$M,$B120,'Estruturante Móvel'!$AM:$AM,IL$4))-(COUNTIFS('Estruturante Móvel'!$M:$M,$B120,'Estruturante Móvel'!$AM:$AM,IL$4,'Estruturante Móvel'!$AQ:$AQ,"REPARO FO"))</f>
        <v>0</v>
      </c>
      <c r="IM120" s="140">
        <f>(COUNTIFS('Estruturante Móvel'!$M:$M,$B120,'Estruturante Móvel'!$C:$C,"&lt;&gt;PREVISTO",'Estruturante Móvel'!$G:$G,IL$4))</f>
        <v>0</v>
      </c>
      <c r="IN120" s="139">
        <f>(COUNTIFS('Estruturante Móvel'!$M:$M,$B120,'Estruturante Móvel'!$AM:$AM,IN$4))-(COUNTIFS('Estruturante Móvel'!$M:$M,$B120,'Estruturante Móvel'!$AM:$AM,IN$4,'Estruturante Móvel'!$AQ:$AQ,"REPARO FO"))</f>
        <v>0</v>
      </c>
      <c r="IO120" s="140">
        <f>(COUNTIFS('Estruturante Móvel'!$M:$M,$B120,'Estruturante Móvel'!$C:$C,"&lt;&gt;PREVISTO",'Estruturante Móvel'!$G:$G,IN$4))</f>
        <v>0</v>
      </c>
      <c r="IP120" s="139">
        <f>(COUNTIFS('Estruturante Móvel'!$M:$M,$B120,'Estruturante Móvel'!$AM:$AM,IP$4))-(COUNTIFS('Estruturante Móvel'!$M:$M,$B120,'Estruturante Móvel'!$AM:$AM,IP$4,'Estruturante Móvel'!$AQ:$AQ,"REPARO FO"))</f>
        <v>0</v>
      </c>
      <c r="IQ120" s="140">
        <f>(COUNTIFS('Estruturante Móvel'!$M:$M,$B120,'Estruturante Móvel'!$C:$C,"&lt;&gt;PREVISTO",'Estruturante Móvel'!$G:$G,IP$4))</f>
        <v>0</v>
      </c>
      <c r="IR120" s="139">
        <f>(COUNTIFS('Estruturante Móvel'!$M:$M,$B120,'Estruturante Móvel'!$AM:$AM,IR$4))-(COUNTIFS('Estruturante Móvel'!$M:$M,$B120,'Estruturante Móvel'!$AM:$AM,IR$4,'Estruturante Móvel'!$AQ:$AQ,"REPARO FO"))</f>
        <v>0</v>
      </c>
      <c r="IS120" s="140">
        <f>(COUNTIFS('Estruturante Móvel'!$M:$M,$B120,'Estruturante Móvel'!$C:$C,"&lt;&gt;PREVISTO",'Estruturante Móvel'!$G:$G,IR$4))</f>
        <v>0</v>
      </c>
      <c r="IT120" s="139">
        <f>(COUNTIFS('Estruturante Móvel'!$M:$M,$B120,'Estruturante Móvel'!$AM:$AM,IT$4))-(COUNTIFS('Estruturante Móvel'!$M:$M,$B120,'Estruturante Móvel'!$AM:$AM,IT$4,'Estruturante Móvel'!$AQ:$AQ,"REPARO FO"))</f>
        <v>0</v>
      </c>
      <c r="IU120" s="140">
        <f>(COUNTIFS('Estruturante Móvel'!$M:$M,$B120,'Estruturante Móvel'!$C:$C,"&lt;&gt;PREVISTO",'Estruturante Móvel'!$G:$G,IT$4))</f>
        <v>0</v>
      </c>
      <c r="IV120" s="139">
        <f>(COUNTIFS('Estruturante Móvel'!$M:$M,$B120,'Estruturante Móvel'!$AM:$AM,IV$4))-(COUNTIFS('Estruturante Móvel'!$M:$M,$B120,'Estruturante Móvel'!$AM:$AM,IV$4,'Estruturante Móvel'!$AQ:$AQ,"REPARO FO"))</f>
        <v>0</v>
      </c>
      <c r="IW120" s="140">
        <f>(COUNTIFS('Estruturante Móvel'!$M:$M,$B120,'Estruturante Móvel'!$C:$C,"&lt;&gt;PREVISTO",'Estruturante Móvel'!$G:$G,IV$4))</f>
        <v>0</v>
      </c>
      <c r="IX120" s="139">
        <f>(COUNTIFS('Estruturante Móvel'!$M:$M,$B120,'Estruturante Móvel'!$AM:$AM,IX$4))-(COUNTIFS('Estruturante Móvel'!$M:$M,$B120,'Estruturante Móvel'!$AM:$AM,IX$4,'Estruturante Móvel'!$AQ:$AQ,"REPARO FO"))</f>
        <v>0</v>
      </c>
      <c r="IY120" s="140">
        <f>(COUNTIFS('Estruturante Móvel'!$M:$M,$B120,'Estruturante Móvel'!$C:$C,"&lt;&gt;PREVISTO",'Estruturante Móvel'!$G:$G,IX$4))</f>
        <v>0</v>
      </c>
      <c r="IZ120" s="139">
        <f>(COUNTIFS('Estruturante Móvel'!$M:$M,$B120,'Estruturante Móvel'!$AM:$AM,IZ$4))-(COUNTIFS('Estruturante Móvel'!$M:$M,$B120,'Estruturante Móvel'!$AM:$AM,IZ$4,'Estruturante Móvel'!$AQ:$AQ,"REPARO FO"))</f>
        <v>0</v>
      </c>
      <c r="JA120" s="140">
        <f>(COUNTIFS('Estruturante Móvel'!$M:$M,$B120,'Estruturante Móvel'!$C:$C,"&lt;&gt;PREVISTO",'Estruturante Móvel'!$G:$G,IZ$4))</f>
        <v>0</v>
      </c>
      <c r="JB120" s="139">
        <f>(COUNTIFS('Estruturante Móvel'!$M:$M,$B120,'Estruturante Móvel'!$AM:$AM,JB$4))-(COUNTIFS('Estruturante Móvel'!$M:$M,$B120,'Estruturante Móvel'!$AM:$AM,JB$4,'Estruturante Móvel'!$AQ:$AQ,"REPARO FO"))</f>
        <v>0</v>
      </c>
      <c r="JC120" s="140">
        <f>(COUNTIFS('Estruturante Móvel'!$M:$M,$B120,'Estruturante Móvel'!$C:$C,"&lt;&gt;PREVISTO",'Estruturante Móvel'!$G:$G,JB$4))</f>
        <v>0</v>
      </c>
      <c r="JD120" s="139">
        <f>(COUNTIFS('Estruturante Móvel'!$M:$M,$B120,'Estruturante Móvel'!$AM:$AM,JD$4))-(COUNTIFS('Estruturante Móvel'!$M:$M,$B120,'Estruturante Móvel'!$AM:$AM,JD$4,'Estruturante Móvel'!$AQ:$AQ,"REPARO FO"))</f>
        <v>0</v>
      </c>
      <c r="JE120" s="140">
        <f>(COUNTIFS('Estruturante Móvel'!$M:$M,$B120,'Estruturante Móvel'!$C:$C,"&lt;&gt;PREVISTO",'Estruturante Móvel'!$G:$G,JD$4))</f>
        <v>0</v>
      </c>
      <c r="JF120" s="139">
        <f>(COUNTIFS('Estruturante Móvel'!$M:$M,$B120,'Estruturante Móvel'!$AM:$AM,JF$4))-(COUNTIFS('Estruturante Móvel'!$M:$M,$B120,'Estruturante Móvel'!$AM:$AM,JF$4,'Estruturante Móvel'!$AQ:$AQ,"REPARO FO"))</f>
        <v>0</v>
      </c>
      <c r="JG120" s="140">
        <f>(COUNTIFS('Estruturante Móvel'!$M:$M,$B120,'Estruturante Móvel'!$C:$C,"&lt;&gt;PREVISTO",'Estruturante Móvel'!$G:$G,JF$4))</f>
        <v>0</v>
      </c>
      <c r="JH120" s="139">
        <f>(COUNTIFS('Estruturante Móvel'!$M:$M,$B120,'Estruturante Móvel'!$AM:$AM,JH$4))-(COUNTIFS('Estruturante Móvel'!$M:$M,$B120,'Estruturante Móvel'!$AM:$AM,JH$4,'Estruturante Móvel'!$AQ:$AQ,"REPARO FO"))</f>
        <v>0</v>
      </c>
      <c r="JI120" s="140">
        <f>(COUNTIFS('Estruturante Móvel'!$M:$M,$B120,'Estruturante Móvel'!$C:$C,"&lt;&gt;PREVISTO",'Estruturante Móvel'!$G:$G,JH$4))</f>
        <v>0</v>
      </c>
      <c r="JJ120" s="139">
        <f>(COUNTIFS('Estruturante Móvel'!$M:$M,$B120,'Estruturante Móvel'!$AM:$AM,JJ$4))-(COUNTIFS('Estruturante Móvel'!$M:$M,$B120,'Estruturante Móvel'!$AM:$AM,JJ$4,'Estruturante Móvel'!$AQ:$AQ,"REPARO FO"))</f>
        <v>0</v>
      </c>
      <c r="JK120" s="140">
        <f>(COUNTIFS('Estruturante Móvel'!$M:$M,$B120,'Estruturante Móvel'!$C:$C,"&lt;&gt;PREVISTO",'Estruturante Móvel'!$G:$G,JJ$4))</f>
        <v>0</v>
      </c>
      <c r="JL120" s="139">
        <f>(COUNTIFS('Estruturante Móvel'!$M:$M,$B120,'Estruturante Móvel'!$AM:$AM,JL$4))-(COUNTIFS('Estruturante Móvel'!$M:$M,$B120,'Estruturante Móvel'!$AM:$AM,JL$4,'Estruturante Móvel'!$AQ:$AQ,"REPARO FO"))</f>
        <v>0</v>
      </c>
      <c r="JM120" s="140">
        <f>(COUNTIFS('Estruturante Móvel'!$M:$M,$B120,'Estruturante Móvel'!$C:$C,"&lt;&gt;PREVISTO",'Estruturante Móvel'!$G:$G,JL$4))</f>
        <v>0</v>
      </c>
      <c r="JN120" s="139">
        <f>(COUNTIFS('Estruturante Móvel'!$M:$M,$B120,'Estruturante Móvel'!$AM:$AM,JN$4))-(COUNTIFS('Estruturante Móvel'!$M:$M,$B120,'Estruturante Móvel'!$AM:$AM,JN$4,'Estruturante Móvel'!$AQ:$AQ,"REPARO FO"))</f>
        <v>0</v>
      </c>
      <c r="JO120" s="140">
        <f>(COUNTIFS('Estruturante Móvel'!$M:$M,$B120,'Estruturante Móvel'!$C:$C,"&lt;&gt;PREVISTO",'Estruturante Móvel'!$G:$G,JN$4))</f>
        <v>0</v>
      </c>
      <c r="JP120" s="139">
        <f>(COUNTIFS('Estruturante Móvel'!$M:$M,$B120,'Estruturante Móvel'!$AM:$AM,JP$4))-(COUNTIFS('Estruturante Móvel'!$M:$M,$B120,'Estruturante Móvel'!$AM:$AM,JP$4,'Estruturante Móvel'!$AQ:$AQ,"REPARO FO"))</f>
        <v>0</v>
      </c>
      <c r="JQ120" s="140">
        <f>(COUNTIFS('Estruturante Móvel'!$M:$M,$B120,'Estruturante Móvel'!$C:$C,"&lt;&gt;PREVISTO",'Estruturante Móvel'!$G:$G,JP$4))</f>
        <v>0</v>
      </c>
      <c r="JR120" s="139">
        <f>(COUNTIFS('Estruturante Móvel'!$M:$M,$B120,'Estruturante Móvel'!$AM:$AM,JR$4))-(COUNTIFS('Estruturante Móvel'!$M:$M,$B120,'Estruturante Móvel'!$AM:$AM,JR$4,'Estruturante Móvel'!$AQ:$AQ,"REPARO FO"))</f>
        <v>0</v>
      </c>
      <c r="JS120" s="140">
        <f>(COUNTIFS('Estruturante Móvel'!$M:$M,$B120,'Estruturante Móvel'!$C:$C,"&lt;&gt;PREVISTO",'Estruturante Móvel'!$G:$G,JR$4))</f>
        <v>0</v>
      </c>
      <c r="JT120" s="139">
        <f>(COUNTIFS('Estruturante Móvel'!$M:$M,$B120,'Estruturante Móvel'!$AM:$AM,JT$4))-(COUNTIFS('Estruturante Móvel'!$M:$M,$B120,'Estruturante Móvel'!$AM:$AM,JT$4,'Estruturante Móvel'!$AQ:$AQ,"REPARO FO"))</f>
        <v>0</v>
      </c>
      <c r="JU120" s="140">
        <f>(COUNTIFS('Estruturante Móvel'!$M:$M,$B120,'Estruturante Móvel'!$C:$C,"&lt;&gt;PREVISTO",'Estruturante Móvel'!$G:$G,JT$4))</f>
        <v>0</v>
      </c>
      <c r="JV120" s="139">
        <f>(COUNTIFS('Estruturante Móvel'!$M:$M,$B120,'Estruturante Móvel'!$AM:$AM,JV$4))-(COUNTIFS('Estruturante Móvel'!$M:$M,$B120,'Estruturante Móvel'!$AM:$AM,JV$4,'Estruturante Móvel'!$AQ:$AQ,"REPARO FO"))</f>
        <v>0</v>
      </c>
      <c r="JW120" s="140">
        <f>(COUNTIFS('Estruturante Móvel'!$M:$M,$B120,'Estruturante Móvel'!$C:$C,"&lt;&gt;PREVISTO",'Estruturante Móvel'!$G:$G,JV$4))</f>
        <v>0</v>
      </c>
      <c r="JX120" s="139">
        <f>(COUNTIFS('Estruturante Móvel'!$M:$M,$B120,'Estruturante Móvel'!$AM:$AM,JX$4))-(COUNTIFS('Estruturante Móvel'!$M:$M,$B120,'Estruturante Móvel'!$AM:$AM,JX$4,'Estruturante Móvel'!$AQ:$AQ,"REPARO FO"))</f>
        <v>0</v>
      </c>
      <c r="JY120" s="140">
        <f>(COUNTIFS('Estruturante Móvel'!$M:$M,$B120,'Estruturante Móvel'!$C:$C,"&lt;&gt;PREVISTO",'Estruturante Móvel'!$G:$G,JX$4))</f>
        <v>0</v>
      </c>
      <c r="JZ120" s="139">
        <f>(COUNTIFS('Estruturante Móvel'!$M:$M,$B120,'Estruturante Móvel'!$AM:$AM,JZ$4))-(COUNTIFS('Estruturante Móvel'!$M:$M,$B120,'Estruturante Móvel'!$AM:$AM,JZ$4,'Estruturante Móvel'!$AQ:$AQ,"REPARO FO"))</f>
        <v>0</v>
      </c>
      <c r="KA120" s="140">
        <f>(COUNTIFS('Estruturante Móvel'!$M:$M,$B120,'Estruturante Móvel'!$C:$C,"&lt;&gt;PREVISTO",'Estruturante Móvel'!$G:$G,JZ$4))</f>
        <v>0</v>
      </c>
      <c r="KB120" s="139">
        <f>(COUNTIFS('Estruturante Móvel'!$M:$M,$B120,'Estruturante Móvel'!$AM:$AM,KB$4))-(COUNTIFS('Estruturante Móvel'!$M:$M,$B120,'Estruturante Móvel'!$AM:$AM,KB$4,'Estruturante Móvel'!$AQ:$AQ,"REPARO FO"))</f>
        <v>0</v>
      </c>
      <c r="KC120" s="140">
        <f>(COUNTIFS('Estruturante Móvel'!$M:$M,$B120,'Estruturante Móvel'!$C:$C,"&lt;&gt;PREVISTO",'Estruturante Móvel'!$G:$G,KB$4))</f>
        <v>0</v>
      </c>
      <c r="KD120" s="139">
        <f>(COUNTIFS('Estruturante Móvel'!$M:$M,$B120,'Estruturante Móvel'!$AM:$AM,KD$4))-(COUNTIFS('Estruturante Móvel'!$M:$M,$B120,'Estruturante Móvel'!$AM:$AM,KD$4,'Estruturante Móvel'!$AQ:$AQ,"REPARO FO"))</f>
        <v>0</v>
      </c>
      <c r="KE120" s="140">
        <f>(COUNTIFS('Estruturante Móvel'!$M:$M,$B120,'Estruturante Móvel'!$C:$C,"&lt;&gt;PREVISTO",'Estruturante Móvel'!$G:$G,KD$4))</f>
        <v>0</v>
      </c>
      <c r="KF120" s="139">
        <f>(COUNTIFS('Estruturante Móvel'!$M:$M,$B120,'Estruturante Móvel'!$AM:$AM,KF$4))-(COUNTIFS('Estruturante Móvel'!$M:$M,$B120,'Estruturante Móvel'!$AM:$AM,KF$4,'Estruturante Móvel'!$AQ:$AQ,"REPARO FO"))</f>
        <v>0</v>
      </c>
      <c r="KG120" s="140">
        <f>(COUNTIFS('Estruturante Móvel'!$M:$M,$B120,'Estruturante Móvel'!$C:$C,"&lt;&gt;PREVISTO",'Estruturante Móvel'!$G:$G,KF$4))</f>
        <v>0</v>
      </c>
      <c r="KH120" s="139">
        <f>(COUNTIFS('Estruturante Móvel'!$M:$M,$B120,'Estruturante Móvel'!$AM:$AM,KH$4))-(COUNTIFS('Estruturante Móvel'!$M:$M,$B120,'Estruturante Móvel'!$AM:$AM,KH$4,'Estruturante Móvel'!$AQ:$AQ,"REPARO FO"))</f>
        <v>0</v>
      </c>
      <c r="KI120" s="140">
        <f>(COUNTIFS('Estruturante Móvel'!$M:$M,$B120,'Estruturante Móvel'!$C:$C,"&lt;&gt;PREVISTO",'Estruturante Móvel'!$G:$G,KH$4))</f>
        <v>0</v>
      </c>
      <c r="KJ120" s="139">
        <f>(COUNTIFS('Estruturante Móvel'!$M:$M,$B120,'Estruturante Móvel'!$AM:$AM,KJ$4))-(COUNTIFS('Estruturante Móvel'!$M:$M,$B120,'Estruturante Móvel'!$AM:$AM,KJ$4,'Estruturante Móvel'!$AQ:$AQ,"REPARO FO"))</f>
        <v>0</v>
      </c>
      <c r="KK120" s="140">
        <f>(COUNTIFS('Estruturante Móvel'!$M:$M,$B120,'Estruturante Móvel'!$C:$C,"&lt;&gt;PREVISTO",'Estruturante Móvel'!$G:$G,KJ$4))</f>
        <v>0</v>
      </c>
      <c r="KL120" s="139">
        <f>(COUNTIFS('Estruturante Móvel'!$M:$M,$B120,'Estruturante Móvel'!$AM:$AM,KL$4))-(COUNTIFS('Estruturante Móvel'!$M:$M,$B120,'Estruturante Móvel'!$AM:$AM,KL$4,'Estruturante Móvel'!$AQ:$AQ,"REPARO FO"))</f>
        <v>0</v>
      </c>
      <c r="KM120" s="140">
        <f>(COUNTIFS('Estruturante Móvel'!$M:$M,$B120,'Estruturante Móvel'!$C:$C,"&lt;&gt;PREVISTO",'Estruturante Móvel'!$G:$G,KL$4))</f>
        <v>0</v>
      </c>
      <c r="KN120" s="139">
        <f>(COUNTIFS('Estruturante Móvel'!$M:$M,$B120,'Estruturante Móvel'!$AM:$AM,KN$4))-(COUNTIFS('Estruturante Móvel'!$M:$M,$B120,'Estruturante Móvel'!$AM:$AM,KN$4,'Estruturante Móvel'!$AQ:$AQ,"REPARO FO"))</f>
        <v>0</v>
      </c>
      <c r="KO120" s="140">
        <f>(COUNTIFS('Estruturante Móvel'!$M:$M,$B120,'Estruturante Móvel'!$C:$C,"&lt;&gt;PREVISTO",'Estruturante Móvel'!$G:$G,KN$4))</f>
        <v>0</v>
      </c>
      <c r="KP120" s="139">
        <f>(COUNTIFS('Estruturante Móvel'!$M:$M,$B120,'Estruturante Móvel'!$AM:$AM,KP$4))-(COUNTIFS('Estruturante Móvel'!$M:$M,$B120,'Estruturante Móvel'!$AM:$AM,KP$4,'Estruturante Móvel'!$AQ:$AQ,"REPARO FO"))</f>
        <v>0</v>
      </c>
      <c r="KQ120" s="140">
        <f>(COUNTIFS('Estruturante Móvel'!$M:$M,$B120,'Estruturante Móvel'!$C:$C,"&lt;&gt;PREVISTO",'Estruturante Móvel'!$G:$G,KP$4))</f>
        <v>0</v>
      </c>
      <c r="KR120" s="139">
        <f>(COUNTIFS('Estruturante Móvel'!$M:$M,$B120,'Estruturante Móvel'!$AM:$AM,KR$4))-(COUNTIFS('Estruturante Móvel'!$M:$M,$B120,'Estruturante Móvel'!$AM:$AM,KR$4,'Estruturante Móvel'!$AQ:$AQ,"REPARO FO"))</f>
        <v>0</v>
      </c>
      <c r="KS120" s="140">
        <f>(COUNTIFS('Estruturante Móvel'!$M:$M,$B120,'Estruturante Móvel'!$C:$C,"&lt;&gt;PREVISTO",'Estruturante Móvel'!$G:$G,KR$4))</f>
        <v>0</v>
      </c>
      <c r="KT120" s="139">
        <f>(COUNTIFS('Estruturante Móvel'!$M:$M,$B120,'Estruturante Móvel'!$AM:$AM,KT$4))-(COUNTIFS('Estruturante Móvel'!$M:$M,$B120,'Estruturante Móvel'!$AM:$AM,KT$4,'Estruturante Móvel'!$AQ:$AQ,"REPARO FO"))</f>
        <v>0</v>
      </c>
      <c r="KU120" s="140">
        <f>(COUNTIFS('Estruturante Móvel'!$M:$M,$B120,'Estruturante Móvel'!$C:$C,"&lt;&gt;PREVISTO",'Estruturante Móvel'!$G:$G,KT$4))</f>
        <v>0</v>
      </c>
      <c r="KV120" s="139">
        <f>(COUNTIFS('Estruturante Móvel'!$M:$M,$B120,'Estruturante Móvel'!$AM:$AM,KV$4))-(COUNTIFS('Estruturante Móvel'!$M:$M,$B120,'Estruturante Móvel'!$AM:$AM,KV$4,'Estruturante Móvel'!$AQ:$AQ,"REPARO FO"))</f>
        <v>0</v>
      </c>
      <c r="KW120" s="140">
        <f>(COUNTIFS('Estruturante Móvel'!$M:$M,$B120,'Estruturante Móvel'!$C:$C,"&lt;&gt;PREVISTO",'Estruturante Móvel'!$G:$G,KV$4))</f>
        <v>0</v>
      </c>
      <c r="KX120" s="139">
        <f>(COUNTIFS('Estruturante Móvel'!$M:$M,$B120,'Estruturante Móvel'!$AM:$AM,KX$4))-(COUNTIFS('Estruturante Móvel'!$M:$M,$B120,'Estruturante Móvel'!$AM:$AM,KX$4,'Estruturante Móvel'!$AQ:$AQ,"REPARO FO"))</f>
        <v>0</v>
      </c>
      <c r="KY120" s="140">
        <f>(COUNTIFS('Estruturante Móvel'!$M:$M,$B120,'Estruturante Móvel'!$C:$C,"&lt;&gt;PREVISTO",'Estruturante Móvel'!$G:$G,KX$4))</f>
        <v>0</v>
      </c>
      <c r="KZ120" s="139">
        <f>(COUNTIFS('Estruturante Móvel'!$M:$M,$B120,'Estruturante Móvel'!$AM:$AM,KZ$4))-(COUNTIFS('Estruturante Móvel'!$M:$M,$B120,'Estruturante Móvel'!$AM:$AM,KZ$4,'Estruturante Móvel'!$AQ:$AQ,"REPARO FO"))</f>
        <v>0</v>
      </c>
      <c r="LA120" s="140">
        <f>(COUNTIFS('Estruturante Móvel'!$M:$M,$B120,'Estruturante Móvel'!$C:$C,"&lt;&gt;PREVISTO",'Estruturante Móvel'!$G:$G,KZ$4))</f>
        <v>0</v>
      </c>
      <c r="LB120" s="139">
        <f>(COUNTIFS('Estruturante Móvel'!$M:$M,$B120,'Estruturante Móvel'!$AM:$AM,LB$4))-(COUNTIFS('Estruturante Móvel'!$M:$M,$B120,'Estruturante Móvel'!$AM:$AM,LB$4,'Estruturante Móvel'!$AQ:$AQ,"REPARO FO"))</f>
        <v>0</v>
      </c>
      <c r="LC120" s="140">
        <f>(COUNTIFS('Estruturante Móvel'!$M:$M,$B120,'Estruturante Móvel'!$C:$C,"&lt;&gt;PREVISTO",'Estruturante Móvel'!$G:$G,LB$4))</f>
        <v>0</v>
      </c>
      <c r="LD120" s="139">
        <f>(COUNTIFS('Estruturante Móvel'!$M:$M,$B120,'Estruturante Móvel'!$AM:$AM,LD$4))-(COUNTIFS('Estruturante Móvel'!$M:$M,$B120,'Estruturante Móvel'!$AM:$AM,LD$4,'Estruturante Móvel'!$AQ:$AQ,"REPARO FO"))</f>
        <v>0</v>
      </c>
      <c r="LE120" s="140">
        <f>(COUNTIFS('Estruturante Móvel'!$M:$M,$B120,'Estruturante Móvel'!$C:$C,"&lt;&gt;PREVISTO",'Estruturante Móvel'!$G:$G,LD$4))</f>
        <v>0</v>
      </c>
      <c r="LF120" s="139">
        <f>(COUNTIFS('Estruturante Móvel'!$M:$M,$B120,'Estruturante Móvel'!$AM:$AM,LF$4))-(COUNTIFS('Estruturante Móvel'!$M:$M,$B120,'Estruturante Móvel'!$AM:$AM,LF$4,'Estruturante Móvel'!$AQ:$AQ,"REPARO FO"))</f>
        <v>0</v>
      </c>
      <c r="LG120" s="140">
        <f>(COUNTIFS('Estruturante Móvel'!$M:$M,$B120,'Estruturante Móvel'!$C:$C,"&lt;&gt;PREVISTO",'Estruturante Móvel'!$G:$G,LF$4))</f>
        <v>0</v>
      </c>
      <c r="LH120" s="139">
        <f>(COUNTIFS('Estruturante Móvel'!$M:$M,$B120,'Estruturante Móvel'!$AM:$AM,LH$4))-(COUNTIFS('Estruturante Móvel'!$M:$M,$B120,'Estruturante Móvel'!$AM:$AM,LH$4,'Estruturante Móvel'!$AQ:$AQ,"REPARO FO"))</f>
        <v>0</v>
      </c>
      <c r="LI120" s="140">
        <f>(COUNTIFS('Estruturante Móvel'!$M:$M,$B120,'Estruturante Móvel'!$C:$C,"&lt;&gt;PREVISTO",'Estruturante Móvel'!$G:$G,LH$4))</f>
        <v>0</v>
      </c>
      <c r="LJ120" s="139">
        <f>(COUNTIFS('Estruturante Móvel'!$M:$M,$B120,'Estruturante Móvel'!$AM:$AM,LJ$4))-(COUNTIFS('Estruturante Móvel'!$M:$M,$B120,'Estruturante Móvel'!$AM:$AM,LJ$4,'Estruturante Móvel'!$AQ:$AQ,"REPARO FO"))</f>
        <v>0</v>
      </c>
      <c r="LK120" s="140">
        <f>(COUNTIFS('Estruturante Móvel'!$M:$M,$B120,'Estruturante Móvel'!$C:$C,"&lt;&gt;PREVISTO",'Estruturante Móvel'!$G:$G,LJ$4))</f>
        <v>0</v>
      </c>
      <c r="LL120" s="139">
        <f>(COUNTIFS('Estruturante Móvel'!$M:$M,$B120,'Estruturante Móvel'!$AM:$AM,LL$4))-(COUNTIFS('Estruturante Móvel'!$M:$M,$B120,'Estruturante Móvel'!$AM:$AM,LL$4,'Estruturante Móvel'!$AQ:$AQ,"REPARO FO"))</f>
        <v>0</v>
      </c>
      <c r="LM120" s="140">
        <f>(COUNTIFS('Estruturante Móvel'!$M:$M,$B120,'Estruturante Móvel'!$C:$C,"&lt;&gt;PREVISTO",'Estruturante Móvel'!$G:$G,LL$4))</f>
        <v>0</v>
      </c>
      <c r="LN120" s="139">
        <f>(COUNTIFS('Estruturante Móvel'!$M:$M,$B120,'Estruturante Móvel'!$AM:$AM,LN$4))-(COUNTIFS('Estruturante Móvel'!$M:$M,$B120,'Estruturante Móvel'!$AM:$AM,LN$4,'Estruturante Móvel'!$AQ:$AQ,"REPARO FO"))</f>
        <v>0</v>
      </c>
      <c r="LO120" s="140">
        <f>(COUNTIFS('Estruturante Móvel'!$M:$M,$B120,'Estruturante Móvel'!$C:$C,"&lt;&gt;PREVISTO",'Estruturante Móvel'!$G:$G,LN$4))</f>
        <v>0</v>
      </c>
      <c r="LP120" s="139">
        <f>(COUNTIFS('Estruturante Móvel'!$M:$M,$B120,'Estruturante Móvel'!$AM:$AM,LP$4))-(COUNTIFS('Estruturante Móvel'!$M:$M,$B120,'Estruturante Móvel'!$AM:$AM,LP$4,'Estruturante Móvel'!$AQ:$AQ,"REPARO FO"))</f>
        <v>0</v>
      </c>
      <c r="LQ120" s="140">
        <f>(COUNTIFS('Estruturante Móvel'!$M:$M,$B120,'Estruturante Móvel'!$C:$C,"&lt;&gt;PREVISTO",'Estruturante Móvel'!$G:$G,LP$4))</f>
        <v>0</v>
      </c>
      <c r="LR120" s="139">
        <f>(COUNTIFS('Estruturante Móvel'!$M:$M,$B120,'Estruturante Móvel'!$AM:$AM,LR$4))-(COUNTIFS('Estruturante Móvel'!$M:$M,$B120,'Estruturante Móvel'!$AM:$AM,LR$4,'Estruturante Móvel'!$AQ:$AQ,"REPARO FO"))</f>
        <v>0</v>
      </c>
      <c r="LS120" s="140">
        <f>(COUNTIFS('Estruturante Móvel'!$M:$M,$B120,'Estruturante Móvel'!$C:$C,"&lt;&gt;PREVISTO",'Estruturante Móvel'!$G:$G,LR$4))</f>
        <v>0</v>
      </c>
      <c r="LT120" s="139">
        <f>(COUNTIFS('Estruturante Móvel'!$M:$M,$B120,'Estruturante Móvel'!$AM:$AM,LT$4))-(COUNTIFS('Estruturante Móvel'!$M:$M,$B120,'Estruturante Móvel'!$AM:$AM,LT$4,'Estruturante Móvel'!$AQ:$AQ,"REPARO FO"))</f>
        <v>0</v>
      </c>
      <c r="LU120" s="140">
        <f>(COUNTIFS('Estruturante Móvel'!$M:$M,$B120,'Estruturante Móvel'!$C:$C,"&lt;&gt;PREVISTO",'Estruturante Móvel'!$G:$G,LT$4))</f>
        <v>0</v>
      </c>
      <c r="LV120" s="139">
        <f>(COUNTIFS('Estruturante Móvel'!$M:$M,$B120,'Estruturante Móvel'!$AM:$AM,LV$4))-(COUNTIFS('Estruturante Móvel'!$M:$M,$B120,'Estruturante Móvel'!$AM:$AM,LV$4,'Estruturante Móvel'!$AQ:$AQ,"REPARO FO"))</f>
        <v>0</v>
      </c>
      <c r="LW120" s="140">
        <f>(COUNTIFS('Estruturante Móvel'!$M:$M,$B120,'Estruturante Móvel'!$C:$C,"&lt;&gt;PREVISTO",'Estruturante Móvel'!$G:$G,LV$4))</f>
        <v>0</v>
      </c>
      <c r="LX120" s="139">
        <f>(COUNTIFS('Estruturante Móvel'!$M:$M,$B120,'Estruturante Móvel'!$AM:$AM,LX$4))-(COUNTIFS('Estruturante Móvel'!$M:$M,$B120,'Estruturante Móvel'!$AM:$AM,LX$4,'Estruturante Móvel'!$AQ:$AQ,"REPARO FO"))</f>
        <v>0</v>
      </c>
      <c r="LY120" s="140">
        <f>(COUNTIFS('Estruturante Móvel'!$M:$M,$B120,'Estruturante Móvel'!$C:$C,"&lt;&gt;PREVISTO",'Estruturante Móvel'!$G:$G,LX$4))</f>
        <v>0</v>
      </c>
      <c r="LZ120" s="139">
        <f>(COUNTIFS('Estruturante Móvel'!$M:$M,$B120,'Estruturante Móvel'!$AM:$AM,LZ$4))-(COUNTIFS('Estruturante Móvel'!$M:$M,$B120,'Estruturante Móvel'!$AM:$AM,LZ$4,'Estruturante Móvel'!$AQ:$AQ,"REPARO FO"))</f>
        <v>0</v>
      </c>
      <c r="MA120" s="140">
        <f>(COUNTIFS('Estruturante Móvel'!$M:$M,$B120,'Estruturante Móvel'!$C:$C,"&lt;&gt;PREVISTO",'Estruturante Móvel'!$G:$G,LZ$4))</f>
        <v>0</v>
      </c>
      <c r="MB120" s="139">
        <f>(COUNTIFS('Estruturante Móvel'!$M:$M,$B120,'Estruturante Móvel'!$AM:$AM,MB$4))-(COUNTIFS('Estruturante Móvel'!$M:$M,$B120,'Estruturante Móvel'!$AM:$AM,MB$4,'Estruturante Móvel'!$AQ:$AQ,"REPARO FO"))</f>
        <v>0</v>
      </c>
      <c r="MC120" s="140">
        <f>(COUNTIFS('Estruturante Móvel'!$M:$M,$B120,'Estruturante Móvel'!$C:$C,"&lt;&gt;PREVISTO",'Estruturante Móvel'!$G:$G,MB$4))</f>
        <v>0</v>
      </c>
      <c r="MD120" s="139">
        <f>(COUNTIFS('Estruturante Móvel'!$M:$M,$B120,'Estruturante Móvel'!$AM:$AM,MD$4))-(COUNTIFS('Estruturante Móvel'!$M:$M,$B120,'Estruturante Móvel'!$AM:$AM,MD$4,'Estruturante Móvel'!$AQ:$AQ,"REPARO FO"))</f>
        <v>0</v>
      </c>
      <c r="ME120" s="140">
        <f>(COUNTIFS('Estruturante Móvel'!$M:$M,$B120,'Estruturante Móvel'!$C:$C,"&lt;&gt;PREVISTO",'Estruturante Móvel'!$G:$G,MD$4))</f>
        <v>0</v>
      </c>
      <c r="MF120" s="139">
        <f>(COUNTIFS('Estruturante Móvel'!$M:$M,$B120,'Estruturante Móvel'!$AM:$AM,MF$4))-(COUNTIFS('Estruturante Móvel'!$M:$M,$B120,'Estruturante Móvel'!$AM:$AM,MF$4,'Estruturante Móvel'!$AQ:$AQ,"REPARO FO"))</f>
        <v>0</v>
      </c>
      <c r="MG120" s="140">
        <f>(COUNTIFS('Estruturante Móvel'!$M:$M,$B120,'Estruturante Móvel'!$C:$C,"&lt;&gt;PREVISTO",'Estruturante Móvel'!$G:$G,MF$4))</f>
        <v>0</v>
      </c>
      <c r="MH120" s="139">
        <f>(COUNTIFS('Estruturante Móvel'!$M:$M,$B120,'Estruturante Móvel'!$AM:$AM,MH$4))-(COUNTIFS('Estruturante Móvel'!$M:$M,$B120,'Estruturante Móvel'!$AM:$AM,MH$4,'Estruturante Móvel'!$AQ:$AQ,"REPARO FO"))</f>
        <v>0</v>
      </c>
      <c r="MI120" s="140">
        <f>(COUNTIFS('Estruturante Móvel'!$M:$M,$B120,'Estruturante Móvel'!$C:$C,"&lt;&gt;PREVISTO",'Estruturante Móvel'!$G:$G,MH$4))</f>
        <v>0</v>
      </c>
      <c r="MJ120" s="139">
        <f>(COUNTIFS('Estruturante Móvel'!$M:$M,$B120,'Estruturante Móvel'!$AM:$AM,MJ$4))-(COUNTIFS('Estruturante Móvel'!$M:$M,$B120,'Estruturante Móvel'!$AM:$AM,MJ$4,'Estruturante Móvel'!$AQ:$AQ,"REPARO FO"))</f>
        <v>0</v>
      </c>
      <c r="MK120" s="140">
        <f>(COUNTIFS('Estruturante Móvel'!$M:$M,$B120,'Estruturante Móvel'!$C:$C,"&lt;&gt;PREVISTO",'Estruturante Móvel'!$G:$G,MJ$4))</f>
        <v>0</v>
      </c>
      <c r="ML120" s="139">
        <f>(COUNTIFS('Estruturante Móvel'!$M:$M,$B120,'Estruturante Móvel'!$AM:$AM,ML$4))-(COUNTIFS('Estruturante Móvel'!$M:$M,$B120,'Estruturante Móvel'!$AM:$AM,ML$4,'Estruturante Móvel'!$AQ:$AQ,"REPARO FO"))</f>
        <v>0</v>
      </c>
      <c r="MM120" s="140">
        <f>(COUNTIFS('Estruturante Móvel'!$M:$M,$B120,'Estruturante Móvel'!$C:$C,"&lt;&gt;PREVISTO",'Estruturante Móvel'!$G:$G,ML$4))</f>
        <v>0</v>
      </c>
      <c r="MN120" s="139">
        <f>(COUNTIFS('Estruturante Móvel'!$M:$M,$B120,'Estruturante Móvel'!$AM:$AM,MN$4))-(COUNTIFS('Estruturante Móvel'!$M:$M,$B120,'Estruturante Móvel'!$AM:$AM,MN$4,'Estruturante Móvel'!$AQ:$AQ,"REPARO FO"))</f>
        <v>0</v>
      </c>
      <c r="MO120" s="140">
        <f>(COUNTIFS('Estruturante Móvel'!$M:$M,$B120,'Estruturante Móvel'!$C:$C,"&lt;&gt;PREVISTO",'Estruturante Móvel'!$G:$G,MN$4))</f>
        <v>0</v>
      </c>
      <c r="MP120" s="139">
        <f>(COUNTIFS('Estruturante Móvel'!$M:$M,$B120,'Estruturante Móvel'!$AM:$AM,MP$4))-(COUNTIFS('Estruturante Móvel'!$M:$M,$B120,'Estruturante Móvel'!$AM:$AM,MP$4,'Estruturante Móvel'!$AQ:$AQ,"REPARO FO"))</f>
        <v>0</v>
      </c>
      <c r="MQ120" s="140">
        <f>(COUNTIFS('Estruturante Móvel'!$M:$M,$B120,'Estruturante Móvel'!$C:$C,"&lt;&gt;PREVISTO",'Estruturante Móvel'!$G:$G,MP$4))</f>
        <v>0</v>
      </c>
      <c r="MR120" s="139">
        <f>(COUNTIFS('Estruturante Móvel'!$M:$M,$B120,'Estruturante Móvel'!$AM:$AM,MR$4))-(COUNTIFS('Estruturante Móvel'!$M:$M,$B120,'Estruturante Móvel'!$AM:$AM,MR$4,'Estruturante Móvel'!$AQ:$AQ,"REPARO FO"))</f>
        <v>0</v>
      </c>
      <c r="MS120" s="140">
        <f>(COUNTIFS('Estruturante Móvel'!$M:$M,$B120,'Estruturante Móvel'!$C:$C,"&lt;&gt;PREVISTO",'Estruturante Móvel'!$G:$G,MR$4))</f>
        <v>0</v>
      </c>
      <c r="MT120" s="139">
        <f>(COUNTIFS('Estruturante Móvel'!$M:$M,$B120,'Estruturante Móvel'!$AM:$AM,MT$4))-(COUNTIFS('Estruturante Móvel'!$M:$M,$B120,'Estruturante Móvel'!$AM:$AM,MT$4,'Estruturante Móvel'!$AQ:$AQ,"REPARO FO"))</f>
        <v>0</v>
      </c>
      <c r="MU120" s="140">
        <f>(COUNTIFS('Estruturante Móvel'!$M:$M,$B120,'Estruturante Móvel'!$C:$C,"&lt;&gt;PREVISTO",'Estruturante Móvel'!$G:$G,MT$4))</f>
        <v>0</v>
      </c>
      <c r="MV120" s="139">
        <f>(COUNTIFS('Estruturante Móvel'!$M:$M,$B120,'Estruturante Móvel'!$AM:$AM,MV$4))-(COUNTIFS('Estruturante Móvel'!$M:$M,$B120,'Estruturante Móvel'!$AM:$AM,MV$4,'Estruturante Móvel'!$AQ:$AQ,"REPARO FO"))</f>
        <v>0</v>
      </c>
      <c r="MW120" s="140">
        <f>(COUNTIFS('Estruturante Móvel'!$M:$M,$B120,'Estruturante Móvel'!$C:$C,"&lt;&gt;PREVISTO",'Estruturante Móvel'!$G:$G,MV$4))</f>
        <v>0</v>
      </c>
      <c r="MX120" s="139">
        <f>(COUNTIFS('Estruturante Móvel'!$M:$M,$B120,'Estruturante Móvel'!$AM:$AM,MX$4))-(COUNTIFS('Estruturante Móvel'!$M:$M,$B120,'Estruturante Móvel'!$AM:$AM,MX$4,'Estruturante Móvel'!$AQ:$AQ,"REPARO FO"))</f>
        <v>0</v>
      </c>
      <c r="MY120" s="140">
        <f>(COUNTIFS('Estruturante Móvel'!$M:$M,$B120,'Estruturante Móvel'!$C:$C,"&lt;&gt;PREVISTO",'Estruturante Móvel'!$G:$G,MX$4))</f>
        <v>0</v>
      </c>
      <c r="MZ120" s="139">
        <f>(COUNTIFS('Estruturante Móvel'!$M:$M,$B120,'Estruturante Móvel'!$AM:$AM,MZ$4))-(COUNTIFS('Estruturante Móvel'!$M:$M,$B120,'Estruturante Móvel'!$AM:$AM,MZ$4,'Estruturante Móvel'!$AQ:$AQ,"REPARO FO"))</f>
        <v>0</v>
      </c>
      <c r="NA120" s="140">
        <f>(COUNTIFS('Estruturante Móvel'!$M:$M,$B120,'Estruturante Móvel'!$C:$C,"&lt;&gt;PREVISTO",'Estruturante Móvel'!$G:$G,MZ$4))</f>
        <v>0</v>
      </c>
      <c r="NB120" s="139">
        <f>(COUNTIFS('Estruturante Móvel'!$M:$M,$B120,'Estruturante Móvel'!$AM:$AM,NB$4))-(COUNTIFS('Estruturante Móvel'!$M:$M,$B120,'Estruturante Móvel'!$AM:$AM,NB$4,'Estruturante Móvel'!$AQ:$AQ,"REPARO FO"))</f>
        <v>0</v>
      </c>
      <c r="NC120" s="140">
        <f>(COUNTIFS('Estruturante Móvel'!$M:$M,$B120,'Estruturante Móvel'!$C:$C,"&lt;&gt;PREVISTO",'Estruturante Móvel'!$G:$G,NB$4))</f>
        <v>0</v>
      </c>
      <c r="ND120" s="139">
        <f>(COUNTIFS('Estruturante Móvel'!$M:$M,$B120,'Estruturante Móvel'!$AM:$AM,ND$4))-(COUNTIFS('Estruturante Móvel'!$M:$M,$B120,'Estruturante Móvel'!$AM:$AM,ND$4,'Estruturante Móvel'!$AQ:$AQ,"REPARO FO"))</f>
        <v>0</v>
      </c>
      <c r="NE120" s="140">
        <f>(COUNTIFS('Estruturante Móvel'!$M:$M,$B120,'Estruturante Móvel'!$C:$C,"&lt;&gt;PREVISTO",'Estruturante Móvel'!$G:$G,ND$4))</f>
        <v>0</v>
      </c>
      <c r="NF120" s="139">
        <f>(COUNTIFS('Estruturante Móvel'!$M:$M,$B120,'Estruturante Móvel'!$AM:$AM,NF$4))-(COUNTIFS('Estruturante Móvel'!$M:$M,$B120,'Estruturante Móvel'!$AM:$AM,NF$4,'Estruturante Móvel'!$AQ:$AQ,"REPARO FO"))</f>
        <v>0</v>
      </c>
      <c r="NG120" s="140">
        <f>(COUNTIFS('Estruturante Móvel'!$M:$M,$B120,'Estruturante Móvel'!$C:$C,"&lt;&gt;PREVISTO",'Estruturante Móvel'!$G:$G,NF$4))</f>
        <v>0</v>
      </c>
      <c r="NH120" s="139">
        <f>(COUNTIFS('Estruturante Móvel'!$M:$M,$B120,'Estruturante Móvel'!$AM:$AM,NH$4))-(COUNTIFS('Estruturante Móvel'!$M:$M,$B120,'Estruturante Móvel'!$AM:$AM,NH$4,'Estruturante Móvel'!$AQ:$AQ,"REPARO FO"))</f>
        <v>0</v>
      </c>
      <c r="NI120" s="140">
        <f>(COUNTIFS('Estruturante Móvel'!$M:$M,$B120,'Estruturante Móvel'!$C:$C,"&lt;&gt;PREVISTO",'Estruturante Móvel'!$G:$G,NH$4))</f>
        <v>0</v>
      </c>
    </row>
    <row r="121" spans="1:373" hidden="1" outlineLevel="1">
      <c r="B121" s="205" t="s">
        <v>468</v>
      </c>
      <c r="C121" s="286"/>
      <c r="D121" s="161">
        <f>COUNTIFS('Estruturante Móvel'!$M:$M,B118,'Estruturante Móvel'!$L:$L,'CRONOGRAMA_CONST+MIGRACAO'!B121)</f>
        <v>8</v>
      </c>
      <c r="E121" s="161">
        <f>(COUNTIFS('Estruturante Móvel'!$M:$M,B118,'Estruturante Móvel'!$C:$C,"&lt;&gt;PREVISTO",'Estruturante Móvel'!$L:$L,'CRONOGRAMA_CONST+MIGRACAO'!B121))</f>
        <v>8</v>
      </c>
      <c r="F121" s="162">
        <f>(COUNTIFS('Estruturante Móvel'!$M:$M,B118,'Estruturante Móvel'!$C:$C,"PREVISTO",'Estruturante Móvel'!$L:$L,'CRONOGRAMA_CONST+MIGRACAO'!B121))</f>
        <v>0</v>
      </c>
      <c r="G121" s="289"/>
      <c r="H121" s="162"/>
      <c r="I121" s="163"/>
      <c r="J121" s="287"/>
      <c r="K121" s="288"/>
      <c r="L121" s="139"/>
      <c r="M121" s="140"/>
      <c r="N121" s="139"/>
      <c r="O121" s="140"/>
      <c r="P121" s="139"/>
      <c r="Q121" s="140"/>
      <c r="R121" s="139"/>
      <c r="S121" s="140"/>
      <c r="T121" s="139"/>
      <c r="U121" s="140"/>
      <c r="V121" s="139"/>
      <c r="W121" s="140"/>
      <c r="X121" s="139"/>
      <c r="Y121" s="140"/>
      <c r="Z121" s="139"/>
      <c r="AA121" s="140"/>
      <c r="AB121" s="139"/>
      <c r="AC121" s="140"/>
      <c r="AD121" s="139"/>
      <c r="AE121" s="140"/>
      <c r="AF121" s="139"/>
      <c r="AG121" s="140"/>
      <c r="AH121" s="139"/>
      <c r="AI121" s="140"/>
      <c r="AJ121" s="139"/>
      <c r="AK121" s="140"/>
      <c r="AL121" s="139"/>
      <c r="AM121" s="140"/>
      <c r="AN121" s="139"/>
      <c r="AO121" s="140"/>
      <c r="AP121" s="139"/>
      <c r="AQ121" s="140"/>
      <c r="AR121" s="139"/>
      <c r="AS121" s="140"/>
      <c r="AT121" s="139"/>
      <c r="AU121" s="140"/>
      <c r="AV121" s="139"/>
      <c r="AW121" s="140"/>
      <c r="AX121" s="139"/>
      <c r="AY121" s="140"/>
      <c r="AZ121" s="139"/>
      <c r="BA121" s="140"/>
      <c r="BB121" s="139"/>
      <c r="BC121" s="140"/>
      <c r="BD121" s="139"/>
      <c r="BE121" s="140"/>
      <c r="BF121" s="139"/>
      <c r="BG121" s="140"/>
      <c r="BH121" s="139"/>
      <c r="BI121" s="140"/>
      <c r="BJ121" s="139"/>
      <c r="BK121" s="140"/>
      <c r="BL121" s="139"/>
      <c r="BM121" s="140"/>
      <c r="BN121" s="139"/>
      <c r="BO121" s="140"/>
      <c r="BP121" s="139"/>
      <c r="BQ121" s="140"/>
      <c r="BR121" s="139"/>
      <c r="BS121" s="140"/>
      <c r="BT121" s="139">
        <f>(COUNTIFS('Estruturante Móvel'!$M:$M,$B121,'Estruturante Móvel'!$AM:$AM,BT$4))-(COUNTIFS('Estruturante Móvel'!$M:$M,$B121,'Estruturante Móvel'!$AM:$AM,BT$4,'Estruturante Móvel'!$AQ:$AQ,"REPARO FO"))</f>
        <v>0</v>
      </c>
      <c r="BU121" s="140">
        <f>(COUNTIFS('Estruturante Móvel'!$M:$M,$B121,'Estruturante Móvel'!$C:$C,"&lt;&gt;PREVISTO",'Estruturante Móvel'!$G:$G,BT$4))</f>
        <v>0</v>
      </c>
      <c r="BV121" s="139">
        <f>(COUNTIFS('Estruturante Móvel'!$M:$M,$B121,'Estruturante Móvel'!$AM:$AM,BV$4))-(COUNTIFS('Estruturante Móvel'!$M:$M,$B121,'Estruturante Móvel'!$AM:$AM,BV$4,'Estruturante Móvel'!$AQ:$AQ,"REPARO FO"))</f>
        <v>0</v>
      </c>
      <c r="BW121" s="140">
        <f>(COUNTIFS('Estruturante Móvel'!$M:$M,$B121,'Estruturante Móvel'!$C:$C,"&lt;&gt;PREVISTO",'Estruturante Móvel'!$G:$G,BV$4))</f>
        <v>0</v>
      </c>
      <c r="BX121" s="139">
        <f>(COUNTIFS('Estruturante Móvel'!$M:$M,$B121,'Estruturante Móvel'!$AM:$AM,BX$4))-(COUNTIFS('Estruturante Móvel'!$M:$M,$B121,'Estruturante Móvel'!$AM:$AM,BX$4,'Estruturante Móvel'!$AQ:$AQ,"REPARO FO"))</f>
        <v>0</v>
      </c>
      <c r="BY121" s="140">
        <f>(COUNTIFS('Estruturante Móvel'!$M:$M,$B121,'Estruturante Móvel'!$C:$C,"&lt;&gt;PREVISTO",'Estruturante Móvel'!$G:$G,BX$4))</f>
        <v>0</v>
      </c>
      <c r="BZ121" s="139">
        <f>(COUNTIFS('Estruturante Móvel'!$M:$M,$B121,'Estruturante Móvel'!$AM:$AM,BZ$4))-(COUNTIFS('Estruturante Móvel'!$M:$M,$B121,'Estruturante Móvel'!$AM:$AM,BZ$4,'Estruturante Móvel'!$AQ:$AQ,"REPARO FO"))</f>
        <v>0</v>
      </c>
      <c r="CA121" s="140">
        <f>(COUNTIFS('Estruturante Móvel'!$M:$M,$B121,'Estruturante Móvel'!$C:$C,"&lt;&gt;PREVISTO",'Estruturante Móvel'!$G:$G,BZ$4))</f>
        <v>0</v>
      </c>
      <c r="CB121" s="139">
        <f>(COUNTIFS('Estruturante Móvel'!$M:$M,$B121,'Estruturante Móvel'!$AM:$AM,CB$4))-(COUNTIFS('Estruturante Móvel'!$M:$M,$B121,'Estruturante Móvel'!$AM:$AM,CB$4,'Estruturante Móvel'!$AQ:$AQ,"REPARO FO"))</f>
        <v>0</v>
      </c>
      <c r="CC121" s="140">
        <f>(COUNTIFS('Estruturante Móvel'!$M:$M,$B121,'Estruturante Móvel'!$C:$C,"&lt;&gt;PREVISTO",'Estruturante Móvel'!$G:$G,CB$4))</f>
        <v>0</v>
      </c>
      <c r="CD121" s="139">
        <f>(COUNTIFS('Estruturante Móvel'!$M:$M,$B121,'Estruturante Móvel'!$AM:$AM,CD$4))-(COUNTIFS('Estruturante Móvel'!$M:$M,$B121,'Estruturante Móvel'!$AM:$AM,CD$4,'Estruturante Móvel'!$AQ:$AQ,"REPARO FO"))</f>
        <v>0</v>
      </c>
      <c r="CE121" s="140">
        <f>(COUNTIFS('Estruturante Móvel'!$M:$M,$B121,'Estruturante Móvel'!$C:$C,"&lt;&gt;PREVISTO",'Estruturante Móvel'!$G:$G,CD$4))</f>
        <v>0</v>
      </c>
      <c r="CF121" s="139">
        <f>(COUNTIFS('Estruturante Móvel'!$M:$M,$B121,'Estruturante Móvel'!$AM:$AM,CF$4))-(COUNTIFS('Estruturante Móvel'!$M:$M,$B121,'Estruturante Móvel'!$AM:$AM,CF$4,'Estruturante Móvel'!$AQ:$AQ,"REPARO FO"))</f>
        <v>0</v>
      </c>
      <c r="CG121" s="140">
        <f>(COUNTIFS('Estruturante Móvel'!$M:$M,$B121,'Estruturante Móvel'!$C:$C,"&lt;&gt;PREVISTO",'Estruturante Móvel'!$G:$G,CF$4))</f>
        <v>0</v>
      </c>
      <c r="CH121" s="139">
        <f>(COUNTIFS('Estruturante Móvel'!$M:$M,$B121,'Estruturante Móvel'!$AM:$AM,CH$4))-(COUNTIFS('Estruturante Móvel'!$M:$M,$B121,'Estruturante Móvel'!$AM:$AM,CH$4,'Estruturante Móvel'!$AQ:$AQ,"REPARO FO"))</f>
        <v>0</v>
      </c>
      <c r="CI121" s="140">
        <f>(COUNTIFS('Estruturante Móvel'!$M:$M,$B121,'Estruturante Móvel'!$C:$C,"&lt;&gt;PREVISTO",'Estruturante Móvel'!$G:$G,CH$4))</f>
        <v>0</v>
      </c>
      <c r="CJ121" s="139">
        <f>(COUNTIFS('Estruturante Móvel'!$M:$M,$B121,'Estruturante Móvel'!$AM:$AM,CJ$4))-(COUNTIFS('Estruturante Móvel'!$M:$M,$B121,'Estruturante Móvel'!$AM:$AM,CJ$4,'Estruturante Móvel'!$AQ:$AQ,"REPARO FO"))</f>
        <v>0</v>
      </c>
      <c r="CK121" s="140">
        <f>(COUNTIFS('Estruturante Móvel'!$M:$M,$B121,'Estruturante Móvel'!$C:$C,"&lt;&gt;PREVISTO",'Estruturante Móvel'!$G:$G,CJ$4))</f>
        <v>0</v>
      </c>
      <c r="CL121" s="139">
        <f>(COUNTIFS('Estruturante Móvel'!$M:$M,$B121,'Estruturante Móvel'!$AM:$AM,CL$4))-(COUNTIFS('Estruturante Móvel'!$M:$M,$B121,'Estruturante Móvel'!$AM:$AM,CL$4,'Estruturante Móvel'!$AQ:$AQ,"REPARO FO"))</f>
        <v>0</v>
      </c>
      <c r="CM121" s="140">
        <f>(COUNTIFS('Estruturante Móvel'!$M:$M,$B121,'Estruturante Móvel'!$C:$C,"&lt;&gt;PREVISTO",'Estruturante Móvel'!$G:$G,CL$4))</f>
        <v>0</v>
      </c>
      <c r="CN121" s="139">
        <f>(COUNTIFS('Estruturante Móvel'!$M:$M,$B121,'Estruturante Móvel'!$AM:$AM,CN$4))-(COUNTIFS('Estruturante Móvel'!$M:$M,$B121,'Estruturante Móvel'!$AM:$AM,CN$4,'Estruturante Móvel'!$AQ:$AQ,"REPARO FO"))</f>
        <v>0</v>
      </c>
      <c r="CO121" s="140">
        <f>(COUNTIFS('Estruturante Móvel'!$M:$M,$B121,'Estruturante Móvel'!$C:$C,"&lt;&gt;PREVISTO",'Estruturante Móvel'!$G:$G,CN$4))</f>
        <v>0</v>
      </c>
      <c r="CP121" s="139">
        <f>(COUNTIFS('Estruturante Móvel'!$M:$M,$B121,'Estruturante Móvel'!$AM:$AM,CP$4))-(COUNTIFS('Estruturante Móvel'!$M:$M,$B121,'Estruturante Móvel'!$AM:$AM,CP$4,'Estruturante Móvel'!$AQ:$AQ,"REPARO FO"))</f>
        <v>0</v>
      </c>
      <c r="CQ121" s="140">
        <f>(COUNTIFS('Estruturante Móvel'!$M:$M,$B121,'Estruturante Móvel'!$C:$C,"&lt;&gt;PREVISTO",'Estruturante Móvel'!$G:$G,CP$4))</f>
        <v>0</v>
      </c>
      <c r="CR121" s="139">
        <f>(COUNTIFS('Estruturante Móvel'!$M:$M,$B121,'Estruturante Móvel'!$AM:$AM,CR$4))-(COUNTIFS('Estruturante Móvel'!$M:$M,$B121,'Estruturante Móvel'!$AM:$AM,CR$4,'Estruturante Móvel'!$AQ:$AQ,"REPARO FO"))</f>
        <v>0</v>
      </c>
      <c r="CS121" s="140">
        <f>(COUNTIFS('Estruturante Móvel'!$M:$M,$B121,'Estruturante Móvel'!$C:$C,"&lt;&gt;PREVISTO",'Estruturante Móvel'!$G:$G,CR$4))</f>
        <v>0</v>
      </c>
      <c r="CT121" s="139">
        <f>(COUNTIFS('Estruturante Móvel'!$M:$M,$B121,'Estruturante Móvel'!$AM:$AM,CT$4))-(COUNTIFS('Estruturante Móvel'!$M:$M,$B121,'Estruturante Móvel'!$AM:$AM,CT$4,'Estruturante Móvel'!$AQ:$AQ,"REPARO FO"))</f>
        <v>0</v>
      </c>
      <c r="CU121" s="140">
        <f>(COUNTIFS('Estruturante Móvel'!$M:$M,$B121,'Estruturante Móvel'!$C:$C,"&lt;&gt;PREVISTO",'Estruturante Móvel'!$G:$G,CT$4))</f>
        <v>0</v>
      </c>
      <c r="CV121" s="139">
        <f>(COUNTIFS('Estruturante Móvel'!$M:$M,$B121,'Estruturante Móvel'!$AM:$AM,CV$4))-(COUNTIFS('Estruturante Móvel'!$M:$M,$B121,'Estruturante Móvel'!$AM:$AM,CV$4,'Estruturante Móvel'!$AQ:$AQ,"REPARO FO"))</f>
        <v>0</v>
      </c>
      <c r="CW121" s="140">
        <f>(COUNTIFS('Estruturante Móvel'!$M:$M,$B121,'Estruturante Móvel'!$C:$C,"&lt;&gt;PREVISTO",'Estruturante Móvel'!$G:$G,CV$4))</f>
        <v>0</v>
      </c>
      <c r="CX121" s="139">
        <f>(COUNTIFS('Estruturante Móvel'!$M:$M,$B121,'Estruturante Móvel'!$AM:$AM,CX$4))-(COUNTIFS('Estruturante Móvel'!$M:$M,$B121,'Estruturante Móvel'!$AM:$AM,CX$4,'Estruturante Móvel'!$AQ:$AQ,"REPARO FO"))</f>
        <v>0</v>
      </c>
      <c r="CY121" s="140">
        <f>(COUNTIFS('Estruturante Móvel'!$M:$M,$B121,'Estruturante Móvel'!$C:$C,"&lt;&gt;PREVISTO",'Estruturante Móvel'!$G:$G,CX$4))</f>
        <v>0</v>
      </c>
      <c r="CZ121" s="139">
        <f>(COUNTIFS('Estruturante Móvel'!$M:$M,$B121,'Estruturante Móvel'!$AM:$AM,CZ$4))-(COUNTIFS('Estruturante Móvel'!$M:$M,$B121,'Estruturante Móvel'!$AM:$AM,CZ$4,'Estruturante Móvel'!$AQ:$AQ,"REPARO FO"))</f>
        <v>0</v>
      </c>
      <c r="DA121" s="140">
        <f>(COUNTIFS('Estruturante Móvel'!$M:$M,$B121,'Estruturante Móvel'!$C:$C,"&lt;&gt;PREVISTO",'Estruturante Móvel'!$G:$G,CZ$4))</f>
        <v>0</v>
      </c>
      <c r="DB121" s="139">
        <f>(COUNTIFS('Estruturante Móvel'!$M:$M,$B121,'Estruturante Móvel'!$AM:$AM,DB$4))-(COUNTIFS('Estruturante Móvel'!$M:$M,$B121,'Estruturante Móvel'!$AM:$AM,DB$4,'Estruturante Móvel'!$AQ:$AQ,"REPARO FO"))</f>
        <v>0</v>
      </c>
      <c r="DC121" s="140">
        <f>(COUNTIFS('Estruturante Móvel'!$M:$M,$B121,'Estruturante Móvel'!$C:$C,"&lt;&gt;PREVISTO",'Estruturante Móvel'!$G:$G,DB$4))</f>
        <v>0</v>
      </c>
      <c r="DD121" s="139">
        <f>(COUNTIFS('Estruturante Móvel'!$M:$M,$B121,'Estruturante Móvel'!$AM:$AM,DD$4))-(COUNTIFS('Estruturante Móvel'!$M:$M,$B121,'Estruturante Móvel'!$AM:$AM,DD$4,'Estruturante Móvel'!$AQ:$AQ,"REPARO FO"))</f>
        <v>0</v>
      </c>
      <c r="DE121" s="140">
        <f>(COUNTIFS('Estruturante Móvel'!$M:$M,$B121,'Estruturante Móvel'!$C:$C,"&lt;&gt;PREVISTO",'Estruturante Móvel'!$G:$G,DD$4))</f>
        <v>0</v>
      </c>
      <c r="DF121" s="139">
        <f>(COUNTIFS('Estruturante Móvel'!$M:$M,$B121,'Estruturante Móvel'!$AM:$AM,DF$4))-(COUNTIFS('Estruturante Móvel'!$M:$M,$B121,'Estruturante Móvel'!$AM:$AM,DF$4,'Estruturante Móvel'!$AQ:$AQ,"REPARO FO"))</f>
        <v>0</v>
      </c>
      <c r="DG121" s="140">
        <f>(COUNTIFS('Estruturante Móvel'!$M:$M,$B121,'Estruturante Móvel'!$C:$C,"&lt;&gt;PREVISTO",'Estruturante Móvel'!$G:$G,DF$4))</f>
        <v>0</v>
      </c>
      <c r="DH121" s="139">
        <f>(COUNTIFS('Estruturante Móvel'!$M:$M,$B121,'Estruturante Móvel'!$AM:$AM,DH$4))-(COUNTIFS('Estruturante Móvel'!$M:$M,$B121,'Estruturante Móvel'!$AM:$AM,DH$4,'Estruturante Móvel'!$AQ:$AQ,"REPARO FO"))</f>
        <v>0</v>
      </c>
      <c r="DI121" s="140">
        <f>(COUNTIFS('Estruturante Móvel'!$M:$M,$B121,'Estruturante Móvel'!$C:$C,"&lt;&gt;PREVISTO",'Estruturante Móvel'!$G:$G,DH$4))</f>
        <v>0</v>
      </c>
      <c r="DJ121" s="139">
        <f>(COUNTIFS('Estruturante Móvel'!$M:$M,$B121,'Estruturante Móvel'!$AM:$AM,DJ$4))-(COUNTIFS('Estruturante Móvel'!$M:$M,$B121,'Estruturante Móvel'!$AM:$AM,DJ$4,'Estruturante Móvel'!$AQ:$AQ,"REPARO FO"))</f>
        <v>0</v>
      </c>
      <c r="DK121" s="140">
        <f>(COUNTIFS('Estruturante Móvel'!$M:$M,$B121,'Estruturante Móvel'!$C:$C,"&lt;&gt;PREVISTO",'Estruturante Móvel'!$G:$G,DJ$4))</f>
        <v>0</v>
      </c>
      <c r="DL121" s="139">
        <f>(COUNTIFS('Estruturante Móvel'!$M:$M,$B121,'Estruturante Móvel'!$AM:$AM,DL$4))-(COUNTIFS('Estruturante Móvel'!$M:$M,$B121,'Estruturante Móvel'!$AM:$AM,DL$4,'Estruturante Móvel'!$AQ:$AQ,"REPARO FO"))</f>
        <v>0</v>
      </c>
      <c r="DM121" s="140">
        <f>(COUNTIFS('Estruturante Móvel'!$M:$M,$B121,'Estruturante Móvel'!$C:$C,"&lt;&gt;PREVISTO",'Estruturante Móvel'!$G:$G,DL$4))</f>
        <v>0</v>
      </c>
      <c r="DN121" s="139">
        <f>(COUNTIFS('Estruturante Móvel'!$M:$M,$B121,'Estruturante Móvel'!$AM:$AM,DN$4))-(COUNTIFS('Estruturante Móvel'!$M:$M,$B121,'Estruturante Móvel'!$AM:$AM,DN$4,'Estruturante Móvel'!$AQ:$AQ,"REPARO FO"))</f>
        <v>0</v>
      </c>
      <c r="DO121" s="140">
        <f>(COUNTIFS('Estruturante Móvel'!$M:$M,$B121,'Estruturante Móvel'!$C:$C,"&lt;&gt;PREVISTO",'Estruturante Móvel'!$G:$G,DN$4))</f>
        <v>0</v>
      </c>
      <c r="DP121" s="139">
        <f>(COUNTIFS('Estruturante Móvel'!$M:$M,$B121,'Estruturante Móvel'!$AM:$AM,DP$4))-(COUNTIFS('Estruturante Móvel'!$M:$M,$B121,'Estruturante Móvel'!$AM:$AM,DP$4,'Estruturante Móvel'!$AQ:$AQ,"REPARO FO"))</f>
        <v>0</v>
      </c>
      <c r="DQ121" s="140">
        <f>(COUNTIFS('Estruturante Móvel'!$M:$M,$B121,'Estruturante Móvel'!$C:$C,"&lt;&gt;PREVISTO",'Estruturante Móvel'!$G:$G,DP$4))</f>
        <v>0</v>
      </c>
      <c r="DR121" s="139">
        <f>(COUNTIFS('Estruturante Móvel'!$M:$M,$B121,'Estruturante Móvel'!$AM:$AM,DR$4))-(COUNTIFS('Estruturante Móvel'!$M:$M,$B121,'Estruturante Móvel'!$AM:$AM,DR$4,'Estruturante Móvel'!$AQ:$AQ,"REPARO FO"))</f>
        <v>0</v>
      </c>
      <c r="DS121" s="140">
        <f>(COUNTIFS('Estruturante Móvel'!$M:$M,$B121,'Estruturante Móvel'!$C:$C,"&lt;&gt;PREVISTO",'Estruturante Móvel'!$G:$G,DR$4))</f>
        <v>0</v>
      </c>
      <c r="DT121" s="139">
        <f>(COUNTIFS('Estruturante Móvel'!$M:$M,$B121,'Estruturante Móvel'!$AM:$AM,DT$4))-(COUNTIFS('Estruturante Móvel'!$M:$M,$B121,'Estruturante Móvel'!$AM:$AM,DT$4,'Estruturante Móvel'!$AQ:$AQ,"REPARO FO"))</f>
        <v>0</v>
      </c>
      <c r="DU121" s="140">
        <f>(COUNTIFS('Estruturante Móvel'!$M:$M,$B121,'Estruturante Móvel'!$C:$C,"&lt;&gt;PREVISTO",'Estruturante Móvel'!$G:$G,DT$4))</f>
        <v>0</v>
      </c>
      <c r="DV121" s="139">
        <f>(COUNTIFS('Estruturante Móvel'!$M:$M,$B121,'Estruturante Móvel'!$AM:$AM,DV$4))-(COUNTIFS('Estruturante Móvel'!$M:$M,$B121,'Estruturante Móvel'!$AM:$AM,DV$4,'Estruturante Móvel'!$AQ:$AQ,"REPARO FO"))</f>
        <v>0</v>
      </c>
      <c r="DW121" s="140">
        <f>(COUNTIFS('Estruturante Móvel'!$M:$M,$B121,'Estruturante Móvel'!$C:$C,"&lt;&gt;PREVISTO",'Estruturante Móvel'!$G:$G,DV$4))</f>
        <v>0</v>
      </c>
      <c r="DX121" s="139">
        <f>(COUNTIFS('Estruturante Móvel'!$M:$M,$B121,'Estruturante Móvel'!$AM:$AM,DX$4))-(COUNTIFS('Estruturante Móvel'!$M:$M,$B121,'Estruturante Móvel'!$AM:$AM,DX$4,'Estruturante Móvel'!$AQ:$AQ,"REPARO FO"))</f>
        <v>0</v>
      </c>
      <c r="DY121" s="140">
        <f>(COUNTIFS('Estruturante Móvel'!$M:$M,$B121,'Estruturante Móvel'!$C:$C,"&lt;&gt;PREVISTO",'Estruturante Móvel'!$G:$G,DX$4))</f>
        <v>0</v>
      </c>
      <c r="DZ121" s="139">
        <f>(COUNTIFS('Estruturante Móvel'!$M:$M,$B121,'Estruturante Móvel'!$AM:$AM,DZ$4))-(COUNTIFS('Estruturante Móvel'!$M:$M,$B121,'Estruturante Móvel'!$AM:$AM,DZ$4,'Estruturante Móvel'!$AQ:$AQ,"REPARO FO"))</f>
        <v>0</v>
      </c>
      <c r="EA121" s="140">
        <f>(COUNTIFS('Estruturante Móvel'!$M:$M,$B121,'Estruturante Móvel'!$C:$C,"&lt;&gt;PREVISTO",'Estruturante Móvel'!$G:$G,DZ$4))</f>
        <v>0</v>
      </c>
      <c r="EB121" s="139">
        <f>(COUNTIFS('Estruturante Móvel'!$M:$M,$B121,'Estruturante Móvel'!$AM:$AM,EB$4))-(COUNTIFS('Estruturante Móvel'!$M:$M,$B121,'Estruturante Móvel'!$AM:$AM,EB$4,'Estruturante Móvel'!$AQ:$AQ,"REPARO FO"))</f>
        <v>0</v>
      </c>
      <c r="EC121" s="140">
        <f>(COUNTIFS('Estruturante Móvel'!$M:$M,$B121,'Estruturante Móvel'!$C:$C,"&lt;&gt;PREVISTO",'Estruturante Móvel'!$G:$G,EB$4))</f>
        <v>0</v>
      </c>
      <c r="ED121" s="139">
        <f>(COUNTIFS('Estruturante Móvel'!$M:$M,$B121,'Estruturante Móvel'!$AM:$AM,ED$4))-(COUNTIFS('Estruturante Móvel'!$M:$M,$B121,'Estruturante Móvel'!$AM:$AM,ED$4,'Estruturante Móvel'!$AQ:$AQ,"REPARO FO"))</f>
        <v>0</v>
      </c>
      <c r="EE121" s="140">
        <f>(COUNTIFS('Estruturante Móvel'!$M:$M,$B121,'Estruturante Móvel'!$C:$C,"&lt;&gt;PREVISTO",'Estruturante Móvel'!$G:$G,ED$4))</f>
        <v>0</v>
      </c>
      <c r="EF121" s="139">
        <f>(COUNTIFS('Estruturante Móvel'!$M:$M,$B121,'Estruturante Móvel'!$AM:$AM,EF$4))-(COUNTIFS('Estruturante Móvel'!$M:$M,$B121,'Estruturante Móvel'!$AM:$AM,EF$4,'Estruturante Móvel'!$AQ:$AQ,"REPARO FO"))</f>
        <v>0</v>
      </c>
      <c r="EG121" s="140">
        <f>(COUNTIFS('Estruturante Móvel'!$M:$M,$B121,'Estruturante Móvel'!$C:$C,"&lt;&gt;PREVISTO",'Estruturante Móvel'!$G:$G,EF$4))</f>
        <v>0</v>
      </c>
      <c r="EH121" s="139">
        <f>(COUNTIFS('Estruturante Móvel'!$M:$M,$B121,'Estruturante Móvel'!$AM:$AM,EH$4))-(COUNTIFS('Estruturante Móvel'!$M:$M,$B121,'Estruturante Móvel'!$AM:$AM,EH$4,'Estruturante Móvel'!$AQ:$AQ,"REPARO FO"))</f>
        <v>0</v>
      </c>
      <c r="EI121" s="140">
        <f>(COUNTIFS('Estruturante Móvel'!$M:$M,$B121,'Estruturante Móvel'!$C:$C,"&lt;&gt;PREVISTO",'Estruturante Móvel'!$G:$G,EH$4))</f>
        <v>0</v>
      </c>
      <c r="EJ121" s="139">
        <f>(COUNTIFS('Estruturante Móvel'!$M:$M,$B121,'Estruturante Móvel'!$AM:$AM,EJ$4))-(COUNTIFS('Estruturante Móvel'!$M:$M,$B121,'Estruturante Móvel'!$AM:$AM,EJ$4,'Estruturante Móvel'!$AQ:$AQ,"REPARO FO"))</f>
        <v>0</v>
      </c>
      <c r="EK121" s="140">
        <f>(COUNTIFS('Estruturante Móvel'!$M:$M,$B121,'Estruturante Móvel'!$C:$C,"&lt;&gt;PREVISTO",'Estruturante Móvel'!$G:$G,EJ$4))</f>
        <v>0</v>
      </c>
      <c r="EL121" s="139">
        <f>(COUNTIFS('Estruturante Móvel'!$M:$M,$B121,'Estruturante Móvel'!$AM:$AM,EL$4))-(COUNTIFS('Estruturante Móvel'!$M:$M,$B121,'Estruturante Móvel'!$AM:$AM,EL$4,'Estruturante Móvel'!$AQ:$AQ,"REPARO FO"))</f>
        <v>0</v>
      </c>
      <c r="EM121" s="140">
        <f>(COUNTIFS('Estruturante Móvel'!$M:$M,$B121,'Estruturante Móvel'!$C:$C,"&lt;&gt;PREVISTO",'Estruturante Móvel'!$G:$G,EL$4))</f>
        <v>0</v>
      </c>
      <c r="EN121" s="139">
        <f>(COUNTIFS('Estruturante Móvel'!$M:$M,$B121,'Estruturante Móvel'!$AM:$AM,EN$4))-(COUNTIFS('Estruturante Móvel'!$M:$M,$B121,'Estruturante Móvel'!$AM:$AM,EN$4,'Estruturante Móvel'!$AQ:$AQ,"REPARO FO"))</f>
        <v>0</v>
      </c>
      <c r="EO121" s="140">
        <f>(COUNTIFS('Estruturante Móvel'!$M:$M,$B121,'Estruturante Móvel'!$C:$C,"&lt;&gt;PREVISTO",'Estruturante Móvel'!$G:$G,EN$4))</f>
        <v>0</v>
      </c>
      <c r="EP121" s="139">
        <f>(COUNTIFS('Estruturante Móvel'!$M:$M,$B121,'Estruturante Móvel'!$AM:$AM,EP$4))-(COUNTIFS('Estruturante Móvel'!$M:$M,$B121,'Estruturante Móvel'!$AM:$AM,EP$4,'Estruturante Móvel'!$AQ:$AQ,"REPARO FO"))</f>
        <v>0</v>
      </c>
      <c r="EQ121" s="140">
        <f>(COUNTIFS('Estruturante Móvel'!$M:$M,$B121,'Estruturante Móvel'!$C:$C,"&lt;&gt;PREVISTO",'Estruturante Móvel'!$G:$G,EP$4))</f>
        <v>0</v>
      </c>
      <c r="ER121" s="139">
        <f>(COUNTIFS('Estruturante Móvel'!$M:$M,$B121,'Estruturante Móvel'!$AM:$AM,ER$4))-(COUNTIFS('Estruturante Móvel'!$M:$M,$B121,'Estruturante Móvel'!$AM:$AM,ER$4,'Estruturante Móvel'!$AQ:$AQ,"REPARO FO"))</f>
        <v>0</v>
      </c>
      <c r="ES121" s="140">
        <f>(COUNTIFS('Estruturante Móvel'!$M:$M,$B121,'Estruturante Móvel'!$C:$C,"&lt;&gt;PREVISTO",'Estruturante Móvel'!$G:$G,ER$4))</f>
        <v>0</v>
      </c>
      <c r="ET121" s="139">
        <f>(COUNTIFS('Estruturante Móvel'!$M:$M,$B121,'Estruturante Móvel'!$AM:$AM,ET$4))-(COUNTIFS('Estruturante Móvel'!$M:$M,$B121,'Estruturante Móvel'!$AM:$AM,ET$4,'Estruturante Móvel'!$AQ:$AQ,"REPARO FO"))</f>
        <v>0</v>
      </c>
      <c r="EU121" s="140">
        <f>(COUNTIFS('Estruturante Móvel'!$M:$M,$B121,'Estruturante Móvel'!$C:$C,"&lt;&gt;PREVISTO",'Estruturante Móvel'!$G:$G,ET$4))</f>
        <v>0</v>
      </c>
      <c r="EV121" s="139">
        <f>(COUNTIFS('Estruturante Móvel'!$M:$M,$B121,'Estruturante Móvel'!$AM:$AM,EV$4))-(COUNTIFS('Estruturante Móvel'!$M:$M,$B121,'Estruturante Móvel'!$AM:$AM,EV$4,'Estruturante Móvel'!$AQ:$AQ,"REPARO FO"))</f>
        <v>0</v>
      </c>
      <c r="EW121" s="140">
        <f>(COUNTIFS('Estruturante Móvel'!$M:$M,$B121,'Estruturante Móvel'!$C:$C,"&lt;&gt;PREVISTO",'Estruturante Móvel'!$G:$G,EV$4))</f>
        <v>0</v>
      </c>
      <c r="EX121" s="139">
        <f>(COUNTIFS('Estruturante Móvel'!$M:$M,$B121,'Estruturante Móvel'!$AM:$AM,EX$4))-(COUNTIFS('Estruturante Móvel'!$M:$M,$B121,'Estruturante Móvel'!$AM:$AM,EX$4,'Estruturante Móvel'!$AQ:$AQ,"REPARO FO"))</f>
        <v>0</v>
      </c>
      <c r="EY121" s="140">
        <f>(COUNTIFS('Estruturante Móvel'!$M:$M,$B121,'Estruturante Móvel'!$C:$C,"&lt;&gt;PREVISTO",'Estruturante Móvel'!$G:$G,EX$4))</f>
        <v>0</v>
      </c>
      <c r="EZ121" s="139">
        <f>(COUNTIFS('Estruturante Móvel'!$M:$M,$B121,'Estruturante Móvel'!$AM:$AM,EZ$4))-(COUNTIFS('Estruturante Móvel'!$M:$M,$B121,'Estruturante Móvel'!$AM:$AM,EZ$4,'Estruturante Móvel'!$AQ:$AQ,"REPARO FO"))</f>
        <v>0</v>
      </c>
      <c r="FA121" s="140">
        <f>(COUNTIFS('Estruturante Móvel'!$M:$M,$B121,'Estruturante Móvel'!$C:$C,"&lt;&gt;PREVISTO",'Estruturante Móvel'!$G:$G,EZ$4))</f>
        <v>0</v>
      </c>
      <c r="FB121" s="139">
        <f>(COUNTIFS('Estruturante Móvel'!$M:$M,$B121,'Estruturante Móvel'!$AM:$AM,FB$4))-(COUNTIFS('Estruturante Móvel'!$M:$M,$B121,'Estruturante Móvel'!$AM:$AM,FB$4,'Estruturante Móvel'!$AQ:$AQ,"REPARO FO"))</f>
        <v>0</v>
      </c>
      <c r="FC121" s="140">
        <f>(COUNTIFS('Estruturante Móvel'!$M:$M,$B121,'Estruturante Móvel'!$C:$C,"&lt;&gt;PREVISTO",'Estruturante Móvel'!$G:$G,FB$4))</f>
        <v>0</v>
      </c>
      <c r="FD121" s="139">
        <f>(COUNTIFS('Estruturante Móvel'!$M:$M,$B121,'Estruturante Móvel'!$AM:$AM,FD$4))-(COUNTIFS('Estruturante Móvel'!$M:$M,$B121,'Estruturante Móvel'!$AM:$AM,FD$4,'Estruturante Móvel'!$AQ:$AQ,"REPARO FO"))</f>
        <v>0</v>
      </c>
      <c r="FE121" s="140">
        <f>(COUNTIFS('Estruturante Móvel'!$M:$M,$B121,'Estruturante Móvel'!$C:$C,"&lt;&gt;PREVISTO",'Estruturante Móvel'!$G:$G,FD$4))</f>
        <v>0</v>
      </c>
      <c r="FF121" s="139">
        <f>(COUNTIFS('Estruturante Móvel'!$M:$M,$B121,'Estruturante Móvel'!$AM:$AM,FF$4))-(COUNTIFS('Estruturante Móvel'!$M:$M,$B121,'Estruturante Móvel'!$AM:$AM,FF$4,'Estruturante Móvel'!$AQ:$AQ,"REPARO FO"))</f>
        <v>0</v>
      </c>
      <c r="FG121" s="140">
        <f>(COUNTIFS('Estruturante Móvel'!$M:$M,$B121,'Estruturante Móvel'!$C:$C,"&lt;&gt;PREVISTO",'Estruturante Móvel'!$G:$G,FF$4))</f>
        <v>0</v>
      </c>
      <c r="FH121" s="139">
        <f>(COUNTIFS('Estruturante Móvel'!$M:$M,$B121,'Estruturante Móvel'!$AM:$AM,FH$4))-(COUNTIFS('Estruturante Móvel'!$M:$M,$B121,'Estruturante Móvel'!$AM:$AM,FH$4,'Estruturante Móvel'!$AQ:$AQ,"REPARO FO"))</f>
        <v>0</v>
      </c>
      <c r="FI121" s="140">
        <f>(COUNTIFS('Estruturante Móvel'!$M:$M,$B121,'Estruturante Móvel'!$C:$C,"&lt;&gt;PREVISTO",'Estruturante Móvel'!$G:$G,FH$4))</f>
        <v>0</v>
      </c>
      <c r="FJ121" s="139">
        <f>(COUNTIFS('Estruturante Móvel'!$M:$M,$B121,'Estruturante Móvel'!$AM:$AM,FJ$4))-(COUNTIFS('Estruturante Móvel'!$M:$M,$B121,'Estruturante Móvel'!$AM:$AM,FJ$4,'Estruturante Móvel'!$AQ:$AQ,"REPARO FO"))</f>
        <v>0</v>
      </c>
      <c r="FK121" s="140">
        <f>(COUNTIFS('Estruturante Móvel'!$M:$M,$B121,'Estruturante Móvel'!$C:$C,"&lt;&gt;PREVISTO",'Estruturante Móvel'!$G:$G,FJ$4))</f>
        <v>0</v>
      </c>
      <c r="FL121" s="139">
        <f>(COUNTIFS('Estruturante Móvel'!$M:$M,$B121,'Estruturante Móvel'!$AM:$AM,FL$4))-(COUNTIFS('Estruturante Móvel'!$M:$M,$B121,'Estruturante Móvel'!$AM:$AM,FL$4,'Estruturante Móvel'!$AQ:$AQ,"REPARO FO"))</f>
        <v>0</v>
      </c>
      <c r="FM121" s="140">
        <f>(COUNTIFS('Estruturante Móvel'!$M:$M,$B121,'Estruturante Móvel'!$C:$C,"&lt;&gt;PREVISTO",'Estruturante Móvel'!$G:$G,FL$4))</f>
        <v>0</v>
      </c>
      <c r="FN121" s="139">
        <f>(COUNTIFS('Estruturante Móvel'!$M:$M,$B121,'Estruturante Móvel'!$AM:$AM,FN$4))-(COUNTIFS('Estruturante Móvel'!$M:$M,$B121,'Estruturante Móvel'!$AM:$AM,FN$4,'Estruturante Móvel'!$AQ:$AQ,"REPARO FO"))</f>
        <v>0</v>
      </c>
      <c r="FO121" s="140">
        <f>(COUNTIFS('Estruturante Móvel'!$M:$M,$B121,'Estruturante Móvel'!$C:$C,"&lt;&gt;PREVISTO",'Estruturante Móvel'!$G:$G,FN$4))</f>
        <v>0</v>
      </c>
      <c r="FP121" s="139">
        <f>(COUNTIFS('Estruturante Móvel'!$M:$M,$B121,'Estruturante Móvel'!$AM:$AM,FP$4))-(COUNTIFS('Estruturante Móvel'!$M:$M,$B121,'Estruturante Móvel'!$AM:$AM,FP$4,'Estruturante Móvel'!$AQ:$AQ,"REPARO FO"))</f>
        <v>0</v>
      </c>
      <c r="FQ121" s="140">
        <f>(COUNTIFS('Estruturante Móvel'!$M:$M,$B121,'Estruturante Móvel'!$C:$C,"&lt;&gt;PREVISTO",'Estruturante Móvel'!$G:$G,FP$4))</f>
        <v>0</v>
      </c>
      <c r="FR121" s="139">
        <f>(COUNTIFS('Estruturante Móvel'!$M:$M,$B121,'Estruturante Móvel'!$AM:$AM,FR$4))-(COUNTIFS('Estruturante Móvel'!$M:$M,$B121,'Estruturante Móvel'!$AM:$AM,FR$4,'Estruturante Móvel'!$AQ:$AQ,"REPARO FO"))</f>
        <v>0</v>
      </c>
      <c r="FS121" s="140">
        <f>(COUNTIFS('Estruturante Móvel'!$M:$M,$B121,'Estruturante Móvel'!$C:$C,"&lt;&gt;PREVISTO",'Estruturante Móvel'!$G:$G,FR$4))</f>
        <v>0</v>
      </c>
      <c r="FT121" s="139">
        <f>(COUNTIFS('Estruturante Móvel'!$M:$M,$B121,'Estruturante Móvel'!$AM:$AM,FT$4))-(COUNTIFS('Estruturante Móvel'!$M:$M,$B121,'Estruturante Móvel'!$AM:$AM,FT$4,'Estruturante Móvel'!$AQ:$AQ,"REPARO FO"))</f>
        <v>0</v>
      </c>
      <c r="FU121" s="140">
        <f>(COUNTIFS('Estruturante Móvel'!$M:$M,$B121,'Estruturante Móvel'!$C:$C,"&lt;&gt;PREVISTO",'Estruturante Móvel'!$G:$G,FT$4))</f>
        <v>0</v>
      </c>
      <c r="FV121" s="139">
        <f>(COUNTIFS('Estruturante Móvel'!$M:$M,$B121,'Estruturante Móvel'!$AM:$AM,FV$4))-(COUNTIFS('Estruturante Móvel'!$M:$M,$B121,'Estruturante Móvel'!$AM:$AM,FV$4,'Estruturante Móvel'!$AQ:$AQ,"REPARO FO"))</f>
        <v>0</v>
      </c>
      <c r="FW121" s="140">
        <f>(COUNTIFS('Estruturante Móvel'!$M:$M,$B121,'Estruturante Móvel'!$C:$C,"&lt;&gt;PREVISTO",'Estruturante Móvel'!$G:$G,FV$4))</f>
        <v>0</v>
      </c>
      <c r="FX121" s="139">
        <f>(COUNTIFS('Estruturante Móvel'!$M:$M,$B121,'Estruturante Móvel'!$AM:$AM,FX$4))-(COUNTIFS('Estruturante Móvel'!$M:$M,$B121,'Estruturante Móvel'!$AM:$AM,FX$4,'Estruturante Móvel'!$AQ:$AQ,"REPARO FO"))</f>
        <v>0</v>
      </c>
      <c r="FY121" s="140">
        <f>(COUNTIFS('Estruturante Móvel'!$M:$M,$B121,'Estruturante Móvel'!$C:$C,"&lt;&gt;PREVISTO",'Estruturante Móvel'!$G:$G,FX$4))</f>
        <v>0</v>
      </c>
      <c r="FZ121" s="139">
        <f>(COUNTIFS('Estruturante Móvel'!$M:$M,$B121,'Estruturante Móvel'!$AM:$AM,FZ$4))-(COUNTIFS('Estruturante Móvel'!$M:$M,$B121,'Estruturante Móvel'!$AM:$AM,FZ$4,'Estruturante Móvel'!$AQ:$AQ,"REPARO FO"))</f>
        <v>0</v>
      </c>
      <c r="GA121" s="140">
        <f>(COUNTIFS('Estruturante Móvel'!$M:$M,$B121,'Estruturante Móvel'!$C:$C,"&lt;&gt;PREVISTO",'Estruturante Móvel'!$G:$G,FZ$4))</f>
        <v>0</v>
      </c>
      <c r="GB121" s="139">
        <f>(COUNTIFS('Estruturante Móvel'!$M:$M,$B121,'Estruturante Móvel'!$AM:$AM,GB$4))-(COUNTIFS('Estruturante Móvel'!$M:$M,$B121,'Estruturante Móvel'!$AM:$AM,GB$4,'Estruturante Móvel'!$AQ:$AQ,"REPARO FO"))</f>
        <v>0</v>
      </c>
      <c r="GC121" s="140">
        <f>(COUNTIFS('Estruturante Móvel'!$M:$M,$B121,'Estruturante Móvel'!$C:$C,"&lt;&gt;PREVISTO",'Estruturante Móvel'!$G:$G,GB$4))</f>
        <v>0</v>
      </c>
      <c r="GD121" s="139">
        <f>(COUNTIFS('Estruturante Móvel'!$M:$M,$B121,'Estruturante Móvel'!$AM:$AM,GD$4))-(COUNTIFS('Estruturante Móvel'!$M:$M,$B121,'Estruturante Móvel'!$AM:$AM,GD$4,'Estruturante Móvel'!$AQ:$AQ,"REPARO FO"))</f>
        <v>0</v>
      </c>
      <c r="GE121" s="140">
        <f>(COUNTIFS('Estruturante Móvel'!$M:$M,$B121,'Estruturante Móvel'!$C:$C,"&lt;&gt;PREVISTO",'Estruturante Móvel'!$G:$G,GD$4))</f>
        <v>0</v>
      </c>
      <c r="GF121" s="139">
        <f>(COUNTIFS('Estruturante Móvel'!$M:$M,$B121,'Estruturante Móvel'!$AM:$AM,GF$4))-(COUNTIFS('Estruturante Móvel'!$M:$M,$B121,'Estruturante Móvel'!$AM:$AM,GF$4,'Estruturante Móvel'!$AQ:$AQ,"REPARO FO"))</f>
        <v>0</v>
      </c>
      <c r="GG121" s="140">
        <f>(COUNTIFS('Estruturante Móvel'!$M:$M,$B121,'Estruturante Móvel'!$C:$C,"&lt;&gt;PREVISTO",'Estruturante Móvel'!$G:$G,GF$4))</f>
        <v>0</v>
      </c>
      <c r="GH121" s="139">
        <f>(COUNTIFS('Estruturante Móvel'!$M:$M,$B121,'Estruturante Móvel'!$AM:$AM,GH$4))-(COUNTIFS('Estruturante Móvel'!$M:$M,$B121,'Estruturante Móvel'!$AM:$AM,GH$4,'Estruturante Móvel'!$AQ:$AQ,"REPARO FO"))</f>
        <v>0</v>
      </c>
      <c r="GI121" s="140">
        <f>(COUNTIFS('Estruturante Móvel'!$M:$M,$B121,'Estruturante Móvel'!$C:$C,"&lt;&gt;PREVISTO",'Estruturante Móvel'!$G:$G,GH$4))</f>
        <v>0</v>
      </c>
      <c r="GJ121" s="139">
        <f>(COUNTIFS('Estruturante Móvel'!$M:$M,$B121,'Estruturante Móvel'!$AM:$AM,GJ$4))-(COUNTIFS('Estruturante Móvel'!$M:$M,$B121,'Estruturante Móvel'!$AM:$AM,GJ$4,'Estruturante Móvel'!$AQ:$AQ,"REPARO FO"))</f>
        <v>0</v>
      </c>
      <c r="GK121" s="140">
        <f>(COUNTIFS('Estruturante Móvel'!$M:$M,$B121,'Estruturante Móvel'!$C:$C,"&lt;&gt;PREVISTO",'Estruturante Móvel'!$G:$G,GJ$4))</f>
        <v>0</v>
      </c>
      <c r="GL121" s="139">
        <f>(COUNTIFS('Estruturante Móvel'!$M:$M,$B121,'Estruturante Móvel'!$AM:$AM,GL$4))-(COUNTIFS('Estruturante Móvel'!$M:$M,$B121,'Estruturante Móvel'!$AM:$AM,GL$4,'Estruturante Móvel'!$AQ:$AQ,"REPARO FO"))</f>
        <v>0</v>
      </c>
      <c r="GM121" s="140">
        <f>(COUNTIFS('Estruturante Móvel'!$M:$M,$B121,'Estruturante Móvel'!$C:$C,"&lt;&gt;PREVISTO",'Estruturante Móvel'!$G:$G,GL$4))</f>
        <v>0</v>
      </c>
      <c r="GN121" s="139">
        <f>(COUNTIFS('Estruturante Móvel'!$M:$M,$B121,'Estruturante Móvel'!$AM:$AM,GN$4))-(COUNTIFS('Estruturante Móvel'!$M:$M,$B121,'Estruturante Móvel'!$AM:$AM,GN$4,'Estruturante Móvel'!$AQ:$AQ,"REPARO FO"))</f>
        <v>0</v>
      </c>
      <c r="GO121" s="140">
        <f>(COUNTIFS('Estruturante Móvel'!$M:$M,$B121,'Estruturante Móvel'!$C:$C,"&lt;&gt;PREVISTO",'Estruturante Móvel'!$G:$G,GN$4))</f>
        <v>0</v>
      </c>
      <c r="GP121" s="139">
        <f>(COUNTIFS('Estruturante Móvel'!$M:$M,$B121,'Estruturante Móvel'!$AM:$AM,GP$4))-(COUNTIFS('Estruturante Móvel'!$M:$M,$B121,'Estruturante Móvel'!$AM:$AM,GP$4,'Estruturante Móvel'!$AQ:$AQ,"REPARO FO"))</f>
        <v>0</v>
      </c>
      <c r="GQ121" s="140">
        <f>(COUNTIFS('Estruturante Móvel'!$M:$M,$B121,'Estruturante Móvel'!$C:$C,"&lt;&gt;PREVISTO",'Estruturante Móvel'!$G:$G,GP$4))</f>
        <v>0</v>
      </c>
      <c r="GR121" s="139">
        <f>(COUNTIFS('Estruturante Móvel'!$M:$M,$B121,'Estruturante Móvel'!$AM:$AM,GR$4))-(COUNTIFS('Estruturante Móvel'!$M:$M,$B121,'Estruturante Móvel'!$AM:$AM,GR$4,'Estruturante Móvel'!$AQ:$AQ,"REPARO FO"))</f>
        <v>0</v>
      </c>
      <c r="GS121" s="140">
        <f>(COUNTIFS('Estruturante Móvel'!$M:$M,$B121,'Estruturante Móvel'!$C:$C,"&lt;&gt;PREVISTO",'Estruturante Móvel'!$G:$G,GR$4))</f>
        <v>0</v>
      </c>
      <c r="GT121" s="139">
        <f>(COUNTIFS('Estruturante Móvel'!$M:$M,$B121,'Estruturante Móvel'!$AM:$AM,GT$4))-(COUNTIFS('Estruturante Móvel'!$M:$M,$B121,'Estruturante Móvel'!$AM:$AM,GT$4,'Estruturante Móvel'!$AQ:$AQ,"REPARO FO"))</f>
        <v>0</v>
      </c>
      <c r="GU121" s="140">
        <f>(COUNTIFS('Estruturante Móvel'!$M:$M,$B121,'Estruturante Móvel'!$C:$C,"&lt;&gt;PREVISTO",'Estruturante Móvel'!$G:$G,GT$4))</f>
        <v>0</v>
      </c>
      <c r="GV121" s="139">
        <f>(COUNTIFS('Estruturante Móvel'!$M:$M,$B121,'Estruturante Móvel'!$AM:$AM,GV$4))-(COUNTIFS('Estruturante Móvel'!$M:$M,$B121,'Estruturante Móvel'!$AM:$AM,GV$4,'Estruturante Móvel'!$AQ:$AQ,"REPARO FO"))</f>
        <v>0</v>
      </c>
      <c r="GW121" s="140">
        <f>(COUNTIFS('Estruturante Móvel'!$M:$M,$B121,'Estruturante Móvel'!$C:$C,"&lt;&gt;PREVISTO",'Estruturante Móvel'!$G:$G,GV$4))</f>
        <v>0</v>
      </c>
      <c r="GX121" s="139">
        <f>(COUNTIFS('Estruturante Móvel'!$M:$M,$B121,'Estruturante Móvel'!$AM:$AM,GX$4))-(COUNTIFS('Estruturante Móvel'!$M:$M,$B121,'Estruturante Móvel'!$AM:$AM,GX$4,'Estruturante Móvel'!$AQ:$AQ,"REPARO FO"))</f>
        <v>0</v>
      </c>
      <c r="GY121" s="140">
        <f>(COUNTIFS('Estruturante Móvel'!$M:$M,$B121,'Estruturante Móvel'!$C:$C,"&lt;&gt;PREVISTO",'Estruturante Móvel'!$G:$G,GX$4))</f>
        <v>0</v>
      </c>
      <c r="GZ121" s="139">
        <f>(COUNTIFS('Estruturante Móvel'!$M:$M,$B121,'Estruturante Móvel'!$AM:$AM,GZ$4))-(COUNTIFS('Estruturante Móvel'!$M:$M,$B121,'Estruturante Móvel'!$AM:$AM,GZ$4,'Estruturante Móvel'!$AQ:$AQ,"REPARO FO"))</f>
        <v>0</v>
      </c>
      <c r="HA121" s="140">
        <f>(COUNTIFS('Estruturante Móvel'!$M:$M,$B121,'Estruturante Móvel'!$C:$C,"&lt;&gt;PREVISTO",'Estruturante Móvel'!$G:$G,GZ$4))</f>
        <v>0</v>
      </c>
      <c r="HB121" s="139">
        <f>(COUNTIFS('Estruturante Móvel'!$M:$M,$B121,'Estruturante Móvel'!$AM:$AM,HB$4))-(COUNTIFS('Estruturante Móvel'!$M:$M,$B121,'Estruturante Móvel'!$AM:$AM,HB$4,'Estruturante Móvel'!$AQ:$AQ,"REPARO FO"))</f>
        <v>0</v>
      </c>
      <c r="HC121" s="140">
        <f>(COUNTIFS('Estruturante Móvel'!$M:$M,$B121,'Estruturante Móvel'!$C:$C,"&lt;&gt;PREVISTO",'Estruturante Móvel'!$G:$G,HB$4))</f>
        <v>0</v>
      </c>
      <c r="HD121" s="139">
        <f>(COUNTIFS('Estruturante Móvel'!$M:$M,$B121,'Estruturante Móvel'!$AM:$AM,HD$4))-(COUNTIFS('Estruturante Móvel'!$M:$M,$B121,'Estruturante Móvel'!$AM:$AM,HD$4,'Estruturante Móvel'!$AQ:$AQ,"REPARO FO"))</f>
        <v>0</v>
      </c>
      <c r="HE121" s="140">
        <f>(COUNTIFS('Estruturante Móvel'!$M:$M,$B121,'Estruturante Móvel'!$C:$C,"&lt;&gt;PREVISTO",'Estruturante Móvel'!$G:$G,HD$4))</f>
        <v>0</v>
      </c>
      <c r="HF121" s="139">
        <f>(COUNTIFS('Estruturante Móvel'!$M:$M,$B121,'Estruturante Móvel'!$AM:$AM,HF$4))-(COUNTIFS('Estruturante Móvel'!$M:$M,$B121,'Estruturante Móvel'!$AM:$AM,HF$4,'Estruturante Móvel'!$AQ:$AQ,"REPARO FO"))</f>
        <v>0</v>
      </c>
      <c r="HG121" s="140">
        <f>(COUNTIFS('Estruturante Móvel'!$M:$M,$B121,'Estruturante Móvel'!$C:$C,"&lt;&gt;PREVISTO",'Estruturante Móvel'!$G:$G,HF$4))</f>
        <v>0</v>
      </c>
      <c r="HH121" s="139">
        <f>(COUNTIFS('Estruturante Móvel'!$M:$M,$B121,'Estruturante Móvel'!$AM:$AM,HH$4))-(COUNTIFS('Estruturante Móvel'!$M:$M,$B121,'Estruturante Móvel'!$AM:$AM,HH$4,'Estruturante Móvel'!$AQ:$AQ,"REPARO FO"))</f>
        <v>0</v>
      </c>
      <c r="HI121" s="140">
        <f>(COUNTIFS('Estruturante Móvel'!$M:$M,$B121,'Estruturante Móvel'!$C:$C,"&lt;&gt;PREVISTO",'Estruturante Móvel'!$G:$G,HH$4))</f>
        <v>0</v>
      </c>
      <c r="HJ121" s="139">
        <f>(COUNTIFS('Estruturante Móvel'!$M:$M,$B121,'Estruturante Móvel'!$AM:$AM,HJ$4))-(COUNTIFS('Estruturante Móvel'!$M:$M,$B121,'Estruturante Móvel'!$AM:$AM,HJ$4,'Estruturante Móvel'!$AQ:$AQ,"REPARO FO"))</f>
        <v>0</v>
      </c>
      <c r="HK121" s="140">
        <f>(COUNTIFS('Estruturante Móvel'!$M:$M,$B121,'Estruturante Móvel'!$C:$C,"&lt;&gt;PREVISTO",'Estruturante Móvel'!$G:$G,HJ$4))</f>
        <v>0</v>
      </c>
      <c r="HL121" s="139">
        <f>(COUNTIFS('Estruturante Móvel'!$M:$M,$B121,'Estruturante Móvel'!$AM:$AM,HL$4))-(COUNTIFS('Estruturante Móvel'!$M:$M,$B121,'Estruturante Móvel'!$AM:$AM,HL$4,'Estruturante Móvel'!$AQ:$AQ,"REPARO FO"))</f>
        <v>0</v>
      </c>
      <c r="HM121" s="140">
        <f>(COUNTIFS('Estruturante Móvel'!$M:$M,$B121,'Estruturante Móvel'!$C:$C,"&lt;&gt;PREVISTO",'Estruturante Móvel'!$G:$G,HL$4))</f>
        <v>0</v>
      </c>
      <c r="HN121" s="139">
        <f>(COUNTIFS('Estruturante Móvel'!$M:$M,$B121,'Estruturante Móvel'!$AM:$AM,HN$4))-(COUNTIFS('Estruturante Móvel'!$M:$M,$B121,'Estruturante Móvel'!$AM:$AM,HN$4,'Estruturante Móvel'!$AQ:$AQ,"REPARO FO"))</f>
        <v>0</v>
      </c>
      <c r="HO121" s="140">
        <f>(COUNTIFS('Estruturante Móvel'!$M:$M,$B121,'Estruturante Móvel'!$C:$C,"&lt;&gt;PREVISTO",'Estruturante Móvel'!$G:$G,HN$4))</f>
        <v>0</v>
      </c>
      <c r="HP121" s="139">
        <f>(COUNTIFS('Estruturante Móvel'!$M:$M,$B121,'Estruturante Móvel'!$AM:$AM,HP$4))-(COUNTIFS('Estruturante Móvel'!$M:$M,$B121,'Estruturante Móvel'!$AM:$AM,HP$4,'Estruturante Móvel'!$AQ:$AQ,"REPARO FO"))</f>
        <v>0</v>
      </c>
      <c r="HQ121" s="140">
        <f>(COUNTIFS('Estruturante Móvel'!$M:$M,$B121,'Estruturante Móvel'!$C:$C,"&lt;&gt;PREVISTO",'Estruturante Móvel'!$G:$G,HP$4))</f>
        <v>0</v>
      </c>
      <c r="HR121" s="139">
        <f>(COUNTIFS('Estruturante Móvel'!$M:$M,$B121,'Estruturante Móvel'!$AM:$AM,HR$4))-(COUNTIFS('Estruturante Móvel'!$M:$M,$B121,'Estruturante Móvel'!$AM:$AM,HR$4,'Estruturante Móvel'!$AQ:$AQ,"REPARO FO"))</f>
        <v>0</v>
      </c>
      <c r="HS121" s="140">
        <f>(COUNTIFS('Estruturante Móvel'!$M:$M,$B121,'Estruturante Móvel'!$C:$C,"&lt;&gt;PREVISTO",'Estruturante Móvel'!$G:$G,HR$4))</f>
        <v>0</v>
      </c>
      <c r="HT121" s="139">
        <f>(COUNTIFS('Estruturante Móvel'!$M:$M,$B121,'Estruturante Móvel'!$AM:$AM,HT$4))-(COUNTIFS('Estruturante Móvel'!$M:$M,$B121,'Estruturante Móvel'!$AM:$AM,HT$4,'Estruturante Móvel'!$AQ:$AQ,"REPARO FO"))</f>
        <v>0</v>
      </c>
      <c r="HU121" s="140">
        <f>(COUNTIFS('Estruturante Móvel'!$M:$M,$B121,'Estruturante Móvel'!$C:$C,"&lt;&gt;PREVISTO",'Estruturante Móvel'!$G:$G,HT$4))</f>
        <v>0</v>
      </c>
      <c r="HV121" s="139">
        <f>(COUNTIFS('Estruturante Móvel'!$M:$M,$B121,'Estruturante Móvel'!$AM:$AM,HV$4))-(COUNTIFS('Estruturante Móvel'!$M:$M,$B121,'Estruturante Móvel'!$AM:$AM,HV$4,'Estruturante Móvel'!$AQ:$AQ,"REPARO FO"))</f>
        <v>0</v>
      </c>
      <c r="HW121" s="140">
        <f>(COUNTIFS('Estruturante Móvel'!$M:$M,$B121,'Estruturante Móvel'!$C:$C,"&lt;&gt;PREVISTO",'Estruturante Móvel'!$G:$G,HV$4))</f>
        <v>0</v>
      </c>
      <c r="HX121" s="139">
        <f>(COUNTIFS('Estruturante Móvel'!$M:$M,$B121,'Estruturante Móvel'!$AM:$AM,HX$4))-(COUNTIFS('Estruturante Móvel'!$M:$M,$B121,'Estruturante Móvel'!$AM:$AM,HX$4,'Estruturante Móvel'!$AQ:$AQ,"REPARO FO"))</f>
        <v>0</v>
      </c>
      <c r="HY121" s="140">
        <f>(COUNTIFS('Estruturante Móvel'!$M:$M,$B121,'Estruturante Móvel'!$C:$C,"&lt;&gt;PREVISTO",'Estruturante Móvel'!$G:$G,HX$4))</f>
        <v>0</v>
      </c>
      <c r="HZ121" s="139">
        <f>(COUNTIFS('Estruturante Móvel'!$M:$M,$B121,'Estruturante Móvel'!$AM:$AM,HZ$4))-(COUNTIFS('Estruturante Móvel'!$M:$M,$B121,'Estruturante Móvel'!$AM:$AM,HZ$4,'Estruturante Móvel'!$AQ:$AQ,"REPARO FO"))</f>
        <v>0</v>
      </c>
      <c r="IA121" s="140">
        <f>(COUNTIFS('Estruturante Móvel'!$M:$M,$B121,'Estruturante Móvel'!$C:$C,"&lt;&gt;PREVISTO",'Estruturante Móvel'!$G:$G,HZ$4))</f>
        <v>0</v>
      </c>
      <c r="IB121" s="139">
        <f>(COUNTIFS('Estruturante Móvel'!$M:$M,$B121,'Estruturante Móvel'!$AM:$AM,IB$4))-(COUNTIFS('Estruturante Móvel'!$M:$M,$B121,'Estruturante Móvel'!$AM:$AM,IB$4,'Estruturante Móvel'!$AQ:$AQ,"REPARO FO"))</f>
        <v>0</v>
      </c>
      <c r="IC121" s="140">
        <f>(COUNTIFS('Estruturante Móvel'!$M:$M,$B121,'Estruturante Móvel'!$C:$C,"&lt;&gt;PREVISTO",'Estruturante Móvel'!$G:$G,IB$4))</f>
        <v>0</v>
      </c>
      <c r="ID121" s="139">
        <f>(COUNTIFS('Estruturante Móvel'!$M:$M,$B121,'Estruturante Móvel'!$AM:$AM,ID$4))-(COUNTIFS('Estruturante Móvel'!$M:$M,$B121,'Estruturante Móvel'!$AM:$AM,ID$4,'Estruturante Móvel'!$AQ:$AQ,"REPARO FO"))</f>
        <v>0</v>
      </c>
      <c r="IE121" s="140">
        <f>(COUNTIFS('Estruturante Móvel'!$M:$M,$B121,'Estruturante Móvel'!$C:$C,"&lt;&gt;PREVISTO",'Estruturante Móvel'!$G:$G,ID$4))</f>
        <v>0</v>
      </c>
      <c r="IF121" s="139">
        <f>(COUNTIFS('Estruturante Móvel'!$M:$M,$B121,'Estruturante Móvel'!$AM:$AM,IF$4))-(COUNTIFS('Estruturante Móvel'!$M:$M,$B121,'Estruturante Móvel'!$AM:$AM,IF$4,'Estruturante Móvel'!$AQ:$AQ,"REPARO FO"))</f>
        <v>0</v>
      </c>
      <c r="IG121" s="140">
        <f>(COUNTIFS('Estruturante Móvel'!$M:$M,$B121,'Estruturante Móvel'!$C:$C,"&lt;&gt;PREVISTO",'Estruturante Móvel'!$G:$G,IF$4))</f>
        <v>0</v>
      </c>
      <c r="IH121" s="139">
        <f>(COUNTIFS('Estruturante Móvel'!$M:$M,$B121,'Estruturante Móvel'!$AM:$AM,IH$4))-(COUNTIFS('Estruturante Móvel'!$M:$M,$B121,'Estruturante Móvel'!$AM:$AM,IH$4,'Estruturante Móvel'!$AQ:$AQ,"REPARO FO"))</f>
        <v>0</v>
      </c>
      <c r="II121" s="140">
        <f>(COUNTIFS('Estruturante Móvel'!$M:$M,$B121,'Estruturante Móvel'!$C:$C,"&lt;&gt;PREVISTO",'Estruturante Móvel'!$G:$G,IH$4))</f>
        <v>0</v>
      </c>
      <c r="IJ121" s="139">
        <f>(COUNTIFS('Estruturante Móvel'!$M:$M,$B121,'Estruturante Móvel'!$AM:$AM,IJ$4))-(COUNTIFS('Estruturante Móvel'!$M:$M,$B121,'Estruturante Móvel'!$AM:$AM,IJ$4,'Estruturante Móvel'!$AQ:$AQ,"REPARO FO"))</f>
        <v>0</v>
      </c>
      <c r="IK121" s="140">
        <f>(COUNTIFS('Estruturante Móvel'!$M:$M,$B121,'Estruturante Móvel'!$C:$C,"&lt;&gt;PREVISTO",'Estruturante Móvel'!$G:$G,IJ$4))</f>
        <v>0</v>
      </c>
      <c r="IL121" s="139">
        <f>(COUNTIFS('Estruturante Móvel'!$M:$M,$B121,'Estruturante Móvel'!$AM:$AM,IL$4))-(COUNTIFS('Estruturante Móvel'!$M:$M,$B121,'Estruturante Móvel'!$AM:$AM,IL$4,'Estruturante Móvel'!$AQ:$AQ,"REPARO FO"))</f>
        <v>0</v>
      </c>
      <c r="IM121" s="140">
        <f>(COUNTIFS('Estruturante Móvel'!$M:$M,$B121,'Estruturante Móvel'!$C:$C,"&lt;&gt;PREVISTO",'Estruturante Móvel'!$G:$G,IL$4))</f>
        <v>0</v>
      </c>
      <c r="IN121" s="139">
        <f>(COUNTIFS('Estruturante Móvel'!$M:$M,$B121,'Estruturante Móvel'!$AM:$AM,IN$4))-(COUNTIFS('Estruturante Móvel'!$M:$M,$B121,'Estruturante Móvel'!$AM:$AM,IN$4,'Estruturante Móvel'!$AQ:$AQ,"REPARO FO"))</f>
        <v>0</v>
      </c>
      <c r="IO121" s="140">
        <f>(COUNTIFS('Estruturante Móvel'!$M:$M,$B121,'Estruturante Móvel'!$C:$C,"&lt;&gt;PREVISTO",'Estruturante Móvel'!$G:$G,IN$4))</f>
        <v>0</v>
      </c>
      <c r="IP121" s="139">
        <f>(COUNTIFS('Estruturante Móvel'!$M:$M,$B121,'Estruturante Móvel'!$AM:$AM,IP$4))-(COUNTIFS('Estruturante Móvel'!$M:$M,$B121,'Estruturante Móvel'!$AM:$AM,IP$4,'Estruturante Móvel'!$AQ:$AQ,"REPARO FO"))</f>
        <v>0</v>
      </c>
      <c r="IQ121" s="140">
        <f>(COUNTIFS('Estruturante Móvel'!$M:$M,$B121,'Estruturante Móvel'!$C:$C,"&lt;&gt;PREVISTO",'Estruturante Móvel'!$G:$G,IP$4))</f>
        <v>0</v>
      </c>
      <c r="IR121" s="139">
        <f>(COUNTIFS('Estruturante Móvel'!$M:$M,$B121,'Estruturante Móvel'!$AM:$AM,IR$4))-(COUNTIFS('Estruturante Móvel'!$M:$M,$B121,'Estruturante Móvel'!$AM:$AM,IR$4,'Estruturante Móvel'!$AQ:$AQ,"REPARO FO"))</f>
        <v>0</v>
      </c>
      <c r="IS121" s="140">
        <f>(COUNTIFS('Estruturante Móvel'!$M:$M,$B121,'Estruturante Móvel'!$C:$C,"&lt;&gt;PREVISTO",'Estruturante Móvel'!$G:$G,IR$4))</f>
        <v>0</v>
      </c>
      <c r="IT121" s="139">
        <f>(COUNTIFS('Estruturante Móvel'!$M:$M,$B121,'Estruturante Móvel'!$AM:$AM,IT$4))-(COUNTIFS('Estruturante Móvel'!$M:$M,$B121,'Estruturante Móvel'!$AM:$AM,IT$4,'Estruturante Móvel'!$AQ:$AQ,"REPARO FO"))</f>
        <v>0</v>
      </c>
      <c r="IU121" s="140">
        <f>(COUNTIFS('Estruturante Móvel'!$M:$M,$B121,'Estruturante Móvel'!$C:$C,"&lt;&gt;PREVISTO",'Estruturante Móvel'!$G:$G,IT$4))</f>
        <v>0</v>
      </c>
      <c r="IV121" s="139">
        <f>(COUNTIFS('Estruturante Móvel'!$M:$M,$B121,'Estruturante Móvel'!$AM:$AM,IV$4))-(COUNTIFS('Estruturante Móvel'!$M:$M,$B121,'Estruturante Móvel'!$AM:$AM,IV$4,'Estruturante Móvel'!$AQ:$AQ,"REPARO FO"))</f>
        <v>0</v>
      </c>
      <c r="IW121" s="140">
        <f>(COUNTIFS('Estruturante Móvel'!$M:$M,$B121,'Estruturante Móvel'!$C:$C,"&lt;&gt;PREVISTO",'Estruturante Móvel'!$G:$G,IV$4))</f>
        <v>0</v>
      </c>
      <c r="IX121" s="139">
        <f>(COUNTIFS('Estruturante Móvel'!$M:$M,$B121,'Estruturante Móvel'!$AM:$AM,IX$4))-(COUNTIFS('Estruturante Móvel'!$M:$M,$B121,'Estruturante Móvel'!$AM:$AM,IX$4,'Estruturante Móvel'!$AQ:$AQ,"REPARO FO"))</f>
        <v>0</v>
      </c>
      <c r="IY121" s="140">
        <f>(COUNTIFS('Estruturante Móvel'!$M:$M,$B121,'Estruturante Móvel'!$C:$C,"&lt;&gt;PREVISTO",'Estruturante Móvel'!$G:$G,IX$4))</f>
        <v>0</v>
      </c>
      <c r="IZ121" s="139">
        <f>(COUNTIFS('Estruturante Móvel'!$M:$M,$B121,'Estruturante Móvel'!$AM:$AM,IZ$4))-(COUNTIFS('Estruturante Móvel'!$M:$M,$B121,'Estruturante Móvel'!$AM:$AM,IZ$4,'Estruturante Móvel'!$AQ:$AQ,"REPARO FO"))</f>
        <v>0</v>
      </c>
      <c r="JA121" s="140">
        <f>(COUNTIFS('Estruturante Móvel'!$M:$M,$B121,'Estruturante Móvel'!$C:$C,"&lt;&gt;PREVISTO",'Estruturante Móvel'!$G:$G,IZ$4))</f>
        <v>0</v>
      </c>
      <c r="JB121" s="139">
        <f>(COUNTIFS('Estruturante Móvel'!$M:$M,$B121,'Estruturante Móvel'!$AM:$AM,JB$4))-(COUNTIFS('Estruturante Móvel'!$M:$M,$B121,'Estruturante Móvel'!$AM:$AM,JB$4,'Estruturante Móvel'!$AQ:$AQ,"REPARO FO"))</f>
        <v>0</v>
      </c>
      <c r="JC121" s="140">
        <f>(COUNTIFS('Estruturante Móvel'!$M:$M,$B121,'Estruturante Móvel'!$C:$C,"&lt;&gt;PREVISTO",'Estruturante Móvel'!$G:$G,JB$4))</f>
        <v>0</v>
      </c>
      <c r="JD121" s="139">
        <f>(COUNTIFS('Estruturante Móvel'!$M:$M,$B121,'Estruturante Móvel'!$AM:$AM,JD$4))-(COUNTIFS('Estruturante Móvel'!$M:$M,$B121,'Estruturante Móvel'!$AM:$AM,JD$4,'Estruturante Móvel'!$AQ:$AQ,"REPARO FO"))</f>
        <v>0</v>
      </c>
      <c r="JE121" s="140">
        <f>(COUNTIFS('Estruturante Móvel'!$M:$M,$B121,'Estruturante Móvel'!$C:$C,"&lt;&gt;PREVISTO",'Estruturante Móvel'!$G:$G,JD$4))</f>
        <v>0</v>
      </c>
      <c r="JF121" s="139">
        <f>(COUNTIFS('Estruturante Móvel'!$M:$M,$B121,'Estruturante Móvel'!$AM:$AM,JF$4))-(COUNTIFS('Estruturante Móvel'!$M:$M,$B121,'Estruturante Móvel'!$AM:$AM,JF$4,'Estruturante Móvel'!$AQ:$AQ,"REPARO FO"))</f>
        <v>0</v>
      </c>
      <c r="JG121" s="140">
        <f>(COUNTIFS('Estruturante Móvel'!$M:$M,$B121,'Estruturante Móvel'!$C:$C,"&lt;&gt;PREVISTO",'Estruturante Móvel'!$G:$G,JF$4))</f>
        <v>0</v>
      </c>
      <c r="JH121" s="139">
        <f>(COUNTIFS('Estruturante Móvel'!$M:$M,$B121,'Estruturante Móvel'!$AM:$AM,JH$4))-(COUNTIFS('Estruturante Móvel'!$M:$M,$B121,'Estruturante Móvel'!$AM:$AM,JH$4,'Estruturante Móvel'!$AQ:$AQ,"REPARO FO"))</f>
        <v>0</v>
      </c>
      <c r="JI121" s="140">
        <f>(COUNTIFS('Estruturante Móvel'!$M:$M,$B121,'Estruturante Móvel'!$C:$C,"&lt;&gt;PREVISTO",'Estruturante Móvel'!$G:$G,JH$4))</f>
        <v>0</v>
      </c>
      <c r="JJ121" s="139">
        <f>(COUNTIFS('Estruturante Móvel'!$M:$M,$B121,'Estruturante Móvel'!$AM:$AM,JJ$4))-(COUNTIFS('Estruturante Móvel'!$M:$M,$B121,'Estruturante Móvel'!$AM:$AM,JJ$4,'Estruturante Móvel'!$AQ:$AQ,"REPARO FO"))</f>
        <v>0</v>
      </c>
      <c r="JK121" s="140">
        <f>(COUNTIFS('Estruturante Móvel'!$M:$M,$B121,'Estruturante Móvel'!$C:$C,"&lt;&gt;PREVISTO",'Estruturante Móvel'!$G:$G,JJ$4))</f>
        <v>0</v>
      </c>
      <c r="JL121" s="139">
        <f>(COUNTIFS('Estruturante Móvel'!$M:$M,$B121,'Estruturante Móvel'!$AM:$AM,JL$4))-(COUNTIFS('Estruturante Móvel'!$M:$M,$B121,'Estruturante Móvel'!$AM:$AM,JL$4,'Estruturante Móvel'!$AQ:$AQ,"REPARO FO"))</f>
        <v>0</v>
      </c>
      <c r="JM121" s="140">
        <f>(COUNTIFS('Estruturante Móvel'!$M:$M,$B121,'Estruturante Móvel'!$C:$C,"&lt;&gt;PREVISTO",'Estruturante Móvel'!$G:$G,JL$4))</f>
        <v>0</v>
      </c>
      <c r="JN121" s="139">
        <f>(COUNTIFS('Estruturante Móvel'!$M:$M,$B121,'Estruturante Móvel'!$AM:$AM,JN$4))-(COUNTIFS('Estruturante Móvel'!$M:$M,$B121,'Estruturante Móvel'!$AM:$AM,JN$4,'Estruturante Móvel'!$AQ:$AQ,"REPARO FO"))</f>
        <v>0</v>
      </c>
      <c r="JO121" s="140">
        <f>(COUNTIFS('Estruturante Móvel'!$M:$M,$B121,'Estruturante Móvel'!$C:$C,"&lt;&gt;PREVISTO",'Estruturante Móvel'!$G:$G,JN$4))</f>
        <v>0</v>
      </c>
      <c r="JP121" s="139">
        <f>(COUNTIFS('Estruturante Móvel'!$M:$M,$B121,'Estruturante Móvel'!$AM:$AM,JP$4))-(COUNTIFS('Estruturante Móvel'!$M:$M,$B121,'Estruturante Móvel'!$AM:$AM,JP$4,'Estruturante Móvel'!$AQ:$AQ,"REPARO FO"))</f>
        <v>0</v>
      </c>
      <c r="JQ121" s="140">
        <f>(COUNTIFS('Estruturante Móvel'!$M:$M,$B121,'Estruturante Móvel'!$C:$C,"&lt;&gt;PREVISTO",'Estruturante Móvel'!$G:$G,JP$4))</f>
        <v>0</v>
      </c>
      <c r="JR121" s="139">
        <f>(COUNTIFS('Estruturante Móvel'!$M:$M,$B121,'Estruturante Móvel'!$AM:$AM,JR$4))-(COUNTIFS('Estruturante Móvel'!$M:$M,$B121,'Estruturante Móvel'!$AM:$AM,JR$4,'Estruturante Móvel'!$AQ:$AQ,"REPARO FO"))</f>
        <v>0</v>
      </c>
      <c r="JS121" s="140">
        <f>(COUNTIFS('Estruturante Móvel'!$M:$M,$B121,'Estruturante Móvel'!$C:$C,"&lt;&gt;PREVISTO",'Estruturante Móvel'!$G:$G,JR$4))</f>
        <v>0</v>
      </c>
      <c r="JT121" s="139">
        <f>(COUNTIFS('Estruturante Móvel'!$M:$M,$B121,'Estruturante Móvel'!$AM:$AM,JT$4))-(COUNTIFS('Estruturante Móvel'!$M:$M,$B121,'Estruturante Móvel'!$AM:$AM,JT$4,'Estruturante Móvel'!$AQ:$AQ,"REPARO FO"))</f>
        <v>0</v>
      </c>
      <c r="JU121" s="140">
        <f>(COUNTIFS('Estruturante Móvel'!$M:$M,$B121,'Estruturante Móvel'!$C:$C,"&lt;&gt;PREVISTO",'Estruturante Móvel'!$G:$G,JT$4))</f>
        <v>0</v>
      </c>
      <c r="JV121" s="139">
        <f>(COUNTIFS('Estruturante Móvel'!$M:$M,$B121,'Estruturante Móvel'!$AM:$AM,JV$4))-(COUNTIFS('Estruturante Móvel'!$M:$M,$B121,'Estruturante Móvel'!$AM:$AM,JV$4,'Estruturante Móvel'!$AQ:$AQ,"REPARO FO"))</f>
        <v>0</v>
      </c>
      <c r="JW121" s="140">
        <f>(COUNTIFS('Estruturante Móvel'!$M:$M,$B121,'Estruturante Móvel'!$C:$C,"&lt;&gt;PREVISTO",'Estruturante Móvel'!$G:$G,JV$4))</f>
        <v>0</v>
      </c>
      <c r="JX121" s="139">
        <f>(COUNTIFS('Estruturante Móvel'!$M:$M,$B121,'Estruturante Móvel'!$AM:$AM,JX$4))-(COUNTIFS('Estruturante Móvel'!$M:$M,$B121,'Estruturante Móvel'!$AM:$AM,JX$4,'Estruturante Móvel'!$AQ:$AQ,"REPARO FO"))</f>
        <v>0</v>
      </c>
      <c r="JY121" s="140">
        <f>(COUNTIFS('Estruturante Móvel'!$M:$M,$B121,'Estruturante Móvel'!$C:$C,"&lt;&gt;PREVISTO",'Estruturante Móvel'!$G:$G,JX$4))</f>
        <v>0</v>
      </c>
      <c r="JZ121" s="139">
        <f>(COUNTIFS('Estruturante Móvel'!$M:$M,$B121,'Estruturante Móvel'!$AM:$AM,JZ$4))-(COUNTIFS('Estruturante Móvel'!$M:$M,$B121,'Estruturante Móvel'!$AM:$AM,JZ$4,'Estruturante Móvel'!$AQ:$AQ,"REPARO FO"))</f>
        <v>0</v>
      </c>
      <c r="KA121" s="140">
        <f>(COUNTIFS('Estruturante Móvel'!$M:$M,$B121,'Estruturante Móvel'!$C:$C,"&lt;&gt;PREVISTO",'Estruturante Móvel'!$G:$G,JZ$4))</f>
        <v>0</v>
      </c>
      <c r="KB121" s="139">
        <f>(COUNTIFS('Estruturante Móvel'!$M:$M,$B121,'Estruturante Móvel'!$AM:$AM,KB$4))-(COUNTIFS('Estruturante Móvel'!$M:$M,$B121,'Estruturante Móvel'!$AM:$AM,KB$4,'Estruturante Móvel'!$AQ:$AQ,"REPARO FO"))</f>
        <v>0</v>
      </c>
      <c r="KC121" s="140">
        <f>(COUNTIFS('Estruturante Móvel'!$M:$M,$B121,'Estruturante Móvel'!$C:$C,"&lt;&gt;PREVISTO",'Estruturante Móvel'!$G:$G,KB$4))</f>
        <v>0</v>
      </c>
      <c r="KD121" s="139">
        <f>(COUNTIFS('Estruturante Móvel'!$M:$M,$B121,'Estruturante Móvel'!$AM:$AM,KD$4))-(COUNTIFS('Estruturante Móvel'!$M:$M,$B121,'Estruturante Móvel'!$AM:$AM,KD$4,'Estruturante Móvel'!$AQ:$AQ,"REPARO FO"))</f>
        <v>0</v>
      </c>
      <c r="KE121" s="140">
        <f>(COUNTIFS('Estruturante Móvel'!$M:$M,$B121,'Estruturante Móvel'!$C:$C,"&lt;&gt;PREVISTO",'Estruturante Móvel'!$G:$G,KD$4))</f>
        <v>0</v>
      </c>
      <c r="KF121" s="139">
        <f>(COUNTIFS('Estruturante Móvel'!$M:$M,$B121,'Estruturante Móvel'!$AM:$AM,KF$4))-(COUNTIFS('Estruturante Móvel'!$M:$M,$B121,'Estruturante Móvel'!$AM:$AM,KF$4,'Estruturante Móvel'!$AQ:$AQ,"REPARO FO"))</f>
        <v>0</v>
      </c>
      <c r="KG121" s="140">
        <f>(COUNTIFS('Estruturante Móvel'!$M:$M,$B121,'Estruturante Móvel'!$C:$C,"&lt;&gt;PREVISTO",'Estruturante Móvel'!$G:$G,KF$4))</f>
        <v>0</v>
      </c>
      <c r="KH121" s="139">
        <f>(COUNTIFS('Estruturante Móvel'!$M:$M,$B121,'Estruturante Móvel'!$AM:$AM,KH$4))-(COUNTIFS('Estruturante Móvel'!$M:$M,$B121,'Estruturante Móvel'!$AM:$AM,KH$4,'Estruturante Móvel'!$AQ:$AQ,"REPARO FO"))</f>
        <v>0</v>
      </c>
      <c r="KI121" s="140">
        <f>(COUNTIFS('Estruturante Móvel'!$M:$M,$B121,'Estruturante Móvel'!$C:$C,"&lt;&gt;PREVISTO",'Estruturante Móvel'!$G:$G,KH$4))</f>
        <v>0</v>
      </c>
      <c r="KJ121" s="139">
        <f>(COUNTIFS('Estruturante Móvel'!$M:$M,$B121,'Estruturante Móvel'!$AM:$AM,KJ$4))-(COUNTIFS('Estruturante Móvel'!$M:$M,$B121,'Estruturante Móvel'!$AM:$AM,KJ$4,'Estruturante Móvel'!$AQ:$AQ,"REPARO FO"))</f>
        <v>0</v>
      </c>
      <c r="KK121" s="140">
        <f>(COUNTIFS('Estruturante Móvel'!$M:$M,$B121,'Estruturante Móvel'!$C:$C,"&lt;&gt;PREVISTO",'Estruturante Móvel'!$G:$G,KJ$4))</f>
        <v>0</v>
      </c>
      <c r="KL121" s="139">
        <f>(COUNTIFS('Estruturante Móvel'!$M:$M,$B121,'Estruturante Móvel'!$AM:$AM,KL$4))-(COUNTIFS('Estruturante Móvel'!$M:$M,$B121,'Estruturante Móvel'!$AM:$AM,KL$4,'Estruturante Móvel'!$AQ:$AQ,"REPARO FO"))</f>
        <v>0</v>
      </c>
      <c r="KM121" s="140">
        <f>(COUNTIFS('Estruturante Móvel'!$M:$M,$B121,'Estruturante Móvel'!$C:$C,"&lt;&gt;PREVISTO",'Estruturante Móvel'!$G:$G,KL$4))</f>
        <v>0</v>
      </c>
      <c r="KN121" s="139">
        <f>(COUNTIFS('Estruturante Móvel'!$M:$M,$B121,'Estruturante Móvel'!$AM:$AM,KN$4))-(COUNTIFS('Estruturante Móvel'!$M:$M,$B121,'Estruturante Móvel'!$AM:$AM,KN$4,'Estruturante Móvel'!$AQ:$AQ,"REPARO FO"))</f>
        <v>0</v>
      </c>
      <c r="KO121" s="140">
        <f>(COUNTIFS('Estruturante Móvel'!$M:$M,$B121,'Estruturante Móvel'!$C:$C,"&lt;&gt;PREVISTO",'Estruturante Móvel'!$G:$G,KN$4))</f>
        <v>0</v>
      </c>
      <c r="KP121" s="139">
        <f>(COUNTIFS('Estruturante Móvel'!$M:$M,$B121,'Estruturante Móvel'!$AM:$AM,KP$4))-(COUNTIFS('Estruturante Móvel'!$M:$M,$B121,'Estruturante Móvel'!$AM:$AM,KP$4,'Estruturante Móvel'!$AQ:$AQ,"REPARO FO"))</f>
        <v>0</v>
      </c>
      <c r="KQ121" s="140">
        <f>(COUNTIFS('Estruturante Móvel'!$M:$M,$B121,'Estruturante Móvel'!$C:$C,"&lt;&gt;PREVISTO",'Estruturante Móvel'!$G:$G,KP$4))</f>
        <v>0</v>
      </c>
      <c r="KR121" s="139">
        <f>(COUNTIFS('Estruturante Móvel'!$M:$M,$B121,'Estruturante Móvel'!$AM:$AM,KR$4))-(COUNTIFS('Estruturante Móvel'!$M:$M,$B121,'Estruturante Móvel'!$AM:$AM,KR$4,'Estruturante Móvel'!$AQ:$AQ,"REPARO FO"))</f>
        <v>0</v>
      </c>
      <c r="KS121" s="140">
        <f>(COUNTIFS('Estruturante Móvel'!$M:$M,$B121,'Estruturante Móvel'!$C:$C,"&lt;&gt;PREVISTO",'Estruturante Móvel'!$G:$G,KR$4))</f>
        <v>0</v>
      </c>
      <c r="KT121" s="139">
        <f>(COUNTIFS('Estruturante Móvel'!$M:$M,$B121,'Estruturante Móvel'!$AM:$AM,KT$4))-(COUNTIFS('Estruturante Móvel'!$M:$M,$B121,'Estruturante Móvel'!$AM:$AM,KT$4,'Estruturante Móvel'!$AQ:$AQ,"REPARO FO"))</f>
        <v>0</v>
      </c>
      <c r="KU121" s="140">
        <f>(COUNTIFS('Estruturante Móvel'!$M:$M,$B121,'Estruturante Móvel'!$C:$C,"&lt;&gt;PREVISTO",'Estruturante Móvel'!$G:$G,KT$4))</f>
        <v>0</v>
      </c>
      <c r="KV121" s="139">
        <f>(COUNTIFS('Estruturante Móvel'!$M:$M,$B121,'Estruturante Móvel'!$AM:$AM,KV$4))-(COUNTIFS('Estruturante Móvel'!$M:$M,$B121,'Estruturante Móvel'!$AM:$AM,KV$4,'Estruturante Móvel'!$AQ:$AQ,"REPARO FO"))</f>
        <v>0</v>
      </c>
      <c r="KW121" s="140">
        <f>(COUNTIFS('Estruturante Móvel'!$M:$M,$B121,'Estruturante Móvel'!$C:$C,"&lt;&gt;PREVISTO",'Estruturante Móvel'!$G:$G,KV$4))</f>
        <v>0</v>
      </c>
      <c r="KX121" s="139">
        <f>(COUNTIFS('Estruturante Móvel'!$M:$M,$B121,'Estruturante Móvel'!$AM:$AM,KX$4))-(COUNTIFS('Estruturante Móvel'!$M:$M,$B121,'Estruturante Móvel'!$AM:$AM,KX$4,'Estruturante Móvel'!$AQ:$AQ,"REPARO FO"))</f>
        <v>0</v>
      </c>
      <c r="KY121" s="140">
        <f>(COUNTIFS('Estruturante Móvel'!$M:$M,$B121,'Estruturante Móvel'!$C:$C,"&lt;&gt;PREVISTO",'Estruturante Móvel'!$G:$G,KX$4))</f>
        <v>0</v>
      </c>
      <c r="KZ121" s="139">
        <f>(COUNTIFS('Estruturante Móvel'!$M:$M,$B121,'Estruturante Móvel'!$AM:$AM,KZ$4))-(COUNTIFS('Estruturante Móvel'!$M:$M,$B121,'Estruturante Móvel'!$AM:$AM,KZ$4,'Estruturante Móvel'!$AQ:$AQ,"REPARO FO"))</f>
        <v>0</v>
      </c>
      <c r="LA121" s="140">
        <f>(COUNTIFS('Estruturante Móvel'!$M:$M,$B121,'Estruturante Móvel'!$C:$C,"&lt;&gt;PREVISTO",'Estruturante Móvel'!$G:$G,KZ$4))</f>
        <v>0</v>
      </c>
      <c r="LB121" s="139">
        <f>(COUNTIFS('Estruturante Móvel'!$M:$M,$B121,'Estruturante Móvel'!$AM:$AM,LB$4))-(COUNTIFS('Estruturante Móvel'!$M:$M,$B121,'Estruturante Móvel'!$AM:$AM,LB$4,'Estruturante Móvel'!$AQ:$AQ,"REPARO FO"))</f>
        <v>0</v>
      </c>
      <c r="LC121" s="140">
        <f>(COUNTIFS('Estruturante Móvel'!$M:$M,$B121,'Estruturante Móvel'!$C:$C,"&lt;&gt;PREVISTO",'Estruturante Móvel'!$G:$G,LB$4))</f>
        <v>0</v>
      </c>
      <c r="LD121" s="139">
        <f>(COUNTIFS('Estruturante Móvel'!$M:$M,$B121,'Estruturante Móvel'!$AM:$AM,LD$4))-(COUNTIFS('Estruturante Móvel'!$M:$M,$B121,'Estruturante Móvel'!$AM:$AM,LD$4,'Estruturante Móvel'!$AQ:$AQ,"REPARO FO"))</f>
        <v>0</v>
      </c>
      <c r="LE121" s="140">
        <f>(COUNTIFS('Estruturante Móvel'!$M:$M,$B121,'Estruturante Móvel'!$C:$C,"&lt;&gt;PREVISTO",'Estruturante Móvel'!$G:$G,LD$4))</f>
        <v>0</v>
      </c>
      <c r="LF121" s="139">
        <f>(COUNTIFS('Estruturante Móvel'!$M:$M,$B121,'Estruturante Móvel'!$AM:$AM,LF$4))-(COUNTIFS('Estruturante Móvel'!$M:$M,$B121,'Estruturante Móvel'!$AM:$AM,LF$4,'Estruturante Móvel'!$AQ:$AQ,"REPARO FO"))</f>
        <v>0</v>
      </c>
      <c r="LG121" s="140">
        <f>(COUNTIFS('Estruturante Móvel'!$M:$M,$B121,'Estruturante Móvel'!$C:$C,"&lt;&gt;PREVISTO",'Estruturante Móvel'!$G:$G,LF$4))</f>
        <v>0</v>
      </c>
      <c r="LH121" s="139">
        <f>(COUNTIFS('Estruturante Móvel'!$M:$M,$B121,'Estruturante Móvel'!$AM:$AM,LH$4))-(COUNTIFS('Estruturante Móvel'!$M:$M,$B121,'Estruturante Móvel'!$AM:$AM,LH$4,'Estruturante Móvel'!$AQ:$AQ,"REPARO FO"))</f>
        <v>0</v>
      </c>
      <c r="LI121" s="140">
        <f>(COUNTIFS('Estruturante Móvel'!$M:$M,$B121,'Estruturante Móvel'!$C:$C,"&lt;&gt;PREVISTO",'Estruturante Móvel'!$G:$G,LH$4))</f>
        <v>0</v>
      </c>
      <c r="LJ121" s="139">
        <f>(COUNTIFS('Estruturante Móvel'!$M:$M,$B121,'Estruturante Móvel'!$AM:$AM,LJ$4))-(COUNTIFS('Estruturante Móvel'!$M:$M,$B121,'Estruturante Móvel'!$AM:$AM,LJ$4,'Estruturante Móvel'!$AQ:$AQ,"REPARO FO"))</f>
        <v>0</v>
      </c>
      <c r="LK121" s="140">
        <f>(COUNTIFS('Estruturante Móvel'!$M:$M,$B121,'Estruturante Móvel'!$C:$C,"&lt;&gt;PREVISTO",'Estruturante Móvel'!$G:$G,LJ$4))</f>
        <v>0</v>
      </c>
      <c r="LL121" s="139">
        <f>(COUNTIFS('Estruturante Móvel'!$M:$M,$B121,'Estruturante Móvel'!$AM:$AM,LL$4))-(COUNTIFS('Estruturante Móvel'!$M:$M,$B121,'Estruturante Móvel'!$AM:$AM,LL$4,'Estruturante Móvel'!$AQ:$AQ,"REPARO FO"))</f>
        <v>0</v>
      </c>
      <c r="LM121" s="140">
        <f>(COUNTIFS('Estruturante Móvel'!$M:$M,$B121,'Estruturante Móvel'!$C:$C,"&lt;&gt;PREVISTO",'Estruturante Móvel'!$G:$G,LL$4))</f>
        <v>0</v>
      </c>
      <c r="LN121" s="139">
        <f>(COUNTIFS('Estruturante Móvel'!$M:$M,$B121,'Estruturante Móvel'!$AM:$AM,LN$4))-(COUNTIFS('Estruturante Móvel'!$M:$M,$B121,'Estruturante Móvel'!$AM:$AM,LN$4,'Estruturante Móvel'!$AQ:$AQ,"REPARO FO"))</f>
        <v>0</v>
      </c>
      <c r="LO121" s="140">
        <f>(COUNTIFS('Estruturante Móvel'!$M:$M,$B121,'Estruturante Móvel'!$C:$C,"&lt;&gt;PREVISTO",'Estruturante Móvel'!$G:$G,LN$4))</f>
        <v>0</v>
      </c>
      <c r="LP121" s="139">
        <f>(COUNTIFS('Estruturante Móvel'!$M:$M,$B121,'Estruturante Móvel'!$AM:$AM,LP$4))-(COUNTIFS('Estruturante Móvel'!$M:$M,$B121,'Estruturante Móvel'!$AM:$AM,LP$4,'Estruturante Móvel'!$AQ:$AQ,"REPARO FO"))</f>
        <v>0</v>
      </c>
      <c r="LQ121" s="140">
        <f>(COUNTIFS('Estruturante Móvel'!$M:$M,$B121,'Estruturante Móvel'!$C:$C,"&lt;&gt;PREVISTO",'Estruturante Móvel'!$G:$G,LP$4))</f>
        <v>0</v>
      </c>
      <c r="LR121" s="139">
        <f>(COUNTIFS('Estruturante Móvel'!$M:$M,$B121,'Estruturante Móvel'!$AM:$AM,LR$4))-(COUNTIFS('Estruturante Móvel'!$M:$M,$B121,'Estruturante Móvel'!$AM:$AM,LR$4,'Estruturante Móvel'!$AQ:$AQ,"REPARO FO"))</f>
        <v>0</v>
      </c>
      <c r="LS121" s="140">
        <f>(COUNTIFS('Estruturante Móvel'!$M:$M,$B121,'Estruturante Móvel'!$C:$C,"&lt;&gt;PREVISTO",'Estruturante Móvel'!$G:$G,LR$4))</f>
        <v>0</v>
      </c>
      <c r="LT121" s="139">
        <f>(COUNTIFS('Estruturante Móvel'!$M:$M,$B121,'Estruturante Móvel'!$AM:$AM,LT$4))-(COUNTIFS('Estruturante Móvel'!$M:$M,$B121,'Estruturante Móvel'!$AM:$AM,LT$4,'Estruturante Móvel'!$AQ:$AQ,"REPARO FO"))</f>
        <v>0</v>
      </c>
      <c r="LU121" s="140">
        <f>(COUNTIFS('Estruturante Móvel'!$M:$M,$B121,'Estruturante Móvel'!$C:$C,"&lt;&gt;PREVISTO",'Estruturante Móvel'!$G:$G,LT$4))</f>
        <v>0</v>
      </c>
      <c r="LV121" s="139">
        <f>(COUNTIFS('Estruturante Móvel'!$M:$M,$B121,'Estruturante Móvel'!$AM:$AM,LV$4))-(COUNTIFS('Estruturante Móvel'!$M:$M,$B121,'Estruturante Móvel'!$AM:$AM,LV$4,'Estruturante Móvel'!$AQ:$AQ,"REPARO FO"))</f>
        <v>0</v>
      </c>
      <c r="LW121" s="140">
        <f>(COUNTIFS('Estruturante Móvel'!$M:$M,$B121,'Estruturante Móvel'!$C:$C,"&lt;&gt;PREVISTO",'Estruturante Móvel'!$G:$G,LV$4))</f>
        <v>0</v>
      </c>
      <c r="LX121" s="139">
        <f>(COUNTIFS('Estruturante Móvel'!$M:$M,$B121,'Estruturante Móvel'!$AM:$AM,LX$4))-(COUNTIFS('Estruturante Móvel'!$M:$M,$B121,'Estruturante Móvel'!$AM:$AM,LX$4,'Estruturante Móvel'!$AQ:$AQ,"REPARO FO"))</f>
        <v>0</v>
      </c>
      <c r="LY121" s="140">
        <f>(COUNTIFS('Estruturante Móvel'!$M:$M,$B121,'Estruturante Móvel'!$C:$C,"&lt;&gt;PREVISTO",'Estruturante Móvel'!$G:$G,LX$4))</f>
        <v>0</v>
      </c>
      <c r="LZ121" s="139">
        <f>(COUNTIFS('Estruturante Móvel'!$M:$M,$B121,'Estruturante Móvel'!$AM:$AM,LZ$4))-(COUNTIFS('Estruturante Móvel'!$M:$M,$B121,'Estruturante Móvel'!$AM:$AM,LZ$4,'Estruturante Móvel'!$AQ:$AQ,"REPARO FO"))</f>
        <v>0</v>
      </c>
      <c r="MA121" s="140">
        <f>(COUNTIFS('Estruturante Móvel'!$M:$M,$B121,'Estruturante Móvel'!$C:$C,"&lt;&gt;PREVISTO",'Estruturante Móvel'!$G:$G,LZ$4))</f>
        <v>0</v>
      </c>
      <c r="MB121" s="139">
        <f>(COUNTIFS('Estruturante Móvel'!$M:$M,$B121,'Estruturante Móvel'!$AM:$AM,MB$4))-(COUNTIFS('Estruturante Móvel'!$M:$M,$B121,'Estruturante Móvel'!$AM:$AM,MB$4,'Estruturante Móvel'!$AQ:$AQ,"REPARO FO"))</f>
        <v>0</v>
      </c>
      <c r="MC121" s="140">
        <f>(COUNTIFS('Estruturante Móvel'!$M:$M,$B121,'Estruturante Móvel'!$C:$C,"&lt;&gt;PREVISTO",'Estruturante Móvel'!$G:$G,MB$4))</f>
        <v>0</v>
      </c>
      <c r="MD121" s="139">
        <f>(COUNTIFS('Estruturante Móvel'!$M:$M,$B121,'Estruturante Móvel'!$AM:$AM,MD$4))-(COUNTIFS('Estruturante Móvel'!$M:$M,$B121,'Estruturante Móvel'!$AM:$AM,MD$4,'Estruturante Móvel'!$AQ:$AQ,"REPARO FO"))</f>
        <v>0</v>
      </c>
      <c r="ME121" s="140">
        <f>(COUNTIFS('Estruturante Móvel'!$M:$M,$B121,'Estruturante Móvel'!$C:$C,"&lt;&gt;PREVISTO",'Estruturante Móvel'!$G:$G,MD$4))</f>
        <v>0</v>
      </c>
      <c r="MF121" s="139">
        <f>(COUNTIFS('Estruturante Móvel'!$M:$M,$B121,'Estruturante Móvel'!$AM:$AM,MF$4))-(COUNTIFS('Estruturante Móvel'!$M:$M,$B121,'Estruturante Móvel'!$AM:$AM,MF$4,'Estruturante Móvel'!$AQ:$AQ,"REPARO FO"))</f>
        <v>0</v>
      </c>
      <c r="MG121" s="140">
        <f>(COUNTIFS('Estruturante Móvel'!$M:$M,$B121,'Estruturante Móvel'!$C:$C,"&lt;&gt;PREVISTO",'Estruturante Móvel'!$G:$G,MF$4))</f>
        <v>0</v>
      </c>
      <c r="MH121" s="139">
        <f>(COUNTIFS('Estruturante Móvel'!$M:$M,$B121,'Estruturante Móvel'!$AM:$AM,MH$4))-(COUNTIFS('Estruturante Móvel'!$M:$M,$B121,'Estruturante Móvel'!$AM:$AM,MH$4,'Estruturante Móvel'!$AQ:$AQ,"REPARO FO"))</f>
        <v>0</v>
      </c>
      <c r="MI121" s="140">
        <f>(COUNTIFS('Estruturante Móvel'!$M:$M,$B121,'Estruturante Móvel'!$C:$C,"&lt;&gt;PREVISTO",'Estruturante Móvel'!$G:$G,MH$4))</f>
        <v>0</v>
      </c>
      <c r="MJ121" s="139">
        <f>(COUNTIFS('Estruturante Móvel'!$M:$M,$B121,'Estruturante Móvel'!$AM:$AM,MJ$4))-(COUNTIFS('Estruturante Móvel'!$M:$M,$B121,'Estruturante Móvel'!$AM:$AM,MJ$4,'Estruturante Móvel'!$AQ:$AQ,"REPARO FO"))</f>
        <v>0</v>
      </c>
      <c r="MK121" s="140">
        <f>(COUNTIFS('Estruturante Móvel'!$M:$M,$B121,'Estruturante Móvel'!$C:$C,"&lt;&gt;PREVISTO",'Estruturante Móvel'!$G:$G,MJ$4))</f>
        <v>0</v>
      </c>
      <c r="ML121" s="139">
        <f>(COUNTIFS('Estruturante Móvel'!$M:$M,$B121,'Estruturante Móvel'!$AM:$AM,ML$4))-(COUNTIFS('Estruturante Móvel'!$M:$M,$B121,'Estruturante Móvel'!$AM:$AM,ML$4,'Estruturante Móvel'!$AQ:$AQ,"REPARO FO"))</f>
        <v>0</v>
      </c>
      <c r="MM121" s="140">
        <f>(COUNTIFS('Estruturante Móvel'!$M:$M,$B121,'Estruturante Móvel'!$C:$C,"&lt;&gt;PREVISTO",'Estruturante Móvel'!$G:$G,ML$4))</f>
        <v>0</v>
      </c>
      <c r="MN121" s="139">
        <f>(COUNTIFS('Estruturante Móvel'!$M:$M,$B121,'Estruturante Móvel'!$AM:$AM,MN$4))-(COUNTIFS('Estruturante Móvel'!$M:$M,$B121,'Estruturante Móvel'!$AM:$AM,MN$4,'Estruturante Móvel'!$AQ:$AQ,"REPARO FO"))</f>
        <v>0</v>
      </c>
      <c r="MO121" s="140">
        <f>(COUNTIFS('Estruturante Móvel'!$M:$M,$B121,'Estruturante Móvel'!$C:$C,"&lt;&gt;PREVISTO",'Estruturante Móvel'!$G:$G,MN$4))</f>
        <v>0</v>
      </c>
      <c r="MP121" s="139">
        <f>(COUNTIFS('Estruturante Móvel'!$M:$M,$B121,'Estruturante Móvel'!$AM:$AM,MP$4))-(COUNTIFS('Estruturante Móvel'!$M:$M,$B121,'Estruturante Móvel'!$AM:$AM,MP$4,'Estruturante Móvel'!$AQ:$AQ,"REPARO FO"))</f>
        <v>0</v>
      </c>
      <c r="MQ121" s="140">
        <f>(COUNTIFS('Estruturante Móvel'!$M:$M,$B121,'Estruturante Móvel'!$C:$C,"&lt;&gt;PREVISTO",'Estruturante Móvel'!$G:$G,MP$4))</f>
        <v>0</v>
      </c>
      <c r="MR121" s="139">
        <f>(COUNTIFS('Estruturante Móvel'!$M:$M,$B121,'Estruturante Móvel'!$AM:$AM,MR$4))-(COUNTIFS('Estruturante Móvel'!$M:$M,$B121,'Estruturante Móvel'!$AM:$AM,MR$4,'Estruturante Móvel'!$AQ:$AQ,"REPARO FO"))</f>
        <v>0</v>
      </c>
      <c r="MS121" s="140">
        <f>(COUNTIFS('Estruturante Móvel'!$M:$M,$B121,'Estruturante Móvel'!$C:$C,"&lt;&gt;PREVISTO",'Estruturante Móvel'!$G:$G,MR$4))</f>
        <v>0</v>
      </c>
      <c r="MT121" s="139">
        <f>(COUNTIFS('Estruturante Móvel'!$M:$M,$B121,'Estruturante Móvel'!$AM:$AM,MT$4))-(COUNTIFS('Estruturante Móvel'!$M:$M,$B121,'Estruturante Móvel'!$AM:$AM,MT$4,'Estruturante Móvel'!$AQ:$AQ,"REPARO FO"))</f>
        <v>0</v>
      </c>
      <c r="MU121" s="140">
        <f>(COUNTIFS('Estruturante Móvel'!$M:$M,$B121,'Estruturante Móvel'!$C:$C,"&lt;&gt;PREVISTO",'Estruturante Móvel'!$G:$G,MT$4))</f>
        <v>0</v>
      </c>
      <c r="MV121" s="139">
        <f>(COUNTIFS('Estruturante Móvel'!$M:$M,$B121,'Estruturante Móvel'!$AM:$AM,MV$4))-(COUNTIFS('Estruturante Móvel'!$M:$M,$B121,'Estruturante Móvel'!$AM:$AM,MV$4,'Estruturante Móvel'!$AQ:$AQ,"REPARO FO"))</f>
        <v>0</v>
      </c>
      <c r="MW121" s="140">
        <f>(COUNTIFS('Estruturante Móvel'!$M:$M,$B121,'Estruturante Móvel'!$C:$C,"&lt;&gt;PREVISTO",'Estruturante Móvel'!$G:$G,MV$4))</f>
        <v>0</v>
      </c>
      <c r="MX121" s="139">
        <f>(COUNTIFS('Estruturante Móvel'!$M:$M,$B121,'Estruturante Móvel'!$AM:$AM,MX$4))-(COUNTIFS('Estruturante Móvel'!$M:$M,$B121,'Estruturante Móvel'!$AM:$AM,MX$4,'Estruturante Móvel'!$AQ:$AQ,"REPARO FO"))</f>
        <v>0</v>
      </c>
      <c r="MY121" s="140">
        <f>(COUNTIFS('Estruturante Móvel'!$M:$M,$B121,'Estruturante Móvel'!$C:$C,"&lt;&gt;PREVISTO",'Estruturante Móvel'!$G:$G,MX$4))</f>
        <v>0</v>
      </c>
      <c r="MZ121" s="139">
        <f>(COUNTIFS('Estruturante Móvel'!$M:$M,$B121,'Estruturante Móvel'!$AM:$AM,MZ$4))-(COUNTIFS('Estruturante Móvel'!$M:$M,$B121,'Estruturante Móvel'!$AM:$AM,MZ$4,'Estruturante Móvel'!$AQ:$AQ,"REPARO FO"))</f>
        <v>0</v>
      </c>
      <c r="NA121" s="140">
        <f>(COUNTIFS('Estruturante Móvel'!$M:$M,$B121,'Estruturante Móvel'!$C:$C,"&lt;&gt;PREVISTO",'Estruturante Móvel'!$G:$G,MZ$4))</f>
        <v>0</v>
      </c>
      <c r="NB121" s="139">
        <f>(COUNTIFS('Estruturante Móvel'!$M:$M,$B121,'Estruturante Móvel'!$AM:$AM,NB$4))-(COUNTIFS('Estruturante Móvel'!$M:$M,$B121,'Estruturante Móvel'!$AM:$AM,NB$4,'Estruturante Móvel'!$AQ:$AQ,"REPARO FO"))</f>
        <v>0</v>
      </c>
      <c r="NC121" s="140">
        <f>(COUNTIFS('Estruturante Móvel'!$M:$M,$B121,'Estruturante Móvel'!$C:$C,"&lt;&gt;PREVISTO",'Estruturante Móvel'!$G:$G,NB$4))</f>
        <v>0</v>
      </c>
      <c r="ND121" s="139">
        <f>(COUNTIFS('Estruturante Móvel'!$M:$M,$B121,'Estruturante Móvel'!$AM:$AM,ND$4))-(COUNTIFS('Estruturante Móvel'!$M:$M,$B121,'Estruturante Móvel'!$AM:$AM,ND$4,'Estruturante Móvel'!$AQ:$AQ,"REPARO FO"))</f>
        <v>0</v>
      </c>
      <c r="NE121" s="140">
        <f>(COUNTIFS('Estruturante Móvel'!$M:$M,$B121,'Estruturante Móvel'!$C:$C,"&lt;&gt;PREVISTO",'Estruturante Móvel'!$G:$G,ND$4))</f>
        <v>0</v>
      </c>
      <c r="NF121" s="139">
        <f>(COUNTIFS('Estruturante Móvel'!$M:$M,$B121,'Estruturante Móvel'!$AM:$AM,NF$4))-(COUNTIFS('Estruturante Móvel'!$M:$M,$B121,'Estruturante Móvel'!$AM:$AM,NF$4,'Estruturante Móvel'!$AQ:$AQ,"REPARO FO"))</f>
        <v>0</v>
      </c>
      <c r="NG121" s="140">
        <f>(COUNTIFS('Estruturante Móvel'!$M:$M,$B121,'Estruturante Móvel'!$C:$C,"&lt;&gt;PREVISTO",'Estruturante Móvel'!$G:$G,NF$4))</f>
        <v>0</v>
      </c>
      <c r="NH121" s="139">
        <f>(COUNTIFS('Estruturante Móvel'!$M:$M,$B121,'Estruturante Móvel'!$AM:$AM,NH$4))-(COUNTIFS('Estruturante Móvel'!$M:$M,$B121,'Estruturante Móvel'!$AM:$AM,NH$4,'Estruturante Móvel'!$AQ:$AQ,"REPARO FO"))</f>
        <v>0</v>
      </c>
      <c r="NI121" s="140">
        <f>(COUNTIFS('Estruturante Móvel'!$M:$M,$B121,'Estruturante Móvel'!$C:$C,"&lt;&gt;PREVISTO",'Estruturante Móvel'!$G:$G,NH$4))</f>
        <v>0</v>
      </c>
    </row>
    <row r="122" spans="1:373" s="79" customFormat="1" ht="18.75" collapsed="1">
      <c r="B122" s="141" t="s">
        <v>8</v>
      </c>
      <c r="C122" s="142">
        <f>SUMIFS(C6:C89,$A6:$A89,"&gt;0")</f>
        <v>0</v>
      </c>
      <c r="D122" s="142">
        <f>SUMIFS(D6:D121,$A6:$A121,"&gt;0")</f>
        <v>947</v>
      </c>
      <c r="E122" s="142">
        <f>SUMIFS(E6:E121,$A6:$A121,"&gt;0")</f>
        <v>941</v>
      </c>
      <c r="F122" s="142">
        <f>SUMIFS(F6:F121,$A6:$A121,"&gt;0")</f>
        <v>6</v>
      </c>
      <c r="G122" s="674" t="s">
        <v>474</v>
      </c>
      <c r="H122" s="675"/>
      <c r="I122" s="676"/>
      <c r="J122" s="143">
        <f t="shared" si="385"/>
        <v>0.99366420274551215</v>
      </c>
      <c r="K122" s="142">
        <f>SUMIFS(K6:K121,$A6:$A121,"&gt;0")</f>
        <v>941</v>
      </c>
      <c r="L122" s="167">
        <f t="shared" ref="L122:AQ122" si="411">SUMIFS(L6:L89,$A6:$A89,"&gt;0")</f>
        <v>0</v>
      </c>
      <c r="M122" s="167">
        <f t="shared" si="411"/>
        <v>0</v>
      </c>
      <c r="N122" s="167">
        <f t="shared" si="411"/>
        <v>0</v>
      </c>
      <c r="O122" s="167">
        <f t="shared" si="411"/>
        <v>5</v>
      </c>
      <c r="P122" s="167">
        <f t="shared" si="411"/>
        <v>0</v>
      </c>
      <c r="Q122" s="167">
        <f t="shared" si="411"/>
        <v>7</v>
      </c>
      <c r="R122" s="167">
        <f t="shared" si="411"/>
        <v>0</v>
      </c>
      <c r="S122" s="167">
        <f t="shared" si="411"/>
        <v>5</v>
      </c>
      <c r="T122" s="167">
        <f t="shared" si="411"/>
        <v>0</v>
      </c>
      <c r="U122" s="167">
        <f t="shared" si="411"/>
        <v>6</v>
      </c>
      <c r="V122" s="167">
        <f t="shared" si="411"/>
        <v>0</v>
      </c>
      <c r="W122" s="167">
        <f t="shared" si="411"/>
        <v>2</v>
      </c>
      <c r="X122" s="167">
        <f t="shared" si="411"/>
        <v>0</v>
      </c>
      <c r="Y122" s="167">
        <f t="shared" si="411"/>
        <v>3</v>
      </c>
      <c r="Z122" s="167">
        <f t="shared" si="411"/>
        <v>0</v>
      </c>
      <c r="AA122" s="167">
        <f t="shared" si="411"/>
        <v>0</v>
      </c>
      <c r="AB122" s="167">
        <f t="shared" si="411"/>
        <v>0</v>
      </c>
      <c r="AC122" s="167">
        <f t="shared" si="411"/>
        <v>7</v>
      </c>
      <c r="AD122" s="167">
        <f t="shared" si="411"/>
        <v>0</v>
      </c>
      <c r="AE122" s="167">
        <f t="shared" si="411"/>
        <v>7</v>
      </c>
      <c r="AF122" s="167">
        <f t="shared" si="411"/>
        <v>0</v>
      </c>
      <c r="AG122" s="167">
        <f t="shared" si="411"/>
        <v>8</v>
      </c>
      <c r="AH122" s="167">
        <f t="shared" si="411"/>
        <v>0</v>
      </c>
      <c r="AI122" s="167">
        <f t="shared" si="411"/>
        <v>3</v>
      </c>
      <c r="AJ122" s="167">
        <f t="shared" si="411"/>
        <v>0</v>
      </c>
      <c r="AK122" s="167">
        <f t="shared" si="411"/>
        <v>7</v>
      </c>
      <c r="AL122" s="167">
        <f t="shared" si="411"/>
        <v>0</v>
      </c>
      <c r="AM122" s="167">
        <f t="shared" si="411"/>
        <v>3</v>
      </c>
      <c r="AN122" s="167">
        <f t="shared" si="411"/>
        <v>0</v>
      </c>
      <c r="AO122" s="167">
        <f t="shared" si="411"/>
        <v>0</v>
      </c>
      <c r="AP122" s="167">
        <f t="shared" si="411"/>
        <v>0</v>
      </c>
      <c r="AQ122" s="167">
        <f t="shared" si="411"/>
        <v>6</v>
      </c>
      <c r="AR122" s="167">
        <f t="shared" ref="AR122:BW122" si="412">SUMIFS(AR6:AR89,$A6:$A89,"&gt;0")</f>
        <v>0</v>
      </c>
      <c r="AS122" s="167">
        <f t="shared" si="412"/>
        <v>5</v>
      </c>
      <c r="AT122" s="167">
        <f t="shared" si="412"/>
        <v>0</v>
      </c>
      <c r="AU122" s="167">
        <f t="shared" si="412"/>
        <v>3</v>
      </c>
      <c r="AV122" s="167">
        <f t="shared" si="412"/>
        <v>0</v>
      </c>
      <c r="AW122" s="167">
        <f t="shared" si="412"/>
        <v>4</v>
      </c>
      <c r="AX122" s="167">
        <f t="shared" si="412"/>
        <v>0</v>
      </c>
      <c r="AY122" s="167">
        <f t="shared" si="412"/>
        <v>6</v>
      </c>
      <c r="AZ122" s="167">
        <f t="shared" si="412"/>
        <v>0</v>
      </c>
      <c r="BA122" s="167">
        <f t="shared" si="412"/>
        <v>1</v>
      </c>
      <c r="BB122" s="167">
        <f t="shared" si="412"/>
        <v>0</v>
      </c>
      <c r="BC122" s="167">
        <f t="shared" si="412"/>
        <v>0</v>
      </c>
      <c r="BD122" s="167">
        <f t="shared" si="412"/>
        <v>0</v>
      </c>
      <c r="BE122" s="167">
        <f t="shared" si="412"/>
        <v>0</v>
      </c>
      <c r="BF122" s="167">
        <f t="shared" si="412"/>
        <v>0</v>
      </c>
      <c r="BG122" s="167">
        <f t="shared" si="412"/>
        <v>2</v>
      </c>
      <c r="BH122" s="167">
        <f t="shared" si="412"/>
        <v>0</v>
      </c>
      <c r="BI122" s="167">
        <f t="shared" si="412"/>
        <v>0</v>
      </c>
      <c r="BJ122" s="167">
        <f t="shared" si="412"/>
        <v>0</v>
      </c>
      <c r="BK122" s="167">
        <f t="shared" si="412"/>
        <v>5</v>
      </c>
      <c r="BL122" s="167">
        <f t="shared" si="412"/>
        <v>0</v>
      </c>
      <c r="BM122" s="167">
        <f t="shared" si="412"/>
        <v>1</v>
      </c>
      <c r="BN122" s="167">
        <f t="shared" si="412"/>
        <v>0</v>
      </c>
      <c r="BO122" s="167">
        <f t="shared" si="412"/>
        <v>0</v>
      </c>
      <c r="BP122" s="167">
        <f t="shared" si="412"/>
        <v>0</v>
      </c>
      <c r="BQ122" s="167">
        <f t="shared" si="412"/>
        <v>0</v>
      </c>
      <c r="BR122" s="167">
        <f t="shared" si="412"/>
        <v>0</v>
      </c>
      <c r="BS122" s="167">
        <f t="shared" si="412"/>
        <v>5</v>
      </c>
      <c r="BT122" s="167">
        <f t="shared" si="412"/>
        <v>2</v>
      </c>
      <c r="BU122" s="167">
        <f t="shared" si="412"/>
        <v>0</v>
      </c>
      <c r="BV122" s="167">
        <f t="shared" si="412"/>
        <v>3</v>
      </c>
      <c r="BW122" s="167">
        <f t="shared" si="412"/>
        <v>2</v>
      </c>
      <c r="BX122" s="167">
        <f t="shared" ref="BX122:DC122" si="413">SUMIFS(BX6:BX89,$A6:$A89,"&gt;0")</f>
        <v>9</v>
      </c>
      <c r="BY122" s="167">
        <f t="shared" si="413"/>
        <v>4</v>
      </c>
      <c r="BZ122" s="167">
        <f t="shared" si="413"/>
        <v>11</v>
      </c>
      <c r="CA122" s="167">
        <f t="shared" si="413"/>
        <v>0</v>
      </c>
      <c r="CB122" s="167">
        <f t="shared" si="413"/>
        <v>0</v>
      </c>
      <c r="CC122" s="167">
        <f t="shared" si="413"/>
        <v>0</v>
      </c>
      <c r="CD122" s="167">
        <f t="shared" si="413"/>
        <v>0</v>
      </c>
      <c r="CE122" s="167">
        <f t="shared" si="413"/>
        <v>0</v>
      </c>
      <c r="CF122" s="167">
        <f t="shared" si="413"/>
        <v>9</v>
      </c>
      <c r="CG122" s="167">
        <f t="shared" si="413"/>
        <v>3</v>
      </c>
      <c r="CH122" s="167">
        <f t="shared" si="413"/>
        <v>13</v>
      </c>
      <c r="CI122" s="167">
        <f t="shared" si="413"/>
        <v>3</v>
      </c>
      <c r="CJ122" s="167">
        <f t="shared" si="413"/>
        <v>9</v>
      </c>
      <c r="CK122" s="167">
        <f t="shared" si="413"/>
        <v>2</v>
      </c>
      <c r="CL122" s="167">
        <f t="shared" si="413"/>
        <v>8</v>
      </c>
      <c r="CM122" s="167">
        <f t="shared" si="413"/>
        <v>6</v>
      </c>
      <c r="CN122" s="167">
        <f t="shared" si="413"/>
        <v>9</v>
      </c>
      <c r="CO122" s="167">
        <f t="shared" si="413"/>
        <v>0</v>
      </c>
      <c r="CP122" s="167">
        <f t="shared" si="413"/>
        <v>0</v>
      </c>
      <c r="CQ122" s="167">
        <f t="shared" si="413"/>
        <v>3</v>
      </c>
      <c r="CR122" s="167">
        <f t="shared" si="413"/>
        <v>0</v>
      </c>
      <c r="CS122" s="167">
        <f t="shared" si="413"/>
        <v>0</v>
      </c>
      <c r="CT122" s="167">
        <f t="shared" si="413"/>
        <v>8</v>
      </c>
      <c r="CU122" s="167">
        <f t="shared" si="413"/>
        <v>7</v>
      </c>
      <c r="CV122" s="167">
        <f t="shared" si="413"/>
        <v>8</v>
      </c>
      <c r="CW122" s="167">
        <f t="shared" si="413"/>
        <v>4</v>
      </c>
      <c r="CX122" s="167">
        <f t="shared" si="413"/>
        <v>9</v>
      </c>
      <c r="CY122" s="167">
        <f t="shared" si="413"/>
        <v>2</v>
      </c>
      <c r="CZ122" s="167">
        <f t="shared" si="413"/>
        <v>9</v>
      </c>
      <c r="DA122" s="167">
        <f t="shared" si="413"/>
        <v>3</v>
      </c>
      <c r="DB122" s="167">
        <f t="shared" si="413"/>
        <v>9</v>
      </c>
      <c r="DC122" s="167">
        <f t="shared" si="413"/>
        <v>2</v>
      </c>
      <c r="DD122" s="167">
        <f t="shared" ref="DD122:DK122" si="414">SUMIFS(DD6:DD89,$A6:$A89,"&gt;0")</f>
        <v>0</v>
      </c>
      <c r="DE122" s="167">
        <f t="shared" si="414"/>
        <v>0</v>
      </c>
      <c r="DF122" s="167">
        <f t="shared" si="414"/>
        <v>0</v>
      </c>
      <c r="DG122" s="167">
        <f t="shared" si="414"/>
        <v>0</v>
      </c>
      <c r="DH122" s="167">
        <f t="shared" si="414"/>
        <v>8</v>
      </c>
      <c r="DI122" s="167">
        <f t="shared" si="414"/>
        <v>0</v>
      </c>
      <c r="DJ122" s="167">
        <f t="shared" si="414"/>
        <v>5</v>
      </c>
      <c r="DK122" s="167">
        <f t="shared" si="414"/>
        <v>0</v>
      </c>
      <c r="DL122" s="167">
        <f t="shared" ref="DL122:FW122" si="415">SUMIFS(DL6:DL89,$A6:$A89,"&gt;0")</f>
        <v>7</v>
      </c>
      <c r="DM122" s="167">
        <f t="shared" si="415"/>
        <v>5</v>
      </c>
      <c r="DN122" s="167">
        <f t="shared" si="415"/>
        <v>7</v>
      </c>
      <c r="DO122" s="167">
        <f t="shared" si="415"/>
        <v>3</v>
      </c>
      <c r="DP122" s="167">
        <f t="shared" si="415"/>
        <v>4</v>
      </c>
      <c r="DQ122" s="167">
        <f t="shared" si="415"/>
        <v>0</v>
      </c>
      <c r="DR122" s="167">
        <f t="shared" si="415"/>
        <v>4</v>
      </c>
      <c r="DS122" s="167">
        <f t="shared" si="415"/>
        <v>0</v>
      </c>
      <c r="DT122" s="167">
        <f t="shared" si="415"/>
        <v>0</v>
      </c>
      <c r="DU122" s="167">
        <f t="shared" si="415"/>
        <v>0</v>
      </c>
      <c r="DV122" s="167">
        <f t="shared" si="415"/>
        <v>5</v>
      </c>
      <c r="DW122" s="167">
        <f t="shared" si="415"/>
        <v>5</v>
      </c>
      <c r="DX122" s="167">
        <f t="shared" si="415"/>
        <v>0</v>
      </c>
      <c r="DY122" s="167">
        <f t="shared" si="415"/>
        <v>3</v>
      </c>
      <c r="DZ122" s="167">
        <f t="shared" si="415"/>
        <v>0</v>
      </c>
      <c r="EA122" s="167">
        <f t="shared" si="415"/>
        <v>2</v>
      </c>
      <c r="EB122" s="167">
        <f t="shared" si="415"/>
        <v>0</v>
      </c>
      <c r="EC122" s="167">
        <f t="shared" si="415"/>
        <v>3</v>
      </c>
      <c r="ED122" s="167">
        <f t="shared" si="415"/>
        <v>0</v>
      </c>
      <c r="EE122" s="167">
        <f t="shared" si="415"/>
        <v>2</v>
      </c>
      <c r="EF122" s="167">
        <f t="shared" si="415"/>
        <v>0</v>
      </c>
      <c r="EG122" s="167">
        <f t="shared" si="415"/>
        <v>0</v>
      </c>
      <c r="EH122" s="167">
        <f t="shared" si="415"/>
        <v>0</v>
      </c>
      <c r="EI122" s="167">
        <f t="shared" si="415"/>
        <v>0</v>
      </c>
      <c r="EJ122" s="167">
        <f t="shared" si="415"/>
        <v>0</v>
      </c>
      <c r="EK122" s="167">
        <f t="shared" si="415"/>
        <v>0</v>
      </c>
      <c r="EL122" s="167">
        <f t="shared" si="415"/>
        <v>0</v>
      </c>
      <c r="EM122" s="167">
        <f t="shared" si="415"/>
        <v>1</v>
      </c>
      <c r="EN122" s="167">
        <f t="shared" si="415"/>
        <v>0</v>
      </c>
      <c r="EO122" s="167">
        <f t="shared" si="415"/>
        <v>0</v>
      </c>
      <c r="EP122" s="167">
        <f t="shared" si="415"/>
        <v>0</v>
      </c>
      <c r="EQ122" s="167">
        <f t="shared" si="415"/>
        <v>1</v>
      </c>
      <c r="ER122" s="167">
        <f t="shared" si="415"/>
        <v>0</v>
      </c>
      <c r="ES122" s="167">
        <f t="shared" si="415"/>
        <v>0</v>
      </c>
      <c r="ET122" s="167">
        <f t="shared" si="415"/>
        <v>0</v>
      </c>
      <c r="EU122" s="167">
        <f t="shared" si="415"/>
        <v>0</v>
      </c>
      <c r="EV122" s="167">
        <f t="shared" si="415"/>
        <v>0</v>
      </c>
      <c r="EW122" s="167">
        <f t="shared" si="415"/>
        <v>0</v>
      </c>
      <c r="EX122" s="167">
        <f t="shared" si="415"/>
        <v>0</v>
      </c>
      <c r="EY122" s="167">
        <f t="shared" si="415"/>
        <v>3</v>
      </c>
      <c r="EZ122" s="167">
        <f t="shared" si="415"/>
        <v>0</v>
      </c>
      <c r="FA122" s="167">
        <f t="shared" si="415"/>
        <v>0</v>
      </c>
      <c r="FB122" s="167">
        <f t="shared" si="415"/>
        <v>0</v>
      </c>
      <c r="FC122" s="167">
        <f t="shared" si="415"/>
        <v>0</v>
      </c>
      <c r="FD122" s="167">
        <f t="shared" si="415"/>
        <v>0</v>
      </c>
      <c r="FE122" s="167">
        <f t="shared" si="415"/>
        <v>0</v>
      </c>
      <c r="FF122" s="167">
        <f t="shared" si="415"/>
        <v>0</v>
      </c>
      <c r="FG122" s="167">
        <f t="shared" si="415"/>
        <v>0</v>
      </c>
      <c r="FH122" s="167">
        <f t="shared" si="415"/>
        <v>0</v>
      </c>
      <c r="FI122" s="167">
        <f t="shared" si="415"/>
        <v>0</v>
      </c>
      <c r="FJ122" s="167">
        <f t="shared" si="415"/>
        <v>0</v>
      </c>
      <c r="FK122" s="167">
        <f t="shared" si="415"/>
        <v>0</v>
      </c>
      <c r="FL122" s="167">
        <f t="shared" si="415"/>
        <v>0</v>
      </c>
      <c r="FM122" s="167">
        <f t="shared" si="415"/>
        <v>0</v>
      </c>
      <c r="FN122" s="167">
        <f t="shared" si="415"/>
        <v>0</v>
      </c>
      <c r="FO122" s="167">
        <f t="shared" si="415"/>
        <v>0</v>
      </c>
      <c r="FP122" s="167">
        <f t="shared" si="415"/>
        <v>0</v>
      </c>
      <c r="FQ122" s="167">
        <f t="shared" si="415"/>
        <v>0</v>
      </c>
      <c r="FR122" s="167">
        <f t="shared" si="415"/>
        <v>0</v>
      </c>
      <c r="FS122" s="167">
        <f t="shared" si="415"/>
        <v>0</v>
      </c>
      <c r="FT122" s="167">
        <f t="shared" si="415"/>
        <v>0</v>
      </c>
      <c r="FU122" s="167">
        <f t="shared" si="415"/>
        <v>0</v>
      </c>
      <c r="FV122" s="167">
        <f t="shared" si="415"/>
        <v>0</v>
      </c>
      <c r="FW122" s="167">
        <f t="shared" si="415"/>
        <v>0</v>
      </c>
      <c r="FX122" s="167">
        <f t="shared" ref="FX122:II122" si="416">SUMIFS(FX6:FX89,$A6:$A89,"&gt;0")</f>
        <v>0</v>
      </c>
      <c r="FY122" s="167">
        <f t="shared" si="416"/>
        <v>0</v>
      </c>
      <c r="FZ122" s="167">
        <f t="shared" si="416"/>
        <v>0</v>
      </c>
      <c r="GA122" s="167">
        <f t="shared" si="416"/>
        <v>2</v>
      </c>
      <c r="GB122" s="167">
        <f t="shared" si="416"/>
        <v>0</v>
      </c>
      <c r="GC122" s="167">
        <f t="shared" si="416"/>
        <v>0</v>
      </c>
      <c r="GD122" s="167">
        <f t="shared" si="416"/>
        <v>0</v>
      </c>
      <c r="GE122" s="167">
        <f t="shared" si="416"/>
        <v>1</v>
      </c>
      <c r="GF122" s="167">
        <f t="shared" si="416"/>
        <v>0</v>
      </c>
      <c r="GG122" s="167">
        <f t="shared" si="416"/>
        <v>0</v>
      </c>
      <c r="GH122" s="167">
        <f t="shared" si="416"/>
        <v>0</v>
      </c>
      <c r="GI122" s="167">
        <f t="shared" si="416"/>
        <v>0</v>
      </c>
      <c r="GJ122" s="167">
        <f t="shared" si="416"/>
        <v>0</v>
      </c>
      <c r="GK122" s="167">
        <f t="shared" si="416"/>
        <v>0</v>
      </c>
      <c r="GL122" s="167">
        <f t="shared" si="416"/>
        <v>0</v>
      </c>
      <c r="GM122" s="167">
        <f t="shared" si="416"/>
        <v>0</v>
      </c>
      <c r="GN122" s="167">
        <f t="shared" si="416"/>
        <v>0</v>
      </c>
      <c r="GO122" s="167">
        <f t="shared" si="416"/>
        <v>0</v>
      </c>
      <c r="GP122" s="167">
        <f t="shared" si="416"/>
        <v>0</v>
      </c>
      <c r="GQ122" s="167">
        <f t="shared" si="416"/>
        <v>0</v>
      </c>
      <c r="GR122" s="167">
        <f t="shared" si="416"/>
        <v>0</v>
      </c>
      <c r="GS122" s="167">
        <f t="shared" si="416"/>
        <v>0</v>
      </c>
      <c r="GT122" s="167">
        <f t="shared" si="416"/>
        <v>0</v>
      </c>
      <c r="GU122" s="167">
        <f t="shared" si="416"/>
        <v>0</v>
      </c>
      <c r="GV122" s="167">
        <f t="shared" si="416"/>
        <v>0</v>
      </c>
      <c r="GW122" s="167">
        <f t="shared" si="416"/>
        <v>0</v>
      </c>
      <c r="GX122" s="167">
        <f t="shared" si="416"/>
        <v>0</v>
      </c>
      <c r="GY122" s="167">
        <f t="shared" si="416"/>
        <v>0</v>
      </c>
      <c r="GZ122" s="167">
        <f t="shared" si="416"/>
        <v>0</v>
      </c>
      <c r="HA122" s="167">
        <f t="shared" si="416"/>
        <v>0</v>
      </c>
      <c r="HB122" s="167">
        <f t="shared" si="416"/>
        <v>0</v>
      </c>
      <c r="HC122" s="167">
        <f t="shared" si="416"/>
        <v>0</v>
      </c>
      <c r="HD122" s="167">
        <f t="shared" si="416"/>
        <v>0</v>
      </c>
      <c r="HE122" s="167">
        <f t="shared" si="416"/>
        <v>0</v>
      </c>
      <c r="HF122" s="167">
        <f t="shared" si="416"/>
        <v>0</v>
      </c>
      <c r="HG122" s="167">
        <f t="shared" si="416"/>
        <v>0</v>
      </c>
      <c r="HH122" s="167">
        <f t="shared" si="416"/>
        <v>0</v>
      </c>
      <c r="HI122" s="167">
        <f t="shared" si="416"/>
        <v>0</v>
      </c>
      <c r="HJ122" s="167">
        <f t="shared" si="416"/>
        <v>0</v>
      </c>
      <c r="HK122" s="167">
        <f t="shared" si="416"/>
        <v>0</v>
      </c>
      <c r="HL122" s="167">
        <f t="shared" si="416"/>
        <v>0</v>
      </c>
      <c r="HM122" s="167">
        <f t="shared" si="416"/>
        <v>0</v>
      </c>
      <c r="HN122" s="167">
        <f t="shared" si="416"/>
        <v>0</v>
      </c>
      <c r="HO122" s="167">
        <f t="shared" si="416"/>
        <v>0</v>
      </c>
      <c r="HP122" s="167">
        <f t="shared" si="416"/>
        <v>0</v>
      </c>
      <c r="HQ122" s="167">
        <f t="shared" si="416"/>
        <v>3</v>
      </c>
      <c r="HR122" s="167">
        <f t="shared" si="416"/>
        <v>0</v>
      </c>
      <c r="HS122" s="167">
        <f t="shared" si="416"/>
        <v>0</v>
      </c>
      <c r="HT122" s="167">
        <f t="shared" si="416"/>
        <v>0</v>
      </c>
      <c r="HU122" s="167">
        <f t="shared" si="416"/>
        <v>0</v>
      </c>
      <c r="HV122" s="167">
        <f t="shared" si="416"/>
        <v>0</v>
      </c>
      <c r="HW122" s="167">
        <f t="shared" si="416"/>
        <v>2</v>
      </c>
      <c r="HX122" s="167">
        <f t="shared" si="416"/>
        <v>0</v>
      </c>
      <c r="HY122" s="167">
        <f t="shared" si="416"/>
        <v>2</v>
      </c>
      <c r="HZ122" s="167">
        <f t="shared" si="416"/>
        <v>0</v>
      </c>
      <c r="IA122" s="167">
        <f t="shared" si="416"/>
        <v>0</v>
      </c>
      <c r="IB122" s="167">
        <f t="shared" si="416"/>
        <v>0</v>
      </c>
      <c r="IC122" s="167">
        <f t="shared" si="416"/>
        <v>0</v>
      </c>
      <c r="ID122" s="167">
        <f t="shared" si="416"/>
        <v>0</v>
      </c>
      <c r="IE122" s="167">
        <f t="shared" si="416"/>
        <v>1</v>
      </c>
      <c r="IF122" s="167">
        <f t="shared" si="416"/>
        <v>0</v>
      </c>
      <c r="IG122" s="167">
        <f t="shared" si="416"/>
        <v>0</v>
      </c>
      <c r="IH122" s="167">
        <f t="shared" si="416"/>
        <v>0</v>
      </c>
      <c r="II122" s="167">
        <f t="shared" si="416"/>
        <v>0</v>
      </c>
      <c r="IJ122" s="167">
        <f t="shared" ref="IJ122:KU122" si="417">SUMIFS(IJ6:IJ89,$A6:$A89,"&gt;0")</f>
        <v>0</v>
      </c>
      <c r="IK122" s="167">
        <f t="shared" si="417"/>
        <v>0</v>
      </c>
      <c r="IL122" s="167">
        <f t="shared" si="417"/>
        <v>0</v>
      </c>
      <c r="IM122" s="167">
        <f t="shared" si="417"/>
        <v>1</v>
      </c>
      <c r="IN122" s="167">
        <f t="shared" si="417"/>
        <v>0</v>
      </c>
      <c r="IO122" s="167">
        <f t="shared" si="417"/>
        <v>0</v>
      </c>
      <c r="IP122" s="167">
        <f t="shared" si="417"/>
        <v>0</v>
      </c>
      <c r="IQ122" s="167">
        <f t="shared" si="417"/>
        <v>0</v>
      </c>
      <c r="IR122" s="167">
        <f t="shared" si="417"/>
        <v>0</v>
      </c>
      <c r="IS122" s="167">
        <f t="shared" si="417"/>
        <v>0</v>
      </c>
      <c r="IT122" s="167">
        <f t="shared" si="417"/>
        <v>0</v>
      </c>
      <c r="IU122" s="167">
        <f t="shared" si="417"/>
        <v>0</v>
      </c>
      <c r="IV122" s="167">
        <f t="shared" si="417"/>
        <v>0</v>
      </c>
      <c r="IW122" s="167">
        <f t="shared" si="417"/>
        <v>0</v>
      </c>
      <c r="IX122" s="167">
        <f t="shared" si="417"/>
        <v>0</v>
      </c>
      <c r="IY122" s="167">
        <f t="shared" si="417"/>
        <v>0</v>
      </c>
      <c r="IZ122" s="167">
        <f t="shared" si="417"/>
        <v>0</v>
      </c>
      <c r="JA122" s="167">
        <f t="shared" si="417"/>
        <v>0</v>
      </c>
      <c r="JB122" s="167">
        <f t="shared" si="417"/>
        <v>0</v>
      </c>
      <c r="JC122" s="167">
        <f t="shared" si="417"/>
        <v>0</v>
      </c>
      <c r="JD122" s="167">
        <f t="shared" si="417"/>
        <v>0</v>
      </c>
      <c r="JE122" s="167">
        <f t="shared" si="417"/>
        <v>0</v>
      </c>
      <c r="JF122" s="167">
        <f t="shared" si="417"/>
        <v>0</v>
      </c>
      <c r="JG122" s="167">
        <f t="shared" si="417"/>
        <v>0</v>
      </c>
      <c r="JH122" s="167">
        <f t="shared" si="417"/>
        <v>0</v>
      </c>
      <c r="JI122" s="167">
        <f t="shared" si="417"/>
        <v>0</v>
      </c>
      <c r="JJ122" s="167">
        <f t="shared" si="417"/>
        <v>0</v>
      </c>
      <c r="JK122" s="167">
        <f t="shared" si="417"/>
        <v>0</v>
      </c>
      <c r="JL122" s="167">
        <f t="shared" si="417"/>
        <v>0</v>
      </c>
      <c r="JM122" s="167">
        <f t="shared" si="417"/>
        <v>0</v>
      </c>
      <c r="JN122" s="167">
        <f t="shared" si="417"/>
        <v>0</v>
      </c>
      <c r="JO122" s="167">
        <f t="shared" si="417"/>
        <v>0</v>
      </c>
      <c r="JP122" s="167">
        <f t="shared" si="417"/>
        <v>0</v>
      </c>
      <c r="JQ122" s="167">
        <f t="shared" si="417"/>
        <v>0</v>
      </c>
      <c r="JR122" s="167">
        <f t="shared" si="417"/>
        <v>0</v>
      </c>
      <c r="JS122" s="167">
        <f t="shared" si="417"/>
        <v>0</v>
      </c>
      <c r="JT122" s="167">
        <f t="shared" si="417"/>
        <v>0</v>
      </c>
      <c r="JU122" s="167">
        <f t="shared" si="417"/>
        <v>4</v>
      </c>
      <c r="JV122" s="167">
        <f t="shared" si="417"/>
        <v>0</v>
      </c>
      <c r="JW122" s="167">
        <f t="shared" si="417"/>
        <v>0</v>
      </c>
      <c r="JX122" s="167">
        <f t="shared" si="417"/>
        <v>0</v>
      </c>
      <c r="JY122" s="167">
        <f t="shared" si="417"/>
        <v>0</v>
      </c>
      <c r="JZ122" s="167">
        <f t="shared" si="417"/>
        <v>0</v>
      </c>
      <c r="KA122" s="167">
        <f t="shared" si="417"/>
        <v>1</v>
      </c>
      <c r="KB122" s="167">
        <f t="shared" si="417"/>
        <v>0</v>
      </c>
      <c r="KC122" s="167">
        <f t="shared" si="417"/>
        <v>0</v>
      </c>
      <c r="KD122" s="167">
        <f t="shared" si="417"/>
        <v>0</v>
      </c>
      <c r="KE122" s="167">
        <f t="shared" si="417"/>
        <v>0</v>
      </c>
      <c r="KF122" s="167">
        <f t="shared" si="417"/>
        <v>0</v>
      </c>
      <c r="KG122" s="167">
        <f t="shared" si="417"/>
        <v>0</v>
      </c>
      <c r="KH122" s="167">
        <f t="shared" si="417"/>
        <v>0</v>
      </c>
      <c r="KI122" s="167">
        <f t="shared" si="417"/>
        <v>0</v>
      </c>
      <c r="KJ122" s="167">
        <f t="shared" si="417"/>
        <v>0</v>
      </c>
      <c r="KK122" s="167">
        <f t="shared" si="417"/>
        <v>1</v>
      </c>
      <c r="KL122" s="167">
        <f t="shared" si="417"/>
        <v>0</v>
      </c>
      <c r="KM122" s="167">
        <f t="shared" si="417"/>
        <v>0</v>
      </c>
      <c r="KN122" s="167">
        <f t="shared" si="417"/>
        <v>0</v>
      </c>
      <c r="KO122" s="167">
        <f t="shared" si="417"/>
        <v>0</v>
      </c>
      <c r="KP122" s="167">
        <f t="shared" si="417"/>
        <v>0</v>
      </c>
      <c r="KQ122" s="167">
        <f t="shared" si="417"/>
        <v>0</v>
      </c>
      <c r="KR122" s="167">
        <f t="shared" si="417"/>
        <v>0</v>
      </c>
      <c r="KS122" s="167">
        <f t="shared" si="417"/>
        <v>0</v>
      </c>
      <c r="KT122" s="167">
        <f t="shared" si="417"/>
        <v>0</v>
      </c>
      <c r="KU122" s="167">
        <f t="shared" si="417"/>
        <v>0</v>
      </c>
      <c r="KV122" s="167">
        <f t="shared" ref="KV122:NG122" si="418">SUMIFS(KV6:KV89,$A6:$A89,"&gt;0")</f>
        <v>0</v>
      </c>
      <c r="KW122" s="167">
        <f t="shared" si="418"/>
        <v>0</v>
      </c>
      <c r="KX122" s="167">
        <f t="shared" si="418"/>
        <v>0</v>
      </c>
      <c r="KY122" s="167">
        <f t="shared" si="418"/>
        <v>0</v>
      </c>
      <c r="KZ122" s="167">
        <f t="shared" si="418"/>
        <v>0</v>
      </c>
      <c r="LA122" s="167">
        <f t="shared" si="418"/>
        <v>1</v>
      </c>
      <c r="LB122" s="167">
        <f t="shared" si="418"/>
        <v>0</v>
      </c>
      <c r="LC122" s="167">
        <f t="shared" si="418"/>
        <v>0</v>
      </c>
      <c r="LD122" s="167">
        <f t="shared" si="418"/>
        <v>0</v>
      </c>
      <c r="LE122" s="167">
        <f t="shared" si="418"/>
        <v>0</v>
      </c>
      <c r="LF122" s="167">
        <f t="shared" si="418"/>
        <v>0</v>
      </c>
      <c r="LG122" s="167">
        <f t="shared" si="418"/>
        <v>0</v>
      </c>
      <c r="LH122" s="167">
        <f t="shared" si="418"/>
        <v>0</v>
      </c>
      <c r="LI122" s="167">
        <f t="shared" si="418"/>
        <v>0</v>
      </c>
      <c r="LJ122" s="167">
        <f t="shared" si="418"/>
        <v>0</v>
      </c>
      <c r="LK122" s="167">
        <f t="shared" si="418"/>
        <v>0</v>
      </c>
      <c r="LL122" s="167">
        <f t="shared" si="418"/>
        <v>0</v>
      </c>
      <c r="LM122" s="167">
        <f t="shared" si="418"/>
        <v>0</v>
      </c>
      <c r="LN122" s="167">
        <f t="shared" si="418"/>
        <v>0</v>
      </c>
      <c r="LO122" s="167">
        <f t="shared" si="418"/>
        <v>0</v>
      </c>
      <c r="LP122" s="167">
        <f t="shared" si="418"/>
        <v>0</v>
      </c>
      <c r="LQ122" s="167">
        <f t="shared" si="418"/>
        <v>1</v>
      </c>
      <c r="LR122" s="167">
        <f t="shared" si="418"/>
        <v>0</v>
      </c>
      <c r="LS122" s="167">
        <f t="shared" si="418"/>
        <v>0</v>
      </c>
      <c r="LT122" s="167">
        <f t="shared" si="418"/>
        <v>0</v>
      </c>
      <c r="LU122" s="167">
        <f t="shared" si="418"/>
        <v>0</v>
      </c>
      <c r="LV122" s="167">
        <f t="shared" si="418"/>
        <v>0</v>
      </c>
      <c r="LW122" s="167">
        <f t="shared" si="418"/>
        <v>0</v>
      </c>
      <c r="LX122" s="167">
        <f t="shared" si="418"/>
        <v>0</v>
      </c>
      <c r="LY122" s="167">
        <f t="shared" si="418"/>
        <v>0</v>
      </c>
      <c r="LZ122" s="167">
        <f t="shared" si="418"/>
        <v>0</v>
      </c>
      <c r="MA122" s="167">
        <f t="shared" si="418"/>
        <v>0</v>
      </c>
      <c r="MB122" s="167">
        <f t="shared" si="418"/>
        <v>0</v>
      </c>
      <c r="MC122" s="167">
        <f t="shared" si="418"/>
        <v>0</v>
      </c>
      <c r="MD122" s="167">
        <f t="shared" si="418"/>
        <v>0</v>
      </c>
      <c r="ME122" s="167">
        <f t="shared" si="418"/>
        <v>0</v>
      </c>
      <c r="MF122" s="167">
        <f t="shared" si="418"/>
        <v>0</v>
      </c>
      <c r="MG122" s="167">
        <f t="shared" si="418"/>
        <v>1</v>
      </c>
      <c r="MH122" s="167">
        <f t="shared" si="418"/>
        <v>0</v>
      </c>
      <c r="MI122" s="167">
        <f t="shared" si="418"/>
        <v>0</v>
      </c>
      <c r="MJ122" s="167">
        <f t="shared" si="418"/>
        <v>0</v>
      </c>
      <c r="MK122" s="167">
        <f t="shared" si="418"/>
        <v>0</v>
      </c>
      <c r="ML122" s="167">
        <f t="shared" si="418"/>
        <v>0</v>
      </c>
      <c r="MM122" s="167">
        <f t="shared" si="418"/>
        <v>0</v>
      </c>
      <c r="MN122" s="167">
        <f t="shared" si="418"/>
        <v>0</v>
      </c>
      <c r="MO122" s="167">
        <f t="shared" si="418"/>
        <v>0</v>
      </c>
      <c r="MP122" s="167">
        <f t="shared" si="418"/>
        <v>0</v>
      </c>
      <c r="MQ122" s="167">
        <f t="shared" si="418"/>
        <v>0</v>
      </c>
      <c r="MR122" s="167">
        <f t="shared" si="418"/>
        <v>0</v>
      </c>
      <c r="MS122" s="167">
        <f t="shared" si="418"/>
        <v>1</v>
      </c>
      <c r="MT122" s="167">
        <f t="shared" si="418"/>
        <v>0</v>
      </c>
      <c r="MU122" s="167">
        <f t="shared" si="418"/>
        <v>0</v>
      </c>
      <c r="MV122" s="167">
        <f t="shared" si="418"/>
        <v>0</v>
      </c>
      <c r="MW122" s="167">
        <f t="shared" si="418"/>
        <v>0</v>
      </c>
      <c r="MX122" s="167">
        <f t="shared" si="418"/>
        <v>0</v>
      </c>
      <c r="MY122" s="167">
        <f t="shared" si="418"/>
        <v>0</v>
      </c>
      <c r="MZ122" s="167">
        <f t="shared" si="418"/>
        <v>0</v>
      </c>
      <c r="NA122" s="167">
        <f t="shared" si="418"/>
        <v>4</v>
      </c>
      <c r="NB122" s="167">
        <f t="shared" si="418"/>
        <v>0</v>
      </c>
      <c r="NC122" s="167">
        <f t="shared" si="418"/>
        <v>0</v>
      </c>
      <c r="ND122" s="167">
        <f t="shared" si="418"/>
        <v>0</v>
      </c>
      <c r="NE122" s="167">
        <f t="shared" si="418"/>
        <v>0</v>
      </c>
      <c r="NF122" s="167">
        <f t="shared" si="418"/>
        <v>0</v>
      </c>
      <c r="NG122" s="167">
        <f t="shared" si="418"/>
        <v>0</v>
      </c>
      <c r="NH122" s="167">
        <f t="shared" ref="NH122:NI122" si="419">SUMIFS(NH6:NH89,$A6:$A89,"&gt;0")</f>
        <v>0</v>
      </c>
      <c r="NI122" s="167">
        <f t="shared" si="419"/>
        <v>0</v>
      </c>
    </row>
    <row r="125" spans="1:373">
      <c r="B125" s="276" t="s">
        <v>475</v>
      </c>
    </row>
    <row r="134" spans="2:75" ht="16.5" hidden="1" outlineLevel="1" thickBot="1">
      <c r="B134" s="659" t="s">
        <v>476</v>
      </c>
      <c r="C134" s="660"/>
      <c r="D134" s="660"/>
      <c r="E134" s="660"/>
      <c r="F134" s="660"/>
      <c r="G134" s="661"/>
    </row>
    <row r="135" spans="2:75" ht="23.25" hidden="1" customHeight="1" outlineLevel="1" thickBot="1">
      <c r="B135" s="658" t="s">
        <v>99</v>
      </c>
      <c r="C135" s="662" t="s">
        <v>477</v>
      </c>
      <c r="D135" s="658" t="s">
        <v>434</v>
      </c>
      <c r="E135" s="658" t="s">
        <v>435</v>
      </c>
      <c r="F135" s="658" t="s">
        <v>436</v>
      </c>
      <c r="G135" s="658" t="s">
        <v>437</v>
      </c>
      <c r="H135" s="658" t="s">
        <v>438</v>
      </c>
      <c r="I135" s="658" t="s">
        <v>478</v>
      </c>
      <c r="J135" s="658" t="s">
        <v>479</v>
      </c>
      <c r="K135" s="74"/>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70"/>
      <c r="AK135" s="70"/>
      <c r="AL135" s="70"/>
      <c r="AM135" s="70"/>
      <c r="AN135" s="70"/>
      <c r="AO135" s="70"/>
      <c r="AP135" s="70"/>
      <c r="AQ135" s="70"/>
      <c r="AR135" s="70"/>
      <c r="AS135" s="70"/>
      <c r="AT135" s="70"/>
      <c r="AU135" s="70"/>
      <c r="AV135" s="70"/>
      <c r="AW135" s="70"/>
      <c r="AX135" s="70"/>
      <c r="AY135" s="70"/>
      <c r="AZ135" s="70"/>
      <c r="BA135" s="70"/>
      <c r="BB135" s="70"/>
      <c r="BC135" s="70"/>
      <c r="BD135" s="70"/>
      <c r="BE135" s="70"/>
      <c r="BF135" s="70"/>
      <c r="BG135" s="70"/>
      <c r="BH135" s="70"/>
      <c r="BI135" s="70"/>
      <c r="BJ135" s="70"/>
      <c r="BK135" s="70"/>
      <c r="BL135" s="70"/>
      <c r="BM135" s="70"/>
      <c r="BN135" s="70"/>
      <c r="BO135" s="70"/>
      <c r="BP135" s="70"/>
      <c r="BQ135" s="70"/>
      <c r="BR135" s="70"/>
      <c r="BS135" s="70"/>
      <c r="BT135" s="70"/>
      <c r="BU135" s="70"/>
      <c r="BV135" s="70"/>
      <c r="BW135" s="70"/>
    </row>
    <row r="136" spans="2:75" ht="15.75" hidden="1" outlineLevel="1" thickBot="1">
      <c r="B136" s="658"/>
      <c r="C136" s="663"/>
      <c r="D136" s="658"/>
      <c r="E136" s="658"/>
      <c r="F136" s="658"/>
      <c r="G136" s="658"/>
      <c r="H136" s="658"/>
      <c r="I136" s="658"/>
      <c r="J136" s="658"/>
      <c r="K136" s="20" t="s">
        <v>480</v>
      </c>
      <c r="L136" s="652">
        <v>45541</v>
      </c>
      <c r="M136" s="653"/>
      <c r="N136" s="652">
        <f>WORKDAY.INTL(L136,1,11)</f>
        <v>45542</v>
      </c>
      <c r="O136" s="653"/>
      <c r="P136" s="652">
        <f>WORKDAY.INTL(N136,1,11)</f>
        <v>45544</v>
      </c>
      <c r="Q136" s="653"/>
      <c r="R136" s="652">
        <f>WORKDAY.INTL(P136,1,11)</f>
        <v>45545</v>
      </c>
      <c r="S136" s="653"/>
      <c r="T136" s="652">
        <f>WORKDAY.INTL(R136,1,11)</f>
        <v>45546</v>
      </c>
      <c r="U136" s="653"/>
      <c r="V136" s="652">
        <f>WORKDAY.INTL(T136,1,11)</f>
        <v>45547</v>
      </c>
      <c r="W136" s="653"/>
      <c r="X136" s="652">
        <f>WORKDAY.INTL(V136,1,11)</f>
        <v>45548</v>
      </c>
      <c r="Y136" s="653"/>
      <c r="Z136" s="652">
        <f>WORKDAY.INTL(X136,1,11)</f>
        <v>45549</v>
      </c>
      <c r="AA136" s="653"/>
      <c r="AB136" s="652">
        <f>WORKDAY.INTL(Z136,1,11)</f>
        <v>45551</v>
      </c>
      <c r="AC136" s="653"/>
      <c r="AD136" s="652">
        <f>WORKDAY.INTL(AB136,1,11)</f>
        <v>45552</v>
      </c>
      <c r="AE136" s="653"/>
      <c r="AF136" s="652">
        <f>WORKDAY.INTL(AD136,1,11)</f>
        <v>45553</v>
      </c>
      <c r="AG136" s="653"/>
      <c r="AH136" s="652">
        <f>WORKDAY.INTL(AF136,1,11)</f>
        <v>45554</v>
      </c>
      <c r="AI136" s="653"/>
      <c r="AJ136" s="652">
        <f>WORKDAY.INTL(AH136,1,11)</f>
        <v>45555</v>
      </c>
      <c r="AK136" s="653"/>
      <c r="AL136" s="652">
        <f>WORKDAY.INTL(AJ136,1,11)</f>
        <v>45556</v>
      </c>
      <c r="AM136" s="653"/>
      <c r="AN136" s="652">
        <f>WORKDAY.INTL(AL136,1,11)</f>
        <v>45558</v>
      </c>
      <c r="AO136" s="653"/>
      <c r="AP136" s="652">
        <f>WORKDAY.INTL(AN136,1,11)</f>
        <v>45559</v>
      </c>
      <c r="AQ136" s="653"/>
      <c r="AR136" s="652">
        <f>WORKDAY.INTL(AP136,1,11)</f>
        <v>45560</v>
      </c>
      <c r="AS136" s="653"/>
      <c r="AT136" s="652">
        <f>WORKDAY.INTL(AR136,1,11)</f>
        <v>45561</v>
      </c>
      <c r="AU136" s="653"/>
      <c r="AV136" s="652">
        <f>WORKDAY.INTL(AT136,1,11)</f>
        <v>45562</v>
      </c>
      <c r="AW136" s="653"/>
      <c r="AX136" s="652">
        <f>WORKDAY.INTL(AV136,1,11)</f>
        <v>45563</v>
      </c>
      <c r="AY136" s="653"/>
      <c r="AZ136" s="652">
        <f>WORKDAY.INTL(AX136,1,11)</f>
        <v>45565</v>
      </c>
      <c r="BA136" s="653"/>
      <c r="BB136" s="652">
        <f>WORKDAY.INTL(AZ136,1,11)</f>
        <v>45566</v>
      </c>
      <c r="BC136" s="653"/>
      <c r="BD136" s="652">
        <f>WORKDAY.INTL(BB136,1,11)</f>
        <v>45567</v>
      </c>
      <c r="BE136" s="653"/>
      <c r="BF136" s="652">
        <f>WORKDAY.INTL(BD136,1,11)</f>
        <v>45568</v>
      </c>
      <c r="BG136" s="653"/>
      <c r="BH136" s="652">
        <f>WORKDAY.INTL(BF136,1,11)</f>
        <v>45569</v>
      </c>
      <c r="BI136" s="653"/>
      <c r="BJ136" s="652">
        <f>WORKDAY.INTL(BH136,1,11)</f>
        <v>45570</v>
      </c>
      <c r="BK136" s="653"/>
      <c r="BL136" s="652">
        <f>WORKDAY.INTL(BJ136,1,11)</f>
        <v>45572</v>
      </c>
      <c r="BM136" s="653"/>
      <c r="BN136" s="652">
        <f>WORKDAY.INTL(BL136,1,11)</f>
        <v>45573</v>
      </c>
      <c r="BO136" s="653"/>
      <c r="BP136" s="652">
        <f>WORKDAY.INTL(BN136,1,11)</f>
        <v>45574</v>
      </c>
      <c r="BQ136" s="653"/>
      <c r="BR136" s="652">
        <f>WORKDAY.INTL(BP136,1,11)</f>
        <v>45575</v>
      </c>
      <c r="BS136" s="653"/>
      <c r="BT136" s="652">
        <f>WORKDAY.INTL(BR136,1,11)</f>
        <v>45576</v>
      </c>
      <c r="BU136" s="653"/>
      <c r="BV136" s="652">
        <f>WORKDAY.INTL(BT136,1,11)</f>
        <v>45577</v>
      </c>
      <c r="BW136" s="653"/>
    </row>
    <row r="137" spans="2:75" ht="15.75" hidden="1" outlineLevel="1" thickBot="1">
      <c r="B137" s="658"/>
      <c r="C137" s="664"/>
      <c r="D137" s="658"/>
      <c r="E137" s="658"/>
      <c r="F137" s="658"/>
      <c r="G137" s="658"/>
      <c r="H137" s="658"/>
      <c r="I137" s="658"/>
      <c r="J137" s="658"/>
      <c r="K137" s="20" t="s">
        <v>481</v>
      </c>
      <c r="L137" s="21" t="s">
        <v>36</v>
      </c>
      <c r="M137" s="21" t="s">
        <v>44</v>
      </c>
      <c r="N137" s="21" t="s">
        <v>36</v>
      </c>
      <c r="O137" s="21" t="s">
        <v>44</v>
      </c>
      <c r="P137" s="21" t="s">
        <v>36</v>
      </c>
      <c r="Q137" s="21" t="s">
        <v>44</v>
      </c>
      <c r="R137" s="21" t="s">
        <v>36</v>
      </c>
      <c r="S137" s="21" t="s">
        <v>44</v>
      </c>
      <c r="T137" s="21" t="s">
        <v>36</v>
      </c>
      <c r="U137" s="21" t="s">
        <v>44</v>
      </c>
      <c r="V137" s="21" t="s">
        <v>36</v>
      </c>
      <c r="W137" s="21" t="s">
        <v>44</v>
      </c>
      <c r="X137" s="21" t="s">
        <v>36</v>
      </c>
      <c r="Y137" s="21" t="s">
        <v>44</v>
      </c>
      <c r="Z137" s="21" t="s">
        <v>36</v>
      </c>
      <c r="AA137" s="21" t="s">
        <v>44</v>
      </c>
      <c r="AB137" s="21" t="s">
        <v>36</v>
      </c>
      <c r="AC137" s="21" t="s">
        <v>44</v>
      </c>
      <c r="AD137" s="21" t="s">
        <v>36</v>
      </c>
      <c r="AE137" s="21" t="s">
        <v>44</v>
      </c>
      <c r="AF137" s="21" t="s">
        <v>36</v>
      </c>
      <c r="AG137" s="21" t="s">
        <v>44</v>
      </c>
      <c r="AH137" s="21" t="s">
        <v>36</v>
      </c>
      <c r="AI137" s="21" t="s">
        <v>44</v>
      </c>
      <c r="AJ137" s="21" t="s">
        <v>36</v>
      </c>
      <c r="AK137" s="21" t="s">
        <v>44</v>
      </c>
      <c r="AL137" s="21" t="s">
        <v>36</v>
      </c>
      <c r="AM137" s="21" t="s">
        <v>44</v>
      </c>
      <c r="AN137" s="21" t="s">
        <v>36</v>
      </c>
      <c r="AO137" s="21" t="s">
        <v>44</v>
      </c>
      <c r="AP137" s="21" t="s">
        <v>36</v>
      </c>
      <c r="AQ137" s="21" t="s">
        <v>44</v>
      </c>
      <c r="AR137" s="21" t="s">
        <v>36</v>
      </c>
      <c r="AS137" s="21" t="s">
        <v>44</v>
      </c>
      <c r="AT137" s="21" t="s">
        <v>36</v>
      </c>
      <c r="AU137" s="21" t="s">
        <v>44</v>
      </c>
      <c r="AV137" s="21" t="s">
        <v>36</v>
      </c>
      <c r="AW137" s="21" t="s">
        <v>44</v>
      </c>
      <c r="AX137" s="21" t="s">
        <v>36</v>
      </c>
      <c r="AY137" s="21" t="s">
        <v>44</v>
      </c>
      <c r="AZ137" s="21" t="s">
        <v>36</v>
      </c>
      <c r="BA137" s="21" t="s">
        <v>44</v>
      </c>
      <c r="BB137" s="21" t="s">
        <v>36</v>
      </c>
      <c r="BC137" s="21" t="s">
        <v>44</v>
      </c>
      <c r="BD137" s="21" t="s">
        <v>36</v>
      </c>
      <c r="BE137" s="21" t="s">
        <v>44</v>
      </c>
      <c r="BF137" s="21" t="s">
        <v>36</v>
      </c>
      <c r="BG137" s="21" t="s">
        <v>44</v>
      </c>
      <c r="BH137" s="21" t="s">
        <v>36</v>
      </c>
      <c r="BI137" s="21" t="s">
        <v>44</v>
      </c>
      <c r="BJ137" s="21" t="s">
        <v>36</v>
      </c>
      <c r="BK137" s="21" t="s">
        <v>44</v>
      </c>
      <c r="BL137" s="21" t="s">
        <v>36</v>
      </c>
      <c r="BM137" s="21" t="s">
        <v>44</v>
      </c>
      <c r="BN137" s="21" t="s">
        <v>36</v>
      </c>
      <c r="BO137" s="21" t="s">
        <v>44</v>
      </c>
      <c r="BP137" s="21" t="s">
        <v>36</v>
      </c>
      <c r="BQ137" s="21" t="s">
        <v>44</v>
      </c>
      <c r="BR137" s="21" t="s">
        <v>36</v>
      </c>
      <c r="BS137" s="21" t="s">
        <v>44</v>
      </c>
      <c r="BT137" s="21" t="s">
        <v>36</v>
      </c>
      <c r="BU137" s="21" t="s">
        <v>44</v>
      </c>
      <c r="BV137" s="21" t="s">
        <v>36</v>
      </c>
      <c r="BW137" s="21" t="s">
        <v>44</v>
      </c>
    </row>
    <row r="138" spans="2:75" hidden="1" outlineLevel="1">
      <c r="B138" s="37" t="s">
        <v>460</v>
      </c>
      <c r="C138" s="32">
        <v>61.2</v>
      </c>
      <c r="D138" s="34">
        <f>COUNTIFS('Estruturante Móvel'!M:M,B138)</f>
        <v>35</v>
      </c>
      <c r="E138" s="34">
        <f>COUNTIFS('Estruturante Móvel'!$C:$C,"&lt;&gt;PREVISTO",'Estruturante Móvel'!M:M,'CRONOGRAMA_CONST+MIGRACAO'!B138)</f>
        <v>35</v>
      </c>
      <c r="F138" s="34">
        <f t="shared" ref="F138:F144" si="420">SUMIFS(L138:BW138,L$137:BW$137,"p")</f>
        <v>0</v>
      </c>
      <c r="G138" s="31" t="s">
        <v>482</v>
      </c>
      <c r="H138" s="22" t="s">
        <v>483</v>
      </c>
      <c r="I138" s="23" t="s">
        <v>186</v>
      </c>
      <c r="J138" s="35">
        <f t="shared" ref="J138:J145" si="421">E138/D138</f>
        <v>1</v>
      </c>
      <c r="K138" s="30">
        <v>35</v>
      </c>
      <c r="L138" s="36">
        <f>COUNTIFS('Estruturante Móvel'!$AM:$AM,'CRONOGRAMA_CONST+MIGRACAO'!L$136,'Estruturante Móvel'!$C:$C,"PREVISTO",'Estruturante Móvel'!$M:$M,'CRONOGRAMA_CONST+MIGRACAO'!$B138)</f>
        <v>0</v>
      </c>
      <c r="M138" s="30">
        <f>COUNTIFS('Estruturante Móvel'!$H:$H,'CRONOGRAMA_CONST+MIGRACAO'!L$136,'Estruturante Móvel'!$C:$C,"&lt;&gt;PREVISTO",'Estruturante Móvel'!$M:$M,'CRONOGRAMA_CONST+MIGRACAO'!$B138)</f>
        <v>0</v>
      </c>
      <c r="N138" s="36">
        <f>COUNTIFS('Estruturante Móvel'!$AM:$AM,'CRONOGRAMA_CONST+MIGRACAO'!N$136,'Estruturante Móvel'!$C:$C,"PREVISTO",'Estruturante Móvel'!$M:$M,'CRONOGRAMA_CONST+MIGRACAO'!$B138)</f>
        <v>0</v>
      </c>
      <c r="O138" s="30">
        <f>COUNTIFS('Estruturante Móvel'!$H:$H,'CRONOGRAMA_CONST+MIGRACAO'!N$136,'Estruturante Móvel'!$C:$C,"&lt;&gt;PREVISTO",'Estruturante Móvel'!$M:$M,'CRONOGRAMA_CONST+MIGRACAO'!$B138)</f>
        <v>0</v>
      </c>
      <c r="P138" s="36">
        <f>COUNTIFS('Estruturante Móvel'!$AM:$AM,'CRONOGRAMA_CONST+MIGRACAO'!P$136,'Estruturante Móvel'!$C:$C,"PREVISTO",'Estruturante Móvel'!$M:$M,'CRONOGRAMA_CONST+MIGRACAO'!$B138)</f>
        <v>0</v>
      </c>
      <c r="Q138" s="30">
        <f>COUNTIFS('Estruturante Móvel'!$H:$H,'CRONOGRAMA_CONST+MIGRACAO'!P$136,'Estruturante Móvel'!$C:$C,"&lt;&gt;PREVISTO",'Estruturante Móvel'!$M:$M,'CRONOGRAMA_CONST+MIGRACAO'!$B138)</f>
        <v>0</v>
      </c>
      <c r="R138" s="36">
        <f>COUNTIFS('Estruturante Móvel'!$AM:$AM,'CRONOGRAMA_CONST+MIGRACAO'!R$136,'Estruturante Móvel'!$C:$C,"PREVISTO",'Estruturante Móvel'!$M:$M,'CRONOGRAMA_CONST+MIGRACAO'!$B138)</f>
        <v>0</v>
      </c>
      <c r="S138" s="30">
        <f>COUNTIFS('Estruturante Móvel'!$H:$H,'CRONOGRAMA_CONST+MIGRACAO'!R$136,'Estruturante Móvel'!$C:$C,"&lt;&gt;PREVISTO",'Estruturante Móvel'!$M:$M,'CRONOGRAMA_CONST+MIGRACAO'!$B138)</f>
        <v>0</v>
      </c>
      <c r="T138" s="36">
        <f>COUNTIFS('Estruturante Móvel'!$AM:$AM,'CRONOGRAMA_CONST+MIGRACAO'!T$136,'Estruturante Móvel'!$C:$C,"PREVISTO",'Estruturante Móvel'!$M:$M,'CRONOGRAMA_CONST+MIGRACAO'!$B138)</f>
        <v>0</v>
      </c>
      <c r="U138" s="30">
        <f>COUNTIFS('Estruturante Móvel'!$H:$H,'CRONOGRAMA_CONST+MIGRACAO'!T$136,'Estruturante Móvel'!$C:$C,"&lt;&gt;PREVISTO",'Estruturante Móvel'!$M:$M,'CRONOGRAMA_CONST+MIGRACAO'!$B138)</f>
        <v>0</v>
      </c>
      <c r="V138" s="36">
        <f>COUNTIFS('Estruturante Móvel'!$AM:$AM,'CRONOGRAMA_CONST+MIGRACAO'!V$136,'Estruturante Móvel'!$C:$C,"PREVISTO",'Estruturante Móvel'!$M:$M,'CRONOGRAMA_CONST+MIGRACAO'!$B138)</f>
        <v>0</v>
      </c>
      <c r="W138" s="30">
        <f>COUNTIFS('Estruturante Móvel'!$H:$H,'CRONOGRAMA_CONST+MIGRACAO'!V$136,'Estruturante Móvel'!$C:$C,"&lt;&gt;PREVISTO",'Estruturante Móvel'!$M:$M,'CRONOGRAMA_CONST+MIGRACAO'!$B138)</f>
        <v>0</v>
      </c>
      <c r="X138" s="36">
        <f>COUNTIFS('Estruturante Móvel'!$AM:$AM,'CRONOGRAMA_CONST+MIGRACAO'!X$136,'Estruturante Móvel'!$C:$C,"PREVISTO",'Estruturante Móvel'!$M:$M,'CRONOGRAMA_CONST+MIGRACAO'!$B138)</f>
        <v>0</v>
      </c>
      <c r="Y138" s="30">
        <f>COUNTIFS('Estruturante Móvel'!$H:$H,'CRONOGRAMA_CONST+MIGRACAO'!X$136,'Estruturante Móvel'!$C:$C,"&lt;&gt;PREVISTO",'Estruturante Móvel'!$M:$M,'CRONOGRAMA_CONST+MIGRACAO'!$B138)</f>
        <v>0</v>
      </c>
      <c r="Z138" s="36">
        <f>COUNTIFS('Estruturante Móvel'!$AM:$AM,'CRONOGRAMA_CONST+MIGRACAO'!Z$136,'Estruturante Móvel'!$C:$C,"PREVISTO",'Estruturante Móvel'!$M:$M,'CRONOGRAMA_CONST+MIGRACAO'!$B138)</f>
        <v>0</v>
      </c>
      <c r="AA138" s="30">
        <f>COUNTIFS('Estruturante Móvel'!$H:$H,'CRONOGRAMA_CONST+MIGRACAO'!Z$136,'Estruturante Móvel'!$C:$C,"&lt;&gt;PREVISTO",'Estruturante Móvel'!$M:$M,'CRONOGRAMA_CONST+MIGRACAO'!$B138)</f>
        <v>0</v>
      </c>
      <c r="AB138" s="36">
        <f>COUNTIFS('Estruturante Móvel'!$AM:$AM,'CRONOGRAMA_CONST+MIGRACAO'!AB$136,'Estruturante Móvel'!$C:$C,"PREVISTO",'Estruturante Móvel'!$M:$M,'CRONOGRAMA_CONST+MIGRACAO'!$B138)</f>
        <v>0</v>
      </c>
      <c r="AC138" s="30">
        <f>COUNTIFS('Estruturante Móvel'!$H:$H,'CRONOGRAMA_CONST+MIGRACAO'!AB$136,'Estruturante Móvel'!$C:$C,"&lt;&gt;PREVISTO",'Estruturante Móvel'!$M:$M,'CRONOGRAMA_CONST+MIGRACAO'!$B138)</f>
        <v>0</v>
      </c>
      <c r="AD138" s="36">
        <f>COUNTIFS('Estruturante Móvel'!$AM:$AM,'CRONOGRAMA_CONST+MIGRACAO'!AD$136,'Estruturante Móvel'!$C:$C,"PREVISTO",'Estruturante Móvel'!$M:$M,'CRONOGRAMA_CONST+MIGRACAO'!$B138)</f>
        <v>0</v>
      </c>
      <c r="AE138" s="30">
        <f>COUNTIFS('Estruturante Móvel'!$H:$H,'CRONOGRAMA_CONST+MIGRACAO'!AD$136,'Estruturante Móvel'!$C:$C,"&lt;&gt;PREVISTO",'Estruturante Móvel'!$M:$M,'CRONOGRAMA_CONST+MIGRACAO'!$B138)</f>
        <v>0</v>
      </c>
      <c r="AF138" s="36">
        <f>COUNTIFS('Estruturante Móvel'!$AM:$AM,'CRONOGRAMA_CONST+MIGRACAO'!AF$136,'Estruturante Móvel'!$C:$C,"PREVISTO",'Estruturante Móvel'!$M:$M,'CRONOGRAMA_CONST+MIGRACAO'!$B138)</f>
        <v>0</v>
      </c>
      <c r="AG138" s="30">
        <f>COUNTIFS('Estruturante Móvel'!$H:$H,'CRONOGRAMA_CONST+MIGRACAO'!AF$136,'Estruturante Móvel'!$C:$C,"&lt;&gt;PREVISTO",'Estruturante Móvel'!$M:$M,'CRONOGRAMA_CONST+MIGRACAO'!$B138)</f>
        <v>0</v>
      </c>
      <c r="AH138" s="36">
        <f>COUNTIFS('Estruturante Móvel'!$AM:$AM,'CRONOGRAMA_CONST+MIGRACAO'!AH$136,'Estruturante Móvel'!$C:$C,"PREVISTO",'Estruturante Móvel'!$M:$M,'CRONOGRAMA_CONST+MIGRACAO'!$B138)</f>
        <v>0</v>
      </c>
      <c r="AI138" s="30">
        <f>COUNTIFS('Estruturante Móvel'!$H:$H,'CRONOGRAMA_CONST+MIGRACAO'!AH$136,'Estruturante Móvel'!$C:$C,"&lt;&gt;PREVISTO",'Estruturante Móvel'!$M:$M,'CRONOGRAMA_CONST+MIGRACAO'!$B138)</f>
        <v>0</v>
      </c>
      <c r="AJ138" s="36">
        <f>COUNTIFS('Estruturante Móvel'!$AM:$AM,'CRONOGRAMA_CONST+MIGRACAO'!AJ$136,'Estruturante Móvel'!$C:$C,"PREVISTO",'Estruturante Móvel'!$M:$M,'CRONOGRAMA_CONST+MIGRACAO'!$B138)</f>
        <v>0</v>
      </c>
      <c r="AK138" s="30">
        <f>COUNTIFS('Estruturante Móvel'!$H:$H,'CRONOGRAMA_CONST+MIGRACAO'!AJ$136,'Estruturante Móvel'!$C:$C,"&lt;&gt;PREVISTO",'Estruturante Móvel'!$M:$M,'CRONOGRAMA_CONST+MIGRACAO'!$B138)</f>
        <v>0</v>
      </c>
      <c r="AL138" s="36">
        <f>COUNTIFS('Estruturante Móvel'!$AM:$AM,'CRONOGRAMA_CONST+MIGRACAO'!AL$136,'Estruturante Móvel'!$C:$C,"PREVISTO",'Estruturante Móvel'!$M:$M,'CRONOGRAMA_CONST+MIGRACAO'!$B138)</f>
        <v>0</v>
      </c>
      <c r="AM138" s="30">
        <f>COUNTIFS('Estruturante Móvel'!$H:$H,'CRONOGRAMA_CONST+MIGRACAO'!AL$136,'Estruturante Móvel'!$C:$C,"&lt;&gt;PREVISTO",'Estruturante Móvel'!$M:$M,'CRONOGRAMA_CONST+MIGRACAO'!$B138)</f>
        <v>0</v>
      </c>
      <c r="AN138" s="36">
        <f>COUNTIFS('Estruturante Móvel'!$AM:$AM,'CRONOGRAMA_CONST+MIGRACAO'!AN$136,'Estruturante Móvel'!$C:$C,"PREVISTO",'Estruturante Móvel'!$M:$M,'CRONOGRAMA_CONST+MIGRACAO'!$B138)</f>
        <v>0</v>
      </c>
      <c r="AO138" s="30">
        <f>COUNTIFS('Estruturante Móvel'!$H:$H,'CRONOGRAMA_CONST+MIGRACAO'!AN$136,'Estruturante Móvel'!$C:$C,"&lt;&gt;PREVISTO",'Estruturante Móvel'!$M:$M,'CRONOGRAMA_CONST+MIGRACAO'!$B138)</f>
        <v>0</v>
      </c>
      <c r="AP138" s="36">
        <f>COUNTIFS('Estruturante Móvel'!$AM:$AM,'CRONOGRAMA_CONST+MIGRACAO'!AP$136,'Estruturante Móvel'!$C:$C,"PREVISTO",'Estruturante Móvel'!$M:$M,'CRONOGRAMA_CONST+MIGRACAO'!$B138)</f>
        <v>0</v>
      </c>
      <c r="AQ138" s="30">
        <f>COUNTIFS('Estruturante Móvel'!$H:$H,'CRONOGRAMA_CONST+MIGRACAO'!AP$136,'Estruturante Móvel'!$C:$C,"&lt;&gt;PREVISTO",'Estruturante Móvel'!$M:$M,'CRONOGRAMA_CONST+MIGRACAO'!$B138)</f>
        <v>0</v>
      </c>
      <c r="AR138" s="36">
        <f>COUNTIFS('Estruturante Móvel'!$AM:$AM,'CRONOGRAMA_CONST+MIGRACAO'!AR$136,'Estruturante Móvel'!$C:$C,"PREVISTO",'Estruturante Móvel'!$M:$M,'CRONOGRAMA_CONST+MIGRACAO'!$B138)</f>
        <v>0</v>
      </c>
      <c r="AS138" s="30">
        <f>COUNTIFS('Estruturante Móvel'!$H:$H,'CRONOGRAMA_CONST+MIGRACAO'!AR$136,'Estruturante Móvel'!$C:$C,"&lt;&gt;PREVISTO",'Estruturante Móvel'!$M:$M,'CRONOGRAMA_CONST+MIGRACAO'!$B138)</f>
        <v>0</v>
      </c>
      <c r="AT138" s="36">
        <f>COUNTIFS('Estruturante Móvel'!$AM:$AM,'CRONOGRAMA_CONST+MIGRACAO'!AT$136,'Estruturante Móvel'!$C:$C,"PREVISTO",'Estruturante Móvel'!$M:$M,'CRONOGRAMA_CONST+MIGRACAO'!$B138)</f>
        <v>0</v>
      </c>
      <c r="AU138" s="30">
        <f>COUNTIFS('Estruturante Móvel'!$H:$H,'CRONOGRAMA_CONST+MIGRACAO'!AT$136,'Estruturante Móvel'!$C:$C,"&lt;&gt;PREVISTO",'Estruturante Móvel'!$M:$M,'CRONOGRAMA_CONST+MIGRACAO'!$B138)</f>
        <v>0</v>
      </c>
      <c r="AV138" s="36">
        <f>COUNTIFS('Estruturante Móvel'!$AM:$AM,'CRONOGRAMA_CONST+MIGRACAO'!AV$136,'Estruturante Móvel'!$C:$C,"PREVISTO",'Estruturante Móvel'!$M:$M,'CRONOGRAMA_CONST+MIGRACAO'!$B138)</f>
        <v>0</v>
      </c>
      <c r="AW138" s="30">
        <f>COUNTIFS('Estruturante Móvel'!$H:$H,'CRONOGRAMA_CONST+MIGRACAO'!AV$136,'Estruturante Móvel'!$C:$C,"&lt;&gt;PREVISTO",'Estruturante Móvel'!$M:$M,'CRONOGRAMA_CONST+MIGRACAO'!$B138)</f>
        <v>0</v>
      </c>
      <c r="AX138" s="36">
        <f>COUNTIFS('Estruturante Móvel'!$AM:$AM,'CRONOGRAMA_CONST+MIGRACAO'!AX$136,'Estruturante Móvel'!$C:$C,"PREVISTO",'Estruturante Móvel'!$M:$M,'CRONOGRAMA_CONST+MIGRACAO'!$B138)</f>
        <v>0</v>
      </c>
      <c r="AY138" s="30">
        <f>COUNTIFS('Estruturante Móvel'!$H:$H,'CRONOGRAMA_CONST+MIGRACAO'!AX$136,'Estruturante Móvel'!$C:$C,"&lt;&gt;PREVISTO",'Estruturante Móvel'!$M:$M,'CRONOGRAMA_CONST+MIGRACAO'!$B138)</f>
        <v>0</v>
      </c>
      <c r="AZ138" s="36">
        <f>COUNTIFS('Estruturante Móvel'!$AM:$AM,'CRONOGRAMA_CONST+MIGRACAO'!AZ$136,'Estruturante Móvel'!$C:$C,"PREVISTO",'Estruturante Móvel'!$M:$M,'CRONOGRAMA_CONST+MIGRACAO'!$B138)</f>
        <v>0</v>
      </c>
      <c r="BA138" s="30">
        <f>COUNTIFS('Estruturante Móvel'!$H:$H,'CRONOGRAMA_CONST+MIGRACAO'!AZ$136,'Estruturante Móvel'!$C:$C,"&lt;&gt;PREVISTO",'Estruturante Móvel'!$M:$M,'CRONOGRAMA_CONST+MIGRACAO'!$B138)</f>
        <v>0</v>
      </c>
      <c r="BB138" s="36">
        <f>COUNTIFS('Estruturante Móvel'!$AM:$AM,'CRONOGRAMA_CONST+MIGRACAO'!BB$136,'Estruturante Móvel'!$C:$C,"PREVISTO",'Estruturante Móvel'!$M:$M,'CRONOGRAMA_CONST+MIGRACAO'!$B138)</f>
        <v>0</v>
      </c>
      <c r="BC138" s="30">
        <f>COUNTIFS('Estruturante Móvel'!$H:$H,'CRONOGRAMA_CONST+MIGRACAO'!BB$136,'Estruturante Móvel'!$C:$C,"&lt;&gt;PREVISTO",'Estruturante Móvel'!$M:$M,'CRONOGRAMA_CONST+MIGRACAO'!$B138)</f>
        <v>0</v>
      </c>
      <c r="BD138" s="36">
        <f>COUNTIFS('Estruturante Móvel'!$AM:$AM,'CRONOGRAMA_CONST+MIGRACAO'!BD$136,'Estruturante Móvel'!$C:$C,"PREVISTO",'Estruturante Móvel'!$M:$M,'CRONOGRAMA_CONST+MIGRACAO'!$B138)</f>
        <v>0</v>
      </c>
      <c r="BE138" s="30">
        <f>COUNTIFS('Estruturante Móvel'!$H:$H,'CRONOGRAMA_CONST+MIGRACAO'!BD$136,'Estruturante Móvel'!$C:$C,"&lt;&gt;PREVISTO",'Estruturante Móvel'!$M:$M,'CRONOGRAMA_CONST+MIGRACAO'!$B138)</f>
        <v>0</v>
      </c>
      <c r="BF138" s="36">
        <f>COUNTIFS('Estruturante Móvel'!$AM:$AM,'CRONOGRAMA_CONST+MIGRACAO'!BF$136,'Estruturante Móvel'!$C:$C,"PREVISTO",'Estruturante Móvel'!$M:$M,'CRONOGRAMA_CONST+MIGRACAO'!$B138)</f>
        <v>0</v>
      </c>
      <c r="BG138" s="30">
        <f>COUNTIFS('Estruturante Móvel'!$H:$H,'CRONOGRAMA_CONST+MIGRACAO'!BF$136,'Estruturante Móvel'!$C:$C,"&lt;&gt;PREVISTO",'Estruturante Móvel'!$M:$M,'CRONOGRAMA_CONST+MIGRACAO'!$B138)</f>
        <v>0</v>
      </c>
      <c r="BH138" s="36">
        <f>COUNTIFS('Estruturante Móvel'!$AM:$AM,'CRONOGRAMA_CONST+MIGRACAO'!BH$136,'Estruturante Móvel'!$C:$C,"PREVISTO",'Estruturante Móvel'!$M:$M,'CRONOGRAMA_CONST+MIGRACAO'!$B138)</f>
        <v>0</v>
      </c>
      <c r="BI138" s="30">
        <f>COUNTIFS('Estruturante Móvel'!$H:$H,'CRONOGRAMA_CONST+MIGRACAO'!BH$136,'Estruturante Móvel'!$C:$C,"&lt;&gt;PREVISTO",'Estruturante Móvel'!$M:$M,'CRONOGRAMA_CONST+MIGRACAO'!$B138)</f>
        <v>0</v>
      </c>
      <c r="BJ138" s="36">
        <f>COUNTIFS('Estruturante Móvel'!$AM:$AM,'CRONOGRAMA_CONST+MIGRACAO'!BJ$136,'Estruturante Móvel'!$C:$C,"PREVISTO",'Estruturante Móvel'!$M:$M,'CRONOGRAMA_CONST+MIGRACAO'!$B138)</f>
        <v>0</v>
      </c>
      <c r="BK138" s="30">
        <f>COUNTIFS('Estruturante Móvel'!$H:$H,'CRONOGRAMA_CONST+MIGRACAO'!BJ$136,'Estruturante Móvel'!$C:$C,"&lt;&gt;PREVISTO",'Estruturante Móvel'!$M:$M,'CRONOGRAMA_CONST+MIGRACAO'!$B138)</f>
        <v>0</v>
      </c>
      <c r="BL138" s="36">
        <f>COUNTIFS('Estruturante Móvel'!$AM:$AM,'CRONOGRAMA_CONST+MIGRACAO'!BL$136,'Estruturante Móvel'!$C:$C,"PREVISTO",'Estruturante Móvel'!$M:$M,'CRONOGRAMA_CONST+MIGRACAO'!$B138)</f>
        <v>0</v>
      </c>
      <c r="BM138" s="30">
        <f>COUNTIFS('Estruturante Móvel'!$H:$H,'CRONOGRAMA_CONST+MIGRACAO'!BL$136,'Estruturante Móvel'!$C:$C,"&lt;&gt;PREVISTO",'Estruturante Móvel'!$M:$M,'CRONOGRAMA_CONST+MIGRACAO'!$B138)</f>
        <v>0</v>
      </c>
      <c r="BN138" s="36">
        <f>COUNTIFS('Estruturante Móvel'!$AM:$AM,'CRONOGRAMA_CONST+MIGRACAO'!BN$136,'Estruturante Móvel'!$C:$C,"PREVISTO",'Estruturante Móvel'!$M:$M,'CRONOGRAMA_CONST+MIGRACAO'!$B138)</f>
        <v>0</v>
      </c>
      <c r="BO138" s="30">
        <f>COUNTIFS('Estruturante Móvel'!$H:$H,'CRONOGRAMA_CONST+MIGRACAO'!BN$136,'Estruturante Móvel'!$C:$C,"&lt;&gt;PREVISTO",'Estruturante Móvel'!$M:$M,'CRONOGRAMA_CONST+MIGRACAO'!$B138)</f>
        <v>0</v>
      </c>
      <c r="BP138" s="36">
        <f>COUNTIFS('Estruturante Móvel'!$AM:$AM,'CRONOGRAMA_CONST+MIGRACAO'!BP$136,'Estruturante Móvel'!$C:$C,"PREVISTO",'Estruturante Móvel'!$M:$M,'CRONOGRAMA_CONST+MIGRACAO'!$B138)</f>
        <v>0</v>
      </c>
      <c r="BQ138" s="30">
        <f>COUNTIFS('Estruturante Móvel'!$H:$H,'CRONOGRAMA_CONST+MIGRACAO'!BP$136,'Estruturante Móvel'!$C:$C,"&lt;&gt;PREVISTO",'Estruturante Móvel'!$M:$M,'CRONOGRAMA_CONST+MIGRACAO'!$B138)</f>
        <v>1</v>
      </c>
      <c r="BR138" s="36">
        <f>COUNTIFS('Estruturante Móvel'!$AM:$AM,'CRONOGRAMA_CONST+MIGRACAO'!BR$136,'Estruturante Móvel'!$C:$C,"PREVISTO",'Estruturante Móvel'!$M:$M,'CRONOGRAMA_CONST+MIGRACAO'!$B138)</f>
        <v>0</v>
      </c>
      <c r="BS138" s="30">
        <f>COUNTIFS('Estruturante Móvel'!$H:$H,'CRONOGRAMA_CONST+MIGRACAO'!BR$136,'Estruturante Móvel'!$C:$C,"&lt;&gt;PREVISTO",'Estruturante Móvel'!$M:$M,'CRONOGRAMA_CONST+MIGRACAO'!$B138)</f>
        <v>0</v>
      </c>
      <c r="BT138" s="36">
        <f>COUNTIFS('Estruturante Móvel'!$AM:$AM,'CRONOGRAMA_CONST+MIGRACAO'!BT$136,'Estruturante Móvel'!$C:$C,"PREVISTO",'Estruturante Móvel'!$M:$M,'CRONOGRAMA_CONST+MIGRACAO'!$B138)</f>
        <v>0</v>
      </c>
      <c r="BU138" s="30">
        <f>COUNTIFS('Estruturante Móvel'!$H:$H,'CRONOGRAMA_CONST+MIGRACAO'!BT$136,'Estruturante Móvel'!$C:$C,"&lt;&gt;PREVISTO",'Estruturante Móvel'!$M:$M,'CRONOGRAMA_CONST+MIGRACAO'!$B138)</f>
        <v>0</v>
      </c>
      <c r="BV138" s="36">
        <f>COUNTIFS('Estruturante Móvel'!$AM:$AM,'CRONOGRAMA_CONST+MIGRACAO'!BV$136,'Estruturante Móvel'!$C:$C,"PREVISTO",'Estruturante Móvel'!$M:$M,'CRONOGRAMA_CONST+MIGRACAO'!$B138)</f>
        <v>0</v>
      </c>
      <c r="BW138" s="30">
        <f>COUNTIFS('Estruturante Móvel'!$H:$H,'CRONOGRAMA_CONST+MIGRACAO'!BV$136,'Estruturante Móvel'!$C:$C,"&lt;&gt;PREVISTO",'Estruturante Móvel'!$M:$M,'CRONOGRAMA_CONST+MIGRACAO'!$B138)</f>
        <v>0</v>
      </c>
    </row>
    <row r="139" spans="2:75" hidden="1" outlineLevel="1">
      <c r="B139" s="38" t="s">
        <v>461</v>
      </c>
      <c r="C139" s="27">
        <v>37.4</v>
      </c>
      <c r="D139" s="34">
        <f>COUNTIFS('Estruturante Móvel'!M:M,B139)</f>
        <v>47</v>
      </c>
      <c r="E139" s="34">
        <f>COUNTIFS('Estruturante Móvel'!$C:$C,"&lt;&gt;PREVISTO",'Estruturante Móvel'!M:M,'CRONOGRAMA_CONST+MIGRACAO'!B139)</f>
        <v>47</v>
      </c>
      <c r="F139" s="34">
        <f t="shared" si="420"/>
        <v>0</v>
      </c>
      <c r="G139" s="28" t="s">
        <v>484</v>
      </c>
      <c r="H139" s="22" t="s">
        <v>483</v>
      </c>
      <c r="I139" s="23" t="s">
        <v>186</v>
      </c>
      <c r="J139" s="35">
        <f t="shared" si="421"/>
        <v>1</v>
      </c>
      <c r="K139" s="29">
        <v>44</v>
      </c>
      <c r="L139" s="36">
        <f>COUNTIFS('Estruturante Móvel'!$AM:$AM,'CRONOGRAMA_CONST+MIGRACAO'!L$136,'Estruturante Móvel'!$C:$C,"PREVISTO",'Estruturante Móvel'!$M:$M,'CRONOGRAMA_CONST+MIGRACAO'!$B139)</f>
        <v>0</v>
      </c>
      <c r="M139" s="30">
        <f>COUNTIFS('Estruturante Móvel'!$H:$H,'CRONOGRAMA_CONST+MIGRACAO'!L$136,'Estruturante Móvel'!$C:$C,"&lt;&gt;PREVISTO",'Estruturante Móvel'!$M:$M,'CRONOGRAMA_CONST+MIGRACAO'!$B139)</f>
        <v>0</v>
      </c>
      <c r="N139" s="36">
        <f>COUNTIFS('Estruturante Móvel'!$AM:$AM,'CRONOGRAMA_CONST+MIGRACAO'!N$136,'Estruturante Móvel'!$C:$C,"PREVISTO",'Estruturante Móvel'!$M:$M,'CRONOGRAMA_CONST+MIGRACAO'!$B139)</f>
        <v>0</v>
      </c>
      <c r="O139" s="30">
        <f>COUNTIFS('Estruturante Móvel'!$H:$H,'CRONOGRAMA_CONST+MIGRACAO'!N$136,'Estruturante Móvel'!$C:$C,"&lt;&gt;PREVISTO",'Estruturante Móvel'!$M:$M,'CRONOGRAMA_CONST+MIGRACAO'!$B139)</f>
        <v>0</v>
      </c>
      <c r="P139" s="36">
        <f>COUNTIFS('Estruturante Móvel'!$AM:$AM,'CRONOGRAMA_CONST+MIGRACAO'!P$136,'Estruturante Móvel'!$C:$C,"PREVISTO",'Estruturante Móvel'!$M:$M,'CRONOGRAMA_CONST+MIGRACAO'!$B139)</f>
        <v>0</v>
      </c>
      <c r="Q139" s="30">
        <f>COUNTIFS('Estruturante Móvel'!$H:$H,'CRONOGRAMA_CONST+MIGRACAO'!P$136,'Estruturante Móvel'!$C:$C,"&lt;&gt;PREVISTO",'Estruturante Móvel'!$M:$M,'CRONOGRAMA_CONST+MIGRACAO'!$B139)</f>
        <v>0</v>
      </c>
      <c r="R139" s="36">
        <f>COUNTIFS('Estruturante Móvel'!$AM:$AM,'CRONOGRAMA_CONST+MIGRACAO'!R$136,'Estruturante Móvel'!$C:$C,"PREVISTO",'Estruturante Móvel'!$M:$M,'CRONOGRAMA_CONST+MIGRACAO'!$B139)</f>
        <v>0</v>
      </c>
      <c r="S139" s="30">
        <f>COUNTIFS('Estruturante Móvel'!$H:$H,'CRONOGRAMA_CONST+MIGRACAO'!R$136,'Estruturante Móvel'!$C:$C,"&lt;&gt;PREVISTO",'Estruturante Móvel'!$M:$M,'CRONOGRAMA_CONST+MIGRACAO'!$B139)</f>
        <v>0</v>
      </c>
      <c r="T139" s="36">
        <f>COUNTIFS('Estruturante Móvel'!$AM:$AM,'CRONOGRAMA_CONST+MIGRACAO'!T$136,'Estruturante Móvel'!$C:$C,"PREVISTO",'Estruturante Móvel'!$M:$M,'CRONOGRAMA_CONST+MIGRACAO'!$B139)</f>
        <v>0</v>
      </c>
      <c r="U139" s="30">
        <f>COUNTIFS('Estruturante Móvel'!$H:$H,'CRONOGRAMA_CONST+MIGRACAO'!T$136,'Estruturante Móvel'!$C:$C,"&lt;&gt;PREVISTO",'Estruturante Móvel'!$M:$M,'CRONOGRAMA_CONST+MIGRACAO'!$B139)</f>
        <v>0</v>
      </c>
      <c r="V139" s="36">
        <f>COUNTIFS('Estruturante Móvel'!$AM:$AM,'CRONOGRAMA_CONST+MIGRACAO'!V$136,'Estruturante Móvel'!$C:$C,"PREVISTO",'Estruturante Móvel'!$M:$M,'CRONOGRAMA_CONST+MIGRACAO'!$B139)</f>
        <v>0</v>
      </c>
      <c r="W139" s="30">
        <f>COUNTIFS('Estruturante Móvel'!$H:$H,'CRONOGRAMA_CONST+MIGRACAO'!V$136,'Estruturante Móvel'!$C:$C,"&lt;&gt;PREVISTO",'Estruturante Móvel'!$M:$M,'CRONOGRAMA_CONST+MIGRACAO'!$B139)</f>
        <v>0</v>
      </c>
      <c r="X139" s="36">
        <f>COUNTIFS('Estruturante Móvel'!$AM:$AM,'CRONOGRAMA_CONST+MIGRACAO'!X$136,'Estruturante Móvel'!$C:$C,"PREVISTO",'Estruturante Móvel'!$M:$M,'CRONOGRAMA_CONST+MIGRACAO'!$B139)</f>
        <v>0</v>
      </c>
      <c r="Y139" s="30">
        <f>COUNTIFS('Estruturante Móvel'!$H:$H,'CRONOGRAMA_CONST+MIGRACAO'!X$136,'Estruturante Móvel'!$C:$C,"&lt;&gt;PREVISTO",'Estruturante Móvel'!$M:$M,'CRONOGRAMA_CONST+MIGRACAO'!$B139)</f>
        <v>2</v>
      </c>
      <c r="Z139" s="36">
        <f>COUNTIFS('Estruturante Móvel'!$AM:$AM,'CRONOGRAMA_CONST+MIGRACAO'!Z$136,'Estruturante Móvel'!$C:$C,"PREVISTO",'Estruturante Móvel'!$M:$M,'CRONOGRAMA_CONST+MIGRACAO'!$B139)</f>
        <v>0</v>
      </c>
      <c r="AA139" s="30">
        <f>COUNTIFS('Estruturante Móvel'!$H:$H,'CRONOGRAMA_CONST+MIGRACAO'!Z$136,'Estruturante Móvel'!$C:$C,"&lt;&gt;PREVISTO",'Estruturante Móvel'!$M:$M,'CRONOGRAMA_CONST+MIGRACAO'!$B139)</f>
        <v>0</v>
      </c>
      <c r="AB139" s="36">
        <f>COUNTIFS('Estruturante Móvel'!$AM:$AM,'CRONOGRAMA_CONST+MIGRACAO'!AB$136,'Estruturante Móvel'!$C:$C,"PREVISTO",'Estruturante Móvel'!$M:$M,'CRONOGRAMA_CONST+MIGRACAO'!$B139)</f>
        <v>0</v>
      </c>
      <c r="AC139" s="30">
        <f>COUNTIFS('Estruturante Móvel'!$H:$H,'CRONOGRAMA_CONST+MIGRACAO'!AB$136,'Estruturante Móvel'!$C:$C,"&lt;&gt;PREVISTO",'Estruturante Móvel'!$M:$M,'CRONOGRAMA_CONST+MIGRACAO'!$B139)</f>
        <v>0</v>
      </c>
      <c r="AD139" s="36">
        <f>COUNTIFS('Estruturante Móvel'!$AM:$AM,'CRONOGRAMA_CONST+MIGRACAO'!AD$136,'Estruturante Móvel'!$C:$C,"PREVISTO",'Estruturante Móvel'!$M:$M,'CRONOGRAMA_CONST+MIGRACAO'!$B139)</f>
        <v>0</v>
      </c>
      <c r="AE139" s="30">
        <f>COUNTIFS('Estruturante Móvel'!$H:$H,'CRONOGRAMA_CONST+MIGRACAO'!AD$136,'Estruturante Móvel'!$C:$C,"&lt;&gt;PREVISTO",'Estruturante Móvel'!$M:$M,'CRONOGRAMA_CONST+MIGRACAO'!$B139)</f>
        <v>0</v>
      </c>
      <c r="AF139" s="36">
        <f>COUNTIFS('Estruturante Móvel'!$AM:$AM,'CRONOGRAMA_CONST+MIGRACAO'!AF$136,'Estruturante Móvel'!$C:$C,"PREVISTO",'Estruturante Móvel'!$M:$M,'CRONOGRAMA_CONST+MIGRACAO'!$B139)</f>
        <v>0</v>
      </c>
      <c r="AG139" s="30">
        <f>COUNTIFS('Estruturante Móvel'!$H:$H,'CRONOGRAMA_CONST+MIGRACAO'!AF$136,'Estruturante Móvel'!$C:$C,"&lt;&gt;PREVISTO",'Estruturante Móvel'!$M:$M,'CRONOGRAMA_CONST+MIGRACAO'!$B139)</f>
        <v>0</v>
      </c>
      <c r="AH139" s="36">
        <f>COUNTIFS('Estruturante Móvel'!$AM:$AM,'CRONOGRAMA_CONST+MIGRACAO'!AH$136,'Estruturante Móvel'!$C:$C,"PREVISTO",'Estruturante Móvel'!$M:$M,'CRONOGRAMA_CONST+MIGRACAO'!$B139)</f>
        <v>0</v>
      </c>
      <c r="AI139" s="30">
        <f>COUNTIFS('Estruturante Móvel'!$H:$H,'CRONOGRAMA_CONST+MIGRACAO'!AH$136,'Estruturante Móvel'!$C:$C,"&lt;&gt;PREVISTO",'Estruturante Móvel'!$M:$M,'CRONOGRAMA_CONST+MIGRACAO'!$B139)</f>
        <v>0</v>
      </c>
      <c r="AJ139" s="36">
        <f>COUNTIFS('Estruturante Móvel'!$AM:$AM,'CRONOGRAMA_CONST+MIGRACAO'!AJ$136,'Estruturante Móvel'!$C:$C,"PREVISTO",'Estruturante Móvel'!$M:$M,'CRONOGRAMA_CONST+MIGRACAO'!$B139)</f>
        <v>0</v>
      </c>
      <c r="AK139" s="30">
        <f>COUNTIFS('Estruturante Móvel'!$H:$H,'CRONOGRAMA_CONST+MIGRACAO'!AJ$136,'Estruturante Móvel'!$C:$C,"&lt;&gt;PREVISTO",'Estruturante Móvel'!$M:$M,'CRONOGRAMA_CONST+MIGRACAO'!$B139)</f>
        <v>2</v>
      </c>
      <c r="AL139" s="36">
        <f>COUNTIFS('Estruturante Móvel'!$AM:$AM,'CRONOGRAMA_CONST+MIGRACAO'!AL$136,'Estruturante Móvel'!$C:$C,"PREVISTO",'Estruturante Móvel'!$M:$M,'CRONOGRAMA_CONST+MIGRACAO'!$B139)</f>
        <v>0</v>
      </c>
      <c r="AM139" s="30">
        <f>COUNTIFS('Estruturante Móvel'!$H:$H,'CRONOGRAMA_CONST+MIGRACAO'!AL$136,'Estruturante Móvel'!$C:$C,"&lt;&gt;PREVISTO",'Estruturante Móvel'!$M:$M,'CRONOGRAMA_CONST+MIGRACAO'!$B139)</f>
        <v>0</v>
      </c>
      <c r="AN139" s="36">
        <f>COUNTIFS('Estruturante Móvel'!$AM:$AM,'CRONOGRAMA_CONST+MIGRACAO'!AN$136,'Estruturante Móvel'!$C:$C,"PREVISTO",'Estruturante Móvel'!$M:$M,'CRONOGRAMA_CONST+MIGRACAO'!$B139)</f>
        <v>0</v>
      </c>
      <c r="AO139" s="30">
        <f>COUNTIFS('Estruturante Móvel'!$H:$H,'CRONOGRAMA_CONST+MIGRACAO'!AN$136,'Estruturante Móvel'!$C:$C,"&lt;&gt;PREVISTO",'Estruturante Móvel'!$M:$M,'CRONOGRAMA_CONST+MIGRACAO'!$B139)</f>
        <v>0</v>
      </c>
      <c r="AP139" s="36">
        <f>COUNTIFS('Estruturante Móvel'!$AM:$AM,'CRONOGRAMA_CONST+MIGRACAO'!AP$136,'Estruturante Móvel'!$C:$C,"PREVISTO",'Estruturante Móvel'!$M:$M,'CRONOGRAMA_CONST+MIGRACAO'!$B139)</f>
        <v>0</v>
      </c>
      <c r="AQ139" s="30">
        <f>COUNTIFS('Estruturante Móvel'!$H:$H,'CRONOGRAMA_CONST+MIGRACAO'!AP$136,'Estruturante Móvel'!$C:$C,"&lt;&gt;PREVISTO",'Estruturante Móvel'!$M:$M,'CRONOGRAMA_CONST+MIGRACAO'!$B139)</f>
        <v>0</v>
      </c>
      <c r="AR139" s="36">
        <f>COUNTIFS('Estruturante Móvel'!$AM:$AM,'CRONOGRAMA_CONST+MIGRACAO'!AR$136,'Estruturante Móvel'!$C:$C,"PREVISTO",'Estruturante Móvel'!$M:$M,'CRONOGRAMA_CONST+MIGRACAO'!$B139)</f>
        <v>0</v>
      </c>
      <c r="AS139" s="30">
        <f>COUNTIFS('Estruturante Móvel'!$H:$H,'CRONOGRAMA_CONST+MIGRACAO'!AR$136,'Estruturante Móvel'!$C:$C,"&lt;&gt;PREVISTO",'Estruturante Móvel'!$M:$M,'CRONOGRAMA_CONST+MIGRACAO'!$B139)</f>
        <v>1</v>
      </c>
      <c r="AT139" s="36">
        <f>COUNTIFS('Estruturante Móvel'!$AM:$AM,'CRONOGRAMA_CONST+MIGRACAO'!AT$136,'Estruturante Móvel'!$C:$C,"PREVISTO",'Estruturante Móvel'!$M:$M,'CRONOGRAMA_CONST+MIGRACAO'!$B139)</f>
        <v>0</v>
      </c>
      <c r="AU139" s="30">
        <f>COUNTIFS('Estruturante Móvel'!$H:$H,'CRONOGRAMA_CONST+MIGRACAO'!AT$136,'Estruturante Móvel'!$C:$C,"&lt;&gt;PREVISTO",'Estruturante Móvel'!$M:$M,'CRONOGRAMA_CONST+MIGRACAO'!$B139)</f>
        <v>0</v>
      </c>
      <c r="AV139" s="36">
        <f>COUNTIFS('Estruturante Móvel'!$AM:$AM,'CRONOGRAMA_CONST+MIGRACAO'!AV$136,'Estruturante Móvel'!$C:$C,"PREVISTO",'Estruturante Móvel'!$M:$M,'CRONOGRAMA_CONST+MIGRACAO'!$B139)</f>
        <v>0</v>
      </c>
      <c r="AW139" s="30">
        <f>COUNTIFS('Estruturante Móvel'!$H:$H,'CRONOGRAMA_CONST+MIGRACAO'!AV$136,'Estruturante Móvel'!$C:$C,"&lt;&gt;PREVISTO",'Estruturante Móvel'!$M:$M,'CRONOGRAMA_CONST+MIGRACAO'!$B139)</f>
        <v>0</v>
      </c>
      <c r="AX139" s="36">
        <f>COUNTIFS('Estruturante Móvel'!$AM:$AM,'CRONOGRAMA_CONST+MIGRACAO'!AX$136,'Estruturante Móvel'!$C:$C,"PREVISTO",'Estruturante Móvel'!$M:$M,'CRONOGRAMA_CONST+MIGRACAO'!$B139)</f>
        <v>0</v>
      </c>
      <c r="AY139" s="30">
        <f>COUNTIFS('Estruturante Móvel'!$H:$H,'CRONOGRAMA_CONST+MIGRACAO'!AX$136,'Estruturante Móvel'!$C:$C,"&lt;&gt;PREVISTO",'Estruturante Móvel'!$M:$M,'CRONOGRAMA_CONST+MIGRACAO'!$B139)</f>
        <v>0</v>
      </c>
      <c r="AZ139" s="36">
        <f>COUNTIFS('Estruturante Móvel'!$AM:$AM,'CRONOGRAMA_CONST+MIGRACAO'!AZ$136,'Estruturante Móvel'!$C:$C,"PREVISTO",'Estruturante Móvel'!$M:$M,'CRONOGRAMA_CONST+MIGRACAO'!$B139)</f>
        <v>0</v>
      </c>
      <c r="BA139" s="30">
        <f>COUNTIFS('Estruturante Móvel'!$H:$H,'CRONOGRAMA_CONST+MIGRACAO'!AZ$136,'Estruturante Móvel'!$C:$C,"&lt;&gt;PREVISTO",'Estruturante Móvel'!$M:$M,'CRONOGRAMA_CONST+MIGRACAO'!$B139)</f>
        <v>5</v>
      </c>
      <c r="BB139" s="36">
        <f>COUNTIFS('Estruturante Móvel'!$AM:$AM,'CRONOGRAMA_CONST+MIGRACAO'!BB$136,'Estruturante Móvel'!$C:$C,"PREVISTO",'Estruturante Móvel'!$M:$M,'CRONOGRAMA_CONST+MIGRACAO'!$B139)</f>
        <v>0</v>
      </c>
      <c r="BC139" s="30">
        <f>COUNTIFS('Estruturante Móvel'!$H:$H,'CRONOGRAMA_CONST+MIGRACAO'!BB$136,'Estruturante Móvel'!$C:$C,"&lt;&gt;PREVISTO",'Estruturante Móvel'!$M:$M,'CRONOGRAMA_CONST+MIGRACAO'!$B139)</f>
        <v>0</v>
      </c>
      <c r="BD139" s="36">
        <f>COUNTIFS('Estruturante Móvel'!$AM:$AM,'CRONOGRAMA_CONST+MIGRACAO'!BD$136,'Estruturante Móvel'!$C:$C,"PREVISTO",'Estruturante Móvel'!$M:$M,'CRONOGRAMA_CONST+MIGRACAO'!$B139)</f>
        <v>0</v>
      </c>
      <c r="BE139" s="30">
        <f>COUNTIFS('Estruturante Móvel'!$H:$H,'CRONOGRAMA_CONST+MIGRACAO'!BD$136,'Estruturante Móvel'!$C:$C,"&lt;&gt;PREVISTO",'Estruturante Móvel'!$M:$M,'CRONOGRAMA_CONST+MIGRACAO'!$B139)</f>
        <v>0</v>
      </c>
      <c r="BF139" s="36">
        <f>COUNTIFS('Estruturante Móvel'!$AM:$AM,'CRONOGRAMA_CONST+MIGRACAO'!BF$136,'Estruturante Móvel'!$C:$C,"PREVISTO",'Estruturante Móvel'!$M:$M,'CRONOGRAMA_CONST+MIGRACAO'!$B139)</f>
        <v>0</v>
      </c>
      <c r="BG139" s="30">
        <f>COUNTIFS('Estruturante Móvel'!$H:$H,'CRONOGRAMA_CONST+MIGRACAO'!BF$136,'Estruturante Móvel'!$C:$C,"&lt;&gt;PREVISTO",'Estruturante Móvel'!$M:$M,'CRONOGRAMA_CONST+MIGRACAO'!$B139)</f>
        <v>0</v>
      </c>
      <c r="BH139" s="36">
        <f>COUNTIFS('Estruturante Móvel'!$AM:$AM,'CRONOGRAMA_CONST+MIGRACAO'!BH$136,'Estruturante Móvel'!$C:$C,"PREVISTO",'Estruturante Móvel'!$M:$M,'CRONOGRAMA_CONST+MIGRACAO'!$B139)</f>
        <v>0</v>
      </c>
      <c r="BI139" s="30">
        <f>COUNTIFS('Estruturante Móvel'!$H:$H,'CRONOGRAMA_CONST+MIGRACAO'!BH$136,'Estruturante Móvel'!$C:$C,"&lt;&gt;PREVISTO",'Estruturante Móvel'!$M:$M,'CRONOGRAMA_CONST+MIGRACAO'!$B139)</f>
        <v>0</v>
      </c>
      <c r="BJ139" s="36">
        <f>COUNTIFS('Estruturante Móvel'!$AM:$AM,'CRONOGRAMA_CONST+MIGRACAO'!BJ$136,'Estruturante Móvel'!$C:$C,"PREVISTO",'Estruturante Móvel'!$M:$M,'CRONOGRAMA_CONST+MIGRACAO'!$B139)</f>
        <v>0</v>
      </c>
      <c r="BK139" s="30">
        <f>COUNTIFS('Estruturante Móvel'!$H:$H,'CRONOGRAMA_CONST+MIGRACAO'!BJ$136,'Estruturante Móvel'!$C:$C,"&lt;&gt;PREVISTO",'Estruturante Móvel'!$M:$M,'CRONOGRAMA_CONST+MIGRACAO'!$B139)</f>
        <v>0</v>
      </c>
      <c r="BL139" s="36">
        <f>COUNTIFS('Estruturante Móvel'!$AM:$AM,'CRONOGRAMA_CONST+MIGRACAO'!BL$136,'Estruturante Móvel'!$C:$C,"PREVISTO",'Estruturante Móvel'!$M:$M,'CRONOGRAMA_CONST+MIGRACAO'!$B139)</f>
        <v>0</v>
      </c>
      <c r="BM139" s="30">
        <f>COUNTIFS('Estruturante Móvel'!$H:$H,'CRONOGRAMA_CONST+MIGRACAO'!BL$136,'Estruturante Móvel'!$C:$C,"&lt;&gt;PREVISTO",'Estruturante Móvel'!$M:$M,'CRONOGRAMA_CONST+MIGRACAO'!$B139)</f>
        <v>0</v>
      </c>
      <c r="BN139" s="36">
        <f>COUNTIFS('Estruturante Móvel'!$AM:$AM,'CRONOGRAMA_CONST+MIGRACAO'!BN$136,'Estruturante Móvel'!$C:$C,"PREVISTO",'Estruturante Móvel'!$M:$M,'CRONOGRAMA_CONST+MIGRACAO'!$B139)</f>
        <v>0</v>
      </c>
      <c r="BO139" s="30">
        <f>COUNTIFS('Estruturante Móvel'!$H:$H,'CRONOGRAMA_CONST+MIGRACAO'!BN$136,'Estruturante Móvel'!$C:$C,"&lt;&gt;PREVISTO",'Estruturante Móvel'!$M:$M,'CRONOGRAMA_CONST+MIGRACAO'!$B139)</f>
        <v>0</v>
      </c>
      <c r="BP139" s="36">
        <f>COUNTIFS('Estruturante Móvel'!$AM:$AM,'CRONOGRAMA_CONST+MIGRACAO'!BP$136,'Estruturante Móvel'!$C:$C,"PREVISTO",'Estruturante Móvel'!$M:$M,'CRONOGRAMA_CONST+MIGRACAO'!$B139)</f>
        <v>0</v>
      </c>
      <c r="BQ139" s="30">
        <f>COUNTIFS('Estruturante Móvel'!$H:$H,'CRONOGRAMA_CONST+MIGRACAO'!BP$136,'Estruturante Móvel'!$C:$C,"&lt;&gt;PREVISTO",'Estruturante Móvel'!$M:$M,'CRONOGRAMA_CONST+MIGRACAO'!$B139)</f>
        <v>0</v>
      </c>
      <c r="BR139" s="36">
        <f>COUNTIFS('Estruturante Móvel'!$AM:$AM,'CRONOGRAMA_CONST+MIGRACAO'!BR$136,'Estruturante Móvel'!$C:$C,"PREVISTO",'Estruturante Móvel'!$M:$M,'CRONOGRAMA_CONST+MIGRACAO'!$B139)</f>
        <v>0</v>
      </c>
      <c r="BS139" s="30">
        <f>COUNTIFS('Estruturante Móvel'!$H:$H,'CRONOGRAMA_CONST+MIGRACAO'!BR$136,'Estruturante Móvel'!$C:$C,"&lt;&gt;PREVISTO",'Estruturante Móvel'!$M:$M,'CRONOGRAMA_CONST+MIGRACAO'!$B139)</f>
        <v>0</v>
      </c>
      <c r="BT139" s="36">
        <f>COUNTIFS('Estruturante Móvel'!$AM:$AM,'CRONOGRAMA_CONST+MIGRACAO'!BT$136,'Estruturante Móvel'!$C:$C,"PREVISTO",'Estruturante Móvel'!$M:$M,'CRONOGRAMA_CONST+MIGRACAO'!$B139)</f>
        <v>0</v>
      </c>
      <c r="BU139" s="30">
        <f>COUNTIFS('Estruturante Móvel'!$H:$H,'CRONOGRAMA_CONST+MIGRACAO'!BT$136,'Estruturante Móvel'!$C:$C,"&lt;&gt;PREVISTO",'Estruturante Móvel'!$M:$M,'CRONOGRAMA_CONST+MIGRACAO'!$B139)</f>
        <v>0</v>
      </c>
      <c r="BV139" s="36">
        <f>COUNTIFS('Estruturante Móvel'!$AM:$AM,'CRONOGRAMA_CONST+MIGRACAO'!BV$136,'Estruturante Móvel'!$C:$C,"PREVISTO",'Estruturante Móvel'!$M:$M,'CRONOGRAMA_CONST+MIGRACAO'!$B139)</f>
        <v>0</v>
      </c>
      <c r="BW139" s="30">
        <f>COUNTIFS('Estruturante Móvel'!$H:$H,'CRONOGRAMA_CONST+MIGRACAO'!BV$136,'Estruturante Móvel'!$C:$C,"&lt;&gt;PREVISTO",'Estruturante Móvel'!$M:$M,'CRONOGRAMA_CONST+MIGRACAO'!$B139)</f>
        <v>0</v>
      </c>
    </row>
    <row r="140" spans="2:75" hidden="1" outlineLevel="1">
      <c r="B140" s="32" t="s">
        <v>462</v>
      </c>
      <c r="C140" s="32">
        <v>22</v>
      </c>
      <c r="D140" s="34">
        <f>COUNTIFS('Estruturante Móvel'!M:M,B140)</f>
        <v>13</v>
      </c>
      <c r="E140" s="34">
        <f>COUNTIFS('Estruturante Móvel'!$C:$C,"&lt;&gt;PREVISTO",'Estruturante Móvel'!M:M,'CRONOGRAMA_CONST+MIGRACAO'!B140)</f>
        <v>13</v>
      </c>
      <c r="F140" s="34">
        <f t="shared" si="420"/>
        <v>0</v>
      </c>
      <c r="G140" s="31" t="s">
        <v>485</v>
      </c>
      <c r="H140" s="22" t="s">
        <v>483</v>
      </c>
      <c r="I140" s="23" t="s">
        <v>186</v>
      </c>
      <c r="J140" s="35">
        <f t="shared" si="421"/>
        <v>1</v>
      </c>
      <c r="K140" s="30">
        <v>12</v>
      </c>
      <c r="L140" s="36">
        <f>COUNTIFS('Estruturante Móvel'!$AM:$AM,'CRONOGRAMA_CONST+MIGRACAO'!L$136,'Estruturante Móvel'!$C:$C,"PREVISTO",'Estruturante Móvel'!$M:$M,'CRONOGRAMA_CONST+MIGRACAO'!$B140)</f>
        <v>0</v>
      </c>
      <c r="M140" s="30">
        <f>COUNTIFS('Estruturante Móvel'!$H:$H,'CRONOGRAMA_CONST+MIGRACAO'!L$136,'Estruturante Móvel'!$C:$C,"&lt;&gt;PREVISTO",'Estruturante Móvel'!$M:$M,'CRONOGRAMA_CONST+MIGRACAO'!$B140)</f>
        <v>0</v>
      </c>
      <c r="N140" s="36">
        <f>COUNTIFS('Estruturante Móvel'!$AM:$AM,'CRONOGRAMA_CONST+MIGRACAO'!N$136,'Estruturante Móvel'!$C:$C,"PREVISTO",'Estruturante Móvel'!$M:$M,'CRONOGRAMA_CONST+MIGRACAO'!$B140)</f>
        <v>0</v>
      </c>
      <c r="O140" s="30">
        <f>COUNTIFS('Estruturante Móvel'!$H:$H,'CRONOGRAMA_CONST+MIGRACAO'!N$136,'Estruturante Móvel'!$C:$C,"&lt;&gt;PREVISTO",'Estruturante Móvel'!$M:$M,'CRONOGRAMA_CONST+MIGRACAO'!$B140)</f>
        <v>0</v>
      </c>
      <c r="P140" s="36">
        <f>COUNTIFS('Estruturante Móvel'!$AM:$AM,'CRONOGRAMA_CONST+MIGRACAO'!P$136,'Estruturante Móvel'!$C:$C,"PREVISTO",'Estruturante Móvel'!$M:$M,'CRONOGRAMA_CONST+MIGRACAO'!$B140)</f>
        <v>0</v>
      </c>
      <c r="Q140" s="30">
        <f>COUNTIFS('Estruturante Móvel'!$H:$H,'CRONOGRAMA_CONST+MIGRACAO'!P$136,'Estruturante Móvel'!$C:$C,"&lt;&gt;PREVISTO",'Estruturante Móvel'!$M:$M,'CRONOGRAMA_CONST+MIGRACAO'!$B140)</f>
        <v>0</v>
      </c>
      <c r="R140" s="36">
        <f>COUNTIFS('Estruturante Móvel'!$AM:$AM,'CRONOGRAMA_CONST+MIGRACAO'!R$136,'Estruturante Móvel'!$C:$C,"PREVISTO",'Estruturante Móvel'!$M:$M,'CRONOGRAMA_CONST+MIGRACAO'!$B140)</f>
        <v>0</v>
      </c>
      <c r="S140" s="30">
        <f>COUNTIFS('Estruturante Móvel'!$H:$H,'CRONOGRAMA_CONST+MIGRACAO'!R$136,'Estruturante Móvel'!$C:$C,"&lt;&gt;PREVISTO",'Estruturante Móvel'!$M:$M,'CRONOGRAMA_CONST+MIGRACAO'!$B140)</f>
        <v>0</v>
      </c>
      <c r="T140" s="36">
        <f>COUNTIFS('Estruturante Móvel'!$AM:$AM,'CRONOGRAMA_CONST+MIGRACAO'!T$136,'Estruturante Móvel'!$C:$C,"PREVISTO",'Estruturante Móvel'!$M:$M,'CRONOGRAMA_CONST+MIGRACAO'!$B140)</f>
        <v>0</v>
      </c>
      <c r="U140" s="30">
        <f>COUNTIFS('Estruturante Móvel'!$H:$H,'CRONOGRAMA_CONST+MIGRACAO'!T$136,'Estruturante Móvel'!$C:$C,"&lt;&gt;PREVISTO",'Estruturante Móvel'!$M:$M,'CRONOGRAMA_CONST+MIGRACAO'!$B140)</f>
        <v>0</v>
      </c>
      <c r="V140" s="36">
        <f>COUNTIFS('Estruturante Móvel'!$AM:$AM,'CRONOGRAMA_CONST+MIGRACAO'!V$136,'Estruturante Móvel'!$C:$C,"PREVISTO",'Estruturante Móvel'!$M:$M,'CRONOGRAMA_CONST+MIGRACAO'!$B140)</f>
        <v>0</v>
      </c>
      <c r="W140" s="30">
        <f>COUNTIFS('Estruturante Móvel'!$H:$H,'CRONOGRAMA_CONST+MIGRACAO'!V$136,'Estruturante Móvel'!$C:$C,"&lt;&gt;PREVISTO",'Estruturante Móvel'!$M:$M,'CRONOGRAMA_CONST+MIGRACAO'!$B140)</f>
        <v>0</v>
      </c>
      <c r="X140" s="36">
        <f>COUNTIFS('Estruturante Móvel'!$AM:$AM,'CRONOGRAMA_CONST+MIGRACAO'!X$136,'Estruturante Móvel'!$C:$C,"PREVISTO",'Estruturante Móvel'!$M:$M,'CRONOGRAMA_CONST+MIGRACAO'!$B140)</f>
        <v>0</v>
      </c>
      <c r="Y140" s="30">
        <f>COUNTIFS('Estruturante Móvel'!$H:$H,'CRONOGRAMA_CONST+MIGRACAO'!X$136,'Estruturante Móvel'!$C:$C,"&lt;&gt;PREVISTO",'Estruturante Móvel'!$M:$M,'CRONOGRAMA_CONST+MIGRACAO'!$B140)</f>
        <v>0</v>
      </c>
      <c r="Z140" s="36">
        <f>COUNTIFS('Estruturante Móvel'!$AM:$AM,'CRONOGRAMA_CONST+MIGRACAO'!Z$136,'Estruturante Móvel'!$C:$C,"PREVISTO",'Estruturante Móvel'!$M:$M,'CRONOGRAMA_CONST+MIGRACAO'!$B140)</f>
        <v>0</v>
      </c>
      <c r="AA140" s="30">
        <f>COUNTIFS('Estruturante Móvel'!$H:$H,'CRONOGRAMA_CONST+MIGRACAO'!Z$136,'Estruturante Móvel'!$C:$C,"&lt;&gt;PREVISTO",'Estruturante Móvel'!$M:$M,'CRONOGRAMA_CONST+MIGRACAO'!$B140)</f>
        <v>0</v>
      </c>
      <c r="AB140" s="36">
        <f>COUNTIFS('Estruturante Móvel'!$AM:$AM,'CRONOGRAMA_CONST+MIGRACAO'!AB$136,'Estruturante Móvel'!$C:$C,"PREVISTO",'Estruturante Móvel'!$M:$M,'CRONOGRAMA_CONST+MIGRACAO'!$B140)</f>
        <v>0</v>
      </c>
      <c r="AC140" s="30">
        <f>COUNTIFS('Estruturante Móvel'!$H:$H,'CRONOGRAMA_CONST+MIGRACAO'!AB$136,'Estruturante Móvel'!$C:$C,"&lt;&gt;PREVISTO",'Estruturante Móvel'!$M:$M,'CRONOGRAMA_CONST+MIGRACAO'!$B140)</f>
        <v>0</v>
      </c>
      <c r="AD140" s="36">
        <f>COUNTIFS('Estruturante Móvel'!$AM:$AM,'CRONOGRAMA_CONST+MIGRACAO'!AD$136,'Estruturante Móvel'!$C:$C,"PREVISTO",'Estruturante Móvel'!$M:$M,'CRONOGRAMA_CONST+MIGRACAO'!$B140)</f>
        <v>0</v>
      </c>
      <c r="AE140" s="30">
        <f>COUNTIFS('Estruturante Móvel'!$H:$H,'CRONOGRAMA_CONST+MIGRACAO'!AD$136,'Estruturante Móvel'!$C:$C,"&lt;&gt;PREVISTO",'Estruturante Móvel'!$M:$M,'CRONOGRAMA_CONST+MIGRACAO'!$B140)</f>
        <v>0</v>
      </c>
      <c r="AF140" s="36">
        <f>COUNTIFS('Estruturante Móvel'!$AM:$AM,'CRONOGRAMA_CONST+MIGRACAO'!AF$136,'Estruturante Móvel'!$C:$C,"PREVISTO",'Estruturante Móvel'!$M:$M,'CRONOGRAMA_CONST+MIGRACAO'!$B140)</f>
        <v>0</v>
      </c>
      <c r="AG140" s="30">
        <f>COUNTIFS('Estruturante Móvel'!$H:$H,'CRONOGRAMA_CONST+MIGRACAO'!AF$136,'Estruturante Móvel'!$C:$C,"&lt;&gt;PREVISTO",'Estruturante Móvel'!$M:$M,'CRONOGRAMA_CONST+MIGRACAO'!$B140)</f>
        <v>0</v>
      </c>
      <c r="AH140" s="36">
        <f>COUNTIFS('Estruturante Móvel'!$AM:$AM,'CRONOGRAMA_CONST+MIGRACAO'!AH$136,'Estruturante Móvel'!$C:$C,"PREVISTO",'Estruturante Móvel'!$M:$M,'CRONOGRAMA_CONST+MIGRACAO'!$B140)</f>
        <v>0</v>
      </c>
      <c r="AI140" s="30">
        <f>COUNTIFS('Estruturante Móvel'!$H:$H,'CRONOGRAMA_CONST+MIGRACAO'!AH$136,'Estruturante Móvel'!$C:$C,"&lt;&gt;PREVISTO",'Estruturante Móvel'!$M:$M,'CRONOGRAMA_CONST+MIGRACAO'!$B140)</f>
        <v>0</v>
      </c>
      <c r="AJ140" s="36">
        <f>COUNTIFS('Estruturante Móvel'!$AM:$AM,'CRONOGRAMA_CONST+MIGRACAO'!AJ$136,'Estruturante Móvel'!$C:$C,"PREVISTO",'Estruturante Móvel'!$M:$M,'CRONOGRAMA_CONST+MIGRACAO'!$B140)</f>
        <v>0</v>
      </c>
      <c r="AK140" s="30">
        <f>COUNTIFS('Estruturante Móvel'!$H:$H,'CRONOGRAMA_CONST+MIGRACAO'!AJ$136,'Estruturante Móvel'!$C:$C,"&lt;&gt;PREVISTO",'Estruturante Móvel'!$M:$M,'CRONOGRAMA_CONST+MIGRACAO'!$B140)</f>
        <v>0</v>
      </c>
      <c r="AL140" s="36">
        <f>COUNTIFS('Estruturante Móvel'!$AM:$AM,'CRONOGRAMA_CONST+MIGRACAO'!AL$136,'Estruturante Móvel'!$C:$C,"PREVISTO",'Estruturante Móvel'!$M:$M,'CRONOGRAMA_CONST+MIGRACAO'!$B140)</f>
        <v>0</v>
      </c>
      <c r="AM140" s="30">
        <f>COUNTIFS('Estruturante Móvel'!$H:$H,'CRONOGRAMA_CONST+MIGRACAO'!AL$136,'Estruturante Móvel'!$C:$C,"&lt;&gt;PREVISTO",'Estruturante Móvel'!$M:$M,'CRONOGRAMA_CONST+MIGRACAO'!$B140)</f>
        <v>0</v>
      </c>
      <c r="AN140" s="36">
        <f>COUNTIFS('Estruturante Móvel'!$AM:$AM,'CRONOGRAMA_CONST+MIGRACAO'!AN$136,'Estruturante Móvel'!$C:$C,"PREVISTO",'Estruturante Móvel'!$M:$M,'CRONOGRAMA_CONST+MIGRACAO'!$B140)</f>
        <v>0</v>
      </c>
      <c r="AO140" s="30">
        <f>COUNTIFS('Estruturante Móvel'!$H:$H,'CRONOGRAMA_CONST+MIGRACAO'!AN$136,'Estruturante Móvel'!$C:$C,"&lt;&gt;PREVISTO",'Estruturante Móvel'!$M:$M,'CRONOGRAMA_CONST+MIGRACAO'!$B140)</f>
        <v>0</v>
      </c>
      <c r="AP140" s="36">
        <f>COUNTIFS('Estruturante Móvel'!$AM:$AM,'CRONOGRAMA_CONST+MIGRACAO'!AP$136,'Estruturante Móvel'!$C:$C,"PREVISTO",'Estruturante Móvel'!$M:$M,'CRONOGRAMA_CONST+MIGRACAO'!$B140)</f>
        <v>0</v>
      </c>
      <c r="AQ140" s="30">
        <f>COUNTIFS('Estruturante Móvel'!$H:$H,'CRONOGRAMA_CONST+MIGRACAO'!AP$136,'Estruturante Móvel'!$C:$C,"&lt;&gt;PREVISTO",'Estruturante Móvel'!$M:$M,'CRONOGRAMA_CONST+MIGRACAO'!$B140)</f>
        <v>0</v>
      </c>
      <c r="AR140" s="36">
        <f>COUNTIFS('Estruturante Móvel'!$AM:$AM,'CRONOGRAMA_CONST+MIGRACAO'!AR$136,'Estruturante Móvel'!$C:$C,"PREVISTO",'Estruturante Móvel'!$M:$M,'CRONOGRAMA_CONST+MIGRACAO'!$B140)</f>
        <v>0</v>
      </c>
      <c r="AS140" s="30">
        <f>COUNTIFS('Estruturante Móvel'!$H:$H,'CRONOGRAMA_CONST+MIGRACAO'!AR$136,'Estruturante Móvel'!$C:$C,"&lt;&gt;PREVISTO",'Estruturante Móvel'!$M:$M,'CRONOGRAMA_CONST+MIGRACAO'!$B140)</f>
        <v>0</v>
      </c>
      <c r="AT140" s="36">
        <f>COUNTIFS('Estruturante Móvel'!$AM:$AM,'CRONOGRAMA_CONST+MIGRACAO'!AT$136,'Estruturante Móvel'!$C:$C,"PREVISTO",'Estruturante Móvel'!$M:$M,'CRONOGRAMA_CONST+MIGRACAO'!$B140)</f>
        <v>0</v>
      </c>
      <c r="AU140" s="30">
        <f>COUNTIFS('Estruturante Móvel'!$H:$H,'CRONOGRAMA_CONST+MIGRACAO'!AT$136,'Estruturante Móvel'!$C:$C,"&lt;&gt;PREVISTO",'Estruturante Móvel'!$M:$M,'CRONOGRAMA_CONST+MIGRACAO'!$B140)</f>
        <v>0</v>
      </c>
      <c r="AV140" s="36">
        <f>COUNTIFS('Estruturante Móvel'!$AM:$AM,'CRONOGRAMA_CONST+MIGRACAO'!AV$136,'Estruturante Móvel'!$C:$C,"PREVISTO",'Estruturante Móvel'!$M:$M,'CRONOGRAMA_CONST+MIGRACAO'!$B140)</f>
        <v>0</v>
      </c>
      <c r="AW140" s="30">
        <f>COUNTIFS('Estruturante Móvel'!$H:$H,'CRONOGRAMA_CONST+MIGRACAO'!AV$136,'Estruturante Móvel'!$C:$C,"&lt;&gt;PREVISTO",'Estruturante Móvel'!$M:$M,'CRONOGRAMA_CONST+MIGRACAO'!$B140)</f>
        <v>0</v>
      </c>
      <c r="AX140" s="36">
        <f>COUNTIFS('Estruturante Móvel'!$AM:$AM,'CRONOGRAMA_CONST+MIGRACAO'!AX$136,'Estruturante Móvel'!$C:$C,"PREVISTO",'Estruturante Móvel'!$M:$M,'CRONOGRAMA_CONST+MIGRACAO'!$B140)</f>
        <v>0</v>
      </c>
      <c r="AY140" s="30">
        <f>COUNTIFS('Estruturante Móvel'!$H:$H,'CRONOGRAMA_CONST+MIGRACAO'!AX$136,'Estruturante Móvel'!$C:$C,"&lt;&gt;PREVISTO",'Estruturante Móvel'!$M:$M,'CRONOGRAMA_CONST+MIGRACAO'!$B140)</f>
        <v>0</v>
      </c>
      <c r="AZ140" s="36">
        <f>COUNTIFS('Estruturante Móvel'!$AM:$AM,'CRONOGRAMA_CONST+MIGRACAO'!AZ$136,'Estruturante Móvel'!$C:$C,"PREVISTO",'Estruturante Móvel'!$M:$M,'CRONOGRAMA_CONST+MIGRACAO'!$B140)</f>
        <v>0</v>
      </c>
      <c r="BA140" s="30">
        <f>COUNTIFS('Estruturante Móvel'!$H:$H,'CRONOGRAMA_CONST+MIGRACAO'!AZ$136,'Estruturante Móvel'!$C:$C,"&lt;&gt;PREVISTO",'Estruturante Móvel'!$M:$M,'CRONOGRAMA_CONST+MIGRACAO'!$B140)</f>
        <v>0</v>
      </c>
      <c r="BB140" s="36">
        <f>COUNTIFS('Estruturante Móvel'!$AM:$AM,'CRONOGRAMA_CONST+MIGRACAO'!BB$136,'Estruturante Móvel'!$C:$C,"PREVISTO",'Estruturante Móvel'!$M:$M,'CRONOGRAMA_CONST+MIGRACAO'!$B140)</f>
        <v>0</v>
      </c>
      <c r="BC140" s="30">
        <f>COUNTIFS('Estruturante Móvel'!$H:$H,'CRONOGRAMA_CONST+MIGRACAO'!BB$136,'Estruturante Móvel'!$C:$C,"&lt;&gt;PREVISTO",'Estruturante Móvel'!$M:$M,'CRONOGRAMA_CONST+MIGRACAO'!$B140)</f>
        <v>0</v>
      </c>
      <c r="BD140" s="36">
        <f>COUNTIFS('Estruturante Móvel'!$AM:$AM,'CRONOGRAMA_CONST+MIGRACAO'!BD$136,'Estruturante Móvel'!$C:$C,"PREVISTO",'Estruturante Móvel'!$M:$M,'CRONOGRAMA_CONST+MIGRACAO'!$B140)</f>
        <v>0</v>
      </c>
      <c r="BE140" s="30">
        <f>COUNTIFS('Estruturante Móvel'!$H:$H,'CRONOGRAMA_CONST+MIGRACAO'!BD$136,'Estruturante Móvel'!$C:$C,"&lt;&gt;PREVISTO",'Estruturante Móvel'!$M:$M,'CRONOGRAMA_CONST+MIGRACAO'!$B140)</f>
        <v>0</v>
      </c>
      <c r="BF140" s="36">
        <f>COUNTIFS('Estruturante Móvel'!$AM:$AM,'CRONOGRAMA_CONST+MIGRACAO'!BF$136,'Estruturante Móvel'!$C:$C,"PREVISTO",'Estruturante Móvel'!$M:$M,'CRONOGRAMA_CONST+MIGRACAO'!$B140)</f>
        <v>0</v>
      </c>
      <c r="BG140" s="30">
        <f>COUNTIFS('Estruturante Móvel'!$H:$H,'CRONOGRAMA_CONST+MIGRACAO'!BF$136,'Estruturante Móvel'!$C:$C,"&lt;&gt;PREVISTO",'Estruturante Móvel'!$M:$M,'CRONOGRAMA_CONST+MIGRACAO'!$B140)</f>
        <v>0</v>
      </c>
      <c r="BH140" s="36">
        <f>COUNTIFS('Estruturante Móvel'!$AM:$AM,'CRONOGRAMA_CONST+MIGRACAO'!BH$136,'Estruturante Móvel'!$C:$C,"PREVISTO",'Estruturante Móvel'!$M:$M,'CRONOGRAMA_CONST+MIGRACAO'!$B140)</f>
        <v>0</v>
      </c>
      <c r="BI140" s="30">
        <f>COUNTIFS('Estruturante Móvel'!$H:$H,'CRONOGRAMA_CONST+MIGRACAO'!BH$136,'Estruturante Móvel'!$C:$C,"&lt;&gt;PREVISTO",'Estruturante Móvel'!$M:$M,'CRONOGRAMA_CONST+MIGRACAO'!$B140)</f>
        <v>0</v>
      </c>
      <c r="BJ140" s="36">
        <f>COUNTIFS('Estruturante Móvel'!$AM:$AM,'CRONOGRAMA_CONST+MIGRACAO'!BJ$136,'Estruturante Móvel'!$C:$C,"PREVISTO",'Estruturante Móvel'!$M:$M,'CRONOGRAMA_CONST+MIGRACAO'!$B140)</f>
        <v>0</v>
      </c>
      <c r="BK140" s="30">
        <f>COUNTIFS('Estruturante Móvel'!$H:$H,'CRONOGRAMA_CONST+MIGRACAO'!BJ$136,'Estruturante Móvel'!$C:$C,"&lt;&gt;PREVISTO",'Estruturante Móvel'!$M:$M,'CRONOGRAMA_CONST+MIGRACAO'!$B140)</f>
        <v>0</v>
      </c>
      <c r="BL140" s="36">
        <f>COUNTIFS('Estruturante Móvel'!$AM:$AM,'CRONOGRAMA_CONST+MIGRACAO'!BL$136,'Estruturante Móvel'!$C:$C,"PREVISTO",'Estruturante Móvel'!$M:$M,'CRONOGRAMA_CONST+MIGRACAO'!$B140)</f>
        <v>0</v>
      </c>
      <c r="BM140" s="30">
        <f>COUNTIFS('Estruturante Móvel'!$H:$H,'CRONOGRAMA_CONST+MIGRACAO'!BL$136,'Estruturante Móvel'!$C:$C,"&lt;&gt;PREVISTO",'Estruturante Móvel'!$M:$M,'CRONOGRAMA_CONST+MIGRACAO'!$B140)</f>
        <v>0</v>
      </c>
      <c r="BN140" s="36">
        <f>COUNTIFS('Estruturante Móvel'!$AM:$AM,'CRONOGRAMA_CONST+MIGRACAO'!BN$136,'Estruturante Móvel'!$C:$C,"PREVISTO",'Estruturante Móvel'!$M:$M,'CRONOGRAMA_CONST+MIGRACAO'!$B140)</f>
        <v>0</v>
      </c>
      <c r="BO140" s="30">
        <f>COUNTIFS('Estruturante Móvel'!$H:$H,'CRONOGRAMA_CONST+MIGRACAO'!BN$136,'Estruturante Móvel'!$C:$C,"&lt;&gt;PREVISTO",'Estruturante Móvel'!$M:$M,'CRONOGRAMA_CONST+MIGRACAO'!$B140)</f>
        <v>0</v>
      </c>
      <c r="BP140" s="36">
        <f>COUNTIFS('Estruturante Móvel'!$AM:$AM,'CRONOGRAMA_CONST+MIGRACAO'!BP$136,'Estruturante Móvel'!$C:$C,"PREVISTO",'Estruturante Móvel'!$M:$M,'CRONOGRAMA_CONST+MIGRACAO'!$B140)</f>
        <v>0</v>
      </c>
      <c r="BQ140" s="30">
        <f>COUNTIFS('Estruturante Móvel'!$H:$H,'CRONOGRAMA_CONST+MIGRACAO'!BP$136,'Estruturante Móvel'!$C:$C,"&lt;&gt;PREVISTO",'Estruturante Móvel'!$M:$M,'CRONOGRAMA_CONST+MIGRACAO'!$B140)</f>
        <v>0</v>
      </c>
      <c r="BR140" s="36">
        <f>COUNTIFS('Estruturante Móvel'!$AM:$AM,'CRONOGRAMA_CONST+MIGRACAO'!BR$136,'Estruturante Móvel'!$C:$C,"PREVISTO",'Estruturante Móvel'!$M:$M,'CRONOGRAMA_CONST+MIGRACAO'!$B140)</f>
        <v>0</v>
      </c>
      <c r="BS140" s="30">
        <f>COUNTIFS('Estruturante Móvel'!$H:$H,'CRONOGRAMA_CONST+MIGRACAO'!BR$136,'Estruturante Móvel'!$C:$C,"&lt;&gt;PREVISTO",'Estruturante Móvel'!$M:$M,'CRONOGRAMA_CONST+MIGRACAO'!$B140)</f>
        <v>0</v>
      </c>
      <c r="BT140" s="36">
        <f>COUNTIFS('Estruturante Móvel'!$AM:$AM,'CRONOGRAMA_CONST+MIGRACAO'!BT$136,'Estruturante Móvel'!$C:$C,"PREVISTO",'Estruturante Móvel'!$M:$M,'CRONOGRAMA_CONST+MIGRACAO'!$B140)</f>
        <v>0</v>
      </c>
      <c r="BU140" s="30">
        <f>COUNTIFS('Estruturante Móvel'!$H:$H,'CRONOGRAMA_CONST+MIGRACAO'!BT$136,'Estruturante Móvel'!$C:$C,"&lt;&gt;PREVISTO",'Estruturante Móvel'!$M:$M,'CRONOGRAMA_CONST+MIGRACAO'!$B140)</f>
        <v>0</v>
      </c>
      <c r="BV140" s="36">
        <f>COUNTIFS('Estruturante Móvel'!$AM:$AM,'CRONOGRAMA_CONST+MIGRACAO'!BV$136,'Estruturante Móvel'!$C:$C,"PREVISTO",'Estruturante Móvel'!$M:$M,'CRONOGRAMA_CONST+MIGRACAO'!$B140)</f>
        <v>0</v>
      </c>
      <c r="BW140" s="30">
        <f>COUNTIFS('Estruturante Móvel'!$H:$H,'CRONOGRAMA_CONST+MIGRACAO'!BV$136,'Estruturante Móvel'!$C:$C,"&lt;&gt;PREVISTO",'Estruturante Móvel'!$M:$M,'CRONOGRAMA_CONST+MIGRACAO'!$B140)</f>
        <v>0</v>
      </c>
    </row>
    <row r="141" spans="2:75" hidden="1" outlineLevel="1">
      <c r="B141" s="37" t="s">
        <v>458</v>
      </c>
      <c r="C141" s="32">
        <v>77.5</v>
      </c>
      <c r="D141" s="34">
        <f>COUNTIFS('Estruturante Móvel'!M:M,B141)</f>
        <v>23</v>
      </c>
      <c r="E141" s="34">
        <f>COUNTIFS('Estruturante Móvel'!$C:$C,"&lt;&gt;PREVISTO",'Estruturante Móvel'!M:M,'CRONOGRAMA_CONST+MIGRACAO'!B141)</f>
        <v>23</v>
      </c>
      <c r="F141" s="34">
        <f t="shared" si="420"/>
        <v>0</v>
      </c>
      <c r="G141" s="31" t="s">
        <v>482</v>
      </c>
      <c r="H141" s="22" t="s">
        <v>483</v>
      </c>
      <c r="I141" s="23" t="s">
        <v>186</v>
      </c>
      <c r="J141" s="35">
        <f t="shared" si="421"/>
        <v>1</v>
      </c>
      <c r="K141" s="30">
        <v>23</v>
      </c>
      <c r="L141" s="36">
        <f>COUNTIFS('Estruturante Móvel'!$AM:$AM,'CRONOGRAMA_CONST+MIGRACAO'!L$136,'Estruturante Móvel'!$C:$C,"PREVISTO",'Estruturante Móvel'!$M:$M,'CRONOGRAMA_CONST+MIGRACAO'!$B141)</f>
        <v>0</v>
      </c>
      <c r="M141" s="30">
        <f>COUNTIFS('Estruturante Móvel'!$H:$H,'CRONOGRAMA_CONST+MIGRACAO'!L$136,'Estruturante Móvel'!$C:$C,"&lt;&gt;PREVISTO",'Estruturante Móvel'!$M:$M,'CRONOGRAMA_CONST+MIGRACAO'!$B141)</f>
        <v>0</v>
      </c>
      <c r="N141" s="36">
        <f>COUNTIFS('Estruturante Móvel'!$AM:$AM,'CRONOGRAMA_CONST+MIGRACAO'!N$136,'Estruturante Móvel'!$C:$C,"PREVISTO",'Estruturante Móvel'!$M:$M,'CRONOGRAMA_CONST+MIGRACAO'!$B141)</f>
        <v>0</v>
      </c>
      <c r="O141" s="30">
        <f>COUNTIFS('Estruturante Móvel'!$H:$H,'CRONOGRAMA_CONST+MIGRACAO'!N$136,'Estruturante Móvel'!$C:$C,"&lt;&gt;PREVISTO",'Estruturante Móvel'!$M:$M,'CRONOGRAMA_CONST+MIGRACAO'!$B141)</f>
        <v>0</v>
      </c>
      <c r="P141" s="36">
        <f>COUNTIFS('Estruturante Móvel'!$AM:$AM,'CRONOGRAMA_CONST+MIGRACAO'!P$136,'Estruturante Móvel'!$C:$C,"PREVISTO",'Estruturante Móvel'!$M:$M,'CRONOGRAMA_CONST+MIGRACAO'!$B141)</f>
        <v>0</v>
      </c>
      <c r="Q141" s="30">
        <f>COUNTIFS('Estruturante Móvel'!$H:$H,'CRONOGRAMA_CONST+MIGRACAO'!P$136,'Estruturante Móvel'!$C:$C,"&lt;&gt;PREVISTO",'Estruturante Móvel'!$M:$M,'CRONOGRAMA_CONST+MIGRACAO'!$B141)</f>
        <v>0</v>
      </c>
      <c r="R141" s="36">
        <f>COUNTIFS('Estruturante Móvel'!$AM:$AM,'CRONOGRAMA_CONST+MIGRACAO'!R$136,'Estruturante Móvel'!$C:$C,"PREVISTO",'Estruturante Móvel'!$M:$M,'CRONOGRAMA_CONST+MIGRACAO'!$B141)</f>
        <v>0</v>
      </c>
      <c r="S141" s="30">
        <f>COUNTIFS('Estruturante Móvel'!$H:$H,'CRONOGRAMA_CONST+MIGRACAO'!R$136,'Estruturante Móvel'!$C:$C,"&lt;&gt;PREVISTO",'Estruturante Móvel'!$M:$M,'CRONOGRAMA_CONST+MIGRACAO'!$B141)</f>
        <v>0</v>
      </c>
      <c r="T141" s="36">
        <f>COUNTIFS('Estruturante Móvel'!$AM:$AM,'CRONOGRAMA_CONST+MIGRACAO'!T$136,'Estruturante Móvel'!$C:$C,"PREVISTO",'Estruturante Móvel'!$M:$M,'CRONOGRAMA_CONST+MIGRACAO'!$B141)</f>
        <v>0</v>
      </c>
      <c r="U141" s="30">
        <f>COUNTIFS('Estruturante Móvel'!$H:$H,'CRONOGRAMA_CONST+MIGRACAO'!T$136,'Estruturante Móvel'!$C:$C,"&lt;&gt;PREVISTO",'Estruturante Móvel'!$M:$M,'CRONOGRAMA_CONST+MIGRACAO'!$B141)</f>
        <v>0</v>
      </c>
      <c r="V141" s="36">
        <f>COUNTIFS('Estruturante Móvel'!$AM:$AM,'CRONOGRAMA_CONST+MIGRACAO'!V$136,'Estruturante Móvel'!$C:$C,"PREVISTO",'Estruturante Móvel'!$M:$M,'CRONOGRAMA_CONST+MIGRACAO'!$B141)</f>
        <v>0</v>
      </c>
      <c r="W141" s="30">
        <f>COUNTIFS('Estruturante Móvel'!$H:$H,'CRONOGRAMA_CONST+MIGRACAO'!V$136,'Estruturante Móvel'!$C:$C,"&lt;&gt;PREVISTO",'Estruturante Móvel'!$M:$M,'CRONOGRAMA_CONST+MIGRACAO'!$B141)</f>
        <v>0</v>
      </c>
      <c r="X141" s="36">
        <f>COUNTIFS('Estruturante Móvel'!$AM:$AM,'CRONOGRAMA_CONST+MIGRACAO'!X$136,'Estruturante Móvel'!$C:$C,"PREVISTO",'Estruturante Móvel'!$M:$M,'CRONOGRAMA_CONST+MIGRACAO'!$B141)</f>
        <v>0</v>
      </c>
      <c r="Y141" s="30">
        <f>COUNTIFS('Estruturante Móvel'!$H:$H,'CRONOGRAMA_CONST+MIGRACAO'!X$136,'Estruturante Móvel'!$C:$C,"&lt;&gt;PREVISTO",'Estruturante Móvel'!$M:$M,'CRONOGRAMA_CONST+MIGRACAO'!$B141)</f>
        <v>0</v>
      </c>
      <c r="Z141" s="36">
        <f>COUNTIFS('Estruturante Móvel'!$AM:$AM,'CRONOGRAMA_CONST+MIGRACAO'!Z$136,'Estruturante Móvel'!$C:$C,"PREVISTO",'Estruturante Móvel'!$M:$M,'CRONOGRAMA_CONST+MIGRACAO'!$B141)</f>
        <v>0</v>
      </c>
      <c r="AA141" s="30">
        <f>COUNTIFS('Estruturante Móvel'!$H:$H,'CRONOGRAMA_CONST+MIGRACAO'!Z$136,'Estruturante Móvel'!$C:$C,"&lt;&gt;PREVISTO",'Estruturante Móvel'!$M:$M,'CRONOGRAMA_CONST+MIGRACAO'!$B141)</f>
        <v>0</v>
      </c>
      <c r="AB141" s="36">
        <f>COUNTIFS('Estruturante Móvel'!$AM:$AM,'CRONOGRAMA_CONST+MIGRACAO'!AB$136,'Estruturante Móvel'!$C:$C,"PREVISTO",'Estruturante Móvel'!$M:$M,'CRONOGRAMA_CONST+MIGRACAO'!$B141)</f>
        <v>0</v>
      </c>
      <c r="AC141" s="30">
        <f>COUNTIFS('Estruturante Móvel'!$H:$H,'CRONOGRAMA_CONST+MIGRACAO'!AB$136,'Estruturante Móvel'!$C:$C,"&lt;&gt;PREVISTO",'Estruturante Móvel'!$M:$M,'CRONOGRAMA_CONST+MIGRACAO'!$B141)</f>
        <v>0</v>
      </c>
      <c r="AD141" s="36">
        <f>COUNTIFS('Estruturante Móvel'!$AM:$AM,'CRONOGRAMA_CONST+MIGRACAO'!AD$136,'Estruturante Móvel'!$C:$C,"PREVISTO",'Estruturante Móvel'!$M:$M,'CRONOGRAMA_CONST+MIGRACAO'!$B141)</f>
        <v>0</v>
      </c>
      <c r="AE141" s="30">
        <f>COUNTIFS('Estruturante Móvel'!$H:$H,'CRONOGRAMA_CONST+MIGRACAO'!AD$136,'Estruturante Móvel'!$C:$C,"&lt;&gt;PREVISTO",'Estruturante Móvel'!$M:$M,'CRONOGRAMA_CONST+MIGRACAO'!$B141)</f>
        <v>0</v>
      </c>
      <c r="AF141" s="36">
        <f>COUNTIFS('Estruturante Móvel'!$AM:$AM,'CRONOGRAMA_CONST+MIGRACAO'!AF$136,'Estruturante Móvel'!$C:$C,"PREVISTO",'Estruturante Móvel'!$M:$M,'CRONOGRAMA_CONST+MIGRACAO'!$B141)</f>
        <v>0</v>
      </c>
      <c r="AG141" s="30">
        <f>COUNTIFS('Estruturante Móvel'!$H:$H,'CRONOGRAMA_CONST+MIGRACAO'!AF$136,'Estruturante Móvel'!$C:$C,"&lt;&gt;PREVISTO",'Estruturante Móvel'!$M:$M,'CRONOGRAMA_CONST+MIGRACAO'!$B141)</f>
        <v>0</v>
      </c>
      <c r="AH141" s="36">
        <f>COUNTIFS('Estruturante Móvel'!$AM:$AM,'CRONOGRAMA_CONST+MIGRACAO'!AH$136,'Estruturante Móvel'!$C:$C,"PREVISTO",'Estruturante Móvel'!$M:$M,'CRONOGRAMA_CONST+MIGRACAO'!$B141)</f>
        <v>0</v>
      </c>
      <c r="AI141" s="30">
        <f>COUNTIFS('Estruturante Móvel'!$H:$H,'CRONOGRAMA_CONST+MIGRACAO'!AH$136,'Estruturante Móvel'!$C:$C,"&lt;&gt;PREVISTO",'Estruturante Móvel'!$M:$M,'CRONOGRAMA_CONST+MIGRACAO'!$B141)</f>
        <v>0</v>
      </c>
      <c r="AJ141" s="36">
        <f>COUNTIFS('Estruturante Móvel'!$AM:$AM,'CRONOGRAMA_CONST+MIGRACAO'!AJ$136,'Estruturante Móvel'!$C:$C,"PREVISTO",'Estruturante Móvel'!$M:$M,'CRONOGRAMA_CONST+MIGRACAO'!$B141)</f>
        <v>0</v>
      </c>
      <c r="AK141" s="30">
        <f>COUNTIFS('Estruturante Móvel'!$H:$H,'CRONOGRAMA_CONST+MIGRACAO'!AJ$136,'Estruturante Móvel'!$C:$C,"&lt;&gt;PREVISTO",'Estruturante Móvel'!$M:$M,'CRONOGRAMA_CONST+MIGRACAO'!$B141)</f>
        <v>0</v>
      </c>
      <c r="AL141" s="36">
        <f>COUNTIFS('Estruturante Móvel'!$AM:$AM,'CRONOGRAMA_CONST+MIGRACAO'!AL$136,'Estruturante Móvel'!$C:$C,"PREVISTO",'Estruturante Móvel'!$M:$M,'CRONOGRAMA_CONST+MIGRACAO'!$B141)</f>
        <v>0</v>
      </c>
      <c r="AM141" s="30">
        <f>COUNTIFS('Estruturante Móvel'!$H:$H,'CRONOGRAMA_CONST+MIGRACAO'!AL$136,'Estruturante Móvel'!$C:$C,"&lt;&gt;PREVISTO",'Estruturante Móvel'!$M:$M,'CRONOGRAMA_CONST+MIGRACAO'!$B141)</f>
        <v>0</v>
      </c>
      <c r="AN141" s="36">
        <f>COUNTIFS('Estruturante Móvel'!$AM:$AM,'CRONOGRAMA_CONST+MIGRACAO'!AN$136,'Estruturante Móvel'!$C:$C,"PREVISTO",'Estruturante Móvel'!$M:$M,'CRONOGRAMA_CONST+MIGRACAO'!$B141)</f>
        <v>0</v>
      </c>
      <c r="AO141" s="30">
        <f>COUNTIFS('Estruturante Móvel'!$H:$H,'CRONOGRAMA_CONST+MIGRACAO'!AN$136,'Estruturante Móvel'!$C:$C,"&lt;&gt;PREVISTO",'Estruturante Móvel'!$M:$M,'CRONOGRAMA_CONST+MIGRACAO'!$B141)</f>
        <v>0</v>
      </c>
      <c r="AP141" s="36">
        <f>COUNTIFS('Estruturante Móvel'!$AM:$AM,'CRONOGRAMA_CONST+MIGRACAO'!AP$136,'Estruturante Móvel'!$C:$C,"PREVISTO",'Estruturante Móvel'!$M:$M,'CRONOGRAMA_CONST+MIGRACAO'!$B141)</f>
        <v>0</v>
      </c>
      <c r="AQ141" s="30">
        <f>COUNTIFS('Estruturante Móvel'!$H:$H,'CRONOGRAMA_CONST+MIGRACAO'!AP$136,'Estruturante Móvel'!$C:$C,"&lt;&gt;PREVISTO",'Estruturante Móvel'!$M:$M,'CRONOGRAMA_CONST+MIGRACAO'!$B141)</f>
        <v>0</v>
      </c>
      <c r="AR141" s="36">
        <f>COUNTIFS('Estruturante Móvel'!$AM:$AM,'CRONOGRAMA_CONST+MIGRACAO'!AR$136,'Estruturante Móvel'!$C:$C,"PREVISTO",'Estruturante Móvel'!$M:$M,'CRONOGRAMA_CONST+MIGRACAO'!$B141)</f>
        <v>0</v>
      </c>
      <c r="AS141" s="30">
        <f>COUNTIFS('Estruturante Móvel'!$H:$H,'CRONOGRAMA_CONST+MIGRACAO'!AR$136,'Estruturante Móvel'!$C:$C,"&lt;&gt;PREVISTO",'Estruturante Móvel'!$M:$M,'CRONOGRAMA_CONST+MIGRACAO'!$B141)</f>
        <v>0</v>
      </c>
      <c r="AT141" s="36">
        <f>COUNTIFS('Estruturante Móvel'!$AM:$AM,'CRONOGRAMA_CONST+MIGRACAO'!AT$136,'Estruturante Móvel'!$C:$C,"PREVISTO",'Estruturante Móvel'!$M:$M,'CRONOGRAMA_CONST+MIGRACAO'!$B141)</f>
        <v>0</v>
      </c>
      <c r="AU141" s="30">
        <f>COUNTIFS('Estruturante Móvel'!$H:$H,'CRONOGRAMA_CONST+MIGRACAO'!AT$136,'Estruturante Móvel'!$C:$C,"&lt;&gt;PREVISTO",'Estruturante Móvel'!$M:$M,'CRONOGRAMA_CONST+MIGRACAO'!$B141)</f>
        <v>0</v>
      </c>
      <c r="AV141" s="36">
        <f>COUNTIFS('Estruturante Móvel'!$AM:$AM,'CRONOGRAMA_CONST+MIGRACAO'!AV$136,'Estruturante Móvel'!$C:$C,"PREVISTO",'Estruturante Móvel'!$M:$M,'CRONOGRAMA_CONST+MIGRACAO'!$B141)</f>
        <v>0</v>
      </c>
      <c r="AW141" s="30">
        <f>COUNTIFS('Estruturante Móvel'!$H:$H,'CRONOGRAMA_CONST+MIGRACAO'!AV$136,'Estruturante Móvel'!$C:$C,"&lt;&gt;PREVISTO",'Estruturante Móvel'!$M:$M,'CRONOGRAMA_CONST+MIGRACAO'!$B141)</f>
        <v>0</v>
      </c>
      <c r="AX141" s="36">
        <f>COUNTIFS('Estruturante Móvel'!$AM:$AM,'CRONOGRAMA_CONST+MIGRACAO'!AX$136,'Estruturante Móvel'!$C:$C,"PREVISTO",'Estruturante Móvel'!$M:$M,'CRONOGRAMA_CONST+MIGRACAO'!$B141)</f>
        <v>0</v>
      </c>
      <c r="AY141" s="30">
        <f>COUNTIFS('Estruturante Móvel'!$H:$H,'CRONOGRAMA_CONST+MIGRACAO'!AX$136,'Estruturante Móvel'!$C:$C,"&lt;&gt;PREVISTO",'Estruturante Móvel'!$M:$M,'CRONOGRAMA_CONST+MIGRACAO'!$B141)</f>
        <v>0</v>
      </c>
      <c r="AZ141" s="36">
        <f>COUNTIFS('Estruturante Móvel'!$AM:$AM,'CRONOGRAMA_CONST+MIGRACAO'!AZ$136,'Estruturante Móvel'!$C:$C,"PREVISTO",'Estruturante Móvel'!$M:$M,'CRONOGRAMA_CONST+MIGRACAO'!$B141)</f>
        <v>0</v>
      </c>
      <c r="BA141" s="30">
        <f>COUNTIFS('Estruturante Móvel'!$H:$H,'CRONOGRAMA_CONST+MIGRACAO'!AZ$136,'Estruturante Móvel'!$C:$C,"&lt;&gt;PREVISTO",'Estruturante Móvel'!$M:$M,'CRONOGRAMA_CONST+MIGRACAO'!$B141)</f>
        <v>0</v>
      </c>
      <c r="BB141" s="36">
        <f>COUNTIFS('Estruturante Móvel'!$AM:$AM,'CRONOGRAMA_CONST+MIGRACAO'!BB$136,'Estruturante Móvel'!$C:$C,"PREVISTO",'Estruturante Móvel'!$M:$M,'CRONOGRAMA_CONST+MIGRACAO'!$B141)</f>
        <v>0</v>
      </c>
      <c r="BC141" s="30">
        <f>COUNTIFS('Estruturante Móvel'!$H:$H,'CRONOGRAMA_CONST+MIGRACAO'!BB$136,'Estruturante Móvel'!$C:$C,"&lt;&gt;PREVISTO",'Estruturante Móvel'!$M:$M,'CRONOGRAMA_CONST+MIGRACAO'!$B141)</f>
        <v>0</v>
      </c>
      <c r="BD141" s="36">
        <f>COUNTIFS('Estruturante Móvel'!$AM:$AM,'CRONOGRAMA_CONST+MIGRACAO'!BD$136,'Estruturante Móvel'!$C:$C,"PREVISTO",'Estruturante Móvel'!$M:$M,'CRONOGRAMA_CONST+MIGRACAO'!$B141)</f>
        <v>0</v>
      </c>
      <c r="BE141" s="30">
        <f>COUNTIFS('Estruturante Móvel'!$H:$H,'CRONOGRAMA_CONST+MIGRACAO'!BD$136,'Estruturante Móvel'!$C:$C,"&lt;&gt;PREVISTO",'Estruturante Móvel'!$M:$M,'CRONOGRAMA_CONST+MIGRACAO'!$B141)</f>
        <v>0</v>
      </c>
      <c r="BF141" s="36">
        <f>COUNTIFS('Estruturante Móvel'!$AM:$AM,'CRONOGRAMA_CONST+MIGRACAO'!BF$136,'Estruturante Móvel'!$C:$C,"PREVISTO",'Estruturante Móvel'!$M:$M,'CRONOGRAMA_CONST+MIGRACAO'!$B141)</f>
        <v>0</v>
      </c>
      <c r="BG141" s="30">
        <f>COUNTIFS('Estruturante Móvel'!$H:$H,'CRONOGRAMA_CONST+MIGRACAO'!BF$136,'Estruturante Móvel'!$C:$C,"&lt;&gt;PREVISTO",'Estruturante Móvel'!$M:$M,'CRONOGRAMA_CONST+MIGRACAO'!$B141)</f>
        <v>0</v>
      </c>
      <c r="BH141" s="36">
        <f>COUNTIFS('Estruturante Móvel'!$AM:$AM,'CRONOGRAMA_CONST+MIGRACAO'!BH$136,'Estruturante Móvel'!$C:$C,"PREVISTO",'Estruturante Móvel'!$M:$M,'CRONOGRAMA_CONST+MIGRACAO'!$B141)</f>
        <v>0</v>
      </c>
      <c r="BI141" s="30">
        <f>COUNTIFS('Estruturante Móvel'!$H:$H,'CRONOGRAMA_CONST+MIGRACAO'!BH$136,'Estruturante Móvel'!$C:$C,"&lt;&gt;PREVISTO",'Estruturante Móvel'!$M:$M,'CRONOGRAMA_CONST+MIGRACAO'!$B141)</f>
        <v>0</v>
      </c>
      <c r="BJ141" s="36">
        <f>COUNTIFS('Estruturante Móvel'!$AM:$AM,'CRONOGRAMA_CONST+MIGRACAO'!BJ$136,'Estruturante Móvel'!$C:$C,"PREVISTO",'Estruturante Móvel'!$M:$M,'CRONOGRAMA_CONST+MIGRACAO'!$B141)</f>
        <v>0</v>
      </c>
      <c r="BK141" s="30">
        <f>COUNTIFS('Estruturante Móvel'!$H:$H,'CRONOGRAMA_CONST+MIGRACAO'!BJ$136,'Estruturante Móvel'!$C:$C,"&lt;&gt;PREVISTO",'Estruturante Móvel'!$M:$M,'CRONOGRAMA_CONST+MIGRACAO'!$B141)</f>
        <v>0</v>
      </c>
      <c r="BL141" s="36">
        <f>COUNTIFS('Estruturante Móvel'!$AM:$AM,'CRONOGRAMA_CONST+MIGRACAO'!BL$136,'Estruturante Móvel'!$C:$C,"PREVISTO",'Estruturante Móvel'!$M:$M,'CRONOGRAMA_CONST+MIGRACAO'!$B141)</f>
        <v>0</v>
      </c>
      <c r="BM141" s="30">
        <f>COUNTIFS('Estruturante Móvel'!$H:$H,'CRONOGRAMA_CONST+MIGRACAO'!BL$136,'Estruturante Móvel'!$C:$C,"&lt;&gt;PREVISTO",'Estruturante Móvel'!$M:$M,'CRONOGRAMA_CONST+MIGRACAO'!$B141)</f>
        <v>0</v>
      </c>
      <c r="BN141" s="36">
        <f>COUNTIFS('Estruturante Móvel'!$AM:$AM,'CRONOGRAMA_CONST+MIGRACAO'!BN$136,'Estruturante Móvel'!$C:$C,"PREVISTO",'Estruturante Móvel'!$M:$M,'CRONOGRAMA_CONST+MIGRACAO'!$B141)</f>
        <v>0</v>
      </c>
      <c r="BO141" s="30">
        <f>COUNTIFS('Estruturante Móvel'!$H:$H,'CRONOGRAMA_CONST+MIGRACAO'!BN$136,'Estruturante Móvel'!$C:$C,"&lt;&gt;PREVISTO",'Estruturante Móvel'!$M:$M,'CRONOGRAMA_CONST+MIGRACAO'!$B141)</f>
        <v>1</v>
      </c>
      <c r="BP141" s="36">
        <f>COUNTIFS('Estruturante Móvel'!$AM:$AM,'CRONOGRAMA_CONST+MIGRACAO'!BP$136,'Estruturante Móvel'!$C:$C,"PREVISTO",'Estruturante Móvel'!$M:$M,'CRONOGRAMA_CONST+MIGRACAO'!$B141)</f>
        <v>0</v>
      </c>
      <c r="BQ141" s="30">
        <f>COUNTIFS('Estruturante Móvel'!$H:$H,'CRONOGRAMA_CONST+MIGRACAO'!BP$136,'Estruturante Móvel'!$C:$C,"&lt;&gt;PREVISTO",'Estruturante Móvel'!$M:$M,'CRONOGRAMA_CONST+MIGRACAO'!$B141)</f>
        <v>0</v>
      </c>
      <c r="BR141" s="36">
        <f>COUNTIFS('Estruturante Móvel'!$AM:$AM,'CRONOGRAMA_CONST+MIGRACAO'!BR$136,'Estruturante Móvel'!$C:$C,"PREVISTO",'Estruturante Móvel'!$M:$M,'CRONOGRAMA_CONST+MIGRACAO'!$B141)</f>
        <v>0</v>
      </c>
      <c r="BS141" s="30">
        <f>COUNTIFS('Estruturante Móvel'!$H:$H,'CRONOGRAMA_CONST+MIGRACAO'!BR$136,'Estruturante Móvel'!$C:$C,"&lt;&gt;PREVISTO",'Estruturante Móvel'!$M:$M,'CRONOGRAMA_CONST+MIGRACAO'!$B141)</f>
        <v>0</v>
      </c>
      <c r="BT141" s="36">
        <f>COUNTIFS('Estruturante Móvel'!$AM:$AM,'CRONOGRAMA_CONST+MIGRACAO'!BT$136,'Estruturante Móvel'!$C:$C,"PREVISTO",'Estruturante Móvel'!$M:$M,'CRONOGRAMA_CONST+MIGRACAO'!$B141)</f>
        <v>0</v>
      </c>
      <c r="BU141" s="30">
        <f>COUNTIFS('Estruturante Móvel'!$H:$H,'CRONOGRAMA_CONST+MIGRACAO'!BT$136,'Estruturante Móvel'!$C:$C,"&lt;&gt;PREVISTO",'Estruturante Móvel'!$M:$M,'CRONOGRAMA_CONST+MIGRACAO'!$B141)</f>
        <v>0</v>
      </c>
      <c r="BV141" s="36">
        <f>COUNTIFS('Estruturante Móvel'!$AM:$AM,'CRONOGRAMA_CONST+MIGRACAO'!BV$136,'Estruturante Móvel'!$C:$C,"PREVISTO",'Estruturante Móvel'!$M:$M,'CRONOGRAMA_CONST+MIGRACAO'!$B141)</f>
        <v>0</v>
      </c>
      <c r="BW141" s="30">
        <f>COUNTIFS('Estruturante Móvel'!$H:$H,'CRONOGRAMA_CONST+MIGRACAO'!BV$136,'Estruturante Móvel'!$C:$C,"&lt;&gt;PREVISTO",'Estruturante Móvel'!$M:$M,'CRONOGRAMA_CONST+MIGRACAO'!$B141)</f>
        <v>0</v>
      </c>
    </row>
    <row r="142" spans="2:75" hidden="1" outlineLevel="1">
      <c r="B142" s="37" t="s">
        <v>459</v>
      </c>
      <c r="C142" s="32">
        <v>37.200000000000003</v>
      </c>
      <c r="D142" s="34">
        <f>COUNTIFS('Estruturante Móvel'!M:M,B142)</f>
        <v>15</v>
      </c>
      <c r="E142" s="34">
        <f>COUNTIFS('Estruturante Móvel'!$C:$C,"&lt;&gt;PREVISTO",'Estruturante Móvel'!M:M,'CRONOGRAMA_CONST+MIGRACAO'!B142)</f>
        <v>15</v>
      </c>
      <c r="F142" s="34">
        <f t="shared" si="420"/>
        <v>0</v>
      </c>
      <c r="G142" s="31" t="s">
        <v>486</v>
      </c>
      <c r="H142" s="22" t="s">
        <v>487</v>
      </c>
      <c r="I142" s="23" t="s">
        <v>186</v>
      </c>
      <c r="J142" s="35">
        <f t="shared" si="421"/>
        <v>1</v>
      </c>
      <c r="K142" s="30">
        <v>15</v>
      </c>
      <c r="L142" s="36">
        <f>COUNTIFS('Estruturante Móvel'!$AM:$AM,'CRONOGRAMA_CONST+MIGRACAO'!L$136,'Estruturante Móvel'!$C:$C,"PREVISTO",'Estruturante Móvel'!$M:$M,'CRONOGRAMA_CONST+MIGRACAO'!$B142)</f>
        <v>0</v>
      </c>
      <c r="M142" s="30">
        <f>COUNTIFS('Estruturante Móvel'!$H:$H,'CRONOGRAMA_CONST+MIGRACAO'!L$136,'Estruturante Móvel'!$C:$C,"&lt;&gt;PREVISTO",'Estruturante Móvel'!$M:$M,'CRONOGRAMA_CONST+MIGRACAO'!$B142)</f>
        <v>0</v>
      </c>
      <c r="N142" s="36">
        <f>COUNTIFS('Estruturante Móvel'!$AM:$AM,'CRONOGRAMA_CONST+MIGRACAO'!N$136,'Estruturante Móvel'!$C:$C,"PREVISTO",'Estruturante Móvel'!$M:$M,'CRONOGRAMA_CONST+MIGRACAO'!$B142)</f>
        <v>0</v>
      </c>
      <c r="O142" s="30">
        <f>COUNTIFS('Estruturante Móvel'!$H:$H,'CRONOGRAMA_CONST+MIGRACAO'!N$136,'Estruturante Móvel'!$C:$C,"&lt;&gt;PREVISTO",'Estruturante Móvel'!$M:$M,'CRONOGRAMA_CONST+MIGRACAO'!$B142)</f>
        <v>0</v>
      </c>
      <c r="P142" s="36">
        <f>COUNTIFS('Estruturante Móvel'!$AM:$AM,'CRONOGRAMA_CONST+MIGRACAO'!P$136,'Estruturante Móvel'!$C:$C,"PREVISTO",'Estruturante Móvel'!$M:$M,'CRONOGRAMA_CONST+MIGRACAO'!$B142)</f>
        <v>0</v>
      </c>
      <c r="Q142" s="30">
        <f>COUNTIFS('Estruturante Móvel'!$H:$H,'CRONOGRAMA_CONST+MIGRACAO'!P$136,'Estruturante Móvel'!$C:$C,"&lt;&gt;PREVISTO",'Estruturante Móvel'!$M:$M,'CRONOGRAMA_CONST+MIGRACAO'!$B142)</f>
        <v>0</v>
      </c>
      <c r="R142" s="36">
        <f>COUNTIFS('Estruturante Móvel'!$AM:$AM,'CRONOGRAMA_CONST+MIGRACAO'!R$136,'Estruturante Móvel'!$C:$C,"PREVISTO",'Estruturante Móvel'!$M:$M,'CRONOGRAMA_CONST+MIGRACAO'!$B142)</f>
        <v>0</v>
      </c>
      <c r="S142" s="30">
        <f>COUNTIFS('Estruturante Móvel'!$H:$H,'CRONOGRAMA_CONST+MIGRACAO'!R$136,'Estruturante Móvel'!$C:$C,"&lt;&gt;PREVISTO",'Estruturante Móvel'!$M:$M,'CRONOGRAMA_CONST+MIGRACAO'!$B142)</f>
        <v>0</v>
      </c>
      <c r="T142" s="36">
        <f>COUNTIFS('Estruturante Móvel'!$AM:$AM,'CRONOGRAMA_CONST+MIGRACAO'!T$136,'Estruturante Móvel'!$C:$C,"PREVISTO",'Estruturante Móvel'!$M:$M,'CRONOGRAMA_CONST+MIGRACAO'!$B142)</f>
        <v>0</v>
      </c>
      <c r="U142" s="30">
        <f>COUNTIFS('Estruturante Móvel'!$H:$H,'CRONOGRAMA_CONST+MIGRACAO'!T$136,'Estruturante Móvel'!$C:$C,"&lt;&gt;PREVISTO",'Estruturante Móvel'!$M:$M,'CRONOGRAMA_CONST+MIGRACAO'!$B142)</f>
        <v>0</v>
      </c>
      <c r="V142" s="36">
        <f>COUNTIFS('Estruturante Móvel'!$AM:$AM,'CRONOGRAMA_CONST+MIGRACAO'!V$136,'Estruturante Móvel'!$C:$C,"PREVISTO",'Estruturante Móvel'!$M:$M,'CRONOGRAMA_CONST+MIGRACAO'!$B142)</f>
        <v>0</v>
      </c>
      <c r="W142" s="30">
        <f>COUNTIFS('Estruturante Móvel'!$H:$H,'CRONOGRAMA_CONST+MIGRACAO'!V$136,'Estruturante Móvel'!$C:$C,"&lt;&gt;PREVISTO",'Estruturante Móvel'!$M:$M,'CRONOGRAMA_CONST+MIGRACAO'!$B142)</f>
        <v>0</v>
      </c>
      <c r="X142" s="36">
        <f>COUNTIFS('Estruturante Móvel'!$AM:$AM,'CRONOGRAMA_CONST+MIGRACAO'!X$136,'Estruturante Móvel'!$C:$C,"PREVISTO",'Estruturante Móvel'!$M:$M,'CRONOGRAMA_CONST+MIGRACAO'!$B142)</f>
        <v>0</v>
      </c>
      <c r="Y142" s="30">
        <f>COUNTIFS('Estruturante Móvel'!$H:$H,'CRONOGRAMA_CONST+MIGRACAO'!X$136,'Estruturante Móvel'!$C:$C,"&lt;&gt;PREVISTO",'Estruturante Móvel'!$M:$M,'CRONOGRAMA_CONST+MIGRACAO'!$B142)</f>
        <v>0</v>
      </c>
      <c r="Z142" s="36">
        <f>COUNTIFS('Estruturante Móvel'!$AM:$AM,'CRONOGRAMA_CONST+MIGRACAO'!Z$136,'Estruturante Móvel'!$C:$C,"PREVISTO",'Estruturante Móvel'!$M:$M,'CRONOGRAMA_CONST+MIGRACAO'!$B142)</f>
        <v>0</v>
      </c>
      <c r="AA142" s="30">
        <f>COUNTIFS('Estruturante Móvel'!$H:$H,'CRONOGRAMA_CONST+MIGRACAO'!Z$136,'Estruturante Móvel'!$C:$C,"&lt;&gt;PREVISTO",'Estruturante Móvel'!$M:$M,'CRONOGRAMA_CONST+MIGRACAO'!$B142)</f>
        <v>0</v>
      </c>
      <c r="AB142" s="36">
        <f>COUNTIFS('Estruturante Móvel'!$AM:$AM,'CRONOGRAMA_CONST+MIGRACAO'!AB$136,'Estruturante Móvel'!$C:$C,"PREVISTO",'Estruturante Móvel'!$M:$M,'CRONOGRAMA_CONST+MIGRACAO'!$B142)</f>
        <v>0</v>
      </c>
      <c r="AC142" s="30">
        <f>COUNTIFS('Estruturante Móvel'!$H:$H,'CRONOGRAMA_CONST+MIGRACAO'!AB$136,'Estruturante Móvel'!$C:$C,"&lt;&gt;PREVISTO",'Estruturante Móvel'!$M:$M,'CRONOGRAMA_CONST+MIGRACAO'!$B142)</f>
        <v>0</v>
      </c>
      <c r="AD142" s="36">
        <f>COUNTIFS('Estruturante Móvel'!$AM:$AM,'CRONOGRAMA_CONST+MIGRACAO'!AD$136,'Estruturante Móvel'!$C:$C,"PREVISTO",'Estruturante Móvel'!$M:$M,'CRONOGRAMA_CONST+MIGRACAO'!$B142)</f>
        <v>0</v>
      </c>
      <c r="AE142" s="30">
        <f>COUNTIFS('Estruturante Móvel'!$H:$H,'CRONOGRAMA_CONST+MIGRACAO'!AD$136,'Estruturante Móvel'!$C:$C,"&lt;&gt;PREVISTO",'Estruturante Móvel'!$M:$M,'CRONOGRAMA_CONST+MIGRACAO'!$B142)</f>
        <v>0</v>
      </c>
      <c r="AF142" s="36">
        <f>COUNTIFS('Estruturante Móvel'!$AM:$AM,'CRONOGRAMA_CONST+MIGRACAO'!AF$136,'Estruturante Móvel'!$C:$C,"PREVISTO",'Estruturante Móvel'!$M:$M,'CRONOGRAMA_CONST+MIGRACAO'!$B142)</f>
        <v>0</v>
      </c>
      <c r="AG142" s="30">
        <f>COUNTIFS('Estruturante Móvel'!$H:$H,'CRONOGRAMA_CONST+MIGRACAO'!AF$136,'Estruturante Móvel'!$C:$C,"&lt;&gt;PREVISTO",'Estruturante Móvel'!$M:$M,'CRONOGRAMA_CONST+MIGRACAO'!$B142)</f>
        <v>0</v>
      </c>
      <c r="AH142" s="36">
        <f>COUNTIFS('Estruturante Móvel'!$AM:$AM,'CRONOGRAMA_CONST+MIGRACAO'!AH$136,'Estruturante Móvel'!$C:$C,"PREVISTO",'Estruturante Móvel'!$M:$M,'CRONOGRAMA_CONST+MIGRACAO'!$B142)</f>
        <v>0</v>
      </c>
      <c r="AI142" s="30">
        <f>COUNTIFS('Estruturante Móvel'!$H:$H,'CRONOGRAMA_CONST+MIGRACAO'!AH$136,'Estruturante Móvel'!$C:$C,"&lt;&gt;PREVISTO",'Estruturante Móvel'!$M:$M,'CRONOGRAMA_CONST+MIGRACAO'!$B142)</f>
        <v>0</v>
      </c>
      <c r="AJ142" s="36">
        <f>COUNTIFS('Estruturante Móvel'!$AM:$AM,'CRONOGRAMA_CONST+MIGRACAO'!AJ$136,'Estruturante Móvel'!$C:$C,"PREVISTO",'Estruturante Móvel'!$M:$M,'CRONOGRAMA_CONST+MIGRACAO'!$B142)</f>
        <v>0</v>
      </c>
      <c r="AK142" s="30">
        <f>COUNTIFS('Estruturante Móvel'!$H:$H,'CRONOGRAMA_CONST+MIGRACAO'!AJ$136,'Estruturante Móvel'!$C:$C,"&lt;&gt;PREVISTO",'Estruturante Móvel'!$M:$M,'CRONOGRAMA_CONST+MIGRACAO'!$B142)</f>
        <v>0</v>
      </c>
      <c r="AL142" s="36">
        <f>COUNTIFS('Estruturante Móvel'!$AM:$AM,'CRONOGRAMA_CONST+MIGRACAO'!AL$136,'Estruturante Móvel'!$C:$C,"PREVISTO",'Estruturante Móvel'!$M:$M,'CRONOGRAMA_CONST+MIGRACAO'!$B142)</f>
        <v>0</v>
      </c>
      <c r="AM142" s="30">
        <f>COUNTIFS('Estruturante Móvel'!$H:$H,'CRONOGRAMA_CONST+MIGRACAO'!AL$136,'Estruturante Móvel'!$C:$C,"&lt;&gt;PREVISTO",'Estruturante Móvel'!$M:$M,'CRONOGRAMA_CONST+MIGRACAO'!$B142)</f>
        <v>0</v>
      </c>
      <c r="AN142" s="36">
        <f>COUNTIFS('Estruturante Móvel'!$AM:$AM,'CRONOGRAMA_CONST+MIGRACAO'!AN$136,'Estruturante Móvel'!$C:$C,"PREVISTO",'Estruturante Móvel'!$M:$M,'CRONOGRAMA_CONST+MIGRACAO'!$B142)</f>
        <v>0</v>
      </c>
      <c r="AO142" s="30">
        <f>COUNTIFS('Estruturante Móvel'!$H:$H,'CRONOGRAMA_CONST+MIGRACAO'!AN$136,'Estruturante Móvel'!$C:$C,"&lt;&gt;PREVISTO",'Estruturante Móvel'!$M:$M,'CRONOGRAMA_CONST+MIGRACAO'!$B142)</f>
        <v>0</v>
      </c>
      <c r="AP142" s="36">
        <f>COUNTIFS('Estruturante Móvel'!$AM:$AM,'CRONOGRAMA_CONST+MIGRACAO'!AP$136,'Estruturante Móvel'!$C:$C,"PREVISTO",'Estruturante Móvel'!$M:$M,'CRONOGRAMA_CONST+MIGRACAO'!$B142)</f>
        <v>0</v>
      </c>
      <c r="AQ142" s="30">
        <f>COUNTIFS('Estruturante Móvel'!$H:$H,'CRONOGRAMA_CONST+MIGRACAO'!AP$136,'Estruturante Móvel'!$C:$C,"&lt;&gt;PREVISTO",'Estruturante Móvel'!$M:$M,'CRONOGRAMA_CONST+MIGRACAO'!$B142)</f>
        <v>0</v>
      </c>
      <c r="AR142" s="36">
        <f>COUNTIFS('Estruturante Móvel'!$AM:$AM,'CRONOGRAMA_CONST+MIGRACAO'!AR$136,'Estruturante Móvel'!$C:$C,"PREVISTO",'Estruturante Móvel'!$M:$M,'CRONOGRAMA_CONST+MIGRACAO'!$B142)</f>
        <v>0</v>
      </c>
      <c r="AS142" s="30">
        <f>COUNTIFS('Estruturante Móvel'!$H:$H,'CRONOGRAMA_CONST+MIGRACAO'!AR$136,'Estruturante Móvel'!$C:$C,"&lt;&gt;PREVISTO",'Estruturante Móvel'!$M:$M,'CRONOGRAMA_CONST+MIGRACAO'!$B142)</f>
        <v>0</v>
      </c>
      <c r="AT142" s="36">
        <f>COUNTIFS('Estruturante Móvel'!$AM:$AM,'CRONOGRAMA_CONST+MIGRACAO'!AT$136,'Estruturante Móvel'!$C:$C,"PREVISTO",'Estruturante Móvel'!$M:$M,'CRONOGRAMA_CONST+MIGRACAO'!$B142)</f>
        <v>0</v>
      </c>
      <c r="AU142" s="30">
        <f>COUNTIFS('Estruturante Móvel'!$H:$H,'CRONOGRAMA_CONST+MIGRACAO'!AT$136,'Estruturante Móvel'!$C:$C,"&lt;&gt;PREVISTO",'Estruturante Móvel'!$M:$M,'CRONOGRAMA_CONST+MIGRACAO'!$B142)</f>
        <v>0</v>
      </c>
      <c r="AV142" s="36">
        <f>COUNTIFS('Estruturante Móvel'!$AM:$AM,'CRONOGRAMA_CONST+MIGRACAO'!AV$136,'Estruturante Móvel'!$C:$C,"PREVISTO",'Estruturante Móvel'!$M:$M,'CRONOGRAMA_CONST+MIGRACAO'!$B142)</f>
        <v>0</v>
      </c>
      <c r="AW142" s="30">
        <f>COUNTIFS('Estruturante Móvel'!$H:$H,'CRONOGRAMA_CONST+MIGRACAO'!AV$136,'Estruturante Móvel'!$C:$C,"&lt;&gt;PREVISTO",'Estruturante Móvel'!$M:$M,'CRONOGRAMA_CONST+MIGRACAO'!$B142)</f>
        <v>0</v>
      </c>
      <c r="AX142" s="36">
        <f>COUNTIFS('Estruturante Móvel'!$AM:$AM,'CRONOGRAMA_CONST+MIGRACAO'!AX$136,'Estruturante Móvel'!$C:$C,"PREVISTO",'Estruturante Móvel'!$M:$M,'CRONOGRAMA_CONST+MIGRACAO'!$B142)</f>
        <v>0</v>
      </c>
      <c r="AY142" s="30">
        <f>COUNTIFS('Estruturante Móvel'!$H:$H,'CRONOGRAMA_CONST+MIGRACAO'!AX$136,'Estruturante Móvel'!$C:$C,"&lt;&gt;PREVISTO",'Estruturante Móvel'!$M:$M,'CRONOGRAMA_CONST+MIGRACAO'!$B142)</f>
        <v>0</v>
      </c>
      <c r="AZ142" s="36">
        <f>COUNTIFS('Estruturante Móvel'!$AM:$AM,'CRONOGRAMA_CONST+MIGRACAO'!AZ$136,'Estruturante Móvel'!$C:$C,"PREVISTO",'Estruturante Móvel'!$M:$M,'CRONOGRAMA_CONST+MIGRACAO'!$B142)</f>
        <v>0</v>
      </c>
      <c r="BA142" s="30">
        <f>COUNTIFS('Estruturante Móvel'!$H:$H,'CRONOGRAMA_CONST+MIGRACAO'!AZ$136,'Estruturante Móvel'!$C:$C,"&lt;&gt;PREVISTO",'Estruturante Móvel'!$M:$M,'CRONOGRAMA_CONST+MIGRACAO'!$B142)</f>
        <v>0</v>
      </c>
      <c r="BB142" s="36">
        <f>COUNTIFS('Estruturante Móvel'!$AM:$AM,'CRONOGRAMA_CONST+MIGRACAO'!BB$136,'Estruturante Móvel'!$C:$C,"PREVISTO",'Estruturante Móvel'!$M:$M,'CRONOGRAMA_CONST+MIGRACAO'!$B142)</f>
        <v>0</v>
      </c>
      <c r="BC142" s="30">
        <f>COUNTIFS('Estruturante Móvel'!$H:$H,'CRONOGRAMA_CONST+MIGRACAO'!BB$136,'Estruturante Móvel'!$C:$C,"&lt;&gt;PREVISTO",'Estruturante Móvel'!$M:$M,'CRONOGRAMA_CONST+MIGRACAO'!$B142)</f>
        <v>0</v>
      </c>
      <c r="BD142" s="36">
        <f>COUNTIFS('Estruturante Móvel'!$AM:$AM,'CRONOGRAMA_CONST+MIGRACAO'!BD$136,'Estruturante Móvel'!$C:$C,"PREVISTO",'Estruturante Móvel'!$M:$M,'CRONOGRAMA_CONST+MIGRACAO'!$B142)</f>
        <v>0</v>
      </c>
      <c r="BE142" s="30">
        <f>COUNTIFS('Estruturante Móvel'!$H:$H,'CRONOGRAMA_CONST+MIGRACAO'!BD$136,'Estruturante Móvel'!$C:$C,"&lt;&gt;PREVISTO",'Estruturante Móvel'!$M:$M,'CRONOGRAMA_CONST+MIGRACAO'!$B142)</f>
        <v>0</v>
      </c>
      <c r="BF142" s="36">
        <f>COUNTIFS('Estruturante Móvel'!$AM:$AM,'CRONOGRAMA_CONST+MIGRACAO'!BF$136,'Estruturante Móvel'!$C:$C,"PREVISTO",'Estruturante Móvel'!$M:$M,'CRONOGRAMA_CONST+MIGRACAO'!$B142)</f>
        <v>0</v>
      </c>
      <c r="BG142" s="30">
        <f>COUNTIFS('Estruturante Móvel'!$H:$H,'CRONOGRAMA_CONST+MIGRACAO'!BF$136,'Estruturante Móvel'!$C:$C,"&lt;&gt;PREVISTO",'Estruturante Móvel'!$M:$M,'CRONOGRAMA_CONST+MIGRACAO'!$B142)</f>
        <v>0</v>
      </c>
      <c r="BH142" s="36">
        <f>COUNTIFS('Estruturante Móvel'!$AM:$AM,'CRONOGRAMA_CONST+MIGRACAO'!BH$136,'Estruturante Móvel'!$C:$C,"PREVISTO",'Estruturante Móvel'!$M:$M,'CRONOGRAMA_CONST+MIGRACAO'!$B142)</f>
        <v>0</v>
      </c>
      <c r="BI142" s="30">
        <f>COUNTIFS('Estruturante Móvel'!$H:$H,'CRONOGRAMA_CONST+MIGRACAO'!BH$136,'Estruturante Móvel'!$C:$C,"&lt;&gt;PREVISTO",'Estruturante Móvel'!$M:$M,'CRONOGRAMA_CONST+MIGRACAO'!$B142)</f>
        <v>0</v>
      </c>
      <c r="BJ142" s="36">
        <f>COUNTIFS('Estruturante Móvel'!$AM:$AM,'CRONOGRAMA_CONST+MIGRACAO'!BJ$136,'Estruturante Móvel'!$C:$C,"PREVISTO",'Estruturante Móvel'!$M:$M,'CRONOGRAMA_CONST+MIGRACAO'!$B142)</f>
        <v>0</v>
      </c>
      <c r="BK142" s="30">
        <f>COUNTIFS('Estruturante Móvel'!$H:$H,'CRONOGRAMA_CONST+MIGRACAO'!BJ$136,'Estruturante Móvel'!$C:$C,"&lt;&gt;PREVISTO",'Estruturante Móvel'!$M:$M,'CRONOGRAMA_CONST+MIGRACAO'!$B142)</f>
        <v>0</v>
      </c>
      <c r="BL142" s="36">
        <f>COUNTIFS('Estruturante Móvel'!$AM:$AM,'CRONOGRAMA_CONST+MIGRACAO'!BL$136,'Estruturante Móvel'!$C:$C,"PREVISTO",'Estruturante Móvel'!$M:$M,'CRONOGRAMA_CONST+MIGRACAO'!$B142)</f>
        <v>0</v>
      </c>
      <c r="BM142" s="30">
        <f>COUNTIFS('Estruturante Móvel'!$H:$H,'CRONOGRAMA_CONST+MIGRACAO'!BL$136,'Estruturante Móvel'!$C:$C,"&lt;&gt;PREVISTO",'Estruturante Móvel'!$M:$M,'CRONOGRAMA_CONST+MIGRACAO'!$B142)</f>
        <v>0</v>
      </c>
      <c r="BN142" s="36">
        <f>COUNTIFS('Estruturante Móvel'!$AM:$AM,'CRONOGRAMA_CONST+MIGRACAO'!BN$136,'Estruturante Móvel'!$C:$C,"PREVISTO",'Estruturante Móvel'!$M:$M,'CRONOGRAMA_CONST+MIGRACAO'!$B142)</f>
        <v>0</v>
      </c>
      <c r="BO142" s="30">
        <f>COUNTIFS('Estruturante Móvel'!$H:$H,'CRONOGRAMA_CONST+MIGRACAO'!BN$136,'Estruturante Móvel'!$C:$C,"&lt;&gt;PREVISTO",'Estruturante Móvel'!$M:$M,'CRONOGRAMA_CONST+MIGRACAO'!$B142)</f>
        <v>0</v>
      </c>
      <c r="BP142" s="36">
        <f>COUNTIFS('Estruturante Móvel'!$AM:$AM,'CRONOGRAMA_CONST+MIGRACAO'!BP$136,'Estruturante Móvel'!$C:$C,"PREVISTO",'Estruturante Móvel'!$M:$M,'CRONOGRAMA_CONST+MIGRACAO'!$B142)</f>
        <v>0</v>
      </c>
      <c r="BQ142" s="30">
        <f>COUNTIFS('Estruturante Móvel'!$H:$H,'CRONOGRAMA_CONST+MIGRACAO'!BP$136,'Estruturante Móvel'!$C:$C,"&lt;&gt;PREVISTO",'Estruturante Móvel'!$M:$M,'CRONOGRAMA_CONST+MIGRACAO'!$B142)</f>
        <v>0</v>
      </c>
      <c r="BR142" s="36">
        <f>COUNTIFS('Estruturante Móvel'!$AM:$AM,'CRONOGRAMA_CONST+MIGRACAO'!BR$136,'Estruturante Móvel'!$C:$C,"PREVISTO",'Estruturante Móvel'!$M:$M,'CRONOGRAMA_CONST+MIGRACAO'!$B142)</f>
        <v>0</v>
      </c>
      <c r="BS142" s="30">
        <f>COUNTIFS('Estruturante Móvel'!$H:$H,'CRONOGRAMA_CONST+MIGRACAO'!BR$136,'Estruturante Móvel'!$C:$C,"&lt;&gt;PREVISTO",'Estruturante Móvel'!$M:$M,'CRONOGRAMA_CONST+MIGRACAO'!$B142)</f>
        <v>0</v>
      </c>
      <c r="BT142" s="36">
        <f>COUNTIFS('Estruturante Móvel'!$AM:$AM,'CRONOGRAMA_CONST+MIGRACAO'!BT$136,'Estruturante Móvel'!$C:$C,"PREVISTO",'Estruturante Móvel'!$M:$M,'CRONOGRAMA_CONST+MIGRACAO'!$B142)</f>
        <v>0</v>
      </c>
      <c r="BU142" s="30">
        <f>COUNTIFS('Estruturante Móvel'!$H:$H,'CRONOGRAMA_CONST+MIGRACAO'!BT$136,'Estruturante Móvel'!$C:$C,"&lt;&gt;PREVISTO",'Estruturante Móvel'!$M:$M,'CRONOGRAMA_CONST+MIGRACAO'!$B142)</f>
        <v>0</v>
      </c>
      <c r="BV142" s="36">
        <f>COUNTIFS('Estruturante Móvel'!$AM:$AM,'CRONOGRAMA_CONST+MIGRACAO'!BV$136,'Estruturante Móvel'!$C:$C,"PREVISTO",'Estruturante Móvel'!$M:$M,'CRONOGRAMA_CONST+MIGRACAO'!$B142)</f>
        <v>0</v>
      </c>
      <c r="BW142" s="30">
        <f>COUNTIFS('Estruturante Móvel'!$H:$H,'CRONOGRAMA_CONST+MIGRACAO'!BV$136,'Estruturante Móvel'!$C:$C,"&lt;&gt;PREVISTO",'Estruturante Móvel'!$M:$M,'CRONOGRAMA_CONST+MIGRACAO'!$B142)</f>
        <v>0</v>
      </c>
    </row>
    <row r="143" spans="2:75" hidden="1" outlineLevel="1">
      <c r="B143" s="37" t="s">
        <v>464</v>
      </c>
      <c r="C143" s="32">
        <v>65.5</v>
      </c>
      <c r="D143" s="34">
        <f>COUNTIFS('Estruturante Móvel'!M:M,B143)</f>
        <v>37</v>
      </c>
      <c r="E143" s="34">
        <f>COUNTIFS('Estruturante Móvel'!$C:$C,"&lt;&gt;PREVISTO",'Estruturante Móvel'!M:M,'CRONOGRAMA_CONST+MIGRACAO'!B143)</f>
        <v>37</v>
      </c>
      <c r="F143" s="34">
        <f t="shared" si="420"/>
        <v>0</v>
      </c>
      <c r="G143" s="31" t="s">
        <v>482</v>
      </c>
      <c r="H143" s="22" t="s">
        <v>483</v>
      </c>
      <c r="I143" s="23" t="s">
        <v>186</v>
      </c>
      <c r="J143" s="35">
        <f t="shared" si="421"/>
        <v>1</v>
      </c>
      <c r="K143" s="30">
        <v>34</v>
      </c>
      <c r="L143" s="36">
        <f>COUNTIFS('Estruturante Móvel'!$AM:$AM,'CRONOGRAMA_CONST+MIGRACAO'!L$136,'Estruturante Móvel'!$C:$C,"PREVISTO",'Estruturante Móvel'!$M:$M,'CRONOGRAMA_CONST+MIGRACAO'!$B143)</f>
        <v>0</v>
      </c>
      <c r="M143" s="30">
        <f>COUNTIFS('Estruturante Móvel'!$H:$H,'CRONOGRAMA_CONST+MIGRACAO'!L$136,'Estruturante Móvel'!$C:$C,"&lt;&gt;PREVISTO",'Estruturante Móvel'!$M:$M,'CRONOGRAMA_CONST+MIGRACAO'!$B143)</f>
        <v>0</v>
      </c>
      <c r="N143" s="36">
        <f>COUNTIFS('Estruturante Móvel'!$AM:$AM,'CRONOGRAMA_CONST+MIGRACAO'!N$136,'Estruturante Móvel'!$C:$C,"PREVISTO",'Estruturante Móvel'!$M:$M,'CRONOGRAMA_CONST+MIGRACAO'!$B143)</f>
        <v>0</v>
      </c>
      <c r="O143" s="30">
        <f>COUNTIFS('Estruturante Móvel'!$H:$H,'CRONOGRAMA_CONST+MIGRACAO'!N$136,'Estruturante Móvel'!$C:$C,"&lt;&gt;PREVISTO",'Estruturante Móvel'!$M:$M,'CRONOGRAMA_CONST+MIGRACAO'!$B143)</f>
        <v>0</v>
      </c>
      <c r="P143" s="36">
        <f>COUNTIFS('Estruturante Móvel'!$AM:$AM,'CRONOGRAMA_CONST+MIGRACAO'!P$136,'Estruturante Móvel'!$C:$C,"PREVISTO",'Estruturante Móvel'!$M:$M,'CRONOGRAMA_CONST+MIGRACAO'!$B143)</f>
        <v>0</v>
      </c>
      <c r="Q143" s="30">
        <f>COUNTIFS('Estruturante Móvel'!$H:$H,'CRONOGRAMA_CONST+MIGRACAO'!P$136,'Estruturante Móvel'!$C:$C,"&lt;&gt;PREVISTO",'Estruturante Móvel'!$M:$M,'CRONOGRAMA_CONST+MIGRACAO'!$B143)</f>
        <v>0</v>
      </c>
      <c r="R143" s="36">
        <f>COUNTIFS('Estruturante Móvel'!$AM:$AM,'CRONOGRAMA_CONST+MIGRACAO'!R$136,'Estruturante Móvel'!$C:$C,"PREVISTO",'Estruturante Móvel'!$M:$M,'CRONOGRAMA_CONST+MIGRACAO'!$B143)</f>
        <v>0</v>
      </c>
      <c r="S143" s="30">
        <f>COUNTIFS('Estruturante Móvel'!$H:$H,'CRONOGRAMA_CONST+MIGRACAO'!R$136,'Estruturante Móvel'!$C:$C,"&lt;&gt;PREVISTO",'Estruturante Móvel'!$M:$M,'CRONOGRAMA_CONST+MIGRACAO'!$B143)</f>
        <v>0</v>
      </c>
      <c r="T143" s="36">
        <f>COUNTIFS('Estruturante Móvel'!$AM:$AM,'CRONOGRAMA_CONST+MIGRACAO'!T$136,'Estruturante Móvel'!$C:$C,"PREVISTO",'Estruturante Móvel'!$M:$M,'CRONOGRAMA_CONST+MIGRACAO'!$B143)</f>
        <v>0</v>
      </c>
      <c r="U143" s="30">
        <f>COUNTIFS('Estruturante Móvel'!$H:$H,'CRONOGRAMA_CONST+MIGRACAO'!T$136,'Estruturante Móvel'!$C:$C,"&lt;&gt;PREVISTO",'Estruturante Móvel'!$M:$M,'CRONOGRAMA_CONST+MIGRACAO'!$B143)</f>
        <v>0</v>
      </c>
      <c r="V143" s="36">
        <f>COUNTIFS('Estruturante Móvel'!$AM:$AM,'CRONOGRAMA_CONST+MIGRACAO'!V$136,'Estruturante Móvel'!$C:$C,"PREVISTO",'Estruturante Móvel'!$M:$M,'CRONOGRAMA_CONST+MIGRACAO'!$B143)</f>
        <v>0</v>
      </c>
      <c r="W143" s="30">
        <f>COUNTIFS('Estruturante Móvel'!$H:$H,'CRONOGRAMA_CONST+MIGRACAO'!V$136,'Estruturante Móvel'!$C:$C,"&lt;&gt;PREVISTO",'Estruturante Móvel'!$M:$M,'CRONOGRAMA_CONST+MIGRACAO'!$B143)</f>
        <v>0</v>
      </c>
      <c r="X143" s="36">
        <f>COUNTIFS('Estruturante Móvel'!$AM:$AM,'CRONOGRAMA_CONST+MIGRACAO'!X$136,'Estruturante Móvel'!$C:$C,"PREVISTO",'Estruturante Móvel'!$M:$M,'CRONOGRAMA_CONST+MIGRACAO'!$B143)</f>
        <v>0</v>
      </c>
      <c r="Y143" s="30">
        <f>COUNTIFS('Estruturante Móvel'!$H:$H,'CRONOGRAMA_CONST+MIGRACAO'!X$136,'Estruturante Móvel'!$C:$C,"&lt;&gt;PREVISTO",'Estruturante Móvel'!$M:$M,'CRONOGRAMA_CONST+MIGRACAO'!$B143)</f>
        <v>0</v>
      </c>
      <c r="Z143" s="36">
        <f>COUNTIFS('Estruturante Móvel'!$AM:$AM,'CRONOGRAMA_CONST+MIGRACAO'!Z$136,'Estruturante Móvel'!$C:$C,"PREVISTO",'Estruturante Móvel'!$M:$M,'CRONOGRAMA_CONST+MIGRACAO'!$B143)</f>
        <v>0</v>
      </c>
      <c r="AA143" s="30">
        <f>COUNTIFS('Estruturante Móvel'!$H:$H,'CRONOGRAMA_CONST+MIGRACAO'!Z$136,'Estruturante Móvel'!$C:$C,"&lt;&gt;PREVISTO",'Estruturante Móvel'!$M:$M,'CRONOGRAMA_CONST+MIGRACAO'!$B143)</f>
        <v>0</v>
      </c>
      <c r="AB143" s="36">
        <f>COUNTIFS('Estruturante Móvel'!$AM:$AM,'CRONOGRAMA_CONST+MIGRACAO'!AB$136,'Estruturante Móvel'!$C:$C,"PREVISTO",'Estruturante Móvel'!$M:$M,'CRONOGRAMA_CONST+MIGRACAO'!$B143)</f>
        <v>0</v>
      </c>
      <c r="AC143" s="30">
        <f>COUNTIFS('Estruturante Móvel'!$H:$H,'CRONOGRAMA_CONST+MIGRACAO'!AB$136,'Estruturante Móvel'!$C:$C,"&lt;&gt;PREVISTO",'Estruturante Móvel'!$M:$M,'CRONOGRAMA_CONST+MIGRACAO'!$B143)</f>
        <v>0</v>
      </c>
      <c r="AD143" s="36">
        <f>COUNTIFS('Estruturante Móvel'!$AM:$AM,'CRONOGRAMA_CONST+MIGRACAO'!AD$136,'Estruturante Móvel'!$C:$C,"PREVISTO",'Estruturante Móvel'!$M:$M,'CRONOGRAMA_CONST+MIGRACAO'!$B143)</f>
        <v>0</v>
      </c>
      <c r="AE143" s="30">
        <f>COUNTIFS('Estruturante Móvel'!$H:$H,'CRONOGRAMA_CONST+MIGRACAO'!AD$136,'Estruturante Móvel'!$C:$C,"&lt;&gt;PREVISTO",'Estruturante Móvel'!$M:$M,'CRONOGRAMA_CONST+MIGRACAO'!$B143)</f>
        <v>0</v>
      </c>
      <c r="AF143" s="36">
        <f>COUNTIFS('Estruturante Móvel'!$AM:$AM,'CRONOGRAMA_CONST+MIGRACAO'!AF$136,'Estruturante Móvel'!$C:$C,"PREVISTO",'Estruturante Móvel'!$M:$M,'CRONOGRAMA_CONST+MIGRACAO'!$B143)</f>
        <v>0</v>
      </c>
      <c r="AG143" s="30">
        <f>COUNTIFS('Estruturante Móvel'!$H:$H,'CRONOGRAMA_CONST+MIGRACAO'!AF$136,'Estruturante Móvel'!$C:$C,"&lt;&gt;PREVISTO",'Estruturante Móvel'!$M:$M,'CRONOGRAMA_CONST+MIGRACAO'!$B143)</f>
        <v>0</v>
      </c>
      <c r="AH143" s="36">
        <f>COUNTIFS('Estruturante Móvel'!$AM:$AM,'CRONOGRAMA_CONST+MIGRACAO'!AH$136,'Estruturante Móvel'!$C:$C,"PREVISTO",'Estruturante Móvel'!$M:$M,'CRONOGRAMA_CONST+MIGRACAO'!$B143)</f>
        <v>0</v>
      </c>
      <c r="AI143" s="30">
        <f>COUNTIFS('Estruturante Móvel'!$H:$H,'CRONOGRAMA_CONST+MIGRACAO'!AH$136,'Estruturante Móvel'!$C:$C,"&lt;&gt;PREVISTO",'Estruturante Móvel'!$M:$M,'CRONOGRAMA_CONST+MIGRACAO'!$B143)</f>
        <v>0</v>
      </c>
      <c r="AJ143" s="36">
        <f>COUNTIFS('Estruturante Móvel'!$AM:$AM,'CRONOGRAMA_CONST+MIGRACAO'!AJ$136,'Estruturante Móvel'!$C:$C,"PREVISTO",'Estruturante Móvel'!$M:$M,'CRONOGRAMA_CONST+MIGRACAO'!$B143)</f>
        <v>0</v>
      </c>
      <c r="AK143" s="30">
        <f>COUNTIFS('Estruturante Móvel'!$H:$H,'CRONOGRAMA_CONST+MIGRACAO'!AJ$136,'Estruturante Móvel'!$C:$C,"&lt;&gt;PREVISTO",'Estruturante Móvel'!$M:$M,'CRONOGRAMA_CONST+MIGRACAO'!$B143)</f>
        <v>1</v>
      </c>
      <c r="AL143" s="36">
        <f>COUNTIFS('Estruturante Móvel'!$AM:$AM,'CRONOGRAMA_CONST+MIGRACAO'!AL$136,'Estruturante Móvel'!$C:$C,"PREVISTO",'Estruturante Móvel'!$M:$M,'CRONOGRAMA_CONST+MIGRACAO'!$B143)</f>
        <v>0</v>
      </c>
      <c r="AM143" s="30">
        <f>COUNTIFS('Estruturante Móvel'!$H:$H,'CRONOGRAMA_CONST+MIGRACAO'!AL$136,'Estruturante Móvel'!$C:$C,"&lt;&gt;PREVISTO",'Estruturante Móvel'!$M:$M,'CRONOGRAMA_CONST+MIGRACAO'!$B143)</f>
        <v>0</v>
      </c>
      <c r="AN143" s="36">
        <f>COUNTIFS('Estruturante Móvel'!$AM:$AM,'CRONOGRAMA_CONST+MIGRACAO'!AN$136,'Estruturante Móvel'!$C:$C,"PREVISTO",'Estruturante Móvel'!$M:$M,'CRONOGRAMA_CONST+MIGRACAO'!$B143)</f>
        <v>0</v>
      </c>
      <c r="AO143" s="30">
        <f>COUNTIFS('Estruturante Móvel'!$H:$H,'CRONOGRAMA_CONST+MIGRACAO'!AN$136,'Estruturante Móvel'!$C:$C,"&lt;&gt;PREVISTO",'Estruturante Móvel'!$M:$M,'CRONOGRAMA_CONST+MIGRACAO'!$B143)</f>
        <v>0</v>
      </c>
      <c r="AP143" s="36">
        <f>COUNTIFS('Estruturante Móvel'!$AM:$AM,'CRONOGRAMA_CONST+MIGRACAO'!AP$136,'Estruturante Móvel'!$C:$C,"PREVISTO",'Estruturante Móvel'!$M:$M,'CRONOGRAMA_CONST+MIGRACAO'!$B143)</f>
        <v>0</v>
      </c>
      <c r="AQ143" s="30">
        <f>COUNTIFS('Estruturante Móvel'!$H:$H,'CRONOGRAMA_CONST+MIGRACAO'!AP$136,'Estruturante Móvel'!$C:$C,"&lt;&gt;PREVISTO",'Estruturante Móvel'!$M:$M,'CRONOGRAMA_CONST+MIGRACAO'!$B143)</f>
        <v>0</v>
      </c>
      <c r="AR143" s="36">
        <f>COUNTIFS('Estruturante Móvel'!$AM:$AM,'CRONOGRAMA_CONST+MIGRACAO'!AR$136,'Estruturante Móvel'!$C:$C,"PREVISTO",'Estruturante Móvel'!$M:$M,'CRONOGRAMA_CONST+MIGRACAO'!$B143)</f>
        <v>0</v>
      </c>
      <c r="AS143" s="30">
        <f>COUNTIFS('Estruturante Móvel'!$H:$H,'CRONOGRAMA_CONST+MIGRACAO'!AR$136,'Estruturante Móvel'!$C:$C,"&lt;&gt;PREVISTO",'Estruturante Móvel'!$M:$M,'CRONOGRAMA_CONST+MIGRACAO'!$B143)</f>
        <v>0</v>
      </c>
      <c r="AT143" s="36">
        <f>COUNTIFS('Estruturante Móvel'!$AM:$AM,'CRONOGRAMA_CONST+MIGRACAO'!AT$136,'Estruturante Móvel'!$C:$C,"PREVISTO",'Estruturante Móvel'!$M:$M,'CRONOGRAMA_CONST+MIGRACAO'!$B143)</f>
        <v>0</v>
      </c>
      <c r="AU143" s="30">
        <f>COUNTIFS('Estruturante Móvel'!$H:$H,'CRONOGRAMA_CONST+MIGRACAO'!AT$136,'Estruturante Móvel'!$C:$C,"&lt;&gt;PREVISTO",'Estruturante Móvel'!$M:$M,'CRONOGRAMA_CONST+MIGRACAO'!$B143)</f>
        <v>0</v>
      </c>
      <c r="AV143" s="36">
        <f>COUNTIFS('Estruturante Móvel'!$AM:$AM,'CRONOGRAMA_CONST+MIGRACAO'!AV$136,'Estruturante Móvel'!$C:$C,"PREVISTO",'Estruturante Móvel'!$M:$M,'CRONOGRAMA_CONST+MIGRACAO'!$B143)</f>
        <v>0</v>
      </c>
      <c r="AW143" s="30">
        <f>COUNTIFS('Estruturante Móvel'!$H:$H,'CRONOGRAMA_CONST+MIGRACAO'!AV$136,'Estruturante Móvel'!$C:$C,"&lt;&gt;PREVISTO",'Estruturante Móvel'!$M:$M,'CRONOGRAMA_CONST+MIGRACAO'!$B143)</f>
        <v>0</v>
      </c>
      <c r="AX143" s="36">
        <f>COUNTIFS('Estruturante Móvel'!$AM:$AM,'CRONOGRAMA_CONST+MIGRACAO'!AX$136,'Estruturante Móvel'!$C:$C,"PREVISTO",'Estruturante Móvel'!$M:$M,'CRONOGRAMA_CONST+MIGRACAO'!$B143)</f>
        <v>0</v>
      </c>
      <c r="AY143" s="30">
        <f>COUNTIFS('Estruturante Móvel'!$H:$H,'CRONOGRAMA_CONST+MIGRACAO'!AX$136,'Estruturante Móvel'!$C:$C,"&lt;&gt;PREVISTO",'Estruturante Móvel'!$M:$M,'CRONOGRAMA_CONST+MIGRACAO'!$B143)</f>
        <v>0</v>
      </c>
      <c r="AZ143" s="36">
        <f>COUNTIFS('Estruturante Móvel'!$AM:$AM,'CRONOGRAMA_CONST+MIGRACAO'!AZ$136,'Estruturante Móvel'!$C:$C,"PREVISTO",'Estruturante Móvel'!$M:$M,'CRONOGRAMA_CONST+MIGRACAO'!$B143)</f>
        <v>0</v>
      </c>
      <c r="BA143" s="30">
        <f>COUNTIFS('Estruturante Móvel'!$H:$H,'CRONOGRAMA_CONST+MIGRACAO'!AZ$136,'Estruturante Móvel'!$C:$C,"&lt;&gt;PREVISTO",'Estruturante Móvel'!$M:$M,'CRONOGRAMA_CONST+MIGRACAO'!$B143)</f>
        <v>2</v>
      </c>
      <c r="BB143" s="36">
        <f>COUNTIFS('Estruturante Móvel'!$AM:$AM,'CRONOGRAMA_CONST+MIGRACAO'!BB$136,'Estruturante Móvel'!$C:$C,"PREVISTO",'Estruturante Móvel'!$M:$M,'CRONOGRAMA_CONST+MIGRACAO'!$B143)</f>
        <v>0</v>
      </c>
      <c r="BC143" s="30">
        <f>COUNTIFS('Estruturante Móvel'!$H:$H,'CRONOGRAMA_CONST+MIGRACAO'!BB$136,'Estruturante Móvel'!$C:$C,"&lt;&gt;PREVISTO",'Estruturante Móvel'!$M:$M,'CRONOGRAMA_CONST+MIGRACAO'!$B143)</f>
        <v>2</v>
      </c>
      <c r="BD143" s="36">
        <f>COUNTIFS('Estruturante Móvel'!$AM:$AM,'CRONOGRAMA_CONST+MIGRACAO'!BD$136,'Estruturante Móvel'!$C:$C,"PREVISTO",'Estruturante Móvel'!$M:$M,'CRONOGRAMA_CONST+MIGRACAO'!$B143)</f>
        <v>0</v>
      </c>
      <c r="BE143" s="30">
        <f>COUNTIFS('Estruturante Móvel'!$H:$H,'CRONOGRAMA_CONST+MIGRACAO'!BD$136,'Estruturante Móvel'!$C:$C,"&lt;&gt;PREVISTO",'Estruturante Móvel'!$M:$M,'CRONOGRAMA_CONST+MIGRACAO'!$B143)</f>
        <v>0</v>
      </c>
      <c r="BF143" s="36">
        <f>COUNTIFS('Estruturante Móvel'!$AM:$AM,'CRONOGRAMA_CONST+MIGRACAO'!BF$136,'Estruturante Móvel'!$C:$C,"PREVISTO",'Estruturante Móvel'!$M:$M,'CRONOGRAMA_CONST+MIGRACAO'!$B143)</f>
        <v>0</v>
      </c>
      <c r="BG143" s="30">
        <f>COUNTIFS('Estruturante Móvel'!$H:$H,'CRONOGRAMA_CONST+MIGRACAO'!BF$136,'Estruturante Móvel'!$C:$C,"&lt;&gt;PREVISTO",'Estruturante Móvel'!$M:$M,'CRONOGRAMA_CONST+MIGRACAO'!$B143)</f>
        <v>1</v>
      </c>
      <c r="BH143" s="36">
        <f>COUNTIFS('Estruturante Móvel'!$AM:$AM,'CRONOGRAMA_CONST+MIGRACAO'!BH$136,'Estruturante Móvel'!$C:$C,"PREVISTO",'Estruturante Móvel'!$M:$M,'CRONOGRAMA_CONST+MIGRACAO'!$B143)</f>
        <v>0</v>
      </c>
      <c r="BI143" s="30">
        <f>COUNTIFS('Estruturante Móvel'!$H:$H,'CRONOGRAMA_CONST+MIGRACAO'!BH$136,'Estruturante Móvel'!$C:$C,"&lt;&gt;PREVISTO",'Estruturante Móvel'!$M:$M,'CRONOGRAMA_CONST+MIGRACAO'!$B143)</f>
        <v>1</v>
      </c>
      <c r="BJ143" s="36">
        <f>COUNTIFS('Estruturante Móvel'!$AM:$AM,'CRONOGRAMA_CONST+MIGRACAO'!BJ$136,'Estruturante Móvel'!$C:$C,"PREVISTO",'Estruturante Móvel'!$M:$M,'CRONOGRAMA_CONST+MIGRACAO'!$B143)</f>
        <v>0</v>
      </c>
      <c r="BK143" s="30">
        <f>COUNTIFS('Estruturante Móvel'!$H:$H,'CRONOGRAMA_CONST+MIGRACAO'!BJ$136,'Estruturante Móvel'!$C:$C,"&lt;&gt;PREVISTO",'Estruturante Móvel'!$M:$M,'CRONOGRAMA_CONST+MIGRACAO'!$B143)</f>
        <v>0</v>
      </c>
      <c r="BL143" s="36">
        <f>COUNTIFS('Estruturante Móvel'!$AM:$AM,'CRONOGRAMA_CONST+MIGRACAO'!BL$136,'Estruturante Móvel'!$C:$C,"PREVISTO",'Estruturante Móvel'!$M:$M,'CRONOGRAMA_CONST+MIGRACAO'!$B143)</f>
        <v>0</v>
      </c>
      <c r="BM143" s="30">
        <f>COUNTIFS('Estruturante Móvel'!$H:$H,'CRONOGRAMA_CONST+MIGRACAO'!BL$136,'Estruturante Móvel'!$C:$C,"&lt;&gt;PREVISTO",'Estruturante Móvel'!$M:$M,'CRONOGRAMA_CONST+MIGRACAO'!$B143)</f>
        <v>0</v>
      </c>
      <c r="BN143" s="36">
        <f>COUNTIFS('Estruturante Móvel'!$AM:$AM,'CRONOGRAMA_CONST+MIGRACAO'!BN$136,'Estruturante Móvel'!$C:$C,"PREVISTO",'Estruturante Móvel'!$M:$M,'CRONOGRAMA_CONST+MIGRACAO'!$B143)</f>
        <v>0</v>
      </c>
      <c r="BO143" s="30">
        <f>COUNTIFS('Estruturante Móvel'!$H:$H,'CRONOGRAMA_CONST+MIGRACAO'!BN$136,'Estruturante Móvel'!$C:$C,"&lt;&gt;PREVISTO",'Estruturante Móvel'!$M:$M,'CRONOGRAMA_CONST+MIGRACAO'!$B143)</f>
        <v>3</v>
      </c>
      <c r="BP143" s="36">
        <f>COUNTIFS('Estruturante Móvel'!$AM:$AM,'CRONOGRAMA_CONST+MIGRACAO'!BP$136,'Estruturante Móvel'!$C:$C,"PREVISTO",'Estruturante Móvel'!$M:$M,'CRONOGRAMA_CONST+MIGRACAO'!$B143)</f>
        <v>0</v>
      </c>
      <c r="BQ143" s="30">
        <f>COUNTIFS('Estruturante Móvel'!$H:$H,'CRONOGRAMA_CONST+MIGRACAO'!BP$136,'Estruturante Móvel'!$C:$C,"&lt;&gt;PREVISTO",'Estruturante Móvel'!$M:$M,'CRONOGRAMA_CONST+MIGRACAO'!$B143)</f>
        <v>0</v>
      </c>
      <c r="BR143" s="36">
        <f>COUNTIFS('Estruturante Móvel'!$AM:$AM,'CRONOGRAMA_CONST+MIGRACAO'!BR$136,'Estruturante Móvel'!$C:$C,"PREVISTO",'Estruturante Móvel'!$M:$M,'CRONOGRAMA_CONST+MIGRACAO'!$B143)</f>
        <v>0</v>
      </c>
      <c r="BS143" s="30">
        <f>COUNTIFS('Estruturante Móvel'!$H:$H,'CRONOGRAMA_CONST+MIGRACAO'!BR$136,'Estruturante Móvel'!$C:$C,"&lt;&gt;PREVISTO",'Estruturante Móvel'!$M:$M,'CRONOGRAMA_CONST+MIGRACAO'!$B143)</f>
        <v>0</v>
      </c>
      <c r="BT143" s="36">
        <f>COUNTIFS('Estruturante Móvel'!$AM:$AM,'CRONOGRAMA_CONST+MIGRACAO'!BT$136,'Estruturante Móvel'!$C:$C,"PREVISTO",'Estruturante Móvel'!$M:$M,'CRONOGRAMA_CONST+MIGRACAO'!$B143)</f>
        <v>0</v>
      </c>
      <c r="BU143" s="30">
        <f>COUNTIFS('Estruturante Móvel'!$H:$H,'CRONOGRAMA_CONST+MIGRACAO'!BT$136,'Estruturante Móvel'!$C:$C,"&lt;&gt;PREVISTO",'Estruturante Móvel'!$M:$M,'CRONOGRAMA_CONST+MIGRACAO'!$B143)</f>
        <v>0</v>
      </c>
      <c r="BV143" s="36">
        <f>COUNTIFS('Estruturante Móvel'!$AM:$AM,'CRONOGRAMA_CONST+MIGRACAO'!BV$136,'Estruturante Móvel'!$C:$C,"PREVISTO",'Estruturante Móvel'!$M:$M,'CRONOGRAMA_CONST+MIGRACAO'!$B143)</f>
        <v>0</v>
      </c>
      <c r="BW143" s="30">
        <f>COUNTIFS('Estruturante Móvel'!$H:$H,'CRONOGRAMA_CONST+MIGRACAO'!BV$136,'Estruturante Móvel'!$C:$C,"&lt;&gt;PREVISTO",'Estruturante Móvel'!$M:$M,'CRONOGRAMA_CONST+MIGRACAO'!$B143)</f>
        <v>0</v>
      </c>
    </row>
    <row r="144" spans="2:75" hidden="1" outlineLevel="1">
      <c r="B144" s="37" t="s">
        <v>465</v>
      </c>
      <c r="C144" s="32">
        <v>94</v>
      </c>
      <c r="D144" s="34">
        <f>COUNTIFS('Estruturante Móvel'!M:M,B144)</f>
        <v>51</v>
      </c>
      <c r="E144" s="34">
        <f>COUNTIFS('Estruturante Móvel'!$C:$C,"&lt;&gt;PREVISTO",'Estruturante Móvel'!M:M,'CRONOGRAMA_CONST+MIGRACAO'!B144)</f>
        <v>51</v>
      </c>
      <c r="F144" s="34">
        <f t="shared" si="420"/>
        <v>0</v>
      </c>
      <c r="G144" s="31" t="s">
        <v>484</v>
      </c>
      <c r="H144" s="22" t="s">
        <v>483</v>
      </c>
      <c r="I144" s="23" t="s">
        <v>186</v>
      </c>
      <c r="J144" s="35">
        <f t="shared" si="421"/>
        <v>1</v>
      </c>
      <c r="K144" s="30">
        <v>45</v>
      </c>
      <c r="L144" s="36">
        <f>COUNTIFS('Estruturante Móvel'!$AM:$AM,'CRONOGRAMA_CONST+MIGRACAO'!L$136,'Estruturante Móvel'!$C:$C,"PREVISTO",'Estruturante Móvel'!$M:$M,'CRONOGRAMA_CONST+MIGRACAO'!$B144)</f>
        <v>0</v>
      </c>
      <c r="M144" s="30">
        <f>COUNTIFS('Estruturante Móvel'!$H:$H,'CRONOGRAMA_CONST+MIGRACAO'!L$136,'Estruturante Móvel'!$C:$C,"&lt;&gt;PREVISTO",'Estruturante Móvel'!$M:$M,'CRONOGRAMA_CONST+MIGRACAO'!$B144)</f>
        <v>0</v>
      </c>
      <c r="N144" s="36">
        <f>COUNTIFS('Estruturante Móvel'!$AM:$AM,'CRONOGRAMA_CONST+MIGRACAO'!N$136,'Estruturante Móvel'!$C:$C,"PREVISTO",'Estruturante Móvel'!$M:$M,'CRONOGRAMA_CONST+MIGRACAO'!$B144)</f>
        <v>0</v>
      </c>
      <c r="O144" s="30">
        <f>COUNTIFS('Estruturante Móvel'!$H:$H,'CRONOGRAMA_CONST+MIGRACAO'!N$136,'Estruturante Móvel'!$C:$C,"&lt;&gt;PREVISTO",'Estruturante Móvel'!$M:$M,'CRONOGRAMA_CONST+MIGRACAO'!$B144)</f>
        <v>0</v>
      </c>
      <c r="P144" s="36">
        <f>COUNTIFS('Estruturante Móvel'!$AM:$AM,'CRONOGRAMA_CONST+MIGRACAO'!P$136,'Estruturante Móvel'!$C:$C,"PREVISTO",'Estruturante Móvel'!$M:$M,'CRONOGRAMA_CONST+MIGRACAO'!$B144)</f>
        <v>0</v>
      </c>
      <c r="Q144" s="30">
        <f>COUNTIFS('Estruturante Móvel'!$H:$H,'CRONOGRAMA_CONST+MIGRACAO'!P$136,'Estruturante Móvel'!$C:$C,"&lt;&gt;PREVISTO",'Estruturante Móvel'!$M:$M,'CRONOGRAMA_CONST+MIGRACAO'!$B144)</f>
        <v>0</v>
      </c>
      <c r="R144" s="36">
        <f>COUNTIFS('Estruturante Móvel'!$AM:$AM,'CRONOGRAMA_CONST+MIGRACAO'!R$136,'Estruturante Móvel'!$C:$C,"PREVISTO",'Estruturante Móvel'!$M:$M,'CRONOGRAMA_CONST+MIGRACAO'!$B144)</f>
        <v>0</v>
      </c>
      <c r="S144" s="30">
        <f>COUNTIFS('Estruturante Móvel'!$H:$H,'CRONOGRAMA_CONST+MIGRACAO'!R$136,'Estruturante Móvel'!$C:$C,"&lt;&gt;PREVISTO",'Estruturante Móvel'!$M:$M,'CRONOGRAMA_CONST+MIGRACAO'!$B144)</f>
        <v>0</v>
      </c>
      <c r="T144" s="36">
        <f>COUNTIFS('Estruturante Móvel'!$AM:$AM,'CRONOGRAMA_CONST+MIGRACAO'!T$136,'Estruturante Móvel'!$C:$C,"PREVISTO",'Estruturante Móvel'!$M:$M,'CRONOGRAMA_CONST+MIGRACAO'!$B144)</f>
        <v>0</v>
      </c>
      <c r="U144" s="30">
        <f>COUNTIFS('Estruturante Móvel'!$H:$H,'CRONOGRAMA_CONST+MIGRACAO'!T$136,'Estruturante Móvel'!$C:$C,"&lt;&gt;PREVISTO",'Estruturante Móvel'!$M:$M,'CRONOGRAMA_CONST+MIGRACAO'!$B144)</f>
        <v>1</v>
      </c>
      <c r="V144" s="36">
        <f>COUNTIFS('Estruturante Móvel'!$AM:$AM,'CRONOGRAMA_CONST+MIGRACAO'!V$136,'Estruturante Móvel'!$C:$C,"PREVISTO",'Estruturante Móvel'!$M:$M,'CRONOGRAMA_CONST+MIGRACAO'!$B144)</f>
        <v>0</v>
      </c>
      <c r="W144" s="30">
        <f>COUNTIFS('Estruturante Móvel'!$H:$H,'CRONOGRAMA_CONST+MIGRACAO'!V$136,'Estruturante Móvel'!$C:$C,"&lt;&gt;PREVISTO",'Estruturante Móvel'!$M:$M,'CRONOGRAMA_CONST+MIGRACAO'!$B144)</f>
        <v>0</v>
      </c>
      <c r="X144" s="36">
        <f>COUNTIFS('Estruturante Móvel'!$AM:$AM,'CRONOGRAMA_CONST+MIGRACAO'!X$136,'Estruturante Móvel'!$C:$C,"PREVISTO",'Estruturante Móvel'!$M:$M,'CRONOGRAMA_CONST+MIGRACAO'!$B144)</f>
        <v>0</v>
      </c>
      <c r="Y144" s="30">
        <f>COUNTIFS('Estruturante Móvel'!$H:$H,'CRONOGRAMA_CONST+MIGRACAO'!X$136,'Estruturante Móvel'!$C:$C,"&lt;&gt;PREVISTO",'Estruturante Móvel'!$M:$M,'CRONOGRAMA_CONST+MIGRACAO'!$B144)</f>
        <v>0</v>
      </c>
      <c r="Z144" s="36">
        <f>COUNTIFS('Estruturante Móvel'!$AM:$AM,'CRONOGRAMA_CONST+MIGRACAO'!Z$136,'Estruturante Móvel'!$C:$C,"PREVISTO",'Estruturante Móvel'!$M:$M,'CRONOGRAMA_CONST+MIGRACAO'!$B144)</f>
        <v>0</v>
      </c>
      <c r="AA144" s="30">
        <f>COUNTIFS('Estruturante Móvel'!$H:$H,'CRONOGRAMA_CONST+MIGRACAO'!Z$136,'Estruturante Móvel'!$C:$C,"&lt;&gt;PREVISTO",'Estruturante Móvel'!$M:$M,'CRONOGRAMA_CONST+MIGRACAO'!$B144)</f>
        <v>0</v>
      </c>
      <c r="AB144" s="36">
        <f>COUNTIFS('Estruturante Móvel'!$AM:$AM,'CRONOGRAMA_CONST+MIGRACAO'!AB$136,'Estruturante Móvel'!$C:$C,"PREVISTO",'Estruturante Móvel'!$M:$M,'CRONOGRAMA_CONST+MIGRACAO'!$B144)</f>
        <v>0</v>
      </c>
      <c r="AC144" s="30">
        <f>COUNTIFS('Estruturante Móvel'!$H:$H,'CRONOGRAMA_CONST+MIGRACAO'!AB$136,'Estruturante Móvel'!$C:$C,"&lt;&gt;PREVISTO",'Estruturante Móvel'!$M:$M,'CRONOGRAMA_CONST+MIGRACAO'!$B144)</f>
        <v>0</v>
      </c>
      <c r="AD144" s="36">
        <f>COUNTIFS('Estruturante Móvel'!$AM:$AM,'CRONOGRAMA_CONST+MIGRACAO'!AD$136,'Estruturante Móvel'!$C:$C,"PREVISTO",'Estruturante Móvel'!$M:$M,'CRONOGRAMA_CONST+MIGRACAO'!$B144)</f>
        <v>0</v>
      </c>
      <c r="AE144" s="30">
        <f>COUNTIFS('Estruturante Móvel'!$H:$H,'CRONOGRAMA_CONST+MIGRACAO'!AD$136,'Estruturante Móvel'!$C:$C,"&lt;&gt;PREVISTO",'Estruturante Móvel'!$M:$M,'CRONOGRAMA_CONST+MIGRACAO'!$B144)</f>
        <v>0</v>
      </c>
      <c r="AF144" s="36">
        <f>COUNTIFS('Estruturante Móvel'!$AM:$AM,'CRONOGRAMA_CONST+MIGRACAO'!AF$136,'Estruturante Móvel'!$C:$C,"PREVISTO",'Estruturante Móvel'!$M:$M,'CRONOGRAMA_CONST+MIGRACAO'!$B144)</f>
        <v>0</v>
      </c>
      <c r="AG144" s="30">
        <f>COUNTIFS('Estruturante Móvel'!$H:$H,'CRONOGRAMA_CONST+MIGRACAO'!AF$136,'Estruturante Móvel'!$C:$C,"&lt;&gt;PREVISTO",'Estruturante Móvel'!$M:$M,'CRONOGRAMA_CONST+MIGRACAO'!$B144)</f>
        <v>1</v>
      </c>
      <c r="AH144" s="36">
        <f>COUNTIFS('Estruturante Móvel'!$AM:$AM,'CRONOGRAMA_CONST+MIGRACAO'!AH$136,'Estruturante Móvel'!$C:$C,"PREVISTO",'Estruturante Móvel'!$M:$M,'CRONOGRAMA_CONST+MIGRACAO'!$B144)</f>
        <v>0</v>
      </c>
      <c r="AI144" s="30">
        <f>COUNTIFS('Estruturante Móvel'!$H:$H,'CRONOGRAMA_CONST+MIGRACAO'!AH$136,'Estruturante Móvel'!$C:$C,"&lt;&gt;PREVISTO",'Estruturante Móvel'!$M:$M,'CRONOGRAMA_CONST+MIGRACAO'!$B144)</f>
        <v>0</v>
      </c>
      <c r="AJ144" s="36">
        <f>COUNTIFS('Estruturante Móvel'!$AM:$AM,'CRONOGRAMA_CONST+MIGRACAO'!AJ$136,'Estruturante Móvel'!$C:$C,"PREVISTO",'Estruturante Móvel'!$M:$M,'CRONOGRAMA_CONST+MIGRACAO'!$B144)</f>
        <v>0</v>
      </c>
      <c r="AK144" s="30">
        <f>COUNTIFS('Estruturante Móvel'!$H:$H,'CRONOGRAMA_CONST+MIGRACAO'!AJ$136,'Estruturante Móvel'!$C:$C,"&lt;&gt;PREVISTO",'Estruturante Móvel'!$M:$M,'CRONOGRAMA_CONST+MIGRACAO'!$B144)</f>
        <v>0</v>
      </c>
      <c r="AL144" s="36">
        <f>COUNTIFS('Estruturante Móvel'!$AM:$AM,'CRONOGRAMA_CONST+MIGRACAO'!AL$136,'Estruturante Móvel'!$C:$C,"PREVISTO",'Estruturante Móvel'!$M:$M,'CRONOGRAMA_CONST+MIGRACAO'!$B144)</f>
        <v>0</v>
      </c>
      <c r="AM144" s="30">
        <f>COUNTIFS('Estruturante Móvel'!$H:$H,'CRONOGRAMA_CONST+MIGRACAO'!AL$136,'Estruturante Móvel'!$C:$C,"&lt;&gt;PREVISTO",'Estruturante Móvel'!$M:$M,'CRONOGRAMA_CONST+MIGRACAO'!$B144)</f>
        <v>0</v>
      </c>
      <c r="AN144" s="36">
        <f>COUNTIFS('Estruturante Móvel'!$AM:$AM,'CRONOGRAMA_CONST+MIGRACAO'!AN$136,'Estruturante Móvel'!$C:$C,"PREVISTO",'Estruturante Móvel'!$M:$M,'CRONOGRAMA_CONST+MIGRACAO'!$B144)</f>
        <v>0</v>
      </c>
      <c r="AO144" s="30">
        <f>COUNTIFS('Estruturante Móvel'!$H:$H,'CRONOGRAMA_CONST+MIGRACAO'!AN$136,'Estruturante Móvel'!$C:$C,"&lt;&gt;PREVISTO",'Estruturante Móvel'!$M:$M,'CRONOGRAMA_CONST+MIGRACAO'!$B144)</f>
        <v>0</v>
      </c>
      <c r="AP144" s="36">
        <f>COUNTIFS('Estruturante Móvel'!$AM:$AM,'CRONOGRAMA_CONST+MIGRACAO'!AP$136,'Estruturante Móvel'!$C:$C,"PREVISTO",'Estruturante Móvel'!$M:$M,'CRONOGRAMA_CONST+MIGRACAO'!$B144)</f>
        <v>0</v>
      </c>
      <c r="AQ144" s="30">
        <f>COUNTIFS('Estruturante Móvel'!$H:$H,'CRONOGRAMA_CONST+MIGRACAO'!AP$136,'Estruturante Móvel'!$C:$C,"&lt;&gt;PREVISTO",'Estruturante Móvel'!$M:$M,'CRONOGRAMA_CONST+MIGRACAO'!$B144)</f>
        <v>2</v>
      </c>
      <c r="AR144" s="36">
        <f>COUNTIFS('Estruturante Móvel'!$AM:$AM,'CRONOGRAMA_CONST+MIGRACAO'!AR$136,'Estruturante Móvel'!$C:$C,"PREVISTO",'Estruturante Móvel'!$M:$M,'CRONOGRAMA_CONST+MIGRACAO'!$B144)</f>
        <v>0</v>
      </c>
      <c r="AS144" s="30">
        <f>COUNTIFS('Estruturante Móvel'!$H:$H,'CRONOGRAMA_CONST+MIGRACAO'!AR$136,'Estruturante Móvel'!$C:$C,"&lt;&gt;PREVISTO",'Estruturante Móvel'!$M:$M,'CRONOGRAMA_CONST+MIGRACAO'!$B144)</f>
        <v>0</v>
      </c>
      <c r="AT144" s="36">
        <f>COUNTIFS('Estruturante Móvel'!$AM:$AM,'CRONOGRAMA_CONST+MIGRACAO'!AT$136,'Estruturante Móvel'!$C:$C,"PREVISTO",'Estruturante Móvel'!$M:$M,'CRONOGRAMA_CONST+MIGRACAO'!$B144)</f>
        <v>0</v>
      </c>
      <c r="AU144" s="30">
        <f>COUNTIFS('Estruturante Móvel'!$H:$H,'CRONOGRAMA_CONST+MIGRACAO'!AT$136,'Estruturante Móvel'!$C:$C,"&lt;&gt;PREVISTO",'Estruturante Móvel'!$M:$M,'CRONOGRAMA_CONST+MIGRACAO'!$B144)</f>
        <v>1</v>
      </c>
      <c r="AV144" s="36">
        <f>COUNTIFS('Estruturante Móvel'!$AM:$AM,'CRONOGRAMA_CONST+MIGRACAO'!AV$136,'Estruturante Móvel'!$C:$C,"PREVISTO",'Estruturante Móvel'!$M:$M,'CRONOGRAMA_CONST+MIGRACAO'!$B144)</f>
        <v>0</v>
      </c>
      <c r="AW144" s="30">
        <f>COUNTIFS('Estruturante Móvel'!$H:$H,'CRONOGRAMA_CONST+MIGRACAO'!AV$136,'Estruturante Móvel'!$C:$C,"&lt;&gt;PREVISTO",'Estruturante Móvel'!$M:$M,'CRONOGRAMA_CONST+MIGRACAO'!$B144)</f>
        <v>0</v>
      </c>
      <c r="AX144" s="36">
        <f>COUNTIFS('Estruturante Móvel'!$AM:$AM,'CRONOGRAMA_CONST+MIGRACAO'!AX$136,'Estruturante Móvel'!$C:$C,"PREVISTO",'Estruturante Móvel'!$M:$M,'CRONOGRAMA_CONST+MIGRACAO'!$B144)</f>
        <v>0</v>
      </c>
      <c r="AY144" s="30">
        <f>COUNTIFS('Estruturante Móvel'!$H:$H,'CRONOGRAMA_CONST+MIGRACAO'!AX$136,'Estruturante Móvel'!$C:$C,"&lt;&gt;PREVISTO",'Estruturante Móvel'!$M:$M,'CRONOGRAMA_CONST+MIGRACAO'!$B144)</f>
        <v>0</v>
      </c>
      <c r="AZ144" s="36">
        <f>COUNTIFS('Estruturante Móvel'!$AM:$AM,'CRONOGRAMA_CONST+MIGRACAO'!AZ$136,'Estruturante Móvel'!$C:$C,"PREVISTO",'Estruturante Móvel'!$M:$M,'CRONOGRAMA_CONST+MIGRACAO'!$B144)</f>
        <v>0</v>
      </c>
      <c r="BA144" s="30">
        <f>COUNTIFS('Estruturante Móvel'!$H:$H,'CRONOGRAMA_CONST+MIGRACAO'!AZ$136,'Estruturante Móvel'!$C:$C,"&lt;&gt;PREVISTO",'Estruturante Móvel'!$M:$M,'CRONOGRAMA_CONST+MIGRACAO'!$B144)</f>
        <v>0</v>
      </c>
      <c r="BB144" s="36">
        <f>COUNTIFS('Estruturante Móvel'!$AM:$AM,'CRONOGRAMA_CONST+MIGRACAO'!BB$136,'Estruturante Móvel'!$C:$C,"PREVISTO",'Estruturante Móvel'!$M:$M,'CRONOGRAMA_CONST+MIGRACAO'!$B144)</f>
        <v>0</v>
      </c>
      <c r="BC144" s="30">
        <f>COUNTIFS('Estruturante Móvel'!$H:$H,'CRONOGRAMA_CONST+MIGRACAO'!BB$136,'Estruturante Móvel'!$C:$C,"&lt;&gt;PREVISTO",'Estruturante Móvel'!$M:$M,'CRONOGRAMA_CONST+MIGRACAO'!$B144)</f>
        <v>0</v>
      </c>
      <c r="BD144" s="36">
        <f>COUNTIFS('Estruturante Móvel'!$AM:$AM,'CRONOGRAMA_CONST+MIGRACAO'!BD$136,'Estruturante Móvel'!$C:$C,"PREVISTO",'Estruturante Móvel'!$M:$M,'CRONOGRAMA_CONST+MIGRACAO'!$B144)</f>
        <v>0</v>
      </c>
      <c r="BE144" s="30">
        <f>COUNTIFS('Estruturante Móvel'!$H:$H,'CRONOGRAMA_CONST+MIGRACAO'!BD$136,'Estruturante Móvel'!$C:$C,"&lt;&gt;PREVISTO",'Estruturante Móvel'!$M:$M,'CRONOGRAMA_CONST+MIGRACAO'!$B144)</f>
        <v>0</v>
      </c>
      <c r="BF144" s="36">
        <f>COUNTIFS('Estruturante Móvel'!$AM:$AM,'CRONOGRAMA_CONST+MIGRACAO'!BF$136,'Estruturante Móvel'!$C:$C,"PREVISTO",'Estruturante Móvel'!$M:$M,'CRONOGRAMA_CONST+MIGRACAO'!$B144)</f>
        <v>0</v>
      </c>
      <c r="BG144" s="30">
        <f>COUNTIFS('Estruturante Móvel'!$H:$H,'CRONOGRAMA_CONST+MIGRACAO'!BF$136,'Estruturante Móvel'!$C:$C,"&lt;&gt;PREVISTO",'Estruturante Móvel'!$M:$M,'CRONOGRAMA_CONST+MIGRACAO'!$B144)</f>
        <v>0</v>
      </c>
      <c r="BH144" s="36">
        <f>COUNTIFS('Estruturante Móvel'!$AM:$AM,'CRONOGRAMA_CONST+MIGRACAO'!BH$136,'Estruturante Móvel'!$C:$C,"PREVISTO",'Estruturante Móvel'!$M:$M,'CRONOGRAMA_CONST+MIGRACAO'!$B144)</f>
        <v>0</v>
      </c>
      <c r="BI144" s="30">
        <f>COUNTIFS('Estruturante Móvel'!$H:$H,'CRONOGRAMA_CONST+MIGRACAO'!BH$136,'Estruturante Móvel'!$C:$C,"&lt;&gt;PREVISTO",'Estruturante Móvel'!$M:$M,'CRONOGRAMA_CONST+MIGRACAO'!$B144)</f>
        <v>0</v>
      </c>
      <c r="BJ144" s="36">
        <f>COUNTIFS('Estruturante Móvel'!$AM:$AM,'CRONOGRAMA_CONST+MIGRACAO'!BJ$136,'Estruturante Móvel'!$C:$C,"PREVISTO",'Estruturante Móvel'!$M:$M,'CRONOGRAMA_CONST+MIGRACAO'!$B144)</f>
        <v>0</v>
      </c>
      <c r="BK144" s="30">
        <f>COUNTIFS('Estruturante Móvel'!$H:$H,'CRONOGRAMA_CONST+MIGRACAO'!BJ$136,'Estruturante Móvel'!$C:$C,"&lt;&gt;PREVISTO",'Estruturante Móvel'!$M:$M,'CRONOGRAMA_CONST+MIGRACAO'!$B144)</f>
        <v>0</v>
      </c>
      <c r="BL144" s="36">
        <f>COUNTIFS('Estruturante Móvel'!$AM:$AM,'CRONOGRAMA_CONST+MIGRACAO'!BL$136,'Estruturante Móvel'!$C:$C,"PREVISTO",'Estruturante Móvel'!$M:$M,'CRONOGRAMA_CONST+MIGRACAO'!$B144)</f>
        <v>0</v>
      </c>
      <c r="BM144" s="30">
        <f>COUNTIFS('Estruturante Móvel'!$H:$H,'CRONOGRAMA_CONST+MIGRACAO'!BL$136,'Estruturante Móvel'!$C:$C,"&lt;&gt;PREVISTO",'Estruturante Móvel'!$M:$M,'CRONOGRAMA_CONST+MIGRACAO'!$B144)</f>
        <v>0</v>
      </c>
      <c r="BN144" s="36">
        <f>COUNTIFS('Estruturante Móvel'!$AM:$AM,'CRONOGRAMA_CONST+MIGRACAO'!BN$136,'Estruturante Móvel'!$C:$C,"PREVISTO",'Estruturante Móvel'!$M:$M,'CRONOGRAMA_CONST+MIGRACAO'!$B144)</f>
        <v>0</v>
      </c>
      <c r="BO144" s="30">
        <f>COUNTIFS('Estruturante Móvel'!$H:$H,'CRONOGRAMA_CONST+MIGRACAO'!BN$136,'Estruturante Móvel'!$C:$C,"&lt;&gt;PREVISTO",'Estruturante Móvel'!$M:$M,'CRONOGRAMA_CONST+MIGRACAO'!$B144)</f>
        <v>1</v>
      </c>
      <c r="BP144" s="36">
        <f>COUNTIFS('Estruturante Móvel'!$AM:$AM,'CRONOGRAMA_CONST+MIGRACAO'!BP$136,'Estruturante Móvel'!$C:$C,"PREVISTO",'Estruturante Móvel'!$M:$M,'CRONOGRAMA_CONST+MIGRACAO'!$B144)</f>
        <v>0</v>
      </c>
      <c r="BQ144" s="30">
        <f>COUNTIFS('Estruturante Móvel'!$H:$H,'CRONOGRAMA_CONST+MIGRACAO'!BP$136,'Estruturante Móvel'!$C:$C,"&lt;&gt;PREVISTO",'Estruturante Móvel'!$M:$M,'CRONOGRAMA_CONST+MIGRACAO'!$B144)</f>
        <v>0</v>
      </c>
      <c r="BR144" s="36">
        <f>COUNTIFS('Estruturante Móvel'!$AM:$AM,'CRONOGRAMA_CONST+MIGRACAO'!BR$136,'Estruturante Móvel'!$C:$C,"PREVISTO",'Estruturante Móvel'!$M:$M,'CRONOGRAMA_CONST+MIGRACAO'!$B144)</f>
        <v>0</v>
      </c>
      <c r="BS144" s="30">
        <f>COUNTIFS('Estruturante Móvel'!$H:$H,'CRONOGRAMA_CONST+MIGRACAO'!BR$136,'Estruturante Móvel'!$C:$C,"&lt;&gt;PREVISTO",'Estruturante Móvel'!$M:$M,'CRONOGRAMA_CONST+MIGRACAO'!$B144)</f>
        <v>3</v>
      </c>
      <c r="BT144" s="36">
        <f>COUNTIFS('Estruturante Móvel'!$AM:$AM,'CRONOGRAMA_CONST+MIGRACAO'!BT$136,'Estruturante Móvel'!$C:$C,"PREVISTO",'Estruturante Móvel'!$M:$M,'CRONOGRAMA_CONST+MIGRACAO'!$B144)</f>
        <v>0</v>
      </c>
      <c r="BU144" s="30">
        <f>COUNTIFS('Estruturante Móvel'!$H:$H,'CRONOGRAMA_CONST+MIGRACAO'!BT$136,'Estruturante Móvel'!$C:$C,"&lt;&gt;PREVISTO",'Estruturante Móvel'!$M:$M,'CRONOGRAMA_CONST+MIGRACAO'!$B144)</f>
        <v>0</v>
      </c>
      <c r="BV144" s="36">
        <f>COUNTIFS('Estruturante Móvel'!$AM:$AM,'CRONOGRAMA_CONST+MIGRACAO'!BV$136,'Estruturante Móvel'!$C:$C,"PREVISTO",'Estruturante Móvel'!$M:$M,'CRONOGRAMA_CONST+MIGRACAO'!$B144)</f>
        <v>0</v>
      </c>
      <c r="BW144" s="30">
        <f>COUNTIFS('Estruturante Móvel'!$H:$H,'CRONOGRAMA_CONST+MIGRACAO'!BV$136,'Estruturante Móvel'!$C:$C,"&lt;&gt;PREVISTO",'Estruturante Móvel'!$M:$M,'CRONOGRAMA_CONST+MIGRACAO'!$B144)</f>
        <v>0</v>
      </c>
    </row>
    <row r="145" spans="2:158" hidden="1" outlineLevel="1">
      <c r="B145" s="208" t="s">
        <v>488</v>
      </c>
      <c r="C145" s="25">
        <f>SUM(C138:C144)</f>
        <v>394.8</v>
      </c>
      <c r="D145" s="25">
        <f>SUM(D138:D144)</f>
        <v>221</v>
      </c>
      <c r="E145" s="25">
        <f>SUM(E138:E144)</f>
        <v>221</v>
      </c>
      <c r="F145" s="25">
        <f>SUM(F138:F144)</f>
        <v>0</v>
      </c>
      <c r="G145" s="654" t="s">
        <v>474</v>
      </c>
      <c r="H145" s="655"/>
      <c r="I145" s="655"/>
      <c r="J145" s="35">
        <f t="shared" si="421"/>
        <v>1</v>
      </c>
      <c r="K145" s="26">
        <v>208</v>
      </c>
      <c r="L145" s="26">
        <f t="shared" ref="L145:AK145" si="422">SUM(L138:L144)</f>
        <v>0</v>
      </c>
      <c r="M145" s="26">
        <f t="shared" si="422"/>
        <v>0</v>
      </c>
      <c r="N145" s="26">
        <f t="shared" si="422"/>
        <v>0</v>
      </c>
      <c r="O145" s="26">
        <f t="shared" si="422"/>
        <v>0</v>
      </c>
      <c r="P145" s="26">
        <f t="shared" si="422"/>
        <v>0</v>
      </c>
      <c r="Q145" s="26">
        <f t="shared" si="422"/>
        <v>0</v>
      </c>
      <c r="R145" s="26">
        <f t="shared" si="422"/>
        <v>0</v>
      </c>
      <c r="S145" s="26">
        <f t="shared" si="422"/>
        <v>0</v>
      </c>
      <c r="T145" s="26">
        <f t="shared" si="422"/>
        <v>0</v>
      </c>
      <c r="U145" s="26">
        <f t="shared" si="422"/>
        <v>1</v>
      </c>
      <c r="V145" s="26">
        <f t="shared" si="422"/>
        <v>0</v>
      </c>
      <c r="W145" s="26">
        <f t="shared" si="422"/>
        <v>0</v>
      </c>
      <c r="X145" s="26">
        <f t="shared" si="422"/>
        <v>0</v>
      </c>
      <c r="Y145" s="26">
        <f t="shared" si="422"/>
        <v>2</v>
      </c>
      <c r="Z145" s="26">
        <f t="shared" si="422"/>
        <v>0</v>
      </c>
      <c r="AA145" s="26">
        <f t="shared" si="422"/>
        <v>0</v>
      </c>
      <c r="AB145" s="26">
        <f t="shared" si="422"/>
        <v>0</v>
      </c>
      <c r="AC145" s="26">
        <f t="shared" si="422"/>
        <v>0</v>
      </c>
      <c r="AD145" s="26">
        <f t="shared" si="422"/>
        <v>0</v>
      </c>
      <c r="AE145" s="26">
        <f t="shared" si="422"/>
        <v>0</v>
      </c>
      <c r="AF145" s="26">
        <f t="shared" si="422"/>
        <v>0</v>
      </c>
      <c r="AG145" s="26">
        <f t="shared" si="422"/>
        <v>1</v>
      </c>
      <c r="AH145" s="26">
        <f t="shared" si="422"/>
        <v>0</v>
      </c>
      <c r="AI145" s="26">
        <f t="shared" si="422"/>
        <v>0</v>
      </c>
      <c r="AJ145" s="26">
        <f t="shared" si="422"/>
        <v>0</v>
      </c>
      <c r="AK145" s="26">
        <f t="shared" si="422"/>
        <v>3</v>
      </c>
      <c r="AL145" s="26">
        <f t="shared" ref="AL145:BQ145" si="423">SUM(AL138:AL144)</f>
        <v>0</v>
      </c>
      <c r="AM145" s="26">
        <f t="shared" si="423"/>
        <v>0</v>
      </c>
      <c r="AN145" s="26">
        <f t="shared" si="423"/>
        <v>0</v>
      </c>
      <c r="AO145" s="26">
        <f t="shared" si="423"/>
        <v>0</v>
      </c>
      <c r="AP145" s="26">
        <f t="shared" si="423"/>
        <v>0</v>
      </c>
      <c r="AQ145" s="26">
        <f t="shared" si="423"/>
        <v>2</v>
      </c>
      <c r="AR145" s="26">
        <f t="shared" si="423"/>
        <v>0</v>
      </c>
      <c r="AS145" s="26">
        <f t="shared" si="423"/>
        <v>1</v>
      </c>
      <c r="AT145" s="26">
        <f t="shared" si="423"/>
        <v>0</v>
      </c>
      <c r="AU145" s="26">
        <f t="shared" si="423"/>
        <v>1</v>
      </c>
      <c r="AV145" s="26">
        <f t="shared" si="423"/>
        <v>0</v>
      </c>
      <c r="AW145" s="26">
        <f t="shared" si="423"/>
        <v>0</v>
      </c>
      <c r="AX145" s="26">
        <f t="shared" si="423"/>
        <v>0</v>
      </c>
      <c r="AY145" s="26">
        <f t="shared" si="423"/>
        <v>0</v>
      </c>
      <c r="AZ145" s="26">
        <f t="shared" si="423"/>
        <v>0</v>
      </c>
      <c r="BA145" s="26">
        <f t="shared" si="423"/>
        <v>7</v>
      </c>
      <c r="BB145" s="26">
        <f t="shared" si="423"/>
        <v>0</v>
      </c>
      <c r="BC145" s="26">
        <f t="shared" si="423"/>
        <v>2</v>
      </c>
      <c r="BD145" s="26">
        <f t="shared" si="423"/>
        <v>0</v>
      </c>
      <c r="BE145" s="26">
        <f t="shared" si="423"/>
        <v>0</v>
      </c>
      <c r="BF145" s="26">
        <f t="shared" si="423"/>
        <v>0</v>
      </c>
      <c r="BG145" s="26">
        <f t="shared" si="423"/>
        <v>1</v>
      </c>
      <c r="BH145" s="26">
        <f t="shared" si="423"/>
        <v>0</v>
      </c>
      <c r="BI145" s="26">
        <f t="shared" si="423"/>
        <v>1</v>
      </c>
      <c r="BJ145" s="26">
        <f t="shared" si="423"/>
        <v>0</v>
      </c>
      <c r="BK145" s="26">
        <f t="shared" si="423"/>
        <v>0</v>
      </c>
      <c r="BL145" s="26">
        <f t="shared" si="423"/>
        <v>0</v>
      </c>
      <c r="BM145" s="26">
        <f t="shared" si="423"/>
        <v>0</v>
      </c>
      <c r="BN145" s="26">
        <f t="shared" si="423"/>
        <v>0</v>
      </c>
      <c r="BO145" s="26">
        <f t="shared" si="423"/>
        <v>5</v>
      </c>
      <c r="BP145" s="26">
        <f t="shared" si="423"/>
        <v>0</v>
      </c>
      <c r="BQ145" s="26">
        <f t="shared" si="423"/>
        <v>1</v>
      </c>
      <c r="BR145" s="26">
        <f t="shared" ref="BR145:BW145" si="424">SUM(BR138:BR144)</f>
        <v>0</v>
      </c>
      <c r="BS145" s="26">
        <f t="shared" si="424"/>
        <v>3</v>
      </c>
      <c r="BT145" s="26">
        <f t="shared" si="424"/>
        <v>0</v>
      </c>
      <c r="BU145" s="26">
        <f t="shared" si="424"/>
        <v>0</v>
      </c>
      <c r="BV145" s="26">
        <f t="shared" si="424"/>
        <v>0</v>
      </c>
      <c r="BW145" s="26">
        <f t="shared" si="424"/>
        <v>0</v>
      </c>
    </row>
    <row r="146" spans="2:158" hidden="1" outlineLevel="1"/>
    <row r="147" spans="2:158" s="1" customFormat="1" ht="16.5" hidden="1" outlineLevel="1" thickBot="1">
      <c r="B147" s="671" t="s">
        <v>489</v>
      </c>
      <c r="C147" s="672"/>
      <c r="D147" s="672"/>
      <c r="E147" s="672"/>
      <c r="F147" s="672"/>
      <c r="G147" s="673"/>
      <c r="K147" s="76"/>
      <c r="L147" s="91">
        <f>WEEKDAY(L149)</f>
        <v>7</v>
      </c>
      <c r="M147" s="91">
        <f t="shared" ref="M147:AK147" si="425">WEEKDAY(M149)</f>
        <v>1</v>
      </c>
      <c r="N147" s="91">
        <f t="shared" ref="N147" si="426">WEEKDAY(M149)</f>
        <v>1</v>
      </c>
      <c r="O147" s="91">
        <f t="shared" si="425"/>
        <v>2</v>
      </c>
      <c r="P147" s="91">
        <f t="shared" ref="P147" si="427">WEEKDAY(O149)</f>
        <v>2</v>
      </c>
      <c r="Q147" s="91">
        <f t="shared" si="425"/>
        <v>3</v>
      </c>
      <c r="R147" s="91">
        <f t="shared" ref="R147" si="428">WEEKDAY(Q149)</f>
        <v>3</v>
      </c>
      <c r="S147" s="91">
        <f t="shared" si="425"/>
        <v>4</v>
      </c>
      <c r="T147" s="91">
        <f t="shared" ref="T147" si="429">WEEKDAY(S149)</f>
        <v>4</v>
      </c>
      <c r="U147" s="91">
        <f t="shared" si="425"/>
        <v>5</v>
      </c>
      <c r="V147" s="91">
        <f t="shared" ref="V147" si="430">WEEKDAY(U149)</f>
        <v>5</v>
      </c>
      <c r="W147" s="91">
        <f t="shared" si="425"/>
        <v>6</v>
      </c>
      <c r="X147" s="91">
        <f t="shared" ref="X147" si="431">WEEKDAY(W149)</f>
        <v>6</v>
      </c>
      <c r="Y147" s="91">
        <f t="shared" si="425"/>
        <v>7</v>
      </c>
      <c r="Z147" s="91">
        <f t="shared" ref="Z147" si="432">WEEKDAY(Y149)</f>
        <v>7</v>
      </c>
      <c r="AA147" s="91">
        <f t="shared" si="425"/>
        <v>2</v>
      </c>
      <c r="AB147" s="91">
        <f t="shared" ref="AB147" si="433">WEEKDAY(AA149)</f>
        <v>2</v>
      </c>
      <c r="AC147" s="91">
        <f t="shared" si="425"/>
        <v>3</v>
      </c>
      <c r="AD147" s="91">
        <f t="shared" ref="AD147" si="434">WEEKDAY(AC149)</f>
        <v>3</v>
      </c>
      <c r="AE147" s="91">
        <f t="shared" si="425"/>
        <v>4</v>
      </c>
      <c r="AF147" s="91">
        <f t="shared" ref="AF147" si="435">WEEKDAY(AE149)</f>
        <v>4</v>
      </c>
      <c r="AG147" s="91">
        <f t="shared" si="425"/>
        <v>5</v>
      </c>
      <c r="AH147" s="91">
        <f t="shared" ref="AH147" si="436">WEEKDAY(AG149)</f>
        <v>5</v>
      </c>
      <c r="AI147" s="91">
        <f t="shared" si="425"/>
        <v>6</v>
      </c>
      <c r="AJ147" s="91">
        <f t="shared" ref="AJ147" si="437">WEEKDAY(AI149)</f>
        <v>6</v>
      </c>
      <c r="AK147" s="91">
        <f t="shared" si="425"/>
        <v>7</v>
      </c>
      <c r="AL147" s="91">
        <f t="shared" ref="AL147" si="438">WEEKDAY(AK149)</f>
        <v>7</v>
      </c>
      <c r="AM147" s="91">
        <f t="shared" ref="AM147" si="439">WEEKDAY(AM149)</f>
        <v>2</v>
      </c>
      <c r="AN147" s="91">
        <f t="shared" ref="AN147" si="440">WEEKDAY(AM149)</f>
        <v>2</v>
      </c>
      <c r="AO147" s="91">
        <f t="shared" ref="AO147" si="441">WEEKDAY(AO149)</f>
        <v>3</v>
      </c>
      <c r="AP147" s="91">
        <f t="shared" ref="AP147" si="442">WEEKDAY(AO149)</f>
        <v>3</v>
      </c>
      <c r="AQ147" s="91">
        <f t="shared" ref="AQ147" si="443">WEEKDAY(AQ149)</f>
        <v>4</v>
      </c>
      <c r="AR147" s="91">
        <f t="shared" ref="AR147" si="444">WEEKDAY(AQ149)</f>
        <v>4</v>
      </c>
      <c r="AS147" s="91">
        <f t="shared" ref="AS147" si="445">WEEKDAY(AS149)</f>
        <v>5</v>
      </c>
      <c r="AT147" s="91">
        <f t="shared" ref="AT147" si="446">WEEKDAY(AS149)</f>
        <v>5</v>
      </c>
      <c r="AU147" s="91">
        <f t="shared" ref="AU147" si="447">WEEKDAY(AU149)</f>
        <v>6</v>
      </c>
      <c r="AV147" s="91">
        <f t="shared" ref="AV147" si="448">WEEKDAY(AU149)</f>
        <v>6</v>
      </c>
      <c r="AW147" s="91">
        <f t="shared" ref="AW147" si="449">WEEKDAY(AW149)</f>
        <v>7</v>
      </c>
      <c r="AX147" s="91">
        <f t="shared" ref="AX147" si="450">WEEKDAY(AW149)</f>
        <v>7</v>
      </c>
      <c r="AY147" s="91">
        <f t="shared" ref="AY147" si="451">WEEKDAY(AY149)</f>
        <v>2</v>
      </c>
      <c r="AZ147" s="91">
        <f t="shared" ref="AZ147" si="452">WEEKDAY(AY149)</f>
        <v>2</v>
      </c>
      <c r="BA147" s="91">
        <f t="shared" ref="BA147" si="453">WEEKDAY(BA149)</f>
        <v>3</v>
      </c>
      <c r="BB147" s="91">
        <f t="shared" ref="BB147" si="454">WEEKDAY(BA149)</f>
        <v>3</v>
      </c>
      <c r="BC147" s="91">
        <f t="shared" ref="BC147" si="455">WEEKDAY(BC149)</f>
        <v>4</v>
      </c>
      <c r="BD147" s="91">
        <f t="shared" ref="BD147" si="456">WEEKDAY(BC149)</f>
        <v>4</v>
      </c>
      <c r="BE147" s="91">
        <f t="shared" ref="BE147" si="457">WEEKDAY(BE149)</f>
        <v>5</v>
      </c>
      <c r="BF147" s="91">
        <f t="shared" ref="BF147" si="458">WEEKDAY(BE149)</f>
        <v>5</v>
      </c>
      <c r="BG147" s="91">
        <f t="shared" ref="BG147" si="459">WEEKDAY(BG149)</f>
        <v>6</v>
      </c>
      <c r="BH147" s="91">
        <f t="shared" ref="BH147" si="460">WEEKDAY(BG149)</f>
        <v>6</v>
      </c>
      <c r="BI147" s="91">
        <f t="shared" ref="BI147" si="461">WEEKDAY(BI149)</f>
        <v>7</v>
      </c>
      <c r="BJ147" s="91">
        <f t="shared" ref="BJ147" si="462">WEEKDAY(BI149)</f>
        <v>7</v>
      </c>
      <c r="BK147" s="91">
        <f t="shared" ref="BK147" si="463">WEEKDAY(BK149)</f>
        <v>2</v>
      </c>
      <c r="BL147" s="91">
        <f t="shared" ref="BL147" si="464">WEEKDAY(BK149)</f>
        <v>2</v>
      </c>
      <c r="BM147" s="91">
        <f t="shared" ref="BM147" si="465">WEEKDAY(BM149)</f>
        <v>3</v>
      </c>
      <c r="BN147" s="91">
        <f t="shared" ref="BN147" si="466">WEEKDAY(BM149)</f>
        <v>3</v>
      </c>
      <c r="BO147" s="91">
        <f t="shared" ref="BO147" si="467">WEEKDAY(BO149)</f>
        <v>4</v>
      </c>
      <c r="BP147" s="91">
        <f t="shared" ref="BP147" si="468">WEEKDAY(BO149)</f>
        <v>4</v>
      </c>
      <c r="BQ147" s="91">
        <f t="shared" ref="BQ147" si="469">WEEKDAY(BQ149)</f>
        <v>5</v>
      </c>
      <c r="BR147" s="91">
        <f t="shared" ref="BR147" si="470">WEEKDAY(BQ149)</f>
        <v>5</v>
      </c>
      <c r="BS147" s="91">
        <f t="shared" ref="BS147" si="471">WEEKDAY(BS149)</f>
        <v>6</v>
      </c>
      <c r="BT147" s="91">
        <f t="shared" ref="BT147" si="472">WEEKDAY(BS149)</f>
        <v>6</v>
      </c>
      <c r="BU147" s="91">
        <f t="shared" ref="BU147" si="473">WEEKDAY(BU149)</f>
        <v>7</v>
      </c>
      <c r="BV147" s="91">
        <f t="shared" ref="BV147" si="474">WEEKDAY(BU149)</f>
        <v>7</v>
      </c>
      <c r="BW147" s="91">
        <f t="shared" ref="BW147:CY147" si="475">WEEKDAY(BW149)</f>
        <v>2</v>
      </c>
      <c r="BX147" s="91">
        <f t="shared" ref="BX147" si="476">WEEKDAY(BW149)</f>
        <v>2</v>
      </c>
      <c r="BY147" s="91">
        <f t="shared" si="475"/>
        <v>3</v>
      </c>
      <c r="BZ147" s="91">
        <f t="shared" ref="BZ147" si="477">WEEKDAY(BY149)</f>
        <v>3</v>
      </c>
      <c r="CA147" s="91">
        <f t="shared" si="475"/>
        <v>4</v>
      </c>
      <c r="CB147" s="91">
        <f t="shared" ref="CB147" si="478">WEEKDAY(CA149)</f>
        <v>4</v>
      </c>
      <c r="CC147" s="91">
        <f t="shared" si="475"/>
        <v>5</v>
      </c>
      <c r="CD147" s="91">
        <f t="shared" ref="CD147" si="479">WEEKDAY(CC149)</f>
        <v>5</v>
      </c>
      <c r="CE147" s="91">
        <f t="shared" si="475"/>
        <v>6</v>
      </c>
      <c r="CF147" s="91">
        <f t="shared" ref="CF147" si="480">WEEKDAY(CE149)</f>
        <v>6</v>
      </c>
      <c r="CG147" s="91">
        <f t="shared" si="475"/>
        <v>7</v>
      </c>
      <c r="CH147" s="91">
        <f t="shared" ref="CH147" si="481">WEEKDAY(CG149)</f>
        <v>7</v>
      </c>
      <c r="CI147" s="91">
        <f t="shared" si="475"/>
        <v>2</v>
      </c>
      <c r="CJ147" s="91">
        <f t="shared" ref="CJ147" si="482">WEEKDAY(CI149)</f>
        <v>2</v>
      </c>
      <c r="CK147" s="91">
        <f t="shared" si="475"/>
        <v>3</v>
      </c>
      <c r="CL147" s="91">
        <f t="shared" ref="CL147" si="483">WEEKDAY(CK149)</f>
        <v>3</v>
      </c>
      <c r="CM147" s="91">
        <f t="shared" si="475"/>
        <v>4</v>
      </c>
      <c r="CN147" s="91">
        <f t="shared" ref="CN147" si="484">WEEKDAY(CM149)</f>
        <v>4</v>
      </c>
      <c r="CO147" s="91">
        <f t="shared" si="475"/>
        <v>5</v>
      </c>
      <c r="CP147" s="91">
        <f t="shared" ref="CP147" si="485">WEEKDAY(CO149)</f>
        <v>5</v>
      </c>
      <c r="CQ147" s="91">
        <f t="shared" si="475"/>
        <v>6</v>
      </c>
      <c r="CR147" s="91">
        <f t="shared" ref="CR147" si="486">WEEKDAY(CQ149)</f>
        <v>6</v>
      </c>
      <c r="CS147" s="91">
        <f t="shared" si="475"/>
        <v>7</v>
      </c>
      <c r="CT147" s="91">
        <f t="shared" ref="CT147" si="487">WEEKDAY(CS149)</f>
        <v>7</v>
      </c>
      <c r="CU147" s="91">
        <f t="shared" si="475"/>
        <v>2</v>
      </c>
      <c r="CV147" s="91">
        <f t="shared" ref="CV147" si="488">WEEKDAY(CU149)</f>
        <v>2</v>
      </c>
      <c r="CW147" s="91">
        <f t="shared" si="475"/>
        <v>3</v>
      </c>
      <c r="CX147" s="91">
        <f t="shared" ref="CX147" si="489">WEEKDAY(CW149)</f>
        <v>3</v>
      </c>
      <c r="CY147" s="91">
        <f t="shared" si="475"/>
        <v>4</v>
      </c>
      <c r="CZ147" s="91">
        <f t="shared" ref="CZ147" si="490">WEEKDAY(CY149)</f>
        <v>4</v>
      </c>
      <c r="DA147" s="91">
        <f t="shared" ref="DA147" si="491">WEEKDAY(DA149)</f>
        <v>5</v>
      </c>
      <c r="DB147" s="91">
        <f t="shared" ref="DB147" si="492">WEEKDAY(DA149)</f>
        <v>5</v>
      </c>
      <c r="DC147" s="91">
        <f t="shared" ref="DC147" si="493">WEEKDAY(DC149)</f>
        <v>6</v>
      </c>
      <c r="DD147" s="91">
        <f t="shared" ref="DD147" si="494">WEEKDAY(DC149)</f>
        <v>6</v>
      </c>
      <c r="DE147" s="91">
        <f t="shared" ref="DE147" si="495">WEEKDAY(DE149)</f>
        <v>7</v>
      </c>
      <c r="DF147" s="91">
        <f t="shared" ref="DF147" si="496">WEEKDAY(DE149)</f>
        <v>7</v>
      </c>
      <c r="DG147" s="91">
        <f t="shared" ref="DG147" si="497">WEEKDAY(DG149)</f>
        <v>2</v>
      </c>
      <c r="DH147" s="91">
        <f t="shared" ref="DH147" si="498">WEEKDAY(DG149)</f>
        <v>2</v>
      </c>
      <c r="DI147" s="91">
        <f t="shared" ref="DI147" si="499">WEEKDAY(DI149)</f>
        <v>3</v>
      </c>
      <c r="DJ147" s="91">
        <f t="shared" ref="DJ147" si="500">WEEKDAY(DI149)</f>
        <v>3</v>
      </c>
      <c r="DK147" s="91">
        <f t="shared" ref="DK147" si="501">WEEKDAY(DK149)</f>
        <v>4</v>
      </c>
      <c r="DL147" s="91">
        <f t="shared" ref="DL147" si="502">WEEKDAY(DK149)</f>
        <v>4</v>
      </c>
      <c r="DM147" s="91">
        <f t="shared" ref="DM147" si="503">WEEKDAY(DM149)</f>
        <v>5</v>
      </c>
      <c r="DN147" s="91">
        <f t="shared" ref="DN147" si="504">WEEKDAY(DM149)</f>
        <v>5</v>
      </c>
      <c r="DO147" s="91">
        <f t="shared" ref="DO147" si="505">WEEKDAY(DO149)</f>
        <v>6</v>
      </c>
      <c r="DP147" s="91">
        <f t="shared" ref="DP147" si="506">WEEKDAY(DO149)</f>
        <v>6</v>
      </c>
      <c r="DQ147" s="91">
        <f t="shared" ref="DQ147" si="507">WEEKDAY(DQ149)</f>
        <v>7</v>
      </c>
      <c r="DR147" s="91">
        <f t="shared" ref="DR147" si="508">WEEKDAY(DQ149)</f>
        <v>7</v>
      </c>
      <c r="DS147" s="91">
        <f t="shared" ref="DS147" si="509">WEEKDAY(DS149)</f>
        <v>2</v>
      </c>
      <c r="DT147" s="91">
        <f t="shared" ref="DT147" si="510">WEEKDAY(DS149)</f>
        <v>2</v>
      </c>
      <c r="DU147" s="91">
        <f t="shared" ref="DU147" si="511">WEEKDAY(DU149)</f>
        <v>3</v>
      </c>
      <c r="DV147" s="91">
        <f t="shared" ref="DV147" si="512">WEEKDAY(DU149)</f>
        <v>3</v>
      </c>
      <c r="DW147" s="91">
        <f t="shared" ref="DW147" si="513">WEEKDAY(DW149)</f>
        <v>4</v>
      </c>
      <c r="DX147" s="91">
        <f t="shared" ref="DX147" si="514">WEEKDAY(DW149)</f>
        <v>4</v>
      </c>
      <c r="DY147" s="91">
        <f t="shared" ref="DY147" si="515">WEEKDAY(DY149)</f>
        <v>5</v>
      </c>
      <c r="DZ147" s="91">
        <f t="shared" ref="DZ147" si="516">WEEKDAY(DY149)</f>
        <v>5</v>
      </c>
      <c r="EA147" s="91">
        <f t="shared" ref="EA147" si="517">WEEKDAY(EA149)</f>
        <v>6</v>
      </c>
      <c r="EB147" s="91">
        <f t="shared" ref="EB147" si="518">WEEKDAY(EA149)</f>
        <v>6</v>
      </c>
      <c r="EC147" s="91">
        <f t="shared" ref="EC147" si="519">WEEKDAY(EC149)</f>
        <v>7</v>
      </c>
      <c r="ED147" s="91">
        <f t="shared" ref="ED147" si="520">WEEKDAY(EC149)</f>
        <v>7</v>
      </c>
      <c r="EE147" s="91">
        <f t="shared" ref="EE147" si="521">WEEKDAY(EE149)</f>
        <v>2</v>
      </c>
      <c r="EF147" s="91">
        <f t="shared" ref="EF147" si="522">WEEKDAY(EE149)</f>
        <v>2</v>
      </c>
      <c r="EG147" s="91">
        <f t="shared" ref="EG147" si="523">WEEKDAY(EG149)</f>
        <v>3</v>
      </c>
      <c r="EH147" s="91">
        <f t="shared" ref="EH147" si="524">WEEKDAY(EG149)</f>
        <v>3</v>
      </c>
      <c r="EI147" s="91">
        <f t="shared" ref="EI147" si="525">WEEKDAY(EI149)</f>
        <v>4</v>
      </c>
      <c r="EJ147" s="91">
        <f t="shared" ref="EJ147" si="526">WEEKDAY(EI149)</f>
        <v>4</v>
      </c>
      <c r="EK147" s="91">
        <f t="shared" ref="EK147" si="527">WEEKDAY(EK149)</f>
        <v>5</v>
      </c>
      <c r="EL147" s="91">
        <f t="shared" ref="EL147" si="528">WEEKDAY(EK149)</f>
        <v>5</v>
      </c>
      <c r="EM147" s="91">
        <f t="shared" ref="EM147" si="529">WEEKDAY(EM149)</f>
        <v>6</v>
      </c>
      <c r="EN147" s="91">
        <f t="shared" ref="EN147" si="530">WEEKDAY(EM149)</f>
        <v>6</v>
      </c>
      <c r="EO147" s="91">
        <f t="shared" ref="EO147" si="531">WEEKDAY(EO149)</f>
        <v>7</v>
      </c>
      <c r="EP147" s="91">
        <f t="shared" ref="EP147" si="532">WEEKDAY(EO149)</f>
        <v>7</v>
      </c>
      <c r="EQ147" s="91">
        <f t="shared" ref="EQ147" si="533">WEEKDAY(EQ149)</f>
        <v>2</v>
      </c>
      <c r="ER147" s="91">
        <f t="shared" ref="ER147" si="534">WEEKDAY(EQ149)</f>
        <v>2</v>
      </c>
      <c r="ES147" s="91">
        <f t="shared" ref="ES147" si="535">WEEKDAY(ES149)</f>
        <v>3</v>
      </c>
      <c r="ET147" s="91">
        <f t="shared" ref="ET147" si="536">WEEKDAY(ES149)</f>
        <v>3</v>
      </c>
      <c r="EU147" s="91">
        <f t="shared" ref="EU147" si="537">WEEKDAY(EU149)</f>
        <v>4</v>
      </c>
      <c r="EV147" s="91">
        <f t="shared" ref="EV147" si="538">WEEKDAY(EU149)</f>
        <v>4</v>
      </c>
      <c r="EW147" s="91">
        <f t="shared" ref="EW147" si="539">WEEKDAY(EW149)</f>
        <v>5</v>
      </c>
      <c r="EX147" s="91">
        <f t="shared" ref="EX147" si="540">WEEKDAY(EW149)</f>
        <v>5</v>
      </c>
      <c r="EY147" s="91">
        <f t="shared" ref="EY147" si="541">WEEKDAY(EY149)</f>
        <v>6</v>
      </c>
      <c r="EZ147" s="91">
        <f t="shared" ref="EZ147" si="542">WEEKDAY(EY149)</f>
        <v>6</v>
      </c>
      <c r="FA147" s="91">
        <f t="shared" ref="FA147" si="543">WEEKDAY(FA149)</f>
        <v>7</v>
      </c>
      <c r="FB147" s="91">
        <f t="shared" ref="FB147" si="544">WEEKDAY(FA149)</f>
        <v>7</v>
      </c>
    </row>
    <row r="148" spans="2:158" ht="23.25" hidden="1" customHeight="1" outlineLevel="1" thickBot="1">
      <c r="B148" s="658" t="s">
        <v>99</v>
      </c>
      <c r="C148" s="662" t="s">
        <v>477</v>
      </c>
      <c r="D148" s="658" t="s">
        <v>434</v>
      </c>
      <c r="E148" s="658" t="s">
        <v>490</v>
      </c>
      <c r="F148" s="658" t="s">
        <v>491</v>
      </c>
      <c r="G148" s="658" t="s">
        <v>437</v>
      </c>
      <c r="H148" s="658" t="s">
        <v>438</v>
      </c>
      <c r="I148" s="658" t="s">
        <v>478</v>
      </c>
      <c r="J148" s="658" t="s">
        <v>479</v>
      </c>
      <c r="K148" s="669" t="s">
        <v>492</v>
      </c>
      <c r="L148" s="670"/>
      <c r="M148" s="670"/>
      <c r="N148" s="670"/>
      <c r="O148" s="670"/>
      <c r="P148" s="670"/>
      <c r="Q148" s="670"/>
      <c r="R148" s="670"/>
      <c r="S148" s="670"/>
      <c r="T148" s="670"/>
      <c r="U148" s="670"/>
      <c r="V148" s="670"/>
      <c r="W148" s="670"/>
      <c r="X148" s="670"/>
      <c r="Y148" s="670"/>
      <c r="Z148" s="670"/>
      <c r="AA148" s="670"/>
      <c r="AB148" s="670"/>
      <c r="AC148" s="670"/>
      <c r="AD148" s="670"/>
      <c r="AE148" s="670"/>
      <c r="AF148" s="670"/>
      <c r="AG148" s="670"/>
      <c r="AH148" s="670"/>
      <c r="AI148" s="670"/>
      <c r="AJ148" s="670"/>
      <c r="AK148" s="70"/>
      <c r="AL148" s="70"/>
      <c r="AM148" s="70"/>
      <c r="AN148" s="70"/>
      <c r="AO148" s="70"/>
      <c r="AP148" s="70"/>
      <c r="AQ148" s="70"/>
      <c r="AR148" s="70"/>
      <c r="AS148" s="70"/>
      <c r="AT148" s="70"/>
      <c r="AU148" s="70"/>
      <c r="AV148" s="70"/>
      <c r="AW148" s="70"/>
      <c r="AX148" s="70"/>
      <c r="AY148" s="70"/>
      <c r="AZ148" s="70"/>
      <c r="BA148" s="70"/>
      <c r="BB148" s="70"/>
      <c r="BC148" s="70"/>
      <c r="BD148" s="70"/>
      <c r="BE148" s="70"/>
      <c r="BF148" s="70"/>
      <c r="BG148" s="70"/>
      <c r="BH148" s="70"/>
      <c r="BI148" s="70"/>
      <c r="BJ148" s="70"/>
      <c r="BK148" s="70"/>
      <c r="BL148" s="70"/>
      <c r="BM148" s="70"/>
      <c r="BN148" s="70"/>
      <c r="BO148" s="70"/>
      <c r="BP148" s="70"/>
      <c r="BQ148" s="70"/>
      <c r="BR148" s="70"/>
      <c r="BS148" s="70"/>
      <c r="BT148" s="70"/>
      <c r="BU148" s="70"/>
      <c r="BV148" s="70"/>
      <c r="BW148" s="70"/>
      <c r="BX148" s="70"/>
      <c r="BY148" s="70"/>
      <c r="BZ148" s="70"/>
      <c r="CA148" s="70"/>
      <c r="CB148" s="70"/>
      <c r="CC148" s="70"/>
      <c r="CD148" s="70"/>
      <c r="CE148" s="70"/>
      <c r="CF148" s="70"/>
      <c r="CG148" s="70"/>
      <c r="CH148" s="70"/>
      <c r="CI148" s="70"/>
      <c r="CJ148" s="70"/>
      <c r="CK148" s="70"/>
      <c r="CL148" s="70"/>
      <c r="CM148" s="70"/>
      <c r="CN148" s="70"/>
      <c r="CO148" s="70"/>
      <c r="CP148" s="70"/>
      <c r="CQ148" s="70"/>
      <c r="CR148" s="70"/>
      <c r="CS148" s="70"/>
      <c r="CT148" s="70"/>
      <c r="CU148" s="70"/>
      <c r="CV148" s="70"/>
      <c r="CW148" s="70"/>
      <c r="CX148" s="70"/>
      <c r="CY148" s="70"/>
      <c r="CZ148" s="70"/>
      <c r="DA148" s="70"/>
      <c r="DB148" s="70"/>
      <c r="DC148" s="70"/>
      <c r="DD148" s="70"/>
      <c r="DE148" s="70"/>
      <c r="DF148" s="70"/>
      <c r="DG148" s="70"/>
      <c r="DH148" s="70"/>
      <c r="DI148" s="70"/>
      <c r="DJ148" s="70"/>
      <c r="DK148" s="70"/>
      <c r="DL148" s="70"/>
      <c r="DM148" s="70"/>
      <c r="DN148" s="70"/>
      <c r="DO148" s="70"/>
      <c r="DP148" s="70"/>
      <c r="DQ148" s="70"/>
      <c r="DR148" s="70"/>
      <c r="DS148" s="70"/>
      <c r="DT148" s="70"/>
      <c r="DU148" s="70"/>
      <c r="DV148" s="70"/>
      <c r="DW148" s="70"/>
      <c r="DX148" s="70"/>
      <c r="DY148" s="70"/>
      <c r="DZ148" s="70"/>
      <c r="EA148" s="70"/>
      <c r="EB148" s="70"/>
      <c r="EC148" s="70"/>
      <c r="ED148" s="70"/>
      <c r="EE148" s="70"/>
      <c r="EF148" s="70"/>
      <c r="EG148" s="70"/>
      <c r="EH148" s="70"/>
      <c r="EI148" s="70"/>
      <c r="EJ148" s="70"/>
      <c r="EK148" s="70"/>
      <c r="EL148" s="70"/>
      <c r="EM148" s="70"/>
      <c r="EN148" s="70"/>
      <c r="EO148" s="70"/>
      <c r="EP148" s="70"/>
      <c r="EQ148" s="70"/>
      <c r="ER148" s="70"/>
      <c r="ES148" s="70"/>
      <c r="ET148" s="70"/>
      <c r="EU148" s="70"/>
      <c r="EV148" s="70"/>
      <c r="EW148" s="70"/>
      <c r="EX148" s="70"/>
      <c r="EY148" s="70"/>
      <c r="EZ148" s="70"/>
      <c r="FA148" s="70"/>
      <c r="FB148" s="70"/>
    </row>
    <row r="149" spans="2:158" ht="15.75" hidden="1" outlineLevel="1" thickBot="1">
      <c r="B149" s="658"/>
      <c r="C149" s="663"/>
      <c r="D149" s="658"/>
      <c r="E149" s="658"/>
      <c r="F149" s="658"/>
      <c r="G149" s="658"/>
      <c r="H149" s="658"/>
      <c r="I149" s="658"/>
      <c r="J149" s="658"/>
      <c r="K149" s="656" t="s">
        <v>480</v>
      </c>
      <c r="L149" s="657"/>
      <c r="M149" s="652">
        <v>45536</v>
      </c>
      <c r="N149" s="653"/>
      <c r="O149" s="652">
        <f t="shared" ref="O149" si="545">WORKDAY.INTL(M149,1,11)</f>
        <v>45537</v>
      </c>
      <c r="P149" s="653"/>
      <c r="Q149" s="652">
        <f t="shared" ref="Q149" si="546">WORKDAY.INTL(O149,1,11)</f>
        <v>45538</v>
      </c>
      <c r="R149" s="653"/>
      <c r="S149" s="652">
        <f t="shared" ref="S149" si="547">WORKDAY.INTL(Q149,1,11)</f>
        <v>45539</v>
      </c>
      <c r="T149" s="653"/>
      <c r="U149" s="652">
        <f t="shared" ref="U149" si="548">WORKDAY.INTL(S149,1,11)</f>
        <v>45540</v>
      </c>
      <c r="V149" s="653"/>
      <c r="W149" s="652">
        <f t="shared" ref="W149" si="549">WORKDAY.INTL(U149,1,11)</f>
        <v>45541</v>
      </c>
      <c r="X149" s="653"/>
      <c r="Y149" s="652">
        <f t="shared" ref="Y149" si="550">WORKDAY.INTL(W149,1,11)</f>
        <v>45542</v>
      </c>
      <c r="Z149" s="653"/>
      <c r="AA149" s="652">
        <f t="shared" ref="AA149" si="551">WORKDAY.INTL(Y149,1,11)</f>
        <v>45544</v>
      </c>
      <c r="AB149" s="653"/>
      <c r="AC149" s="652">
        <f t="shared" ref="AC149" si="552">WORKDAY.INTL(AA149,1,11)</f>
        <v>45545</v>
      </c>
      <c r="AD149" s="653"/>
      <c r="AE149" s="652">
        <f t="shared" ref="AE149" si="553">WORKDAY.INTL(AC149,1,11)</f>
        <v>45546</v>
      </c>
      <c r="AF149" s="653"/>
      <c r="AG149" s="652">
        <f t="shared" ref="AG149" si="554">WORKDAY.INTL(AE149,1,11)</f>
        <v>45547</v>
      </c>
      <c r="AH149" s="653"/>
      <c r="AI149" s="652">
        <f t="shared" ref="AI149" si="555">WORKDAY.INTL(AG149,1,11)</f>
        <v>45548</v>
      </c>
      <c r="AJ149" s="653"/>
      <c r="AK149" s="652">
        <f t="shared" ref="AK149" si="556">WORKDAY.INTL(AI149,1,11)</f>
        <v>45549</v>
      </c>
      <c r="AL149" s="653"/>
      <c r="AM149" s="652">
        <f t="shared" ref="AM149" si="557">WORKDAY.INTL(AK149,1,11)</f>
        <v>45551</v>
      </c>
      <c r="AN149" s="653"/>
      <c r="AO149" s="652">
        <f t="shared" ref="AO149" si="558">WORKDAY.INTL(AM149,1,11)</f>
        <v>45552</v>
      </c>
      <c r="AP149" s="653"/>
      <c r="AQ149" s="652">
        <f t="shared" ref="AQ149" si="559">WORKDAY.INTL(AO149,1,11)</f>
        <v>45553</v>
      </c>
      <c r="AR149" s="653"/>
      <c r="AS149" s="652">
        <f t="shared" ref="AS149" si="560">WORKDAY.INTL(AQ149,1,11)</f>
        <v>45554</v>
      </c>
      <c r="AT149" s="653"/>
      <c r="AU149" s="652">
        <f t="shared" ref="AU149" si="561">WORKDAY.INTL(AS149,1,11)</f>
        <v>45555</v>
      </c>
      <c r="AV149" s="653"/>
      <c r="AW149" s="652">
        <f t="shared" ref="AW149" si="562">WORKDAY.INTL(AU149,1,11)</f>
        <v>45556</v>
      </c>
      <c r="AX149" s="653"/>
      <c r="AY149" s="652">
        <f t="shared" ref="AY149" si="563">WORKDAY.INTL(AW149,1,11)</f>
        <v>45558</v>
      </c>
      <c r="AZ149" s="653"/>
      <c r="BA149" s="652">
        <f t="shared" ref="BA149" si="564">WORKDAY.INTL(AY149,1,11)</f>
        <v>45559</v>
      </c>
      <c r="BB149" s="653"/>
      <c r="BC149" s="652">
        <f t="shared" ref="BC149" si="565">WORKDAY.INTL(BA149,1,11)</f>
        <v>45560</v>
      </c>
      <c r="BD149" s="653"/>
      <c r="BE149" s="652">
        <f t="shared" ref="BE149" si="566">WORKDAY.INTL(BC149,1,11)</f>
        <v>45561</v>
      </c>
      <c r="BF149" s="653"/>
      <c r="BG149" s="652">
        <f t="shared" ref="BG149" si="567">WORKDAY.INTL(BE149,1,11)</f>
        <v>45562</v>
      </c>
      <c r="BH149" s="653"/>
      <c r="BI149" s="652">
        <f t="shared" ref="BI149" si="568">WORKDAY.INTL(BG149,1,11)</f>
        <v>45563</v>
      </c>
      <c r="BJ149" s="653"/>
      <c r="BK149" s="652">
        <f t="shared" ref="BK149" si="569">WORKDAY.INTL(BI149,1,11)</f>
        <v>45565</v>
      </c>
      <c r="BL149" s="653"/>
      <c r="BM149" s="652">
        <f t="shared" ref="BM149" si="570">WORKDAY.INTL(BK149,1,11)</f>
        <v>45566</v>
      </c>
      <c r="BN149" s="653"/>
      <c r="BO149" s="652">
        <f t="shared" ref="BO149" si="571">WORKDAY.INTL(BM149,1,11)</f>
        <v>45567</v>
      </c>
      <c r="BP149" s="653"/>
      <c r="BQ149" s="652">
        <f t="shared" ref="BQ149" si="572">WORKDAY.INTL(BO149,1,11)</f>
        <v>45568</v>
      </c>
      <c r="BR149" s="653"/>
      <c r="BS149" s="652">
        <f t="shared" ref="BS149" si="573">WORKDAY.INTL(BQ149,1,11)</f>
        <v>45569</v>
      </c>
      <c r="BT149" s="653"/>
      <c r="BU149" s="652">
        <f t="shared" ref="BU149" si="574">WORKDAY.INTL(BS149,1,11)</f>
        <v>45570</v>
      </c>
      <c r="BV149" s="653"/>
      <c r="BW149" s="652">
        <f t="shared" ref="BW149" si="575">WORKDAY.INTL(BU149,1,11)</f>
        <v>45572</v>
      </c>
      <c r="BX149" s="653"/>
      <c r="BY149" s="652">
        <f t="shared" ref="BY149" si="576">WORKDAY.INTL(BW149,1,11)</f>
        <v>45573</v>
      </c>
      <c r="BZ149" s="653"/>
      <c r="CA149" s="652">
        <f t="shared" ref="CA149" si="577">WORKDAY.INTL(BY149,1,11)</f>
        <v>45574</v>
      </c>
      <c r="CB149" s="653"/>
      <c r="CC149" s="652">
        <f t="shared" ref="CC149" si="578">WORKDAY.INTL(CA149,1,11)</f>
        <v>45575</v>
      </c>
      <c r="CD149" s="653"/>
      <c r="CE149" s="652">
        <f t="shared" ref="CE149" si="579">WORKDAY.INTL(CC149,1,11)</f>
        <v>45576</v>
      </c>
      <c r="CF149" s="653"/>
      <c r="CG149" s="652">
        <f t="shared" ref="CG149" si="580">WORKDAY.INTL(CE149,1,11)</f>
        <v>45577</v>
      </c>
      <c r="CH149" s="653"/>
      <c r="CI149" s="652">
        <f t="shared" ref="CI149" si="581">WORKDAY.INTL(CG149,1,11)</f>
        <v>45579</v>
      </c>
      <c r="CJ149" s="653"/>
      <c r="CK149" s="652">
        <f t="shared" ref="CK149" si="582">WORKDAY.INTL(CI149,1,11)</f>
        <v>45580</v>
      </c>
      <c r="CL149" s="653"/>
      <c r="CM149" s="652">
        <f t="shared" ref="CM149" si="583">WORKDAY.INTL(CK149,1,11)</f>
        <v>45581</v>
      </c>
      <c r="CN149" s="653"/>
      <c r="CO149" s="652">
        <f t="shared" ref="CO149" si="584">WORKDAY.INTL(CM149,1,11)</f>
        <v>45582</v>
      </c>
      <c r="CP149" s="653"/>
      <c r="CQ149" s="652">
        <f t="shared" ref="CQ149" si="585">WORKDAY.INTL(CO149,1,11)</f>
        <v>45583</v>
      </c>
      <c r="CR149" s="653"/>
      <c r="CS149" s="652">
        <f t="shared" ref="CS149" si="586">WORKDAY.INTL(CQ149,1,11)</f>
        <v>45584</v>
      </c>
      <c r="CT149" s="653"/>
      <c r="CU149" s="652">
        <f t="shared" ref="CU149" si="587">WORKDAY.INTL(CS149,1,11)</f>
        <v>45586</v>
      </c>
      <c r="CV149" s="653"/>
      <c r="CW149" s="652">
        <f t="shared" ref="CW149" si="588">WORKDAY.INTL(CU149,1,11)</f>
        <v>45587</v>
      </c>
      <c r="CX149" s="653"/>
      <c r="CY149" s="652">
        <f t="shared" ref="CY149" si="589">WORKDAY.INTL(CW149,1,11)</f>
        <v>45588</v>
      </c>
      <c r="CZ149" s="653"/>
      <c r="DA149" s="652">
        <f t="shared" ref="DA149" si="590">WORKDAY.INTL(CY149,1,11)</f>
        <v>45589</v>
      </c>
      <c r="DB149" s="653"/>
      <c r="DC149" s="652">
        <f t="shared" ref="DC149" si="591">WORKDAY.INTL(DA149,1,11)</f>
        <v>45590</v>
      </c>
      <c r="DD149" s="653"/>
      <c r="DE149" s="652">
        <f t="shared" ref="DE149" si="592">WORKDAY.INTL(DC149,1,11)</f>
        <v>45591</v>
      </c>
      <c r="DF149" s="653"/>
      <c r="DG149" s="652">
        <f t="shared" ref="DG149" si="593">WORKDAY.INTL(DE149,1,11)</f>
        <v>45593</v>
      </c>
      <c r="DH149" s="653"/>
      <c r="DI149" s="652">
        <f t="shared" ref="DI149" si="594">WORKDAY.INTL(DG149,1,11)</f>
        <v>45594</v>
      </c>
      <c r="DJ149" s="653"/>
      <c r="DK149" s="652">
        <f t="shared" ref="DK149" si="595">WORKDAY.INTL(DI149,1,11)</f>
        <v>45595</v>
      </c>
      <c r="DL149" s="653"/>
      <c r="DM149" s="652">
        <f t="shared" ref="DM149" si="596">WORKDAY.INTL(DK149,1,11)</f>
        <v>45596</v>
      </c>
      <c r="DN149" s="653"/>
      <c r="DO149" s="652">
        <f t="shared" ref="DO149" si="597">WORKDAY.INTL(DM149,1,11)</f>
        <v>45597</v>
      </c>
      <c r="DP149" s="653"/>
      <c r="DQ149" s="652">
        <f t="shared" ref="DQ149" si="598">WORKDAY.INTL(DO149,1,11)</f>
        <v>45598</v>
      </c>
      <c r="DR149" s="653"/>
      <c r="DS149" s="652">
        <f t="shared" ref="DS149" si="599">WORKDAY.INTL(DQ149,1,11)</f>
        <v>45600</v>
      </c>
      <c r="DT149" s="653"/>
      <c r="DU149" s="652">
        <f t="shared" ref="DU149" si="600">WORKDAY.INTL(DS149,1,11)</f>
        <v>45601</v>
      </c>
      <c r="DV149" s="653"/>
      <c r="DW149" s="652">
        <f t="shared" ref="DW149" si="601">WORKDAY.INTL(DU149,1,11)</f>
        <v>45602</v>
      </c>
      <c r="DX149" s="653"/>
      <c r="DY149" s="652">
        <f t="shared" ref="DY149" si="602">WORKDAY.INTL(DW149,1,11)</f>
        <v>45603</v>
      </c>
      <c r="DZ149" s="653"/>
      <c r="EA149" s="652">
        <f t="shared" ref="EA149" si="603">WORKDAY.INTL(DY149,1,11)</f>
        <v>45604</v>
      </c>
      <c r="EB149" s="653"/>
      <c r="EC149" s="652">
        <f t="shared" ref="EC149" si="604">WORKDAY.INTL(EA149,1,11)</f>
        <v>45605</v>
      </c>
      <c r="ED149" s="653"/>
      <c r="EE149" s="652">
        <f t="shared" ref="EE149" si="605">WORKDAY.INTL(EC149,1,11)</f>
        <v>45607</v>
      </c>
      <c r="EF149" s="653"/>
      <c r="EG149" s="652">
        <f t="shared" ref="EG149" si="606">WORKDAY.INTL(EE149,1,11)</f>
        <v>45608</v>
      </c>
      <c r="EH149" s="653"/>
      <c r="EI149" s="652">
        <f t="shared" ref="EI149" si="607">WORKDAY.INTL(EG149,1,11)</f>
        <v>45609</v>
      </c>
      <c r="EJ149" s="653"/>
      <c r="EK149" s="652">
        <f t="shared" ref="EK149" si="608">WORKDAY.INTL(EI149,1,11)</f>
        <v>45610</v>
      </c>
      <c r="EL149" s="653"/>
      <c r="EM149" s="652">
        <f t="shared" ref="EM149" si="609">WORKDAY.INTL(EK149,1,11)</f>
        <v>45611</v>
      </c>
      <c r="EN149" s="653"/>
      <c r="EO149" s="652">
        <f t="shared" ref="EO149" si="610">WORKDAY.INTL(EM149,1,11)</f>
        <v>45612</v>
      </c>
      <c r="EP149" s="653"/>
      <c r="EQ149" s="652">
        <f t="shared" ref="EQ149" si="611">WORKDAY.INTL(EO149,1,11)</f>
        <v>45614</v>
      </c>
      <c r="ER149" s="653"/>
      <c r="ES149" s="652">
        <f t="shared" ref="ES149" si="612">WORKDAY.INTL(EQ149,1,11)</f>
        <v>45615</v>
      </c>
      <c r="ET149" s="653"/>
      <c r="EU149" s="652">
        <f t="shared" ref="EU149" si="613">WORKDAY.INTL(ES149,1,11)</f>
        <v>45616</v>
      </c>
      <c r="EV149" s="653"/>
      <c r="EW149" s="652">
        <f t="shared" ref="EW149" si="614">WORKDAY.INTL(EU149,1,11)</f>
        <v>45617</v>
      </c>
      <c r="EX149" s="653"/>
      <c r="EY149" s="652">
        <f t="shared" ref="EY149" si="615">WORKDAY.INTL(EW149,1,11)</f>
        <v>45618</v>
      </c>
      <c r="EZ149" s="653"/>
      <c r="FA149" s="652">
        <f t="shared" ref="FA149" si="616">WORKDAY.INTL(EY149,1,11)</f>
        <v>45619</v>
      </c>
      <c r="FB149" s="653"/>
    </row>
    <row r="150" spans="2:158" ht="15.75" hidden="1" customHeight="1" outlineLevel="1" thickBot="1">
      <c r="B150" s="658"/>
      <c r="C150" s="664"/>
      <c r="D150" s="658"/>
      <c r="E150" s="658"/>
      <c r="F150" s="658"/>
      <c r="G150" s="658"/>
      <c r="H150" s="658"/>
      <c r="I150" s="658"/>
      <c r="J150" s="658"/>
      <c r="K150" s="20" t="s">
        <v>493</v>
      </c>
      <c r="L150" s="21" t="s">
        <v>44</v>
      </c>
      <c r="M150" s="21" t="s">
        <v>36</v>
      </c>
      <c r="N150" s="21" t="s">
        <v>44</v>
      </c>
      <c r="O150" s="21" t="s">
        <v>36</v>
      </c>
      <c r="P150" s="21" t="s">
        <v>44</v>
      </c>
      <c r="Q150" s="21" t="s">
        <v>36</v>
      </c>
      <c r="R150" s="21" t="s">
        <v>44</v>
      </c>
      <c r="S150" s="21" t="s">
        <v>36</v>
      </c>
      <c r="T150" s="21" t="s">
        <v>44</v>
      </c>
      <c r="U150" s="21" t="s">
        <v>36</v>
      </c>
      <c r="V150" s="21" t="s">
        <v>44</v>
      </c>
      <c r="W150" s="21" t="s">
        <v>36</v>
      </c>
      <c r="X150" s="21" t="s">
        <v>44</v>
      </c>
      <c r="Y150" s="21" t="s">
        <v>36</v>
      </c>
      <c r="Z150" s="21" t="s">
        <v>44</v>
      </c>
      <c r="AA150" s="21" t="s">
        <v>36</v>
      </c>
      <c r="AB150" s="21" t="s">
        <v>44</v>
      </c>
      <c r="AC150" s="21" t="s">
        <v>36</v>
      </c>
      <c r="AD150" s="21" t="s">
        <v>44</v>
      </c>
      <c r="AE150" s="21" t="s">
        <v>36</v>
      </c>
      <c r="AF150" s="21" t="s">
        <v>44</v>
      </c>
      <c r="AG150" s="21" t="s">
        <v>36</v>
      </c>
      <c r="AH150" s="21" t="s">
        <v>44</v>
      </c>
      <c r="AI150" s="21" t="s">
        <v>36</v>
      </c>
      <c r="AJ150" s="21" t="s">
        <v>44</v>
      </c>
      <c r="AK150" s="21" t="s">
        <v>36</v>
      </c>
      <c r="AL150" s="21" t="s">
        <v>44</v>
      </c>
      <c r="AM150" s="21" t="s">
        <v>36</v>
      </c>
      <c r="AN150" s="21" t="s">
        <v>44</v>
      </c>
      <c r="AO150" s="21" t="s">
        <v>36</v>
      </c>
      <c r="AP150" s="21" t="s">
        <v>44</v>
      </c>
      <c r="AQ150" s="21" t="s">
        <v>36</v>
      </c>
      <c r="AR150" s="21" t="s">
        <v>44</v>
      </c>
      <c r="AS150" s="21" t="s">
        <v>36</v>
      </c>
      <c r="AT150" s="21" t="s">
        <v>44</v>
      </c>
      <c r="AU150" s="21" t="s">
        <v>36</v>
      </c>
      <c r="AV150" s="21" t="s">
        <v>44</v>
      </c>
      <c r="AW150" s="21" t="s">
        <v>36</v>
      </c>
      <c r="AX150" s="21" t="s">
        <v>44</v>
      </c>
      <c r="AY150" s="21" t="s">
        <v>36</v>
      </c>
      <c r="AZ150" s="21" t="s">
        <v>44</v>
      </c>
      <c r="BA150" s="21" t="s">
        <v>36</v>
      </c>
      <c r="BB150" s="21" t="s">
        <v>44</v>
      </c>
      <c r="BC150" s="21" t="s">
        <v>36</v>
      </c>
      <c r="BD150" s="21" t="s">
        <v>44</v>
      </c>
      <c r="BE150" s="21" t="s">
        <v>36</v>
      </c>
      <c r="BF150" s="21" t="s">
        <v>44</v>
      </c>
      <c r="BG150" s="21" t="s">
        <v>36</v>
      </c>
      <c r="BH150" s="21" t="s">
        <v>44</v>
      </c>
      <c r="BI150" s="21" t="s">
        <v>36</v>
      </c>
      <c r="BJ150" s="21" t="s">
        <v>44</v>
      </c>
      <c r="BK150" s="21" t="s">
        <v>36</v>
      </c>
      <c r="BL150" s="21" t="s">
        <v>44</v>
      </c>
      <c r="BM150" s="21" t="s">
        <v>36</v>
      </c>
      <c r="BN150" s="21" t="s">
        <v>44</v>
      </c>
      <c r="BO150" s="21" t="s">
        <v>36</v>
      </c>
      <c r="BP150" s="21" t="s">
        <v>44</v>
      </c>
      <c r="BQ150" s="21" t="s">
        <v>36</v>
      </c>
      <c r="BR150" s="21" t="s">
        <v>44</v>
      </c>
      <c r="BS150" s="21" t="s">
        <v>36</v>
      </c>
      <c r="BT150" s="21" t="s">
        <v>44</v>
      </c>
      <c r="BU150" s="21" t="s">
        <v>36</v>
      </c>
      <c r="BV150" s="21" t="s">
        <v>44</v>
      </c>
      <c r="BW150" s="21" t="s">
        <v>36</v>
      </c>
      <c r="BX150" s="21" t="s">
        <v>44</v>
      </c>
      <c r="BY150" s="21" t="s">
        <v>36</v>
      </c>
      <c r="BZ150" s="21" t="s">
        <v>44</v>
      </c>
      <c r="CA150" s="21" t="s">
        <v>36</v>
      </c>
      <c r="CB150" s="21" t="s">
        <v>44</v>
      </c>
      <c r="CC150" s="21" t="s">
        <v>36</v>
      </c>
      <c r="CD150" s="21" t="s">
        <v>44</v>
      </c>
      <c r="CE150" s="21" t="s">
        <v>36</v>
      </c>
      <c r="CF150" s="21" t="s">
        <v>44</v>
      </c>
      <c r="CG150" s="21" t="s">
        <v>36</v>
      </c>
      <c r="CH150" s="21" t="s">
        <v>44</v>
      </c>
      <c r="CI150" s="21" t="s">
        <v>36</v>
      </c>
      <c r="CJ150" s="21" t="s">
        <v>44</v>
      </c>
      <c r="CK150" s="21" t="s">
        <v>36</v>
      </c>
      <c r="CL150" s="21" t="s">
        <v>44</v>
      </c>
      <c r="CM150" s="21" t="s">
        <v>36</v>
      </c>
      <c r="CN150" s="21" t="s">
        <v>44</v>
      </c>
      <c r="CO150" s="21" t="s">
        <v>36</v>
      </c>
      <c r="CP150" s="21" t="s">
        <v>44</v>
      </c>
      <c r="CQ150" s="21" t="s">
        <v>36</v>
      </c>
      <c r="CR150" s="21" t="s">
        <v>44</v>
      </c>
      <c r="CS150" s="21" t="s">
        <v>36</v>
      </c>
      <c r="CT150" s="21" t="s">
        <v>44</v>
      </c>
      <c r="CU150" s="21" t="s">
        <v>36</v>
      </c>
      <c r="CV150" s="21" t="s">
        <v>44</v>
      </c>
      <c r="CW150" s="21" t="s">
        <v>36</v>
      </c>
      <c r="CX150" s="21" t="s">
        <v>44</v>
      </c>
      <c r="CY150" s="21" t="s">
        <v>36</v>
      </c>
      <c r="CZ150" s="21" t="s">
        <v>44</v>
      </c>
      <c r="DA150" s="21" t="s">
        <v>36</v>
      </c>
      <c r="DB150" s="21" t="s">
        <v>44</v>
      </c>
      <c r="DC150" s="21" t="s">
        <v>36</v>
      </c>
      <c r="DD150" s="21" t="s">
        <v>44</v>
      </c>
      <c r="DE150" s="21" t="s">
        <v>36</v>
      </c>
      <c r="DF150" s="21" t="s">
        <v>44</v>
      </c>
      <c r="DG150" s="21" t="s">
        <v>36</v>
      </c>
      <c r="DH150" s="21" t="s">
        <v>44</v>
      </c>
      <c r="DI150" s="21" t="s">
        <v>36</v>
      </c>
      <c r="DJ150" s="21" t="s">
        <v>44</v>
      </c>
      <c r="DK150" s="21" t="s">
        <v>36</v>
      </c>
      <c r="DL150" s="21" t="s">
        <v>44</v>
      </c>
      <c r="DM150" s="21" t="s">
        <v>36</v>
      </c>
      <c r="DN150" s="21" t="s">
        <v>44</v>
      </c>
      <c r="DO150" s="21" t="s">
        <v>36</v>
      </c>
      <c r="DP150" s="21" t="s">
        <v>44</v>
      </c>
      <c r="DQ150" s="21" t="s">
        <v>36</v>
      </c>
      <c r="DR150" s="21" t="s">
        <v>44</v>
      </c>
      <c r="DS150" s="21" t="s">
        <v>36</v>
      </c>
      <c r="DT150" s="21" t="s">
        <v>44</v>
      </c>
      <c r="DU150" s="21" t="s">
        <v>36</v>
      </c>
      <c r="DV150" s="21" t="s">
        <v>44</v>
      </c>
      <c r="DW150" s="21" t="s">
        <v>36</v>
      </c>
      <c r="DX150" s="21" t="s">
        <v>44</v>
      </c>
      <c r="DY150" s="21" t="s">
        <v>36</v>
      </c>
      <c r="DZ150" s="21" t="s">
        <v>44</v>
      </c>
      <c r="EA150" s="21" t="s">
        <v>36</v>
      </c>
      <c r="EB150" s="21" t="s">
        <v>44</v>
      </c>
      <c r="EC150" s="21" t="s">
        <v>36</v>
      </c>
      <c r="ED150" s="21" t="s">
        <v>44</v>
      </c>
      <c r="EE150" s="21" t="s">
        <v>36</v>
      </c>
      <c r="EF150" s="21" t="s">
        <v>44</v>
      </c>
      <c r="EG150" s="21" t="s">
        <v>36</v>
      </c>
      <c r="EH150" s="21" t="s">
        <v>44</v>
      </c>
      <c r="EI150" s="21" t="s">
        <v>36</v>
      </c>
      <c r="EJ150" s="21" t="s">
        <v>44</v>
      </c>
      <c r="EK150" s="21" t="s">
        <v>36</v>
      </c>
      <c r="EL150" s="21" t="s">
        <v>44</v>
      </c>
      <c r="EM150" s="21" t="s">
        <v>36</v>
      </c>
      <c r="EN150" s="21" t="s">
        <v>44</v>
      </c>
      <c r="EO150" s="21" t="s">
        <v>36</v>
      </c>
      <c r="EP150" s="21" t="s">
        <v>44</v>
      </c>
      <c r="EQ150" s="21" t="s">
        <v>36</v>
      </c>
      <c r="ER150" s="21" t="s">
        <v>44</v>
      </c>
      <c r="ES150" s="21" t="s">
        <v>36</v>
      </c>
      <c r="ET150" s="21" t="s">
        <v>44</v>
      </c>
      <c r="EU150" s="21" t="s">
        <v>36</v>
      </c>
      <c r="EV150" s="21" t="s">
        <v>44</v>
      </c>
      <c r="EW150" s="21" t="s">
        <v>36</v>
      </c>
      <c r="EX150" s="21" t="s">
        <v>44</v>
      </c>
      <c r="EY150" s="21" t="s">
        <v>36</v>
      </c>
      <c r="EZ150" s="21" t="s">
        <v>44</v>
      </c>
      <c r="FA150" s="21" t="s">
        <v>36</v>
      </c>
      <c r="FB150" s="21" t="s">
        <v>44</v>
      </c>
    </row>
    <row r="151" spans="2:158" hidden="1" outlineLevel="1">
      <c r="B151" s="209" t="s">
        <v>460</v>
      </c>
      <c r="C151" s="32">
        <v>61.2</v>
      </c>
      <c r="D151" s="34">
        <f>COUNTIFS('Estruturante Móvel'!M:M,B151)</f>
        <v>35</v>
      </c>
      <c r="E151" s="34">
        <f>COUNTIFS('Estruturante Móvel'!$C:$C,"ativo",'Estruturante Móvel'!M:M,'CRONOGRAMA_CONST+MIGRACAO'!B151)</f>
        <v>31</v>
      </c>
      <c r="F151" s="34">
        <f>SUMIFS(AS151:FB151,AS$150:FB$150,"p")</f>
        <v>1</v>
      </c>
      <c r="G151" s="31" t="s">
        <v>482</v>
      </c>
      <c r="H151" s="22" t="s">
        <v>494</v>
      </c>
      <c r="I151" s="23" t="s">
        <v>186</v>
      </c>
      <c r="J151" s="35">
        <f>E151/D151</f>
        <v>0.88571428571428568</v>
      </c>
      <c r="K151" s="30">
        <v>34</v>
      </c>
      <c r="L151" s="30">
        <f>COUNTIFS('Estruturante Móvel'!$H:$H,'CRONOGRAMA_CONST+MIGRACAO'!#REF!,'Estruturante Móvel'!$C:$C,"ATIVO",'Estruturante Móvel'!$M:$M,'CRONOGRAMA_CONST+MIGRACAO'!$B151)</f>
        <v>0</v>
      </c>
      <c r="M151" s="36">
        <f>IF(COUNTIFS('Estruturante Móvel'!$W:$W,'CRONOGRAMA_CONST+MIGRACAO'!M$149,'Estruturante Móvel'!$C:$C,"&lt;&gt;ATIVO",'Estruturante Móvel'!$M:$M,'CRONOGRAMA_CONST+MIGRACAO'!$B151)=0,N151,COUNTIFS('Estruturante Móvel'!$W:$W,'CRONOGRAMA_CONST+MIGRACAO'!M$149,'Estruturante Móvel'!$C:$C,"&lt;&gt;ATIVO",'Estruturante Móvel'!$M:$M,'CRONOGRAMA_CONST+MIGRACAO'!$B151))</f>
        <v>0</v>
      </c>
      <c r="N151" s="30">
        <f>COUNTIFS('Estruturante Móvel'!$H:$H,'CRONOGRAMA_CONST+MIGRACAO'!M$149,'Estruturante Móvel'!$C:$C,"ATIVO",'Estruturante Móvel'!$M:$M,'CRONOGRAMA_CONST+MIGRACAO'!$B151)</f>
        <v>0</v>
      </c>
      <c r="O151" s="36">
        <f>IF(COUNTIFS('Estruturante Móvel'!$W:$W,'CRONOGRAMA_CONST+MIGRACAO'!O$149,'Estruturante Móvel'!$C:$C,"&lt;&gt;ATIVO",'Estruturante Móvel'!$M:$M,'CRONOGRAMA_CONST+MIGRACAO'!$B151)=0,P151,COUNTIFS('Estruturante Móvel'!$W:$W,'CRONOGRAMA_CONST+MIGRACAO'!O$149,'Estruturante Móvel'!$C:$C,"&lt;&gt;ATIVO",'Estruturante Móvel'!$M:$M,'CRONOGRAMA_CONST+MIGRACAO'!$B151))</f>
        <v>0</v>
      </c>
      <c r="P151" s="30">
        <f>COUNTIFS('Estruturante Móvel'!$H:$H,'CRONOGRAMA_CONST+MIGRACAO'!O$149,'Estruturante Móvel'!$C:$C,"ATIVO",'Estruturante Móvel'!$M:$M,'CRONOGRAMA_CONST+MIGRACAO'!$B151)</f>
        <v>0</v>
      </c>
      <c r="Q151" s="36">
        <f>IF(COUNTIFS('Estruturante Móvel'!$W:$W,'CRONOGRAMA_CONST+MIGRACAO'!Q$149,'Estruturante Móvel'!$C:$C,"&lt;&gt;ATIVO",'Estruturante Móvel'!$M:$M,'CRONOGRAMA_CONST+MIGRACAO'!$B151)=0,R151,COUNTIFS('Estruturante Móvel'!$W:$W,'CRONOGRAMA_CONST+MIGRACAO'!Q$149,'Estruturante Móvel'!$C:$C,"&lt;&gt;ATIVO",'Estruturante Móvel'!$M:$M,'CRONOGRAMA_CONST+MIGRACAO'!$B151))</f>
        <v>0</v>
      </c>
      <c r="R151" s="30">
        <f>COUNTIFS('Estruturante Móvel'!$H:$H,'CRONOGRAMA_CONST+MIGRACAO'!Q$149,'Estruturante Móvel'!$C:$C,"ATIVO",'Estruturante Móvel'!$M:$M,'CRONOGRAMA_CONST+MIGRACAO'!$B151)</f>
        <v>0</v>
      </c>
      <c r="S151" s="36">
        <f>IF(COUNTIFS('Estruturante Móvel'!$W:$W,'CRONOGRAMA_CONST+MIGRACAO'!S$149,'Estruturante Móvel'!$C:$C,"&lt;&gt;ATIVO",'Estruturante Móvel'!$M:$M,'CRONOGRAMA_CONST+MIGRACAO'!$B151)=0,T151,COUNTIFS('Estruturante Móvel'!$W:$W,'CRONOGRAMA_CONST+MIGRACAO'!S$149,'Estruturante Móvel'!$C:$C,"&lt;&gt;ATIVO",'Estruturante Móvel'!$M:$M,'CRONOGRAMA_CONST+MIGRACAO'!$B151))</f>
        <v>0</v>
      </c>
      <c r="T151" s="30">
        <f>COUNTIFS('Estruturante Móvel'!$H:$H,'CRONOGRAMA_CONST+MIGRACAO'!S$149,'Estruturante Móvel'!$C:$C,"ATIVO",'Estruturante Móvel'!$M:$M,'CRONOGRAMA_CONST+MIGRACAO'!$B151)</f>
        <v>0</v>
      </c>
      <c r="U151" s="36">
        <f>IF(COUNTIFS('Estruturante Móvel'!$W:$W,'CRONOGRAMA_CONST+MIGRACAO'!U$149,'Estruturante Móvel'!$C:$C,"&lt;&gt;ATIVO",'Estruturante Móvel'!$M:$M,'CRONOGRAMA_CONST+MIGRACAO'!$B151)=0,V151,COUNTIFS('Estruturante Móvel'!$W:$W,'CRONOGRAMA_CONST+MIGRACAO'!U$149,'Estruturante Móvel'!$C:$C,"&lt;&gt;ATIVO",'Estruturante Móvel'!$M:$M,'CRONOGRAMA_CONST+MIGRACAO'!$B151))</f>
        <v>0</v>
      </c>
      <c r="V151" s="30">
        <f>COUNTIFS('Estruturante Móvel'!$H:$H,'CRONOGRAMA_CONST+MIGRACAO'!U$149,'Estruturante Móvel'!$C:$C,"ATIVO",'Estruturante Móvel'!$M:$M,'CRONOGRAMA_CONST+MIGRACAO'!$B151)</f>
        <v>0</v>
      </c>
      <c r="W151" s="36">
        <f>IF(COUNTIFS('Estruturante Móvel'!$W:$W,'CRONOGRAMA_CONST+MIGRACAO'!W$149,'Estruturante Móvel'!$C:$C,"&lt;&gt;ATIVO",'Estruturante Móvel'!$M:$M,'CRONOGRAMA_CONST+MIGRACAO'!$B151)=0,X151,COUNTIFS('Estruturante Móvel'!$W:$W,'CRONOGRAMA_CONST+MIGRACAO'!W$149,'Estruturante Móvel'!$C:$C,"&lt;&gt;ATIVO",'Estruturante Móvel'!$M:$M,'CRONOGRAMA_CONST+MIGRACAO'!$B151))</f>
        <v>0</v>
      </c>
      <c r="X151" s="30">
        <f>COUNTIFS('Estruturante Móvel'!$H:$H,'CRONOGRAMA_CONST+MIGRACAO'!W$149,'Estruturante Móvel'!$C:$C,"ATIVO",'Estruturante Móvel'!$M:$M,'CRONOGRAMA_CONST+MIGRACAO'!$B151)</f>
        <v>0</v>
      </c>
      <c r="Y151" s="36">
        <f>IF(COUNTIFS('Estruturante Móvel'!$W:$W,'CRONOGRAMA_CONST+MIGRACAO'!Y$149,'Estruturante Móvel'!$C:$C,"&lt;&gt;ATIVO",'Estruturante Móvel'!$M:$M,'CRONOGRAMA_CONST+MIGRACAO'!$B151)=0,Z151,COUNTIFS('Estruturante Móvel'!$W:$W,'CRONOGRAMA_CONST+MIGRACAO'!Y$149,'Estruturante Móvel'!$C:$C,"&lt;&gt;ATIVO",'Estruturante Móvel'!$M:$M,'CRONOGRAMA_CONST+MIGRACAO'!$B151))</f>
        <v>0</v>
      </c>
      <c r="Z151" s="30">
        <f>COUNTIFS('Estruturante Móvel'!$H:$H,'CRONOGRAMA_CONST+MIGRACAO'!Y$149,'Estruturante Móvel'!$C:$C,"ATIVO",'Estruturante Móvel'!$M:$M,'CRONOGRAMA_CONST+MIGRACAO'!$B151)</f>
        <v>0</v>
      </c>
      <c r="AA151" s="36">
        <f>IF(COUNTIFS('Estruturante Móvel'!$W:$W,'CRONOGRAMA_CONST+MIGRACAO'!AA$149,'Estruturante Móvel'!$C:$C,"&lt;&gt;ATIVO",'Estruturante Móvel'!$M:$M,'CRONOGRAMA_CONST+MIGRACAO'!$B151)=0,AB151,COUNTIFS('Estruturante Móvel'!$W:$W,'CRONOGRAMA_CONST+MIGRACAO'!AA$149,'Estruturante Móvel'!$C:$C,"&lt;&gt;ATIVO",'Estruturante Móvel'!$M:$M,'CRONOGRAMA_CONST+MIGRACAO'!$B151))</f>
        <v>0</v>
      </c>
      <c r="AB151" s="30">
        <f>COUNTIFS('Estruturante Móvel'!$H:$H,'CRONOGRAMA_CONST+MIGRACAO'!AA$149,'Estruturante Móvel'!$C:$C,"ATIVO",'Estruturante Móvel'!$M:$M,'CRONOGRAMA_CONST+MIGRACAO'!$B151)</f>
        <v>0</v>
      </c>
      <c r="AC151" s="36">
        <f>IF(COUNTIFS('Estruturante Móvel'!$W:$W,'CRONOGRAMA_CONST+MIGRACAO'!AC$149,'Estruturante Móvel'!$C:$C,"&lt;&gt;ATIVO",'Estruturante Móvel'!$M:$M,'CRONOGRAMA_CONST+MIGRACAO'!$B151)=0,AD151,COUNTIFS('Estruturante Móvel'!$W:$W,'CRONOGRAMA_CONST+MIGRACAO'!AC$149,'Estruturante Móvel'!$C:$C,"&lt;&gt;ATIVO",'Estruturante Móvel'!$M:$M,'CRONOGRAMA_CONST+MIGRACAO'!$B151))</f>
        <v>0</v>
      </c>
      <c r="AD151" s="30">
        <f>COUNTIFS('Estruturante Móvel'!$H:$H,'CRONOGRAMA_CONST+MIGRACAO'!AC$149,'Estruturante Móvel'!$C:$C,"ATIVO",'Estruturante Móvel'!$M:$M,'CRONOGRAMA_CONST+MIGRACAO'!$B151)</f>
        <v>0</v>
      </c>
      <c r="AE151" s="36">
        <f>IF(COUNTIFS('Estruturante Móvel'!$W:$W,'CRONOGRAMA_CONST+MIGRACAO'!AE$149,'Estruturante Móvel'!$C:$C,"&lt;&gt;ATIVO",'Estruturante Móvel'!$M:$M,'CRONOGRAMA_CONST+MIGRACAO'!$B151)=0,AF151,COUNTIFS('Estruturante Móvel'!$W:$W,'CRONOGRAMA_CONST+MIGRACAO'!AE$149,'Estruturante Móvel'!$C:$C,"&lt;&gt;ATIVO",'Estruturante Móvel'!$M:$M,'CRONOGRAMA_CONST+MIGRACAO'!$B151))</f>
        <v>0</v>
      </c>
      <c r="AF151" s="30">
        <f>COUNTIFS('Estruturante Móvel'!$H:$H,'CRONOGRAMA_CONST+MIGRACAO'!AE$149,'Estruturante Móvel'!$C:$C,"ATIVO",'Estruturante Móvel'!$M:$M,'CRONOGRAMA_CONST+MIGRACAO'!$B151)</f>
        <v>0</v>
      </c>
      <c r="AG151" s="36">
        <f>IF(COUNTIFS('Estruturante Móvel'!$W:$W,'CRONOGRAMA_CONST+MIGRACAO'!AG$149,'Estruturante Móvel'!$C:$C,"&lt;&gt;ATIVO",'Estruturante Móvel'!$M:$M,'CRONOGRAMA_CONST+MIGRACAO'!$B151)=0,AH151,COUNTIFS('Estruturante Móvel'!$W:$W,'CRONOGRAMA_CONST+MIGRACAO'!AG$149,'Estruturante Móvel'!$C:$C,"&lt;&gt;ATIVO",'Estruturante Móvel'!$M:$M,'CRONOGRAMA_CONST+MIGRACAO'!$B151))</f>
        <v>0</v>
      </c>
      <c r="AH151" s="30">
        <f>COUNTIFS('Estruturante Móvel'!$H:$H,'CRONOGRAMA_CONST+MIGRACAO'!AG$149,'Estruturante Móvel'!$C:$C,"ATIVO",'Estruturante Móvel'!$M:$M,'CRONOGRAMA_CONST+MIGRACAO'!$B151)</f>
        <v>0</v>
      </c>
      <c r="AI151" s="36">
        <f>IF(COUNTIFS('Estruturante Móvel'!$W:$W,'CRONOGRAMA_CONST+MIGRACAO'!AI$149,'Estruturante Móvel'!$C:$C,"&lt;&gt;ATIVO",'Estruturante Móvel'!$M:$M,'CRONOGRAMA_CONST+MIGRACAO'!$B151)=0,AJ151,COUNTIFS('Estruturante Móvel'!$W:$W,'CRONOGRAMA_CONST+MIGRACAO'!AI$149,'Estruturante Móvel'!$C:$C,"&lt;&gt;ATIVO",'Estruturante Móvel'!$M:$M,'CRONOGRAMA_CONST+MIGRACAO'!$B151))</f>
        <v>0</v>
      </c>
      <c r="AJ151" s="30">
        <f>COUNTIFS('Estruturante Móvel'!$H:$H,'CRONOGRAMA_CONST+MIGRACAO'!AI$149,'Estruturante Móvel'!$C:$C,"ATIVO",'Estruturante Móvel'!$M:$M,'CRONOGRAMA_CONST+MIGRACAO'!$B151)</f>
        <v>0</v>
      </c>
      <c r="AK151" s="36">
        <f>IF(COUNTIFS('Estruturante Móvel'!$W:$W,'CRONOGRAMA_CONST+MIGRACAO'!AK$149,'Estruturante Móvel'!$C:$C,"&lt;&gt;ATIVO",'Estruturante Móvel'!$M:$M,'CRONOGRAMA_CONST+MIGRACAO'!$B151)=0,AL151,COUNTIFS('Estruturante Móvel'!$W:$W,'CRONOGRAMA_CONST+MIGRACAO'!AK$149,'Estruturante Móvel'!$C:$C,"&lt;&gt;ATIVO",'Estruturante Móvel'!$M:$M,'CRONOGRAMA_CONST+MIGRACAO'!$B151))</f>
        <v>0</v>
      </c>
      <c r="AL151" s="30">
        <f>COUNTIFS('Estruturante Móvel'!$H:$H,'CRONOGRAMA_CONST+MIGRACAO'!AK$149,'Estruturante Móvel'!$C:$C,"ATIVO",'Estruturante Móvel'!$M:$M,'CRONOGRAMA_CONST+MIGRACAO'!$B151)</f>
        <v>0</v>
      </c>
      <c r="AM151" s="36">
        <f>IF(COUNTIFS('Estruturante Móvel'!$W:$W,'CRONOGRAMA_CONST+MIGRACAO'!AM$149,'Estruturante Móvel'!$C:$C,"&lt;&gt;ATIVO",'Estruturante Móvel'!$M:$M,'CRONOGRAMA_CONST+MIGRACAO'!$B151)=0,AN151,COUNTIFS('Estruturante Móvel'!$W:$W,'CRONOGRAMA_CONST+MIGRACAO'!AM$149,'Estruturante Móvel'!$C:$C,"&lt;&gt;ATIVO",'Estruturante Móvel'!$M:$M,'CRONOGRAMA_CONST+MIGRACAO'!$B151))</f>
        <v>0</v>
      </c>
      <c r="AN151" s="30">
        <f>COUNTIFS('Estruturante Móvel'!$H:$H,'CRONOGRAMA_CONST+MIGRACAO'!AM$149,'Estruturante Móvel'!$C:$C,"ATIVO",'Estruturante Móvel'!$M:$M,'CRONOGRAMA_CONST+MIGRACAO'!$B151)</f>
        <v>0</v>
      </c>
      <c r="AO151" s="36">
        <f>IF(COUNTIFS('Estruturante Móvel'!$W:$W,'CRONOGRAMA_CONST+MIGRACAO'!AO$149,'Estruturante Móvel'!$C:$C,"&lt;&gt;ATIVO",'Estruturante Móvel'!$M:$M,'CRONOGRAMA_CONST+MIGRACAO'!$B151)=0,AP151,COUNTIFS('Estruturante Móvel'!$W:$W,'CRONOGRAMA_CONST+MIGRACAO'!AO$149,'Estruturante Móvel'!$C:$C,"&lt;&gt;ATIVO",'Estruturante Móvel'!$M:$M,'CRONOGRAMA_CONST+MIGRACAO'!$B151))</f>
        <v>0</v>
      </c>
      <c r="AP151" s="30">
        <f>COUNTIFS('Estruturante Móvel'!$H:$H,'CRONOGRAMA_CONST+MIGRACAO'!AO$149,'Estruturante Móvel'!$C:$C,"ATIVO",'Estruturante Móvel'!$M:$M,'CRONOGRAMA_CONST+MIGRACAO'!$B151)</f>
        <v>0</v>
      </c>
      <c r="AQ151" s="36">
        <f>IF(COUNTIFS('Estruturante Móvel'!$W:$W,'CRONOGRAMA_CONST+MIGRACAO'!AQ$149,'Estruturante Móvel'!$C:$C,"&lt;&gt;ATIVO",'Estruturante Móvel'!$M:$M,'CRONOGRAMA_CONST+MIGRACAO'!$B151)=0,AR151,COUNTIFS('Estruturante Móvel'!$W:$W,'CRONOGRAMA_CONST+MIGRACAO'!AQ$149,'Estruturante Móvel'!$C:$C,"&lt;&gt;ATIVO",'Estruturante Móvel'!$M:$M,'CRONOGRAMA_CONST+MIGRACAO'!$B151))</f>
        <v>0</v>
      </c>
      <c r="AR151" s="30">
        <f>COUNTIFS('Estruturante Móvel'!$H:$H,'CRONOGRAMA_CONST+MIGRACAO'!AQ$149,'Estruturante Móvel'!$C:$C,"ATIVO",'Estruturante Móvel'!$M:$M,'CRONOGRAMA_CONST+MIGRACAO'!$B151)</f>
        <v>0</v>
      </c>
      <c r="AS151" s="36">
        <f>IF(COUNTIFS('Estruturante Móvel'!$W:$W,'CRONOGRAMA_CONST+MIGRACAO'!AS$149,'Estruturante Móvel'!$C:$C,"&lt;&gt;ATIVO",'Estruturante Móvel'!$M:$M,'CRONOGRAMA_CONST+MIGRACAO'!$B151)=0,AT151,COUNTIFS('Estruturante Móvel'!$W:$W,'CRONOGRAMA_CONST+MIGRACAO'!AS$149,'Estruturante Móvel'!$C:$C,"&lt;&gt;ATIVO",'Estruturante Móvel'!$M:$M,'CRONOGRAMA_CONST+MIGRACAO'!$B151))</f>
        <v>0</v>
      </c>
      <c r="AT151" s="30">
        <f>COUNTIFS('Estruturante Móvel'!$H:$H,'CRONOGRAMA_CONST+MIGRACAO'!AS$149,'Estruturante Móvel'!$C:$C,"ATIVO",'Estruturante Móvel'!$M:$M,'CRONOGRAMA_CONST+MIGRACAO'!$B151)</f>
        <v>0</v>
      </c>
      <c r="AU151" s="36">
        <f>IF(COUNTIFS('Estruturante Móvel'!$W:$W,'CRONOGRAMA_CONST+MIGRACAO'!AU$149,'Estruturante Móvel'!$C:$C,"&lt;&gt;ATIVO",'Estruturante Móvel'!$M:$M,'CRONOGRAMA_CONST+MIGRACAO'!$B151)=0,AV151,COUNTIFS('Estruturante Móvel'!$W:$W,'CRONOGRAMA_CONST+MIGRACAO'!AU$149,'Estruturante Móvel'!$C:$C,"&lt;&gt;ATIVO",'Estruturante Móvel'!$M:$M,'CRONOGRAMA_CONST+MIGRACAO'!$B151))</f>
        <v>0</v>
      </c>
      <c r="AV151" s="30">
        <f>COUNTIFS('Estruturante Móvel'!$H:$H,'CRONOGRAMA_CONST+MIGRACAO'!AU$149,'Estruturante Móvel'!$C:$C,"ATIVO",'Estruturante Móvel'!$M:$M,'CRONOGRAMA_CONST+MIGRACAO'!$B151)</f>
        <v>0</v>
      </c>
      <c r="AW151" s="36">
        <f>IF(COUNTIFS('Estruturante Móvel'!$W:$W,'CRONOGRAMA_CONST+MIGRACAO'!AW$149,'Estruturante Móvel'!$C:$C,"&lt;&gt;ATIVO",'Estruturante Móvel'!$M:$M,'CRONOGRAMA_CONST+MIGRACAO'!$B151)=0,AX151,COUNTIFS('Estruturante Móvel'!$W:$W,'CRONOGRAMA_CONST+MIGRACAO'!AW$149,'Estruturante Móvel'!$C:$C,"&lt;&gt;ATIVO",'Estruturante Móvel'!$M:$M,'CRONOGRAMA_CONST+MIGRACAO'!$B151))</f>
        <v>0</v>
      </c>
      <c r="AX151" s="30">
        <f>COUNTIFS('Estruturante Móvel'!$H:$H,'CRONOGRAMA_CONST+MIGRACAO'!AW$149,'Estruturante Móvel'!$C:$C,"ATIVO",'Estruturante Móvel'!$M:$M,'CRONOGRAMA_CONST+MIGRACAO'!$B151)</f>
        <v>0</v>
      </c>
      <c r="AY151" s="36">
        <f>IF(COUNTIFS('Estruturante Móvel'!$W:$W,'CRONOGRAMA_CONST+MIGRACAO'!AY$149,'Estruturante Móvel'!$C:$C,"&lt;&gt;ATIVO",'Estruturante Móvel'!$M:$M,'CRONOGRAMA_CONST+MIGRACAO'!$B151)=0,AZ151,COUNTIFS('Estruturante Móvel'!$W:$W,'CRONOGRAMA_CONST+MIGRACAO'!AY$149,'Estruturante Móvel'!$C:$C,"&lt;&gt;ATIVO",'Estruturante Móvel'!$M:$M,'CRONOGRAMA_CONST+MIGRACAO'!$B151))</f>
        <v>0</v>
      </c>
      <c r="AZ151" s="30">
        <f>COUNTIFS('Estruturante Móvel'!$H:$H,'CRONOGRAMA_CONST+MIGRACAO'!AY$149,'Estruturante Móvel'!$C:$C,"ATIVO",'Estruturante Móvel'!$M:$M,'CRONOGRAMA_CONST+MIGRACAO'!$B151)</f>
        <v>0</v>
      </c>
      <c r="BA151" s="36">
        <f>IF(COUNTIFS('Estruturante Móvel'!$W:$W,'CRONOGRAMA_CONST+MIGRACAO'!BA$149,'Estruturante Móvel'!$C:$C,"&lt;&gt;ATIVO",'Estruturante Móvel'!$M:$M,'CRONOGRAMA_CONST+MIGRACAO'!$B151)=0,BB151,COUNTIFS('Estruturante Móvel'!$W:$W,'CRONOGRAMA_CONST+MIGRACAO'!BA$149,'Estruturante Móvel'!$C:$C,"&lt;&gt;ATIVO",'Estruturante Móvel'!$M:$M,'CRONOGRAMA_CONST+MIGRACAO'!$B151))</f>
        <v>0</v>
      </c>
      <c r="BB151" s="30">
        <f>COUNTIFS('Estruturante Móvel'!$H:$H,'CRONOGRAMA_CONST+MIGRACAO'!BA$149,'Estruturante Móvel'!$C:$C,"ATIVO",'Estruturante Móvel'!$M:$M,'CRONOGRAMA_CONST+MIGRACAO'!$B151)</f>
        <v>0</v>
      </c>
      <c r="BC151" s="36">
        <f>IF(COUNTIFS('Estruturante Móvel'!$W:$W,'CRONOGRAMA_CONST+MIGRACAO'!BC$149,'Estruturante Móvel'!$C:$C,"&lt;&gt;ATIVO",'Estruturante Móvel'!$M:$M,'CRONOGRAMA_CONST+MIGRACAO'!$B151)=0,BD151,COUNTIFS('Estruturante Móvel'!$W:$W,'CRONOGRAMA_CONST+MIGRACAO'!BC$149,'Estruturante Móvel'!$C:$C,"&lt;&gt;ATIVO",'Estruturante Móvel'!$M:$M,'CRONOGRAMA_CONST+MIGRACAO'!$B151))</f>
        <v>0</v>
      </c>
      <c r="BD151" s="30">
        <f>COUNTIFS('Estruturante Móvel'!$H:$H,'CRONOGRAMA_CONST+MIGRACAO'!BC$149,'Estruturante Móvel'!$C:$C,"ATIVO",'Estruturante Móvel'!$M:$M,'CRONOGRAMA_CONST+MIGRACAO'!$B151)</f>
        <v>0</v>
      </c>
      <c r="BE151" s="36">
        <f>IF(COUNTIFS('Estruturante Móvel'!$W:$W,'CRONOGRAMA_CONST+MIGRACAO'!BE$149,'Estruturante Móvel'!$C:$C,"&lt;&gt;ATIVO",'Estruturante Móvel'!$M:$M,'CRONOGRAMA_CONST+MIGRACAO'!$B151)=0,BF151,COUNTIFS('Estruturante Móvel'!$W:$W,'CRONOGRAMA_CONST+MIGRACAO'!BE$149,'Estruturante Móvel'!$C:$C,"&lt;&gt;ATIVO",'Estruturante Móvel'!$M:$M,'CRONOGRAMA_CONST+MIGRACAO'!$B151))</f>
        <v>0</v>
      </c>
      <c r="BF151" s="30">
        <f>COUNTIFS('Estruturante Móvel'!$H:$H,'CRONOGRAMA_CONST+MIGRACAO'!BE$149,'Estruturante Móvel'!$C:$C,"ATIVO",'Estruturante Móvel'!$M:$M,'CRONOGRAMA_CONST+MIGRACAO'!$B151)</f>
        <v>0</v>
      </c>
      <c r="BG151" s="36">
        <f>IF(COUNTIFS('Estruturante Móvel'!$W:$W,'CRONOGRAMA_CONST+MIGRACAO'!BG$149,'Estruturante Móvel'!$C:$C,"&lt;&gt;ATIVO",'Estruturante Móvel'!$M:$M,'CRONOGRAMA_CONST+MIGRACAO'!$B151)=0,BH151,COUNTIFS('Estruturante Móvel'!$W:$W,'CRONOGRAMA_CONST+MIGRACAO'!BG$149,'Estruturante Móvel'!$C:$C,"&lt;&gt;ATIVO",'Estruturante Móvel'!$M:$M,'CRONOGRAMA_CONST+MIGRACAO'!$B151))</f>
        <v>0</v>
      </c>
      <c r="BH151" s="30">
        <f>COUNTIFS('Estruturante Móvel'!$H:$H,'CRONOGRAMA_CONST+MIGRACAO'!BG$149,'Estruturante Móvel'!$C:$C,"ATIVO",'Estruturante Móvel'!$M:$M,'CRONOGRAMA_CONST+MIGRACAO'!$B151)</f>
        <v>0</v>
      </c>
      <c r="BI151" s="36">
        <f>IF(COUNTIFS('Estruturante Móvel'!$W:$W,'CRONOGRAMA_CONST+MIGRACAO'!BI$149,'Estruturante Móvel'!$C:$C,"&lt;&gt;ATIVO",'Estruturante Móvel'!$M:$M,'CRONOGRAMA_CONST+MIGRACAO'!$B151)=0,BJ151,COUNTIFS('Estruturante Móvel'!$W:$W,'CRONOGRAMA_CONST+MIGRACAO'!BI$149,'Estruturante Móvel'!$C:$C,"&lt;&gt;ATIVO",'Estruturante Móvel'!$M:$M,'CRONOGRAMA_CONST+MIGRACAO'!$B151))</f>
        <v>0</v>
      </c>
      <c r="BJ151" s="30">
        <f>COUNTIFS('Estruturante Móvel'!$H:$H,'CRONOGRAMA_CONST+MIGRACAO'!BI$149,'Estruturante Móvel'!$C:$C,"ATIVO",'Estruturante Móvel'!$M:$M,'CRONOGRAMA_CONST+MIGRACAO'!$B151)</f>
        <v>0</v>
      </c>
      <c r="BK151" s="36">
        <f>IF(COUNTIFS('Estruturante Móvel'!$W:$W,'CRONOGRAMA_CONST+MIGRACAO'!BK$149,'Estruturante Móvel'!$C:$C,"&lt;&gt;ATIVO",'Estruturante Móvel'!$M:$M,'CRONOGRAMA_CONST+MIGRACAO'!$B151)=0,BL151,COUNTIFS('Estruturante Móvel'!$W:$W,'CRONOGRAMA_CONST+MIGRACAO'!BK$149,'Estruturante Móvel'!$C:$C,"&lt;&gt;ATIVO",'Estruturante Móvel'!$M:$M,'CRONOGRAMA_CONST+MIGRACAO'!$B151))</f>
        <v>0</v>
      </c>
      <c r="BL151" s="30">
        <f>COUNTIFS('Estruturante Móvel'!$H:$H,'CRONOGRAMA_CONST+MIGRACAO'!BK$149,'Estruturante Móvel'!$C:$C,"ATIVO",'Estruturante Móvel'!$M:$M,'CRONOGRAMA_CONST+MIGRACAO'!$B151)</f>
        <v>0</v>
      </c>
      <c r="BM151" s="36">
        <f>IF(COUNTIFS('Estruturante Móvel'!$W:$W,'CRONOGRAMA_CONST+MIGRACAO'!BM$149,'Estruturante Móvel'!$C:$C,"&lt;&gt;ATIVO",'Estruturante Móvel'!$M:$M,'CRONOGRAMA_CONST+MIGRACAO'!$B151)=0,BN151,COUNTIFS('Estruturante Móvel'!$W:$W,'CRONOGRAMA_CONST+MIGRACAO'!BM$149,'Estruturante Móvel'!$C:$C,"&lt;&gt;ATIVO",'Estruturante Móvel'!$M:$M,'CRONOGRAMA_CONST+MIGRACAO'!$B151))</f>
        <v>0</v>
      </c>
      <c r="BN151" s="30">
        <f>COUNTIFS('Estruturante Móvel'!$H:$H,'CRONOGRAMA_CONST+MIGRACAO'!BM$149,'Estruturante Móvel'!$C:$C,"ATIVO",'Estruturante Móvel'!$M:$M,'CRONOGRAMA_CONST+MIGRACAO'!$B151)</f>
        <v>0</v>
      </c>
      <c r="BO151" s="36">
        <f>IF(COUNTIFS('Estruturante Móvel'!$W:$W,'CRONOGRAMA_CONST+MIGRACAO'!BO$149,'Estruturante Móvel'!$C:$C,"&lt;&gt;ATIVO",'Estruturante Móvel'!$M:$M,'CRONOGRAMA_CONST+MIGRACAO'!$B151)=0,BP151,COUNTIFS('Estruturante Móvel'!$W:$W,'CRONOGRAMA_CONST+MIGRACAO'!BO$149,'Estruturante Móvel'!$C:$C,"&lt;&gt;ATIVO",'Estruturante Móvel'!$M:$M,'CRONOGRAMA_CONST+MIGRACAO'!$B151))</f>
        <v>0</v>
      </c>
      <c r="BP151" s="30">
        <f>COUNTIFS('Estruturante Móvel'!$H:$H,'CRONOGRAMA_CONST+MIGRACAO'!BO$149,'Estruturante Móvel'!$C:$C,"ATIVO",'Estruturante Móvel'!$M:$M,'CRONOGRAMA_CONST+MIGRACAO'!$B151)</f>
        <v>0</v>
      </c>
      <c r="BQ151" s="36">
        <f>IF(COUNTIFS('Estruturante Móvel'!$W:$W,'CRONOGRAMA_CONST+MIGRACAO'!BQ$149,'Estruturante Móvel'!$C:$C,"&lt;&gt;ATIVO",'Estruturante Móvel'!$M:$M,'CRONOGRAMA_CONST+MIGRACAO'!$B151)=0,BR151,COUNTIFS('Estruturante Móvel'!$W:$W,'CRONOGRAMA_CONST+MIGRACAO'!BQ$149,'Estruturante Móvel'!$C:$C,"&lt;&gt;ATIVO",'Estruturante Móvel'!$M:$M,'CRONOGRAMA_CONST+MIGRACAO'!$B151))</f>
        <v>0</v>
      </c>
      <c r="BR151" s="30">
        <f>COUNTIFS('Estruturante Móvel'!$H:$H,'CRONOGRAMA_CONST+MIGRACAO'!BQ$149,'Estruturante Móvel'!$C:$C,"ATIVO",'Estruturante Móvel'!$M:$M,'CRONOGRAMA_CONST+MIGRACAO'!$B151)</f>
        <v>0</v>
      </c>
      <c r="BS151" s="36">
        <f>IF(COUNTIFS('Estruturante Móvel'!$W:$W,'CRONOGRAMA_CONST+MIGRACAO'!BS$149,'Estruturante Móvel'!$C:$C,"&lt;&gt;ATIVO",'Estruturante Móvel'!$M:$M,'CRONOGRAMA_CONST+MIGRACAO'!$B151)=0,BT151,COUNTIFS('Estruturante Móvel'!$W:$W,'CRONOGRAMA_CONST+MIGRACAO'!BS$149,'Estruturante Móvel'!$C:$C,"&lt;&gt;ATIVO",'Estruturante Móvel'!$M:$M,'CRONOGRAMA_CONST+MIGRACAO'!$B151))</f>
        <v>0</v>
      </c>
      <c r="BT151" s="30">
        <f>COUNTIFS('Estruturante Móvel'!$H:$H,'CRONOGRAMA_CONST+MIGRACAO'!BS$149,'Estruturante Móvel'!$C:$C,"ATIVO",'Estruturante Móvel'!$M:$M,'CRONOGRAMA_CONST+MIGRACAO'!$B151)</f>
        <v>0</v>
      </c>
      <c r="BU151" s="36">
        <f>IF(COUNTIFS('Estruturante Móvel'!$W:$W,'CRONOGRAMA_CONST+MIGRACAO'!BU$149,'Estruturante Móvel'!$C:$C,"&lt;&gt;ATIVO",'Estruturante Móvel'!$M:$M,'CRONOGRAMA_CONST+MIGRACAO'!$B151)=0,BV151,COUNTIFS('Estruturante Móvel'!$W:$W,'CRONOGRAMA_CONST+MIGRACAO'!BU$149,'Estruturante Móvel'!$C:$C,"&lt;&gt;ATIVO",'Estruturante Móvel'!$M:$M,'CRONOGRAMA_CONST+MIGRACAO'!$B151))</f>
        <v>0</v>
      </c>
      <c r="BV151" s="30">
        <f>COUNTIFS('Estruturante Móvel'!$H:$H,'CRONOGRAMA_CONST+MIGRACAO'!BU$149,'Estruturante Móvel'!$C:$C,"ATIVO",'Estruturante Móvel'!$M:$M,'CRONOGRAMA_CONST+MIGRACAO'!$B151)</f>
        <v>0</v>
      </c>
      <c r="BW151" s="36">
        <f>IF(COUNTIFS('Estruturante Móvel'!$W:$W,'CRONOGRAMA_CONST+MIGRACAO'!BW$149,'Estruturante Móvel'!$C:$C,"&lt;&gt;ATIVO",'Estruturante Móvel'!$M:$M,'CRONOGRAMA_CONST+MIGRACAO'!$B151)=0,BX151,COUNTIFS('Estruturante Móvel'!$W:$W,'CRONOGRAMA_CONST+MIGRACAO'!BW$149,'Estruturante Móvel'!$C:$C,"&lt;&gt;ATIVO",'Estruturante Móvel'!$M:$M,'CRONOGRAMA_CONST+MIGRACAO'!$B151))</f>
        <v>0</v>
      </c>
      <c r="BX151" s="30">
        <f>COUNTIFS('Estruturante Móvel'!$H:$H,'CRONOGRAMA_CONST+MIGRACAO'!BW$149,'Estruturante Móvel'!$C:$C,"ATIVO",'Estruturante Móvel'!$M:$M,'CRONOGRAMA_CONST+MIGRACAO'!$B151)</f>
        <v>0</v>
      </c>
      <c r="BY151" s="36">
        <f>IF(COUNTIFS('Estruturante Móvel'!$W:$W,'CRONOGRAMA_CONST+MIGRACAO'!BY$149,'Estruturante Móvel'!$C:$C,"&lt;&gt;ATIVO",'Estruturante Móvel'!$M:$M,'CRONOGRAMA_CONST+MIGRACAO'!$B151)=0,BZ151,COUNTIFS('Estruturante Móvel'!$W:$W,'CRONOGRAMA_CONST+MIGRACAO'!BY$149,'Estruturante Móvel'!$C:$C,"&lt;&gt;ATIVO",'Estruturante Móvel'!$M:$M,'CRONOGRAMA_CONST+MIGRACAO'!$B151))</f>
        <v>0</v>
      </c>
      <c r="BZ151" s="30">
        <f>COUNTIFS('Estruturante Móvel'!$H:$H,'CRONOGRAMA_CONST+MIGRACAO'!BY$149,'Estruturante Móvel'!$C:$C,"ATIVO",'Estruturante Móvel'!$M:$M,'CRONOGRAMA_CONST+MIGRACAO'!$B151)</f>
        <v>0</v>
      </c>
      <c r="CA151" s="36">
        <f>IF(COUNTIFS('Estruturante Móvel'!$W:$W,'CRONOGRAMA_CONST+MIGRACAO'!CA$149,'Estruturante Móvel'!$C:$C,"&lt;&gt;ATIVO",'Estruturante Móvel'!$M:$M,'CRONOGRAMA_CONST+MIGRACAO'!$B151)=0,CB151,COUNTIFS('Estruturante Móvel'!$W:$W,'CRONOGRAMA_CONST+MIGRACAO'!CA$149,'Estruturante Móvel'!$C:$C,"&lt;&gt;ATIVO",'Estruturante Móvel'!$M:$M,'CRONOGRAMA_CONST+MIGRACAO'!$B151))</f>
        <v>1</v>
      </c>
      <c r="CB151" s="30">
        <f>COUNTIFS('Estruturante Móvel'!$H:$H,'CRONOGRAMA_CONST+MIGRACAO'!CA$149,'Estruturante Móvel'!$C:$C,"ATIVO",'Estruturante Móvel'!$M:$M,'CRONOGRAMA_CONST+MIGRACAO'!$B151)</f>
        <v>1</v>
      </c>
      <c r="CC151" s="36">
        <f>IF(COUNTIFS('Estruturante Móvel'!$W:$W,'CRONOGRAMA_CONST+MIGRACAO'!CC$149,'Estruturante Móvel'!$C:$C,"&lt;&gt;ATIVO",'Estruturante Móvel'!$M:$M,'CRONOGRAMA_CONST+MIGRACAO'!$B151)=0,CD151,COUNTIFS('Estruturante Móvel'!$W:$W,'CRONOGRAMA_CONST+MIGRACAO'!CC$149,'Estruturante Móvel'!$C:$C,"&lt;&gt;ATIVO",'Estruturante Móvel'!$M:$M,'CRONOGRAMA_CONST+MIGRACAO'!$B151))</f>
        <v>0</v>
      </c>
      <c r="CD151" s="30">
        <f>COUNTIFS('Estruturante Móvel'!$H:$H,'CRONOGRAMA_CONST+MIGRACAO'!CC$149,'Estruturante Móvel'!$C:$C,"ATIVO",'Estruturante Móvel'!$M:$M,'CRONOGRAMA_CONST+MIGRACAO'!$B151)</f>
        <v>0</v>
      </c>
      <c r="CE151" s="36">
        <f>IF(COUNTIFS('Estruturante Móvel'!$W:$W,'CRONOGRAMA_CONST+MIGRACAO'!CE$149,'Estruturante Móvel'!$C:$C,"&lt;&gt;ATIVO",'Estruturante Móvel'!$M:$M,'CRONOGRAMA_CONST+MIGRACAO'!$B151)=0,CF151,COUNTIFS('Estruturante Móvel'!$W:$W,'CRONOGRAMA_CONST+MIGRACAO'!CE$149,'Estruturante Móvel'!$C:$C,"&lt;&gt;ATIVO",'Estruturante Móvel'!$M:$M,'CRONOGRAMA_CONST+MIGRACAO'!$B151))</f>
        <v>0</v>
      </c>
      <c r="CF151" s="30">
        <f>COUNTIFS('Estruturante Móvel'!$H:$H,'CRONOGRAMA_CONST+MIGRACAO'!CE$149,'Estruturante Móvel'!$C:$C,"ATIVO",'Estruturante Móvel'!$M:$M,'CRONOGRAMA_CONST+MIGRACAO'!$B151)</f>
        <v>0</v>
      </c>
      <c r="CG151" s="36">
        <f>IF(COUNTIFS('Estruturante Móvel'!$W:$W,'CRONOGRAMA_CONST+MIGRACAO'!CG$149,'Estruturante Móvel'!$C:$C,"&lt;&gt;ATIVO",'Estruturante Móvel'!$M:$M,'CRONOGRAMA_CONST+MIGRACAO'!$B151)=0,CH151,COUNTIFS('Estruturante Móvel'!$W:$W,'CRONOGRAMA_CONST+MIGRACAO'!CG$149,'Estruturante Móvel'!$C:$C,"&lt;&gt;ATIVO",'Estruturante Móvel'!$M:$M,'CRONOGRAMA_CONST+MIGRACAO'!$B151))</f>
        <v>0</v>
      </c>
      <c r="CH151" s="30">
        <f>COUNTIFS('Estruturante Móvel'!$H:$H,'CRONOGRAMA_CONST+MIGRACAO'!CG$149,'Estruturante Móvel'!$C:$C,"ATIVO",'Estruturante Móvel'!$M:$M,'CRONOGRAMA_CONST+MIGRACAO'!$B151)</f>
        <v>0</v>
      </c>
      <c r="CI151" s="36">
        <f>IF(COUNTIFS('Estruturante Móvel'!$W:$W,'CRONOGRAMA_CONST+MIGRACAO'!CI$149,'Estruturante Móvel'!$C:$C,"&lt;&gt;ATIVO",'Estruturante Móvel'!$M:$M,'CRONOGRAMA_CONST+MIGRACAO'!$B151)=0,CJ151,COUNTIFS('Estruturante Móvel'!$W:$W,'CRONOGRAMA_CONST+MIGRACAO'!CI$149,'Estruturante Móvel'!$C:$C,"&lt;&gt;ATIVO",'Estruturante Móvel'!$M:$M,'CRONOGRAMA_CONST+MIGRACAO'!$B151))</f>
        <v>0</v>
      </c>
      <c r="CJ151" s="30">
        <f>COUNTIFS('Estruturante Móvel'!$H:$H,'CRONOGRAMA_CONST+MIGRACAO'!CI$149,'Estruturante Móvel'!$C:$C,"ATIVO",'Estruturante Móvel'!$M:$M,'CRONOGRAMA_CONST+MIGRACAO'!$B151)</f>
        <v>0</v>
      </c>
      <c r="CK151" s="36">
        <f>IF(COUNTIFS('Estruturante Móvel'!$W:$W,'CRONOGRAMA_CONST+MIGRACAO'!CK$149,'Estruturante Móvel'!$C:$C,"&lt;&gt;ATIVO",'Estruturante Móvel'!$M:$M,'CRONOGRAMA_CONST+MIGRACAO'!$B151)=0,CL151,COUNTIFS('Estruturante Móvel'!$W:$W,'CRONOGRAMA_CONST+MIGRACAO'!CK$149,'Estruturante Móvel'!$C:$C,"&lt;&gt;ATIVO",'Estruturante Móvel'!$M:$M,'CRONOGRAMA_CONST+MIGRACAO'!$B151))</f>
        <v>0</v>
      </c>
      <c r="CL151" s="30">
        <f>COUNTIFS('Estruturante Móvel'!$H:$H,'CRONOGRAMA_CONST+MIGRACAO'!CK$149,'Estruturante Móvel'!$C:$C,"ATIVO",'Estruturante Móvel'!$M:$M,'CRONOGRAMA_CONST+MIGRACAO'!$B151)</f>
        <v>0</v>
      </c>
      <c r="CM151" s="36">
        <f>IF(COUNTIFS('Estruturante Móvel'!$W:$W,'CRONOGRAMA_CONST+MIGRACAO'!CM$149,'Estruturante Móvel'!$C:$C,"&lt;&gt;ATIVO",'Estruturante Móvel'!$M:$M,'CRONOGRAMA_CONST+MIGRACAO'!$B151)=0,CN151,COUNTIFS('Estruturante Móvel'!$W:$W,'CRONOGRAMA_CONST+MIGRACAO'!CM$149,'Estruturante Móvel'!$C:$C,"&lt;&gt;ATIVO",'Estruturante Móvel'!$M:$M,'CRONOGRAMA_CONST+MIGRACAO'!$B151))</f>
        <v>0</v>
      </c>
      <c r="CN151" s="30">
        <f>COUNTIFS('Estruturante Móvel'!$H:$H,'CRONOGRAMA_CONST+MIGRACAO'!CM$149,'Estruturante Móvel'!$C:$C,"ATIVO",'Estruturante Móvel'!$M:$M,'CRONOGRAMA_CONST+MIGRACAO'!$B151)</f>
        <v>0</v>
      </c>
      <c r="CO151" s="36">
        <f>IF(COUNTIFS('Estruturante Móvel'!$W:$W,'CRONOGRAMA_CONST+MIGRACAO'!CO$149,'Estruturante Móvel'!$C:$C,"&lt;&gt;ATIVO",'Estruturante Móvel'!$M:$M,'CRONOGRAMA_CONST+MIGRACAO'!$B151)=0,CP151,COUNTIFS('Estruturante Móvel'!$W:$W,'CRONOGRAMA_CONST+MIGRACAO'!CO$149,'Estruturante Móvel'!$C:$C,"&lt;&gt;ATIVO",'Estruturante Móvel'!$M:$M,'CRONOGRAMA_CONST+MIGRACAO'!$B151))</f>
        <v>0</v>
      </c>
      <c r="CP151" s="30">
        <f>COUNTIFS('Estruturante Móvel'!$H:$H,'CRONOGRAMA_CONST+MIGRACAO'!CO$149,'Estruturante Móvel'!$C:$C,"ATIVO",'Estruturante Móvel'!$M:$M,'CRONOGRAMA_CONST+MIGRACAO'!$B151)</f>
        <v>0</v>
      </c>
      <c r="CQ151" s="36">
        <f>IF(COUNTIFS('Estruturante Móvel'!$W:$W,'CRONOGRAMA_CONST+MIGRACAO'!CQ$149,'Estruturante Móvel'!$C:$C,"&lt;&gt;ATIVO",'Estruturante Móvel'!$M:$M,'CRONOGRAMA_CONST+MIGRACAO'!$B151)=0,CR151,COUNTIFS('Estruturante Móvel'!$W:$W,'CRONOGRAMA_CONST+MIGRACAO'!CQ$149,'Estruturante Móvel'!$C:$C,"&lt;&gt;ATIVO",'Estruturante Móvel'!$M:$M,'CRONOGRAMA_CONST+MIGRACAO'!$B151))</f>
        <v>0</v>
      </c>
      <c r="CR151" s="30">
        <f>COUNTIFS('Estruturante Móvel'!$H:$H,'CRONOGRAMA_CONST+MIGRACAO'!CQ$149,'Estruturante Móvel'!$C:$C,"ATIVO",'Estruturante Móvel'!$M:$M,'CRONOGRAMA_CONST+MIGRACAO'!$B151)</f>
        <v>0</v>
      </c>
      <c r="CS151" s="36">
        <f>IF(COUNTIFS('Estruturante Móvel'!$W:$W,'CRONOGRAMA_CONST+MIGRACAO'!CS$149,'Estruturante Móvel'!$C:$C,"&lt;&gt;ATIVO",'Estruturante Móvel'!$M:$M,'CRONOGRAMA_CONST+MIGRACAO'!$B151)=0,CT151,COUNTIFS('Estruturante Móvel'!$W:$W,'CRONOGRAMA_CONST+MIGRACAO'!CS$149,'Estruturante Móvel'!$C:$C,"&lt;&gt;ATIVO",'Estruturante Móvel'!$M:$M,'CRONOGRAMA_CONST+MIGRACAO'!$B151))</f>
        <v>0</v>
      </c>
      <c r="CT151" s="30">
        <f>COUNTIFS('Estruturante Móvel'!$H:$H,'CRONOGRAMA_CONST+MIGRACAO'!CS$149,'Estruturante Móvel'!$C:$C,"ATIVO",'Estruturante Móvel'!$M:$M,'CRONOGRAMA_CONST+MIGRACAO'!$B151)</f>
        <v>0</v>
      </c>
      <c r="CU151" s="36">
        <f>IF(COUNTIFS('Estruturante Móvel'!$W:$W,'CRONOGRAMA_CONST+MIGRACAO'!CU$149,'Estruturante Móvel'!$C:$C,"&lt;&gt;ATIVO",'Estruturante Móvel'!$M:$M,'CRONOGRAMA_CONST+MIGRACAO'!$B151)=0,CV151,COUNTIFS('Estruturante Móvel'!$W:$W,'CRONOGRAMA_CONST+MIGRACAO'!CU$149,'Estruturante Móvel'!$C:$C,"&lt;&gt;ATIVO",'Estruturante Móvel'!$M:$M,'CRONOGRAMA_CONST+MIGRACAO'!$B151))</f>
        <v>0</v>
      </c>
      <c r="CV151" s="30">
        <f>COUNTIFS('Estruturante Móvel'!$H:$H,'CRONOGRAMA_CONST+MIGRACAO'!CU$149,'Estruturante Móvel'!$C:$C,"ATIVO",'Estruturante Móvel'!$M:$M,'CRONOGRAMA_CONST+MIGRACAO'!$B151)</f>
        <v>0</v>
      </c>
      <c r="CW151" s="36">
        <f>IF(COUNTIFS('Estruturante Móvel'!$W:$W,'CRONOGRAMA_CONST+MIGRACAO'!CW$149,'Estruturante Móvel'!$C:$C,"&lt;&gt;ATIVO",'Estruturante Móvel'!$M:$M,'CRONOGRAMA_CONST+MIGRACAO'!$B151)=0,CX151,COUNTIFS('Estruturante Móvel'!$W:$W,'CRONOGRAMA_CONST+MIGRACAO'!CW$149,'Estruturante Móvel'!$C:$C,"&lt;&gt;ATIVO",'Estruturante Móvel'!$M:$M,'CRONOGRAMA_CONST+MIGRACAO'!$B151))</f>
        <v>0</v>
      </c>
      <c r="CX151" s="30">
        <f>COUNTIFS('Estruturante Móvel'!$H:$H,'CRONOGRAMA_CONST+MIGRACAO'!CW$149,'Estruturante Móvel'!$C:$C,"ATIVO",'Estruturante Móvel'!$M:$M,'CRONOGRAMA_CONST+MIGRACAO'!$B151)</f>
        <v>0</v>
      </c>
      <c r="CY151" s="36">
        <f>IF(COUNTIFS('Estruturante Móvel'!$W:$W,'CRONOGRAMA_CONST+MIGRACAO'!CY$149,'Estruturante Móvel'!$C:$C,"&lt;&gt;ATIVO",'Estruturante Móvel'!$M:$M,'CRONOGRAMA_CONST+MIGRACAO'!$B151)=0,CZ151,COUNTIFS('Estruturante Móvel'!$W:$W,'CRONOGRAMA_CONST+MIGRACAO'!CY$149,'Estruturante Móvel'!$C:$C,"&lt;&gt;ATIVO",'Estruturante Móvel'!$M:$M,'CRONOGRAMA_CONST+MIGRACAO'!$B151))</f>
        <v>0</v>
      </c>
      <c r="CZ151" s="30">
        <f>COUNTIFS('Estruturante Móvel'!$H:$H,'CRONOGRAMA_CONST+MIGRACAO'!CY$149,'Estruturante Móvel'!$C:$C,"ATIVO",'Estruturante Móvel'!$M:$M,'CRONOGRAMA_CONST+MIGRACAO'!$B151)</f>
        <v>0</v>
      </c>
      <c r="DA151" s="36">
        <f>IF(COUNTIFS('Estruturante Móvel'!$W:$W,'CRONOGRAMA_CONST+MIGRACAO'!DA$149,'Estruturante Móvel'!$C:$C,"&lt;&gt;ATIVO",'Estruturante Móvel'!$M:$M,'CRONOGRAMA_CONST+MIGRACAO'!$B151)=0,DB151,COUNTIFS('Estruturante Móvel'!$W:$W,'CRONOGRAMA_CONST+MIGRACAO'!DA$149,'Estruturante Móvel'!$C:$C,"&lt;&gt;ATIVO",'Estruturante Móvel'!$M:$M,'CRONOGRAMA_CONST+MIGRACAO'!$B151))</f>
        <v>0</v>
      </c>
      <c r="DB151" s="30">
        <f>COUNTIFS('Estruturante Móvel'!$H:$H,'CRONOGRAMA_CONST+MIGRACAO'!DA$149,'Estruturante Móvel'!$C:$C,"ATIVO",'Estruturante Móvel'!$M:$M,'CRONOGRAMA_CONST+MIGRACAO'!$B151)</f>
        <v>0</v>
      </c>
      <c r="DC151" s="36">
        <f>IF(COUNTIFS('Estruturante Móvel'!$W:$W,'CRONOGRAMA_CONST+MIGRACAO'!DC$149,'Estruturante Móvel'!$C:$C,"&lt;&gt;ATIVO",'Estruturante Móvel'!$M:$M,'CRONOGRAMA_CONST+MIGRACAO'!$B151)=0,DD151,COUNTIFS('Estruturante Móvel'!$W:$W,'CRONOGRAMA_CONST+MIGRACAO'!DC$149,'Estruturante Móvel'!$C:$C,"&lt;&gt;ATIVO",'Estruturante Móvel'!$M:$M,'CRONOGRAMA_CONST+MIGRACAO'!$B151))</f>
        <v>0</v>
      </c>
      <c r="DD151" s="30">
        <f>COUNTIFS('Estruturante Móvel'!$H:$H,'CRONOGRAMA_CONST+MIGRACAO'!DC$149,'Estruturante Móvel'!$C:$C,"ATIVO",'Estruturante Móvel'!$M:$M,'CRONOGRAMA_CONST+MIGRACAO'!$B151)</f>
        <v>0</v>
      </c>
      <c r="DE151" s="36">
        <f>IF(COUNTIFS('Estruturante Móvel'!$W:$W,'CRONOGRAMA_CONST+MIGRACAO'!DE$149,'Estruturante Móvel'!$C:$C,"&lt;&gt;ATIVO",'Estruturante Móvel'!$M:$M,'CRONOGRAMA_CONST+MIGRACAO'!$B151)=0,DF151,COUNTIFS('Estruturante Móvel'!$W:$W,'CRONOGRAMA_CONST+MIGRACAO'!DE$149,'Estruturante Móvel'!$C:$C,"&lt;&gt;ATIVO",'Estruturante Móvel'!$M:$M,'CRONOGRAMA_CONST+MIGRACAO'!$B151))</f>
        <v>0</v>
      </c>
      <c r="DF151" s="30">
        <f>COUNTIFS('Estruturante Móvel'!$H:$H,'CRONOGRAMA_CONST+MIGRACAO'!DE$149,'Estruturante Móvel'!$C:$C,"ATIVO",'Estruturante Móvel'!$M:$M,'CRONOGRAMA_CONST+MIGRACAO'!$B151)</f>
        <v>0</v>
      </c>
      <c r="DG151" s="36">
        <f>IF(COUNTIFS('Estruturante Móvel'!$W:$W,'CRONOGRAMA_CONST+MIGRACAO'!DG$149,'Estruturante Móvel'!$C:$C,"&lt;&gt;ATIVO",'Estruturante Móvel'!$M:$M,'CRONOGRAMA_CONST+MIGRACAO'!$B151)=0,DH151,COUNTIFS('Estruturante Móvel'!$W:$W,'CRONOGRAMA_CONST+MIGRACAO'!DG$149,'Estruturante Móvel'!$C:$C,"&lt;&gt;ATIVO",'Estruturante Móvel'!$M:$M,'CRONOGRAMA_CONST+MIGRACAO'!$B151))</f>
        <v>0</v>
      </c>
      <c r="DH151" s="30">
        <f>COUNTIFS('Estruturante Móvel'!$H:$H,'CRONOGRAMA_CONST+MIGRACAO'!DG$149,'Estruturante Móvel'!$C:$C,"ATIVO",'Estruturante Móvel'!$M:$M,'CRONOGRAMA_CONST+MIGRACAO'!$B151)</f>
        <v>0</v>
      </c>
      <c r="DI151" s="36">
        <f>IF(COUNTIFS('Estruturante Móvel'!$W:$W,'CRONOGRAMA_CONST+MIGRACAO'!DI$149,'Estruturante Móvel'!$C:$C,"&lt;&gt;ATIVO",'Estruturante Móvel'!$M:$M,'CRONOGRAMA_CONST+MIGRACAO'!$B151)=0,DJ151,COUNTIFS('Estruturante Móvel'!$W:$W,'CRONOGRAMA_CONST+MIGRACAO'!DI$149,'Estruturante Móvel'!$C:$C,"&lt;&gt;ATIVO",'Estruturante Móvel'!$M:$M,'CRONOGRAMA_CONST+MIGRACAO'!$B151))</f>
        <v>0</v>
      </c>
      <c r="DJ151" s="30">
        <f>COUNTIFS('Estruturante Móvel'!$H:$H,'CRONOGRAMA_CONST+MIGRACAO'!DI$149,'Estruturante Móvel'!$C:$C,"ATIVO",'Estruturante Móvel'!$M:$M,'CRONOGRAMA_CONST+MIGRACAO'!$B151)</f>
        <v>0</v>
      </c>
      <c r="DK151" s="36">
        <f>IF(COUNTIFS('Estruturante Móvel'!$W:$W,'CRONOGRAMA_CONST+MIGRACAO'!DK$149,'Estruturante Móvel'!$C:$C,"&lt;&gt;ATIVO",'Estruturante Móvel'!$M:$M,'CRONOGRAMA_CONST+MIGRACAO'!$B151)=0,DL151,COUNTIFS('Estruturante Móvel'!$W:$W,'CRONOGRAMA_CONST+MIGRACAO'!DK$149,'Estruturante Móvel'!$C:$C,"&lt;&gt;ATIVO",'Estruturante Móvel'!$M:$M,'CRONOGRAMA_CONST+MIGRACAO'!$B151))</f>
        <v>0</v>
      </c>
      <c r="DL151" s="30">
        <f>COUNTIFS('Estruturante Móvel'!$H:$H,'CRONOGRAMA_CONST+MIGRACAO'!DK$149,'Estruturante Móvel'!$C:$C,"ATIVO",'Estruturante Móvel'!$M:$M,'CRONOGRAMA_CONST+MIGRACAO'!$B151)</f>
        <v>0</v>
      </c>
      <c r="DM151" s="36">
        <f>IF(COUNTIFS('Estruturante Móvel'!$W:$W,'CRONOGRAMA_CONST+MIGRACAO'!DM$149,'Estruturante Móvel'!$C:$C,"&lt;&gt;ATIVO",'Estruturante Móvel'!$M:$M,'CRONOGRAMA_CONST+MIGRACAO'!$B151)=0,DN151,COUNTIFS('Estruturante Móvel'!$W:$W,'CRONOGRAMA_CONST+MIGRACAO'!DM$149,'Estruturante Móvel'!$C:$C,"&lt;&gt;ATIVO",'Estruturante Móvel'!$M:$M,'CRONOGRAMA_CONST+MIGRACAO'!$B151))</f>
        <v>0</v>
      </c>
      <c r="DN151" s="30">
        <f>COUNTIFS('Estruturante Móvel'!$H:$H,'CRONOGRAMA_CONST+MIGRACAO'!DM$149,'Estruturante Móvel'!$C:$C,"ATIVO",'Estruturante Móvel'!$M:$M,'CRONOGRAMA_CONST+MIGRACAO'!$B151)</f>
        <v>0</v>
      </c>
      <c r="DO151" s="36">
        <f>IF(COUNTIFS('Estruturante Móvel'!$W:$W,'CRONOGRAMA_CONST+MIGRACAO'!DO$149,'Estruturante Móvel'!$C:$C,"&lt;&gt;ATIVO",'Estruturante Móvel'!$M:$M,'CRONOGRAMA_CONST+MIGRACAO'!$B151)=0,DP151,COUNTIFS('Estruturante Móvel'!$W:$W,'CRONOGRAMA_CONST+MIGRACAO'!DO$149,'Estruturante Móvel'!$C:$C,"&lt;&gt;ATIVO",'Estruturante Móvel'!$M:$M,'CRONOGRAMA_CONST+MIGRACAO'!$B151))</f>
        <v>0</v>
      </c>
      <c r="DP151" s="30">
        <f>COUNTIFS('Estruturante Móvel'!$H:$H,'CRONOGRAMA_CONST+MIGRACAO'!DO$149,'Estruturante Móvel'!$C:$C,"ATIVO",'Estruturante Móvel'!$M:$M,'CRONOGRAMA_CONST+MIGRACAO'!$B151)</f>
        <v>0</v>
      </c>
      <c r="DQ151" s="36">
        <f>IF(COUNTIFS('Estruturante Móvel'!$W:$W,'CRONOGRAMA_CONST+MIGRACAO'!DQ$149,'Estruturante Móvel'!$C:$C,"&lt;&gt;ATIVO",'Estruturante Móvel'!$M:$M,'CRONOGRAMA_CONST+MIGRACAO'!$B151)=0,DR151,COUNTIFS('Estruturante Móvel'!$W:$W,'CRONOGRAMA_CONST+MIGRACAO'!DQ$149,'Estruturante Móvel'!$C:$C,"&lt;&gt;ATIVO",'Estruturante Móvel'!$M:$M,'CRONOGRAMA_CONST+MIGRACAO'!$B151))</f>
        <v>0</v>
      </c>
      <c r="DR151" s="30">
        <f>COUNTIFS('Estruturante Móvel'!$H:$H,'CRONOGRAMA_CONST+MIGRACAO'!DQ$149,'Estruturante Móvel'!$C:$C,"ATIVO",'Estruturante Móvel'!$M:$M,'CRONOGRAMA_CONST+MIGRACAO'!$B151)</f>
        <v>0</v>
      </c>
      <c r="DS151" s="36">
        <f>IF(COUNTIFS('Estruturante Móvel'!$W:$W,'CRONOGRAMA_CONST+MIGRACAO'!DS$149,'Estruturante Móvel'!$C:$C,"&lt;&gt;ATIVO",'Estruturante Móvel'!$M:$M,'CRONOGRAMA_CONST+MIGRACAO'!$B151)=0,DT151,COUNTIFS('Estruturante Móvel'!$W:$W,'CRONOGRAMA_CONST+MIGRACAO'!DS$149,'Estruturante Móvel'!$C:$C,"&lt;&gt;ATIVO",'Estruturante Móvel'!$M:$M,'CRONOGRAMA_CONST+MIGRACAO'!$B151))</f>
        <v>0</v>
      </c>
      <c r="DT151" s="30">
        <f>COUNTIFS('Estruturante Móvel'!$H:$H,'CRONOGRAMA_CONST+MIGRACAO'!DS$149,'Estruturante Móvel'!$C:$C,"ATIVO",'Estruturante Móvel'!$M:$M,'CRONOGRAMA_CONST+MIGRACAO'!$B151)</f>
        <v>0</v>
      </c>
      <c r="DU151" s="36">
        <f>IF(COUNTIFS('Estruturante Móvel'!$W:$W,'CRONOGRAMA_CONST+MIGRACAO'!DU$149,'Estruturante Móvel'!$C:$C,"&lt;&gt;ATIVO",'Estruturante Móvel'!$M:$M,'CRONOGRAMA_CONST+MIGRACAO'!$B151)=0,DV151,COUNTIFS('Estruturante Móvel'!$W:$W,'CRONOGRAMA_CONST+MIGRACAO'!DU$149,'Estruturante Móvel'!$C:$C,"&lt;&gt;ATIVO",'Estruturante Móvel'!$M:$M,'CRONOGRAMA_CONST+MIGRACAO'!$B151))</f>
        <v>0</v>
      </c>
      <c r="DV151" s="30">
        <f>COUNTIFS('Estruturante Móvel'!$H:$H,'CRONOGRAMA_CONST+MIGRACAO'!DU$149,'Estruturante Móvel'!$C:$C,"ATIVO",'Estruturante Móvel'!$M:$M,'CRONOGRAMA_CONST+MIGRACAO'!$B151)</f>
        <v>0</v>
      </c>
      <c r="DW151" s="36">
        <f>IF(COUNTIFS('Estruturante Móvel'!$W:$W,'CRONOGRAMA_CONST+MIGRACAO'!DW$149,'Estruturante Móvel'!$C:$C,"&lt;&gt;ATIVO",'Estruturante Móvel'!$M:$M,'CRONOGRAMA_CONST+MIGRACAO'!$B151)=0,DX151,COUNTIFS('Estruturante Móvel'!$W:$W,'CRONOGRAMA_CONST+MIGRACAO'!DW$149,'Estruturante Móvel'!$C:$C,"&lt;&gt;ATIVO",'Estruturante Móvel'!$M:$M,'CRONOGRAMA_CONST+MIGRACAO'!$B151))</f>
        <v>0</v>
      </c>
      <c r="DX151" s="30">
        <f>COUNTIFS('Estruturante Móvel'!$H:$H,'CRONOGRAMA_CONST+MIGRACAO'!DW$149,'Estruturante Móvel'!$C:$C,"ATIVO",'Estruturante Móvel'!$M:$M,'CRONOGRAMA_CONST+MIGRACAO'!$B151)</f>
        <v>0</v>
      </c>
      <c r="DY151" s="36">
        <f>IF(COUNTIFS('Estruturante Móvel'!$W:$W,'CRONOGRAMA_CONST+MIGRACAO'!DY$149,'Estruturante Móvel'!$C:$C,"&lt;&gt;ATIVO",'Estruturante Móvel'!$M:$M,'CRONOGRAMA_CONST+MIGRACAO'!$B151)=0,DZ151,COUNTIFS('Estruturante Móvel'!$W:$W,'CRONOGRAMA_CONST+MIGRACAO'!DY$149,'Estruturante Móvel'!$C:$C,"&lt;&gt;ATIVO",'Estruturante Móvel'!$M:$M,'CRONOGRAMA_CONST+MIGRACAO'!$B151))</f>
        <v>0</v>
      </c>
      <c r="DZ151" s="30">
        <f>COUNTIFS('Estruturante Móvel'!$H:$H,'CRONOGRAMA_CONST+MIGRACAO'!DY$149,'Estruturante Móvel'!$C:$C,"ATIVO",'Estruturante Móvel'!$M:$M,'CRONOGRAMA_CONST+MIGRACAO'!$B151)</f>
        <v>0</v>
      </c>
      <c r="EA151" s="36">
        <f>IF(COUNTIFS('Estruturante Móvel'!$W:$W,'CRONOGRAMA_CONST+MIGRACAO'!EA$149,'Estruturante Móvel'!$C:$C,"&lt;&gt;ATIVO",'Estruturante Móvel'!$M:$M,'CRONOGRAMA_CONST+MIGRACAO'!$B151)=0,EB151,COUNTIFS('Estruturante Móvel'!$W:$W,'CRONOGRAMA_CONST+MIGRACAO'!EA$149,'Estruturante Móvel'!$C:$C,"&lt;&gt;ATIVO",'Estruturante Móvel'!$M:$M,'CRONOGRAMA_CONST+MIGRACAO'!$B151))</f>
        <v>0</v>
      </c>
      <c r="EB151" s="30">
        <f>COUNTIFS('Estruturante Móvel'!$H:$H,'CRONOGRAMA_CONST+MIGRACAO'!EA$149,'Estruturante Móvel'!$C:$C,"ATIVO",'Estruturante Móvel'!$M:$M,'CRONOGRAMA_CONST+MIGRACAO'!$B151)</f>
        <v>0</v>
      </c>
      <c r="EC151" s="36">
        <f>IF(COUNTIFS('Estruturante Móvel'!$W:$W,'CRONOGRAMA_CONST+MIGRACAO'!EC$149,'Estruturante Móvel'!$C:$C,"&lt;&gt;ATIVO",'Estruturante Móvel'!$M:$M,'CRONOGRAMA_CONST+MIGRACAO'!$B151)=0,ED151,COUNTIFS('Estruturante Móvel'!$W:$W,'CRONOGRAMA_CONST+MIGRACAO'!EC$149,'Estruturante Móvel'!$C:$C,"&lt;&gt;ATIVO",'Estruturante Móvel'!$M:$M,'CRONOGRAMA_CONST+MIGRACAO'!$B151))</f>
        <v>0</v>
      </c>
      <c r="ED151" s="30">
        <f>COUNTIFS('Estruturante Móvel'!$H:$H,'CRONOGRAMA_CONST+MIGRACAO'!EC$149,'Estruturante Móvel'!$C:$C,"ATIVO",'Estruturante Móvel'!$M:$M,'CRONOGRAMA_CONST+MIGRACAO'!$B151)</f>
        <v>0</v>
      </c>
      <c r="EE151" s="36">
        <f>IF(COUNTIFS('Estruturante Móvel'!$W:$W,'CRONOGRAMA_CONST+MIGRACAO'!EE$149,'Estruturante Móvel'!$C:$C,"&lt;&gt;ATIVO",'Estruturante Móvel'!$M:$M,'CRONOGRAMA_CONST+MIGRACAO'!$B151)=0,EF151,COUNTIFS('Estruturante Móvel'!$W:$W,'CRONOGRAMA_CONST+MIGRACAO'!EE$149,'Estruturante Móvel'!$C:$C,"&lt;&gt;ATIVO",'Estruturante Móvel'!$M:$M,'CRONOGRAMA_CONST+MIGRACAO'!$B151))</f>
        <v>0</v>
      </c>
      <c r="EF151" s="30">
        <f>COUNTIFS('Estruturante Móvel'!$H:$H,'CRONOGRAMA_CONST+MIGRACAO'!EE$149,'Estruturante Móvel'!$C:$C,"ATIVO",'Estruturante Móvel'!$M:$M,'CRONOGRAMA_CONST+MIGRACAO'!$B151)</f>
        <v>0</v>
      </c>
      <c r="EG151" s="36">
        <f>IF(COUNTIFS('Estruturante Móvel'!$W:$W,'CRONOGRAMA_CONST+MIGRACAO'!EG$149,'Estruturante Móvel'!$C:$C,"&lt;&gt;ATIVO",'Estruturante Móvel'!$M:$M,'CRONOGRAMA_CONST+MIGRACAO'!$B151)=0,EH151,COUNTIFS('Estruturante Móvel'!$W:$W,'CRONOGRAMA_CONST+MIGRACAO'!EG$149,'Estruturante Móvel'!$C:$C,"&lt;&gt;ATIVO",'Estruturante Móvel'!$M:$M,'CRONOGRAMA_CONST+MIGRACAO'!$B151))</f>
        <v>0</v>
      </c>
      <c r="EH151" s="30">
        <f>COUNTIFS('Estruturante Móvel'!$H:$H,'CRONOGRAMA_CONST+MIGRACAO'!EG$149,'Estruturante Móvel'!$C:$C,"ATIVO",'Estruturante Móvel'!$M:$M,'CRONOGRAMA_CONST+MIGRACAO'!$B151)</f>
        <v>0</v>
      </c>
      <c r="EI151" s="36">
        <f>IF(COUNTIFS('Estruturante Móvel'!$W:$W,'CRONOGRAMA_CONST+MIGRACAO'!EI$149,'Estruturante Móvel'!$C:$C,"&lt;&gt;ATIVO",'Estruturante Móvel'!$M:$M,'CRONOGRAMA_CONST+MIGRACAO'!$B151)=0,EJ151,COUNTIFS('Estruturante Móvel'!$W:$W,'CRONOGRAMA_CONST+MIGRACAO'!EI$149,'Estruturante Móvel'!$C:$C,"&lt;&gt;ATIVO",'Estruturante Móvel'!$M:$M,'CRONOGRAMA_CONST+MIGRACAO'!$B151))</f>
        <v>0</v>
      </c>
      <c r="EJ151" s="30">
        <f>COUNTIFS('Estruturante Móvel'!$H:$H,'CRONOGRAMA_CONST+MIGRACAO'!EI$149,'Estruturante Móvel'!$C:$C,"ATIVO",'Estruturante Móvel'!$M:$M,'CRONOGRAMA_CONST+MIGRACAO'!$B151)</f>
        <v>0</v>
      </c>
      <c r="EK151" s="36">
        <f>IF(COUNTIFS('Estruturante Móvel'!$W:$W,'CRONOGRAMA_CONST+MIGRACAO'!EK$149,'Estruturante Móvel'!$C:$C,"&lt;&gt;ATIVO",'Estruturante Móvel'!$M:$M,'CRONOGRAMA_CONST+MIGRACAO'!$B151)=0,EL151,COUNTIFS('Estruturante Móvel'!$W:$W,'CRONOGRAMA_CONST+MIGRACAO'!EK$149,'Estruturante Móvel'!$C:$C,"&lt;&gt;ATIVO",'Estruturante Móvel'!$M:$M,'CRONOGRAMA_CONST+MIGRACAO'!$B151))</f>
        <v>0</v>
      </c>
      <c r="EL151" s="30">
        <f>COUNTIFS('Estruturante Móvel'!$H:$H,'CRONOGRAMA_CONST+MIGRACAO'!EK$149,'Estruturante Móvel'!$C:$C,"ATIVO",'Estruturante Móvel'!$M:$M,'CRONOGRAMA_CONST+MIGRACAO'!$B151)</f>
        <v>0</v>
      </c>
      <c r="EM151" s="36">
        <f>IF(COUNTIFS('Estruturante Móvel'!$W:$W,'CRONOGRAMA_CONST+MIGRACAO'!EM$149,'Estruturante Móvel'!$C:$C,"&lt;&gt;ATIVO",'Estruturante Móvel'!$M:$M,'CRONOGRAMA_CONST+MIGRACAO'!$B151)=0,EN151,COUNTIFS('Estruturante Móvel'!$W:$W,'CRONOGRAMA_CONST+MIGRACAO'!EM$149,'Estruturante Móvel'!$C:$C,"&lt;&gt;ATIVO",'Estruturante Móvel'!$M:$M,'CRONOGRAMA_CONST+MIGRACAO'!$B151))</f>
        <v>0</v>
      </c>
      <c r="EN151" s="30">
        <f>COUNTIFS('Estruturante Móvel'!$H:$H,'CRONOGRAMA_CONST+MIGRACAO'!EM$149,'Estruturante Móvel'!$C:$C,"ATIVO",'Estruturante Móvel'!$M:$M,'CRONOGRAMA_CONST+MIGRACAO'!$B151)</f>
        <v>0</v>
      </c>
      <c r="EO151" s="36">
        <f>IF(COUNTIFS('Estruturante Móvel'!$W:$W,'CRONOGRAMA_CONST+MIGRACAO'!EO$149,'Estruturante Móvel'!$C:$C,"&lt;&gt;ATIVO",'Estruturante Móvel'!$M:$M,'CRONOGRAMA_CONST+MIGRACAO'!$B151)=0,EP151,COUNTIFS('Estruturante Móvel'!$W:$W,'CRONOGRAMA_CONST+MIGRACAO'!EO$149,'Estruturante Móvel'!$C:$C,"&lt;&gt;ATIVO",'Estruturante Móvel'!$M:$M,'CRONOGRAMA_CONST+MIGRACAO'!$B151))</f>
        <v>0</v>
      </c>
      <c r="EP151" s="30">
        <f>COUNTIFS('Estruturante Móvel'!$H:$H,'CRONOGRAMA_CONST+MIGRACAO'!EO$149,'Estruturante Móvel'!$C:$C,"ATIVO",'Estruturante Móvel'!$M:$M,'CRONOGRAMA_CONST+MIGRACAO'!$B151)</f>
        <v>0</v>
      </c>
      <c r="EQ151" s="36">
        <f>IF(COUNTIFS('Estruturante Móvel'!$W:$W,'CRONOGRAMA_CONST+MIGRACAO'!EQ$149,'Estruturante Móvel'!$C:$C,"&lt;&gt;ATIVO",'Estruturante Móvel'!$M:$M,'CRONOGRAMA_CONST+MIGRACAO'!$B151)=0,ER151,COUNTIFS('Estruturante Móvel'!$W:$W,'CRONOGRAMA_CONST+MIGRACAO'!EQ$149,'Estruturante Móvel'!$C:$C,"&lt;&gt;ATIVO",'Estruturante Móvel'!$M:$M,'CRONOGRAMA_CONST+MIGRACAO'!$B151))</f>
        <v>0</v>
      </c>
      <c r="ER151" s="30">
        <f>COUNTIFS('Estruturante Móvel'!$H:$H,'CRONOGRAMA_CONST+MIGRACAO'!EQ$149,'Estruturante Móvel'!$C:$C,"ATIVO",'Estruturante Móvel'!$M:$M,'CRONOGRAMA_CONST+MIGRACAO'!$B151)</f>
        <v>0</v>
      </c>
      <c r="ES151" s="36">
        <f>IF(COUNTIFS('Estruturante Móvel'!$W:$W,'CRONOGRAMA_CONST+MIGRACAO'!ES$149,'Estruturante Móvel'!$C:$C,"&lt;&gt;ATIVO",'Estruturante Móvel'!$M:$M,'CRONOGRAMA_CONST+MIGRACAO'!$B151)=0,ET151,COUNTIFS('Estruturante Móvel'!$W:$W,'CRONOGRAMA_CONST+MIGRACAO'!ES$149,'Estruturante Móvel'!$C:$C,"&lt;&gt;ATIVO",'Estruturante Móvel'!$M:$M,'CRONOGRAMA_CONST+MIGRACAO'!$B151))</f>
        <v>0</v>
      </c>
      <c r="ET151" s="30">
        <f>COUNTIFS('Estruturante Móvel'!$H:$H,'CRONOGRAMA_CONST+MIGRACAO'!ES$149,'Estruturante Móvel'!$C:$C,"ATIVO",'Estruturante Móvel'!$M:$M,'CRONOGRAMA_CONST+MIGRACAO'!$B151)</f>
        <v>0</v>
      </c>
      <c r="EU151" s="36">
        <f>IF(COUNTIFS('Estruturante Móvel'!$W:$W,'CRONOGRAMA_CONST+MIGRACAO'!EU$149,'Estruturante Móvel'!$C:$C,"&lt;&gt;ATIVO",'Estruturante Móvel'!$M:$M,'CRONOGRAMA_CONST+MIGRACAO'!$B151)=0,EV151,COUNTIFS('Estruturante Móvel'!$W:$W,'CRONOGRAMA_CONST+MIGRACAO'!EU$149,'Estruturante Móvel'!$C:$C,"&lt;&gt;ATIVO",'Estruturante Móvel'!$M:$M,'CRONOGRAMA_CONST+MIGRACAO'!$B151))</f>
        <v>0</v>
      </c>
      <c r="EV151" s="30">
        <f>COUNTIFS('Estruturante Móvel'!$H:$H,'CRONOGRAMA_CONST+MIGRACAO'!EU$149,'Estruturante Móvel'!$C:$C,"ATIVO",'Estruturante Móvel'!$M:$M,'CRONOGRAMA_CONST+MIGRACAO'!$B151)</f>
        <v>0</v>
      </c>
      <c r="EW151" s="36">
        <f>IF(COUNTIFS('Estruturante Móvel'!$W:$W,'CRONOGRAMA_CONST+MIGRACAO'!EW$149,'Estruturante Móvel'!$C:$C,"&lt;&gt;ATIVO",'Estruturante Móvel'!$M:$M,'CRONOGRAMA_CONST+MIGRACAO'!$B151)=0,EX151,COUNTIFS('Estruturante Móvel'!$W:$W,'CRONOGRAMA_CONST+MIGRACAO'!EW$149,'Estruturante Móvel'!$C:$C,"&lt;&gt;ATIVO",'Estruturante Móvel'!$M:$M,'CRONOGRAMA_CONST+MIGRACAO'!$B151))</f>
        <v>0</v>
      </c>
      <c r="EX151" s="30">
        <f>COUNTIFS('Estruturante Móvel'!$H:$H,'CRONOGRAMA_CONST+MIGRACAO'!EW$149,'Estruturante Móvel'!$C:$C,"ATIVO",'Estruturante Móvel'!$M:$M,'CRONOGRAMA_CONST+MIGRACAO'!$B151)</f>
        <v>0</v>
      </c>
      <c r="EY151" s="36">
        <f>IF(COUNTIFS('Estruturante Móvel'!$W:$W,'CRONOGRAMA_CONST+MIGRACAO'!EY$149,'Estruturante Móvel'!$C:$C,"&lt;&gt;ATIVO",'Estruturante Móvel'!$M:$M,'CRONOGRAMA_CONST+MIGRACAO'!$B151)=0,EZ151,COUNTIFS('Estruturante Móvel'!$W:$W,'CRONOGRAMA_CONST+MIGRACAO'!EY$149,'Estruturante Móvel'!$C:$C,"&lt;&gt;ATIVO",'Estruturante Móvel'!$M:$M,'CRONOGRAMA_CONST+MIGRACAO'!$B151))</f>
        <v>0</v>
      </c>
      <c r="EZ151" s="30">
        <f>COUNTIFS('Estruturante Móvel'!$H:$H,'CRONOGRAMA_CONST+MIGRACAO'!EY$149,'Estruturante Móvel'!$C:$C,"ATIVO",'Estruturante Móvel'!$M:$M,'CRONOGRAMA_CONST+MIGRACAO'!$B151)</f>
        <v>0</v>
      </c>
      <c r="FA151" s="36">
        <f>IF(COUNTIFS('Estruturante Móvel'!$W:$W,'CRONOGRAMA_CONST+MIGRACAO'!FA$149,'Estruturante Móvel'!$C:$C,"&lt;&gt;ATIVO",'Estruturante Móvel'!$M:$M,'CRONOGRAMA_CONST+MIGRACAO'!$B151)=0,FB151,COUNTIFS('Estruturante Móvel'!$W:$W,'CRONOGRAMA_CONST+MIGRACAO'!FA$149,'Estruturante Móvel'!$C:$C,"&lt;&gt;ATIVO",'Estruturante Móvel'!$M:$M,'CRONOGRAMA_CONST+MIGRACAO'!$B151))</f>
        <v>0</v>
      </c>
      <c r="FB151" s="30">
        <f>COUNTIFS('Estruturante Móvel'!$H:$H,'CRONOGRAMA_CONST+MIGRACAO'!FA$149,'Estruturante Móvel'!$C:$C,"ATIVO",'Estruturante Móvel'!$M:$M,'CRONOGRAMA_CONST+MIGRACAO'!$B151)</f>
        <v>0</v>
      </c>
    </row>
    <row r="152" spans="2:158" hidden="1" outlineLevel="1">
      <c r="B152" s="210" t="s">
        <v>461</v>
      </c>
      <c r="C152" s="27">
        <v>37.4</v>
      </c>
      <c r="D152" s="34">
        <f>COUNTIFS('Estruturante Móvel'!M:M,B152)</f>
        <v>47</v>
      </c>
      <c r="E152" s="34">
        <f>COUNTIFS('Estruturante Móvel'!$C:$C,"ativo",'Estruturante Móvel'!M:M,'CRONOGRAMA_CONST+MIGRACAO'!B152)</f>
        <v>46</v>
      </c>
      <c r="F152" s="34">
        <f t="shared" ref="F152:F157" si="617">SUMIFS(AS152:FB152,AS$150:FB$150,"p")</f>
        <v>13</v>
      </c>
      <c r="G152" s="28" t="s">
        <v>495</v>
      </c>
      <c r="H152" s="22" t="s">
        <v>494</v>
      </c>
      <c r="I152" s="23" t="s">
        <v>186</v>
      </c>
      <c r="J152" s="35">
        <f>E152/D152</f>
        <v>0.97872340425531912</v>
      </c>
      <c r="K152" s="30">
        <v>17</v>
      </c>
      <c r="L152" s="30">
        <f>COUNTIFS('Estruturante Móvel'!$H:$H,'CRONOGRAMA_CONST+MIGRACAO'!#REF!,'Estruturante Móvel'!$C:$C,"ATIVO",'Estruturante Móvel'!$M:$M,'CRONOGRAMA_CONST+MIGRACAO'!$B152)</f>
        <v>0</v>
      </c>
      <c r="M152" s="36">
        <f>IF(COUNTIFS('Estruturante Móvel'!$W:$W,'CRONOGRAMA_CONST+MIGRACAO'!M$149,'Estruturante Móvel'!$C:$C,"&lt;&gt;ATIVO",'Estruturante Móvel'!$M:$M,'CRONOGRAMA_CONST+MIGRACAO'!$B152)=0,N152,COUNTIFS('Estruturante Móvel'!$W:$W,'CRONOGRAMA_CONST+MIGRACAO'!M$149,'Estruturante Móvel'!$C:$C,"&lt;&gt;ATIVO",'Estruturante Móvel'!$M:$M,'CRONOGRAMA_CONST+MIGRACAO'!$B152))</f>
        <v>0</v>
      </c>
      <c r="N152" s="30">
        <f>COUNTIFS('Estruturante Móvel'!$H:$H,'CRONOGRAMA_CONST+MIGRACAO'!M$149,'Estruturante Móvel'!$C:$C,"ATIVO",'Estruturante Móvel'!$M:$M,'CRONOGRAMA_CONST+MIGRACAO'!$B152)</f>
        <v>0</v>
      </c>
      <c r="O152" s="36">
        <f>IF(COUNTIFS('Estruturante Móvel'!$W:$W,'CRONOGRAMA_CONST+MIGRACAO'!O$149,'Estruturante Móvel'!$C:$C,"&lt;&gt;ATIVO",'Estruturante Móvel'!$M:$M,'CRONOGRAMA_CONST+MIGRACAO'!$B152)=0,P152,COUNTIFS('Estruturante Móvel'!$W:$W,'CRONOGRAMA_CONST+MIGRACAO'!O$149,'Estruturante Móvel'!$C:$C,"&lt;&gt;ATIVO",'Estruturante Móvel'!$M:$M,'CRONOGRAMA_CONST+MIGRACAO'!$B152))</f>
        <v>0</v>
      </c>
      <c r="P152" s="30">
        <f>COUNTIFS('Estruturante Móvel'!$H:$H,'CRONOGRAMA_CONST+MIGRACAO'!O$149,'Estruturante Móvel'!$C:$C,"ATIVO",'Estruturante Móvel'!$M:$M,'CRONOGRAMA_CONST+MIGRACAO'!$B152)</f>
        <v>0</v>
      </c>
      <c r="Q152" s="36">
        <f>IF(COUNTIFS('Estruturante Móvel'!$W:$W,'CRONOGRAMA_CONST+MIGRACAO'!Q$149,'Estruturante Móvel'!$C:$C,"&lt;&gt;ATIVO",'Estruturante Móvel'!$M:$M,'CRONOGRAMA_CONST+MIGRACAO'!$B152)=0,R152,COUNTIFS('Estruturante Móvel'!$W:$W,'CRONOGRAMA_CONST+MIGRACAO'!Q$149,'Estruturante Móvel'!$C:$C,"&lt;&gt;ATIVO",'Estruturante Móvel'!$M:$M,'CRONOGRAMA_CONST+MIGRACAO'!$B152))</f>
        <v>0</v>
      </c>
      <c r="R152" s="30">
        <f>COUNTIFS('Estruturante Móvel'!$H:$H,'CRONOGRAMA_CONST+MIGRACAO'!Q$149,'Estruturante Móvel'!$C:$C,"ATIVO",'Estruturante Móvel'!$M:$M,'CRONOGRAMA_CONST+MIGRACAO'!$B152)</f>
        <v>0</v>
      </c>
      <c r="S152" s="36">
        <f>IF(COUNTIFS('Estruturante Móvel'!$W:$W,'CRONOGRAMA_CONST+MIGRACAO'!S$149,'Estruturante Móvel'!$C:$C,"&lt;&gt;ATIVO",'Estruturante Móvel'!$M:$M,'CRONOGRAMA_CONST+MIGRACAO'!$B152)=0,T152,COUNTIFS('Estruturante Móvel'!$W:$W,'CRONOGRAMA_CONST+MIGRACAO'!S$149,'Estruturante Móvel'!$C:$C,"&lt;&gt;ATIVO",'Estruturante Móvel'!$M:$M,'CRONOGRAMA_CONST+MIGRACAO'!$B152))</f>
        <v>0</v>
      </c>
      <c r="T152" s="30">
        <f>COUNTIFS('Estruturante Móvel'!$H:$H,'CRONOGRAMA_CONST+MIGRACAO'!S$149,'Estruturante Móvel'!$C:$C,"ATIVO",'Estruturante Móvel'!$M:$M,'CRONOGRAMA_CONST+MIGRACAO'!$B152)</f>
        <v>0</v>
      </c>
      <c r="U152" s="36">
        <f>IF(COUNTIFS('Estruturante Móvel'!$W:$W,'CRONOGRAMA_CONST+MIGRACAO'!U$149,'Estruturante Móvel'!$C:$C,"&lt;&gt;ATIVO",'Estruturante Móvel'!$M:$M,'CRONOGRAMA_CONST+MIGRACAO'!$B152)=0,V152,COUNTIFS('Estruturante Móvel'!$W:$W,'CRONOGRAMA_CONST+MIGRACAO'!U$149,'Estruturante Móvel'!$C:$C,"&lt;&gt;ATIVO",'Estruturante Móvel'!$M:$M,'CRONOGRAMA_CONST+MIGRACAO'!$B152))</f>
        <v>0</v>
      </c>
      <c r="V152" s="30">
        <f>COUNTIFS('Estruturante Móvel'!$H:$H,'CRONOGRAMA_CONST+MIGRACAO'!U$149,'Estruturante Móvel'!$C:$C,"ATIVO",'Estruturante Móvel'!$M:$M,'CRONOGRAMA_CONST+MIGRACAO'!$B152)</f>
        <v>0</v>
      </c>
      <c r="W152" s="36">
        <f>IF(COUNTIFS('Estruturante Móvel'!$W:$W,'CRONOGRAMA_CONST+MIGRACAO'!W$149,'Estruturante Móvel'!$C:$C,"&lt;&gt;ATIVO",'Estruturante Móvel'!$M:$M,'CRONOGRAMA_CONST+MIGRACAO'!$B152)=0,X152,COUNTIFS('Estruturante Móvel'!$W:$W,'CRONOGRAMA_CONST+MIGRACAO'!W$149,'Estruturante Móvel'!$C:$C,"&lt;&gt;ATIVO",'Estruturante Móvel'!$M:$M,'CRONOGRAMA_CONST+MIGRACAO'!$B152))</f>
        <v>0</v>
      </c>
      <c r="X152" s="30">
        <f>COUNTIFS('Estruturante Móvel'!$H:$H,'CRONOGRAMA_CONST+MIGRACAO'!W$149,'Estruturante Móvel'!$C:$C,"ATIVO",'Estruturante Móvel'!$M:$M,'CRONOGRAMA_CONST+MIGRACAO'!$B152)</f>
        <v>0</v>
      </c>
      <c r="Y152" s="36">
        <f>IF(COUNTIFS('Estruturante Móvel'!$W:$W,'CRONOGRAMA_CONST+MIGRACAO'!Y$149,'Estruturante Móvel'!$C:$C,"&lt;&gt;ATIVO",'Estruturante Móvel'!$M:$M,'CRONOGRAMA_CONST+MIGRACAO'!$B152)=0,Z152,COUNTIFS('Estruturante Móvel'!$W:$W,'CRONOGRAMA_CONST+MIGRACAO'!Y$149,'Estruturante Móvel'!$C:$C,"&lt;&gt;ATIVO",'Estruturante Móvel'!$M:$M,'CRONOGRAMA_CONST+MIGRACAO'!$B152))</f>
        <v>0</v>
      </c>
      <c r="Z152" s="30">
        <f>COUNTIFS('Estruturante Móvel'!$H:$H,'CRONOGRAMA_CONST+MIGRACAO'!Y$149,'Estruturante Móvel'!$C:$C,"ATIVO",'Estruturante Móvel'!$M:$M,'CRONOGRAMA_CONST+MIGRACAO'!$B152)</f>
        <v>0</v>
      </c>
      <c r="AA152" s="36">
        <f>IF(COUNTIFS('Estruturante Móvel'!$W:$W,'CRONOGRAMA_CONST+MIGRACAO'!AA$149,'Estruturante Móvel'!$C:$C,"&lt;&gt;ATIVO",'Estruturante Móvel'!$M:$M,'CRONOGRAMA_CONST+MIGRACAO'!$B152)=0,AB152,COUNTIFS('Estruturante Móvel'!$W:$W,'CRONOGRAMA_CONST+MIGRACAO'!AA$149,'Estruturante Móvel'!$C:$C,"&lt;&gt;ATIVO",'Estruturante Móvel'!$M:$M,'CRONOGRAMA_CONST+MIGRACAO'!$B152))</f>
        <v>0</v>
      </c>
      <c r="AB152" s="30">
        <f>COUNTIFS('Estruturante Móvel'!$H:$H,'CRONOGRAMA_CONST+MIGRACAO'!AA$149,'Estruturante Móvel'!$C:$C,"ATIVO",'Estruturante Móvel'!$M:$M,'CRONOGRAMA_CONST+MIGRACAO'!$B152)</f>
        <v>0</v>
      </c>
      <c r="AC152" s="36">
        <f>IF(COUNTIFS('Estruturante Móvel'!$W:$W,'CRONOGRAMA_CONST+MIGRACAO'!AC$149,'Estruturante Móvel'!$C:$C,"&lt;&gt;ATIVO",'Estruturante Móvel'!$M:$M,'CRONOGRAMA_CONST+MIGRACAO'!$B152)=0,AD152,COUNTIFS('Estruturante Móvel'!$W:$W,'CRONOGRAMA_CONST+MIGRACAO'!AC$149,'Estruturante Móvel'!$C:$C,"&lt;&gt;ATIVO",'Estruturante Móvel'!$M:$M,'CRONOGRAMA_CONST+MIGRACAO'!$B152))</f>
        <v>0</v>
      </c>
      <c r="AD152" s="30">
        <f>COUNTIFS('Estruturante Móvel'!$H:$H,'CRONOGRAMA_CONST+MIGRACAO'!AC$149,'Estruturante Móvel'!$C:$C,"ATIVO",'Estruturante Móvel'!$M:$M,'CRONOGRAMA_CONST+MIGRACAO'!$B152)</f>
        <v>0</v>
      </c>
      <c r="AE152" s="36">
        <f>IF(COUNTIFS('Estruturante Móvel'!$W:$W,'CRONOGRAMA_CONST+MIGRACAO'!AE$149,'Estruturante Móvel'!$C:$C,"&lt;&gt;ATIVO",'Estruturante Móvel'!$M:$M,'CRONOGRAMA_CONST+MIGRACAO'!$B152)=0,AF152,COUNTIFS('Estruturante Móvel'!$W:$W,'CRONOGRAMA_CONST+MIGRACAO'!AE$149,'Estruturante Móvel'!$C:$C,"&lt;&gt;ATIVO",'Estruturante Móvel'!$M:$M,'CRONOGRAMA_CONST+MIGRACAO'!$B152))</f>
        <v>0</v>
      </c>
      <c r="AF152" s="30">
        <f>COUNTIFS('Estruturante Móvel'!$H:$H,'CRONOGRAMA_CONST+MIGRACAO'!AE$149,'Estruturante Móvel'!$C:$C,"ATIVO",'Estruturante Móvel'!$M:$M,'CRONOGRAMA_CONST+MIGRACAO'!$B152)</f>
        <v>0</v>
      </c>
      <c r="AG152" s="36">
        <f>IF(COUNTIFS('Estruturante Móvel'!$W:$W,'CRONOGRAMA_CONST+MIGRACAO'!AG$149,'Estruturante Móvel'!$C:$C,"&lt;&gt;ATIVO",'Estruturante Móvel'!$M:$M,'CRONOGRAMA_CONST+MIGRACAO'!$B152)=0,AH152,COUNTIFS('Estruturante Móvel'!$W:$W,'CRONOGRAMA_CONST+MIGRACAO'!AG$149,'Estruturante Móvel'!$C:$C,"&lt;&gt;ATIVO",'Estruturante Móvel'!$M:$M,'CRONOGRAMA_CONST+MIGRACAO'!$B152))</f>
        <v>0</v>
      </c>
      <c r="AH152" s="30">
        <f>COUNTIFS('Estruturante Móvel'!$H:$H,'CRONOGRAMA_CONST+MIGRACAO'!AG$149,'Estruturante Móvel'!$C:$C,"ATIVO",'Estruturante Móvel'!$M:$M,'CRONOGRAMA_CONST+MIGRACAO'!$B152)</f>
        <v>0</v>
      </c>
      <c r="AI152" s="36">
        <f>IF(COUNTIFS('Estruturante Móvel'!$W:$W,'CRONOGRAMA_CONST+MIGRACAO'!AI$149,'Estruturante Móvel'!$C:$C,"&lt;&gt;ATIVO",'Estruturante Móvel'!$M:$M,'CRONOGRAMA_CONST+MIGRACAO'!$B152)=0,AJ152,COUNTIFS('Estruturante Móvel'!$W:$W,'CRONOGRAMA_CONST+MIGRACAO'!AI$149,'Estruturante Móvel'!$C:$C,"&lt;&gt;ATIVO",'Estruturante Móvel'!$M:$M,'CRONOGRAMA_CONST+MIGRACAO'!$B152))</f>
        <v>2</v>
      </c>
      <c r="AJ152" s="30">
        <f>COUNTIFS('Estruturante Móvel'!$H:$H,'CRONOGRAMA_CONST+MIGRACAO'!AI$149,'Estruturante Móvel'!$C:$C,"ATIVO",'Estruturante Móvel'!$M:$M,'CRONOGRAMA_CONST+MIGRACAO'!$B152)</f>
        <v>2</v>
      </c>
      <c r="AK152" s="36">
        <f>IF(COUNTIFS('Estruturante Móvel'!$W:$W,'CRONOGRAMA_CONST+MIGRACAO'!AK$149,'Estruturante Móvel'!$C:$C,"&lt;&gt;ATIVO",'Estruturante Móvel'!$M:$M,'CRONOGRAMA_CONST+MIGRACAO'!$B152)=0,AL152,COUNTIFS('Estruturante Móvel'!$W:$W,'CRONOGRAMA_CONST+MIGRACAO'!AK$149,'Estruturante Móvel'!$C:$C,"&lt;&gt;ATIVO",'Estruturante Móvel'!$M:$M,'CRONOGRAMA_CONST+MIGRACAO'!$B152))</f>
        <v>0</v>
      </c>
      <c r="AL152" s="30">
        <f>COUNTIFS('Estruturante Móvel'!$H:$H,'CRONOGRAMA_CONST+MIGRACAO'!AK$149,'Estruturante Móvel'!$C:$C,"ATIVO",'Estruturante Móvel'!$M:$M,'CRONOGRAMA_CONST+MIGRACAO'!$B152)</f>
        <v>0</v>
      </c>
      <c r="AM152" s="36">
        <f>IF(COUNTIFS('Estruturante Móvel'!$W:$W,'CRONOGRAMA_CONST+MIGRACAO'!AM$149,'Estruturante Móvel'!$C:$C,"&lt;&gt;ATIVO",'Estruturante Móvel'!$M:$M,'CRONOGRAMA_CONST+MIGRACAO'!$B152)=0,AN152,COUNTIFS('Estruturante Móvel'!$W:$W,'CRONOGRAMA_CONST+MIGRACAO'!AM$149,'Estruturante Móvel'!$C:$C,"&lt;&gt;ATIVO",'Estruturante Móvel'!$M:$M,'CRONOGRAMA_CONST+MIGRACAO'!$B152))</f>
        <v>0</v>
      </c>
      <c r="AN152" s="30">
        <f>COUNTIFS('Estruturante Móvel'!$H:$H,'CRONOGRAMA_CONST+MIGRACAO'!AM$149,'Estruturante Móvel'!$C:$C,"ATIVO",'Estruturante Móvel'!$M:$M,'CRONOGRAMA_CONST+MIGRACAO'!$B152)</f>
        <v>0</v>
      </c>
      <c r="AO152" s="36">
        <f>IF(COUNTIFS('Estruturante Móvel'!$W:$W,'CRONOGRAMA_CONST+MIGRACAO'!AO$149,'Estruturante Móvel'!$C:$C,"&lt;&gt;ATIVO",'Estruturante Móvel'!$M:$M,'CRONOGRAMA_CONST+MIGRACAO'!$B152)=0,AP152,COUNTIFS('Estruturante Móvel'!$W:$W,'CRONOGRAMA_CONST+MIGRACAO'!AO$149,'Estruturante Móvel'!$C:$C,"&lt;&gt;ATIVO",'Estruturante Móvel'!$M:$M,'CRONOGRAMA_CONST+MIGRACAO'!$B152))</f>
        <v>0</v>
      </c>
      <c r="AP152" s="30">
        <f>COUNTIFS('Estruturante Móvel'!$H:$H,'CRONOGRAMA_CONST+MIGRACAO'!AO$149,'Estruturante Móvel'!$C:$C,"ATIVO",'Estruturante Móvel'!$M:$M,'CRONOGRAMA_CONST+MIGRACAO'!$B152)</f>
        <v>0</v>
      </c>
      <c r="AQ152" s="36">
        <f>IF(COUNTIFS('Estruturante Móvel'!$W:$W,'CRONOGRAMA_CONST+MIGRACAO'!AQ$149,'Estruturante Móvel'!$C:$C,"&lt;&gt;ATIVO",'Estruturante Móvel'!$M:$M,'CRONOGRAMA_CONST+MIGRACAO'!$B152)=0,AR152,COUNTIFS('Estruturante Móvel'!$W:$W,'CRONOGRAMA_CONST+MIGRACAO'!AQ$149,'Estruturante Móvel'!$C:$C,"&lt;&gt;ATIVO",'Estruturante Móvel'!$M:$M,'CRONOGRAMA_CONST+MIGRACAO'!$B152))</f>
        <v>0</v>
      </c>
      <c r="AR152" s="30">
        <f>COUNTIFS('Estruturante Móvel'!$H:$H,'CRONOGRAMA_CONST+MIGRACAO'!AQ$149,'Estruturante Móvel'!$C:$C,"ATIVO",'Estruturante Móvel'!$M:$M,'CRONOGRAMA_CONST+MIGRACAO'!$B152)</f>
        <v>0</v>
      </c>
      <c r="AS152" s="36">
        <f>IF(COUNTIFS('Estruturante Móvel'!$W:$W,'CRONOGRAMA_CONST+MIGRACAO'!AS$149,'Estruturante Móvel'!$C:$C,"&lt;&gt;ATIVO",'Estruturante Móvel'!$M:$M,'CRONOGRAMA_CONST+MIGRACAO'!$B152)=0,AT152,COUNTIFS('Estruturante Móvel'!$W:$W,'CRONOGRAMA_CONST+MIGRACAO'!AS$149,'Estruturante Móvel'!$C:$C,"&lt;&gt;ATIVO",'Estruturante Móvel'!$M:$M,'CRONOGRAMA_CONST+MIGRACAO'!$B152))</f>
        <v>0</v>
      </c>
      <c r="AT152" s="30">
        <f>COUNTIFS('Estruturante Móvel'!$H:$H,'CRONOGRAMA_CONST+MIGRACAO'!AS$149,'Estruturante Móvel'!$C:$C,"ATIVO",'Estruturante Móvel'!$M:$M,'CRONOGRAMA_CONST+MIGRACAO'!$B152)</f>
        <v>0</v>
      </c>
      <c r="AU152" s="36">
        <f>IF(COUNTIFS('Estruturante Móvel'!$W:$W,'CRONOGRAMA_CONST+MIGRACAO'!AU$149,'Estruturante Móvel'!$C:$C,"&lt;&gt;ATIVO",'Estruturante Móvel'!$M:$M,'CRONOGRAMA_CONST+MIGRACAO'!$B152)=0,AV152,COUNTIFS('Estruturante Móvel'!$W:$W,'CRONOGRAMA_CONST+MIGRACAO'!AU$149,'Estruturante Móvel'!$C:$C,"&lt;&gt;ATIVO",'Estruturante Móvel'!$M:$M,'CRONOGRAMA_CONST+MIGRACAO'!$B152))</f>
        <v>2</v>
      </c>
      <c r="AV152" s="30">
        <f>COUNTIFS('Estruturante Móvel'!$H:$H,'CRONOGRAMA_CONST+MIGRACAO'!AU$149,'Estruturante Móvel'!$C:$C,"ATIVO",'Estruturante Móvel'!$M:$M,'CRONOGRAMA_CONST+MIGRACAO'!$B152)</f>
        <v>2</v>
      </c>
      <c r="AW152" s="36">
        <f>IF(COUNTIFS('Estruturante Móvel'!$W:$W,'CRONOGRAMA_CONST+MIGRACAO'!AW$149,'Estruturante Móvel'!$C:$C,"&lt;&gt;ATIVO",'Estruturante Móvel'!$M:$M,'CRONOGRAMA_CONST+MIGRACAO'!$B152)=0,AX152,COUNTIFS('Estruturante Móvel'!$W:$W,'CRONOGRAMA_CONST+MIGRACAO'!AW$149,'Estruturante Móvel'!$C:$C,"&lt;&gt;ATIVO",'Estruturante Móvel'!$M:$M,'CRONOGRAMA_CONST+MIGRACAO'!$B152))</f>
        <v>0</v>
      </c>
      <c r="AX152" s="30">
        <f>COUNTIFS('Estruturante Móvel'!$H:$H,'CRONOGRAMA_CONST+MIGRACAO'!AW$149,'Estruturante Móvel'!$C:$C,"ATIVO",'Estruturante Móvel'!$M:$M,'CRONOGRAMA_CONST+MIGRACAO'!$B152)</f>
        <v>0</v>
      </c>
      <c r="AY152" s="36">
        <f>IF(COUNTIFS('Estruturante Móvel'!$W:$W,'CRONOGRAMA_CONST+MIGRACAO'!AY$149,'Estruturante Móvel'!$C:$C,"&lt;&gt;ATIVO",'Estruturante Móvel'!$M:$M,'CRONOGRAMA_CONST+MIGRACAO'!$B152)=0,AZ152,COUNTIFS('Estruturante Móvel'!$W:$W,'CRONOGRAMA_CONST+MIGRACAO'!AY$149,'Estruturante Móvel'!$C:$C,"&lt;&gt;ATIVO",'Estruturante Móvel'!$M:$M,'CRONOGRAMA_CONST+MIGRACAO'!$B152))</f>
        <v>0</v>
      </c>
      <c r="AZ152" s="30">
        <f>COUNTIFS('Estruturante Móvel'!$H:$H,'CRONOGRAMA_CONST+MIGRACAO'!AY$149,'Estruturante Móvel'!$C:$C,"ATIVO",'Estruturante Móvel'!$M:$M,'CRONOGRAMA_CONST+MIGRACAO'!$B152)</f>
        <v>0</v>
      </c>
      <c r="BA152" s="36">
        <f>IF(COUNTIFS('Estruturante Móvel'!$W:$W,'CRONOGRAMA_CONST+MIGRACAO'!BA$149,'Estruturante Móvel'!$C:$C,"&lt;&gt;ATIVO",'Estruturante Móvel'!$M:$M,'CRONOGRAMA_CONST+MIGRACAO'!$B152)=0,BB152,COUNTIFS('Estruturante Móvel'!$W:$W,'CRONOGRAMA_CONST+MIGRACAO'!BA$149,'Estruturante Móvel'!$C:$C,"&lt;&gt;ATIVO",'Estruturante Móvel'!$M:$M,'CRONOGRAMA_CONST+MIGRACAO'!$B152))</f>
        <v>0</v>
      </c>
      <c r="BB152" s="30">
        <f>COUNTIFS('Estruturante Móvel'!$H:$H,'CRONOGRAMA_CONST+MIGRACAO'!BA$149,'Estruturante Móvel'!$C:$C,"ATIVO",'Estruturante Móvel'!$M:$M,'CRONOGRAMA_CONST+MIGRACAO'!$B152)</f>
        <v>0</v>
      </c>
      <c r="BC152" s="36">
        <f>IF(COUNTIFS('Estruturante Móvel'!$W:$W,'CRONOGRAMA_CONST+MIGRACAO'!BC$149,'Estruturante Móvel'!$C:$C,"&lt;&gt;ATIVO",'Estruturante Móvel'!$M:$M,'CRONOGRAMA_CONST+MIGRACAO'!$B152)=0,BD152,COUNTIFS('Estruturante Móvel'!$W:$W,'CRONOGRAMA_CONST+MIGRACAO'!BC$149,'Estruturante Móvel'!$C:$C,"&lt;&gt;ATIVO",'Estruturante Móvel'!$M:$M,'CRONOGRAMA_CONST+MIGRACAO'!$B152))</f>
        <v>1</v>
      </c>
      <c r="BD152" s="30">
        <f>COUNTIFS('Estruturante Móvel'!$H:$H,'CRONOGRAMA_CONST+MIGRACAO'!BC$149,'Estruturante Móvel'!$C:$C,"ATIVO",'Estruturante Móvel'!$M:$M,'CRONOGRAMA_CONST+MIGRACAO'!$B152)</f>
        <v>1</v>
      </c>
      <c r="BE152" s="36">
        <f>IF(COUNTIFS('Estruturante Móvel'!$W:$W,'CRONOGRAMA_CONST+MIGRACAO'!BE$149,'Estruturante Móvel'!$C:$C,"&lt;&gt;ATIVO",'Estruturante Móvel'!$M:$M,'CRONOGRAMA_CONST+MIGRACAO'!$B152)=0,BF152,COUNTIFS('Estruturante Móvel'!$W:$W,'CRONOGRAMA_CONST+MIGRACAO'!BE$149,'Estruturante Móvel'!$C:$C,"&lt;&gt;ATIVO",'Estruturante Móvel'!$M:$M,'CRONOGRAMA_CONST+MIGRACAO'!$B152))</f>
        <v>0</v>
      </c>
      <c r="BF152" s="30">
        <f>COUNTIFS('Estruturante Móvel'!$H:$H,'CRONOGRAMA_CONST+MIGRACAO'!BE$149,'Estruturante Móvel'!$C:$C,"ATIVO",'Estruturante Móvel'!$M:$M,'CRONOGRAMA_CONST+MIGRACAO'!$B152)</f>
        <v>0</v>
      </c>
      <c r="BG152" s="36">
        <f>IF(COUNTIFS('Estruturante Móvel'!$W:$W,'CRONOGRAMA_CONST+MIGRACAO'!BG$149,'Estruturante Móvel'!$C:$C,"&lt;&gt;ATIVO",'Estruturante Móvel'!$M:$M,'CRONOGRAMA_CONST+MIGRACAO'!$B152)=0,BH152,COUNTIFS('Estruturante Móvel'!$W:$W,'CRONOGRAMA_CONST+MIGRACAO'!BG$149,'Estruturante Móvel'!$C:$C,"&lt;&gt;ATIVO",'Estruturante Móvel'!$M:$M,'CRONOGRAMA_CONST+MIGRACAO'!$B152))</f>
        <v>0</v>
      </c>
      <c r="BH152" s="30">
        <f>COUNTIFS('Estruturante Móvel'!$H:$H,'CRONOGRAMA_CONST+MIGRACAO'!BG$149,'Estruturante Móvel'!$C:$C,"ATIVO",'Estruturante Móvel'!$M:$M,'CRONOGRAMA_CONST+MIGRACAO'!$B152)</f>
        <v>0</v>
      </c>
      <c r="BI152" s="36">
        <f>IF(COUNTIFS('Estruturante Móvel'!$W:$W,'CRONOGRAMA_CONST+MIGRACAO'!BI$149,'Estruturante Móvel'!$C:$C,"&lt;&gt;ATIVO",'Estruturante Móvel'!$M:$M,'CRONOGRAMA_CONST+MIGRACAO'!$B152)=0,BJ152,COUNTIFS('Estruturante Móvel'!$W:$W,'CRONOGRAMA_CONST+MIGRACAO'!BI$149,'Estruturante Móvel'!$C:$C,"&lt;&gt;ATIVO",'Estruturante Móvel'!$M:$M,'CRONOGRAMA_CONST+MIGRACAO'!$B152))</f>
        <v>0</v>
      </c>
      <c r="BJ152" s="30">
        <f>COUNTIFS('Estruturante Móvel'!$H:$H,'CRONOGRAMA_CONST+MIGRACAO'!BI$149,'Estruturante Móvel'!$C:$C,"ATIVO",'Estruturante Móvel'!$M:$M,'CRONOGRAMA_CONST+MIGRACAO'!$B152)</f>
        <v>0</v>
      </c>
      <c r="BK152" s="36">
        <f>IF(COUNTIFS('Estruturante Móvel'!$W:$W,'CRONOGRAMA_CONST+MIGRACAO'!BK$149,'Estruturante Móvel'!$C:$C,"&lt;&gt;ATIVO",'Estruturante Móvel'!$M:$M,'CRONOGRAMA_CONST+MIGRACAO'!$B152)=0,BL152,COUNTIFS('Estruturante Móvel'!$W:$W,'CRONOGRAMA_CONST+MIGRACAO'!BK$149,'Estruturante Móvel'!$C:$C,"&lt;&gt;ATIVO",'Estruturante Móvel'!$M:$M,'CRONOGRAMA_CONST+MIGRACAO'!$B152))</f>
        <v>5</v>
      </c>
      <c r="BL152" s="30">
        <f>COUNTIFS('Estruturante Móvel'!$H:$H,'CRONOGRAMA_CONST+MIGRACAO'!BK$149,'Estruturante Móvel'!$C:$C,"ATIVO",'Estruturante Móvel'!$M:$M,'CRONOGRAMA_CONST+MIGRACAO'!$B152)</f>
        <v>5</v>
      </c>
      <c r="BM152" s="36">
        <f>IF(COUNTIFS('Estruturante Móvel'!$W:$W,'CRONOGRAMA_CONST+MIGRACAO'!BM$149,'Estruturante Móvel'!$C:$C,"&lt;&gt;ATIVO",'Estruturante Móvel'!$M:$M,'CRONOGRAMA_CONST+MIGRACAO'!$B152)=0,BN152,COUNTIFS('Estruturante Móvel'!$W:$W,'CRONOGRAMA_CONST+MIGRACAO'!BM$149,'Estruturante Móvel'!$C:$C,"&lt;&gt;ATIVO",'Estruturante Móvel'!$M:$M,'CRONOGRAMA_CONST+MIGRACAO'!$B152))</f>
        <v>0</v>
      </c>
      <c r="BN152" s="30">
        <f>COUNTIFS('Estruturante Móvel'!$H:$H,'CRONOGRAMA_CONST+MIGRACAO'!BM$149,'Estruturante Móvel'!$C:$C,"ATIVO",'Estruturante Móvel'!$M:$M,'CRONOGRAMA_CONST+MIGRACAO'!$B152)</f>
        <v>0</v>
      </c>
      <c r="BO152" s="36">
        <f>IF(COUNTIFS('Estruturante Móvel'!$W:$W,'CRONOGRAMA_CONST+MIGRACAO'!BO$149,'Estruturante Móvel'!$C:$C,"&lt;&gt;ATIVO",'Estruturante Móvel'!$M:$M,'CRONOGRAMA_CONST+MIGRACAO'!$B152)=0,BP152,COUNTIFS('Estruturante Móvel'!$W:$W,'CRONOGRAMA_CONST+MIGRACAO'!BO$149,'Estruturante Móvel'!$C:$C,"&lt;&gt;ATIVO",'Estruturante Móvel'!$M:$M,'CRONOGRAMA_CONST+MIGRACAO'!$B152))</f>
        <v>0</v>
      </c>
      <c r="BP152" s="30">
        <f>COUNTIFS('Estruturante Móvel'!$H:$H,'CRONOGRAMA_CONST+MIGRACAO'!BO$149,'Estruturante Móvel'!$C:$C,"ATIVO",'Estruturante Móvel'!$M:$M,'CRONOGRAMA_CONST+MIGRACAO'!$B152)</f>
        <v>0</v>
      </c>
      <c r="BQ152" s="36">
        <f>IF(COUNTIFS('Estruturante Móvel'!$W:$W,'CRONOGRAMA_CONST+MIGRACAO'!BQ$149,'Estruturante Móvel'!$C:$C,"&lt;&gt;ATIVO",'Estruturante Móvel'!$M:$M,'CRONOGRAMA_CONST+MIGRACAO'!$B152)=0,BR152,COUNTIFS('Estruturante Móvel'!$W:$W,'CRONOGRAMA_CONST+MIGRACAO'!BQ$149,'Estruturante Móvel'!$C:$C,"&lt;&gt;ATIVO",'Estruturante Móvel'!$M:$M,'CRONOGRAMA_CONST+MIGRACAO'!$B152))</f>
        <v>0</v>
      </c>
      <c r="BR152" s="30">
        <f>COUNTIFS('Estruturante Móvel'!$H:$H,'CRONOGRAMA_CONST+MIGRACAO'!BQ$149,'Estruturante Móvel'!$C:$C,"ATIVO",'Estruturante Móvel'!$M:$M,'CRONOGRAMA_CONST+MIGRACAO'!$B152)</f>
        <v>0</v>
      </c>
      <c r="BS152" s="36">
        <f>IF(COUNTIFS('Estruturante Móvel'!$W:$W,'CRONOGRAMA_CONST+MIGRACAO'!BS$149,'Estruturante Móvel'!$C:$C,"&lt;&gt;ATIVO",'Estruturante Móvel'!$M:$M,'CRONOGRAMA_CONST+MIGRACAO'!$B152)=0,BT152,COUNTIFS('Estruturante Móvel'!$W:$W,'CRONOGRAMA_CONST+MIGRACAO'!BS$149,'Estruturante Móvel'!$C:$C,"&lt;&gt;ATIVO",'Estruturante Móvel'!$M:$M,'CRONOGRAMA_CONST+MIGRACAO'!$B152))</f>
        <v>0</v>
      </c>
      <c r="BT152" s="30">
        <f>COUNTIFS('Estruturante Móvel'!$H:$H,'CRONOGRAMA_CONST+MIGRACAO'!BS$149,'Estruturante Móvel'!$C:$C,"ATIVO",'Estruturante Móvel'!$M:$M,'CRONOGRAMA_CONST+MIGRACAO'!$B152)</f>
        <v>0</v>
      </c>
      <c r="BU152" s="36">
        <f>IF(COUNTIFS('Estruturante Móvel'!$W:$W,'CRONOGRAMA_CONST+MIGRACAO'!BU$149,'Estruturante Móvel'!$C:$C,"&lt;&gt;ATIVO",'Estruturante Móvel'!$M:$M,'CRONOGRAMA_CONST+MIGRACAO'!$B152)=0,BV152,COUNTIFS('Estruturante Móvel'!$W:$W,'CRONOGRAMA_CONST+MIGRACAO'!BU$149,'Estruturante Móvel'!$C:$C,"&lt;&gt;ATIVO",'Estruturante Móvel'!$M:$M,'CRONOGRAMA_CONST+MIGRACAO'!$B152))</f>
        <v>0</v>
      </c>
      <c r="BV152" s="30">
        <f>COUNTIFS('Estruturante Móvel'!$H:$H,'CRONOGRAMA_CONST+MIGRACAO'!BU$149,'Estruturante Móvel'!$C:$C,"ATIVO",'Estruturante Móvel'!$M:$M,'CRONOGRAMA_CONST+MIGRACAO'!$B152)</f>
        <v>0</v>
      </c>
      <c r="BW152" s="36">
        <f>IF(COUNTIFS('Estruturante Móvel'!$W:$W,'CRONOGRAMA_CONST+MIGRACAO'!BW$149,'Estruturante Móvel'!$C:$C,"&lt;&gt;ATIVO",'Estruturante Móvel'!$M:$M,'CRONOGRAMA_CONST+MIGRACAO'!$B152)=0,BX152,COUNTIFS('Estruturante Móvel'!$W:$W,'CRONOGRAMA_CONST+MIGRACAO'!BW$149,'Estruturante Móvel'!$C:$C,"&lt;&gt;ATIVO",'Estruturante Móvel'!$M:$M,'CRONOGRAMA_CONST+MIGRACAO'!$B152))</f>
        <v>0</v>
      </c>
      <c r="BX152" s="30">
        <f>COUNTIFS('Estruturante Móvel'!$H:$H,'CRONOGRAMA_CONST+MIGRACAO'!BW$149,'Estruturante Móvel'!$C:$C,"ATIVO",'Estruturante Móvel'!$M:$M,'CRONOGRAMA_CONST+MIGRACAO'!$B152)</f>
        <v>0</v>
      </c>
      <c r="BY152" s="36">
        <f>IF(COUNTIFS('Estruturante Móvel'!$W:$W,'CRONOGRAMA_CONST+MIGRACAO'!BY$149,'Estruturante Móvel'!$C:$C,"&lt;&gt;ATIVO",'Estruturante Móvel'!$M:$M,'CRONOGRAMA_CONST+MIGRACAO'!$B152)=0,BZ152,COUNTIFS('Estruturante Móvel'!$W:$W,'CRONOGRAMA_CONST+MIGRACAO'!BY$149,'Estruturante Móvel'!$C:$C,"&lt;&gt;ATIVO",'Estruturante Móvel'!$M:$M,'CRONOGRAMA_CONST+MIGRACAO'!$B152))</f>
        <v>0</v>
      </c>
      <c r="BZ152" s="30">
        <f>COUNTIFS('Estruturante Móvel'!$H:$H,'CRONOGRAMA_CONST+MIGRACAO'!BY$149,'Estruturante Móvel'!$C:$C,"ATIVO",'Estruturante Móvel'!$M:$M,'CRONOGRAMA_CONST+MIGRACAO'!$B152)</f>
        <v>0</v>
      </c>
      <c r="CA152" s="36">
        <f>IF(COUNTIFS('Estruturante Móvel'!$W:$W,'CRONOGRAMA_CONST+MIGRACAO'!CA$149,'Estruturante Móvel'!$C:$C,"&lt;&gt;ATIVO",'Estruturante Móvel'!$M:$M,'CRONOGRAMA_CONST+MIGRACAO'!$B152)=0,CB152,COUNTIFS('Estruturante Móvel'!$W:$W,'CRONOGRAMA_CONST+MIGRACAO'!CA$149,'Estruturante Móvel'!$C:$C,"&lt;&gt;ATIVO",'Estruturante Móvel'!$M:$M,'CRONOGRAMA_CONST+MIGRACAO'!$B152))</f>
        <v>0</v>
      </c>
      <c r="CB152" s="30">
        <f>COUNTIFS('Estruturante Móvel'!$H:$H,'CRONOGRAMA_CONST+MIGRACAO'!CA$149,'Estruturante Móvel'!$C:$C,"ATIVO",'Estruturante Móvel'!$M:$M,'CRONOGRAMA_CONST+MIGRACAO'!$B152)</f>
        <v>0</v>
      </c>
      <c r="CC152" s="36">
        <f>IF(COUNTIFS('Estruturante Móvel'!$W:$W,'CRONOGRAMA_CONST+MIGRACAO'!CC$149,'Estruturante Móvel'!$C:$C,"&lt;&gt;ATIVO",'Estruturante Móvel'!$M:$M,'CRONOGRAMA_CONST+MIGRACAO'!$B152)=0,CD152,COUNTIFS('Estruturante Móvel'!$W:$W,'CRONOGRAMA_CONST+MIGRACAO'!CC$149,'Estruturante Móvel'!$C:$C,"&lt;&gt;ATIVO",'Estruturante Móvel'!$M:$M,'CRONOGRAMA_CONST+MIGRACAO'!$B152))</f>
        <v>0</v>
      </c>
      <c r="CD152" s="30">
        <f>COUNTIFS('Estruturante Móvel'!$H:$H,'CRONOGRAMA_CONST+MIGRACAO'!CC$149,'Estruturante Móvel'!$C:$C,"ATIVO",'Estruturante Móvel'!$M:$M,'CRONOGRAMA_CONST+MIGRACAO'!$B152)</f>
        <v>0</v>
      </c>
      <c r="CE152" s="36">
        <f>IF(COUNTIFS('Estruturante Móvel'!$W:$W,'CRONOGRAMA_CONST+MIGRACAO'!CE$149,'Estruturante Móvel'!$C:$C,"&lt;&gt;ATIVO",'Estruturante Móvel'!$M:$M,'CRONOGRAMA_CONST+MIGRACAO'!$B152)=0,CF152,COUNTIFS('Estruturante Móvel'!$W:$W,'CRONOGRAMA_CONST+MIGRACAO'!CE$149,'Estruturante Móvel'!$C:$C,"&lt;&gt;ATIVO",'Estruturante Móvel'!$M:$M,'CRONOGRAMA_CONST+MIGRACAO'!$B152))</f>
        <v>0</v>
      </c>
      <c r="CF152" s="30">
        <f>COUNTIFS('Estruturante Móvel'!$H:$H,'CRONOGRAMA_CONST+MIGRACAO'!CE$149,'Estruturante Móvel'!$C:$C,"ATIVO",'Estruturante Móvel'!$M:$M,'CRONOGRAMA_CONST+MIGRACAO'!$B152)</f>
        <v>0</v>
      </c>
      <c r="CG152" s="36">
        <f>IF(COUNTIFS('Estruturante Móvel'!$W:$W,'CRONOGRAMA_CONST+MIGRACAO'!CG$149,'Estruturante Móvel'!$C:$C,"&lt;&gt;ATIVO",'Estruturante Móvel'!$M:$M,'CRONOGRAMA_CONST+MIGRACAO'!$B152)=0,CH152,COUNTIFS('Estruturante Móvel'!$W:$W,'CRONOGRAMA_CONST+MIGRACAO'!CG$149,'Estruturante Móvel'!$C:$C,"&lt;&gt;ATIVO",'Estruturante Móvel'!$M:$M,'CRONOGRAMA_CONST+MIGRACAO'!$B152))</f>
        <v>0</v>
      </c>
      <c r="CH152" s="30">
        <f>COUNTIFS('Estruturante Móvel'!$H:$H,'CRONOGRAMA_CONST+MIGRACAO'!CG$149,'Estruturante Móvel'!$C:$C,"ATIVO",'Estruturante Móvel'!$M:$M,'CRONOGRAMA_CONST+MIGRACAO'!$B152)</f>
        <v>0</v>
      </c>
      <c r="CI152" s="36">
        <f>IF(COUNTIFS('Estruturante Móvel'!$W:$W,'CRONOGRAMA_CONST+MIGRACAO'!CI$149,'Estruturante Móvel'!$C:$C,"&lt;&gt;ATIVO",'Estruturante Móvel'!$M:$M,'CRONOGRAMA_CONST+MIGRACAO'!$B152)=0,CJ152,COUNTIFS('Estruturante Móvel'!$W:$W,'CRONOGRAMA_CONST+MIGRACAO'!CI$149,'Estruturante Móvel'!$C:$C,"&lt;&gt;ATIVO",'Estruturante Móvel'!$M:$M,'CRONOGRAMA_CONST+MIGRACAO'!$B152))</f>
        <v>0</v>
      </c>
      <c r="CJ152" s="30">
        <f>COUNTIFS('Estruturante Móvel'!$H:$H,'CRONOGRAMA_CONST+MIGRACAO'!CI$149,'Estruturante Móvel'!$C:$C,"ATIVO",'Estruturante Móvel'!$M:$M,'CRONOGRAMA_CONST+MIGRACAO'!$B152)</f>
        <v>0</v>
      </c>
      <c r="CK152" s="36">
        <f>IF(COUNTIFS('Estruturante Móvel'!$W:$W,'CRONOGRAMA_CONST+MIGRACAO'!CK$149,'Estruturante Móvel'!$C:$C,"&lt;&gt;ATIVO",'Estruturante Móvel'!$M:$M,'CRONOGRAMA_CONST+MIGRACAO'!$B152)=0,CL152,COUNTIFS('Estruturante Móvel'!$W:$W,'CRONOGRAMA_CONST+MIGRACAO'!CK$149,'Estruturante Móvel'!$C:$C,"&lt;&gt;ATIVO",'Estruturante Móvel'!$M:$M,'CRONOGRAMA_CONST+MIGRACAO'!$B152))</f>
        <v>0</v>
      </c>
      <c r="CL152" s="30">
        <f>COUNTIFS('Estruturante Móvel'!$H:$H,'CRONOGRAMA_CONST+MIGRACAO'!CK$149,'Estruturante Móvel'!$C:$C,"ATIVO",'Estruturante Móvel'!$M:$M,'CRONOGRAMA_CONST+MIGRACAO'!$B152)</f>
        <v>0</v>
      </c>
      <c r="CM152" s="36">
        <f>IF(COUNTIFS('Estruturante Móvel'!$W:$W,'CRONOGRAMA_CONST+MIGRACAO'!CM$149,'Estruturante Móvel'!$C:$C,"&lt;&gt;ATIVO",'Estruturante Móvel'!$M:$M,'CRONOGRAMA_CONST+MIGRACAO'!$B152)=0,CN152,COUNTIFS('Estruturante Móvel'!$W:$W,'CRONOGRAMA_CONST+MIGRACAO'!CM$149,'Estruturante Móvel'!$C:$C,"&lt;&gt;ATIVO",'Estruturante Móvel'!$M:$M,'CRONOGRAMA_CONST+MIGRACAO'!$B152))</f>
        <v>0</v>
      </c>
      <c r="CN152" s="30">
        <f>COUNTIFS('Estruturante Móvel'!$H:$H,'CRONOGRAMA_CONST+MIGRACAO'!CM$149,'Estruturante Móvel'!$C:$C,"ATIVO",'Estruturante Móvel'!$M:$M,'CRONOGRAMA_CONST+MIGRACAO'!$B152)</f>
        <v>0</v>
      </c>
      <c r="CO152" s="36">
        <f>IF(COUNTIFS('Estruturante Móvel'!$W:$W,'CRONOGRAMA_CONST+MIGRACAO'!CO$149,'Estruturante Móvel'!$C:$C,"&lt;&gt;ATIVO",'Estruturante Móvel'!$M:$M,'CRONOGRAMA_CONST+MIGRACAO'!$B152)=0,CP152,COUNTIFS('Estruturante Móvel'!$W:$W,'CRONOGRAMA_CONST+MIGRACAO'!CO$149,'Estruturante Móvel'!$C:$C,"&lt;&gt;ATIVO",'Estruturante Móvel'!$M:$M,'CRONOGRAMA_CONST+MIGRACAO'!$B152))</f>
        <v>3</v>
      </c>
      <c r="CP152" s="30">
        <f>COUNTIFS('Estruturante Móvel'!$H:$H,'CRONOGRAMA_CONST+MIGRACAO'!CO$149,'Estruturante Móvel'!$C:$C,"ATIVO",'Estruturante Móvel'!$M:$M,'CRONOGRAMA_CONST+MIGRACAO'!$B152)</f>
        <v>3</v>
      </c>
      <c r="CQ152" s="36">
        <f>IF(COUNTIFS('Estruturante Móvel'!$W:$W,'CRONOGRAMA_CONST+MIGRACAO'!CQ$149,'Estruturante Móvel'!$C:$C,"&lt;&gt;ATIVO",'Estruturante Móvel'!$M:$M,'CRONOGRAMA_CONST+MIGRACAO'!$B152)=0,CR152,COUNTIFS('Estruturante Móvel'!$W:$W,'CRONOGRAMA_CONST+MIGRACAO'!CQ$149,'Estruturante Móvel'!$C:$C,"&lt;&gt;ATIVO",'Estruturante Móvel'!$M:$M,'CRONOGRAMA_CONST+MIGRACAO'!$B152))</f>
        <v>0</v>
      </c>
      <c r="CR152" s="30">
        <f>COUNTIFS('Estruturante Móvel'!$H:$H,'CRONOGRAMA_CONST+MIGRACAO'!CQ$149,'Estruturante Móvel'!$C:$C,"ATIVO",'Estruturante Móvel'!$M:$M,'CRONOGRAMA_CONST+MIGRACAO'!$B152)</f>
        <v>0</v>
      </c>
      <c r="CS152" s="36">
        <f>IF(COUNTIFS('Estruturante Móvel'!$W:$W,'CRONOGRAMA_CONST+MIGRACAO'!CS$149,'Estruturante Móvel'!$C:$C,"&lt;&gt;ATIVO",'Estruturante Móvel'!$M:$M,'CRONOGRAMA_CONST+MIGRACAO'!$B152)=0,CT152,COUNTIFS('Estruturante Móvel'!$W:$W,'CRONOGRAMA_CONST+MIGRACAO'!CS$149,'Estruturante Móvel'!$C:$C,"&lt;&gt;ATIVO",'Estruturante Móvel'!$M:$M,'CRONOGRAMA_CONST+MIGRACAO'!$B152))</f>
        <v>0</v>
      </c>
      <c r="CT152" s="30">
        <f>COUNTIFS('Estruturante Móvel'!$H:$H,'CRONOGRAMA_CONST+MIGRACAO'!CS$149,'Estruturante Móvel'!$C:$C,"ATIVO",'Estruturante Móvel'!$M:$M,'CRONOGRAMA_CONST+MIGRACAO'!$B152)</f>
        <v>0</v>
      </c>
      <c r="CU152" s="36">
        <f>IF(COUNTIFS('Estruturante Móvel'!$W:$W,'CRONOGRAMA_CONST+MIGRACAO'!CU$149,'Estruturante Móvel'!$C:$C,"&lt;&gt;ATIVO",'Estruturante Móvel'!$M:$M,'CRONOGRAMA_CONST+MIGRACAO'!$B152)=0,CV152,COUNTIFS('Estruturante Móvel'!$W:$W,'CRONOGRAMA_CONST+MIGRACAO'!CU$149,'Estruturante Móvel'!$C:$C,"&lt;&gt;ATIVO",'Estruturante Móvel'!$M:$M,'CRONOGRAMA_CONST+MIGRACAO'!$B152))</f>
        <v>0</v>
      </c>
      <c r="CV152" s="30">
        <f>COUNTIFS('Estruturante Móvel'!$H:$H,'CRONOGRAMA_CONST+MIGRACAO'!CU$149,'Estruturante Móvel'!$C:$C,"ATIVO",'Estruturante Móvel'!$M:$M,'CRONOGRAMA_CONST+MIGRACAO'!$B152)</f>
        <v>0</v>
      </c>
      <c r="CW152" s="36">
        <f>IF(COUNTIFS('Estruturante Móvel'!$W:$W,'CRONOGRAMA_CONST+MIGRACAO'!CW$149,'Estruturante Móvel'!$C:$C,"&lt;&gt;ATIVO",'Estruturante Móvel'!$M:$M,'CRONOGRAMA_CONST+MIGRACAO'!$B152)=0,CX152,COUNTIFS('Estruturante Móvel'!$W:$W,'CRONOGRAMA_CONST+MIGRACAO'!CW$149,'Estruturante Móvel'!$C:$C,"&lt;&gt;ATIVO",'Estruturante Móvel'!$M:$M,'CRONOGRAMA_CONST+MIGRACAO'!$B152))</f>
        <v>0</v>
      </c>
      <c r="CX152" s="30">
        <f>COUNTIFS('Estruturante Móvel'!$H:$H,'CRONOGRAMA_CONST+MIGRACAO'!CW$149,'Estruturante Móvel'!$C:$C,"ATIVO",'Estruturante Móvel'!$M:$M,'CRONOGRAMA_CONST+MIGRACAO'!$B152)</f>
        <v>0</v>
      </c>
      <c r="CY152" s="36">
        <f>IF(COUNTIFS('Estruturante Móvel'!$W:$W,'CRONOGRAMA_CONST+MIGRACAO'!CY$149,'Estruturante Móvel'!$C:$C,"&lt;&gt;ATIVO",'Estruturante Móvel'!$M:$M,'CRONOGRAMA_CONST+MIGRACAO'!$B152)=0,CZ152,COUNTIFS('Estruturante Móvel'!$W:$W,'CRONOGRAMA_CONST+MIGRACAO'!CY$149,'Estruturante Móvel'!$C:$C,"&lt;&gt;ATIVO",'Estruturante Móvel'!$M:$M,'CRONOGRAMA_CONST+MIGRACAO'!$B152))</f>
        <v>0</v>
      </c>
      <c r="CZ152" s="30">
        <f>COUNTIFS('Estruturante Móvel'!$H:$H,'CRONOGRAMA_CONST+MIGRACAO'!CY$149,'Estruturante Móvel'!$C:$C,"ATIVO",'Estruturante Móvel'!$M:$M,'CRONOGRAMA_CONST+MIGRACAO'!$B152)</f>
        <v>0</v>
      </c>
      <c r="DA152" s="36">
        <f>IF(COUNTIFS('Estruturante Móvel'!$W:$W,'CRONOGRAMA_CONST+MIGRACAO'!DA$149,'Estruturante Móvel'!$C:$C,"&lt;&gt;ATIVO",'Estruturante Móvel'!$M:$M,'CRONOGRAMA_CONST+MIGRACAO'!$B152)=0,DB152,COUNTIFS('Estruturante Móvel'!$W:$W,'CRONOGRAMA_CONST+MIGRACAO'!DA$149,'Estruturante Móvel'!$C:$C,"&lt;&gt;ATIVO",'Estruturante Móvel'!$M:$M,'CRONOGRAMA_CONST+MIGRACAO'!$B152))</f>
        <v>0</v>
      </c>
      <c r="DB152" s="30">
        <f>COUNTIFS('Estruturante Móvel'!$H:$H,'CRONOGRAMA_CONST+MIGRACAO'!DA$149,'Estruturante Móvel'!$C:$C,"ATIVO",'Estruturante Móvel'!$M:$M,'CRONOGRAMA_CONST+MIGRACAO'!$B152)</f>
        <v>0</v>
      </c>
      <c r="DC152" s="36">
        <f>IF(COUNTIFS('Estruturante Móvel'!$W:$W,'CRONOGRAMA_CONST+MIGRACAO'!DC$149,'Estruturante Móvel'!$C:$C,"&lt;&gt;ATIVO",'Estruturante Móvel'!$M:$M,'CRONOGRAMA_CONST+MIGRACAO'!$B152)=0,DD152,COUNTIFS('Estruturante Móvel'!$W:$W,'CRONOGRAMA_CONST+MIGRACAO'!DC$149,'Estruturante Móvel'!$C:$C,"&lt;&gt;ATIVO",'Estruturante Móvel'!$M:$M,'CRONOGRAMA_CONST+MIGRACAO'!$B152))</f>
        <v>0</v>
      </c>
      <c r="DD152" s="30">
        <f>COUNTIFS('Estruturante Móvel'!$H:$H,'CRONOGRAMA_CONST+MIGRACAO'!DC$149,'Estruturante Móvel'!$C:$C,"ATIVO",'Estruturante Móvel'!$M:$M,'CRONOGRAMA_CONST+MIGRACAO'!$B152)</f>
        <v>0</v>
      </c>
      <c r="DE152" s="36">
        <f>IF(COUNTIFS('Estruturante Móvel'!$W:$W,'CRONOGRAMA_CONST+MIGRACAO'!DE$149,'Estruturante Móvel'!$C:$C,"&lt;&gt;ATIVO",'Estruturante Móvel'!$M:$M,'CRONOGRAMA_CONST+MIGRACAO'!$B152)=0,DF152,COUNTIFS('Estruturante Móvel'!$W:$W,'CRONOGRAMA_CONST+MIGRACAO'!DE$149,'Estruturante Móvel'!$C:$C,"&lt;&gt;ATIVO",'Estruturante Móvel'!$M:$M,'CRONOGRAMA_CONST+MIGRACAO'!$B152))</f>
        <v>0</v>
      </c>
      <c r="DF152" s="30">
        <f>COUNTIFS('Estruturante Móvel'!$H:$H,'CRONOGRAMA_CONST+MIGRACAO'!DE$149,'Estruturante Móvel'!$C:$C,"ATIVO",'Estruturante Móvel'!$M:$M,'CRONOGRAMA_CONST+MIGRACAO'!$B152)</f>
        <v>0</v>
      </c>
      <c r="DG152" s="36">
        <f>IF(COUNTIFS('Estruturante Móvel'!$W:$W,'CRONOGRAMA_CONST+MIGRACAO'!DG$149,'Estruturante Móvel'!$C:$C,"&lt;&gt;ATIVO",'Estruturante Móvel'!$M:$M,'CRONOGRAMA_CONST+MIGRACAO'!$B152)=0,DH152,COUNTIFS('Estruturante Móvel'!$W:$W,'CRONOGRAMA_CONST+MIGRACAO'!DG$149,'Estruturante Móvel'!$C:$C,"&lt;&gt;ATIVO",'Estruturante Móvel'!$M:$M,'CRONOGRAMA_CONST+MIGRACAO'!$B152))</f>
        <v>1</v>
      </c>
      <c r="DH152" s="30">
        <f>COUNTIFS('Estruturante Móvel'!$H:$H,'CRONOGRAMA_CONST+MIGRACAO'!DG$149,'Estruturante Móvel'!$C:$C,"ATIVO",'Estruturante Móvel'!$M:$M,'CRONOGRAMA_CONST+MIGRACAO'!$B152)</f>
        <v>1</v>
      </c>
      <c r="DI152" s="36">
        <f>IF(COUNTIFS('Estruturante Móvel'!$W:$W,'CRONOGRAMA_CONST+MIGRACAO'!DI$149,'Estruturante Móvel'!$C:$C,"&lt;&gt;ATIVO",'Estruturante Móvel'!$M:$M,'CRONOGRAMA_CONST+MIGRACAO'!$B152)=0,DJ152,COUNTIFS('Estruturante Móvel'!$W:$W,'CRONOGRAMA_CONST+MIGRACAO'!DI$149,'Estruturante Móvel'!$C:$C,"&lt;&gt;ATIVO",'Estruturante Móvel'!$M:$M,'CRONOGRAMA_CONST+MIGRACAO'!$B152))</f>
        <v>0</v>
      </c>
      <c r="DJ152" s="30">
        <f>COUNTIFS('Estruturante Móvel'!$H:$H,'CRONOGRAMA_CONST+MIGRACAO'!DI$149,'Estruturante Móvel'!$C:$C,"ATIVO",'Estruturante Móvel'!$M:$M,'CRONOGRAMA_CONST+MIGRACAO'!$B152)</f>
        <v>0</v>
      </c>
      <c r="DK152" s="36">
        <f>IF(COUNTIFS('Estruturante Móvel'!$W:$W,'CRONOGRAMA_CONST+MIGRACAO'!DK$149,'Estruturante Móvel'!$C:$C,"&lt;&gt;ATIVO",'Estruturante Móvel'!$M:$M,'CRONOGRAMA_CONST+MIGRACAO'!$B152)=0,DL152,COUNTIFS('Estruturante Móvel'!$W:$W,'CRONOGRAMA_CONST+MIGRACAO'!DK$149,'Estruturante Móvel'!$C:$C,"&lt;&gt;ATIVO",'Estruturante Móvel'!$M:$M,'CRONOGRAMA_CONST+MIGRACAO'!$B152))</f>
        <v>1</v>
      </c>
      <c r="DL152" s="30">
        <f>COUNTIFS('Estruturante Móvel'!$H:$H,'CRONOGRAMA_CONST+MIGRACAO'!DK$149,'Estruturante Móvel'!$C:$C,"ATIVO",'Estruturante Móvel'!$M:$M,'CRONOGRAMA_CONST+MIGRACAO'!$B152)</f>
        <v>1</v>
      </c>
      <c r="DM152" s="36">
        <f>IF(COUNTIFS('Estruturante Móvel'!$W:$W,'CRONOGRAMA_CONST+MIGRACAO'!DM$149,'Estruturante Móvel'!$C:$C,"&lt;&gt;ATIVO",'Estruturante Móvel'!$M:$M,'CRONOGRAMA_CONST+MIGRACAO'!$B152)=0,DN152,COUNTIFS('Estruturante Móvel'!$W:$W,'CRONOGRAMA_CONST+MIGRACAO'!DM$149,'Estruturante Móvel'!$C:$C,"&lt;&gt;ATIVO",'Estruturante Móvel'!$M:$M,'CRONOGRAMA_CONST+MIGRACAO'!$B152))</f>
        <v>0</v>
      </c>
      <c r="DN152" s="30">
        <f>COUNTIFS('Estruturante Móvel'!$H:$H,'CRONOGRAMA_CONST+MIGRACAO'!DM$149,'Estruturante Móvel'!$C:$C,"ATIVO",'Estruturante Móvel'!$M:$M,'CRONOGRAMA_CONST+MIGRACAO'!$B152)</f>
        <v>0</v>
      </c>
      <c r="DO152" s="36">
        <f>IF(COUNTIFS('Estruturante Móvel'!$W:$W,'CRONOGRAMA_CONST+MIGRACAO'!DO$149,'Estruturante Móvel'!$C:$C,"&lt;&gt;ATIVO",'Estruturante Móvel'!$M:$M,'CRONOGRAMA_CONST+MIGRACAO'!$B152)=0,DP152,COUNTIFS('Estruturante Móvel'!$W:$W,'CRONOGRAMA_CONST+MIGRACAO'!DO$149,'Estruturante Móvel'!$C:$C,"&lt;&gt;ATIVO",'Estruturante Móvel'!$M:$M,'CRONOGRAMA_CONST+MIGRACAO'!$B152))</f>
        <v>0</v>
      </c>
      <c r="DP152" s="30">
        <f>COUNTIFS('Estruturante Móvel'!$H:$H,'CRONOGRAMA_CONST+MIGRACAO'!DO$149,'Estruturante Móvel'!$C:$C,"ATIVO",'Estruturante Móvel'!$M:$M,'CRONOGRAMA_CONST+MIGRACAO'!$B152)</f>
        <v>0</v>
      </c>
      <c r="DQ152" s="36">
        <f>IF(COUNTIFS('Estruturante Móvel'!$W:$W,'CRONOGRAMA_CONST+MIGRACAO'!DQ$149,'Estruturante Móvel'!$C:$C,"&lt;&gt;ATIVO",'Estruturante Móvel'!$M:$M,'CRONOGRAMA_CONST+MIGRACAO'!$B152)=0,DR152,COUNTIFS('Estruturante Móvel'!$W:$W,'CRONOGRAMA_CONST+MIGRACAO'!DQ$149,'Estruturante Móvel'!$C:$C,"&lt;&gt;ATIVO",'Estruturante Móvel'!$M:$M,'CRONOGRAMA_CONST+MIGRACAO'!$B152))</f>
        <v>0</v>
      </c>
      <c r="DR152" s="30">
        <f>COUNTIFS('Estruturante Móvel'!$H:$H,'CRONOGRAMA_CONST+MIGRACAO'!DQ$149,'Estruturante Móvel'!$C:$C,"ATIVO",'Estruturante Móvel'!$M:$M,'CRONOGRAMA_CONST+MIGRACAO'!$B152)</f>
        <v>0</v>
      </c>
      <c r="DS152" s="36">
        <f>IF(COUNTIFS('Estruturante Móvel'!$W:$W,'CRONOGRAMA_CONST+MIGRACAO'!DS$149,'Estruturante Móvel'!$C:$C,"&lt;&gt;ATIVO",'Estruturante Móvel'!$M:$M,'CRONOGRAMA_CONST+MIGRACAO'!$B152)=0,DT152,COUNTIFS('Estruturante Móvel'!$W:$W,'CRONOGRAMA_CONST+MIGRACAO'!DS$149,'Estruturante Móvel'!$C:$C,"&lt;&gt;ATIVO",'Estruturante Móvel'!$M:$M,'CRONOGRAMA_CONST+MIGRACAO'!$B152))</f>
        <v>0</v>
      </c>
      <c r="DT152" s="30">
        <f>COUNTIFS('Estruturante Móvel'!$H:$H,'CRONOGRAMA_CONST+MIGRACAO'!DS$149,'Estruturante Móvel'!$C:$C,"ATIVO",'Estruturante Móvel'!$M:$M,'CRONOGRAMA_CONST+MIGRACAO'!$B152)</f>
        <v>0</v>
      </c>
      <c r="DU152" s="36">
        <f>IF(COUNTIFS('Estruturante Móvel'!$W:$W,'CRONOGRAMA_CONST+MIGRACAO'!DU$149,'Estruturante Móvel'!$C:$C,"&lt;&gt;ATIVO",'Estruturante Móvel'!$M:$M,'CRONOGRAMA_CONST+MIGRACAO'!$B152)=0,DV152,COUNTIFS('Estruturante Móvel'!$W:$W,'CRONOGRAMA_CONST+MIGRACAO'!DU$149,'Estruturante Móvel'!$C:$C,"&lt;&gt;ATIVO",'Estruturante Móvel'!$M:$M,'CRONOGRAMA_CONST+MIGRACAO'!$B152))</f>
        <v>0</v>
      </c>
      <c r="DV152" s="30">
        <f>COUNTIFS('Estruturante Móvel'!$H:$H,'CRONOGRAMA_CONST+MIGRACAO'!DU$149,'Estruturante Móvel'!$C:$C,"ATIVO",'Estruturante Móvel'!$M:$M,'CRONOGRAMA_CONST+MIGRACAO'!$B152)</f>
        <v>0</v>
      </c>
      <c r="DW152" s="36">
        <f>IF(COUNTIFS('Estruturante Móvel'!$W:$W,'CRONOGRAMA_CONST+MIGRACAO'!DW$149,'Estruturante Móvel'!$C:$C,"&lt;&gt;ATIVO",'Estruturante Móvel'!$M:$M,'CRONOGRAMA_CONST+MIGRACAO'!$B152)=0,DX152,COUNTIFS('Estruturante Móvel'!$W:$W,'CRONOGRAMA_CONST+MIGRACAO'!DW$149,'Estruturante Móvel'!$C:$C,"&lt;&gt;ATIVO",'Estruturante Móvel'!$M:$M,'CRONOGRAMA_CONST+MIGRACAO'!$B152))</f>
        <v>0</v>
      </c>
      <c r="DX152" s="30">
        <f>COUNTIFS('Estruturante Móvel'!$H:$H,'CRONOGRAMA_CONST+MIGRACAO'!DW$149,'Estruturante Móvel'!$C:$C,"ATIVO",'Estruturante Móvel'!$M:$M,'CRONOGRAMA_CONST+MIGRACAO'!$B152)</f>
        <v>0</v>
      </c>
      <c r="DY152" s="36">
        <f>IF(COUNTIFS('Estruturante Móvel'!$W:$W,'CRONOGRAMA_CONST+MIGRACAO'!DY$149,'Estruturante Móvel'!$C:$C,"&lt;&gt;ATIVO",'Estruturante Móvel'!$M:$M,'CRONOGRAMA_CONST+MIGRACAO'!$B152)=0,DZ152,COUNTIFS('Estruturante Móvel'!$W:$W,'CRONOGRAMA_CONST+MIGRACAO'!DY$149,'Estruturante Móvel'!$C:$C,"&lt;&gt;ATIVO",'Estruturante Móvel'!$M:$M,'CRONOGRAMA_CONST+MIGRACAO'!$B152))</f>
        <v>0</v>
      </c>
      <c r="DZ152" s="30">
        <f>COUNTIFS('Estruturante Móvel'!$H:$H,'CRONOGRAMA_CONST+MIGRACAO'!DY$149,'Estruturante Móvel'!$C:$C,"ATIVO",'Estruturante Móvel'!$M:$M,'CRONOGRAMA_CONST+MIGRACAO'!$B152)</f>
        <v>0</v>
      </c>
      <c r="EA152" s="36">
        <f>IF(COUNTIFS('Estruturante Móvel'!$W:$W,'CRONOGRAMA_CONST+MIGRACAO'!EA$149,'Estruturante Móvel'!$C:$C,"&lt;&gt;ATIVO",'Estruturante Móvel'!$M:$M,'CRONOGRAMA_CONST+MIGRACAO'!$B152)=0,EB152,COUNTIFS('Estruturante Móvel'!$W:$W,'CRONOGRAMA_CONST+MIGRACAO'!EA$149,'Estruturante Móvel'!$C:$C,"&lt;&gt;ATIVO",'Estruturante Móvel'!$M:$M,'CRONOGRAMA_CONST+MIGRACAO'!$B152))</f>
        <v>0</v>
      </c>
      <c r="EB152" s="30">
        <f>COUNTIFS('Estruturante Móvel'!$H:$H,'CRONOGRAMA_CONST+MIGRACAO'!EA$149,'Estruturante Móvel'!$C:$C,"ATIVO",'Estruturante Móvel'!$M:$M,'CRONOGRAMA_CONST+MIGRACAO'!$B152)</f>
        <v>0</v>
      </c>
      <c r="EC152" s="36">
        <f>IF(COUNTIFS('Estruturante Móvel'!$W:$W,'CRONOGRAMA_CONST+MIGRACAO'!EC$149,'Estruturante Móvel'!$C:$C,"&lt;&gt;ATIVO",'Estruturante Móvel'!$M:$M,'CRONOGRAMA_CONST+MIGRACAO'!$B152)=0,ED152,COUNTIFS('Estruturante Móvel'!$W:$W,'CRONOGRAMA_CONST+MIGRACAO'!EC$149,'Estruturante Móvel'!$C:$C,"&lt;&gt;ATIVO",'Estruturante Móvel'!$M:$M,'CRONOGRAMA_CONST+MIGRACAO'!$B152))</f>
        <v>0</v>
      </c>
      <c r="ED152" s="30">
        <f>COUNTIFS('Estruturante Móvel'!$H:$H,'CRONOGRAMA_CONST+MIGRACAO'!EC$149,'Estruturante Móvel'!$C:$C,"ATIVO",'Estruturante Móvel'!$M:$M,'CRONOGRAMA_CONST+MIGRACAO'!$B152)</f>
        <v>0</v>
      </c>
      <c r="EE152" s="36">
        <f>IF(COUNTIFS('Estruturante Móvel'!$W:$W,'CRONOGRAMA_CONST+MIGRACAO'!EE$149,'Estruturante Móvel'!$C:$C,"&lt;&gt;ATIVO",'Estruturante Móvel'!$M:$M,'CRONOGRAMA_CONST+MIGRACAO'!$B152)=0,EF152,COUNTIFS('Estruturante Móvel'!$W:$W,'CRONOGRAMA_CONST+MIGRACAO'!EE$149,'Estruturante Móvel'!$C:$C,"&lt;&gt;ATIVO",'Estruturante Móvel'!$M:$M,'CRONOGRAMA_CONST+MIGRACAO'!$B152))</f>
        <v>0</v>
      </c>
      <c r="EF152" s="30">
        <f>COUNTIFS('Estruturante Móvel'!$H:$H,'CRONOGRAMA_CONST+MIGRACAO'!EE$149,'Estruturante Móvel'!$C:$C,"ATIVO",'Estruturante Móvel'!$M:$M,'CRONOGRAMA_CONST+MIGRACAO'!$B152)</f>
        <v>0</v>
      </c>
      <c r="EG152" s="36">
        <f>IF(COUNTIFS('Estruturante Móvel'!$W:$W,'CRONOGRAMA_CONST+MIGRACAO'!EG$149,'Estruturante Móvel'!$C:$C,"&lt;&gt;ATIVO",'Estruturante Móvel'!$M:$M,'CRONOGRAMA_CONST+MIGRACAO'!$B152)=0,EH152,COUNTIFS('Estruturante Móvel'!$W:$W,'CRONOGRAMA_CONST+MIGRACAO'!EG$149,'Estruturante Móvel'!$C:$C,"&lt;&gt;ATIVO",'Estruturante Móvel'!$M:$M,'CRONOGRAMA_CONST+MIGRACAO'!$B152))</f>
        <v>0</v>
      </c>
      <c r="EH152" s="30">
        <f>COUNTIFS('Estruturante Móvel'!$H:$H,'CRONOGRAMA_CONST+MIGRACAO'!EG$149,'Estruturante Móvel'!$C:$C,"ATIVO",'Estruturante Móvel'!$M:$M,'CRONOGRAMA_CONST+MIGRACAO'!$B152)</f>
        <v>0</v>
      </c>
      <c r="EI152" s="36">
        <f>IF(COUNTIFS('Estruturante Móvel'!$W:$W,'CRONOGRAMA_CONST+MIGRACAO'!EI$149,'Estruturante Móvel'!$C:$C,"&lt;&gt;ATIVO",'Estruturante Móvel'!$M:$M,'CRONOGRAMA_CONST+MIGRACAO'!$B152)=0,EJ152,COUNTIFS('Estruturante Móvel'!$W:$W,'CRONOGRAMA_CONST+MIGRACAO'!EI$149,'Estruturante Móvel'!$C:$C,"&lt;&gt;ATIVO",'Estruturante Móvel'!$M:$M,'CRONOGRAMA_CONST+MIGRACAO'!$B152))</f>
        <v>0</v>
      </c>
      <c r="EJ152" s="30">
        <f>COUNTIFS('Estruturante Móvel'!$H:$H,'CRONOGRAMA_CONST+MIGRACAO'!EI$149,'Estruturante Móvel'!$C:$C,"ATIVO",'Estruturante Móvel'!$M:$M,'CRONOGRAMA_CONST+MIGRACAO'!$B152)</f>
        <v>0</v>
      </c>
      <c r="EK152" s="36">
        <f>IF(COUNTIFS('Estruturante Móvel'!$W:$W,'CRONOGRAMA_CONST+MIGRACAO'!EK$149,'Estruturante Móvel'!$C:$C,"&lt;&gt;ATIVO",'Estruturante Móvel'!$M:$M,'CRONOGRAMA_CONST+MIGRACAO'!$B152)=0,EL152,COUNTIFS('Estruturante Móvel'!$W:$W,'CRONOGRAMA_CONST+MIGRACAO'!EK$149,'Estruturante Móvel'!$C:$C,"&lt;&gt;ATIVO",'Estruturante Móvel'!$M:$M,'CRONOGRAMA_CONST+MIGRACAO'!$B152))</f>
        <v>0</v>
      </c>
      <c r="EL152" s="30">
        <f>COUNTIFS('Estruturante Móvel'!$H:$H,'CRONOGRAMA_CONST+MIGRACAO'!EK$149,'Estruturante Móvel'!$C:$C,"ATIVO",'Estruturante Móvel'!$M:$M,'CRONOGRAMA_CONST+MIGRACAO'!$B152)</f>
        <v>0</v>
      </c>
      <c r="EM152" s="36">
        <f>IF(COUNTIFS('Estruturante Móvel'!$W:$W,'CRONOGRAMA_CONST+MIGRACAO'!EM$149,'Estruturante Móvel'!$C:$C,"&lt;&gt;ATIVO",'Estruturante Móvel'!$M:$M,'CRONOGRAMA_CONST+MIGRACAO'!$B152)=0,EN152,COUNTIFS('Estruturante Móvel'!$W:$W,'CRONOGRAMA_CONST+MIGRACAO'!EM$149,'Estruturante Móvel'!$C:$C,"&lt;&gt;ATIVO",'Estruturante Móvel'!$M:$M,'CRONOGRAMA_CONST+MIGRACAO'!$B152))</f>
        <v>0</v>
      </c>
      <c r="EN152" s="30">
        <f>COUNTIFS('Estruturante Móvel'!$H:$H,'CRONOGRAMA_CONST+MIGRACAO'!EM$149,'Estruturante Móvel'!$C:$C,"ATIVO",'Estruturante Móvel'!$M:$M,'CRONOGRAMA_CONST+MIGRACAO'!$B152)</f>
        <v>0</v>
      </c>
      <c r="EO152" s="36">
        <f>IF(COUNTIFS('Estruturante Móvel'!$W:$W,'CRONOGRAMA_CONST+MIGRACAO'!EO$149,'Estruturante Móvel'!$C:$C,"&lt;&gt;ATIVO",'Estruturante Móvel'!$M:$M,'CRONOGRAMA_CONST+MIGRACAO'!$B152)=0,EP152,COUNTIFS('Estruturante Móvel'!$W:$W,'CRONOGRAMA_CONST+MIGRACAO'!EO$149,'Estruturante Móvel'!$C:$C,"&lt;&gt;ATIVO",'Estruturante Móvel'!$M:$M,'CRONOGRAMA_CONST+MIGRACAO'!$B152))</f>
        <v>0</v>
      </c>
      <c r="EP152" s="30">
        <f>COUNTIFS('Estruturante Móvel'!$H:$H,'CRONOGRAMA_CONST+MIGRACAO'!EO$149,'Estruturante Móvel'!$C:$C,"ATIVO",'Estruturante Móvel'!$M:$M,'CRONOGRAMA_CONST+MIGRACAO'!$B152)</f>
        <v>0</v>
      </c>
      <c r="EQ152" s="36">
        <f>IF(COUNTIFS('Estruturante Móvel'!$W:$W,'CRONOGRAMA_CONST+MIGRACAO'!EQ$149,'Estruturante Móvel'!$C:$C,"&lt;&gt;ATIVO",'Estruturante Móvel'!$M:$M,'CRONOGRAMA_CONST+MIGRACAO'!$B152)=0,ER152,COUNTIFS('Estruturante Móvel'!$W:$W,'CRONOGRAMA_CONST+MIGRACAO'!EQ$149,'Estruturante Móvel'!$C:$C,"&lt;&gt;ATIVO",'Estruturante Móvel'!$M:$M,'CRONOGRAMA_CONST+MIGRACAO'!$B152))</f>
        <v>0</v>
      </c>
      <c r="ER152" s="30">
        <f>COUNTIFS('Estruturante Móvel'!$H:$H,'CRONOGRAMA_CONST+MIGRACAO'!EQ$149,'Estruturante Móvel'!$C:$C,"ATIVO",'Estruturante Móvel'!$M:$M,'CRONOGRAMA_CONST+MIGRACAO'!$B152)</f>
        <v>0</v>
      </c>
      <c r="ES152" s="36">
        <f>IF(COUNTIFS('Estruturante Móvel'!$W:$W,'CRONOGRAMA_CONST+MIGRACAO'!ES$149,'Estruturante Móvel'!$C:$C,"&lt;&gt;ATIVO",'Estruturante Móvel'!$M:$M,'CRONOGRAMA_CONST+MIGRACAO'!$B152)=0,ET152,COUNTIFS('Estruturante Móvel'!$W:$W,'CRONOGRAMA_CONST+MIGRACAO'!ES$149,'Estruturante Móvel'!$C:$C,"&lt;&gt;ATIVO",'Estruturante Móvel'!$M:$M,'CRONOGRAMA_CONST+MIGRACAO'!$B152))</f>
        <v>0</v>
      </c>
      <c r="ET152" s="30">
        <f>COUNTIFS('Estruturante Móvel'!$H:$H,'CRONOGRAMA_CONST+MIGRACAO'!ES$149,'Estruturante Móvel'!$C:$C,"ATIVO",'Estruturante Móvel'!$M:$M,'CRONOGRAMA_CONST+MIGRACAO'!$B152)</f>
        <v>0</v>
      </c>
      <c r="EU152" s="36">
        <f>IF(COUNTIFS('Estruturante Móvel'!$W:$W,'CRONOGRAMA_CONST+MIGRACAO'!EU$149,'Estruturante Móvel'!$C:$C,"&lt;&gt;ATIVO",'Estruturante Móvel'!$M:$M,'CRONOGRAMA_CONST+MIGRACAO'!$B152)=0,EV152,COUNTIFS('Estruturante Móvel'!$W:$W,'CRONOGRAMA_CONST+MIGRACAO'!EU$149,'Estruturante Móvel'!$C:$C,"&lt;&gt;ATIVO",'Estruturante Móvel'!$M:$M,'CRONOGRAMA_CONST+MIGRACAO'!$B152))</f>
        <v>0</v>
      </c>
      <c r="EV152" s="30">
        <f>COUNTIFS('Estruturante Móvel'!$H:$H,'CRONOGRAMA_CONST+MIGRACAO'!EU$149,'Estruturante Móvel'!$C:$C,"ATIVO",'Estruturante Móvel'!$M:$M,'CRONOGRAMA_CONST+MIGRACAO'!$B152)</f>
        <v>0</v>
      </c>
      <c r="EW152" s="36">
        <f>IF(COUNTIFS('Estruturante Móvel'!$W:$W,'CRONOGRAMA_CONST+MIGRACAO'!EW$149,'Estruturante Móvel'!$C:$C,"&lt;&gt;ATIVO",'Estruturante Móvel'!$M:$M,'CRONOGRAMA_CONST+MIGRACAO'!$B152)=0,EX152,COUNTIFS('Estruturante Móvel'!$W:$W,'CRONOGRAMA_CONST+MIGRACAO'!EW$149,'Estruturante Móvel'!$C:$C,"&lt;&gt;ATIVO",'Estruturante Móvel'!$M:$M,'CRONOGRAMA_CONST+MIGRACAO'!$B152))</f>
        <v>0</v>
      </c>
      <c r="EX152" s="30">
        <f>COUNTIFS('Estruturante Móvel'!$H:$H,'CRONOGRAMA_CONST+MIGRACAO'!EW$149,'Estruturante Móvel'!$C:$C,"ATIVO",'Estruturante Móvel'!$M:$M,'CRONOGRAMA_CONST+MIGRACAO'!$B152)</f>
        <v>0</v>
      </c>
      <c r="EY152" s="36">
        <f>IF(COUNTIFS('Estruturante Móvel'!$W:$W,'CRONOGRAMA_CONST+MIGRACAO'!EY$149,'Estruturante Móvel'!$C:$C,"&lt;&gt;ATIVO",'Estruturante Móvel'!$M:$M,'CRONOGRAMA_CONST+MIGRACAO'!$B152)=0,EZ152,COUNTIFS('Estruturante Móvel'!$W:$W,'CRONOGRAMA_CONST+MIGRACAO'!EY$149,'Estruturante Móvel'!$C:$C,"&lt;&gt;ATIVO",'Estruturante Móvel'!$M:$M,'CRONOGRAMA_CONST+MIGRACAO'!$B152))</f>
        <v>0</v>
      </c>
      <c r="EZ152" s="30">
        <f>COUNTIFS('Estruturante Móvel'!$H:$H,'CRONOGRAMA_CONST+MIGRACAO'!EY$149,'Estruturante Móvel'!$C:$C,"ATIVO",'Estruturante Móvel'!$M:$M,'CRONOGRAMA_CONST+MIGRACAO'!$B152)</f>
        <v>0</v>
      </c>
      <c r="FA152" s="36">
        <f>IF(COUNTIFS('Estruturante Móvel'!$W:$W,'CRONOGRAMA_CONST+MIGRACAO'!FA$149,'Estruturante Móvel'!$C:$C,"&lt;&gt;ATIVO",'Estruturante Móvel'!$M:$M,'CRONOGRAMA_CONST+MIGRACAO'!$B152)=0,FB152,COUNTIFS('Estruturante Móvel'!$W:$W,'CRONOGRAMA_CONST+MIGRACAO'!FA$149,'Estruturante Móvel'!$C:$C,"&lt;&gt;ATIVO",'Estruturante Móvel'!$M:$M,'CRONOGRAMA_CONST+MIGRACAO'!$B152))</f>
        <v>0</v>
      </c>
      <c r="FB152" s="30">
        <f>COUNTIFS('Estruturante Móvel'!$H:$H,'CRONOGRAMA_CONST+MIGRACAO'!FA$149,'Estruturante Móvel'!$C:$C,"ATIVO",'Estruturante Móvel'!$M:$M,'CRONOGRAMA_CONST+MIGRACAO'!$B152)</f>
        <v>0</v>
      </c>
    </row>
    <row r="153" spans="2:158" hidden="1" outlineLevel="1">
      <c r="B153" s="211" t="s">
        <v>462</v>
      </c>
      <c r="C153" s="32">
        <v>22</v>
      </c>
      <c r="D153" s="34">
        <f>COUNTIFS('Estruturante Móvel'!M:M,B153)</f>
        <v>13</v>
      </c>
      <c r="E153" s="34">
        <f>COUNTIFS('Estruturante Móvel'!$C:$C,"ativo",'Estruturante Móvel'!M:M,'CRONOGRAMA_CONST+MIGRACAO'!B153)</f>
        <v>10</v>
      </c>
      <c r="F153" s="34">
        <f t="shared" si="617"/>
        <v>1</v>
      </c>
      <c r="G153" s="31" t="s">
        <v>485</v>
      </c>
      <c r="H153" s="22" t="s">
        <v>494</v>
      </c>
      <c r="I153" s="23" t="s">
        <v>186</v>
      </c>
      <c r="J153" s="35">
        <f t="shared" ref="J153:J158" si="618">E153/D153</f>
        <v>0.76923076923076927</v>
      </c>
      <c r="K153" s="30">
        <v>10</v>
      </c>
      <c r="L153" s="30">
        <f>COUNTIFS('Estruturante Móvel'!$H:$H,'CRONOGRAMA_CONST+MIGRACAO'!#REF!,'Estruturante Móvel'!$C:$C,"ATIVO",'Estruturante Móvel'!$M:$M,'CRONOGRAMA_CONST+MIGRACAO'!$B153)</f>
        <v>0</v>
      </c>
      <c r="M153" s="36">
        <f>IF(COUNTIFS('Estruturante Móvel'!$W:$W,'CRONOGRAMA_CONST+MIGRACAO'!M$149,'Estruturante Móvel'!$C:$C,"&lt;&gt;ATIVO",'Estruturante Móvel'!$M:$M,'CRONOGRAMA_CONST+MIGRACAO'!$B153)=0,N153,COUNTIFS('Estruturante Móvel'!$W:$W,'CRONOGRAMA_CONST+MIGRACAO'!M$149,'Estruturante Móvel'!$C:$C,"&lt;&gt;ATIVO",'Estruturante Móvel'!$M:$M,'CRONOGRAMA_CONST+MIGRACAO'!$B153))</f>
        <v>0</v>
      </c>
      <c r="N153" s="30">
        <f>COUNTIFS('Estruturante Móvel'!$H:$H,'CRONOGRAMA_CONST+MIGRACAO'!M$149,'Estruturante Móvel'!$C:$C,"ATIVO",'Estruturante Móvel'!$M:$M,'CRONOGRAMA_CONST+MIGRACAO'!$B153)</f>
        <v>0</v>
      </c>
      <c r="O153" s="36">
        <f>IF(COUNTIFS('Estruturante Móvel'!$W:$W,'CRONOGRAMA_CONST+MIGRACAO'!O$149,'Estruturante Móvel'!$C:$C,"&lt;&gt;ATIVO",'Estruturante Móvel'!$M:$M,'CRONOGRAMA_CONST+MIGRACAO'!$B153)=0,P153,COUNTIFS('Estruturante Móvel'!$W:$W,'CRONOGRAMA_CONST+MIGRACAO'!O$149,'Estruturante Móvel'!$C:$C,"&lt;&gt;ATIVO",'Estruturante Móvel'!$M:$M,'CRONOGRAMA_CONST+MIGRACAO'!$B153))</f>
        <v>0</v>
      </c>
      <c r="P153" s="30">
        <f>COUNTIFS('Estruturante Móvel'!$H:$H,'CRONOGRAMA_CONST+MIGRACAO'!O$149,'Estruturante Móvel'!$C:$C,"ATIVO",'Estruturante Móvel'!$M:$M,'CRONOGRAMA_CONST+MIGRACAO'!$B153)</f>
        <v>0</v>
      </c>
      <c r="Q153" s="36">
        <f>IF(COUNTIFS('Estruturante Móvel'!$W:$W,'CRONOGRAMA_CONST+MIGRACAO'!Q$149,'Estruturante Móvel'!$C:$C,"&lt;&gt;ATIVO",'Estruturante Móvel'!$M:$M,'CRONOGRAMA_CONST+MIGRACAO'!$B153)=0,R153,COUNTIFS('Estruturante Móvel'!$W:$W,'CRONOGRAMA_CONST+MIGRACAO'!Q$149,'Estruturante Móvel'!$C:$C,"&lt;&gt;ATIVO",'Estruturante Móvel'!$M:$M,'CRONOGRAMA_CONST+MIGRACAO'!$B153))</f>
        <v>0</v>
      </c>
      <c r="R153" s="30">
        <f>COUNTIFS('Estruturante Móvel'!$H:$H,'CRONOGRAMA_CONST+MIGRACAO'!Q$149,'Estruturante Móvel'!$C:$C,"ATIVO",'Estruturante Móvel'!$M:$M,'CRONOGRAMA_CONST+MIGRACAO'!$B153)</f>
        <v>0</v>
      </c>
      <c r="S153" s="36">
        <f>IF(COUNTIFS('Estruturante Móvel'!$W:$W,'CRONOGRAMA_CONST+MIGRACAO'!S$149,'Estruturante Móvel'!$C:$C,"&lt;&gt;ATIVO",'Estruturante Móvel'!$M:$M,'CRONOGRAMA_CONST+MIGRACAO'!$B153)=0,T153,COUNTIFS('Estruturante Móvel'!$W:$W,'CRONOGRAMA_CONST+MIGRACAO'!S$149,'Estruturante Móvel'!$C:$C,"&lt;&gt;ATIVO",'Estruturante Móvel'!$M:$M,'CRONOGRAMA_CONST+MIGRACAO'!$B153))</f>
        <v>0</v>
      </c>
      <c r="T153" s="30">
        <f>COUNTIFS('Estruturante Móvel'!$H:$H,'CRONOGRAMA_CONST+MIGRACAO'!S$149,'Estruturante Móvel'!$C:$C,"ATIVO",'Estruturante Móvel'!$M:$M,'CRONOGRAMA_CONST+MIGRACAO'!$B153)</f>
        <v>0</v>
      </c>
      <c r="U153" s="36">
        <f>IF(COUNTIFS('Estruturante Móvel'!$W:$W,'CRONOGRAMA_CONST+MIGRACAO'!U$149,'Estruturante Móvel'!$C:$C,"&lt;&gt;ATIVO",'Estruturante Móvel'!$M:$M,'CRONOGRAMA_CONST+MIGRACAO'!$B153)=0,V153,COUNTIFS('Estruturante Móvel'!$W:$W,'CRONOGRAMA_CONST+MIGRACAO'!U$149,'Estruturante Móvel'!$C:$C,"&lt;&gt;ATIVO",'Estruturante Móvel'!$M:$M,'CRONOGRAMA_CONST+MIGRACAO'!$B153))</f>
        <v>0</v>
      </c>
      <c r="V153" s="30">
        <f>COUNTIFS('Estruturante Móvel'!$H:$H,'CRONOGRAMA_CONST+MIGRACAO'!U$149,'Estruturante Móvel'!$C:$C,"ATIVO",'Estruturante Móvel'!$M:$M,'CRONOGRAMA_CONST+MIGRACAO'!$B153)</f>
        <v>0</v>
      </c>
      <c r="W153" s="36">
        <f>IF(COUNTIFS('Estruturante Móvel'!$W:$W,'CRONOGRAMA_CONST+MIGRACAO'!W$149,'Estruturante Móvel'!$C:$C,"&lt;&gt;ATIVO",'Estruturante Móvel'!$M:$M,'CRONOGRAMA_CONST+MIGRACAO'!$B153)=0,X153,COUNTIFS('Estruturante Móvel'!$W:$W,'CRONOGRAMA_CONST+MIGRACAO'!W$149,'Estruturante Móvel'!$C:$C,"&lt;&gt;ATIVO",'Estruturante Móvel'!$M:$M,'CRONOGRAMA_CONST+MIGRACAO'!$B153))</f>
        <v>0</v>
      </c>
      <c r="X153" s="30">
        <f>COUNTIFS('Estruturante Móvel'!$H:$H,'CRONOGRAMA_CONST+MIGRACAO'!W$149,'Estruturante Móvel'!$C:$C,"ATIVO",'Estruturante Móvel'!$M:$M,'CRONOGRAMA_CONST+MIGRACAO'!$B153)</f>
        <v>0</v>
      </c>
      <c r="Y153" s="36">
        <f>IF(COUNTIFS('Estruturante Móvel'!$W:$W,'CRONOGRAMA_CONST+MIGRACAO'!Y$149,'Estruturante Móvel'!$C:$C,"&lt;&gt;ATIVO",'Estruturante Móvel'!$M:$M,'CRONOGRAMA_CONST+MIGRACAO'!$B153)=0,Z153,COUNTIFS('Estruturante Móvel'!$W:$W,'CRONOGRAMA_CONST+MIGRACAO'!Y$149,'Estruturante Móvel'!$C:$C,"&lt;&gt;ATIVO",'Estruturante Móvel'!$M:$M,'CRONOGRAMA_CONST+MIGRACAO'!$B153))</f>
        <v>0</v>
      </c>
      <c r="Z153" s="30">
        <f>COUNTIFS('Estruturante Móvel'!$H:$H,'CRONOGRAMA_CONST+MIGRACAO'!Y$149,'Estruturante Móvel'!$C:$C,"ATIVO",'Estruturante Móvel'!$M:$M,'CRONOGRAMA_CONST+MIGRACAO'!$B153)</f>
        <v>0</v>
      </c>
      <c r="AA153" s="36">
        <f>IF(COUNTIFS('Estruturante Móvel'!$W:$W,'CRONOGRAMA_CONST+MIGRACAO'!AA$149,'Estruturante Móvel'!$C:$C,"&lt;&gt;ATIVO",'Estruturante Móvel'!$M:$M,'CRONOGRAMA_CONST+MIGRACAO'!$B153)=0,AB153,COUNTIFS('Estruturante Móvel'!$W:$W,'CRONOGRAMA_CONST+MIGRACAO'!AA$149,'Estruturante Móvel'!$C:$C,"&lt;&gt;ATIVO",'Estruturante Móvel'!$M:$M,'CRONOGRAMA_CONST+MIGRACAO'!$B153))</f>
        <v>0</v>
      </c>
      <c r="AB153" s="30">
        <f>COUNTIFS('Estruturante Móvel'!$H:$H,'CRONOGRAMA_CONST+MIGRACAO'!AA$149,'Estruturante Móvel'!$C:$C,"ATIVO",'Estruturante Móvel'!$M:$M,'CRONOGRAMA_CONST+MIGRACAO'!$B153)</f>
        <v>0</v>
      </c>
      <c r="AC153" s="36">
        <f>IF(COUNTIFS('Estruturante Móvel'!$W:$W,'CRONOGRAMA_CONST+MIGRACAO'!AC$149,'Estruturante Móvel'!$C:$C,"&lt;&gt;ATIVO",'Estruturante Móvel'!$M:$M,'CRONOGRAMA_CONST+MIGRACAO'!$B153)=0,AD153,COUNTIFS('Estruturante Móvel'!$W:$W,'CRONOGRAMA_CONST+MIGRACAO'!AC$149,'Estruturante Móvel'!$C:$C,"&lt;&gt;ATIVO",'Estruturante Móvel'!$M:$M,'CRONOGRAMA_CONST+MIGRACAO'!$B153))</f>
        <v>0</v>
      </c>
      <c r="AD153" s="30">
        <f>COUNTIFS('Estruturante Móvel'!$H:$H,'CRONOGRAMA_CONST+MIGRACAO'!AC$149,'Estruturante Móvel'!$C:$C,"ATIVO",'Estruturante Móvel'!$M:$M,'CRONOGRAMA_CONST+MIGRACAO'!$B153)</f>
        <v>0</v>
      </c>
      <c r="AE153" s="36">
        <f>IF(COUNTIFS('Estruturante Móvel'!$W:$W,'CRONOGRAMA_CONST+MIGRACAO'!AE$149,'Estruturante Móvel'!$C:$C,"&lt;&gt;ATIVO",'Estruturante Móvel'!$M:$M,'CRONOGRAMA_CONST+MIGRACAO'!$B153)=0,AF153,COUNTIFS('Estruturante Móvel'!$W:$W,'CRONOGRAMA_CONST+MIGRACAO'!AE$149,'Estruturante Móvel'!$C:$C,"&lt;&gt;ATIVO",'Estruturante Móvel'!$M:$M,'CRONOGRAMA_CONST+MIGRACAO'!$B153))</f>
        <v>0</v>
      </c>
      <c r="AF153" s="30">
        <f>COUNTIFS('Estruturante Móvel'!$H:$H,'CRONOGRAMA_CONST+MIGRACAO'!AE$149,'Estruturante Móvel'!$C:$C,"ATIVO",'Estruturante Móvel'!$M:$M,'CRONOGRAMA_CONST+MIGRACAO'!$B153)</f>
        <v>0</v>
      </c>
      <c r="AG153" s="36">
        <f>IF(COUNTIFS('Estruturante Móvel'!$W:$W,'CRONOGRAMA_CONST+MIGRACAO'!AG$149,'Estruturante Móvel'!$C:$C,"&lt;&gt;ATIVO",'Estruturante Móvel'!$M:$M,'CRONOGRAMA_CONST+MIGRACAO'!$B153)=0,AH153,COUNTIFS('Estruturante Móvel'!$W:$W,'CRONOGRAMA_CONST+MIGRACAO'!AG$149,'Estruturante Móvel'!$C:$C,"&lt;&gt;ATIVO",'Estruturante Móvel'!$M:$M,'CRONOGRAMA_CONST+MIGRACAO'!$B153))</f>
        <v>0</v>
      </c>
      <c r="AH153" s="30">
        <f>COUNTIFS('Estruturante Móvel'!$H:$H,'CRONOGRAMA_CONST+MIGRACAO'!AG$149,'Estruturante Móvel'!$C:$C,"ATIVO",'Estruturante Móvel'!$M:$M,'CRONOGRAMA_CONST+MIGRACAO'!$B153)</f>
        <v>0</v>
      </c>
      <c r="AI153" s="36">
        <f>IF(COUNTIFS('Estruturante Móvel'!$W:$W,'CRONOGRAMA_CONST+MIGRACAO'!AI$149,'Estruturante Móvel'!$C:$C,"&lt;&gt;ATIVO",'Estruturante Móvel'!$M:$M,'CRONOGRAMA_CONST+MIGRACAO'!$B153)=0,AJ153,COUNTIFS('Estruturante Móvel'!$W:$W,'CRONOGRAMA_CONST+MIGRACAO'!AI$149,'Estruturante Móvel'!$C:$C,"&lt;&gt;ATIVO",'Estruturante Móvel'!$M:$M,'CRONOGRAMA_CONST+MIGRACAO'!$B153))</f>
        <v>0</v>
      </c>
      <c r="AJ153" s="30">
        <f>COUNTIFS('Estruturante Móvel'!$H:$H,'CRONOGRAMA_CONST+MIGRACAO'!AI$149,'Estruturante Móvel'!$C:$C,"ATIVO",'Estruturante Móvel'!$M:$M,'CRONOGRAMA_CONST+MIGRACAO'!$B153)</f>
        <v>0</v>
      </c>
      <c r="AK153" s="36">
        <f>IF(COUNTIFS('Estruturante Móvel'!$W:$W,'CRONOGRAMA_CONST+MIGRACAO'!AK$149,'Estruturante Móvel'!$C:$C,"&lt;&gt;ATIVO",'Estruturante Móvel'!$M:$M,'CRONOGRAMA_CONST+MIGRACAO'!$B153)=0,AL153,COUNTIFS('Estruturante Móvel'!$W:$W,'CRONOGRAMA_CONST+MIGRACAO'!AK$149,'Estruturante Móvel'!$C:$C,"&lt;&gt;ATIVO",'Estruturante Móvel'!$M:$M,'CRONOGRAMA_CONST+MIGRACAO'!$B153))</f>
        <v>0</v>
      </c>
      <c r="AL153" s="30">
        <f>COUNTIFS('Estruturante Móvel'!$H:$H,'CRONOGRAMA_CONST+MIGRACAO'!AK$149,'Estruturante Móvel'!$C:$C,"ATIVO",'Estruturante Móvel'!$M:$M,'CRONOGRAMA_CONST+MIGRACAO'!$B153)</f>
        <v>0</v>
      </c>
      <c r="AM153" s="36">
        <f>IF(COUNTIFS('Estruturante Móvel'!$W:$W,'CRONOGRAMA_CONST+MIGRACAO'!AM$149,'Estruturante Móvel'!$C:$C,"&lt;&gt;ATIVO",'Estruturante Móvel'!$M:$M,'CRONOGRAMA_CONST+MIGRACAO'!$B153)=0,AN153,COUNTIFS('Estruturante Móvel'!$W:$W,'CRONOGRAMA_CONST+MIGRACAO'!AM$149,'Estruturante Móvel'!$C:$C,"&lt;&gt;ATIVO",'Estruturante Móvel'!$M:$M,'CRONOGRAMA_CONST+MIGRACAO'!$B153))</f>
        <v>0</v>
      </c>
      <c r="AN153" s="30">
        <f>COUNTIFS('Estruturante Móvel'!$H:$H,'CRONOGRAMA_CONST+MIGRACAO'!AM$149,'Estruturante Móvel'!$C:$C,"ATIVO",'Estruturante Móvel'!$M:$M,'CRONOGRAMA_CONST+MIGRACAO'!$B153)</f>
        <v>0</v>
      </c>
      <c r="AO153" s="36">
        <f>IF(COUNTIFS('Estruturante Móvel'!$W:$W,'CRONOGRAMA_CONST+MIGRACAO'!AO$149,'Estruturante Móvel'!$C:$C,"&lt;&gt;ATIVO",'Estruturante Móvel'!$M:$M,'CRONOGRAMA_CONST+MIGRACAO'!$B153)=0,AP153,COUNTIFS('Estruturante Móvel'!$W:$W,'CRONOGRAMA_CONST+MIGRACAO'!AO$149,'Estruturante Móvel'!$C:$C,"&lt;&gt;ATIVO",'Estruturante Móvel'!$M:$M,'CRONOGRAMA_CONST+MIGRACAO'!$B153))</f>
        <v>0</v>
      </c>
      <c r="AP153" s="30">
        <f>COUNTIFS('Estruturante Móvel'!$H:$H,'CRONOGRAMA_CONST+MIGRACAO'!AO$149,'Estruturante Móvel'!$C:$C,"ATIVO",'Estruturante Móvel'!$M:$M,'CRONOGRAMA_CONST+MIGRACAO'!$B153)</f>
        <v>0</v>
      </c>
      <c r="AQ153" s="36">
        <f>IF(COUNTIFS('Estruturante Móvel'!$W:$W,'CRONOGRAMA_CONST+MIGRACAO'!AQ$149,'Estruturante Móvel'!$C:$C,"&lt;&gt;ATIVO",'Estruturante Móvel'!$M:$M,'CRONOGRAMA_CONST+MIGRACAO'!$B153)=0,AR153,COUNTIFS('Estruturante Móvel'!$W:$W,'CRONOGRAMA_CONST+MIGRACAO'!AQ$149,'Estruturante Móvel'!$C:$C,"&lt;&gt;ATIVO",'Estruturante Móvel'!$M:$M,'CRONOGRAMA_CONST+MIGRACAO'!$B153))</f>
        <v>0</v>
      </c>
      <c r="AR153" s="30">
        <f>COUNTIFS('Estruturante Móvel'!$H:$H,'CRONOGRAMA_CONST+MIGRACAO'!AQ$149,'Estruturante Móvel'!$C:$C,"ATIVO",'Estruturante Móvel'!$M:$M,'CRONOGRAMA_CONST+MIGRACAO'!$B153)</f>
        <v>0</v>
      </c>
      <c r="AS153" s="36">
        <f>IF(COUNTIFS('Estruturante Móvel'!$W:$W,'CRONOGRAMA_CONST+MIGRACAO'!AS$149,'Estruturante Móvel'!$C:$C,"&lt;&gt;ATIVO",'Estruturante Móvel'!$M:$M,'CRONOGRAMA_CONST+MIGRACAO'!$B153)=0,AT153,COUNTIFS('Estruturante Móvel'!$W:$W,'CRONOGRAMA_CONST+MIGRACAO'!AS$149,'Estruturante Móvel'!$C:$C,"&lt;&gt;ATIVO",'Estruturante Móvel'!$M:$M,'CRONOGRAMA_CONST+MIGRACAO'!$B153))</f>
        <v>0</v>
      </c>
      <c r="AT153" s="30">
        <f>COUNTIFS('Estruturante Móvel'!$H:$H,'CRONOGRAMA_CONST+MIGRACAO'!AS$149,'Estruturante Móvel'!$C:$C,"ATIVO",'Estruturante Móvel'!$M:$M,'CRONOGRAMA_CONST+MIGRACAO'!$B153)</f>
        <v>0</v>
      </c>
      <c r="AU153" s="36">
        <f>IF(COUNTIFS('Estruturante Móvel'!$W:$W,'CRONOGRAMA_CONST+MIGRACAO'!AU$149,'Estruturante Móvel'!$C:$C,"&lt;&gt;ATIVO",'Estruturante Móvel'!$M:$M,'CRONOGRAMA_CONST+MIGRACAO'!$B153)=0,AV153,COUNTIFS('Estruturante Móvel'!$W:$W,'CRONOGRAMA_CONST+MIGRACAO'!AU$149,'Estruturante Móvel'!$C:$C,"&lt;&gt;ATIVO",'Estruturante Móvel'!$M:$M,'CRONOGRAMA_CONST+MIGRACAO'!$B153))</f>
        <v>0</v>
      </c>
      <c r="AV153" s="30">
        <f>COUNTIFS('Estruturante Móvel'!$H:$H,'CRONOGRAMA_CONST+MIGRACAO'!AU$149,'Estruturante Móvel'!$C:$C,"ATIVO",'Estruturante Móvel'!$M:$M,'CRONOGRAMA_CONST+MIGRACAO'!$B153)</f>
        <v>0</v>
      </c>
      <c r="AW153" s="36">
        <f>IF(COUNTIFS('Estruturante Móvel'!$W:$W,'CRONOGRAMA_CONST+MIGRACAO'!AW$149,'Estruturante Móvel'!$C:$C,"&lt;&gt;ATIVO",'Estruturante Móvel'!$M:$M,'CRONOGRAMA_CONST+MIGRACAO'!$B153)=0,AX153,COUNTIFS('Estruturante Móvel'!$W:$W,'CRONOGRAMA_CONST+MIGRACAO'!AW$149,'Estruturante Móvel'!$C:$C,"&lt;&gt;ATIVO",'Estruturante Móvel'!$M:$M,'CRONOGRAMA_CONST+MIGRACAO'!$B153))</f>
        <v>0</v>
      </c>
      <c r="AX153" s="30">
        <f>COUNTIFS('Estruturante Móvel'!$H:$H,'CRONOGRAMA_CONST+MIGRACAO'!AW$149,'Estruturante Móvel'!$C:$C,"ATIVO",'Estruturante Móvel'!$M:$M,'CRONOGRAMA_CONST+MIGRACAO'!$B153)</f>
        <v>0</v>
      </c>
      <c r="AY153" s="36">
        <f>IF(COUNTIFS('Estruturante Móvel'!$W:$W,'CRONOGRAMA_CONST+MIGRACAO'!AY$149,'Estruturante Móvel'!$C:$C,"&lt;&gt;ATIVO",'Estruturante Móvel'!$M:$M,'CRONOGRAMA_CONST+MIGRACAO'!$B153)=0,AZ153,COUNTIFS('Estruturante Móvel'!$W:$W,'CRONOGRAMA_CONST+MIGRACAO'!AY$149,'Estruturante Móvel'!$C:$C,"&lt;&gt;ATIVO",'Estruturante Móvel'!$M:$M,'CRONOGRAMA_CONST+MIGRACAO'!$B153))</f>
        <v>0</v>
      </c>
      <c r="AZ153" s="30">
        <f>COUNTIFS('Estruturante Móvel'!$H:$H,'CRONOGRAMA_CONST+MIGRACAO'!AY$149,'Estruturante Móvel'!$C:$C,"ATIVO",'Estruturante Móvel'!$M:$M,'CRONOGRAMA_CONST+MIGRACAO'!$B153)</f>
        <v>0</v>
      </c>
      <c r="BA153" s="36">
        <f>IF(COUNTIFS('Estruturante Móvel'!$W:$W,'CRONOGRAMA_CONST+MIGRACAO'!BA$149,'Estruturante Móvel'!$C:$C,"&lt;&gt;ATIVO",'Estruturante Móvel'!$M:$M,'CRONOGRAMA_CONST+MIGRACAO'!$B153)=0,BB153,COUNTIFS('Estruturante Móvel'!$W:$W,'CRONOGRAMA_CONST+MIGRACAO'!BA$149,'Estruturante Móvel'!$C:$C,"&lt;&gt;ATIVO",'Estruturante Móvel'!$M:$M,'CRONOGRAMA_CONST+MIGRACAO'!$B153))</f>
        <v>0</v>
      </c>
      <c r="BB153" s="30">
        <f>COUNTIFS('Estruturante Móvel'!$H:$H,'CRONOGRAMA_CONST+MIGRACAO'!BA$149,'Estruturante Móvel'!$C:$C,"ATIVO",'Estruturante Móvel'!$M:$M,'CRONOGRAMA_CONST+MIGRACAO'!$B153)</f>
        <v>0</v>
      </c>
      <c r="BC153" s="36">
        <f>IF(COUNTIFS('Estruturante Móvel'!$W:$W,'CRONOGRAMA_CONST+MIGRACAO'!BC$149,'Estruturante Móvel'!$C:$C,"&lt;&gt;ATIVO",'Estruturante Móvel'!$M:$M,'CRONOGRAMA_CONST+MIGRACAO'!$B153)=0,BD153,COUNTIFS('Estruturante Móvel'!$W:$W,'CRONOGRAMA_CONST+MIGRACAO'!BC$149,'Estruturante Móvel'!$C:$C,"&lt;&gt;ATIVO",'Estruturante Móvel'!$M:$M,'CRONOGRAMA_CONST+MIGRACAO'!$B153))</f>
        <v>0</v>
      </c>
      <c r="BD153" s="30">
        <f>COUNTIFS('Estruturante Móvel'!$H:$H,'CRONOGRAMA_CONST+MIGRACAO'!BC$149,'Estruturante Móvel'!$C:$C,"ATIVO",'Estruturante Móvel'!$M:$M,'CRONOGRAMA_CONST+MIGRACAO'!$B153)</f>
        <v>0</v>
      </c>
      <c r="BE153" s="36">
        <f>IF(COUNTIFS('Estruturante Móvel'!$W:$W,'CRONOGRAMA_CONST+MIGRACAO'!BE$149,'Estruturante Móvel'!$C:$C,"&lt;&gt;ATIVO",'Estruturante Móvel'!$M:$M,'CRONOGRAMA_CONST+MIGRACAO'!$B153)=0,BF153,COUNTIFS('Estruturante Móvel'!$W:$W,'CRONOGRAMA_CONST+MIGRACAO'!BE$149,'Estruturante Móvel'!$C:$C,"&lt;&gt;ATIVO",'Estruturante Móvel'!$M:$M,'CRONOGRAMA_CONST+MIGRACAO'!$B153))</f>
        <v>0</v>
      </c>
      <c r="BF153" s="30">
        <f>COUNTIFS('Estruturante Móvel'!$H:$H,'CRONOGRAMA_CONST+MIGRACAO'!BE$149,'Estruturante Móvel'!$C:$C,"ATIVO",'Estruturante Móvel'!$M:$M,'CRONOGRAMA_CONST+MIGRACAO'!$B153)</f>
        <v>0</v>
      </c>
      <c r="BG153" s="36">
        <f>IF(COUNTIFS('Estruturante Móvel'!$W:$W,'CRONOGRAMA_CONST+MIGRACAO'!BG$149,'Estruturante Móvel'!$C:$C,"&lt;&gt;ATIVO",'Estruturante Móvel'!$M:$M,'CRONOGRAMA_CONST+MIGRACAO'!$B153)=0,BH153,COUNTIFS('Estruturante Móvel'!$W:$W,'CRONOGRAMA_CONST+MIGRACAO'!BG$149,'Estruturante Móvel'!$C:$C,"&lt;&gt;ATIVO",'Estruturante Móvel'!$M:$M,'CRONOGRAMA_CONST+MIGRACAO'!$B153))</f>
        <v>0</v>
      </c>
      <c r="BH153" s="30">
        <f>COUNTIFS('Estruturante Móvel'!$H:$H,'CRONOGRAMA_CONST+MIGRACAO'!BG$149,'Estruturante Móvel'!$C:$C,"ATIVO",'Estruturante Móvel'!$M:$M,'CRONOGRAMA_CONST+MIGRACAO'!$B153)</f>
        <v>0</v>
      </c>
      <c r="BI153" s="36">
        <f>IF(COUNTIFS('Estruturante Móvel'!$W:$W,'CRONOGRAMA_CONST+MIGRACAO'!BI$149,'Estruturante Móvel'!$C:$C,"&lt;&gt;ATIVO",'Estruturante Móvel'!$M:$M,'CRONOGRAMA_CONST+MIGRACAO'!$B153)=0,BJ153,COUNTIFS('Estruturante Móvel'!$W:$W,'CRONOGRAMA_CONST+MIGRACAO'!BI$149,'Estruturante Móvel'!$C:$C,"&lt;&gt;ATIVO",'Estruturante Móvel'!$M:$M,'CRONOGRAMA_CONST+MIGRACAO'!$B153))</f>
        <v>0</v>
      </c>
      <c r="BJ153" s="30">
        <f>COUNTIFS('Estruturante Móvel'!$H:$H,'CRONOGRAMA_CONST+MIGRACAO'!BI$149,'Estruturante Móvel'!$C:$C,"ATIVO",'Estruturante Móvel'!$M:$M,'CRONOGRAMA_CONST+MIGRACAO'!$B153)</f>
        <v>0</v>
      </c>
      <c r="BK153" s="36">
        <f>IF(COUNTIFS('Estruturante Móvel'!$W:$W,'CRONOGRAMA_CONST+MIGRACAO'!BK$149,'Estruturante Móvel'!$C:$C,"&lt;&gt;ATIVO",'Estruturante Móvel'!$M:$M,'CRONOGRAMA_CONST+MIGRACAO'!$B153)=0,BL153,COUNTIFS('Estruturante Móvel'!$W:$W,'CRONOGRAMA_CONST+MIGRACAO'!BK$149,'Estruturante Móvel'!$C:$C,"&lt;&gt;ATIVO",'Estruturante Móvel'!$M:$M,'CRONOGRAMA_CONST+MIGRACAO'!$B153))</f>
        <v>0</v>
      </c>
      <c r="BL153" s="30">
        <f>COUNTIFS('Estruturante Móvel'!$H:$H,'CRONOGRAMA_CONST+MIGRACAO'!BK$149,'Estruturante Móvel'!$C:$C,"ATIVO",'Estruturante Móvel'!$M:$M,'CRONOGRAMA_CONST+MIGRACAO'!$B153)</f>
        <v>0</v>
      </c>
      <c r="BM153" s="36">
        <f>IF(COUNTIFS('Estruturante Móvel'!$W:$W,'CRONOGRAMA_CONST+MIGRACAO'!BM$149,'Estruturante Móvel'!$C:$C,"&lt;&gt;ATIVO",'Estruturante Móvel'!$M:$M,'CRONOGRAMA_CONST+MIGRACAO'!$B153)=0,BN153,COUNTIFS('Estruturante Móvel'!$W:$W,'CRONOGRAMA_CONST+MIGRACAO'!BM$149,'Estruturante Móvel'!$C:$C,"&lt;&gt;ATIVO",'Estruturante Móvel'!$M:$M,'CRONOGRAMA_CONST+MIGRACAO'!$B153))</f>
        <v>0</v>
      </c>
      <c r="BN153" s="30">
        <f>COUNTIFS('Estruturante Móvel'!$H:$H,'CRONOGRAMA_CONST+MIGRACAO'!BM$149,'Estruturante Móvel'!$C:$C,"ATIVO",'Estruturante Móvel'!$M:$M,'CRONOGRAMA_CONST+MIGRACAO'!$B153)</f>
        <v>0</v>
      </c>
      <c r="BO153" s="36">
        <f>IF(COUNTIFS('Estruturante Móvel'!$W:$W,'CRONOGRAMA_CONST+MIGRACAO'!BO$149,'Estruturante Móvel'!$C:$C,"&lt;&gt;ATIVO",'Estruturante Móvel'!$M:$M,'CRONOGRAMA_CONST+MIGRACAO'!$B153)=0,BP153,COUNTIFS('Estruturante Móvel'!$W:$W,'CRONOGRAMA_CONST+MIGRACAO'!BO$149,'Estruturante Móvel'!$C:$C,"&lt;&gt;ATIVO",'Estruturante Móvel'!$M:$M,'CRONOGRAMA_CONST+MIGRACAO'!$B153))</f>
        <v>0</v>
      </c>
      <c r="BP153" s="30">
        <f>COUNTIFS('Estruturante Móvel'!$H:$H,'CRONOGRAMA_CONST+MIGRACAO'!BO$149,'Estruturante Móvel'!$C:$C,"ATIVO",'Estruturante Móvel'!$M:$M,'CRONOGRAMA_CONST+MIGRACAO'!$B153)</f>
        <v>0</v>
      </c>
      <c r="BQ153" s="36">
        <f>IF(COUNTIFS('Estruturante Móvel'!$W:$W,'CRONOGRAMA_CONST+MIGRACAO'!BQ$149,'Estruturante Móvel'!$C:$C,"&lt;&gt;ATIVO",'Estruturante Móvel'!$M:$M,'CRONOGRAMA_CONST+MIGRACAO'!$B153)=0,BR153,COUNTIFS('Estruturante Móvel'!$W:$W,'CRONOGRAMA_CONST+MIGRACAO'!BQ$149,'Estruturante Móvel'!$C:$C,"&lt;&gt;ATIVO",'Estruturante Móvel'!$M:$M,'CRONOGRAMA_CONST+MIGRACAO'!$B153))</f>
        <v>0</v>
      </c>
      <c r="BR153" s="30">
        <f>COUNTIFS('Estruturante Móvel'!$H:$H,'CRONOGRAMA_CONST+MIGRACAO'!BQ$149,'Estruturante Móvel'!$C:$C,"ATIVO",'Estruturante Móvel'!$M:$M,'CRONOGRAMA_CONST+MIGRACAO'!$B153)</f>
        <v>0</v>
      </c>
      <c r="BS153" s="36">
        <f>IF(COUNTIFS('Estruturante Móvel'!$W:$W,'CRONOGRAMA_CONST+MIGRACAO'!BS$149,'Estruturante Móvel'!$C:$C,"&lt;&gt;ATIVO",'Estruturante Móvel'!$M:$M,'CRONOGRAMA_CONST+MIGRACAO'!$B153)=0,BT153,COUNTIFS('Estruturante Móvel'!$W:$W,'CRONOGRAMA_CONST+MIGRACAO'!BS$149,'Estruturante Móvel'!$C:$C,"&lt;&gt;ATIVO",'Estruturante Móvel'!$M:$M,'CRONOGRAMA_CONST+MIGRACAO'!$B153))</f>
        <v>0</v>
      </c>
      <c r="BT153" s="30">
        <f>COUNTIFS('Estruturante Móvel'!$H:$H,'CRONOGRAMA_CONST+MIGRACAO'!BS$149,'Estruturante Móvel'!$C:$C,"ATIVO",'Estruturante Móvel'!$M:$M,'CRONOGRAMA_CONST+MIGRACAO'!$B153)</f>
        <v>0</v>
      </c>
      <c r="BU153" s="36">
        <f>IF(COUNTIFS('Estruturante Móvel'!$W:$W,'CRONOGRAMA_CONST+MIGRACAO'!BU$149,'Estruturante Móvel'!$C:$C,"&lt;&gt;ATIVO",'Estruturante Móvel'!$M:$M,'CRONOGRAMA_CONST+MIGRACAO'!$B153)=0,BV153,COUNTIFS('Estruturante Móvel'!$W:$W,'CRONOGRAMA_CONST+MIGRACAO'!BU$149,'Estruturante Móvel'!$C:$C,"&lt;&gt;ATIVO",'Estruturante Móvel'!$M:$M,'CRONOGRAMA_CONST+MIGRACAO'!$B153))</f>
        <v>0</v>
      </c>
      <c r="BV153" s="30">
        <f>COUNTIFS('Estruturante Móvel'!$H:$H,'CRONOGRAMA_CONST+MIGRACAO'!BU$149,'Estruturante Móvel'!$C:$C,"ATIVO",'Estruturante Móvel'!$M:$M,'CRONOGRAMA_CONST+MIGRACAO'!$B153)</f>
        <v>0</v>
      </c>
      <c r="BW153" s="36">
        <f>IF(COUNTIFS('Estruturante Móvel'!$W:$W,'CRONOGRAMA_CONST+MIGRACAO'!BW$149,'Estruturante Móvel'!$C:$C,"&lt;&gt;ATIVO",'Estruturante Móvel'!$M:$M,'CRONOGRAMA_CONST+MIGRACAO'!$B153)=0,BX153,COUNTIFS('Estruturante Móvel'!$W:$W,'CRONOGRAMA_CONST+MIGRACAO'!BW$149,'Estruturante Móvel'!$C:$C,"&lt;&gt;ATIVO",'Estruturante Móvel'!$M:$M,'CRONOGRAMA_CONST+MIGRACAO'!$B153))</f>
        <v>0</v>
      </c>
      <c r="BX153" s="30">
        <f>COUNTIFS('Estruturante Móvel'!$H:$H,'CRONOGRAMA_CONST+MIGRACAO'!BW$149,'Estruturante Móvel'!$C:$C,"ATIVO",'Estruturante Móvel'!$M:$M,'CRONOGRAMA_CONST+MIGRACAO'!$B153)</f>
        <v>0</v>
      </c>
      <c r="BY153" s="36">
        <f>IF(COUNTIFS('Estruturante Móvel'!$W:$W,'CRONOGRAMA_CONST+MIGRACAO'!BY$149,'Estruturante Móvel'!$C:$C,"&lt;&gt;ATIVO",'Estruturante Móvel'!$M:$M,'CRONOGRAMA_CONST+MIGRACAO'!$B153)=0,BZ153,COUNTIFS('Estruturante Móvel'!$W:$W,'CRONOGRAMA_CONST+MIGRACAO'!BY$149,'Estruturante Móvel'!$C:$C,"&lt;&gt;ATIVO",'Estruturante Móvel'!$M:$M,'CRONOGRAMA_CONST+MIGRACAO'!$B153))</f>
        <v>0</v>
      </c>
      <c r="BZ153" s="30">
        <f>COUNTIFS('Estruturante Móvel'!$H:$H,'CRONOGRAMA_CONST+MIGRACAO'!BY$149,'Estruturante Móvel'!$C:$C,"ATIVO",'Estruturante Móvel'!$M:$M,'CRONOGRAMA_CONST+MIGRACAO'!$B153)</f>
        <v>0</v>
      </c>
      <c r="CA153" s="36">
        <f>IF(COUNTIFS('Estruturante Móvel'!$W:$W,'CRONOGRAMA_CONST+MIGRACAO'!CA$149,'Estruturante Móvel'!$C:$C,"&lt;&gt;ATIVO",'Estruturante Móvel'!$M:$M,'CRONOGRAMA_CONST+MIGRACAO'!$B153)=0,CB153,COUNTIFS('Estruturante Móvel'!$W:$W,'CRONOGRAMA_CONST+MIGRACAO'!CA$149,'Estruturante Móvel'!$C:$C,"&lt;&gt;ATIVO",'Estruturante Móvel'!$M:$M,'CRONOGRAMA_CONST+MIGRACAO'!$B153))</f>
        <v>0</v>
      </c>
      <c r="CB153" s="30">
        <f>COUNTIFS('Estruturante Móvel'!$H:$H,'CRONOGRAMA_CONST+MIGRACAO'!CA$149,'Estruturante Móvel'!$C:$C,"ATIVO",'Estruturante Móvel'!$M:$M,'CRONOGRAMA_CONST+MIGRACAO'!$B153)</f>
        <v>0</v>
      </c>
      <c r="CC153" s="36">
        <f>IF(COUNTIFS('Estruturante Móvel'!$W:$W,'CRONOGRAMA_CONST+MIGRACAO'!CC$149,'Estruturante Móvel'!$C:$C,"&lt;&gt;ATIVO",'Estruturante Móvel'!$M:$M,'CRONOGRAMA_CONST+MIGRACAO'!$B153)=0,CD153,COUNTIFS('Estruturante Móvel'!$W:$W,'CRONOGRAMA_CONST+MIGRACAO'!CC$149,'Estruturante Móvel'!$C:$C,"&lt;&gt;ATIVO",'Estruturante Móvel'!$M:$M,'CRONOGRAMA_CONST+MIGRACAO'!$B153))</f>
        <v>0</v>
      </c>
      <c r="CD153" s="30">
        <f>COUNTIFS('Estruturante Móvel'!$H:$H,'CRONOGRAMA_CONST+MIGRACAO'!CC$149,'Estruturante Móvel'!$C:$C,"ATIVO",'Estruturante Móvel'!$M:$M,'CRONOGRAMA_CONST+MIGRACAO'!$B153)</f>
        <v>0</v>
      </c>
      <c r="CE153" s="36">
        <f>IF(COUNTIFS('Estruturante Móvel'!$W:$W,'CRONOGRAMA_CONST+MIGRACAO'!CE$149,'Estruturante Móvel'!$C:$C,"&lt;&gt;ATIVO",'Estruturante Móvel'!$M:$M,'CRONOGRAMA_CONST+MIGRACAO'!$B153)=0,CF153,COUNTIFS('Estruturante Móvel'!$W:$W,'CRONOGRAMA_CONST+MIGRACAO'!CE$149,'Estruturante Móvel'!$C:$C,"&lt;&gt;ATIVO",'Estruturante Móvel'!$M:$M,'CRONOGRAMA_CONST+MIGRACAO'!$B153))</f>
        <v>0</v>
      </c>
      <c r="CF153" s="30">
        <f>COUNTIFS('Estruturante Móvel'!$H:$H,'CRONOGRAMA_CONST+MIGRACAO'!CE$149,'Estruturante Móvel'!$C:$C,"ATIVO",'Estruturante Móvel'!$M:$M,'CRONOGRAMA_CONST+MIGRACAO'!$B153)</f>
        <v>0</v>
      </c>
      <c r="CG153" s="36">
        <f>IF(COUNTIFS('Estruturante Móvel'!$W:$W,'CRONOGRAMA_CONST+MIGRACAO'!CG$149,'Estruturante Móvel'!$C:$C,"&lt;&gt;ATIVO",'Estruturante Móvel'!$M:$M,'CRONOGRAMA_CONST+MIGRACAO'!$B153)=0,CH153,COUNTIFS('Estruturante Móvel'!$W:$W,'CRONOGRAMA_CONST+MIGRACAO'!CG$149,'Estruturante Móvel'!$C:$C,"&lt;&gt;ATIVO",'Estruturante Móvel'!$M:$M,'CRONOGRAMA_CONST+MIGRACAO'!$B153))</f>
        <v>0</v>
      </c>
      <c r="CH153" s="30">
        <f>COUNTIFS('Estruturante Móvel'!$H:$H,'CRONOGRAMA_CONST+MIGRACAO'!CG$149,'Estruturante Móvel'!$C:$C,"ATIVO",'Estruturante Móvel'!$M:$M,'CRONOGRAMA_CONST+MIGRACAO'!$B153)</f>
        <v>0</v>
      </c>
      <c r="CI153" s="36">
        <f>IF(COUNTIFS('Estruturante Móvel'!$W:$W,'CRONOGRAMA_CONST+MIGRACAO'!CI$149,'Estruturante Móvel'!$C:$C,"&lt;&gt;ATIVO",'Estruturante Móvel'!$M:$M,'CRONOGRAMA_CONST+MIGRACAO'!$B153)=0,CJ153,COUNTIFS('Estruturante Móvel'!$W:$W,'CRONOGRAMA_CONST+MIGRACAO'!CI$149,'Estruturante Móvel'!$C:$C,"&lt;&gt;ATIVO",'Estruturante Móvel'!$M:$M,'CRONOGRAMA_CONST+MIGRACAO'!$B153))</f>
        <v>1</v>
      </c>
      <c r="CJ153" s="30">
        <f>COUNTIFS('Estruturante Móvel'!$H:$H,'CRONOGRAMA_CONST+MIGRACAO'!CI$149,'Estruturante Móvel'!$C:$C,"ATIVO",'Estruturante Móvel'!$M:$M,'CRONOGRAMA_CONST+MIGRACAO'!$B153)</f>
        <v>1</v>
      </c>
      <c r="CK153" s="36">
        <f>IF(COUNTIFS('Estruturante Móvel'!$W:$W,'CRONOGRAMA_CONST+MIGRACAO'!CK$149,'Estruturante Móvel'!$C:$C,"&lt;&gt;ATIVO",'Estruturante Móvel'!$M:$M,'CRONOGRAMA_CONST+MIGRACAO'!$B153)=0,CL153,COUNTIFS('Estruturante Móvel'!$W:$W,'CRONOGRAMA_CONST+MIGRACAO'!CK$149,'Estruturante Móvel'!$C:$C,"&lt;&gt;ATIVO",'Estruturante Móvel'!$M:$M,'CRONOGRAMA_CONST+MIGRACAO'!$B153))</f>
        <v>0</v>
      </c>
      <c r="CL153" s="30">
        <f>COUNTIFS('Estruturante Móvel'!$H:$H,'CRONOGRAMA_CONST+MIGRACAO'!CK$149,'Estruturante Móvel'!$C:$C,"ATIVO",'Estruturante Móvel'!$M:$M,'CRONOGRAMA_CONST+MIGRACAO'!$B153)</f>
        <v>0</v>
      </c>
      <c r="CM153" s="36">
        <f>IF(COUNTIFS('Estruturante Móvel'!$W:$W,'CRONOGRAMA_CONST+MIGRACAO'!CM$149,'Estruturante Móvel'!$C:$C,"&lt;&gt;ATIVO",'Estruturante Móvel'!$M:$M,'CRONOGRAMA_CONST+MIGRACAO'!$B153)=0,CN153,COUNTIFS('Estruturante Móvel'!$W:$W,'CRONOGRAMA_CONST+MIGRACAO'!CM$149,'Estruturante Móvel'!$C:$C,"&lt;&gt;ATIVO",'Estruturante Móvel'!$M:$M,'CRONOGRAMA_CONST+MIGRACAO'!$B153))</f>
        <v>0</v>
      </c>
      <c r="CN153" s="30">
        <f>COUNTIFS('Estruturante Móvel'!$H:$H,'CRONOGRAMA_CONST+MIGRACAO'!CM$149,'Estruturante Móvel'!$C:$C,"ATIVO",'Estruturante Móvel'!$M:$M,'CRONOGRAMA_CONST+MIGRACAO'!$B153)</f>
        <v>0</v>
      </c>
      <c r="CO153" s="36">
        <f>IF(COUNTIFS('Estruturante Móvel'!$W:$W,'CRONOGRAMA_CONST+MIGRACAO'!CO$149,'Estruturante Móvel'!$C:$C,"&lt;&gt;ATIVO",'Estruturante Móvel'!$M:$M,'CRONOGRAMA_CONST+MIGRACAO'!$B153)=0,CP153,COUNTIFS('Estruturante Móvel'!$W:$W,'CRONOGRAMA_CONST+MIGRACAO'!CO$149,'Estruturante Móvel'!$C:$C,"&lt;&gt;ATIVO",'Estruturante Móvel'!$M:$M,'CRONOGRAMA_CONST+MIGRACAO'!$B153))</f>
        <v>0</v>
      </c>
      <c r="CP153" s="30">
        <f>COUNTIFS('Estruturante Móvel'!$H:$H,'CRONOGRAMA_CONST+MIGRACAO'!CO$149,'Estruturante Móvel'!$C:$C,"ATIVO",'Estruturante Móvel'!$M:$M,'CRONOGRAMA_CONST+MIGRACAO'!$B153)</f>
        <v>0</v>
      </c>
      <c r="CQ153" s="36">
        <f>IF(COUNTIFS('Estruturante Móvel'!$W:$W,'CRONOGRAMA_CONST+MIGRACAO'!CQ$149,'Estruturante Móvel'!$C:$C,"&lt;&gt;ATIVO",'Estruturante Móvel'!$M:$M,'CRONOGRAMA_CONST+MIGRACAO'!$B153)=0,CR153,COUNTIFS('Estruturante Móvel'!$W:$W,'CRONOGRAMA_CONST+MIGRACAO'!CQ$149,'Estruturante Móvel'!$C:$C,"&lt;&gt;ATIVO",'Estruturante Móvel'!$M:$M,'CRONOGRAMA_CONST+MIGRACAO'!$B153))</f>
        <v>0</v>
      </c>
      <c r="CR153" s="30">
        <f>COUNTIFS('Estruturante Móvel'!$H:$H,'CRONOGRAMA_CONST+MIGRACAO'!CQ$149,'Estruturante Móvel'!$C:$C,"ATIVO",'Estruturante Móvel'!$M:$M,'CRONOGRAMA_CONST+MIGRACAO'!$B153)</f>
        <v>0</v>
      </c>
      <c r="CS153" s="36">
        <f>IF(COUNTIFS('Estruturante Móvel'!$W:$W,'CRONOGRAMA_CONST+MIGRACAO'!CS$149,'Estruturante Móvel'!$C:$C,"&lt;&gt;ATIVO",'Estruturante Móvel'!$M:$M,'CRONOGRAMA_CONST+MIGRACAO'!$B153)=0,CT153,COUNTIFS('Estruturante Móvel'!$W:$W,'CRONOGRAMA_CONST+MIGRACAO'!CS$149,'Estruturante Móvel'!$C:$C,"&lt;&gt;ATIVO",'Estruturante Móvel'!$M:$M,'CRONOGRAMA_CONST+MIGRACAO'!$B153))</f>
        <v>0</v>
      </c>
      <c r="CT153" s="30">
        <f>COUNTIFS('Estruturante Móvel'!$H:$H,'CRONOGRAMA_CONST+MIGRACAO'!CS$149,'Estruturante Móvel'!$C:$C,"ATIVO",'Estruturante Móvel'!$M:$M,'CRONOGRAMA_CONST+MIGRACAO'!$B153)</f>
        <v>0</v>
      </c>
      <c r="CU153" s="36">
        <f>IF(COUNTIFS('Estruturante Móvel'!$W:$W,'CRONOGRAMA_CONST+MIGRACAO'!CU$149,'Estruturante Móvel'!$C:$C,"&lt;&gt;ATIVO",'Estruturante Móvel'!$M:$M,'CRONOGRAMA_CONST+MIGRACAO'!$B153)=0,CV153,COUNTIFS('Estruturante Móvel'!$W:$W,'CRONOGRAMA_CONST+MIGRACAO'!CU$149,'Estruturante Móvel'!$C:$C,"&lt;&gt;ATIVO",'Estruturante Móvel'!$M:$M,'CRONOGRAMA_CONST+MIGRACAO'!$B153))</f>
        <v>0</v>
      </c>
      <c r="CV153" s="30">
        <f>COUNTIFS('Estruturante Móvel'!$H:$H,'CRONOGRAMA_CONST+MIGRACAO'!CU$149,'Estruturante Móvel'!$C:$C,"ATIVO",'Estruturante Móvel'!$M:$M,'CRONOGRAMA_CONST+MIGRACAO'!$B153)</f>
        <v>0</v>
      </c>
      <c r="CW153" s="36">
        <f>IF(COUNTIFS('Estruturante Móvel'!$W:$W,'CRONOGRAMA_CONST+MIGRACAO'!CW$149,'Estruturante Móvel'!$C:$C,"&lt;&gt;ATIVO",'Estruturante Móvel'!$M:$M,'CRONOGRAMA_CONST+MIGRACAO'!$B153)=0,CX153,COUNTIFS('Estruturante Móvel'!$W:$W,'CRONOGRAMA_CONST+MIGRACAO'!CW$149,'Estruturante Móvel'!$C:$C,"&lt;&gt;ATIVO",'Estruturante Móvel'!$M:$M,'CRONOGRAMA_CONST+MIGRACAO'!$B153))</f>
        <v>0</v>
      </c>
      <c r="CX153" s="30">
        <f>COUNTIFS('Estruturante Móvel'!$H:$H,'CRONOGRAMA_CONST+MIGRACAO'!CW$149,'Estruturante Móvel'!$C:$C,"ATIVO",'Estruturante Móvel'!$M:$M,'CRONOGRAMA_CONST+MIGRACAO'!$B153)</f>
        <v>0</v>
      </c>
      <c r="CY153" s="36">
        <f>IF(COUNTIFS('Estruturante Móvel'!$W:$W,'CRONOGRAMA_CONST+MIGRACAO'!CY$149,'Estruturante Móvel'!$C:$C,"&lt;&gt;ATIVO",'Estruturante Móvel'!$M:$M,'CRONOGRAMA_CONST+MIGRACAO'!$B153)=0,CZ153,COUNTIFS('Estruturante Móvel'!$W:$W,'CRONOGRAMA_CONST+MIGRACAO'!CY$149,'Estruturante Móvel'!$C:$C,"&lt;&gt;ATIVO",'Estruturante Móvel'!$M:$M,'CRONOGRAMA_CONST+MIGRACAO'!$B153))</f>
        <v>0</v>
      </c>
      <c r="CZ153" s="30">
        <f>COUNTIFS('Estruturante Móvel'!$H:$H,'CRONOGRAMA_CONST+MIGRACAO'!CY$149,'Estruturante Móvel'!$C:$C,"ATIVO",'Estruturante Móvel'!$M:$M,'CRONOGRAMA_CONST+MIGRACAO'!$B153)</f>
        <v>0</v>
      </c>
      <c r="DA153" s="36">
        <f>IF(COUNTIFS('Estruturante Móvel'!$W:$W,'CRONOGRAMA_CONST+MIGRACAO'!DA$149,'Estruturante Móvel'!$C:$C,"&lt;&gt;ATIVO",'Estruturante Móvel'!$M:$M,'CRONOGRAMA_CONST+MIGRACAO'!$B153)=0,DB153,COUNTIFS('Estruturante Móvel'!$W:$W,'CRONOGRAMA_CONST+MIGRACAO'!DA$149,'Estruturante Móvel'!$C:$C,"&lt;&gt;ATIVO",'Estruturante Móvel'!$M:$M,'CRONOGRAMA_CONST+MIGRACAO'!$B153))</f>
        <v>0</v>
      </c>
      <c r="DB153" s="30">
        <f>COUNTIFS('Estruturante Móvel'!$H:$H,'CRONOGRAMA_CONST+MIGRACAO'!DA$149,'Estruturante Móvel'!$C:$C,"ATIVO",'Estruturante Móvel'!$M:$M,'CRONOGRAMA_CONST+MIGRACAO'!$B153)</f>
        <v>0</v>
      </c>
      <c r="DC153" s="36">
        <f>IF(COUNTIFS('Estruturante Móvel'!$W:$W,'CRONOGRAMA_CONST+MIGRACAO'!DC$149,'Estruturante Móvel'!$C:$C,"&lt;&gt;ATIVO",'Estruturante Móvel'!$M:$M,'CRONOGRAMA_CONST+MIGRACAO'!$B153)=0,DD153,COUNTIFS('Estruturante Móvel'!$W:$W,'CRONOGRAMA_CONST+MIGRACAO'!DC$149,'Estruturante Móvel'!$C:$C,"&lt;&gt;ATIVO",'Estruturante Móvel'!$M:$M,'CRONOGRAMA_CONST+MIGRACAO'!$B153))</f>
        <v>0</v>
      </c>
      <c r="DD153" s="30">
        <f>COUNTIFS('Estruturante Móvel'!$H:$H,'CRONOGRAMA_CONST+MIGRACAO'!DC$149,'Estruturante Móvel'!$C:$C,"ATIVO",'Estruturante Móvel'!$M:$M,'CRONOGRAMA_CONST+MIGRACAO'!$B153)</f>
        <v>0</v>
      </c>
      <c r="DE153" s="36">
        <f>IF(COUNTIFS('Estruturante Móvel'!$W:$W,'CRONOGRAMA_CONST+MIGRACAO'!DE$149,'Estruturante Móvel'!$C:$C,"&lt;&gt;ATIVO",'Estruturante Móvel'!$M:$M,'CRONOGRAMA_CONST+MIGRACAO'!$B153)=0,DF153,COUNTIFS('Estruturante Móvel'!$W:$W,'CRONOGRAMA_CONST+MIGRACAO'!DE$149,'Estruturante Móvel'!$C:$C,"&lt;&gt;ATIVO",'Estruturante Móvel'!$M:$M,'CRONOGRAMA_CONST+MIGRACAO'!$B153))</f>
        <v>0</v>
      </c>
      <c r="DF153" s="30">
        <f>COUNTIFS('Estruturante Móvel'!$H:$H,'CRONOGRAMA_CONST+MIGRACAO'!DE$149,'Estruturante Móvel'!$C:$C,"ATIVO",'Estruturante Móvel'!$M:$M,'CRONOGRAMA_CONST+MIGRACAO'!$B153)</f>
        <v>0</v>
      </c>
      <c r="DG153" s="36">
        <f>IF(COUNTIFS('Estruturante Móvel'!$W:$W,'CRONOGRAMA_CONST+MIGRACAO'!DG$149,'Estruturante Móvel'!$C:$C,"&lt;&gt;ATIVO",'Estruturante Móvel'!$M:$M,'CRONOGRAMA_CONST+MIGRACAO'!$B153)=0,DH153,COUNTIFS('Estruturante Móvel'!$W:$W,'CRONOGRAMA_CONST+MIGRACAO'!DG$149,'Estruturante Móvel'!$C:$C,"&lt;&gt;ATIVO",'Estruturante Móvel'!$M:$M,'CRONOGRAMA_CONST+MIGRACAO'!$B153))</f>
        <v>0</v>
      </c>
      <c r="DH153" s="30">
        <f>COUNTIFS('Estruturante Móvel'!$H:$H,'CRONOGRAMA_CONST+MIGRACAO'!DG$149,'Estruturante Móvel'!$C:$C,"ATIVO",'Estruturante Móvel'!$M:$M,'CRONOGRAMA_CONST+MIGRACAO'!$B153)</f>
        <v>0</v>
      </c>
      <c r="DI153" s="36">
        <f>IF(COUNTIFS('Estruturante Móvel'!$W:$W,'CRONOGRAMA_CONST+MIGRACAO'!DI$149,'Estruturante Móvel'!$C:$C,"&lt;&gt;ATIVO",'Estruturante Móvel'!$M:$M,'CRONOGRAMA_CONST+MIGRACAO'!$B153)=0,DJ153,COUNTIFS('Estruturante Móvel'!$W:$W,'CRONOGRAMA_CONST+MIGRACAO'!DI$149,'Estruturante Móvel'!$C:$C,"&lt;&gt;ATIVO",'Estruturante Móvel'!$M:$M,'CRONOGRAMA_CONST+MIGRACAO'!$B153))</f>
        <v>0</v>
      </c>
      <c r="DJ153" s="30">
        <f>COUNTIFS('Estruturante Móvel'!$H:$H,'CRONOGRAMA_CONST+MIGRACAO'!DI$149,'Estruturante Móvel'!$C:$C,"ATIVO",'Estruturante Móvel'!$M:$M,'CRONOGRAMA_CONST+MIGRACAO'!$B153)</f>
        <v>0</v>
      </c>
      <c r="DK153" s="36">
        <f>IF(COUNTIFS('Estruturante Móvel'!$W:$W,'CRONOGRAMA_CONST+MIGRACAO'!DK$149,'Estruturante Móvel'!$C:$C,"&lt;&gt;ATIVO",'Estruturante Móvel'!$M:$M,'CRONOGRAMA_CONST+MIGRACAO'!$B153)=0,DL153,COUNTIFS('Estruturante Móvel'!$W:$W,'CRONOGRAMA_CONST+MIGRACAO'!DK$149,'Estruturante Móvel'!$C:$C,"&lt;&gt;ATIVO",'Estruturante Móvel'!$M:$M,'CRONOGRAMA_CONST+MIGRACAO'!$B153))</f>
        <v>0</v>
      </c>
      <c r="DL153" s="30">
        <f>COUNTIFS('Estruturante Móvel'!$H:$H,'CRONOGRAMA_CONST+MIGRACAO'!DK$149,'Estruturante Móvel'!$C:$C,"ATIVO",'Estruturante Móvel'!$M:$M,'CRONOGRAMA_CONST+MIGRACAO'!$B153)</f>
        <v>0</v>
      </c>
      <c r="DM153" s="36">
        <f>IF(COUNTIFS('Estruturante Móvel'!$W:$W,'CRONOGRAMA_CONST+MIGRACAO'!DM$149,'Estruturante Móvel'!$C:$C,"&lt;&gt;ATIVO",'Estruturante Móvel'!$M:$M,'CRONOGRAMA_CONST+MIGRACAO'!$B153)=0,DN153,COUNTIFS('Estruturante Móvel'!$W:$W,'CRONOGRAMA_CONST+MIGRACAO'!DM$149,'Estruturante Móvel'!$C:$C,"&lt;&gt;ATIVO",'Estruturante Móvel'!$M:$M,'CRONOGRAMA_CONST+MIGRACAO'!$B153))</f>
        <v>0</v>
      </c>
      <c r="DN153" s="30">
        <f>COUNTIFS('Estruturante Móvel'!$H:$H,'CRONOGRAMA_CONST+MIGRACAO'!DM$149,'Estruturante Móvel'!$C:$C,"ATIVO",'Estruturante Móvel'!$M:$M,'CRONOGRAMA_CONST+MIGRACAO'!$B153)</f>
        <v>0</v>
      </c>
      <c r="DO153" s="36">
        <f>IF(COUNTIFS('Estruturante Móvel'!$W:$W,'CRONOGRAMA_CONST+MIGRACAO'!DO$149,'Estruturante Móvel'!$C:$C,"&lt;&gt;ATIVO",'Estruturante Móvel'!$M:$M,'CRONOGRAMA_CONST+MIGRACAO'!$B153)=0,DP153,COUNTIFS('Estruturante Móvel'!$W:$W,'CRONOGRAMA_CONST+MIGRACAO'!DO$149,'Estruturante Móvel'!$C:$C,"&lt;&gt;ATIVO",'Estruturante Móvel'!$M:$M,'CRONOGRAMA_CONST+MIGRACAO'!$B153))</f>
        <v>0</v>
      </c>
      <c r="DP153" s="30">
        <f>COUNTIFS('Estruturante Móvel'!$H:$H,'CRONOGRAMA_CONST+MIGRACAO'!DO$149,'Estruturante Móvel'!$C:$C,"ATIVO",'Estruturante Móvel'!$M:$M,'CRONOGRAMA_CONST+MIGRACAO'!$B153)</f>
        <v>0</v>
      </c>
      <c r="DQ153" s="36">
        <f>IF(COUNTIFS('Estruturante Móvel'!$W:$W,'CRONOGRAMA_CONST+MIGRACAO'!DQ$149,'Estruturante Móvel'!$C:$C,"&lt;&gt;ATIVO",'Estruturante Móvel'!$M:$M,'CRONOGRAMA_CONST+MIGRACAO'!$B153)=0,DR153,COUNTIFS('Estruturante Móvel'!$W:$W,'CRONOGRAMA_CONST+MIGRACAO'!DQ$149,'Estruturante Móvel'!$C:$C,"&lt;&gt;ATIVO",'Estruturante Móvel'!$M:$M,'CRONOGRAMA_CONST+MIGRACAO'!$B153))</f>
        <v>0</v>
      </c>
      <c r="DR153" s="30">
        <f>COUNTIFS('Estruturante Móvel'!$H:$H,'CRONOGRAMA_CONST+MIGRACAO'!DQ$149,'Estruturante Móvel'!$C:$C,"ATIVO",'Estruturante Móvel'!$M:$M,'CRONOGRAMA_CONST+MIGRACAO'!$B153)</f>
        <v>0</v>
      </c>
      <c r="DS153" s="36">
        <f>IF(COUNTIFS('Estruturante Móvel'!$W:$W,'CRONOGRAMA_CONST+MIGRACAO'!DS$149,'Estruturante Móvel'!$C:$C,"&lt;&gt;ATIVO",'Estruturante Móvel'!$M:$M,'CRONOGRAMA_CONST+MIGRACAO'!$B153)=0,DT153,COUNTIFS('Estruturante Móvel'!$W:$W,'CRONOGRAMA_CONST+MIGRACAO'!DS$149,'Estruturante Móvel'!$C:$C,"&lt;&gt;ATIVO",'Estruturante Móvel'!$M:$M,'CRONOGRAMA_CONST+MIGRACAO'!$B153))</f>
        <v>0</v>
      </c>
      <c r="DT153" s="30">
        <f>COUNTIFS('Estruturante Móvel'!$H:$H,'CRONOGRAMA_CONST+MIGRACAO'!DS$149,'Estruturante Móvel'!$C:$C,"ATIVO",'Estruturante Móvel'!$M:$M,'CRONOGRAMA_CONST+MIGRACAO'!$B153)</f>
        <v>0</v>
      </c>
      <c r="DU153" s="36">
        <f>IF(COUNTIFS('Estruturante Móvel'!$W:$W,'CRONOGRAMA_CONST+MIGRACAO'!DU$149,'Estruturante Móvel'!$C:$C,"&lt;&gt;ATIVO",'Estruturante Móvel'!$M:$M,'CRONOGRAMA_CONST+MIGRACAO'!$B153)=0,DV153,COUNTIFS('Estruturante Móvel'!$W:$W,'CRONOGRAMA_CONST+MIGRACAO'!DU$149,'Estruturante Móvel'!$C:$C,"&lt;&gt;ATIVO",'Estruturante Móvel'!$M:$M,'CRONOGRAMA_CONST+MIGRACAO'!$B153))</f>
        <v>0</v>
      </c>
      <c r="DV153" s="30">
        <f>COUNTIFS('Estruturante Móvel'!$H:$H,'CRONOGRAMA_CONST+MIGRACAO'!DU$149,'Estruturante Móvel'!$C:$C,"ATIVO",'Estruturante Móvel'!$M:$M,'CRONOGRAMA_CONST+MIGRACAO'!$B153)</f>
        <v>0</v>
      </c>
      <c r="DW153" s="36">
        <f>IF(COUNTIFS('Estruturante Móvel'!$W:$W,'CRONOGRAMA_CONST+MIGRACAO'!DW$149,'Estruturante Móvel'!$C:$C,"&lt;&gt;ATIVO",'Estruturante Móvel'!$M:$M,'CRONOGRAMA_CONST+MIGRACAO'!$B153)=0,DX153,COUNTIFS('Estruturante Móvel'!$W:$W,'CRONOGRAMA_CONST+MIGRACAO'!DW$149,'Estruturante Móvel'!$C:$C,"&lt;&gt;ATIVO",'Estruturante Móvel'!$M:$M,'CRONOGRAMA_CONST+MIGRACAO'!$B153))</f>
        <v>0</v>
      </c>
      <c r="DX153" s="30">
        <f>COUNTIFS('Estruturante Móvel'!$H:$H,'CRONOGRAMA_CONST+MIGRACAO'!DW$149,'Estruturante Móvel'!$C:$C,"ATIVO",'Estruturante Móvel'!$M:$M,'CRONOGRAMA_CONST+MIGRACAO'!$B153)</f>
        <v>0</v>
      </c>
      <c r="DY153" s="36">
        <f>IF(COUNTIFS('Estruturante Móvel'!$W:$W,'CRONOGRAMA_CONST+MIGRACAO'!DY$149,'Estruturante Móvel'!$C:$C,"&lt;&gt;ATIVO",'Estruturante Móvel'!$M:$M,'CRONOGRAMA_CONST+MIGRACAO'!$B153)=0,DZ153,COUNTIFS('Estruturante Móvel'!$W:$W,'CRONOGRAMA_CONST+MIGRACAO'!DY$149,'Estruturante Móvel'!$C:$C,"&lt;&gt;ATIVO",'Estruturante Móvel'!$M:$M,'CRONOGRAMA_CONST+MIGRACAO'!$B153))</f>
        <v>0</v>
      </c>
      <c r="DZ153" s="30">
        <f>COUNTIFS('Estruturante Móvel'!$H:$H,'CRONOGRAMA_CONST+MIGRACAO'!DY$149,'Estruturante Móvel'!$C:$C,"ATIVO",'Estruturante Móvel'!$M:$M,'CRONOGRAMA_CONST+MIGRACAO'!$B153)</f>
        <v>0</v>
      </c>
      <c r="EA153" s="36">
        <f>IF(COUNTIFS('Estruturante Móvel'!$W:$W,'CRONOGRAMA_CONST+MIGRACAO'!EA$149,'Estruturante Móvel'!$C:$C,"&lt;&gt;ATIVO",'Estruturante Móvel'!$M:$M,'CRONOGRAMA_CONST+MIGRACAO'!$B153)=0,EB153,COUNTIFS('Estruturante Móvel'!$W:$W,'CRONOGRAMA_CONST+MIGRACAO'!EA$149,'Estruturante Móvel'!$C:$C,"&lt;&gt;ATIVO",'Estruturante Móvel'!$M:$M,'CRONOGRAMA_CONST+MIGRACAO'!$B153))</f>
        <v>0</v>
      </c>
      <c r="EB153" s="30">
        <f>COUNTIFS('Estruturante Móvel'!$H:$H,'CRONOGRAMA_CONST+MIGRACAO'!EA$149,'Estruturante Móvel'!$C:$C,"ATIVO",'Estruturante Móvel'!$M:$M,'CRONOGRAMA_CONST+MIGRACAO'!$B153)</f>
        <v>0</v>
      </c>
      <c r="EC153" s="36">
        <f>IF(COUNTIFS('Estruturante Móvel'!$W:$W,'CRONOGRAMA_CONST+MIGRACAO'!EC$149,'Estruturante Móvel'!$C:$C,"&lt;&gt;ATIVO",'Estruturante Móvel'!$M:$M,'CRONOGRAMA_CONST+MIGRACAO'!$B153)=0,ED153,COUNTIFS('Estruturante Móvel'!$W:$W,'CRONOGRAMA_CONST+MIGRACAO'!EC$149,'Estruturante Móvel'!$C:$C,"&lt;&gt;ATIVO",'Estruturante Móvel'!$M:$M,'CRONOGRAMA_CONST+MIGRACAO'!$B153))</f>
        <v>0</v>
      </c>
      <c r="ED153" s="30">
        <f>COUNTIFS('Estruturante Móvel'!$H:$H,'CRONOGRAMA_CONST+MIGRACAO'!EC$149,'Estruturante Móvel'!$C:$C,"ATIVO",'Estruturante Móvel'!$M:$M,'CRONOGRAMA_CONST+MIGRACAO'!$B153)</f>
        <v>0</v>
      </c>
      <c r="EE153" s="36">
        <f>IF(COUNTIFS('Estruturante Móvel'!$W:$W,'CRONOGRAMA_CONST+MIGRACAO'!EE$149,'Estruturante Móvel'!$C:$C,"&lt;&gt;ATIVO",'Estruturante Móvel'!$M:$M,'CRONOGRAMA_CONST+MIGRACAO'!$B153)=0,EF153,COUNTIFS('Estruturante Móvel'!$W:$W,'CRONOGRAMA_CONST+MIGRACAO'!EE$149,'Estruturante Móvel'!$C:$C,"&lt;&gt;ATIVO",'Estruturante Móvel'!$M:$M,'CRONOGRAMA_CONST+MIGRACAO'!$B153))</f>
        <v>0</v>
      </c>
      <c r="EF153" s="30">
        <f>COUNTIFS('Estruturante Móvel'!$H:$H,'CRONOGRAMA_CONST+MIGRACAO'!EE$149,'Estruturante Móvel'!$C:$C,"ATIVO",'Estruturante Móvel'!$M:$M,'CRONOGRAMA_CONST+MIGRACAO'!$B153)</f>
        <v>0</v>
      </c>
      <c r="EG153" s="36">
        <f>IF(COUNTIFS('Estruturante Móvel'!$W:$W,'CRONOGRAMA_CONST+MIGRACAO'!EG$149,'Estruturante Móvel'!$C:$C,"&lt;&gt;ATIVO",'Estruturante Móvel'!$M:$M,'CRONOGRAMA_CONST+MIGRACAO'!$B153)=0,EH153,COUNTIFS('Estruturante Móvel'!$W:$W,'CRONOGRAMA_CONST+MIGRACAO'!EG$149,'Estruturante Móvel'!$C:$C,"&lt;&gt;ATIVO",'Estruturante Móvel'!$M:$M,'CRONOGRAMA_CONST+MIGRACAO'!$B153))</f>
        <v>0</v>
      </c>
      <c r="EH153" s="30">
        <f>COUNTIFS('Estruturante Móvel'!$H:$H,'CRONOGRAMA_CONST+MIGRACAO'!EG$149,'Estruturante Móvel'!$C:$C,"ATIVO",'Estruturante Móvel'!$M:$M,'CRONOGRAMA_CONST+MIGRACAO'!$B153)</f>
        <v>0</v>
      </c>
      <c r="EI153" s="36">
        <f>IF(COUNTIFS('Estruturante Móvel'!$W:$W,'CRONOGRAMA_CONST+MIGRACAO'!EI$149,'Estruturante Móvel'!$C:$C,"&lt;&gt;ATIVO",'Estruturante Móvel'!$M:$M,'CRONOGRAMA_CONST+MIGRACAO'!$B153)=0,EJ153,COUNTIFS('Estruturante Móvel'!$W:$W,'CRONOGRAMA_CONST+MIGRACAO'!EI$149,'Estruturante Móvel'!$C:$C,"&lt;&gt;ATIVO",'Estruturante Móvel'!$M:$M,'CRONOGRAMA_CONST+MIGRACAO'!$B153))</f>
        <v>0</v>
      </c>
      <c r="EJ153" s="30">
        <f>COUNTIFS('Estruturante Móvel'!$H:$H,'CRONOGRAMA_CONST+MIGRACAO'!EI$149,'Estruturante Móvel'!$C:$C,"ATIVO",'Estruturante Móvel'!$M:$M,'CRONOGRAMA_CONST+MIGRACAO'!$B153)</f>
        <v>0</v>
      </c>
      <c r="EK153" s="36">
        <f>IF(COUNTIFS('Estruturante Móvel'!$W:$W,'CRONOGRAMA_CONST+MIGRACAO'!EK$149,'Estruturante Móvel'!$C:$C,"&lt;&gt;ATIVO",'Estruturante Móvel'!$M:$M,'CRONOGRAMA_CONST+MIGRACAO'!$B153)=0,EL153,COUNTIFS('Estruturante Móvel'!$W:$W,'CRONOGRAMA_CONST+MIGRACAO'!EK$149,'Estruturante Móvel'!$C:$C,"&lt;&gt;ATIVO",'Estruturante Móvel'!$M:$M,'CRONOGRAMA_CONST+MIGRACAO'!$B153))</f>
        <v>0</v>
      </c>
      <c r="EL153" s="30">
        <f>COUNTIFS('Estruturante Móvel'!$H:$H,'CRONOGRAMA_CONST+MIGRACAO'!EK$149,'Estruturante Móvel'!$C:$C,"ATIVO",'Estruturante Móvel'!$M:$M,'CRONOGRAMA_CONST+MIGRACAO'!$B153)</f>
        <v>0</v>
      </c>
      <c r="EM153" s="36">
        <f>IF(COUNTIFS('Estruturante Móvel'!$W:$W,'CRONOGRAMA_CONST+MIGRACAO'!EM$149,'Estruturante Móvel'!$C:$C,"&lt;&gt;ATIVO",'Estruturante Móvel'!$M:$M,'CRONOGRAMA_CONST+MIGRACAO'!$B153)=0,EN153,COUNTIFS('Estruturante Móvel'!$W:$W,'CRONOGRAMA_CONST+MIGRACAO'!EM$149,'Estruturante Móvel'!$C:$C,"&lt;&gt;ATIVO",'Estruturante Móvel'!$M:$M,'CRONOGRAMA_CONST+MIGRACAO'!$B153))</f>
        <v>0</v>
      </c>
      <c r="EN153" s="30">
        <f>COUNTIFS('Estruturante Móvel'!$H:$H,'CRONOGRAMA_CONST+MIGRACAO'!EM$149,'Estruturante Móvel'!$C:$C,"ATIVO",'Estruturante Móvel'!$M:$M,'CRONOGRAMA_CONST+MIGRACAO'!$B153)</f>
        <v>0</v>
      </c>
      <c r="EO153" s="36">
        <f>IF(COUNTIFS('Estruturante Móvel'!$W:$W,'CRONOGRAMA_CONST+MIGRACAO'!EO$149,'Estruturante Móvel'!$C:$C,"&lt;&gt;ATIVO",'Estruturante Móvel'!$M:$M,'CRONOGRAMA_CONST+MIGRACAO'!$B153)=0,EP153,COUNTIFS('Estruturante Móvel'!$W:$W,'CRONOGRAMA_CONST+MIGRACAO'!EO$149,'Estruturante Móvel'!$C:$C,"&lt;&gt;ATIVO",'Estruturante Móvel'!$M:$M,'CRONOGRAMA_CONST+MIGRACAO'!$B153))</f>
        <v>0</v>
      </c>
      <c r="EP153" s="30">
        <f>COUNTIFS('Estruturante Móvel'!$H:$H,'CRONOGRAMA_CONST+MIGRACAO'!EO$149,'Estruturante Móvel'!$C:$C,"ATIVO",'Estruturante Móvel'!$M:$M,'CRONOGRAMA_CONST+MIGRACAO'!$B153)</f>
        <v>0</v>
      </c>
      <c r="EQ153" s="36">
        <f>IF(COUNTIFS('Estruturante Móvel'!$W:$W,'CRONOGRAMA_CONST+MIGRACAO'!EQ$149,'Estruturante Móvel'!$C:$C,"&lt;&gt;ATIVO",'Estruturante Móvel'!$M:$M,'CRONOGRAMA_CONST+MIGRACAO'!$B153)=0,ER153,COUNTIFS('Estruturante Móvel'!$W:$W,'CRONOGRAMA_CONST+MIGRACAO'!EQ$149,'Estruturante Móvel'!$C:$C,"&lt;&gt;ATIVO",'Estruturante Móvel'!$M:$M,'CRONOGRAMA_CONST+MIGRACAO'!$B153))</f>
        <v>0</v>
      </c>
      <c r="ER153" s="30">
        <f>COUNTIFS('Estruturante Móvel'!$H:$H,'CRONOGRAMA_CONST+MIGRACAO'!EQ$149,'Estruturante Móvel'!$C:$C,"ATIVO",'Estruturante Móvel'!$M:$M,'CRONOGRAMA_CONST+MIGRACAO'!$B153)</f>
        <v>0</v>
      </c>
      <c r="ES153" s="36">
        <f>IF(COUNTIFS('Estruturante Móvel'!$W:$W,'CRONOGRAMA_CONST+MIGRACAO'!ES$149,'Estruturante Móvel'!$C:$C,"&lt;&gt;ATIVO",'Estruturante Móvel'!$M:$M,'CRONOGRAMA_CONST+MIGRACAO'!$B153)=0,ET153,COUNTIFS('Estruturante Móvel'!$W:$W,'CRONOGRAMA_CONST+MIGRACAO'!ES$149,'Estruturante Móvel'!$C:$C,"&lt;&gt;ATIVO",'Estruturante Móvel'!$M:$M,'CRONOGRAMA_CONST+MIGRACAO'!$B153))</f>
        <v>0</v>
      </c>
      <c r="ET153" s="30">
        <f>COUNTIFS('Estruturante Móvel'!$H:$H,'CRONOGRAMA_CONST+MIGRACAO'!ES$149,'Estruturante Móvel'!$C:$C,"ATIVO",'Estruturante Móvel'!$M:$M,'CRONOGRAMA_CONST+MIGRACAO'!$B153)</f>
        <v>0</v>
      </c>
      <c r="EU153" s="36">
        <f>IF(COUNTIFS('Estruturante Móvel'!$W:$W,'CRONOGRAMA_CONST+MIGRACAO'!EU$149,'Estruturante Móvel'!$C:$C,"&lt;&gt;ATIVO",'Estruturante Móvel'!$M:$M,'CRONOGRAMA_CONST+MIGRACAO'!$B153)=0,EV153,COUNTIFS('Estruturante Móvel'!$W:$W,'CRONOGRAMA_CONST+MIGRACAO'!EU$149,'Estruturante Móvel'!$C:$C,"&lt;&gt;ATIVO",'Estruturante Móvel'!$M:$M,'CRONOGRAMA_CONST+MIGRACAO'!$B153))</f>
        <v>0</v>
      </c>
      <c r="EV153" s="30">
        <f>COUNTIFS('Estruturante Móvel'!$H:$H,'CRONOGRAMA_CONST+MIGRACAO'!EU$149,'Estruturante Móvel'!$C:$C,"ATIVO",'Estruturante Móvel'!$M:$M,'CRONOGRAMA_CONST+MIGRACAO'!$B153)</f>
        <v>0</v>
      </c>
      <c r="EW153" s="36">
        <f>IF(COUNTIFS('Estruturante Móvel'!$W:$W,'CRONOGRAMA_CONST+MIGRACAO'!EW$149,'Estruturante Móvel'!$C:$C,"&lt;&gt;ATIVO",'Estruturante Móvel'!$M:$M,'CRONOGRAMA_CONST+MIGRACAO'!$B153)=0,EX153,COUNTIFS('Estruturante Móvel'!$W:$W,'CRONOGRAMA_CONST+MIGRACAO'!EW$149,'Estruturante Móvel'!$C:$C,"&lt;&gt;ATIVO",'Estruturante Móvel'!$M:$M,'CRONOGRAMA_CONST+MIGRACAO'!$B153))</f>
        <v>0</v>
      </c>
      <c r="EX153" s="30">
        <f>COUNTIFS('Estruturante Móvel'!$H:$H,'CRONOGRAMA_CONST+MIGRACAO'!EW$149,'Estruturante Móvel'!$C:$C,"ATIVO",'Estruturante Móvel'!$M:$M,'CRONOGRAMA_CONST+MIGRACAO'!$B153)</f>
        <v>0</v>
      </c>
      <c r="EY153" s="36">
        <f>IF(COUNTIFS('Estruturante Móvel'!$W:$W,'CRONOGRAMA_CONST+MIGRACAO'!EY$149,'Estruturante Móvel'!$C:$C,"&lt;&gt;ATIVO",'Estruturante Móvel'!$M:$M,'CRONOGRAMA_CONST+MIGRACAO'!$B153)=0,EZ153,COUNTIFS('Estruturante Móvel'!$W:$W,'CRONOGRAMA_CONST+MIGRACAO'!EY$149,'Estruturante Móvel'!$C:$C,"&lt;&gt;ATIVO",'Estruturante Móvel'!$M:$M,'CRONOGRAMA_CONST+MIGRACAO'!$B153))</f>
        <v>0</v>
      </c>
      <c r="EZ153" s="30">
        <f>COUNTIFS('Estruturante Móvel'!$H:$H,'CRONOGRAMA_CONST+MIGRACAO'!EY$149,'Estruturante Móvel'!$C:$C,"ATIVO",'Estruturante Móvel'!$M:$M,'CRONOGRAMA_CONST+MIGRACAO'!$B153)</f>
        <v>0</v>
      </c>
      <c r="FA153" s="36">
        <f>IF(COUNTIFS('Estruturante Móvel'!$W:$W,'CRONOGRAMA_CONST+MIGRACAO'!FA$149,'Estruturante Móvel'!$C:$C,"&lt;&gt;ATIVO",'Estruturante Móvel'!$M:$M,'CRONOGRAMA_CONST+MIGRACAO'!$B153)=0,FB153,COUNTIFS('Estruturante Móvel'!$W:$W,'CRONOGRAMA_CONST+MIGRACAO'!FA$149,'Estruturante Móvel'!$C:$C,"&lt;&gt;ATIVO",'Estruturante Móvel'!$M:$M,'CRONOGRAMA_CONST+MIGRACAO'!$B153))</f>
        <v>0</v>
      </c>
      <c r="FB153" s="30">
        <f>COUNTIFS('Estruturante Móvel'!$H:$H,'CRONOGRAMA_CONST+MIGRACAO'!FA$149,'Estruturante Móvel'!$C:$C,"ATIVO",'Estruturante Móvel'!$M:$M,'CRONOGRAMA_CONST+MIGRACAO'!$B153)</f>
        <v>0</v>
      </c>
    </row>
    <row r="154" spans="2:158" hidden="1" outlineLevel="1">
      <c r="B154" s="209" t="s">
        <v>458</v>
      </c>
      <c r="C154" s="32">
        <v>77.5</v>
      </c>
      <c r="D154" s="34">
        <f>COUNTIFS('Estruturante Móvel'!M:M,B154)</f>
        <v>23</v>
      </c>
      <c r="E154" s="34">
        <f>COUNTIFS('Estruturante Móvel'!$C:$C,"ativo",'Estruturante Móvel'!M:M,'CRONOGRAMA_CONST+MIGRACAO'!B154)</f>
        <v>23</v>
      </c>
      <c r="F154" s="34">
        <f t="shared" si="617"/>
        <v>1</v>
      </c>
      <c r="G154" s="31" t="s">
        <v>482</v>
      </c>
      <c r="H154" s="22" t="s">
        <v>494</v>
      </c>
      <c r="I154" s="23" t="s">
        <v>186</v>
      </c>
      <c r="J154" s="35">
        <f t="shared" si="618"/>
        <v>1</v>
      </c>
      <c r="K154" s="30">
        <v>20</v>
      </c>
      <c r="L154" s="30">
        <f>COUNTIFS('Estruturante Móvel'!$H:$H,'CRONOGRAMA_CONST+MIGRACAO'!#REF!,'Estruturante Móvel'!$C:$C,"ATIVO",'Estruturante Móvel'!$M:$M,'CRONOGRAMA_CONST+MIGRACAO'!$B154)</f>
        <v>0</v>
      </c>
      <c r="M154" s="36">
        <f>IF(COUNTIFS('Estruturante Móvel'!$W:$W,'CRONOGRAMA_CONST+MIGRACAO'!M$149,'Estruturante Móvel'!$C:$C,"&lt;&gt;ATIVO",'Estruturante Móvel'!$M:$M,'CRONOGRAMA_CONST+MIGRACAO'!$B154)=0,N154,COUNTIFS('Estruturante Móvel'!$W:$W,'CRONOGRAMA_CONST+MIGRACAO'!M$149,'Estruturante Móvel'!$C:$C,"&lt;&gt;ATIVO",'Estruturante Móvel'!$M:$M,'CRONOGRAMA_CONST+MIGRACAO'!$B154))</f>
        <v>0</v>
      </c>
      <c r="N154" s="30">
        <f>COUNTIFS('Estruturante Móvel'!$H:$H,'CRONOGRAMA_CONST+MIGRACAO'!M$149,'Estruturante Móvel'!$C:$C,"ATIVO",'Estruturante Móvel'!$M:$M,'CRONOGRAMA_CONST+MIGRACAO'!$B154)</f>
        <v>0</v>
      </c>
      <c r="O154" s="36">
        <f>IF(COUNTIFS('Estruturante Móvel'!$W:$W,'CRONOGRAMA_CONST+MIGRACAO'!O$149,'Estruturante Móvel'!$C:$C,"&lt;&gt;ATIVO",'Estruturante Móvel'!$M:$M,'CRONOGRAMA_CONST+MIGRACAO'!$B154)=0,P154,COUNTIFS('Estruturante Móvel'!$W:$W,'CRONOGRAMA_CONST+MIGRACAO'!O$149,'Estruturante Móvel'!$C:$C,"&lt;&gt;ATIVO",'Estruturante Móvel'!$M:$M,'CRONOGRAMA_CONST+MIGRACAO'!$B154))</f>
        <v>0</v>
      </c>
      <c r="P154" s="30">
        <f>COUNTIFS('Estruturante Móvel'!$H:$H,'CRONOGRAMA_CONST+MIGRACAO'!O$149,'Estruturante Móvel'!$C:$C,"ATIVO",'Estruturante Móvel'!$M:$M,'CRONOGRAMA_CONST+MIGRACAO'!$B154)</f>
        <v>0</v>
      </c>
      <c r="Q154" s="36">
        <f>IF(COUNTIFS('Estruturante Móvel'!$W:$W,'CRONOGRAMA_CONST+MIGRACAO'!Q$149,'Estruturante Móvel'!$C:$C,"&lt;&gt;ATIVO",'Estruturante Móvel'!$M:$M,'CRONOGRAMA_CONST+MIGRACAO'!$B154)=0,R154,COUNTIFS('Estruturante Móvel'!$W:$W,'CRONOGRAMA_CONST+MIGRACAO'!Q$149,'Estruturante Móvel'!$C:$C,"&lt;&gt;ATIVO",'Estruturante Móvel'!$M:$M,'CRONOGRAMA_CONST+MIGRACAO'!$B154))</f>
        <v>0</v>
      </c>
      <c r="R154" s="30">
        <f>COUNTIFS('Estruturante Móvel'!$H:$H,'CRONOGRAMA_CONST+MIGRACAO'!Q$149,'Estruturante Móvel'!$C:$C,"ATIVO",'Estruturante Móvel'!$M:$M,'CRONOGRAMA_CONST+MIGRACAO'!$B154)</f>
        <v>0</v>
      </c>
      <c r="S154" s="36">
        <f>IF(COUNTIFS('Estruturante Móvel'!$W:$W,'CRONOGRAMA_CONST+MIGRACAO'!S$149,'Estruturante Móvel'!$C:$C,"&lt;&gt;ATIVO",'Estruturante Móvel'!$M:$M,'CRONOGRAMA_CONST+MIGRACAO'!$B154)=0,T154,COUNTIFS('Estruturante Móvel'!$W:$W,'CRONOGRAMA_CONST+MIGRACAO'!S$149,'Estruturante Móvel'!$C:$C,"&lt;&gt;ATIVO",'Estruturante Móvel'!$M:$M,'CRONOGRAMA_CONST+MIGRACAO'!$B154))</f>
        <v>0</v>
      </c>
      <c r="T154" s="30">
        <f>COUNTIFS('Estruturante Móvel'!$H:$H,'CRONOGRAMA_CONST+MIGRACAO'!S$149,'Estruturante Móvel'!$C:$C,"ATIVO",'Estruturante Móvel'!$M:$M,'CRONOGRAMA_CONST+MIGRACAO'!$B154)</f>
        <v>0</v>
      </c>
      <c r="U154" s="36">
        <f>IF(COUNTIFS('Estruturante Móvel'!$W:$W,'CRONOGRAMA_CONST+MIGRACAO'!U$149,'Estruturante Móvel'!$C:$C,"&lt;&gt;ATIVO",'Estruturante Móvel'!$M:$M,'CRONOGRAMA_CONST+MIGRACAO'!$B154)=0,V154,COUNTIFS('Estruturante Móvel'!$W:$W,'CRONOGRAMA_CONST+MIGRACAO'!U$149,'Estruturante Móvel'!$C:$C,"&lt;&gt;ATIVO",'Estruturante Móvel'!$M:$M,'CRONOGRAMA_CONST+MIGRACAO'!$B154))</f>
        <v>0</v>
      </c>
      <c r="V154" s="30">
        <f>COUNTIFS('Estruturante Móvel'!$H:$H,'CRONOGRAMA_CONST+MIGRACAO'!U$149,'Estruturante Móvel'!$C:$C,"ATIVO",'Estruturante Móvel'!$M:$M,'CRONOGRAMA_CONST+MIGRACAO'!$B154)</f>
        <v>0</v>
      </c>
      <c r="W154" s="36">
        <f>IF(COUNTIFS('Estruturante Móvel'!$W:$W,'CRONOGRAMA_CONST+MIGRACAO'!W$149,'Estruturante Móvel'!$C:$C,"&lt;&gt;ATIVO",'Estruturante Móvel'!$M:$M,'CRONOGRAMA_CONST+MIGRACAO'!$B154)=0,X154,COUNTIFS('Estruturante Móvel'!$W:$W,'CRONOGRAMA_CONST+MIGRACAO'!W$149,'Estruturante Móvel'!$C:$C,"&lt;&gt;ATIVO",'Estruturante Móvel'!$M:$M,'CRONOGRAMA_CONST+MIGRACAO'!$B154))</f>
        <v>0</v>
      </c>
      <c r="X154" s="30">
        <f>COUNTIFS('Estruturante Móvel'!$H:$H,'CRONOGRAMA_CONST+MIGRACAO'!W$149,'Estruturante Móvel'!$C:$C,"ATIVO",'Estruturante Móvel'!$M:$M,'CRONOGRAMA_CONST+MIGRACAO'!$B154)</f>
        <v>0</v>
      </c>
      <c r="Y154" s="36">
        <f>IF(COUNTIFS('Estruturante Móvel'!$W:$W,'CRONOGRAMA_CONST+MIGRACAO'!Y$149,'Estruturante Móvel'!$C:$C,"&lt;&gt;ATIVO",'Estruturante Móvel'!$M:$M,'CRONOGRAMA_CONST+MIGRACAO'!$B154)=0,Z154,COUNTIFS('Estruturante Móvel'!$W:$W,'CRONOGRAMA_CONST+MIGRACAO'!Y$149,'Estruturante Móvel'!$C:$C,"&lt;&gt;ATIVO",'Estruturante Móvel'!$M:$M,'CRONOGRAMA_CONST+MIGRACAO'!$B154))</f>
        <v>0</v>
      </c>
      <c r="Z154" s="30">
        <f>COUNTIFS('Estruturante Móvel'!$H:$H,'CRONOGRAMA_CONST+MIGRACAO'!Y$149,'Estruturante Móvel'!$C:$C,"ATIVO",'Estruturante Móvel'!$M:$M,'CRONOGRAMA_CONST+MIGRACAO'!$B154)</f>
        <v>0</v>
      </c>
      <c r="AA154" s="36">
        <f>IF(COUNTIFS('Estruturante Móvel'!$W:$W,'CRONOGRAMA_CONST+MIGRACAO'!AA$149,'Estruturante Móvel'!$C:$C,"&lt;&gt;ATIVO",'Estruturante Móvel'!$M:$M,'CRONOGRAMA_CONST+MIGRACAO'!$B154)=0,AB154,COUNTIFS('Estruturante Móvel'!$W:$W,'CRONOGRAMA_CONST+MIGRACAO'!AA$149,'Estruturante Móvel'!$C:$C,"&lt;&gt;ATIVO",'Estruturante Móvel'!$M:$M,'CRONOGRAMA_CONST+MIGRACAO'!$B154))</f>
        <v>0</v>
      </c>
      <c r="AB154" s="30">
        <f>COUNTIFS('Estruturante Móvel'!$H:$H,'CRONOGRAMA_CONST+MIGRACAO'!AA$149,'Estruturante Móvel'!$C:$C,"ATIVO",'Estruturante Móvel'!$M:$M,'CRONOGRAMA_CONST+MIGRACAO'!$B154)</f>
        <v>0</v>
      </c>
      <c r="AC154" s="36">
        <f>IF(COUNTIFS('Estruturante Móvel'!$W:$W,'CRONOGRAMA_CONST+MIGRACAO'!AC$149,'Estruturante Móvel'!$C:$C,"&lt;&gt;ATIVO",'Estruturante Móvel'!$M:$M,'CRONOGRAMA_CONST+MIGRACAO'!$B154)=0,AD154,COUNTIFS('Estruturante Móvel'!$W:$W,'CRONOGRAMA_CONST+MIGRACAO'!AC$149,'Estruturante Móvel'!$C:$C,"&lt;&gt;ATIVO",'Estruturante Móvel'!$M:$M,'CRONOGRAMA_CONST+MIGRACAO'!$B154))</f>
        <v>0</v>
      </c>
      <c r="AD154" s="30">
        <f>COUNTIFS('Estruturante Móvel'!$H:$H,'CRONOGRAMA_CONST+MIGRACAO'!AC$149,'Estruturante Móvel'!$C:$C,"ATIVO",'Estruturante Móvel'!$M:$M,'CRONOGRAMA_CONST+MIGRACAO'!$B154)</f>
        <v>0</v>
      </c>
      <c r="AE154" s="36">
        <f>IF(COUNTIFS('Estruturante Móvel'!$W:$W,'CRONOGRAMA_CONST+MIGRACAO'!AE$149,'Estruturante Móvel'!$C:$C,"&lt;&gt;ATIVO",'Estruturante Móvel'!$M:$M,'CRONOGRAMA_CONST+MIGRACAO'!$B154)=0,AF154,COUNTIFS('Estruturante Móvel'!$W:$W,'CRONOGRAMA_CONST+MIGRACAO'!AE$149,'Estruturante Móvel'!$C:$C,"&lt;&gt;ATIVO",'Estruturante Móvel'!$M:$M,'CRONOGRAMA_CONST+MIGRACAO'!$B154))</f>
        <v>0</v>
      </c>
      <c r="AF154" s="30">
        <f>COUNTIFS('Estruturante Móvel'!$H:$H,'CRONOGRAMA_CONST+MIGRACAO'!AE$149,'Estruturante Móvel'!$C:$C,"ATIVO",'Estruturante Móvel'!$M:$M,'CRONOGRAMA_CONST+MIGRACAO'!$B154)</f>
        <v>0</v>
      </c>
      <c r="AG154" s="36">
        <f>IF(COUNTIFS('Estruturante Móvel'!$W:$W,'CRONOGRAMA_CONST+MIGRACAO'!AG$149,'Estruturante Móvel'!$C:$C,"&lt;&gt;ATIVO",'Estruturante Móvel'!$M:$M,'CRONOGRAMA_CONST+MIGRACAO'!$B154)=0,AH154,COUNTIFS('Estruturante Móvel'!$W:$W,'CRONOGRAMA_CONST+MIGRACAO'!AG$149,'Estruturante Móvel'!$C:$C,"&lt;&gt;ATIVO",'Estruturante Móvel'!$M:$M,'CRONOGRAMA_CONST+MIGRACAO'!$B154))</f>
        <v>0</v>
      </c>
      <c r="AH154" s="30">
        <f>COUNTIFS('Estruturante Móvel'!$H:$H,'CRONOGRAMA_CONST+MIGRACAO'!AG$149,'Estruturante Móvel'!$C:$C,"ATIVO",'Estruturante Móvel'!$M:$M,'CRONOGRAMA_CONST+MIGRACAO'!$B154)</f>
        <v>0</v>
      </c>
      <c r="AI154" s="36">
        <f>IF(COUNTIFS('Estruturante Móvel'!$W:$W,'CRONOGRAMA_CONST+MIGRACAO'!AI$149,'Estruturante Móvel'!$C:$C,"&lt;&gt;ATIVO",'Estruturante Móvel'!$M:$M,'CRONOGRAMA_CONST+MIGRACAO'!$B154)=0,AJ154,COUNTIFS('Estruturante Móvel'!$W:$W,'CRONOGRAMA_CONST+MIGRACAO'!AI$149,'Estruturante Móvel'!$C:$C,"&lt;&gt;ATIVO",'Estruturante Móvel'!$M:$M,'CRONOGRAMA_CONST+MIGRACAO'!$B154))</f>
        <v>0</v>
      </c>
      <c r="AJ154" s="30">
        <f>COUNTIFS('Estruturante Móvel'!$H:$H,'CRONOGRAMA_CONST+MIGRACAO'!AI$149,'Estruturante Móvel'!$C:$C,"ATIVO",'Estruturante Móvel'!$M:$M,'CRONOGRAMA_CONST+MIGRACAO'!$B154)</f>
        <v>0</v>
      </c>
      <c r="AK154" s="36">
        <f>IF(COUNTIFS('Estruturante Móvel'!$W:$W,'CRONOGRAMA_CONST+MIGRACAO'!AK$149,'Estruturante Móvel'!$C:$C,"&lt;&gt;ATIVO",'Estruturante Móvel'!$M:$M,'CRONOGRAMA_CONST+MIGRACAO'!$B154)=0,AL154,COUNTIFS('Estruturante Móvel'!$W:$W,'CRONOGRAMA_CONST+MIGRACAO'!AK$149,'Estruturante Móvel'!$C:$C,"&lt;&gt;ATIVO",'Estruturante Móvel'!$M:$M,'CRONOGRAMA_CONST+MIGRACAO'!$B154))</f>
        <v>0</v>
      </c>
      <c r="AL154" s="30">
        <f>COUNTIFS('Estruturante Móvel'!$H:$H,'CRONOGRAMA_CONST+MIGRACAO'!AK$149,'Estruturante Móvel'!$C:$C,"ATIVO",'Estruturante Móvel'!$M:$M,'CRONOGRAMA_CONST+MIGRACAO'!$B154)</f>
        <v>0</v>
      </c>
      <c r="AM154" s="36">
        <f>IF(COUNTIFS('Estruturante Móvel'!$W:$W,'CRONOGRAMA_CONST+MIGRACAO'!AM$149,'Estruturante Móvel'!$C:$C,"&lt;&gt;ATIVO",'Estruturante Móvel'!$M:$M,'CRONOGRAMA_CONST+MIGRACAO'!$B154)=0,AN154,COUNTIFS('Estruturante Móvel'!$W:$W,'CRONOGRAMA_CONST+MIGRACAO'!AM$149,'Estruturante Móvel'!$C:$C,"&lt;&gt;ATIVO",'Estruturante Móvel'!$M:$M,'CRONOGRAMA_CONST+MIGRACAO'!$B154))</f>
        <v>0</v>
      </c>
      <c r="AN154" s="30">
        <f>COUNTIFS('Estruturante Móvel'!$H:$H,'CRONOGRAMA_CONST+MIGRACAO'!AM$149,'Estruturante Móvel'!$C:$C,"ATIVO",'Estruturante Móvel'!$M:$M,'CRONOGRAMA_CONST+MIGRACAO'!$B154)</f>
        <v>0</v>
      </c>
      <c r="AO154" s="36">
        <f>IF(COUNTIFS('Estruturante Móvel'!$W:$W,'CRONOGRAMA_CONST+MIGRACAO'!AO$149,'Estruturante Móvel'!$C:$C,"&lt;&gt;ATIVO",'Estruturante Móvel'!$M:$M,'CRONOGRAMA_CONST+MIGRACAO'!$B154)=0,AP154,COUNTIFS('Estruturante Móvel'!$W:$W,'CRONOGRAMA_CONST+MIGRACAO'!AO$149,'Estruturante Móvel'!$C:$C,"&lt;&gt;ATIVO",'Estruturante Móvel'!$M:$M,'CRONOGRAMA_CONST+MIGRACAO'!$B154))</f>
        <v>0</v>
      </c>
      <c r="AP154" s="30">
        <f>COUNTIFS('Estruturante Móvel'!$H:$H,'CRONOGRAMA_CONST+MIGRACAO'!AO$149,'Estruturante Móvel'!$C:$C,"ATIVO",'Estruturante Móvel'!$M:$M,'CRONOGRAMA_CONST+MIGRACAO'!$B154)</f>
        <v>0</v>
      </c>
      <c r="AQ154" s="36">
        <f>IF(COUNTIFS('Estruturante Móvel'!$W:$W,'CRONOGRAMA_CONST+MIGRACAO'!AQ$149,'Estruturante Móvel'!$C:$C,"&lt;&gt;ATIVO",'Estruturante Móvel'!$M:$M,'CRONOGRAMA_CONST+MIGRACAO'!$B154)=0,AR154,COUNTIFS('Estruturante Móvel'!$W:$W,'CRONOGRAMA_CONST+MIGRACAO'!AQ$149,'Estruturante Móvel'!$C:$C,"&lt;&gt;ATIVO",'Estruturante Móvel'!$M:$M,'CRONOGRAMA_CONST+MIGRACAO'!$B154))</f>
        <v>0</v>
      </c>
      <c r="AR154" s="30">
        <f>COUNTIFS('Estruturante Móvel'!$H:$H,'CRONOGRAMA_CONST+MIGRACAO'!AQ$149,'Estruturante Móvel'!$C:$C,"ATIVO",'Estruturante Móvel'!$M:$M,'CRONOGRAMA_CONST+MIGRACAO'!$B154)</f>
        <v>0</v>
      </c>
      <c r="AS154" s="36">
        <f>IF(COUNTIFS('Estruturante Móvel'!$W:$W,'CRONOGRAMA_CONST+MIGRACAO'!AS$149,'Estruturante Móvel'!$C:$C,"&lt;&gt;ATIVO",'Estruturante Móvel'!$M:$M,'CRONOGRAMA_CONST+MIGRACAO'!$B154)=0,AT154,COUNTIFS('Estruturante Móvel'!$W:$W,'CRONOGRAMA_CONST+MIGRACAO'!AS$149,'Estruturante Móvel'!$C:$C,"&lt;&gt;ATIVO",'Estruturante Móvel'!$M:$M,'CRONOGRAMA_CONST+MIGRACAO'!$B154))</f>
        <v>0</v>
      </c>
      <c r="AT154" s="30">
        <f>COUNTIFS('Estruturante Móvel'!$H:$H,'CRONOGRAMA_CONST+MIGRACAO'!AS$149,'Estruturante Móvel'!$C:$C,"ATIVO",'Estruturante Móvel'!$M:$M,'CRONOGRAMA_CONST+MIGRACAO'!$B154)</f>
        <v>0</v>
      </c>
      <c r="AU154" s="36">
        <f>IF(COUNTIFS('Estruturante Móvel'!$W:$W,'CRONOGRAMA_CONST+MIGRACAO'!AU$149,'Estruturante Móvel'!$C:$C,"&lt;&gt;ATIVO",'Estruturante Móvel'!$M:$M,'CRONOGRAMA_CONST+MIGRACAO'!$B154)=0,AV154,COUNTIFS('Estruturante Móvel'!$W:$W,'CRONOGRAMA_CONST+MIGRACAO'!AU$149,'Estruturante Móvel'!$C:$C,"&lt;&gt;ATIVO",'Estruturante Móvel'!$M:$M,'CRONOGRAMA_CONST+MIGRACAO'!$B154))</f>
        <v>0</v>
      </c>
      <c r="AV154" s="30">
        <f>COUNTIFS('Estruturante Móvel'!$H:$H,'CRONOGRAMA_CONST+MIGRACAO'!AU$149,'Estruturante Móvel'!$C:$C,"ATIVO",'Estruturante Móvel'!$M:$M,'CRONOGRAMA_CONST+MIGRACAO'!$B154)</f>
        <v>0</v>
      </c>
      <c r="AW154" s="36">
        <f>IF(COUNTIFS('Estruturante Móvel'!$W:$W,'CRONOGRAMA_CONST+MIGRACAO'!AW$149,'Estruturante Móvel'!$C:$C,"&lt;&gt;ATIVO",'Estruturante Móvel'!$M:$M,'CRONOGRAMA_CONST+MIGRACAO'!$B154)=0,AX154,COUNTIFS('Estruturante Móvel'!$W:$W,'CRONOGRAMA_CONST+MIGRACAO'!AW$149,'Estruturante Móvel'!$C:$C,"&lt;&gt;ATIVO",'Estruturante Móvel'!$M:$M,'CRONOGRAMA_CONST+MIGRACAO'!$B154))</f>
        <v>0</v>
      </c>
      <c r="AX154" s="30">
        <f>COUNTIFS('Estruturante Móvel'!$H:$H,'CRONOGRAMA_CONST+MIGRACAO'!AW$149,'Estruturante Móvel'!$C:$C,"ATIVO",'Estruturante Móvel'!$M:$M,'CRONOGRAMA_CONST+MIGRACAO'!$B154)</f>
        <v>0</v>
      </c>
      <c r="AY154" s="36">
        <f>IF(COUNTIFS('Estruturante Móvel'!$W:$W,'CRONOGRAMA_CONST+MIGRACAO'!AY$149,'Estruturante Móvel'!$C:$C,"&lt;&gt;ATIVO",'Estruturante Móvel'!$M:$M,'CRONOGRAMA_CONST+MIGRACAO'!$B154)=0,AZ154,COUNTIFS('Estruturante Móvel'!$W:$W,'CRONOGRAMA_CONST+MIGRACAO'!AY$149,'Estruturante Móvel'!$C:$C,"&lt;&gt;ATIVO",'Estruturante Móvel'!$M:$M,'CRONOGRAMA_CONST+MIGRACAO'!$B154))</f>
        <v>0</v>
      </c>
      <c r="AZ154" s="30">
        <f>COUNTIFS('Estruturante Móvel'!$H:$H,'CRONOGRAMA_CONST+MIGRACAO'!AY$149,'Estruturante Móvel'!$C:$C,"ATIVO",'Estruturante Móvel'!$M:$M,'CRONOGRAMA_CONST+MIGRACAO'!$B154)</f>
        <v>0</v>
      </c>
      <c r="BA154" s="36">
        <f>IF(COUNTIFS('Estruturante Móvel'!$W:$W,'CRONOGRAMA_CONST+MIGRACAO'!BA$149,'Estruturante Móvel'!$C:$C,"&lt;&gt;ATIVO",'Estruturante Móvel'!$M:$M,'CRONOGRAMA_CONST+MIGRACAO'!$B154)=0,BB154,COUNTIFS('Estruturante Móvel'!$W:$W,'CRONOGRAMA_CONST+MIGRACAO'!BA$149,'Estruturante Móvel'!$C:$C,"&lt;&gt;ATIVO",'Estruturante Móvel'!$M:$M,'CRONOGRAMA_CONST+MIGRACAO'!$B154))</f>
        <v>0</v>
      </c>
      <c r="BB154" s="30">
        <f>COUNTIFS('Estruturante Móvel'!$H:$H,'CRONOGRAMA_CONST+MIGRACAO'!BA$149,'Estruturante Móvel'!$C:$C,"ATIVO",'Estruturante Móvel'!$M:$M,'CRONOGRAMA_CONST+MIGRACAO'!$B154)</f>
        <v>0</v>
      </c>
      <c r="BC154" s="36">
        <f>IF(COUNTIFS('Estruturante Móvel'!$W:$W,'CRONOGRAMA_CONST+MIGRACAO'!BC$149,'Estruturante Móvel'!$C:$C,"&lt;&gt;ATIVO",'Estruturante Móvel'!$M:$M,'CRONOGRAMA_CONST+MIGRACAO'!$B154)=0,BD154,COUNTIFS('Estruturante Móvel'!$W:$W,'CRONOGRAMA_CONST+MIGRACAO'!BC$149,'Estruturante Móvel'!$C:$C,"&lt;&gt;ATIVO",'Estruturante Móvel'!$M:$M,'CRONOGRAMA_CONST+MIGRACAO'!$B154))</f>
        <v>0</v>
      </c>
      <c r="BD154" s="30">
        <f>COUNTIFS('Estruturante Móvel'!$H:$H,'CRONOGRAMA_CONST+MIGRACAO'!BC$149,'Estruturante Móvel'!$C:$C,"ATIVO",'Estruturante Móvel'!$M:$M,'CRONOGRAMA_CONST+MIGRACAO'!$B154)</f>
        <v>0</v>
      </c>
      <c r="BE154" s="36">
        <f>IF(COUNTIFS('Estruturante Móvel'!$W:$W,'CRONOGRAMA_CONST+MIGRACAO'!BE$149,'Estruturante Móvel'!$C:$C,"&lt;&gt;ATIVO",'Estruturante Móvel'!$M:$M,'CRONOGRAMA_CONST+MIGRACAO'!$B154)=0,BF154,COUNTIFS('Estruturante Móvel'!$W:$W,'CRONOGRAMA_CONST+MIGRACAO'!BE$149,'Estruturante Móvel'!$C:$C,"&lt;&gt;ATIVO",'Estruturante Móvel'!$M:$M,'CRONOGRAMA_CONST+MIGRACAO'!$B154))</f>
        <v>0</v>
      </c>
      <c r="BF154" s="30">
        <f>COUNTIFS('Estruturante Móvel'!$H:$H,'CRONOGRAMA_CONST+MIGRACAO'!BE$149,'Estruturante Móvel'!$C:$C,"ATIVO",'Estruturante Móvel'!$M:$M,'CRONOGRAMA_CONST+MIGRACAO'!$B154)</f>
        <v>0</v>
      </c>
      <c r="BG154" s="36">
        <f>IF(COUNTIFS('Estruturante Móvel'!$W:$W,'CRONOGRAMA_CONST+MIGRACAO'!BG$149,'Estruturante Móvel'!$C:$C,"&lt;&gt;ATIVO",'Estruturante Móvel'!$M:$M,'CRONOGRAMA_CONST+MIGRACAO'!$B154)=0,BH154,COUNTIFS('Estruturante Móvel'!$W:$W,'CRONOGRAMA_CONST+MIGRACAO'!BG$149,'Estruturante Móvel'!$C:$C,"&lt;&gt;ATIVO",'Estruturante Móvel'!$M:$M,'CRONOGRAMA_CONST+MIGRACAO'!$B154))</f>
        <v>0</v>
      </c>
      <c r="BH154" s="30">
        <f>COUNTIFS('Estruturante Móvel'!$H:$H,'CRONOGRAMA_CONST+MIGRACAO'!BG$149,'Estruturante Móvel'!$C:$C,"ATIVO",'Estruturante Móvel'!$M:$M,'CRONOGRAMA_CONST+MIGRACAO'!$B154)</f>
        <v>0</v>
      </c>
      <c r="BI154" s="36">
        <f>IF(COUNTIFS('Estruturante Móvel'!$W:$W,'CRONOGRAMA_CONST+MIGRACAO'!BI$149,'Estruturante Móvel'!$C:$C,"&lt;&gt;ATIVO",'Estruturante Móvel'!$M:$M,'CRONOGRAMA_CONST+MIGRACAO'!$B154)=0,BJ154,COUNTIFS('Estruturante Móvel'!$W:$W,'CRONOGRAMA_CONST+MIGRACAO'!BI$149,'Estruturante Móvel'!$C:$C,"&lt;&gt;ATIVO",'Estruturante Móvel'!$M:$M,'CRONOGRAMA_CONST+MIGRACAO'!$B154))</f>
        <v>0</v>
      </c>
      <c r="BJ154" s="30">
        <f>COUNTIFS('Estruturante Móvel'!$H:$H,'CRONOGRAMA_CONST+MIGRACAO'!BI$149,'Estruturante Móvel'!$C:$C,"ATIVO",'Estruturante Móvel'!$M:$M,'CRONOGRAMA_CONST+MIGRACAO'!$B154)</f>
        <v>0</v>
      </c>
      <c r="BK154" s="36">
        <f>IF(COUNTIFS('Estruturante Móvel'!$W:$W,'CRONOGRAMA_CONST+MIGRACAO'!BK$149,'Estruturante Móvel'!$C:$C,"&lt;&gt;ATIVO",'Estruturante Móvel'!$M:$M,'CRONOGRAMA_CONST+MIGRACAO'!$B154)=0,BL154,COUNTIFS('Estruturante Móvel'!$W:$W,'CRONOGRAMA_CONST+MIGRACAO'!BK$149,'Estruturante Móvel'!$C:$C,"&lt;&gt;ATIVO",'Estruturante Móvel'!$M:$M,'CRONOGRAMA_CONST+MIGRACAO'!$B154))</f>
        <v>0</v>
      </c>
      <c r="BL154" s="30">
        <f>COUNTIFS('Estruturante Móvel'!$H:$H,'CRONOGRAMA_CONST+MIGRACAO'!BK$149,'Estruturante Móvel'!$C:$C,"ATIVO",'Estruturante Móvel'!$M:$M,'CRONOGRAMA_CONST+MIGRACAO'!$B154)</f>
        <v>0</v>
      </c>
      <c r="BM154" s="36">
        <f>IF(COUNTIFS('Estruturante Móvel'!$W:$W,'CRONOGRAMA_CONST+MIGRACAO'!BM$149,'Estruturante Móvel'!$C:$C,"&lt;&gt;ATIVO",'Estruturante Móvel'!$M:$M,'CRONOGRAMA_CONST+MIGRACAO'!$B154)=0,BN154,COUNTIFS('Estruturante Móvel'!$W:$W,'CRONOGRAMA_CONST+MIGRACAO'!BM$149,'Estruturante Móvel'!$C:$C,"&lt;&gt;ATIVO",'Estruturante Móvel'!$M:$M,'CRONOGRAMA_CONST+MIGRACAO'!$B154))</f>
        <v>0</v>
      </c>
      <c r="BN154" s="30">
        <f>COUNTIFS('Estruturante Móvel'!$H:$H,'CRONOGRAMA_CONST+MIGRACAO'!BM$149,'Estruturante Móvel'!$C:$C,"ATIVO",'Estruturante Móvel'!$M:$M,'CRONOGRAMA_CONST+MIGRACAO'!$B154)</f>
        <v>0</v>
      </c>
      <c r="BO154" s="36">
        <f>IF(COUNTIFS('Estruturante Móvel'!$W:$W,'CRONOGRAMA_CONST+MIGRACAO'!BO$149,'Estruturante Móvel'!$C:$C,"&lt;&gt;ATIVO",'Estruturante Móvel'!$M:$M,'CRONOGRAMA_CONST+MIGRACAO'!$B154)=0,BP154,COUNTIFS('Estruturante Móvel'!$W:$W,'CRONOGRAMA_CONST+MIGRACAO'!BO$149,'Estruturante Móvel'!$C:$C,"&lt;&gt;ATIVO",'Estruturante Móvel'!$M:$M,'CRONOGRAMA_CONST+MIGRACAO'!$B154))</f>
        <v>0</v>
      </c>
      <c r="BP154" s="30">
        <f>COUNTIFS('Estruturante Móvel'!$H:$H,'CRONOGRAMA_CONST+MIGRACAO'!BO$149,'Estruturante Móvel'!$C:$C,"ATIVO",'Estruturante Móvel'!$M:$M,'CRONOGRAMA_CONST+MIGRACAO'!$B154)</f>
        <v>0</v>
      </c>
      <c r="BQ154" s="36">
        <f>IF(COUNTIFS('Estruturante Móvel'!$W:$W,'CRONOGRAMA_CONST+MIGRACAO'!BQ$149,'Estruturante Móvel'!$C:$C,"&lt;&gt;ATIVO",'Estruturante Móvel'!$M:$M,'CRONOGRAMA_CONST+MIGRACAO'!$B154)=0,BR154,COUNTIFS('Estruturante Móvel'!$W:$W,'CRONOGRAMA_CONST+MIGRACAO'!BQ$149,'Estruturante Móvel'!$C:$C,"&lt;&gt;ATIVO",'Estruturante Móvel'!$M:$M,'CRONOGRAMA_CONST+MIGRACAO'!$B154))</f>
        <v>0</v>
      </c>
      <c r="BR154" s="30">
        <f>COUNTIFS('Estruturante Móvel'!$H:$H,'CRONOGRAMA_CONST+MIGRACAO'!BQ$149,'Estruturante Móvel'!$C:$C,"ATIVO",'Estruturante Móvel'!$M:$M,'CRONOGRAMA_CONST+MIGRACAO'!$B154)</f>
        <v>0</v>
      </c>
      <c r="BS154" s="36">
        <f>IF(COUNTIFS('Estruturante Móvel'!$W:$W,'CRONOGRAMA_CONST+MIGRACAO'!BS$149,'Estruturante Móvel'!$C:$C,"&lt;&gt;ATIVO",'Estruturante Móvel'!$M:$M,'CRONOGRAMA_CONST+MIGRACAO'!$B154)=0,BT154,COUNTIFS('Estruturante Móvel'!$W:$W,'CRONOGRAMA_CONST+MIGRACAO'!BS$149,'Estruturante Móvel'!$C:$C,"&lt;&gt;ATIVO",'Estruturante Móvel'!$M:$M,'CRONOGRAMA_CONST+MIGRACAO'!$B154))</f>
        <v>0</v>
      </c>
      <c r="BT154" s="30">
        <f>COUNTIFS('Estruturante Móvel'!$H:$H,'CRONOGRAMA_CONST+MIGRACAO'!BS$149,'Estruturante Móvel'!$C:$C,"ATIVO",'Estruturante Móvel'!$M:$M,'CRONOGRAMA_CONST+MIGRACAO'!$B154)</f>
        <v>0</v>
      </c>
      <c r="BU154" s="36">
        <f>IF(COUNTIFS('Estruturante Móvel'!$W:$W,'CRONOGRAMA_CONST+MIGRACAO'!BU$149,'Estruturante Móvel'!$C:$C,"&lt;&gt;ATIVO",'Estruturante Móvel'!$M:$M,'CRONOGRAMA_CONST+MIGRACAO'!$B154)=0,BV154,COUNTIFS('Estruturante Móvel'!$W:$W,'CRONOGRAMA_CONST+MIGRACAO'!BU$149,'Estruturante Móvel'!$C:$C,"&lt;&gt;ATIVO",'Estruturante Móvel'!$M:$M,'CRONOGRAMA_CONST+MIGRACAO'!$B154))</f>
        <v>0</v>
      </c>
      <c r="BV154" s="30">
        <f>COUNTIFS('Estruturante Móvel'!$H:$H,'CRONOGRAMA_CONST+MIGRACAO'!BU$149,'Estruturante Móvel'!$C:$C,"ATIVO",'Estruturante Móvel'!$M:$M,'CRONOGRAMA_CONST+MIGRACAO'!$B154)</f>
        <v>0</v>
      </c>
      <c r="BW154" s="36">
        <f>IF(COUNTIFS('Estruturante Móvel'!$W:$W,'CRONOGRAMA_CONST+MIGRACAO'!BW$149,'Estruturante Móvel'!$C:$C,"&lt;&gt;ATIVO",'Estruturante Móvel'!$M:$M,'CRONOGRAMA_CONST+MIGRACAO'!$B154)=0,BX154,COUNTIFS('Estruturante Móvel'!$W:$W,'CRONOGRAMA_CONST+MIGRACAO'!BW$149,'Estruturante Móvel'!$C:$C,"&lt;&gt;ATIVO",'Estruturante Móvel'!$M:$M,'CRONOGRAMA_CONST+MIGRACAO'!$B154))</f>
        <v>0</v>
      </c>
      <c r="BX154" s="30">
        <f>COUNTIFS('Estruturante Móvel'!$H:$H,'CRONOGRAMA_CONST+MIGRACAO'!BW$149,'Estruturante Móvel'!$C:$C,"ATIVO",'Estruturante Móvel'!$M:$M,'CRONOGRAMA_CONST+MIGRACAO'!$B154)</f>
        <v>0</v>
      </c>
      <c r="BY154" s="36">
        <f>IF(COUNTIFS('Estruturante Móvel'!$W:$W,'CRONOGRAMA_CONST+MIGRACAO'!BY$149,'Estruturante Móvel'!$C:$C,"&lt;&gt;ATIVO",'Estruturante Móvel'!$M:$M,'CRONOGRAMA_CONST+MIGRACAO'!$B154)=0,BZ154,COUNTIFS('Estruturante Móvel'!$W:$W,'CRONOGRAMA_CONST+MIGRACAO'!BY$149,'Estruturante Móvel'!$C:$C,"&lt;&gt;ATIVO",'Estruturante Móvel'!$M:$M,'CRONOGRAMA_CONST+MIGRACAO'!$B154))</f>
        <v>1</v>
      </c>
      <c r="BZ154" s="30">
        <f>COUNTIFS('Estruturante Móvel'!$H:$H,'CRONOGRAMA_CONST+MIGRACAO'!BY$149,'Estruturante Móvel'!$C:$C,"ATIVO",'Estruturante Móvel'!$M:$M,'CRONOGRAMA_CONST+MIGRACAO'!$B154)</f>
        <v>1</v>
      </c>
      <c r="CA154" s="36">
        <f>IF(COUNTIFS('Estruturante Móvel'!$W:$W,'CRONOGRAMA_CONST+MIGRACAO'!CA$149,'Estruturante Móvel'!$C:$C,"&lt;&gt;ATIVO",'Estruturante Móvel'!$M:$M,'CRONOGRAMA_CONST+MIGRACAO'!$B154)=0,CB154,COUNTIFS('Estruturante Móvel'!$W:$W,'CRONOGRAMA_CONST+MIGRACAO'!CA$149,'Estruturante Móvel'!$C:$C,"&lt;&gt;ATIVO",'Estruturante Móvel'!$M:$M,'CRONOGRAMA_CONST+MIGRACAO'!$B154))</f>
        <v>0</v>
      </c>
      <c r="CB154" s="30">
        <f>COUNTIFS('Estruturante Móvel'!$H:$H,'CRONOGRAMA_CONST+MIGRACAO'!CA$149,'Estruturante Móvel'!$C:$C,"ATIVO",'Estruturante Móvel'!$M:$M,'CRONOGRAMA_CONST+MIGRACAO'!$B154)</f>
        <v>0</v>
      </c>
      <c r="CC154" s="36">
        <f>IF(COUNTIFS('Estruturante Móvel'!$W:$W,'CRONOGRAMA_CONST+MIGRACAO'!CC$149,'Estruturante Móvel'!$C:$C,"&lt;&gt;ATIVO",'Estruturante Móvel'!$M:$M,'CRONOGRAMA_CONST+MIGRACAO'!$B154)=0,CD154,COUNTIFS('Estruturante Móvel'!$W:$W,'CRONOGRAMA_CONST+MIGRACAO'!CC$149,'Estruturante Móvel'!$C:$C,"&lt;&gt;ATIVO",'Estruturante Móvel'!$M:$M,'CRONOGRAMA_CONST+MIGRACAO'!$B154))</f>
        <v>0</v>
      </c>
      <c r="CD154" s="30">
        <f>COUNTIFS('Estruturante Móvel'!$H:$H,'CRONOGRAMA_CONST+MIGRACAO'!CC$149,'Estruturante Móvel'!$C:$C,"ATIVO",'Estruturante Móvel'!$M:$M,'CRONOGRAMA_CONST+MIGRACAO'!$B154)</f>
        <v>0</v>
      </c>
      <c r="CE154" s="36">
        <f>IF(COUNTIFS('Estruturante Móvel'!$W:$W,'CRONOGRAMA_CONST+MIGRACAO'!CE$149,'Estruturante Móvel'!$C:$C,"&lt;&gt;ATIVO",'Estruturante Móvel'!$M:$M,'CRONOGRAMA_CONST+MIGRACAO'!$B154)=0,CF154,COUNTIFS('Estruturante Móvel'!$W:$W,'CRONOGRAMA_CONST+MIGRACAO'!CE$149,'Estruturante Móvel'!$C:$C,"&lt;&gt;ATIVO",'Estruturante Móvel'!$M:$M,'CRONOGRAMA_CONST+MIGRACAO'!$B154))</f>
        <v>0</v>
      </c>
      <c r="CF154" s="30">
        <f>COUNTIFS('Estruturante Móvel'!$H:$H,'CRONOGRAMA_CONST+MIGRACAO'!CE$149,'Estruturante Móvel'!$C:$C,"ATIVO",'Estruturante Móvel'!$M:$M,'CRONOGRAMA_CONST+MIGRACAO'!$B154)</f>
        <v>0</v>
      </c>
      <c r="CG154" s="36">
        <f>IF(COUNTIFS('Estruturante Móvel'!$W:$W,'CRONOGRAMA_CONST+MIGRACAO'!CG$149,'Estruturante Móvel'!$C:$C,"&lt;&gt;ATIVO",'Estruturante Móvel'!$M:$M,'CRONOGRAMA_CONST+MIGRACAO'!$B154)=0,CH154,COUNTIFS('Estruturante Móvel'!$W:$W,'CRONOGRAMA_CONST+MIGRACAO'!CG$149,'Estruturante Móvel'!$C:$C,"&lt;&gt;ATIVO",'Estruturante Móvel'!$M:$M,'CRONOGRAMA_CONST+MIGRACAO'!$B154))</f>
        <v>0</v>
      </c>
      <c r="CH154" s="30">
        <f>COUNTIFS('Estruturante Móvel'!$H:$H,'CRONOGRAMA_CONST+MIGRACAO'!CG$149,'Estruturante Móvel'!$C:$C,"ATIVO",'Estruturante Móvel'!$M:$M,'CRONOGRAMA_CONST+MIGRACAO'!$B154)</f>
        <v>0</v>
      </c>
      <c r="CI154" s="36">
        <f>IF(COUNTIFS('Estruturante Móvel'!$W:$W,'CRONOGRAMA_CONST+MIGRACAO'!CI$149,'Estruturante Móvel'!$C:$C,"&lt;&gt;ATIVO",'Estruturante Móvel'!$M:$M,'CRONOGRAMA_CONST+MIGRACAO'!$B154)=0,CJ154,COUNTIFS('Estruturante Móvel'!$W:$W,'CRONOGRAMA_CONST+MIGRACAO'!CI$149,'Estruturante Móvel'!$C:$C,"&lt;&gt;ATIVO",'Estruturante Móvel'!$M:$M,'CRONOGRAMA_CONST+MIGRACAO'!$B154))</f>
        <v>0</v>
      </c>
      <c r="CJ154" s="30">
        <f>COUNTIFS('Estruturante Móvel'!$H:$H,'CRONOGRAMA_CONST+MIGRACAO'!CI$149,'Estruturante Móvel'!$C:$C,"ATIVO",'Estruturante Móvel'!$M:$M,'CRONOGRAMA_CONST+MIGRACAO'!$B154)</f>
        <v>0</v>
      </c>
      <c r="CK154" s="36">
        <f>IF(COUNTIFS('Estruturante Móvel'!$W:$W,'CRONOGRAMA_CONST+MIGRACAO'!CK$149,'Estruturante Móvel'!$C:$C,"&lt;&gt;ATIVO",'Estruturante Móvel'!$M:$M,'CRONOGRAMA_CONST+MIGRACAO'!$B154)=0,CL154,COUNTIFS('Estruturante Móvel'!$W:$W,'CRONOGRAMA_CONST+MIGRACAO'!CK$149,'Estruturante Móvel'!$C:$C,"&lt;&gt;ATIVO",'Estruturante Móvel'!$M:$M,'CRONOGRAMA_CONST+MIGRACAO'!$B154))</f>
        <v>0</v>
      </c>
      <c r="CL154" s="30">
        <f>COUNTIFS('Estruturante Móvel'!$H:$H,'CRONOGRAMA_CONST+MIGRACAO'!CK$149,'Estruturante Móvel'!$C:$C,"ATIVO",'Estruturante Móvel'!$M:$M,'CRONOGRAMA_CONST+MIGRACAO'!$B154)</f>
        <v>0</v>
      </c>
      <c r="CM154" s="36">
        <f>IF(COUNTIFS('Estruturante Móvel'!$W:$W,'CRONOGRAMA_CONST+MIGRACAO'!CM$149,'Estruturante Móvel'!$C:$C,"&lt;&gt;ATIVO",'Estruturante Móvel'!$M:$M,'CRONOGRAMA_CONST+MIGRACAO'!$B154)=0,CN154,COUNTIFS('Estruturante Móvel'!$W:$W,'CRONOGRAMA_CONST+MIGRACAO'!CM$149,'Estruturante Móvel'!$C:$C,"&lt;&gt;ATIVO",'Estruturante Móvel'!$M:$M,'CRONOGRAMA_CONST+MIGRACAO'!$B154))</f>
        <v>0</v>
      </c>
      <c r="CN154" s="30">
        <f>COUNTIFS('Estruturante Móvel'!$H:$H,'CRONOGRAMA_CONST+MIGRACAO'!CM$149,'Estruturante Móvel'!$C:$C,"ATIVO",'Estruturante Móvel'!$M:$M,'CRONOGRAMA_CONST+MIGRACAO'!$B154)</f>
        <v>0</v>
      </c>
      <c r="CO154" s="36">
        <f>IF(COUNTIFS('Estruturante Móvel'!$W:$W,'CRONOGRAMA_CONST+MIGRACAO'!CO$149,'Estruturante Móvel'!$C:$C,"&lt;&gt;ATIVO",'Estruturante Móvel'!$M:$M,'CRONOGRAMA_CONST+MIGRACAO'!$B154)=0,CP154,COUNTIFS('Estruturante Móvel'!$W:$W,'CRONOGRAMA_CONST+MIGRACAO'!CO$149,'Estruturante Móvel'!$C:$C,"&lt;&gt;ATIVO",'Estruturante Móvel'!$M:$M,'CRONOGRAMA_CONST+MIGRACAO'!$B154))</f>
        <v>0</v>
      </c>
      <c r="CP154" s="30">
        <f>COUNTIFS('Estruturante Móvel'!$H:$H,'CRONOGRAMA_CONST+MIGRACAO'!CO$149,'Estruturante Móvel'!$C:$C,"ATIVO",'Estruturante Móvel'!$M:$M,'CRONOGRAMA_CONST+MIGRACAO'!$B154)</f>
        <v>0</v>
      </c>
      <c r="CQ154" s="36">
        <f>IF(COUNTIFS('Estruturante Móvel'!$W:$W,'CRONOGRAMA_CONST+MIGRACAO'!CQ$149,'Estruturante Móvel'!$C:$C,"&lt;&gt;ATIVO",'Estruturante Móvel'!$M:$M,'CRONOGRAMA_CONST+MIGRACAO'!$B154)=0,CR154,COUNTIFS('Estruturante Móvel'!$W:$W,'CRONOGRAMA_CONST+MIGRACAO'!CQ$149,'Estruturante Móvel'!$C:$C,"&lt;&gt;ATIVO",'Estruturante Móvel'!$M:$M,'CRONOGRAMA_CONST+MIGRACAO'!$B154))</f>
        <v>0</v>
      </c>
      <c r="CR154" s="30">
        <f>COUNTIFS('Estruturante Móvel'!$H:$H,'CRONOGRAMA_CONST+MIGRACAO'!CQ$149,'Estruturante Móvel'!$C:$C,"ATIVO",'Estruturante Móvel'!$M:$M,'CRONOGRAMA_CONST+MIGRACAO'!$B154)</f>
        <v>0</v>
      </c>
      <c r="CS154" s="36">
        <f>IF(COUNTIFS('Estruturante Móvel'!$W:$W,'CRONOGRAMA_CONST+MIGRACAO'!CS$149,'Estruturante Móvel'!$C:$C,"&lt;&gt;ATIVO",'Estruturante Móvel'!$M:$M,'CRONOGRAMA_CONST+MIGRACAO'!$B154)=0,CT154,COUNTIFS('Estruturante Móvel'!$W:$W,'CRONOGRAMA_CONST+MIGRACAO'!CS$149,'Estruturante Móvel'!$C:$C,"&lt;&gt;ATIVO",'Estruturante Móvel'!$M:$M,'CRONOGRAMA_CONST+MIGRACAO'!$B154))</f>
        <v>0</v>
      </c>
      <c r="CT154" s="30">
        <f>COUNTIFS('Estruturante Móvel'!$H:$H,'CRONOGRAMA_CONST+MIGRACAO'!CS$149,'Estruturante Móvel'!$C:$C,"ATIVO",'Estruturante Móvel'!$M:$M,'CRONOGRAMA_CONST+MIGRACAO'!$B154)</f>
        <v>0</v>
      </c>
      <c r="CU154" s="36">
        <f>IF(COUNTIFS('Estruturante Móvel'!$W:$W,'CRONOGRAMA_CONST+MIGRACAO'!CU$149,'Estruturante Móvel'!$C:$C,"&lt;&gt;ATIVO",'Estruturante Móvel'!$M:$M,'CRONOGRAMA_CONST+MIGRACAO'!$B154)=0,CV154,COUNTIFS('Estruturante Móvel'!$W:$W,'CRONOGRAMA_CONST+MIGRACAO'!CU$149,'Estruturante Móvel'!$C:$C,"&lt;&gt;ATIVO",'Estruturante Móvel'!$M:$M,'CRONOGRAMA_CONST+MIGRACAO'!$B154))</f>
        <v>0</v>
      </c>
      <c r="CV154" s="30">
        <f>COUNTIFS('Estruturante Móvel'!$H:$H,'CRONOGRAMA_CONST+MIGRACAO'!CU$149,'Estruturante Móvel'!$C:$C,"ATIVO",'Estruturante Móvel'!$M:$M,'CRONOGRAMA_CONST+MIGRACAO'!$B154)</f>
        <v>0</v>
      </c>
      <c r="CW154" s="36">
        <f>IF(COUNTIFS('Estruturante Móvel'!$W:$W,'CRONOGRAMA_CONST+MIGRACAO'!CW$149,'Estruturante Móvel'!$C:$C,"&lt;&gt;ATIVO",'Estruturante Móvel'!$M:$M,'CRONOGRAMA_CONST+MIGRACAO'!$B154)=0,CX154,COUNTIFS('Estruturante Móvel'!$W:$W,'CRONOGRAMA_CONST+MIGRACAO'!CW$149,'Estruturante Móvel'!$C:$C,"&lt;&gt;ATIVO",'Estruturante Móvel'!$M:$M,'CRONOGRAMA_CONST+MIGRACAO'!$B154))</f>
        <v>0</v>
      </c>
      <c r="CX154" s="30">
        <f>COUNTIFS('Estruturante Móvel'!$H:$H,'CRONOGRAMA_CONST+MIGRACAO'!CW$149,'Estruturante Móvel'!$C:$C,"ATIVO",'Estruturante Móvel'!$M:$M,'CRONOGRAMA_CONST+MIGRACAO'!$B154)</f>
        <v>0</v>
      </c>
      <c r="CY154" s="36">
        <f>IF(COUNTIFS('Estruturante Móvel'!$W:$W,'CRONOGRAMA_CONST+MIGRACAO'!CY$149,'Estruturante Móvel'!$C:$C,"&lt;&gt;ATIVO",'Estruturante Móvel'!$M:$M,'CRONOGRAMA_CONST+MIGRACAO'!$B154)=0,CZ154,COUNTIFS('Estruturante Móvel'!$W:$W,'CRONOGRAMA_CONST+MIGRACAO'!CY$149,'Estruturante Móvel'!$C:$C,"&lt;&gt;ATIVO",'Estruturante Móvel'!$M:$M,'CRONOGRAMA_CONST+MIGRACAO'!$B154))</f>
        <v>0</v>
      </c>
      <c r="CZ154" s="30">
        <f>COUNTIFS('Estruturante Móvel'!$H:$H,'CRONOGRAMA_CONST+MIGRACAO'!CY$149,'Estruturante Móvel'!$C:$C,"ATIVO",'Estruturante Móvel'!$M:$M,'CRONOGRAMA_CONST+MIGRACAO'!$B154)</f>
        <v>0</v>
      </c>
      <c r="DA154" s="36">
        <f>IF(COUNTIFS('Estruturante Móvel'!$W:$W,'CRONOGRAMA_CONST+MIGRACAO'!DA$149,'Estruturante Móvel'!$C:$C,"&lt;&gt;ATIVO",'Estruturante Móvel'!$M:$M,'CRONOGRAMA_CONST+MIGRACAO'!$B154)=0,DB154,COUNTIFS('Estruturante Móvel'!$W:$W,'CRONOGRAMA_CONST+MIGRACAO'!DA$149,'Estruturante Móvel'!$C:$C,"&lt;&gt;ATIVO",'Estruturante Móvel'!$M:$M,'CRONOGRAMA_CONST+MIGRACAO'!$B154))</f>
        <v>0</v>
      </c>
      <c r="DB154" s="30">
        <f>COUNTIFS('Estruturante Móvel'!$H:$H,'CRONOGRAMA_CONST+MIGRACAO'!DA$149,'Estruturante Móvel'!$C:$C,"ATIVO",'Estruturante Móvel'!$M:$M,'CRONOGRAMA_CONST+MIGRACAO'!$B154)</f>
        <v>0</v>
      </c>
      <c r="DC154" s="36">
        <f>IF(COUNTIFS('Estruturante Móvel'!$W:$W,'CRONOGRAMA_CONST+MIGRACAO'!DC$149,'Estruturante Móvel'!$C:$C,"&lt;&gt;ATIVO",'Estruturante Móvel'!$M:$M,'CRONOGRAMA_CONST+MIGRACAO'!$B154)=0,DD154,COUNTIFS('Estruturante Móvel'!$W:$W,'CRONOGRAMA_CONST+MIGRACAO'!DC$149,'Estruturante Móvel'!$C:$C,"&lt;&gt;ATIVO",'Estruturante Móvel'!$M:$M,'CRONOGRAMA_CONST+MIGRACAO'!$B154))</f>
        <v>0</v>
      </c>
      <c r="DD154" s="30">
        <f>COUNTIFS('Estruturante Móvel'!$H:$H,'CRONOGRAMA_CONST+MIGRACAO'!DC$149,'Estruturante Móvel'!$C:$C,"ATIVO",'Estruturante Móvel'!$M:$M,'CRONOGRAMA_CONST+MIGRACAO'!$B154)</f>
        <v>0</v>
      </c>
      <c r="DE154" s="36">
        <f>IF(COUNTIFS('Estruturante Móvel'!$W:$W,'CRONOGRAMA_CONST+MIGRACAO'!DE$149,'Estruturante Móvel'!$C:$C,"&lt;&gt;ATIVO",'Estruturante Móvel'!$M:$M,'CRONOGRAMA_CONST+MIGRACAO'!$B154)=0,DF154,COUNTIFS('Estruturante Móvel'!$W:$W,'CRONOGRAMA_CONST+MIGRACAO'!DE$149,'Estruturante Móvel'!$C:$C,"&lt;&gt;ATIVO",'Estruturante Móvel'!$M:$M,'CRONOGRAMA_CONST+MIGRACAO'!$B154))</f>
        <v>0</v>
      </c>
      <c r="DF154" s="30">
        <f>COUNTIFS('Estruturante Móvel'!$H:$H,'CRONOGRAMA_CONST+MIGRACAO'!DE$149,'Estruturante Móvel'!$C:$C,"ATIVO",'Estruturante Móvel'!$M:$M,'CRONOGRAMA_CONST+MIGRACAO'!$B154)</f>
        <v>0</v>
      </c>
      <c r="DG154" s="36">
        <f>IF(COUNTIFS('Estruturante Móvel'!$W:$W,'CRONOGRAMA_CONST+MIGRACAO'!DG$149,'Estruturante Móvel'!$C:$C,"&lt;&gt;ATIVO",'Estruturante Móvel'!$M:$M,'CRONOGRAMA_CONST+MIGRACAO'!$B154)=0,DH154,COUNTIFS('Estruturante Móvel'!$W:$W,'CRONOGRAMA_CONST+MIGRACAO'!DG$149,'Estruturante Móvel'!$C:$C,"&lt;&gt;ATIVO",'Estruturante Móvel'!$M:$M,'CRONOGRAMA_CONST+MIGRACAO'!$B154))</f>
        <v>0</v>
      </c>
      <c r="DH154" s="30">
        <f>COUNTIFS('Estruturante Móvel'!$H:$H,'CRONOGRAMA_CONST+MIGRACAO'!DG$149,'Estruturante Móvel'!$C:$C,"ATIVO",'Estruturante Móvel'!$M:$M,'CRONOGRAMA_CONST+MIGRACAO'!$B154)</f>
        <v>0</v>
      </c>
      <c r="DI154" s="36">
        <f>IF(COUNTIFS('Estruturante Móvel'!$W:$W,'CRONOGRAMA_CONST+MIGRACAO'!DI$149,'Estruturante Móvel'!$C:$C,"&lt;&gt;ATIVO",'Estruturante Móvel'!$M:$M,'CRONOGRAMA_CONST+MIGRACAO'!$B154)=0,DJ154,COUNTIFS('Estruturante Móvel'!$W:$W,'CRONOGRAMA_CONST+MIGRACAO'!DI$149,'Estruturante Móvel'!$C:$C,"&lt;&gt;ATIVO",'Estruturante Móvel'!$M:$M,'CRONOGRAMA_CONST+MIGRACAO'!$B154))</f>
        <v>0</v>
      </c>
      <c r="DJ154" s="30">
        <f>COUNTIFS('Estruturante Móvel'!$H:$H,'CRONOGRAMA_CONST+MIGRACAO'!DI$149,'Estruturante Móvel'!$C:$C,"ATIVO",'Estruturante Móvel'!$M:$M,'CRONOGRAMA_CONST+MIGRACAO'!$B154)</f>
        <v>0</v>
      </c>
      <c r="DK154" s="36">
        <f>IF(COUNTIFS('Estruturante Móvel'!$W:$W,'CRONOGRAMA_CONST+MIGRACAO'!DK$149,'Estruturante Móvel'!$C:$C,"&lt;&gt;ATIVO",'Estruturante Móvel'!$M:$M,'CRONOGRAMA_CONST+MIGRACAO'!$B154)=0,DL154,COUNTIFS('Estruturante Móvel'!$W:$W,'CRONOGRAMA_CONST+MIGRACAO'!DK$149,'Estruturante Móvel'!$C:$C,"&lt;&gt;ATIVO",'Estruturante Móvel'!$M:$M,'CRONOGRAMA_CONST+MIGRACAO'!$B154))</f>
        <v>0</v>
      </c>
      <c r="DL154" s="30">
        <f>COUNTIFS('Estruturante Móvel'!$H:$H,'CRONOGRAMA_CONST+MIGRACAO'!DK$149,'Estruturante Móvel'!$C:$C,"ATIVO",'Estruturante Móvel'!$M:$M,'CRONOGRAMA_CONST+MIGRACAO'!$B154)</f>
        <v>0</v>
      </c>
      <c r="DM154" s="36">
        <f>IF(COUNTIFS('Estruturante Móvel'!$W:$W,'CRONOGRAMA_CONST+MIGRACAO'!DM$149,'Estruturante Móvel'!$C:$C,"&lt;&gt;ATIVO",'Estruturante Móvel'!$M:$M,'CRONOGRAMA_CONST+MIGRACAO'!$B154)=0,DN154,COUNTIFS('Estruturante Móvel'!$W:$W,'CRONOGRAMA_CONST+MIGRACAO'!DM$149,'Estruturante Móvel'!$C:$C,"&lt;&gt;ATIVO",'Estruturante Móvel'!$M:$M,'CRONOGRAMA_CONST+MIGRACAO'!$B154))</f>
        <v>0</v>
      </c>
      <c r="DN154" s="30">
        <f>COUNTIFS('Estruturante Móvel'!$H:$H,'CRONOGRAMA_CONST+MIGRACAO'!DM$149,'Estruturante Móvel'!$C:$C,"ATIVO",'Estruturante Móvel'!$M:$M,'CRONOGRAMA_CONST+MIGRACAO'!$B154)</f>
        <v>0</v>
      </c>
      <c r="DO154" s="36">
        <f>IF(COUNTIFS('Estruturante Móvel'!$W:$W,'CRONOGRAMA_CONST+MIGRACAO'!DO$149,'Estruturante Móvel'!$C:$C,"&lt;&gt;ATIVO",'Estruturante Móvel'!$M:$M,'CRONOGRAMA_CONST+MIGRACAO'!$B154)=0,DP154,COUNTIFS('Estruturante Móvel'!$W:$W,'CRONOGRAMA_CONST+MIGRACAO'!DO$149,'Estruturante Móvel'!$C:$C,"&lt;&gt;ATIVO",'Estruturante Móvel'!$M:$M,'CRONOGRAMA_CONST+MIGRACAO'!$B154))</f>
        <v>0</v>
      </c>
      <c r="DP154" s="30">
        <f>COUNTIFS('Estruturante Móvel'!$H:$H,'CRONOGRAMA_CONST+MIGRACAO'!DO$149,'Estruturante Móvel'!$C:$C,"ATIVO",'Estruturante Móvel'!$M:$M,'CRONOGRAMA_CONST+MIGRACAO'!$B154)</f>
        <v>0</v>
      </c>
      <c r="DQ154" s="36">
        <f>IF(COUNTIFS('Estruturante Móvel'!$W:$W,'CRONOGRAMA_CONST+MIGRACAO'!DQ$149,'Estruturante Móvel'!$C:$C,"&lt;&gt;ATIVO",'Estruturante Móvel'!$M:$M,'CRONOGRAMA_CONST+MIGRACAO'!$B154)=0,DR154,COUNTIFS('Estruturante Móvel'!$W:$W,'CRONOGRAMA_CONST+MIGRACAO'!DQ$149,'Estruturante Móvel'!$C:$C,"&lt;&gt;ATIVO",'Estruturante Móvel'!$M:$M,'CRONOGRAMA_CONST+MIGRACAO'!$B154))</f>
        <v>0</v>
      </c>
      <c r="DR154" s="30">
        <f>COUNTIFS('Estruturante Móvel'!$H:$H,'CRONOGRAMA_CONST+MIGRACAO'!DQ$149,'Estruturante Móvel'!$C:$C,"ATIVO",'Estruturante Móvel'!$M:$M,'CRONOGRAMA_CONST+MIGRACAO'!$B154)</f>
        <v>0</v>
      </c>
      <c r="DS154" s="36">
        <f>IF(COUNTIFS('Estruturante Móvel'!$W:$W,'CRONOGRAMA_CONST+MIGRACAO'!DS$149,'Estruturante Móvel'!$C:$C,"&lt;&gt;ATIVO",'Estruturante Móvel'!$M:$M,'CRONOGRAMA_CONST+MIGRACAO'!$B154)=0,DT154,COUNTIFS('Estruturante Móvel'!$W:$W,'CRONOGRAMA_CONST+MIGRACAO'!DS$149,'Estruturante Móvel'!$C:$C,"&lt;&gt;ATIVO",'Estruturante Móvel'!$M:$M,'CRONOGRAMA_CONST+MIGRACAO'!$B154))</f>
        <v>0</v>
      </c>
      <c r="DT154" s="30">
        <f>COUNTIFS('Estruturante Móvel'!$H:$H,'CRONOGRAMA_CONST+MIGRACAO'!DS$149,'Estruturante Móvel'!$C:$C,"ATIVO",'Estruturante Móvel'!$M:$M,'CRONOGRAMA_CONST+MIGRACAO'!$B154)</f>
        <v>0</v>
      </c>
      <c r="DU154" s="36">
        <f>IF(COUNTIFS('Estruturante Móvel'!$W:$W,'CRONOGRAMA_CONST+MIGRACAO'!DU$149,'Estruturante Móvel'!$C:$C,"&lt;&gt;ATIVO",'Estruturante Móvel'!$M:$M,'CRONOGRAMA_CONST+MIGRACAO'!$B154)=0,DV154,COUNTIFS('Estruturante Móvel'!$W:$W,'CRONOGRAMA_CONST+MIGRACAO'!DU$149,'Estruturante Móvel'!$C:$C,"&lt;&gt;ATIVO",'Estruturante Móvel'!$M:$M,'CRONOGRAMA_CONST+MIGRACAO'!$B154))</f>
        <v>0</v>
      </c>
      <c r="DV154" s="30">
        <f>COUNTIFS('Estruturante Móvel'!$H:$H,'CRONOGRAMA_CONST+MIGRACAO'!DU$149,'Estruturante Móvel'!$C:$C,"ATIVO",'Estruturante Móvel'!$M:$M,'CRONOGRAMA_CONST+MIGRACAO'!$B154)</f>
        <v>0</v>
      </c>
      <c r="DW154" s="36">
        <f>IF(COUNTIFS('Estruturante Móvel'!$W:$W,'CRONOGRAMA_CONST+MIGRACAO'!DW$149,'Estruturante Móvel'!$C:$C,"&lt;&gt;ATIVO",'Estruturante Móvel'!$M:$M,'CRONOGRAMA_CONST+MIGRACAO'!$B154)=0,DX154,COUNTIFS('Estruturante Móvel'!$W:$W,'CRONOGRAMA_CONST+MIGRACAO'!DW$149,'Estruturante Móvel'!$C:$C,"&lt;&gt;ATIVO",'Estruturante Móvel'!$M:$M,'CRONOGRAMA_CONST+MIGRACAO'!$B154))</f>
        <v>0</v>
      </c>
      <c r="DX154" s="30">
        <f>COUNTIFS('Estruturante Móvel'!$H:$H,'CRONOGRAMA_CONST+MIGRACAO'!DW$149,'Estruturante Móvel'!$C:$C,"ATIVO",'Estruturante Móvel'!$M:$M,'CRONOGRAMA_CONST+MIGRACAO'!$B154)</f>
        <v>0</v>
      </c>
      <c r="DY154" s="36">
        <f>IF(COUNTIFS('Estruturante Móvel'!$W:$W,'CRONOGRAMA_CONST+MIGRACAO'!DY$149,'Estruturante Móvel'!$C:$C,"&lt;&gt;ATIVO",'Estruturante Móvel'!$M:$M,'CRONOGRAMA_CONST+MIGRACAO'!$B154)=0,DZ154,COUNTIFS('Estruturante Móvel'!$W:$W,'CRONOGRAMA_CONST+MIGRACAO'!DY$149,'Estruturante Móvel'!$C:$C,"&lt;&gt;ATIVO",'Estruturante Móvel'!$M:$M,'CRONOGRAMA_CONST+MIGRACAO'!$B154))</f>
        <v>0</v>
      </c>
      <c r="DZ154" s="30">
        <f>COUNTIFS('Estruturante Móvel'!$H:$H,'CRONOGRAMA_CONST+MIGRACAO'!DY$149,'Estruturante Móvel'!$C:$C,"ATIVO",'Estruturante Móvel'!$M:$M,'CRONOGRAMA_CONST+MIGRACAO'!$B154)</f>
        <v>0</v>
      </c>
      <c r="EA154" s="36">
        <f>IF(COUNTIFS('Estruturante Móvel'!$W:$W,'CRONOGRAMA_CONST+MIGRACAO'!EA$149,'Estruturante Móvel'!$C:$C,"&lt;&gt;ATIVO",'Estruturante Móvel'!$M:$M,'CRONOGRAMA_CONST+MIGRACAO'!$B154)=0,EB154,COUNTIFS('Estruturante Móvel'!$W:$W,'CRONOGRAMA_CONST+MIGRACAO'!EA$149,'Estruturante Móvel'!$C:$C,"&lt;&gt;ATIVO",'Estruturante Móvel'!$M:$M,'CRONOGRAMA_CONST+MIGRACAO'!$B154))</f>
        <v>0</v>
      </c>
      <c r="EB154" s="30">
        <f>COUNTIFS('Estruturante Móvel'!$H:$H,'CRONOGRAMA_CONST+MIGRACAO'!EA$149,'Estruturante Móvel'!$C:$C,"ATIVO",'Estruturante Móvel'!$M:$M,'CRONOGRAMA_CONST+MIGRACAO'!$B154)</f>
        <v>0</v>
      </c>
      <c r="EC154" s="36">
        <f>IF(COUNTIFS('Estruturante Móvel'!$W:$W,'CRONOGRAMA_CONST+MIGRACAO'!EC$149,'Estruturante Móvel'!$C:$C,"&lt;&gt;ATIVO",'Estruturante Móvel'!$M:$M,'CRONOGRAMA_CONST+MIGRACAO'!$B154)=0,ED154,COUNTIFS('Estruturante Móvel'!$W:$W,'CRONOGRAMA_CONST+MIGRACAO'!EC$149,'Estruturante Móvel'!$C:$C,"&lt;&gt;ATIVO",'Estruturante Móvel'!$M:$M,'CRONOGRAMA_CONST+MIGRACAO'!$B154))</f>
        <v>0</v>
      </c>
      <c r="ED154" s="30">
        <f>COUNTIFS('Estruturante Móvel'!$H:$H,'CRONOGRAMA_CONST+MIGRACAO'!EC$149,'Estruturante Móvel'!$C:$C,"ATIVO",'Estruturante Móvel'!$M:$M,'CRONOGRAMA_CONST+MIGRACAO'!$B154)</f>
        <v>0</v>
      </c>
      <c r="EE154" s="36">
        <f>IF(COUNTIFS('Estruturante Móvel'!$W:$W,'CRONOGRAMA_CONST+MIGRACAO'!EE$149,'Estruturante Móvel'!$C:$C,"&lt;&gt;ATIVO",'Estruturante Móvel'!$M:$M,'CRONOGRAMA_CONST+MIGRACAO'!$B154)=0,EF154,COUNTIFS('Estruturante Móvel'!$W:$W,'CRONOGRAMA_CONST+MIGRACAO'!EE$149,'Estruturante Móvel'!$C:$C,"&lt;&gt;ATIVO",'Estruturante Móvel'!$M:$M,'CRONOGRAMA_CONST+MIGRACAO'!$B154))</f>
        <v>0</v>
      </c>
      <c r="EF154" s="30">
        <f>COUNTIFS('Estruturante Móvel'!$H:$H,'CRONOGRAMA_CONST+MIGRACAO'!EE$149,'Estruturante Móvel'!$C:$C,"ATIVO",'Estruturante Móvel'!$M:$M,'CRONOGRAMA_CONST+MIGRACAO'!$B154)</f>
        <v>0</v>
      </c>
      <c r="EG154" s="36">
        <f>IF(COUNTIFS('Estruturante Móvel'!$W:$W,'CRONOGRAMA_CONST+MIGRACAO'!EG$149,'Estruturante Móvel'!$C:$C,"&lt;&gt;ATIVO",'Estruturante Móvel'!$M:$M,'CRONOGRAMA_CONST+MIGRACAO'!$B154)=0,EH154,COUNTIFS('Estruturante Móvel'!$W:$W,'CRONOGRAMA_CONST+MIGRACAO'!EG$149,'Estruturante Móvel'!$C:$C,"&lt;&gt;ATIVO",'Estruturante Móvel'!$M:$M,'CRONOGRAMA_CONST+MIGRACAO'!$B154))</f>
        <v>0</v>
      </c>
      <c r="EH154" s="30">
        <f>COUNTIFS('Estruturante Móvel'!$H:$H,'CRONOGRAMA_CONST+MIGRACAO'!EG$149,'Estruturante Móvel'!$C:$C,"ATIVO",'Estruturante Móvel'!$M:$M,'CRONOGRAMA_CONST+MIGRACAO'!$B154)</f>
        <v>0</v>
      </c>
      <c r="EI154" s="36">
        <f>IF(COUNTIFS('Estruturante Móvel'!$W:$W,'CRONOGRAMA_CONST+MIGRACAO'!EI$149,'Estruturante Móvel'!$C:$C,"&lt;&gt;ATIVO",'Estruturante Móvel'!$M:$M,'CRONOGRAMA_CONST+MIGRACAO'!$B154)=0,EJ154,COUNTIFS('Estruturante Móvel'!$W:$W,'CRONOGRAMA_CONST+MIGRACAO'!EI$149,'Estruturante Móvel'!$C:$C,"&lt;&gt;ATIVO",'Estruturante Móvel'!$M:$M,'CRONOGRAMA_CONST+MIGRACAO'!$B154))</f>
        <v>0</v>
      </c>
      <c r="EJ154" s="30">
        <f>COUNTIFS('Estruturante Móvel'!$H:$H,'CRONOGRAMA_CONST+MIGRACAO'!EI$149,'Estruturante Móvel'!$C:$C,"ATIVO",'Estruturante Móvel'!$M:$M,'CRONOGRAMA_CONST+MIGRACAO'!$B154)</f>
        <v>0</v>
      </c>
      <c r="EK154" s="36">
        <f>IF(COUNTIFS('Estruturante Móvel'!$W:$W,'CRONOGRAMA_CONST+MIGRACAO'!EK$149,'Estruturante Móvel'!$C:$C,"&lt;&gt;ATIVO",'Estruturante Móvel'!$M:$M,'CRONOGRAMA_CONST+MIGRACAO'!$B154)=0,EL154,COUNTIFS('Estruturante Móvel'!$W:$W,'CRONOGRAMA_CONST+MIGRACAO'!EK$149,'Estruturante Móvel'!$C:$C,"&lt;&gt;ATIVO",'Estruturante Móvel'!$M:$M,'CRONOGRAMA_CONST+MIGRACAO'!$B154))</f>
        <v>0</v>
      </c>
      <c r="EL154" s="30">
        <f>COUNTIFS('Estruturante Móvel'!$H:$H,'CRONOGRAMA_CONST+MIGRACAO'!EK$149,'Estruturante Móvel'!$C:$C,"ATIVO",'Estruturante Móvel'!$M:$M,'CRONOGRAMA_CONST+MIGRACAO'!$B154)</f>
        <v>0</v>
      </c>
      <c r="EM154" s="36">
        <f>IF(COUNTIFS('Estruturante Móvel'!$W:$W,'CRONOGRAMA_CONST+MIGRACAO'!EM$149,'Estruturante Móvel'!$C:$C,"&lt;&gt;ATIVO",'Estruturante Móvel'!$M:$M,'CRONOGRAMA_CONST+MIGRACAO'!$B154)=0,EN154,COUNTIFS('Estruturante Móvel'!$W:$W,'CRONOGRAMA_CONST+MIGRACAO'!EM$149,'Estruturante Móvel'!$C:$C,"&lt;&gt;ATIVO",'Estruturante Móvel'!$M:$M,'CRONOGRAMA_CONST+MIGRACAO'!$B154))</f>
        <v>0</v>
      </c>
      <c r="EN154" s="30">
        <f>COUNTIFS('Estruturante Móvel'!$H:$H,'CRONOGRAMA_CONST+MIGRACAO'!EM$149,'Estruturante Móvel'!$C:$C,"ATIVO",'Estruturante Móvel'!$M:$M,'CRONOGRAMA_CONST+MIGRACAO'!$B154)</f>
        <v>0</v>
      </c>
      <c r="EO154" s="36">
        <f>IF(COUNTIFS('Estruturante Móvel'!$W:$W,'CRONOGRAMA_CONST+MIGRACAO'!EO$149,'Estruturante Móvel'!$C:$C,"&lt;&gt;ATIVO",'Estruturante Móvel'!$M:$M,'CRONOGRAMA_CONST+MIGRACAO'!$B154)=0,EP154,COUNTIFS('Estruturante Móvel'!$W:$W,'CRONOGRAMA_CONST+MIGRACAO'!EO$149,'Estruturante Móvel'!$C:$C,"&lt;&gt;ATIVO",'Estruturante Móvel'!$M:$M,'CRONOGRAMA_CONST+MIGRACAO'!$B154))</f>
        <v>0</v>
      </c>
      <c r="EP154" s="30">
        <f>COUNTIFS('Estruturante Móvel'!$H:$H,'CRONOGRAMA_CONST+MIGRACAO'!EO$149,'Estruturante Móvel'!$C:$C,"ATIVO",'Estruturante Móvel'!$M:$M,'CRONOGRAMA_CONST+MIGRACAO'!$B154)</f>
        <v>0</v>
      </c>
      <c r="EQ154" s="36">
        <f>IF(COUNTIFS('Estruturante Móvel'!$W:$W,'CRONOGRAMA_CONST+MIGRACAO'!EQ$149,'Estruturante Móvel'!$C:$C,"&lt;&gt;ATIVO",'Estruturante Móvel'!$M:$M,'CRONOGRAMA_CONST+MIGRACAO'!$B154)=0,ER154,COUNTIFS('Estruturante Móvel'!$W:$W,'CRONOGRAMA_CONST+MIGRACAO'!EQ$149,'Estruturante Móvel'!$C:$C,"&lt;&gt;ATIVO",'Estruturante Móvel'!$M:$M,'CRONOGRAMA_CONST+MIGRACAO'!$B154))</f>
        <v>0</v>
      </c>
      <c r="ER154" s="30">
        <f>COUNTIFS('Estruturante Móvel'!$H:$H,'CRONOGRAMA_CONST+MIGRACAO'!EQ$149,'Estruturante Móvel'!$C:$C,"ATIVO",'Estruturante Móvel'!$M:$M,'CRONOGRAMA_CONST+MIGRACAO'!$B154)</f>
        <v>0</v>
      </c>
      <c r="ES154" s="36">
        <f>IF(COUNTIFS('Estruturante Móvel'!$W:$W,'CRONOGRAMA_CONST+MIGRACAO'!ES$149,'Estruturante Móvel'!$C:$C,"&lt;&gt;ATIVO",'Estruturante Móvel'!$M:$M,'CRONOGRAMA_CONST+MIGRACAO'!$B154)=0,ET154,COUNTIFS('Estruturante Móvel'!$W:$W,'CRONOGRAMA_CONST+MIGRACAO'!ES$149,'Estruturante Móvel'!$C:$C,"&lt;&gt;ATIVO",'Estruturante Móvel'!$M:$M,'CRONOGRAMA_CONST+MIGRACAO'!$B154))</f>
        <v>0</v>
      </c>
      <c r="ET154" s="30">
        <f>COUNTIFS('Estruturante Móvel'!$H:$H,'CRONOGRAMA_CONST+MIGRACAO'!ES$149,'Estruturante Móvel'!$C:$C,"ATIVO",'Estruturante Móvel'!$M:$M,'CRONOGRAMA_CONST+MIGRACAO'!$B154)</f>
        <v>0</v>
      </c>
      <c r="EU154" s="36">
        <f>IF(COUNTIFS('Estruturante Móvel'!$W:$W,'CRONOGRAMA_CONST+MIGRACAO'!EU$149,'Estruturante Móvel'!$C:$C,"&lt;&gt;ATIVO",'Estruturante Móvel'!$M:$M,'CRONOGRAMA_CONST+MIGRACAO'!$B154)=0,EV154,COUNTIFS('Estruturante Móvel'!$W:$W,'CRONOGRAMA_CONST+MIGRACAO'!EU$149,'Estruturante Móvel'!$C:$C,"&lt;&gt;ATIVO",'Estruturante Móvel'!$M:$M,'CRONOGRAMA_CONST+MIGRACAO'!$B154))</f>
        <v>0</v>
      </c>
      <c r="EV154" s="30">
        <f>COUNTIFS('Estruturante Móvel'!$H:$H,'CRONOGRAMA_CONST+MIGRACAO'!EU$149,'Estruturante Móvel'!$C:$C,"ATIVO",'Estruturante Móvel'!$M:$M,'CRONOGRAMA_CONST+MIGRACAO'!$B154)</f>
        <v>0</v>
      </c>
      <c r="EW154" s="36">
        <f>IF(COUNTIFS('Estruturante Móvel'!$W:$W,'CRONOGRAMA_CONST+MIGRACAO'!EW$149,'Estruturante Móvel'!$C:$C,"&lt;&gt;ATIVO",'Estruturante Móvel'!$M:$M,'CRONOGRAMA_CONST+MIGRACAO'!$B154)=0,EX154,COUNTIFS('Estruturante Móvel'!$W:$W,'CRONOGRAMA_CONST+MIGRACAO'!EW$149,'Estruturante Móvel'!$C:$C,"&lt;&gt;ATIVO",'Estruturante Móvel'!$M:$M,'CRONOGRAMA_CONST+MIGRACAO'!$B154))</f>
        <v>0</v>
      </c>
      <c r="EX154" s="30">
        <f>COUNTIFS('Estruturante Móvel'!$H:$H,'CRONOGRAMA_CONST+MIGRACAO'!EW$149,'Estruturante Móvel'!$C:$C,"ATIVO",'Estruturante Móvel'!$M:$M,'CRONOGRAMA_CONST+MIGRACAO'!$B154)</f>
        <v>0</v>
      </c>
      <c r="EY154" s="36">
        <f>IF(COUNTIFS('Estruturante Móvel'!$W:$W,'CRONOGRAMA_CONST+MIGRACAO'!EY$149,'Estruturante Móvel'!$C:$C,"&lt;&gt;ATIVO",'Estruturante Móvel'!$M:$M,'CRONOGRAMA_CONST+MIGRACAO'!$B154)=0,EZ154,COUNTIFS('Estruturante Móvel'!$W:$W,'CRONOGRAMA_CONST+MIGRACAO'!EY$149,'Estruturante Móvel'!$C:$C,"&lt;&gt;ATIVO",'Estruturante Móvel'!$M:$M,'CRONOGRAMA_CONST+MIGRACAO'!$B154))</f>
        <v>0</v>
      </c>
      <c r="EZ154" s="30">
        <f>COUNTIFS('Estruturante Móvel'!$H:$H,'CRONOGRAMA_CONST+MIGRACAO'!EY$149,'Estruturante Móvel'!$C:$C,"ATIVO",'Estruturante Móvel'!$M:$M,'CRONOGRAMA_CONST+MIGRACAO'!$B154)</f>
        <v>0</v>
      </c>
      <c r="FA154" s="36">
        <f>IF(COUNTIFS('Estruturante Móvel'!$W:$W,'CRONOGRAMA_CONST+MIGRACAO'!FA$149,'Estruturante Móvel'!$C:$C,"&lt;&gt;ATIVO",'Estruturante Móvel'!$M:$M,'CRONOGRAMA_CONST+MIGRACAO'!$B154)=0,FB154,COUNTIFS('Estruturante Móvel'!$W:$W,'CRONOGRAMA_CONST+MIGRACAO'!FA$149,'Estruturante Móvel'!$C:$C,"&lt;&gt;ATIVO",'Estruturante Móvel'!$M:$M,'CRONOGRAMA_CONST+MIGRACAO'!$B154))</f>
        <v>0</v>
      </c>
      <c r="FB154" s="30">
        <f>COUNTIFS('Estruturante Móvel'!$H:$H,'CRONOGRAMA_CONST+MIGRACAO'!FA$149,'Estruturante Móvel'!$C:$C,"ATIVO",'Estruturante Móvel'!$M:$M,'CRONOGRAMA_CONST+MIGRACAO'!$B154)</f>
        <v>0</v>
      </c>
    </row>
    <row r="155" spans="2:158" hidden="1" outlineLevel="1">
      <c r="B155" s="209" t="s">
        <v>459</v>
      </c>
      <c r="C155" s="32">
        <v>37.200000000000003</v>
      </c>
      <c r="D155" s="34">
        <f>COUNTIFS('Estruturante Móvel'!M:M,B155)</f>
        <v>15</v>
      </c>
      <c r="E155" s="34">
        <f>COUNTIFS('Estruturante Móvel'!$C:$C,"ativo",'Estruturante Móvel'!M:M,'CRONOGRAMA_CONST+MIGRACAO'!B155)</f>
        <v>15</v>
      </c>
      <c r="F155" s="34">
        <f t="shared" si="617"/>
        <v>0</v>
      </c>
      <c r="G155" s="31" t="s">
        <v>486</v>
      </c>
      <c r="H155" s="22" t="s">
        <v>494</v>
      </c>
      <c r="I155" s="23" t="s">
        <v>186</v>
      </c>
      <c r="J155" s="35">
        <f t="shared" si="618"/>
        <v>1</v>
      </c>
      <c r="K155" s="30">
        <v>14</v>
      </c>
      <c r="L155" s="30">
        <f>COUNTIFS('Estruturante Móvel'!$H:$H,'CRONOGRAMA_CONST+MIGRACAO'!#REF!,'Estruturante Móvel'!$C:$C,"ATIVO",'Estruturante Móvel'!$M:$M,'CRONOGRAMA_CONST+MIGRACAO'!$B155)</f>
        <v>0</v>
      </c>
      <c r="M155" s="36">
        <f>IF(COUNTIFS('Estruturante Móvel'!$W:$W,'CRONOGRAMA_CONST+MIGRACAO'!M$149,'Estruturante Móvel'!$C:$C,"&lt;&gt;ATIVO",'Estruturante Móvel'!$M:$M,'CRONOGRAMA_CONST+MIGRACAO'!$B155)=0,N155,COUNTIFS('Estruturante Móvel'!$W:$W,'CRONOGRAMA_CONST+MIGRACAO'!M$149,'Estruturante Móvel'!$C:$C,"&lt;&gt;ATIVO",'Estruturante Móvel'!$M:$M,'CRONOGRAMA_CONST+MIGRACAO'!$B155))</f>
        <v>0</v>
      </c>
      <c r="N155" s="30">
        <f>COUNTIFS('Estruturante Móvel'!$H:$H,'CRONOGRAMA_CONST+MIGRACAO'!M$149,'Estruturante Móvel'!$C:$C,"ATIVO",'Estruturante Móvel'!$M:$M,'CRONOGRAMA_CONST+MIGRACAO'!$B155)</f>
        <v>0</v>
      </c>
      <c r="O155" s="36">
        <f>IF(COUNTIFS('Estruturante Móvel'!$W:$W,'CRONOGRAMA_CONST+MIGRACAO'!O$149,'Estruturante Móvel'!$C:$C,"&lt;&gt;ATIVO",'Estruturante Móvel'!$M:$M,'CRONOGRAMA_CONST+MIGRACAO'!$B155)=0,P155,COUNTIFS('Estruturante Móvel'!$W:$W,'CRONOGRAMA_CONST+MIGRACAO'!O$149,'Estruturante Móvel'!$C:$C,"&lt;&gt;ATIVO",'Estruturante Móvel'!$M:$M,'CRONOGRAMA_CONST+MIGRACAO'!$B155))</f>
        <v>0</v>
      </c>
      <c r="P155" s="30">
        <f>COUNTIFS('Estruturante Móvel'!$H:$H,'CRONOGRAMA_CONST+MIGRACAO'!O$149,'Estruturante Móvel'!$C:$C,"ATIVO",'Estruturante Móvel'!$M:$M,'CRONOGRAMA_CONST+MIGRACAO'!$B155)</f>
        <v>0</v>
      </c>
      <c r="Q155" s="36">
        <f>IF(COUNTIFS('Estruturante Móvel'!$W:$W,'CRONOGRAMA_CONST+MIGRACAO'!Q$149,'Estruturante Móvel'!$C:$C,"&lt;&gt;ATIVO",'Estruturante Móvel'!$M:$M,'CRONOGRAMA_CONST+MIGRACAO'!$B155)=0,R155,COUNTIFS('Estruturante Móvel'!$W:$W,'CRONOGRAMA_CONST+MIGRACAO'!Q$149,'Estruturante Móvel'!$C:$C,"&lt;&gt;ATIVO",'Estruturante Móvel'!$M:$M,'CRONOGRAMA_CONST+MIGRACAO'!$B155))</f>
        <v>0</v>
      </c>
      <c r="R155" s="30">
        <f>COUNTIFS('Estruturante Móvel'!$H:$H,'CRONOGRAMA_CONST+MIGRACAO'!Q$149,'Estruturante Móvel'!$C:$C,"ATIVO",'Estruturante Móvel'!$M:$M,'CRONOGRAMA_CONST+MIGRACAO'!$B155)</f>
        <v>0</v>
      </c>
      <c r="S155" s="36">
        <f>IF(COUNTIFS('Estruturante Móvel'!$W:$W,'CRONOGRAMA_CONST+MIGRACAO'!S$149,'Estruturante Móvel'!$C:$C,"&lt;&gt;ATIVO",'Estruturante Móvel'!$M:$M,'CRONOGRAMA_CONST+MIGRACAO'!$B155)=0,T155,COUNTIFS('Estruturante Móvel'!$W:$W,'CRONOGRAMA_CONST+MIGRACAO'!S$149,'Estruturante Móvel'!$C:$C,"&lt;&gt;ATIVO",'Estruturante Móvel'!$M:$M,'CRONOGRAMA_CONST+MIGRACAO'!$B155))</f>
        <v>0</v>
      </c>
      <c r="T155" s="30">
        <f>COUNTIFS('Estruturante Móvel'!$H:$H,'CRONOGRAMA_CONST+MIGRACAO'!S$149,'Estruturante Móvel'!$C:$C,"ATIVO",'Estruturante Móvel'!$M:$M,'CRONOGRAMA_CONST+MIGRACAO'!$B155)</f>
        <v>0</v>
      </c>
      <c r="U155" s="36">
        <f>IF(COUNTIFS('Estruturante Móvel'!$W:$W,'CRONOGRAMA_CONST+MIGRACAO'!U$149,'Estruturante Móvel'!$C:$C,"&lt;&gt;ATIVO",'Estruturante Móvel'!$M:$M,'CRONOGRAMA_CONST+MIGRACAO'!$B155)=0,V155,COUNTIFS('Estruturante Móvel'!$W:$W,'CRONOGRAMA_CONST+MIGRACAO'!U$149,'Estruturante Móvel'!$C:$C,"&lt;&gt;ATIVO",'Estruturante Móvel'!$M:$M,'CRONOGRAMA_CONST+MIGRACAO'!$B155))</f>
        <v>0</v>
      </c>
      <c r="V155" s="30">
        <f>COUNTIFS('Estruturante Móvel'!$H:$H,'CRONOGRAMA_CONST+MIGRACAO'!U$149,'Estruturante Móvel'!$C:$C,"ATIVO",'Estruturante Móvel'!$M:$M,'CRONOGRAMA_CONST+MIGRACAO'!$B155)</f>
        <v>0</v>
      </c>
      <c r="W155" s="36">
        <f>IF(COUNTIFS('Estruturante Móvel'!$W:$W,'CRONOGRAMA_CONST+MIGRACAO'!W$149,'Estruturante Móvel'!$C:$C,"&lt;&gt;ATIVO",'Estruturante Móvel'!$M:$M,'CRONOGRAMA_CONST+MIGRACAO'!$B155)=0,X155,COUNTIFS('Estruturante Móvel'!$W:$W,'CRONOGRAMA_CONST+MIGRACAO'!W$149,'Estruturante Móvel'!$C:$C,"&lt;&gt;ATIVO",'Estruturante Móvel'!$M:$M,'CRONOGRAMA_CONST+MIGRACAO'!$B155))</f>
        <v>0</v>
      </c>
      <c r="X155" s="30">
        <f>COUNTIFS('Estruturante Móvel'!$H:$H,'CRONOGRAMA_CONST+MIGRACAO'!W$149,'Estruturante Móvel'!$C:$C,"ATIVO",'Estruturante Móvel'!$M:$M,'CRONOGRAMA_CONST+MIGRACAO'!$B155)</f>
        <v>0</v>
      </c>
      <c r="Y155" s="36">
        <f>IF(COUNTIFS('Estruturante Móvel'!$W:$W,'CRONOGRAMA_CONST+MIGRACAO'!Y$149,'Estruturante Móvel'!$C:$C,"&lt;&gt;ATIVO",'Estruturante Móvel'!$M:$M,'CRONOGRAMA_CONST+MIGRACAO'!$B155)=0,Z155,COUNTIFS('Estruturante Móvel'!$W:$W,'CRONOGRAMA_CONST+MIGRACAO'!Y$149,'Estruturante Móvel'!$C:$C,"&lt;&gt;ATIVO",'Estruturante Móvel'!$M:$M,'CRONOGRAMA_CONST+MIGRACAO'!$B155))</f>
        <v>0</v>
      </c>
      <c r="Z155" s="30">
        <f>COUNTIFS('Estruturante Móvel'!$H:$H,'CRONOGRAMA_CONST+MIGRACAO'!Y$149,'Estruturante Móvel'!$C:$C,"ATIVO",'Estruturante Móvel'!$M:$M,'CRONOGRAMA_CONST+MIGRACAO'!$B155)</f>
        <v>0</v>
      </c>
      <c r="AA155" s="36">
        <f>IF(COUNTIFS('Estruturante Móvel'!$W:$W,'CRONOGRAMA_CONST+MIGRACAO'!AA$149,'Estruturante Móvel'!$C:$C,"&lt;&gt;ATIVO",'Estruturante Móvel'!$M:$M,'CRONOGRAMA_CONST+MIGRACAO'!$B155)=0,AB155,COUNTIFS('Estruturante Móvel'!$W:$W,'CRONOGRAMA_CONST+MIGRACAO'!AA$149,'Estruturante Móvel'!$C:$C,"&lt;&gt;ATIVO",'Estruturante Móvel'!$M:$M,'CRONOGRAMA_CONST+MIGRACAO'!$B155))</f>
        <v>0</v>
      </c>
      <c r="AB155" s="30">
        <f>COUNTIFS('Estruturante Móvel'!$H:$H,'CRONOGRAMA_CONST+MIGRACAO'!AA$149,'Estruturante Móvel'!$C:$C,"ATIVO",'Estruturante Móvel'!$M:$M,'CRONOGRAMA_CONST+MIGRACAO'!$B155)</f>
        <v>0</v>
      </c>
      <c r="AC155" s="36">
        <f>IF(COUNTIFS('Estruturante Móvel'!$W:$W,'CRONOGRAMA_CONST+MIGRACAO'!AC$149,'Estruturante Móvel'!$C:$C,"&lt;&gt;ATIVO",'Estruturante Móvel'!$M:$M,'CRONOGRAMA_CONST+MIGRACAO'!$B155)=0,AD155,COUNTIFS('Estruturante Móvel'!$W:$W,'CRONOGRAMA_CONST+MIGRACAO'!AC$149,'Estruturante Móvel'!$C:$C,"&lt;&gt;ATIVO",'Estruturante Móvel'!$M:$M,'CRONOGRAMA_CONST+MIGRACAO'!$B155))</f>
        <v>0</v>
      </c>
      <c r="AD155" s="30">
        <f>COUNTIFS('Estruturante Móvel'!$H:$H,'CRONOGRAMA_CONST+MIGRACAO'!AC$149,'Estruturante Móvel'!$C:$C,"ATIVO",'Estruturante Móvel'!$M:$M,'CRONOGRAMA_CONST+MIGRACAO'!$B155)</f>
        <v>0</v>
      </c>
      <c r="AE155" s="36">
        <f>IF(COUNTIFS('Estruturante Móvel'!$W:$W,'CRONOGRAMA_CONST+MIGRACAO'!AE$149,'Estruturante Móvel'!$C:$C,"&lt;&gt;ATIVO",'Estruturante Móvel'!$M:$M,'CRONOGRAMA_CONST+MIGRACAO'!$B155)=0,AF155,COUNTIFS('Estruturante Móvel'!$W:$W,'CRONOGRAMA_CONST+MIGRACAO'!AE$149,'Estruturante Móvel'!$C:$C,"&lt;&gt;ATIVO",'Estruturante Móvel'!$M:$M,'CRONOGRAMA_CONST+MIGRACAO'!$B155))</f>
        <v>0</v>
      </c>
      <c r="AF155" s="30">
        <f>COUNTIFS('Estruturante Móvel'!$H:$H,'CRONOGRAMA_CONST+MIGRACAO'!AE$149,'Estruturante Móvel'!$C:$C,"ATIVO",'Estruturante Móvel'!$M:$M,'CRONOGRAMA_CONST+MIGRACAO'!$B155)</f>
        <v>0</v>
      </c>
      <c r="AG155" s="36">
        <f>IF(COUNTIFS('Estruturante Móvel'!$W:$W,'CRONOGRAMA_CONST+MIGRACAO'!AG$149,'Estruturante Móvel'!$C:$C,"&lt;&gt;ATIVO",'Estruturante Móvel'!$M:$M,'CRONOGRAMA_CONST+MIGRACAO'!$B155)=0,AH155,COUNTIFS('Estruturante Móvel'!$W:$W,'CRONOGRAMA_CONST+MIGRACAO'!AG$149,'Estruturante Móvel'!$C:$C,"&lt;&gt;ATIVO",'Estruturante Móvel'!$M:$M,'CRONOGRAMA_CONST+MIGRACAO'!$B155))</f>
        <v>0</v>
      </c>
      <c r="AH155" s="30">
        <f>COUNTIFS('Estruturante Móvel'!$H:$H,'CRONOGRAMA_CONST+MIGRACAO'!AG$149,'Estruturante Móvel'!$C:$C,"ATIVO",'Estruturante Móvel'!$M:$M,'CRONOGRAMA_CONST+MIGRACAO'!$B155)</f>
        <v>0</v>
      </c>
      <c r="AI155" s="36">
        <f>IF(COUNTIFS('Estruturante Móvel'!$W:$W,'CRONOGRAMA_CONST+MIGRACAO'!AI$149,'Estruturante Móvel'!$C:$C,"&lt;&gt;ATIVO",'Estruturante Móvel'!$M:$M,'CRONOGRAMA_CONST+MIGRACAO'!$B155)=0,AJ155,COUNTIFS('Estruturante Móvel'!$W:$W,'CRONOGRAMA_CONST+MIGRACAO'!AI$149,'Estruturante Móvel'!$C:$C,"&lt;&gt;ATIVO",'Estruturante Móvel'!$M:$M,'CRONOGRAMA_CONST+MIGRACAO'!$B155))</f>
        <v>0</v>
      </c>
      <c r="AJ155" s="30">
        <f>COUNTIFS('Estruturante Móvel'!$H:$H,'CRONOGRAMA_CONST+MIGRACAO'!AI$149,'Estruturante Móvel'!$C:$C,"ATIVO",'Estruturante Móvel'!$M:$M,'CRONOGRAMA_CONST+MIGRACAO'!$B155)</f>
        <v>0</v>
      </c>
      <c r="AK155" s="36">
        <f>IF(COUNTIFS('Estruturante Móvel'!$W:$W,'CRONOGRAMA_CONST+MIGRACAO'!AK$149,'Estruturante Móvel'!$C:$C,"&lt;&gt;ATIVO",'Estruturante Móvel'!$M:$M,'CRONOGRAMA_CONST+MIGRACAO'!$B155)=0,AL155,COUNTIFS('Estruturante Móvel'!$W:$W,'CRONOGRAMA_CONST+MIGRACAO'!AK$149,'Estruturante Móvel'!$C:$C,"&lt;&gt;ATIVO",'Estruturante Móvel'!$M:$M,'CRONOGRAMA_CONST+MIGRACAO'!$B155))</f>
        <v>0</v>
      </c>
      <c r="AL155" s="30">
        <f>COUNTIFS('Estruturante Móvel'!$H:$H,'CRONOGRAMA_CONST+MIGRACAO'!AK$149,'Estruturante Móvel'!$C:$C,"ATIVO",'Estruturante Móvel'!$M:$M,'CRONOGRAMA_CONST+MIGRACAO'!$B155)</f>
        <v>0</v>
      </c>
      <c r="AM155" s="36">
        <f>IF(COUNTIFS('Estruturante Móvel'!$W:$W,'CRONOGRAMA_CONST+MIGRACAO'!AM$149,'Estruturante Móvel'!$C:$C,"&lt;&gt;ATIVO",'Estruturante Móvel'!$M:$M,'CRONOGRAMA_CONST+MIGRACAO'!$B155)=0,AN155,COUNTIFS('Estruturante Móvel'!$W:$W,'CRONOGRAMA_CONST+MIGRACAO'!AM$149,'Estruturante Móvel'!$C:$C,"&lt;&gt;ATIVO",'Estruturante Móvel'!$M:$M,'CRONOGRAMA_CONST+MIGRACAO'!$B155))</f>
        <v>0</v>
      </c>
      <c r="AN155" s="30">
        <f>COUNTIFS('Estruturante Móvel'!$H:$H,'CRONOGRAMA_CONST+MIGRACAO'!AM$149,'Estruturante Móvel'!$C:$C,"ATIVO",'Estruturante Móvel'!$M:$M,'CRONOGRAMA_CONST+MIGRACAO'!$B155)</f>
        <v>0</v>
      </c>
      <c r="AO155" s="36">
        <f>IF(COUNTIFS('Estruturante Móvel'!$W:$W,'CRONOGRAMA_CONST+MIGRACAO'!AO$149,'Estruturante Móvel'!$C:$C,"&lt;&gt;ATIVO",'Estruturante Móvel'!$M:$M,'CRONOGRAMA_CONST+MIGRACAO'!$B155)=0,AP155,COUNTIFS('Estruturante Móvel'!$W:$W,'CRONOGRAMA_CONST+MIGRACAO'!AO$149,'Estruturante Móvel'!$C:$C,"&lt;&gt;ATIVO",'Estruturante Móvel'!$M:$M,'CRONOGRAMA_CONST+MIGRACAO'!$B155))</f>
        <v>0</v>
      </c>
      <c r="AP155" s="30">
        <f>COUNTIFS('Estruturante Móvel'!$H:$H,'CRONOGRAMA_CONST+MIGRACAO'!AO$149,'Estruturante Móvel'!$C:$C,"ATIVO",'Estruturante Móvel'!$M:$M,'CRONOGRAMA_CONST+MIGRACAO'!$B155)</f>
        <v>0</v>
      </c>
      <c r="AQ155" s="36">
        <f>IF(COUNTIFS('Estruturante Móvel'!$W:$W,'CRONOGRAMA_CONST+MIGRACAO'!AQ$149,'Estruturante Móvel'!$C:$C,"&lt;&gt;ATIVO",'Estruturante Móvel'!$M:$M,'CRONOGRAMA_CONST+MIGRACAO'!$B155)=0,AR155,COUNTIFS('Estruturante Móvel'!$W:$W,'CRONOGRAMA_CONST+MIGRACAO'!AQ$149,'Estruturante Móvel'!$C:$C,"&lt;&gt;ATIVO",'Estruturante Móvel'!$M:$M,'CRONOGRAMA_CONST+MIGRACAO'!$B155))</f>
        <v>0</v>
      </c>
      <c r="AR155" s="30">
        <f>COUNTIFS('Estruturante Móvel'!$H:$H,'CRONOGRAMA_CONST+MIGRACAO'!AQ$149,'Estruturante Móvel'!$C:$C,"ATIVO",'Estruturante Móvel'!$M:$M,'CRONOGRAMA_CONST+MIGRACAO'!$B155)</f>
        <v>0</v>
      </c>
      <c r="AS155" s="36">
        <f>IF(COUNTIFS('Estruturante Móvel'!$W:$W,'CRONOGRAMA_CONST+MIGRACAO'!AS$149,'Estruturante Móvel'!$C:$C,"&lt;&gt;ATIVO",'Estruturante Móvel'!$M:$M,'CRONOGRAMA_CONST+MIGRACAO'!$B155)=0,AT155,COUNTIFS('Estruturante Móvel'!$W:$W,'CRONOGRAMA_CONST+MIGRACAO'!AS$149,'Estruturante Móvel'!$C:$C,"&lt;&gt;ATIVO",'Estruturante Móvel'!$M:$M,'CRONOGRAMA_CONST+MIGRACAO'!$B155))</f>
        <v>0</v>
      </c>
      <c r="AT155" s="30">
        <f>COUNTIFS('Estruturante Móvel'!$H:$H,'CRONOGRAMA_CONST+MIGRACAO'!AS$149,'Estruturante Móvel'!$C:$C,"ATIVO",'Estruturante Móvel'!$M:$M,'CRONOGRAMA_CONST+MIGRACAO'!$B155)</f>
        <v>0</v>
      </c>
      <c r="AU155" s="36">
        <f>IF(COUNTIFS('Estruturante Móvel'!$W:$W,'CRONOGRAMA_CONST+MIGRACAO'!AU$149,'Estruturante Móvel'!$C:$C,"&lt;&gt;ATIVO",'Estruturante Móvel'!$M:$M,'CRONOGRAMA_CONST+MIGRACAO'!$B155)=0,AV155,COUNTIFS('Estruturante Móvel'!$W:$W,'CRONOGRAMA_CONST+MIGRACAO'!AU$149,'Estruturante Móvel'!$C:$C,"&lt;&gt;ATIVO",'Estruturante Móvel'!$M:$M,'CRONOGRAMA_CONST+MIGRACAO'!$B155))</f>
        <v>0</v>
      </c>
      <c r="AV155" s="30">
        <f>COUNTIFS('Estruturante Móvel'!$H:$H,'CRONOGRAMA_CONST+MIGRACAO'!AU$149,'Estruturante Móvel'!$C:$C,"ATIVO",'Estruturante Móvel'!$M:$M,'CRONOGRAMA_CONST+MIGRACAO'!$B155)</f>
        <v>0</v>
      </c>
      <c r="AW155" s="36">
        <f>IF(COUNTIFS('Estruturante Móvel'!$W:$W,'CRONOGRAMA_CONST+MIGRACAO'!AW$149,'Estruturante Móvel'!$C:$C,"&lt;&gt;ATIVO",'Estruturante Móvel'!$M:$M,'CRONOGRAMA_CONST+MIGRACAO'!$B155)=0,AX155,COUNTIFS('Estruturante Móvel'!$W:$W,'CRONOGRAMA_CONST+MIGRACAO'!AW$149,'Estruturante Móvel'!$C:$C,"&lt;&gt;ATIVO",'Estruturante Móvel'!$M:$M,'CRONOGRAMA_CONST+MIGRACAO'!$B155))</f>
        <v>0</v>
      </c>
      <c r="AX155" s="30">
        <f>COUNTIFS('Estruturante Móvel'!$H:$H,'CRONOGRAMA_CONST+MIGRACAO'!AW$149,'Estruturante Móvel'!$C:$C,"ATIVO",'Estruturante Móvel'!$M:$M,'CRONOGRAMA_CONST+MIGRACAO'!$B155)</f>
        <v>0</v>
      </c>
      <c r="AY155" s="36">
        <f>IF(COUNTIFS('Estruturante Móvel'!$W:$W,'CRONOGRAMA_CONST+MIGRACAO'!AY$149,'Estruturante Móvel'!$C:$C,"&lt;&gt;ATIVO",'Estruturante Móvel'!$M:$M,'CRONOGRAMA_CONST+MIGRACAO'!$B155)=0,AZ155,COUNTIFS('Estruturante Móvel'!$W:$W,'CRONOGRAMA_CONST+MIGRACAO'!AY$149,'Estruturante Móvel'!$C:$C,"&lt;&gt;ATIVO",'Estruturante Móvel'!$M:$M,'CRONOGRAMA_CONST+MIGRACAO'!$B155))</f>
        <v>0</v>
      </c>
      <c r="AZ155" s="30">
        <f>COUNTIFS('Estruturante Móvel'!$H:$H,'CRONOGRAMA_CONST+MIGRACAO'!AY$149,'Estruturante Móvel'!$C:$C,"ATIVO",'Estruturante Móvel'!$M:$M,'CRONOGRAMA_CONST+MIGRACAO'!$B155)</f>
        <v>0</v>
      </c>
      <c r="BA155" s="36">
        <f>IF(COUNTIFS('Estruturante Móvel'!$W:$W,'CRONOGRAMA_CONST+MIGRACAO'!BA$149,'Estruturante Móvel'!$C:$C,"&lt;&gt;ATIVO",'Estruturante Móvel'!$M:$M,'CRONOGRAMA_CONST+MIGRACAO'!$B155)=0,BB155,COUNTIFS('Estruturante Móvel'!$W:$W,'CRONOGRAMA_CONST+MIGRACAO'!BA$149,'Estruturante Móvel'!$C:$C,"&lt;&gt;ATIVO",'Estruturante Móvel'!$M:$M,'CRONOGRAMA_CONST+MIGRACAO'!$B155))</f>
        <v>0</v>
      </c>
      <c r="BB155" s="30">
        <f>COUNTIFS('Estruturante Móvel'!$H:$H,'CRONOGRAMA_CONST+MIGRACAO'!BA$149,'Estruturante Móvel'!$C:$C,"ATIVO",'Estruturante Móvel'!$M:$M,'CRONOGRAMA_CONST+MIGRACAO'!$B155)</f>
        <v>0</v>
      </c>
      <c r="BC155" s="36">
        <f>IF(COUNTIFS('Estruturante Móvel'!$W:$W,'CRONOGRAMA_CONST+MIGRACAO'!BC$149,'Estruturante Móvel'!$C:$C,"&lt;&gt;ATIVO",'Estruturante Móvel'!$M:$M,'CRONOGRAMA_CONST+MIGRACAO'!$B155)=0,BD155,COUNTIFS('Estruturante Móvel'!$W:$W,'CRONOGRAMA_CONST+MIGRACAO'!BC$149,'Estruturante Móvel'!$C:$C,"&lt;&gt;ATIVO",'Estruturante Móvel'!$M:$M,'CRONOGRAMA_CONST+MIGRACAO'!$B155))</f>
        <v>0</v>
      </c>
      <c r="BD155" s="30">
        <f>COUNTIFS('Estruturante Móvel'!$H:$H,'CRONOGRAMA_CONST+MIGRACAO'!BC$149,'Estruturante Móvel'!$C:$C,"ATIVO",'Estruturante Móvel'!$M:$M,'CRONOGRAMA_CONST+MIGRACAO'!$B155)</f>
        <v>0</v>
      </c>
      <c r="BE155" s="36">
        <f>IF(COUNTIFS('Estruturante Móvel'!$W:$W,'CRONOGRAMA_CONST+MIGRACAO'!BE$149,'Estruturante Móvel'!$C:$C,"&lt;&gt;ATIVO",'Estruturante Móvel'!$M:$M,'CRONOGRAMA_CONST+MIGRACAO'!$B155)=0,BF155,COUNTIFS('Estruturante Móvel'!$W:$W,'CRONOGRAMA_CONST+MIGRACAO'!BE$149,'Estruturante Móvel'!$C:$C,"&lt;&gt;ATIVO",'Estruturante Móvel'!$M:$M,'CRONOGRAMA_CONST+MIGRACAO'!$B155))</f>
        <v>0</v>
      </c>
      <c r="BF155" s="30">
        <f>COUNTIFS('Estruturante Móvel'!$H:$H,'CRONOGRAMA_CONST+MIGRACAO'!BE$149,'Estruturante Móvel'!$C:$C,"ATIVO",'Estruturante Móvel'!$M:$M,'CRONOGRAMA_CONST+MIGRACAO'!$B155)</f>
        <v>0</v>
      </c>
      <c r="BG155" s="36">
        <f>IF(COUNTIFS('Estruturante Móvel'!$W:$W,'CRONOGRAMA_CONST+MIGRACAO'!BG$149,'Estruturante Móvel'!$C:$C,"&lt;&gt;ATIVO",'Estruturante Móvel'!$M:$M,'CRONOGRAMA_CONST+MIGRACAO'!$B155)=0,BH155,COUNTIFS('Estruturante Móvel'!$W:$W,'CRONOGRAMA_CONST+MIGRACAO'!BG$149,'Estruturante Móvel'!$C:$C,"&lt;&gt;ATIVO",'Estruturante Móvel'!$M:$M,'CRONOGRAMA_CONST+MIGRACAO'!$B155))</f>
        <v>0</v>
      </c>
      <c r="BH155" s="30">
        <f>COUNTIFS('Estruturante Móvel'!$H:$H,'CRONOGRAMA_CONST+MIGRACAO'!BG$149,'Estruturante Móvel'!$C:$C,"ATIVO",'Estruturante Móvel'!$M:$M,'CRONOGRAMA_CONST+MIGRACAO'!$B155)</f>
        <v>0</v>
      </c>
      <c r="BI155" s="36">
        <f>IF(COUNTIFS('Estruturante Móvel'!$W:$W,'CRONOGRAMA_CONST+MIGRACAO'!BI$149,'Estruturante Móvel'!$C:$C,"&lt;&gt;ATIVO",'Estruturante Móvel'!$M:$M,'CRONOGRAMA_CONST+MIGRACAO'!$B155)=0,BJ155,COUNTIFS('Estruturante Móvel'!$W:$W,'CRONOGRAMA_CONST+MIGRACAO'!BI$149,'Estruturante Móvel'!$C:$C,"&lt;&gt;ATIVO",'Estruturante Móvel'!$M:$M,'CRONOGRAMA_CONST+MIGRACAO'!$B155))</f>
        <v>0</v>
      </c>
      <c r="BJ155" s="30">
        <f>COUNTIFS('Estruturante Móvel'!$H:$H,'CRONOGRAMA_CONST+MIGRACAO'!BI$149,'Estruturante Móvel'!$C:$C,"ATIVO",'Estruturante Móvel'!$M:$M,'CRONOGRAMA_CONST+MIGRACAO'!$B155)</f>
        <v>0</v>
      </c>
      <c r="BK155" s="36">
        <f>IF(COUNTIFS('Estruturante Móvel'!$W:$W,'CRONOGRAMA_CONST+MIGRACAO'!BK$149,'Estruturante Móvel'!$C:$C,"&lt;&gt;ATIVO",'Estruturante Móvel'!$M:$M,'CRONOGRAMA_CONST+MIGRACAO'!$B155)=0,BL155,COUNTIFS('Estruturante Móvel'!$W:$W,'CRONOGRAMA_CONST+MIGRACAO'!BK$149,'Estruturante Móvel'!$C:$C,"&lt;&gt;ATIVO",'Estruturante Móvel'!$M:$M,'CRONOGRAMA_CONST+MIGRACAO'!$B155))</f>
        <v>0</v>
      </c>
      <c r="BL155" s="30">
        <f>COUNTIFS('Estruturante Móvel'!$H:$H,'CRONOGRAMA_CONST+MIGRACAO'!BK$149,'Estruturante Móvel'!$C:$C,"ATIVO",'Estruturante Móvel'!$M:$M,'CRONOGRAMA_CONST+MIGRACAO'!$B155)</f>
        <v>0</v>
      </c>
      <c r="BM155" s="36">
        <f>IF(COUNTIFS('Estruturante Móvel'!$W:$W,'CRONOGRAMA_CONST+MIGRACAO'!BM$149,'Estruturante Móvel'!$C:$C,"&lt;&gt;ATIVO",'Estruturante Móvel'!$M:$M,'CRONOGRAMA_CONST+MIGRACAO'!$B155)=0,BN155,COUNTIFS('Estruturante Móvel'!$W:$W,'CRONOGRAMA_CONST+MIGRACAO'!BM$149,'Estruturante Móvel'!$C:$C,"&lt;&gt;ATIVO",'Estruturante Móvel'!$M:$M,'CRONOGRAMA_CONST+MIGRACAO'!$B155))</f>
        <v>0</v>
      </c>
      <c r="BN155" s="30">
        <f>COUNTIFS('Estruturante Móvel'!$H:$H,'CRONOGRAMA_CONST+MIGRACAO'!BM$149,'Estruturante Móvel'!$C:$C,"ATIVO",'Estruturante Móvel'!$M:$M,'CRONOGRAMA_CONST+MIGRACAO'!$B155)</f>
        <v>0</v>
      </c>
      <c r="BO155" s="36">
        <f>IF(COUNTIFS('Estruturante Móvel'!$W:$W,'CRONOGRAMA_CONST+MIGRACAO'!BO$149,'Estruturante Móvel'!$C:$C,"&lt;&gt;ATIVO",'Estruturante Móvel'!$M:$M,'CRONOGRAMA_CONST+MIGRACAO'!$B155)=0,BP155,COUNTIFS('Estruturante Móvel'!$W:$W,'CRONOGRAMA_CONST+MIGRACAO'!BO$149,'Estruturante Móvel'!$C:$C,"&lt;&gt;ATIVO",'Estruturante Móvel'!$M:$M,'CRONOGRAMA_CONST+MIGRACAO'!$B155))</f>
        <v>0</v>
      </c>
      <c r="BP155" s="30">
        <f>COUNTIFS('Estruturante Móvel'!$H:$H,'CRONOGRAMA_CONST+MIGRACAO'!BO$149,'Estruturante Móvel'!$C:$C,"ATIVO",'Estruturante Móvel'!$M:$M,'CRONOGRAMA_CONST+MIGRACAO'!$B155)</f>
        <v>0</v>
      </c>
      <c r="BQ155" s="36">
        <f>IF(COUNTIFS('Estruturante Móvel'!$W:$W,'CRONOGRAMA_CONST+MIGRACAO'!BQ$149,'Estruturante Móvel'!$C:$C,"&lt;&gt;ATIVO",'Estruturante Móvel'!$M:$M,'CRONOGRAMA_CONST+MIGRACAO'!$B155)=0,BR155,COUNTIFS('Estruturante Móvel'!$W:$W,'CRONOGRAMA_CONST+MIGRACAO'!BQ$149,'Estruturante Móvel'!$C:$C,"&lt;&gt;ATIVO",'Estruturante Móvel'!$M:$M,'CRONOGRAMA_CONST+MIGRACAO'!$B155))</f>
        <v>0</v>
      </c>
      <c r="BR155" s="30">
        <f>COUNTIFS('Estruturante Móvel'!$H:$H,'CRONOGRAMA_CONST+MIGRACAO'!BQ$149,'Estruturante Móvel'!$C:$C,"ATIVO",'Estruturante Móvel'!$M:$M,'CRONOGRAMA_CONST+MIGRACAO'!$B155)</f>
        <v>0</v>
      </c>
      <c r="BS155" s="36">
        <f>IF(COUNTIFS('Estruturante Móvel'!$W:$W,'CRONOGRAMA_CONST+MIGRACAO'!BS$149,'Estruturante Móvel'!$C:$C,"&lt;&gt;ATIVO",'Estruturante Móvel'!$M:$M,'CRONOGRAMA_CONST+MIGRACAO'!$B155)=0,BT155,COUNTIFS('Estruturante Móvel'!$W:$W,'CRONOGRAMA_CONST+MIGRACAO'!BS$149,'Estruturante Móvel'!$C:$C,"&lt;&gt;ATIVO",'Estruturante Móvel'!$M:$M,'CRONOGRAMA_CONST+MIGRACAO'!$B155))</f>
        <v>0</v>
      </c>
      <c r="BT155" s="30">
        <f>COUNTIFS('Estruturante Móvel'!$H:$H,'CRONOGRAMA_CONST+MIGRACAO'!BS$149,'Estruturante Móvel'!$C:$C,"ATIVO",'Estruturante Móvel'!$M:$M,'CRONOGRAMA_CONST+MIGRACAO'!$B155)</f>
        <v>0</v>
      </c>
      <c r="BU155" s="36">
        <f>IF(COUNTIFS('Estruturante Móvel'!$W:$W,'CRONOGRAMA_CONST+MIGRACAO'!BU$149,'Estruturante Móvel'!$C:$C,"&lt;&gt;ATIVO",'Estruturante Móvel'!$M:$M,'CRONOGRAMA_CONST+MIGRACAO'!$B155)=0,BV155,COUNTIFS('Estruturante Móvel'!$W:$W,'CRONOGRAMA_CONST+MIGRACAO'!BU$149,'Estruturante Móvel'!$C:$C,"&lt;&gt;ATIVO",'Estruturante Móvel'!$M:$M,'CRONOGRAMA_CONST+MIGRACAO'!$B155))</f>
        <v>0</v>
      </c>
      <c r="BV155" s="30">
        <f>COUNTIFS('Estruturante Móvel'!$H:$H,'CRONOGRAMA_CONST+MIGRACAO'!BU$149,'Estruturante Móvel'!$C:$C,"ATIVO",'Estruturante Móvel'!$M:$M,'CRONOGRAMA_CONST+MIGRACAO'!$B155)</f>
        <v>0</v>
      </c>
      <c r="BW155" s="36">
        <f>IF(COUNTIFS('Estruturante Móvel'!$W:$W,'CRONOGRAMA_CONST+MIGRACAO'!BW$149,'Estruturante Móvel'!$C:$C,"&lt;&gt;ATIVO",'Estruturante Móvel'!$M:$M,'CRONOGRAMA_CONST+MIGRACAO'!$B155)=0,BX155,COUNTIFS('Estruturante Móvel'!$W:$W,'CRONOGRAMA_CONST+MIGRACAO'!BW$149,'Estruturante Móvel'!$C:$C,"&lt;&gt;ATIVO",'Estruturante Móvel'!$M:$M,'CRONOGRAMA_CONST+MIGRACAO'!$B155))</f>
        <v>0</v>
      </c>
      <c r="BX155" s="30">
        <f>COUNTIFS('Estruturante Móvel'!$H:$H,'CRONOGRAMA_CONST+MIGRACAO'!BW$149,'Estruturante Móvel'!$C:$C,"ATIVO",'Estruturante Móvel'!$M:$M,'CRONOGRAMA_CONST+MIGRACAO'!$B155)</f>
        <v>0</v>
      </c>
      <c r="BY155" s="36">
        <f>IF(COUNTIFS('Estruturante Móvel'!$W:$W,'CRONOGRAMA_CONST+MIGRACAO'!BY$149,'Estruturante Móvel'!$C:$C,"&lt;&gt;ATIVO",'Estruturante Móvel'!$M:$M,'CRONOGRAMA_CONST+MIGRACAO'!$B155)=0,BZ155,COUNTIFS('Estruturante Móvel'!$W:$W,'CRONOGRAMA_CONST+MIGRACAO'!BY$149,'Estruturante Móvel'!$C:$C,"&lt;&gt;ATIVO",'Estruturante Móvel'!$M:$M,'CRONOGRAMA_CONST+MIGRACAO'!$B155))</f>
        <v>0</v>
      </c>
      <c r="BZ155" s="30">
        <f>COUNTIFS('Estruturante Móvel'!$H:$H,'CRONOGRAMA_CONST+MIGRACAO'!BY$149,'Estruturante Móvel'!$C:$C,"ATIVO",'Estruturante Móvel'!$M:$M,'CRONOGRAMA_CONST+MIGRACAO'!$B155)</f>
        <v>0</v>
      </c>
      <c r="CA155" s="36">
        <f>IF(COUNTIFS('Estruturante Móvel'!$W:$W,'CRONOGRAMA_CONST+MIGRACAO'!CA$149,'Estruturante Móvel'!$C:$C,"&lt;&gt;ATIVO",'Estruturante Móvel'!$M:$M,'CRONOGRAMA_CONST+MIGRACAO'!$B155)=0,CB155,COUNTIFS('Estruturante Móvel'!$W:$W,'CRONOGRAMA_CONST+MIGRACAO'!CA$149,'Estruturante Móvel'!$C:$C,"&lt;&gt;ATIVO",'Estruturante Móvel'!$M:$M,'CRONOGRAMA_CONST+MIGRACAO'!$B155))</f>
        <v>0</v>
      </c>
      <c r="CB155" s="30">
        <f>COUNTIFS('Estruturante Móvel'!$H:$H,'CRONOGRAMA_CONST+MIGRACAO'!CA$149,'Estruturante Móvel'!$C:$C,"ATIVO",'Estruturante Móvel'!$M:$M,'CRONOGRAMA_CONST+MIGRACAO'!$B155)</f>
        <v>0</v>
      </c>
      <c r="CC155" s="36">
        <f>IF(COUNTIFS('Estruturante Móvel'!$W:$W,'CRONOGRAMA_CONST+MIGRACAO'!CC$149,'Estruturante Móvel'!$C:$C,"&lt;&gt;ATIVO",'Estruturante Móvel'!$M:$M,'CRONOGRAMA_CONST+MIGRACAO'!$B155)=0,CD155,COUNTIFS('Estruturante Móvel'!$W:$W,'CRONOGRAMA_CONST+MIGRACAO'!CC$149,'Estruturante Móvel'!$C:$C,"&lt;&gt;ATIVO",'Estruturante Móvel'!$M:$M,'CRONOGRAMA_CONST+MIGRACAO'!$B155))</f>
        <v>0</v>
      </c>
      <c r="CD155" s="30">
        <f>COUNTIFS('Estruturante Móvel'!$H:$H,'CRONOGRAMA_CONST+MIGRACAO'!CC$149,'Estruturante Móvel'!$C:$C,"ATIVO",'Estruturante Móvel'!$M:$M,'CRONOGRAMA_CONST+MIGRACAO'!$B155)</f>
        <v>0</v>
      </c>
      <c r="CE155" s="36">
        <f>IF(COUNTIFS('Estruturante Móvel'!$W:$W,'CRONOGRAMA_CONST+MIGRACAO'!CE$149,'Estruturante Móvel'!$C:$C,"&lt;&gt;ATIVO",'Estruturante Móvel'!$M:$M,'CRONOGRAMA_CONST+MIGRACAO'!$B155)=0,CF155,COUNTIFS('Estruturante Móvel'!$W:$W,'CRONOGRAMA_CONST+MIGRACAO'!CE$149,'Estruturante Móvel'!$C:$C,"&lt;&gt;ATIVO",'Estruturante Móvel'!$M:$M,'CRONOGRAMA_CONST+MIGRACAO'!$B155))</f>
        <v>0</v>
      </c>
      <c r="CF155" s="30">
        <f>COUNTIFS('Estruturante Móvel'!$H:$H,'CRONOGRAMA_CONST+MIGRACAO'!CE$149,'Estruturante Móvel'!$C:$C,"ATIVO",'Estruturante Móvel'!$M:$M,'CRONOGRAMA_CONST+MIGRACAO'!$B155)</f>
        <v>0</v>
      </c>
      <c r="CG155" s="36">
        <f>IF(COUNTIFS('Estruturante Móvel'!$W:$W,'CRONOGRAMA_CONST+MIGRACAO'!CG$149,'Estruturante Móvel'!$C:$C,"&lt;&gt;ATIVO",'Estruturante Móvel'!$M:$M,'CRONOGRAMA_CONST+MIGRACAO'!$B155)=0,CH155,COUNTIFS('Estruturante Móvel'!$W:$W,'CRONOGRAMA_CONST+MIGRACAO'!CG$149,'Estruturante Móvel'!$C:$C,"&lt;&gt;ATIVO",'Estruturante Móvel'!$M:$M,'CRONOGRAMA_CONST+MIGRACAO'!$B155))</f>
        <v>0</v>
      </c>
      <c r="CH155" s="30">
        <f>COUNTIFS('Estruturante Móvel'!$H:$H,'CRONOGRAMA_CONST+MIGRACAO'!CG$149,'Estruturante Móvel'!$C:$C,"ATIVO",'Estruturante Móvel'!$M:$M,'CRONOGRAMA_CONST+MIGRACAO'!$B155)</f>
        <v>0</v>
      </c>
      <c r="CI155" s="36">
        <f>IF(COUNTIFS('Estruturante Móvel'!$W:$W,'CRONOGRAMA_CONST+MIGRACAO'!CI$149,'Estruturante Móvel'!$C:$C,"&lt;&gt;ATIVO",'Estruturante Móvel'!$M:$M,'CRONOGRAMA_CONST+MIGRACAO'!$B155)=0,CJ155,COUNTIFS('Estruturante Móvel'!$W:$W,'CRONOGRAMA_CONST+MIGRACAO'!CI$149,'Estruturante Móvel'!$C:$C,"&lt;&gt;ATIVO",'Estruturante Móvel'!$M:$M,'CRONOGRAMA_CONST+MIGRACAO'!$B155))</f>
        <v>0</v>
      </c>
      <c r="CJ155" s="30">
        <f>COUNTIFS('Estruturante Móvel'!$H:$H,'CRONOGRAMA_CONST+MIGRACAO'!CI$149,'Estruturante Móvel'!$C:$C,"ATIVO",'Estruturante Móvel'!$M:$M,'CRONOGRAMA_CONST+MIGRACAO'!$B155)</f>
        <v>0</v>
      </c>
      <c r="CK155" s="36">
        <f>IF(COUNTIFS('Estruturante Móvel'!$W:$W,'CRONOGRAMA_CONST+MIGRACAO'!CK$149,'Estruturante Móvel'!$C:$C,"&lt;&gt;ATIVO",'Estruturante Móvel'!$M:$M,'CRONOGRAMA_CONST+MIGRACAO'!$B155)=0,CL155,COUNTIFS('Estruturante Móvel'!$W:$W,'CRONOGRAMA_CONST+MIGRACAO'!CK$149,'Estruturante Móvel'!$C:$C,"&lt;&gt;ATIVO",'Estruturante Móvel'!$M:$M,'CRONOGRAMA_CONST+MIGRACAO'!$B155))</f>
        <v>0</v>
      </c>
      <c r="CL155" s="30">
        <f>COUNTIFS('Estruturante Móvel'!$H:$H,'CRONOGRAMA_CONST+MIGRACAO'!CK$149,'Estruturante Móvel'!$C:$C,"ATIVO",'Estruturante Móvel'!$M:$M,'CRONOGRAMA_CONST+MIGRACAO'!$B155)</f>
        <v>0</v>
      </c>
      <c r="CM155" s="36">
        <f>IF(COUNTIFS('Estruturante Móvel'!$W:$W,'CRONOGRAMA_CONST+MIGRACAO'!CM$149,'Estruturante Móvel'!$C:$C,"&lt;&gt;ATIVO",'Estruturante Móvel'!$M:$M,'CRONOGRAMA_CONST+MIGRACAO'!$B155)=0,CN155,COUNTIFS('Estruturante Móvel'!$W:$W,'CRONOGRAMA_CONST+MIGRACAO'!CM$149,'Estruturante Móvel'!$C:$C,"&lt;&gt;ATIVO",'Estruturante Móvel'!$M:$M,'CRONOGRAMA_CONST+MIGRACAO'!$B155))</f>
        <v>0</v>
      </c>
      <c r="CN155" s="30">
        <f>COUNTIFS('Estruturante Móvel'!$H:$H,'CRONOGRAMA_CONST+MIGRACAO'!CM$149,'Estruturante Móvel'!$C:$C,"ATIVO",'Estruturante Móvel'!$M:$M,'CRONOGRAMA_CONST+MIGRACAO'!$B155)</f>
        <v>0</v>
      </c>
      <c r="CO155" s="36">
        <f>IF(COUNTIFS('Estruturante Móvel'!$W:$W,'CRONOGRAMA_CONST+MIGRACAO'!CO$149,'Estruturante Móvel'!$C:$C,"&lt;&gt;ATIVO",'Estruturante Móvel'!$M:$M,'CRONOGRAMA_CONST+MIGRACAO'!$B155)=0,CP155,COUNTIFS('Estruturante Móvel'!$W:$W,'CRONOGRAMA_CONST+MIGRACAO'!CO$149,'Estruturante Móvel'!$C:$C,"&lt;&gt;ATIVO",'Estruturante Móvel'!$M:$M,'CRONOGRAMA_CONST+MIGRACAO'!$B155))</f>
        <v>0</v>
      </c>
      <c r="CP155" s="30">
        <f>COUNTIFS('Estruturante Móvel'!$H:$H,'CRONOGRAMA_CONST+MIGRACAO'!CO$149,'Estruturante Móvel'!$C:$C,"ATIVO",'Estruturante Móvel'!$M:$M,'CRONOGRAMA_CONST+MIGRACAO'!$B155)</f>
        <v>0</v>
      </c>
      <c r="CQ155" s="36">
        <f>IF(COUNTIFS('Estruturante Móvel'!$W:$W,'CRONOGRAMA_CONST+MIGRACAO'!CQ$149,'Estruturante Móvel'!$C:$C,"&lt;&gt;ATIVO",'Estruturante Móvel'!$M:$M,'CRONOGRAMA_CONST+MIGRACAO'!$B155)=0,CR155,COUNTIFS('Estruturante Móvel'!$W:$W,'CRONOGRAMA_CONST+MIGRACAO'!CQ$149,'Estruturante Móvel'!$C:$C,"&lt;&gt;ATIVO",'Estruturante Móvel'!$M:$M,'CRONOGRAMA_CONST+MIGRACAO'!$B155))</f>
        <v>0</v>
      </c>
      <c r="CR155" s="30">
        <f>COUNTIFS('Estruturante Móvel'!$H:$H,'CRONOGRAMA_CONST+MIGRACAO'!CQ$149,'Estruturante Móvel'!$C:$C,"ATIVO",'Estruturante Móvel'!$M:$M,'CRONOGRAMA_CONST+MIGRACAO'!$B155)</f>
        <v>0</v>
      </c>
      <c r="CS155" s="36">
        <f>IF(COUNTIFS('Estruturante Móvel'!$W:$W,'CRONOGRAMA_CONST+MIGRACAO'!CS$149,'Estruturante Móvel'!$C:$C,"&lt;&gt;ATIVO",'Estruturante Móvel'!$M:$M,'CRONOGRAMA_CONST+MIGRACAO'!$B155)=0,CT155,COUNTIFS('Estruturante Móvel'!$W:$W,'CRONOGRAMA_CONST+MIGRACAO'!CS$149,'Estruturante Móvel'!$C:$C,"&lt;&gt;ATIVO",'Estruturante Móvel'!$M:$M,'CRONOGRAMA_CONST+MIGRACAO'!$B155))</f>
        <v>0</v>
      </c>
      <c r="CT155" s="30">
        <f>COUNTIFS('Estruturante Móvel'!$H:$H,'CRONOGRAMA_CONST+MIGRACAO'!CS$149,'Estruturante Móvel'!$C:$C,"ATIVO",'Estruturante Móvel'!$M:$M,'CRONOGRAMA_CONST+MIGRACAO'!$B155)</f>
        <v>0</v>
      </c>
      <c r="CU155" s="36">
        <f>IF(COUNTIFS('Estruturante Móvel'!$W:$W,'CRONOGRAMA_CONST+MIGRACAO'!CU$149,'Estruturante Móvel'!$C:$C,"&lt;&gt;ATIVO",'Estruturante Móvel'!$M:$M,'CRONOGRAMA_CONST+MIGRACAO'!$B155)=0,CV155,COUNTIFS('Estruturante Móvel'!$W:$W,'CRONOGRAMA_CONST+MIGRACAO'!CU$149,'Estruturante Móvel'!$C:$C,"&lt;&gt;ATIVO",'Estruturante Móvel'!$M:$M,'CRONOGRAMA_CONST+MIGRACAO'!$B155))</f>
        <v>0</v>
      </c>
      <c r="CV155" s="30">
        <f>COUNTIFS('Estruturante Móvel'!$H:$H,'CRONOGRAMA_CONST+MIGRACAO'!CU$149,'Estruturante Móvel'!$C:$C,"ATIVO",'Estruturante Móvel'!$M:$M,'CRONOGRAMA_CONST+MIGRACAO'!$B155)</f>
        <v>0</v>
      </c>
      <c r="CW155" s="36">
        <f>IF(COUNTIFS('Estruturante Móvel'!$W:$W,'CRONOGRAMA_CONST+MIGRACAO'!CW$149,'Estruturante Móvel'!$C:$C,"&lt;&gt;ATIVO",'Estruturante Móvel'!$M:$M,'CRONOGRAMA_CONST+MIGRACAO'!$B155)=0,CX155,COUNTIFS('Estruturante Móvel'!$W:$W,'CRONOGRAMA_CONST+MIGRACAO'!CW$149,'Estruturante Móvel'!$C:$C,"&lt;&gt;ATIVO",'Estruturante Móvel'!$M:$M,'CRONOGRAMA_CONST+MIGRACAO'!$B155))</f>
        <v>0</v>
      </c>
      <c r="CX155" s="30">
        <f>COUNTIFS('Estruturante Móvel'!$H:$H,'CRONOGRAMA_CONST+MIGRACAO'!CW$149,'Estruturante Móvel'!$C:$C,"ATIVO",'Estruturante Móvel'!$M:$M,'CRONOGRAMA_CONST+MIGRACAO'!$B155)</f>
        <v>0</v>
      </c>
      <c r="CY155" s="36">
        <f>IF(COUNTIFS('Estruturante Móvel'!$W:$W,'CRONOGRAMA_CONST+MIGRACAO'!CY$149,'Estruturante Móvel'!$C:$C,"&lt;&gt;ATIVO",'Estruturante Móvel'!$M:$M,'CRONOGRAMA_CONST+MIGRACAO'!$B155)=0,CZ155,COUNTIFS('Estruturante Móvel'!$W:$W,'CRONOGRAMA_CONST+MIGRACAO'!CY$149,'Estruturante Móvel'!$C:$C,"&lt;&gt;ATIVO",'Estruturante Móvel'!$M:$M,'CRONOGRAMA_CONST+MIGRACAO'!$B155))</f>
        <v>0</v>
      </c>
      <c r="CZ155" s="30">
        <f>COUNTIFS('Estruturante Móvel'!$H:$H,'CRONOGRAMA_CONST+MIGRACAO'!CY$149,'Estruturante Móvel'!$C:$C,"ATIVO",'Estruturante Móvel'!$M:$M,'CRONOGRAMA_CONST+MIGRACAO'!$B155)</f>
        <v>0</v>
      </c>
      <c r="DA155" s="36">
        <f>IF(COUNTIFS('Estruturante Móvel'!$W:$W,'CRONOGRAMA_CONST+MIGRACAO'!DA$149,'Estruturante Móvel'!$C:$C,"&lt;&gt;ATIVO",'Estruturante Móvel'!$M:$M,'CRONOGRAMA_CONST+MIGRACAO'!$B155)=0,DB155,COUNTIFS('Estruturante Móvel'!$W:$W,'CRONOGRAMA_CONST+MIGRACAO'!DA$149,'Estruturante Móvel'!$C:$C,"&lt;&gt;ATIVO",'Estruturante Móvel'!$M:$M,'CRONOGRAMA_CONST+MIGRACAO'!$B155))</f>
        <v>0</v>
      </c>
      <c r="DB155" s="30">
        <f>COUNTIFS('Estruturante Móvel'!$H:$H,'CRONOGRAMA_CONST+MIGRACAO'!DA$149,'Estruturante Móvel'!$C:$C,"ATIVO",'Estruturante Móvel'!$M:$M,'CRONOGRAMA_CONST+MIGRACAO'!$B155)</f>
        <v>0</v>
      </c>
      <c r="DC155" s="36">
        <f>IF(COUNTIFS('Estruturante Móvel'!$W:$W,'CRONOGRAMA_CONST+MIGRACAO'!DC$149,'Estruturante Móvel'!$C:$C,"&lt;&gt;ATIVO",'Estruturante Móvel'!$M:$M,'CRONOGRAMA_CONST+MIGRACAO'!$B155)=0,DD155,COUNTIFS('Estruturante Móvel'!$W:$W,'CRONOGRAMA_CONST+MIGRACAO'!DC$149,'Estruturante Móvel'!$C:$C,"&lt;&gt;ATIVO",'Estruturante Móvel'!$M:$M,'CRONOGRAMA_CONST+MIGRACAO'!$B155))</f>
        <v>0</v>
      </c>
      <c r="DD155" s="30">
        <f>COUNTIFS('Estruturante Móvel'!$H:$H,'CRONOGRAMA_CONST+MIGRACAO'!DC$149,'Estruturante Móvel'!$C:$C,"ATIVO",'Estruturante Móvel'!$M:$M,'CRONOGRAMA_CONST+MIGRACAO'!$B155)</f>
        <v>0</v>
      </c>
      <c r="DE155" s="36">
        <f>IF(COUNTIFS('Estruturante Móvel'!$W:$W,'CRONOGRAMA_CONST+MIGRACAO'!DE$149,'Estruturante Móvel'!$C:$C,"&lt;&gt;ATIVO",'Estruturante Móvel'!$M:$M,'CRONOGRAMA_CONST+MIGRACAO'!$B155)=0,DF155,COUNTIFS('Estruturante Móvel'!$W:$W,'CRONOGRAMA_CONST+MIGRACAO'!DE$149,'Estruturante Móvel'!$C:$C,"&lt;&gt;ATIVO",'Estruturante Móvel'!$M:$M,'CRONOGRAMA_CONST+MIGRACAO'!$B155))</f>
        <v>0</v>
      </c>
      <c r="DF155" s="30">
        <f>COUNTIFS('Estruturante Móvel'!$H:$H,'CRONOGRAMA_CONST+MIGRACAO'!DE$149,'Estruturante Móvel'!$C:$C,"ATIVO",'Estruturante Móvel'!$M:$M,'CRONOGRAMA_CONST+MIGRACAO'!$B155)</f>
        <v>0</v>
      </c>
      <c r="DG155" s="36">
        <f>IF(COUNTIFS('Estruturante Móvel'!$W:$W,'CRONOGRAMA_CONST+MIGRACAO'!DG$149,'Estruturante Móvel'!$C:$C,"&lt;&gt;ATIVO",'Estruturante Móvel'!$M:$M,'CRONOGRAMA_CONST+MIGRACAO'!$B155)=0,DH155,COUNTIFS('Estruturante Móvel'!$W:$W,'CRONOGRAMA_CONST+MIGRACAO'!DG$149,'Estruturante Móvel'!$C:$C,"&lt;&gt;ATIVO",'Estruturante Móvel'!$M:$M,'CRONOGRAMA_CONST+MIGRACAO'!$B155))</f>
        <v>0</v>
      </c>
      <c r="DH155" s="30">
        <f>COUNTIFS('Estruturante Móvel'!$H:$H,'CRONOGRAMA_CONST+MIGRACAO'!DG$149,'Estruturante Móvel'!$C:$C,"ATIVO",'Estruturante Móvel'!$M:$M,'CRONOGRAMA_CONST+MIGRACAO'!$B155)</f>
        <v>0</v>
      </c>
      <c r="DI155" s="36">
        <f>IF(COUNTIFS('Estruturante Móvel'!$W:$W,'CRONOGRAMA_CONST+MIGRACAO'!DI$149,'Estruturante Móvel'!$C:$C,"&lt;&gt;ATIVO",'Estruturante Móvel'!$M:$M,'CRONOGRAMA_CONST+MIGRACAO'!$B155)=0,DJ155,COUNTIFS('Estruturante Móvel'!$W:$W,'CRONOGRAMA_CONST+MIGRACAO'!DI$149,'Estruturante Móvel'!$C:$C,"&lt;&gt;ATIVO",'Estruturante Móvel'!$M:$M,'CRONOGRAMA_CONST+MIGRACAO'!$B155))</f>
        <v>0</v>
      </c>
      <c r="DJ155" s="30">
        <f>COUNTIFS('Estruturante Móvel'!$H:$H,'CRONOGRAMA_CONST+MIGRACAO'!DI$149,'Estruturante Móvel'!$C:$C,"ATIVO",'Estruturante Móvel'!$M:$M,'CRONOGRAMA_CONST+MIGRACAO'!$B155)</f>
        <v>0</v>
      </c>
      <c r="DK155" s="36">
        <f>IF(COUNTIFS('Estruturante Móvel'!$W:$W,'CRONOGRAMA_CONST+MIGRACAO'!DK$149,'Estruturante Móvel'!$C:$C,"&lt;&gt;ATIVO",'Estruturante Móvel'!$M:$M,'CRONOGRAMA_CONST+MIGRACAO'!$B155)=0,DL155,COUNTIFS('Estruturante Móvel'!$W:$W,'CRONOGRAMA_CONST+MIGRACAO'!DK$149,'Estruturante Móvel'!$C:$C,"&lt;&gt;ATIVO",'Estruturante Móvel'!$M:$M,'CRONOGRAMA_CONST+MIGRACAO'!$B155))</f>
        <v>0</v>
      </c>
      <c r="DL155" s="30">
        <f>COUNTIFS('Estruturante Móvel'!$H:$H,'CRONOGRAMA_CONST+MIGRACAO'!DK$149,'Estruturante Móvel'!$C:$C,"ATIVO",'Estruturante Móvel'!$M:$M,'CRONOGRAMA_CONST+MIGRACAO'!$B155)</f>
        <v>0</v>
      </c>
      <c r="DM155" s="36">
        <f>IF(COUNTIFS('Estruturante Móvel'!$W:$W,'CRONOGRAMA_CONST+MIGRACAO'!DM$149,'Estruturante Móvel'!$C:$C,"&lt;&gt;ATIVO",'Estruturante Móvel'!$M:$M,'CRONOGRAMA_CONST+MIGRACAO'!$B155)=0,DN155,COUNTIFS('Estruturante Móvel'!$W:$W,'CRONOGRAMA_CONST+MIGRACAO'!DM$149,'Estruturante Móvel'!$C:$C,"&lt;&gt;ATIVO",'Estruturante Móvel'!$M:$M,'CRONOGRAMA_CONST+MIGRACAO'!$B155))</f>
        <v>0</v>
      </c>
      <c r="DN155" s="30">
        <f>COUNTIFS('Estruturante Móvel'!$H:$H,'CRONOGRAMA_CONST+MIGRACAO'!DM$149,'Estruturante Móvel'!$C:$C,"ATIVO",'Estruturante Móvel'!$M:$M,'CRONOGRAMA_CONST+MIGRACAO'!$B155)</f>
        <v>0</v>
      </c>
      <c r="DO155" s="36">
        <f>IF(COUNTIFS('Estruturante Móvel'!$W:$W,'CRONOGRAMA_CONST+MIGRACAO'!DO$149,'Estruturante Móvel'!$C:$C,"&lt;&gt;ATIVO",'Estruturante Móvel'!$M:$M,'CRONOGRAMA_CONST+MIGRACAO'!$B155)=0,DP155,COUNTIFS('Estruturante Móvel'!$W:$W,'CRONOGRAMA_CONST+MIGRACAO'!DO$149,'Estruturante Móvel'!$C:$C,"&lt;&gt;ATIVO",'Estruturante Móvel'!$M:$M,'CRONOGRAMA_CONST+MIGRACAO'!$B155))</f>
        <v>0</v>
      </c>
      <c r="DP155" s="30">
        <f>COUNTIFS('Estruturante Móvel'!$H:$H,'CRONOGRAMA_CONST+MIGRACAO'!DO$149,'Estruturante Móvel'!$C:$C,"ATIVO",'Estruturante Móvel'!$M:$M,'CRONOGRAMA_CONST+MIGRACAO'!$B155)</f>
        <v>0</v>
      </c>
      <c r="DQ155" s="36">
        <f>IF(COUNTIFS('Estruturante Móvel'!$W:$W,'CRONOGRAMA_CONST+MIGRACAO'!DQ$149,'Estruturante Móvel'!$C:$C,"&lt;&gt;ATIVO",'Estruturante Móvel'!$M:$M,'CRONOGRAMA_CONST+MIGRACAO'!$B155)=0,DR155,COUNTIFS('Estruturante Móvel'!$W:$W,'CRONOGRAMA_CONST+MIGRACAO'!DQ$149,'Estruturante Móvel'!$C:$C,"&lt;&gt;ATIVO",'Estruturante Móvel'!$M:$M,'CRONOGRAMA_CONST+MIGRACAO'!$B155))</f>
        <v>0</v>
      </c>
      <c r="DR155" s="30">
        <f>COUNTIFS('Estruturante Móvel'!$H:$H,'CRONOGRAMA_CONST+MIGRACAO'!DQ$149,'Estruturante Móvel'!$C:$C,"ATIVO",'Estruturante Móvel'!$M:$M,'CRONOGRAMA_CONST+MIGRACAO'!$B155)</f>
        <v>0</v>
      </c>
      <c r="DS155" s="36">
        <f>IF(COUNTIFS('Estruturante Móvel'!$W:$W,'CRONOGRAMA_CONST+MIGRACAO'!DS$149,'Estruturante Móvel'!$C:$C,"&lt;&gt;ATIVO",'Estruturante Móvel'!$M:$M,'CRONOGRAMA_CONST+MIGRACAO'!$B155)=0,DT155,COUNTIFS('Estruturante Móvel'!$W:$W,'CRONOGRAMA_CONST+MIGRACAO'!DS$149,'Estruturante Móvel'!$C:$C,"&lt;&gt;ATIVO",'Estruturante Móvel'!$M:$M,'CRONOGRAMA_CONST+MIGRACAO'!$B155))</f>
        <v>0</v>
      </c>
      <c r="DT155" s="30">
        <f>COUNTIFS('Estruturante Móvel'!$H:$H,'CRONOGRAMA_CONST+MIGRACAO'!DS$149,'Estruturante Móvel'!$C:$C,"ATIVO",'Estruturante Móvel'!$M:$M,'CRONOGRAMA_CONST+MIGRACAO'!$B155)</f>
        <v>0</v>
      </c>
      <c r="DU155" s="36">
        <f>IF(COUNTIFS('Estruturante Móvel'!$W:$W,'CRONOGRAMA_CONST+MIGRACAO'!DU$149,'Estruturante Móvel'!$C:$C,"&lt;&gt;ATIVO",'Estruturante Móvel'!$M:$M,'CRONOGRAMA_CONST+MIGRACAO'!$B155)=0,DV155,COUNTIFS('Estruturante Móvel'!$W:$W,'CRONOGRAMA_CONST+MIGRACAO'!DU$149,'Estruturante Móvel'!$C:$C,"&lt;&gt;ATIVO",'Estruturante Móvel'!$M:$M,'CRONOGRAMA_CONST+MIGRACAO'!$B155))</f>
        <v>0</v>
      </c>
      <c r="DV155" s="30">
        <f>COUNTIFS('Estruturante Móvel'!$H:$H,'CRONOGRAMA_CONST+MIGRACAO'!DU$149,'Estruturante Móvel'!$C:$C,"ATIVO",'Estruturante Móvel'!$M:$M,'CRONOGRAMA_CONST+MIGRACAO'!$B155)</f>
        <v>0</v>
      </c>
      <c r="DW155" s="36">
        <f>IF(COUNTIFS('Estruturante Móvel'!$W:$W,'CRONOGRAMA_CONST+MIGRACAO'!DW$149,'Estruturante Móvel'!$C:$C,"&lt;&gt;ATIVO",'Estruturante Móvel'!$M:$M,'CRONOGRAMA_CONST+MIGRACAO'!$B155)=0,DX155,COUNTIFS('Estruturante Móvel'!$W:$W,'CRONOGRAMA_CONST+MIGRACAO'!DW$149,'Estruturante Móvel'!$C:$C,"&lt;&gt;ATIVO",'Estruturante Móvel'!$M:$M,'CRONOGRAMA_CONST+MIGRACAO'!$B155))</f>
        <v>0</v>
      </c>
      <c r="DX155" s="30">
        <f>COUNTIFS('Estruturante Móvel'!$H:$H,'CRONOGRAMA_CONST+MIGRACAO'!DW$149,'Estruturante Móvel'!$C:$C,"ATIVO",'Estruturante Móvel'!$M:$M,'CRONOGRAMA_CONST+MIGRACAO'!$B155)</f>
        <v>0</v>
      </c>
      <c r="DY155" s="36">
        <f>IF(COUNTIFS('Estruturante Móvel'!$W:$W,'CRONOGRAMA_CONST+MIGRACAO'!DY$149,'Estruturante Móvel'!$C:$C,"&lt;&gt;ATIVO",'Estruturante Móvel'!$M:$M,'CRONOGRAMA_CONST+MIGRACAO'!$B155)=0,DZ155,COUNTIFS('Estruturante Móvel'!$W:$W,'CRONOGRAMA_CONST+MIGRACAO'!DY$149,'Estruturante Móvel'!$C:$C,"&lt;&gt;ATIVO",'Estruturante Móvel'!$M:$M,'CRONOGRAMA_CONST+MIGRACAO'!$B155))</f>
        <v>0</v>
      </c>
      <c r="DZ155" s="30">
        <f>COUNTIFS('Estruturante Móvel'!$H:$H,'CRONOGRAMA_CONST+MIGRACAO'!DY$149,'Estruturante Móvel'!$C:$C,"ATIVO",'Estruturante Móvel'!$M:$M,'CRONOGRAMA_CONST+MIGRACAO'!$B155)</f>
        <v>0</v>
      </c>
      <c r="EA155" s="36">
        <f>IF(COUNTIFS('Estruturante Móvel'!$W:$W,'CRONOGRAMA_CONST+MIGRACAO'!EA$149,'Estruturante Móvel'!$C:$C,"&lt;&gt;ATIVO",'Estruturante Móvel'!$M:$M,'CRONOGRAMA_CONST+MIGRACAO'!$B155)=0,EB155,COUNTIFS('Estruturante Móvel'!$W:$W,'CRONOGRAMA_CONST+MIGRACAO'!EA$149,'Estruturante Móvel'!$C:$C,"&lt;&gt;ATIVO",'Estruturante Móvel'!$M:$M,'CRONOGRAMA_CONST+MIGRACAO'!$B155))</f>
        <v>0</v>
      </c>
      <c r="EB155" s="30">
        <f>COUNTIFS('Estruturante Móvel'!$H:$H,'CRONOGRAMA_CONST+MIGRACAO'!EA$149,'Estruturante Móvel'!$C:$C,"ATIVO",'Estruturante Móvel'!$M:$M,'CRONOGRAMA_CONST+MIGRACAO'!$B155)</f>
        <v>0</v>
      </c>
      <c r="EC155" s="36">
        <f>IF(COUNTIFS('Estruturante Móvel'!$W:$W,'CRONOGRAMA_CONST+MIGRACAO'!EC$149,'Estruturante Móvel'!$C:$C,"&lt;&gt;ATIVO",'Estruturante Móvel'!$M:$M,'CRONOGRAMA_CONST+MIGRACAO'!$B155)=0,ED155,COUNTIFS('Estruturante Móvel'!$W:$W,'CRONOGRAMA_CONST+MIGRACAO'!EC$149,'Estruturante Móvel'!$C:$C,"&lt;&gt;ATIVO",'Estruturante Móvel'!$M:$M,'CRONOGRAMA_CONST+MIGRACAO'!$B155))</f>
        <v>0</v>
      </c>
      <c r="ED155" s="30">
        <f>COUNTIFS('Estruturante Móvel'!$H:$H,'CRONOGRAMA_CONST+MIGRACAO'!EC$149,'Estruturante Móvel'!$C:$C,"ATIVO",'Estruturante Móvel'!$M:$M,'CRONOGRAMA_CONST+MIGRACAO'!$B155)</f>
        <v>0</v>
      </c>
      <c r="EE155" s="36">
        <f>IF(COUNTIFS('Estruturante Móvel'!$W:$W,'CRONOGRAMA_CONST+MIGRACAO'!EE$149,'Estruturante Móvel'!$C:$C,"&lt;&gt;ATIVO",'Estruturante Móvel'!$M:$M,'CRONOGRAMA_CONST+MIGRACAO'!$B155)=0,EF155,COUNTIFS('Estruturante Móvel'!$W:$W,'CRONOGRAMA_CONST+MIGRACAO'!EE$149,'Estruturante Móvel'!$C:$C,"&lt;&gt;ATIVO",'Estruturante Móvel'!$M:$M,'CRONOGRAMA_CONST+MIGRACAO'!$B155))</f>
        <v>0</v>
      </c>
      <c r="EF155" s="30">
        <f>COUNTIFS('Estruturante Móvel'!$H:$H,'CRONOGRAMA_CONST+MIGRACAO'!EE$149,'Estruturante Móvel'!$C:$C,"ATIVO",'Estruturante Móvel'!$M:$M,'CRONOGRAMA_CONST+MIGRACAO'!$B155)</f>
        <v>0</v>
      </c>
      <c r="EG155" s="36">
        <f>IF(COUNTIFS('Estruturante Móvel'!$W:$W,'CRONOGRAMA_CONST+MIGRACAO'!EG$149,'Estruturante Móvel'!$C:$C,"&lt;&gt;ATIVO",'Estruturante Móvel'!$M:$M,'CRONOGRAMA_CONST+MIGRACAO'!$B155)=0,EH155,COUNTIFS('Estruturante Móvel'!$W:$W,'CRONOGRAMA_CONST+MIGRACAO'!EG$149,'Estruturante Móvel'!$C:$C,"&lt;&gt;ATIVO",'Estruturante Móvel'!$M:$M,'CRONOGRAMA_CONST+MIGRACAO'!$B155))</f>
        <v>0</v>
      </c>
      <c r="EH155" s="30">
        <f>COUNTIFS('Estruturante Móvel'!$H:$H,'CRONOGRAMA_CONST+MIGRACAO'!EG$149,'Estruturante Móvel'!$C:$C,"ATIVO",'Estruturante Móvel'!$M:$M,'CRONOGRAMA_CONST+MIGRACAO'!$B155)</f>
        <v>0</v>
      </c>
      <c r="EI155" s="36">
        <f>IF(COUNTIFS('Estruturante Móvel'!$W:$W,'CRONOGRAMA_CONST+MIGRACAO'!EI$149,'Estruturante Móvel'!$C:$C,"&lt;&gt;ATIVO",'Estruturante Móvel'!$M:$M,'CRONOGRAMA_CONST+MIGRACAO'!$B155)=0,EJ155,COUNTIFS('Estruturante Móvel'!$W:$W,'CRONOGRAMA_CONST+MIGRACAO'!EI$149,'Estruturante Móvel'!$C:$C,"&lt;&gt;ATIVO",'Estruturante Móvel'!$M:$M,'CRONOGRAMA_CONST+MIGRACAO'!$B155))</f>
        <v>0</v>
      </c>
      <c r="EJ155" s="30">
        <f>COUNTIFS('Estruturante Móvel'!$H:$H,'CRONOGRAMA_CONST+MIGRACAO'!EI$149,'Estruturante Móvel'!$C:$C,"ATIVO",'Estruturante Móvel'!$M:$M,'CRONOGRAMA_CONST+MIGRACAO'!$B155)</f>
        <v>0</v>
      </c>
      <c r="EK155" s="36">
        <f>IF(COUNTIFS('Estruturante Móvel'!$W:$W,'CRONOGRAMA_CONST+MIGRACAO'!EK$149,'Estruturante Móvel'!$C:$C,"&lt;&gt;ATIVO",'Estruturante Móvel'!$M:$M,'CRONOGRAMA_CONST+MIGRACAO'!$B155)=0,EL155,COUNTIFS('Estruturante Móvel'!$W:$W,'CRONOGRAMA_CONST+MIGRACAO'!EK$149,'Estruturante Móvel'!$C:$C,"&lt;&gt;ATIVO",'Estruturante Móvel'!$M:$M,'CRONOGRAMA_CONST+MIGRACAO'!$B155))</f>
        <v>0</v>
      </c>
      <c r="EL155" s="30">
        <f>COUNTIFS('Estruturante Móvel'!$H:$H,'CRONOGRAMA_CONST+MIGRACAO'!EK$149,'Estruturante Móvel'!$C:$C,"ATIVO",'Estruturante Móvel'!$M:$M,'CRONOGRAMA_CONST+MIGRACAO'!$B155)</f>
        <v>0</v>
      </c>
      <c r="EM155" s="36">
        <f>IF(COUNTIFS('Estruturante Móvel'!$W:$W,'CRONOGRAMA_CONST+MIGRACAO'!EM$149,'Estruturante Móvel'!$C:$C,"&lt;&gt;ATIVO",'Estruturante Móvel'!$M:$M,'CRONOGRAMA_CONST+MIGRACAO'!$B155)=0,EN155,COUNTIFS('Estruturante Móvel'!$W:$W,'CRONOGRAMA_CONST+MIGRACAO'!EM$149,'Estruturante Móvel'!$C:$C,"&lt;&gt;ATIVO",'Estruturante Móvel'!$M:$M,'CRONOGRAMA_CONST+MIGRACAO'!$B155))</f>
        <v>0</v>
      </c>
      <c r="EN155" s="30">
        <f>COUNTIFS('Estruturante Móvel'!$H:$H,'CRONOGRAMA_CONST+MIGRACAO'!EM$149,'Estruturante Móvel'!$C:$C,"ATIVO",'Estruturante Móvel'!$M:$M,'CRONOGRAMA_CONST+MIGRACAO'!$B155)</f>
        <v>0</v>
      </c>
      <c r="EO155" s="36">
        <f>IF(COUNTIFS('Estruturante Móvel'!$W:$W,'CRONOGRAMA_CONST+MIGRACAO'!EO$149,'Estruturante Móvel'!$C:$C,"&lt;&gt;ATIVO",'Estruturante Móvel'!$M:$M,'CRONOGRAMA_CONST+MIGRACAO'!$B155)=0,EP155,COUNTIFS('Estruturante Móvel'!$W:$W,'CRONOGRAMA_CONST+MIGRACAO'!EO$149,'Estruturante Móvel'!$C:$C,"&lt;&gt;ATIVO",'Estruturante Móvel'!$M:$M,'CRONOGRAMA_CONST+MIGRACAO'!$B155))</f>
        <v>0</v>
      </c>
      <c r="EP155" s="30">
        <f>COUNTIFS('Estruturante Móvel'!$H:$H,'CRONOGRAMA_CONST+MIGRACAO'!EO$149,'Estruturante Móvel'!$C:$C,"ATIVO",'Estruturante Móvel'!$M:$M,'CRONOGRAMA_CONST+MIGRACAO'!$B155)</f>
        <v>0</v>
      </c>
      <c r="EQ155" s="36">
        <f>IF(COUNTIFS('Estruturante Móvel'!$W:$W,'CRONOGRAMA_CONST+MIGRACAO'!EQ$149,'Estruturante Móvel'!$C:$C,"&lt;&gt;ATIVO",'Estruturante Móvel'!$M:$M,'CRONOGRAMA_CONST+MIGRACAO'!$B155)=0,ER155,COUNTIFS('Estruturante Móvel'!$W:$W,'CRONOGRAMA_CONST+MIGRACAO'!EQ$149,'Estruturante Móvel'!$C:$C,"&lt;&gt;ATIVO",'Estruturante Móvel'!$M:$M,'CRONOGRAMA_CONST+MIGRACAO'!$B155))</f>
        <v>0</v>
      </c>
      <c r="ER155" s="30">
        <f>COUNTIFS('Estruturante Móvel'!$H:$H,'CRONOGRAMA_CONST+MIGRACAO'!EQ$149,'Estruturante Móvel'!$C:$C,"ATIVO",'Estruturante Móvel'!$M:$M,'CRONOGRAMA_CONST+MIGRACAO'!$B155)</f>
        <v>0</v>
      </c>
      <c r="ES155" s="36">
        <f>IF(COUNTIFS('Estruturante Móvel'!$W:$W,'CRONOGRAMA_CONST+MIGRACAO'!ES$149,'Estruturante Móvel'!$C:$C,"&lt;&gt;ATIVO",'Estruturante Móvel'!$M:$M,'CRONOGRAMA_CONST+MIGRACAO'!$B155)=0,ET155,COUNTIFS('Estruturante Móvel'!$W:$W,'CRONOGRAMA_CONST+MIGRACAO'!ES$149,'Estruturante Móvel'!$C:$C,"&lt;&gt;ATIVO",'Estruturante Móvel'!$M:$M,'CRONOGRAMA_CONST+MIGRACAO'!$B155))</f>
        <v>0</v>
      </c>
      <c r="ET155" s="30">
        <f>COUNTIFS('Estruturante Móvel'!$H:$H,'CRONOGRAMA_CONST+MIGRACAO'!ES$149,'Estruturante Móvel'!$C:$C,"ATIVO",'Estruturante Móvel'!$M:$M,'CRONOGRAMA_CONST+MIGRACAO'!$B155)</f>
        <v>0</v>
      </c>
      <c r="EU155" s="36">
        <f>IF(COUNTIFS('Estruturante Móvel'!$W:$W,'CRONOGRAMA_CONST+MIGRACAO'!EU$149,'Estruturante Móvel'!$C:$C,"&lt;&gt;ATIVO",'Estruturante Móvel'!$M:$M,'CRONOGRAMA_CONST+MIGRACAO'!$B155)=0,EV155,COUNTIFS('Estruturante Móvel'!$W:$W,'CRONOGRAMA_CONST+MIGRACAO'!EU$149,'Estruturante Móvel'!$C:$C,"&lt;&gt;ATIVO",'Estruturante Móvel'!$M:$M,'CRONOGRAMA_CONST+MIGRACAO'!$B155))</f>
        <v>0</v>
      </c>
      <c r="EV155" s="30">
        <f>COUNTIFS('Estruturante Móvel'!$H:$H,'CRONOGRAMA_CONST+MIGRACAO'!EU$149,'Estruturante Móvel'!$C:$C,"ATIVO",'Estruturante Móvel'!$M:$M,'CRONOGRAMA_CONST+MIGRACAO'!$B155)</f>
        <v>0</v>
      </c>
      <c r="EW155" s="36">
        <f>IF(COUNTIFS('Estruturante Móvel'!$W:$W,'CRONOGRAMA_CONST+MIGRACAO'!EW$149,'Estruturante Móvel'!$C:$C,"&lt;&gt;ATIVO",'Estruturante Móvel'!$M:$M,'CRONOGRAMA_CONST+MIGRACAO'!$B155)=0,EX155,COUNTIFS('Estruturante Móvel'!$W:$W,'CRONOGRAMA_CONST+MIGRACAO'!EW$149,'Estruturante Móvel'!$C:$C,"&lt;&gt;ATIVO",'Estruturante Móvel'!$M:$M,'CRONOGRAMA_CONST+MIGRACAO'!$B155))</f>
        <v>0</v>
      </c>
      <c r="EX155" s="30">
        <f>COUNTIFS('Estruturante Móvel'!$H:$H,'CRONOGRAMA_CONST+MIGRACAO'!EW$149,'Estruturante Móvel'!$C:$C,"ATIVO",'Estruturante Móvel'!$M:$M,'CRONOGRAMA_CONST+MIGRACAO'!$B155)</f>
        <v>0</v>
      </c>
      <c r="EY155" s="36">
        <f>IF(COUNTIFS('Estruturante Móvel'!$W:$W,'CRONOGRAMA_CONST+MIGRACAO'!EY$149,'Estruturante Móvel'!$C:$C,"&lt;&gt;ATIVO",'Estruturante Móvel'!$M:$M,'CRONOGRAMA_CONST+MIGRACAO'!$B155)=0,EZ155,COUNTIFS('Estruturante Móvel'!$W:$W,'CRONOGRAMA_CONST+MIGRACAO'!EY$149,'Estruturante Móvel'!$C:$C,"&lt;&gt;ATIVO",'Estruturante Móvel'!$M:$M,'CRONOGRAMA_CONST+MIGRACAO'!$B155))</f>
        <v>0</v>
      </c>
      <c r="EZ155" s="30">
        <f>COUNTIFS('Estruturante Móvel'!$H:$H,'CRONOGRAMA_CONST+MIGRACAO'!EY$149,'Estruturante Móvel'!$C:$C,"ATIVO",'Estruturante Móvel'!$M:$M,'CRONOGRAMA_CONST+MIGRACAO'!$B155)</f>
        <v>0</v>
      </c>
      <c r="FA155" s="36">
        <f>IF(COUNTIFS('Estruturante Móvel'!$W:$W,'CRONOGRAMA_CONST+MIGRACAO'!FA$149,'Estruturante Móvel'!$C:$C,"&lt;&gt;ATIVO",'Estruturante Móvel'!$M:$M,'CRONOGRAMA_CONST+MIGRACAO'!$B155)=0,FB155,COUNTIFS('Estruturante Móvel'!$W:$W,'CRONOGRAMA_CONST+MIGRACAO'!FA$149,'Estruturante Móvel'!$C:$C,"&lt;&gt;ATIVO",'Estruturante Móvel'!$M:$M,'CRONOGRAMA_CONST+MIGRACAO'!$B155))</f>
        <v>0</v>
      </c>
      <c r="FB155" s="30">
        <f>COUNTIFS('Estruturante Móvel'!$H:$H,'CRONOGRAMA_CONST+MIGRACAO'!FA$149,'Estruturante Móvel'!$C:$C,"ATIVO",'Estruturante Móvel'!$M:$M,'CRONOGRAMA_CONST+MIGRACAO'!$B155)</f>
        <v>0</v>
      </c>
    </row>
    <row r="156" spans="2:158" hidden="1" outlineLevel="1">
      <c r="B156" s="209" t="s">
        <v>464</v>
      </c>
      <c r="C156" s="32">
        <v>65.5</v>
      </c>
      <c r="D156" s="34">
        <f>COUNTIFS('Estruturante Móvel'!M:M,B156)</f>
        <v>37</v>
      </c>
      <c r="E156" s="34">
        <f>COUNTIFS('Estruturante Móvel'!$C:$C,"ativo",'Estruturante Móvel'!M:M,'CRONOGRAMA_CONST+MIGRACAO'!B156)</f>
        <v>31</v>
      </c>
      <c r="F156" s="34">
        <f t="shared" si="617"/>
        <v>11</v>
      </c>
      <c r="G156" s="31" t="s">
        <v>482</v>
      </c>
      <c r="H156" s="22" t="s">
        <v>494</v>
      </c>
      <c r="I156" s="23" t="s">
        <v>186</v>
      </c>
      <c r="J156" s="35">
        <f t="shared" si="618"/>
        <v>0.83783783783783783</v>
      </c>
      <c r="K156" s="30">
        <v>13</v>
      </c>
      <c r="L156" s="30">
        <f>COUNTIFS('Estruturante Móvel'!$H:$H,'CRONOGRAMA_CONST+MIGRACAO'!#REF!,'Estruturante Móvel'!$C:$C,"ATIVO",'Estruturante Móvel'!$M:$M,'CRONOGRAMA_CONST+MIGRACAO'!$B156)</f>
        <v>0</v>
      </c>
      <c r="M156" s="36">
        <f>IF(COUNTIFS('Estruturante Móvel'!$W:$W,'CRONOGRAMA_CONST+MIGRACAO'!M$149,'Estruturante Móvel'!$C:$C,"&lt;&gt;ATIVO",'Estruturante Móvel'!$M:$M,'CRONOGRAMA_CONST+MIGRACAO'!$B156)=0,N156,COUNTIFS('Estruturante Móvel'!$W:$W,'CRONOGRAMA_CONST+MIGRACAO'!M$149,'Estruturante Móvel'!$C:$C,"&lt;&gt;ATIVO",'Estruturante Móvel'!$M:$M,'CRONOGRAMA_CONST+MIGRACAO'!$B156))</f>
        <v>0</v>
      </c>
      <c r="N156" s="30">
        <f>COUNTIFS('Estruturante Móvel'!$H:$H,'CRONOGRAMA_CONST+MIGRACAO'!M$149,'Estruturante Móvel'!$C:$C,"ATIVO",'Estruturante Móvel'!$M:$M,'CRONOGRAMA_CONST+MIGRACAO'!$B156)</f>
        <v>0</v>
      </c>
      <c r="O156" s="36">
        <f>IF(COUNTIFS('Estruturante Móvel'!$W:$W,'CRONOGRAMA_CONST+MIGRACAO'!O$149,'Estruturante Móvel'!$C:$C,"&lt;&gt;ATIVO",'Estruturante Móvel'!$M:$M,'CRONOGRAMA_CONST+MIGRACAO'!$B156)=0,P156,COUNTIFS('Estruturante Móvel'!$W:$W,'CRONOGRAMA_CONST+MIGRACAO'!O$149,'Estruturante Móvel'!$C:$C,"&lt;&gt;ATIVO",'Estruturante Móvel'!$M:$M,'CRONOGRAMA_CONST+MIGRACAO'!$B156))</f>
        <v>3</v>
      </c>
      <c r="P156" s="30">
        <f>COUNTIFS('Estruturante Móvel'!$H:$H,'CRONOGRAMA_CONST+MIGRACAO'!O$149,'Estruturante Móvel'!$C:$C,"ATIVO",'Estruturante Móvel'!$M:$M,'CRONOGRAMA_CONST+MIGRACAO'!$B156)</f>
        <v>3</v>
      </c>
      <c r="Q156" s="36">
        <f>IF(COUNTIFS('Estruturante Móvel'!$W:$W,'CRONOGRAMA_CONST+MIGRACAO'!Q$149,'Estruturante Móvel'!$C:$C,"&lt;&gt;ATIVO",'Estruturante Móvel'!$M:$M,'CRONOGRAMA_CONST+MIGRACAO'!$B156)=0,R156,COUNTIFS('Estruturante Móvel'!$W:$W,'CRONOGRAMA_CONST+MIGRACAO'!Q$149,'Estruturante Móvel'!$C:$C,"&lt;&gt;ATIVO",'Estruturante Móvel'!$M:$M,'CRONOGRAMA_CONST+MIGRACAO'!$B156))</f>
        <v>0</v>
      </c>
      <c r="R156" s="30">
        <f>COUNTIFS('Estruturante Móvel'!$H:$H,'CRONOGRAMA_CONST+MIGRACAO'!Q$149,'Estruturante Móvel'!$C:$C,"ATIVO",'Estruturante Móvel'!$M:$M,'CRONOGRAMA_CONST+MIGRACAO'!$B156)</f>
        <v>0</v>
      </c>
      <c r="S156" s="36">
        <f>IF(COUNTIFS('Estruturante Móvel'!$W:$W,'CRONOGRAMA_CONST+MIGRACAO'!S$149,'Estruturante Móvel'!$C:$C,"&lt;&gt;ATIVO",'Estruturante Móvel'!$M:$M,'CRONOGRAMA_CONST+MIGRACAO'!$B156)=0,T156,COUNTIFS('Estruturante Móvel'!$W:$W,'CRONOGRAMA_CONST+MIGRACAO'!S$149,'Estruturante Móvel'!$C:$C,"&lt;&gt;ATIVO",'Estruturante Móvel'!$M:$M,'CRONOGRAMA_CONST+MIGRACAO'!$B156))</f>
        <v>0</v>
      </c>
      <c r="T156" s="30">
        <f>COUNTIFS('Estruturante Móvel'!$H:$H,'CRONOGRAMA_CONST+MIGRACAO'!S$149,'Estruturante Móvel'!$C:$C,"ATIVO",'Estruturante Móvel'!$M:$M,'CRONOGRAMA_CONST+MIGRACAO'!$B156)</f>
        <v>0</v>
      </c>
      <c r="U156" s="36">
        <f>IF(COUNTIFS('Estruturante Móvel'!$W:$W,'CRONOGRAMA_CONST+MIGRACAO'!U$149,'Estruturante Móvel'!$C:$C,"&lt;&gt;ATIVO",'Estruturante Móvel'!$M:$M,'CRONOGRAMA_CONST+MIGRACAO'!$B156)=0,V156,COUNTIFS('Estruturante Móvel'!$W:$W,'CRONOGRAMA_CONST+MIGRACAO'!U$149,'Estruturante Móvel'!$C:$C,"&lt;&gt;ATIVO",'Estruturante Móvel'!$M:$M,'CRONOGRAMA_CONST+MIGRACAO'!$B156))</f>
        <v>0</v>
      </c>
      <c r="V156" s="30">
        <f>COUNTIFS('Estruturante Móvel'!$H:$H,'CRONOGRAMA_CONST+MIGRACAO'!U$149,'Estruturante Móvel'!$C:$C,"ATIVO",'Estruturante Móvel'!$M:$M,'CRONOGRAMA_CONST+MIGRACAO'!$B156)</f>
        <v>0</v>
      </c>
      <c r="W156" s="36">
        <f>IF(COUNTIFS('Estruturante Móvel'!$W:$W,'CRONOGRAMA_CONST+MIGRACAO'!W$149,'Estruturante Móvel'!$C:$C,"&lt;&gt;ATIVO",'Estruturante Móvel'!$M:$M,'CRONOGRAMA_CONST+MIGRACAO'!$B156)=0,X156,COUNTIFS('Estruturante Móvel'!$W:$W,'CRONOGRAMA_CONST+MIGRACAO'!W$149,'Estruturante Móvel'!$C:$C,"&lt;&gt;ATIVO",'Estruturante Móvel'!$M:$M,'CRONOGRAMA_CONST+MIGRACAO'!$B156))</f>
        <v>0</v>
      </c>
      <c r="X156" s="30">
        <f>COUNTIFS('Estruturante Móvel'!$H:$H,'CRONOGRAMA_CONST+MIGRACAO'!W$149,'Estruturante Móvel'!$C:$C,"ATIVO",'Estruturante Móvel'!$M:$M,'CRONOGRAMA_CONST+MIGRACAO'!$B156)</f>
        <v>0</v>
      </c>
      <c r="Y156" s="36">
        <f>IF(COUNTIFS('Estruturante Móvel'!$W:$W,'CRONOGRAMA_CONST+MIGRACAO'!Y$149,'Estruturante Móvel'!$C:$C,"&lt;&gt;ATIVO",'Estruturante Móvel'!$M:$M,'CRONOGRAMA_CONST+MIGRACAO'!$B156)=0,Z156,COUNTIFS('Estruturante Móvel'!$W:$W,'CRONOGRAMA_CONST+MIGRACAO'!Y$149,'Estruturante Móvel'!$C:$C,"&lt;&gt;ATIVO",'Estruturante Móvel'!$M:$M,'CRONOGRAMA_CONST+MIGRACAO'!$B156))</f>
        <v>0</v>
      </c>
      <c r="Z156" s="30">
        <f>COUNTIFS('Estruturante Móvel'!$H:$H,'CRONOGRAMA_CONST+MIGRACAO'!Y$149,'Estruturante Móvel'!$C:$C,"ATIVO",'Estruturante Móvel'!$M:$M,'CRONOGRAMA_CONST+MIGRACAO'!$B156)</f>
        <v>0</v>
      </c>
      <c r="AA156" s="36">
        <f>IF(COUNTIFS('Estruturante Móvel'!$W:$W,'CRONOGRAMA_CONST+MIGRACAO'!AA$149,'Estruturante Móvel'!$C:$C,"&lt;&gt;ATIVO",'Estruturante Móvel'!$M:$M,'CRONOGRAMA_CONST+MIGRACAO'!$B156)=0,AB156,COUNTIFS('Estruturante Móvel'!$W:$W,'CRONOGRAMA_CONST+MIGRACAO'!AA$149,'Estruturante Móvel'!$C:$C,"&lt;&gt;ATIVO",'Estruturante Móvel'!$M:$M,'CRONOGRAMA_CONST+MIGRACAO'!$B156))</f>
        <v>0</v>
      </c>
      <c r="AB156" s="30">
        <f>COUNTIFS('Estruturante Móvel'!$H:$H,'CRONOGRAMA_CONST+MIGRACAO'!AA$149,'Estruturante Móvel'!$C:$C,"ATIVO",'Estruturante Móvel'!$M:$M,'CRONOGRAMA_CONST+MIGRACAO'!$B156)</f>
        <v>0</v>
      </c>
      <c r="AC156" s="36">
        <f>IF(COUNTIFS('Estruturante Móvel'!$W:$W,'CRONOGRAMA_CONST+MIGRACAO'!AC$149,'Estruturante Móvel'!$C:$C,"&lt;&gt;ATIVO",'Estruturante Móvel'!$M:$M,'CRONOGRAMA_CONST+MIGRACAO'!$B156)=0,AD156,COUNTIFS('Estruturante Móvel'!$W:$W,'CRONOGRAMA_CONST+MIGRACAO'!AC$149,'Estruturante Móvel'!$C:$C,"&lt;&gt;ATIVO",'Estruturante Móvel'!$M:$M,'CRONOGRAMA_CONST+MIGRACAO'!$B156))</f>
        <v>0</v>
      </c>
      <c r="AD156" s="30">
        <f>COUNTIFS('Estruturante Móvel'!$H:$H,'CRONOGRAMA_CONST+MIGRACAO'!AC$149,'Estruturante Móvel'!$C:$C,"ATIVO",'Estruturante Móvel'!$M:$M,'CRONOGRAMA_CONST+MIGRACAO'!$B156)</f>
        <v>0</v>
      </c>
      <c r="AE156" s="36">
        <f>IF(COUNTIFS('Estruturante Móvel'!$W:$W,'CRONOGRAMA_CONST+MIGRACAO'!AE$149,'Estruturante Móvel'!$C:$C,"&lt;&gt;ATIVO",'Estruturante Móvel'!$M:$M,'CRONOGRAMA_CONST+MIGRACAO'!$B156)=0,AF156,COUNTIFS('Estruturante Móvel'!$W:$W,'CRONOGRAMA_CONST+MIGRACAO'!AE$149,'Estruturante Móvel'!$C:$C,"&lt;&gt;ATIVO",'Estruturante Móvel'!$M:$M,'CRONOGRAMA_CONST+MIGRACAO'!$B156))</f>
        <v>0</v>
      </c>
      <c r="AF156" s="30">
        <f>COUNTIFS('Estruturante Móvel'!$H:$H,'CRONOGRAMA_CONST+MIGRACAO'!AE$149,'Estruturante Móvel'!$C:$C,"ATIVO",'Estruturante Móvel'!$M:$M,'CRONOGRAMA_CONST+MIGRACAO'!$B156)</f>
        <v>0</v>
      </c>
      <c r="AG156" s="36">
        <f>IF(COUNTIFS('Estruturante Móvel'!$W:$W,'CRONOGRAMA_CONST+MIGRACAO'!AG$149,'Estruturante Móvel'!$C:$C,"&lt;&gt;ATIVO",'Estruturante Móvel'!$M:$M,'CRONOGRAMA_CONST+MIGRACAO'!$B156)=0,AH156,COUNTIFS('Estruturante Móvel'!$W:$W,'CRONOGRAMA_CONST+MIGRACAO'!AG$149,'Estruturante Móvel'!$C:$C,"&lt;&gt;ATIVO",'Estruturante Móvel'!$M:$M,'CRONOGRAMA_CONST+MIGRACAO'!$B156))</f>
        <v>0</v>
      </c>
      <c r="AH156" s="30">
        <f>COUNTIFS('Estruturante Móvel'!$H:$H,'CRONOGRAMA_CONST+MIGRACAO'!AG$149,'Estruturante Móvel'!$C:$C,"ATIVO",'Estruturante Móvel'!$M:$M,'CRONOGRAMA_CONST+MIGRACAO'!$B156)</f>
        <v>0</v>
      </c>
      <c r="AI156" s="36">
        <f>IF(COUNTIFS('Estruturante Móvel'!$W:$W,'CRONOGRAMA_CONST+MIGRACAO'!AI$149,'Estruturante Móvel'!$C:$C,"&lt;&gt;ATIVO",'Estruturante Móvel'!$M:$M,'CRONOGRAMA_CONST+MIGRACAO'!$B156)=0,AJ156,COUNTIFS('Estruturante Móvel'!$W:$W,'CRONOGRAMA_CONST+MIGRACAO'!AI$149,'Estruturante Móvel'!$C:$C,"&lt;&gt;ATIVO",'Estruturante Móvel'!$M:$M,'CRONOGRAMA_CONST+MIGRACAO'!$B156))</f>
        <v>0</v>
      </c>
      <c r="AJ156" s="30">
        <f>COUNTIFS('Estruturante Móvel'!$H:$H,'CRONOGRAMA_CONST+MIGRACAO'!AI$149,'Estruturante Móvel'!$C:$C,"ATIVO",'Estruturante Móvel'!$M:$M,'CRONOGRAMA_CONST+MIGRACAO'!$B156)</f>
        <v>0</v>
      </c>
      <c r="AK156" s="36">
        <f>IF(COUNTIFS('Estruturante Móvel'!$W:$W,'CRONOGRAMA_CONST+MIGRACAO'!AK$149,'Estruturante Móvel'!$C:$C,"&lt;&gt;ATIVO",'Estruturante Móvel'!$M:$M,'CRONOGRAMA_CONST+MIGRACAO'!$B156)=0,AL156,COUNTIFS('Estruturante Móvel'!$W:$W,'CRONOGRAMA_CONST+MIGRACAO'!AK$149,'Estruturante Móvel'!$C:$C,"&lt;&gt;ATIVO",'Estruturante Móvel'!$M:$M,'CRONOGRAMA_CONST+MIGRACAO'!$B156))</f>
        <v>0</v>
      </c>
      <c r="AL156" s="30">
        <f>COUNTIFS('Estruturante Móvel'!$H:$H,'CRONOGRAMA_CONST+MIGRACAO'!AK$149,'Estruturante Móvel'!$C:$C,"ATIVO",'Estruturante Móvel'!$M:$M,'CRONOGRAMA_CONST+MIGRACAO'!$B156)</f>
        <v>0</v>
      </c>
      <c r="AM156" s="36">
        <f>IF(COUNTIFS('Estruturante Móvel'!$W:$W,'CRONOGRAMA_CONST+MIGRACAO'!AM$149,'Estruturante Móvel'!$C:$C,"&lt;&gt;ATIVO",'Estruturante Móvel'!$M:$M,'CRONOGRAMA_CONST+MIGRACAO'!$B156)=0,AN156,COUNTIFS('Estruturante Móvel'!$W:$W,'CRONOGRAMA_CONST+MIGRACAO'!AM$149,'Estruturante Móvel'!$C:$C,"&lt;&gt;ATIVO",'Estruturante Móvel'!$M:$M,'CRONOGRAMA_CONST+MIGRACAO'!$B156))</f>
        <v>0</v>
      </c>
      <c r="AN156" s="30">
        <f>COUNTIFS('Estruturante Móvel'!$H:$H,'CRONOGRAMA_CONST+MIGRACAO'!AM$149,'Estruturante Móvel'!$C:$C,"ATIVO",'Estruturante Móvel'!$M:$M,'CRONOGRAMA_CONST+MIGRACAO'!$B156)</f>
        <v>0</v>
      </c>
      <c r="AO156" s="36">
        <f>IF(COUNTIFS('Estruturante Móvel'!$W:$W,'CRONOGRAMA_CONST+MIGRACAO'!AO$149,'Estruturante Móvel'!$C:$C,"&lt;&gt;ATIVO",'Estruturante Móvel'!$M:$M,'CRONOGRAMA_CONST+MIGRACAO'!$B156)=0,AP156,COUNTIFS('Estruturante Móvel'!$W:$W,'CRONOGRAMA_CONST+MIGRACAO'!AO$149,'Estruturante Móvel'!$C:$C,"&lt;&gt;ATIVO",'Estruturante Móvel'!$M:$M,'CRONOGRAMA_CONST+MIGRACAO'!$B156))</f>
        <v>0</v>
      </c>
      <c r="AP156" s="30">
        <f>COUNTIFS('Estruturante Móvel'!$H:$H,'CRONOGRAMA_CONST+MIGRACAO'!AO$149,'Estruturante Móvel'!$C:$C,"ATIVO",'Estruturante Móvel'!$M:$M,'CRONOGRAMA_CONST+MIGRACAO'!$B156)</f>
        <v>0</v>
      </c>
      <c r="AQ156" s="36">
        <f>IF(COUNTIFS('Estruturante Móvel'!$W:$W,'CRONOGRAMA_CONST+MIGRACAO'!AQ$149,'Estruturante Móvel'!$C:$C,"&lt;&gt;ATIVO",'Estruturante Móvel'!$M:$M,'CRONOGRAMA_CONST+MIGRACAO'!$B156)=0,AR156,COUNTIFS('Estruturante Móvel'!$W:$W,'CRONOGRAMA_CONST+MIGRACAO'!AQ$149,'Estruturante Móvel'!$C:$C,"&lt;&gt;ATIVO",'Estruturante Móvel'!$M:$M,'CRONOGRAMA_CONST+MIGRACAO'!$B156))</f>
        <v>0</v>
      </c>
      <c r="AR156" s="30">
        <f>COUNTIFS('Estruturante Móvel'!$H:$H,'CRONOGRAMA_CONST+MIGRACAO'!AQ$149,'Estruturante Móvel'!$C:$C,"ATIVO",'Estruturante Móvel'!$M:$M,'CRONOGRAMA_CONST+MIGRACAO'!$B156)</f>
        <v>0</v>
      </c>
      <c r="AS156" s="36">
        <f>IF(COUNTIFS('Estruturante Móvel'!$W:$W,'CRONOGRAMA_CONST+MIGRACAO'!AS$149,'Estruturante Móvel'!$C:$C,"&lt;&gt;ATIVO",'Estruturante Móvel'!$M:$M,'CRONOGRAMA_CONST+MIGRACAO'!$B156)=0,AT156,COUNTIFS('Estruturante Móvel'!$W:$W,'CRONOGRAMA_CONST+MIGRACAO'!AS$149,'Estruturante Móvel'!$C:$C,"&lt;&gt;ATIVO",'Estruturante Móvel'!$M:$M,'CRONOGRAMA_CONST+MIGRACAO'!$B156))</f>
        <v>0</v>
      </c>
      <c r="AT156" s="30">
        <f>COUNTIFS('Estruturante Móvel'!$H:$H,'CRONOGRAMA_CONST+MIGRACAO'!AS$149,'Estruturante Móvel'!$C:$C,"ATIVO",'Estruturante Móvel'!$M:$M,'CRONOGRAMA_CONST+MIGRACAO'!$B156)</f>
        <v>0</v>
      </c>
      <c r="AU156" s="36">
        <f>IF(COUNTIFS('Estruturante Móvel'!$W:$W,'CRONOGRAMA_CONST+MIGRACAO'!AU$149,'Estruturante Móvel'!$C:$C,"&lt;&gt;ATIVO",'Estruturante Móvel'!$M:$M,'CRONOGRAMA_CONST+MIGRACAO'!$B156)=0,AV156,COUNTIFS('Estruturante Móvel'!$W:$W,'CRONOGRAMA_CONST+MIGRACAO'!AU$149,'Estruturante Móvel'!$C:$C,"&lt;&gt;ATIVO",'Estruturante Móvel'!$M:$M,'CRONOGRAMA_CONST+MIGRACAO'!$B156))</f>
        <v>1</v>
      </c>
      <c r="AV156" s="30">
        <f>COUNTIFS('Estruturante Móvel'!$H:$H,'CRONOGRAMA_CONST+MIGRACAO'!AU$149,'Estruturante Móvel'!$C:$C,"ATIVO",'Estruturante Móvel'!$M:$M,'CRONOGRAMA_CONST+MIGRACAO'!$B156)</f>
        <v>1</v>
      </c>
      <c r="AW156" s="36">
        <f>IF(COUNTIFS('Estruturante Móvel'!$W:$W,'CRONOGRAMA_CONST+MIGRACAO'!AW$149,'Estruturante Móvel'!$C:$C,"&lt;&gt;ATIVO",'Estruturante Móvel'!$M:$M,'CRONOGRAMA_CONST+MIGRACAO'!$B156)=0,AX156,COUNTIFS('Estruturante Móvel'!$W:$W,'CRONOGRAMA_CONST+MIGRACAO'!AW$149,'Estruturante Móvel'!$C:$C,"&lt;&gt;ATIVO",'Estruturante Móvel'!$M:$M,'CRONOGRAMA_CONST+MIGRACAO'!$B156))</f>
        <v>0</v>
      </c>
      <c r="AX156" s="30">
        <f>COUNTIFS('Estruturante Móvel'!$H:$H,'CRONOGRAMA_CONST+MIGRACAO'!AW$149,'Estruturante Móvel'!$C:$C,"ATIVO",'Estruturante Móvel'!$M:$M,'CRONOGRAMA_CONST+MIGRACAO'!$B156)</f>
        <v>0</v>
      </c>
      <c r="AY156" s="36">
        <f>IF(COUNTIFS('Estruturante Móvel'!$W:$W,'CRONOGRAMA_CONST+MIGRACAO'!AY$149,'Estruturante Móvel'!$C:$C,"&lt;&gt;ATIVO",'Estruturante Móvel'!$M:$M,'CRONOGRAMA_CONST+MIGRACAO'!$B156)=0,AZ156,COUNTIFS('Estruturante Móvel'!$W:$W,'CRONOGRAMA_CONST+MIGRACAO'!AY$149,'Estruturante Móvel'!$C:$C,"&lt;&gt;ATIVO",'Estruturante Móvel'!$M:$M,'CRONOGRAMA_CONST+MIGRACAO'!$B156))</f>
        <v>0</v>
      </c>
      <c r="AZ156" s="30">
        <f>COUNTIFS('Estruturante Móvel'!$H:$H,'CRONOGRAMA_CONST+MIGRACAO'!AY$149,'Estruturante Móvel'!$C:$C,"ATIVO",'Estruturante Móvel'!$M:$M,'CRONOGRAMA_CONST+MIGRACAO'!$B156)</f>
        <v>0</v>
      </c>
      <c r="BA156" s="36">
        <f>IF(COUNTIFS('Estruturante Móvel'!$W:$W,'CRONOGRAMA_CONST+MIGRACAO'!BA$149,'Estruturante Móvel'!$C:$C,"&lt;&gt;ATIVO",'Estruturante Móvel'!$M:$M,'CRONOGRAMA_CONST+MIGRACAO'!$B156)=0,BB156,COUNTIFS('Estruturante Móvel'!$W:$W,'CRONOGRAMA_CONST+MIGRACAO'!BA$149,'Estruturante Móvel'!$C:$C,"&lt;&gt;ATIVO",'Estruturante Móvel'!$M:$M,'CRONOGRAMA_CONST+MIGRACAO'!$B156))</f>
        <v>0</v>
      </c>
      <c r="BB156" s="30">
        <f>COUNTIFS('Estruturante Móvel'!$H:$H,'CRONOGRAMA_CONST+MIGRACAO'!BA$149,'Estruturante Móvel'!$C:$C,"ATIVO",'Estruturante Móvel'!$M:$M,'CRONOGRAMA_CONST+MIGRACAO'!$B156)</f>
        <v>0</v>
      </c>
      <c r="BC156" s="36">
        <f>IF(COUNTIFS('Estruturante Móvel'!$W:$W,'CRONOGRAMA_CONST+MIGRACAO'!BC$149,'Estruturante Móvel'!$C:$C,"&lt;&gt;ATIVO",'Estruturante Móvel'!$M:$M,'CRONOGRAMA_CONST+MIGRACAO'!$B156)=0,BD156,COUNTIFS('Estruturante Móvel'!$W:$W,'CRONOGRAMA_CONST+MIGRACAO'!BC$149,'Estruturante Móvel'!$C:$C,"&lt;&gt;ATIVO",'Estruturante Móvel'!$M:$M,'CRONOGRAMA_CONST+MIGRACAO'!$B156))</f>
        <v>0</v>
      </c>
      <c r="BD156" s="30">
        <f>COUNTIFS('Estruturante Móvel'!$H:$H,'CRONOGRAMA_CONST+MIGRACAO'!BC$149,'Estruturante Móvel'!$C:$C,"ATIVO",'Estruturante Móvel'!$M:$M,'CRONOGRAMA_CONST+MIGRACAO'!$B156)</f>
        <v>0</v>
      </c>
      <c r="BE156" s="36">
        <f>IF(COUNTIFS('Estruturante Móvel'!$W:$W,'CRONOGRAMA_CONST+MIGRACAO'!BE$149,'Estruturante Móvel'!$C:$C,"&lt;&gt;ATIVO",'Estruturante Móvel'!$M:$M,'CRONOGRAMA_CONST+MIGRACAO'!$B156)=0,BF156,COUNTIFS('Estruturante Móvel'!$W:$W,'CRONOGRAMA_CONST+MIGRACAO'!BE$149,'Estruturante Móvel'!$C:$C,"&lt;&gt;ATIVO",'Estruturante Móvel'!$M:$M,'CRONOGRAMA_CONST+MIGRACAO'!$B156))</f>
        <v>0</v>
      </c>
      <c r="BF156" s="30">
        <f>COUNTIFS('Estruturante Móvel'!$H:$H,'CRONOGRAMA_CONST+MIGRACAO'!BE$149,'Estruturante Móvel'!$C:$C,"ATIVO",'Estruturante Móvel'!$M:$M,'CRONOGRAMA_CONST+MIGRACAO'!$B156)</f>
        <v>0</v>
      </c>
      <c r="BG156" s="36">
        <f>IF(COUNTIFS('Estruturante Móvel'!$W:$W,'CRONOGRAMA_CONST+MIGRACAO'!BG$149,'Estruturante Móvel'!$C:$C,"&lt;&gt;ATIVO",'Estruturante Móvel'!$M:$M,'CRONOGRAMA_CONST+MIGRACAO'!$B156)=0,BH156,COUNTIFS('Estruturante Móvel'!$W:$W,'CRONOGRAMA_CONST+MIGRACAO'!BG$149,'Estruturante Móvel'!$C:$C,"&lt;&gt;ATIVO",'Estruturante Móvel'!$M:$M,'CRONOGRAMA_CONST+MIGRACAO'!$B156))</f>
        <v>0</v>
      </c>
      <c r="BH156" s="30">
        <f>COUNTIFS('Estruturante Móvel'!$H:$H,'CRONOGRAMA_CONST+MIGRACAO'!BG$149,'Estruturante Móvel'!$C:$C,"ATIVO",'Estruturante Móvel'!$M:$M,'CRONOGRAMA_CONST+MIGRACAO'!$B156)</f>
        <v>0</v>
      </c>
      <c r="BI156" s="36">
        <f>IF(COUNTIFS('Estruturante Móvel'!$W:$W,'CRONOGRAMA_CONST+MIGRACAO'!BI$149,'Estruturante Móvel'!$C:$C,"&lt;&gt;ATIVO",'Estruturante Móvel'!$M:$M,'CRONOGRAMA_CONST+MIGRACAO'!$B156)=0,BJ156,COUNTIFS('Estruturante Móvel'!$W:$W,'CRONOGRAMA_CONST+MIGRACAO'!BI$149,'Estruturante Móvel'!$C:$C,"&lt;&gt;ATIVO",'Estruturante Móvel'!$M:$M,'CRONOGRAMA_CONST+MIGRACAO'!$B156))</f>
        <v>0</v>
      </c>
      <c r="BJ156" s="30">
        <f>COUNTIFS('Estruturante Móvel'!$H:$H,'CRONOGRAMA_CONST+MIGRACAO'!BI$149,'Estruturante Móvel'!$C:$C,"ATIVO",'Estruturante Móvel'!$M:$M,'CRONOGRAMA_CONST+MIGRACAO'!$B156)</f>
        <v>0</v>
      </c>
      <c r="BK156" s="36">
        <f>IF(COUNTIFS('Estruturante Móvel'!$W:$W,'CRONOGRAMA_CONST+MIGRACAO'!BK$149,'Estruturante Móvel'!$C:$C,"&lt;&gt;ATIVO",'Estruturante Móvel'!$M:$M,'CRONOGRAMA_CONST+MIGRACAO'!$B156)=0,BL156,COUNTIFS('Estruturante Móvel'!$W:$W,'CRONOGRAMA_CONST+MIGRACAO'!BK$149,'Estruturante Móvel'!$C:$C,"&lt;&gt;ATIVO",'Estruturante Móvel'!$M:$M,'CRONOGRAMA_CONST+MIGRACAO'!$B156))</f>
        <v>2</v>
      </c>
      <c r="BL156" s="30">
        <f>COUNTIFS('Estruturante Móvel'!$H:$H,'CRONOGRAMA_CONST+MIGRACAO'!BK$149,'Estruturante Móvel'!$C:$C,"ATIVO",'Estruturante Móvel'!$M:$M,'CRONOGRAMA_CONST+MIGRACAO'!$B156)</f>
        <v>2</v>
      </c>
      <c r="BM156" s="36">
        <f>IF(COUNTIFS('Estruturante Móvel'!$W:$W,'CRONOGRAMA_CONST+MIGRACAO'!BM$149,'Estruturante Móvel'!$C:$C,"&lt;&gt;ATIVO",'Estruturante Móvel'!$M:$M,'CRONOGRAMA_CONST+MIGRACAO'!$B156)=0,BN156,COUNTIFS('Estruturante Móvel'!$W:$W,'CRONOGRAMA_CONST+MIGRACAO'!BM$149,'Estruturante Móvel'!$C:$C,"&lt;&gt;ATIVO",'Estruturante Móvel'!$M:$M,'CRONOGRAMA_CONST+MIGRACAO'!$B156))</f>
        <v>2</v>
      </c>
      <c r="BN156" s="30">
        <f>COUNTIFS('Estruturante Móvel'!$H:$H,'CRONOGRAMA_CONST+MIGRACAO'!BM$149,'Estruturante Móvel'!$C:$C,"ATIVO",'Estruturante Móvel'!$M:$M,'CRONOGRAMA_CONST+MIGRACAO'!$B156)</f>
        <v>2</v>
      </c>
      <c r="BO156" s="36">
        <f>IF(COUNTIFS('Estruturante Móvel'!$W:$W,'CRONOGRAMA_CONST+MIGRACAO'!BO$149,'Estruturante Móvel'!$C:$C,"&lt;&gt;ATIVO",'Estruturante Móvel'!$M:$M,'CRONOGRAMA_CONST+MIGRACAO'!$B156)=0,BP156,COUNTIFS('Estruturante Móvel'!$W:$W,'CRONOGRAMA_CONST+MIGRACAO'!BO$149,'Estruturante Móvel'!$C:$C,"&lt;&gt;ATIVO",'Estruturante Móvel'!$M:$M,'CRONOGRAMA_CONST+MIGRACAO'!$B156))</f>
        <v>0</v>
      </c>
      <c r="BP156" s="30">
        <f>COUNTIFS('Estruturante Móvel'!$H:$H,'CRONOGRAMA_CONST+MIGRACAO'!BO$149,'Estruturante Móvel'!$C:$C,"ATIVO",'Estruturante Móvel'!$M:$M,'CRONOGRAMA_CONST+MIGRACAO'!$B156)</f>
        <v>0</v>
      </c>
      <c r="BQ156" s="36">
        <f>IF(COUNTIFS('Estruturante Móvel'!$W:$W,'CRONOGRAMA_CONST+MIGRACAO'!BQ$149,'Estruturante Móvel'!$C:$C,"&lt;&gt;ATIVO",'Estruturante Móvel'!$M:$M,'CRONOGRAMA_CONST+MIGRACAO'!$B156)=0,BR156,COUNTIFS('Estruturante Móvel'!$W:$W,'CRONOGRAMA_CONST+MIGRACAO'!BQ$149,'Estruturante Móvel'!$C:$C,"&lt;&gt;ATIVO",'Estruturante Móvel'!$M:$M,'CRONOGRAMA_CONST+MIGRACAO'!$B156))</f>
        <v>1</v>
      </c>
      <c r="BR156" s="30">
        <f>COUNTIFS('Estruturante Móvel'!$H:$H,'CRONOGRAMA_CONST+MIGRACAO'!BQ$149,'Estruturante Móvel'!$C:$C,"ATIVO",'Estruturante Móvel'!$M:$M,'CRONOGRAMA_CONST+MIGRACAO'!$B156)</f>
        <v>1</v>
      </c>
      <c r="BS156" s="36">
        <f>IF(COUNTIFS('Estruturante Móvel'!$W:$W,'CRONOGRAMA_CONST+MIGRACAO'!BS$149,'Estruturante Móvel'!$C:$C,"&lt;&gt;ATIVO",'Estruturante Móvel'!$M:$M,'CRONOGRAMA_CONST+MIGRACAO'!$B156)=0,BT156,COUNTIFS('Estruturante Móvel'!$W:$W,'CRONOGRAMA_CONST+MIGRACAO'!BS$149,'Estruturante Móvel'!$C:$C,"&lt;&gt;ATIVO",'Estruturante Móvel'!$M:$M,'CRONOGRAMA_CONST+MIGRACAO'!$B156))</f>
        <v>1</v>
      </c>
      <c r="BT156" s="30">
        <f>COUNTIFS('Estruturante Móvel'!$H:$H,'CRONOGRAMA_CONST+MIGRACAO'!BS$149,'Estruturante Móvel'!$C:$C,"ATIVO",'Estruturante Móvel'!$M:$M,'CRONOGRAMA_CONST+MIGRACAO'!$B156)</f>
        <v>1</v>
      </c>
      <c r="BU156" s="36">
        <f>IF(COUNTIFS('Estruturante Móvel'!$W:$W,'CRONOGRAMA_CONST+MIGRACAO'!BU$149,'Estruturante Móvel'!$C:$C,"&lt;&gt;ATIVO",'Estruturante Móvel'!$M:$M,'CRONOGRAMA_CONST+MIGRACAO'!$B156)=0,BV156,COUNTIFS('Estruturante Móvel'!$W:$W,'CRONOGRAMA_CONST+MIGRACAO'!BU$149,'Estruturante Móvel'!$C:$C,"&lt;&gt;ATIVO",'Estruturante Móvel'!$M:$M,'CRONOGRAMA_CONST+MIGRACAO'!$B156))</f>
        <v>0</v>
      </c>
      <c r="BV156" s="30">
        <f>COUNTIFS('Estruturante Móvel'!$H:$H,'CRONOGRAMA_CONST+MIGRACAO'!BU$149,'Estruturante Móvel'!$C:$C,"ATIVO",'Estruturante Móvel'!$M:$M,'CRONOGRAMA_CONST+MIGRACAO'!$B156)</f>
        <v>0</v>
      </c>
      <c r="BW156" s="36">
        <f>IF(COUNTIFS('Estruturante Móvel'!$W:$W,'CRONOGRAMA_CONST+MIGRACAO'!BW$149,'Estruturante Móvel'!$C:$C,"&lt;&gt;ATIVO",'Estruturante Móvel'!$M:$M,'CRONOGRAMA_CONST+MIGRACAO'!$B156)=0,BX156,COUNTIFS('Estruturante Móvel'!$W:$W,'CRONOGRAMA_CONST+MIGRACAO'!BW$149,'Estruturante Móvel'!$C:$C,"&lt;&gt;ATIVO",'Estruturante Móvel'!$M:$M,'CRONOGRAMA_CONST+MIGRACAO'!$B156))</f>
        <v>0</v>
      </c>
      <c r="BX156" s="30">
        <f>COUNTIFS('Estruturante Móvel'!$H:$H,'CRONOGRAMA_CONST+MIGRACAO'!BW$149,'Estruturante Móvel'!$C:$C,"ATIVO",'Estruturante Móvel'!$M:$M,'CRONOGRAMA_CONST+MIGRACAO'!$B156)</f>
        <v>0</v>
      </c>
      <c r="BY156" s="36">
        <f>IF(COUNTIFS('Estruturante Móvel'!$W:$W,'CRONOGRAMA_CONST+MIGRACAO'!BY$149,'Estruturante Móvel'!$C:$C,"&lt;&gt;ATIVO",'Estruturante Móvel'!$M:$M,'CRONOGRAMA_CONST+MIGRACAO'!$B156)=0,BZ156,COUNTIFS('Estruturante Móvel'!$W:$W,'CRONOGRAMA_CONST+MIGRACAO'!BY$149,'Estruturante Móvel'!$C:$C,"&lt;&gt;ATIVO",'Estruturante Móvel'!$M:$M,'CRONOGRAMA_CONST+MIGRACAO'!$B156))</f>
        <v>3</v>
      </c>
      <c r="BZ156" s="30">
        <f>COUNTIFS('Estruturante Móvel'!$H:$H,'CRONOGRAMA_CONST+MIGRACAO'!BY$149,'Estruturante Móvel'!$C:$C,"ATIVO",'Estruturante Móvel'!$M:$M,'CRONOGRAMA_CONST+MIGRACAO'!$B156)</f>
        <v>3</v>
      </c>
      <c r="CA156" s="36">
        <f>IF(COUNTIFS('Estruturante Móvel'!$W:$W,'CRONOGRAMA_CONST+MIGRACAO'!CA$149,'Estruturante Móvel'!$C:$C,"&lt;&gt;ATIVO",'Estruturante Móvel'!$M:$M,'CRONOGRAMA_CONST+MIGRACAO'!$B156)=0,CB156,COUNTIFS('Estruturante Móvel'!$W:$W,'CRONOGRAMA_CONST+MIGRACAO'!CA$149,'Estruturante Móvel'!$C:$C,"&lt;&gt;ATIVO",'Estruturante Móvel'!$M:$M,'CRONOGRAMA_CONST+MIGRACAO'!$B156))</f>
        <v>0</v>
      </c>
      <c r="CB156" s="30">
        <f>COUNTIFS('Estruturante Móvel'!$H:$H,'CRONOGRAMA_CONST+MIGRACAO'!CA$149,'Estruturante Móvel'!$C:$C,"ATIVO",'Estruturante Móvel'!$M:$M,'CRONOGRAMA_CONST+MIGRACAO'!$B156)</f>
        <v>0</v>
      </c>
      <c r="CC156" s="36">
        <f>IF(COUNTIFS('Estruturante Móvel'!$W:$W,'CRONOGRAMA_CONST+MIGRACAO'!CC$149,'Estruturante Móvel'!$C:$C,"&lt;&gt;ATIVO",'Estruturante Móvel'!$M:$M,'CRONOGRAMA_CONST+MIGRACAO'!$B156)=0,CD156,COUNTIFS('Estruturante Móvel'!$W:$W,'CRONOGRAMA_CONST+MIGRACAO'!CC$149,'Estruturante Móvel'!$C:$C,"&lt;&gt;ATIVO",'Estruturante Móvel'!$M:$M,'CRONOGRAMA_CONST+MIGRACAO'!$B156))</f>
        <v>0</v>
      </c>
      <c r="CD156" s="30">
        <f>COUNTIFS('Estruturante Móvel'!$H:$H,'CRONOGRAMA_CONST+MIGRACAO'!CC$149,'Estruturante Móvel'!$C:$C,"ATIVO",'Estruturante Móvel'!$M:$M,'CRONOGRAMA_CONST+MIGRACAO'!$B156)</f>
        <v>0</v>
      </c>
      <c r="CE156" s="36">
        <f>IF(COUNTIFS('Estruturante Móvel'!$W:$W,'CRONOGRAMA_CONST+MIGRACAO'!CE$149,'Estruturante Móvel'!$C:$C,"&lt;&gt;ATIVO",'Estruturante Móvel'!$M:$M,'CRONOGRAMA_CONST+MIGRACAO'!$B156)=0,CF156,COUNTIFS('Estruturante Móvel'!$W:$W,'CRONOGRAMA_CONST+MIGRACAO'!CE$149,'Estruturante Móvel'!$C:$C,"&lt;&gt;ATIVO",'Estruturante Móvel'!$M:$M,'CRONOGRAMA_CONST+MIGRACAO'!$B156))</f>
        <v>0</v>
      </c>
      <c r="CF156" s="30">
        <f>COUNTIFS('Estruturante Móvel'!$H:$H,'CRONOGRAMA_CONST+MIGRACAO'!CE$149,'Estruturante Móvel'!$C:$C,"ATIVO",'Estruturante Móvel'!$M:$M,'CRONOGRAMA_CONST+MIGRACAO'!$B156)</f>
        <v>0</v>
      </c>
      <c r="CG156" s="36">
        <f>IF(COUNTIFS('Estruturante Móvel'!$W:$W,'CRONOGRAMA_CONST+MIGRACAO'!CG$149,'Estruturante Móvel'!$C:$C,"&lt;&gt;ATIVO",'Estruturante Móvel'!$M:$M,'CRONOGRAMA_CONST+MIGRACAO'!$B156)=0,CH156,COUNTIFS('Estruturante Móvel'!$W:$W,'CRONOGRAMA_CONST+MIGRACAO'!CG$149,'Estruturante Móvel'!$C:$C,"&lt;&gt;ATIVO",'Estruturante Móvel'!$M:$M,'CRONOGRAMA_CONST+MIGRACAO'!$B156))</f>
        <v>0</v>
      </c>
      <c r="CH156" s="30">
        <f>COUNTIFS('Estruturante Móvel'!$H:$H,'CRONOGRAMA_CONST+MIGRACAO'!CG$149,'Estruturante Móvel'!$C:$C,"ATIVO",'Estruturante Móvel'!$M:$M,'CRONOGRAMA_CONST+MIGRACAO'!$B156)</f>
        <v>0</v>
      </c>
      <c r="CI156" s="36">
        <f>IF(COUNTIFS('Estruturante Móvel'!$W:$W,'CRONOGRAMA_CONST+MIGRACAO'!CI$149,'Estruturante Móvel'!$C:$C,"&lt;&gt;ATIVO",'Estruturante Móvel'!$M:$M,'CRONOGRAMA_CONST+MIGRACAO'!$B156)=0,CJ156,COUNTIFS('Estruturante Móvel'!$W:$W,'CRONOGRAMA_CONST+MIGRACAO'!CI$149,'Estruturante Móvel'!$C:$C,"&lt;&gt;ATIVO",'Estruturante Móvel'!$M:$M,'CRONOGRAMA_CONST+MIGRACAO'!$B156))</f>
        <v>0</v>
      </c>
      <c r="CJ156" s="30">
        <f>COUNTIFS('Estruturante Móvel'!$H:$H,'CRONOGRAMA_CONST+MIGRACAO'!CI$149,'Estruturante Móvel'!$C:$C,"ATIVO",'Estruturante Móvel'!$M:$M,'CRONOGRAMA_CONST+MIGRACAO'!$B156)</f>
        <v>0</v>
      </c>
      <c r="CK156" s="36">
        <f>IF(COUNTIFS('Estruturante Móvel'!$W:$W,'CRONOGRAMA_CONST+MIGRACAO'!CK$149,'Estruturante Móvel'!$C:$C,"&lt;&gt;ATIVO",'Estruturante Móvel'!$M:$M,'CRONOGRAMA_CONST+MIGRACAO'!$B156)=0,CL156,COUNTIFS('Estruturante Móvel'!$W:$W,'CRONOGRAMA_CONST+MIGRACAO'!CK$149,'Estruturante Móvel'!$C:$C,"&lt;&gt;ATIVO",'Estruturante Móvel'!$M:$M,'CRONOGRAMA_CONST+MIGRACAO'!$B156))</f>
        <v>0</v>
      </c>
      <c r="CL156" s="30">
        <f>COUNTIFS('Estruturante Móvel'!$H:$H,'CRONOGRAMA_CONST+MIGRACAO'!CK$149,'Estruturante Móvel'!$C:$C,"ATIVO",'Estruturante Móvel'!$M:$M,'CRONOGRAMA_CONST+MIGRACAO'!$B156)</f>
        <v>0</v>
      </c>
      <c r="CM156" s="36">
        <f>IF(COUNTIFS('Estruturante Móvel'!$W:$W,'CRONOGRAMA_CONST+MIGRACAO'!CM$149,'Estruturante Móvel'!$C:$C,"&lt;&gt;ATIVO",'Estruturante Móvel'!$M:$M,'CRONOGRAMA_CONST+MIGRACAO'!$B156)=0,CN156,COUNTIFS('Estruturante Móvel'!$W:$W,'CRONOGRAMA_CONST+MIGRACAO'!CM$149,'Estruturante Móvel'!$C:$C,"&lt;&gt;ATIVO",'Estruturante Móvel'!$M:$M,'CRONOGRAMA_CONST+MIGRACAO'!$B156))</f>
        <v>0</v>
      </c>
      <c r="CN156" s="30">
        <f>COUNTIFS('Estruturante Móvel'!$H:$H,'CRONOGRAMA_CONST+MIGRACAO'!CM$149,'Estruturante Móvel'!$C:$C,"ATIVO",'Estruturante Móvel'!$M:$M,'CRONOGRAMA_CONST+MIGRACAO'!$B156)</f>
        <v>0</v>
      </c>
      <c r="CO156" s="36">
        <f>IF(COUNTIFS('Estruturante Móvel'!$W:$W,'CRONOGRAMA_CONST+MIGRACAO'!CO$149,'Estruturante Móvel'!$C:$C,"&lt;&gt;ATIVO",'Estruturante Móvel'!$M:$M,'CRONOGRAMA_CONST+MIGRACAO'!$B156)=0,CP156,COUNTIFS('Estruturante Móvel'!$W:$W,'CRONOGRAMA_CONST+MIGRACAO'!CO$149,'Estruturante Móvel'!$C:$C,"&lt;&gt;ATIVO",'Estruturante Móvel'!$M:$M,'CRONOGRAMA_CONST+MIGRACAO'!$B156))</f>
        <v>0</v>
      </c>
      <c r="CP156" s="30">
        <f>COUNTIFS('Estruturante Móvel'!$H:$H,'CRONOGRAMA_CONST+MIGRACAO'!CO$149,'Estruturante Móvel'!$C:$C,"ATIVO",'Estruturante Móvel'!$M:$M,'CRONOGRAMA_CONST+MIGRACAO'!$B156)</f>
        <v>0</v>
      </c>
      <c r="CQ156" s="36">
        <f>IF(COUNTIFS('Estruturante Móvel'!$W:$W,'CRONOGRAMA_CONST+MIGRACAO'!CQ$149,'Estruturante Móvel'!$C:$C,"&lt;&gt;ATIVO",'Estruturante Móvel'!$M:$M,'CRONOGRAMA_CONST+MIGRACAO'!$B156)=0,CR156,COUNTIFS('Estruturante Móvel'!$W:$W,'CRONOGRAMA_CONST+MIGRACAO'!CQ$149,'Estruturante Móvel'!$C:$C,"&lt;&gt;ATIVO",'Estruturante Móvel'!$M:$M,'CRONOGRAMA_CONST+MIGRACAO'!$B156))</f>
        <v>0</v>
      </c>
      <c r="CR156" s="30">
        <f>COUNTIFS('Estruturante Móvel'!$H:$H,'CRONOGRAMA_CONST+MIGRACAO'!CQ$149,'Estruturante Móvel'!$C:$C,"ATIVO",'Estruturante Móvel'!$M:$M,'CRONOGRAMA_CONST+MIGRACAO'!$B156)</f>
        <v>0</v>
      </c>
      <c r="CS156" s="36">
        <f>IF(COUNTIFS('Estruturante Móvel'!$W:$W,'CRONOGRAMA_CONST+MIGRACAO'!CS$149,'Estruturante Móvel'!$C:$C,"&lt;&gt;ATIVO",'Estruturante Móvel'!$M:$M,'CRONOGRAMA_CONST+MIGRACAO'!$B156)=0,CT156,COUNTIFS('Estruturante Móvel'!$W:$W,'CRONOGRAMA_CONST+MIGRACAO'!CS$149,'Estruturante Móvel'!$C:$C,"&lt;&gt;ATIVO",'Estruturante Móvel'!$M:$M,'CRONOGRAMA_CONST+MIGRACAO'!$B156))</f>
        <v>0</v>
      </c>
      <c r="CT156" s="30">
        <f>COUNTIFS('Estruturante Móvel'!$H:$H,'CRONOGRAMA_CONST+MIGRACAO'!CS$149,'Estruturante Móvel'!$C:$C,"ATIVO",'Estruturante Móvel'!$M:$M,'CRONOGRAMA_CONST+MIGRACAO'!$B156)</f>
        <v>0</v>
      </c>
      <c r="CU156" s="36">
        <f>IF(COUNTIFS('Estruturante Móvel'!$W:$W,'CRONOGRAMA_CONST+MIGRACAO'!CU$149,'Estruturante Móvel'!$C:$C,"&lt;&gt;ATIVO",'Estruturante Móvel'!$M:$M,'CRONOGRAMA_CONST+MIGRACAO'!$B156)=0,CV156,COUNTIFS('Estruturante Móvel'!$W:$W,'CRONOGRAMA_CONST+MIGRACAO'!CU$149,'Estruturante Móvel'!$C:$C,"&lt;&gt;ATIVO",'Estruturante Móvel'!$M:$M,'CRONOGRAMA_CONST+MIGRACAO'!$B156))</f>
        <v>0</v>
      </c>
      <c r="CV156" s="30">
        <f>COUNTIFS('Estruturante Móvel'!$H:$H,'CRONOGRAMA_CONST+MIGRACAO'!CU$149,'Estruturante Móvel'!$C:$C,"ATIVO",'Estruturante Móvel'!$M:$M,'CRONOGRAMA_CONST+MIGRACAO'!$B156)</f>
        <v>0</v>
      </c>
      <c r="CW156" s="36">
        <f>IF(COUNTIFS('Estruturante Móvel'!$W:$W,'CRONOGRAMA_CONST+MIGRACAO'!CW$149,'Estruturante Móvel'!$C:$C,"&lt;&gt;ATIVO",'Estruturante Móvel'!$M:$M,'CRONOGRAMA_CONST+MIGRACAO'!$B156)=0,CX156,COUNTIFS('Estruturante Móvel'!$W:$W,'CRONOGRAMA_CONST+MIGRACAO'!CW$149,'Estruturante Móvel'!$C:$C,"&lt;&gt;ATIVO",'Estruturante Móvel'!$M:$M,'CRONOGRAMA_CONST+MIGRACAO'!$B156))</f>
        <v>0</v>
      </c>
      <c r="CX156" s="30">
        <f>COUNTIFS('Estruturante Móvel'!$H:$H,'CRONOGRAMA_CONST+MIGRACAO'!CW$149,'Estruturante Móvel'!$C:$C,"ATIVO",'Estruturante Móvel'!$M:$M,'CRONOGRAMA_CONST+MIGRACAO'!$B156)</f>
        <v>0</v>
      </c>
      <c r="CY156" s="36">
        <f>IF(COUNTIFS('Estruturante Móvel'!$W:$W,'CRONOGRAMA_CONST+MIGRACAO'!CY$149,'Estruturante Móvel'!$C:$C,"&lt;&gt;ATIVO",'Estruturante Móvel'!$M:$M,'CRONOGRAMA_CONST+MIGRACAO'!$B156)=0,CZ156,COUNTIFS('Estruturante Móvel'!$W:$W,'CRONOGRAMA_CONST+MIGRACAO'!CY$149,'Estruturante Móvel'!$C:$C,"&lt;&gt;ATIVO",'Estruturante Móvel'!$M:$M,'CRONOGRAMA_CONST+MIGRACAO'!$B156))</f>
        <v>0</v>
      </c>
      <c r="CZ156" s="30">
        <f>COUNTIFS('Estruturante Móvel'!$H:$H,'CRONOGRAMA_CONST+MIGRACAO'!CY$149,'Estruturante Móvel'!$C:$C,"ATIVO",'Estruturante Móvel'!$M:$M,'CRONOGRAMA_CONST+MIGRACAO'!$B156)</f>
        <v>0</v>
      </c>
      <c r="DA156" s="36">
        <f>IF(COUNTIFS('Estruturante Móvel'!$W:$W,'CRONOGRAMA_CONST+MIGRACAO'!DA$149,'Estruturante Móvel'!$C:$C,"&lt;&gt;ATIVO",'Estruturante Móvel'!$M:$M,'CRONOGRAMA_CONST+MIGRACAO'!$B156)=0,DB156,COUNTIFS('Estruturante Móvel'!$W:$W,'CRONOGRAMA_CONST+MIGRACAO'!DA$149,'Estruturante Móvel'!$C:$C,"&lt;&gt;ATIVO",'Estruturante Móvel'!$M:$M,'CRONOGRAMA_CONST+MIGRACAO'!$B156))</f>
        <v>0</v>
      </c>
      <c r="DB156" s="30">
        <f>COUNTIFS('Estruturante Móvel'!$H:$H,'CRONOGRAMA_CONST+MIGRACAO'!DA$149,'Estruturante Móvel'!$C:$C,"ATIVO",'Estruturante Móvel'!$M:$M,'CRONOGRAMA_CONST+MIGRACAO'!$B156)</f>
        <v>0</v>
      </c>
      <c r="DC156" s="36">
        <f>IF(COUNTIFS('Estruturante Móvel'!$W:$W,'CRONOGRAMA_CONST+MIGRACAO'!DC$149,'Estruturante Móvel'!$C:$C,"&lt;&gt;ATIVO",'Estruturante Móvel'!$M:$M,'CRONOGRAMA_CONST+MIGRACAO'!$B156)=0,DD156,COUNTIFS('Estruturante Móvel'!$W:$W,'CRONOGRAMA_CONST+MIGRACAO'!DC$149,'Estruturante Móvel'!$C:$C,"&lt;&gt;ATIVO",'Estruturante Móvel'!$M:$M,'CRONOGRAMA_CONST+MIGRACAO'!$B156))</f>
        <v>0</v>
      </c>
      <c r="DD156" s="30">
        <f>COUNTIFS('Estruturante Móvel'!$H:$H,'CRONOGRAMA_CONST+MIGRACAO'!DC$149,'Estruturante Móvel'!$C:$C,"ATIVO",'Estruturante Móvel'!$M:$M,'CRONOGRAMA_CONST+MIGRACAO'!$B156)</f>
        <v>0</v>
      </c>
      <c r="DE156" s="36">
        <f>IF(COUNTIFS('Estruturante Móvel'!$W:$W,'CRONOGRAMA_CONST+MIGRACAO'!DE$149,'Estruturante Móvel'!$C:$C,"&lt;&gt;ATIVO",'Estruturante Móvel'!$M:$M,'CRONOGRAMA_CONST+MIGRACAO'!$B156)=0,DF156,COUNTIFS('Estruturante Móvel'!$W:$W,'CRONOGRAMA_CONST+MIGRACAO'!DE$149,'Estruturante Móvel'!$C:$C,"&lt;&gt;ATIVO",'Estruturante Móvel'!$M:$M,'CRONOGRAMA_CONST+MIGRACAO'!$B156))</f>
        <v>0</v>
      </c>
      <c r="DF156" s="30">
        <f>COUNTIFS('Estruturante Móvel'!$H:$H,'CRONOGRAMA_CONST+MIGRACAO'!DE$149,'Estruturante Móvel'!$C:$C,"ATIVO",'Estruturante Móvel'!$M:$M,'CRONOGRAMA_CONST+MIGRACAO'!$B156)</f>
        <v>0</v>
      </c>
      <c r="DG156" s="36">
        <f>IF(COUNTIFS('Estruturante Móvel'!$W:$W,'CRONOGRAMA_CONST+MIGRACAO'!DG$149,'Estruturante Móvel'!$C:$C,"&lt;&gt;ATIVO",'Estruturante Móvel'!$M:$M,'CRONOGRAMA_CONST+MIGRACAO'!$B156)=0,DH156,COUNTIFS('Estruturante Móvel'!$W:$W,'CRONOGRAMA_CONST+MIGRACAO'!DG$149,'Estruturante Móvel'!$C:$C,"&lt;&gt;ATIVO",'Estruturante Móvel'!$M:$M,'CRONOGRAMA_CONST+MIGRACAO'!$B156))</f>
        <v>0</v>
      </c>
      <c r="DH156" s="30">
        <f>COUNTIFS('Estruturante Móvel'!$H:$H,'CRONOGRAMA_CONST+MIGRACAO'!DG$149,'Estruturante Móvel'!$C:$C,"ATIVO",'Estruturante Móvel'!$M:$M,'CRONOGRAMA_CONST+MIGRACAO'!$B156)</f>
        <v>0</v>
      </c>
      <c r="DI156" s="36">
        <f>IF(COUNTIFS('Estruturante Móvel'!$W:$W,'CRONOGRAMA_CONST+MIGRACAO'!DI$149,'Estruturante Móvel'!$C:$C,"&lt;&gt;ATIVO",'Estruturante Móvel'!$M:$M,'CRONOGRAMA_CONST+MIGRACAO'!$B156)=0,DJ156,COUNTIFS('Estruturante Móvel'!$W:$W,'CRONOGRAMA_CONST+MIGRACAO'!DI$149,'Estruturante Móvel'!$C:$C,"&lt;&gt;ATIVO",'Estruturante Móvel'!$M:$M,'CRONOGRAMA_CONST+MIGRACAO'!$B156))</f>
        <v>0</v>
      </c>
      <c r="DJ156" s="30">
        <f>COUNTIFS('Estruturante Móvel'!$H:$H,'CRONOGRAMA_CONST+MIGRACAO'!DI$149,'Estruturante Móvel'!$C:$C,"ATIVO",'Estruturante Móvel'!$M:$M,'CRONOGRAMA_CONST+MIGRACAO'!$B156)</f>
        <v>0</v>
      </c>
      <c r="DK156" s="36">
        <f>IF(COUNTIFS('Estruturante Móvel'!$W:$W,'CRONOGRAMA_CONST+MIGRACAO'!DK$149,'Estruturante Móvel'!$C:$C,"&lt;&gt;ATIVO",'Estruturante Móvel'!$M:$M,'CRONOGRAMA_CONST+MIGRACAO'!$B156)=0,DL156,COUNTIFS('Estruturante Móvel'!$W:$W,'CRONOGRAMA_CONST+MIGRACAO'!DK$149,'Estruturante Móvel'!$C:$C,"&lt;&gt;ATIVO",'Estruturante Móvel'!$M:$M,'CRONOGRAMA_CONST+MIGRACAO'!$B156))</f>
        <v>0</v>
      </c>
      <c r="DL156" s="30">
        <f>COUNTIFS('Estruturante Móvel'!$H:$H,'CRONOGRAMA_CONST+MIGRACAO'!DK$149,'Estruturante Móvel'!$C:$C,"ATIVO",'Estruturante Móvel'!$M:$M,'CRONOGRAMA_CONST+MIGRACAO'!$B156)</f>
        <v>0</v>
      </c>
      <c r="DM156" s="36">
        <f>IF(COUNTIFS('Estruturante Móvel'!$W:$W,'CRONOGRAMA_CONST+MIGRACAO'!DM$149,'Estruturante Móvel'!$C:$C,"&lt;&gt;ATIVO",'Estruturante Móvel'!$M:$M,'CRONOGRAMA_CONST+MIGRACAO'!$B156)=0,DN156,COUNTIFS('Estruturante Móvel'!$W:$W,'CRONOGRAMA_CONST+MIGRACAO'!DM$149,'Estruturante Móvel'!$C:$C,"&lt;&gt;ATIVO",'Estruturante Móvel'!$M:$M,'CRONOGRAMA_CONST+MIGRACAO'!$B156))</f>
        <v>0</v>
      </c>
      <c r="DN156" s="30">
        <f>COUNTIFS('Estruturante Móvel'!$H:$H,'CRONOGRAMA_CONST+MIGRACAO'!DM$149,'Estruturante Móvel'!$C:$C,"ATIVO",'Estruturante Móvel'!$M:$M,'CRONOGRAMA_CONST+MIGRACAO'!$B156)</f>
        <v>0</v>
      </c>
      <c r="DO156" s="36">
        <f>IF(COUNTIFS('Estruturante Móvel'!$W:$W,'CRONOGRAMA_CONST+MIGRACAO'!DO$149,'Estruturante Móvel'!$C:$C,"&lt;&gt;ATIVO",'Estruturante Móvel'!$M:$M,'CRONOGRAMA_CONST+MIGRACAO'!$B156)=0,DP156,COUNTIFS('Estruturante Móvel'!$W:$W,'CRONOGRAMA_CONST+MIGRACAO'!DO$149,'Estruturante Móvel'!$C:$C,"&lt;&gt;ATIVO",'Estruturante Móvel'!$M:$M,'CRONOGRAMA_CONST+MIGRACAO'!$B156))</f>
        <v>0</v>
      </c>
      <c r="DP156" s="30">
        <f>COUNTIFS('Estruturante Móvel'!$H:$H,'CRONOGRAMA_CONST+MIGRACAO'!DO$149,'Estruturante Móvel'!$C:$C,"ATIVO",'Estruturante Móvel'!$M:$M,'CRONOGRAMA_CONST+MIGRACAO'!$B156)</f>
        <v>0</v>
      </c>
      <c r="DQ156" s="36">
        <f>IF(COUNTIFS('Estruturante Móvel'!$W:$W,'CRONOGRAMA_CONST+MIGRACAO'!DQ$149,'Estruturante Móvel'!$C:$C,"&lt;&gt;ATIVO",'Estruturante Móvel'!$M:$M,'CRONOGRAMA_CONST+MIGRACAO'!$B156)=0,DR156,COUNTIFS('Estruturante Móvel'!$W:$W,'CRONOGRAMA_CONST+MIGRACAO'!DQ$149,'Estruturante Móvel'!$C:$C,"&lt;&gt;ATIVO",'Estruturante Móvel'!$M:$M,'CRONOGRAMA_CONST+MIGRACAO'!$B156))</f>
        <v>0</v>
      </c>
      <c r="DR156" s="30">
        <f>COUNTIFS('Estruturante Móvel'!$H:$H,'CRONOGRAMA_CONST+MIGRACAO'!DQ$149,'Estruturante Móvel'!$C:$C,"ATIVO",'Estruturante Móvel'!$M:$M,'CRONOGRAMA_CONST+MIGRACAO'!$B156)</f>
        <v>0</v>
      </c>
      <c r="DS156" s="36">
        <f>IF(COUNTIFS('Estruturante Móvel'!$W:$W,'CRONOGRAMA_CONST+MIGRACAO'!DS$149,'Estruturante Móvel'!$C:$C,"&lt;&gt;ATIVO",'Estruturante Móvel'!$M:$M,'CRONOGRAMA_CONST+MIGRACAO'!$B156)=0,DT156,COUNTIFS('Estruturante Móvel'!$W:$W,'CRONOGRAMA_CONST+MIGRACAO'!DS$149,'Estruturante Móvel'!$C:$C,"&lt;&gt;ATIVO",'Estruturante Móvel'!$M:$M,'CRONOGRAMA_CONST+MIGRACAO'!$B156))</f>
        <v>0</v>
      </c>
      <c r="DT156" s="30">
        <f>COUNTIFS('Estruturante Móvel'!$H:$H,'CRONOGRAMA_CONST+MIGRACAO'!DS$149,'Estruturante Móvel'!$C:$C,"ATIVO",'Estruturante Móvel'!$M:$M,'CRONOGRAMA_CONST+MIGRACAO'!$B156)</f>
        <v>0</v>
      </c>
      <c r="DU156" s="36">
        <f>IF(COUNTIFS('Estruturante Móvel'!$W:$W,'CRONOGRAMA_CONST+MIGRACAO'!DU$149,'Estruturante Móvel'!$C:$C,"&lt;&gt;ATIVO",'Estruturante Móvel'!$M:$M,'CRONOGRAMA_CONST+MIGRACAO'!$B156)=0,DV156,COUNTIFS('Estruturante Móvel'!$W:$W,'CRONOGRAMA_CONST+MIGRACAO'!DU$149,'Estruturante Móvel'!$C:$C,"&lt;&gt;ATIVO",'Estruturante Móvel'!$M:$M,'CRONOGRAMA_CONST+MIGRACAO'!$B156))</f>
        <v>0</v>
      </c>
      <c r="DV156" s="30">
        <f>COUNTIFS('Estruturante Móvel'!$H:$H,'CRONOGRAMA_CONST+MIGRACAO'!DU$149,'Estruturante Móvel'!$C:$C,"ATIVO",'Estruturante Móvel'!$M:$M,'CRONOGRAMA_CONST+MIGRACAO'!$B156)</f>
        <v>0</v>
      </c>
      <c r="DW156" s="36">
        <f>IF(COUNTIFS('Estruturante Móvel'!$W:$W,'CRONOGRAMA_CONST+MIGRACAO'!DW$149,'Estruturante Móvel'!$C:$C,"&lt;&gt;ATIVO",'Estruturante Móvel'!$M:$M,'CRONOGRAMA_CONST+MIGRACAO'!$B156)=0,DX156,COUNTIFS('Estruturante Móvel'!$W:$W,'CRONOGRAMA_CONST+MIGRACAO'!DW$149,'Estruturante Móvel'!$C:$C,"&lt;&gt;ATIVO",'Estruturante Móvel'!$M:$M,'CRONOGRAMA_CONST+MIGRACAO'!$B156))</f>
        <v>0</v>
      </c>
      <c r="DX156" s="30">
        <f>COUNTIFS('Estruturante Móvel'!$H:$H,'CRONOGRAMA_CONST+MIGRACAO'!DW$149,'Estruturante Móvel'!$C:$C,"ATIVO",'Estruturante Móvel'!$M:$M,'CRONOGRAMA_CONST+MIGRACAO'!$B156)</f>
        <v>0</v>
      </c>
      <c r="DY156" s="36">
        <f>IF(COUNTIFS('Estruturante Móvel'!$W:$W,'CRONOGRAMA_CONST+MIGRACAO'!DY$149,'Estruturante Móvel'!$C:$C,"&lt;&gt;ATIVO",'Estruturante Móvel'!$M:$M,'CRONOGRAMA_CONST+MIGRACAO'!$B156)=0,DZ156,COUNTIFS('Estruturante Móvel'!$W:$W,'CRONOGRAMA_CONST+MIGRACAO'!DY$149,'Estruturante Móvel'!$C:$C,"&lt;&gt;ATIVO",'Estruturante Móvel'!$M:$M,'CRONOGRAMA_CONST+MIGRACAO'!$B156))</f>
        <v>0</v>
      </c>
      <c r="DZ156" s="30">
        <f>COUNTIFS('Estruturante Móvel'!$H:$H,'CRONOGRAMA_CONST+MIGRACAO'!DY$149,'Estruturante Móvel'!$C:$C,"ATIVO",'Estruturante Móvel'!$M:$M,'CRONOGRAMA_CONST+MIGRACAO'!$B156)</f>
        <v>0</v>
      </c>
      <c r="EA156" s="36">
        <f>IF(COUNTIFS('Estruturante Móvel'!$W:$W,'CRONOGRAMA_CONST+MIGRACAO'!EA$149,'Estruturante Móvel'!$C:$C,"&lt;&gt;ATIVO",'Estruturante Móvel'!$M:$M,'CRONOGRAMA_CONST+MIGRACAO'!$B156)=0,EB156,COUNTIFS('Estruturante Móvel'!$W:$W,'CRONOGRAMA_CONST+MIGRACAO'!EA$149,'Estruturante Móvel'!$C:$C,"&lt;&gt;ATIVO",'Estruturante Móvel'!$M:$M,'CRONOGRAMA_CONST+MIGRACAO'!$B156))</f>
        <v>0</v>
      </c>
      <c r="EB156" s="30">
        <f>COUNTIFS('Estruturante Móvel'!$H:$H,'CRONOGRAMA_CONST+MIGRACAO'!EA$149,'Estruturante Móvel'!$C:$C,"ATIVO",'Estruturante Móvel'!$M:$M,'CRONOGRAMA_CONST+MIGRACAO'!$B156)</f>
        <v>0</v>
      </c>
      <c r="EC156" s="36">
        <f>IF(COUNTIFS('Estruturante Móvel'!$W:$W,'CRONOGRAMA_CONST+MIGRACAO'!EC$149,'Estruturante Móvel'!$C:$C,"&lt;&gt;ATIVO",'Estruturante Móvel'!$M:$M,'CRONOGRAMA_CONST+MIGRACAO'!$B156)=0,ED156,COUNTIFS('Estruturante Móvel'!$W:$W,'CRONOGRAMA_CONST+MIGRACAO'!EC$149,'Estruturante Móvel'!$C:$C,"&lt;&gt;ATIVO",'Estruturante Móvel'!$M:$M,'CRONOGRAMA_CONST+MIGRACAO'!$B156))</f>
        <v>0</v>
      </c>
      <c r="ED156" s="30">
        <f>COUNTIFS('Estruturante Móvel'!$H:$H,'CRONOGRAMA_CONST+MIGRACAO'!EC$149,'Estruturante Móvel'!$C:$C,"ATIVO",'Estruturante Móvel'!$M:$M,'CRONOGRAMA_CONST+MIGRACAO'!$B156)</f>
        <v>0</v>
      </c>
      <c r="EE156" s="36">
        <f>IF(COUNTIFS('Estruturante Móvel'!$W:$W,'CRONOGRAMA_CONST+MIGRACAO'!EE$149,'Estruturante Móvel'!$C:$C,"&lt;&gt;ATIVO",'Estruturante Móvel'!$M:$M,'CRONOGRAMA_CONST+MIGRACAO'!$B156)=0,EF156,COUNTIFS('Estruturante Móvel'!$W:$W,'CRONOGRAMA_CONST+MIGRACAO'!EE$149,'Estruturante Móvel'!$C:$C,"&lt;&gt;ATIVO",'Estruturante Móvel'!$M:$M,'CRONOGRAMA_CONST+MIGRACAO'!$B156))</f>
        <v>0</v>
      </c>
      <c r="EF156" s="30">
        <f>COUNTIFS('Estruturante Móvel'!$H:$H,'CRONOGRAMA_CONST+MIGRACAO'!EE$149,'Estruturante Móvel'!$C:$C,"ATIVO",'Estruturante Móvel'!$M:$M,'CRONOGRAMA_CONST+MIGRACAO'!$B156)</f>
        <v>0</v>
      </c>
      <c r="EG156" s="36">
        <f>IF(COUNTIFS('Estruturante Móvel'!$W:$W,'CRONOGRAMA_CONST+MIGRACAO'!EG$149,'Estruturante Móvel'!$C:$C,"&lt;&gt;ATIVO",'Estruturante Móvel'!$M:$M,'CRONOGRAMA_CONST+MIGRACAO'!$B156)=0,EH156,COUNTIFS('Estruturante Móvel'!$W:$W,'CRONOGRAMA_CONST+MIGRACAO'!EG$149,'Estruturante Móvel'!$C:$C,"&lt;&gt;ATIVO",'Estruturante Móvel'!$M:$M,'CRONOGRAMA_CONST+MIGRACAO'!$B156))</f>
        <v>0</v>
      </c>
      <c r="EH156" s="30">
        <f>COUNTIFS('Estruturante Móvel'!$H:$H,'CRONOGRAMA_CONST+MIGRACAO'!EG$149,'Estruturante Móvel'!$C:$C,"ATIVO",'Estruturante Móvel'!$M:$M,'CRONOGRAMA_CONST+MIGRACAO'!$B156)</f>
        <v>0</v>
      </c>
      <c r="EI156" s="36">
        <f>IF(COUNTIFS('Estruturante Móvel'!$W:$W,'CRONOGRAMA_CONST+MIGRACAO'!EI$149,'Estruturante Móvel'!$C:$C,"&lt;&gt;ATIVO",'Estruturante Móvel'!$M:$M,'CRONOGRAMA_CONST+MIGRACAO'!$B156)=0,EJ156,COUNTIFS('Estruturante Móvel'!$W:$W,'CRONOGRAMA_CONST+MIGRACAO'!EI$149,'Estruturante Móvel'!$C:$C,"&lt;&gt;ATIVO",'Estruturante Móvel'!$M:$M,'CRONOGRAMA_CONST+MIGRACAO'!$B156))</f>
        <v>0</v>
      </c>
      <c r="EJ156" s="30">
        <f>COUNTIFS('Estruturante Móvel'!$H:$H,'CRONOGRAMA_CONST+MIGRACAO'!EI$149,'Estruturante Móvel'!$C:$C,"ATIVO",'Estruturante Móvel'!$M:$M,'CRONOGRAMA_CONST+MIGRACAO'!$B156)</f>
        <v>0</v>
      </c>
      <c r="EK156" s="36">
        <f>IF(COUNTIFS('Estruturante Móvel'!$W:$W,'CRONOGRAMA_CONST+MIGRACAO'!EK$149,'Estruturante Móvel'!$C:$C,"&lt;&gt;ATIVO",'Estruturante Móvel'!$M:$M,'CRONOGRAMA_CONST+MIGRACAO'!$B156)=0,EL156,COUNTIFS('Estruturante Móvel'!$W:$W,'CRONOGRAMA_CONST+MIGRACAO'!EK$149,'Estruturante Móvel'!$C:$C,"&lt;&gt;ATIVO",'Estruturante Móvel'!$M:$M,'CRONOGRAMA_CONST+MIGRACAO'!$B156))</f>
        <v>1</v>
      </c>
      <c r="EL156" s="30">
        <f>COUNTIFS('Estruturante Móvel'!$H:$H,'CRONOGRAMA_CONST+MIGRACAO'!EK$149,'Estruturante Móvel'!$C:$C,"ATIVO",'Estruturante Móvel'!$M:$M,'CRONOGRAMA_CONST+MIGRACAO'!$B156)</f>
        <v>1</v>
      </c>
      <c r="EM156" s="36">
        <f>IF(COUNTIFS('Estruturante Móvel'!$W:$W,'CRONOGRAMA_CONST+MIGRACAO'!EM$149,'Estruturante Móvel'!$C:$C,"&lt;&gt;ATIVO",'Estruturante Móvel'!$M:$M,'CRONOGRAMA_CONST+MIGRACAO'!$B156)=0,EN156,COUNTIFS('Estruturante Móvel'!$W:$W,'CRONOGRAMA_CONST+MIGRACAO'!EM$149,'Estruturante Móvel'!$C:$C,"&lt;&gt;ATIVO",'Estruturante Móvel'!$M:$M,'CRONOGRAMA_CONST+MIGRACAO'!$B156))</f>
        <v>0</v>
      </c>
      <c r="EN156" s="30">
        <f>COUNTIFS('Estruturante Móvel'!$H:$H,'CRONOGRAMA_CONST+MIGRACAO'!EM$149,'Estruturante Móvel'!$C:$C,"ATIVO",'Estruturante Móvel'!$M:$M,'CRONOGRAMA_CONST+MIGRACAO'!$B156)</f>
        <v>0</v>
      </c>
      <c r="EO156" s="36">
        <f>IF(COUNTIFS('Estruturante Móvel'!$W:$W,'CRONOGRAMA_CONST+MIGRACAO'!EO$149,'Estruturante Móvel'!$C:$C,"&lt;&gt;ATIVO",'Estruturante Móvel'!$M:$M,'CRONOGRAMA_CONST+MIGRACAO'!$B156)=0,EP156,COUNTIFS('Estruturante Móvel'!$W:$W,'CRONOGRAMA_CONST+MIGRACAO'!EO$149,'Estruturante Móvel'!$C:$C,"&lt;&gt;ATIVO",'Estruturante Móvel'!$M:$M,'CRONOGRAMA_CONST+MIGRACAO'!$B156))</f>
        <v>0</v>
      </c>
      <c r="EP156" s="30">
        <f>COUNTIFS('Estruturante Móvel'!$H:$H,'CRONOGRAMA_CONST+MIGRACAO'!EO$149,'Estruturante Móvel'!$C:$C,"ATIVO",'Estruturante Móvel'!$M:$M,'CRONOGRAMA_CONST+MIGRACAO'!$B156)</f>
        <v>0</v>
      </c>
      <c r="EQ156" s="36">
        <f>IF(COUNTIFS('Estruturante Móvel'!$W:$W,'CRONOGRAMA_CONST+MIGRACAO'!EQ$149,'Estruturante Móvel'!$C:$C,"&lt;&gt;ATIVO",'Estruturante Móvel'!$M:$M,'CRONOGRAMA_CONST+MIGRACAO'!$B156)=0,ER156,COUNTIFS('Estruturante Móvel'!$W:$W,'CRONOGRAMA_CONST+MIGRACAO'!EQ$149,'Estruturante Móvel'!$C:$C,"&lt;&gt;ATIVO",'Estruturante Móvel'!$M:$M,'CRONOGRAMA_CONST+MIGRACAO'!$B156))</f>
        <v>0</v>
      </c>
      <c r="ER156" s="30">
        <f>COUNTIFS('Estruturante Móvel'!$H:$H,'CRONOGRAMA_CONST+MIGRACAO'!EQ$149,'Estruturante Móvel'!$C:$C,"ATIVO",'Estruturante Móvel'!$M:$M,'CRONOGRAMA_CONST+MIGRACAO'!$B156)</f>
        <v>0</v>
      </c>
      <c r="ES156" s="36">
        <f>IF(COUNTIFS('Estruturante Móvel'!$W:$W,'CRONOGRAMA_CONST+MIGRACAO'!ES$149,'Estruturante Móvel'!$C:$C,"&lt;&gt;ATIVO",'Estruturante Móvel'!$M:$M,'CRONOGRAMA_CONST+MIGRACAO'!$B156)=0,ET156,COUNTIFS('Estruturante Móvel'!$W:$W,'CRONOGRAMA_CONST+MIGRACAO'!ES$149,'Estruturante Móvel'!$C:$C,"&lt;&gt;ATIVO",'Estruturante Móvel'!$M:$M,'CRONOGRAMA_CONST+MIGRACAO'!$B156))</f>
        <v>0</v>
      </c>
      <c r="ET156" s="30">
        <f>COUNTIFS('Estruturante Móvel'!$H:$H,'CRONOGRAMA_CONST+MIGRACAO'!ES$149,'Estruturante Móvel'!$C:$C,"ATIVO",'Estruturante Móvel'!$M:$M,'CRONOGRAMA_CONST+MIGRACAO'!$B156)</f>
        <v>0</v>
      </c>
      <c r="EU156" s="36">
        <f>IF(COUNTIFS('Estruturante Móvel'!$W:$W,'CRONOGRAMA_CONST+MIGRACAO'!EU$149,'Estruturante Móvel'!$C:$C,"&lt;&gt;ATIVO",'Estruturante Móvel'!$M:$M,'CRONOGRAMA_CONST+MIGRACAO'!$B156)=0,EV156,COUNTIFS('Estruturante Móvel'!$W:$W,'CRONOGRAMA_CONST+MIGRACAO'!EU$149,'Estruturante Móvel'!$C:$C,"&lt;&gt;ATIVO",'Estruturante Móvel'!$M:$M,'CRONOGRAMA_CONST+MIGRACAO'!$B156))</f>
        <v>0</v>
      </c>
      <c r="EV156" s="30">
        <f>COUNTIFS('Estruturante Móvel'!$H:$H,'CRONOGRAMA_CONST+MIGRACAO'!EU$149,'Estruturante Móvel'!$C:$C,"ATIVO",'Estruturante Móvel'!$M:$M,'CRONOGRAMA_CONST+MIGRACAO'!$B156)</f>
        <v>0</v>
      </c>
      <c r="EW156" s="36">
        <f>IF(COUNTIFS('Estruturante Móvel'!$W:$W,'CRONOGRAMA_CONST+MIGRACAO'!EW$149,'Estruturante Móvel'!$C:$C,"&lt;&gt;ATIVO",'Estruturante Móvel'!$M:$M,'CRONOGRAMA_CONST+MIGRACAO'!$B156)=0,EX156,COUNTIFS('Estruturante Móvel'!$W:$W,'CRONOGRAMA_CONST+MIGRACAO'!EW$149,'Estruturante Móvel'!$C:$C,"&lt;&gt;ATIVO",'Estruturante Móvel'!$M:$M,'CRONOGRAMA_CONST+MIGRACAO'!$B156))</f>
        <v>0</v>
      </c>
      <c r="EX156" s="30">
        <f>COUNTIFS('Estruturante Móvel'!$H:$H,'CRONOGRAMA_CONST+MIGRACAO'!EW$149,'Estruturante Móvel'!$C:$C,"ATIVO",'Estruturante Móvel'!$M:$M,'CRONOGRAMA_CONST+MIGRACAO'!$B156)</f>
        <v>0</v>
      </c>
      <c r="EY156" s="36">
        <f>IF(COUNTIFS('Estruturante Móvel'!$W:$W,'CRONOGRAMA_CONST+MIGRACAO'!EY$149,'Estruturante Móvel'!$C:$C,"&lt;&gt;ATIVO",'Estruturante Móvel'!$M:$M,'CRONOGRAMA_CONST+MIGRACAO'!$B156)=0,EZ156,COUNTIFS('Estruturante Móvel'!$W:$W,'CRONOGRAMA_CONST+MIGRACAO'!EY$149,'Estruturante Móvel'!$C:$C,"&lt;&gt;ATIVO",'Estruturante Móvel'!$M:$M,'CRONOGRAMA_CONST+MIGRACAO'!$B156))</f>
        <v>0</v>
      </c>
      <c r="EZ156" s="30">
        <f>COUNTIFS('Estruturante Móvel'!$H:$H,'CRONOGRAMA_CONST+MIGRACAO'!EY$149,'Estruturante Móvel'!$C:$C,"ATIVO",'Estruturante Móvel'!$M:$M,'CRONOGRAMA_CONST+MIGRACAO'!$B156)</f>
        <v>0</v>
      </c>
      <c r="FA156" s="36">
        <f>IF(COUNTIFS('Estruturante Móvel'!$W:$W,'CRONOGRAMA_CONST+MIGRACAO'!FA$149,'Estruturante Móvel'!$C:$C,"&lt;&gt;ATIVO",'Estruturante Móvel'!$M:$M,'CRONOGRAMA_CONST+MIGRACAO'!$B156)=0,FB156,COUNTIFS('Estruturante Móvel'!$W:$W,'CRONOGRAMA_CONST+MIGRACAO'!FA$149,'Estruturante Móvel'!$C:$C,"&lt;&gt;ATIVO",'Estruturante Móvel'!$M:$M,'CRONOGRAMA_CONST+MIGRACAO'!$B156))</f>
        <v>0</v>
      </c>
      <c r="FB156" s="30">
        <f>COUNTIFS('Estruturante Móvel'!$H:$H,'CRONOGRAMA_CONST+MIGRACAO'!FA$149,'Estruturante Móvel'!$C:$C,"ATIVO",'Estruturante Móvel'!$M:$M,'CRONOGRAMA_CONST+MIGRACAO'!$B156)</f>
        <v>0</v>
      </c>
    </row>
    <row r="157" spans="2:158" hidden="1" outlineLevel="1">
      <c r="B157" s="209" t="s">
        <v>465</v>
      </c>
      <c r="C157" s="32">
        <v>94</v>
      </c>
      <c r="D157" s="34">
        <f>COUNTIFS('Estruturante Móvel'!M:M,B157)</f>
        <v>51</v>
      </c>
      <c r="E157" s="34">
        <f>COUNTIFS('Estruturante Móvel'!$C:$C,"ativo",'Estruturante Móvel'!M:M,'CRONOGRAMA_CONST+MIGRACAO'!B157)</f>
        <v>50</v>
      </c>
      <c r="F157" s="34">
        <f t="shared" si="617"/>
        <v>9</v>
      </c>
      <c r="G157" s="31" t="s">
        <v>495</v>
      </c>
      <c r="H157" s="22" t="s">
        <v>494</v>
      </c>
      <c r="I157" s="23" t="s">
        <v>186</v>
      </c>
      <c r="J157" s="35">
        <f t="shared" si="618"/>
        <v>0.98039215686274506</v>
      </c>
      <c r="K157" s="30">
        <v>26</v>
      </c>
      <c r="L157" s="30">
        <f>COUNTIFS('Estruturante Móvel'!$H:$H,'CRONOGRAMA_CONST+MIGRACAO'!#REF!,'Estruturante Móvel'!$C:$C,"ATIVO",'Estruturante Móvel'!$M:$M,'CRONOGRAMA_CONST+MIGRACAO'!$B157)</f>
        <v>0</v>
      </c>
      <c r="M157" s="36">
        <f>IF(COUNTIFS('Estruturante Móvel'!$W:$W,'CRONOGRAMA_CONST+MIGRACAO'!M$149,'Estruturante Móvel'!$C:$C,"&lt;&gt;ATIVO",'Estruturante Móvel'!$M:$M,'CRONOGRAMA_CONST+MIGRACAO'!$B157)=0,N157,COUNTIFS('Estruturante Móvel'!$W:$W,'CRONOGRAMA_CONST+MIGRACAO'!M$149,'Estruturante Móvel'!$C:$C,"&lt;&gt;ATIVO",'Estruturante Móvel'!$M:$M,'CRONOGRAMA_CONST+MIGRACAO'!$B157))</f>
        <v>0</v>
      </c>
      <c r="N157" s="30">
        <f>COUNTIFS('Estruturante Móvel'!$H:$H,'CRONOGRAMA_CONST+MIGRACAO'!M$149,'Estruturante Móvel'!$C:$C,"ATIVO",'Estruturante Móvel'!$M:$M,'CRONOGRAMA_CONST+MIGRACAO'!$B157)</f>
        <v>0</v>
      </c>
      <c r="O157" s="36">
        <f>IF(COUNTIFS('Estruturante Móvel'!$W:$W,'CRONOGRAMA_CONST+MIGRACAO'!O$149,'Estruturante Móvel'!$C:$C,"&lt;&gt;ATIVO",'Estruturante Móvel'!$M:$M,'CRONOGRAMA_CONST+MIGRACAO'!$B157)=0,P157,COUNTIFS('Estruturante Móvel'!$W:$W,'CRONOGRAMA_CONST+MIGRACAO'!O$149,'Estruturante Móvel'!$C:$C,"&lt;&gt;ATIVO",'Estruturante Móvel'!$M:$M,'CRONOGRAMA_CONST+MIGRACAO'!$B157))</f>
        <v>0</v>
      </c>
      <c r="P157" s="30">
        <f>COUNTIFS('Estruturante Móvel'!$H:$H,'CRONOGRAMA_CONST+MIGRACAO'!O$149,'Estruturante Móvel'!$C:$C,"ATIVO",'Estruturante Móvel'!$M:$M,'CRONOGRAMA_CONST+MIGRACAO'!$B157)</f>
        <v>0</v>
      </c>
      <c r="Q157" s="36">
        <f>IF(COUNTIFS('Estruturante Móvel'!$W:$W,'CRONOGRAMA_CONST+MIGRACAO'!Q$149,'Estruturante Móvel'!$C:$C,"&lt;&gt;ATIVO",'Estruturante Móvel'!$M:$M,'CRONOGRAMA_CONST+MIGRACAO'!$B157)=0,R157,COUNTIFS('Estruturante Móvel'!$W:$W,'CRONOGRAMA_CONST+MIGRACAO'!Q$149,'Estruturante Móvel'!$C:$C,"&lt;&gt;ATIVO",'Estruturante Móvel'!$M:$M,'CRONOGRAMA_CONST+MIGRACAO'!$B157))</f>
        <v>0</v>
      </c>
      <c r="R157" s="30">
        <f>COUNTIFS('Estruturante Móvel'!$H:$H,'CRONOGRAMA_CONST+MIGRACAO'!Q$149,'Estruturante Móvel'!$C:$C,"ATIVO",'Estruturante Móvel'!$M:$M,'CRONOGRAMA_CONST+MIGRACAO'!$B157)</f>
        <v>0</v>
      </c>
      <c r="S157" s="36">
        <f>IF(COUNTIFS('Estruturante Móvel'!$W:$W,'CRONOGRAMA_CONST+MIGRACAO'!S$149,'Estruturante Móvel'!$C:$C,"&lt;&gt;ATIVO",'Estruturante Móvel'!$M:$M,'CRONOGRAMA_CONST+MIGRACAO'!$B157)=0,T157,COUNTIFS('Estruturante Móvel'!$W:$W,'CRONOGRAMA_CONST+MIGRACAO'!S$149,'Estruturante Móvel'!$C:$C,"&lt;&gt;ATIVO",'Estruturante Móvel'!$M:$M,'CRONOGRAMA_CONST+MIGRACAO'!$B157))</f>
        <v>1</v>
      </c>
      <c r="T157" s="30">
        <f>COUNTIFS('Estruturante Móvel'!$H:$H,'CRONOGRAMA_CONST+MIGRACAO'!S$149,'Estruturante Móvel'!$C:$C,"ATIVO",'Estruturante Móvel'!$M:$M,'CRONOGRAMA_CONST+MIGRACAO'!$B157)</f>
        <v>1</v>
      </c>
      <c r="U157" s="36">
        <f>IF(COUNTIFS('Estruturante Móvel'!$W:$W,'CRONOGRAMA_CONST+MIGRACAO'!U$149,'Estruturante Móvel'!$C:$C,"&lt;&gt;ATIVO",'Estruturante Móvel'!$M:$M,'CRONOGRAMA_CONST+MIGRACAO'!$B157)=0,V157,COUNTIFS('Estruturante Móvel'!$W:$W,'CRONOGRAMA_CONST+MIGRACAO'!U$149,'Estruturante Móvel'!$C:$C,"&lt;&gt;ATIVO",'Estruturante Móvel'!$M:$M,'CRONOGRAMA_CONST+MIGRACAO'!$B157))</f>
        <v>1</v>
      </c>
      <c r="V157" s="30">
        <f>COUNTIFS('Estruturante Móvel'!$H:$H,'CRONOGRAMA_CONST+MIGRACAO'!U$149,'Estruturante Móvel'!$C:$C,"ATIVO",'Estruturante Móvel'!$M:$M,'CRONOGRAMA_CONST+MIGRACAO'!$B157)</f>
        <v>1</v>
      </c>
      <c r="W157" s="36">
        <f>IF(COUNTIFS('Estruturante Móvel'!$W:$W,'CRONOGRAMA_CONST+MIGRACAO'!W$149,'Estruturante Móvel'!$C:$C,"&lt;&gt;ATIVO",'Estruturante Móvel'!$M:$M,'CRONOGRAMA_CONST+MIGRACAO'!$B157)=0,X157,COUNTIFS('Estruturante Móvel'!$W:$W,'CRONOGRAMA_CONST+MIGRACAO'!W$149,'Estruturante Móvel'!$C:$C,"&lt;&gt;ATIVO",'Estruturante Móvel'!$M:$M,'CRONOGRAMA_CONST+MIGRACAO'!$B157))</f>
        <v>0</v>
      </c>
      <c r="X157" s="30">
        <f>COUNTIFS('Estruturante Móvel'!$H:$H,'CRONOGRAMA_CONST+MIGRACAO'!W$149,'Estruturante Móvel'!$C:$C,"ATIVO",'Estruturante Móvel'!$M:$M,'CRONOGRAMA_CONST+MIGRACAO'!$B157)</f>
        <v>0</v>
      </c>
      <c r="Y157" s="36">
        <f>IF(COUNTIFS('Estruturante Móvel'!$W:$W,'CRONOGRAMA_CONST+MIGRACAO'!Y$149,'Estruturante Móvel'!$C:$C,"&lt;&gt;ATIVO",'Estruturante Móvel'!$M:$M,'CRONOGRAMA_CONST+MIGRACAO'!$B157)=0,Z157,COUNTIFS('Estruturante Móvel'!$W:$W,'CRONOGRAMA_CONST+MIGRACAO'!Y$149,'Estruturante Móvel'!$C:$C,"&lt;&gt;ATIVO",'Estruturante Móvel'!$M:$M,'CRONOGRAMA_CONST+MIGRACAO'!$B157))</f>
        <v>0</v>
      </c>
      <c r="Z157" s="30">
        <f>COUNTIFS('Estruturante Móvel'!$H:$H,'CRONOGRAMA_CONST+MIGRACAO'!Y$149,'Estruturante Móvel'!$C:$C,"ATIVO",'Estruturante Móvel'!$M:$M,'CRONOGRAMA_CONST+MIGRACAO'!$B157)</f>
        <v>0</v>
      </c>
      <c r="AA157" s="36">
        <f>IF(COUNTIFS('Estruturante Móvel'!$W:$W,'CRONOGRAMA_CONST+MIGRACAO'!AA$149,'Estruturante Móvel'!$C:$C,"&lt;&gt;ATIVO",'Estruturante Móvel'!$M:$M,'CRONOGRAMA_CONST+MIGRACAO'!$B157)=0,AB157,COUNTIFS('Estruturante Móvel'!$W:$W,'CRONOGRAMA_CONST+MIGRACAO'!AA$149,'Estruturante Móvel'!$C:$C,"&lt;&gt;ATIVO",'Estruturante Móvel'!$M:$M,'CRONOGRAMA_CONST+MIGRACAO'!$B157))</f>
        <v>0</v>
      </c>
      <c r="AB157" s="30">
        <f>COUNTIFS('Estruturante Móvel'!$H:$H,'CRONOGRAMA_CONST+MIGRACAO'!AA$149,'Estruturante Móvel'!$C:$C,"ATIVO",'Estruturante Móvel'!$M:$M,'CRONOGRAMA_CONST+MIGRACAO'!$B157)</f>
        <v>0</v>
      </c>
      <c r="AC157" s="36">
        <f>IF(COUNTIFS('Estruturante Móvel'!$W:$W,'CRONOGRAMA_CONST+MIGRACAO'!AC$149,'Estruturante Móvel'!$C:$C,"&lt;&gt;ATIVO",'Estruturante Móvel'!$M:$M,'CRONOGRAMA_CONST+MIGRACAO'!$B157)=0,AD157,COUNTIFS('Estruturante Móvel'!$W:$W,'CRONOGRAMA_CONST+MIGRACAO'!AC$149,'Estruturante Móvel'!$C:$C,"&lt;&gt;ATIVO",'Estruturante Móvel'!$M:$M,'CRONOGRAMA_CONST+MIGRACAO'!$B157))</f>
        <v>0</v>
      </c>
      <c r="AD157" s="30">
        <f>COUNTIFS('Estruturante Móvel'!$H:$H,'CRONOGRAMA_CONST+MIGRACAO'!AC$149,'Estruturante Móvel'!$C:$C,"ATIVO",'Estruturante Móvel'!$M:$M,'CRONOGRAMA_CONST+MIGRACAO'!$B157)</f>
        <v>0</v>
      </c>
      <c r="AE157" s="36">
        <f>IF(COUNTIFS('Estruturante Móvel'!$W:$W,'CRONOGRAMA_CONST+MIGRACAO'!AE$149,'Estruturante Móvel'!$C:$C,"&lt;&gt;ATIVO",'Estruturante Móvel'!$M:$M,'CRONOGRAMA_CONST+MIGRACAO'!$B157)=0,AF157,COUNTIFS('Estruturante Móvel'!$W:$W,'CRONOGRAMA_CONST+MIGRACAO'!AE$149,'Estruturante Móvel'!$C:$C,"&lt;&gt;ATIVO",'Estruturante Móvel'!$M:$M,'CRONOGRAMA_CONST+MIGRACAO'!$B157))</f>
        <v>1</v>
      </c>
      <c r="AF157" s="30">
        <f>COUNTIFS('Estruturante Móvel'!$H:$H,'CRONOGRAMA_CONST+MIGRACAO'!AE$149,'Estruturante Móvel'!$C:$C,"ATIVO",'Estruturante Móvel'!$M:$M,'CRONOGRAMA_CONST+MIGRACAO'!$B157)</f>
        <v>1</v>
      </c>
      <c r="AG157" s="36">
        <f>IF(COUNTIFS('Estruturante Móvel'!$W:$W,'CRONOGRAMA_CONST+MIGRACAO'!AG$149,'Estruturante Móvel'!$C:$C,"&lt;&gt;ATIVO",'Estruturante Móvel'!$M:$M,'CRONOGRAMA_CONST+MIGRACAO'!$B157)=0,AH157,COUNTIFS('Estruturante Móvel'!$W:$W,'CRONOGRAMA_CONST+MIGRACAO'!AG$149,'Estruturante Móvel'!$C:$C,"&lt;&gt;ATIVO",'Estruturante Móvel'!$M:$M,'CRONOGRAMA_CONST+MIGRACAO'!$B157))</f>
        <v>0</v>
      </c>
      <c r="AH157" s="30">
        <f>COUNTIFS('Estruturante Móvel'!$H:$H,'CRONOGRAMA_CONST+MIGRACAO'!AG$149,'Estruturante Móvel'!$C:$C,"ATIVO",'Estruturante Móvel'!$M:$M,'CRONOGRAMA_CONST+MIGRACAO'!$B157)</f>
        <v>0</v>
      </c>
      <c r="AI157" s="36">
        <f>IF(COUNTIFS('Estruturante Móvel'!$W:$W,'CRONOGRAMA_CONST+MIGRACAO'!AI$149,'Estruturante Móvel'!$C:$C,"&lt;&gt;ATIVO",'Estruturante Móvel'!$M:$M,'CRONOGRAMA_CONST+MIGRACAO'!$B157)=0,AJ157,COUNTIFS('Estruturante Móvel'!$W:$W,'CRONOGRAMA_CONST+MIGRACAO'!AI$149,'Estruturante Móvel'!$C:$C,"&lt;&gt;ATIVO",'Estruturante Móvel'!$M:$M,'CRONOGRAMA_CONST+MIGRACAO'!$B157))</f>
        <v>0</v>
      </c>
      <c r="AJ157" s="30">
        <f>COUNTIFS('Estruturante Móvel'!$H:$H,'CRONOGRAMA_CONST+MIGRACAO'!AI$149,'Estruturante Móvel'!$C:$C,"ATIVO",'Estruturante Móvel'!$M:$M,'CRONOGRAMA_CONST+MIGRACAO'!$B157)</f>
        <v>0</v>
      </c>
      <c r="AK157" s="36">
        <f>IF(COUNTIFS('Estruturante Móvel'!$W:$W,'CRONOGRAMA_CONST+MIGRACAO'!AK$149,'Estruturante Móvel'!$C:$C,"&lt;&gt;ATIVO",'Estruturante Móvel'!$M:$M,'CRONOGRAMA_CONST+MIGRACAO'!$B157)=0,AL157,COUNTIFS('Estruturante Móvel'!$W:$W,'CRONOGRAMA_CONST+MIGRACAO'!AK$149,'Estruturante Móvel'!$C:$C,"&lt;&gt;ATIVO",'Estruturante Móvel'!$M:$M,'CRONOGRAMA_CONST+MIGRACAO'!$B157))</f>
        <v>0</v>
      </c>
      <c r="AL157" s="30">
        <f>COUNTIFS('Estruturante Móvel'!$H:$H,'CRONOGRAMA_CONST+MIGRACAO'!AK$149,'Estruturante Móvel'!$C:$C,"ATIVO",'Estruturante Móvel'!$M:$M,'CRONOGRAMA_CONST+MIGRACAO'!$B157)</f>
        <v>0</v>
      </c>
      <c r="AM157" s="36">
        <f>IF(COUNTIFS('Estruturante Móvel'!$W:$W,'CRONOGRAMA_CONST+MIGRACAO'!AM$149,'Estruturante Móvel'!$C:$C,"&lt;&gt;ATIVO",'Estruturante Móvel'!$M:$M,'CRONOGRAMA_CONST+MIGRACAO'!$B157)=0,AN157,COUNTIFS('Estruturante Móvel'!$W:$W,'CRONOGRAMA_CONST+MIGRACAO'!AM$149,'Estruturante Móvel'!$C:$C,"&lt;&gt;ATIVO",'Estruturante Móvel'!$M:$M,'CRONOGRAMA_CONST+MIGRACAO'!$B157))</f>
        <v>0</v>
      </c>
      <c r="AN157" s="30">
        <f>COUNTIFS('Estruturante Móvel'!$H:$H,'CRONOGRAMA_CONST+MIGRACAO'!AM$149,'Estruturante Móvel'!$C:$C,"ATIVO",'Estruturante Móvel'!$M:$M,'CRONOGRAMA_CONST+MIGRACAO'!$B157)</f>
        <v>0</v>
      </c>
      <c r="AO157" s="36">
        <f>IF(COUNTIFS('Estruturante Móvel'!$W:$W,'CRONOGRAMA_CONST+MIGRACAO'!AO$149,'Estruturante Móvel'!$C:$C,"&lt;&gt;ATIVO",'Estruturante Móvel'!$M:$M,'CRONOGRAMA_CONST+MIGRACAO'!$B157)=0,AP157,COUNTIFS('Estruturante Móvel'!$W:$W,'CRONOGRAMA_CONST+MIGRACAO'!AO$149,'Estruturante Móvel'!$C:$C,"&lt;&gt;ATIVO",'Estruturante Móvel'!$M:$M,'CRONOGRAMA_CONST+MIGRACAO'!$B157))</f>
        <v>0</v>
      </c>
      <c r="AP157" s="30">
        <f>COUNTIFS('Estruturante Móvel'!$H:$H,'CRONOGRAMA_CONST+MIGRACAO'!AO$149,'Estruturante Móvel'!$C:$C,"ATIVO",'Estruturante Móvel'!$M:$M,'CRONOGRAMA_CONST+MIGRACAO'!$B157)</f>
        <v>0</v>
      </c>
      <c r="AQ157" s="36">
        <f>IF(COUNTIFS('Estruturante Móvel'!$W:$W,'CRONOGRAMA_CONST+MIGRACAO'!AQ$149,'Estruturante Móvel'!$C:$C,"&lt;&gt;ATIVO",'Estruturante Móvel'!$M:$M,'CRONOGRAMA_CONST+MIGRACAO'!$B157)=0,AR157,COUNTIFS('Estruturante Móvel'!$W:$W,'CRONOGRAMA_CONST+MIGRACAO'!AQ$149,'Estruturante Móvel'!$C:$C,"&lt;&gt;ATIVO",'Estruturante Móvel'!$M:$M,'CRONOGRAMA_CONST+MIGRACAO'!$B157))</f>
        <v>1</v>
      </c>
      <c r="AR157" s="30">
        <f>COUNTIFS('Estruturante Móvel'!$H:$H,'CRONOGRAMA_CONST+MIGRACAO'!AQ$149,'Estruturante Móvel'!$C:$C,"ATIVO",'Estruturante Móvel'!$M:$M,'CRONOGRAMA_CONST+MIGRACAO'!$B157)</f>
        <v>1</v>
      </c>
      <c r="AS157" s="36">
        <f>IF(COUNTIFS('Estruturante Móvel'!$W:$W,'CRONOGRAMA_CONST+MIGRACAO'!AS$149,'Estruturante Móvel'!$C:$C,"&lt;&gt;ATIVO",'Estruturante Móvel'!$M:$M,'CRONOGRAMA_CONST+MIGRACAO'!$B157)=0,AT157,COUNTIFS('Estruturante Móvel'!$W:$W,'CRONOGRAMA_CONST+MIGRACAO'!AS$149,'Estruturante Móvel'!$C:$C,"&lt;&gt;ATIVO",'Estruturante Móvel'!$M:$M,'CRONOGRAMA_CONST+MIGRACAO'!$B157))</f>
        <v>0</v>
      </c>
      <c r="AT157" s="30">
        <f>COUNTIFS('Estruturante Móvel'!$H:$H,'CRONOGRAMA_CONST+MIGRACAO'!AS$149,'Estruturante Móvel'!$C:$C,"ATIVO",'Estruturante Móvel'!$M:$M,'CRONOGRAMA_CONST+MIGRACAO'!$B157)</f>
        <v>0</v>
      </c>
      <c r="AU157" s="36">
        <f>IF(COUNTIFS('Estruturante Móvel'!$W:$W,'CRONOGRAMA_CONST+MIGRACAO'!AU$149,'Estruturante Móvel'!$C:$C,"&lt;&gt;ATIVO",'Estruturante Móvel'!$M:$M,'CRONOGRAMA_CONST+MIGRACAO'!$B157)=0,AV157,COUNTIFS('Estruturante Móvel'!$W:$W,'CRONOGRAMA_CONST+MIGRACAO'!AU$149,'Estruturante Móvel'!$C:$C,"&lt;&gt;ATIVO",'Estruturante Móvel'!$M:$M,'CRONOGRAMA_CONST+MIGRACAO'!$B157))</f>
        <v>0</v>
      </c>
      <c r="AV157" s="30">
        <f>COUNTIFS('Estruturante Móvel'!$H:$H,'CRONOGRAMA_CONST+MIGRACAO'!AU$149,'Estruturante Móvel'!$C:$C,"ATIVO",'Estruturante Móvel'!$M:$M,'CRONOGRAMA_CONST+MIGRACAO'!$B157)</f>
        <v>0</v>
      </c>
      <c r="AW157" s="36">
        <f>IF(COUNTIFS('Estruturante Móvel'!$W:$W,'CRONOGRAMA_CONST+MIGRACAO'!AW$149,'Estruturante Móvel'!$C:$C,"&lt;&gt;ATIVO",'Estruturante Móvel'!$M:$M,'CRONOGRAMA_CONST+MIGRACAO'!$B157)=0,AX157,COUNTIFS('Estruturante Móvel'!$W:$W,'CRONOGRAMA_CONST+MIGRACAO'!AW$149,'Estruturante Móvel'!$C:$C,"&lt;&gt;ATIVO",'Estruturante Móvel'!$M:$M,'CRONOGRAMA_CONST+MIGRACAO'!$B157))</f>
        <v>0</v>
      </c>
      <c r="AX157" s="30">
        <f>COUNTIFS('Estruturante Móvel'!$H:$H,'CRONOGRAMA_CONST+MIGRACAO'!AW$149,'Estruturante Móvel'!$C:$C,"ATIVO",'Estruturante Móvel'!$M:$M,'CRONOGRAMA_CONST+MIGRACAO'!$B157)</f>
        <v>0</v>
      </c>
      <c r="AY157" s="36">
        <f>IF(COUNTIFS('Estruturante Móvel'!$W:$W,'CRONOGRAMA_CONST+MIGRACAO'!AY$149,'Estruturante Móvel'!$C:$C,"&lt;&gt;ATIVO",'Estruturante Móvel'!$M:$M,'CRONOGRAMA_CONST+MIGRACAO'!$B157)=0,AZ157,COUNTIFS('Estruturante Móvel'!$W:$W,'CRONOGRAMA_CONST+MIGRACAO'!AY$149,'Estruturante Móvel'!$C:$C,"&lt;&gt;ATIVO",'Estruturante Móvel'!$M:$M,'CRONOGRAMA_CONST+MIGRACAO'!$B157))</f>
        <v>0</v>
      </c>
      <c r="AZ157" s="30">
        <f>COUNTIFS('Estruturante Móvel'!$H:$H,'CRONOGRAMA_CONST+MIGRACAO'!AY$149,'Estruturante Móvel'!$C:$C,"ATIVO",'Estruturante Móvel'!$M:$M,'CRONOGRAMA_CONST+MIGRACAO'!$B157)</f>
        <v>0</v>
      </c>
      <c r="BA157" s="36">
        <f>IF(COUNTIFS('Estruturante Móvel'!$W:$W,'CRONOGRAMA_CONST+MIGRACAO'!BA$149,'Estruturante Móvel'!$C:$C,"&lt;&gt;ATIVO",'Estruturante Móvel'!$M:$M,'CRONOGRAMA_CONST+MIGRACAO'!$B157)=0,BB157,COUNTIFS('Estruturante Móvel'!$W:$W,'CRONOGRAMA_CONST+MIGRACAO'!BA$149,'Estruturante Móvel'!$C:$C,"&lt;&gt;ATIVO",'Estruturante Móvel'!$M:$M,'CRONOGRAMA_CONST+MIGRACAO'!$B157))</f>
        <v>2</v>
      </c>
      <c r="BB157" s="30">
        <f>COUNTIFS('Estruturante Móvel'!$H:$H,'CRONOGRAMA_CONST+MIGRACAO'!BA$149,'Estruturante Móvel'!$C:$C,"ATIVO",'Estruturante Móvel'!$M:$M,'CRONOGRAMA_CONST+MIGRACAO'!$B157)</f>
        <v>2</v>
      </c>
      <c r="BC157" s="36">
        <f>IF(COUNTIFS('Estruturante Móvel'!$W:$W,'CRONOGRAMA_CONST+MIGRACAO'!BC$149,'Estruturante Móvel'!$C:$C,"&lt;&gt;ATIVO",'Estruturante Móvel'!$M:$M,'CRONOGRAMA_CONST+MIGRACAO'!$B157)=0,BD157,COUNTIFS('Estruturante Móvel'!$W:$W,'CRONOGRAMA_CONST+MIGRACAO'!BC$149,'Estruturante Móvel'!$C:$C,"&lt;&gt;ATIVO",'Estruturante Móvel'!$M:$M,'CRONOGRAMA_CONST+MIGRACAO'!$B157))</f>
        <v>0</v>
      </c>
      <c r="BD157" s="30">
        <f>COUNTIFS('Estruturante Móvel'!$H:$H,'CRONOGRAMA_CONST+MIGRACAO'!BC$149,'Estruturante Móvel'!$C:$C,"ATIVO",'Estruturante Móvel'!$M:$M,'CRONOGRAMA_CONST+MIGRACAO'!$B157)</f>
        <v>0</v>
      </c>
      <c r="BE157" s="36">
        <f>IF(COUNTIFS('Estruturante Móvel'!$W:$W,'CRONOGRAMA_CONST+MIGRACAO'!BE$149,'Estruturante Móvel'!$C:$C,"&lt;&gt;ATIVO",'Estruturante Móvel'!$M:$M,'CRONOGRAMA_CONST+MIGRACAO'!$B157)=0,BF157,COUNTIFS('Estruturante Móvel'!$W:$W,'CRONOGRAMA_CONST+MIGRACAO'!BE$149,'Estruturante Móvel'!$C:$C,"&lt;&gt;ATIVO",'Estruturante Móvel'!$M:$M,'CRONOGRAMA_CONST+MIGRACAO'!$B157))</f>
        <v>1</v>
      </c>
      <c r="BF157" s="30">
        <f>COUNTIFS('Estruturante Móvel'!$H:$H,'CRONOGRAMA_CONST+MIGRACAO'!BE$149,'Estruturante Móvel'!$C:$C,"ATIVO",'Estruturante Móvel'!$M:$M,'CRONOGRAMA_CONST+MIGRACAO'!$B157)</f>
        <v>1</v>
      </c>
      <c r="BG157" s="36">
        <f>IF(COUNTIFS('Estruturante Móvel'!$W:$W,'CRONOGRAMA_CONST+MIGRACAO'!BG$149,'Estruturante Móvel'!$C:$C,"&lt;&gt;ATIVO",'Estruturante Móvel'!$M:$M,'CRONOGRAMA_CONST+MIGRACAO'!$B157)=0,BH157,COUNTIFS('Estruturante Móvel'!$W:$W,'CRONOGRAMA_CONST+MIGRACAO'!BG$149,'Estruturante Móvel'!$C:$C,"&lt;&gt;ATIVO",'Estruturante Móvel'!$M:$M,'CRONOGRAMA_CONST+MIGRACAO'!$B157))</f>
        <v>0</v>
      </c>
      <c r="BH157" s="30">
        <f>COUNTIFS('Estruturante Móvel'!$H:$H,'CRONOGRAMA_CONST+MIGRACAO'!BG$149,'Estruturante Móvel'!$C:$C,"ATIVO",'Estruturante Móvel'!$M:$M,'CRONOGRAMA_CONST+MIGRACAO'!$B157)</f>
        <v>0</v>
      </c>
      <c r="BI157" s="36">
        <f>IF(COUNTIFS('Estruturante Móvel'!$W:$W,'CRONOGRAMA_CONST+MIGRACAO'!BI$149,'Estruturante Móvel'!$C:$C,"&lt;&gt;ATIVO",'Estruturante Móvel'!$M:$M,'CRONOGRAMA_CONST+MIGRACAO'!$B157)=0,BJ157,COUNTIFS('Estruturante Móvel'!$W:$W,'CRONOGRAMA_CONST+MIGRACAO'!BI$149,'Estruturante Móvel'!$C:$C,"&lt;&gt;ATIVO",'Estruturante Móvel'!$M:$M,'CRONOGRAMA_CONST+MIGRACAO'!$B157))</f>
        <v>0</v>
      </c>
      <c r="BJ157" s="30">
        <f>COUNTIFS('Estruturante Móvel'!$H:$H,'CRONOGRAMA_CONST+MIGRACAO'!BI$149,'Estruturante Móvel'!$C:$C,"ATIVO",'Estruturante Móvel'!$M:$M,'CRONOGRAMA_CONST+MIGRACAO'!$B157)</f>
        <v>0</v>
      </c>
      <c r="BK157" s="36">
        <f>IF(COUNTIFS('Estruturante Móvel'!$W:$W,'CRONOGRAMA_CONST+MIGRACAO'!BK$149,'Estruturante Móvel'!$C:$C,"&lt;&gt;ATIVO",'Estruturante Móvel'!$M:$M,'CRONOGRAMA_CONST+MIGRACAO'!$B157)=0,BL157,COUNTIFS('Estruturante Móvel'!$W:$W,'CRONOGRAMA_CONST+MIGRACAO'!BK$149,'Estruturante Móvel'!$C:$C,"&lt;&gt;ATIVO",'Estruturante Móvel'!$M:$M,'CRONOGRAMA_CONST+MIGRACAO'!$B157))</f>
        <v>0</v>
      </c>
      <c r="BL157" s="30">
        <f>COUNTIFS('Estruturante Móvel'!$H:$H,'CRONOGRAMA_CONST+MIGRACAO'!BK$149,'Estruturante Móvel'!$C:$C,"ATIVO",'Estruturante Móvel'!$M:$M,'CRONOGRAMA_CONST+MIGRACAO'!$B157)</f>
        <v>0</v>
      </c>
      <c r="BM157" s="36">
        <f>IF(COUNTIFS('Estruturante Móvel'!$W:$W,'CRONOGRAMA_CONST+MIGRACAO'!BM$149,'Estruturante Móvel'!$C:$C,"&lt;&gt;ATIVO",'Estruturante Móvel'!$M:$M,'CRONOGRAMA_CONST+MIGRACAO'!$B157)=0,BN157,COUNTIFS('Estruturante Móvel'!$W:$W,'CRONOGRAMA_CONST+MIGRACAO'!BM$149,'Estruturante Móvel'!$C:$C,"&lt;&gt;ATIVO",'Estruturante Móvel'!$M:$M,'CRONOGRAMA_CONST+MIGRACAO'!$B157))</f>
        <v>0</v>
      </c>
      <c r="BN157" s="30">
        <f>COUNTIFS('Estruturante Móvel'!$H:$H,'CRONOGRAMA_CONST+MIGRACAO'!BM$149,'Estruturante Móvel'!$C:$C,"ATIVO",'Estruturante Móvel'!$M:$M,'CRONOGRAMA_CONST+MIGRACAO'!$B157)</f>
        <v>0</v>
      </c>
      <c r="BO157" s="36">
        <f>IF(COUNTIFS('Estruturante Móvel'!$W:$W,'CRONOGRAMA_CONST+MIGRACAO'!BO$149,'Estruturante Móvel'!$C:$C,"&lt;&gt;ATIVO",'Estruturante Móvel'!$M:$M,'CRONOGRAMA_CONST+MIGRACAO'!$B157)=0,BP157,COUNTIFS('Estruturante Móvel'!$W:$W,'CRONOGRAMA_CONST+MIGRACAO'!BO$149,'Estruturante Móvel'!$C:$C,"&lt;&gt;ATIVO",'Estruturante Móvel'!$M:$M,'CRONOGRAMA_CONST+MIGRACAO'!$B157))</f>
        <v>0</v>
      </c>
      <c r="BP157" s="30">
        <f>COUNTIFS('Estruturante Móvel'!$H:$H,'CRONOGRAMA_CONST+MIGRACAO'!BO$149,'Estruturante Móvel'!$C:$C,"ATIVO",'Estruturante Móvel'!$M:$M,'CRONOGRAMA_CONST+MIGRACAO'!$B157)</f>
        <v>0</v>
      </c>
      <c r="BQ157" s="36">
        <f>IF(COUNTIFS('Estruturante Móvel'!$W:$W,'CRONOGRAMA_CONST+MIGRACAO'!BQ$149,'Estruturante Móvel'!$C:$C,"&lt;&gt;ATIVO",'Estruturante Móvel'!$M:$M,'CRONOGRAMA_CONST+MIGRACAO'!$B157)=0,BR157,COUNTIFS('Estruturante Móvel'!$W:$W,'CRONOGRAMA_CONST+MIGRACAO'!BQ$149,'Estruturante Móvel'!$C:$C,"&lt;&gt;ATIVO",'Estruturante Móvel'!$M:$M,'CRONOGRAMA_CONST+MIGRACAO'!$B157))</f>
        <v>0</v>
      </c>
      <c r="BR157" s="30">
        <f>COUNTIFS('Estruturante Móvel'!$H:$H,'CRONOGRAMA_CONST+MIGRACAO'!BQ$149,'Estruturante Móvel'!$C:$C,"ATIVO",'Estruturante Móvel'!$M:$M,'CRONOGRAMA_CONST+MIGRACAO'!$B157)</f>
        <v>0</v>
      </c>
      <c r="BS157" s="36">
        <f>IF(COUNTIFS('Estruturante Móvel'!$W:$W,'CRONOGRAMA_CONST+MIGRACAO'!BS$149,'Estruturante Móvel'!$C:$C,"&lt;&gt;ATIVO",'Estruturante Móvel'!$M:$M,'CRONOGRAMA_CONST+MIGRACAO'!$B157)=0,BT157,COUNTIFS('Estruturante Móvel'!$W:$W,'CRONOGRAMA_CONST+MIGRACAO'!BS$149,'Estruturante Móvel'!$C:$C,"&lt;&gt;ATIVO",'Estruturante Móvel'!$M:$M,'CRONOGRAMA_CONST+MIGRACAO'!$B157))</f>
        <v>0</v>
      </c>
      <c r="BT157" s="30">
        <f>COUNTIFS('Estruturante Móvel'!$H:$H,'CRONOGRAMA_CONST+MIGRACAO'!BS$149,'Estruturante Móvel'!$C:$C,"ATIVO",'Estruturante Móvel'!$M:$M,'CRONOGRAMA_CONST+MIGRACAO'!$B157)</f>
        <v>0</v>
      </c>
      <c r="BU157" s="36">
        <f>IF(COUNTIFS('Estruturante Móvel'!$W:$W,'CRONOGRAMA_CONST+MIGRACAO'!BU$149,'Estruturante Móvel'!$C:$C,"&lt;&gt;ATIVO",'Estruturante Móvel'!$M:$M,'CRONOGRAMA_CONST+MIGRACAO'!$B157)=0,BV157,COUNTIFS('Estruturante Móvel'!$W:$W,'CRONOGRAMA_CONST+MIGRACAO'!BU$149,'Estruturante Móvel'!$C:$C,"&lt;&gt;ATIVO",'Estruturante Móvel'!$M:$M,'CRONOGRAMA_CONST+MIGRACAO'!$B157))</f>
        <v>0</v>
      </c>
      <c r="BV157" s="30">
        <f>COUNTIFS('Estruturante Móvel'!$H:$H,'CRONOGRAMA_CONST+MIGRACAO'!BU$149,'Estruturante Móvel'!$C:$C,"ATIVO",'Estruturante Móvel'!$M:$M,'CRONOGRAMA_CONST+MIGRACAO'!$B157)</f>
        <v>0</v>
      </c>
      <c r="BW157" s="36">
        <f>IF(COUNTIFS('Estruturante Móvel'!$W:$W,'CRONOGRAMA_CONST+MIGRACAO'!BW$149,'Estruturante Móvel'!$C:$C,"&lt;&gt;ATIVO",'Estruturante Móvel'!$M:$M,'CRONOGRAMA_CONST+MIGRACAO'!$B157)=0,BX157,COUNTIFS('Estruturante Móvel'!$W:$W,'CRONOGRAMA_CONST+MIGRACAO'!BW$149,'Estruturante Móvel'!$C:$C,"&lt;&gt;ATIVO",'Estruturante Móvel'!$M:$M,'CRONOGRAMA_CONST+MIGRACAO'!$B157))</f>
        <v>0</v>
      </c>
      <c r="BX157" s="30">
        <f>COUNTIFS('Estruturante Móvel'!$H:$H,'CRONOGRAMA_CONST+MIGRACAO'!BW$149,'Estruturante Móvel'!$C:$C,"ATIVO",'Estruturante Móvel'!$M:$M,'CRONOGRAMA_CONST+MIGRACAO'!$B157)</f>
        <v>0</v>
      </c>
      <c r="BY157" s="36">
        <f>IF(COUNTIFS('Estruturante Móvel'!$W:$W,'CRONOGRAMA_CONST+MIGRACAO'!BY$149,'Estruturante Móvel'!$C:$C,"&lt;&gt;ATIVO",'Estruturante Móvel'!$M:$M,'CRONOGRAMA_CONST+MIGRACAO'!$B157)=0,BZ157,COUNTIFS('Estruturante Móvel'!$W:$W,'CRONOGRAMA_CONST+MIGRACAO'!BY$149,'Estruturante Móvel'!$C:$C,"&lt;&gt;ATIVO",'Estruturante Móvel'!$M:$M,'CRONOGRAMA_CONST+MIGRACAO'!$B157))</f>
        <v>1</v>
      </c>
      <c r="BZ157" s="30">
        <f>COUNTIFS('Estruturante Móvel'!$H:$H,'CRONOGRAMA_CONST+MIGRACAO'!BY$149,'Estruturante Móvel'!$C:$C,"ATIVO",'Estruturante Móvel'!$M:$M,'CRONOGRAMA_CONST+MIGRACAO'!$B157)</f>
        <v>1</v>
      </c>
      <c r="CA157" s="36">
        <f>IF(COUNTIFS('Estruturante Móvel'!$W:$W,'CRONOGRAMA_CONST+MIGRACAO'!CA$149,'Estruturante Móvel'!$C:$C,"&lt;&gt;ATIVO",'Estruturante Móvel'!$M:$M,'CRONOGRAMA_CONST+MIGRACAO'!$B157)=0,CB157,COUNTIFS('Estruturante Móvel'!$W:$W,'CRONOGRAMA_CONST+MIGRACAO'!CA$149,'Estruturante Móvel'!$C:$C,"&lt;&gt;ATIVO",'Estruturante Móvel'!$M:$M,'CRONOGRAMA_CONST+MIGRACAO'!$B157))</f>
        <v>0</v>
      </c>
      <c r="CB157" s="30">
        <f>COUNTIFS('Estruturante Móvel'!$H:$H,'CRONOGRAMA_CONST+MIGRACAO'!CA$149,'Estruturante Móvel'!$C:$C,"ATIVO",'Estruturante Móvel'!$M:$M,'CRONOGRAMA_CONST+MIGRACAO'!$B157)</f>
        <v>0</v>
      </c>
      <c r="CC157" s="36">
        <f>IF(COUNTIFS('Estruturante Móvel'!$W:$W,'CRONOGRAMA_CONST+MIGRACAO'!CC$149,'Estruturante Móvel'!$C:$C,"&lt;&gt;ATIVO",'Estruturante Móvel'!$M:$M,'CRONOGRAMA_CONST+MIGRACAO'!$B157)=0,CD157,COUNTIFS('Estruturante Móvel'!$W:$W,'CRONOGRAMA_CONST+MIGRACAO'!CC$149,'Estruturante Móvel'!$C:$C,"&lt;&gt;ATIVO",'Estruturante Móvel'!$M:$M,'CRONOGRAMA_CONST+MIGRACAO'!$B157))</f>
        <v>3</v>
      </c>
      <c r="CD157" s="30">
        <f>COUNTIFS('Estruturante Móvel'!$H:$H,'CRONOGRAMA_CONST+MIGRACAO'!CC$149,'Estruturante Móvel'!$C:$C,"ATIVO",'Estruturante Móvel'!$M:$M,'CRONOGRAMA_CONST+MIGRACAO'!$B157)</f>
        <v>3</v>
      </c>
      <c r="CE157" s="36">
        <f>IF(COUNTIFS('Estruturante Móvel'!$W:$W,'CRONOGRAMA_CONST+MIGRACAO'!CE$149,'Estruturante Móvel'!$C:$C,"&lt;&gt;ATIVO",'Estruturante Móvel'!$M:$M,'CRONOGRAMA_CONST+MIGRACAO'!$B157)=0,CF157,COUNTIFS('Estruturante Móvel'!$W:$W,'CRONOGRAMA_CONST+MIGRACAO'!CE$149,'Estruturante Móvel'!$C:$C,"&lt;&gt;ATIVO",'Estruturante Móvel'!$M:$M,'CRONOGRAMA_CONST+MIGRACAO'!$B157))</f>
        <v>0</v>
      </c>
      <c r="CF157" s="30">
        <f>COUNTIFS('Estruturante Móvel'!$H:$H,'CRONOGRAMA_CONST+MIGRACAO'!CE$149,'Estruturante Móvel'!$C:$C,"ATIVO",'Estruturante Móvel'!$M:$M,'CRONOGRAMA_CONST+MIGRACAO'!$B157)</f>
        <v>0</v>
      </c>
      <c r="CG157" s="36">
        <f>IF(COUNTIFS('Estruturante Móvel'!$W:$W,'CRONOGRAMA_CONST+MIGRACAO'!CG$149,'Estruturante Móvel'!$C:$C,"&lt;&gt;ATIVO",'Estruturante Móvel'!$M:$M,'CRONOGRAMA_CONST+MIGRACAO'!$B157)=0,CH157,COUNTIFS('Estruturante Móvel'!$W:$W,'CRONOGRAMA_CONST+MIGRACAO'!CG$149,'Estruturante Móvel'!$C:$C,"&lt;&gt;ATIVO",'Estruturante Móvel'!$M:$M,'CRONOGRAMA_CONST+MIGRACAO'!$B157))</f>
        <v>0</v>
      </c>
      <c r="CH157" s="30">
        <f>COUNTIFS('Estruturante Móvel'!$H:$H,'CRONOGRAMA_CONST+MIGRACAO'!CG$149,'Estruturante Móvel'!$C:$C,"ATIVO",'Estruturante Móvel'!$M:$M,'CRONOGRAMA_CONST+MIGRACAO'!$B157)</f>
        <v>0</v>
      </c>
      <c r="CI157" s="36">
        <f>IF(COUNTIFS('Estruturante Móvel'!$W:$W,'CRONOGRAMA_CONST+MIGRACAO'!CI$149,'Estruturante Móvel'!$C:$C,"&lt;&gt;ATIVO",'Estruturante Móvel'!$M:$M,'CRONOGRAMA_CONST+MIGRACAO'!$B157)=0,CJ157,COUNTIFS('Estruturante Móvel'!$W:$W,'CRONOGRAMA_CONST+MIGRACAO'!CI$149,'Estruturante Móvel'!$C:$C,"&lt;&gt;ATIVO",'Estruturante Móvel'!$M:$M,'CRONOGRAMA_CONST+MIGRACAO'!$B157))</f>
        <v>0</v>
      </c>
      <c r="CJ157" s="30">
        <f>COUNTIFS('Estruturante Móvel'!$H:$H,'CRONOGRAMA_CONST+MIGRACAO'!CI$149,'Estruturante Móvel'!$C:$C,"ATIVO",'Estruturante Móvel'!$M:$M,'CRONOGRAMA_CONST+MIGRACAO'!$B157)</f>
        <v>0</v>
      </c>
      <c r="CK157" s="36">
        <f>IF(COUNTIFS('Estruturante Móvel'!$W:$W,'CRONOGRAMA_CONST+MIGRACAO'!CK$149,'Estruturante Móvel'!$C:$C,"&lt;&gt;ATIVO",'Estruturante Móvel'!$M:$M,'CRONOGRAMA_CONST+MIGRACAO'!$B157)=0,CL157,COUNTIFS('Estruturante Móvel'!$W:$W,'CRONOGRAMA_CONST+MIGRACAO'!CK$149,'Estruturante Móvel'!$C:$C,"&lt;&gt;ATIVO",'Estruturante Móvel'!$M:$M,'CRONOGRAMA_CONST+MIGRACAO'!$B157))</f>
        <v>0</v>
      </c>
      <c r="CL157" s="30">
        <f>COUNTIFS('Estruturante Móvel'!$H:$H,'CRONOGRAMA_CONST+MIGRACAO'!CK$149,'Estruturante Móvel'!$C:$C,"ATIVO",'Estruturante Móvel'!$M:$M,'CRONOGRAMA_CONST+MIGRACAO'!$B157)</f>
        <v>0</v>
      </c>
      <c r="CM157" s="36">
        <f>IF(COUNTIFS('Estruturante Móvel'!$W:$W,'CRONOGRAMA_CONST+MIGRACAO'!CM$149,'Estruturante Móvel'!$C:$C,"&lt;&gt;ATIVO",'Estruturante Móvel'!$M:$M,'CRONOGRAMA_CONST+MIGRACAO'!$B157)=0,CN157,COUNTIFS('Estruturante Móvel'!$W:$W,'CRONOGRAMA_CONST+MIGRACAO'!CM$149,'Estruturante Móvel'!$C:$C,"&lt;&gt;ATIVO",'Estruturante Móvel'!$M:$M,'CRONOGRAMA_CONST+MIGRACAO'!$B157))</f>
        <v>0</v>
      </c>
      <c r="CN157" s="30">
        <f>COUNTIFS('Estruturante Móvel'!$H:$H,'CRONOGRAMA_CONST+MIGRACAO'!CM$149,'Estruturante Móvel'!$C:$C,"ATIVO",'Estruturante Móvel'!$M:$M,'CRONOGRAMA_CONST+MIGRACAO'!$B157)</f>
        <v>0</v>
      </c>
      <c r="CO157" s="36">
        <f>IF(COUNTIFS('Estruturante Móvel'!$W:$W,'CRONOGRAMA_CONST+MIGRACAO'!CO$149,'Estruturante Móvel'!$C:$C,"&lt;&gt;ATIVO",'Estruturante Móvel'!$M:$M,'CRONOGRAMA_CONST+MIGRACAO'!$B157)=0,CP157,COUNTIFS('Estruturante Móvel'!$W:$W,'CRONOGRAMA_CONST+MIGRACAO'!CO$149,'Estruturante Móvel'!$C:$C,"&lt;&gt;ATIVO",'Estruturante Móvel'!$M:$M,'CRONOGRAMA_CONST+MIGRACAO'!$B157))</f>
        <v>0</v>
      </c>
      <c r="CP157" s="30">
        <f>COUNTIFS('Estruturante Móvel'!$H:$H,'CRONOGRAMA_CONST+MIGRACAO'!CO$149,'Estruturante Móvel'!$C:$C,"ATIVO",'Estruturante Móvel'!$M:$M,'CRONOGRAMA_CONST+MIGRACAO'!$B157)</f>
        <v>0</v>
      </c>
      <c r="CQ157" s="36">
        <f>IF(COUNTIFS('Estruturante Móvel'!$W:$W,'CRONOGRAMA_CONST+MIGRACAO'!CQ$149,'Estruturante Móvel'!$C:$C,"&lt;&gt;ATIVO",'Estruturante Móvel'!$M:$M,'CRONOGRAMA_CONST+MIGRACAO'!$B157)=0,CR157,COUNTIFS('Estruturante Móvel'!$W:$W,'CRONOGRAMA_CONST+MIGRACAO'!CQ$149,'Estruturante Móvel'!$C:$C,"&lt;&gt;ATIVO",'Estruturante Móvel'!$M:$M,'CRONOGRAMA_CONST+MIGRACAO'!$B157))</f>
        <v>0</v>
      </c>
      <c r="CR157" s="30">
        <f>COUNTIFS('Estruturante Móvel'!$H:$H,'CRONOGRAMA_CONST+MIGRACAO'!CQ$149,'Estruturante Móvel'!$C:$C,"ATIVO",'Estruturante Móvel'!$M:$M,'CRONOGRAMA_CONST+MIGRACAO'!$B157)</f>
        <v>0</v>
      </c>
      <c r="CS157" s="36">
        <f>IF(COUNTIFS('Estruturante Móvel'!$W:$W,'CRONOGRAMA_CONST+MIGRACAO'!CS$149,'Estruturante Móvel'!$C:$C,"&lt;&gt;ATIVO",'Estruturante Móvel'!$M:$M,'CRONOGRAMA_CONST+MIGRACAO'!$B157)=0,CT157,COUNTIFS('Estruturante Móvel'!$W:$W,'CRONOGRAMA_CONST+MIGRACAO'!CS$149,'Estruturante Móvel'!$C:$C,"&lt;&gt;ATIVO",'Estruturante Móvel'!$M:$M,'CRONOGRAMA_CONST+MIGRACAO'!$B157))</f>
        <v>0</v>
      </c>
      <c r="CT157" s="30">
        <f>COUNTIFS('Estruturante Móvel'!$H:$H,'CRONOGRAMA_CONST+MIGRACAO'!CS$149,'Estruturante Móvel'!$C:$C,"ATIVO",'Estruturante Móvel'!$M:$M,'CRONOGRAMA_CONST+MIGRACAO'!$B157)</f>
        <v>0</v>
      </c>
      <c r="CU157" s="36">
        <f>IF(COUNTIFS('Estruturante Móvel'!$W:$W,'CRONOGRAMA_CONST+MIGRACAO'!CU$149,'Estruturante Móvel'!$C:$C,"&lt;&gt;ATIVO",'Estruturante Móvel'!$M:$M,'CRONOGRAMA_CONST+MIGRACAO'!$B157)=0,CV157,COUNTIFS('Estruturante Móvel'!$W:$W,'CRONOGRAMA_CONST+MIGRACAO'!CU$149,'Estruturante Móvel'!$C:$C,"&lt;&gt;ATIVO",'Estruturante Móvel'!$M:$M,'CRONOGRAMA_CONST+MIGRACAO'!$B157))</f>
        <v>0</v>
      </c>
      <c r="CV157" s="30">
        <f>COUNTIFS('Estruturante Móvel'!$H:$H,'CRONOGRAMA_CONST+MIGRACAO'!CU$149,'Estruturante Móvel'!$C:$C,"ATIVO",'Estruturante Móvel'!$M:$M,'CRONOGRAMA_CONST+MIGRACAO'!$B157)</f>
        <v>0</v>
      </c>
      <c r="CW157" s="36">
        <f>IF(COUNTIFS('Estruturante Móvel'!$W:$W,'CRONOGRAMA_CONST+MIGRACAO'!CW$149,'Estruturante Móvel'!$C:$C,"&lt;&gt;ATIVO",'Estruturante Móvel'!$M:$M,'CRONOGRAMA_CONST+MIGRACAO'!$B157)=0,CX157,COUNTIFS('Estruturante Móvel'!$W:$W,'CRONOGRAMA_CONST+MIGRACAO'!CW$149,'Estruturante Móvel'!$C:$C,"&lt;&gt;ATIVO",'Estruturante Móvel'!$M:$M,'CRONOGRAMA_CONST+MIGRACAO'!$B157))</f>
        <v>1</v>
      </c>
      <c r="CX157" s="30">
        <f>COUNTIFS('Estruturante Móvel'!$H:$H,'CRONOGRAMA_CONST+MIGRACAO'!CW$149,'Estruturante Móvel'!$C:$C,"ATIVO",'Estruturante Móvel'!$M:$M,'CRONOGRAMA_CONST+MIGRACAO'!$B157)</f>
        <v>1</v>
      </c>
      <c r="CY157" s="36">
        <f>IF(COUNTIFS('Estruturante Móvel'!$W:$W,'CRONOGRAMA_CONST+MIGRACAO'!CY$149,'Estruturante Móvel'!$C:$C,"&lt;&gt;ATIVO",'Estruturante Móvel'!$M:$M,'CRONOGRAMA_CONST+MIGRACAO'!$B157)=0,CZ157,COUNTIFS('Estruturante Móvel'!$W:$W,'CRONOGRAMA_CONST+MIGRACAO'!CY$149,'Estruturante Móvel'!$C:$C,"&lt;&gt;ATIVO",'Estruturante Móvel'!$M:$M,'CRONOGRAMA_CONST+MIGRACAO'!$B157))</f>
        <v>0</v>
      </c>
      <c r="CZ157" s="30">
        <f>COUNTIFS('Estruturante Móvel'!$H:$H,'CRONOGRAMA_CONST+MIGRACAO'!CY$149,'Estruturante Móvel'!$C:$C,"ATIVO",'Estruturante Móvel'!$M:$M,'CRONOGRAMA_CONST+MIGRACAO'!$B157)</f>
        <v>0</v>
      </c>
      <c r="DA157" s="36">
        <f>IF(COUNTIFS('Estruturante Móvel'!$W:$W,'CRONOGRAMA_CONST+MIGRACAO'!DA$149,'Estruturante Móvel'!$C:$C,"&lt;&gt;ATIVO",'Estruturante Móvel'!$M:$M,'CRONOGRAMA_CONST+MIGRACAO'!$B157)=0,DB157,COUNTIFS('Estruturante Móvel'!$W:$W,'CRONOGRAMA_CONST+MIGRACAO'!DA$149,'Estruturante Móvel'!$C:$C,"&lt;&gt;ATIVO",'Estruturante Móvel'!$M:$M,'CRONOGRAMA_CONST+MIGRACAO'!$B157))</f>
        <v>0</v>
      </c>
      <c r="DB157" s="30">
        <f>COUNTIFS('Estruturante Móvel'!$H:$H,'CRONOGRAMA_CONST+MIGRACAO'!DA$149,'Estruturante Móvel'!$C:$C,"ATIVO",'Estruturante Móvel'!$M:$M,'CRONOGRAMA_CONST+MIGRACAO'!$B157)</f>
        <v>0</v>
      </c>
      <c r="DC157" s="36">
        <f>IF(COUNTIFS('Estruturante Móvel'!$W:$W,'CRONOGRAMA_CONST+MIGRACAO'!DC$149,'Estruturante Móvel'!$C:$C,"&lt;&gt;ATIVO",'Estruturante Móvel'!$M:$M,'CRONOGRAMA_CONST+MIGRACAO'!$B157)=0,DD157,COUNTIFS('Estruturante Móvel'!$W:$W,'CRONOGRAMA_CONST+MIGRACAO'!DC$149,'Estruturante Móvel'!$C:$C,"&lt;&gt;ATIVO",'Estruturante Móvel'!$M:$M,'CRONOGRAMA_CONST+MIGRACAO'!$B157))</f>
        <v>0</v>
      </c>
      <c r="DD157" s="30">
        <f>COUNTIFS('Estruturante Móvel'!$H:$H,'CRONOGRAMA_CONST+MIGRACAO'!DC$149,'Estruturante Móvel'!$C:$C,"ATIVO",'Estruturante Móvel'!$M:$M,'CRONOGRAMA_CONST+MIGRACAO'!$B157)</f>
        <v>0</v>
      </c>
      <c r="DE157" s="36">
        <f>IF(COUNTIFS('Estruturante Móvel'!$W:$W,'CRONOGRAMA_CONST+MIGRACAO'!DE$149,'Estruturante Móvel'!$C:$C,"&lt;&gt;ATIVO",'Estruturante Móvel'!$M:$M,'CRONOGRAMA_CONST+MIGRACAO'!$B157)=0,DF157,COUNTIFS('Estruturante Móvel'!$W:$W,'CRONOGRAMA_CONST+MIGRACAO'!DE$149,'Estruturante Móvel'!$C:$C,"&lt;&gt;ATIVO",'Estruturante Móvel'!$M:$M,'CRONOGRAMA_CONST+MIGRACAO'!$B157))</f>
        <v>0</v>
      </c>
      <c r="DF157" s="30">
        <f>COUNTIFS('Estruturante Móvel'!$H:$H,'CRONOGRAMA_CONST+MIGRACAO'!DE$149,'Estruturante Móvel'!$C:$C,"ATIVO",'Estruturante Móvel'!$M:$M,'CRONOGRAMA_CONST+MIGRACAO'!$B157)</f>
        <v>0</v>
      </c>
      <c r="DG157" s="36">
        <f>IF(COUNTIFS('Estruturante Móvel'!$W:$W,'CRONOGRAMA_CONST+MIGRACAO'!DG$149,'Estruturante Móvel'!$C:$C,"&lt;&gt;ATIVO",'Estruturante Móvel'!$M:$M,'CRONOGRAMA_CONST+MIGRACAO'!$B157)=0,DH157,COUNTIFS('Estruturante Móvel'!$W:$W,'CRONOGRAMA_CONST+MIGRACAO'!DG$149,'Estruturante Móvel'!$C:$C,"&lt;&gt;ATIVO",'Estruturante Móvel'!$M:$M,'CRONOGRAMA_CONST+MIGRACAO'!$B157))</f>
        <v>0</v>
      </c>
      <c r="DH157" s="30">
        <f>COUNTIFS('Estruturante Móvel'!$H:$H,'CRONOGRAMA_CONST+MIGRACAO'!DG$149,'Estruturante Móvel'!$C:$C,"ATIVO",'Estruturante Móvel'!$M:$M,'CRONOGRAMA_CONST+MIGRACAO'!$B157)</f>
        <v>0</v>
      </c>
      <c r="DI157" s="36">
        <f>IF(COUNTIFS('Estruturante Móvel'!$W:$W,'CRONOGRAMA_CONST+MIGRACAO'!DI$149,'Estruturante Móvel'!$C:$C,"&lt;&gt;ATIVO",'Estruturante Móvel'!$M:$M,'CRONOGRAMA_CONST+MIGRACAO'!$B157)=0,DJ157,COUNTIFS('Estruturante Móvel'!$W:$W,'CRONOGRAMA_CONST+MIGRACAO'!DI$149,'Estruturante Móvel'!$C:$C,"&lt;&gt;ATIVO",'Estruturante Móvel'!$M:$M,'CRONOGRAMA_CONST+MIGRACAO'!$B157))</f>
        <v>1</v>
      </c>
      <c r="DJ157" s="30">
        <f>COUNTIFS('Estruturante Móvel'!$H:$H,'CRONOGRAMA_CONST+MIGRACAO'!DI$149,'Estruturante Móvel'!$C:$C,"ATIVO",'Estruturante Móvel'!$M:$M,'CRONOGRAMA_CONST+MIGRACAO'!$B157)</f>
        <v>1</v>
      </c>
      <c r="DK157" s="36">
        <f>IF(COUNTIFS('Estruturante Móvel'!$W:$W,'CRONOGRAMA_CONST+MIGRACAO'!DK$149,'Estruturante Móvel'!$C:$C,"&lt;&gt;ATIVO",'Estruturante Móvel'!$M:$M,'CRONOGRAMA_CONST+MIGRACAO'!$B157)=0,DL157,COUNTIFS('Estruturante Móvel'!$W:$W,'CRONOGRAMA_CONST+MIGRACAO'!DK$149,'Estruturante Móvel'!$C:$C,"&lt;&gt;ATIVO",'Estruturante Móvel'!$M:$M,'CRONOGRAMA_CONST+MIGRACAO'!$B157))</f>
        <v>0</v>
      </c>
      <c r="DL157" s="30">
        <f>COUNTIFS('Estruturante Móvel'!$H:$H,'CRONOGRAMA_CONST+MIGRACAO'!DK$149,'Estruturante Móvel'!$C:$C,"ATIVO",'Estruturante Móvel'!$M:$M,'CRONOGRAMA_CONST+MIGRACAO'!$B157)</f>
        <v>0</v>
      </c>
      <c r="DM157" s="36">
        <f>IF(COUNTIFS('Estruturante Móvel'!$W:$W,'CRONOGRAMA_CONST+MIGRACAO'!DM$149,'Estruturante Móvel'!$C:$C,"&lt;&gt;ATIVO",'Estruturante Móvel'!$M:$M,'CRONOGRAMA_CONST+MIGRACAO'!$B157)=0,DN157,COUNTIFS('Estruturante Móvel'!$W:$W,'CRONOGRAMA_CONST+MIGRACAO'!DM$149,'Estruturante Móvel'!$C:$C,"&lt;&gt;ATIVO",'Estruturante Móvel'!$M:$M,'CRONOGRAMA_CONST+MIGRACAO'!$B157))</f>
        <v>0</v>
      </c>
      <c r="DN157" s="30">
        <f>COUNTIFS('Estruturante Móvel'!$H:$H,'CRONOGRAMA_CONST+MIGRACAO'!DM$149,'Estruturante Móvel'!$C:$C,"ATIVO",'Estruturante Móvel'!$M:$M,'CRONOGRAMA_CONST+MIGRACAO'!$B157)</f>
        <v>0</v>
      </c>
      <c r="DO157" s="36">
        <f>IF(COUNTIFS('Estruturante Móvel'!$W:$W,'CRONOGRAMA_CONST+MIGRACAO'!DO$149,'Estruturante Móvel'!$C:$C,"&lt;&gt;ATIVO",'Estruturante Móvel'!$M:$M,'CRONOGRAMA_CONST+MIGRACAO'!$B157)=0,DP157,COUNTIFS('Estruturante Móvel'!$W:$W,'CRONOGRAMA_CONST+MIGRACAO'!DO$149,'Estruturante Móvel'!$C:$C,"&lt;&gt;ATIVO",'Estruturante Móvel'!$M:$M,'CRONOGRAMA_CONST+MIGRACAO'!$B157))</f>
        <v>0</v>
      </c>
      <c r="DP157" s="30">
        <f>COUNTIFS('Estruturante Móvel'!$H:$H,'CRONOGRAMA_CONST+MIGRACAO'!DO$149,'Estruturante Móvel'!$C:$C,"ATIVO",'Estruturante Móvel'!$M:$M,'CRONOGRAMA_CONST+MIGRACAO'!$B157)</f>
        <v>0</v>
      </c>
      <c r="DQ157" s="36">
        <f>IF(COUNTIFS('Estruturante Móvel'!$W:$W,'CRONOGRAMA_CONST+MIGRACAO'!DQ$149,'Estruturante Móvel'!$C:$C,"&lt;&gt;ATIVO",'Estruturante Móvel'!$M:$M,'CRONOGRAMA_CONST+MIGRACAO'!$B157)=0,DR157,COUNTIFS('Estruturante Móvel'!$W:$W,'CRONOGRAMA_CONST+MIGRACAO'!DQ$149,'Estruturante Móvel'!$C:$C,"&lt;&gt;ATIVO",'Estruturante Móvel'!$M:$M,'CRONOGRAMA_CONST+MIGRACAO'!$B157))</f>
        <v>0</v>
      </c>
      <c r="DR157" s="30">
        <f>COUNTIFS('Estruturante Móvel'!$H:$H,'CRONOGRAMA_CONST+MIGRACAO'!DQ$149,'Estruturante Móvel'!$C:$C,"ATIVO",'Estruturante Móvel'!$M:$M,'CRONOGRAMA_CONST+MIGRACAO'!$B157)</f>
        <v>0</v>
      </c>
      <c r="DS157" s="36">
        <f>IF(COUNTIFS('Estruturante Móvel'!$W:$W,'CRONOGRAMA_CONST+MIGRACAO'!DS$149,'Estruturante Móvel'!$C:$C,"&lt;&gt;ATIVO",'Estruturante Móvel'!$M:$M,'CRONOGRAMA_CONST+MIGRACAO'!$B157)=0,DT157,COUNTIFS('Estruturante Móvel'!$W:$W,'CRONOGRAMA_CONST+MIGRACAO'!DS$149,'Estruturante Móvel'!$C:$C,"&lt;&gt;ATIVO",'Estruturante Móvel'!$M:$M,'CRONOGRAMA_CONST+MIGRACAO'!$B157))</f>
        <v>0</v>
      </c>
      <c r="DT157" s="30">
        <f>COUNTIFS('Estruturante Móvel'!$H:$H,'CRONOGRAMA_CONST+MIGRACAO'!DS$149,'Estruturante Móvel'!$C:$C,"ATIVO",'Estruturante Móvel'!$M:$M,'CRONOGRAMA_CONST+MIGRACAO'!$B157)</f>
        <v>0</v>
      </c>
      <c r="DU157" s="36">
        <f>IF(COUNTIFS('Estruturante Móvel'!$W:$W,'CRONOGRAMA_CONST+MIGRACAO'!DU$149,'Estruturante Móvel'!$C:$C,"&lt;&gt;ATIVO",'Estruturante Móvel'!$M:$M,'CRONOGRAMA_CONST+MIGRACAO'!$B157)=0,DV157,COUNTIFS('Estruturante Móvel'!$W:$W,'CRONOGRAMA_CONST+MIGRACAO'!DU$149,'Estruturante Móvel'!$C:$C,"&lt;&gt;ATIVO",'Estruturante Móvel'!$M:$M,'CRONOGRAMA_CONST+MIGRACAO'!$B157))</f>
        <v>0</v>
      </c>
      <c r="DV157" s="30">
        <f>COUNTIFS('Estruturante Móvel'!$H:$H,'CRONOGRAMA_CONST+MIGRACAO'!DU$149,'Estruturante Móvel'!$C:$C,"ATIVO",'Estruturante Móvel'!$M:$M,'CRONOGRAMA_CONST+MIGRACAO'!$B157)</f>
        <v>0</v>
      </c>
      <c r="DW157" s="36">
        <f>IF(COUNTIFS('Estruturante Móvel'!$W:$W,'CRONOGRAMA_CONST+MIGRACAO'!DW$149,'Estruturante Móvel'!$C:$C,"&lt;&gt;ATIVO",'Estruturante Móvel'!$M:$M,'CRONOGRAMA_CONST+MIGRACAO'!$B157)=0,DX157,COUNTIFS('Estruturante Móvel'!$W:$W,'CRONOGRAMA_CONST+MIGRACAO'!DW$149,'Estruturante Móvel'!$C:$C,"&lt;&gt;ATIVO",'Estruturante Móvel'!$M:$M,'CRONOGRAMA_CONST+MIGRACAO'!$B157))</f>
        <v>0</v>
      </c>
      <c r="DX157" s="30">
        <f>COUNTIFS('Estruturante Móvel'!$H:$H,'CRONOGRAMA_CONST+MIGRACAO'!DW$149,'Estruturante Móvel'!$C:$C,"ATIVO",'Estruturante Móvel'!$M:$M,'CRONOGRAMA_CONST+MIGRACAO'!$B157)</f>
        <v>0</v>
      </c>
      <c r="DY157" s="36">
        <f>IF(COUNTIFS('Estruturante Móvel'!$W:$W,'CRONOGRAMA_CONST+MIGRACAO'!DY$149,'Estruturante Móvel'!$C:$C,"&lt;&gt;ATIVO",'Estruturante Móvel'!$M:$M,'CRONOGRAMA_CONST+MIGRACAO'!$B157)=0,DZ157,COUNTIFS('Estruturante Móvel'!$W:$W,'CRONOGRAMA_CONST+MIGRACAO'!DY$149,'Estruturante Móvel'!$C:$C,"&lt;&gt;ATIVO",'Estruturante Móvel'!$M:$M,'CRONOGRAMA_CONST+MIGRACAO'!$B157))</f>
        <v>0</v>
      </c>
      <c r="DZ157" s="30">
        <f>COUNTIFS('Estruturante Móvel'!$H:$H,'CRONOGRAMA_CONST+MIGRACAO'!DY$149,'Estruturante Móvel'!$C:$C,"ATIVO",'Estruturante Móvel'!$M:$M,'CRONOGRAMA_CONST+MIGRACAO'!$B157)</f>
        <v>0</v>
      </c>
      <c r="EA157" s="36">
        <f>IF(COUNTIFS('Estruturante Móvel'!$W:$W,'CRONOGRAMA_CONST+MIGRACAO'!EA$149,'Estruturante Móvel'!$C:$C,"&lt;&gt;ATIVO",'Estruturante Móvel'!$M:$M,'CRONOGRAMA_CONST+MIGRACAO'!$B157)=0,EB157,COUNTIFS('Estruturante Móvel'!$W:$W,'CRONOGRAMA_CONST+MIGRACAO'!EA$149,'Estruturante Móvel'!$C:$C,"&lt;&gt;ATIVO",'Estruturante Móvel'!$M:$M,'CRONOGRAMA_CONST+MIGRACAO'!$B157))</f>
        <v>0</v>
      </c>
      <c r="EB157" s="30">
        <f>COUNTIFS('Estruturante Móvel'!$H:$H,'CRONOGRAMA_CONST+MIGRACAO'!EA$149,'Estruturante Móvel'!$C:$C,"ATIVO",'Estruturante Móvel'!$M:$M,'CRONOGRAMA_CONST+MIGRACAO'!$B157)</f>
        <v>0</v>
      </c>
      <c r="EC157" s="36">
        <f>IF(COUNTIFS('Estruturante Móvel'!$W:$W,'CRONOGRAMA_CONST+MIGRACAO'!EC$149,'Estruturante Móvel'!$C:$C,"&lt;&gt;ATIVO",'Estruturante Móvel'!$M:$M,'CRONOGRAMA_CONST+MIGRACAO'!$B157)=0,ED157,COUNTIFS('Estruturante Móvel'!$W:$W,'CRONOGRAMA_CONST+MIGRACAO'!EC$149,'Estruturante Móvel'!$C:$C,"&lt;&gt;ATIVO",'Estruturante Móvel'!$M:$M,'CRONOGRAMA_CONST+MIGRACAO'!$B157))</f>
        <v>0</v>
      </c>
      <c r="ED157" s="30">
        <f>COUNTIFS('Estruturante Móvel'!$H:$H,'CRONOGRAMA_CONST+MIGRACAO'!EC$149,'Estruturante Móvel'!$C:$C,"ATIVO",'Estruturante Móvel'!$M:$M,'CRONOGRAMA_CONST+MIGRACAO'!$B157)</f>
        <v>0</v>
      </c>
      <c r="EE157" s="36">
        <f>IF(COUNTIFS('Estruturante Móvel'!$W:$W,'CRONOGRAMA_CONST+MIGRACAO'!EE$149,'Estruturante Móvel'!$C:$C,"&lt;&gt;ATIVO",'Estruturante Móvel'!$M:$M,'CRONOGRAMA_CONST+MIGRACAO'!$B157)=0,EF157,COUNTIFS('Estruturante Móvel'!$W:$W,'CRONOGRAMA_CONST+MIGRACAO'!EE$149,'Estruturante Móvel'!$C:$C,"&lt;&gt;ATIVO",'Estruturante Móvel'!$M:$M,'CRONOGRAMA_CONST+MIGRACAO'!$B157))</f>
        <v>0</v>
      </c>
      <c r="EF157" s="30">
        <f>COUNTIFS('Estruturante Móvel'!$H:$H,'CRONOGRAMA_CONST+MIGRACAO'!EE$149,'Estruturante Móvel'!$C:$C,"ATIVO",'Estruturante Móvel'!$M:$M,'CRONOGRAMA_CONST+MIGRACAO'!$B157)</f>
        <v>0</v>
      </c>
      <c r="EG157" s="36">
        <f>IF(COUNTIFS('Estruturante Móvel'!$W:$W,'CRONOGRAMA_CONST+MIGRACAO'!EG$149,'Estruturante Móvel'!$C:$C,"&lt;&gt;ATIVO",'Estruturante Móvel'!$M:$M,'CRONOGRAMA_CONST+MIGRACAO'!$B157)=0,EH157,COUNTIFS('Estruturante Móvel'!$W:$W,'CRONOGRAMA_CONST+MIGRACAO'!EG$149,'Estruturante Móvel'!$C:$C,"&lt;&gt;ATIVO",'Estruturante Móvel'!$M:$M,'CRONOGRAMA_CONST+MIGRACAO'!$B157))</f>
        <v>0</v>
      </c>
      <c r="EH157" s="30">
        <f>COUNTIFS('Estruturante Móvel'!$H:$H,'CRONOGRAMA_CONST+MIGRACAO'!EG$149,'Estruturante Móvel'!$C:$C,"ATIVO",'Estruturante Móvel'!$M:$M,'CRONOGRAMA_CONST+MIGRACAO'!$B157)</f>
        <v>0</v>
      </c>
      <c r="EI157" s="36">
        <f>IF(COUNTIFS('Estruturante Móvel'!$W:$W,'CRONOGRAMA_CONST+MIGRACAO'!EI$149,'Estruturante Móvel'!$C:$C,"&lt;&gt;ATIVO",'Estruturante Móvel'!$M:$M,'CRONOGRAMA_CONST+MIGRACAO'!$B157)=0,EJ157,COUNTIFS('Estruturante Móvel'!$W:$W,'CRONOGRAMA_CONST+MIGRACAO'!EI$149,'Estruturante Móvel'!$C:$C,"&lt;&gt;ATIVO",'Estruturante Móvel'!$M:$M,'CRONOGRAMA_CONST+MIGRACAO'!$B157))</f>
        <v>0</v>
      </c>
      <c r="EJ157" s="30">
        <f>COUNTIFS('Estruturante Móvel'!$H:$H,'CRONOGRAMA_CONST+MIGRACAO'!EI$149,'Estruturante Móvel'!$C:$C,"ATIVO",'Estruturante Móvel'!$M:$M,'CRONOGRAMA_CONST+MIGRACAO'!$B157)</f>
        <v>0</v>
      </c>
      <c r="EK157" s="36">
        <f>IF(COUNTIFS('Estruturante Móvel'!$W:$W,'CRONOGRAMA_CONST+MIGRACAO'!EK$149,'Estruturante Móvel'!$C:$C,"&lt;&gt;ATIVO",'Estruturante Móvel'!$M:$M,'CRONOGRAMA_CONST+MIGRACAO'!$B157)=0,EL157,COUNTIFS('Estruturante Móvel'!$W:$W,'CRONOGRAMA_CONST+MIGRACAO'!EK$149,'Estruturante Móvel'!$C:$C,"&lt;&gt;ATIVO",'Estruturante Móvel'!$M:$M,'CRONOGRAMA_CONST+MIGRACAO'!$B157))</f>
        <v>0</v>
      </c>
      <c r="EL157" s="30">
        <f>COUNTIFS('Estruturante Móvel'!$H:$H,'CRONOGRAMA_CONST+MIGRACAO'!EK$149,'Estruturante Móvel'!$C:$C,"ATIVO",'Estruturante Móvel'!$M:$M,'CRONOGRAMA_CONST+MIGRACAO'!$B157)</f>
        <v>0</v>
      </c>
      <c r="EM157" s="36">
        <f>IF(COUNTIFS('Estruturante Móvel'!$W:$W,'CRONOGRAMA_CONST+MIGRACAO'!EM$149,'Estruturante Móvel'!$C:$C,"&lt;&gt;ATIVO",'Estruturante Móvel'!$M:$M,'CRONOGRAMA_CONST+MIGRACAO'!$B157)=0,EN157,COUNTIFS('Estruturante Móvel'!$W:$W,'CRONOGRAMA_CONST+MIGRACAO'!EM$149,'Estruturante Móvel'!$C:$C,"&lt;&gt;ATIVO",'Estruturante Móvel'!$M:$M,'CRONOGRAMA_CONST+MIGRACAO'!$B157))</f>
        <v>0</v>
      </c>
      <c r="EN157" s="30">
        <f>COUNTIFS('Estruturante Móvel'!$H:$H,'CRONOGRAMA_CONST+MIGRACAO'!EM$149,'Estruturante Móvel'!$C:$C,"ATIVO",'Estruturante Móvel'!$M:$M,'CRONOGRAMA_CONST+MIGRACAO'!$B157)</f>
        <v>0</v>
      </c>
      <c r="EO157" s="36">
        <f>IF(COUNTIFS('Estruturante Móvel'!$W:$W,'CRONOGRAMA_CONST+MIGRACAO'!EO$149,'Estruturante Móvel'!$C:$C,"&lt;&gt;ATIVO",'Estruturante Móvel'!$M:$M,'CRONOGRAMA_CONST+MIGRACAO'!$B157)=0,EP157,COUNTIFS('Estruturante Móvel'!$W:$W,'CRONOGRAMA_CONST+MIGRACAO'!EO$149,'Estruturante Móvel'!$C:$C,"&lt;&gt;ATIVO",'Estruturante Móvel'!$M:$M,'CRONOGRAMA_CONST+MIGRACAO'!$B157))</f>
        <v>0</v>
      </c>
      <c r="EP157" s="30">
        <f>COUNTIFS('Estruturante Móvel'!$H:$H,'CRONOGRAMA_CONST+MIGRACAO'!EO$149,'Estruturante Móvel'!$C:$C,"ATIVO",'Estruturante Móvel'!$M:$M,'CRONOGRAMA_CONST+MIGRACAO'!$B157)</f>
        <v>0</v>
      </c>
      <c r="EQ157" s="36">
        <f>IF(COUNTIFS('Estruturante Móvel'!$W:$W,'CRONOGRAMA_CONST+MIGRACAO'!EQ$149,'Estruturante Móvel'!$C:$C,"&lt;&gt;ATIVO",'Estruturante Móvel'!$M:$M,'CRONOGRAMA_CONST+MIGRACAO'!$B157)=0,ER157,COUNTIFS('Estruturante Móvel'!$W:$W,'CRONOGRAMA_CONST+MIGRACAO'!EQ$149,'Estruturante Móvel'!$C:$C,"&lt;&gt;ATIVO",'Estruturante Móvel'!$M:$M,'CRONOGRAMA_CONST+MIGRACAO'!$B157))</f>
        <v>0</v>
      </c>
      <c r="ER157" s="30">
        <f>COUNTIFS('Estruturante Móvel'!$H:$H,'CRONOGRAMA_CONST+MIGRACAO'!EQ$149,'Estruturante Móvel'!$C:$C,"ATIVO",'Estruturante Móvel'!$M:$M,'CRONOGRAMA_CONST+MIGRACAO'!$B157)</f>
        <v>0</v>
      </c>
      <c r="ES157" s="36">
        <f>IF(COUNTIFS('Estruturante Móvel'!$W:$W,'CRONOGRAMA_CONST+MIGRACAO'!ES$149,'Estruturante Móvel'!$C:$C,"&lt;&gt;ATIVO",'Estruturante Móvel'!$M:$M,'CRONOGRAMA_CONST+MIGRACAO'!$B157)=0,ET157,COUNTIFS('Estruturante Móvel'!$W:$W,'CRONOGRAMA_CONST+MIGRACAO'!ES$149,'Estruturante Móvel'!$C:$C,"&lt;&gt;ATIVO",'Estruturante Móvel'!$M:$M,'CRONOGRAMA_CONST+MIGRACAO'!$B157))</f>
        <v>0</v>
      </c>
      <c r="ET157" s="30">
        <f>COUNTIFS('Estruturante Móvel'!$H:$H,'CRONOGRAMA_CONST+MIGRACAO'!ES$149,'Estruturante Móvel'!$C:$C,"ATIVO",'Estruturante Móvel'!$M:$M,'CRONOGRAMA_CONST+MIGRACAO'!$B157)</f>
        <v>0</v>
      </c>
      <c r="EU157" s="36">
        <f>IF(COUNTIFS('Estruturante Móvel'!$W:$W,'CRONOGRAMA_CONST+MIGRACAO'!EU$149,'Estruturante Móvel'!$C:$C,"&lt;&gt;ATIVO",'Estruturante Móvel'!$M:$M,'CRONOGRAMA_CONST+MIGRACAO'!$B157)=0,EV157,COUNTIFS('Estruturante Móvel'!$W:$W,'CRONOGRAMA_CONST+MIGRACAO'!EU$149,'Estruturante Móvel'!$C:$C,"&lt;&gt;ATIVO",'Estruturante Móvel'!$M:$M,'CRONOGRAMA_CONST+MIGRACAO'!$B157))</f>
        <v>0</v>
      </c>
      <c r="EV157" s="30">
        <f>COUNTIFS('Estruturante Móvel'!$H:$H,'CRONOGRAMA_CONST+MIGRACAO'!EU$149,'Estruturante Móvel'!$C:$C,"ATIVO",'Estruturante Móvel'!$M:$M,'CRONOGRAMA_CONST+MIGRACAO'!$B157)</f>
        <v>0</v>
      </c>
      <c r="EW157" s="36">
        <f>IF(COUNTIFS('Estruturante Móvel'!$W:$W,'CRONOGRAMA_CONST+MIGRACAO'!EW$149,'Estruturante Móvel'!$C:$C,"&lt;&gt;ATIVO",'Estruturante Móvel'!$M:$M,'CRONOGRAMA_CONST+MIGRACAO'!$B157)=0,EX157,COUNTIFS('Estruturante Móvel'!$W:$W,'CRONOGRAMA_CONST+MIGRACAO'!EW$149,'Estruturante Móvel'!$C:$C,"&lt;&gt;ATIVO",'Estruturante Móvel'!$M:$M,'CRONOGRAMA_CONST+MIGRACAO'!$B157))</f>
        <v>0</v>
      </c>
      <c r="EX157" s="30">
        <f>COUNTIFS('Estruturante Móvel'!$H:$H,'CRONOGRAMA_CONST+MIGRACAO'!EW$149,'Estruturante Móvel'!$C:$C,"ATIVO",'Estruturante Móvel'!$M:$M,'CRONOGRAMA_CONST+MIGRACAO'!$B157)</f>
        <v>0</v>
      </c>
      <c r="EY157" s="36">
        <f>IF(COUNTIFS('Estruturante Móvel'!$W:$W,'CRONOGRAMA_CONST+MIGRACAO'!EY$149,'Estruturante Móvel'!$C:$C,"&lt;&gt;ATIVO",'Estruturante Móvel'!$M:$M,'CRONOGRAMA_CONST+MIGRACAO'!$B157)=0,EZ157,COUNTIFS('Estruturante Móvel'!$W:$W,'CRONOGRAMA_CONST+MIGRACAO'!EY$149,'Estruturante Móvel'!$C:$C,"&lt;&gt;ATIVO",'Estruturante Móvel'!$M:$M,'CRONOGRAMA_CONST+MIGRACAO'!$B157))</f>
        <v>0</v>
      </c>
      <c r="EZ157" s="30">
        <f>COUNTIFS('Estruturante Móvel'!$H:$H,'CRONOGRAMA_CONST+MIGRACAO'!EY$149,'Estruturante Móvel'!$C:$C,"ATIVO",'Estruturante Móvel'!$M:$M,'CRONOGRAMA_CONST+MIGRACAO'!$B157)</f>
        <v>0</v>
      </c>
      <c r="FA157" s="36">
        <f>IF(COUNTIFS('Estruturante Móvel'!$W:$W,'CRONOGRAMA_CONST+MIGRACAO'!FA$149,'Estruturante Móvel'!$C:$C,"&lt;&gt;ATIVO",'Estruturante Móvel'!$M:$M,'CRONOGRAMA_CONST+MIGRACAO'!$B157)=0,FB157,COUNTIFS('Estruturante Móvel'!$W:$W,'CRONOGRAMA_CONST+MIGRACAO'!FA$149,'Estruturante Móvel'!$C:$C,"&lt;&gt;ATIVO",'Estruturante Móvel'!$M:$M,'CRONOGRAMA_CONST+MIGRACAO'!$B157))</f>
        <v>0</v>
      </c>
      <c r="FB157" s="30">
        <f>COUNTIFS('Estruturante Móvel'!$H:$H,'CRONOGRAMA_CONST+MIGRACAO'!FA$149,'Estruturante Móvel'!$C:$C,"ATIVO",'Estruturante Móvel'!$M:$M,'CRONOGRAMA_CONST+MIGRACAO'!$B157)</f>
        <v>0</v>
      </c>
    </row>
    <row r="158" spans="2:158" hidden="1" outlineLevel="1">
      <c r="B158" s="208" t="s">
        <v>488</v>
      </c>
      <c r="C158" s="24">
        <f>SUM(C151:C157)</f>
        <v>394.8</v>
      </c>
      <c r="D158" s="25">
        <f>SUM(D151:D157)</f>
        <v>221</v>
      </c>
      <c r="E158" s="25">
        <f>SUM(E151:E157)</f>
        <v>206</v>
      </c>
      <c r="F158" s="25">
        <f>SUM(F151:F157)</f>
        <v>36</v>
      </c>
      <c r="G158" s="654" t="s">
        <v>474</v>
      </c>
      <c r="H158" s="655"/>
      <c r="I158" s="655"/>
      <c r="J158" s="35">
        <f t="shared" si="618"/>
        <v>0.9321266968325792</v>
      </c>
      <c r="K158" s="26">
        <f>SUM(K151:K157)</f>
        <v>134</v>
      </c>
      <c r="L158" s="26">
        <f t="shared" ref="L158:AN158" si="619">SUM(L151:L157)</f>
        <v>0</v>
      </c>
      <c r="M158" s="26">
        <f t="shared" si="619"/>
        <v>0</v>
      </c>
      <c r="N158" s="26">
        <f t="shared" si="619"/>
        <v>0</v>
      </c>
      <c r="O158" s="26">
        <f t="shared" si="619"/>
        <v>3</v>
      </c>
      <c r="P158" s="26">
        <f t="shared" si="619"/>
        <v>3</v>
      </c>
      <c r="Q158" s="26">
        <f t="shared" si="619"/>
        <v>0</v>
      </c>
      <c r="R158" s="26">
        <f t="shared" si="619"/>
        <v>0</v>
      </c>
      <c r="S158" s="26">
        <f t="shared" si="619"/>
        <v>1</v>
      </c>
      <c r="T158" s="26">
        <f t="shared" si="619"/>
        <v>1</v>
      </c>
      <c r="U158" s="26">
        <f t="shared" si="619"/>
        <v>1</v>
      </c>
      <c r="V158" s="26">
        <f t="shared" si="619"/>
        <v>1</v>
      </c>
      <c r="W158" s="26">
        <f t="shared" si="619"/>
        <v>0</v>
      </c>
      <c r="X158" s="26">
        <f t="shared" si="619"/>
        <v>0</v>
      </c>
      <c r="Y158" s="26">
        <f t="shared" si="619"/>
        <v>0</v>
      </c>
      <c r="Z158" s="26">
        <f t="shared" si="619"/>
        <v>0</v>
      </c>
      <c r="AA158" s="26">
        <f t="shared" si="619"/>
        <v>0</v>
      </c>
      <c r="AB158" s="26">
        <f t="shared" si="619"/>
        <v>0</v>
      </c>
      <c r="AC158" s="26">
        <f t="shared" si="619"/>
        <v>0</v>
      </c>
      <c r="AD158" s="26">
        <f t="shared" si="619"/>
        <v>0</v>
      </c>
      <c r="AE158" s="26">
        <f t="shared" si="619"/>
        <v>1</v>
      </c>
      <c r="AF158" s="26">
        <f t="shared" si="619"/>
        <v>1</v>
      </c>
      <c r="AG158" s="26">
        <f t="shared" si="619"/>
        <v>0</v>
      </c>
      <c r="AH158" s="26">
        <f t="shared" si="619"/>
        <v>0</v>
      </c>
      <c r="AI158" s="26">
        <f t="shared" si="619"/>
        <v>2</v>
      </c>
      <c r="AJ158" s="26">
        <f t="shared" si="619"/>
        <v>2</v>
      </c>
      <c r="AK158" s="26">
        <f t="shared" si="619"/>
        <v>0</v>
      </c>
      <c r="AL158" s="26">
        <f t="shared" si="619"/>
        <v>0</v>
      </c>
      <c r="AM158" s="26">
        <f t="shared" si="619"/>
        <v>0</v>
      </c>
      <c r="AN158" s="26">
        <f t="shared" si="619"/>
        <v>0</v>
      </c>
      <c r="AO158" s="26">
        <f t="shared" ref="AO158:BP158" si="620">SUM(AO151:AO157)</f>
        <v>0</v>
      </c>
      <c r="AP158" s="26">
        <f t="shared" si="620"/>
        <v>0</v>
      </c>
      <c r="AQ158" s="26">
        <f t="shared" si="620"/>
        <v>1</v>
      </c>
      <c r="AR158" s="26">
        <f t="shared" si="620"/>
        <v>1</v>
      </c>
      <c r="AS158" s="26">
        <f t="shared" si="620"/>
        <v>0</v>
      </c>
      <c r="AT158" s="26">
        <f t="shared" si="620"/>
        <v>0</v>
      </c>
      <c r="AU158" s="26">
        <f t="shared" si="620"/>
        <v>3</v>
      </c>
      <c r="AV158" s="26">
        <f t="shared" si="620"/>
        <v>3</v>
      </c>
      <c r="AW158" s="26">
        <f t="shared" si="620"/>
        <v>0</v>
      </c>
      <c r="AX158" s="26">
        <f t="shared" si="620"/>
        <v>0</v>
      </c>
      <c r="AY158" s="26">
        <f t="shared" si="620"/>
        <v>0</v>
      </c>
      <c r="AZ158" s="26">
        <f t="shared" si="620"/>
        <v>0</v>
      </c>
      <c r="BA158" s="26">
        <f t="shared" si="620"/>
        <v>2</v>
      </c>
      <c r="BB158" s="26">
        <f t="shared" si="620"/>
        <v>2</v>
      </c>
      <c r="BC158" s="26">
        <f t="shared" si="620"/>
        <v>1</v>
      </c>
      <c r="BD158" s="26">
        <f t="shared" si="620"/>
        <v>1</v>
      </c>
      <c r="BE158" s="26">
        <f t="shared" si="620"/>
        <v>1</v>
      </c>
      <c r="BF158" s="26">
        <f t="shared" si="620"/>
        <v>1</v>
      </c>
      <c r="BG158" s="26">
        <f t="shared" si="620"/>
        <v>0</v>
      </c>
      <c r="BH158" s="26">
        <f t="shared" si="620"/>
        <v>0</v>
      </c>
      <c r="BI158" s="26">
        <f t="shared" si="620"/>
        <v>0</v>
      </c>
      <c r="BJ158" s="26">
        <f t="shared" si="620"/>
        <v>0</v>
      </c>
      <c r="BK158" s="26">
        <f t="shared" si="620"/>
        <v>7</v>
      </c>
      <c r="BL158" s="26">
        <f t="shared" si="620"/>
        <v>7</v>
      </c>
      <c r="BM158" s="26">
        <f t="shared" si="620"/>
        <v>2</v>
      </c>
      <c r="BN158" s="26">
        <f t="shared" si="620"/>
        <v>2</v>
      </c>
      <c r="BO158" s="26">
        <f t="shared" si="620"/>
        <v>0</v>
      </c>
      <c r="BP158" s="26">
        <f t="shared" si="620"/>
        <v>0</v>
      </c>
      <c r="BQ158" s="26">
        <f t="shared" ref="BQ158:BX158" si="621">SUM(BQ151:BQ157)</f>
        <v>1</v>
      </c>
      <c r="BR158" s="26">
        <f t="shared" si="621"/>
        <v>1</v>
      </c>
      <c r="BS158" s="26">
        <f t="shared" si="621"/>
        <v>1</v>
      </c>
      <c r="BT158" s="26">
        <f t="shared" si="621"/>
        <v>1</v>
      </c>
      <c r="BU158" s="26">
        <f t="shared" si="621"/>
        <v>0</v>
      </c>
      <c r="BV158" s="26">
        <f t="shared" si="621"/>
        <v>0</v>
      </c>
      <c r="BW158" s="26">
        <f t="shared" si="621"/>
        <v>0</v>
      </c>
      <c r="BX158" s="26">
        <f t="shared" si="621"/>
        <v>0</v>
      </c>
      <c r="BY158" s="26">
        <f t="shared" ref="BY158:DB158" si="622">SUM(BY151:BY157)</f>
        <v>5</v>
      </c>
      <c r="BZ158" s="26">
        <f t="shared" si="622"/>
        <v>5</v>
      </c>
      <c r="CA158" s="26">
        <f t="shared" si="622"/>
        <v>1</v>
      </c>
      <c r="CB158" s="26">
        <f t="shared" si="622"/>
        <v>1</v>
      </c>
      <c r="CC158" s="26">
        <f t="shared" si="622"/>
        <v>3</v>
      </c>
      <c r="CD158" s="26">
        <f t="shared" si="622"/>
        <v>3</v>
      </c>
      <c r="CE158" s="26">
        <f t="shared" si="622"/>
        <v>0</v>
      </c>
      <c r="CF158" s="26">
        <f t="shared" si="622"/>
        <v>0</v>
      </c>
      <c r="CG158" s="26">
        <f t="shared" si="622"/>
        <v>0</v>
      </c>
      <c r="CH158" s="26">
        <f t="shared" si="622"/>
        <v>0</v>
      </c>
      <c r="CI158" s="26">
        <f t="shared" si="622"/>
        <v>1</v>
      </c>
      <c r="CJ158" s="26">
        <f t="shared" si="622"/>
        <v>1</v>
      </c>
      <c r="CK158" s="26">
        <f t="shared" si="622"/>
        <v>0</v>
      </c>
      <c r="CL158" s="26">
        <f t="shared" si="622"/>
        <v>0</v>
      </c>
      <c r="CM158" s="26">
        <f t="shared" si="622"/>
        <v>0</v>
      </c>
      <c r="CN158" s="26">
        <f t="shared" si="622"/>
        <v>0</v>
      </c>
      <c r="CO158" s="26">
        <f t="shared" si="622"/>
        <v>3</v>
      </c>
      <c r="CP158" s="26">
        <f t="shared" si="622"/>
        <v>3</v>
      </c>
      <c r="CQ158" s="26">
        <f t="shared" si="622"/>
        <v>0</v>
      </c>
      <c r="CR158" s="26">
        <f t="shared" si="622"/>
        <v>0</v>
      </c>
      <c r="CS158" s="26">
        <f t="shared" si="622"/>
        <v>0</v>
      </c>
      <c r="CT158" s="26">
        <f t="shared" si="622"/>
        <v>0</v>
      </c>
      <c r="CU158" s="26">
        <f t="shared" si="622"/>
        <v>0</v>
      </c>
      <c r="CV158" s="26">
        <f t="shared" si="622"/>
        <v>0</v>
      </c>
      <c r="CW158" s="26">
        <f t="shared" si="622"/>
        <v>1</v>
      </c>
      <c r="CX158" s="26">
        <f t="shared" si="622"/>
        <v>1</v>
      </c>
      <c r="CY158" s="26">
        <f t="shared" si="622"/>
        <v>0</v>
      </c>
      <c r="CZ158" s="26">
        <f t="shared" si="622"/>
        <v>0</v>
      </c>
      <c r="DA158" s="26">
        <f t="shared" si="622"/>
        <v>0</v>
      </c>
      <c r="DB158" s="26">
        <f t="shared" si="622"/>
        <v>0</v>
      </c>
      <c r="DC158" s="26">
        <f t="shared" ref="DC158:FB158" si="623">SUM(DC151:DC157)</f>
        <v>0</v>
      </c>
      <c r="DD158" s="26">
        <f t="shared" si="623"/>
        <v>0</v>
      </c>
      <c r="DE158" s="26">
        <f t="shared" si="623"/>
        <v>0</v>
      </c>
      <c r="DF158" s="26">
        <f t="shared" si="623"/>
        <v>0</v>
      </c>
      <c r="DG158" s="26">
        <f t="shared" si="623"/>
        <v>1</v>
      </c>
      <c r="DH158" s="26">
        <f t="shared" si="623"/>
        <v>1</v>
      </c>
      <c r="DI158" s="26">
        <f t="shared" si="623"/>
        <v>1</v>
      </c>
      <c r="DJ158" s="26">
        <f t="shared" si="623"/>
        <v>1</v>
      </c>
      <c r="DK158" s="26">
        <f t="shared" si="623"/>
        <v>1</v>
      </c>
      <c r="DL158" s="26">
        <f t="shared" si="623"/>
        <v>1</v>
      </c>
      <c r="DM158" s="26">
        <f t="shared" si="623"/>
        <v>0</v>
      </c>
      <c r="DN158" s="26">
        <f t="shared" si="623"/>
        <v>0</v>
      </c>
      <c r="DO158" s="26">
        <f t="shared" si="623"/>
        <v>0</v>
      </c>
      <c r="DP158" s="26">
        <f t="shared" si="623"/>
        <v>0</v>
      </c>
      <c r="DQ158" s="26">
        <f t="shared" si="623"/>
        <v>0</v>
      </c>
      <c r="DR158" s="26">
        <f t="shared" si="623"/>
        <v>0</v>
      </c>
      <c r="DS158" s="26">
        <f t="shared" si="623"/>
        <v>0</v>
      </c>
      <c r="DT158" s="26">
        <f t="shared" si="623"/>
        <v>0</v>
      </c>
      <c r="DU158" s="26">
        <f t="shared" si="623"/>
        <v>0</v>
      </c>
      <c r="DV158" s="26">
        <f t="shared" si="623"/>
        <v>0</v>
      </c>
      <c r="DW158" s="26">
        <f t="shared" si="623"/>
        <v>0</v>
      </c>
      <c r="DX158" s="26">
        <f t="shared" si="623"/>
        <v>0</v>
      </c>
      <c r="DY158" s="26">
        <f t="shared" si="623"/>
        <v>0</v>
      </c>
      <c r="DZ158" s="26">
        <f t="shared" si="623"/>
        <v>0</v>
      </c>
      <c r="EA158" s="26">
        <f t="shared" si="623"/>
        <v>0</v>
      </c>
      <c r="EB158" s="26">
        <f t="shared" si="623"/>
        <v>0</v>
      </c>
      <c r="EC158" s="26">
        <f t="shared" si="623"/>
        <v>0</v>
      </c>
      <c r="ED158" s="26">
        <f t="shared" si="623"/>
        <v>0</v>
      </c>
      <c r="EE158" s="26">
        <f t="shared" si="623"/>
        <v>0</v>
      </c>
      <c r="EF158" s="26">
        <f t="shared" si="623"/>
        <v>0</v>
      </c>
      <c r="EG158" s="26">
        <f t="shared" si="623"/>
        <v>0</v>
      </c>
      <c r="EH158" s="26">
        <f t="shared" si="623"/>
        <v>0</v>
      </c>
      <c r="EI158" s="26">
        <f t="shared" si="623"/>
        <v>0</v>
      </c>
      <c r="EJ158" s="26">
        <f t="shared" si="623"/>
        <v>0</v>
      </c>
      <c r="EK158" s="26">
        <f t="shared" si="623"/>
        <v>1</v>
      </c>
      <c r="EL158" s="26">
        <f t="shared" si="623"/>
        <v>1</v>
      </c>
      <c r="EM158" s="26">
        <f t="shared" si="623"/>
        <v>0</v>
      </c>
      <c r="EN158" s="26">
        <f t="shared" si="623"/>
        <v>0</v>
      </c>
      <c r="EO158" s="26">
        <f t="shared" si="623"/>
        <v>0</v>
      </c>
      <c r="EP158" s="26">
        <f t="shared" si="623"/>
        <v>0</v>
      </c>
      <c r="EQ158" s="26">
        <f t="shared" si="623"/>
        <v>0</v>
      </c>
      <c r="ER158" s="26">
        <f t="shared" si="623"/>
        <v>0</v>
      </c>
      <c r="ES158" s="26">
        <f t="shared" si="623"/>
        <v>0</v>
      </c>
      <c r="ET158" s="26">
        <f t="shared" si="623"/>
        <v>0</v>
      </c>
      <c r="EU158" s="26">
        <f t="shared" si="623"/>
        <v>0</v>
      </c>
      <c r="EV158" s="26">
        <f t="shared" si="623"/>
        <v>0</v>
      </c>
      <c r="EW158" s="26">
        <f t="shared" si="623"/>
        <v>0</v>
      </c>
      <c r="EX158" s="26">
        <f t="shared" si="623"/>
        <v>0</v>
      </c>
      <c r="EY158" s="26">
        <f t="shared" si="623"/>
        <v>0</v>
      </c>
      <c r="EZ158" s="26">
        <f t="shared" si="623"/>
        <v>0</v>
      </c>
      <c r="FA158" s="26">
        <f t="shared" si="623"/>
        <v>0</v>
      </c>
      <c r="FB158" s="26">
        <f t="shared" si="623"/>
        <v>0</v>
      </c>
    </row>
    <row r="159" spans="2:158" hidden="1" outlineLevel="1"/>
    <row r="160" spans="2:158" hidden="1" outlineLevel="1">
      <c r="K160" s="41"/>
    </row>
    <row r="161" spans="2:78" hidden="1" outlineLevel="1"/>
    <row r="162" spans="2:78" ht="16.5" hidden="1" outlineLevel="1" thickBot="1">
      <c r="B162" s="659" t="s">
        <v>476</v>
      </c>
      <c r="C162" s="660"/>
      <c r="D162" s="660"/>
      <c r="E162" s="660"/>
      <c r="F162" s="660"/>
      <c r="G162" s="661"/>
      <c r="K162" s="14"/>
      <c r="L162" s="144"/>
      <c r="M162" s="665" t="s">
        <v>496</v>
      </c>
      <c r="N162" s="665"/>
      <c r="O162" s="665"/>
      <c r="P162" s="665"/>
      <c r="Q162" s="665"/>
      <c r="R162" s="665"/>
      <c r="S162" s="665"/>
      <c r="T162" s="665"/>
      <c r="U162" s="665"/>
      <c r="V162" s="665"/>
      <c r="W162" s="665"/>
      <c r="X162" s="666" t="s">
        <v>497</v>
      </c>
      <c r="Y162" s="666"/>
      <c r="Z162" s="666"/>
      <c r="AA162" s="666"/>
      <c r="AB162" s="666"/>
      <c r="AC162" s="666"/>
      <c r="AD162" s="666"/>
      <c r="AE162" s="666"/>
      <c r="AF162" s="666"/>
      <c r="AG162" s="666"/>
    </row>
    <row r="163" spans="2:78" ht="23.25" hidden="1" customHeight="1" outlineLevel="1" thickBot="1">
      <c r="B163" s="658" t="s">
        <v>99</v>
      </c>
      <c r="C163" s="662" t="s">
        <v>477</v>
      </c>
      <c r="D163" s="658" t="s">
        <v>434</v>
      </c>
      <c r="E163" s="658" t="s">
        <v>435</v>
      </c>
      <c r="F163" s="658" t="s">
        <v>436</v>
      </c>
      <c r="G163" s="658" t="s">
        <v>437</v>
      </c>
      <c r="H163" s="658" t="s">
        <v>438</v>
      </c>
      <c r="I163" s="658" t="s">
        <v>478</v>
      </c>
      <c r="J163" s="658" t="s">
        <v>479</v>
      </c>
      <c r="K163" s="42" t="s">
        <v>498</v>
      </c>
      <c r="L163" s="42"/>
      <c r="M163" s="42"/>
      <c r="N163" s="42"/>
      <c r="O163" s="42"/>
      <c r="P163" s="42"/>
      <c r="Q163" s="42"/>
      <c r="R163" s="42"/>
      <c r="S163" s="42"/>
      <c r="T163" s="42"/>
      <c r="U163" s="42"/>
      <c r="V163" s="42"/>
      <c r="W163" s="42"/>
      <c r="X163" s="42"/>
      <c r="Y163" s="42"/>
      <c r="Z163" s="42"/>
      <c r="AA163" s="42"/>
      <c r="AB163" s="42"/>
      <c r="AC163" s="42"/>
      <c r="AD163" s="42"/>
      <c r="AE163" s="42"/>
      <c r="AF163" s="42"/>
      <c r="AG163" s="42"/>
    </row>
    <row r="164" spans="2:78" ht="15.75" hidden="1" customHeight="1" outlineLevel="1" thickBot="1">
      <c r="B164" s="658"/>
      <c r="C164" s="663"/>
      <c r="D164" s="658"/>
      <c r="E164" s="658"/>
      <c r="F164" s="658"/>
      <c r="G164" s="658"/>
      <c r="H164" s="658"/>
      <c r="I164" s="658"/>
      <c r="J164" s="658"/>
      <c r="K164" s="20" t="s">
        <v>480</v>
      </c>
      <c r="L164" s="656">
        <v>35</v>
      </c>
      <c r="M164" s="657"/>
      <c r="N164" s="656">
        <v>36</v>
      </c>
      <c r="O164" s="657"/>
      <c r="P164" s="656">
        <v>37</v>
      </c>
      <c r="Q164" s="657"/>
      <c r="R164" s="656">
        <v>38</v>
      </c>
      <c r="S164" s="657"/>
      <c r="T164" s="656">
        <v>39</v>
      </c>
      <c r="U164" s="657"/>
      <c r="V164" s="656">
        <v>40</v>
      </c>
      <c r="W164" s="657"/>
      <c r="X164" s="656">
        <v>41</v>
      </c>
      <c r="Y164" s="657"/>
      <c r="Z164" s="656">
        <v>42</v>
      </c>
      <c r="AA164" s="657"/>
      <c r="AB164" s="656">
        <v>43</v>
      </c>
      <c r="AC164" s="657"/>
      <c r="AD164" s="656">
        <v>44</v>
      </c>
      <c r="AE164" s="657"/>
      <c r="AF164" s="656">
        <v>45</v>
      </c>
      <c r="AG164" s="657"/>
    </row>
    <row r="165" spans="2:78" ht="15.75" hidden="1" outlineLevel="1" thickBot="1">
      <c r="B165" s="658"/>
      <c r="C165" s="664"/>
      <c r="D165" s="658"/>
      <c r="E165" s="658"/>
      <c r="F165" s="658"/>
      <c r="G165" s="658"/>
      <c r="H165" s="658"/>
      <c r="I165" s="658"/>
      <c r="J165" s="658"/>
      <c r="K165" s="20" t="s">
        <v>499</v>
      </c>
      <c r="L165" s="21" t="s">
        <v>36</v>
      </c>
      <c r="M165" s="21" t="s">
        <v>44</v>
      </c>
      <c r="N165" s="21" t="s">
        <v>36</v>
      </c>
      <c r="O165" s="21" t="s">
        <v>44</v>
      </c>
      <c r="P165" s="21" t="s">
        <v>36</v>
      </c>
      <c r="Q165" s="21" t="s">
        <v>44</v>
      </c>
      <c r="R165" s="21" t="s">
        <v>36</v>
      </c>
      <c r="S165" s="21" t="s">
        <v>44</v>
      </c>
      <c r="T165" s="21" t="s">
        <v>36</v>
      </c>
      <c r="U165" s="21" t="s">
        <v>44</v>
      </c>
      <c r="V165" s="21" t="s">
        <v>36</v>
      </c>
      <c r="W165" s="21" t="s">
        <v>44</v>
      </c>
      <c r="X165" s="21" t="s">
        <v>36</v>
      </c>
      <c r="Y165" s="21" t="s">
        <v>44</v>
      </c>
      <c r="Z165" s="21" t="s">
        <v>36</v>
      </c>
      <c r="AA165" s="21" t="s">
        <v>44</v>
      </c>
      <c r="AB165" s="21" t="s">
        <v>36</v>
      </c>
      <c r="AC165" s="21" t="s">
        <v>44</v>
      </c>
      <c r="AD165" s="21" t="s">
        <v>36</v>
      </c>
      <c r="AE165" s="21" t="s">
        <v>44</v>
      </c>
      <c r="AF165" s="21" t="s">
        <v>36</v>
      </c>
      <c r="AG165" s="21" t="s">
        <v>44</v>
      </c>
    </row>
    <row r="166" spans="2:78" hidden="1" outlineLevel="1">
      <c r="B166" s="212" t="s">
        <v>443</v>
      </c>
      <c r="C166" s="46">
        <f t="shared" ref="C166:C178" si="624">D166*2</f>
        <v>34</v>
      </c>
      <c r="D166" s="47">
        <f>COUNTIFS('Estruturante Móvel'!M:M,B166)</f>
        <v>17</v>
      </c>
      <c r="E166" s="47">
        <f>(COUNTIFS('Estruturante Móvel'!M:M,'CRONOGRAMA_CONST+MIGRACAO'!B166,'Estruturante Móvel'!$C:$C,"&lt;&gt;previsto"))</f>
        <v>17</v>
      </c>
      <c r="F166" s="47">
        <f>D166-E166</f>
        <v>0</v>
      </c>
      <c r="G166" s="47" t="s">
        <v>500</v>
      </c>
      <c r="H166" s="48" t="s">
        <v>501</v>
      </c>
      <c r="I166" s="49">
        <v>45505</v>
      </c>
      <c r="J166" s="50">
        <f t="shared" ref="J166:J178" si="625">E166/D166</f>
        <v>1</v>
      </c>
      <c r="K166" s="51">
        <f t="shared" ref="K166:K179" si="626">E166</f>
        <v>17</v>
      </c>
      <c r="L166" s="52">
        <f>COUNTIFS('Estruturante Móvel'!$Y:$Y,'CRONOGRAMA_CONST+MIGRACAO'!L$164,'Estruturante Móvel'!$C:$C,"PREVISTO",'Estruturante Móvel'!$M:$M,'CRONOGRAMA_CONST+MIGRACAO'!$B166)</f>
        <v>0</v>
      </c>
      <c r="M166" s="51">
        <f>COUNTIFS('Estruturante Móvel'!$Z:$Z,CONCATENATE("W",'CRONOGRAMA_CONST+MIGRACAO'!L$164),'Estruturante Móvel'!$C:$C,"&lt;&gt;PREVISTO",'Estruturante Móvel'!$M:$M,'CRONOGRAMA_CONST+MIGRACAO'!$B166)</f>
        <v>0</v>
      </c>
      <c r="N166" s="52">
        <f>COUNTIFS('Estruturante Móvel'!$Y:$Y,'CRONOGRAMA_CONST+MIGRACAO'!N$164,'Estruturante Móvel'!$C:$C,"PREVISTO",'Estruturante Móvel'!$M:$M,'CRONOGRAMA_CONST+MIGRACAO'!$B166)</f>
        <v>0</v>
      </c>
      <c r="O166" s="51">
        <f>COUNTIFS('Estruturante Móvel'!$Z:$Z,CONCATENATE("W",'CRONOGRAMA_CONST+MIGRACAO'!N$164),'Estruturante Móvel'!$C:$C,"&lt;&gt;PREVISTO",'Estruturante Móvel'!$M:$M,'CRONOGRAMA_CONST+MIGRACAO'!$B166)</f>
        <v>0</v>
      </c>
      <c r="P166" s="52">
        <f>COUNTIFS('Estruturante Móvel'!$Y:$Y,'CRONOGRAMA_CONST+MIGRACAO'!P$164,'Estruturante Móvel'!$C:$C,"PREVISTO",'Estruturante Móvel'!$M:$M,'CRONOGRAMA_CONST+MIGRACAO'!$B166)</f>
        <v>0</v>
      </c>
      <c r="Q166" s="51">
        <f>COUNTIFS('Estruturante Móvel'!$Z:$Z,CONCATENATE("W",'CRONOGRAMA_CONST+MIGRACAO'!P$164),'Estruturante Móvel'!$C:$C,"&lt;&gt;PREVISTO",'Estruturante Móvel'!$M:$M,'CRONOGRAMA_CONST+MIGRACAO'!$B166)</f>
        <v>0</v>
      </c>
      <c r="R166" s="52">
        <f>COUNTIFS('Estruturante Móvel'!$Y:$Y,'CRONOGRAMA_CONST+MIGRACAO'!R$164,'Estruturante Móvel'!$C:$C,"PREVISTO",'Estruturante Móvel'!$M:$M,'CRONOGRAMA_CONST+MIGRACAO'!$B166)</f>
        <v>0</v>
      </c>
      <c r="S166" s="51">
        <f>COUNTIFS('Estruturante Móvel'!$Z:$Z,CONCATENATE("W",'CRONOGRAMA_CONST+MIGRACAO'!R$164),'Estruturante Móvel'!$C:$C,"&lt;&gt;PREVISTO",'Estruturante Móvel'!$M:$M,'CRONOGRAMA_CONST+MIGRACAO'!$B166)</f>
        <v>0</v>
      </c>
      <c r="T166" s="52">
        <f>COUNTIFS('Estruturante Móvel'!$Y:$Y,'CRONOGRAMA_CONST+MIGRACAO'!T$164,'Estruturante Móvel'!$C:$C,"PREVISTO",'Estruturante Móvel'!$M:$M,'CRONOGRAMA_CONST+MIGRACAO'!$B166)</f>
        <v>0</v>
      </c>
      <c r="U166" s="51">
        <f>COUNTIFS('Estruturante Móvel'!$Z:$Z,CONCATENATE("W",'CRONOGRAMA_CONST+MIGRACAO'!T$164),'Estruturante Móvel'!$C:$C,"&lt;&gt;PREVISTO",'Estruturante Móvel'!$M:$M,'CRONOGRAMA_CONST+MIGRACAO'!$B166)</f>
        <v>0</v>
      </c>
      <c r="V166" s="52">
        <f>COUNTIFS('Estruturante Móvel'!$Y:$Y,'CRONOGRAMA_CONST+MIGRACAO'!V$164,'Estruturante Móvel'!$C:$C,"PREVISTO",'Estruturante Móvel'!$M:$M,'CRONOGRAMA_CONST+MIGRACAO'!$B166)</f>
        <v>0</v>
      </c>
      <c r="W166" s="51">
        <f>COUNTIFS('Estruturante Móvel'!$Z:$Z,CONCATENATE("W",'CRONOGRAMA_CONST+MIGRACAO'!V$164),'Estruturante Móvel'!$C:$C,"&lt;&gt;PREVISTO",'Estruturante Móvel'!$M:$M,'CRONOGRAMA_CONST+MIGRACAO'!$B166)</f>
        <v>0</v>
      </c>
      <c r="X166" s="52">
        <f>COUNTIFS('Estruturante Móvel'!$Y:$Y,'CRONOGRAMA_CONST+MIGRACAO'!X$164,'Estruturante Móvel'!$C:$C,"PREVISTO",'Estruturante Móvel'!$M:$M,'CRONOGRAMA_CONST+MIGRACAO'!$B166)</f>
        <v>0</v>
      </c>
      <c r="Y166" s="51">
        <f>COUNTIFS('Estruturante Móvel'!$Z:$Z,CONCATENATE("W",'CRONOGRAMA_CONST+MIGRACAO'!X$164),'Estruturante Móvel'!$C:$C,"&lt;&gt;PREVISTO",'Estruturante Móvel'!$M:$M,'CRONOGRAMA_CONST+MIGRACAO'!$B166)</f>
        <v>0</v>
      </c>
      <c r="Z166" s="52">
        <f>COUNTIFS('Estruturante Móvel'!$Y:$Y,'CRONOGRAMA_CONST+MIGRACAO'!Z$164,'Estruturante Móvel'!$C:$C,"PREVISTO",'Estruturante Móvel'!$M:$M,'CRONOGRAMA_CONST+MIGRACAO'!$B166)</f>
        <v>0</v>
      </c>
      <c r="AA166" s="51">
        <f>COUNTIFS('Estruturante Móvel'!$Z:$Z,CONCATENATE("W",'CRONOGRAMA_CONST+MIGRACAO'!Z$164),'Estruturante Móvel'!$C:$C,"&lt;&gt;PREVISTO",'Estruturante Móvel'!$M:$M,'CRONOGRAMA_CONST+MIGRACAO'!$B166)</f>
        <v>0</v>
      </c>
      <c r="AB166" s="52">
        <f>COUNTIFS('Estruturante Móvel'!$Y:$Y,'CRONOGRAMA_CONST+MIGRACAO'!AB$164,'Estruturante Móvel'!$C:$C,"PREVISTO",'Estruturante Móvel'!$M:$M,'CRONOGRAMA_CONST+MIGRACAO'!$B166)</f>
        <v>0</v>
      </c>
      <c r="AC166" s="51">
        <f>COUNTIFS('Estruturante Móvel'!$Z:$Z,CONCATENATE("W",'CRONOGRAMA_CONST+MIGRACAO'!AB$164),'Estruturante Móvel'!$C:$C,"&lt;&gt;PREVISTO",'Estruturante Móvel'!$M:$M,'CRONOGRAMA_CONST+MIGRACAO'!$B166)</f>
        <v>0</v>
      </c>
      <c r="AD166" s="52">
        <f>COUNTIFS('Estruturante Móvel'!$Y:$Y,'CRONOGRAMA_CONST+MIGRACAO'!AD$164,'Estruturante Móvel'!$C:$C,"PREVISTO",'Estruturante Móvel'!$M:$M,'CRONOGRAMA_CONST+MIGRACAO'!$B166)</f>
        <v>0</v>
      </c>
      <c r="AE166" s="51">
        <f>COUNTIFS('Estruturante Móvel'!$Z:$Z,CONCATENATE("W",'CRONOGRAMA_CONST+MIGRACAO'!AD$164),'Estruturante Móvel'!$C:$C,"&lt;&gt;PREVISTO",'Estruturante Móvel'!$M:$M,'CRONOGRAMA_CONST+MIGRACAO'!$B166)</f>
        <v>0</v>
      </c>
      <c r="AF166" s="52">
        <f>COUNTIFS('Estruturante Móvel'!$Y:$Y,'CRONOGRAMA_CONST+MIGRACAO'!AF$164,'Estruturante Móvel'!$C:$C,"PREVISTO",'Estruturante Móvel'!$M:$M,'CRONOGRAMA_CONST+MIGRACAO'!$B166)</f>
        <v>0</v>
      </c>
      <c r="AG166" s="51">
        <f>COUNTIFS('Estruturante Móvel'!$Z:$Z,CONCATENATE("W",'CRONOGRAMA_CONST+MIGRACAO'!AF$164),'Estruturante Móvel'!$C:$C,"&lt;&gt;PREVISTO",'Estruturante Móvel'!$M:$M,'CRONOGRAMA_CONST+MIGRACAO'!$B166)</f>
        <v>0</v>
      </c>
      <c r="BZ166" s="41"/>
    </row>
    <row r="167" spans="2:78" hidden="1" outlineLevel="1">
      <c r="B167" s="37" t="s">
        <v>447</v>
      </c>
      <c r="C167" s="33">
        <f t="shared" si="624"/>
        <v>26</v>
      </c>
      <c r="D167" s="34">
        <f>COUNTIFS('Estruturante Móvel'!M:M,B167)</f>
        <v>13</v>
      </c>
      <c r="E167" s="34">
        <f>(COUNTIFS('Estruturante Móvel'!M:M,'CRONOGRAMA_CONST+MIGRACAO'!B167,'Estruturante Móvel'!$C:$C,"&lt;&gt;previsto"))</f>
        <v>13</v>
      </c>
      <c r="F167" s="34">
        <f t="shared" ref="F167:F178" si="627">D167-E167</f>
        <v>0</v>
      </c>
      <c r="G167" s="34" t="s">
        <v>500</v>
      </c>
      <c r="H167" s="22" t="s">
        <v>501</v>
      </c>
      <c r="I167" s="39">
        <v>45505</v>
      </c>
      <c r="J167" s="35">
        <f t="shared" si="625"/>
        <v>1</v>
      </c>
      <c r="K167" s="30">
        <f t="shared" si="626"/>
        <v>13</v>
      </c>
      <c r="L167" s="52">
        <f>COUNTIFS('Estruturante Móvel'!$Y:$Y,'CRONOGRAMA_CONST+MIGRACAO'!L$164,'Estruturante Móvel'!$C:$C,"PREVISTO",'Estruturante Móvel'!$M:$M,'CRONOGRAMA_CONST+MIGRACAO'!$B167)</f>
        <v>0</v>
      </c>
      <c r="M167" s="51">
        <f>COUNTIFS('Estruturante Móvel'!$Z:$Z,CONCATENATE("W",'CRONOGRAMA_CONST+MIGRACAO'!L$164),'Estruturante Móvel'!$C:$C,"&lt;&gt;PREVISTO",'Estruturante Móvel'!$M:$M,'CRONOGRAMA_CONST+MIGRACAO'!$B167)</f>
        <v>0</v>
      </c>
      <c r="N167" s="52">
        <f>COUNTIFS('Estruturante Móvel'!$Y:$Y,'CRONOGRAMA_CONST+MIGRACAO'!N$164,'Estruturante Móvel'!$C:$C,"PREVISTO",'Estruturante Móvel'!$M:$M,'CRONOGRAMA_CONST+MIGRACAO'!$B167)</f>
        <v>0</v>
      </c>
      <c r="O167" s="51">
        <f>COUNTIFS('Estruturante Móvel'!$Z:$Z,CONCATENATE("W",'CRONOGRAMA_CONST+MIGRACAO'!N$164),'Estruturante Móvel'!$C:$C,"&lt;&gt;PREVISTO",'Estruturante Móvel'!$M:$M,'CRONOGRAMA_CONST+MIGRACAO'!$B167)</f>
        <v>0</v>
      </c>
      <c r="P167" s="52">
        <f>COUNTIFS('Estruturante Móvel'!$Y:$Y,'CRONOGRAMA_CONST+MIGRACAO'!P$164,'Estruturante Móvel'!$C:$C,"PREVISTO",'Estruturante Móvel'!$M:$M,'CRONOGRAMA_CONST+MIGRACAO'!$B167)</f>
        <v>0</v>
      </c>
      <c r="Q167" s="51">
        <f>COUNTIFS('Estruturante Móvel'!$Z:$Z,CONCATENATE("W",'CRONOGRAMA_CONST+MIGRACAO'!P$164),'Estruturante Móvel'!$C:$C,"&lt;&gt;PREVISTO",'Estruturante Móvel'!$M:$M,'CRONOGRAMA_CONST+MIGRACAO'!$B167)</f>
        <v>0</v>
      </c>
      <c r="R167" s="52">
        <f>COUNTIFS('Estruturante Móvel'!$Y:$Y,'CRONOGRAMA_CONST+MIGRACAO'!R$164,'Estruturante Móvel'!$C:$C,"PREVISTO",'Estruturante Móvel'!$M:$M,'CRONOGRAMA_CONST+MIGRACAO'!$B167)</f>
        <v>0</v>
      </c>
      <c r="S167" s="51">
        <f>COUNTIFS('Estruturante Móvel'!$Z:$Z,CONCATENATE("W",'CRONOGRAMA_CONST+MIGRACAO'!R$164),'Estruturante Móvel'!$C:$C,"&lt;&gt;PREVISTO",'Estruturante Móvel'!$M:$M,'CRONOGRAMA_CONST+MIGRACAO'!$B167)</f>
        <v>0</v>
      </c>
      <c r="T167" s="52">
        <f>COUNTIFS('Estruturante Móvel'!$Y:$Y,'CRONOGRAMA_CONST+MIGRACAO'!T$164,'Estruturante Móvel'!$C:$C,"PREVISTO",'Estruturante Móvel'!$M:$M,'CRONOGRAMA_CONST+MIGRACAO'!$B167)</f>
        <v>0</v>
      </c>
      <c r="U167" s="51">
        <f>COUNTIFS('Estruturante Móvel'!$Z:$Z,CONCATENATE("W",'CRONOGRAMA_CONST+MIGRACAO'!T$164),'Estruturante Móvel'!$C:$C,"&lt;&gt;PREVISTO",'Estruturante Móvel'!$M:$M,'CRONOGRAMA_CONST+MIGRACAO'!$B167)</f>
        <v>0</v>
      </c>
      <c r="V167" s="52">
        <f>COUNTIFS('Estruturante Móvel'!$Y:$Y,'CRONOGRAMA_CONST+MIGRACAO'!V$164,'Estruturante Móvel'!$C:$C,"PREVISTO",'Estruturante Móvel'!$M:$M,'CRONOGRAMA_CONST+MIGRACAO'!$B167)</f>
        <v>0</v>
      </c>
      <c r="W167" s="51">
        <f>COUNTIFS('Estruturante Móvel'!$Z:$Z,CONCATENATE("W",'CRONOGRAMA_CONST+MIGRACAO'!V$164),'Estruturante Móvel'!$C:$C,"&lt;&gt;PREVISTO",'Estruturante Móvel'!$M:$M,'CRONOGRAMA_CONST+MIGRACAO'!$B167)</f>
        <v>0</v>
      </c>
      <c r="X167" s="52">
        <f>COUNTIFS('Estruturante Móvel'!$Y:$Y,'CRONOGRAMA_CONST+MIGRACAO'!X$164,'Estruturante Móvel'!$C:$C,"PREVISTO",'Estruturante Móvel'!$M:$M,'CRONOGRAMA_CONST+MIGRACAO'!$B167)</f>
        <v>0</v>
      </c>
      <c r="Y167" s="51">
        <f>COUNTIFS('Estruturante Móvel'!$Z:$Z,CONCATENATE("W",'CRONOGRAMA_CONST+MIGRACAO'!X$164),'Estruturante Móvel'!$C:$C,"&lt;&gt;PREVISTO",'Estruturante Móvel'!$M:$M,'CRONOGRAMA_CONST+MIGRACAO'!$B167)</f>
        <v>0</v>
      </c>
      <c r="Z167" s="52">
        <f>COUNTIFS('Estruturante Móvel'!$Y:$Y,'CRONOGRAMA_CONST+MIGRACAO'!Z$164,'Estruturante Móvel'!$C:$C,"PREVISTO",'Estruturante Móvel'!$M:$M,'CRONOGRAMA_CONST+MIGRACAO'!$B167)</f>
        <v>0</v>
      </c>
      <c r="AA167" s="51">
        <f>COUNTIFS('Estruturante Móvel'!$Z:$Z,CONCATENATE("W",'CRONOGRAMA_CONST+MIGRACAO'!Z$164),'Estruturante Móvel'!$C:$C,"&lt;&gt;PREVISTO",'Estruturante Móvel'!$M:$M,'CRONOGRAMA_CONST+MIGRACAO'!$B167)</f>
        <v>0</v>
      </c>
      <c r="AB167" s="52">
        <f>COUNTIFS('Estruturante Móvel'!$Y:$Y,'CRONOGRAMA_CONST+MIGRACAO'!AB$164,'Estruturante Móvel'!$C:$C,"PREVISTO",'Estruturante Móvel'!$M:$M,'CRONOGRAMA_CONST+MIGRACAO'!$B167)</f>
        <v>0</v>
      </c>
      <c r="AC167" s="51">
        <f>COUNTIFS('Estruturante Móvel'!$Z:$Z,CONCATENATE("W",'CRONOGRAMA_CONST+MIGRACAO'!AB$164),'Estruturante Móvel'!$C:$C,"&lt;&gt;PREVISTO",'Estruturante Móvel'!$M:$M,'CRONOGRAMA_CONST+MIGRACAO'!$B167)</f>
        <v>0</v>
      </c>
      <c r="AD167" s="52">
        <f>COUNTIFS('Estruturante Móvel'!$Y:$Y,'CRONOGRAMA_CONST+MIGRACAO'!AD$164,'Estruturante Móvel'!$C:$C,"PREVISTO",'Estruturante Móvel'!$M:$M,'CRONOGRAMA_CONST+MIGRACAO'!$B167)</f>
        <v>0</v>
      </c>
      <c r="AE167" s="51">
        <f>COUNTIFS('Estruturante Móvel'!$Z:$Z,CONCATENATE("W",'CRONOGRAMA_CONST+MIGRACAO'!AD$164),'Estruturante Móvel'!$C:$C,"&lt;&gt;PREVISTO",'Estruturante Móvel'!$M:$M,'CRONOGRAMA_CONST+MIGRACAO'!$B167)</f>
        <v>0</v>
      </c>
      <c r="AF167" s="52">
        <f>COUNTIFS('Estruturante Móvel'!$Y:$Y,'CRONOGRAMA_CONST+MIGRACAO'!AF$164,'Estruturante Móvel'!$C:$C,"PREVISTO",'Estruturante Móvel'!$M:$M,'CRONOGRAMA_CONST+MIGRACAO'!$B167)</f>
        <v>0</v>
      </c>
      <c r="AG167" s="51">
        <f>COUNTIFS('Estruturante Móvel'!$Z:$Z,CONCATENATE("W",'CRONOGRAMA_CONST+MIGRACAO'!AF$164),'Estruturante Móvel'!$C:$C,"&lt;&gt;PREVISTO",'Estruturante Móvel'!$M:$M,'CRONOGRAMA_CONST+MIGRACAO'!$B167)</f>
        <v>0</v>
      </c>
      <c r="BZ167" s="41"/>
    </row>
    <row r="168" spans="2:78" hidden="1" outlineLevel="1">
      <c r="B168" s="37" t="s">
        <v>448</v>
      </c>
      <c r="C168" s="33">
        <f t="shared" si="624"/>
        <v>90</v>
      </c>
      <c r="D168" s="34">
        <f>COUNTIFS('Estruturante Móvel'!M:M,B168)</f>
        <v>45</v>
      </c>
      <c r="E168" s="34">
        <f>(COUNTIFS('Estruturante Móvel'!M:M,'CRONOGRAMA_CONST+MIGRACAO'!B168,'Estruturante Móvel'!$C:$C,"&lt;&gt;previsto"))</f>
        <v>43</v>
      </c>
      <c r="F168" s="34">
        <f t="shared" si="627"/>
        <v>2</v>
      </c>
      <c r="G168" s="34" t="s">
        <v>500</v>
      </c>
      <c r="H168" s="22" t="s">
        <v>501</v>
      </c>
      <c r="I168" s="39">
        <v>45505</v>
      </c>
      <c r="J168" s="35">
        <f t="shared" si="625"/>
        <v>0.9555555555555556</v>
      </c>
      <c r="K168" s="30">
        <f t="shared" si="626"/>
        <v>43</v>
      </c>
      <c r="L168" s="52">
        <f>COUNTIFS('Estruturante Móvel'!$Y:$Y,'CRONOGRAMA_CONST+MIGRACAO'!L$164,'Estruturante Móvel'!$C:$C,"PREVISTO",'Estruturante Móvel'!$M:$M,'CRONOGRAMA_CONST+MIGRACAO'!$B168)</f>
        <v>0</v>
      </c>
      <c r="M168" s="51">
        <f>COUNTIFS('Estruturante Móvel'!$Z:$Z,CONCATENATE("W",'CRONOGRAMA_CONST+MIGRACAO'!L$164),'Estruturante Móvel'!$C:$C,"&lt;&gt;PREVISTO",'Estruturante Móvel'!$M:$M,'CRONOGRAMA_CONST+MIGRACAO'!$B168)</f>
        <v>0</v>
      </c>
      <c r="N168" s="52">
        <f>COUNTIFS('Estruturante Móvel'!$Y:$Y,'CRONOGRAMA_CONST+MIGRACAO'!N$164,'Estruturante Móvel'!$C:$C,"PREVISTO",'Estruturante Móvel'!$M:$M,'CRONOGRAMA_CONST+MIGRACAO'!$B168)</f>
        <v>0</v>
      </c>
      <c r="O168" s="51">
        <f>COUNTIFS('Estruturante Móvel'!$Z:$Z,CONCATENATE("W",'CRONOGRAMA_CONST+MIGRACAO'!N$164),'Estruturante Móvel'!$C:$C,"&lt;&gt;PREVISTO",'Estruturante Móvel'!$M:$M,'CRONOGRAMA_CONST+MIGRACAO'!$B168)</f>
        <v>0</v>
      </c>
      <c r="P168" s="52">
        <f>COUNTIFS('Estruturante Móvel'!$Y:$Y,'CRONOGRAMA_CONST+MIGRACAO'!P$164,'Estruturante Móvel'!$C:$C,"PREVISTO",'Estruturante Móvel'!$M:$M,'CRONOGRAMA_CONST+MIGRACAO'!$B168)</f>
        <v>0</v>
      </c>
      <c r="Q168" s="51">
        <f>COUNTIFS('Estruturante Móvel'!$Z:$Z,CONCATENATE("W",'CRONOGRAMA_CONST+MIGRACAO'!P$164),'Estruturante Móvel'!$C:$C,"&lt;&gt;PREVISTO",'Estruturante Móvel'!$M:$M,'CRONOGRAMA_CONST+MIGRACAO'!$B168)</f>
        <v>0</v>
      </c>
      <c r="R168" s="52">
        <f>COUNTIFS('Estruturante Móvel'!$Y:$Y,'CRONOGRAMA_CONST+MIGRACAO'!R$164,'Estruturante Móvel'!$C:$C,"PREVISTO",'Estruturante Móvel'!$M:$M,'CRONOGRAMA_CONST+MIGRACAO'!$B168)</f>
        <v>0</v>
      </c>
      <c r="S168" s="51">
        <f>COUNTIFS('Estruturante Móvel'!$Z:$Z,CONCATENATE("W",'CRONOGRAMA_CONST+MIGRACAO'!R$164),'Estruturante Móvel'!$C:$C,"&lt;&gt;PREVISTO",'Estruturante Móvel'!$M:$M,'CRONOGRAMA_CONST+MIGRACAO'!$B168)</f>
        <v>0</v>
      </c>
      <c r="T168" s="52">
        <f>COUNTIFS('Estruturante Móvel'!$Y:$Y,'CRONOGRAMA_CONST+MIGRACAO'!T$164,'Estruturante Móvel'!$C:$C,"PREVISTO",'Estruturante Móvel'!$M:$M,'CRONOGRAMA_CONST+MIGRACAO'!$B168)</f>
        <v>0</v>
      </c>
      <c r="U168" s="51">
        <f>COUNTIFS('Estruturante Móvel'!$Z:$Z,CONCATENATE("W",'CRONOGRAMA_CONST+MIGRACAO'!T$164),'Estruturante Móvel'!$C:$C,"&lt;&gt;PREVISTO",'Estruturante Móvel'!$M:$M,'CRONOGRAMA_CONST+MIGRACAO'!$B168)</f>
        <v>0</v>
      </c>
      <c r="V168" s="52">
        <f>COUNTIFS('Estruturante Móvel'!$Y:$Y,'CRONOGRAMA_CONST+MIGRACAO'!V$164,'Estruturante Móvel'!$C:$C,"PREVISTO",'Estruturante Móvel'!$M:$M,'CRONOGRAMA_CONST+MIGRACAO'!$B168)</f>
        <v>0</v>
      </c>
      <c r="W168" s="51">
        <f>COUNTIFS('Estruturante Móvel'!$Z:$Z,CONCATENATE("W",'CRONOGRAMA_CONST+MIGRACAO'!V$164),'Estruturante Móvel'!$C:$C,"&lt;&gt;PREVISTO",'Estruturante Móvel'!$M:$M,'CRONOGRAMA_CONST+MIGRACAO'!$B168)</f>
        <v>0</v>
      </c>
      <c r="X168" s="52">
        <f>COUNTIFS('Estruturante Móvel'!$Y:$Y,'CRONOGRAMA_CONST+MIGRACAO'!X$164,'Estruturante Móvel'!$C:$C,"PREVISTO",'Estruturante Móvel'!$M:$M,'CRONOGRAMA_CONST+MIGRACAO'!$B168)</f>
        <v>0</v>
      </c>
      <c r="Y168" s="51">
        <f>COUNTIFS('Estruturante Móvel'!$Z:$Z,CONCATENATE("W",'CRONOGRAMA_CONST+MIGRACAO'!X$164),'Estruturante Móvel'!$C:$C,"&lt;&gt;PREVISTO",'Estruturante Móvel'!$M:$M,'CRONOGRAMA_CONST+MIGRACAO'!$B168)</f>
        <v>0</v>
      </c>
      <c r="Z168" s="52">
        <f>COUNTIFS('Estruturante Móvel'!$Y:$Y,'CRONOGRAMA_CONST+MIGRACAO'!Z$164,'Estruturante Móvel'!$C:$C,"PREVISTO",'Estruturante Móvel'!$M:$M,'CRONOGRAMA_CONST+MIGRACAO'!$B168)</f>
        <v>0</v>
      </c>
      <c r="AA168" s="51">
        <f>COUNTIFS('Estruturante Móvel'!$Z:$Z,CONCATENATE("W",'CRONOGRAMA_CONST+MIGRACAO'!Z$164),'Estruturante Móvel'!$C:$C,"&lt;&gt;PREVISTO",'Estruturante Móvel'!$M:$M,'CRONOGRAMA_CONST+MIGRACAO'!$B168)</f>
        <v>0</v>
      </c>
      <c r="AB168" s="52">
        <f>COUNTIFS('Estruturante Móvel'!$Y:$Y,'CRONOGRAMA_CONST+MIGRACAO'!AB$164,'Estruturante Móvel'!$C:$C,"PREVISTO",'Estruturante Móvel'!$M:$M,'CRONOGRAMA_CONST+MIGRACAO'!$B168)</f>
        <v>0</v>
      </c>
      <c r="AC168" s="51">
        <f>COUNTIFS('Estruturante Móvel'!$Z:$Z,CONCATENATE("W",'CRONOGRAMA_CONST+MIGRACAO'!AB$164),'Estruturante Móvel'!$C:$C,"&lt;&gt;PREVISTO",'Estruturante Móvel'!$M:$M,'CRONOGRAMA_CONST+MIGRACAO'!$B168)</f>
        <v>0</v>
      </c>
      <c r="AD168" s="52">
        <f>COUNTIFS('Estruturante Móvel'!$Y:$Y,'CRONOGRAMA_CONST+MIGRACAO'!AD$164,'Estruturante Móvel'!$C:$C,"PREVISTO",'Estruturante Móvel'!$M:$M,'CRONOGRAMA_CONST+MIGRACAO'!$B168)</f>
        <v>0</v>
      </c>
      <c r="AE168" s="51">
        <f>COUNTIFS('Estruturante Móvel'!$Z:$Z,CONCATENATE("W",'CRONOGRAMA_CONST+MIGRACAO'!AD$164),'Estruturante Móvel'!$C:$C,"&lt;&gt;PREVISTO",'Estruturante Móvel'!$M:$M,'CRONOGRAMA_CONST+MIGRACAO'!$B168)</f>
        <v>0</v>
      </c>
      <c r="AF168" s="52">
        <f>COUNTIFS('Estruturante Móvel'!$Y:$Y,'CRONOGRAMA_CONST+MIGRACAO'!AF$164,'Estruturante Móvel'!$C:$C,"PREVISTO",'Estruturante Móvel'!$M:$M,'CRONOGRAMA_CONST+MIGRACAO'!$B168)</f>
        <v>0</v>
      </c>
      <c r="AG168" s="51">
        <f>COUNTIFS('Estruturante Móvel'!$Z:$Z,CONCATENATE("W",'CRONOGRAMA_CONST+MIGRACAO'!AF$164),'Estruturante Móvel'!$C:$C,"&lt;&gt;PREVISTO",'Estruturante Móvel'!$M:$M,'CRONOGRAMA_CONST+MIGRACAO'!$B168)</f>
        <v>0</v>
      </c>
      <c r="BZ168" s="41"/>
    </row>
    <row r="169" spans="2:78" hidden="1" outlineLevel="1">
      <c r="B169" s="37" t="s">
        <v>449</v>
      </c>
      <c r="C169" s="33">
        <f t="shared" si="624"/>
        <v>68</v>
      </c>
      <c r="D169" s="34">
        <f>COUNTIFS('Estruturante Móvel'!M:M,B169)</f>
        <v>34</v>
      </c>
      <c r="E169" s="34">
        <f>(COUNTIFS('Estruturante Móvel'!M:M,'CRONOGRAMA_CONST+MIGRACAO'!B169,'Estruturante Móvel'!$C:$C,"&lt;&gt;previsto"))</f>
        <v>33</v>
      </c>
      <c r="F169" s="34">
        <f t="shared" si="627"/>
        <v>1</v>
      </c>
      <c r="G169" s="34" t="s">
        <v>500</v>
      </c>
      <c r="H169" s="22" t="s">
        <v>501</v>
      </c>
      <c r="I169" s="39">
        <v>45536</v>
      </c>
      <c r="J169" s="35">
        <f t="shared" si="625"/>
        <v>0.97058823529411764</v>
      </c>
      <c r="K169" s="30">
        <f t="shared" si="626"/>
        <v>33</v>
      </c>
      <c r="L169" s="52">
        <f>COUNTIFS('Estruturante Móvel'!$Y:$Y,'CRONOGRAMA_CONST+MIGRACAO'!L$164,'Estruturante Móvel'!$C:$C,"PREVISTO",'Estruturante Móvel'!$M:$M,'CRONOGRAMA_CONST+MIGRACAO'!$B169)</f>
        <v>0</v>
      </c>
      <c r="M169" s="51">
        <f>COUNTIFS('Estruturante Móvel'!$Z:$Z,CONCATENATE("W",'CRONOGRAMA_CONST+MIGRACAO'!L$164),'Estruturante Móvel'!$C:$C,"&lt;&gt;PREVISTO",'Estruturante Móvel'!$M:$M,'CRONOGRAMA_CONST+MIGRACAO'!$B169)</f>
        <v>0</v>
      </c>
      <c r="N169" s="52">
        <f>COUNTIFS('Estruturante Móvel'!$Y:$Y,'CRONOGRAMA_CONST+MIGRACAO'!N$164,'Estruturante Móvel'!$C:$C,"PREVISTO",'Estruturante Móvel'!$M:$M,'CRONOGRAMA_CONST+MIGRACAO'!$B169)</f>
        <v>0</v>
      </c>
      <c r="O169" s="51">
        <f>COUNTIFS('Estruturante Móvel'!$Z:$Z,CONCATENATE("W",'CRONOGRAMA_CONST+MIGRACAO'!N$164),'Estruturante Móvel'!$C:$C,"&lt;&gt;PREVISTO",'Estruturante Móvel'!$M:$M,'CRONOGRAMA_CONST+MIGRACAO'!$B169)</f>
        <v>0</v>
      </c>
      <c r="P169" s="52">
        <f>COUNTIFS('Estruturante Móvel'!$Y:$Y,'CRONOGRAMA_CONST+MIGRACAO'!P$164,'Estruturante Móvel'!$C:$C,"PREVISTO",'Estruturante Móvel'!$M:$M,'CRONOGRAMA_CONST+MIGRACAO'!$B169)</f>
        <v>0</v>
      </c>
      <c r="Q169" s="51">
        <f>COUNTIFS('Estruturante Móvel'!$Z:$Z,CONCATENATE("W",'CRONOGRAMA_CONST+MIGRACAO'!P$164),'Estruturante Móvel'!$C:$C,"&lt;&gt;PREVISTO",'Estruturante Móvel'!$M:$M,'CRONOGRAMA_CONST+MIGRACAO'!$B169)</f>
        <v>0</v>
      </c>
      <c r="R169" s="52">
        <f>COUNTIFS('Estruturante Móvel'!$Y:$Y,'CRONOGRAMA_CONST+MIGRACAO'!R$164,'Estruturante Móvel'!$C:$C,"PREVISTO",'Estruturante Móvel'!$M:$M,'CRONOGRAMA_CONST+MIGRACAO'!$B169)</f>
        <v>0</v>
      </c>
      <c r="S169" s="51">
        <f>COUNTIFS('Estruturante Móvel'!$Z:$Z,CONCATENATE("W",'CRONOGRAMA_CONST+MIGRACAO'!R$164),'Estruturante Móvel'!$C:$C,"&lt;&gt;PREVISTO",'Estruturante Móvel'!$M:$M,'CRONOGRAMA_CONST+MIGRACAO'!$B169)</f>
        <v>0</v>
      </c>
      <c r="T169" s="52">
        <f>COUNTIFS('Estruturante Móvel'!$Y:$Y,'CRONOGRAMA_CONST+MIGRACAO'!T$164,'Estruturante Móvel'!$C:$C,"PREVISTO",'Estruturante Móvel'!$M:$M,'CRONOGRAMA_CONST+MIGRACAO'!$B169)</f>
        <v>0</v>
      </c>
      <c r="U169" s="51">
        <f>COUNTIFS('Estruturante Móvel'!$Z:$Z,CONCATENATE("W",'CRONOGRAMA_CONST+MIGRACAO'!T$164),'Estruturante Móvel'!$C:$C,"&lt;&gt;PREVISTO",'Estruturante Móvel'!$M:$M,'CRONOGRAMA_CONST+MIGRACAO'!$B169)</f>
        <v>0</v>
      </c>
      <c r="V169" s="52">
        <f>COUNTIFS('Estruturante Móvel'!$Y:$Y,'CRONOGRAMA_CONST+MIGRACAO'!V$164,'Estruturante Móvel'!$C:$C,"PREVISTO",'Estruturante Móvel'!$M:$M,'CRONOGRAMA_CONST+MIGRACAO'!$B169)</f>
        <v>0</v>
      </c>
      <c r="W169" s="51">
        <f>COUNTIFS('Estruturante Móvel'!$Z:$Z,CONCATENATE("W",'CRONOGRAMA_CONST+MIGRACAO'!V$164),'Estruturante Móvel'!$C:$C,"&lt;&gt;PREVISTO",'Estruturante Móvel'!$M:$M,'CRONOGRAMA_CONST+MIGRACAO'!$B169)</f>
        <v>0</v>
      </c>
      <c r="X169" s="52">
        <f>COUNTIFS('Estruturante Móvel'!$Y:$Y,'CRONOGRAMA_CONST+MIGRACAO'!X$164,'Estruturante Móvel'!$C:$C,"PREVISTO",'Estruturante Móvel'!$M:$M,'CRONOGRAMA_CONST+MIGRACAO'!$B169)</f>
        <v>0</v>
      </c>
      <c r="Y169" s="51">
        <f>COUNTIFS('Estruturante Móvel'!$Z:$Z,CONCATENATE("W",'CRONOGRAMA_CONST+MIGRACAO'!X$164),'Estruturante Móvel'!$C:$C,"&lt;&gt;PREVISTO",'Estruturante Móvel'!$M:$M,'CRONOGRAMA_CONST+MIGRACAO'!$B169)</f>
        <v>0</v>
      </c>
      <c r="Z169" s="52">
        <f>COUNTIFS('Estruturante Móvel'!$Y:$Y,'CRONOGRAMA_CONST+MIGRACAO'!Z$164,'Estruturante Móvel'!$C:$C,"PREVISTO",'Estruturante Móvel'!$M:$M,'CRONOGRAMA_CONST+MIGRACAO'!$B169)</f>
        <v>0</v>
      </c>
      <c r="AA169" s="51">
        <f>COUNTIFS('Estruturante Móvel'!$Z:$Z,CONCATENATE("W",'CRONOGRAMA_CONST+MIGRACAO'!Z$164),'Estruturante Móvel'!$C:$C,"&lt;&gt;PREVISTO",'Estruturante Móvel'!$M:$M,'CRONOGRAMA_CONST+MIGRACAO'!$B169)</f>
        <v>0</v>
      </c>
      <c r="AB169" s="52">
        <f>COUNTIFS('Estruturante Móvel'!$Y:$Y,'CRONOGRAMA_CONST+MIGRACAO'!AB$164,'Estruturante Móvel'!$C:$C,"PREVISTO",'Estruturante Móvel'!$M:$M,'CRONOGRAMA_CONST+MIGRACAO'!$B169)</f>
        <v>0</v>
      </c>
      <c r="AC169" s="51">
        <f>COUNTIFS('Estruturante Móvel'!$Z:$Z,CONCATENATE("W",'CRONOGRAMA_CONST+MIGRACAO'!AB$164),'Estruturante Móvel'!$C:$C,"&lt;&gt;PREVISTO",'Estruturante Móvel'!$M:$M,'CRONOGRAMA_CONST+MIGRACAO'!$B169)</f>
        <v>0</v>
      </c>
      <c r="AD169" s="52">
        <f>COUNTIFS('Estruturante Móvel'!$Y:$Y,'CRONOGRAMA_CONST+MIGRACAO'!AD$164,'Estruturante Móvel'!$C:$C,"PREVISTO",'Estruturante Móvel'!$M:$M,'CRONOGRAMA_CONST+MIGRACAO'!$B169)</f>
        <v>0</v>
      </c>
      <c r="AE169" s="51">
        <f>COUNTIFS('Estruturante Móvel'!$Z:$Z,CONCATENATE("W",'CRONOGRAMA_CONST+MIGRACAO'!AD$164),'Estruturante Móvel'!$C:$C,"&lt;&gt;PREVISTO",'Estruturante Móvel'!$M:$M,'CRONOGRAMA_CONST+MIGRACAO'!$B169)</f>
        <v>0</v>
      </c>
      <c r="AF169" s="52">
        <f>COUNTIFS('Estruturante Móvel'!$Y:$Y,'CRONOGRAMA_CONST+MIGRACAO'!AF$164,'Estruturante Móvel'!$C:$C,"PREVISTO",'Estruturante Móvel'!$M:$M,'CRONOGRAMA_CONST+MIGRACAO'!$B169)</f>
        <v>0</v>
      </c>
      <c r="AG169" s="51">
        <f>COUNTIFS('Estruturante Móvel'!$Z:$Z,CONCATENATE("W",'CRONOGRAMA_CONST+MIGRACAO'!AF$164),'Estruturante Móvel'!$C:$C,"&lt;&gt;PREVISTO",'Estruturante Móvel'!$M:$M,'CRONOGRAMA_CONST+MIGRACAO'!$B169)</f>
        <v>0</v>
      </c>
      <c r="BZ169" s="41"/>
    </row>
    <row r="170" spans="2:78" hidden="1" outlineLevel="1">
      <c r="B170" s="37" t="s">
        <v>450</v>
      </c>
      <c r="C170" s="33">
        <f t="shared" si="624"/>
        <v>208</v>
      </c>
      <c r="D170" s="34">
        <f>COUNTIFS('Estruturante Móvel'!M:M,B170)</f>
        <v>104</v>
      </c>
      <c r="E170" s="34">
        <f>(COUNTIFS('Estruturante Móvel'!M:M,'CRONOGRAMA_CONST+MIGRACAO'!B170,'Estruturante Móvel'!$C:$C,"&lt;&gt;previsto"))</f>
        <v>104</v>
      </c>
      <c r="F170" s="34">
        <f t="shared" si="627"/>
        <v>0</v>
      </c>
      <c r="G170" s="34" t="s">
        <v>500</v>
      </c>
      <c r="H170" s="22" t="s">
        <v>501</v>
      </c>
      <c r="I170" s="39">
        <v>45566</v>
      </c>
      <c r="J170" s="35">
        <f t="shared" si="625"/>
        <v>1</v>
      </c>
      <c r="K170" s="30">
        <f t="shared" si="626"/>
        <v>104</v>
      </c>
      <c r="L170" s="52">
        <f>COUNTIFS('Estruturante Móvel'!$Y:$Y,'CRONOGRAMA_CONST+MIGRACAO'!L$164,'Estruturante Móvel'!$C:$C,"PREVISTO",'Estruturante Móvel'!$M:$M,'CRONOGRAMA_CONST+MIGRACAO'!$B170)</f>
        <v>0</v>
      </c>
      <c r="M170" s="51">
        <f>COUNTIFS('Estruturante Móvel'!$Z:$Z,CONCATENATE("W",'CRONOGRAMA_CONST+MIGRACAO'!L$164),'Estruturante Móvel'!$C:$C,"&lt;&gt;PREVISTO",'Estruturante Móvel'!$M:$M,'CRONOGRAMA_CONST+MIGRACAO'!$B170)</f>
        <v>0</v>
      </c>
      <c r="N170" s="52">
        <f>COUNTIFS('Estruturante Móvel'!$Y:$Y,'CRONOGRAMA_CONST+MIGRACAO'!N$164,'Estruturante Móvel'!$C:$C,"PREVISTO",'Estruturante Móvel'!$M:$M,'CRONOGRAMA_CONST+MIGRACAO'!$B170)</f>
        <v>0</v>
      </c>
      <c r="O170" s="51">
        <f>COUNTIFS('Estruturante Móvel'!$Z:$Z,CONCATENATE("W",'CRONOGRAMA_CONST+MIGRACAO'!N$164),'Estruturante Móvel'!$C:$C,"&lt;&gt;PREVISTO",'Estruturante Móvel'!$M:$M,'CRONOGRAMA_CONST+MIGRACAO'!$B170)</f>
        <v>0</v>
      </c>
      <c r="P170" s="52">
        <f>COUNTIFS('Estruturante Móvel'!$Y:$Y,'CRONOGRAMA_CONST+MIGRACAO'!P$164,'Estruturante Móvel'!$C:$C,"PREVISTO",'Estruturante Móvel'!$M:$M,'CRONOGRAMA_CONST+MIGRACAO'!$B170)</f>
        <v>0</v>
      </c>
      <c r="Q170" s="51">
        <f>COUNTIFS('Estruturante Móvel'!$Z:$Z,CONCATENATE("W",'CRONOGRAMA_CONST+MIGRACAO'!P$164),'Estruturante Móvel'!$C:$C,"&lt;&gt;PREVISTO",'Estruturante Móvel'!$M:$M,'CRONOGRAMA_CONST+MIGRACAO'!$B170)</f>
        <v>0</v>
      </c>
      <c r="R170" s="52">
        <f>COUNTIFS('Estruturante Móvel'!$Y:$Y,'CRONOGRAMA_CONST+MIGRACAO'!R$164,'Estruturante Móvel'!$C:$C,"PREVISTO",'Estruturante Móvel'!$M:$M,'CRONOGRAMA_CONST+MIGRACAO'!$B170)</f>
        <v>0</v>
      </c>
      <c r="S170" s="51">
        <f>COUNTIFS('Estruturante Móvel'!$Z:$Z,CONCATENATE("W",'CRONOGRAMA_CONST+MIGRACAO'!R$164),'Estruturante Móvel'!$C:$C,"&lt;&gt;PREVISTO",'Estruturante Móvel'!$M:$M,'CRONOGRAMA_CONST+MIGRACAO'!$B170)</f>
        <v>0</v>
      </c>
      <c r="T170" s="52">
        <f>COUNTIFS('Estruturante Móvel'!$Y:$Y,'CRONOGRAMA_CONST+MIGRACAO'!T$164,'Estruturante Móvel'!$C:$C,"PREVISTO",'Estruturante Móvel'!$M:$M,'CRONOGRAMA_CONST+MIGRACAO'!$B170)</f>
        <v>0</v>
      </c>
      <c r="U170" s="51">
        <f>COUNTIFS('Estruturante Móvel'!$Z:$Z,CONCATENATE("W",'CRONOGRAMA_CONST+MIGRACAO'!T$164),'Estruturante Móvel'!$C:$C,"&lt;&gt;PREVISTO",'Estruturante Móvel'!$M:$M,'CRONOGRAMA_CONST+MIGRACAO'!$B170)</f>
        <v>0</v>
      </c>
      <c r="V170" s="52">
        <f>COUNTIFS('Estruturante Móvel'!$Y:$Y,'CRONOGRAMA_CONST+MIGRACAO'!V$164,'Estruturante Móvel'!$C:$C,"PREVISTO",'Estruturante Móvel'!$M:$M,'CRONOGRAMA_CONST+MIGRACAO'!$B170)</f>
        <v>0</v>
      </c>
      <c r="W170" s="51">
        <f>COUNTIFS('Estruturante Móvel'!$Z:$Z,CONCATENATE("W",'CRONOGRAMA_CONST+MIGRACAO'!V$164),'Estruturante Móvel'!$C:$C,"&lt;&gt;PREVISTO",'Estruturante Móvel'!$M:$M,'CRONOGRAMA_CONST+MIGRACAO'!$B170)</f>
        <v>0</v>
      </c>
      <c r="X170" s="52">
        <f>COUNTIFS('Estruturante Móvel'!$Y:$Y,'CRONOGRAMA_CONST+MIGRACAO'!X$164,'Estruturante Móvel'!$C:$C,"PREVISTO",'Estruturante Móvel'!$M:$M,'CRONOGRAMA_CONST+MIGRACAO'!$B170)</f>
        <v>0</v>
      </c>
      <c r="Y170" s="51">
        <f>COUNTIFS('Estruturante Móvel'!$Z:$Z,CONCATENATE("W",'CRONOGRAMA_CONST+MIGRACAO'!X$164),'Estruturante Móvel'!$C:$C,"&lt;&gt;PREVISTO",'Estruturante Móvel'!$M:$M,'CRONOGRAMA_CONST+MIGRACAO'!$B170)</f>
        <v>0</v>
      </c>
      <c r="Z170" s="52">
        <f>COUNTIFS('Estruturante Móvel'!$Y:$Y,'CRONOGRAMA_CONST+MIGRACAO'!Z$164,'Estruturante Móvel'!$C:$C,"PREVISTO",'Estruturante Móvel'!$M:$M,'CRONOGRAMA_CONST+MIGRACAO'!$B170)</f>
        <v>0</v>
      </c>
      <c r="AA170" s="51">
        <f>COUNTIFS('Estruturante Móvel'!$Z:$Z,CONCATENATE("W",'CRONOGRAMA_CONST+MIGRACAO'!Z$164),'Estruturante Móvel'!$C:$C,"&lt;&gt;PREVISTO",'Estruturante Móvel'!$M:$M,'CRONOGRAMA_CONST+MIGRACAO'!$B170)</f>
        <v>0</v>
      </c>
      <c r="AB170" s="52">
        <f>COUNTIFS('Estruturante Móvel'!$Y:$Y,'CRONOGRAMA_CONST+MIGRACAO'!AB$164,'Estruturante Móvel'!$C:$C,"PREVISTO",'Estruturante Móvel'!$M:$M,'CRONOGRAMA_CONST+MIGRACAO'!$B170)</f>
        <v>0</v>
      </c>
      <c r="AC170" s="51">
        <f>COUNTIFS('Estruturante Móvel'!$Z:$Z,CONCATENATE("W",'CRONOGRAMA_CONST+MIGRACAO'!AB$164),'Estruturante Móvel'!$C:$C,"&lt;&gt;PREVISTO",'Estruturante Móvel'!$M:$M,'CRONOGRAMA_CONST+MIGRACAO'!$B170)</f>
        <v>0</v>
      </c>
      <c r="AD170" s="52">
        <f>COUNTIFS('Estruturante Móvel'!$Y:$Y,'CRONOGRAMA_CONST+MIGRACAO'!AD$164,'Estruturante Móvel'!$C:$C,"PREVISTO",'Estruturante Móvel'!$M:$M,'CRONOGRAMA_CONST+MIGRACAO'!$B170)</f>
        <v>0</v>
      </c>
      <c r="AE170" s="51">
        <f>COUNTIFS('Estruturante Móvel'!$Z:$Z,CONCATENATE("W",'CRONOGRAMA_CONST+MIGRACAO'!AD$164),'Estruturante Móvel'!$C:$C,"&lt;&gt;PREVISTO",'Estruturante Móvel'!$M:$M,'CRONOGRAMA_CONST+MIGRACAO'!$B170)</f>
        <v>0</v>
      </c>
      <c r="AF170" s="52">
        <f>COUNTIFS('Estruturante Móvel'!$Y:$Y,'CRONOGRAMA_CONST+MIGRACAO'!AF$164,'Estruturante Móvel'!$C:$C,"PREVISTO",'Estruturante Móvel'!$M:$M,'CRONOGRAMA_CONST+MIGRACAO'!$B170)</f>
        <v>0</v>
      </c>
      <c r="AG170" s="51">
        <f>COUNTIFS('Estruturante Móvel'!$Z:$Z,CONCATENATE("W",'CRONOGRAMA_CONST+MIGRACAO'!AF$164),'Estruturante Móvel'!$C:$C,"&lt;&gt;PREVISTO",'Estruturante Móvel'!$M:$M,'CRONOGRAMA_CONST+MIGRACAO'!$B170)</f>
        <v>0</v>
      </c>
      <c r="BZ170" s="41"/>
    </row>
    <row r="171" spans="2:78" hidden="1" outlineLevel="1">
      <c r="B171" s="37" t="s">
        <v>451</v>
      </c>
      <c r="C171" s="33">
        <f t="shared" si="624"/>
        <v>18</v>
      </c>
      <c r="D171" s="34">
        <f>COUNTIFS('Estruturante Móvel'!M:M,B171)</f>
        <v>9</v>
      </c>
      <c r="E171" s="34">
        <f>(COUNTIFS('Estruturante Móvel'!M:M,'CRONOGRAMA_CONST+MIGRACAO'!B171,'Estruturante Móvel'!$C:$C,"&lt;&gt;previsto"))</f>
        <v>8</v>
      </c>
      <c r="F171" s="34">
        <f t="shared" si="627"/>
        <v>1</v>
      </c>
      <c r="G171" s="34" t="s">
        <v>500</v>
      </c>
      <c r="H171" s="22" t="s">
        <v>501</v>
      </c>
      <c r="I171" s="39">
        <v>45566</v>
      </c>
      <c r="J171" s="35">
        <f t="shared" si="625"/>
        <v>0.88888888888888884</v>
      </c>
      <c r="K171" s="30">
        <f t="shared" si="626"/>
        <v>8</v>
      </c>
      <c r="L171" s="52">
        <f>COUNTIFS('Estruturante Móvel'!$Y:$Y,'CRONOGRAMA_CONST+MIGRACAO'!L$164,'Estruturante Móvel'!$C:$C,"PREVISTO",'Estruturante Móvel'!$M:$M,'CRONOGRAMA_CONST+MIGRACAO'!$B171)</f>
        <v>0</v>
      </c>
      <c r="M171" s="51">
        <f>COUNTIFS('Estruturante Móvel'!$Z:$Z,CONCATENATE("W",'CRONOGRAMA_CONST+MIGRACAO'!L$164),'Estruturante Móvel'!$C:$C,"&lt;&gt;PREVISTO",'Estruturante Móvel'!$M:$M,'CRONOGRAMA_CONST+MIGRACAO'!$B171)</f>
        <v>0</v>
      </c>
      <c r="N171" s="52">
        <f>COUNTIFS('Estruturante Móvel'!$Y:$Y,'CRONOGRAMA_CONST+MIGRACAO'!N$164,'Estruturante Móvel'!$C:$C,"PREVISTO",'Estruturante Móvel'!$M:$M,'CRONOGRAMA_CONST+MIGRACAO'!$B171)</f>
        <v>0</v>
      </c>
      <c r="O171" s="51">
        <f>COUNTIFS('Estruturante Móvel'!$Z:$Z,CONCATENATE("W",'CRONOGRAMA_CONST+MIGRACAO'!N$164),'Estruturante Móvel'!$C:$C,"&lt;&gt;PREVISTO",'Estruturante Móvel'!$M:$M,'CRONOGRAMA_CONST+MIGRACAO'!$B171)</f>
        <v>0</v>
      </c>
      <c r="P171" s="52">
        <f>COUNTIFS('Estruturante Móvel'!$Y:$Y,'CRONOGRAMA_CONST+MIGRACAO'!P$164,'Estruturante Móvel'!$C:$C,"PREVISTO",'Estruturante Móvel'!$M:$M,'CRONOGRAMA_CONST+MIGRACAO'!$B171)</f>
        <v>0</v>
      </c>
      <c r="Q171" s="51">
        <f>COUNTIFS('Estruturante Móvel'!$Z:$Z,CONCATENATE("W",'CRONOGRAMA_CONST+MIGRACAO'!P$164),'Estruturante Móvel'!$C:$C,"&lt;&gt;PREVISTO",'Estruturante Móvel'!$M:$M,'CRONOGRAMA_CONST+MIGRACAO'!$B171)</f>
        <v>0</v>
      </c>
      <c r="R171" s="52">
        <f>COUNTIFS('Estruturante Móvel'!$Y:$Y,'CRONOGRAMA_CONST+MIGRACAO'!R$164,'Estruturante Móvel'!$C:$C,"PREVISTO",'Estruturante Móvel'!$M:$M,'CRONOGRAMA_CONST+MIGRACAO'!$B171)</f>
        <v>0</v>
      </c>
      <c r="S171" s="51">
        <f>COUNTIFS('Estruturante Móvel'!$Z:$Z,CONCATENATE("W",'CRONOGRAMA_CONST+MIGRACAO'!R$164),'Estruturante Móvel'!$C:$C,"&lt;&gt;PREVISTO",'Estruturante Móvel'!$M:$M,'CRONOGRAMA_CONST+MIGRACAO'!$B171)</f>
        <v>0</v>
      </c>
      <c r="T171" s="52">
        <f>COUNTIFS('Estruturante Móvel'!$Y:$Y,'CRONOGRAMA_CONST+MIGRACAO'!T$164,'Estruturante Móvel'!$C:$C,"PREVISTO",'Estruturante Móvel'!$M:$M,'CRONOGRAMA_CONST+MIGRACAO'!$B171)</f>
        <v>0</v>
      </c>
      <c r="U171" s="51">
        <f>COUNTIFS('Estruturante Móvel'!$Z:$Z,CONCATENATE("W",'CRONOGRAMA_CONST+MIGRACAO'!T$164),'Estruturante Móvel'!$C:$C,"&lt;&gt;PREVISTO",'Estruturante Móvel'!$M:$M,'CRONOGRAMA_CONST+MIGRACAO'!$B171)</f>
        <v>0</v>
      </c>
      <c r="V171" s="52">
        <f>COUNTIFS('Estruturante Móvel'!$Y:$Y,'CRONOGRAMA_CONST+MIGRACAO'!V$164,'Estruturante Móvel'!$C:$C,"PREVISTO",'Estruturante Móvel'!$M:$M,'CRONOGRAMA_CONST+MIGRACAO'!$B171)</f>
        <v>0</v>
      </c>
      <c r="W171" s="51">
        <f>COUNTIFS('Estruturante Móvel'!$Z:$Z,CONCATENATE("W",'CRONOGRAMA_CONST+MIGRACAO'!V$164),'Estruturante Móvel'!$C:$C,"&lt;&gt;PREVISTO",'Estruturante Móvel'!$M:$M,'CRONOGRAMA_CONST+MIGRACAO'!$B171)</f>
        <v>0</v>
      </c>
      <c r="X171" s="52">
        <f>COUNTIFS('Estruturante Móvel'!$Y:$Y,'CRONOGRAMA_CONST+MIGRACAO'!X$164,'Estruturante Móvel'!$C:$C,"PREVISTO",'Estruturante Móvel'!$M:$M,'CRONOGRAMA_CONST+MIGRACAO'!$B171)</f>
        <v>0</v>
      </c>
      <c r="Y171" s="51">
        <f>COUNTIFS('Estruturante Móvel'!$Z:$Z,CONCATENATE("W",'CRONOGRAMA_CONST+MIGRACAO'!X$164),'Estruturante Móvel'!$C:$C,"&lt;&gt;PREVISTO",'Estruturante Móvel'!$M:$M,'CRONOGRAMA_CONST+MIGRACAO'!$B171)</f>
        <v>0</v>
      </c>
      <c r="Z171" s="52">
        <f>COUNTIFS('Estruturante Móvel'!$Y:$Y,'CRONOGRAMA_CONST+MIGRACAO'!Z$164,'Estruturante Móvel'!$C:$C,"PREVISTO",'Estruturante Móvel'!$M:$M,'CRONOGRAMA_CONST+MIGRACAO'!$B171)</f>
        <v>0</v>
      </c>
      <c r="AA171" s="51">
        <f>COUNTIFS('Estruturante Móvel'!$Z:$Z,CONCATENATE("W",'CRONOGRAMA_CONST+MIGRACAO'!Z$164),'Estruturante Móvel'!$C:$C,"&lt;&gt;PREVISTO",'Estruturante Móvel'!$M:$M,'CRONOGRAMA_CONST+MIGRACAO'!$B171)</f>
        <v>0</v>
      </c>
      <c r="AB171" s="52">
        <f>COUNTIFS('Estruturante Móvel'!$Y:$Y,'CRONOGRAMA_CONST+MIGRACAO'!AB$164,'Estruturante Móvel'!$C:$C,"PREVISTO",'Estruturante Móvel'!$M:$M,'CRONOGRAMA_CONST+MIGRACAO'!$B171)</f>
        <v>0</v>
      </c>
      <c r="AC171" s="51">
        <f>COUNTIFS('Estruturante Móvel'!$Z:$Z,CONCATENATE("W",'CRONOGRAMA_CONST+MIGRACAO'!AB$164),'Estruturante Móvel'!$C:$C,"&lt;&gt;PREVISTO",'Estruturante Móvel'!$M:$M,'CRONOGRAMA_CONST+MIGRACAO'!$B171)</f>
        <v>0</v>
      </c>
      <c r="AD171" s="52">
        <f>COUNTIFS('Estruturante Móvel'!$Y:$Y,'CRONOGRAMA_CONST+MIGRACAO'!AD$164,'Estruturante Móvel'!$C:$C,"PREVISTO",'Estruturante Móvel'!$M:$M,'CRONOGRAMA_CONST+MIGRACAO'!$B171)</f>
        <v>0</v>
      </c>
      <c r="AE171" s="51">
        <f>COUNTIFS('Estruturante Móvel'!$Z:$Z,CONCATENATE("W",'CRONOGRAMA_CONST+MIGRACAO'!AD$164),'Estruturante Móvel'!$C:$C,"&lt;&gt;PREVISTO",'Estruturante Móvel'!$M:$M,'CRONOGRAMA_CONST+MIGRACAO'!$B171)</f>
        <v>0</v>
      </c>
      <c r="AF171" s="52">
        <f>COUNTIFS('Estruturante Móvel'!$Y:$Y,'CRONOGRAMA_CONST+MIGRACAO'!AF$164,'Estruturante Móvel'!$C:$C,"PREVISTO",'Estruturante Móvel'!$M:$M,'CRONOGRAMA_CONST+MIGRACAO'!$B171)</f>
        <v>0</v>
      </c>
      <c r="AG171" s="51">
        <f>COUNTIFS('Estruturante Móvel'!$Z:$Z,CONCATENATE("W",'CRONOGRAMA_CONST+MIGRACAO'!AF$164),'Estruturante Móvel'!$C:$C,"&lt;&gt;PREVISTO",'Estruturante Móvel'!$M:$M,'CRONOGRAMA_CONST+MIGRACAO'!$B171)</f>
        <v>0</v>
      </c>
      <c r="BZ171" s="41"/>
    </row>
    <row r="172" spans="2:78" hidden="1" outlineLevel="1">
      <c r="B172" s="37" t="s">
        <v>452</v>
      </c>
      <c r="C172" s="33">
        <f t="shared" si="624"/>
        <v>24</v>
      </c>
      <c r="D172" s="34">
        <f>COUNTIFS('Estruturante Móvel'!M:M,B172)</f>
        <v>12</v>
      </c>
      <c r="E172" s="34">
        <f>(COUNTIFS('Estruturante Móvel'!M:M,'CRONOGRAMA_CONST+MIGRACAO'!B172,'Estruturante Móvel'!$C:$C,"&lt;&gt;previsto"))</f>
        <v>12</v>
      </c>
      <c r="F172" s="34">
        <f t="shared" si="627"/>
        <v>0</v>
      </c>
      <c r="G172" s="34" t="s">
        <v>500</v>
      </c>
      <c r="H172" s="22" t="s">
        <v>501</v>
      </c>
      <c r="I172" s="39">
        <v>45566</v>
      </c>
      <c r="J172" s="35">
        <f t="shared" si="625"/>
        <v>1</v>
      </c>
      <c r="K172" s="30">
        <f t="shared" si="626"/>
        <v>12</v>
      </c>
      <c r="L172" s="52">
        <f>COUNTIFS('Estruturante Móvel'!$Y:$Y,'CRONOGRAMA_CONST+MIGRACAO'!L$164,'Estruturante Móvel'!$C:$C,"PREVISTO",'Estruturante Móvel'!$M:$M,'CRONOGRAMA_CONST+MIGRACAO'!$B172)</f>
        <v>0</v>
      </c>
      <c r="M172" s="51">
        <f>COUNTIFS('Estruturante Móvel'!$Z:$Z,CONCATENATE("W",'CRONOGRAMA_CONST+MIGRACAO'!L$164),'Estruturante Móvel'!$C:$C,"&lt;&gt;PREVISTO",'Estruturante Móvel'!$M:$M,'CRONOGRAMA_CONST+MIGRACAO'!$B172)</f>
        <v>0</v>
      </c>
      <c r="N172" s="52">
        <f>COUNTIFS('Estruturante Móvel'!$Y:$Y,'CRONOGRAMA_CONST+MIGRACAO'!N$164,'Estruturante Móvel'!$C:$C,"PREVISTO",'Estruturante Móvel'!$M:$M,'CRONOGRAMA_CONST+MIGRACAO'!$B172)</f>
        <v>0</v>
      </c>
      <c r="O172" s="51">
        <f>COUNTIFS('Estruturante Móvel'!$Z:$Z,CONCATENATE("W",'CRONOGRAMA_CONST+MIGRACAO'!N$164),'Estruturante Móvel'!$C:$C,"&lt;&gt;PREVISTO",'Estruturante Móvel'!$M:$M,'CRONOGRAMA_CONST+MIGRACAO'!$B172)</f>
        <v>0</v>
      </c>
      <c r="P172" s="52">
        <f>COUNTIFS('Estruturante Móvel'!$Y:$Y,'CRONOGRAMA_CONST+MIGRACAO'!P$164,'Estruturante Móvel'!$C:$C,"PREVISTO",'Estruturante Móvel'!$M:$M,'CRONOGRAMA_CONST+MIGRACAO'!$B172)</f>
        <v>0</v>
      </c>
      <c r="Q172" s="51">
        <f>COUNTIFS('Estruturante Móvel'!$Z:$Z,CONCATENATE("W",'CRONOGRAMA_CONST+MIGRACAO'!P$164),'Estruturante Móvel'!$C:$C,"&lt;&gt;PREVISTO",'Estruturante Móvel'!$M:$M,'CRONOGRAMA_CONST+MIGRACAO'!$B172)</f>
        <v>0</v>
      </c>
      <c r="R172" s="52">
        <f>COUNTIFS('Estruturante Móvel'!$Y:$Y,'CRONOGRAMA_CONST+MIGRACAO'!R$164,'Estruturante Móvel'!$C:$C,"PREVISTO",'Estruturante Móvel'!$M:$M,'CRONOGRAMA_CONST+MIGRACAO'!$B172)</f>
        <v>0</v>
      </c>
      <c r="S172" s="51">
        <f>COUNTIFS('Estruturante Móvel'!$Z:$Z,CONCATENATE("W",'CRONOGRAMA_CONST+MIGRACAO'!R$164),'Estruturante Móvel'!$C:$C,"&lt;&gt;PREVISTO",'Estruturante Móvel'!$M:$M,'CRONOGRAMA_CONST+MIGRACAO'!$B172)</f>
        <v>0</v>
      </c>
      <c r="T172" s="52">
        <f>COUNTIFS('Estruturante Móvel'!$Y:$Y,'CRONOGRAMA_CONST+MIGRACAO'!T$164,'Estruturante Móvel'!$C:$C,"PREVISTO",'Estruturante Móvel'!$M:$M,'CRONOGRAMA_CONST+MIGRACAO'!$B172)</f>
        <v>0</v>
      </c>
      <c r="U172" s="51">
        <f>COUNTIFS('Estruturante Móvel'!$Z:$Z,CONCATENATE("W",'CRONOGRAMA_CONST+MIGRACAO'!T$164),'Estruturante Móvel'!$C:$C,"&lt;&gt;PREVISTO",'Estruturante Móvel'!$M:$M,'CRONOGRAMA_CONST+MIGRACAO'!$B172)</f>
        <v>0</v>
      </c>
      <c r="V172" s="52">
        <f>COUNTIFS('Estruturante Móvel'!$Y:$Y,'CRONOGRAMA_CONST+MIGRACAO'!V$164,'Estruturante Móvel'!$C:$C,"PREVISTO",'Estruturante Móvel'!$M:$M,'CRONOGRAMA_CONST+MIGRACAO'!$B172)</f>
        <v>0</v>
      </c>
      <c r="W172" s="51">
        <f>COUNTIFS('Estruturante Móvel'!$Z:$Z,CONCATENATE("W",'CRONOGRAMA_CONST+MIGRACAO'!V$164),'Estruturante Móvel'!$C:$C,"&lt;&gt;PREVISTO",'Estruturante Móvel'!$M:$M,'CRONOGRAMA_CONST+MIGRACAO'!$B172)</f>
        <v>0</v>
      </c>
      <c r="X172" s="52">
        <f>COUNTIFS('Estruturante Móvel'!$Y:$Y,'CRONOGRAMA_CONST+MIGRACAO'!X$164,'Estruturante Móvel'!$C:$C,"PREVISTO",'Estruturante Móvel'!$M:$M,'CRONOGRAMA_CONST+MIGRACAO'!$B172)</f>
        <v>0</v>
      </c>
      <c r="Y172" s="51">
        <f>COUNTIFS('Estruturante Móvel'!$Z:$Z,CONCATENATE("W",'CRONOGRAMA_CONST+MIGRACAO'!X$164),'Estruturante Móvel'!$C:$C,"&lt;&gt;PREVISTO",'Estruturante Móvel'!$M:$M,'CRONOGRAMA_CONST+MIGRACAO'!$B172)</f>
        <v>0</v>
      </c>
      <c r="Z172" s="52">
        <f>COUNTIFS('Estruturante Móvel'!$Y:$Y,'CRONOGRAMA_CONST+MIGRACAO'!Z$164,'Estruturante Móvel'!$C:$C,"PREVISTO",'Estruturante Móvel'!$M:$M,'CRONOGRAMA_CONST+MIGRACAO'!$B172)</f>
        <v>0</v>
      </c>
      <c r="AA172" s="51">
        <f>COUNTIFS('Estruturante Móvel'!$Z:$Z,CONCATENATE("W",'CRONOGRAMA_CONST+MIGRACAO'!Z$164),'Estruturante Móvel'!$C:$C,"&lt;&gt;PREVISTO",'Estruturante Móvel'!$M:$M,'CRONOGRAMA_CONST+MIGRACAO'!$B172)</f>
        <v>0</v>
      </c>
      <c r="AB172" s="52">
        <f>COUNTIFS('Estruturante Móvel'!$Y:$Y,'CRONOGRAMA_CONST+MIGRACAO'!AB$164,'Estruturante Móvel'!$C:$C,"PREVISTO",'Estruturante Móvel'!$M:$M,'CRONOGRAMA_CONST+MIGRACAO'!$B172)</f>
        <v>0</v>
      </c>
      <c r="AC172" s="51">
        <f>COUNTIFS('Estruturante Móvel'!$Z:$Z,CONCATENATE("W",'CRONOGRAMA_CONST+MIGRACAO'!AB$164),'Estruturante Móvel'!$C:$C,"&lt;&gt;PREVISTO",'Estruturante Móvel'!$M:$M,'CRONOGRAMA_CONST+MIGRACAO'!$B172)</f>
        <v>0</v>
      </c>
      <c r="AD172" s="52">
        <f>COUNTIFS('Estruturante Móvel'!$Y:$Y,'CRONOGRAMA_CONST+MIGRACAO'!AD$164,'Estruturante Móvel'!$C:$C,"PREVISTO",'Estruturante Móvel'!$M:$M,'CRONOGRAMA_CONST+MIGRACAO'!$B172)</f>
        <v>0</v>
      </c>
      <c r="AE172" s="51">
        <f>COUNTIFS('Estruturante Móvel'!$Z:$Z,CONCATENATE("W",'CRONOGRAMA_CONST+MIGRACAO'!AD$164),'Estruturante Móvel'!$C:$C,"&lt;&gt;PREVISTO",'Estruturante Móvel'!$M:$M,'CRONOGRAMA_CONST+MIGRACAO'!$B172)</f>
        <v>0</v>
      </c>
      <c r="AF172" s="52">
        <f>COUNTIFS('Estruturante Móvel'!$Y:$Y,'CRONOGRAMA_CONST+MIGRACAO'!AF$164,'Estruturante Móvel'!$C:$C,"PREVISTO",'Estruturante Móvel'!$M:$M,'CRONOGRAMA_CONST+MIGRACAO'!$B172)</f>
        <v>0</v>
      </c>
      <c r="AG172" s="51">
        <f>COUNTIFS('Estruturante Móvel'!$Z:$Z,CONCATENATE("W",'CRONOGRAMA_CONST+MIGRACAO'!AF$164),'Estruturante Móvel'!$C:$C,"&lt;&gt;PREVISTO",'Estruturante Móvel'!$M:$M,'CRONOGRAMA_CONST+MIGRACAO'!$B172)</f>
        <v>0</v>
      </c>
      <c r="BZ172" s="41"/>
    </row>
    <row r="173" spans="2:78" hidden="1" outlineLevel="1">
      <c r="B173" s="37" t="s">
        <v>453</v>
      </c>
      <c r="C173" s="33">
        <f t="shared" si="624"/>
        <v>42</v>
      </c>
      <c r="D173" s="34">
        <f>COUNTIFS('Estruturante Móvel'!M:M,B173)</f>
        <v>21</v>
      </c>
      <c r="E173" s="34">
        <f>(COUNTIFS('Estruturante Móvel'!M:M,'CRONOGRAMA_CONST+MIGRACAO'!B173,'Estruturante Móvel'!$C:$C,"&lt;&gt;previsto"))</f>
        <v>21</v>
      </c>
      <c r="F173" s="34">
        <f t="shared" si="627"/>
        <v>0</v>
      </c>
      <c r="G173" s="34" t="s">
        <v>500</v>
      </c>
      <c r="H173" s="22" t="s">
        <v>501</v>
      </c>
      <c r="I173" s="39">
        <v>45566</v>
      </c>
      <c r="J173" s="35">
        <f t="shared" si="625"/>
        <v>1</v>
      </c>
      <c r="K173" s="30">
        <f t="shared" si="626"/>
        <v>21</v>
      </c>
      <c r="L173" s="52">
        <f>COUNTIFS('Estruturante Móvel'!$Y:$Y,'CRONOGRAMA_CONST+MIGRACAO'!L$164,'Estruturante Móvel'!$C:$C,"PREVISTO",'Estruturante Móvel'!$M:$M,'CRONOGRAMA_CONST+MIGRACAO'!$B173)</f>
        <v>0</v>
      </c>
      <c r="M173" s="51">
        <f>COUNTIFS('Estruturante Móvel'!$Z:$Z,CONCATENATE("W",'CRONOGRAMA_CONST+MIGRACAO'!L$164),'Estruturante Móvel'!$C:$C,"&lt;&gt;PREVISTO",'Estruturante Móvel'!$M:$M,'CRONOGRAMA_CONST+MIGRACAO'!$B173)</f>
        <v>0</v>
      </c>
      <c r="N173" s="52">
        <f>COUNTIFS('Estruturante Móvel'!$Y:$Y,'CRONOGRAMA_CONST+MIGRACAO'!N$164,'Estruturante Móvel'!$C:$C,"PREVISTO",'Estruturante Móvel'!$M:$M,'CRONOGRAMA_CONST+MIGRACAO'!$B173)</f>
        <v>0</v>
      </c>
      <c r="O173" s="51">
        <f>COUNTIFS('Estruturante Móvel'!$Z:$Z,CONCATENATE("W",'CRONOGRAMA_CONST+MIGRACAO'!N$164),'Estruturante Móvel'!$C:$C,"&lt;&gt;PREVISTO",'Estruturante Móvel'!$M:$M,'CRONOGRAMA_CONST+MIGRACAO'!$B173)</f>
        <v>0</v>
      </c>
      <c r="P173" s="52">
        <f>COUNTIFS('Estruturante Móvel'!$Y:$Y,'CRONOGRAMA_CONST+MIGRACAO'!P$164,'Estruturante Móvel'!$C:$C,"PREVISTO",'Estruturante Móvel'!$M:$M,'CRONOGRAMA_CONST+MIGRACAO'!$B173)</f>
        <v>0</v>
      </c>
      <c r="Q173" s="51">
        <f>COUNTIFS('Estruturante Móvel'!$Z:$Z,CONCATENATE("W",'CRONOGRAMA_CONST+MIGRACAO'!P$164),'Estruturante Móvel'!$C:$C,"&lt;&gt;PREVISTO",'Estruturante Móvel'!$M:$M,'CRONOGRAMA_CONST+MIGRACAO'!$B173)</f>
        <v>0</v>
      </c>
      <c r="R173" s="52">
        <f>COUNTIFS('Estruturante Móvel'!$Y:$Y,'CRONOGRAMA_CONST+MIGRACAO'!R$164,'Estruturante Móvel'!$C:$C,"PREVISTO",'Estruturante Móvel'!$M:$M,'CRONOGRAMA_CONST+MIGRACAO'!$B173)</f>
        <v>0</v>
      </c>
      <c r="S173" s="51">
        <f>COUNTIFS('Estruturante Móvel'!$Z:$Z,CONCATENATE("W",'CRONOGRAMA_CONST+MIGRACAO'!R$164),'Estruturante Móvel'!$C:$C,"&lt;&gt;PREVISTO",'Estruturante Móvel'!$M:$M,'CRONOGRAMA_CONST+MIGRACAO'!$B173)</f>
        <v>0</v>
      </c>
      <c r="T173" s="52">
        <f>COUNTIFS('Estruturante Móvel'!$Y:$Y,'CRONOGRAMA_CONST+MIGRACAO'!T$164,'Estruturante Móvel'!$C:$C,"PREVISTO",'Estruturante Móvel'!$M:$M,'CRONOGRAMA_CONST+MIGRACAO'!$B173)</f>
        <v>0</v>
      </c>
      <c r="U173" s="51">
        <f>COUNTIFS('Estruturante Móvel'!$Z:$Z,CONCATENATE("W",'CRONOGRAMA_CONST+MIGRACAO'!T$164),'Estruturante Móvel'!$C:$C,"&lt;&gt;PREVISTO",'Estruturante Móvel'!$M:$M,'CRONOGRAMA_CONST+MIGRACAO'!$B173)</f>
        <v>0</v>
      </c>
      <c r="V173" s="52">
        <f>COUNTIFS('Estruturante Móvel'!$Y:$Y,'CRONOGRAMA_CONST+MIGRACAO'!V$164,'Estruturante Móvel'!$C:$C,"PREVISTO",'Estruturante Móvel'!$M:$M,'CRONOGRAMA_CONST+MIGRACAO'!$B173)</f>
        <v>0</v>
      </c>
      <c r="W173" s="51">
        <f>COUNTIFS('Estruturante Móvel'!$Z:$Z,CONCATENATE("W",'CRONOGRAMA_CONST+MIGRACAO'!V$164),'Estruturante Móvel'!$C:$C,"&lt;&gt;PREVISTO",'Estruturante Móvel'!$M:$M,'CRONOGRAMA_CONST+MIGRACAO'!$B173)</f>
        <v>0</v>
      </c>
      <c r="X173" s="52">
        <f>COUNTIFS('Estruturante Móvel'!$Y:$Y,'CRONOGRAMA_CONST+MIGRACAO'!X$164,'Estruturante Móvel'!$C:$C,"PREVISTO",'Estruturante Móvel'!$M:$M,'CRONOGRAMA_CONST+MIGRACAO'!$B173)</f>
        <v>0</v>
      </c>
      <c r="Y173" s="51">
        <f>COUNTIFS('Estruturante Móvel'!$Z:$Z,CONCATENATE("W",'CRONOGRAMA_CONST+MIGRACAO'!X$164),'Estruturante Móvel'!$C:$C,"&lt;&gt;PREVISTO",'Estruturante Móvel'!$M:$M,'CRONOGRAMA_CONST+MIGRACAO'!$B173)</f>
        <v>0</v>
      </c>
      <c r="Z173" s="52">
        <f>COUNTIFS('Estruturante Móvel'!$Y:$Y,'CRONOGRAMA_CONST+MIGRACAO'!Z$164,'Estruturante Móvel'!$C:$C,"PREVISTO",'Estruturante Móvel'!$M:$M,'CRONOGRAMA_CONST+MIGRACAO'!$B173)</f>
        <v>0</v>
      </c>
      <c r="AA173" s="51">
        <f>COUNTIFS('Estruturante Móvel'!$Z:$Z,CONCATENATE("W",'CRONOGRAMA_CONST+MIGRACAO'!Z$164),'Estruturante Móvel'!$C:$C,"&lt;&gt;PREVISTO",'Estruturante Móvel'!$M:$M,'CRONOGRAMA_CONST+MIGRACAO'!$B173)</f>
        <v>0</v>
      </c>
      <c r="AB173" s="52">
        <f>COUNTIFS('Estruturante Móvel'!$Y:$Y,'CRONOGRAMA_CONST+MIGRACAO'!AB$164,'Estruturante Móvel'!$C:$C,"PREVISTO",'Estruturante Móvel'!$M:$M,'CRONOGRAMA_CONST+MIGRACAO'!$B173)</f>
        <v>0</v>
      </c>
      <c r="AC173" s="51">
        <f>COUNTIFS('Estruturante Móvel'!$Z:$Z,CONCATENATE("W",'CRONOGRAMA_CONST+MIGRACAO'!AB$164),'Estruturante Móvel'!$C:$C,"&lt;&gt;PREVISTO",'Estruturante Móvel'!$M:$M,'CRONOGRAMA_CONST+MIGRACAO'!$B173)</f>
        <v>0</v>
      </c>
      <c r="AD173" s="52">
        <f>COUNTIFS('Estruturante Móvel'!$Y:$Y,'CRONOGRAMA_CONST+MIGRACAO'!AD$164,'Estruturante Móvel'!$C:$C,"PREVISTO",'Estruturante Móvel'!$M:$M,'CRONOGRAMA_CONST+MIGRACAO'!$B173)</f>
        <v>0</v>
      </c>
      <c r="AE173" s="51">
        <f>COUNTIFS('Estruturante Móvel'!$Z:$Z,CONCATENATE("W",'CRONOGRAMA_CONST+MIGRACAO'!AD$164),'Estruturante Móvel'!$C:$C,"&lt;&gt;PREVISTO",'Estruturante Móvel'!$M:$M,'CRONOGRAMA_CONST+MIGRACAO'!$B173)</f>
        <v>0</v>
      </c>
      <c r="AF173" s="52">
        <f>COUNTIFS('Estruturante Móvel'!$Y:$Y,'CRONOGRAMA_CONST+MIGRACAO'!AF$164,'Estruturante Móvel'!$C:$C,"PREVISTO",'Estruturante Móvel'!$M:$M,'CRONOGRAMA_CONST+MIGRACAO'!$B173)</f>
        <v>0</v>
      </c>
      <c r="AG173" s="51">
        <f>COUNTIFS('Estruturante Móvel'!$Z:$Z,CONCATENATE("W",'CRONOGRAMA_CONST+MIGRACAO'!AF$164),'Estruturante Móvel'!$C:$C,"&lt;&gt;PREVISTO",'Estruturante Móvel'!$M:$M,'CRONOGRAMA_CONST+MIGRACAO'!$B173)</f>
        <v>0</v>
      </c>
      <c r="BZ173" s="41"/>
    </row>
    <row r="174" spans="2:78" hidden="1" outlineLevel="1">
      <c r="B174" s="37" t="s">
        <v>454</v>
      </c>
      <c r="C174" s="33">
        <f t="shared" si="624"/>
        <v>46</v>
      </c>
      <c r="D174" s="34">
        <f>COUNTIFS('Estruturante Móvel'!M:M,B174)</f>
        <v>23</v>
      </c>
      <c r="E174" s="34">
        <f>(COUNTIFS('Estruturante Móvel'!M:M,'CRONOGRAMA_CONST+MIGRACAO'!B174,'Estruturante Móvel'!$C:$C,"&lt;&gt;previsto"))</f>
        <v>22</v>
      </c>
      <c r="F174" s="34">
        <f t="shared" si="627"/>
        <v>1</v>
      </c>
      <c r="G174" s="34" t="s">
        <v>500</v>
      </c>
      <c r="H174" s="22" t="s">
        <v>501</v>
      </c>
      <c r="I174" s="39">
        <v>45505</v>
      </c>
      <c r="J174" s="35">
        <f t="shared" si="625"/>
        <v>0.95652173913043481</v>
      </c>
      <c r="K174" s="30">
        <f t="shared" si="626"/>
        <v>22</v>
      </c>
      <c r="L174" s="52">
        <f>COUNTIFS('Estruturante Móvel'!$Y:$Y,'CRONOGRAMA_CONST+MIGRACAO'!L$164,'Estruturante Móvel'!$C:$C,"PREVISTO",'Estruturante Móvel'!$M:$M,'CRONOGRAMA_CONST+MIGRACAO'!$B174)</f>
        <v>0</v>
      </c>
      <c r="M174" s="51">
        <f>COUNTIFS('Estruturante Móvel'!$Z:$Z,CONCATENATE("W",'CRONOGRAMA_CONST+MIGRACAO'!L$164),'Estruturante Móvel'!$C:$C,"&lt;&gt;PREVISTO",'Estruturante Móvel'!$M:$M,'CRONOGRAMA_CONST+MIGRACAO'!$B174)</f>
        <v>0</v>
      </c>
      <c r="N174" s="52">
        <f>COUNTIFS('Estruturante Móvel'!$Y:$Y,'CRONOGRAMA_CONST+MIGRACAO'!N$164,'Estruturante Móvel'!$C:$C,"PREVISTO",'Estruturante Móvel'!$M:$M,'CRONOGRAMA_CONST+MIGRACAO'!$B174)</f>
        <v>0</v>
      </c>
      <c r="O174" s="51">
        <f>COUNTIFS('Estruturante Móvel'!$Z:$Z,CONCATENATE("W",'CRONOGRAMA_CONST+MIGRACAO'!N$164),'Estruturante Móvel'!$C:$C,"&lt;&gt;PREVISTO",'Estruturante Móvel'!$M:$M,'CRONOGRAMA_CONST+MIGRACAO'!$B174)</f>
        <v>0</v>
      </c>
      <c r="P174" s="52">
        <f>COUNTIFS('Estruturante Móvel'!$Y:$Y,'CRONOGRAMA_CONST+MIGRACAO'!P$164,'Estruturante Móvel'!$C:$C,"PREVISTO",'Estruturante Móvel'!$M:$M,'CRONOGRAMA_CONST+MIGRACAO'!$B174)</f>
        <v>0</v>
      </c>
      <c r="Q174" s="51">
        <f>COUNTIFS('Estruturante Móvel'!$Z:$Z,CONCATENATE("W",'CRONOGRAMA_CONST+MIGRACAO'!P$164),'Estruturante Móvel'!$C:$C,"&lt;&gt;PREVISTO",'Estruturante Móvel'!$M:$M,'CRONOGRAMA_CONST+MIGRACAO'!$B174)</f>
        <v>0</v>
      </c>
      <c r="R174" s="52">
        <f>COUNTIFS('Estruturante Móvel'!$Y:$Y,'CRONOGRAMA_CONST+MIGRACAO'!R$164,'Estruturante Móvel'!$C:$C,"PREVISTO",'Estruturante Móvel'!$M:$M,'CRONOGRAMA_CONST+MIGRACAO'!$B174)</f>
        <v>0</v>
      </c>
      <c r="S174" s="51">
        <f>COUNTIFS('Estruturante Móvel'!$Z:$Z,CONCATENATE("W",'CRONOGRAMA_CONST+MIGRACAO'!R$164),'Estruturante Móvel'!$C:$C,"&lt;&gt;PREVISTO",'Estruturante Móvel'!$M:$M,'CRONOGRAMA_CONST+MIGRACAO'!$B174)</f>
        <v>0</v>
      </c>
      <c r="T174" s="52">
        <f>COUNTIFS('Estruturante Móvel'!$Y:$Y,'CRONOGRAMA_CONST+MIGRACAO'!T$164,'Estruturante Móvel'!$C:$C,"PREVISTO",'Estruturante Móvel'!$M:$M,'CRONOGRAMA_CONST+MIGRACAO'!$B174)</f>
        <v>0</v>
      </c>
      <c r="U174" s="51">
        <f>COUNTIFS('Estruturante Móvel'!$Z:$Z,CONCATENATE("W",'CRONOGRAMA_CONST+MIGRACAO'!T$164),'Estruturante Móvel'!$C:$C,"&lt;&gt;PREVISTO",'Estruturante Móvel'!$M:$M,'CRONOGRAMA_CONST+MIGRACAO'!$B174)</f>
        <v>0</v>
      </c>
      <c r="V174" s="52">
        <f>COUNTIFS('Estruturante Móvel'!$Y:$Y,'CRONOGRAMA_CONST+MIGRACAO'!V$164,'Estruturante Móvel'!$C:$C,"PREVISTO",'Estruturante Móvel'!$M:$M,'CRONOGRAMA_CONST+MIGRACAO'!$B174)</f>
        <v>0</v>
      </c>
      <c r="W174" s="51">
        <f>COUNTIFS('Estruturante Móvel'!$Z:$Z,CONCATENATE("W",'CRONOGRAMA_CONST+MIGRACAO'!V$164),'Estruturante Móvel'!$C:$C,"&lt;&gt;PREVISTO",'Estruturante Móvel'!$M:$M,'CRONOGRAMA_CONST+MIGRACAO'!$B174)</f>
        <v>0</v>
      </c>
      <c r="X174" s="52">
        <f>COUNTIFS('Estruturante Móvel'!$Y:$Y,'CRONOGRAMA_CONST+MIGRACAO'!X$164,'Estruturante Móvel'!$C:$C,"PREVISTO",'Estruturante Móvel'!$M:$M,'CRONOGRAMA_CONST+MIGRACAO'!$B174)</f>
        <v>0</v>
      </c>
      <c r="Y174" s="51">
        <f>COUNTIFS('Estruturante Móvel'!$Z:$Z,CONCATENATE("W",'CRONOGRAMA_CONST+MIGRACAO'!X$164),'Estruturante Móvel'!$C:$C,"&lt;&gt;PREVISTO",'Estruturante Móvel'!$M:$M,'CRONOGRAMA_CONST+MIGRACAO'!$B174)</f>
        <v>0</v>
      </c>
      <c r="Z174" s="52">
        <f>COUNTIFS('Estruturante Móvel'!$Y:$Y,'CRONOGRAMA_CONST+MIGRACAO'!Z$164,'Estruturante Móvel'!$C:$C,"PREVISTO",'Estruturante Móvel'!$M:$M,'CRONOGRAMA_CONST+MIGRACAO'!$B174)</f>
        <v>0</v>
      </c>
      <c r="AA174" s="51">
        <f>COUNTIFS('Estruturante Móvel'!$Z:$Z,CONCATENATE("W",'CRONOGRAMA_CONST+MIGRACAO'!Z$164),'Estruturante Móvel'!$C:$C,"&lt;&gt;PREVISTO",'Estruturante Móvel'!$M:$M,'CRONOGRAMA_CONST+MIGRACAO'!$B174)</f>
        <v>0</v>
      </c>
      <c r="AB174" s="52">
        <f>COUNTIFS('Estruturante Móvel'!$Y:$Y,'CRONOGRAMA_CONST+MIGRACAO'!AB$164,'Estruturante Móvel'!$C:$C,"PREVISTO",'Estruturante Móvel'!$M:$M,'CRONOGRAMA_CONST+MIGRACAO'!$B174)</f>
        <v>0</v>
      </c>
      <c r="AC174" s="51">
        <f>COUNTIFS('Estruturante Móvel'!$Z:$Z,CONCATENATE("W",'CRONOGRAMA_CONST+MIGRACAO'!AB$164),'Estruturante Móvel'!$C:$C,"&lt;&gt;PREVISTO",'Estruturante Móvel'!$M:$M,'CRONOGRAMA_CONST+MIGRACAO'!$B174)</f>
        <v>0</v>
      </c>
      <c r="AD174" s="52">
        <f>COUNTIFS('Estruturante Móvel'!$Y:$Y,'CRONOGRAMA_CONST+MIGRACAO'!AD$164,'Estruturante Móvel'!$C:$C,"PREVISTO",'Estruturante Móvel'!$M:$M,'CRONOGRAMA_CONST+MIGRACAO'!$B174)</f>
        <v>0</v>
      </c>
      <c r="AE174" s="51">
        <f>COUNTIFS('Estruturante Móvel'!$Z:$Z,CONCATENATE("W",'CRONOGRAMA_CONST+MIGRACAO'!AD$164),'Estruturante Móvel'!$C:$C,"&lt;&gt;PREVISTO",'Estruturante Móvel'!$M:$M,'CRONOGRAMA_CONST+MIGRACAO'!$B174)</f>
        <v>0</v>
      </c>
      <c r="AF174" s="52">
        <f>COUNTIFS('Estruturante Móvel'!$Y:$Y,'CRONOGRAMA_CONST+MIGRACAO'!AF$164,'Estruturante Móvel'!$C:$C,"PREVISTO",'Estruturante Móvel'!$M:$M,'CRONOGRAMA_CONST+MIGRACAO'!$B174)</f>
        <v>0</v>
      </c>
      <c r="AG174" s="51">
        <f>COUNTIFS('Estruturante Móvel'!$Z:$Z,CONCATENATE("W",'CRONOGRAMA_CONST+MIGRACAO'!AF$164),'Estruturante Móvel'!$C:$C,"&lt;&gt;PREVISTO",'Estruturante Móvel'!$M:$M,'CRONOGRAMA_CONST+MIGRACAO'!$B174)</f>
        <v>0</v>
      </c>
      <c r="BZ174" s="41"/>
    </row>
    <row r="175" spans="2:78" hidden="1" outlineLevel="1">
      <c r="B175" s="37" t="s">
        <v>455</v>
      </c>
      <c r="C175" s="33">
        <f t="shared" si="624"/>
        <v>44</v>
      </c>
      <c r="D175" s="34">
        <f>COUNTIFS('Estruturante Móvel'!M:M,B175)</f>
        <v>22</v>
      </c>
      <c r="E175" s="34">
        <f>(COUNTIFS('Estruturante Móvel'!M:M,'CRONOGRAMA_CONST+MIGRACAO'!B175,'Estruturante Móvel'!$C:$C,"&lt;&gt;previsto"))</f>
        <v>21</v>
      </c>
      <c r="F175" s="34">
        <f t="shared" si="627"/>
        <v>1</v>
      </c>
      <c r="G175" s="34" t="s">
        <v>500</v>
      </c>
      <c r="H175" s="22" t="s">
        <v>501</v>
      </c>
      <c r="I175" s="39">
        <v>45566</v>
      </c>
      <c r="J175" s="35">
        <f t="shared" si="625"/>
        <v>0.95454545454545459</v>
      </c>
      <c r="K175" s="30">
        <f t="shared" si="626"/>
        <v>21</v>
      </c>
      <c r="L175" s="52">
        <f>COUNTIFS('Estruturante Móvel'!$Y:$Y,'CRONOGRAMA_CONST+MIGRACAO'!L$164,'Estruturante Móvel'!$C:$C,"PREVISTO",'Estruturante Móvel'!$M:$M,'CRONOGRAMA_CONST+MIGRACAO'!$B175)</f>
        <v>0</v>
      </c>
      <c r="M175" s="51">
        <f>COUNTIFS('Estruturante Móvel'!$Z:$Z,CONCATENATE("W",'CRONOGRAMA_CONST+MIGRACAO'!L$164),'Estruturante Móvel'!$C:$C,"&lt;&gt;PREVISTO",'Estruturante Móvel'!$M:$M,'CRONOGRAMA_CONST+MIGRACAO'!$B175)</f>
        <v>0</v>
      </c>
      <c r="N175" s="52">
        <f>COUNTIFS('Estruturante Móvel'!$Y:$Y,'CRONOGRAMA_CONST+MIGRACAO'!N$164,'Estruturante Móvel'!$C:$C,"PREVISTO",'Estruturante Móvel'!$M:$M,'CRONOGRAMA_CONST+MIGRACAO'!$B175)</f>
        <v>0</v>
      </c>
      <c r="O175" s="51">
        <f>COUNTIFS('Estruturante Móvel'!$Z:$Z,CONCATENATE("W",'CRONOGRAMA_CONST+MIGRACAO'!N$164),'Estruturante Móvel'!$C:$C,"&lt;&gt;PREVISTO",'Estruturante Móvel'!$M:$M,'CRONOGRAMA_CONST+MIGRACAO'!$B175)</f>
        <v>0</v>
      </c>
      <c r="P175" s="52">
        <f>COUNTIFS('Estruturante Móvel'!$Y:$Y,'CRONOGRAMA_CONST+MIGRACAO'!P$164,'Estruturante Móvel'!$C:$C,"PREVISTO",'Estruturante Móvel'!$M:$M,'CRONOGRAMA_CONST+MIGRACAO'!$B175)</f>
        <v>0</v>
      </c>
      <c r="Q175" s="51">
        <f>COUNTIFS('Estruturante Móvel'!$Z:$Z,CONCATENATE("W",'CRONOGRAMA_CONST+MIGRACAO'!P$164),'Estruturante Móvel'!$C:$C,"&lt;&gt;PREVISTO",'Estruturante Móvel'!$M:$M,'CRONOGRAMA_CONST+MIGRACAO'!$B175)</f>
        <v>0</v>
      </c>
      <c r="R175" s="52">
        <f>COUNTIFS('Estruturante Móvel'!$Y:$Y,'CRONOGRAMA_CONST+MIGRACAO'!R$164,'Estruturante Móvel'!$C:$C,"PREVISTO",'Estruturante Móvel'!$M:$M,'CRONOGRAMA_CONST+MIGRACAO'!$B175)</f>
        <v>0</v>
      </c>
      <c r="S175" s="51">
        <f>COUNTIFS('Estruturante Móvel'!$Z:$Z,CONCATENATE("W",'CRONOGRAMA_CONST+MIGRACAO'!R$164),'Estruturante Móvel'!$C:$C,"&lt;&gt;PREVISTO",'Estruturante Móvel'!$M:$M,'CRONOGRAMA_CONST+MIGRACAO'!$B175)</f>
        <v>0</v>
      </c>
      <c r="T175" s="52">
        <f>COUNTIFS('Estruturante Móvel'!$Y:$Y,'CRONOGRAMA_CONST+MIGRACAO'!T$164,'Estruturante Móvel'!$C:$C,"PREVISTO",'Estruturante Móvel'!$M:$M,'CRONOGRAMA_CONST+MIGRACAO'!$B175)</f>
        <v>0</v>
      </c>
      <c r="U175" s="51">
        <f>COUNTIFS('Estruturante Móvel'!$Z:$Z,CONCATENATE("W",'CRONOGRAMA_CONST+MIGRACAO'!T$164),'Estruturante Móvel'!$C:$C,"&lt;&gt;PREVISTO",'Estruturante Móvel'!$M:$M,'CRONOGRAMA_CONST+MIGRACAO'!$B175)</f>
        <v>0</v>
      </c>
      <c r="V175" s="52">
        <f>COUNTIFS('Estruturante Móvel'!$Y:$Y,'CRONOGRAMA_CONST+MIGRACAO'!V$164,'Estruturante Móvel'!$C:$C,"PREVISTO",'Estruturante Móvel'!$M:$M,'CRONOGRAMA_CONST+MIGRACAO'!$B175)</f>
        <v>0</v>
      </c>
      <c r="W175" s="51">
        <f>COUNTIFS('Estruturante Móvel'!$Z:$Z,CONCATENATE("W",'CRONOGRAMA_CONST+MIGRACAO'!V$164),'Estruturante Móvel'!$C:$C,"&lt;&gt;PREVISTO",'Estruturante Móvel'!$M:$M,'CRONOGRAMA_CONST+MIGRACAO'!$B175)</f>
        <v>0</v>
      </c>
      <c r="X175" s="52">
        <f>COUNTIFS('Estruturante Móvel'!$Y:$Y,'CRONOGRAMA_CONST+MIGRACAO'!X$164,'Estruturante Móvel'!$C:$C,"PREVISTO",'Estruturante Móvel'!$M:$M,'CRONOGRAMA_CONST+MIGRACAO'!$B175)</f>
        <v>0</v>
      </c>
      <c r="Y175" s="51">
        <f>COUNTIFS('Estruturante Móvel'!$Z:$Z,CONCATENATE("W",'CRONOGRAMA_CONST+MIGRACAO'!X$164),'Estruturante Móvel'!$C:$C,"&lt;&gt;PREVISTO",'Estruturante Móvel'!$M:$M,'CRONOGRAMA_CONST+MIGRACAO'!$B175)</f>
        <v>0</v>
      </c>
      <c r="Z175" s="52">
        <f>COUNTIFS('Estruturante Móvel'!$Y:$Y,'CRONOGRAMA_CONST+MIGRACAO'!Z$164,'Estruturante Móvel'!$C:$C,"PREVISTO",'Estruturante Móvel'!$M:$M,'CRONOGRAMA_CONST+MIGRACAO'!$B175)</f>
        <v>0</v>
      </c>
      <c r="AA175" s="51">
        <f>COUNTIFS('Estruturante Móvel'!$Z:$Z,CONCATENATE("W",'CRONOGRAMA_CONST+MIGRACAO'!Z$164),'Estruturante Móvel'!$C:$C,"&lt;&gt;PREVISTO",'Estruturante Móvel'!$M:$M,'CRONOGRAMA_CONST+MIGRACAO'!$B175)</f>
        <v>0</v>
      </c>
      <c r="AB175" s="52">
        <f>COUNTIFS('Estruturante Móvel'!$Y:$Y,'CRONOGRAMA_CONST+MIGRACAO'!AB$164,'Estruturante Móvel'!$C:$C,"PREVISTO",'Estruturante Móvel'!$M:$M,'CRONOGRAMA_CONST+MIGRACAO'!$B175)</f>
        <v>0</v>
      </c>
      <c r="AC175" s="51">
        <f>COUNTIFS('Estruturante Móvel'!$Z:$Z,CONCATENATE("W",'CRONOGRAMA_CONST+MIGRACAO'!AB$164),'Estruturante Móvel'!$C:$C,"&lt;&gt;PREVISTO",'Estruturante Móvel'!$M:$M,'CRONOGRAMA_CONST+MIGRACAO'!$B175)</f>
        <v>0</v>
      </c>
      <c r="AD175" s="52">
        <f>COUNTIFS('Estruturante Móvel'!$Y:$Y,'CRONOGRAMA_CONST+MIGRACAO'!AD$164,'Estruturante Móvel'!$C:$C,"PREVISTO",'Estruturante Móvel'!$M:$M,'CRONOGRAMA_CONST+MIGRACAO'!$B175)</f>
        <v>0</v>
      </c>
      <c r="AE175" s="51">
        <f>COUNTIFS('Estruturante Móvel'!$Z:$Z,CONCATENATE("W",'CRONOGRAMA_CONST+MIGRACAO'!AD$164),'Estruturante Móvel'!$C:$C,"&lt;&gt;PREVISTO",'Estruturante Móvel'!$M:$M,'CRONOGRAMA_CONST+MIGRACAO'!$B175)</f>
        <v>0</v>
      </c>
      <c r="AF175" s="52">
        <f>COUNTIFS('Estruturante Móvel'!$Y:$Y,'CRONOGRAMA_CONST+MIGRACAO'!AF$164,'Estruturante Móvel'!$C:$C,"PREVISTO",'Estruturante Móvel'!$M:$M,'CRONOGRAMA_CONST+MIGRACAO'!$B175)</f>
        <v>0</v>
      </c>
      <c r="AG175" s="51">
        <f>COUNTIFS('Estruturante Móvel'!$Z:$Z,CONCATENATE("W",'CRONOGRAMA_CONST+MIGRACAO'!AF$164),'Estruturante Móvel'!$C:$C,"&lt;&gt;PREVISTO",'Estruturante Móvel'!$M:$M,'CRONOGRAMA_CONST+MIGRACAO'!$B175)</f>
        <v>0</v>
      </c>
      <c r="BZ175" s="41"/>
    </row>
    <row r="176" spans="2:78" hidden="1" outlineLevel="1">
      <c r="B176" s="213" t="s">
        <v>456</v>
      </c>
      <c r="C176" s="53">
        <f t="shared" si="624"/>
        <v>14</v>
      </c>
      <c r="D176" s="54">
        <f>COUNTIFS('Estruturante Móvel'!M:M,B176)</f>
        <v>7</v>
      </c>
      <c r="E176" s="54">
        <f>(COUNTIFS('Estruturante Móvel'!M:M,'CRONOGRAMA_CONST+MIGRACAO'!B176,'Estruturante Móvel'!$C:$C,"&lt;&gt;previsto"))</f>
        <v>7</v>
      </c>
      <c r="F176" s="54">
        <f t="shared" si="627"/>
        <v>0</v>
      </c>
      <c r="G176" s="54" t="s">
        <v>500</v>
      </c>
      <c r="H176" s="55" t="s">
        <v>501</v>
      </c>
      <c r="I176" s="56">
        <v>45505</v>
      </c>
      <c r="J176" s="57">
        <f t="shared" si="625"/>
        <v>1</v>
      </c>
      <c r="K176" s="58">
        <f t="shared" si="626"/>
        <v>7</v>
      </c>
      <c r="L176" s="52">
        <f>COUNTIFS('Estruturante Móvel'!$Y:$Y,'CRONOGRAMA_CONST+MIGRACAO'!L$164,'Estruturante Móvel'!$C:$C,"PREVISTO",'Estruturante Móvel'!$M:$M,'CRONOGRAMA_CONST+MIGRACAO'!$B176)</f>
        <v>0</v>
      </c>
      <c r="M176" s="51">
        <f>COUNTIFS('Estruturante Móvel'!$Z:$Z,CONCATENATE("W",'CRONOGRAMA_CONST+MIGRACAO'!L$164),'Estruturante Móvel'!$C:$C,"&lt;&gt;PREVISTO",'Estruturante Móvel'!$M:$M,'CRONOGRAMA_CONST+MIGRACAO'!$B176)</f>
        <v>0</v>
      </c>
      <c r="N176" s="52">
        <f>COUNTIFS('Estruturante Móvel'!$Y:$Y,'CRONOGRAMA_CONST+MIGRACAO'!N$164,'Estruturante Móvel'!$C:$C,"PREVISTO",'Estruturante Móvel'!$M:$M,'CRONOGRAMA_CONST+MIGRACAO'!$B176)</f>
        <v>0</v>
      </c>
      <c r="O176" s="51">
        <f>COUNTIFS('Estruturante Móvel'!$Z:$Z,CONCATENATE("W",'CRONOGRAMA_CONST+MIGRACAO'!N$164),'Estruturante Móvel'!$C:$C,"&lt;&gt;PREVISTO",'Estruturante Móvel'!$M:$M,'CRONOGRAMA_CONST+MIGRACAO'!$B176)</f>
        <v>0</v>
      </c>
      <c r="P176" s="52">
        <f>COUNTIFS('Estruturante Móvel'!$Y:$Y,'CRONOGRAMA_CONST+MIGRACAO'!P$164,'Estruturante Móvel'!$C:$C,"PREVISTO",'Estruturante Móvel'!$M:$M,'CRONOGRAMA_CONST+MIGRACAO'!$B176)</f>
        <v>0</v>
      </c>
      <c r="Q176" s="51">
        <f>COUNTIFS('Estruturante Móvel'!$Z:$Z,CONCATENATE("W",'CRONOGRAMA_CONST+MIGRACAO'!P$164),'Estruturante Móvel'!$C:$C,"&lt;&gt;PREVISTO",'Estruturante Móvel'!$M:$M,'CRONOGRAMA_CONST+MIGRACAO'!$B176)</f>
        <v>0</v>
      </c>
      <c r="R176" s="52">
        <f>COUNTIFS('Estruturante Móvel'!$Y:$Y,'CRONOGRAMA_CONST+MIGRACAO'!R$164,'Estruturante Móvel'!$C:$C,"PREVISTO",'Estruturante Móvel'!$M:$M,'CRONOGRAMA_CONST+MIGRACAO'!$B176)</f>
        <v>0</v>
      </c>
      <c r="S176" s="51">
        <f>COUNTIFS('Estruturante Móvel'!$Z:$Z,CONCATENATE("W",'CRONOGRAMA_CONST+MIGRACAO'!R$164),'Estruturante Móvel'!$C:$C,"&lt;&gt;PREVISTO",'Estruturante Móvel'!$M:$M,'CRONOGRAMA_CONST+MIGRACAO'!$B176)</f>
        <v>0</v>
      </c>
      <c r="T176" s="52">
        <f>COUNTIFS('Estruturante Móvel'!$Y:$Y,'CRONOGRAMA_CONST+MIGRACAO'!T$164,'Estruturante Móvel'!$C:$C,"PREVISTO",'Estruturante Móvel'!$M:$M,'CRONOGRAMA_CONST+MIGRACAO'!$B176)</f>
        <v>0</v>
      </c>
      <c r="U176" s="51">
        <f>COUNTIFS('Estruturante Móvel'!$Z:$Z,CONCATENATE("W",'CRONOGRAMA_CONST+MIGRACAO'!T$164),'Estruturante Móvel'!$C:$C,"&lt;&gt;PREVISTO",'Estruturante Móvel'!$M:$M,'CRONOGRAMA_CONST+MIGRACAO'!$B176)</f>
        <v>0</v>
      </c>
      <c r="V176" s="52">
        <f>COUNTIFS('Estruturante Móvel'!$Y:$Y,'CRONOGRAMA_CONST+MIGRACAO'!V$164,'Estruturante Móvel'!$C:$C,"PREVISTO",'Estruturante Móvel'!$M:$M,'CRONOGRAMA_CONST+MIGRACAO'!$B176)</f>
        <v>0</v>
      </c>
      <c r="W176" s="51">
        <f>COUNTIFS('Estruturante Móvel'!$Z:$Z,CONCATENATE("W",'CRONOGRAMA_CONST+MIGRACAO'!V$164),'Estruturante Móvel'!$C:$C,"&lt;&gt;PREVISTO",'Estruturante Móvel'!$M:$M,'CRONOGRAMA_CONST+MIGRACAO'!$B176)</f>
        <v>0</v>
      </c>
      <c r="X176" s="52">
        <f>COUNTIFS('Estruturante Móvel'!$Y:$Y,'CRONOGRAMA_CONST+MIGRACAO'!X$164,'Estruturante Móvel'!$C:$C,"PREVISTO",'Estruturante Móvel'!$M:$M,'CRONOGRAMA_CONST+MIGRACAO'!$B176)</f>
        <v>0</v>
      </c>
      <c r="Y176" s="51">
        <f>COUNTIFS('Estruturante Móvel'!$Z:$Z,CONCATENATE("W",'CRONOGRAMA_CONST+MIGRACAO'!X$164),'Estruturante Móvel'!$C:$C,"&lt;&gt;PREVISTO",'Estruturante Móvel'!$M:$M,'CRONOGRAMA_CONST+MIGRACAO'!$B176)</f>
        <v>0</v>
      </c>
      <c r="Z176" s="52">
        <f>COUNTIFS('Estruturante Móvel'!$Y:$Y,'CRONOGRAMA_CONST+MIGRACAO'!Z$164,'Estruturante Móvel'!$C:$C,"PREVISTO",'Estruturante Móvel'!$M:$M,'CRONOGRAMA_CONST+MIGRACAO'!$B176)</f>
        <v>0</v>
      </c>
      <c r="AA176" s="51">
        <f>COUNTIFS('Estruturante Móvel'!$Z:$Z,CONCATENATE("W",'CRONOGRAMA_CONST+MIGRACAO'!Z$164),'Estruturante Móvel'!$C:$C,"&lt;&gt;PREVISTO",'Estruturante Móvel'!$M:$M,'CRONOGRAMA_CONST+MIGRACAO'!$B176)</f>
        <v>0</v>
      </c>
      <c r="AB176" s="52">
        <f>COUNTIFS('Estruturante Móvel'!$Y:$Y,'CRONOGRAMA_CONST+MIGRACAO'!AB$164,'Estruturante Móvel'!$C:$C,"PREVISTO",'Estruturante Móvel'!$M:$M,'CRONOGRAMA_CONST+MIGRACAO'!$B176)</f>
        <v>0</v>
      </c>
      <c r="AC176" s="51">
        <f>COUNTIFS('Estruturante Móvel'!$Z:$Z,CONCATENATE("W",'CRONOGRAMA_CONST+MIGRACAO'!AB$164),'Estruturante Móvel'!$C:$C,"&lt;&gt;PREVISTO",'Estruturante Móvel'!$M:$M,'CRONOGRAMA_CONST+MIGRACAO'!$B176)</f>
        <v>0</v>
      </c>
      <c r="AD176" s="52">
        <f>COUNTIFS('Estruturante Móvel'!$Y:$Y,'CRONOGRAMA_CONST+MIGRACAO'!AD$164,'Estruturante Móvel'!$C:$C,"PREVISTO",'Estruturante Móvel'!$M:$M,'CRONOGRAMA_CONST+MIGRACAO'!$B176)</f>
        <v>0</v>
      </c>
      <c r="AE176" s="51">
        <f>COUNTIFS('Estruturante Móvel'!$Z:$Z,CONCATENATE("W",'CRONOGRAMA_CONST+MIGRACAO'!AD$164),'Estruturante Móvel'!$C:$C,"&lt;&gt;PREVISTO",'Estruturante Móvel'!$M:$M,'CRONOGRAMA_CONST+MIGRACAO'!$B176)</f>
        <v>0</v>
      </c>
      <c r="AF176" s="52">
        <f>COUNTIFS('Estruturante Móvel'!$Y:$Y,'CRONOGRAMA_CONST+MIGRACAO'!AF$164,'Estruturante Móvel'!$C:$C,"PREVISTO",'Estruturante Móvel'!$M:$M,'CRONOGRAMA_CONST+MIGRACAO'!$B176)</f>
        <v>0</v>
      </c>
      <c r="AG176" s="51">
        <f>COUNTIFS('Estruturante Móvel'!$Z:$Z,CONCATENATE("W",'CRONOGRAMA_CONST+MIGRACAO'!AF$164),'Estruturante Móvel'!$C:$C,"&lt;&gt;PREVISTO",'Estruturante Móvel'!$M:$M,'CRONOGRAMA_CONST+MIGRACAO'!$B176)</f>
        <v>0</v>
      </c>
      <c r="BZ176" s="41"/>
    </row>
    <row r="177" spans="2:78" ht="15" hidden="1" customHeight="1" outlineLevel="1" thickBot="1">
      <c r="B177" s="38" t="s">
        <v>40</v>
      </c>
      <c r="C177" s="43">
        <f t="shared" si="624"/>
        <v>30</v>
      </c>
      <c r="D177" s="44">
        <f>COUNTIFS('Estruturante Móvel'!M:M,B177)</f>
        <v>15</v>
      </c>
      <c r="E177" s="44">
        <f>(COUNTIFS('Estruturante Móvel'!M:M,'CRONOGRAMA_CONST+MIGRACAO'!B177,'Estruturante Móvel'!$C:$C,"&lt;&gt;previsto"))</f>
        <v>15</v>
      </c>
      <c r="F177" s="44">
        <f t="shared" si="627"/>
        <v>0</v>
      </c>
      <c r="G177" s="44" t="s">
        <v>500</v>
      </c>
      <c r="H177" s="45" t="s">
        <v>483</v>
      </c>
      <c r="I177" s="39">
        <v>45505</v>
      </c>
      <c r="J177" s="35">
        <f t="shared" si="625"/>
        <v>1</v>
      </c>
      <c r="K177" s="29">
        <f>E177</f>
        <v>15</v>
      </c>
      <c r="L177" s="52">
        <f>COUNTIFS('Estruturante Móvel'!$Y:$Y,'CRONOGRAMA_CONST+MIGRACAO'!L$164,'Estruturante Móvel'!$C:$C,"PREVISTO",'Estruturante Móvel'!$M:$M,'CRONOGRAMA_CONST+MIGRACAO'!$B177)</f>
        <v>0</v>
      </c>
      <c r="M177" s="51">
        <f>COUNTIFS('Estruturante Móvel'!$Z:$Z,CONCATENATE("W",'CRONOGRAMA_CONST+MIGRACAO'!L$164),'Estruturante Móvel'!$C:$C,"&lt;&gt;PREVISTO",'Estruturante Móvel'!$M:$M,'CRONOGRAMA_CONST+MIGRACAO'!$B177)</f>
        <v>0</v>
      </c>
      <c r="N177" s="52">
        <f>COUNTIFS('Estruturante Móvel'!$Y:$Y,'CRONOGRAMA_CONST+MIGRACAO'!N$164,'Estruturante Móvel'!$C:$C,"PREVISTO",'Estruturante Móvel'!$M:$M,'CRONOGRAMA_CONST+MIGRACAO'!$B177)</f>
        <v>0</v>
      </c>
      <c r="O177" s="51">
        <f>COUNTIFS('Estruturante Móvel'!$Z:$Z,CONCATENATE("W",'CRONOGRAMA_CONST+MIGRACAO'!N$164),'Estruturante Móvel'!$C:$C,"&lt;&gt;PREVISTO",'Estruturante Móvel'!$M:$M,'CRONOGRAMA_CONST+MIGRACAO'!$B177)</f>
        <v>0</v>
      </c>
      <c r="P177" s="52">
        <f>COUNTIFS('Estruturante Móvel'!$Y:$Y,'CRONOGRAMA_CONST+MIGRACAO'!P$164,'Estruturante Móvel'!$C:$C,"PREVISTO",'Estruturante Móvel'!$M:$M,'CRONOGRAMA_CONST+MIGRACAO'!$B177)</f>
        <v>0</v>
      </c>
      <c r="Q177" s="51">
        <f>COUNTIFS('Estruturante Móvel'!$Z:$Z,CONCATENATE("W",'CRONOGRAMA_CONST+MIGRACAO'!P$164),'Estruturante Móvel'!$C:$C,"&lt;&gt;PREVISTO",'Estruturante Móvel'!$M:$M,'CRONOGRAMA_CONST+MIGRACAO'!$B177)</f>
        <v>0</v>
      </c>
      <c r="R177" s="52">
        <f>COUNTIFS('Estruturante Móvel'!$Y:$Y,'CRONOGRAMA_CONST+MIGRACAO'!R$164,'Estruturante Móvel'!$C:$C,"PREVISTO",'Estruturante Móvel'!$M:$M,'CRONOGRAMA_CONST+MIGRACAO'!$B177)</f>
        <v>0</v>
      </c>
      <c r="S177" s="51">
        <f>COUNTIFS('Estruturante Móvel'!$Z:$Z,CONCATENATE("W",'CRONOGRAMA_CONST+MIGRACAO'!R$164),'Estruturante Móvel'!$C:$C,"&lt;&gt;PREVISTO",'Estruturante Móvel'!$M:$M,'CRONOGRAMA_CONST+MIGRACAO'!$B177)</f>
        <v>0</v>
      </c>
      <c r="T177" s="52">
        <f>COUNTIFS('Estruturante Móvel'!$Y:$Y,'CRONOGRAMA_CONST+MIGRACAO'!T$164,'Estruturante Móvel'!$C:$C,"PREVISTO",'Estruturante Móvel'!$M:$M,'CRONOGRAMA_CONST+MIGRACAO'!$B177)</f>
        <v>0</v>
      </c>
      <c r="U177" s="51">
        <f>COUNTIFS('Estruturante Móvel'!$Z:$Z,CONCATENATE("W",'CRONOGRAMA_CONST+MIGRACAO'!T$164),'Estruturante Móvel'!$C:$C,"&lt;&gt;PREVISTO",'Estruturante Móvel'!$M:$M,'CRONOGRAMA_CONST+MIGRACAO'!$B177)</f>
        <v>0</v>
      </c>
      <c r="V177" s="52">
        <f>COUNTIFS('Estruturante Móvel'!$Y:$Y,'CRONOGRAMA_CONST+MIGRACAO'!V$164,'Estruturante Móvel'!$C:$C,"PREVISTO",'Estruturante Móvel'!$M:$M,'CRONOGRAMA_CONST+MIGRACAO'!$B177)</f>
        <v>0</v>
      </c>
      <c r="W177" s="51">
        <f>COUNTIFS('Estruturante Móvel'!$Z:$Z,CONCATENATE("W",'CRONOGRAMA_CONST+MIGRACAO'!V$164),'Estruturante Móvel'!$C:$C,"&lt;&gt;PREVISTO",'Estruturante Móvel'!$M:$M,'CRONOGRAMA_CONST+MIGRACAO'!$B177)</f>
        <v>0</v>
      </c>
      <c r="X177" s="52">
        <f>COUNTIFS('Estruturante Móvel'!$Y:$Y,'CRONOGRAMA_CONST+MIGRACAO'!X$164,'Estruturante Móvel'!$C:$C,"PREVISTO",'Estruturante Móvel'!$M:$M,'CRONOGRAMA_CONST+MIGRACAO'!$B177)</f>
        <v>0</v>
      </c>
      <c r="Y177" s="51">
        <f>COUNTIFS('Estruturante Móvel'!$Z:$Z,CONCATENATE("W",'CRONOGRAMA_CONST+MIGRACAO'!X$164),'Estruturante Móvel'!$C:$C,"&lt;&gt;PREVISTO",'Estruturante Móvel'!$M:$M,'CRONOGRAMA_CONST+MIGRACAO'!$B177)</f>
        <v>0</v>
      </c>
      <c r="Z177" s="52">
        <f>COUNTIFS('Estruturante Móvel'!$Y:$Y,'CRONOGRAMA_CONST+MIGRACAO'!Z$164,'Estruturante Móvel'!$C:$C,"PREVISTO",'Estruturante Móvel'!$M:$M,'CRONOGRAMA_CONST+MIGRACAO'!$B177)</f>
        <v>0</v>
      </c>
      <c r="AA177" s="51">
        <f>COUNTIFS('Estruturante Móvel'!$Z:$Z,CONCATENATE("W",'CRONOGRAMA_CONST+MIGRACAO'!Z$164),'Estruturante Móvel'!$C:$C,"&lt;&gt;PREVISTO",'Estruturante Móvel'!$M:$M,'CRONOGRAMA_CONST+MIGRACAO'!$B177)</f>
        <v>0</v>
      </c>
      <c r="AB177" s="52">
        <f>COUNTIFS('Estruturante Móvel'!$Y:$Y,'CRONOGRAMA_CONST+MIGRACAO'!AB$164,'Estruturante Móvel'!$C:$C,"PREVISTO",'Estruturante Móvel'!$M:$M,'CRONOGRAMA_CONST+MIGRACAO'!$B177)</f>
        <v>0</v>
      </c>
      <c r="AC177" s="51">
        <f>COUNTIFS('Estruturante Móvel'!$Z:$Z,CONCATENATE("W",'CRONOGRAMA_CONST+MIGRACAO'!AB$164),'Estruturante Móvel'!$C:$C,"&lt;&gt;PREVISTO",'Estruturante Móvel'!$M:$M,'CRONOGRAMA_CONST+MIGRACAO'!$B177)</f>
        <v>0</v>
      </c>
      <c r="AD177" s="52">
        <f>COUNTIFS('Estruturante Móvel'!$Y:$Y,'CRONOGRAMA_CONST+MIGRACAO'!AD$164,'Estruturante Móvel'!$C:$C,"PREVISTO",'Estruturante Móvel'!$M:$M,'CRONOGRAMA_CONST+MIGRACAO'!$B177)</f>
        <v>0</v>
      </c>
      <c r="AE177" s="51">
        <f>COUNTIFS('Estruturante Móvel'!$Z:$Z,CONCATENATE("W",'CRONOGRAMA_CONST+MIGRACAO'!AD$164),'Estruturante Móvel'!$C:$C,"&lt;&gt;PREVISTO",'Estruturante Móvel'!$M:$M,'CRONOGRAMA_CONST+MIGRACAO'!$B177)</f>
        <v>0</v>
      </c>
      <c r="AF177" s="52">
        <f>COUNTIFS('Estruturante Móvel'!$Y:$Y,'CRONOGRAMA_CONST+MIGRACAO'!AF$164,'Estruturante Móvel'!$C:$C,"PREVISTO",'Estruturante Móvel'!$M:$M,'CRONOGRAMA_CONST+MIGRACAO'!$B177)</f>
        <v>0</v>
      </c>
      <c r="AG177" s="51">
        <f>COUNTIFS('Estruturante Móvel'!$Z:$Z,CONCATENATE("W",'CRONOGRAMA_CONST+MIGRACAO'!AF$164),'Estruturante Móvel'!$C:$C,"&lt;&gt;PREVISTO",'Estruturante Móvel'!$M:$M,'CRONOGRAMA_CONST+MIGRACAO'!$B177)</f>
        <v>0</v>
      </c>
    </row>
    <row r="178" spans="2:78" ht="15" hidden="1" customHeight="1" outlineLevel="1" thickBot="1">
      <c r="B178" s="37" t="s">
        <v>463</v>
      </c>
      <c r="C178" s="33">
        <f t="shared" si="624"/>
        <v>48</v>
      </c>
      <c r="D178" s="34">
        <f>COUNTIFS('Estruturante Móvel'!M:M,B178)</f>
        <v>24</v>
      </c>
      <c r="E178" s="34">
        <f>(COUNTIFS('Estruturante Móvel'!M:M,'CRONOGRAMA_CONST+MIGRACAO'!B178,'Estruturante Móvel'!$C:$C,"&lt;&gt;previsto"))</f>
        <v>24</v>
      </c>
      <c r="F178" s="34">
        <f t="shared" si="627"/>
        <v>0</v>
      </c>
      <c r="G178" s="34" t="s">
        <v>482</v>
      </c>
      <c r="H178" s="22" t="s">
        <v>483</v>
      </c>
      <c r="I178" s="39">
        <v>45474</v>
      </c>
      <c r="J178" s="35">
        <f t="shared" si="625"/>
        <v>1</v>
      </c>
      <c r="K178" s="30">
        <f>E178</f>
        <v>24</v>
      </c>
      <c r="L178" s="52">
        <f>COUNTIFS('Estruturante Móvel'!$Y:$Y,'CRONOGRAMA_CONST+MIGRACAO'!L$164,'Estruturante Móvel'!$C:$C,"PREVISTO",'Estruturante Móvel'!$M:$M,'CRONOGRAMA_CONST+MIGRACAO'!$B178)</f>
        <v>0</v>
      </c>
      <c r="M178" s="51">
        <f>COUNTIFS('Estruturante Móvel'!$Z:$Z,CONCATENATE("W",'CRONOGRAMA_CONST+MIGRACAO'!L$164),'Estruturante Móvel'!$C:$C,"&lt;&gt;PREVISTO",'Estruturante Móvel'!$M:$M,'CRONOGRAMA_CONST+MIGRACAO'!$B178)</f>
        <v>0</v>
      </c>
      <c r="N178" s="52">
        <f>COUNTIFS('Estruturante Móvel'!$Y:$Y,'CRONOGRAMA_CONST+MIGRACAO'!N$164,'Estruturante Móvel'!$C:$C,"PREVISTO",'Estruturante Móvel'!$M:$M,'CRONOGRAMA_CONST+MIGRACAO'!$B178)</f>
        <v>0</v>
      </c>
      <c r="O178" s="51">
        <f>COUNTIFS('Estruturante Móvel'!$Z:$Z,CONCATENATE("W",'CRONOGRAMA_CONST+MIGRACAO'!N$164),'Estruturante Móvel'!$C:$C,"&lt;&gt;PREVISTO",'Estruturante Móvel'!$M:$M,'CRONOGRAMA_CONST+MIGRACAO'!$B178)</f>
        <v>0</v>
      </c>
      <c r="P178" s="52">
        <f>COUNTIFS('Estruturante Móvel'!$Y:$Y,'CRONOGRAMA_CONST+MIGRACAO'!P$164,'Estruturante Móvel'!$C:$C,"PREVISTO",'Estruturante Móvel'!$M:$M,'CRONOGRAMA_CONST+MIGRACAO'!$B178)</f>
        <v>0</v>
      </c>
      <c r="Q178" s="51">
        <f>COUNTIFS('Estruturante Móvel'!$Z:$Z,CONCATENATE("W",'CRONOGRAMA_CONST+MIGRACAO'!P$164),'Estruturante Móvel'!$C:$C,"&lt;&gt;PREVISTO",'Estruturante Móvel'!$M:$M,'CRONOGRAMA_CONST+MIGRACAO'!$B178)</f>
        <v>0</v>
      </c>
      <c r="R178" s="52">
        <f>COUNTIFS('Estruturante Móvel'!$Y:$Y,'CRONOGRAMA_CONST+MIGRACAO'!R$164,'Estruturante Móvel'!$C:$C,"PREVISTO",'Estruturante Móvel'!$M:$M,'CRONOGRAMA_CONST+MIGRACAO'!$B178)</f>
        <v>0</v>
      </c>
      <c r="S178" s="51">
        <f>COUNTIFS('Estruturante Móvel'!$Z:$Z,CONCATENATE("W",'CRONOGRAMA_CONST+MIGRACAO'!R$164),'Estruturante Móvel'!$C:$C,"&lt;&gt;PREVISTO",'Estruturante Móvel'!$M:$M,'CRONOGRAMA_CONST+MIGRACAO'!$B178)</f>
        <v>0</v>
      </c>
      <c r="T178" s="52">
        <f>COUNTIFS('Estruturante Móvel'!$Y:$Y,'CRONOGRAMA_CONST+MIGRACAO'!T$164,'Estruturante Móvel'!$C:$C,"PREVISTO",'Estruturante Móvel'!$M:$M,'CRONOGRAMA_CONST+MIGRACAO'!$B178)</f>
        <v>0</v>
      </c>
      <c r="U178" s="51">
        <f>COUNTIFS('Estruturante Móvel'!$Z:$Z,CONCATENATE("W",'CRONOGRAMA_CONST+MIGRACAO'!T$164),'Estruturante Móvel'!$C:$C,"&lt;&gt;PREVISTO",'Estruturante Móvel'!$M:$M,'CRONOGRAMA_CONST+MIGRACAO'!$B178)</f>
        <v>0</v>
      </c>
      <c r="V178" s="52">
        <f>COUNTIFS('Estruturante Móvel'!$Y:$Y,'CRONOGRAMA_CONST+MIGRACAO'!V$164,'Estruturante Móvel'!$C:$C,"PREVISTO",'Estruturante Móvel'!$M:$M,'CRONOGRAMA_CONST+MIGRACAO'!$B178)</f>
        <v>0</v>
      </c>
      <c r="W178" s="51">
        <f>COUNTIFS('Estruturante Móvel'!$Z:$Z,CONCATENATE("W",'CRONOGRAMA_CONST+MIGRACAO'!V$164),'Estruturante Móvel'!$C:$C,"&lt;&gt;PREVISTO",'Estruturante Móvel'!$M:$M,'CRONOGRAMA_CONST+MIGRACAO'!$B178)</f>
        <v>0</v>
      </c>
      <c r="X178" s="52">
        <f>COUNTIFS('Estruturante Móvel'!$Y:$Y,'CRONOGRAMA_CONST+MIGRACAO'!X$164,'Estruturante Móvel'!$C:$C,"PREVISTO",'Estruturante Móvel'!$M:$M,'CRONOGRAMA_CONST+MIGRACAO'!$B178)</f>
        <v>0</v>
      </c>
      <c r="Y178" s="51">
        <f>COUNTIFS('Estruturante Móvel'!$Z:$Z,CONCATENATE("W",'CRONOGRAMA_CONST+MIGRACAO'!X$164),'Estruturante Móvel'!$C:$C,"&lt;&gt;PREVISTO",'Estruturante Móvel'!$M:$M,'CRONOGRAMA_CONST+MIGRACAO'!$B178)</f>
        <v>0</v>
      </c>
      <c r="Z178" s="52">
        <f>COUNTIFS('Estruturante Móvel'!$Y:$Y,'CRONOGRAMA_CONST+MIGRACAO'!Z$164,'Estruturante Móvel'!$C:$C,"PREVISTO",'Estruturante Móvel'!$M:$M,'CRONOGRAMA_CONST+MIGRACAO'!$B178)</f>
        <v>0</v>
      </c>
      <c r="AA178" s="51">
        <f>COUNTIFS('Estruturante Móvel'!$Z:$Z,CONCATENATE("W",'CRONOGRAMA_CONST+MIGRACAO'!Z$164),'Estruturante Móvel'!$C:$C,"&lt;&gt;PREVISTO",'Estruturante Móvel'!$M:$M,'CRONOGRAMA_CONST+MIGRACAO'!$B178)</f>
        <v>0</v>
      </c>
      <c r="AB178" s="52">
        <f>COUNTIFS('Estruturante Móvel'!$Y:$Y,'CRONOGRAMA_CONST+MIGRACAO'!AB$164,'Estruturante Móvel'!$C:$C,"PREVISTO",'Estruturante Móvel'!$M:$M,'CRONOGRAMA_CONST+MIGRACAO'!$B178)</f>
        <v>0</v>
      </c>
      <c r="AC178" s="51">
        <f>COUNTIFS('Estruturante Móvel'!$Z:$Z,CONCATENATE("W",'CRONOGRAMA_CONST+MIGRACAO'!AB$164),'Estruturante Móvel'!$C:$C,"&lt;&gt;PREVISTO",'Estruturante Móvel'!$M:$M,'CRONOGRAMA_CONST+MIGRACAO'!$B178)</f>
        <v>0</v>
      </c>
      <c r="AD178" s="52">
        <f>COUNTIFS('Estruturante Móvel'!$Y:$Y,'CRONOGRAMA_CONST+MIGRACAO'!AD$164,'Estruturante Móvel'!$C:$C,"PREVISTO",'Estruturante Móvel'!$M:$M,'CRONOGRAMA_CONST+MIGRACAO'!$B178)</f>
        <v>0</v>
      </c>
      <c r="AE178" s="51">
        <f>COUNTIFS('Estruturante Móvel'!$Z:$Z,CONCATENATE("W",'CRONOGRAMA_CONST+MIGRACAO'!AD$164),'Estruturante Móvel'!$C:$C,"&lt;&gt;PREVISTO",'Estruturante Móvel'!$M:$M,'CRONOGRAMA_CONST+MIGRACAO'!$B178)</f>
        <v>0</v>
      </c>
      <c r="AF178" s="52">
        <f>COUNTIFS('Estruturante Móvel'!$Y:$Y,'CRONOGRAMA_CONST+MIGRACAO'!AF$164,'Estruturante Móvel'!$C:$C,"PREVISTO",'Estruturante Móvel'!$M:$M,'CRONOGRAMA_CONST+MIGRACAO'!$B178)</f>
        <v>0</v>
      </c>
      <c r="AG178" s="51">
        <f>COUNTIFS('Estruturante Móvel'!$Z:$Z,CONCATENATE("W",'CRONOGRAMA_CONST+MIGRACAO'!AF$164),'Estruturante Móvel'!$C:$C,"&lt;&gt;PREVISTO",'Estruturante Móvel'!$M:$M,'CRONOGRAMA_CONST+MIGRACAO'!$B178)</f>
        <v>0</v>
      </c>
      <c r="BZ178" s="41"/>
    </row>
    <row r="179" spans="2:78" ht="15" hidden="1" customHeight="1" outlineLevel="1">
      <c r="B179" s="37" t="s">
        <v>457</v>
      </c>
      <c r="C179" s="33">
        <f t="shared" ref="C179" si="628">D179*2</f>
        <v>130</v>
      </c>
      <c r="D179" s="34">
        <f>COUNTIFS('Estruturante Móvel'!M:M,B179)</f>
        <v>65</v>
      </c>
      <c r="E179" s="34">
        <f>(COUNTIFS('Estruturante Móvel'!M:M,'CRONOGRAMA_CONST+MIGRACAO'!B179,'Estruturante Móvel'!$C:$C,"&lt;&gt;previsto"))</f>
        <v>65</v>
      </c>
      <c r="F179" s="34">
        <f>D179-E179</f>
        <v>0</v>
      </c>
      <c r="G179" s="34" t="s">
        <v>485</v>
      </c>
      <c r="H179" s="22" t="s">
        <v>483</v>
      </c>
      <c r="I179" s="39">
        <v>45505</v>
      </c>
      <c r="J179" s="35">
        <f t="shared" ref="J179:J180" si="629">E179/D179</f>
        <v>1</v>
      </c>
      <c r="K179" s="30">
        <f t="shared" si="626"/>
        <v>65</v>
      </c>
      <c r="L179" s="52">
        <f>COUNTIFS('Estruturante Móvel'!$Y:$Y,'CRONOGRAMA_CONST+MIGRACAO'!L$164,'Estruturante Móvel'!$C:$C,"PREVISTO",'Estruturante Móvel'!$M:$M,'CRONOGRAMA_CONST+MIGRACAO'!$B179)</f>
        <v>0</v>
      </c>
      <c r="M179" s="51">
        <f>COUNTIFS('Estruturante Móvel'!$Z:$Z,CONCATENATE("W",'CRONOGRAMA_CONST+MIGRACAO'!L$164),'Estruturante Móvel'!$C:$C,"&lt;&gt;PREVISTO",'Estruturante Móvel'!$M:$M,'CRONOGRAMA_CONST+MIGRACAO'!$B179)</f>
        <v>0</v>
      </c>
      <c r="N179" s="52">
        <f>COUNTIFS('Estruturante Móvel'!$Y:$Y,'CRONOGRAMA_CONST+MIGRACAO'!N$164,'Estruturante Móvel'!$C:$C,"PREVISTO",'Estruturante Móvel'!$M:$M,'CRONOGRAMA_CONST+MIGRACAO'!$B179)</f>
        <v>0</v>
      </c>
      <c r="O179" s="51">
        <f>COUNTIFS('Estruturante Móvel'!$Z:$Z,CONCATENATE("W",'CRONOGRAMA_CONST+MIGRACAO'!N$164),'Estruturante Móvel'!$C:$C,"&lt;&gt;PREVISTO",'Estruturante Móvel'!$M:$M,'CRONOGRAMA_CONST+MIGRACAO'!$B179)</f>
        <v>0</v>
      </c>
      <c r="P179" s="52">
        <f>COUNTIFS('Estruturante Móvel'!$Y:$Y,'CRONOGRAMA_CONST+MIGRACAO'!P$164,'Estruturante Móvel'!$C:$C,"PREVISTO",'Estruturante Móvel'!$M:$M,'CRONOGRAMA_CONST+MIGRACAO'!$B179)</f>
        <v>0</v>
      </c>
      <c r="Q179" s="51">
        <f>COUNTIFS('Estruturante Móvel'!$Z:$Z,CONCATENATE("W",'CRONOGRAMA_CONST+MIGRACAO'!P$164),'Estruturante Móvel'!$C:$C,"&lt;&gt;PREVISTO",'Estruturante Móvel'!$M:$M,'CRONOGRAMA_CONST+MIGRACAO'!$B179)</f>
        <v>0</v>
      </c>
      <c r="R179" s="52">
        <f>COUNTIFS('Estruturante Móvel'!$Y:$Y,'CRONOGRAMA_CONST+MIGRACAO'!R$164,'Estruturante Móvel'!$C:$C,"PREVISTO",'Estruturante Móvel'!$M:$M,'CRONOGRAMA_CONST+MIGRACAO'!$B179)</f>
        <v>0</v>
      </c>
      <c r="S179" s="51">
        <f>COUNTIFS('Estruturante Móvel'!$Z:$Z,CONCATENATE("W",'CRONOGRAMA_CONST+MIGRACAO'!R$164),'Estruturante Móvel'!$C:$C,"&lt;&gt;PREVISTO",'Estruturante Móvel'!$M:$M,'CRONOGRAMA_CONST+MIGRACAO'!$B179)</f>
        <v>0</v>
      </c>
      <c r="T179" s="52">
        <f>COUNTIFS('Estruturante Móvel'!$Y:$Y,'CRONOGRAMA_CONST+MIGRACAO'!T$164,'Estruturante Móvel'!$C:$C,"PREVISTO",'Estruturante Móvel'!$M:$M,'CRONOGRAMA_CONST+MIGRACAO'!$B179)</f>
        <v>0</v>
      </c>
      <c r="U179" s="51">
        <f>COUNTIFS('Estruturante Móvel'!$Z:$Z,CONCATENATE("W",'CRONOGRAMA_CONST+MIGRACAO'!T$164),'Estruturante Móvel'!$C:$C,"&lt;&gt;PREVISTO",'Estruturante Móvel'!$M:$M,'CRONOGRAMA_CONST+MIGRACAO'!$B179)</f>
        <v>0</v>
      </c>
      <c r="V179" s="52">
        <f>COUNTIFS('Estruturante Móvel'!$Y:$Y,'CRONOGRAMA_CONST+MIGRACAO'!V$164,'Estruturante Móvel'!$C:$C,"PREVISTO",'Estruturante Móvel'!$M:$M,'CRONOGRAMA_CONST+MIGRACAO'!$B179)</f>
        <v>0</v>
      </c>
      <c r="W179" s="51">
        <f>COUNTIFS('Estruturante Móvel'!$Z:$Z,CONCATENATE("W",'CRONOGRAMA_CONST+MIGRACAO'!V$164),'Estruturante Móvel'!$C:$C,"&lt;&gt;PREVISTO",'Estruturante Móvel'!$M:$M,'CRONOGRAMA_CONST+MIGRACAO'!$B179)</f>
        <v>0</v>
      </c>
      <c r="X179" s="52">
        <f>COUNTIFS('Estruturante Móvel'!$Y:$Y,'CRONOGRAMA_CONST+MIGRACAO'!X$164,'Estruturante Móvel'!$C:$C,"PREVISTO",'Estruturante Móvel'!$M:$M,'CRONOGRAMA_CONST+MIGRACAO'!$B179)</f>
        <v>0</v>
      </c>
      <c r="Y179" s="51">
        <f>COUNTIFS('Estruturante Móvel'!$Z:$Z,CONCATENATE("W",'CRONOGRAMA_CONST+MIGRACAO'!X$164),'Estruturante Móvel'!$C:$C,"&lt;&gt;PREVISTO",'Estruturante Móvel'!$M:$M,'CRONOGRAMA_CONST+MIGRACAO'!$B179)</f>
        <v>0</v>
      </c>
      <c r="Z179" s="52">
        <f>COUNTIFS('Estruturante Móvel'!$Y:$Y,'CRONOGRAMA_CONST+MIGRACAO'!Z$164,'Estruturante Móvel'!$C:$C,"PREVISTO",'Estruturante Móvel'!$M:$M,'CRONOGRAMA_CONST+MIGRACAO'!$B179)</f>
        <v>0</v>
      </c>
      <c r="AA179" s="51">
        <f>COUNTIFS('Estruturante Móvel'!$Z:$Z,CONCATENATE("W",'CRONOGRAMA_CONST+MIGRACAO'!Z$164),'Estruturante Móvel'!$C:$C,"&lt;&gt;PREVISTO",'Estruturante Móvel'!$M:$M,'CRONOGRAMA_CONST+MIGRACAO'!$B179)</f>
        <v>0</v>
      </c>
      <c r="AB179" s="52">
        <f>COUNTIFS('Estruturante Móvel'!$Y:$Y,'CRONOGRAMA_CONST+MIGRACAO'!AB$164,'Estruturante Móvel'!$C:$C,"PREVISTO",'Estruturante Móvel'!$M:$M,'CRONOGRAMA_CONST+MIGRACAO'!$B179)</f>
        <v>0</v>
      </c>
      <c r="AC179" s="51">
        <f>COUNTIFS('Estruturante Móvel'!$Z:$Z,CONCATENATE("W",'CRONOGRAMA_CONST+MIGRACAO'!AB$164),'Estruturante Móvel'!$C:$C,"&lt;&gt;PREVISTO",'Estruturante Móvel'!$M:$M,'CRONOGRAMA_CONST+MIGRACAO'!$B179)</f>
        <v>0</v>
      </c>
      <c r="AD179" s="52">
        <f>COUNTIFS('Estruturante Móvel'!$Y:$Y,'CRONOGRAMA_CONST+MIGRACAO'!AD$164,'Estruturante Móvel'!$C:$C,"PREVISTO",'Estruturante Móvel'!$M:$M,'CRONOGRAMA_CONST+MIGRACAO'!$B179)</f>
        <v>0</v>
      </c>
      <c r="AE179" s="51">
        <f>COUNTIFS('Estruturante Móvel'!$Z:$Z,CONCATENATE("W",'CRONOGRAMA_CONST+MIGRACAO'!AD$164),'Estruturante Móvel'!$C:$C,"&lt;&gt;PREVISTO",'Estruturante Móvel'!$M:$M,'CRONOGRAMA_CONST+MIGRACAO'!$B179)</f>
        <v>0</v>
      </c>
      <c r="AF179" s="52">
        <f>COUNTIFS('Estruturante Móvel'!$Y:$Y,'CRONOGRAMA_CONST+MIGRACAO'!AF$164,'Estruturante Móvel'!$C:$C,"PREVISTO",'Estruturante Móvel'!$M:$M,'CRONOGRAMA_CONST+MIGRACAO'!$B179)</f>
        <v>0</v>
      </c>
      <c r="AG179" s="51">
        <f>COUNTIFS('Estruturante Móvel'!$Z:$Z,CONCATENATE("W",'CRONOGRAMA_CONST+MIGRACAO'!AF$164),'Estruturante Móvel'!$C:$C,"&lt;&gt;PREVISTO",'Estruturante Móvel'!$M:$M,'CRONOGRAMA_CONST+MIGRACAO'!$B179)</f>
        <v>0</v>
      </c>
    </row>
    <row r="180" spans="2:78" hidden="1" outlineLevel="1">
      <c r="B180" s="208" t="s">
        <v>502</v>
      </c>
      <c r="C180" s="40">
        <f>SUM(C166:C176)</f>
        <v>614</v>
      </c>
      <c r="D180" s="40">
        <f>SUM(D166:D176)</f>
        <v>307</v>
      </c>
      <c r="E180" s="40">
        <f>SUM(E166:E176)</f>
        <v>301</v>
      </c>
      <c r="F180" s="40">
        <f>SUM(F166:F176)</f>
        <v>6</v>
      </c>
      <c r="G180" s="654" t="s">
        <v>474</v>
      </c>
      <c r="H180" s="655"/>
      <c r="I180" s="655"/>
      <c r="J180" s="35">
        <f t="shared" si="629"/>
        <v>0.98045602605863191</v>
      </c>
      <c r="K180" s="26">
        <f t="shared" ref="K180:AG180" si="630">SUM(K166:K176)</f>
        <v>301</v>
      </c>
      <c r="L180" s="26">
        <f>SUM(L166:L176)</f>
        <v>0</v>
      </c>
      <c r="M180" s="26">
        <f t="shared" si="630"/>
        <v>0</v>
      </c>
      <c r="N180" s="26">
        <f t="shared" si="630"/>
        <v>0</v>
      </c>
      <c r="O180" s="26">
        <f t="shared" si="630"/>
        <v>0</v>
      </c>
      <c r="P180" s="26">
        <f t="shared" si="630"/>
        <v>0</v>
      </c>
      <c r="Q180" s="26">
        <f t="shared" si="630"/>
        <v>0</v>
      </c>
      <c r="R180" s="26">
        <f t="shared" si="630"/>
        <v>0</v>
      </c>
      <c r="S180" s="26">
        <f t="shared" si="630"/>
        <v>0</v>
      </c>
      <c r="T180" s="26">
        <f t="shared" si="630"/>
        <v>0</v>
      </c>
      <c r="U180" s="26">
        <f t="shared" si="630"/>
        <v>0</v>
      </c>
      <c r="V180" s="26">
        <f t="shared" si="630"/>
        <v>0</v>
      </c>
      <c r="W180" s="26">
        <f t="shared" si="630"/>
        <v>0</v>
      </c>
      <c r="X180" s="26">
        <f t="shared" si="630"/>
        <v>0</v>
      </c>
      <c r="Y180" s="26">
        <f t="shared" si="630"/>
        <v>0</v>
      </c>
      <c r="Z180" s="26">
        <f t="shared" si="630"/>
        <v>0</v>
      </c>
      <c r="AA180" s="26">
        <f t="shared" si="630"/>
        <v>0</v>
      </c>
      <c r="AB180" s="26">
        <f t="shared" si="630"/>
        <v>0</v>
      </c>
      <c r="AC180" s="26">
        <f t="shared" si="630"/>
        <v>0</v>
      </c>
      <c r="AD180" s="26">
        <f t="shared" si="630"/>
        <v>0</v>
      </c>
      <c r="AE180" s="26">
        <f t="shared" si="630"/>
        <v>0</v>
      </c>
      <c r="AF180" s="26">
        <f t="shared" si="630"/>
        <v>0</v>
      </c>
      <c r="AG180" s="26">
        <f t="shared" si="630"/>
        <v>0</v>
      </c>
    </row>
    <row r="181" spans="2:78" hidden="1" outlineLevel="1">
      <c r="B181" s="208" t="s">
        <v>503</v>
      </c>
      <c r="C181" s="40">
        <f>SUM(C177:C179)</f>
        <v>208</v>
      </c>
      <c r="D181" s="40">
        <f>SUM(D177:D179)</f>
        <v>104</v>
      </c>
      <c r="E181" s="40">
        <f>SUM(E177:E179)</f>
        <v>104</v>
      </c>
      <c r="F181" s="40">
        <f>SUM(F177:F179)</f>
        <v>0</v>
      </c>
      <c r="G181" s="654" t="s">
        <v>474</v>
      </c>
      <c r="H181" s="655"/>
      <c r="I181" s="655"/>
      <c r="J181" s="35">
        <f t="shared" ref="J181" si="631">E181/D181</f>
        <v>1</v>
      </c>
      <c r="K181" s="40">
        <f t="shared" ref="K181:AG181" si="632">SUM(K177:K179)</f>
        <v>104</v>
      </c>
      <c r="L181" s="26">
        <f t="shared" si="632"/>
        <v>0</v>
      </c>
      <c r="M181" s="26">
        <f t="shared" si="632"/>
        <v>0</v>
      </c>
      <c r="N181" s="26">
        <f t="shared" si="632"/>
        <v>0</v>
      </c>
      <c r="O181" s="26">
        <f t="shared" si="632"/>
        <v>0</v>
      </c>
      <c r="P181" s="26">
        <f t="shared" si="632"/>
        <v>0</v>
      </c>
      <c r="Q181" s="26">
        <f t="shared" si="632"/>
        <v>0</v>
      </c>
      <c r="R181" s="26">
        <f t="shared" si="632"/>
        <v>0</v>
      </c>
      <c r="S181" s="26">
        <f t="shared" si="632"/>
        <v>0</v>
      </c>
      <c r="T181" s="26">
        <f t="shared" si="632"/>
        <v>0</v>
      </c>
      <c r="U181" s="26">
        <f t="shared" si="632"/>
        <v>0</v>
      </c>
      <c r="V181" s="26">
        <f t="shared" si="632"/>
        <v>0</v>
      </c>
      <c r="W181" s="26">
        <f t="shared" si="632"/>
        <v>0</v>
      </c>
      <c r="X181" s="26">
        <f t="shared" si="632"/>
        <v>0</v>
      </c>
      <c r="Y181" s="26">
        <f t="shared" si="632"/>
        <v>0</v>
      </c>
      <c r="Z181" s="26">
        <f t="shared" si="632"/>
        <v>0</v>
      </c>
      <c r="AA181" s="26">
        <f t="shared" si="632"/>
        <v>0</v>
      </c>
      <c r="AB181" s="26">
        <f t="shared" si="632"/>
        <v>0</v>
      </c>
      <c r="AC181" s="26">
        <f t="shared" si="632"/>
        <v>0</v>
      </c>
      <c r="AD181" s="26">
        <f t="shared" si="632"/>
        <v>0</v>
      </c>
      <c r="AE181" s="26">
        <f t="shared" si="632"/>
        <v>0</v>
      </c>
      <c r="AF181" s="26">
        <f t="shared" si="632"/>
        <v>0</v>
      </c>
      <c r="AG181" s="26">
        <f t="shared" si="632"/>
        <v>0</v>
      </c>
    </row>
    <row r="182" spans="2:78" hidden="1" outlineLevel="1"/>
    <row r="183" spans="2:78" ht="16.5" hidden="1" outlineLevel="1" thickBot="1">
      <c r="B183" s="659" t="s">
        <v>489</v>
      </c>
      <c r="C183" s="660"/>
      <c r="D183" s="660"/>
      <c r="E183" s="660"/>
      <c r="F183" s="660"/>
      <c r="G183" s="661"/>
      <c r="L183" s="144"/>
      <c r="M183" s="665" t="s">
        <v>496</v>
      </c>
      <c r="N183" s="665"/>
      <c r="O183" s="665"/>
      <c r="P183" s="665"/>
      <c r="Q183" s="665"/>
      <c r="R183" s="665"/>
      <c r="S183" s="665"/>
      <c r="T183" s="665"/>
      <c r="U183" s="665"/>
      <c r="V183" s="665"/>
      <c r="W183" s="665"/>
      <c r="X183" s="666" t="s">
        <v>497</v>
      </c>
      <c r="Y183" s="666"/>
      <c r="Z183" s="666"/>
      <c r="AA183" s="666"/>
      <c r="AB183" s="666"/>
      <c r="AC183" s="666"/>
      <c r="AD183" s="666"/>
      <c r="AE183" s="666"/>
      <c r="AF183" s="666"/>
      <c r="AG183" s="666"/>
    </row>
    <row r="184" spans="2:78" ht="23.25" hidden="1" customHeight="1" outlineLevel="1" thickBot="1">
      <c r="B184" s="658" t="s">
        <v>99</v>
      </c>
      <c r="C184" s="662" t="s">
        <v>477</v>
      </c>
      <c r="D184" s="658" t="s">
        <v>434</v>
      </c>
      <c r="E184" s="658" t="s">
        <v>490</v>
      </c>
      <c r="F184" s="658" t="s">
        <v>491</v>
      </c>
      <c r="G184" s="658" t="s">
        <v>437</v>
      </c>
      <c r="H184" s="658" t="s">
        <v>438</v>
      </c>
      <c r="I184" s="658" t="s">
        <v>478</v>
      </c>
      <c r="J184" s="658" t="s">
        <v>479</v>
      </c>
      <c r="K184" s="42" t="s">
        <v>498</v>
      </c>
      <c r="L184" s="42"/>
      <c r="M184" s="42"/>
      <c r="N184" s="42"/>
      <c r="O184" s="42"/>
      <c r="P184" s="42"/>
      <c r="Q184" s="42"/>
      <c r="R184" s="42"/>
      <c r="S184" s="42"/>
      <c r="T184" s="42"/>
      <c r="U184" s="42"/>
      <c r="V184" s="42"/>
      <c r="W184" s="42"/>
      <c r="X184" s="42"/>
      <c r="Y184" s="42"/>
      <c r="Z184" s="42"/>
      <c r="AA184" s="42"/>
      <c r="AB184" s="42"/>
      <c r="AC184" s="42"/>
      <c r="AD184" s="42"/>
      <c r="AE184" s="42"/>
      <c r="AF184" s="42"/>
      <c r="AG184" s="42"/>
    </row>
    <row r="185" spans="2:78" ht="15.75" hidden="1" customHeight="1" outlineLevel="1" thickBot="1">
      <c r="B185" s="658"/>
      <c r="C185" s="663"/>
      <c r="D185" s="658"/>
      <c r="E185" s="658"/>
      <c r="F185" s="658"/>
      <c r="G185" s="658"/>
      <c r="H185" s="658"/>
      <c r="I185" s="658"/>
      <c r="J185" s="658"/>
      <c r="K185" s="20" t="s">
        <v>480</v>
      </c>
      <c r="L185" s="656">
        <v>35</v>
      </c>
      <c r="M185" s="657"/>
      <c r="N185" s="656">
        <v>36</v>
      </c>
      <c r="O185" s="657"/>
      <c r="P185" s="656">
        <v>37</v>
      </c>
      <c r="Q185" s="657"/>
      <c r="R185" s="656">
        <v>38</v>
      </c>
      <c r="S185" s="657"/>
      <c r="T185" s="656">
        <v>39</v>
      </c>
      <c r="U185" s="657"/>
      <c r="V185" s="656">
        <v>40</v>
      </c>
      <c r="W185" s="657"/>
      <c r="X185" s="656">
        <v>41</v>
      </c>
      <c r="Y185" s="657"/>
      <c r="Z185" s="656">
        <v>42</v>
      </c>
      <c r="AA185" s="657"/>
      <c r="AB185" s="656">
        <v>43</v>
      </c>
      <c r="AC185" s="657"/>
      <c r="AD185" s="656">
        <v>44</v>
      </c>
      <c r="AE185" s="657"/>
      <c r="AF185" s="656">
        <v>45</v>
      </c>
      <c r="AG185" s="657"/>
    </row>
    <row r="186" spans="2:78" ht="15.75" hidden="1" outlineLevel="1" thickBot="1">
      <c r="B186" s="658"/>
      <c r="C186" s="664"/>
      <c r="D186" s="658"/>
      <c r="E186" s="658"/>
      <c r="F186" s="658"/>
      <c r="G186" s="658"/>
      <c r="H186" s="658"/>
      <c r="I186" s="658"/>
      <c r="J186" s="658"/>
      <c r="K186" s="20" t="s">
        <v>499</v>
      </c>
      <c r="L186" s="21" t="s">
        <v>36</v>
      </c>
      <c r="M186" s="21" t="s">
        <v>44</v>
      </c>
      <c r="N186" s="21" t="s">
        <v>36</v>
      </c>
      <c r="O186" s="21" t="s">
        <v>44</v>
      </c>
      <c r="P186" s="21" t="s">
        <v>36</v>
      </c>
      <c r="Q186" s="21" t="s">
        <v>44</v>
      </c>
      <c r="R186" s="21" t="s">
        <v>36</v>
      </c>
      <c r="S186" s="21" t="s">
        <v>44</v>
      </c>
      <c r="T186" s="21" t="s">
        <v>36</v>
      </c>
      <c r="U186" s="21" t="s">
        <v>44</v>
      </c>
      <c r="V186" s="21" t="s">
        <v>36</v>
      </c>
      <c r="W186" s="21" t="s">
        <v>44</v>
      </c>
      <c r="X186" s="21" t="s">
        <v>36</v>
      </c>
      <c r="Y186" s="21" t="s">
        <v>44</v>
      </c>
      <c r="Z186" s="21" t="s">
        <v>36</v>
      </c>
      <c r="AA186" s="21" t="s">
        <v>44</v>
      </c>
      <c r="AB186" s="21" t="s">
        <v>36</v>
      </c>
      <c r="AC186" s="21" t="s">
        <v>44</v>
      </c>
      <c r="AD186" s="21" t="s">
        <v>36</v>
      </c>
      <c r="AE186" s="21" t="s">
        <v>44</v>
      </c>
      <c r="AF186" s="21" t="s">
        <v>36</v>
      </c>
      <c r="AG186" s="21" t="s">
        <v>44</v>
      </c>
    </row>
    <row r="187" spans="2:78" hidden="1" outlineLevel="1">
      <c r="B187" s="37" t="s">
        <v>443</v>
      </c>
      <c r="C187" s="33">
        <f t="shared" ref="C187:C197" si="633">D187*2</f>
        <v>34</v>
      </c>
      <c r="D187" s="47">
        <f>COUNTIFS('Estruturante Móvel'!M:M,B187)</f>
        <v>17</v>
      </c>
      <c r="E187" s="34">
        <f>COUNTIFS('Estruturante Móvel'!$C:$C,"ATIVO",'Estruturante Móvel'!M:M,'CRONOGRAMA_CONST+MIGRACAO'!B187)</f>
        <v>15</v>
      </c>
      <c r="F187" s="34">
        <f>D187-E187</f>
        <v>2</v>
      </c>
      <c r="G187" s="34" t="s">
        <v>186</v>
      </c>
      <c r="H187" s="22" t="s">
        <v>52</v>
      </c>
      <c r="I187" s="23" t="s">
        <v>186</v>
      </c>
      <c r="J187" s="35">
        <f>E187/D187</f>
        <v>0.88235294117647056</v>
      </c>
      <c r="K187" s="30">
        <v>4</v>
      </c>
      <c r="L187" s="36">
        <f>COUNTIFS('Estruturante Móvel'!$Z:$Z,CONCATENATE("W",'CRONOGRAMA_CONST+MIGRACAO'!L$185),'Estruturante Móvel'!$M:$M,'CRONOGRAMA_CONST+MIGRACAO'!$B187)</f>
        <v>0</v>
      </c>
      <c r="M187" s="30">
        <f>COUNTIFS('Estruturante Móvel'!$Z:$Z,CONCATENATE("W",'CRONOGRAMA_CONST+MIGRACAO'!L$185),'Estruturante Móvel'!$M:$M,'CRONOGRAMA_CONST+MIGRACAO'!$B187,'Estruturante Móvel'!$C:$C,"ATIVO")</f>
        <v>0</v>
      </c>
      <c r="N187" s="36">
        <f>COUNTIFS('Estruturante Móvel'!$Z:$Z,CONCATENATE("W",'CRONOGRAMA_CONST+MIGRACAO'!N$185),'Estruturante Móvel'!$M:$M,'CRONOGRAMA_CONST+MIGRACAO'!$B187)</f>
        <v>0</v>
      </c>
      <c r="O187" s="30">
        <f>COUNTIFS('Estruturante Móvel'!$Z:$Z,CONCATENATE("W",'CRONOGRAMA_CONST+MIGRACAO'!N$185),'Estruturante Móvel'!$M:$M,'CRONOGRAMA_CONST+MIGRACAO'!$B187,'Estruturante Móvel'!$C:$C,"ATIVO")</f>
        <v>0</v>
      </c>
      <c r="P187" s="36">
        <f>COUNTIFS('Estruturante Móvel'!$Z:$Z,CONCATENATE("W",'CRONOGRAMA_CONST+MIGRACAO'!P$185),'Estruturante Móvel'!$M:$M,'CRONOGRAMA_CONST+MIGRACAO'!$B187)</f>
        <v>0</v>
      </c>
      <c r="Q187" s="30">
        <f>COUNTIFS('Estruturante Móvel'!$Z:$Z,CONCATENATE("W",'CRONOGRAMA_CONST+MIGRACAO'!P$185),'Estruturante Móvel'!$M:$M,'CRONOGRAMA_CONST+MIGRACAO'!$B187,'Estruturante Móvel'!$C:$C,"ATIVO")</f>
        <v>0</v>
      </c>
      <c r="R187" s="36">
        <f>COUNTIFS('Estruturante Móvel'!$Z:$Z,CONCATENATE("W",'CRONOGRAMA_CONST+MIGRACAO'!R$185),'Estruturante Móvel'!$M:$M,'CRONOGRAMA_CONST+MIGRACAO'!$B187)</f>
        <v>0</v>
      </c>
      <c r="S187" s="30">
        <f>COUNTIFS('Estruturante Móvel'!$Z:$Z,CONCATENATE("W",'CRONOGRAMA_CONST+MIGRACAO'!R$185),'Estruturante Móvel'!$M:$M,'CRONOGRAMA_CONST+MIGRACAO'!$B187,'Estruturante Móvel'!$C:$C,"ATIVO")</f>
        <v>0</v>
      </c>
      <c r="T187" s="36">
        <f>COUNTIFS('Estruturante Móvel'!$Z:$Z,CONCATENATE("W",'CRONOGRAMA_CONST+MIGRACAO'!T$185),'Estruturante Móvel'!$M:$M,'CRONOGRAMA_CONST+MIGRACAO'!$B187)</f>
        <v>0</v>
      </c>
      <c r="U187" s="30">
        <f>COUNTIFS('Estruturante Móvel'!$Z:$Z,CONCATENATE("W",'CRONOGRAMA_CONST+MIGRACAO'!T$185),'Estruturante Móvel'!$M:$M,'CRONOGRAMA_CONST+MIGRACAO'!$B187,'Estruturante Móvel'!$C:$C,"ATIVO")</f>
        <v>0</v>
      </c>
      <c r="V187" s="36">
        <f>COUNTIFS('Estruturante Móvel'!$Z:$Z,CONCATENATE("W",'CRONOGRAMA_CONST+MIGRACAO'!V$185),'Estruturante Móvel'!$M:$M,'CRONOGRAMA_CONST+MIGRACAO'!$B187)</f>
        <v>0</v>
      </c>
      <c r="W187" s="30">
        <f>COUNTIFS('Estruturante Móvel'!$Z:$Z,CONCATENATE("W",'CRONOGRAMA_CONST+MIGRACAO'!V$185),'Estruturante Móvel'!$M:$M,'CRONOGRAMA_CONST+MIGRACAO'!$B187,'Estruturante Móvel'!$C:$C,"ATIVO")</f>
        <v>0</v>
      </c>
      <c r="X187" s="36">
        <f>COUNTIFS('Estruturante Móvel'!$Z:$Z,CONCATENATE("W",'CRONOGRAMA_CONST+MIGRACAO'!X$185),'Estruturante Móvel'!$M:$M,'CRONOGRAMA_CONST+MIGRACAO'!$B187)</f>
        <v>0</v>
      </c>
      <c r="Y187" s="30">
        <f>COUNTIFS('Estruturante Móvel'!$Z:$Z,CONCATENATE("W",'CRONOGRAMA_CONST+MIGRACAO'!X$185),'Estruturante Móvel'!$M:$M,'CRONOGRAMA_CONST+MIGRACAO'!$B187,'Estruturante Móvel'!$C:$C,"ATIVO")</f>
        <v>0</v>
      </c>
      <c r="Z187" s="36">
        <f>COUNTIFS('Estruturante Móvel'!$Z:$Z,CONCATENATE("W",'CRONOGRAMA_CONST+MIGRACAO'!Z$185),'Estruturante Móvel'!$M:$M,'CRONOGRAMA_CONST+MIGRACAO'!$B187)</f>
        <v>0</v>
      </c>
      <c r="AA187" s="30">
        <f>COUNTIFS('Estruturante Móvel'!$Z:$Z,CONCATENATE("W",'CRONOGRAMA_CONST+MIGRACAO'!Z$185),'Estruturante Móvel'!$M:$M,'CRONOGRAMA_CONST+MIGRACAO'!$B187,'Estruturante Móvel'!$C:$C,"ATIVO")</f>
        <v>0</v>
      </c>
      <c r="AB187" s="36">
        <f>COUNTIFS('Estruturante Móvel'!$Z:$Z,CONCATENATE("W",'CRONOGRAMA_CONST+MIGRACAO'!AB$185),'Estruturante Móvel'!$M:$M,'CRONOGRAMA_CONST+MIGRACAO'!$B187)</f>
        <v>0</v>
      </c>
      <c r="AC187" s="30">
        <f>COUNTIFS('Estruturante Móvel'!$Z:$Z,CONCATENATE("W",'CRONOGRAMA_CONST+MIGRACAO'!AB$185),'Estruturante Móvel'!$M:$M,'CRONOGRAMA_CONST+MIGRACAO'!$B187,'Estruturante Móvel'!$C:$C,"ATIVO")</f>
        <v>0</v>
      </c>
      <c r="AD187" s="36">
        <f>COUNTIFS('Estruturante Móvel'!$Z:$Z,CONCATENATE("W",'CRONOGRAMA_CONST+MIGRACAO'!AD$185),'Estruturante Móvel'!$M:$M,'CRONOGRAMA_CONST+MIGRACAO'!$B187)</f>
        <v>0</v>
      </c>
      <c r="AE187" s="30">
        <f>COUNTIFS('Estruturante Móvel'!$Z:$Z,CONCATENATE("W",'CRONOGRAMA_CONST+MIGRACAO'!AD$185),'Estruturante Móvel'!$M:$M,'CRONOGRAMA_CONST+MIGRACAO'!$B187,'Estruturante Móvel'!$C:$C,"ATIVO")</f>
        <v>0</v>
      </c>
      <c r="AF187" s="36">
        <f>COUNTIFS('Estruturante Móvel'!$Z:$Z,CONCATENATE("W",'CRONOGRAMA_CONST+MIGRACAO'!AF$185),'Estruturante Móvel'!$M:$M,'CRONOGRAMA_CONST+MIGRACAO'!$B187)</f>
        <v>0</v>
      </c>
      <c r="AG187" s="30">
        <f>COUNTIFS('Estruturante Móvel'!$Z:$Z,CONCATENATE("W",'CRONOGRAMA_CONST+MIGRACAO'!AF$185),'Estruturante Móvel'!$M:$M,'CRONOGRAMA_CONST+MIGRACAO'!$B187,'Estruturante Móvel'!$C:$C,"ATIVO")</f>
        <v>0</v>
      </c>
    </row>
    <row r="188" spans="2:78" hidden="1" outlineLevel="1">
      <c r="B188" s="37" t="s">
        <v>447</v>
      </c>
      <c r="C188" s="33">
        <f t="shared" si="633"/>
        <v>26</v>
      </c>
      <c r="D188" s="34">
        <f>COUNTIFS('Estruturante Móvel'!M:M,B188)</f>
        <v>13</v>
      </c>
      <c r="E188" s="34">
        <f>COUNTIFS('Estruturante Móvel'!$C:$C,"ATIVO",'Estruturante Móvel'!M:M,'CRONOGRAMA_CONST+MIGRACAO'!B188)</f>
        <v>6</v>
      </c>
      <c r="F188" s="34">
        <f t="shared" ref="F188:F200" si="634">D188-E188</f>
        <v>7</v>
      </c>
      <c r="G188" s="34" t="s">
        <v>186</v>
      </c>
      <c r="H188" s="22" t="s">
        <v>52</v>
      </c>
      <c r="I188" s="23" t="s">
        <v>186</v>
      </c>
      <c r="J188" s="35">
        <f t="shared" ref="J188:J202" si="635">E188/D188</f>
        <v>0.46153846153846156</v>
      </c>
      <c r="K188" s="30">
        <v>0</v>
      </c>
      <c r="L188" s="36">
        <f>COUNTIFS('Estruturante Móvel'!$Z:$Z,CONCATENATE("W",'CRONOGRAMA_CONST+MIGRACAO'!L$185),'Estruturante Móvel'!$M:$M,'CRONOGRAMA_CONST+MIGRACAO'!$B188)</f>
        <v>0</v>
      </c>
      <c r="M188" s="30">
        <f>COUNTIFS('Estruturante Móvel'!$Z:$Z,CONCATENATE("W",'CRONOGRAMA_CONST+MIGRACAO'!L$185),'Estruturante Móvel'!$M:$M,'CRONOGRAMA_CONST+MIGRACAO'!$B188,'Estruturante Móvel'!$C:$C,"ATIVO")</f>
        <v>0</v>
      </c>
      <c r="N188" s="36">
        <f>COUNTIFS('Estruturante Móvel'!$Z:$Z,CONCATENATE("W",'CRONOGRAMA_CONST+MIGRACAO'!N$185),'Estruturante Móvel'!$M:$M,'CRONOGRAMA_CONST+MIGRACAO'!$B188)</f>
        <v>0</v>
      </c>
      <c r="O188" s="30">
        <f>COUNTIFS('Estruturante Móvel'!$Z:$Z,CONCATENATE("W",'CRONOGRAMA_CONST+MIGRACAO'!N$185),'Estruturante Móvel'!$M:$M,'CRONOGRAMA_CONST+MIGRACAO'!$B188,'Estruturante Móvel'!$C:$C,"ATIVO")</f>
        <v>0</v>
      </c>
      <c r="P188" s="36">
        <f>COUNTIFS('Estruturante Móvel'!$Z:$Z,CONCATENATE("W",'CRONOGRAMA_CONST+MIGRACAO'!P$185),'Estruturante Móvel'!$M:$M,'CRONOGRAMA_CONST+MIGRACAO'!$B188)</f>
        <v>0</v>
      </c>
      <c r="Q188" s="30">
        <f>COUNTIFS('Estruturante Móvel'!$Z:$Z,CONCATENATE("W",'CRONOGRAMA_CONST+MIGRACAO'!P$185),'Estruturante Móvel'!$M:$M,'CRONOGRAMA_CONST+MIGRACAO'!$B188,'Estruturante Móvel'!$C:$C,"ATIVO")</f>
        <v>0</v>
      </c>
      <c r="R188" s="36">
        <f>COUNTIFS('Estruturante Móvel'!$Z:$Z,CONCATENATE("W",'CRONOGRAMA_CONST+MIGRACAO'!R$185),'Estruturante Móvel'!$M:$M,'CRONOGRAMA_CONST+MIGRACAO'!$B188)</f>
        <v>0</v>
      </c>
      <c r="S188" s="30">
        <f>COUNTIFS('Estruturante Móvel'!$Z:$Z,CONCATENATE("W",'CRONOGRAMA_CONST+MIGRACAO'!R$185),'Estruturante Móvel'!$M:$M,'CRONOGRAMA_CONST+MIGRACAO'!$B188,'Estruturante Móvel'!$C:$C,"ATIVO")</f>
        <v>0</v>
      </c>
      <c r="T188" s="36">
        <f>COUNTIFS('Estruturante Móvel'!$Z:$Z,CONCATENATE("W",'CRONOGRAMA_CONST+MIGRACAO'!T$185),'Estruturante Móvel'!$M:$M,'CRONOGRAMA_CONST+MIGRACAO'!$B188)</f>
        <v>0</v>
      </c>
      <c r="U188" s="30">
        <f>COUNTIFS('Estruturante Móvel'!$Z:$Z,CONCATENATE("W",'CRONOGRAMA_CONST+MIGRACAO'!T$185),'Estruturante Móvel'!$M:$M,'CRONOGRAMA_CONST+MIGRACAO'!$B188,'Estruturante Móvel'!$C:$C,"ATIVO")</f>
        <v>0</v>
      </c>
      <c r="V188" s="36">
        <f>COUNTIFS('Estruturante Móvel'!$Z:$Z,CONCATENATE("W",'CRONOGRAMA_CONST+MIGRACAO'!V$185),'Estruturante Móvel'!$M:$M,'CRONOGRAMA_CONST+MIGRACAO'!$B188)</f>
        <v>0</v>
      </c>
      <c r="W188" s="30">
        <f>COUNTIFS('Estruturante Móvel'!$Z:$Z,CONCATENATE("W",'CRONOGRAMA_CONST+MIGRACAO'!V$185),'Estruturante Móvel'!$M:$M,'CRONOGRAMA_CONST+MIGRACAO'!$B188,'Estruturante Móvel'!$C:$C,"ATIVO")</f>
        <v>0</v>
      </c>
      <c r="X188" s="36">
        <f>COUNTIFS('Estruturante Móvel'!$Z:$Z,CONCATENATE("W",'CRONOGRAMA_CONST+MIGRACAO'!X$185),'Estruturante Móvel'!$M:$M,'CRONOGRAMA_CONST+MIGRACAO'!$B188)</f>
        <v>0</v>
      </c>
      <c r="Y188" s="30">
        <f>COUNTIFS('Estruturante Móvel'!$Z:$Z,CONCATENATE("W",'CRONOGRAMA_CONST+MIGRACAO'!X$185),'Estruturante Móvel'!$M:$M,'CRONOGRAMA_CONST+MIGRACAO'!$B188,'Estruturante Móvel'!$C:$C,"ATIVO")</f>
        <v>0</v>
      </c>
      <c r="Z188" s="36">
        <f>COUNTIFS('Estruturante Móvel'!$Z:$Z,CONCATENATE("W",'CRONOGRAMA_CONST+MIGRACAO'!Z$185),'Estruturante Móvel'!$M:$M,'CRONOGRAMA_CONST+MIGRACAO'!$B188)</f>
        <v>0</v>
      </c>
      <c r="AA188" s="30">
        <f>COUNTIFS('Estruturante Móvel'!$Z:$Z,CONCATENATE("W",'CRONOGRAMA_CONST+MIGRACAO'!Z$185),'Estruturante Móvel'!$M:$M,'CRONOGRAMA_CONST+MIGRACAO'!$B188,'Estruturante Móvel'!$C:$C,"ATIVO")</f>
        <v>0</v>
      </c>
      <c r="AB188" s="36">
        <f>COUNTIFS('Estruturante Móvel'!$Z:$Z,CONCATENATE("W",'CRONOGRAMA_CONST+MIGRACAO'!AB$185),'Estruturante Móvel'!$M:$M,'CRONOGRAMA_CONST+MIGRACAO'!$B188)</f>
        <v>0</v>
      </c>
      <c r="AC188" s="30">
        <f>COUNTIFS('Estruturante Móvel'!$Z:$Z,CONCATENATE("W",'CRONOGRAMA_CONST+MIGRACAO'!AB$185),'Estruturante Móvel'!$M:$M,'CRONOGRAMA_CONST+MIGRACAO'!$B188,'Estruturante Móvel'!$C:$C,"ATIVO")</f>
        <v>0</v>
      </c>
      <c r="AD188" s="36">
        <f>COUNTIFS('Estruturante Móvel'!$Z:$Z,CONCATENATE("W",'CRONOGRAMA_CONST+MIGRACAO'!AD$185),'Estruturante Móvel'!$M:$M,'CRONOGRAMA_CONST+MIGRACAO'!$B188)</f>
        <v>0</v>
      </c>
      <c r="AE188" s="30">
        <f>COUNTIFS('Estruturante Móvel'!$Z:$Z,CONCATENATE("W",'CRONOGRAMA_CONST+MIGRACAO'!AD$185),'Estruturante Móvel'!$M:$M,'CRONOGRAMA_CONST+MIGRACAO'!$B188,'Estruturante Móvel'!$C:$C,"ATIVO")</f>
        <v>0</v>
      </c>
      <c r="AF188" s="36">
        <f>COUNTIFS('Estruturante Móvel'!$Z:$Z,CONCATENATE("W",'CRONOGRAMA_CONST+MIGRACAO'!AF$185),'Estruturante Móvel'!$M:$M,'CRONOGRAMA_CONST+MIGRACAO'!$B188)</f>
        <v>0</v>
      </c>
      <c r="AG188" s="30">
        <f>COUNTIFS('Estruturante Móvel'!$Z:$Z,CONCATENATE("W",'CRONOGRAMA_CONST+MIGRACAO'!AF$185),'Estruturante Móvel'!$M:$M,'CRONOGRAMA_CONST+MIGRACAO'!$B188,'Estruturante Móvel'!$C:$C,"ATIVO")</f>
        <v>0</v>
      </c>
    </row>
    <row r="189" spans="2:78" hidden="1" outlineLevel="1">
      <c r="B189" s="37" t="s">
        <v>448</v>
      </c>
      <c r="C189" s="33">
        <f t="shared" si="633"/>
        <v>90</v>
      </c>
      <c r="D189" s="34">
        <f>COUNTIFS('Estruturante Móvel'!M:M,B189)</f>
        <v>45</v>
      </c>
      <c r="E189" s="34">
        <f>COUNTIFS('Estruturante Móvel'!$C:$C,"ATIVO",'Estruturante Móvel'!M:M,'CRONOGRAMA_CONST+MIGRACAO'!B189)</f>
        <v>29</v>
      </c>
      <c r="F189" s="34">
        <f t="shared" si="634"/>
        <v>16</v>
      </c>
      <c r="G189" s="34" t="s">
        <v>186</v>
      </c>
      <c r="H189" s="22" t="s">
        <v>52</v>
      </c>
      <c r="I189" s="23" t="s">
        <v>186</v>
      </c>
      <c r="J189" s="35">
        <f t="shared" si="635"/>
        <v>0.64444444444444449</v>
      </c>
      <c r="K189" s="30">
        <v>25</v>
      </c>
      <c r="L189" s="36">
        <f>COUNTIFS('Estruturante Móvel'!$Z:$Z,CONCATENATE("W",'CRONOGRAMA_CONST+MIGRACAO'!L$185),'Estruturante Móvel'!$M:$M,'CRONOGRAMA_CONST+MIGRACAO'!$B189)</f>
        <v>0</v>
      </c>
      <c r="M189" s="30">
        <f>COUNTIFS('Estruturante Móvel'!$Z:$Z,CONCATENATE("W",'CRONOGRAMA_CONST+MIGRACAO'!L$185),'Estruturante Móvel'!$M:$M,'CRONOGRAMA_CONST+MIGRACAO'!$B189,'Estruturante Móvel'!$C:$C,"ATIVO")</f>
        <v>0</v>
      </c>
      <c r="N189" s="36">
        <f>COUNTIFS('Estruturante Móvel'!$Z:$Z,CONCATENATE("W",'CRONOGRAMA_CONST+MIGRACAO'!N$185),'Estruturante Móvel'!$M:$M,'CRONOGRAMA_CONST+MIGRACAO'!$B189)</f>
        <v>0</v>
      </c>
      <c r="O189" s="30">
        <f>COUNTIFS('Estruturante Móvel'!$Z:$Z,CONCATENATE("W",'CRONOGRAMA_CONST+MIGRACAO'!N$185),'Estruturante Móvel'!$M:$M,'CRONOGRAMA_CONST+MIGRACAO'!$B189,'Estruturante Móvel'!$C:$C,"ATIVO")</f>
        <v>0</v>
      </c>
      <c r="P189" s="36">
        <f>COUNTIFS('Estruturante Móvel'!$Z:$Z,CONCATENATE("W",'CRONOGRAMA_CONST+MIGRACAO'!P$185),'Estruturante Móvel'!$M:$M,'CRONOGRAMA_CONST+MIGRACAO'!$B189)</f>
        <v>0</v>
      </c>
      <c r="Q189" s="30">
        <f>COUNTIFS('Estruturante Móvel'!$Z:$Z,CONCATENATE("W",'CRONOGRAMA_CONST+MIGRACAO'!P$185),'Estruturante Móvel'!$M:$M,'CRONOGRAMA_CONST+MIGRACAO'!$B189,'Estruturante Móvel'!$C:$C,"ATIVO")</f>
        <v>0</v>
      </c>
      <c r="R189" s="36">
        <f>COUNTIFS('Estruturante Móvel'!$Z:$Z,CONCATENATE("W",'CRONOGRAMA_CONST+MIGRACAO'!R$185),'Estruturante Móvel'!$M:$M,'CRONOGRAMA_CONST+MIGRACAO'!$B189)</f>
        <v>0</v>
      </c>
      <c r="S189" s="30">
        <f>COUNTIFS('Estruturante Móvel'!$Z:$Z,CONCATENATE("W",'CRONOGRAMA_CONST+MIGRACAO'!R$185),'Estruturante Móvel'!$M:$M,'CRONOGRAMA_CONST+MIGRACAO'!$B189,'Estruturante Móvel'!$C:$C,"ATIVO")</f>
        <v>0</v>
      </c>
      <c r="T189" s="36">
        <f>COUNTIFS('Estruturante Móvel'!$Z:$Z,CONCATENATE("W",'CRONOGRAMA_CONST+MIGRACAO'!T$185),'Estruturante Móvel'!$M:$M,'CRONOGRAMA_CONST+MIGRACAO'!$B189)</f>
        <v>0</v>
      </c>
      <c r="U189" s="30">
        <f>COUNTIFS('Estruturante Móvel'!$Z:$Z,CONCATENATE("W",'CRONOGRAMA_CONST+MIGRACAO'!T$185),'Estruturante Móvel'!$M:$M,'CRONOGRAMA_CONST+MIGRACAO'!$B189,'Estruturante Móvel'!$C:$C,"ATIVO")</f>
        <v>0</v>
      </c>
      <c r="V189" s="36">
        <f>COUNTIFS('Estruturante Móvel'!$Z:$Z,CONCATENATE("W",'CRONOGRAMA_CONST+MIGRACAO'!V$185),'Estruturante Móvel'!$M:$M,'CRONOGRAMA_CONST+MIGRACAO'!$B189)</f>
        <v>0</v>
      </c>
      <c r="W189" s="30">
        <f>COUNTIFS('Estruturante Móvel'!$Z:$Z,CONCATENATE("W",'CRONOGRAMA_CONST+MIGRACAO'!V$185),'Estruturante Móvel'!$M:$M,'CRONOGRAMA_CONST+MIGRACAO'!$B189,'Estruturante Móvel'!$C:$C,"ATIVO")</f>
        <v>0</v>
      </c>
      <c r="X189" s="36">
        <f>COUNTIFS('Estruturante Móvel'!$Z:$Z,CONCATENATE("W",'CRONOGRAMA_CONST+MIGRACAO'!X$185),'Estruturante Móvel'!$M:$M,'CRONOGRAMA_CONST+MIGRACAO'!$B189)</f>
        <v>0</v>
      </c>
      <c r="Y189" s="30">
        <f>COUNTIFS('Estruturante Móvel'!$Z:$Z,CONCATENATE("W",'CRONOGRAMA_CONST+MIGRACAO'!X$185),'Estruturante Móvel'!$M:$M,'CRONOGRAMA_CONST+MIGRACAO'!$B189,'Estruturante Móvel'!$C:$C,"ATIVO")</f>
        <v>0</v>
      </c>
      <c r="Z189" s="36">
        <f>COUNTIFS('Estruturante Móvel'!$Z:$Z,CONCATENATE("W",'CRONOGRAMA_CONST+MIGRACAO'!Z$185),'Estruturante Móvel'!$M:$M,'CRONOGRAMA_CONST+MIGRACAO'!$B189)</f>
        <v>0</v>
      </c>
      <c r="AA189" s="30">
        <f>COUNTIFS('Estruturante Móvel'!$Z:$Z,CONCATENATE("W",'CRONOGRAMA_CONST+MIGRACAO'!Z$185),'Estruturante Móvel'!$M:$M,'CRONOGRAMA_CONST+MIGRACAO'!$B189,'Estruturante Móvel'!$C:$C,"ATIVO")</f>
        <v>0</v>
      </c>
      <c r="AB189" s="36">
        <f>COUNTIFS('Estruturante Móvel'!$Z:$Z,CONCATENATE("W",'CRONOGRAMA_CONST+MIGRACAO'!AB$185),'Estruturante Móvel'!$M:$M,'CRONOGRAMA_CONST+MIGRACAO'!$B189)</f>
        <v>0</v>
      </c>
      <c r="AC189" s="30">
        <f>COUNTIFS('Estruturante Móvel'!$Z:$Z,CONCATENATE("W",'CRONOGRAMA_CONST+MIGRACAO'!AB$185),'Estruturante Móvel'!$M:$M,'CRONOGRAMA_CONST+MIGRACAO'!$B189,'Estruturante Móvel'!$C:$C,"ATIVO")</f>
        <v>0</v>
      </c>
      <c r="AD189" s="36">
        <f>COUNTIFS('Estruturante Móvel'!$Z:$Z,CONCATENATE("W",'CRONOGRAMA_CONST+MIGRACAO'!AD$185),'Estruturante Móvel'!$M:$M,'CRONOGRAMA_CONST+MIGRACAO'!$B189)</f>
        <v>0</v>
      </c>
      <c r="AE189" s="30">
        <f>COUNTIFS('Estruturante Móvel'!$Z:$Z,CONCATENATE("W",'CRONOGRAMA_CONST+MIGRACAO'!AD$185),'Estruturante Móvel'!$M:$M,'CRONOGRAMA_CONST+MIGRACAO'!$B189,'Estruturante Móvel'!$C:$C,"ATIVO")</f>
        <v>0</v>
      </c>
      <c r="AF189" s="36">
        <f>COUNTIFS('Estruturante Móvel'!$Z:$Z,CONCATENATE("W",'CRONOGRAMA_CONST+MIGRACAO'!AF$185),'Estruturante Móvel'!$M:$M,'CRONOGRAMA_CONST+MIGRACAO'!$B189)</f>
        <v>0</v>
      </c>
      <c r="AG189" s="30">
        <f>COUNTIFS('Estruturante Móvel'!$Z:$Z,CONCATENATE("W",'CRONOGRAMA_CONST+MIGRACAO'!AF$185),'Estruturante Móvel'!$M:$M,'CRONOGRAMA_CONST+MIGRACAO'!$B189,'Estruturante Móvel'!$C:$C,"ATIVO")</f>
        <v>0</v>
      </c>
    </row>
    <row r="190" spans="2:78" hidden="1" outlineLevel="1">
      <c r="B190" s="37" t="s">
        <v>449</v>
      </c>
      <c r="C190" s="33">
        <f t="shared" si="633"/>
        <v>68</v>
      </c>
      <c r="D190" s="34">
        <f>COUNTIFS('Estruturante Móvel'!M:M,B190)</f>
        <v>34</v>
      </c>
      <c r="E190" s="34">
        <f>COUNTIFS('Estruturante Móvel'!$C:$C,"ATIVO",'Estruturante Móvel'!M:M,'CRONOGRAMA_CONST+MIGRACAO'!B190)</f>
        <v>16</v>
      </c>
      <c r="F190" s="34">
        <f t="shared" si="634"/>
        <v>18</v>
      </c>
      <c r="G190" s="34" t="s">
        <v>186</v>
      </c>
      <c r="H190" s="22" t="s">
        <v>52</v>
      </c>
      <c r="I190" s="23" t="s">
        <v>186</v>
      </c>
      <c r="J190" s="35">
        <f t="shared" si="635"/>
        <v>0.47058823529411764</v>
      </c>
      <c r="K190" s="30">
        <v>5</v>
      </c>
      <c r="L190" s="36">
        <f>COUNTIFS('Estruturante Móvel'!$Z:$Z,CONCATENATE("W",'CRONOGRAMA_CONST+MIGRACAO'!L$185),'Estruturante Móvel'!$M:$M,'CRONOGRAMA_CONST+MIGRACAO'!$B190)</f>
        <v>0</v>
      </c>
      <c r="M190" s="30">
        <f>COUNTIFS('Estruturante Móvel'!$Z:$Z,CONCATENATE("W",'CRONOGRAMA_CONST+MIGRACAO'!L$185),'Estruturante Móvel'!$M:$M,'CRONOGRAMA_CONST+MIGRACAO'!$B190,'Estruturante Móvel'!$C:$C,"ATIVO")</f>
        <v>0</v>
      </c>
      <c r="N190" s="36">
        <f>COUNTIFS('Estruturante Móvel'!$Z:$Z,CONCATENATE("W",'CRONOGRAMA_CONST+MIGRACAO'!N$185),'Estruturante Móvel'!$M:$M,'CRONOGRAMA_CONST+MIGRACAO'!$B190)</f>
        <v>0</v>
      </c>
      <c r="O190" s="30">
        <f>COUNTIFS('Estruturante Móvel'!$Z:$Z,CONCATENATE("W",'CRONOGRAMA_CONST+MIGRACAO'!N$185),'Estruturante Móvel'!$M:$M,'CRONOGRAMA_CONST+MIGRACAO'!$B190,'Estruturante Móvel'!$C:$C,"ATIVO")</f>
        <v>0</v>
      </c>
      <c r="P190" s="36">
        <f>COUNTIFS('Estruturante Móvel'!$Z:$Z,CONCATENATE("W",'CRONOGRAMA_CONST+MIGRACAO'!P$185),'Estruturante Móvel'!$M:$M,'CRONOGRAMA_CONST+MIGRACAO'!$B190)</f>
        <v>0</v>
      </c>
      <c r="Q190" s="30">
        <f>COUNTIFS('Estruturante Móvel'!$Z:$Z,CONCATENATE("W",'CRONOGRAMA_CONST+MIGRACAO'!P$185),'Estruturante Móvel'!$M:$M,'CRONOGRAMA_CONST+MIGRACAO'!$B190,'Estruturante Móvel'!$C:$C,"ATIVO")</f>
        <v>0</v>
      </c>
      <c r="R190" s="36">
        <f>COUNTIFS('Estruturante Móvel'!$Z:$Z,CONCATENATE("W",'CRONOGRAMA_CONST+MIGRACAO'!R$185),'Estruturante Móvel'!$M:$M,'CRONOGRAMA_CONST+MIGRACAO'!$B190)</f>
        <v>0</v>
      </c>
      <c r="S190" s="30">
        <f>COUNTIFS('Estruturante Móvel'!$Z:$Z,CONCATENATE("W",'CRONOGRAMA_CONST+MIGRACAO'!R$185),'Estruturante Móvel'!$M:$M,'CRONOGRAMA_CONST+MIGRACAO'!$B190,'Estruturante Móvel'!$C:$C,"ATIVO")</f>
        <v>0</v>
      </c>
      <c r="T190" s="36">
        <f>COUNTIFS('Estruturante Móvel'!$Z:$Z,CONCATENATE("W",'CRONOGRAMA_CONST+MIGRACAO'!T$185),'Estruturante Móvel'!$M:$M,'CRONOGRAMA_CONST+MIGRACAO'!$B190)</f>
        <v>0</v>
      </c>
      <c r="U190" s="30">
        <f>COUNTIFS('Estruturante Móvel'!$Z:$Z,CONCATENATE("W",'CRONOGRAMA_CONST+MIGRACAO'!T$185),'Estruturante Móvel'!$M:$M,'CRONOGRAMA_CONST+MIGRACAO'!$B190,'Estruturante Móvel'!$C:$C,"ATIVO")</f>
        <v>0</v>
      </c>
      <c r="V190" s="36">
        <f>COUNTIFS('Estruturante Móvel'!$Z:$Z,CONCATENATE("W",'CRONOGRAMA_CONST+MIGRACAO'!V$185),'Estruturante Móvel'!$M:$M,'CRONOGRAMA_CONST+MIGRACAO'!$B190)</f>
        <v>0</v>
      </c>
      <c r="W190" s="30">
        <f>COUNTIFS('Estruturante Móvel'!$Z:$Z,CONCATENATE("W",'CRONOGRAMA_CONST+MIGRACAO'!V$185),'Estruturante Móvel'!$M:$M,'CRONOGRAMA_CONST+MIGRACAO'!$B190,'Estruturante Móvel'!$C:$C,"ATIVO")</f>
        <v>0</v>
      </c>
      <c r="X190" s="36">
        <f>COUNTIFS('Estruturante Móvel'!$Z:$Z,CONCATENATE("W",'CRONOGRAMA_CONST+MIGRACAO'!X$185),'Estruturante Móvel'!$M:$M,'CRONOGRAMA_CONST+MIGRACAO'!$B190)</f>
        <v>0</v>
      </c>
      <c r="Y190" s="30">
        <f>COUNTIFS('Estruturante Móvel'!$Z:$Z,CONCATENATE("W",'CRONOGRAMA_CONST+MIGRACAO'!X$185),'Estruturante Móvel'!$M:$M,'CRONOGRAMA_CONST+MIGRACAO'!$B190,'Estruturante Móvel'!$C:$C,"ATIVO")</f>
        <v>0</v>
      </c>
      <c r="Z190" s="36">
        <f>COUNTIFS('Estruturante Móvel'!$Z:$Z,CONCATENATE("W",'CRONOGRAMA_CONST+MIGRACAO'!Z$185),'Estruturante Móvel'!$M:$M,'CRONOGRAMA_CONST+MIGRACAO'!$B190)</f>
        <v>0</v>
      </c>
      <c r="AA190" s="30">
        <f>COUNTIFS('Estruturante Móvel'!$Z:$Z,CONCATENATE("W",'CRONOGRAMA_CONST+MIGRACAO'!Z$185),'Estruturante Móvel'!$M:$M,'CRONOGRAMA_CONST+MIGRACAO'!$B190,'Estruturante Móvel'!$C:$C,"ATIVO")</f>
        <v>0</v>
      </c>
      <c r="AB190" s="36">
        <f>COUNTIFS('Estruturante Móvel'!$Z:$Z,CONCATENATE("W",'CRONOGRAMA_CONST+MIGRACAO'!AB$185),'Estruturante Móvel'!$M:$M,'CRONOGRAMA_CONST+MIGRACAO'!$B190)</f>
        <v>0</v>
      </c>
      <c r="AC190" s="30">
        <f>COUNTIFS('Estruturante Móvel'!$Z:$Z,CONCATENATE("W",'CRONOGRAMA_CONST+MIGRACAO'!AB$185),'Estruturante Móvel'!$M:$M,'CRONOGRAMA_CONST+MIGRACAO'!$B190,'Estruturante Móvel'!$C:$C,"ATIVO")</f>
        <v>0</v>
      </c>
      <c r="AD190" s="36">
        <f>COUNTIFS('Estruturante Móvel'!$Z:$Z,CONCATENATE("W",'CRONOGRAMA_CONST+MIGRACAO'!AD$185),'Estruturante Móvel'!$M:$M,'CRONOGRAMA_CONST+MIGRACAO'!$B190)</f>
        <v>0</v>
      </c>
      <c r="AE190" s="30">
        <f>COUNTIFS('Estruturante Móvel'!$Z:$Z,CONCATENATE("W",'CRONOGRAMA_CONST+MIGRACAO'!AD$185),'Estruturante Móvel'!$M:$M,'CRONOGRAMA_CONST+MIGRACAO'!$B190,'Estruturante Móvel'!$C:$C,"ATIVO")</f>
        <v>0</v>
      </c>
      <c r="AF190" s="36">
        <f>COUNTIFS('Estruturante Móvel'!$Z:$Z,CONCATENATE("W",'CRONOGRAMA_CONST+MIGRACAO'!AF$185),'Estruturante Móvel'!$M:$M,'CRONOGRAMA_CONST+MIGRACAO'!$B190)</f>
        <v>0</v>
      </c>
      <c r="AG190" s="30">
        <f>COUNTIFS('Estruturante Móvel'!$Z:$Z,CONCATENATE("W",'CRONOGRAMA_CONST+MIGRACAO'!AF$185),'Estruturante Móvel'!$M:$M,'CRONOGRAMA_CONST+MIGRACAO'!$B190,'Estruturante Móvel'!$C:$C,"ATIVO")</f>
        <v>0</v>
      </c>
    </row>
    <row r="191" spans="2:78" hidden="1" outlineLevel="1">
      <c r="B191" s="37" t="s">
        <v>450</v>
      </c>
      <c r="C191" s="33">
        <f t="shared" si="633"/>
        <v>208</v>
      </c>
      <c r="D191" s="34">
        <f>COUNTIFS('Estruturante Móvel'!M:M,B191)</f>
        <v>104</v>
      </c>
      <c r="E191" s="34">
        <f>COUNTIFS('Estruturante Móvel'!$C:$C,"ATIVO",'Estruturante Móvel'!M:M,'CRONOGRAMA_CONST+MIGRACAO'!B191)</f>
        <v>98</v>
      </c>
      <c r="F191" s="34">
        <f t="shared" si="634"/>
        <v>6</v>
      </c>
      <c r="G191" s="34" t="s">
        <v>186</v>
      </c>
      <c r="H191" s="22" t="s">
        <v>52</v>
      </c>
      <c r="I191" s="23" t="s">
        <v>186</v>
      </c>
      <c r="J191" s="35">
        <f t="shared" si="635"/>
        <v>0.94230769230769229</v>
      </c>
      <c r="K191" s="30">
        <v>10</v>
      </c>
      <c r="L191" s="36">
        <f>COUNTIFS('Estruturante Móvel'!$Z:$Z,CONCATENATE("W",'CRONOGRAMA_CONST+MIGRACAO'!L$185),'Estruturante Móvel'!$M:$M,'CRONOGRAMA_CONST+MIGRACAO'!$B191)</f>
        <v>0</v>
      </c>
      <c r="M191" s="30">
        <f>COUNTIFS('Estruturante Móvel'!$Z:$Z,CONCATENATE("W",'CRONOGRAMA_CONST+MIGRACAO'!L$185),'Estruturante Móvel'!$M:$M,'CRONOGRAMA_CONST+MIGRACAO'!$B191,'Estruturante Móvel'!$C:$C,"ATIVO")</f>
        <v>0</v>
      </c>
      <c r="N191" s="36">
        <f>COUNTIFS('Estruturante Móvel'!$Z:$Z,CONCATENATE("W",'CRONOGRAMA_CONST+MIGRACAO'!N$185),'Estruturante Móvel'!$M:$M,'CRONOGRAMA_CONST+MIGRACAO'!$B191)</f>
        <v>0</v>
      </c>
      <c r="O191" s="30">
        <f>COUNTIFS('Estruturante Móvel'!$Z:$Z,CONCATENATE("W",'CRONOGRAMA_CONST+MIGRACAO'!N$185),'Estruturante Móvel'!$M:$M,'CRONOGRAMA_CONST+MIGRACAO'!$B191,'Estruturante Móvel'!$C:$C,"ATIVO")</f>
        <v>0</v>
      </c>
      <c r="P191" s="36">
        <f>COUNTIFS('Estruturante Móvel'!$Z:$Z,CONCATENATE("W",'CRONOGRAMA_CONST+MIGRACAO'!P$185),'Estruturante Móvel'!$M:$M,'CRONOGRAMA_CONST+MIGRACAO'!$B191)</f>
        <v>0</v>
      </c>
      <c r="Q191" s="30">
        <f>COUNTIFS('Estruturante Móvel'!$Z:$Z,CONCATENATE("W",'CRONOGRAMA_CONST+MIGRACAO'!P$185),'Estruturante Móvel'!$M:$M,'CRONOGRAMA_CONST+MIGRACAO'!$B191,'Estruturante Móvel'!$C:$C,"ATIVO")</f>
        <v>0</v>
      </c>
      <c r="R191" s="36">
        <f>COUNTIFS('Estruturante Móvel'!$Z:$Z,CONCATENATE("W",'CRONOGRAMA_CONST+MIGRACAO'!R$185),'Estruturante Móvel'!$M:$M,'CRONOGRAMA_CONST+MIGRACAO'!$B191)</f>
        <v>0</v>
      </c>
      <c r="S191" s="30">
        <f>COUNTIFS('Estruturante Móvel'!$Z:$Z,CONCATENATE("W",'CRONOGRAMA_CONST+MIGRACAO'!R$185),'Estruturante Móvel'!$M:$M,'CRONOGRAMA_CONST+MIGRACAO'!$B191,'Estruturante Móvel'!$C:$C,"ATIVO")</f>
        <v>0</v>
      </c>
      <c r="T191" s="36">
        <f>COUNTIFS('Estruturante Móvel'!$Z:$Z,CONCATENATE("W",'CRONOGRAMA_CONST+MIGRACAO'!T$185),'Estruturante Móvel'!$M:$M,'CRONOGRAMA_CONST+MIGRACAO'!$B191)</f>
        <v>0</v>
      </c>
      <c r="U191" s="30">
        <f>COUNTIFS('Estruturante Móvel'!$Z:$Z,CONCATENATE("W",'CRONOGRAMA_CONST+MIGRACAO'!T$185),'Estruturante Móvel'!$M:$M,'CRONOGRAMA_CONST+MIGRACAO'!$B191,'Estruturante Móvel'!$C:$C,"ATIVO")</f>
        <v>0</v>
      </c>
      <c r="V191" s="36">
        <f>COUNTIFS('Estruturante Móvel'!$Z:$Z,CONCATENATE("W",'CRONOGRAMA_CONST+MIGRACAO'!V$185),'Estruturante Móvel'!$M:$M,'CRONOGRAMA_CONST+MIGRACAO'!$B191)</f>
        <v>0</v>
      </c>
      <c r="W191" s="30">
        <f>COUNTIFS('Estruturante Móvel'!$Z:$Z,CONCATENATE("W",'CRONOGRAMA_CONST+MIGRACAO'!V$185),'Estruturante Móvel'!$M:$M,'CRONOGRAMA_CONST+MIGRACAO'!$B191,'Estruturante Móvel'!$C:$C,"ATIVO")</f>
        <v>0</v>
      </c>
      <c r="X191" s="36">
        <f>COUNTIFS('Estruturante Móvel'!$Z:$Z,CONCATENATE("W",'CRONOGRAMA_CONST+MIGRACAO'!X$185),'Estruturante Móvel'!$M:$M,'CRONOGRAMA_CONST+MIGRACAO'!$B191)</f>
        <v>0</v>
      </c>
      <c r="Y191" s="30">
        <f>COUNTIFS('Estruturante Móvel'!$Z:$Z,CONCATENATE("W",'CRONOGRAMA_CONST+MIGRACAO'!X$185),'Estruturante Móvel'!$M:$M,'CRONOGRAMA_CONST+MIGRACAO'!$B191,'Estruturante Móvel'!$C:$C,"ATIVO")</f>
        <v>0</v>
      </c>
      <c r="Z191" s="36">
        <f>COUNTIFS('Estruturante Móvel'!$Z:$Z,CONCATENATE("W",'CRONOGRAMA_CONST+MIGRACAO'!Z$185),'Estruturante Móvel'!$M:$M,'CRONOGRAMA_CONST+MIGRACAO'!$B191)</f>
        <v>0</v>
      </c>
      <c r="AA191" s="30">
        <f>COUNTIFS('Estruturante Móvel'!$Z:$Z,CONCATENATE("W",'CRONOGRAMA_CONST+MIGRACAO'!Z$185),'Estruturante Móvel'!$M:$M,'CRONOGRAMA_CONST+MIGRACAO'!$B191,'Estruturante Móvel'!$C:$C,"ATIVO")</f>
        <v>0</v>
      </c>
      <c r="AB191" s="36">
        <f>COUNTIFS('Estruturante Móvel'!$Z:$Z,CONCATENATE("W",'CRONOGRAMA_CONST+MIGRACAO'!AB$185),'Estruturante Móvel'!$M:$M,'CRONOGRAMA_CONST+MIGRACAO'!$B191)</f>
        <v>0</v>
      </c>
      <c r="AC191" s="30">
        <f>COUNTIFS('Estruturante Móvel'!$Z:$Z,CONCATENATE("W",'CRONOGRAMA_CONST+MIGRACAO'!AB$185),'Estruturante Móvel'!$M:$M,'CRONOGRAMA_CONST+MIGRACAO'!$B191,'Estruturante Móvel'!$C:$C,"ATIVO")</f>
        <v>0</v>
      </c>
      <c r="AD191" s="36">
        <f>COUNTIFS('Estruturante Móvel'!$Z:$Z,CONCATENATE("W",'CRONOGRAMA_CONST+MIGRACAO'!AD$185),'Estruturante Móvel'!$M:$M,'CRONOGRAMA_CONST+MIGRACAO'!$B191)</f>
        <v>0</v>
      </c>
      <c r="AE191" s="30">
        <f>COUNTIFS('Estruturante Móvel'!$Z:$Z,CONCATENATE("W",'CRONOGRAMA_CONST+MIGRACAO'!AD$185),'Estruturante Móvel'!$M:$M,'CRONOGRAMA_CONST+MIGRACAO'!$B191,'Estruturante Móvel'!$C:$C,"ATIVO")</f>
        <v>0</v>
      </c>
      <c r="AF191" s="36">
        <f>COUNTIFS('Estruturante Móvel'!$Z:$Z,CONCATENATE("W",'CRONOGRAMA_CONST+MIGRACAO'!AF$185),'Estruturante Móvel'!$M:$M,'CRONOGRAMA_CONST+MIGRACAO'!$B191)</f>
        <v>0</v>
      </c>
      <c r="AG191" s="30">
        <f>COUNTIFS('Estruturante Móvel'!$Z:$Z,CONCATENATE("W",'CRONOGRAMA_CONST+MIGRACAO'!AF$185),'Estruturante Móvel'!$M:$M,'CRONOGRAMA_CONST+MIGRACAO'!$B191,'Estruturante Móvel'!$C:$C,"ATIVO")</f>
        <v>0</v>
      </c>
    </row>
    <row r="192" spans="2:78" hidden="1" outlineLevel="1">
      <c r="B192" s="37" t="s">
        <v>451</v>
      </c>
      <c r="C192" s="33">
        <f t="shared" si="633"/>
        <v>18</v>
      </c>
      <c r="D192" s="34">
        <f>COUNTIFS('Estruturante Móvel'!M:M,B192)</f>
        <v>9</v>
      </c>
      <c r="E192" s="34">
        <f>COUNTIFS('Estruturante Móvel'!$C:$C,"ATIVO",'Estruturante Móvel'!M:M,'CRONOGRAMA_CONST+MIGRACAO'!B192)</f>
        <v>3</v>
      </c>
      <c r="F192" s="34">
        <f t="shared" si="634"/>
        <v>6</v>
      </c>
      <c r="G192" s="34" t="s">
        <v>186</v>
      </c>
      <c r="H192" s="22" t="s">
        <v>52</v>
      </c>
      <c r="I192" s="23" t="s">
        <v>186</v>
      </c>
      <c r="J192" s="35">
        <f t="shared" si="635"/>
        <v>0.33333333333333331</v>
      </c>
      <c r="K192" s="30">
        <v>6</v>
      </c>
      <c r="L192" s="36">
        <f>COUNTIFS('Estruturante Móvel'!$Z:$Z,CONCATENATE("W",'CRONOGRAMA_CONST+MIGRACAO'!L$185),'Estruturante Móvel'!$M:$M,'CRONOGRAMA_CONST+MIGRACAO'!$B192)</f>
        <v>0</v>
      </c>
      <c r="M192" s="30">
        <f>COUNTIFS('Estruturante Móvel'!$Z:$Z,CONCATENATE("W",'CRONOGRAMA_CONST+MIGRACAO'!L$185),'Estruturante Móvel'!$M:$M,'CRONOGRAMA_CONST+MIGRACAO'!$B192,'Estruturante Móvel'!$C:$C,"ATIVO")</f>
        <v>0</v>
      </c>
      <c r="N192" s="36">
        <f>COUNTIFS('Estruturante Móvel'!$Z:$Z,CONCATENATE("W",'CRONOGRAMA_CONST+MIGRACAO'!N$185),'Estruturante Móvel'!$M:$M,'CRONOGRAMA_CONST+MIGRACAO'!$B192)</f>
        <v>0</v>
      </c>
      <c r="O192" s="30">
        <f>COUNTIFS('Estruturante Móvel'!$Z:$Z,CONCATENATE("W",'CRONOGRAMA_CONST+MIGRACAO'!N$185),'Estruturante Móvel'!$M:$M,'CRONOGRAMA_CONST+MIGRACAO'!$B192,'Estruturante Móvel'!$C:$C,"ATIVO")</f>
        <v>0</v>
      </c>
      <c r="P192" s="36">
        <f>COUNTIFS('Estruturante Móvel'!$Z:$Z,CONCATENATE("W",'CRONOGRAMA_CONST+MIGRACAO'!P$185),'Estruturante Móvel'!$M:$M,'CRONOGRAMA_CONST+MIGRACAO'!$B192)</f>
        <v>0</v>
      </c>
      <c r="Q192" s="30">
        <f>COUNTIFS('Estruturante Móvel'!$Z:$Z,CONCATENATE("W",'CRONOGRAMA_CONST+MIGRACAO'!P$185),'Estruturante Móvel'!$M:$M,'CRONOGRAMA_CONST+MIGRACAO'!$B192,'Estruturante Móvel'!$C:$C,"ATIVO")</f>
        <v>0</v>
      </c>
      <c r="R192" s="36">
        <f>COUNTIFS('Estruturante Móvel'!$Z:$Z,CONCATENATE("W",'CRONOGRAMA_CONST+MIGRACAO'!R$185),'Estruturante Móvel'!$M:$M,'CRONOGRAMA_CONST+MIGRACAO'!$B192)</f>
        <v>0</v>
      </c>
      <c r="S192" s="30">
        <f>COUNTIFS('Estruturante Móvel'!$Z:$Z,CONCATENATE("W",'CRONOGRAMA_CONST+MIGRACAO'!R$185),'Estruturante Móvel'!$M:$M,'CRONOGRAMA_CONST+MIGRACAO'!$B192,'Estruturante Móvel'!$C:$C,"ATIVO")</f>
        <v>0</v>
      </c>
      <c r="T192" s="36">
        <f>COUNTIFS('Estruturante Móvel'!$Z:$Z,CONCATENATE("W",'CRONOGRAMA_CONST+MIGRACAO'!T$185),'Estruturante Móvel'!$M:$M,'CRONOGRAMA_CONST+MIGRACAO'!$B192)</f>
        <v>0</v>
      </c>
      <c r="U192" s="30">
        <f>COUNTIFS('Estruturante Móvel'!$Z:$Z,CONCATENATE("W",'CRONOGRAMA_CONST+MIGRACAO'!T$185),'Estruturante Móvel'!$M:$M,'CRONOGRAMA_CONST+MIGRACAO'!$B192,'Estruturante Móvel'!$C:$C,"ATIVO")</f>
        <v>0</v>
      </c>
      <c r="V192" s="36">
        <f>COUNTIFS('Estruturante Móvel'!$Z:$Z,CONCATENATE("W",'CRONOGRAMA_CONST+MIGRACAO'!V$185),'Estruturante Móvel'!$M:$M,'CRONOGRAMA_CONST+MIGRACAO'!$B192)</f>
        <v>0</v>
      </c>
      <c r="W192" s="30">
        <f>COUNTIFS('Estruturante Móvel'!$Z:$Z,CONCATENATE("W",'CRONOGRAMA_CONST+MIGRACAO'!V$185),'Estruturante Móvel'!$M:$M,'CRONOGRAMA_CONST+MIGRACAO'!$B192,'Estruturante Móvel'!$C:$C,"ATIVO")</f>
        <v>0</v>
      </c>
      <c r="X192" s="36">
        <f>COUNTIFS('Estruturante Móvel'!$Z:$Z,CONCATENATE("W",'CRONOGRAMA_CONST+MIGRACAO'!X$185),'Estruturante Móvel'!$M:$M,'CRONOGRAMA_CONST+MIGRACAO'!$B192)</f>
        <v>0</v>
      </c>
      <c r="Y192" s="30">
        <f>COUNTIFS('Estruturante Móvel'!$Z:$Z,CONCATENATE("W",'CRONOGRAMA_CONST+MIGRACAO'!X$185),'Estruturante Móvel'!$M:$M,'CRONOGRAMA_CONST+MIGRACAO'!$B192,'Estruturante Móvel'!$C:$C,"ATIVO")</f>
        <v>0</v>
      </c>
      <c r="Z192" s="36">
        <f>COUNTIFS('Estruturante Móvel'!$Z:$Z,CONCATENATE("W",'CRONOGRAMA_CONST+MIGRACAO'!Z$185),'Estruturante Móvel'!$M:$M,'CRONOGRAMA_CONST+MIGRACAO'!$B192)</f>
        <v>0</v>
      </c>
      <c r="AA192" s="30">
        <f>COUNTIFS('Estruturante Móvel'!$Z:$Z,CONCATENATE("W",'CRONOGRAMA_CONST+MIGRACAO'!Z$185),'Estruturante Móvel'!$M:$M,'CRONOGRAMA_CONST+MIGRACAO'!$B192,'Estruturante Móvel'!$C:$C,"ATIVO")</f>
        <v>0</v>
      </c>
      <c r="AB192" s="36">
        <f>COUNTIFS('Estruturante Móvel'!$Z:$Z,CONCATENATE("W",'CRONOGRAMA_CONST+MIGRACAO'!AB$185),'Estruturante Móvel'!$M:$M,'CRONOGRAMA_CONST+MIGRACAO'!$B192)</f>
        <v>0</v>
      </c>
      <c r="AC192" s="30">
        <f>COUNTIFS('Estruturante Móvel'!$Z:$Z,CONCATENATE("W",'CRONOGRAMA_CONST+MIGRACAO'!AB$185),'Estruturante Móvel'!$M:$M,'CRONOGRAMA_CONST+MIGRACAO'!$B192,'Estruturante Móvel'!$C:$C,"ATIVO")</f>
        <v>0</v>
      </c>
      <c r="AD192" s="36">
        <f>COUNTIFS('Estruturante Móvel'!$Z:$Z,CONCATENATE("W",'CRONOGRAMA_CONST+MIGRACAO'!AD$185),'Estruturante Móvel'!$M:$M,'CRONOGRAMA_CONST+MIGRACAO'!$B192)</f>
        <v>0</v>
      </c>
      <c r="AE192" s="30">
        <f>COUNTIFS('Estruturante Móvel'!$Z:$Z,CONCATENATE("W",'CRONOGRAMA_CONST+MIGRACAO'!AD$185),'Estruturante Móvel'!$M:$M,'CRONOGRAMA_CONST+MIGRACAO'!$B192,'Estruturante Móvel'!$C:$C,"ATIVO")</f>
        <v>0</v>
      </c>
      <c r="AF192" s="36">
        <f>COUNTIFS('Estruturante Móvel'!$Z:$Z,CONCATENATE("W",'CRONOGRAMA_CONST+MIGRACAO'!AF$185),'Estruturante Móvel'!$M:$M,'CRONOGRAMA_CONST+MIGRACAO'!$B192)</f>
        <v>0</v>
      </c>
      <c r="AG192" s="30">
        <f>COUNTIFS('Estruturante Móvel'!$Z:$Z,CONCATENATE("W",'CRONOGRAMA_CONST+MIGRACAO'!AF$185),'Estruturante Móvel'!$M:$M,'CRONOGRAMA_CONST+MIGRACAO'!$B192,'Estruturante Móvel'!$C:$C,"ATIVO")</f>
        <v>0</v>
      </c>
    </row>
    <row r="193" spans="2:33" hidden="1" outlineLevel="1">
      <c r="B193" s="37" t="s">
        <v>452</v>
      </c>
      <c r="C193" s="33">
        <f t="shared" si="633"/>
        <v>24</v>
      </c>
      <c r="D193" s="34">
        <f>COUNTIFS('Estruturante Móvel'!M:M,B193)</f>
        <v>12</v>
      </c>
      <c r="E193" s="34">
        <f>COUNTIFS('Estruturante Móvel'!$C:$C,"ATIVO",'Estruturante Móvel'!M:M,'CRONOGRAMA_CONST+MIGRACAO'!B193)</f>
        <v>11</v>
      </c>
      <c r="F193" s="34">
        <f t="shared" si="634"/>
        <v>1</v>
      </c>
      <c r="G193" s="34" t="s">
        <v>186</v>
      </c>
      <c r="H193" s="22" t="s">
        <v>52</v>
      </c>
      <c r="I193" s="23" t="s">
        <v>186</v>
      </c>
      <c r="J193" s="35">
        <f t="shared" si="635"/>
        <v>0.91666666666666663</v>
      </c>
      <c r="K193" s="30">
        <v>4</v>
      </c>
      <c r="L193" s="36">
        <f>COUNTIFS('Estruturante Móvel'!$Z:$Z,CONCATENATE("W",'CRONOGRAMA_CONST+MIGRACAO'!L$185),'Estruturante Móvel'!$M:$M,'CRONOGRAMA_CONST+MIGRACAO'!$B193)</f>
        <v>0</v>
      </c>
      <c r="M193" s="30">
        <f>COUNTIFS('Estruturante Móvel'!$Z:$Z,CONCATENATE("W",'CRONOGRAMA_CONST+MIGRACAO'!L$185),'Estruturante Móvel'!$M:$M,'CRONOGRAMA_CONST+MIGRACAO'!$B193,'Estruturante Móvel'!$C:$C,"ATIVO")</f>
        <v>0</v>
      </c>
      <c r="N193" s="36">
        <f>COUNTIFS('Estruturante Móvel'!$Z:$Z,CONCATENATE("W",'CRONOGRAMA_CONST+MIGRACAO'!N$185),'Estruturante Móvel'!$M:$M,'CRONOGRAMA_CONST+MIGRACAO'!$B193)</f>
        <v>0</v>
      </c>
      <c r="O193" s="30">
        <f>COUNTIFS('Estruturante Móvel'!$Z:$Z,CONCATENATE("W",'CRONOGRAMA_CONST+MIGRACAO'!N$185),'Estruturante Móvel'!$M:$M,'CRONOGRAMA_CONST+MIGRACAO'!$B193,'Estruturante Móvel'!$C:$C,"ATIVO")</f>
        <v>0</v>
      </c>
      <c r="P193" s="36">
        <f>COUNTIFS('Estruturante Móvel'!$Z:$Z,CONCATENATE("W",'CRONOGRAMA_CONST+MIGRACAO'!P$185),'Estruturante Móvel'!$M:$M,'CRONOGRAMA_CONST+MIGRACAO'!$B193)</f>
        <v>0</v>
      </c>
      <c r="Q193" s="30">
        <f>COUNTIFS('Estruturante Móvel'!$Z:$Z,CONCATENATE("W",'CRONOGRAMA_CONST+MIGRACAO'!P$185),'Estruturante Móvel'!$M:$M,'CRONOGRAMA_CONST+MIGRACAO'!$B193,'Estruturante Móvel'!$C:$C,"ATIVO")</f>
        <v>0</v>
      </c>
      <c r="R193" s="36">
        <f>COUNTIFS('Estruturante Móvel'!$Z:$Z,CONCATENATE("W",'CRONOGRAMA_CONST+MIGRACAO'!R$185),'Estruturante Móvel'!$M:$M,'CRONOGRAMA_CONST+MIGRACAO'!$B193)</f>
        <v>0</v>
      </c>
      <c r="S193" s="30">
        <f>COUNTIFS('Estruturante Móvel'!$Z:$Z,CONCATENATE("W",'CRONOGRAMA_CONST+MIGRACAO'!R$185),'Estruturante Móvel'!$M:$M,'CRONOGRAMA_CONST+MIGRACAO'!$B193,'Estruturante Móvel'!$C:$C,"ATIVO")</f>
        <v>0</v>
      </c>
      <c r="T193" s="36">
        <f>COUNTIFS('Estruturante Móvel'!$Z:$Z,CONCATENATE("W",'CRONOGRAMA_CONST+MIGRACAO'!T$185),'Estruturante Móvel'!$M:$M,'CRONOGRAMA_CONST+MIGRACAO'!$B193)</f>
        <v>0</v>
      </c>
      <c r="U193" s="30">
        <f>COUNTIFS('Estruturante Móvel'!$Z:$Z,CONCATENATE("W",'CRONOGRAMA_CONST+MIGRACAO'!T$185),'Estruturante Móvel'!$M:$M,'CRONOGRAMA_CONST+MIGRACAO'!$B193,'Estruturante Móvel'!$C:$C,"ATIVO")</f>
        <v>0</v>
      </c>
      <c r="V193" s="36">
        <f>COUNTIFS('Estruturante Móvel'!$Z:$Z,CONCATENATE("W",'CRONOGRAMA_CONST+MIGRACAO'!V$185),'Estruturante Móvel'!$M:$M,'CRONOGRAMA_CONST+MIGRACAO'!$B193)</f>
        <v>0</v>
      </c>
      <c r="W193" s="30">
        <f>COUNTIFS('Estruturante Móvel'!$Z:$Z,CONCATENATE("W",'CRONOGRAMA_CONST+MIGRACAO'!V$185),'Estruturante Móvel'!$M:$M,'CRONOGRAMA_CONST+MIGRACAO'!$B193,'Estruturante Móvel'!$C:$C,"ATIVO")</f>
        <v>0</v>
      </c>
      <c r="X193" s="36">
        <f>COUNTIFS('Estruturante Móvel'!$Z:$Z,CONCATENATE("W",'CRONOGRAMA_CONST+MIGRACAO'!X$185),'Estruturante Móvel'!$M:$M,'CRONOGRAMA_CONST+MIGRACAO'!$B193)</f>
        <v>0</v>
      </c>
      <c r="Y193" s="30">
        <f>COUNTIFS('Estruturante Móvel'!$Z:$Z,CONCATENATE("W",'CRONOGRAMA_CONST+MIGRACAO'!X$185),'Estruturante Móvel'!$M:$M,'CRONOGRAMA_CONST+MIGRACAO'!$B193,'Estruturante Móvel'!$C:$C,"ATIVO")</f>
        <v>0</v>
      </c>
      <c r="Z193" s="36">
        <f>COUNTIFS('Estruturante Móvel'!$Z:$Z,CONCATENATE("W",'CRONOGRAMA_CONST+MIGRACAO'!Z$185),'Estruturante Móvel'!$M:$M,'CRONOGRAMA_CONST+MIGRACAO'!$B193)</f>
        <v>0</v>
      </c>
      <c r="AA193" s="30">
        <f>COUNTIFS('Estruturante Móvel'!$Z:$Z,CONCATENATE("W",'CRONOGRAMA_CONST+MIGRACAO'!Z$185),'Estruturante Móvel'!$M:$M,'CRONOGRAMA_CONST+MIGRACAO'!$B193,'Estruturante Móvel'!$C:$C,"ATIVO")</f>
        <v>0</v>
      </c>
      <c r="AB193" s="36">
        <f>COUNTIFS('Estruturante Móvel'!$Z:$Z,CONCATENATE("W",'CRONOGRAMA_CONST+MIGRACAO'!AB$185),'Estruturante Móvel'!$M:$M,'CRONOGRAMA_CONST+MIGRACAO'!$B193)</f>
        <v>0</v>
      </c>
      <c r="AC193" s="30">
        <f>COUNTIFS('Estruturante Móvel'!$Z:$Z,CONCATENATE("W",'CRONOGRAMA_CONST+MIGRACAO'!AB$185),'Estruturante Móvel'!$M:$M,'CRONOGRAMA_CONST+MIGRACAO'!$B193,'Estruturante Móvel'!$C:$C,"ATIVO")</f>
        <v>0</v>
      </c>
      <c r="AD193" s="36">
        <f>COUNTIFS('Estruturante Móvel'!$Z:$Z,CONCATENATE("W",'CRONOGRAMA_CONST+MIGRACAO'!AD$185),'Estruturante Móvel'!$M:$M,'CRONOGRAMA_CONST+MIGRACAO'!$B193)</f>
        <v>0</v>
      </c>
      <c r="AE193" s="30">
        <f>COUNTIFS('Estruturante Móvel'!$Z:$Z,CONCATENATE("W",'CRONOGRAMA_CONST+MIGRACAO'!AD$185),'Estruturante Móvel'!$M:$M,'CRONOGRAMA_CONST+MIGRACAO'!$B193,'Estruturante Móvel'!$C:$C,"ATIVO")</f>
        <v>0</v>
      </c>
      <c r="AF193" s="36">
        <f>COUNTIFS('Estruturante Móvel'!$Z:$Z,CONCATENATE("W",'CRONOGRAMA_CONST+MIGRACAO'!AF$185),'Estruturante Móvel'!$M:$M,'CRONOGRAMA_CONST+MIGRACAO'!$B193)</f>
        <v>0</v>
      </c>
      <c r="AG193" s="30">
        <f>COUNTIFS('Estruturante Móvel'!$Z:$Z,CONCATENATE("W",'CRONOGRAMA_CONST+MIGRACAO'!AF$185),'Estruturante Móvel'!$M:$M,'CRONOGRAMA_CONST+MIGRACAO'!$B193,'Estruturante Móvel'!$C:$C,"ATIVO")</f>
        <v>0</v>
      </c>
    </row>
    <row r="194" spans="2:33" hidden="1" outlineLevel="1">
      <c r="B194" s="37" t="s">
        <v>453</v>
      </c>
      <c r="C194" s="33">
        <f t="shared" si="633"/>
        <v>42</v>
      </c>
      <c r="D194" s="34">
        <f>COUNTIFS('Estruturante Móvel'!M:M,B194)</f>
        <v>21</v>
      </c>
      <c r="E194" s="34">
        <f>COUNTIFS('Estruturante Móvel'!$C:$C,"ATIVO",'Estruturante Móvel'!M:M,'CRONOGRAMA_CONST+MIGRACAO'!B194)</f>
        <v>20</v>
      </c>
      <c r="F194" s="34">
        <f t="shared" si="634"/>
        <v>1</v>
      </c>
      <c r="G194" s="34" t="s">
        <v>186</v>
      </c>
      <c r="H194" s="22" t="s">
        <v>52</v>
      </c>
      <c r="I194" s="23" t="s">
        <v>186</v>
      </c>
      <c r="J194" s="35">
        <f t="shared" si="635"/>
        <v>0.95238095238095233</v>
      </c>
      <c r="K194" s="30">
        <v>4</v>
      </c>
      <c r="L194" s="36">
        <f>COUNTIFS('Estruturante Móvel'!$Z:$Z,CONCATENATE("W",'CRONOGRAMA_CONST+MIGRACAO'!L$185),'Estruturante Móvel'!$M:$M,'CRONOGRAMA_CONST+MIGRACAO'!$B194)</f>
        <v>0</v>
      </c>
      <c r="M194" s="30">
        <f>COUNTIFS('Estruturante Móvel'!$Z:$Z,CONCATENATE("W",'CRONOGRAMA_CONST+MIGRACAO'!L$185),'Estruturante Móvel'!$M:$M,'CRONOGRAMA_CONST+MIGRACAO'!$B194,'Estruturante Móvel'!$C:$C,"ATIVO")</f>
        <v>0</v>
      </c>
      <c r="N194" s="36">
        <f>COUNTIFS('Estruturante Móvel'!$Z:$Z,CONCATENATE("W",'CRONOGRAMA_CONST+MIGRACAO'!N$185),'Estruturante Móvel'!$M:$M,'CRONOGRAMA_CONST+MIGRACAO'!$B194)</f>
        <v>0</v>
      </c>
      <c r="O194" s="30">
        <f>COUNTIFS('Estruturante Móvel'!$Z:$Z,CONCATENATE("W",'CRONOGRAMA_CONST+MIGRACAO'!N$185),'Estruturante Móvel'!$M:$M,'CRONOGRAMA_CONST+MIGRACAO'!$B194,'Estruturante Móvel'!$C:$C,"ATIVO")</f>
        <v>0</v>
      </c>
      <c r="P194" s="36">
        <f>COUNTIFS('Estruturante Móvel'!$Z:$Z,CONCATENATE("W",'CRONOGRAMA_CONST+MIGRACAO'!P$185),'Estruturante Móvel'!$M:$M,'CRONOGRAMA_CONST+MIGRACAO'!$B194)</f>
        <v>0</v>
      </c>
      <c r="Q194" s="30">
        <f>COUNTIFS('Estruturante Móvel'!$Z:$Z,CONCATENATE("W",'CRONOGRAMA_CONST+MIGRACAO'!P$185),'Estruturante Móvel'!$M:$M,'CRONOGRAMA_CONST+MIGRACAO'!$B194,'Estruturante Móvel'!$C:$C,"ATIVO")</f>
        <v>0</v>
      </c>
      <c r="R194" s="36">
        <f>COUNTIFS('Estruturante Móvel'!$Z:$Z,CONCATENATE("W",'CRONOGRAMA_CONST+MIGRACAO'!R$185),'Estruturante Móvel'!$M:$M,'CRONOGRAMA_CONST+MIGRACAO'!$B194)</f>
        <v>0</v>
      </c>
      <c r="S194" s="30">
        <f>COUNTIFS('Estruturante Móvel'!$Z:$Z,CONCATENATE("W",'CRONOGRAMA_CONST+MIGRACAO'!R$185),'Estruturante Móvel'!$M:$M,'CRONOGRAMA_CONST+MIGRACAO'!$B194,'Estruturante Móvel'!$C:$C,"ATIVO")</f>
        <v>0</v>
      </c>
      <c r="T194" s="36">
        <f>COUNTIFS('Estruturante Móvel'!$Z:$Z,CONCATENATE("W",'CRONOGRAMA_CONST+MIGRACAO'!T$185),'Estruturante Móvel'!$M:$M,'CRONOGRAMA_CONST+MIGRACAO'!$B194)</f>
        <v>0</v>
      </c>
      <c r="U194" s="30">
        <f>COUNTIFS('Estruturante Móvel'!$Z:$Z,CONCATENATE("W",'CRONOGRAMA_CONST+MIGRACAO'!T$185),'Estruturante Móvel'!$M:$M,'CRONOGRAMA_CONST+MIGRACAO'!$B194,'Estruturante Móvel'!$C:$C,"ATIVO")</f>
        <v>0</v>
      </c>
      <c r="V194" s="36">
        <f>COUNTIFS('Estruturante Móvel'!$Z:$Z,CONCATENATE("W",'CRONOGRAMA_CONST+MIGRACAO'!V$185),'Estruturante Móvel'!$M:$M,'CRONOGRAMA_CONST+MIGRACAO'!$B194)</f>
        <v>0</v>
      </c>
      <c r="W194" s="30">
        <f>COUNTIFS('Estruturante Móvel'!$Z:$Z,CONCATENATE("W",'CRONOGRAMA_CONST+MIGRACAO'!V$185),'Estruturante Móvel'!$M:$M,'CRONOGRAMA_CONST+MIGRACAO'!$B194,'Estruturante Móvel'!$C:$C,"ATIVO")</f>
        <v>0</v>
      </c>
      <c r="X194" s="36">
        <f>COUNTIFS('Estruturante Móvel'!$Z:$Z,CONCATENATE("W",'CRONOGRAMA_CONST+MIGRACAO'!X$185),'Estruturante Móvel'!$M:$M,'CRONOGRAMA_CONST+MIGRACAO'!$B194)</f>
        <v>0</v>
      </c>
      <c r="Y194" s="30">
        <f>COUNTIFS('Estruturante Móvel'!$Z:$Z,CONCATENATE("W",'CRONOGRAMA_CONST+MIGRACAO'!X$185),'Estruturante Móvel'!$M:$M,'CRONOGRAMA_CONST+MIGRACAO'!$B194,'Estruturante Móvel'!$C:$C,"ATIVO")</f>
        <v>0</v>
      </c>
      <c r="Z194" s="36">
        <f>COUNTIFS('Estruturante Móvel'!$Z:$Z,CONCATENATE("W",'CRONOGRAMA_CONST+MIGRACAO'!Z$185),'Estruturante Móvel'!$M:$M,'CRONOGRAMA_CONST+MIGRACAO'!$B194)</f>
        <v>0</v>
      </c>
      <c r="AA194" s="30">
        <f>COUNTIFS('Estruturante Móvel'!$Z:$Z,CONCATENATE("W",'CRONOGRAMA_CONST+MIGRACAO'!Z$185),'Estruturante Móvel'!$M:$M,'CRONOGRAMA_CONST+MIGRACAO'!$B194,'Estruturante Móvel'!$C:$C,"ATIVO")</f>
        <v>0</v>
      </c>
      <c r="AB194" s="36">
        <f>COUNTIFS('Estruturante Móvel'!$Z:$Z,CONCATENATE("W",'CRONOGRAMA_CONST+MIGRACAO'!AB$185),'Estruturante Móvel'!$M:$M,'CRONOGRAMA_CONST+MIGRACAO'!$B194)</f>
        <v>0</v>
      </c>
      <c r="AC194" s="30">
        <f>COUNTIFS('Estruturante Móvel'!$Z:$Z,CONCATENATE("W",'CRONOGRAMA_CONST+MIGRACAO'!AB$185),'Estruturante Móvel'!$M:$M,'CRONOGRAMA_CONST+MIGRACAO'!$B194,'Estruturante Móvel'!$C:$C,"ATIVO")</f>
        <v>0</v>
      </c>
      <c r="AD194" s="36">
        <f>COUNTIFS('Estruturante Móvel'!$Z:$Z,CONCATENATE("W",'CRONOGRAMA_CONST+MIGRACAO'!AD$185),'Estruturante Móvel'!$M:$M,'CRONOGRAMA_CONST+MIGRACAO'!$B194)</f>
        <v>0</v>
      </c>
      <c r="AE194" s="30">
        <f>COUNTIFS('Estruturante Móvel'!$Z:$Z,CONCATENATE("W",'CRONOGRAMA_CONST+MIGRACAO'!AD$185),'Estruturante Móvel'!$M:$M,'CRONOGRAMA_CONST+MIGRACAO'!$B194,'Estruturante Móvel'!$C:$C,"ATIVO")</f>
        <v>0</v>
      </c>
      <c r="AF194" s="36">
        <f>COUNTIFS('Estruturante Móvel'!$Z:$Z,CONCATENATE("W",'CRONOGRAMA_CONST+MIGRACAO'!AF$185),'Estruturante Móvel'!$M:$M,'CRONOGRAMA_CONST+MIGRACAO'!$B194)</f>
        <v>0</v>
      </c>
      <c r="AG194" s="30">
        <f>COUNTIFS('Estruturante Móvel'!$Z:$Z,CONCATENATE("W",'CRONOGRAMA_CONST+MIGRACAO'!AF$185),'Estruturante Móvel'!$M:$M,'CRONOGRAMA_CONST+MIGRACAO'!$B194,'Estruturante Móvel'!$C:$C,"ATIVO")</f>
        <v>0</v>
      </c>
    </row>
    <row r="195" spans="2:33" hidden="1" outlineLevel="1">
      <c r="B195" s="37" t="s">
        <v>454</v>
      </c>
      <c r="C195" s="33">
        <f t="shared" si="633"/>
        <v>46</v>
      </c>
      <c r="D195" s="34">
        <f>COUNTIFS('Estruturante Móvel'!M:M,B195)</f>
        <v>23</v>
      </c>
      <c r="E195" s="34">
        <f>COUNTIFS('Estruturante Móvel'!$C:$C,"ATIVO",'Estruturante Móvel'!M:M,'CRONOGRAMA_CONST+MIGRACAO'!B195)</f>
        <v>18</v>
      </c>
      <c r="F195" s="34">
        <f t="shared" si="634"/>
        <v>5</v>
      </c>
      <c r="G195" s="34" t="s">
        <v>186</v>
      </c>
      <c r="H195" s="22" t="s">
        <v>52</v>
      </c>
      <c r="I195" s="23" t="s">
        <v>186</v>
      </c>
      <c r="J195" s="35">
        <f t="shared" si="635"/>
        <v>0.78260869565217395</v>
      </c>
      <c r="K195" s="30">
        <v>3</v>
      </c>
      <c r="L195" s="36">
        <f>COUNTIFS('Estruturante Móvel'!$Z:$Z,CONCATENATE("W",'CRONOGRAMA_CONST+MIGRACAO'!L$185),'Estruturante Móvel'!$M:$M,'CRONOGRAMA_CONST+MIGRACAO'!$B195)</f>
        <v>0</v>
      </c>
      <c r="M195" s="30">
        <f>COUNTIFS('Estruturante Móvel'!$Z:$Z,CONCATENATE("W",'CRONOGRAMA_CONST+MIGRACAO'!L$185),'Estruturante Móvel'!$M:$M,'CRONOGRAMA_CONST+MIGRACAO'!$B195,'Estruturante Móvel'!$C:$C,"ATIVO")</f>
        <v>0</v>
      </c>
      <c r="N195" s="36">
        <f>COUNTIFS('Estruturante Móvel'!$Z:$Z,CONCATENATE("W",'CRONOGRAMA_CONST+MIGRACAO'!N$185),'Estruturante Móvel'!$M:$M,'CRONOGRAMA_CONST+MIGRACAO'!$B195)</f>
        <v>0</v>
      </c>
      <c r="O195" s="30">
        <f>COUNTIFS('Estruturante Móvel'!$Z:$Z,CONCATENATE("W",'CRONOGRAMA_CONST+MIGRACAO'!N$185),'Estruturante Móvel'!$M:$M,'CRONOGRAMA_CONST+MIGRACAO'!$B195,'Estruturante Móvel'!$C:$C,"ATIVO")</f>
        <v>0</v>
      </c>
      <c r="P195" s="36">
        <f>COUNTIFS('Estruturante Móvel'!$Z:$Z,CONCATENATE("W",'CRONOGRAMA_CONST+MIGRACAO'!P$185),'Estruturante Móvel'!$M:$M,'CRONOGRAMA_CONST+MIGRACAO'!$B195)</f>
        <v>0</v>
      </c>
      <c r="Q195" s="30">
        <f>COUNTIFS('Estruturante Móvel'!$Z:$Z,CONCATENATE("W",'CRONOGRAMA_CONST+MIGRACAO'!P$185),'Estruturante Móvel'!$M:$M,'CRONOGRAMA_CONST+MIGRACAO'!$B195,'Estruturante Móvel'!$C:$C,"ATIVO")</f>
        <v>0</v>
      </c>
      <c r="R195" s="36">
        <f>COUNTIFS('Estruturante Móvel'!$Z:$Z,CONCATENATE("W",'CRONOGRAMA_CONST+MIGRACAO'!R$185),'Estruturante Móvel'!$M:$M,'CRONOGRAMA_CONST+MIGRACAO'!$B195)</f>
        <v>0</v>
      </c>
      <c r="S195" s="30">
        <f>COUNTIFS('Estruturante Móvel'!$Z:$Z,CONCATENATE("W",'CRONOGRAMA_CONST+MIGRACAO'!R$185),'Estruturante Móvel'!$M:$M,'CRONOGRAMA_CONST+MIGRACAO'!$B195,'Estruturante Móvel'!$C:$C,"ATIVO")</f>
        <v>0</v>
      </c>
      <c r="T195" s="36">
        <f>COUNTIFS('Estruturante Móvel'!$Z:$Z,CONCATENATE("W",'CRONOGRAMA_CONST+MIGRACAO'!T$185),'Estruturante Móvel'!$M:$M,'CRONOGRAMA_CONST+MIGRACAO'!$B195)</f>
        <v>0</v>
      </c>
      <c r="U195" s="30">
        <f>COUNTIFS('Estruturante Móvel'!$Z:$Z,CONCATENATE("W",'CRONOGRAMA_CONST+MIGRACAO'!T$185),'Estruturante Móvel'!$M:$M,'CRONOGRAMA_CONST+MIGRACAO'!$B195,'Estruturante Móvel'!$C:$C,"ATIVO")</f>
        <v>0</v>
      </c>
      <c r="V195" s="36">
        <f>COUNTIFS('Estruturante Móvel'!$Z:$Z,CONCATENATE("W",'CRONOGRAMA_CONST+MIGRACAO'!V$185),'Estruturante Móvel'!$M:$M,'CRONOGRAMA_CONST+MIGRACAO'!$B195)</f>
        <v>0</v>
      </c>
      <c r="W195" s="30">
        <f>COUNTIFS('Estruturante Móvel'!$Z:$Z,CONCATENATE("W",'CRONOGRAMA_CONST+MIGRACAO'!V$185),'Estruturante Móvel'!$M:$M,'CRONOGRAMA_CONST+MIGRACAO'!$B195,'Estruturante Móvel'!$C:$C,"ATIVO")</f>
        <v>0</v>
      </c>
      <c r="X195" s="36">
        <f>COUNTIFS('Estruturante Móvel'!$Z:$Z,CONCATENATE("W",'CRONOGRAMA_CONST+MIGRACAO'!X$185),'Estruturante Móvel'!$M:$M,'CRONOGRAMA_CONST+MIGRACAO'!$B195)</f>
        <v>0</v>
      </c>
      <c r="Y195" s="30">
        <f>COUNTIFS('Estruturante Móvel'!$Z:$Z,CONCATENATE("W",'CRONOGRAMA_CONST+MIGRACAO'!X$185),'Estruturante Móvel'!$M:$M,'CRONOGRAMA_CONST+MIGRACAO'!$B195,'Estruturante Móvel'!$C:$C,"ATIVO")</f>
        <v>0</v>
      </c>
      <c r="Z195" s="36">
        <f>COUNTIFS('Estruturante Móvel'!$Z:$Z,CONCATENATE("W",'CRONOGRAMA_CONST+MIGRACAO'!Z$185),'Estruturante Móvel'!$M:$M,'CRONOGRAMA_CONST+MIGRACAO'!$B195)</f>
        <v>0</v>
      </c>
      <c r="AA195" s="30">
        <f>COUNTIFS('Estruturante Móvel'!$Z:$Z,CONCATENATE("W",'CRONOGRAMA_CONST+MIGRACAO'!Z$185),'Estruturante Móvel'!$M:$M,'CRONOGRAMA_CONST+MIGRACAO'!$B195,'Estruturante Móvel'!$C:$C,"ATIVO")</f>
        <v>0</v>
      </c>
      <c r="AB195" s="36">
        <f>COUNTIFS('Estruturante Móvel'!$Z:$Z,CONCATENATE("W",'CRONOGRAMA_CONST+MIGRACAO'!AB$185),'Estruturante Móvel'!$M:$M,'CRONOGRAMA_CONST+MIGRACAO'!$B195)</f>
        <v>0</v>
      </c>
      <c r="AC195" s="30">
        <f>COUNTIFS('Estruturante Móvel'!$Z:$Z,CONCATENATE("W",'CRONOGRAMA_CONST+MIGRACAO'!AB$185),'Estruturante Móvel'!$M:$M,'CRONOGRAMA_CONST+MIGRACAO'!$B195,'Estruturante Móvel'!$C:$C,"ATIVO")</f>
        <v>0</v>
      </c>
      <c r="AD195" s="36">
        <f>COUNTIFS('Estruturante Móvel'!$Z:$Z,CONCATENATE("W",'CRONOGRAMA_CONST+MIGRACAO'!AD$185),'Estruturante Móvel'!$M:$M,'CRONOGRAMA_CONST+MIGRACAO'!$B195)</f>
        <v>0</v>
      </c>
      <c r="AE195" s="30">
        <f>COUNTIFS('Estruturante Móvel'!$Z:$Z,CONCATENATE("W",'CRONOGRAMA_CONST+MIGRACAO'!AD$185),'Estruturante Móvel'!$M:$M,'CRONOGRAMA_CONST+MIGRACAO'!$B195,'Estruturante Móvel'!$C:$C,"ATIVO")</f>
        <v>0</v>
      </c>
      <c r="AF195" s="36">
        <f>COUNTIFS('Estruturante Móvel'!$Z:$Z,CONCATENATE("W",'CRONOGRAMA_CONST+MIGRACAO'!AF$185),'Estruturante Móvel'!$M:$M,'CRONOGRAMA_CONST+MIGRACAO'!$B195)</f>
        <v>0</v>
      </c>
      <c r="AG195" s="30">
        <f>COUNTIFS('Estruturante Móvel'!$Z:$Z,CONCATENATE("W",'CRONOGRAMA_CONST+MIGRACAO'!AF$185),'Estruturante Móvel'!$M:$M,'CRONOGRAMA_CONST+MIGRACAO'!$B195,'Estruturante Móvel'!$C:$C,"ATIVO")</f>
        <v>0</v>
      </c>
    </row>
    <row r="196" spans="2:33" hidden="1" outlineLevel="1">
      <c r="B196" s="37" t="s">
        <v>455</v>
      </c>
      <c r="C196" s="33">
        <f t="shared" si="633"/>
        <v>44</v>
      </c>
      <c r="D196" s="34">
        <f>COUNTIFS('Estruturante Móvel'!M:M,B196)</f>
        <v>22</v>
      </c>
      <c r="E196" s="34">
        <f>COUNTIFS('Estruturante Móvel'!$C:$C,"ATIVO",'Estruturante Móvel'!M:M,'CRONOGRAMA_CONST+MIGRACAO'!B196)</f>
        <v>14</v>
      </c>
      <c r="F196" s="34">
        <f t="shared" si="634"/>
        <v>8</v>
      </c>
      <c r="G196" s="34" t="s">
        <v>186</v>
      </c>
      <c r="H196" s="22" t="s">
        <v>52</v>
      </c>
      <c r="I196" s="23" t="s">
        <v>186</v>
      </c>
      <c r="J196" s="35">
        <f t="shared" si="635"/>
        <v>0.63636363636363635</v>
      </c>
      <c r="K196" s="30">
        <v>3</v>
      </c>
      <c r="L196" s="36">
        <f>COUNTIFS('Estruturante Móvel'!$Z:$Z,CONCATENATE("W",'CRONOGRAMA_CONST+MIGRACAO'!L$185),'Estruturante Móvel'!$M:$M,'CRONOGRAMA_CONST+MIGRACAO'!$B196)</f>
        <v>0</v>
      </c>
      <c r="M196" s="30">
        <f>COUNTIFS('Estruturante Móvel'!$Z:$Z,CONCATENATE("W",'CRONOGRAMA_CONST+MIGRACAO'!L$185),'Estruturante Móvel'!$M:$M,'CRONOGRAMA_CONST+MIGRACAO'!$B196,'Estruturante Móvel'!$C:$C,"ATIVO")</f>
        <v>0</v>
      </c>
      <c r="N196" s="36">
        <f>COUNTIFS('Estruturante Móvel'!$Z:$Z,CONCATENATE("W",'CRONOGRAMA_CONST+MIGRACAO'!N$185),'Estruturante Móvel'!$M:$M,'CRONOGRAMA_CONST+MIGRACAO'!$B196)</f>
        <v>0</v>
      </c>
      <c r="O196" s="30">
        <f>COUNTIFS('Estruturante Móvel'!$Z:$Z,CONCATENATE("W",'CRONOGRAMA_CONST+MIGRACAO'!N$185),'Estruturante Móvel'!$M:$M,'CRONOGRAMA_CONST+MIGRACAO'!$B196,'Estruturante Móvel'!$C:$C,"ATIVO")</f>
        <v>0</v>
      </c>
      <c r="P196" s="36">
        <f>COUNTIFS('Estruturante Móvel'!$Z:$Z,CONCATENATE("W",'CRONOGRAMA_CONST+MIGRACAO'!P$185),'Estruturante Móvel'!$M:$M,'CRONOGRAMA_CONST+MIGRACAO'!$B196)</f>
        <v>0</v>
      </c>
      <c r="Q196" s="30">
        <f>COUNTIFS('Estruturante Móvel'!$Z:$Z,CONCATENATE("W",'CRONOGRAMA_CONST+MIGRACAO'!P$185),'Estruturante Móvel'!$M:$M,'CRONOGRAMA_CONST+MIGRACAO'!$B196,'Estruturante Móvel'!$C:$C,"ATIVO")</f>
        <v>0</v>
      </c>
      <c r="R196" s="36">
        <f>COUNTIFS('Estruturante Móvel'!$Z:$Z,CONCATENATE("W",'CRONOGRAMA_CONST+MIGRACAO'!R$185),'Estruturante Móvel'!$M:$M,'CRONOGRAMA_CONST+MIGRACAO'!$B196)</f>
        <v>0</v>
      </c>
      <c r="S196" s="30">
        <f>COUNTIFS('Estruturante Móvel'!$Z:$Z,CONCATENATE("W",'CRONOGRAMA_CONST+MIGRACAO'!R$185),'Estruturante Móvel'!$M:$M,'CRONOGRAMA_CONST+MIGRACAO'!$B196,'Estruturante Móvel'!$C:$C,"ATIVO")</f>
        <v>0</v>
      </c>
      <c r="T196" s="36">
        <f>COUNTIFS('Estruturante Móvel'!$Z:$Z,CONCATENATE("W",'CRONOGRAMA_CONST+MIGRACAO'!T$185),'Estruturante Móvel'!$M:$M,'CRONOGRAMA_CONST+MIGRACAO'!$B196)</f>
        <v>0</v>
      </c>
      <c r="U196" s="30">
        <f>COUNTIFS('Estruturante Móvel'!$Z:$Z,CONCATENATE("W",'CRONOGRAMA_CONST+MIGRACAO'!T$185),'Estruturante Móvel'!$M:$M,'CRONOGRAMA_CONST+MIGRACAO'!$B196,'Estruturante Móvel'!$C:$C,"ATIVO")</f>
        <v>0</v>
      </c>
      <c r="V196" s="36">
        <f>COUNTIFS('Estruturante Móvel'!$Z:$Z,CONCATENATE("W",'CRONOGRAMA_CONST+MIGRACAO'!V$185),'Estruturante Móvel'!$M:$M,'CRONOGRAMA_CONST+MIGRACAO'!$B196)</f>
        <v>0</v>
      </c>
      <c r="W196" s="30">
        <f>COUNTIFS('Estruturante Móvel'!$Z:$Z,CONCATENATE("W",'CRONOGRAMA_CONST+MIGRACAO'!V$185),'Estruturante Móvel'!$M:$M,'CRONOGRAMA_CONST+MIGRACAO'!$B196,'Estruturante Móvel'!$C:$C,"ATIVO")</f>
        <v>0</v>
      </c>
      <c r="X196" s="36">
        <f>COUNTIFS('Estruturante Móvel'!$Z:$Z,CONCATENATE("W",'CRONOGRAMA_CONST+MIGRACAO'!X$185),'Estruturante Móvel'!$M:$M,'CRONOGRAMA_CONST+MIGRACAO'!$B196)</f>
        <v>0</v>
      </c>
      <c r="Y196" s="30">
        <f>COUNTIFS('Estruturante Móvel'!$Z:$Z,CONCATENATE("W",'CRONOGRAMA_CONST+MIGRACAO'!X$185),'Estruturante Móvel'!$M:$M,'CRONOGRAMA_CONST+MIGRACAO'!$B196,'Estruturante Móvel'!$C:$C,"ATIVO")</f>
        <v>0</v>
      </c>
      <c r="Z196" s="36">
        <f>COUNTIFS('Estruturante Móvel'!$Z:$Z,CONCATENATE("W",'CRONOGRAMA_CONST+MIGRACAO'!Z$185),'Estruturante Móvel'!$M:$M,'CRONOGRAMA_CONST+MIGRACAO'!$B196)</f>
        <v>0</v>
      </c>
      <c r="AA196" s="30">
        <f>COUNTIFS('Estruturante Móvel'!$Z:$Z,CONCATENATE("W",'CRONOGRAMA_CONST+MIGRACAO'!Z$185),'Estruturante Móvel'!$M:$M,'CRONOGRAMA_CONST+MIGRACAO'!$B196,'Estruturante Móvel'!$C:$C,"ATIVO")</f>
        <v>0</v>
      </c>
      <c r="AB196" s="36">
        <f>COUNTIFS('Estruturante Móvel'!$Z:$Z,CONCATENATE("W",'CRONOGRAMA_CONST+MIGRACAO'!AB$185),'Estruturante Móvel'!$M:$M,'CRONOGRAMA_CONST+MIGRACAO'!$B196)</f>
        <v>0</v>
      </c>
      <c r="AC196" s="30">
        <f>COUNTIFS('Estruturante Móvel'!$Z:$Z,CONCATENATE("W",'CRONOGRAMA_CONST+MIGRACAO'!AB$185),'Estruturante Móvel'!$M:$M,'CRONOGRAMA_CONST+MIGRACAO'!$B196,'Estruturante Móvel'!$C:$C,"ATIVO")</f>
        <v>0</v>
      </c>
      <c r="AD196" s="36">
        <f>COUNTIFS('Estruturante Móvel'!$Z:$Z,CONCATENATE("W",'CRONOGRAMA_CONST+MIGRACAO'!AD$185),'Estruturante Móvel'!$M:$M,'CRONOGRAMA_CONST+MIGRACAO'!$B196)</f>
        <v>0</v>
      </c>
      <c r="AE196" s="30">
        <f>COUNTIFS('Estruturante Móvel'!$Z:$Z,CONCATENATE("W",'CRONOGRAMA_CONST+MIGRACAO'!AD$185),'Estruturante Móvel'!$M:$M,'CRONOGRAMA_CONST+MIGRACAO'!$B196,'Estruturante Móvel'!$C:$C,"ATIVO")</f>
        <v>0</v>
      </c>
      <c r="AF196" s="36">
        <f>COUNTIFS('Estruturante Móvel'!$Z:$Z,CONCATENATE("W",'CRONOGRAMA_CONST+MIGRACAO'!AF$185),'Estruturante Móvel'!$M:$M,'CRONOGRAMA_CONST+MIGRACAO'!$B196)</f>
        <v>0</v>
      </c>
      <c r="AG196" s="30">
        <f>COUNTIFS('Estruturante Móvel'!$Z:$Z,CONCATENATE("W",'CRONOGRAMA_CONST+MIGRACAO'!AF$185),'Estruturante Móvel'!$M:$M,'CRONOGRAMA_CONST+MIGRACAO'!$B196,'Estruturante Móvel'!$C:$C,"ATIVO")</f>
        <v>0</v>
      </c>
    </row>
    <row r="197" spans="2:33" hidden="1" outlineLevel="1">
      <c r="B197" s="213" t="s">
        <v>456</v>
      </c>
      <c r="C197" s="53">
        <f t="shared" si="633"/>
        <v>14</v>
      </c>
      <c r="D197" s="54">
        <f>COUNTIFS('Estruturante Móvel'!M:M,B197)</f>
        <v>7</v>
      </c>
      <c r="E197" s="54">
        <f>COUNTIFS('Estruturante Móvel'!$C:$C,"ATIVO",'Estruturante Móvel'!M:M,'CRONOGRAMA_CONST+MIGRACAO'!B197)</f>
        <v>7</v>
      </c>
      <c r="F197" s="54">
        <f t="shared" si="634"/>
        <v>0</v>
      </c>
      <c r="G197" s="54" t="s">
        <v>186</v>
      </c>
      <c r="H197" s="55" t="s">
        <v>52</v>
      </c>
      <c r="I197" s="102" t="s">
        <v>186</v>
      </c>
      <c r="J197" s="57">
        <f t="shared" si="635"/>
        <v>1</v>
      </c>
      <c r="K197" s="58">
        <v>1</v>
      </c>
      <c r="L197" s="36">
        <f>COUNTIFS('Estruturante Móvel'!$Z:$Z,CONCATENATE("W",'CRONOGRAMA_CONST+MIGRACAO'!L$185),'Estruturante Móvel'!$M:$M,'CRONOGRAMA_CONST+MIGRACAO'!$B197)</f>
        <v>0</v>
      </c>
      <c r="M197" s="30">
        <f>COUNTIFS('Estruturante Móvel'!$Z:$Z,CONCATENATE("W",'CRONOGRAMA_CONST+MIGRACAO'!L$185),'Estruturante Móvel'!$M:$M,'CRONOGRAMA_CONST+MIGRACAO'!$B197,'Estruturante Móvel'!$C:$C,"ATIVO")</f>
        <v>0</v>
      </c>
      <c r="N197" s="36">
        <f>COUNTIFS('Estruturante Móvel'!$Z:$Z,CONCATENATE("W",'CRONOGRAMA_CONST+MIGRACAO'!N$185),'Estruturante Móvel'!$M:$M,'CRONOGRAMA_CONST+MIGRACAO'!$B197)</f>
        <v>0</v>
      </c>
      <c r="O197" s="30">
        <f>COUNTIFS('Estruturante Móvel'!$Z:$Z,CONCATENATE("W",'CRONOGRAMA_CONST+MIGRACAO'!N$185),'Estruturante Móvel'!$M:$M,'CRONOGRAMA_CONST+MIGRACAO'!$B197,'Estruturante Móvel'!$C:$C,"ATIVO")</f>
        <v>0</v>
      </c>
      <c r="P197" s="36">
        <f>COUNTIFS('Estruturante Móvel'!$Z:$Z,CONCATENATE("W",'CRONOGRAMA_CONST+MIGRACAO'!P$185),'Estruturante Móvel'!$M:$M,'CRONOGRAMA_CONST+MIGRACAO'!$B197)</f>
        <v>0</v>
      </c>
      <c r="Q197" s="30">
        <f>COUNTIFS('Estruturante Móvel'!$Z:$Z,CONCATENATE("W",'CRONOGRAMA_CONST+MIGRACAO'!P$185),'Estruturante Móvel'!$M:$M,'CRONOGRAMA_CONST+MIGRACAO'!$B197,'Estruturante Móvel'!$C:$C,"ATIVO")</f>
        <v>0</v>
      </c>
      <c r="R197" s="36">
        <f>COUNTIFS('Estruturante Móvel'!$Z:$Z,CONCATENATE("W",'CRONOGRAMA_CONST+MIGRACAO'!R$185),'Estruturante Móvel'!$M:$M,'CRONOGRAMA_CONST+MIGRACAO'!$B197)</f>
        <v>0</v>
      </c>
      <c r="S197" s="30">
        <f>COUNTIFS('Estruturante Móvel'!$Z:$Z,CONCATENATE("W",'CRONOGRAMA_CONST+MIGRACAO'!R$185),'Estruturante Móvel'!$M:$M,'CRONOGRAMA_CONST+MIGRACAO'!$B197,'Estruturante Móvel'!$C:$C,"ATIVO")</f>
        <v>0</v>
      </c>
      <c r="T197" s="36">
        <f>COUNTIFS('Estruturante Móvel'!$Z:$Z,CONCATENATE("W",'CRONOGRAMA_CONST+MIGRACAO'!T$185),'Estruturante Móvel'!$M:$M,'CRONOGRAMA_CONST+MIGRACAO'!$B197)</f>
        <v>0</v>
      </c>
      <c r="U197" s="30">
        <f>COUNTIFS('Estruturante Móvel'!$Z:$Z,CONCATENATE("W",'CRONOGRAMA_CONST+MIGRACAO'!T$185),'Estruturante Móvel'!$M:$M,'CRONOGRAMA_CONST+MIGRACAO'!$B197,'Estruturante Móvel'!$C:$C,"ATIVO")</f>
        <v>0</v>
      </c>
      <c r="V197" s="36">
        <f>COUNTIFS('Estruturante Móvel'!$Z:$Z,CONCATENATE("W",'CRONOGRAMA_CONST+MIGRACAO'!V$185),'Estruturante Móvel'!$M:$M,'CRONOGRAMA_CONST+MIGRACAO'!$B197)</f>
        <v>0</v>
      </c>
      <c r="W197" s="30">
        <f>COUNTIFS('Estruturante Móvel'!$Z:$Z,CONCATENATE("W",'CRONOGRAMA_CONST+MIGRACAO'!V$185),'Estruturante Móvel'!$M:$M,'CRONOGRAMA_CONST+MIGRACAO'!$B197,'Estruturante Móvel'!$C:$C,"ATIVO")</f>
        <v>0</v>
      </c>
      <c r="X197" s="36">
        <f>COUNTIFS('Estruturante Móvel'!$Z:$Z,CONCATENATE("W",'CRONOGRAMA_CONST+MIGRACAO'!X$185),'Estruturante Móvel'!$M:$M,'CRONOGRAMA_CONST+MIGRACAO'!$B197)</f>
        <v>0</v>
      </c>
      <c r="Y197" s="30">
        <f>COUNTIFS('Estruturante Móvel'!$Z:$Z,CONCATENATE("W",'CRONOGRAMA_CONST+MIGRACAO'!X$185),'Estruturante Móvel'!$M:$M,'CRONOGRAMA_CONST+MIGRACAO'!$B197,'Estruturante Móvel'!$C:$C,"ATIVO")</f>
        <v>0</v>
      </c>
      <c r="Z197" s="36">
        <f>COUNTIFS('Estruturante Móvel'!$Z:$Z,CONCATENATE("W",'CRONOGRAMA_CONST+MIGRACAO'!Z$185),'Estruturante Móvel'!$M:$M,'CRONOGRAMA_CONST+MIGRACAO'!$B197)</f>
        <v>0</v>
      </c>
      <c r="AA197" s="30">
        <f>COUNTIFS('Estruturante Móvel'!$Z:$Z,CONCATENATE("W",'CRONOGRAMA_CONST+MIGRACAO'!Z$185),'Estruturante Móvel'!$M:$M,'CRONOGRAMA_CONST+MIGRACAO'!$B197,'Estruturante Móvel'!$C:$C,"ATIVO")</f>
        <v>0</v>
      </c>
      <c r="AB197" s="36">
        <f>COUNTIFS('Estruturante Móvel'!$Z:$Z,CONCATENATE("W",'CRONOGRAMA_CONST+MIGRACAO'!AB$185),'Estruturante Móvel'!$M:$M,'CRONOGRAMA_CONST+MIGRACAO'!$B197)</f>
        <v>0</v>
      </c>
      <c r="AC197" s="30">
        <f>COUNTIFS('Estruturante Móvel'!$Z:$Z,CONCATENATE("W",'CRONOGRAMA_CONST+MIGRACAO'!AB$185),'Estruturante Móvel'!$M:$M,'CRONOGRAMA_CONST+MIGRACAO'!$B197,'Estruturante Móvel'!$C:$C,"ATIVO")</f>
        <v>0</v>
      </c>
      <c r="AD197" s="36">
        <f>COUNTIFS('Estruturante Móvel'!$Z:$Z,CONCATENATE("W",'CRONOGRAMA_CONST+MIGRACAO'!AD$185),'Estruturante Móvel'!$M:$M,'CRONOGRAMA_CONST+MIGRACAO'!$B197)</f>
        <v>0</v>
      </c>
      <c r="AE197" s="30">
        <f>COUNTIFS('Estruturante Móvel'!$Z:$Z,CONCATENATE("W",'CRONOGRAMA_CONST+MIGRACAO'!AD$185),'Estruturante Móvel'!$M:$M,'CRONOGRAMA_CONST+MIGRACAO'!$B197,'Estruturante Móvel'!$C:$C,"ATIVO")</f>
        <v>0</v>
      </c>
      <c r="AF197" s="36">
        <f>COUNTIFS('Estruturante Móvel'!$Z:$Z,CONCATENATE("W",'CRONOGRAMA_CONST+MIGRACAO'!AF$185),'Estruturante Móvel'!$M:$M,'CRONOGRAMA_CONST+MIGRACAO'!$B197)</f>
        <v>0</v>
      </c>
      <c r="AG197" s="30">
        <f>COUNTIFS('Estruturante Móvel'!$Z:$Z,CONCATENATE("W",'CRONOGRAMA_CONST+MIGRACAO'!AF$185),'Estruturante Móvel'!$M:$M,'CRONOGRAMA_CONST+MIGRACAO'!$B197,'Estruturante Móvel'!$C:$C,"ATIVO")</f>
        <v>0</v>
      </c>
    </row>
    <row r="198" spans="2:33" hidden="1" outlineLevel="1">
      <c r="B198" s="38" t="s">
        <v>40</v>
      </c>
      <c r="C198" s="43">
        <f>D198*2</f>
        <v>30</v>
      </c>
      <c r="D198" s="44">
        <f>COUNTIFS('Estruturante Móvel'!M:M,B198)</f>
        <v>15</v>
      </c>
      <c r="E198" s="44">
        <f>COUNTIFS('Estruturante Móvel'!$C:$C,"ATIVO",'Estruturante Móvel'!M:M,'CRONOGRAMA_CONST+MIGRACAO'!B198)</f>
        <v>15</v>
      </c>
      <c r="F198" s="44">
        <f t="shared" si="634"/>
        <v>0</v>
      </c>
      <c r="G198" s="44" t="s">
        <v>186</v>
      </c>
      <c r="H198" s="45" t="s">
        <v>52</v>
      </c>
      <c r="I198" s="23" t="s">
        <v>186</v>
      </c>
      <c r="J198" s="35">
        <f>E198/D198</f>
        <v>1</v>
      </c>
      <c r="K198" s="29">
        <v>1</v>
      </c>
      <c r="L198" s="36">
        <f>COUNTIFS('Estruturante Móvel'!$Z:$Z,CONCATENATE("W",'CRONOGRAMA_CONST+MIGRACAO'!L$185),'Estruturante Móvel'!$M:$M,'CRONOGRAMA_CONST+MIGRACAO'!$B198)</f>
        <v>0</v>
      </c>
      <c r="M198" s="30">
        <f>COUNTIFS('Estruturante Móvel'!$Z:$Z,CONCATENATE("W",'CRONOGRAMA_CONST+MIGRACAO'!L$185),'Estruturante Móvel'!$M:$M,'CRONOGRAMA_CONST+MIGRACAO'!$B198,'Estruturante Móvel'!$C:$C,"ATIVO")</f>
        <v>0</v>
      </c>
      <c r="N198" s="36">
        <f>COUNTIFS('Estruturante Móvel'!$Z:$Z,CONCATENATE("W",'CRONOGRAMA_CONST+MIGRACAO'!N$185),'Estruturante Móvel'!$M:$M,'CRONOGRAMA_CONST+MIGRACAO'!$B198)</f>
        <v>0</v>
      </c>
      <c r="O198" s="30">
        <f>COUNTIFS('Estruturante Móvel'!$Z:$Z,CONCATENATE("W",'CRONOGRAMA_CONST+MIGRACAO'!N$185),'Estruturante Móvel'!$M:$M,'CRONOGRAMA_CONST+MIGRACAO'!$B198,'Estruturante Móvel'!$C:$C,"ATIVO")</f>
        <v>0</v>
      </c>
      <c r="P198" s="36">
        <f>COUNTIFS('Estruturante Móvel'!$Z:$Z,CONCATENATE("W",'CRONOGRAMA_CONST+MIGRACAO'!P$185),'Estruturante Móvel'!$M:$M,'CRONOGRAMA_CONST+MIGRACAO'!$B198)</f>
        <v>0</v>
      </c>
      <c r="Q198" s="30">
        <f>COUNTIFS('Estruturante Móvel'!$Z:$Z,CONCATENATE("W",'CRONOGRAMA_CONST+MIGRACAO'!P$185),'Estruturante Móvel'!$M:$M,'CRONOGRAMA_CONST+MIGRACAO'!$B198,'Estruturante Móvel'!$C:$C,"ATIVO")</f>
        <v>0</v>
      </c>
      <c r="R198" s="36">
        <f>COUNTIFS('Estruturante Móvel'!$Z:$Z,CONCATENATE("W",'CRONOGRAMA_CONST+MIGRACAO'!R$185),'Estruturante Móvel'!$M:$M,'CRONOGRAMA_CONST+MIGRACAO'!$B198)</f>
        <v>0</v>
      </c>
      <c r="S198" s="30">
        <f>COUNTIFS('Estruturante Móvel'!$Z:$Z,CONCATENATE("W",'CRONOGRAMA_CONST+MIGRACAO'!R$185),'Estruturante Móvel'!$M:$M,'CRONOGRAMA_CONST+MIGRACAO'!$B198,'Estruturante Móvel'!$C:$C,"ATIVO")</f>
        <v>0</v>
      </c>
      <c r="T198" s="36">
        <f>COUNTIFS('Estruturante Móvel'!$Z:$Z,CONCATENATE("W",'CRONOGRAMA_CONST+MIGRACAO'!T$185),'Estruturante Móvel'!$M:$M,'CRONOGRAMA_CONST+MIGRACAO'!$B198)</f>
        <v>0</v>
      </c>
      <c r="U198" s="30">
        <f>COUNTIFS('Estruturante Móvel'!$Z:$Z,CONCATENATE("W",'CRONOGRAMA_CONST+MIGRACAO'!T$185),'Estruturante Móvel'!$M:$M,'CRONOGRAMA_CONST+MIGRACAO'!$B198,'Estruturante Móvel'!$C:$C,"ATIVO")</f>
        <v>0</v>
      </c>
      <c r="V198" s="36">
        <f>COUNTIFS('Estruturante Móvel'!$Z:$Z,CONCATENATE("W",'CRONOGRAMA_CONST+MIGRACAO'!V$185),'Estruturante Móvel'!$M:$M,'CRONOGRAMA_CONST+MIGRACAO'!$B198)</f>
        <v>0</v>
      </c>
      <c r="W198" s="30">
        <f>COUNTIFS('Estruturante Móvel'!$Z:$Z,CONCATENATE("W",'CRONOGRAMA_CONST+MIGRACAO'!V$185),'Estruturante Móvel'!$M:$M,'CRONOGRAMA_CONST+MIGRACAO'!$B198,'Estruturante Móvel'!$C:$C,"ATIVO")</f>
        <v>0</v>
      </c>
      <c r="X198" s="36">
        <f>COUNTIFS('Estruturante Móvel'!$Z:$Z,CONCATENATE("W",'CRONOGRAMA_CONST+MIGRACAO'!X$185),'Estruturante Móvel'!$M:$M,'CRONOGRAMA_CONST+MIGRACAO'!$B198)</f>
        <v>0</v>
      </c>
      <c r="Y198" s="30">
        <f>COUNTIFS('Estruturante Móvel'!$Z:$Z,CONCATENATE("W",'CRONOGRAMA_CONST+MIGRACAO'!X$185),'Estruturante Móvel'!$M:$M,'CRONOGRAMA_CONST+MIGRACAO'!$B198,'Estruturante Móvel'!$C:$C,"ATIVO")</f>
        <v>0</v>
      </c>
      <c r="Z198" s="36">
        <f>COUNTIFS('Estruturante Móvel'!$Z:$Z,CONCATENATE("W",'CRONOGRAMA_CONST+MIGRACAO'!Z$185),'Estruturante Móvel'!$M:$M,'CRONOGRAMA_CONST+MIGRACAO'!$B198)</f>
        <v>0</v>
      </c>
      <c r="AA198" s="30">
        <f>COUNTIFS('Estruturante Móvel'!$Z:$Z,CONCATENATE("W",'CRONOGRAMA_CONST+MIGRACAO'!Z$185),'Estruturante Móvel'!$M:$M,'CRONOGRAMA_CONST+MIGRACAO'!$B198,'Estruturante Móvel'!$C:$C,"ATIVO")</f>
        <v>0</v>
      </c>
      <c r="AB198" s="36">
        <f>COUNTIFS('Estruturante Móvel'!$Z:$Z,CONCATENATE("W",'CRONOGRAMA_CONST+MIGRACAO'!AB$185),'Estruturante Móvel'!$M:$M,'CRONOGRAMA_CONST+MIGRACAO'!$B198)</f>
        <v>0</v>
      </c>
      <c r="AC198" s="30">
        <f>COUNTIFS('Estruturante Móvel'!$Z:$Z,CONCATENATE("W",'CRONOGRAMA_CONST+MIGRACAO'!AB$185),'Estruturante Móvel'!$M:$M,'CRONOGRAMA_CONST+MIGRACAO'!$B198,'Estruturante Móvel'!$C:$C,"ATIVO")</f>
        <v>0</v>
      </c>
      <c r="AD198" s="36">
        <f>COUNTIFS('Estruturante Móvel'!$Z:$Z,CONCATENATE("W",'CRONOGRAMA_CONST+MIGRACAO'!AD$185),'Estruturante Móvel'!$M:$M,'CRONOGRAMA_CONST+MIGRACAO'!$B198)</f>
        <v>0</v>
      </c>
      <c r="AE198" s="30">
        <f>COUNTIFS('Estruturante Móvel'!$Z:$Z,CONCATENATE("W",'CRONOGRAMA_CONST+MIGRACAO'!AD$185),'Estruturante Móvel'!$M:$M,'CRONOGRAMA_CONST+MIGRACAO'!$B198,'Estruturante Móvel'!$C:$C,"ATIVO")</f>
        <v>0</v>
      </c>
      <c r="AF198" s="36">
        <f>COUNTIFS('Estruturante Móvel'!$Z:$Z,CONCATENATE("W",'CRONOGRAMA_CONST+MIGRACAO'!AF$185),'Estruturante Móvel'!$M:$M,'CRONOGRAMA_CONST+MIGRACAO'!$B198)</f>
        <v>0</v>
      </c>
      <c r="AG198" s="30">
        <f>COUNTIFS('Estruturante Móvel'!$Z:$Z,CONCATENATE("W",'CRONOGRAMA_CONST+MIGRACAO'!AF$185),'Estruturante Móvel'!$M:$M,'CRONOGRAMA_CONST+MIGRACAO'!$B198,'Estruturante Móvel'!$C:$C,"ATIVO")</f>
        <v>0</v>
      </c>
    </row>
    <row r="199" spans="2:33" hidden="1" outlineLevel="1">
      <c r="B199" s="37" t="s">
        <v>463</v>
      </c>
      <c r="C199" s="33">
        <f>D199*2</f>
        <v>48</v>
      </c>
      <c r="D199" s="34">
        <f>COUNTIFS('Estruturante Móvel'!M:M,B199)</f>
        <v>24</v>
      </c>
      <c r="E199" s="34">
        <f>COUNTIFS('Estruturante Móvel'!$C:$C,"ATIVO",'Estruturante Móvel'!M:M,'CRONOGRAMA_CONST+MIGRACAO'!B199)</f>
        <v>22</v>
      </c>
      <c r="F199" s="34">
        <f t="shared" si="634"/>
        <v>2</v>
      </c>
      <c r="G199" s="34" t="s">
        <v>186</v>
      </c>
      <c r="H199" s="22" t="s">
        <v>52</v>
      </c>
      <c r="I199" s="23" t="s">
        <v>186</v>
      </c>
      <c r="J199" s="35">
        <f>E199/D199</f>
        <v>0.91666666666666663</v>
      </c>
      <c r="K199" s="30">
        <v>6</v>
      </c>
      <c r="L199" s="36">
        <f>COUNTIFS('Estruturante Móvel'!$Z:$Z,CONCATENATE("W",'CRONOGRAMA_CONST+MIGRACAO'!L$185),'Estruturante Móvel'!$M:$M,'CRONOGRAMA_CONST+MIGRACAO'!$B199)</f>
        <v>0</v>
      </c>
      <c r="M199" s="30">
        <f>COUNTIFS('Estruturante Móvel'!$Z:$Z,CONCATENATE("W",'CRONOGRAMA_CONST+MIGRACAO'!L$185),'Estruturante Móvel'!$M:$M,'CRONOGRAMA_CONST+MIGRACAO'!$B199,'Estruturante Móvel'!$C:$C,"ATIVO")</f>
        <v>0</v>
      </c>
      <c r="N199" s="36">
        <f>COUNTIFS('Estruturante Móvel'!$Z:$Z,CONCATENATE("W",'CRONOGRAMA_CONST+MIGRACAO'!N$185),'Estruturante Móvel'!$M:$M,'CRONOGRAMA_CONST+MIGRACAO'!$B199)</f>
        <v>0</v>
      </c>
      <c r="O199" s="30">
        <f>COUNTIFS('Estruturante Móvel'!$Z:$Z,CONCATENATE("W",'CRONOGRAMA_CONST+MIGRACAO'!N$185),'Estruturante Móvel'!$M:$M,'CRONOGRAMA_CONST+MIGRACAO'!$B199,'Estruturante Móvel'!$C:$C,"ATIVO")</f>
        <v>0</v>
      </c>
      <c r="P199" s="36">
        <f>COUNTIFS('Estruturante Móvel'!$Z:$Z,CONCATENATE("W",'CRONOGRAMA_CONST+MIGRACAO'!P$185),'Estruturante Móvel'!$M:$M,'CRONOGRAMA_CONST+MIGRACAO'!$B199)</f>
        <v>0</v>
      </c>
      <c r="Q199" s="30">
        <f>COUNTIFS('Estruturante Móvel'!$Z:$Z,CONCATENATE("W",'CRONOGRAMA_CONST+MIGRACAO'!P$185),'Estruturante Móvel'!$M:$M,'CRONOGRAMA_CONST+MIGRACAO'!$B199,'Estruturante Móvel'!$C:$C,"ATIVO")</f>
        <v>0</v>
      </c>
      <c r="R199" s="36">
        <f>COUNTIFS('Estruturante Móvel'!$Z:$Z,CONCATENATE("W",'CRONOGRAMA_CONST+MIGRACAO'!R$185),'Estruturante Móvel'!$M:$M,'CRONOGRAMA_CONST+MIGRACAO'!$B199)</f>
        <v>0</v>
      </c>
      <c r="S199" s="30">
        <f>COUNTIFS('Estruturante Móvel'!$Z:$Z,CONCATENATE("W",'CRONOGRAMA_CONST+MIGRACAO'!R$185),'Estruturante Móvel'!$M:$M,'CRONOGRAMA_CONST+MIGRACAO'!$B199,'Estruturante Móvel'!$C:$C,"ATIVO")</f>
        <v>0</v>
      </c>
      <c r="T199" s="36">
        <f>COUNTIFS('Estruturante Móvel'!$Z:$Z,CONCATENATE("W",'CRONOGRAMA_CONST+MIGRACAO'!T$185),'Estruturante Móvel'!$M:$M,'CRONOGRAMA_CONST+MIGRACAO'!$B199)</f>
        <v>0</v>
      </c>
      <c r="U199" s="30">
        <f>COUNTIFS('Estruturante Móvel'!$Z:$Z,CONCATENATE("W",'CRONOGRAMA_CONST+MIGRACAO'!T$185),'Estruturante Móvel'!$M:$M,'CRONOGRAMA_CONST+MIGRACAO'!$B199,'Estruturante Móvel'!$C:$C,"ATIVO")</f>
        <v>0</v>
      </c>
      <c r="V199" s="36">
        <f>COUNTIFS('Estruturante Móvel'!$Z:$Z,CONCATENATE("W",'CRONOGRAMA_CONST+MIGRACAO'!V$185),'Estruturante Móvel'!$M:$M,'CRONOGRAMA_CONST+MIGRACAO'!$B199)</f>
        <v>0</v>
      </c>
      <c r="W199" s="30">
        <f>COUNTIFS('Estruturante Móvel'!$Z:$Z,CONCATENATE("W",'CRONOGRAMA_CONST+MIGRACAO'!V$185),'Estruturante Móvel'!$M:$M,'CRONOGRAMA_CONST+MIGRACAO'!$B199,'Estruturante Móvel'!$C:$C,"ATIVO")</f>
        <v>0</v>
      </c>
      <c r="X199" s="36">
        <f>COUNTIFS('Estruturante Móvel'!$Z:$Z,CONCATENATE("W",'CRONOGRAMA_CONST+MIGRACAO'!X$185),'Estruturante Móvel'!$M:$M,'CRONOGRAMA_CONST+MIGRACAO'!$B199)</f>
        <v>0</v>
      </c>
      <c r="Y199" s="30">
        <f>COUNTIFS('Estruturante Móvel'!$Z:$Z,CONCATENATE("W",'CRONOGRAMA_CONST+MIGRACAO'!X$185),'Estruturante Móvel'!$M:$M,'CRONOGRAMA_CONST+MIGRACAO'!$B199,'Estruturante Móvel'!$C:$C,"ATIVO")</f>
        <v>0</v>
      </c>
      <c r="Z199" s="36">
        <f>COUNTIFS('Estruturante Móvel'!$Z:$Z,CONCATENATE("W",'CRONOGRAMA_CONST+MIGRACAO'!Z$185),'Estruturante Móvel'!$M:$M,'CRONOGRAMA_CONST+MIGRACAO'!$B199)</f>
        <v>0</v>
      </c>
      <c r="AA199" s="30">
        <f>COUNTIFS('Estruturante Móvel'!$Z:$Z,CONCATENATE("W",'CRONOGRAMA_CONST+MIGRACAO'!Z$185),'Estruturante Móvel'!$M:$M,'CRONOGRAMA_CONST+MIGRACAO'!$B199,'Estruturante Móvel'!$C:$C,"ATIVO")</f>
        <v>0</v>
      </c>
      <c r="AB199" s="36">
        <f>COUNTIFS('Estruturante Móvel'!$Z:$Z,CONCATENATE("W",'CRONOGRAMA_CONST+MIGRACAO'!AB$185),'Estruturante Móvel'!$M:$M,'CRONOGRAMA_CONST+MIGRACAO'!$B199)</f>
        <v>0</v>
      </c>
      <c r="AC199" s="30">
        <f>COUNTIFS('Estruturante Móvel'!$Z:$Z,CONCATENATE("W",'CRONOGRAMA_CONST+MIGRACAO'!AB$185),'Estruturante Móvel'!$M:$M,'CRONOGRAMA_CONST+MIGRACAO'!$B199,'Estruturante Móvel'!$C:$C,"ATIVO")</f>
        <v>0</v>
      </c>
      <c r="AD199" s="36">
        <f>COUNTIFS('Estruturante Móvel'!$Z:$Z,CONCATENATE("W",'CRONOGRAMA_CONST+MIGRACAO'!AD$185),'Estruturante Móvel'!$M:$M,'CRONOGRAMA_CONST+MIGRACAO'!$B199)</f>
        <v>0</v>
      </c>
      <c r="AE199" s="30">
        <f>COUNTIFS('Estruturante Móvel'!$Z:$Z,CONCATENATE("W",'CRONOGRAMA_CONST+MIGRACAO'!AD$185),'Estruturante Móvel'!$M:$M,'CRONOGRAMA_CONST+MIGRACAO'!$B199,'Estruturante Móvel'!$C:$C,"ATIVO")</f>
        <v>0</v>
      </c>
      <c r="AF199" s="36">
        <f>COUNTIFS('Estruturante Móvel'!$Z:$Z,CONCATENATE("W",'CRONOGRAMA_CONST+MIGRACAO'!AF$185),'Estruturante Móvel'!$M:$M,'CRONOGRAMA_CONST+MIGRACAO'!$B199)</f>
        <v>0</v>
      </c>
      <c r="AG199" s="30">
        <f>COUNTIFS('Estruturante Móvel'!$Z:$Z,CONCATENATE("W",'CRONOGRAMA_CONST+MIGRACAO'!AF$185),'Estruturante Móvel'!$M:$M,'CRONOGRAMA_CONST+MIGRACAO'!$B199,'Estruturante Móvel'!$C:$C,"ATIVO")</f>
        <v>0</v>
      </c>
    </row>
    <row r="200" spans="2:33" hidden="1" outlineLevel="1">
      <c r="B200" s="37" t="s">
        <v>457</v>
      </c>
      <c r="C200" s="33">
        <f>D200*2</f>
        <v>130</v>
      </c>
      <c r="D200" s="34">
        <f>COUNTIFS('Estruturante Móvel'!M:M,B200)</f>
        <v>65</v>
      </c>
      <c r="E200" s="34">
        <f>COUNTIFS('Estruturante Móvel'!$C:$C,"ATIVO",'Estruturante Móvel'!M:M,'CRONOGRAMA_CONST+MIGRACAO'!B200)</f>
        <v>61</v>
      </c>
      <c r="F200" s="34">
        <f t="shared" si="634"/>
        <v>4</v>
      </c>
      <c r="G200" s="34" t="s">
        <v>186</v>
      </c>
      <c r="H200" s="22" t="s">
        <v>52</v>
      </c>
      <c r="I200" s="23" t="s">
        <v>186</v>
      </c>
      <c r="J200" s="35">
        <f>E200/D200</f>
        <v>0.93846153846153846</v>
      </c>
      <c r="K200" s="30">
        <v>25</v>
      </c>
      <c r="L200" s="36">
        <f>COUNTIFS('Estruturante Móvel'!$Z:$Z,CONCATENATE("W",'CRONOGRAMA_CONST+MIGRACAO'!L$185),'Estruturante Móvel'!$M:$M,'CRONOGRAMA_CONST+MIGRACAO'!$B200)</f>
        <v>0</v>
      </c>
      <c r="M200" s="30">
        <f>COUNTIFS('Estruturante Móvel'!$Z:$Z,CONCATENATE("W",'CRONOGRAMA_CONST+MIGRACAO'!L$185),'Estruturante Móvel'!$M:$M,'CRONOGRAMA_CONST+MIGRACAO'!$B200,'Estruturante Móvel'!$C:$C,"ATIVO")</f>
        <v>0</v>
      </c>
      <c r="N200" s="36">
        <f>COUNTIFS('Estruturante Móvel'!$Z:$Z,CONCATENATE("W",'CRONOGRAMA_CONST+MIGRACAO'!N$185),'Estruturante Móvel'!$M:$M,'CRONOGRAMA_CONST+MIGRACAO'!$B200)</f>
        <v>0</v>
      </c>
      <c r="O200" s="30">
        <f>COUNTIFS('Estruturante Móvel'!$Z:$Z,CONCATENATE("W",'CRONOGRAMA_CONST+MIGRACAO'!N$185),'Estruturante Móvel'!$M:$M,'CRONOGRAMA_CONST+MIGRACAO'!$B200,'Estruturante Móvel'!$C:$C,"ATIVO")</f>
        <v>0</v>
      </c>
      <c r="P200" s="36">
        <f>COUNTIFS('Estruturante Móvel'!$Z:$Z,CONCATENATE("W",'CRONOGRAMA_CONST+MIGRACAO'!P$185),'Estruturante Móvel'!$M:$M,'CRONOGRAMA_CONST+MIGRACAO'!$B200)</f>
        <v>0</v>
      </c>
      <c r="Q200" s="30">
        <f>COUNTIFS('Estruturante Móvel'!$Z:$Z,CONCATENATE("W",'CRONOGRAMA_CONST+MIGRACAO'!P$185),'Estruturante Móvel'!$M:$M,'CRONOGRAMA_CONST+MIGRACAO'!$B200,'Estruturante Móvel'!$C:$C,"ATIVO")</f>
        <v>0</v>
      </c>
      <c r="R200" s="36">
        <f>COUNTIFS('Estruturante Móvel'!$Z:$Z,CONCATENATE("W",'CRONOGRAMA_CONST+MIGRACAO'!R$185),'Estruturante Móvel'!$M:$M,'CRONOGRAMA_CONST+MIGRACAO'!$B200)</f>
        <v>0</v>
      </c>
      <c r="S200" s="30">
        <f>COUNTIFS('Estruturante Móvel'!$Z:$Z,CONCATENATE("W",'CRONOGRAMA_CONST+MIGRACAO'!R$185),'Estruturante Móvel'!$M:$M,'CRONOGRAMA_CONST+MIGRACAO'!$B200,'Estruturante Móvel'!$C:$C,"ATIVO")</f>
        <v>0</v>
      </c>
      <c r="T200" s="36">
        <f>COUNTIFS('Estruturante Móvel'!$Z:$Z,CONCATENATE("W",'CRONOGRAMA_CONST+MIGRACAO'!T$185),'Estruturante Móvel'!$M:$M,'CRONOGRAMA_CONST+MIGRACAO'!$B200)</f>
        <v>0</v>
      </c>
      <c r="U200" s="30">
        <f>COUNTIFS('Estruturante Móvel'!$Z:$Z,CONCATENATE("W",'CRONOGRAMA_CONST+MIGRACAO'!T$185),'Estruturante Móvel'!$M:$M,'CRONOGRAMA_CONST+MIGRACAO'!$B200,'Estruturante Móvel'!$C:$C,"ATIVO")</f>
        <v>0</v>
      </c>
      <c r="V200" s="36">
        <f>COUNTIFS('Estruturante Móvel'!$Z:$Z,CONCATENATE("W",'CRONOGRAMA_CONST+MIGRACAO'!V$185),'Estruturante Móvel'!$M:$M,'CRONOGRAMA_CONST+MIGRACAO'!$B200)</f>
        <v>0</v>
      </c>
      <c r="W200" s="30">
        <f>COUNTIFS('Estruturante Móvel'!$Z:$Z,CONCATENATE("W",'CRONOGRAMA_CONST+MIGRACAO'!V$185),'Estruturante Móvel'!$M:$M,'CRONOGRAMA_CONST+MIGRACAO'!$B200,'Estruturante Móvel'!$C:$C,"ATIVO")</f>
        <v>0</v>
      </c>
      <c r="X200" s="36">
        <f>COUNTIFS('Estruturante Móvel'!$Z:$Z,CONCATENATE("W",'CRONOGRAMA_CONST+MIGRACAO'!X$185),'Estruturante Móvel'!$M:$M,'CRONOGRAMA_CONST+MIGRACAO'!$B200)</f>
        <v>0</v>
      </c>
      <c r="Y200" s="30">
        <f>COUNTIFS('Estruturante Móvel'!$Z:$Z,CONCATENATE("W",'CRONOGRAMA_CONST+MIGRACAO'!X$185),'Estruturante Móvel'!$M:$M,'CRONOGRAMA_CONST+MIGRACAO'!$B200,'Estruturante Móvel'!$C:$C,"ATIVO")</f>
        <v>0</v>
      </c>
      <c r="Z200" s="36">
        <f>COUNTIFS('Estruturante Móvel'!$Z:$Z,CONCATENATE("W",'CRONOGRAMA_CONST+MIGRACAO'!Z$185),'Estruturante Móvel'!$M:$M,'CRONOGRAMA_CONST+MIGRACAO'!$B200)</f>
        <v>0</v>
      </c>
      <c r="AA200" s="30">
        <f>COUNTIFS('Estruturante Móvel'!$Z:$Z,CONCATENATE("W",'CRONOGRAMA_CONST+MIGRACAO'!Z$185),'Estruturante Móvel'!$M:$M,'CRONOGRAMA_CONST+MIGRACAO'!$B200,'Estruturante Móvel'!$C:$C,"ATIVO")</f>
        <v>0</v>
      </c>
      <c r="AB200" s="36">
        <f>COUNTIFS('Estruturante Móvel'!$Z:$Z,CONCATENATE("W",'CRONOGRAMA_CONST+MIGRACAO'!AB$185),'Estruturante Móvel'!$M:$M,'CRONOGRAMA_CONST+MIGRACAO'!$B200)</f>
        <v>0</v>
      </c>
      <c r="AC200" s="30">
        <f>COUNTIFS('Estruturante Móvel'!$Z:$Z,CONCATENATE("W",'CRONOGRAMA_CONST+MIGRACAO'!AB$185),'Estruturante Móvel'!$M:$M,'CRONOGRAMA_CONST+MIGRACAO'!$B200,'Estruturante Móvel'!$C:$C,"ATIVO")</f>
        <v>0</v>
      </c>
      <c r="AD200" s="36">
        <f>COUNTIFS('Estruturante Móvel'!$Z:$Z,CONCATENATE("W",'CRONOGRAMA_CONST+MIGRACAO'!AD$185),'Estruturante Móvel'!$M:$M,'CRONOGRAMA_CONST+MIGRACAO'!$B200)</f>
        <v>0</v>
      </c>
      <c r="AE200" s="30">
        <f>COUNTIFS('Estruturante Móvel'!$Z:$Z,CONCATENATE("W",'CRONOGRAMA_CONST+MIGRACAO'!AD$185),'Estruturante Móvel'!$M:$M,'CRONOGRAMA_CONST+MIGRACAO'!$B200,'Estruturante Móvel'!$C:$C,"ATIVO")</f>
        <v>0</v>
      </c>
      <c r="AF200" s="36">
        <f>COUNTIFS('Estruturante Móvel'!$Z:$Z,CONCATENATE("W",'CRONOGRAMA_CONST+MIGRACAO'!AF$185),'Estruturante Móvel'!$M:$M,'CRONOGRAMA_CONST+MIGRACAO'!$B200)</f>
        <v>0</v>
      </c>
      <c r="AG200" s="30">
        <f>COUNTIFS('Estruturante Móvel'!$Z:$Z,CONCATENATE("W",'CRONOGRAMA_CONST+MIGRACAO'!AF$185),'Estruturante Móvel'!$M:$M,'CRONOGRAMA_CONST+MIGRACAO'!$B200,'Estruturante Móvel'!$C:$C,"ATIVO")</f>
        <v>0</v>
      </c>
    </row>
    <row r="201" spans="2:33" hidden="1" outlineLevel="1">
      <c r="B201" s="208" t="s">
        <v>502</v>
      </c>
      <c r="C201" s="24">
        <f>SUM(C187:C197)</f>
        <v>614</v>
      </c>
      <c r="D201" s="25">
        <f>SUM(D187:D197)</f>
        <v>307</v>
      </c>
      <c r="E201" s="25">
        <f>SUM(E187:E197)</f>
        <v>237</v>
      </c>
      <c r="F201" s="25">
        <f>SUM(F187:F197)</f>
        <v>70</v>
      </c>
      <c r="G201" s="654" t="s">
        <v>474</v>
      </c>
      <c r="H201" s="655"/>
      <c r="I201" s="655"/>
      <c r="J201" s="35">
        <f t="shared" si="635"/>
        <v>0.7719869706840391</v>
      </c>
      <c r="K201" s="26">
        <v>97</v>
      </c>
      <c r="L201" s="26">
        <f t="shared" ref="L201:AG201" si="636">SUM(L187:L197)</f>
        <v>0</v>
      </c>
      <c r="M201" s="26">
        <f t="shared" si="636"/>
        <v>0</v>
      </c>
      <c r="N201" s="26">
        <f t="shared" si="636"/>
        <v>0</v>
      </c>
      <c r="O201" s="26">
        <f t="shared" si="636"/>
        <v>0</v>
      </c>
      <c r="P201" s="26">
        <f t="shared" si="636"/>
        <v>0</v>
      </c>
      <c r="Q201" s="26">
        <f t="shared" si="636"/>
        <v>0</v>
      </c>
      <c r="R201" s="26">
        <f t="shared" si="636"/>
        <v>0</v>
      </c>
      <c r="S201" s="26">
        <f t="shared" si="636"/>
        <v>0</v>
      </c>
      <c r="T201" s="26">
        <f t="shared" si="636"/>
        <v>0</v>
      </c>
      <c r="U201" s="26">
        <f t="shared" si="636"/>
        <v>0</v>
      </c>
      <c r="V201" s="26">
        <f t="shared" si="636"/>
        <v>0</v>
      </c>
      <c r="W201" s="26">
        <f t="shared" si="636"/>
        <v>0</v>
      </c>
      <c r="X201" s="26">
        <f t="shared" si="636"/>
        <v>0</v>
      </c>
      <c r="Y201" s="26">
        <f t="shared" si="636"/>
        <v>0</v>
      </c>
      <c r="Z201" s="26">
        <f t="shared" si="636"/>
        <v>0</v>
      </c>
      <c r="AA201" s="26">
        <f t="shared" si="636"/>
        <v>0</v>
      </c>
      <c r="AB201" s="26">
        <f t="shared" si="636"/>
        <v>0</v>
      </c>
      <c r="AC201" s="26">
        <f t="shared" si="636"/>
        <v>0</v>
      </c>
      <c r="AD201" s="26">
        <f t="shared" si="636"/>
        <v>0</v>
      </c>
      <c r="AE201" s="26">
        <f t="shared" si="636"/>
        <v>0</v>
      </c>
      <c r="AF201" s="26">
        <f t="shared" si="636"/>
        <v>0</v>
      </c>
      <c r="AG201" s="26">
        <f t="shared" si="636"/>
        <v>0</v>
      </c>
    </row>
    <row r="202" spans="2:33" hidden="1" outlineLevel="1">
      <c r="B202" s="208" t="s">
        <v>503</v>
      </c>
      <c r="C202" s="40">
        <f>SUM(C198:C200)</f>
        <v>208</v>
      </c>
      <c r="D202" s="40">
        <f>SUM(D198:D200)</f>
        <v>104</v>
      </c>
      <c r="E202" s="40">
        <f>SUM(E198:E200)</f>
        <v>98</v>
      </c>
      <c r="F202" s="40">
        <f>SUM(F198:F200)</f>
        <v>6</v>
      </c>
      <c r="G202" s="654" t="s">
        <v>474</v>
      </c>
      <c r="H202" s="655"/>
      <c r="I202" s="655"/>
      <c r="J202" s="35">
        <f t="shared" si="635"/>
        <v>0.94230769230769229</v>
      </c>
      <c r="K202" s="40">
        <f t="shared" ref="K202:AG202" si="637">SUM(K198:K200)</f>
        <v>32</v>
      </c>
      <c r="L202" s="26">
        <f t="shared" si="637"/>
        <v>0</v>
      </c>
      <c r="M202" s="26">
        <f t="shared" si="637"/>
        <v>0</v>
      </c>
      <c r="N202" s="26">
        <f t="shared" si="637"/>
        <v>0</v>
      </c>
      <c r="O202" s="26">
        <f t="shared" si="637"/>
        <v>0</v>
      </c>
      <c r="P202" s="26">
        <f t="shared" si="637"/>
        <v>0</v>
      </c>
      <c r="Q202" s="26">
        <f t="shared" si="637"/>
        <v>0</v>
      </c>
      <c r="R202" s="26">
        <f t="shared" si="637"/>
        <v>0</v>
      </c>
      <c r="S202" s="26">
        <f t="shared" si="637"/>
        <v>0</v>
      </c>
      <c r="T202" s="26">
        <f t="shared" si="637"/>
        <v>0</v>
      </c>
      <c r="U202" s="26">
        <f t="shared" si="637"/>
        <v>0</v>
      </c>
      <c r="V202" s="26">
        <f t="shared" si="637"/>
        <v>0</v>
      </c>
      <c r="W202" s="26">
        <f t="shared" si="637"/>
        <v>0</v>
      </c>
      <c r="X202" s="26">
        <f t="shared" si="637"/>
        <v>0</v>
      </c>
      <c r="Y202" s="26">
        <f t="shared" si="637"/>
        <v>0</v>
      </c>
      <c r="Z202" s="26">
        <f t="shared" si="637"/>
        <v>0</v>
      </c>
      <c r="AA202" s="26">
        <f t="shared" si="637"/>
        <v>0</v>
      </c>
      <c r="AB202" s="26">
        <f t="shared" si="637"/>
        <v>0</v>
      </c>
      <c r="AC202" s="26">
        <f t="shared" si="637"/>
        <v>0</v>
      </c>
      <c r="AD202" s="26">
        <f t="shared" si="637"/>
        <v>0</v>
      </c>
      <c r="AE202" s="26">
        <f t="shared" si="637"/>
        <v>0</v>
      </c>
      <c r="AF202" s="26">
        <f t="shared" si="637"/>
        <v>0</v>
      </c>
      <c r="AG202" s="26">
        <f t="shared" si="637"/>
        <v>0</v>
      </c>
    </row>
    <row r="203" spans="2:33" collapsed="1"/>
  </sheetData>
  <mergeCells count="370">
    <mergeCell ref="DD4:DE4"/>
    <mergeCell ref="DF4:DG4"/>
    <mergeCell ref="DH4:DI4"/>
    <mergeCell ref="DJ4:DK4"/>
    <mergeCell ref="K149:L149"/>
    <mergeCell ref="G122:I122"/>
    <mergeCell ref="B3:B5"/>
    <mergeCell ref="L4:M4"/>
    <mergeCell ref="N4:O4"/>
    <mergeCell ref="P4:Q4"/>
    <mergeCell ref="R4:S4"/>
    <mergeCell ref="T4:U4"/>
    <mergeCell ref="V4:W4"/>
    <mergeCell ref="X4:Y4"/>
    <mergeCell ref="Z4:AA4"/>
    <mergeCell ref="AB4:AC4"/>
    <mergeCell ref="AD4:AE4"/>
    <mergeCell ref="AF4:AG4"/>
    <mergeCell ref="AH4:AI4"/>
    <mergeCell ref="AJ4:AK4"/>
    <mergeCell ref="AL4:AM4"/>
    <mergeCell ref="CP4:CQ4"/>
    <mergeCell ref="CR4:CS4"/>
    <mergeCell ref="CT4:CU4"/>
    <mergeCell ref="CV4:CW4"/>
    <mergeCell ref="CX4:CY4"/>
    <mergeCell ref="CZ4:DA4"/>
    <mergeCell ref="DB4:DC4"/>
    <mergeCell ref="CJ4:CK4"/>
    <mergeCell ref="CL4:CM4"/>
    <mergeCell ref="CN4:CO4"/>
    <mergeCell ref="BX4:BY4"/>
    <mergeCell ref="BZ4:CA4"/>
    <mergeCell ref="CB4:CC4"/>
    <mergeCell ref="CD4:CE4"/>
    <mergeCell ref="CF4:CG4"/>
    <mergeCell ref="CH4:CI4"/>
    <mergeCell ref="BR4:BS4"/>
    <mergeCell ref="BT4:BU4"/>
    <mergeCell ref="BV4:BW4"/>
    <mergeCell ref="BF4:BG4"/>
    <mergeCell ref="BH4:BI4"/>
    <mergeCell ref="BJ4:BK4"/>
    <mergeCell ref="BL4:BM4"/>
    <mergeCell ref="BN4:BO4"/>
    <mergeCell ref="BP4:BQ4"/>
    <mergeCell ref="AZ4:BA4"/>
    <mergeCell ref="BB4:BC4"/>
    <mergeCell ref="BD4:BE4"/>
    <mergeCell ref="AN4:AO4"/>
    <mergeCell ref="AP4:AQ4"/>
    <mergeCell ref="AR4:AS4"/>
    <mergeCell ref="AT4:AU4"/>
    <mergeCell ref="AV4:AW4"/>
    <mergeCell ref="AX4:AY4"/>
    <mergeCell ref="C3:C5"/>
    <mergeCell ref="D3:D5"/>
    <mergeCell ref="E3:E5"/>
    <mergeCell ref="F3:F5"/>
    <mergeCell ref="G3:G5"/>
    <mergeCell ref="H3:H5"/>
    <mergeCell ref="I3:I5"/>
    <mergeCell ref="J3:J5"/>
    <mergeCell ref="BW149:BX149"/>
    <mergeCell ref="K148:AJ148"/>
    <mergeCell ref="BK149:BL149"/>
    <mergeCell ref="BM149:BN149"/>
    <mergeCell ref="BO149:BP149"/>
    <mergeCell ref="BQ149:BR149"/>
    <mergeCell ref="BS149:BT149"/>
    <mergeCell ref="BU149:BV149"/>
    <mergeCell ref="AG149:AH149"/>
    <mergeCell ref="AI149:AJ149"/>
    <mergeCell ref="AK149:AL149"/>
    <mergeCell ref="B147:G147"/>
    <mergeCell ref="B148:B150"/>
    <mergeCell ref="C148:C150"/>
    <mergeCell ref="D148:D150"/>
    <mergeCell ref="E148:E150"/>
    <mergeCell ref="G202:I202"/>
    <mergeCell ref="M183:W183"/>
    <mergeCell ref="X183:AG183"/>
    <mergeCell ref="M162:W162"/>
    <mergeCell ref="X162:AG162"/>
    <mergeCell ref="BE149:BF149"/>
    <mergeCell ref="BG149:BH149"/>
    <mergeCell ref="BI149:BJ149"/>
    <mergeCell ref="AM149:AN149"/>
    <mergeCell ref="AO149:AP149"/>
    <mergeCell ref="AQ149:AR149"/>
    <mergeCell ref="AS149:AT149"/>
    <mergeCell ref="AU149:AV149"/>
    <mergeCell ref="AW149:AX149"/>
    <mergeCell ref="AY149:AZ149"/>
    <mergeCell ref="BA149:BB149"/>
    <mergeCell ref="BC149:BD149"/>
    <mergeCell ref="U149:V149"/>
    <mergeCell ref="W149:X149"/>
    <mergeCell ref="Y149:Z149"/>
    <mergeCell ref="AA149:AB149"/>
    <mergeCell ref="AC149:AD149"/>
    <mergeCell ref="AE149:AF149"/>
    <mergeCell ref="G158:I158"/>
    <mergeCell ref="F148:F150"/>
    <mergeCell ref="G148:G150"/>
    <mergeCell ref="H148:H150"/>
    <mergeCell ref="I148:I150"/>
    <mergeCell ref="B134:G134"/>
    <mergeCell ref="B135:B137"/>
    <mergeCell ref="C135:C137"/>
    <mergeCell ref="D135:D137"/>
    <mergeCell ref="E135:E137"/>
    <mergeCell ref="F135:F137"/>
    <mergeCell ref="G135:G137"/>
    <mergeCell ref="R136:S136"/>
    <mergeCell ref="G145:I145"/>
    <mergeCell ref="T136:U136"/>
    <mergeCell ref="V136:W136"/>
    <mergeCell ref="X136:Y136"/>
    <mergeCell ref="Z136:AA136"/>
    <mergeCell ref="AB136:AC136"/>
    <mergeCell ref="H135:H137"/>
    <mergeCell ref="I135:I137"/>
    <mergeCell ref="J135:J137"/>
    <mergeCell ref="L136:M136"/>
    <mergeCell ref="N136:O136"/>
    <mergeCell ref="P136:Q136"/>
    <mergeCell ref="AP136:AQ136"/>
    <mergeCell ref="AR136:AS136"/>
    <mergeCell ref="AT136:AU136"/>
    <mergeCell ref="AV136:AW136"/>
    <mergeCell ref="AX136:AY136"/>
    <mergeCell ref="AZ136:BA136"/>
    <mergeCell ref="AD136:AE136"/>
    <mergeCell ref="AF136:AG136"/>
    <mergeCell ref="AH136:AI136"/>
    <mergeCell ref="AJ136:AK136"/>
    <mergeCell ref="AL136:AM136"/>
    <mergeCell ref="AN136:AO136"/>
    <mergeCell ref="BN136:BO136"/>
    <mergeCell ref="BP136:BQ136"/>
    <mergeCell ref="BR136:BS136"/>
    <mergeCell ref="BT136:BU136"/>
    <mergeCell ref="BV136:BW136"/>
    <mergeCell ref="BB136:BC136"/>
    <mergeCell ref="BD136:BE136"/>
    <mergeCell ref="BF136:BG136"/>
    <mergeCell ref="BH136:BI136"/>
    <mergeCell ref="BJ136:BK136"/>
    <mergeCell ref="BL136:BM136"/>
    <mergeCell ref="B162:G162"/>
    <mergeCell ref="J148:J150"/>
    <mergeCell ref="M149:N149"/>
    <mergeCell ref="O149:P149"/>
    <mergeCell ref="Q149:R149"/>
    <mergeCell ref="S149:T149"/>
    <mergeCell ref="AD164:AE164"/>
    <mergeCell ref="AF164:AG164"/>
    <mergeCell ref="B163:B165"/>
    <mergeCell ref="C163:C165"/>
    <mergeCell ref="D163:D165"/>
    <mergeCell ref="E163:E165"/>
    <mergeCell ref="F163:F165"/>
    <mergeCell ref="G163:G165"/>
    <mergeCell ref="R164:S164"/>
    <mergeCell ref="T164:U164"/>
    <mergeCell ref="V164:W164"/>
    <mergeCell ref="X164:Y164"/>
    <mergeCell ref="Z164:AA164"/>
    <mergeCell ref="AB164:AC164"/>
    <mergeCell ref="H163:H165"/>
    <mergeCell ref="I163:I165"/>
    <mergeCell ref="J163:J165"/>
    <mergeCell ref="L164:M164"/>
    <mergeCell ref="N164:O164"/>
    <mergeCell ref="P164:Q164"/>
    <mergeCell ref="G180:I180"/>
    <mergeCell ref="B183:G183"/>
    <mergeCell ref="B184:B186"/>
    <mergeCell ref="C184:C186"/>
    <mergeCell ref="D184:D186"/>
    <mergeCell ref="E184:E186"/>
    <mergeCell ref="F184:F186"/>
    <mergeCell ref="G184:G186"/>
    <mergeCell ref="H184:H186"/>
    <mergeCell ref="I184:I186"/>
    <mergeCell ref="G181:I181"/>
    <mergeCell ref="G201:I201"/>
    <mergeCell ref="V185:W185"/>
    <mergeCell ref="X185:Y185"/>
    <mergeCell ref="Z185:AA185"/>
    <mergeCell ref="AB185:AC185"/>
    <mergeCell ref="AD185:AE185"/>
    <mergeCell ref="AF185:AG185"/>
    <mergeCell ref="J184:J186"/>
    <mergeCell ref="L185:M185"/>
    <mergeCell ref="N185:O185"/>
    <mergeCell ref="P185:Q185"/>
    <mergeCell ref="R185:S185"/>
    <mergeCell ref="T185:U185"/>
    <mergeCell ref="BY149:BZ149"/>
    <mergeCell ref="CA149:CB149"/>
    <mergeCell ref="CC149:CD149"/>
    <mergeCell ref="CE149:CF149"/>
    <mergeCell ref="CG149:CH149"/>
    <mergeCell ref="CI149:CJ149"/>
    <mergeCell ref="CK149:CL149"/>
    <mergeCell ref="CM149:CN149"/>
    <mergeCell ref="CO149:CP149"/>
    <mergeCell ref="CQ149:CR149"/>
    <mergeCell ref="CS149:CT149"/>
    <mergeCell ref="CU149:CV149"/>
    <mergeCell ref="CW149:CX149"/>
    <mergeCell ref="CY149:CZ149"/>
    <mergeCell ref="DA149:DB149"/>
    <mergeCell ref="DC149:DD149"/>
    <mergeCell ref="DE149:DF149"/>
    <mergeCell ref="DG149:DH149"/>
    <mergeCell ref="DI149:DJ149"/>
    <mergeCell ref="DK149:DL149"/>
    <mergeCell ref="DM149:DN149"/>
    <mergeCell ref="DO149:DP149"/>
    <mergeCell ref="DQ149:DR149"/>
    <mergeCell ref="DS149:DT149"/>
    <mergeCell ref="DU149:DV149"/>
    <mergeCell ref="DW149:DX149"/>
    <mergeCell ref="DY149:DZ149"/>
    <mergeCell ref="ES149:ET149"/>
    <mergeCell ref="EU149:EV149"/>
    <mergeCell ref="EW149:EX149"/>
    <mergeCell ref="EY149:EZ149"/>
    <mergeCell ref="FA149:FB149"/>
    <mergeCell ref="EA149:EB149"/>
    <mergeCell ref="EC149:ED149"/>
    <mergeCell ref="EE149:EF149"/>
    <mergeCell ref="EG149:EH149"/>
    <mergeCell ref="EI149:EJ149"/>
    <mergeCell ref="EK149:EL149"/>
    <mergeCell ref="EM149:EN149"/>
    <mergeCell ref="EO149:EP149"/>
    <mergeCell ref="EQ149:ER149"/>
    <mergeCell ref="DL4:DM4"/>
    <mergeCell ref="DN4:DO4"/>
    <mergeCell ref="DP4:DQ4"/>
    <mergeCell ref="DR4:DS4"/>
    <mergeCell ref="DT4:DU4"/>
    <mergeCell ref="DV4:DW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FN4:FO4"/>
    <mergeCell ref="FP4:FQ4"/>
    <mergeCell ref="FR4:FS4"/>
    <mergeCell ref="FT4:FU4"/>
    <mergeCell ref="FV4:FW4"/>
    <mergeCell ref="FX4:FY4"/>
    <mergeCell ref="FZ4:GA4"/>
    <mergeCell ref="GB4:GC4"/>
    <mergeCell ref="GD4:GE4"/>
    <mergeCell ref="GF4:GG4"/>
    <mergeCell ref="GH4:GI4"/>
    <mergeCell ref="GJ4:GK4"/>
    <mergeCell ref="GL4:GM4"/>
    <mergeCell ref="GN4:GO4"/>
    <mergeCell ref="GP4:GQ4"/>
    <mergeCell ref="GR4:GS4"/>
    <mergeCell ref="GT4:GU4"/>
    <mergeCell ref="GV4:GW4"/>
    <mergeCell ref="GX4:GY4"/>
    <mergeCell ref="GZ4:HA4"/>
    <mergeCell ref="HB4:HC4"/>
    <mergeCell ref="HD4:HE4"/>
    <mergeCell ref="HF4:HG4"/>
    <mergeCell ref="HH4:HI4"/>
    <mergeCell ref="HJ4:HK4"/>
    <mergeCell ref="HL4:HM4"/>
    <mergeCell ref="HN4:HO4"/>
    <mergeCell ref="HP4:HQ4"/>
    <mergeCell ref="HR4:HS4"/>
    <mergeCell ref="HT4:HU4"/>
    <mergeCell ref="HV4:HW4"/>
    <mergeCell ref="HX4:HY4"/>
    <mergeCell ref="HZ4:IA4"/>
    <mergeCell ref="IB4:IC4"/>
    <mergeCell ref="ID4:IE4"/>
    <mergeCell ref="IF4:IG4"/>
    <mergeCell ref="IH4:II4"/>
    <mergeCell ref="IJ4:IK4"/>
    <mergeCell ref="IL4:IM4"/>
    <mergeCell ref="IN4:IO4"/>
    <mergeCell ref="IP4:IQ4"/>
    <mergeCell ref="IR4:IS4"/>
    <mergeCell ref="IT4:IU4"/>
    <mergeCell ref="IV4:IW4"/>
    <mergeCell ref="IX4:IY4"/>
    <mergeCell ref="IZ4:JA4"/>
    <mergeCell ref="JB4:JC4"/>
    <mergeCell ref="JD4:JE4"/>
    <mergeCell ref="JF4:JG4"/>
    <mergeCell ref="JH4:JI4"/>
    <mergeCell ref="JJ4:JK4"/>
    <mergeCell ref="JL4:JM4"/>
    <mergeCell ref="JN4:JO4"/>
    <mergeCell ref="JP4:JQ4"/>
    <mergeCell ref="JR4:JS4"/>
    <mergeCell ref="JT4:JU4"/>
    <mergeCell ref="JV4:JW4"/>
    <mergeCell ref="JX4:JY4"/>
    <mergeCell ref="JZ4:KA4"/>
    <mergeCell ref="KB4:KC4"/>
    <mergeCell ref="KD4:KE4"/>
    <mergeCell ref="KF4:KG4"/>
    <mergeCell ref="KH4:KI4"/>
    <mergeCell ref="KJ4:KK4"/>
    <mergeCell ref="KL4:KM4"/>
    <mergeCell ref="KN4:KO4"/>
    <mergeCell ref="KP4:KQ4"/>
    <mergeCell ref="KR4:KS4"/>
    <mergeCell ref="KT4:KU4"/>
    <mergeCell ref="KV4:KW4"/>
    <mergeCell ref="KX4:KY4"/>
    <mergeCell ref="KZ4:LA4"/>
    <mergeCell ref="LB4:LC4"/>
    <mergeCell ref="LD4:LE4"/>
    <mergeCell ref="LF4:LG4"/>
    <mergeCell ref="LH4:LI4"/>
    <mergeCell ref="LJ4:LK4"/>
    <mergeCell ref="LL4:LM4"/>
    <mergeCell ref="LN4:LO4"/>
    <mergeCell ref="LP4:LQ4"/>
    <mergeCell ref="LR4:LS4"/>
    <mergeCell ref="LT4:LU4"/>
    <mergeCell ref="LV4:LW4"/>
    <mergeCell ref="LX4:LY4"/>
    <mergeCell ref="LZ4:MA4"/>
    <mergeCell ref="MB4:MC4"/>
    <mergeCell ref="MD4:ME4"/>
    <mergeCell ref="MF4:MG4"/>
    <mergeCell ref="MH4:MI4"/>
    <mergeCell ref="MJ4:MK4"/>
    <mergeCell ref="ND4:NE4"/>
    <mergeCell ref="NF4:NG4"/>
    <mergeCell ref="NH4:NI4"/>
    <mergeCell ref="ML4:MM4"/>
    <mergeCell ref="MN4:MO4"/>
    <mergeCell ref="MP4:MQ4"/>
    <mergeCell ref="MR4:MS4"/>
    <mergeCell ref="MT4:MU4"/>
    <mergeCell ref="MV4:MW4"/>
    <mergeCell ref="MX4:MY4"/>
    <mergeCell ref="MZ4:NA4"/>
    <mergeCell ref="NB4:NC4"/>
  </mergeCells>
  <phoneticPr fontId="5" type="noConversion"/>
  <conditionalFormatting sqref="J6:J122">
    <cfRule type="dataBar" priority="19">
      <dataBar>
        <cfvo type="num" val="0"/>
        <cfvo type="num" val="1"/>
        <color rgb="FF92D050"/>
      </dataBar>
      <extLst>
        <ext xmlns:x14="http://schemas.microsoft.com/office/spreadsheetml/2009/9/main" uri="{B025F937-C7B1-47D3-B67F-A62EFF666E3E}">
          <x14:id>{8DF7A492-BEA7-4FAF-AB8A-DA40836DF3AD}</x14:id>
        </ext>
      </extLst>
    </cfRule>
  </conditionalFormatting>
  <conditionalFormatting sqref="J138:J145 J166:J181 J187:J202">
    <cfRule type="dataBar" priority="34">
      <dataBar>
        <cfvo type="num" val="0"/>
        <cfvo type="num" val="1"/>
        <color rgb="FF92D050"/>
      </dataBar>
      <extLst>
        <ext xmlns:x14="http://schemas.microsoft.com/office/spreadsheetml/2009/9/main" uri="{B025F937-C7B1-47D3-B67F-A62EFF666E3E}">
          <x14:id>{6C5620E3-9C87-4E74-BF43-C03A163DBCC9}</x14:id>
        </ext>
      </extLst>
    </cfRule>
  </conditionalFormatting>
  <conditionalFormatting sqref="J151:J158">
    <cfRule type="dataBar" priority="33">
      <dataBar>
        <cfvo type="num" val="0"/>
        <cfvo type="num" val="1"/>
        <color rgb="FF92D050"/>
      </dataBar>
      <extLst>
        <ext xmlns:x14="http://schemas.microsoft.com/office/spreadsheetml/2009/9/main" uri="{B025F937-C7B1-47D3-B67F-A62EFF666E3E}">
          <x14:id>{8A7B35A3-82D0-4027-B709-25A5B44AB4AD}</x14:id>
        </ext>
      </extLst>
    </cfRule>
  </conditionalFormatting>
  <conditionalFormatting sqref="L6:NI121">
    <cfRule type="cellIs" dxfId="251" priority="16" operator="equal">
      <formula>0</formula>
    </cfRule>
  </conditionalFormatting>
  <conditionalFormatting sqref="M6:M121 O6:O121 Q6:Q121 S6:S121 U6:U121 W6:W121 Y6:Y121 AA6:AA121 AC6:AC121 AE6:AE121 AG6:AG121 AI6:AI121 AK6:AK121 AM6:AM121 AO6:AO121 AQ6:AQ121 AS6:AS121 AU6:AU121 AW6:AW121 AY6:AY121 BA6:BA121 BC6:BC121 BE6:BE121 BG6:BG121 BI6:BI121 BK6:BK121 BM6:BM121 BO6:BO121 BQ6:BQ121 BS6:BS121 BU6:BU121 BW6:BW121 BY6:BY121 CA6:CA121 CC6:CC121 CE6:CE121 CG6:CG121 CI6:CI121 CK6:CK121 CM6:CM121 CO6:CO121 CQ6:CQ121 CS6:CS121 CU6:CU121 CW6:CW121 CY6:CY121 DA6:DA121 DC6:DC121 DE6:DE121 DG6:DG121 DI6:DI121 DK6:DK121 DM6:DM121 DO6:DO121 DQ6:DQ121 DS6:DS121 DU6:DU121 DW6:DW121 DY6:DY121 EA6:EA121 EC6:EC121 EE6:EE121 EG6:EG121 EI6:EI121 EK6:EK121 EM6:EM121 EO6:EO121 EQ6:EQ121 ES6:ES121 EU6:EU121 EW6:EW121 EY6:EY121 FA6:FA121 FC6:FC121 FE6:FE121 FG6:FG121 FI6:FI121 FK6:FK121 FM6:FM121 FO6:FO121 FQ6:FQ121 FS6:FS121 FU6:FU121 FW6:FW121 FY6:FY121 GA6:GA121 GC6:GC121 GE6:GE121 GG6:GG121 GI6:GI121 GK6:GK121 GM6:GM121 GO6:GO121 GQ6:GQ121 GS6:GS121 GU6:GU121 GW6:GW121 GY6:GY121 HA6:HA121 HC6:HC121 HE6:HE121 HG6:HG121 HI6:HI121 HK6:HK121 HM6:HM121 HO6:HO121 HQ6:HQ121 HS6:HS121 HU6:HU121 HW6:HW121 HY6:HY121 IA6:IA121 IC6:IC121 IE6:IE121 IG6:IG121 II6:II121 IK6:IK121 IM6:IM121 IO6:IO121 IQ6:IQ121 IS6:IS121 IU6:IU121 IW6:IW121 IY6:IY121 JA6:JA121 JC6:JC121 JE6:JE121 JG6:JG121 JI6:JI121 JK6:JK121 JM6:JM121 JO6:JO121 JQ6:JQ121 JS6:JS121 JU6:JU121 JW6:JW121 JY6:JY121 KA6:KA121 KC6:KC121 KE6:KE121 KG6:KG121 KI6:KI121 KK6:KK121 KM6:KM121 KO6:KO121 KQ6:KQ121 KS6:KS121 KU6:KU121 KW6:KW121 KY6:KY121 LA6:LA121 LC6:LC121 LE6:LE121 LG6:LG121 LI6:LI121 LK6:LK121 LM6:LM121 LO6:LO121 LQ6:LQ121 LS6:LS121 LU6:LU121 LW6:LW121 LY6:LY121 MA6:MA121 MC6:MC121 ME6:ME121 MG6:MG121 MI6:MI121 MK6:MK121 MM6:MM121 MO6:MO121 MQ6:MQ121 MS6:MS121 MU6:MU121 MW6:MW121 MY6:MY121 NA6:NA121 NC6:NC121 NE6:NE121 NG6:NG121 NI6:NI121 L122:NI122 K138:BW145 L151:FB157 K166:K180 L166:AG181 L187:AG200 L202:AG202">
    <cfRule type="cellIs" dxfId="250" priority="32" operator="equal">
      <formula>0</formula>
    </cfRule>
  </conditionalFormatting>
  <pageMargins left="0.511811024" right="0.511811024" top="0.78740157499999996" bottom="0.78740157499999996" header="0.31496062000000002" footer="0.31496062000000002"/>
  <headerFooter>
    <oddFooter>&amp;L_x000D_&amp;1#&amp;"Calibri"&amp;7&amp;K000000 ***Este documento está clasificado como PUBLICO por TELEFÓNICA.
***This document is classified as PUBLIC by TELEFÓNICA.</oddFooter>
  </headerFooter>
  <ignoredErrors>
    <ignoredError sqref="C145:F145 C158:D158 E158 C180:F181 BY149:FB149 M136:BW136 O149:BX149 K4" unlockedFormula="1"/>
  </ignoredErrors>
  <extLst>
    <ext xmlns:x14="http://schemas.microsoft.com/office/spreadsheetml/2009/9/main" uri="{78C0D931-6437-407d-A8EE-F0AAD7539E65}">
      <x14:conditionalFormattings>
        <x14:conditionalFormatting xmlns:xm="http://schemas.microsoft.com/office/excel/2006/main">
          <x14:cfRule type="dataBar" id="{8DF7A492-BEA7-4FAF-AB8A-DA40836DF3AD}">
            <x14:dataBar minLength="0" maxLength="100" gradient="0">
              <x14:cfvo type="num">
                <xm:f>0</xm:f>
              </x14:cfvo>
              <x14:cfvo type="num">
                <xm:f>1</xm:f>
              </x14:cfvo>
              <x14:negativeFillColor rgb="FFFF0000"/>
              <x14:axisColor rgb="FF000000"/>
            </x14:dataBar>
          </x14:cfRule>
          <xm:sqref>J6:J122</xm:sqref>
        </x14:conditionalFormatting>
        <x14:conditionalFormatting xmlns:xm="http://schemas.microsoft.com/office/excel/2006/main">
          <x14:cfRule type="dataBar" id="{6C5620E3-9C87-4E74-BF43-C03A163DBCC9}">
            <x14:dataBar minLength="0" maxLength="100" gradient="0">
              <x14:cfvo type="num">
                <xm:f>0</xm:f>
              </x14:cfvo>
              <x14:cfvo type="num">
                <xm:f>1</xm:f>
              </x14:cfvo>
              <x14:negativeFillColor rgb="FFFF0000"/>
              <x14:axisColor rgb="FF000000"/>
            </x14:dataBar>
          </x14:cfRule>
          <xm:sqref>J138:J145 J166:J181 J187:J202</xm:sqref>
        </x14:conditionalFormatting>
        <x14:conditionalFormatting xmlns:xm="http://schemas.microsoft.com/office/excel/2006/main">
          <x14:cfRule type="dataBar" id="{8A7B35A3-82D0-4027-B709-25A5B44AB4AD}">
            <x14:dataBar minLength="0" maxLength="100" gradient="0">
              <x14:cfvo type="num">
                <xm:f>0</xm:f>
              </x14:cfvo>
              <x14:cfvo type="num">
                <xm:f>1</xm:f>
              </x14:cfvo>
              <x14:negativeFillColor rgb="FFFF0000"/>
              <x14:axisColor rgb="FF000000"/>
            </x14:dataBar>
          </x14:cfRule>
          <xm:sqref>J151:J158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8E3AA-E6BD-4BC4-9931-392CD825DEB8}">
  <dimension ref="A3:C9"/>
  <sheetViews>
    <sheetView zoomScale="70" zoomScaleNormal="70" workbookViewId="0">
      <selection activeCell="E10" sqref="E10"/>
    </sheetView>
  </sheetViews>
  <sheetFormatPr defaultRowHeight="15"/>
  <cols>
    <col min="1" max="1" width="26.7109375" bestFit="1" customWidth="1"/>
    <col min="2" max="2" width="25" bestFit="1" customWidth="1"/>
    <col min="3" max="3" width="13.7109375" bestFit="1" customWidth="1"/>
    <col min="4" max="4" width="16.85546875" bestFit="1" customWidth="1"/>
    <col min="5" max="5" width="13.5703125" bestFit="1" customWidth="1"/>
    <col min="6" max="6" width="16.42578125" bestFit="1" customWidth="1"/>
    <col min="7" max="7" width="9.7109375" bestFit="1" customWidth="1"/>
    <col min="8" max="8" width="10.7109375" bestFit="1" customWidth="1"/>
    <col min="9" max="10" width="14.28515625" bestFit="1" customWidth="1"/>
    <col min="11" max="11" width="18.140625" bestFit="1" customWidth="1"/>
    <col min="12" max="12" width="10.5703125" bestFit="1" customWidth="1"/>
  </cols>
  <sheetData>
    <row r="3" spans="1:3">
      <c r="A3" s="59" t="s">
        <v>504</v>
      </c>
      <c r="B3" s="59" t="s">
        <v>505</v>
      </c>
    </row>
    <row r="4" spans="1:3">
      <c r="A4" s="59" t="s">
        <v>506</v>
      </c>
      <c r="B4" s="1" t="s">
        <v>507</v>
      </c>
      <c r="C4" s="1" t="s">
        <v>140</v>
      </c>
    </row>
    <row r="5" spans="1:3">
      <c r="A5" s="5" t="s">
        <v>137</v>
      </c>
      <c r="B5" s="1">
        <v>1</v>
      </c>
      <c r="C5" s="1">
        <v>1</v>
      </c>
    </row>
    <row r="6" spans="1:3">
      <c r="A6" s="5" t="s">
        <v>508</v>
      </c>
      <c r="B6" s="1">
        <v>1</v>
      </c>
      <c r="C6" s="1">
        <v>1</v>
      </c>
    </row>
    <row r="7" spans="1:3">
      <c r="A7" s="5" t="s">
        <v>509</v>
      </c>
      <c r="B7" s="1">
        <v>5</v>
      </c>
      <c r="C7" s="1">
        <v>5</v>
      </c>
    </row>
    <row r="8" spans="1:3">
      <c r="A8" s="5" t="s">
        <v>510</v>
      </c>
      <c r="B8" s="1">
        <v>9</v>
      </c>
      <c r="C8" s="1">
        <v>9</v>
      </c>
    </row>
    <row r="9" spans="1:3">
      <c r="A9" s="5" t="s">
        <v>140</v>
      </c>
      <c r="B9" s="1">
        <v>16</v>
      </c>
      <c r="C9" s="1">
        <v>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4" tint="-0.249977111117893"/>
  </sheetPr>
  <dimension ref="A1:BX1226"/>
  <sheetViews>
    <sheetView showGridLines="0" tabSelected="1" zoomScale="70" zoomScaleNormal="70" workbookViewId="0">
      <pane xSplit="5" ySplit="1" topLeftCell="F1184" activePane="bottomRight" state="frozen"/>
      <selection pane="bottomRight" activeCell="I1213" sqref="I1213"/>
      <selection pane="bottomLeft" activeCell="A3" sqref="A3"/>
      <selection pane="topRight" activeCell="F1" sqref="F1"/>
    </sheetView>
  </sheetViews>
  <sheetFormatPr defaultColWidth="9.42578125" defaultRowHeight="13.5" outlineLevelCol="1"/>
  <cols>
    <col min="1" max="1" width="16.85546875" style="103" customWidth="1"/>
    <col min="2" max="2" width="24.42578125" style="103" customWidth="1"/>
    <col min="3" max="3" width="30.5703125" style="458" customWidth="1"/>
    <col min="4" max="4" width="16.85546875" style="103" hidden="1" customWidth="1" outlineLevel="1"/>
    <col min="5" max="5" width="16.85546875" style="454" customWidth="1" collapsed="1"/>
    <col min="6" max="6" width="16.85546875" style="454" customWidth="1"/>
    <col min="7" max="7" width="19.140625" style="454" customWidth="1" outlineLevel="1"/>
    <col min="8" max="8" width="13.42578125" style="454" customWidth="1" outlineLevel="1"/>
    <col min="9" max="9" width="10.42578125" style="463" customWidth="1"/>
    <col min="10" max="10" width="12.5703125" style="103" customWidth="1"/>
    <col min="11" max="11" width="45.85546875" style="104" customWidth="1"/>
    <col min="12" max="12" width="13.140625" style="103" customWidth="1"/>
    <col min="13" max="13" width="10.42578125" style="103" customWidth="1"/>
    <col min="14" max="14" width="10.85546875" style="103" customWidth="1"/>
    <col min="15" max="15" width="9.140625" style="103" hidden="1" customWidth="1" outlineLevel="1"/>
    <col min="16" max="16" width="30.85546875" style="103" hidden="1" customWidth="1" outlineLevel="1"/>
    <col min="17" max="17" width="23.140625" style="103" customWidth="1" collapsed="1"/>
    <col min="18" max="18" width="43.28515625" style="458" customWidth="1"/>
    <col min="19" max="19" width="38.42578125" style="458" customWidth="1"/>
    <col min="20" max="20" width="13.42578125" style="103" customWidth="1"/>
    <col min="21" max="21" width="23" style="103" customWidth="1"/>
    <col min="22" max="22" width="18.5703125" style="103" customWidth="1"/>
    <col min="23" max="23" width="16" style="103" customWidth="1"/>
    <col min="24" max="24" width="17.42578125" style="454" customWidth="1"/>
    <col min="25" max="25" width="6.5703125" style="103" customWidth="1"/>
    <col min="26" max="26" width="13" style="103" customWidth="1"/>
    <col min="27" max="27" width="6.5703125" style="103" customWidth="1"/>
    <col min="28" max="28" width="12.5703125" style="103" customWidth="1"/>
    <col min="29" max="29" width="11.5703125" style="103" customWidth="1"/>
    <col min="30" max="30" width="23.42578125" style="488" customWidth="1"/>
    <col min="31" max="31" width="20.5703125" style="103" customWidth="1"/>
    <col min="32" max="33" width="20.5703125" style="498" customWidth="1"/>
    <col min="34" max="34" width="56.85546875" style="458" customWidth="1"/>
    <col min="35" max="35" width="29" style="103" customWidth="1"/>
    <col min="36" max="36" width="24.5703125" style="103" customWidth="1"/>
    <col min="37" max="37" width="13.42578125" style="103" customWidth="1"/>
    <col min="38" max="38" width="19.5703125" style="103" customWidth="1"/>
    <col min="39" max="39" width="23.5703125" style="103" hidden="1" customWidth="1" outlineLevel="1"/>
    <col min="40" max="40" width="37.5703125" style="103" hidden="1" customWidth="1" outlineLevel="1"/>
    <col min="41" max="41" width="6.5703125" style="458" customWidth="1" collapsed="1"/>
    <col min="42" max="42" width="32.5703125" style="458" customWidth="1"/>
    <col min="43" max="43" width="14.5703125" style="103" hidden="1" customWidth="1" outlineLevel="1"/>
    <col min="44" max="44" width="15.5703125" style="103" customWidth="1" collapsed="1"/>
    <col min="45" max="45" width="13.5703125" style="103" customWidth="1"/>
    <col min="46" max="46" width="29.5703125" style="103" customWidth="1"/>
    <col min="47" max="47" width="15.42578125" style="103" customWidth="1"/>
    <col min="48" max="48" width="14.5703125" style="103" customWidth="1"/>
    <col min="49" max="54" width="28.42578125" style="103" customWidth="1"/>
    <col min="55" max="55" width="54.5703125" style="496" customWidth="1"/>
    <col min="56" max="56" width="14.42578125" style="103" customWidth="1"/>
    <col min="57" max="57" width="12.5703125" style="103" bestFit="1" customWidth="1"/>
    <col min="58" max="58" width="15" style="103" customWidth="1"/>
    <col min="59" max="75" width="9.42578125" style="103"/>
    <col min="76" max="76" width="19.5703125" style="103" bestFit="1" customWidth="1"/>
    <col min="77" max="77" width="18.5703125" style="103" bestFit="1" customWidth="1"/>
    <col min="78" max="16384" width="9.42578125" style="103"/>
  </cols>
  <sheetData>
    <row r="1" spans="1:76" s="327" customFormat="1" ht="27">
      <c r="A1" s="450" t="s">
        <v>203</v>
      </c>
      <c r="B1" s="450" t="s">
        <v>141</v>
      </c>
      <c r="C1" s="451" t="s">
        <v>3</v>
      </c>
      <c r="D1" s="451" t="s">
        <v>511</v>
      </c>
      <c r="E1" s="513" t="s">
        <v>512</v>
      </c>
      <c r="F1" s="537" t="s">
        <v>133</v>
      </c>
      <c r="G1" s="566" t="s">
        <v>513</v>
      </c>
      <c r="H1" s="537" t="s">
        <v>514</v>
      </c>
      <c r="I1" s="514" t="s">
        <v>515</v>
      </c>
      <c r="J1" s="514" t="s">
        <v>516</v>
      </c>
      <c r="K1" s="515" t="s">
        <v>517</v>
      </c>
      <c r="L1" s="450" t="s">
        <v>518</v>
      </c>
      <c r="M1" s="450" t="s">
        <v>519</v>
      </c>
      <c r="N1" s="450" t="s">
        <v>219</v>
      </c>
      <c r="O1" s="450" t="s">
        <v>520</v>
      </c>
      <c r="P1" s="450" t="s">
        <v>521</v>
      </c>
      <c r="Q1" s="450" t="s">
        <v>522</v>
      </c>
      <c r="R1" s="452" t="s">
        <v>523</v>
      </c>
      <c r="S1" s="452" t="s">
        <v>524</v>
      </c>
      <c r="T1" s="450" t="s">
        <v>525</v>
      </c>
      <c r="U1" s="450" t="s">
        <v>526</v>
      </c>
      <c r="V1" s="516" t="s">
        <v>527</v>
      </c>
      <c r="W1" s="517" t="s">
        <v>528</v>
      </c>
      <c r="X1" s="450" t="s">
        <v>529</v>
      </c>
      <c r="Y1" s="450" t="s">
        <v>530</v>
      </c>
      <c r="Z1" s="517" t="s">
        <v>531</v>
      </c>
      <c r="AA1" s="517" t="s">
        <v>532</v>
      </c>
      <c r="AB1" s="518" t="s">
        <v>533</v>
      </c>
      <c r="AC1" s="518" t="s">
        <v>534</v>
      </c>
      <c r="AD1" s="517" t="s">
        <v>535</v>
      </c>
      <c r="AE1" s="517" t="s">
        <v>536</v>
      </c>
      <c r="AF1" s="519" t="s">
        <v>537</v>
      </c>
      <c r="AG1" s="519" t="s">
        <v>538</v>
      </c>
      <c r="AH1" s="520" t="s">
        <v>539</v>
      </c>
      <c r="AI1" s="517" t="s">
        <v>540</v>
      </c>
      <c r="AJ1" s="517" t="s">
        <v>541</v>
      </c>
      <c r="AK1" s="450" t="s">
        <v>542</v>
      </c>
      <c r="AL1" s="521" t="s">
        <v>543</v>
      </c>
      <c r="AM1" s="521" t="s">
        <v>544</v>
      </c>
      <c r="AN1" s="453" t="s">
        <v>545</v>
      </c>
      <c r="AO1" s="453" t="s">
        <v>153</v>
      </c>
      <c r="AP1" s="450" t="s">
        <v>546</v>
      </c>
      <c r="AQ1" s="450" t="s">
        <v>547</v>
      </c>
      <c r="AR1" s="450" t="s">
        <v>548</v>
      </c>
      <c r="AS1" s="450" t="s">
        <v>549</v>
      </c>
      <c r="AT1" s="522" t="s">
        <v>550</v>
      </c>
      <c r="AU1" s="523" t="s">
        <v>551</v>
      </c>
      <c r="AV1" s="523" t="s">
        <v>552</v>
      </c>
      <c r="AW1" s="523" t="s">
        <v>553</v>
      </c>
      <c r="AX1" s="523" t="s">
        <v>554</v>
      </c>
      <c r="AY1" s="523" t="s">
        <v>555</v>
      </c>
      <c r="AZ1" s="523" t="s">
        <v>556</v>
      </c>
      <c r="BA1" s="523" t="s">
        <v>557</v>
      </c>
      <c r="BB1" s="524" t="s">
        <v>558</v>
      </c>
      <c r="BC1" s="525" t="s">
        <v>559</v>
      </c>
      <c r="BD1" s="450" t="s">
        <v>560</v>
      </c>
      <c r="BE1" s="450" t="s">
        <v>561</v>
      </c>
      <c r="BF1" s="450" t="s">
        <v>562</v>
      </c>
    </row>
    <row r="2" spans="1:76" hidden="1">
      <c r="A2" s="103" t="s">
        <v>563</v>
      </c>
      <c r="B2" s="103" t="s">
        <v>564</v>
      </c>
      <c r="C2" s="458" t="s">
        <v>565</v>
      </c>
      <c r="D2" s="454" t="s">
        <v>566</v>
      </c>
      <c r="E2" s="454" t="s">
        <v>138</v>
      </c>
      <c r="F2" s="454" t="s">
        <v>137</v>
      </c>
      <c r="G2" s="454">
        <v>45608</v>
      </c>
      <c r="H2" s="454">
        <v>45926</v>
      </c>
      <c r="I2" s="454" t="s">
        <v>139</v>
      </c>
      <c r="J2" s="103" t="s">
        <v>139</v>
      </c>
      <c r="K2" s="104" t="s">
        <v>567</v>
      </c>
      <c r="L2" s="103" t="s">
        <v>568</v>
      </c>
      <c r="M2" s="103" t="s">
        <v>470</v>
      </c>
      <c r="N2" s="103" t="s">
        <v>470</v>
      </c>
      <c r="O2" s="103" t="s">
        <v>186</v>
      </c>
      <c r="P2" s="103" t="s">
        <v>569</v>
      </c>
      <c r="Q2" s="103" t="s">
        <v>569</v>
      </c>
      <c r="R2" s="458" t="s">
        <v>570</v>
      </c>
      <c r="S2" s="455" t="s">
        <v>571</v>
      </c>
      <c r="T2" s="103" t="s">
        <v>42</v>
      </c>
      <c r="U2" s="103" t="s">
        <v>137</v>
      </c>
      <c r="V2" s="454" t="str">
        <f>Tabela3[[#This Row],[NOVO 
PRAZO REDE]]</f>
        <v>REDE OK</v>
      </c>
      <c r="W2" s="454" t="str">
        <f>Tabela3[[#This Row],[PRAZO
ATIVAÇÃO]]</f>
        <v>ATIVO</v>
      </c>
      <c r="X2" s="103" t="s">
        <v>500</v>
      </c>
      <c r="Y2" s="103" t="str">
        <f>IFERROR("W"&amp;WEEKNUM(Tabela3[[#This Row],[PRAZO RE REVISADO]]),"-")</f>
        <v>-</v>
      </c>
      <c r="Z2" s="103" t="str">
        <f>IFERROR("W"&amp;WEEKNUM(Tabela3[[#This Row],[PRAZO ATIVAÇÃO]]),"-")</f>
        <v>-</v>
      </c>
      <c r="AA2" s="103">
        <v>2025</v>
      </c>
      <c r="AB2" s="103">
        <v>509268</v>
      </c>
      <c r="AC2" s="103" t="s">
        <v>572</v>
      </c>
      <c r="AD2" s="103" t="s">
        <v>137</v>
      </c>
      <c r="AE2" s="456">
        <v>45863</v>
      </c>
      <c r="AF2" s="456"/>
      <c r="AG2" s="456"/>
      <c r="AH2" s="536" t="s">
        <v>573</v>
      </c>
      <c r="AI2" s="457" t="s">
        <v>574</v>
      </c>
      <c r="AJ2" s="455"/>
      <c r="AK2" s="103" t="s">
        <v>575</v>
      </c>
      <c r="AL2" s="454">
        <v>45930</v>
      </c>
      <c r="AM2" s="454">
        <v>45930</v>
      </c>
      <c r="AN2" s="458"/>
      <c r="AO2" s="459"/>
      <c r="AP2" s="103"/>
      <c r="AR2" s="103" t="s">
        <v>576</v>
      </c>
      <c r="AS2" s="103" t="s">
        <v>577</v>
      </c>
      <c r="AT2" s="103" t="s">
        <v>578</v>
      </c>
      <c r="AU2" s="103" t="s">
        <v>579</v>
      </c>
      <c r="AV2" s="103" t="s">
        <v>580</v>
      </c>
      <c r="AW2" s="103" t="s">
        <v>580</v>
      </c>
      <c r="AX2" s="103" t="s">
        <v>581</v>
      </c>
      <c r="AY2" s="103" t="s">
        <v>580</v>
      </c>
      <c r="AZ2" s="103" t="s">
        <v>581</v>
      </c>
      <c r="BA2" s="103" t="s">
        <v>139</v>
      </c>
      <c r="BB2" s="103" t="s">
        <v>580</v>
      </c>
      <c r="BC2" s="458" t="s">
        <v>582</v>
      </c>
      <c r="BE2" s="103" t="e">
        <f>VLOOKUP(Tabela3[[#This Row],[ID OSP]],[1]Export!$R:$R,1,0)</f>
        <v>#N/A</v>
      </c>
      <c r="BX2" s="103" t="s">
        <v>583</v>
      </c>
    </row>
    <row r="3" spans="1:76" ht="14.45" hidden="1" customHeight="1">
      <c r="A3" s="103" t="s">
        <v>584</v>
      </c>
      <c r="B3" s="103" t="s">
        <v>585</v>
      </c>
      <c r="C3" s="104" t="s">
        <v>268</v>
      </c>
      <c r="D3" s="454" t="s">
        <v>42</v>
      </c>
      <c r="E3" s="454">
        <v>46078</v>
      </c>
      <c r="F3" s="454">
        <f>Tabela3[[#This Row],[NOVO 
PRAZO REDE]]+2</f>
        <v>46080</v>
      </c>
      <c r="G3" s="454" t="s">
        <v>186</v>
      </c>
      <c r="H3" s="454" t="s">
        <v>186</v>
      </c>
      <c r="I3" s="454" t="s">
        <v>139</v>
      </c>
      <c r="J3" s="103" t="s">
        <v>139</v>
      </c>
      <c r="K3" s="458" t="s">
        <v>586</v>
      </c>
      <c r="L3" s="103" t="s">
        <v>446</v>
      </c>
      <c r="M3" s="103" t="s">
        <v>463</v>
      </c>
      <c r="N3" s="103" t="s">
        <v>587</v>
      </c>
      <c r="O3" s="103" t="s">
        <v>588</v>
      </c>
      <c r="P3" s="103" t="s">
        <v>589</v>
      </c>
      <c r="Q3" s="103" t="s">
        <v>589</v>
      </c>
      <c r="R3" s="468" t="s">
        <v>590</v>
      </c>
      <c r="S3" s="503"/>
      <c r="T3" s="103" t="s">
        <v>42</v>
      </c>
      <c r="U3" s="103" t="s">
        <v>591</v>
      </c>
      <c r="V3" s="454">
        <f>Tabela3[[#This Row],[NOVO 
PRAZO REDE]]</f>
        <v>46078</v>
      </c>
      <c r="W3" s="454">
        <f>Tabela3[[#This Row],[NOVO 
PRAZO REDE]]</f>
        <v>46078</v>
      </c>
      <c r="X3" s="103" t="s">
        <v>500</v>
      </c>
      <c r="Y3" s="103" t="str">
        <f>IFERROR("W"&amp;WEEKNUM(Tabela3[[#This Row],[PRAZO RE REVISADO]]),"-")</f>
        <v>W9</v>
      </c>
      <c r="Z3" s="103" t="str">
        <f>IFERROR("W"&amp;WEEKNUM(Tabela3[[#This Row],[PRAZO ATIVAÇÃO]]),"-")</f>
        <v>W9</v>
      </c>
      <c r="AA3" s="103">
        <v>2024</v>
      </c>
      <c r="AB3" s="103">
        <v>581889</v>
      </c>
      <c r="AC3" s="103" t="s">
        <v>592</v>
      </c>
      <c r="AD3" s="103" t="s">
        <v>593</v>
      </c>
      <c r="AE3" s="454"/>
      <c r="AF3" s="454"/>
      <c r="AG3" s="454"/>
      <c r="AH3" s="103"/>
      <c r="AK3" s="103" t="str">
        <f ca="1">IF(Tabela3[[#This Row],[STATUS]]&lt;&gt;"PREVISTO","N/A",IF(Tabela3[[#This Row],[Data_RE_CONGELADA]]="REDE OK","OK",IFERROR(IF(TODAY()-Tabela3[[#This Row],[Data_RE_CONGELADA]]&gt;=0,"ATRASADO",IF(TODAY()-Tabela3[[#This Row],[Data_RE_CONGELADA]]&gt;-5,"VENCENDO",IF(TODAY()-Tabela3[[#This Row],[Data_RE_CONGELADA]]&lt;=0,"NO PRAZO"))),"N/A")))</f>
        <v>N/A</v>
      </c>
      <c r="AL3" s="454"/>
      <c r="AM3" s="454"/>
      <c r="AN3" s="458"/>
      <c r="AO3" s="459"/>
      <c r="AP3" s="103"/>
      <c r="BC3" s="103"/>
      <c r="BE3" s="103" t="e">
        <f>VLOOKUP(Tabela3[[#This Row],[ID OSP]],[1]Export!$R:$R,1,0)</f>
        <v>#N/A</v>
      </c>
    </row>
    <row r="4" spans="1:76" hidden="1">
      <c r="A4" s="103" t="s">
        <v>594</v>
      </c>
      <c r="B4" s="103" t="s">
        <v>595</v>
      </c>
      <c r="C4" s="104" t="s">
        <v>596</v>
      </c>
      <c r="D4" s="456" t="s">
        <v>136</v>
      </c>
      <c r="E4" s="454" t="s">
        <v>136</v>
      </c>
      <c r="F4" s="454" t="s">
        <v>136</v>
      </c>
      <c r="G4" s="454" t="s">
        <v>597</v>
      </c>
      <c r="H4" s="454" t="s">
        <v>597</v>
      </c>
      <c r="I4" s="103" t="s">
        <v>139</v>
      </c>
      <c r="J4" s="103" t="s">
        <v>139</v>
      </c>
      <c r="K4" s="458" t="s">
        <v>597</v>
      </c>
      <c r="L4" s="103" t="s">
        <v>446</v>
      </c>
      <c r="M4" s="103" t="s">
        <v>449</v>
      </c>
      <c r="N4" s="103" t="s">
        <v>449</v>
      </c>
      <c r="O4" s="103" t="s">
        <v>588</v>
      </c>
      <c r="P4" s="103" t="s">
        <v>598</v>
      </c>
      <c r="Q4" s="103" t="s">
        <v>589</v>
      </c>
      <c r="R4" s="458" t="s">
        <v>599</v>
      </c>
      <c r="S4" s="460"/>
      <c r="T4" s="103" t="s">
        <v>42</v>
      </c>
      <c r="U4" s="103" t="s">
        <v>136</v>
      </c>
      <c r="V4" s="454" t="str">
        <f>Tabela3[[#This Row],[NOVO 
PRAZO REDE]]</f>
        <v>RÁDIO</v>
      </c>
      <c r="W4" s="454" t="str">
        <f>Tabela3[[#This Row],[PRAZO
ATIVAÇÃO]]</f>
        <v>RÁDIO</v>
      </c>
      <c r="X4" s="103" t="s">
        <v>600</v>
      </c>
      <c r="Y4" s="103" t="str">
        <f>IFERROR("W"&amp;WEEKNUM(Tabela3[[#This Row],[PRAZO RE REVISADO]]),"-")</f>
        <v>-</v>
      </c>
      <c r="Z4" s="103" t="str">
        <f>IFERROR("W"&amp;WEEKNUM(Tabela3[[#This Row],[PRAZO ATIVAÇÃO]]),"-")</f>
        <v>-</v>
      </c>
      <c r="AA4" s="103">
        <v>2024</v>
      </c>
      <c r="AB4" s="103" t="s">
        <v>139</v>
      </c>
      <c r="AC4" s="103" t="s">
        <v>139</v>
      </c>
      <c r="AD4" s="103" t="s">
        <v>601</v>
      </c>
      <c r="AF4" s="103"/>
      <c r="AG4" s="103"/>
      <c r="AH4" s="458" t="s">
        <v>602</v>
      </c>
      <c r="AK4" s="103" t="str">
        <f ca="1">IF(Tabela3[[#This Row],[STATUS]]&lt;&gt;"PREVISTO","N/A",IF(Tabela3[[#This Row],[Data_RE_CONGELADA]]="REDE OK","OK",IFERROR(IF(TODAY()-Tabela3[[#This Row],[Data_RE_CONGELADA]]&gt;=0,"ATRASADO",IF(TODAY()-Tabela3[[#This Row],[Data_RE_CONGELADA]]&gt;-5,"VENCENDO",IF(TODAY()-Tabela3[[#This Row],[Data_RE_CONGELADA]]&lt;=0,"NO PRAZO"))),"N/A")))</f>
        <v>N/A</v>
      </c>
      <c r="AL4" s="454" t="s">
        <v>138</v>
      </c>
      <c r="AM4" s="454" t="s">
        <v>137</v>
      </c>
      <c r="AN4" s="458" t="s">
        <v>186</v>
      </c>
      <c r="AP4" s="103" t="s">
        <v>575</v>
      </c>
      <c r="AQ4" s="103" t="s">
        <v>603</v>
      </c>
      <c r="AR4" s="103" t="s">
        <v>575</v>
      </c>
      <c r="AS4" s="103">
        <v>0</v>
      </c>
      <c r="AU4" s="103" t="s">
        <v>604</v>
      </c>
      <c r="BC4" s="103"/>
      <c r="BE4" s="103" t="e">
        <f>VLOOKUP(Tabela3[[#This Row],[ID OSP]],[1]Export!$R:$R,1,0)</f>
        <v>#N/A</v>
      </c>
      <c r="BX4" s="103" t="s">
        <v>137</v>
      </c>
    </row>
    <row r="5" spans="1:76" hidden="1">
      <c r="A5" s="103" t="s">
        <v>605</v>
      </c>
      <c r="B5" s="103" t="s">
        <v>606</v>
      </c>
      <c r="C5" s="104" t="s">
        <v>137</v>
      </c>
      <c r="D5" s="456" t="s">
        <v>252</v>
      </c>
      <c r="E5" s="454" t="s">
        <v>138</v>
      </c>
      <c r="F5" s="454" t="s">
        <v>137</v>
      </c>
      <c r="G5" s="454" t="s">
        <v>607</v>
      </c>
      <c r="H5" s="454" t="s">
        <v>186</v>
      </c>
      <c r="I5" s="103" t="s">
        <v>139</v>
      </c>
      <c r="J5" s="103" t="s">
        <v>139</v>
      </c>
      <c r="K5" s="458" t="s">
        <v>608</v>
      </c>
      <c r="L5" s="103" t="s">
        <v>446</v>
      </c>
      <c r="M5" s="103" t="s">
        <v>450</v>
      </c>
      <c r="N5" s="103" t="s">
        <v>450</v>
      </c>
      <c r="O5" s="103" t="s">
        <v>588</v>
      </c>
      <c r="P5" s="103" t="s">
        <v>589</v>
      </c>
      <c r="Q5" s="103" t="s">
        <v>589</v>
      </c>
      <c r="R5" s="458" t="s">
        <v>609</v>
      </c>
      <c r="S5" s="503"/>
      <c r="T5" s="103" t="s">
        <v>42</v>
      </c>
      <c r="U5" s="103" t="s">
        <v>137</v>
      </c>
      <c r="V5" s="454" t="str">
        <f>Tabela3[[#This Row],[NOVO 
PRAZO REDE]]</f>
        <v>REDE OK</v>
      </c>
      <c r="W5" s="454" t="str">
        <f>Tabela3[[#This Row],[PRAZO
ATIVAÇÃO]]</f>
        <v>ATIVO</v>
      </c>
      <c r="X5" s="103" t="s">
        <v>485</v>
      </c>
      <c r="Y5" s="103" t="str">
        <f>IFERROR("W"&amp;WEEKNUM(Tabela3[[#This Row],[PRAZO RE REVISADO]]),"-")</f>
        <v>-</v>
      </c>
      <c r="Z5" s="103" t="str">
        <f>IFERROR("W"&amp;WEEKNUM(Tabela3[[#This Row],[PRAZO ATIVAÇÃO]]),"-")</f>
        <v>-</v>
      </c>
      <c r="AA5" s="103">
        <v>2024</v>
      </c>
      <c r="AB5" s="103">
        <v>512380</v>
      </c>
      <c r="AC5" s="103" t="s">
        <v>610</v>
      </c>
      <c r="AD5" s="103" t="s">
        <v>137</v>
      </c>
      <c r="AF5" s="103"/>
      <c r="AG5" s="103"/>
      <c r="AH5" s="103"/>
      <c r="AK5" s="103" t="str">
        <f ca="1">IF(Tabela3[[#This Row],[STATUS]]&lt;&gt;"PREVISTO","N/A",IF(Tabela3[[#This Row],[Data_RE_CONGELADA]]="REDE OK","OK",IFERROR(IF(TODAY()-Tabela3[[#This Row],[Data_RE_CONGELADA]]&gt;=0,"ATRASADO",IF(TODAY()-Tabela3[[#This Row],[Data_RE_CONGELADA]]&gt;-5,"VENCENDO",IF(TODAY()-Tabela3[[#This Row],[Data_RE_CONGELADA]]&lt;=0,"NO PRAZO"))),"N/A")))</f>
        <v>N/A</v>
      </c>
      <c r="AL5" s="454" t="s">
        <v>138</v>
      </c>
      <c r="AM5" s="454" t="s">
        <v>137</v>
      </c>
      <c r="AN5" s="458" t="s">
        <v>186</v>
      </c>
      <c r="AP5" s="103" t="s">
        <v>575</v>
      </c>
      <c r="AQ5" s="103" t="s">
        <v>611</v>
      </c>
      <c r="AR5" s="103" t="s">
        <v>575</v>
      </c>
      <c r="AS5" s="103">
        <v>0</v>
      </c>
      <c r="AU5" s="103" t="s">
        <v>604</v>
      </c>
      <c r="BC5" s="103"/>
      <c r="BE5" s="103" t="e">
        <f>VLOOKUP(Tabela3[[#This Row],[ID OSP]],[1]Export!$R:$R,1,0)</f>
        <v>#N/A</v>
      </c>
    </row>
    <row r="6" spans="1:76" hidden="1">
      <c r="A6" s="103" t="s">
        <v>612</v>
      </c>
      <c r="B6" s="103" t="s">
        <v>613</v>
      </c>
      <c r="C6" s="104" t="s">
        <v>137</v>
      </c>
      <c r="D6" s="456" t="s">
        <v>252</v>
      </c>
      <c r="E6" s="454" t="s">
        <v>138</v>
      </c>
      <c r="F6" s="454" t="s">
        <v>137</v>
      </c>
      <c r="G6" s="454">
        <v>45589</v>
      </c>
      <c r="H6" s="454">
        <v>45590</v>
      </c>
      <c r="I6" s="103" t="s">
        <v>139</v>
      </c>
      <c r="J6" s="103" t="s">
        <v>139</v>
      </c>
      <c r="K6" s="458" t="s">
        <v>614</v>
      </c>
      <c r="L6" s="103" t="s">
        <v>446</v>
      </c>
      <c r="M6" s="103" t="s">
        <v>450</v>
      </c>
      <c r="N6" s="103" t="s">
        <v>615</v>
      </c>
      <c r="O6" s="103" t="s">
        <v>616</v>
      </c>
      <c r="P6" s="103" t="s">
        <v>589</v>
      </c>
      <c r="Q6" s="103" t="s">
        <v>589</v>
      </c>
      <c r="R6" s="458" t="s">
        <v>617</v>
      </c>
      <c r="S6" s="503"/>
      <c r="T6" s="103" t="s">
        <v>42</v>
      </c>
      <c r="U6" s="103" t="s">
        <v>137</v>
      </c>
      <c r="V6" s="454" t="str">
        <f>Tabela3[[#This Row],[NOVO 
PRAZO REDE]]</f>
        <v>REDE OK</v>
      </c>
      <c r="W6" s="454" t="str">
        <f>Tabela3[[#This Row],[PRAZO
ATIVAÇÃO]]</f>
        <v>ATIVO</v>
      </c>
      <c r="X6" s="103" t="s">
        <v>500</v>
      </c>
      <c r="Y6" s="103" t="str">
        <f>IFERROR("W"&amp;WEEKNUM(Tabela3[[#This Row],[PRAZO RE REVISADO]]),"-")</f>
        <v>-</v>
      </c>
      <c r="Z6" s="103" t="str">
        <f>IFERROR("W"&amp;WEEKNUM(Tabela3[[#This Row],[PRAZO ATIVAÇÃO]]),"-")</f>
        <v>-</v>
      </c>
      <c r="AA6" s="103">
        <v>2024</v>
      </c>
      <c r="AB6" s="103">
        <v>512239</v>
      </c>
      <c r="AC6" s="103" t="s">
        <v>572</v>
      </c>
      <c r="AD6" s="103" t="s">
        <v>137</v>
      </c>
      <c r="AF6" s="103"/>
      <c r="AG6" s="103"/>
      <c r="AH6" s="103"/>
      <c r="AK6" s="103" t="str">
        <f ca="1">IF(Tabela3[[#This Row],[STATUS]]&lt;&gt;"PREVISTO","N/A",IF(Tabela3[[#This Row],[Data_RE_CONGELADA]]="REDE OK","OK",IFERROR(IF(TODAY()-Tabela3[[#This Row],[Data_RE_CONGELADA]]&gt;=0,"ATRASADO",IF(TODAY()-Tabela3[[#This Row],[Data_RE_CONGELADA]]&gt;-5,"VENCENDO",IF(TODAY()-Tabela3[[#This Row],[Data_RE_CONGELADA]]&lt;=0,"NO PRAZO"))),"N/A")))</f>
        <v>N/A</v>
      </c>
      <c r="AL6" s="454" t="s">
        <v>618</v>
      </c>
      <c r="AM6" s="454" t="s">
        <v>618</v>
      </c>
      <c r="AN6" s="458" t="s">
        <v>619</v>
      </c>
      <c r="AO6" s="458" t="s">
        <v>138</v>
      </c>
      <c r="AP6" s="103" t="s">
        <v>575</v>
      </c>
      <c r="AQ6" s="103" t="s">
        <v>611</v>
      </c>
      <c r="AR6" s="103" t="s">
        <v>575</v>
      </c>
      <c r="AS6" s="103">
        <v>0</v>
      </c>
      <c r="AU6" s="103" t="s">
        <v>604</v>
      </c>
      <c r="BC6" s="103"/>
      <c r="BE6" s="103" t="e">
        <f>VLOOKUP(Tabela3[[#This Row],[ID OSP]],[1]Export!$R:$R,1,0)</f>
        <v>#N/A</v>
      </c>
    </row>
    <row r="7" spans="1:76" hidden="1">
      <c r="A7" s="103" t="s">
        <v>620</v>
      </c>
      <c r="B7" s="103" t="s">
        <v>621</v>
      </c>
      <c r="C7" s="104" t="s">
        <v>137</v>
      </c>
      <c r="D7" s="461" t="s">
        <v>252</v>
      </c>
      <c r="E7" s="454" t="s">
        <v>138</v>
      </c>
      <c r="F7" s="454" t="s">
        <v>137</v>
      </c>
      <c r="G7" s="454">
        <v>45540</v>
      </c>
      <c r="H7" s="454">
        <v>45582</v>
      </c>
      <c r="I7" s="103" t="s">
        <v>139</v>
      </c>
      <c r="J7" s="103" t="s">
        <v>139</v>
      </c>
      <c r="K7" s="458" t="s">
        <v>622</v>
      </c>
      <c r="L7" s="103" t="s">
        <v>446</v>
      </c>
      <c r="M7" s="103" t="s">
        <v>450</v>
      </c>
      <c r="N7" s="103" t="s">
        <v>623</v>
      </c>
      <c r="O7" s="103" t="s">
        <v>616</v>
      </c>
      <c r="P7" s="103" t="s">
        <v>589</v>
      </c>
      <c r="Q7" s="103" t="s">
        <v>589</v>
      </c>
      <c r="R7" s="458" t="s">
        <v>617</v>
      </c>
      <c r="S7" s="462"/>
      <c r="T7" s="103" t="s">
        <v>42</v>
      </c>
      <c r="U7" s="103" t="s">
        <v>137</v>
      </c>
      <c r="V7" s="454" t="str">
        <f>Tabela3[[#This Row],[NOVO 
PRAZO REDE]]</f>
        <v>REDE OK</v>
      </c>
      <c r="W7" s="454" t="str">
        <f>Tabela3[[#This Row],[PRAZO
ATIVAÇÃO]]</f>
        <v>ATIVO</v>
      </c>
      <c r="X7" s="103" t="s">
        <v>500</v>
      </c>
      <c r="Y7" s="103" t="str">
        <f>IFERROR("W"&amp;WEEKNUM(Tabela3[[#This Row],[PRAZO RE REVISADO]]),"-")</f>
        <v>-</v>
      </c>
      <c r="Z7" s="103" t="str">
        <f>IFERROR("W"&amp;WEEKNUM(Tabela3[[#This Row],[PRAZO ATIVAÇÃO]]),"-")</f>
        <v>-</v>
      </c>
      <c r="AA7" s="103">
        <v>2024</v>
      </c>
      <c r="AB7" s="103">
        <v>512286</v>
      </c>
      <c r="AC7" s="103" t="s">
        <v>610</v>
      </c>
      <c r="AD7" s="103" t="s">
        <v>137</v>
      </c>
      <c r="AF7" s="103"/>
      <c r="AG7" s="103"/>
      <c r="AH7" s="103"/>
      <c r="AK7" s="103" t="str">
        <f ca="1">IF(Tabela3[[#This Row],[STATUS]]&lt;&gt;"PREVISTO","N/A",IF(Tabela3[[#This Row],[Data_RE_CONGELADA]]="REDE OK","OK",IFERROR(IF(TODAY()-Tabela3[[#This Row],[Data_RE_CONGELADA]]&gt;=0,"ATRASADO",IF(TODAY()-Tabela3[[#This Row],[Data_RE_CONGELADA]]&gt;-5,"VENCENDO",IF(TODAY()-Tabela3[[#This Row],[Data_RE_CONGELADA]]&lt;=0,"NO PRAZO"))),"N/A")))</f>
        <v>N/A</v>
      </c>
      <c r="AL7" s="454">
        <v>45576</v>
      </c>
      <c r="AM7" s="454">
        <v>45580</v>
      </c>
      <c r="AN7" s="458" t="s">
        <v>186</v>
      </c>
      <c r="AO7" s="458" t="s">
        <v>624</v>
      </c>
      <c r="AP7" s="103" t="s">
        <v>575</v>
      </c>
      <c r="AQ7" s="103" t="s">
        <v>611</v>
      </c>
      <c r="AR7" s="103" t="s">
        <v>575</v>
      </c>
      <c r="AS7" s="103">
        <v>0</v>
      </c>
      <c r="AU7" s="103" t="s">
        <v>604</v>
      </c>
      <c r="BC7" s="103"/>
      <c r="BE7" s="103" t="e">
        <f>VLOOKUP(Tabela3[[#This Row],[ID OSP]],[1]Export!$R:$R,1,0)</f>
        <v>#N/A</v>
      </c>
    </row>
    <row r="8" spans="1:76" hidden="1">
      <c r="A8" s="103" t="s">
        <v>461</v>
      </c>
      <c r="B8" s="103" t="s">
        <v>186</v>
      </c>
      <c r="C8" s="104" t="s">
        <v>137</v>
      </c>
      <c r="D8" s="454" t="s">
        <v>252</v>
      </c>
      <c r="E8" s="454" t="s">
        <v>138</v>
      </c>
      <c r="F8" s="454" t="s">
        <v>137</v>
      </c>
      <c r="G8" s="454">
        <v>45292</v>
      </c>
      <c r="H8" s="454">
        <v>45292</v>
      </c>
      <c r="I8" s="103" t="s">
        <v>139</v>
      </c>
      <c r="J8" s="103" t="s">
        <v>139</v>
      </c>
      <c r="K8" s="458" t="s">
        <v>607</v>
      </c>
      <c r="L8" s="103" t="s">
        <v>444</v>
      </c>
      <c r="M8" s="103" t="s">
        <v>461</v>
      </c>
      <c r="N8" s="103" t="s">
        <v>186</v>
      </c>
      <c r="O8" s="103" t="s">
        <v>588</v>
      </c>
      <c r="P8" s="103" t="s">
        <v>589</v>
      </c>
      <c r="Q8" s="103" t="s">
        <v>589</v>
      </c>
      <c r="R8" s="458" t="s">
        <v>607</v>
      </c>
      <c r="S8" s="460"/>
      <c r="T8" s="103" t="s">
        <v>252</v>
      </c>
      <c r="U8" s="103" t="s">
        <v>137</v>
      </c>
      <c r="V8" s="454" t="str">
        <f>Tabela3[[#This Row],[NOVO 
PRAZO REDE]]</f>
        <v>REDE OK</v>
      </c>
      <c r="W8" s="454" t="str">
        <f>Tabela3[[#This Row],[PRAZO
ATIVAÇÃO]]</f>
        <v>ATIVO</v>
      </c>
      <c r="X8" s="103" t="s">
        <v>625</v>
      </c>
      <c r="Y8" s="103" t="str">
        <f>IFERROR("W"&amp;WEEKNUM(Tabela3[[#This Row],[PRAZO RE REVISADO]]),"-")</f>
        <v>-</v>
      </c>
      <c r="Z8" s="103" t="str">
        <f>IFERROR("W"&amp;WEEKNUM(Tabela3[[#This Row],[PRAZO ATIVAÇÃO]]),"-")</f>
        <v>-</v>
      </c>
      <c r="AA8" s="103">
        <v>2024</v>
      </c>
      <c r="AB8" s="103">
        <v>519728</v>
      </c>
      <c r="AC8" s="103" t="s">
        <v>610</v>
      </c>
      <c r="AD8" s="103" t="s">
        <v>137</v>
      </c>
      <c r="AF8" s="103"/>
      <c r="AG8" s="103"/>
      <c r="AH8" s="103"/>
      <c r="AK8" s="103" t="str">
        <f ca="1">IF(Tabela3[[#This Row],[STATUS]]&lt;&gt;"PREVISTO","N/A",IF(Tabela3[[#This Row],[Data_RE_CONGELADA]]="REDE OK","OK",IFERROR(IF(TODAY()-Tabela3[[#This Row],[Data_RE_CONGELADA]]&gt;=0,"ATRASADO",IF(TODAY()-Tabela3[[#This Row],[Data_RE_CONGELADA]]&gt;-5,"VENCENDO",IF(TODAY()-Tabela3[[#This Row],[Data_RE_CONGELADA]]&lt;=0,"NO PRAZO"))),"N/A")))</f>
        <v>N/A</v>
      </c>
      <c r="AL8" s="454" t="s">
        <v>138</v>
      </c>
      <c r="AM8" s="454" t="s">
        <v>137</v>
      </c>
      <c r="AN8" s="458" t="s">
        <v>186</v>
      </c>
      <c r="AP8" s="103" t="s">
        <v>575</v>
      </c>
      <c r="AQ8" s="103" t="s">
        <v>611</v>
      </c>
      <c r="AR8" s="103" t="s">
        <v>575</v>
      </c>
      <c r="AS8" s="103">
        <v>0</v>
      </c>
      <c r="AU8" s="103" t="s">
        <v>604</v>
      </c>
      <c r="BC8" s="103"/>
      <c r="BE8" s="103" t="e">
        <f>VLOOKUP(Tabela3[[#This Row],[ID OSP]],[1]Export!$R:$R,1,0)</f>
        <v>#N/A</v>
      </c>
    </row>
    <row r="9" spans="1:76" hidden="1">
      <c r="A9" s="103" t="s">
        <v>626</v>
      </c>
      <c r="B9" s="103" t="s">
        <v>627</v>
      </c>
      <c r="C9" s="104" t="s">
        <v>137</v>
      </c>
      <c r="D9" s="463" t="s">
        <v>252</v>
      </c>
      <c r="E9" s="454" t="s">
        <v>138</v>
      </c>
      <c r="F9" s="454" t="s">
        <v>137</v>
      </c>
      <c r="G9" s="454">
        <v>45488</v>
      </c>
      <c r="H9" s="454">
        <v>45490</v>
      </c>
      <c r="I9" s="103" t="s">
        <v>139</v>
      </c>
      <c r="J9" s="103" t="s">
        <v>139</v>
      </c>
      <c r="K9" s="458" t="s">
        <v>628</v>
      </c>
      <c r="L9" s="103" t="s">
        <v>446</v>
      </c>
      <c r="M9" s="103" t="s">
        <v>465</v>
      </c>
      <c r="N9" s="103" t="s">
        <v>629</v>
      </c>
      <c r="O9" s="103" t="s">
        <v>588</v>
      </c>
      <c r="P9" s="103" t="s">
        <v>589</v>
      </c>
      <c r="Q9" s="103" t="s">
        <v>589</v>
      </c>
      <c r="R9" s="458" t="s">
        <v>630</v>
      </c>
      <c r="S9" s="460"/>
      <c r="T9" s="103" t="s">
        <v>252</v>
      </c>
      <c r="U9" s="103" t="s">
        <v>137</v>
      </c>
      <c r="V9" s="454" t="str">
        <f>Tabela3[[#This Row],[NOVO 
PRAZO REDE]]</f>
        <v>REDE OK</v>
      </c>
      <c r="W9" s="454" t="str">
        <f>Tabela3[[#This Row],[PRAZO
ATIVAÇÃO]]</f>
        <v>ATIVO</v>
      </c>
      <c r="X9" s="103" t="s">
        <v>631</v>
      </c>
      <c r="Y9" s="103" t="str">
        <f>IFERROR("W"&amp;WEEKNUM(Tabela3[[#This Row],[PRAZO RE REVISADO]]),"-")</f>
        <v>-</v>
      </c>
      <c r="Z9" s="103" t="str">
        <f>IFERROR("W"&amp;WEEKNUM(Tabela3[[#This Row],[PRAZO ATIVAÇÃO]]),"-")</f>
        <v>-</v>
      </c>
      <c r="AA9" s="103">
        <v>2024</v>
      </c>
      <c r="AB9" s="103">
        <v>508003</v>
      </c>
      <c r="AC9" s="103" t="s">
        <v>610</v>
      </c>
      <c r="AD9" s="103" t="s">
        <v>137</v>
      </c>
      <c r="AF9" s="103"/>
      <c r="AG9" s="103"/>
      <c r="AH9" s="103"/>
      <c r="AK9" s="103" t="str">
        <f ca="1">IF(Tabela3[[#This Row],[STATUS]]&lt;&gt;"PREVISTO","N/A",IF(Tabela3[[#This Row],[Data_RE_CONGELADA]]="REDE OK","OK",IFERROR(IF(TODAY()-Tabela3[[#This Row],[Data_RE_CONGELADA]]&gt;=0,"ATRASADO",IF(TODAY()-Tabela3[[#This Row],[Data_RE_CONGELADA]]&gt;-5,"VENCENDO",IF(TODAY()-Tabela3[[#This Row],[Data_RE_CONGELADA]]&lt;=0,"NO PRAZO"))),"N/A")))</f>
        <v>N/A</v>
      </c>
      <c r="AL9" s="454" t="s">
        <v>138</v>
      </c>
      <c r="AM9" s="454" t="s">
        <v>137</v>
      </c>
      <c r="AN9" s="458" t="s">
        <v>186</v>
      </c>
      <c r="AP9" s="103" t="s">
        <v>575</v>
      </c>
      <c r="AQ9" s="103" t="s">
        <v>611</v>
      </c>
      <c r="AR9" s="103" t="s">
        <v>575</v>
      </c>
      <c r="AS9" s="103">
        <v>0</v>
      </c>
      <c r="AU9" s="103" t="s">
        <v>604</v>
      </c>
      <c r="BC9" s="103"/>
      <c r="BE9" s="103" t="e">
        <f>VLOOKUP(Tabela3[[#This Row],[ID OSP]],[1]Export!$R:$R,1,0)</f>
        <v>#N/A</v>
      </c>
    </row>
    <row r="10" spans="1:76" hidden="1">
      <c r="A10" s="103" t="s">
        <v>632</v>
      </c>
      <c r="B10" s="103" t="s">
        <v>633</v>
      </c>
      <c r="C10" s="104" t="s">
        <v>137</v>
      </c>
      <c r="D10" s="461" t="s">
        <v>252</v>
      </c>
      <c r="E10" s="454" t="s">
        <v>138</v>
      </c>
      <c r="F10" s="454" t="s">
        <v>137</v>
      </c>
      <c r="G10" s="454">
        <v>45540</v>
      </c>
      <c r="H10" s="454">
        <v>45582</v>
      </c>
      <c r="I10" s="103" t="s">
        <v>139</v>
      </c>
      <c r="J10" s="103" t="s">
        <v>139</v>
      </c>
      <c r="K10" s="458" t="s">
        <v>622</v>
      </c>
      <c r="L10" s="103" t="s">
        <v>446</v>
      </c>
      <c r="M10" s="103" t="s">
        <v>450</v>
      </c>
      <c r="N10" s="103" t="s">
        <v>623</v>
      </c>
      <c r="O10" s="103" t="s">
        <v>616</v>
      </c>
      <c r="P10" s="103" t="s">
        <v>589</v>
      </c>
      <c r="Q10" s="103" t="s">
        <v>589</v>
      </c>
      <c r="R10" s="458" t="s">
        <v>617</v>
      </c>
      <c r="S10" s="462"/>
      <c r="T10" s="103" t="s">
        <v>42</v>
      </c>
      <c r="U10" s="103" t="s">
        <v>137</v>
      </c>
      <c r="V10" s="454" t="str">
        <f>Tabela3[[#This Row],[NOVO 
PRAZO REDE]]</f>
        <v>REDE OK</v>
      </c>
      <c r="W10" s="454" t="str">
        <f>Tabela3[[#This Row],[PRAZO
ATIVAÇÃO]]</f>
        <v>ATIVO</v>
      </c>
      <c r="X10" s="103" t="s">
        <v>500</v>
      </c>
      <c r="Y10" s="103" t="str">
        <f>IFERROR("W"&amp;WEEKNUM(Tabela3[[#This Row],[PRAZO RE REVISADO]]),"-")</f>
        <v>-</v>
      </c>
      <c r="Z10" s="103" t="str">
        <f>IFERROR("W"&amp;WEEKNUM(Tabela3[[#This Row],[PRAZO ATIVAÇÃO]]),"-")</f>
        <v>-</v>
      </c>
      <c r="AA10" s="103">
        <v>2024</v>
      </c>
      <c r="AB10" s="103">
        <v>512286</v>
      </c>
      <c r="AC10" s="103" t="s">
        <v>610</v>
      </c>
      <c r="AD10" s="103" t="s">
        <v>137</v>
      </c>
      <c r="AF10" s="103"/>
      <c r="AG10" s="103"/>
      <c r="AH10" s="103"/>
      <c r="AK10" s="103" t="str">
        <f ca="1">IF(Tabela3[[#This Row],[STATUS]]&lt;&gt;"PREVISTO","N/A",IF(Tabela3[[#This Row],[Data_RE_CONGELADA]]="REDE OK","OK",IFERROR(IF(TODAY()-Tabela3[[#This Row],[Data_RE_CONGELADA]]&gt;=0,"ATRASADO",IF(TODAY()-Tabela3[[#This Row],[Data_RE_CONGELADA]]&gt;-5,"VENCENDO",IF(TODAY()-Tabela3[[#This Row],[Data_RE_CONGELADA]]&lt;=0,"NO PRAZO"))),"N/A")))</f>
        <v>N/A</v>
      </c>
      <c r="AL10" s="454">
        <v>45576</v>
      </c>
      <c r="AM10" s="454">
        <v>45580</v>
      </c>
      <c r="AN10" s="458" t="s">
        <v>186</v>
      </c>
      <c r="AO10" s="458" t="s">
        <v>624</v>
      </c>
      <c r="AP10" s="103" t="s">
        <v>575</v>
      </c>
      <c r="AQ10" s="103" t="s">
        <v>611</v>
      </c>
      <c r="AR10" s="103" t="s">
        <v>575</v>
      </c>
      <c r="AS10" s="103">
        <v>0</v>
      </c>
      <c r="AU10" s="103" t="s">
        <v>604</v>
      </c>
      <c r="BC10" s="103"/>
      <c r="BE10" s="103" t="e">
        <f>VLOOKUP(Tabela3[[#This Row],[ID OSP]],[1]Export!$R:$R,1,0)</f>
        <v>#N/A</v>
      </c>
    </row>
    <row r="11" spans="1:76" hidden="1">
      <c r="A11" s="103" t="s">
        <v>615</v>
      </c>
      <c r="B11" s="103" t="s">
        <v>634</v>
      </c>
      <c r="C11" s="104" t="s">
        <v>137</v>
      </c>
      <c r="D11" s="454" t="s">
        <v>252</v>
      </c>
      <c r="E11" s="454" t="s">
        <v>138</v>
      </c>
      <c r="F11" s="454" t="s">
        <v>137</v>
      </c>
      <c r="G11" s="454">
        <v>45429</v>
      </c>
      <c r="H11" s="454">
        <v>45531</v>
      </c>
      <c r="I11" s="103" t="s">
        <v>42</v>
      </c>
      <c r="J11" s="103" t="s">
        <v>127</v>
      </c>
      <c r="K11" s="458" t="s">
        <v>635</v>
      </c>
      <c r="L11" s="103" t="s">
        <v>445</v>
      </c>
      <c r="M11" s="103" t="s">
        <v>450</v>
      </c>
      <c r="N11" s="103" t="s">
        <v>186</v>
      </c>
      <c r="O11" s="103" t="s">
        <v>588</v>
      </c>
      <c r="P11" s="103" t="s">
        <v>589</v>
      </c>
      <c r="Q11" s="103" t="s">
        <v>589</v>
      </c>
      <c r="R11" s="458" t="s">
        <v>138</v>
      </c>
      <c r="S11" s="503"/>
      <c r="T11" s="103" t="s">
        <v>42</v>
      </c>
      <c r="U11" s="103" t="s">
        <v>137</v>
      </c>
      <c r="V11" s="454" t="str">
        <f>Tabela3[[#This Row],[NOVO 
PRAZO REDE]]</f>
        <v>REDE OK</v>
      </c>
      <c r="W11" s="454" t="str">
        <f>Tabela3[[#This Row],[PRAZO
ATIVAÇÃO]]</f>
        <v>ATIVO</v>
      </c>
      <c r="X11" s="103" t="s">
        <v>500</v>
      </c>
      <c r="Y11" s="103" t="str">
        <f>IFERROR("W"&amp;WEEKNUM(Tabela3[[#This Row],[PRAZO RE REVISADO]]),"-")</f>
        <v>-</v>
      </c>
      <c r="Z11" s="103" t="str">
        <f>IFERROR("W"&amp;WEEKNUM(Tabela3[[#This Row],[PRAZO ATIVAÇÃO]]),"-")</f>
        <v>-</v>
      </c>
      <c r="AA11" s="103">
        <v>2024</v>
      </c>
      <c r="AB11" s="103">
        <v>508027</v>
      </c>
      <c r="AC11" s="103" t="s">
        <v>572</v>
      </c>
      <c r="AD11" s="103" t="s">
        <v>137</v>
      </c>
      <c r="AF11" s="103"/>
      <c r="AG11" s="103"/>
      <c r="AH11" s="103"/>
      <c r="AK11" s="103" t="str">
        <f ca="1">IF(Tabela3[[#This Row],[STATUS]]&lt;&gt;"PREVISTO","N/A",IF(Tabela3[[#This Row],[Data_RE_CONGELADA]]="REDE OK","OK",IFERROR(IF(TODAY()-Tabela3[[#This Row],[Data_RE_CONGELADA]]&gt;=0,"ATRASADO",IF(TODAY()-Tabela3[[#This Row],[Data_RE_CONGELADA]]&gt;-5,"VENCENDO",IF(TODAY()-Tabela3[[#This Row],[Data_RE_CONGELADA]]&lt;=0,"NO PRAZO"))),"N/A")))</f>
        <v>N/A</v>
      </c>
      <c r="AL11" s="454" t="s">
        <v>138</v>
      </c>
      <c r="AM11" s="454" t="s">
        <v>137</v>
      </c>
      <c r="AN11" s="458" t="s">
        <v>186</v>
      </c>
      <c r="AP11" s="103" t="s">
        <v>575</v>
      </c>
      <c r="AQ11" s="103" t="s">
        <v>611</v>
      </c>
      <c r="AR11" s="103" t="s">
        <v>575</v>
      </c>
      <c r="AS11" s="103">
        <v>0</v>
      </c>
      <c r="AU11" s="103" t="s">
        <v>604</v>
      </c>
      <c r="BC11" s="103"/>
      <c r="BE11" s="103" t="e">
        <f>VLOOKUP(Tabela3[[#This Row],[ID OSP]],[1]Export!$R:$R,1,0)</f>
        <v>#N/A</v>
      </c>
    </row>
    <row r="12" spans="1:76" hidden="1">
      <c r="A12" s="103" t="s">
        <v>236</v>
      </c>
      <c r="B12" s="103" t="s">
        <v>418</v>
      </c>
      <c r="C12" s="538" t="s">
        <v>636</v>
      </c>
      <c r="D12" s="454" t="s">
        <v>252</v>
      </c>
      <c r="E12" s="454" t="s">
        <v>138</v>
      </c>
      <c r="F12" s="454" t="s">
        <v>137</v>
      </c>
      <c r="G12" s="454" t="s">
        <v>186</v>
      </c>
      <c r="H12" s="454" t="s">
        <v>186</v>
      </c>
      <c r="I12" s="463" t="s">
        <v>42</v>
      </c>
      <c r="J12" s="463" t="s">
        <v>127</v>
      </c>
      <c r="K12" s="458" t="s">
        <v>637</v>
      </c>
      <c r="L12" s="103" t="s">
        <v>638</v>
      </c>
      <c r="M12" s="103" t="s">
        <v>472</v>
      </c>
      <c r="N12" s="103" t="s">
        <v>236</v>
      </c>
      <c r="O12" s="103" t="s">
        <v>186</v>
      </c>
      <c r="P12" s="103" t="s">
        <v>639</v>
      </c>
      <c r="Q12" s="103" t="s">
        <v>639</v>
      </c>
      <c r="R12" s="458" t="s">
        <v>640</v>
      </c>
      <c r="S12" s="455" t="s">
        <v>641</v>
      </c>
      <c r="T12" s="103" t="s">
        <v>42</v>
      </c>
      <c r="U12" s="103" t="s">
        <v>137</v>
      </c>
      <c r="V12" s="454" t="str">
        <f>Tabela3[[#This Row],[NOVO 
PRAZO REDE]]</f>
        <v>REDE OK</v>
      </c>
      <c r="W12" s="454" t="str">
        <f>Tabela3[[#This Row],[PRAZO
ATIVAÇÃO]]</f>
        <v>ATIVO</v>
      </c>
      <c r="X12" s="103" t="s">
        <v>642</v>
      </c>
      <c r="Y12" s="103" t="str">
        <f>IFERROR("W"&amp;WEEKNUM(Tabela3[[#This Row],[PRAZO RE REVISADO]]),"-")</f>
        <v>-</v>
      </c>
      <c r="Z12" s="103" t="str">
        <f>IFERROR("W"&amp;WEEKNUM(Tabela3[[#This Row],[PRAZO ATIVAÇÃO]]),"-")</f>
        <v>-</v>
      </c>
      <c r="AA12" s="103">
        <v>2025</v>
      </c>
      <c r="AB12" s="103">
        <v>593945</v>
      </c>
      <c r="AC12" s="454" t="s">
        <v>592</v>
      </c>
      <c r="AD12" s="103" t="s">
        <v>137</v>
      </c>
      <c r="AF12" s="103"/>
      <c r="AG12" s="474"/>
      <c r="AH12" s="103"/>
      <c r="AK12" s="103" t="str">
        <f ca="1">IF(Tabela3[[#This Row],[STATUS]]&lt;&gt;"PREVISTO","N/A",IF(Tabela3[[#This Row],[Data_RE_CONGELADA]]="REDE OK","OK",IFERROR(IF(TODAY()-Tabela3[[#This Row],[Data_RE_CONGELADA]]&gt;=0,"ATRASADO",IF(TODAY()-Tabela3[[#This Row],[Data_RE_CONGELADA]]&gt;-5,"VENCENDO",IF(TODAY()-Tabela3[[#This Row],[Data_RE_CONGELADA]]&lt;=0,"NO PRAZO"))),"N/A")))</f>
        <v>N/A</v>
      </c>
      <c r="AL12" s="454" t="s">
        <v>643</v>
      </c>
      <c r="AM12" s="454" t="s">
        <v>644</v>
      </c>
      <c r="AN12" s="458"/>
      <c r="AO12" s="459"/>
      <c r="AP12" s="103" t="s">
        <v>643</v>
      </c>
      <c r="AQ12" s="103" t="s">
        <v>645</v>
      </c>
      <c r="AR12" s="103" t="s">
        <v>576</v>
      </c>
      <c r="AS12" s="103" t="s">
        <v>646</v>
      </c>
      <c r="AT12" s="103" t="s">
        <v>647</v>
      </c>
      <c r="AU12" s="103" t="s">
        <v>648</v>
      </c>
      <c r="AV12" s="103" t="s">
        <v>580</v>
      </c>
      <c r="AW12" s="103" t="s">
        <v>580</v>
      </c>
      <c r="AX12" s="103" t="s">
        <v>580</v>
      </c>
      <c r="AY12" s="103" t="s">
        <v>580</v>
      </c>
      <c r="AZ12" s="103" t="s">
        <v>580</v>
      </c>
      <c r="BA12" s="103" t="s">
        <v>580</v>
      </c>
      <c r="BB12" s="103" t="s">
        <v>4</v>
      </c>
      <c r="BC12" s="103"/>
      <c r="BE12" s="103" t="e">
        <f>VLOOKUP(Tabela3[[#This Row],[ID OSP]],[1]Export!$R:$R,1,0)</f>
        <v>#N/A</v>
      </c>
      <c r="BF12" s="103" t="e">
        <f>_xlfn.XLOOKUP(BE:BE,[1]Export!$R:$R,[1]Export!$H:$H,1,0)</f>
        <v>#N/A</v>
      </c>
    </row>
    <row r="13" spans="1:76" hidden="1">
      <c r="A13" s="103" t="s">
        <v>649</v>
      </c>
      <c r="B13" s="103" t="s">
        <v>650</v>
      </c>
      <c r="C13" s="539" t="s">
        <v>137</v>
      </c>
      <c r="D13" s="456" t="s">
        <v>252</v>
      </c>
      <c r="E13" s="454" t="s">
        <v>138</v>
      </c>
      <c r="G13" s="454">
        <v>45572</v>
      </c>
      <c r="H13" s="454" t="s">
        <v>186</v>
      </c>
      <c r="I13" s="103" t="s">
        <v>139</v>
      </c>
      <c r="J13" s="103" t="s">
        <v>139</v>
      </c>
      <c r="K13" s="458" t="s">
        <v>651</v>
      </c>
      <c r="L13" s="103" t="s">
        <v>446</v>
      </c>
      <c r="M13" s="103" t="s">
        <v>457</v>
      </c>
      <c r="N13" s="103" t="s">
        <v>652</v>
      </c>
      <c r="O13" s="103" t="s">
        <v>588</v>
      </c>
      <c r="P13" s="103" t="s">
        <v>653</v>
      </c>
      <c r="Q13" s="103" t="s">
        <v>589</v>
      </c>
      <c r="R13" s="458" t="s">
        <v>617</v>
      </c>
      <c r="S13" s="462"/>
      <c r="T13" s="103" t="s">
        <v>42</v>
      </c>
      <c r="U13" s="103" t="s">
        <v>137</v>
      </c>
      <c r="V13" s="454" t="str">
        <f>Tabela3[[#This Row],[NOVO 
PRAZO REDE]]</f>
        <v>REDE OK</v>
      </c>
      <c r="W13" s="454">
        <f>Tabela3[[#This Row],[PRAZO
ATIVAÇÃO]]</f>
        <v>0</v>
      </c>
      <c r="X13" s="103" t="s">
        <v>500</v>
      </c>
      <c r="Y13" s="103" t="str">
        <f>IFERROR("W"&amp;WEEKNUM(Tabela3[[#This Row],[PRAZO RE REVISADO]]),"-")</f>
        <v>-</v>
      </c>
      <c r="Z13" s="103" t="str">
        <f>IFERROR("W"&amp;WEEKNUM(Tabela3[[#This Row],[PRAZO ATIVAÇÃO]]),"-")</f>
        <v>W0</v>
      </c>
      <c r="AA13" s="103">
        <v>2024</v>
      </c>
      <c r="AB13" s="103">
        <v>517417</v>
      </c>
      <c r="AC13" s="103" t="s">
        <v>572</v>
      </c>
      <c r="AD13" s="103" t="s">
        <v>137</v>
      </c>
      <c r="AF13" s="103"/>
      <c r="AG13" s="103"/>
      <c r="AH13" s="103"/>
      <c r="AK13" s="103" t="str">
        <f ca="1">IF(Tabela3[[#This Row],[STATUS]]&lt;&gt;"PREVISTO","N/A",IF(Tabela3[[#This Row],[Data_RE_CONGELADA]]="REDE OK","OK",IFERROR(IF(TODAY()-Tabela3[[#This Row],[Data_RE_CONGELADA]]&gt;=0,"ATRASADO",IF(TODAY()-Tabela3[[#This Row],[Data_RE_CONGELADA]]&gt;-5,"VENCENDO",IF(TODAY()-Tabela3[[#This Row],[Data_RE_CONGELADA]]&lt;=0,"NO PRAZO"))),"N/A")))</f>
        <v>N/A</v>
      </c>
      <c r="AL13" s="454">
        <v>45579</v>
      </c>
      <c r="AM13" s="454">
        <v>45589</v>
      </c>
      <c r="AN13" s="458" t="s">
        <v>186</v>
      </c>
      <c r="AO13" s="458" t="s">
        <v>654</v>
      </c>
      <c r="AP13" s="103" t="s">
        <v>575</v>
      </c>
      <c r="AQ13" s="103" t="s">
        <v>611</v>
      </c>
      <c r="AR13" s="103" t="s">
        <v>575</v>
      </c>
      <c r="AS13" s="103">
        <v>0</v>
      </c>
      <c r="AU13" s="103" t="s">
        <v>604</v>
      </c>
      <c r="BC13" s="103"/>
      <c r="BE13" s="103" t="e">
        <f>VLOOKUP(Tabela3[[#This Row],[ID OSP]],[1]Export!$R:$R,1,0)</f>
        <v>#N/A</v>
      </c>
    </row>
    <row r="14" spans="1:76" hidden="1">
      <c r="A14" s="103" t="s">
        <v>655</v>
      </c>
      <c r="B14" s="103" t="s">
        <v>656</v>
      </c>
      <c r="C14" s="104" t="s">
        <v>137</v>
      </c>
      <c r="D14" s="454" t="s">
        <v>252</v>
      </c>
      <c r="E14" s="454" t="s">
        <v>138</v>
      </c>
      <c r="G14" s="454">
        <v>45470</v>
      </c>
      <c r="H14" s="454">
        <v>45472</v>
      </c>
      <c r="I14" s="103" t="s">
        <v>42</v>
      </c>
      <c r="J14" s="103" t="s">
        <v>127</v>
      </c>
      <c r="K14" s="458" t="s">
        <v>657</v>
      </c>
      <c r="L14" s="103" t="s">
        <v>445</v>
      </c>
      <c r="M14" s="103" t="s">
        <v>461</v>
      </c>
      <c r="N14" s="103" t="s">
        <v>186</v>
      </c>
      <c r="O14" s="103" t="s">
        <v>588</v>
      </c>
      <c r="P14" s="103" t="s">
        <v>589</v>
      </c>
      <c r="Q14" s="103" t="s">
        <v>589</v>
      </c>
      <c r="R14" s="458" t="s">
        <v>658</v>
      </c>
      <c r="S14" s="460"/>
      <c r="T14" s="103" t="s">
        <v>252</v>
      </c>
      <c r="U14" s="103" t="s">
        <v>137</v>
      </c>
      <c r="V14" s="454" t="str">
        <f>Tabela3[[#This Row],[NOVO 
PRAZO REDE]]</f>
        <v>REDE OK</v>
      </c>
      <c r="W14" s="454">
        <f>Tabela3[[#This Row],[PRAZO
ATIVAÇÃO]]</f>
        <v>0</v>
      </c>
      <c r="X14" s="103" t="s">
        <v>625</v>
      </c>
      <c r="Y14" s="103" t="str">
        <f>IFERROR("W"&amp;WEEKNUM(Tabela3[[#This Row],[PRAZO RE REVISADO]]),"-")</f>
        <v>-</v>
      </c>
      <c r="Z14" s="103" t="str">
        <f>IFERROR("W"&amp;WEEKNUM(Tabela3[[#This Row],[PRAZO ATIVAÇÃO]]),"-")</f>
        <v>W0</v>
      </c>
      <c r="AA14" s="103">
        <v>2024</v>
      </c>
      <c r="AB14" s="103">
        <v>481246</v>
      </c>
      <c r="AC14" s="103" t="s">
        <v>268</v>
      </c>
      <c r="AD14" s="103" t="s">
        <v>137</v>
      </c>
      <c r="AF14" s="103"/>
      <c r="AG14" s="103"/>
      <c r="AH14" s="103"/>
      <c r="AK14" s="103" t="str">
        <f ca="1">IF(Tabela3[[#This Row],[STATUS]]&lt;&gt;"PREVISTO","N/A",IF(Tabela3[[#This Row],[Data_RE_CONGELADA]]="REDE OK","OK",IFERROR(IF(TODAY()-Tabela3[[#This Row],[Data_RE_CONGELADA]]&gt;=0,"ATRASADO",IF(TODAY()-Tabela3[[#This Row],[Data_RE_CONGELADA]]&gt;-5,"VENCENDO",IF(TODAY()-Tabela3[[#This Row],[Data_RE_CONGELADA]]&lt;=0,"NO PRAZO"))),"N/A")))</f>
        <v>N/A</v>
      </c>
      <c r="AL14" s="454" t="s">
        <v>138</v>
      </c>
      <c r="AM14" s="454" t="s">
        <v>137</v>
      </c>
      <c r="AN14" s="458" t="s">
        <v>186</v>
      </c>
      <c r="AP14" s="103" t="s">
        <v>575</v>
      </c>
      <c r="AQ14" s="103" t="s">
        <v>611</v>
      </c>
      <c r="AR14" s="103" t="s">
        <v>575</v>
      </c>
      <c r="AS14" s="103">
        <v>0</v>
      </c>
      <c r="AU14" s="103" t="s">
        <v>604</v>
      </c>
      <c r="BC14" s="103"/>
      <c r="BE14" s="103" t="e">
        <f>VLOOKUP(Tabela3[[#This Row],[ID OSP]],[1]Export!$R:$R,1,0)</f>
        <v>#N/A</v>
      </c>
    </row>
    <row r="15" spans="1:76" hidden="1">
      <c r="A15" s="103" t="s">
        <v>659</v>
      </c>
      <c r="B15" s="103" t="s">
        <v>660</v>
      </c>
      <c r="C15" s="104" t="s">
        <v>137</v>
      </c>
      <c r="D15" s="454" t="s">
        <v>252</v>
      </c>
      <c r="E15" s="454" t="s">
        <v>138</v>
      </c>
      <c r="G15" s="454">
        <v>45495</v>
      </c>
      <c r="H15" s="454">
        <v>45495</v>
      </c>
      <c r="I15" s="103" t="s">
        <v>139</v>
      </c>
      <c r="J15" s="103" t="s">
        <v>139</v>
      </c>
      <c r="K15" s="458" t="s">
        <v>661</v>
      </c>
      <c r="L15" s="103" t="s">
        <v>446</v>
      </c>
      <c r="M15" s="103" t="s">
        <v>455</v>
      </c>
      <c r="N15" s="103" t="s">
        <v>662</v>
      </c>
      <c r="O15" s="103" t="s">
        <v>663</v>
      </c>
      <c r="P15" s="103" t="s">
        <v>664</v>
      </c>
      <c r="Q15" s="103" t="s">
        <v>589</v>
      </c>
      <c r="R15" s="458" t="s">
        <v>665</v>
      </c>
      <c r="S15" s="503" t="s">
        <v>666</v>
      </c>
      <c r="T15" s="103" t="s">
        <v>42</v>
      </c>
      <c r="U15" s="103" t="s">
        <v>137</v>
      </c>
      <c r="V15" s="454" t="str">
        <f>Tabela3[[#This Row],[NOVO 
PRAZO REDE]]</f>
        <v>REDE OK</v>
      </c>
      <c r="W15" s="454">
        <f>Tabela3[[#This Row],[PRAZO
ATIVAÇÃO]]</f>
        <v>0</v>
      </c>
      <c r="X15" s="103" t="s">
        <v>667</v>
      </c>
      <c r="Y15" s="103" t="str">
        <f>IFERROR("W"&amp;WEEKNUM(Tabela3[[#This Row],[PRAZO RE REVISADO]]),"-")</f>
        <v>-</v>
      </c>
      <c r="Z15" s="103" t="str">
        <f>IFERROR("W"&amp;WEEKNUM(Tabela3[[#This Row],[PRAZO ATIVAÇÃO]]),"-")</f>
        <v>W0</v>
      </c>
      <c r="AA15" s="103">
        <v>2024</v>
      </c>
      <c r="AB15" s="103">
        <v>508202</v>
      </c>
      <c r="AC15" s="103" t="s">
        <v>592</v>
      </c>
      <c r="AD15" s="103" t="s">
        <v>137</v>
      </c>
      <c r="AF15" s="103"/>
      <c r="AG15" s="103"/>
      <c r="AH15" s="103"/>
      <c r="AK15" s="103" t="str">
        <f ca="1">IF(Tabela3[[#This Row],[STATUS]]&lt;&gt;"PREVISTO","N/A",IF(Tabela3[[#This Row],[Data_RE_CONGELADA]]="REDE OK","OK",IFERROR(IF(TODAY()-Tabela3[[#This Row],[Data_RE_CONGELADA]]&gt;=0,"ATRASADO",IF(TODAY()-Tabela3[[#This Row],[Data_RE_CONGELADA]]&gt;-5,"VENCENDO",IF(TODAY()-Tabela3[[#This Row],[Data_RE_CONGELADA]]&lt;=0,"NO PRAZO"))),"N/A")))</f>
        <v>N/A</v>
      </c>
      <c r="AL15" s="454" t="s">
        <v>138</v>
      </c>
      <c r="AM15" s="454" t="s">
        <v>137</v>
      </c>
      <c r="AN15" s="458" t="s">
        <v>186</v>
      </c>
      <c r="AP15" s="103" t="s">
        <v>575</v>
      </c>
      <c r="AQ15" s="103" t="s">
        <v>611</v>
      </c>
      <c r="AR15" s="103" t="s">
        <v>575</v>
      </c>
      <c r="AS15" s="103">
        <v>0</v>
      </c>
      <c r="AU15" s="103" t="s">
        <v>604</v>
      </c>
      <c r="BC15" s="103"/>
      <c r="BE15" s="103" t="e">
        <f>VLOOKUP(Tabela3[[#This Row],[ID OSP]],[1]Export!$R:$R,1,0)</f>
        <v>#N/A</v>
      </c>
    </row>
    <row r="16" spans="1:76" hidden="1">
      <c r="A16" s="103" t="s">
        <v>668</v>
      </c>
      <c r="B16" s="103" t="s">
        <v>669</v>
      </c>
      <c r="C16" s="104" t="s">
        <v>137</v>
      </c>
      <c r="D16" s="454" t="s">
        <v>252</v>
      </c>
      <c r="E16" s="454" t="s">
        <v>138</v>
      </c>
      <c r="G16" s="454">
        <v>45559</v>
      </c>
      <c r="H16" s="454" t="s">
        <v>186</v>
      </c>
      <c r="I16" s="103" t="s">
        <v>42</v>
      </c>
      <c r="J16" s="103" t="s">
        <v>127</v>
      </c>
      <c r="K16" s="458" t="s">
        <v>670</v>
      </c>
      <c r="L16" s="103" t="s">
        <v>445</v>
      </c>
      <c r="M16" s="103" t="s">
        <v>461</v>
      </c>
      <c r="N16" s="103" t="s">
        <v>186</v>
      </c>
      <c r="O16" s="103" t="s">
        <v>588</v>
      </c>
      <c r="P16" s="103" t="s">
        <v>589</v>
      </c>
      <c r="Q16" s="103" t="s">
        <v>589</v>
      </c>
      <c r="R16" s="458" t="s">
        <v>671</v>
      </c>
      <c r="S16" s="503"/>
      <c r="T16" s="103" t="s">
        <v>252</v>
      </c>
      <c r="U16" s="103" t="s">
        <v>137</v>
      </c>
      <c r="V16" s="454" t="str">
        <f>Tabela3[[#This Row],[NOVO 
PRAZO REDE]]</f>
        <v>REDE OK</v>
      </c>
      <c r="W16" s="454">
        <f>Tabela3[[#This Row],[PRAZO
ATIVAÇÃO]]</f>
        <v>0</v>
      </c>
      <c r="X16" s="103" t="s">
        <v>625</v>
      </c>
      <c r="Y16" s="103" t="str">
        <f>IFERROR("W"&amp;WEEKNUM(Tabela3[[#This Row],[PRAZO RE REVISADO]]),"-")</f>
        <v>-</v>
      </c>
      <c r="Z16" s="103" t="str">
        <f>IFERROR("W"&amp;WEEKNUM(Tabela3[[#This Row],[PRAZO ATIVAÇÃO]]),"-")</f>
        <v>W0</v>
      </c>
      <c r="AA16" s="103">
        <v>2024</v>
      </c>
      <c r="AB16" s="103" t="s">
        <v>139</v>
      </c>
      <c r="AC16" s="103" t="s">
        <v>139</v>
      </c>
      <c r="AD16" s="103" t="s">
        <v>137</v>
      </c>
      <c r="AF16" s="103"/>
      <c r="AG16" s="103"/>
      <c r="AH16" s="103"/>
      <c r="AK16" s="103" t="str">
        <f ca="1">IF(Tabela3[[#This Row],[STATUS]]&lt;&gt;"PREVISTO","N/A",IF(Tabela3[[#This Row],[Data_RE_CONGELADA]]="REDE OK","OK",IFERROR(IF(TODAY()-Tabela3[[#This Row],[Data_RE_CONGELADA]]&gt;=0,"ATRASADO",IF(TODAY()-Tabela3[[#This Row],[Data_RE_CONGELADA]]&gt;-5,"VENCENDO",IF(TODAY()-Tabela3[[#This Row],[Data_RE_CONGELADA]]&lt;=0,"NO PRAZO"))),"N/A")))</f>
        <v>N/A</v>
      </c>
      <c r="AL16" s="454" t="s">
        <v>138</v>
      </c>
      <c r="AM16" s="454" t="s">
        <v>137</v>
      </c>
      <c r="AN16" s="458" t="s">
        <v>186</v>
      </c>
      <c r="AP16" s="103" t="s">
        <v>575</v>
      </c>
      <c r="AQ16" s="103" t="s">
        <v>611</v>
      </c>
      <c r="AR16" s="103" t="s">
        <v>575</v>
      </c>
      <c r="AS16" s="103">
        <v>0</v>
      </c>
      <c r="AU16" s="103" t="s">
        <v>604</v>
      </c>
      <c r="BC16" s="103"/>
      <c r="BE16" s="103" t="e">
        <f>VLOOKUP(Tabela3[[#This Row],[ID OSP]],[1]Export!$R:$R,1,0)</f>
        <v>#N/A</v>
      </c>
    </row>
    <row r="17" spans="1:58" hidden="1">
      <c r="A17" s="103" t="s">
        <v>672</v>
      </c>
      <c r="B17" s="103" t="s">
        <v>673</v>
      </c>
      <c r="C17" s="104" t="s">
        <v>137</v>
      </c>
      <c r="D17" s="454" t="s">
        <v>252</v>
      </c>
      <c r="E17" s="454" t="s">
        <v>138</v>
      </c>
      <c r="G17" s="454">
        <v>45292</v>
      </c>
      <c r="H17" s="454">
        <v>45292</v>
      </c>
      <c r="I17" s="103" t="s">
        <v>139</v>
      </c>
      <c r="J17" s="103" t="s">
        <v>139</v>
      </c>
      <c r="K17" s="458" t="s">
        <v>674</v>
      </c>
      <c r="L17" s="103" t="s">
        <v>446</v>
      </c>
      <c r="M17" s="103" t="s">
        <v>450</v>
      </c>
      <c r="N17" s="103" t="s">
        <v>623</v>
      </c>
      <c r="O17" s="103" t="s">
        <v>616</v>
      </c>
      <c r="P17" s="103" t="s">
        <v>589</v>
      </c>
      <c r="Q17" s="103" t="s">
        <v>589</v>
      </c>
      <c r="R17" s="458" t="s">
        <v>665</v>
      </c>
      <c r="S17" s="460"/>
      <c r="T17" s="103" t="s">
        <v>42</v>
      </c>
      <c r="U17" s="103" t="s">
        <v>137</v>
      </c>
      <c r="V17" s="454" t="str">
        <f>Tabela3[[#This Row],[NOVO 
PRAZO REDE]]</f>
        <v>REDE OK</v>
      </c>
      <c r="W17" s="454">
        <f>Tabela3[[#This Row],[PRAZO
ATIVAÇÃO]]</f>
        <v>0</v>
      </c>
      <c r="X17" s="103" t="s">
        <v>500</v>
      </c>
      <c r="Y17" s="103" t="str">
        <f>IFERROR("W"&amp;WEEKNUM(Tabela3[[#This Row],[PRAZO RE REVISADO]]),"-")</f>
        <v>-</v>
      </c>
      <c r="Z17" s="103" t="str">
        <f>IFERROR("W"&amp;WEEKNUM(Tabela3[[#This Row],[PRAZO ATIVAÇÃO]]),"-")</f>
        <v>W0</v>
      </c>
      <c r="AA17" s="103">
        <v>2024</v>
      </c>
      <c r="AB17" s="103" t="s">
        <v>675</v>
      </c>
      <c r="AC17" s="103" t="s">
        <v>139</v>
      </c>
      <c r="AD17" s="103" t="s">
        <v>137</v>
      </c>
      <c r="AF17" s="103"/>
      <c r="AG17" s="103"/>
      <c r="AH17" s="103"/>
      <c r="AK17" s="103" t="str">
        <f ca="1">IF(Tabela3[[#This Row],[STATUS]]&lt;&gt;"PREVISTO","N/A",IF(Tabela3[[#This Row],[Data_RE_CONGELADA]]="REDE OK","OK",IFERROR(IF(TODAY()-Tabela3[[#This Row],[Data_RE_CONGELADA]]&gt;=0,"ATRASADO",IF(TODAY()-Tabela3[[#This Row],[Data_RE_CONGELADA]]&gt;-5,"VENCENDO",IF(TODAY()-Tabela3[[#This Row],[Data_RE_CONGELADA]]&lt;=0,"NO PRAZO"))),"N/A")))</f>
        <v>N/A</v>
      </c>
      <c r="AL17" s="454" t="s">
        <v>138</v>
      </c>
      <c r="AM17" s="454" t="s">
        <v>137</v>
      </c>
      <c r="AN17" s="458" t="s">
        <v>186</v>
      </c>
      <c r="AP17" s="103" t="s">
        <v>575</v>
      </c>
      <c r="AQ17" s="103" t="s">
        <v>611</v>
      </c>
      <c r="AR17" s="103" t="s">
        <v>575</v>
      </c>
      <c r="AS17" s="103">
        <v>0</v>
      </c>
      <c r="AU17" s="103" t="s">
        <v>604</v>
      </c>
      <c r="BC17" s="103"/>
      <c r="BE17" s="103" t="e">
        <f>VLOOKUP(Tabela3[[#This Row],[ID OSP]],[1]Export!$R:$R,1,0)</f>
        <v>#N/A</v>
      </c>
    </row>
    <row r="18" spans="1:58" hidden="1">
      <c r="A18" s="103" t="s">
        <v>676</v>
      </c>
      <c r="B18" s="103" t="s">
        <v>677</v>
      </c>
      <c r="C18" s="104" t="s">
        <v>565</v>
      </c>
      <c r="D18" s="454" t="s">
        <v>566</v>
      </c>
      <c r="E18" s="454" t="s">
        <v>138</v>
      </c>
      <c r="F18" s="454" t="s">
        <v>137</v>
      </c>
      <c r="G18" s="454">
        <v>45826</v>
      </c>
      <c r="H18" s="454">
        <v>45959</v>
      </c>
      <c r="I18" s="463" t="s">
        <v>139</v>
      </c>
      <c r="J18" s="463" t="s">
        <v>139</v>
      </c>
      <c r="K18" s="104" t="s">
        <v>678</v>
      </c>
      <c r="L18" s="103" t="s">
        <v>568</v>
      </c>
      <c r="M18" s="103" t="s">
        <v>679</v>
      </c>
      <c r="N18" s="103" t="s">
        <v>680</v>
      </c>
      <c r="O18" s="103" t="s">
        <v>186</v>
      </c>
      <c r="P18" s="103" t="s">
        <v>681</v>
      </c>
      <c r="Q18" s="103" t="s">
        <v>681</v>
      </c>
      <c r="R18" s="459" t="s">
        <v>682</v>
      </c>
      <c r="S18" s="535" t="s">
        <v>683</v>
      </c>
      <c r="T18" s="103" t="s">
        <v>42</v>
      </c>
      <c r="U18" s="103" t="s">
        <v>137</v>
      </c>
      <c r="V18" s="454" t="str">
        <f>Tabela3[[#This Row],[NOVO 
PRAZO REDE]]</f>
        <v>REDE OK</v>
      </c>
      <c r="W18" s="454" t="str">
        <f>Tabela3[[#This Row],[PRAZO
ATIVAÇÃO]]</f>
        <v>ATIVO</v>
      </c>
      <c r="X18" s="103" t="s">
        <v>684</v>
      </c>
      <c r="Y18" s="103" t="str">
        <f>IFERROR("W"&amp;WEEKNUM(Tabela3[[#This Row],[PRAZO RE REVISADO]]),"-")</f>
        <v>-</v>
      </c>
      <c r="Z18" s="103" t="str">
        <f>IFERROR("W"&amp;WEEKNUM(Tabela3[[#This Row],[PRAZO ATIVAÇÃO]]),"-")</f>
        <v>-</v>
      </c>
      <c r="AA18" s="103">
        <v>2025</v>
      </c>
      <c r="AB18" s="103">
        <v>564153</v>
      </c>
      <c r="AC18" s="454" t="s">
        <v>572</v>
      </c>
      <c r="AD18" s="103" t="s">
        <v>137</v>
      </c>
      <c r="AE18" s="580">
        <v>46106</v>
      </c>
      <c r="AF18" s="464"/>
      <c r="AG18" s="464"/>
      <c r="AH18" s="536" t="s">
        <v>685</v>
      </c>
      <c r="AI18" s="466" t="s">
        <v>574</v>
      </c>
      <c r="AJ18" s="466"/>
      <c r="AK18" s="103" t="s">
        <v>575</v>
      </c>
      <c r="AL18" s="454">
        <v>45793</v>
      </c>
      <c r="AM18" s="454"/>
      <c r="AN18" s="458"/>
      <c r="AO18" s="459" t="s">
        <v>686</v>
      </c>
      <c r="AP18" s="103" t="s">
        <v>687</v>
      </c>
      <c r="AQ18" s="103" t="s">
        <v>688</v>
      </c>
      <c r="AR18" s="103" t="s">
        <v>689</v>
      </c>
      <c r="AS18" s="103" t="s">
        <v>646</v>
      </c>
      <c r="AT18" s="103" t="s">
        <v>690</v>
      </c>
      <c r="AU18" s="103" t="s">
        <v>648</v>
      </c>
      <c r="AV18" s="103" t="s">
        <v>691</v>
      </c>
      <c r="AX18" s="103" t="s">
        <v>580</v>
      </c>
      <c r="AY18" s="103" t="s">
        <v>580</v>
      </c>
      <c r="AZ18" s="103" t="s">
        <v>581</v>
      </c>
      <c r="BA18" s="103" t="s">
        <v>580</v>
      </c>
      <c r="BB18" s="103" t="s">
        <v>4</v>
      </c>
      <c r="BC18" s="103"/>
      <c r="BE18" s="103" t="e">
        <f>VLOOKUP(Tabela3[[#This Row],[ID OSP]],[1]Export!$R:$R,1,0)</f>
        <v>#N/A</v>
      </c>
      <c r="BF18" s="103" t="s">
        <v>692</v>
      </c>
    </row>
    <row r="19" spans="1:58" hidden="1">
      <c r="A19" s="103" t="s">
        <v>693</v>
      </c>
      <c r="B19" s="103" t="s">
        <v>186</v>
      </c>
      <c r="C19" s="104" t="s">
        <v>596</v>
      </c>
      <c r="D19" s="456" t="s">
        <v>136</v>
      </c>
      <c r="E19" s="454" t="s">
        <v>136</v>
      </c>
      <c r="G19" s="454" t="s">
        <v>597</v>
      </c>
      <c r="H19" s="454" t="s">
        <v>597</v>
      </c>
      <c r="I19" s="103" t="s">
        <v>139</v>
      </c>
      <c r="J19" s="103" t="s">
        <v>139</v>
      </c>
      <c r="K19" s="458" t="s">
        <v>597</v>
      </c>
      <c r="L19" s="103" t="s">
        <v>446</v>
      </c>
      <c r="M19" s="103" t="s">
        <v>450</v>
      </c>
      <c r="N19" s="103" t="s">
        <v>186</v>
      </c>
      <c r="O19" s="103" t="s">
        <v>616</v>
      </c>
      <c r="P19" s="103" t="s">
        <v>589</v>
      </c>
      <c r="Q19" s="103" t="s">
        <v>589</v>
      </c>
      <c r="R19" s="458" t="s">
        <v>599</v>
      </c>
      <c r="S19" s="460"/>
      <c r="T19" s="103" t="s">
        <v>42</v>
      </c>
      <c r="U19" s="103" t="s">
        <v>136</v>
      </c>
      <c r="V19" s="454" t="str">
        <f>Tabela3[[#This Row],[NOVO 
PRAZO REDE]]</f>
        <v>RÁDIO</v>
      </c>
      <c r="W19" s="454">
        <f>Tabela3[[#This Row],[PRAZO
ATIVAÇÃO]]</f>
        <v>0</v>
      </c>
      <c r="X19" s="103" t="s">
        <v>600</v>
      </c>
      <c r="Y19" s="103" t="str">
        <f>IFERROR("W"&amp;WEEKNUM(Tabela3[[#This Row],[PRAZO RE REVISADO]]),"-")</f>
        <v>-</v>
      </c>
      <c r="Z19" s="103" t="str">
        <f>IFERROR("W"&amp;WEEKNUM(Tabela3[[#This Row],[PRAZO ATIVAÇÃO]]),"-")</f>
        <v>W0</v>
      </c>
      <c r="AA19" s="103">
        <v>2024</v>
      </c>
      <c r="AB19" s="103">
        <v>519728</v>
      </c>
      <c r="AC19" s="103" t="s">
        <v>610</v>
      </c>
      <c r="AD19" s="103" t="s">
        <v>601</v>
      </c>
      <c r="AF19" s="103"/>
      <c r="AG19" s="103"/>
      <c r="AH19" s="458" t="s">
        <v>602</v>
      </c>
      <c r="AK19" s="103" t="str">
        <f ca="1">IF(Tabela3[[#This Row],[STATUS]]&lt;&gt;"PREVISTO","N/A",IF(Tabela3[[#This Row],[Data_RE_CONGELADA]]="REDE OK","OK",IFERROR(IF(TODAY()-Tabela3[[#This Row],[Data_RE_CONGELADA]]&gt;=0,"ATRASADO",IF(TODAY()-Tabela3[[#This Row],[Data_RE_CONGELADA]]&gt;-5,"VENCENDO",IF(TODAY()-Tabela3[[#This Row],[Data_RE_CONGELADA]]&lt;=0,"NO PRAZO"))),"N/A")))</f>
        <v>N/A</v>
      </c>
      <c r="AL19" s="454" t="s">
        <v>138</v>
      </c>
      <c r="AM19" s="454" t="s">
        <v>137</v>
      </c>
      <c r="AN19" s="458" t="s">
        <v>186</v>
      </c>
      <c r="AP19" s="103" t="s">
        <v>575</v>
      </c>
      <c r="AQ19" s="103" t="s">
        <v>603</v>
      </c>
      <c r="AR19" s="103" t="s">
        <v>575</v>
      </c>
      <c r="AS19" s="103">
        <v>0</v>
      </c>
      <c r="AU19" s="103" t="s">
        <v>604</v>
      </c>
      <c r="BC19" s="103"/>
      <c r="BE19" s="103" t="e">
        <f>VLOOKUP(Tabela3[[#This Row],[ID OSP]],[1]Export!$R:$R,1,0)</f>
        <v>#N/A</v>
      </c>
    </row>
    <row r="20" spans="1:58" hidden="1">
      <c r="A20" s="103" t="s">
        <v>694</v>
      </c>
      <c r="B20" s="103" t="s">
        <v>695</v>
      </c>
      <c r="C20" s="104" t="s">
        <v>137</v>
      </c>
      <c r="D20" s="456" t="s">
        <v>252</v>
      </c>
      <c r="E20" s="454" t="s">
        <v>138</v>
      </c>
      <c r="G20" s="454">
        <v>45474</v>
      </c>
      <c r="H20" s="454">
        <v>45413</v>
      </c>
      <c r="I20" s="103" t="s">
        <v>42</v>
      </c>
      <c r="J20" s="103" t="s">
        <v>127</v>
      </c>
      <c r="K20" s="458" t="s">
        <v>696</v>
      </c>
      <c r="L20" s="103" t="s">
        <v>445</v>
      </c>
      <c r="M20" s="103" t="s">
        <v>461</v>
      </c>
      <c r="N20" s="103" t="s">
        <v>186</v>
      </c>
      <c r="O20" s="103" t="s">
        <v>588</v>
      </c>
      <c r="P20" s="103" t="s">
        <v>589</v>
      </c>
      <c r="Q20" s="103" t="s">
        <v>589</v>
      </c>
      <c r="R20" s="458" t="s">
        <v>630</v>
      </c>
      <c r="S20" s="503"/>
      <c r="T20" s="103" t="s">
        <v>252</v>
      </c>
      <c r="U20" s="103" t="s">
        <v>137</v>
      </c>
      <c r="V20" s="454" t="str">
        <f>Tabela3[[#This Row],[NOVO 
PRAZO REDE]]</f>
        <v>REDE OK</v>
      </c>
      <c r="W20" s="454">
        <f>Tabela3[[#This Row],[PRAZO
ATIVAÇÃO]]</f>
        <v>0</v>
      </c>
      <c r="X20" s="103" t="s">
        <v>625</v>
      </c>
      <c r="Y20" s="103" t="str">
        <f>IFERROR("W"&amp;WEEKNUM(Tabela3[[#This Row],[PRAZO RE REVISADO]]),"-")</f>
        <v>-</v>
      </c>
      <c r="Z20" s="103" t="str">
        <f>IFERROR("W"&amp;WEEKNUM(Tabela3[[#This Row],[PRAZO ATIVAÇÃO]]),"-")</f>
        <v>W0</v>
      </c>
      <c r="AA20" s="103">
        <v>2024</v>
      </c>
      <c r="AB20" s="103">
        <v>481248</v>
      </c>
      <c r="AC20" s="103" t="s">
        <v>572</v>
      </c>
      <c r="AD20" s="103" t="s">
        <v>137</v>
      </c>
      <c r="AF20" s="103"/>
      <c r="AG20" s="103"/>
      <c r="AH20" s="103"/>
      <c r="AK20" s="103" t="str">
        <f ca="1">IF(Tabela3[[#This Row],[STATUS]]&lt;&gt;"PREVISTO","N/A",IF(Tabela3[[#This Row],[Data_RE_CONGELADA]]="REDE OK","OK",IFERROR(IF(TODAY()-Tabela3[[#This Row],[Data_RE_CONGELADA]]&gt;=0,"ATRASADO",IF(TODAY()-Tabela3[[#This Row],[Data_RE_CONGELADA]]&gt;-5,"VENCENDO",IF(TODAY()-Tabela3[[#This Row],[Data_RE_CONGELADA]]&lt;=0,"NO PRAZO"))),"N/A")))</f>
        <v>N/A</v>
      </c>
      <c r="AL20" s="454" t="s">
        <v>138</v>
      </c>
      <c r="AM20" s="454" t="s">
        <v>137</v>
      </c>
      <c r="AN20" s="458" t="s">
        <v>186</v>
      </c>
      <c r="AP20" s="103" t="s">
        <v>575</v>
      </c>
      <c r="AQ20" s="103" t="s">
        <v>611</v>
      </c>
      <c r="AR20" s="103" t="s">
        <v>575</v>
      </c>
      <c r="AS20" s="103">
        <v>0</v>
      </c>
      <c r="AU20" s="103" t="s">
        <v>604</v>
      </c>
      <c r="BC20" s="103"/>
      <c r="BE20" s="103" t="e">
        <f>VLOOKUP(Tabela3[[#This Row],[ID OSP]],[1]Export!$R:$R,1,0)</f>
        <v>#N/A</v>
      </c>
    </row>
    <row r="21" spans="1:58" hidden="1">
      <c r="A21" s="103" t="s">
        <v>697</v>
      </c>
      <c r="B21" s="103" t="s">
        <v>698</v>
      </c>
      <c r="C21" s="104" t="s">
        <v>137</v>
      </c>
      <c r="D21" s="454" t="s">
        <v>252</v>
      </c>
      <c r="E21" s="454" t="s">
        <v>138</v>
      </c>
      <c r="G21" s="454" t="s">
        <v>607</v>
      </c>
      <c r="H21" s="454" t="s">
        <v>186</v>
      </c>
      <c r="I21" s="103" t="s">
        <v>139</v>
      </c>
      <c r="J21" s="103" t="s">
        <v>139</v>
      </c>
      <c r="K21" s="458" t="s">
        <v>699</v>
      </c>
      <c r="L21" s="103" t="s">
        <v>446</v>
      </c>
      <c r="M21" s="103" t="s">
        <v>461</v>
      </c>
      <c r="N21" s="103" t="s">
        <v>668</v>
      </c>
      <c r="O21" s="103" t="s">
        <v>616</v>
      </c>
      <c r="P21" s="103" t="s">
        <v>589</v>
      </c>
      <c r="Q21" s="103" t="s">
        <v>589</v>
      </c>
      <c r="R21" s="458" t="s">
        <v>700</v>
      </c>
      <c r="S21" s="460"/>
      <c r="T21" s="103" t="s">
        <v>252</v>
      </c>
      <c r="U21" s="103" t="s">
        <v>137</v>
      </c>
      <c r="V21" s="454" t="str">
        <f>Tabela3[[#This Row],[NOVO 
PRAZO REDE]]</f>
        <v>REDE OK</v>
      </c>
      <c r="W21" s="454">
        <f>Tabela3[[#This Row],[PRAZO
ATIVAÇÃO]]</f>
        <v>0</v>
      </c>
      <c r="X21" s="103" t="s">
        <v>625</v>
      </c>
      <c r="Y21" s="103" t="str">
        <f>IFERROR("W"&amp;WEEKNUM(Tabela3[[#This Row],[PRAZO RE REVISADO]]),"-")</f>
        <v>-</v>
      </c>
      <c r="Z21" s="103" t="str">
        <f>IFERROR("W"&amp;WEEKNUM(Tabela3[[#This Row],[PRAZO ATIVAÇÃO]]),"-")</f>
        <v>W0</v>
      </c>
      <c r="AA21" s="103">
        <v>2024</v>
      </c>
      <c r="AB21" s="103" t="s">
        <v>139</v>
      </c>
      <c r="AC21" s="103" t="s">
        <v>139</v>
      </c>
      <c r="AD21" s="103" t="s">
        <v>137</v>
      </c>
      <c r="AF21" s="103"/>
      <c r="AG21" s="103"/>
      <c r="AH21" s="103"/>
      <c r="AK21" s="103" t="str">
        <f ca="1">IF(Tabela3[[#This Row],[STATUS]]&lt;&gt;"PREVISTO","N/A",IF(Tabela3[[#This Row],[Data_RE_CONGELADA]]="REDE OK","OK",IFERROR(IF(TODAY()-Tabela3[[#This Row],[Data_RE_CONGELADA]]&gt;=0,"ATRASADO",IF(TODAY()-Tabela3[[#This Row],[Data_RE_CONGELADA]]&gt;-5,"VENCENDO",IF(TODAY()-Tabela3[[#This Row],[Data_RE_CONGELADA]]&lt;=0,"NO PRAZO"))),"N/A")))</f>
        <v>N/A</v>
      </c>
      <c r="AL21" s="454">
        <v>45568</v>
      </c>
      <c r="AM21" s="454">
        <v>45573</v>
      </c>
      <c r="AN21" s="458" t="s">
        <v>701</v>
      </c>
      <c r="AO21" s="458" t="s">
        <v>702</v>
      </c>
      <c r="AP21" s="103" t="s">
        <v>575</v>
      </c>
      <c r="AQ21" s="103" t="s">
        <v>611</v>
      </c>
      <c r="AR21" s="103" t="s">
        <v>575</v>
      </c>
      <c r="AS21" s="103">
        <v>0</v>
      </c>
      <c r="AU21" s="103" t="s">
        <v>604</v>
      </c>
      <c r="BC21" s="103"/>
      <c r="BE21" s="103" t="e">
        <f>VLOOKUP(Tabela3[[#This Row],[ID OSP]],[1]Export!$R:$R,1,0)</f>
        <v>#N/A</v>
      </c>
    </row>
    <row r="22" spans="1:58" hidden="1">
      <c r="A22" s="103" t="s">
        <v>448</v>
      </c>
      <c r="B22" s="103" t="s">
        <v>703</v>
      </c>
      <c r="C22" s="104" t="s">
        <v>137</v>
      </c>
      <c r="D22" s="454" t="s">
        <v>252</v>
      </c>
      <c r="E22" s="454" t="s">
        <v>138</v>
      </c>
      <c r="G22" s="454">
        <v>45292</v>
      </c>
      <c r="H22" s="454">
        <v>45292</v>
      </c>
      <c r="I22" s="103" t="s">
        <v>42</v>
      </c>
      <c r="J22" s="103" t="s">
        <v>127</v>
      </c>
      <c r="K22" s="458" t="s">
        <v>704</v>
      </c>
      <c r="L22" s="103" t="s">
        <v>444</v>
      </c>
      <c r="M22" s="103" t="s">
        <v>448</v>
      </c>
      <c r="N22" s="103" t="s">
        <v>186</v>
      </c>
      <c r="O22" s="103" t="s">
        <v>588</v>
      </c>
      <c r="P22" s="103" t="s">
        <v>705</v>
      </c>
      <c r="Q22" s="103" t="s">
        <v>589</v>
      </c>
      <c r="R22" s="458" t="s">
        <v>617</v>
      </c>
      <c r="S22" s="460"/>
      <c r="T22" s="103" t="s">
        <v>42</v>
      </c>
      <c r="U22" s="103" t="s">
        <v>137</v>
      </c>
      <c r="V22" s="454" t="str">
        <f>Tabela3[[#This Row],[NOVO 
PRAZO REDE]]</f>
        <v>REDE OK</v>
      </c>
      <c r="W22" s="454">
        <f>Tabela3[[#This Row],[PRAZO
ATIVAÇÃO]]</f>
        <v>0</v>
      </c>
      <c r="X22" s="103" t="s">
        <v>500</v>
      </c>
      <c r="Y22" s="103" t="str">
        <f>IFERROR("W"&amp;WEEKNUM(Tabela3[[#This Row],[PRAZO RE REVISADO]]),"-")</f>
        <v>-</v>
      </c>
      <c r="Z22" s="103" t="str">
        <f>IFERROR("W"&amp;WEEKNUM(Tabela3[[#This Row],[PRAZO ATIVAÇÃO]]),"-")</f>
        <v>W0</v>
      </c>
      <c r="AA22" s="103">
        <v>2024</v>
      </c>
      <c r="AB22" s="103" t="s">
        <v>139</v>
      </c>
      <c r="AC22" s="103" t="s">
        <v>139</v>
      </c>
      <c r="AD22" s="103" t="s">
        <v>137</v>
      </c>
      <c r="AF22" s="103"/>
      <c r="AG22" s="103"/>
      <c r="AH22" s="103"/>
      <c r="AK22" s="103" t="str">
        <f ca="1">IF(Tabela3[[#This Row],[STATUS]]&lt;&gt;"PREVISTO","N/A",IF(Tabela3[[#This Row],[Data_RE_CONGELADA]]="REDE OK","OK",IFERROR(IF(TODAY()-Tabela3[[#This Row],[Data_RE_CONGELADA]]&gt;=0,"ATRASADO",IF(TODAY()-Tabela3[[#This Row],[Data_RE_CONGELADA]]&gt;-5,"VENCENDO",IF(TODAY()-Tabela3[[#This Row],[Data_RE_CONGELADA]]&lt;=0,"NO PRAZO"))),"N/A")))</f>
        <v>N/A</v>
      </c>
      <c r="AL22" s="454" t="s">
        <v>138</v>
      </c>
      <c r="AM22" s="454" t="s">
        <v>137</v>
      </c>
      <c r="AN22" s="458" t="s">
        <v>186</v>
      </c>
      <c r="AP22" s="103" t="s">
        <v>575</v>
      </c>
      <c r="AQ22" s="103" t="s">
        <v>611</v>
      </c>
      <c r="AR22" s="103" t="s">
        <v>575</v>
      </c>
      <c r="AS22" s="103">
        <v>0</v>
      </c>
      <c r="AU22" s="103" t="s">
        <v>604</v>
      </c>
      <c r="BC22" s="103"/>
      <c r="BE22" s="103" t="e">
        <f>VLOOKUP(Tabela3[[#This Row],[ID OSP]],[1]Export!$R:$R,1,0)</f>
        <v>#N/A</v>
      </c>
    </row>
    <row r="23" spans="1:58" hidden="1">
      <c r="A23" s="103" t="s">
        <v>706</v>
      </c>
      <c r="B23" s="103" t="s">
        <v>707</v>
      </c>
      <c r="C23" s="104" t="s">
        <v>137</v>
      </c>
      <c r="D23" s="454" t="s">
        <v>252</v>
      </c>
      <c r="E23" s="454" t="s">
        <v>138</v>
      </c>
      <c r="G23" s="454">
        <v>45405</v>
      </c>
      <c r="H23" s="454">
        <v>45405</v>
      </c>
      <c r="I23" s="103" t="s">
        <v>42</v>
      </c>
      <c r="J23" s="103" t="s">
        <v>127</v>
      </c>
      <c r="K23" s="458" t="s">
        <v>708</v>
      </c>
      <c r="L23" s="103" t="s">
        <v>445</v>
      </c>
      <c r="M23" s="103" t="s">
        <v>457</v>
      </c>
      <c r="N23" s="103" t="s">
        <v>186</v>
      </c>
      <c r="O23" s="103" t="s">
        <v>588</v>
      </c>
      <c r="P23" s="103" t="s">
        <v>653</v>
      </c>
      <c r="Q23" s="103" t="s">
        <v>589</v>
      </c>
      <c r="R23" s="458" t="s">
        <v>665</v>
      </c>
      <c r="S23" s="460"/>
      <c r="T23" s="103" t="s">
        <v>42</v>
      </c>
      <c r="U23" s="103" t="s">
        <v>137</v>
      </c>
      <c r="V23" s="454" t="str">
        <f>Tabela3[[#This Row],[NOVO 
PRAZO REDE]]</f>
        <v>REDE OK</v>
      </c>
      <c r="W23" s="454">
        <f>Tabela3[[#This Row],[PRAZO
ATIVAÇÃO]]</f>
        <v>0</v>
      </c>
      <c r="X23" s="103" t="s">
        <v>709</v>
      </c>
      <c r="Y23" s="103" t="str">
        <f>IFERROR("W"&amp;WEEKNUM(Tabela3[[#This Row],[PRAZO RE REVISADO]]),"-")</f>
        <v>-</v>
      </c>
      <c r="Z23" s="103" t="str">
        <f>IFERROR("W"&amp;WEEKNUM(Tabela3[[#This Row],[PRAZO ATIVAÇÃO]]),"-")</f>
        <v>W0</v>
      </c>
      <c r="AA23" s="103">
        <v>2024</v>
      </c>
      <c r="AB23" s="103">
        <v>508087</v>
      </c>
      <c r="AC23" s="103" t="s">
        <v>610</v>
      </c>
      <c r="AD23" s="103" t="s">
        <v>137</v>
      </c>
      <c r="AF23" s="103"/>
      <c r="AG23" s="103"/>
      <c r="AH23" s="103"/>
      <c r="AK23" s="103" t="str">
        <f ca="1">IF(Tabela3[[#This Row],[STATUS]]&lt;&gt;"PREVISTO","N/A",IF(Tabela3[[#This Row],[Data_RE_CONGELADA]]="REDE OK","OK",IFERROR(IF(TODAY()-Tabela3[[#This Row],[Data_RE_CONGELADA]]&gt;=0,"ATRASADO",IF(TODAY()-Tabela3[[#This Row],[Data_RE_CONGELADA]]&gt;-5,"VENCENDO",IF(TODAY()-Tabela3[[#This Row],[Data_RE_CONGELADA]]&lt;=0,"NO PRAZO"))),"N/A")))</f>
        <v>N/A</v>
      </c>
      <c r="AL23" s="454" t="s">
        <v>138</v>
      </c>
      <c r="AM23" s="454" t="s">
        <v>137</v>
      </c>
      <c r="AN23" s="458" t="s">
        <v>186</v>
      </c>
      <c r="AP23" s="103" t="s">
        <v>575</v>
      </c>
      <c r="AQ23" s="103" t="s">
        <v>611</v>
      </c>
      <c r="AR23" s="103" t="s">
        <v>575</v>
      </c>
      <c r="AS23" s="103">
        <v>0</v>
      </c>
      <c r="AU23" s="103" t="s">
        <v>604</v>
      </c>
      <c r="BC23" s="103"/>
      <c r="BE23" s="103" t="e">
        <f>VLOOKUP(Tabela3[[#This Row],[ID OSP]],[1]Export!$R:$R,1,0)</f>
        <v>#N/A</v>
      </c>
    </row>
    <row r="24" spans="1:58" hidden="1">
      <c r="A24" s="103" t="s">
        <v>473</v>
      </c>
      <c r="B24" s="103" t="s">
        <v>710</v>
      </c>
      <c r="C24" s="104" t="s">
        <v>137</v>
      </c>
      <c r="D24" s="454" t="s">
        <v>252</v>
      </c>
      <c r="E24" s="454" t="s">
        <v>138</v>
      </c>
      <c r="G24" s="454" t="s">
        <v>607</v>
      </c>
      <c r="H24" s="454" t="s">
        <v>186</v>
      </c>
      <c r="I24" s="103" t="s">
        <v>252</v>
      </c>
      <c r="J24" s="103" t="s">
        <v>138</v>
      </c>
      <c r="K24" s="458" t="s">
        <v>711</v>
      </c>
      <c r="L24" s="103" t="s">
        <v>468</v>
      </c>
      <c r="M24" s="103" t="s">
        <v>473</v>
      </c>
      <c r="N24" s="103" t="s">
        <v>186</v>
      </c>
      <c r="O24" s="103" t="s">
        <v>186</v>
      </c>
      <c r="P24" s="103" t="s">
        <v>712</v>
      </c>
      <c r="Q24" s="103" t="s">
        <v>712</v>
      </c>
      <c r="R24" s="458" t="s">
        <v>607</v>
      </c>
      <c r="S24" s="503"/>
      <c r="T24" s="103" t="s">
        <v>42</v>
      </c>
      <c r="U24" s="103" t="s">
        <v>137</v>
      </c>
      <c r="V24" s="454" t="str">
        <f>Tabela3[[#This Row],[NOVO 
PRAZO REDE]]</f>
        <v>REDE OK</v>
      </c>
      <c r="W24" s="454">
        <f>Tabela3[[#This Row],[PRAZO
ATIVAÇÃO]]</f>
        <v>0</v>
      </c>
      <c r="X24" s="103" t="s">
        <v>713</v>
      </c>
      <c r="Y24" s="103" t="str">
        <f>IFERROR("W"&amp;WEEKNUM(Tabela3[[#This Row],[PRAZO RE REVISADO]]),"-")</f>
        <v>-</v>
      </c>
      <c r="Z24" s="103" t="str">
        <f>IFERROR("W"&amp;WEEKNUM(Tabela3[[#This Row],[PRAZO ATIVAÇÃO]]),"-")</f>
        <v>W0</v>
      </c>
      <c r="AA24" s="103">
        <v>2024</v>
      </c>
      <c r="AB24" s="104" t="s">
        <v>713</v>
      </c>
      <c r="AC24" s="103" t="s">
        <v>572</v>
      </c>
      <c r="AD24" s="103" t="s">
        <v>137</v>
      </c>
      <c r="AE24" s="454"/>
      <c r="AF24" s="454"/>
      <c r="AG24" s="474"/>
      <c r="AH24" s="103" t="e">
        <f>VLOOKUP(Tabela3[[#This Row],[SITE]],#REF!,8,0)</f>
        <v>#REF!</v>
      </c>
      <c r="AK24" s="103" t="str">
        <f ca="1">IF(Tabela3[[#This Row],[STATUS]]&lt;&gt;"PREVISTO","N/A",IF(Tabela3[[#This Row],[Data_RE_CONGELADA]]="REDE OK","OK",IFERROR(IF(TODAY()-Tabela3[[#This Row],[Data_RE_CONGELADA]]&gt;=0,"ATRASADO",IF(TODAY()-Tabela3[[#This Row],[Data_RE_CONGELADA]]&gt;-5,"VENCENDO",IF(TODAY()-Tabela3[[#This Row],[Data_RE_CONGELADA]]&lt;=0,"NO PRAZO"))),"N/A")))</f>
        <v>N/A</v>
      </c>
      <c r="AL24" s="454" t="s">
        <v>138</v>
      </c>
      <c r="AM24" s="454" t="s">
        <v>137</v>
      </c>
      <c r="AN24" s="458" t="s">
        <v>186</v>
      </c>
      <c r="AP24" s="103" t="s">
        <v>575</v>
      </c>
      <c r="AQ24" s="103" t="s">
        <v>611</v>
      </c>
      <c r="AR24" s="103" t="s">
        <v>576</v>
      </c>
      <c r="AS24" s="103">
        <v>0</v>
      </c>
      <c r="AU24" s="103" t="s">
        <v>648</v>
      </c>
      <c r="AV24" s="103" t="s">
        <v>580</v>
      </c>
      <c r="AW24" s="103" t="s">
        <v>580</v>
      </c>
      <c r="AX24" s="103" t="s">
        <v>580</v>
      </c>
      <c r="AY24" s="103" t="s">
        <v>580</v>
      </c>
      <c r="AZ24" s="103" t="s">
        <v>580</v>
      </c>
      <c r="BA24" s="103" t="s">
        <v>580</v>
      </c>
      <c r="BB24" s="103" t="s">
        <v>714</v>
      </c>
      <c r="BC24" s="103"/>
      <c r="BE24" s="103" t="e">
        <f>VLOOKUP(Tabela3[[#This Row],[ID OSP]],[1]Export!$R:$R,1,0)</f>
        <v>#N/A</v>
      </c>
    </row>
    <row r="25" spans="1:58" hidden="1">
      <c r="A25" s="103" t="s">
        <v>715</v>
      </c>
      <c r="B25" s="103" t="s">
        <v>716</v>
      </c>
      <c r="C25" s="104" t="s">
        <v>137</v>
      </c>
      <c r="D25" s="454" t="s">
        <v>252</v>
      </c>
      <c r="E25" s="454" t="s">
        <v>138</v>
      </c>
      <c r="G25" s="454">
        <v>45451</v>
      </c>
      <c r="H25" s="454">
        <v>45485</v>
      </c>
      <c r="I25" s="103" t="s">
        <v>139</v>
      </c>
      <c r="J25" s="103" t="s">
        <v>139</v>
      </c>
      <c r="K25" s="458" t="s">
        <v>717</v>
      </c>
      <c r="L25" s="103" t="s">
        <v>446</v>
      </c>
      <c r="M25" s="103" t="s">
        <v>461</v>
      </c>
      <c r="N25" s="103" t="s">
        <v>694</v>
      </c>
      <c r="O25" s="103" t="s">
        <v>588</v>
      </c>
      <c r="P25" s="103" t="s">
        <v>589</v>
      </c>
      <c r="Q25" s="103" t="s">
        <v>589</v>
      </c>
      <c r="R25" s="458" t="s">
        <v>658</v>
      </c>
      <c r="S25" s="460"/>
      <c r="T25" s="103" t="s">
        <v>252</v>
      </c>
      <c r="U25" s="103" t="s">
        <v>137</v>
      </c>
      <c r="V25" s="454" t="str">
        <f>Tabela3[[#This Row],[NOVO 
PRAZO REDE]]</f>
        <v>REDE OK</v>
      </c>
      <c r="W25" s="454">
        <f>Tabela3[[#This Row],[PRAZO
ATIVAÇÃO]]</f>
        <v>0</v>
      </c>
      <c r="X25" s="103" t="s">
        <v>625</v>
      </c>
      <c r="Y25" s="103" t="str">
        <f>IFERROR("W"&amp;WEEKNUM(Tabela3[[#This Row],[PRAZO RE REVISADO]]),"-")</f>
        <v>-</v>
      </c>
      <c r="Z25" s="103" t="str">
        <f>IFERROR("W"&amp;WEEKNUM(Tabela3[[#This Row],[PRAZO ATIVAÇÃO]]),"-")</f>
        <v>W0</v>
      </c>
      <c r="AA25" s="103">
        <v>2024</v>
      </c>
      <c r="AB25" s="103" t="s">
        <v>675</v>
      </c>
      <c r="AC25" s="103" t="s">
        <v>139</v>
      </c>
      <c r="AD25" s="103" t="s">
        <v>137</v>
      </c>
      <c r="AF25" s="103"/>
      <c r="AG25" s="103"/>
      <c r="AH25" s="103"/>
      <c r="AK25" s="103" t="str">
        <f ca="1">IF(Tabela3[[#This Row],[STATUS]]&lt;&gt;"PREVISTO","N/A",IF(Tabela3[[#This Row],[Data_RE_CONGELADA]]="REDE OK","OK",IFERROR(IF(TODAY()-Tabela3[[#This Row],[Data_RE_CONGELADA]]&gt;=0,"ATRASADO",IF(TODAY()-Tabela3[[#This Row],[Data_RE_CONGELADA]]&gt;-5,"VENCENDO",IF(TODAY()-Tabela3[[#This Row],[Data_RE_CONGELADA]]&lt;=0,"NO PRAZO"))),"N/A")))</f>
        <v>N/A</v>
      </c>
      <c r="AL25" s="454" t="s">
        <v>138</v>
      </c>
      <c r="AM25" s="454" t="s">
        <v>137</v>
      </c>
      <c r="AN25" s="458" t="s">
        <v>186</v>
      </c>
      <c r="AP25" s="103" t="s">
        <v>575</v>
      </c>
      <c r="AQ25" s="103" t="s">
        <v>611</v>
      </c>
      <c r="AR25" s="103" t="s">
        <v>575</v>
      </c>
      <c r="AS25" s="103">
        <v>0</v>
      </c>
      <c r="AU25" s="103" t="s">
        <v>604</v>
      </c>
      <c r="BC25" s="103"/>
      <c r="BE25" s="103" t="e">
        <f>VLOOKUP(Tabela3[[#This Row],[ID OSP]],[1]Export!$R:$R,1,0)</f>
        <v>#N/A</v>
      </c>
    </row>
    <row r="26" spans="1:58" hidden="1">
      <c r="A26" s="103" t="s">
        <v>718</v>
      </c>
      <c r="B26" s="103" t="s">
        <v>719</v>
      </c>
      <c r="C26" s="104" t="s">
        <v>137</v>
      </c>
      <c r="D26" s="454" t="s">
        <v>252</v>
      </c>
      <c r="E26" s="454" t="s">
        <v>138</v>
      </c>
      <c r="G26" s="454">
        <v>45503</v>
      </c>
      <c r="H26" s="454">
        <v>45526</v>
      </c>
      <c r="I26" s="103" t="s">
        <v>139</v>
      </c>
      <c r="J26" s="103" t="s">
        <v>139</v>
      </c>
      <c r="K26" s="458" t="s">
        <v>720</v>
      </c>
      <c r="L26" s="103" t="s">
        <v>446</v>
      </c>
      <c r="M26" s="103" t="s">
        <v>461</v>
      </c>
      <c r="N26" s="103" t="s">
        <v>461</v>
      </c>
      <c r="O26" s="103" t="s">
        <v>588</v>
      </c>
      <c r="P26" s="103" t="s">
        <v>589</v>
      </c>
      <c r="Q26" s="103" t="s">
        <v>589</v>
      </c>
      <c r="R26" s="458" t="s">
        <v>671</v>
      </c>
      <c r="S26" s="460"/>
      <c r="T26" s="103" t="s">
        <v>252</v>
      </c>
      <c r="U26" s="103" t="s">
        <v>137</v>
      </c>
      <c r="V26" s="454" t="str">
        <f>Tabela3[[#This Row],[NOVO 
PRAZO REDE]]</f>
        <v>REDE OK</v>
      </c>
      <c r="W26" s="454">
        <f>Tabela3[[#This Row],[PRAZO
ATIVAÇÃO]]</f>
        <v>0</v>
      </c>
      <c r="X26" s="103" t="s">
        <v>625</v>
      </c>
      <c r="Y26" s="103" t="str">
        <f>IFERROR("W"&amp;WEEKNUM(Tabela3[[#This Row],[PRAZO RE REVISADO]]),"-")</f>
        <v>-</v>
      </c>
      <c r="Z26" s="103" t="str">
        <f>IFERROR("W"&amp;WEEKNUM(Tabela3[[#This Row],[PRAZO ATIVAÇÃO]]),"-")</f>
        <v>W0</v>
      </c>
      <c r="AA26" s="103">
        <v>2024</v>
      </c>
      <c r="AB26" s="103" t="s">
        <v>139</v>
      </c>
      <c r="AC26" s="103" t="s">
        <v>139</v>
      </c>
      <c r="AD26" s="103" t="s">
        <v>137</v>
      </c>
      <c r="AF26" s="103"/>
      <c r="AG26" s="103"/>
      <c r="AH26" s="103"/>
      <c r="AK26" s="103" t="str">
        <f ca="1">IF(Tabela3[[#This Row],[STATUS]]&lt;&gt;"PREVISTO","N/A",IF(Tabela3[[#This Row],[Data_RE_CONGELADA]]="REDE OK","OK",IFERROR(IF(TODAY()-Tabela3[[#This Row],[Data_RE_CONGELADA]]&gt;=0,"ATRASADO",IF(TODAY()-Tabela3[[#This Row],[Data_RE_CONGELADA]]&gt;-5,"VENCENDO",IF(TODAY()-Tabela3[[#This Row],[Data_RE_CONGELADA]]&lt;=0,"NO PRAZO"))),"N/A")))</f>
        <v>N/A</v>
      </c>
      <c r="AL26" s="454" t="s">
        <v>138</v>
      </c>
      <c r="AM26" s="454" t="s">
        <v>137</v>
      </c>
      <c r="AN26" s="458" t="s">
        <v>186</v>
      </c>
      <c r="AP26" s="103" t="s">
        <v>575</v>
      </c>
      <c r="AQ26" s="103" t="s">
        <v>611</v>
      </c>
      <c r="AR26" s="103" t="s">
        <v>575</v>
      </c>
      <c r="AS26" s="103">
        <v>0</v>
      </c>
      <c r="AU26" s="103" t="s">
        <v>604</v>
      </c>
      <c r="BC26" s="103"/>
      <c r="BE26" s="103" t="e">
        <f>VLOOKUP(Tabela3[[#This Row],[ID OSP]],[1]Export!$R:$R,1,0)</f>
        <v>#N/A</v>
      </c>
    </row>
    <row r="27" spans="1:58" hidden="1">
      <c r="A27" s="103" t="s">
        <v>721</v>
      </c>
      <c r="B27" s="103" t="s">
        <v>722</v>
      </c>
      <c r="C27" s="540" t="s">
        <v>137</v>
      </c>
      <c r="D27" s="456" t="s">
        <v>252</v>
      </c>
      <c r="E27" s="454" t="s">
        <v>138</v>
      </c>
      <c r="G27" s="454">
        <v>45565</v>
      </c>
      <c r="H27" s="454">
        <v>45565</v>
      </c>
      <c r="I27" s="103" t="s">
        <v>139</v>
      </c>
      <c r="J27" s="103" t="s">
        <v>139</v>
      </c>
      <c r="K27" s="458" t="s">
        <v>723</v>
      </c>
      <c r="L27" s="103" t="s">
        <v>446</v>
      </c>
      <c r="M27" s="103" t="s">
        <v>461</v>
      </c>
      <c r="N27" s="103" t="s">
        <v>461</v>
      </c>
      <c r="O27" s="103" t="s">
        <v>588</v>
      </c>
      <c r="P27" s="103" t="s">
        <v>589</v>
      </c>
      <c r="Q27" s="103" t="s">
        <v>589</v>
      </c>
      <c r="R27" s="458" t="s">
        <v>724</v>
      </c>
      <c r="S27" s="503"/>
      <c r="T27" s="103" t="s">
        <v>252</v>
      </c>
      <c r="U27" s="103" t="s">
        <v>137</v>
      </c>
      <c r="V27" s="454" t="str">
        <f>Tabela3[[#This Row],[NOVO 
PRAZO REDE]]</f>
        <v>REDE OK</v>
      </c>
      <c r="W27" s="454">
        <f>Tabela3[[#This Row],[PRAZO
ATIVAÇÃO]]</f>
        <v>0</v>
      </c>
      <c r="X27" s="103" t="s">
        <v>625</v>
      </c>
      <c r="Y27" s="103" t="str">
        <f>IFERROR("W"&amp;WEEKNUM(Tabela3[[#This Row],[PRAZO RE REVISADO]]),"-")</f>
        <v>-</v>
      </c>
      <c r="Z27" s="103" t="str">
        <f>IFERROR("W"&amp;WEEKNUM(Tabela3[[#This Row],[PRAZO ATIVAÇÃO]]),"-")</f>
        <v>W0</v>
      </c>
      <c r="AA27" s="103">
        <v>2024</v>
      </c>
      <c r="AB27" s="103" t="s">
        <v>139</v>
      </c>
      <c r="AC27" s="103" t="s">
        <v>139</v>
      </c>
      <c r="AD27" s="103" t="s">
        <v>137</v>
      </c>
      <c r="AF27" s="103"/>
      <c r="AG27" s="103"/>
      <c r="AH27" s="103"/>
      <c r="AK27" s="103" t="str">
        <f ca="1">IF(Tabela3[[#This Row],[STATUS]]&lt;&gt;"PREVISTO","N/A",IF(Tabela3[[#This Row],[Data_RE_CONGELADA]]="REDE OK","OK",IFERROR(IF(TODAY()-Tabela3[[#This Row],[Data_RE_CONGELADA]]&gt;=0,"ATRASADO",IF(TODAY()-Tabela3[[#This Row],[Data_RE_CONGELADA]]&gt;-5,"VENCENDO",IF(TODAY()-Tabela3[[#This Row],[Data_RE_CONGELADA]]&lt;=0,"NO PRAZO"))),"N/A")))</f>
        <v>N/A</v>
      </c>
      <c r="AL27" s="454" t="s">
        <v>138</v>
      </c>
      <c r="AM27" s="454" t="s">
        <v>137</v>
      </c>
      <c r="AN27" s="458" t="s">
        <v>186</v>
      </c>
      <c r="AP27" s="103" t="s">
        <v>575</v>
      </c>
      <c r="AQ27" s="103" t="s">
        <v>611</v>
      </c>
      <c r="AR27" s="103" t="s">
        <v>575</v>
      </c>
      <c r="AS27" s="103">
        <v>0</v>
      </c>
      <c r="AU27" s="103" t="s">
        <v>604</v>
      </c>
      <c r="BC27" s="103"/>
      <c r="BE27" s="103" t="e">
        <f>VLOOKUP(Tabela3[[#This Row],[ID OSP]],[1]Export!$R:$R,1,0)</f>
        <v>#N/A</v>
      </c>
    </row>
    <row r="28" spans="1:58" hidden="1">
      <c r="A28" s="103" t="s">
        <v>725</v>
      </c>
      <c r="B28" s="103" t="s">
        <v>726</v>
      </c>
      <c r="C28" s="104" t="s">
        <v>137</v>
      </c>
      <c r="D28" s="454" t="s">
        <v>136</v>
      </c>
      <c r="E28" s="454" t="s">
        <v>136</v>
      </c>
      <c r="G28" s="454" t="s">
        <v>597</v>
      </c>
      <c r="H28" s="454" t="s">
        <v>597</v>
      </c>
      <c r="I28" s="103" t="s">
        <v>139</v>
      </c>
      <c r="J28" s="103" t="s">
        <v>139</v>
      </c>
      <c r="K28" s="458" t="s">
        <v>727</v>
      </c>
      <c r="L28" s="103" t="s">
        <v>468</v>
      </c>
      <c r="M28" s="103" t="s">
        <v>473</v>
      </c>
      <c r="N28" s="103" t="s">
        <v>473</v>
      </c>
      <c r="P28" s="103" t="s">
        <v>712</v>
      </c>
      <c r="Q28" s="103" t="s">
        <v>712</v>
      </c>
      <c r="R28" s="458" t="s">
        <v>728</v>
      </c>
      <c r="S28" s="503" t="s">
        <v>186</v>
      </c>
      <c r="T28" s="103" t="s">
        <v>42</v>
      </c>
      <c r="U28" s="103" t="s">
        <v>136</v>
      </c>
      <c r="V28" s="454" t="str">
        <f>Tabela3[[#This Row],[NOVO 
PRAZO REDE]]</f>
        <v>RÁDIO</v>
      </c>
      <c r="W28" s="454">
        <f>Tabela3[[#This Row],[PRAZO
ATIVAÇÃO]]</f>
        <v>0</v>
      </c>
      <c r="X28" s="103" t="s">
        <v>729</v>
      </c>
      <c r="Y28" s="103" t="str">
        <f>IFERROR("W"&amp;WEEKNUM(Tabela3[[#This Row],[PRAZO RE REVISADO]]),"-")</f>
        <v>-</v>
      </c>
      <c r="Z28" s="103" t="str">
        <f>IFERROR("W"&amp;WEEKNUM(Tabela3[[#This Row],[PRAZO ATIVAÇÃO]]),"-")</f>
        <v>W0</v>
      </c>
      <c r="AA28" s="103">
        <v>2024</v>
      </c>
      <c r="AB28" s="103">
        <v>514133</v>
      </c>
      <c r="AC28" s="103" t="s">
        <v>610</v>
      </c>
      <c r="AD28" s="103" t="s">
        <v>601</v>
      </c>
      <c r="AE28" s="454"/>
      <c r="AF28" s="454"/>
      <c r="AG28" s="474"/>
      <c r="AH28" s="103" t="e">
        <f>VLOOKUP(Tabela3[[#This Row],[SITE]],#REF!,8,0)</f>
        <v>#REF!</v>
      </c>
      <c r="AK28" s="103" t="str">
        <f ca="1">IF(Tabela3[[#This Row],[STATUS]]&lt;&gt;"PREVISTO","N/A",IF(Tabela3[[#This Row],[Data_RE_CONGELADA]]="REDE OK","OK",IFERROR(IF(TODAY()-Tabela3[[#This Row],[Data_RE_CONGELADA]]&gt;=0,"ATRASADO",IF(TODAY()-Tabela3[[#This Row],[Data_RE_CONGELADA]]&gt;-5,"VENCENDO",IF(TODAY()-Tabela3[[#This Row],[Data_RE_CONGELADA]]&lt;=0,"NO PRAZO"))),"N/A")))</f>
        <v>N/A</v>
      </c>
      <c r="AL28" s="454">
        <v>45619</v>
      </c>
      <c r="AM28" s="454">
        <v>45624</v>
      </c>
      <c r="AN28" s="458" t="s">
        <v>186</v>
      </c>
      <c r="AP28" s="103" t="s">
        <v>575</v>
      </c>
      <c r="AQ28" s="103" t="s">
        <v>603</v>
      </c>
      <c r="AR28" s="103" t="s">
        <v>576</v>
      </c>
      <c r="AS28" s="103">
        <v>0</v>
      </c>
      <c r="AU28" s="103" t="s">
        <v>648</v>
      </c>
      <c r="AV28" s="103" t="s">
        <v>580</v>
      </c>
      <c r="AW28" s="103" t="s">
        <v>580</v>
      </c>
      <c r="AX28" s="103" t="s">
        <v>580</v>
      </c>
      <c r="AY28" s="103" t="s">
        <v>580</v>
      </c>
      <c r="AZ28" s="103" t="s">
        <v>581</v>
      </c>
      <c r="BA28" s="103" t="s">
        <v>580</v>
      </c>
      <c r="BB28" s="103" t="s">
        <v>714</v>
      </c>
      <c r="BC28" s="103"/>
      <c r="BE28" s="103" t="e">
        <f>VLOOKUP(Tabela3[[#This Row],[ID OSP]],[1]Export!$R:$R,1,0)</f>
        <v>#N/A</v>
      </c>
    </row>
    <row r="29" spans="1:58" hidden="1">
      <c r="A29" s="103" t="s">
        <v>460</v>
      </c>
      <c r="B29" s="103" t="s">
        <v>730</v>
      </c>
      <c r="C29" s="104" t="s">
        <v>137</v>
      </c>
      <c r="D29" s="454" t="s">
        <v>252</v>
      </c>
      <c r="E29" s="454" t="s">
        <v>138</v>
      </c>
      <c r="G29" s="454">
        <v>45381</v>
      </c>
      <c r="H29" s="454">
        <v>45381</v>
      </c>
      <c r="I29" s="103" t="s">
        <v>139</v>
      </c>
      <c r="J29" s="103" t="s">
        <v>139</v>
      </c>
      <c r="K29" s="466" t="s">
        <v>731</v>
      </c>
      <c r="L29" s="103" t="s">
        <v>444</v>
      </c>
      <c r="M29" s="103" t="s">
        <v>460</v>
      </c>
      <c r="N29" s="103" t="s">
        <v>186</v>
      </c>
      <c r="O29" s="103" t="s">
        <v>588</v>
      </c>
      <c r="P29" s="103" t="s">
        <v>589</v>
      </c>
      <c r="Q29" s="103" t="s">
        <v>589</v>
      </c>
      <c r="R29" s="458" t="s">
        <v>665</v>
      </c>
      <c r="S29" s="460"/>
      <c r="T29" s="103" t="s">
        <v>252</v>
      </c>
      <c r="U29" s="103" t="s">
        <v>137</v>
      </c>
      <c r="V29" s="454" t="str">
        <f>Tabela3[[#This Row],[NOVO 
PRAZO REDE]]</f>
        <v>REDE OK</v>
      </c>
      <c r="W29" s="454">
        <f>Tabela3[[#This Row],[PRAZO
ATIVAÇÃO]]</f>
        <v>0</v>
      </c>
      <c r="X29" s="103" t="s">
        <v>482</v>
      </c>
      <c r="Y29" s="103" t="str">
        <f>IFERROR("W"&amp;WEEKNUM(Tabela3[[#This Row],[PRAZO RE REVISADO]]),"-")</f>
        <v>-</v>
      </c>
      <c r="Z29" s="103" t="str">
        <f>IFERROR("W"&amp;WEEKNUM(Tabela3[[#This Row],[PRAZO ATIVAÇÃO]]),"-")</f>
        <v>W0</v>
      </c>
      <c r="AA29" s="103">
        <v>2024</v>
      </c>
      <c r="AB29" s="103" t="s">
        <v>675</v>
      </c>
      <c r="AC29" s="103" t="s">
        <v>139</v>
      </c>
      <c r="AD29" s="103" t="s">
        <v>137</v>
      </c>
      <c r="AF29" s="103"/>
      <c r="AG29" s="103"/>
      <c r="AH29" s="103"/>
      <c r="AK29" s="103" t="str">
        <f ca="1">IF(Tabela3[[#This Row],[STATUS]]&lt;&gt;"PREVISTO","N/A",IF(Tabela3[[#This Row],[Data_RE_CONGELADA]]="REDE OK","OK",IFERROR(IF(TODAY()-Tabela3[[#This Row],[Data_RE_CONGELADA]]&gt;=0,"ATRASADO",IF(TODAY()-Tabela3[[#This Row],[Data_RE_CONGELADA]]&gt;-5,"VENCENDO",IF(TODAY()-Tabela3[[#This Row],[Data_RE_CONGELADA]]&lt;=0,"NO PRAZO"))),"N/A")))</f>
        <v>N/A</v>
      </c>
      <c r="AL29" s="454" t="s">
        <v>138</v>
      </c>
      <c r="AM29" s="454" t="s">
        <v>137</v>
      </c>
      <c r="AN29" s="458" t="s">
        <v>186</v>
      </c>
      <c r="AP29" s="103" t="s">
        <v>575</v>
      </c>
      <c r="AQ29" s="103" t="s">
        <v>611</v>
      </c>
      <c r="AR29" s="103" t="s">
        <v>575</v>
      </c>
      <c r="AS29" s="103">
        <v>0</v>
      </c>
      <c r="AU29" s="103" t="s">
        <v>604</v>
      </c>
      <c r="BC29" s="103"/>
      <c r="BE29" s="103" t="e">
        <f>VLOOKUP(Tabela3[[#This Row],[ID OSP]],[1]Export!$R:$R,1,0)</f>
        <v>#N/A</v>
      </c>
    </row>
    <row r="30" spans="1:58" hidden="1">
      <c r="A30" s="103" t="s">
        <v>732</v>
      </c>
      <c r="B30" s="103" t="s">
        <v>733</v>
      </c>
      <c r="C30" s="104" t="s">
        <v>137</v>
      </c>
      <c r="D30" s="454" t="s">
        <v>252</v>
      </c>
      <c r="E30" s="454" t="s">
        <v>138</v>
      </c>
      <c r="G30" s="454">
        <v>45485</v>
      </c>
      <c r="H30" s="454">
        <v>45485</v>
      </c>
      <c r="I30" s="103" t="s">
        <v>139</v>
      </c>
      <c r="J30" s="103" t="s">
        <v>139</v>
      </c>
      <c r="K30" s="458" t="s">
        <v>734</v>
      </c>
      <c r="L30" s="103" t="s">
        <v>446</v>
      </c>
      <c r="M30" s="103" t="s">
        <v>450</v>
      </c>
      <c r="N30" s="103" t="s">
        <v>450</v>
      </c>
      <c r="O30" s="103" t="s">
        <v>588</v>
      </c>
      <c r="P30" s="103" t="s">
        <v>589</v>
      </c>
      <c r="Q30" s="103" t="s">
        <v>589</v>
      </c>
      <c r="R30" s="458" t="s">
        <v>735</v>
      </c>
      <c r="S30" s="460"/>
      <c r="T30" s="103" t="s">
        <v>42</v>
      </c>
      <c r="U30" s="103" t="s">
        <v>137</v>
      </c>
      <c r="V30" s="454" t="str">
        <f>Tabela3[[#This Row],[NOVO 
PRAZO REDE]]</f>
        <v>REDE OK</v>
      </c>
      <c r="W30" s="454">
        <f>Tabela3[[#This Row],[PRAZO
ATIVAÇÃO]]</f>
        <v>0</v>
      </c>
      <c r="X30" s="103" t="s">
        <v>485</v>
      </c>
      <c r="Y30" s="103" t="str">
        <f>IFERROR("W"&amp;WEEKNUM(Tabela3[[#This Row],[PRAZO RE REVISADO]]),"-")</f>
        <v>-</v>
      </c>
      <c r="Z30" s="103" t="str">
        <f>IFERROR("W"&amp;WEEKNUM(Tabela3[[#This Row],[PRAZO ATIVAÇÃO]]),"-")</f>
        <v>W0</v>
      </c>
      <c r="AA30" s="103">
        <v>2024</v>
      </c>
      <c r="AB30" s="103" t="s">
        <v>675</v>
      </c>
      <c r="AC30" s="103" t="s">
        <v>139</v>
      </c>
      <c r="AD30" s="103" t="s">
        <v>137</v>
      </c>
      <c r="AF30" s="103"/>
      <c r="AG30" s="103"/>
      <c r="AH30" s="103"/>
      <c r="AK30" s="103" t="str">
        <f ca="1">IF(Tabela3[[#This Row],[STATUS]]&lt;&gt;"PREVISTO","N/A",IF(Tabela3[[#This Row],[Data_RE_CONGELADA]]="REDE OK","OK",IFERROR(IF(TODAY()-Tabela3[[#This Row],[Data_RE_CONGELADA]]&gt;=0,"ATRASADO",IF(TODAY()-Tabela3[[#This Row],[Data_RE_CONGELADA]]&gt;-5,"VENCENDO",IF(TODAY()-Tabela3[[#This Row],[Data_RE_CONGELADA]]&lt;=0,"NO PRAZO"))),"N/A")))</f>
        <v>N/A</v>
      </c>
      <c r="AL30" s="454" t="s">
        <v>138</v>
      </c>
      <c r="AM30" s="454" t="s">
        <v>137</v>
      </c>
      <c r="AN30" s="458" t="s">
        <v>186</v>
      </c>
      <c r="AP30" s="103" t="s">
        <v>575</v>
      </c>
      <c r="AQ30" s="103" t="s">
        <v>611</v>
      </c>
      <c r="AR30" s="103" t="s">
        <v>575</v>
      </c>
      <c r="AS30" s="103">
        <v>0</v>
      </c>
      <c r="AU30" s="103" t="s">
        <v>604</v>
      </c>
      <c r="BC30" s="103"/>
      <c r="BE30" s="103" t="e">
        <f>VLOOKUP(Tabela3[[#This Row],[ID OSP]],[1]Export!$R:$R,1,0)</f>
        <v>#N/A</v>
      </c>
    </row>
    <row r="31" spans="1:58" hidden="1">
      <c r="A31" s="103" t="s">
        <v>736</v>
      </c>
      <c r="B31" s="103" t="s">
        <v>737</v>
      </c>
      <c r="C31" s="104" t="s">
        <v>137</v>
      </c>
      <c r="D31" s="454" t="s">
        <v>252</v>
      </c>
      <c r="E31" s="454" t="s">
        <v>138</v>
      </c>
      <c r="G31" s="454">
        <v>45555</v>
      </c>
      <c r="H31" s="454">
        <v>45586</v>
      </c>
      <c r="I31" s="103" t="s">
        <v>139</v>
      </c>
      <c r="J31" s="103" t="s">
        <v>139</v>
      </c>
      <c r="K31" s="458" t="s">
        <v>738</v>
      </c>
      <c r="L31" s="103" t="s">
        <v>446</v>
      </c>
      <c r="M31" s="103" t="s">
        <v>450</v>
      </c>
      <c r="N31" s="103" t="s">
        <v>450</v>
      </c>
      <c r="O31" s="103" t="s">
        <v>588</v>
      </c>
      <c r="P31" s="103" t="s">
        <v>589</v>
      </c>
      <c r="Q31" s="103" t="s">
        <v>589</v>
      </c>
      <c r="R31" s="458" t="s">
        <v>617</v>
      </c>
      <c r="S31" s="503"/>
      <c r="T31" s="103" t="s">
        <v>42</v>
      </c>
      <c r="U31" s="103" t="s">
        <v>137</v>
      </c>
      <c r="V31" s="454" t="str">
        <f>Tabela3[[#This Row],[NOVO 
PRAZO REDE]]</f>
        <v>REDE OK</v>
      </c>
      <c r="W31" s="454">
        <f>Tabela3[[#This Row],[PRAZO
ATIVAÇÃO]]</f>
        <v>0</v>
      </c>
      <c r="X31" s="103" t="s">
        <v>500</v>
      </c>
      <c r="Y31" s="103" t="str">
        <f>IFERROR("W"&amp;WEEKNUM(Tabela3[[#This Row],[PRAZO RE REVISADO]]),"-")</f>
        <v>-</v>
      </c>
      <c r="Z31" s="103" t="str">
        <f>IFERROR("W"&amp;WEEKNUM(Tabela3[[#This Row],[PRAZO ATIVAÇÃO]]),"-")</f>
        <v>W0</v>
      </c>
      <c r="AA31" s="103">
        <v>2024</v>
      </c>
      <c r="AB31" s="103">
        <v>512395</v>
      </c>
      <c r="AC31" s="103" t="s">
        <v>572</v>
      </c>
      <c r="AD31" s="103" t="s">
        <v>137</v>
      </c>
      <c r="AF31" s="103"/>
      <c r="AG31" s="103"/>
      <c r="AH31" s="103"/>
      <c r="AK31" s="103" t="str">
        <f ca="1">IF(Tabela3[[#This Row],[STATUS]]&lt;&gt;"PREVISTO","N/A",IF(Tabela3[[#This Row],[Data_RE_CONGELADA]]="REDE OK","OK",IFERROR(IF(TODAY()-Tabela3[[#This Row],[Data_RE_CONGELADA]]&gt;=0,"ATRASADO",IF(TODAY()-Tabela3[[#This Row],[Data_RE_CONGELADA]]&gt;-5,"VENCENDO",IF(TODAY()-Tabela3[[#This Row],[Data_RE_CONGELADA]]&lt;=0,"NO PRAZO"))),"N/A")))</f>
        <v>N/A</v>
      </c>
      <c r="AL31" s="454">
        <v>45576</v>
      </c>
      <c r="AM31" s="454">
        <v>45581</v>
      </c>
      <c r="AN31" s="458" t="s">
        <v>186</v>
      </c>
      <c r="AO31" s="458" t="s">
        <v>739</v>
      </c>
      <c r="AP31" s="103" t="s">
        <v>575</v>
      </c>
      <c r="AQ31" s="103" t="s">
        <v>611</v>
      </c>
      <c r="AR31" s="103" t="s">
        <v>575</v>
      </c>
      <c r="AS31" s="103">
        <v>0</v>
      </c>
      <c r="AU31" s="103" t="s">
        <v>604</v>
      </c>
      <c r="BC31" s="103"/>
      <c r="BE31" s="103" t="e">
        <f>VLOOKUP(Tabela3[[#This Row],[ID OSP]],[1]Export!$R:$R,1,0)</f>
        <v>#N/A</v>
      </c>
    </row>
    <row r="32" spans="1:58" hidden="1">
      <c r="A32" s="103" t="s">
        <v>740</v>
      </c>
      <c r="B32" s="103" t="s">
        <v>741</v>
      </c>
      <c r="C32" s="104" t="s">
        <v>596</v>
      </c>
      <c r="D32" s="454" t="s">
        <v>136</v>
      </c>
      <c r="E32" s="454" t="s">
        <v>136</v>
      </c>
      <c r="F32" s="454" t="s">
        <v>136</v>
      </c>
      <c r="G32" s="454" t="s">
        <v>597</v>
      </c>
      <c r="H32" s="454" t="s">
        <v>597</v>
      </c>
      <c r="I32" s="463" t="s">
        <v>139</v>
      </c>
      <c r="J32" s="463" t="s">
        <v>139</v>
      </c>
      <c r="K32" s="458" t="s">
        <v>742</v>
      </c>
      <c r="L32" s="103" t="s">
        <v>638</v>
      </c>
      <c r="M32" s="103" t="s">
        <v>743</v>
      </c>
      <c r="N32" s="103" t="s">
        <v>740</v>
      </c>
      <c r="O32" s="103" t="s">
        <v>186</v>
      </c>
      <c r="P32" s="103" t="s">
        <v>744</v>
      </c>
      <c r="Q32" s="103" t="s">
        <v>744</v>
      </c>
      <c r="S32" s="460"/>
      <c r="T32" s="103" t="s">
        <v>42</v>
      </c>
      <c r="U32" s="103" t="s">
        <v>139</v>
      </c>
      <c r="V32" s="454" t="str">
        <f>Tabela3[[#This Row],[NOVO 
PRAZO REDE]]</f>
        <v>RÁDIO</v>
      </c>
      <c r="W32" s="454" t="str">
        <f>Tabela3[[#This Row],[PRAZO
ATIVAÇÃO]]</f>
        <v>RÁDIO</v>
      </c>
      <c r="X32" s="103" t="s">
        <v>139</v>
      </c>
      <c r="Y32" s="103" t="str">
        <f>IFERROR("W"&amp;WEEKNUM(Tabela3[[#This Row],[PRAZO RE REVISADO]]),"-")</f>
        <v>-</v>
      </c>
      <c r="Z32" s="103" t="str">
        <f>IFERROR("W"&amp;WEEKNUM(Tabela3[[#This Row],[PRAZO ATIVAÇÃO]]),"-")</f>
        <v>-</v>
      </c>
      <c r="AA32" s="103">
        <v>2025</v>
      </c>
      <c r="AB32" s="103">
        <v>549001</v>
      </c>
      <c r="AC32" s="454" t="s">
        <v>139</v>
      </c>
      <c r="AD32" s="103" t="s">
        <v>601</v>
      </c>
      <c r="AE32" s="454"/>
      <c r="AF32" s="454"/>
      <c r="AG32" s="454"/>
      <c r="AH32" s="104" t="s">
        <v>745</v>
      </c>
      <c r="AI32" s="458"/>
      <c r="AJ32" s="458"/>
      <c r="AK32" s="103" t="str">
        <f ca="1">IF(Tabela3[[#This Row],[STATUS]]&lt;&gt;"PREVISTO","N/A",IF(Tabela3[[#This Row],[Data_RE_CONGELADA]]="REDE OK","OK",IFERROR(IF(TODAY()-Tabela3[[#This Row],[Data_RE_CONGELADA]]&gt;=0,"ATRASADO",IF(TODAY()-Tabela3[[#This Row],[Data_RE_CONGELADA]]&gt;-5,"VENCENDO",IF(TODAY()-Tabela3[[#This Row],[Data_RE_CONGELADA]]&lt;=0,"NO PRAZO"))),"N/A")))</f>
        <v>N/A</v>
      </c>
      <c r="AL32" s="454" t="s">
        <v>139</v>
      </c>
      <c r="AM32" s="454"/>
      <c r="AN32" s="458"/>
      <c r="AO32" s="459"/>
      <c r="AP32" s="454" t="s">
        <v>136</v>
      </c>
      <c r="AQ32" s="103" t="s">
        <v>611</v>
      </c>
      <c r="AR32" s="103" t="s">
        <v>689</v>
      </c>
      <c r="AS32" s="103" t="s">
        <v>57</v>
      </c>
      <c r="AT32" s="103" t="s">
        <v>746</v>
      </c>
      <c r="AU32" s="103" t="s">
        <v>747</v>
      </c>
      <c r="AV32" s="103" t="s">
        <v>580</v>
      </c>
      <c r="AW32" s="103" t="s">
        <v>580</v>
      </c>
      <c r="AX32" s="103" t="s">
        <v>581</v>
      </c>
      <c r="AY32" s="103" t="s">
        <v>580</v>
      </c>
      <c r="AZ32" s="103" t="s">
        <v>580</v>
      </c>
      <c r="BA32" s="103" t="s">
        <v>580</v>
      </c>
      <c r="BC32" s="103"/>
      <c r="BE32" s="103" t="e">
        <f>VLOOKUP(Tabela3[[#This Row],[ID OSP]],[1]Export!$R:$R,1,0)</f>
        <v>#N/A</v>
      </c>
    </row>
    <row r="33" spans="1:57" hidden="1">
      <c r="A33" s="103" t="s">
        <v>748</v>
      </c>
      <c r="B33" s="103" t="s">
        <v>749</v>
      </c>
      <c r="C33" s="104" t="s">
        <v>137</v>
      </c>
      <c r="D33" s="454" t="s">
        <v>252</v>
      </c>
      <c r="E33" s="454" t="s">
        <v>138</v>
      </c>
      <c r="G33" s="454">
        <v>45385</v>
      </c>
      <c r="H33" s="454">
        <v>45385</v>
      </c>
      <c r="I33" s="103" t="s">
        <v>139</v>
      </c>
      <c r="J33" s="103" t="s">
        <v>139</v>
      </c>
      <c r="K33" s="458" t="s">
        <v>750</v>
      </c>
      <c r="L33" s="103" t="s">
        <v>446</v>
      </c>
      <c r="M33" s="103" t="s">
        <v>450</v>
      </c>
      <c r="N33" s="103" t="s">
        <v>751</v>
      </c>
      <c r="O33" s="103" t="s">
        <v>588</v>
      </c>
      <c r="P33" s="103" t="s">
        <v>589</v>
      </c>
      <c r="Q33" s="103" t="s">
        <v>589</v>
      </c>
      <c r="R33" s="458" t="s">
        <v>665</v>
      </c>
      <c r="S33" s="460"/>
      <c r="T33" s="103" t="s">
        <v>42</v>
      </c>
      <c r="U33" s="103" t="s">
        <v>137</v>
      </c>
      <c r="V33" s="454" t="str">
        <f>Tabela3[[#This Row],[NOVO 
PRAZO REDE]]</f>
        <v>REDE OK</v>
      </c>
      <c r="W33" s="454">
        <f>Tabela3[[#This Row],[PRAZO
ATIVAÇÃO]]</f>
        <v>0</v>
      </c>
      <c r="X33" s="103" t="s">
        <v>667</v>
      </c>
      <c r="Y33" s="103" t="str">
        <f>IFERROR("W"&amp;WEEKNUM(Tabela3[[#This Row],[PRAZO RE REVISADO]]),"-")</f>
        <v>-</v>
      </c>
      <c r="Z33" s="103" t="str">
        <f>IFERROR("W"&amp;WEEKNUM(Tabela3[[#This Row],[PRAZO ATIVAÇÃO]]),"-")</f>
        <v>W0</v>
      </c>
      <c r="AA33" s="103">
        <v>2024</v>
      </c>
      <c r="AB33" s="103">
        <v>518998</v>
      </c>
      <c r="AC33" s="103" t="s">
        <v>752</v>
      </c>
      <c r="AD33" s="103" t="s">
        <v>137</v>
      </c>
      <c r="AF33" s="103"/>
      <c r="AG33" s="103"/>
      <c r="AH33" s="103"/>
      <c r="AK33" s="103" t="str">
        <f ca="1">IF(Tabela3[[#This Row],[STATUS]]&lt;&gt;"PREVISTO","N/A",IF(Tabela3[[#This Row],[Data_RE_CONGELADA]]="REDE OK","OK",IFERROR(IF(TODAY()-Tabela3[[#This Row],[Data_RE_CONGELADA]]&gt;=0,"ATRASADO",IF(TODAY()-Tabela3[[#This Row],[Data_RE_CONGELADA]]&gt;-5,"VENCENDO",IF(TODAY()-Tabela3[[#This Row],[Data_RE_CONGELADA]]&lt;=0,"NO PRAZO"))),"N/A")))</f>
        <v>N/A</v>
      </c>
      <c r="AL33" s="454" t="s">
        <v>138</v>
      </c>
      <c r="AM33" s="454" t="s">
        <v>137</v>
      </c>
      <c r="AN33" s="458" t="s">
        <v>186</v>
      </c>
      <c r="AP33" s="103" t="s">
        <v>575</v>
      </c>
      <c r="AQ33" s="103" t="s">
        <v>611</v>
      </c>
      <c r="AR33" s="103" t="s">
        <v>575</v>
      </c>
      <c r="AS33" s="103">
        <v>0</v>
      </c>
      <c r="AU33" s="103" t="s">
        <v>604</v>
      </c>
      <c r="BC33" s="103"/>
      <c r="BE33" s="103" t="e">
        <f>VLOOKUP(Tabela3[[#This Row],[ID OSP]],[1]Export!$R:$R,1,0)</f>
        <v>#N/A</v>
      </c>
    </row>
    <row r="34" spans="1:57" hidden="1">
      <c r="A34" s="103" t="s">
        <v>753</v>
      </c>
      <c r="B34" s="103" t="s">
        <v>754</v>
      </c>
      <c r="C34" s="540" t="s">
        <v>137</v>
      </c>
      <c r="D34" s="456" t="s">
        <v>252</v>
      </c>
      <c r="E34" s="454" t="s">
        <v>138</v>
      </c>
      <c r="G34" s="454">
        <v>45378</v>
      </c>
      <c r="H34" s="454">
        <v>45583</v>
      </c>
      <c r="I34" s="103" t="s">
        <v>42</v>
      </c>
      <c r="J34" s="103" t="s">
        <v>127</v>
      </c>
      <c r="K34" s="458" t="s">
        <v>755</v>
      </c>
      <c r="L34" s="103" t="s">
        <v>445</v>
      </c>
      <c r="M34" s="103" t="s">
        <v>450</v>
      </c>
      <c r="N34" s="103" t="s">
        <v>186</v>
      </c>
      <c r="O34" s="103" t="s">
        <v>588</v>
      </c>
      <c r="P34" s="103" t="s">
        <v>589</v>
      </c>
      <c r="Q34" s="103" t="s">
        <v>589</v>
      </c>
      <c r="R34" s="458" t="s">
        <v>617</v>
      </c>
      <c r="S34" s="462" t="s">
        <v>756</v>
      </c>
      <c r="T34" s="103" t="s">
        <v>42</v>
      </c>
      <c r="U34" s="103" t="s">
        <v>137</v>
      </c>
      <c r="V34" s="454" t="str">
        <f>Tabela3[[#This Row],[NOVO 
PRAZO REDE]]</f>
        <v>REDE OK</v>
      </c>
      <c r="W34" s="454">
        <f>Tabela3[[#This Row],[PRAZO
ATIVAÇÃO]]</f>
        <v>0</v>
      </c>
      <c r="X34" s="103" t="s">
        <v>729</v>
      </c>
      <c r="Y34" s="103" t="str">
        <f>IFERROR("W"&amp;WEEKNUM(Tabela3[[#This Row],[PRAZO RE REVISADO]]),"-")</f>
        <v>-</v>
      </c>
      <c r="Z34" s="103" t="str">
        <f>IFERROR("W"&amp;WEEKNUM(Tabela3[[#This Row],[PRAZO ATIVAÇÃO]]),"-")</f>
        <v>W0</v>
      </c>
      <c r="AA34" s="103">
        <v>2024</v>
      </c>
      <c r="AB34" s="103">
        <v>482893</v>
      </c>
      <c r="AC34" s="103" t="s">
        <v>572</v>
      </c>
      <c r="AD34" s="103" t="s">
        <v>137</v>
      </c>
      <c r="AF34" s="103"/>
      <c r="AG34" s="103"/>
      <c r="AH34" s="103"/>
      <c r="AK34" s="103" t="str">
        <f ca="1">IF(Tabela3[[#This Row],[STATUS]]&lt;&gt;"PREVISTO","N/A",IF(Tabela3[[#This Row],[Data_RE_CONGELADA]]="REDE OK","OK",IFERROR(IF(TODAY()-Tabela3[[#This Row],[Data_RE_CONGELADA]]&gt;=0,"ATRASADO",IF(TODAY()-Tabela3[[#This Row],[Data_RE_CONGELADA]]&gt;-5,"VENCENDO",IF(TODAY()-Tabela3[[#This Row],[Data_RE_CONGELADA]]&lt;=0,"NO PRAZO"))),"N/A")))</f>
        <v>N/A</v>
      </c>
      <c r="AL34" s="454">
        <v>45575</v>
      </c>
      <c r="AM34" s="454">
        <v>45582</v>
      </c>
      <c r="AN34" s="458" t="s">
        <v>186</v>
      </c>
      <c r="AP34" s="103" t="s">
        <v>575</v>
      </c>
      <c r="AQ34" s="103" t="s">
        <v>611</v>
      </c>
      <c r="AR34" s="103" t="s">
        <v>575</v>
      </c>
      <c r="AS34" s="103">
        <v>0</v>
      </c>
      <c r="AU34" s="103" t="s">
        <v>604</v>
      </c>
      <c r="BC34" s="103"/>
      <c r="BE34" s="103" t="e">
        <f>VLOOKUP(Tabela3[[#This Row],[ID OSP]],[1]Export!$R:$R,1,0)</f>
        <v>#N/A</v>
      </c>
    </row>
    <row r="35" spans="1:57" hidden="1">
      <c r="A35" s="103" t="s">
        <v>757</v>
      </c>
      <c r="B35" s="103" t="s">
        <v>758</v>
      </c>
      <c r="C35" s="104" t="s">
        <v>137</v>
      </c>
      <c r="D35" s="454" t="s">
        <v>252</v>
      </c>
      <c r="E35" s="454" t="s">
        <v>138</v>
      </c>
      <c r="G35" s="454">
        <v>45473</v>
      </c>
      <c r="H35" s="454">
        <v>45433</v>
      </c>
      <c r="I35" s="103" t="s">
        <v>252</v>
      </c>
      <c r="J35" s="103" t="s">
        <v>138</v>
      </c>
      <c r="K35" s="458" t="s">
        <v>759</v>
      </c>
      <c r="L35" s="103" t="s">
        <v>445</v>
      </c>
      <c r="M35" s="103" t="s">
        <v>460</v>
      </c>
      <c r="N35" s="103" t="s">
        <v>186</v>
      </c>
      <c r="O35" s="103" t="s">
        <v>588</v>
      </c>
      <c r="P35" s="103" t="s">
        <v>589</v>
      </c>
      <c r="Q35" s="103" t="s">
        <v>589</v>
      </c>
      <c r="R35" s="458" t="s">
        <v>617</v>
      </c>
      <c r="S35" s="460"/>
      <c r="T35" s="103" t="s">
        <v>252</v>
      </c>
      <c r="U35" s="103" t="s">
        <v>137</v>
      </c>
      <c r="V35" s="454" t="str">
        <f>Tabela3[[#This Row],[NOVO 
PRAZO REDE]]</f>
        <v>REDE OK</v>
      </c>
      <c r="W35" s="454">
        <f>Tabela3[[#This Row],[PRAZO
ATIVAÇÃO]]</f>
        <v>0</v>
      </c>
      <c r="X35" s="103" t="s">
        <v>482</v>
      </c>
      <c r="Y35" s="103" t="str">
        <f>IFERROR("W"&amp;WEEKNUM(Tabela3[[#This Row],[PRAZO RE REVISADO]]),"-")</f>
        <v>-</v>
      </c>
      <c r="Z35" s="103" t="str">
        <f>IFERROR("W"&amp;WEEKNUM(Tabela3[[#This Row],[PRAZO ATIVAÇÃO]]),"-")</f>
        <v>W0</v>
      </c>
      <c r="AA35" s="103">
        <v>2024</v>
      </c>
      <c r="AB35" s="103">
        <v>518309</v>
      </c>
      <c r="AC35" s="103" t="s">
        <v>610</v>
      </c>
      <c r="AD35" s="103" t="s">
        <v>137</v>
      </c>
      <c r="AF35" s="103"/>
      <c r="AG35" s="103"/>
      <c r="AH35" s="103"/>
      <c r="AK35" s="103" t="str">
        <f ca="1">IF(Tabela3[[#This Row],[STATUS]]&lt;&gt;"PREVISTO","N/A",IF(Tabela3[[#This Row],[Data_RE_CONGELADA]]="REDE OK","OK",IFERROR(IF(TODAY()-Tabela3[[#This Row],[Data_RE_CONGELADA]]&gt;=0,"ATRASADO",IF(TODAY()-Tabela3[[#This Row],[Data_RE_CONGELADA]]&gt;-5,"VENCENDO",IF(TODAY()-Tabela3[[#This Row],[Data_RE_CONGELADA]]&lt;=0,"NO PRAZO"))),"N/A")))</f>
        <v>N/A</v>
      </c>
      <c r="AL35" s="454" t="s">
        <v>138</v>
      </c>
      <c r="AM35" s="454" t="s">
        <v>137</v>
      </c>
      <c r="AN35" s="458" t="s">
        <v>186</v>
      </c>
      <c r="AP35" s="103" t="s">
        <v>575</v>
      </c>
      <c r="AQ35" s="103" t="s">
        <v>611</v>
      </c>
      <c r="AR35" s="103" t="s">
        <v>575</v>
      </c>
      <c r="AS35" s="103">
        <v>0</v>
      </c>
      <c r="AU35" s="103" t="s">
        <v>604</v>
      </c>
      <c r="BC35" s="103"/>
      <c r="BE35" s="103" t="e">
        <f>VLOOKUP(Tabela3[[#This Row],[ID OSP]],[1]Export!$R:$R,1,0)</f>
        <v>#N/A</v>
      </c>
    </row>
    <row r="36" spans="1:57" hidden="1">
      <c r="A36" s="103" t="s">
        <v>760</v>
      </c>
      <c r="B36" s="103" t="s">
        <v>761</v>
      </c>
      <c r="C36" s="104" t="s">
        <v>565</v>
      </c>
      <c r="D36" s="454" t="s">
        <v>566</v>
      </c>
      <c r="E36" s="454" t="s">
        <v>138</v>
      </c>
      <c r="F36" s="454" t="s">
        <v>137</v>
      </c>
      <c r="G36" s="454">
        <v>45594</v>
      </c>
      <c r="H36" s="454">
        <v>45600</v>
      </c>
      <c r="I36" s="103" t="s">
        <v>139</v>
      </c>
      <c r="J36" s="103" t="s">
        <v>139</v>
      </c>
      <c r="K36" s="104" t="s">
        <v>762</v>
      </c>
      <c r="L36" s="103" t="s">
        <v>446</v>
      </c>
      <c r="M36" s="103" t="s">
        <v>447</v>
      </c>
      <c r="N36" s="103" t="s">
        <v>763</v>
      </c>
      <c r="O36" s="103" t="s">
        <v>663</v>
      </c>
      <c r="P36" s="103" t="s">
        <v>589</v>
      </c>
      <c r="Q36" s="103" t="s">
        <v>589</v>
      </c>
      <c r="R36" s="455" t="s">
        <v>617</v>
      </c>
      <c r="S36" s="503" t="s">
        <v>764</v>
      </c>
      <c r="T36" s="103" t="s">
        <v>42</v>
      </c>
      <c r="U36" s="103" t="s">
        <v>137</v>
      </c>
      <c r="V36" s="454" t="str">
        <f>Tabela3[[#This Row],[NOVO 
PRAZO REDE]]</f>
        <v>REDE OK</v>
      </c>
      <c r="W36" s="454" t="str">
        <f>Tabela3[[#This Row],[PRAZO
ATIVAÇÃO]]</f>
        <v>ATIVO</v>
      </c>
      <c r="X36" s="103" t="s">
        <v>500</v>
      </c>
      <c r="Y36" s="103" t="str">
        <f>IFERROR("W"&amp;WEEKNUM(Tabela3[[#This Row],[PRAZO RE REVISADO]]),"-")</f>
        <v>-</v>
      </c>
      <c r="Z36" s="103" t="str">
        <f>IFERROR("W"&amp;WEEKNUM(Tabela3[[#This Row],[PRAZO ATIVAÇÃO]]),"-")</f>
        <v>-</v>
      </c>
      <c r="AA36" s="103">
        <v>2024</v>
      </c>
      <c r="AB36" s="103">
        <v>506539</v>
      </c>
      <c r="AC36" s="103" t="s">
        <v>572</v>
      </c>
      <c r="AD36" s="103" t="s">
        <v>137</v>
      </c>
      <c r="AE36" s="103" t="s">
        <v>208</v>
      </c>
      <c r="AF36" s="103"/>
      <c r="AG36" s="103"/>
      <c r="AH36" s="458" t="s">
        <v>765</v>
      </c>
      <c r="AK36" s="103" t="str">
        <f ca="1">IF(Tabela3[[#This Row],[STATUS]]&lt;&gt;"PREVISTO","N/A",IF(Tabela3[[#This Row],[Data_RE_CONGELADA]]="REDE OK","OK",IFERROR(IF(TODAY()-Tabela3[[#This Row],[Data_RE_CONGELADA]]&gt;=0,"ATRASADO",IF(TODAY()-Tabela3[[#This Row],[Data_RE_CONGELADA]]&gt;-5,"VENCENDO",IF(TODAY()-Tabela3[[#This Row],[Data_RE_CONGELADA]]&lt;=0,"NO PRAZO"))),"N/A")))</f>
        <v>N/A</v>
      </c>
      <c r="AL36" s="454" t="s">
        <v>766</v>
      </c>
      <c r="AM36" s="454">
        <v>45591</v>
      </c>
      <c r="AN36" s="458" t="s">
        <v>767</v>
      </c>
      <c r="AO36" s="458" t="s">
        <v>768</v>
      </c>
      <c r="AP36" s="103" t="s">
        <v>575</v>
      </c>
      <c r="AQ36" s="103" t="s">
        <v>611</v>
      </c>
      <c r="AR36" s="103" t="s">
        <v>575</v>
      </c>
      <c r="AS36" s="103">
        <v>0</v>
      </c>
      <c r="AU36" s="103" t="s">
        <v>604</v>
      </c>
      <c r="BC36" s="103"/>
      <c r="BE36" s="103" t="e">
        <f>VLOOKUP(Tabela3[[#This Row],[ID OSP]],[1]Export!$R:$R,1,0)</f>
        <v>#N/A</v>
      </c>
    </row>
    <row r="37" spans="1:57" hidden="1">
      <c r="A37" s="103" t="s">
        <v>769</v>
      </c>
      <c r="B37" s="103" t="s">
        <v>770</v>
      </c>
      <c r="C37" s="104" t="s">
        <v>137</v>
      </c>
      <c r="D37" s="454" t="s">
        <v>252</v>
      </c>
      <c r="E37" s="454" t="s">
        <v>138</v>
      </c>
      <c r="G37" s="454">
        <v>45539</v>
      </c>
      <c r="H37" s="454">
        <v>45608</v>
      </c>
      <c r="I37" s="103" t="s">
        <v>139</v>
      </c>
      <c r="J37" s="103" t="s">
        <v>139</v>
      </c>
      <c r="K37" s="458" t="s">
        <v>771</v>
      </c>
      <c r="L37" s="103" t="s">
        <v>445</v>
      </c>
      <c r="M37" s="103" t="s">
        <v>448</v>
      </c>
      <c r="N37" s="103" t="s">
        <v>448</v>
      </c>
      <c r="O37" s="103" t="s">
        <v>588</v>
      </c>
      <c r="P37" s="103" t="s">
        <v>705</v>
      </c>
      <c r="Q37" s="103" t="s">
        <v>589</v>
      </c>
      <c r="R37" s="458" t="s">
        <v>617</v>
      </c>
      <c r="S37" s="503"/>
      <c r="T37" s="103" t="s">
        <v>42</v>
      </c>
      <c r="U37" s="103" t="s">
        <v>137</v>
      </c>
      <c r="V37" s="454" t="str">
        <f>Tabela3[[#This Row],[NOVO 
PRAZO REDE]]</f>
        <v>REDE OK</v>
      </c>
      <c r="W37" s="454">
        <f>Tabela3[[#This Row],[PRAZO
ATIVAÇÃO]]</f>
        <v>0</v>
      </c>
      <c r="X37" s="103" t="s">
        <v>500</v>
      </c>
      <c r="Y37" s="103" t="str">
        <f>IFERROR("W"&amp;WEEKNUM(Tabela3[[#This Row],[PRAZO RE REVISADO]]),"-")</f>
        <v>-</v>
      </c>
      <c r="Z37" s="103" t="str">
        <f>IFERROR("W"&amp;WEEKNUM(Tabela3[[#This Row],[PRAZO ATIVAÇÃO]]),"-")</f>
        <v>W0</v>
      </c>
      <c r="AA37" s="103">
        <v>2024</v>
      </c>
      <c r="AB37" s="103">
        <v>512263</v>
      </c>
      <c r="AC37" s="103" t="s">
        <v>592</v>
      </c>
      <c r="AD37" s="103" t="s">
        <v>137</v>
      </c>
      <c r="AF37" s="103"/>
      <c r="AG37" s="103"/>
      <c r="AH37" s="103"/>
      <c r="AK37" s="103" t="str">
        <f ca="1">IF(Tabela3[[#This Row],[STATUS]]&lt;&gt;"PREVISTO","N/A",IF(Tabela3[[#This Row],[Data_RE_CONGELADA]]="REDE OK","OK",IFERROR(IF(TODAY()-Tabela3[[#This Row],[Data_RE_CONGELADA]]&gt;=0,"ATRASADO",IF(TODAY()-Tabela3[[#This Row],[Data_RE_CONGELADA]]&gt;-5,"VENCENDO",IF(TODAY()-Tabela3[[#This Row],[Data_RE_CONGELADA]]&lt;=0,"NO PRAZO"))),"N/A")))</f>
        <v>N/A</v>
      </c>
      <c r="AL37" s="454" t="s">
        <v>138</v>
      </c>
      <c r="AM37" s="454">
        <v>45576</v>
      </c>
      <c r="AN37" s="458" t="s">
        <v>186</v>
      </c>
      <c r="AO37" s="458" t="s">
        <v>772</v>
      </c>
      <c r="AP37" s="103" t="s">
        <v>575</v>
      </c>
      <c r="AQ37" s="103" t="s">
        <v>611</v>
      </c>
      <c r="AR37" s="103" t="s">
        <v>575</v>
      </c>
      <c r="AS37" s="103">
        <v>0</v>
      </c>
      <c r="AU37" s="103" t="s">
        <v>604</v>
      </c>
      <c r="BC37" s="103"/>
      <c r="BE37" s="103" t="e">
        <f>VLOOKUP(Tabela3[[#This Row],[ID OSP]],[1]Export!$R:$R,1,0)</f>
        <v>#N/A</v>
      </c>
    </row>
    <row r="38" spans="1:57" hidden="1">
      <c r="A38" s="103" t="s">
        <v>773</v>
      </c>
      <c r="B38" s="103" t="s">
        <v>774</v>
      </c>
      <c r="C38" s="540" t="s">
        <v>137</v>
      </c>
      <c r="D38" s="456" t="s">
        <v>252</v>
      </c>
      <c r="E38" s="454" t="s">
        <v>138</v>
      </c>
      <c r="G38" s="454">
        <v>45547</v>
      </c>
      <c r="H38" s="454">
        <v>45559</v>
      </c>
      <c r="I38" s="103" t="s">
        <v>139</v>
      </c>
      <c r="J38" s="103" t="s">
        <v>139</v>
      </c>
      <c r="K38" s="458" t="s">
        <v>775</v>
      </c>
      <c r="L38" s="103" t="s">
        <v>446</v>
      </c>
      <c r="M38" s="103" t="s">
        <v>465</v>
      </c>
      <c r="N38" s="103" t="s">
        <v>776</v>
      </c>
      <c r="O38" s="103" t="s">
        <v>588</v>
      </c>
      <c r="P38" s="103" t="s">
        <v>589</v>
      </c>
      <c r="Q38" s="103" t="s">
        <v>589</v>
      </c>
      <c r="R38" s="458" t="s">
        <v>617</v>
      </c>
      <c r="S38" s="503"/>
      <c r="T38" s="103" t="s">
        <v>252</v>
      </c>
      <c r="U38" s="103" t="s">
        <v>137</v>
      </c>
      <c r="V38" s="454" t="str">
        <f>Tabela3[[#This Row],[NOVO 
PRAZO REDE]]</f>
        <v>REDE OK</v>
      </c>
      <c r="W38" s="454">
        <f>Tabela3[[#This Row],[PRAZO
ATIVAÇÃO]]</f>
        <v>0</v>
      </c>
      <c r="X38" s="103" t="s">
        <v>631</v>
      </c>
      <c r="Y38" s="103" t="str">
        <f>IFERROR("W"&amp;WEEKNUM(Tabela3[[#This Row],[PRAZO RE REVISADO]]),"-")</f>
        <v>-</v>
      </c>
      <c r="Z38" s="103" t="str">
        <f>IFERROR("W"&amp;WEEKNUM(Tabela3[[#This Row],[PRAZO ATIVAÇÃO]]),"-")</f>
        <v>W0</v>
      </c>
      <c r="AA38" s="103">
        <v>2024</v>
      </c>
      <c r="AB38" s="103" t="s">
        <v>139</v>
      </c>
      <c r="AC38" s="103" t="s">
        <v>139</v>
      </c>
      <c r="AD38" s="103" t="s">
        <v>137</v>
      </c>
      <c r="AF38" s="103"/>
      <c r="AG38" s="103"/>
      <c r="AH38" s="103"/>
      <c r="AK38" s="103" t="str">
        <f ca="1">IF(Tabela3[[#This Row],[STATUS]]&lt;&gt;"PREVISTO","N/A",IF(Tabela3[[#This Row],[Data_RE_CONGELADA]]="REDE OK","OK",IFERROR(IF(TODAY()-Tabela3[[#This Row],[Data_RE_CONGELADA]]&gt;=0,"ATRASADO",IF(TODAY()-Tabela3[[#This Row],[Data_RE_CONGELADA]]&gt;-5,"VENCENDO",IF(TODAY()-Tabela3[[#This Row],[Data_RE_CONGELADA]]&lt;=0,"NO PRAZO"))),"N/A")))</f>
        <v>N/A</v>
      </c>
      <c r="AL38" s="454" t="s">
        <v>138</v>
      </c>
      <c r="AM38" s="454" t="s">
        <v>137</v>
      </c>
      <c r="AN38" s="458" t="s">
        <v>186</v>
      </c>
      <c r="AP38" s="103" t="s">
        <v>575</v>
      </c>
      <c r="AQ38" s="103" t="s">
        <v>611</v>
      </c>
      <c r="AR38" s="103" t="s">
        <v>575</v>
      </c>
      <c r="AS38" s="103">
        <v>0</v>
      </c>
      <c r="AU38" s="103" t="s">
        <v>604</v>
      </c>
      <c r="BC38" s="103"/>
      <c r="BE38" s="103" t="e">
        <f>VLOOKUP(Tabela3[[#This Row],[ID OSP]],[1]Export!$R:$R,1,0)</f>
        <v>#N/A</v>
      </c>
    </row>
    <row r="39" spans="1:57" hidden="1">
      <c r="A39" s="103" t="s">
        <v>777</v>
      </c>
      <c r="B39" s="103" t="s">
        <v>778</v>
      </c>
      <c r="C39" s="104" t="s">
        <v>137</v>
      </c>
      <c r="D39" s="456" t="s">
        <v>252</v>
      </c>
      <c r="E39" s="454" t="s">
        <v>138</v>
      </c>
      <c r="G39" s="454">
        <v>45386</v>
      </c>
      <c r="H39" s="454">
        <v>45386</v>
      </c>
      <c r="I39" s="103" t="s">
        <v>252</v>
      </c>
      <c r="J39" s="103" t="s">
        <v>138</v>
      </c>
      <c r="K39" s="458" t="s">
        <v>779</v>
      </c>
      <c r="L39" s="103" t="s">
        <v>445</v>
      </c>
      <c r="M39" s="103" t="s">
        <v>460</v>
      </c>
      <c r="N39" s="103" t="s">
        <v>186</v>
      </c>
      <c r="O39" s="103" t="s">
        <v>588</v>
      </c>
      <c r="P39" s="103" t="s">
        <v>589</v>
      </c>
      <c r="Q39" s="103" t="s">
        <v>589</v>
      </c>
      <c r="R39" s="458" t="s">
        <v>665</v>
      </c>
      <c r="S39" s="460"/>
      <c r="T39" s="103" t="s">
        <v>252</v>
      </c>
      <c r="U39" s="103" t="s">
        <v>137</v>
      </c>
      <c r="V39" s="454" t="str">
        <f>Tabela3[[#This Row],[NOVO 
PRAZO REDE]]</f>
        <v>REDE OK</v>
      </c>
      <c r="W39" s="454">
        <f>Tabela3[[#This Row],[PRAZO
ATIVAÇÃO]]</f>
        <v>0</v>
      </c>
      <c r="X39" s="103" t="s">
        <v>482</v>
      </c>
      <c r="Y39" s="103" t="str">
        <f>IFERROR("W"&amp;WEEKNUM(Tabela3[[#This Row],[PRAZO RE REVISADO]]),"-")</f>
        <v>-</v>
      </c>
      <c r="Z39" s="103" t="str">
        <f>IFERROR("W"&amp;WEEKNUM(Tabela3[[#This Row],[PRAZO ATIVAÇÃO]]),"-")</f>
        <v>W0</v>
      </c>
      <c r="AA39" s="103">
        <v>2024</v>
      </c>
      <c r="AB39" s="103" t="s">
        <v>675</v>
      </c>
      <c r="AC39" s="103" t="s">
        <v>139</v>
      </c>
      <c r="AD39" s="103" t="s">
        <v>137</v>
      </c>
      <c r="AF39" s="103"/>
      <c r="AG39" s="103"/>
      <c r="AH39" s="103"/>
      <c r="AK39" s="103" t="str">
        <f ca="1">IF(Tabela3[[#This Row],[STATUS]]&lt;&gt;"PREVISTO","N/A",IF(Tabela3[[#This Row],[Data_RE_CONGELADA]]="REDE OK","OK",IFERROR(IF(TODAY()-Tabela3[[#This Row],[Data_RE_CONGELADA]]&gt;=0,"ATRASADO",IF(TODAY()-Tabela3[[#This Row],[Data_RE_CONGELADA]]&gt;-5,"VENCENDO",IF(TODAY()-Tabela3[[#This Row],[Data_RE_CONGELADA]]&lt;=0,"NO PRAZO"))),"N/A")))</f>
        <v>N/A</v>
      </c>
      <c r="AL39" s="454" t="s">
        <v>138</v>
      </c>
      <c r="AM39" s="454" t="s">
        <v>137</v>
      </c>
      <c r="AN39" s="458" t="s">
        <v>186</v>
      </c>
      <c r="AP39" s="103" t="s">
        <v>575</v>
      </c>
      <c r="AQ39" s="103" t="s">
        <v>611</v>
      </c>
      <c r="AR39" s="103" t="s">
        <v>575</v>
      </c>
      <c r="AS39" s="103">
        <v>0</v>
      </c>
      <c r="AU39" s="103" t="s">
        <v>604</v>
      </c>
      <c r="BC39" s="103"/>
      <c r="BE39" s="103" t="e">
        <f>VLOOKUP(Tabela3[[#This Row],[ID OSP]],[1]Export!$R:$R,1,0)</f>
        <v>#N/A</v>
      </c>
    </row>
    <row r="40" spans="1:57" hidden="1">
      <c r="A40" s="103" t="s">
        <v>780</v>
      </c>
      <c r="B40" s="103" t="s">
        <v>781</v>
      </c>
      <c r="C40" s="104" t="s">
        <v>137</v>
      </c>
      <c r="D40" s="456" t="s">
        <v>252</v>
      </c>
      <c r="E40" s="454" t="s">
        <v>138</v>
      </c>
      <c r="G40" s="454" t="s">
        <v>607</v>
      </c>
      <c r="H40" s="454" t="s">
        <v>186</v>
      </c>
      <c r="I40" s="103" t="s">
        <v>42</v>
      </c>
      <c r="J40" s="103" t="s">
        <v>127</v>
      </c>
      <c r="K40" s="458" t="s">
        <v>782</v>
      </c>
      <c r="L40" s="103" t="s">
        <v>445</v>
      </c>
      <c r="M40" s="103" t="s">
        <v>448</v>
      </c>
      <c r="N40" s="103" t="s">
        <v>186</v>
      </c>
      <c r="O40" s="103" t="s">
        <v>588</v>
      </c>
      <c r="P40" s="103" t="s">
        <v>705</v>
      </c>
      <c r="Q40" s="103" t="s">
        <v>589</v>
      </c>
      <c r="R40" s="458" t="s">
        <v>783</v>
      </c>
      <c r="S40" s="503"/>
      <c r="T40" s="103" t="s">
        <v>42</v>
      </c>
      <c r="U40" s="103" t="s">
        <v>137</v>
      </c>
      <c r="V40" s="454" t="str">
        <f>Tabela3[[#This Row],[NOVO 
PRAZO REDE]]</f>
        <v>REDE OK</v>
      </c>
      <c r="W40" s="454">
        <f>Tabela3[[#This Row],[PRAZO
ATIVAÇÃO]]</f>
        <v>0</v>
      </c>
      <c r="X40" s="103" t="s">
        <v>485</v>
      </c>
      <c r="Y40" s="103" t="str">
        <f>IFERROR("W"&amp;WEEKNUM(Tabela3[[#This Row],[PRAZO RE REVISADO]]),"-")</f>
        <v>-</v>
      </c>
      <c r="Z40" s="103" t="str">
        <f>IFERROR("W"&amp;WEEKNUM(Tabela3[[#This Row],[PRAZO ATIVAÇÃO]]),"-")</f>
        <v>W0</v>
      </c>
      <c r="AA40" s="103">
        <v>2024</v>
      </c>
      <c r="AB40" s="103" t="s">
        <v>139</v>
      </c>
      <c r="AC40" s="103" t="s">
        <v>139</v>
      </c>
      <c r="AD40" s="103" t="s">
        <v>137</v>
      </c>
      <c r="AF40" s="103"/>
      <c r="AG40" s="103"/>
      <c r="AH40" s="103"/>
      <c r="AK40" s="103" t="str">
        <f ca="1">IF(Tabela3[[#This Row],[STATUS]]&lt;&gt;"PREVISTO","N/A",IF(Tabela3[[#This Row],[Data_RE_CONGELADA]]="REDE OK","OK",IFERROR(IF(TODAY()-Tabela3[[#This Row],[Data_RE_CONGELADA]]&gt;=0,"ATRASADO",IF(TODAY()-Tabela3[[#This Row],[Data_RE_CONGELADA]]&gt;-5,"VENCENDO",IF(TODAY()-Tabela3[[#This Row],[Data_RE_CONGELADA]]&lt;=0,"NO PRAZO"))),"N/A")))</f>
        <v>N/A</v>
      </c>
      <c r="AL40" s="454" t="s">
        <v>138</v>
      </c>
      <c r="AM40" s="454" t="s">
        <v>137</v>
      </c>
      <c r="AN40" s="458" t="s">
        <v>186</v>
      </c>
      <c r="AP40" s="103" t="s">
        <v>575</v>
      </c>
      <c r="AQ40" s="103" t="s">
        <v>611</v>
      </c>
      <c r="AR40" s="103" t="s">
        <v>575</v>
      </c>
      <c r="AS40" s="103">
        <v>0</v>
      </c>
      <c r="AU40" s="103" t="s">
        <v>604</v>
      </c>
      <c r="BC40" s="103"/>
      <c r="BE40" s="103" t="e">
        <f>VLOOKUP(Tabela3[[#This Row],[ID OSP]],[1]Export!$R:$R,1,0)</f>
        <v>#N/A</v>
      </c>
    </row>
    <row r="41" spans="1:57" hidden="1">
      <c r="A41" s="103" t="s">
        <v>784</v>
      </c>
      <c r="B41" s="103" t="s">
        <v>785</v>
      </c>
      <c r="C41" s="104" t="s">
        <v>137</v>
      </c>
      <c r="D41" s="456" t="s">
        <v>252</v>
      </c>
      <c r="E41" s="454" t="s">
        <v>138</v>
      </c>
      <c r="G41" s="454">
        <v>45385</v>
      </c>
      <c r="H41" s="454">
        <v>45385</v>
      </c>
      <c r="I41" s="103" t="s">
        <v>252</v>
      </c>
      <c r="J41" s="103" t="s">
        <v>138</v>
      </c>
      <c r="K41" s="458" t="s">
        <v>786</v>
      </c>
      <c r="L41" s="103" t="s">
        <v>445</v>
      </c>
      <c r="M41" s="103" t="s">
        <v>460</v>
      </c>
      <c r="N41" s="103" t="s">
        <v>186</v>
      </c>
      <c r="O41" s="103" t="s">
        <v>588</v>
      </c>
      <c r="P41" s="103" t="s">
        <v>589</v>
      </c>
      <c r="Q41" s="103" t="s">
        <v>589</v>
      </c>
      <c r="R41" s="458" t="s">
        <v>665</v>
      </c>
      <c r="S41" s="503"/>
      <c r="T41" s="103" t="s">
        <v>252</v>
      </c>
      <c r="U41" s="103" t="s">
        <v>137</v>
      </c>
      <c r="V41" s="454" t="str">
        <f>Tabela3[[#This Row],[NOVO 
PRAZO REDE]]</f>
        <v>REDE OK</v>
      </c>
      <c r="W41" s="454">
        <f>Tabela3[[#This Row],[PRAZO
ATIVAÇÃO]]</f>
        <v>0</v>
      </c>
      <c r="X41" s="103" t="s">
        <v>482</v>
      </c>
      <c r="Y41" s="103" t="str">
        <f>IFERROR("W"&amp;WEEKNUM(Tabela3[[#This Row],[PRAZO RE REVISADO]]),"-")</f>
        <v>-</v>
      </c>
      <c r="Z41" s="103" t="str">
        <f>IFERROR("W"&amp;WEEKNUM(Tabela3[[#This Row],[PRAZO ATIVAÇÃO]]),"-")</f>
        <v>W0</v>
      </c>
      <c r="AA41" s="103">
        <v>2024</v>
      </c>
      <c r="AB41" s="103">
        <v>480494</v>
      </c>
      <c r="AC41" s="103" t="s">
        <v>572</v>
      </c>
      <c r="AD41" s="103" t="s">
        <v>137</v>
      </c>
      <c r="AF41" s="103"/>
      <c r="AG41" s="103"/>
      <c r="AH41" s="103"/>
      <c r="AK41" s="103" t="str">
        <f ca="1">IF(Tabela3[[#This Row],[STATUS]]&lt;&gt;"PREVISTO","N/A",IF(Tabela3[[#This Row],[Data_RE_CONGELADA]]="REDE OK","OK",IFERROR(IF(TODAY()-Tabela3[[#This Row],[Data_RE_CONGELADA]]&gt;=0,"ATRASADO",IF(TODAY()-Tabela3[[#This Row],[Data_RE_CONGELADA]]&gt;-5,"VENCENDO",IF(TODAY()-Tabela3[[#This Row],[Data_RE_CONGELADA]]&lt;=0,"NO PRAZO"))),"N/A")))</f>
        <v>N/A</v>
      </c>
      <c r="AL41" s="454" t="s">
        <v>138</v>
      </c>
      <c r="AM41" s="454" t="s">
        <v>137</v>
      </c>
      <c r="AN41" s="458" t="s">
        <v>186</v>
      </c>
      <c r="AP41" s="103" t="s">
        <v>575</v>
      </c>
      <c r="AQ41" s="103" t="s">
        <v>611</v>
      </c>
      <c r="AR41" s="103" t="s">
        <v>575</v>
      </c>
      <c r="AS41" s="103">
        <v>1</v>
      </c>
      <c r="AU41" s="103" t="s">
        <v>604</v>
      </c>
      <c r="BC41" s="103"/>
      <c r="BE41" s="103" t="e">
        <f>VLOOKUP(Tabela3[[#This Row],[ID OSP]],[1]Export!$R:$R,1,0)</f>
        <v>#N/A</v>
      </c>
    </row>
    <row r="42" spans="1:57" hidden="1">
      <c r="A42" s="103" t="s">
        <v>787</v>
      </c>
      <c r="B42" s="103" t="s">
        <v>788</v>
      </c>
      <c r="C42" s="104" t="s">
        <v>137</v>
      </c>
      <c r="D42" s="454" t="s">
        <v>252</v>
      </c>
      <c r="E42" s="454" t="s">
        <v>138</v>
      </c>
      <c r="G42" s="454">
        <v>45447</v>
      </c>
      <c r="H42" s="454">
        <v>45394</v>
      </c>
      <c r="I42" s="103" t="s">
        <v>139</v>
      </c>
      <c r="J42" s="103" t="s">
        <v>139</v>
      </c>
      <c r="K42" s="458" t="s">
        <v>789</v>
      </c>
      <c r="L42" s="103" t="s">
        <v>446</v>
      </c>
      <c r="M42" s="103" t="s">
        <v>459</v>
      </c>
      <c r="N42" s="103" t="s">
        <v>186</v>
      </c>
      <c r="O42" s="103" t="s">
        <v>588</v>
      </c>
      <c r="P42" s="103" t="s">
        <v>589</v>
      </c>
      <c r="Q42" s="103" t="s">
        <v>589</v>
      </c>
      <c r="R42" s="458" t="s">
        <v>630</v>
      </c>
      <c r="S42" s="460"/>
      <c r="T42" s="103" t="s">
        <v>252</v>
      </c>
      <c r="U42" s="103" t="s">
        <v>137</v>
      </c>
      <c r="V42" s="454" t="str">
        <f>Tabela3[[#This Row],[NOVO 
PRAZO REDE]]</f>
        <v>REDE OK</v>
      </c>
      <c r="W42" s="454">
        <f>Tabela3[[#This Row],[PRAZO
ATIVAÇÃO]]</f>
        <v>0</v>
      </c>
      <c r="X42" s="103" t="s">
        <v>500</v>
      </c>
      <c r="Y42" s="103" t="str">
        <f>IFERROR("W"&amp;WEEKNUM(Tabela3[[#This Row],[PRAZO RE REVISADO]]),"-")</f>
        <v>-</v>
      </c>
      <c r="Z42" s="103" t="str">
        <f>IFERROR("W"&amp;WEEKNUM(Tabela3[[#This Row],[PRAZO ATIVAÇÃO]]),"-")</f>
        <v>W0</v>
      </c>
      <c r="AA42" s="103">
        <v>2024</v>
      </c>
      <c r="AB42" s="103">
        <v>517857</v>
      </c>
      <c r="AC42" s="103" t="s">
        <v>610</v>
      </c>
      <c r="AD42" s="103" t="s">
        <v>137</v>
      </c>
      <c r="AF42" s="103"/>
      <c r="AG42" s="103"/>
      <c r="AH42" s="103"/>
      <c r="AK42" s="103" t="str">
        <f ca="1">IF(Tabela3[[#This Row],[STATUS]]&lt;&gt;"PREVISTO","N/A",IF(Tabela3[[#This Row],[Data_RE_CONGELADA]]="REDE OK","OK",IFERROR(IF(TODAY()-Tabela3[[#This Row],[Data_RE_CONGELADA]]&gt;=0,"ATRASADO",IF(TODAY()-Tabela3[[#This Row],[Data_RE_CONGELADA]]&gt;-5,"VENCENDO",IF(TODAY()-Tabela3[[#This Row],[Data_RE_CONGELADA]]&lt;=0,"NO PRAZO"))),"N/A")))</f>
        <v>N/A</v>
      </c>
      <c r="AL42" s="454" t="s">
        <v>138</v>
      </c>
      <c r="AM42" s="454" t="s">
        <v>137</v>
      </c>
      <c r="AN42" s="458" t="s">
        <v>186</v>
      </c>
      <c r="AP42" s="103" t="s">
        <v>575</v>
      </c>
      <c r="AQ42" s="103" t="s">
        <v>611</v>
      </c>
      <c r="AR42" s="103" t="s">
        <v>575</v>
      </c>
      <c r="AS42" s="103">
        <v>0</v>
      </c>
      <c r="AU42" s="103" t="s">
        <v>604</v>
      </c>
      <c r="BC42" s="103"/>
      <c r="BE42" s="103" t="e">
        <f>VLOOKUP(Tabela3[[#This Row],[ID OSP]],[1]Export!$R:$R,1,0)</f>
        <v>#N/A</v>
      </c>
    </row>
    <row r="43" spans="1:57" hidden="1">
      <c r="A43" s="103" t="s">
        <v>790</v>
      </c>
      <c r="B43" s="103" t="s">
        <v>791</v>
      </c>
      <c r="C43" s="104" t="s">
        <v>137</v>
      </c>
      <c r="D43" s="454" t="s">
        <v>252</v>
      </c>
      <c r="E43" s="454" t="s">
        <v>138</v>
      </c>
      <c r="G43" s="454">
        <v>45593</v>
      </c>
      <c r="H43" s="454">
        <v>45600</v>
      </c>
      <c r="I43" s="103" t="s">
        <v>139</v>
      </c>
      <c r="J43" s="103" t="s">
        <v>139</v>
      </c>
      <c r="K43" s="458" t="s">
        <v>792</v>
      </c>
      <c r="L43" s="103" t="s">
        <v>446</v>
      </c>
      <c r="M43" s="103" t="s">
        <v>463</v>
      </c>
      <c r="N43" s="103" t="s">
        <v>793</v>
      </c>
      <c r="O43" s="103" t="s">
        <v>616</v>
      </c>
      <c r="P43" s="103" t="s">
        <v>589</v>
      </c>
      <c r="Q43" s="103" t="s">
        <v>589</v>
      </c>
      <c r="R43" s="458" t="s">
        <v>617</v>
      </c>
      <c r="S43" s="503"/>
      <c r="T43" s="103" t="s">
        <v>42</v>
      </c>
      <c r="U43" s="103" t="s">
        <v>137</v>
      </c>
      <c r="V43" s="454" t="str">
        <f>Tabela3[[#This Row],[NOVO 
PRAZO REDE]]</f>
        <v>REDE OK</v>
      </c>
      <c r="W43" s="454">
        <f>Tabela3[[#This Row],[PRAZO
ATIVAÇÃO]]</f>
        <v>0</v>
      </c>
      <c r="X43" s="103" t="s">
        <v>500</v>
      </c>
      <c r="Y43" s="103" t="str">
        <f>IFERROR("W"&amp;WEEKNUM(Tabela3[[#This Row],[PRAZO RE REVISADO]]),"-")</f>
        <v>-</v>
      </c>
      <c r="Z43" s="103" t="str">
        <f>IFERROR("W"&amp;WEEKNUM(Tabela3[[#This Row],[PRAZO ATIVAÇÃO]]),"-")</f>
        <v>W0</v>
      </c>
      <c r="AA43" s="103">
        <v>2024</v>
      </c>
      <c r="AB43" s="103">
        <v>523200</v>
      </c>
      <c r="AC43" s="103" t="s">
        <v>572</v>
      </c>
      <c r="AD43" s="103" t="s">
        <v>137</v>
      </c>
      <c r="AF43" s="103"/>
      <c r="AG43" s="103"/>
      <c r="AH43" s="103"/>
      <c r="AK43" s="103" t="str">
        <f ca="1">IF(Tabela3[[#This Row],[STATUS]]&lt;&gt;"PREVISTO","N/A",IF(Tabela3[[#This Row],[Data_RE_CONGELADA]]="REDE OK","OK",IFERROR(IF(TODAY()-Tabela3[[#This Row],[Data_RE_CONGELADA]]&gt;=0,"ATRASADO",IF(TODAY()-Tabela3[[#This Row],[Data_RE_CONGELADA]]&gt;-5,"VENCENDO",IF(TODAY()-Tabela3[[#This Row],[Data_RE_CONGELADA]]&lt;=0,"NO PRAZO"))),"N/A")))</f>
        <v>N/A</v>
      </c>
      <c r="AL43" s="454">
        <v>45576</v>
      </c>
      <c r="AM43" s="454">
        <v>45588</v>
      </c>
      <c r="AN43" s="458" t="s">
        <v>794</v>
      </c>
      <c r="AO43" s="458" t="s">
        <v>795</v>
      </c>
      <c r="AP43" s="103" t="s">
        <v>575</v>
      </c>
      <c r="AQ43" s="103" t="s">
        <v>611</v>
      </c>
      <c r="AR43" s="103" t="s">
        <v>575</v>
      </c>
      <c r="AS43" s="103">
        <v>0</v>
      </c>
      <c r="AU43" s="103" t="s">
        <v>604</v>
      </c>
      <c r="BC43" s="103"/>
      <c r="BE43" s="103" t="e">
        <f>VLOOKUP(Tabela3[[#This Row],[ID OSP]],[1]Export!$R:$R,1,0)</f>
        <v>#N/A</v>
      </c>
    </row>
    <row r="44" spans="1:57" hidden="1">
      <c r="A44" s="103" t="s">
        <v>796</v>
      </c>
      <c r="B44" s="103" t="s">
        <v>797</v>
      </c>
      <c r="C44" s="104" t="s">
        <v>137</v>
      </c>
      <c r="D44" s="456" t="s">
        <v>252</v>
      </c>
      <c r="E44" s="454" t="s">
        <v>138</v>
      </c>
      <c r="G44" s="454">
        <v>45834</v>
      </c>
      <c r="H44" s="454">
        <v>45838</v>
      </c>
      <c r="I44" s="103" t="s">
        <v>139</v>
      </c>
      <c r="J44" s="103" t="s">
        <v>139</v>
      </c>
      <c r="K44" s="458" t="s">
        <v>798</v>
      </c>
      <c r="L44" s="103" t="s">
        <v>445</v>
      </c>
      <c r="M44" s="103" t="s">
        <v>448</v>
      </c>
      <c r="N44" s="103" t="s">
        <v>186</v>
      </c>
      <c r="O44" s="103" t="s">
        <v>588</v>
      </c>
      <c r="P44" s="103" t="s">
        <v>799</v>
      </c>
      <c r="Q44" s="103" t="s">
        <v>589</v>
      </c>
      <c r="R44" s="458" t="s">
        <v>800</v>
      </c>
      <c r="T44" s="103" t="s">
        <v>42</v>
      </c>
      <c r="U44" s="103" t="s">
        <v>137</v>
      </c>
      <c r="V44" s="454" t="str">
        <f>Tabela3[[#This Row],[NOVO 
PRAZO REDE]]</f>
        <v>REDE OK</v>
      </c>
      <c r="W44" s="454" t="s">
        <v>137</v>
      </c>
      <c r="X44" s="103" t="s">
        <v>500</v>
      </c>
      <c r="Y44" s="103" t="str">
        <f>IFERROR("W"&amp;WEEKNUM(Tabela3[[#This Row],[PRAZO RE REVISADO]]),"-")</f>
        <v>-</v>
      </c>
      <c r="Z44" s="103" t="str">
        <f>IFERROR("W"&amp;WEEKNUM(Tabela3[[#This Row],[PRAZO ATIVAÇÃO]]),"-")</f>
        <v>-</v>
      </c>
      <c r="AA44" s="103">
        <v>2024</v>
      </c>
      <c r="AB44" s="103">
        <v>512276</v>
      </c>
      <c r="AC44" s="103" t="s">
        <v>572</v>
      </c>
      <c r="AD44" s="103" t="s">
        <v>137</v>
      </c>
      <c r="AF44" s="103"/>
      <c r="AG44" s="103"/>
      <c r="AH44" s="103"/>
      <c r="AK44" s="103" t="str">
        <f ca="1">IF(Tabela3[[#This Row],[STATUS]]&lt;&gt;"PREVISTO","N/A",IF(Tabela3[[#This Row],[Data_RE_CONGELADA]]="REDE OK","OK",IFERROR(IF(TODAY()-Tabela3[[#This Row],[Data_RE_CONGELADA]]&gt;=0,"ATRASADO",IF(TODAY()-Tabela3[[#This Row],[Data_RE_CONGELADA]]&gt;-5,"VENCENDO",IF(TODAY()-Tabela3[[#This Row],[Data_RE_CONGELADA]]&lt;=0,"NO PRAZO"))),"N/A")))</f>
        <v>N/A</v>
      </c>
      <c r="AL44" s="454">
        <v>45826</v>
      </c>
      <c r="AM44" s="454" t="s">
        <v>801</v>
      </c>
      <c r="AN44" s="458" t="s">
        <v>643</v>
      </c>
      <c r="AO44" s="458" t="s">
        <v>186</v>
      </c>
      <c r="AP44" s="103" t="s">
        <v>643</v>
      </c>
      <c r="AQ44" s="103" t="s">
        <v>802</v>
      </c>
      <c r="AR44" s="103" t="s">
        <v>643</v>
      </c>
      <c r="AS44" s="103">
        <v>0</v>
      </c>
      <c r="AU44" s="103" t="s">
        <v>604</v>
      </c>
      <c r="BC44" s="103"/>
      <c r="BE44" s="103" t="e">
        <f>VLOOKUP(Tabela3[[#This Row],[ID OSP]],[1]Export!$R:$R,1,0)</f>
        <v>#N/A</v>
      </c>
    </row>
    <row r="45" spans="1:57" hidden="1">
      <c r="A45" s="469" t="s">
        <v>803</v>
      </c>
      <c r="B45" s="103" t="s">
        <v>804</v>
      </c>
      <c r="C45" s="104" t="s">
        <v>509</v>
      </c>
      <c r="D45" s="454" t="s">
        <v>42</v>
      </c>
      <c r="F45" s="454">
        <v>46063</v>
      </c>
      <c r="G45" s="454" t="s">
        <v>186</v>
      </c>
      <c r="H45" s="454" t="s">
        <v>186</v>
      </c>
      <c r="I45" s="103" t="s">
        <v>139</v>
      </c>
      <c r="J45" s="103" t="s">
        <v>139</v>
      </c>
      <c r="K45" s="458" t="s">
        <v>805</v>
      </c>
      <c r="L45" s="103" t="s">
        <v>445</v>
      </c>
      <c r="M45" s="103" t="s">
        <v>448</v>
      </c>
      <c r="N45" s="103" t="s">
        <v>186</v>
      </c>
      <c r="O45" s="103" t="s">
        <v>588</v>
      </c>
      <c r="P45" s="103" t="s">
        <v>806</v>
      </c>
      <c r="Q45" s="103" t="s">
        <v>589</v>
      </c>
      <c r="R45" s="458" t="s">
        <v>807</v>
      </c>
      <c r="S45" s="503" t="s">
        <v>186</v>
      </c>
      <c r="T45" s="103" t="s">
        <v>42</v>
      </c>
      <c r="U45" s="103" t="s">
        <v>591</v>
      </c>
      <c r="V45" s="454">
        <f>Tabela3[[#This Row],[NOVO 
PRAZO REDE]]</f>
        <v>0</v>
      </c>
      <c r="W45" s="454">
        <f>Tabela3[[#This Row],[PRAZO
ATIVAÇÃO]]</f>
        <v>46063</v>
      </c>
      <c r="X45" s="103" t="s">
        <v>808</v>
      </c>
      <c r="Y45" s="103" t="str">
        <f>IFERROR("W"&amp;WEEKNUM(Tabela3[[#This Row],[PRAZO RE REVISADO]]),"-")</f>
        <v>W0</v>
      </c>
      <c r="Z45" s="103" t="str">
        <f>IFERROR("W"&amp;WEEKNUM(Tabela3[[#This Row],[PRAZO ATIVAÇÃO]]),"-")</f>
        <v>W7</v>
      </c>
      <c r="AA45" s="103">
        <v>2024</v>
      </c>
      <c r="AB45" s="103">
        <v>589159</v>
      </c>
      <c r="AC45" s="103" t="s">
        <v>592</v>
      </c>
      <c r="AD45" s="103" t="s">
        <v>593</v>
      </c>
      <c r="AF45" s="103"/>
      <c r="AG45" s="103"/>
      <c r="AH45" s="103"/>
      <c r="AK45" s="103" t="str">
        <f ca="1">IF(Tabela3[[#This Row],[STATUS]]&lt;&gt;"PREVISTO","N/A",IF(Tabela3[[#This Row],[Data_RE_CONGELADA]]="REDE OK","OK",IFERROR(IF(TODAY()-Tabela3[[#This Row],[Data_RE_CONGELADA]]&gt;=0,"ATRASADO",IF(TODAY()-Tabela3[[#This Row],[Data_RE_CONGELADA]]&gt;-5,"VENCENDO",IF(TODAY()-Tabela3[[#This Row],[Data_RE_CONGELADA]]&lt;=0,"NO PRAZO"))),"N/A")))</f>
        <v>N/A</v>
      </c>
      <c r="AL45" s="454" t="s">
        <v>643</v>
      </c>
      <c r="AM45" s="454" t="s">
        <v>801</v>
      </c>
      <c r="AN45" s="458" t="s">
        <v>643</v>
      </c>
      <c r="AO45" s="458" t="s">
        <v>186</v>
      </c>
      <c r="AP45" s="103" t="s">
        <v>643</v>
      </c>
      <c r="AQ45" s="103" t="s">
        <v>802</v>
      </c>
      <c r="AR45" s="103" t="s">
        <v>643</v>
      </c>
      <c r="AS45" s="103">
        <v>0</v>
      </c>
      <c r="AU45" s="103" t="s">
        <v>604</v>
      </c>
      <c r="BC45" s="103"/>
      <c r="BE45" s="103" t="e">
        <f>VLOOKUP(Tabela3[[#This Row],[ID OSP]],[1]Export!$R:$R,1,0)</f>
        <v>#N/A</v>
      </c>
    </row>
    <row r="46" spans="1:57" hidden="1">
      <c r="A46" s="103" t="s">
        <v>809</v>
      </c>
      <c r="B46" s="103" t="s">
        <v>810</v>
      </c>
      <c r="C46" s="104" t="s">
        <v>137</v>
      </c>
      <c r="D46" s="454" t="s">
        <v>252</v>
      </c>
      <c r="E46" s="454" t="s">
        <v>138</v>
      </c>
      <c r="G46" s="454">
        <v>45407</v>
      </c>
      <c r="H46" s="454">
        <v>45407</v>
      </c>
      <c r="I46" s="103" t="s">
        <v>139</v>
      </c>
      <c r="J46" s="103" t="s">
        <v>139</v>
      </c>
      <c r="K46" s="458" t="s">
        <v>811</v>
      </c>
      <c r="L46" s="103" t="s">
        <v>446</v>
      </c>
      <c r="M46" s="103" t="s">
        <v>458</v>
      </c>
      <c r="N46" s="103" t="s">
        <v>812</v>
      </c>
      <c r="O46" s="103" t="s">
        <v>588</v>
      </c>
      <c r="P46" s="103" t="s">
        <v>589</v>
      </c>
      <c r="Q46" s="103" t="s">
        <v>589</v>
      </c>
      <c r="R46" s="458" t="s">
        <v>665</v>
      </c>
      <c r="S46" s="460"/>
      <c r="T46" s="103" t="s">
        <v>252</v>
      </c>
      <c r="U46" s="103" t="s">
        <v>137</v>
      </c>
      <c r="V46" s="454" t="str">
        <f>Tabela3[[#This Row],[NOVO 
PRAZO REDE]]</f>
        <v>REDE OK</v>
      </c>
      <c r="W46" s="454">
        <f>Tabela3[[#This Row],[PRAZO
ATIVAÇÃO]]</f>
        <v>0</v>
      </c>
      <c r="X46" s="103" t="s">
        <v>500</v>
      </c>
      <c r="Y46" s="103" t="str">
        <f>IFERROR("W"&amp;WEEKNUM(Tabela3[[#This Row],[PRAZO RE REVISADO]]),"-")</f>
        <v>-</v>
      </c>
      <c r="Z46" s="103" t="str">
        <f>IFERROR("W"&amp;WEEKNUM(Tabela3[[#This Row],[PRAZO ATIVAÇÃO]]),"-")</f>
        <v>W0</v>
      </c>
      <c r="AA46" s="103">
        <v>2024</v>
      </c>
      <c r="AB46" s="103">
        <v>504180</v>
      </c>
      <c r="AC46" s="103" t="s">
        <v>572</v>
      </c>
      <c r="AD46" s="103" t="s">
        <v>137</v>
      </c>
      <c r="AF46" s="103"/>
      <c r="AG46" s="103"/>
      <c r="AH46" s="103"/>
      <c r="AK46" s="103" t="str">
        <f ca="1">IF(Tabela3[[#This Row],[STATUS]]&lt;&gt;"PREVISTO","N/A",IF(Tabela3[[#This Row],[Data_RE_CONGELADA]]="REDE OK","OK",IFERROR(IF(TODAY()-Tabela3[[#This Row],[Data_RE_CONGELADA]]&gt;=0,"ATRASADO",IF(TODAY()-Tabela3[[#This Row],[Data_RE_CONGELADA]]&gt;-5,"VENCENDO",IF(TODAY()-Tabela3[[#This Row],[Data_RE_CONGELADA]]&lt;=0,"NO PRAZO"))),"N/A")))</f>
        <v>N/A</v>
      </c>
      <c r="AL46" s="454" t="s">
        <v>138</v>
      </c>
      <c r="AM46" s="454" t="s">
        <v>137</v>
      </c>
      <c r="AN46" s="458" t="s">
        <v>186</v>
      </c>
      <c r="AP46" s="103" t="s">
        <v>575</v>
      </c>
      <c r="AQ46" s="103" t="s">
        <v>611</v>
      </c>
      <c r="AR46" s="103" t="s">
        <v>575</v>
      </c>
      <c r="AS46" s="103">
        <v>0</v>
      </c>
      <c r="AU46" s="103" t="s">
        <v>604</v>
      </c>
      <c r="BC46" s="103"/>
      <c r="BE46" s="103" t="e">
        <f>VLOOKUP(Tabela3[[#This Row],[ID OSP]],[1]Export!$R:$R,1,0)</f>
        <v>#N/A</v>
      </c>
    </row>
    <row r="47" spans="1:57" hidden="1">
      <c r="A47" s="103" t="s">
        <v>813</v>
      </c>
      <c r="B47" s="103" t="s">
        <v>814</v>
      </c>
      <c r="C47" s="104" t="s">
        <v>137</v>
      </c>
      <c r="D47" s="454" t="s">
        <v>252</v>
      </c>
      <c r="E47" s="454" t="s">
        <v>138</v>
      </c>
      <c r="G47" s="454">
        <v>45433</v>
      </c>
      <c r="H47" s="454">
        <v>45433</v>
      </c>
      <c r="I47" s="103" t="s">
        <v>42</v>
      </c>
      <c r="J47" s="103" t="s">
        <v>127</v>
      </c>
      <c r="K47" s="458" t="s">
        <v>815</v>
      </c>
      <c r="L47" s="103" t="s">
        <v>445</v>
      </c>
      <c r="M47" s="103" t="s">
        <v>465</v>
      </c>
      <c r="N47" s="103" t="s">
        <v>186</v>
      </c>
      <c r="O47" s="103" t="s">
        <v>588</v>
      </c>
      <c r="P47" s="103" t="s">
        <v>589</v>
      </c>
      <c r="Q47" s="103" t="s">
        <v>589</v>
      </c>
      <c r="R47" s="458" t="s">
        <v>665</v>
      </c>
      <c r="S47" s="460"/>
      <c r="T47" s="103" t="s">
        <v>252</v>
      </c>
      <c r="U47" s="103" t="s">
        <v>137</v>
      </c>
      <c r="V47" s="454" t="str">
        <f>Tabela3[[#This Row],[NOVO 
PRAZO REDE]]</f>
        <v>REDE OK</v>
      </c>
      <c r="W47" s="454">
        <f>Tabela3[[#This Row],[PRAZO
ATIVAÇÃO]]</f>
        <v>0</v>
      </c>
      <c r="X47" s="103" t="s">
        <v>631</v>
      </c>
      <c r="Y47" s="103" t="str">
        <f>IFERROR("W"&amp;WEEKNUM(Tabela3[[#This Row],[PRAZO RE REVISADO]]),"-")</f>
        <v>-</v>
      </c>
      <c r="Z47" s="103" t="str">
        <f>IFERROR("W"&amp;WEEKNUM(Tabela3[[#This Row],[PRAZO ATIVAÇÃO]]),"-")</f>
        <v>W0</v>
      </c>
      <c r="AA47" s="103">
        <v>2024</v>
      </c>
      <c r="AB47" s="103">
        <v>510617</v>
      </c>
      <c r="AC47" s="103" t="s">
        <v>610</v>
      </c>
      <c r="AD47" s="103" t="s">
        <v>137</v>
      </c>
      <c r="AF47" s="103"/>
      <c r="AG47" s="103"/>
      <c r="AH47" s="103"/>
      <c r="AK47" s="103" t="str">
        <f ca="1">IF(Tabela3[[#This Row],[STATUS]]&lt;&gt;"PREVISTO","N/A",IF(Tabela3[[#This Row],[Data_RE_CONGELADA]]="REDE OK","OK",IFERROR(IF(TODAY()-Tabela3[[#This Row],[Data_RE_CONGELADA]]&gt;=0,"ATRASADO",IF(TODAY()-Tabela3[[#This Row],[Data_RE_CONGELADA]]&gt;-5,"VENCENDO",IF(TODAY()-Tabela3[[#This Row],[Data_RE_CONGELADA]]&lt;=0,"NO PRAZO"))),"N/A")))</f>
        <v>N/A</v>
      </c>
      <c r="AL47" s="454" t="s">
        <v>138</v>
      </c>
      <c r="AM47" s="454" t="s">
        <v>137</v>
      </c>
      <c r="AN47" s="458" t="s">
        <v>186</v>
      </c>
      <c r="AP47" s="103" t="s">
        <v>575</v>
      </c>
      <c r="AQ47" s="103" t="s">
        <v>611</v>
      </c>
      <c r="AR47" s="103" t="s">
        <v>575</v>
      </c>
      <c r="AS47" s="103">
        <v>0</v>
      </c>
      <c r="AU47" s="103" t="s">
        <v>604</v>
      </c>
      <c r="BC47" s="103"/>
      <c r="BE47" s="103" t="e">
        <f>VLOOKUP(Tabela3[[#This Row],[ID OSP]],[1]Export!$R:$R,1,0)</f>
        <v>#N/A</v>
      </c>
    </row>
    <row r="48" spans="1:57" hidden="1">
      <c r="A48" s="103" t="s">
        <v>816</v>
      </c>
      <c r="B48" s="103" t="s">
        <v>817</v>
      </c>
      <c r="C48" s="104" t="s">
        <v>137</v>
      </c>
      <c r="D48" s="454" t="s">
        <v>252</v>
      </c>
      <c r="E48" s="454" t="s">
        <v>138</v>
      </c>
      <c r="G48" s="454">
        <v>45500</v>
      </c>
      <c r="H48" s="454">
        <v>45502</v>
      </c>
      <c r="I48" s="103" t="s">
        <v>139</v>
      </c>
      <c r="J48" s="103" t="s">
        <v>139</v>
      </c>
      <c r="K48" s="458" t="s">
        <v>818</v>
      </c>
      <c r="L48" s="103" t="s">
        <v>446</v>
      </c>
      <c r="M48" s="103" t="s">
        <v>464</v>
      </c>
      <c r="N48" s="103" t="s">
        <v>819</v>
      </c>
      <c r="O48" s="103" t="s">
        <v>616</v>
      </c>
      <c r="P48" s="103" t="s">
        <v>589</v>
      </c>
      <c r="Q48" s="103" t="s">
        <v>589</v>
      </c>
      <c r="R48" s="458" t="s">
        <v>630</v>
      </c>
      <c r="S48" s="460"/>
      <c r="T48" s="103" t="s">
        <v>252</v>
      </c>
      <c r="U48" s="103" t="s">
        <v>137</v>
      </c>
      <c r="V48" s="454" t="str">
        <f>Tabela3[[#This Row],[NOVO 
PRAZO REDE]]</f>
        <v>REDE OK</v>
      </c>
      <c r="W48" s="454">
        <f>Tabela3[[#This Row],[PRAZO
ATIVAÇÃO]]</f>
        <v>0</v>
      </c>
      <c r="X48" s="103" t="s">
        <v>482</v>
      </c>
      <c r="Y48" s="103" t="str">
        <f>IFERROR("W"&amp;WEEKNUM(Tabela3[[#This Row],[PRAZO RE REVISADO]]),"-")</f>
        <v>-</v>
      </c>
      <c r="Z48" s="103" t="str">
        <f>IFERROR("W"&amp;WEEKNUM(Tabela3[[#This Row],[PRAZO ATIVAÇÃO]]),"-")</f>
        <v>W0</v>
      </c>
      <c r="AA48" s="103">
        <v>2024</v>
      </c>
      <c r="AB48" s="103" t="s">
        <v>675</v>
      </c>
      <c r="AC48" s="103" t="s">
        <v>139</v>
      </c>
      <c r="AD48" s="103" t="s">
        <v>137</v>
      </c>
      <c r="AF48" s="103"/>
      <c r="AG48" s="103"/>
      <c r="AH48" s="103"/>
      <c r="AK48" s="103" t="str">
        <f ca="1">IF(Tabela3[[#This Row],[STATUS]]&lt;&gt;"PREVISTO","N/A",IF(Tabela3[[#This Row],[Data_RE_CONGELADA]]="REDE OK","OK",IFERROR(IF(TODAY()-Tabela3[[#This Row],[Data_RE_CONGELADA]]&gt;=0,"ATRASADO",IF(TODAY()-Tabela3[[#This Row],[Data_RE_CONGELADA]]&gt;-5,"VENCENDO",IF(TODAY()-Tabela3[[#This Row],[Data_RE_CONGELADA]]&lt;=0,"NO PRAZO"))),"N/A")))</f>
        <v>N/A</v>
      </c>
      <c r="AL48" s="454" t="s">
        <v>138</v>
      </c>
      <c r="AM48" s="454" t="s">
        <v>137</v>
      </c>
      <c r="AN48" s="458" t="s">
        <v>186</v>
      </c>
      <c r="AP48" s="103" t="s">
        <v>575</v>
      </c>
      <c r="AQ48" s="103" t="s">
        <v>611</v>
      </c>
      <c r="AR48" s="103" t="s">
        <v>575</v>
      </c>
      <c r="AS48" s="103">
        <v>0</v>
      </c>
      <c r="AU48" s="103" t="s">
        <v>604</v>
      </c>
      <c r="BC48" s="103"/>
      <c r="BE48" s="103" t="e">
        <f>VLOOKUP(Tabela3[[#This Row],[ID OSP]],[1]Export!$R:$R,1,0)</f>
        <v>#N/A</v>
      </c>
    </row>
    <row r="49" spans="1:57" hidden="1">
      <c r="A49" s="103" t="s">
        <v>820</v>
      </c>
      <c r="B49" s="103" t="s">
        <v>821</v>
      </c>
      <c r="C49" s="104" t="s">
        <v>137</v>
      </c>
      <c r="D49" s="454" t="s">
        <v>252</v>
      </c>
      <c r="E49" s="454" t="s">
        <v>138</v>
      </c>
      <c r="G49" s="454">
        <v>45503</v>
      </c>
      <c r="H49" s="454">
        <v>45512</v>
      </c>
      <c r="I49" s="103" t="s">
        <v>139</v>
      </c>
      <c r="J49" s="103" t="s">
        <v>139</v>
      </c>
      <c r="K49" s="458" t="s">
        <v>822</v>
      </c>
      <c r="L49" s="103" t="s">
        <v>446</v>
      </c>
      <c r="M49" s="103" t="s">
        <v>465</v>
      </c>
      <c r="N49" s="103" t="s">
        <v>823</v>
      </c>
      <c r="O49" s="103" t="s">
        <v>588</v>
      </c>
      <c r="P49" s="103" t="s">
        <v>589</v>
      </c>
      <c r="Q49" s="103" t="s">
        <v>589</v>
      </c>
      <c r="R49" s="458" t="s">
        <v>824</v>
      </c>
      <c r="S49" s="460"/>
      <c r="T49" s="103" t="s">
        <v>252</v>
      </c>
      <c r="U49" s="103" t="s">
        <v>137</v>
      </c>
      <c r="V49" s="454" t="str">
        <f>Tabela3[[#This Row],[NOVO 
PRAZO REDE]]</f>
        <v>REDE OK</v>
      </c>
      <c r="W49" s="454">
        <f>Tabela3[[#This Row],[PRAZO
ATIVAÇÃO]]</f>
        <v>0</v>
      </c>
      <c r="X49" s="103" t="s">
        <v>631</v>
      </c>
      <c r="Y49" s="103" t="str">
        <f>IFERROR("W"&amp;WEEKNUM(Tabela3[[#This Row],[PRAZO RE REVISADO]]),"-")</f>
        <v>-</v>
      </c>
      <c r="Z49" s="103" t="str">
        <f>IFERROR("W"&amp;WEEKNUM(Tabela3[[#This Row],[PRAZO ATIVAÇÃO]]),"-")</f>
        <v>W0</v>
      </c>
      <c r="AA49" s="103">
        <v>2024</v>
      </c>
      <c r="AB49" s="103" t="s">
        <v>675</v>
      </c>
      <c r="AC49" s="103" t="s">
        <v>139</v>
      </c>
      <c r="AD49" s="103" t="s">
        <v>137</v>
      </c>
      <c r="AF49" s="103"/>
      <c r="AG49" s="103"/>
      <c r="AH49" s="103"/>
      <c r="AK49" s="103" t="str">
        <f ca="1">IF(Tabela3[[#This Row],[STATUS]]&lt;&gt;"PREVISTO","N/A",IF(Tabela3[[#This Row],[Data_RE_CONGELADA]]="REDE OK","OK",IFERROR(IF(TODAY()-Tabela3[[#This Row],[Data_RE_CONGELADA]]&gt;=0,"ATRASADO",IF(TODAY()-Tabela3[[#This Row],[Data_RE_CONGELADA]]&gt;-5,"VENCENDO",IF(TODAY()-Tabela3[[#This Row],[Data_RE_CONGELADA]]&lt;=0,"NO PRAZO"))),"N/A")))</f>
        <v>N/A</v>
      </c>
      <c r="AL49" s="454" t="s">
        <v>138</v>
      </c>
      <c r="AM49" s="454" t="s">
        <v>137</v>
      </c>
      <c r="AN49" s="458" t="s">
        <v>186</v>
      </c>
      <c r="AP49" s="103" t="s">
        <v>575</v>
      </c>
      <c r="AQ49" s="103" t="s">
        <v>611</v>
      </c>
      <c r="AR49" s="103" t="s">
        <v>575</v>
      </c>
      <c r="AS49" s="103">
        <v>0</v>
      </c>
      <c r="AU49" s="103" t="s">
        <v>604</v>
      </c>
      <c r="BC49" s="103"/>
      <c r="BE49" s="103" t="e">
        <f>VLOOKUP(Tabela3[[#This Row],[ID OSP]],[1]Export!$R:$R,1,0)</f>
        <v>#N/A</v>
      </c>
    </row>
    <row r="50" spans="1:57" hidden="1">
      <c r="A50" s="103" t="s">
        <v>825</v>
      </c>
      <c r="B50" s="103" t="s">
        <v>826</v>
      </c>
      <c r="C50" s="104" t="s">
        <v>137</v>
      </c>
      <c r="D50" s="454" t="s">
        <v>252</v>
      </c>
      <c r="E50" s="454" t="s">
        <v>138</v>
      </c>
      <c r="G50" s="454">
        <v>45469</v>
      </c>
      <c r="H50" s="454">
        <v>45471</v>
      </c>
      <c r="I50" s="103" t="s">
        <v>139</v>
      </c>
      <c r="J50" s="103" t="s">
        <v>139</v>
      </c>
      <c r="K50" s="458" t="s">
        <v>827</v>
      </c>
      <c r="L50" s="103" t="s">
        <v>446</v>
      </c>
      <c r="M50" s="103" t="s">
        <v>450</v>
      </c>
      <c r="N50" s="103" t="s">
        <v>828</v>
      </c>
      <c r="O50" s="103" t="s">
        <v>588</v>
      </c>
      <c r="P50" s="103" t="s">
        <v>589</v>
      </c>
      <c r="Q50" s="103" t="s">
        <v>589</v>
      </c>
      <c r="R50" s="458" t="s">
        <v>665</v>
      </c>
      <c r="S50" s="460"/>
      <c r="T50" s="103" t="s">
        <v>42</v>
      </c>
      <c r="U50" s="103" t="s">
        <v>137</v>
      </c>
      <c r="V50" s="454" t="str">
        <f>Tabela3[[#This Row],[NOVO 
PRAZO REDE]]</f>
        <v>REDE OK</v>
      </c>
      <c r="W50" s="454">
        <f>Tabela3[[#This Row],[PRAZO
ATIVAÇÃO]]</f>
        <v>0</v>
      </c>
      <c r="X50" s="103" t="s">
        <v>500</v>
      </c>
      <c r="Y50" s="103" t="str">
        <f>IFERROR("W"&amp;WEEKNUM(Tabela3[[#This Row],[PRAZO RE REVISADO]]),"-")</f>
        <v>-</v>
      </c>
      <c r="Z50" s="103" t="str">
        <f>IFERROR("W"&amp;WEEKNUM(Tabela3[[#This Row],[PRAZO ATIVAÇÃO]]),"-")</f>
        <v>W0</v>
      </c>
      <c r="AA50" s="103">
        <v>2024</v>
      </c>
      <c r="AB50" s="103">
        <v>508001</v>
      </c>
      <c r="AC50" s="103" t="s">
        <v>572</v>
      </c>
      <c r="AD50" s="103" t="s">
        <v>137</v>
      </c>
      <c r="AF50" s="103"/>
      <c r="AG50" s="103"/>
      <c r="AH50" s="103"/>
      <c r="AK50" s="103" t="str">
        <f ca="1">IF(Tabela3[[#This Row],[STATUS]]&lt;&gt;"PREVISTO","N/A",IF(Tabela3[[#This Row],[Data_RE_CONGELADA]]="REDE OK","OK",IFERROR(IF(TODAY()-Tabela3[[#This Row],[Data_RE_CONGELADA]]&gt;=0,"ATRASADO",IF(TODAY()-Tabela3[[#This Row],[Data_RE_CONGELADA]]&gt;-5,"VENCENDO",IF(TODAY()-Tabela3[[#This Row],[Data_RE_CONGELADA]]&lt;=0,"NO PRAZO"))),"N/A")))</f>
        <v>N/A</v>
      </c>
      <c r="AL50" s="454" t="s">
        <v>138</v>
      </c>
      <c r="AM50" s="454" t="s">
        <v>137</v>
      </c>
      <c r="AN50" s="458" t="s">
        <v>186</v>
      </c>
      <c r="AP50" s="103" t="s">
        <v>575</v>
      </c>
      <c r="AQ50" s="103" t="s">
        <v>611</v>
      </c>
      <c r="AR50" s="103" t="s">
        <v>575</v>
      </c>
      <c r="AS50" s="103">
        <v>0</v>
      </c>
      <c r="AU50" s="103" t="s">
        <v>604</v>
      </c>
      <c r="BC50" s="103"/>
      <c r="BE50" s="103" t="e">
        <f>VLOOKUP(Tabela3[[#This Row],[ID OSP]],[1]Export!$R:$R,1,0)</f>
        <v>#N/A</v>
      </c>
    </row>
    <row r="51" spans="1:57" hidden="1">
      <c r="A51" s="103" t="s">
        <v>829</v>
      </c>
      <c r="B51" s="103" t="s">
        <v>830</v>
      </c>
      <c r="C51" s="104" t="s">
        <v>137</v>
      </c>
      <c r="D51" s="454" t="s">
        <v>252</v>
      </c>
      <c r="E51" s="454" t="s">
        <v>138</v>
      </c>
      <c r="G51" s="454">
        <v>45582</v>
      </c>
      <c r="H51" s="454">
        <v>45582</v>
      </c>
      <c r="I51" s="103" t="s">
        <v>139</v>
      </c>
      <c r="J51" s="103" t="s">
        <v>139</v>
      </c>
      <c r="K51" s="458" t="s">
        <v>831</v>
      </c>
      <c r="L51" s="103" t="s">
        <v>446</v>
      </c>
      <c r="M51" s="103" t="s">
        <v>461</v>
      </c>
      <c r="N51" s="103" t="s">
        <v>668</v>
      </c>
      <c r="O51" s="103" t="s">
        <v>616</v>
      </c>
      <c r="P51" s="103" t="s">
        <v>589</v>
      </c>
      <c r="Q51" s="103" t="s">
        <v>589</v>
      </c>
      <c r="R51" s="458" t="s">
        <v>671</v>
      </c>
      <c r="S51" s="462" t="s">
        <v>832</v>
      </c>
      <c r="T51" s="103" t="s">
        <v>252</v>
      </c>
      <c r="U51" s="103" t="s">
        <v>137</v>
      </c>
      <c r="V51" s="454" t="str">
        <f>Tabela3[[#This Row],[NOVO 
PRAZO REDE]]</f>
        <v>REDE OK</v>
      </c>
      <c r="W51" s="454">
        <f>Tabela3[[#This Row],[PRAZO
ATIVAÇÃO]]</f>
        <v>0</v>
      </c>
      <c r="X51" s="103" t="s">
        <v>625</v>
      </c>
      <c r="Y51" s="103" t="str">
        <f>IFERROR("W"&amp;WEEKNUM(Tabela3[[#This Row],[PRAZO RE REVISADO]]),"-")</f>
        <v>-</v>
      </c>
      <c r="Z51" s="103" t="str">
        <f>IFERROR("W"&amp;WEEKNUM(Tabela3[[#This Row],[PRAZO ATIVAÇÃO]]),"-")</f>
        <v>W0</v>
      </c>
      <c r="AA51" s="103">
        <v>2024</v>
      </c>
      <c r="AB51" s="103" t="s">
        <v>139</v>
      </c>
      <c r="AC51" s="103" t="s">
        <v>139</v>
      </c>
      <c r="AD51" s="103" t="s">
        <v>137</v>
      </c>
      <c r="AF51" s="103"/>
      <c r="AG51" s="103"/>
      <c r="AH51" s="103"/>
      <c r="AK51" s="103" t="str">
        <f ca="1">IF(Tabela3[[#This Row],[STATUS]]&lt;&gt;"PREVISTO","N/A",IF(Tabela3[[#This Row],[Data_RE_CONGELADA]]="REDE OK","OK",IFERROR(IF(TODAY()-Tabela3[[#This Row],[Data_RE_CONGELADA]]&gt;=0,"ATRASADO",IF(TODAY()-Tabela3[[#This Row],[Data_RE_CONGELADA]]&gt;-5,"VENCENDO",IF(TODAY()-Tabela3[[#This Row],[Data_RE_CONGELADA]]&lt;=0,"NO PRAZO"))),"N/A")))</f>
        <v>N/A</v>
      </c>
      <c r="AL51" s="454">
        <v>45576</v>
      </c>
      <c r="AM51" s="454">
        <v>45583</v>
      </c>
      <c r="AN51" s="458" t="s">
        <v>186</v>
      </c>
      <c r="AP51" s="103" t="s">
        <v>575</v>
      </c>
      <c r="AQ51" s="103" t="s">
        <v>611</v>
      </c>
      <c r="AR51" s="103" t="s">
        <v>575</v>
      </c>
      <c r="AS51" s="103">
        <v>0</v>
      </c>
      <c r="AU51" s="103" t="s">
        <v>604</v>
      </c>
      <c r="BC51" s="103"/>
      <c r="BE51" s="103" t="e">
        <f>VLOOKUP(Tabela3[[#This Row],[ID OSP]],[1]Export!$R:$R,1,0)</f>
        <v>#N/A</v>
      </c>
    </row>
    <row r="52" spans="1:57" hidden="1">
      <c r="A52" s="103" t="s">
        <v>833</v>
      </c>
      <c r="B52" s="103" t="s">
        <v>834</v>
      </c>
      <c r="C52" s="104" t="s">
        <v>137</v>
      </c>
      <c r="D52" s="454" t="s">
        <v>252</v>
      </c>
      <c r="E52" s="454" t="s">
        <v>138</v>
      </c>
      <c r="G52" s="454">
        <v>45509</v>
      </c>
      <c r="H52" s="454">
        <v>45512</v>
      </c>
      <c r="I52" s="103" t="s">
        <v>139</v>
      </c>
      <c r="J52" s="103" t="s">
        <v>139</v>
      </c>
      <c r="K52" s="458" t="s">
        <v>835</v>
      </c>
      <c r="L52" s="103" t="s">
        <v>446</v>
      </c>
      <c r="M52" s="103" t="s">
        <v>461</v>
      </c>
      <c r="N52" s="103" t="s">
        <v>655</v>
      </c>
      <c r="O52" s="103" t="s">
        <v>588</v>
      </c>
      <c r="P52" s="103" t="s">
        <v>589</v>
      </c>
      <c r="Q52" s="103" t="s">
        <v>589</v>
      </c>
      <c r="R52" s="458" t="s">
        <v>617</v>
      </c>
      <c r="S52" s="460"/>
      <c r="T52" s="103" t="s">
        <v>252</v>
      </c>
      <c r="U52" s="103" t="s">
        <v>137</v>
      </c>
      <c r="V52" s="454" t="str">
        <f>Tabela3[[#This Row],[NOVO 
PRAZO REDE]]</f>
        <v>REDE OK</v>
      </c>
      <c r="W52" s="454">
        <f>Tabela3[[#This Row],[PRAZO
ATIVAÇÃO]]</f>
        <v>0</v>
      </c>
      <c r="X52" s="103" t="s">
        <v>625</v>
      </c>
      <c r="Y52" s="103" t="str">
        <f>IFERROR("W"&amp;WEEKNUM(Tabela3[[#This Row],[PRAZO RE REVISADO]]),"-")</f>
        <v>-</v>
      </c>
      <c r="Z52" s="103" t="str">
        <f>IFERROR("W"&amp;WEEKNUM(Tabela3[[#This Row],[PRAZO ATIVAÇÃO]]),"-")</f>
        <v>W0</v>
      </c>
      <c r="AA52" s="103">
        <v>2024</v>
      </c>
      <c r="AB52" s="103" t="s">
        <v>139</v>
      </c>
      <c r="AC52" s="103" t="s">
        <v>139</v>
      </c>
      <c r="AD52" s="103" t="s">
        <v>137</v>
      </c>
      <c r="AF52" s="103"/>
      <c r="AG52" s="103"/>
      <c r="AH52" s="103"/>
      <c r="AK52" s="103" t="str">
        <f ca="1">IF(Tabela3[[#This Row],[STATUS]]&lt;&gt;"PREVISTO","N/A",IF(Tabela3[[#This Row],[Data_RE_CONGELADA]]="REDE OK","OK",IFERROR(IF(TODAY()-Tabela3[[#This Row],[Data_RE_CONGELADA]]&gt;=0,"ATRASADO",IF(TODAY()-Tabela3[[#This Row],[Data_RE_CONGELADA]]&gt;-5,"VENCENDO",IF(TODAY()-Tabela3[[#This Row],[Data_RE_CONGELADA]]&lt;=0,"NO PRAZO"))),"N/A")))</f>
        <v>N/A</v>
      </c>
      <c r="AL52" s="454" t="s">
        <v>138</v>
      </c>
      <c r="AM52" s="454" t="s">
        <v>137</v>
      </c>
      <c r="AN52" s="458" t="s">
        <v>186</v>
      </c>
      <c r="AP52" s="103" t="s">
        <v>575</v>
      </c>
      <c r="AQ52" s="103" t="s">
        <v>611</v>
      </c>
      <c r="AR52" s="103" t="s">
        <v>575</v>
      </c>
      <c r="AS52" s="103">
        <v>0</v>
      </c>
      <c r="AU52" s="103" t="s">
        <v>604</v>
      </c>
      <c r="BC52" s="103"/>
      <c r="BE52" s="103" t="e">
        <f>VLOOKUP(Tabela3[[#This Row],[ID OSP]],[1]Export!$R:$R,1,0)</f>
        <v>#N/A</v>
      </c>
    </row>
    <row r="53" spans="1:57" hidden="1">
      <c r="A53" s="103" t="s">
        <v>453</v>
      </c>
      <c r="B53" s="103" t="s">
        <v>836</v>
      </c>
      <c r="C53" s="104" t="s">
        <v>137</v>
      </c>
      <c r="D53" s="454" t="s">
        <v>252</v>
      </c>
      <c r="E53" s="454" t="s">
        <v>138</v>
      </c>
      <c r="G53" s="454">
        <v>45401</v>
      </c>
      <c r="H53" s="454">
        <v>45401</v>
      </c>
      <c r="I53" s="103" t="s">
        <v>139</v>
      </c>
      <c r="J53" s="103" t="s">
        <v>139</v>
      </c>
      <c r="K53" s="458" t="s">
        <v>837</v>
      </c>
      <c r="L53" s="103" t="s">
        <v>444</v>
      </c>
      <c r="M53" s="103" t="s">
        <v>453</v>
      </c>
      <c r="N53" s="103" t="s">
        <v>186</v>
      </c>
      <c r="O53" s="103" t="s">
        <v>588</v>
      </c>
      <c r="P53" s="103" t="s">
        <v>705</v>
      </c>
      <c r="Q53" s="103" t="s">
        <v>589</v>
      </c>
      <c r="R53" s="458" t="s">
        <v>617</v>
      </c>
      <c r="S53" s="460"/>
      <c r="T53" s="103" t="s">
        <v>42</v>
      </c>
      <c r="U53" s="103" t="s">
        <v>137</v>
      </c>
      <c r="V53" s="454" t="str">
        <f>Tabela3[[#This Row],[NOVO 
PRAZO REDE]]</f>
        <v>REDE OK</v>
      </c>
      <c r="W53" s="454">
        <f>Tabela3[[#This Row],[PRAZO
ATIVAÇÃO]]</f>
        <v>0</v>
      </c>
      <c r="X53" s="103" t="s">
        <v>729</v>
      </c>
      <c r="Y53" s="103" t="str">
        <f>IFERROR("W"&amp;WEEKNUM(Tabela3[[#This Row],[PRAZO RE REVISADO]]),"-")</f>
        <v>-</v>
      </c>
      <c r="Z53" s="103" t="str">
        <f>IFERROR("W"&amp;WEEKNUM(Tabela3[[#This Row],[PRAZO ATIVAÇÃO]]),"-")</f>
        <v>W0</v>
      </c>
      <c r="AA53" s="103">
        <v>2024</v>
      </c>
      <c r="AB53" s="103" t="s">
        <v>675</v>
      </c>
      <c r="AC53" s="103" t="s">
        <v>139</v>
      </c>
      <c r="AD53" s="103" t="s">
        <v>137</v>
      </c>
      <c r="AF53" s="103"/>
      <c r="AG53" s="103"/>
      <c r="AH53" s="103"/>
      <c r="AK53" s="103" t="str">
        <f ca="1">IF(Tabela3[[#This Row],[STATUS]]&lt;&gt;"PREVISTO","N/A",IF(Tabela3[[#This Row],[Data_RE_CONGELADA]]="REDE OK","OK",IFERROR(IF(TODAY()-Tabela3[[#This Row],[Data_RE_CONGELADA]]&gt;=0,"ATRASADO",IF(TODAY()-Tabela3[[#This Row],[Data_RE_CONGELADA]]&gt;-5,"VENCENDO",IF(TODAY()-Tabela3[[#This Row],[Data_RE_CONGELADA]]&lt;=0,"NO PRAZO"))),"N/A")))</f>
        <v>N/A</v>
      </c>
      <c r="AL53" s="454" t="s">
        <v>138</v>
      </c>
      <c r="AM53" s="454" t="s">
        <v>137</v>
      </c>
      <c r="AN53" s="458" t="s">
        <v>186</v>
      </c>
      <c r="AP53" s="103" t="s">
        <v>575</v>
      </c>
      <c r="AQ53" s="103" t="s">
        <v>611</v>
      </c>
      <c r="AR53" s="103" t="s">
        <v>575</v>
      </c>
      <c r="AS53" s="103">
        <v>0</v>
      </c>
      <c r="AU53" s="103" t="s">
        <v>604</v>
      </c>
      <c r="BC53" s="103"/>
      <c r="BE53" s="103" t="e">
        <f>VLOOKUP(Tabela3[[#This Row],[ID OSP]],[1]Export!$R:$R,1,0)</f>
        <v>#N/A</v>
      </c>
    </row>
    <row r="54" spans="1:57" hidden="1">
      <c r="A54" s="103" t="s">
        <v>838</v>
      </c>
      <c r="B54" s="103" t="s">
        <v>839</v>
      </c>
      <c r="C54" s="104" t="s">
        <v>137</v>
      </c>
      <c r="D54" s="454" t="s">
        <v>252</v>
      </c>
      <c r="E54" s="454" t="s">
        <v>138</v>
      </c>
      <c r="G54" s="454">
        <v>45491</v>
      </c>
      <c r="H54" s="454">
        <v>45401</v>
      </c>
      <c r="I54" s="103" t="s">
        <v>139</v>
      </c>
      <c r="J54" s="103" t="s">
        <v>139</v>
      </c>
      <c r="K54" s="458" t="s">
        <v>840</v>
      </c>
      <c r="L54" s="103" t="s">
        <v>446</v>
      </c>
      <c r="M54" s="103" t="s">
        <v>465</v>
      </c>
      <c r="N54" s="103" t="s">
        <v>823</v>
      </c>
      <c r="O54" s="103" t="s">
        <v>588</v>
      </c>
      <c r="P54" s="103" t="s">
        <v>589</v>
      </c>
      <c r="Q54" s="103" t="s">
        <v>589</v>
      </c>
      <c r="R54" s="458" t="s">
        <v>617</v>
      </c>
      <c r="S54" s="460"/>
      <c r="T54" s="103" t="s">
        <v>252</v>
      </c>
      <c r="U54" s="103" t="s">
        <v>137</v>
      </c>
      <c r="V54" s="454" t="str">
        <f>Tabela3[[#This Row],[NOVO 
PRAZO REDE]]</f>
        <v>REDE OK</v>
      </c>
      <c r="W54" s="454">
        <f>Tabela3[[#This Row],[PRAZO
ATIVAÇÃO]]</f>
        <v>0</v>
      </c>
      <c r="X54" s="103" t="s">
        <v>631</v>
      </c>
      <c r="Y54" s="103" t="str">
        <f>IFERROR("W"&amp;WEEKNUM(Tabela3[[#This Row],[PRAZO RE REVISADO]]),"-")</f>
        <v>-</v>
      </c>
      <c r="Z54" s="103" t="str">
        <f>IFERROR("W"&amp;WEEKNUM(Tabela3[[#This Row],[PRAZO ATIVAÇÃO]]),"-")</f>
        <v>W0</v>
      </c>
      <c r="AA54" s="103">
        <v>2024</v>
      </c>
      <c r="AB54" s="103">
        <v>481255</v>
      </c>
      <c r="AC54" s="103" t="s">
        <v>572</v>
      </c>
      <c r="AD54" s="103" t="s">
        <v>137</v>
      </c>
      <c r="AF54" s="103"/>
      <c r="AG54" s="103"/>
      <c r="AH54" s="103"/>
      <c r="AK54" s="103" t="str">
        <f ca="1">IF(Tabela3[[#This Row],[STATUS]]&lt;&gt;"PREVISTO","N/A",IF(Tabela3[[#This Row],[Data_RE_CONGELADA]]="REDE OK","OK",IFERROR(IF(TODAY()-Tabela3[[#This Row],[Data_RE_CONGELADA]]&gt;=0,"ATRASADO",IF(TODAY()-Tabela3[[#This Row],[Data_RE_CONGELADA]]&gt;-5,"VENCENDO",IF(TODAY()-Tabela3[[#This Row],[Data_RE_CONGELADA]]&lt;=0,"NO PRAZO"))),"N/A")))</f>
        <v>N/A</v>
      </c>
      <c r="AL54" s="454" t="s">
        <v>138</v>
      </c>
      <c r="AM54" s="454" t="s">
        <v>137</v>
      </c>
      <c r="AN54" s="458" t="s">
        <v>186</v>
      </c>
      <c r="AP54" s="103" t="s">
        <v>575</v>
      </c>
      <c r="AQ54" s="103" t="s">
        <v>611</v>
      </c>
      <c r="AR54" s="103" t="s">
        <v>575</v>
      </c>
      <c r="AS54" s="103">
        <v>0</v>
      </c>
      <c r="AU54" s="103" t="s">
        <v>604</v>
      </c>
      <c r="BC54" s="103"/>
      <c r="BE54" s="103" t="e">
        <f>VLOOKUP(Tabela3[[#This Row],[ID OSP]],[1]Export!$R:$R,1,0)</f>
        <v>#N/A</v>
      </c>
    </row>
    <row r="55" spans="1:57" hidden="1">
      <c r="A55" s="103" t="s">
        <v>841</v>
      </c>
      <c r="B55" s="103" t="s">
        <v>842</v>
      </c>
      <c r="C55" s="104" t="s">
        <v>137</v>
      </c>
      <c r="D55" s="456" t="s">
        <v>252</v>
      </c>
      <c r="E55" s="454" t="s">
        <v>138</v>
      </c>
      <c r="G55" s="454" t="s">
        <v>607</v>
      </c>
      <c r="H55" s="454" t="s">
        <v>186</v>
      </c>
      <c r="I55" s="103" t="s">
        <v>139</v>
      </c>
      <c r="J55" s="103" t="s">
        <v>139</v>
      </c>
      <c r="K55" s="458" t="s">
        <v>843</v>
      </c>
      <c r="L55" s="103" t="s">
        <v>446</v>
      </c>
      <c r="M55" s="103" t="s">
        <v>450</v>
      </c>
      <c r="N55" s="103" t="s">
        <v>450</v>
      </c>
      <c r="O55" s="103" t="s">
        <v>588</v>
      </c>
      <c r="P55" s="103" t="s">
        <v>589</v>
      </c>
      <c r="Q55" s="103" t="s">
        <v>589</v>
      </c>
      <c r="R55" s="458" t="s">
        <v>783</v>
      </c>
      <c r="S55" s="503"/>
      <c r="T55" s="103" t="s">
        <v>42</v>
      </c>
      <c r="U55" s="103" t="s">
        <v>137</v>
      </c>
      <c r="V55" s="454" t="str">
        <f>Tabela3[[#This Row],[NOVO 
PRAZO REDE]]</f>
        <v>REDE OK</v>
      </c>
      <c r="W55" s="454">
        <f>Tabela3[[#This Row],[PRAZO
ATIVAÇÃO]]</f>
        <v>0</v>
      </c>
      <c r="X55" s="103" t="s">
        <v>485</v>
      </c>
      <c r="Y55" s="103" t="str">
        <f>IFERROR("W"&amp;WEEKNUM(Tabela3[[#This Row],[PRAZO RE REVISADO]]),"-")</f>
        <v>-</v>
      </c>
      <c r="Z55" s="103" t="str">
        <f>IFERROR("W"&amp;WEEKNUM(Tabela3[[#This Row],[PRAZO ATIVAÇÃO]]),"-")</f>
        <v>W0</v>
      </c>
      <c r="AA55" s="103">
        <v>2024</v>
      </c>
      <c r="AB55" s="103">
        <v>512357</v>
      </c>
      <c r="AC55" s="103" t="s">
        <v>610</v>
      </c>
      <c r="AD55" s="103" t="s">
        <v>137</v>
      </c>
      <c r="AF55" s="103"/>
      <c r="AG55" s="103"/>
      <c r="AH55" s="103"/>
      <c r="AK55" s="103" t="str">
        <f ca="1">IF(Tabela3[[#This Row],[STATUS]]&lt;&gt;"PREVISTO","N/A",IF(Tabela3[[#This Row],[Data_RE_CONGELADA]]="REDE OK","OK",IFERROR(IF(TODAY()-Tabela3[[#This Row],[Data_RE_CONGELADA]]&gt;=0,"ATRASADO",IF(TODAY()-Tabela3[[#This Row],[Data_RE_CONGELADA]]&gt;-5,"VENCENDO",IF(TODAY()-Tabela3[[#This Row],[Data_RE_CONGELADA]]&lt;=0,"NO PRAZO"))),"N/A")))</f>
        <v>N/A</v>
      </c>
      <c r="AL55" s="454" t="s">
        <v>138</v>
      </c>
      <c r="AM55" s="454" t="s">
        <v>137</v>
      </c>
      <c r="AN55" s="458" t="s">
        <v>186</v>
      </c>
      <c r="AP55" s="103" t="s">
        <v>575</v>
      </c>
      <c r="AQ55" s="103" t="s">
        <v>611</v>
      </c>
      <c r="AR55" s="103" t="s">
        <v>575</v>
      </c>
      <c r="AS55" s="103">
        <v>0</v>
      </c>
      <c r="AU55" s="103" t="s">
        <v>604</v>
      </c>
      <c r="BC55" s="103"/>
      <c r="BE55" s="103" t="e">
        <f>VLOOKUP(Tabela3[[#This Row],[ID OSP]],[1]Export!$R:$R,1,0)</f>
        <v>#N/A</v>
      </c>
    </row>
    <row r="56" spans="1:57" hidden="1">
      <c r="A56" s="103" t="s">
        <v>844</v>
      </c>
      <c r="B56" s="103" t="s">
        <v>845</v>
      </c>
      <c r="C56" s="104" t="s">
        <v>137</v>
      </c>
      <c r="D56" s="454" t="s">
        <v>252</v>
      </c>
      <c r="E56" s="454" t="s">
        <v>138</v>
      </c>
      <c r="G56" s="454">
        <v>45499</v>
      </c>
      <c r="H56" s="454">
        <v>45386</v>
      </c>
      <c r="I56" s="103" t="s">
        <v>139</v>
      </c>
      <c r="J56" s="103" t="s">
        <v>139</v>
      </c>
      <c r="K56" s="458" t="s">
        <v>846</v>
      </c>
      <c r="L56" s="103" t="s">
        <v>446</v>
      </c>
      <c r="M56" s="103" t="s">
        <v>460</v>
      </c>
      <c r="N56" s="103" t="s">
        <v>777</v>
      </c>
      <c r="O56" s="103" t="s">
        <v>588</v>
      </c>
      <c r="P56" s="103" t="s">
        <v>589</v>
      </c>
      <c r="Q56" s="103" t="s">
        <v>589</v>
      </c>
      <c r="R56" s="458" t="s">
        <v>630</v>
      </c>
      <c r="S56" s="460"/>
      <c r="T56" s="103" t="s">
        <v>252</v>
      </c>
      <c r="U56" s="103" t="s">
        <v>137</v>
      </c>
      <c r="V56" s="454" t="str">
        <f>Tabela3[[#This Row],[NOVO 
PRAZO REDE]]</f>
        <v>REDE OK</v>
      </c>
      <c r="W56" s="454">
        <f>Tabela3[[#This Row],[PRAZO
ATIVAÇÃO]]</f>
        <v>0</v>
      </c>
      <c r="X56" s="103" t="s">
        <v>482</v>
      </c>
      <c r="Y56" s="103" t="str">
        <f>IFERROR("W"&amp;WEEKNUM(Tabela3[[#This Row],[PRAZO RE REVISADO]]),"-")</f>
        <v>-</v>
      </c>
      <c r="Z56" s="103" t="str">
        <f>IFERROR("W"&amp;WEEKNUM(Tabela3[[#This Row],[PRAZO ATIVAÇÃO]]),"-")</f>
        <v>W0</v>
      </c>
      <c r="AA56" s="103">
        <v>2024</v>
      </c>
      <c r="AB56" s="103" t="s">
        <v>675</v>
      </c>
      <c r="AC56" s="103" t="s">
        <v>139</v>
      </c>
      <c r="AD56" s="103" t="s">
        <v>137</v>
      </c>
      <c r="AF56" s="103"/>
      <c r="AG56" s="103"/>
      <c r="AH56" s="103"/>
      <c r="AK56" s="103" t="str">
        <f ca="1">IF(Tabela3[[#This Row],[STATUS]]&lt;&gt;"PREVISTO","N/A",IF(Tabela3[[#This Row],[Data_RE_CONGELADA]]="REDE OK","OK",IFERROR(IF(TODAY()-Tabela3[[#This Row],[Data_RE_CONGELADA]]&gt;=0,"ATRASADO",IF(TODAY()-Tabela3[[#This Row],[Data_RE_CONGELADA]]&gt;-5,"VENCENDO",IF(TODAY()-Tabela3[[#This Row],[Data_RE_CONGELADA]]&lt;=0,"NO PRAZO"))),"N/A")))</f>
        <v>N/A</v>
      </c>
      <c r="AL56" s="454" t="s">
        <v>138</v>
      </c>
      <c r="AM56" s="454" t="s">
        <v>137</v>
      </c>
      <c r="AN56" s="458" t="s">
        <v>186</v>
      </c>
      <c r="AP56" s="103" t="s">
        <v>575</v>
      </c>
      <c r="AQ56" s="103" t="s">
        <v>611</v>
      </c>
      <c r="AR56" s="103" t="s">
        <v>575</v>
      </c>
      <c r="AS56" s="103">
        <v>0</v>
      </c>
      <c r="AU56" s="103" t="s">
        <v>604</v>
      </c>
      <c r="BC56" s="103"/>
      <c r="BE56" s="103" t="e">
        <f>VLOOKUP(Tabela3[[#This Row],[ID OSP]],[1]Export!$R:$R,1,0)</f>
        <v>#N/A</v>
      </c>
    </row>
    <row r="57" spans="1:57" hidden="1">
      <c r="A57" s="103" t="s">
        <v>847</v>
      </c>
      <c r="B57" s="103" t="s">
        <v>848</v>
      </c>
      <c r="C57" s="540" t="s">
        <v>137</v>
      </c>
      <c r="D57" s="456" t="s">
        <v>252</v>
      </c>
      <c r="E57" s="454" t="s">
        <v>138</v>
      </c>
      <c r="G57" s="454">
        <v>45533</v>
      </c>
      <c r="H57" s="454">
        <v>45593</v>
      </c>
      <c r="I57" s="103" t="s">
        <v>139</v>
      </c>
      <c r="J57" s="103" t="s">
        <v>139</v>
      </c>
      <c r="K57" s="458" t="s">
        <v>849</v>
      </c>
      <c r="L57" s="103" t="s">
        <v>446</v>
      </c>
      <c r="M57" s="103" t="s">
        <v>463</v>
      </c>
      <c r="N57" s="103" t="s">
        <v>850</v>
      </c>
      <c r="O57" s="103" t="s">
        <v>616</v>
      </c>
      <c r="P57" s="103" t="s">
        <v>589</v>
      </c>
      <c r="Q57" s="103" t="s">
        <v>589</v>
      </c>
      <c r="R57" s="458" t="s">
        <v>617</v>
      </c>
      <c r="S57" s="470"/>
      <c r="T57" s="103" t="s">
        <v>42</v>
      </c>
      <c r="U57" s="103" t="s">
        <v>137</v>
      </c>
      <c r="V57" s="454" t="str">
        <f>Tabela3[[#This Row],[NOVO 
PRAZO REDE]]</f>
        <v>REDE OK</v>
      </c>
      <c r="W57" s="454">
        <f>Tabela3[[#This Row],[PRAZO
ATIVAÇÃO]]</f>
        <v>0</v>
      </c>
      <c r="X57" s="103" t="s">
        <v>482</v>
      </c>
      <c r="Y57" s="103" t="str">
        <f>IFERROR("W"&amp;WEEKNUM(Tabela3[[#This Row],[PRAZO RE REVISADO]]),"-")</f>
        <v>-</v>
      </c>
      <c r="Z57" s="103" t="str">
        <f>IFERROR("W"&amp;WEEKNUM(Tabela3[[#This Row],[PRAZO ATIVAÇÃO]]),"-")</f>
        <v>W0</v>
      </c>
      <c r="AA57" s="103">
        <v>2024</v>
      </c>
      <c r="AB57" s="103" t="s">
        <v>139</v>
      </c>
      <c r="AC57" s="103" t="s">
        <v>139</v>
      </c>
      <c r="AD57" s="103" t="s">
        <v>137</v>
      </c>
      <c r="AF57" s="103"/>
      <c r="AG57" s="103"/>
      <c r="AH57" s="103"/>
      <c r="AK57" s="103" t="str">
        <f ca="1">IF(Tabela3[[#This Row],[STATUS]]&lt;&gt;"PREVISTO","N/A",IF(Tabela3[[#This Row],[Data_RE_CONGELADA]]="REDE OK","OK",IFERROR(IF(TODAY()-Tabela3[[#This Row],[Data_RE_CONGELADA]]&gt;=0,"ATRASADO",IF(TODAY()-Tabela3[[#This Row],[Data_RE_CONGELADA]]&gt;-5,"VENCENDO",IF(TODAY()-Tabela3[[#This Row],[Data_RE_CONGELADA]]&lt;=0,"NO PRAZO"))),"N/A")))</f>
        <v>N/A</v>
      </c>
      <c r="AL57" s="454">
        <v>45576</v>
      </c>
      <c r="AM57" s="454">
        <v>45582</v>
      </c>
      <c r="AN57" s="458" t="s">
        <v>186</v>
      </c>
      <c r="AP57" s="103" t="s">
        <v>575</v>
      </c>
      <c r="AQ57" s="103" t="s">
        <v>611</v>
      </c>
      <c r="AR57" s="103" t="s">
        <v>575</v>
      </c>
      <c r="AS57" s="103">
        <v>0</v>
      </c>
      <c r="AU57" s="103" t="s">
        <v>604</v>
      </c>
      <c r="BC57" s="103"/>
      <c r="BE57" s="103" t="e">
        <f>VLOOKUP(Tabela3[[#This Row],[ID OSP]],[1]Export!$R:$R,1,0)</f>
        <v>#N/A</v>
      </c>
    </row>
    <row r="58" spans="1:57" hidden="1">
      <c r="A58" s="103" t="s">
        <v>851</v>
      </c>
      <c r="B58" s="103" t="s">
        <v>852</v>
      </c>
      <c r="C58" s="104" t="s">
        <v>137</v>
      </c>
      <c r="D58" s="456" t="s">
        <v>252</v>
      </c>
      <c r="E58" s="454" t="s">
        <v>138</v>
      </c>
      <c r="G58" s="454">
        <v>45443</v>
      </c>
      <c r="H58" s="454">
        <v>45478</v>
      </c>
      <c r="I58" s="103" t="s">
        <v>42</v>
      </c>
      <c r="J58" s="103" t="s">
        <v>127</v>
      </c>
      <c r="K58" s="458" t="s">
        <v>853</v>
      </c>
      <c r="L58" s="103" t="s">
        <v>445</v>
      </c>
      <c r="M58" s="103" t="s">
        <v>453</v>
      </c>
      <c r="N58" s="103" t="s">
        <v>186</v>
      </c>
      <c r="O58" s="103" t="s">
        <v>588</v>
      </c>
      <c r="P58" s="103" t="s">
        <v>705</v>
      </c>
      <c r="Q58" s="103" t="s">
        <v>589</v>
      </c>
      <c r="R58" s="458" t="s">
        <v>665</v>
      </c>
      <c r="S58" s="460"/>
      <c r="T58" s="103" t="s">
        <v>42</v>
      </c>
      <c r="U58" s="103" t="s">
        <v>137</v>
      </c>
      <c r="V58" s="454" t="str">
        <f>Tabela3[[#This Row],[NOVO 
PRAZO REDE]]</f>
        <v>REDE OK</v>
      </c>
      <c r="W58" s="454">
        <f>Tabela3[[#This Row],[PRAZO
ATIVAÇÃO]]</f>
        <v>0</v>
      </c>
      <c r="X58" s="103" t="s">
        <v>729</v>
      </c>
      <c r="Y58" s="103" t="str">
        <f>IFERROR("W"&amp;WEEKNUM(Tabela3[[#This Row],[PRAZO RE REVISADO]]),"-")</f>
        <v>-</v>
      </c>
      <c r="Z58" s="103" t="str">
        <f>IFERROR("W"&amp;WEEKNUM(Tabela3[[#This Row],[PRAZO ATIVAÇÃO]]),"-")</f>
        <v>W0</v>
      </c>
      <c r="AA58" s="103">
        <v>2024</v>
      </c>
      <c r="AB58" s="103">
        <v>481259</v>
      </c>
      <c r="AC58" s="103" t="s">
        <v>572</v>
      </c>
      <c r="AD58" s="103" t="s">
        <v>137</v>
      </c>
      <c r="AF58" s="103"/>
      <c r="AG58" s="103"/>
      <c r="AH58" s="103"/>
      <c r="AK58" s="103" t="str">
        <f ca="1">IF(Tabela3[[#This Row],[STATUS]]&lt;&gt;"PREVISTO","N/A",IF(Tabela3[[#This Row],[Data_RE_CONGELADA]]="REDE OK","OK",IFERROR(IF(TODAY()-Tabela3[[#This Row],[Data_RE_CONGELADA]]&gt;=0,"ATRASADO",IF(TODAY()-Tabela3[[#This Row],[Data_RE_CONGELADA]]&gt;-5,"VENCENDO",IF(TODAY()-Tabela3[[#This Row],[Data_RE_CONGELADA]]&lt;=0,"NO PRAZO"))),"N/A")))</f>
        <v>N/A</v>
      </c>
      <c r="AL58" s="454" t="s">
        <v>138</v>
      </c>
      <c r="AM58" s="454" t="s">
        <v>137</v>
      </c>
      <c r="AN58" s="458" t="s">
        <v>186</v>
      </c>
      <c r="AP58" s="103" t="s">
        <v>575</v>
      </c>
      <c r="AQ58" s="103" t="s">
        <v>611</v>
      </c>
      <c r="AR58" s="103" t="s">
        <v>575</v>
      </c>
      <c r="AS58" s="103">
        <v>0</v>
      </c>
      <c r="AU58" s="103" t="s">
        <v>604</v>
      </c>
      <c r="BC58" s="103"/>
      <c r="BE58" s="103" t="e">
        <f>VLOOKUP(Tabela3[[#This Row],[ID OSP]],[1]Export!$R:$R,1,0)</f>
        <v>#N/A</v>
      </c>
    </row>
    <row r="59" spans="1:57" hidden="1">
      <c r="A59" s="103" t="s">
        <v>854</v>
      </c>
      <c r="B59" s="103" t="s">
        <v>855</v>
      </c>
      <c r="C59" s="104" t="s">
        <v>137</v>
      </c>
      <c r="D59" s="454" t="s">
        <v>252</v>
      </c>
      <c r="E59" s="454" t="s">
        <v>138</v>
      </c>
      <c r="G59" s="454">
        <v>45386</v>
      </c>
      <c r="H59" s="454">
        <v>45386</v>
      </c>
      <c r="I59" s="103" t="s">
        <v>139</v>
      </c>
      <c r="J59" s="103" t="s">
        <v>139</v>
      </c>
      <c r="K59" s="458" t="s">
        <v>856</v>
      </c>
      <c r="L59" s="103" t="s">
        <v>446</v>
      </c>
      <c r="M59" s="103" t="s">
        <v>460</v>
      </c>
      <c r="N59" s="103" t="s">
        <v>784</v>
      </c>
      <c r="O59" s="103" t="s">
        <v>588</v>
      </c>
      <c r="P59" s="103" t="s">
        <v>589</v>
      </c>
      <c r="Q59" s="103" t="s">
        <v>589</v>
      </c>
      <c r="R59" s="458" t="s">
        <v>857</v>
      </c>
      <c r="S59" s="460"/>
      <c r="T59" s="103" t="s">
        <v>252</v>
      </c>
      <c r="U59" s="103" t="s">
        <v>137</v>
      </c>
      <c r="V59" s="454" t="str">
        <f>Tabela3[[#This Row],[NOVO 
PRAZO REDE]]</f>
        <v>REDE OK</v>
      </c>
      <c r="W59" s="454">
        <f>Tabela3[[#This Row],[PRAZO
ATIVAÇÃO]]</f>
        <v>0</v>
      </c>
      <c r="X59" s="103" t="s">
        <v>482</v>
      </c>
      <c r="Y59" s="103" t="str">
        <f>IFERROR("W"&amp;WEEKNUM(Tabela3[[#This Row],[PRAZO RE REVISADO]]),"-")</f>
        <v>-</v>
      </c>
      <c r="Z59" s="103" t="str">
        <f>IFERROR("W"&amp;WEEKNUM(Tabela3[[#This Row],[PRAZO ATIVAÇÃO]]),"-")</f>
        <v>W0</v>
      </c>
      <c r="AA59" s="103">
        <v>2024</v>
      </c>
      <c r="AB59" s="103" t="s">
        <v>675</v>
      </c>
      <c r="AC59" s="103" t="s">
        <v>139</v>
      </c>
      <c r="AD59" s="103" t="s">
        <v>137</v>
      </c>
      <c r="AF59" s="103"/>
      <c r="AG59" s="103"/>
      <c r="AH59" s="103"/>
      <c r="AK59" s="103" t="str">
        <f ca="1">IF(Tabela3[[#This Row],[STATUS]]&lt;&gt;"PREVISTO","N/A",IF(Tabela3[[#This Row],[Data_RE_CONGELADA]]="REDE OK","OK",IFERROR(IF(TODAY()-Tabela3[[#This Row],[Data_RE_CONGELADA]]&gt;=0,"ATRASADO",IF(TODAY()-Tabela3[[#This Row],[Data_RE_CONGELADA]]&gt;-5,"VENCENDO",IF(TODAY()-Tabela3[[#This Row],[Data_RE_CONGELADA]]&lt;=0,"NO PRAZO"))),"N/A")))</f>
        <v>N/A</v>
      </c>
      <c r="AL59" s="454" t="s">
        <v>138</v>
      </c>
      <c r="AM59" s="454" t="s">
        <v>137</v>
      </c>
      <c r="AN59" s="458" t="s">
        <v>186</v>
      </c>
      <c r="AP59" s="103" t="s">
        <v>575</v>
      </c>
      <c r="AQ59" s="103" t="s">
        <v>611</v>
      </c>
      <c r="AR59" s="103" t="s">
        <v>575</v>
      </c>
      <c r="AS59" s="103">
        <v>0</v>
      </c>
      <c r="AU59" s="103" t="s">
        <v>604</v>
      </c>
      <c r="BC59" s="103"/>
      <c r="BE59" s="103" t="e">
        <f>VLOOKUP(Tabela3[[#This Row],[ID OSP]],[1]Export!$R:$R,1,0)</f>
        <v>#N/A</v>
      </c>
    </row>
    <row r="60" spans="1:57" hidden="1">
      <c r="A60" s="103" t="s">
        <v>858</v>
      </c>
      <c r="B60" s="103" t="s">
        <v>859</v>
      </c>
      <c r="C60" s="540" t="s">
        <v>137</v>
      </c>
      <c r="D60" s="456" t="s">
        <v>252</v>
      </c>
      <c r="E60" s="454" t="s">
        <v>138</v>
      </c>
      <c r="G60" s="454">
        <v>45542</v>
      </c>
      <c r="H60" s="454">
        <v>45568</v>
      </c>
      <c r="I60" s="103" t="s">
        <v>139</v>
      </c>
      <c r="J60" s="103" t="s">
        <v>139</v>
      </c>
      <c r="K60" s="458" t="s">
        <v>860</v>
      </c>
      <c r="L60" s="103" t="s">
        <v>446</v>
      </c>
      <c r="M60" s="103" t="s">
        <v>450</v>
      </c>
      <c r="N60" s="103" t="s">
        <v>861</v>
      </c>
      <c r="O60" s="103" t="s">
        <v>616</v>
      </c>
      <c r="P60" s="103" t="s">
        <v>589</v>
      </c>
      <c r="Q60" s="103" t="s">
        <v>589</v>
      </c>
      <c r="R60" s="458" t="s">
        <v>617</v>
      </c>
      <c r="S60" s="503"/>
      <c r="T60" s="103" t="s">
        <v>42</v>
      </c>
      <c r="U60" s="103" t="s">
        <v>137</v>
      </c>
      <c r="V60" s="454" t="str">
        <f>Tabela3[[#This Row],[NOVO 
PRAZO REDE]]</f>
        <v>REDE OK</v>
      </c>
      <c r="W60" s="454">
        <f>Tabela3[[#This Row],[PRAZO
ATIVAÇÃO]]</f>
        <v>0</v>
      </c>
      <c r="X60" s="103" t="s">
        <v>500</v>
      </c>
      <c r="Y60" s="103" t="str">
        <f>IFERROR("W"&amp;WEEKNUM(Tabela3[[#This Row],[PRAZO RE REVISADO]]),"-")</f>
        <v>-</v>
      </c>
      <c r="Z60" s="103" t="str">
        <f>IFERROR("W"&amp;WEEKNUM(Tabela3[[#This Row],[PRAZO ATIVAÇÃO]]),"-")</f>
        <v>W0</v>
      </c>
      <c r="AA60" s="103">
        <v>2024</v>
      </c>
      <c r="AB60" s="103">
        <v>512368</v>
      </c>
      <c r="AC60" s="103" t="s">
        <v>592</v>
      </c>
      <c r="AD60" s="103" t="s">
        <v>137</v>
      </c>
      <c r="AF60" s="103"/>
      <c r="AG60" s="103"/>
      <c r="AH60" s="103"/>
      <c r="AK60" s="103" t="str">
        <f ca="1">IF(Tabela3[[#This Row],[STATUS]]&lt;&gt;"PREVISTO","N/A",IF(Tabela3[[#This Row],[Data_RE_CONGELADA]]="REDE OK","OK",IFERROR(IF(TODAY()-Tabela3[[#This Row],[Data_RE_CONGELADA]]&gt;=0,"ATRASADO",IF(TODAY()-Tabela3[[#This Row],[Data_RE_CONGELADA]]&gt;-5,"VENCENDO",IF(TODAY()-Tabela3[[#This Row],[Data_RE_CONGELADA]]&lt;=0,"NO PRAZO"))),"N/A")))</f>
        <v>N/A</v>
      </c>
      <c r="AL60" s="454" t="s">
        <v>138</v>
      </c>
      <c r="AM60" s="454">
        <v>45568</v>
      </c>
      <c r="AN60" s="458" t="s">
        <v>186</v>
      </c>
      <c r="AP60" s="103" t="s">
        <v>575</v>
      </c>
      <c r="AQ60" s="103" t="s">
        <v>611</v>
      </c>
      <c r="AR60" s="103" t="s">
        <v>575</v>
      </c>
      <c r="AS60" s="103">
        <v>0</v>
      </c>
      <c r="AU60" s="103" t="s">
        <v>604</v>
      </c>
      <c r="BC60" s="103"/>
      <c r="BE60" s="103" t="e">
        <f>VLOOKUP(Tabela3[[#This Row],[ID OSP]],[1]Export!$R:$R,1,0)</f>
        <v>#N/A</v>
      </c>
    </row>
    <row r="61" spans="1:57" hidden="1">
      <c r="A61" s="103" t="s">
        <v>862</v>
      </c>
      <c r="B61" s="103" t="s">
        <v>863</v>
      </c>
      <c r="C61" s="104" t="s">
        <v>137</v>
      </c>
      <c r="D61" s="456" t="s">
        <v>252</v>
      </c>
      <c r="E61" s="454" t="s">
        <v>138</v>
      </c>
      <c r="G61" s="454">
        <v>45462</v>
      </c>
      <c r="H61" s="454">
        <v>45517</v>
      </c>
      <c r="I61" s="103" t="s">
        <v>139</v>
      </c>
      <c r="J61" s="103" t="s">
        <v>139</v>
      </c>
      <c r="K61" s="458" t="s">
        <v>864</v>
      </c>
      <c r="L61" s="103" t="s">
        <v>446</v>
      </c>
      <c r="M61" s="103" t="s">
        <v>450</v>
      </c>
      <c r="N61" s="103" t="s">
        <v>751</v>
      </c>
      <c r="O61" s="103" t="s">
        <v>588</v>
      </c>
      <c r="P61" s="103" t="s">
        <v>589</v>
      </c>
      <c r="Q61" s="103" t="s">
        <v>589</v>
      </c>
      <c r="R61" s="458" t="s">
        <v>857</v>
      </c>
      <c r="S61" s="503" t="s">
        <v>865</v>
      </c>
      <c r="T61" s="103" t="s">
        <v>42</v>
      </c>
      <c r="U61" s="103" t="s">
        <v>137</v>
      </c>
      <c r="V61" s="454" t="str">
        <f>Tabela3[[#This Row],[NOVO 
PRAZO REDE]]</f>
        <v>REDE OK</v>
      </c>
      <c r="W61" s="454">
        <f>Tabela3[[#This Row],[PRAZO
ATIVAÇÃO]]</f>
        <v>0</v>
      </c>
      <c r="X61" s="103" t="s">
        <v>500</v>
      </c>
      <c r="Y61" s="103" t="str">
        <f>IFERROR("W"&amp;WEEKNUM(Tabela3[[#This Row],[PRAZO RE REVISADO]]),"-")</f>
        <v>-</v>
      </c>
      <c r="Z61" s="103" t="str">
        <f>IFERROR("W"&amp;WEEKNUM(Tabela3[[#This Row],[PRAZO ATIVAÇÃO]]),"-")</f>
        <v>W0</v>
      </c>
      <c r="AA61" s="103">
        <v>2024</v>
      </c>
      <c r="AB61" s="103">
        <v>503159</v>
      </c>
      <c r="AC61" s="103" t="s">
        <v>866</v>
      </c>
      <c r="AD61" s="103" t="s">
        <v>137</v>
      </c>
      <c r="AF61" s="103"/>
      <c r="AG61" s="103"/>
      <c r="AH61" s="103"/>
      <c r="AK61" s="103" t="str">
        <f ca="1">IF(Tabela3[[#This Row],[STATUS]]&lt;&gt;"PREVISTO","N/A",IF(Tabela3[[#This Row],[Data_RE_CONGELADA]]="REDE OK","OK",IFERROR(IF(TODAY()-Tabela3[[#This Row],[Data_RE_CONGELADA]]&gt;=0,"ATRASADO",IF(TODAY()-Tabela3[[#This Row],[Data_RE_CONGELADA]]&gt;-5,"VENCENDO",IF(TODAY()-Tabela3[[#This Row],[Data_RE_CONGELADA]]&lt;=0,"NO PRAZO"))),"N/A")))</f>
        <v>N/A</v>
      </c>
      <c r="AL61" s="454" t="s">
        <v>138</v>
      </c>
      <c r="AM61" s="454" t="s">
        <v>137</v>
      </c>
      <c r="AN61" s="458" t="s">
        <v>186</v>
      </c>
      <c r="AP61" s="103" t="s">
        <v>575</v>
      </c>
      <c r="AQ61" s="103" t="s">
        <v>611</v>
      </c>
      <c r="AR61" s="103" t="s">
        <v>575</v>
      </c>
      <c r="AS61" s="103">
        <v>0</v>
      </c>
      <c r="AU61" s="103" t="s">
        <v>604</v>
      </c>
      <c r="BC61" s="103"/>
      <c r="BE61" s="103" t="e">
        <f>VLOOKUP(Tabela3[[#This Row],[ID OSP]],[1]Export!$R:$R,1,0)</f>
        <v>#N/A</v>
      </c>
    </row>
    <row r="62" spans="1:57" hidden="1">
      <c r="A62" s="103" t="s">
        <v>867</v>
      </c>
      <c r="B62" s="103" t="s">
        <v>868</v>
      </c>
      <c r="C62" s="104" t="s">
        <v>137</v>
      </c>
      <c r="D62" s="456" t="s">
        <v>252</v>
      </c>
      <c r="E62" s="454" t="s">
        <v>138</v>
      </c>
      <c r="G62" s="454">
        <v>45588</v>
      </c>
      <c r="H62" s="454">
        <v>45588</v>
      </c>
      <c r="I62" s="103" t="s">
        <v>139</v>
      </c>
      <c r="J62" s="103" t="s">
        <v>139</v>
      </c>
      <c r="K62" s="458" t="s">
        <v>869</v>
      </c>
      <c r="L62" s="103" t="s">
        <v>446</v>
      </c>
      <c r="M62" s="103" t="s">
        <v>450</v>
      </c>
      <c r="N62" s="103" t="s">
        <v>450</v>
      </c>
      <c r="O62" s="103" t="s">
        <v>588</v>
      </c>
      <c r="P62" s="103" t="s">
        <v>589</v>
      </c>
      <c r="Q62" s="103" t="s">
        <v>589</v>
      </c>
      <c r="R62" s="458" t="s">
        <v>617</v>
      </c>
      <c r="S62" s="503"/>
      <c r="T62" s="103" t="s">
        <v>42</v>
      </c>
      <c r="U62" s="103" t="s">
        <v>137</v>
      </c>
      <c r="V62" s="454" t="str">
        <f>Tabela3[[#This Row],[NOVO 
PRAZO REDE]]</f>
        <v>REDE OK</v>
      </c>
      <c r="W62" s="454">
        <f>Tabela3[[#This Row],[PRAZO
ATIVAÇÃO]]</f>
        <v>0</v>
      </c>
      <c r="X62" s="103" t="s">
        <v>500</v>
      </c>
      <c r="Y62" s="103" t="str">
        <f>IFERROR("W"&amp;WEEKNUM(Tabela3[[#This Row],[PRAZO RE REVISADO]]),"-")</f>
        <v>-</v>
      </c>
      <c r="Z62" s="103" t="str">
        <f>IFERROR("W"&amp;WEEKNUM(Tabela3[[#This Row],[PRAZO ATIVAÇÃO]]),"-")</f>
        <v>W0</v>
      </c>
      <c r="AA62" s="103">
        <v>2024</v>
      </c>
      <c r="AB62" s="103">
        <v>512385</v>
      </c>
      <c r="AC62" s="103" t="s">
        <v>572</v>
      </c>
      <c r="AD62" s="103" t="s">
        <v>137</v>
      </c>
      <c r="AF62" s="103"/>
      <c r="AG62" s="103"/>
      <c r="AH62" s="103"/>
      <c r="AK62" s="103" t="str">
        <f ca="1">IF(Tabela3[[#This Row],[STATUS]]&lt;&gt;"PREVISTO","N/A",IF(Tabela3[[#This Row],[Data_RE_CONGELADA]]="REDE OK","OK",IFERROR(IF(TODAY()-Tabela3[[#This Row],[Data_RE_CONGELADA]]&gt;=0,"ATRASADO",IF(TODAY()-Tabela3[[#This Row],[Data_RE_CONGELADA]]&gt;-5,"VENCENDO",IF(TODAY()-Tabela3[[#This Row],[Data_RE_CONGELADA]]&lt;=0,"NO PRAZO"))),"N/A")))</f>
        <v>N/A</v>
      </c>
      <c r="AL62" s="454">
        <v>45569</v>
      </c>
      <c r="AM62" s="454">
        <v>45572</v>
      </c>
      <c r="AN62" s="458" t="s">
        <v>138</v>
      </c>
      <c r="AO62" s="458" t="s">
        <v>870</v>
      </c>
      <c r="AP62" s="103" t="s">
        <v>575</v>
      </c>
      <c r="AQ62" s="103" t="s">
        <v>611</v>
      </c>
      <c r="AR62" s="103" t="s">
        <v>575</v>
      </c>
      <c r="AS62" s="103">
        <v>0</v>
      </c>
      <c r="AU62" s="103" t="s">
        <v>604</v>
      </c>
      <c r="BC62" s="103"/>
      <c r="BE62" s="103" t="e">
        <f>VLOOKUP(Tabela3[[#This Row],[ID OSP]],[1]Export!$R:$R,1,0)</f>
        <v>#N/A</v>
      </c>
    </row>
    <row r="63" spans="1:57" hidden="1">
      <c r="A63" s="103" t="s">
        <v>871</v>
      </c>
      <c r="B63" s="103" t="s">
        <v>872</v>
      </c>
      <c r="C63" s="104" t="s">
        <v>137</v>
      </c>
      <c r="D63" s="456" t="s">
        <v>252</v>
      </c>
      <c r="E63" s="454" t="s">
        <v>138</v>
      </c>
      <c r="G63" s="454">
        <v>45534</v>
      </c>
      <c r="H63" s="454">
        <v>45541</v>
      </c>
      <c r="I63" s="103" t="s">
        <v>139</v>
      </c>
      <c r="J63" s="103" t="s">
        <v>139</v>
      </c>
      <c r="K63" s="458" t="s">
        <v>873</v>
      </c>
      <c r="L63" s="103" t="s">
        <v>446</v>
      </c>
      <c r="M63" s="103" t="s">
        <v>463</v>
      </c>
      <c r="N63" s="103" t="s">
        <v>850</v>
      </c>
      <c r="O63" s="103" t="s">
        <v>874</v>
      </c>
      <c r="P63" s="103" t="s">
        <v>589</v>
      </c>
      <c r="Q63" s="103" t="s">
        <v>589</v>
      </c>
      <c r="R63" s="458" t="s">
        <v>617</v>
      </c>
      <c r="S63" s="460"/>
      <c r="T63" s="103" t="s">
        <v>42</v>
      </c>
      <c r="U63" s="103" t="s">
        <v>137</v>
      </c>
      <c r="V63" s="454" t="str">
        <f>Tabela3[[#This Row],[NOVO 
PRAZO REDE]]</f>
        <v>REDE OK</v>
      </c>
      <c r="W63" s="454">
        <f>Tabela3[[#This Row],[PRAZO
ATIVAÇÃO]]</f>
        <v>0</v>
      </c>
      <c r="X63" s="103" t="s">
        <v>482</v>
      </c>
      <c r="Y63" s="103" t="str">
        <f>IFERROR("W"&amp;WEEKNUM(Tabela3[[#This Row],[PRAZO RE REVISADO]]),"-")</f>
        <v>-</v>
      </c>
      <c r="Z63" s="103" t="str">
        <f>IFERROR("W"&amp;WEEKNUM(Tabela3[[#This Row],[PRAZO ATIVAÇÃO]]),"-")</f>
        <v>W0</v>
      </c>
      <c r="AA63" s="103">
        <v>2024</v>
      </c>
      <c r="AB63" s="103" t="s">
        <v>139</v>
      </c>
      <c r="AC63" s="103" t="s">
        <v>139</v>
      </c>
      <c r="AD63" s="103" t="s">
        <v>137</v>
      </c>
      <c r="AF63" s="103"/>
      <c r="AG63" s="103"/>
      <c r="AH63" s="103"/>
      <c r="AK63" s="103" t="str">
        <f ca="1">IF(Tabela3[[#This Row],[STATUS]]&lt;&gt;"PREVISTO","N/A",IF(Tabela3[[#This Row],[Data_RE_CONGELADA]]="REDE OK","OK",IFERROR(IF(TODAY()-Tabela3[[#This Row],[Data_RE_CONGELADA]]&gt;=0,"ATRASADO",IF(TODAY()-Tabela3[[#This Row],[Data_RE_CONGELADA]]&gt;-5,"VENCENDO",IF(TODAY()-Tabela3[[#This Row],[Data_RE_CONGELADA]]&lt;=0,"NO PRAZO"))),"N/A")))</f>
        <v>N/A</v>
      </c>
      <c r="AL63" s="454" t="s">
        <v>138</v>
      </c>
      <c r="AM63" s="454" t="s">
        <v>137</v>
      </c>
      <c r="AN63" s="458" t="s">
        <v>186</v>
      </c>
      <c r="AP63" s="103" t="s">
        <v>575</v>
      </c>
      <c r="AQ63" s="103" t="s">
        <v>611</v>
      </c>
      <c r="AR63" s="103" t="s">
        <v>575</v>
      </c>
      <c r="AS63" s="103">
        <v>0</v>
      </c>
      <c r="AU63" s="103" t="s">
        <v>604</v>
      </c>
      <c r="BC63" s="103"/>
      <c r="BE63" s="103" t="e">
        <f>VLOOKUP(Tabela3[[#This Row],[ID OSP]],[1]Export!$R:$R,1,0)</f>
        <v>#N/A</v>
      </c>
    </row>
    <row r="64" spans="1:57" hidden="1">
      <c r="A64" s="103" t="s">
        <v>455</v>
      </c>
      <c r="B64" s="103" t="s">
        <v>875</v>
      </c>
      <c r="C64" s="540" t="s">
        <v>137</v>
      </c>
      <c r="D64" s="456" t="s">
        <v>252</v>
      </c>
      <c r="E64" s="454" t="s">
        <v>138</v>
      </c>
      <c r="G64" s="454">
        <v>45567</v>
      </c>
      <c r="H64" s="454">
        <v>45568</v>
      </c>
      <c r="I64" s="103" t="s">
        <v>139</v>
      </c>
      <c r="J64" s="103" t="s">
        <v>139</v>
      </c>
      <c r="K64" s="458" t="s">
        <v>876</v>
      </c>
      <c r="L64" s="103" t="s">
        <v>445</v>
      </c>
      <c r="M64" s="103" t="s">
        <v>455</v>
      </c>
      <c r="N64" s="103" t="s">
        <v>186</v>
      </c>
      <c r="O64" s="103" t="s">
        <v>663</v>
      </c>
      <c r="P64" s="103" t="s">
        <v>664</v>
      </c>
      <c r="Q64" s="103" t="s">
        <v>589</v>
      </c>
      <c r="R64" s="458" t="s">
        <v>617</v>
      </c>
      <c r="S64" s="503"/>
      <c r="T64" s="103" t="s">
        <v>42</v>
      </c>
      <c r="U64" s="103" t="s">
        <v>137</v>
      </c>
      <c r="V64" s="454" t="str">
        <f>Tabela3[[#This Row],[NOVO 
PRAZO REDE]]</f>
        <v>REDE OK</v>
      </c>
      <c r="W64" s="454">
        <f>Tabela3[[#This Row],[PRAZO
ATIVAÇÃO]]</f>
        <v>0</v>
      </c>
      <c r="X64" s="103" t="s">
        <v>500</v>
      </c>
      <c r="Y64" s="103" t="str">
        <f>IFERROR("W"&amp;WEEKNUM(Tabela3[[#This Row],[PRAZO RE REVISADO]]),"-")</f>
        <v>-</v>
      </c>
      <c r="Z64" s="103" t="str">
        <f>IFERROR("W"&amp;WEEKNUM(Tabela3[[#This Row],[PRAZO ATIVAÇÃO]]),"-")</f>
        <v>W0</v>
      </c>
      <c r="AA64" s="103">
        <v>2024</v>
      </c>
      <c r="AB64" s="103">
        <v>508215</v>
      </c>
      <c r="AC64" s="103" t="s">
        <v>592</v>
      </c>
      <c r="AD64" s="103" t="s">
        <v>137</v>
      </c>
      <c r="AF64" s="103"/>
      <c r="AG64" s="103"/>
      <c r="AH64" s="103"/>
      <c r="AK64" s="103" t="str">
        <f ca="1">IF(Tabela3[[#This Row],[STATUS]]&lt;&gt;"PREVISTO","N/A",IF(Tabela3[[#This Row],[Data_RE_CONGELADA]]="REDE OK","OK",IFERROR(IF(TODAY()-Tabela3[[#This Row],[Data_RE_CONGELADA]]&gt;=0,"ATRASADO",IF(TODAY()-Tabela3[[#This Row],[Data_RE_CONGELADA]]&gt;-5,"VENCENDO",IF(TODAY()-Tabela3[[#This Row],[Data_RE_CONGELADA]]&lt;=0,"NO PRAZO"))),"N/A")))</f>
        <v>N/A</v>
      </c>
      <c r="AL64" s="454" t="s">
        <v>138</v>
      </c>
      <c r="AM64" s="454">
        <v>45568</v>
      </c>
      <c r="AN64" s="458" t="s">
        <v>186</v>
      </c>
      <c r="AO64" s="458" t="s">
        <v>654</v>
      </c>
      <c r="AP64" s="103" t="s">
        <v>575</v>
      </c>
      <c r="AQ64" s="103" t="s">
        <v>611</v>
      </c>
      <c r="AR64" s="103" t="s">
        <v>575</v>
      </c>
      <c r="AS64" s="103">
        <v>0</v>
      </c>
      <c r="AU64" s="103" t="s">
        <v>604</v>
      </c>
      <c r="BC64" s="103"/>
      <c r="BE64" s="103" t="e">
        <f>VLOOKUP(Tabela3[[#This Row],[ID OSP]],[1]Export!$R:$R,1,0)</f>
        <v>#N/A</v>
      </c>
    </row>
    <row r="65" spans="1:58" hidden="1">
      <c r="A65" s="103" t="s">
        <v>877</v>
      </c>
      <c r="B65" s="103" t="s">
        <v>878</v>
      </c>
      <c r="C65" s="104" t="s">
        <v>137</v>
      </c>
      <c r="D65" s="456" t="s">
        <v>252</v>
      </c>
      <c r="E65" s="454" t="s">
        <v>138</v>
      </c>
      <c r="G65" s="454">
        <v>45547</v>
      </c>
      <c r="H65" s="454">
        <v>45553</v>
      </c>
      <c r="I65" s="103" t="s">
        <v>139</v>
      </c>
      <c r="J65" s="103" t="s">
        <v>139</v>
      </c>
      <c r="K65" s="458" t="s">
        <v>775</v>
      </c>
      <c r="L65" s="103" t="s">
        <v>446</v>
      </c>
      <c r="M65" s="103" t="s">
        <v>465</v>
      </c>
      <c r="N65" s="103" t="s">
        <v>776</v>
      </c>
      <c r="O65" s="103" t="s">
        <v>588</v>
      </c>
      <c r="P65" s="103" t="s">
        <v>589</v>
      </c>
      <c r="Q65" s="103" t="s">
        <v>589</v>
      </c>
      <c r="R65" s="458" t="s">
        <v>617</v>
      </c>
      <c r="S65" s="503"/>
      <c r="T65" s="103" t="s">
        <v>252</v>
      </c>
      <c r="U65" s="103" t="s">
        <v>137</v>
      </c>
      <c r="V65" s="454" t="str">
        <f>Tabela3[[#This Row],[NOVO 
PRAZO REDE]]</f>
        <v>REDE OK</v>
      </c>
      <c r="W65" s="454">
        <f>Tabela3[[#This Row],[PRAZO
ATIVAÇÃO]]</f>
        <v>0</v>
      </c>
      <c r="X65" s="103" t="s">
        <v>631</v>
      </c>
      <c r="Y65" s="103" t="str">
        <f>IFERROR("W"&amp;WEEKNUM(Tabela3[[#This Row],[PRAZO RE REVISADO]]),"-")</f>
        <v>-</v>
      </c>
      <c r="Z65" s="103" t="str">
        <f>IFERROR("W"&amp;WEEKNUM(Tabela3[[#This Row],[PRAZO ATIVAÇÃO]]),"-")</f>
        <v>W0</v>
      </c>
      <c r="AA65" s="103">
        <v>2024</v>
      </c>
      <c r="AB65" s="103" t="s">
        <v>139</v>
      </c>
      <c r="AC65" s="103" t="s">
        <v>139</v>
      </c>
      <c r="AD65" s="103" t="s">
        <v>137</v>
      </c>
      <c r="AF65" s="103"/>
      <c r="AG65" s="103"/>
      <c r="AH65" s="103"/>
      <c r="AK65" s="103" t="str">
        <f ca="1">IF(Tabela3[[#This Row],[STATUS]]&lt;&gt;"PREVISTO","N/A",IF(Tabela3[[#This Row],[Data_RE_CONGELADA]]="REDE OK","OK",IFERROR(IF(TODAY()-Tabela3[[#This Row],[Data_RE_CONGELADA]]&gt;=0,"ATRASADO",IF(TODAY()-Tabela3[[#This Row],[Data_RE_CONGELADA]]&gt;-5,"VENCENDO",IF(TODAY()-Tabela3[[#This Row],[Data_RE_CONGELADA]]&lt;=0,"NO PRAZO"))),"N/A")))</f>
        <v>N/A</v>
      </c>
      <c r="AL65" s="454" t="s">
        <v>138</v>
      </c>
      <c r="AM65" s="454" t="s">
        <v>137</v>
      </c>
      <c r="AN65" s="458" t="s">
        <v>186</v>
      </c>
      <c r="AP65" s="103" t="s">
        <v>575</v>
      </c>
      <c r="AQ65" s="103" t="s">
        <v>611</v>
      </c>
      <c r="AR65" s="103" t="s">
        <v>575</v>
      </c>
      <c r="AS65" s="103">
        <v>0</v>
      </c>
      <c r="AU65" s="103" t="s">
        <v>604</v>
      </c>
      <c r="BC65" s="103"/>
      <c r="BE65" s="103" t="e">
        <f>VLOOKUP(Tabela3[[#This Row],[ID OSP]],[1]Export!$R:$R,1,0)</f>
        <v>#N/A</v>
      </c>
    </row>
    <row r="66" spans="1:58" hidden="1">
      <c r="A66" s="471" t="s">
        <v>879</v>
      </c>
      <c r="B66" s="103" t="s">
        <v>880</v>
      </c>
      <c r="C66" s="104" t="s">
        <v>137</v>
      </c>
      <c r="D66" s="454" t="s">
        <v>252</v>
      </c>
      <c r="E66" s="454" t="s">
        <v>138</v>
      </c>
      <c r="G66" s="454">
        <v>45539</v>
      </c>
      <c r="H66" s="454">
        <v>45610</v>
      </c>
      <c r="I66" s="103" t="s">
        <v>139</v>
      </c>
      <c r="J66" s="103" t="s">
        <v>139</v>
      </c>
      <c r="K66" s="458" t="s">
        <v>881</v>
      </c>
      <c r="L66" s="103" t="s">
        <v>446</v>
      </c>
      <c r="M66" s="103" t="s">
        <v>448</v>
      </c>
      <c r="N66" s="103" t="s">
        <v>448</v>
      </c>
      <c r="O66" s="103" t="s">
        <v>588</v>
      </c>
      <c r="P66" s="103" t="s">
        <v>705</v>
      </c>
      <c r="Q66" s="103" t="s">
        <v>589</v>
      </c>
      <c r="R66" s="458" t="s">
        <v>617</v>
      </c>
      <c r="S66" s="503"/>
      <c r="T66" s="103" t="s">
        <v>42</v>
      </c>
      <c r="U66" s="103" t="s">
        <v>137</v>
      </c>
      <c r="V66" s="454" t="str">
        <f>Tabela3[[#This Row],[NOVO 
PRAZO REDE]]</f>
        <v>REDE OK</v>
      </c>
      <c r="W66" s="454">
        <f>Tabela3[[#This Row],[PRAZO
ATIVAÇÃO]]</f>
        <v>0</v>
      </c>
      <c r="X66" s="103" t="s">
        <v>500</v>
      </c>
      <c r="Y66" s="103" t="str">
        <f>IFERROR("W"&amp;WEEKNUM(Tabela3[[#This Row],[PRAZO RE REVISADO]]),"-")</f>
        <v>-</v>
      </c>
      <c r="Z66" s="103" t="str">
        <f>IFERROR("W"&amp;WEEKNUM(Tabela3[[#This Row],[PRAZO ATIVAÇÃO]]),"-")</f>
        <v>W0</v>
      </c>
      <c r="AA66" s="103">
        <v>2024</v>
      </c>
      <c r="AB66" s="103">
        <v>512263</v>
      </c>
      <c r="AC66" s="103" t="s">
        <v>592</v>
      </c>
      <c r="AD66" s="103" t="s">
        <v>137</v>
      </c>
      <c r="AF66" s="103"/>
      <c r="AG66" s="103"/>
      <c r="AH66" s="103"/>
      <c r="AK66" s="103" t="str">
        <f ca="1">IF(Tabela3[[#This Row],[STATUS]]&lt;&gt;"PREVISTO","N/A",IF(Tabela3[[#This Row],[Data_RE_CONGELADA]]="REDE OK","OK",IFERROR(IF(TODAY()-Tabela3[[#This Row],[Data_RE_CONGELADA]]&gt;=0,"ATRASADO",IF(TODAY()-Tabela3[[#This Row],[Data_RE_CONGELADA]]&gt;-5,"VENCENDO",IF(TODAY()-Tabela3[[#This Row],[Data_RE_CONGELADA]]&lt;=0,"NO PRAZO"))),"N/A")))</f>
        <v>N/A</v>
      </c>
      <c r="AL66" s="454" t="s">
        <v>138</v>
      </c>
      <c r="AM66" s="454">
        <v>45576</v>
      </c>
      <c r="AN66" s="458" t="s">
        <v>186</v>
      </c>
      <c r="AP66" s="103" t="s">
        <v>575</v>
      </c>
      <c r="AQ66" s="103" t="s">
        <v>611</v>
      </c>
      <c r="AR66" s="103" t="s">
        <v>575</v>
      </c>
      <c r="AS66" s="103">
        <v>0</v>
      </c>
      <c r="AU66" s="103" t="s">
        <v>604</v>
      </c>
      <c r="BC66" s="103"/>
      <c r="BE66" s="103" t="e">
        <f>VLOOKUP(Tabela3[[#This Row],[ID OSP]],[1]Export!$R:$R,1,0)</f>
        <v>#N/A</v>
      </c>
    </row>
    <row r="67" spans="1:58" hidden="1">
      <c r="A67" s="103" t="s">
        <v>882</v>
      </c>
      <c r="B67" s="103" t="s">
        <v>883</v>
      </c>
      <c r="C67" s="104" t="s">
        <v>137</v>
      </c>
      <c r="D67" s="456" t="s">
        <v>252</v>
      </c>
      <c r="E67" s="454" t="s">
        <v>138</v>
      </c>
      <c r="G67" s="454">
        <v>45518</v>
      </c>
      <c r="H67" s="454">
        <v>45572</v>
      </c>
      <c r="I67" s="103" t="s">
        <v>139</v>
      </c>
      <c r="J67" s="103" t="s">
        <v>139</v>
      </c>
      <c r="K67" s="458" t="s">
        <v>884</v>
      </c>
      <c r="L67" s="103" t="s">
        <v>446</v>
      </c>
      <c r="M67" s="103" t="s">
        <v>447</v>
      </c>
      <c r="N67" s="103" t="s">
        <v>447</v>
      </c>
      <c r="O67" s="103" t="s">
        <v>663</v>
      </c>
      <c r="P67" s="103" t="s">
        <v>885</v>
      </c>
      <c r="Q67" s="103" t="s">
        <v>589</v>
      </c>
      <c r="R67" s="458" t="s">
        <v>617</v>
      </c>
      <c r="S67" s="503"/>
      <c r="T67" s="103" t="s">
        <v>42</v>
      </c>
      <c r="U67" s="103" t="s">
        <v>137</v>
      </c>
      <c r="V67" s="454" t="str">
        <f>Tabela3[[#This Row],[NOVO 
PRAZO REDE]]</f>
        <v>REDE OK</v>
      </c>
      <c r="W67" s="454">
        <f>Tabela3[[#This Row],[PRAZO
ATIVAÇÃO]]</f>
        <v>0</v>
      </c>
      <c r="X67" s="103" t="s">
        <v>500</v>
      </c>
      <c r="Y67" s="103" t="str">
        <f>IFERROR("W"&amp;WEEKNUM(Tabela3[[#This Row],[PRAZO RE REVISADO]]),"-")</f>
        <v>-</v>
      </c>
      <c r="Z67" s="103" t="str">
        <f>IFERROR("W"&amp;WEEKNUM(Tabela3[[#This Row],[PRAZO ATIVAÇÃO]]),"-")</f>
        <v>W0</v>
      </c>
      <c r="AA67" s="103">
        <v>2024</v>
      </c>
      <c r="AB67" s="103">
        <v>506523</v>
      </c>
      <c r="AC67" s="103" t="s">
        <v>572</v>
      </c>
      <c r="AD67" s="103" t="s">
        <v>137</v>
      </c>
      <c r="AF67" s="103"/>
      <c r="AG67" s="103"/>
      <c r="AH67" s="103"/>
      <c r="AK67" s="103" t="str">
        <f ca="1">IF(Tabela3[[#This Row],[STATUS]]&lt;&gt;"PREVISTO","N/A",IF(Tabela3[[#This Row],[Data_RE_CONGELADA]]="REDE OK","OK",IFERROR(IF(TODAY()-Tabela3[[#This Row],[Data_RE_CONGELADA]]&gt;=0,"ATRASADO",IF(TODAY()-Tabela3[[#This Row],[Data_RE_CONGELADA]]&gt;-5,"VENCENDO",IF(TODAY()-Tabela3[[#This Row],[Data_RE_CONGELADA]]&lt;=0,"NO PRAZO"))),"N/A")))</f>
        <v>N/A</v>
      </c>
      <c r="AL67" s="454" t="s">
        <v>138</v>
      </c>
      <c r="AM67" s="454">
        <v>45579</v>
      </c>
      <c r="AN67" s="458" t="s">
        <v>186</v>
      </c>
      <c r="AP67" s="103" t="s">
        <v>575</v>
      </c>
      <c r="AQ67" s="103" t="s">
        <v>611</v>
      </c>
      <c r="AR67" s="103" t="s">
        <v>575</v>
      </c>
      <c r="AS67" s="103">
        <v>0</v>
      </c>
      <c r="AU67" s="103" t="s">
        <v>604</v>
      </c>
      <c r="BC67" s="103"/>
      <c r="BE67" s="103" t="e">
        <f>VLOOKUP(Tabela3[[#This Row],[ID OSP]],[1]Export!$R:$R,1,0)</f>
        <v>#N/A</v>
      </c>
    </row>
    <row r="68" spans="1:58" hidden="1">
      <c r="A68" s="103" t="s">
        <v>886</v>
      </c>
      <c r="B68" s="103" t="s">
        <v>887</v>
      </c>
      <c r="C68" s="104" t="s">
        <v>137</v>
      </c>
      <c r="D68" s="454" t="s">
        <v>252</v>
      </c>
      <c r="E68" s="454" t="s">
        <v>138</v>
      </c>
      <c r="G68" s="454">
        <v>45479</v>
      </c>
      <c r="H68" s="454">
        <v>45481</v>
      </c>
      <c r="I68" s="103" t="s">
        <v>139</v>
      </c>
      <c r="J68" s="103" t="s">
        <v>139</v>
      </c>
      <c r="K68" s="458" t="s">
        <v>888</v>
      </c>
      <c r="L68" s="103" t="s">
        <v>446</v>
      </c>
      <c r="M68" s="103" t="s">
        <v>461</v>
      </c>
      <c r="N68" s="103" t="s">
        <v>655</v>
      </c>
      <c r="O68" s="103" t="s">
        <v>588</v>
      </c>
      <c r="P68" s="103" t="s">
        <v>589</v>
      </c>
      <c r="Q68" s="103" t="s">
        <v>589</v>
      </c>
      <c r="R68" s="458" t="s">
        <v>658</v>
      </c>
      <c r="S68" s="460"/>
      <c r="T68" s="103" t="s">
        <v>252</v>
      </c>
      <c r="U68" s="103" t="s">
        <v>137</v>
      </c>
      <c r="V68" s="454" t="str">
        <f>Tabela3[[#This Row],[NOVO 
PRAZO REDE]]</f>
        <v>REDE OK</v>
      </c>
      <c r="W68" s="454">
        <f>Tabela3[[#This Row],[PRAZO
ATIVAÇÃO]]</f>
        <v>0</v>
      </c>
      <c r="X68" s="103" t="s">
        <v>625</v>
      </c>
      <c r="Y68" s="103" t="str">
        <f>IFERROR("W"&amp;WEEKNUM(Tabela3[[#This Row],[PRAZO RE REVISADO]]),"-")</f>
        <v>-</v>
      </c>
      <c r="Z68" s="103" t="str">
        <f>IFERROR("W"&amp;WEEKNUM(Tabela3[[#This Row],[PRAZO ATIVAÇÃO]]),"-")</f>
        <v>W0</v>
      </c>
      <c r="AA68" s="103">
        <v>2024</v>
      </c>
      <c r="AB68" s="103" t="s">
        <v>675</v>
      </c>
      <c r="AC68" s="103" t="s">
        <v>139</v>
      </c>
      <c r="AD68" s="103" t="s">
        <v>137</v>
      </c>
      <c r="AF68" s="103"/>
      <c r="AG68" s="103"/>
      <c r="AH68" s="103"/>
      <c r="AK68" s="103" t="str">
        <f ca="1">IF(Tabela3[[#This Row],[STATUS]]&lt;&gt;"PREVISTO","N/A",IF(Tabela3[[#This Row],[Data_RE_CONGELADA]]="REDE OK","OK",IFERROR(IF(TODAY()-Tabela3[[#This Row],[Data_RE_CONGELADA]]&gt;=0,"ATRASADO",IF(TODAY()-Tabela3[[#This Row],[Data_RE_CONGELADA]]&gt;-5,"VENCENDO",IF(TODAY()-Tabela3[[#This Row],[Data_RE_CONGELADA]]&lt;=0,"NO PRAZO"))),"N/A")))</f>
        <v>N/A</v>
      </c>
      <c r="AL68" s="454" t="s">
        <v>138</v>
      </c>
      <c r="AM68" s="454" t="s">
        <v>137</v>
      </c>
      <c r="AN68" s="458" t="s">
        <v>186</v>
      </c>
      <c r="AP68" s="103" t="s">
        <v>575</v>
      </c>
      <c r="AQ68" s="103" t="s">
        <v>611</v>
      </c>
      <c r="AR68" s="103" t="s">
        <v>575</v>
      </c>
      <c r="AS68" s="103">
        <v>0</v>
      </c>
      <c r="AU68" s="103" t="s">
        <v>604</v>
      </c>
      <c r="BC68" s="103"/>
      <c r="BE68" s="103" t="e">
        <f>VLOOKUP(Tabela3[[#This Row],[ID OSP]],[1]Export!$R:$R,1,0)</f>
        <v>#N/A</v>
      </c>
    </row>
    <row r="69" spans="1:58" hidden="1">
      <c r="A69" s="103" t="s">
        <v>889</v>
      </c>
      <c r="B69" s="103" t="s">
        <v>890</v>
      </c>
      <c r="C69" s="539" t="s">
        <v>137</v>
      </c>
      <c r="D69" s="456" t="s">
        <v>252</v>
      </c>
      <c r="E69" s="454" t="s">
        <v>138</v>
      </c>
      <c r="G69" s="454">
        <v>45545</v>
      </c>
      <c r="H69" s="454">
        <v>45574</v>
      </c>
      <c r="I69" s="103" t="s">
        <v>139</v>
      </c>
      <c r="J69" s="103" t="s">
        <v>139</v>
      </c>
      <c r="K69" s="458" t="s">
        <v>891</v>
      </c>
      <c r="L69" s="103" t="s">
        <v>446</v>
      </c>
      <c r="M69" s="103" t="s">
        <v>450</v>
      </c>
      <c r="N69" s="103" t="s">
        <v>892</v>
      </c>
      <c r="O69" s="103" t="s">
        <v>616</v>
      </c>
      <c r="P69" s="103" t="s">
        <v>589</v>
      </c>
      <c r="Q69" s="103" t="s">
        <v>589</v>
      </c>
      <c r="R69" s="458" t="s">
        <v>617</v>
      </c>
      <c r="S69" s="462" t="s">
        <v>893</v>
      </c>
      <c r="T69" s="103" t="s">
        <v>42</v>
      </c>
      <c r="U69" s="103" t="s">
        <v>137</v>
      </c>
      <c r="V69" s="454" t="str">
        <f>Tabela3[[#This Row],[NOVO 
PRAZO REDE]]</f>
        <v>REDE OK</v>
      </c>
      <c r="W69" s="454">
        <f>Tabela3[[#This Row],[PRAZO
ATIVAÇÃO]]</f>
        <v>0</v>
      </c>
      <c r="X69" s="103" t="s">
        <v>500</v>
      </c>
      <c r="Y69" s="103" t="str">
        <f>IFERROR("W"&amp;WEEKNUM(Tabela3[[#This Row],[PRAZO RE REVISADO]]),"-")</f>
        <v>-</v>
      </c>
      <c r="Z69" s="103" t="str">
        <f>IFERROR("W"&amp;WEEKNUM(Tabela3[[#This Row],[PRAZO ATIVAÇÃO]]),"-")</f>
        <v>W0</v>
      </c>
      <c r="AA69" s="103">
        <v>2024</v>
      </c>
      <c r="AB69" s="103">
        <v>512290</v>
      </c>
      <c r="AC69" s="103" t="s">
        <v>572</v>
      </c>
      <c r="AD69" s="103" t="s">
        <v>137</v>
      </c>
      <c r="AF69" s="103"/>
      <c r="AG69" s="103"/>
      <c r="AH69" s="103"/>
      <c r="AK69" s="103" t="str">
        <f ca="1">IF(Tabela3[[#This Row],[STATUS]]&lt;&gt;"PREVISTO","N/A",IF(Tabela3[[#This Row],[Data_RE_CONGELADA]]="REDE OK","OK",IFERROR(IF(TODAY()-Tabela3[[#This Row],[Data_RE_CONGELADA]]&gt;=0,"ATRASADO",IF(TODAY()-Tabela3[[#This Row],[Data_RE_CONGELADA]]&gt;-5,"VENCENDO",IF(TODAY()-Tabela3[[#This Row],[Data_RE_CONGELADA]]&lt;=0,"NO PRAZO"))),"N/A")))</f>
        <v>N/A</v>
      </c>
      <c r="AL69" s="454">
        <v>45576</v>
      </c>
      <c r="AM69" s="454">
        <v>45580</v>
      </c>
      <c r="AN69" s="458" t="s">
        <v>186</v>
      </c>
      <c r="AO69" s="458" t="s">
        <v>624</v>
      </c>
      <c r="AP69" s="103" t="s">
        <v>575</v>
      </c>
      <c r="AQ69" s="103" t="s">
        <v>611</v>
      </c>
      <c r="AR69" s="103" t="s">
        <v>575</v>
      </c>
      <c r="AS69" s="103">
        <v>0</v>
      </c>
      <c r="AU69" s="103" t="s">
        <v>604</v>
      </c>
      <c r="BC69" s="103"/>
      <c r="BE69" s="103" t="e">
        <f>VLOOKUP(Tabela3[[#This Row],[ID OSP]],[1]Export!$R:$R,1,0)</f>
        <v>#N/A</v>
      </c>
    </row>
    <row r="70" spans="1:58" hidden="1">
      <c r="A70" s="103" t="s">
        <v>894</v>
      </c>
      <c r="B70" s="103" t="s">
        <v>895</v>
      </c>
      <c r="C70" s="540" t="s">
        <v>137</v>
      </c>
      <c r="D70" s="456" t="s">
        <v>252</v>
      </c>
      <c r="E70" s="454" t="s">
        <v>138</v>
      </c>
      <c r="G70" s="454">
        <v>45544</v>
      </c>
      <c r="H70" s="454">
        <v>45568</v>
      </c>
      <c r="I70" s="103" t="s">
        <v>139</v>
      </c>
      <c r="J70" s="103" t="s">
        <v>139</v>
      </c>
      <c r="K70" s="458" t="s">
        <v>896</v>
      </c>
      <c r="L70" s="103" t="s">
        <v>446</v>
      </c>
      <c r="M70" s="103" t="s">
        <v>450</v>
      </c>
      <c r="N70" s="103" t="s">
        <v>861</v>
      </c>
      <c r="O70" s="103" t="s">
        <v>874</v>
      </c>
      <c r="P70" s="103" t="s">
        <v>589</v>
      </c>
      <c r="Q70" s="103" t="s">
        <v>589</v>
      </c>
      <c r="R70" s="458" t="s">
        <v>617</v>
      </c>
      <c r="S70" s="503"/>
      <c r="T70" s="103" t="s">
        <v>42</v>
      </c>
      <c r="U70" s="103" t="s">
        <v>137</v>
      </c>
      <c r="V70" s="454" t="str">
        <f>Tabela3[[#This Row],[NOVO 
PRAZO REDE]]</f>
        <v>REDE OK</v>
      </c>
      <c r="W70" s="454">
        <f>Tabela3[[#This Row],[PRAZO
ATIVAÇÃO]]</f>
        <v>0</v>
      </c>
      <c r="X70" s="103" t="s">
        <v>500</v>
      </c>
      <c r="Y70" s="103" t="str">
        <f>IFERROR("W"&amp;WEEKNUM(Tabela3[[#This Row],[PRAZO RE REVISADO]]),"-")</f>
        <v>-</v>
      </c>
      <c r="Z70" s="103" t="str">
        <f>IFERROR("W"&amp;WEEKNUM(Tabela3[[#This Row],[PRAZO ATIVAÇÃO]]),"-")</f>
        <v>W0</v>
      </c>
      <c r="AA70" s="103">
        <v>2024</v>
      </c>
      <c r="AB70" s="103">
        <v>512353</v>
      </c>
      <c r="AC70" s="103" t="s">
        <v>572</v>
      </c>
      <c r="AD70" s="103" t="s">
        <v>137</v>
      </c>
      <c r="AF70" s="103"/>
      <c r="AG70" s="103"/>
      <c r="AH70" s="103"/>
      <c r="AK70" s="103" t="str">
        <f ca="1">IF(Tabela3[[#This Row],[STATUS]]&lt;&gt;"PREVISTO","N/A",IF(Tabela3[[#This Row],[Data_RE_CONGELADA]]="REDE OK","OK",IFERROR(IF(TODAY()-Tabela3[[#This Row],[Data_RE_CONGELADA]]&gt;=0,"ATRASADO",IF(TODAY()-Tabela3[[#This Row],[Data_RE_CONGELADA]]&gt;-5,"VENCENDO",IF(TODAY()-Tabela3[[#This Row],[Data_RE_CONGELADA]]&lt;=0,"NO PRAZO"))),"N/A")))</f>
        <v>N/A</v>
      </c>
      <c r="AL70" s="454" t="s">
        <v>138</v>
      </c>
      <c r="AM70" s="454">
        <v>45568</v>
      </c>
      <c r="AN70" s="458" t="s">
        <v>186</v>
      </c>
      <c r="AP70" s="103" t="s">
        <v>575</v>
      </c>
      <c r="AQ70" s="103" t="s">
        <v>611</v>
      </c>
      <c r="AR70" s="103" t="s">
        <v>575</v>
      </c>
      <c r="AS70" s="103">
        <v>0</v>
      </c>
      <c r="AU70" s="103" t="s">
        <v>604</v>
      </c>
      <c r="BC70" s="103"/>
      <c r="BE70" s="103" t="e">
        <f>VLOOKUP(Tabela3[[#This Row],[ID OSP]],[1]Export!$R:$R,1,0)</f>
        <v>#N/A</v>
      </c>
    </row>
    <row r="71" spans="1:58" hidden="1">
      <c r="A71" s="103" t="s">
        <v>897</v>
      </c>
      <c r="B71" s="103" t="s">
        <v>898</v>
      </c>
      <c r="C71" s="104" t="s">
        <v>137</v>
      </c>
      <c r="D71" s="456" t="s">
        <v>252</v>
      </c>
      <c r="E71" s="454" t="s">
        <v>138</v>
      </c>
      <c r="G71" s="454">
        <v>45503</v>
      </c>
      <c r="H71" s="454">
        <v>45506</v>
      </c>
      <c r="I71" s="103" t="s">
        <v>139</v>
      </c>
      <c r="J71" s="103" t="s">
        <v>139</v>
      </c>
      <c r="K71" s="458" t="s">
        <v>899</v>
      </c>
      <c r="L71" s="103" t="s">
        <v>446</v>
      </c>
      <c r="M71" s="103" t="s">
        <v>465</v>
      </c>
      <c r="N71" s="103" t="s">
        <v>776</v>
      </c>
      <c r="O71" s="103" t="s">
        <v>588</v>
      </c>
      <c r="P71" s="103" t="s">
        <v>589</v>
      </c>
      <c r="Q71" s="103" t="s">
        <v>589</v>
      </c>
      <c r="R71" s="458" t="s">
        <v>138</v>
      </c>
      <c r="S71" s="460"/>
      <c r="T71" s="103" t="s">
        <v>252</v>
      </c>
      <c r="U71" s="103" t="s">
        <v>137</v>
      </c>
      <c r="V71" s="454" t="str">
        <f>Tabela3[[#This Row],[NOVO 
PRAZO REDE]]</f>
        <v>REDE OK</v>
      </c>
      <c r="W71" s="454">
        <f>Tabela3[[#This Row],[PRAZO
ATIVAÇÃO]]</f>
        <v>0</v>
      </c>
      <c r="X71" s="103" t="s">
        <v>631</v>
      </c>
      <c r="Y71" s="103" t="str">
        <f>IFERROR("W"&amp;WEEKNUM(Tabela3[[#This Row],[PRAZO RE REVISADO]]),"-")</f>
        <v>-</v>
      </c>
      <c r="Z71" s="103" t="str">
        <f>IFERROR("W"&amp;WEEKNUM(Tabela3[[#This Row],[PRAZO ATIVAÇÃO]]),"-")</f>
        <v>W0</v>
      </c>
      <c r="AA71" s="103">
        <v>2024</v>
      </c>
      <c r="AB71" s="103">
        <v>508021</v>
      </c>
      <c r="AC71" s="103" t="s">
        <v>572</v>
      </c>
      <c r="AD71" s="103" t="s">
        <v>137</v>
      </c>
      <c r="AF71" s="103"/>
      <c r="AG71" s="103"/>
      <c r="AH71" s="103"/>
      <c r="AK71" s="103" t="str">
        <f ca="1">IF(Tabela3[[#This Row],[STATUS]]&lt;&gt;"PREVISTO","N/A",IF(Tabela3[[#This Row],[Data_RE_CONGELADA]]="REDE OK","OK",IFERROR(IF(TODAY()-Tabela3[[#This Row],[Data_RE_CONGELADA]]&gt;=0,"ATRASADO",IF(TODAY()-Tabela3[[#This Row],[Data_RE_CONGELADA]]&gt;-5,"VENCENDO",IF(TODAY()-Tabela3[[#This Row],[Data_RE_CONGELADA]]&lt;=0,"NO PRAZO"))),"N/A")))</f>
        <v>N/A</v>
      </c>
      <c r="AL71" s="454" t="s">
        <v>138</v>
      </c>
      <c r="AM71" s="454" t="s">
        <v>137</v>
      </c>
      <c r="AN71" s="458" t="s">
        <v>186</v>
      </c>
      <c r="AP71" s="103" t="s">
        <v>575</v>
      </c>
      <c r="AQ71" s="103" t="s">
        <v>611</v>
      </c>
      <c r="AR71" s="103" t="s">
        <v>575</v>
      </c>
      <c r="AS71" s="103">
        <v>0</v>
      </c>
      <c r="AU71" s="103" t="s">
        <v>604</v>
      </c>
      <c r="BC71" s="103"/>
      <c r="BE71" s="103" t="e">
        <f>VLOOKUP(Tabela3[[#This Row],[ID OSP]],[1]Export!$R:$R,1,0)</f>
        <v>#N/A</v>
      </c>
    </row>
    <row r="72" spans="1:58" hidden="1">
      <c r="A72" s="103" t="s">
        <v>900</v>
      </c>
      <c r="B72" s="103" t="s">
        <v>901</v>
      </c>
      <c r="C72" s="540" t="s">
        <v>137</v>
      </c>
      <c r="D72" s="454" t="s">
        <v>252</v>
      </c>
      <c r="E72" s="454" t="s">
        <v>138</v>
      </c>
      <c r="G72" s="454">
        <v>45496</v>
      </c>
      <c r="H72" s="454">
        <v>45565</v>
      </c>
      <c r="I72" s="103" t="s">
        <v>139</v>
      </c>
      <c r="J72" s="103" t="s">
        <v>139</v>
      </c>
      <c r="K72" s="458" t="s">
        <v>902</v>
      </c>
      <c r="L72" s="103" t="s">
        <v>446</v>
      </c>
      <c r="M72" s="103" t="s">
        <v>464</v>
      </c>
      <c r="N72" s="103" t="s">
        <v>819</v>
      </c>
      <c r="O72" s="103" t="s">
        <v>874</v>
      </c>
      <c r="P72" s="103" t="s">
        <v>589</v>
      </c>
      <c r="Q72" s="103" t="s">
        <v>589</v>
      </c>
      <c r="R72" s="458" t="s">
        <v>671</v>
      </c>
      <c r="S72" s="503"/>
      <c r="T72" s="103" t="s">
        <v>252</v>
      </c>
      <c r="U72" s="103" t="s">
        <v>137</v>
      </c>
      <c r="V72" s="454" t="str">
        <f>Tabela3[[#This Row],[NOVO 
PRAZO REDE]]</f>
        <v>REDE OK</v>
      </c>
      <c r="W72" s="454">
        <f>Tabela3[[#This Row],[PRAZO
ATIVAÇÃO]]</f>
        <v>0</v>
      </c>
      <c r="X72" s="103" t="s">
        <v>482</v>
      </c>
      <c r="Y72" s="103" t="str">
        <f>IFERROR("W"&amp;WEEKNUM(Tabela3[[#This Row],[PRAZO RE REVISADO]]),"-")</f>
        <v>-</v>
      </c>
      <c r="Z72" s="103" t="str">
        <f>IFERROR("W"&amp;WEEKNUM(Tabela3[[#This Row],[PRAZO ATIVAÇÃO]]),"-")</f>
        <v>W0</v>
      </c>
      <c r="AA72" s="103">
        <v>2024</v>
      </c>
      <c r="AB72" s="103" t="s">
        <v>139</v>
      </c>
      <c r="AC72" s="103" t="s">
        <v>139</v>
      </c>
      <c r="AD72" s="103" t="s">
        <v>137</v>
      </c>
      <c r="AF72" s="103"/>
      <c r="AG72" s="103"/>
      <c r="AH72" s="103"/>
      <c r="AK72" s="103" t="str">
        <f ca="1">IF(Tabela3[[#This Row],[STATUS]]&lt;&gt;"PREVISTO","N/A",IF(Tabela3[[#This Row],[Data_RE_CONGELADA]]="REDE OK","OK",IFERROR(IF(TODAY()-Tabela3[[#This Row],[Data_RE_CONGELADA]]&gt;=0,"ATRASADO",IF(TODAY()-Tabela3[[#This Row],[Data_RE_CONGELADA]]&gt;-5,"VENCENDO",IF(TODAY()-Tabela3[[#This Row],[Data_RE_CONGELADA]]&lt;=0,"NO PRAZO"))),"N/A")))</f>
        <v>N/A</v>
      </c>
      <c r="AL72" s="454" t="s">
        <v>138</v>
      </c>
      <c r="AM72" s="454" t="s">
        <v>137</v>
      </c>
      <c r="AN72" s="458" t="s">
        <v>186</v>
      </c>
      <c r="AP72" s="103" t="s">
        <v>575</v>
      </c>
      <c r="AQ72" s="103" t="s">
        <v>611</v>
      </c>
      <c r="AR72" s="103" t="s">
        <v>575</v>
      </c>
      <c r="AS72" s="103">
        <v>0</v>
      </c>
      <c r="AU72" s="103" t="s">
        <v>604</v>
      </c>
      <c r="BC72" s="103"/>
      <c r="BE72" s="103" t="e">
        <f>VLOOKUP(Tabela3[[#This Row],[ID OSP]],[1]Export!$R:$R,1,0)</f>
        <v>#N/A</v>
      </c>
    </row>
    <row r="73" spans="1:58" hidden="1">
      <c r="A73" s="103" t="s">
        <v>903</v>
      </c>
      <c r="B73" s="103" t="s">
        <v>904</v>
      </c>
      <c r="C73" s="104" t="s">
        <v>137</v>
      </c>
      <c r="D73" s="454" t="s">
        <v>252</v>
      </c>
      <c r="E73" s="454" t="s">
        <v>138</v>
      </c>
      <c r="G73" s="454">
        <v>45457</v>
      </c>
      <c r="H73" s="454">
        <v>45463</v>
      </c>
      <c r="I73" s="103" t="s">
        <v>139</v>
      </c>
      <c r="J73" s="103" t="s">
        <v>139</v>
      </c>
      <c r="K73" s="458" t="s">
        <v>905</v>
      </c>
      <c r="L73" s="103" t="s">
        <v>446</v>
      </c>
      <c r="M73" s="103" t="s">
        <v>450</v>
      </c>
      <c r="N73" s="103" t="s">
        <v>753</v>
      </c>
      <c r="O73" s="103" t="s">
        <v>616</v>
      </c>
      <c r="P73" s="103" t="s">
        <v>589</v>
      </c>
      <c r="Q73" s="103" t="s">
        <v>589</v>
      </c>
      <c r="R73" s="458" t="s">
        <v>617</v>
      </c>
      <c r="S73" s="460"/>
      <c r="T73" s="103" t="s">
        <v>42</v>
      </c>
      <c r="U73" s="103" t="s">
        <v>137</v>
      </c>
      <c r="V73" s="454" t="str">
        <f>Tabela3[[#This Row],[NOVO 
PRAZO REDE]]</f>
        <v>REDE OK</v>
      </c>
      <c r="W73" s="454">
        <f>Tabela3[[#This Row],[PRAZO
ATIVAÇÃO]]</f>
        <v>0</v>
      </c>
      <c r="X73" s="103" t="s">
        <v>500</v>
      </c>
      <c r="Y73" s="103" t="str">
        <f>IFERROR("W"&amp;WEEKNUM(Tabela3[[#This Row],[PRAZO RE REVISADO]]),"-")</f>
        <v>-</v>
      </c>
      <c r="Z73" s="103" t="str">
        <f>IFERROR("W"&amp;WEEKNUM(Tabela3[[#This Row],[PRAZO ATIVAÇÃO]]),"-")</f>
        <v>W0</v>
      </c>
      <c r="AA73" s="103">
        <v>2024</v>
      </c>
      <c r="AB73" s="103">
        <v>486543</v>
      </c>
      <c r="AC73" s="103" t="s">
        <v>866</v>
      </c>
      <c r="AD73" s="103" t="s">
        <v>137</v>
      </c>
      <c r="AF73" s="103"/>
      <c r="AG73" s="103"/>
      <c r="AH73" s="103"/>
      <c r="AK73" s="103" t="str">
        <f ca="1">IF(Tabela3[[#This Row],[STATUS]]&lt;&gt;"PREVISTO","N/A",IF(Tabela3[[#This Row],[Data_RE_CONGELADA]]="REDE OK","OK",IFERROR(IF(TODAY()-Tabela3[[#This Row],[Data_RE_CONGELADA]]&gt;=0,"ATRASADO",IF(TODAY()-Tabela3[[#This Row],[Data_RE_CONGELADA]]&gt;-5,"VENCENDO",IF(TODAY()-Tabela3[[#This Row],[Data_RE_CONGELADA]]&lt;=0,"NO PRAZO"))),"N/A")))</f>
        <v>N/A</v>
      </c>
      <c r="AL73" s="454" t="s">
        <v>138</v>
      </c>
      <c r="AM73" s="454" t="s">
        <v>137</v>
      </c>
      <c r="AN73" s="458" t="s">
        <v>186</v>
      </c>
      <c r="AP73" s="103" t="s">
        <v>575</v>
      </c>
      <c r="AQ73" s="103" t="s">
        <v>611</v>
      </c>
      <c r="AR73" s="103" t="s">
        <v>575</v>
      </c>
      <c r="AS73" s="103">
        <v>0</v>
      </c>
      <c r="AU73" s="103" t="s">
        <v>604</v>
      </c>
      <c r="BC73" s="103"/>
      <c r="BE73" s="103" t="e">
        <f>VLOOKUP(Tabela3[[#This Row],[ID OSP]],[1]Export!$R:$R,1,0)</f>
        <v>#N/A</v>
      </c>
    </row>
    <row r="74" spans="1:58" hidden="1">
      <c r="A74" s="103" t="s">
        <v>906</v>
      </c>
      <c r="B74" s="103" t="s">
        <v>907</v>
      </c>
      <c r="C74" s="104" t="s">
        <v>137</v>
      </c>
      <c r="D74" s="456" t="s">
        <v>252</v>
      </c>
      <c r="E74" s="454" t="s">
        <v>138</v>
      </c>
      <c r="G74" s="454">
        <v>45489</v>
      </c>
      <c r="H74" s="454">
        <v>45545</v>
      </c>
      <c r="I74" s="103" t="s">
        <v>139</v>
      </c>
      <c r="J74" s="103" t="s">
        <v>139</v>
      </c>
      <c r="K74" s="458" t="s">
        <v>908</v>
      </c>
      <c r="L74" s="103" t="s">
        <v>446</v>
      </c>
      <c r="M74" s="103" t="s">
        <v>457</v>
      </c>
      <c r="N74" s="103" t="s">
        <v>909</v>
      </c>
      <c r="O74" s="103" t="s">
        <v>588</v>
      </c>
      <c r="P74" s="103" t="s">
        <v>589</v>
      </c>
      <c r="Q74" s="103" t="s">
        <v>589</v>
      </c>
      <c r="R74" s="458" t="s">
        <v>857</v>
      </c>
      <c r="S74" s="460"/>
      <c r="T74" s="103" t="s">
        <v>42</v>
      </c>
      <c r="U74" s="103" t="s">
        <v>137</v>
      </c>
      <c r="V74" s="454" t="str">
        <f>Tabela3[[#This Row],[NOVO 
PRAZO REDE]]</f>
        <v>REDE OK</v>
      </c>
      <c r="W74" s="454">
        <f>Tabela3[[#This Row],[PRAZO
ATIVAÇÃO]]</f>
        <v>0</v>
      </c>
      <c r="X74" s="103" t="s">
        <v>667</v>
      </c>
      <c r="Y74" s="103" t="str">
        <f>IFERROR("W"&amp;WEEKNUM(Tabela3[[#This Row],[PRAZO RE REVISADO]]),"-")</f>
        <v>-</v>
      </c>
      <c r="Z74" s="103" t="str">
        <f>IFERROR("W"&amp;WEEKNUM(Tabela3[[#This Row],[PRAZO ATIVAÇÃO]]),"-")</f>
        <v>W0</v>
      </c>
      <c r="AA74" s="103">
        <v>2024</v>
      </c>
      <c r="AB74" s="103">
        <v>486544</v>
      </c>
      <c r="AC74" s="103" t="s">
        <v>866</v>
      </c>
      <c r="AD74" s="103" t="s">
        <v>137</v>
      </c>
      <c r="AF74" s="103"/>
      <c r="AG74" s="103"/>
      <c r="AH74" s="103"/>
      <c r="AK74" s="103" t="str">
        <f ca="1">IF(Tabela3[[#This Row],[STATUS]]&lt;&gt;"PREVISTO","N/A",IF(Tabela3[[#This Row],[Data_RE_CONGELADA]]="REDE OK","OK",IFERROR(IF(TODAY()-Tabela3[[#This Row],[Data_RE_CONGELADA]]&gt;=0,"ATRASADO",IF(TODAY()-Tabela3[[#This Row],[Data_RE_CONGELADA]]&gt;-5,"VENCENDO",IF(TODAY()-Tabela3[[#This Row],[Data_RE_CONGELADA]]&lt;=0,"NO PRAZO"))),"N/A")))</f>
        <v>N/A</v>
      </c>
      <c r="AL74" s="454" t="s">
        <v>138</v>
      </c>
      <c r="AM74" s="454" t="s">
        <v>137</v>
      </c>
      <c r="AN74" s="458" t="s">
        <v>186</v>
      </c>
      <c r="AP74" s="103" t="s">
        <v>575</v>
      </c>
      <c r="AQ74" s="103" t="s">
        <v>611</v>
      </c>
      <c r="AR74" s="103" t="s">
        <v>575</v>
      </c>
      <c r="AS74" s="103">
        <v>0</v>
      </c>
      <c r="AU74" s="103" t="s">
        <v>604</v>
      </c>
      <c r="BC74" s="103"/>
      <c r="BE74" s="103" t="e">
        <f>VLOOKUP(Tabela3[[#This Row],[ID OSP]],[1]Export!$R:$R,1,0)</f>
        <v>#N/A</v>
      </c>
    </row>
    <row r="75" spans="1:58" hidden="1">
      <c r="A75" s="472" t="s">
        <v>910</v>
      </c>
      <c r="B75" s="103" t="s">
        <v>911</v>
      </c>
      <c r="C75" s="104" t="s">
        <v>912</v>
      </c>
      <c r="D75" s="454" t="s">
        <v>252</v>
      </c>
      <c r="E75" s="454" t="s">
        <v>138</v>
      </c>
      <c r="F75" s="454" t="s">
        <v>137</v>
      </c>
      <c r="G75" s="454">
        <v>45803</v>
      </c>
      <c r="H75" s="454">
        <v>45936</v>
      </c>
      <c r="I75" s="463" t="s">
        <v>139</v>
      </c>
      <c r="J75" s="463" t="s">
        <v>139</v>
      </c>
      <c r="K75" s="104" t="s">
        <v>913</v>
      </c>
      <c r="L75" s="103" t="s">
        <v>568</v>
      </c>
      <c r="M75" s="103" t="s">
        <v>743</v>
      </c>
      <c r="N75" s="103" t="s">
        <v>914</v>
      </c>
      <c r="O75" s="103" t="s">
        <v>186</v>
      </c>
      <c r="P75" s="103" t="s">
        <v>744</v>
      </c>
      <c r="Q75" s="103" t="s">
        <v>744</v>
      </c>
      <c r="R75" s="458" t="s">
        <v>915</v>
      </c>
      <c r="S75" s="455" t="s">
        <v>916</v>
      </c>
      <c r="T75" s="103" t="s">
        <v>42</v>
      </c>
      <c r="U75" s="103" t="s">
        <v>137</v>
      </c>
      <c r="V75" s="454" t="str">
        <f>Tabela3[[#This Row],[NOVO 
PRAZO REDE]]</f>
        <v>REDE OK</v>
      </c>
      <c r="W75" s="454" t="str">
        <f>Tabela3[[#This Row],[PRAZO
ATIVAÇÃO]]</f>
        <v>ATIVO</v>
      </c>
      <c r="X75" s="103" t="s">
        <v>684</v>
      </c>
      <c r="Y75" s="103" t="str">
        <f>IFERROR("W"&amp;WEEKNUM(Tabela3[[#This Row],[PRAZO RE REVISADO]]),"-")</f>
        <v>-</v>
      </c>
      <c r="Z75" s="103" t="str">
        <f>IFERROR("W"&amp;WEEKNUM(Tabela3[[#This Row],[PRAZO ATIVAÇÃO]]),"-")</f>
        <v>-</v>
      </c>
      <c r="AA75" s="103">
        <v>2025</v>
      </c>
      <c r="AB75" s="103">
        <v>549017</v>
      </c>
      <c r="AC75" s="454" t="s">
        <v>572</v>
      </c>
      <c r="AD75" s="103" t="s">
        <v>137</v>
      </c>
      <c r="AE75" s="473">
        <v>45912</v>
      </c>
      <c r="AF75" s="473"/>
      <c r="AG75" s="474">
        <v>0</v>
      </c>
      <c r="AH75" s="541" t="s">
        <v>917</v>
      </c>
      <c r="AI75" s="475"/>
      <c r="AJ75" s="475"/>
      <c r="AK75" s="103" t="str">
        <f ca="1">IF(Tabela3[[#This Row],[STATUS]]&lt;&gt;"PREVISTO","N/A",IF(Tabela3[[#This Row],[Data_RE_CONGELADA]]="REDE OK","OK",IFERROR(IF(TODAY()-Tabela3[[#This Row],[Data_RE_CONGELADA]]&gt;=0,"ATRASADO",IF(TODAY()-Tabela3[[#This Row],[Data_RE_CONGELADA]]&gt;-5,"VENCENDO",IF(TODAY()-Tabela3[[#This Row],[Data_RE_CONGELADA]]&lt;=0,"NO PRAZO"))),"N/A")))</f>
        <v>N/A</v>
      </c>
      <c r="AL75" s="454">
        <v>45820</v>
      </c>
      <c r="AM75" s="454"/>
      <c r="AN75" s="458"/>
      <c r="AO75" s="459"/>
      <c r="AP75" s="454" t="s">
        <v>575</v>
      </c>
      <c r="AQ75" s="103" t="s">
        <v>688</v>
      </c>
      <c r="AR75" s="103" t="s">
        <v>689</v>
      </c>
      <c r="AS75" s="103" t="s">
        <v>918</v>
      </c>
      <c r="AT75" s="103" t="s">
        <v>919</v>
      </c>
      <c r="AU75" s="103" t="s">
        <v>747</v>
      </c>
      <c r="AV75" s="103" t="s">
        <v>580</v>
      </c>
      <c r="AW75" s="103" t="s">
        <v>581</v>
      </c>
      <c r="AX75" s="103" t="s">
        <v>580</v>
      </c>
      <c r="AY75" s="103" t="s">
        <v>581</v>
      </c>
      <c r="AZ75" s="103" t="s">
        <v>581</v>
      </c>
      <c r="BA75" s="103" t="s">
        <v>139</v>
      </c>
      <c r="BB75" s="103" t="s">
        <v>4</v>
      </c>
      <c r="BC75" s="103"/>
      <c r="BE75" s="103" t="e">
        <f>VLOOKUP(Tabela3[[#This Row],[ID OSP]],[1]Export!$R:$R,1,0)</f>
        <v>#N/A</v>
      </c>
      <c r="BF75" s="103" t="s">
        <v>692</v>
      </c>
    </row>
    <row r="76" spans="1:58" hidden="1">
      <c r="A76" s="103" t="s">
        <v>920</v>
      </c>
      <c r="B76" s="103" t="s">
        <v>921</v>
      </c>
      <c r="C76" s="104" t="s">
        <v>137</v>
      </c>
      <c r="D76" s="454" t="s">
        <v>252</v>
      </c>
      <c r="E76" s="454" t="s">
        <v>138</v>
      </c>
      <c r="G76" s="454">
        <v>45451</v>
      </c>
      <c r="H76" s="454">
        <v>45485</v>
      </c>
      <c r="I76" s="103" t="s">
        <v>139</v>
      </c>
      <c r="J76" s="103" t="s">
        <v>139</v>
      </c>
      <c r="K76" s="458" t="s">
        <v>717</v>
      </c>
      <c r="L76" s="103" t="s">
        <v>446</v>
      </c>
      <c r="M76" s="103" t="s">
        <v>461</v>
      </c>
      <c r="N76" s="103" t="s">
        <v>694</v>
      </c>
      <c r="O76" s="103" t="s">
        <v>588</v>
      </c>
      <c r="P76" s="103" t="s">
        <v>589</v>
      </c>
      <c r="Q76" s="103" t="s">
        <v>589</v>
      </c>
      <c r="R76" s="458" t="s">
        <v>617</v>
      </c>
      <c r="S76" s="460"/>
      <c r="T76" s="103" t="s">
        <v>252</v>
      </c>
      <c r="U76" s="103" t="s">
        <v>137</v>
      </c>
      <c r="V76" s="454" t="str">
        <f>Tabela3[[#This Row],[NOVO 
PRAZO REDE]]</f>
        <v>REDE OK</v>
      </c>
      <c r="W76" s="454">
        <f>Tabela3[[#This Row],[PRAZO
ATIVAÇÃO]]</f>
        <v>0</v>
      </c>
      <c r="X76" s="103" t="s">
        <v>625</v>
      </c>
      <c r="Y76" s="103" t="str">
        <f>IFERROR("W"&amp;WEEKNUM(Tabela3[[#This Row],[PRAZO RE REVISADO]]),"-")</f>
        <v>-</v>
      </c>
      <c r="Z76" s="103" t="str">
        <f>IFERROR("W"&amp;WEEKNUM(Tabela3[[#This Row],[PRAZO ATIVAÇÃO]]),"-")</f>
        <v>W0</v>
      </c>
      <c r="AA76" s="103">
        <v>2024</v>
      </c>
      <c r="AB76" s="103" t="s">
        <v>139</v>
      </c>
      <c r="AC76" s="103" t="s">
        <v>139</v>
      </c>
      <c r="AD76" s="103" t="s">
        <v>137</v>
      </c>
      <c r="AF76" s="103"/>
      <c r="AG76" s="103"/>
      <c r="AH76" s="103"/>
      <c r="AK76" s="103" t="str">
        <f ca="1">IF(Tabela3[[#This Row],[STATUS]]&lt;&gt;"PREVISTO","N/A",IF(Tabela3[[#This Row],[Data_RE_CONGELADA]]="REDE OK","OK",IFERROR(IF(TODAY()-Tabela3[[#This Row],[Data_RE_CONGELADA]]&gt;=0,"ATRASADO",IF(TODAY()-Tabela3[[#This Row],[Data_RE_CONGELADA]]&gt;-5,"VENCENDO",IF(TODAY()-Tabela3[[#This Row],[Data_RE_CONGELADA]]&lt;=0,"NO PRAZO"))),"N/A")))</f>
        <v>N/A</v>
      </c>
      <c r="AL76" s="454" t="s">
        <v>138</v>
      </c>
      <c r="AM76" s="454" t="s">
        <v>137</v>
      </c>
      <c r="AN76" s="458" t="s">
        <v>186</v>
      </c>
      <c r="AP76" s="103" t="s">
        <v>575</v>
      </c>
      <c r="AQ76" s="103" t="s">
        <v>611</v>
      </c>
      <c r="AR76" s="103" t="s">
        <v>575</v>
      </c>
      <c r="AS76" s="103">
        <v>0</v>
      </c>
      <c r="AU76" s="103" t="s">
        <v>604</v>
      </c>
      <c r="BC76" s="103"/>
      <c r="BE76" s="103" t="e">
        <f>VLOOKUP(Tabela3[[#This Row],[ID OSP]],[1]Export!$R:$R,1,0)</f>
        <v>#N/A</v>
      </c>
    </row>
    <row r="77" spans="1:58" hidden="1">
      <c r="A77" s="103" t="s">
        <v>922</v>
      </c>
      <c r="B77" s="103" t="s">
        <v>923</v>
      </c>
      <c r="C77" s="104" t="s">
        <v>137</v>
      </c>
      <c r="D77" s="454" t="s">
        <v>252</v>
      </c>
      <c r="E77" s="454" t="s">
        <v>138</v>
      </c>
      <c r="G77" s="454">
        <v>45292</v>
      </c>
      <c r="H77" s="454">
        <v>45292</v>
      </c>
      <c r="I77" s="103" t="s">
        <v>139</v>
      </c>
      <c r="J77" s="103" t="s">
        <v>139</v>
      </c>
      <c r="K77" s="458" t="s">
        <v>924</v>
      </c>
      <c r="L77" s="103" t="s">
        <v>446</v>
      </c>
      <c r="M77" s="103" t="s">
        <v>450</v>
      </c>
      <c r="N77" s="103" t="s">
        <v>615</v>
      </c>
      <c r="O77" s="103" t="s">
        <v>616</v>
      </c>
      <c r="P77" s="103" t="s">
        <v>589</v>
      </c>
      <c r="Q77" s="103" t="s">
        <v>589</v>
      </c>
      <c r="R77" s="458" t="s">
        <v>617</v>
      </c>
      <c r="S77" s="460"/>
      <c r="T77" s="103" t="s">
        <v>42</v>
      </c>
      <c r="U77" s="103" t="s">
        <v>137</v>
      </c>
      <c r="V77" s="454" t="str">
        <f>Tabela3[[#This Row],[NOVO 
PRAZO REDE]]</f>
        <v>REDE OK</v>
      </c>
      <c r="W77" s="454">
        <f>Tabela3[[#This Row],[PRAZO
ATIVAÇÃO]]</f>
        <v>0</v>
      </c>
      <c r="X77" s="103" t="s">
        <v>500</v>
      </c>
      <c r="Y77" s="103" t="str">
        <f>IFERROR("W"&amp;WEEKNUM(Tabela3[[#This Row],[PRAZO RE REVISADO]]),"-")</f>
        <v>-</v>
      </c>
      <c r="Z77" s="103" t="str">
        <f>IFERROR("W"&amp;WEEKNUM(Tabela3[[#This Row],[PRAZO ATIVAÇÃO]]),"-")</f>
        <v>W0</v>
      </c>
      <c r="AA77" s="103">
        <v>2024</v>
      </c>
      <c r="AB77" s="103" t="s">
        <v>675</v>
      </c>
      <c r="AC77" s="103" t="s">
        <v>139</v>
      </c>
      <c r="AD77" s="103" t="s">
        <v>137</v>
      </c>
      <c r="AF77" s="103"/>
      <c r="AG77" s="103"/>
      <c r="AH77" s="103"/>
      <c r="AK77" s="103" t="str">
        <f ca="1">IF(Tabela3[[#This Row],[STATUS]]&lt;&gt;"PREVISTO","N/A",IF(Tabela3[[#This Row],[Data_RE_CONGELADA]]="REDE OK","OK",IFERROR(IF(TODAY()-Tabela3[[#This Row],[Data_RE_CONGELADA]]&gt;=0,"ATRASADO",IF(TODAY()-Tabela3[[#This Row],[Data_RE_CONGELADA]]&gt;-5,"VENCENDO",IF(TODAY()-Tabela3[[#This Row],[Data_RE_CONGELADA]]&lt;=0,"NO PRAZO"))),"N/A")))</f>
        <v>N/A</v>
      </c>
      <c r="AL77" s="454" t="s">
        <v>138</v>
      </c>
      <c r="AM77" s="454" t="s">
        <v>137</v>
      </c>
      <c r="AN77" s="458" t="s">
        <v>186</v>
      </c>
      <c r="AP77" s="103" t="s">
        <v>575</v>
      </c>
      <c r="AQ77" s="103" t="s">
        <v>611</v>
      </c>
      <c r="AR77" s="103" t="s">
        <v>575</v>
      </c>
      <c r="AS77" s="103">
        <v>0</v>
      </c>
      <c r="AU77" s="103" t="s">
        <v>604</v>
      </c>
      <c r="BC77" s="103"/>
      <c r="BE77" s="103" t="e">
        <f>VLOOKUP(Tabela3[[#This Row],[ID OSP]],[1]Export!$R:$R,1,0)</f>
        <v>#N/A</v>
      </c>
    </row>
    <row r="78" spans="1:58" hidden="1">
      <c r="A78" s="103" t="s">
        <v>925</v>
      </c>
      <c r="B78" s="103" t="s">
        <v>926</v>
      </c>
      <c r="C78" s="104" t="s">
        <v>137</v>
      </c>
      <c r="D78" s="454" t="s">
        <v>252</v>
      </c>
      <c r="E78" s="454" t="s">
        <v>138</v>
      </c>
      <c r="G78" s="454">
        <v>45412</v>
      </c>
      <c r="H78" s="454">
        <v>45412</v>
      </c>
      <c r="I78" s="103" t="s">
        <v>139</v>
      </c>
      <c r="J78" s="103" t="s">
        <v>139</v>
      </c>
      <c r="K78" s="458" t="s">
        <v>927</v>
      </c>
      <c r="L78" s="103" t="s">
        <v>446</v>
      </c>
      <c r="M78" s="103" t="s">
        <v>463</v>
      </c>
      <c r="N78" s="103" t="s">
        <v>587</v>
      </c>
      <c r="O78" s="103" t="s">
        <v>616</v>
      </c>
      <c r="P78" s="103" t="s">
        <v>589</v>
      </c>
      <c r="Q78" s="103" t="s">
        <v>589</v>
      </c>
      <c r="R78" s="458" t="s">
        <v>665</v>
      </c>
      <c r="S78" s="460"/>
      <c r="T78" s="103" t="s">
        <v>42</v>
      </c>
      <c r="U78" s="103" t="s">
        <v>137</v>
      </c>
      <c r="V78" s="454" t="str">
        <f>Tabela3[[#This Row],[NOVO 
PRAZO REDE]]</f>
        <v>REDE OK</v>
      </c>
      <c r="W78" s="454">
        <f>Tabela3[[#This Row],[PRAZO
ATIVAÇÃO]]</f>
        <v>0</v>
      </c>
      <c r="X78" s="103" t="s">
        <v>482</v>
      </c>
      <c r="Y78" s="103" t="str">
        <f>IFERROR("W"&amp;WEEKNUM(Tabela3[[#This Row],[PRAZO RE REVISADO]]),"-")</f>
        <v>-</v>
      </c>
      <c r="Z78" s="103" t="str">
        <f>IFERROR("W"&amp;WEEKNUM(Tabela3[[#This Row],[PRAZO ATIVAÇÃO]]),"-")</f>
        <v>W0</v>
      </c>
      <c r="AA78" s="103">
        <v>2024</v>
      </c>
      <c r="AB78" s="103" t="s">
        <v>139</v>
      </c>
      <c r="AC78" s="103" t="s">
        <v>139</v>
      </c>
      <c r="AD78" s="103" t="s">
        <v>137</v>
      </c>
      <c r="AF78" s="103"/>
      <c r="AG78" s="103"/>
      <c r="AH78" s="103"/>
      <c r="AK78" s="103" t="str">
        <f ca="1">IF(Tabela3[[#This Row],[STATUS]]&lt;&gt;"PREVISTO","N/A",IF(Tabela3[[#This Row],[Data_RE_CONGELADA]]="REDE OK","OK",IFERROR(IF(TODAY()-Tabela3[[#This Row],[Data_RE_CONGELADA]]&gt;=0,"ATRASADO",IF(TODAY()-Tabela3[[#This Row],[Data_RE_CONGELADA]]&gt;-5,"VENCENDO",IF(TODAY()-Tabela3[[#This Row],[Data_RE_CONGELADA]]&lt;=0,"NO PRAZO"))),"N/A")))</f>
        <v>N/A</v>
      </c>
      <c r="AL78" s="454" t="s">
        <v>138</v>
      </c>
      <c r="AM78" s="454" t="s">
        <v>137</v>
      </c>
      <c r="AN78" s="458" t="s">
        <v>186</v>
      </c>
      <c r="AP78" s="103" t="s">
        <v>575</v>
      </c>
      <c r="AQ78" s="103" t="s">
        <v>611</v>
      </c>
      <c r="AR78" s="103" t="s">
        <v>575</v>
      </c>
      <c r="AS78" s="103">
        <v>0</v>
      </c>
      <c r="AU78" s="103" t="s">
        <v>604</v>
      </c>
      <c r="BC78" s="103"/>
      <c r="BE78" s="103" t="e">
        <f>VLOOKUP(Tabela3[[#This Row],[ID OSP]],[1]Export!$R:$R,1,0)</f>
        <v>#N/A</v>
      </c>
    </row>
    <row r="79" spans="1:58" hidden="1">
      <c r="A79" s="103" t="s">
        <v>928</v>
      </c>
      <c r="B79" s="103" t="s">
        <v>929</v>
      </c>
      <c r="C79" s="104" t="s">
        <v>137</v>
      </c>
      <c r="D79" s="454" t="s">
        <v>252</v>
      </c>
      <c r="E79" s="454" t="s">
        <v>138</v>
      </c>
      <c r="G79" s="454">
        <v>45436</v>
      </c>
      <c r="H79" s="454">
        <v>45436</v>
      </c>
      <c r="I79" s="103" t="s">
        <v>139</v>
      </c>
      <c r="J79" s="103" t="s">
        <v>139</v>
      </c>
      <c r="K79" s="458" t="s">
        <v>930</v>
      </c>
      <c r="L79" s="103" t="s">
        <v>446</v>
      </c>
      <c r="M79" s="103" t="s">
        <v>464</v>
      </c>
      <c r="N79" s="103" t="s">
        <v>464</v>
      </c>
      <c r="O79" s="103" t="s">
        <v>588</v>
      </c>
      <c r="P79" s="103" t="s">
        <v>589</v>
      </c>
      <c r="Q79" s="103" t="s">
        <v>589</v>
      </c>
      <c r="R79" s="458" t="s">
        <v>665</v>
      </c>
      <c r="S79" s="460"/>
      <c r="T79" s="103" t="s">
        <v>252</v>
      </c>
      <c r="U79" s="103" t="s">
        <v>137</v>
      </c>
      <c r="V79" s="454" t="str">
        <f>Tabela3[[#This Row],[NOVO 
PRAZO REDE]]</f>
        <v>REDE OK</v>
      </c>
      <c r="W79" s="454">
        <f>Tabela3[[#This Row],[PRAZO
ATIVAÇÃO]]</f>
        <v>0</v>
      </c>
      <c r="X79" s="103" t="s">
        <v>482</v>
      </c>
      <c r="Y79" s="103" t="str">
        <f>IFERROR("W"&amp;WEEKNUM(Tabela3[[#This Row],[PRAZO RE REVISADO]]),"-")</f>
        <v>-</v>
      </c>
      <c r="Z79" s="103" t="str">
        <f>IFERROR("W"&amp;WEEKNUM(Tabela3[[#This Row],[PRAZO ATIVAÇÃO]]),"-")</f>
        <v>W0</v>
      </c>
      <c r="AA79" s="103">
        <v>2024</v>
      </c>
      <c r="AB79" s="103">
        <v>508012</v>
      </c>
      <c r="AC79" s="103" t="s">
        <v>572</v>
      </c>
      <c r="AD79" s="103" t="s">
        <v>137</v>
      </c>
      <c r="AF79" s="103"/>
      <c r="AG79" s="103"/>
      <c r="AH79" s="103"/>
      <c r="AK79" s="103" t="str">
        <f ca="1">IF(Tabela3[[#This Row],[STATUS]]&lt;&gt;"PREVISTO","N/A",IF(Tabela3[[#This Row],[Data_RE_CONGELADA]]="REDE OK","OK",IFERROR(IF(TODAY()-Tabela3[[#This Row],[Data_RE_CONGELADA]]&gt;=0,"ATRASADO",IF(TODAY()-Tabela3[[#This Row],[Data_RE_CONGELADA]]&gt;-5,"VENCENDO",IF(TODAY()-Tabela3[[#This Row],[Data_RE_CONGELADA]]&lt;=0,"NO PRAZO"))),"N/A")))</f>
        <v>N/A</v>
      </c>
      <c r="AL79" s="454" t="s">
        <v>138</v>
      </c>
      <c r="AM79" s="454" t="s">
        <v>137</v>
      </c>
      <c r="AN79" s="458" t="s">
        <v>186</v>
      </c>
      <c r="AP79" s="103" t="s">
        <v>575</v>
      </c>
      <c r="AQ79" s="103" t="s">
        <v>611</v>
      </c>
      <c r="AR79" s="103" t="s">
        <v>575</v>
      </c>
      <c r="AS79" s="103">
        <v>0</v>
      </c>
      <c r="AU79" s="103" t="s">
        <v>604</v>
      </c>
      <c r="BC79" s="103"/>
      <c r="BE79" s="103" t="e">
        <f>VLOOKUP(Tabela3[[#This Row],[ID OSP]],[1]Export!$R:$R,1,0)</f>
        <v>#N/A</v>
      </c>
    </row>
    <row r="80" spans="1:58" hidden="1">
      <c r="A80" s="103" t="s">
        <v>931</v>
      </c>
      <c r="B80" s="103" t="s">
        <v>932</v>
      </c>
      <c r="C80" s="104" t="s">
        <v>137</v>
      </c>
      <c r="D80" s="454" t="s">
        <v>252</v>
      </c>
      <c r="E80" s="454" t="s">
        <v>138</v>
      </c>
      <c r="G80" s="454">
        <v>45426</v>
      </c>
      <c r="H80" s="454">
        <v>45433</v>
      </c>
      <c r="I80" s="103" t="s">
        <v>139</v>
      </c>
      <c r="J80" s="103" t="s">
        <v>139</v>
      </c>
      <c r="K80" s="458" t="s">
        <v>933</v>
      </c>
      <c r="L80" s="103" t="s">
        <v>445</v>
      </c>
      <c r="M80" s="103" t="s">
        <v>454</v>
      </c>
      <c r="N80" s="103" t="s">
        <v>186</v>
      </c>
      <c r="O80" s="103" t="s">
        <v>588</v>
      </c>
      <c r="P80" s="103" t="s">
        <v>934</v>
      </c>
      <c r="Q80" s="103" t="s">
        <v>589</v>
      </c>
      <c r="R80" s="458" t="s">
        <v>665</v>
      </c>
      <c r="S80" s="460"/>
      <c r="T80" s="103" t="s">
        <v>42</v>
      </c>
      <c r="U80" s="103" t="s">
        <v>137</v>
      </c>
      <c r="V80" s="454" t="str">
        <f>Tabela3[[#This Row],[NOVO 
PRAZO REDE]]</f>
        <v>REDE OK</v>
      </c>
      <c r="W80" s="454">
        <f>Tabela3[[#This Row],[PRAZO
ATIVAÇÃO]]</f>
        <v>0</v>
      </c>
      <c r="X80" s="103" t="s">
        <v>729</v>
      </c>
      <c r="Y80" s="103" t="str">
        <f>IFERROR("W"&amp;WEEKNUM(Tabela3[[#This Row],[PRAZO RE REVISADO]]),"-")</f>
        <v>-</v>
      </c>
      <c r="Z80" s="103" t="str">
        <f>IFERROR("W"&amp;WEEKNUM(Tabela3[[#This Row],[PRAZO ATIVAÇÃO]]),"-")</f>
        <v>W0</v>
      </c>
      <c r="AA80" s="103">
        <v>2024</v>
      </c>
      <c r="AB80" s="103">
        <v>481943</v>
      </c>
      <c r="AC80" s="103" t="s">
        <v>572</v>
      </c>
      <c r="AD80" s="103" t="s">
        <v>137</v>
      </c>
      <c r="AF80" s="103"/>
      <c r="AG80" s="103"/>
      <c r="AH80" s="103"/>
      <c r="AK80" s="103" t="str">
        <f ca="1">IF(Tabela3[[#This Row],[STATUS]]&lt;&gt;"PREVISTO","N/A",IF(Tabela3[[#This Row],[Data_RE_CONGELADA]]="REDE OK","OK",IFERROR(IF(TODAY()-Tabela3[[#This Row],[Data_RE_CONGELADA]]&gt;=0,"ATRASADO",IF(TODAY()-Tabela3[[#This Row],[Data_RE_CONGELADA]]&gt;-5,"VENCENDO",IF(TODAY()-Tabela3[[#This Row],[Data_RE_CONGELADA]]&lt;=0,"NO PRAZO"))),"N/A")))</f>
        <v>N/A</v>
      </c>
      <c r="AL80" s="454" t="s">
        <v>138</v>
      </c>
      <c r="AM80" s="454" t="s">
        <v>137</v>
      </c>
      <c r="AN80" s="458" t="s">
        <v>186</v>
      </c>
      <c r="AP80" s="103" t="s">
        <v>575</v>
      </c>
      <c r="AQ80" s="103" t="s">
        <v>611</v>
      </c>
      <c r="AR80" s="103" t="s">
        <v>575</v>
      </c>
      <c r="AS80" s="103">
        <v>0</v>
      </c>
      <c r="AU80" s="103" t="s">
        <v>604</v>
      </c>
      <c r="BC80" s="103"/>
      <c r="BE80" s="103" t="e">
        <f>VLOOKUP(Tabela3[[#This Row],[ID OSP]],[1]Export!$R:$R,1,0)</f>
        <v>#N/A</v>
      </c>
    </row>
    <row r="81" spans="1:57" hidden="1">
      <c r="A81" s="103" t="s">
        <v>935</v>
      </c>
      <c r="B81" s="103" t="s">
        <v>936</v>
      </c>
      <c r="C81" s="540" t="s">
        <v>137</v>
      </c>
      <c r="D81" s="454" t="s">
        <v>252</v>
      </c>
      <c r="E81" s="454" t="s">
        <v>138</v>
      </c>
      <c r="G81" s="454">
        <v>45565</v>
      </c>
      <c r="H81" s="454">
        <v>45565</v>
      </c>
      <c r="I81" s="103" t="s">
        <v>139</v>
      </c>
      <c r="J81" s="103" t="s">
        <v>139</v>
      </c>
      <c r="K81" s="458" t="s">
        <v>937</v>
      </c>
      <c r="L81" s="103" t="s">
        <v>446</v>
      </c>
      <c r="M81" s="103" t="s">
        <v>461</v>
      </c>
      <c r="N81" s="103" t="s">
        <v>655</v>
      </c>
      <c r="O81" s="103" t="s">
        <v>588</v>
      </c>
      <c r="P81" s="103" t="s">
        <v>589</v>
      </c>
      <c r="Q81" s="103" t="s">
        <v>589</v>
      </c>
      <c r="R81" s="458" t="s">
        <v>617</v>
      </c>
      <c r="S81" s="503"/>
      <c r="T81" s="103" t="s">
        <v>252</v>
      </c>
      <c r="U81" s="103" t="s">
        <v>137</v>
      </c>
      <c r="V81" s="454" t="str">
        <f>Tabela3[[#This Row],[NOVO 
PRAZO REDE]]</f>
        <v>REDE OK</v>
      </c>
      <c r="W81" s="454">
        <f>Tabela3[[#This Row],[PRAZO
ATIVAÇÃO]]</f>
        <v>0</v>
      </c>
      <c r="X81" s="103" t="s">
        <v>625</v>
      </c>
      <c r="Y81" s="103" t="str">
        <f>IFERROR("W"&amp;WEEKNUM(Tabela3[[#This Row],[PRAZO RE REVISADO]]),"-")</f>
        <v>-</v>
      </c>
      <c r="Z81" s="103" t="str">
        <f>IFERROR("W"&amp;WEEKNUM(Tabela3[[#This Row],[PRAZO ATIVAÇÃO]]),"-")</f>
        <v>W0</v>
      </c>
      <c r="AA81" s="103">
        <v>2024</v>
      </c>
      <c r="AB81" s="103" t="s">
        <v>139</v>
      </c>
      <c r="AC81" s="103" t="s">
        <v>139</v>
      </c>
      <c r="AD81" s="103" t="s">
        <v>137</v>
      </c>
      <c r="AF81" s="103"/>
      <c r="AG81" s="103"/>
      <c r="AH81" s="103"/>
      <c r="AK81" s="103" t="str">
        <f ca="1">IF(Tabela3[[#This Row],[STATUS]]&lt;&gt;"PREVISTO","N/A",IF(Tabela3[[#This Row],[Data_RE_CONGELADA]]="REDE OK","OK",IFERROR(IF(TODAY()-Tabela3[[#This Row],[Data_RE_CONGELADA]]&gt;=0,"ATRASADO",IF(TODAY()-Tabela3[[#This Row],[Data_RE_CONGELADA]]&gt;-5,"VENCENDO",IF(TODAY()-Tabela3[[#This Row],[Data_RE_CONGELADA]]&lt;=0,"NO PRAZO"))),"N/A")))</f>
        <v>N/A</v>
      </c>
      <c r="AL81" s="454" t="s">
        <v>138</v>
      </c>
      <c r="AM81" s="454" t="s">
        <v>137</v>
      </c>
      <c r="AN81" s="458" t="s">
        <v>186</v>
      </c>
      <c r="AP81" s="103" t="s">
        <v>575</v>
      </c>
      <c r="AQ81" s="103" t="s">
        <v>611</v>
      </c>
      <c r="AR81" s="103" t="s">
        <v>575</v>
      </c>
      <c r="AS81" s="103">
        <v>0</v>
      </c>
      <c r="AU81" s="103" t="s">
        <v>604</v>
      </c>
      <c r="BC81" s="103"/>
      <c r="BE81" s="103" t="e">
        <f>VLOOKUP(Tabela3[[#This Row],[ID OSP]],[1]Export!$R:$R,1,0)</f>
        <v>#N/A</v>
      </c>
    </row>
    <row r="82" spans="1:57" hidden="1">
      <c r="A82" s="103" t="s">
        <v>938</v>
      </c>
      <c r="B82" s="103" t="s">
        <v>939</v>
      </c>
      <c r="C82" s="104" t="s">
        <v>137</v>
      </c>
      <c r="D82" s="454" t="s">
        <v>252</v>
      </c>
      <c r="E82" s="454" t="s">
        <v>138</v>
      </c>
      <c r="G82" s="454">
        <v>45484</v>
      </c>
      <c r="H82" s="454">
        <v>45440</v>
      </c>
      <c r="I82" s="103" t="s">
        <v>139</v>
      </c>
      <c r="J82" s="103" t="s">
        <v>139</v>
      </c>
      <c r="K82" s="458" t="s">
        <v>940</v>
      </c>
      <c r="L82" s="103" t="s">
        <v>446</v>
      </c>
      <c r="M82" s="103" t="s">
        <v>465</v>
      </c>
      <c r="N82" s="103" t="s">
        <v>629</v>
      </c>
      <c r="O82" s="103" t="s">
        <v>588</v>
      </c>
      <c r="P82" s="103" t="s">
        <v>589</v>
      </c>
      <c r="Q82" s="103" t="s">
        <v>589</v>
      </c>
      <c r="R82" s="458" t="s">
        <v>665</v>
      </c>
      <c r="S82" s="460"/>
      <c r="T82" s="103" t="s">
        <v>252</v>
      </c>
      <c r="U82" s="103" t="s">
        <v>137</v>
      </c>
      <c r="V82" s="454" t="str">
        <f>Tabela3[[#This Row],[NOVO 
PRAZO REDE]]</f>
        <v>REDE OK</v>
      </c>
      <c r="W82" s="454">
        <f>Tabela3[[#This Row],[PRAZO
ATIVAÇÃO]]</f>
        <v>0</v>
      </c>
      <c r="X82" s="103" t="s">
        <v>631</v>
      </c>
      <c r="Y82" s="103" t="str">
        <f>IFERROR("W"&amp;WEEKNUM(Tabela3[[#This Row],[PRAZO RE REVISADO]]),"-")</f>
        <v>-</v>
      </c>
      <c r="Z82" s="103" t="str">
        <f>IFERROR("W"&amp;WEEKNUM(Tabela3[[#This Row],[PRAZO ATIVAÇÃO]]),"-")</f>
        <v>W0</v>
      </c>
      <c r="AA82" s="103">
        <v>2024</v>
      </c>
      <c r="AB82" s="103" t="s">
        <v>675</v>
      </c>
      <c r="AC82" s="103" t="s">
        <v>139</v>
      </c>
      <c r="AD82" s="103" t="s">
        <v>137</v>
      </c>
      <c r="AF82" s="103"/>
      <c r="AG82" s="103"/>
      <c r="AH82" s="103"/>
      <c r="AK82" s="103" t="str">
        <f ca="1">IF(Tabela3[[#This Row],[STATUS]]&lt;&gt;"PREVISTO","N/A",IF(Tabela3[[#This Row],[Data_RE_CONGELADA]]="REDE OK","OK",IFERROR(IF(TODAY()-Tabela3[[#This Row],[Data_RE_CONGELADA]]&gt;=0,"ATRASADO",IF(TODAY()-Tabela3[[#This Row],[Data_RE_CONGELADA]]&gt;-5,"VENCENDO",IF(TODAY()-Tabela3[[#This Row],[Data_RE_CONGELADA]]&lt;=0,"NO PRAZO"))),"N/A")))</f>
        <v>N/A</v>
      </c>
      <c r="AL82" s="454" t="s">
        <v>138</v>
      </c>
      <c r="AM82" s="454" t="s">
        <v>137</v>
      </c>
      <c r="AN82" s="458" t="s">
        <v>186</v>
      </c>
      <c r="AP82" s="103" t="s">
        <v>575</v>
      </c>
      <c r="AQ82" s="103" t="s">
        <v>611</v>
      </c>
      <c r="AR82" s="103" t="s">
        <v>575</v>
      </c>
      <c r="AS82" s="103">
        <v>0</v>
      </c>
      <c r="AU82" s="103" t="s">
        <v>604</v>
      </c>
      <c r="BC82" s="103"/>
      <c r="BE82" s="103" t="e">
        <f>VLOOKUP(Tabela3[[#This Row],[ID OSP]],[1]Export!$R:$R,1,0)</f>
        <v>#N/A</v>
      </c>
    </row>
    <row r="83" spans="1:57" hidden="1">
      <c r="A83" s="103" t="s">
        <v>40</v>
      </c>
      <c r="B83" s="103" t="s">
        <v>941</v>
      </c>
      <c r="C83" s="104" t="s">
        <v>137</v>
      </c>
      <c r="D83" s="456" t="s">
        <v>252</v>
      </c>
      <c r="E83" s="454" t="s">
        <v>138</v>
      </c>
      <c r="G83" s="454">
        <v>45511</v>
      </c>
      <c r="H83" s="454">
        <v>45546</v>
      </c>
      <c r="I83" s="103" t="s">
        <v>139</v>
      </c>
      <c r="J83" s="103" t="s">
        <v>139</v>
      </c>
      <c r="K83" s="458" t="s">
        <v>942</v>
      </c>
      <c r="L83" s="103" t="s">
        <v>444</v>
      </c>
      <c r="M83" s="103" t="s">
        <v>40</v>
      </c>
      <c r="N83" s="103" t="s">
        <v>186</v>
      </c>
      <c r="O83" s="103" t="s">
        <v>663</v>
      </c>
      <c r="P83" s="103" t="s">
        <v>589</v>
      </c>
      <c r="Q83" s="103" t="s">
        <v>589</v>
      </c>
      <c r="R83" s="458" t="s">
        <v>943</v>
      </c>
      <c r="S83" s="503"/>
      <c r="T83" s="103" t="s">
        <v>42</v>
      </c>
      <c r="U83" s="103" t="s">
        <v>137</v>
      </c>
      <c r="V83" s="454" t="str">
        <f>Tabela3[[#This Row],[NOVO 
PRAZO REDE]]</f>
        <v>REDE OK</v>
      </c>
      <c r="W83" s="454">
        <f>Tabela3[[#This Row],[PRAZO
ATIVAÇÃO]]</f>
        <v>0</v>
      </c>
      <c r="X83" s="103" t="s">
        <v>500</v>
      </c>
      <c r="Y83" s="103" t="str">
        <f>IFERROR("W"&amp;WEEKNUM(Tabela3[[#This Row],[PRAZO RE REVISADO]]),"-")</f>
        <v>-</v>
      </c>
      <c r="Z83" s="103" t="str">
        <f>IFERROR("W"&amp;WEEKNUM(Tabela3[[#This Row],[PRAZO ATIVAÇÃO]]),"-")</f>
        <v>W0</v>
      </c>
      <c r="AA83" s="103">
        <v>2024</v>
      </c>
      <c r="AB83" s="103">
        <v>506514</v>
      </c>
      <c r="AC83" s="103" t="s">
        <v>572</v>
      </c>
      <c r="AD83" s="103" t="s">
        <v>137</v>
      </c>
      <c r="AF83" s="103"/>
      <c r="AG83" s="103"/>
      <c r="AH83" s="103"/>
      <c r="AK83" s="103" t="str">
        <f ca="1">IF(Tabela3[[#This Row],[STATUS]]&lt;&gt;"PREVISTO","N/A",IF(Tabela3[[#This Row],[Data_RE_CONGELADA]]="REDE OK","OK",IFERROR(IF(TODAY()-Tabela3[[#This Row],[Data_RE_CONGELADA]]&gt;=0,"ATRASADO",IF(TODAY()-Tabela3[[#This Row],[Data_RE_CONGELADA]]&gt;-5,"VENCENDO",IF(TODAY()-Tabela3[[#This Row],[Data_RE_CONGELADA]]&lt;=0,"NO PRAZO"))),"N/A")))</f>
        <v>N/A</v>
      </c>
      <c r="AL83" s="454" t="s">
        <v>138</v>
      </c>
      <c r="AM83" s="454" t="s">
        <v>137</v>
      </c>
      <c r="AN83" s="458" t="s">
        <v>186</v>
      </c>
      <c r="AP83" s="103" t="s">
        <v>575</v>
      </c>
      <c r="AQ83" s="103" t="s">
        <v>611</v>
      </c>
      <c r="AR83" s="103" t="s">
        <v>575</v>
      </c>
      <c r="AS83" s="103">
        <v>0</v>
      </c>
      <c r="AU83" s="103" t="s">
        <v>604</v>
      </c>
      <c r="BC83" s="103"/>
      <c r="BE83" s="103" t="e">
        <f>VLOOKUP(Tabela3[[#This Row],[ID OSP]],[1]Export!$R:$R,1,0)</f>
        <v>#N/A</v>
      </c>
    </row>
    <row r="84" spans="1:57" hidden="1">
      <c r="A84" s="103" t="s">
        <v>944</v>
      </c>
      <c r="B84" s="103" t="s">
        <v>945</v>
      </c>
      <c r="C84" s="104" t="s">
        <v>596</v>
      </c>
      <c r="D84" s="454" t="s">
        <v>136</v>
      </c>
      <c r="E84" s="454" t="s">
        <v>136</v>
      </c>
      <c r="G84" s="454">
        <v>45373</v>
      </c>
      <c r="H84" s="454">
        <v>45483</v>
      </c>
      <c r="I84" s="103" t="s">
        <v>139</v>
      </c>
      <c r="J84" s="103" t="s">
        <v>139</v>
      </c>
      <c r="K84" s="458" t="s">
        <v>946</v>
      </c>
      <c r="L84" s="103" t="s">
        <v>446</v>
      </c>
      <c r="M84" s="103" t="s">
        <v>464</v>
      </c>
      <c r="N84" s="103" t="s">
        <v>819</v>
      </c>
      <c r="O84" s="103" t="s">
        <v>616</v>
      </c>
      <c r="P84" s="103" t="s">
        <v>589</v>
      </c>
      <c r="Q84" s="103" t="s">
        <v>589</v>
      </c>
      <c r="R84" s="458" t="s">
        <v>136</v>
      </c>
      <c r="S84" s="460"/>
      <c r="T84" s="103" t="s">
        <v>252</v>
      </c>
      <c r="U84" s="103" t="s">
        <v>136</v>
      </c>
      <c r="V84" s="454" t="str">
        <f>Tabela3[[#This Row],[NOVO 
PRAZO REDE]]</f>
        <v>RÁDIO</v>
      </c>
      <c r="W84" s="454">
        <f>Tabela3[[#This Row],[PRAZO
ATIVAÇÃO]]</f>
        <v>0</v>
      </c>
      <c r="X84" s="103" t="s">
        <v>600</v>
      </c>
      <c r="Y84" s="103" t="str">
        <f>IFERROR("W"&amp;WEEKNUM(Tabela3[[#This Row],[PRAZO RE REVISADO]]),"-")</f>
        <v>-</v>
      </c>
      <c r="Z84" s="103" t="str">
        <f>IFERROR("W"&amp;WEEKNUM(Tabela3[[#This Row],[PRAZO ATIVAÇÃO]]),"-")</f>
        <v>W0</v>
      </c>
      <c r="AA84" s="103">
        <v>2024</v>
      </c>
      <c r="AB84" s="103" t="s">
        <v>675</v>
      </c>
      <c r="AC84" s="103" t="s">
        <v>139</v>
      </c>
      <c r="AD84" s="103" t="s">
        <v>137</v>
      </c>
      <c r="AF84" s="103"/>
      <c r="AG84" s="103"/>
      <c r="AH84" s="458" t="s">
        <v>602</v>
      </c>
      <c r="AK84" s="103" t="str">
        <f ca="1">IF(Tabela3[[#This Row],[STATUS]]&lt;&gt;"PREVISTO","N/A",IF(Tabela3[[#This Row],[Data_RE_CONGELADA]]="REDE OK","OK",IFERROR(IF(TODAY()-Tabela3[[#This Row],[Data_RE_CONGELADA]]&gt;=0,"ATRASADO",IF(TODAY()-Tabela3[[#This Row],[Data_RE_CONGELADA]]&gt;-5,"VENCENDO",IF(TODAY()-Tabela3[[#This Row],[Data_RE_CONGELADA]]&lt;=0,"NO PRAZO"))),"N/A")))</f>
        <v>N/A</v>
      </c>
      <c r="AL84" s="454" t="s">
        <v>138</v>
      </c>
      <c r="AM84" s="454" t="s">
        <v>137</v>
      </c>
      <c r="AN84" s="458" t="s">
        <v>186</v>
      </c>
      <c r="AP84" s="103" t="s">
        <v>575</v>
      </c>
      <c r="AQ84" s="103" t="s">
        <v>611</v>
      </c>
      <c r="AR84" s="103" t="s">
        <v>575</v>
      </c>
      <c r="AS84" s="103">
        <v>0</v>
      </c>
      <c r="AU84" s="103" t="s">
        <v>604</v>
      </c>
      <c r="BC84" s="103"/>
      <c r="BE84" s="103" t="e">
        <f>VLOOKUP(Tabela3[[#This Row],[ID OSP]],[1]Export!$R:$R,1,0)</f>
        <v>#N/A</v>
      </c>
    </row>
    <row r="85" spans="1:57" hidden="1">
      <c r="A85" s="103" t="s">
        <v>947</v>
      </c>
      <c r="B85" s="103" t="s">
        <v>948</v>
      </c>
      <c r="C85" s="104" t="s">
        <v>137</v>
      </c>
      <c r="D85" s="454" t="s">
        <v>252</v>
      </c>
      <c r="E85" s="454" t="s">
        <v>138</v>
      </c>
      <c r="G85" s="454">
        <v>45429</v>
      </c>
      <c r="H85" s="454">
        <v>45534</v>
      </c>
      <c r="I85" s="103" t="s">
        <v>139</v>
      </c>
      <c r="J85" s="103" t="s">
        <v>139</v>
      </c>
      <c r="K85" s="458" t="s">
        <v>949</v>
      </c>
      <c r="L85" s="103" t="s">
        <v>445</v>
      </c>
      <c r="M85" s="103" t="s">
        <v>464</v>
      </c>
      <c r="N85" s="103" t="s">
        <v>186</v>
      </c>
      <c r="O85" s="103" t="s">
        <v>588</v>
      </c>
      <c r="P85" s="103" t="s">
        <v>589</v>
      </c>
      <c r="Q85" s="103" t="s">
        <v>589</v>
      </c>
      <c r="R85" s="458" t="s">
        <v>950</v>
      </c>
      <c r="S85" s="460"/>
      <c r="T85" s="103" t="s">
        <v>252</v>
      </c>
      <c r="U85" s="103" t="s">
        <v>137</v>
      </c>
      <c r="V85" s="454" t="str">
        <f>Tabela3[[#This Row],[NOVO 
PRAZO REDE]]</f>
        <v>REDE OK</v>
      </c>
      <c r="W85" s="454">
        <f>Tabela3[[#This Row],[PRAZO
ATIVAÇÃO]]</f>
        <v>0</v>
      </c>
      <c r="X85" s="103" t="s">
        <v>482</v>
      </c>
      <c r="Y85" s="103" t="str">
        <f>IFERROR("W"&amp;WEEKNUM(Tabela3[[#This Row],[PRAZO RE REVISADO]]),"-")</f>
        <v>-</v>
      </c>
      <c r="Z85" s="103" t="str">
        <f>IFERROR("W"&amp;WEEKNUM(Tabela3[[#This Row],[PRAZO ATIVAÇÃO]]),"-")</f>
        <v>W0</v>
      </c>
      <c r="AA85" s="103">
        <v>2024</v>
      </c>
      <c r="AB85" s="103">
        <v>481241</v>
      </c>
      <c r="AC85" s="103" t="s">
        <v>866</v>
      </c>
      <c r="AD85" s="103" t="s">
        <v>137</v>
      </c>
      <c r="AF85" s="103"/>
      <c r="AG85" s="103"/>
      <c r="AH85" s="103"/>
      <c r="AK85" s="103" t="str">
        <f ca="1">IF(Tabela3[[#This Row],[STATUS]]&lt;&gt;"PREVISTO","N/A",IF(Tabela3[[#This Row],[Data_RE_CONGELADA]]="REDE OK","OK",IFERROR(IF(TODAY()-Tabela3[[#This Row],[Data_RE_CONGELADA]]&gt;=0,"ATRASADO",IF(TODAY()-Tabela3[[#This Row],[Data_RE_CONGELADA]]&gt;-5,"VENCENDO",IF(TODAY()-Tabela3[[#This Row],[Data_RE_CONGELADA]]&lt;=0,"NO PRAZO"))),"N/A")))</f>
        <v>N/A</v>
      </c>
      <c r="AL85" s="454" t="s">
        <v>138</v>
      </c>
      <c r="AM85" s="454" t="s">
        <v>137</v>
      </c>
      <c r="AN85" s="458" t="s">
        <v>186</v>
      </c>
      <c r="AP85" s="103" t="s">
        <v>575</v>
      </c>
      <c r="AQ85" s="103" t="s">
        <v>611</v>
      </c>
      <c r="AR85" s="103" t="s">
        <v>575</v>
      </c>
      <c r="AS85" s="103">
        <v>0</v>
      </c>
      <c r="AU85" s="103" t="s">
        <v>604</v>
      </c>
      <c r="BC85" s="103"/>
      <c r="BE85" s="103" t="e">
        <f>VLOOKUP(Tabela3[[#This Row],[ID OSP]],[1]Export!$R:$R,1,0)</f>
        <v>#N/A</v>
      </c>
    </row>
    <row r="86" spans="1:57" hidden="1">
      <c r="A86" s="103" t="s">
        <v>951</v>
      </c>
      <c r="B86" s="103" t="s">
        <v>952</v>
      </c>
      <c r="C86" s="104" t="s">
        <v>137</v>
      </c>
      <c r="D86" s="456" t="s">
        <v>252</v>
      </c>
      <c r="E86" s="454" t="s">
        <v>138</v>
      </c>
      <c r="G86" s="454">
        <v>45496</v>
      </c>
      <c r="H86" s="454">
        <v>45569</v>
      </c>
      <c r="I86" s="103" t="s">
        <v>139</v>
      </c>
      <c r="J86" s="103" t="s">
        <v>139</v>
      </c>
      <c r="K86" s="458" t="s">
        <v>953</v>
      </c>
      <c r="L86" s="103" t="s">
        <v>446</v>
      </c>
      <c r="M86" s="103" t="s">
        <v>464</v>
      </c>
      <c r="N86" s="103" t="s">
        <v>947</v>
      </c>
      <c r="O86" s="103" t="s">
        <v>616</v>
      </c>
      <c r="P86" s="103" t="s">
        <v>589</v>
      </c>
      <c r="Q86" s="103" t="s">
        <v>589</v>
      </c>
      <c r="R86" s="458" t="s">
        <v>671</v>
      </c>
      <c r="S86" s="462" t="s">
        <v>954</v>
      </c>
      <c r="T86" s="103" t="s">
        <v>252</v>
      </c>
      <c r="U86" s="103" t="s">
        <v>137</v>
      </c>
      <c r="V86" s="454" t="str">
        <f>Tabela3[[#This Row],[NOVO 
PRAZO REDE]]</f>
        <v>REDE OK</v>
      </c>
      <c r="W86" s="454">
        <f>Tabela3[[#This Row],[PRAZO
ATIVAÇÃO]]</f>
        <v>0</v>
      </c>
      <c r="X86" s="103" t="s">
        <v>482</v>
      </c>
      <c r="Y86" s="103" t="str">
        <f>IFERROR("W"&amp;WEEKNUM(Tabela3[[#This Row],[PRAZO RE REVISADO]]),"-")</f>
        <v>-</v>
      </c>
      <c r="Z86" s="103" t="str">
        <f>IFERROR("W"&amp;WEEKNUM(Tabela3[[#This Row],[PRAZO ATIVAÇÃO]]),"-")</f>
        <v>W0</v>
      </c>
      <c r="AA86" s="103">
        <v>2024</v>
      </c>
      <c r="AB86" s="103" t="s">
        <v>139</v>
      </c>
      <c r="AC86" s="103" t="s">
        <v>139</v>
      </c>
      <c r="AD86" s="103" t="s">
        <v>137</v>
      </c>
      <c r="AF86" s="103"/>
      <c r="AG86" s="103"/>
      <c r="AH86" s="103"/>
      <c r="AK86" s="103" t="str">
        <f ca="1">IF(Tabela3[[#This Row],[STATUS]]&lt;&gt;"PREVISTO","N/A",IF(Tabela3[[#This Row],[Data_RE_CONGELADA]]="REDE OK","OK",IFERROR(IF(TODAY()-Tabela3[[#This Row],[Data_RE_CONGELADA]]&gt;=0,"ATRASADO",IF(TODAY()-Tabela3[[#This Row],[Data_RE_CONGELADA]]&gt;-5,"VENCENDO",IF(TODAY()-Tabela3[[#This Row],[Data_RE_CONGELADA]]&lt;=0,"NO PRAZO"))),"N/A")))</f>
        <v>N/A</v>
      </c>
      <c r="AL86" s="454" t="s">
        <v>138</v>
      </c>
      <c r="AM86" s="454">
        <v>45581</v>
      </c>
      <c r="AN86" s="458" t="s">
        <v>186</v>
      </c>
      <c r="AP86" s="103" t="s">
        <v>575</v>
      </c>
      <c r="AQ86" s="103" t="s">
        <v>611</v>
      </c>
      <c r="AR86" s="103" t="s">
        <v>575</v>
      </c>
      <c r="AS86" s="103">
        <v>0</v>
      </c>
      <c r="AU86" s="103" t="s">
        <v>604</v>
      </c>
      <c r="BC86" s="103"/>
      <c r="BE86" s="103" t="e">
        <f>VLOOKUP(Tabela3[[#This Row],[ID OSP]],[1]Export!$R:$R,1,0)</f>
        <v>#N/A</v>
      </c>
    </row>
    <row r="87" spans="1:57" hidden="1">
      <c r="A87" s="103" t="s">
        <v>462</v>
      </c>
      <c r="B87" s="103" t="s">
        <v>955</v>
      </c>
      <c r="C87" s="104" t="s">
        <v>137</v>
      </c>
      <c r="D87" s="454" t="s">
        <v>252</v>
      </c>
      <c r="E87" s="454" t="s">
        <v>138</v>
      </c>
      <c r="G87" s="454">
        <v>45379</v>
      </c>
      <c r="H87" s="454">
        <v>45379</v>
      </c>
      <c r="I87" s="103" t="s">
        <v>139</v>
      </c>
      <c r="J87" s="103" t="s">
        <v>139</v>
      </c>
      <c r="K87" s="466" t="s">
        <v>731</v>
      </c>
      <c r="L87" s="103" t="s">
        <v>444</v>
      </c>
      <c r="M87" s="103" t="s">
        <v>462</v>
      </c>
      <c r="N87" s="103" t="s">
        <v>186</v>
      </c>
      <c r="O87" s="103" t="s">
        <v>588</v>
      </c>
      <c r="P87" s="103" t="s">
        <v>589</v>
      </c>
      <c r="Q87" s="103" t="s">
        <v>589</v>
      </c>
      <c r="R87" s="458" t="s">
        <v>665</v>
      </c>
      <c r="S87" s="460"/>
      <c r="T87" s="103" t="s">
        <v>252</v>
      </c>
      <c r="U87" s="103" t="s">
        <v>137</v>
      </c>
      <c r="V87" s="454" t="str">
        <f>Tabela3[[#This Row],[NOVO 
PRAZO REDE]]</f>
        <v>REDE OK</v>
      </c>
      <c r="W87" s="454">
        <f>Tabela3[[#This Row],[PRAZO
ATIVAÇÃO]]</f>
        <v>0</v>
      </c>
      <c r="X87" s="103" t="s">
        <v>485</v>
      </c>
      <c r="Y87" s="103" t="str">
        <f>IFERROR("W"&amp;WEEKNUM(Tabela3[[#This Row],[PRAZO RE REVISADO]]),"-")</f>
        <v>-</v>
      </c>
      <c r="Z87" s="103" t="str">
        <f>IFERROR("W"&amp;WEEKNUM(Tabela3[[#This Row],[PRAZO ATIVAÇÃO]]),"-")</f>
        <v>W0</v>
      </c>
      <c r="AA87" s="103">
        <v>2024</v>
      </c>
      <c r="AB87" s="103" t="s">
        <v>675</v>
      </c>
      <c r="AC87" s="103" t="s">
        <v>139</v>
      </c>
      <c r="AD87" s="103" t="s">
        <v>137</v>
      </c>
      <c r="AF87" s="103"/>
      <c r="AG87" s="103"/>
      <c r="AH87" s="103"/>
      <c r="AK87" s="103" t="str">
        <f ca="1">IF(Tabela3[[#This Row],[STATUS]]&lt;&gt;"PREVISTO","N/A",IF(Tabela3[[#This Row],[Data_RE_CONGELADA]]="REDE OK","OK",IFERROR(IF(TODAY()-Tabela3[[#This Row],[Data_RE_CONGELADA]]&gt;=0,"ATRASADO",IF(TODAY()-Tabela3[[#This Row],[Data_RE_CONGELADA]]&gt;-5,"VENCENDO",IF(TODAY()-Tabela3[[#This Row],[Data_RE_CONGELADA]]&lt;=0,"NO PRAZO"))),"N/A")))</f>
        <v>N/A</v>
      </c>
      <c r="AL87" s="454" t="s">
        <v>138</v>
      </c>
      <c r="AM87" s="454" t="s">
        <v>137</v>
      </c>
      <c r="AN87" s="458" t="s">
        <v>186</v>
      </c>
      <c r="AP87" s="103" t="s">
        <v>575</v>
      </c>
      <c r="AQ87" s="103" t="s">
        <v>611</v>
      </c>
      <c r="AR87" s="103" t="s">
        <v>575</v>
      </c>
      <c r="AS87" s="103">
        <v>0</v>
      </c>
      <c r="AU87" s="103" t="s">
        <v>604</v>
      </c>
      <c r="BC87" s="103"/>
      <c r="BE87" s="103" t="e">
        <f>VLOOKUP(Tabela3[[#This Row],[ID OSP]],[1]Export!$R:$R,1,0)</f>
        <v>#N/A</v>
      </c>
    </row>
    <row r="88" spans="1:57" hidden="1">
      <c r="A88" s="103" t="s">
        <v>956</v>
      </c>
      <c r="B88" s="103" t="s">
        <v>957</v>
      </c>
      <c r="C88" s="542" t="s">
        <v>137</v>
      </c>
      <c r="D88" s="454" t="s">
        <v>252</v>
      </c>
      <c r="E88" s="454" t="s">
        <v>138</v>
      </c>
      <c r="G88" s="454">
        <v>45603</v>
      </c>
      <c r="H88" s="454">
        <v>45608</v>
      </c>
      <c r="I88" s="103" t="s">
        <v>139</v>
      </c>
      <c r="J88" s="103" t="s">
        <v>139</v>
      </c>
      <c r="K88" s="458" t="s">
        <v>958</v>
      </c>
      <c r="L88" s="103" t="s">
        <v>446</v>
      </c>
      <c r="M88" s="103" t="s">
        <v>457</v>
      </c>
      <c r="N88" s="103" t="s">
        <v>909</v>
      </c>
      <c r="O88" s="103" t="s">
        <v>588</v>
      </c>
      <c r="P88" s="103" t="s">
        <v>589</v>
      </c>
      <c r="Q88" s="103" t="s">
        <v>589</v>
      </c>
      <c r="R88" s="458" t="s">
        <v>617</v>
      </c>
      <c r="S88" s="503"/>
      <c r="T88" s="103" t="s">
        <v>42</v>
      </c>
      <c r="U88" s="103" t="s">
        <v>137</v>
      </c>
      <c r="V88" s="454" t="str">
        <f>Tabela3[[#This Row],[NOVO 
PRAZO REDE]]</f>
        <v>REDE OK</v>
      </c>
      <c r="W88" s="454">
        <f>Tabela3[[#This Row],[PRAZO
ATIVAÇÃO]]</f>
        <v>0</v>
      </c>
      <c r="X88" s="103" t="s">
        <v>500</v>
      </c>
      <c r="Y88" s="103" t="str">
        <f>IFERROR("W"&amp;WEEKNUM(Tabela3[[#This Row],[PRAZO RE REVISADO]]),"-")</f>
        <v>-</v>
      </c>
      <c r="Z88" s="103" t="str">
        <f>IFERROR("W"&amp;WEEKNUM(Tabela3[[#This Row],[PRAZO ATIVAÇÃO]]),"-")</f>
        <v>W0</v>
      </c>
      <c r="AA88" s="103">
        <v>2024</v>
      </c>
      <c r="AB88" s="103">
        <v>517420</v>
      </c>
      <c r="AC88" s="103" t="s">
        <v>592</v>
      </c>
      <c r="AD88" s="103" t="s">
        <v>137</v>
      </c>
      <c r="AF88" s="103"/>
      <c r="AG88" s="103"/>
      <c r="AH88" s="103"/>
      <c r="AK88" s="103" t="str">
        <f ca="1">IF(Tabela3[[#This Row],[STATUS]]&lt;&gt;"PREVISTO","N/A",IF(Tabela3[[#This Row],[Data_RE_CONGELADA]]="REDE OK","OK",IFERROR(IF(TODAY()-Tabela3[[#This Row],[Data_RE_CONGELADA]]&gt;=0,"ATRASADO",IF(TODAY()-Tabela3[[#This Row],[Data_RE_CONGELADA]]&gt;-5,"VENCENDO",IF(TODAY()-Tabela3[[#This Row],[Data_RE_CONGELADA]]&lt;=0,"NO PRAZO"))),"N/A")))</f>
        <v>N/A</v>
      </c>
      <c r="AL88" s="454" t="s">
        <v>618</v>
      </c>
      <c r="AM88" s="454" t="s">
        <v>618</v>
      </c>
      <c r="AN88" s="458" t="s">
        <v>959</v>
      </c>
      <c r="AO88" s="458" t="s">
        <v>960</v>
      </c>
      <c r="AP88" s="103" t="s">
        <v>575</v>
      </c>
      <c r="AQ88" s="103" t="s">
        <v>611</v>
      </c>
      <c r="AR88" s="103" t="s">
        <v>575</v>
      </c>
      <c r="AS88" s="103">
        <v>0</v>
      </c>
      <c r="AU88" s="103" t="s">
        <v>604</v>
      </c>
      <c r="BC88" s="103"/>
      <c r="BE88" s="103" t="e">
        <f>VLOOKUP(Tabela3[[#This Row],[ID OSP]],[1]Export!$R:$R,1,0)</f>
        <v>#N/A</v>
      </c>
    </row>
    <row r="89" spans="1:57" hidden="1">
      <c r="A89" s="103" t="s">
        <v>961</v>
      </c>
      <c r="B89" s="103" t="s">
        <v>962</v>
      </c>
      <c r="C89" s="104" t="s">
        <v>137</v>
      </c>
      <c r="D89" s="454" t="s">
        <v>252</v>
      </c>
      <c r="E89" s="454" t="s">
        <v>138</v>
      </c>
      <c r="G89" s="454">
        <v>45496</v>
      </c>
      <c r="H89" s="454">
        <v>45517</v>
      </c>
      <c r="I89" s="103" t="s">
        <v>139</v>
      </c>
      <c r="J89" s="103" t="s">
        <v>139</v>
      </c>
      <c r="K89" s="466" t="s">
        <v>963</v>
      </c>
      <c r="L89" s="103" t="s">
        <v>446</v>
      </c>
      <c r="M89" s="103" t="s">
        <v>464</v>
      </c>
      <c r="N89" s="103" t="s">
        <v>464</v>
      </c>
      <c r="O89" s="103" t="s">
        <v>588</v>
      </c>
      <c r="P89" s="103" t="s">
        <v>589</v>
      </c>
      <c r="Q89" s="103" t="s">
        <v>589</v>
      </c>
      <c r="R89" s="458" t="s">
        <v>671</v>
      </c>
      <c r="S89" s="460"/>
      <c r="T89" s="103" t="s">
        <v>252</v>
      </c>
      <c r="U89" s="103" t="s">
        <v>137</v>
      </c>
      <c r="V89" s="454" t="str">
        <f>Tabela3[[#This Row],[NOVO 
PRAZO REDE]]</f>
        <v>REDE OK</v>
      </c>
      <c r="W89" s="454">
        <f>Tabela3[[#This Row],[PRAZO
ATIVAÇÃO]]</f>
        <v>0</v>
      </c>
      <c r="X89" s="103" t="s">
        <v>482</v>
      </c>
      <c r="Y89" s="103" t="str">
        <f>IFERROR("W"&amp;WEEKNUM(Tabela3[[#This Row],[PRAZO RE REVISADO]]),"-")</f>
        <v>-</v>
      </c>
      <c r="Z89" s="103" t="str">
        <f>IFERROR("W"&amp;WEEKNUM(Tabela3[[#This Row],[PRAZO ATIVAÇÃO]]),"-")</f>
        <v>W0</v>
      </c>
      <c r="AA89" s="103">
        <v>2024</v>
      </c>
      <c r="AB89" s="103" t="s">
        <v>675</v>
      </c>
      <c r="AC89" s="103" t="s">
        <v>139</v>
      </c>
      <c r="AD89" s="103" t="s">
        <v>137</v>
      </c>
      <c r="AF89" s="103"/>
      <c r="AG89" s="103"/>
      <c r="AH89" s="103"/>
      <c r="AK89" s="103" t="str">
        <f ca="1">IF(Tabela3[[#This Row],[STATUS]]&lt;&gt;"PREVISTO","N/A",IF(Tabela3[[#This Row],[Data_RE_CONGELADA]]="REDE OK","OK",IFERROR(IF(TODAY()-Tabela3[[#This Row],[Data_RE_CONGELADA]]&gt;=0,"ATRASADO",IF(TODAY()-Tabela3[[#This Row],[Data_RE_CONGELADA]]&gt;-5,"VENCENDO",IF(TODAY()-Tabela3[[#This Row],[Data_RE_CONGELADA]]&lt;=0,"NO PRAZO"))),"N/A")))</f>
        <v>N/A</v>
      </c>
      <c r="AL89" s="454" t="s">
        <v>138</v>
      </c>
      <c r="AM89" s="454" t="s">
        <v>137</v>
      </c>
      <c r="AN89" s="458" t="s">
        <v>186</v>
      </c>
      <c r="AP89" s="103" t="s">
        <v>575</v>
      </c>
      <c r="AQ89" s="103" t="s">
        <v>611</v>
      </c>
      <c r="AR89" s="103" t="s">
        <v>575</v>
      </c>
      <c r="AS89" s="103">
        <v>0</v>
      </c>
      <c r="AU89" s="103" t="s">
        <v>604</v>
      </c>
      <c r="BC89" s="103"/>
      <c r="BE89" s="103" t="e">
        <f>VLOOKUP(Tabela3[[#This Row],[ID OSP]],[1]Export!$R:$R,1,0)</f>
        <v>#N/A</v>
      </c>
    </row>
    <row r="90" spans="1:57" hidden="1">
      <c r="A90" s="103" t="s">
        <v>964</v>
      </c>
      <c r="B90" s="103" t="s">
        <v>965</v>
      </c>
      <c r="C90" s="104" t="s">
        <v>137</v>
      </c>
      <c r="D90" s="456" t="s">
        <v>252</v>
      </c>
      <c r="E90" s="454" t="s">
        <v>138</v>
      </c>
      <c r="G90" s="454" t="s">
        <v>607</v>
      </c>
      <c r="H90" s="454" t="s">
        <v>186</v>
      </c>
      <c r="I90" s="103" t="s">
        <v>139</v>
      </c>
      <c r="J90" s="103" t="s">
        <v>139</v>
      </c>
      <c r="K90" s="458" t="s">
        <v>966</v>
      </c>
      <c r="L90" s="103" t="s">
        <v>446</v>
      </c>
      <c r="M90" s="103" t="s">
        <v>457</v>
      </c>
      <c r="N90" s="103" t="s">
        <v>457</v>
      </c>
      <c r="O90" s="103" t="s">
        <v>588</v>
      </c>
      <c r="P90" s="103" t="s">
        <v>653</v>
      </c>
      <c r="Q90" s="103" t="s">
        <v>589</v>
      </c>
      <c r="R90" s="458" t="s">
        <v>609</v>
      </c>
      <c r="S90" s="503"/>
      <c r="T90" s="103" t="s">
        <v>42</v>
      </c>
      <c r="U90" s="103" t="s">
        <v>137</v>
      </c>
      <c r="V90" s="454" t="str">
        <f>Tabela3[[#This Row],[NOVO 
PRAZO REDE]]</f>
        <v>REDE OK</v>
      </c>
      <c r="W90" s="454">
        <f>Tabela3[[#This Row],[PRAZO
ATIVAÇÃO]]</f>
        <v>0</v>
      </c>
      <c r="X90" s="103" t="s">
        <v>485</v>
      </c>
      <c r="Y90" s="103" t="str">
        <f>IFERROR("W"&amp;WEEKNUM(Tabela3[[#This Row],[PRAZO RE REVISADO]]),"-")</f>
        <v>-</v>
      </c>
      <c r="Z90" s="103" t="str">
        <f>IFERROR("W"&amp;WEEKNUM(Tabela3[[#This Row],[PRAZO ATIVAÇÃO]]),"-")</f>
        <v>W0</v>
      </c>
      <c r="AA90" s="103">
        <v>2024</v>
      </c>
      <c r="AB90" s="103" t="s">
        <v>139</v>
      </c>
      <c r="AC90" s="103" t="s">
        <v>139</v>
      </c>
      <c r="AD90" s="103" t="s">
        <v>137</v>
      </c>
      <c r="AF90" s="103"/>
      <c r="AG90" s="103"/>
      <c r="AH90" s="103"/>
      <c r="AK90" s="103" t="str">
        <f ca="1">IF(Tabela3[[#This Row],[STATUS]]&lt;&gt;"PREVISTO","N/A",IF(Tabela3[[#This Row],[Data_RE_CONGELADA]]="REDE OK","OK",IFERROR(IF(TODAY()-Tabela3[[#This Row],[Data_RE_CONGELADA]]&gt;=0,"ATRASADO",IF(TODAY()-Tabela3[[#This Row],[Data_RE_CONGELADA]]&gt;-5,"VENCENDO",IF(TODAY()-Tabela3[[#This Row],[Data_RE_CONGELADA]]&lt;=0,"NO PRAZO"))),"N/A")))</f>
        <v>N/A</v>
      </c>
      <c r="AL90" s="454" t="s">
        <v>138</v>
      </c>
      <c r="AM90" s="454" t="s">
        <v>137</v>
      </c>
      <c r="AN90" s="458" t="s">
        <v>186</v>
      </c>
      <c r="AP90" s="103" t="s">
        <v>575</v>
      </c>
      <c r="AQ90" s="103" t="s">
        <v>611</v>
      </c>
      <c r="AR90" s="103" t="s">
        <v>575</v>
      </c>
      <c r="AS90" s="103">
        <v>0</v>
      </c>
      <c r="AU90" s="103" t="s">
        <v>604</v>
      </c>
      <c r="BC90" s="103"/>
      <c r="BE90" s="103" t="e">
        <f>VLOOKUP(Tabela3[[#This Row],[ID OSP]],[1]Export!$R:$R,1,0)</f>
        <v>#N/A</v>
      </c>
    </row>
    <row r="91" spans="1:57" hidden="1">
      <c r="A91" s="103" t="s">
        <v>967</v>
      </c>
      <c r="B91" s="103" t="s">
        <v>968</v>
      </c>
      <c r="C91" s="104" t="s">
        <v>137</v>
      </c>
      <c r="D91" s="454" t="s">
        <v>252</v>
      </c>
      <c r="E91" s="454" t="s">
        <v>138</v>
      </c>
      <c r="G91" s="454">
        <v>45488</v>
      </c>
      <c r="H91" s="454">
        <v>45490</v>
      </c>
      <c r="I91" s="103" t="s">
        <v>139</v>
      </c>
      <c r="J91" s="103" t="s">
        <v>139</v>
      </c>
      <c r="K91" s="458" t="s">
        <v>969</v>
      </c>
      <c r="L91" s="103" t="s">
        <v>446</v>
      </c>
      <c r="M91" s="103" t="s">
        <v>459</v>
      </c>
      <c r="N91" s="103" t="s">
        <v>186</v>
      </c>
      <c r="O91" s="103" t="s">
        <v>588</v>
      </c>
      <c r="P91" s="103" t="s">
        <v>589</v>
      </c>
      <c r="Q91" s="103" t="s">
        <v>589</v>
      </c>
      <c r="R91" s="458" t="s">
        <v>630</v>
      </c>
      <c r="S91" s="460"/>
      <c r="T91" s="103" t="s">
        <v>252</v>
      </c>
      <c r="U91" s="103" t="s">
        <v>137</v>
      </c>
      <c r="V91" s="454" t="str">
        <f>Tabela3[[#This Row],[NOVO 
PRAZO REDE]]</f>
        <v>REDE OK</v>
      </c>
      <c r="W91" s="454">
        <f>Tabela3[[#This Row],[PRAZO
ATIVAÇÃO]]</f>
        <v>0</v>
      </c>
      <c r="X91" s="103" t="s">
        <v>500</v>
      </c>
      <c r="Y91" s="103" t="str">
        <f>IFERROR("W"&amp;WEEKNUM(Tabela3[[#This Row],[PRAZO RE REVISADO]]),"-")</f>
        <v>-</v>
      </c>
      <c r="Z91" s="103" t="str">
        <f>IFERROR("W"&amp;WEEKNUM(Tabela3[[#This Row],[PRAZO ATIVAÇÃO]]),"-")</f>
        <v>W0</v>
      </c>
      <c r="AA91" s="103">
        <v>2024</v>
      </c>
      <c r="AB91" s="103">
        <v>509085</v>
      </c>
      <c r="AC91" s="103" t="s">
        <v>572</v>
      </c>
      <c r="AD91" s="103" t="s">
        <v>137</v>
      </c>
      <c r="AF91" s="103"/>
      <c r="AG91" s="103"/>
      <c r="AH91" s="103"/>
      <c r="AK91" s="103" t="str">
        <f ca="1">IF(Tabela3[[#This Row],[STATUS]]&lt;&gt;"PREVISTO","N/A",IF(Tabela3[[#This Row],[Data_RE_CONGELADA]]="REDE OK","OK",IFERROR(IF(TODAY()-Tabela3[[#This Row],[Data_RE_CONGELADA]]&gt;=0,"ATRASADO",IF(TODAY()-Tabela3[[#This Row],[Data_RE_CONGELADA]]&gt;-5,"VENCENDO",IF(TODAY()-Tabela3[[#This Row],[Data_RE_CONGELADA]]&lt;=0,"NO PRAZO"))),"N/A")))</f>
        <v>N/A</v>
      </c>
      <c r="AL91" s="454" t="s">
        <v>138</v>
      </c>
      <c r="AM91" s="454" t="s">
        <v>137</v>
      </c>
      <c r="AN91" s="458" t="s">
        <v>186</v>
      </c>
      <c r="AP91" s="103" t="s">
        <v>575</v>
      </c>
      <c r="AQ91" s="103" t="s">
        <v>611</v>
      </c>
      <c r="AR91" s="103" t="s">
        <v>575</v>
      </c>
      <c r="AS91" s="103">
        <v>0</v>
      </c>
      <c r="AU91" s="103" t="s">
        <v>604</v>
      </c>
      <c r="BC91" s="103"/>
      <c r="BE91" s="103" t="e">
        <f>VLOOKUP(Tabela3[[#This Row],[ID OSP]],[1]Export!$R:$R,1,0)</f>
        <v>#N/A</v>
      </c>
    </row>
    <row r="92" spans="1:57" hidden="1">
      <c r="A92" s="103" t="s">
        <v>970</v>
      </c>
      <c r="B92" s="103" t="s">
        <v>971</v>
      </c>
      <c r="C92" s="540" t="s">
        <v>137</v>
      </c>
      <c r="D92" s="463" t="s">
        <v>252</v>
      </c>
      <c r="E92" s="454" t="s">
        <v>138</v>
      </c>
      <c r="G92" s="454">
        <v>45495</v>
      </c>
      <c r="H92" s="454">
        <v>45575</v>
      </c>
      <c r="I92" s="103" t="s">
        <v>139</v>
      </c>
      <c r="J92" s="103" t="s">
        <v>139</v>
      </c>
      <c r="K92" s="458" t="s">
        <v>972</v>
      </c>
      <c r="L92" s="103" t="s">
        <v>446</v>
      </c>
      <c r="M92" s="103" t="s">
        <v>465</v>
      </c>
      <c r="N92" s="103" t="s">
        <v>465</v>
      </c>
      <c r="O92" s="103" t="s">
        <v>588</v>
      </c>
      <c r="P92" s="103" t="s">
        <v>589</v>
      </c>
      <c r="Q92" s="103" t="s">
        <v>589</v>
      </c>
      <c r="R92" s="458" t="s">
        <v>671</v>
      </c>
      <c r="S92" s="462" t="s">
        <v>893</v>
      </c>
      <c r="T92" s="103" t="s">
        <v>252</v>
      </c>
      <c r="U92" s="103" t="s">
        <v>137</v>
      </c>
      <c r="V92" s="454" t="str">
        <f>Tabela3[[#This Row],[NOVO 
PRAZO REDE]]</f>
        <v>REDE OK</v>
      </c>
      <c r="W92" s="454">
        <f>Tabela3[[#This Row],[PRAZO
ATIVAÇÃO]]</f>
        <v>0</v>
      </c>
      <c r="X92" s="103" t="s">
        <v>631</v>
      </c>
      <c r="Y92" s="103" t="str">
        <f>IFERROR("W"&amp;WEEKNUM(Tabela3[[#This Row],[PRAZO RE REVISADO]]),"-")</f>
        <v>-</v>
      </c>
      <c r="Z92" s="103" t="str">
        <f>IFERROR("W"&amp;WEEKNUM(Tabela3[[#This Row],[PRAZO ATIVAÇÃO]]),"-")</f>
        <v>W0</v>
      </c>
      <c r="AA92" s="103">
        <v>2024</v>
      </c>
      <c r="AB92" s="103" t="s">
        <v>139</v>
      </c>
      <c r="AC92" s="103" t="s">
        <v>139</v>
      </c>
      <c r="AD92" s="103" t="s">
        <v>137</v>
      </c>
      <c r="AF92" s="103"/>
      <c r="AG92" s="103"/>
      <c r="AH92" s="103"/>
      <c r="AK92" s="103" t="str">
        <f ca="1">IF(Tabela3[[#This Row],[STATUS]]&lt;&gt;"PREVISTO","N/A",IF(Tabela3[[#This Row],[Data_RE_CONGELADA]]="REDE OK","OK",IFERROR(IF(TODAY()-Tabela3[[#This Row],[Data_RE_CONGELADA]]&gt;=0,"ATRASADO",IF(TODAY()-Tabela3[[#This Row],[Data_RE_CONGELADA]]&gt;-5,"VENCENDO",IF(TODAY()-Tabela3[[#This Row],[Data_RE_CONGELADA]]&lt;=0,"NO PRAZO"))),"N/A")))</f>
        <v>N/A</v>
      </c>
      <c r="AL92" s="454">
        <v>45576</v>
      </c>
      <c r="AM92" s="454">
        <v>45582</v>
      </c>
      <c r="AN92" s="458" t="s">
        <v>186</v>
      </c>
      <c r="AP92" s="103" t="s">
        <v>575</v>
      </c>
      <c r="AQ92" s="103" t="s">
        <v>611</v>
      </c>
      <c r="AR92" s="103" t="s">
        <v>575</v>
      </c>
      <c r="AS92" s="103">
        <v>0</v>
      </c>
      <c r="AU92" s="103" t="s">
        <v>604</v>
      </c>
      <c r="BC92" s="103"/>
      <c r="BE92" s="103" t="e">
        <f>VLOOKUP(Tabela3[[#This Row],[ID OSP]],[1]Export!$R:$R,1,0)</f>
        <v>#N/A</v>
      </c>
    </row>
    <row r="93" spans="1:57" hidden="1">
      <c r="A93" s="103" t="s">
        <v>973</v>
      </c>
      <c r="B93" s="103" t="s">
        <v>974</v>
      </c>
      <c r="C93" s="104" t="s">
        <v>137</v>
      </c>
      <c r="D93" s="454" t="s">
        <v>252</v>
      </c>
      <c r="E93" s="454" t="s">
        <v>138</v>
      </c>
      <c r="G93" s="454">
        <v>45478</v>
      </c>
      <c r="H93" s="454">
        <v>45475</v>
      </c>
      <c r="I93" s="103" t="s">
        <v>139</v>
      </c>
      <c r="J93" s="103" t="s">
        <v>139</v>
      </c>
      <c r="K93" s="458" t="s">
        <v>975</v>
      </c>
      <c r="L93" s="103" t="s">
        <v>446</v>
      </c>
      <c r="M93" s="103" t="s">
        <v>465</v>
      </c>
      <c r="N93" s="103" t="s">
        <v>629</v>
      </c>
      <c r="O93" s="103" t="s">
        <v>588</v>
      </c>
      <c r="P93" s="103" t="s">
        <v>589</v>
      </c>
      <c r="Q93" s="103" t="s">
        <v>589</v>
      </c>
      <c r="R93" s="458" t="s">
        <v>630</v>
      </c>
      <c r="S93" s="460"/>
      <c r="T93" s="103" t="s">
        <v>252</v>
      </c>
      <c r="U93" s="103" t="s">
        <v>137</v>
      </c>
      <c r="V93" s="454" t="str">
        <f>Tabela3[[#This Row],[NOVO 
PRAZO REDE]]</f>
        <v>REDE OK</v>
      </c>
      <c r="W93" s="454">
        <f>Tabela3[[#This Row],[PRAZO
ATIVAÇÃO]]</f>
        <v>0</v>
      </c>
      <c r="X93" s="103" t="s">
        <v>631</v>
      </c>
      <c r="Y93" s="103" t="str">
        <f>IFERROR("W"&amp;WEEKNUM(Tabela3[[#This Row],[PRAZO RE REVISADO]]),"-")</f>
        <v>-</v>
      </c>
      <c r="Z93" s="103" t="str">
        <f>IFERROR("W"&amp;WEEKNUM(Tabela3[[#This Row],[PRAZO ATIVAÇÃO]]),"-")</f>
        <v>W0</v>
      </c>
      <c r="AA93" s="103">
        <v>2024</v>
      </c>
      <c r="AB93" s="103">
        <v>507967</v>
      </c>
      <c r="AC93" s="103" t="s">
        <v>572</v>
      </c>
      <c r="AD93" s="103" t="s">
        <v>137</v>
      </c>
      <c r="AF93" s="103"/>
      <c r="AG93" s="103"/>
      <c r="AH93" s="103"/>
      <c r="AK93" s="103" t="str">
        <f ca="1">IF(Tabela3[[#This Row],[STATUS]]&lt;&gt;"PREVISTO","N/A",IF(Tabela3[[#This Row],[Data_RE_CONGELADA]]="REDE OK","OK",IFERROR(IF(TODAY()-Tabela3[[#This Row],[Data_RE_CONGELADA]]&gt;=0,"ATRASADO",IF(TODAY()-Tabela3[[#This Row],[Data_RE_CONGELADA]]&gt;-5,"VENCENDO",IF(TODAY()-Tabela3[[#This Row],[Data_RE_CONGELADA]]&lt;=0,"NO PRAZO"))),"N/A")))</f>
        <v>N/A</v>
      </c>
      <c r="AL93" s="454" t="s">
        <v>138</v>
      </c>
      <c r="AM93" s="454" t="s">
        <v>137</v>
      </c>
      <c r="AN93" s="458" t="s">
        <v>186</v>
      </c>
      <c r="AP93" s="103" t="s">
        <v>575</v>
      </c>
      <c r="AQ93" s="103" t="s">
        <v>611</v>
      </c>
      <c r="AR93" s="103" t="s">
        <v>575</v>
      </c>
      <c r="AS93" s="103">
        <v>0</v>
      </c>
      <c r="AU93" s="103" t="s">
        <v>604</v>
      </c>
      <c r="BC93" s="103"/>
      <c r="BE93" s="103" t="e">
        <f>VLOOKUP(Tabela3[[#This Row],[ID OSP]],[1]Export!$R:$R,1,0)</f>
        <v>#N/A</v>
      </c>
    </row>
    <row r="94" spans="1:57" hidden="1">
      <c r="A94" s="103" t="s">
        <v>976</v>
      </c>
      <c r="B94" s="103" t="s">
        <v>977</v>
      </c>
      <c r="C94" s="542" t="s">
        <v>137</v>
      </c>
      <c r="D94" s="456" t="s">
        <v>252</v>
      </c>
      <c r="E94" s="454" t="s">
        <v>138</v>
      </c>
      <c r="G94" s="454">
        <v>45533</v>
      </c>
      <c r="H94" s="454">
        <v>45607</v>
      </c>
      <c r="I94" s="103" t="s">
        <v>139</v>
      </c>
      <c r="J94" s="103" t="s">
        <v>139</v>
      </c>
      <c r="K94" s="458" t="s">
        <v>978</v>
      </c>
      <c r="L94" s="103" t="s">
        <v>446</v>
      </c>
      <c r="M94" s="103" t="s">
        <v>452</v>
      </c>
      <c r="N94" s="103" t="s">
        <v>979</v>
      </c>
      <c r="O94" s="103" t="s">
        <v>874</v>
      </c>
      <c r="P94" s="103" t="s">
        <v>589</v>
      </c>
      <c r="Q94" s="103" t="s">
        <v>589</v>
      </c>
      <c r="R94" s="458" t="s">
        <v>617</v>
      </c>
      <c r="S94" s="503"/>
      <c r="T94" s="103" t="s">
        <v>42</v>
      </c>
      <c r="U94" s="103" t="s">
        <v>137</v>
      </c>
      <c r="V94" s="454" t="str">
        <f>Tabela3[[#This Row],[NOVO 
PRAZO REDE]]</f>
        <v>REDE OK</v>
      </c>
      <c r="W94" s="454">
        <f>Tabela3[[#This Row],[PRAZO
ATIVAÇÃO]]</f>
        <v>0</v>
      </c>
      <c r="X94" s="103" t="s">
        <v>500</v>
      </c>
      <c r="Y94" s="103" t="str">
        <f>IFERROR("W"&amp;WEEKNUM(Tabela3[[#This Row],[PRAZO RE REVISADO]]),"-")</f>
        <v>-</v>
      </c>
      <c r="Z94" s="103" t="str">
        <f>IFERROR("W"&amp;WEEKNUM(Tabela3[[#This Row],[PRAZO ATIVAÇÃO]]),"-")</f>
        <v>W0</v>
      </c>
      <c r="AA94" s="103">
        <v>2024</v>
      </c>
      <c r="AB94" s="103">
        <v>512289</v>
      </c>
      <c r="AC94" s="103" t="s">
        <v>572</v>
      </c>
      <c r="AD94" s="103" t="s">
        <v>137</v>
      </c>
      <c r="AF94" s="103"/>
      <c r="AG94" s="103"/>
      <c r="AH94" s="103"/>
      <c r="AK94" s="103" t="str">
        <f ca="1">IF(Tabela3[[#This Row],[STATUS]]&lt;&gt;"PREVISTO","N/A",IF(Tabela3[[#This Row],[Data_RE_CONGELADA]]="REDE OK","OK",IFERROR(IF(TODAY()-Tabela3[[#This Row],[Data_RE_CONGELADA]]&gt;=0,"ATRASADO",IF(TODAY()-Tabela3[[#This Row],[Data_RE_CONGELADA]]&gt;-5,"VENCENDO",IF(TODAY()-Tabela3[[#This Row],[Data_RE_CONGELADA]]&lt;=0,"NO PRAZO"))),"N/A")))</f>
        <v>N/A</v>
      </c>
      <c r="AL94" s="454" t="s">
        <v>138</v>
      </c>
      <c r="AM94" s="454">
        <v>45568</v>
      </c>
      <c r="AN94" s="458" t="s">
        <v>186</v>
      </c>
      <c r="AO94" s="458" t="s">
        <v>980</v>
      </c>
      <c r="AP94" s="103" t="s">
        <v>575</v>
      </c>
      <c r="AQ94" s="103" t="s">
        <v>611</v>
      </c>
      <c r="AR94" s="103" t="s">
        <v>575</v>
      </c>
      <c r="AS94" s="103">
        <v>0</v>
      </c>
      <c r="AU94" s="103" t="s">
        <v>604</v>
      </c>
      <c r="BC94" s="103"/>
      <c r="BE94" s="103" t="e">
        <f>VLOOKUP(Tabela3[[#This Row],[ID OSP]],[1]Export!$R:$R,1,0)</f>
        <v>#N/A</v>
      </c>
    </row>
    <row r="95" spans="1:57" hidden="1">
      <c r="A95" s="103" t="s">
        <v>981</v>
      </c>
      <c r="B95" s="103" t="s">
        <v>982</v>
      </c>
      <c r="C95" s="104" t="s">
        <v>137</v>
      </c>
      <c r="D95" s="456" t="s">
        <v>252</v>
      </c>
      <c r="E95" s="454" t="s">
        <v>138</v>
      </c>
      <c r="G95" s="454">
        <v>45531</v>
      </c>
      <c r="H95" s="454">
        <v>45586</v>
      </c>
      <c r="I95" s="103" t="s">
        <v>139</v>
      </c>
      <c r="J95" s="103" t="s">
        <v>139</v>
      </c>
      <c r="K95" s="466" t="s">
        <v>983</v>
      </c>
      <c r="L95" s="103" t="s">
        <v>446</v>
      </c>
      <c r="M95" s="103" t="s">
        <v>450</v>
      </c>
      <c r="N95" s="103" t="s">
        <v>615</v>
      </c>
      <c r="O95" s="103" t="s">
        <v>616</v>
      </c>
      <c r="P95" s="103" t="s">
        <v>589</v>
      </c>
      <c r="Q95" s="103" t="s">
        <v>589</v>
      </c>
      <c r="R95" s="458" t="s">
        <v>617</v>
      </c>
      <c r="S95" s="503"/>
      <c r="T95" s="103" t="s">
        <v>42</v>
      </c>
      <c r="U95" s="103" t="s">
        <v>137</v>
      </c>
      <c r="V95" s="454" t="str">
        <f>Tabela3[[#This Row],[NOVO 
PRAZO REDE]]</f>
        <v>REDE OK</v>
      </c>
      <c r="W95" s="454">
        <f>Tabela3[[#This Row],[PRAZO
ATIVAÇÃO]]</f>
        <v>0</v>
      </c>
      <c r="X95" s="103" t="s">
        <v>500</v>
      </c>
      <c r="Y95" s="103" t="str">
        <f>IFERROR("W"&amp;WEEKNUM(Tabela3[[#This Row],[PRAZO RE REVISADO]]),"-")</f>
        <v>-</v>
      </c>
      <c r="Z95" s="103" t="str">
        <f>IFERROR("W"&amp;WEEKNUM(Tabela3[[#This Row],[PRAZO ATIVAÇÃO]]),"-")</f>
        <v>W0</v>
      </c>
      <c r="AA95" s="103">
        <v>2024</v>
      </c>
      <c r="AB95" s="103">
        <v>512237</v>
      </c>
      <c r="AC95" s="103" t="s">
        <v>572</v>
      </c>
      <c r="AD95" s="103" t="s">
        <v>137</v>
      </c>
      <c r="AF95" s="103"/>
      <c r="AG95" s="103"/>
      <c r="AH95" s="103"/>
      <c r="AK95" s="103" t="str">
        <f ca="1">IF(Tabela3[[#This Row],[STATUS]]&lt;&gt;"PREVISTO","N/A",IF(Tabela3[[#This Row],[Data_RE_CONGELADA]]="REDE OK","OK",IFERROR(IF(TODAY()-Tabela3[[#This Row],[Data_RE_CONGELADA]]&gt;=0,"ATRASADO",IF(TODAY()-Tabela3[[#This Row],[Data_RE_CONGELADA]]&gt;-5,"VENCENDO",IF(TODAY()-Tabela3[[#This Row],[Data_RE_CONGELADA]]&lt;=0,"NO PRAZO"))),"N/A")))</f>
        <v>N/A</v>
      </c>
      <c r="AL95" s="454">
        <v>45576</v>
      </c>
      <c r="AM95" s="454">
        <v>45580</v>
      </c>
      <c r="AN95" s="458" t="s">
        <v>186</v>
      </c>
      <c r="AO95" s="458" t="s">
        <v>739</v>
      </c>
      <c r="AP95" s="103" t="s">
        <v>575</v>
      </c>
      <c r="AQ95" s="103" t="s">
        <v>611</v>
      </c>
      <c r="AR95" s="103" t="s">
        <v>575</v>
      </c>
      <c r="AS95" s="103">
        <v>0</v>
      </c>
      <c r="AU95" s="103" t="s">
        <v>604</v>
      </c>
      <c r="BC95" s="103"/>
      <c r="BE95" s="103" t="e">
        <f>VLOOKUP(Tabela3[[#This Row],[ID OSP]],[1]Export!$R:$R,1,0)</f>
        <v>#N/A</v>
      </c>
    </row>
    <row r="96" spans="1:57" hidden="1">
      <c r="A96" s="103" t="s">
        <v>984</v>
      </c>
      <c r="B96" s="103" t="s">
        <v>985</v>
      </c>
      <c r="C96" s="104" t="s">
        <v>137</v>
      </c>
      <c r="D96" s="456" t="s">
        <v>252</v>
      </c>
      <c r="E96" s="454" t="s">
        <v>138</v>
      </c>
      <c r="G96" s="454">
        <v>45518</v>
      </c>
      <c r="H96" s="454">
        <v>45572</v>
      </c>
      <c r="I96" s="103" t="s">
        <v>139</v>
      </c>
      <c r="J96" s="103" t="s">
        <v>139</v>
      </c>
      <c r="K96" s="458" t="s">
        <v>884</v>
      </c>
      <c r="L96" s="103" t="s">
        <v>446</v>
      </c>
      <c r="M96" s="103" t="s">
        <v>447</v>
      </c>
      <c r="N96" s="103" t="s">
        <v>447</v>
      </c>
      <c r="O96" s="103" t="s">
        <v>663</v>
      </c>
      <c r="P96" s="103" t="s">
        <v>885</v>
      </c>
      <c r="Q96" s="103" t="s">
        <v>589</v>
      </c>
      <c r="R96" s="458" t="s">
        <v>617</v>
      </c>
      <c r="S96" s="503"/>
      <c r="T96" s="103" t="s">
        <v>42</v>
      </c>
      <c r="U96" s="103" t="s">
        <v>137</v>
      </c>
      <c r="V96" s="454" t="str">
        <f>Tabela3[[#This Row],[NOVO 
PRAZO REDE]]</f>
        <v>REDE OK</v>
      </c>
      <c r="W96" s="454">
        <f>Tabela3[[#This Row],[PRAZO
ATIVAÇÃO]]</f>
        <v>0</v>
      </c>
      <c r="X96" s="103" t="s">
        <v>500</v>
      </c>
      <c r="Y96" s="103" t="str">
        <f>IFERROR("W"&amp;WEEKNUM(Tabela3[[#This Row],[PRAZO RE REVISADO]]),"-")</f>
        <v>-</v>
      </c>
      <c r="Z96" s="103" t="str">
        <f>IFERROR("W"&amp;WEEKNUM(Tabela3[[#This Row],[PRAZO ATIVAÇÃO]]),"-")</f>
        <v>W0</v>
      </c>
      <c r="AA96" s="103">
        <v>2024</v>
      </c>
      <c r="AB96" s="103">
        <v>506523</v>
      </c>
      <c r="AC96" s="103" t="s">
        <v>572</v>
      </c>
      <c r="AD96" s="103" t="s">
        <v>137</v>
      </c>
      <c r="AF96" s="103"/>
      <c r="AG96" s="103"/>
      <c r="AH96" s="103"/>
      <c r="AK96" s="103" t="str">
        <f ca="1">IF(Tabela3[[#This Row],[STATUS]]&lt;&gt;"PREVISTO","N/A",IF(Tabela3[[#This Row],[Data_RE_CONGELADA]]="REDE OK","OK",IFERROR(IF(TODAY()-Tabela3[[#This Row],[Data_RE_CONGELADA]]&gt;=0,"ATRASADO",IF(TODAY()-Tabela3[[#This Row],[Data_RE_CONGELADA]]&gt;-5,"VENCENDO",IF(TODAY()-Tabela3[[#This Row],[Data_RE_CONGELADA]]&lt;=0,"NO PRAZO"))),"N/A")))</f>
        <v>N/A</v>
      </c>
      <c r="AL96" s="454" t="s">
        <v>138</v>
      </c>
      <c r="AM96" s="454">
        <v>45580</v>
      </c>
      <c r="AN96" s="458" t="s">
        <v>186</v>
      </c>
      <c r="AP96" s="103" t="s">
        <v>575</v>
      </c>
      <c r="AQ96" s="103" t="s">
        <v>611</v>
      </c>
      <c r="AR96" s="103" t="s">
        <v>575</v>
      </c>
      <c r="AS96" s="103">
        <v>0</v>
      </c>
      <c r="AU96" s="103" t="s">
        <v>604</v>
      </c>
      <c r="BC96" s="103"/>
      <c r="BE96" s="103" t="e">
        <f>VLOOKUP(Tabela3[[#This Row],[ID OSP]],[1]Export!$R:$R,1,0)</f>
        <v>#N/A</v>
      </c>
    </row>
    <row r="97" spans="1:57" hidden="1">
      <c r="A97" s="103" t="s">
        <v>986</v>
      </c>
      <c r="B97" s="103" t="s">
        <v>987</v>
      </c>
      <c r="C97" s="104" t="s">
        <v>137</v>
      </c>
      <c r="D97" s="454" t="s">
        <v>252</v>
      </c>
      <c r="E97" s="454" t="s">
        <v>138</v>
      </c>
      <c r="G97" s="454">
        <v>45430</v>
      </c>
      <c r="H97" s="454">
        <v>45434</v>
      </c>
      <c r="I97" s="103" t="s">
        <v>139</v>
      </c>
      <c r="J97" s="103" t="s">
        <v>139</v>
      </c>
      <c r="K97" s="458" t="s">
        <v>988</v>
      </c>
      <c r="L97" s="103" t="s">
        <v>446</v>
      </c>
      <c r="M97" s="103" t="s">
        <v>454</v>
      </c>
      <c r="N97" s="103" t="s">
        <v>931</v>
      </c>
      <c r="O97" s="103" t="s">
        <v>588</v>
      </c>
      <c r="P97" s="103" t="s">
        <v>653</v>
      </c>
      <c r="Q97" s="103" t="s">
        <v>589</v>
      </c>
      <c r="R97" s="458" t="s">
        <v>665</v>
      </c>
      <c r="S97" s="460"/>
      <c r="T97" s="103" t="s">
        <v>42</v>
      </c>
      <c r="U97" s="103" t="s">
        <v>137</v>
      </c>
      <c r="V97" s="454" t="str">
        <f>Tabela3[[#This Row],[NOVO 
PRAZO REDE]]</f>
        <v>REDE OK</v>
      </c>
      <c r="W97" s="454">
        <f>Tabela3[[#This Row],[PRAZO
ATIVAÇÃO]]</f>
        <v>0</v>
      </c>
      <c r="X97" s="103" t="s">
        <v>729</v>
      </c>
      <c r="Y97" s="103" t="str">
        <f>IFERROR("W"&amp;WEEKNUM(Tabela3[[#This Row],[PRAZO RE REVISADO]]),"-")</f>
        <v>-</v>
      </c>
      <c r="Z97" s="103" t="str">
        <f>IFERROR("W"&amp;WEEKNUM(Tabela3[[#This Row],[PRAZO ATIVAÇÃO]]),"-")</f>
        <v>W0</v>
      </c>
      <c r="AA97" s="103">
        <v>2024</v>
      </c>
      <c r="AB97" s="103">
        <v>508078</v>
      </c>
      <c r="AC97" s="103" t="s">
        <v>572</v>
      </c>
      <c r="AD97" s="103" t="s">
        <v>137</v>
      </c>
      <c r="AF97" s="103"/>
      <c r="AG97" s="103"/>
      <c r="AH97" s="103"/>
      <c r="AK97" s="103" t="str">
        <f ca="1">IF(Tabela3[[#This Row],[STATUS]]&lt;&gt;"PREVISTO","N/A",IF(Tabela3[[#This Row],[Data_RE_CONGELADA]]="REDE OK","OK",IFERROR(IF(TODAY()-Tabela3[[#This Row],[Data_RE_CONGELADA]]&gt;=0,"ATRASADO",IF(TODAY()-Tabela3[[#This Row],[Data_RE_CONGELADA]]&gt;-5,"VENCENDO",IF(TODAY()-Tabela3[[#This Row],[Data_RE_CONGELADA]]&lt;=0,"NO PRAZO"))),"N/A")))</f>
        <v>N/A</v>
      </c>
      <c r="AL97" s="454" t="s">
        <v>138</v>
      </c>
      <c r="AM97" s="454" t="s">
        <v>137</v>
      </c>
      <c r="AN97" s="458" t="s">
        <v>186</v>
      </c>
      <c r="AP97" s="103" t="s">
        <v>575</v>
      </c>
      <c r="AQ97" s="103" t="s">
        <v>611</v>
      </c>
      <c r="AR97" s="103" t="s">
        <v>575</v>
      </c>
      <c r="AS97" s="103">
        <v>0</v>
      </c>
      <c r="AU97" s="103" t="s">
        <v>604</v>
      </c>
      <c r="BC97" s="103"/>
      <c r="BE97" s="103" t="e">
        <f>VLOOKUP(Tabela3[[#This Row],[ID OSP]],[1]Export!$R:$R,1,0)</f>
        <v>#N/A</v>
      </c>
    </row>
    <row r="98" spans="1:57" hidden="1">
      <c r="A98" s="103" t="s">
        <v>989</v>
      </c>
      <c r="B98" s="103" t="s">
        <v>990</v>
      </c>
      <c r="C98" s="104" t="s">
        <v>137</v>
      </c>
      <c r="D98" s="456" t="s">
        <v>252</v>
      </c>
      <c r="E98" s="454" t="s">
        <v>138</v>
      </c>
      <c r="G98" s="454">
        <v>45575</v>
      </c>
      <c r="H98" s="454" t="s">
        <v>186</v>
      </c>
      <c r="I98" s="103" t="s">
        <v>139</v>
      </c>
      <c r="J98" s="103" t="s">
        <v>139</v>
      </c>
      <c r="K98" s="458" t="s">
        <v>991</v>
      </c>
      <c r="L98" s="103" t="s">
        <v>446</v>
      </c>
      <c r="M98" s="103" t="s">
        <v>457</v>
      </c>
      <c r="N98" s="103" t="s">
        <v>457</v>
      </c>
      <c r="O98" s="103" t="s">
        <v>588</v>
      </c>
      <c r="P98" s="103" t="s">
        <v>653</v>
      </c>
      <c r="Q98" s="103" t="s">
        <v>589</v>
      </c>
      <c r="R98" s="458" t="s">
        <v>617</v>
      </c>
      <c r="S98" s="503"/>
      <c r="T98" s="103" t="s">
        <v>42</v>
      </c>
      <c r="U98" s="103" t="s">
        <v>137</v>
      </c>
      <c r="V98" s="454" t="str">
        <f>Tabela3[[#This Row],[NOVO 
PRAZO REDE]]</f>
        <v>REDE OK</v>
      </c>
      <c r="W98" s="454">
        <f>Tabela3[[#This Row],[PRAZO
ATIVAÇÃO]]</f>
        <v>0</v>
      </c>
      <c r="X98" s="103" t="s">
        <v>500</v>
      </c>
      <c r="Y98" s="103" t="str">
        <f>IFERROR("W"&amp;WEEKNUM(Tabela3[[#This Row],[PRAZO RE REVISADO]]),"-")</f>
        <v>-</v>
      </c>
      <c r="Z98" s="103" t="str">
        <f>IFERROR("W"&amp;WEEKNUM(Tabela3[[#This Row],[PRAZO ATIVAÇÃO]]),"-")</f>
        <v>W0</v>
      </c>
      <c r="AA98" s="103">
        <v>2024</v>
      </c>
      <c r="AB98" s="103">
        <v>517421</v>
      </c>
      <c r="AC98" s="103" t="s">
        <v>572</v>
      </c>
      <c r="AD98" s="103" t="s">
        <v>137</v>
      </c>
      <c r="AF98" s="103"/>
      <c r="AG98" s="103"/>
      <c r="AH98" s="103"/>
      <c r="AK98" s="103" t="str">
        <f ca="1">IF(Tabela3[[#This Row],[STATUS]]&lt;&gt;"PREVISTO","N/A",IF(Tabela3[[#This Row],[Data_RE_CONGELADA]]="REDE OK","OK",IFERROR(IF(TODAY()-Tabela3[[#This Row],[Data_RE_CONGELADA]]&gt;=0,"ATRASADO",IF(TODAY()-Tabela3[[#This Row],[Data_RE_CONGELADA]]&gt;-5,"VENCENDO",IF(TODAY()-Tabela3[[#This Row],[Data_RE_CONGELADA]]&lt;=0,"NO PRAZO"))),"N/A")))</f>
        <v>N/A</v>
      </c>
      <c r="AL98" s="454" t="s">
        <v>618</v>
      </c>
      <c r="AM98" s="454" t="s">
        <v>618</v>
      </c>
      <c r="AN98" s="458" t="s">
        <v>959</v>
      </c>
      <c r="AO98" s="458" t="s">
        <v>654</v>
      </c>
      <c r="AP98" s="103" t="s">
        <v>575</v>
      </c>
      <c r="AQ98" s="103" t="s">
        <v>611</v>
      </c>
      <c r="AR98" s="103" t="s">
        <v>575</v>
      </c>
      <c r="AS98" s="103">
        <v>0</v>
      </c>
      <c r="AU98" s="103" t="s">
        <v>604</v>
      </c>
      <c r="BC98" s="103"/>
      <c r="BE98" s="103" t="e">
        <f>VLOOKUP(Tabela3[[#This Row],[ID OSP]],[1]Export!$R:$R,1,0)</f>
        <v>#N/A</v>
      </c>
    </row>
    <row r="99" spans="1:57" hidden="1">
      <c r="A99" s="103" t="s">
        <v>992</v>
      </c>
      <c r="B99" s="103" t="s">
        <v>993</v>
      </c>
      <c r="C99" s="104" t="s">
        <v>137</v>
      </c>
      <c r="D99" s="456" t="s">
        <v>252</v>
      </c>
      <c r="E99" s="454" t="s">
        <v>138</v>
      </c>
      <c r="G99" s="454">
        <v>45642</v>
      </c>
      <c r="H99" s="454" t="s">
        <v>186</v>
      </c>
      <c r="I99" s="103" t="s">
        <v>139</v>
      </c>
      <c r="J99" s="103" t="s">
        <v>139</v>
      </c>
      <c r="K99" s="458" t="s">
        <v>994</v>
      </c>
      <c r="L99" s="103" t="s">
        <v>446</v>
      </c>
      <c r="M99" s="103" t="s">
        <v>453</v>
      </c>
      <c r="N99" s="103" t="s">
        <v>453</v>
      </c>
      <c r="O99" s="103" t="s">
        <v>588</v>
      </c>
      <c r="P99" s="103" t="s">
        <v>705</v>
      </c>
      <c r="Q99" s="103" t="s">
        <v>589</v>
      </c>
      <c r="R99" s="458" t="s">
        <v>617</v>
      </c>
      <c r="S99" s="503"/>
      <c r="T99" s="103" t="s">
        <v>42</v>
      </c>
      <c r="U99" s="103" t="s">
        <v>137</v>
      </c>
      <c r="V99" s="454" t="s">
        <v>138</v>
      </c>
      <c r="W99" s="454">
        <f>Tabela3[[#This Row],[PRAZO
ATIVAÇÃO]]</f>
        <v>0</v>
      </c>
      <c r="X99" s="103" t="s">
        <v>500</v>
      </c>
      <c r="Y99" s="103" t="str">
        <f>IFERROR("W"&amp;WEEKNUM(Tabela3[[#This Row],[PRAZO RE REVISADO]]),"-")</f>
        <v>-</v>
      </c>
      <c r="Z99" s="103" t="str">
        <f>IFERROR("W"&amp;WEEKNUM(Tabela3[[#This Row],[PRAZO ATIVAÇÃO]]),"-")</f>
        <v>W0</v>
      </c>
      <c r="AA99" s="103">
        <v>2024</v>
      </c>
      <c r="AB99" s="103">
        <v>512246</v>
      </c>
      <c r="AC99" s="103" t="s">
        <v>572</v>
      </c>
      <c r="AD99" s="103" t="s">
        <v>137</v>
      </c>
      <c r="AF99" s="103"/>
      <c r="AG99" s="103"/>
      <c r="AH99" s="103"/>
      <c r="AK99" s="103" t="str">
        <f ca="1">IF(Tabela3[[#This Row],[STATUS]]&lt;&gt;"PREVISTO","N/A",IF(Tabela3[[#This Row],[Data_RE_CONGELADA]]="REDE OK","OK",IFERROR(IF(TODAY()-Tabela3[[#This Row],[Data_RE_CONGELADA]]&gt;=0,"ATRASADO",IF(TODAY()-Tabela3[[#This Row],[Data_RE_CONGELADA]]&gt;-5,"VENCENDO",IF(TODAY()-Tabela3[[#This Row],[Data_RE_CONGELADA]]&lt;=0,"NO PRAZO"))),"N/A")))</f>
        <v>N/A</v>
      </c>
      <c r="AL99" s="454">
        <v>45576</v>
      </c>
      <c r="AM99" s="454">
        <v>45587</v>
      </c>
      <c r="AN99" s="458" t="s">
        <v>186</v>
      </c>
      <c r="AO99" s="458" t="s">
        <v>995</v>
      </c>
      <c r="AP99" s="103" t="s">
        <v>575</v>
      </c>
      <c r="AQ99" s="103" t="s">
        <v>684</v>
      </c>
      <c r="AR99" s="103" t="s">
        <v>996</v>
      </c>
      <c r="AS99" s="103">
        <v>0</v>
      </c>
      <c r="AU99" s="103" t="s">
        <v>604</v>
      </c>
      <c r="BC99" s="103"/>
      <c r="BE99" s="103" t="e">
        <f>VLOOKUP(Tabela3[[#This Row],[ID OSP]],[1]Export!$R:$R,1,0)</f>
        <v>#N/A</v>
      </c>
    </row>
    <row r="100" spans="1:57" hidden="1">
      <c r="A100" s="103" t="s">
        <v>997</v>
      </c>
      <c r="B100" s="103" t="s">
        <v>998</v>
      </c>
      <c r="C100" s="104" t="s">
        <v>137</v>
      </c>
      <c r="D100" s="456" t="s">
        <v>252</v>
      </c>
      <c r="E100" s="454" t="s">
        <v>138</v>
      </c>
      <c r="F100" s="103"/>
      <c r="G100" s="454">
        <v>45645</v>
      </c>
      <c r="H100" s="454" t="s">
        <v>186</v>
      </c>
      <c r="I100" s="103" t="s">
        <v>139</v>
      </c>
      <c r="J100" s="103" t="s">
        <v>139</v>
      </c>
      <c r="K100" s="458" t="s">
        <v>999</v>
      </c>
      <c r="L100" s="103" t="s">
        <v>446</v>
      </c>
      <c r="M100" s="103" t="s">
        <v>453</v>
      </c>
      <c r="N100" s="103" t="s">
        <v>453</v>
      </c>
      <c r="O100" s="103" t="s">
        <v>588</v>
      </c>
      <c r="P100" s="103" t="s">
        <v>705</v>
      </c>
      <c r="Q100" s="103" t="s">
        <v>589</v>
      </c>
      <c r="R100" s="458" t="s">
        <v>1000</v>
      </c>
      <c r="S100" s="476"/>
      <c r="T100" s="103" t="s">
        <v>42</v>
      </c>
      <c r="U100" s="103" t="s">
        <v>137</v>
      </c>
      <c r="V100" s="454" t="s">
        <v>138</v>
      </c>
      <c r="W100" s="454">
        <f>Tabela3[[#This Row],[PRAZO
ATIVAÇÃO]]</f>
        <v>0</v>
      </c>
      <c r="X100" s="103" t="s">
        <v>500</v>
      </c>
      <c r="Y100" s="103" t="str">
        <f>IFERROR("W"&amp;WEEKNUM(Tabela3[[#This Row],[PRAZO RE REVISADO]]),"-")</f>
        <v>-</v>
      </c>
      <c r="Z100" s="103" t="str">
        <f>IFERROR("W"&amp;WEEKNUM(Tabela3[[#This Row],[PRAZO ATIVAÇÃO]]),"-")</f>
        <v>W0</v>
      </c>
      <c r="AA100" s="103">
        <v>2024</v>
      </c>
      <c r="AB100" s="103">
        <v>512248</v>
      </c>
      <c r="AC100" s="103" t="s">
        <v>572</v>
      </c>
      <c r="AD100" s="103" t="s">
        <v>137</v>
      </c>
      <c r="AF100" s="103"/>
      <c r="AG100" s="103"/>
      <c r="AH100" s="103"/>
      <c r="AK100" s="103" t="str">
        <f ca="1">IF(Tabela3[[#This Row],[STATUS]]&lt;&gt;"PREVISTO","N/A",IF(Tabela3[[#This Row],[Data_RE_CONGELADA]]="REDE OK","OK",IFERROR(IF(TODAY()-Tabela3[[#This Row],[Data_RE_CONGELADA]]&gt;=0,"ATRASADO",IF(TODAY()-Tabela3[[#This Row],[Data_RE_CONGELADA]]&gt;-5,"VENCENDO",IF(TODAY()-Tabela3[[#This Row],[Data_RE_CONGELADA]]&lt;=0,"NO PRAZO"))),"N/A")))</f>
        <v>N/A</v>
      </c>
      <c r="AL100" s="454" t="s">
        <v>618</v>
      </c>
      <c r="AM100" s="454" t="s">
        <v>618</v>
      </c>
      <c r="AN100" s="458" t="s">
        <v>959</v>
      </c>
      <c r="AO100" s="458" t="s">
        <v>1001</v>
      </c>
      <c r="AP100" s="103" t="s">
        <v>575</v>
      </c>
      <c r="AQ100" s="103" t="s">
        <v>684</v>
      </c>
      <c r="AR100" s="103" t="s">
        <v>996</v>
      </c>
      <c r="AS100" s="103">
        <v>0</v>
      </c>
      <c r="AU100" s="103" t="s">
        <v>604</v>
      </c>
      <c r="BC100" s="103"/>
      <c r="BE100" s="103" t="e">
        <f>VLOOKUP(Tabela3[[#This Row],[ID OSP]],[1]Export!$R:$R,1,0)</f>
        <v>#N/A</v>
      </c>
    </row>
    <row r="101" spans="1:57" hidden="1">
      <c r="A101" s="103" t="s">
        <v>1002</v>
      </c>
      <c r="B101" s="103" t="s">
        <v>1003</v>
      </c>
      <c r="C101" s="543" t="s">
        <v>137</v>
      </c>
      <c r="D101" s="456" t="s">
        <v>252</v>
      </c>
      <c r="E101" s="454" t="s">
        <v>138</v>
      </c>
      <c r="G101" s="454">
        <v>45516</v>
      </c>
      <c r="H101" s="454">
        <v>45573</v>
      </c>
      <c r="I101" s="103" t="s">
        <v>139</v>
      </c>
      <c r="J101" s="103" t="s">
        <v>139</v>
      </c>
      <c r="K101" s="458" t="s">
        <v>1004</v>
      </c>
      <c r="L101" s="103" t="s">
        <v>445</v>
      </c>
      <c r="M101" s="103" t="s">
        <v>40</v>
      </c>
      <c r="N101" s="103" t="s">
        <v>186</v>
      </c>
      <c r="O101" s="103" t="s">
        <v>663</v>
      </c>
      <c r="P101" s="103" t="s">
        <v>664</v>
      </c>
      <c r="Q101" s="103" t="s">
        <v>589</v>
      </c>
      <c r="R101" s="458" t="s">
        <v>617</v>
      </c>
      <c r="S101" s="462" t="str">
        <f>Tabela3[[#This Row],[RESPONSÁVEIS]]</f>
        <v>O&amp;M</v>
      </c>
      <c r="T101" s="103" t="s">
        <v>42</v>
      </c>
      <c r="U101" s="103" t="s">
        <v>137</v>
      </c>
      <c r="V101" s="454" t="str">
        <f>Tabela3[[#This Row],[NOVO 
PRAZO REDE]]</f>
        <v>REDE OK</v>
      </c>
      <c r="W101" s="454">
        <f>Tabela3[[#This Row],[PRAZO
ATIVAÇÃO]]</f>
        <v>0</v>
      </c>
      <c r="X101" s="103" t="s">
        <v>500</v>
      </c>
      <c r="Y101" s="103" t="str">
        <f>IFERROR("W"&amp;WEEKNUM(Tabela3[[#This Row],[PRAZO RE REVISADO]]),"-")</f>
        <v>-</v>
      </c>
      <c r="Z101" s="103" t="str">
        <f>IFERROR("W"&amp;WEEKNUM(Tabela3[[#This Row],[PRAZO ATIVAÇÃO]]),"-")</f>
        <v>W0</v>
      </c>
      <c r="AA101" s="103">
        <v>2024</v>
      </c>
      <c r="AB101" s="103">
        <v>506504</v>
      </c>
      <c r="AC101" s="103" t="s">
        <v>572</v>
      </c>
      <c r="AD101" s="103" t="s">
        <v>137</v>
      </c>
      <c r="AF101" s="103"/>
      <c r="AG101" s="103"/>
      <c r="AH101" s="103"/>
      <c r="AK101" s="103" t="str">
        <f ca="1">IF(Tabela3[[#This Row],[STATUS]]&lt;&gt;"PREVISTO","N/A",IF(Tabela3[[#This Row],[Data_RE_CONGELADA]]="REDE OK","OK",IFERROR(IF(TODAY()-Tabela3[[#This Row],[Data_RE_CONGELADA]]&gt;=0,"ATRASADO",IF(TODAY()-Tabela3[[#This Row],[Data_RE_CONGELADA]]&gt;-5,"VENCENDO",IF(TODAY()-Tabela3[[#This Row],[Data_RE_CONGELADA]]&lt;=0,"NO PRAZO"))),"N/A")))</f>
        <v>N/A</v>
      </c>
      <c r="AL101" s="454">
        <v>45570</v>
      </c>
      <c r="AM101" s="454">
        <v>45573</v>
      </c>
      <c r="AN101" s="458" t="s">
        <v>186</v>
      </c>
      <c r="AO101" s="458" t="s">
        <v>624</v>
      </c>
      <c r="AP101" s="103" t="s">
        <v>575</v>
      </c>
      <c r="AQ101" s="103" t="s">
        <v>611</v>
      </c>
      <c r="AR101" s="103" t="s">
        <v>575</v>
      </c>
      <c r="AS101" s="103">
        <v>0</v>
      </c>
      <c r="AU101" s="103" t="s">
        <v>604</v>
      </c>
      <c r="BC101" s="103"/>
      <c r="BE101" s="103" t="e">
        <f>VLOOKUP(Tabela3[[#This Row],[ID OSP]],[1]Export!$R:$R,1,0)</f>
        <v>#N/A</v>
      </c>
    </row>
    <row r="102" spans="1:57" hidden="1">
      <c r="A102" s="103" t="s">
        <v>1005</v>
      </c>
      <c r="B102" s="103" t="s">
        <v>1006</v>
      </c>
      <c r="C102" s="104" t="s">
        <v>137</v>
      </c>
      <c r="D102" s="454" t="s">
        <v>252</v>
      </c>
      <c r="E102" s="454" t="s">
        <v>138</v>
      </c>
      <c r="G102" s="454">
        <v>45469</v>
      </c>
      <c r="H102" s="454">
        <v>45436</v>
      </c>
      <c r="I102" s="103" t="s">
        <v>139</v>
      </c>
      <c r="J102" s="103" t="s">
        <v>139</v>
      </c>
      <c r="K102" s="458" t="s">
        <v>1007</v>
      </c>
      <c r="L102" s="103" t="s">
        <v>446</v>
      </c>
      <c r="M102" s="103" t="s">
        <v>462</v>
      </c>
      <c r="N102" s="103" t="s">
        <v>462</v>
      </c>
      <c r="O102" s="103" t="s">
        <v>588</v>
      </c>
      <c r="P102" s="103" t="s">
        <v>589</v>
      </c>
      <c r="Q102" s="103" t="s">
        <v>589</v>
      </c>
      <c r="R102" s="458" t="s">
        <v>658</v>
      </c>
      <c r="S102" s="460"/>
      <c r="T102" s="103" t="s">
        <v>252</v>
      </c>
      <c r="U102" s="103" t="s">
        <v>137</v>
      </c>
      <c r="V102" s="454" t="str">
        <f>Tabela3[[#This Row],[NOVO 
PRAZO REDE]]</f>
        <v>REDE OK</v>
      </c>
      <c r="W102" s="454">
        <f>Tabela3[[#This Row],[PRAZO
ATIVAÇÃO]]</f>
        <v>0</v>
      </c>
      <c r="X102" s="103" t="s">
        <v>485</v>
      </c>
      <c r="Y102" s="103" t="str">
        <f>IFERROR("W"&amp;WEEKNUM(Tabela3[[#This Row],[PRAZO RE REVISADO]]),"-")</f>
        <v>-</v>
      </c>
      <c r="Z102" s="103" t="str">
        <f>IFERROR("W"&amp;WEEKNUM(Tabela3[[#This Row],[PRAZO ATIVAÇÃO]]),"-")</f>
        <v>W0</v>
      </c>
      <c r="AA102" s="103">
        <v>2024</v>
      </c>
      <c r="AB102" s="103">
        <v>508024</v>
      </c>
      <c r="AC102" s="103" t="s">
        <v>572</v>
      </c>
      <c r="AD102" s="103" t="s">
        <v>137</v>
      </c>
      <c r="AF102" s="103"/>
      <c r="AG102" s="103"/>
      <c r="AH102" s="103"/>
      <c r="AK102" s="103" t="str">
        <f ca="1">IF(Tabela3[[#This Row],[STATUS]]&lt;&gt;"PREVISTO","N/A",IF(Tabela3[[#This Row],[Data_RE_CONGELADA]]="REDE OK","OK",IFERROR(IF(TODAY()-Tabela3[[#This Row],[Data_RE_CONGELADA]]&gt;=0,"ATRASADO",IF(TODAY()-Tabela3[[#This Row],[Data_RE_CONGELADA]]&gt;-5,"VENCENDO",IF(TODAY()-Tabela3[[#This Row],[Data_RE_CONGELADA]]&lt;=0,"NO PRAZO"))),"N/A")))</f>
        <v>N/A</v>
      </c>
      <c r="AL102" s="454" t="s">
        <v>138</v>
      </c>
      <c r="AM102" s="454" t="s">
        <v>137</v>
      </c>
      <c r="AN102" s="458" t="s">
        <v>186</v>
      </c>
      <c r="AP102" s="103" t="s">
        <v>575</v>
      </c>
      <c r="AQ102" s="103" t="s">
        <v>611</v>
      </c>
      <c r="AR102" s="103" t="s">
        <v>575</v>
      </c>
      <c r="AS102" s="103">
        <v>0</v>
      </c>
      <c r="AU102" s="103" t="s">
        <v>604</v>
      </c>
      <c r="BC102" s="103"/>
      <c r="BE102" s="103" t="e">
        <f>VLOOKUP(Tabela3[[#This Row],[ID OSP]],[1]Export!$R:$R,1,0)</f>
        <v>#N/A</v>
      </c>
    </row>
    <row r="103" spans="1:57" hidden="1">
      <c r="A103" s="103" t="s">
        <v>1008</v>
      </c>
      <c r="B103" s="103" t="s">
        <v>1009</v>
      </c>
      <c r="C103" s="104" t="s">
        <v>137</v>
      </c>
      <c r="D103" s="454" t="s">
        <v>252</v>
      </c>
      <c r="E103" s="454" t="s">
        <v>138</v>
      </c>
      <c r="G103" s="454">
        <v>45469</v>
      </c>
      <c r="H103" s="454">
        <v>45471</v>
      </c>
      <c r="I103" s="103" t="s">
        <v>139</v>
      </c>
      <c r="J103" s="103" t="s">
        <v>139</v>
      </c>
      <c r="K103" s="458" t="s">
        <v>1010</v>
      </c>
      <c r="L103" s="103" t="s">
        <v>446</v>
      </c>
      <c r="M103" s="103" t="s">
        <v>462</v>
      </c>
      <c r="N103" s="103" t="s">
        <v>462</v>
      </c>
      <c r="O103" s="103" t="s">
        <v>588</v>
      </c>
      <c r="P103" s="103" t="s">
        <v>589</v>
      </c>
      <c r="Q103" s="103" t="s">
        <v>589</v>
      </c>
      <c r="R103" s="458" t="s">
        <v>658</v>
      </c>
      <c r="S103" s="460"/>
      <c r="T103" s="103" t="s">
        <v>252</v>
      </c>
      <c r="U103" s="103" t="s">
        <v>137</v>
      </c>
      <c r="V103" s="454" t="str">
        <f>Tabela3[[#This Row],[NOVO 
PRAZO REDE]]</f>
        <v>REDE OK</v>
      </c>
      <c r="W103" s="454">
        <f>Tabela3[[#This Row],[PRAZO
ATIVAÇÃO]]</f>
        <v>0</v>
      </c>
      <c r="X103" s="103" t="s">
        <v>485</v>
      </c>
      <c r="Y103" s="103" t="str">
        <f>IFERROR("W"&amp;WEEKNUM(Tabela3[[#This Row],[PRAZO RE REVISADO]]),"-")</f>
        <v>-</v>
      </c>
      <c r="Z103" s="103" t="str">
        <f>IFERROR("W"&amp;WEEKNUM(Tabela3[[#This Row],[PRAZO ATIVAÇÃO]]),"-")</f>
        <v>W0</v>
      </c>
      <c r="AA103" s="103">
        <v>2024</v>
      </c>
      <c r="AB103" s="103" t="s">
        <v>675</v>
      </c>
      <c r="AC103" s="103" t="s">
        <v>139</v>
      </c>
      <c r="AD103" s="103" t="s">
        <v>137</v>
      </c>
      <c r="AF103" s="103"/>
      <c r="AG103" s="103"/>
      <c r="AH103" s="103"/>
      <c r="AK103" s="103" t="str">
        <f ca="1">IF(Tabela3[[#This Row],[STATUS]]&lt;&gt;"PREVISTO","N/A",IF(Tabela3[[#This Row],[Data_RE_CONGELADA]]="REDE OK","OK",IFERROR(IF(TODAY()-Tabela3[[#This Row],[Data_RE_CONGELADA]]&gt;=0,"ATRASADO",IF(TODAY()-Tabela3[[#This Row],[Data_RE_CONGELADA]]&gt;-5,"VENCENDO",IF(TODAY()-Tabela3[[#This Row],[Data_RE_CONGELADA]]&lt;=0,"NO PRAZO"))),"N/A")))</f>
        <v>N/A</v>
      </c>
      <c r="AL103" s="454" t="s">
        <v>138</v>
      </c>
      <c r="AM103" s="454" t="s">
        <v>137</v>
      </c>
      <c r="AN103" s="458" t="s">
        <v>186</v>
      </c>
      <c r="AP103" s="103" t="s">
        <v>575</v>
      </c>
      <c r="AQ103" s="103" t="s">
        <v>611</v>
      </c>
      <c r="AR103" s="103" t="s">
        <v>575</v>
      </c>
      <c r="AS103" s="103">
        <v>0</v>
      </c>
      <c r="AU103" s="103" t="s">
        <v>604</v>
      </c>
      <c r="BC103" s="103"/>
      <c r="BE103" s="103" t="e">
        <f>VLOOKUP(Tabela3[[#This Row],[ID OSP]],[1]Export!$R:$R,1,0)</f>
        <v>#N/A</v>
      </c>
    </row>
    <row r="104" spans="1:57" hidden="1">
      <c r="A104" s="103" t="s">
        <v>623</v>
      </c>
      <c r="B104" s="103" t="s">
        <v>1011</v>
      </c>
      <c r="C104" s="104" t="s">
        <v>137</v>
      </c>
      <c r="D104" s="454" t="s">
        <v>252</v>
      </c>
      <c r="E104" s="454" t="s">
        <v>138</v>
      </c>
      <c r="G104" s="454">
        <v>45583</v>
      </c>
      <c r="H104" s="454">
        <v>45588</v>
      </c>
      <c r="I104" s="103" t="s">
        <v>252</v>
      </c>
      <c r="J104" s="103" t="s">
        <v>138</v>
      </c>
      <c r="K104" s="458" t="s">
        <v>1012</v>
      </c>
      <c r="L104" s="103" t="s">
        <v>445</v>
      </c>
      <c r="M104" s="103" t="s">
        <v>450</v>
      </c>
      <c r="N104" s="103" t="s">
        <v>186</v>
      </c>
      <c r="O104" s="103" t="s">
        <v>588</v>
      </c>
      <c r="P104" s="103" t="s">
        <v>589</v>
      </c>
      <c r="Q104" s="103" t="s">
        <v>589</v>
      </c>
      <c r="R104" s="458" t="s">
        <v>617</v>
      </c>
      <c r="S104" s="503"/>
      <c r="T104" s="103" t="s">
        <v>42</v>
      </c>
      <c r="U104" s="103" t="s">
        <v>137</v>
      </c>
      <c r="V104" s="454" t="str">
        <f>Tabela3[[#This Row],[NOVO 
PRAZO REDE]]</f>
        <v>REDE OK</v>
      </c>
      <c r="W104" s="454">
        <f>Tabela3[[#This Row],[PRAZO
ATIVAÇÃO]]</f>
        <v>0</v>
      </c>
      <c r="X104" s="103" t="s">
        <v>500</v>
      </c>
      <c r="Y104" s="103" t="str">
        <f>IFERROR("W"&amp;WEEKNUM(Tabela3[[#This Row],[PRAZO RE REVISADO]]),"-")</f>
        <v>-</v>
      </c>
      <c r="Z104" s="103" t="str">
        <f>IFERROR("W"&amp;WEEKNUM(Tabela3[[#This Row],[PRAZO ATIVAÇÃO]]),"-")</f>
        <v>W0</v>
      </c>
      <c r="AA104" s="103">
        <v>2024</v>
      </c>
      <c r="AB104" s="103">
        <v>512361</v>
      </c>
      <c r="AC104" s="103" t="s">
        <v>592</v>
      </c>
      <c r="AD104" s="103" t="s">
        <v>137</v>
      </c>
      <c r="AF104" s="103"/>
      <c r="AG104" s="103"/>
      <c r="AH104" s="103"/>
      <c r="AK104" s="103" t="str">
        <f ca="1">IF(Tabela3[[#This Row],[STATUS]]&lt;&gt;"PREVISTO","N/A",IF(Tabela3[[#This Row],[Data_RE_CONGELADA]]="REDE OK","OK",IFERROR(IF(TODAY()-Tabela3[[#This Row],[Data_RE_CONGELADA]]&gt;=0,"ATRASADO",IF(TODAY()-Tabela3[[#This Row],[Data_RE_CONGELADA]]&gt;-5,"VENCENDO",IF(TODAY()-Tabela3[[#This Row],[Data_RE_CONGELADA]]&lt;=0,"NO PRAZO"))),"N/A")))</f>
        <v>N/A</v>
      </c>
      <c r="AL104" s="454">
        <v>45576</v>
      </c>
      <c r="AM104" s="454">
        <v>45587</v>
      </c>
      <c r="AN104" s="458" t="s">
        <v>186</v>
      </c>
      <c r="AO104" s="458" t="s">
        <v>1013</v>
      </c>
      <c r="AP104" s="103" t="s">
        <v>575</v>
      </c>
      <c r="AQ104" s="103" t="s">
        <v>611</v>
      </c>
      <c r="AR104" s="103" t="s">
        <v>575</v>
      </c>
      <c r="AS104" s="103">
        <v>0</v>
      </c>
      <c r="AU104" s="103" t="s">
        <v>604</v>
      </c>
      <c r="BC104" s="103"/>
      <c r="BE104" s="103" t="e">
        <f>VLOOKUP(Tabela3[[#This Row],[ID OSP]],[1]Export!$R:$R,1,0)</f>
        <v>#N/A</v>
      </c>
    </row>
    <row r="105" spans="1:57" hidden="1">
      <c r="A105" s="103" t="s">
        <v>1014</v>
      </c>
      <c r="B105" s="103" t="s">
        <v>1015</v>
      </c>
      <c r="C105" s="104" t="s">
        <v>137</v>
      </c>
      <c r="D105" s="454" t="s">
        <v>252</v>
      </c>
      <c r="E105" s="454" t="s">
        <v>138</v>
      </c>
      <c r="G105" s="454">
        <v>45460</v>
      </c>
      <c r="H105" s="454">
        <v>45462</v>
      </c>
      <c r="I105" s="103" t="s">
        <v>139</v>
      </c>
      <c r="J105" s="103" t="s">
        <v>139</v>
      </c>
      <c r="K105" s="458" t="s">
        <v>1016</v>
      </c>
      <c r="L105" s="103" t="s">
        <v>446</v>
      </c>
      <c r="M105" s="103" t="s">
        <v>450</v>
      </c>
      <c r="N105" s="103" t="s">
        <v>828</v>
      </c>
      <c r="O105" s="103" t="s">
        <v>588</v>
      </c>
      <c r="P105" s="103" t="s">
        <v>589</v>
      </c>
      <c r="Q105" s="103" t="s">
        <v>589</v>
      </c>
      <c r="R105" s="458" t="s">
        <v>630</v>
      </c>
      <c r="S105" s="460"/>
      <c r="T105" s="103" t="s">
        <v>42</v>
      </c>
      <c r="U105" s="103" t="s">
        <v>137</v>
      </c>
      <c r="V105" s="454" t="str">
        <f>Tabela3[[#This Row],[NOVO 
PRAZO REDE]]</f>
        <v>REDE OK</v>
      </c>
      <c r="W105" s="454">
        <f>Tabela3[[#This Row],[PRAZO
ATIVAÇÃO]]</f>
        <v>0</v>
      </c>
      <c r="X105" s="103" t="s">
        <v>500</v>
      </c>
      <c r="Y105" s="103" t="str">
        <f>IFERROR("W"&amp;WEEKNUM(Tabela3[[#This Row],[PRAZO RE REVISADO]]),"-")</f>
        <v>-</v>
      </c>
      <c r="Z105" s="103" t="str">
        <f>IFERROR("W"&amp;WEEKNUM(Tabela3[[#This Row],[PRAZO ATIVAÇÃO]]),"-")</f>
        <v>W0</v>
      </c>
      <c r="AA105" s="103">
        <v>2024</v>
      </c>
      <c r="AB105" s="103">
        <v>486545</v>
      </c>
      <c r="AC105" s="103" t="s">
        <v>866</v>
      </c>
      <c r="AD105" s="103" t="s">
        <v>137</v>
      </c>
      <c r="AF105" s="103"/>
      <c r="AG105" s="103"/>
      <c r="AH105" s="103"/>
      <c r="AK105" s="103" t="str">
        <f ca="1">IF(Tabela3[[#This Row],[STATUS]]&lt;&gt;"PREVISTO","N/A",IF(Tabela3[[#This Row],[Data_RE_CONGELADA]]="REDE OK","OK",IFERROR(IF(TODAY()-Tabela3[[#This Row],[Data_RE_CONGELADA]]&gt;=0,"ATRASADO",IF(TODAY()-Tabela3[[#This Row],[Data_RE_CONGELADA]]&gt;-5,"VENCENDO",IF(TODAY()-Tabela3[[#This Row],[Data_RE_CONGELADA]]&lt;=0,"NO PRAZO"))),"N/A")))</f>
        <v>N/A</v>
      </c>
      <c r="AL105" s="454" t="s">
        <v>138</v>
      </c>
      <c r="AM105" s="454" t="s">
        <v>137</v>
      </c>
      <c r="AN105" s="458" t="s">
        <v>186</v>
      </c>
      <c r="AP105" s="103" t="s">
        <v>575</v>
      </c>
      <c r="AQ105" s="103" t="s">
        <v>611</v>
      </c>
      <c r="AR105" s="103" t="s">
        <v>575</v>
      </c>
      <c r="AS105" s="103">
        <v>0</v>
      </c>
      <c r="AU105" s="103" t="s">
        <v>604</v>
      </c>
      <c r="BC105" s="103"/>
      <c r="BE105" s="103" t="e">
        <f>VLOOKUP(Tabela3[[#This Row],[ID OSP]],[1]Export!$R:$R,1,0)</f>
        <v>#N/A</v>
      </c>
    </row>
    <row r="106" spans="1:57" hidden="1">
      <c r="A106" s="103" t="s">
        <v>1017</v>
      </c>
      <c r="B106" s="103" t="s">
        <v>1018</v>
      </c>
      <c r="C106" s="104" t="s">
        <v>137</v>
      </c>
      <c r="D106" s="454" t="s">
        <v>252</v>
      </c>
      <c r="E106" s="454" t="s">
        <v>138</v>
      </c>
      <c r="G106" s="454">
        <v>45516</v>
      </c>
      <c r="H106" s="454">
        <v>45569</v>
      </c>
      <c r="I106" s="103" t="s">
        <v>42</v>
      </c>
      <c r="J106" s="103" t="s">
        <v>127</v>
      </c>
      <c r="K106" s="458" t="s">
        <v>1019</v>
      </c>
      <c r="L106" s="103" t="s">
        <v>445</v>
      </c>
      <c r="M106" s="103" t="s">
        <v>40</v>
      </c>
      <c r="N106" s="103" t="s">
        <v>186</v>
      </c>
      <c r="O106" s="103" t="s">
        <v>663</v>
      </c>
      <c r="P106" s="103" t="s">
        <v>589</v>
      </c>
      <c r="Q106" s="103" t="s">
        <v>589</v>
      </c>
      <c r="R106" s="458" t="s">
        <v>857</v>
      </c>
      <c r="S106" s="462" t="s">
        <v>1020</v>
      </c>
      <c r="T106" s="103" t="s">
        <v>42</v>
      </c>
      <c r="U106" s="103" t="s">
        <v>137</v>
      </c>
      <c r="V106" s="454" t="str">
        <f>Tabela3[[#This Row],[NOVO 
PRAZO REDE]]</f>
        <v>REDE OK</v>
      </c>
      <c r="W106" s="454">
        <f>Tabela3[[#This Row],[PRAZO
ATIVAÇÃO]]</f>
        <v>0</v>
      </c>
      <c r="X106" s="103" t="s">
        <v>500</v>
      </c>
      <c r="Y106" s="103" t="str">
        <f>IFERROR("W"&amp;WEEKNUM(Tabela3[[#This Row],[PRAZO RE REVISADO]]),"-")</f>
        <v>-</v>
      </c>
      <c r="Z106" s="103" t="str">
        <f>IFERROR("W"&amp;WEEKNUM(Tabela3[[#This Row],[PRAZO ATIVAÇÃO]]),"-")</f>
        <v>W0</v>
      </c>
      <c r="AA106" s="103">
        <v>2024</v>
      </c>
      <c r="AB106" s="103">
        <v>519600</v>
      </c>
      <c r="AC106" s="103" t="s">
        <v>592</v>
      </c>
      <c r="AD106" s="103" t="s">
        <v>137</v>
      </c>
      <c r="AF106" s="103"/>
      <c r="AG106" s="103"/>
      <c r="AH106" s="103"/>
      <c r="AK106" s="103" t="str">
        <f ca="1">IF(Tabela3[[#This Row],[STATUS]]&lt;&gt;"PREVISTO","N/A",IF(Tabela3[[#This Row],[Data_RE_CONGELADA]]="REDE OK","OK",IFERROR(IF(TODAY()-Tabela3[[#This Row],[Data_RE_CONGELADA]]&gt;=0,"ATRASADO",IF(TODAY()-Tabela3[[#This Row],[Data_RE_CONGELADA]]&gt;-5,"VENCENDO",IF(TODAY()-Tabela3[[#This Row],[Data_RE_CONGELADA]]&lt;=0,"NO PRAZO"))),"N/A")))</f>
        <v>N/A</v>
      </c>
      <c r="AL106" s="454">
        <v>45568</v>
      </c>
      <c r="AM106" s="454">
        <v>45569</v>
      </c>
      <c r="AN106" s="458" t="s">
        <v>186</v>
      </c>
      <c r="AO106" s="458" t="s">
        <v>1021</v>
      </c>
      <c r="AP106" s="103" t="s">
        <v>575</v>
      </c>
      <c r="AQ106" s="103" t="s">
        <v>611</v>
      </c>
      <c r="AR106" s="103" t="s">
        <v>575</v>
      </c>
      <c r="AS106" s="103">
        <v>0</v>
      </c>
      <c r="AU106" s="103" t="s">
        <v>604</v>
      </c>
      <c r="BC106" s="103"/>
      <c r="BE106" s="103" t="e">
        <f>VLOOKUP(Tabela3[[#This Row],[ID OSP]],[1]Export!$R:$R,1,0)</f>
        <v>#N/A</v>
      </c>
    </row>
    <row r="107" spans="1:57" hidden="1">
      <c r="A107" s="103" t="s">
        <v>1022</v>
      </c>
      <c r="B107" s="103" t="s">
        <v>1023</v>
      </c>
      <c r="C107" s="104" t="s">
        <v>137</v>
      </c>
      <c r="D107" s="461" t="s">
        <v>252</v>
      </c>
      <c r="E107" s="454" t="s">
        <v>138</v>
      </c>
      <c r="G107" s="454">
        <v>45542</v>
      </c>
      <c r="H107" s="454">
        <v>45587</v>
      </c>
      <c r="I107" s="103" t="s">
        <v>139</v>
      </c>
      <c r="J107" s="103" t="s">
        <v>139</v>
      </c>
      <c r="K107" s="458" t="s">
        <v>1024</v>
      </c>
      <c r="L107" s="103" t="s">
        <v>446</v>
      </c>
      <c r="M107" s="103" t="s">
        <v>450</v>
      </c>
      <c r="N107" s="103" t="s">
        <v>861</v>
      </c>
      <c r="O107" s="103" t="s">
        <v>616</v>
      </c>
      <c r="P107" s="103" t="s">
        <v>589</v>
      </c>
      <c r="Q107" s="103" t="s">
        <v>589</v>
      </c>
      <c r="R107" s="458" t="s">
        <v>617</v>
      </c>
      <c r="S107" s="503"/>
      <c r="T107" s="103" t="s">
        <v>42</v>
      </c>
      <c r="U107" s="103" t="s">
        <v>137</v>
      </c>
      <c r="V107" s="454" t="str">
        <f>Tabela3[[#This Row],[NOVO 
PRAZO REDE]]</f>
        <v>REDE OK</v>
      </c>
      <c r="W107" s="454">
        <f>Tabela3[[#This Row],[PRAZO
ATIVAÇÃO]]</f>
        <v>0</v>
      </c>
      <c r="X107" s="103" t="s">
        <v>500</v>
      </c>
      <c r="Y107" s="103" t="str">
        <f>IFERROR("W"&amp;WEEKNUM(Tabela3[[#This Row],[PRAZO RE REVISADO]]),"-")</f>
        <v>-</v>
      </c>
      <c r="Z107" s="103" t="str">
        <f>IFERROR("W"&amp;WEEKNUM(Tabela3[[#This Row],[PRAZO ATIVAÇÃO]]),"-")</f>
        <v>W0</v>
      </c>
      <c r="AA107" s="103">
        <v>2024</v>
      </c>
      <c r="AB107" s="103">
        <v>512350</v>
      </c>
      <c r="AC107" s="103" t="s">
        <v>572</v>
      </c>
      <c r="AD107" s="103" t="s">
        <v>137</v>
      </c>
      <c r="AF107" s="103"/>
      <c r="AG107" s="103"/>
      <c r="AH107" s="103"/>
      <c r="AK107" s="103" t="str">
        <f ca="1">IF(Tabela3[[#This Row],[STATUS]]&lt;&gt;"PREVISTO","N/A",IF(Tabela3[[#This Row],[Data_RE_CONGELADA]]="REDE OK","OK",IFERROR(IF(TODAY()-Tabela3[[#This Row],[Data_RE_CONGELADA]]&gt;=0,"ATRASADO",IF(TODAY()-Tabela3[[#This Row],[Data_RE_CONGELADA]]&gt;-5,"VENCENDO",IF(TODAY()-Tabela3[[#This Row],[Data_RE_CONGELADA]]&lt;=0,"NO PRAZO"))),"N/A")))</f>
        <v>N/A</v>
      </c>
      <c r="AL107" s="454">
        <v>45576</v>
      </c>
      <c r="AM107" s="454">
        <v>45581</v>
      </c>
      <c r="AN107" s="458" t="s">
        <v>186</v>
      </c>
      <c r="AO107" s="458" t="s">
        <v>739</v>
      </c>
      <c r="AP107" s="103" t="s">
        <v>575</v>
      </c>
      <c r="AQ107" s="103" t="s">
        <v>611</v>
      </c>
      <c r="AR107" s="103" t="s">
        <v>575</v>
      </c>
      <c r="AS107" s="103">
        <v>0</v>
      </c>
      <c r="AU107" s="103" t="s">
        <v>604</v>
      </c>
      <c r="BC107" s="103"/>
      <c r="BE107" s="103" t="e">
        <f>VLOOKUP(Tabela3[[#This Row],[ID OSP]],[1]Export!$R:$R,1,0)</f>
        <v>#N/A</v>
      </c>
    </row>
    <row r="108" spans="1:57" hidden="1">
      <c r="A108" s="103" t="s">
        <v>1025</v>
      </c>
      <c r="B108" s="103" t="s">
        <v>1026</v>
      </c>
      <c r="C108" s="104" t="s">
        <v>137</v>
      </c>
      <c r="D108" s="456" t="s">
        <v>252</v>
      </c>
      <c r="E108" s="454" t="s">
        <v>138</v>
      </c>
      <c r="G108" s="454">
        <v>45537</v>
      </c>
      <c r="H108" s="454">
        <v>45532</v>
      </c>
      <c r="I108" s="103" t="s">
        <v>139</v>
      </c>
      <c r="J108" s="103" t="s">
        <v>139</v>
      </c>
      <c r="K108" s="458" t="s">
        <v>1027</v>
      </c>
      <c r="L108" s="103" t="s">
        <v>446</v>
      </c>
      <c r="M108" s="103" t="s">
        <v>450</v>
      </c>
      <c r="N108" s="103" t="s">
        <v>892</v>
      </c>
      <c r="O108" s="103" t="s">
        <v>616</v>
      </c>
      <c r="P108" s="103" t="s">
        <v>589</v>
      </c>
      <c r="Q108" s="103" t="s">
        <v>589</v>
      </c>
      <c r="R108" s="458" t="s">
        <v>857</v>
      </c>
      <c r="S108" s="503"/>
      <c r="T108" s="103" t="s">
        <v>42</v>
      </c>
      <c r="U108" s="103" t="s">
        <v>137</v>
      </c>
      <c r="V108" s="454" t="str">
        <f>Tabela3[[#This Row],[NOVO 
PRAZO REDE]]</f>
        <v>REDE OK</v>
      </c>
      <c r="W108" s="454">
        <f>Tabela3[[#This Row],[PRAZO
ATIVAÇÃO]]</f>
        <v>0</v>
      </c>
      <c r="X108" s="103" t="s">
        <v>500</v>
      </c>
      <c r="Y108" s="103" t="str">
        <f>IFERROR("W"&amp;WEEKNUM(Tabela3[[#This Row],[PRAZO RE REVISADO]]),"-")</f>
        <v>-</v>
      </c>
      <c r="Z108" s="103" t="str">
        <f>IFERROR("W"&amp;WEEKNUM(Tabela3[[#This Row],[PRAZO ATIVAÇÃO]]),"-")</f>
        <v>W0</v>
      </c>
      <c r="AA108" s="103">
        <v>2024</v>
      </c>
      <c r="AB108" s="103">
        <v>512301</v>
      </c>
      <c r="AC108" s="103" t="s">
        <v>572</v>
      </c>
      <c r="AD108" s="103" t="s">
        <v>137</v>
      </c>
      <c r="AF108" s="103"/>
      <c r="AG108" s="103"/>
      <c r="AH108" s="103"/>
      <c r="AK108" s="103" t="str">
        <f ca="1">IF(Tabela3[[#This Row],[STATUS]]&lt;&gt;"PREVISTO","N/A",IF(Tabela3[[#This Row],[Data_RE_CONGELADA]]="REDE OK","OK",IFERROR(IF(TODAY()-Tabela3[[#This Row],[Data_RE_CONGELADA]]&gt;=0,"ATRASADO",IF(TODAY()-Tabela3[[#This Row],[Data_RE_CONGELADA]]&gt;-5,"VENCENDO",IF(TODAY()-Tabela3[[#This Row],[Data_RE_CONGELADA]]&lt;=0,"NO PRAZO"))),"N/A")))</f>
        <v>N/A</v>
      </c>
      <c r="AL108" s="454" t="s">
        <v>138</v>
      </c>
      <c r="AM108" s="454" t="s">
        <v>137</v>
      </c>
      <c r="AN108" s="458" t="s">
        <v>186</v>
      </c>
      <c r="AP108" s="103" t="s">
        <v>575</v>
      </c>
      <c r="AQ108" s="103" t="s">
        <v>611</v>
      </c>
      <c r="AR108" s="103" t="s">
        <v>575</v>
      </c>
      <c r="AS108" s="103">
        <v>0</v>
      </c>
      <c r="AU108" s="103" t="s">
        <v>604</v>
      </c>
      <c r="BC108" s="103"/>
      <c r="BE108" s="103" t="e">
        <f>VLOOKUP(Tabela3[[#This Row],[ID OSP]],[1]Export!$R:$R,1,0)</f>
        <v>#N/A</v>
      </c>
    </row>
    <row r="109" spans="1:57" hidden="1">
      <c r="A109" s="103" t="s">
        <v>1028</v>
      </c>
      <c r="B109" s="103" t="s">
        <v>1029</v>
      </c>
      <c r="C109" s="104" t="s">
        <v>137</v>
      </c>
      <c r="D109" s="454" t="s">
        <v>252</v>
      </c>
      <c r="E109" s="454" t="s">
        <v>138</v>
      </c>
      <c r="G109" s="454">
        <v>45447</v>
      </c>
      <c r="H109" s="454">
        <v>45449</v>
      </c>
      <c r="I109" s="103" t="s">
        <v>139</v>
      </c>
      <c r="J109" s="103" t="s">
        <v>139</v>
      </c>
      <c r="K109" s="458" t="s">
        <v>1030</v>
      </c>
      <c r="L109" s="103" t="s">
        <v>446</v>
      </c>
      <c r="M109" s="103" t="s">
        <v>459</v>
      </c>
      <c r="N109" s="103" t="s">
        <v>186</v>
      </c>
      <c r="O109" s="103" t="s">
        <v>588</v>
      </c>
      <c r="P109" s="103" t="s">
        <v>589</v>
      </c>
      <c r="Q109" s="103" t="s">
        <v>589</v>
      </c>
      <c r="R109" s="458" t="s">
        <v>658</v>
      </c>
      <c r="S109" s="460"/>
      <c r="T109" s="103" t="s">
        <v>252</v>
      </c>
      <c r="U109" s="103" t="s">
        <v>137</v>
      </c>
      <c r="V109" s="454" t="str">
        <f>Tabela3[[#This Row],[NOVO 
PRAZO REDE]]</f>
        <v>REDE OK</v>
      </c>
      <c r="W109" s="454">
        <f>Tabela3[[#This Row],[PRAZO
ATIVAÇÃO]]</f>
        <v>0</v>
      </c>
      <c r="X109" s="103" t="s">
        <v>500</v>
      </c>
      <c r="Y109" s="103" t="str">
        <f>IFERROR("W"&amp;WEEKNUM(Tabela3[[#This Row],[PRAZO RE REVISADO]]),"-")</f>
        <v>-</v>
      </c>
      <c r="Z109" s="103" t="str">
        <f>IFERROR("W"&amp;WEEKNUM(Tabela3[[#This Row],[PRAZO ATIVAÇÃO]]),"-")</f>
        <v>W0</v>
      </c>
      <c r="AA109" s="103">
        <v>2024</v>
      </c>
      <c r="AB109" s="103">
        <v>511957</v>
      </c>
      <c r="AC109" s="103" t="s">
        <v>610</v>
      </c>
      <c r="AD109" s="103" t="s">
        <v>137</v>
      </c>
      <c r="AF109" s="103"/>
      <c r="AG109" s="103"/>
      <c r="AH109" s="103"/>
      <c r="AK109" s="103" t="str">
        <f ca="1">IF(Tabela3[[#This Row],[STATUS]]&lt;&gt;"PREVISTO","N/A",IF(Tabela3[[#This Row],[Data_RE_CONGELADA]]="REDE OK","OK",IFERROR(IF(TODAY()-Tabela3[[#This Row],[Data_RE_CONGELADA]]&gt;=0,"ATRASADO",IF(TODAY()-Tabela3[[#This Row],[Data_RE_CONGELADA]]&gt;-5,"VENCENDO",IF(TODAY()-Tabela3[[#This Row],[Data_RE_CONGELADA]]&lt;=0,"NO PRAZO"))),"N/A")))</f>
        <v>N/A</v>
      </c>
      <c r="AL109" s="454" t="s">
        <v>138</v>
      </c>
      <c r="AM109" s="454" t="s">
        <v>137</v>
      </c>
      <c r="AN109" s="458" t="s">
        <v>186</v>
      </c>
      <c r="AP109" s="103" t="s">
        <v>575</v>
      </c>
      <c r="AQ109" s="103" t="s">
        <v>611</v>
      </c>
      <c r="AR109" s="103" t="s">
        <v>575</v>
      </c>
      <c r="AS109" s="103">
        <v>0</v>
      </c>
      <c r="AU109" s="103" t="s">
        <v>604</v>
      </c>
      <c r="BC109" s="103"/>
      <c r="BE109" s="103" t="e">
        <f>VLOOKUP(Tabela3[[#This Row],[ID OSP]],[1]Export!$R:$R,1,0)</f>
        <v>#N/A</v>
      </c>
    </row>
    <row r="110" spans="1:57" ht="15.75" hidden="1">
      <c r="A110" s="103" t="s">
        <v>1031</v>
      </c>
      <c r="B110" s="103" t="s">
        <v>1032</v>
      </c>
      <c r="C110" s="104" t="s">
        <v>565</v>
      </c>
      <c r="D110" s="454" t="s">
        <v>566</v>
      </c>
      <c r="E110" s="454" t="s">
        <v>138</v>
      </c>
      <c r="F110" s="454" t="s">
        <v>137</v>
      </c>
      <c r="G110" s="454">
        <v>45912</v>
      </c>
      <c r="H110" s="454">
        <v>45923</v>
      </c>
      <c r="I110" s="454" t="s">
        <v>139</v>
      </c>
      <c r="J110" s="103" t="s">
        <v>139</v>
      </c>
      <c r="K110" s="104" t="s">
        <v>1033</v>
      </c>
      <c r="L110" s="103" t="s">
        <v>568</v>
      </c>
      <c r="M110" s="103" t="s">
        <v>469</v>
      </c>
      <c r="N110" s="103" t="s">
        <v>1034</v>
      </c>
      <c r="O110" s="103" t="s">
        <v>186</v>
      </c>
      <c r="P110" s="103" t="s">
        <v>569</v>
      </c>
      <c r="Q110" s="103" t="s">
        <v>569</v>
      </c>
      <c r="R110" s="458" t="s">
        <v>1035</v>
      </c>
      <c r="S110" s="455" t="s">
        <v>1036</v>
      </c>
      <c r="T110" s="103" t="s">
        <v>42</v>
      </c>
      <c r="U110" s="103" t="s">
        <v>137</v>
      </c>
      <c r="V110" s="454" t="str">
        <f>Tabela3[[#This Row],[NOVO 
PRAZO REDE]]</f>
        <v>REDE OK</v>
      </c>
      <c r="W110" s="454" t="str">
        <f>Tabela3[[#This Row],[PRAZO
ATIVAÇÃO]]</f>
        <v>ATIVO</v>
      </c>
      <c r="X110" s="103" t="s">
        <v>808</v>
      </c>
      <c r="Y110" s="103" t="str">
        <f>IFERROR("W"&amp;WEEKNUM(Tabela3[[#This Row],[PRAZO RE REVISADO]]),"-")</f>
        <v>-</v>
      </c>
      <c r="Z110" s="103" t="str">
        <f>IFERROR("W"&amp;WEEKNUM(Tabela3[[#This Row],[PRAZO ATIVAÇÃO]]),"-")</f>
        <v>-</v>
      </c>
      <c r="AA110" s="103">
        <v>2025</v>
      </c>
      <c r="AB110" s="103">
        <v>567901</v>
      </c>
      <c r="AC110" s="454" t="s">
        <v>572</v>
      </c>
      <c r="AD110" s="103" t="s">
        <v>137</v>
      </c>
      <c r="AE110" s="454">
        <v>45918</v>
      </c>
      <c r="AF110" s="454"/>
      <c r="AG110" s="474"/>
      <c r="AH110" s="104" t="s">
        <v>917</v>
      </c>
      <c r="AI110" s="458"/>
      <c r="AJ110" s="458"/>
      <c r="AK110" s="103" t="str">
        <f ca="1">IF(Tabela3[[#This Row],[STATUS]]&lt;&gt;"PREVISTO","N/A",IF(Tabela3[[#This Row],[Data_RE_CONGELADA]]="REDE OK","OK",IFERROR(IF(TODAY()-Tabela3[[#This Row],[Data_RE_CONGELADA]]&gt;=0,"ATRASADO",IF(TODAY()-Tabela3[[#This Row],[Data_RE_CONGELADA]]&gt;-5,"VENCENDO",IF(TODAY()-Tabela3[[#This Row],[Data_RE_CONGELADA]]&lt;=0,"NO PRAZO"))),"N/A")))</f>
        <v>N/A</v>
      </c>
      <c r="AL110" s="454">
        <v>45930</v>
      </c>
      <c r="AM110" s="454">
        <v>45930</v>
      </c>
      <c r="AN110" s="458"/>
      <c r="AO110" s="459"/>
      <c r="AP110" s="103" t="s">
        <v>1037</v>
      </c>
      <c r="AR110" s="103" t="s">
        <v>576</v>
      </c>
      <c r="AS110" s="103" t="s">
        <v>577</v>
      </c>
      <c r="AT110" s="103" t="s">
        <v>1038</v>
      </c>
      <c r="AU110" s="103" t="s">
        <v>579</v>
      </c>
      <c r="AV110" s="103" t="s">
        <v>580</v>
      </c>
      <c r="AW110" s="103" t="s">
        <v>580</v>
      </c>
      <c r="AX110" s="103" t="s">
        <v>580</v>
      </c>
      <c r="AY110" s="103" t="s">
        <v>580</v>
      </c>
      <c r="AZ110" s="103" t="s">
        <v>581</v>
      </c>
      <c r="BA110" s="103" t="s">
        <v>580</v>
      </c>
      <c r="BB110" s="103" t="s">
        <v>580</v>
      </c>
      <c r="BC110" s="511" t="s">
        <v>1039</v>
      </c>
      <c r="BD110" s="544"/>
      <c r="BE110" s="103" t="e">
        <f>VLOOKUP(Tabela3[[#This Row],[ID OSP]],[1]Export!$R:$R,1,0)</f>
        <v>#N/A</v>
      </c>
    </row>
    <row r="111" spans="1:57" ht="15.75" hidden="1">
      <c r="A111" s="103" t="s">
        <v>1040</v>
      </c>
      <c r="B111" s="103" t="s">
        <v>1041</v>
      </c>
      <c r="C111" s="104" t="s">
        <v>137</v>
      </c>
      <c r="D111" s="456" t="s">
        <v>252</v>
      </c>
      <c r="E111" s="454" t="s">
        <v>138</v>
      </c>
      <c r="G111" s="454">
        <v>45579</v>
      </c>
      <c r="H111" s="454">
        <v>45583</v>
      </c>
      <c r="I111" s="103" t="s">
        <v>139</v>
      </c>
      <c r="J111" s="103" t="s">
        <v>139</v>
      </c>
      <c r="K111" s="458" t="s">
        <v>1042</v>
      </c>
      <c r="L111" s="103" t="s">
        <v>446</v>
      </c>
      <c r="M111" s="103" t="s">
        <v>448</v>
      </c>
      <c r="N111" s="103" t="s">
        <v>448</v>
      </c>
      <c r="O111" s="103" t="s">
        <v>588</v>
      </c>
      <c r="P111" s="103" t="s">
        <v>705</v>
      </c>
      <c r="Q111" s="103" t="s">
        <v>589</v>
      </c>
      <c r="R111" s="458" t="s">
        <v>1043</v>
      </c>
      <c r="S111" s="503"/>
      <c r="T111" s="103" t="s">
        <v>42</v>
      </c>
      <c r="U111" s="103" t="s">
        <v>137</v>
      </c>
      <c r="V111" s="454" t="str">
        <f>Tabela3[[#This Row],[NOVO 
PRAZO REDE]]</f>
        <v>REDE OK</v>
      </c>
      <c r="W111" s="454">
        <f>Tabela3[[#This Row],[PRAZO
ATIVAÇÃO]]</f>
        <v>0</v>
      </c>
      <c r="X111" s="103" t="s">
        <v>500</v>
      </c>
      <c r="Y111" s="103" t="str">
        <f>IFERROR("W"&amp;WEEKNUM(Tabela3[[#This Row],[PRAZO RE REVISADO]]),"-")</f>
        <v>-</v>
      </c>
      <c r="Z111" s="103" t="str">
        <f>IFERROR("W"&amp;WEEKNUM(Tabela3[[#This Row],[PRAZO ATIVAÇÃO]]),"-")</f>
        <v>W0</v>
      </c>
      <c r="AA111" s="103">
        <v>2024</v>
      </c>
      <c r="AB111" s="103">
        <v>519474</v>
      </c>
      <c r="AC111" s="103" t="s">
        <v>572</v>
      </c>
      <c r="AD111" s="103" t="s">
        <v>137</v>
      </c>
      <c r="AF111" s="103"/>
      <c r="AG111" s="103"/>
      <c r="AH111" s="103"/>
      <c r="AK111" s="103" t="str">
        <f ca="1">IF(Tabela3[[#This Row],[STATUS]]&lt;&gt;"PREVISTO","N/A",IF(Tabela3[[#This Row],[Data_RE_CONGELADA]]="REDE OK","OK",IFERROR(IF(TODAY()-Tabela3[[#This Row],[Data_RE_CONGELADA]]&gt;=0,"ATRASADO",IF(TODAY()-Tabela3[[#This Row],[Data_RE_CONGELADA]]&gt;-5,"VENCENDO",IF(TODAY()-Tabela3[[#This Row],[Data_RE_CONGELADA]]&lt;=0,"NO PRAZO"))),"N/A")))</f>
        <v>N/A</v>
      </c>
      <c r="AL111" s="454">
        <v>45574</v>
      </c>
      <c r="AM111" s="454">
        <v>45593</v>
      </c>
      <c r="AN111" s="458" t="s">
        <v>186</v>
      </c>
      <c r="AO111" s="458" t="s">
        <v>654</v>
      </c>
      <c r="AP111" s="103" t="s">
        <v>575</v>
      </c>
      <c r="AQ111" s="103" t="s">
        <v>611</v>
      </c>
      <c r="AR111" s="103" t="s">
        <v>575</v>
      </c>
      <c r="AS111" s="103">
        <v>0</v>
      </c>
      <c r="AU111" s="103" t="s">
        <v>604</v>
      </c>
      <c r="BC111" s="544">
        <v>2</v>
      </c>
      <c r="BD111" s="544" t="s">
        <v>1044</v>
      </c>
      <c r="BE111" s="103" t="e">
        <f>VLOOKUP(Tabela3[[#This Row],[ID OSP]],[1]Export!$R:$R,1,0)</f>
        <v>#N/A</v>
      </c>
    </row>
    <row r="112" spans="1:57" ht="15.75" hidden="1">
      <c r="A112" s="103" t="s">
        <v>1045</v>
      </c>
      <c r="B112" s="103" t="s">
        <v>1046</v>
      </c>
      <c r="C112" s="543" t="s">
        <v>137</v>
      </c>
      <c r="D112" s="456" t="s">
        <v>252</v>
      </c>
      <c r="E112" s="454" t="s">
        <v>138</v>
      </c>
      <c r="G112" s="454">
        <v>45516</v>
      </c>
      <c r="H112" s="454">
        <v>45573</v>
      </c>
      <c r="I112" s="103" t="s">
        <v>139</v>
      </c>
      <c r="J112" s="103" t="s">
        <v>139</v>
      </c>
      <c r="K112" s="458" t="s">
        <v>1004</v>
      </c>
      <c r="L112" s="103" t="s">
        <v>446</v>
      </c>
      <c r="M112" s="103" t="s">
        <v>40</v>
      </c>
      <c r="N112" s="103" t="s">
        <v>40</v>
      </c>
      <c r="O112" s="103" t="s">
        <v>663</v>
      </c>
      <c r="P112" s="103" t="s">
        <v>664</v>
      </c>
      <c r="Q112" s="103" t="s">
        <v>589</v>
      </c>
      <c r="R112" s="458" t="s">
        <v>617</v>
      </c>
      <c r="S112" s="477" t="str">
        <f>Tabela3[[#This Row],[RESPONSÁVEIS]]</f>
        <v>O&amp;M</v>
      </c>
      <c r="T112" s="103" t="s">
        <v>42</v>
      </c>
      <c r="U112" s="103" t="s">
        <v>137</v>
      </c>
      <c r="V112" s="454" t="str">
        <f>Tabela3[[#This Row],[NOVO 
PRAZO REDE]]</f>
        <v>REDE OK</v>
      </c>
      <c r="W112" s="454">
        <f>Tabela3[[#This Row],[PRAZO
ATIVAÇÃO]]</f>
        <v>0</v>
      </c>
      <c r="X112" s="103" t="s">
        <v>500</v>
      </c>
      <c r="Y112" s="103" t="str">
        <f>IFERROR("W"&amp;WEEKNUM(Tabela3[[#This Row],[PRAZO RE REVISADO]]),"-")</f>
        <v>-</v>
      </c>
      <c r="Z112" s="103" t="str">
        <f>IFERROR("W"&amp;WEEKNUM(Tabela3[[#This Row],[PRAZO ATIVAÇÃO]]),"-")</f>
        <v>W0</v>
      </c>
      <c r="AA112" s="103">
        <v>2024</v>
      </c>
      <c r="AB112" s="103">
        <v>506504</v>
      </c>
      <c r="AC112" s="103" t="s">
        <v>572</v>
      </c>
      <c r="AD112" s="103" t="s">
        <v>137</v>
      </c>
      <c r="AF112" s="103"/>
      <c r="AG112" s="103"/>
      <c r="AH112" s="103"/>
      <c r="AK112" s="103" t="str">
        <f ca="1">IF(Tabela3[[#This Row],[STATUS]]&lt;&gt;"PREVISTO","N/A",IF(Tabela3[[#This Row],[Data_RE_CONGELADA]]="REDE OK","OK",IFERROR(IF(TODAY()-Tabela3[[#This Row],[Data_RE_CONGELADA]]&gt;=0,"ATRASADO",IF(TODAY()-Tabela3[[#This Row],[Data_RE_CONGELADA]]&gt;-5,"VENCENDO",IF(TODAY()-Tabela3[[#This Row],[Data_RE_CONGELADA]]&lt;=0,"NO PRAZO"))),"N/A")))</f>
        <v>N/A</v>
      </c>
      <c r="AL112" s="454">
        <v>45570</v>
      </c>
      <c r="AM112" s="454">
        <v>45573</v>
      </c>
      <c r="AN112" s="458" t="s">
        <v>186</v>
      </c>
      <c r="AO112" s="458" t="s">
        <v>624</v>
      </c>
      <c r="AP112" s="103" t="s">
        <v>575</v>
      </c>
      <c r="AQ112" s="103" t="s">
        <v>611</v>
      </c>
      <c r="AR112" s="103" t="s">
        <v>575</v>
      </c>
      <c r="AS112" s="103">
        <v>0</v>
      </c>
      <c r="AU112" s="103" t="s">
        <v>604</v>
      </c>
      <c r="BC112" s="544">
        <v>3</v>
      </c>
      <c r="BD112" s="544" t="s">
        <v>1047</v>
      </c>
      <c r="BE112" s="103" t="e">
        <f>VLOOKUP(Tabela3[[#This Row],[ID OSP]],[1]Export!$R:$R,1,0)</f>
        <v>#N/A</v>
      </c>
    </row>
    <row r="113" spans="1:57" ht="15.75" hidden="1">
      <c r="A113" s="103" t="s">
        <v>1048</v>
      </c>
      <c r="B113" s="103" t="s">
        <v>1049</v>
      </c>
      <c r="C113" s="104" t="s">
        <v>137</v>
      </c>
      <c r="D113" s="454" t="s">
        <v>252</v>
      </c>
      <c r="E113" s="454" t="s">
        <v>138</v>
      </c>
      <c r="G113" s="454">
        <v>45467</v>
      </c>
      <c r="H113" s="454">
        <v>45470</v>
      </c>
      <c r="I113" s="103" t="s">
        <v>139</v>
      </c>
      <c r="J113" s="103" t="s">
        <v>139</v>
      </c>
      <c r="K113" s="458" t="s">
        <v>1050</v>
      </c>
      <c r="L113" s="103" t="s">
        <v>446</v>
      </c>
      <c r="M113" s="103" t="s">
        <v>463</v>
      </c>
      <c r="N113" s="103" t="s">
        <v>793</v>
      </c>
      <c r="O113" s="103" t="s">
        <v>616</v>
      </c>
      <c r="P113" s="103" t="s">
        <v>589</v>
      </c>
      <c r="Q113" s="103" t="s">
        <v>589</v>
      </c>
      <c r="R113" s="458" t="s">
        <v>665</v>
      </c>
      <c r="S113" s="460"/>
      <c r="T113" s="103" t="s">
        <v>42</v>
      </c>
      <c r="U113" s="103" t="s">
        <v>137</v>
      </c>
      <c r="V113" s="454" t="str">
        <f>Tabela3[[#This Row],[NOVO 
PRAZO REDE]]</f>
        <v>REDE OK</v>
      </c>
      <c r="W113" s="454">
        <f>Tabela3[[#This Row],[PRAZO
ATIVAÇÃO]]</f>
        <v>0</v>
      </c>
      <c r="X113" s="103" t="s">
        <v>482</v>
      </c>
      <c r="Y113" s="103" t="str">
        <f>IFERROR("W"&amp;WEEKNUM(Tabela3[[#This Row],[PRAZO RE REVISADO]]),"-")</f>
        <v>-</v>
      </c>
      <c r="Z113" s="103" t="str">
        <f>IFERROR("W"&amp;WEEKNUM(Tabela3[[#This Row],[PRAZO ATIVAÇÃO]]),"-")</f>
        <v>W0</v>
      </c>
      <c r="AA113" s="103">
        <v>2024</v>
      </c>
      <c r="AB113" s="103">
        <v>486475</v>
      </c>
      <c r="AC113" s="103" t="s">
        <v>572</v>
      </c>
      <c r="AD113" s="103" t="s">
        <v>137</v>
      </c>
      <c r="AF113" s="103"/>
      <c r="AG113" s="103"/>
      <c r="AH113" s="103"/>
      <c r="AK113" s="103" t="str">
        <f ca="1">IF(Tabela3[[#This Row],[STATUS]]&lt;&gt;"PREVISTO","N/A",IF(Tabela3[[#This Row],[Data_RE_CONGELADA]]="REDE OK","OK",IFERROR(IF(TODAY()-Tabela3[[#This Row],[Data_RE_CONGELADA]]&gt;=0,"ATRASADO",IF(TODAY()-Tabela3[[#This Row],[Data_RE_CONGELADA]]&gt;-5,"VENCENDO",IF(TODAY()-Tabela3[[#This Row],[Data_RE_CONGELADA]]&lt;=0,"NO PRAZO"))),"N/A")))</f>
        <v>N/A</v>
      </c>
      <c r="AL113" s="454" t="s">
        <v>138</v>
      </c>
      <c r="AM113" s="454" t="s">
        <v>137</v>
      </c>
      <c r="AN113" s="458" t="s">
        <v>186</v>
      </c>
      <c r="AP113" s="103" t="s">
        <v>575</v>
      </c>
      <c r="AQ113" s="103" t="s">
        <v>611</v>
      </c>
      <c r="AR113" s="103" t="s">
        <v>575</v>
      </c>
      <c r="AS113" s="103">
        <v>0</v>
      </c>
      <c r="AU113" s="103" t="s">
        <v>604</v>
      </c>
      <c r="BC113" s="544">
        <v>4</v>
      </c>
      <c r="BD113" s="544" t="s">
        <v>1051</v>
      </c>
      <c r="BE113" s="103" t="e">
        <f>VLOOKUP(Tabela3[[#This Row],[ID OSP]],[1]Export!$R:$R,1,0)</f>
        <v>#N/A</v>
      </c>
    </row>
    <row r="114" spans="1:57" ht="15.75" hidden="1">
      <c r="A114" s="103" t="s">
        <v>1052</v>
      </c>
      <c r="B114" s="103" t="s">
        <v>1053</v>
      </c>
      <c r="C114" s="104" t="s">
        <v>137</v>
      </c>
      <c r="D114" s="454" t="s">
        <v>252</v>
      </c>
      <c r="E114" s="454" t="s">
        <v>138</v>
      </c>
      <c r="G114" s="454">
        <v>45483</v>
      </c>
      <c r="H114" s="454">
        <v>45517</v>
      </c>
      <c r="I114" s="103" t="s">
        <v>139</v>
      </c>
      <c r="J114" s="103" t="s">
        <v>139</v>
      </c>
      <c r="K114" s="458" t="s">
        <v>1054</v>
      </c>
      <c r="L114" s="103" t="s">
        <v>446</v>
      </c>
      <c r="M114" s="103" t="s">
        <v>450</v>
      </c>
      <c r="N114" s="103" t="s">
        <v>753</v>
      </c>
      <c r="O114" s="103" t="s">
        <v>874</v>
      </c>
      <c r="P114" s="103" t="s">
        <v>589</v>
      </c>
      <c r="Q114" s="103" t="s">
        <v>589</v>
      </c>
      <c r="R114" s="458" t="s">
        <v>857</v>
      </c>
      <c r="S114" s="503"/>
      <c r="T114" s="103" t="s">
        <v>42</v>
      </c>
      <c r="U114" s="103" t="s">
        <v>137</v>
      </c>
      <c r="V114" s="454" t="str">
        <f>Tabela3[[#This Row],[NOVO 
PRAZO REDE]]</f>
        <v>REDE OK</v>
      </c>
      <c r="W114" s="454">
        <f>Tabela3[[#This Row],[PRAZO
ATIVAÇÃO]]</f>
        <v>0</v>
      </c>
      <c r="X114" s="103" t="s">
        <v>500</v>
      </c>
      <c r="Y114" s="103" t="str">
        <f>IFERROR("W"&amp;WEEKNUM(Tabela3[[#This Row],[PRAZO RE REVISADO]]),"-")</f>
        <v>-</v>
      </c>
      <c r="Z114" s="103" t="str">
        <f>IFERROR("W"&amp;WEEKNUM(Tabela3[[#This Row],[PRAZO ATIVAÇÃO]]),"-")</f>
        <v>W0</v>
      </c>
      <c r="AA114" s="103">
        <v>2024</v>
      </c>
      <c r="AB114" s="103">
        <v>486546</v>
      </c>
      <c r="AC114" s="103" t="s">
        <v>866</v>
      </c>
      <c r="AD114" s="103" t="s">
        <v>137</v>
      </c>
      <c r="AF114" s="103"/>
      <c r="AG114" s="103"/>
      <c r="AH114" s="103"/>
      <c r="AK114" s="103" t="str">
        <f ca="1">IF(Tabela3[[#This Row],[STATUS]]&lt;&gt;"PREVISTO","N/A",IF(Tabela3[[#This Row],[Data_RE_CONGELADA]]="REDE OK","OK",IFERROR(IF(TODAY()-Tabela3[[#This Row],[Data_RE_CONGELADA]]&gt;=0,"ATRASADO",IF(TODAY()-Tabela3[[#This Row],[Data_RE_CONGELADA]]&gt;-5,"VENCENDO",IF(TODAY()-Tabela3[[#This Row],[Data_RE_CONGELADA]]&lt;=0,"NO PRAZO"))),"N/A")))</f>
        <v>N/A</v>
      </c>
      <c r="AL114" s="454" t="s">
        <v>138</v>
      </c>
      <c r="AM114" s="454" t="s">
        <v>137</v>
      </c>
      <c r="AN114" s="458" t="s">
        <v>186</v>
      </c>
      <c r="AP114" s="103" t="s">
        <v>575</v>
      </c>
      <c r="AQ114" s="103" t="s">
        <v>611</v>
      </c>
      <c r="AR114" s="103" t="s">
        <v>575</v>
      </c>
      <c r="AS114" s="103">
        <v>0</v>
      </c>
      <c r="AU114" s="103" t="s">
        <v>604</v>
      </c>
      <c r="BC114" s="544">
        <v>5</v>
      </c>
      <c r="BD114" s="544" t="s">
        <v>1055</v>
      </c>
      <c r="BE114" s="103" t="e">
        <f>VLOOKUP(Tabela3[[#This Row],[ID OSP]],[1]Export!$R:$R,1,0)</f>
        <v>#N/A</v>
      </c>
    </row>
    <row r="115" spans="1:57" hidden="1">
      <c r="A115" s="103" t="s">
        <v>1056</v>
      </c>
      <c r="B115" s="103" t="s">
        <v>1057</v>
      </c>
      <c r="C115" s="104" t="s">
        <v>137</v>
      </c>
      <c r="D115" s="454" t="s">
        <v>252</v>
      </c>
      <c r="E115" s="454" t="s">
        <v>138</v>
      </c>
      <c r="G115" s="454">
        <v>45409</v>
      </c>
      <c r="H115" s="454">
        <v>45409</v>
      </c>
      <c r="I115" s="103" t="s">
        <v>139</v>
      </c>
      <c r="J115" s="103" t="s">
        <v>139</v>
      </c>
      <c r="K115" s="458" t="s">
        <v>1058</v>
      </c>
      <c r="L115" s="103" t="s">
        <v>446</v>
      </c>
      <c r="M115" s="103" t="s">
        <v>458</v>
      </c>
      <c r="N115" s="103" t="s">
        <v>1059</v>
      </c>
      <c r="O115" s="103" t="s">
        <v>588</v>
      </c>
      <c r="P115" s="103" t="s">
        <v>589</v>
      </c>
      <c r="Q115" s="103" t="s">
        <v>589</v>
      </c>
      <c r="R115" s="458" t="s">
        <v>665</v>
      </c>
      <c r="S115" s="460"/>
      <c r="T115" s="103" t="s">
        <v>252</v>
      </c>
      <c r="U115" s="103" t="s">
        <v>137</v>
      </c>
      <c r="V115" s="454" t="str">
        <f>Tabela3[[#This Row],[NOVO 
PRAZO REDE]]</f>
        <v>REDE OK</v>
      </c>
      <c r="W115" s="454">
        <f>Tabela3[[#This Row],[PRAZO
ATIVAÇÃO]]</f>
        <v>0</v>
      </c>
      <c r="X115" s="103" t="s">
        <v>500</v>
      </c>
      <c r="Y115" s="103" t="str">
        <f>IFERROR("W"&amp;WEEKNUM(Tabela3[[#This Row],[PRAZO RE REVISADO]]),"-")</f>
        <v>-</v>
      </c>
      <c r="Z115" s="103" t="str">
        <f>IFERROR("W"&amp;WEEKNUM(Tabela3[[#This Row],[PRAZO ATIVAÇÃO]]),"-")</f>
        <v>W0</v>
      </c>
      <c r="AA115" s="103">
        <v>2024</v>
      </c>
      <c r="AB115" s="103">
        <v>510667</v>
      </c>
      <c r="AC115" s="103" t="s">
        <v>572</v>
      </c>
      <c r="AD115" s="103" t="s">
        <v>137</v>
      </c>
      <c r="AF115" s="103"/>
      <c r="AG115" s="103"/>
      <c r="AH115" s="103"/>
      <c r="AK115" s="103" t="str">
        <f ca="1">IF(Tabela3[[#This Row],[STATUS]]&lt;&gt;"PREVISTO","N/A",IF(Tabela3[[#This Row],[Data_RE_CONGELADA]]="REDE OK","OK",IFERROR(IF(TODAY()-Tabela3[[#This Row],[Data_RE_CONGELADA]]&gt;=0,"ATRASADO",IF(TODAY()-Tabela3[[#This Row],[Data_RE_CONGELADA]]&gt;-5,"VENCENDO",IF(TODAY()-Tabela3[[#This Row],[Data_RE_CONGELADA]]&lt;=0,"NO PRAZO"))),"N/A")))</f>
        <v>N/A</v>
      </c>
      <c r="AL115" s="454" t="s">
        <v>138</v>
      </c>
      <c r="AM115" s="454" t="s">
        <v>137</v>
      </c>
      <c r="AN115" s="458" t="s">
        <v>186</v>
      </c>
      <c r="AP115" s="103" t="s">
        <v>575</v>
      </c>
      <c r="AQ115" s="103" t="s">
        <v>611</v>
      </c>
      <c r="AR115" s="103" t="s">
        <v>575</v>
      </c>
      <c r="AS115" s="103">
        <v>0</v>
      </c>
      <c r="AU115" s="103" t="s">
        <v>604</v>
      </c>
      <c r="BC115" s="103"/>
      <c r="BE115" s="103" t="e">
        <f>VLOOKUP(Tabela3[[#This Row],[ID OSP]],[1]Export!$R:$R,1,0)</f>
        <v>#N/A</v>
      </c>
    </row>
    <row r="116" spans="1:57" hidden="1">
      <c r="A116" s="103" t="s">
        <v>1060</v>
      </c>
      <c r="B116" s="103" t="s">
        <v>1061</v>
      </c>
      <c r="C116" s="540" t="s">
        <v>137</v>
      </c>
      <c r="D116" s="456" t="s">
        <v>252</v>
      </c>
      <c r="E116" s="454" t="s">
        <v>138</v>
      </c>
      <c r="G116" s="454">
        <v>45509</v>
      </c>
      <c r="H116" s="454">
        <v>45581</v>
      </c>
      <c r="I116" s="103" t="s">
        <v>139</v>
      </c>
      <c r="J116" s="103" t="s">
        <v>139</v>
      </c>
      <c r="K116" s="458" t="s">
        <v>1062</v>
      </c>
      <c r="L116" s="103" t="s">
        <v>446</v>
      </c>
      <c r="M116" s="103" t="s">
        <v>40</v>
      </c>
      <c r="N116" s="103" t="s">
        <v>1017</v>
      </c>
      <c r="O116" s="103" t="s">
        <v>663</v>
      </c>
      <c r="P116" s="103" t="s">
        <v>589</v>
      </c>
      <c r="Q116" s="103" t="s">
        <v>589</v>
      </c>
      <c r="R116" s="458" t="s">
        <v>617</v>
      </c>
      <c r="S116" s="503"/>
      <c r="T116" s="103" t="s">
        <v>42</v>
      </c>
      <c r="U116" s="103" t="s">
        <v>137</v>
      </c>
      <c r="V116" s="454" t="str">
        <f>Tabela3[[#This Row],[NOVO 
PRAZO REDE]]</f>
        <v>REDE OK</v>
      </c>
      <c r="W116" s="454">
        <f>Tabela3[[#This Row],[PRAZO
ATIVAÇÃO]]</f>
        <v>0</v>
      </c>
      <c r="X116" s="103" t="s">
        <v>500</v>
      </c>
      <c r="Y116" s="103" t="str">
        <f>IFERROR("W"&amp;WEEKNUM(Tabela3[[#This Row],[PRAZO RE REVISADO]]),"-")</f>
        <v>-</v>
      </c>
      <c r="Z116" s="103" t="str">
        <f>IFERROR("W"&amp;WEEKNUM(Tabela3[[#This Row],[PRAZO ATIVAÇÃO]]),"-")</f>
        <v>W0</v>
      </c>
      <c r="AA116" s="103">
        <v>2024</v>
      </c>
      <c r="AB116" s="103">
        <v>506516</v>
      </c>
      <c r="AC116" s="103" t="s">
        <v>572</v>
      </c>
      <c r="AD116" s="103" t="s">
        <v>137</v>
      </c>
      <c r="AF116" s="103"/>
      <c r="AG116" s="103"/>
      <c r="AH116" s="103"/>
      <c r="AK116" s="103" t="str">
        <f ca="1">IF(Tabela3[[#This Row],[STATUS]]&lt;&gt;"PREVISTO","N/A",IF(Tabela3[[#This Row],[Data_RE_CONGELADA]]="REDE OK","OK",IFERROR(IF(TODAY()-Tabela3[[#This Row],[Data_RE_CONGELADA]]&gt;=0,"ATRASADO",IF(TODAY()-Tabela3[[#This Row],[Data_RE_CONGELADA]]&gt;-5,"VENCENDO",IF(TODAY()-Tabela3[[#This Row],[Data_RE_CONGELADA]]&lt;=0,"NO PRAZO"))),"N/A")))</f>
        <v>N/A</v>
      </c>
      <c r="AL116" s="454" t="s">
        <v>138</v>
      </c>
      <c r="AM116" s="454">
        <v>45569</v>
      </c>
      <c r="AN116" s="458" t="s">
        <v>186</v>
      </c>
      <c r="AP116" s="103" t="s">
        <v>575</v>
      </c>
      <c r="AQ116" s="103" t="s">
        <v>611</v>
      </c>
      <c r="AR116" s="103" t="s">
        <v>575</v>
      </c>
      <c r="AS116" s="103">
        <v>0</v>
      </c>
      <c r="AU116" s="103" t="s">
        <v>604</v>
      </c>
      <c r="BC116" s="103"/>
      <c r="BE116" s="103" t="e">
        <f>VLOOKUP(Tabela3[[#This Row],[ID OSP]],[1]Export!$R:$R,1,0)</f>
        <v>#N/A</v>
      </c>
    </row>
    <row r="117" spans="1:57" hidden="1">
      <c r="A117" s="103" t="s">
        <v>1063</v>
      </c>
      <c r="B117" s="103" t="s">
        <v>1064</v>
      </c>
      <c r="C117" s="104" t="s">
        <v>137</v>
      </c>
      <c r="D117" s="454" t="s">
        <v>252</v>
      </c>
      <c r="E117" s="454" t="s">
        <v>138</v>
      </c>
      <c r="G117" s="454">
        <v>45387</v>
      </c>
      <c r="H117" s="454">
        <v>45387</v>
      </c>
      <c r="I117" s="103" t="s">
        <v>42</v>
      </c>
      <c r="J117" s="103" t="s">
        <v>127</v>
      </c>
      <c r="K117" s="458" t="s">
        <v>1065</v>
      </c>
      <c r="L117" s="103" t="s">
        <v>445</v>
      </c>
      <c r="M117" s="103" t="s">
        <v>450</v>
      </c>
      <c r="N117" s="103" t="s">
        <v>186</v>
      </c>
      <c r="O117" s="103" t="s">
        <v>588</v>
      </c>
      <c r="P117" s="103" t="s">
        <v>589</v>
      </c>
      <c r="Q117" s="103" t="s">
        <v>589</v>
      </c>
      <c r="R117" s="458" t="s">
        <v>665</v>
      </c>
      <c r="S117" s="460"/>
      <c r="T117" s="103" t="s">
        <v>42</v>
      </c>
      <c r="U117" s="103" t="s">
        <v>137</v>
      </c>
      <c r="V117" s="454" t="str">
        <f>Tabela3[[#This Row],[NOVO 
PRAZO REDE]]</f>
        <v>REDE OK</v>
      </c>
      <c r="W117" s="454">
        <f>Tabela3[[#This Row],[PRAZO
ATIVAÇÃO]]</f>
        <v>0</v>
      </c>
      <c r="X117" s="103" t="s">
        <v>729</v>
      </c>
      <c r="Y117" s="103" t="str">
        <f>IFERROR("W"&amp;WEEKNUM(Tabela3[[#This Row],[PRAZO RE REVISADO]]),"-")</f>
        <v>-</v>
      </c>
      <c r="Z117" s="103" t="str">
        <f>IFERROR("W"&amp;WEEKNUM(Tabela3[[#This Row],[PRAZO ATIVAÇÃO]]),"-")</f>
        <v>W0</v>
      </c>
      <c r="AA117" s="103">
        <v>2024</v>
      </c>
      <c r="AB117" s="103">
        <v>482895</v>
      </c>
      <c r="AC117" s="103" t="s">
        <v>139</v>
      </c>
      <c r="AD117" s="103" t="s">
        <v>137</v>
      </c>
      <c r="AF117" s="103"/>
      <c r="AG117" s="103"/>
      <c r="AH117" s="103"/>
      <c r="AK117" s="103" t="str">
        <f ca="1">IF(Tabela3[[#This Row],[STATUS]]&lt;&gt;"PREVISTO","N/A",IF(Tabela3[[#This Row],[Data_RE_CONGELADA]]="REDE OK","OK",IFERROR(IF(TODAY()-Tabela3[[#This Row],[Data_RE_CONGELADA]]&gt;=0,"ATRASADO",IF(TODAY()-Tabela3[[#This Row],[Data_RE_CONGELADA]]&gt;-5,"VENCENDO",IF(TODAY()-Tabela3[[#This Row],[Data_RE_CONGELADA]]&lt;=0,"NO PRAZO"))),"N/A")))</f>
        <v>N/A</v>
      </c>
      <c r="AL117" s="454" t="s">
        <v>138</v>
      </c>
      <c r="AM117" s="454" t="s">
        <v>137</v>
      </c>
      <c r="AN117" s="458" t="s">
        <v>186</v>
      </c>
      <c r="AP117" s="103" t="s">
        <v>575</v>
      </c>
      <c r="AQ117" s="103" t="s">
        <v>611</v>
      </c>
      <c r="AR117" s="103" t="s">
        <v>575</v>
      </c>
      <c r="AS117" s="103">
        <v>0</v>
      </c>
      <c r="AU117" s="103" t="s">
        <v>604</v>
      </c>
      <c r="BC117" s="103"/>
      <c r="BE117" s="103" t="e">
        <f>VLOOKUP(Tabela3[[#This Row],[ID OSP]],[1]Export!$R:$R,1,0)</f>
        <v>#N/A</v>
      </c>
    </row>
    <row r="118" spans="1:57" hidden="1">
      <c r="A118" s="103" t="s">
        <v>1066</v>
      </c>
      <c r="B118" s="103" t="s">
        <v>1067</v>
      </c>
      <c r="C118" s="104" t="s">
        <v>137</v>
      </c>
      <c r="D118" s="454" t="s">
        <v>252</v>
      </c>
      <c r="E118" s="454" t="s">
        <v>138</v>
      </c>
      <c r="G118" s="454">
        <v>45509</v>
      </c>
      <c r="H118" s="454">
        <v>45511</v>
      </c>
      <c r="I118" s="103" t="s">
        <v>139</v>
      </c>
      <c r="J118" s="103" t="s">
        <v>139</v>
      </c>
      <c r="K118" s="458" t="s">
        <v>1068</v>
      </c>
      <c r="L118" s="103" t="s">
        <v>446</v>
      </c>
      <c r="M118" s="103" t="s">
        <v>461</v>
      </c>
      <c r="N118" s="103" t="s">
        <v>694</v>
      </c>
      <c r="O118" s="103" t="s">
        <v>588</v>
      </c>
      <c r="P118" s="103" t="s">
        <v>589</v>
      </c>
      <c r="Q118" s="103" t="s">
        <v>589</v>
      </c>
      <c r="R118" s="458" t="s">
        <v>617</v>
      </c>
      <c r="S118" s="460"/>
      <c r="T118" s="103" t="s">
        <v>252</v>
      </c>
      <c r="U118" s="103" t="s">
        <v>137</v>
      </c>
      <c r="V118" s="454" t="str">
        <f>Tabela3[[#This Row],[NOVO 
PRAZO REDE]]</f>
        <v>REDE OK</v>
      </c>
      <c r="W118" s="454">
        <f>Tabela3[[#This Row],[PRAZO
ATIVAÇÃO]]</f>
        <v>0</v>
      </c>
      <c r="X118" s="103" t="s">
        <v>625</v>
      </c>
      <c r="Y118" s="103" t="str">
        <f>IFERROR("W"&amp;WEEKNUM(Tabela3[[#This Row],[PRAZO RE REVISADO]]),"-")</f>
        <v>-</v>
      </c>
      <c r="Z118" s="103" t="str">
        <f>IFERROR("W"&amp;WEEKNUM(Tabela3[[#This Row],[PRAZO ATIVAÇÃO]]),"-")</f>
        <v>W0</v>
      </c>
      <c r="AA118" s="103">
        <v>2024</v>
      </c>
      <c r="AB118" s="103" t="s">
        <v>675</v>
      </c>
      <c r="AC118" s="103" t="s">
        <v>139</v>
      </c>
      <c r="AD118" s="103" t="s">
        <v>137</v>
      </c>
      <c r="AF118" s="103"/>
      <c r="AG118" s="103"/>
      <c r="AH118" s="103"/>
      <c r="AK118" s="103" t="str">
        <f ca="1">IF(Tabela3[[#This Row],[STATUS]]&lt;&gt;"PREVISTO","N/A",IF(Tabela3[[#This Row],[Data_RE_CONGELADA]]="REDE OK","OK",IFERROR(IF(TODAY()-Tabela3[[#This Row],[Data_RE_CONGELADA]]&gt;=0,"ATRASADO",IF(TODAY()-Tabela3[[#This Row],[Data_RE_CONGELADA]]&gt;-5,"VENCENDO",IF(TODAY()-Tabela3[[#This Row],[Data_RE_CONGELADA]]&lt;=0,"NO PRAZO"))),"N/A")))</f>
        <v>N/A</v>
      </c>
      <c r="AL118" s="454" t="s">
        <v>138</v>
      </c>
      <c r="AM118" s="454" t="s">
        <v>137</v>
      </c>
      <c r="AN118" s="458" t="s">
        <v>186</v>
      </c>
      <c r="AP118" s="103" t="s">
        <v>575</v>
      </c>
      <c r="AQ118" s="103" t="s">
        <v>611</v>
      </c>
      <c r="AR118" s="103" t="s">
        <v>575</v>
      </c>
      <c r="AS118" s="103">
        <v>0</v>
      </c>
      <c r="AU118" s="103" t="s">
        <v>604</v>
      </c>
      <c r="BC118" s="103"/>
      <c r="BE118" s="103" t="e">
        <f>VLOOKUP(Tabela3[[#This Row],[ID OSP]],[1]Export!$R:$R,1,0)</f>
        <v>#N/A</v>
      </c>
    </row>
    <row r="119" spans="1:57" hidden="1">
      <c r="A119" s="103" t="s">
        <v>1069</v>
      </c>
      <c r="B119" s="103" t="s">
        <v>1070</v>
      </c>
      <c r="C119" s="104" t="s">
        <v>137</v>
      </c>
      <c r="D119" s="454" t="s">
        <v>252</v>
      </c>
      <c r="E119" s="454" t="s">
        <v>138</v>
      </c>
      <c r="G119" s="454">
        <v>45475</v>
      </c>
      <c r="H119" s="454">
        <v>45472</v>
      </c>
      <c r="I119" s="103" t="s">
        <v>139</v>
      </c>
      <c r="J119" s="103" t="s">
        <v>139</v>
      </c>
      <c r="K119" s="458" t="s">
        <v>1071</v>
      </c>
      <c r="L119" s="103" t="s">
        <v>446</v>
      </c>
      <c r="M119" s="103" t="s">
        <v>465</v>
      </c>
      <c r="N119" s="103" t="s">
        <v>813</v>
      </c>
      <c r="O119" s="103" t="s">
        <v>588</v>
      </c>
      <c r="P119" s="103" t="s">
        <v>589</v>
      </c>
      <c r="Q119" s="103" t="s">
        <v>589</v>
      </c>
      <c r="R119" s="458" t="s">
        <v>630</v>
      </c>
      <c r="S119" s="460"/>
      <c r="T119" s="103" t="s">
        <v>252</v>
      </c>
      <c r="U119" s="103" t="s">
        <v>137</v>
      </c>
      <c r="V119" s="454" t="str">
        <f>Tabela3[[#This Row],[NOVO 
PRAZO REDE]]</f>
        <v>REDE OK</v>
      </c>
      <c r="W119" s="454">
        <f>Tabela3[[#This Row],[PRAZO
ATIVAÇÃO]]</f>
        <v>0</v>
      </c>
      <c r="X119" s="103" t="s">
        <v>631</v>
      </c>
      <c r="Y119" s="103" t="str">
        <f>IFERROR("W"&amp;WEEKNUM(Tabela3[[#This Row],[PRAZO RE REVISADO]]),"-")</f>
        <v>-</v>
      </c>
      <c r="Z119" s="103" t="str">
        <f>IFERROR("W"&amp;WEEKNUM(Tabela3[[#This Row],[PRAZO ATIVAÇÃO]]),"-")</f>
        <v>W0</v>
      </c>
      <c r="AA119" s="103">
        <v>2024</v>
      </c>
      <c r="AB119" s="103">
        <v>511956</v>
      </c>
      <c r="AC119" s="103" t="s">
        <v>610</v>
      </c>
      <c r="AD119" s="103" t="s">
        <v>137</v>
      </c>
      <c r="AF119" s="103"/>
      <c r="AG119" s="103"/>
      <c r="AH119" s="103"/>
      <c r="AK119" s="103" t="str">
        <f ca="1">IF(Tabela3[[#This Row],[STATUS]]&lt;&gt;"PREVISTO","N/A",IF(Tabela3[[#This Row],[Data_RE_CONGELADA]]="REDE OK","OK",IFERROR(IF(TODAY()-Tabela3[[#This Row],[Data_RE_CONGELADA]]&gt;=0,"ATRASADO",IF(TODAY()-Tabela3[[#This Row],[Data_RE_CONGELADA]]&gt;-5,"VENCENDO",IF(TODAY()-Tabela3[[#This Row],[Data_RE_CONGELADA]]&lt;=0,"NO PRAZO"))),"N/A")))</f>
        <v>N/A</v>
      </c>
      <c r="AL119" s="454" t="s">
        <v>138</v>
      </c>
      <c r="AM119" s="454" t="s">
        <v>137</v>
      </c>
      <c r="AN119" s="458" t="s">
        <v>186</v>
      </c>
      <c r="AP119" s="103" t="s">
        <v>575</v>
      </c>
      <c r="AQ119" s="103" t="s">
        <v>611</v>
      </c>
      <c r="AR119" s="103" t="s">
        <v>575</v>
      </c>
      <c r="AS119" s="103">
        <v>0</v>
      </c>
      <c r="AU119" s="103" t="s">
        <v>604</v>
      </c>
      <c r="BC119" s="103"/>
      <c r="BE119" s="103" t="e">
        <f>VLOOKUP(Tabela3[[#This Row],[ID OSP]],[1]Export!$R:$R,1,0)</f>
        <v>#N/A</v>
      </c>
    </row>
    <row r="120" spans="1:57" hidden="1">
      <c r="A120" s="103" t="s">
        <v>1072</v>
      </c>
      <c r="B120" s="103" t="s">
        <v>1073</v>
      </c>
      <c r="C120" s="104" t="s">
        <v>137</v>
      </c>
      <c r="D120" s="463" t="s">
        <v>252</v>
      </c>
      <c r="E120" s="454" t="s">
        <v>138</v>
      </c>
      <c r="G120" s="454">
        <v>45498</v>
      </c>
      <c r="H120" s="454">
        <v>45471</v>
      </c>
      <c r="I120" s="103" t="s">
        <v>42</v>
      </c>
      <c r="J120" s="103" t="s">
        <v>127</v>
      </c>
      <c r="K120" s="458" t="s">
        <v>1074</v>
      </c>
      <c r="L120" s="103" t="s">
        <v>445</v>
      </c>
      <c r="M120" s="103" t="s">
        <v>465</v>
      </c>
      <c r="N120" s="103" t="s">
        <v>186</v>
      </c>
      <c r="O120" s="103" t="s">
        <v>588</v>
      </c>
      <c r="P120" s="103" t="s">
        <v>589</v>
      </c>
      <c r="Q120" s="103" t="s">
        <v>589</v>
      </c>
      <c r="R120" s="458" t="s">
        <v>630</v>
      </c>
      <c r="S120" s="460"/>
      <c r="T120" s="103" t="s">
        <v>252</v>
      </c>
      <c r="U120" s="103" t="s">
        <v>137</v>
      </c>
      <c r="V120" s="454" t="str">
        <f>Tabela3[[#This Row],[NOVO 
PRAZO REDE]]</f>
        <v>REDE OK</v>
      </c>
      <c r="W120" s="454">
        <f>Tabela3[[#This Row],[PRAZO
ATIVAÇÃO]]</f>
        <v>0</v>
      </c>
      <c r="X120" s="103" t="s">
        <v>631</v>
      </c>
      <c r="Y120" s="103" t="str">
        <f>IFERROR("W"&amp;WEEKNUM(Tabela3[[#This Row],[PRAZO RE REVISADO]]),"-")</f>
        <v>-</v>
      </c>
      <c r="Z120" s="103" t="str">
        <f>IFERROR("W"&amp;WEEKNUM(Tabela3[[#This Row],[PRAZO ATIVAÇÃO]]),"-")</f>
        <v>W0</v>
      </c>
      <c r="AA120" s="103">
        <v>2024</v>
      </c>
      <c r="AB120" s="103">
        <v>508029</v>
      </c>
      <c r="AC120" s="103" t="s">
        <v>610</v>
      </c>
      <c r="AD120" s="103" t="s">
        <v>137</v>
      </c>
      <c r="AF120" s="103"/>
      <c r="AG120" s="103"/>
      <c r="AH120" s="103"/>
      <c r="AK120" s="103" t="str">
        <f ca="1">IF(Tabela3[[#This Row],[STATUS]]&lt;&gt;"PREVISTO","N/A",IF(Tabela3[[#This Row],[Data_RE_CONGELADA]]="REDE OK","OK",IFERROR(IF(TODAY()-Tabela3[[#This Row],[Data_RE_CONGELADA]]&gt;=0,"ATRASADO",IF(TODAY()-Tabela3[[#This Row],[Data_RE_CONGELADA]]&gt;-5,"VENCENDO",IF(TODAY()-Tabela3[[#This Row],[Data_RE_CONGELADA]]&lt;=0,"NO PRAZO"))),"N/A")))</f>
        <v>N/A</v>
      </c>
      <c r="AL120" s="454" t="s">
        <v>138</v>
      </c>
      <c r="AM120" s="454" t="s">
        <v>137</v>
      </c>
      <c r="AN120" s="458" t="s">
        <v>186</v>
      </c>
      <c r="AP120" s="103" t="s">
        <v>575</v>
      </c>
      <c r="AQ120" s="103" t="s">
        <v>611</v>
      </c>
      <c r="AR120" s="103" t="s">
        <v>575</v>
      </c>
      <c r="AS120" s="103">
        <v>0</v>
      </c>
      <c r="AU120" s="103" t="s">
        <v>604</v>
      </c>
      <c r="BC120" s="103"/>
      <c r="BE120" s="103" t="e">
        <f>VLOOKUP(Tabela3[[#This Row],[ID OSP]],[1]Export!$R:$R,1,0)</f>
        <v>#N/A</v>
      </c>
    </row>
    <row r="121" spans="1:57" hidden="1">
      <c r="A121" s="103" t="s">
        <v>1075</v>
      </c>
      <c r="B121" s="103" t="s">
        <v>1076</v>
      </c>
      <c r="C121" s="104" t="s">
        <v>137</v>
      </c>
      <c r="D121" s="454" t="s">
        <v>252</v>
      </c>
      <c r="E121" s="454" t="s">
        <v>138</v>
      </c>
      <c r="G121" s="454">
        <v>45511</v>
      </c>
      <c r="H121" s="454">
        <v>45506</v>
      </c>
      <c r="I121" s="103" t="s">
        <v>139</v>
      </c>
      <c r="J121" s="103" t="s">
        <v>139</v>
      </c>
      <c r="K121" s="458" t="s">
        <v>1077</v>
      </c>
      <c r="L121" s="103" t="s">
        <v>446</v>
      </c>
      <c r="M121" s="103" t="s">
        <v>459</v>
      </c>
      <c r="N121" s="103" t="s">
        <v>186</v>
      </c>
      <c r="O121" s="103" t="s">
        <v>588</v>
      </c>
      <c r="P121" s="103" t="s">
        <v>589</v>
      </c>
      <c r="Q121" s="103" t="s">
        <v>589</v>
      </c>
      <c r="R121" s="458" t="s">
        <v>138</v>
      </c>
      <c r="S121" s="503"/>
      <c r="T121" s="103" t="s">
        <v>252</v>
      </c>
      <c r="U121" s="103" t="s">
        <v>137</v>
      </c>
      <c r="V121" s="454" t="str">
        <f>Tabela3[[#This Row],[NOVO 
PRAZO REDE]]</f>
        <v>REDE OK</v>
      </c>
      <c r="W121" s="454">
        <f>Tabela3[[#This Row],[PRAZO
ATIVAÇÃO]]</f>
        <v>0</v>
      </c>
      <c r="X121" s="103" t="s">
        <v>482</v>
      </c>
      <c r="Y121" s="103" t="str">
        <f>IFERROR("W"&amp;WEEKNUM(Tabela3[[#This Row],[PRAZO RE REVISADO]]),"-")</f>
        <v>-</v>
      </c>
      <c r="Z121" s="103" t="str">
        <f>IFERROR("W"&amp;WEEKNUM(Tabela3[[#This Row],[PRAZO ATIVAÇÃO]]),"-")</f>
        <v>W0</v>
      </c>
      <c r="AA121" s="103">
        <v>2024</v>
      </c>
      <c r="AB121" s="103" t="s">
        <v>139</v>
      </c>
      <c r="AC121" s="103" t="s">
        <v>139</v>
      </c>
      <c r="AD121" s="103" t="s">
        <v>137</v>
      </c>
      <c r="AF121" s="103"/>
      <c r="AG121" s="103"/>
      <c r="AH121" s="103"/>
      <c r="AK121" s="103" t="str">
        <f ca="1">IF(Tabela3[[#This Row],[STATUS]]&lt;&gt;"PREVISTO","N/A",IF(Tabela3[[#This Row],[Data_RE_CONGELADA]]="REDE OK","OK",IFERROR(IF(TODAY()-Tabela3[[#This Row],[Data_RE_CONGELADA]]&gt;=0,"ATRASADO",IF(TODAY()-Tabela3[[#This Row],[Data_RE_CONGELADA]]&gt;-5,"VENCENDO",IF(TODAY()-Tabela3[[#This Row],[Data_RE_CONGELADA]]&lt;=0,"NO PRAZO"))),"N/A")))</f>
        <v>N/A</v>
      </c>
      <c r="AL121" s="454" t="s">
        <v>138</v>
      </c>
      <c r="AM121" s="454" t="s">
        <v>137</v>
      </c>
      <c r="AN121" s="458" t="s">
        <v>186</v>
      </c>
      <c r="AP121" s="103" t="s">
        <v>575</v>
      </c>
      <c r="AQ121" s="103" t="s">
        <v>611</v>
      </c>
      <c r="AR121" s="103" t="s">
        <v>575</v>
      </c>
      <c r="AS121" s="103">
        <v>0</v>
      </c>
      <c r="AU121" s="103" t="s">
        <v>604</v>
      </c>
      <c r="BC121" s="103"/>
      <c r="BE121" s="103" t="e">
        <f>VLOOKUP(Tabela3[[#This Row],[ID OSP]],[1]Export!$R:$R,1,0)</f>
        <v>#N/A</v>
      </c>
    </row>
    <row r="122" spans="1:57" hidden="1">
      <c r="A122" s="103" t="s">
        <v>1078</v>
      </c>
      <c r="B122" s="103" t="s">
        <v>1079</v>
      </c>
      <c r="C122" s="104" t="s">
        <v>137</v>
      </c>
      <c r="D122" s="454" t="s">
        <v>252</v>
      </c>
      <c r="E122" s="454" t="s">
        <v>138</v>
      </c>
      <c r="G122" s="454">
        <v>45425</v>
      </c>
      <c r="H122" s="454">
        <v>45433</v>
      </c>
      <c r="I122" s="103" t="s">
        <v>139</v>
      </c>
      <c r="J122" s="103" t="s">
        <v>139</v>
      </c>
      <c r="K122" s="458" t="s">
        <v>1080</v>
      </c>
      <c r="L122" s="103" t="s">
        <v>446</v>
      </c>
      <c r="M122" s="103" t="s">
        <v>460</v>
      </c>
      <c r="N122" s="103" t="s">
        <v>757</v>
      </c>
      <c r="O122" s="103" t="s">
        <v>588</v>
      </c>
      <c r="P122" s="103" t="s">
        <v>589</v>
      </c>
      <c r="Q122" s="103" t="s">
        <v>589</v>
      </c>
      <c r="R122" s="458" t="s">
        <v>630</v>
      </c>
      <c r="S122" s="460"/>
      <c r="T122" s="103" t="s">
        <v>252</v>
      </c>
      <c r="U122" s="103" t="s">
        <v>137</v>
      </c>
      <c r="V122" s="454" t="str">
        <f>Tabela3[[#This Row],[NOVO 
PRAZO REDE]]</f>
        <v>REDE OK</v>
      </c>
      <c r="W122" s="454">
        <f>Tabela3[[#This Row],[PRAZO
ATIVAÇÃO]]</f>
        <v>0</v>
      </c>
      <c r="X122" s="103" t="s">
        <v>482</v>
      </c>
      <c r="Y122" s="103" t="str">
        <f>IFERROR("W"&amp;WEEKNUM(Tabela3[[#This Row],[PRAZO RE REVISADO]]),"-")</f>
        <v>-</v>
      </c>
      <c r="Z122" s="103" t="str">
        <f>IFERROR("W"&amp;WEEKNUM(Tabela3[[#This Row],[PRAZO ATIVAÇÃO]]),"-")</f>
        <v>W0</v>
      </c>
      <c r="AA122" s="103">
        <v>2024</v>
      </c>
      <c r="AB122" s="103">
        <v>520935</v>
      </c>
      <c r="AC122" s="103" t="s">
        <v>1081</v>
      </c>
      <c r="AD122" s="103" t="s">
        <v>137</v>
      </c>
      <c r="AF122" s="103"/>
      <c r="AG122" s="103"/>
      <c r="AH122" s="103"/>
      <c r="AK122" s="103" t="str">
        <f ca="1">IF(Tabela3[[#This Row],[STATUS]]&lt;&gt;"PREVISTO","N/A",IF(Tabela3[[#This Row],[Data_RE_CONGELADA]]="REDE OK","OK",IFERROR(IF(TODAY()-Tabela3[[#This Row],[Data_RE_CONGELADA]]&gt;=0,"ATRASADO",IF(TODAY()-Tabela3[[#This Row],[Data_RE_CONGELADA]]&gt;-5,"VENCENDO",IF(TODAY()-Tabela3[[#This Row],[Data_RE_CONGELADA]]&lt;=0,"NO PRAZO"))),"N/A")))</f>
        <v>N/A</v>
      </c>
      <c r="AL122" s="454" t="s">
        <v>138</v>
      </c>
      <c r="AM122" s="454" t="s">
        <v>137</v>
      </c>
      <c r="AN122" s="458" t="s">
        <v>186</v>
      </c>
      <c r="AP122" s="103" t="s">
        <v>575</v>
      </c>
      <c r="AQ122" s="103" t="s">
        <v>611</v>
      </c>
      <c r="AR122" s="103" t="s">
        <v>575</v>
      </c>
      <c r="AS122" s="103">
        <v>0</v>
      </c>
      <c r="AU122" s="103" t="s">
        <v>604</v>
      </c>
      <c r="BC122" s="103"/>
      <c r="BE122" s="103" t="e">
        <f>VLOOKUP(Tabela3[[#This Row],[ID OSP]],[1]Export!$R:$R,1,0)</f>
        <v>#N/A</v>
      </c>
    </row>
    <row r="123" spans="1:57" hidden="1">
      <c r="A123" s="103" t="s">
        <v>1082</v>
      </c>
      <c r="B123" s="103" t="s">
        <v>1083</v>
      </c>
      <c r="C123" s="104" t="s">
        <v>137</v>
      </c>
      <c r="D123" s="456" t="s">
        <v>252</v>
      </c>
      <c r="E123" s="454" t="s">
        <v>138</v>
      </c>
      <c r="G123" s="454">
        <v>45520</v>
      </c>
      <c r="H123" s="454">
        <v>45520</v>
      </c>
      <c r="I123" s="103" t="s">
        <v>139</v>
      </c>
      <c r="J123" s="103" t="s">
        <v>139</v>
      </c>
      <c r="K123" s="458" t="s">
        <v>1084</v>
      </c>
      <c r="L123" s="103" t="s">
        <v>446</v>
      </c>
      <c r="M123" s="103" t="s">
        <v>452</v>
      </c>
      <c r="N123" s="103" t="s">
        <v>452</v>
      </c>
      <c r="O123" s="103" t="s">
        <v>588</v>
      </c>
      <c r="P123" s="103" t="s">
        <v>589</v>
      </c>
      <c r="Q123" s="103" t="s">
        <v>589</v>
      </c>
      <c r="R123" s="458" t="s">
        <v>617</v>
      </c>
      <c r="S123" s="460"/>
      <c r="T123" s="103" t="s">
        <v>42</v>
      </c>
      <c r="U123" s="103" t="s">
        <v>137</v>
      </c>
      <c r="V123" s="454" t="str">
        <f>Tabela3[[#This Row],[NOVO 
PRAZO REDE]]</f>
        <v>REDE OK</v>
      </c>
      <c r="W123" s="454">
        <f>Tabela3[[#This Row],[PRAZO
ATIVAÇÃO]]</f>
        <v>0</v>
      </c>
      <c r="X123" s="103" t="s">
        <v>500</v>
      </c>
      <c r="Y123" s="103" t="str">
        <f>IFERROR("W"&amp;WEEKNUM(Tabela3[[#This Row],[PRAZO RE REVISADO]]),"-")</f>
        <v>-</v>
      </c>
      <c r="Z123" s="103" t="str">
        <f>IFERROR("W"&amp;WEEKNUM(Tabela3[[#This Row],[PRAZO ATIVAÇÃO]]),"-")</f>
        <v>W0</v>
      </c>
      <c r="AA123" s="103">
        <v>2024</v>
      </c>
      <c r="AB123" s="103">
        <v>507180</v>
      </c>
      <c r="AC123" s="103" t="s">
        <v>572</v>
      </c>
      <c r="AD123" s="103" t="s">
        <v>137</v>
      </c>
      <c r="AF123" s="103"/>
      <c r="AG123" s="103"/>
      <c r="AH123" s="103"/>
      <c r="AK123" s="103" t="str">
        <f ca="1">IF(Tabela3[[#This Row],[STATUS]]&lt;&gt;"PREVISTO","N/A",IF(Tabela3[[#This Row],[Data_RE_CONGELADA]]="REDE OK","OK",IFERROR(IF(TODAY()-Tabela3[[#This Row],[Data_RE_CONGELADA]]&gt;=0,"ATRASADO",IF(TODAY()-Tabela3[[#This Row],[Data_RE_CONGELADA]]&gt;-5,"VENCENDO",IF(TODAY()-Tabela3[[#This Row],[Data_RE_CONGELADA]]&lt;=0,"NO PRAZO"))),"N/A")))</f>
        <v>N/A</v>
      </c>
      <c r="AL123" s="454" t="s">
        <v>138</v>
      </c>
      <c r="AM123" s="454" t="s">
        <v>137</v>
      </c>
      <c r="AN123" s="458" t="s">
        <v>186</v>
      </c>
      <c r="AP123" s="103" t="s">
        <v>575</v>
      </c>
      <c r="AQ123" s="103" t="s">
        <v>611</v>
      </c>
      <c r="AR123" s="103" t="s">
        <v>575</v>
      </c>
      <c r="AS123" s="103">
        <v>0</v>
      </c>
      <c r="AU123" s="103" t="s">
        <v>604</v>
      </c>
      <c r="BC123" s="103"/>
      <c r="BE123" s="103" t="e">
        <f>VLOOKUP(Tabela3[[#This Row],[ID OSP]],[1]Export!$R:$R,1,0)</f>
        <v>#N/A</v>
      </c>
    </row>
    <row r="124" spans="1:57" hidden="1">
      <c r="A124" s="103" t="s">
        <v>1085</v>
      </c>
      <c r="B124" s="103" t="s">
        <v>1086</v>
      </c>
      <c r="C124" s="104" t="s">
        <v>137</v>
      </c>
      <c r="D124" s="454" t="s">
        <v>252</v>
      </c>
      <c r="E124" s="454" t="s">
        <v>138</v>
      </c>
      <c r="G124" s="454">
        <v>45482</v>
      </c>
      <c r="H124" s="454">
        <v>45484</v>
      </c>
      <c r="I124" s="103" t="s">
        <v>139</v>
      </c>
      <c r="J124" s="103" t="s">
        <v>139</v>
      </c>
      <c r="K124" s="458" t="s">
        <v>1087</v>
      </c>
      <c r="L124" s="103" t="s">
        <v>446</v>
      </c>
      <c r="M124" s="103" t="s">
        <v>462</v>
      </c>
      <c r="N124" s="103" t="s">
        <v>462</v>
      </c>
      <c r="O124" s="103" t="s">
        <v>588</v>
      </c>
      <c r="P124" s="103" t="s">
        <v>589</v>
      </c>
      <c r="Q124" s="103" t="s">
        <v>589</v>
      </c>
      <c r="R124" s="458" t="s">
        <v>630</v>
      </c>
      <c r="S124" s="460"/>
      <c r="T124" s="103" t="s">
        <v>252</v>
      </c>
      <c r="U124" s="103" t="s">
        <v>137</v>
      </c>
      <c r="V124" s="454" t="str">
        <f>Tabela3[[#This Row],[NOVO 
PRAZO REDE]]</f>
        <v>REDE OK</v>
      </c>
      <c r="W124" s="454">
        <f>Tabela3[[#This Row],[PRAZO
ATIVAÇÃO]]</f>
        <v>0</v>
      </c>
      <c r="X124" s="103" t="s">
        <v>485</v>
      </c>
      <c r="Y124" s="103" t="str">
        <f>IFERROR("W"&amp;WEEKNUM(Tabela3[[#This Row],[PRAZO RE REVISADO]]),"-")</f>
        <v>-</v>
      </c>
      <c r="Z124" s="103" t="str">
        <f>IFERROR("W"&amp;WEEKNUM(Tabela3[[#This Row],[PRAZO ATIVAÇÃO]]),"-")</f>
        <v>W0</v>
      </c>
      <c r="AA124" s="103">
        <v>2024</v>
      </c>
      <c r="AB124" s="103" t="s">
        <v>675</v>
      </c>
      <c r="AC124" s="103" t="s">
        <v>139</v>
      </c>
      <c r="AD124" s="103" t="s">
        <v>137</v>
      </c>
      <c r="AF124" s="103"/>
      <c r="AG124" s="103"/>
      <c r="AH124" s="103"/>
      <c r="AK124" s="103" t="str">
        <f ca="1">IF(Tabela3[[#This Row],[STATUS]]&lt;&gt;"PREVISTO","N/A",IF(Tabela3[[#This Row],[Data_RE_CONGELADA]]="REDE OK","OK",IFERROR(IF(TODAY()-Tabela3[[#This Row],[Data_RE_CONGELADA]]&gt;=0,"ATRASADO",IF(TODAY()-Tabela3[[#This Row],[Data_RE_CONGELADA]]&gt;-5,"VENCENDO",IF(TODAY()-Tabela3[[#This Row],[Data_RE_CONGELADA]]&lt;=0,"NO PRAZO"))),"N/A")))</f>
        <v>N/A</v>
      </c>
      <c r="AL124" s="454" t="s">
        <v>138</v>
      </c>
      <c r="AM124" s="454" t="s">
        <v>137</v>
      </c>
      <c r="AN124" s="458" t="s">
        <v>186</v>
      </c>
      <c r="AP124" s="103" t="s">
        <v>575</v>
      </c>
      <c r="AQ124" s="103" t="s">
        <v>611</v>
      </c>
      <c r="AR124" s="103" t="s">
        <v>575</v>
      </c>
      <c r="AS124" s="103">
        <v>0</v>
      </c>
      <c r="AU124" s="103" t="s">
        <v>604</v>
      </c>
      <c r="BC124" s="103"/>
      <c r="BE124" s="103" t="e">
        <f>VLOOKUP(Tabela3[[#This Row],[ID OSP]],[1]Export!$R:$R,1,0)</f>
        <v>#N/A</v>
      </c>
    </row>
    <row r="125" spans="1:57" hidden="1">
      <c r="A125" s="103" t="s">
        <v>1088</v>
      </c>
      <c r="B125" s="103" t="s">
        <v>1089</v>
      </c>
      <c r="C125" s="540" t="s">
        <v>137</v>
      </c>
      <c r="D125" s="456" t="s">
        <v>252</v>
      </c>
      <c r="E125" s="454" t="s">
        <v>138</v>
      </c>
      <c r="G125" s="454">
        <v>45538</v>
      </c>
      <c r="H125" s="454">
        <v>45583</v>
      </c>
      <c r="I125" s="103" t="s">
        <v>139</v>
      </c>
      <c r="J125" s="103" t="s">
        <v>139</v>
      </c>
      <c r="K125" s="458" t="s">
        <v>1090</v>
      </c>
      <c r="L125" s="103" t="s">
        <v>446</v>
      </c>
      <c r="M125" s="103" t="s">
        <v>450</v>
      </c>
      <c r="N125" s="103" t="s">
        <v>623</v>
      </c>
      <c r="O125" s="103" t="s">
        <v>616</v>
      </c>
      <c r="P125" s="103" t="s">
        <v>589</v>
      </c>
      <c r="Q125" s="103" t="s">
        <v>589</v>
      </c>
      <c r="R125" s="458" t="s">
        <v>617</v>
      </c>
      <c r="S125" s="462"/>
      <c r="T125" s="103" t="s">
        <v>42</v>
      </c>
      <c r="U125" s="103" t="s">
        <v>137</v>
      </c>
      <c r="V125" s="454" t="str">
        <f>Tabela3[[#This Row],[NOVO 
PRAZO REDE]]</f>
        <v>REDE OK</v>
      </c>
      <c r="W125" s="454">
        <f>Tabela3[[#This Row],[PRAZO
ATIVAÇÃO]]</f>
        <v>0</v>
      </c>
      <c r="X125" s="103" t="s">
        <v>500</v>
      </c>
      <c r="Y125" s="103" t="str">
        <f>IFERROR("W"&amp;WEEKNUM(Tabela3[[#This Row],[PRAZO RE REVISADO]]),"-")</f>
        <v>-</v>
      </c>
      <c r="Z125" s="103" t="str">
        <f>IFERROR("W"&amp;WEEKNUM(Tabela3[[#This Row],[PRAZO ATIVAÇÃO]]),"-")</f>
        <v>W0</v>
      </c>
      <c r="AA125" s="103">
        <v>2024</v>
      </c>
      <c r="AB125" s="103">
        <v>512291</v>
      </c>
      <c r="AC125" s="103" t="s">
        <v>572</v>
      </c>
      <c r="AD125" s="103" t="s">
        <v>137</v>
      </c>
      <c r="AF125" s="103"/>
      <c r="AG125" s="103"/>
      <c r="AH125" s="103"/>
      <c r="AK125" s="103" t="str">
        <f ca="1">IF(Tabela3[[#This Row],[STATUS]]&lt;&gt;"PREVISTO","N/A",IF(Tabela3[[#This Row],[Data_RE_CONGELADA]]="REDE OK","OK",IFERROR(IF(TODAY()-Tabela3[[#This Row],[Data_RE_CONGELADA]]&gt;=0,"ATRASADO",IF(TODAY()-Tabela3[[#This Row],[Data_RE_CONGELADA]]&gt;-5,"VENCENDO",IF(TODAY()-Tabela3[[#This Row],[Data_RE_CONGELADA]]&lt;=0,"NO PRAZO"))),"N/A")))</f>
        <v>N/A</v>
      </c>
      <c r="AL125" s="454">
        <v>45576</v>
      </c>
      <c r="AM125" s="454">
        <v>45580</v>
      </c>
      <c r="AN125" s="458" t="s">
        <v>186</v>
      </c>
      <c r="AO125" s="458" t="s">
        <v>624</v>
      </c>
      <c r="AP125" s="103" t="s">
        <v>575</v>
      </c>
      <c r="AQ125" s="103" t="s">
        <v>611</v>
      </c>
      <c r="AR125" s="103" t="s">
        <v>575</v>
      </c>
      <c r="AS125" s="103">
        <v>0</v>
      </c>
      <c r="AU125" s="103" t="s">
        <v>604</v>
      </c>
      <c r="BC125" s="103"/>
      <c r="BE125" s="103" t="e">
        <f>VLOOKUP(Tabela3[[#This Row],[ID OSP]],[1]Export!$R:$R,1,0)</f>
        <v>#N/A</v>
      </c>
    </row>
    <row r="126" spans="1:57" hidden="1">
      <c r="A126" s="103" t="s">
        <v>1091</v>
      </c>
      <c r="B126" s="103" t="s">
        <v>1092</v>
      </c>
      <c r="C126" s="104" t="s">
        <v>137</v>
      </c>
      <c r="D126" s="454" t="s">
        <v>252</v>
      </c>
      <c r="E126" s="454" t="s">
        <v>138</v>
      </c>
      <c r="G126" s="454">
        <v>45594</v>
      </c>
      <c r="H126" s="454">
        <v>45595</v>
      </c>
      <c r="I126" s="103" t="s">
        <v>139</v>
      </c>
      <c r="J126" s="103" t="s">
        <v>139</v>
      </c>
      <c r="K126" s="458" t="s">
        <v>1093</v>
      </c>
      <c r="L126" s="103" t="s">
        <v>446</v>
      </c>
      <c r="M126" s="103" t="s">
        <v>450</v>
      </c>
      <c r="N126" s="103" t="s">
        <v>828</v>
      </c>
      <c r="O126" s="103" t="s">
        <v>588</v>
      </c>
      <c r="P126" s="103" t="s">
        <v>589</v>
      </c>
      <c r="Q126" s="103" t="s">
        <v>589</v>
      </c>
      <c r="R126" s="458" t="s">
        <v>617</v>
      </c>
      <c r="S126" s="503"/>
      <c r="T126" s="103" t="s">
        <v>42</v>
      </c>
      <c r="U126" s="103" t="s">
        <v>137</v>
      </c>
      <c r="V126" s="454" t="str">
        <f>Tabela3[[#This Row],[NOVO 
PRAZO REDE]]</f>
        <v>REDE OK</v>
      </c>
      <c r="W126" s="454">
        <f>Tabela3[[#This Row],[PRAZO
ATIVAÇÃO]]</f>
        <v>0</v>
      </c>
      <c r="X126" s="103" t="s">
        <v>729</v>
      </c>
      <c r="Y126" s="103" t="str">
        <f>IFERROR("W"&amp;WEEKNUM(Tabela3[[#This Row],[PRAZO RE REVISADO]]),"-")</f>
        <v>-</v>
      </c>
      <c r="Z126" s="103" t="str">
        <f>IFERROR("W"&amp;WEEKNUM(Tabela3[[#This Row],[PRAZO ATIVAÇÃO]]),"-")</f>
        <v>W0</v>
      </c>
      <c r="AA126" s="103">
        <v>2024</v>
      </c>
      <c r="AB126" s="103">
        <v>519342</v>
      </c>
      <c r="AC126" s="103" t="s">
        <v>572</v>
      </c>
      <c r="AD126" s="103" t="s">
        <v>137</v>
      </c>
      <c r="AF126" s="103"/>
      <c r="AG126" s="103"/>
      <c r="AH126" s="103"/>
      <c r="AK126" s="103" t="str">
        <f ca="1">IF(Tabela3[[#This Row],[STATUS]]&lt;&gt;"PREVISTO","N/A",IF(Tabela3[[#This Row],[Data_RE_CONGELADA]]="REDE OK","OK",IFERROR(IF(TODAY()-Tabela3[[#This Row],[Data_RE_CONGELADA]]&gt;=0,"ATRASADO",IF(TODAY()-Tabela3[[#This Row],[Data_RE_CONGELADA]]&gt;-5,"VENCENDO",IF(TODAY()-Tabela3[[#This Row],[Data_RE_CONGELADA]]&lt;=0,"NO PRAZO"))),"N/A")))</f>
        <v>N/A</v>
      </c>
      <c r="AL126" s="454">
        <v>45576</v>
      </c>
      <c r="AM126" s="454">
        <v>45593</v>
      </c>
      <c r="AN126" s="458" t="s">
        <v>186</v>
      </c>
      <c r="AO126" s="458" t="s">
        <v>1094</v>
      </c>
      <c r="AP126" s="103" t="s">
        <v>575</v>
      </c>
      <c r="AQ126" s="103" t="s">
        <v>611</v>
      </c>
      <c r="AR126" s="103" t="s">
        <v>575</v>
      </c>
      <c r="AS126" s="103">
        <v>0</v>
      </c>
      <c r="AU126" s="103" t="s">
        <v>604</v>
      </c>
      <c r="BC126" s="103"/>
      <c r="BE126" s="103" t="e">
        <f>VLOOKUP(Tabela3[[#This Row],[ID OSP]],[1]Export!$R:$R,1,0)</f>
        <v>#N/A</v>
      </c>
    </row>
    <row r="127" spans="1:57" hidden="1">
      <c r="A127" s="103" t="s">
        <v>1095</v>
      </c>
      <c r="B127" s="103" t="s">
        <v>1096</v>
      </c>
      <c r="C127" s="104" t="s">
        <v>137</v>
      </c>
      <c r="D127" s="454" t="s">
        <v>252</v>
      </c>
      <c r="E127" s="454" t="s">
        <v>138</v>
      </c>
      <c r="G127" s="454">
        <v>45292</v>
      </c>
      <c r="H127" s="454">
        <v>45292</v>
      </c>
      <c r="I127" s="103" t="s">
        <v>139</v>
      </c>
      <c r="J127" s="103" t="s">
        <v>139</v>
      </c>
      <c r="K127" s="458" t="s">
        <v>1097</v>
      </c>
      <c r="L127" s="103" t="s">
        <v>446</v>
      </c>
      <c r="M127" s="103" t="s">
        <v>450</v>
      </c>
      <c r="N127" s="103" t="s">
        <v>623</v>
      </c>
      <c r="O127" s="103" t="s">
        <v>616</v>
      </c>
      <c r="P127" s="103" t="s">
        <v>589</v>
      </c>
      <c r="Q127" s="103" t="s">
        <v>589</v>
      </c>
      <c r="R127" s="458" t="s">
        <v>665</v>
      </c>
      <c r="S127" s="460"/>
      <c r="T127" s="103" t="s">
        <v>42</v>
      </c>
      <c r="U127" s="103" t="s">
        <v>137</v>
      </c>
      <c r="V127" s="454" t="str">
        <f>Tabela3[[#This Row],[NOVO 
PRAZO REDE]]</f>
        <v>REDE OK</v>
      </c>
      <c r="W127" s="454">
        <f>Tabela3[[#This Row],[PRAZO
ATIVAÇÃO]]</f>
        <v>0</v>
      </c>
      <c r="X127" s="103" t="s">
        <v>500</v>
      </c>
      <c r="Y127" s="103" t="str">
        <f>IFERROR("W"&amp;WEEKNUM(Tabela3[[#This Row],[PRAZO RE REVISADO]]),"-")</f>
        <v>-</v>
      </c>
      <c r="Z127" s="103" t="str">
        <f>IFERROR("W"&amp;WEEKNUM(Tabela3[[#This Row],[PRAZO ATIVAÇÃO]]),"-")</f>
        <v>W0</v>
      </c>
      <c r="AA127" s="103">
        <v>2024</v>
      </c>
      <c r="AB127" s="103" t="s">
        <v>675</v>
      </c>
      <c r="AC127" s="103" t="s">
        <v>139</v>
      </c>
      <c r="AD127" s="103" t="s">
        <v>137</v>
      </c>
      <c r="AF127" s="103"/>
      <c r="AG127" s="103"/>
      <c r="AH127" s="103"/>
      <c r="AK127" s="103" t="str">
        <f ca="1">IF(Tabela3[[#This Row],[STATUS]]&lt;&gt;"PREVISTO","N/A",IF(Tabela3[[#This Row],[Data_RE_CONGELADA]]="REDE OK","OK",IFERROR(IF(TODAY()-Tabela3[[#This Row],[Data_RE_CONGELADA]]&gt;=0,"ATRASADO",IF(TODAY()-Tabela3[[#This Row],[Data_RE_CONGELADA]]&gt;-5,"VENCENDO",IF(TODAY()-Tabela3[[#This Row],[Data_RE_CONGELADA]]&lt;=0,"NO PRAZO"))),"N/A")))</f>
        <v>N/A</v>
      </c>
      <c r="AL127" s="454" t="s">
        <v>138</v>
      </c>
      <c r="AM127" s="454" t="s">
        <v>137</v>
      </c>
      <c r="AN127" s="458" t="s">
        <v>186</v>
      </c>
      <c r="AP127" s="103" t="s">
        <v>575</v>
      </c>
      <c r="AQ127" s="103" t="s">
        <v>611</v>
      </c>
      <c r="AR127" s="103" t="s">
        <v>575</v>
      </c>
      <c r="AS127" s="103">
        <v>0</v>
      </c>
      <c r="AU127" s="103" t="s">
        <v>604</v>
      </c>
      <c r="BC127" s="103"/>
      <c r="BE127" s="103" t="e">
        <f>VLOOKUP(Tabela3[[#This Row],[ID OSP]],[1]Export!$R:$R,1,0)</f>
        <v>#N/A</v>
      </c>
    </row>
    <row r="128" spans="1:57" hidden="1">
      <c r="A128" s="103" t="s">
        <v>1098</v>
      </c>
      <c r="B128" s="103" t="s">
        <v>1099</v>
      </c>
      <c r="C128" s="540" t="s">
        <v>137</v>
      </c>
      <c r="D128" s="456" t="s">
        <v>252</v>
      </c>
      <c r="E128" s="454" t="s">
        <v>138</v>
      </c>
      <c r="G128" s="454">
        <v>45547</v>
      </c>
      <c r="H128" s="454">
        <v>45559</v>
      </c>
      <c r="I128" s="103" t="s">
        <v>139</v>
      </c>
      <c r="J128" s="103" t="s">
        <v>139</v>
      </c>
      <c r="K128" s="458" t="s">
        <v>775</v>
      </c>
      <c r="L128" s="103" t="s">
        <v>446</v>
      </c>
      <c r="M128" s="103" t="s">
        <v>465</v>
      </c>
      <c r="N128" s="103" t="s">
        <v>776</v>
      </c>
      <c r="O128" s="103" t="s">
        <v>588</v>
      </c>
      <c r="P128" s="103" t="s">
        <v>589</v>
      </c>
      <c r="Q128" s="103" t="s">
        <v>589</v>
      </c>
      <c r="R128" s="458" t="s">
        <v>138</v>
      </c>
      <c r="S128" s="503"/>
      <c r="T128" s="103" t="s">
        <v>252</v>
      </c>
      <c r="U128" s="103" t="s">
        <v>137</v>
      </c>
      <c r="V128" s="454" t="str">
        <f>Tabela3[[#This Row],[NOVO 
PRAZO REDE]]</f>
        <v>REDE OK</v>
      </c>
      <c r="W128" s="454">
        <f>Tabela3[[#This Row],[PRAZO
ATIVAÇÃO]]</f>
        <v>0</v>
      </c>
      <c r="X128" s="103" t="s">
        <v>631</v>
      </c>
      <c r="Y128" s="103" t="str">
        <f>IFERROR("W"&amp;WEEKNUM(Tabela3[[#This Row],[PRAZO RE REVISADO]]),"-")</f>
        <v>-</v>
      </c>
      <c r="Z128" s="103" t="str">
        <f>IFERROR("W"&amp;WEEKNUM(Tabela3[[#This Row],[PRAZO ATIVAÇÃO]]),"-")</f>
        <v>W0</v>
      </c>
      <c r="AA128" s="103">
        <v>2024</v>
      </c>
      <c r="AB128" s="103" t="s">
        <v>139</v>
      </c>
      <c r="AC128" s="103" t="s">
        <v>139</v>
      </c>
      <c r="AD128" s="103" t="s">
        <v>137</v>
      </c>
      <c r="AF128" s="103"/>
      <c r="AG128" s="103"/>
      <c r="AH128" s="103"/>
      <c r="AK128" s="103" t="str">
        <f ca="1">IF(Tabela3[[#This Row],[STATUS]]&lt;&gt;"PREVISTO","N/A",IF(Tabela3[[#This Row],[Data_RE_CONGELADA]]="REDE OK","OK",IFERROR(IF(TODAY()-Tabela3[[#This Row],[Data_RE_CONGELADA]]&gt;=0,"ATRASADO",IF(TODAY()-Tabela3[[#This Row],[Data_RE_CONGELADA]]&gt;-5,"VENCENDO",IF(TODAY()-Tabela3[[#This Row],[Data_RE_CONGELADA]]&lt;=0,"NO PRAZO"))),"N/A")))</f>
        <v>N/A</v>
      </c>
      <c r="AL128" s="454" t="s">
        <v>138</v>
      </c>
      <c r="AM128" s="454" t="s">
        <v>137</v>
      </c>
      <c r="AN128" s="458" t="s">
        <v>186</v>
      </c>
      <c r="AP128" s="103" t="s">
        <v>575</v>
      </c>
      <c r="AQ128" s="103" t="s">
        <v>611</v>
      </c>
      <c r="AR128" s="103" t="s">
        <v>575</v>
      </c>
      <c r="AS128" s="103">
        <v>0</v>
      </c>
      <c r="AU128" s="103" t="s">
        <v>604</v>
      </c>
      <c r="BC128" s="103"/>
      <c r="BE128" s="103" t="e">
        <f>VLOOKUP(Tabela3[[#This Row],[ID OSP]],[1]Export!$R:$R,1,0)</f>
        <v>#N/A</v>
      </c>
    </row>
    <row r="129" spans="1:57" hidden="1">
      <c r="A129" s="103" t="s">
        <v>1100</v>
      </c>
      <c r="B129" s="103" t="s">
        <v>1101</v>
      </c>
      <c r="C129" s="104" t="s">
        <v>137</v>
      </c>
      <c r="D129" s="454" t="s">
        <v>252</v>
      </c>
      <c r="E129" s="454" t="s">
        <v>138</v>
      </c>
      <c r="G129" s="454">
        <v>45343</v>
      </c>
      <c r="H129" s="454">
        <v>45343</v>
      </c>
      <c r="I129" s="103" t="s">
        <v>139</v>
      </c>
      <c r="J129" s="103" t="s">
        <v>139</v>
      </c>
      <c r="K129" s="458" t="s">
        <v>1102</v>
      </c>
      <c r="L129" s="103" t="s">
        <v>446</v>
      </c>
      <c r="M129" s="103" t="s">
        <v>448</v>
      </c>
      <c r="N129" s="103" t="s">
        <v>448</v>
      </c>
      <c r="O129" s="103" t="s">
        <v>588</v>
      </c>
      <c r="P129" s="103" t="s">
        <v>705</v>
      </c>
      <c r="Q129" s="103" t="s">
        <v>589</v>
      </c>
      <c r="R129" s="458" t="s">
        <v>665</v>
      </c>
      <c r="S129" s="460"/>
      <c r="T129" s="103" t="s">
        <v>42</v>
      </c>
      <c r="U129" s="103" t="s">
        <v>137</v>
      </c>
      <c r="V129" s="454" t="str">
        <f>Tabela3[[#This Row],[NOVO 
PRAZO REDE]]</f>
        <v>REDE OK</v>
      </c>
      <c r="W129" s="454">
        <f>Tabela3[[#This Row],[PRAZO
ATIVAÇÃO]]</f>
        <v>0</v>
      </c>
      <c r="X129" s="103" t="s">
        <v>500</v>
      </c>
      <c r="Y129" s="103" t="str">
        <f>IFERROR("W"&amp;WEEKNUM(Tabela3[[#This Row],[PRAZO RE REVISADO]]),"-")</f>
        <v>-</v>
      </c>
      <c r="Z129" s="103" t="str">
        <f>IFERROR("W"&amp;WEEKNUM(Tabela3[[#This Row],[PRAZO ATIVAÇÃO]]),"-")</f>
        <v>W0</v>
      </c>
      <c r="AA129" s="103">
        <v>2024</v>
      </c>
      <c r="AB129" s="103" t="s">
        <v>675</v>
      </c>
      <c r="AC129" s="103" t="s">
        <v>139</v>
      </c>
      <c r="AD129" s="103" t="s">
        <v>137</v>
      </c>
      <c r="AF129" s="103"/>
      <c r="AG129" s="103"/>
      <c r="AH129" s="103"/>
      <c r="AK129" s="103" t="str">
        <f ca="1">IF(Tabela3[[#This Row],[STATUS]]&lt;&gt;"PREVISTO","N/A",IF(Tabela3[[#This Row],[Data_RE_CONGELADA]]="REDE OK","OK",IFERROR(IF(TODAY()-Tabela3[[#This Row],[Data_RE_CONGELADA]]&gt;=0,"ATRASADO",IF(TODAY()-Tabela3[[#This Row],[Data_RE_CONGELADA]]&gt;-5,"VENCENDO",IF(TODAY()-Tabela3[[#This Row],[Data_RE_CONGELADA]]&lt;=0,"NO PRAZO"))),"N/A")))</f>
        <v>N/A</v>
      </c>
      <c r="AL129" s="454" t="s">
        <v>138</v>
      </c>
      <c r="AM129" s="454" t="s">
        <v>137</v>
      </c>
      <c r="AN129" s="458" t="s">
        <v>186</v>
      </c>
      <c r="AP129" s="103" t="s">
        <v>575</v>
      </c>
      <c r="AQ129" s="103" t="s">
        <v>611</v>
      </c>
      <c r="AR129" s="103" t="s">
        <v>575</v>
      </c>
      <c r="AS129" s="103">
        <v>0</v>
      </c>
      <c r="AU129" s="103" t="s">
        <v>604</v>
      </c>
      <c r="BC129" s="103"/>
      <c r="BE129" s="103" t="e">
        <f>VLOOKUP(Tabela3[[#This Row],[ID OSP]],[1]Export!$R:$R,1,0)</f>
        <v>#N/A</v>
      </c>
    </row>
    <row r="130" spans="1:57" hidden="1">
      <c r="A130" s="103" t="s">
        <v>1103</v>
      </c>
      <c r="B130" s="103" t="s">
        <v>1104</v>
      </c>
      <c r="C130" s="104" t="s">
        <v>137</v>
      </c>
      <c r="D130" s="454" t="s">
        <v>252</v>
      </c>
      <c r="E130" s="454" t="s">
        <v>138</v>
      </c>
      <c r="G130" s="454">
        <v>45496</v>
      </c>
      <c r="H130" s="454">
        <v>45555</v>
      </c>
      <c r="I130" s="103" t="s">
        <v>139</v>
      </c>
      <c r="J130" s="103" t="s">
        <v>139</v>
      </c>
      <c r="K130" s="458" t="s">
        <v>953</v>
      </c>
      <c r="L130" s="103" t="s">
        <v>446</v>
      </c>
      <c r="M130" s="103" t="s">
        <v>464</v>
      </c>
      <c r="N130" s="103" t="s">
        <v>947</v>
      </c>
      <c r="O130" s="103" t="s">
        <v>616</v>
      </c>
      <c r="P130" s="103" t="s">
        <v>589</v>
      </c>
      <c r="Q130" s="103" t="s">
        <v>589</v>
      </c>
      <c r="R130" s="458" t="s">
        <v>671</v>
      </c>
      <c r="S130" s="503"/>
      <c r="T130" s="103" t="s">
        <v>252</v>
      </c>
      <c r="U130" s="103" t="s">
        <v>137</v>
      </c>
      <c r="V130" s="454" t="str">
        <f>Tabela3[[#This Row],[NOVO 
PRAZO REDE]]</f>
        <v>REDE OK</v>
      </c>
      <c r="W130" s="454">
        <f>Tabela3[[#This Row],[PRAZO
ATIVAÇÃO]]</f>
        <v>0</v>
      </c>
      <c r="X130" s="103" t="s">
        <v>482</v>
      </c>
      <c r="Y130" s="103" t="str">
        <f>IFERROR("W"&amp;WEEKNUM(Tabela3[[#This Row],[PRAZO RE REVISADO]]),"-")</f>
        <v>-</v>
      </c>
      <c r="Z130" s="103" t="str">
        <f>IFERROR("W"&amp;WEEKNUM(Tabela3[[#This Row],[PRAZO ATIVAÇÃO]]),"-")</f>
        <v>W0</v>
      </c>
      <c r="AA130" s="103">
        <v>2024</v>
      </c>
      <c r="AB130" s="103" t="s">
        <v>139</v>
      </c>
      <c r="AC130" s="103" t="s">
        <v>139</v>
      </c>
      <c r="AD130" s="103" t="s">
        <v>137</v>
      </c>
      <c r="AF130" s="103"/>
      <c r="AG130" s="103"/>
      <c r="AH130" s="103"/>
      <c r="AK130" s="103" t="str">
        <f ca="1">IF(Tabela3[[#This Row],[STATUS]]&lt;&gt;"PREVISTO","N/A",IF(Tabela3[[#This Row],[Data_RE_CONGELADA]]="REDE OK","OK",IFERROR(IF(TODAY()-Tabela3[[#This Row],[Data_RE_CONGELADA]]&gt;=0,"ATRASADO",IF(TODAY()-Tabela3[[#This Row],[Data_RE_CONGELADA]]&gt;-5,"VENCENDO",IF(TODAY()-Tabela3[[#This Row],[Data_RE_CONGELADA]]&lt;=0,"NO PRAZO"))),"N/A")))</f>
        <v>N/A</v>
      </c>
      <c r="AL130" s="454" t="s">
        <v>138</v>
      </c>
      <c r="AM130" s="454" t="s">
        <v>137</v>
      </c>
      <c r="AN130" s="458" t="s">
        <v>186</v>
      </c>
      <c r="AP130" s="103" t="s">
        <v>575</v>
      </c>
      <c r="AQ130" s="103" t="s">
        <v>611</v>
      </c>
      <c r="AR130" s="103" t="s">
        <v>575</v>
      </c>
      <c r="AS130" s="103">
        <v>0</v>
      </c>
      <c r="AU130" s="103" t="s">
        <v>604</v>
      </c>
      <c r="BC130" s="103"/>
      <c r="BE130" s="103" t="e">
        <f>VLOOKUP(Tabela3[[#This Row],[ID OSP]],[1]Export!$R:$R,1,0)</f>
        <v>#N/A</v>
      </c>
    </row>
    <row r="131" spans="1:57" hidden="1">
      <c r="A131" s="103" t="s">
        <v>1105</v>
      </c>
      <c r="B131" s="103" t="s">
        <v>1106</v>
      </c>
      <c r="C131" s="104" t="s">
        <v>137</v>
      </c>
      <c r="D131" s="456" t="s">
        <v>252</v>
      </c>
      <c r="E131" s="454" t="s">
        <v>138</v>
      </c>
      <c r="G131" s="454">
        <v>45540</v>
      </c>
      <c r="H131" s="454">
        <v>45547</v>
      </c>
      <c r="I131" s="103" t="s">
        <v>139</v>
      </c>
      <c r="J131" s="103" t="s">
        <v>139</v>
      </c>
      <c r="K131" s="458" t="s">
        <v>1107</v>
      </c>
      <c r="L131" s="103" t="s">
        <v>446</v>
      </c>
      <c r="M131" s="103" t="s">
        <v>450</v>
      </c>
      <c r="N131" s="103" t="s">
        <v>623</v>
      </c>
      <c r="O131" s="103" t="s">
        <v>874</v>
      </c>
      <c r="P131" s="103" t="s">
        <v>589</v>
      </c>
      <c r="Q131" s="103" t="s">
        <v>589</v>
      </c>
      <c r="R131" s="458" t="s">
        <v>617</v>
      </c>
      <c r="S131" s="460"/>
      <c r="T131" s="103" t="s">
        <v>42</v>
      </c>
      <c r="U131" s="103" t="s">
        <v>137</v>
      </c>
      <c r="V131" s="454" t="str">
        <f>Tabela3[[#This Row],[NOVO 
PRAZO REDE]]</f>
        <v>REDE OK</v>
      </c>
      <c r="W131" s="454">
        <f>Tabela3[[#This Row],[PRAZO
ATIVAÇÃO]]</f>
        <v>0</v>
      </c>
      <c r="X131" s="103" t="s">
        <v>500</v>
      </c>
      <c r="Y131" s="103" t="str">
        <f>IFERROR("W"&amp;WEEKNUM(Tabela3[[#This Row],[PRAZO RE REVISADO]]),"-")</f>
        <v>-</v>
      </c>
      <c r="Z131" s="103" t="str">
        <f>IFERROR("W"&amp;WEEKNUM(Tabela3[[#This Row],[PRAZO ATIVAÇÃO]]),"-")</f>
        <v>W0</v>
      </c>
      <c r="AA131" s="103">
        <v>2024</v>
      </c>
      <c r="AB131" s="103">
        <v>512295</v>
      </c>
      <c r="AC131" s="103" t="s">
        <v>572</v>
      </c>
      <c r="AD131" s="103" t="s">
        <v>137</v>
      </c>
      <c r="AF131" s="103"/>
      <c r="AG131" s="103"/>
      <c r="AH131" s="103"/>
      <c r="AK131" s="103" t="str">
        <f ca="1">IF(Tabela3[[#This Row],[STATUS]]&lt;&gt;"PREVISTO","N/A",IF(Tabela3[[#This Row],[Data_RE_CONGELADA]]="REDE OK","OK",IFERROR(IF(TODAY()-Tabela3[[#This Row],[Data_RE_CONGELADA]]&gt;=0,"ATRASADO",IF(TODAY()-Tabela3[[#This Row],[Data_RE_CONGELADA]]&gt;-5,"VENCENDO",IF(TODAY()-Tabela3[[#This Row],[Data_RE_CONGELADA]]&lt;=0,"NO PRAZO"))),"N/A")))</f>
        <v>N/A</v>
      </c>
      <c r="AL131" s="454" t="s">
        <v>138</v>
      </c>
      <c r="AM131" s="454" t="s">
        <v>137</v>
      </c>
      <c r="AN131" s="458" t="s">
        <v>186</v>
      </c>
      <c r="AP131" s="103" t="s">
        <v>575</v>
      </c>
      <c r="AQ131" s="103" t="s">
        <v>611</v>
      </c>
      <c r="AR131" s="103" t="s">
        <v>575</v>
      </c>
      <c r="AS131" s="103">
        <v>0</v>
      </c>
      <c r="AU131" s="103" t="s">
        <v>604</v>
      </c>
      <c r="BC131" s="103"/>
      <c r="BE131" s="103" t="e">
        <f>VLOOKUP(Tabela3[[#This Row],[ID OSP]],[1]Export!$R:$R,1,0)</f>
        <v>#N/A</v>
      </c>
    </row>
    <row r="132" spans="1:57" hidden="1">
      <c r="A132" s="103" t="s">
        <v>1108</v>
      </c>
      <c r="B132" s="103" t="s">
        <v>1109</v>
      </c>
      <c r="C132" s="535" t="s">
        <v>137</v>
      </c>
      <c r="D132" s="456" t="s">
        <v>252</v>
      </c>
      <c r="E132" s="454" t="s">
        <v>138</v>
      </c>
      <c r="G132" s="454">
        <v>45489</v>
      </c>
      <c r="H132" s="454">
        <v>45596</v>
      </c>
      <c r="I132" s="103" t="s">
        <v>42</v>
      </c>
      <c r="J132" s="103" t="s">
        <v>127</v>
      </c>
      <c r="K132" s="458" t="s">
        <v>1110</v>
      </c>
      <c r="L132" s="103" t="s">
        <v>445</v>
      </c>
      <c r="M132" s="103" t="s">
        <v>452</v>
      </c>
      <c r="N132" s="103" t="s">
        <v>186</v>
      </c>
      <c r="O132" s="103" t="s">
        <v>588</v>
      </c>
      <c r="P132" s="103" t="s">
        <v>589</v>
      </c>
      <c r="Q132" s="103" t="s">
        <v>589</v>
      </c>
      <c r="R132" s="458" t="s">
        <v>857</v>
      </c>
      <c r="S132" s="462"/>
      <c r="T132" s="103" t="s">
        <v>42</v>
      </c>
      <c r="U132" s="103" t="s">
        <v>137</v>
      </c>
      <c r="V132" s="454" t="str">
        <f>Tabela3[[#This Row],[NOVO 
PRAZO REDE]]</f>
        <v>REDE OK</v>
      </c>
      <c r="W132" s="454">
        <f>Tabela3[[#This Row],[PRAZO
ATIVAÇÃO]]</f>
        <v>0</v>
      </c>
      <c r="X132" s="103" t="s">
        <v>500</v>
      </c>
      <c r="Y132" s="103" t="str">
        <f>IFERROR("W"&amp;WEEKNUM(Tabela3[[#This Row],[PRAZO RE REVISADO]]),"-")</f>
        <v>-</v>
      </c>
      <c r="Z132" s="103" t="str">
        <f>IFERROR("W"&amp;WEEKNUM(Tabela3[[#This Row],[PRAZO ATIVAÇÃO]]),"-")</f>
        <v>W0</v>
      </c>
      <c r="AA132" s="103">
        <v>2024</v>
      </c>
      <c r="AB132" s="103">
        <v>504065</v>
      </c>
      <c r="AC132" s="103" t="s">
        <v>572</v>
      </c>
      <c r="AD132" s="103" t="s">
        <v>137</v>
      </c>
      <c r="AF132" s="103"/>
      <c r="AG132" s="103"/>
      <c r="AH132" s="103"/>
      <c r="AK132" s="103" t="str">
        <f ca="1">IF(Tabela3[[#This Row],[STATUS]]&lt;&gt;"PREVISTO","N/A",IF(Tabela3[[#This Row],[Data_RE_CONGELADA]]="REDE OK","OK",IFERROR(IF(TODAY()-Tabela3[[#This Row],[Data_RE_CONGELADA]]&gt;=0,"ATRASADO",IF(TODAY()-Tabela3[[#This Row],[Data_RE_CONGELADA]]&gt;-5,"VENCENDO",IF(TODAY()-Tabela3[[#This Row],[Data_RE_CONGELADA]]&lt;=0,"NO PRAZO"))),"N/A")))</f>
        <v>N/A</v>
      </c>
      <c r="AL132" s="454">
        <v>45577</v>
      </c>
      <c r="AM132" s="454">
        <v>45579</v>
      </c>
      <c r="AN132" s="458" t="s">
        <v>186</v>
      </c>
      <c r="AO132" s="478"/>
      <c r="AP132" s="103" t="s">
        <v>575</v>
      </c>
      <c r="AQ132" s="103" t="s">
        <v>611</v>
      </c>
      <c r="AR132" s="103" t="s">
        <v>575</v>
      </c>
      <c r="AS132" s="103">
        <v>0</v>
      </c>
      <c r="AU132" s="103" t="s">
        <v>604</v>
      </c>
      <c r="BC132" s="103"/>
      <c r="BE132" s="103" t="e">
        <f>VLOOKUP(Tabela3[[#This Row],[ID OSP]],[1]Export!$R:$R,1,0)</f>
        <v>#N/A</v>
      </c>
    </row>
    <row r="133" spans="1:57" hidden="1">
      <c r="A133" s="103" t="s">
        <v>1111</v>
      </c>
      <c r="B133" s="103" t="s">
        <v>1112</v>
      </c>
      <c r="C133" s="104" t="s">
        <v>137</v>
      </c>
      <c r="D133" s="463" t="s">
        <v>252</v>
      </c>
      <c r="E133" s="454" t="s">
        <v>138</v>
      </c>
      <c r="G133" s="454">
        <v>45481</v>
      </c>
      <c r="H133" s="454">
        <v>45483</v>
      </c>
      <c r="I133" s="103" t="s">
        <v>139</v>
      </c>
      <c r="J133" s="103" t="s">
        <v>139</v>
      </c>
      <c r="K133" s="458" t="s">
        <v>1113</v>
      </c>
      <c r="L133" s="103" t="s">
        <v>446</v>
      </c>
      <c r="M133" s="103" t="s">
        <v>465</v>
      </c>
      <c r="N133" s="103" t="s">
        <v>1072</v>
      </c>
      <c r="O133" s="103" t="s">
        <v>588</v>
      </c>
      <c r="P133" s="103" t="s">
        <v>589</v>
      </c>
      <c r="Q133" s="103" t="s">
        <v>589</v>
      </c>
      <c r="R133" s="458" t="s">
        <v>630</v>
      </c>
      <c r="S133" s="460"/>
      <c r="T133" s="103" t="s">
        <v>252</v>
      </c>
      <c r="U133" s="103" t="s">
        <v>137</v>
      </c>
      <c r="V133" s="454" t="str">
        <f>Tabela3[[#This Row],[NOVO 
PRAZO REDE]]</f>
        <v>REDE OK</v>
      </c>
      <c r="W133" s="454">
        <f>Tabela3[[#This Row],[PRAZO
ATIVAÇÃO]]</f>
        <v>0</v>
      </c>
      <c r="X133" s="103" t="s">
        <v>631</v>
      </c>
      <c r="Y133" s="103" t="str">
        <f>IFERROR("W"&amp;WEEKNUM(Tabela3[[#This Row],[PRAZO RE REVISADO]]),"-")</f>
        <v>-</v>
      </c>
      <c r="Z133" s="103" t="str">
        <f>IFERROR("W"&amp;WEEKNUM(Tabela3[[#This Row],[PRAZO ATIVAÇÃO]]),"-")</f>
        <v>W0</v>
      </c>
      <c r="AA133" s="103">
        <v>2024</v>
      </c>
      <c r="AB133" s="103">
        <v>481239</v>
      </c>
      <c r="AC133" s="103" t="s">
        <v>268</v>
      </c>
      <c r="AD133" s="103" t="s">
        <v>137</v>
      </c>
      <c r="AF133" s="103"/>
      <c r="AG133" s="103"/>
      <c r="AH133" s="103"/>
      <c r="AK133" s="103" t="str">
        <f ca="1">IF(Tabela3[[#This Row],[STATUS]]&lt;&gt;"PREVISTO","N/A",IF(Tabela3[[#This Row],[Data_RE_CONGELADA]]="REDE OK","OK",IFERROR(IF(TODAY()-Tabela3[[#This Row],[Data_RE_CONGELADA]]&gt;=0,"ATRASADO",IF(TODAY()-Tabela3[[#This Row],[Data_RE_CONGELADA]]&gt;-5,"VENCENDO",IF(TODAY()-Tabela3[[#This Row],[Data_RE_CONGELADA]]&lt;=0,"NO PRAZO"))),"N/A")))</f>
        <v>N/A</v>
      </c>
      <c r="AL133" s="454" t="s">
        <v>138</v>
      </c>
      <c r="AM133" s="454" t="s">
        <v>137</v>
      </c>
      <c r="AN133" s="458" t="s">
        <v>186</v>
      </c>
      <c r="AP133" s="103" t="s">
        <v>575</v>
      </c>
      <c r="AQ133" s="103" t="s">
        <v>611</v>
      </c>
      <c r="AR133" s="103" t="s">
        <v>575</v>
      </c>
      <c r="AS133" s="103">
        <v>0</v>
      </c>
      <c r="AU133" s="103" t="s">
        <v>604</v>
      </c>
      <c r="BC133" s="103"/>
      <c r="BE133" s="103" t="e">
        <f>VLOOKUP(Tabela3[[#This Row],[ID OSP]],[1]Export!$R:$R,1,0)</f>
        <v>#N/A</v>
      </c>
    </row>
    <row r="134" spans="1:57" hidden="1">
      <c r="A134" s="103" t="s">
        <v>1114</v>
      </c>
      <c r="B134" s="103" t="s">
        <v>1115</v>
      </c>
      <c r="C134" s="104" t="s">
        <v>137</v>
      </c>
      <c r="D134" s="454" t="s">
        <v>252</v>
      </c>
      <c r="E134" s="454" t="s">
        <v>138</v>
      </c>
      <c r="G134" s="454">
        <v>45506</v>
      </c>
      <c r="H134" s="454">
        <v>45419</v>
      </c>
      <c r="I134" s="103" t="s">
        <v>139</v>
      </c>
      <c r="J134" s="103" t="s">
        <v>139</v>
      </c>
      <c r="K134" s="458" t="s">
        <v>1116</v>
      </c>
      <c r="L134" s="103" t="s">
        <v>446</v>
      </c>
      <c r="M134" s="103" t="s">
        <v>458</v>
      </c>
      <c r="N134" s="103" t="s">
        <v>1117</v>
      </c>
      <c r="O134" s="103" t="s">
        <v>588</v>
      </c>
      <c r="P134" s="103" t="s">
        <v>589</v>
      </c>
      <c r="Q134" s="103" t="s">
        <v>589</v>
      </c>
      <c r="R134" s="458" t="s">
        <v>665</v>
      </c>
      <c r="S134" s="460"/>
      <c r="T134" s="103" t="s">
        <v>252</v>
      </c>
      <c r="U134" s="103" t="s">
        <v>137</v>
      </c>
      <c r="V134" s="454" t="str">
        <f>Tabela3[[#This Row],[NOVO 
PRAZO REDE]]</f>
        <v>REDE OK</v>
      </c>
      <c r="W134" s="454">
        <f>Tabela3[[#This Row],[PRAZO
ATIVAÇÃO]]</f>
        <v>0</v>
      </c>
      <c r="X134" s="103" t="s">
        <v>500</v>
      </c>
      <c r="Y134" s="103" t="str">
        <f>IFERROR("W"&amp;WEEKNUM(Tabela3[[#This Row],[PRAZO RE REVISADO]]),"-")</f>
        <v>-</v>
      </c>
      <c r="Z134" s="103" t="str">
        <f>IFERROR("W"&amp;WEEKNUM(Tabela3[[#This Row],[PRAZO ATIVAÇÃO]]),"-")</f>
        <v>W0</v>
      </c>
      <c r="AA134" s="103">
        <v>2024</v>
      </c>
      <c r="AB134" s="103" t="s">
        <v>675</v>
      </c>
      <c r="AC134" s="103" t="s">
        <v>139</v>
      </c>
      <c r="AD134" s="103" t="s">
        <v>137</v>
      </c>
      <c r="AF134" s="103"/>
      <c r="AG134" s="103"/>
      <c r="AH134" s="103"/>
      <c r="AK134" s="103" t="str">
        <f ca="1">IF(Tabela3[[#This Row],[STATUS]]&lt;&gt;"PREVISTO","N/A",IF(Tabela3[[#This Row],[Data_RE_CONGELADA]]="REDE OK","OK",IFERROR(IF(TODAY()-Tabela3[[#This Row],[Data_RE_CONGELADA]]&gt;=0,"ATRASADO",IF(TODAY()-Tabela3[[#This Row],[Data_RE_CONGELADA]]&gt;-5,"VENCENDO",IF(TODAY()-Tabela3[[#This Row],[Data_RE_CONGELADA]]&lt;=0,"NO PRAZO"))),"N/A")))</f>
        <v>N/A</v>
      </c>
      <c r="AL134" s="454" t="s">
        <v>138</v>
      </c>
      <c r="AM134" s="454" t="s">
        <v>137</v>
      </c>
      <c r="AN134" s="458" t="s">
        <v>186</v>
      </c>
      <c r="AP134" s="103" t="s">
        <v>575</v>
      </c>
      <c r="AQ134" s="103" t="s">
        <v>611</v>
      </c>
      <c r="AR134" s="103" t="s">
        <v>575</v>
      </c>
      <c r="AS134" s="103">
        <v>0</v>
      </c>
      <c r="AU134" s="103" t="s">
        <v>604</v>
      </c>
      <c r="BC134" s="103"/>
      <c r="BE134" s="103" t="e">
        <f>VLOOKUP(Tabela3[[#This Row],[ID OSP]],[1]Export!$R:$R,1,0)</f>
        <v>#N/A</v>
      </c>
    </row>
    <row r="135" spans="1:57" hidden="1">
      <c r="A135" s="103" t="s">
        <v>1118</v>
      </c>
      <c r="B135" s="103" t="s">
        <v>1119</v>
      </c>
      <c r="C135" s="104" t="s">
        <v>137</v>
      </c>
      <c r="D135" s="456" t="s">
        <v>252</v>
      </c>
      <c r="E135" s="454" t="s">
        <v>138</v>
      </c>
      <c r="G135" s="454">
        <v>45520</v>
      </c>
      <c r="H135" s="454">
        <v>45520</v>
      </c>
      <c r="I135" s="103" t="s">
        <v>139</v>
      </c>
      <c r="J135" s="103" t="s">
        <v>139</v>
      </c>
      <c r="K135" s="458" t="s">
        <v>1084</v>
      </c>
      <c r="L135" s="103" t="s">
        <v>446</v>
      </c>
      <c r="M135" s="103" t="s">
        <v>452</v>
      </c>
      <c r="N135" s="103" t="s">
        <v>452</v>
      </c>
      <c r="O135" s="103" t="s">
        <v>588</v>
      </c>
      <c r="P135" s="103" t="s">
        <v>589</v>
      </c>
      <c r="Q135" s="103" t="s">
        <v>589</v>
      </c>
      <c r="R135" s="458" t="s">
        <v>617</v>
      </c>
      <c r="S135" s="460"/>
      <c r="T135" s="103" t="s">
        <v>42</v>
      </c>
      <c r="U135" s="103" t="s">
        <v>137</v>
      </c>
      <c r="V135" s="454" t="str">
        <f>Tabela3[[#This Row],[NOVO 
PRAZO REDE]]</f>
        <v>REDE OK</v>
      </c>
      <c r="W135" s="454">
        <f>Tabela3[[#This Row],[PRAZO
ATIVAÇÃO]]</f>
        <v>0</v>
      </c>
      <c r="X135" s="103" t="s">
        <v>500</v>
      </c>
      <c r="Y135" s="103" t="str">
        <f>IFERROR("W"&amp;WEEKNUM(Tabela3[[#This Row],[PRAZO RE REVISADO]]),"-")</f>
        <v>-</v>
      </c>
      <c r="Z135" s="103" t="str">
        <f>IFERROR("W"&amp;WEEKNUM(Tabela3[[#This Row],[PRAZO ATIVAÇÃO]]),"-")</f>
        <v>W0</v>
      </c>
      <c r="AA135" s="103">
        <v>2024</v>
      </c>
      <c r="AB135" s="103">
        <v>507180</v>
      </c>
      <c r="AC135" s="103" t="s">
        <v>572</v>
      </c>
      <c r="AD135" s="103" t="s">
        <v>137</v>
      </c>
      <c r="AF135" s="103"/>
      <c r="AG135" s="103"/>
      <c r="AH135" s="103"/>
      <c r="AK135" s="103" t="str">
        <f ca="1">IF(Tabela3[[#This Row],[STATUS]]&lt;&gt;"PREVISTO","N/A",IF(Tabela3[[#This Row],[Data_RE_CONGELADA]]="REDE OK","OK",IFERROR(IF(TODAY()-Tabela3[[#This Row],[Data_RE_CONGELADA]]&gt;=0,"ATRASADO",IF(TODAY()-Tabela3[[#This Row],[Data_RE_CONGELADA]]&gt;-5,"VENCENDO",IF(TODAY()-Tabela3[[#This Row],[Data_RE_CONGELADA]]&lt;=0,"NO PRAZO"))),"N/A")))</f>
        <v>N/A</v>
      </c>
      <c r="AL135" s="454" t="s">
        <v>138</v>
      </c>
      <c r="AM135" s="454" t="s">
        <v>137</v>
      </c>
      <c r="AN135" s="458" t="s">
        <v>186</v>
      </c>
      <c r="AP135" s="103" t="s">
        <v>575</v>
      </c>
      <c r="AQ135" s="103" t="s">
        <v>611</v>
      </c>
      <c r="AR135" s="103" t="s">
        <v>575</v>
      </c>
      <c r="AS135" s="103">
        <v>0</v>
      </c>
      <c r="AU135" s="103" t="s">
        <v>604</v>
      </c>
      <c r="BC135" s="103"/>
      <c r="BE135" s="103" t="e">
        <f>VLOOKUP(Tabela3[[#This Row],[ID OSP]],[1]Export!$R:$R,1,0)</f>
        <v>#N/A</v>
      </c>
    </row>
    <row r="136" spans="1:57" hidden="1">
      <c r="A136" s="103" t="s">
        <v>1120</v>
      </c>
      <c r="B136" s="103" t="s">
        <v>1121</v>
      </c>
      <c r="C136" s="104" t="s">
        <v>137</v>
      </c>
      <c r="D136" s="456" t="s">
        <v>252</v>
      </c>
      <c r="E136" s="454" t="s">
        <v>138</v>
      </c>
      <c r="G136" s="454">
        <v>45565</v>
      </c>
      <c r="H136" s="454">
        <v>45670</v>
      </c>
      <c r="I136" s="103" t="s">
        <v>139</v>
      </c>
      <c r="J136" s="103" t="s">
        <v>139</v>
      </c>
      <c r="K136" s="458" t="s">
        <v>1122</v>
      </c>
      <c r="L136" s="103" t="s">
        <v>446</v>
      </c>
      <c r="M136" s="103" t="s">
        <v>457</v>
      </c>
      <c r="N136" s="103" t="s">
        <v>457</v>
      </c>
      <c r="O136" s="103" t="s">
        <v>588</v>
      </c>
      <c r="P136" s="103" t="s">
        <v>653</v>
      </c>
      <c r="Q136" s="103" t="s">
        <v>589</v>
      </c>
      <c r="R136" s="458" t="s">
        <v>617</v>
      </c>
      <c r="S136" s="504" t="s">
        <v>1123</v>
      </c>
      <c r="T136" s="103" t="s">
        <v>42</v>
      </c>
      <c r="U136" s="103" t="s">
        <v>137</v>
      </c>
      <c r="V136" s="454" t="s">
        <v>138</v>
      </c>
      <c r="W136" s="454" t="s">
        <v>137</v>
      </c>
      <c r="X136" s="103" t="s">
        <v>729</v>
      </c>
      <c r="Y136" s="103" t="str">
        <f>IFERROR("W"&amp;WEEKNUM(Tabela3[[#This Row],[PRAZO RE REVISADO]]),"-")</f>
        <v>-</v>
      </c>
      <c r="Z136" s="103" t="str">
        <f>IFERROR("W"&amp;WEEKNUM(Tabela3[[#This Row],[PRAZO ATIVAÇÃO]]),"-")</f>
        <v>-</v>
      </c>
      <c r="AA136" s="103">
        <v>2024</v>
      </c>
      <c r="AB136" s="103">
        <v>508282</v>
      </c>
      <c r="AC136" s="103" t="s">
        <v>572</v>
      </c>
      <c r="AD136" s="103" t="s">
        <v>137</v>
      </c>
      <c r="AF136" s="103"/>
      <c r="AG136" s="103"/>
      <c r="AH136" s="103"/>
      <c r="AK136" s="103" t="str">
        <f ca="1">IF(Tabela3[[#This Row],[STATUS]]&lt;&gt;"PREVISTO","N/A",IF(Tabela3[[#This Row],[Data_RE_CONGELADA]]="REDE OK","OK",IFERROR(IF(TODAY()-Tabela3[[#This Row],[Data_RE_CONGELADA]]&gt;=0,"ATRASADO",IF(TODAY()-Tabela3[[#This Row],[Data_RE_CONGELADA]]&gt;-5,"VENCENDO",IF(TODAY()-Tabela3[[#This Row],[Data_RE_CONGELADA]]&lt;=0,"NO PRAZO"))),"N/A")))</f>
        <v>N/A</v>
      </c>
      <c r="AL136" s="454">
        <v>45311</v>
      </c>
      <c r="AM136" s="454">
        <v>45583</v>
      </c>
      <c r="AN136" s="458" t="s">
        <v>186</v>
      </c>
      <c r="AO136" s="458" t="s">
        <v>1124</v>
      </c>
      <c r="AP136" s="454" t="s">
        <v>575</v>
      </c>
      <c r="AQ136" s="103" t="s">
        <v>1125</v>
      </c>
      <c r="AR136" s="454" t="str">
        <f>Tabela3[[#This Row],[NOVO 
PRAZO REDE]]</f>
        <v>REDE OK</v>
      </c>
      <c r="AS136" s="103">
        <v>0</v>
      </c>
      <c r="AU136" s="103" t="s">
        <v>604</v>
      </c>
      <c r="BC136" s="103"/>
      <c r="BE136" s="103" t="e">
        <f>VLOOKUP(Tabela3[[#This Row],[ID OSP]],[1]Export!$R:$R,1,0)</f>
        <v>#N/A</v>
      </c>
    </row>
    <row r="137" spans="1:57" hidden="1">
      <c r="A137" s="103" t="s">
        <v>1126</v>
      </c>
      <c r="B137" s="103" t="s">
        <v>1127</v>
      </c>
      <c r="C137" s="104" t="s">
        <v>137</v>
      </c>
      <c r="D137" s="463" t="s">
        <v>252</v>
      </c>
      <c r="E137" s="454" t="s">
        <v>138</v>
      </c>
      <c r="G137" s="454">
        <v>45488</v>
      </c>
      <c r="H137" s="454">
        <v>45530</v>
      </c>
      <c r="I137" s="103" t="s">
        <v>139</v>
      </c>
      <c r="J137" s="103" t="s">
        <v>139</v>
      </c>
      <c r="K137" s="458" t="s">
        <v>1128</v>
      </c>
      <c r="L137" s="103" t="s">
        <v>446</v>
      </c>
      <c r="M137" s="103" t="s">
        <v>465</v>
      </c>
      <c r="N137" s="103" t="s">
        <v>823</v>
      </c>
      <c r="O137" s="103" t="s">
        <v>588</v>
      </c>
      <c r="P137" s="103" t="s">
        <v>589</v>
      </c>
      <c r="Q137" s="103" t="s">
        <v>589</v>
      </c>
      <c r="R137" s="458" t="s">
        <v>630</v>
      </c>
      <c r="S137" s="460"/>
      <c r="T137" s="103" t="s">
        <v>252</v>
      </c>
      <c r="U137" s="103" t="s">
        <v>137</v>
      </c>
      <c r="V137" s="454" t="str">
        <f>Tabela3[[#This Row],[NOVO 
PRAZO REDE]]</f>
        <v>REDE OK</v>
      </c>
      <c r="W137" s="454">
        <f>Tabela3[[#This Row],[PRAZO
ATIVAÇÃO]]</f>
        <v>0</v>
      </c>
      <c r="X137" s="103" t="s">
        <v>631</v>
      </c>
      <c r="Y137" s="103" t="str">
        <f>IFERROR("W"&amp;WEEKNUM(Tabela3[[#This Row],[PRAZO RE REVISADO]]),"-")</f>
        <v>-</v>
      </c>
      <c r="Z137" s="103" t="str">
        <f>IFERROR("W"&amp;WEEKNUM(Tabela3[[#This Row],[PRAZO ATIVAÇÃO]]),"-")</f>
        <v>W0</v>
      </c>
      <c r="AA137" s="103">
        <v>2024</v>
      </c>
      <c r="AB137" s="103">
        <v>508004</v>
      </c>
      <c r="AC137" s="103" t="s">
        <v>610</v>
      </c>
      <c r="AD137" s="103" t="s">
        <v>137</v>
      </c>
      <c r="AF137" s="103"/>
      <c r="AG137" s="103"/>
      <c r="AH137" s="103"/>
      <c r="AK137" s="103" t="str">
        <f ca="1">IF(Tabela3[[#This Row],[STATUS]]&lt;&gt;"PREVISTO","N/A",IF(Tabela3[[#This Row],[Data_RE_CONGELADA]]="REDE OK","OK",IFERROR(IF(TODAY()-Tabela3[[#This Row],[Data_RE_CONGELADA]]&gt;=0,"ATRASADO",IF(TODAY()-Tabela3[[#This Row],[Data_RE_CONGELADA]]&gt;-5,"VENCENDO",IF(TODAY()-Tabela3[[#This Row],[Data_RE_CONGELADA]]&lt;=0,"NO PRAZO"))),"N/A")))</f>
        <v>N/A</v>
      </c>
      <c r="AL137" s="454" t="s">
        <v>138</v>
      </c>
      <c r="AM137" s="454" t="s">
        <v>137</v>
      </c>
      <c r="AN137" s="458" t="s">
        <v>186</v>
      </c>
      <c r="AP137" s="103" t="s">
        <v>575</v>
      </c>
      <c r="AQ137" s="103" t="s">
        <v>611</v>
      </c>
      <c r="AR137" s="103" t="s">
        <v>575</v>
      </c>
      <c r="AS137" s="103">
        <v>0</v>
      </c>
      <c r="AU137" s="103" t="s">
        <v>604</v>
      </c>
      <c r="BC137" s="103"/>
      <c r="BE137" s="103" t="e">
        <f>VLOOKUP(Tabela3[[#This Row],[ID OSP]],[1]Export!$R:$R,1,0)</f>
        <v>#N/A</v>
      </c>
    </row>
    <row r="138" spans="1:57" hidden="1">
      <c r="A138" s="103" t="s">
        <v>1129</v>
      </c>
      <c r="B138" s="103" t="s">
        <v>1130</v>
      </c>
      <c r="C138" s="104" t="s">
        <v>137</v>
      </c>
      <c r="D138" s="454" t="s">
        <v>252</v>
      </c>
      <c r="E138" s="454" t="s">
        <v>138</v>
      </c>
      <c r="G138" s="454">
        <v>45300</v>
      </c>
      <c r="H138" s="454">
        <v>45300</v>
      </c>
      <c r="I138" s="103" t="s">
        <v>139</v>
      </c>
      <c r="J138" s="103" t="s">
        <v>139</v>
      </c>
      <c r="K138" s="458" t="s">
        <v>1131</v>
      </c>
      <c r="L138" s="103" t="s">
        <v>446</v>
      </c>
      <c r="M138" s="103" t="s">
        <v>463</v>
      </c>
      <c r="N138" s="103" t="s">
        <v>587</v>
      </c>
      <c r="O138" s="103" t="s">
        <v>616</v>
      </c>
      <c r="P138" s="103" t="s">
        <v>589</v>
      </c>
      <c r="Q138" s="103" t="s">
        <v>589</v>
      </c>
      <c r="R138" s="458" t="s">
        <v>665</v>
      </c>
      <c r="S138" s="460"/>
      <c r="T138" s="103" t="s">
        <v>42</v>
      </c>
      <c r="U138" s="103" t="s">
        <v>137</v>
      </c>
      <c r="V138" s="454" t="str">
        <f>Tabela3[[#This Row],[NOVO 
PRAZO REDE]]</f>
        <v>REDE OK</v>
      </c>
      <c r="W138" s="454">
        <f>Tabela3[[#This Row],[PRAZO
ATIVAÇÃO]]</f>
        <v>0</v>
      </c>
      <c r="X138" s="103" t="s">
        <v>482</v>
      </c>
      <c r="Y138" s="103" t="str">
        <f>IFERROR("W"&amp;WEEKNUM(Tabela3[[#This Row],[PRAZO RE REVISADO]]),"-")</f>
        <v>-</v>
      </c>
      <c r="Z138" s="103" t="str">
        <f>IFERROR("W"&amp;WEEKNUM(Tabela3[[#This Row],[PRAZO ATIVAÇÃO]]),"-")</f>
        <v>W0</v>
      </c>
      <c r="AA138" s="103">
        <v>2024</v>
      </c>
      <c r="AB138" s="103" t="s">
        <v>675</v>
      </c>
      <c r="AC138" s="103" t="s">
        <v>139</v>
      </c>
      <c r="AD138" s="103" t="s">
        <v>137</v>
      </c>
      <c r="AF138" s="103"/>
      <c r="AG138" s="103"/>
      <c r="AH138" s="103"/>
      <c r="AK138" s="103" t="str">
        <f ca="1">IF(Tabela3[[#This Row],[STATUS]]&lt;&gt;"PREVISTO","N/A",IF(Tabela3[[#This Row],[Data_RE_CONGELADA]]="REDE OK","OK",IFERROR(IF(TODAY()-Tabela3[[#This Row],[Data_RE_CONGELADA]]&gt;=0,"ATRASADO",IF(TODAY()-Tabela3[[#This Row],[Data_RE_CONGELADA]]&gt;-5,"VENCENDO",IF(TODAY()-Tabela3[[#This Row],[Data_RE_CONGELADA]]&lt;=0,"NO PRAZO"))),"N/A")))</f>
        <v>N/A</v>
      </c>
      <c r="AL138" s="454" t="s">
        <v>138</v>
      </c>
      <c r="AM138" s="454" t="s">
        <v>137</v>
      </c>
      <c r="AN138" s="458" t="s">
        <v>186</v>
      </c>
      <c r="AP138" s="103" t="s">
        <v>575</v>
      </c>
      <c r="AQ138" s="103" t="s">
        <v>611</v>
      </c>
      <c r="AR138" s="103" t="s">
        <v>575</v>
      </c>
      <c r="AS138" s="103">
        <v>0</v>
      </c>
      <c r="AU138" s="103" t="s">
        <v>604</v>
      </c>
      <c r="BC138" s="103"/>
      <c r="BE138" s="103" t="e">
        <f>VLOOKUP(Tabela3[[#This Row],[ID OSP]],[1]Export!$R:$R,1,0)</f>
        <v>#N/A</v>
      </c>
    </row>
    <row r="139" spans="1:57" hidden="1">
      <c r="A139" s="103" t="s">
        <v>1132</v>
      </c>
      <c r="B139" s="103" t="s">
        <v>1133</v>
      </c>
      <c r="C139" s="104" t="s">
        <v>137</v>
      </c>
      <c r="D139" s="456" t="s">
        <v>252</v>
      </c>
      <c r="E139" s="454" t="s">
        <v>138</v>
      </c>
      <c r="G139" s="454">
        <v>45548</v>
      </c>
      <c r="H139" s="454">
        <v>45600</v>
      </c>
      <c r="I139" s="103" t="s">
        <v>139</v>
      </c>
      <c r="J139" s="103" t="s">
        <v>139</v>
      </c>
      <c r="K139" s="458" t="s">
        <v>1134</v>
      </c>
      <c r="L139" s="103" t="s">
        <v>446</v>
      </c>
      <c r="M139" s="103" t="s">
        <v>449</v>
      </c>
      <c r="N139" s="103" t="s">
        <v>449</v>
      </c>
      <c r="O139" s="103" t="s">
        <v>588</v>
      </c>
      <c r="P139" s="103" t="s">
        <v>589</v>
      </c>
      <c r="Q139" s="103" t="s">
        <v>589</v>
      </c>
      <c r="R139" s="458" t="s">
        <v>617</v>
      </c>
      <c r="S139" s="503"/>
      <c r="T139" s="103" t="s">
        <v>42</v>
      </c>
      <c r="U139" s="103" t="s">
        <v>137</v>
      </c>
      <c r="V139" s="454" t="str">
        <f>Tabela3[[#This Row],[NOVO 
PRAZO REDE]]</f>
        <v>REDE OK</v>
      </c>
      <c r="W139" s="454">
        <f>Tabela3[[#This Row],[PRAZO
ATIVAÇÃO]]</f>
        <v>0</v>
      </c>
      <c r="X139" s="103" t="s">
        <v>500</v>
      </c>
      <c r="Y139" s="103" t="str">
        <f>IFERROR("W"&amp;WEEKNUM(Tabela3[[#This Row],[PRAZO RE REVISADO]]),"-")</f>
        <v>-</v>
      </c>
      <c r="Z139" s="103" t="str">
        <f>IFERROR("W"&amp;WEEKNUM(Tabela3[[#This Row],[PRAZO ATIVAÇÃO]]),"-")</f>
        <v>W0</v>
      </c>
      <c r="AA139" s="103">
        <v>2024</v>
      </c>
      <c r="AB139" s="103">
        <v>512303</v>
      </c>
      <c r="AC139" s="103" t="s">
        <v>572</v>
      </c>
      <c r="AD139" s="103" t="s">
        <v>137</v>
      </c>
      <c r="AF139" s="103"/>
      <c r="AG139" s="103"/>
      <c r="AH139" s="103"/>
      <c r="AK139" s="103" t="str">
        <f ca="1">IF(Tabela3[[#This Row],[STATUS]]&lt;&gt;"PREVISTO","N/A",IF(Tabela3[[#This Row],[Data_RE_CONGELADA]]="REDE OK","OK",IFERROR(IF(TODAY()-Tabela3[[#This Row],[Data_RE_CONGELADA]]&gt;=0,"ATRASADO",IF(TODAY()-Tabela3[[#This Row],[Data_RE_CONGELADA]]&gt;-5,"VENCENDO",IF(TODAY()-Tabela3[[#This Row],[Data_RE_CONGELADA]]&lt;=0,"NO PRAZO"))),"N/A")))</f>
        <v>N/A</v>
      </c>
      <c r="AL139" s="454">
        <v>45573</v>
      </c>
      <c r="AM139" s="454">
        <v>45574</v>
      </c>
      <c r="AN139" s="458" t="s">
        <v>186</v>
      </c>
      <c r="AO139" s="458" t="s">
        <v>1135</v>
      </c>
      <c r="AP139" s="103" t="s">
        <v>575</v>
      </c>
      <c r="AQ139" s="103" t="s">
        <v>611</v>
      </c>
      <c r="AR139" s="103" t="s">
        <v>575</v>
      </c>
      <c r="AS139" s="103">
        <v>0</v>
      </c>
      <c r="AU139" s="103" t="s">
        <v>604</v>
      </c>
      <c r="BC139" s="103"/>
      <c r="BE139" s="103" t="e">
        <f>VLOOKUP(Tabela3[[#This Row],[ID OSP]],[1]Export!$R:$R,1,0)</f>
        <v>#N/A</v>
      </c>
    </row>
    <row r="140" spans="1:57" hidden="1">
      <c r="A140" s="103" t="s">
        <v>1136</v>
      </c>
      <c r="B140" s="103" t="s">
        <v>1137</v>
      </c>
      <c r="C140" s="104" t="s">
        <v>137</v>
      </c>
      <c r="D140" s="454" t="s">
        <v>252</v>
      </c>
      <c r="E140" s="454" t="s">
        <v>138</v>
      </c>
      <c r="G140" s="454">
        <v>45488</v>
      </c>
      <c r="H140" s="454">
        <v>45525</v>
      </c>
      <c r="I140" s="103" t="s">
        <v>139</v>
      </c>
      <c r="J140" s="103" t="s">
        <v>139</v>
      </c>
      <c r="K140" s="458" t="s">
        <v>1138</v>
      </c>
      <c r="L140" s="103" t="s">
        <v>446</v>
      </c>
      <c r="M140" s="103" t="s">
        <v>462</v>
      </c>
      <c r="N140" s="103" t="s">
        <v>462</v>
      </c>
      <c r="O140" s="103" t="s">
        <v>588</v>
      </c>
      <c r="P140" s="103" t="s">
        <v>589</v>
      </c>
      <c r="Q140" s="103" t="s">
        <v>589</v>
      </c>
      <c r="R140" s="458" t="s">
        <v>658</v>
      </c>
      <c r="S140" s="460"/>
      <c r="T140" s="103" t="s">
        <v>252</v>
      </c>
      <c r="U140" s="103" t="s">
        <v>137</v>
      </c>
      <c r="V140" s="454" t="str">
        <f>Tabela3[[#This Row],[NOVO 
PRAZO REDE]]</f>
        <v>REDE OK</v>
      </c>
      <c r="W140" s="454">
        <f>Tabela3[[#This Row],[PRAZO
ATIVAÇÃO]]</f>
        <v>0</v>
      </c>
      <c r="X140" s="103" t="s">
        <v>485</v>
      </c>
      <c r="Y140" s="103" t="str">
        <f>IFERROR("W"&amp;WEEKNUM(Tabela3[[#This Row],[PRAZO RE REVISADO]]),"-")</f>
        <v>-</v>
      </c>
      <c r="Z140" s="103" t="str">
        <f>IFERROR("W"&amp;WEEKNUM(Tabela3[[#This Row],[PRAZO ATIVAÇÃO]]),"-")</f>
        <v>W0</v>
      </c>
      <c r="AA140" s="103">
        <v>2024</v>
      </c>
      <c r="AB140" s="103" t="s">
        <v>675</v>
      </c>
      <c r="AC140" s="103" t="s">
        <v>139</v>
      </c>
      <c r="AD140" s="103" t="s">
        <v>137</v>
      </c>
      <c r="AF140" s="103"/>
      <c r="AG140" s="103"/>
      <c r="AH140" s="103"/>
      <c r="AK140" s="103" t="str">
        <f ca="1">IF(Tabela3[[#This Row],[STATUS]]&lt;&gt;"PREVISTO","N/A",IF(Tabela3[[#This Row],[Data_RE_CONGELADA]]="REDE OK","OK",IFERROR(IF(TODAY()-Tabela3[[#This Row],[Data_RE_CONGELADA]]&gt;=0,"ATRASADO",IF(TODAY()-Tabela3[[#This Row],[Data_RE_CONGELADA]]&gt;-5,"VENCENDO",IF(TODAY()-Tabela3[[#This Row],[Data_RE_CONGELADA]]&lt;=0,"NO PRAZO"))),"N/A")))</f>
        <v>N/A</v>
      </c>
      <c r="AL140" s="454" t="s">
        <v>138</v>
      </c>
      <c r="AM140" s="454" t="s">
        <v>137</v>
      </c>
      <c r="AN140" s="458" t="s">
        <v>186</v>
      </c>
      <c r="AP140" s="103" t="s">
        <v>575</v>
      </c>
      <c r="AQ140" s="103" t="s">
        <v>611</v>
      </c>
      <c r="AR140" s="103" t="s">
        <v>575</v>
      </c>
      <c r="AS140" s="103">
        <v>0</v>
      </c>
      <c r="AU140" s="103" t="s">
        <v>604</v>
      </c>
      <c r="BC140" s="103"/>
      <c r="BE140" s="103" t="e">
        <f>VLOOKUP(Tabela3[[#This Row],[ID OSP]],[1]Export!$R:$R,1,0)</f>
        <v>#N/A</v>
      </c>
    </row>
    <row r="141" spans="1:57" hidden="1">
      <c r="A141" s="103" t="s">
        <v>1139</v>
      </c>
      <c r="B141" s="103" t="s">
        <v>1140</v>
      </c>
      <c r="C141" s="104" t="s">
        <v>137</v>
      </c>
      <c r="D141" s="454" t="s">
        <v>252</v>
      </c>
      <c r="E141" s="454" t="s">
        <v>138</v>
      </c>
      <c r="G141" s="454">
        <v>45488</v>
      </c>
      <c r="H141" s="454">
        <v>45573</v>
      </c>
      <c r="I141" s="103" t="s">
        <v>139</v>
      </c>
      <c r="J141" s="103" t="s">
        <v>139</v>
      </c>
      <c r="K141" s="458" t="s">
        <v>1141</v>
      </c>
      <c r="L141" s="103" t="s">
        <v>446</v>
      </c>
      <c r="M141" s="103" t="s">
        <v>465</v>
      </c>
      <c r="N141" s="103" t="s">
        <v>1072</v>
      </c>
      <c r="O141" s="103" t="s">
        <v>588</v>
      </c>
      <c r="P141" s="103" t="s">
        <v>589</v>
      </c>
      <c r="Q141" s="103" t="s">
        <v>589</v>
      </c>
      <c r="R141" s="458" t="s">
        <v>630</v>
      </c>
      <c r="S141" s="460"/>
      <c r="T141" s="103" t="s">
        <v>252</v>
      </c>
      <c r="U141" s="103" t="s">
        <v>137</v>
      </c>
      <c r="V141" s="454" t="str">
        <f>Tabela3[[#This Row],[NOVO 
PRAZO REDE]]</f>
        <v>REDE OK</v>
      </c>
      <c r="W141" s="454">
        <f>Tabela3[[#This Row],[PRAZO
ATIVAÇÃO]]</f>
        <v>0</v>
      </c>
      <c r="X141" s="103" t="s">
        <v>631</v>
      </c>
      <c r="Y141" s="103" t="str">
        <f>IFERROR("W"&amp;WEEKNUM(Tabela3[[#This Row],[PRAZO RE REVISADO]]),"-")</f>
        <v>-</v>
      </c>
      <c r="Z141" s="103" t="str">
        <f>IFERROR("W"&amp;WEEKNUM(Tabela3[[#This Row],[PRAZO ATIVAÇÃO]]),"-")</f>
        <v>W0</v>
      </c>
      <c r="AA141" s="103">
        <v>2024</v>
      </c>
      <c r="AB141" s="103" t="s">
        <v>675</v>
      </c>
      <c r="AC141" s="103" t="s">
        <v>139</v>
      </c>
      <c r="AD141" s="103" t="s">
        <v>137</v>
      </c>
      <c r="AF141" s="103"/>
      <c r="AG141" s="103"/>
      <c r="AH141" s="103"/>
      <c r="AK141" s="103" t="str">
        <f ca="1">IF(Tabela3[[#This Row],[STATUS]]&lt;&gt;"PREVISTO","N/A",IF(Tabela3[[#This Row],[Data_RE_CONGELADA]]="REDE OK","OK",IFERROR(IF(TODAY()-Tabela3[[#This Row],[Data_RE_CONGELADA]]&gt;=0,"ATRASADO",IF(TODAY()-Tabela3[[#This Row],[Data_RE_CONGELADA]]&gt;-5,"VENCENDO",IF(TODAY()-Tabela3[[#This Row],[Data_RE_CONGELADA]]&lt;=0,"NO PRAZO"))),"N/A")))</f>
        <v>N/A</v>
      </c>
      <c r="AL141" s="454" t="s">
        <v>138</v>
      </c>
      <c r="AM141" s="454">
        <v>45573</v>
      </c>
      <c r="AN141" s="458" t="s">
        <v>186</v>
      </c>
      <c r="AP141" s="103" t="s">
        <v>575</v>
      </c>
      <c r="AQ141" s="103" t="s">
        <v>611</v>
      </c>
      <c r="AR141" s="103" t="s">
        <v>575</v>
      </c>
      <c r="AS141" s="103">
        <v>0</v>
      </c>
      <c r="AU141" s="103" t="s">
        <v>604</v>
      </c>
      <c r="BC141" s="103"/>
      <c r="BE141" s="103" t="e">
        <f>VLOOKUP(Tabela3[[#This Row],[ID OSP]],[1]Export!$R:$R,1,0)</f>
        <v>#N/A</v>
      </c>
    </row>
    <row r="142" spans="1:57" hidden="1">
      <c r="A142" s="103" t="s">
        <v>1142</v>
      </c>
      <c r="B142" s="103" t="s">
        <v>1143</v>
      </c>
      <c r="C142" s="104" t="s">
        <v>137</v>
      </c>
      <c r="D142" s="454" t="s">
        <v>252</v>
      </c>
      <c r="E142" s="454" t="s">
        <v>138</v>
      </c>
      <c r="G142" s="454">
        <v>45409</v>
      </c>
      <c r="H142" s="454">
        <v>45573</v>
      </c>
      <c r="I142" s="103" t="s">
        <v>139</v>
      </c>
      <c r="J142" s="103" t="s">
        <v>139</v>
      </c>
      <c r="K142" s="458" t="s">
        <v>1058</v>
      </c>
      <c r="L142" s="103" t="s">
        <v>446</v>
      </c>
      <c r="M142" s="103" t="s">
        <v>458</v>
      </c>
      <c r="N142" s="103" t="s">
        <v>1059</v>
      </c>
      <c r="O142" s="103" t="s">
        <v>588</v>
      </c>
      <c r="P142" s="103" t="s">
        <v>589</v>
      </c>
      <c r="Q142" s="103" t="s">
        <v>589</v>
      </c>
      <c r="R142" s="458" t="s">
        <v>665</v>
      </c>
      <c r="S142" s="460"/>
      <c r="T142" s="103" t="s">
        <v>252</v>
      </c>
      <c r="U142" s="103" t="s">
        <v>137</v>
      </c>
      <c r="V142" s="454" t="str">
        <f>Tabela3[[#This Row],[NOVO 
PRAZO REDE]]</f>
        <v>REDE OK</v>
      </c>
      <c r="W142" s="454">
        <f>Tabela3[[#This Row],[PRAZO
ATIVAÇÃO]]</f>
        <v>0</v>
      </c>
      <c r="X142" s="103" t="s">
        <v>500</v>
      </c>
      <c r="Y142" s="103" t="str">
        <f>IFERROR("W"&amp;WEEKNUM(Tabela3[[#This Row],[PRAZO RE REVISADO]]),"-")</f>
        <v>-</v>
      </c>
      <c r="Z142" s="103" t="str">
        <f>IFERROR("W"&amp;WEEKNUM(Tabela3[[#This Row],[PRAZO ATIVAÇÃO]]),"-")</f>
        <v>W0</v>
      </c>
      <c r="AA142" s="103">
        <v>2024</v>
      </c>
      <c r="AB142" s="103">
        <v>510667</v>
      </c>
      <c r="AC142" s="103" t="s">
        <v>572</v>
      </c>
      <c r="AD142" s="103" t="s">
        <v>137</v>
      </c>
      <c r="AF142" s="103"/>
      <c r="AG142" s="103"/>
      <c r="AH142" s="103"/>
      <c r="AK142" s="103" t="str">
        <f ca="1">IF(Tabela3[[#This Row],[STATUS]]&lt;&gt;"PREVISTO","N/A",IF(Tabela3[[#This Row],[Data_RE_CONGELADA]]="REDE OK","OK",IFERROR(IF(TODAY()-Tabela3[[#This Row],[Data_RE_CONGELADA]]&gt;=0,"ATRASADO",IF(TODAY()-Tabela3[[#This Row],[Data_RE_CONGELADA]]&gt;-5,"VENCENDO",IF(TODAY()-Tabela3[[#This Row],[Data_RE_CONGELADA]]&lt;=0,"NO PRAZO"))),"N/A")))</f>
        <v>N/A</v>
      </c>
      <c r="AL142" s="454" t="s">
        <v>138</v>
      </c>
      <c r="AM142" s="454">
        <v>45573</v>
      </c>
      <c r="AN142" s="458" t="s">
        <v>186</v>
      </c>
      <c r="AP142" s="103" t="s">
        <v>575</v>
      </c>
      <c r="AQ142" s="103" t="s">
        <v>611</v>
      </c>
      <c r="AR142" s="103" t="s">
        <v>575</v>
      </c>
      <c r="AS142" s="103">
        <v>0</v>
      </c>
      <c r="AU142" s="103" t="s">
        <v>604</v>
      </c>
      <c r="BC142" s="103"/>
      <c r="BE142" s="103" t="e">
        <f>VLOOKUP(Tabela3[[#This Row],[ID OSP]],[1]Export!$R:$R,1,0)</f>
        <v>#N/A</v>
      </c>
    </row>
    <row r="143" spans="1:57" hidden="1">
      <c r="A143" s="103" t="s">
        <v>1059</v>
      </c>
      <c r="B143" s="103" t="s">
        <v>1144</v>
      </c>
      <c r="C143" s="104" t="s">
        <v>137</v>
      </c>
      <c r="D143" s="454" t="s">
        <v>252</v>
      </c>
      <c r="E143" s="454" t="s">
        <v>138</v>
      </c>
      <c r="G143" s="454">
        <v>45481</v>
      </c>
      <c r="H143" s="454">
        <v>45413</v>
      </c>
      <c r="I143" s="103" t="s">
        <v>42</v>
      </c>
      <c r="J143" s="103" t="s">
        <v>127</v>
      </c>
      <c r="K143" s="458" t="s">
        <v>1145</v>
      </c>
      <c r="L143" s="103" t="s">
        <v>445</v>
      </c>
      <c r="M143" s="103" t="s">
        <v>458</v>
      </c>
      <c r="N143" s="103" t="s">
        <v>186</v>
      </c>
      <c r="O143" s="103" t="s">
        <v>588</v>
      </c>
      <c r="P143" s="103" t="s">
        <v>589</v>
      </c>
      <c r="Q143" s="103" t="s">
        <v>589</v>
      </c>
      <c r="R143" s="458" t="s">
        <v>630</v>
      </c>
      <c r="S143" s="460"/>
      <c r="T143" s="103" t="s">
        <v>252</v>
      </c>
      <c r="U143" s="103" t="s">
        <v>137</v>
      </c>
      <c r="V143" s="454" t="str">
        <f>Tabela3[[#This Row],[NOVO 
PRAZO REDE]]</f>
        <v>REDE OK</v>
      </c>
      <c r="W143" s="454">
        <f>Tabela3[[#This Row],[PRAZO
ATIVAÇÃO]]</f>
        <v>0</v>
      </c>
      <c r="X143" s="103" t="s">
        <v>500</v>
      </c>
      <c r="Y143" s="103" t="str">
        <f>IFERROR("W"&amp;WEEKNUM(Tabela3[[#This Row],[PRAZO RE REVISADO]]),"-")</f>
        <v>-</v>
      </c>
      <c r="Z143" s="103" t="str">
        <f>IFERROR("W"&amp;WEEKNUM(Tabela3[[#This Row],[PRAZO ATIVAÇÃO]]),"-")</f>
        <v>W0</v>
      </c>
      <c r="AA143" s="103">
        <v>2024</v>
      </c>
      <c r="AB143" s="103">
        <v>504176</v>
      </c>
      <c r="AC143" s="103" t="s">
        <v>610</v>
      </c>
      <c r="AD143" s="103" t="s">
        <v>137</v>
      </c>
      <c r="AF143" s="103"/>
      <c r="AG143" s="103"/>
      <c r="AH143" s="103"/>
      <c r="AK143" s="103" t="str">
        <f ca="1">IF(Tabela3[[#This Row],[STATUS]]&lt;&gt;"PREVISTO","N/A",IF(Tabela3[[#This Row],[Data_RE_CONGELADA]]="REDE OK","OK",IFERROR(IF(TODAY()-Tabela3[[#This Row],[Data_RE_CONGELADA]]&gt;=0,"ATRASADO",IF(TODAY()-Tabela3[[#This Row],[Data_RE_CONGELADA]]&gt;-5,"VENCENDO",IF(TODAY()-Tabela3[[#This Row],[Data_RE_CONGELADA]]&lt;=0,"NO PRAZO"))),"N/A")))</f>
        <v>N/A</v>
      </c>
      <c r="AL143" s="454" t="s">
        <v>138</v>
      </c>
      <c r="AM143" s="454" t="s">
        <v>137</v>
      </c>
      <c r="AN143" s="458" t="s">
        <v>186</v>
      </c>
      <c r="AP143" s="103" t="s">
        <v>575</v>
      </c>
      <c r="AQ143" s="103" t="s">
        <v>611</v>
      </c>
      <c r="AR143" s="103" t="s">
        <v>575</v>
      </c>
      <c r="AS143" s="103">
        <v>0</v>
      </c>
      <c r="AU143" s="103" t="s">
        <v>604</v>
      </c>
      <c r="BC143" s="103"/>
      <c r="BE143" s="103" t="e">
        <f>VLOOKUP(Tabela3[[#This Row],[ID OSP]],[1]Export!$R:$R,1,0)</f>
        <v>#N/A</v>
      </c>
    </row>
    <row r="144" spans="1:57" hidden="1">
      <c r="A144" s="103" t="s">
        <v>1146</v>
      </c>
      <c r="B144" s="103" t="s">
        <v>1147</v>
      </c>
      <c r="C144" s="104" t="s">
        <v>137</v>
      </c>
      <c r="D144" s="454" t="s">
        <v>252</v>
      </c>
      <c r="E144" s="454" t="s">
        <v>138</v>
      </c>
      <c r="G144" s="454">
        <v>45489</v>
      </c>
      <c r="H144" s="454">
        <v>45433</v>
      </c>
      <c r="I144" s="103" t="s">
        <v>139</v>
      </c>
      <c r="J144" s="103" t="s">
        <v>139</v>
      </c>
      <c r="K144" s="458" t="s">
        <v>1148</v>
      </c>
      <c r="L144" s="103" t="s">
        <v>446</v>
      </c>
      <c r="M144" s="103" t="s">
        <v>465</v>
      </c>
      <c r="N144" s="103" t="s">
        <v>813</v>
      </c>
      <c r="O144" s="103" t="s">
        <v>588</v>
      </c>
      <c r="P144" s="103" t="s">
        <v>589</v>
      </c>
      <c r="Q144" s="103" t="s">
        <v>589</v>
      </c>
      <c r="R144" s="458" t="s">
        <v>665</v>
      </c>
      <c r="S144" s="460"/>
      <c r="T144" s="103" t="s">
        <v>252</v>
      </c>
      <c r="U144" s="103" t="s">
        <v>137</v>
      </c>
      <c r="V144" s="454" t="str">
        <f>Tabela3[[#This Row],[NOVO 
PRAZO REDE]]</f>
        <v>REDE OK</v>
      </c>
      <c r="W144" s="454">
        <f>Tabela3[[#This Row],[PRAZO
ATIVAÇÃO]]</f>
        <v>0</v>
      </c>
      <c r="X144" s="103" t="s">
        <v>631</v>
      </c>
      <c r="Y144" s="103" t="str">
        <f>IFERROR("W"&amp;WEEKNUM(Tabela3[[#This Row],[PRAZO RE REVISADO]]),"-")</f>
        <v>-</v>
      </c>
      <c r="Z144" s="103" t="str">
        <f>IFERROR("W"&amp;WEEKNUM(Tabela3[[#This Row],[PRAZO ATIVAÇÃO]]),"-")</f>
        <v>W0</v>
      </c>
      <c r="AA144" s="103">
        <v>2024</v>
      </c>
      <c r="AB144" s="103">
        <v>508026</v>
      </c>
      <c r="AC144" s="103" t="s">
        <v>572</v>
      </c>
      <c r="AD144" s="103" t="s">
        <v>137</v>
      </c>
      <c r="AF144" s="103"/>
      <c r="AG144" s="103"/>
      <c r="AH144" s="103"/>
      <c r="AK144" s="103" t="str">
        <f ca="1">IF(Tabela3[[#This Row],[STATUS]]&lt;&gt;"PREVISTO","N/A",IF(Tabela3[[#This Row],[Data_RE_CONGELADA]]="REDE OK","OK",IFERROR(IF(TODAY()-Tabela3[[#This Row],[Data_RE_CONGELADA]]&gt;=0,"ATRASADO",IF(TODAY()-Tabela3[[#This Row],[Data_RE_CONGELADA]]&gt;-5,"VENCENDO",IF(TODAY()-Tabela3[[#This Row],[Data_RE_CONGELADA]]&lt;=0,"NO PRAZO"))),"N/A")))</f>
        <v>N/A</v>
      </c>
      <c r="AL144" s="454" t="s">
        <v>138</v>
      </c>
      <c r="AM144" s="454" t="s">
        <v>137</v>
      </c>
      <c r="AN144" s="458" t="s">
        <v>186</v>
      </c>
      <c r="AP144" s="103" t="s">
        <v>575</v>
      </c>
      <c r="AQ144" s="103" t="s">
        <v>611</v>
      </c>
      <c r="AR144" s="103" t="s">
        <v>575</v>
      </c>
      <c r="AS144" s="103">
        <v>0</v>
      </c>
      <c r="AU144" s="103" t="s">
        <v>604</v>
      </c>
      <c r="BC144" s="103"/>
      <c r="BE144" s="103" t="e">
        <f>VLOOKUP(Tabela3[[#This Row],[ID OSP]],[1]Export!$R:$R,1,0)</f>
        <v>#N/A</v>
      </c>
    </row>
    <row r="145" spans="1:57" hidden="1">
      <c r="A145" s="103" t="s">
        <v>1149</v>
      </c>
      <c r="B145" s="103" t="s">
        <v>1150</v>
      </c>
      <c r="C145" s="539" t="s">
        <v>137</v>
      </c>
      <c r="D145" s="454" t="s">
        <v>252</v>
      </c>
      <c r="E145" s="454" t="s">
        <v>138</v>
      </c>
      <c r="G145" s="454">
        <v>45555</v>
      </c>
      <c r="H145" s="454">
        <v>45555</v>
      </c>
      <c r="I145" s="103" t="s">
        <v>139</v>
      </c>
      <c r="J145" s="103" t="s">
        <v>139</v>
      </c>
      <c r="K145" s="458" t="s">
        <v>1151</v>
      </c>
      <c r="L145" s="103" t="s">
        <v>446</v>
      </c>
      <c r="M145" s="103" t="s">
        <v>461</v>
      </c>
      <c r="N145" s="103" t="s">
        <v>694</v>
      </c>
      <c r="O145" s="103" t="s">
        <v>588</v>
      </c>
      <c r="P145" s="103" t="s">
        <v>589</v>
      </c>
      <c r="Q145" s="103" t="s">
        <v>589</v>
      </c>
      <c r="R145" s="458" t="s">
        <v>1152</v>
      </c>
      <c r="S145" s="503"/>
      <c r="T145" s="103" t="s">
        <v>252</v>
      </c>
      <c r="U145" s="103" t="s">
        <v>137</v>
      </c>
      <c r="V145" s="454" t="str">
        <f>Tabela3[[#This Row],[NOVO 
PRAZO REDE]]</f>
        <v>REDE OK</v>
      </c>
      <c r="W145" s="454">
        <f>Tabela3[[#This Row],[PRAZO
ATIVAÇÃO]]</f>
        <v>0</v>
      </c>
      <c r="X145" s="103" t="s">
        <v>625</v>
      </c>
      <c r="Y145" s="103" t="str">
        <f>IFERROR("W"&amp;WEEKNUM(Tabela3[[#This Row],[PRAZO RE REVISADO]]),"-")</f>
        <v>-</v>
      </c>
      <c r="Z145" s="103" t="str">
        <f>IFERROR("W"&amp;WEEKNUM(Tabela3[[#This Row],[PRAZO ATIVAÇÃO]]),"-")</f>
        <v>W0</v>
      </c>
      <c r="AA145" s="103">
        <v>2024</v>
      </c>
      <c r="AB145" s="103" t="s">
        <v>139</v>
      </c>
      <c r="AC145" s="103" t="s">
        <v>139</v>
      </c>
      <c r="AD145" s="103" t="s">
        <v>137</v>
      </c>
      <c r="AF145" s="103"/>
      <c r="AG145" s="103"/>
      <c r="AH145" s="103"/>
      <c r="AK145" s="103" t="str">
        <f ca="1">IF(Tabela3[[#This Row],[STATUS]]&lt;&gt;"PREVISTO","N/A",IF(Tabela3[[#This Row],[Data_RE_CONGELADA]]="REDE OK","OK",IFERROR(IF(TODAY()-Tabela3[[#This Row],[Data_RE_CONGELADA]]&gt;=0,"ATRASADO",IF(TODAY()-Tabela3[[#This Row],[Data_RE_CONGELADA]]&gt;-5,"VENCENDO",IF(TODAY()-Tabela3[[#This Row],[Data_RE_CONGELADA]]&lt;=0,"NO PRAZO"))),"N/A")))</f>
        <v>N/A</v>
      </c>
      <c r="AL145" s="454" t="s">
        <v>138</v>
      </c>
      <c r="AM145" s="454" t="s">
        <v>137</v>
      </c>
      <c r="AN145" s="458" t="s">
        <v>186</v>
      </c>
      <c r="AP145" s="103" t="s">
        <v>575</v>
      </c>
      <c r="AQ145" s="103" t="s">
        <v>611</v>
      </c>
      <c r="AR145" s="103" t="s">
        <v>575</v>
      </c>
      <c r="AS145" s="103">
        <v>0</v>
      </c>
      <c r="AU145" s="103" t="s">
        <v>604</v>
      </c>
      <c r="BC145" s="103"/>
      <c r="BE145" s="103" t="e">
        <f>VLOOKUP(Tabela3[[#This Row],[ID OSP]],[1]Export!$R:$R,1,0)</f>
        <v>#N/A</v>
      </c>
    </row>
    <row r="146" spans="1:57" hidden="1">
      <c r="A146" s="103" t="s">
        <v>1153</v>
      </c>
      <c r="B146" s="103" t="s">
        <v>1154</v>
      </c>
      <c r="C146" s="104" t="s">
        <v>137</v>
      </c>
      <c r="D146" s="454" t="s">
        <v>252</v>
      </c>
      <c r="E146" s="454" t="s">
        <v>138</v>
      </c>
      <c r="G146" s="454">
        <v>45503</v>
      </c>
      <c r="H146" s="454">
        <v>45527</v>
      </c>
      <c r="I146" s="103" t="s">
        <v>139</v>
      </c>
      <c r="J146" s="103" t="s">
        <v>139</v>
      </c>
      <c r="K146" s="458" t="s">
        <v>1155</v>
      </c>
      <c r="L146" s="103" t="s">
        <v>446</v>
      </c>
      <c r="M146" s="103" t="s">
        <v>458</v>
      </c>
      <c r="N146" s="103" t="s">
        <v>812</v>
      </c>
      <c r="O146" s="103" t="s">
        <v>588</v>
      </c>
      <c r="P146" s="103" t="s">
        <v>664</v>
      </c>
      <c r="Q146" s="103" t="s">
        <v>589</v>
      </c>
      <c r="R146" s="458" t="s">
        <v>671</v>
      </c>
      <c r="S146" s="460"/>
      <c r="T146" s="103" t="s">
        <v>252</v>
      </c>
      <c r="U146" s="103" t="s">
        <v>137</v>
      </c>
      <c r="V146" s="454" t="str">
        <f>Tabela3[[#This Row],[NOVO 
PRAZO REDE]]</f>
        <v>REDE OK</v>
      </c>
      <c r="W146" s="454">
        <f>Tabela3[[#This Row],[PRAZO
ATIVAÇÃO]]</f>
        <v>0</v>
      </c>
      <c r="X146" s="103" t="s">
        <v>500</v>
      </c>
      <c r="Y146" s="103" t="str">
        <f>IFERROR("W"&amp;WEEKNUM(Tabela3[[#This Row],[PRAZO RE REVISADO]]),"-")</f>
        <v>-</v>
      </c>
      <c r="Z146" s="103" t="str">
        <f>IFERROR("W"&amp;WEEKNUM(Tabela3[[#This Row],[PRAZO ATIVAÇÃO]]),"-")</f>
        <v>W0</v>
      </c>
      <c r="AA146" s="103">
        <v>2024</v>
      </c>
      <c r="AB146" s="103">
        <v>504198</v>
      </c>
      <c r="AC146" s="103" t="s">
        <v>572</v>
      </c>
      <c r="AD146" s="103" t="s">
        <v>137</v>
      </c>
      <c r="AF146" s="103"/>
      <c r="AG146" s="103"/>
      <c r="AH146" s="103"/>
      <c r="AK146" s="103" t="str">
        <f ca="1">IF(Tabela3[[#This Row],[STATUS]]&lt;&gt;"PREVISTO","N/A",IF(Tabela3[[#This Row],[Data_RE_CONGELADA]]="REDE OK","OK",IFERROR(IF(TODAY()-Tabela3[[#This Row],[Data_RE_CONGELADA]]&gt;=0,"ATRASADO",IF(TODAY()-Tabela3[[#This Row],[Data_RE_CONGELADA]]&gt;-5,"VENCENDO",IF(TODAY()-Tabela3[[#This Row],[Data_RE_CONGELADA]]&lt;=0,"NO PRAZO"))),"N/A")))</f>
        <v>N/A</v>
      </c>
      <c r="AL146" s="454" t="s">
        <v>138</v>
      </c>
      <c r="AM146" s="454" t="s">
        <v>137</v>
      </c>
      <c r="AN146" s="458" t="s">
        <v>186</v>
      </c>
      <c r="AP146" s="103" t="s">
        <v>575</v>
      </c>
      <c r="AQ146" s="103" t="s">
        <v>611</v>
      </c>
      <c r="AR146" s="103" t="s">
        <v>575</v>
      </c>
      <c r="AS146" s="103">
        <v>0</v>
      </c>
      <c r="AU146" s="103" t="s">
        <v>604</v>
      </c>
      <c r="BC146" s="103"/>
      <c r="BE146" s="103" t="e">
        <f>VLOOKUP(Tabela3[[#This Row],[ID OSP]],[1]Export!$R:$R,1,0)</f>
        <v>#N/A</v>
      </c>
    </row>
    <row r="147" spans="1:57" hidden="1">
      <c r="A147" s="103" t="s">
        <v>1156</v>
      </c>
      <c r="B147" s="103" t="s">
        <v>1157</v>
      </c>
      <c r="C147" s="104" t="s">
        <v>137</v>
      </c>
      <c r="D147" s="456" t="s">
        <v>252</v>
      </c>
      <c r="E147" s="454" t="s">
        <v>138</v>
      </c>
      <c r="G147" s="454">
        <v>45486</v>
      </c>
      <c r="H147" s="454">
        <v>45413</v>
      </c>
      <c r="I147" s="103" t="s">
        <v>139</v>
      </c>
      <c r="J147" s="103" t="s">
        <v>139</v>
      </c>
      <c r="K147" s="458" t="s">
        <v>1158</v>
      </c>
      <c r="L147" s="103" t="s">
        <v>446</v>
      </c>
      <c r="M147" s="103" t="s">
        <v>465</v>
      </c>
      <c r="N147" s="103" t="s">
        <v>465</v>
      </c>
      <c r="O147" s="103" t="s">
        <v>588</v>
      </c>
      <c r="P147" s="103" t="s">
        <v>589</v>
      </c>
      <c r="Q147" s="103" t="s">
        <v>589</v>
      </c>
      <c r="R147" s="458" t="s">
        <v>630</v>
      </c>
      <c r="S147" s="460"/>
      <c r="T147" s="103" t="s">
        <v>252</v>
      </c>
      <c r="U147" s="103" t="s">
        <v>137</v>
      </c>
      <c r="V147" s="454" t="str">
        <f>Tabela3[[#This Row],[NOVO 
PRAZO REDE]]</f>
        <v>REDE OK</v>
      </c>
      <c r="W147" s="454">
        <f>Tabela3[[#This Row],[PRAZO
ATIVAÇÃO]]</f>
        <v>0</v>
      </c>
      <c r="X147" s="103" t="s">
        <v>631</v>
      </c>
      <c r="Y147" s="103" t="str">
        <f>IFERROR("W"&amp;WEEKNUM(Tabela3[[#This Row],[PRAZO RE REVISADO]]),"-")</f>
        <v>-</v>
      </c>
      <c r="Z147" s="103" t="str">
        <f>IFERROR("W"&amp;WEEKNUM(Tabela3[[#This Row],[PRAZO ATIVAÇÃO]]),"-")</f>
        <v>W0</v>
      </c>
      <c r="AA147" s="103">
        <v>2024</v>
      </c>
      <c r="AB147" s="103">
        <v>508080</v>
      </c>
      <c r="AC147" s="103" t="s">
        <v>572</v>
      </c>
      <c r="AD147" s="103" t="s">
        <v>137</v>
      </c>
      <c r="AF147" s="103"/>
      <c r="AG147" s="103"/>
      <c r="AH147" s="103"/>
      <c r="AK147" s="103" t="str">
        <f ca="1">IF(Tabela3[[#This Row],[STATUS]]&lt;&gt;"PREVISTO","N/A",IF(Tabela3[[#This Row],[Data_RE_CONGELADA]]="REDE OK","OK",IFERROR(IF(TODAY()-Tabela3[[#This Row],[Data_RE_CONGELADA]]&gt;=0,"ATRASADO",IF(TODAY()-Tabela3[[#This Row],[Data_RE_CONGELADA]]&gt;-5,"VENCENDO",IF(TODAY()-Tabela3[[#This Row],[Data_RE_CONGELADA]]&lt;=0,"NO PRAZO"))),"N/A")))</f>
        <v>N/A</v>
      </c>
      <c r="AL147" s="454" t="s">
        <v>138</v>
      </c>
      <c r="AM147" s="454" t="s">
        <v>137</v>
      </c>
      <c r="AN147" s="458" t="s">
        <v>186</v>
      </c>
      <c r="AP147" s="103" t="s">
        <v>575</v>
      </c>
      <c r="AQ147" s="103" t="s">
        <v>611</v>
      </c>
      <c r="AR147" s="103" t="s">
        <v>575</v>
      </c>
      <c r="AS147" s="103">
        <v>0</v>
      </c>
      <c r="AU147" s="103" t="s">
        <v>604</v>
      </c>
      <c r="BC147" s="103"/>
      <c r="BE147" s="103" t="e">
        <f>VLOOKUP(Tabela3[[#This Row],[ID OSP]],[1]Export!$R:$R,1,0)</f>
        <v>#N/A</v>
      </c>
    </row>
    <row r="148" spans="1:57" hidden="1">
      <c r="A148" s="103" t="s">
        <v>1159</v>
      </c>
      <c r="B148" s="103" t="s">
        <v>1160</v>
      </c>
      <c r="C148" s="540" t="s">
        <v>137</v>
      </c>
      <c r="D148" s="454" t="s">
        <v>252</v>
      </c>
      <c r="E148" s="454" t="s">
        <v>138</v>
      </c>
      <c r="G148" s="454">
        <v>45496</v>
      </c>
      <c r="H148" s="454">
        <v>45568</v>
      </c>
      <c r="I148" s="103" t="s">
        <v>139</v>
      </c>
      <c r="J148" s="103" t="s">
        <v>139</v>
      </c>
      <c r="K148" s="458" t="s">
        <v>1161</v>
      </c>
      <c r="L148" s="103" t="s">
        <v>446</v>
      </c>
      <c r="M148" s="103" t="s">
        <v>464</v>
      </c>
      <c r="N148" s="103" t="s">
        <v>464</v>
      </c>
      <c r="O148" s="103" t="s">
        <v>588</v>
      </c>
      <c r="P148" s="103" t="s">
        <v>589</v>
      </c>
      <c r="Q148" s="103" t="s">
        <v>589</v>
      </c>
      <c r="R148" s="458" t="s">
        <v>630</v>
      </c>
      <c r="S148" s="503"/>
      <c r="T148" s="103" t="s">
        <v>252</v>
      </c>
      <c r="U148" s="103" t="s">
        <v>137</v>
      </c>
      <c r="V148" s="454" t="str">
        <f>Tabela3[[#This Row],[NOVO 
PRAZO REDE]]</f>
        <v>REDE OK</v>
      </c>
      <c r="W148" s="454">
        <f>Tabela3[[#This Row],[PRAZO
ATIVAÇÃO]]</f>
        <v>0</v>
      </c>
      <c r="X148" s="103" t="s">
        <v>482</v>
      </c>
      <c r="Y148" s="103" t="str">
        <f>IFERROR("W"&amp;WEEKNUM(Tabela3[[#This Row],[PRAZO RE REVISADO]]),"-")</f>
        <v>-</v>
      </c>
      <c r="Z148" s="103" t="str">
        <f>IFERROR("W"&amp;WEEKNUM(Tabela3[[#This Row],[PRAZO ATIVAÇÃO]]),"-")</f>
        <v>W0</v>
      </c>
      <c r="AA148" s="103">
        <v>2024</v>
      </c>
      <c r="AB148" s="103" t="s">
        <v>139</v>
      </c>
      <c r="AC148" s="103" t="s">
        <v>139</v>
      </c>
      <c r="AD148" s="103" t="s">
        <v>137</v>
      </c>
      <c r="AF148" s="103"/>
      <c r="AG148" s="103"/>
      <c r="AH148" s="103"/>
      <c r="AK148" s="103" t="str">
        <f ca="1">IF(Tabela3[[#This Row],[STATUS]]&lt;&gt;"PREVISTO","N/A",IF(Tabela3[[#This Row],[Data_RE_CONGELADA]]="REDE OK","OK",IFERROR(IF(TODAY()-Tabela3[[#This Row],[Data_RE_CONGELADA]]&gt;=0,"ATRASADO",IF(TODAY()-Tabela3[[#This Row],[Data_RE_CONGELADA]]&gt;-5,"VENCENDO",IF(TODAY()-Tabela3[[#This Row],[Data_RE_CONGELADA]]&lt;=0,"NO PRAZO"))),"N/A")))</f>
        <v>N/A</v>
      </c>
      <c r="AL148" s="454" t="s">
        <v>138</v>
      </c>
      <c r="AM148" s="454">
        <v>45568</v>
      </c>
      <c r="AN148" s="458" t="s">
        <v>186</v>
      </c>
      <c r="AP148" s="103" t="s">
        <v>575</v>
      </c>
      <c r="AQ148" s="103" t="s">
        <v>611</v>
      </c>
      <c r="AR148" s="103" t="s">
        <v>575</v>
      </c>
      <c r="AS148" s="103">
        <v>0</v>
      </c>
      <c r="AU148" s="103" t="s">
        <v>604</v>
      </c>
      <c r="BC148" s="103"/>
      <c r="BE148" s="103" t="e">
        <f>VLOOKUP(Tabela3[[#This Row],[ID OSP]],[1]Export!$R:$R,1,0)</f>
        <v>#N/A</v>
      </c>
    </row>
    <row r="149" spans="1:57" hidden="1">
      <c r="A149" s="103" t="s">
        <v>1162</v>
      </c>
      <c r="B149" s="103" t="s">
        <v>1163</v>
      </c>
      <c r="C149" s="104" t="s">
        <v>137</v>
      </c>
      <c r="D149" s="456" t="s">
        <v>252</v>
      </c>
      <c r="E149" s="454" t="s">
        <v>138</v>
      </c>
      <c r="G149" s="454">
        <v>45548</v>
      </c>
      <c r="H149" s="454">
        <v>45600</v>
      </c>
      <c r="I149" s="103" t="s">
        <v>139</v>
      </c>
      <c r="J149" s="103" t="s">
        <v>139</v>
      </c>
      <c r="K149" s="458" t="s">
        <v>1134</v>
      </c>
      <c r="L149" s="103" t="s">
        <v>446</v>
      </c>
      <c r="M149" s="103" t="s">
        <v>449</v>
      </c>
      <c r="N149" s="103" t="s">
        <v>449</v>
      </c>
      <c r="O149" s="103" t="s">
        <v>588</v>
      </c>
      <c r="P149" s="103" t="s">
        <v>589</v>
      </c>
      <c r="Q149" s="103" t="s">
        <v>589</v>
      </c>
      <c r="R149" s="458" t="s">
        <v>617</v>
      </c>
      <c r="S149" s="503"/>
      <c r="T149" s="103" t="s">
        <v>42</v>
      </c>
      <c r="U149" s="103" t="s">
        <v>137</v>
      </c>
      <c r="V149" s="454" t="str">
        <f>Tabela3[[#This Row],[NOVO 
PRAZO REDE]]</f>
        <v>REDE OK</v>
      </c>
      <c r="W149" s="454">
        <f>Tabela3[[#This Row],[PRAZO
ATIVAÇÃO]]</f>
        <v>0</v>
      </c>
      <c r="X149" s="103" t="s">
        <v>500</v>
      </c>
      <c r="Y149" s="103" t="str">
        <f>IFERROR("W"&amp;WEEKNUM(Tabela3[[#This Row],[PRAZO RE REVISADO]]),"-")</f>
        <v>-</v>
      </c>
      <c r="Z149" s="103" t="str">
        <f>IFERROR("W"&amp;WEEKNUM(Tabela3[[#This Row],[PRAZO ATIVAÇÃO]]),"-")</f>
        <v>W0</v>
      </c>
      <c r="AA149" s="103">
        <v>2024</v>
      </c>
      <c r="AB149" s="103">
        <v>512303</v>
      </c>
      <c r="AC149" s="103" t="s">
        <v>572</v>
      </c>
      <c r="AD149" s="103" t="s">
        <v>137</v>
      </c>
      <c r="AF149" s="103"/>
      <c r="AG149" s="103"/>
      <c r="AH149" s="103"/>
      <c r="AK149" s="103" t="str">
        <f ca="1">IF(Tabela3[[#This Row],[STATUS]]&lt;&gt;"PREVISTO","N/A",IF(Tabela3[[#This Row],[Data_RE_CONGELADA]]="REDE OK","OK",IFERROR(IF(TODAY()-Tabela3[[#This Row],[Data_RE_CONGELADA]]&gt;=0,"ATRASADO",IF(TODAY()-Tabela3[[#This Row],[Data_RE_CONGELADA]]&gt;-5,"VENCENDO",IF(TODAY()-Tabela3[[#This Row],[Data_RE_CONGELADA]]&lt;=0,"NO PRAZO"))),"N/A")))</f>
        <v>N/A</v>
      </c>
      <c r="AL149" s="454" t="s">
        <v>138</v>
      </c>
      <c r="AM149" s="454" t="s">
        <v>137</v>
      </c>
      <c r="AN149" s="458" t="s">
        <v>186</v>
      </c>
      <c r="AP149" s="103" t="s">
        <v>575</v>
      </c>
      <c r="AQ149" s="103" t="s">
        <v>611</v>
      </c>
      <c r="AR149" s="103" t="s">
        <v>575</v>
      </c>
      <c r="AS149" s="103">
        <v>0</v>
      </c>
      <c r="AU149" s="103" t="s">
        <v>604</v>
      </c>
      <c r="BC149" s="103"/>
      <c r="BE149" s="103" t="e">
        <f>VLOOKUP(Tabela3[[#This Row],[ID OSP]],[1]Export!$R:$R,1,0)</f>
        <v>#N/A</v>
      </c>
    </row>
    <row r="150" spans="1:57" hidden="1">
      <c r="A150" s="103" t="s">
        <v>819</v>
      </c>
      <c r="B150" s="103" t="s">
        <v>1164</v>
      </c>
      <c r="C150" s="104" t="s">
        <v>137</v>
      </c>
      <c r="D150" s="454" t="s">
        <v>252</v>
      </c>
      <c r="E150" s="454" t="s">
        <v>138</v>
      </c>
      <c r="G150" s="454">
        <v>45500</v>
      </c>
      <c r="H150" s="454">
        <v>45512</v>
      </c>
      <c r="I150" s="103" t="s">
        <v>42</v>
      </c>
      <c r="J150" s="103" t="s">
        <v>127</v>
      </c>
      <c r="K150" s="458" t="s">
        <v>1165</v>
      </c>
      <c r="L150" s="103" t="s">
        <v>445</v>
      </c>
      <c r="M150" s="103" t="s">
        <v>464</v>
      </c>
      <c r="N150" s="103" t="s">
        <v>186</v>
      </c>
      <c r="O150" s="103" t="s">
        <v>588</v>
      </c>
      <c r="P150" s="103" t="s">
        <v>589</v>
      </c>
      <c r="Q150" s="103" t="s">
        <v>589</v>
      </c>
      <c r="R150" s="458" t="s">
        <v>671</v>
      </c>
      <c r="S150" s="460"/>
      <c r="T150" s="103" t="s">
        <v>252</v>
      </c>
      <c r="U150" s="103" t="s">
        <v>137</v>
      </c>
      <c r="V150" s="454" t="str">
        <f>Tabela3[[#This Row],[NOVO 
PRAZO REDE]]</f>
        <v>REDE OK</v>
      </c>
      <c r="W150" s="454">
        <f>Tabela3[[#This Row],[PRAZO
ATIVAÇÃO]]</f>
        <v>0</v>
      </c>
      <c r="X150" s="103" t="s">
        <v>482</v>
      </c>
      <c r="Y150" s="103" t="str">
        <f>IFERROR("W"&amp;WEEKNUM(Tabela3[[#This Row],[PRAZO RE REVISADO]]),"-")</f>
        <v>-</v>
      </c>
      <c r="Z150" s="103" t="str">
        <f>IFERROR("W"&amp;WEEKNUM(Tabela3[[#This Row],[PRAZO ATIVAÇÃO]]),"-")</f>
        <v>W0</v>
      </c>
      <c r="AA150" s="103">
        <v>2024</v>
      </c>
      <c r="AB150" s="103">
        <v>507981</v>
      </c>
      <c r="AC150" s="103" t="s">
        <v>610</v>
      </c>
      <c r="AD150" s="103" t="s">
        <v>137</v>
      </c>
      <c r="AF150" s="103"/>
      <c r="AG150" s="103"/>
      <c r="AH150" s="103"/>
      <c r="AK150" s="103" t="str">
        <f ca="1">IF(Tabela3[[#This Row],[STATUS]]&lt;&gt;"PREVISTO","N/A",IF(Tabela3[[#This Row],[Data_RE_CONGELADA]]="REDE OK","OK",IFERROR(IF(TODAY()-Tabela3[[#This Row],[Data_RE_CONGELADA]]&gt;=0,"ATRASADO",IF(TODAY()-Tabela3[[#This Row],[Data_RE_CONGELADA]]&gt;-5,"VENCENDO",IF(TODAY()-Tabela3[[#This Row],[Data_RE_CONGELADA]]&lt;=0,"NO PRAZO"))),"N/A")))</f>
        <v>N/A</v>
      </c>
      <c r="AL150" s="454" t="s">
        <v>138</v>
      </c>
      <c r="AM150" s="454" t="s">
        <v>137</v>
      </c>
      <c r="AN150" s="458" t="s">
        <v>186</v>
      </c>
      <c r="AP150" s="103" t="s">
        <v>575</v>
      </c>
      <c r="AQ150" s="103" t="s">
        <v>611</v>
      </c>
      <c r="AR150" s="103" t="s">
        <v>575</v>
      </c>
      <c r="AS150" s="103">
        <v>0</v>
      </c>
      <c r="AU150" s="103" t="s">
        <v>604</v>
      </c>
      <c r="BC150" s="103"/>
      <c r="BE150" s="103" t="e">
        <f>VLOOKUP(Tabela3[[#This Row],[ID OSP]],[1]Export!$R:$R,1,0)</f>
        <v>#N/A</v>
      </c>
    </row>
    <row r="151" spans="1:57" hidden="1">
      <c r="A151" s="103" t="s">
        <v>1166</v>
      </c>
      <c r="B151" s="103" t="s">
        <v>1167</v>
      </c>
      <c r="C151" s="104" t="s">
        <v>137</v>
      </c>
      <c r="D151" s="456" t="s">
        <v>252</v>
      </c>
      <c r="E151" s="454" t="s">
        <v>138</v>
      </c>
      <c r="G151" s="454">
        <v>45546</v>
      </c>
      <c r="H151" s="454">
        <v>45551</v>
      </c>
      <c r="I151" s="103" t="s">
        <v>139</v>
      </c>
      <c r="J151" s="103" t="s">
        <v>139</v>
      </c>
      <c r="K151" s="458" t="s">
        <v>1168</v>
      </c>
      <c r="L151" s="103" t="s">
        <v>446</v>
      </c>
      <c r="M151" s="103" t="s">
        <v>448</v>
      </c>
      <c r="N151" s="103" t="s">
        <v>448</v>
      </c>
      <c r="O151" s="103" t="s">
        <v>588</v>
      </c>
      <c r="P151" s="103" t="s">
        <v>705</v>
      </c>
      <c r="Q151" s="103" t="s">
        <v>589</v>
      </c>
      <c r="R151" s="458" t="s">
        <v>617</v>
      </c>
      <c r="S151" s="503"/>
      <c r="T151" s="103" t="s">
        <v>42</v>
      </c>
      <c r="U151" s="103" t="s">
        <v>137</v>
      </c>
      <c r="V151" s="454" t="str">
        <f>Tabela3[[#This Row],[NOVO 
PRAZO REDE]]</f>
        <v>REDE OK</v>
      </c>
      <c r="W151" s="454">
        <f>Tabela3[[#This Row],[PRAZO
ATIVAÇÃO]]</f>
        <v>0</v>
      </c>
      <c r="X151" s="103" t="s">
        <v>500</v>
      </c>
      <c r="Y151" s="103" t="str">
        <f>IFERROR("W"&amp;WEEKNUM(Tabela3[[#This Row],[PRAZO RE REVISADO]]),"-")</f>
        <v>-</v>
      </c>
      <c r="Z151" s="103" t="str">
        <f>IFERROR("W"&amp;WEEKNUM(Tabela3[[#This Row],[PRAZO ATIVAÇÃO]]),"-")</f>
        <v>W0</v>
      </c>
      <c r="AA151" s="103">
        <v>2024</v>
      </c>
      <c r="AB151" s="103">
        <v>512254</v>
      </c>
      <c r="AC151" s="103" t="s">
        <v>572</v>
      </c>
      <c r="AD151" s="103" t="s">
        <v>137</v>
      </c>
      <c r="AF151" s="103"/>
      <c r="AG151" s="103"/>
      <c r="AH151" s="103"/>
      <c r="AK151" s="103" t="str">
        <f ca="1">IF(Tabela3[[#This Row],[STATUS]]&lt;&gt;"PREVISTO","N/A",IF(Tabela3[[#This Row],[Data_RE_CONGELADA]]="REDE OK","OK",IFERROR(IF(TODAY()-Tabela3[[#This Row],[Data_RE_CONGELADA]]&gt;=0,"ATRASADO",IF(TODAY()-Tabela3[[#This Row],[Data_RE_CONGELADA]]&gt;-5,"VENCENDO",IF(TODAY()-Tabela3[[#This Row],[Data_RE_CONGELADA]]&lt;=0,"NO PRAZO"))),"N/A")))</f>
        <v>N/A</v>
      </c>
      <c r="AL151" s="454" t="s">
        <v>138</v>
      </c>
      <c r="AM151" s="454" t="s">
        <v>137</v>
      </c>
      <c r="AN151" s="458" t="s">
        <v>186</v>
      </c>
      <c r="AP151" s="103" t="s">
        <v>575</v>
      </c>
      <c r="AQ151" s="103" t="s">
        <v>611</v>
      </c>
      <c r="AR151" s="103" t="s">
        <v>575</v>
      </c>
      <c r="AS151" s="103">
        <v>0</v>
      </c>
      <c r="AU151" s="103" t="s">
        <v>604</v>
      </c>
      <c r="BC151" s="103"/>
      <c r="BE151" s="103" t="e">
        <f>VLOOKUP(Tabela3[[#This Row],[ID OSP]],[1]Export!$R:$R,1,0)</f>
        <v>#N/A</v>
      </c>
    </row>
    <row r="152" spans="1:57" hidden="1">
      <c r="A152" s="103" t="s">
        <v>1169</v>
      </c>
      <c r="B152" s="103" t="s">
        <v>1170</v>
      </c>
      <c r="C152" s="104" t="s">
        <v>137</v>
      </c>
      <c r="D152" s="454" t="s">
        <v>252</v>
      </c>
      <c r="E152" s="454" t="s">
        <v>138</v>
      </c>
      <c r="G152" s="454">
        <v>45489</v>
      </c>
      <c r="H152" s="454">
        <v>45541</v>
      </c>
      <c r="I152" s="103" t="s">
        <v>139</v>
      </c>
      <c r="J152" s="103" t="s">
        <v>139</v>
      </c>
      <c r="K152" s="458" t="s">
        <v>1171</v>
      </c>
      <c r="L152" s="103" t="s">
        <v>446</v>
      </c>
      <c r="M152" s="103" t="s">
        <v>450</v>
      </c>
      <c r="N152" s="103" t="s">
        <v>1063</v>
      </c>
      <c r="O152" s="103" t="s">
        <v>588</v>
      </c>
      <c r="P152" s="103" t="s">
        <v>589</v>
      </c>
      <c r="Q152" s="103" t="s">
        <v>589</v>
      </c>
      <c r="R152" s="458" t="s">
        <v>857</v>
      </c>
      <c r="S152" s="503"/>
      <c r="T152" s="103" t="s">
        <v>42</v>
      </c>
      <c r="U152" s="103" t="s">
        <v>137</v>
      </c>
      <c r="V152" s="454" t="str">
        <f>Tabela3[[#This Row],[NOVO 
PRAZO REDE]]</f>
        <v>REDE OK</v>
      </c>
      <c r="W152" s="454">
        <f>Tabela3[[#This Row],[PRAZO
ATIVAÇÃO]]</f>
        <v>0</v>
      </c>
      <c r="X152" s="103" t="s">
        <v>500</v>
      </c>
      <c r="Y152" s="103" t="str">
        <f>IFERROR("W"&amp;WEEKNUM(Tabela3[[#This Row],[PRAZO RE REVISADO]]),"-")</f>
        <v>-</v>
      </c>
      <c r="Z152" s="103" t="str">
        <f>IFERROR("W"&amp;WEEKNUM(Tabela3[[#This Row],[PRAZO ATIVAÇÃO]]),"-")</f>
        <v>W0</v>
      </c>
      <c r="AA152" s="103">
        <v>2024</v>
      </c>
      <c r="AB152" s="103">
        <v>486476</v>
      </c>
      <c r="AC152" s="103" t="s">
        <v>572</v>
      </c>
      <c r="AD152" s="103" t="s">
        <v>137</v>
      </c>
      <c r="AF152" s="103"/>
      <c r="AG152" s="103"/>
      <c r="AH152" s="103"/>
      <c r="AK152" s="103" t="str">
        <f ca="1">IF(Tabela3[[#This Row],[STATUS]]&lt;&gt;"PREVISTO","N/A",IF(Tabela3[[#This Row],[Data_RE_CONGELADA]]="REDE OK","OK",IFERROR(IF(TODAY()-Tabela3[[#This Row],[Data_RE_CONGELADA]]&gt;=0,"ATRASADO",IF(TODAY()-Tabela3[[#This Row],[Data_RE_CONGELADA]]&gt;-5,"VENCENDO",IF(TODAY()-Tabela3[[#This Row],[Data_RE_CONGELADA]]&lt;=0,"NO PRAZO"))),"N/A")))</f>
        <v>N/A</v>
      </c>
      <c r="AL152" s="454" t="s">
        <v>138</v>
      </c>
      <c r="AM152" s="454" t="s">
        <v>137</v>
      </c>
      <c r="AN152" s="458" t="s">
        <v>186</v>
      </c>
      <c r="AP152" s="103" t="s">
        <v>575</v>
      </c>
      <c r="AQ152" s="103" t="s">
        <v>611</v>
      </c>
      <c r="AR152" s="103" t="s">
        <v>575</v>
      </c>
      <c r="AS152" s="103">
        <v>0</v>
      </c>
      <c r="AU152" s="103" t="s">
        <v>604</v>
      </c>
      <c r="BC152" s="103"/>
      <c r="BE152" s="103" t="e">
        <f>VLOOKUP(Tabela3[[#This Row],[ID OSP]],[1]Export!$R:$R,1,0)</f>
        <v>#N/A</v>
      </c>
    </row>
    <row r="153" spans="1:57" hidden="1">
      <c r="A153" s="103" t="s">
        <v>469</v>
      </c>
      <c r="B153" s="103" t="s">
        <v>1172</v>
      </c>
      <c r="C153" s="104" t="s">
        <v>137</v>
      </c>
      <c r="D153" s="454" t="s">
        <v>252</v>
      </c>
      <c r="E153" s="454" t="s">
        <v>138</v>
      </c>
      <c r="G153" s="454">
        <v>45632</v>
      </c>
      <c r="H153" s="454">
        <v>45645</v>
      </c>
      <c r="I153" s="463" t="s">
        <v>252</v>
      </c>
      <c r="J153" s="463" t="s">
        <v>138</v>
      </c>
      <c r="K153" s="458" t="s">
        <v>1173</v>
      </c>
      <c r="L153" s="103" t="s">
        <v>466</v>
      </c>
      <c r="M153" s="103" t="s">
        <v>469</v>
      </c>
      <c r="N153" s="103" t="s">
        <v>186</v>
      </c>
      <c r="P153" s="103" t="s">
        <v>1174</v>
      </c>
      <c r="Q153" s="103" t="s">
        <v>1174</v>
      </c>
      <c r="R153" s="458" t="s">
        <v>1175</v>
      </c>
      <c r="S153" s="503"/>
      <c r="T153" s="103" t="s">
        <v>252</v>
      </c>
      <c r="U153" s="103" t="s">
        <v>137</v>
      </c>
      <c r="V153" s="454" t="str">
        <f>Tabela3[[#This Row],[NOVO 
PRAZO REDE]]</f>
        <v>REDE OK</v>
      </c>
      <c r="W153" s="454">
        <f>Tabela3[[#This Row],[PRAZO
ATIVAÇÃO]]</f>
        <v>0</v>
      </c>
      <c r="X153" s="103" t="s">
        <v>500</v>
      </c>
      <c r="Y153" s="103" t="str">
        <f>IFERROR("W"&amp;WEEKNUM(Tabela3[[#This Row],[PRAZO RE REVISADO]]),"-")</f>
        <v>-</v>
      </c>
      <c r="Z153" s="103" t="str">
        <f>IFERROR("W"&amp;WEEKNUM(Tabela3[[#This Row],[PRAZO ATIVAÇÃO]]),"-")</f>
        <v>W0</v>
      </c>
      <c r="AA153" s="103">
        <v>2024</v>
      </c>
      <c r="AB153" s="103">
        <v>509179</v>
      </c>
      <c r="AC153" s="103" t="s">
        <v>1081</v>
      </c>
      <c r="AD153" s="103" t="s">
        <v>137</v>
      </c>
      <c r="AF153" s="103"/>
      <c r="AG153" s="103"/>
      <c r="AH153" s="103" t="e">
        <f>VLOOKUP(Tabela3[[#This Row],[SITE]],#REF!,8,0)</f>
        <v>#REF!</v>
      </c>
      <c r="AK153" s="103" t="str">
        <f ca="1">IF(Tabela3[[#This Row],[STATUS]]&lt;&gt;"PREVISTO","N/A",IF(Tabela3[[#This Row],[Data_RE_CONGELADA]]="REDE OK","OK",IFERROR(IF(TODAY()-Tabela3[[#This Row],[Data_RE_CONGELADA]]&gt;=0,"ATRASADO",IF(TODAY()-Tabela3[[#This Row],[Data_RE_CONGELADA]]&gt;-5,"VENCENDO",IF(TODAY()-Tabela3[[#This Row],[Data_RE_CONGELADA]]&lt;=0,"NO PRAZO"))),"N/A")))</f>
        <v>N/A</v>
      </c>
      <c r="AL153" s="454">
        <v>45593</v>
      </c>
      <c r="AM153" s="454" t="s">
        <v>137</v>
      </c>
      <c r="AN153" s="458" t="s">
        <v>186</v>
      </c>
      <c r="AP153" s="103" t="s">
        <v>575</v>
      </c>
      <c r="AQ153" s="103" t="s">
        <v>688</v>
      </c>
      <c r="AR153" s="103" t="s">
        <v>576</v>
      </c>
      <c r="AS153" s="103">
        <v>0</v>
      </c>
      <c r="AU153" s="104" t="s">
        <v>579</v>
      </c>
      <c r="AV153" s="103" t="s">
        <v>580</v>
      </c>
      <c r="AW153" s="103" t="s">
        <v>580</v>
      </c>
      <c r="AX153" s="103" t="s">
        <v>580</v>
      </c>
      <c r="AY153" s="103" t="s">
        <v>580</v>
      </c>
      <c r="AZ153" s="103" t="s">
        <v>581</v>
      </c>
      <c r="BA153" s="103" t="s">
        <v>139</v>
      </c>
      <c r="BC153" s="103"/>
      <c r="BE153" s="103" t="e">
        <f>VLOOKUP(Tabela3[[#This Row],[ID OSP]],[1]Export!$R:$R,1,0)</f>
        <v>#N/A</v>
      </c>
    </row>
    <row r="154" spans="1:57" hidden="1">
      <c r="A154" s="103" t="s">
        <v>1176</v>
      </c>
      <c r="B154" s="103" t="s">
        <v>1177</v>
      </c>
      <c r="C154" s="104" t="s">
        <v>137</v>
      </c>
      <c r="D154" s="454" t="s">
        <v>252</v>
      </c>
      <c r="E154" s="454" t="s">
        <v>138</v>
      </c>
      <c r="G154" s="454">
        <v>45449</v>
      </c>
      <c r="H154" s="454">
        <v>45468</v>
      </c>
      <c r="I154" s="103" t="s">
        <v>139</v>
      </c>
      <c r="J154" s="103" t="s">
        <v>139</v>
      </c>
      <c r="K154" s="458" t="s">
        <v>1178</v>
      </c>
      <c r="L154" s="103" t="s">
        <v>446</v>
      </c>
      <c r="M154" s="103" t="s">
        <v>448</v>
      </c>
      <c r="N154" s="103" t="s">
        <v>448</v>
      </c>
      <c r="O154" s="103" t="s">
        <v>588</v>
      </c>
      <c r="P154" s="103" t="s">
        <v>705</v>
      </c>
      <c r="Q154" s="103" t="s">
        <v>589</v>
      </c>
      <c r="R154" s="458" t="s">
        <v>665</v>
      </c>
      <c r="S154" s="460"/>
      <c r="T154" s="103" t="s">
        <v>42</v>
      </c>
      <c r="U154" s="103" t="s">
        <v>137</v>
      </c>
      <c r="V154" s="454" t="str">
        <f>Tabela3[[#This Row],[NOVO 
PRAZO REDE]]</f>
        <v>REDE OK</v>
      </c>
      <c r="W154" s="454">
        <f>Tabela3[[#This Row],[PRAZO
ATIVAÇÃO]]</f>
        <v>0</v>
      </c>
      <c r="X154" s="103" t="s">
        <v>500</v>
      </c>
      <c r="Y154" s="103" t="str">
        <f>IFERROR("W"&amp;WEEKNUM(Tabela3[[#This Row],[PRAZO RE REVISADO]]),"-")</f>
        <v>-</v>
      </c>
      <c r="Z154" s="103" t="str">
        <f>IFERROR("W"&amp;WEEKNUM(Tabela3[[#This Row],[PRAZO ATIVAÇÃO]]),"-")</f>
        <v>W0</v>
      </c>
      <c r="AA154" s="103">
        <v>2024</v>
      </c>
      <c r="AB154" s="103">
        <v>504712</v>
      </c>
      <c r="AC154" s="103" t="s">
        <v>866</v>
      </c>
      <c r="AD154" s="103" t="s">
        <v>137</v>
      </c>
      <c r="AF154" s="103"/>
      <c r="AG154" s="103"/>
      <c r="AH154" s="103"/>
      <c r="AK154" s="103" t="str">
        <f ca="1">IF(Tabela3[[#This Row],[STATUS]]&lt;&gt;"PREVISTO","N/A",IF(Tabela3[[#This Row],[Data_RE_CONGELADA]]="REDE OK","OK",IFERROR(IF(TODAY()-Tabela3[[#This Row],[Data_RE_CONGELADA]]&gt;=0,"ATRASADO",IF(TODAY()-Tabela3[[#This Row],[Data_RE_CONGELADA]]&gt;-5,"VENCENDO",IF(TODAY()-Tabela3[[#This Row],[Data_RE_CONGELADA]]&lt;=0,"NO PRAZO"))),"N/A")))</f>
        <v>N/A</v>
      </c>
      <c r="AL154" s="454" t="s">
        <v>138</v>
      </c>
      <c r="AM154" s="454" t="s">
        <v>137</v>
      </c>
      <c r="AN154" s="458" t="s">
        <v>186</v>
      </c>
      <c r="AP154" s="103" t="s">
        <v>575</v>
      </c>
      <c r="AQ154" s="103" t="s">
        <v>611</v>
      </c>
      <c r="AR154" s="103" t="s">
        <v>575</v>
      </c>
      <c r="AS154" s="103">
        <v>0</v>
      </c>
      <c r="AU154" s="103" t="s">
        <v>604</v>
      </c>
      <c r="BC154" s="103"/>
      <c r="BE154" s="103" t="e">
        <f>VLOOKUP(Tabela3[[#This Row],[ID OSP]],[1]Export!$R:$R,1,0)</f>
        <v>#N/A</v>
      </c>
    </row>
    <row r="155" spans="1:57" hidden="1">
      <c r="A155" s="103" t="s">
        <v>1179</v>
      </c>
      <c r="B155" s="103" t="s">
        <v>1180</v>
      </c>
      <c r="C155" s="104" t="s">
        <v>137</v>
      </c>
      <c r="D155" s="454" t="s">
        <v>566</v>
      </c>
      <c r="E155" s="454" t="s">
        <v>138</v>
      </c>
      <c r="G155" s="454">
        <v>45496</v>
      </c>
      <c r="H155" s="454">
        <v>45610</v>
      </c>
      <c r="I155" s="103" t="s">
        <v>139</v>
      </c>
      <c r="J155" s="103" t="s">
        <v>139</v>
      </c>
      <c r="K155" s="539" t="s">
        <v>1181</v>
      </c>
      <c r="L155" s="103" t="s">
        <v>446</v>
      </c>
      <c r="M155" s="103" t="s">
        <v>464</v>
      </c>
      <c r="N155" s="103" t="s">
        <v>464</v>
      </c>
      <c r="O155" s="103" t="s">
        <v>588</v>
      </c>
      <c r="P155" s="103" t="s">
        <v>589</v>
      </c>
      <c r="Q155" s="103" t="s">
        <v>589</v>
      </c>
      <c r="R155" s="458" t="s">
        <v>630</v>
      </c>
      <c r="S155" s="503" t="s">
        <v>1182</v>
      </c>
      <c r="T155" s="103" t="s">
        <v>252</v>
      </c>
      <c r="U155" s="103" t="s">
        <v>137</v>
      </c>
      <c r="V155" s="454" t="str">
        <f>Tabela3[[#This Row],[NOVO 
PRAZO REDE]]</f>
        <v>REDE OK</v>
      </c>
      <c r="W155" s="454">
        <f>Tabela3[[#This Row],[PRAZO
ATIVAÇÃO]]</f>
        <v>0</v>
      </c>
      <c r="X155" s="103" t="s">
        <v>482</v>
      </c>
      <c r="Y155" s="103" t="str">
        <f>IFERROR("W"&amp;WEEKNUM(Tabela3[[#This Row],[PRAZO RE REVISADO]]),"-")</f>
        <v>-</v>
      </c>
      <c r="Z155" s="103" t="str">
        <f>IFERROR("W"&amp;WEEKNUM(Tabela3[[#This Row],[PRAZO ATIVAÇÃO]]),"-")</f>
        <v>W0</v>
      </c>
      <c r="AA155" s="103">
        <v>2024</v>
      </c>
      <c r="AB155" s="103" t="s">
        <v>675</v>
      </c>
      <c r="AC155" s="103" t="s">
        <v>139</v>
      </c>
      <c r="AD155" s="103" t="s">
        <v>137</v>
      </c>
      <c r="AE155" s="103" t="s">
        <v>208</v>
      </c>
      <c r="AF155" s="103"/>
      <c r="AG155" s="103"/>
      <c r="AH155" s="458" t="s">
        <v>1183</v>
      </c>
      <c r="AK155" s="103" t="str">
        <f ca="1">IF(Tabela3[[#This Row],[STATUS]]&lt;&gt;"PREVISTO","N/A",IF(Tabela3[[#This Row],[Data_RE_CONGELADA]]="REDE OK","OK",IFERROR(IF(TODAY()-Tabela3[[#This Row],[Data_RE_CONGELADA]]&gt;=0,"ATRASADO",IF(TODAY()-Tabela3[[#This Row],[Data_RE_CONGELADA]]&gt;-5,"VENCENDO",IF(TODAY()-Tabela3[[#This Row],[Data_RE_CONGELADA]]&lt;=0,"NO PRAZO"))),"N/A")))</f>
        <v>N/A</v>
      </c>
      <c r="AL155" s="454" t="s">
        <v>138</v>
      </c>
      <c r="AM155" s="454" t="s">
        <v>137</v>
      </c>
      <c r="AN155" s="458" t="s">
        <v>186</v>
      </c>
      <c r="AP155" s="103" t="s">
        <v>575</v>
      </c>
      <c r="AQ155" s="103" t="s">
        <v>611</v>
      </c>
      <c r="AR155" s="103" t="s">
        <v>575</v>
      </c>
      <c r="AS155" s="103">
        <v>0</v>
      </c>
      <c r="AU155" s="103" t="s">
        <v>604</v>
      </c>
      <c r="BC155" s="103"/>
      <c r="BE155" s="103" t="e">
        <f>VLOOKUP(Tabela3[[#This Row],[ID OSP]],[1]Export!$R:$R,1,0)</f>
        <v>#N/A</v>
      </c>
    </row>
    <row r="156" spans="1:57" hidden="1">
      <c r="A156" s="103" t="s">
        <v>1184</v>
      </c>
      <c r="B156" s="103" t="s">
        <v>1185</v>
      </c>
      <c r="C156" s="104" t="s">
        <v>137</v>
      </c>
      <c r="D156" s="454" t="s">
        <v>252</v>
      </c>
      <c r="E156" s="454" t="s">
        <v>138</v>
      </c>
      <c r="G156" s="454">
        <v>45495</v>
      </c>
      <c r="H156" s="454">
        <v>45496</v>
      </c>
      <c r="I156" s="103" t="s">
        <v>139</v>
      </c>
      <c r="J156" s="103" t="s">
        <v>139</v>
      </c>
      <c r="K156" s="458" t="s">
        <v>1186</v>
      </c>
      <c r="L156" s="103" t="s">
        <v>446</v>
      </c>
      <c r="M156" s="103" t="s">
        <v>453</v>
      </c>
      <c r="N156" s="103" t="s">
        <v>851</v>
      </c>
      <c r="O156" s="103" t="s">
        <v>588</v>
      </c>
      <c r="P156" s="103" t="s">
        <v>705</v>
      </c>
      <c r="Q156" s="103" t="s">
        <v>589</v>
      </c>
      <c r="R156" s="458" t="s">
        <v>630</v>
      </c>
      <c r="S156" s="460"/>
      <c r="T156" s="103" t="s">
        <v>42</v>
      </c>
      <c r="U156" s="103" t="s">
        <v>137</v>
      </c>
      <c r="V156" s="454" t="str">
        <f>Tabela3[[#This Row],[NOVO 
PRAZO REDE]]</f>
        <v>REDE OK</v>
      </c>
      <c r="W156" s="454">
        <f>Tabela3[[#This Row],[PRAZO
ATIVAÇÃO]]</f>
        <v>0</v>
      </c>
      <c r="X156" s="103" t="s">
        <v>729</v>
      </c>
      <c r="Y156" s="103" t="str">
        <f>IFERROR("W"&amp;WEEKNUM(Tabela3[[#This Row],[PRAZO RE REVISADO]]),"-")</f>
        <v>-</v>
      </c>
      <c r="Z156" s="103" t="str">
        <f>IFERROR("W"&amp;WEEKNUM(Tabela3[[#This Row],[PRAZO ATIVAÇÃO]]),"-")</f>
        <v>W0</v>
      </c>
      <c r="AA156" s="103">
        <v>2024</v>
      </c>
      <c r="AB156" s="103">
        <v>507569</v>
      </c>
      <c r="AC156" s="103" t="s">
        <v>572</v>
      </c>
      <c r="AD156" s="103" t="s">
        <v>137</v>
      </c>
      <c r="AF156" s="103"/>
      <c r="AG156" s="103"/>
      <c r="AH156" s="103"/>
      <c r="AK156" s="103" t="str">
        <f ca="1">IF(Tabela3[[#This Row],[STATUS]]&lt;&gt;"PREVISTO","N/A",IF(Tabela3[[#This Row],[Data_RE_CONGELADA]]="REDE OK","OK",IFERROR(IF(TODAY()-Tabela3[[#This Row],[Data_RE_CONGELADA]]&gt;=0,"ATRASADO",IF(TODAY()-Tabela3[[#This Row],[Data_RE_CONGELADA]]&gt;-5,"VENCENDO",IF(TODAY()-Tabela3[[#This Row],[Data_RE_CONGELADA]]&lt;=0,"NO PRAZO"))),"N/A")))</f>
        <v>N/A</v>
      </c>
      <c r="AL156" s="454" t="s">
        <v>138</v>
      </c>
      <c r="AM156" s="454" t="s">
        <v>137</v>
      </c>
      <c r="AN156" s="458" t="s">
        <v>186</v>
      </c>
      <c r="AP156" s="103" t="s">
        <v>575</v>
      </c>
      <c r="AQ156" s="103" t="s">
        <v>611</v>
      </c>
      <c r="AR156" s="103" t="s">
        <v>575</v>
      </c>
      <c r="AS156" s="103">
        <v>0</v>
      </c>
      <c r="AU156" s="103" t="s">
        <v>604</v>
      </c>
      <c r="BC156" s="103"/>
      <c r="BE156" s="103" t="e">
        <f>VLOOKUP(Tabela3[[#This Row],[ID OSP]],[1]Export!$R:$R,1,0)</f>
        <v>#N/A</v>
      </c>
    </row>
    <row r="157" spans="1:57" hidden="1">
      <c r="A157" s="103" t="s">
        <v>1187</v>
      </c>
      <c r="B157" s="103" t="s">
        <v>1188</v>
      </c>
      <c r="C157" s="540" t="s">
        <v>137</v>
      </c>
      <c r="D157" s="454" t="s">
        <v>252</v>
      </c>
      <c r="E157" s="454" t="s">
        <v>138</v>
      </c>
      <c r="G157" s="454">
        <v>45532</v>
      </c>
      <c r="H157" s="454">
        <v>45576</v>
      </c>
      <c r="I157" s="103" t="s">
        <v>139</v>
      </c>
      <c r="J157" s="103" t="s">
        <v>139</v>
      </c>
      <c r="K157" s="458" t="s">
        <v>1189</v>
      </c>
      <c r="L157" s="103" t="s">
        <v>446</v>
      </c>
      <c r="M157" s="103" t="s">
        <v>452</v>
      </c>
      <c r="N157" s="103" t="s">
        <v>1108</v>
      </c>
      <c r="O157" s="103" t="s">
        <v>616</v>
      </c>
      <c r="P157" s="103" t="s">
        <v>589</v>
      </c>
      <c r="Q157" s="103" t="s">
        <v>589</v>
      </c>
      <c r="R157" s="458" t="s">
        <v>617</v>
      </c>
      <c r="S157" s="462"/>
      <c r="T157" s="103" t="s">
        <v>42</v>
      </c>
      <c r="U157" s="103" t="s">
        <v>137</v>
      </c>
      <c r="V157" s="454" t="str">
        <f>Tabela3[[#This Row],[NOVO 
PRAZO REDE]]</f>
        <v>REDE OK</v>
      </c>
      <c r="W157" s="454">
        <f>Tabela3[[#This Row],[PRAZO
ATIVAÇÃO]]</f>
        <v>0</v>
      </c>
      <c r="X157" s="103" t="s">
        <v>500</v>
      </c>
      <c r="Y157" s="103" t="str">
        <f>IFERROR("W"&amp;WEEKNUM(Tabela3[[#This Row],[PRAZO RE REVISADO]]),"-")</f>
        <v>-</v>
      </c>
      <c r="Z157" s="103" t="str">
        <f>IFERROR("W"&amp;WEEKNUM(Tabela3[[#This Row],[PRAZO ATIVAÇÃO]]),"-")</f>
        <v>W0</v>
      </c>
      <c r="AA157" s="103">
        <v>2024</v>
      </c>
      <c r="AB157" s="103">
        <v>512337</v>
      </c>
      <c r="AC157" s="103" t="s">
        <v>572</v>
      </c>
      <c r="AD157" s="103" t="s">
        <v>137</v>
      </c>
      <c r="AF157" s="103"/>
      <c r="AG157" s="103"/>
      <c r="AH157" s="103"/>
      <c r="AK157" s="103" t="str">
        <f ca="1">IF(Tabela3[[#This Row],[STATUS]]&lt;&gt;"PREVISTO","N/A",IF(Tabela3[[#This Row],[Data_RE_CONGELADA]]="REDE OK","OK",IFERROR(IF(TODAY()-Tabela3[[#This Row],[Data_RE_CONGELADA]]&gt;=0,"ATRASADO",IF(TODAY()-Tabela3[[#This Row],[Data_RE_CONGELADA]]&gt;-5,"VENCENDO",IF(TODAY()-Tabela3[[#This Row],[Data_RE_CONGELADA]]&lt;=0,"NO PRAZO"))),"N/A")))</f>
        <v>N/A</v>
      </c>
      <c r="AL157" s="454" t="s">
        <v>138</v>
      </c>
      <c r="AM157" s="454">
        <v>45576</v>
      </c>
      <c r="AN157" s="458" t="s">
        <v>186</v>
      </c>
      <c r="AO157" s="458" t="s">
        <v>1190</v>
      </c>
      <c r="AP157" s="103" t="s">
        <v>575</v>
      </c>
      <c r="AQ157" s="103" t="s">
        <v>611</v>
      </c>
      <c r="AR157" s="103" t="s">
        <v>575</v>
      </c>
      <c r="AS157" s="103">
        <v>0</v>
      </c>
      <c r="AU157" s="103" t="s">
        <v>604</v>
      </c>
      <c r="BC157" s="103"/>
      <c r="BE157" s="103" t="e">
        <f>VLOOKUP(Tabela3[[#This Row],[ID OSP]],[1]Export!$R:$R,1,0)</f>
        <v>#N/A</v>
      </c>
    </row>
    <row r="158" spans="1:57" hidden="1">
      <c r="A158" s="103" t="s">
        <v>1191</v>
      </c>
      <c r="B158" s="103" t="s">
        <v>1192</v>
      </c>
      <c r="C158" s="104" t="s">
        <v>137</v>
      </c>
      <c r="D158" s="454" t="s">
        <v>252</v>
      </c>
      <c r="E158" s="454" t="s">
        <v>138</v>
      </c>
      <c r="G158" s="454">
        <v>45453</v>
      </c>
      <c r="H158" s="454">
        <v>45485</v>
      </c>
      <c r="I158" s="103" t="s">
        <v>139</v>
      </c>
      <c r="J158" s="103" t="s">
        <v>139</v>
      </c>
      <c r="K158" s="458" t="s">
        <v>1077</v>
      </c>
      <c r="L158" s="103" t="s">
        <v>446</v>
      </c>
      <c r="M158" s="103" t="s">
        <v>459</v>
      </c>
      <c r="N158" s="103" t="s">
        <v>186</v>
      </c>
      <c r="O158" s="103" t="s">
        <v>588</v>
      </c>
      <c r="P158" s="103" t="s">
        <v>589</v>
      </c>
      <c r="Q158" s="103" t="s">
        <v>589</v>
      </c>
      <c r="R158" s="458" t="s">
        <v>630</v>
      </c>
      <c r="S158" s="460" t="s">
        <v>580</v>
      </c>
      <c r="T158" s="103" t="s">
        <v>252</v>
      </c>
      <c r="U158" s="103" t="s">
        <v>137</v>
      </c>
      <c r="V158" s="454" t="str">
        <f>Tabela3[[#This Row],[NOVO 
PRAZO REDE]]</f>
        <v>REDE OK</v>
      </c>
      <c r="W158" s="454">
        <f>Tabela3[[#This Row],[PRAZO
ATIVAÇÃO]]</f>
        <v>0</v>
      </c>
      <c r="X158" s="103" t="s">
        <v>482</v>
      </c>
      <c r="Y158" s="103" t="str">
        <f>IFERROR("W"&amp;WEEKNUM(Tabela3[[#This Row],[PRAZO RE REVISADO]]),"-")</f>
        <v>-</v>
      </c>
      <c r="Z158" s="103" t="str">
        <f>IFERROR("W"&amp;WEEKNUM(Tabela3[[#This Row],[PRAZO ATIVAÇÃO]]),"-")</f>
        <v>W0</v>
      </c>
      <c r="AA158" s="103">
        <v>2024</v>
      </c>
      <c r="AB158" s="103" t="s">
        <v>139</v>
      </c>
      <c r="AC158" s="103" t="s">
        <v>139</v>
      </c>
      <c r="AD158" s="103" t="s">
        <v>137</v>
      </c>
      <c r="AF158" s="103"/>
      <c r="AG158" s="103"/>
      <c r="AH158" s="103"/>
      <c r="AK158" s="103" t="str">
        <f ca="1">IF(Tabela3[[#This Row],[STATUS]]&lt;&gt;"PREVISTO","N/A",IF(Tabela3[[#This Row],[Data_RE_CONGELADA]]="REDE OK","OK",IFERROR(IF(TODAY()-Tabela3[[#This Row],[Data_RE_CONGELADA]]&gt;=0,"ATRASADO",IF(TODAY()-Tabela3[[#This Row],[Data_RE_CONGELADA]]&gt;-5,"VENCENDO",IF(TODAY()-Tabela3[[#This Row],[Data_RE_CONGELADA]]&lt;=0,"NO PRAZO"))),"N/A")))</f>
        <v>N/A</v>
      </c>
      <c r="AL158" s="454" t="s">
        <v>138</v>
      </c>
      <c r="AM158" s="454" t="s">
        <v>137</v>
      </c>
      <c r="AN158" s="458" t="s">
        <v>186</v>
      </c>
      <c r="AP158" s="103" t="s">
        <v>575</v>
      </c>
      <c r="AQ158" s="103" t="s">
        <v>611</v>
      </c>
      <c r="AR158" s="103" t="s">
        <v>575</v>
      </c>
      <c r="AS158" s="103">
        <v>0</v>
      </c>
      <c r="AU158" s="103" t="s">
        <v>604</v>
      </c>
      <c r="BC158" s="103"/>
      <c r="BE158" s="103" t="e">
        <f>VLOOKUP(Tabela3[[#This Row],[ID OSP]],[1]Export!$R:$R,1,0)</f>
        <v>#N/A</v>
      </c>
    </row>
    <row r="159" spans="1:57" hidden="1">
      <c r="A159" s="103" t="s">
        <v>1193</v>
      </c>
      <c r="B159" s="103" t="s">
        <v>1194</v>
      </c>
      <c r="C159" s="543" t="s">
        <v>137</v>
      </c>
      <c r="D159" s="456" t="s">
        <v>252</v>
      </c>
      <c r="E159" s="454" t="s">
        <v>138</v>
      </c>
      <c r="G159" s="454">
        <v>45573</v>
      </c>
      <c r="H159" s="454">
        <v>45575</v>
      </c>
      <c r="I159" s="103" t="s">
        <v>139</v>
      </c>
      <c r="J159" s="103" t="s">
        <v>139</v>
      </c>
      <c r="K159" s="458" t="s">
        <v>1195</v>
      </c>
      <c r="L159" s="103" t="s">
        <v>446</v>
      </c>
      <c r="M159" s="103" t="s">
        <v>448</v>
      </c>
      <c r="N159" s="103" t="s">
        <v>448</v>
      </c>
      <c r="O159" s="103" t="s">
        <v>588</v>
      </c>
      <c r="P159" s="103" t="s">
        <v>705</v>
      </c>
      <c r="Q159" s="103" t="s">
        <v>589</v>
      </c>
      <c r="R159" s="458" t="s">
        <v>617</v>
      </c>
      <c r="S159" s="503"/>
      <c r="T159" s="103" t="s">
        <v>42</v>
      </c>
      <c r="U159" s="103" t="s">
        <v>137</v>
      </c>
      <c r="V159" s="454" t="str">
        <f>Tabela3[[#This Row],[NOVO 
PRAZO REDE]]</f>
        <v>REDE OK</v>
      </c>
      <c r="W159" s="454">
        <f>Tabela3[[#This Row],[PRAZO
ATIVAÇÃO]]</f>
        <v>0</v>
      </c>
      <c r="X159" s="103" t="s">
        <v>500</v>
      </c>
      <c r="Y159" s="103" t="str">
        <f>IFERROR("W"&amp;WEEKNUM(Tabela3[[#This Row],[PRAZO RE REVISADO]]),"-")</f>
        <v>-</v>
      </c>
      <c r="Z159" s="103" t="str">
        <f>IFERROR("W"&amp;WEEKNUM(Tabela3[[#This Row],[PRAZO ATIVAÇÃO]]),"-")</f>
        <v>W0</v>
      </c>
      <c r="AA159" s="103">
        <v>2024</v>
      </c>
      <c r="AB159" s="103">
        <v>512266</v>
      </c>
      <c r="AC159" s="103" t="s">
        <v>572</v>
      </c>
      <c r="AD159" s="103" t="s">
        <v>137</v>
      </c>
      <c r="AF159" s="103"/>
      <c r="AG159" s="103"/>
      <c r="AH159" s="103"/>
      <c r="AK159" s="103" t="str">
        <f ca="1">IF(Tabela3[[#This Row],[STATUS]]&lt;&gt;"PREVISTO","N/A",IF(Tabela3[[#This Row],[Data_RE_CONGELADA]]="REDE OK","OK",IFERROR(IF(TODAY()-Tabela3[[#This Row],[Data_RE_CONGELADA]]&gt;=0,"ATRASADO",IF(TODAY()-Tabela3[[#This Row],[Data_RE_CONGELADA]]&gt;-5,"VENCENDO",IF(TODAY()-Tabela3[[#This Row],[Data_RE_CONGELADA]]&lt;=0,"NO PRAZO"))),"N/A")))</f>
        <v>N/A</v>
      </c>
      <c r="AL159" s="454">
        <v>45570</v>
      </c>
      <c r="AM159" s="454">
        <v>45574</v>
      </c>
      <c r="AN159" s="458" t="s">
        <v>186</v>
      </c>
      <c r="AO159" s="458" t="s">
        <v>654</v>
      </c>
      <c r="AP159" s="103" t="s">
        <v>575</v>
      </c>
      <c r="AQ159" s="103" t="s">
        <v>611</v>
      </c>
      <c r="AR159" s="103" t="s">
        <v>575</v>
      </c>
      <c r="AS159" s="103">
        <v>0</v>
      </c>
      <c r="AU159" s="103" t="s">
        <v>604</v>
      </c>
      <c r="BC159" s="103"/>
      <c r="BE159" s="103" t="e">
        <f>VLOOKUP(Tabela3[[#This Row],[ID OSP]],[1]Export!$R:$R,1,0)</f>
        <v>#N/A</v>
      </c>
    </row>
    <row r="160" spans="1:57" hidden="1">
      <c r="A160" s="103" t="s">
        <v>1196</v>
      </c>
      <c r="B160" s="103" t="s">
        <v>1197</v>
      </c>
      <c r="C160" s="104" t="s">
        <v>137</v>
      </c>
      <c r="D160" s="454" t="s">
        <v>252</v>
      </c>
      <c r="E160" s="454" t="s">
        <v>138</v>
      </c>
      <c r="G160" s="454">
        <v>45469</v>
      </c>
      <c r="H160" s="454">
        <v>45471</v>
      </c>
      <c r="I160" s="103" t="s">
        <v>139</v>
      </c>
      <c r="J160" s="103" t="s">
        <v>139</v>
      </c>
      <c r="K160" s="458" t="s">
        <v>1198</v>
      </c>
      <c r="L160" s="103" t="s">
        <v>446</v>
      </c>
      <c r="M160" s="103" t="s">
        <v>462</v>
      </c>
      <c r="N160" s="103" t="s">
        <v>462</v>
      </c>
      <c r="O160" s="103" t="s">
        <v>588</v>
      </c>
      <c r="P160" s="103" t="s">
        <v>589</v>
      </c>
      <c r="Q160" s="103" t="s">
        <v>589</v>
      </c>
      <c r="R160" s="458" t="s">
        <v>658</v>
      </c>
      <c r="S160" s="460"/>
      <c r="T160" s="103" t="s">
        <v>252</v>
      </c>
      <c r="U160" s="103" t="s">
        <v>137</v>
      </c>
      <c r="V160" s="454" t="str">
        <f>Tabela3[[#This Row],[NOVO 
PRAZO REDE]]</f>
        <v>REDE OK</v>
      </c>
      <c r="W160" s="454">
        <f>Tabela3[[#This Row],[PRAZO
ATIVAÇÃO]]</f>
        <v>0</v>
      </c>
      <c r="X160" s="103" t="s">
        <v>485</v>
      </c>
      <c r="Y160" s="103" t="str">
        <f>IFERROR("W"&amp;WEEKNUM(Tabela3[[#This Row],[PRAZO RE REVISADO]]),"-")</f>
        <v>-</v>
      </c>
      <c r="Z160" s="103" t="str">
        <f>IFERROR("W"&amp;WEEKNUM(Tabela3[[#This Row],[PRAZO ATIVAÇÃO]]),"-")</f>
        <v>W0</v>
      </c>
      <c r="AA160" s="103">
        <v>2024</v>
      </c>
      <c r="AB160" s="103" t="s">
        <v>675</v>
      </c>
      <c r="AC160" s="103" t="s">
        <v>139</v>
      </c>
      <c r="AD160" s="103" t="s">
        <v>137</v>
      </c>
      <c r="AF160" s="103"/>
      <c r="AG160" s="103"/>
      <c r="AH160" s="103"/>
      <c r="AK160" s="103" t="str">
        <f ca="1">IF(Tabela3[[#This Row],[STATUS]]&lt;&gt;"PREVISTO","N/A",IF(Tabela3[[#This Row],[Data_RE_CONGELADA]]="REDE OK","OK",IFERROR(IF(TODAY()-Tabela3[[#This Row],[Data_RE_CONGELADA]]&gt;=0,"ATRASADO",IF(TODAY()-Tabela3[[#This Row],[Data_RE_CONGELADA]]&gt;-5,"VENCENDO",IF(TODAY()-Tabela3[[#This Row],[Data_RE_CONGELADA]]&lt;=0,"NO PRAZO"))),"N/A")))</f>
        <v>N/A</v>
      </c>
      <c r="AL160" s="454" t="s">
        <v>138</v>
      </c>
      <c r="AM160" s="454" t="s">
        <v>137</v>
      </c>
      <c r="AN160" s="458" t="s">
        <v>186</v>
      </c>
      <c r="AP160" s="103" t="s">
        <v>575</v>
      </c>
      <c r="AQ160" s="103" t="s">
        <v>611</v>
      </c>
      <c r="AR160" s="103" t="s">
        <v>575</v>
      </c>
      <c r="AS160" s="103">
        <v>0</v>
      </c>
      <c r="AU160" s="103" t="s">
        <v>604</v>
      </c>
      <c r="BC160" s="103"/>
      <c r="BE160" s="103" t="e">
        <f>VLOOKUP(Tabela3[[#This Row],[ID OSP]],[1]Export!$R:$R,1,0)</f>
        <v>#N/A</v>
      </c>
    </row>
    <row r="161" spans="1:57" hidden="1">
      <c r="A161" s="103" t="s">
        <v>1199</v>
      </c>
      <c r="B161" s="103" t="s">
        <v>1200</v>
      </c>
      <c r="C161" s="104" t="s">
        <v>137</v>
      </c>
      <c r="D161" s="454" t="s">
        <v>252</v>
      </c>
      <c r="E161" s="454" t="s">
        <v>138</v>
      </c>
      <c r="G161" s="454">
        <v>45409</v>
      </c>
      <c r="H161" s="454">
        <v>45409</v>
      </c>
      <c r="I161" s="103" t="s">
        <v>139</v>
      </c>
      <c r="J161" s="103" t="s">
        <v>139</v>
      </c>
      <c r="K161" s="458" t="s">
        <v>1201</v>
      </c>
      <c r="L161" s="103" t="s">
        <v>446</v>
      </c>
      <c r="M161" s="103" t="s">
        <v>465</v>
      </c>
      <c r="N161" s="103" t="s">
        <v>465</v>
      </c>
      <c r="O161" s="103" t="s">
        <v>588</v>
      </c>
      <c r="P161" s="103" t="s">
        <v>589</v>
      </c>
      <c r="Q161" s="103" t="s">
        <v>589</v>
      </c>
      <c r="R161" s="458" t="s">
        <v>665</v>
      </c>
      <c r="S161" s="460"/>
      <c r="T161" s="103" t="s">
        <v>252</v>
      </c>
      <c r="U161" s="103" t="s">
        <v>137</v>
      </c>
      <c r="V161" s="454" t="str">
        <f>Tabela3[[#This Row],[NOVO 
PRAZO REDE]]</f>
        <v>REDE OK</v>
      </c>
      <c r="W161" s="454">
        <f>Tabela3[[#This Row],[PRAZO
ATIVAÇÃO]]</f>
        <v>0</v>
      </c>
      <c r="X161" s="103" t="s">
        <v>631</v>
      </c>
      <c r="Y161" s="103" t="str">
        <f>IFERROR("W"&amp;WEEKNUM(Tabela3[[#This Row],[PRAZO RE REVISADO]]),"-")</f>
        <v>-</v>
      </c>
      <c r="Z161" s="103" t="str">
        <f>IFERROR("W"&amp;WEEKNUM(Tabela3[[#This Row],[PRAZO ATIVAÇÃO]]),"-")</f>
        <v>W0</v>
      </c>
      <c r="AA161" s="103">
        <v>2024</v>
      </c>
      <c r="AB161" s="103">
        <v>510402</v>
      </c>
      <c r="AC161" s="103" t="s">
        <v>572</v>
      </c>
      <c r="AD161" s="103" t="s">
        <v>137</v>
      </c>
      <c r="AF161" s="103"/>
      <c r="AG161" s="103"/>
      <c r="AH161" s="103"/>
      <c r="AK161" s="103" t="str">
        <f ca="1">IF(Tabela3[[#This Row],[STATUS]]&lt;&gt;"PREVISTO","N/A",IF(Tabela3[[#This Row],[Data_RE_CONGELADA]]="REDE OK","OK",IFERROR(IF(TODAY()-Tabela3[[#This Row],[Data_RE_CONGELADA]]&gt;=0,"ATRASADO",IF(TODAY()-Tabela3[[#This Row],[Data_RE_CONGELADA]]&gt;-5,"VENCENDO",IF(TODAY()-Tabela3[[#This Row],[Data_RE_CONGELADA]]&lt;=0,"NO PRAZO"))),"N/A")))</f>
        <v>N/A</v>
      </c>
      <c r="AL161" s="454" t="s">
        <v>138</v>
      </c>
      <c r="AM161" s="454" t="s">
        <v>137</v>
      </c>
      <c r="AN161" s="458" t="s">
        <v>186</v>
      </c>
      <c r="AP161" s="103" t="s">
        <v>575</v>
      </c>
      <c r="AQ161" s="103" t="s">
        <v>611</v>
      </c>
      <c r="AR161" s="103" t="s">
        <v>575</v>
      </c>
      <c r="AS161" s="103">
        <v>0</v>
      </c>
      <c r="AU161" s="103" t="s">
        <v>604</v>
      </c>
      <c r="BC161" s="103"/>
      <c r="BE161" s="103" t="e">
        <f>VLOOKUP(Tabela3[[#This Row],[ID OSP]],[1]Export!$R:$R,1,0)</f>
        <v>#N/A</v>
      </c>
    </row>
    <row r="162" spans="1:57" hidden="1">
      <c r="A162" s="103" t="s">
        <v>1202</v>
      </c>
      <c r="B162" s="103" t="s">
        <v>1203</v>
      </c>
      <c r="C162" s="104" t="s">
        <v>137</v>
      </c>
      <c r="D162" s="454" t="s">
        <v>252</v>
      </c>
      <c r="E162" s="454" t="s">
        <v>138</v>
      </c>
      <c r="G162" s="454">
        <v>45484</v>
      </c>
      <c r="H162" s="454">
        <v>45420</v>
      </c>
      <c r="I162" s="103" t="s">
        <v>139</v>
      </c>
      <c r="J162" s="103" t="s">
        <v>139</v>
      </c>
      <c r="K162" s="458" t="s">
        <v>1204</v>
      </c>
      <c r="L162" s="103" t="s">
        <v>446</v>
      </c>
      <c r="M162" s="103" t="s">
        <v>458</v>
      </c>
      <c r="N162" s="103" t="s">
        <v>1205</v>
      </c>
      <c r="O162" s="103" t="s">
        <v>588</v>
      </c>
      <c r="P162" s="103" t="s">
        <v>589</v>
      </c>
      <c r="Q162" s="103" t="s">
        <v>589</v>
      </c>
      <c r="R162" s="458" t="s">
        <v>665</v>
      </c>
      <c r="S162" s="460"/>
      <c r="T162" s="103" t="s">
        <v>252</v>
      </c>
      <c r="U162" s="103" t="s">
        <v>137</v>
      </c>
      <c r="V162" s="454" t="str">
        <f>Tabela3[[#This Row],[NOVO 
PRAZO REDE]]</f>
        <v>REDE OK</v>
      </c>
      <c r="W162" s="454">
        <f>Tabela3[[#This Row],[PRAZO
ATIVAÇÃO]]</f>
        <v>0</v>
      </c>
      <c r="X162" s="103" t="s">
        <v>500</v>
      </c>
      <c r="Y162" s="103" t="str">
        <f>IFERROR("W"&amp;WEEKNUM(Tabela3[[#This Row],[PRAZO RE REVISADO]]),"-")</f>
        <v>-</v>
      </c>
      <c r="Z162" s="103" t="str">
        <f>IFERROR("W"&amp;WEEKNUM(Tabela3[[#This Row],[PRAZO ATIVAÇÃO]]),"-")</f>
        <v>W0</v>
      </c>
      <c r="AA162" s="103">
        <v>2024</v>
      </c>
      <c r="AB162" s="103" t="s">
        <v>675</v>
      </c>
      <c r="AC162" s="103" t="s">
        <v>139</v>
      </c>
      <c r="AD162" s="103" t="s">
        <v>137</v>
      </c>
      <c r="AF162" s="103"/>
      <c r="AG162" s="103"/>
      <c r="AH162" s="103"/>
      <c r="AK162" s="103" t="str">
        <f ca="1">IF(Tabela3[[#This Row],[STATUS]]&lt;&gt;"PREVISTO","N/A",IF(Tabela3[[#This Row],[Data_RE_CONGELADA]]="REDE OK","OK",IFERROR(IF(TODAY()-Tabela3[[#This Row],[Data_RE_CONGELADA]]&gt;=0,"ATRASADO",IF(TODAY()-Tabela3[[#This Row],[Data_RE_CONGELADA]]&gt;-5,"VENCENDO",IF(TODAY()-Tabela3[[#This Row],[Data_RE_CONGELADA]]&lt;=0,"NO PRAZO"))),"N/A")))</f>
        <v>N/A</v>
      </c>
      <c r="AL162" s="454" t="s">
        <v>138</v>
      </c>
      <c r="AM162" s="454" t="s">
        <v>137</v>
      </c>
      <c r="AN162" s="458" t="s">
        <v>186</v>
      </c>
      <c r="AP162" s="103" t="s">
        <v>575</v>
      </c>
      <c r="AQ162" s="103" t="s">
        <v>611</v>
      </c>
      <c r="AR162" s="103" t="s">
        <v>575</v>
      </c>
      <c r="AS162" s="103">
        <v>0</v>
      </c>
      <c r="AU162" s="103" t="s">
        <v>604</v>
      </c>
      <c r="BC162" s="103"/>
      <c r="BE162" s="103" t="e">
        <f>VLOOKUP(Tabela3[[#This Row],[ID OSP]],[1]Export!$R:$R,1,0)</f>
        <v>#N/A</v>
      </c>
    </row>
    <row r="163" spans="1:57" hidden="1">
      <c r="A163" s="103" t="s">
        <v>1206</v>
      </c>
      <c r="B163" s="103" t="s">
        <v>1207</v>
      </c>
      <c r="C163" s="104" t="s">
        <v>137</v>
      </c>
      <c r="D163" s="456" t="s">
        <v>252</v>
      </c>
      <c r="E163" s="454" t="s">
        <v>138</v>
      </c>
      <c r="G163" s="454">
        <v>45554</v>
      </c>
      <c r="H163" s="454">
        <v>45558</v>
      </c>
      <c r="I163" s="103" t="s">
        <v>139</v>
      </c>
      <c r="J163" s="103" t="s">
        <v>139</v>
      </c>
      <c r="K163" s="458" t="s">
        <v>1208</v>
      </c>
      <c r="L163" s="103" t="s">
        <v>446</v>
      </c>
      <c r="M163" s="103" t="s">
        <v>450</v>
      </c>
      <c r="N163" s="103" t="s">
        <v>450</v>
      </c>
      <c r="O163" s="103" t="s">
        <v>588</v>
      </c>
      <c r="P163" s="103" t="s">
        <v>589</v>
      </c>
      <c r="Q163" s="103" t="s">
        <v>589</v>
      </c>
      <c r="R163" s="458" t="s">
        <v>617</v>
      </c>
      <c r="S163" s="503"/>
      <c r="T163" s="103" t="s">
        <v>42</v>
      </c>
      <c r="U163" s="103" t="s">
        <v>137</v>
      </c>
      <c r="V163" s="454" t="str">
        <f>Tabela3[[#This Row],[NOVO 
PRAZO REDE]]</f>
        <v>REDE OK</v>
      </c>
      <c r="W163" s="454">
        <f>Tabela3[[#This Row],[PRAZO
ATIVAÇÃO]]</f>
        <v>0</v>
      </c>
      <c r="X163" s="103" t="s">
        <v>500</v>
      </c>
      <c r="Y163" s="103" t="str">
        <f>IFERROR("W"&amp;WEEKNUM(Tabela3[[#This Row],[PRAZO RE REVISADO]]),"-")</f>
        <v>-</v>
      </c>
      <c r="Z163" s="103" t="str">
        <f>IFERROR("W"&amp;WEEKNUM(Tabela3[[#This Row],[PRAZO ATIVAÇÃO]]),"-")</f>
        <v>W0</v>
      </c>
      <c r="AA163" s="103">
        <v>2024</v>
      </c>
      <c r="AB163" s="103">
        <v>512363</v>
      </c>
      <c r="AC163" s="103" t="s">
        <v>572</v>
      </c>
      <c r="AD163" s="103" t="s">
        <v>137</v>
      </c>
      <c r="AF163" s="103"/>
      <c r="AG163" s="103"/>
      <c r="AH163" s="103"/>
      <c r="AK163" s="103" t="str">
        <f ca="1">IF(Tabela3[[#This Row],[STATUS]]&lt;&gt;"PREVISTO","N/A",IF(Tabela3[[#This Row],[Data_RE_CONGELADA]]="REDE OK","OK",IFERROR(IF(TODAY()-Tabela3[[#This Row],[Data_RE_CONGELADA]]&gt;=0,"ATRASADO",IF(TODAY()-Tabela3[[#This Row],[Data_RE_CONGELADA]]&gt;-5,"VENCENDO",IF(TODAY()-Tabela3[[#This Row],[Data_RE_CONGELADA]]&lt;=0,"NO PRAZO"))),"N/A")))</f>
        <v>N/A</v>
      </c>
      <c r="AL163" s="454" t="s">
        <v>138</v>
      </c>
      <c r="AM163" s="454" t="s">
        <v>137</v>
      </c>
      <c r="AN163" s="458" t="s">
        <v>186</v>
      </c>
      <c r="AP163" s="103" t="s">
        <v>575</v>
      </c>
      <c r="AQ163" s="103" t="s">
        <v>611</v>
      </c>
      <c r="AR163" s="103" t="s">
        <v>575</v>
      </c>
      <c r="AS163" s="103">
        <v>0</v>
      </c>
      <c r="AU163" s="103" t="s">
        <v>604</v>
      </c>
      <c r="BC163" s="103"/>
      <c r="BE163" s="103" t="e">
        <f>VLOOKUP(Tabela3[[#This Row],[ID OSP]],[1]Export!$R:$R,1,0)</f>
        <v>#N/A</v>
      </c>
    </row>
    <row r="164" spans="1:57" hidden="1">
      <c r="A164" s="103" t="s">
        <v>1209</v>
      </c>
      <c r="B164" s="103" t="s">
        <v>1210</v>
      </c>
      <c r="C164" s="104" t="s">
        <v>137</v>
      </c>
      <c r="D164" s="456" t="s">
        <v>252</v>
      </c>
      <c r="E164" s="454" t="s">
        <v>138</v>
      </c>
      <c r="G164" s="454">
        <v>45538</v>
      </c>
      <c r="H164" s="454">
        <v>45558</v>
      </c>
      <c r="I164" s="103" t="s">
        <v>139</v>
      </c>
      <c r="J164" s="103" t="s">
        <v>139</v>
      </c>
      <c r="K164" s="458" t="s">
        <v>1211</v>
      </c>
      <c r="L164" s="103" t="s">
        <v>446</v>
      </c>
      <c r="M164" s="103" t="s">
        <v>448</v>
      </c>
      <c r="N164" s="103" t="s">
        <v>780</v>
      </c>
      <c r="O164" s="103" t="s">
        <v>874</v>
      </c>
      <c r="P164" s="103" t="s">
        <v>705</v>
      </c>
      <c r="Q164" s="103" t="s">
        <v>589</v>
      </c>
      <c r="R164" s="458" t="s">
        <v>1212</v>
      </c>
      <c r="S164" s="503"/>
      <c r="T164" s="103" t="s">
        <v>42</v>
      </c>
      <c r="U164" s="103" t="s">
        <v>137</v>
      </c>
      <c r="V164" s="454" t="str">
        <f>Tabela3[[#This Row],[NOVO 
PRAZO REDE]]</f>
        <v>REDE OK</v>
      </c>
      <c r="W164" s="454">
        <f>Tabela3[[#This Row],[PRAZO
ATIVAÇÃO]]</f>
        <v>0</v>
      </c>
      <c r="X164" s="103" t="s">
        <v>485</v>
      </c>
      <c r="Y164" s="103" t="str">
        <f>IFERROR("W"&amp;WEEKNUM(Tabela3[[#This Row],[PRAZO RE REVISADO]]),"-")</f>
        <v>-</v>
      </c>
      <c r="Z164" s="103" t="str">
        <f>IFERROR("W"&amp;WEEKNUM(Tabela3[[#This Row],[PRAZO ATIVAÇÃO]]),"-")</f>
        <v>W0</v>
      </c>
      <c r="AA164" s="103">
        <v>2024</v>
      </c>
      <c r="AB164" s="103" t="s">
        <v>139</v>
      </c>
      <c r="AC164" s="103" t="s">
        <v>139</v>
      </c>
      <c r="AD164" s="103" t="s">
        <v>137</v>
      </c>
      <c r="AF164" s="103"/>
      <c r="AG164" s="103"/>
      <c r="AH164" s="103"/>
      <c r="AK164" s="103" t="str">
        <f ca="1">IF(Tabela3[[#This Row],[STATUS]]&lt;&gt;"PREVISTO","N/A",IF(Tabela3[[#This Row],[Data_RE_CONGELADA]]="REDE OK","OK",IFERROR(IF(TODAY()-Tabela3[[#This Row],[Data_RE_CONGELADA]]&gt;=0,"ATRASADO",IF(TODAY()-Tabela3[[#This Row],[Data_RE_CONGELADA]]&gt;-5,"VENCENDO",IF(TODAY()-Tabela3[[#This Row],[Data_RE_CONGELADA]]&lt;=0,"NO PRAZO"))),"N/A")))</f>
        <v>N/A</v>
      </c>
      <c r="AL164" s="454" t="s">
        <v>138</v>
      </c>
      <c r="AM164" s="454" t="s">
        <v>137</v>
      </c>
      <c r="AN164" s="458" t="s">
        <v>186</v>
      </c>
      <c r="AP164" s="103" t="s">
        <v>575</v>
      </c>
      <c r="AQ164" s="103" t="s">
        <v>611</v>
      </c>
      <c r="AR164" s="103" t="s">
        <v>575</v>
      </c>
      <c r="AS164" s="103">
        <v>0</v>
      </c>
      <c r="AU164" s="103" t="s">
        <v>604</v>
      </c>
      <c r="BC164" s="103"/>
      <c r="BE164" s="103" t="e">
        <f>VLOOKUP(Tabela3[[#This Row],[ID OSP]],[1]Export!$R:$R,1,0)</f>
        <v>#N/A</v>
      </c>
    </row>
    <row r="165" spans="1:57" hidden="1">
      <c r="A165" s="103" t="s">
        <v>1213</v>
      </c>
      <c r="B165" s="103" t="s">
        <v>1214</v>
      </c>
      <c r="C165" s="104" t="s">
        <v>137</v>
      </c>
      <c r="D165" s="454" t="s">
        <v>252</v>
      </c>
      <c r="E165" s="454" t="s">
        <v>138</v>
      </c>
      <c r="G165" s="454">
        <v>45468</v>
      </c>
      <c r="H165" s="454">
        <v>45470</v>
      </c>
      <c r="I165" s="103" t="s">
        <v>139</v>
      </c>
      <c r="J165" s="103" t="s">
        <v>139</v>
      </c>
      <c r="K165" s="458" t="s">
        <v>1215</v>
      </c>
      <c r="L165" s="103" t="s">
        <v>446</v>
      </c>
      <c r="M165" s="103" t="s">
        <v>462</v>
      </c>
      <c r="N165" s="103" t="s">
        <v>462</v>
      </c>
      <c r="O165" s="103" t="s">
        <v>588</v>
      </c>
      <c r="P165" s="103" t="s">
        <v>589</v>
      </c>
      <c r="Q165" s="103" t="s">
        <v>589</v>
      </c>
      <c r="R165" s="458" t="s">
        <v>630</v>
      </c>
      <c r="S165" s="460"/>
      <c r="T165" s="103" t="s">
        <v>252</v>
      </c>
      <c r="U165" s="103" t="s">
        <v>137</v>
      </c>
      <c r="V165" s="454" t="str">
        <f>Tabela3[[#This Row],[NOVO 
PRAZO REDE]]</f>
        <v>REDE OK</v>
      </c>
      <c r="W165" s="454">
        <f>Tabela3[[#This Row],[PRAZO
ATIVAÇÃO]]</f>
        <v>0</v>
      </c>
      <c r="X165" s="103" t="s">
        <v>485</v>
      </c>
      <c r="Y165" s="103" t="str">
        <f>IFERROR("W"&amp;WEEKNUM(Tabela3[[#This Row],[PRAZO RE REVISADO]]),"-")</f>
        <v>-</v>
      </c>
      <c r="Z165" s="103" t="str">
        <f>IFERROR("W"&amp;WEEKNUM(Tabela3[[#This Row],[PRAZO ATIVAÇÃO]]),"-")</f>
        <v>W0</v>
      </c>
      <c r="AA165" s="103">
        <v>2024</v>
      </c>
      <c r="AB165" s="103" t="s">
        <v>675</v>
      </c>
      <c r="AC165" s="103" t="s">
        <v>139</v>
      </c>
      <c r="AD165" s="103" t="s">
        <v>137</v>
      </c>
      <c r="AF165" s="103"/>
      <c r="AG165" s="103"/>
      <c r="AH165" s="103"/>
      <c r="AK165" s="103" t="str">
        <f ca="1">IF(Tabela3[[#This Row],[STATUS]]&lt;&gt;"PREVISTO","N/A",IF(Tabela3[[#This Row],[Data_RE_CONGELADA]]="REDE OK","OK",IFERROR(IF(TODAY()-Tabela3[[#This Row],[Data_RE_CONGELADA]]&gt;=0,"ATRASADO",IF(TODAY()-Tabela3[[#This Row],[Data_RE_CONGELADA]]&gt;-5,"VENCENDO",IF(TODAY()-Tabela3[[#This Row],[Data_RE_CONGELADA]]&lt;=0,"NO PRAZO"))),"N/A")))</f>
        <v>N/A</v>
      </c>
      <c r="AL165" s="454" t="s">
        <v>138</v>
      </c>
      <c r="AM165" s="454" t="s">
        <v>137</v>
      </c>
      <c r="AN165" s="458" t="s">
        <v>186</v>
      </c>
      <c r="AP165" s="103" t="s">
        <v>575</v>
      </c>
      <c r="AQ165" s="103" t="s">
        <v>611</v>
      </c>
      <c r="AR165" s="103" t="s">
        <v>575</v>
      </c>
      <c r="AS165" s="103">
        <v>0</v>
      </c>
      <c r="AU165" s="103" t="s">
        <v>604</v>
      </c>
      <c r="BC165" s="103"/>
      <c r="BE165" s="103" t="e">
        <f>VLOOKUP(Tabela3[[#This Row],[ID OSP]],[1]Export!$R:$R,1,0)</f>
        <v>#N/A</v>
      </c>
    </row>
    <row r="166" spans="1:57" hidden="1">
      <c r="A166" s="103" t="s">
        <v>1216</v>
      </c>
      <c r="B166" s="103" t="s">
        <v>1217</v>
      </c>
      <c r="C166" s="104" t="s">
        <v>137</v>
      </c>
      <c r="D166" s="479" t="s">
        <v>252</v>
      </c>
      <c r="E166" s="454" t="s">
        <v>138</v>
      </c>
      <c r="G166" s="454">
        <v>45495</v>
      </c>
      <c r="H166" s="454">
        <v>45511</v>
      </c>
      <c r="I166" s="103" t="s">
        <v>139</v>
      </c>
      <c r="J166" s="103" t="s">
        <v>139</v>
      </c>
      <c r="K166" s="458" t="s">
        <v>1218</v>
      </c>
      <c r="L166" s="103" t="s">
        <v>446</v>
      </c>
      <c r="M166" s="103" t="s">
        <v>465</v>
      </c>
      <c r="N166" s="103" t="s">
        <v>823</v>
      </c>
      <c r="O166" s="103" t="s">
        <v>588</v>
      </c>
      <c r="P166" s="103" t="s">
        <v>589</v>
      </c>
      <c r="Q166" s="103" t="s">
        <v>589</v>
      </c>
      <c r="R166" s="458" t="s">
        <v>671</v>
      </c>
      <c r="S166" s="460"/>
      <c r="T166" s="103" t="s">
        <v>252</v>
      </c>
      <c r="U166" s="103" t="s">
        <v>137</v>
      </c>
      <c r="V166" s="454" t="str">
        <f>Tabela3[[#This Row],[NOVO 
PRAZO REDE]]</f>
        <v>REDE OK</v>
      </c>
      <c r="W166" s="454">
        <f>Tabela3[[#This Row],[PRAZO
ATIVAÇÃO]]</f>
        <v>0</v>
      </c>
      <c r="X166" s="103" t="s">
        <v>631</v>
      </c>
      <c r="Y166" s="103" t="str">
        <f>IFERROR("W"&amp;WEEKNUM(Tabela3[[#This Row],[PRAZO RE REVISADO]]),"-")</f>
        <v>-</v>
      </c>
      <c r="Z166" s="103" t="str">
        <f>IFERROR("W"&amp;WEEKNUM(Tabela3[[#This Row],[PRAZO ATIVAÇÃO]]),"-")</f>
        <v>W0</v>
      </c>
      <c r="AA166" s="103">
        <v>2024</v>
      </c>
      <c r="AB166" s="103">
        <v>510675</v>
      </c>
      <c r="AC166" s="103" t="s">
        <v>572</v>
      </c>
      <c r="AD166" s="103" t="s">
        <v>137</v>
      </c>
      <c r="AF166" s="103"/>
      <c r="AG166" s="103"/>
      <c r="AH166" s="103"/>
      <c r="AK166" s="103" t="str">
        <f ca="1">IF(Tabela3[[#This Row],[STATUS]]&lt;&gt;"PREVISTO","N/A",IF(Tabela3[[#This Row],[Data_RE_CONGELADA]]="REDE OK","OK",IFERROR(IF(TODAY()-Tabela3[[#This Row],[Data_RE_CONGELADA]]&gt;=0,"ATRASADO",IF(TODAY()-Tabela3[[#This Row],[Data_RE_CONGELADA]]&gt;-5,"VENCENDO",IF(TODAY()-Tabela3[[#This Row],[Data_RE_CONGELADA]]&lt;=0,"NO PRAZO"))),"N/A")))</f>
        <v>N/A</v>
      </c>
      <c r="AL166" s="454" t="s">
        <v>138</v>
      </c>
      <c r="AM166" s="454" t="s">
        <v>137</v>
      </c>
      <c r="AN166" s="458" t="s">
        <v>186</v>
      </c>
      <c r="AP166" s="103" t="s">
        <v>575</v>
      </c>
      <c r="AQ166" s="103" t="s">
        <v>611</v>
      </c>
      <c r="AR166" s="103" t="s">
        <v>575</v>
      </c>
      <c r="AS166" s="103">
        <v>0</v>
      </c>
      <c r="AU166" s="103" t="s">
        <v>604</v>
      </c>
      <c r="BC166" s="103"/>
      <c r="BE166" s="103" t="e">
        <f>VLOOKUP(Tabela3[[#This Row],[ID OSP]],[1]Export!$R:$R,1,0)</f>
        <v>#N/A</v>
      </c>
    </row>
    <row r="167" spans="1:57" hidden="1">
      <c r="A167" s="103" t="s">
        <v>1219</v>
      </c>
      <c r="B167" s="103" t="s">
        <v>1220</v>
      </c>
      <c r="C167" s="104" t="s">
        <v>137</v>
      </c>
      <c r="D167" s="454" t="s">
        <v>252</v>
      </c>
      <c r="E167" s="454" t="s">
        <v>138</v>
      </c>
      <c r="G167" s="454">
        <v>45490</v>
      </c>
      <c r="H167" s="454">
        <v>45492</v>
      </c>
      <c r="I167" s="103" t="s">
        <v>139</v>
      </c>
      <c r="J167" s="103" t="s">
        <v>139</v>
      </c>
      <c r="K167" s="458" t="s">
        <v>1221</v>
      </c>
      <c r="L167" s="103" t="s">
        <v>446</v>
      </c>
      <c r="M167" s="103" t="s">
        <v>453</v>
      </c>
      <c r="N167" s="103" t="s">
        <v>851</v>
      </c>
      <c r="O167" s="103" t="s">
        <v>588</v>
      </c>
      <c r="P167" s="103" t="s">
        <v>705</v>
      </c>
      <c r="Q167" s="103" t="s">
        <v>589</v>
      </c>
      <c r="R167" s="458" t="s">
        <v>630</v>
      </c>
      <c r="S167" s="460"/>
      <c r="T167" s="103" t="s">
        <v>42</v>
      </c>
      <c r="U167" s="103" t="s">
        <v>137</v>
      </c>
      <c r="V167" s="454" t="str">
        <f>Tabela3[[#This Row],[NOVO 
PRAZO REDE]]</f>
        <v>REDE OK</v>
      </c>
      <c r="W167" s="454">
        <f>Tabela3[[#This Row],[PRAZO
ATIVAÇÃO]]</f>
        <v>0</v>
      </c>
      <c r="X167" s="103" t="s">
        <v>729</v>
      </c>
      <c r="Y167" s="103" t="str">
        <f>IFERROR("W"&amp;WEEKNUM(Tabela3[[#This Row],[PRAZO RE REVISADO]]),"-")</f>
        <v>-</v>
      </c>
      <c r="Z167" s="103" t="str">
        <f>IFERROR("W"&amp;WEEKNUM(Tabela3[[#This Row],[PRAZO ATIVAÇÃO]]),"-")</f>
        <v>W0</v>
      </c>
      <c r="AA167" s="103">
        <v>2024</v>
      </c>
      <c r="AB167" s="103">
        <v>507973</v>
      </c>
      <c r="AC167" s="103" t="s">
        <v>592</v>
      </c>
      <c r="AD167" s="103" t="s">
        <v>137</v>
      </c>
      <c r="AF167" s="103"/>
      <c r="AG167" s="103"/>
      <c r="AH167" s="103"/>
      <c r="AK167" s="103" t="str">
        <f ca="1">IF(Tabela3[[#This Row],[STATUS]]&lt;&gt;"PREVISTO","N/A",IF(Tabela3[[#This Row],[Data_RE_CONGELADA]]="REDE OK","OK",IFERROR(IF(TODAY()-Tabela3[[#This Row],[Data_RE_CONGELADA]]&gt;=0,"ATRASADO",IF(TODAY()-Tabela3[[#This Row],[Data_RE_CONGELADA]]&gt;-5,"VENCENDO",IF(TODAY()-Tabela3[[#This Row],[Data_RE_CONGELADA]]&lt;=0,"NO PRAZO"))),"N/A")))</f>
        <v>N/A</v>
      </c>
      <c r="AL167" s="454" t="s">
        <v>138</v>
      </c>
      <c r="AM167" s="454" t="s">
        <v>137</v>
      </c>
      <c r="AN167" s="458" t="s">
        <v>186</v>
      </c>
      <c r="AP167" s="103" t="s">
        <v>575</v>
      </c>
      <c r="AQ167" s="103" t="s">
        <v>611</v>
      </c>
      <c r="AR167" s="103" t="s">
        <v>575</v>
      </c>
      <c r="AS167" s="103">
        <v>0</v>
      </c>
      <c r="AU167" s="103" t="s">
        <v>604</v>
      </c>
      <c r="BC167" s="103"/>
      <c r="BE167" s="103" t="e">
        <f>VLOOKUP(Tabela3[[#This Row],[ID OSP]],[1]Export!$R:$R,1,0)</f>
        <v>#N/A</v>
      </c>
    </row>
    <row r="168" spans="1:57" hidden="1">
      <c r="A168" s="103" t="s">
        <v>1222</v>
      </c>
      <c r="B168" s="103" t="s">
        <v>1223</v>
      </c>
      <c r="C168" s="104" t="s">
        <v>137</v>
      </c>
      <c r="D168" s="456" t="s">
        <v>252</v>
      </c>
      <c r="E168" s="454" t="s">
        <v>138</v>
      </c>
      <c r="G168" s="454">
        <v>45518</v>
      </c>
      <c r="H168" s="454">
        <v>45546</v>
      </c>
      <c r="I168" s="103" t="s">
        <v>139</v>
      </c>
      <c r="J168" s="103" t="s">
        <v>139</v>
      </c>
      <c r="K168" s="458" t="s">
        <v>1224</v>
      </c>
      <c r="L168" s="103" t="s">
        <v>446</v>
      </c>
      <c r="M168" s="103" t="s">
        <v>443</v>
      </c>
      <c r="N168" s="103" t="s">
        <v>1225</v>
      </c>
      <c r="O168" s="103" t="s">
        <v>588</v>
      </c>
      <c r="P168" s="103" t="s">
        <v>885</v>
      </c>
      <c r="Q168" s="103" t="s">
        <v>589</v>
      </c>
      <c r="R168" s="458" t="s">
        <v>617</v>
      </c>
      <c r="S168" s="460"/>
      <c r="T168" s="103" t="s">
        <v>42</v>
      </c>
      <c r="U168" s="103" t="s">
        <v>137</v>
      </c>
      <c r="V168" s="454" t="str">
        <f>Tabela3[[#This Row],[NOVO 
PRAZO REDE]]</f>
        <v>REDE OK</v>
      </c>
      <c r="W168" s="454">
        <f>Tabela3[[#This Row],[PRAZO
ATIVAÇÃO]]</f>
        <v>0</v>
      </c>
      <c r="X168" s="103" t="s">
        <v>500</v>
      </c>
      <c r="Y168" s="103" t="str">
        <f>IFERROR("W"&amp;WEEKNUM(Tabela3[[#This Row],[PRAZO RE REVISADO]]),"-")</f>
        <v>-</v>
      </c>
      <c r="Z168" s="103" t="str">
        <f>IFERROR("W"&amp;WEEKNUM(Tabela3[[#This Row],[PRAZO ATIVAÇÃO]]),"-")</f>
        <v>W0</v>
      </c>
      <c r="AA168" s="103">
        <v>2024</v>
      </c>
      <c r="AB168" s="103">
        <v>506522</v>
      </c>
      <c r="AC168" s="103" t="s">
        <v>572</v>
      </c>
      <c r="AD168" s="103" t="s">
        <v>137</v>
      </c>
      <c r="AF168" s="103"/>
      <c r="AG168" s="103"/>
      <c r="AH168" s="103"/>
      <c r="AK168" s="103" t="str">
        <f ca="1">IF(Tabela3[[#This Row],[STATUS]]&lt;&gt;"PREVISTO","N/A",IF(Tabela3[[#This Row],[Data_RE_CONGELADA]]="REDE OK","OK",IFERROR(IF(TODAY()-Tabela3[[#This Row],[Data_RE_CONGELADA]]&gt;=0,"ATRASADO",IF(TODAY()-Tabela3[[#This Row],[Data_RE_CONGELADA]]&gt;-5,"VENCENDO",IF(TODAY()-Tabela3[[#This Row],[Data_RE_CONGELADA]]&lt;=0,"NO PRAZO"))),"N/A")))</f>
        <v>N/A</v>
      </c>
      <c r="AL168" s="454" t="s">
        <v>138</v>
      </c>
      <c r="AM168" s="454" t="s">
        <v>137</v>
      </c>
      <c r="AN168" s="458" t="s">
        <v>186</v>
      </c>
      <c r="AP168" s="103" t="s">
        <v>575</v>
      </c>
      <c r="AQ168" s="103" t="s">
        <v>611</v>
      </c>
      <c r="AR168" s="103" t="s">
        <v>575</v>
      </c>
      <c r="AS168" s="103">
        <v>0</v>
      </c>
      <c r="AU168" s="103" t="s">
        <v>604</v>
      </c>
      <c r="BC168" s="103"/>
      <c r="BE168" s="103" t="e">
        <f>VLOOKUP(Tabela3[[#This Row],[ID OSP]],[1]Export!$R:$R,1,0)</f>
        <v>#N/A</v>
      </c>
    </row>
    <row r="169" spans="1:57" hidden="1">
      <c r="A169" s="103" t="s">
        <v>1226</v>
      </c>
      <c r="B169" s="103" t="s">
        <v>1227</v>
      </c>
      <c r="C169" s="104" t="s">
        <v>137</v>
      </c>
      <c r="D169" s="456" t="s">
        <v>252</v>
      </c>
      <c r="E169" s="454" t="s">
        <v>138</v>
      </c>
      <c r="F169" s="103"/>
      <c r="G169" s="454">
        <v>45642</v>
      </c>
      <c r="H169" s="454" t="s">
        <v>186</v>
      </c>
      <c r="I169" s="103" t="s">
        <v>139</v>
      </c>
      <c r="J169" s="103" t="s">
        <v>139</v>
      </c>
      <c r="K169" s="458" t="s">
        <v>994</v>
      </c>
      <c r="L169" s="103" t="s">
        <v>446</v>
      </c>
      <c r="M169" s="103" t="s">
        <v>453</v>
      </c>
      <c r="N169" s="103" t="s">
        <v>453</v>
      </c>
      <c r="O169" s="103" t="s">
        <v>588</v>
      </c>
      <c r="P169" s="103" t="s">
        <v>705</v>
      </c>
      <c r="Q169" s="103" t="s">
        <v>589</v>
      </c>
      <c r="R169" s="458" t="s">
        <v>617</v>
      </c>
      <c r="S169" s="504"/>
      <c r="T169" s="103" t="s">
        <v>42</v>
      </c>
      <c r="U169" s="103" t="s">
        <v>137</v>
      </c>
      <c r="V169" s="454" t="s">
        <v>138</v>
      </c>
      <c r="W169" s="454">
        <f>Tabela3[[#This Row],[PRAZO
ATIVAÇÃO]]</f>
        <v>0</v>
      </c>
      <c r="X169" s="103" t="s">
        <v>500</v>
      </c>
      <c r="Y169" s="103" t="str">
        <f>IFERROR("W"&amp;WEEKNUM(Tabela3[[#This Row],[PRAZO RE REVISADO]]),"-")</f>
        <v>-</v>
      </c>
      <c r="Z169" s="103" t="str">
        <f>IFERROR("W"&amp;WEEKNUM(Tabela3[[#This Row],[PRAZO ATIVAÇÃO]]),"-")</f>
        <v>W0</v>
      </c>
      <c r="AA169" s="103">
        <v>2024</v>
      </c>
      <c r="AB169" s="103">
        <v>512246</v>
      </c>
      <c r="AC169" s="103" t="s">
        <v>572</v>
      </c>
      <c r="AD169" s="103" t="s">
        <v>137</v>
      </c>
      <c r="AF169" s="103"/>
      <c r="AG169" s="103"/>
      <c r="AH169" s="103"/>
      <c r="AK169" s="103" t="str">
        <f ca="1">IF(Tabela3[[#This Row],[STATUS]]&lt;&gt;"PREVISTO","N/A",IF(Tabela3[[#This Row],[Data_RE_CONGELADA]]="REDE OK","OK",IFERROR(IF(TODAY()-Tabela3[[#This Row],[Data_RE_CONGELADA]]&gt;=0,"ATRASADO",IF(TODAY()-Tabela3[[#This Row],[Data_RE_CONGELADA]]&gt;-5,"VENCENDO",IF(TODAY()-Tabela3[[#This Row],[Data_RE_CONGELADA]]&lt;=0,"NO PRAZO"))),"N/A")))</f>
        <v>N/A</v>
      </c>
      <c r="AL169" s="454">
        <v>45576</v>
      </c>
      <c r="AM169" s="103" t="s">
        <v>137</v>
      </c>
      <c r="AN169" s="458" t="s">
        <v>186</v>
      </c>
      <c r="AO169" s="458" t="s">
        <v>995</v>
      </c>
      <c r="AP169" s="103" t="s">
        <v>575</v>
      </c>
      <c r="AQ169" s="103" t="s">
        <v>684</v>
      </c>
      <c r="AR169" s="103" t="s">
        <v>996</v>
      </c>
      <c r="AS169" s="103">
        <v>0</v>
      </c>
      <c r="AU169" s="103" t="s">
        <v>604</v>
      </c>
      <c r="BC169" s="103"/>
      <c r="BE169" s="103" t="e">
        <f>VLOOKUP(Tabela3[[#This Row],[ID OSP]],[1]Export!$R:$R,1,0)</f>
        <v>#N/A</v>
      </c>
    </row>
    <row r="170" spans="1:57" hidden="1">
      <c r="A170" s="103" t="s">
        <v>1228</v>
      </c>
      <c r="B170" s="103" t="s">
        <v>1229</v>
      </c>
      <c r="C170" s="104" t="s">
        <v>137</v>
      </c>
      <c r="D170" s="454" t="s">
        <v>252</v>
      </c>
      <c r="E170" s="454" t="s">
        <v>138</v>
      </c>
      <c r="G170" s="454">
        <v>45471</v>
      </c>
      <c r="H170" s="454">
        <v>45582</v>
      </c>
      <c r="I170" s="103" t="s">
        <v>139</v>
      </c>
      <c r="J170" s="103" t="s">
        <v>139</v>
      </c>
      <c r="K170" s="458" t="s">
        <v>831</v>
      </c>
      <c r="L170" s="103" t="s">
        <v>446</v>
      </c>
      <c r="M170" s="103" t="s">
        <v>461</v>
      </c>
      <c r="N170" s="103" t="s">
        <v>668</v>
      </c>
      <c r="O170" s="103" t="s">
        <v>616</v>
      </c>
      <c r="P170" s="103" t="s">
        <v>589</v>
      </c>
      <c r="Q170" s="103" t="s">
        <v>589</v>
      </c>
      <c r="R170" s="458" t="s">
        <v>671</v>
      </c>
      <c r="S170" s="462"/>
      <c r="T170" s="103" t="s">
        <v>252</v>
      </c>
      <c r="U170" s="103" t="s">
        <v>137</v>
      </c>
      <c r="V170" s="454" t="str">
        <f>Tabela3[[#This Row],[NOVO 
PRAZO REDE]]</f>
        <v>REDE OK</v>
      </c>
      <c r="W170" s="454">
        <f>Tabela3[[#This Row],[PRAZO
ATIVAÇÃO]]</f>
        <v>0</v>
      </c>
      <c r="X170" s="103" t="s">
        <v>625</v>
      </c>
      <c r="Y170" s="103" t="str">
        <f>IFERROR("W"&amp;WEEKNUM(Tabela3[[#This Row],[PRAZO RE REVISADO]]),"-")</f>
        <v>-</v>
      </c>
      <c r="Z170" s="103" t="str">
        <f>IFERROR("W"&amp;WEEKNUM(Tabela3[[#This Row],[PRAZO ATIVAÇÃO]]),"-")</f>
        <v>W0</v>
      </c>
      <c r="AA170" s="103">
        <v>2024</v>
      </c>
      <c r="AB170" s="103" t="s">
        <v>139</v>
      </c>
      <c r="AC170" s="103" t="s">
        <v>139</v>
      </c>
      <c r="AD170" s="103" t="s">
        <v>137</v>
      </c>
      <c r="AF170" s="103"/>
      <c r="AG170" s="103"/>
      <c r="AH170" s="103"/>
      <c r="AK170" s="103" t="str">
        <f ca="1">IF(Tabela3[[#This Row],[STATUS]]&lt;&gt;"PREVISTO","N/A",IF(Tabela3[[#This Row],[Data_RE_CONGELADA]]="REDE OK","OK",IFERROR(IF(TODAY()-Tabela3[[#This Row],[Data_RE_CONGELADA]]&gt;=0,"ATRASADO",IF(TODAY()-Tabela3[[#This Row],[Data_RE_CONGELADA]]&gt;-5,"VENCENDO",IF(TODAY()-Tabela3[[#This Row],[Data_RE_CONGELADA]]&lt;=0,"NO PRAZO"))),"N/A")))</f>
        <v>N/A</v>
      </c>
      <c r="AL170" s="454">
        <v>45576</v>
      </c>
      <c r="AM170" s="454">
        <v>45586</v>
      </c>
      <c r="AN170" s="458" t="s">
        <v>186</v>
      </c>
      <c r="AP170" s="103" t="s">
        <v>575</v>
      </c>
      <c r="AQ170" s="103" t="s">
        <v>611</v>
      </c>
      <c r="AR170" s="103" t="s">
        <v>575</v>
      </c>
      <c r="AS170" s="103">
        <v>0</v>
      </c>
      <c r="AU170" s="103" t="s">
        <v>604</v>
      </c>
      <c r="BC170" s="103"/>
      <c r="BE170" s="103" t="e">
        <f>VLOOKUP(Tabela3[[#This Row],[ID OSP]],[1]Export!$R:$R,1,0)</f>
        <v>#N/A</v>
      </c>
    </row>
    <row r="171" spans="1:57" hidden="1">
      <c r="A171" s="103" t="s">
        <v>1230</v>
      </c>
      <c r="B171" s="103" t="s">
        <v>1231</v>
      </c>
      <c r="C171" s="104" t="s">
        <v>137</v>
      </c>
      <c r="D171" s="456" t="s">
        <v>252</v>
      </c>
      <c r="E171" s="454" t="s">
        <v>138</v>
      </c>
      <c r="G171" s="454">
        <v>45505</v>
      </c>
      <c r="H171" s="454">
        <v>45548</v>
      </c>
      <c r="I171" s="103" t="s">
        <v>139</v>
      </c>
      <c r="J171" s="103" t="s">
        <v>139</v>
      </c>
      <c r="K171" s="458" t="s">
        <v>1232</v>
      </c>
      <c r="L171" s="103" t="s">
        <v>446</v>
      </c>
      <c r="M171" s="103" t="s">
        <v>40</v>
      </c>
      <c r="N171" s="103" t="s">
        <v>40</v>
      </c>
      <c r="O171" s="103" t="s">
        <v>663</v>
      </c>
      <c r="P171" s="103" t="s">
        <v>589</v>
      </c>
      <c r="Q171" s="103" t="s">
        <v>589</v>
      </c>
      <c r="R171" s="458" t="s">
        <v>1233</v>
      </c>
      <c r="S171" s="503"/>
      <c r="T171" s="103" t="s">
        <v>42</v>
      </c>
      <c r="U171" s="103" t="s">
        <v>137</v>
      </c>
      <c r="V171" s="454" t="str">
        <f>Tabela3[[#This Row],[NOVO 
PRAZO REDE]]</f>
        <v>REDE OK</v>
      </c>
      <c r="W171" s="454">
        <f>Tabela3[[#This Row],[PRAZO
ATIVAÇÃO]]</f>
        <v>0</v>
      </c>
      <c r="X171" s="103" t="s">
        <v>500</v>
      </c>
      <c r="Y171" s="103" t="str">
        <f>IFERROR("W"&amp;WEEKNUM(Tabela3[[#This Row],[PRAZO RE REVISADO]]),"-")</f>
        <v>-</v>
      </c>
      <c r="Z171" s="103" t="str">
        <f>IFERROR("W"&amp;WEEKNUM(Tabela3[[#This Row],[PRAZO ATIVAÇÃO]]),"-")</f>
        <v>W0</v>
      </c>
      <c r="AA171" s="103">
        <v>2024</v>
      </c>
      <c r="AB171" s="103">
        <v>509104</v>
      </c>
      <c r="AC171" s="103" t="s">
        <v>572</v>
      </c>
      <c r="AD171" s="103" t="s">
        <v>137</v>
      </c>
      <c r="AF171" s="103"/>
      <c r="AG171" s="103"/>
      <c r="AH171" s="103"/>
      <c r="AK171" s="103" t="str">
        <f ca="1">IF(Tabela3[[#This Row],[STATUS]]&lt;&gt;"PREVISTO","N/A",IF(Tabela3[[#This Row],[Data_RE_CONGELADA]]="REDE OK","OK",IFERROR(IF(TODAY()-Tabela3[[#This Row],[Data_RE_CONGELADA]]&gt;=0,"ATRASADO",IF(TODAY()-Tabela3[[#This Row],[Data_RE_CONGELADA]]&gt;-5,"VENCENDO",IF(TODAY()-Tabela3[[#This Row],[Data_RE_CONGELADA]]&lt;=0,"NO PRAZO"))),"N/A")))</f>
        <v>N/A</v>
      </c>
      <c r="AL171" s="454" t="s">
        <v>138</v>
      </c>
      <c r="AM171" s="454" t="s">
        <v>137</v>
      </c>
      <c r="AN171" s="458" t="s">
        <v>186</v>
      </c>
      <c r="AP171" s="103" t="s">
        <v>575</v>
      </c>
      <c r="AQ171" s="103" t="s">
        <v>611</v>
      </c>
      <c r="AR171" s="103" t="s">
        <v>575</v>
      </c>
      <c r="AS171" s="103">
        <v>0</v>
      </c>
      <c r="AU171" s="103" t="s">
        <v>604</v>
      </c>
      <c r="BC171" s="103"/>
      <c r="BE171" s="103" t="e">
        <f>VLOOKUP(Tabela3[[#This Row],[ID OSP]],[1]Export!$R:$R,1,0)</f>
        <v>#N/A</v>
      </c>
    </row>
    <row r="172" spans="1:57" hidden="1">
      <c r="A172" s="103" t="s">
        <v>1234</v>
      </c>
      <c r="B172" s="103" t="s">
        <v>1235</v>
      </c>
      <c r="C172" s="104" t="s">
        <v>137</v>
      </c>
      <c r="D172" s="456" t="s">
        <v>252</v>
      </c>
      <c r="E172" s="454" t="s">
        <v>138</v>
      </c>
      <c r="G172" s="454">
        <v>45518</v>
      </c>
      <c r="H172" s="454">
        <v>45576</v>
      </c>
      <c r="I172" s="103" t="s">
        <v>139</v>
      </c>
      <c r="J172" s="103" t="s">
        <v>139</v>
      </c>
      <c r="K172" s="458" t="s">
        <v>1236</v>
      </c>
      <c r="L172" s="103" t="s">
        <v>446</v>
      </c>
      <c r="M172" s="103" t="s">
        <v>40</v>
      </c>
      <c r="N172" s="103" t="s">
        <v>1017</v>
      </c>
      <c r="O172" s="103" t="s">
        <v>663</v>
      </c>
      <c r="P172" s="103" t="s">
        <v>589</v>
      </c>
      <c r="Q172" s="103" t="s">
        <v>589</v>
      </c>
      <c r="R172" s="458" t="s">
        <v>617</v>
      </c>
      <c r="S172" s="503"/>
      <c r="T172" s="103" t="s">
        <v>42</v>
      </c>
      <c r="U172" s="103" t="s">
        <v>137</v>
      </c>
      <c r="V172" s="454" t="str">
        <f>Tabela3[[#This Row],[NOVO 
PRAZO REDE]]</f>
        <v>REDE OK</v>
      </c>
      <c r="W172" s="454">
        <f>Tabela3[[#This Row],[PRAZO
ATIVAÇÃO]]</f>
        <v>0</v>
      </c>
      <c r="X172" s="103" t="s">
        <v>500</v>
      </c>
      <c r="Y172" s="103" t="str">
        <f>IFERROR("W"&amp;WEEKNUM(Tabela3[[#This Row],[PRAZO RE REVISADO]]),"-")</f>
        <v>-</v>
      </c>
      <c r="Z172" s="103" t="str">
        <f>IFERROR("W"&amp;WEEKNUM(Tabela3[[#This Row],[PRAZO ATIVAÇÃO]]),"-")</f>
        <v>W0</v>
      </c>
      <c r="AA172" s="103">
        <v>2024</v>
      </c>
      <c r="AB172" s="103">
        <v>506518</v>
      </c>
      <c r="AC172" s="103" t="s">
        <v>572</v>
      </c>
      <c r="AD172" s="103" t="s">
        <v>137</v>
      </c>
      <c r="AF172" s="103"/>
      <c r="AG172" s="103"/>
      <c r="AH172" s="103"/>
      <c r="AK172" s="103" t="str">
        <f ca="1">IF(Tabela3[[#This Row],[STATUS]]&lt;&gt;"PREVISTO","N/A",IF(Tabela3[[#This Row],[Data_RE_CONGELADA]]="REDE OK","OK",IFERROR(IF(TODAY()-Tabela3[[#This Row],[Data_RE_CONGELADA]]&gt;=0,"ATRASADO",IF(TODAY()-Tabela3[[#This Row],[Data_RE_CONGELADA]]&gt;-5,"VENCENDO",IF(TODAY()-Tabela3[[#This Row],[Data_RE_CONGELADA]]&lt;=0,"NO PRAZO"))),"N/A")))</f>
        <v>N/A</v>
      </c>
      <c r="AL172" s="454" t="s">
        <v>138</v>
      </c>
      <c r="AM172" s="454">
        <v>45569</v>
      </c>
      <c r="AN172" s="458" t="s">
        <v>186</v>
      </c>
      <c r="AP172" s="103" t="s">
        <v>575</v>
      </c>
      <c r="AQ172" s="103" t="s">
        <v>611</v>
      </c>
      <c r="AR172" s="103" t="s">
        <v>575</v>
      </c>
      <c r="AS172" s="103">
        <v>0</v>
      </c>
      <c r="AU172" s="103" t="s">
        <v>604</v>
      </c>
      <c r="BC172" s="103"/>
      <c r="BE172" s="103" t="e">
        <f>VLOOKUP(Tabela3[[#This Row],[ID OSP]],[1]Export!$R:$R,1,0)</f>
        <v>#N/A</v>
      </c>
    </row>
    <row r="173" spans="1:57" hidden="1">
      <c r="A173" s="103" t="s">
        <v>1237</v>
      </c>
      <c r="B173" s="103" t="s">
        <v>1238</v>
      </c>
      <c r="C173" s="104" t="s">
        <v>137</v>
      </c>
      <c r="D173" s="454" t="s">
        <v>252</v>
      </c>
      <c r="E173" s="454" t="s">
        <v>138</v>
      </c>
      <c r="G173" s="454">
        <v>45490</v>
      </c>
      <c r="H173" s="454">
        <v>45492</v>
      </c>
      <c r="I173" s="103" t="s">
        <v>139</v>
      </c>
      <c r="J173" s="103" t="s">
        <v>139</v>
      </c>
      <c r="K173" s="458" t="s">
        <v>1221</v>
      </c>
      <c r="L173" s="103" t="s">
        <v>446</v>
      </c>
      <c r="M173" s="103" t="s">
        <v>453</v>
      </c>
      <c r="N173" s="103" t="s">
        <v>851</v>
      </c>
      <c r="O173" s="103" t="s">
        <v>588</v>
      </c>
      <c r="P173" s="103" t="s">
        <v>705</v>
      </c>
      <c r="Q173" s="103" t="s">
        <v>589</v>
      </c>
      <c r="R173" s="458" t="s">
        <v>630</v>
      </c>
      <c r="S173" s="460"/>
      <c r="T173" s="103" t="s">
        <v>42</v>
      </c>
      <c r="U173" s="103" t="s">
        <v>137</v>
      </c>
      <c r="V173" s="454" t="str">
        <f>Tabela3[[#This Row],[NOVO 
PRAZO REDE]]</f>
        <v>REDE OK</v>
      </c>
      <c r="W173" s="454">
        <f>Tabela3[[#This Row],[PRAZO
ATIVAÇÃO]]</f>
        <v>0</v>
      </c>
      <c r="X173" s="103" t="s">
        <v>729</v>
      </c>
      <c r="Y173" s="103" t="str">
        <f>IFERROR("W"&amp;WEEKNUM(Tabela3[[#This Row],[PRAZO RE REVISADO]]),"-")</f>
        <v>-</v>
      </c>
      <c r="Z173" s="103" t="str">
        <f>IFERROR("W"&amp;WEEKNUM(Tabela3[[#This Row],[PRAZO ATIVAÇÃO]]),"-")</f>
        <v>W0</v>
      </c>
      <c r="AA173" s="103">
        <v>2024</v>
      </c>
      <c r="AB173" s="103">
        <v>507973</v>
      </c>
      <c r="AC173" s="103" t="s">
        <v>592</v>
      </c>
      <c r="AD173" s="103" t="s">
        <v>137</v>
      </c>
      <c r="AF173" s="103"/>
      <c r="AG173" s="103"/>
      <c r="AH173" s="103"/>
      <c r="AK173" s="103" t="str">
        <f ca="1">IF(Tabela3[[#This Row],[STATUS]]&lt;&gt;"PREVISTO","N/A",IF(Tabela3[[#This Row],[Data_RE_CONGELADA]]="REDE OK","OK",IFERROR(IF(TODAY()-Tabela3[[#This Row],[Data_RE_CONGELADA]]&gt;=0,"ATRASADO",IF(TODAY()-Tabela3[[#This Row],[Data_RE_CONGELADA]]&gt;-5,"VENCENDO",IF(TODAY()-Tabela3[[#This Row],[Data_RE_CONGELADA]]&lt;=0,"NO PRAZO"))),"N/A")))</f>
        <v>N/A</v>
      </c>
      <c r="AL173" s="454" t="s">
        <v>138</v>
      </c>
      <c r="AM173" s="454" t="s">
        <v>137</v>
      </c>
      <c r="AN173" s="458" t="s">
        <v>186</v>
      </c>
      <c r="AP173" s="103" t="s">
        <v>575</v>
      </c>
      <c r="AQ173" s="103" t="s">
        <v>611</v>
      </c>
      <c r="AR173" s="103" t="s">
        <v>575</v>
      </c>
      <c r="AS173" s="103">
        <v>0</v>
      </c>
      <c r="AU173" s="103" t="s">
        <v>604</v>
      </c>
      <c r="BC173" s="103"/>
      <c r="BE173" s="103" t="e">
        <f>VLOOKUP(Tabela3[[#This Row],[ID OSP]],[1]Export!$R:$R,1,0)</f>
        <v>#N/A</v>
      </c>
    </row>
    <row r="174" spans="1:57" hidden="1">
      <c r="A174" s="103" t="s">
        <v>459</v>
      </c>
      <c r="B174" s="103" t="s">
        <v>1239</v>
      </c>
      <c r="C174" s="104" t="s">
        <v>137</v>
      </c>
      <c r="D174" s="454" t="s">
        <v>252</v>
      </c>
      <c r="E174" s="454" t="s">
        <v>138</v>
      </c>
      <c r="G174" s="454">
        <v>45383</v>
      </c>
      <c r="H174" s="454">
        <v>45383</v>
      </c>
      <c r="I174" s="103" t="s">
        <v>139</v>
      </c>
      <c r="J174" s="103" t="s">
        <v>139</v>
      </c>
      <c r="K174" s="466" t="s">
        <v>731</v>
      </c>
      <c r="L174" s="103" t="s">
        <v>444</v>
      </c>
      <c r="M174" s="103" t="s">
        <v>459</v>
      </c>
      <c r="N174" s="103" t="s">
        <v>186</v>
      </c>
      <c r="O174" s="103" t="s">
        <v>588</v>
      </c>
      <c r="P174" s="103" t="s">
        <v>589</v>
      </c>
      <c r="Q174" s="103" t="s">
        <v>589</v>
      </c>
      <c r="R174" s="458" t="s">
        <v>665</v>
      </c>
      <c r="S174" s="460"/>
      <c r="T174" s="103" t="s">
        <v>252</v>
      </c>
      <c r="U174" s="103" t="s">
        <v>137</v>
      </c>
      <c r="V174" s="454" t="str">
        <f>Tabela3[[#This Row],[NOVO 
PRAZO REDE]]</f>
        <v>REDE OK</v>
      </c>
      <c r="W174" s="454">
        <f>Tabela3[[#This Row],[PRAZO
ATIVAÇÃO]]</f>
        <v>0</v>
      </c>
      <c r="X174" s="103" t="s">
        <v>500</v>
      </c>
      <c r="Y174" s="103" t="str">
        <f>IFERROR("W"&amp;WEEKNUM(Tabela3[[#This Row],[PRAZO RE REVISADO]]),"-")</f>
        <v>-</v>
      </c>
      <c r="Z174" s="103" t="str">
        <f>IFERROR("W"&amp;WEEKNUM(Tabela3[[#This Row],[PRAZO ATIVAÇÃO]]),"-")</f>
        <v>W0</v>
      </c>
      <c r="AA174" s="103">
        <v>2024</v>
      </c>
      <c r="AB174" s="103" t="s">
        <v>139</v>
      </c>
      <c r="AC174" s="103" t="s">
        <v>139</v>
      </c>
      <c r="AD174" s="103" t="s">
        <v>137</v>
      </c>
      <c r="AF174" s="103"/>
      <c r="AG174" s="103"/>
      <c r="AH174" s="103"/>
      <c r="AK174" s="103" t="str">
        <f ca="1">IF(Tabela3[[#This Row],[STATUS]]&lt;&gt;"PREVISTO","N/A",IF(Tabela3[[#This Row],[Data_RE_CONGELADA]]="REDE OK","OK",IFERROR(IF(TODAY()-Tabela3[[#This Row],[Data_RE_CONGELADA]]&gt;=0,"ATRASADO",IF(TODAY()-Tabela3[[#This Row],[Data_RE_CONGELADA]]&gt;-5,"VENCENDO",IF(TODAY()-Tabela3[[#This Row],[Data_RE_CONGELADA]]&lt;=0,"NO PRAZO"))),"N/A")))</f>
        <v>N/A</v>
      </c>
      <c r="AL174" s="454" t="s">
        <v>138</v>
      </c>
      <c r="AM174" s="454" t="s">
        <v>137</v>
      </c>
      <c r="AN174" s="458" t="s">
        <v>186</v>
      </c>
      <c r="AP174" s="103" t="s">
        <v>575</v>
      </c>
      <c r="AQ174" s="103" t="s">
        <v>611</v>
      </c>
      <c r="AR174" s="103" t="s">
        <v>575</v>
      </c>
      <c r="AS174" s="103">
        <v>0</v>
      </c>
      <c r="AU174" s="103" t="s">
        <v>604</v>
      </c>
      <c r="BC174" s="103"/>
      <c r="BE174" s="103" t="e">
        <f>VLOOKUP(Tabela3[[#This Row],[ID OSP]],[1]Export!$R:$R,1,0)</f>
        <v>#N/A</v>
      </c>
    </row>
    <row r="175" spans="1:57" hidden="1">
      <c r="A175" s="103" t="s">
        <v>1240</v>
      </c>
      <c r="B175" s="103" t="s">
        <v>1241</v>
      </c>
      <c r="C175" s="104" t="s">
        <v>137</v>
      </c>
      <c r="D175" s="454" t="s">
        <v>252</v>
      </c>
      <c r="E175" s="454" t="s">
        <v>138</v>
      </c>
      <c r="G175" s="454">
        <v>45463</v>
      </c>
      <c r="H175" s="454">
        <v>45468</v>
      </c>
      <c r="I175" s="103" t="s">
        <v>139</v>
      </c>
      <c r="J175" s="103" t="s">
        <v>139</v>
      </c>
      <c r="K175" s="458" t="s">
        <v>1242</v>
      </c>
      <c r="L175" s="103" t="s">
        <v>446</v>
      </c>
      <c r="M175" s="103" t="s">
        <v>465</v>
      </c>
      <c r="N175" s="103" t="s">
        <v>813</v>
      </c>
      <c r="O175" s="103" t="s">
        <v>588</v>
      </c>
      <c r="P175" s="103" t="s">
        <v>589</v>
      </c>
      <c r="Q175" s="103" t="s">
        <v>589</v>
      </c>
      <c r="R175" s="458" t="s">
        <v>665</v>
      </c>
      <c r="S175" s="460"/>
      <c r="T175" s="103" t="s">
        <v>252</v>
      </c>
      <c r="U175" s="103" t="s">
        <v>137</v>
      </c>
      <c r="V175" s="454" t="str">
        <f>Tabela3[[#This Row],[NOVO 
PRAZO REDE]]</f>
        <v>REDE OK</v>
      </c>
      <c r="W175" s="454">
        <f>Tabela3[[#This Row],[PRAZO
ATIVAÇÃO]]</f>
        <v>0</v>
      </c>
      <c r="X175" s="103" t="s">
        <v>631</v>
      </c>
      <c r="Y175" s="103" t="str">
        <f>IFERROR("W"&amp;WEEKNUM(Tabela3[[#This Row],[PRAZO RE REVISADO]]),"-")</f>
        <v>-</v>
      </c>
      <c r="Z175" s="103" t="str">
        <f>IFERROR("W"&amp;WEEKNUM(Tabela3[[#This Row],[PRAZO ATIVAÇÃO]]),"-")</f>
        <v>W0</v>
      </c>
      <c r="AA175" s="103">
        <v>2024</v>
      </c>
      <c r="AB175" s="103">
        <v>484150</v>
      </c>
      <c r="AC175" s="103" t="s">
        <v>572</v>
      </c>
      <c r="AD175" s="103" t="s">
        <v>137</v>
      </c>
      <c r="AF175" s="103"/>
      <c r="AG175" s="103"/>
      <c r="AH175" s="103"/>
      <c r="AK175" s="103" t="str">
        <f ca="1">IF(Tabela3[[#This Row],[STATUS]]&lt;&gt;"PREVISTO","N/A",IF(Tabela3[[#This Row],[Data_RE_CONGELADA]]="REDE OK","OK",IFERROR(IF(TODAY()-Tabela3[[#This Row],[Data_RE_CONGELADA]]&gt;=0,"ATRASADO",IF(TODAY()-Tabela3[[#This Row],[Data_RE_CONGELADA]]&gt;-5,"VENCENDO",IF(TODAY()-Tabela3[[#This Row],[Data_RE_CONGELADA]]&lt;=0,"NO PRAZO"))),"N/A")))</f>
        <v>N/A</v>
      </c>
      <c r="AL175" s="454" t="s">
        <v>138</v>
      </c>
      <c r="AM175" s="454" t="s">
        <v>137</v>
      </c>
      <c r="AN175" s="458" t="s">
        <v>186</v>
      </c>
      <c r="AP175" s="103" t="s">
        <v>575</v>
      </c>
      <c r="AQ175" s="103" t="s">
        <v>611</v>
      </c>
      <c r="AR175" s="103" t="s">
        <v>575</v>
      </c>
      <c r="AS175" s="103">
        <v>0</v>
      </c>
      <c r="AU175" s="103" t="s">
        <v>604</v>
      </c>
      <c r="BC175" s="103"/>
      <c r="BE175" s="103" t="e">
        <f>VLOOKUP(Tabela3[[#This Row],[ID OSP]],[1]Export!$R:$R,1,0)</f>
        <v>#N/A</v>
      </c>
    </row>
    <row r="176" spans="1:57" hidden="1">
      <c r="A176" s="103" t="s">
        <v>1243</v>
      </c>
      <c r="B176" s="103" t="s">
        <v>1244</v>
      </c>
      <c r="C176" s="104" t="s">
        <v>137</v>
      </c>
      <c r="D176" s="479" t="s">
        <v>252</v>
      </c>
      <c r="E176" s="454" t="s">
        <v>138</v>
      </c>
      <c r="G176" s="454">
        <v>45484</v>
      </c>
      <c r="H176" s="454">
        <v>45520</v>
      </c>
      <c r="I176" s="103" t="s">
        <v>139</v>
      </c>
      <c r="J176" s="103" t="s">
        <v>139</v>
      </c>
      <c r="K176" s="458" t="s">
        <v>1245</v>
      </c>
      <c r="L176" s="103" t="s">
        <v>446</v>
      </c>
      <c r="M176" s="103" t="s">
        <v>465</v>
      </c>
      <c r="N176" s="103" t="s">
        <v>465</v>
      </c>
      <c r="O176" s="103" t="s">
        <v>588</v>
      </c>
      <c r="P176" s="103" t="s">
        <v>589</v>
      </c>
      <c r="Q176" s="103" t="s">
        <v>589</v>
      </c>
      <c r="R176" s="458" t="s">
        <v>671</v>
      </c>
      <c r="S176" s="460"/>
      <c r="T176" s="103" t="s">
        <v>252</v>
      </c>
      <c r="U176" s="103" t="s">
        <v>137</v>
      </c>
      <c r="V176" s="454" t="str">
        <f>Tabela3[[#This Row],[NOVO 
PRAZO REDE]]</f>
        <v>REDE OK</v>
      </c>
      <c r="W176" s="454">
        <f>Tabela3[[#This Row],[PRAZO
ATIVAÇÃO]]</f>
        <v>0</v>
      </c>
      <c r="X176" s="103" t="s">
        <v>631</v>
      </c>
      <c r="Y176" s="103" t="str">
        <f>IFERROR("W"&amp;WEEKNUM(Tabela3[[#This Row],[PRAZO RE REVISADO]]),"-")</f>
        <v>-</v>
      </c>
      <c r="Z176" s="103" t="str">
        <f>IFERROR("W"&amp;WEEKNUM(Tabela3[[#This Row],[PRAZO ATIVAÇÃO]]),"-")</f>
        <v>W0</v>
      </c>
      <c r="AA176" s="103">
        <v>2024</v>
      </c>
      <c r="AB176" s="103">
        <v>508000</v>
      </c>
      <c r="AC176" s="103" t="s">
        <v>610</v>
      </c>
      <c r="AD176" s="103" t="s">
        <v>137</v>
      </c>
      <c r="AF176" s="103"/>
      <c r="AG176" s="103"/>
      <c r="AH176" s="103"/>
      <c r="AK176" s="103" t="str">
        <f ca="1">IF(Tabela3[[#This Row],[STATUS]]&lt;&gt;"PREVISTO","N/A",IF(Tabela3[[#This Row],[Data_RE_CONGELADA]]="REDE OK","OK",IFERROR(IF(TODAY()-Tabela3[[#This Row],[Data_RE_CONGELADA]]&gt;=0,"ATRASADO",IF(TODAY()-Tabela3[[#This Row],[Data_RE_CONGELADA]]&gt;-5,"VENCENDO",IF(TODAY()-Tabela3[[#This Row],[Data_RE_CONGELADA]]&lt;=0,"NO PRAZO"))),"N/A")))</f>
        <v>N/A</v>
      </c>
      <c r="AL176" s="454" t="s">
        <v>138</v>
      </c>
      <c r="AM176" s="454" t="s">
        <v>137</v>
      </c>
      <c r="AN176" s="458" t="s">
        <v>186</v>
      </c>
      <c r="AP176" s="103" t="s">
        <v>575</v>
      </c>
      <c r="AQ176" s="103" t="s">
        <v>611</v>
      </c>
      <c r="AR176" s="103" t="s">
        <v>575</v>
      </c>
      <c r="AS176" s="103">
        <v>0</v>
      </c>
      <c r="AU176" s="103" t="s">
        <v>604</v>
      </c>
      <c r="BC176" s="103"/>
      <c r="BE176" s="103" t="e">
        <f>VLOOKUP(Tabela3[[#This Row],[ID OSP]],[1]Export!$R:$R,1,0)</f>
        <v>#N/A</v>
      </c>
    </row>
    <row r="177" spans="1:57" hidden="1">
      <c r="A177" s="103" t="s">
        <v>1246</v>
      </c>
      <c r="B177" s="103" t="s">
        <v>1247</v>
      </c>
      <c r="C177" s="104" t="s">
        <v>137</v>
      </c>
      <c r="D177" s="456" t="s">
        <v>252</v>
      </c>
      <c r="E177" s="454" t="s">
        <v>138</v>
      </c>
      <c r="G177" s="454">
        <v>45534</v>
      </c>
      <c r="H177" s="454">
        <v>45539</v>
      </c>
      <c r="I177" s="103" t="s">
        <v>139</v>
      </c>
      <c r="J177" s="103" t="s">
        <v>139</v>
      </c>
      <c r="K177" s="458" t="s">
        <v>1248</v>
      </c>
      <c r="L177" s="103" t="s">
        <v>446</v>
      </c>
      <c r="M177" s="103" t="s">
        <v>463</v>
      </c>
      <c r="N177" s="103" t="s">
        <v>850</v>
      </c>
      <c r="O177" s="103" t="s">
        <v>616</v>
      </c>
      <c r="P177" s="103" t="s">
        <v>589</v>
      </c>
      <c r="Q177" s="103" t="s">
        <v>589</v>
      </c>
      <c r="R177" s="458" t="s">
        <v>617</v>
      </c>
      <c r="S177" s="503"/>
      <c r="T177" s="103" t="s">
        <v>42</v>
      </c>
      <c r="U177" s="103" t="s">
        <v>137</v>
      </c>
      <c r="V177" s="454" t="str">
        <f>Tabela3[[#This Row],[NOVO 
PRAZO REDE]]</f>
        <v>REDE OK</v>
      </c>
      <c r="W177" s="454">
        <f>Tabela3[[#This Row],[PRAZO
ATIVAÇÃO]]</f>
        <v>0</v>
      </c>
      <c r="X177" s="103" t="s">
        <v>482</v>
      </c>
      <c r="Y177" s="103" t="str">
        <f>IFERROR("W"&amp;WEEKNUM(Tabela3[[#This Row],[PRAZO RE REVISADO]]),"-")</f>
        <v>-</v>
      </c>
      <c r="Z177" s="103" t="str">
        <f>IFERROR("W"&amp;WEEKNUM(Tabela3[[#This Row],[PRAZO ATIVAÇÃO]]),"-")</f>
        <v>W0</v>
      </c>
      <c r="AA177" s="103">
        <v>2024</v>
      </c>
      <c r="AB177" s="103" t="s">
        <v>139</v>
      </c>
      <c r="AC177" s="103" t="s">
        <v>139</v>
      </c>
      <c r="AD177" s="103" t="s">
        <v>137</v>
      </c>
      <c r="AF177" s="103"/>
      <c r="AG177" s="103"/>
      <c r="AH177" s="103"/>
      <c r="AK177" s="103" t="str">
        <f ca="1">IF(Tabela3[[#This Row],[STATUS]]&lt;&gt;"PREVISTO","N/A",IF(Tabela3[[#This Row],[Data_RE_CONGELADA]]="REDE OK","OK",IFERROR(IF(TODAY()-Tabela3[[#This Row],[Data_RE_CONGELADA]]&gt;=0,"ATRASADO",IF(TODAY()-Tabela3[[#This Row],[Data_RE_CONGELADA]]&gt;-5,"VENCENDO",IF(TODAY()-Tabela3[[#This Row],[Data_RE_CONGELADA]]&lt;=0,"NO PRAZO"))),"N/A")))</f>
        <v>N/A</v>
      </c>
      <c r="AL177" s="454" t="s">
        <v>138</v>
      </c>
      <c r="AM177" s="454" t="s">
        <v>137</v>
      </c>
      <c r="AN177" s="458" t="s">
        <v>186</v>
      </c>
      <c r="AP177" s="103" t="s">
        <v>575</v>
      </c>
      <c r="AQ177" s="103" t="s">
        <v>611</v>
      </c>
      <c r="AR177" s="103" t="s">
        <v>575</v>
      </c>
      <c r="AS177" s="103">
        <v>0</v>
      </c>
      <c r="AU177" s="103" t="s">
        <v>604</v>
      </c>
      <c r="BC177" s="103"/>
      <c r="BE177" s="103" t="e">
        <f>VLOOKUP(Tabela3[[#This Row],[ID OSP]],[1]Export!$R:$R,1,0)</f>
        <v>#N/A</v>
      </c>
    </row>
    <row r="178" spans="1:57" hidden="1">
      <c r="A178" s="103" t="s">
        <v>1249</v>
      </c>
      <c r="B178" s="103" t="s">
        <v>1250</v>
      </c>
      <c r="C178" s="104" t="s">
        <v>137</v>
      </c>
      <c r="D178" s="454" t="s">
        <v>252</v>
      </c>
      <c r="E178" s="454" t="s">
        <v>138</v>
      </c>
      <c r="G178" s="454">
        <v>45428</v>
      </c>
      <c r="H178" s="454">
        <v>45433</v>
      </c>
      <c r="I178" s="103" t="s">
        <v>139</v>
      </c>
      <c r="J178" s="103" t="s">
        <v>139</v>
      </c>
      <c r="K178" s="458" t="s">
        <v>1251</v>
      </c>
      <c r="L178" s="103" t="s">
        <v>446</v>
      </c>
      <c r="M178" s="103" t="s">
        <v>460</v>
      </c>
      <c r="N178" s="103" t="s">
        <v>460</v>
      </c>
      <c r="O178" s="103" t="s">
        <v>588</v>
      </c>
      <c r="P178" s="103" t="s">
        <v>589</v>
      </c>
      <c r="Q178" s="103" t="s">
        <v>589</v>
      </c>
      <c r="R178" s="458" t="s">
        <v>617</v>
      </c>
      <c r="S178" s="460"/>
      <c r="T178" s="103" t="s">
        <v>252</v>
      </c>
      <c r="U178" s="103" t="s">
        <v>137</v>
      </c>
      <c r="V178" s="454" t="str">
        <f>Tabela3[[#This Row],[NOVO 
PRAZO REDE]]</f>
        <v>REDE OK</v>
      </c>
      <c r="W178" s="454">
        <f>Tabela3[[#This Row],[PRAZO
ATIVAÇÃO]]</f>
        <v>0</v>
      </c>
      <c r="X178" s="103" t="s">
        <v>482</v>
      </c>
      <c r="Y178" s="103" t="str">
        <f>IFERROR("W"&amp;WEEKNUM(Tabela3[[#This Row],[PRAZO RE REVISADO]]),"-")</f>
        <v>-</v>
      </c>
      <c r="Z178" s="103" t="str">
        <f>IFERROR("W"&amp;WEEKNUM(Tabela3[[#This Row],[PRAZO ATIVAÇÃO]]),"-")</f>
        <v>W0</v>
      </c>
      <c r="AA178" s="103">
        <v>2024</v>
      </c>
      <c r="AB178" s="103" t="s">
        <v>675</v>
      </c>
      <c r="AC178" s="103" t="s">
        <v>139</v>
      </c>
      <c r="AD178" s="103" t="s">
        <v>137</v>
      </c>
      <c r="AF178" s="103"/>
      <c r="AG178" s="103"/>
      <c r="AH178" s="103"/>
      <c r="AK178" s="103" t="str">
        <f ca="1">IF(Tabela3[[#This Row],[STATUS]]&lt;&gt;"PREVISTO","N/A",IF(Tabela3[[#This Row],[Data_RE_CONGELADA]]="REDE OK","OK",IFERROR(IF(TODAY()-Tabela3[[#This Row],[Data_RE_CONGELADA]]&gt;=0,"ATRASADO",IF(TODAY()-Tabela3[[#This Row],[Data_RE_CONGELADA]]&gt;-5,"VENCENDO",IF(TODAY()-Tabela3[[#This Row],[Data_RE_CONGELADA]]&lt;=0,"NO PRAZO"))),"N/A")))</f>
        <v>N/A</v>
      </c>
      <c r="AL178" s="454" t="s">
        <v>138</v>
      </c>
      <c r="AM178" s="454" t="s">
        <v>137</v>
      </c>
      <c r="AN178" s="458" t="s">
        <v>186</v>
      </c>
      <c r="AP178" s="103" t="s">
        <v>575</v>
      </c>
      <c r="AQ178" s="103" t="s">
        <v>611</v>
      </c>
      <c r="AR178" s="103" t="s">
        <v>575</v>
      </c>
      <c r="AS178" s="103">
        <v>0</v>
      </c>
      <c r="AU178" s="103" t="s">
        <v>604</v>
      </c>
      <c r="BC178" s="103"/>
      <c r="BE178" s="103" t="e">
        <f>VLOOKUP(Tabela3[[#This Row],[ID OSP]],[1]Export!$R:$R,1,0)</f>
        <v>#N/A</v>
      </c>
    </row>
    <row r="179" spans="1:57" hidden="1">
      <c r="A179" s="103" t="s">
        <v>1252</v>
      </c>
      <c r="B179" s="103" t="s">
        <v>1253</v>
      </c>
      <c r="C179" s="104" t="s">
        <v>137</v>
      </c>
      <c r="D179" s="454" t="s">
        <v>252</v>
      </c>
      <c r="E179" s="454" t="s">
        <v>138</v>
      </c>
      <c r="G179" s="454">
        <v>45450</v>
      </c>
      <c r="H179" s="454">
        <v>45450</v>
      </c>
      <c r="I179" s="103" t="s">
        <v>139</v>
      </c>
      <c r="J179" s="103" t="s">
        <v>139</v>
      </c>
      <c r="K179" s="458" t="s">
        <v>1254</v>
      </c>
      <c r="L179" s="103" t="s">
        <v>446</v>
      </c>
      <c r="M179" s="103" t="s">
        <v>459</v>
      </c>
      <c r="N179" s="103" t="s">
        <v>1255</v>
      </c>
      <c r="O179" s="103" t="s">
        <v>588</v>
      </c>
      <c r="P179" s="103" t="s">
        <v>589</v>
      </c>
      <c r="Q179" s="103" t="s">
        <v>589</v>
      </c>
      <c r="R179" s="458" t="s">
        <v>658</v>
      </c>
      <c r="S179" s="460"/>
      <c r="T179" s="103" t="s">
        <v>252</v>
      </c>
      <c r="U179" s="103" t="s">
        <v>137</v>
      </c>
      <c r="V179" s="454" t="str">
        <f>Tabela3[[#This Row],[NOVO 
PRAZO REDE]]</f>
        <v>REDE OK</v>
      </c>
      <c r="W179" s="454">
        <f>Tabela3[[#This Row],[PRAZO
ATIVAÇÃO]]</f>
        <v>0</v>
      </c>
      <c r="X179" s="103" t="s">
        <v>482</v>
      </c>
      <c r="Y179" s="103" t="str">
        <f>IFERROR("W"&amp;WEEKNUM(Tabela3[[#This Row],[PRAZO RE REVISADO]]),"-")</f>
        <v>-</v>
      </c>
      <c r="Z179" s="103" t="str">
        <f>IFERROR("W"&amp;WEEKNUM(Tabela3[[#This Row],[PRAZO ATIVAÇÃO]]),"-")</f>
        <v>W0</v>
      </c>
      <c r="AA179" s="103">
        <v>2024</v>
      </c>
      <c r="AB179" s="103" t="s">
        <v>139</v>
      </c>
      <c r="AC179" s="103" t="s">
        <v>139</v>
      </c>
      <c r="AD179" s="103" t="s">
        <v>137</v>
      </c>
      <c r="AF179" s="103"/>
      <c r="AG179" s="103"/>
      <c r="AH179" s="103"/>
      <c r="AK179" s="103" t="str">
        <f ca="1">IF(Tabela3[[#This Row],[STATUS]]&lt;&gt;"PREVISTO","N/A",IF(Tabela3[[#This Row],[Data_RE_CONGELADA]]="REDE OK","OK",IFERROR(IF(TODAY()-Tabela3[[#This Row],[Data_RE_CONGELADA]]&gt;=0,"ATRASADO",IF(TODAY()-Tabela3[[#This Row],[Data_RE_CONGELADA]]&gt;-5,"VENCENDO",IF(TODAY()-Tabela3[[#This Row],[Data_RE_CONGELADA]]&lt;=0,"NO PRAZO"))),"N/A")))</f>
        <v>N/A</v>
      </c>
      <c r="AL179" s="454" t="s">
        <v>138</v>
      </c>
      <c r="AM179" s="454" t="s">
        <v>137</v>
      </c>
      <c r="AN179" s="458" t="s">
        <v>186</v>
      </c>
      <c r="AP179" s="103" t="s">
        <v>575</v>
      </c>
      <c r="AQ179" s="103" t="s">
        <v>611</v>
      </c>
      <c r="AR179" s="103" t="s">
        <v>575</v>
      </c>
      <c r="AS179" s="103">
        <v>0</v>
      </c>
      <c r="AU179" s="103" t="s">
        <v>604</v>
      </c>
      <c r="BC179" s="103"/>
      <c r="BE179" s="103" t="e">
        <f>VLOOKUP(Tabela3[[#This Row],[ID OSP]],[1]Export!$R:$R,1,0)</f>
        <v>#N/A</v>
      </c>
    </row>
    <row r="180" spans="1:57" hidden="1">
      <c r="A180" s="103" t="s">
        <v>1256</v>
      </c>
      <c r="B180" s="103" t="s">
        <v>1257</v>
      </c>
      <c r="C180" s="104" t="s">
        <v>137</v>
      </c>
      <c r="D180" s="454" t="s">
        <v>252</v>
      </c>
      <c r="E180" s="454" t="s">
        <v>138</v>
      </c>
      <c r="G180" s="454">
        <v>45506</v>
      </c>
      <c r="H180" s="454">
        <v>45518</v>
      </c>
      <c r="I180" s="103" t="s">
        <v>139</v>
      </c>
      <c r="J180" s="103" t="s">
        <v>139</v>
      </c>
      <c r="K180" s="458" t="s">
        <v>1258</v>
      </c>
      <c r="L180" s="103" t="s">
        <v>446</v>
      </c>
      <c r="M180" s="103" t="s">
        <v>458</v>
      </c>
      <c r="N180" s="103" t="s">
        <v>1059</v>
      </c>
      <c r="O180" s="103" t="s">
        <v>588</v>
      </c>
      <c r="P180" s="103" t="s">
        <v>589</v>
      </c>
      <c r="Q180" s="103" t="s">
        <v>589</v>
      </c>
      <c r="R180" s="458" t="s">
        <v>824</v>
      </c>
      <c r="S180" s="460"/>
      <c r="T180" s="103" t="s">
        <v>252</v>
      </c>
      <c r="U180" s="103" t="s">
        <v>137</v>
      </c>
      <c r="V180" s="454" t="str">
        <f>Tabela3[[#This Row],[NOVO 
PRAZO REDE]]</f>
        <v>REDE OK</v>
      </c>
      <c r="W180" s="454">
        <f>Tabela3[[#This Row],[PRAZO
ATIVAÇÃO]]</f>
        <v>0</v>
      </c>
      <c r="X180" s="103" t="s">
        <v>500</v>
      </c>
      <c r="Y180" s="103" t="str">
        <f>IFERROR("W"&amp;WEEKNUM(Tabela3[[#This Row],[PRAZO RE REVISADO]]),"-")</f>
        <v>-</v>
      </c>
      <c r="Z180" s="103" t="str">
        <f>IFERROR("W"&amp;WEEKNUM(Tabela3[[#This Row],[PRAZO ATIVAÇÃO]]),"-")</f>
        <v>W0</v>
      </c>
      <c r="AA180" s="103">
        <v>2024</v>
      </c>
      <c r="AB180" s="103">
        <v>504185</v>
      </c>
      <c r="AC180" s="103" t="s">
        <v>592</v>
      </c>
      <c r="AD180" s="103" t="s">
        <v>137</v>
      </c>
      <c r="AF180" s="103"/>
      <c r="AG180" s="103"/>
      <c r="AH180" s="103"/>
      <c r="AK180" s="103" t="str">
        <f ca="1">IF(Tabela3[[#This Row],[STATUS]]&lt;&gt;"PREVISTO","N/A",IF(Tabela3[[#This Row],[Data_RE_CONGELADA]]="REDE OK","OK",IFERROR(IF(TODAY()-Tabela3[[#This Row],[Data_RE_CONGELADA]]&gt;=0,"ATRASADO",IF(TODAY()-Tabela3[[#This Row],[Data_RE_CONGELADA]]&gt;-5,"VENCENDO",IF(TODAY()-Tabela3[[#This Row],[Data_RE_CONGELADA]]&lt;=0,"NO PRAZO"))),"N/A")))</f>
        <v>N/A</v>
      </c>
      <c r="AL180" s="454" t="s">
        <v>138</v>
      </c>
      <c r="AM180" s="454" t="s">
        <v>137</v>
      </c>
      <c r="AN180" s="458" t="s">
        <v>186</v>
      </c>
      <c r="AP180" s="103" t="s">
        <v>575</v>
      </c>
      <c r="AQ180" s="103" t="s">
        <v>611</v>
      </c>
      <c r="AR180" s="103" t="s">
        <v>575</v>
      </c>
      <c r="AS180" s="103">
        <v>0</v>
      </c>
      <c r="AU180" s="103" t="s">
        <v>604</v>
      </c>
      <c r="BC180" s="103"/>
      <c r="BE180" s="103" t="e">
        <f>VLOOKUP(Tabela3[[#This Row],[ID OSP]],[1]Export!$R:$R,1,0)</f>
        <v>#N/A</v>
      </c>
    </row>
    <row r="181" spans="1:57" hidden="1">
      <c r="A181" s="103" t="s">
        <v>1259</v>
      </c>
      <c r="B181" s="103" t="s">
        <v>1260</v>
      </c>
      <c r="C181" s="104" t="s">
        <v>137</v>
      </c>
      <c r="D181" s="454" t="s">
        <v>252</v>
      </c>
      <c r="E181" s="454" t="s">
        <v>138</v>
      </c>
      <c r="G181" s="454">
        <v>45490</v>
      </c>
      <c r="H181" s="454">
        <v>45492</v>
      </c>
      <c r="I181" s="103" t="s">
        <v>139</v>
      </c>
      <c r="J181" s="103" t="s">
        <v>139</v>
      </c>
      <c r="K181" s="458" t="s">
        <v>1221</v>
      </c>
      <c r="L181" s="103" t="s">
        <v>446</v>
      </c>
      <c r="M181" s="103" t="s">
        <v>453</v>
      </c>
      <c r="N181" s="103" t="s">
        <v>851</v>
      </c>
      <c r="O181" s="103" t="s">
        <v>588</v>
      </c>
      <c r="P181" s="103" t="s">
        <v>705</v>
      </c>
      <c r="Q181" s="103" t="s">
        <v>589</v>
      </c>
      <c r="R181" s="458" t="s">
        <v>630</v>
      </c>
      <c r="S181" s="460"/>
      <c r="T181" s="103" t="s">
        <v>42</v>
      </c>
      <c r="U181" s="103" t="s">
        <v>137</v>
      </c>
      <c r="V181" s="454" t="str">
        <f>Tabela3[[#This Row],[NOVO 
PRAZO REDE]]</f>
        <v>REDE OK</v>
      </c>
      <c r="W181" s="454">
        <f>Tabela3[[#This Row],[PRAZO
ATIVAÇÃO]]</f>
        <v>0</v>
      </c>
      <c r="X181" s="103" t="s">
        <v>729</v>
      </c>
      <c r="Y181" s="103" t="str">
        <f>IFERROR("W"&amp;WEEKNUM(Tabela3[[#This Row],[PRAZO RE REVISADO]]),"-")</f>
        <v>-</v>
      </c>
      <c r="Z181" s="103" t="str">
        <f>IFERROR("W"&amp;WEEKNUM(Tabela3[[#This Row],[PRAZO ATIVAÇÃO]]),"-")</f>
        <v>W0</v>
      </c>
      <c r="AA181" s="103">
        <v>2024</v>
      </c>
      <c r="AB181" s="103">
        <v>507973</v>
      </c>
      <c r="AC181" s="103" t="s">
        <v>592</v>
      </c>
      <c r="AD181" s="103" t="s">
        <v>137</v>
      </c>
      <c r="AF181" s="103"/>
      <c r="AG181" s="103"/>
      <c r="AH181" s="103"/>
      <c r="AK181" s="103" t="str">
        <f ca="1">IF(Tabela3[[#This Row],[STATUS]]&lt;&gt;"PREVISTO","N/A",IF(Tabela3[[#This Row],[Data_RE_CONGELADA]]="REDE OK","OK",IFERROR(IF(TODAY()-Tabela3[[#This Row],[Data_RE_CONGELADA]]&gt;=0,"ATRASADO",IF(TODAY()-Tabela3[[#This Row],[Data_RE_CONGELADA]]&gt;-5,"VENCENDO",IF(TODAY()-Tabela3[[#This Row],[Data_RE_CONGELADA]]&lt;=0,"NO PRAZO"))),"N/A")))</f>
        <v>N/A</v>
      </c>
      <c r="AL181" s="454" t="s">
        <v>138</v>
      </c>
      <c r="AM181" s="454" t="s">
        <v>137</v>
      </c>
      <c r="AN181" s="458" t="s">
        <v>186</v>
      </c>
      <c r="AP181" s="103" t="s">
        <v>575</v>
      </c>
      <c r="AQ181" s="103" t="s">
        <v>611</v>
      </c>
      <c r="AR181" s="103" t="s">
        <v>575</v>
      </c>
      <c r="AS181" s="103">
        <v>0</v>
      </c>
      <c r="AU181" s="103" t="s">
        <v>604</v>
      </c>
      <c r="BC181" s="103"/>
      <c r="BE181" s="103" t="e">
        <f>VLOOKUP(Tabela3[[#This Row],[ID OSP]],[1]Export!$R:$R,1,0)</f>
        <v>#N/A</v>
      </c>
    </row>
    <row r="182" spans="1:57" hidden="1">
      <c r="A182" s="103" t="s">
        <v>1261</v>
      </c>
      <c r="B182" s="103" t="s">
        <v>1262</v>
      </c>
      <c r="C182" s="543" t="s">
        <v>137</v>
      </c>
      <c r="D182" s="480" t="s">
        <v>252</v>
      </c>
      <c r="E182" s="454" t="s">
        <v>138</v>
      </c>
      <c r="G182" s="454">
        <v>45478</v>
      </c>
      <c r="H182" s="454">
        <v>45561</v>
      </c>
      <c r="I182" s="103" t="s">
        <v>139</v>
      </c>
      <c r="J182" s="103" t="s">
        <v>139</v>
      </c>
      <c r="K182" s="458" t="s">
        <v>1263</v>
      </c>
      <c r="L182" s="103" t="s">
        <v>446</v>
      </c>
      <c r="M182" s="103" t="s">
        <v>465</v>
      </c>
      <c r="N182" s="103" t="s">
        <v>629</v>
      </c>
      <c r="O182" s="103" t="s">
        <v>588</v>
      </c>
      <c r="P182" s="103" t="s">
        <v>589</v>
      </c>
      <c r="Q182" s="103" t="s">
        <v>589</v>
      </c>
      <c r="R182" s="458" t="s">
        <v>630</v>
      </c>
      <c r="S182" s="503"/>
      <c r="T182" s="103" t="s">
        <v>252</v>
      </c>
      <c r="U182" s="103" t="s">
        <v>137</v>
      </c>
      <c r="V182" s="454" t="str">
        <f>Tabela3[[#This Row],[NOVO 
PRAZO REDE]]</f>
        <v>REDE OK</v>
      </c>
      <c r="W182" s="454">
        <f>Tabela3[[#This Row],[PRAZO
ATIVAÇÃO]]</f>
        <v>0</v>
      </c>
      <c r="X182" s="103" t="s">
        <v>631</v>
      </c>
      <c r="Y182" s="103" t="str">
        <f>IFERROR("W"&amp;WEEKNUM(Tabela3[[#This Row],[PRAZO RE REVISADO]]),"-")</f>
        <v>-</v>
      </c>
      <c r="Z182" s="103" t="str">
        <f>IFERROR("W"&amp;WEEKNUM(Tabela3[[#This Row],[PRAZO ATIVAÇÃO]]),"-")</f>
        <v>W0</v>
      </c>
      <c r="AA182" s="103">
        <v>2024</v>
      </c>
      <c r="AB182" s="103">
        <v>511752</v>
      </c>
      <c r="AC182" s="103" t="s">
        <v>592</v>
      </c>
      <c r="AD182" s="103" t="s">
        <v>137</v>
      </c>
      <c r="AF182" s="103"/>
      <c r="AG182" s="103"/>
      <c r="AH182" s="103"/>
      <c r="AK182" s="103" t="str">
        <f ca="1">IF(Tabela3[[#This Row],[STATUS]]&lt;&gt;"PREVISTO","N/A",IF(Tabela3[[#This Row],[Data_RE_CONGELADA]]="REDE OK","OK",IFERROR(IF(TODAY()-Tabela3[[#This Row],[Data_RE_CONGELADA]]&gt;=0,"ATRASADO",IF(TODAY()-Tabela3[[#This Row],[Data_RE_CONGELADA]]&gt;-5,"VENCENDO",IF(TODAY()-Tabela3[[#This Row],[Data_RE_CONGELADA]]&lt;=0,"NO PRAZO"))),"N/A")))</f>
        <v>N/A</v>
      </c>
      <c r="AL182" s="454" t="s">
        <v>138</v>
      </c>
      <c r="AM182" s="454" t="s">
        <v>137</v>
      </c>
      <c r="AN182" s="458" t="s">
        <v>186</v>
      </c>
      <c r="AP182" s="103" t="s">
        <v>575</v>
      </c>
      <c r="AQ182" s="103" t="s">
        <v>611</v>
      </c>
      <c r="AR182" s="103" t="s">
        <v>575</v>
      </c>
      <c r="AS182" s="103">
        <v>0</v>
      </c>
      <c r="AU182" s="103" t="s">
        <v>604</v>
      </c>
      <c r="BC182" s="103"/>
      <c r="BE182" s="103" t="e">
        <f>VLOOKUP(Tabela3[[#This Row],[ID OSP]],[1]Export!$R:$R,1,0)</f>
        <v>#N/A</v>
      </c>
    </row>
    <row r="183" spans="1:57" hidden="1">
      <c r="A183" s="103" t="s">
        <v>1264</v>
      </c>
      <c r="B183" s="103" t="s">
        <v>1265</v>
      </c>
      <c r="C183" s="104" t="s">
        <v>137</v>
      </c>
      <c r="D183" s="454" t="s">
        <v>252</v>
      </c>
      <c r="E183" s="454" t="s">
        <v>138</v>
      </c>
      <c r="G183" s="454">
        <v>45496</v>
      </c>
      <c r="H183" s="454">
        <v>45573</v>
      </c>
      <c r="I183" s="103" t="s">
        <v>139</v>
      </c>
      <c r="J183" s="103" t="s">
        <v>139</v>
      </c>
      <c r="K183" s="458" t="s">
        <v>1266</v>
      </c>
      <c r="L183" s="103" t="s">
        <v>446</v>
      </c>
      <c r="M183" s="103" t="s">
        <v>464</v>
      </c>
      <c r="N183" s="103" t="s">
        <v>464</v>
      </c>
      <c r="O183" s="103" t="s">
        <v>588</v>
      </c>
      <c r="P183" s="103" t="s">
        <v>589</v>
      </c>
      <c r="Q183" s="103" t="s">
        <v>589</v>
      </c>
      <c r="R183" s="458" t="s">
        <v>671</v>
      </c>
      <c r="S183" s="460"/>
      <c r="T183" s="103" t="s">
        <v>252</v>
      </c>
      <c r="U183" s="103" t="s">
        <v>137</v>
      </c>
      <c r="V183" s="454" t="str">
        <f>Tabela3[[#This Row],[NOVO 
PRAZO REDE]]</f>
        <v>REDE OK</v>
      </c>
      <c r="W183" s="454">
        <f>Tabela3[[#This Row],[PRAZO
ATIVAÇÃO]]</f>
        <v>0</v>
      </c>
      <c r="X183" s="103" t="s">
        <v>482</v>
      </c>
      <c r="Y183" s="103" t="str">
        <f>IFERROR("W"&amp;WEEKNUM(Tabela3[[#This Row],[PRAZO RE REVISADO]]),"-")</f>
        <v>-</v>
      </c>
      <c r="Z183" s="103" t="str">
        <f>IFERROR("W"&amp;WEEKNUM(Tabela3[[#This Row],[PRAZO ATIVAÇÃO]]),"-")</f>
        <v>W0</v>
      </c>
      <c r="AA183" s="103">
        <v>2024</v>
      </c>
      <c r="AB183" s="103" t="s">
        <v>139</v>
      </c>
      <c r="AC183" s="103" t="s">
        <v>139</v>
      </c>
      <c r="AD183" s="103" t="s">
        <v>137</v>
      </c>
      <c r="AF183" s="103"/>
      <c r="AG183" s="103"/>
      <c r="AH183" s="103"/>
      <c r="AK183" s="103" t="str">
        <f ca="1">IF(Tabela3[[#This Row],[STATUS]]&lt;&gt;"PREVISTO","N/A",IF(Tabela3[[#This Row],[Data_RE_CONGELADA]]="REDE OK","OK",IFERROR(IF(TODAY()-Tabela3[[#This Row],[Data_RE_CONGELADA]]&gt;=0,"ATRASADO",IF(TODAY()-Tabela3[[#This Row],[Data_RE_CONGELADA]]&gt;-5,"VENCENDO",IF(TODAY()-Tabela3[[#This Row],[Data_RE_CONGELADA]]&lt;=0,"NO PRAZO"))),"N/A")))</f>
        <v>N/A</v>
      </c>
      <c r="AL183" s="454" t="s">
        <v>138</v>
      </c>
      <c r="AM183" s="454">
        <v>45573</v>
      </c>
      <c r="AN183" s="458" t="s">
        <v>186</v>
      </c>
      <c r="AP183" s="103" t="s">
        <v>575</v>
      </c>
      <c r="AQ183" s="103" t="s">
        <v>611</v>
      </c>
      <c r="AR183" s="103" t="s">
        <v>575</v>
      </c>
      <c r="AS183" s="103">
        <v>0</v>
      </c>
      <c r="AU183" s="103" t="s">
        <v>604</v>
      </c>
      <c r="BC183" s="103"/>
      <c r="BE183" s="103" t="e">
        <f>VLOOKUP(Tabela3[[#This Row],[ID OSP]],[1]Export!$R:$R,1,0)</f>
        <v>#N/A</v>
      </c>
    </row>
    <row r="184" spans="1:57" hidden="1">
      <c r="A184" s="103" t="s">
        <v>1267</v>
      </c>
      <c r="B184" s="103" t="s">
        <v>1268</v>
      </c>
      <c r="C184" s="104" t="s">
        <v>137</v>
      </c>
      <c r="D184" s="479" t="s">
        <v>252</v>
      </c>
      <c r="E184" s="454" t="s">
        <v>138</v>
      </c>
      <c r="G184" s="454">
        <v>45486</v>
      </c>
      <c r="H184" s="454">
        <v>45539</v>
      </c>
      <c r="I184" s="103" t="s">
        <v>139</v>
      </c>
      <c r="J184" s="103" t="s">
        <v>139</v>
      </c>
      <c r="K184" s="458" t="s">
        <v>1269</v>
      </c>
      <c r="L184" s="103" t="s">
        <v>446</v>
      </c>
      <c r="M184" s="103" t="s">
        <v>465</v>
      </c>
      <c r="N184" s="103" t="s">
        <v>813</v>
      </c>
      <c r="O184" s="103" t="s">
        <v>588</v>
      </c>
      <c r="P184" s="103" t="s">
        <v>589</v>
      </c>
      <c r="Q184" s="103" t="s">
        <v>589</v>
      </c>
      <c r="R184" s="458" t="s">
        <v>671</v>
      </c>
      <c r="S184" s="503"/>
      <c r="T184" s="103" t="s">
        <v>252</v>
      </c>
      <c r="U184" s="103" t="s">
        <v>137</v>
      </c>
      <c r="V184" s="454" t="str">
        <f>Tabela3[[#This Row],[NOVO 
PRAZO REDE]]</f>
        <v>REDE OK</v>
      </c>
      <c r="W184" s="454">
        <f>Tabela3[[#This Row],[PRAZO
ATIVAÇÃO]]</f>
        <v>0</v>
      </c>
      <c r="X184" s="103" t="s">
        <v>631</v>
      </c>
      <c r="Y184" s="103" t="str">
        <f>IFERROR("W"&amp;WEEKNUM(Tabela3[[#This Row],[PRAZO RE REVISADO]]),"-")</f>
        <v>-</v>
      </c>
      <c r="Z184" s="103" t="str">
        <f>IFERROR("W"&amp;WEEKNUM(Tabela3[[#This Row],[PRAZO ATIVAÇÃO]]),"-")</f>
        <v>W0</v>
      </c>
      <c r="AA184" s="103">
        <v>2024</v>
      </c>
      <c r="AB184" s="103">
        <v>477368</v>
      </c>
      <c r="AC184" s="103" t="s">
        <v>866</v>
      </c>
      <c r="AD184" s="103" t="s">
        <v>137</v>
      </c>
      <c r="AF184" s="103"/>
      <c r="AG184" s="103"/>
      <c r="AH184" s="103"/>
      <c r="AK184" s="103" t="str">
        <f ca="1">IF(Tabela3[[#This Row],[STATUS]]&lt;&gt;"PREVISTO","N/A",IF(Tabela3[[#This Row],[Data_RE_CONGELADA]]="REDE OK","OK",IFERROR(IF(TODAY()-Tabela3[[#This Row],[Data_RE_CONGELADA]]&gt;=0,"ATRASADO",IF(TODAY()-Tabela3[[#This Row],[Data_RE_CONGELADA]]&gt;-5,"VENCENDO",IF(TODAY()-Tabela3[[#This Row],[Data_RE_CONGELADA]]&lt;=0,"NO PRAZO"))),"N/A")))</f>
        <v>N/A</v>
      </c>
      <c r="AL184" s="454" t="s">
        <v>138</v>
      </c>
      <c r="AM184" s="454" t="s">
        <v>137</v>
      </c>
      <c r="AN184" s="458" t="s">
        <v>186</v>
      </c>
      <c r="AP184" s="103" t="s">
        <v>575</v>
      </c>
      <c r="AQ184" s="103" t="s">
        <v>611</v>
      </c>
      <c r="AR184" s="103" t="s">
        <v>575</v>
      </c>
      <c r="AS184" s="103">
        <v>0</v>
      </c>
      <c r="AU184" s="103" t="s">
        <v>604</v>
      </c>
      <c r="BC184" s="103"/>
      <c r="BE184" s="103" t="e">
        <f>VLOOKUP(Tabela3[[#This Row],[ID OSP]],[1]Export!$R:$R,1,0)</f>
        <v>#N/A</v>
      </c>
    </row>
    <row r="185" spans="1:57" hidden="1">
      <c r="A185" s="103" t="s">
        <v>1270</v>
      </c>
      <c r="B185" s="103" t="s">
        <v>1271</v>
      </c>
      <c r="C185" s="104" t="s">
        <v>137</v>
      </c>
      <c r="D185" s="454" t="s">
        <v>252</v>
      </c>
      <c r="E185" s="454" t="s">
        <v>138</v>
      </c>
      <c r="G185" s="454">
        <v>45443</v>
      </c>
      <c r="H185" s="454">
        <v>45463</v>
      </c>
      <c r="I185" s="103" t="s">
        <v>139</v>
      </c>
      <c r="J185" s="103" t="s">
        <v>139</v>
      </c>
      <c r="K185" s="458" t="s">
        <v>1272</v>
      </c>
      <c r="L185" s="103" t="s">
        <v>446</v>
      </c>
      <c r="M185" s="103" t="s">
        <v>460</v>
      </c>
      <c r="N185" s="103" t="s">
        <v>757</v>
      </c>
      <c r="O185" s="103" t="s">
        <v>588</v>
      </c>
      <c r="P185" s="103" t="s">
        <v>589</v>
      </c>
      <c r="Q185" s="103" t="s">
        <v>589</v>
      </c>
      <c r="R185" s="458" t="s">
        <v>630</v>
      </c>
      <c r="S185" s="460"/>
      <c r="T185" s="103" t="s">
        <v>252</v>
      </c>
      <c r="U185" s="103" t="s">
        <v>137</v>
      </c>
      <c r="V185" s="454" t="str">
        <f>Tabela3[[#This Row],[NOVO 
PRAZO REDE]]</f>
        <v>REDE OK</v>
      </c>
      <c r="W185" s="454">
        <f>Tabela3[[#This Row],[PRAZO
ATIVAÇÃO]]</f>
        <v>0</v>
      </c>
      <c r="X185" s="103" t="s">
        <v>482</v>
      </c>
      <c r="Y185" s="103" t="str">
        <f>IFERROR("W"&amp;WEEKNUM(Tabela3[[#This Row],[PRAZO RE REVISADO]]),"-")</f>
        <v>-</v>
      </c>
      <c r="Z185" s="103" t="str">
        <f>IFERROR("W"&amp;WEEKNUM(Tabela3[[#This Row],[PRAZO ATIVAÇÃO]]),"-")</f>
        <v>W0</v>
      </c>
      <c r="AA185" s="103">
        <v>2024</v>
      </c>
      <c r="AB185" s="103">
        <v>481235</v>
      </c>
      <c r="AC185" s="103" t="s">
        <v>572</v>
      </c>
      <c r="AD185" s="103" t="s">
        <v>137</v>
      </c>
      <c r="AF185" s="103"/>
      <c r="AG185" s="103"/>
      <c r="AH185" s="103"/>
      <c r="AK185" s="103" t="str">
        <f ca="1">IF(Tabela3[[#This Row],[STATUS]]&lt;&gt;"PREVISTO","N/A",IF(Tabela3[[#This Row],[Data_RE_CONGELADA]]="REDE OK","OK",IFERROR(IF(TODAY()-Tabela3[[#This Row],[Data_RE_CONGELADA]]&gt;=0,"ATRASADO",IF(TODAY()-Tabela3[[#This Row],[Data_RE_CONGELADA]]&gt;-5,"VENCENDO",IF(TODAY()-Tabela3[[#This Row],[Data_RE_CONGELADA]]&lt;=0,"NO PRAZO"))),"N/A")))</f>
        <v>N/A</v>
      </c>
      <c r="AL185" s="454" t="s">
        <v>138</v>
      </c>
      <c r="AM185" s="454" t="s">
        <v>137</v>
      </c>
      <c r="AN185" s="458" t="s">
        <v>186</v>
      </c>
      <c r="AP185" s="103" t="s">
        <v>575</v>
      </c>
      <c r="AQ185" s="103" t="s">
        <v>611</v>
      </c>
      <c r="AR185" s="103" t="s">
        <v>575</v>
      </c>
      <c r="AS185" s="103">
        <v>0</v>
      </c>
      <c r="AU185" s="103" t="s">
        <v>604</v>
      </c>
      <c r="BC185" s="103"/>
      <c r="BE185" s="103" t="e">
        <f>VLOOKUP(Tabela3[[#This Row],[ID OSP]],[1]Export!$R:$R,1,0)</f>
        <v>#N/A</v>
      </c>
    </row>
    <row r="186" spans="1:57" hidden="1">
      <c r="A186" s="103" t="s">
        <v>1273</v>
      </c>
      <c r="B186" s="103" t="s">
        <v>1274</v>
      </c>
      <c r="C186" s="104" t="s">
        <v>137</v>
      </c>
      <c r="D186" s="454" t="s">
        <v>252</v>
      </c>
      <c r="E186" s="454" t="s">
        <v>138</v>
      </c>
      <c r="G186" s="454">
        <v>45490</v>
      </c>
      <c r="H186" s="454">
        <v>45546</v>
      </c>
      <c r="I186" s="103" t="s">
        <v>139</v>
      </c>
      <c r="J186" s="103" t="s">
        <v>139</v>
      </c>
      <c r="K186" s="458" t="s">
        <v>1275</v>
      </c>
      <c r="L186" s="103" t="s">
        <v>446</v>
      </c>
      <c r="M186" s="103" t="s">
        <v>465</v>
      </c>
      <c r="N186" s="103" t="s">
        <v>813</v>
      </c>
      <c r="O186" s="103" t="s">
        <v>588</v>
      </c>
      <c r="P186" s="103" t="s">
        <v>589</v>
      </c>
      <c r="Q186" s="103" t="s">
        <v>589</v>
      </c>
      <c r="R186" s="458" t="s">
        <v>671</v>
      </c>
      <c r="S186" s="503"/>
      <c r="T186" s="103" t="s">
        <v>252</v>
      </c>
      <c r="U186" s="103" t="s">
        <v>137</v>
      </c>
      <c r="V186" s="454" t="str">
        <f>Tabela3[[#This Row],[NOVO 
PRAZO REDE]]</f>
        <v>REDE OK</v>
      </c>
      <c r="W186" s="454">
        <f>Tabela3[[#This Row],[PRAZO
ATIVAÇÃO]]</f>
        <v>0</v>
      </c>
      <c r="X186" s="103" t="s">
        <v>631</v>
      </c>
      <c r="Y186" s="103" t="str">
        <f>IFERROR("W"&amp;WEEKNUM(Tabela3[[#This Row],[PRAZO RE REVISADO]]),"-")</f>
        <v>-</v>
      </c>
      <c r="Z186" s="103" t="str">
        <f>IFERROR("W"&amp;WEEKNUM(Tabela3[[#This Row],[PRAZO ATIVAÇÃO]]),"-")</f>
        <v>W0</v>
      </c>
      <c r="AA186" s="103">
        <v>2024</v>
      </c>
      <c r="AB186" s="103" t="s">
        <v>139</v>
      </c>
      <c r="AC186" s="103" t="s">
        <v>139</v>
      </c>
      <c r="AD186" s="103" t="s">
        <v>137</v>
      </c>
      <c r="AF186" s="103"/>
      <c r="AG186" s="103"/>
      <c r="AH186" s="103"/>
      <c r="AK186" s="103" t="str">
        <f ca="1">IF(Tabela3[[#This Row],[STATUS]]&lt;&gt;"PREVISTO","N/A",IF(Tabela3[[#This Row],[Data_RE_CONGELADA]]="REDE OK","OK",IFERROR(IF(TODAY()-Tabela3[[#This Row],[Data_RE_CONGELADA]]&gt;=0,"ATRASADO",IF(TODAY()-Tabela3[[#This Row],[Data_RE_CONGELADA]]&gt;-5,"VENCENDO",IF(TODAY()-Tabela3[[#This Row],[Data_RE_CONGELADA]]&lt;=0,"NO PRAZO"))),"N/A")))</f>
        <v>N/A</v>
      </c>
      <c r="AL186" s="454" t="s">
        <v>138</v>
      </c>
      <c r="AM186" s="454" t="s">
        <v>137</v>
      </c>
      <c r="AN186" s="458" t="s">
        <v>186</v>
      </c>
      <c r="AP186" s="103" t="s">
        <v>575</v>
      </c>
      <c r="AQ186" s="103" t="s">
        <v>611</v>
      </c>
      <c r="AR186" s="103" t="s">
        <v>575</v>
      </c>
      <c r="AS186" s="103">
        <v>0</v>
      </c>
      <c r="AU186" s="103" t="s">
        <v>604</v>
      </c>
      <c r="BC186" s="103"/>
      <c r="BE186" s="103" t="e">
        <f>VLOOKUP(Tabela3[[#This Row],[ID OSP]],[1]Export!$R:$R,1,0)</f>
        <v>#N/A</v>
      </c>
    </row>
    <row r="187" spans="1:57" hidden="1">
      <c r="A187" s="103" t="s">
        <v>1034</v>
      </c>
      <c r="B187" s="103" t="s">
        <v>1276</v>
      </c>
      <c r="C187" s="104" t="s">
        <v>268</v>
      </c>
      <c r="D187" s="103" t="s">
        <v>42</v>
      </c>
      <c r="E187" s="454" t="s">
        <v>268</v>
      </c>
      <c r="G187" s="103" t="s">
        <v>186</v>
      </c>
      <c r="H187" s="454" t="s">
        <v>186</v>
      </c>
      <c r="I187" s="103" t="s">
        <v>42</v>
      </c>
      <c r="J187" s="103" t="s">
        <v>127</v>
      </c>
      <c r="K187" s="458" t="s">
        <v>1277</v>
      </c>
      <c r="L187" s="103" t="s">
        <v>467</v>
      </c>
      <c r="M187" s="103" t="s">
        <v>469</v>
      </c>
      <c r="N187" s="103" t="s">
        <v>186</v>
      </c>
      <c r="O187" s="103" t="s">
        <v>137</v>
      </c>
      <c r="P187" s="103" t="s">
        <v>1174</v>
      </c>
      <c r="Q187" s="103" t="s">
        <v>1174</v>
      </c>
      <c r="R187" s="458" t="s">
        <v>186</v>
      </c>
      <c r="S187" s="503" t="s">
        <v>186</v>
      </c>
      <c r="T187" s="103" t="s">
        <v>42</v>
      </c>
      <c r="U187" s="103" t="s">
        <v>268</v>
      </c>
      <c r="V187" s="454" t="str">
        <f>Tabela3[[#This Row],[NOVO 
PRAZO REDE]]</f>
        <v>CANCELADO</v>
      </c>
      <c r="W187" s="454">
        <f>Tabela3[[#This Row],[PRAZO
ATIVAÇÃO]]</f>
        <v>0</v>
      </c>
      <c r="X187" s="103" t="s">
        <v>500</v>
      </c>
      <c r="Y187" s="103" t="str">
        <f>IFERROR("W"&amp;WEEKNUM(Tabela3[[#This Row],[PRAZO RE REVISADO]]),"-")</f>
        <v>-</v>
      </c>
      <c r="Z187" s="103" t="str">
        <f>IFERROR("W"&amp;WEEKNUM(Tabela3[[#This Row],[PRAZO ATIVAÇÃO]]),"-")</f>
        <v>W0</v>
      </c>
      <c r="AA187" s="103">
        <v>2024</v>
      </c>
      <c r="AB187" s="103">
        <v>509183</v>
      </c>
      <c r="AC187" s="103" t="s">
        <v>592</v>
      </c>
      <c r="AD187" s="103" t="s">
        <v>1278</v>
      </c>
      <c r="AF187" s="103"/>
      <c r="AG187" s="103"/>
      <c r="AH187" s="103" t="e">
        <f>VLOOKUP(Tabela3[[#This Row],[SITE]],#REF!,8,0)</f>
        <v>#REF!</v>
      </c>
      <c r="AK187" s="103" t="str">
        <f ca="1">IF(Tabela3[[#This Row],[STATUS]]&lt;&gt;"PREVISTO","N/A",IF(Tabela3[[#This Row],[Data_RE_CONGELADA]]="REDE OK","OK",IFERROR(IF(TODAY()-Tabela3[[#This Row],[Data_RE_CONGELADA]]&gt;=0,"ATRASADO",IF(TODAY()-Tabela3[[#This Row],[Data_RE_CONGELADA]]&gt;-5,"VENCENDO",IF(TODAY()-Tabela3[[#This Row],[Data_RE_CONGELADA]]&lt;=0,"NO PRAZO"))),"N/A")))</f>
        <v>N/A</v>
      </c>
      <c r="AL187" s="454">
        <v>45566</v>
      </c>
      <c r="AM187" s="454">
        <v>45571</v>
      </c>
      <c r="AN187" s="458" t="s">
        <v>186</v>
      </c>
      <c r="AO187" s="458" t="s">
        <v>1279</v>
      </c>
      <c r="AP187" s="103" t="s">
        <v>643</v>
      </c>
      <c r="AQ187" s="103" t="s">
        <v>802</v>
      </c>
      <c r="AR187" s="103" t="s">
        <v>576</v>
      </c>
      <c r="AS187" s="103">
        <v>0</v>
      </c>
      <c r="AU187" s="103" t="s">
        <v>579</v>
      </c>
      <c r="AV187" s="103" t="s">
        <v>580</v>
      </c>
      <c r="AW187" s="103" t="s">
        <v>580</v>
      </c>
      <c r="AX187" s="103" t="s">
        <v>580</v>
      </c>
      <c r="AY187" s="103" t="s">
        <v>580</v>
      </c>
      <c r="AZ187" s="103" t="s">
        <v>580</v>
      </c>
      <c r="BC187" s="103"/>
      <c r="BE187" s="103" t="e">
        <f>VLOOKUP(Tabela3[[#This Row],[ID OSP]],[1]Export!$R:$R,1,0)</f>
        <v>#N/A</v>
      </c>
    </row>
    <row r="188" spans="1:57" hidden="1">
      <c r="A188" s="103" t="s">
        <v>1280</v>
      </c>
      <c r="B188" s="103" t="s">
        <v>1281</v>
      </c>
      <c r="C188" s="104" t="s">
        <v>137</v>
      </c>
      <c r="D188" s="454" t="s">
        <v>252</v>
      </c>
      <c r="E188" s="454" t="s">
        <v>138</v>
      </c>
      <c r="G188" s="454">
        <v>45498</v>
      </c>
      <c r="H188" s="454">
        <v>45439</v>
      </c>
      <c r="I188" s="103" t="s">
        <v>139</v>
      </c>
      <c r="J188" s="103" t="s">
        <v>139</v>
      </c>
      <c r="K188" s="458" t="s">
        <v>1282</v>
      </c>
      <c r="L188" s="103" t="s">
        <v>446</v>
      </c>
      <c r="M188" s="103" t="s">
        <v>465</v>
      </c>
      <c r="N188" s="103" t="s">
        <v>1283</v>
      </c>
      <c r="O188" s="103" t="s">
        <v>616</v>
      </c>
      <c r="P188" s="103" t="s">
        <v>589</v>
      </c>
      <c r="Q188" s="103" t="s">
        <v>589</v>
      </c>
      <c r="R188" s="458" t="s">
        <v>665</v>
      </c>
      <c r="S188" s="460"/>
      <c r="T188" s="103" t="s">
        <v>252</v>
      </c>
      <c r="U188" s="103" t="s">
        <v>137</v>
      </c>
      <c r="V188" s="454" t="str">
        <f>Tabela3[[#This Row],[NOVO 
PRAZO REDE]]</f>
        <v>REDE OK</v>
      </c>
      <c r="W188" s="454">
        <f>Tabela3[[#This Row],[PRAZO
ATIVAÇÃO]]</f>
        <v>0</v>
      </c>
      <c r="X188" s="103" t="s">
        <v>631</v>
      </c>
      <c r="Y188" s="103" t="str">
        <f>IFERROR("W"&amp;WEEKNUM(Tabela3[[#This Row],[PRAZO RE REVISADO]]),"-")</f>
        <v>-</v>
      </c>
      <c r="Z188" s="103" t="str">
        <f>IFERROR("W"&amp;WEEKNUM(Tabela3[[#This Row],[PRAZO ATIVAÇÃO]]),"-")</f>
        <v>W0</v>
      </c>
      <c r="AA188" s="103">
        <v>2024</v>
      </c>
      <c r="AB188" s="103">
        <v>517384</v>
      </c>
      <c r="AC188" s="103" t="s">
        <v>752</v>
      </c>
      <c r="AD188" s="103" t="s">
        <v>137</v>
      </c>
      <c r="AF188" s="103"/>
      <c r="AG188" s="103"/>
      <c r="AH188" s="103"/>
      <c r="AK188" s="103" t="str">
        <f ca="1">IF(Tabela3[[#This Row],[STATUS]]&lt;&gt;"PREVISTO","N/A",IF(Tabela3[[#This Row],[Data_RE_CONGELADA]]="REDE OK","OK",IFERROR(IF(TODAY()-Tabela3[[#This Row],[Data_RE_CONGELADA]]&gt;=0,"ATRASADO",IF(TODAY()-Tabela3[[#This Row],[Data_RE_CONGELADA]]&gt;-5,"VENCENDO",IF(TODAY()-Tabela3[[#This Row],[Data_RE_CONGELADA]]&lt;=0,"NO PRAZO"))),"N/A")))</f>
        <v>N/A</v>
      </c>
      <c r="AL188" s="454" t="s">
        <v>138</v>
      </c>
      <c r="AM188" s="454" t="s">
        <v>137</v>
      </c>
      <c r="AN188" s="458" t="s">
        <v>186</v>
      </c>
      <c r="AP188" s="103" t="s">
        <v>575</v>
      </c>
      <c r="AQ188" s="103" t="s">
        <v>611</v>
      </c>
      <c r="AR188" s="103" t="s">
        <v>575</v>
      </c>
      <c r="AS188" s="103">
        <v>0</v>
      </c>
      <c r="AU188" s="103" t="s">
        <v>604</v>
      </c>
      <c r="BC188" s="103"/>
      <c r="BE188" s="103" t="e">
        <f>VLOOKUP(Tabela3[[#This Row],[ID OSP]],[1]Export!$R:$R,1,0)</f>
        <v>#N/A</v>
      </c>
    </row>
    <row r="189" spans="1:57" hidden="1">
      <c r="A189" s="103" t="s">
        <v>1284</v>
      </c>
      <c r="B189" s="103" t="s">
        <v>1285</v>
      </c>
      <c r="C189" s="104" t="s">
        <v>137</v>
      </c>
      <c r="D189" s="454" t="s">
        <v>252</v>
      </c>
      <c r="E189" s="454" t="s">
        <v>138</v>
      </c>
      <c r="G189" s="454">
        <v>45428</v>
      </c>
      <c r="H189" s="454">
        <v>45433</v>
      </c>
      <c r="I189" s="103" t="s">
        <v>139</v>
      </c>
      <c r="J189" s="103" t="s">
        <v>139</v>
      </c>
      <c r="K189" s="458" t="s">
        <v>1286</v>
      </c>
      <c r="L189" s="103" t="s">
        <v>446</v>
      </c>
      <c r="M189" s="103" t="s">
        <v>460</v>
      </c>
      <c r="N189" s="103" t="s">
        <v>784</v>
      </c>
      <c r="O189" s="103" t="s">
        <v>588</v>
      </c>
      <c r="P189" s="103" t="s">
        <v>589</v>
      </c>
      <c r="Q189" s="103" t="s">
        <v>589</v>
      </c>
      <c r="R189" s="458" t="s">
        <v>630</v>
      </c>
      <c r="S189" s="460"/>
      <c r="T189" s="103" t="s">
        <v>252</v>
      </c>
      <c r="U189" s="103" t="s">
        <v>137</v>
      </c>
      <c r="V189" s="454" t="str">
        <f>Tabela3[[#This Row],[NOVO 
PRAZO REDE]]</f>
        <v>REDE OK</v>
      </c>
      <c r="W189" s="454">
        <f>Tabela3[[#This Row],[PRAZO
ATIVAÇÃO]]</f>
        <v>0</v>
      </c>
      <c r="X189" s="103" t="s">
        <v>482</v>
      </c>
      <c r="Y189" s="103" t="str">
        <f>IFERROR("W"&amp;WEEKNUM(Tabela3[[#This Row],[PRAZO RE REVISADO]]),"-")</f>
        <v>-</v>
      </c>
      <c r="Z189" s="103" t="str">
        <f>IFERROR("W"&amp;WEEKNUM(Tabela3[[#This Row],[PRAZO ATIVAÇÃO]]),"-")</f>
        <v>W0</v>
      </c>
      <c r="AA189" s="103">
        <v>2024</v>
      </c>
      <c r="AB189" s="103" t="s">
        <v>675</v>
      </c>
      <c r="AC189" s="103" t="s">
        <v>139</v>
      </c>
      <c r="AD189" s="103" t="s">
        <v>137</v>
      </c>
      <c r="AF189" s="103"/>
      <c r="AG189" s="103"/>
      <c r="AH189" s="103"/>
      <c r="AK189" s="103" t="str">
        <f ca="1">IF(Tabela3[[#This Row],[STATUS]]&lt;&gt;"PREVISTO","N/A",IF(Tabela3[[#This Row],[Data_RE_CONGELADA]]="REDE OK","OK",IFERROR(IF(TODAY()-Tabela3[[#This Row],[Data_RE_CONGELADA]]&gt;=0,"ATRASADO",IF(TODAY()-Tabela3[[#This Row],[Data_RE_CONGELADA]]&gt;-5,"VENCENDO",IF(TODAY()-Tabela3[[#This Row],[Data_RE_CONGELADA]]&lt;=0,"NO PRAZO"))),"N/A")))</f>
        <v>N/A</v>
      </c>
      <c r="AL189" s="454" t="s">
        <v>138</v>
      </c>
      <c r="AM189" s="454" t="s">
        <v>137</v>
      </c>
      <c r="AN189" s="458" t="s">
        <v>186</v>
      </c>
      <c r="AP189" s="103" t="s">
        <v>575</v>
      </c>
      <c r="AQ189" s="103" t="s">
        <v>611</v>
      </c>
      <c r="AR189" s="103" t="s">
        <v>575</v>
      </c>
      <c r="AS189" s="103">
        <v>0</v>
      </c>
      <c r="AU189" s="103" t="s">
        <v>604</v>
      </c>
      <c r="BC189" s="103"/>
      <c r="BE189" s="103" t="e">
        <f>VLOOKUP(Tabela3[[#This Row],[ID OSP]],[1]Export!$R:$R,1,0)</f>
        <v>#N/A</v>
      </c>
    </row>
    <row r="190" spans="1:57" hidden="1">
      <c r="A190" s="103" t="s">
        <v>1287</v>
      </c>
      <c r="B190" s="103" t="s">
        <v>1288</v>
      </c>
      <c r="C190" s="104" t="s">
        <v>137</v>
      </c>
      <c r="D190" s="456" t="s">
        <v>252</v>
      </c>
      <c r="E190" s="454" t="s">
        <v>138</v>
      </c>
      <c r="G190" s="454">
        <v>45407</v>
      </c>
      <c r="H190" s="454">
        <v>45407</v>
      </c>
      <c r="I190" s="103" t="s">
        <v>139</v>
      </c>
      <c r="J190" s="103" t="s">
        <v>139</v>
      </c>
      <c r="K190" s="458" t="s">
        <v>1289</v>
      </c>
      <c r="L190" s="103" t="s">
        <v>446</v>
      </c>
      <c r="M190" s="103" t="s">
        <v>458</v>
      </c>
      <c r="N190" s="103" t="s">
        <v>812</v>
      </c>
      <c r="O190" s="103" t="s">
        <v>588</v>
      </c>
      <c r="P190" s="103" t="s">
        <v>664</v>
      </c>
      <c r="Q190" s="103" t="s">
        <v>589</v>
      </c>
      <c r="R190" s="458" t="s">
        <v>665</v>
      </c>
      <c r="S190" s="460"/>
      <c r="T190" s="103" t="s">
        <v>252</v>
      </c>
      <c r="U190" s="103" t="s">
        <v>137</v>
      </c>
      <c r="V190" s="454" t="str">
        <f>Tabela3[[#This Row],[NOVO 
PRAZO REDE]]</f>
        <v>REDE OK</v>
      </c>
      <c r="W190" s="454">
        <f>Tabela3[[#This Row],[PRAZO
ATIVAÇÃO]]</f>
        <v>0</v>
      </c>
      <c r="X190" s="103" t="s">
        <v>500</v>
      </c>
      <c r="Y190" s="103" t="str">
        <f>IFERROR("W"&amp;WEEKNUM(Tabela3[[#This Row],[PRAZO RE REVISADO]]),"-")</f>
        <v>-</v>
      </c>
      <c r="Z190" s="103" t="str">
        <f>IFERROR("W"&amp;WEEKNUM(Tabela3[[#This Row],[PRAZO ATIVAÇÃO]]),"-")</f>
        <v>W0</v>
      </c>
      <c r="AA190" s="103">
        <v>2024</v>
      </c>
      <c r="AB190" s="103">
        <v>504197</v>
      </c>
      <c r="AC190" s="103" t="s">
        <v>610</v>
      </c>
      <c r="AD190" s="103" t="s">
        <v>137</v>
      </c>
      <c r="AF190" s="103"/>
      <c r="AG190" s="103"/>
      <c r="AH190" s="103"/>
      <c r="AK190" s="103" t="str">
        <f ca="1">IF(Tabela3[[#This Row],[STATUS]]&lt;&gt;"PREVISTO","N/A",IF(Tabela3[[#This Row],[Data_RE_CONGELADA]]="REDE OK","OK",IFERROR(IF(TODAY()-Tabela3[[#This Row],[Data_RE_CONGELADA]]&gt;=0,"ATRASADO",IF(TODAY()-Tabela3[[#This Row],[Data_RE_CONGELADA]]&gt;-5,"VENCENDO",IF(TODAY()-Tabela3[[#This Row],[Data_RE_CONGELADA]]&lt;=0,"NO PRAZO"))),"N/A")))</f>
        <v>N/A</v>
      </c>
      <c r="AL190" s="454" t="s">
        <v>138</v>
      </c>
      <c r="AM190" s="454" t="s">
        <v>137</v>
      </c>
      <c r="AN190" s="458" t="s">
        <v>186</v>
      </c>
      <c r="AP190" s="103" t="s">
        <v>575</v>
      </c>
      <c r="AQ190" s="103" t="s">
        <v>611</v>
      </c>
      <c r="AR190" s="103" t="s">
        <v>575</v>
      </c>
      <c r="AS190" s="103">
        <v>0</v>
      </c>
      <c r="AU190" s="103" t="s">
        <v>604</v>
      </c>
      <c r="BC190" s="103"/>
      <c r="BE190" s="103" t="e">
        <f>VLOOKUP(Tabela3[[#This Row],[ID OSP]],[1]Export!$R:$R,1,0)</f>
        <v>#N/A</v>
      </c>
    </row>
    <row r="191" spans="1:57" hidden="1">
      <c r="A191" s="103" t="s">
        <v>1290</v>
      </c>
      <c r="B191" s="103" t="s">
        <v>1291</v>
      </c>
      <c r="C191" s="104" t="s">
        <v>137</v>
      </c>
      <c r="D191" s="454" t="s">
        <v>252</v>
      </c>
      <c r="E191" s="454" t="s">
        <v>138</v>
      </c>
      <c r="G191" s="454">
        <v>45422</v>
      </c>
      <c r="H191" s="454">
        <v>45433</v>
      </c>
      <c r="I191" s="103" t="s">
        <v>139</v>
      </c>
      <c r="J191" s="103" t="s">
        <v>139</v>
      </c>
      <c r="K191" s="458" t="s">
        <v>1292</v>
      </c>
      <c r="L191" s="103" t="s">
        <v>446</v>
      </c>
      <c r="M191" s="103" t="s">
        <v>460</v>
      </c>
      <c r="N191" s="103" t="s">
        <v>460</v>
      </c>
      <c r="O191" s="103" t="s">
        <v>588</v>
      </c>
      <c r="P191" s="103" t="s">
        <v>589</v>
      </c>
      <c r="Q191" s="103" t="s">
        <v>589</v>
      </c>
      <c r="R191" s="458" t="s">
        <v>630</v>
      </c>
      <c r="S191" s="460"/>
      <c r="T191" s="103" t="s">
        <v>252</v>
      </c>
      <c r="U191" s="103" t="s">
        <v>137</v>
      </c>
      <c r="V191" s="454" t="str">
        <f>Tabela3[[#This Row],[NOVO 
PRAZO REDE]]</f>
        <v>REDE OK</v>
      </c>
      <c r="W191" s="454">
        <f>Tabela3[[#This Row],[PRAZO
ATIVAÇÃO]]</f>
        <v>0</v>
      </c>
      <c r="X191" s="103" t="s">
        <v>482</v>
      </c>
      <c r="Y191" s="103" t="str">
        <f>IFERROR("W"&amp;WEEKNUM(Tabela3[[#This Row],[PRAZO RE REVISADO]]),"-")</f>
        <v>-</v>
      </c>
      <c r="Z191" s="103" t="str">
        <f>IFERROR("W"&amp;WEEKNUM(Tabela3[[#This Row],[PRAZO ATIVAÇÃO]]),"-")</f>
        <v>W0</v>
      </c>
      <c r="AA191" s="103">
        <v>2024</v>
      </c>
      <c r="AB191" s="103">
        <v>508031</v>
      </c>
      <c r="AC191" s="103" t="s">
        <v>610</v>
      </c>
      <c r="AD191" s="103" t="s">
        <v>137</v>
      </c>
      <c r="AF191" s="103"/>
      <c r="AG191" s="103"/>
      <c r="AH191" s="103"/>
      <c r="AK191" s="103" t="str">
        <f ca="1">IF(Tabela3[[#This Row],[STATUS]]&lt;&gt;"PREVISTO","N/A",IF(Tabela3[[#This Row],[Data_RE_CONGELADA]]="REDE OK","OK",IFERROR(IF(TODAY()-Tabela3[[#This Row],[Data_RE_CONGELADA]]&gt;=0,"ATRASADO",IF(TODAY()-Tabela3[[#This Row],[Data_RE_CONGELADA]]&gt;-5,"VENCENDO",IF(TODAY()-Tabela3[[#This Row],[Data_RE_CONGELADA]]&lt;=0,"NO PRAZO"))),"N/A")))</f>
        <v>N/A</v>
      </c>
      <c r="AL191" s="454" t="s">
        <v>138</v>
      </c>
      <c r="AM191" s="454" t="s">
        <v>137</v>
      </c>
      <c r="AN191" s="458" t="s">
        <v>186</v>
      </c>
      <c r="AP191" s="103" t="s">
        <v>575</v>
      </c>
      <c r="AQ191" s="103" t="s">
        <v>611</v>
      </c>
      <c r="AR191" s="103" t="s">
        <v>575</v>
      </c>
      <c r="AS191" s="103">
        <v>0</v>
      </c>
      <c r="AU191" s="103" t="s">
        <v>604</v>
      </c>
      <c r="BC191" s="103"/>
      <c r="BE191" s="103" t="e">
        <f>VLOOKUP(Tabela3[[#This Row],[ID OSP]],[1]Export!$R:$R,1,0)</f>
        <v>#N/A</v>
      </c>
    </row>
    <row r="192" spans="1:57" hidden="1">
      <c r="A192" s="103" t="s">
        <v>1293</v>
      </c>
      <c r="B192" s="103" t="s">
        <v>1294</v>
      </c>
      <c r="C192" s="104" t="s">
        <v>137</v>
      </c>
      <c r="D192" s="454" t="s">
        <v>252</v>
      </c>
      <c r="E192" s="454" t="s">
        <v>138</v>
      </c>
      <c r="G192" s="454">
        <v>45447</v>
      </c>
      <c r="H192" s="454">
        <v>45457</v>
      </c>
      <c r="I192" s="103" t="s">
        <v>139</v>
      </c>
      <c r="J192" s="103" t="s">
        <v>139</v>
      </c>
      <c r="K192" s="458" t="s">
        <v>1295</v>
      </c>
      <c r="L192" s="103" t="s">
        <v>446</v>
      </c>
      <c r="M192" s="103" t="s">
        <v>450</v>
      </c>
      <c r="N192" s="103" t="s">
        <v>751</v>
      </c>
      <c r="O192" s="103" t="s">
        <v>588</v>
      </c>
      <c r="P192" s="103" t="s">
        <v>589</v>
      </c>
      <c r="Q192" s="103" t="s">
        <v>589</v>
      </c>
      <c r="R192" s="458" t="s">
        <v>665</v>
      </c>
      <c r="S192" s="460"/>
      <c r="T192" s="103" t="s">
        <v>42</v>
      </c>
      <c r="U192" s="103" t="s">
        <v>137</v>
      </c>
      <c r="V192" s="454" t="str">
        <f>Tabela3[[#This Row],[NOVO 
PRAZO REDE]]</f>
        <v>REDE OK</v>
      </c>
      <c r="W192" s="454">
        <f>Tabela3[[#This Row],[PRAZO
ATIVAÇÃO]]</f>
        <v>0</v>
      </c>
      <c r="X192" s="103" t="s">
        <v>500</v>
      </c>
      <c r="Y192" s="103" t="str">
        <f>IFERROR("W"&amp;WEEKNUM(Tabela3[[#This Row],[PRAZO RE REVISADO]]),"-")</f>
        <v>-</v>
      </c>
      <c r="Z192" s="103" t="str">
        <f>IFERROR("W"&amp;WEEKNUM(Tabela3[[#This Row],[PRAZO ATIVAÇÃO]]),"-")</f>
        <v>W0</v>
      </c>
      <c r="AA192" s="103">
        <v>2024</v>
      </c>
      <c r="AB192" s="103">
        <v>482900</v>
      </c>
      <c r="AC192" s="103" t="s">
        <v>866</v>
      </c>
      <c r="AD192" s="103" t="s">
        <v>137</v>
      </c>
      <c r="AF192" s="103"/>
      <c r="AG192" s="103"/>
      <c r="AH192" s="103"/>
      <c r="AK192" s="103" t="str">
        <f ca="1">IF(Tabela3[[#This Row],[STATUS]]&lt;&gt;"PREVISTO","N/A",IF(Tabela3[[#This Row],[Data_RE_CONGELADA]]="REDE OK","OK",IFERROR(IF(TODAY()-Tabela3[[#This Row],[Data_RE_CONGELADA]]&gt;=0,"ATRASADO",IF(TODAY()-Tabela3[[#This Row],[Data_RE_CONGELADA]]&gt;-5,"VENCENDO",IF(TODAY()-Tabela3[[#This Row],[Data_RE_CONGELADA]]&lt;=0,"NO PRAZO"))),"N/A")))</f>
        <v>N/A</v>
      </c>
      <c r="AL192" s="454" t="s">
        <v>138</v>
      </c>
      <c r="AM192" s="454" t="s">
        <v>137</v>
      </c>
      <c r="AN192" s="458" t="s">
        <v>186</v>
      </c>
      <c r="AP192" s="103" t="s">
        <v>575</v>
      </c>
      <c r="AQ192" s="103" t="s">
        <v>611</v>
      </c>
      <c r="AR192" s="103" t="s">
        <v>575</v>
      </c>
      <c r="AS192" s="103">
        <v>0</v>
      </c>
      <c r="AU192" s="103" t="s">
        <v>604</v>
      </c>
      <c r="BC192" s="103"/>
      <c r="BE192" s="103" t="e">
        <f>VLOOKUP(Tabela3[[#This Row],[ID OSP]],[1]Export!$R:$R,1,0)</f>
        <v>#N/A</v>
      </c>
    </row>
    <row r="193" spans="1:57" hidden="1">
      <c r="A193" s="103" t="s">
        <v>1205</v>
      </c>
      <c r="B193" s="103" t="s">
        <v>1296</v>
      </c>
      <c r="C193" s="104" t="s">
        <v>137</v>
      </c>
      <c r="D193" s="454" t="s">
        <v>252</v>
      </c>
      <c r="E193" s="454" t="s">
        <v>138</v>
      </c>
      <c r="G193" s="454">
        <v>45385</v>
      </c>
      <c r="H193" s="454">
        <v>45385</v>
      </c>
      <c r="I193" s="103" t="s">
        <v>42</v>
      </c>
      <c r="J193" s="103" t="s">
        <v>127</v>
      </c>
      <c r="K193" s="458" t="s">
        <v>1297</v>
      </c>
      <c r="L193" s="103" t="s">
        <v>445</v>
      </c>
      <c r="M193" s="103" t="s">
        <v>458</v>
      </c>
      <c r="N193" s="103" t="s">
        <v>186</v>
      </c>
      <c r="O193" s="103" t="s">
        <v>588</v>
      </c>
      <c r="P193" s="103" t="s">
        <v>589</v>
      </c>
      <c r="Q193" s="103" t="s">
        <v>589</v>
      </c>
      <c r="R193" s="458" t="s">
        <v>665</v>
      </c>
      <c r="S193" s="460"/>
      <c r="T193" s="103" t="s">
        <v>252</v>
      </c>
      <c r="U193" s="103" t="s">
        <v>137</v>
      </c>
      <c r="V193" s="454" t="str">
        <f>Tabela3[[#This Row],[NOVO 
PRAZO REDE]]</f>
        <v>REDE OK</v>
      </c>
      <c r="W193" s="454">
        <f>Tabela3[[#This Row],[PRAZO
ATIVAÇÃO]]</f>
        <v>0</v>
      </c>
      <c r="X193" s="103" t="s">
        <v>500</v>
      </c>
      <c r="Y193" s="103" t="str">
        <f>IFERROR("W"&amp;WEEKNUM(Tabela3[[#This Row],[PRAZO RE REVISADO]]),"-")</f>
        <v>-</v>
      </c>
      <c r="Z193" s="103" t="str">
        <f>IFERROR("W"&amp;WEEKNUM(Tabela3[[#This Row],[PRAZO ATIVAÇÃO]]),"-")</f>
        <v>W0</v>
      </c>
      <c r="AA193" s="103">
        <v>2024</v>
      </c>
      <c r="AB193" s="103">
        <v>504177</v>
      </c>
      <c r="AC193" s="103" t="s">
        <v>610</v>
      </c>
      <c r="AD193" s="103" t="s">
        <v>137</v>
      </c>
      <c r="AF193" s="103"/>
      <c r="AG193" s="103"/>
      <c r="AH193" s="103"/>
      <c r="AK193" s="103" t="str">
        <f ca="1">IF(Tabela3[[#This Row],[STATUS]]&lt;&gt;"PREVISTO","N/A",IF(Tabela3[[#This Row],[Data_RE_CONGELADA]]="REDE OK","OK",IFERROR(IF(TODAY()-Tabela3[[#This Row],[Data_RE_CONGELADA]]&gt;=0,"ATRASADO",IF(TODAY()-Tabela3[[#This Row],[Data_RE_CONGELADA]]&gt;-5,"VENCENDO",IF(TODAY()-Tabela3[[#This Row],[Data_RE_CONGELADA]]&lt;=0,"NO PRAZO"))),"N/A")))</f>
        <v>N/A</v>
      </c>
      <c r="AL193" s="454" t="s">
        <v>138</v>
      </c>
      <c r="AM193" s="454" t="s">
        <v>137</v>
      </c>
      <c r="AN193" s="458" t="s">
        <v>186</v>
      </c>
      <c r="AP193" s="103" t="s">
        <v>575</v>
      </c>
      <c r="AQ193" s="103" t="s">
        <v>611</v>
      </c>
      <c r="AR193" s="103" t="s">
        <v>575</v>
      </c>
      <c r="AS193" s="103">
        <v>0</v>
      </c>
      <c r="AU193" s="103" t="s">
        <v>604</v>
      </c>
      <c r="BC193" s="103"/>
      <c r="BE193" s="103" t="e">
        <f>VLOOKUP(Tabela3[[#This Row],[ID OSP]],[1]Export!$R:$R,1,0)</f>
        <v>#N/A</v>
      </c>
    </row>
    <row r="194" spans="1:57" hidden="1">
      <c r="A194" s="103" t="s">
        <v>1298</v>
      </c>
      <c r="B194" s="103" t="s">
        <v>1299</v>
      </c>
      <c r="C194" s="104" t="s">
        <v>137</v>
      </c>
      <c r="D194" s="454" t="s">
        <v>252</v>
      </c>
      <c r="E194" s="454" t="s">
        <v>138</v>
      </c>
      <c r="G194" s="454">
        <v>45496</v>
      </c>
      <c r="H194" s="454">
        <v>45509</v>
      </c>
      <c r="I194" s="103" t="s">
        <v>139</v>
      </c>
      <c r="J194" s="103" t="s">
        <v>139</v>
      </c>
      <c r="K194" s="458" t="s">
        <v>1300</v>
      </c>
      <c r="L194" s="103" t="s">
        <v>446</v>
      </c>
      <c r="M194" s="103" t="s">
        <v>464</v>
      </c>
      <c r="N194" s="103" t="s">
        <v>464</v>
      </c>
      <c r="O194" s="103" t="s">
        <v>588</v>
      </c>
      <c r="P194" s="103" t="s">
        <v>589</v>
      </c>
      <c r="Q194" s="103" t="s">
        <v>589</v>
      </c>
      <c r="R194" s="458" t="s">
        <v>630</v>
      </c>
      <c r="S194" s="460"/>
      <c r="T194" s="103" t="s">
        <v>252</v>
      </c>
      <c r="U194" s="103" t="s">
        <v>137</v>
      </c>
      <c r="V194" s="454" t="str">
        <f>Tabela3[[#This Row],[NOVO 
PRAZO REDE]]</f>
        <v>REDE OK</v>
      </c>
      <c r="W194" s="454">
        <f>Tabela3[[#This Row],[PRAZO
ATIVAÇÃO]]</f>
        <v>0</v>
      </c>
      <c r="X194" s="103" t="s">
        <v>482</v>
      </c>
      <c r="Y194" s="103" t="str">
        <f>IFERROR("W"&amp;WEEKNUM(Tabela3[[#This Row],[PRAZO RE REVISADO]]),"-")</f>
        <v>-</v>
      </c>
      <c r="Z194" s="103" t="str">
        <f>IFERROR("W"&amp;WEEKNUM(Tabela3[[#This Row],[PRAZO ATIVAÇÃO]]),"-")</f>
        <v>W0</v>
      </c>
      <c r="AA194" s="103">
        <v>2024</v>
      </c>
      <c r="AB194" s="103" t="s">
        <v>675</v>
      </c>
      <c r="AC194" s="103" t="s">
        <v>139</v>
      </c>
      <c r="AD194" s="103" t="s">
        <v>137</v>
      </c>
      <c r="AF194" s="103"/>
      <c r="AG194" s="103"/>
      <c r="AH194" s="103"/>
      <c r="AK194" s="103" t="str">
        <f ca="1">IF(Tabela3[[#This Row],[STATUS]]&lt;&gt;"PREVISTO","N/A",IF(Tabela3[[#This Row],[Data_RE_CONGELADA]]="REDE OK","OK",IFERROR(IF(TODAY()-Tabela3[[#This Row],[Data_RE_CONGELADA]]&gt;=0,"ATRASADO",IF(TODAY()-Tabela3[[#This Row],[Data_RE_CONGELADA]]&gt;-5,"VENCENDO",IF(TODAY()-Tabela3[[#This Row],[Data_RE_CONGELADA]]&lt;=0,"NO PRAZO"))),"N/A")))</f>
        <v>N/A</v>
      </c>
      <c r="AL194" s="454" t="s">
        <v>138</v>
      </c>
      <c r="AM194" s="454" t="s">
        <v>137</v>
      </c>
      <c r="AN194" s="458" t="s">
        <v>186</v>
      </c>
      <c r="AP194" s="103" t="s">
        <v>575</v>
      </c>
      <c r="AQ194" s="103" t="s">
        <v>611</v>
      </c>
      <c r="AR194" s="103" t="s">
        <v>575</v>
      </c>
      <c r="AS194" s="103">
        <v>0</v>
      </c>
      <c r="AU194" s="103" t="s">
        <v>604</v>
      </c>
      <c r="BC194" s="103"/>
      <c r="BE194" s="103" t="e">
        <f>VLOOKUP(Tabela3[[#This Row],[ID OSP]],[1]Export!$R:$R,1,0)</f>
        <v>#N/A</v>
      </c>
    </row>
    <row r="195" spans="1:57" hidden="1">
      <c r="A195" s="103" t="s">
        <v>909</v>
      </c>
      <c r="B195" s="103" t="s">
        <v>1301</v>
      </c>
      <c r="C195" s="104" t="s">
        <v>137</v>
      </c>
      <c r="D195" s="454" t="s">
        <v>252</v>
      </c>
      <c r="E195" s="454" t="s">
        <v>138</v>
      </c>
      <c r="G195" s="454">
        <v>45362</v>
      </c>
      <c r="H195" s="454">
        <v>45362</v>
      </c>
      <c r="I195" s="103" t="s">
        <v>42</v>
      </c>
      <c r="J195" s="103" t="s">
        <v>127</v>
      </c>
      <c r="K195" s="458" t="s">
        <v>1302</v>
      </c>
      <c r="L195" s="103" t="s">
        <v>445</v>
      </c>
      <c r="M195" s="103" t="s">
        <v>457</v>
      </c>
      <c r="N195" s="103" t="s">
        <v>186</v>
      </c>
      <c r="O195" s="103" t="s">
        <v>588</v>
      </c>
      <c r="P195" s="103" t="s">
        <v>653</v>
      </c>
      <c r="Q195" s="103" t="s">
        <v>589</v>
      </c>
      <c r="R195" s="458" t="s">
        <v>665</v>
      </c>
      <c r="S195" s="460"/>
      <c r="T195" s="103" t="s">
        <v>42</v>
      </c>
      <c r="U195" s="103" t="s">
        <v>137</v>
      </c>
      <c r="V195" s="454" t="str">
        <f>Tabela3[[#This Row],[NOVO 
PRAZO REDE]]</f>
        <v>REDE OK</v>
      </c>
      <c r="W195" s="454">
        <f>Tabela3[[#This Row],[PRAZO
ATIVAÇÃO]]</f>
        <v>0</v>
      </c>
      <c r="X195" s="103" t="s">
        <v>709</v>
      </c>
      <c r="Y195" s="103" t="str">
        <f>IFERROR("W"&amp;WEEKNUM(Tabela3[[#This Row],[PRAZO RE REVISADO]]),"-")</f>
        <v>-</v>
      </c>
      <c r="Z195" s="103" t="str">
        <f>IFERROR("W"&amp;WEEKNUM(Tabela3[[#This Row],[PRAZO ATIVAÇÃO]]),"-")</f>
        <v>W0</v>
      </c>
      <c r="AA195" s="103">
        <v>2024</v>
      </c>
      <c r="AB195" s="103">
        <v>481482</v>
      </c>
      <c r="AC195" s="103" t="s">
        <v>572</v>
      </c>
      <c r="AD195" s="103" t="s">
        <v>137</v>
      </c>
      <c r="AF195" s="103"/>
      <c r="AG195" s="103"/>
      <c r="AH195" s="103"/>
      <c r="AK195" s="103" t="str">
        <f ca="1">IF(Tabela3[[#This Row],[STATUS]]&lt;&gt;"PREVISTO","N/A",IF(Tabela3[[#This Row],[Data_RE_CONGELADA]]="REDE OK","OK",IFERROR(IF(TODAY()-Tabela3[[#This Row],[Data_RE_CONGELADA]]&gt;=0,"ATRASADO",IF(TODAY()-Tabela3[[#This Row],[Data_RE_CONGELADA]]&gt;-5,"VENCENDO",IF(TODAY()-Tabela3[[#This Row],[Data_RE_CONGELADA]]&lt;=0,"NO PRAZO"))),"N/A")))</f>
        <v>N/A</v>
      </c>
      <c r="AL195" s="454" t="s">
        <v>138</v>
      </c>
      <c r="AM195" s="454" t="s">
        <v>137</v>
      </c>
      <c r="AN195" s="458" t="s">
        <v>186</v>
      </c>
      <c r="AP195" s="103" t="s">
        <v>575</v>
      </c>
      <c r="AQ195" s="103" t="s">
        <v>611</v>
      </c>
      <c r="AR195" s="103" t="s">
        <v>575</v>
      </c>
      <c r="AS195" s="103">
        <v>0</v>
      </c>
      <c r="AU195" s="103" t="s">
        <v>604</v>
      </c>
      <c r="BC195" s="103"/>
      <c r="BE195" s="103" t="e">
        <f>VLOOKUP(Tabela3[[#This Row],[ID OSP]],[1]Export!$R:$R,1,0)</f>
        <v>#N/A</v>
      </c>
    </row>
    <row r="196" spans="1:57" hidden="1">
      <c r="A196" s="103" t="s">
        <v>1303</v>
      </c>
      <c r="B196" s="103" t="s">
        <v>1304</v>
      </c>
      <c r="C196" s="104" t="s">
        <v>137</v>
      </c>
      <c r="D196" s="454" t="s">
        <v>252</v>
      </c>
      <c r="E196" s="454" t="s">
        <v>138</v>
      </c>
      <c r="G196" s="454">
        <v>45422</v>
      </c>
      <c r="H196" s="454">
        <v>45433</v>
      </c>
      <c r="I196" s="103" t="s">
        <v>139</v>
      </c>
      <c r="J196" s="103" t="s">
        <v>139</v>
      </c>
      <c r="K196" s="458" t="s">
        <v>1305</v>
      </c>
      <c r="L196" s="103" t="s">
        <v>446</v>
      </c>
      <c r="M196" s="103" t="s">
        <v>460</v>
      </c>
      <c r="N196" s="103" t="s">
        <v>757</v>
      </c>
      <c r="O196" s="103" t="s">
        <v>588</v>
      </c>
      <c r="P196" s="103" t="s">
        <v>589</v>
      </c>
      <c r="Q196" s="103" t="s">
        <v>589</v>
      </c>
      <c r="R196" s="458" t="s">
        <v>630</v>
      </c>
      <c r="S196" s="460"/>
      <c r="T196" s="103" t="s">
        <v>252</v>
      </c>
      <c r="U196" s="103" t="s">
        <v>137</v>
      </c>
      <c r="V196" s="454" t="str">
        <f>Tabela3[[#This Row],[NOVO 
PRAZO REDE]]</f>
        <v>REDE OK</v>
      </c>
      <c r="W196" s="454">
        <f>Tabela3[[#This Row],[PRAZO
ATIVAÇÃO]]</f>
        <v>0</v>
      </c>
      <c r="X196" s="103" t="s">
        <v>482</v>
      </c>
      <c r="Y196" s="103" t="str">
        <f>IFERROR("W"&amp;WEEKNUM(Tabela3[[#This Row],[PRAZO RE REVISADO]]),"-")</f>
        <v>-</v>
      </c>
      <c r="Z196" s="103" t="str">
        <f>IFERROR("W"&amp;WEEKNUM(Tabela3[[#This Row],[PRAZO ATIVAÇÃO]]),"-")</f>
        <v>W0</v>
      </c>
      <c r="AA196" s="103">
        <v>2024</v>
      </c>
      <c r="AB196" s="103">
        <v>508013</v>
      </c>
      <c r="AC196" s="103" t="s">
        <v>572</v>
      </c>
      <c r="AD196" s="103" t="s">
        <v>137</v>
      </c>
      <c r="AF196" s="103"/>
      <c r="AG196" s="103"/>
      <c r="AH196" s="103"/>
      <c r="AK196" s="103" t="str">
        <f ca="1">IF(Tabela3[[#This Row],[STATUS]]&lt;&gt;"PREVISTO","N/A",IF(Tabela3[[#This Row],[Data_RE_CONGELADA]]="REDE OK","OK",IFERROR(IF(TODAY()-Tabela3[[#This Row],[Data_RE_CONGELADA]]&gt;=0,"ATRASADO",IF(TODAY()-Tabela3[[#This Row],[Data_RE_CONGELADA]]&gt;-5,"VENCENDO",IF(TODAY()-Tabela3[[#This Row],[Data_RE_CONGELADA]]&lt;=0,"NO PRAZO"))),"N/A")))</f>
        <v>N/A</v>
      </c>
      <c r="AL196" s="454" t="s">
        <v>138</v>
      </c>
      <c r="AM196" s="454" t="s">
        <v>137</v>
      </c>
      <c r="AN196" s="458" t="s">
        <v>186</v>
      </c>
      <c r="AP196" s="103" t="s">
        <v>575</v>
      </c>
      <c r="AQ196" s="103" t="s">
        <v>611</v>
      </c>
      <c r="AR196" s="103" t="s">
        <v>575</v>
      </c>
      <c r="AS196" s="103">
        <v>0</v>
      </c>
      <c r="AU196" s="103" t="s">
        <v>604</v>
      </c>
      <c r="BC196" s="103"/>
      <c r="BE196" s="103" t="e">
        <f>VLOOKUP(Tabela3[[#This Row],[ID OSP]],[1]Export!$R:$R,1,0)</f>
        <v>#N/A</v>
      </c>
    </row>
    <row r="197" spans="1:57" hidden="1">
      <c r="A197" s="103" t="s">
        <v>1306</v>
      </c>
      <c r="B197" s="103" t="s">
        <v>1307</v>
      </c>
      <c r="C197" s="104" t="s">
        <v>137</v>
      </c>
      <c r="D197" s="454" t="s">
        <v>252</v>
      </c>
      <c r="E197" s="454" t="s">
        <v>138</v>
      </c>
      <c r="G197" s="454">
        <v>45499</v>
      </c>
      <c r="H197" s="454">
        <v>45386</v>
      </c>
      <c r="I197" s="103" t="s">
        <v>139</v>
      </c>
      <c r="J197" s="103" t="s">
        <v>139</v>
      </c>
      <c r="K197" s="458" t="s">
        <v>846</v>
      </c>
      <c r="L197" s="103" t="s">
        <v>446</v>
      </c>
      <c r="M197" s="103" t="s">
        <v>460</v>
      </c>
      <c r="N197" s="103" t="s">
        <v>777</v>
      </c>
      <c r="O197" s="103" t="s">
        <v>588</v>
      </c>
      <c r="P197" s="103" t="s">
        <v>589</v>
      </c>
      <c r="Q197" s="103" t="s">
        <v>589</v>
      </c>
      <c r="R197" s="458" t="s">
        <v>665</v>
      </c>
      <c r="S197" s="460"/>
      <c r="T197" s="103" t="s">
        <v>252</v>
      </c>
      <c r="U197" s="103" t="s">
        <v>137</v>
      </c>
      <c r="V197" s="454" t="str">
        <f>Tabela3[[#This Row],[NOVO 
PRAZO REDE]]</f>
        <v>REDE OK</v>
      </c>
      <c r="W197" s="454">
        <f>Tabela3[[#This Row],[PRAZO
ATIVAÇÃO]]</f>
        <v>0</v>
      </c>
      <c r="X197" s="103" t="s">
        <v>482</v>
      </c>
      <c r="Y197" s="103" t="str">
        <f>IFERROR("W"&amp;WEEKNUM(Tabela3[[#This Row],[PRAZO RE REVISADO]]),"-")</f>
        <v>-</v>
      </c>
      <c r="Z197" s="103" t="str">
        <f>IFERROR("W"&amp;WEEKNUM(Tabela3[[#This Row],[PRAZO ATIVAÇÃO]]),"-")</f>
        <v>W0</v>
      </c>
      <c r="AA197" s="103">
        <v>2024</v>
      </c>
      <c r="AB197" s="103" t="s">
        <v>675</v>
      </c>
      <c r="AC197" s="103" t="s">
        <v>139</v>
      </c>
      <c r="AD197" s="103" t="s">
        <v>137</v>
      </c>
      <c r="AF197" s="103"/>
      <c r="AG197" s="103"/>
      <c r="AH197" s="103"/>
      <c r="AK197" s="103" t="str">
        <f ca="1">IF(Tabela3[[#This Row],[STATUS]]&lt;&gt;"PREVISTO","N/A",IF(Tabela3[[#This Row],[Data_RE_CONGELADA]]="REDE OK","OK",IFERROR(IF(TODAY()-Tabela3[[#This Row],[Data_RE_CONGELADA]]&gt;=0,"ATRASADO",IF(TODAY()-Tabela3[[#This Row],[Data_RE_CONGELADA]]&gt;-5,"VENCENDO",IF(TODAY()-Tabela3[[#This Row],[Data_RE_CONGELADA]]&lt;=0,"NO PRAZO"))),"N/A")))</f>
        <v>N/A</v>
      </c>
      <c r="AL197" s="454" t="s">
        <v>138</v>
      </c>
      <c r="AM197" s="454" t="s">
        <v>137</v>
      </c>
      <c r="AN197" s="458" t="s">
        <v>186</v>
      </c>
      <c r="AP197" s="103" t="s">
        <v>575</v>
      </c>
      <c r="AQ197" s="103" t="s">
        <v>611</v>
      </c>
      <c r="AR197" s="103" t="s">
        <v>575</v>
      </c>
      <c r="AS197" s="103">
        <v>0</v>
      </c>
      <c r="AU197" s="103" t="s">
        <v>604</v>
      </c>
      <c r="BC197" s="103"/>
      <c r="BE197" s="103" t="e">
        <f>VLOOKUP(Tabela3[[#This Row],[ID OSP]],[1]Export!$R:$R,1,0)</f>
        <v>#N/A</v>
      </c>
    </row>
    <row r="198" spans="1:57" hidden="1">
      <c r="A198" s="103" t="s">
        <v>1308</v>
      </c>
      <c r="B198" s="103" t="s">
        <v>1309</v>
      </c>
      <c r="C198" s="104" t="s">
        <v>137</v>
      </c>
      <c r="D198" s="454" t="s">
        <v>252</v>
      </c>
      <c r="E198" s="454" t="s">
        <v>138</v>
      </c>
      <c r="G198" s="454">
        <v>45453</v>
      </c>
      <c r="H198" s="454">
        <v>45475</v>
      </c>
      <c r="I198" s="103" t="s">
        <v>139</v>
      </c>
      <c r="J198" s="103" t="s">
        <v>139</v>
      </c>
      <c r="K198" s="458" t="s">
        <v>1077</v>
      </c>
      <c r="L198" s="103" t="s">
        <v>446</v>
      </c>
      <c r="M198" s="103" t="s">
        <v>459</v>
      </c>
      <c r="N198" s="103" t="s">
        <v>186</v>
      </c>
      <c r="O198" s="103" t="s">
        <v>588</v>
      </c>
      <c r="P198" s="103" t="s">
        <v>589</v>
      </c>
      <c r="Q198" s="103" t="s">
        <v>589</v>
      </c>
      <c r="R198" s="458" t="s">
        <v>630</v>
      </c>
      <c r="S198" s="460"/>
      <c r="T198" s="103" t="s">
        <v>252</v>
      </c>
      <c r="U198" s="103" t="s">
        <v>137</v>
      </c>
      <c r="V198" s="454" t="str">
        <f>Tabela3[[#This Row],[NOVO 
PRAZO REDE]]</f>
        <v>REDE OK</v>
      </c>
      <c r="W198" s="454">
        <f>Tabela3[[#This Row],[PRAZO
ATIVAÇÃO]]</f>
        <v>0</v>
      </c>
      <c r="X198" s="103" t="s">
        <v>482</v>
      </c>
      <c r="Y198" s="103" t="str">
        <f>IFERROR("W"&amp;WEEKNUM(Tabela3[[#This Row],[PRAZO RE REVISADO]]),"-")</f>
        <v>-</v>
      </c>
      <c r="Z198" s="103" t="str">
        <f>IFERROR("W"&amp;WEEKNUM(Tabela3[[#This Row],[PRAZO ATIVAÇÃO]]),"-")</f>
        <v>W0</v>
      </c>
      <c r="AA198" s="103">
        <v>2024</v>
      </c>
      <c r="AB198" s="103" t="s">
        <v>139</v>
      </c>
      <c r="AC198" s="103" t="s">
        <v>139</v>
      </c>
      <c r="AD198" s="103" t="s">
        <v>137</v>
      </c>
      <c r="AF198" s="103"/>
      <c r="AG198" s="103"/>
      <c r="AH198" s="103"/>
      <c r="AK198" s="103" t="str">
        <f ca="1">IF(Tabela3[[#This Row],[STATUS]]&lt;&gt;"PREVISTO","N/A",IF(Tabela3[[#This Row],[Data_RE_CONGELADA]]="REDE OK","OK",IFERROR(IF(TODAY()-Tabela3[[#This Row],[Data_RE_CONGELADA]]&gt;=0,"ATRASADO",IF(TODAY()-Tabela3[[#This Row],[Data_RE_CONGELADA]]&gt;-5,"VENCENDO",IF(TODAY()-Tabela3[[#This Row],[Data_RE_CONGELADA]]&lt;=0,"NO PRAZO"))),"N/A")))</f>
        <v>N/A</v>
      </c>
      <c r="AL198" s="454" t="s">
        <v>138</v>
      </c>
      <c r="AM198" s="454" t="s">
        <v>137</v>
      </c>
      <c r="AN198" s="458" t="s">
        <v>186</v>
      </c>
      <c r="AP198" s="103" t="s">
        <v>575</v>
      </c>
      <c r="AQ198" s="103" t="s">
        <v>611</v>
      </c>
      <c r="AR198" s="103" t="s">
        <v>575</v>
      </c>
      <c r="AS198" s="103">
        <v>0</v>
      </c>
      <c r="AU198" s="103" t="s">
        <v>604</v>
      </c>
      <c r="BC198" s="103"/>
      <c r="BE198" s="103" t="e">
        <f>VLOOKUP(Tabela3[[#This Row],[ID OSP]],[1]Export!$R:$R,1,0)</f>
        <v>#N/A</v>
      </c>
    </row>
    <row r="199" spans="1:57" hidden="1">
      <c r="A199" s="103" t="s">
        <v>1310</v>
      </c>
      <c r="B199" s="103" t="s">
        <v>1311</v>
      </c>
      <c r="C199" s="104" t="s">
        <v>137</v>
      </c>
      <c r="D199" s="454" t="s">
        <v>252</v>
      </c>
      <c r="E199" s="454" t="s">
        <v>138</v>
      </c>
      <c r="G199" s="454">
        <v>45428</v>
      </c>
      <c r="H199" s="454">
        <v>45433</v>
      </c>
      <c r="I199" s="103" t="s">
        <v>139</v>
      </c>
      <c r="J199" s="103" t="s">
        <v>139</v>
      </c>
      <c r="K199" s="458" t="s">
        <v>1312</v>
      </c>
      <c r="L199" s="103" t="s">
        <v>446</v>
      </c>
      <c r="M199" s="103" t="s">
        <v>460</v>
      </c>
      <c r="N199" s="103" t="s">
        <v>460</v>
      </c>
      <c r="O199" s="103" t="s">
        <v>588</v>
      </c>
      <c r="P199" s="103" t="s">
        <v>589</v>
      </c>
      <c r="Q199" s="103" t="s">
        <v>589</v>
      </c>
      <c r="R199" s="458" t="s">
        <v>630</v>
      </c>
      <c r="S199" s="460"/>
      <c r="T199" s="103" t="s">
        <v>252</v>
      </c>
      <c r="U199" s="103" t="s">
        <v>137</v>
      </c>
      <c r="V199" s="454" t="str">
        <f>Tabela3[[#This Row],[NOVO 
PRAZO REDE]]</f>
        <v>REDE OK</v>
      </c>
      <c r="W199" s="454">
        <f>Tabela3[[#This Row],[PRAZO
ATIVAÇÃO]]</f>
        <v>0</v>
      </c>
      <c r="X199" s="103" t="s">
        <v>482</v>
      </c>
      <c r="Y199" s="103" t="str">
        <f>IFERROR("W"&amp;WEEKNUM(Tabela3[[#This Row],[PRAZO RE REVISADO]]),"-")</f>
        <v>-</v>
      </c>
      <c r="Z199" s="103" t="str">
        <f>IFERROR("W"&amp;WEEKNUM(Tabela3[[#This Row],[PRAZO ATIVAÇÃO]]),"-")</f>
        <v>W0</v>
      </c>
      <c r="AA199" s="103">
        <v>2024</v>
      </c>
      <c r="AB199" s="103" t="s">
        <v>675</v>
      </c>
      <c r="AC199" s="103" t="s">
        <v>139</v>
      </c>
      <c r="AD199" s="103" t="s">
        <v>137</v>
      </c>
      <c r="AF199" s="103"/>
      <c r="AG199" s="103"/>
      <c r="AH199" s="103"/>
      <c r="AK199" s="103" t="str">
        <f ca="1">IF(Tabela3[[#This Row],[STATUS]]&lt;&gt;"PREVISTO","N/A",IF(Tabela3[[#This Row],[Data_RE_CONGELADA]]="REDE OK","OK",IFERROR(IF(TODAY()-Tabela3[[#This Row],[Data_RE_CONGELADA]]&gt;=0,"ATRASADO",IF(TODAY()-Tabela3[[#This Row],[Data_RE_CONGELADA]]&gt;-5,"VENCENDO",IF(TODAY()-Tabela3[[#This Row],[Data_RE_CONGELADA]]&lt;=0,"NO PRAZO"))),"N/A")))</f>
        <v>N/A</v>
      </c>
      <c r="AL199" s="454" t="s">
        <v>138</v>
      </c>
      <c r="AM199" s="454" t="s">
        <v>137</v>
      </c>
      <c r="AN199" s="458" t="s">
        <v>186</v>
      </c>
      <c r="AP199" s="103" t="s">
        <v>575</v>
      </c>
      <c r="AQ199" s="103" t="s">
        <v>611</v>
      </c>
      <c r="AR199" s="103" t="s">
        <v>575</v>
      </c>
      <c r="AS199" s="103">
        <v>0</v>
      </c>
      <c r="AU199" s="103" t="s">
        <v>604</v>
      </c>
      <c r="BC199" s="103"/>
      <c r="BE199" s="103" t="e">
        <f>VLOOKUP(Tabela3[[#This Row],[ID OSP]],[1]Export!$R:$R,1,0)</f>
        <v>#N/A</v>
      </c>
    </row>
    <row r="200" spans="1:57" hidden="1">
      <c r="A200" s="103" t="s">
        <v>1313</v>
      </c>
      <c r="B200" s="103" t="s">
        <v>1314</v>
      </c>
      <c r="C200" s="104" t="s">
        <v>137</v>
      </c>
      <c r="D200" s="456" t="s">
        <v>252</v>
      </c>
      <c r="E200" s="454" t="s">
        <v>138</v>
      </c>
      <c r="G200" s="454">
        <v>45545</v>
      </c>
      <c r="H200" s="454">
        <v>45583</v>
      </c>
      <c r="I200" s="103" t="s">
        <v>139</v>
      </c>
      <c r="J200" s="103" t="s">
        <v>139</v>
      </c>
      <c r="K200" s="458" t="s">
        <v>1315</v>
      </c>
      <c r="L200" s="103" t="s">
        <v>446</v>
      </c>
      <c r="M200" s="103" t="s">
        <v>450</v>
      </c>
      <c r="N200" s="103" t="s">
        <v>623</v>
      </c>
      <c r="O200" s="103" t="s">
        <v>616</v>
      </c>
      <c r="P200" s="103" t="s">
        <v>589</v>
      </c>
      <c r="Q200" s="103" t="s">
        <v>589</v>
      </c>
      <c r="R200" s="458" t="s">
        <v>617</v>
      </c>
      <c r="S200" s="503"/>
      <c r="T200" s="103" t="s">
        <v>42</v>
      </c>
      <c r="U200" s="103" t="s">
        <v>137</v>
      </c>
      <c r="V200" s="454" t="str">
        <f>Tabela3[[#This Row],[NOVO 
PRAZO REDE]]</f>
        <v>REDE OK</v>
      </c>
      <c r="W200" s="454">
        <f>Tabela3[[#This Row],[PRAZO
ATIVAÇÃO]]</f>
        <v>0</v>
      </c>
      <c r="X200" s="103" t="s">
        <v>500</v>
      </c>
      <c r="Y200" s="103" t="str">
        <f>IFERROR("W"&amp;WEEKNUM(Tabela3[[#This Row],[PRAZO RE REVISADO]]),"-")</f>
        <v>-</v>
      </c>
      <c r="Z200" s="103" t="str">
        <f>IFERROR("W"&amp;WEEKNUM(Tabela3[[#This Row],[PRAZO ATIVAÇÃO]]),"-")</f>
        <v>W0</v>
      </c>
      <c r="AA200" s="103">
        <v>2024</v>
      </c>
      <c r="AB200" s="103">
        <v>512313</v>
      </c>
      <c r="AC200" s="103" t="s">
        <v>572</v>
      </c>
      <c r="AD200" s="103" t="s">
        <v>137</v>
      </c>
      <c r="AF200" s="103"/>
      <c r="AG200" s="103"/>
      <c r="AH200" s="103"/>
      <c r="AK200" s="103" t="str">
        <f ca="1">IF(Tabela3[[#This Row],[STATUS]]&lt;&gt;"PREVISTO","N/A",IF(Tabela3[[#This Row],[Data_RE_CONGELADA]]="REDE OK","OK",IFERROR(IF(TODAY()-Tabela3[[#This Row],[Data_RE_CONGELADA]]&gt;=0,"ATRASADO",IF(TODAY()-Tabela3[[#This Row],[Data_RE_CONGELADA]]&gt;-5,"VENCENDO",IF(TODAY()-Tabela3[[#This Row],[Data_RE_CONGELADA]]&lt;=0,"NO PRAZO"))),"N/A")))</f>
        <v>N/A</v>
      </c>
      <c r="AL200" s="454">
        <v>45576</v>
      </c>
      <c r="AM200" s="454">
        <v>45582</v>
      </c>
      <c r="AN200" s="458" t="s">
        <v>186</v>
      </c>
      <c r="AO200" s="458" t="s">
        <v>739</v>
      </c>
      <c r="AP200" s="103" t="s">
        <v>575</v>
      </c>
      <c r="AQ200" s="103" t="s">
        <v>611</v>
      </c>
      <c r="AR200" s="103" t="s">
        <v>575</v>
      </c>
      <c r="AS200" s="103">
        <v>0</v>
      </c>
      <c r="AU200" s="103" t="s">
        <v>604</v>
      </c>
      <c r="BC200" s="103"/>
      <c r="BE200" s="103" t="e">
        <f>VLOOKUP(Tabela3[[#This Row],[ID OSP]],[1]Export!$R:$R,1,0)</f>
        <v>#N/A</v>
      </c>
    </row>
    <row r="201" spans="1:57" hidden="1">
      <c r="A201" s="103" t="s">
        <v>1316</v>
      </c>
      <c r="B201" s="103" t="s">
        <v>1317</v>
      </c>
      <c r="C201" s="104" t="s">
        <v>137</v>
      </c>
      <c r="D201" s="473" t="s">
        <v>252</v>
      </c>
      <c r="E201" s="454" t="s">
        <v>138</v>
      </c>
      <c r="G201" s="454">
        <v>45554</v>
      </c>
      <c r="H201" s="454">
        <v>45560</v>
      </c>
      <c r="I201" s="103" t="s">
        <v>139</v>
      </c>
      <c r="J201" s="103" t="s">
        <v>139</v>
      </c>
      <c r="K201" s="458" t="s">
        <v>1318</v>
      </c>
      <c r="L201" s="103" t="s">
        <v>446</v>
      </c>
      <c r="M201" s="103" t="s">
        <v>450</v>
      </c>
      <c r="N201" s="103" t="s">
        <v>450</v>
      </c>
      <c r="O201" s="103" t="s">
        <v>588</v>
      </c>
      <c r="P201" s="103" t="s">
        <v>589</v>
      </c>
      <c r="Q201" s="103" t="s">
        <v>589</v>
      </c>
      <c r="R201" s="458" t="s">
        <v>617</v>
      </c>
      <c r="S201" s="503"/>
      <c r="T201" s="103" t="s">
        <v>42</v>
      </c>
      <c r="U201" s="103" t="s">
        <v>137</v>
      </c>
      <c r="V201" s="454" t="str">
        <f>Tabela3[[#This Row],[NOVO 
PRAZO REDE]]</f>
        <v>REDE OK</v>
      </c>
      <c r="W201" s="454">
        <f>Tabela3[[#This Row],[PRAZO
ATIVAÇÃO]]</f>
        <v>0</v>
      </c>
      <c r="X201" s="103" t="s">
        <v>500</v>
      </c>
      <c r="Y201" s="103" t="str">
        <f>IFERROR("W"&amp;WEEKNUM(Tabela3[[#This Row],[PRAZO RE REVISADO]]),"-")</f>
        <v>-</v>
      </c>
      <c r="Z201" s="103" t="str">
        <f>IFERROR("W"&amp;WEEKNUM(Tabela3[[#This Row],[PRAZO ATIVAÇÃO]]),"-")</f>
        <v>W0</v>
      </c>
      <c r="AA201" s="103">
        <v>2024</v>
      </c>
      <c r="AB201" s="103">
        <v>512365</v>
      </c>
      <c r="AC201" s="103" t="s">
        <v>572</v>
      </c>
      <c r="AD201" s="103" t="s">
        <v>137</v>
      </c>
      <c r="AF201" s="103"/>
      <c r="AG201" s="103"/>
      <c r="AJ201" s="454">
        <v>45896</v>
      </c>
      <c r="AK201" s="103" t="str">
        <f ca="1">IF(Tabela3[[#This Row],[STATUS]]&lt;&gt;"PREVISTO","N/A",IF(Tabela3[[#This Row],[Data_RE_CONGELADA]]="REDE OK","OK",IFERROR(IF(TODAY()-Tabela3[[#This Row],[Data_RE_CONGELADA]]&gt;=0,"ATRASADO",IF(TODAY()-Tabela3[[#This Row],[Data_RE_CONGELADA]]&gt;-5,"VENCENDO",IF(TODAY()-Tabela3[[#This Row],[Data_RE_CONGELADA]]&lt;=0,"NO PRAZO"))),"N/A")))</f>
        <v>N/A</v>
      </c>
      <c r="AL201" s="454" t="s">
        <v>138</v>
      </c>
      <c r="AM201" s="454" t="s">
        <v>137</v>
      </c>
      <c r="AN201" s="458" t="s">
        <v>186</v>
      </c>
      <c r="AP201" s="103" t="s">
        <v>575</v>
      </c>
      <c r="AQ201" s="103" t="s">
        <v>611</v>
      </c>
      <c r="AR201" s="103" t="s">
        <v>575</v>
      </c>
      <c r="AS201" s="103">
        <v>0</v>
      </c>
      <c r="AU201" s="103" t="s">
        <v>604</v>
      </c>
      <c r="BC201" s="103"/>
      <c r="BE201" s="103" t="e">
        <f>VLOOKUP(Tabela3[[#This Row],[ID OSP]],[1]Export!$R:$R,1,0)</f>
        <v>#N/A</v>
      </c>
    </row>
    <row r="202" spans="1:57" hidden="1">
      <c r="A202" s="103" t="s">
        <v>1319</v>
      </c>
      <c r="B202" s="103" t="s">
        <v>1320</v>
      </c>
      <c r="C202" s="104" t="s">
        <v>137</v>
      </c>
      <c r="D202" s="456" t="s">
        <v>252</v>
      </c>
      <c r="E202" s="454" t="s">
        <v>138</v>
      </c>
      <c r="G202" s="454">
        <v>45531</v>
      </c>
      <c r="H202" s="454">
        <v>45589</v>
      </c>
      <c r="I202" s="103" t="s">
        <v>139</v>
      </c>
      <c r="J202" s="103" t="s">
        <v>139</v>
      </c>
      <c r="K202" s="458" t="s">
        <v>1321</v>
      </c>
      <c r="L202" s="103" t="s">
        <v>446</v>
      </c>
      <c r="M202" s="103" t="s">
        <v>450</v>
      </c>
      <c r="N202" s="103" t="s">
        <v>1322</v>
      </c>
      <c r="O202" s="103" t="s">
        <v>616</v>
      </c>
      <c r="P202" s="103" t="s">
        <v>589</v>
      </c>
      <c r="Q202" s="103" t="s">
        <v>589</v>
      </c>
      <c r="R202" s="458" t="s">
        <v>1323</v>
      </c>
      <c r="S202" s="503"/>
      <c r="T202" s="103" t="s">
        <v>42</v>
      </c>
      <c r="U202" s="103" t="s">
        <v>137</v>
      </c>
      <c r="V202" s="454" t="str">
        <f>Tabela3[[#This Row],[NOVO 
PRAZO REDE]]</f>
        <v>REDE OK</v>
      </c>
      <c r="W202" s="454">
        <f>Tabela3[[#This Row],[PRAZO
ATIVAÇÃO]]</f>
        <v>0</v>
      </c>
      <c r="X202" s="103" t="s">
        <v>500</v>
      </c>
      <c r="Y202" s="103" t="str">
        <f>IFERROR("W"&amp;WEEKNUM(Tabela3[[#This Row],[PRAZO RE REVISADO]]),"-")</f>
        <v>-</v>
      </c>
      <c r="Z202" s="103" t="str">
        <f>IFERROR("W"&amp;WEEKNUM(Tabela3[[#This Row],[PRAZO ATIVAÇÃO]]),"-")</f>
        <v>W0</v>
      </c>
      <c r="AA202" s="103">
        <v>2024</v>
      </c>
      <c r="AB202" s="103">
        <v>512356</v>
      </c>
      <c r="AC202" s="103" t="s">
        <v>572</v>
      </c>
      <c r="AD202" s="103" t="s">
        <v>137</v>
      </c>
      <c r="AF202" s="103"/>
      <c r="AG202" s="103"/>
      <c r="AH202" s="103"/>
      <c r="AK202" s="103" t="str">
        <f ca="1">IF(Tabela3[[#This Row],[STATUS]]&lt;&gt;"PREVISTO","N/A",IF(Tabela3[[#This Row],[Data_RE_CONGELADA]]="REDE OK","OK",IFERROR(IF(TODAY()-Tabela3[[#This Row],[Data_RE_CONGELADA]]&gt;=0,"ATRASADO",IF(TODAY()-Tabela3[[#This Row],[Data_RE_CONGELADA]]&gt;-5,"VENCENDO",IF(TODAY()-Tabela3[[#This Row],[Data_RE_CONGELADA]]&lt;=0,"NO PRAZO"))),"N/A")))</f>
        <v>N/A</v>
      </c>
      <c r="AL202" s="454" t="s">
        <v>138</v>
      </c>
      <c r="AM202" s="454">
        <v>45580</v>
      </c>
      <c r="AN202" s="458" t="s">
        <v>186</v>
      </c>
      <c r="AP202" s="103" t="s">
        <v>575</v>
      </c>
      <c r="AQ202" s="103" t="s">
        <v>611</v>
      </c>
      <c r="AR202" s="103" t="s">
        <v>575</v>
      </c>
      <c r="AS202" s="103">
        <v>0</v>
      </c>
      <c r="AU202" s="103" t="s">
        <v>604</v>
      </c>
      <c r="BC202" s="103"/>
      <c r="BE202" s="103" t="e">
        <f>VLOOKUP(Tabela3[[#This Row],[ID OSP]],[1]Export!$R:$R,1,0)</f>
        <v>#N/A</v>
      </c>
    </row>
    <row r="203" spans="1:57" hidden="1">
      <c r="A203" s="103" t="s">
        <v>1324</v>
      </c>
      <c r="B203" s="103" t="s">
        <v>1325</v>
      </c>
      <c r="C203" s="104" t="s">
        <v>137</v>
      </c>
      <c r="D203" s="456" t="s">
        <v>252</v>
      </c>
      <c r="E203" s="454" t="s">
        <v>138</v>
      </c>
      <c r="G203" s="454">
        <v>45435</v>
      </c>
      <c r="H203" s="454">
        <v>45405</v>
      </c>
      <c r="I203" s="103" t="s">
        <v>139</v>
      </c>
      <c r="J203" s="103" t="s">
        <v>139</v>
      </c>
      <c r="K203" s="458" t="s">
        <v>1326</v>
      </c>
      <c r="L203" s="103" t="s">
        <v>446</v>
      </c>
      <c r="M203" s="103" t="s">
        <v>457</v>
      </c>
      <c r="N203" s="103" t="s">
        <v>706</v>
      </c>
      <c r="O203" s="103" t="s">
        <v>588</v>
      </c>
      <c r="P203" s="103" t="s">
        <v>653</v>
      </c>
      <c r="Q203" s="103" t="s">
        <v>589</v>
      </c>
      <c r="R203" s="458" t="s">
        <v>665</v>
      </c>
      <c r="S203" s="460"/>
      <c r="T203" s="103" t="s">
        <v>42</v>
      </c>
      <c r="U203" s="103" t="s">
        <v>137</v>
      </c>
      <c r="V203" s="454" t="str">
        <f>Tabela3[[#This Row],[NOVO 
PRAZO REDE]]</f>
        <v>REDE OK</v>
      </c>
      <c r="W203" s="454">
        <f>Tabela3[[#This Row],[PRAZO
ATIVAÇÃO]]</f>
        <v>0</v>
      </c>
      <c r="X203" s="103" t="s">
        <v>709</v>
      </c>
      <c r="Y203" s="103" t="str">
        <f>IFERROR("W"&amp;WEEKNUM(Tabela3[[#This Row],[PRAZO RE REVISADO]]),"-")</f>
        <v>-</v>
      </c>
      <c r="Z203" s="103" t="str">
        <f>IFERROR("W"&amp;WEEKNUM(Tabela3[[#This Row],[PRAZO ATIVAÇÃO]]),"-")</f>
        <v>W0</v>
      </c>
      <c r="AA203" s="103">
        <v>2024</v>
      </c>
      <c r="AB203" s="103">
        <v>508088</v>
      </c>
      <c r="AC203" s="103" t="s">
        <v>610</v>
      </c>
      <c r="AD203" s="103" t="s">
        <v>137</v>
      </c>
      <c r="AF203" s="103"/>
      <c r="AG203" s="103"/>
      <c r="AH203" s="103"/>
      <c r="AK203" s="103" t="str">
        <f ca="1">IF(Tabela3[[#This Row],[STATUS]]&lt;&gt;"PREVISTO","N/A",IF(Tabela3[[#This Row],[Data_RE_CONGELADA]]="REDE OK","OK",IFERROR(IF(TODAY()-Tabela3[[#This Row],[Data_RE_CONGELADA]]&gt;=0,"ATRASADO",IF(TODAY()-Tabela3[[#This Row],[Data_RE_CONGELADA]]&gt;-5,"VENCENDO",IF(TODAY()-Tabela3[[#This Row],[Data_RE_CONGELADA]]&lt;=0,"NO PRAZO"))),"N/A")))</f>
        <v>N/A</v>
      </c>
      <c r="AL203" s="454" t="s">
        <v>138</v>
      </c>
      <c r="AM203" s="454" t="s">
        <v>137</v>
      </c>
      <c r="AN203" s="458" t="s">
        <v>186</v>
      </c>
      <c r="AP203" s="103" t="s">
        <v>575</v>
      </c>
      <c r="AQ203" s="103" t="s">
        <v>611</v>
      </c>
      <c r="AR203" s="103" t="s">
        <v>575</v>
      </c>
      <c r="AS203" s="103">
        <v>0</v>
      </c>
      <c r="AU203" s="103" t="s">
        <v>604</v>
      </c>
      <c r="BC203" s="103"/>
      <c r="BE203" s="103" t="e">
        <f>VLOOKUP(Tabela3[[#This Row],[ID OSP]],[1]Export!$R:$R,1,0)</f>
        <v>#N/A</v>
      </c>
    </row>
    <row r="204" spans="1:57" hidden="1">
      <c r="A204" s="103" t="s">
        <v>1327</v>
      </c>
      <c r="B204" s="103" t="s">
        <v>1328</v>
      </c>
      <c r="C204" s="104" t="s">
        <v>137</v>
      </c>
      <c r="D204" s="456" t="s">
        <v>252</v>
      </c>
      <c r="E204" s="454" t="s">
        <v>138</v>
      </c>
      <c r="G204" s="454">
        <v>45540</v>
      </c>
      <c r="H204" s="454">
        <v>45547</v>
      </c>
      <c r="I204" s="103" t="s">
        <v>139</v>
      </c>
      <c r="J204" s="103" t="s">
        <v>139</v>
      </c>
      <c r="K204" s="458" t="s">
        <v>1107</v>
      </c>
      <c r="L204" s="103" t="s">
        <v>446</v>
      </c>
      <c r="M204" s="103" t="s">
        <v>450</v>
      </c>
      <c r="N204" s="103" t="s">
        <v>623</v>
      </c>
      <c r="O204" s="103" t="s">
        <v>874</v>
      </c>
      <c r="P204" s="103" t="s">
        <v>589</v>
      </c>
      <c r="Q204" s="103" t="s">
        <v>589</v>
      </c>
      <c r="R204" s="458" t="s">
        <v>617</v>
      </c>
      <c r="S204" s="460"/>
      <c r="T204" s="103" t="s">
        <v>42</v>
      </c>
      <c r="U204" s="103" t="s">
        <v>137</v>
      </c>
      <c r="V204" s="454" t="str">
        <f>Tabela3[[#This Row],[NOVO 
PRAZO REDE]]</f>
        <v>REDE OK</v>
      </c>
      <c r="W204" s="454">
        <f>Tabela3[[#This Row],[PRAZO
ATIVAÇÃO]]</f>
        <v>0</v>
      </c>
      <c r="X204" s="103" t="s">
        <v>500</v>
      </c>
      <c r="Y204" s="103" t="str">
        <f>IFERROR("W"&amp;WEEKNUM(Tabela3[[#This Row],[PRAZO RE REVISADO]]),"-")</f>
        <v>-</v>
      </c>
      <c r="Z204" s="103" t="str">
        <f>IFERROR("W"&amp;WEEKNUM(Tabela3[[#This Row],[PRAZO ATIVAÇÃO]]),"-")</f>
        <v>W0</v>
      </c>
      <c r="AA204" s="103">
        <v>2024</v>
      </c>
      <c r="AB204" s="103">
        <v>512295</v>
      </c>
      <c r="AC204" s="103" t="s">
        <v>572</v>
      </c>
      <c r="AD204" s="103" t="s">
        <v>137</v>
      </c>
      <c r="AF204" s="103"/>
      <c r="AG204" s="103"/>
      <c r="AH204" s="103"/>
      <c r="AK204" s="103" t="str">
        <f ca="1">IF(Tabela3[[#This Row],[STATUS]]&lt;&gt;"PREVISTO","N/A",IF(Tabela3[[#This Row],[Data_RE_CONGELADA]]="REDE OK","OK",IFERROR(IF(TODAY()-Tabela3[[#This Row],[Data_RE_CONGELADA]]&gt;=0,"ATRASADO",IF(TODAY()-Tabela3[[#This Row],[Data_RE_CONGELADA]]&gt;-5,"VENCENDO",IF(TODAY()-Tabela3[[#This Row],[Data_RE_CONGELADA]]&lt;=0,"NO PRAZO"))),"N/A")))</f>
        <v>N/A</v>
      </c>
      <c r="AL204" s="454" t="s">
        <v>138</v>
      </c>
      <c r="AM204" s="454" t="s">
        <v>137</v>
      </c>
      <c r="AN204" s="458" t="s">
        <v>186</v>
      </c>
      <c r="AP204" s="103" t="s">
        <v>575</v>
      </c>
      <c r="AQ204" s="103" t="s">
        <v>611</v>
      </c>
      <c r="AR204" s="103" t="s">
        <v>575</v>
      </c>
      <c r="AS204" s="103">
        <v>0</v>
      </c>
      <c r="AU204" s="103" t="s">
        <v>604</v>
      </c>
      <c r="BC204" s="103"/>
      <c r="BE204" s="103" t="e">
        <f>VLOOKUP(Tabela3[[#This Row],[ID OSP]],[1]Export!$R:$R,1,0)</f>
        <v>#N/A</v>
      </c>
    </row>
    <row r="205" spans="1:57" hidden="1">
      <c r="A205" s="103" t="s">
        <v>1329</v>
      </c>
      <c r="B205" s="103" t="s">
        <v>1330</v>
      </c>
      <c r="C205" s="104" t="s">
        <v>137</v>
      </c>
      <c r="D205" s="454" t="s">
        <v>252</v>
      </c>
      <c r="E205" s="454" t="s">
        <v>138</v>
      </c>
      <c r="G205" s="454">
        <v>45490</v>
      </c>
      <c r="H205" s="454">
        <v>45539</v>
      </c>
      <c r="I205" s="103" t="s">
        <v>139</v>
      </c>
      <c r="J205" s="103" t="s">
        <v>139</v>
      </c>
      <c r="K205" s="458" t="s">
        <v>1331</v>
      </c>
      <c r="L205" s="103" t="s">
        <v>446</v>
      </c>
      <c r="M205" s="103" t="s">
        <v>450</v>
      </c>
      <c r="N205" s="103" t="s">
        <v>753</v>
      </c>
      <c r="O205" s="103" t="s">
        <v>616</v>
      </c>
      <c r="P205" s="103" t="s">
        <v>589</v>
      </c>
      <c r="Q205" s="103" t="s">
        <v>589</v>
      </c>
      <c r="R205" s="458" t="s">
        <v>857</v>
      </c>
      <c r="S205" s="503"/>
      <c r="T205" s="103" t="s">
        <v>42</v>
      </c>
      <c r="U205" s="103" t="s">
        <v>137</v>
      </c>
      <c r="V205" s="454" t="str">
        <f>Tabela3[[#This Row],[NOVO 
PRAZO REDE]]</f>
        <v>REDE OK</v>
      </c>
      <c r="W205" s="454">
        <f>Tabela3[[#This Row],[PRAZO
ATIVAÇÃO]]</f>
        <v>0</v>
      </c>
      <c r="X205" s="103" t="s">
        <v>500</v>
      </c>
      <c r="Y205" s="103" t="str">
        <f>IFERROR("W"&amp;WEEKNUM(Tabela3[[#This Row],[PRAZO RE REVISADO]]),"-")</f>
        <v>-</v>
      </c>
      <c r="Z205" s="103" t="str">
        <f>IFERROR("W"&amp;WEEKNUM(Tabela3[[#This Row],[PRAZO ATIVAÇÃO]]),"-")</f>
        <v>W0</v>
      </c>
      <c r="AA205" s="103">
        <v>2024</v>
      </c>
      <c r="AB205" s="103">
        <v>503374</v>
      </c>
      <c r="AC205" s="103" t="s">
        <v>572</v>
      </c>
      <c r="AD205" s="103" t="s">
        <v>137</v>
      </c>
      <c r="AF205" s="103"/>
      <c r="AG205" s="103"/>
      <c r="AH205" s="103"/>
      <c r="AK205" s="103" t="str">
        <f ca="1">IF(Tabela3[[#This Row],[STATUS]]&lt;&gt;"PREVISTO","N/A",IF(Tabela3[[#This Row],[Data_RE_CONGELADA]]="REDE OK","OK",IFERROR(IF(TODAY()-Tabela3[[#This Row],[Data_RE_CONGELADA]]&gt;=0,"ATRASADO",IF(TODAY()-Tabela3[[#This Row],[Data_RE_CONGELADA]]&gt;-5,"VENCENDO",IF(TODAY()-Tabela3[[#This Row],[Data_RE_CONGELADA]]&lt;=0,"NO PRAZO"))),"N/A")))</f>
        <v>N/A</v>
      </c>
      <c r="AL205" s="454" t="s">
        <v>138</v>
      </c>
      <c r="AM205" s="454" t="s">
        <v>137</v>
      </c>
      <c r="AN205" s="458" t="s">
        <v>186</v>
      </c>
      <c r="AP205" s="103" t="s">
        <v>575</v>
      </c>
      <c r="AQ205" s="103" t="s">
        <v>611</v>
      </c>
      <c r="AR205" s="103" t="s">
        <v>575</v>
      </c>
      <c r="AS205" s="103">
        <v>0</v>
      </c>
      <c r="AU205" s="103" t="s">
        <v>604</v>
      </c>
      <c r="BC205" s="103"/>
      <c r="BE205" s="103" t="e">
        <f>VLOOKUP(Tabela3[[#This Row],[ID OSP]],[1]Export!$R:$R,1,0)</f>
        <v>#N/A</v>
      </c>
    </row>
    <row r="206" spans="1:57" hidden="1">
      <c r="A206" s="103" t="s">
        <v>1332</v>
      </c>
      <c r="B206" s="103" t="s">
        <v>1333</v>
      </c>
      <c r="C206" s="104" t="s">
        <v>137</v>
      </c>
      <c r="D206" s="456" t="s">
        <v>252</v>
      </c>
      <c r="E206" s="454" t="s">
        <v>138</v>
      </c>
      <c r="G206" s="454">
        <v>45460</v>
      </c>
      <c r="H206" s="454">
        <v>45462</v>
      </c>
      <c r="I206" s="103" t="s">
        <v>139</v>
      </c>
      <c r="J206" s="103" t="s">
        <v>139</v>
      </c>
      <c r="K206" s="458" t="s">
        <v>1016</v>
      </c>
      <c r="L206" s="103" t="s">
        <v>446</v>
      </c>
      <c r="M206" s="103" t="s">
        <v>450</v>
      </c>
      <c r="N206" s="103" t="s">
        <v>828</v>
      </c>
      <c r="O206" s="103" t="s">
        <v>588</v>
      </c>
      <c r="P206" s="103" t="s">
        <v>589</v>
      </c>
      <c r="Q206" s="103" t="s">
        <v>589</v>
      </c>
      <c r="R206" s="458" t="s">
        <v>630</v>
      </c>
      <c r="S206" s="460"/>
      <c r="T206" s="103" t="s">
        <v>42</v>
      </c>
      <c r="U206" s="103" t="s">
        <v>137</v>
      </c>
      <c r="V206" s="454" t="str">
        <f>Tabela3[[#This Row],[NOVO 
PRAZO REDE]]</f>
        <v>REDE OK</v>
      </c>
      <c r="W206" s="454">
        <f>Tabela3[[#This Row],[PRAZO
ATIVAÇÃO]]</f>
        <v>0</v>
      </c>
      <c r="X206" s="103" t="s">
        <v>500</v>
      </c>
      <c r="Y206" s="103" t="str">
        <f>IFERROR("W"&amp;WEEKNUM(Tabela3[[#This Row],[PRAZO RE REVISADO]]),"-")</f>
        <v>-</v>
      </c>
      <c r="Z206" s="103" t="str">
        <f>IFERROR("W"&amp;WEEKNUM(Tabela3[[#This Row],[PRAZO ATIVAÇÃO]]),"-")</f>
        <v>W0</v>
      </c>
      <c r="AA206" s="103">
        <v>2024</v>
      </c>
      <c r="AB206" s="103">
        <v>486545</v>
      </c>
      <c r="AC206" s="103" t="s">
        <v>866</v>
      </c>
      <c r="AD206" s="103" t="s">
        <v>137</v>
      </c>
      <c r="AF206" s="103"/>
      <c r="AG206" s="103"/>
      <c r="AH206" s="103"/>
      <c r="AK206" s="103" t="str">
        <f ca="1">IF(Tabela3[[#This Row],[STATUS]]&lt;&gt;"PREVISTO","N/A",IF(Tabela3[[#This Row],[Data_RE_CONGELADA]]="REDE OK","OK",IFERROR(IF(TODAY()-Tabela3[[#This Row],[Data_RE_CONGELADA]]&gt;=0,"ATRASADO",IF(TODAY()-Tabela3[[#This Row],[Data_RE_CONGELADA]]&gt;-5,"VENCENDO",IF(TODAY()-Tabela3[[#This Row],[Data_RE_CONGELADA]]&lt;=0,"NO PRAZO"))),"N/A")))</f>
        <v>N/A</v>
      </c>
      <c r="AL206" s="454" t="s">
        <v>138</v>
      </c>
      <c r="AM206" s="454" t="s">
        <v>137</v>
      </c>
      <c r="AN206" s="458" t="s">
        <v>186</v>
      </c>
      <c r="AP206" s="103" t="s">
        <v>575</v>
      </c>
      <c r="AQ206" s="103" t="s">
        <v>611</v>
      </c>
      <c r="AR206" s="103" t="s">
        <v>575</v>
      </c>
      <c r="AS206" s="103">
        <v>0</v>
      </c>
      <c r="AU206" s="103" t="s">
        <v>604</v>
      </c>
      <c r="BC206" s="103"/>
      <c r="BE206" s="103" t="e">
        <f>VLOOKUP(Tabela3[[#This Row],[ID OSP]],[1]Export!$R:$R,1,0)</f>
        <v>#N/A</v>
      </c>
    </row>
    <row r="207" spans="1:57" hidden="1">
      <c r="A207" s="103" t="s">
        <v>1334</v>
      </c>
      <c r="B207" s="103" t="s">
        <v>1335</v>
      </c>
      <c r="C207" s="104" t="s">
        <v>137</v>
      </c>
      <c r="D207" s="456" t="s">
        <v>252</v>
      </c>
      <c r="E207" s="454" t="s">
        <v>138</v>
      </c>
      <c r="G207" s="454">
        <v>45580</v>
      </c>
      <c r="H207" s="454">
        <v>45580</v>
      </c>
      <c r="I207" s="103" t="s">
        <v>139</v>
      </c>
      <c r="J207" s="103" t="s">
        <v>139</v>
      </c>
      <c r="K207" s="458" t="s">
        <v>1336</v>
      </c>
      <c r="L207" s="103" t="s">
        <v>446</v>
      </c>
      <c r="M207" s="103" t="s">
        <v>457</v>
      </c>
      <c r="N207" s="103" t="s">
        <v>1337</v>
      </c>
      <c r="O207" s="103" t="s">
        <v>588</v>
      </c>
      <c r="P207" s="103" t="s">
        <v>653</v>
      </c>
      <c r="Q207" s="103" t="s">
        <v>589</v>
      </c>
      <c r="R207" s="458" t="s">
        <v>1338</v>
      </c>
      <c r="S207" s="503"/>
      <c r="T207" s="103" t="s">
        <v>42</v>
      </c>
      <c r="U207" s="103" t="s">
        <v>137</v>
      </c>
      <c r="V207" s="454" t="str">
        <f>Tabela3[[#This Row],[NOVO 
PRAZO REDE]]</f>
        <v>REDE OK</v>
      </c>
      <c r="W207" s="454">
        <f>Tabela3[[#This Row],[PRAZO
ATIVAÇÃO]]</f>
        <v>0</v>
      </c>
      <c r="X207" s="103" t="s">
        <v>500</v>
      </c>
      <c r="Y207" s="103" t="str">
        <f>IFERROR("W"&amp;WEEKNUM(Tabela3[[#This Row],[PRAZO RE REVISADO]]),"-")</f>
        <v>-</v>
      </c>
      <c r="Z207" s="103" t="str">
        <f>IFERROR("W"&amp;WEEKNUM(Tabela3[[#This Row],[PRAZO ATIVAÇÃO]]),"-")</f>
        <v>W0</v>
      </c>
      <c r="AA207" s="103">
        <v>2024</v>
      </c>
      <c r="AB207" s="103">
        <v>517422</v>
      </c>
      <c r="AC207" s="103" t="s">
        <v>572</v>
      </c>
      <c r="AD207" s="103" t="s">
        <v>137</v>
      </c>
      <c r="AF207" s="103"/>
      <c r="AG207" s="103"/>
      <c r="AH207" s="103"/>
      <c r="AK207" s="103" t="str">
        <f ca="1">IF(Tabela3[[#This Row],[STATUS]]&lt;&gt;"PREVISTO","N/A",IF(Tabela3[[#This Row],[Data_RE_CONGELADA]]="REDE OK","OK",IFERROR(IF(TODAY()-Tabela3[[#This Row],[Data_RE_CONGELADA]]&gt;=0,"ATRASADO",IF(TODAY()-Tabela3[[#This Row],[Data_RE_CONGELADA]]&gt;-5,"VENCENDO",IF(TODAY()-Tabela3[[#This Row],[Data_RE_CONGELADA]]&lt;=0,"NO PRAZO"))),"N/A")))</f>
        <v>N/A</v>
      </c>
      <c r="AL207" s="454">
        <v>45580</v>
      </c>
      <c r="AM207" s="454">
        <v>45590</v>
      </c>
      <c r="AN207" s="458" t="s">
        <v>186</v>
      </c>
      <c r="AO207" s="458" t="s">
        <v>654</v>
      </c>
      <c r="AP207" s="103" t="s">
        <v>575</v>
      </c>
      <c r="AQ207" s="103" t="s">
        <v>611</v>
      </c>
      <c r="AR207" s="103" t="s">
        <v>575</v>
      </c>
      <c r="AS207" s="103">
        <v>0</v>
      </c>
      <c r="AU207" s="103" t="s">
        <v>604</v>
      </c>
      <c r="BC207" s="103"/>
      <c r="BE207" s="103" t="e">
        <f>VLOOKUP(Tabela3[[#This Row],[ID OSP]],[1]Export!$R:$R,1,0)</f>
        <v>#N/A</v>
      </c>
    </row>
    <row r="208" spans="1:57" hidden="1">
      <c r="A208" s="103" t="s">
        <v>1339</v>
      </c>
      <c r="B208" s="103" t="s">
        <v>1340</v>
      </c>
      <c r="C208" s="104" t="s">
        <v>565</v>
      </c>
      <c r="D208" s="454" t="s">
        <v>566</v>
      </c>
      <c r="E208" s="454" t="s">
        <v>138</v>
      </c>
      <c r="F208" s="454" t="s">
        <v>137</v>
      </c>
      <c r="G208" s="454">
        <v>45443</v>
      </c>
      <c r="H208" s="454">
        <v>45379</v>
      </c>
      <c r="I208" s="103" t="s">
        <v>139</v>
      </c>
      <c r="J208" s="103" t="s">
        <v>139</v>
      </c>
      <c r="K208" s="104" t="s">
        <v>1341</v>
      </c>
      <c r="L208" s="103" t="s">
        <v>446</v>
      </c>
      <c r="M208" s="103" t="s">
        <v>460</v>
      </c>
      <c r="N208" s="103" t="s">
        <v>784</v>
      </c>
      <c r="O208" s="103" t="s">
        <v>588</v>
      </c>
      <c r="P208" s="103" t="s">
        <v>589</v>
      </c>
      <c r="Q208" s="103" t="s">
        <v>589</v>
      </c>
      <c r="R208" s="458" t="s">
        <v>630</v>
      </c>
      <c r="S208" s="460" t="s">
        <v>1342</v>
      </c>
      <c r="T208" s="103" t="s">
        <v>252</v>
      </c>
      <c r="U208" s="103" t="s">
        <v>137</v>
      </c>
      <c r="V208" s="454" t="str">
        <f>Tabela3[[#This Row],[NOVO 
PRAZO REDE]]</f>
        <v>REDE OK</v>
      </c>
      <c r="W208" s="454" t="str">
        <f>Tabela3[[#This Row],[PRAZO
ATIVAÇÃO]]</f>
        <v>ATIVO</v>
      </c>
      <c r="X208" s="103" t="s">
        <v>500</v>
      </c>
      <c r="Y208" s="103" t="str">
        <f>IFERROR("W"&amp;WEEKNUM(Tabela3[[#This Row],[PRAZO RE REVISADO]]),"-")</f>
        <v>-</v>
      </c>
      <c r="Z208" s="103" t="str">
        <f>IFERROR("W"&amp;WEEKNUM(Tabela3[[#This Row],[PRAZO ATIVAÇÃO]]),"-")</f>
        <v>-</v>
      </c>
      <c r="AA208" s="103">
        <v>2024</v>
      </c>
      <c r="AB208" s="103">
        <v>577909</v>
      </c>
      <c r="AC208" s="103" t="s">
        <v>610</v>
      </c>
      <c r="AD208" s="103" t="s">
        <v>137</v>
      </c>
      <c r="AE208" s="103" t="s">
        <v>208</v>
      </c>
      <c r="AF208" s="103"/>
      <c r="AG208" s="103"/>
      <c r="AH208" s="458" t="s">
        <v>1343</v>
      </c>
      <c r="AK208" s="103" t="str">
        <f ca="1">IF(Tabela3[[#This Row],[STATUS]]&lt;&gt;"PREVISTO","N/A",IF(Tabela3[[#This Row],[Data_RE_CONGELADA]]="REDE OK","OK",IFERROR(IF(TODAY()-Tabela3[[#This Row],[Data_RE_CONGELADA]]&gt;=0,"ATRASADO",IF(TODAY()-Tabela3[[#This Row],[Data_RE_CONGELADA]]&gt;-5,"VENCENDO",IF(TODAY()-Tabela3[[#This Row],[Data_RE_CONGELADA]]&lt;=0,"NO PRAZO"))),"N/A")))</f>
        <v>N/A</v>
      </c>
      <c r="AL208" s="454" t="s">
        <v>138</v>
      </c>
      <c r="AM208" s="454" t="s">
        <v>137</v>
      </c>
      <c r="AN208" s="458" t="s">
        <v>186</v>
      </c>
      <c r="AP208" s="103" t="s">
        <v>575</v>
      </c>
      <c r="AQ208" s="103" t="s">
        <v>611</v>
      </c>
      <c r="AR208" s="103" t="s">
        <v>575</v>
      </c>
      <c r="AS208" s="103">
        <v>0</v>
      </c>
      <c r="AU208" s="103" t="s">
        <v>604</v>
      </c>
      <c r="BC208" s="103"/>
      <c r="BE208" s="103" t="e">
        <f>VLOOKUP(Tabela3[[#This Row],[ID OSP]],[1]Export!$R:$R,1,0)</f>
        <v>#N/A</v>
      </c>
    </row>
    <row r="209" spans="1:57" hidden="1">
      <c r="A209" s="103" t="s">
        <v>1344</v>
      </c>
      <c r="B209" s="103" t="s">
        <v>1345</v>
      </c>
      <c r="C209" s="104" t="s">
        <v>137</v>
      </c>
      <c r="D209" s="454" t="s">
        <v>252</v>
      </c>
      <c r="E209" s="454" t="s">
        <v>138</v>
      </c>
      <c r="G209" s="454">
        <v>45554</v>
      </c>
      <c r="H209" s="454">
        <v>45433</v>
      </c>
      <c r="I209" s="103" t="s">
        <v>139</v>
      </c>
      <c r="J209" s="103" t="s">
        <v>139</v>
      </c>
      <c r="K209" s="458" t="s">
        <v>1346</v>
      </c>
      <c r="L209" s="103" t="s">
        <v>446</v>
      </c>
      <c r="M209" s="103" t="s">
        <v>460</v>
      </c>
      <c r="N209" s="103" t="s">
        <v>784</v>
      </c>
      <c r="O209" s="103" t="s">
        <v>588</v>
      </c>
      <c r="P209" s="103" t="s">
        <v>589</v>
      </c>
      <c r="Q209" s="103" t="s">
        <v>589</v>
      </c>
      <c r="R209" s="458" t="s">
        <v>617</v>
      </c>
      <c r="S209" s="460"/>
      <c r="T209" s="103" t="s">
        <v>252</v>
      </c>
      <c r="U209" s="103" t="s">
        <v>137</v>
      </c>
      <c r="V209" s="454" t="str">
        <f>Tabela3[[#This Row],[NOVO 
PRAZO REDE]]</f>
        <v>REDE OK</v>
      </c>
      <c r="W209" s="454">
        <f>Tabela3[[#This Row],[PRAZO
ATIVAÇÃO]]</f>
        <v>0</v>
      </c>
      <c r="X209" s="103" t="s">
        <v>482</v>
      </c>
      <c r="Y209" s="103" t="str">
        <f>IFERROR("W"&amp;WEEKNUM(Tabela3[[#This Row],[PRAZO RE REVISADO]]),"-")</f>
        <v>-</v>
      </c>
      <c r="Z209" s="103" t="str">
        <f>IFERROR("W"&amp;WEEKNUM(Tabela3[[#This Row],[PRAZO ATIVAÇÃO]]),"-")</f>
        <v>W0</v>
      </c>
      <c r="AA209" s="103">
        <v>2024</v>
      </c>
      <c r="AB209" s="103">
        <v>508084</v>
      </c>
      <c r="AC209" s="103" t="s">
        <v>610</v>
      </c>
      <c r="AD209" s="103" t="s">
        <v>137</v>
      </c>
      <c r="AF209" s="103"/>
      <c r="AG209" s="103"/>
      <c r="AH209" s="103"/>
      <c r="AK209" s="103" t="str">
        <f ca="1">IF(Tabela3[[#This Row],[STATUS]]&lt;&gt;"PREVISTO","N/A",IF(Tabela3[[#This Row],[Data_RE_CONGELADA]]="REDE OK","OK",IFERROR(IF(TODAY()-Tabela3[[#This Row],[Data_RE_CONGELADA]]&gt;=0,"ATRASADO",IF(TODAY()-Tabela3[[#This Row],[Data_RE_CONGELADA]]&gt;-5,"VENCENDO",IF(TODAY()-Tabela3[[#This Row],[Data_RE_CONGELADA]]&lt;=0,"NO PRAZO"))),"N/A")))</f>
        <v>N/A</v>
      </c>
      <c r="AL209" s="454" t="s">
        <v>138</v>
      </c>
      <c r="AM209" s="454" t="s">
        <v>137</v>
      </c>
      <c r="AN209" s="458" t="s">
        <v>186</v>
      </c>
      <c r="AP209" s="103" t="s">
        <v>575</v>
      </c>
      <c r="AQ209" s="103" t="s">
        <v>611</v>
      </c>
      <c r="AR209" s="103" t="s">
        <v>575</v>
      </c>
      <c r="AS209" s="103">
        <v>0</v>
      </c>
      <c r="AU209" s="103" t="s">
        <v>604</v>
      </c>
      <c r="BC209" s="103"/>
      <c r="BE209" s="103" t="e">
        <f>VLOOKUP(Tabela3[[#This Row],[ID OSP]],[1]Export!$R:$R,1,0)</f>
        <v>#N/A</v>
      </c>
    </row>
    <row r="210" spans="1:57" hidden="1">
      <c r="A210" s="103" t="s">
        <v>1347</v>
      </c>
      <c r="B210" s="103" t="s">
        <v>1348</v>
      </c>
      <c r="C210" s="104" t="s">
        <v>137</v>
      </c>
      <c r="D210" s="454" t="s">
        <v>252</v>
      </c>
      <c r="E210" s="454" t="s">
        <v>138</v>
      </c>
      <c r="G210" s="454">
        <v>45503</v>
      </c>
      <c r="H210" s="454">
        <v>45526</v>
      </c>
      <c r="I210" s="103" t="s">
        <v>139</v>
      </c>
      <c r="J210" s="103" t="s">
        <v>139</v>
      </c>
      <c r="K210" s="458" t="s">
        <v>720</v>
      </c>
      <c r="L210" s="103" t="s">
        <v>446</v>
      </c>
      <c r="M210" s="103" t="s">
        <v>461</v>
      </c>
      <c r="N210" s="103" t="s">
        <v>461</v>
      </c>
      <c r="O210" s="103" t="s">
        <v>588</v>
      </c>
      <c r="P210" s="103" t="s">
        <v>589</v>
      </c>
      <c r="Q210" s="103" t="s">
        <v>589</v>
      </c>
      <c r="R210" s="458" t="s">
        <v>617</v>
      </c>
      <c r="S210" s="460"/>
      <c r="T210" s="103" t="s">
        <v>252</v>
      </c>
      <c r="U210" s="103" t="s">
        <v>137</v>
      </c>
      <c r="V210" s="454" t="str">
        <f>Tabela3[[#This Row],[NOVO 
PRAZO REDE]]</f>
        <v>REDE OK</v>
      </c>
      <c r="W210" s="454">
        <f>Tabela3[[#This Row],[PRAZO
ATIVAÇÃO]]</f>
        <v>0</v>
      </c>
      <c r="X210" s="103" t="s">
        <v>625</v>
      </c>
      <c r="Y210" s="103" t="str">
        <f>IFERROR("W"&amp;WEEKNUM(Tabela3[[#This Row],[PRAZO RE REVISADO]]),"-")</f>
        <v>-</v>
      </c>
      <c r="Z210" s="103" t="str">
        <f>IFERROR("W"&amp;WEEKNUM(Tabela3[[#This Row],[PRAZO ATIVAÇÃO]]),"-")</f>
        <v>W0</v>
      </c>
      <c r="AA210" s="103">
        <v>2024</v>
      </c>
      <c r="AB210" s="103" t="s">
        <v>139</v>
      </c>
      <c r="AC210" s="103" t="s">
        <v>139</v>
      </c>
      <c r="AD210" s="103" t="s">
        <v>137</v>
      </c>
      <c r="AF210" s="103"/>
      <c r="AG210" s="103"/>
      <c r="AH210" s="103"/>
      <c r="AK210" s="103" t="str">
        <f ca="1">IF(Tabela3[[#This Row],[STATUS]]&lt;&gt;"PREVISTO","N/A",IF(Tabela3[[#This Row],[Data_RE_CONGELADA]]="REDE OK","OK",IFERROR(IF(TODAY()-Tabela3[[#This Row],[Data_RE_CONGELADA]]&gt;=0,"ATRASADO",IF(TODAY()-Tabela3[[#This Row],[Data_RE_CONGELADA]]&gt;-5,"VENCENDO",IF(TODAY()-Tabela3[[#This Row],[Data_RE_CONGELADA]]&lt;=0,"NO PRAZO"))),"N/A")))</f>
        <v>N/A</v>
      </c>
      <c r="AL210" s="454" t="s">
        <v>138</v>
      </c>
      <c r="AM210" s="454" t="s">
        <v>137</v>
      </c>
      <c r="AN210" s="458" t="s">
        <v>186</v>
      </c>
      <c r="AP210" s="103" t="s">
        <v>575</v>
      </c>
      <c r="AQ210" s="103" t="s">
        <v>611</v>
      </c>
      <c r="AR210" s="103" t="s">
        <v>575</v>
      </c>
      <c r="AS210" s="103">
        <v>0</v>
      </c>
      <c r="AU210" s="103" t="s">
        <v>604</v>
      </c>
      <c r="BC210" s="103"/>
      <c r="BE210" s="103" t="e">
        <f>VLOOKUP(Tabela3[[#This Row],[ID OSP]],[1]Export!$R:$R,1,0)</f>
        <v>#N/A</v>
      </c>
    </row>
    <row r="211" spans="1:57" hidden="1">
      <c r="A211" s="103" t="s">
        <v>1349</v>
      </c>
      <c r="B211" s="103" t="s">
        <v>1350</v>
      </c>
      <c r="C211" s="104" t="s">
        <v>137</v>
      </c>
      <c r="D211" s="454" t="s">
        <v>252</v>
      </c>
      <c r="E211" s="454" t="s">
        <v>138</v>
      </c>
      <c r="G211" s="454">
        <v>45583</v>
      </c>
      <c r="H211" s="454">
        <v>45587</v>
      </c>
      <c r="I211" s="103" t="s">
        <v>139</v>
      </c>
      <c r="J211" s="103" t="s">
        <v>139</v>
      </c>
      <c r="K211" s="458" t="s">
        <v>1351</v>
      </c>
      <c r="L211" s="103" t="s">
        <v>446</v>
      </c>
      <c r="M211" s="103" t="s">
        <v>457</v>
      </c>
      <c r="N211" s="103" t="s">
        <v>1337</v>
      </c>
      <c r="O211" s="103" t="s">
        <v>588</v>
      </c>
      <c r="P211" s="103" t="s">
        <v>653</v>
      </c>
      <c r="Q211" s="103" t="s">
        <v>589</v>
      </c>
      <c r="R211" s="458" t="s">
        <v>617</v>
      </c>
      <c r="S211" s="503"/>
      <c r="T211" s="103" t="s">
        <v>42</v>
      </c>
      <c r="U211" s="103" t="s">
        <v>137</v>
      </c>
      <c r="V211" s="454" t="str">
        <f>Tabela3[[#This Row],[NOVO 
PRAZO REDE]]</f>
        <v>REDE OK</v>
      </c>
      <c r="W211" s="454">
        <f>Tabela3[[#This Row],[PRAZO
ATIVAÇÃO]]</f>
        <v>0</v>
      </c>
      <c r="X211" s="103" t="s">
        <v>500</v>
      </c>
      <c r="Y211" s="103" t="str">
        <f>IFERROR("W"&amp;WEEKNUM(Tabela3[[#This Row],[PRAZO RE REVISADO]]),"-")</f>
        <v>-</v>
      </c>
      <c r="Z211" s="103" t="str">
        <f>IFERROR("W"&amp;WEEKNUM(Tabela3[[#This Row],[PRAZO ATIVAÇÃO]]),"-")</f>
        <v>W0</v>
      </c>
      <c r="AA211" s="103">
        <v>2024</v>
      </c>
      <c r="AB211" s="103">
        <v>517425</v>
      </c>
      <c r="AC211" s="103" t="s">
        <v>592</v>
      </c>
      <c r="AD211" s="103" t="s">
        <v>137</v>
      </c>
      <c r="AF211" s="103"/>
      <c r="AG211" s="103"/>
      <c r="AH211" s="103"/>
      <c r="AK211" s="103" t="str">
        <f ca="1">IF(Tabela3[[#This Row],[STATUS]]&lt;&gt;"PREVISTO","N/A",IF(Tabela3[[#This Row],[Data_RE_CONGELADA]]="REDE OK","OK",IFERROR(IF(TODAY()-Tabela3[[#This Row],[Data_RE_CONGELADA]]&gt;=0,"ATRASADO",IF(TODAY()-Tabela3[[#This Row],[Data_RE_CONGELADA]]&gt;-5,"VENCENDO",IF(TODAY()-Tabela3[[#This Row],[Data_RE_CONGELADA]]&lt;=0,"NO PRAZO"))),"N/A")))</f>
        <v>N/A</v>
      </c>
      <c r="AL211" s="454">
        <v>45579</v>
      </c>
      <c r="AM211" s="454">
        <v>45589</v>
      </c>
      <c r="AN211" s="458" t="s">
        <v>186</v>
      </c>
      <c r="AO211" s="458" t="s">
        <v>1352</v>
      </c>
      <c r="AP211" s="103" t="s">
        <v>575</v>
      </c>
      <c r="AQ211" s="103" t="s">
        <v>611</v>
      </c>
      <c r="AR211" s="103" t="s">
        <v>575</v>
      </c>
      <c r="AS211" s="103">
        <v>0</v>
      </c>
      <c r="AU211" s="103" t="s">
        <v>604</v>
      </c>
      <c r="BC211" s="103"/>
      <c r="BE211" s="103" t="e">
        <f>VLOOKUP(Tabela3[[#This Row],[ID OSP]],[1]Export!$R:$R,1,0)</f>
        <v>#N/A</v>
      </c>
    </row>
    <row r="212" spans="1:57" hidden="1">
      <c r="A212" s="103" t="s">
        <v>1353</v>
      </c>
      <c r="B212" s="103" t="s">
        <v>1354</v>
      </c>
      <c r="C212" s="543" t="s">
        <v>137</v>
      </c>
      <c r="D212" s="456" t="s">
        <v>252</v>
      </c>
      <c r="E212" s="454" t="s">
        <v>138</v>
      </c>
      <c r="G212" s="454">
        <v>45572</v>
      </c>
      <c r="H212" s="454">
        <v>45573</v>
      </c>
      <c r="I212" s="103" t="s">
        <v>139</v>
      </c>
      <c r="J212" s="103" t="s">
        <v>139</v>
      </c>
      <c r="K212" s="458" t="s">
        <v>1355</v>
      </c>
      <c r="L212" s="103" t="s">
        <v>446</v>
      </c>
      <c r="M212" s="103" t="s">
        <v>457</v>
      </c>
      <c r="N212" s="103" t="s">
        <v>1356</v>
      </c>
      <c r="O212" s="103" t="s">
        <v>588</v>
      </c>
      <c r="P212" s="103" t="s">
        <v>653</v>
      </c>
      <c r="Q212" s="103" t="s">
        <v>589</v>
      </c>
      <c r="R212" s="458" t="s">
        <v>1357</v>
      </c>
      <c r="S212" s="503"/>
      <c r="T212" s="103" t="s">
        <v>42</v>
      </c>
      <c r="U212" s="103" t="s">
        <v>137</v>
      </c>
      <c r="V212" s="454" t="str">
        <f>Tabela3[[#This Row],[NOVO 
PRAZO REDE]]</f>
        <v>REDE OK</v>
      </c>
      <c r="W212" s="454">
        <f>Tabela3[[#This Row],[PRAZO
ATIVAÇÃO]]</f>
        <v>0</v>
      </c>
      <c r="X212" s="103" t="s">
        <v>500</v>
      </c>
      <c r="Y212" s="103" t="str">
        <f>IFERROR("W"&amp;WEEKNUM(Tabela3[[#This Row],[PRAZO RE REVISADO]]),"-")</f>
        <v>-</v>
      </c>
      <c r="Z212" s="103" t="str">
        <f>IFERROR("W"&amp;WEEKNUM(Tabela3[[#This Row],[PRAZO ATIVAÇÃO]]),"-")</f>
        <v>W0</v>
      </c>
      <c r="AA212" s="103">
        <v>2024</v>
      </c>
      <c r="AB212" s="103">
        <v>538611</v>
      </c>
      <c r="AC212" s="103" t="s">
        <v>572</v>
      </c>
      <c r="AD212" s="103" t="s">
        <v>137</v>
      </c>
      <c r="AF212" s="103"/>
      <c r="AG212" s="103"/>
      <c r="AH212" s="103"/>
      <c r="AK212" s="103" t="str">
        <f ca="1">IF(Tabela3[[#This Row],[STATUS]]&lt;&gt;"PREVISTO","N/A",IF(Tabela3[[#This Row],[Data_RE_CONGELADA]]="REDE OK","OK",IFERROR(IF(TODAY()-Tabela3[[#This Row],[Data_RE_CONGELADA]]&gt;=0,"ATRASADO",IF(TODAY()-Tabela3[[#This Row],[Data_RE_CONGELADA]]&gt;-5,"VENCENDO",IF(TODAY()-Tabela3[[#This Row],[Data_RE_CONGELADA]]&lt;=0,"NO PRAZO"))),"N/A")))</f>
        <v>N/A</v>
      </c>
      <c r="AL212" s="454" t="s">
        <v>618</v>
      </c>
      <c r="AM212" s="454">
        <v>45573</v>
      </c>
      <c r="AN212" s="458" t="s">
        <v>619</v>
      </c>
      <c r="AO212" s="458" t="s">
        <v>654</v>
      </c>
      <c r="AP212" s="103" t="s">
        <v>575</v>
      </c>
      <c r="AQ212" s="103" t="s">
        <v>611</v>
      </c>
      <c r="AR212" s="103" t="s">
        <v>575</v>
      </c>
      <c r="AS212" s="103">
        <v>0</v>
      </c>
      <c r="AU212" s="103" t="s">
        <v>604</v>
      </c>
      <c r="BC212" s="103"/>
      <c r="BE212" s="103" t="e">
        <f>VLOOKUP(Tabela3[[#This Row],[ID OSP]],[1]Export!$R:$R,1,0)</f>
        <v>#N/A</v>
      </c>
    </row>
    <row r="213" spans="1:57" hidden="1">
      <c r="A213" s="103" t="s">
        <v>1358</v>
      </c>
      <c r="B213" s="103" t="s">
        <v>1359</v>
      </c>
      <c r="C213" s="104" t="s">
        <v>137</v>
      </c>
      <c r="D213" s="456" t="s">
        <v>252</v>
      </c>
      <c r="E213" s="454" t="s">
        <v>138</v>
      </c>
      <c r="G213" s="454">
        <v>45506</v>
      </c>
      <c r="H213" s="454">
        <v>45419</v>
      </c>
      <c r="I213" s="103" t="s">
        <v>139</v>
      </c>
      <c r="J213" s="103" t="s">
        <v>139</v>
      </c>
      <c r="K213" s="458" t="s">
        <v>1116</v>
      </c>
      <c r="L213" s="103" t="s">
        <v>446</v>
      </c>
      <c r="M213" s="103" t="s">
        <v>458</v>
      </c>
      <c r="N213" s="103" t="s">
        <v>1117</v>
      </c>
      <c r="O213" s="103" t="s">
        <v>588</v>
      </c>
      <c r="P213" s="103" t="s">
        <v>589</v>
      </c>
      <c r="Q213" s="103" t="s">
        <v>589</v>
      </c>
      <c r="R213" s="458" t="s">
        <v>665</v>
      </c>
      <c r="S213" s="460"/>
      <c r="T213" s="103" t="s">
        <v>252</v>
      </c>
      <c r="U213" s="103" t="s">
        <v>137</v>
      </c>
      <c r="V213" s="454" t="str">
        <f>Tabela3[[#This Row],[NOVO 
PRAZO REDE]]</f>
        <v>REDE OK</v>
      </c>
      <c r="W213" s="454">
        <f>Tabela3[[#This Row],[PRAZO
ATIVAÇÃO]]</f>
        <v>0</v>
      </c>
      <c r="X213" s="103" t="s">
        <v>500</v>
      </c>
      <c r="Y213" s="103" t="str">
        <f>IFERROR("W"&amp;WEEKNUM(Tabela3[[#This Row],[PRAZO RE REVISADO]]),"-")</f>
        <v>-</v>
      </c>
      <c r="Z213" s="103" t="str">
        <f>IFERROR("W"&amp;WEEKNUM(Tabela3[[#This Row],[PRAZO ATIVAÇÃO]]),"-")</f>
        <v>W0</v>
      </c>
      <c r="AA213" s="103">
        <v>2024</v>
      </c>
      <c r="AB213" s="103" t="s">
        <v>675</v>
      </c>
      <c r="AC213" s="103" t="s">
        <v>139</v>
      </c>
      <c r="AD213" s="103" t="s">
        <v>137</v>
      </c>
      <c r="AF213" s="103"/>
      <c r="AG213" s="103"/>
      <c r="AH213" s="103"/>
      <c r="AK213" s="103" t="str">
        <f ca="1">IF(Tabela3[[#This Row],[STATUS]]&lt;&gt;"PREVISTO","N/A",IF(Tabela3[[#This Row],[Data_RE_CONGELADA]]="REDE OK","OK",IFERROR(IF(TODAY()-Tabela3[[#This Row],[Data_RE_CONGELADA]]&gt;=0,"ATRASADO",IF(TODAY()-Tabela3[[#This Row],[Data_RE_CONGELADA]]&gt;-5,"VENCENDO",IF(TODAY()-Tabela3[[#This Row],[Data_RE_CONGELADA]]&lt;=0,"NO PRAZO"))),"N/A")))</f>
        <v>N/A</v>
      </c>
      <c r="AL213" s="454" t="s">
        <v>138</v>
      </c>
      <c r="AM213" s="454" t="s">
        <v>137</v>
      </c>
      <c r="AN213" s="458" t="s">
        <v>186</v>
      </c>
      <c r="AP213" s="103" t="s">
        <v>575</v>
      </c>
      <c r="AQ213" s="103" t="s">
        <v>611</v>
      </c>
      <c r="AR213" s="103" t="s">
        <v>575</v>
      </c>
      <c r="AS213" s="103">
        <v>0</v>
      </c>
      <c r="AU213" s="103" t="s">
        <v>604</v>
      </c>
      <c r="BC213" s="103"/>
      <c r="BE213" s="103" t="e">
        <f>VLOOKUP(Tabela3[[#This Row],[ID OSP]],[1]Export!$R:$R,1,0)</f>
        <v>#N/A</v>
      </c>
    </row>
    <row r="214" spans="1:57" hidden="1">
      <c r="A214" s="103" t="s">
        <v>1360</v>
      </c>
      <c r="B214" s="103" t="s">
        <v>1361</v>
      </c>
      <c r="C214" s="539" t="s">
        <v>137</v>
      </c>
      <c r="D214" s="454" t="s">
        <v>252</v>
      </c>
      <c r="E214" s="454" t="s">
        <v>138</v>
      </c>
      <c r="G214" s="454">
        <v>45561</v>
      </c>
      <c r="H214" s="454">
        <v>45587</v>
      </c>
      <c r="I214" s="103" t="s">
        <v>139</v>
      </c>
      <c r="J214" s="103" t="s">
        <v>139</v>
      </c>
      <c r="K214" s="458" t="s">
        <v>1362</v>
      </c>
      <c r="L214" s="103" t="s">
        <v>446</v>
      </c>
      <c r="M214" s="103" t="s">
        <v>457</v>
      </c>
      <c r="N214" s="103" t="s">
        <v>1356</v>
      </c>
      <c r="O214" s="103" t="s">
        <v>588</v>
      </c>
      <c r="P214" s="103" t="s">
        <v>653</v>
      </c>
      <c r="Q214" s="103" t="s">
        <v>589</v>
      </c>
      <c r="R214" s="458" t="s">
        <v>617</v>
      </c>
      <c r="S214" s="503"/>
      <c r="T214" s="103" t="s">
        <v>42</v>
      </c>
      <c r="U214" s="103" t="s">
        <v>137</v>
      </c>
      <c r="V214" s="454" t="str">
        <f>Tabela3[[#This Row],[NOVO 
PRAZO REDE]]</f>
        <v>REDE OK</v>
      </c>
      <c r="W214" s="454">
        <f>Tabela3[[#This Row],[PRAZO
ATIVAÇÃO]]</f>
        <v>0</v>
      </c>
      <c r="X214" s="103" t="s">
        <v>500</v>
      </c>
      <c r="Y214" s="103" t="str">
        <f>IFERROR("W"&amp;WEEKNUM(Tabela3[[#This Row],[PRAZO RE REVISADO]]),"-")</f>
        <v>-</v>
      </c>
      <c r="Z214" s="103" t="str">
        <f>IFERROR("W"&amp;WEEKNUM(Tabela3[[#This Row],[PRAZO ATIVAÇÃO]]),"-")</f>
        <v>W0</v>
      </c>
      <c r="AA214" s="103">
        <v>2024</v>
      </c>
      <c r="AB214" s="103">
        <v>517426</v>
      </c>
      <c r="AC214" s="103" t="s">
        <v>592</v>
      </c>
      <c r="AD214" s="103" t="s">
        <v>137</v>
      </c>
      <c r="AF214" s="103"/>
      <c r="AG214" s="103"/>
      <c r="AH214" s="103"/>
      <c r="AK214" s="103" t="str">
        <f ca="1">IF(Tabela3[[#This Row],[STATUS]]&lt;&gt;"PREVISTO","N/A",IF(Tabela3[[#This Row],[Data_RE_CONGELADA]]="REDE OK","OK",IFERROR(IF(TODAY()-Tabela3[[#This Row],[Data_RE_CONGELADA]]&gt;=0,"ATRASADO",IF(TODAY()-Tabela3[[#This Row],[Data_RE_CONGELADA]]&gt;-5,"VENCENDO",IF(TODAY()-Tabela3[[#This Row],[Data_RE_CONGELADA]]&lt;=0,"NO PRAZO"))),"N/A")))</f>
        <v>N/A</v>
      </c>
      <c r="AL214" s="454" t="s">
        <v>138</v>
      </c>
      <c r="AM214" s="454">
        <v>45574</v>
      </c>
      <c r="AN214" s="458" t="s">
        <v>186</v>
      </c>
      <c r="AO214" s="458" t="s">
        <v>1363</v>
      </c>
      <c r="AP214" s="103" t="s">
        <v>575</v>
      </c>
      <c r="AQ214" s="103" t="s">
        <v>611</v>
      </c>
      <c r="AR214" s="103" t="s">
        <v>575</v>
      </c>
      <c r="AS214" s="103">
        <v>0</v>
      </c>
      <c r="AU214" s="103" t="s">
        <v>604</v>
      </c>
      <c r="BC214" s="103"/>
      <c r="BE214" s="103" t="e">
        <f>VLOOKUP(Tabela3[[#This Row],[ID OSP]],[1]Export!$R:$R,1,0)</f>
        <v>#N/A</v>
      </c>
    </row>
    <row r="215" spans="1:57" hidden="1">
      <c r="A215" s="103" t="s">
        <v>1364</v>
      </c>
      <c r="B215" s="103" t="s">
        <v>1365</v>
      </c>
      <c r="C215" s="104" t="s">
        <v>565</v>
      </c>
      <c r="D215" s="454" t="s">
        <v>566</v>
      </c>
      <c r="E215" s="454" t="s">
        <v>138</v>
      </c>
      <c r="F215" s="454" t="s">
        <v>137</v>
      </c>
      <c r="G215" s="454">
        <v>45596</v>
      </c>
      <c r="H215" s="454">
        <v>45610</v>
      </c>
      <c r="I215" s="103" t="s">
        <v>139</v>
      </c>
      <c r="J215" s="103" t="s">
        <v>139</v>
      </c>
      <c r="K215" s="104" t="s">
        <v>1366</v>
      </c>
      <c r="L215" s="103" t="s">
        <v>446</v>
      </c>
      <c r="M215" s="103" t="s">
        <v>464</v>
      </c>
      <c r="N215" s="103" t="s">
        <v>947</v>
      </c>
      <c r="O215" s="103" t="s">
        <v>616</v>
      </c>
      <c r="P215" s="103" t="s">
        <v>589</v>
      </c>
      <c r="Q215" s="103" t="s">
        <v>589</v>
      </c>
      <c r="R215" s="458" t="s">
        <v>1367</v>
      </c>
      <c r="S215" s="504" t="s">
        <v>1182</v>
      </c>
      <c r="T215" s="103" t="s">
        <v>252</v>
      </c>
      <c r="U215" s="103" t="s">
        <v>137</v>
      </c>
      <c r="V215" s="454" t="str">
        <f>Tabela3[[#This Row],[NOVO 
PRAZO REDE]]</f>
        <v>REDE OK</v>
      </c>
      <c r="W215" s="454" t="str">
        <f>Tabela3[[#This Row],[PRAZO
ATIVAÇÃO]]</f>
        <v>ATIVO</v>
      </c>
      <c r="X215" s="103" t="s">
        <v>667</v>
      </c>
      <c r="Y215" s="103" t="str">
        <f>IFERROR("W"&amp;WEEKNUM(Tabela3[[#This Row],[PRAZO RE REVISADO]]),"-")</f>
        <v>-</v>
      </c>
      <c r="Z215" s="103" t="str">
        <f>IFERROR("W"&amp;WEEKNUM(Tabela3[[#This Row],[PRAZO ATIVAÇÃO]]),"-")</f>
        <v>-</v>
      </c>
      <c r="AA215" s="103">
        <v>2024</v>
      </c>
      <c r="AB215" s="103">
        <v>518997</v>
      </c>
      <c r="AC215" s="103" t="s">
        <v>572</v>
      </c>
      <c r="AD215" s="103" t="s">
        <v>137</v>
      </c>
      <c r="AE215" s="103" t="s">
        <v>208</v>
      </c>
      <c r="AF215" s="103"/>
      <c r="AG215" s="103"/>
      <c r="AH215" s="458" t="s">
        <v>1183</v>
      </c>
      <c r="AK215" s="103" t="str">
        <f ca="1">IF(Tabela3[[#This Row],[STATUS]]&lt;&gt;"PREVISTO","N/A",IF(Tabela3[[#This Row],[Data_RE_CONGELADA]]="REDE OK","OK",IFERROR(IF(TODAY()-Tabela3[[#This Row],[Data_RE_CONGELADA]]&gt;=0,"ATRASADO",IF(TODAY()-Tabela3[[#This Row],[Data_RE_CONGELADA]]&gt;-5,"VENCENDO",IF(TODAY()-Tabela3[[#This Row],[Data_RE_CONGELADA]]&lt;=0,"NO PRAZO"))),"N/A")))</f>
        <v>N/A</v>
      </c>
      <c r="AL215" s="454">
        <v>45575</v>
      </c>
      <c r="AM215" s="454">
        <v>45586</v>
      </c>
      <c r="AN215" s="458" t="s">
        <v>186</v>
      </c>
      <c r="AO215" s="458" t="s">
        <v>1368</v>
      </c>
      <c r="AP215" s="103" t="s">
        <v>575</v>
      </c>
      <c r="AQ215" s="103" t="s">
        <v>611</v>
      </c>
      <c r="AR215" s="103" t="s">
        <v>575</v>
      </c>
      <c r="AS215" s="103">
        <v>0</v>
      </c>
      <c r="AU215" s="103" t="s">
        <v>604</v>
      </c>
      <c r="BC215" s="103"/>
      <c r="BE215" s="103" t="e">
        <f>VLOOKUP(Tabela3[[#This Row],[ID OSP]],[1]Export!$R:$R,1,0)</f>
        <v>#N/A</v>
      </c>
    </row>
    <row r="216" spans="1:57" hidden="1">
      <c r="A216" s="103" t="s">
        <v>1369</v>
      </c>
      <c r="B216" s="103" t="s">
        <v>1370</v>
      </c>
      <c r="C216" s="104" t="s">
        <v>137</v>
      </c>
      <c r="D216" s="456" t="s">
        <v>252</v>
      </c>
      <c r="E216" s="454" t="s">
        <v>138</v>
      </c>
      <c r="G216" s="454">
        <v>45579</v>
      </c>
      <c r="H216" s="454">
        <v>45583</v>
      </c>
      <c r="I216" s="103" t="s">
        <v>139</v>
      </c>
      <c r="J216" s="103" t="s">
        <v>139</v>
      </c>
      <c r="K216" s="458" t="s">
        <v>1042</v>
      </c>
      <c r="L216" s="103" t="s">
        <v>446</v>
      </c>
      <c r="M216" s="103" t="s">
        <v>448</v>
      </c>
      <c r="N216" s="103" t="s">
        <v>448</v>
      </c>
      <c r="O216" s="103" t="s">
        <v>588</v>
      </c>
      <c r="P216" s="103" t="s">
        <v>705</v>
      </c>
      <c r="Q216" s="103" t="s">
        <v>589</v>
      </c>
      <c r="R216" s="458" t="s">
        <v>617</v>
      </c>
      <c r="S216" s="503"/>
      <c r="T216" s="103" t="s">
        <v>42</v>
      </c>
      <c r="U216" s="103" t="s">
        <v>137</v>
      </c>
      <c r="V216" s="454" t="str">
        <f>Tabela3[[#This Row],[NOVO 
PRAZO REDE]]</f>
        <v>REDE OK</v>
      </c>
      <c r="W216" s="454">
        <f>Tabela3[[#This Row],[PRAZO
ATIVAÇÃO]]</f>
        <v>0</v>
      </c>
      <c r="X216" s="103" t="s">
        <v>500</v>
      </c>
      <c r="Y216" s="103" t="str">
        <f>IFERROR("W"&amp;WEEKNUM(Tabela3[[#This Row],[PRAZO RE REVISADO]]),"-")</f>
        <v>-</v>
      </c>
      <c r="Z216" s="103" t="str">
        <f>IFERROR("W"&amp;WEEKNUM(Tabela3[[#This Row],[PRAZO ATIVAÇÃO]]),"-")</f>
        <v>W0</v>
      </c>
      <c r="AA216" s="103">
        <v>2024</v>
      </c>
      <c r="AB216" s="103">
        <v>519474</v>
      </c>
      <c r="AC216" s="103" t="s">
        <v>572</v>
      </c>
      <c r="AD216" s="103" t="s">
        <v>137</v>
      </c>
      <c r="AF216" s="103"/>
      <c r="AG216" s="103"/>
      <c r="AH216" s="103"/>
      <c r="AK216" s="103" t="str">
        <f ca="1">IF(Tabela3[[#This Row],[STATUS]]&lt;&gt;"PREVISTO","N/A",IF(Tabela3[[#This Row],[Data_RE_CONGELADA]]="REDE OK","OK",IFERROR(IF(TODAY()-Tabela3[[#This Row],[Data_RE_CONGELADA]]&gt;=0,"ATRASADO",IF(TODAY()-Tabela3[[#This Row],[Data_RE_CONGELADA]]&gt;-5,"VENCENDO",IF(TODAY()-Tabela3[[#This Row],[Data_RE_CONGELADA]]&lt;=0,"NO PRAZO"))),"N/A")))</f>
        <v>N/A</v>
      </c>
      <c r="AL216" s="454">
        <v>45574</v>
      </c>
      <c r="AM216" s="454">
        <v>45593</v>
      </c>
      <c r="AN216" s="458" t="s">
        <v>186</v>
      </c>
      <c r="AO216" s="458" t="s">
        <v>654</v>
      </c>
      <c r="AP216" s="103" t="s">
        <v>575</v>
      </c>
      <c r="AQ216" s="103" t="s">
        <v>611</v>
      </c>
      <c r="AR216" s="103" t="s">
        <v>575</v>
      </c>
      <c r="AS216" s="103">
        <v>0</v>
      </c>
      <c r="AU216" s="103" t="s">
        <v>604</v>
      </c>
      <c r="BC216" s="103"/>
      <c r="BE216" s="103" t="e">
        <f>VLOOKUP(Tabela3[[#This Row],[ID OSP]],[1]Export!$R:$R,1,0)</f>
        <v>#N/A</v>
      </c>
    </row>
    <row r="217" spans="1:57" hidden="1">
      <c r="A217" s="103" t="s">
        <v>1371</v>
      </c>
      <c r="B217" s="103" t="s">
        <v>1372</v>
      </c>
      <c r="C217" s="104" t="s">
        <v>137</v>
      </c>
      <c r="D217" s="456" t="s">
        <v>252</v>
      </c>
      <c r="E217" s="454" t="s">
        <v>138</v>
      </c>
      <c r="G217" s="454">
        <v>45397</v>
      </c>
      <c r="H217" s="454">
        <v>45397</v>
      </c>
      <c r="I217" s="103" t="s">
        <v>139</v>
      </c>
      <c r="J217" s="103" t="s">
        <v>139</v>
      </c>
      <c r="K217" s="458" t="s">
        <v>1373</v>
      </c>
      <c r="L217" s="103" t="s">
        <v>446</v>
      </c>
      <c r="M217" s="103" t="s">
        <v>457</v>
      </c>
      <c r="N217" s="103" t="s">
        <v>1337</v>
      </c>
      <c r="O217" s="103" t="s">
        <v>588</v>
      </c>
      <c r="P217" s="103" t="s">
        <v>653</v>
      </c>
      <c r="Q217" s="103" t="s">
        <v>589</v>
      </c>
      <c r="R217" s="458" t="s">
        <v>665</v>
      </c>
      <c r="S217" s="460"/>
      <c r="T217" s="103" t="s">
        <v>42</v>
      </c>
      <c r="U217" s="103" t="s">
        <v>137</v>
      </c>
      <c r="V217" s="454" t="str">
        <f>Tabela3[[#This Row],[NOVO 
PRAZO REDE]]</f>
        <v>REDE OK</v>
      </c>
      <c r="W217" s="454">
        <f>Tabela3[[#This Row],[PRAZO
ATIVAÇÃO]]</f>
        <v>0</v>
      </c>
      <c r="X217" s="103" t="s">
        <v>485</v>
      </c>
      <c r="Y217" s="103" t="str">
        <f>IFERROR("W"&amp;WEEKNUM(Tabela3[[#This Row],[PRAZO RE REVISADO]]),"-")</f>
        <v>-</v>
      </c>
      <c r="Z217" s="103" t="str">
        <f>IFERROR("W"&amp;WEEKNUM(Tabela3[[#This Row],[PRAZO ATIVAÇÃO]]),"-")</f>
        <v>W0</v>
      </c>
      <c r="AA217" s="103">
        <v>2024</v>
      </c>
      <c r="AB217" s="103" t="s">
        <v>139</v>
      </c>
      <c r="AC217" s="103" t="s">
        <v>139</v>
      </c>
      <c r="AD217" s="103" t="s">
        <v>137</v>
      </c>
      <c r="AF217" s="103"/>
      <c r="AG217" s="103"/>
      <c r="AH217" s="103"/>
      <c r="AK217" s="103" t="str">
        <f ca="1">IF(Tabela3[[#This Row],[STATUS]]&lt;&gt;"PREVISTO","N/A",IF(Tabela3[[#This Row],[Data_RE_CONGELADA]]="REDE OK","OK",IFERROR(IF(TODAY()-Tabela3[[#This Row],[Data_RE_CONGELADA]]&gt;=0,"ATRASADO",IF(TODAY()-Tabela3[[#This Row],[Data_RE_CONGELADA]]&gt;-5,"VENCENDO",IF(TODAY()-Tabela3[[#This Row],[Data_RE_CONGELADA]]&lt;=0,"NO PRAZO"))),"N/A")))</f>
        <v>N/A</v>
      </c>
      <c r="AL217" s="454" t="s">
        <v>138</v>
      </c>
      <c r="AM217" s="454" t="s">
        <v>137</v>
      </c>
      <c r="AN217" s="458" t="s">
        <v>186</v>
      </c>
      <c r="AP217" s="103" t="s">
        <v>575</v>
      </c>
      <c r="AQ217" s="103" t="s">
        <v>611</v>
      </c>
      <c r="AR217" s="103" t="s">
        <v>575</v>
      </c>
      <c r="AS217" s="103">
        <v>0</v>
      </c>
      <c r="AU217" s="103" t="s">
        <v>604</v>
      </c>
      <c r="BC217" s="103"/>
      <c r="BE217" s="103" t="e">
        <f>VLOOKUP(Tabela3[[#This Row],[ID OSP]],[1]Export!$R:$R,1,0)</f>
        <v>#N/A</v>
      </c>
    </row>
    <row r="218" spans="1:57" hidden="1">
      <c r="A218" s="103" t="s">
        <v>1374</v>
      </c>
      <c r="B218" s="103" t="s">
        <v>1375</v>
      </c>
      <c r="C218" s="104" t="s">
        <v>137</v>
      </c>
      <c r="D218" s="456" t="s">
        <v>252</v>
      </c>
      <c r="E218" s="454" t="s">
        <v>138</v>
      </c>
      <c r="G218" s="454">
        <v>45462</v>
      </c>
      <c r="H218" s="454">
        <v>45468</v>
      </c>
      <c r="I218" s="103" t="s">
        <v>252</v>
      </c>
      <c r="J218" s="103" t="s">
        <v>138</v>
      </c>
      <c r="K218" s="458" t="s">
        <v>1376</v>
      </c>
      <c r="L218" s="103" t="s">
        <v>445</v>
      </c>
      <c r="M218" s="103" t="s">
        <v>443</v>
      </c>
      <c r="N218" s="103" t="s">
        <v>186</v>
      </c>
      <c r="O218" s="103" t="s">
        <v>588</v>
      </c>
      <c r="P218" s="103" t="s">
        <v>885</v>
      </c>
      <c r="Q218" s="103" t="s">
        <v>589</v>
      </c>
      <c r="R218" s="458" t="s">
        <v>665</v>
      </c>
      <c r="S218" s="460"/>
      <c r="T218" s="103" t="s">
        <v>42</v>
      </c>
      <c r="U218" s="103" t="s">
        <v>137</v>
      </c>
      <c r="V218" s="454" t="str">
        <f>Tabela3[[#This Row],[NOVO 
PRAZO REDE]]</f>
        <v>REDE OK</v>
      </c>
      <c r="W218" s="454">
        <f>Tabela3[[#This Row],[PRAZO
ATIVAÇÃO]]</f>
        <v>0</v>
      </c>
      <c r="X218" s="103" t="s">
        <v>500</v>
      </c>
      <c r="Y218" s="103" t="str">
        <f>IFERROR("W"&amp;WEEKNUM(Tabela3[[#This Row],[PRAZO RE REVISADO]]),"-")</f>
        <v>-</v>
      </c>
      <c r="Z218" s="103" t="str">
        <f>IFERROR("W"&amp;WEEKNUM(Tabela3[[#This Row],[PRAZO ATIVAÇÃO]]),"-")</f>
        <v>W0</v>
      </c>
      <c r="AA218" s="103">
        <v>2024</v>
      </c>
      <c r="AB218" s="103">
        <v>503549</v>
      </c>
      <c r="AC218" s="103" t="s">
        <v>866</v>
      </c>
      <c r="AD218" s="103" t="s">
        <v>137</v>
      </c>
      <c r="AF218" s="103"/>
      <c r="AG218" s="103"/>
      <c r="AH218" s="103"/>
      <c r="AK218" s="103" t="str">
        <f ca="1">IF(Tabela3[[#This Row],[STATUS]]&lt;&gt;"PREVISTO","N/A",IF(Tabela3[[#This Row],[Data_RE_CONGELADA]]="REDE OK","OK",IFERROR(IF(TODAY()-Tabela3[[#This Row],[Data_RE_CONGELADA]]&gt;=0,"ATRASADO",IF(TODAY()-Tabela3[[#This Row],[Data_RE_CONGELADA]]&gt;-5,"VENCENDO",IF(TODAY()-Tabela3[[#This Row],[Data_RE_CONGELADA]]&lt;=0,"NO PRAZO"))),"N/A")))</f>
        <v>N/A</v>
      </c>
      <c r="AL218" s="454" t="s">
        <v>138</v>
      </c>
      <c r="AM218" s="454" t="s">
        <v>137</v>
      </c>
      <c r="AN218" s="458" t="s">
        <v>186</v>
      </c>
      <c r="AP218" s="103" t="s">
        <v>575</v>
      </c>
      <c r="AQ218" s="103" t="s">
        <v>611</v>
      </c>
      <c r="AR218" s="103" t="s">
        <v>575</v>
      </c>
      <c r="AS218" s="103">
        <v>0</v>
      </c>
      <c r="AU218" s="103" t="s">
        <v>604</v>
      </c>
      <c r="BC218" s="103"/>
      <c r="BE218" s="103" t="e">
        <f>VLOOKUP(Tabela3[[#This Row],[ID OSP]],[1]Export!$R:$R,1,0)</f>
        <v>#N/A</v>
      </c>
    </row>
    <row r="219" spans="1:57" hidden="1">
      <c r="A219" s="103" t="s">
        <v>1377</v>
      </c>
      <c r="B219" s="103" t="s">
        <v>1378</v>
      </c>
      <c r="C219" s="104" t="s">
        <v>137</v>
      </c>
      <c r="D219" s="456" t="s">
        <v>252</v>
      </c>
      <c r="E219" s="454" t="s">
        <v>138</v>
      </c>
      <c r="G219" s="454">
        <v>45300</v>
      </c>
      <c r="H219" s="454">
        <v>45300</v>
      </c>
      <c r="I219" s="103" t="s">
        <v>139</v>
      </c>
      <c r="J219" s="103" t="s">
        <v>139</v>
      </c>
      <c r="K219" s="458" t="s">
        <v>1379</v>
      </c>
      <c r="L219" s="103" t="s">
        <v>446</v>
      </c>
      <c r="M219" s="103" t="s">
        <v>457</v>
      </c>
      <c r="N219" s="103" t="s">
        <v>652</v>
      </c>
      <c r="O219" s="103" t="s">
        <v>588</v>
      </c>
      <c r="P219" s="103" t="s">
        <v>653</v>
      </c>
      <c r="Q219" s="103" t="s">
        <v>589</v>
      </c>
      <c r="R219" s="458" t="s">
        <v>665</v>
      </c>
      <c r="S219" s="460"/>
      <c r="T219" s="103" t="s">
        <v>42</v>
      </c>
      <c r="U219" s="103" t="s">
        <v>137</v>
      </c>
      <c r="V219" s="454" t="str">
        <f>Tabela3[[#This Row],[NOVO 
PRAZO REDE]]</f>
        <v>REDE OK</v>
      </c>
      <c r="W219" s="454">
        <f>Tabela3[[#This Row],[PRAZO
ATIVAÇÃO]]</f>
        <v>0</v>
      </c>
      <c r="X219" s="103" t="s">
        <v>485</v>
      </c>
      <c r="Y219" s="103" t="str">
        <f>IFERROR("W"&amp;WEEKNUM(Tabela3[[#This Row],[PRAZO RE REVISADO]]),"-")</f>
        <v>-</v>
      </c>
      <c r="Z219" s="103" t="str">
        <f>IFERROR("W"&amp;WEEKNUM(Tabela3[[#This Row],[PRAZO ATIVAÇÃO]]),"-")</f>
        <v>W0</v>
      </c>
      <c r="AA219" s="103">
        <v>2024</v>
      </c>
      <c r="AB219" s="103" t="s">
        <v>139</v>
      </c>
      <c r="AC219" s="103" t="s">
        <v>139</v>
      </c>
      <c r="AD219" s="103" t="s">
        <v>137</v>
      </c>
      <c r="AF219" s="103"/>
      <c r="AG219" s="103"/>
      <c r="AH219" s="103"/>
      <c r="AK219" s="103" t="str">
        <f ca="1">IF(Tabela3[[#This Row],[STATUS]]&lt;&gt;"PREVISTO","N/A",IF(Tabela3[[#This Row],[Data_RE_CONGELADA]]="REDE OK","OK",IFERROR(IF(TODAY()-Tabela3[[#This Row],[Data_RE_CONGELADA]]&gt;=0,"ATRASADO",IF(TODAY()-Tabela3[[#This Row],[Data_RE_CONGELADA]]&gt;-5,"VENCENDO",IF(TODAY()-Tabela3[[#This Row],[Data_RE_CONGELADA]]&lt;=0,"NO PRAZO"))),"N/A")))</f>
        <v>N/A</v>
      </c>
      <c r="AL219" s="454" t="s">
        <v>138</v>
      </c>
      <c r="AM219" s="454" t="s">
        <v>137</v>
      </c>
      <c r="AN219" s="458" t="s">
        <v>186</v>
      </c>
      <c r="AP219" s="103" t="s">
        <v>575</v>
      </c>
      <c r="AQ219" s="103" t="s">
        <v>611</v>
      </c>
      <c r="AR219" s="103" t="s">
        <v>575</v>
      </c>
      <c r="AS219" s="103">
        <v>0</v>
      </c>
      <c r="AU219" s="103" t="s">
        <v>604</v>
      </c>
      <c r="BC219" s="103"/>
      <c r="BE219" s="103" t="e">
        <f>VLOOKUP(Tabela3[[#This Row],[ID OSP]],[1]Export!$R:$R,1,0)</f>
        <v>#N/A</v>
      </c>
    </row>
    <row r="220" spans="1:57" hidden="1">
      <c r="A220" s="103" t="s">
        <v>1380</v>
      </c>
      <c r="B220" s="103" t="s">
        <v>1381</v>
      </c>
      <c r="C220" s="104" t="s">
        <v>137</v>
      </c>
      <c r="D220" s="456" t="s">
        <v>252</v>
      </c>
      <c r="E220" s="454" t="s">
        <v>138</v>
      </c>
      <c r="G220" s="454">
        <v>45539</v>
      </c>
      <c r="H220" s="454">
        <v>45548</v>
      </c>
      <c r="I220" s="103" t="s">
        <v>139</v>
      </c>
      <c r="J220" s="103" t="s">
        <v>139</v>
      </c>
      <c r="K220" s="458" t="s">
        <v>1382</v>
      </c>
      <c r="L220" s="103" t="s">
        <v>446</v>
      </c>
      <c r="M220" s="103" t="s">
        <v>450</v>
      </c>
      <c r="N220" s="103" t="s">
        <v>828</v>
      </c>
      <c r="O220" s="103" t="s">
        <v>588</v>
      </c>
      <c r="P220" s="103" t="s">
        <v>589</v>
      </c>
      <c r="Q220" s="103" t="s">
        <v>589</v>
      </c>
      <c r="R220" s="458" t="s">
        <v>617</v>
      </c>
      <c r="S220" s="503"/>
      <c r="T220" s="103" t="s">
        <v>42</v>
      </c>
      <c r="U220" s="103" t="s">
        <v>137</v>
      </c>
      <c r="V220" s="454" t="str">
        <f>Tabela3[[#This Row],[NOVO 
PRAZO REDE]]</f>
        <v>REDE OK</v>
      </c>
      <c r="W220" s="454">
        <f>Tabela3[[#This Row],[PRAZO
ATIVAÇÃO]]</f>
        <v>0</v>
      </c>
      <c r="X220" s="103" t="s">
        <v>500</v>
      </c>
      <c r="Y220" s="103" t="str">
        <f>IFERROR("W"&amp;WEEKNUM(Tabela3[[#This Row],[PRAZO RE REVISADO]]),"-")</f>
        <v>-</v>
      </c>
      <c r="Z220" s="103" t="str">
        <f>IFERROR("W"&amp;WEEKNUM(Tabela3[[#This Row],[PRAZO ATIVAÇÃO]]),"-")</f>
        <v>W0</v>
      </c>
      <c r="AA220" s="103">
        <v>2024</v>
      </c>
      <c r="AB220" s="103">
        <v>512354</v>
      </c>
      <c r="AC220" s="103" t="s">
        <v>572</v>
      </c>
      <c r="AD220" s="103" t="s">
        <v>137</v>
      </c>
      <c r="AF220" s="103"/>
      <c r="AG220" s="103"/>
      <c r="AH220" s="103"/>
      <c r="AK220" s="103" t="str">
        <f ca="1">IF(Tabela3[[#This Row],[STATUS]]&lt;&gt;"PREVISTO","N/A",IF(Tabela3[[#This Row],[Data_RE_CONGELADA]]="REDE OK","OK",IFERROR(IF(TODAY()-Tabela3[[#This Row],[Data_RE_CONGELADA]]&gt;=0,"ATRASADO",IF(TODAY()-Tabela3[[#This Row],[Data_RE_CONGELADA]]&gt;-5,"VENCENDO",IF(TODAY()-Tabela3[[#This Row],[Data_RE_CONGELADA]]&lt;=0,"NO PRAZO"))),"N/A")))</f>
        <v>N/A</v>
      </c>
      <c r="AL220" s="454" t="s">
        <v>138</v>
      </c>
      <c r="AM220" s="454" t="s">
        <v>137</v>
      </c>
      <c r="AN220" s="458" t="s">
        <v>186</v>
      </c>
      <c r="AP220" s="103" t="s">
        <v>575</v>
      </c>
      <c r="AQ220" s="103" t="s">
        <v>611</v>
      </c>
      <c r="AR220" s="103" t="s">
        <v>575</v>
      </c>
      <c r="AS220" s="103">
        <v>0</v>
      </c>
      <c r="AU220" s="103" t="s">
        <v>604</v>
      </c>
      <c r="BC220" s="103"/>
      <c r="BE220" s="103" t="e">
        <f>VLOOKUP(Tabela3[[#This Row],[ID OSP]],[1]Export!$R:$R,1,0)</f>
        <v>#N/A</v>
      </c>
    </row>
    <row r="221" spans="1:57" hidden="1">
      <c r="A221" s="103" t="s">
        <v>1383</v>
      </c>
      <c r="B221" s="103" t="s">
        <v>1384</v>
      </c>
      <c r="C221" s="104" t="s">
        <v>137</v>
      </c>
      <c r="D221" s="456" t="s">
        <v>252</v>
      </c>
      <c r="E221" s="454" t="s">
        <v>138</v>
      </c>
      <c r="G221" s="454">
        <v>45436</v>
      </c>
      <c r="H221" s="454">
        <v>45436</v>
      </c>
      <c r="I221" s="103" t="s">
        <v>139</v>
      </c>
      <c r="J221" s="103" t="s">
        <v>139</v>
      </c>
      <c r="K221" s="458" t="s">
        <v>930</v>
      </c>
      <c r="L221" s="103" t="s">
        <v>446</v>
      </c>
      <c r="M221" s="103" t="s">
        <v>464</v>
      </c>
      <c r="N221" s="103" t="s">
        <v>464</v>
      </c>
      <c r="O221" s="103" t="s">
        <v>588</v>
      </c>
      <c r="P221" s="103" t="s">
        <v>589</v>
      </c>
      <c r="Q221" s="103" t="s">
        <v>589</v>
      </c>
      <c r="R221" s="458" t="s">
        <v>665</v>
      </c>
      <c r="S221" s="460"/>
      <c r="T221" s="103" t="s">
        <v>252</v>
      </c>
      <c r="U221" s="103" t="s">
        <v>137</v>
      </c>
      <c r="V221" s="454" t="str">
        <f>Tabela3[[#This Row],[NOVO 
PRAZO REDE]]</f>
        <v>REDE OK</v>
      </c>
      <c r="W221" s="454">
        <f>Tabela3[[#This Row],[PRAZO
ATIVAÇÃO]]</f>
        <v>0</v>
      </c>
      <c r="X221" s="103" t="s">
        <v>482</v>
      </c>
      <c r="Y221" s="103" t="str">
        <f>IFERROR("W"&amp;WEEKNUM(Tabela3[[#This Row],[PRAZO RE REVISADO]]),"-")</f>
        <v>-</v>
      </c>
      <c r="Z221" s="103" t="str">
        <f>IFERROR("W"&amp;WEEKNUM(Tabela3[[#This Row],[PRAZO ATIVAÇÃO]]),"-")</f>
        <v>W0</v>
      </c>
      <c r="AA221" s="103">
        <v>2024</v>
      </c>
      <c r="AB221" s="103">
        <v>508012</v>
      </c>
      <c r="AC221" s="103" t="s">
        <v>572</v>
      </c>
      <c r="AD221" s="103" t="s">
        <v>137</v>
      </c>
      <c r="AF221" s="103"/>
      <c r="AG221" s="103"/>
      <c r="AH221" s="103"/>
      <c r="AK221" s="103" t="str">
        <f ca="1">IF(Tabela3[[#This Row],[STATUS]]&lt;&gt;"PREVISTO","N/A",IF(Tabela3[[#This Row],[Data_RE_CONGELADA]]="REDE OK","OK",IFERROR(IF(TODAY()-Tabela3[[#This Row],[Data_RE_CONGELADA]]&gt;=0,"ATRASADO",IF(TODAY()-Tabela3[[#This Row],[Data_RE_CONGELADA]]&gt;-5,"VENCENDO",IF(TODAY()-Tabela3[[#This Row],[Data_RE_CONGELADA]]&lt;=0,"NO PRAZO"))),"N/A")))</f>
        <v>N/A</v>
      </c>
      <c r="AL221" s="454" t="s">
        <v>138</v>
      </c>
      <c r="AM221" s="454" t="s">
        <v>137</v>
      </c>
      <c r="AN221" s="458" t="s">
        <v>186</v>
      </c>
      <c r="AP221" s="103" t="s">
        <v>575</v>
      </c>
      <c r="AQ221" s="103" t="s">
        <v>611</v>
      </c>
      <c r="AR221" s="103" t="s">
        <v>575</v>
      </c>
      <c r="AS221" s="103">
        <v>0</v>
      </c>
      <c r="AU221" s="103" t="s">
        <v>604</v>
      </c>
      <c r="BC221" s="103"/>
      <c r="BE221" s="103" t="e">
        <f>VLOOKUP(Tabela3[[#This Row],[ID OSP]],[1]Export!$R:$R,1,0)</f>
        <v>#N/A</v>
      </c>
    </row>
    <row r="222" spans="1:57" hidden="1">
      <c r="A222" s="103" t="s">
        <v>1385</v>
      </c>
      <c r="B222" s="103" t="s">
        <v>1386</v>
      </c>
      <c r="C222" s="104" t="s">
        <v>137</v>
      </c>
      <c r="D222" s="456" t="s">
        <v>252</v>
      </c>
      <c r="E222" s="454" t="s">
        <v>138</v>
      </c>
      <c r="G222" s="454">
        <v>45574</v>
      </c>
      <c r="H222" s="454">
        <v>45576</v>
      </c>
      <c r="I222" s="103" t="s">
        <v>139</v>
      </c>
      <c r="J222" s="103" t="s">
        <v>139</v>
      </c>
      <c r="K222" s="458" t="s">
        <v>1387</v>
      </c>
      <c r="L222" s="103" t="s">
        <v>446</v>
      </c>
      <c r="M222" s="103" t="s">
        <v>457</v>
      </c>
      <c r="N222" s="103" t="s">
        <v>1356</v>
      </c>
      <c r="O222" s="103" t="s">
        <v>588</v>
      </c>
      <c r="P222" s="103" t="s">
        <v>653</v>
      </c>
      <c r="Q222" s="103" t="s">
        <v>589</v>
      </c>
      <c r="R222" s="458" t="s">
        <v>617</v>
      </c>
      <c r="S222" s="503"/>
      <c r="T222" s="103" t="s">
        <v>42</v>
      </c>
      <c r="U222" s="103" t="s">
        <v>137</v>
      </c>
      <c r="V222" s="454" t="str">
        <f>Tabela3[[#This Row],[NOVO 
PRAZO REDE]]</f>
        <v>REDE OK</v>
      </c>
      <c r="W222" s="454">
        <f>Tabela3[[#This Row],[PRAZO
ATIVAÇÃO]]</f>
        <v>0</v>
      </c>
      <c r="X222" s="103" t="s">
        <v>500</v>
      </c>
      <c r="Y222" s="103" t="str">
        <f>IFERROR("W"&amp;WEEKNUM(Tabela3[[#This Row],[PRAZO RE REVISADO]]),"-")</f>
        <v>-</v>
      </c>
      <c r="Z222" s="103" t="str">
        <f>IFERROR("W"&amp;WEEKNUM(Tabela3[[#This Row],[PRAZO ATIVAÇÃO]]),"-")</f>
        <v>W0</v>
      </c>
      <c r="AA222" s="103">
        <v>2024</v>
      </c>
      <c r="AB222" s="103">
        <v>517428</v>
      </c>
      <c r="AC222" s="103" t="s">
        <v>572</v>
      </c>
      <c r="AD222" s="103" t="s">
        <v>137</v>
      </c>
      <c r="AF222" s="103"/>
      <c r="AG222" s="103"/>
      <c r="AH222" s="103"/>
      <c r="AK222" s="103" t="str">
        <f ca="1">IF(Tabela3[[#This Row],[STATUS]]&lt;&gt;"PREVISTO","N/A",IF(Tabela3[[#This Row],[Data_RE_CONGELADA]]="REDE OK","OK",IFERROR(IF(TODAY()-Tabela3[[#This Row],[Data_RE_CONGELADA]]&gt;=0,"ATRASADO",IF(TODAY()-Tabela3[[#This Row],[Data_RE_CONGELADA]]&gt;-5,"VENCENDO",IF(TODAY()-Tabela3[[#This Row],[Data_RE_CONGELADA]]&lt;=0,"NO PRAZO"))),"N/A")))</f>
        <v>N/A</v>
      </c>
      <c r="AL222" s="454">
        <v>45579</v>
      </c>
      <c r="AM222" s="454">
        <v>45589</v>
      </c>
      <c r="AN222" s="458" t="s">
        <v>186</v>
      </c>
      <c r="AO222" s="458" t="s">
        <v>654</v>
      </c>
      <c r="AP222" s="103" t="s">
        <v>575</v>
      </c>
      <c r="AQ222" s="103" t="s">
        <v>611</v>
      </c>
      <c r="AR222" s="103" t="s">
        <v>575</v>
      </c>
      <c r="AS222" s="103">
        <v>0</v>
      </c>
      <c r="AU222" s="103" t="s">
        <v>604</v>
      </c>
      <c r="BC222" s="103"/>
      <c r="BE222" s="103" t="e">
        <f>VLOOKUP(Tabela3[[#This Row],[ID OSP]],[1]Export!$R:$R,1,0)</f>
        <v>#N/A</v>
      </c>
    </row>
    <row r="223" spans="1:57" hidden="1">
      <c r="A223" s="103" t="s">
        <v>1356</v>
      </c>
      <c r="B223" s="103" t="s">
        <v>1388</v>
      </c>
      <c r="C223" s="104" t="s">
        <v>137</v>
      </c>
      <c r="D223" s="456" t="s">
        <v>252</v>
      </c>
      <c r="E223" s="454" t="s">
        <v>138</v>
      </c>
      <c r="G223" s="454">
        <v>45342</v>
      </c>
      <c r="H223" s="454">
        <v>45342</v>
      </c>
      <c r="I223" s="103" t="s">
        <v>252</v>
      </c>
      <c r="J223" s="103" t="s">
        <v>138</v>
      </c>
      <c r="K223" s="458" t="s">
        <v>1389</v>
      </c>
      <c r="L223" s="103" t="s">
        <v>445</v>
      </c>
      <c r="M223" s="103" t="s">
        <v>457</v>
      </c>
      <c r="N223" s="103" t="s">
        <v>186</v>
      </c>
      <c r="O223" s="103" t="s">
        <v>588</v>
      </c>
      <c r="P223" s="103" t="s">
        <v>653</v>
      </c>
      <c r="Q223" s="103" t="s">
        <v>589</v>
      </c>
      <c r="R223" s="458" t="s">
        <v>665</v>
      </c>
      <c r="S223" s="460"/>
      <c r="T223" s="103" t="s">
        <v>42</v>
      </c>
      <c r="U223" s="103" t="s">
        <v>137</v>
      </c>
      <c r="V223" s="454" t="str">
        <f>Tabela3[[#This Row],[NOVO 
PRAZO REDE]]</f>
        <v>REDE OK</v>
      </c>
      <c r="W223" s="454">
        <f>Tabela3[[#This Row],[PRAZO
ATIVAÇÃO]]</f>
        <v>0</v>
      </c>
      <c r="X223" s="103" t="s">
        <v>709</v>
      </c>
      <c r="Y223" s="103" t="str">
        <f>IFERROR("W"&amp;WEEKNUM(Tabela3[[#This Row],[PRAZO RE REVISADO]]),"-")</f>
        <v>-</v>
      </c>
      <c r="Z223" s="103" t="str">
        <f>IFERROR("W"&amp;WEEKNUM(Tabela3[[#This Row],[PRAZO ATIVAÇÃO]]),"-")</f>
        <v>W0</v>
      </c>
      <c r="AA223" s="103">
        <v>2024</v>
      </c>
      <c r="AB223" s="103">
        <v>481483</v>
      </c>
      <c r="AC223" s="103" t="s">
        <v>572</v>
      </c>
      <c r="AD223" s="103" t="s">
        <v>137</v>
      </c>
      <c r="AF223" s="103"/>
      <c r="AG223" s="103"/>
      <c r="AH223" s="103"/>
      <c r="AK223" s="103" t="str">
        <f ca="1">IF(Tabela3[[#This Row],[STATUS]]&lt;&gt;"PREVISTO","N/A",IF(Tabela3[[#This Row],[Data_RE_CONGELADA]]="REDE OK","OK",IFERROR(IF(TODAY()-Tabela3[[#This Row],[Data_RE_CONGELADA]]&gt;=0,"ATRASADO",IF(TODAY()-Tabela3[[#This Row],[Data_RE_CONGELADA]]&gt;-5,"VENCENDO",IF(TODAY()-Tabela3[[#This Row],[Data_RE_CONGELADA]]&lt;=0,"NO PRAZO"))),"N/A")))</f>
        <v>N/A</v>
      </c>
      <c r="AL223" s="454" t="s">
        <v>138</v>
      </c>
      <c r="AM223" s="454" t="s">
        <v>137</v>
      </c>
      <c r="AN223" s="458" t="s">
        <v>186</v>
      </c>
      <c r="AP223" s="103" t="s">
        <v>575</v>
      </c>
      <c r="AQ223" s="103" t="s">
        <v>611</v>
      </c>
      <c r="AR223" s="103" t="s">
        <v>575</v>
      </c>
      <c r="AS223" s="103">
        <v>0</v>
      </c>
      <c r="AU223" s="103" t="s">
        <v>604</v>
      </c>
      <c r="BC223" s="103"/>
      <c r="BE223" s="103" t="e">
        <f>VLOOKUP(Tabela3[[#This Row],[ID OSP]],[1]Export!$R:$R,1,0)</f>
        <v>#N/A</v>
      </c>
    </row>
    <row r="224" spans="1:57" hidden="1">
      <c r="A224" s="103" t="s">
        <v>1390</v>
      </c>
      <c r="B224" s="103" t="s">
        <v>1391</v>
      </c>
      <c r="C224" s="104" t="s">
        <v>137</v>
      </c>
      <c r="D224" s="454" t="s">
        <v>252</v>
      </c>
      <c r="E224" s="454" t="s">
        <v>138</v>
      </c>
      <c r="G224" s="454">
        <v>45495</v>
      </c>
      <c r="H224" s="454">
        <v>45496</v>
      </c>
      <c r="I224" s="103" t="s">
        <v>139</v>
      </c>
      <c r="J224" s="103" t="s">
        <v>139</v>
      </c>
      <c r="K224" s="458" t="s">
        <v>1186</v>
      </c>
      <c r="L224" s="103" t="s">
        <v>446</v>
      </c>
      <c r="M224" s="103" t="s">
        <v>453</v>
      </c>
      <c r="N224" s="103" t="s">
        <v>851</v>
      </c>
      <c r="O224" s="103" t="s">
        <v>588</v>
      </c>
      <c r="P224" s="103" t="s">
        <v>705</v>
      </c>
      <c r="Q224" s="103" t="s">
        <v>589</v>
      </c>
      <c r="R224" s="458" t="s">
        <v>630</v>
      </c>
      <c r="S224" s="460"/>
      <c r="T224" s="103" t="s">
        <v>42</v>
      </c>
      <c r="U224" s="103" t="s">
        <v>137</v>
      </c>
      <c r="V224" s="454" t="str">
        <f>Tabela3[[#This Row],[NOVO 
PRAZO REDE]]</f>
        <v>REDE OK</v>
      </c>
      <c r="W224" s="454">
        <f>Tabela3[[#This Row],[PRAZO
ATIVAÇÃO]]</f>
        <v>0</v>
      </c>
      <c r="X224" s="103" t="s">
        <v>729</v>
      </c>
      <c r="Y224" s="103" t="str">
        <f>IFERROR("W"&amp;WEEKNUM(Tabela3[[#This Row],[PRAZO RE REVISADO]]),"-")</f>
        <v>-</v>
      </c>
      <c r="Z224" s="103" t="str">
        <f>IFERROR("W"&amp;WEEKNUM(Tabela3[[#This Row],[PRAZO ATIVAÇÃO]]),"-")</f>
        <v>W0</v>
      </c>
      <c r="AA224" s="103">
        <v>2024</v>
      </c>
      <c r="AB224" s="103">
        <v>507569</v>
      </c>
      <c r="AC224" s="103" t="s">
        <v>572</v>
      </c>
      <c r="AD224" s="103" t="s">
        <v>137</v>
      </c>
      <c r="AF224" s="103"/>
      <c r="AG224" s="103"/>
      <c r="AH224" s="103"/>
      <c r="AK224" s="103" t="str">
        <f ca="1">IF(Tabela3[[#This Row],[STATUS]]&lt;&gt;"PREVISTO","N/A",IF(Tabela3[[#This Row],[Data_RE_CONGELADA]]="REDE OK","OK",IFERROR(IF(TODAY()-Tabela3[[#This Row],[Data_RE_CONGELADA]]&gt;=0,"ATRASADO",IF(TODAY()-Tabela3[[#This Row],[Data_RE_CONGELADA]]&gt;-5,"VENCENDO",IF(TODAY()-Tabela3[[#This Row],[Data_RE_CONGELADA]]&lt;=0,"NO PRAZO"))),"N/A")))</f>
        <v>N/A</v>
      </c>
      <c r="AL224" s="454" t="s">
        <v>138</v>
      </c>
      <c r="AM224" s="454" t="s">
        <v>137</v>
      </c>
      <c r="AN224" s="458" t="s">
        <v>186</v>
      </c>
      <c r="AP224" s="103" t="s">
        <v>575</v>
      </c>
      <c r="AQ224" s="103" t="s">
        <v>611</v>
      </c>
      <c r="AR224" s="103" t="s">
        <v>575</v>
      </c>
      <c r="AS224" s="103">
        <v>0</v>
      </c>
      <c r="AU224" s="103" t="s">
        <v>604</v>
      </c>
      <c r="BC224" s="103"/>
      <c r="BE224" s="103" t="e">
        <f>VLOOKUP(Tabela3[[#This Row],[ID OSP]],[1]Export!$R:$R,1,0)</f>
        <v>#N/A</v>
      </c>
    </row>
    <row r="225" spans="1:57" hidden="1">
      <c r="A225" s="103" t="s">
        <v>1392</v>
      </c>
      <c r="B225" s="103" t="s">
        <v>1393</v>
      </c>
      <c r="C225" s="104" t="s">
        <v>137</v>
      </c>
      <c r="D225" s="456" t="s">
        <v>252</v>
      </c>
      <c r="E225" s="454" t="s">
        <v>138</v>
      </c>
      <c r="G225" s="454">
        <v>45621</v>
      </c>
      <c r="H225" s="454">
        <v>45622</v>
      </c>
      <c r="I225" s="103" t="s">
        <v>139</v>
      </c>
      <c r="J225" s="103" t="s">
        <v>139</v>
      </c>
      <c r="K225" s="458" t="s">
        <v>1394</v>
      </c>
      <c r="L225" s="103" t="s">
        <v>446</v>
      </c>
      <c r="M225" s="103" t="s">
        <v>457</v>
      </c>
      <c r="N225" s="103" t="s">
        <v>1356</v>
      </c>
      <c r="O225" s="103" t="s">
        <v>588</v>
      </c>
      <c r="P225" s="103" t="s">
        <v>653</v>
      </c>
      <c r="Q225" s="103" t="s">
        <v>589</v>
      </c>
      <c r="R225" s="458" t="s">
        <v>1395</v>
      </c>
      <c r="S225" s="503"/>
      <c r="T225" s="103" t="s">
        <v>42</v>
      </c>
      <c r="U225" s="103" t="s">
        <v>137</v>
      </c>
      <c r="V225" s="454" t="s">
        <v>138</v>
      </c>
      <c r="W225" s="454">
        <f>Tabela3[[#This Row],[PRAZO
ATIVAÇÃO]]</f>
        <v>0</v>
      </c>
      <c r="X225" s="103" t="s">
        <v>500</v>
      </c>
      <c r="Y225" s="103" t="str">
        <f>IFERROR("W"&amp;WEEKNUM(Tabela3[[#This Row],[PRAZO RE REVISADO]]),"-")</f>
        <v>-</v>
      </c>
      <c r="Z225" s="103" t="str">
        <f>IFERROR("W"&amp;WEEKNUM(Tabela3[[#This Row],[PRAZO ATIVAÇÃO]]),"-")</f>
        <v>W0</v>
      </c>
      <c r="AA225" s="103">
        <v>2024</v>
      </c>
      <c r="AB225" s="103">
        <v>522464</v>
      </c>
      <c r="AC225" s="103" t="s">
        <v>610</v>
      </c>
      <c r="AD225" s="103" t="s">
        <v>137</v>
      </c>
      <c r="AF225" s="103"/>
      <c r="AG225" s="103"/>
      <c r="AH225" s="103"/>
      <c r="AK225" s="103" t="str">
        <f ca="1">IF(Tabela3[[#This Row],[STATUS]]&lt;&gt;"PREVISTO","N/A",IF(Tabela3[[#This Row],[Data_RE_CONGELADA]]="REDE OK","OK",IFERROR(IF(TODAY()-Tabela3[[#This Row],[Data_RE_CONGELADA]]&gt;=0,"ATRASADO",IF(TODAY()-Tabela3[[#This Row],[Data_RE_CONGELADA]]&gt;-5,"VENCENDO",IF(TODAY()-Tabela3[[#This Row],[Data_RE_CONGELADA]]&lt;=0,"NO PRAZO"))),"N/A")))</f>
        <v>N/A</v>
      </c>
      <c r="AL225" s="454">
        <v>45576</v>
      </c>
      <c r="AM225" s="454">
        <v>45587</v>
      </c>
      <c r="AN225" s="458" t="s">
        <v>794</v>
      </c>
      <c r="AO225" s="458" t="s">
        <v>1396</v>
      </c>
      <c r="AP225" s="103" t="s">
        <v>575</v>
      </c>
      <c r="AQ225" s="103" t="s">
        <v>611</v>
      </c>
      <c r="AR225" s="103" t="s">
        <v>575</v>
      </c>
      <c r="AS225" s="103">
        <v>0</v>
      </c>
      <c r="AU225" s="103" t="s">
        <v>604</v>
      </c>
      <c r="BC225" s="103"/>
      <c r="BE225" s="103" t="e">
        <f>VLOOKUP(Tabela3[[#This Row],[ID OSP]],[1]Export!$R:$R,1,0)</f>
        <v>#N/A</v>
      </c>
    </row>
    <row r="226" spans="1:57" hidden="1">
      <c r="A226" s="103" t="s">
        <v>1397</v>
      </c>
      <c r="B226" s="103" t="s">
        <v>1398</v>
      </c>
      <c r="C226" s="104" t="s">
        <v>137</v>
      </c>
      <c r="D226" s="456" t="s">
        <v>252</v>
      </c>
      <c r="E226" s="454" t="s">
        <v>138</v>
      </c>
      <c r="G226" s="454">
        <v>45551</v>
      </c>
      <c r="H226" s="454">
        <v>45551</v>
      </c>
      <c r="I226" s="103" t="s">
        <v>139</v>
      </c>
      <c r="J226" s="103" t="s">
        <v>139</v>
      </c>
      <c r="K226" s="458" t="s">
        <v>1399</v>
      </c>
      <c r="L226" s="103" t="s">
        <v>446</v>
      </c>
      <c r="M226" s="103" t="s">
        <v>450</v>
      </c>
      <c r="N226" s="103" t="s">
        <v>623</v>
      </c>
      <c r="O226" s="103" t="s">
        <v>616</v>
      </c>
      <c r="P226" s="103" t="s">
        <v>589</v>
      </c>
      <c r="Q226" s="103" t="s">
        <v>589</v>
      </c>
      <c r="R226" s="458" t="s">
        <v>783</v>
      </c>
      <c r="S226" s="503"/>
      <c r="T226" s="103" t="s">
        <v>42</v>
      </c>
      <c r="U226" s="103" t="s">
        <v>137</v>
      </c>
      <c r="V226" s="454" t="str">
        <f>Tabela3[[#This Row],[NOVO 
PRAZO REDE]]</f>
        <v>REDE OK</v>
      </c>
      <c r="W226" s="454">
        <f>Tabela3[[#This Row],[PRAZO
ATIVAÇÃO]]</f>
        <v>0</v>
      </c>
      <c r="X226" s="103" t="s">
        <v>485</v>
      </c>
      <c r="Y226" s="103" t="str">
        <f>IFERROR("W"&amp;WEEKNUM(Tabela3[[#This Row],[PRAZO RE REVISADO]]),"-")</f>
        <v>-</v>
      </c>
      <c r="Z226" s="103" t="str">
        <f>IFERROR("W"&amp;WEEKNUM(Tabela3[[#This Row],[PRAZO ATIVAÇÃO]]),"-")</f>
        <v>W0</v>
      </c>
      <c r="AA226" s="103">
        <v>2024</v>
      </c>
      <c r="AB226" s="103">
        <v>512302</v>
      </c>
      <c r="AC226" s="103" t="s">
        <v>610</v>
      </c>
      <c r="AD226" s="103" t="s">
        <v>137</v>
      </c>
      <c r="AF226" s="103"/>
      <c r="AG226" s="103"/>
      <c r="AH226" s="103"/>
      <c r="AK226" s="103" t="str">
        <f ca="1">IF(Tabela3[[#This Row],[STATUS]]&lt;&gt;"PREVISTO","N/A",IF(Tabela3[[#This Row],[Data_RE_CONGELADA]]="REDE OK","OK",IFERROR(IF(TODAY()-Tabela3[[#This Row],[Data_RE_CONGELADA]]&gt;=0,"ATRASADO",IF(TODAY()-Tabela3[[#This Row],[Data_RE_CONGELADA]]&gt;-5,"VENCENDO",IF(TODAY()-Tabela3[[#This Row],[Data_RE_CONGELADA]]&lt;=0,"NO PRAZO"))),"N/A")))</f>
        <v>N/A</v>
      </c>
      <c r="AL226" s="454" t="s">
        <v>138</v>
      </c>
      <c r="AM226" s="454" t="s">
        <v>137</v>
      </c>
      <c r="AN226" s="458" t="s">
        <v>186</v>
      </c>
      <c r="AP226" s="103" t="s">
        <v>575</v>
      </c>
      <c r="AQ226" s="103" t="s">
        <v>611</v>
      </c>
      <c r="AR226" s="103" t="s">
        <v>575</v>
      </c>
      <c r="AS226" s="103">
        <v>0</v>
      </c>
      <c r="AU226" s="103" t="s">
        <v>604</v>
      </c>
      <c r="BC226" s="103"/>
      <c r="BE226" s="103" t="e">
        <f>VLOOKUP(Tabela3[[#This Row],[ID OSP]],[1]Export!$R:$R,1,0)</f>
        <v>#N/A</v>
      </c>
    </row>
    <row r="227" spans="1:57" hidden="1">
      <c r="A227" s="103" t="s">
        <v>1400</v>
      </c>
      <c r="B227" s="103" t="s">
        <v>1401</v>
      </c>
      <c r="C227" s="104" t="s">
        <v>137</v>
      </c>
      <c r="D227" s="461" t="s">
        <v>252</v>
      </c>
      <c r="E227" s="454" t="s">
        <v>138</v>
      </c>
      <c r="G227" s="454">
        <v>45544</v>
      </c>
      <c r="H227" s="454">
        <v>45546</v>
      </c>
      <c r="I227" s="103" t="s">
        <v>139</v>
      </c>
      <c r="J227" s="103" t="s">
        <v>139</v>
      </c>
      <c r="K227" s="458" t="s">
        <v>1402</v>
      </c>
      <c r="L227" s="103" t="s">
        <v>446</v>
      </c>
      <c r="M227" s="103" t="s">
        <v>457</v>
      </c>
      <c r="N227" s="103" t="s">
        <v>457</v>
      </c>
      <c r="O227" s="103" t="s">
        <v>588</v>
      </c>
      <c r="P227" s="103" t="s">
        <v>653</v>
      </c>
      <c r="Q227" s="103" t="s">
        <v>589</v>
      </c>
      <c r="R227" s="458" t="s">
        <v>617</v>
      </c>
      <c r="S227" s="503"/>
      <c r="T227" s="103" t="s">
        <v>42</v>
      </c>
      <c r="U227" s="103" t="s">
        <v>137</v>
      </c>
      <c r="V227" s="454" t="str">
        <f>Tabela3[[#This Row],[NOVO 
PRAZO REDE]]</f>
        <v>REDE OK</v>
      </c>
      <c r="W227" s="454">
        <f>Tabela3[[#This Row],[PRAZO
ATIVAÇÃO]]</f>
        <v>0</v>
      </c>
      <c r="X227" s="103" t="s">
        <v>485</v>
      </c>
      <c r="Y227" s="103" t="str">
        <f>IFERROR("W"&amp;WEEKNUM(Tabela3[[#This Row],[PRAZO RE REVISADO]]),"-")</f>
        <v>-</v>
      </c>
      <c r="Z227" s="103" t="str">
        <f>IFERROR("W"&amp;WEEKNUM(Tabela3[[#This Row],[PRAZO ATIVAÇÃO]]),"-")</f>
        <v>W0</v>
      </c>
      <c r="AA227" s="103">
        <v>2024</v>
      </c>
      <c r="AB227" s="103" t="s">
        <v>139</v>
      </c>
      <c r="AC227" s="103" t="s">
        <v>139</v>
      </c>
      <c r="AD227" s="103" t="s">
        <v>137</v>
      </c>
      <c r="AF227" s="103"/>
      <c r="AG227" s="103"/>
      <c r="AH227" s="103"/>
      <c r="AK227" s="103" t="str">
        <f ca="1">IF(Tabela3[[#This Row],[STATUS]]&lt;&gt;"PREVISTO","N/A",IF(Tabela3[[#This Row],[Data_RE_CONGELADA]]="REDE OK","OK",IFERROR(IF(TODAY()-Tabela3[[#This Row],[Data_RE_CONGELADA]]&gt;=0,"ATRASADO",IF(TODAY()-Tabela3[[#This Row],[Data_RE_CONGELADA]]&gt;-5,"VENCENDO",IF(TODAY()-Tabela3[[#This Row],[Data_RE_CONGELADA]]&lt;=0,"NO PRAZO"))),"N/A")))</f>
        <v>N/A</v>
      </c>
      <c r="AL227" s="454" t="s">
        <v>138</v>
      </c>
      <c r="AM227" s="454" t="s">
        <v>137</v>
      </c>
      <c r="AN227" s="458" t="s">
        <v>186</v>
      </c>
      <c r="AP227" s="103" t="s">
        <v>575</v>
      </c>
      <c r="AQ227" s="103" t="s">
        <v>611</v>
      </c>
      <c r="AR227" s="103" t="s">
        <v>575</v>
      </c>
      <c r="AS227" s="103">
        <v>0</v>
      </c>
      <c r="AU227" s="103" t="s">
        <v>604</v>
      </c>
      <c r="BC227" s="103"/>
      <c r="BE227" s="103" t="e">
        <f>VLOOKUP(Tabela3[[#This Row],[ID OSP]],[1]Export!$R:$R,1,0)</f>
        <v>#N/A</v>
      </c>
    </row>
    <row r="228" spans="1:57" hidden="1">
      <c r="A228" s="103" t="s">
        <v>1403</v>
      </c>
      <c r="B228" s="103" t="s">
        <v>1404</v>
      </c>
      <c r="C228" s="104" t="s">
        <v>137</v>
      </c>
      <c r="D228" s="456" t="s">
        <v>252</v>
      </c>
      <c r="E228" s="454" t="s">
        <v>138</v>
      </c>
      <c r="G228" s="454">
        <v>45460</v>
      </c>
      <c r="H228" s="454">
        <v>45476</v>
      </c>
      <c r="I228" s="103" t="s">
        <v>139</v>
      </c>
      <c r="J228" s="103" t="s">
        <v>139</v>
      </c>
      <c r="K228" s="458" t="s">
        <v>1405</v>
      </c>
      <c r="L228" s="103" t="s">
        <v>446</v>
      </c>
      <c r="M228" s="103" t="s">
        <v>457</v>
      </c>
      <c r="N228" s="103" t="s">
        <v>457</v>
      </c>
      <c r="O228" s="103" t="s">
        <v>588</v>
      </c>
      <c r="P228" s="103" t="s">
        <v>653</v>
      </c>
      <c r="Q228" s="103" t="s">
        <v>589</v>
      </c>
      <c r="R228" s="458" t="s">
        <v>665</v>
      </c>
      <c r="S228" s="460"/>
      <c r="T228" s="103" t="s">
        <v>42</v>
      </c>
      <c r="U228" s="103" t="s">
        <v>137</v>
      </c>
      <c r="V228" s="454" t="str">
        <f>Tabela3[[#This Row],[NOVO 
PRAZO REDE]]</f>
        <v>REDE OK</v>
      </c>
      <c r="W228" s="454">
        <f>Tabela3[[#This Row],[PRAZO
ATIVAÇÃO]]</f>
        <v>0</v>
      </c>
      <c r="X228" s="103" t="s">
        <v>500</v>
      </c>
      <c r="Y228" s="103" t="str">
        <f>IFERROR("W"&amp;WEEKNUM(Tabela3[[#This Row],[PRAZO RE REVISADO]]),"-")</f>
        <v>-</v>
      </c>
      <c r="Z228" s="103" t="str">
        <f>IFERROR("W"&amp;WEEKNUM(Tabela3[[#This Row],[PRAZO ATIVAÇÃO]]),"-")</f>
        <v>W0</v>
      </c>
      <c r="AA228" s="103">
        <v>2024</v>
      </c>
      <c r="AB228" s="103">
        <v>508079</v>
      </c>
      <c r="AC228" s="103" t="s">
        <v>572</v>
      </c>
      <c r="AD228" s="103" t="s">
        <v>137</v>
      </c>
      <c r="AF228" s="103"/>
      <c r="AG228" s="103"/>
      <c r="AH228" s="103"/>
      <c r="AK228" s="103" t="str">
        <f ca="1">IF(Tabela3[[#This Row],[STATUS]]&lt;&gt;"PREVISTO","N/A",IF(Tabela3[[#This Row],[Data_RE_CONGELADA]]="REDE OK","OK",IFERROR(IF(TODAY()-Tabela3[[#This Row],[Data_RE_CONGELADA]]&gt;=0,"ATRASADO",IF(TODAY()-Tabela3[[#This Row],[Data_RE_CONGELADA]]&gt;-5,"VENCENDO",IF(TODAY()-Tabela3[[#This Row],[Data_RE_CONGELADA]]&lt;=0,"NO PRAZO"))),"N/A")))</f>
        <v>N/A</v>
      </c>
      <c r="AL228" s="454" t="s">
        <v>138</v>
      </c>
      <c r="AM228" s="454" t="s">
        <v>137</v>
      </c>
      <c r="AN228" s="458" t="s">
        <v>186</v>
      </c>
      <c r="AP228" s="103" t="s">
        <v>575</v>
      </c>
      <c r="AQ228" s="103" t="s">
        <v>611</v>
      </c>
      <c r="AR228" s="103" t="s">
        <v>575</v>
      </c>
      <c r="AS228" s="103">
        <v>0</v>
      </c>
      <c r="AU228" s="103" t="s">
        <v>604</v>
      </c>
      <c r="BC228" s="103"/>
      <c r="BE228" s="103" t="e">
        <f>VLOOKUP(Tabela3[[#This Row],[ID OSP]],[1]Export!$R:$R,1,0)</f>
        <v>#N/A</v>
      </c>
    </row>
    <row r="229" spans="1:57" hidden="1">
      <c r="A229" s="103" t="s">
        <v>1406</v>
      </c>
      <c r="B229" s="103" t="s">
        <v>1407</v>
      </c>
      <c r="C229" s="104" t="s">
        <v>137</v>
      </c>
      <c r="D229" s="473" t="s">
        <v>252</v>
      </c>
      <c r="E229" s="454" t="s">
        <v>138</v>
      </c>
      <c r="G229" s="454">
        <v>45575</v>
      </c>
      <c r="H229" s="454">
        <v>45575</v>
      </c>
      <c r="I229" s="103" t="s">
        <v>139</v>
      </c>
      <c r="J229" s="103" t="s">
        <v>139</v>
      </c>
      <c r="K229" s="104" t="s">
        <v>1408</v>
      </c>
      <c r="L229" s="103" t="s">
        <v>446</v>
      </c>
      <c r="M229" s="103" t="s">
        <v>457</v>
      </c>
      <c r="N229" s="103" t="s">
        <v>1356</v>
      </c>
      <c r="O229" s="103" t="s">
        <v>588</v>
      </c>
      <c r="P229" s="103" t="s">
        <v>653</v>
      </c>
      <c r="Q229" s="103" t="s">
        <v>589</v>
      </c>
      <c r="R229" s="458" t="s">
        <v>1409</v>
      </c>
      <c r="S229" s="462"/>
      <c r="T229" s="103" t="s">
        <v>42</v>
      </c>
      <c r="U229" s="103" t="s">
        <v>137</v>
      </c>
      <c r="V229" s="454" t="str">
        <f>Tabela3[[#This Row],[NOVO 
PRAZO REDE]]</f>
        <v>REDE OK</v>
      </c>
      <c r="W229" s="454">
        <f>Tabela3[[#This Row],[PRAZO
ATIVAÇÃO]]</f>
        <v>0</v>
      </c>
      <c r="X229" s="103" t="s">
        <v>485</v>
      </c>
      <c r="Y229" s="103" t="str">
        <f>IFERROR("W"&amp;WEEKNUM(Tabela3[[#This Row],[PRAZO RE REVISADO]]),"-")</f>
        <v>-</v>
      </c>
      <c r="Z229" s="103" t="str">
        <f>IFERROR("W"&amp;WEEKNUM(Tabela3[[#This Row],[PRAZO ATIVAÇÃO]]),"-")</f>
        <v>W0</v>
      </c>
      <c r="AA229" s="103">
        <v>2024</v>
      </c>
      <c r="AB229" s="103" t="s">
        <v>139</v>
      </c>
      <c r="AC229" s="103" t="s">
        <v>139</v>
      </c>
      <c r="AD229" s="103" t="s">
        <v>137</v>
      </c>
      <c r="AE229" s="454" t="s">
        <v>208</v>
      </c>
      <c r="AF229" s="103"/>
      <c r="AG229" s="103"/>
      <c r="AH229" s="458" t="s">
        <v>1410</v>
      </c>
      <c r="AK229" s="103" t="str">
        <f ca="1">IF(Tabela3[[#This Row],[STATUS]]&lt;&gt;"PREVISTO","N/A",IF(Tabela3[[#This Row],[Data_RE_CONGELADA]]="REDE OK","OK",IFERROR(IF(TODAY()-Tabela3[[#This Row],[Data_RE_CONGELADA]]&gt;=0,"ATRASADO",IF(TODAY()-Tabela3[[#This Row],[Data_RE_CONGELADA]]&gt;-5,"VENCENDO",IF(TODAY()-Tabela3[[#This Row],[Data_RE_CONGELADA]]&lt;=0,"NO PRAZO"))),"N/A")))</f>
        <v>N/A</v>
      </c>
      <c r="AL229" s="454">
        <v>45576</v>
      </c>
      <c r="AM229" s="454">
        <v>45583</v>
      </c>
      <c r="AN229" s="458" t="s">
        <v>186</v>
      </c>
      <c r="AO229" s="458" t="s">
        <v>1411</v>
      </c>
      <c r="AP229" s="103" t="s">
        <v>575</v>
      </c>
      <c r="AQ229" s="103" t="s">
        <v>611</v>
      </c>
      <c r="AR229" s="103" t="s">
        <v>575</v>
      </c>
      <c r="AS229" s="103">
        <v>0</v>
      </c>
      <c r="AU229" s="103" t="s">
        <v>604</v>
      </c>
      <c r="BC229" s="103"/>
      <c r="BE229" s="103" t="e">
        <f>VLOOKUP(Tabela3[[#This Row],[ID OSP]],[1]Export!$R:$R,1,0)</f>
        <v>#N/A</v>
      </c>
    </row>
    <row r="230" spans="1:57" hidden="1">
      <c r="A230" s="103" t="s">
        <v>1412</v>
      </c>
      <c r="B230" s="103" t="s">
        <v>1413</v>
      </c>
      <c r="C230" s="104" t="s">
        <v>137</v>
      </c>
      <c r="D230" s="456" t="s">
        <v>252</v>
      </c>
      <c r="E230" s="454" t="s">
        <v>138</v>
      </c>
      <c r="G230" s="454">
        <v>45300</v>
      </c>
      <c r="H230" s="454">
        <v>45300</v>
      </c>
      <c r="I230" s="103" t="s">
        <v>139</v>
      </c>
      <c r="J230" s="103" t="s">
        <v>139</v>
      </c>
      <c r="K230" s="458" t="s">
        <v>1414</v>
      </c>
      <c r="L230" s="103" t="s">
        <v>446</v>
      </c>
      <c r="M230" s="103" t="s">
        <v>457</v>
      </c>
      <c r="N230" s="103" t="s">
        <v>1356</v>
      </c>
      <c r="O230" s="103" t="s">
        <v>588</v>
      </c>
      <c r="P230" s="103" t="s">
        <v>653</v>
      </c>
      <c r="Q230" s="103" t="s">
        <v>589</v>
      </c>
      <c r="R230" s="458" t="s">
        <v>665</v>
      </c>
      <c r="S230" s="460"/>
      <c r="T230" s="103" t="s">
        <v>42</v>
      </c>
      <c r="U230" s="103" t="s">
        <v>137</v>
      </c>
      <c r="V230" s="454" t="str">
        <f>Tabela3[[#This Row],[NOVO 
PRAZO REDE]]</f>
        <v>REDE OK</v>
      </c>
      <c r="W230" s="454">
        <f>Tabela3[[#This Row],[PRAZO
ATIVAÇÃO]]</f>
        <v>0</v>
      </c>
      <c r="X230" s="103" t="s">
        <v>485</v>
      </c>
      <c r="Y230" s="103" t="str">
        <f>IFERROR("W"&amp;WEEKNUM(Tabela3[[#This Row],[PRAZO RE REVISADO]]),"-")</f>
        <v>-</v>
      </c>
      <c r="Z230" s="103" t="str">
        <f>IFERROR("W"&amp;WEEKNUM(Tabela3[[#This Row],[PRAZO ATIVAÇÃO]]),"-")</f>
        <v>W0</v>
      </c>
      <c r="AA230" s="103">
        <v>2024</v>
      </c>
      <c r="AB230" s="103" t="s">
        <v>139</v>
      </c>
      <c r="AC230" s="103" t="s">
        <v>139</v>
      </c>
      <c r="AD230" s="103" t="s">
        <v>137</v>
      </c>
      <c r="AF230" s="103"/>
      <c r="AG230" s="103"/>
      <c r="AH230" s="103"/>
      <c r="AK230" s="103" t="str">
        <f ca="1">IF(Tabela3[[#This Row],[STATUS]]&lt;&gt;"PREVISTO","N/A",IF(Tabela3[[#This Row],[Data_RE_CONGELADA]]="REDE OK","OK",IFERROR(IF(TODAY()-Tabela3[[#This Row],[Data_RE_CONGELADA]]&gt;=0,"ATRASADO",IF(TODAY()-Tabela3[[#This Row],[Data_RE_CONGELADA]]&gt;-5,"VENCENDO",IF(TODAY()-Tabela3[[#This Row],[Data_RE_CONGELADA]]&lt;=0,"NO PRAZO"))),"N/A")))</f>
        <v>N/A</v>
      </c>
      <c r="AL230" s="454" t="s">
        <v>138</v>
      </c>
      <c r="AM230" s="454" t="s">
        <v>137</v>
      </c>
      <c r="AN230" s="458" t="s">
        <v>186</v>
      </c>
      <c r="AP230" s="103" t="s">
        <v>575</v>
      </c>
      <c r="AQ230" s="103" t="s">
        <v>611</v>
      </c>
      <c r="AR230" s="103" t="s">
        <v>575</v>
      </c>
      <c r="AS230" s="103">
        <v>0</v>
      </c>
      <c r="AU230" s="103" t="s">
        <v>604</v>
      </c>
      <c r="BC230" s="103"/>
      <c r="BE230" s="103" t="e">
        <f>VLOOKUP(Tabela3[[#This Row],[ID OSP]],[1]Export!$R:$R,1,0)</f>
        <v>#N/A</v>
      </c>
    </row>
    <row r="231" spans="1:57" hidden="1">
      <c r="A231" s="103" t="s">
        <v>1337</v>
      </c>
      <c r="B231" s="103" t="s">
        <v>1415</v>
      </c>
      <c r="C231" s="104" t="s">
        <v>137</v>
      </c>
      <c r="D231" s="456" t="s">
        <v>252</v>
      </c>
      <c r="E231" s="454" t="s">
        <v>138</v>
      </c>
      <c r="G231" s="454">
        <v>45387</v>
      </c>
      <c r="H231" s="454">
        <v>45387</v>
      </c>
      <c r="I231" s="103" t="s">
        <v>42</v>
      </c>
      <c r="J231" s="103" t="s">
        <v>127</v>
      </c>
      <c r="K231" s="458" t="s">
        <v>1416</v>
      </c>
      <c r="L231" s="103" t="s">
        <v>445</v>
      </c>
      <c r="M231" s="103" t="s">
        <v>457</v>
      </c>
      <c r="N231" s="103" t="s">
        <v>186</v>
      </c>
      <c r="O231" s="103" t="s">
        <v>588</v>
      </c>
      <c r="P231" s="103" t="s">
        <v>653</v>
      </c>
      <c r="Q231" s="103" t="s">
        <v>589</v>
      </c>
      <c r="R231" s="458" t="s">
        <v>665</v>
      </c>
      <c r="S231" s="460"/>
      <c r="T231" s="103" t="s">
        <v>42</v>
      </c>
      <c r="U231" s="103" t="s">
        <v>137</v>
      </c>
      <c r="V231" s="454" t="str">
        <f>Tabela3[[#This Row],[NOVO 
PRAZO REDE]]</f>
        <v>REDE OK</v>
      </c>
      <c r="W231" s="454">
        <f>Tabela3[[#This Row],[PRAZO
ATIVAÇÃO]]</f>
        <v>0</v>
      </c>
      <c r="X231" s="103" t="s">
        <v>709</v>
      </c>
      <c r="Y231" s="103" t="str">
        <f>IFERROR("W"&amp;WEEKNUM(Tabela3[[#This Row],[PRAZO RE REVISADO]]),"-")</f>
        <v>-</v>
      </c>
      <c r="Z231" s="103" t="str">
        <f>IFERROR("W"&amp;WEEKNUM(Tabela3[[#This Row],[PRAZO ATIVAÇÃO]]),"-")</f>
        <v>W0</v>
      </c>
      <c r="AA231" s="103">
        <v>2024</v>
      </c>
      <c r="AB231" s="103">
        <v>508085</v>
      </c>
      <c r="AC231" s="103" t="s">
        <v>592</v>
      </c>
      <c r="AD231" s="103" t="s">
        <v>137</v>
      </c>
      <c r="AF231" s="103"/>
      <c r="AG231" s="103"/>
      <c r="AH231" s="103"/>
      <c r="AK231" s="103" t="str">
        <f ca="1">IF(Tabela3[[#This Row],[STATUS]]&lt;&gt;"PREVISTO","N/A",IF(Tabela3[[#This Row],[Data_RE_CONGELADA]]="REDE OK","OK",IFERROR(IF(TODAY()-Tabela3[[#This Row],[Data_RE_CONGELADA]]&gt;=0,"ATRASADO",IF(TODAY()-Tabela3[[#This Row],[Data_RE_CONGELADA]]&gt;-5,"VENCENDO",IF(TODAY()-Tabela3[[#This Row],[Data_RE_CONGELADA]]&lt;=0,"NO PRAZO"))),"N/A")))</f>
        <v>N/A</v>
      </c>
      <c r="AL231" s="454" t="s">
        <v>138</v>
      </c>
      <c r="AM231" s="454" t="s">
        <v>137</v>
      </c>
      <c r="AN231" s="458" t="s">
        <v>186</v>
      </c>
      <c r="AP231" s="103" t="s">
        <v>575</v>
      </c>
      <c r="AQ231" s="103" t="s">
        <v>611</v>
      </c>
      <c r="AR231" s="103" t="s">
        <v>575</v>
      </c>
      <c r="AS231" s="103">
        <v>0</v>
      </c>
      <c r="AU231" s="103" t="s">
        <v>604</v>
      </c>
      <c r="BC231" s="103"/>
      <c r="BE231" s="103" t="e">
        <f>VLOOKUP(Tabela3[[#This Row],[ID OSP]],[1]Export!$R:$R,1,0)</f>
        <v>#N/A</v>
      </c>
    </row>
    <row r="232" spans="1:57" hidden="1">
      <c r="A232" s="103" t="s">
        <v>1417</v>
      </c>
      <c r="B232" s="103" t="s">
        <v>1418</v>
      </c>
      <c r="C232" s="104" t="s">
        <v>137</v>
      </c>
      <c r="D232" s="456" t="s">
        <v>252</v>
      </c>
      <c r="E232" s="454" t="s">
        <v>138</v>
      </c>
      <c r="G232" s="454">
        <v>45345</v>
      </c>
      <c r="H232" s="454">
        <v>45345</v>
      </c>
      <c r="I232" s="103" t="s">
        <v>139</v>
      </c>
      <c r="J232" s="103" t="s">
        <v>139</v>
      </c>
      <c r="K232" s="458" t="s">
        <v>1419</v>
      </c>
      <c r="L232" s="103" t="s">
        <v>446</v>
      </c>
      <c r="M232" s="103" t="s">
        <v>457</v>
      </c>
      <c r="N232" s="103" t="s">
        <v>652</v>
      </c>
      <c r="O232" s="103" t="s">
        <v>588</v>
      </c>
      <c r="P232" s="103" t="s">
        <v>653</v>
      </c>
      <c r="Q232" s="103" t="s">
        <v>589</v>
      </c>
      <c r="R232" s="458" t="s">
        <v>665</v>
      </c>
      <c r="S232" s="460"/>
      <c r="T232" s="103" t="s">
        <v>42</v>
      </c>
      <c r="U232" s="103" t="s">
        <v>137</v>
      </c>
      <c r="V232" s="454" t="str">
        <f>Tabela3[[#This Row],[NOVO 
PRAZO REDE]]</f>
        <v>REDE OK</v>
      </c>
      <c r="W232" s="454">
        <f>Tabela3[[#This Row],[PRAZO
ATIVAÇÃO]]</f>
        <v>0</v>
      </c>
      <c r="X232" s="103" t="s">
        <v>485</v>
      </c>
      <c r="Y232" s="103" t="str">
        <f>IFERROR("W"&amp;WEEKNUM(Tabela3[[#This Row],[PRAZO RE REVISADO]]),"-")</f>
        <v>-</v>
      </c>
      <c r="Z232" s="103" t="str">
        <f>IFERROR("W"&amp;WEEKNUM(Tabela3[[#This Row],[PRAZO ATIVAÇÃO]]),"-")</f>
        <v>W0</v>
      </c>
      <c r="AA232" s="103">
        <v>2024</v>
      </c>
      <c r="AB232" s="103" t="s">
        <v>139</v>
      </c>
      <c r="AC232" s="103" t="s">
        <v>139</v>
      </c>
      <c r="AD232" s="103" t="s">
        <v>137</v>
      </c>
      <c r="AF232" s="103"/>
      <c r="AG232" s="103"/>
      <c r="AH232" s="103"/>
      <c r="AK232" s="103" t="str">
        <f ca="1">IF(Tabela3[[#This Row],[STATUS]]&lt;&gt;"PREVISTO","N/A",IF(Tabela3[[#This Row],[Data_RE_CONGELADA]]="REDE OK","OK",IFERROR(IF(TODAY()-Tabela3[[#This Row],[Data_RE_CONGELADA]]&gt;=0,"ATRASADO",IF(TODAY()-Tabela3[[#This Row],[Data_RE_CONGELADA]]&gt;-5,"VENCENDO",IF(TODAY()-Tabela3[[#This Row],[Data_RE_CONGELADA]]&lt;=0,"NO PRAZO"))),"N/A")))</f>
        <v>N/A</v>
      </c>
      <c r="AL232" s="454" t="s">
        <v>138</v>
      </c>
      <c r="AM232" s="454" t="s">
        <v>137</v>
      </c>
      <c r="AN232" s="458" t="s">
        <v>186</v>
      </c>
      <c r="AP232" s="103" t="s">
        <v>575</v>
      </c>
      <c r="AQ232" s="103" t="s">
        <v>611</v>
      </c>
      <c r="AR232" s="103" t="s">
        <v>575</v>
      </c>
      <c r="AS232" s="103">
        <v>0</v>
      </c>
      <c r="AU232" s="103" t="s">
        <v>604</v>
      </c>
      <c r="BC232" s="103"/>
      <c r="BE232" s="103" t="e">
        <f>VLOOKUP(Tabela3[[#This Row],[ID OSP]],[1]Export!$R:$R,1,0)</f>
        <v>#N/A</v>
      </c>
    </row>
    <row r="233" spans="1:57" hidden="1">
      <c r="A233" s="103" t="s">
        <v>1420</v>
      </c>
      <c r="B233" s="103" t="s">
        <v>1421</v>
      </c>
      <c r="C233" s="104" t="s">
        <v>137</v>
      </c>
      <c r="D233" s="454" t="s">
        <v>252</v>
      </c>
      <c r="E233" s="454" t="s">
        <v>138</v>
      </c>
      <c r="F233" s="103"/>
      <c r="G233" s="454">
        <v>45670</v>
      </c>
      <c r="H233" s="454">
        <v>45680</v>
      </c>
      <c r="I233" s="103" t="s">
        <v>139</v>
      </c>
      <c r="J233" s="103" t="s">
        <v>139</v>
      </c>
      <c r="K233" s="458" t="s">
        <v>1422</v>
      </c>
      <c r="L233" s="103" t="s">
        <v>446</v>
      </c>
      <c r="M233" s="103" t="s">
        <v>457</v>
      </c>
      <c r="N233" s="103" t="s">
        <v>457</v>
      </c>
      <c r="O233" s="103" t="s">
        <v>588</v>
      </c>
      <c r="P233" s="103" t="s">
        <v>653</v>
      </c>
      <c r="Q233" s="103" t="s">
        <v>589</v>
      </c>
      <c r="R233" s="458" t="s">
        <v>1423</v>
      </c>
      <c r="S233" s="503" t="s">
        <v>186</v>
      </c>
      <c r="T233" s="103" t="s">
        <v>42</v>
      </c>
      <c r="U233" s="103" t="s">
        <v>137</v>
      </c>
      <c r="V233" s="454" t="str">
        <f>Tabela3[[#This Row],[NOVO 
PRAZO REDE]]</f>
        <v>REDE OK</v>
      </c>
      <c r="W233" s="454">
        <f>Tabela3[[#This Row],[PRAZO
ATIVAÇÃO]]</f>
        <v>0</v>
      </c>
      <c r="X233" s="103" t="s">
        <v>500</v>
      </c>
      <c r="Y233" s="103" t="str">
        <f>IFERROR("W"&amp;WEEKNUM(Tabela3[[#This Row],[PRAZO RE REVISADO]]),"-")</f>
        <v>-</v>
      </c>
      <c r="Z233" s="103" t="str">
        <f>IFERROR("W"&amp;WEEKNUM(Tabela3[[#This Row],[PRAZO ATIVAÇÃO]]),"-")</f>
        <v>W0</v>
      </c>
      <c r="AA233" s="103">
        <v>2024</v>
      </c>
      <c r="AB233" s="103">
        <v>517431</v>
      </c>
      <c r="AC233" s="103" t="s">
        <v>572</v>
      </c>
      <c r="AD233" s="103" t="s">
        <v>137</v>
      </c>
      <c r="AF233" s="103"/>
      <c r="AG233" s="103"/>
      <c r="AH233" s="103"/>
      <c r="AK233" s="103" t="str">
        <f ca="1">IF(Tabela3[[#This Row],[STATUS]]&lt;&gt;"PREVISTO","N/A",IF(Tabela3[[#This Row],[Data_RE_CONGELADA]]="REDE OK","OK",IFERROR(IF(TODAY()-Tabela3[[#This Row],[Data_RE_CONGELADA]]&gt;=0,"ATRASADO",IF(TODAY()-Tabela3[[#This Row],[Data_RE_CONGELADA]]&gt;-5,"VENCENDO",IF(TODAY()-Tabela3[[#This Row],[Data_RE_CONGELADA]]&lt;=0,"NO PRAZO"))),"N/A")))</f>
        <v>N/A</v>
      </c>
      <c r="AL233" s="454">
        <v>45667</v>
      </c>
      <c r="AM233" s="454">
        <f>Tabela3[[#This Row],[PRAZO
ATIVAÇÃO]]</f>
        <v>0</v>
      </c>
      <c r="AN233" s="458" t="s">
        <v>186</v>
      </c>
      <c r="AO233" s="458" t="s">
        <v>186</v>
      </c>
      <c r="AP233" s="454" t="s">
        <v>575</v>
      </c>
      <c r="AQ233" s="103" t="s">
        <v>684</v>
      </c>
      <c r="AR233" s="103" t="s">
        <v>996</v>
      </c>
      <c r="AS233" s="103">
        <v>0</v>
      </c>
      <c r="AU233" s="103" t="s">
        <v>604</v>
      </c>
      <c r="BC233" s="103"/>
      <c r="BE233" s="103" t="e">
        <f>VLOOKUP(Tabela3[[#This Row],[ID OSP]],[1]Export!$R:$R,1,0)</f>
        <v>#N/A</v>
      </c>
    </row>
    <row r="234" spans="1:57" hidden="1">
      <c r="A234" s="103" t="s">
        <v>1424</v>
      </c>
      <c r="B234" s="103" t="s">
        <v>1425</v>
      </c>
      <c r="C234" s="104" t="s">
        <v>137</v>
      </c>
      <c r="D234" s="456" t="s">
        <v>252</v>
      </c>
      <c r="E234" s="454" t="s">
        <v>138</v>
      </c>
      <c r="G234" s="454">
        <v>45649</v>
      </c>
      <c r="H234" s="454" t="s">
        <v>186</v>
      </c>
      <c r="I234" s="103" t="s">
        <v>139</v>
      </c>
      <c r="J234" s="103" t="s">
        <v>139</v>
      </c>
      <c r="K234" s="458" t="s">
        <v>1426</v>
      </c>
      <c r="L234" s="103" t="s">
        <v>446</v>
      </c>
      <c r="M234" s="103" t="s">
        <v>457</v>
      </c>
      <c r="N234" s="103" t="s">
        <v>457</v>
      </c>
      <c r="O234" s="103" t="s">
        <v>588</v>
      </c>
      <c r="P234" s="103" t="s">
        <v>653</v>
      </c>
      <c r="Q234" s="103" t="s">
        <v>589</v>
      </c>
      <c r="R234" s="458" t="s">
        <v>1427</v>
      </c>
      <c r="S234" s="503"/>
      <c r="T234" s="103" t="s">
        <v>42</v>
      </c>
      <c r="U234" s="103" t="s">
        <v>137</v>
      </c>
      <c r="V234" s="454" t="s">
        <v>138</v>
      </c>
      <c r="W234" s="454">
        <f>Tabela3[[#This Row],[PRAZO
ATIVAÇÃO]]</f>
        <v>0</v>
      </c>
      <c r="X234" s="103" t="s">
        <v>500</v>
      </c>
      <c r="Y234" s="103" t="str">
        <f>IFERROR("W"&amp;WEEKNUM(Tabela3[[#This Row],[PRAZO RE REVISADO]]),"-")</f>
        <v>-</v>
      </c>
      <c r="Z234" s="103" t="str">
        <f>IFERROR("W"&amp;WEEKNUM(Tabela3[[#This Row],[PRAZO ATIVAÇÃO]]),"-")</f>
        <v>W0</v>
      </c>
      <c r="AA234" s="103">
        <v>2024</v>
      </c>
      <c r="AB234" s="103">
        <v>522466</v>
      </c>
      <c r="AC234" s="103" t="s">
        <v>572</v>
      </c>
      <c r="AD234" s="103" t="s">
        <v>137</v>
      </c>
      <c r="AF234" s="103"/>
      <c r="AG234" s="103"/>
      <c r="AH234" s="103"/>
      <c r="AK234" s="103" t="str">
        <f ca="1">IF(Tabela3[[#This Row],[STATUS]]&lt;&gt;"PREVISTO","N/A",IF(Tabela3[[#This Row],[Data_RE_CONGELADA]]="REDE OK","OK",IFERROR(IF(TODAY()-Tabela3[[#This Row],[Data_RE_CONGELADA]]&gt;=0,"ATRASADO",IF(TODAY()-Tabela3[[#This Row],[Data_RE_CONGELADA]]&gt;-5,"VENCENDO",IF(TODAY()-Tabela3[[#This Row],[Data_RE_CONGELADA]]&lt;=0,"NO PRAZO"))),"N/A")))</f>
        <v>N/A</v>
      </c>
      <c r="AL234" s="454" t="s">
        <v>643</v>
      </c>
      <c r="AM234" s="454" t="s">
        <v>801</v>
      </c>
      <c r="AN234" s="458" t="s">
        <v>643</v>
      </c>
      <c r="AO234" s="458" t="s">
        <v>1428</v>
      </c>
      <c r="AP234" s="103" t="s">
        <v>575</v>
      </c>
      <c r="AQ234" s="103" t="s">
        <v>684</v>
      </c>
      <c r="AR234" s="103" t="s">
        <v>996</v>
      </c>
      <c r="AS234" s="103">
        <v>0</v>
      </c>
      <c r="AU234" s="103" t="s">
        <v>604</v>
      </c>
      <c r="BC234" s="103"/>
      <c r="BE234" s="103" t="e">
        <f>VLOOKUP(Tabela3[[#This Row],[ID OSP]],[1]Export!$R:$R,1,0)</f>
        <v>#N/A</v>
      </c>
    </row>
    <row r="235" spans="1:57" hidden="1">
      <c r="A235" s="103" t="s">
        <v>1429</v>
      </c>
      <c r="B235" s="103" t="s">
        <v>1430</v>
      </c>
      <c r="C235" s="540" t="s">
        <v>137</v>
      </c>
      <c r="D235" s="456" t="s">
        <v>252</v>
      </c>
      <c r="E235" s="454" t="s">
        <v>138</v>
      </c>
      <c r="G235" s="454">
        <v>45546</v>
      </c>
      <c r="H235" s="454">
        <v>45567</v>
      </c>
      <c r="I235" s="103" t="s">
        <v>139</v>
      </c>
      <c r="J235" s="103" t="s">
        <v>139</v>
      </c>
      <c r="K235" s="458" t="s">
        <v>1431</v>
      </c>
      <c r="L235" s="103" t="s">
        <v>446</v>
      </c>
      <c r="M235" s="103" t="s">
        <v>453</v>
      </c>
      <c r="N235" s="103" t="s">
        <v>851</v>
      </c>
      <c r="O235" s="103" t="s">
        <v>588</v>
      </c>
      <c r="P235" s="103" t="s">
        <v>705</v>
      </c>
      <c r="Q235" s="103" t="s">
        <v>589</v>
      </c>
      <c r="R235" s="458" t="s">
        <v>617</v>
      </c>
      <c r="S235" s="503"/>
      <c r="T235" s="103" t="s">
        <v>42</v>
      </c>
      <c r="U235" s="103" t="s">
        <v>137</v>
      </c>
      <c r="V235" s="454" t="str">
        <f>Tabela3[[#This Row],[NOVO 
PRAZO REDE]]</f>
        <v>REDE OK</v>
      </c>
      <c r="W235" s="454">
        <f>Tabela3[[#This Row],[PRAZO
ATIVAÇÃO]]</f>
        <v>0</v>
      </c>
      <c r="X235" s="103" t="s">
        <v>500</v>
      </c>
      <c r="Y235" s="103" t="str">
        <f>IFERROR("W"&amp;WEEKNUM(Tabela3[[#This Row],[PRAZO RE REVISADO]]),"-")</f>
        <v>-</v>
      </c>
      <c r="Z235" s="103" t="str">
        <f>IFERROR("W"&amp;WEEKNUM(Tabela3[[#This Row],[PRAZO ATIVAÇÃO]]),"-")</f>
        <v>W0</v>
      </c>
      <c r="AA235" s="103">
        <v>2024</v>
      </c>
      <c r="AB235" s="103">
        <v>512344</v>
      </c>
      <c r="AC235" s="103" t="s">
        <v>572</v>
      </c>
      <c r="AD235" s="103" t="s">
        <v>137</v>
      </c>
      <c r="AF235" s="103"/>
      <c r="AG235" s="103"/>
      <c r="AH235" s="103"/>
      <c r="AK235" s="103" t="str">
        <f ca="1">IF(Tabela3[[#This Row],[STATUS]]&lt;&gt;"PREVISTO","N/A",IF(Tabela3[[#This Row],[Data_RE_CONGELADA]]="REDE OK","OK",IFERROR(IF(TODAY()-Tabela3[[#This Row],[Data_RE_CONGELADA]]&gt;=0,"ATRASADO",IF(TODAY()-Tabela3[[#This Row],[Data_RE_CONGELADA]]&gt;-5,"VENCENDO",IF(TODAY()-Tabela3[[#This Row],[Data_RE_CONGELADA]]&lt;=0,"NO PRAZO"))),"N/A")))</f>
        <v>N/A</v>
      </c>
      <c r="AL235" s="454" t="s">
        <v>138</v>
      </c>
      <c r="AM235" s="454">
        <v>45567</v>
      </c>
      <c r="AN235" s="458" t="s">
        <v>186</v>
      </c>
      <c r="AP235" s="103" t="s">
        <v>575</v>
      </c>
      <c r="AQ235" s="103" t="s">
        <v>611</v>
      </c>
      <c r="AR235" s="103" t="s">
        <v>575</v>
      </c>
      <c r="AS235" s="103">
        <v>0</v>
      </c>
      <c r="AU235" s="103" t="s">
        <v>604</v>
      </c>
      <c r="BC235" s="103"/>
      <c r="BE235" s="103" t="e">
        <f>VLOOKUP(Tabela3[[#This Row],[ID OSP]],[1]Export!$R:$R,1,0)</f>
        <v>#N/A</v>
      </c>
    </row>
    <row r="236" spans="1:57" hidden="1">
      <c r="A236" s="103" t="s">
        <v>1432</v>
      </c>
      <c r="B236" s="103" t="s">
        <v>1433</v>
      </c>
      <c r="C236" s="104" t="s">
        <v>137</v>
      </c>
      <c r="D236" s="456" t="s">
        <v>252</v>
      </c>
      <c r="E236" s="454" t="s">
        <v>138</v>
      </c>
      <c r="G236" s="454">
        <v>45520</v>
      </c>
      <c r="H236" s="454">
        <v>45524</v>
      </c>
      <c r="I236" s="103" t="s">
        <v>139</v>
      </c>
      <c r="J236" s="103" t="s">
        <v>139</v>
      </c>
      <c r="K236" s="458" t="s">
        <v>1434</v>
      </c>
      <c r="L236" s="103" t="s">
        <v>446</v>
      </c>
      <c r="M236" s="103" t="s">
        <v>443</v>
      </c>
      <c r="N236" s="103" t="s">
        <v>1435</v>
      </c>
      <c r="O236" s="103" t="s">
        <v>588</v>
      </c>
      <c r="P236" s="103" t="s">
        <v>589</v>
      </c>
      <c r="Q236" s="103" t="s">
        <v>589</v>
      </c>
      <c r="R236" s="458" t="s">
        <v>617</v>
      </c>
      <c r="S236" s="460"/>
      <c r="T236" s="103" t="s">
        <v>42</v>
      </c>
      <c r="U236" s="103" t="s">
        <v>137</v>
      </c>
      <c r="V236" s="454" t="str">
        <f>Tabela3[[#This Row],[NOVO 
PRAZO REDE]]</f>
        <v>REDE OK</v>
      </c>
      <c r="W236" s="454">
        <f>Tabela3[[#This Row],[PRAZO
ATIVAÇÃO]]</f>
        <v>0</v>
      </c>
      <c r="X236" s="103" t="s">
        <v>500</v>
      </c>
      <c r="Y236" s="103" t="str">
        <f>IFERROR("W"&amp;WEEKNUM(Tabela3[[#This Row],[PRAZO RE REVISADO]]),"-")</f>
        <v>-</v>
      </c>
      <c r="Z236" s="103" t="str">
        <f>IFERROR("W"&amp;WEEKNUM(Tabela3[[#This Row],[PRAZO ATIVAÇÃO]]),"-")</f>
        <v>W0</v>
      </c>
      <c r="AA236" s="103">
        <v>2024</v>
      </c>
      <c r="AB236" s="103">
        <v>506535</v>
      </c>
      <c r="AC236" s="103" t="s">
        <v>572</v>
      </c>
      <c r="AD236" s="103" t="s">
        <v>137</v>
      </c>
      <c r="AF236" s="103"/>
      <c r="AG236" s="103"/>
      <c r="AH236" s="103"/>
      <c r="AK236" s="103" t="str">
        <f ca="1">IF(Tabela3[[#This Row],[STATUS]]&lt;&gt;"PREVISTO","N/A",IF(Tabela3[[#This Row],[Data_RE_CONGELADA]]="REDE OK","OK",IFERROR(IF(TODAY()-Tabela3[[#This Row],[Data_RE_CONGELADA]]&gt;=0,"ATRASADO",IF(TODAY()-Tabela3[[#This Row],[Data_RE_CONGELADA]]&gt;-5,"VENCENDO",IF(TODAY()-Tabela3[[#This Row],[Data_RE_CONGELADA]]&lt;=0,"NO PRAZO"))),"N/A")))</f>
        <v>N/A</v>
      </c>
      <c r="AL236" s="454" t="s">
        <v>138</v>
      </c>
      <c r="AM236" s="454" t="s">
        <v>137</v>
      </c>
      <c r="AN236" s="458" t="s">
        <v>186</v>
      </c>
      <c r="AP236" s="103" t="s">
        <v>575</v>
      </c>
      <c r="AQ236" s="103" t="s">
        <v>611</v>
      </c>
      <c r="AR236" s="103" t="s">
        <v>575</v>
      </c>
      <c r="AS236" s="103">
        <v>0</v>
      </c>
      <c r="AU236" s="103" t="s">
        <v>604</v>
      </c>
      <c r="BC236" s="103"/>
      <c r="BE236" s="103" t="e">
        <f>VLOOKUP(Tabela3[[#This Row],[ID OSP]],[1]Export!$R:$R,1,0)</f>
        <v>#N/A</v>
      </c>
    </row>
    <row r="237" spans="1:57" hidden="1">
      <c r="A237" s="103" t="s">
        <v>1436</v>
      </c>
      <c r="B237" s="103" t="s">
        <v>1437</v>
      </c>
      <c r="C237" s="104" t="s">
        <v>596</v>
      </c>
      <c r="D237" s="456" t="s">
        <v>136</v>
      </c>
      <c r="E237" s="454" t="s">
        <v>136</v>
      </c>
      <c r="G237" s="454" t="s">
        <v>597</v>
      </c>
      <c r="H237" s="454" t="s">
        <v>597</v>
      </c>
      <c r="I237" s="103" t="s">
        <v>139</v>
      </c>
      <c r="J237" s="103" t="s">
        <v>139</v>
      </c>
      <c r="K237" s="458" t="s">
        <v>597</v>
      </c>
      <c r="L237" s="103" t="s">
        <v>446</v>
      </c>
      <c r="M237" s="103" t="s">
        <v>449</v>
      </c>
      <c r="N237" s="103" t="s">
        <v>1438</v>
      </c>
      <c r="O237" s="103" t="s">
        <v>588</v>
      </c>
      <c r="P237" s="103" t="s">
        <v>598</v>
      </c>
      <c r="Q237" s="103" t="s">
        <v>589</v>
      </c>
      <c r="R237" s="458" t="s">
        <v>599</v>
      </c>
      <c r="S237" s="505"/>
      <c r="T237" s="103" t="s">
        <v>42</v>
      </c>
      <c r="U237" s="103" t="s">
        <v>136</v>
      </c>
      <c r="V237" s="454" t="str">
        <f>Tabela3[[#This Row],[NOVO 
PRAZO REDE]]</f>
        <v>RÁDIO</v>
      </c>
      <c r="W237" s="454">
        <f>Tabela3[[#This Row],[PRAZO
ATIVAÇÃO]]</f>
        <v>0</v>
      </c>
      <c r="X237" s="103" t="s">
        <v>600</v>
      </c>
      <c r="Y237" s="103" t="str">
        <f>IFERROR("W"&amp;WEEKNUM(Tabela3[[#This Row],[PRAZO RE REVISADO]]),"-")</f>
        <v>-</v>
      </c>
      <c r="Z237" s="103" t="str">
        <f>IFERROR("W"&amp;WEEKNUM(Tabela3[[#This Row],[PRAZO ATIVAÇÃO]]),"-")</f>
        <v>W0</v>
      </c>
      <c r="AA237" s="103">
        <v>2024</v>
      </c>
      <c r="AB237" s="103" t="s">
        <v>139</v>
      </c>
      <c r="AC237" s="103" t="s">
        <v>139</v>
      </c>
      <c r="AD237" s="103" t="s">
        <v>601</v>
      </c>
      <c r="AF237" s="103"/>
      <c r="AG237" s="103"/>
      <c r="AH237" s="458" t="s">
        <v>602</v>
      </c>
      <c r="AK237" s="103" t="str">
        <f ca="1">IF(Tabela3[[#This Row],[STATUS]]&lt;&gt;"PREVISTO","N/A",IF(Tabela3[[#This Row],[Data_RE_CONGELADA]]="REDE OK","OK",IFERROR(IF(TODAY()-Tabela3[[#This Row],[Data_RE_CONGELADA]]&gt;=0,"ATRASADO",IF(TODAY()-Tabela3[[#This Row],[Data_RE_CONGELADA]]&gt;-5,"VENCENDO",IF(TODAY()-Tabela3[[#This Row],[Data_RE_CONGELADA]]&lt;=0,"NO PRAZO"))),"N/A")))</f>
        <v>N/A</v>
      </c>
      <c r="AL237" s="454" t="s">
        <v>138</v>
      </c>
      <c r="AM237" s="454" t="s">
        <v>137</v>
      </c>
      <c r="AN237" s="458" t="s">
        <v>186</v>
      </c>
      <c r="AP237" s="103" t="s">
        <v>575</v>
      </c>
      <c r="AQ237" s="103" t="s">
        <v>603</v>
      </c>
      <c r="AR237" s="103" t="s">
        <v>575</v>
      </c>
      <c r="AS237" s="103">
        <v>0</v>
      </c>
      <c r="AU237" s="103" t="s">
        <v>604</v>
      </c>
      <c r="BC237" s="103"/>
      <c r="BE237" s="103" t="e">
        <f>VLOOKUP(Tabela3[[#This Row],[ID OSP]],[1]Export!$R:$R,1,0)</f>
        <v>#N/A</v>
      </c>
    </row>
    <row r="238" spans="1:57" hidden="1">
      <c r="A238" s="103" t="s">
        <v>1439</v>
      </c>
      <c r="B238" s="103" t="s">
        <v>1440</v>
      </c>
      <c r="C238" s="104" t="s">
        <v>137</v>
      </c>
      <c r="D238" s="456" t="s">
        <v>252</v>
      </c>
      <c r="E238" s="454" t="s">
        <v>138</v>
      </c>
      <c r="G238" s="454">
        <v>45574</v>
      </c>
      <c r="H238" s="454">
        <v>45576</v>
      </c>
      <c r="I238" s="103" t="s">
        <v>139</v>
      </c>
      <c r="J238" s="103" t="s">
        <v>139</v>
      </c>
      <c r="K238" s="458" t="s">
        <v>1387</v>
      </c>
      <c r="L238" s="103" t="s">
        <v>446</v>
      </c>
      <c r="M238" s="103" t="s">
        <v>457</v>
      </c>
      <c r="N238" s="103" t="s">
        <v>1356</v>
      </c>
      <c r="O238" s="103" t="s">
        <v>588</v>
      </c>
      <c r="P238" s="103" t="s">
        <v>653</v>
      </c>
      <c r="Q238" s="103" t="s">
        <v>589</v>
      </c>
      <c r="R238" s="458" t="s">
        <v>617</v>
      </c>
      <c r="S238" s="503"/>
      <c r="T238" s="103" t="s">
        <v>42</v>
      </c>
      <c r="U238" s="103" t="s">
        <v>137</v>
      </c>
      <c r="V238" s="454" t="str">
        <f>Tabela3[[#This Row],[NOVO 
PRAZO REDE]]</f>
        <v>REDE OK</v>
      </c>
      <c r="W238" s="454">
        <f>Tabela3[[#This Row],[PRAZO
ATIVAÇÃO]]</f>
        <v>0</v>
      </c>
      <c r="X238" s="103" t="s">
        <v>500</v>
      </c>
      <c r="Y238" s="103" t="str">
        <f>IFERROR("W"&amp;WEEKNUM(Tabela3[[#This Row],[PRAZO RE REVISADO]]),"-")</f>
        <v>-</v>
      </c>
      <c r="Z238" s="103" t="str">
        <f>IFERROR("W"&amp;WEEKNUM(Tabela3[[#This Row],[PRAZO ATIVAÇÃO]]),"-")</f>
        <v>W0</v>
      </c>
      <c r="AA238" s="103">
        <v>2024</v>
      </c>
      <c r="AB238" s="103">
        <v>517434</v>
      </c>
      <c r="AC238" s="103" t="s">
        <v>610</v>
      </c>
      <c r="AD238" s="103" t="s">
        <v>137</v>
      </c>
      <c r="AF238" s="103"/>
      <c r="AG238" s="103"/>
      <c r="AH238" s="103"/>
      <c r="AK238" s="103" t="str">
        <f ca="1">IF(Tabela3[[#This Row],[STATUS]]&lt;&gt;"PREVISTO","N/A",IF(Tabela3[[#This Row],[Data_RE_CONGELADA]]="REDE OK","OK",IFERROR(IF(TODAY()-Tabela3[[#This Row],[Data_RE_CONGELADA]]&gt;=0,"ATRASADO",IF(TODAY()-Tabela3[[#This Row],[Data_RE_CONGELADA]]&gt;-5,"VENCENDO",IF(TODAY()-Tabela3[[#This Row],[Data_RE_CONGELADA]]&lt;=0,"NO PRAZO"))),"N/A")))</f>
        <v>N/A</v>
      </c>
      <c r="AL238" s="454">
        <v>45579</v>
      </c>
      <c r="AM238" s="454">
        <v>45590</v>
      </c>
      <c r="AN238" s="458" t="s">
        <v>186</v>
      </c>
      <c r="AO238" s="458" t="s">
        <v>654</v>
      </c>
      <c r="AP238" s="103" t="s">
        <v>575</v>
      </c>
      <c r="AQ238" s="103" t="s">
        <v>611</v>
      </c>
      <c r="AR238" s="103" t="s">
        <v>575</v>
      </c>
      <c r="AS238" s="103">
        <v>0</v>
      </c>
      <c r="AU238" s="103" t="s">
        <v>604</v>
      </c>
      <c r="BC238" s="103"/>
      <c r="BE238" s="103" t="e">
        <f>VLOOKUP(Tabela3[[#This Row],[ID OSP]],[1]Export!$R:$R,1,0)</f>
        <v>#N/A</v>
      </c>
    </row>
    <row r="239" spans="1:57" hidden="1">
      <c r="A239" s="103" t="s">
        <v>1441</v>
      </c>
      <c r="B239" s="103" t="s">
        <v>1442</v>
      </c>
      <c r="C239" s="104" t="s">
        <v>137</v>
      </c>
      <c r="D239" s="456" t="s">
        <v>252</v>
      </c>
      <c r="E239" s="454" t="s">
        <v>138</v>
      </c>
      <c r="G239" s="454">
        <v>45573</v>
      </c>
      <c r="H239" s="454" t="s">
        <v>186</v>
      </c>
      <c r="I239" s="103" t="s">
        <v>139</v>
      </c>
      <c r="J239" s="103" t="s">
        <v>139</v>
      </c>
      <c r="K239" s="458" t="s">
        <v>1443</v>
      </c>
      <c r="L239" s="103" t="s">
        <v>446</v>
      </c>
      <c r="M239" s="103" t="s">
        <v>450</v>
      </c>
      <c r="N239" s="103" t="s">
        <v>450</v>
      </c>
      <c r="O239" s="103" t="s">
        <v>588</v>
      </c>
      <c r="P239" s="103" t="s">
        <v>589</v>
      </c>
      <c r="Q239" s="103" t="s">
        <v>589</v>
      </c>
      <c r="R239" s="458" t="s">
        <v>617</v>
      </c>
      <c r="S239" s="503"/>
      <c r="T239" s="103" t="s">
        <v>42</v>
      </c>
      <c r="U239" s="103" t="s">
        <v>137</v>
      </c>
      <c r="V239" s="454" t="str">
        <f>Tabela3[[#This Row],[NOVO 
PRAZO REDE]]</f>
        <v>REDE OK</v>
      </c>
      <c r="W239" s="454">
        <f>Tabela3[[#This Row],[PRAZO
ATIVAÇÃO]]</f>
        <v>0</v>
      </c>
      <c r="X239" s="103" t="s">
        <v>500</v>
      </c>
      <c r="Y239" s="103" t="str">
        <f>IFERROR("W"&amp;WEEKNUM(Tabela3[[#This Row],[PRAZO RE REVISADO]]),"-")</f>
        <v>-</v>
      </c>
      <c r="Z239" s="103" t="str">
        <f>IFERROR("W"&amp;WEEKNUM(Tabela3[[#This Row],[PRAZO ATIVAÇÃO]]),"-")</f>
        <v>W0</v>
      </c>
      <c r="AA239" s="103">
        <v>2024</v>
      </c>
      <c r="AB239" s="103">
        <v>512367</v>
      </c>
      <c r="AC239" s="103" t="s">
        <v>572</v>
      </c>
      <c r="AD239" s="103" t="s">
        <v>137</v>
      </c>
      <c r="AF239" s="103"/>
      <c r="AG239" s="103"/>
      <c r="AH239" s="103"/>
      <c r="AK239" s="103" t="str">
        <f ca="1">IF(Tabela3[[#This Row],[STATUS]]&lt;&gt;"PREVISTO","N/A",IF(Tabela3[[#This Row],[Data_RE_CONGELADA]]="REDE OK","OK",IFERROR(IF(TODAY()-Tabela3[[#This Row],[Data_RE_CONGELADA]]&gt;=0,"ATRASADO",IF(TODAY()-Tabela3[[#This Row],[Data_RE_CONGELADA]]&gt;-5,"VENCENDO",IF(TODAY()-Tabela3[[#This Row],[Data_RE_CONGELADA]]&lt;=0,"NO PRAZO"))),"N/A")))</f>
        <v>N/A</v>
      </c>
      <c r="AL239" s="454">
        <v>45569</v>
      </c>
      <c r="AM239" s="454">
        <v>45572</v>
      </c>
      <c r="AN239" s="458" t="s">
        <v>186</v>
      </c>
      <c r="AO239" s="458" t="s">
        <v>654</v>
      </c>
      <c r="AP239" s="103" t="s">
        <v>575</v>
      </c>
      <c r="AQ239" s="103" t="s">
        <v>611</v>
      </c>
      <c r="AR239" s="103" t="s">
        <v>575</v>
      </c>
      <c r="AS239" s="103">
        <v>0</v>
      </c>
      <c r="AU239" s="103" t="s">
        <v>604</v>
      </c>
      <c r="BC239" s="103"/>
      <c r="BE239" s="103" t="e">
        <f>VLOOKUP(Tabela3[[#This Row],[ID OSP]],[1]Export!$R:$R,1,0)</f>
        <v>#N/A</v>
      </c>
    </row>
    <row r="240" spans="1:57" hidden="1">
      <c r="A240" s="103" t="s">
        <v>1444</v>
      </c>
      <c r="B240" s="103" t="s">
        <v>1445</v>
      </c>
      <c r="C240" s="104" t="s">
        <v>137</v>
      </c>
      <c r="D240" s="454" t="s">
        <v>252</v>
      </c>
      <c r="E240" s="454" t="s">
        <v>138</v>
      </c>
      <c r="G240" s="454">
        <v>45678</v>
      </c>
      <c r="H240" s="454">
        <v>45681</v>
      </c>
      <c r="I240" s="103" t="s">
        <v>139</v>
      </c>
      <c r="J240" s="103" t="s">
        <v>139</v>
      </c>
      <c r="K240" s="458" t="s">
        <v>1446</v>
      </c>
      <c r="L240" s="103" t="s">
        <v>446</v>
      </c>
      <c r="M240" s="103" t="s">
        <v>448</v>
      </c>
      <c r="N240" s="103" t="s">
        <v>448</v>
      </c>
      <c r="O240" s="103" t="s">
        <v>588</v>
      </c>
      <c r="P240" s="103" t="s">
        <v>705</v>
      </c>
      <c r="Q240" s="103" t="s">
        <v>589</v>
      </c>
      <c r="R240" s="458" t="s">
        <v>1447</v>
      </c>
      <c r="S240" s="460"/>
      <c r="T240" s="103" t="s">
        <v>42</v>
      </c>
      <c r="U240" s="103" t="s">
        <v>137</v>
      </c>
      <c r="V240" s="454" t="s">
        <v>138</v>
      </c>
      <c r="W240" s="454">
        <f>Tabela3[[#This Row],[PRAZO
ATIVAÇÃO]]</f>
        <v>0</v>
      </c>
      <c r="X240" s="103" t="s">
        <v>500</v>
      </c>
      <c r="Y240" s="103" t="str">
        <f>IFERROR("W"&amp;WEEKNUM(Tabela3[[#This Row],[PRAZO RE REVISADO]]),"-")</f>
        <v>-</v>
      </c>
      <c r="Z240" s="103" t="str">
        <f>IFERROR("W"&amp;WEEKNUM(Tabela3[[#This Row],[PRAZO ATIVAÇÃO]]),"-")</f>
        <v>W0</v>
      </c>
      <c r="AA240" s="103">
        <v>2024</v>
      </c>
      <c r="AB240" s="103">
        <v>512268</v>
      </c>
      <c r="AC240" s="103" t="s">
        <v>592</v>
      </c>
      <c r="AD240" s="103" t="s">
        <v>137</v>
      </c>
      <c r="AF240" s="103"/>
      <c r="AG240" s="103"/>
      <c r="AH240" s="103"/>
      <c r="AK240" s="103" t="str">
        <f ca="1">IF(Tabela3[[#This Row],[STATUS]]&lt;&gt;"PREVISTO","N/A",IF(Tabela3[[#This Row],[Data_RE_CONGELADA]]="REDE OK","OK",IFERROR(IF(TODAY()-Tabela3[[#This Row],[Data_RE_CONGELADA]]&gt;=0,"ATRASADO",IF(TODAY()-Tabela3[[#This Row],[Data_RE_CONGELADA]]&gt;-5,"VENCENDO",IF(TODAY()-Tabela3[[#This Row],[Data_RE_CONGELADA]]&lt;=0,"NO PRAZO"))),"N/A")))</f>
        <v>N/A</v>
      </c>
      <c r="AL240" s="454">
        <v>45677</v>
      </c>
      <c r="AM240" s="454">
        <f>Tabela3[[#This Row],[PRAZO
ATIVAÇÃO]]</f>
        <v>0</v>
      </c>
      <c r="AN240" s="458" t="s">
        <v>186</v>
      </c>
      <c r="AO240" s="458" t="s">
        <v>186</v>
      </c>
      <c r="AP240" s="454" t="s">
        <v>575</v>
      </c>
      <c r="AQ240" s="103" t="s">
        <v>684</v>
      </c>
      <c r="AR240" s="103" t="s">
        <v>996</v>
      </c>
      <c r="AS240" s="103">
        <v>0</v>
      </c>
      <c r="AU240" s="103" t="s">
        <v>604</v>
      </c>
      <c r="BC240" s="103"/>
      <c r="BE240" s="103" t="e">
        <f>VLOOKUP(Tabela3[[#This Row],[ID OSP]],[1]Export!$R:$R,1,0)</f>
        <v>#N/A</v>
      </c>
    </row>
    <row r="241" spans="1:57" hidden="1">
      <c r="A241" s="103" t="s">
        <v>1117</v>
      </c>
      <c r="B241" s="103" t="s">
        <v>1448</v>
      </c>
      <c r="C241" s="104" t="s">
        <v>137</v>
      </c>
      <c r="D241" s="456" t="s">
        <v>252</v>
      </c>
      <c r="E241" s="454" t="s">
        <v>138</v>
      </c>
      <c r="G241" s="454">
        <v>45433</v>
      </c>
      <c r="H241" s="454">
        <v>45433</v>
      </c>
      <c r="I241" s="467" t="s">
        <v>42</v>
      </c>
      <c r="J241" s="103" t="s">
        <v>127</v>
      </c>
      <c r="K241" s="458" t="s">
        <v>1449</v>
      </c>
      <c r="L241" s="103" t="s">
        <v>445</v>
      </c>
      <c r="M241" s="103" t="s">
        <v>458</v>
      </c>
      <c r="N241" s="103" t="s">
        <v>186</v>
      </c>
      <c r="O241" s="103" t="s">
        <v>588</v>
      </c>
      <c r="P241" s="103" t="s">
        <v>589</v>
      </c>
      <c r="Q241" s="103" t="s">
        <v>589</v>
      </c>
      <c r="R241" s="458" t="s">
        <v>665</v>
      </c>
      <c r="S241" s="460"/>
      <c r="T241" s="103" t="s">
        <v>252</v>
      </c>
      <c r="U241" s="103" t="s">
        <v>137</v>
      </c>
      <c r="V241" s="454" t="str">
        <f>Tabela3[[#This Row],[NOVO 
PRAZO REDE]]</f>
        <v>REDE OK</v>
      </c>
      <c r="W241" s="454">
        <f>Tabela3[[#This Row],[PRAZO
ATIVAÇÃO]]</f>
        <v>0</v>
      </c>
      <c r="X241" s="103" t="s">
        <v>482</v>
      </c>
      <c r="Y241" s="103" t="str">
        <f>IFERROR("W"&amp;WEEKNUM(Tabela3[[#This Row],[PRAZO RE REVISADO]]),"-")</f>
        <v>-</v>
      </c>
      <c r="Z241" s="103" t="str">
        <f>IFERROR("W"&amp;WEEKNUM(Tabela3[[#This Row],[PRAZO ATIVAÇÃO]]),"-")</f>
        <v>W0</v>
      </c>
      <c r="AA241" s="103">
        <v>2024</v>
      </c>
      <c r="AB241" s="103">
        <v>504178</v>
      </c>
      <c r="AC241" s="103" t="s">
        <v>610</v>
      </c>
      <c r="AD241" s="103" t="s">
        <v>137</v>
      </c>
      <c r="AF241" s="103"/>
      <c r="AG241" s="103"/>
      <c r="AH241" s="103"/>
      <c r="AK241" s="103" t="str">
        <f ca="1">IF(Tabela3[[#This Row],[STATUS]]&lt;&gt;"PREVISTO","N/A",IF(Tabela3[[#This Row],[Data_RE_CONGELADA]]="REDE OK","OK",IFERROR(IF(TODAY()-Tabela3[[#This Row],[Data_RE_CONGELADA]]&gt;=0,"ATRASADO",IF(TODAY()-Tabela3[[#This Row],[Data_RE_CONGELADA]]&gt;-5,"VENCENDO",IF(TODAY()-Tabela3[[#This Row],[Data_RE_CONGELADA]]&lt;=0,"NO PRAZO"))),"N/A")))</f>
        <v>N/A</v>
      </c>
      <c r="AL241" s="454" t="s">
        <v>138</v>
      </c>
      <c r="AM241" s="454" t="s">
        <v>137</v>
      </c>
      <c r="AN241" s="458" t="s">
        <v>186</v>
      </c>
      <c r="AP241" s="103" t="s">
        <v>575</v>
      </c>
      <c r="AQ241" s="103" t="s">
        <v>611</v>
      </c>
      <c r="AR241" s="103" t="s">
        <v>575</v>
      </c>
      <c r="AS241" s="103">
        <v>0</v>
      </c>
      <c r="AU241" s="103" t="s">
        <v>604</v>
      </c>
      <c r="BC241" s="103"/>
      <c r="BE241" s="103" t="e">
        <f>VLOOKUP(Tabela3[[#This Row],[ID OSP]],[1]Export!$R:$R,1,0)</f>
        <v>#N/A</v>
      </c>
    </row>
    <row r="242" spans="1:57" hidden="1">
      <c r="A242" s="103" t="s">
        <v>1450</v>
      </c>
      <c r="B242" s="103" t="s">
        <v>1451</v>
      </c>
      <c r="C242" s="104" t="s">
        <v>137</v>
      </c>
      <c r="D242" s="456" t="s">
        <v>252</v>
      </c>
      <c r="E242" s="454" t="s">
        <v>138</v>
      </c>
      <c r="G242" s="454">
        <v>45307</v>
      </c>
      <c r="H242" s="454">
        <v>45307</v>
      </c>
      <c r="I242" s="103" t="s">
        <v>139</v>
      </c>
      <c r="J242" s="103" t="s">
        <v>139</v>
      </c>
      <c r="K242" s="458" t="s">
        <v>1452</v>
      </c>
      <c r="L242" s="103" t="s">
        <v>446</v>
      </c>
      <c r="M242" s="103" t="s">
        <v>457</v>
      </c>
      <c r="N242" s="103" t="s">
        <v>1356</v>
      </c>
      <c r="O242" s="103" t="s">
        <v>588</v>
      </c>
      <c r="P242" s="103" t="s">
        <v>653</v>
      </c>
      <c r="Q242" s="103" t="s">
        <v>589</v>
      </c>
      <c r="R242" s="458" t="s">
        <v>665</v>
      </c>
      <c r="S242" s="460"/>
      <c r="T242" s="103" t="s">
        <v>42</v>
      </c>
      <c r="U242" s="103" t="s">
        <v>137</v>
      </c>
      <c r="V242" s="454" t="str">
        <f>Tabela3[[#This Row],[NOVO 
PRAZO REDE]]</f>
        <v>REDE OK</v>
      </c>
      <c r="W242" s="454">
        <f>Tabela3[[#This Row],[PRAZO
ATIVAÇÃO]]</f>
        <v>0</v>
      </c>
      <c r="X242" s="103" t="s">
        <v>485</v>
      </c>
      <c r="Y242" s="103" t="str">
        <f>IFERROR("W"&amp;WEEKNUM(Tabela3[[#This Row],[PRAZO RE REVISADO]]),"-")</f>
        <v>-</v>
      </c>
      <c r="Z242" s="103" t="str">
        <f>IFERROR("W"&amp;WEEKNUM(Tabela3[[#This Row],[PRAZO ATIVAÇÃO]]),"-")</f>
        <v>W0</v>
      </c>
      <c r="AA242" s="103">
        <v>2024</v>
      </c>
      <c r="AB242" s="103" t="s">
        <v>139</v>
      </c>
      <c r="AC242" s="103" t="s">
        <v>139</v>
      </c>
      <c r="AD242" s="103" t="s">
        <v>137</v>
      </c>
      <c r="AF242" s="103"/>
      <c r="AG242" s="103"/>
      <c r="AH242" s="103"/>
      <c r="AK242" s="103" t="str">
        <f ca="1">IF(Tabela3[[#This Row],[STATUS]]&lt;&gt;"PREVISTO","N/A",IF(Tabela3[[#This Row],[Data_RE_CONGELADA]]="REDE OK","OK",IFERROR(IF(TODAY()-Tabela3[[#This Row],[Data_RE_CONGELADA]]&gt;=0,"ATRASADO",IF(TODAY()-Tabela3[[#This Row],[Data_RE_CONGELADA]]&gt;-5,"VENCENDO",IF(TODAY()-Tabela3[[#This Row],[Data_RE_CONGELADA]]&lt;=0,"NO PRAZO"))),"N/A")))</f>
        <v>N/A</v>
      </c>
      <c r="AL242" s="454" t="s">
        <v>138</v>
      </c>
      <c r="AM242" s="454" t="s">
        <v>137</v>
      </c>
      <c r="AN242" s="458" t="s">
        <v>186</v>
      </c>
      <c r="AP242" s="103" t="s">
        <v>575</v>
      </c>
      <c r="AQ242" s="103" t="s">
        <v>611</v>
      </c>
      <c r="AR242" s="103" t="s">
        <v>575</v>
      </c>
      <c r="AS242" s="103">
        <v>0</v>
      </c>
      <c r="AU242" s="103" t="s">
        <v>604</v>
      </c>
      <c r="BC242" s="103"/>
      <c r="BE242" s="103" t="e">
        <f>VLOOKUP(Tabela3[[#This Row],[ID OSP]],[1]Export!$R:$R,1,0)</f>
        <v>#N/A</v>
      </c>
    </row>
    <row r="243" spans="1:57" hidden="1">
      <c r="A243" s="103" t="s">
        <v>1453</v>
      </c>
      <c r="B243" s="103" t="s">
        <v>1454</v>
      </c>
      <c r="C243" s="104" t="s">
        <v>137</v>
      </c>
      <c r="D243" s="456" t="s">
        <v>252</v>
      </c>
      <c r="E243" s="454" t="s">
        <v>138</v>
      </c>
      <c r="G243" s="454">
        <v>45481</v>
      </c>
      <c r="H243" s="454">
        <v>45385</v>
      </c>
      <c r="I243" s="103" t="s">
        <v>139</v>
      </c>
      <c r="J243" s="103" t="s">
        <v>139</v>
      </c>
      <c r="K243" s="458" t="s">
        <v>1455</v>
      </c>
      <c r="L243" s="103" t="s">
        <v>446</v>
      </c>
      <c r="M243" s="103" t="s">
        <v>458</v>
      </c>
      <c r="N243" s="103" t="s">
        <v>1205</v>
      </c>
      <c r="O243" s="103" t="s">
        <v>588</v>
      </c>
      <c r="P243" s="103" t="s">
        <v>653</v>
      </c>
      <c r="Q243" s="103" t="s">
        <v>589</v>
      </c>
      <c r="R243" s="458" t="s">
        <v>665</v>
      </c>
      <c r="S243" s="460"/>
      <c r="T243" s="103" t="s">
        <v>252</v>
      </c>
      <c r="U243" s="103" t="s">
        <v>137</v>
      </c>
      <c r="V243" s="454" t="str">
        <f>Tabela3[[#This Row],[NOVO 
PRAZO REDE]]</f>
        <v>REDE OK</v>
      </c>
      <c r="W243" s="454">
        <f>Tabela3[[#This Row],[PRAZO
ATIVAÇÃO]]</f>
        <v>0</v>
      </c>
      <c r="X243" s="103" t="s">
        <v>709</v>
      </c>
      <c r="Y243" s="103" t="str">
        <f>IFERROR("W"&amp;WEEKNUM(Tabela3[[#This Row],[PRAZO RE REVISADO]]),"-")</f>
        <v>-</v>
      </c>
      <c r="Z243" s="103" t="str">
        <f>IFERROR("W"&amp;WEEKNUM(Tabela3[[#This Row],[PRAZO ATIVAÇÃO]]),"-")</f>
        <v>W0</v>
      </c>
      <c r="AA243" s="103">
        <v>2024</v>
      </c>
      <c r="AB243" s="103">
        <v>481260</v>
      </c>
      <c r="AC243" s="103" t="s">
        <v>572</v>
      </c>
      <c r="AD243" s="103" t="s">
        <v>137</v>
      </c>
      <c r="AF243" s="103"/>
      <c r="AG243" s="103"/>
      <c r="AH243" s="103"/>
      <c r="AK243" s="103" t="str">
        <f ca="1">IF(Tabela3[[#This Row],[STATUS]]&lt;&gt;"PREVISTO","N/A",IF(Tabela3[[#This Row],[Data_RE_CONGELADA]]="REDE OK","OK",IFERROR(IF(TODAY()-Tabela3[[#This Row],[Data_RE_CONGELADA]]&gt;=0,"ATRASADO",IF(TODAY()-Tabela3[[#This Row],[Data_RE_CONGELADA]]&gt;-5,"VENCENDO",IF(TODAY()-Tabela3[[#This Row],[Data_RE_CONGELADA]]&lt;=0,"NO PRAZO"))),"N/A")))</f>
        <v>N/A</v>
      </c>
      <c r="AL243" s="454" t="s">
        <v>138</v>
      </c>
      <c r="AM243" s="454" t="s">
        <v>137</v>
      </c>
      <c r="AN243" s="458" t="s">
        <v>186</v>
      </c>
      <c r="AP243" s="103" t="s">
        <v>575</v>
      </c>
      <c r="AQ243" s="103" t="s">
        <v>611</v>
      </c>
      <c r="AR243" s="103" t="s">
        <v>575</v>
      </c>
      <c r="AS243" s="103">
        <v>0</v>
      </c>
      <c r="AU243" s="103" t="s">
        <v>604</v>
      </c>
      <c r="BC243" s="103"/>
      <c r="BE243" s="103" t="e">
        <f>VLOOKUP(Tabela3[[#This Row],[ID OSP]],[1]Export!$R:$R,1,0)</f>
        <v>#N/A</v>
      </c>
    </row>
    <row r="244" spans="1:57" hidden="1">
      <c r="A244" s="103" t="s">
        <v>1456</v>
      </c>
      <c r="B244" s="103" t="s">
        <v>1457</v>
      </c>
      <c r="C244" s="104" t="s">
        <v>137</v>
      </c>
      <c r="D244" s="456" t="s">
        <v>252</v>
      </c>
      <c r="E244" s="454" t="s">
        <v>138</v>
      </c>
      <c r="G244" s="454">
        <v>45373</v>
      </c>
      <c r="H244" s="454">
        <v>45476</v>
      </c>
      <c r="I244" s="103" t="s">
        <v>139</v>
      </c>
      <c r="J244" s="103" t="s">
        <v>139</v>
      </c>
      <c r="K244" s="458" t="s">
        <v>1458</v>
      </c>
      <c r="L244" s="103" t="s">
        <v>446</v>
      </c>
      <c r="M244" s="103" t="s">
        <v>457</v>
      </c>
      <c r="N244" s="103" t="s">
        <v>652</v>
      </c>
      <c r="O244" s="103" t="s">
        <v>588</v>
      </c>
      <c r="P244" s="103" t="s">
        <v>653</v>
      </c>
      <c r="Q244" s="103" t="s">
        <v>589</v>
      </c>
      <c r="R244" s="458" t="s">
        <v>665</v>
      </c>
      <c r="S244" s="460"/>
      <c r="T244" s="103" t="s">
        <v>42</v>
      </c>
      <c r="U244" s="103" t="s">
        <v>137</v>
      </c>
      <c r="V244" s="454" t="str">
        <f>Tabela3[[#This Row],[NOVO 
PRAZO REDE]]</f>
        <v>REDE OK</v>
      </c>
      <c r="W244" s="454">
        <f>Tabela3[[#This Row],[PRAZO
ATIVAÇÃO]]</f>
        <v>0</v>
      </c>
      <c r="X244" s="103" t="s">
        <v>729</v>
      </c>
      <c r="Y244" s="103" t="str">
        <f>IFERROR("W"&amp;WEEKNUM(Tabela3[[#This Row],[PRAZO RE REVISADO]]),"-")</f>
        <v>-</v>
      </c>
      <c r="Z244" s="103" t="str">
        <f>IFERROR("W"&amp;WEEKNUM(Tabela3[[#This Row],[PRAZO ATIVAÇÃO]]),"-")</f>
        <v>W0</v>
      </c>
      <c r="AA244" s="103">
        <v>2024</v>
      </c>
      <c r="AB244" s="103">
        <v>510074</v>
      </c>
      <c r="AC244" s="103" t="s">
        <v>572</v>
      </c>
      <c r="AD244" s="103" t="s">
        <v>137</v>
      </c>
      <c r="AF244" s="103"/>
      <c r="AG244" s="103"/>
      <c r="AH244" s="103"/>
      <c r="AK244" s="103" t="str">
        <f ca="1">IF(Tabela3[[#This Row],[STATUS]]&lt;&gt;"PREVISTO","N/A",IF(Tabela3[[#This Row],[Data_RE_CONGELADA]]="REDE OK","OK",IFERROR(IF(TODAY()-Tabela3[[#This Row],[Data_RE_CONGELADA]]&gt;=0,"ATRASADO",IF(TODAY()-Tabela3[[#This Row],[Data_RE_CONGELADA]]&gt;-5,"VENCENDO",IF(TODAY()-Tabela3[[#This Row],[Data_RE_CONGELADA]]&lt;=0,"NO PRAZO"))),"N/A")))</f>
        <v>N/A</v>
      </c>
      <c r="AL244" s="454" t="s">
        <v>138</v>
      </c>
      <c r="AM244" s="454" t="s">
        <v>137</v>
      </c>
      <c r="AN244" s="458" t="s">
        <v>186</v>
      </c>
      <c r="AP244" s="103" t="s">
        <v>575</v>
      </c>
      <c r="AQ244" s="103" t="s">
        <v>611</v>
      </c>
      <c r="AR244" s="103" t="s">
        <v>575</v>
      </c>
      <c r="AS244" s="103">
        <v>0</v>
      </c>
      <c r="AU244" s="103" t="s">
        <v>604</v>
      </c>
      <c r="BC244" s="103"/>
      <c r="BE244" s="103" t="e">
        <f>VLOOKUP(Tabela3[[#This Row],[ID OSP]],[1]Export!$R:$R,1,0)</f>
        <v>#N/A</v>
      </c>
    </row>
    <row r="245" spans="1:57" hidden="1">
      <c r="A245" s="103" t="s">
        <v>454</v>
      </c>
      <c r="B245" s="103" t="s">
        <v>1459</v>
      </c>
      <c r="C245" s="104" t="s">
        <v>137</v>
      </c>
      <c r="D245" s="456" t="s">
        <v>252</v>
      </c>
      <c r="E245" s="454" t="s">
        <v>138</v>
      </c>
      <c r="G245" s="454">
        <v>45292</v>
      </c>
      <c r="H245" s="454">
        <v>45292</v>
      </c>
      <c r="I245" s="103" t="s">
        <v>42</v>
      </c>
      <c r="J245" s="103" t="s">
        <v>127</v>
      </c>
      <c r="K245" s="458" t="s">
        <v>704</v>
      </c>
      <c r="L245" s="103" t="s">
        <v>444</v>
      </c>
      <c r="M245" s="103" t="s">
        <v>454</v>
      </c>
      <c r="N245" s="103" t="s">
        <v>186</v>
      </c>
      <c r="O245" s="103" t="s">
        <v>588</v>
      </c>
      <c r="P245" s="103" t="s">
        <v>934</v>
      </c>
      <c r="Q245" s="103" t="s">
        <v>589</v>
      </c>
      <c r="R245" s="458" t="s">
        <v>665</v>
      </c>
      <c r="S245" s="460"/>
      <c r="T245" s="103" t="s">
        <v>42</v>
      </c>
      <c r="U245" s="103" t="s">
        <v>137</v>
      </c>
      <c r="V245" s="454" t="str">
        <f>Tabela3[[#This Row],[NOVO 
PRAZO REDE]]</f>
        <v>REDE OK</v>
      </c>
      <c r="W245" s="454">
        <f>Tabela3[[#This Row],[PRAZO
ATIVAÇÃO]]</f>
        <v>0</v>
      </c>
      <c r="X245" s="103" t="s">
        <v>729</v>
      </c>
      <c r="Y245" s="103" t="str">
        <f>IFERROR("W"&amp;WEEKNUM(Tabela3[[#This Row],[PRAZO RE REVISADO]]),"-")</f>
        <v>-</v>
      </c>
      <c r="Z245" s="103" t="str">
        <f>IFERROR("W"&amp;WEEKNUM(Tabela3[[#This Row],[PRAZO ATIVAÇÃO]]),"-")</f>
        <v>W0</v>
      </c>
      <c r="AA245" s="103">
        <v>2024</v>
      </c>
      <c r="AB245" s="103" t="s">
        <v>1460</v>
      </c>
      <c r="AC245" s="103" t="s">
        <v>610</v>
      </c>
      <c r="AD245" s="103" t="s">
        <v>137</v>
      </c>
      <c r="AF245" s="103"/>
      <c r="AG245" s="103"/>
      <c r="AH245" s="103"/>
      <c r="AK245" s="103" t="str">
        <f ca="1">IF(Tabela3[[#This Row],[STATUS]]&lt;&gt;"PREVISTO","N/A",IF(Tabela3[[#This Row],[Data_RE_CONGELADA]]="REDE OK","OK",IFERROR(IF(TODAY()-Tabela3[[#This Row],[Data_RE_CONGELADA]]&gt;=0,"ATRASADO",IF(TODAY()-Tabela3[[#This Row],[Data_RE_CONGELADA]]&gt;-5,"VENCENDO",IF(TODAY()-Tabela3[[#This Row],[Data_RE_CONGELADA]]&lt;=0,"NO PRAZO"))),"N/A")))</f>
        <v>N/A</v>
      </c>
      <c r="AL245" s="454" t="s">
        <v>138</v>
      </c>
      <c r="AM245" s="454" t="s">
        <v>137</v>
      </c>
      <c r="AN245" s="458" t="s">
        <v>186</v>
      </c>
      <c r="AP245" s="103" t="s">
        <v>575</v>
      </c>
      <c r="AQ245" s="103" t="s">
        <v>611</v>
      </c>
      <c r="AR245" s="103" t="s">
        <v>575</v>
      </c>
      <c r="AS245" s="103">
        <v>0</v>
      </c>
      <c r="AU245" s="103" t="s">
        <v>604</v>
      </c>
      <c r="BC245" s="103"/>
      <c r="BE245" s="103" t="e">
        <f>VLOOKUP(Tabela3[[#This Row],[ID OSP]],[1]Export!$R:$R,1,0)</f>
        <v>#N/A</v>
      </c>
    </row>
    <row r="246" spans="1:57" hidden="1">
      <c r="A246" s="103" t="s">
        <v>823</v>
      </c>
      <c r="B246" s="103" t="s">
        <v>1461</v>
      </c>
      <c r="C246" s="104" t="s">
        <v>137</v>
      </c>
      <c r="D246" s="456" t="s">
        <v>252</v>
      </c>
      <c r="E246" s="454" t="s">
        <v>138</v>
      </c>
      <c r="G246" s="454">
        <v>45495</v>
      </c>
      <c r="H246" s="454">
        <v>45399</v>
      </c>
      <c r="I246" s="103" t="s">
        <v>42</v>
      </c>
      <c r="J246" s="103" t="s">
        <v>127</v>
      </c>
      <c r="K246" s="458" t="s">
        <v>1462</v>
      </c>
      <c r="L246" s="103" t="s">
        <v>445</v>
      </c>
      <c r="M246" s="103" t="s">
        <v>465</v>
      </c>
      <c r="N246" s="103" t="s">
        <v>186</v>
      </c>
      <c r="O246" s="103" t="s">
        <v>588</v>
      </c>
      <c r="P246" s="103" t="s">
        <v>589</v>
      </c>
      <c r="Q246" s="103" t="s">
        <v>589</v>
      </c>
      <c r="R246" s="458" t="s">
        <v>138</v>
      </c>
      <c r="S246" s="460"/>
      <c r="T246" s="103" t="s">
        <v>252</v>
      </c>
      <c r="U246" s="103" t="s">
        <v>137</v>
      </c>
      <c r="V246" s="454" t="str">
        <f>Tabela3[[#This Row],[NOVO 
PRAZO REDE]]</f>
        <v>REDE OK</v>
      </c>
      <c r="W246" s="454">
        <f>Tabela3[[#This Row],[PRAZO
ATIVAÇÃO]]</f>
        <v>0</v>
      </c>
      <c r="X246" s="103" t="s">
        <v>631</v>
      </c>
      <c r="Y246" s="103" t="str">
        <f>IFERROR("W"&amp;WEEKNUM(Tabela3[[#This Row],[PRAZO RE REVISADO]]),"-")</f>
        <v>-</v>
      </c>
      <c r="Z246" s="103" t="str">
        <f>IFERROR("W"&amp;WEEKNUM(Tabela3[[#This Row],[PRAZO ATIVAÇÃO]]),"-")</f>
        <v>W0</v>
      </c>
      <c r="AA246" s="103">
        <v>2024</v>
      </c>
      <c r="AB246" s="103">
        <v>508048</v>
      </c>
      <c r="AC246" s="103" t="s">
        <v>610</v>
      </c>
      <c r="AD246" s="103" t="s">
        <v>137</v>
      </c>
      <c r="AF246" s="103"/>
      <c r="AG246" s="103"/>
      <c r="AH246" s="103"/>
      <c r="AK246" s="103" t="str">
        <f ca="1">IF(Tabela3[[#This Row],[STATUS]]&lt;&gt;"PREVISTO","N/A",IF(Tabela3[[#This Row],[Data_RE_CONGELADA]]="REDE OK","OK",IFERROR(IF(TODAY()-Tabela3[[#This Row],[Data_RE_CONGELADA]]&gt;=0,"ATRASADO",IF(TODAY()-Tabela3[[#This Row],[Data_RE_CONGELADA]]&gt;-5,"VENCENDO",IF(TODAY()-Tabela3[[#This Row],[Data_RE_CONGELADA]]&lt;=0,"NO PRAZO"))),"N/A")))</f>
        <v>N/A</v>
      </c>
      <c r="AL246" s="454" t="s">
        <v>138</v>
      </c>
      <c r="AM246" s="454" t="s">
        <v>137</v>
      </c>
      <c r="AN246" s="458" t="s">
        <v>186</v>
      </c>
      <c r="AP246" s="103" t="s">
        <v>575</v>
      </c>
      <c r="AQ246" s="103" t="s">
        <v>611</v>
      </c>
      <c r="AR246" s="103" t="s">
        <v>575</v>
      </c>
      <c r="AS246" s="103">
        <v>0</v>
      </c>
      <c r="AU246" s="103" t="s">
        <v>604</v>
      </c>
      <c r="BC246" s="103"/>
      <c r="BE246" s="103" t="e">
        <f>VLOOKUP(Tabela3[[#This Row],[ID OSP]],[1]Export!$R:$R,1,0)</f>
        <v>#N/A</v>
      </c>
    </row>
    <row r="247" spans="1:57" hidden="1">
      <c r="A247" s="103" t="s">
        <v>812</v>
      </c>
      <c r="B247" s="103" t="s">
        <v>1463</v>
      </c>
      <c r="C247" s="104" t="s">
        <v>137</v>
      </c>
      <c r="D247" s="456" t="s">
        <v>252</v>
      </c>
      <c r="E247" s="454" t="s">
        <v>138</v>
      </c>
      <c r="G247" s="454">
        <v>45413</v>
      </c>
      <c r="H247" s="454">
        <v>45413</v>
      </c>
      <c r="I247" s="103" t="s">
        <v>42</v>
      </c>
      <c r="J247" s="103" t="s">
        <v>127</v>
      </c>
      <c r="K247" s="458" t="s">
        <v>1464</v>
      </c>
      <c r="L247" s="103" t="s">
        <v>445</v>
      </c>
      <c r="M247" s="103" t="s">
        <v>458</v>
      </c>
      <c r="N247" s="103" t="s">
        <v>186</v>
      </c>
      <c r="O247" s="103" t="s">
        <v>588</v>
      </c>
      <c r="P247" s="103" t="s">
        <v>589</v>
      </c>
      <c r="Q247" s="103" t="s">
        <v>589</v>
      </c>
      <c r="R247" s="458" t="s">
        <v>857</v>
      </c>
      <c r="S247" s="460"/>
      <c r="T247" s="103" t="s">
        <v>252</v>
      </c>
      <c r="U247" s="103" t="s">
        <v>137</v>
      </c>
      <c r="V247" s="454" t="str">
        <f>Tabela3[[#This Row],[NOVO 
PRAZO REDE]]</f>
        <v>REDE OK</v>
      </c>
      <c r="W247" s="454">
        <f>Tabela3[[#This Row],[PRAZO
ATIVAÇÃO]]</f>
        <v>0</v>
      </c>
      <c r="X247" s="103" t="s">
        <v>500</v>
      </c>
      <c r="Y247" s="103" t="str">
        <f>IFERROR("W"&amp;WEEKNUM(Tabela3[[#This Row],[PRAZO RE REVISADO]]),"-")</f>
        <v>-</v>
      </c>
      <c r="Z247" s="103" t="str">
        <f>IFERROR("W"&amp;WEEKNUM(Tabela3[[#This Row],[PRAZO ATIVAÇÃO]]),"-")</f>
        <v>W0</v>
      </c>
      <c r="AA247" s="103">
        <v>2024</v>
      </c>
      <c r="AB247" s="103">
        <v>504179</v>
      </c>
      <c r="AC247" s="103" t="s">
        <v>610</v>
      </c>
      <c r="AD247" s="103" t="s">
        <v>137</v>
      </c>
      <c r="AF247" s="103"/>
      <c r="AG247" s="103"/>
      <c r="AH247" s="103"/>
      <c r="AK247" s="103" t="str">
        <f ca="1">IF(Tabela3[[#This Row],[STATUS]]&lt;&gt;"PREVISTO","N/A",IF(Tabela3[[#This Row],[Data_RE_CONGELADA]]="REDE OK","OK",IFERROR(IF(TODAY()-Tabela3[[#This Row],[Data_RE_CONGELADA]]&gt;=0,"ATRASADO",IF(TODAY()-Tabela3[[#This Row],[Data_RE_CONGELADA]]&gt;-5,"VENCENDO",IF(TODAY()-Tabela3[[#This Row],[Data_RE_CONGELADA]]&lt;=0,"NO PRAZO"))),"N/A")))</f>
        <v>N/A</v>
      </c>
      <c r="AL247" s="454" t="s">
        <v>138</v>
      </c>
      <c r="AM247" s="454" t="s">
        <v>137</v>
      </c>
      <c r="AN247" s="458" t="s">
        <v>186</v>
      </c>
      <c r="AP247" s="103" t="s">
        <v>575</v>
      </c>
      <c r="AQ247" s="103" t="s">
        <v>611</v>
      </c>
      <c r="AR247" s="103" t="s">
        <v>575</v>
      </c>
      <c r="AS247" s="103">
        <v>0</v>
      </c>
      <c r="AU247" s="103" t="s">
        <v>604</v>
      </c>
      <c r="BC247" s="103"/>
      <c r="BE247" s="103" t="e">
        <f>VLOOKUP(Tabela3[[#This Row],[ID OSP]],[1]Export!$R:$R,1,0)</f>
        <v>#N/A</v>
      </c>
    </row>
    <row r="248" spans="1:57" hidden="1">
      <c r="A248" s="103" t="s">
        <v>1465</v>
      </c>
      <c r="B248" s="103" t="s">
        <v>1466</v>
      </c>
      <c r="C248" s="104" t="s">
        <v>137</v>
      </c>
      <c r="D248" s="456" t="s">
        <v>252</v>
      </c>
      <c r="E248" s="454" t="s">
        <v>138</v>
      </c>
      <c r="G248" s="454">
        <v>45575</v>
      </c>
      <c r="H248" s="454">
        <v>45580</v>
      </c>
      <c r="I248" s="103" t="s">
        <v>139</v>
      </c>
      <c r="J248" s="103" t="s">
        <v>139</v>
      </c>
      <c r="K248" s="458" t="s">
        <v>991</v>
      </c>
      <c r="L248" s="103" t="s">
        <v>446</v>
      </c>
      <c r="M248" s="103" t="s">
        <v>457</v>
      </c>
      <c r="N248" s="103" t="s">
        <v>457</v>
      </c>
      <c r="O248" s="103" t="s">
        <v>588</v>
      </c>
      <c r="P248" s="103" t="s">
        <v>653</v>
      </c>
      <c r="Q248" s="103" t="s">
        <v>589</v>
      </c>
      <c r="R248" s="458" t="s">
        <v>617</v>
      </c>
      <c r="S248" s="503"/>
      <c r="T248" s="103" t="s">
        <v>42</v>
      </c>
      <c r="U248" s="103" t="s">
        <v>137</v>
      </c>
      <c r="V248" s="454" t="str">
        <f>Tabela3[[#This Row],[NOVO 
PRAZO REDE]]</f>
        <v>REDE OK</v>
      </c>
      <c r="W248" s="454">
        <f>Tabela3[[#This Row],[PRAZO
ATIVAÇÃO]]</f>
        <v>0</v>
      </c>
      <c r="X248" s="103" t="s">
        <v>500</v>
      </c>
      <c r="Y248" s="103" t="str">
        <f>IFERROR("W"&amp;WEEKNUM(Tabela3[[#This Row],[PRAZO RE REVISADO]]),"-")</f>
        <v>-</v>
      </c>
      <c r="Z248" s="103" t="str">
        <f>IFERROR("W"&amp;WEEKNUM(Tabela3[[#This Row],[PRAZO ATIVAÇÃO]]),"-")</f>
        <v>W0</v>
      </c>
      <c r="AA248" s="103">
        <v>2024</v>
      </c>
      <c r="AB248" s="103">
        <v>517421</v>
      </c>
      <c r="AC248" s="103" t="s">
        <v>572</v>
      </c>
      <c r="AD248" s="103" t="s">
        <v>137</v>
      </c>
      <c r="AF248" s="103"/>
      <c r="AG248" s="103"/>
      <c r="AH248" s="103"/>
      <c r="AK248" s="103" t="str">
        <f ca="1">IF(Tabela3[[#This Row],[STATUS]]&lt;&gt;"PREVISTO","N/A",IF(Tabela3[[#This Row],[Data_RE_CONGELADA]]="REDE OK","OK",IFERROR(IF(TODAY()-Tabela3[[#This Row],[Data_RE_CONGELADA]]&gt;=0,"ATRASADO",IF(TODAY()-Tabela3[[#This Row],[Data_RE_CONGELADA]]&gt;-5,"VENCENDO",IF(TODAY()-Tabela3[[#This Row],[Data_RE_CONGELADA]]&lt;=0,"NO PRAZO"))),"N/A")))</f>
        <v>N/A</v>
      </c>
      <c r="AL248" s="454" t="s">
        <v>618</v>
      </c>
      <c r="AM248" s="454" t="s">
        <v>618</v>
      </c>
      <c r="AN248" s="458" t="s">
        <v>959</v>
      </c>
      <c r="AO248" s="458" t="s">
        <v>654</v>
      </c>
      <c r="AP248" s="103" t="s">
        <v>575</v>
      </c>
      <c r="AQ248" s="103" t="s">
        <v>611</v>
      </c>
      <c r="AR248" s="103" t="s">
        <v>575</v>
      </c>
      <c r="AS248" s="103">
        <v>0</v>
      </c>
      <c r="AU248" s="103" t="s">
        <v>604</v>
      </c>
      <c r="BC248" s="103"/>
      <c r="BE248" s="103" t="e">
        <f>VLOOKUP(Tabela3[[#This Row],[ID OSP]],[1]Export!$R:$R,1,0)</f>
        <v>#N/A</v>
      </c>
    </row>
    <row r="249" spans="1:57" hidden="1">
      <c r="A249" s="103" t="s">
        <v>1467</v>
      </c>
      <c r="B249" s="103" t="s">
        <v>1468</v>
      </c>
      <c r="C249" s="104" t="s">
        <v>565</v>
      </c>
      <c r="D249" s="454" t="s">
        <v>252</v>
      </c>
      <c r="E249" s="454" t="s">
        <v>138</v>
      </c>
      <c r="F249" s="454" t="s">
        <v>137</v>
      </c>
      <c r="G249" s="454">
        <v>45443</v>
      </c>
      <c r="H249" s="454">
        <v>45379</v>
      </c>
      <c r="I249" s="103" t="s">
        <v>139</v>
      </c>
      <c r="J249" s="103" t="s">
        <v>139</v>
      </c>
      <c r="K249" s="104" t="s">
        <v>1469</v>
      </c>
      <c r="L249" s="103" t="s">
        <v>446</v>
      </c>
      <c r="M249" s="103" t="s">
        <v>460</v>
      </c>
      <c r="N249" s="103" t="s">
        <v>784</v>
      </c>
      <c r="O249" s="103" t="s">
        <v>588</v>
      </c>
      <c r="P249" s="103" t="s">
        <v>589</v>
      </c>
      <c r="Q249" s="103" t="s">
        <v>589</v>
      </c>
      <c r="R249" s="458" t="s">
        <v>630</v>
      </c>
      <c r="S249" s="103" t="s">
        <v>1470</v>
      </c>
      <c r="T249" s="103" t="s">
        <v>252</v>
      </c>
      <c r="U249" s="103" t="s">
        <v>137</v>
      </c>
      <c r="V249" s="454" t="str">
        <f>Tabela3[[#This Row],[NOVO 
PRAZO REDE]]</f>
        <v>REDE OK</v>
      </c>
      <c r="W249" s="454" t="str">
        <f>Tabela3[[#This Row],[PRAZO
ATIVAÇÃO]]</f>
        <v>ATIVO</v>
      </c>
      <c r="X249" s="103" t="s">
        <v>500</v>
      </c>
      <c r="Y249" s="103" t="str">
        <f>IFERROR("W"&amp;WEEKNUM(Tabela3[[#This Row],[PRAZO RE REVISADO]]),"-")</f>
        <v>-</v>
      </c>
      <c r="Z249" s="103" t="str">
        <f>IFERROR("W"&amp;WEEKNUM(Tabela3[[#This Row],[PRAZO ATIVAÇÃO]]),"-")</f>
        <v>-</v>
      </c>
      <c r="AA249" s="103">
        <v>2024</v>
      </c>
      <c r="AB249" s="103">
        <v>577908</v>
      </c>
      <c r="AC249" s="103" t="s">
        <v>610</v>
      </c>
      <c r="AD249" s="103" t="s">
        <v>137</v>
      </c>
      <c r="AE249" s="103" t="s">
        <v>208</v>
      </c>
      <c r="AF249" s="103"/>
      <c r="AG249" s="103"/>
      <c r="AH249" s="458" t="s">
        <v>1471</v>
      </c>
      <c r="AK249" s="103" t="str">
        <f ca="1">IF(Tabela3[[#This Row],[STATUS]]&lt;&gt;"PREVISTO","N/A",IF(Tabela3[[#This Row],[Data_RE_CONGELADA]]="REDE OK","OK",IFERROR(IF(TODAY()-Tabela3[[#This Row],[Data_RE_CONGELADA]]&gt;=0,"ATRASADO",IF(TODAY()-Tabela3[[#This Row],[Data_RE_CONGELADA]]&gt;-5,"VENCENDO",IF(TODAY()-Tabela3[[#This Row],[Data_RE_CONGELADA]]&lt;=0,"NO PRAZO"))),"N/A")))</f>
        <v>N/A</v>
      </c>
      <c r="AL249" s="454" t="s">
        <v>138</v>
      </c>
      <c r="AM249" s="454" t="s">
        <v>137</v>
      </c>
      <c r="AN249" s="458" t="s">
        <v>186</v>
      </c>
      <c r="AP249" s="103" t="s">
        <v>575</v>
      </c>
      <c r="AQ249" s="103" t="s">
        <v>611</v>
      </c>
      <c r="AR249" s="103" t="s">
        <v>575</v>
      </c>
      <c r="AS249" s="103">
        <v>0</v>
      </c>
      <c r="AU249" s="103" t="s">
        <v>604</v>
      </c>
      <c r="BC249" s="103"/>
      <c r="BE249" s="103" t="e">
        <f>VLOOKUP(Tabela3[[#This Row],[ID OSP]],[1]Export!$R:$R,1,0)</f>
        <v>#N/A</v>
      </c>
    </row>
    <row r="250" spans="1:57" hidden="1">
      <c r="A250" s="103" t="s">
        <v>1472</v>
      </c>
      <c r="B250" s="103" t="s">
        <v>1473</v>
      </c>
      <c r="C250" s="104" t="s">
        <v>137</v>
      </c>
      <c r="D250" s="454" t="s">
        <v>252</v>
      </c>
      <c r="E250" s="454" t="s">
        <v>138</v>
      </c>
      <c r="G250" s="454">
        <v>45572</v>
      </c>
      <c r="H250" s="454">
        <v>45574</v>
      </c>
      <c r="I250" s="103" t="s">
        <v>139</v>
      </c>
      <c r="J250" s="103" t="s">
        <v>139</v>
      </c>
      <c r="K250" s="458" t="s">
        <v>1474</v>
      </c>
      <c r="L250" s="103" t="s">
        <v>446</v>
      </c>
      <c r="M250" s="103" t="s">
        <v>457</v>
      </c>
      <c r="N250" s="103" t="s">
        <v>652</v>
      </c>
      <c r="O250" s="103" t="s">
        <v>588</v>
      </c>
      <c r="P250" s="103" t="s">
        <v>653</v>
      </c>
      <c r="Q250" s="103" t="s">
        <v>589</v>
      </c>
      <c r="R250" s="458" t="s">
        <v>617</v>
      </c>
      <c r="S250" s="503"/>
      <c r="T250" s="103" t="s">
        <v>42</v>
      </c>
      <c r="U250" s="103" t="s">
        <v>137</v>
      </c>
      <c r="V250" s="454" t="str">
        <f>Tabela3[[#This Row],[NOVO 
PRAZO REDE]]</f>
        <v>REDE OK</v>
      </c>
      <c r="W250" s="454">
        <f>Tabela3[[#This Row],[PRAZO
ATIVAÇÃO]]</f>
        <v>0</v>
      </c>
      <c r="X250" s="103" t="s">
        <v>500</v>
      </c>
      <c r="Y250" s="103" t="str">
        <f>IFERROR("W"&amp;WEEKNUM(Tabela3[[#This Row],[PRAZO RE REVISADO]]),"-")</f>
        <v>-</v>
      </c>
      <c r="Z250" s="103" t="str">
        <f>IFERROR("W"&amp;WEEKNUM(Tabela3[[#This Row],[PRAZO ATIVAÇÃO]]),"-")</f>
        <v>W0</v>
      </c>
      <c r="AA250" s="103">
        <v>2024</v>
      </c>
      <c r="AB250" s="103">
        <v>517436</v>
      </c>
      <c r="AC250" s="103" t="s">
        <v>592</v>
      </c>
      <c r="AD250" s="103" t="s">
        <v>137</v>
      </c>
      <c r="AF250" s="103"/>
      <c r="AG250" s="103"/>
      <c r="AH250" s="103"/>
      <c r="AK250" s="103" t="str">
        <f ca="1">IF(Tabela3[[#This Row],[STATUS]]&lt;&gt;"PREVISTO","N/A",IF(Tabela3[[#This Row],[Data_RE_CONGELADA]]="REDE OK","OK",IFERROR(IF(TODAY()-Tabela3[[#This Row],[Data_RE_CONGELADA]]&gt;=0,"ATRASADO",IF(TODAY()-Tabela3[[#This Row],[Data_RE_CONGELADA]]&gt;-5,"VENCENDO",IF(TODAY()-Tabela3[[#This Row],[Data_RE_CONGELADA]]&lt;=0,"NO PRAZO"))),"N/A")))</f>
        <v>N/A</v>
      </c>
      <c r="AL250" s="454">
        <v>45579</v>
      </c>
      <c r="AM250" s="454">
        <v>45590</v>
      </c>
      <c r="AN250" s="458" t="s">
        <v>186</v>
      </c>
      <c r="AO250" s="458" t="s">
        <v>654</v>
      </c>
      <c r="AP250" s="103" t="s">
        <v>575</v>
      </c>
      <c r="AQ250" s="103" t="s">
        <v>611</v>
      </c>
      <c r="AR250" s="103" t="s">
        <v>575</v>
      </c>
      <c r="AS250" s="103">
        <v>0</v>
      </c>
      <c r="AU250" s="103" t="s">
        <v>604</v>
      </c>
      <c r="BC250" s="103"/>
      <c r="BE250" s="103" t="e">
        <f>VLOOKUP(Tabela3[[#This Row],[ID OSP]],[1]Export!$R:$R,1,0)</f>
        <v>#N/A</v>
      </c>
    </row>
    <row r="251" spans="1:57" hidden="1">
      <c r="A251" s="103" t="s">
        <v>1475</v>
      </c>
      <c r="B251" s="103" t="s">
        <v>1476</v>
      </c>
      <c r="C251" s="104" t="s">
        <v>137</v>
      </c>
      <c r="D251" s="456" t="s">
        <v>252</v>
      </c>
      <c r="E251" s="454" t="s">
        <v>138</v>
      </c>
      <c r="G251" s="454">
        <v>45432</v>
      </c>
      <c r="H251" s="454">
        <v>45432</v>
      </c>
      <c r="I251" s="103" t="s">
        <v>139</v>
      </c>
      <c r="J251" s="103" t="s">
        <v>139</v>
      </c>
      <c r="K251" s="458" t="s">
        <v>988</v>
      </c>
      <c r="L251" s="103" t="s">
        <v>446</v>
      </c>
      <c r="M251" s="103" t="s">
        <v>454</v>
      </c>
      <c r="N251" s="103" t="s">
        <v>931</v>
      </c>
      <c r="O251" s="103" t="s">
        <v>588</v>
      </c>
      <c r="P251" s="103" t="s">
        <v>653</v>
      </c>
      <c r="Q251" s="103" t="s">
        <v>589</v>
      </c>
      <c r="R251" s="458" t="s">
        <v>665</v>
      </c>
      <c r="S251" s="460"/>
      <c r="T251" s="103" t="s">
        <v>42</v>
      </c>
      <c r="U251" s="103" t="s">
        <v>137</v>
      </c>
      <c r="V251" s="454" t="str">
        <f>Tabela3[[#This Row],[NOVO 
PRAZO REDE]]</f>
        <v>REDE OK</v>
      </c>
      <c r="W251" s="454">
        <f>Tabela3[[#This Row],[PRAZO
ATIVAÇÃO]]</f>
        <v>0</v>
      </c>
      <c r="X251" s="103" t="s">
        <v>729</v>
      </c>
      <c r="Y251" s="103" t="str">
        <f>IFERROR("W"&amp;WEEKNUM(Tabela3[[#This Row],[PRAZO RE REVISADO]]),"-")</f>
        <v>-</v>
      </c>
      <c r="Z251" s="103" t="str">
        <f>IFERROR("W"&amp;WEEKNUM(Tabela3[[#This Row],[PRAZO ATIVAÇÃO]]),"-")</f>
        <v>W0</v>
      </c>
      <c r="AA251" s="103">
        <v>2024</v>
      </c>
      <c r="AB251" s="103" t="s">
        <v>675</v>
      </c>
      <c r="AC251" s="103" t="s">
        <v>139</v>
      </c>
      <c r="AD251" s="103" t="s">
        <v>137</v>
      </c>
      <c r="AF251" s="103"/>
      <c r="AG251" s="103"/>
      <c r="AH251" s="103"/>
      <c r="AK251" s="103" t="str">
        <f ca="1">IF(Tabela3[[#This Row],[STATUS]]&lt;&gt;"PREVISTO","N/A",IF(Tabela3[[#This Row],[Data_RE_CONGELADA]]="REDE OK","OK",IFERROR(IF(TODAY()-Tabela3[[#This Row],[Data_RE_CONGELADA]]&gt;=0,"ATRASADO",IF(TODAY()-Tabela3[[#This Row],[Data_RE_CONGELADA]]&gt;-5,"VENCENDO",IF(TODAY()-Tabela3[[#This Row],[Data_RE_CONGELADA]]&lt;=0,"NO PRAZO"))),"N/A")))</f>
        <v>N/A</v>
      </c>
      <c r="AL251" s="454" t="s">
        <v>138</v>
      </c>
      <c r="AM251" s="454" t="s">
        <v>137</v>
      </c>
      <c r="AN251" s="458" t="s">
        <v>186</v>
      </c>
      <c r="AP251" s="103" t="s">
        <v>575</v>
      </c>
      <c r="AQ251" s="103" t="s">
        <v>611</v>
      </c>
      <c r="AR251" s="103" t="s">
        <v>575</v>
      </c>
      <c r="AS251" s="103">
        <v>0</v>
      </c>
      <c r="AU251" s="103" t="s">
        <v>604</v>
      </c>
      <c r="BC251" s="103"/>
      <c r="BE251" s="103" t="e">
        <f>VLOOKUP(Tabela3[[#This Row],[ID OSP]],[1]Export!$R:$R,1,0)</f>
        <v>#N/A</v>
      </c>
    </row>
    <row r="252" spans="1:57" hidden="1">
      <c r="A252" s="103" t="s">
        <v>1477</v>
      </c>
      <c r="B252" s="103" t="s">
        <v>1478</v>
      </c>
      <c r="C252" s="104" t="s">
        <v>565</v>
      </c>
      <c r="D252" s="454" t="s">
        <v>252</v>
      </c>
      <c r="E252" s="454" t="s">
        <v>138</v>
      </c>
      <c r="F252" s="454" t="s">
        <v>137</v>
      </c>
      <c r="G252" s="454">
        <v>45443</v>
      </c>
      <c r="H252" s="454">
        <v>45387</v>
      </c>
      <c r="I252" s="103" t="s">
        <v>139</v>
      </c>
      <c r="J252" s="103" t="s">
        <v>139</v>
      </c>
      <c r="K252" s="104" t="s">
        <v>1479</v>
      </c>
      <c r="L252" s="103" t="s">
        <v>446</v>
      </c>
      <c r="M252" s="103" t="s">
        <v>460</v>
      </c>
      <c r="N252" s="103" t="s">
        <v>784</v>
      </c>
      <c r="O252" s="103" t="s">
        <v>588</v>
      </c>
      <c r="P252" s="103" t="s">
        <v>589</v>
      </c>
      <c r="Q252" s="103" t="s">
        <v>589</v>
      </c>
      <c r="R252" s="458" t="s">
        <v>630</v>
      </c>
      <c r="S252" s="103" t="s">
        <v>1480</v>
      </c>
      <c r="T252" s="103" t="s">
        <v>252</v>
      </c>
      <c r="U252" s="103" t="s">
        <v>137</v>
      </c>
      <c r="V252" s="454" t="str">
        <f>Tabela3[[#This Row],[NOVO 
PRAZO REDE]]</f>
        <v>REDE OK</v>
      </c>
      <c r="W252" s="454" t="str">
        <f>Tabela3[[#This Row],[PRAZO
ATIVAÇÃO]]</f>
        <v>ATIVO</v>
      </c>
      <c r="X252" s="103" t="s">
        <v>500</v>
      </c>
      <c r="Y252" s="103" t="str">
        <f>IFERROR("W"&amp;WEEKNUM(Tabela3[[#This Row],[PRAZO RE REVISADO]]),"-")</f>
        <v>-</v>
      </c>
      <c r="Z252" s="103" t="str">
        <f>IFERROR("W"&amp;WEEKNUM(Tabela3[[#This Row],[PRAZO ATIVAÇÃO]]),"-")</f>
        <v>-</v>
      </c>
      <c r="AA252" s="103">
        <v>2024</v>
      </c>
      <c r="AB252" s="103">
        <v>577908</v>
      </c>
      <c r="AC252" s="103" t="s">
        <v>610</v>
      </c>
      <c r="AD252" s="103" t="s">
        <v>137</v>
      </c>
      <c r="AE252" s="103" t="s">
        <v>208</v>
      </c>
      <c r="AF252" s="103"/>
      <c r="AG252" s="103"/>
      <c r="AH252" s="458" t="s">
        <v>1471</v>
      </c>
      <c r="AK252" s="103" t="str">
        <f ca="1">IF(Tabela3[[#This Row],[STATUS]]&lt;&gt;"PREVISTO","N/A",IF(Tabela3[[#This Row],[Data_RE_CONGELADA]]="REDE OK","OK",IFERROR(IF(TODAY()-Tabela3[[#This Row],[Data_RE_CONGELADA]]&gt;=0,"ATRASADO",IF(TODAY()-Tabela3[[#This Row],[Data_RE_CONGELADA]]&gt;-5,"VENCENDO",IF(TODAY()-Tabela3[[#This Row],[Data_RE_CONGELADA]]&lt;=0,"NO PRAZO"))),"N/A")))</f>
        <v>N/A</v>
      </c>
      <c r="AL252" s="454" t="s">
        <v>138</v>
      </c>
      <c r="AM252" s="454" t="s">
        <v>137</v>
      </c>
      <c r="AN252" s="458" t="s">
        <v>186</v>
      </c>
      <c r="AP252" s="103" t="s">
        <v>575</v>
      </c>
      <c r="AQ252" s="103" t="s">
        <v>611</v>
      </c>
      <c r="AR252" s="103" t="s">
        <v>575</v>
      </c>
      <c r="AS252" s="103">
        <v>0</v>
      </c>
      <c r="AU252" s="103" t="s">
        <v>604</v>
      </c>
      <c r="BC252" s="103"/>
      <c r="BE252" s="103" t="e">
        <f>VLOOKUP(Tabela3[[#This Row],[ID OSP]],[1]Export!$R:$R,1,0)</f>
        <v>#N/A</v>
      </c>
    </row>
    <row r="253" spans="1:57" hidden="1">
      <c r="A253" s="103" t="s">
        <v>1481</v>
      </c>
      <c r="B253" s="103" t="s">
        <v>1482</v>
      </c>
      <c r="C253" s="104" t="s">
        <v>137</v>
      </c>
      <c r="D253" s="456" t="s">
        <v>252</v>
      </c>
      <c r="E253" s="454" t="s">
        <v>138</v>
      </c>
      <c r="G253" s="454">
        <v>45481</v>
      </c>
      <c r="H253" s="454">
        <v>45384</v>
      </c>
      <c r="I253" s="103" t="s">
        <v>139</v>
      </c>
      <c r="J253" s="103" t="s">
        <v>139</v>
      </c>
      <c r="K253" s="458" t="s">
        <v>1455</v>
      </c>
      <c r="L253" s="103" t="s">
        <v>446</v>
      </c>
      <c r="M253" s="103" t="s">
        <v>458</v>
      </c>
      <c r="N253" s="103" t="s">
        <v>1205</v>
      </c>
      <c r="O253" s="103" t="s">
        <v>588</v>
      </c>
      <c r="P253" s="103" t="s">
        <v>653</v>
      </c>
      <c r="Q253" s="103" t="s">
        <v>589</v>
      </c>
      <c r="R253" s="458" t="s">
        <v>665</v>
      </c>
      <c r="S253" s="460"/>
      <c r="T253" s="103" t="s">
        <v>252</v>
      </c>
      <c r="U253" s="103" t="s">
        <v>137</v>
      </c>
      <c r="V253" s="454" t="str">
        <f>Tabela3[[#This Row],[NOVO 
PRAZO REDE]]</f>
        <v>REDE OK</v>
      </c>
      <c r="W253" s="454">
        <f>Tabela3[[#This Row],[PRAZO
ATIVAÇÃO]]</f>
        <v>0</v>
      </c>
      <c r="X253" s="103" t="s">
        <v>709</v>
      </c>
      <c r="Y253" s="103" t="str">
        <f>IFERROR("W"&amp;WEEKNUM(Tabela3[[#This Row],[PRAZO RE REVISADO]]),"-")</f>
        <v>-</v>
      </c>
      <c r="Z253" s="103" t="str">
        <f>IFERROR("W"&amp;WEEKNUM(Tabela3[[#This Row],[PRAZO ATIVAÇÃO]]),"-")</f>
        <v>W0</v>
      </c>
      <c r="AA253" s="103">
        <v>2024</v>
      </c>
      <c r="AB253" s="103">
        <v>481260</v>
      </c>
      <c r="AC253" s="103" t="s">
        <v>572</v>
      </c>
      <c r="AD253" s="103" t="s">
        <v>137</v>
      </c>
      <c r="AF253" s="103"/>
      <c r="AG253" s="103"/>
      <c r="AH253" s="103"/>
      <c r="AK253" s="103" t="str">
        <f ca="1">IF(Tabela3[[#This Row],[STATUS]]&lt;&gt;"PREVISTO","N/A",IF(Tabela3[[#This Row],[Data_RE_CONGELADA]]="REDE OK","OK",IFERROR(IF(TODAY()-Tabela3[[#This Row],[Data_RE_CONGELADA]]&gt;=0,"ATRASADO",IF(TODAY()-Tabela3[[#This Row],[Data_RE_CONGELADA]]&gt;-5,"VENCENDO",IF(TODAY()-Tabela3[[#This Row],[Data_RE_CONGELADA]]&lt;=0,"NO PRAZO"))),"N/A")))</f>
        <v>N/A</v>
      </c>
      <c r="AL253" s="454" t="s">
        <v>138</v>
      </c>
      <c r="AM253" s="454" t="s">
        <v>137</v>
      </c>
      <c r="AN253" s="458" t="s">
        <v>186</v>
      </c>
      <c r="AP253" s="103" t="s">
        <v>575</v>
      </c>
      <c r="AQ253" s="103" t="s">
        <v>611</v>
      </c>
      <c r="AR253" s="103" t="s">
        <v>575</v>
      </c>
      <c r="AS253" s="103">
        <v>0</v>
      </c>
      <c r="AU253" s="103" t="s">
        <v>604</v>
      </c>
      <c r="BC253" s="103"/>
      <c r="BE253" s="103" t="e">
        <f>VLOOKUP(Tabela3[[#This Row],[ID OSP]],[1]Export!$R:$R,1,0)</f>
        <v>#N/A</v>
      </c>
    </row>
    <row r="254" spans="1:57" hidden="1">
      <c r="A254" s="103" t="s">
        <v>1483</v>
      </c>
      <c r="B254" s="103" t="s">
        <v>1484</v>
      </c>
      <c r="C254" s="543" t="s">
        <v>137</v>
      </c>
      <c r="D254" s="481" t="s">
        <v>252</v>
      </c>
      <c r="E254" s="454" t="s">
        <v>138</v>
      </c>
      <c r="G254" s="454">
        <v>45555</v>
      </c>
      <c r="H254" s="454">
        <v>45561</v>
      </c>
      <c r="I254" s="103" t="s">
        <v>139</v>
      </c>
      <c r="J254" s="103" t="s">
        <v>139</v>
      </c>
      <c r="K254" s="458" t="s">
        <v>1485</v>
      </c>
      <c r="L254" s="103" t="s">
        <v>446</v>
      </c>
      <c r="M254" s="103" t="s">
        <v>450</v>
      </c>
      <c r="N254" s="103" t="s">
        <v>450</v>
      </c>
      <c r="O254" s="103" t="s">
        <v>588</v>
      </c>
      <c r="P254" s="103" t="s">
        <v>589</v>
      </c>
      <c r="Q254" s="103" t="s">
        <v>589</v>
      </c>
      <c r="R254" s="458" t="s">
        <v>617</v>
      </c>
      <c r="S254" s="503"/>
      <c r="T254" s="103" t="s">
        <v>42</v>
      </c>
      <c r="U254" s="103" t="s">
        <v>137</v>
      </c>
      <c r="V254" s="454" t="str">
        <f>Tabela3[[#This Row],[NOVO 
PRAZO REDE]]</f>
        <v>REDE OK</v>
      </c>
      <c r="W254" s="454">
        <f>Tabela3[[#This Row],[PRAZO
ATIVAÇÃO]]</f>
        <v>0</v>
      </c>
      <c r="X254" s="103" t="s">
        <v>500</v>
      </c>
      <c r="Y254" s="103" t="str">
        <f>IFERROR("W"&amp;WEEKNUM(Tabela3[[#This Row],[PRAZO RE REVISADO]]),"-")</f>
        <v>-</v>
      </c>
      <c r="Z254" s="103" t="str">
        <f>IFERROR("W"&amp;WEEKNUM(Tabela3[[#This Row],[PRAZO ATIVAÇÃO]]),"-")</f>
        <v>W0</v>
      </c>
      <c r="AA254" s="103">
        <v>2024</v>
      </c>
      <c r="AB254" s="103">
        <v>512369</v>
      </c>
      <c r="AC254" s="103" t="s">
        <v>572</v>
      </c>
      <c r="AD254" s="103" t="s">
        <v>137</v>
      </c>
      <c r="AF254" s="103"/>
      <c r="AG254" s="103"/>
      <c r="AH254" s="103"/>
      <c r="AK254" s="103" t="str">
        <f ca="1">IF(Tabela3[[#This Row],[STATUS]]&lt;&gt;"PREVISTO","N/A",IF(Tabela3[[#This Row],[Data_RE_CONGELADA]]="REDE OK","OK",IFERROR(IF(TODAY()-Tabela3[[#This Row],[Data_RE_CONGELADA]]&gt;=0,"ATRASADO",IF(TODAY()-Tabela3[[#This Row],[Data_RE_CONGELADA]]&gt;-5,"VENCENDO",IF(TODAY()-Tabela3[[#This Row],[Data_RE_CONGELADA]]&lt;=0,"NO PRAZO"))),"N/A")))</f>
        <v>N/A</v>
      </c>
      <c r="AL254" s="454" t="s">
        <v>138</v>
      </c>
      <c r="AM254" s="454" t="s">
        <v>137</v>
      </c>
      <c r="AN254" s="458" t="s">
        <v>186</v>
      </c>
      <c r="AP254" s="103" t="s">
        <v>575</v>
      </c>
      <c r="AQ254" s="103" t="s">
        <v>611</v>
      </c>
      <c r="AR254" s="103" t="s">
        <v>575</v>
      </c>
      <c r="AS254" s="103">
        <v>0</v>
      </c>
      <c r="AU254" s="103" t="s">
        <v>604</v>
      </c>
      <c r="BC254" s="103"/>
      <c r="BE254" s="103" t="e">
        <f>VLOOKUP(Tabela3[[#This Row],[ID OSP]],[1]Export!$R:$R,1,0)</f>
        <v>#N/A</v>
      </c>
    </row>
    <row r="255" spans="1:57" hidden="1">
      <c r="A255" s="103" t="s">
        <v>1486</v>
      </c>
      <c r="B255" s="103" t="s">
        <v>1487</v>
      </c>
      <c r="C255" s="104" t="s">
        <v>137</v>
      </c>
      <c r="D255" s="456" t="s">
        <v>252</v>
      </c>
      <c r="E255" s="454" t="s">
        <v>138</v>
      </c>
      <c r="G255" s="454">
        <v>45460</v>
      </c>
      <c r="H255" s="454">
        <v>45462</v>
      </c>
      <c r="I255" s="103" t="s">
        <v>139</v>
      </c>
      <c r="J255" s="103" t="s">
        <v>139</v>
      </c>
      <c r="K255" s="458" t="s">
        <v>1016</v>
      </c>
      <c r="L255" s="103" t="s">
        <v>446</v>
      </c>
      <c r="M255" s="103" t="s">
        <v>450</v>
      </c>
      <c r="N255" s="103" t="s">
        <v>828</v>
      </c>
      <c r="O255" s="103" t="s">
        <v>588</v>
      </c>
      <c r="P255" s="103" t="s">
        <v>589</v>
      </c>
      <c r="Q255" s="103" t="s">
        <v>589</v>
      </c>
      <c r="R255" s="458" t="s">
        <v>630</v>
      </c>
      <c r="S255" s="460"/>
      <c r="T255" s="103" t="s">
        <v>42</v>
      </c>
      <c r="U255" s="103" t="s">
        <v>137</v>
      </c>
      <c r="V255" s="454" t="str">
        <f>Tabela3[[#This Row],[NOVO 
PRAZO REDE]]</f>
        <v>REDE OK</v>
      </c>
      <c r="W255" s="454">
        <f>Tabela3[[#This Row],[PRAZO
ATIVAÇÃO]]</f>
        <v>0</v>
      </c>
      <c r="X255" s="103" t="s">
        <v>500</v>
      </c>
      <c r="Y255" s="103" t="str">
        <f>IFERROR("W"&amp;WEEKNUM(Tabela3[[#This Row],[PRAZO RE REVISADO]]),"-")</f>
        <v>-</v>
      </c>
      <c r="Z255" s="103" t="str">
        <f>IFERROR("W"&amp;WEEKNUM(Tabela3[[#This Row],[PRAZO ATIVAÇÃO]]),"-")</f>
        <v>W0</v>
      </c>
      <c r="AA255" s="103">
        <v>2024</v>
      </c>
      <c r="AB255" s="103">
        <v>486545</v>
      </c>
      <c r="AC255" s="103" t="s">
        <v>866</v>
      </c>
      <c r="AD255" s="103" t="s">
        <v>137</v>
      </c>
      <c r="AF255" s="103"/>
      <c r="AG255" s="103"/>
      <c r="AH255" s="103"/>
      <c r="AK255" s="103" t="str">
        <f ca="1">IF(Tabela3[[#This Row],[STATUS]]&lt;&gt;"PREVISTO","N/A",IF(Tabela3[[#This Row],[Data_RE_CONGELADA]]="REDE OK","OK",IFERROR(IF(TODAY()-Tabela3[[#This Row],[Data_RE_CONGELADA]]&gt;=0,"ATRASADO",IF(TODAY()-Tabela3[[#This Row],[Data_RE_CONGELADA]]&gt;-5,"VENCENDO",IF(TODAY()-Tabela3[[#This Row],[Data_RE_CONGELADA]]&lt;=0,"NO PRAZO"))),"N/A")))</f>
        <v>N/A</v>
      </c>
      <c r="AL255" s="454" t="s">
        <v>138</v>
      </c>
      <c r="AM255" s="454" t="s">
        <v>137</v>
      </c>
      <c r="AN255" s="458" t="s">
        <v>186</v>
      </c>
      <c r="AP255" s="103" t="s">
        <v>575</v>
      </c>
      <c r="AQ255" s="103" t="s">
        <v>611</v>
      </c>
      <c r="AR255" s="103" t="s">
        <v>575</v>
      </c>
      <c r="AS255" s="103">
        <v>0</v>
      </c>
      <c r="AU255" s="103" t="s">
        <v>604</v>
      </c>
      <c r="BC255" s="103"/>
      <c r="BE255" s="103" t="e">
        <f>VLOOKUP(Tabela3[[#This Row],[ID OSP]],[1]Export!$R:$R,1,0)</f>
        <v>#N/A</v>
      </c>
    </row>
    <row r="256" spans="1:57" hidden="1">
      <c r="A256" s="103" t="s">
        <v>1488</v>
      </c>
      <c r="B256" s="103" t="s">
        <v>1489</v>
      </c>
      <c r="C256" s="104" t="s">
        <v>137</v>
      </c>
      <c r="D256" s="456" t="s">
        <v>252</v>
      </c>
      <c r="E256" s="454" t="s">
        <v>138</v>
      </c>
      <c r="G256" s="454">
        <v>45545</v>
      </c>
      <c r="H256" s="454">
        <v>45558</v>
      </c>
      <c r="I256" s="103" t="s">
        <v>139</v>
      </c>
      <c r="J256" s="103" t="s">
        <v>139</v>
      </c>
      <c r="K256" s="458" t="s">
        <v>1490</v>
      </c>
      <c r="L256" s="103" t="s">
        <v>446</v>
      </c>
      <c r="M256" s="103" t="s">
        <v>457</v>
      </c>
      <c r="N256" s="103" t="s">
        <v>457</v>
      </c>
      <c r="O256" s="103" t="s">
        <v>588</v>
      </c>
      <c r="P256" s="103" t="s">
        <v>653</v>
      </c>
      <c r="Q256" s="103" t="s">
        <v>589</v>
      </c>
      <c r="R256" s="458" t="s">
        <v>617</v>
      </c>
      <c r="S256" s="503"/>
      <c r="T256" s="103" t="s">
        <v>42</v>
      </c>
      <c r="U256" s="103" t="s">
        <v>137</v>
      </c>
      <c r="V256" s="454" t="str">
        <f>Tabela3[[#This Row],[NOVO 
PRAZO REDE]]</f>
        <v>REDE OK</v>
      </c>
      <c r="W256" s="454">
        <f>Tabela3[[#This Row],[PRAZO
ATIVAÇÃO]]</f>
        <v>0</v>
      </c>
      <c r="X256" s="103" t="s">
        <v>485</v>
      </c>
      <c r="Y256" s="103" t="str">
        <f>IFERROR("W"&amp;WEEKNUM(Tabela3[[#This Row],[PRAZO RE REVISADO]]),"-")</f>
        <v>-</v>
      </c>
      <c r="Z256" s="103" t="str">
        <f>IFERROR("W"&amp;WEEKNUM(Tabela3[[#This Row],[PRAZO ATIVAÇÃO]]),"-")</f>
        <v>W0</v>
      </c>
      <c r="AA256" s="103">
        <v>2024</v>
      </c>
      <c r="AB256" s="103" t="s">
        <v>139</v>
      </c>
      <c r="AC256" s="103" t="s">
        <v>139</v>
      </c>
      <c r="AD256" s="103" t="s">
        <v>137</v>
      </c>
      <c r="AF256" s="103"/>
      <c r="AG256" s="103"/>
      <c r="AH256" s="103"/>
      <c r="AK256" s="103" t="str">
        <f ca="1">IF(Tabela3[[#This Row],[STATUS]]&lt;&gt;"PREVISTO","N/A",IF(Tabela3[[#This Row],[Data_RE_CONGELADA]]="REDE OK","OK",IFERROR(IF(TODAY()-Tabela3[[#This Row],[Data_RE_CONGELADA]]&gt;=0,"ATRASADO",IF(TODAY()-Tabela3[[#This Row],[Data_RE_CONGELADA]]&gt;-5,"VENCENDO",IF(TODAY()-Tabela3[[#This Row],[Data_RE_CONGELADA]]&lt;=0,"NO PRAZO"))),"N/A")))</f>
        <v>N/A</v>
      </c>
      <c r="AL256" s="454" t="s">
        <v>138</v>
      </c>
      <c r="AM256" s="454" t="s">
        <v>137</v>
      </c>
      <c r="AN256" s="458" t="s">
        <v>186</v>
      </c>
      <c r="AP256" s="103" t="s">
        <v>575</v>
      </c>
      <c r="AQ256" s="103" t="s">
        <v>611</v>
      </c>
      <c r="AR256" s="103" t="s">
        <v>575</v>
      </c>
      <c r="AS256" s="103">
        <v>0</v>
      </c>
      <c r="AU256" s="103" t="s">
        <v>604</v>
      </c>
      <c r="BC256" s="103"/>
      <c r="BE256" s="103" t="e">
        <f>VLOOKUP(Tabela3[[#This Row],[ID OSP]],[1]Export!$R:$R,1,0)</f>
        <v>#N/A</v>
      </c>
    </row>
    <row r="257" spans="1:57" hidden="1">
      <c r="A257" s="103" t="s">
        <v>1491</v>
      </c>
      <c r="B257" s="461" t="s">
        <v>1492</v>
      </c>
      <c r="C257" s="535" t="s">
        <v>137</v>
      </c>
      <c r="D257" s="454" t="s">
        <v>252</v>
      </c>
      <c r="E257" s="454" t="s">
        <v>138</v>
      </c>
      <c r="G257" s="454">
        <v>45470</v>
      </c>
      <c r="H257" s="454">
        <v>45470</v>
      </c>
      <c r="I257" s="103" t="s">
        <v>139</v>
      </c>
      <c r="J257" s="103" t="s">
        <v>139</v>
      </c>
      <c r="K257" s="458" t="s">
        <v>1493</v>
      </c>
      <c r="L257" s="103" t="s">
        <v>446</v>
      </c>
      <c r="M257" s="103" t="s">
        <v>461</v>
      </c>
      <c r="N257" s="103" t="s">
        <v>655</v>
      </c>
      <c r="O257" s="103" t="s">
        <v>588</v>
      </c>
      <c r="P257" s="103" t="s">
        <v>589</v>
      </c>
      <c r="Q257" s="103" t="s">
        <v>589</v>
      </c>
      <c r="R257" s="458" t="s">
        <v>671</v>
      </c>
      <c r="S257" s="503" t="s">
        <v>1494</v>
      </c>
      <c r="T257" s="103" t="s">
        <v>252</v>
      </c>
      <c r="U257" s="103" t="s">
        <v>137</v>
      </c>
      <c r="V257" s="454" t="str">
        <f>Tabela3[[#This Row],[NOVO 
PRAZO REDE]]</f>
        <v>REDE OK</v>
      </c>
      <c r="W257" s="454">
        <f>Tabela3[[#This Row],[PRAZO
ATIVAÇÃO]]</f>
        <v>0</v>
      </c>
      <c r="X257" s="103" t="s">
        <v>625</v>
      </c>
      <c r="Y257" s="103" t="str">
        <f>IFERROR("W"&amp;WEEKNUM(Tabela3[[#This Row],[PRAZO RE REVISADO]]),"-")</f>
        <v>-</v>
      </c>
      <c r="Z257" s="103" t="str">
        <f>IFERROR("W"&amp;WEEKNUM(Tabela3[[#This Row],[PRAZO ATIVAÇÃO]]),"-")</f>
        <v>W0</v>
      </c>
      <c r="AA257" s="103">
        <v>2024</v>
      </c>
      <c r="AB257" s="103" t="s">
        <v>139</v>
      </c>
      <c r="AC257" s="103" t="s">
        <v>139</v>
      </c>
      <c r="AD257" s="103" t="s">
        <v>137</v>
      </c>
      <c r="AF257" s="103"/>
      <c r="AG257" s="103"/>
      <c r="AH257" s="103"/>
      <c r="AK257" s="103" t="str">
        <f ca="1">IF(Tabela3[[#This Row],[STATUS]]&lt;&gt;"PREVISTO","N/A",IF(Tabela3[[#This Row],[Data_RE_CONGELADA]]="REDE OK","OK",IFERROR(IF(TODAY()-Tabela3[[#This Row],[Data_RE_CONGELADA]]&gt;=0,"ATRASADO",IF(TODAY()-Tabela3[[#This Row],[Data_RE_CONGELADA]]&gt;-5,"VENCENDO",IF(TODAY()-Tabela3[[#This Row],[Data_RE_CONGELADA]]&lt;=0,"NO PRAZO"))),"N/A")))</f>
        <v>N/A</v>
      </c>
      <c r="AL257" s="454" t="s">
        <v>138</v>
      </c>
      <c r="AM257" s="454" t="s">
        <v>137</v>
      </c>
      <c r="AN257" s="458" t="s">
        <v>186</v>
      </c>
      <c r="AP257" s="103" t="s">
        <v>575</v>
      </c>
      <c r="AQ257" s="103" t="s">
        <v>611</v>
      </c>
      <c r="AR257" s="103" t="s">
        <v>575</v>
      </c>
      <c r="AS257" s="103">
        <v>0</v>
      </c>
      <c r="AU257" s="103" t="s">
        <v>604</v>
      </c>
      <c r="BC257" s="103"/>
      <c r="BE257" s="103" t="e">
        <f>VLOOKUP(Tabela3[[#This Row],[ID OSP]],[1]Export!$R:$R,1,0)</f>
        <v>#N/A</v>
      </c>
    </row>
    <row r="258" spans="1:57" hidden="1">
      <c r="A258" s="103" t="s">
        <v>1322</v>
      </c>
      <c r="B258" s="103" t="s">
        <v>1495</v>
      </c>
      <c r="C258" s="543" t="s">
        <v>137</v>
      </c>
      <c r="D258" s="454" t="s">
        <v>252</v>
      </c>
      <c r="E258" s="454" t="s">
        <v>138</v>
      </c>
      <c r="G258" s="454">
        <v>45573</v>
      </c>
      <c r="H258" s="454">
        <v>45575</v>
      </c>
      <c r="I258" s="103" t="s">
        <v>42</v>
      </c>
      <c r="J258" s="103" t="s">
        <v>127</v>
      </c>
      <c r="K258" s="458" t="s">
        <v>1496</v>
      </c>
      <c r="L258" s="103" t="s">
        <v>445</v>
      </c>
      <c r="M258" s="103" t="s">
        <v>450</v>
      </c>
      <c r="N258" s="103" t="s">
        <v>186</v>
      </c>
      <c r="O258" s="103" t="s">
        <v>588</v>
      </c>
      <c r="P258" s="103" t="s">
        <v>589</v>
      </c>
      <c r="Q258" s="103" t="s">
        <v>589</v>
      </c>
      <c r="R258" s="458" t="s">
        <v>617</v>
      </c>
      <c r="S258" s="503"/>
      <c r="T258" s="103" t="s">
        <v>42</v>
      </c>
      <c r="U258" s="103" t="s">
        <v>137</v>
      </c>
      <c r="V258" s="454" t="str">
        <f>Tabela3[[#This Row],[NOVO 
PRAZO REDE]]</f>
        <v>REDE OK</v>
      </c>
      <c r="W258" s="454">
        <f>Tabela3[[#This Row],[PRAZO
ATIVAÇÃO]]</f>
        <v>0</v>
      </c>
      <c r="X258" s="103" t="s">
        <v>500</v>
      </c>
      <c r="Y258" s="103" t="str">
        <f>IFERROR("W"&amp;WEEKNUM(Tabela3[[#This Row],[PRAZO RE REVISADO]]),"-")</f>
        <v>-</v>
      </c>
      <c r="Z258" s="103" t="str">
        <f>IFERROR("W"&amp;WEEKNUM(Tabela3[[#This Row],[PRAZO ATIVAÇÃO]]),"-")</f>
        <v>W0</v>
      </c>
      <c r="AA258" s="103">
        <v>2024</v>
      </c>
      <c r="AB258" s="103">
        <v>522444</v>
      </c>
      <c r="AC258" s="103" t="s">
        <v>610</v>
      </c>
      <c r="AD258" s="103" t="s">
        <v>137</v>
      </c>
      <c r="AF258" s="103"/>
      <c r="AG258" s="103"/>
      <c r="AH258" s="103"/>
      <c r="AK258" s="103" t="str">
        <f ca="1">IF(Tabela3[[#This Row],[STATUS]]&lt;&gt;"PREVISTO","N/A",IF(Tabela3[[#This Row],[Data_RE_CONGELADA]]="REDE OK","OK",IFERROR(IF(TODAY()-Tabela3[[#This Row],[Data_RE_CONGELADA]]&gt;=0,"ATRASADO",IF(TODAY()-Tabela3[[#This Row],[Data_RE_CONGELADA]]&gt;-5,"VENCENDO",IF(TODAY()-Tabela3[[#This Row],[Data_RE_CONGELADA]]&lt;=0,"NO PRAZO"))),"N/A")))</f>
        <v>N/A</v>
      </c>
      <c r="AL258" s="454">
        <v>45570</v>
      </c>
      <c r="AM258" s="454">
        <v>45573</v>
      </c>
      <c r="AN258" s="458" t="s">
        <v>186</v>
      </c>
      <c r="AO258" s="458" t="s">
        <v>654</v>
      </c>
      <c r="AP258" s="103" t="s">
        <v>575</v>
      </c>
      <c r="AQ258" s="103" t="s">
        <v>611</v>
      </c>
      <c r="AR258" s="103" t="s">
        <v>575</v>
      </c>
      <c r="AS258" s="103">
        <v>0</v>
      </c>
      <c r="AU258" s="103" t="s">
        <v>604</v>
      </c>
      <c r="BC258" s="103"/>
      <c r="BE258" s="103" t="e">
        <f>VLOOKUP(Tabela3[[#This Row],[ID OSP]],[1]Export!$R:$R,1,0)</f>
        <v>#N/A</v>
      </c>
    </row>
    <row r="259" spans="1:57" hidden="1">
      <c r="A259" s="103" t="s">
        <v>793</v>
      </c>
      <c r="B259" s="103" t="s">
        <v>1497</v>
      </c>
      <c r="C259" s="104" t="s">
        <v>137</v>
      </c>
      <c r="D259" s="454" t="s">
        <v>252</v>
      </c>
      <c r="E259" s="454" t="s">
        <v>138</v>
      </c>
      <c r="G259" s="454">
        <v>45467</v>
      </c>
      <c r="H259" s="454">
        <v>45596</v>
      </c>
      <c r="I259" s="103" t="s">
        <v>42</v>
      </c>
      <c r="J259" s="103" t="s">
        <v>127</v>
      </c>
      <c r="K259" s="458" t="s">
        <v>1498</v>
      </c>
      <c r="L259" s="103" t="s">
        <v>445</v>
      </c>
      <c r="M259" s="103" t="s">
        <v>463</v>
      </c>
      <c r="N259" s="103" t="s">
        <v>186</v>
      </c>
      <c r="O259" s="103" t="s">
        <v>588</v>
      </c>
      <c r="P259" s="103" t="s">
        <v>589</v>
      </c>
      <c r="Q259" s="103" t="s">
        <v>589</v>
      </c>
      <c r="R259" s="458" t="s">
        <v>857</v>
      </c>
      <c r="S259" s="462" t="s">
        <v>1499</v>
      </c>
      <c r="T259" s="103" t="s">
        <v>42</v>
      </c>
      <c r="U259" s="103" t="s">
        <v>137</v>
      </c>
      <c r="V259" s="454" t="str">
        <f>Tabela3[[#This Row],[NOVO 
PRAZO REDE]]</f>
        <v>REDE OK</v>
      </c>
      <c r="W259" s="454">
        <f>Tabela3[[#This Row],[PRAZO
ATIVAÇÃO]]</f>
        <v>0</v>
      </c>
      <c r="X259" s="103" t="s">
        <v>500</v>
      </c>
      <c r="Y259" s="103" t="str">
        <f>IFERROR("W"&amp;WEEKNUM(Tabela3[[#This Row],[PRAZO RE REVISADO]]),"-")</f>
        <v>-</v>
      </c>
      <c r="Z259" s="103" t="str">
        <f>IFERROR("W"&amp;WEEKNUM(Tabela3[[#This Row],[PRAZO ATIVAÇÃO]]),"-")</f>
        <v>W0</v>
      </c>
      <c r="AA259" s="103">
        <v>2024</v>
      </c>
      <c r="AB259" s="103">
        <v>513672</v>
      </c>
      <c r="AC259" s="103" t="s">
        <v>572</v>
      </c>
      <c r="AD259" s="103" t="s">
        <v>137</v>
      </c>
      <c r="AF259" s="103"/>
      <c r="AG259" s="103"/>
      <c r="AH259" s="103"/>
      <c r="AK259" s="103" t="str">
        <f ca="1">IF(Tabela3[[#This Row],[STATUS]]&lt;&gt;"PREVISTO","N/A",IF(Tabela3[[#This Row],[Data_RE_CONGELADA]]="REDE OK","OK",IFERROR(IF(TODAY()-Tabela3[[#This Row],[Data_RE_CONGELADA]]&gt;=0,"ATRASADO",IF(TODAY()-Tabela3[[#This Row],[Data_RE_CONGELADA]]&gt;-5,"VENCENDO",IF(TODAY()-Tabela3[[#This Row],[Data_RE_CONGELADA]]&lt;=0,"NO PRAZO"))),"N/A")))</f>
        <v>N/A</v>
      </c>
      <c r="AL259" s="454">
        <v>45576</v>
      </c>
      <c r="AM259" s="454">
        <v>45582</v>
      </c>
      <c r="AN259" s="458" t="s">
        <v>186</v>
      </c>
      <c r="AP259" s="103" t="s">
        <v>575</v>
      </c>
      <c r="AQ259" s="103" t="s">
        <v>611</v>
      </c>
      <c r="AR259" s="103" t="s">
        <v>575</v>
      </c>
      <c r="AS259" s="103">
        <v>0</v>
      </c>
      <c r="AU259" s="103" t="s">
        <v>604</v>
      </c>
      <c r="BC259" s="103"/>
      <c r="BE259" s="103" t="e">
        <f>VLOOKUP(Tabela3[[#This Row],[ID OSP]],[1]Export!$R:$R,1,0)</f>
        <v>#N/A</v>
      </c>
    </row>
    <row r="260" spans="1:57" hidden="1">
      <c r="A260" s="103" t="s">
        <v>1500</v>
      </c>
      <c r="B260" s="103" t="s">
        <v>1501</v>
      </c>
      <c r="C260" s="104" t="s">
        <v>137</v>
      </c>
      <c r="D260" s="456" t="s">
        <v>252</v>
      </c>
      <c r="E260" s="454" t="s">
        <v>138</v>
      </c>
      <c r="G260" s="454">
        <v>45443</v>
      </c>
      <c r="H260" s="454">
        <v>45512</v>
      </c>
      <c r="I260" s="103" t="s">
        <v>139</v>
      </c>
      <c r="J260" s="103" t="s">
        <v>139</v>
      </c>
      <c r="K260" s="458" t="s">
        <v>1502</v>
      </c>
      <c r="L260" s="103" t="s">
        <v>446</v>
      </c>
      <c r="M260" s="103" t="s">
        <v>460</v>
      </c>
      <c r="N260" s="103" t="s">
        <v>784</v>
      </c>
      <c r="O260" s="103" t="s">
        <v>588</v>
      </c>
      <c r="P260" s="103" t="s">
        <v>589</v>
      </c>
      <c r="Q260" s="103" t="s">
        <v>589</v>
      </c>
      <c r="R260" s="458" t="s">
        <v>1503</v>
      </c>
      <c r="S260" s="460"/>
      <c r="T260" s="103" t="s">
        <v>252</v>
      </c>
      <c r="U260" s="103" t="s">
        <v>137</v>
      </c>
      <c r="V260" s="454" t="str">
        <f>Tabela3[[#This Row],[NOVO 
PRAZO REDE]]</f>
        <v>REDE OK</v>
      </c>
      <c r="W260" s="454">
        <f>Tabela3[[#This Row],[PRAZO
ATIVAÇÃO]]</f>
        <v>0</v>
      </c>
      <c r="X260" s="103" t="s">
        <v>482</v>
      </c>
      <c r="Y260" s="103" t="str">
        <f>IFERROR("W"&amp;WEEKNUM(Tabela3[[#This Row],[PRAZO RE REVISADO]]),"-")</f>
        <v>-</v>
      </c>
      <c r="Z260" s="103" t="str">
        <f>IFERROR("W"&amp;WEEKNUM(Tabela3[[#This Row],[PRAZO ATIVAÇÃO]]),"-")</f>
        <v>W0</v>
      </c>
      <c r="AA260" s="103">
        <v>2024</v>
      </c>
      <c r="AB260" s="103" t="s">
        <v>675</v>
      </c>
      <c r="AC260" s="103" t="s">
        <v>139</v>
      </c>
      <c r="AD260" s="103" t="s">
        <v>137</v>
      </c>
      <c r="AF260" s="103"/>
      <c r="AG260" s="103"/>
      <c r="AH260" s="103"/>
      <c r="AK260" s="103" t="str">
        <f ca="1">IF(Tabela3[[#This Row],[STATUS]]&lt;&gt;"PREVISTO","N/A",IF(Tabela3[[#This Row],[Data_RE_CONGELADA]]="REDE OK","OK",IFERROR(IF(TODAY()-Tabela3[[#This Row],[Data_RE_CONGELADA]]&gt;=0,"ATRASADO",IF(TODAY()-Tabela3[[#This Row],[Data_RE_CONGELADA]]&gt;-5,"VENCENDO",IF(TODAY()-Tabela3[[#This Row],[Data_RE_CONGELADA]]&lt;=0,"NO PRAZO"))),"N/A")))</f>
        <v>N/A</v>
      </c>
      <c r="AL260" s="454" t="s">
        <v>138</v>
      </c>
      <c r="AM260" s="454" t="s">
        <v>137</v>
      </c>
      <c r="AN260" s="458" t="s">
        <v>186</v>
      </c>
      <c r="AP260" s="103" t="s">
        <v>575</v>
      </c>
      <c r="AQ260" s="103" t="s">
        <v>611</v>
      </c>
      <c r="AR260" s="103" t="s">
        <v>575</v>
      </c>
      <c r="AS260" s="103">
        <v>0</v>
      </c>
      <c r="AU260" s="103" t="s">
        <v>604</v>
      </c>
      <c r="BC260" s="103"/>
      <c r="BE260" s="103" t="e">
        <f>VLOOKUP(Tabela3[[#This Row],[ID OSP]],[1]Export!$R:$R,1,0)</f>
        <v>#N/A</v>
      </c>
    </row>
    <row r="261" spans="1:57" hidden="1">
      <c r="A261" s="103" t="s">
        <v>1504</v>
      </c>
      <c r="B261" s="103" t="s">
        <v>1505</v>
      </c>
      <c r="C261" s="104" t="s">
        <v>137</v>
      </c>
      <c r="D261" s="456" t="s">
        <v>252</v>
      </c>
      <c r="E261" s="454" t="s">
        <v>138</v>
      </c>
      <c r="G261" s="454">
        <v>45518</v>
      </c>
      <c r="H261" s="454">
        <v>45572</v>
      </c>
      <c r="I261" s="103" t="s">
        <v>139</v>
      </c>
      <c r="J261" s="103" t="s">
        <v>139</v>
      </c>
      <c r="K261" s="458" t="s">
        <v>884</v>
      </c>
      <c r="L261" s="103" t="s">
        <v>446</v>
      </c>
      <c r="M261" s="103" t="s">
        <v>447</v>
      </c>
      <c r="N261" s="103" t="s">
        <v>447</v>
      </c>
      <c r="O261" s="103" t="s">
        <v>663</v>
      </c>
      <c r="P261" s="103" t="s">
        <v>885</v>
      </c>
      <c r="Q261" s="103" t="s">
        <v>589</v>
      </c>
      <c r="R261" s="458" t="s">
        <v>617</v>
      </c>
      <c r="S261" s="503"/>
      <c r="T261" s="103" t="s">
        <v>42</v>
      </c>
      <c r="U261" s="103" t="s">
        <v>137</v>
      </c>
      <c r="V261" s="454" t="str">
        <f>Tabela3[[#This Row],[NOVO 
PRAZO REDE]]</f>
        <v>REDE OK</v>
      </c>
      <c r="W261" s="454">
        <f>Tabela3[[#This Row],[PRAZO
ATIVAÇÃO]]</f>
        <v>0</v>
      </c>
      <c r="X261" s="103" t="s">
        <v>500</v>
      </c>
      <c r="Y261" s="103" t="str">
        <f>IFERROR("W"&amp;WEEKNUM(Tabela3[[#This Row],[PRAZO RE REVISADO]]),"-")</f>
        <v>-</v>
      </c>
      <c r="Z261" s="103" t="str">
        <f>IFERROR("W"&amp;WEEKNUM(Tabela3[[#This Row],[PRAZO ATIVAÇÃO]]),"-")</f>
        <v>W0</v>
      </c>
      <c r="AA261" s="103">
        <v>2024</v>
      </c>
      <c r="AB261" s="103">
        <v>506523</v>
      </c>
      <c r="AC261" s="103" t="s">
        <v>572</v>
      </c>
      <c r="AD261" s="103" t="s">
        <v>137</v>
      </c>
      <c r="AF261" s="103"/>
      <c r="AG261" s="103"/>
      <c r="AH261" s="103"/>
      <c r="AK261" s="103" t="str">
        <f ca="1">IF(Tabela3[[#This Row],[STATUS]]&lt;&gt;"PREVISTO","N/A",IF(Tabela3[[#This Row],[Data_RE_CONGELADA]]="REDE OK","OK",IFERROR(IF(TODAY()-Tabela3[[#This Row],[Data_RE_CONGELADA]]&gt;=0,"ATRASADO",IF(TODAY()-Tabela3[[#This Row],[Data_RE_CONGELADA]]&gt;-5,"VENCENDO",IF(TODAY()-Tabela3[[#This Row],[Data_RE_CONGELADA]]&lt;=0,"NO PRAZO"))),"N/A")))</f>
        <v>N/A</v>
      </c>
      <c r="AL261" s="454" t="s">
        <v>138</v>
      </c>
      <c r="AM261" s="454">
        <v>45569</v>
      </c>
      <c r="AN261" s="458" t="s">
        <v>186</v>
      </c>
      <c r="AP261" s="103" t="s">
        <v>575</v>
      </c>
      <c r="AQ261" s="103" t="s">
        <v>611</v>
      </c>
      <c r="AR261" s="103" t="s">
        <v>575</v>
      </c>
      <c r="AS261" s="103">
        <v>0</v>
      </c>
      <c r="AU261" s="103" t="s">
        <v>604</v>
      </c>
      <c r="BC261" s="103"/>
      <c r="BE261" s="103" t="e">
        <f>VLOOKUP(Tabela3[[#This Row],[ID OSP]],[1]Export!$R:$R,1,0)</f>
        <v>#N/A</v>
      </c>
    </row>
    <row r="262" spans="1:57" hidden="1">
      <c r="A262" s="103" t="s">
        <v>1506</v>
      </c>
      <c r="B262" s="103" t="s">
        <v>1507</v>
      </c>
      <c r="C262" s="104" t="s">
        <v>137</v>
      </c>
      <c r="D262" s="456" t="s">
        <v>252</v>
      </c>
      <c r="E262" s="454" t="s">
        <v>138</v>
      </c>
      <c r="G262" s="454">
        <v>45447</v>
      </c>
      <c r="H262" s="454">
        <v>45447</v>
      </c>
      <c r="I262" s="103" t="s">
        <v>139</v>
      </c>
      <c r="J262" s="103" t="s">
        <v>139</v>
      </c>
      <c r="K262" s="458" t="s">
        <v>1508</v>
      </c>
      <c r="L262" s="103" t="s">
        <v>446</v>
      </c>
      <c r="M262" s="103" t="s">
        <v>457</v>
      </c>
      <c r="N262" s="103" t="s">
        <v>1356</v>
      </c>
      <c r="O262" s="103" t="s">
        <v>588</v>
      </c>
      <c r="P262" s="103" t="s">
        <v>653</v>
      </c>
      <c r="Q262" s="103" t="s">
        <v>589</v>
      </c>
      <c r="R262" s="458" t="s">
        <v>665</v>
      </c>
      <c r="S262" s="460"/>
      <c r="T262" s="103" t="s">
        <v>42</v>
      </c>
      <c r="U262" s="103" t="s">
        <v>137</v>
      </c>
      <c r="V262" s="454" t="str">
        <f>Tabela3[[#This Row],[NOVO 
PRAZO REDE]]</f>
        <v>REDE OK</v>
      </c>
      <c r="W262" s="454">
        <f>Tabela3[[#This Row],[PRAZO
ATIVAÇÃO]]</f>
        <v>0</v>
      </c>
      <c r="X262" s="103" t="s">
        <v>709</v>
      </c>
      <c r="Y262" s="103" t="str">
        <f>IFERROR("W"&amp;WEEKNUM(Tabela3[[#This Row],[PRAZO RE REVISADO]]),"-")</f>
        <v>-</v>
      </c>
      <c r="Z262" s="103" t="str">
        <f>IFERROR("W"&amp;WEEKNUM(Tabela3[[#This Row],[PRAZO ATIVAÇÃO]]),"-")</f>
        <v>W0</v>
      </c>
      <c r="AA262" s="103">
        <v>2024</v>
      </c>
      <c r="AB262" s="103">
        <v>508086</v>
      </c>
      <c r="AC262" s="103" t="s">
        <v>610</v>
      </c>
      <c r="AD262" s="103" t="s">
        <v>137</v>
      </c>
      <c r="AF262" s="103"/>
      <c r="AG262" s="103"/>
      <c r="AH262" s="103"/>
      <c r="AK262" s="103" t="str">
        <f ca="1">IF(Tabela3[[#This Row],[STATUS]]&lt;&gt;"PREVISTO","N/A",IF(Tabela3[[#This Row],[Data_RE_CONGELADA]]="REDE OK","OK",IFERROR(IF(TODAY()-Tabela3[[#This Row],[Data_RE_CONGELADA]]&gt;=0,"ATRASADO",IF(TODAY()-Tabela3[[#This Row],[Data_RE_CONGELADA]]&gt;-5,"VENCENDO",IF(TODAY()-Tabela3[[#This Row],[Data_RE_CONGELADA]]&lt;=0,"NO PRAZO"))),"N/A")))</f>
        <v>N/A</v>
      </c>
      <c r="AL262" s="454" t="s">
        <v>138</v>
      </c>
      <c r="AM262" s="454" t="s">
        <v>137</v>
      </c>
      <c r="AN262" s="458" t="s">
        <v>186</v>
      </c>
      <c r="AP262" s="103" t="s">
        <v>575</v>
      </c>
      <c r="AQ262" s="103" t="s">
        <v>611</v>
      </c>
      <c r="AR262" s="103" t="s">
        <v>575</v>
      </c>
      <c r="AS262" s="103">
        <v>0</v>
      </c>
      <c r="AU262" s="103" t="s">
        <v>604</v>
      </c>
      <c r="BC262" s="103"/>
      <c r="BE262" s="103" t="e">
        <f>VLOOKUP(Tabela3[[#This Row],[ID OSP]],[1]Export!$R:$R,1,0)</f>
        <v>#N/A</v>
      </c>
    </row>
    <row r="263" spans="1:57" hidden="1">
      <c r="A263" s="103" t="s">
        <v>1509</v>
      </c>
      <c r="B263" s="103" t="s">
        <v>1510</v>
      </c>
      <c r="C263" s="104" t="s">
        <v>137</v>
      </c>
      <c r="D263" s="456" t="s">
        <v>252</v>
      </c>
      <c r="E263" s="454" t="s">
        <v>138</v>
      </c>
      <c r="G263" s="454">
        <v>45307</v>
      </c>
      <c r="H263" s="454">
        <v>45307</v>
      </c>
      <c r="I263" s="103" t="s">
        <v>139</v>
      </c>
      <c r="J263" s="103" t="s">
        <v>139</v>
      </c>
      <c r="K263" s="458" t="s">
        <v>1511</v>
      </c>
      <c r="L263" s="103" t="s">
        <v>446</v>
      </c>
      <c r="M263" s="103" t="s">
        <v>457</v>
      </c>
      <c r="N263" s="103" t="s">
        <v>1356</v>
      </c>
      <c r="O263" s="103" t="s">
        <v>588</v>
      </c>
      <c r="P263" s="103" t="s">
        <v>653</v>
      </c>
      <c r="Q263" s="103" t="s">
        <v>589</v>
      </c>
      <c r="R263" s="458" t="s">
        <v>665</v>
      </c>
      <c r="S263" s="460"/>
      <c r="T263" s="103" t="s">
        <v>42</v>
      </c>
      <c r="U263" s="103" t="s">
        <v>137</v>
      </c>
      <c r="V263" s="454" t="str">
        <f>Tabela3[[#This Row],[NOVO 
PRAZO REDE]]</f>
        <v>REDE OK</v>
      </c>
      <c r="W263" s="454">
        <f>Tabela3[[#This Row],[PRAZO
ATIVAÇÃO]]</f>
        <v>0</v>
      </c>
      <c r="X263" s="103" t="s">
        <v>485</v>
      </c>
      <c r="Y263" s="103" t="str">
        <f>IFERROR("W"&amp;WEEKNUM(Tabela3[[#This Row],[PRAZO RE REVISADO]]),"-")</f>
        <v>-</v>
      </c>
      <c r="Z263" s="103" t="str">
        <f>IFERROR("W"&amp;WEEKNUM(Tabela3[[#This Row],[PRAZO ATIVAÇÃO]]),"-")</f>
        <v>W0</v>
      </c>
      <c r="AA263" s="103">
        <v>2024</v>
      </c>
      <c r="AB263" s="103" t="s">
        <v>139</v>
      </c>
      <c r="AC263" s="103" t="s">
        <v>139</v>
      </c>
      <c r="AD263" s="103" t="s">
        <v>137</v>
      </c>
      <c r="AF263" s="103"/>
      <c r="AG263" s="103"/>
      <c r="AH263" s="103"/>
      <c r="AK263" s="103" t="str">
        <f ca="1">IF(Tabela3[[#This Row],[STATUS]]&lt;&gt;"PREVISTO","N/A",IF(Tabela3[[#This Row],[Data_RE_CONGELADA]]="REDE OK","OK",IFERROR(IF(TODAY()-Tabela3[[#This Row],[Data_RE_CONGELADA]]&gt;=0,"ATRASADO",IF(TODAY()-Tabela3[[#This Row],[Data_RE_CONGELADA]]&gt;-5,"VENCENDO",IF(TODAY()-Tabela3[[#This Row],[Data_RE_CONGELADA]]&lt;=0,"NO PRAZO"))),"N/A")))</f>
        <v>N/A</v>
      </c>
      <c r="AL263" s="454" t="s">
        <v>138</v>
      </c>
      <c r="AM263" s="454" t="s">
        <v>137</v>
      </c>
      <c r="AN263" s="458" t="s">
        <v>186</v>
      </c>
      <c r="AP263" s="103" t="s">
        <v>575</v>
      </c>
      <c r="AQ263" s="103" t="s">
        <v>611</v>
      </c>
      <c r="AR263" s="103" t="s">
        <v>575</v>
      </c>
      <c r="AS263" s="103">
        <v>0</v>
      </c>
      <c r="AU263" s="103" t="s">
        <v>604</v>
      </c>
      <c r="BC263" s="103"/>
      <c r="BE263" s="103" t="e">
        <f>VLOOKUP(Tabela3[[#This Row],[ID OSP]],[1]Export!$R:$R,1,0)</f>
        <v>#N/A</v>
      </c>
    </row>
    <row r="264" spans="1:57" hidden="1">
      <c r="A264" s="103" t="s">
        <v>1512</v>
      </c>
      <c r="B264" s="103" t="s">
        <v>1513</v>
      </c>
      <c r="C264" s="540" t="s">
        <v>137</v>
      </c>
      <c r="D264" s="456" t="s">
        <v>252</v>
      </c>
      <c r="E264" s="454" t="s">
        <v>138</v>
      </c>
      <c r="G264" s="454">
        <v>45565</v>
      </c>
      <c r="H264" s="454">
        <v>45565</v>
      </c>
      <c r="I264" s="103" t="s">
        <v>139</v>
      </c>
      <c r="J264" s="103" t="s">
        <v>139</v>
      </c>
      <c r="K264" s="458" t="s">
        <v>723</v>
      </c>
      <c r="L264" s="103" t="s">
        <v>446</v>
      </c>
      <c r="M264" s="103" t="s">
        <v>461</v>
      </c>
      <c r="N264" s="103" t="s">
        <v>461</v>
      </c>
      <c r="O264" s="103" t="s">
        <v>588</v>
      </c>
      <c r="P264" s="103" t="s">
        <v>589</v>
      </c>
      <c r="Q264" s="103" t="s">
        <v>589</v>
      </c>
      <c r="R264" s="458" t="s">
        <v>671</v>
      </c>
      <c r="S264" s="503"/>
      <c r="T264" s="103" t="s">
        <v>252</v>
      </c>
      <c r="U264" s="103" t="s">
        <v>137</v>
      </c>
      <c r="V264" s="454" t="str">
        <f>Tabela3[[#This Row],[NOVO 
PRAZO REDE]]</f>
        <v>REDE OK</v>
      </c>
      <c r="W264" s="454">
        <f>Tabela3[[#This Row],[PRAZO
ATIVAÇÃO]]</f>
        <v>0</v>
      </c>
      <c r="X264" s="103" t="s">
        <v>625</v>
      </c>
      <c r="Y264" s="103" t="str">
        <f>IFERROR("W"&amp;WEEKNUM(Tabela3[[#This Row],[PRAZO RE REVISADO]]),"-")</f>
        <v>-</v>
      </c>
      <c r="Z264" s="103" t="str">
        <f>IFERROR("W"&amp;WEEKNUM(Tabela3[[#This Row],[PRAZO ATIVAÇÃO]]),"-")</f>
        <v>W0</v>
      </c>
      <c r="AA264" s="103">
        <v>2024</v>
      </c>
      <c r="AB264" s="103" t="s">
        <v>139</v>
      </c>
      <c r="AC264" s="103" t="s">
        <v>139</v>
      </c>
      <c r="AD264" s="103" t="s">
        <v>137</v>
      </c>
      <c r="AF264" s="103"/>
      <c r="AG264" s="103"/>
      <c r="AH264" s="103"/>
      <c r="AK264" s="103" t="str">
        <f ca="1">IF(Tabela3[[#This Row],[STATUS]]&lt;&gt;"PREVISTO","N/A",IF(Tabela3[[#This Row],[Data_RE_CONGELADA]]="REDE OK","OK",IFERROR(IF(TODAY()-Tabela3[[#This Row],[Data_RE_CONGELADA]]&gt;=0,"ATRASADO",IF(TODAY()-Tabela3[[#This Row],[Data_RE_CONGELADA]]&gt;-5,"VENCENDO",IF(TODAY()-Tabela3[[#This Row],[Data_RE_CONGELADA]]&lt;=0,"NO PRAZO"))),"N/A")))</f>
        <v>N/A</v>
      </c>
      <c r="AL264" s="454" t="s">
        <v>138</v>
      </c>
      <c r="AM264" s="454" t="s">
        <v>137</v>
      </c>
      <c r="AN264" s="458" t="s">
        <v>186</v>
      </c>
      <c r="AP264" s="103" t="s">
        <v>575</v>
      </c>
      <c r="AQ264" s="103" t="s">
        <v>611</v>
      </c>
      <c r="AR264" s="103" t="s">
        <v>575</v>
      </c>
      <c r="AS264" s="103">
        <v>0</v>
      </c>
      <c r="AU264" s="103" t="s">
        <v>604</v>
      </c>
      <c r="BC264" s="103"/>
      <c r="BE264" s="103" t="e">
        <f>VLOOKUP(Tabela3[[#This Row],[ID OSP]],[1]Export!$R:$R,1,0)</f>
        <v>#N/A</v>
      </c>
    </row>
    <row r="265" spans="1:57" hidden="1">
      <c r="A265" s="103" t="s">
        <v>1514</v>
      </c>
      <c r="B265" s="103" t="s">
        <v>1515</v>
      </c>
      <c r="C265" s="104" t="s">
        <v>137</v>
      </c>
      <c r="D265" s="456" t="s">
        <v>252</v>
      </c>
      <c r="E265" s="454" t="s">
        <v>138</v>
      </c>
      <c r="G265" s="454">
        <v>45481</v>
      </c>
      <c r="H265" s="454">
        <v>45385</v>
      </c>
      <c r="I265" s="103" t="s">
        <v>139</v>
      </c>
      <c r="J265" s="103" t="s">
        <v>139</v>
      </c>
      <c r="K265" s="458" t="s">
        <v>1516</v>
      </c>
      <c r="L265" s="103" t="s">
        <v>446</v>
      </c>
      <c r="M265" s="103" t="s">
        <v>458</v>
      </c>
      <c r="N265" s="103" t="s">
        <v>1205</v>
      </c>
      <c r="O265" s="103" t="s">
        <v>588</v>
      </c>
      <c r="P265" s="103" t="s">
        <v>653</v>
      </c>
      <c r="Q265" s="103" t="s">
        <v>589</v>
      </c>
      <c r="R265" s="458" t="s">
        <v>665</v>
      </c>
      <c r="S265" s="460"/>
      <c r="T265" s="103" t="s">
        <v>252</v>
      </c>
      <c r="U265" s="103" t="s">
        <v>137</v>
      </c>
      <c r="V265" s="454" t="str">
        <f>Tabela3[[#This Row],[NOVO 
PRAZO REDE]]</f>
        <v>REDE OK</v>
      </c>
      <c r="W265" s="454">
        <f>Tabela3[[#This Row],[PRAZO
ATIVAÇÃO]]</f>
        <v>0</v>
      </c>
      <c r="X265" s="103" t="s">
        <v>709</v>
      </c>
      <c r="Y265" s="103" t="str">
        <f>IFERROR("W"&amp;WEEKNUM(Tabela3[[#This Row],[PRAZO RE REVISADO]]),"-")</f>
        <v>-</v>
      </c>
      <c r="Z265" s="103" t="str">
        <f>IFERROR("W"&amp;WEEKNUM(Tabela3[[#This Row],[PRAZO ATIVAÇÃO]]),"-")</f>
        <v>W0</v>
      </c>
      <c r="AA265" s="103">
        <v>2024</v>
      </c>
      <c r="AB265" s="103">
        <v>481261</v>
      </c>
      <c r="AC265" s="103" t="s">
        <v>572</v>
      </c>
      <c r="AD265" s="103" t="s">
        <v>137</v>
      </c>
      <c r="AF265" s="103"/>
      <c r="AG265" s="103"/>
      <c r="AH265" s="103"/>
      <c r="AK265" s="103" t="str">
        <f ca="1">IF(Tabela3[[#This Row],[STATUS]]&lt;&gt;"PREVISTO","N/A",IF(Tabela3[[#This Row],[Data_RE_CONGELADA]]="REDE OK","OK",IFERROR(IF(TODAY()-Tabela3[[#This Row],[Data_RE_CONGELADA]]&gt;=0,"ATRASADO",IF(TODAY()-Tabela3[[#This Row],[Data_RE_CONGELADA]]&gt;-5,"VENCENDO",IF(TODAY()-Tabela3[[#This Row],[Data_RE_CONGELADA]]&lt;=0,"NO PRAZO"))),"N/A")))</f>
        <v>N/A</v>
      </c>
      <c r="AL265" s="454" t="s">
        <v>138</v>
      </c>
      <c r="AM265" s="454" t="s">
        <v>137</v>
      </c>
      <c r="AN265" s="458" t="s">
        <v>186</v>
      </c>
      <c r="AP265" s="103" t="s">
        <v>575</v>
      </c>
      <c r="AQ265" s="103" t="s">
        <v>611</v>
      </c>
      <c r="AR265" s="103" t="s">
        <v>575</v>
      </c>
      <c r="AS265" s="103">
        <v>0</v>
      </c>
      <c r="AU265" s="103" t="s">
        <v>604</v>
      </c>
      <c r="BC265" s="103"/>
      <c r="BE265" s="103" t="e">
        <f>VLOOKUP(Tabela3[[#This Row],[ID OSP]],[1]Export!$R:$R,1,0)</f>
        <v>#N/A</v>
      </c>
    </row>
    <row r="266" spans="1:57" hidden="1">
      <c r="A266" s="103" t="s">
        <v>1517</v>
      </c>
      <c r="B266" s="103" t="s">
        <v>1518</v>
      </c>
      <c r="C266" s="104" t="s">
        <v>137</v>
      </c>
      <c r="D266" s="456" t="s">
        <v>252</v>
      </c>
      <c r="E266" s="454" t="s">
        <v>138</v>
      </c>
      <c r="G266" s="454">
        <v>45434</v>
      </c>
      <c r="H266" s="454">
        <v>45551</v>
      </c>
      <c r="I266" s="103" t="s">
        <v>139</v>
      </c>
      <c r="J266" s="103" t="s">
        <v>139</v>
      </c>
      <c r="K266" s="458" t="s">
        <v>1519</v>
      </c>
      <c r="L266" s="103" t="s">
        <v>446</v>
      </c>
      <c r="M266" s="103" t="s">
        <v>453</v>
      </c>
      <c r="N266" s="103" t="s">
        <v>851</v>
      </c>
      <c r="O266" s="103" t="s">
        <v>588</v>
      </c>
      <c r="P266" s="103" t="s">
        <v>705</v>
      </c>
      <c r="Q266" s="103" t="s">
        <v>589</v>
      </c>
      <c r="R266" s="458" t="s">
        <v>665</v>
      </c>
      <c r="S266" s="460"/>
      <c r="T266" s="103" t="s">
        <v>42</v>
      </c>
      <c r="U266" s="103" t="s">
        <v>137</v>
      </c>
      <c r="V266" s="454" t="str">
        <f>Tabela3[[#This Row],[NOVO 
PRAZO REDE]]</f>
        <v>REDE OK</v>
      </c>
      <c r="W266" s="454">
        <f>Tabela3[[#This Row],[PRAZO
ATIVAÇÃO]]</f>
        <v>0</v>
      </c>
      <c r="X266" s="103" t="s">
        <v>729</v>
      </c>
      <c r="Y266" s="103" t="str">
        <f>IFERROR("W"&amp;WEEKNUM(Tabela3[[#This Row],[PRAZO RE REVISADO]]),"-")</f>
        <v>-</v>
      </c>
      <c r="Z266" s="103" t="str">
        <f>IFERROR("W"&amp;WEEKNUM(Tabela3[[#This Row],[PRAZO ATIVAÇÃO]]),"-")</f>
        <v>W0</v>
      </c>
      <c r="AA266" s="103">
        <v>2024</v>
      </c>
      <c r="AB266" s="103">
        <v>481266</v>
      </c>
      <c r="AC266" s="103" t="s">
        <v>572</v>
      </c>
      <c r="AD266" s="103" t="s">
        <v>137</v>
      </c>
      <c r="AF266" s="103"/>
      <c r="AG266" s="103"/>
      <c r="AH266" s="103"/>
      <c r="AK266" s="103" t="str">
        <f ca="1">IF(Tabela3[[#This Row],[STATUS]]&lt;&gt;"PREVISTO","N/A",IF(Tabela3[[#This Row],[Data_RE_CONGELADA]]="REDE OK","OK",IFERROR(IF(TODAY()-Tabela3[[#This Row],[Data_RE_CONGELADA]]&gt;=0,"ATRASADO",IF(TODAY()-Tabela3[[#This Row],[Data_RE_CONGELADA]]&gt;-5,"VENCENDO",IF(TODAY()-Tabela3[[#This Row],[Data_RE_CONGELADA]]&lt;=0,"NO PRAZO"))),"N/A")))</f>
        <v>N/A</v>
      </c>
      <c r="AL266" s="454" t="s">
        <v>138</v>
      </c>
      <c r="AM266" s="454" t="s">
        <v>137</v>
      </c>
      <c r="AN266" s="458" t="s">
        <v>186</v>
      </c>
      <c r="AP266" s="103" t="s">
        <v>575</v>
      </c>
      <c r="AQ266" s="103" t="s">
        <v>611</v>
      </c>
      <c r="AR266" s="103" t="s">
        <v>575</v>
      </c>
      <c r="AS266" s="103">
        <v>0</v>
      </c>
      <c r="AU266" s="103" t="s">
        <v>604</v>
      </c>
      <c r="BC266" s="103"/>
      <c r="BE266" s="103" t="e">
        <f>VLOOKUP(Tabela3[[#This Row],[ID OSP]],[1]Export!$R:$R,1,0)</f>
        <v>#N/A</v>
      </c>
    </row>
    <row r="267" spans="1:57" hidden="1">
      <c r="A267" s="103" t="s">
        <v>1520</v>
      </c>
      <c r="B267" s="103" t="s">
        <v>1521</v>
      </c>
      <c r="C267" s="104" t="s">
        <v>137</v>
      </c>
      <c r="D267" s="461" t="s">
        <v>252</v>
      </c>
      <c r="E267" s="454" t="s">
        <v>138</v>
      </c>
      <c r="G267" s="454">
        <v>45544</v>
      </c>
      <c r="H267" s="454">
        <v>45551</v>
      </c>
      <c r="I267" s="103" t="s">
        <v>139</v>
      </c>
      <c r="J267" s="103" t="s">
        <v>139</v>
      </c>
      <c r="K267" s="458" t="s">
        <v>1522</v>
      </c>
      <c r="L267" s="103" t="s">
        <v>446</v>
      </c>
      <c r="M267" s="103" t="s">
        <v>457</v>
      </c>
      <c r="N267" s="103" t="s">
        <v>457</v>
      </c>
      <c r="O267" s="103" t="s">
        <v>588</v>
      </c>
      <c r="P267" s="103" t="s">
        <v>653</v>
      </c>
      <c r="Q267" s="103" t="s">
        <v>589</v>
      </c>
      <c r="R267" s="458" t="s">
        <v>617</v>
      </c>
      <c r="S267" s="503"/>
      <c r="T267" s="103" t="s">
        <v>42</v>
      </c>
      <c r="U267" s="103" t="s">
        <v>137</v>
      </c>
      <c r="V267" s="454" t="str">
        <f>Tabela3[[#This Row],[NOVO 
PRAZO REDE]]</f>
        <v>REDE OK</v>
      </c>
      <c r="W267" s="454">
        <f>Tabela3[[#This Row],[PRAZO
ATIVAÇÃO]]</f>
        <v>0</v>
      </c>
      <c r="X267" s="103" t="s">
        <v>485</v>
      </c>
      <c r="Y267" s="103" t="str">
        <f>IFERROR("W"&amp;WEEKNUM(Tabela3[[#This Row],[PRAZO RE REVISADO]]),"-")</f>
        <v>-</v>
      </c>
      <c r="Z267" s="103" t="str">
        <f>IFERROR("W"&amp;WEEKNUM(Tabela3[[#This Row],[PRAZO ATIVAÇÃO]]),"-")</f>
        <v>W0</v>
      </c>
      <c r="AA267" s="103">
        <v>2024</v>
      </c>
      <c r="AB267" s="103" t="s">
        <v>139</v>
      </c>
      <c r="AC267" s="103" t="s">
        <v>139</v>
      </c>
      <c r="AD267" s="103" t="s">
        <v>137</v>
      </c>
      <c r="AF267" s="103"/>
      <c r="AG267" s="103"/>
      <c r="AH267" s="103"/>
      <c r="AK267" s="103" t="str">
        <f ca="1">IF(Tabela3[[#This Row],[STATUS]]&lt;&gt;"PREVISTO","N/A",IF(Tabela3[[#This Row],[Data_RE_CONGELADA]]="REDE OK","OK",IFERROR(IF(TODAY()-Tabela3[[#This Row],[Data_RE_CONGELADA]]&gt;=0,"ATRASADO",IF(TODAY()-Tabela3[[#This Row],[Data_RE_CONGELADA]]&gt;-5,"VENCENDO",IF(TODAY()-Tabela3[[#This Row],[Data_RE_CONGELADA]]&lt;=0,"NO PRAZO"))),"N/A")))</f>
        <v>N/A</v>
      </c>
      <c r="AL267" s="454" t="s">
        <v>138</v>
      </c>
      <c r="AM267" s="454" t="s">
        <v>137</v>
      </c>
      <c r="AN267" s="458" t="s">
        <v>186</v>
      </c>
      <c r="AP267" s="103" t="s">
        <v>575</v>
      </c>
      <c r="AQ267" s="103" t="s">
        <v>611</v>
      </c>
      <c r="AR267" s="103" t="s">
        <v>575</v>
      </c>
      <c r="AS267" s="103">
        <v>0</v>
      </c>
      <c r="AU267" s="103" t="s">
        <v>604</v>
      </c>
      <c r="BC267" s="103"/>
      <c r="BE267" s="103" t="e">
        <f>VLOOKUP(Tabela3[[#This Row],[ID OSP]],[1]Export!$R:$R,1,0)</f>
        <v>#N/A</v>
      </c>
    </row>
    <row r="268" spans="1:57" hidden="1">
      <c r="A268" s="103" t="s">
        <v>469</v>
      </c>
      <c r="B268" s="103" t="s">
        <v>1523</v>
      </c>
      <c r="C268" s="104" t="s">
        <v>137</v>
      </c>
      <c r="D268" s="454" t="s">
        <v>252</v>
      </c>
      <c r="E268" s="454" t="s">
        <v>138</v>
      </c>
      <c r="G268" s="454" t="s">
        <v>607</v>
      </c>
      <c r="H268" s="454" t="s">
        <v>186</v>
      </c>
      <c r="I268" s="103" t="s">
        <v>139</v>
      </c>
      <c r="J268" s="103" t="s">
        <v>139</v>
      </c>
      <c r="K268" s="458" t="s">
        <v>1524</v>
      </c>
      <c r="L268" s="103" t="s">
        <v>467</v>
      </c>
      <c r="M268" s="103" t="s">
        <v>469</v>
      </c>
      <c r="N268" s="103" t="s">
        <v>186</v>
      </c>
      <c r="O268" s="103" t="s">
        <v>137</v>
      </c>
      <c r="P268" s="103" t="s">
        <v>1174</v>
      </c>
      <c r="Q268" s="103" t="s">
        <v>1174</v>
      </c>
      <c r="R268" s="458" t="s">
        <v>607</v>
      </c>
      <c r="S268" s="503"/>
      <c r="T268" s="103" t="s">
        <v>42</v>
      </c>
      <c r="U268" s="103" t="s">
        <v>137</v>
      </c>
      <c r="V268" s="454" t="str">
        <f>Tabela3[[#This Row],[NOVO 
PRAZO REDE]]</f>
        <v>REDE OK</v>
      </c>
      <c r="W268" s="454">
        <f>Tabela3[[#This Row],[PRAZO
ATIVAÇÃO]]</f>
        <v>0</v>
      </c>
      <c r="X268" s="103" t="s">
        <v>713</v>
      </c>
      <c r="Y268" s="103" t="str">
        <f>IFERROR("W"&amp;WEEKNUM(Tabela3[[#This Row],[PRAZO RE REVISADO]]),"-")</f>
        <v>-</v>
      </c>
      <c r="Z268" s="103" t="str">
        <f>IFERROR("W"&amp;WEEKNUM(Tabela3[[#This Row],[PRAZO ATIVAÇÃO]]),"-")</f>
        <v>W0</v>
      </c>
      <c r="AA268" s="103">
        <v>2024</v>
      </c>
      <c r="AB268" s="103" t="s">
        <v>139</v>
      </c>
      <c r="AC268" s="103" t="s">
        <v>139</v>
      </c>
      <c r="AD268" s="103" t="s">
        <v>137</v>
      </c>
      <c r="AF268" s="103"/>
      <c r="AG268" s="103"/>
      <c r="AH268" s="103" t="e">
        <f>VLOOKUP(Tabela3[[#This Row],[SITE]],#REF!,8,0)</f>
        <v>#REF!</v>
      </c>
      <c r="AK268" s="103" t="str">
        <f ca="1">IF(Tabela3[[#This Row],[STATUS]]&lt;&gt;"PREVISTO","N/A",IF(Tabela3[[#This Row],[Data_RE_CONGELADA]]="REDE OK","OK",IFERROR(IF(TODAY()-Tabela3[[#This Row],[Data_RE_CONGELADA]]&gt;=0,"ATRASADO",IF(TODAY()-Tabela3[[#This Row],[Data_RE_CONGELADA]]&gt;-5,"VENCENDO",IF(TODAY()-Tabela3[[#This Row],[Data_RE_CONGELADA]]&lt;=0,"NO PRAZO"))),"N/A")))</f>
        <v>N/A</v>
      </c>
      <c r="AL268" s="454" t="s">
        <v>138</v>
      </c>
      <c r="AM268" s="454" t="s">
        <v>137</v>
      </c>
      <c r="AN268" s="458" t="s">
        <v>186</v>
      </c>
      <c r="AP268" s="103" t="s">
        <v>575</v>
      </c>
      <c r="AQ268" s="103" t="s">
        <v>611</v>
      </c>
      <c r="AR268" s="103" t="s">
        <v>576</v>
      </c>
      <c r="AS268" s="103">
        <v>0</v>
      </c>
      <c r="AU268" s="103" t="s">
        <v>579</v>
      </c>
      <c r="AV268" s="103" t="s">
        <v>580</v>
      </c>
      <c r="AW268" s="103" t="s">
        <v>580</v>
      </c>
      <c r="AX268" s="103" t="s">
        <v>580</v>
      </c>
      <c r="AY268" s="103" t="s">
        <v>580</v>
      </c>
      <c r="AZ268" s="103" t="s">
        <v>581</v>
      </c>
      <c r="BA268" s="103" t="s">
        <v>139</v>
      </c>
      <c r="BC268" s="103"/>
      <c r="BE268" s="103" t="e">
        <f>VLOOKUP(Tabela3[[#This Row],[ID OSP]],[1]Export!$R:$R,1,0)</f>
        <v>#N/A</v>
      </c>
    </row>
    <row r="269" spans="1:57" hidden="1">
      <c r="A269" s="103" t="s">
        <v>1525</v>
      </c>
      <c r="B269" s="103" t="s">
        <v>1526</v>
      </c>
      <c r="C269" s="104" t="s">
        <v>137</v>
      </c>
      <c r="D269" s="456" t="s">
        <v>252</v>
      </c>
      <c r="E269" s="454" t="s">
        <v>138</v>
      </c>
      <c r="G269" s="454">
        <v>45469</v>
      </c>
      <c r="H269" s="454">
        <v>45471</v>
      </c>
      <c r="I269" s="103" t="s">
        <v>139</v>
      </c>
      <c r="J269" s="103" t="s">
        <v>139</v>
      </c>
      <c r="K269" s="458" t="s">
        <v>1527</v>
      </c>
      <c r="L269" s="103" t="s">
        <v>446</v>
      </c>
      <c r="M269" s="103" t="s">
        <v>462</v>
      </c>
      <c r="N269" s="103" t="s">
        <v>462</v>
      </c>
      <c r="O269" s="103" t="s">
        <v>588</v>
      </c>
      <c r="P269" s="103" t="s">
        <v>589</v>
      </c>
      <c r="Q269" s="103" t="s">
        <v>589</v>
      </c>
      <c r="R269" s="458" t="s">
        <v>658</v>
      </c>
      <c r="S269" s="460"/>
      <c r="T269" s="103" t="s">
        <v>252</v>
      </c>
      <c r="U269" s="103" t="s">
        <v>137</v>
      </c>
      <c r="V269" s="454" t="str">
        <f>Tabela3[[#This Row],[NOVO 
PRAZO REDE]]</f>
        <v>REDE OK</v>
      </c>
      <c r="W269" s="454">
        <f>Tabela3[[#This Row],[PRAZO
ATIVAÇÃO]]</f>
        <v>0</v>
      </c>
      <c r="X269" s="103" t="s">
        <v>485</v>
      </c>
      <c r="Y269" s="103" t="str">
        <f>IFERROR("W"&amp;WEEKNUM(Tabela3[[#This Row],[PRAZO RE REVISADO]]),"-")</f>
        <v>-</v>
      </c>
      <c r="Z269" s="103" t="str">
        <f>IFERROR("W"&amp;WEEKNUM(Tabela3[[#This Row],[PRAZO ATIVAÇÃO]]),"-")</f>
        <v>W0</v>
      </c>
      <c r="AA269" s="103">
        <v>2024</v>
      </c>
      <c r="AB269" s="103" t="s">
        <v>675</v>
      </c>
      <c r="AC269" s="103" t="s">
        <v>139</v>
      </c>
      <c r="AD269" s="103" t="s">
        <v>137</v>
      </c>
      <c r="AF269" s="103"/>
      <c r="AG269" s="103"/>
      <c r="AH269" s="103"/>
      <c r="AK269" s="103" t="str">
        <f ca="1">IF(Tabela3[[#This Row],[STATUS]]&lt;&gt;"PREVISTO","N/A",IF(Tabela3[[#This Row],[Data_RE_CONGELADA]]="REDE OK","OK",IFERROR(IF(TODAY()-Tabela3[[#This Row],[Data_RE_CONGELADA]]&gt;=0,"ATRASADO",IF(TODAY()-Tabela3[[#This Row],[Data_RE_CONGELADA]]&gt;-5,"VENCENDO",IF(TODAY()-Tabela3[[#This Row],[Data_RE_CONGELADA]]&lt;=0,"NO PRAZO"))),"N/A")))</f>
        <v>N/A</v>
      </c>
      <c r="AL269" s="454" t="s">
        <v>138</v>
      </c>
      <c r="AM269" s="454" t="s">
        <v>137</v>
      </c>
      <c r="AN269" s="458" t="s">
        <v>186</v>
      </c>
      <c r="AP269" s="103" t="s">
        <v>575</v>
      </c>
      <c r="AQ269" s="103" t="s">
        <v>611</v>
      </c>
      <c r="AR269" s="103" t="s">
        <v>575</v>
      </c>
      <c r="AS269" s="103">
        <v>0</v>
      </c>
      <c r="AU269" s="103" t="s">
        <v>604</v>
      </c>
      <c r="BC269" s="103"/>
      <c r="BE269" s="103" t="e">
        <f>VLOOKUP(Tabela3[[#This Row],[ID OSP]],[1]Export!$R:$R,1,0)</f>
        <v>#N/A</v>
      </c>
    </row>
    <row r="270" spans="1:57" hidden="1">
      <c r="A270" s="103" t="s">
        <v>1528</v>
      </c>
      <c r="B270" s="103" t="s">
        <v>1529</v>
      </c>
      <c r="C270" s="104" t="s">
        <v>137</v>
      </c>
      <c r="D270" s="456" t="s">
        <v>252</v>
      </c>
      <c r="E270" s="454" t="s">
        <v>138</v>
      </c>
      <c r="G270" s="454">
        <v>45342</v>
      </c>
      <c r="H270" s="454">
        <v>45342</v>
      </c>
      <c r="I270" s="103" t="s">
        <v>139</v>
      </c>
      <c r="J270" s="103" t="s">
        <v>139</v>
      </c>
      <c r="K270" s="458" t="s">
        <v>1530</v>
      </c>
      <c r="L270" s="103" t="s">
        <v>446</v>
      </c>
      <c r="M270" s="103" t="s">
        <v>457</v>
      </c>
      <c r="N270" s="103" t="s">
        <v>457</v>
      </c>
      <c r="O270" s="103" t="s">
        <v>588</v>
      </c>
      <c r="P270" s="103" t="s">
        <v>653</v>
      </c>
      <c r="Q270" s="103" t="s">
        <v>589</v>
      </c>
      <c r="R270" s="458" t="s">
        <v>665</v>
      </c>
      <c r="S270" s="460"/>
      <c r="T270" s="103" t="s">
        <v>42</v>
      </c>
      <c r="U270" s="103" t="s">
        <v>137</v>
      </c>
      <c r="V270" s="454" t="str">
        <f>Tabela3[[#This Row],[NOVO 
PRAZO REDE]]</f>
        <v>REDE OK</v>
      </c>
      <c r="W270" s="454">
        <f>Tabela3[[#This Row],[PRAZO
ATIVAÇÃO]]</f>
        <v>0</v>
      </c>
      <c r="X270" s="103" t="s">
        <v>485</v>
      </c>
      <c r="Y270" s="103" t="str">
        <f>IFERROR("W"&amp;WEEKNUM(Tabela3[[#This Row],[PRAZO RE REVISADO]]),"-")</f>
        <v>-</v>
      </c>
      <c r="Z270" s="103" t="str">
        <f>IFERROR("W"&amp;WEEKNUM(Tabela3[[#This Row],[PRAZO ATIVAÇÃO]]),"-")</f>
        <v>W0</v>
      </c>
      <c r="AA270" s="103">
        <v>2024</v>
      </c>
      <c r="AB270" s="103" t="s">
        <v>139</v>
      </c>
      <c r="AC270" s="103" t="s">
        <v>139</v>
      </c>
      <c r="AD270" s="103" t="s">
        <v>137</v>
      </c>
      <c r="AF270" s="103"/>
      <c r="AG270" s="103"/>
      <c r="AH270" s="103"/>
      <c r="AK270" s="103" t="str">
        <f ca="1">IF(Tabela3[[#This Row],[STATUS]]&lt;&gt;"PREVISTO","N/A",IF(Tabela3[[#This Row],[Data_RE_CONGELADA]]="REDE OK","OK",IFERROR(IF(TODAY()-Tabela3[[#This Row],[Data_RE_CONGELADA]]&gt;=0,"ATRASADO",IF(TODAY()-Tabela3[[#This Row],[Data_RE_CONGELADA]]&gt;-5,"VENCENDO",IF(TODAY()-Tabela3[[#This Row],[Data_RE_CONGELADA]]&lt;=0,"NO PRAZO"))),"N/A")))</f>
        <v>N/A</v>
      </c>
      <c r="AL270" s="454" t="s">
        <v>138</v>
      </c>
      <c r="AM270" s="454" t="s">
        <v>137</v>
      </c>
      <c r="AN270" s="458" t="s">
        <v>186</v>
      </c>
      <c r="AP270" s="103" t="s">
        <v>575</v>
      </c>
      <c r="AQ270" s="103" t="s">
        <v>611</v>
      </c>
      <c r="AR270" s="103" t="s">
        <v>575</v>
      </c>
      <c r="AS270" s="103">
        <v>0</v>
      </c>
      <c r="AU270" s="103" t="s">
        <v>604</v>
      </c>
      <c r="BC270" s="103"/>
      <c r="BE270" s="103" t="e">
        <f>VLOOKUP(Tabela3[[#This Row],[ID OSP]],[1]Export!$R:$R,1,0)</f>
        <v>#N/A</v>
      </c>
    </row>
    <row r="271" spans="1:57" hidden="1">
      <c r="A271" s="103" t="s">
        <v>1531</v>
      </c>
      <c r="B271" s="103" t="s">
        <v>1532</v>
      </c>
      <c r="C271" s="104" t="s">
        <v>137</v>
      </c>
      <c r="D271" s="456" t="s">
        <v>252</v>
      </c>
      <c r="E271" s="454" t="s">
        <v>138</v>
      </c>
      <c r="G271" s="454">
        <v>45481</v>
      </c>
      <c r="H271" s="454">
        <v>45385</v>
      </c>
      <c r="I271" s="103" t="s">
        <v>139</v>
      </c>
      <c r="J271" s="103" t="s">
        <v>139</v>
      </c>
      <c r="K271" s="458" t="s">
        <v>1516</v>
      </c>
      <c r="L271" s="103" t="s">
        <v>446</v>
      </c>
      <c r="M271" s="103" t="s">
        <v>458</v>
      </c>
      <c r="N271" s="103" t="s">
        <v>1205</v>
      </c>
      <c r="O271" s="103" t="s">
        <v>588</v>
      </c>
      <c r="P271" s="103" t="s">
        <v>653</v>
      </c>
      <c r="Q271" s="103" t="s">
        <v>589</v>
      </c>
      <c r="R271" s="458" t="s">
        <v>665</v>
      </c>
      <c r="S271" s="460"/>
      <c r="T271" s="103" t="s">
        <v>252</v>
      </c>
      <c r="U271" s="103" t="s">
        <v>137</v>
      </c>
      <c r="V271" s="454" t="str">
        <f>Tabela3[[#This Row],[NOVO 
PRAZO REDE]]</f>
        <v>REDE OK</v>
      </c>
      <c r="W271" s="454">
        <f>Tabela3[[#This Row],[PRAZO
ATIVAÇÃO]]</f>
        <v>0</v>
      </c>
      <c r="X271" s="103" t="s">
        <v>709</v>
      </c>
      <c r="Y271" s="103" t="str">
        <f>IFERROR("W"&amp;WEEKNUM(Tabela3[[#This Row],[PRAZO RE REVISADO]]),"-")</f>
        <v>-</v>
      </c>
      <c r="Z271" s="103" t="str">
        <f>IFERROR("W"&amp;WEEKNUM(Tabela3[[#This Row],[PRAZO ATIVAÇÃO]]),"-")</f>
        <v>W0</v>
      </c>
      <c r="AA271" s="103">
        <v>2024</v>
      </c>
      <c r="AB271" s="103">
        <v>481261</v>
      </c>
      <c r="AC271" s="103" t="s">
        <v>572</v>
      </c>
      <c r="AD271" s="103" t="s">
        <v>137</v>
      </c>
      <c r="AF271" s="103"/>
      <c r="AG271" s="103"/>
      <c r="AH271" s="103"/>
      <c r="AK271" s="103" t="str">
        <f ca="1">IF(Tabela3[[#This Row],[STATUS]]&lt;&gt;"PREVISTO","N/A",IF(Tabela3[[#This Row],[Data_RE_CONGELADA]]="REDE OK","OK",IFERROR(IF(TODAY()-Tabela3[[#This Row],[Data_RE_CONGELADA]]&gt;=0,"ATRASADO",IF(TODAY()-Tabela3[[#This Row],[Data_RE_CONGELADA]]&gt;-5,"VENCENDO",IF(TODAY()-Tabela3[[#This Row],[Data_RE_CONGELADA]]&lt;=0,"NO PRAZO"))),"N/A")))</f>
        <v>N/A</v>
      </c>
      <c r="AL271" s="454" t="s">
        <v>138</v>
      </c>
      <c r="AM271" s="454" t="s">
        <v>137</v>
      </c>
      <c r="AN271" s="458" t="s">
        <v>186</v>
      </c>
      <c r="AP271" s="103" t="s">
        <v>575</v>
      </c>
      <c r="AQ271" s="103" t="s">
        <v>611</v>
      </c>
      <c r="AR271" s="103" t="s">
        <v>575</v>
      </c>
      <c r="AS271" s="103">
        <v>0</v>
      </c>
      <c r="AU271" s="103" t="s">
        <v>604</v>
      </c>
      <c r="BC271" s="103"/>
      <c r="BE271" s="103" t="e">
        <f>VLOOKUP(Tabela3[[#This Row],[ID OSP]],[1]Export!$R:$R,1,0)</f>
        <v>#N/A</v>
      </c>
    </row>
    <row r="272" spans="1:57" hidden="1">
      <c r="A272" s="103" t="s">
        <v>850</v>
      </c>
      <c r="B272" s="103" t="s">
        <v>1533</v>
      </c>
      <c r="C272" s="104" t="s">
        <v>137</v>
      </c>
      <c r="D272" s="456" t="s">
        <v>252</v>
      </c>
      <c r="E272" s="454" t="s">
        <v>138</v>
      </c>
      <c r="G272" s="454">
        <v>45589</v>
      </c>
      <c r="H272" s="454">
        <v>45590</v>
      </c>
      <c r="I272" s="103" t="s">
        <v>42</v>
      </c>
      <c r="J272" s="103" t="s">
        <v>127</v>
      </c>
      <c r="K272" s="458" t="s">
        <v>1534</v>
      </c>
      <c r="L272" s="103" t="s">
        <v>445</v>
      </c>
      <c r="M272" s="103" t="s">
        <v>463</v>
      </c>
      <c r="N272" s="103" t="s">
        <v>186</v>
      </c>
      <c r="O272" s="103" t="s">
        <v>588</v>
      </c>
      <c r="P272" s="103" t="s">
        <v>589</v>
      </c>
      <c r="Q272" s="103" t="s">
        <v>589</v>
      </c>
      <c r="R272" s="458" t="s">
        <v>617</v>
      </c>
      <c r="S272" s="503"/>
      <c r="T272" s="103" t="s">
        <v>42</v>
      </c>
      <c r="U272" s="103" t="s">
        <v>137</v>
      </c>
      <c r="V272" s="454" t="str">
        <f>Tabela3[[#This Row],[NOVO 
PRAZO REDE]]</f>
        <v>REDE OK</v>
      </c>
      <c r="W272" s="454">
        <f>Tabela3[[#This Row],[PRAZO
ATIVAÇÃO]]</f>
        <v>0</v>
      </c>
      <c r="X272" s="103" t="s">
        <v>500</v>
      </c>
      <c r="Y272" s="103" t="str">
        <f>IFERROR("W"&amp;WEEKNUM(Tabela3[[#This Row],[PRAZO RE REVISADO]]),"-")</f>
        <v>-</v>
      </c>
      <c r="Z272" s="103" t="str">
        <f>IFERROR("W"&amp;WEEKNUM(Tabela3[[#This Row],[PRAZO ATIVAÇÃO]]),"-")</f>
        <v>W0</v>
      </c>
      <c r="AA272" s="103">
        <v>2024</v>
      </c>
      <c r="AB272" s="103">
        <v>523195</v>
      </c>
      <c r="AC272" s="103" t="s">
        <v>592</v>
      </c>
      <c r="AD272" s="103" t="s">
        <v>137</v>
      </c>
      <c r="AF272" s="103"/>
      <c r="AG272" s="103"/>
      <c r="AH272" s="103"/>
      <c r="AK272" s="103" t="str">
        <f ca="1">IF(Tabela3[[#This Row],[STATUS]]&lt;&gt;"PREVISTO","N/A",IF(Tabela3[[#This Row],[Data_RE_CONGELADA]]="REDE OK","OK",IFERROR(IF(TODAY()-Tabela3[[#This Row],[Data_RE_CONGELADA]]&gt;=0,"ATRASADO",IF(TODAY()-Tabela3[[#This Row],[Data_RE_CONGELADA]]&gt;-5,"VENCENDO",IF(TODAY()-Tabela3[[#This Row],[Data_RE_CONGELADA]]&lt;=0,"NO PRAZO"))),"N/A")))</f>
        <v>N/A</v>
      </c>
      <c r="AL272" s="454">
        <v>45576</v>
      </c>
      <c r="AM272" s="454">
        <v>45588</v>
      </c>
      <c r="AN272" s="458" t="s">
        <v>794</v>
      </c>
      <c r="AO272" s="458" t="s">
        <v>138</v>
      </c>
      <c r="AP272" s="103" t="s">
        <v>575</v>
      </c>
      <c r="AQ272" s="103" t="s">
        <v>611</v>
      </c>
      <c r="AR272" s="103" t="s">
        <v>575</v>
      </c>
      <c r="AS272" s="103">
        <v>0</v>
      </c>
      <c r="AU272" s="103" t="s">
        <v>604</v>
      </c>
      <c r="BC272" s="103"/>
      <c r="BE272" s="103" t="e">
        <f>VLOOKUP(Tabela3[[#This Row],[ID OSP]],[1]Export!$R:$R,1,0)</f>
        <v>#N/A</v>
      </c>
    </row>
    <row r="273" spans="1:57" hidden="1">
      <c r="A273" s="103" t="s">
        <v>1535</v>
      </c>
      <c r="B273" s="103" t="s">
        <v>1536</v>
      </c>
      <c r="C273" s="104" t="s">
        <v>565</v>
      </c>
      <c r="D273" s="456" t="s">
        <v>566</v>
      </c>
      <c r="E273" s="454" t="s">
        <v>138</v>
      </c>
      <c r="F273" s="454" t="s">
        <v>137</v>
      </c>
      <c r="G273" s="454">
        <v>45443</v>
      </c>
      <c r="H273" s="454">
        <v>45379</v>
      </c>
      <c r="I273" s="103" t="s">
        <v>139</v>
      </c>
      <c r="J273" s="103" t="s">
        <v>139</v>
      </c>
      <c r="K273" s="104" t="s">
        <v>1341</v>
      </c>
      <c r="L273" s="103" t="s">
        <v>446</v>
      </c>
      <c r="M273" s="103" t="s">
        <v>460</v>
      </c>
      <c r="N273" s="103" t="s">
        <v>784</v>
      </c>
      <c r="O273" s="103" t="s">
        <v>588</v>
      </c>
      <c r="P273" s="103" t="s">
        <v>589</v>
      </c>
      <c r="Q273" s="103" t="s">
        <v>589</v>
      </c>
      <c r="R273" s="458" t="s">
        <v>630</v>
      </c>
      <c r="S273" s="460" t="s">
        <v>1342</v>
      </c>
      <c r="T273" s="103" t="s">
        <v>252</v>
      </c>
      <c r="U273" s="103" t="s">
        <v>137</v>
      </c>
      <c r="V273" s="454" t="str">
        <f>Tabela3[[#This Row],[NOVO 
PRAZO REDE]]</f>
        <v>REDE OK</v>
      </c>
      <c r="W273" s="454" t="str">
        <f>Tabela3[[#This Row],[PRAZO
ATIVAÇÃO]]</f>
        <v>ATIVO</v>
      </c>
      <c r="X273" s="103" t="s">
        <v>500</v>
      </c>
      <c r="Y273" s="103" t="str">
        <f>IFERROR("W"&amp;WEEKNUM(Tabela3[[#This Row],[PRAZO RE REVISADO]]),"-")</f>
        <v>-</v>
      </c>
      <c r="Z273" s="103" t="str">
        <f>IFERROR("W"&amp;WEEKNUM(Tabela3[[#This Row],[PRAZO ATIVAÇÃO]]),"-")</f>
        <v>-</v>
      </c>
      <c r="AA273" s="103">
        <v>2024</v>
      </c>
      <c r="AB273" s="103">
        <v>577909</v>
      </c>
      <c r="AC273" s="103" t="s">
        <v>610</v>
      </c>
      <c r="AD273" s="103" t="s">
        <v>137</v>
      </c>
      <c r="AE273" s="103" t="s">
        <v>208</v>
      </c>
      <c r="AF273" s="103"/>
      <c r="AG273" s="103"/>
      <c r="AH273" s="458" t="s">
        <v>1343</v>
      </c>
      <c r="AK273" s="103" t="str">
        <f ca="1">IF(Tabela3[[#This Row],[STATUS]]&lt;&gt;"PREVISTO","N/A",IF(Tabela3[[#This Row],[Data_RE_CONGELADA]]="REDE OK","OK",IFERROR(IF(TODAY()-Tabela3[[#This Row],[Data_RE_CONGELADA]]&gt;=0,"ATRASADO",IF(TODAY()-Tabela3[[#This Row],[Data_RE_CONGELADA]]&gt;-5,"VENCENDO",IF(TODAY()-Tabela3[[#This Row],[Data_RE_CONGELADA]]&lt;=0,"NO PRAZO"))),"N/A")))</f>
        <v>N/A</v>
      </c>
      <c r="AL273" s="454" t="s">
        <v>138</v>
      </c>
      <c r="AM273" s="454" t="s">
        <v>137</v>
      </c>
      <c r="AN273" s="458" t="s">
        <v>186</v>
      </c>
      <c r="AP273" s="103" t="s">
        <v>575</v>
      </c>
      <c r="AQ273" s="103" t="s">
        <v>611</v>
      </c>
      <c r="AR273" s="103" t="s">
        <v>575</v>
      </c>
      <c r="AS273" s="103">
        <v>0</v>
      </c>
      <c r="AU273" s="103" t="s">
        <v>604</v>
      </c>
      <c r="BC273" s="103"/>
      <c r="BE273" s="103" t="e">
        <f>VLOOKUP(Tabela3[[#This Row],[ID OSP]],[1]Export!$R:$R,1,0)</f>
        <v>#N/A</v>
      </c>
    </row>
    <row r="274" spans="1:57" hidden="1">
      <c r="A274" s="103" t="s">
        <v>1537</v>
      </c>
      <c r="B274" s="103" t="s">
        <v>1538</v>
      </c>
      <c r="C274" s="104" t="s">
        <v>137</v>
      </c>
      <c r="D274" s="456" t="s">
        <v>252</v>
      </c>
      <c r="E274" s="454" t="s">
        <v>138</v>
      </c>
      <c r="F274" s="103"/>
      <c r="G274" s="454">
        <v>45645</v>
      </c>
      <c r="H274" s="454" t="s">
        <v>186</v>
      </c>
      <c r="I274" s="103" t="s">
        <v>139</v>
      </c>
      <c r="J274" s="103" t="s">
        <v>139</v>
      </c>
      <c r="K274" s="458" t="s">
        <v>1539</v>
      </c>
      <c r="L274" s="103" t="s">
        <v>446</v>
      </c>
      <c r="M274" s="103" t="s">
        <v>453</v>
      </c>
      <c r="N274" s="103" t="s">
        <v>453</v>
      </c>
      <c r="O274" s="103" t="s">
        <v>588</v>
      </c>
      <c r="P274" s="103" t="s">
        <v>705</v>
      </c>
      <c r="Q274" s="103" t="s">
        <v>589</v>
      </c>
      <c r="R274" s="458" t="s">
        <v>1540</v>
      </c>
      <c r="S274" s="455"/>
      <c r="T274" s="103" t="s">
        <v>42</v>
      </c>
      <c r="U274" s="103" t="s">
        <v>137</v>
      </c>
      <c r="V274" s="454" t="s">
        <v>138</v>
      </c>
      <c r="W274" s="454">
        <f>Tabela3[[#This Row],[PRAZO
ATIVAÇÃO]]</f>
        <v>0</v>
      </c>
      <c r="X274" s="103" t="s">
        <v>500</v>
      </c>
      <c r="Y274" s="103" t="str">
        <f>IFERROR("W"&amp;WEEKNUM(Tabela3[[#This Row],[PRAZO RE REVISADO]]),"-")</f>
        <v>-</v>
      </c>
      <c r="Z274" s="103" t="str">
        <f>IFERROR("W"&amp;WEEKNUM(Tabela3[[#This Row],[PRAZO ATIVAÇÃO]]),"-")</f>
        <v>W0</v>
      </c>
      <c r="AA274" s="103">
        <v>2024</v>
      </c>
      <c r="AB274" s="103">
        <v>512251</v>
      </c>
      <c r="AC274" s="103" t="s">
        <v>572</v>
      </c>
      <c r="AD274" s="103" t="s">
        <v>137</v>
      </c>
      <c r="AF274" s="103"/>
      <c r="AG274" s="103"/>
      <c r="AH274" s="103"/>
      <c r="AK274" s="103" t="str">
        <f ca="1">IF(Tabela3[[#This Row],[STATUS]]&lt;&gt;"PREVISTO","N/A",IF(Tabela3[[#This Row],[Data_RE_CONGELADA]]="REDE OK","OK",IFERROR(IF(TODAY()-Tabela3[[#This Row],[Data_RE_CONGELADA]]&gt;=0,"ATRASADO",IF(TODAY()-Tabela3[[#This Row],[Data_RE_CONGELADA]]&gt;-5,"VENCENDO",IF(TODAY()-Tabela3[[#This Row],[Data_RE_CONGELADA]]&lt;=0,"NO PRAZO"))),"N/A")))</f>
        <v>N/A</v>
      </c>
      <c r="AL274" s="454" t="s">
        <v>643</v>
      </c>
      <c r="AM274" s="454" t="s">
        <v>801</v>
      </c>
      <c r="AN274" s="458" t="s">
        <v>643</v>
      </c>
      <c r="AO274" s="458" t="s">
        <v>1541</v>
      </c>
      <c r="AP274" s="103" t="s">
        <v>575</v>
      </c>
      <c r="AQ274" s="103" t="s">
        <v>684</v>
      </c>
      <c r="AR274" s="103" t="s">
        <v>996</v>
      </c>
      <c r="AS274" s="103">
        <v>0</v>
      </c>
      <c r="AU274" s="103" t="s">
        <v>604</v>
      </c>
      <c r="BC274" s="103"/>
      <c r="BE274" s="103" t="e">
        <f>VLOOKUP(Tabela3[[#This Row],[ID OSP]],[1]Export!$R:$R,1,0)</f>
        <v>#N/A</v>
      </c>
    </row>
    <row r="275" spans="1:57" hidden="1">
      <c r="A275" s="103" t="s">
        <v>1542</v>
      </c>
      <c r="B275" s="103" t="s">
        <v>1543</v>
      </c>
      <c r="C275" s="104" t="s">
        <v>137</v>
      </c>
      <c r="D275" s="454" t="s">
        <v>252</v>
      </c>
      <c r="E275" s="454" t="s">
        <v>138</v>
      </c>
      <c r="G275" s="454">
        <v>45481</v>
      </c>
      <c r="H275" s="454">
        <v>45513</v>
      </c>
      <c r="I275" s="103" t="s">
        <v>139</v>
      </c>
      <c r="J275" s="103" t="s">
        <v>139</v>
      </c>
      <c r="K275" s="458" t="s">
        <v>1544</v>
      </c>
      <c r="L275" s="103" t="s">
        <v>446</v>
      </c>
      <c r="M275" s="103" t="s">
        <v>452</v>
      </c>
      <c r="N275" s="103" t="s">
        <v>452</v>
      </c>
      <c r="O275" s="103" t="s">
        <v>588</v>
      </c>
      <c r="P275" s="103" t="s">
        <v>589</v>
      </c>
      <c r="Q275" s="103" t="s">
        <v>589</v>
      </c>
      <c r="R275" s="458" t="s">
        <v>138</v>
      </c>
      <c r="S275" s="503"/>
      <c r="T275" s="103" t="s">
        <v>42</v>
      </c>
      <c r="U275" s="103" t="s">
        <v>137</v>
      </c>
      <c r="V275" s="454" t="str">
        <f>Tabela3[[#This Row],[NOVO 
PRAZO REDE]]</f>
        <v>REDE OK</v>
      </c>
      <c r="W275" s="454">
        <f>Tabela3[[#This Row],[PRAZO
ATIVAÇÃO]]</f>
        <v>0</v>
      </c>
      <c r="X275" s="103" t="s">
        <v>729</v>
      </c>
      <c r="Y275" s="103" t="str">
        <f>IFERROR("W"&amp;WEEKNUM(Tabela3[[#This Row],[PRAZO RE REVISADO]]),"-")</f>
        <v>-</v>
      </c>
      <c r="Z275" s="103" t="str">
        <f>IFERROR("W"&amp;WEEKNUM(Tabela3[[#This Row],[PRAZO ATIVAÇÃO]]),"-")</f>
        <v>W0</v>
      </c>
      <c r="AA275" s="103">
        <v>2024</v>
      </c>
      <c r="AB275" s="103">
        <v>504973</v>
      </c>
      <c r="AC275" s="103" t="s">
        <v>572</v>
      </c>
      <c r="AD275" s="103" t="s">
        <v>137</v>
      </c>
      <c r="AF275" s="103"/>
      <c r="AG275" s="103"/>
      <c r="AH275" s="103"/>
      <c r="AK275" s="103" t="str">
        <f ca="1">IF(Tabela3[[#This Row],[STATUS]]&lt;&gt;"PREVISTO","N/A",IF(Tabela3[[#This Row],[Data_RE_CONGELADA]]="REDE OK","OK",IFERROR(IF(TODAY()-Tabela3[[#This Row],[Data_RE_CONGELADA]]&gt;=0,"ATRASADO",IF(TODAY()-Tabela3[[#This Row],[Data_RE_CONGELADA]]&gt;-5,"VENCENDO",IF(TODAY()-Tabela3[[#This Row],[Data_RE_CONGELADA]]&lt;=0,"NO PRAZO"))),"N/A")))</f>
        <v>N/A</v>
      </c>
      <c r="AL275" s="454" t="s">
        <v>138</v>
      </c>
      <c r="AM275" s="454" t="s">
        <v>137</v>
      </c>
      <c r="AN275" s="458" t="s">
        <v>186</v>
      </c>
      <c r="AP275" s="103" t="s">
        <v>575</v>
      </c>
      <c r="AQ275" s="103" t="s">
        <v>611</v>
      </c>
      <c r="AR275" s="103" t="s">
        <v>575</v>
      </c>
      <c r="AS275" s="103">
        <v>0</v>
      </c>
      <c r="AU275" s="103" t="s">
        <v>604</v>
      </c>
      <c r="BC275" s="103"/>
      <c r="BE275" s="103" t="e">
        <f>VLOOKUP(Tabela3[[#This Row],[ID OSP]],[1]Export!$R:$R,1,0)</f>
        <v>#N/A</v>
      </c>
    </row>
    <row r="276" spans="1:57" hidden="1">
      <c r="A276" s="103" t="s">
        <v>1545</v>
      </c>
      <c r="B276" s="103" t="s">
        <v>1546</v>
      </c>
      <c r="C276" s="104" t="s">
        <v>137</v>
      </c>
      <c r="D276" s="456" t="s">
        <v>252</v>
      </c>
      <c r="E276" s="454" t="s">
        <v>138</v>
      </c>
      <c r="G276" s="454">
        <v>45481</v>
      </c>
      <c r="H276" s="454">
        <v>45433</v>
      </c>
      <c r="I276" s="103" t="s">
        <v>139</v>
      </c>
      <c r="J276" s="103" t="s">
        <v>139</v>
      </c>
      <c r="K276" s="458" t="s">
        <v>1547</v>
      </c>
      <c r="L276" s="103" t="s">
        <v>446</v>
      </c>
      <c r="M276" s="103" t="s">
        <v>465</v>
      </c>
      <c r="N276" s="103" t="s">
        <v>813</v>
      </c>
      <c r="O276" s="103" t="s">
        <v>588</v>
      </c>
      <c r="P276" s="103" t="s">
        <v>589</v>
      </c>
      <c r="Q276" s="103" t="s">
        <v>589</v>
      </c>
      <c r="R276" s="458" t="s">
        <v>630</v>
      </c>
      <c r="S276" s="460"/>
      <c r="T276" s="103" t="s">
        <v>252</v>
      </c>
      <c r="U276" s="103" t="s">
        <v>137</v>
      </c>
      <c r="V276" s="454" t="str">
        <f>Tabela3[[#This Row],[NOVO 
PRAZO REDE]]</f>
        <v>REDE OK</v>
      </c>
      <c r="W276" s="454">
        <f>Tabela3[[#This Row],[PRAZO
ATIVAÇÃO]]</f>
        <v>0</v>
      </c>
      <c r="X276" s="103" t="s">
        <v>631</v>
      </c>
      <c r="Y276" s="103" t="str">
        <f>IFERROR("W"&amp;WEEKNUM(Tabela3[[#This Row],[PRAZO RE REVISADO]]),"-")</f>
        <v>-</v>
      </c>
      <c r="Z276" s="103" t="str">
        <f>IFERROR("W"&amp;WEEKNUM(Tabela3[[#This Row],[PRAZO ATIVAÇÃO]]),"-")</f>
        <v>W0</v>
      </c>
      <c r="AA276" s="103">
        <v>2024</v>
      </c>
      <c r="AB276" s="103">
        <v>451939</v>
      </c>
      <c r="AC276" s="103" t="s">
        <v>572</v>
      </c>
      <c r="AD276" s="103" t="s">
        <v>137</v>
      </c>
      <c r="AF276" s="103"/>
      <c r="AG276" s="103"/>
      <c r="AH276" s="103"/>
      <c r="AK276" s="103" t="str">
        <f ca="1">IF(Tabela3[[#This Row],[STATUS]]&lt;&gt;"PREVISTO","N/A",IF(Tabela3[[#This Row],[Data_RE_CONGELADA]]="REDE OK","OK",IFERROR(IF(TODAY()-Tabela3[[#This Row],[Data_RE_CONGELADA]]&gt;=0,"ATRASADO",IF(TODAY()-Tabela3[[#This Row],[Data_RE_CONGELADA]]&gt;-5,"VENCENDO",IF(TODAY()-Tabela3[[#This Row],[Data_RE_CONGELADA]]&lt;=0,"NO PRAZO"))),"N/A")))</f>
        <v>N/A</v>
      </c>
      <c r="AL276" s="454" t="s">
        <v>138</v>
      </c>
      <c r="AM276" s="454" t="s">
        <v>137</v>
      </c>
      <c r="AN276" s="458" t="s">
        <v>186</v>
      </c>
      <c r="AP276" s="103" t="s">
        <v>575</v>
      </c>
      <c r="AQ276" s="103" t="s">
        <v>611</v>
      </c>
      <c r="AR276" s="103" t="s">
        <v>575</v>
      </c>
      <c r="AS276" s="103">
        <v>0</v>
      </c>
      <c r="AU276" s="103" t="s">
        <v>604</v>
      </c>
      <c r="BC276" s="103"/>
      <c r="BE276" s="103" t="e">
        <f>VLOOKUP(Tabela3[[#This Row],[ID OSP]],[1]Export!$R:$R,1,0)</f>
        <v>#N/A</v>
      </c>
    </row>
    <row r="277" spans="1:57" hidden="1">
      <c r="A277" s="103" t="s">
        <v>1548</v>
      </c>
      <c r="B277" s="103" t="s">
        <v>1549</v>
      </c>
      <c r="C277" s="104" t="s">
        <v>137</v>
      </c>
      <c r="D277" s="456" t="s">
        <v>252</v>
      </c>
      <c r="E277" s="454" t="s">
        <v>138</v>
      </c>
      <c r="G277" s="454">
        <v>45307</v>
      </c>
      <c r="H277" s="454">
        <v>45307</v>
      </c>
      <c r="I277" s="103" t="s">
        <v>139</v>
      </c>
      <c r="J277" s="103" t="s">
        <v>139</v>
      </c>
      <c r="K277" s="458" t="s">
        <v>1550</v>
      </c>
      <c r="L277" s="103" t="s">
        <v>446</v>
      </c>
      <c r="M277" s="103" t="s">
        <v>450</v>
      </c>
      <c r="N277" s="103" t="s">
        <v>861</v>
      </c>
      <c r="O277" s="103" t="s">
        <v>616</v>
      </c>
      <c r="P277" s="103" t="s">
        <v>589</v>
      </c>
      <c r="Q277" s="103" t="s">
        <v>589</v>
      </c>
      <c r="R277" s="458" t="s">
        <v>665</v>
      </c>
      <c r="S277" s="460"/>
      <c r="T277" s="103" t="s">
        <v>42</v>
      </c>
      <c r="U277" s="103" t="s">
        <v>137</v>
      </c>
      <c r="V277" s="454" t="str">
        <f>Tabela3[[#This Row],[NOVO 
PRAZO REDE]]</f>
        <v>REDE OK</v>
      </c>
      <c r="W277" s="454">
        <f>Tabela3[[#This Row],[PRAZO
ATIVAÇÃO]]</f>
        <v>0</v>
      </c>
      <c r="X277" s="103" t="s">
        <v>500</v>
      </c>
      <c r="Y277" s="103" t="str">
        <f>IFERROR("W"&amp;WEEKNUM(Tabela3[[#This Row],[PRAZO RE REVISADO]]),"-")</f>
        <v>-</v>
      </c>
      <c r="Z277" s="103" t="str">
        <f>IFERROR("W"&amp;WEEKNUM(Tabela3[[#This Row],[PRAZO ATIVAÇÃO]]),"-")</f>
        <v>W0</v>
      </c>
      <c r="AA277" s="103">
        <v>2024</v>
      </c>
      <c r="AB277" s="103" t="s">
        <v>675</v>
      </c>
      <c r="AC277" s="103" t="s">
        <v>139</v>
      </c>
      <c r="AD277" s="103" t="s">
        <v>137</v>
      </c>
      <c r="AF277" s="103"/>
      <c r="AG277" s="103"/>
      <c r="AH277" s="103"/>
      <c r="AK277" s="103" t="str">
        <f ca="1">IF(Tabela3[[#This Row],[STATUS]]&lt;&gt;"PREVISTO","N/A",IF(Tabela3[[#This Row],[Data_RE_CONGELADA]]="REDE OK","OK",IFERROR(IF(TODAY()-Tabela3[[#This Row],[Data_RE_CONGELADA]]&gt;=0,"ATRASADO",IF(TODAY()-Tabela3[[#This Row],[Data_RE_CONGELADA]]&gt;-5,"VENCENDO",IF(TODAY()-Tabela3[[#This Row],[Data_RE_CONGELADA]]&lt;=0,"NO PRAZO"))),"N/A")))</f>
        <v>N/A</v>
      </c>
      <c r="AL277" s="454" t="s">
        <v>138</v>
      </c>
      <c r="AM277" s="454" t="s">
        <v>137</v>
      </c>
      <c r="AN277" s="458" t="s">
        <v>186</v>
      </c>
      <c r="AP277" s="103" t="s">
        <v>575</v>
      </c>
      <c r="AQ277" s="103" t="s">
        <v>611</v>
      </c>
      <c r="AR277" s="103" t="s">
        <v>575</v>
      </c>
      <c r="AS277" s="103">
        <v>0</v>
      </c>
      <c r="AU277" s="103" t="s">
        <v>604</v>
      </c>
      <c r="BC277" s="103"/>
      <c r="BE277" s="103" t="e">
        <f>VLOOKUP(Tabela3[[#This Row],[ID OSP]],[1]Export!$R:$R,1,0)</f>
        <v>#N/A</v>
      </c>
    </row>
    <row r="278" spans="1:57" hidden="1">
      <c r="A278" s="103" t="s">
        <v>229</v>
      </c>
      <c r="B278" s="103" t="s">
        <v>1551</v>
      </c>
      <c r="C278" s="104" t="s">
        <v>137</v>
      </c>
      <c r="D278" s="103" t="s">
        <v>252</v>
      </c>
      <c r="E278" s="454" t="s">
        <v>138</v>
      </c>
      <c r="G278" s="454">
        <v>45531</v>
      </c>
      <c r="H278" s="454">
        <v>45553</v>
      </c>
      <c r="I278" s="103" t="s">
        <v>42</v>
      </c>
      <c r="J278" s="103" t="s">
        <v>127</v>
      </c>
      <c r="K278" s="458" t="s">
        <v>1552</v>
      </c>
      <c r="L278" s="103" t="s">
        <v>467</v>
      </c>
      <c r="M278" s="103" t="s">
        <v>215</v>
      </c>
      <c r="N278" s="103" t="s">
        <v>186</v>
      </c>
      <c r="O278" s="103" t="s">
        <v>186</v>
      </c>
      <c r="P278" s="103" t="s">
        <v>712</v>
      </c>
      <c r="Q278" s="103" t="s">
        <v>712</v>
      </c>
      <c r="R278" s="458" t="s">
        <v>617</v>
      </c>
      <c r="S278" s="503"/>
      <c r="T278" s="103" t="s">
        <v>42</v>
      </c>
      <c r="U278" s="103" t="s">
        <v>137</v>
      </c>
      <c r="V278" s="104" t="s">
        <v>138</v>
      </c>
      <c r="W278" s="454">
        <f>Tabela3[[#This Row],[PRAZO
ATIVAÇÃO]]</f>
        <v>0</v>
      </c>
      <c r="X278" s="103" t="s">
        <v>729</v>
      </c>
      <c r="Y278" s="103" t="str">
        <f>IFERROR("W"&amp;WEEKNUM(Tabela3[[#This Row],[PRAZO RE REVISADO]]),"-")</f>
        <v>-</v>
      </c>
      <c r="Z278" s="103" t="str">
        <f>IFERROR("W"&amp;WEEKNUM(Tabela3[[#This Row],[PRAZO ATIVAÇÃO]]),"-")</f>
        <v>W0</v>
      </c>
      <c r="AA278" s="103">
        <v>2024</v>
      </c>
      <c r="AB278" s="103">
        <v>508189</v>
      </c>
      <c r="AC278" s="103" t="s">
        <v>572</v>
      </c>
      <c r="AD278" s="103" t="s">
        <v>137</v>
      </c>
      <c r="AF278" s="103"/>
      <c r="AG278" s="474"/>
      <c r="AH278" s="458" t="s">
        <v>1553</v>
      </c>
      <c r="AK278" s="103" t="str">
        <f ca="1">IF(Tabela3[[#This Row],[STATUS]]&lt;&gt;"PREVISTO","N/A",IF(Tabela3[[#This Row],[Data_RE_CONGELADA]]="REDE OK","OK",IFERROR(IF(TODAY()-Tabela3[[#This Row],[Data_RE_CONGELADA]]&gt;=0,"ATRASADO",IF(TODAY()-Tabela3[[#This Row],[Data_RE_CONGELADA]]&gt;-5,"VENCENDO",IF(TODAY()-Tabela3[[#This Row],[Data_RE_CONGELADA]]&lt;=0,"NO PRAZO"))),"N/A")))</f>
        <v>N/A</v>
      </c>
      <c r="AL278" s="454" t="s">
        <v>138</v>
      </c>
      <c r="AM278" s="454" t="s">
        <v>137</v>
      </c>
      <c r="AN278" s="458" t="s">
        <v>186</v>
      </c>
      <c r="AP278" s="103" t="s">
        <v>575</v>
      </c>
      <c r="AQ278" s="103" t="s">
        <v>611</v>
      </c>
      <c r="AR278" s="103" t="s">
        <v>576</v>
      </c>
      <c r="AS278" s="103">
        <v>0</v>
      </c>
      <c r="AU278" s="103" t="s">
        <v>648</v>
      </c>
      <c r="AV278" s="103" t="s">
        <v>580</v>
      </c>
      <c r="AW278" s="103" t="s">
        <v>580</v>
      </c>
      <c r="AX278" s="103" t="s">
        <v>580</v>
      </c>
      <c r="AY278" s="103" t="s">
        <v>580</v>
      </c>
      <c r="AZ278" s="103" t="s">
        <v>580</v>
      </c>
      <c r="BA278" s="103" t="s">
        <v>580</v>
      </c>
      <c r="BB278" s="103" t="s">
        <v>714</v>
      </c>
      <c r="BC278" s="103"/>
      <c r="BE278" s="103" t="e">
        <f>VLOOKUP(Tabela3[[#This Row],[ID OSP]],[1]Export!$R:$R,1,0)</f>
        <v>#N/A</v>
      </c>
    </row>
    <row r="279" spans="1:57" hidden="1">
      <c r="A279" s="103" t="s">
        <v>1255</v>
      </c>
      <c r="B279" s="103" t="s">
        <v>1554</v>
      </c>
      <c r="C279" s="104" t="s">
        <v>137</v>
      </c>
      <c r="D279" s="456" t="s">
        <v>252</v>
      </c>
      <c r="E279" s="454" t="s">
        <v>138</v>
      </c>
      <c r="G279" s="454">
        <v>45429</v>
      </c>
      <c r="H279" s="454">
        <v>45433</v>
      </c>
      <c r="I279" s="103" t="s">
        <v>42</v>
      </c>
      <c r="J279" s="103" t="s">
        <v>127</v>
      </c>
      <c r="K279" s="458" t="s">
        <v>1555</v>
      </c>
      <c r="L279" s="103" t="s">
        <v>445</v>
      </c>
      <c r="M279" s="103" t="s">
        <v>459</v>
      </c>
      <c r="N279" s="103" t="s">
        <v>186</v>
      </c>
      <c r="O279" s="103" t="s">
        <v>588</v>
      </c>
      <c r="P279" s="103" t="s">
        <v>589</v>
      </c>
      <c r="Q279" s="103" t="s">
        <v>589</v>
      </c>
      <c r="R279" s="458" t="s">
        <v>630</v>
      </c>
      <c r="S279" s="460"/>
      <c r="T279" s="103" t="s">
        <v>252</v>
      </c>
      <c r="U279" s="103" t="s">
        <v>137</v>
      </c>
      <c r="V279" s="454" t="str">
        <f>Tabela3[[#This Row],[NOVO 
PRAZO REDE]]</f>
        <v>REDE OK</v>
      </c>
      <c r="W279" s="454">
        <f>Tabela3[[#This Row],[PRAZO
ATIVAÇÃO]]</f>
        <v>0</v>
      </c>
      <c r="X279" s="103" t="s">
        <v>500</v>
      </c>
      <c r="Y279" s="103" t="str">
        <f>IFERROR("W"&amp;WEEKNUM(Tabela3[[#This Row],[PRAZO RE REVISADO]]),"-")</f>
        <v>-</v>
      </c>
      <c r="Z279" s="103" t="str">
        <f>IFERROR("W"&amp;WEEKNUM(Tabela3[[#This Row],[PRAZO ATIVAÇÃO]]),"-")</f>
        <v>W0</v>
      </c>
      <c r="AA279" s="103">
        <v>2024</v>
      </c>
      <c r="AB279" s="103">
        <v>508010</v>
      </c>
      <c r="AC279" s="103" t="s">
        <v>592</v>
      </c>
      <c r="AD279" s="103" t="s">
        <v>137</v>
      </c>
      <c r="AF279" s="103"/>
      <c r="AG279" s="103"/>
      <c r="AH279" s="103"/>
      <c r="AK279" s="103" t="str">
        <f ca="1">IF(Tabela3[[#This Row],[STATUS]]&lt;&gt;"PREVISTO","N/A",IF(Tabela3[[#This Row],[Data_RE_CONGELADA]]="REDE OK","OK",IFERROR(IF(TODAY()-Tabela3[[#This Row],[Data_RE_CONGELADA]]&gt;=0,"ATRASADO",IF(TODAY()-Tabela3[[#This Row],[Data_RE_CONGELADA]]&gt;-5,"VENCENDO",IF(TODAY()-Tabela3[[#This Row],[Data_RE_CONGELADA]]&lt;=0,"NO PRAZO"))),"N/A")))</f>
        <v>N/A</v>
      </c>
      <c r="AL279" s="454" t="s">
        <v>138</v>
      </c>
      <c r="AM279" s="454" t="s">
        <v>137</v>
      </c>
      <c r="AN279" s="458" t="s">
        <v>186</v>
      </c>
      <c r="AP279" s="103" t="s">
        <v>575</v>
      </c>
      <c r="AQ279" s="103" t="s">
        <v>611</v>
      </c>
      <c r="AR279" s="103" t="s">
        <v>575</v>
      </c>
      <c r="AS279" s="103">
        <v>0</v>
      </c>
      <c r="AU279" s="103" t="s">
        <v>604</v>
      </c>
      <c r="BC279" s="103"/>
      <c r="BE279" s="103" t="e">
        <f>VLOOKUP(Tabela3[[#This Row],[ID OSP]],[1]Export!$R:$R,1,0)</f>
        <v>#N/A</v>
      </c>
    </row>
    <row r="280" spans="1:57" hidden="1">
      <c r="A280" s="103" t="s">
        <v>1556</v>
      </c>
      <c r="B280" s="103" t="s">
        <v>1557</v>
      </c>
      <c r="C280" s="539" t="s">
        <v>137</v>
      </c>
      <c r="D280" s="456" t="s">
        <v>252</v>
      </c>
      <c r="E280" s="454" t="s">
        <v>138</v>
      </c>
      <c r="G280" s="454">
        <v>45545</v>
      </c>
      <c r="H280" s="454">
        <v>45574</v>
      </c>
      <c r="I280" s="103" t="s">
        <v>139</v>
      </c>
      <c r="J280" s="103" t="s">
        <v>139</v>
      </c>
      <c r="K280" s="458" t="s">
        <v>891</v>
      </c>
      <c r="L280" s="103" t="s">
        <v>446</v>
      </c>
      <c r="M280" s="103" t="s">
        <v>450</v>
      </c>
      <c r="N280" s="103" t="s">
        <v>892</v>
      </c>
      <c r="O280" s="103" t="s">
        <v>616</v>
      </c>
      <c r="P280" s="103" t="s">
        <v>589</v>
      </c>
      <c r="Q280" s="103" t="s">
        <v>589</v>
      </c>
      <c r="R280" s="458" t="s">
        <v>617</v>
      </c>
      <c r="S280" s="462" t="s">
        <v>893</v>
      </c>
      <c r="T280" s="103" t="s">
        <v>42</v>
      </c>
      <c r="U280" s="103" t="s">
        <v>137</v>
      </c>
      <c r="V280" s="454" t="str">
        <f>Tabela3[[#This Row],[NOVO 
PRAZO REDE]]</f>
        <v>REDE OK</v>
      </c>
      <c r="W280" s="454">
        <f>Tabela3[[#This Row],[PRAZO
ATIVAÇÃO]]</f>
        <v>0</v>
      </c>
      <c r="X280" s="103" t="s">
        <v>500</v>
      </c>
      <c r="Y280" s="103" t="str">
        <f>IFERROR("W"&amp;WEEKNUM(Tabela3[[#This Row],[PRAZO RE REVISADO]]),"-")</f>
        <v>-</v>
      </c>
      <c r="Z280" s="103" t="str">
        <f>IFERROR("W"&amp;WEEKNUM(Tabela3[[#This Row],[PRAZO ATIVAÇÃO]]),"-")</f>
        <v>W0</v>
      </c>
      <c r="AA280" s="103">
        <v>2024</v>
      </c>
      <c r="AB280" s="103">
        <v>512290</v>
      </c>
      <c r="AC280" s="103" t="s">
        <v>572</v>
      </c>
      <c r="AD280" s="103" t="s">
        <v>137</v>
      </c>
      <c r="AF280" s="103"/>
      <c r="AG280" s="103"/>
      <c r="AH280" s="103"/>
      <c r="AK280" s="103" t="str">
        <f ca="1">IF(Tabela3[[#This Row],[STATUS]]&lt;&gt;"PREVISTO","N/A",IF(Tabela3[[#This Row],[Data_RE_CONGELADA]]="REDE OK","OK",IFERROR(IF(TODAY()-Tabela3[[#This Row],[Data_RE_CONGELADA]]&gt;=0,"ATRASADO",IF(TODAY()-Tabela3[[#This Row],[Data_RE_CONGELADA]]&gt;-5,"VENCENDO",IF(TODAY()-Tabela3[[#This Row],[Data_RE_CONGELADA]]&lt;=0,"NO PRAZO"))),"N/A")))</f>
        <v>N/A</v>
      </c>
      <c r="AL280" s="454">
        <v>45576</v>
      </c>
      <c r="AM280" s="454">
        <v>45582</v>
      </c>
      <c r="AN280" s="458" t="s">
        <v>186</v>
      </c>
      <c r="AO280" s="458" t="s">
        <v>624</v>
      </c>
      <c r="AP280" s="103" t="s">
        <v>575</v>
      </c>
      <c r="AQ280" s="103" t="s">
        <v>611</v>
      </c>
      <c r="AR280" s="103" t="s">
        <v>575</v>
      </c>
      <c r="AS280" s="103">
        <v>0</v>
      </c>
      <c r="AU280" s="103" t="s">
        <v>604</v>
      </c>
      <c r="BC280" s="103"/>
      <c r="BE280" s="103" t="e">
        <f>VLOOKUP(Tabela3[[#This Row],[ID OSP]],[1]Export!$R:$R,1,0)</f>
        <v>#N/A</v>
      </c>
    </row>
    <row r="281" spans="1:57" hidden="1">
      <c r="A281" s="103" t="s">
        <v>1558</v>
      </c>
      <c r="B281" s="103" t="s">
        <v>1559</v>
      </c>
      <c r="C281" s="540" t="s">
        <v>137</v>
      </c>
      <c r="D281" s="454" t="s">
        <v>252</v>
      </c>
      <c r="E281" s="454" t="s">
        <v>138</v>
      </c>
      <c r="G281" s="454">
        <v>45469</v>
      </c>
      <c r="H281" s="454">
        <v>45560</v>
      </c>
      <c r="I281" s="103" t="s">
        <v>139</v>
      </c>
      <c r="J281" s="103" t="s">
        <v>139</v>
      </c>
      <c r="K281" s="458" t="s">
        <v>1560</v>
      </c>
      <c r="L281" s="103" t="s">
        <v>446</v>
      </c>
      <c r="M281" s="103" t="s">
        <v>461</v>
      </c>
      <c r="N281" s="103" t="s">
        <v>655</v>
      </c>
      <c r="O281" s="103" t="s">
        <v>588</v>
      </c>
      <c r="P281" s="103" t="s">
        <v>589</v>
      </c>
      <c r="Q281" s="103" t="s">
        <v>589</v>
      </c>
      <c r="R281" s="458" t="s">
        <v>671</v>
      </c>
      <c r="S281" s="503"/>
      <c r="T281" s="103" t="s">
        <v>252</v>
      </c>
      <c r="U281" s="103" t="s">
        <v>137</v>
      </c>
      <c r="V281" s="454" t="str">
        <f>Tabela3[[#This Row],[NOVO 
PRAZO REDE]]</f>
        <v>REDE OK</v>
      </c>
      <c r="W281" s="454">
        <f>Tabela3[[#This Row],[PRAZO
ATIVAÇÃO]]</f>
        <v>0</v>
      </c>
      <c r="X281" s="103" t="s">
        <v>625</v>
      </c>
      <c r="Y281" s="103" t="str">
        <f>IFERROR("W"&amp;WEEKNUM(Tabela3[[#This Row],[PRAZO RE REVISADO]]),"-")</f>
        <v>-</v>
      </c>
      <c r="Z281" s="103" t="str">
        <f>IFERROR("W"&amp;WEEKNUM(Tabela3[[#This Row],[PRAZO ATIVAÇÃO]]),"-")</f>
        <v>W0</v>
      </c>
      <c r="AA281" s="103">
        <v>2024</v>
      </c>
      <c r="AB281" s="103" t="s">
        <v>139</v>
      </c>
      <c r="AC281" s="103" t="s">
        <v>139</v>
      </c>
      <c r="AD281" s="103" t="s">
        <v>137</v>
      </c>
      <c r="AF281" s="103"/>
      <c r="AG281" s="103"/>
      <c r="AH281" s="103"/>
      <c r="AK281" s="103" t="str">
        <f ca="1">IF(Tabela3[[#This Row],[STATUS]]&lt;&gt;"PREVISTO","N/A",IF(Tabela3[[#This Row],[Data_RE_CONGELADA]]="REDE OK","OK",IFERROR(IF(TODAY()-Tabela3[[#This Row],[Data_RE_CONGELADA]]&gt;=0,"ATRASADO",IF(TODAY()-Tabela3[[#This Row],[Data_RE_CONGELADA]]&gt;-5,"VENCENDO",IF(TODAY()-Tabela3[[#This Row],[Data_RE_CONGELADA]]&lt;=0,"NO PRAZO"))),"N/A")))</f>
        <v>N/A</v>
      </c>
      <c r="AL281" s="454" t="s">
        <v>138</v>
      </c>
      <c r="AM281" s="454" t="s">
        <v>137</v>
      </c>
      <c r="AN281" s="458" t="s">
        <v>186</v>
      </c>
      <c r="AP281" s="103" t="s">
        <v>575</v>
      </c>
      <c r="AQ281" s="103" t="s">
        <v>611</v>
      </c>
      <c r="AR281" s="103" t="s">
        <v>575</v>
      </c>
      <c r="AS281" s="103">
        <v>0</v>
      </c>
      <c r="AU281" s="103" t="s">
        <v>604</v>
      </c>
      <c r="BC281" s="103"/>
      <c r="BE281" s="103" t="e">
        <f>VLOOKUP(Tabela3[[#This Row],[ID OSP]],[1]Export!$R:$R,1,0)</f>
        <v>#N/A</v>
      </c>
    </row>
    <row r="282" spans="1:57" hidden="1">
      <c r="A282" s="103" t="s">
        <v>1561</v>
      </c>
      <c r="B282" s="103" t="s">
        <v>1562</v>
      </c>
      <c r="C282" s="104" t="s">
        <v>137</v>
      </c>
      <c r="D282" s="456" t="s">
        <v>252</v>
      </c>
      <c r="E282" s="454" t="s">
        <v>138</v>
      </c>
      <c r="G282" s="454">
        <v>45467</v>
      </c>
      <c r="H282" s="454">
        <v>45470</v>
      </c>
      <c r="I282" s="103" t="s">
        <v>139</v>
      </c>
      <c r="J282" s="103" t="s">
        <v>139</v>
      </c>
      <c r="K282" s="458" t="s">
        <v>1050</v>
      </c>
      <c r="L282" s="103" t="s">
        <v>446</v>
      </c>
      <c r="M282" s="103" t="s">
        <v>463</v>
      </c>
      <c r="N282" s="103" t="s">
        <v>793</v>
      </c>
      <c r="O282" s="103" t="s">
        <v>616</v>
      </c>
      <c r="P282" s="103" t="s">
        <v>589</v>
      </c>
      <c r="Q282" s="103" t="s">
        <v>589</v>
      </c>
      <c r="R282" s="458" t="s">
        <v>665</v>
      </c>
      <c r="S282" s="460"/>
      <c r="T282" s="103" t="s">
        <v>42</v>
      </c>
      <c r="U282" s="103" t="s">
        <v>137</v>
      </c>
      <c r="V282" s="454" t="str">
        <f>Tabela3[[#This Row],[NOVO 
PRAZO REDE]]</f>
        <v>REDE OK</v>
      </c>
      <c r="W282" s="454">
        <f>Tabela3[[#This Row],[PRAZO
ATIVAÇÃO]]</f>
        <v>0</v>
      </c>
      <c r="X282" s="103" t="s">
        <v>482</v>
      </c>
      <c r="Y282" s="103" t="str">
        <f>IFERROR("W"&amp;WEEKNUM(Tabela3[[#This Row],[PRAZO RE REVISADO]]),"-")</f>
        <v>-</v>
      </c>
      <c r="Z282" s="103" t="str">
        <f>IFERROR("W"&amp;WEEKNUM(Tabela3[[#This Row],[PRAZO ATIVAÇÃO]]),"-")</f>
        <v>W0</v>
      </c>
      <c r="AA282" s="103">
        <v>2024</v>
      </c>
      <c r="AB282" s="103">
        <v>486475</v>
      </c>
      <c r="AC282" s="103" t="s">
        <v>572</v>
      </c>
      <c r="AD282" s="103" t="s">
        <v>137</v>
      </c>
      <c r="AF282" s="103"/>
      <c r="AG282" s="103"/>
      <c r="AH282" s="103"/>
      <c r="AK282" s="103" t="str">
        <f ca="1">IF(Tabela3[[#This Row],[STATUS]]&lt;&gt;"PREVISTO","N/A",IF(Tabela3[[#This Row],[Data_RE_CONGELADA]]="REDE OK","OK",IFERROR(IF(TODAY()-Tabela3[[#This Row],[Data_RE_CONGELADA]]&gt;=0,"ATRASADO",IF(TODAY()-Tabela3[[#This Row],[Data_RE_CONGELADA]]&gt;-5,"VENCENDO",IF(TODAY()-Tabela3[[#This Row],[Data_RE_CONGELADA]]&lt;=0,"NO PRAZO"))),"N/A")))</f>
        <v>N/A</v>
      </c>
      <c r="AL282" s="454" t="s">
        <v>138</v>
      </c>
      <c r="AM282" s="454" t="s">
        <v>137</v>
      </c>
      <c r="AN282" s="458" t="s">
        <v>186</v>
      </c>
      <c r="AP282" s="103" t="s">
        <v>575</v>
      </c>
      <c r="AQ282" s="103" t="s">
        <v>611</v>
      </c>
      <c r="AR282" s="103" t="s">
        <v>575</v>
      </c>
      <c r="AS282" s="103">
        <v>0</v>
      </c>
      <c r="AU282" s="103" t="s">
        <v>604</v>
      </c>
      <c r="BC282" s="103"/>
      <c r="BE282" s="103" t="e">
        <f>VLOOKUP(Tabela3[[#This Row],[ID OSP]],[1]Export!$R:$R,1,0)</f>
        <v>#N/A</v>
      </c>
    </row>
    <row r="283" spans="1:57" hidden="1">
      <c r="A283" s="103" t="s">
        <v>1563</v>
      </c>
      <c r="B283" s="103" t="s">
        <v>1564</v>
      </c>
      <c r="C283" s="104" t="s">
        <v>137</v>
      </c>
      <c r="D283" s="454" t="s">
        <v>252</v>
      </c>
      <c r="E283" s="454" t="s">
        <v>138</v>
      </c>
      <c r="G283" s="454">
        <v>45579</v>
      </c>
      <c r="H283" s="454">
        <v>45579</v>
      </c>
      <c r="I283" s="103" t="s">
        <v>139</v>
      </c>
      <c r="J283" s="103" t="s">
        <v>139</v>
      </c>
      <c r="K283" s="458" t="s">
        <v>1565</v>
      </c>
      <c r="L283" s="103" t="s">
        <v>446</v>
      </c>
      <c r="M283" s="103" t="s">
        <v>462</v>
      </c>
      <c r="N283" s="103" t="s">
        <v>462</v>
      </c>
      <c r="O283" s="103" t="s">
        <v>588</v>
      </c>
      <c r="P283" s="103" t="s">
        <v>589</v>
      </c>
      <c r="Q283" s="103" t="s">
        <v>589</v>
      </c>
      <c r="R283" s="458" t="s">
        <v>1566</v>
      </c>
      <c r="S283" s="503" t="s">
        <v>1567</v>
      </c>
      <c r="T283" s="103" t="s">
        <v>252</v>
      </c>
      <c r="U283" s="103" t="s">
        <v>137</v>
      </c>
      <c r="V283" s="454" t="str">
        <f>Tabela3[[#This Row],[NOVO 
PRAZO REDE]]</f>
        <v>REDE OK</v>
      </c>
      <c r="W283" s="454">
        <f>Tabela3[[#This Row],[PRAZO
ATIVAÇÃO]]</f>
        <v>0</v>
      </c>
      <c r="X283" s="103" t="s">
        <v>485</v>
      </c>
      <c r="Y283" s="103" t="str">
        <f>IFERROR("W"&amp;WEEKNUM(Tabela3[[#This Row],[PRAZO RE REVISADO]]),"-")</f>
        <v>-</v>
      </c>
      <c r="Z283" s="103" t="str">
        <f>IFERROR("W"&amp;WEEKNUM(Tabela3[[#This Row],[PRAZO ATIVAÇÃO]]),"-")</f>
        <v>W0</v>
      </c>
      <c r="AA283" s="103">
        <v>2024</v>
      </c>
      <c r="AB283" s="103" t="s">
        <v>139</v>
      </c>
      <c r="AC283" s="103" t="s">
        <v>139</v>
      </c>
      <c r="AD283" s="103" t="s">
        <v>137</v>
      </c>
      <c r="AF283" s="103"/>
      <c r="AG283" s="103"/>
      <c r="AH283" s="103"/>
      <c r="AK283" s="103" t="str">
        <f ca="1">IF(Tabela3[[#This Row],[STATUS]]&lt;&gt;"PREVISTO","N/A",IF(Tabela3[[#This Row],[Data_RE_CONGELADA]]="REDE OK","OK",IFERROR(IF(TODAY()-Tabela3[[#This Row],[Data_RE_CONGELADA]]&gt;=0,"ATRASADO",IF(TODAY()-Tabela3[[#This Row],[Data_RE_CONGELADA]]&gt;-5,"VENCENDO",IF(TODAY()-Tabela3[[#This Row],[Data_RE_CONGELADA]]&lt;=0,"NO PRAZO"))),"N/A")))</f>
        <v>N/A</v>
      </c>
      <c r="AL283" s="454" t="s">
        <v>618</v>
      </c>
      <c r="AM283" s="454" t="s">
        <v>618</v>
      </c>
      <c r="AN283" s="458" t="s">
        <v>1568</v>
      </c>
      <c r="AO283" s="458" t="s">
        <v>1569</v>
      </c>
      <c r="AP283" s="103" t="s">
        <v>575</v>
      </c>
      <c r="AQ283" s="103" t="s">
        <v>611</v>
      </c>
      <c r="AR283" s="103" t="s">
        <v>575</v>
      </c>
      <c r="AS283" s="103">
        <v>0</v>
      </c>
      <c r="AU283" s="103" t="s">
        <v>604</v>
      </c>
      <c r="BC283" s="103"/>
      <c r="BE283" s="103" t="e">
        <f>VLOOKUP(Tabela3[[#This Row],[ID OSP]],[1]Export!$R:$R,1,0)</f>
        <v>#N/A</v>
      </c>
    </row>
    <row r="284" spans="1:57" hidden="1">
      <c r="A284" s="103" t="s">
        <v>1570</v>
      </c>
      <c r="B284" s="103" t="s">
        <v>1571</v>
      </c>
      <c r="C284" s="540" t="s">
        <v>137</v>
      </c>
      <c r="D284" s="454" t="s">
        <v>252</v>
      </c>
      <c r="E284" s="454" t="s">
        <v>138</v>
      </c>
      <c r="G284" s="454">
        <v>45496</v>
      </c>
      <c r="H284" s="454">
        <v>45573</v>
      </c>
      <c r="I284" s="103" t="s">
        <v>139</v>
      </c>
      <c r="J284" s="103" t="s">
        <v>139</v>
      </c>
      <c r="K284" s="458" t="s">
        <v>1572</v>
      </c>
      <c r="L284" s="103" t="s">
        <v>446</v>
      </c>
      <c r="M284" s="103" t="s">
        <v>464</v>
      </c>
      <c r="N284" s="103" t="s">
        <v>947</v>
      </c>
      <c r="O284" s="103" t="s">
        <v>874</v>
      </c>
      <c r="P284" s="103" t="s">
        <v>589</v>
      </c>
      <c r="Q284" s="103" t="s">
        <v>589</v>
      </c>
      <c r="R284" s="458" t="s">
        <v>671</v>
      </c>
      <c r="S284" s="462" t="s">
        <v>1573</v>
      </c>
      <c r="T284" s="103" t="s">
        <v>252</v>
      </c>
      <c r="U284" s="103" t="s">
        <v>137</v>
      </c>
      <c r="V284" s="454" t="str">
        <f>Tabela3[[#This Row],[NOVO 
PRAZO REDE]]</f>
        <v>REDE OK</v>
      </c>
      <c r="W284" s="454">
        <f>Tabela3[[#This Row],[PRAZO
ATIVAÇÃO]]</f>
        <v>0</v>
      </c>
      <c r="X284" s="103" t="s">
        <v>482</v>
      </c>
      <c r="Y284" s="103" t="str">
        <f>IFERROR("W"&amp;WEEKNUM(Tabela3[[#This Row],[PRAZO RE REVISADO]]),"-")</f>
        <v>-</v>
      </c>
      <c r="Z284" s="103" t="str">
        <f>IFERROR("W"&amp;WEEKNUM(Tabela3[[#This Row],[PRAZO ATIVAÇÃO]]),"-")</f>
        <v>W0</v>
      </c>
      <c r="AA284" s="103">
        <v>2024</v>
      </c>
      <c r="AB284" s="103" t="s">
        <v>139</v>
      </c>
      <c r="AC284" s="103" t="s">
        <v>139</v>
      </c>
      <c r="AD284" s="103" t="s">
        <v>137</v>
      </c>
      <c r="AF284" s="103"/>
      <c r="AG284" s="103"/>
      <c r="AH284" s="103"/>
      <c r="AK284" s="103" t="str">
        <f ca="1">IF(Tabela3[[#This Row],[STATUS]]&lt;&gt;"PREVISTO","N/A",IF(Tabela3[[#This Row],[Data_RE_CONGELADA]]="REDE OK","OK",IFERROR(IF(TODAY()-Tabela3[[#This Row],[Data_RE_CONGELADA]]&gt;=0,"ATRASADO",IF(TODAY()-Tabela3[[#This Row],[Data_RE_CONGELADA]]&gt;-5,"VENCENDO",IF(TODAY()-Tabela3[[#This Row],[Data_RE_CONGELADA]]&lt;=0,"NO PRAZO"))),"N/A")))</f>
        <v>N/A</v>
      </c>
      <c r="AL284" s="454">
        <v>45576</v>
      </c>
      <c r="AM284" s="454">
        <v>45583</v>
      </c>
      <c r="AN284" s="458" t="s">
        <v>186</v>
      </c>
      <c r="AP284" s="103" t="s">
        <v>575</v>
      </c>
      <c r="AQ284" s="103" t="s">
        <v>611</v>
      </c>
      <c r="AR284" s="103" t="s">
        <v>575</v>
      </c>
      <c r="AS284" s="103">
        <v>0</v>
      </c>
      <c r="AU284" s="103" t="s">
        <v>604</v>
      </c>
      <c r="BC284" s="103"/>
      <c r="BE284" s="103" t="e">
        <f>VLOOKUP(Tabela3[[#This Row],[ID OSP]],[1]Export!$R:$R,1,0)</f>
        <v>#N/A</v>
      </c>
    </row>
    <row r="285" spans="1:57" hidden="1">
      <c r="A285" s="103" t="s">
        <v>1574</v>
      </c>
      <c r="B285" s="103" t="s">
        <v>1575</v>
      </c>
      <c r="C285" s="104" t="s">
        <v>137</v>
      </c>
      <c r="D285" s="456" t="s">
        <v>252</v>
      </c>
      <c r="E285" s="454" t="s">
        <v>138</v>
      </c>
      <c r="G285" s="454">
        <v>45427</v>
      </c>
      <c r="H285" s="454">
        <v>45433</v>
      </c>
      <c r="I285" s="103" t="s">
        <v>139</v>
      </c>
      <c r="J285" s="103" t="s">
        <v>139</v>
      </c>
      <c r="K285" s="458" t="s">
        <v>1576</v>
      </c>
      <c r="L285" s="103" t="s">
        <v>446</v>
      </c>
      <c r="M285" s="103" t="s">
        <v>460</v>
      </c>
      <c r="N285" s="103" t="s">
        <v>460</v>
      </c>
      <c r="O285" s="103" t="s">
        <v>588</v>
      </c>
      <c r="P285" s="103" t="s">
        <v>589</v>
      </c>
      <c r="Q285" s="103" t="s">
        <v>589</v>
      </c>
      <c r="R285" s="458" t="s">
        <v>630</v>
      </c>
      <c r="S285" s="460"/>
      <c r="T285" s="103" t="s">
        <v>252</v>
      </c>
      <c r="U285" s="103" t="s">
        <v>137</v>
      </c>
      <c r="V285" s="454" t="str">
        <f>Tabela3[[#This Row],[NOVO 
PRAZO REDE]]</f>
        <v>REDE OK</v>
      </c>
      <c r="W285" s="454">
        <f>Tabela3[[#This Row],[PRAZO
ATIVAÇÃO]]</f>
        <v>0</v>
      </c>
      <c r="X285" s="103" t="s">
        <v>482</v>
      </c>
      <c r="Y285" s="103" t="str">
        <f>IFERROR("W"&amp;WEEKNUM(Tabela3[[#This Row],[PRAZO RE REVISADO]]),"-")</f>
        <v>-</v>
      </c>
      <c r="Z285" s="103" t="str">
        <f>IFERROR("W"&amp;WEEKNUM(Tabela3[[#This Row],[PRAZO ATIVAÇÃO]]),"-")</f>
        <v>W0</v>
      </c>
      <c r="AA285" s="103">
        <v>2024</v>
      </c>
      <c r="AB285" s="103">
        <v>478416</v>
      </c>
      <c r="AC285" s="103" t="s">
        <v>268</v>
      </c>
      <c r="AD285" s="103" t="s">
        <v>137</v>
      </c>
      <c r="AF285" s="103"/>
      <c r="AG285" s="103"/>
      <c r="AH285" s="103"/>
      <c r="AK285" s="103" t="str">
        <f ca="1">IF(Tabela3[[#This Row],[STATUS]]&lt;&gt;"PREVISTO","N/A",IF(Tabela3[[#This Row],[Data_RE_CONGELADA]]="REDE OK","OK",IFERROR(IF(TODAY()-Tabela3[[#This Row],[Data_RE_CONGELADA]]&gt;=0,"ATRASADO",IF(TODAY()-Tabela3[[#This Row],[Data_RE_CONGELADA]]&gt;-5,"VENCENDO",IF(TODAY()-Tabela3[[#This Row],[Data_RE_CONGELADA]]&lt;=0,"NO PRAZO"))),"N/A")))</f>
        <v>N/A</v>
      </c>
      <c r="AL285" s="454" t="s">
        <v>138</v>
      </c>
      <c r="AM285" s="454" t="s">
        <v>137</v>
      </c>
      <c r="AN285" s="458" t="s">
        <v>186</v>
      </c>
      <c r="AP285" s="103" t="s">
        <v>575</v>
      </c>
      <c r="AQ285" s="103" t="s">
        <v>611</v>
      </c>
      <c r="AR285" s="103" t="s">
        <v>575</v>
      </c>
      <c r="AS285" s="103">
        <v>0</v>
      </c>
      <c r="AU285" s="103" t="s">
        <v>604</v>
      </c>
      <c r="BC285" s="103"/>
      <c r="BE285" s="103" t="e">
        <f>VLOOKUP(Tabela3[[#This Row],[ID OSP]],[1]Export!$R:$R,1,0)</f>
        <v>#N/A</v>
      </c>
    </row>
    <row r="286" spans="1:57" hidden="1">
      <c r="A286" s="103" t="s">
        <v>215</v>
      </c>
      <c r="B286" s="103" t="s">
        <v>215</v>
      </c>
      <c r="C286" s="104" t="s">
        <v>137</v>
      </c>
      <c r="D286" s="454" t="s">
        <v>252</v>
      </c>
      <c r="E286" s="454" t="s">
        <v>138</v>
      </c>
      <c r="G286" s="454" t="s">
        <v>607</v>
      </c>
      <c r="H286" s="454" t="s">
        <v>186</v>
      </c>
      <c r="I286" s="103" t="s">
        <v>252</v>
      </c>
      <c r="J286" s="103" t="s">
        <v>138</v>
      </c>
      <c r="K286" s="458" t="s">
        <v>1577</v>
      </c>
      <c r="L286" s="103" t="s">
        <v>467</v>
      </c>
      <c r="M286" s="103" t="s">
        <v>215</v>
      </c>
      <c r="N286" s="103" t="s">
        <v>186</v>
      </c>
      <c r="O286" s="103" t="s">
        <v>186</v>
      </c>
      <c r="P286" s="103" t="s">
        <v>712</v>
      </c>
      <c r="Q286" s="103" t="s">
        <v>712</v>
      </c>
      <c r="R286" s="458" t="s">
        <v>607</v>
      </c>
      <c r="S286" s="503"/>
      <c r="T286" s="103" t="s">
        <v>42</v>
      </c>
      <c r="U286" s="103" t="s">
        <v>137</v>
      </c>
      <c r="V286" s="454" t="str">
        <f>Tabela3[[#This Row],[NOVO 
PRAZO REDE]]</f>
        <v>REDE OK</v>
      </c>
      <c r="W286" s="454">
        <f>Tabela3[[#This Row],[PRAZO
ATIVAÇÃO]]</f>
        <v>0</v>
      </c>
      <c r="X286" s="103" t="s">
        <v>713</v>
      </c>
      <c r="Y286" s="103" t="str">
        <f>IFERROR("W"&amp;WEEKNUM(Tabela3[[#This Row],[PRAZO RE REVISADO]]),"-")</f>
        <v>-</v>
      </c>
      <c r="Z286" s="103" t="str">
        <f>IFERROR("W"&amp;WEEKNUM(Tabela3[[#This Row],[PRAZO ATIVAÇÃO]]),"-")</f>
        <v>W0</v>
      </c>
      <c r="AA286" s="103">
        <v>2024</v>
      </c>
      <c r="AB286" s="103">
        <v>510422</v>
      </c>
      <c r="AC286" s="103" t="s">
        <v>572</v>
      </c>
      <c r="AD286" s="103" t="s">
        <v>137</v>
      </c>
      <c r="AF286" s="103"/>
      <c r="AG286" s="474"/>
      <c r="AH286" s="103" t="e">
        <f>VLOOKUP(Tabela3[[#This Row],[SITE]],#REF!,8,0)</f>
        <v>#REF!</v>
      </c>
      <c r="AK286" s="103" t="str">
        <f ca="1">IF(Tabela3[[#This Row],[STATUS]]&lt;&gt;"PREVISTO","N/A",IF(Tabela3[[#This Row],[Data_RE_CONGELADA]]="REDE OK","OK",IFERROR(IF(TODAY()-Tabela3[[#This Row],[Data_RE_CONGELADA]]&gt;=0,"ATRASADO",IF(TODAY()-Tabela3[[#This Row],[Data_RE_CONGELADA]]&gt;-5,"VENCENDO",IF(TODAY()-Tabela3[[#This Row],[Data_RE_CONGELADA]]&lt;=0,"NO PRAZO"))),"N/A")))</f>
        <v>N/A</v>
      </c>
      <c r="AL286" s="454" t="s">
        <v>138</v>
      </c>
      <c r="AM286" s="454" t="s">
        <v>137</v>
      </c>
      <c r="AN286" s="458" t="s">
        <v>186</v>
      </c>
      <c r="AP286" s="103" t="s">
        <v>575</v>
      </c>
      <c r="AQ286" s="103" t="s">
        <v>611</v>
      </c>
      <c r="AR286" s="103" t="s">
        <v>576</v>
      </c>
      <c r="AS286" s="103">
        <v>0</v>
      </c>
      <c r="AU286" s="103" t="s">
        <v>648</v>
      </c>
      <c r="AV286" s="103" t="s">
        <v>1578</v>
      </c>
      <c r="AX286" s="103" t="s">
        <v>581</v>
      </c>
      <c r="BB286" s="103" t="s">
        <v>714</v>
      </c>
      <c r="BC286" s="103"/>
      <c r="BE286" s="103" t="e">
        <f>VLOOKUP(Tabela3[[#This Row],[ID OSP]],[1]Export!$R:$R,1,0)</f>
        <v>#N/A</v>
      </c>
    </row>
    <row r="287" spans="1:57" hidden="1">
      <c r="A287" s="103" t="s">
        <v>1579</v>
      </c>
      <c r="B287" s="103" t="s">
        <v>1580</v>
      </c>
      <c r="C287" s="104" t="s">
        <v>137</v>
      </c>
      <c r="D287" s="454" t="s">
        <v>252</v>
      </c>
      <c r="E287" s="454" t="s">
        <v>138</v>
      </c>
      <c r="G287" s="454">
        <v>45483</v>
      </c>
      <c r="H287" s="454">
        <v>45517</v>
      </c>
      <c r="I287" s="103" t="s">
        <v>139</v>
      </c>
      <c r="J287" s="103" t="s">
        <v>139</v>
      </c>
      <c r="K287" s="458" t="s">
        <v>1054</v>
      </c>
      <c r="L287" s="103" t="s">
        <v>446</v>
      </c>
      <c r="M287" s="103" t="s">
        <v>450</v>
      </c>
      <c r="N287" s="103" t="s">
        <v>753</v>
      </c>
      <c r="O287" s="103" t="s">
        <v>874</v>
      </c>
      <c r="P287" s="103" t="s">
        <v>589</v>
      </c>
      <c r="Q287" s="103" t="s">
        <v>589</v>
      </c>
      <c r="R287" s="458" t="s">
        <v>857</v>
      </c>
      <c r="S287" s="503"/>
      <c r="T287" s="103" t="s">
        <v>42</v>
      </c>
      <c r="U287" s="103" t="s">
        <v>137</v>
      </c>
      <c r="V287" s="454" t="str">
        <f>Tabela3[[#This Row],[NOVO 
PRAZO REDE]]</f>
        <v>REDE OK</v>
      </c>
      <c r="W287" s="454">
        <f>Tabela3[[#This Row],[PRAZO
ATIVAÇÃO]]</f>
        <v>0</v>
      </c>
      <c r="X287" s="103" t="s">
        <v>500</v>
      </c>
      <c r="Y287" s="103" t="str">
        <f>IFERROR("W"&amp;WEEKNUM(Tabela3[[#This Row],[PRAZO RE REVISADO]]),"-")</f>
        <v>-</v>
      </c>
      <c r="Z287" s="103" t="str">
        <f>IFERROR("W"&amp;WEEKNUM(Tabela3[[#This Row],[PRAZO ATIVAÇÃO]]),"-")</f>
        <v>W0</v>
      </c>
      <c r="AA287" s="103">
        <v>2024</v>
      </c>
      <c r="AB287" s="103">
        <v>486546</v>
      </c>
      <c r="AC287" s="103" t="s">
        <v>866</v>
      </c>
      <c r="AD287" s="103" t="s">
        <v>137</v>
      </c>
      <c r="AF287" s="103"/>
      <c r="AG287" s="474"/>
      <c r="AH287" s="103"/>
      <c r="AK287" s="103" t="str">
        <f ca="1">IF(Tabela3[[#This Row],[STATUS]]&lt;&gt;"PREVISTO","N/A",IF(Tabela3[[#This Row],[Data_RE_CONGELADA]]="REDE OK","OK",IFERROR(IF(TODAY()-Tabela3[[#This Row],[Data_RE_CONGELADA]]&gt;=0,"ATRASADO",IF(TODAY()-Tabela3[[#This Row],[Data_RE_CONGELADA]]&gt;-5,"VENCENDO",IF(TODAY()-Tabela3[[#This Row],[Data_RE_CONGELADA]]&lt;=0,"NO PRAZO"))),"N/A")))</f>
        <v>N/A</v>
      </c>
      <c r="AL287" s="454" t="s">
        <v>138</v>
      </c>
      <c r="AM287" s="454" t="s">
        <v>137</v>
      </c>
      <c r="AN287" s="458" t="s">
        <v>186</v>
      </c>
      <c r="AP287" s="103" t="s">
        <v>575</v>
      </c>
      <c r="AQ287" s="103" t="s">
        <v>611</v>
      </c>
      <c r="AR287" s="103" t="s">
        <v>575</v>
      </c>
      <c r="AS287" s="103">
        <v>0</v>
      </c>
      <c r="AU287" s="103" t="s">
        <v>604</v>
      </c>
      <c r="BC287" s="103"/>
      <c r="BE287" s="103" t="e">
        <f>VLOOKUP(Tabela3[[#This Row],[ID OSP]],[1]Export!$R:$R,1,0)</f>
        <v>#N/A</v>
      </c>
    </row>
    <row r="288" spans="1:57" hidden="1">
      <c r="A288" s="103" t="s">
        <v>1581</v>
      </c>
      <c r="B288" s="103" t="s">
        <v>1582</v>
      </c>
      <c r="C288" s="104" t="s">
        <v>137</v>
      </c>
      <c r="D288" s="456" t="s">
        <v>252</v>
      </c>
      <c r="E288" s="454" t="s">
        <v>138</v>
      </c>
      <c r="G288" s="454">
        <v>45538</v>
      </c>
      <c r="H288" s="454">
        <v>45561</v>
      </c>
      <c r="I288" s="103" t="s">
        <v>139</v>
      </c>
      <c r="J288" s="103" t="s">
        <v>139</v>
      </c>
      <c r="K288" s="458" t="s">
        <v>1583</v>
      </c>
      <c r="L288" s="103" t="s">
        <v>446</v>
      </c>
      <c r="M288" s="103" t="s">
        <v>450</v>
      </c>
      <c r="N288" s="103" t="s">
        <v>623</v>
      </c>
      <c r="O288" s="103" t="s">
        <v>874</v>
      </c>
      <c r="P288" s="103" t="s">
        <v>589</v>
      </c>
      <c r="Q288" s="103" t="s">
        <v>589</v>
      </c>
      <c r="R288" s="458" t="s">
        <v>617</v>
      </c>
      <c r="S288" s="503"/>
      <c r="T288" s="103" t="s">
        <v>42</v>
      </c>
      <c r="U288" s="103" t="s">
        <v>137</v>
      </c>
      <c r="V288" s="454" t="str">
        <f>Tabela3[[#This Row],[NOVO 
PRAZO REDE]]</f>
        <v>REDE OK</v>
      </c>
      <c r="W288" s="454">
        <f>Tabela3[[#This Row],[PRAZO
ATIVAÇÃO]]</f>
        <v>0</v>
      </c>
      <c r="X288" s="103" t="s">
        <v>500</v>
      </c>
      <c r="Y288" s="103" t="str">
        <f>IFERROR("W"&amp;WEEKNUM(Tabela3[[#This Row],[PRAZO RE REVISADO]]),"-")</f>
        <v>-</v>
      </c>
      <c r="Z288" s="103" t="str">
        <f>IFERROR("W"&amp;WEEKNUM(Tabela3[[#This Row],[PRAZO ATIVAÇÃO]]),"-")</f>
        <v>W0</v>
      </c>
      <c r="AA288" s="103">
        <v>2024</v>
      </c>
      <c r="AB288" s="103">
        <v>512305</v>
      </c>
      <c r="AC288" s="103" t="s">
        <v>572</v>
      </c>
      <c r="AD288" s="103" t="s">
        <v>137</v>
      </c>
      <c r="AF288" s="103"/>
      <c r="AG288" s="474"/>
      <c r="AH288" s="103"/>
      <c r="AK288" s="103" t="str">
        <f ca="1">IF(Tabela3[[#This Row],[STATUS]]&lt;&gt;"PREVISTO","N/A",IF(Tabela3[[#This Row],[Data_RE_CONGELADA]]="REDE OK","OK",IFERROR(IF(TODAY()-Tabela3[[#This Row],[Data_RE_CONGELADA]]&gt;=0,"ATRASADO",IF(TODAY()-Tabela3[[#This Row],[Data_RE_CONGELADA]]&gt;-5,"VENCENDO",IF(TODAY()-Tabela3[[#This Row],[Data_RE_CONGELADA]]&lt;=0,"NO PRAZO"))),"N/A")))</f>
        <v>N/A</v>
      </c>
      <c r="AL288" s="454" t="s">
        <v>138</v>
      </c>
      <c r="AM288" s="454" t="s">
        <v>137</v>
      </c>
      <c r="AN288" s="458" t="s">
        <v>186</v>
      </c>
      <c r="AP288" s="103" t="s">
        <v>575</v>
      </c>
      <c r="AQ288" s="103" t="s">
        <v>611</v>
      </c>
      <c r="AR288" s="103" t="s">
        <v>575</v>
      </c>
      <c r="AS288" s="103">
        <v>0</v>
      </c>
      <c r="AU288" s="103" t="s">
        <v>604</v>
      </c>
      <c r="BC288" s="103"/>
      <c r="BE288" s="103" t="e">
        <f>VLOOKUP(Tabela3[[#This Row],[ID OSP]],[1]Export!$R:$R,1,0)</f>
        <v>#N/A</v>
      </c>
    </row>
    <row r="289" spans="1:76" hidden="1">
      <c r="A289" s="103" t="s">
        <v>1584</v>
      </c>
      <c r="B289" s="103" t="s">
        <v>1585</v>
      </c>
      <c r="C289" s="104" t="s">
        <v>137</v>
      </c>
      <c r="D289" s="456" t="s">
        <v>252</v>
      </c>
      <c r="E289" s="454" t="s">
        <v>138</v>
      </c>
      <c r="G289" s="454">
        <v>45357</v>
      </c>
      <c r="H289" s="454">
        <v>45357</v>
      </c>
      <c r="I289" s="103" t="s">
        <v>139</v>
      </c>
      <c r="J289" s="103" t="s">
        <v>139</v>
      </c>
      <c r="K289" s="458" t="s">
        <v>1586</v>
      </c>
      <c r="L289" s="103" t="s">
        <v>446</v>
      </c>
      <c r="M289" s="103" t="s">
        <v>451</v>
      </c>
      <c r="N289" s="103" t="s">
        <v>451</v>
      </c>
      <c r="O289" s="103" t="s">
        <v>588</v>
      </c>
      <c r="P289" s="103" t="s">
        <v>1587</v>
      </c>
      <c r="Q289" s="103" t="s">
        <v>589</v>
      </c>
      <c r="R289" s="458" t="s">
        <v>665</v>
      </c>
      <c r="S289" s="460"/>
      <c r="T289" s="103" t="s">
        <v>42</v>
      </c>
      <c r="U289" s="103" t="s">
        <v>137</v>
      </c>
      <c r="V289" s="454" t="str">
        <f>Tabela3[[#This Row],[NOVO 
PRAZO REDE]]</f>
        <v>REDE OK</v>
      </c>
      <c r="W289" s="454">
        <f>Tabela3[[#This Row],[PRAZO
ATIVAÇÃO]]</f>
        <v>0</v>
      </c>
      <c r="X289" s="103" t="s">
        <v>500</v>
      </c>
      <c r="Y289" s="103" t="str">
        <f>IFERROR("W"&amp;WEEKNUM(Tabela3[[#This Row],[PRAZO RE REVISADO]]),"-")</f>
        <v>-</v>
      </c>
      <c r="Z289" s="103" t="str">
        <f>IFERROR("W"&amp;WEEKNUM(Tabela3[[#This Row],[PRAZO ATIVAÇÃO]]),"-")</f>
        <v>W0</v>
      </c>
      <c r="AA289" s="103">
        <v>2024</v>
      </c>
      <c r="AB289" s="103" t="s">
        <v>675</v>
      </c>
      <c r="AC289" s="103" t="s">
        <v>139</v>
      </c>
      <c r="AD289" s="103" t="s">
        <v>137</v>
      </c>
      <c r="AF289" s="103"/>
      <c r="AG289" s="474"/>
      <c r="AH289" s="103"/>
      <c r="AK289" s="103" t="str">
        <f ca="1">IF(Tabela3[[#This Row],[STATUS]]&lt;&gt;"PREVISTO","N/A",IF(Tabela3[[#This Row],[Data_RE_CONGELADA]]="REDE OK","OK",IFERROR(IF(TODAY()-Tabela3[[#This Row],[Data_RE_CONGELADA]]&gt;=0,"ATRASADO",IF(TODAY()-Tabela3[[#This Row],[Data_RE_CONGELADA]]&gt;-5,"VENCENDO",IF(TODAY()-Tabela3[[#This Row],[Data_RE_CONGELADA]]&lt;=0,"NO PRAZO"))),"N/A")))</f>
        <v>N/A</v>
      </c>
      <c r="AL289" s="454" t="s">
        <v>138</v>
      </c>
      <c r="AM289" s="454" t="s">
        <v>137</v>
      </c>
      <c r="AN289" s="458" t="s">
        <v>186</v>
      </c>
      <c r="AP289" s="103" t="s">
        <v>575</v>
      </c>
      <c r="AQ289" s="103" t="s">
        <v>611</v>
      </c>
      <c r="AR289" s="103" t="s">
        <v>575</v>
      </c>
      <c r="AS289" s="103">
        <v>0</v>
      </c>
      <c r="AU289" s="103" t="s">
        <v>604</v>
      </c>
      <c r="BC289" s="103"/>
      <c r="BE289" s="103" t="e">
        <f>VLOOKUP(Tabela3[[#This Row],[ID OSP]],[1]Export!$R:$R,1,0)</f>
        <v>#N/A</v>
      </c>
    </row>
    <row r="290" spans="1:76" hidden="1">
      <c r="A290" s="103" t="s">
        <v>1588</v>
      </c>
      <c r="B290" s="103" t="s">
        <v>1589</v>
      </c>
      <c r="C290" s="104" t="s">
        <v>137</v>
      </c>
      <c r="D290" s="456" t="s">
        <v>252</v>
      </c>
      <c r="E290" s="454" t="s">
        <v>138</v>
      </c>
      <c r="G290" s="454" t="s">
        <v>607</v>
      </c>
      <c r="H290" s="454" t="s">
        <v>186</v>
      </c>
      <c r="I290" s="103" t="s">
        <v>139</v>
      </c>
      <c r="J290" s="103" t="s">
        <v>139</v>
      </c>
      <c r="K290" s="458" t="s">
        <v>1590</v>
      </c>
      <c r="L290" s="103" t="s">
        <v>446</v>
      </c>
      <c r="M290" s="103" t="s">
        <v>450</v>
      </c>
      <c r="N290" s="103" t="s">
        <v>861</v>
      </c>
      <c r="O290" s="103" t="s">
        <v>616</v>
      </c>
      <c r="P290" s="103" t="s">
        <v>589</v>
      </c>
      <c r="Q290" s="103" t="s">
        <v>589</v>
      </c>
      <c r="R290" s="458" t="s">
        <v>609</v>
      </c>
      <c r="S290" s="503"/>
      <c r="T290" s="103" t="s">
        <v>42</v>
      </c>
      <c r="U290" s="103" t="s">
        <v>137</v>
      </c>
      <c r="V290" s="454" t="str">
        <f>Tabela3[[#This Row],[NOVO 
PRAZO REDE]]</f>
        <v>REDE OK</v>
      </c>
      <c r="W290" s="454">
        <f>Tabela3[[#This Row],[PRAZO
ATIVAÇÃO]]</f>
        <v>0</v>
      </c>
      <c r="X290" s="103" t="s">
        <v>485</v>
      </c>
      <c r="Y290" s="103" t="str">
        <f>IFERROR("W"&amp;WEEKNUM(Tabela3[[#This Row],[PRAZO RE REVISADO]]),"-")</f>
        <v>-</v>
      </c>
      <c r="Z290" s="103" t="str">
        <f>IFERROR("W"&amp;WEEKNUM(Tabela3[[#This Row],[PRAZO ATIVAÇÃO]]),"-")</f>
        <v>W0</v>
      </c>
      <c r="AA290" s="103">
        <v>2024</v>
      </c>
      <c r="AB290" s="103">
        <v>512321</v>
      </c>
      <c r="AC290" s="103" t="s">
        <v>610</v>
      </c>
      <c r="AD290" s="103" t="s">
        <v>137</v>
      </c>
      <c r="AF290" s="103"/>
      <c r="AG290" s="474"/>
      <c r="AH290" s="103"/>
      <c r="AK290" s="103" t="str">
        <f ca="1">IF(Tabela3[[#This Row],[STATUS]]&lt;&gt;"PREVISTO","N/A",IF(Tabela3[[#This Row],[Data_RE_CONGELADA]]="REDE OK","OK",IFERROR(IF(TODAY()-Tabela3[[#This Row],[Data_RE_CONGELADA]]&gt;=0,"ATRASADO",IF(TODAY()-Tabela3[[#This Row],[Data_RE_CONGELADA]]&gt;-5,"VENCENDO",IF(TODAY()-Tabela3[[#This Row],[Data_RE_CONGELADA]]&lt;=0,"NO PRAZO"))),"N/A")))</f>
        <v>N/A</v>
      </c>
      <c r="AL290" s="454" t="s">
        <v>138</v>
      </c>
      <c r="AM290" s="454" t="s">
        <v>137</v>
      </c>
      <c r="AN290" s="458" t="s">
        <v>186</v>
      </c>
      <c r="AP290" s="103" t="s">
        <v>575</v>
      </c>
      <c r="AQ290" s="103" t="s">
        <v>611</v>
      </c>
      <c r="AR290" s="103" t="s">
        <v>575</v>
      </c>
      <c r="AS290" s="103">
        <v>0</v>
      </c>
      <c r="AU290" s="103" t="s">
        <v>604</v>
      </c>
      <c r="BC290" s="103"/>
      <c r="BE290" s="103" t="e">
        <f>VLOOKUP(Tabela3[[#This Row],[ID OSP]],[1]Export!$R:$R,1,0)</f>
        <v>#N/A</v>
      </c>
    </row>
    <row r="291" spans="1:76" hidden="1">
      <c r="A291" s="103" t="s">
        <v>458</v>
      </c>
      <c r="B291" s="103" t="s">
        <v>1591</v>
      </c>
      <c r="C291" s="104" t="s">
        <v>137</v>
      </c>
      <c r="D291" s="456" t="s">
        <v>252</v>
      </c>
      <c r="E291" s="454" t="s">
        <v>138</v>
      </c>
      <c r="G291" s="454">
        <v>45362</v>
      </c>
      <c r="H291" s="454">
        <v>45362</v>
      </c>
      <c r="I291" s="103" t="s">
        <v>139</v>
      </c>
      <c r="J291" s="103" t="s">
        <v>139</v>
      </c>
      <c r="K291" s="466" t="s">
        <v>731</v>
      </c>
      <c r="L291" s="103" t="s">
        <v>444</v>
      </c>
      <c r="M291" s="103" t="s">
        <v>458</v>
      </c>
      <c r="N291" s="103" t="s">
        <v>186</v>
      </c>
      <c r="O291" s="103" t="s">
        <v>588</v>
      </c>
      <c r="P291" s="103" t="s">
        <v>589</v>
      </c>
      <c r="Q291" s="103" t="s">
        <v>589</v>
      </c>
      <c r="R291" s="458" t="s">
        <v>665</v>
      </c>
      <c r="S291" s="460"/>
      <c r="T291" s="103" t="s">
        <v>252</v>
      </c>
      <c r="U291" s="103" t="s">
        <v>137</v>
      </c>
      <c r="V291" s="454" t="str">
        <f>Tabela3[[#This Row],[NOVO 
PRAZO REDE]]</f>
        <v>REDE OK</v>
      </c>
      <c r="W291" s="454">
        <f>Tabela3[[#This Row],[PRAZO
ATIVAÇÃO]]</f>
        <v>0</v>
      </c>
      <c r="X291" s="103" t="s">
        <v>500</v>
      </c>
      <c r="Y291" s="103" t="str">
        <f>IFERROR("W"&amp;WEEKNUM(Tabela3[[#This Row],[PRAZO RE REVISADO]]),"-")</f>
        <v>-</v>
      </c>
      <c r="Z291" s="103" t="str">
        <f>IFERROR("W"&amp;WEEKNUM(Tabela3[[#This Row],[PRAZO ATIVAÇÃO]]),"-")</f>
        <v>W0</v>
      </c>
      <c r="AA291" s="103">
        <v>2024</v>
      </c>
      <c r="AB291" s="103" t="s">
        <v>139</v>
      </c>
      <c r="AC291" s="103" t="s">
        <v>139</v>
      </c>
      <c r="AD291" s="103" t="s">
        <v>137</v>
      </c>
      <c r="AF291" s="103"/>
      <c r="AG291" s="474"/>
      <c r="AH291" s="103"/>
      <c r="AK291" s="103" t="str">
        <f ca="1">IF(Tabela3[[#This Row],[STATUS]]&lt;&gt;"PREVISTO","N/A",IF(Tabela3[[#This Row],[Data_RE_CONGELADA]]="REDE OK","OK",IFERROR(IF(TODAY()-Tabela3[[#This Row],[Data_RE_CONGELADA]]&gt;=0,"ATRASADO",IF(TODAY()-Tabela3[[#This Row],[Data_RE_CONGELADA]]&gt;-5,"VENCENDO",IF(TODAY()-Tabela3[[#This Row],[Data_RE_CONGELADA]]&lt;=0,"NO PRAZO"))),"N/A")))</f>
        <v>N/A</v>
      </c>
      <c r="AL291" s="454" t="s">
        <v>138</v>
      </c>
      <c r="AM291" s="454" t="s">
        <v>137</v>
      </c>
      <c r="AN291" s="458" t="s">
        <v>186</v>
      </c>
      <c r="AP291" s="103" t="s">
        <v>575</v>
      </c>
      <c r="AQ291" s="103" t="s">
        <v>611</v>
      </c>
      <c r="AR291" s="103" t="s">
        <v>575</v>
      </c>
      <c r="AS291" s="103">
        <v>0</v>
      </c>
      <c r="AU291" s="103" t="s">
        <v>604</v>
      </c>
      <c r="BC291" s="103"/>
      <c r="BE291" s="103" t="e">
        <f>VLOOKUP(Tabela3[[#This Row],[ID OSP]],[1]Export!$R:$R,1,0)</f>
        <v>#N/A</v>
      </c>
    </row>
    <row r="292" spans="1:76" hidden="1">
      <c r="A292" s="103" t="s">
        <v>1592</v>
      </c>
      <c r="B292" s="103" t="s">
        <v>1593</v>
      </c>
      <c r="C292" s="104" t="s">
        <v>137</v>
      </c>
      <c r="D292" s="456" t="s">
        <v>252</v>
      </c>
      <c r="E292" s="454" t="s">
        <v>138</v>
      </c>
      <c r="G292" s="454">
        <v>45496</v>
      </c>
      <c r="H292" s="454">
        <v>45509</v>
      </c>
      <c r="I292" s="103" t="s">
        <v>139</v>
      </c>
      <c r="J292" s="103" t="s">
        <v>139</v>
      </c>
      <c r="K292" s="458" t="s">
        <v>1594</v>
      </c>
      <c r="L292" s="103" t="s">
        <v>446</v>
      </c>
      <c r="M292" s="103" t="s">
        <v>464</v>
      </c>
      <c r="N292" s="103" t="s">
        <v>819</v>
      </c>
      <c r="O292" s="103" t="s">
        <v>616</v>
      </c>
      <c r="P292" s="103" t="s">
        <v>589</v>
      </c>
      <c r="Q292" s="103" t="s">
        <v>589</v>
      </c>
      <c r="R292" s="458" t="s">
        <v>630</v>
      </c>
      <c r="S292" s="460"/>
      <c r="T292" s="103" t="s">
        <v>252</v>
      </c>
      <c r="U292" s="103" t="s">
        <v>137</v>
      </c>
      <c r="V292" s="454" t="str">
        <f>Tabela3[[#This Row],[NOVO 
PRAZO REDE]]</f>
        <v>REDE OK</v>
      </c>
      <c r="W292" s="454">
        <f>Tabela3[[#This Row],[PRAZO
ATIVAÇÃO]]</f>
        <v>0</v>
      </c>
      <c r="X292" s="103" t="s">
        <v>482</v>
      </c>
      <c r="Y292" s="103" t="str">
        <f>IFERROR("W"&amp;WEEKNUM(Tabela3[[#This Row],[PRAZO RE REVISADO]]),"-")</f>
        <v>-</v>
      </c>
      <c r="Z292" s="103" t="str">
        <f>IFERROR("W"&amp;WEEKNUM(Tabela3[[#This Row],[PRAZO ATIVAÇÃO]]),"-")</f>
        <v>W0</v>
      </c>
      <c r="AA292" s="103">
        <v>2024</v>
      </c>
      <c r="AB292" s="103">
        <v>458465</v>
      </c>
      <c r="AC292" s="103" t="s">
        <v>572</v>
      </c>
      <c r="AD292" s="103" t="s">
        <v>137</v>
      </c>
      <c r="AF292" s="103"/>
      <c r="AG292" s="474"/>
      <c r="AH292" s="103"/>
      <c r="AK292" s="103" t="str">
        <f ca="1">IF(Tabela3[[#This Row],[STATUS]]&lt;&gt;"PREVISTO","N/A",IF(Tabela3[[#This Row],[Data_RE_CONGELADA]]="REDE OK","OK",IFERROR(IF(TODAY()-Tabela3[[#This Row],[Data_RE_CONGELADA]]&gt;=0,"ATRASADO",IF(TODAY()-Tabela3[[#This Row],[Data_RE_CONGELADA]]&gt;-5,"VENCENDO",IF(TODAY()-Tabela3[[#This Row],[Data_RE_CONGELADA]]&lt;=0,"NO PRAZO"))),"N/A")))</f>
        <v>N/A</v>
      </c>
      <c r="AL292" s="454" t="s">
        <v>138</v>
      </c>
      <c r="AM292" s="454" t="s">
        <v>137</v>
      </c>
      <c r="AN292" s="458" t="s">
        <v>186</v>
      </c>
      <c r="AP292" s="103" t="s">
        <v>575</v>
      </c>
      <c r="AQ292" s="103" t="s">
        <v>611</v>
      </c>
      <c r="AR292" s="103" t="s">
        <v>575</v>
      </c>
      <c r="AS292" s="103">
        <v>0</v>
      </c>
      <c r="AU292" s="103" t="s">
        <v>604</v>
      </c>
      <c r="BC292" s="103"/>
      <c r="BE292" s="103" t="e">
        <f>VLOOKUP(Tabela3[[#This Row],[ID OSP]],[1]Export!$R:$R,1,0)</f>
        <v>#N/A</v>
      </c>
    </row>
    <row r="293" spans="1:76" hidden="1">
      <c r="A293" s="103" t="s">
        <v>1595</v>
      </c>
      <c r="B293" s="103" t="s">
        <v>1596</v>
      </c>
      <c r="C293" s="104" t="s">
        <v>137</v>
      </c>
      <c r="D293" s="456" t="s">
        <v>252</v>
      </c>
      <c r="E293" s="454" t="s">
        <v>138</v>
      </c>
      <c r="G293" s="454">
        <v>45546</v>
      </c>
      <c r="H293" s="454">
        <v>45553</v>
      </c>
      <c r="I293" s="103" t="s">
        <v>139</v>
      </c>
      <c r="J293" s="103" t="s">
        <v>139</v>
      </c>
      <c r="K293" s="458" t="s">
        <v>1597</v>
      </c>
      <c r="L293" s="103" t="s">
        <v>446</v>
      </c>
      <c r="M293" s="103" t="s">
        <v>455</v>
      </c>
      <c r="N293" s="103" t="s">
        <v>1598</v>
      </c>
      <c r="O293" s="103" t="s">
        <v>663</v>
      </c>
      <c r="P293" s="103" t="s">
        <v>1599</v>
      </c>
      <c r="Q293" s="103" t="s">
        <v>589</v>
      </c>
      <c r="R293" s="458" t="s">
        <v>617</v>
      </c>
      <c r="S293" s="503"/>
      <c r="T293" s="103" t="s">
        <v>42</v>
      </c>
      <c r="U293" s="103" t="s">
        <v>137</v>
      </c>
      <c r="V293" s="454" t="str">
        <f>Tabela3[[#This Row],[NOVO 
PRAZO REDE]]</f>
        <v>REDE OK</v>
      </c>
      <c r="W293" s="454">
        <f>Tabela3[[#This Row],[PRAZO
ATIVAÇÃO]]</f>
        <v>0</v>
      </c>
      <c r="X293" s="103" t="s">
        <v>500</v>
      </c>
      <c r="Y293" s="103" t="str">
        <f>IFERROR("W"&amp;WEEKNUM(Tabela3[[#This Row],[PRAZO RE REVISADO]]),"-")</f>
        <v>-</v>
      </c>
      <c r="Z293" s="103" t="str">
        <f>IFERROR("W"&amp;WEEKNUM(Tabela3[[#This Row],[PRAZO ATIVAÇÃO]]),"-")</f>
        <v>W0</v>
      </c>
      <c r="AA293" s="103">
        <v>2024</v>
      </c>
      <c r="AB293" s="103">
        <v>513575</v>
      </c>
      <c r="AC293" s="103" t="s">
        <v>572</v>
      </c>
      <c r="AD293" s="103" t="s">
        <v>137</v>
      </c>
      <c r="AF293" s="103"/>
      <c r="AG293" s="474"/>
      <c r="AH293" s="103"/>
      <c r="AK293" s="103" t="str">
        <f ca="1">IF(Tabela3[[#This Row],[STATUS]]&lt;&gt;"PREVISTO","N/A",IF(Tabela3[[#This Row],[Data_RE_CONGELADA]]="REDE OK","OK",IFERROR(IF(TODAY()-Tabela3[[#This Row],[Data_RE_CONGELADA]]&gt;=0,"ATRASADO",IF(TODAY()-Tabela3[[#This Row],[Data_RE_CONGELADA]]&gt;-5,"VENCENDO",IF(TODAY()-Tabela3[[#This Row],[Data_RE_CONGELADA]]&lt;=0,"NO PRAZO"))),"N/A")))</f>
        <v>N/A</v>
      </c>
      <c r="AL293" s="454" t="s">
        <v>138</v>
      </c>
      <c r="AM293" s="454" t="s">
        <v>137</v>
      </c>
      <c r="AN293" s="458" t="s">
        <v>186</v>
      </c>
      <c r="AP293" s="103" t="s">
        <v>575</v>
      </c>
      <c r="AQ293" s="103" t="s">
        <v>611</v>
      </c>
      <c r="AR293" s="103" t="s">
        <v>575</v>
      </c>
      <c r="AS293" s="103">
        <v>0</v>
      </c>
      <c r="AU293" s="103" t="s">
        <v>604</v>
      </c>
      <c r="BC293" s="103"/>
      <c r="BE293" s="103" t="e">
        <f>VLOOKUP(Tabela3[[#This Row],[ID OSP]],[1]Export!$R:$R,1,0)</f>
        <v>#N/A</v>
      </c>
    </row>
    <row r="294" spans="1:76" hidden="1">
      <c r="A294" s="103" t="s">
        <v>1600</v>
      </c>
      <c r="B294" s="103" t="s">
        <v>1601</v>
      </c>
      <c r="C294" s="104" t="s">
        <v>137</v>
      </c>
      <c r="D294" s="456" t="s">
        <v>252</v>
      </c>
      <c r="E294" s="454" t="s">
        <v>138</v>
      </c>
      <c r="G294" s="454">
        <v>45500</v>
      </c>
      <c r="H294" s="454">
        <v>45439</v>
      </c>
      <c r="I294" s="103" t="s">
        <v>139</v>
      </c>
      <c r="J294" s="103" t="s">
        <v>139</v>
      </c>
      <c r="K294" s="458" t="s">
        <v>1602</v>
      </c>
      <c r="L294" s="103" t="s">
        <v>446</v>
      </c>
      <c r="M294" s="103" t="s">
        <v>464</v>
      </c>
      <c r="N294" s="103" t="s">
        <v>819</v>
      </c>
      <c r="O294" s="103" t="s">
        <v>616</v>
      </c>
      <c r="P294" s="103" t="s">
        <v>589</v>
      </c>
      <c r="Q294" s="103" t="s">
        <v>589</v>
      </c>
      <c r="R294" s="458" t="s">
        <v>630</v>
      </c>
      <c r="S294" s="460"/>
      <c r="T294" s="103" t="s">
        <v>252</v>
      </c>
      <c r="U294" s="103" t="s">
        <v>137</v>
      </c>
      <c r="V294" s="454" t="str">
        <f>Tabela3[[#This Row],[NOVO 
PRAZO REDE]]</f>
        <v>REDE OK</v>
      </c>
      <c r="W294" s="454">
        <f>Tabela3[[#This Row],[PRAZO
ATIVAÇÃO]]</f>
        <v>0</v>
      </c>
      <c r="X294" s="103" t="s">
        <v>482</v>
      </c>
      <c r="Y294" s="103" t="str">
        <f>IFERROR("W"&amp;WEEKNUM(Tabela3[[#This Row],[PRAZO RE REVISADO]]),"-")</f>
        <v>-</v>
      </c>
      <c r="Z294" s="103" t="str">
        <f>IFERROR("W"&amp;WEEKNUM(Tabela3[[#This Row],[PRAZO ATIVAÇÃO]]),"-")</f>
        <v>W0</v>
      </c>
      <c r="AA294" s="103">
        <v>2024</v>
      </c>
      <c r="AB294" s="103" t="s">
        <v>675</v>
      </c>
      <c r="AC294" s="103" t="s">
        <v>139</v>
      </c>
      <c r="AD294" s="103" t="s">
        <v>137</v>
      </c>
      <c r="AF294" s="103"/>
      <c r="AG294" s="474"/>
      <c r="AH294" s="103"/>
      <c r="AK294" s="103" t="str">
        <f ca="1">IF(Tabela3[[#This Row],[STATUS]]&lt;&gt;"PREVISTO","N/A",IF(Tabela3[[#This Row],[Data_RE_CONGELADA]]="REDE OK","OK",IFERROR(IF(TODAY()-Tabela3[[#This Row],[Data_RE_CONGELADA]]&gt;=0,"ATRASADO",IF(TODAY()-Tabela3[[#This Row],[Data_RE_CONGELADA]]&gt;-5,"VENCENDO",IF(TODAY()-Tabela3[[#This Row],[Data_RE_CONGELADA]]&lt;=0,"NO PRAZO"))),"N/A")))</f>
        <v>N/A</v>
      </c>
      <c r="AL294" s="454" t="s">
        <v>138</v>
      </c>
      <c r="AM294" s="454" t="s">
        <v>137</v>
      </c>
      <c r="AN294" s="458" t="s">
        <v>186</v>
      </c>
      <c r="AP294" s="103" t="s">
        <v>575</v>
      </c>
      <c r="AQ294" s="103" t="s">
        <v>611</v>
      </c>
      <c r="AR294" s="103" t="s">
        <v>575</v>
      </c>
      <c r="AS294" s="103">
        <v>0</v>
      </c>
      <c r="AU294" s="103" t="s">
        <v>604</v>
      </c>
      <c r="BC294" s="103"/>
      <c r="BE294" s="103" t="e">
        <f>VLOOKUP(Tabela3[[#This Row],[ID OSP]],[1]Export!$R:$R,1,0)</f>
        <v>#N/A</v>
      </c>
    </row>
    <row r="295" spans="1:76" hidden="1">
      <c r="A295" s="103" t="s">
        <v>861</v>
      </c>
      <c r="B295" s="103" t="s">
        <v>1603</v>
      </c>
      <c r="C295" s="104" t="s">
        <v>137</v>
      </c>
      <c r="D295" s="456" t="s">
        <v>252</v>
      </c>
      <c r="E295" s="454" t="s">
        <v>138</v>
      </c>
      <c r="G295" s="454">
        <v>45556</v>
      </c>
      <c r="H295" s="454">
        <v>45560</v>
      </c>
      <c r="I295" s="103" t="s">
        <v>252</v>
      </c>
      <c r="J295" s="103" t="s">
        <v>138</v>
      </c>
      <c r="K295" s="458" t="s">
        <v>1604</v>
      </c>
      <c r="L295" s="103" t="s">
        <v>445</v>
      </c>
      <c r="M295" s="103" t="s">
        <v>450</v>
      </c>
      <c r="N295" s="103" t="s">
        <v>186</v>
      </c>
      <c r="O295" s="103" t="s">
        <v>588</v>
      </c>
      <c r="P295" s="103" t="s">
        <v>589</v>
      </c>
      <c r="Q295" s="103" t="s">
        <v>589</v>
      </c>
      <c r="R295" s="458" t="s">
        <v>617</v>
      </c>
      <c r="S295" s="503"/>
      <c r="T295" s="103" t="s">
        <v>42</v>
      </c>
      <c r="U295" s="103" t="s">
        <v>137</v>
      </c>
      <c r="V295" s="454" t="str">
        <f>Tabela3[[#This Row],[NOVO 
PRAZO REDE]]</f>
        <v>REDE OK</v>
      </c>
      <c r="W295" s="454">
        <f>Tabela3[[#This Row],[PRAZO
ATIVAÇÃO]]</f>
        <v>0</v>
      </c>
      <c r="X295" s="103" t="s">
        <v>500</v>
      </c>
      <c r="Y295" s="103" t="str">
        <f>IFERROR("W"&amp;WEEKNUM(Tabela3[[#This Row],[PRAZO RE REVISADO]]),"-")</f>
        <v>-</v>
      </c>
      <c r="Z295" s="103" t="str">
        <f>IFERROR("W"&amp;WEEKNUM(Tabela3[[#This Row],[PRAZO ATIVAÇÃO]]),"-")</f>
        <v>W0</v>
      </c>
      <c r="AA295" s="103">
        <v>2024</v>
      </c>
      <c r="AB295" s="103">
        <v>517389</v>
      </c>
      <c r="AC295" s="103" t="s">
        <v>592</v>
      </c>
      <c r="AD295" s="103" t="s">
        <v>137</v>
      </c>
      <c r="AF295" s="103"/>
      <c r="AG295" s="474"/>
      <c r="AH295" s="103"/>
      <c r="AK295" s="103" t="str">
        <f ca="1">IF(Tabela3[[#This Row],[STATUS]]&lt;&gt;"PREVISTO","N/A",IF(Tabela3[[#This Row],[Data_RE_CONGELADA]]="REDE OK","OK",IFERROR(IF(TODAY()-Tabela3[[#This Row],[Data_RE_CONGELADA]]&gt;=0,"ATRASADO",IF(TODAY()-Tabela3[[#This Row],[Data_RE_CONGELADA]]&gt;-5,"VENCENDO",IF(TODAY()-Tabela3[[#This Row],[Data_RE_CONGELADA]]&lt;=0,"NO PRAZO"))),"N/A")))</f>
        <v>N/A</v>
      </c>
      <c r="AL295" s="454" t="s">
        <v>138</v>
      </c>
      <c r="AM295" s="454" t="s">
        <v>137</v>
      </c>
      <c r="AN295" s="458" t="s">
        <v>186</v>
      </c>
      <c r="AP295" s="103" t="s">
        <v>575</v>
      </c>
      <c r="AQ295" s="103" t="s">
        <v>611</v>
      </c>
      <c r="AR295" s="103" t="s">
        <v>575</v>
      </c>
      <c r="AS295" s="103">
        <v>0</v>
      </c>
      <c r="AU295" s="103" t="s">
        <v>604</v>
      </c>
      <c r="BC295" s="103"/>
      <c r="BE295" s="103" t="e">
        <f>VLOOKUP(Tabela3[[#This Row],[ID OSP]],[1]Export!$R:$R,1,0)</f>
        <v>#N/A</v>
      </c>
    </row>
    <row r="296" spans="1:76" hidden="1">
      <c r="A296" s="103" t="s">
        <v>1605</v>
      </c>
      <c r="B296" s="103" t="s">
        <v>1606</v>
      </c>
      <c r="C296" s="540" t="s">
        <v>137</v>
      </c>
      <c r="D296" s="456" t="s">
        <v>252</v>
      </c>
      <c r="E296" s="454" t="s">
        <v>138</v>
      </c>
      <c r="G296" s="454">
        <v>45495</v>
      </c>
      <c r="H296" s="454">
        <v>45587</v>
      </c>
      <c r="I296" s="103" t="s">
        <v>139</v>
      </c>
      <c r="J296" s="103" t="s">
        <v>139</v>
      </c>
      <c r="K296" s="458" t="s">
        <v>1607</v>
      </c>
      <c r="L296" s="103" t="s">
        <v>446</v>
      </c>
      <c r="M296" s="103" t="s">
        <v>457</v>
      </c>
      <c r="N296" s="103" t="s">
        <v>457</v>
      </c>
      <c r="O296" s="103" t="s">
        <v>588</v>
      </c>
      <c r="P296" s="103" t="s">
        <v>653</v>
      </c>
      <c r="Q296" s="103" t="s">
        <v>589</v>
      </c>
      <c r="R296" s="458" t="s">
        <v>857</v>
      </c>
      <c r="S296" s="503"/>
      <c r="T296" s="103" t="s">
        <v>42</v>
      </c>
      <c r="U296" s="103" t="s">
        <v>137</v>
      </c>
      <c r="V296" s="454" t="str">
        <f>Tabela3[[#This Row],[NOVO 
PRAZO REDE]]</f>
        <v>REDE OK</v>
      </c>
      <c r="W296" s="454">
        <f>Tabela3[[#This Row],[PRAZO
ATIVAÇÃO]]</f>
        <v>0</v>
      </c>
      <c r="X296" s="103" t="s">
        <v>729</v>
      </c>
      <c r="Y296" s="103" t="str">
        <f>IFERROR("W"&amp;WEEKNUM(Tabela3[[#This Row],[PRAZO RE REVISADO]]),"-")</f>
        <v>-</v>
      </c>
      <c r="Z296" s="103" t="str">
        <f>IFERROR("W"&amp;WEEKNUM(Tabela3[[#This Row],[PRAZO ATIVAÇÃO]]),"-")</f>
        <v>W0</v>
      </c>
      <c r="AA296" s="103">
        <v>2024</v>
      </c>
      <c r="AB296" s="103">
        <v>508237</v>
      </c>
      <c r="AC296" s="103" t="s">
        <v>592</v>
      </c>
      <c r="AD296" s="103" t="s">
        <v>137</v>
      </c>
      <c r="AF296" s="103"/>
      <c r="AG296" s="474"/>
      <c r="AH296" s="103"/>
      <c r="AK296" s="103" t="str">
        <f ca="1">IF(Tabela3[[#This Row],[STATUS]]&lt;&gt;"PREVISTO","N/A",IF(Tabela3[[#This Row],[Data_RE_CONGELADA]]="REDE OK","OK",IFERROR(IF(TODAY()-Tabela3[[#This Row],[Data_RE_CONGELADA]]&gt;=0,"ATRASADO",IF(TODAY()-Tabela3[[#This Row],[Data_RE_CONGELADA]]&gt;-5,"VENCENDO",IF(TODAY()-Tabela3[[#This Row],[Data_RE_CONGELADA]]&lt;=0,"NO PRAZO"))),"N/A")))</f>
        <v>N/A</v>
      </c>
      <c r="AL296" s="454">
        <v>45575</v>
      </c>
      <c r="AM296" s="454">
        <v>45583</v>
      </c>
      <c r="AN296" s="458" t="s">
        <v>186</v>
      </c>
      <c r="AO296" s="458" t="s">
        <v>1608</v>
      </c>
      <c r="AP296" s="103" t="s">
        <v>575</v>
      </c>
      <c r="AQ296" s="103" t="s">
        <v>611</v>
      </c>
      <c r="AR296" s="103" t="s">
        <v>575</v>
      </c>
      <c r="AS296" s="103">
        <v>0</v>
      </c>
      <c r="AU296" s="103" t="s">
        <v>604</v>
      </c>
      <c r="BC296" s="103"/>
      <c r="BE296" s="103" t="e">
        <f>VLOOKUP(Tabela3[[#This Row],[ID OSP]],[1]Export!$R:$R,1,0)</f>
        <v>#N/A</v>
      </c>
    </row>
    <row r="297" spans="1:76" hidden="1">
      <c r="A297" s="103" t="s">
        <v>1609</v>
      </c>
      <c r="B297" s="103" t="s">
        <v>1610</v>
      </c>
      <c r="C297" s="104" t="s">
        <v>137</v>
      </c>
      <c r="D297" s="454" t="s">
        <v>252</v>
      </c>
      <c r="E297" s="454" t="s">
        <v>138</v>
      </c>
      <c r="G297" s="454">
        <v>45500</v>
      </c>
      <c r="H297" s="454">
        <v>45537</v>
      </c>
      <c r="I297" s="103" t="s">
        <v>139</v>
      </c>
      <c r="J297" s="103" t="s">
        <v>139</v>
      </c>
      <c r="K297" s="458" t="s">
        <v>1611</v>
      </c>
      <c r="L297" s="103" t="s">
        <v>446</v>
      </c>
      <c r="M297" s="103" t="s">
        <v>464</v>
      </c>
      <c r="N297" s="103" t="s">
        <v>819</v>
      </c>
      <c r="O297" s="103" t="s">
        <v>874</v>
      </c>
      <c r="P297" s="103" t="s">
        <v>589</v>
      </c>
      <c r="Q297" s="103" t="s">
        <v>589</v>
      </c>
      <c r="R297" s="458" t="s">
        <v>671</v>
      </c>
      <c r="S297" s="460"/>
      <c r="T297" s="103" t="s">
        <v>252</v>
      </c>
      <c r="U297" s="103" t="s">
        <v>137</v>
      </c>
      <c r="V297" s="454" t="str">
        <f>Tabela3[[#This Row],[NOVO 
PRAZO REDE]]</f>
        <v>REDE OK</v>
      </c>
      <c r="W297" s="454">
        <f>Tabela3[[#This Row],[PRAZO
ATIVAÇÃO]]</f>
        <v>0</v>
      </c>
      <c r="X297" s="103" t="s">
        <v>482</v>
      </c>
      <c r="Y297" s="103" t="str">
        <f>IFERROR("W"&amp;WEEKNUM(Tabela3[[#This Row],[PRAZO RE REVISADO]]),"-")</f>
        <v>-</v>
      </c>
      <c r="Z297" s="103" t="str">
        <f>IFERROR("W"&amp;WEEKNUM(Tabela3[[#This Row],[PRAZO ATIVAÇÃO]]),"-")</f>
        <v>W0</v>
      </c>
      <c r="AA297" s="103">
        <v>2024</v>
      </c>
      <c r="AB297" s="103" t="s">
        <v>139</v>
      </c>
      <c r="AC297" s="103" t="s">
        <v>139</v>
      </c>
      <c r="AD297" s="103" t="s">
        <v>137</v>
      </c>
      <c r="AF297" s="103"/>
      <c r="AG297" s="474"/>
      <c r="AH297" s="103"/>
      <c r="AK297" s="103" t="str">
        <f ca="1">IF(Tabela3[[#This Row],[STATUS]]&lt;&gt;"PREVISTO","N/A",IF(Tabela3[[#This Row],[Data_RE_CONGELADA]]="REDE OK","OK",IFERROR(IF(TODAY()-Tabela3[[#This Row],[Data_RE_CONGELADA]]&gt;=0,"ATRASADO",IF(TODAY()-Tabela3[[#This Row],[Data_RE_CONGELADA]]&gt;-5,"VENCENDO",IF(TODAY()-Tabela3[[#This Row],[Data_RE_CONGELADA]]&lt;=0,"NO PRAZO"))),"N/A")))</f>
        <v>N/A</v>
      </c>
      <c r="AL297" s="454" t="s">
        <v>138</v>
      </c>
      <c r="AM297" s="454" t="s">
        <v>137</v>
      </c>
      <c r="AN297" s="458" t="s">
        <v>186</v>
      </c>
      <c r="AP297" s="103" t="s">
        <v>575</v>
      </c>
      <c r="AQ297" s="103" t="s">
        <v>611</v>
      </c>
      <c r="AR297" s="103" t="s">
        <v>575</v>
      </c>
      <c r="AS297" s="103">
        <v>0</v>
      </c>
      <c r="AU297" s="103" t="s">
        <v>604</v>
      </c>
      <c r="BC297" s="103"/>
      <c r="BE297" s="103" t="e">
        <f>VLOOKUP(Tabela3[[#This Row],[ID OSP]],[1]Export!$R:$R,1,0)</f>
        <v>#N/A</v>
      </c>
    </row>
    <row r="298" spans="1:76" hidden="1">
      <c r="A298" s="103" t="s">
        <v>1283</v>
      </c>
      <c r="B298" s="103" t="s">
        <v>1612</v>
      </c>
      <c r="C298" s="104" t="s">
        <v>137</v>
      </c>
      <c r="D298" s="456" t="s">
        <v>252</v>
      </c>
      <c r="E298" s="454" t="s">
        <v>138</v>
      </c>
      <c r="G298" s="454">
        <v>45496</v>
      </c>
      <c r="H298" s="454" t="s">
        <v>186</v>
      </c>
      <c r="I298" s="103" t="s">
        <v>42</v>
      </c>
      <c r="J298" s="103" t="s">
        <v>127</v>
      </c>
      <c r="K298" s="458" t="s">
        <v>1613</v>
      </c>
      <c r="L298" s="103" t="s">
        <v>445</v>
      </c>
      <c r="M298" s="103" t="s">
        <v>465</v>
      </c>
      <c r="N298" s="103" t="s">
        <v>186</v>
      </c>
      <c r="O298" s="103" t="s">
        <v>588</v>
      </c>
      <c r="P298" s="103" t="s">
        <v>589</v>
      </c>
      <c r="Q298" s="103" t="s">
        <v>589</v>
      </c>
      <c r="S298" s="460"/>
      <c r="T298" s="103" t="s">
        <v>252</v>
      </c>
      <c r="U298" s="103" t="s">
        <v>137</v>
      </c>
      <c r="V298" s="454" t="str">
        <f>Tabela3[[#This Row],[NOVO 
PRAZO REDE]]</f>
        <v>REDE OK</v>
      </c>
      <c r="W298" s="454">
        <f>Tabela3[[#This Row],[PRAZO
ATIVAÇÃO]]</f>
        <v>0</v>
      </c>
      <c r="X298" s="103" t="s">
        <v>631</v>
      </c>
      <c r="Y298" s="103" t="str">
        <f>IFERROR("W"&amp;WEEKNUM(Tabela3[[#This Row],[PRAZO RE REVISADO]]),"-")</f>
        <v>-</v>
      </c>
      <c r="Z298" s="103" t="str">
        <f>IFERROR("W"&amp;WEEKNUM(Tabela3[[#This Row],[PRAZO ATIVAÇÃO]]),"-")</f>
        <v>W0</v>
      </c>
      <c r="AA298" s="103">
        <v>2024</v>
      </c>
      <c r="AB298" s="103" t="s">
        <v>139</v>
      </c>
      <c r="AC298" s="103" t="s">
        <v>139</v>
      </c>
      <c r="AD298" s="103" t="s">
        <v>137</v>
      </c>
      <c r="AF298" s="103"/>
      <c r="AG298" s="474"/>
      <c r="AH298" s="103"/>
      <c r="AK298" s="103" t="str">
        <f ca="1">IF(Tabela3[[#This Row],[STATUS]]&lt;&gt;"PREVISTO","N/A",IF(Tabela3[[#This Row],[Data_RE_CONGELADA]]="REDE OK","OK",IFERROR(IF(TODAY()-Tabela3[[#This Row],[Data_RE_CONGELADA]]&gt;=0,"ATRASADO",IF(TODAY()-Tabela3[[#This Row],[Data_RE_CONGELADA]]&gt;-5,"VENCENDO",IF(TODAY()-Tabela3[[#This Row],[Data_RE_CONGELADA]]&lt;=0,"NO PRAZO"))),"N/A")))</f>
        <v>N/A</v>
      </c>
      <c r="AL298" s="454" t="s">
        <v>138</v>
      </c>
      <c r="AM298" s="454" t="s">
        <v>137</v>
      </c>
      <c r="AN298" s="458" t="s">
        <v>186</v>
      </c>
      <c r="AP298" s="103" t="s">
        <v>575</v>
      </c>
      <c r="AQ298" s="103" t="s">
        <v>611</v>
      </c>
      <c r="AR298" s="103" t="s">
        <v>575</v>
      </c>
      <c r="AS298" s="103">
        <v>0</v>
      </c>
      <c r="AU298" s="103" t="s">
        <v>604</v>
      </c>
      <c r="BC298" s="103"/>
      <c r="BE298" s="103" t="e">
        <f>VLOOKUP(Tabela3[[#This Row],[ID OSP]],[1]Export!$R:$R,1,0)</f>
        <v>#N/A</v>
      </c>
    </row>
    <row r="299" spans="1:76" hidden="1">
      <c r="A299" s="103" t="s">
        <v>1614</v>
      </c>
      <c r="B299" s="103" t="s">
        <v>1615</v>
      </c>
      <c r="C299" s="104" t="s">
        <v>137</v>
      </c>
      <c r="D299" s="456" t="s">
        <v>252</v>
      </c>
      <c r="E299" s="454" t="s">
        <v>138</v>
      </c>
      <c r="G299" s="454">
        <v>45546</v>
      </c>
      <c r="H299" s="454">
        <v>45553</v>
      </c>
      <c r="I299" s="103" t="s">
        <v>139</v>
      </c>
      <c r="J299" s="103" t="s">
        <v>139</v>
      </c>
      <c r="K299" s="458" t="s">
        <v>1597</v>
      </c>
      <c r="L299" s="103" t="s">
        <v>446</v>
      </c>
      <c r="M299" s="103" t="s">
        <v>455</v>
      </c>
      <c r="N299" s="103" t="s">
        <v>1598</v>
      </c>
      <c r="O299" s="103" t="s">
        <v>663</v>
      </c>
      <c r="P299" s="103" t="s">
        <v>664</v>
      </c>
      <c r="Q299" s="103" t="s">
        <v>589</v>
      </c>
      <c r="R299" s="458" t="s">
        <v>617</v>
      </c>
      <c r="S299" s="506"/>
      <c r="T299" s="103" t="s">
        <v>42</v>
      </c>
      <c r="U299" s="103" t="s">
        <v>137</v>
      </c>
      <c r="V299" s="454" t="str">
        <f>Tabela3[[#This Row],[NOVO 
PRAZO REDE]]</f>
        <v>REDE OK</v>
      </c>
      <c r="W299" s="454">
        <f>Tabela3[[#This Row],[PRAZO
ATIVAÇÃO]]</f>
        <v>0</v>
      </c>
      <c r="X299" s="103" t="s">
        <v>500</v>
      </c>
      <c r="Y299" s="103" t="str">
        <f>IFERROR("W"&amp;WEEKNUM(Tabela3[[#This Row],[PRAZO RE REVISADO]]),"-")</f>
        <v>-</v>
      </c>
      <c r="Z299" s="103" t="str">
        <f>IFERROR("W"&amp;WEEKNUM(Tabela3[[#This Row],[PRAZO ATIVAÇÃO]]),"-")</f>
        <v>W0</v>
      </c>
      <c r="AA299" s="103">
        <v>2024</v>
      </c>
      <c r="AB299" s="103">
        <v>513575</v>
      </c>
      <c r="AC299" s="103" t="s">
        <v>572</v>
      </c>
      <c r="AD299" s="103" t="s">
        <v>137</v>
      </c>
      <c r="AF299" s="103"/>
      <c r="AG299" s="474"/>
      <c r="AH299" s="103"/>
      <c r="AK299" s="103" t="str">
        <f ca="1">IF(Tabela3[[#This Row],[STATUS]]&lt;&gt;"PREVISTO","N/A",IF(Tabela3[[#This Row],[Data_RE_CONGELADA]]="REDE OK","OK",IFERROR(IF(TODAY()-Tabela3[[#This Row],[Data_RE_CONGELADA]]&gt;=0,"ATRASADO",IF(TODAY()-Tabela3[[#This Row],[Data_RE_CONGELADA]]&gt;-5,"VENCENDO",IF(TODAY()-Tabela3[[#This Row],[Data_RE_CONGELADA]]&lt;=0,"NO PRAZO"))),"N/A")))</f>
        <v>N/A</v>
      </c>
      <c r="AL299" s="454" t="s">
        <v>138</v>
      </c>
      <c r="AM299" s="454" t="s">
        <v>137</v>
      </c>
      <c r="AN299" s="458" t="s">
        <v>186</v>
      </c>
      <c r="AP299" s="103" t="s">
        <v>575</v>
      </c>
      <c r="AQ299" s="103" t="s">
        <v>611</v>
      </c>
      <c r="AR299" s="103" t="s">
        <v>575</v>
      </c>
      <c r="AS299" s="103">
        <v>0</v>
      </c>
      <c r="AU299" s="103" t="s">
        <v>604</v>
      </c>
      <c r="BC299" s="103"/>
      <c r="BE299" s="103" t="e">
        <f>VLOOKUP(Tabela3[[#This Row],[ID OSP]],[1]Export!$R:$R,1,0)</f>
        <v>#N/A</v>
      </c>
    </row>
    <row r="300" spans="1:76" hidden="1">
      <c r="A300" s="103" t="s">
        <v>1616</v>
      </c>
      <c r="B300" s="103" t="s">
        <v>1617</v>
      </c>
      <c r="C300" s="104" t="s">
        <v>596</v>
      </c>
      <c r="D300" s="456" t="s">
        <v>136</v>
      </c>
      <c r="E300" s="454" t="s">
        <v>136</v>
      </c>
      <c r="G300" s="454" t="s">
        <v>597</v>
      </c>
      <c r="H300" s="454" t="s">
        <v>597</v>
      </c>
      <c r="I300" s="103" t="s">
        <v>139</v>
      </c>
      <c r="J300" s="103" t="s">
        <v>139</v>
      </c>
      <c r="K300" s="458" t="s">
        <v>597</v>
      </c>
      <c r="L300" s="103" t="s">
        <v>446</v>
      </c>
      <c r="M300" s="103" t="s">
        <v>455</v>
      </c>
      <c r="N300" s="103" t="s">
        <v>455</v>
      </c>
      <c r="O300" s="103" t="s">
        <v>663</v>
      </c>
      <c r="P300" s="103" t="s">
        <v>1599</v>
      </c>
      <c r="Q300" s="103" t="s">
        <v>589</v>
      </c>
      <c r="R300" s="458" t="s">
        <v>599</v>
      </c>
      <c r="S300" s="460"/>
      <c r="T300" s="103" t="s">
        <v>42</v>
      </c>
      <c r="U300" s="103" t="s">
        <v>136</v>
      </c>
      <c r="V300" s="454" t="str">
        <f>Tabela3[[#This Row],[NOVO 
PRAZO REDE]]</f>
        <v>RÁDIO</v>
      </c>
      <c r="W300" s="454">
        <f>Tabela3[[#This Row],[PRAZO
ATIVAÇÃO]]</f>
        <v>0</v>
      </c>
      <c r="X300" s="103" t="s">
        <v>600</v>
      </c>
      <c r="Y300" s="103" t="str">
        <f>IFERROR("W"&amp;WEEKNUM(Tabela3[[#This Row],[PRAZO RE REVISADO]]),"-")</f>
        <v>-</v>
      </c>
      <c r="Z300" s="103" t="str">
        <f>IFERROR("W"&amp;WEEKNUM(Tabela3[[#This Row],[PRAZO ATIVAÇÃO]]),"-")</f>
        <v>W0</v>
      </c>
      <c r="AA300" s="103">
        <v>2024</v>
      </c>
      <c r="AB300" s="103" t="s">
        <v>139</v>
      </c>
      <c r="AC300" s="103" t="s">
        <v>139</v>
      </c>
      <c r="AD300" s="103" t="s">
        <v>601</v>
      </c>
      <c r="AF300" s="103"/>
      <c r="AG300" s="474"/>
      <c r="AH300" s="458" t="s">
        <v>602</v>
      </c>
      <c r="AK300" s="103" t="str">
        <f ca="1">IF(Tabela3[[#This Row],[STATUS]]&lt;&gt;"PREVISTO","N/A",IF(Tabela3[[#This Row],[Data_RE_CONGELADA]]="REDE OK","OK",IFERROR(IF(TODAY()-Tabela3[[#This Row],[Data_RE_CONGELADA]]&gt;=0,"ATRASADO",IF(TODAY()-Tabela3[[#This Row],[Data_RE_CONGELADA]]&gt;-5,"VENCENDO",IF(TODAY()-Tabela3[[#This Row],[Data_RE_CONGELADA]]&lt;=0,"NO PRAZO"))),"N/A")))</f>
        <v>N/A</v>
      </c>
      <c r="AL300" s="454" t="s">
        <v>138</v>
      </c>
      <c r="AM300" s="454" t="s">
        <v>137</v>
      </c>
      <c r="AN300" s="458" t="s">
        <v>186</v>
      </c>
      <c r="AP300" s="103" t="s">
        <v>575</v>
      </c>
      <c r="AQ300" s="103" t="s">
        <v>603</v>
      </c>
      <c r="AR300" s="103" t="s">
        <v>575</v>
      </c>
      <c r="AS300" s="103">
        <v>0</v>
      </c>
      <c r="AU300" s="103" t="s">
        <v>604</v>
      </c>
      <c r="BC300" s="103"/>
      <c r="BE300" s="103" t="e">
        <f>VLOOKUP(Tabela3[[#This Row],[ID OSP]],[1]Export!$R:$R,1,0)</f>
        <v>#N/A</v>
      </c>
    </row>
    <row r="301" spans="1:76" hidden="1">
      <c r="A301" s="103" t="s">
        <v>464</v>
      </c>
      <c r="B301" s="103" t="s">
        <v>186</v>
      </c>
      <c r="C301" s="104" t="s">
        <v>137</v>
      </c>
      <c r="D301" s="456" t="s">
        <v>252</v>
      </c>
      <c r="E301" s="454" t="s">
        <v>138</v>
      </c>
      <c r="G301" s="454">
        <v>45496</v>
      </c>
      <c r="H301" s="454">
        <v>45398</v>
      </c>
      <c r="I301" s="103" t="s">
        <v>139</v>
      </c>
      <c r="J301" s="103" t="s">
        <v>139</v>
      </c>
      <c r="K301" s="466" t="s">
        <v>837</v>
      </c>
      <c r="L301" s="103" t="s">
        <v>444</v>
      </c>
      <c r="M301" s="103" t="s">
        <v>464</v>
      </c>
      <c r="N301" s="103" t="s">
        <v>186</v>
      </c>
      <c r="O301" s="103" t="s">
        <v>588</v>
      </c>
      <c r="P301" s="103" t="s">
        <v>589</v>
      </c>
      <c r="Q301" s="103" t="s">
        <v>589</v>
      </c>
      <c r="R301" s="458" t="s">
        <v>630</v>
      </c>
      <c r="S301" s="460"/>
      <c r="T301" s="103" t="s">
        <v>252</v>
      </c>
      <c r="U301" s="103" t="s">
        <v>137</v>
      </c>
      <c r="V301" s="454" t="str">
        <f>Tabela3[[#This Row],[NOVO 
PRAZO REDE]]</f>
        <v>REDE OK</v>
      </c>
      <c r="W301" s="454">
        <f>Tabela3[[#This Row],[PRAZO
ATIVAÇÃO]]</f>
        <v>0</v>
      </c>
      <c r="X301" s="103" t="s">
        <v>482</v>
      </c>
      <c r="Y301" s="103" t="str">
        <f>IFERROR("W"&amp;WEEKNUM(Tabela3[[#This Row],[PRAZO RE REVISADO]]),"-")</f>
        <v>-</v>
      </c>
      <c r="Z301" s="103" t="str">
        <f>IFERROR("W"&amp;WEEKNUM(Tabela3[[#This Row],[PRAZO ATIVAÇÃO]]),"-")</f>
        <v>W0</v>
      </c>
      <c r="AA301" s="103">
        <v>2024</v>
      </c>
      <c r="AB301" s="103">
        <v>519728</v>
      </c>
      <c r="AC301" s="103" t="s">
        <v>610</v>
      </c>
      <c r="AD301" s="103" t="s">
        <v>137</v>
      </c>
      <c r="AF301" s="103"/>
      <c r="AG301" s="474"/>
      <c r="AH301" s="103"/>
      <c r="AK301" s="103" t="str">
        <f ca="1">IF(Tabela3[[#This Row],[STATUS]]&lt;&gt;"PREVISTO","N/A",IF(Tabela3[[#This Row],[Data_RE_CONGELADA]]="REDE OK","OK",IFERROR(IF(TODAY()-Tabela3[[#This Row],[Data_RE_CONGELADA]]&gt;=0,"ATRASADO",IF(TODAY()-Tabela3[[#This Row],[Data_RE_CONGELADA]]&gt;-5,"VENCENDO",IF(TODAY()-Tabela3[[#This Row],[Data_RE_CONGELADA]]&lt;=0,"NO PRAZO"))),"N/A")))</f>
        <v>N/A</v>
      </c>
      <c r="AL301" s="454" t="s">
        <v>138</v>
      </c>
      <c r="AM301" s="454" t="s">
        <v>137</v>
      </c>
      <c r="AN301" s="458" t="s">
        <v>186</v>
      </c>
      <c r="AP301" s="103" t="s">
        <v>575</v>
      </c>
      <c r="AQ301" s="103" t="s">
        <v>611</v>
      </c>
      <c r="AR301" s="103" t="s">
        <v>575</v>
      </c>
      <c r="AS301" s="103">
        <v>0</v>
      </c>
      <c r="AU301" s="103" t="s">
        <v>604</v>
      </c>
      <c r="BC301" s="103"/>
      <c r="BE301" s="103" t="e">
        <f>VLOOKUP(Tabela3[[#This Row],[ID OSP]],[1]Export!$R:$R,1,0)</f>
        <v>#N/A</v>
      </c>
    </row>
    <row r="302" spans="1:76" hidden="1">
      <c r="A302" s="103" t="s">
        <v>1618</v>
      </c>
      <c r="B302" s="103" t="s">
        <v>1619</v>
      </c>
      <c r="C302" s="104" t="s">
        <v>137</v>
      </c>
      <c r="D302" s="456" t="s">
        <v>252</v>
      </c>
      <c r="E302" s="454" t="s">
        <v>138</v>
      </c>
      <c r="G302" s="454">
        <v>45540</v>
      </c>
      <c r="H302" s="454">
        <v>45547</v>
      </c>
      <c r="I302" s="103" t="s">
        <v>139</v>
      </c>
      <c r="J302" s="103" t="s">
        <v>139</v>
      </c>
      <c r="K302" s="458" t="s">
        <v>1107</v>
      </c>
      <c r="L302" s="103" t="s">
        <v>446</v>
      </c>
      <c r="M302" s="103" t="s">
        <v>450</v>
      </c>
      <c r="N302" s="103" t="s">
        <v>623</v>
      </c>
      <c r="O302" s="103" t="s">
        <v>874</v>
      </c>
      <c r="P302" s="103" t="s">
        <v>589</v>
      </c>
      <c r="Q302" s="103" t="s">
        <v>589</v>
      </c>
      <c r="R302" s="458" t="s">
        <v>617</v>
      </c>
      <c r="S302" s="503"/>
      <c r="T302" s="103" t="s">
        <v>42</v>
      </c>
      <c r="U302" s="103" t="s">
        <v>137</v>
      </c>
      <c r="V302" s="454" t="str">
        <f>Tabela3[[#This Row],[NOVO 
PRAZO REDE]]</f>
        <v>REDE OK</v>
      </c>
      <c r="W302" s="454">
        <f>Tabela3[[#This Row],[PRAZO
ATIVAÇÃO]]</f>
        <v>0</v>
      </c>
      <c r="X302" s="103" t="s">
        <v>500</v>
      </c>
      <c r="Y302" s="103" t="str">
        <f>IFERROR("W"&amp;WEEKNUM(Tabela3[[#This Row],[PRAZO RE REVISADO]]),"-")</f>
        <v>-</v>
      </c>
      <c r="Z302" s="103" t="str">
        <f>IFERROR("W"&amp;WEEKNUM(Tabela3[[#This Row],[PRAZO ATIVAÇÃO]]),"-")</f>
        <v>W0</v>
      </c>
      <c r="AA302" s="103">
        <v>2024</v>
      </c>
      <c r="AB302" s="103">
        <v>512295</v>
      </c>
      <c r="AC302" s="103" t="s">
        <v>572</v>
      </c>
      <c r="AD302" s="103" t="s">
        <v>137</v>
      </c>
      <c r="AF302" s="103"/>
      <c r="AG302" s="474"/>
      <c r="AH302" s="103"/>
      <c r="AK302" s="103" t="str">
        <f ca="1">IF(Tabela3[[#This Row],[STATUS]]&lt;&gt;"PREVISTO","N/A",IF(Tabela3[[#This Row],[Data_RE_CONGELADA]]="REDE OK","OK",IFERROR(IF(TODAY()-Tabela3[[#This Row],[Data_RE_CONGELADA]]&gt;=0,"ATRASADO",IF(TODAY()-Tabela3[[#This Row],[Data_RE_CONGELADA]]&gt;-5,"VENCENDO",IF(TODAY()-Tabela3[[#This Row],[Data_RE_CONGELADA]]&lt;=0,"NO PRAZO"))),"N/A")))</f>
        <v>N/A</v>
      </c>
      <c r="AL302" s="454" t="s">
        <v>138</v>
      </c>
      <c r="AM302" s="454" t="s">
        <v>137</v>
      </c>
      <c r="AN302" s="458" t="s">
        <v>186</v>
      </c>
      <c r="AP302" s="103" t="s">
        <v>575</v>
      </c>
      <c r="AQ302" s="103" t="s">
        <v>611</v>
      </c>
      <c r="AR302" s="103" t="s">
        <v>575</v>
      </c>
      <c r="AS302" s="103">
        <v>0</v>
      </c>
      <c r="AU302" s="103" t="s">
        <v>604</v>
      </c>
      <c r="BC302" s="103"/>
      <c r="BE302" s="103" t="e">
        <f>VLOOKUP(Tabela3[[#This Row],[ID OSP]],[1]Export!$R:$R,1,0)</f>
        <v>#N/A</v>
      </c>
    </row>
    <row r="303" spans="1:76" hidden="1">
      <c r="A303" s="103" t="s">
        <v>1620</v>
      </c>
      <c r="B303" s="103" t="s">
        <v>1621</v>
      </c>
      <c r="C303" s="104" t="s">
        <v>137</v>
      </c>
      <c r="D303" s="103" t="s">
        <v>252</v>
      </c>
      <c r="E303" s="454" t="s">
        <v>138</v>
      </c>
      <c r="G303" s="454">
        <v>45541</v>
      </c>
      <c r="H303" s="454" t="s">
        <v>186</v>
      </c>
      <c r="I303" s="103" t="s">
        <v>139</v>
      </c>
      <c r="J303" s="103" t="s">
        <v>139</v>
      </c>
      <c r="K303" s="458" t="s">
        <v>1622</v>
      </c>
      <c r="L303" s="103" t="s">
        <v>468</v>
      </c>
      <c r="M303" s="103" t="s">
        <v>469</v>
      </c>
      <c r="N303" s="103" t="s">
        <v>469</v>
      </c>
      <c r="O303" s="103" t="s">
        <v>137</v>
      </c>
      <c r="P303" s="103" t="s">
        <v>1174</v>
      </c>
      <c r="Q303" s="103" t="s">
        <v>1174</v>
      </c>
      <c r="R303" s="458" t="s">
        <v>617</v>
      </c>
      <c r="S303" s="503"/>
      <c r="T303" s="103" t="s">
        <v>42</v>
      </c>
      <c r="U303" s="103" t="s">
        <v>137</v>
      </c>
      <c r="V303" s="454" t="str">
        <f>Tabela3[[#This Row],[NOVO 
PRAZO REDE]]</f>
        <v>REDE OK</v>
      </c>
      <c r="W303" s="454">
        <f>Tabela3[[#This Row],[PRAZO
ATIVAÇÃO]]</f>
        <v>0</v>
      </c>
      <c r="X303" s="103" t="s">
        <v>500</v>
      </c>
      <c r="Y303" s="103" t="str">
        <f>IFERROR("W"&amp;WEEKNUM(Tabela3[[#This Row],[PRAZO RE REVISADO]]),"-")</f>
        <v>-</v>
      </c>
      <c r="Z303" s="103" t="str">
        <f>IFERROR("W"&amp;WEEKNUM(Tabela3[[#This Row],[PRAZO ATIVAÇÃO]]),"-")</f>
        <v>W0</v>
      </c>
      <c r="AA303" s="103">
        <v>2024</v>
      </c>
      <c r="AB303" s="103">
        <v>509220</v>
      </c>
      <c r="AC303" s="103" t="s">
        <v>572</v>
      </c>
      <c r="AD303" s="103" t="s">
        <v>137</v>
      </c>
      <c r="AF303" s="103"/>
      <c r="AG303" s="474"/>
      <c r="AH303" s="103" t="e">
        <f>VLOOKUP(Tabela3[[#This Row],[SITE]],#REF!,8,0)</f>
        <v>#REF!</v>
      </c>
      <c r="AK303" s="103" t="str">
        <f ca="1">IF(Tabela3[[#This Row],[STATUS]]&lt;&gt;"PREVISTO","N/A",IF(Tabela3[[#This Row],[Data_RE_CONGELADA]]="REDE OK","OK",IFERROR(IF(TODAY()-Tabela3[[#This Row],[Data_RE_CONGELADA]]&gt;=0,"ATRASADO",IF(TODAY()-Tabela3[[#This Row],[Data_RE_CONGELADA]]&gt;-5,"VENCENDO",IF(TODAY()-Tabela3[[#This Row],[Data_RE_CONGELADA]]&lt;=0,"NO PRAZO"))),"N/A")))</f>
        <v>N/A</v>
      </c>
      <c r="AL303" s="454" t="s">
        <v>138</v>
      </c>
      <c r="AM303" s="454" t="s">
        <v>137</v>
      </c>
      <c r="AN303" s="458" t="s">
        <v>186</v>
      </c>
      <c r="AP303" s="103" t="s">
        <v>575</v>
      </c>
      <c r="AQ303" s="103" t="s">
        <v>611</v>
      </c>
      <c r="AR303" s="103" t="s">
        <v>576</v>
      </c>
      <c r="AS303" s="103">
        <v>0</v>
      </c>
      <c r="AU303" s="103" t="s">
        <v>579</v>
      </c>
      <c r="AV303" s="103" t="s">
        <v>580</v>
      </c>
      <c r="AW303" s="103" t="s">
        <v>580</v>
      </c>
      <c r="AX303" s="103" t="s">
        <v>580</v>
      </c>
      <c r="AY303" s="103" t="s">
        <v>580</v>
      </c>
      <c r="AZ303" s="103" t="s">
        <v>581</v>
      </c>
      <c r="BA303" s="103" t="s">
        <v>139</v>
      </c>
      <c r="BC303" s="103"/>
      <c r="BE303" s="103" t="e">
        <f>VLOOKUP(Tabela3[[#This Row],[ID OSP]],[1]Export!$R:$R,1,0)</f>
        <v>#N/A</v>
      </c>
      <c r="BX303" s="458" t="s">
        <v>508</v>
      </c>
    </row>
    <row r="304" spans="1:76" hidden="1">
      <c r="A304" s="103" t="s">
        <v>1623</v>
      </c>
      <c r="B304" s="103" t="s">
        <v>1624</v>
      </c>
      <c r="C304" s="540" t="s">
        <v>137</v>
      </c>
      <c r="D304" s="454" t="s">
        <v>252</v>
      </c>
      <c r="E304" s="454" t="s">
        <v>138</v>
      </c>
      <c r="G304" s="454">
        <v>45496</v>
      </c>
      <c r="H304" s="454">
        <v>45566</v>
      </c>
      <c r="I304" s="103" t="s">
        <v>139</v>
      </c>
      <c r="J304" s="103" t="s">
        <v>139</v>
      </c>
      <c r="K304" s="458" t="s">
        <v>1625</v>
      </c>
      <c r="L304" s="103" t="s">
        <v>446</v>
      </c>
      <c r="M304" s="103" t="s">
        <v>464</v>
      </c>
      <c r="N304" s="103" t="s">
        <v>464</v>
      </c>
      <c r="O304" s="103" t="s">
        <v>588</v>
      </c>
      <c r="P304" s="103" t="s">
        <v>589</v>
      </c>
      <c r="Q304" s="103" t="s">
        <v>589</v>
      </c>
      <c r="R304" s="458" t="s">
        <v>671</v>
      </c>
      <c r="S304" s="503"/>
      <c r="T304" s="103" t="s">
        <v>252</v>
      </c>
      <c r="U304" s="103" t="s">
        <v>137</v>
      </c>
      <c r="V304" s="454" t="str">
        <f>Tabela3[[#This Row],[NOVO 
PRAZO REDE]]</f>
        <v>REDE OK</v>
      </c>
      <c r="W304" s="454">
        <f>Tabela3[[#This Row],[PRAZO
ATIVAÇÃO]]</f>
        <v>0</v>
      </c>
      <c r="X304" s="103" t="s">
        <v>482</v>
      </c>
      <c r="Y304" s="103" t="str">
        <f>IFERROR("W"&amp;WEEKNUM(Tabela3[[#This Row],[PRAZO RE REVISADO]]),"-")</f>
        <v>-</v>
      </c>
      <c r="Z304" s="103" t="str">
        <f>IFERROR("W"&amp;WEEKNUM(Tabela3[[#This Row],[PRAZO ATIVAÇÃO]]),"-")</f>
        <v>W0</v>
      </c>
      <c r="AA304" s="103">
        <v>2024</v>
      </c>
      <c r="AB304" s="103">
        <v>507985</v>
      </c>
      <c r="AC304" s="103" t="s">
        <v>610</v>
      </c>
      <c r="AD304" s="103" t="s">
        <v>137</v>
      </c>
      <c r="AF304" s="103"/>
      <c r="AG304" s="474"/>
      <c r="AH304" s="103"/>
      <c r="AK304" s="103" t="str">
        <f ca="1">IF(Tabela3[[#This Row],[STATUS]]&lt;&gt;"PREVISTO","N/A",IF(Tabela3[[#This Row],[Data_RE_CONGELADA]]="REDE OK","OK",IFERROR(IF(TODAY()-Tabela3[[#This Row],[Data_RE_CONGELADA]]&gt;=0,"ATRASADO",IF(TODAY()-Tabela3[[#This Row],[Data_RE_CONGELADA]]&gt;-5,"VENCENDO",IF(TODAY()-Tabela3[[#This Row],[Data_RE_CONGELADA]]&lt;=0,"NO PRAZO"))),"N/A")))</f>
        <v>N/A</v>
      </c>
      <c r="AL304" s="454" t="s">
        <v>138</v>
      </c>
      <c r="AM304" s="454">
        <v>45566</v>
      </c>
      <c r="AN304" s="458" t="s">
        <v>186</v>
      </c>
      <c r="AP304" s="103" t="s">
        <v>575</v>
      </c>
      <c r="AQ304" s="103" t="s">
        <v>611</v>
      </c>
      <c r="AR304" s="103" t="s">
        <v>575</v>
      </c>
      <c r="AS304" s="103">
        <v>0</v>
      </c>
      <c r="AU304" s="103" t="s">
        <v>604</v>
      </c>
      <c r="BC304" s="103"/>
      <c r="BE304" s="103" t="e">
        <f>VLOOKUP(Tabela3[[#This Row],[ID OSP]],[1]Export!$R:$R,1,0)</f>
        <v>#N/A</v>
      </c>
    </row>
    <row r="305" spans="1:57" hidden="1">
      <c r="A305" s="103" t="s">
        <v>457</v>
      </c>
      <c r="B305" s="103" t="s">
        <v>1626</v>
      </c>
      <c r="C305" s="104" t="s">
        <v>137</v>
      </c>
      <c r="D305" s="456" t="s">
        <v>252</v>
      </c>
      <c r="E305" s="454" t="s">
        <v>138</v>
      </c>
      <c r="G305" s="454">
        <v>45292</v>
      </c>
      <c r="H305" s="454">
        <v>45292</v>
      </c>
      <c r="I305" s="103" t="s">
        <v>42</v>
      </c>
      <c r="J305" s="103" t="s">
        <v>127</v>
      </c>
      <c r="K305" s="458" t="s">
        <v>704</v>
      </c>
      <c r="L305" s="103" t="s">
        <v>444</v>
      </c>
      <c r="M305" s="103" t="s">
        <v>457</v>
      </c>
      <c r="N305" s="103" t="s">
        <v>186</v>
      </c>
      <c r="O305" s="103" t="s">
        <v>588</v>
      </c>
      <c r="P305" s="103" t="s">
        <v>653</v>
      </c>
      <c r="Q305" s="103" t="s">
        <v>589</v>
      </c>
      <c r="R305" s="458" t="s">
        <v>665</v>
      </c>
      <c r="S305" s="460"/>
      <c r="T305" s="103" t="s">
        <v>42</v>
      </c>
      <c r="U305" s="103" t="s">
        <v>137</v>
      </c>
      <c r="V305" s="454" t="str">
        <f>Tabela3[[#This Row],[NOVO 
PRAZO REDE]]</f>
        <v>REDE OK</v>
      </c>
      <c r="W305" s="454">
        <f>Tabela3[[#This Row],[PRAZO
ATIVAÇÃO]]</f>
        <v>0</v>
      </c>
      <c r="X305" s="103" t="s">
        <v>485</v>
      </c>
      <c r="Y305" s="103" t="str">
        <f>IFERROR("W"&amp;WEEKNUM(Tabela3[[#This Row],[PRAZO RE REVISADO]]),"-")</f>
        <v>-</v>
      </c>
      <c r="Z305" s="103" t="str">
        <f>IFERROR("W"&amp;WEEKNUM(Tabela3[[#This Row],[PRAZO ATIVAÇÃO]]),"-")</f>
        <v>W0</v>
      </c>
      <c r="AA305" s="103">
        <v>2024</v>
      </c>
      <c r="AB305" s="103" t="s">
        <v>139</v>
      </c>
      <c r="AC305" s="103" t="s">
        <v>139</v>
      </c>
      <c r="AD305" s="103" t="s">
        <v>137</v>
      </c>
      <c r="AF305" s="103"/>
      <c r="AG305" s="474"/>
      <c r="AH305" s="103"/>
      <c r="AK305" s="103" t="str">
        <f ca="1">IF(Tabela3[[#This Row],[STATUS]]&lt;&gt;"PREVISTO","N/A",IF(Tabela3[[#This Row],[Data_RE_CONGELADA]]="REDE OK","OK",IFERROR(IF(TODAY()-Tabela3[[#This Row],[Data_RE_CONGELADA]]&gt;=0,"ATRASADO",IF(TODAY()-Tabela3[[#This Row],[Data_RE_CONGELADA]]&gt;-5,"VENCENDO",IF(TODAY()-Tabela3[[#This Row],[Data_RE_CONGELADA]]&lt;=0,"NO PRAZO"))),"N/A")))</f>
        <v>N/A</v>
      </c>
      <c r="AL305" s="454" t="s">
        <v>138</v>
      </c>
      <c r="AM305" s="454" t="s">
        <v>137</v>
      </c>
      <c r="AN305" s="458" t="s">
        <v>186</v>
      </c>
      <c r="AP305" s="103" t="s">
        <v>575</v>
      </c>
      <c r="AQ305" s="103" t="s">
        <v>611</v>
      </c>
      <c r="AR305" s="103" t="s">
        <v>575</v>
      </c>
      <c r="AS305" s="103">
        <v>0</v>
      </c>
      <c r="AU305" s="103" t="s">
        <v>604</v>
      </c>
      <c r="BC305" s="103"/>
      <c r="BE305" s="103" t="e">
        <f>VLOOKUP(Tabela3[[#This Row],[ID OSP]],[1]Export!$R:$R,1,0)</f>
        <v>#N/A</v>
      </c>
    </row>
    <row r="306" spans="1:57" hidden="1">
      <c r="A306" s="103" t="s">
        <v>1627</v>
      </c>
      <c r="B306" s="103" t="s">
        <v>1628</v>
      </c>
      <c r="C306" s="104" t="s">
        <v>137</v>
      </c>
      <c r="D306" s="454" t="s">
        <v>252</v>
      </c>
      <c r="E306" s="454" t="s">
        <v>138</v>
      </c>
      <c r="G306" s="454">
        <v>45575</v>
      </c>
      <c r="H306" s="454">
        <v>45579</v>
      </c>
      <c r="I306" s="103" t="s">
        <v>139</v>
      </c>
      <c r="J306" s="103" t="s">
        <v>139</v>
      </c>
      <c r="K306" s="458" t="s">
        <v>1629</v>
      </c>
      <c r="L306" s="103" t="s">
        <v>446</v>
      </c>
      <c r="M306" s="103" t="s">
        <v>457</v>
      </c>
      <c r="N306" s="103" t="s">
        <v>457</v>
      </c>
      <c r="O306" s="103" t="s">
        <v>588</v>
      </c>
      <c r="P306" s="103" t="s">
        <v>653</v>
      </c>
      <c r="Q306" s="103" t="s">
        <v>589</v>
      </c>
      <c r="R306" s="458" t="s">
        <v>617</v>
      </c>
      <c r="S306" s="503"/>
      <c r="T306" s="103" t="s">
        <v>42</v>
      </c>
      <c r="U306" s="103" t="s">
        <v>137</v>
      </c>
      <c r="V306" s="454" t="str">
        <f>Tabela3[[#This Row],[NOVO 
PRAZO REDE]]</f>
        <v>REDE OK</v>
      </c>
      <c r="W306" s="454">
        <f>Tabela3[[#This Row],[PRAZO
ATIVAÇÃO]]</f>
        <v>0</v>
      </c>
      <c r="X306" s="103" t="s">
        <v>500</v>
      </c>
      <c r="Y306" s="103" t="str">
        <f>IFERROR("W"&amp;WEEKNUM(Tabela3[[#This Row],[PRAZO RE REVISADO]]),"-")</f>
        <v>-</v>
      </c>
      <c r="Z306" s="103" t="str">
        <f>IFERROR("W"&amp;WEEKNUM(Tabela3[[#This Row],[PRAZO ATIVAÇÃO]]),"-")</f>
        <v>W0</v>
      </c>
      <c r="AA306" s="103">
        <v>2024</v>
      </c>
      <c r="AB306" s="103">
        <v>522440</v>
      </c>
      <c r="AC306" s="103" t="s">
        <v>752</v>
      </c>
      <c r="AD306" s="103" t="s">
        <v>137</v>
      </c>
      <c r="AF306" s="103"/>
      <c r="AG306" s="474"/>
      <c r="AH306" s="103"/>
      <c r="AK306" s="103" t="str">
        <f ca="1">IF(Tabela3[[#This Row],[STATUS]]&lt;&gt;"PREVISTO","N/A",IF(Tabela3[[#This Row],[Data_RE_CONGELADA]]="REDE OK","OK",IFERROR(IF(TODAY()-Tabela3[[#This Row],[Data_RE_CONGELADA]]&gt;=0,"ATRASADO",IF(TODAY()-Tabela3[[#This Row],[Data_RE_CONGELADA]]&gt;-5,"VENCENDO",IF(TODAY()-Tabela3[[#This Row],[Data_RE_CONGELADA]]&lt;=0,"NO PRAZO"))),"N/A")))</f>
        <v>N/A</v>
      </c>
      <c r="AL306" s="454" t="s">
        <v>618</v>
      </c>
      <c r="AM306" s="103" t="s">
        <v>137</v>
      </c>
      <c r="AN306" s="458" t="s">
        <v>619</v>
      </c>
      <c r="AO306" s="458" t="s">
        <v>654</v>
      </c>
      <c r="AP306" s="103" t="s">
        <v>575</v>
      </c>
      <c r="AQ306" s="103" t="s">
        <v>611</v>
      </c>
      <c r="AR306" s="103" t="s">
        <v>575</v>
      </c>
      <c r="AS306" s="103">
        <v>0</v>
      </c>
      <c r="AU306" s="103" t="s">
        <v>604</v>
      </c>
      <c r="BC306" s="103"/>
      <c r="BE306" s="103" t="e">
        <f>VLOOKUP(Tabela3[[#This Row],[ID OSP]],[1]Export!$R:$R,1,0)</f>
        <v>#N/A</v>
      </c>
    </row>
    <row r="307" spans="1:57" hidden="1">
      <c r="A307" s="103" t="s">
        <v>1630</v>
      </c>
      <c r="B307" s="103" t="s">
        <v>1631</v>
      </c>
      <c r="C307" s="104" t="s">
        <v>1632</v>
      </c>
      <c r="D307" s="454" t="s">
        <v>1633</v>
      </c>
      <c r="E307" s="454" t="s">
        <v>138</v>
      </c>
      <c r="G307" s="454">
        <v>45551</v>
      </c>
      <c r="H307" s="454">
        <v>45551</v>
      </c>
      <c r="I307" s="103" t="s">
        <v>139</v>
      </c>
      <c r="J307" s="103" t="s">
        <v>139</v>
      </c>
      <c r="K307" s="458" t="s">
        <v>1634</v>
      </c>
      <c r="L307" s="103" t="s">
        <v>446</v>
      </c>
      <c r="M307" s="103" t="s">
        <v>457</v>
      </c>
      <c r="N307" s="103" t="s">
        <v>1403</v>
      </c>
      <c r="O307" s="103" t="s">
        <v>616</v>
      </c>
      <c r="P307" s="103" t="s">
        <v>653</v>
      </c>
      <c r="Q307" s="103" t="s">
        <v>589</v>
      </c>
      <c r="R307" s="458" t="s">
        <v>1635</v>
      </c>
      <c r="S307" s="460"/>
      <c r="T307" s="103" t="s">
        <v>42</v>
      </c>
      <c r="U307" s="103" t="s">
        <v>137</v>
      </c>
      <c r="V307" s="454" t="str">
        <f>Tabela3[[#This Row],[NOVO 
PRAZO REDE]]</f>
        <v>REDE OK</v>
      </c>
      <c r="W307" s="454">
        <f>Tabela3[[#This Row],[PRAZO
ATIVAÇÃO]]</f>
        <v>0</v>
      </c>
      <c r="X307" s="103" t="s">
        <v>485</v>
      </c>
      <c r="Y307" s="103" t="str">
        <f>IFERROR("W"&amp;WEEKNUM(Tabela3[[#This Row],[PRAZO RE REVISADO]]),"-")</f>
        <v>-</v>
      </c>
      <c r="Z307" s="103" t="str">
        <f>IFERROR("W"&amp;WEEKNUM(Tabela3[[#This Row],[PRAZO ATIVAÇÃO]]),"-")</f>
        <v>W0</v>
      </c>
      <c r="AA307" s="103">
        <v>2024</v>
      </c>
      <c r="AB307" s="103" t="s">
        <v>139</v>
      </c>
      <c r="AC307" s="103" t="s">
        <v>139</v>
      </c>
      <c r="AD307" s="103" t="s">
        <v>137</v>
      </c>
      <c r="AF307" s="103"/>
      <c r="AG307" s="474"/>
      <c r="AH307" s="103" t="s">
        <v>1636</v>
      </c>
      <c r="AK307" s="103" t="str">
        <f ca="1">IF(Tabela3[[#This Row],[STATUS]]&lt;&gt;"PREVISTO","N/A",IF(Tabela3[[#This Row],[Data_RE_CONGELADA]]="REDE OK","OK",IFERROR(IF(TODAY()-Tabela3[[#This Row],[Data_RE_CONGELADA]]&gt;=0,"ATRASADO",IF(TODAY()-Tabela3[[#This Row],[Data_RE_CONGELADA]]&gt;-5,"VENCENDO",IF(TODAY()-Tabela3[[#This Row],[Data_RE_CONGELADA]]&lt;=0,"NO PRAZO"))),"N/A")))</f>
        <v>N/A</v>
      </c>
      <c r="AL307" s="454" t="s">
        <v>138</v>
      </c>
      <c r="AM307" s="454" t="s">
        <v>137</v>
      </c>
      <c r="AN307" s="458" t="s">
        <v>186</v>
      </c>
      <c r="AP307" s="103" t="s">
        <v>575</v>
      </c>
      <c r="AQ307" s="103" t="s">
        <v>611</v>
      </c>
      <c r="AR307" s="103" t="s">
        <v>575</v>
      </c>
      <c r="AS307" s="103">
        <v>0</v>
      </c>
      <c r="AU307" s="103" t="s">
        <v>604</v>
      </c>
      <c r="BC307" s="103"/>
      <c r="BE307" s="103" t="e">
        <f>VLOOKUP(Tabela3[[#This Row],[ID OSP]],[1]Export!$R:$R,1,0)</f>
        <v>#N/A</v>
      </c>
    </row>
    <row r="308" spans="1:57" hidden="1">
      <c r="A308" s="103" t="s">
        <v>1637</v>
      </c>
      <c r="B308" s="103" t="s">
        <v>1638</v>
      </c>
      <c r="C308" s="104" t="s">
        <v>137</v>
      </c>
      <c r="D308" s="456" t="s">
        <v>252</v>
      </c>
      <c r="E308" s="454" t="s">
        <v>138</v>
      </c>
      <c r="G308" s="454">
        <v>45549</v>
      </c>
      <c r="H308" s="454">
        <v>45554</v>
      </c>
      <c r="I308" s="103" t="s">
        <v>139</v>
      </c>
      <c r="J308" s="103" t="s">
        <v>139</v>
      </c>
      <c r="K308" s="458" t="s">
        <v>1639</v>
      </c>
      <c r="L308" s="103" t="s">
        <v>446</v>
      </c>
      <c r="M308" s="103" t="s">
        <v>454</v>
      </c>
      <c r="N308" s="103" t="s">
        <v>454</v>
      </c>
      <c r="O308" s="103" t="s">
        <v>588</v>
      </c>
      <c r="P308" s="103" t="s">
        <v>934</v>
      </c>
      <c r="Q308" s="103" t="s">
        <v>589</v>
      </c>
      <c r="R308" s="458" t="s">
        <v>617</v>
      </c>
      <c r="S308" s="503"/>
      <c r="T308" s="103" t="s">
        <v>42</v>
      </c>
      <c r="U308" s="103" t="s">
        <v>137</v>
      </c>
      <c r="V308" s="454" t="str">
        <f>Tabela3[[#This Row],[NOVO 
PRAZO REDE]]</f>
        <v>REDE OK</v>
      </c>
      <c r="W308" s="454">
        <f>Tabela3[[#This Row],[PRAZO
ATIVAÇÃO]]</f>
        <v>0</v>
      </c>
      <c r="X308" s="103" t="s">
        <v>500</v>
      </c>
      <c r="Y308" s="103" t="str">
        <f>IFERROR("W"&amp;WEEKNUM(Tabela3[[#This Row],[PRAZO RE REVISADO]]),"-")</f>
        <v>-</v>
      </c>
      <c r="Z308" s="103" t="str">
        <f>IFERROR("W"&amp;WEEKNUM(Tabela3[[#This Row],[PRAZO ATIVAÇÃO]]),"-")</f>
        <v>W0</v>
      </c>
      <c r="AA308" s="103">
        <v>2024</v>
      </c>
      <c r="AB308" s="103">
        <v>517386</v>
      </c>
      <c r="AC308" s="103" t="s">
        <v>592</v>
      </c>
      <c r="AD308" s="103" t="s">
        <v>137</v>
      </c>
      <c r="AF308" s="103"/>
      <c r="AG308" s="474"/>
      <c r="AH308" s="103"/>
      <c r="AK308" s="103" t="str">
        <f ca="1">IF(Tabela3[[#This Row],[STATUS]]&lt;&gt;"PREVISTO","N/A",IF(Tabela3[[#This Row],[Data_RE_CONGELADA]]="REDE OK","OK",IFERROR(IF(TODAY()-Tabela3[[#This Row],[Data_RE_CONGELADA]]&gt;=0,"ATRASADO",IF(TODAY()-Tabela3[[#This Row],[Data_RE_CONGELADA]]&gt;-5,"VENCENDO",IF(TODAY()-Tabela3[[#This Row],[Data_RE_CONGELADA]]&lt;=0,"NO PRAZO"))),"N/A")))</f>
        <v>N/A</v>
      </c>
      <c r="AL308" s="454" t="s">
        <v>138</v>
      </c>
      <c r="AM308" s="454" t="s">
        <v>137</v>
      </c>
      <c r="AN308" s="458" t="s">
        <v>186</v>
      </c>
      <c r="AP308" s="103" t="s">
        <v>575</v>
      </c>
      <c r="AQ308" s="103" t="s">
        <v>611</v>
      </c>
      <c r="AR308" s="103" t="s">
        <v>575</v>
      </c>
      <c r="AS308" s="103">
        <v>0</v>
      </c>
      <c r="AU308" s="103" t="s">
        <v>604</v>
      </c>
      <c r="BC308" s="103"/>
      <c r="BE308" s="103" t="e">
        <f>VLOOKUP(Tabela3[[#This Row],[ID OSP]],[1]Export!$R:$R,1,0)</f>
        <v>#N/A</v>
      </c>
    </row>
    <row r="309" spans="1:57" hidden="1">
      <c r="A309" s="103" t="s">
        <v>1640</v>
      </c>
      <c r="B309" s="103" t="s">
        <v>1641</v>
      </c>
      <c r="C309" s="104" t="s">
        <v>596</v>
      </c>
      <c r="D309" s="456" t="s">
        <v>136</v>
      </c>
      <c r="E309" s="454" t="s">
        <v>136</v>
      </c>
      <c r="G309" s="454" t="s">
        <v>597</v>
      </c>
      <c r="H309" s="454" t="s">
        <v>597</v>
      </c>
      <c r="I309" s="103" t="s">
        <v>139</v>
      </c>
      <c r="J309" s="103" t="s">
        <v>139</v>
      </c>
      <c r="K309" s="458" t="s">
        <v>597</v>
      </c>
      <c r="L309" s="103" t="s">
        <v>446</v>
      </c>
      <c r="M309" s="103" t="s">
        <v>451</v>
      </c>
      <c r="N309" s="103" t="s">
        <v>451</v>
      </c>
      <c r="O309" s="103" t="s">
        <v>588</v>
      </c>
      <c r="P309" s="103" t="s">
        <v>1587</v>
      </c>
      <c r="Q309" s="103" t="s">
        <v>589</v>
      </c>
      <c r="R309" s="458" t="s">
        <v>599</v>
      </c>
      <c r="S309" s="460"/>
      <c r="T309" s="103" t="s">
        <v>42</v>
      </c>
      <c r="U309" s="103" t="s">
        <v>136</v>
      </c>
      <c r="V309" s="454" t="str">
        <f>Tabela3[[#This Row],[NOVO 
PRAZO REDE]]</f>
        <v>RÁDIO</v>
      </c>
      <c r="W309" s="454">
        <f>Tabela3[[#This Row],[PRAZO
ATIVAÇÃO]]</f>
        <v>0</v>
      </c>
      <c r="X309" s="103" t="s">
        <v>600</v>
      </c>
      <c r="Y309" s="103" t="str">
        <f>IFERROR("W"&amp;WEEKNUM(Tabela3[[#This Row],[PRAZO RE REVISADO]]),"-")</f>
        <v>-</v>
      </c>
      <c r="Z309" s="103" t="str">
        <f>IFERROR("W"&amp;WEEKNUM(Tabela3[[#This Row],[PRAZO ATIVAÇÃO]]),"-")</f>
        <v>W0</v>
      </c>
      <c r="AA309" s="103">
        <v>2024</v>
      </c>
      <c r="AB309" s="103" t="s">
        <v>139</v>
      </c>
      <c r="AC309" s="103" t="s">
        <v>139</v>
      </c>
      <c r="AD309" s="103" t="s">
        <v>601</v>
      </c>
      <c r="AF309" s="103"/>
      <c r="AG309" s="474"/>
      <c r="AH309" s="458" t="s">
        <v>602</v>
      </c>
      <c r="AK309" s="103" t="str">
        <f ca="1">IF(Tabela3[[#This Row],[STATUS]]&lt;&gt;"PREVISTO","N/A",IF(Tabela3[[#This Row],[Data_RE_CONGELADA]]="REDE OK","OK",IFERROR(IF(TODAY()-Tabela3[[#This Row],[Data_RE_CONGELADA]]&gt;=0,"ATRASADO",IF(TODAY()-Tabela3[[#This Row],[Data_RE_CONGELADA]]&gt;-5,"VENCENDO",IF(TODAY()-Tabela3[[#This Row],[Data_RE_CONGELADA]]&lt;=0,"NO PRAZO"))),"N/A")))</f>
        <v>N/A</v>
      </c>
      <c r="AL309" s="454" t="s">
        <v>138</v>
      </c>
      <c r="AM309" s="454" t="s">
        <v>137</v>
      </c>
      <c r="AN309" s="458" t="s">
        <v>186</v>
      </c>
      <c r="AP309" s="103" t="s">
        <v>575</v>
      </c>
      <c r="AQ309" s="103" t="s">
        <v>603</v>
      </c>
      <c r="AR309" s="103" t="s">
        <v>575</v>
      </c>
      <c r="AS309" s="103">
        <v>0</v>
      </c>
      <c r="AU309" s="103" t="s">
        <v>604</v>
      </c>
      <c r="BC309" s="103"/>
      <c r="BE309" s="103" t="e">
        <f>VLOOKUP(Tabela3[[#This Row],[ID OSP]],[1]Export!$R:$R,1,0)</f>
        <v>#N/A</v>
      </c>
    </row>
    <row r="310" spans="1:57" hidden="1">
      <c r="A310" s="103" t="s">
        <v>1642</v>
      </c>
      <c r="B310" s="103" t="s">
        <v>1643</v>
      </c>
      <c r="C310" s="104" t="s">
        <v>137</v>
      </c>
      <c r="D310" s="456" t="s">
        <v>252</v>
      </c>
      <c r="E310" s="454" t="s">
        <v>138</v>
      </c>
      <c r="G310" s="454">
        <v>45429</v>
      </c>
      <c r="H310" s="454">
        <v>45433</v>
      </c>
      <c r="I310" s="103" t="s">
        <v>139</v>
      </c>
      <c r="J310" s="103" t="s">
        <v>139</v>
      </c>
      <c r="K310" s="458" t="s">
        <v>1644</v>
      </c>
      <c r="L310" s="103" t="s">
        <v>446</v>
      </c>
      <c r="M310" s="103" t="s">
        <v>460</v>
      </c>
      <c r="N310" s="103" t="s">
        <v>757</v>
      </c>
      <c r="O310" s="103" t="s">
        <v>588</v>
      </c>
      <c r="P310" s="103" t="s">
        <v>589</v>
      </c>
      <c r="Q310" s="103" t="s">
        <v>589</v>
      </c>
      <c r="R310" s="458" t="s">
        <v>630</v>
      </c>
      <c r="S310" s="460"/>
      <c r="T310" s="103" t="s">
        <v>252</v>
      </c>
      <c r="U310" s="103" t="s">
        <v>137</v>
      </c>
      <c r="V310" s="454" t="str">
        <f>Tabela3[[#This Row],[NOVO 
PRAZO REDE]]</f>
        <v>REDE OK</v>
      </c>
      <c r="W310" s="454">
        <f>Tabela3[[#This Row],[PRAZO
ATIVAÇÃO]]</f>
        <v>0</v>
      </c>
      <c r="X310" s="103" t="s">
        <v>482</v>
      </c>
      <c r="Y310" s="103" t="str">
        <f>IFERROR("W"&amp;WEEKNUM(Tabela3[[#This Row],[PRAZO RE REVISADO]]),"-")</f>
        <v>-</v>
      </c>
      <c r="Z310" s="103" t="str">
        <f>IFERROR("W"&amp;WEEKNUM(Tabela3[[#This Row],[PRAZO ATIVAÇÃO]]),"-")</f>
        <v>W0</v>
      </c>
      <c r="AA310" s="103">
        <v>2024</v>
      </c>
      <c r="AB310" s="103" t="s">
        <v>675</v>
      </c>
      <c r="AC310" s="103" t="s">
        <v>139</v>
      </c>
      <c r="AD310" s="103" t="s">
        <v>137</v>
      </c>
      <c r="AF310" s="103"/>
      <c r="AG310" s="474"/>
      <c r="AH310" s="103"/>
      <c r="AK310" s="103" t="str">
        <f ca="1">IF(Tabela3[[#This Row],[STATUS]]&lt;&gt;"PREVISTO","N/A",IF(Tabela3[[#This Row],[Data_RE_CONGELADA]]="REDE OK","OK",IFERROR(IF(TODAY()-Tabela3[[#This Row],[Data_RE_CONGELADA]]&gt;=0,"ATRASADO",IF(TODAY()-Tabela3[[#This Row],[Data_RE_CONGELADA]]&gt;-5,"VENCENDO",IF(TODAY()-Tabela3[[#This Row],[Data_RE_CONGELADA]]&lt;=0,"NO PRAZO"))),"N/A")))</f>
        <v>N/A</v>
      </c>
      <c r="AL310" s="454" t="s">
        <v>138</v>
      </c>
      <c r="AM310" s="454" t="s">
        <v>137</v>
      </c>
      <c r="AN310" s="458" t="s">
        <v>186</v>
      </c>
      <c r="AP310" s="103" t="s">
        <v>575</v>
      </c>
      <c r="AQ310" s="103" t="s">
        <v>611</v>
      </c>
      <c r="AR310" s="103" t="s">
        <v>575</v>
      </c>
      <c r="AS310" s="103">
        <v>0</v>
      </c>
      <c r="AU310" s="103" t="s">
        <v>604</v>
      </c>
      <c r="BC310" s="103"/>
      <c r="BE310" s="103" t="e">
        <f>VLOOKUP(Tabela3[[#This Row],[ID OSP]],[1]Export!$R:$R,1,0)</f>
        <v>#N/A</v>
      </c>
    </row>
    <row r="311" spans="1:57" hidden="1">
      <c r="A311" s="103" t="s">
        <v>1645</v>
      </c>
      <c r="B311" s="103" t="s">
        <v>1646</v>
      </c>
      <c r="C311" s="104" t="s">
        <v>1632</v>
      </c>
      <c r="D311" s="454" t="s">
        <v>1633</v>
      </c>
      <c r="E311" s="454" t="s">
        <v>138</v>
      </c>
      <c r="G311" s="454">
        <v>45551</v>
      </c>
      <c r="H311" s="454">
        <v>45551</v>
      </c>
      <c r="I311" s="103" t="s">
        <v>139</v>
      </c>
      <c r="J311" s="103" t="s">
        <v>139</v>
      </c>
      <c r="K311" s="458" t="s">
        <v>1647</v>
      </c>
      <c r="L311" s="103" t="s">
        <v>446</v>
      </c>
      <c r="M311" s="103" t="s">
        <v>457</v>
      </c>
      <c r="N311" s="103" t="s">
        <v>1403</v>
      </c>
      <c r="O311" s="103" t="s">
        <v>616</v>
      </c>
      <c r="P311" s="103" t="s">
        <v>653</v>
      </c>
      <c r="Q311" s="103" t="s">
        <v>589</v>
      </c>
      <c r="R311" s="458" t="s">
        <v>1635</v>
      </c>
      <c r="S311" s="460"/>
      <c r="T311" s="103" t="s">
        <v>42</v>
      </c>
      <c r="U311" s="103" t="s">
        <v>137</v>
      </c>
      <c r="V311" s="454" t="str">
        <f>Tabela3[[#This Row],[NOVO 
PRAZO REDE]]</f>
        <v>REDE OK</v>
      </c>
      <c r="W311" s="454">
        <f>Tabela3[[#This Row],[PRAZO
ATIVAÇÃO]]</f>
        <v>0</v>
      </c>
      <c r="X311" s="103" t="s">
        <v>729</v>
      </c>
      <c r="Y311" s="103" t="str">
        <f>IFERROR("W"&amp;WEEKNUM(Tabela3[[#This Row],[PRAZO RE REVISADO]]),"-")</f>
        <v>-</v>
      </c>
      <c r="Z311" s="103" t="str">
        <f>IFERROR("W"&amp;WEEKNUM(Tabela3[[#This Row],[PRAZO ATIVAÇÃO]]),"-")</f>
        <v>W0</v>
      </c>
      <c r="AA311" s="103">
        <v>2024</v>
      </c>
      <c r="AB311" s="103">
        <v>508082</v>
      </c>
      <c r="AC311" s="103" t="s">
        <v>592</v>
      </c>
      <c r="AD311" s="103" t="s">
        <v>137</v>
      </c>
      <c r="AF311" s="103"/>
      <c r="AG311" s="474"/>
      <c r="AH311" s="103" t="s">
        <v>1636</v>
      </c>
      <c r="AK311" s="103" t="str">
        <f ca="1">IF(Tabela3[[#This Row],[STATUS]]&lt;&gt;"PREVISTO","N/A",IF(Tabela3[[#This Row],[Data_RE_CONGELADA]]="REDE OK","OK",IFERROR(IF(TODAY()-Tabela3[[#This Row],[Data_RE_CONGELADA]]&gt;=0,"ATRASADO",IF(TODAY()-Tabela3[[#This Row],[Data_RE_CONGELADA]]&gt;-5,"VENCENDO",IF(TODAY()-Tabela3[[#This Row],[Data_RE_CONGELADA]]&lt;=0,"NO PRAZO"))),"N/A")))</f>
        <v>N/A</v>
      </c>
      <c r="AL311" s="454" t="s">
        <v>138</v>
      </c>
      <c r="AM311" s="454" t="s">
        <v>137</v>
      </c>
      <c r="AN311" s="458" t="s">
        <v>186</v>
      </c>
      <c r="AP311" s="103" t="s">
        <v>575</v>
      </c>
      <c r="AQ311" s="103" t="s">
        <v>611</v>
      </c>
      <c r="AR311" s="103" t="s">
        <v>575</v>
      </c>
      <c r="AS311" s="103">
        <v>0</v>
      </c>
      <c r="AU311" s="103" t="s">
        <v>604</v>
      </c>
      <c r="BC311" s="103"/>
      <c r="BE311" s="103" t="e">
        <f>VLOOKUP(Tabela3[[#This Row],[ID OSP]],[1]Export!$R:$R,1,0)</f>
        <v>#N/A</v>
      </c>
    </row>
    <row r="312" spans="1:57" hidden="1">
      <c r="A312" s="103" t="s">
        <v>1648</v>
      </c>
      <c r="B312" s="103" t="s">
        <v>1649</v>
      </c>
      <c r="C312" s="104" t="s">
        <v>1632</v>
      </c>
      <c r="D312" s="454" t="s">
        <v>1633</v>
      </c>
      <c r="E312" s="454" t="s">
        <v>138</v>
      </c>
      <c r="G312" s="454">
        <v>45441</v>
      </c>
      <c r="H312" s="454" t="s">
        <v>186</v>
      </c>
      <c r="I312" s="103" t="s">
        <v>139</v>
      </c>
      <c r="J312" s="103" t="s">
        <v>139</v>
      </c>
      <c r="K312" s="458" t="s">
        <v>1650</v>
      </c>
      <c r="L312" s="103" t="s">
        <v>446</v>
      </c>
      <c r="M312" s="103" t="s">
        <v>457</v>
      </c>
      <c r="N312" s="103" t="s">
        <v>909</v>
      </c>
      <c r="O312" s="103" t="s">
        <v>588</v>
      </c>
      <c r="P312" s="103" t="s">
        <v>653</v>
      </c>
      <c r="Q312" s="103" t="s">
        <v>589</v>
      </c>
      <c r="R312" s="458" t="s">
        <v>1651</v>
      </c>
      <c r="S312" s="460" t="s">
        <v>1636</v>
      </c>
      <c r="T312" s="103" t="s">
        <v>42</v>
      </c>
      <c r="U312" s="103" t="s">
        <v>137</v>
      </c>
      <c r="V312" s="454" t="str">
        <f>Tabela3[[#This Row],[NOVO 
PRAZO REDE]]</f>
        <v>REDE OK</v>
      </c>
      <c r="W312" s="454">
        <f>Tabela3[[#This Row],[PRAZO
ATIVAÇÃO]]</f>
        <v>0</v>
      </c>
      <c r="X312" s="103" t="s">
        <v>729</v>
      </c>
      <c r="Y312" s="103" t="str">
        <f>IFERROR("W"&amp;WEEKNUM(Tabela3[[#This Row],[PRAZO RE REVISADO]]),"-")</f>
        <v>-</v>
      </c>
      <c r="Z312" s="103" t="str">
        <f>IFERROR("W"&amp;WEEKNUM(Tabela3[[#This Row],[PRAZO ATIVAÇÃO]]),"-")</f>
        <v>W0</v>
      </c>
      <c r="AA312" s="103">
        <v>2024</v>
      </c>
      <c r="AB312" s="103">
        <v>502806</v>
      </c>
      <c r="AC312" s="103" t="s">
        <v>572</v>
      </c>
      <c r="AD312" s="103" t="s">
        <v>137</v>
      </c>
      <c r="AF312" s="103"/>
      <c r="AG312" s="474"/>
      <c r="AH312" s="103" t="s">
        <v>1636</v>
      </c>
      <c r="AK312" s="103" t="str">
        <f ca="1">IF(Tabela3[[#This Row],[STATUS]]&lt;&gt;"PREVISTO","N/A",IF(Tabela3[[#This Row],[Data_RE_CONGELADA]]="REDE OK","OK",IFERROR(IF(TODAY()-Tabela3[[#This Row],[Data_RE_CONGELADA]]&gt;=0,"ATRASADO",IF(TODAY()-Tabela3[[#This Row],[Data_RE_CONGELADA]]&gt;-5,"VENCENDO",IF(TODAY()-Tabela3[[#This Row],[Data_RE_CONGELADA]]&lt;=0,"NO PRAZO"))),"N/A")))</f>
        <v>N/A</v>
      </c>
      <c r="AL312" s="454" t="s">
        <v>138</v>
      </c>
      <c r="AM312" s="454" t="s">
        <v>137</v>
      </c>
      <c r="AN312" s="458" t="s">
        <v>186</v>
      </c>
      <c r="AP312" s="103" t="s">
        <v>575</v>
      </c>
      <c r="AQ312" s="103" t="s">
        <v>603</v>
      </c>
      <c r="AR312" s="103" t="s">
        <v>575</v>
      </c>
      <c r="AS312" s="103">
        <v>0</v>
      </c>
      <c r="AU312" s="103" t="s">
        <v>604</v>
      </c>
      <c r="BC312" s="103"/>
      <c r="BE312" s="103" t="e">
        <f>VLOOKUP(Tabela3[[#This Row],[ID OSP]],[1]Export!$R:$R,1,0)</f>
        <v>#N/A</v>
      </c>
    </row>
    <row r="313" spans="1:57" hidden="1">
      <c r="A313" s="103" t="s">
        <v>1652</v>
      </c>
      <c r="B313" s="103" t="s">
        <v>1653</v>
      </c>
      <c r="C313" s="104" t="s">
        <v>137</v>
      </c>
      <c r="D313" s="454" t="s">
        <v>252</v>
      </c>
      <c r="E313" s="454" t="s">
        <v>138</v>
      </c>
      <c r="G313" s="454">
        <v>45460</v>
      </c>
      <c r="H313" s="454">
        <v>45461</v>
      </c>
      <c r="I313" s="103" t="s">
        <v>139</v>
      </c>
      <c r="J313" s="103" t="s">
        <v>139</v>
      </c>
      <c r="K313" s="458" t="s">
        <v>1654</v>
      </c>
      <c r="L313" s="103" t="s">
        <v>446</v>
      </c>
      <c r="M313" s="103" t="s">
        <v>448</v>
      </c>
      <c r="N313" s="103" t="s">
        <v>448</v>
      </c>
      <c r="O313" s="103" t="s">
        <v>588</v>
      </c>
      <c r="P313" s="103" t="s">
        <v>705</v>
      </c>
      <c r="Q313" s="103" t="s">
        <v>589</v>
      </c>
      <c r="R313" s="458" t="s">
        <v>665</v>
      </c>
      <c r="S313" s="460"/>
      <c r="T313" s="103" t="s">
        <v>42</v>
      </c>
      <c r="U313" s="103" t="s">
        <v>137</v>
      </c>
      <c r="V313" s="454" t="str">
        <f>Tabela3[[#This Row],[NOVO 
PRAZO REDE]]</f>
        <v>REDE OK</v>
      </c>
      <c r="W313" s="454">
        <f>Tabela3[[#This Row],[PRAZO
ATIVAÇÃO]]</f>
        <v>0</v>
      </c>
      <c r="X313" s="103" t="s">
        <v>500</v>
      </c>
      <c r="Y313" s="103" t="str">
        <f>IFERROR("W"&amp;WEEKNUM(Tabela3[[#This Row],[PRAZO RE REVISADO]]),"-")</f>
        <v>-</v>
      </c>
      <c r="Z313" s="103" t="str">
        <f>IFERROR("W"&amp;WEEKNUM(Tabela3[[#This Row],[PRAZO ATIVAÇÃO]]),"-")</f>
        <v>W0</v>
      </c>
      <c r="AA313" s="103">
        <v>2024</v>
      </c>
      <c r="AB313" s="103">
        <v>501433</v>
      </c>
      <c r="AC313" s="103" t="s">
        <v>866</v>
      </c>
      <c r="AD313" s="103" t="s">
        <v>137</v>
      </c>
      <c r="AF313" s="103"/>
      <c r="AG313" s="474"/>
      <c r="AH313" s="103"/>
      <c r="AK313" s="103" t="str">
        <f ca="1">IF(Tabela3[[#This Row],[STATUS]]&lt;&gt;"PREVISTO","N/A",IF(Tabela3[[#This Row],[Data_RE_CONGELADA]]="REDE OK","OK",IFERROR(IF(TODAY()-Tabela3[[#This Row],[Data_RE_CONGELADA]]&gt;=0,"ATRASADO",IF(TODAY()-Tabela3[[#This Row],[Data_RE_CONGELADA]]&gt;-5,"VENCENDO",IF(TODAY()-Tabela3[[#This Row],[Data_RE_CONGELADA]]&lt;=0,"NO PRAZO"))),"N/A")))</f>
        <v>N/A</v>
      </c>
      <c r="AL313" s="454" t="s">
        <v>138</v>
      </c>
      <c r="AM313" s="454" t="s">
        <v>137</v>
      </c>
      <c r="AN313" s="458" t="s">
        <v>186</v>
      </c>
      <c r="AP313" s="103" t="s">
        <v>575</v>
      </c>
      <c r="AQ313" s="103" t="s">
        <v>611</v>
      </c>
      <c r="AR313" s="103" t="s">
        <v>575</v>
      </c>
      <c r="AS313" s="103">
        <v>0</v>
      </c>
      <c r="AU313" s="103" t="s">
        <v>604</v>
      </c>
      <c r="BC313" s="103"/>
      <c r="BE313" s="103" t="e">
        <f>VLOOKUP(Tabela3[[#This Row],[ID OSP]],[1]Export!$R:$R,1,0)</f>
        <v>#N/A</v>
      </c>
    </row>
    <row r="314" spans="1:57" hidden="1">
      <c r="A314" s="103" t="s">
        <v>1655</v>
      </c>
      <c r="B314" s="103" t="s">
        <v>1656</v>
      </c>
      <c r="C314" s="104" t="s">
        <v>1632</v>
      </c>
      <c r="D314" s="454" t="s">
        <v>1633</v>
      </c>
      <c r="E314" s="454" t="s">
        <v>138</v>
      </c>
      <c r="G314" s="454">
        <v>45441</v>
      </c>
      <c r="H314" s="454" t="s">
        <v>186</v>
      </c>
      <c r="I314" s="103" t="s">
        <v>139</v>
      </c>
      <c r="J314" s="103" t="s">
        <v>139</v>
      </c>
      <c r="K314" s="458" t="s">
        <v>1657</v>
      </c>
      <c r="L314" s="103" t="s">
        <v>446</v>
      </c>
      <c r="M314" s="103" t="s">
        <v>457</v>
      </c>
      <c r="N314" s="103" t="s">
        <v>909</v>
      </c>
      <c r="O314" s="103" t="s">
        <v>588</v>
      </c>
      <c r="P314" s="103" t="s">
        <v>653</v>
      </c>
      <c r="Q314" s="103" t="s">
        <v>589</v>
      </c>
      <c r="R314" s="458" t="s">
        <v>1651</v>
      </c>
      <c r="S314" s="460" t="s">
        <v>1636</v>
      </c>
      <c r="T314" s="103" t="s">
        <v>42</v>
      </c>
      <c r="U314" s="103" t="s">
        <v>137</v>
      </c>
      <c r="V314" s="454" t="str">
        <f>Tabela3[[#This Row],[NOVO 
PRAZO REDE]]</f>
        <v>REDE OK</v>
      </c>
      <c r="W314" s="454">
        <f>Tabela3[[#This Row],[PRAZO
ATIVAÇÃO]]</f>
        <v>0</v>
      </c>
      <c r="X314" s="103" t="s">
        <v>729</v>
      </c>
      <c r="Y314" s="103" t="str">
        <f>IFERROR("W"&amp;WEEKNUM(Tabela3[[#This Row],[PRAZO RE REVISADO]]),"-")</f>
        <v>-</v>
      </c>
      <c r="Z314" s="103" t="str">
        <f>IFERROR("W"&amp;WEEKNUM(Tabela3[[#This Row],[PRAZO ATIVAÇÃO]]),"-")</f>
        <v>W0</v>
      </c>
      <c r="AA314" s="103">
        <v>2024</v>
      </c>
      <c r="AB314" s="103">
        <v>510620</v>
      </c>
      <c r="AC314" s="103" t="s">
        <v>572</v>
      </c>
      <c r="AD314" s="103" t="s">
        <v>137</v>
      </c>
      <c r="AF314" s="103"/>
      <c r="AG314" s="474"/>
      <c r="AH314" s="103" t="s">
        <v>1636</v>
      </c>
      <c r="AK314" s="103" t="str">
        <f ca="1">IF(Tabela3[[#This Row],[STATUS]]&lt;&gt;"PREVISTO","N/A",IF(Tabela3[[#This Row],[Data_RE_CONGELADA]]="REDE OK","OK",IFERROR(IF(TODAY()-Tabela3[[#This Row],[Data_RE_CONGELADA]]&gt;=0,"ATRASADO",IF(TODAY()-Tabela3[[#This Row],[Data_RE_CONGELADA]]&gt;-5,"VENCENDO",IF(TODAY()-Tabela3[[#This Row],[Data_RE_CONGELADA]]&lt;=0,"NO PRAZO"))),"N/A")))</f>
        <v>N/A</v>
      </c>
      <c r="AL314" s="454" t="s">
        <v>138</v>
      </c>
      <c r="AM314" s="454" t="s">
        <v>137</v>
      </c>
      <c r="AN314" s="458" t="s">
        <v>186</v>
      </c>
      <c r="AP314" s="103" t="s">
        <v>575</v>
      </c>
      <c r="AQ314" s="103" t="s">
        <v>603</v>
      </c>
      <c r="AR314" s="103" t="s">
        <v>575</v>
      </c>
      <c r="AS314" s="103">
        <v>0</v>
      </c>
      <c r="AU314" s="103" t="s">
        <v>604</v>
      </c>
      <c r="BC314" s="103"/>
      <c r="BE314" s="103" t="e">
        <f>VLOOKUP(Tabela3[[#This Row],[ID OSP]],[1]Export!$R:$R,1,0)</f>
        <v>#N/A</v>
      </c>
    </row>
    <row r="315" spans="1:57" hidden="1">
      <c r="A315" s="103" t="s">
        <v>1658</v>
      </c>
      <c r="B315" s="103" t="s">
        <v>1659</v>
      </c>
      <c r="C315" s="104" t="s">
        <v>596</v>
      </c>
      <c r="D315" s="456" t="s">
        <v>136</v>
      </c>
      <c r="E315" s="454" t="s">
        <v>136</v>
      </c>
      <c r="G315" s="454" t="s">
        <v>597</v>
      </c>
      <c r="H315" s="454" t="s">
        <v>597</v>
      </c>
      <c r="I315" s="103" t="s">
        <v>139</v>
      </c>
      <c r="J315" s="103" t="s">
        <v>139</v>
      </c>
      <c r="K315" s="458" t="s">
        <v>597</v>
      </c>
      <c r="L315" s="103" t="s">
        <v>446</v>
      </c>
      <c r="M315" s="103" t="s">
        <v>447</v>
      </c>
      <c r="N315" s="103" t="s">
        <v>447</v>
      </c>
      <c r="O315" s="103" t="s">
        <v>663</v>
      </c>
      <c r="P315" s="103" t="s">
        <v>1587</v>
      </c>
      <c r="Q315" s="103" t="s">
        <v>589</v>
      </c>
      <c r="R315" s="458" t="s">
        <v>599</v>
      </c>
      <c r="S315" s="503" t="s">
        <v>1660</v>
      </c>
      <c r="T315" s="103" t="s">
        <v>42</v>
      </c>
      <c r="U315" s="103" t="s">
        <v>136</v>
      </c>
      <c r="V315" s="454" t="str">
        <f>Tabela3[[#This Row],[NOVO 
PRAZO REDE]]</f>
        <v>RÁDIO</v>
      </c>
      <c r="W315" s="454">
        <f>Tabela3[[#This Row],[PRAZO
ATIVAÇÃO]]</f>
        <v>0</v>
      </c>
      <c r="X315" s="103" t="s">
        <v>600</v>
      </c>
      <c r="Y315" s="103" t="str">
        <f>IFERROR("W"&amp;WEEKNUM(Tabela3[[#This Row],[PRAZO RE REVISADO]]),"-")</f>
        <v>-</v>
      </c>
      <c r="Z315" s="103" t="str">
        <f>IFERROR("W"&amp;WEEKNUM(Tabela3[[#This Row],[PRAZO ATIVAÇÃO]]),"-")</f>
        <v>W0</v>
      </c>
      <c r="AA315" s="103">
        <v>2024</v>
      </c>
      <c r="AB315" s="103" t="s">
        <v>139</v>
      </c>
      <c r="AC315" s="103" t="s">
        <v>139</v>
      </c>
      <c r="AD315" s="103" t="s">
        <v>601</v>
      </c>
      <c r="AF315" s="103"/>
      <c r="AG315" s="474"/>
      <c r="AH315" s="458" t="s">
        <v>602</v>
      </c>
      <c r="AK315" s="103" t="str">
        <f ca="1">IF(Tabela3[[#This Row],[STATUS]]&lt;&gt;"PREVISTO","N/A",IF(Tabela3[[#This Row],[Data_RE_CONGELADA]]="REDE OK","OK",IFERROR(IF(TODAY()-Tabela3[[#This Row],[Data_RE_CONGELADA]]&gt;=0,"ATRASADO",IF(TODAY()-Tabela3[[#This Row],[Data_RE_CONGELADA]]&gt;-5,"VENCENDO",IF(TODAY()-Tabela3[[#This Row],[Data_RE_CONGELADA]]&lt;=0,"NO PRAZO"))),"N/A")))</f>
        <v>N/A</v>
      </c>
      <c r="AL315" s="454" t="s">
        <v>138</v>
      </c>
      <c r="AM315" s="454" t="s">
        <v>137</v>
      </c>
      <c r="AN315" s="458" t="s">
        <v>186</v>
      </c>
      <c r="AP315" s="103" t="s">
        <v>575</v>
      </c>
      <c r="AQ315" s="103" t="s">
        <v>603</v>
      </c>
      <c r="AR315" s="103" t="s">
        <v>575</v>
      </c>
      <c r="AS315" s="103">
        <v>0</v>
      </c>
      <c r="AU315" s="103" t="s">
        <v>604</v>
      </c>
      <c r="BC315" s="103"/>
      <c r="BE315" s="103" t="e">
        <f>VLOOKUP(Tabela3[[#This Row],[ID OSP]],[1]Export!$R:$R,1,0)</f>
        <v>#N/A</v>
      </c>
    </row>
    <row r="316" spans="1:57" hidden="1">
      <c r="A316" s="103" t="s">
        <v>1661</v>
      </c>
      <c r="B316" s="103" t="s">
        <v>1662</v>
      </c>
      <c r="C316" s="104" t="s">
        <v>137</v>
      </c>
      <c r="D316" s="456" t="s">
        <v>252</v>
      </c>
      <c r="E316" s="454" t="s">
        <v>138</v>
      </c>
      <c r="G316" s="454">
        <v>45537</v>
      </c>
      <c r="H316" s="454">
        <v>45554</v>
      </c>
      <c r="I316" s="103" t="s">
        <v>139</v>
      </c>
      <c r="J316" s="103" t="s">
        <v>139</v>
      </c>
      <c r="K316" s="458" t="s">
        <v>1663</v>
      </c>
      <c r="L316" s="103" t="s">
        <v>446</v>
      </c>
      <c r="M316" s="103" t="s">
        <v>450</v>
      </c>
      <c r="N316" s="103" t="s">
        <v>623</v>
      </c>
      <c r="O316" s="103" t="s">
        <v>874</v>
      </c>
      <c r="P316" s="103" t="s">
        <v>589</v>
      </c>
      <c r="Q316" s="103" t="s">
        <v>589</v>
      </c>
      <c r="R316" s="458" t="s">
        <v>617</v>
      </c>
      <c r="S316" s="503"/>
      <c r="T316" s="103" t="s">
        <v>42</v>
      </c>
      <c r="U316" s="103" t="s">
        <v>137</v>
      </c>
      <c r="V316" s="454" t="str">
        <f>Tabela3[[#This Row],[NOVO 
PRAZO REDE]]</f>
        <v>REDE OK</v>
      </c>
      <c r="W316" s="454">
        <f>Tabela3[[#This Row],[PRAZO
ATIVAÇÃO]]</f>
        <v>0</v>
      </c>
      <c r="X316" s="103" t="s">
        <v>500</v>
      </c>
      <c r="Y316" s="103" t="str">
        <f>IFERROR("W"&amp;WEEKNUM(Tabela3[[#This Row],[PRAZO RE REVISADO]]),"-")</f>
        <v>-</v>
      </c>
      <c r="Z316" s="103" t="str">
        <f>IFERROR("W"&amp;WEEKNUM(Tabela3[[#This Row],[PRAZO ATIVAÇÃO]]),"-")</f>
        <v>W0</v>
      </c>
      <c r="AA316" s="103">
        <v>2024</v>
      </c>
      <c r="AB316" s="103">
        <v>512304</v>
      </c>
      <c r="AC316" s="103" t="s">
        <v>572</v>
      </c>
      <c r="AD316" s="103" t="s">
        <v>137</v>
      </c>
      <c r="AF316" s="103"/>
      <c r="AG316" s="474"/>
      <c r="AH316" s="103"/>
      <c r="AK316" s="103" t="str">
        <f ca="1">IF(Tabela3[[#This Row],[STATUS]]&lt;&gt;"PREVISTO","N/A",IF(Tabela3[[#This Row],[Data_RE_CONGELADA]]="REDE OK","OK",IFERROR(IF(TODAY()-Tabela3[[#This Row],[Data_RE_CONGELADA]]&gt;=0,"ATRASADO",IF(TODAY()-Tabela3[[#This Row],[Data_RE_CONGELADA]]&gt;-5,"VENCENDO",IF(TODAY()-Tabela3[[#This Row],[Data_RE_CONGELADA]]&lt;=0,"NO PRAZO"))),"N/A")))</f>
        <v>N/A</v>
      </c>
      <c r="AL316" s="454" t="s">
        <v>138</v>
      </c>
      <c r="AM316" s="454" t="s">
        <v>137</v>
      </c>
      <c r="AN316" s="458" t="s">
        <v>186</v>
      </c>
      <c r="AP316" s="103" t="s">
        <v>575</v>
      </c>
      <c r="AQ316" s="103" t="s">
        <v>611</v>
      </c>
      <c r="AR316" s="103" t="s">
        <v>575</v>
      </c>
      <c r="AS316" s="103">
        <v>0</v>
      </c>
      <c r="AU316" s="103" t="s">
        <v>604</v>
      </c>
      <c r="BC316" s="103"/>
      <c r="BE316" s="103" t="e">
        <f>VLOOKUP(Tabela3[[#This Row],[ID OSP]],[1]Export!$R:$R,1,0)</f>
        <v>#N/A</v>
      </c>
    </row>
    <row r="317" spans="1:57" ht="15" hidden="1" customHeight="1">
      <c r="A317" s="103" t="s">
        <v>1664</v>
      </c>
      <c r="B317" s="103" t="s">
        <v>1665</v>
      </c>
      <c r="C317" s="458" t="s">
        <v>137</v>
      </c>
      <c r="D317" s="454" t="s">
        <v>252</v>
      </c>
      <c r="E317" s="454" t="s">
        <v>138</v>
      </c>
      <c r="F317" s="454" t="s">
        <v>137</v>
      </c>
      <c r="G317" s="454">
        <v>45911</v>
      </c>
      <c r="H317" s="454">
        <v>45922</v>
      </c>
      <c r="I317" s="463" t="s">
        <v>139</v>
      </c>
      <c r="J317" s="463" t="s">
        <v>139</v>
      </c>
      <c r="K317" s="458" t="s">
        <v>1666</v>
      </c>
      <c r="L317" s="103" t="s">
        <v>638</v>
      </c>
      <c r="M317" s="103" t="s">
        <v>111</v>
      </c>
      <c r="N317" s="103" t="str">
        <f>Tabela3[[#This Row],[SITE]]</f>
        <v>MGLOR</v>
      </c>
      <c r="O317" s="103" t="s">
        <v>186</v>
      </c>
      <c r="P317" s="103" t="s">
        <v>569</v>
      </c>
      <c r="Q317" s="103" t="s">
        <v>569</v>
      </c>
      <c r="S317" s="455" t="s">
        <v>1667</v>
      </c>
      <c r="T317" s="103" t="s">
        <v>42</v>
      </c>
      <c r="U317" s="103" t="s">
        <v>137</v>
      </c>
      <c r="V317" s="454" t="str">
        <f>Tabela3[[#This Row],[NOVO 
PRAZO REDE]]</f>
        <v>REDE OK</v>
      </c>
      <c r="W317" s="454" t="str">
        <f>Tabela3[[#This Row],[PRAZO
ATIVAÇÃO]]</f>
        <v>ATIVO</v>
      </c>
      <c r="X317" s="103" t="s">
        <v>808</v>
      </c>
      <c r="Y317" s="103" t="str">
        <f>IFERROR("W"&amp;WEEKNUM(Tabela3[[#This Row],[PRAZO RE REVISADO]]),"-")</f>
        <v>-</v>
      </c>
      <c r="Z317" s="103" t="str">
        <f>IFERROR("W"&amp;WEEKNUM(Tabela3[[#This Row],[PRAZO ATIVAÇÃO]]),"-")</f>
        <v>-</v>
      </c>
      <c r="AA317" s="103">
        <v>2025</v>
      </c>
      <c r="AB317" s="103">
        <v>567863</v>
      </c>
      <c r="AC317" s="454" t="s">
        <v>572</v>
      </c>
      <c r="AD317" s="103" t="s">
        <v>137</v>
      </c>
      <c r="AF317" s="103"/>
      <c r="AG317" s="474"/>
      <c r="AH317" s="104"/>
      <c r="AK317" s="103" t="str">
        <f ca="1">IF(Tabela3[[#This Row],[STATUS]]&lt;&gt;"PREVISTO","N/A",IF(Tabela3[[#This Row],[Data_RE_CONGELADA]]="REDE OK","OK",IFERROR(IF(TODAY()-Tabela3[[#This Row],[Data_RE_CONGELADA]]&gt;=0,"ATRASADO",IF(TODAY()-Tabela3[[#This Row],[Data_RE_CONGELADA]]&gt;-5,"VENCENDO",IF(TODAY()-Tabela3[[#This Row],[Data_RE_CONGELADA]]&lt;=0,"NO PRAZO"))),"N/A")))</f>
        <v>N/A</v>
      </c>
      <c r="AL317" s="454" t="str">
        <f>Tabela3[[#This Row],[NOVO 
PRAZO REDE]]</f>
        <v>REDE OK</v>
      </c>
      <c r="AM317" s="454" t="str">
        <f>Tabela3[[#This Row],[PRAZO
ATIVAÇÃO]]</f>
        <v>ATIVO</v>
      </c>
      <c r="AN317" s="458"/>
      <c r="AO317" s="459"/>
      <c r="AP317" s="103" t="s">
        <v>1037</v>
      </c>
      <c r="AR317" s="103" t="s">
        <v>576</v>
      </c>
      <c r="AS317" s="103" t="s">
        <v>577</v>
      </c>
      <c r="AT317" s="103" t="s">
        <v>1668</v>
      </c>
      <c r="AU317" s="103" t="s">
        <v>579</v>
      </c>
      <c r="AV317" s="103" t="s">
        <v>580</v>
      </c>
      <c r="AW317" s="103" t="s">
        <v>580</v>
      </c>
      <c r="AX317" s="103" t="s">
        <v>580</v>
      </c>
      <c r="AY317" s="103" t="s">
        <v>580</v>
      </c>
      <c r="AZ317" s="103" t="s">
        <v>580</v>
      </c>
      <c r="BA317" s="103" t="s">
        <v>580</v>
      </c>
      <c r="BB317" s="103" t="s">
        <v>580</v>
      </c>
      <c r="BC317" s="574" t="s">
        <v>1669</v>
      </c>
      <c r="BD317" s="545"/>
      <c r="BE317" s="103" t="e">
        <f>VLOOKUP(Tabela3[[#This Row],[ID OSP]],[1]Export!$R:$R,1,0)</f>
        <v>#N/A</v>
      </c>
    </row>
    <row r="318" spans="1:57" ht="15.75" hidden="1">
      <c r="A318" s="103" t="s">
        <v>1670</v>
      </c>
      <c r="B318" s="103" t="s">
        <v>1671</v>
      </c>
      <c r="C318" s="104" t="s">
        <v>137</v>
      </c>
      <c r="D318" s="456" t="s">
        <v>252</v>
      </c>
      <c r="E318" s="454" t="s">
        <v>138</v>
      </c>
      <c r="G318" s="454">
        <v>45549</v>
      </c>
      <c r="H318" s="454">
        <v>45554</v>
      </c>
      <c r="I318" s="103" t="s">
        <v>139</v>
      </c>
      <c r="J318" s="103" t="s">
        <v>139</v>
      </c>
      <c r="K318" s="458" t="s">
        <v>1639</v>
      </c>
      <c r="L318" s="103" t="s">
        <v>446</v>
      </c>
      <c r="M318" s="103" t="s">
        <v>454</v>
      </c>
      <c r="N318" s="103" t="s">
        <v>454</v>
      </c>
      <c r="O318" s="103" t="s">
        <v>588</v>
      </c>
      <c r="P318" s="103" t="s">
        <v>934</v>
      </c>
      <c r="Q318" s="103" t="s">
        <v>589</v>
      </c>
      <c r="R318" s="458" t="s">
        <v>617</v>
      </c>
      <c r="S318" s="503"/>
      <c r="T318" s="103" t="s">
        <v>42</v>
      </c>
      <c r="U318" s="103" t="s">
        <v>137</v>
      </c>
      <c r="V318" s="454" t="str">
        <f>Tabela3[[#This Row],[NOVO 
PRAZO REDE]]</f>
        <v>REDE OK</v>
      </c>
      <c r="W318" s="454">
        <f>Tabela3[[#This Row],[PRAZO
ATIVAÇÃO]]</f>
        <v>0</v>
      </c>
      <c r="X318" s="103" t="s">
        <v>500</v>
      </c>
      <c r="Y318" s="103" t="str">
        <f>IFERROR("W"&amp;WEEKNUM(Tabela3[[#This Row],[PRAZO RE REVISADO]]),"-")</f>
        <v>-</v>
      </c>
      <c r="Z318" s="103" t="str">
        <f>IFERROR("W"&amp;WEEKNUM(Tabela3[[#This Row],[PRAZO ATIVAÇÃO]]),"-")</f>
        <v>W0</v>
      </c>
      <c r="AA318" s="103">
        <v>2024</v>
      </c>
      <c r="AB318" s="103">
        <v>517386</v>
      </c>
      <c r="AC318" s="103" t="s">
        <v>592</v>
      </c>
      <c r="AD318" s="103" t="s">
        <v>137</v>
      </c>
      <c r="AF318" s="103"/>
      <c r="AG318" s="474"/>
      <c r="AH318" s="103"/>
      <c r="AK318" s="103" t="str">
        <f ca="1">IF(Tabela3[[#This Row],[STATUS]]&lt;&gt;"PREVISTO","N/A",IF(Tabela3[[#This Row],[Data_RE_CONGELADA]]="REDE OK","OK",IFERROR(IF(TODAY()-Tabela3[[#This Row],[Data_RE_CONGELADA]]&gt;=0,"ATRASADO",IF(TODAY()-Tabela3[[#This Row],[Data_RE_CONGELADA]]&gt;-5,"VENCENDO",IF(TODAY()-Tabela3[[#This Row],[Data_RE_CONGELADA]]&lt;=0,"NO PRAZO"))),"N/A")))</f>
        <v>N/A</v>
      </c>
      <c r="AL318" s="454" t="s">
        <v>138</v>
      </c>
      <c r="AM318" s="454" t="s">
        <v>137</v>
      </c>
      <c r="AN318" s="458" t="s">
        <v>186</v>
      </c>
      <c r="AP318" s="103" t="s">
        <v>575</v>
      </c>
      <c r="AQ318" s="103" t="s">
        <v>611</v>
      </c>
      <c r="AR318" s="103" t="s">
        <v>575</v>
      </c>
      <c r="AS318" s="103">
        <v>0</v>
      </c>
      <c r="AU318" s="103" t="s">
        <v>604</v>
      </c>
      <c r="BB318" s="544">
        <v>2</v>
      </c>
      <c r="BC318" s="544">
        <v>2</v>
      </c>
      <c r="BD318" s="545" t="s">
        <v>1672</v>
      </c>
      <c r="BE318" s="103" t="e">
        <f>VLOOKUP(Tabela3[[#This Row],[ID OSP]],[1]Export!$R:$R,1,0)</f>
        <v>#N/A</v>
      </c>
    </row>
    <row r="319" spans="1:57" ht="15.75" hidden="1">
      <c r="A319" s="103" t="s">
        <v>1673</v>
      </c>
      <c r="B319" s="103" t="s">
        <v>1674</v>
      </c>
      <c r="C319" s="104" t="s">
        <v>137</v>
      </c>
      <c r="D319" s="456" t="s">
        <v>252</v>
      </c>
      <c r="E319" s="454" t="s">
        <v>138</v>
      </c>
      <c r="G319" s="454">
        <v>45443</v>
      </c>
      <c r="H319" s="454">
        <v>45512</v>
      </c>
      <c r="I319" s="103" t="s">
        <v>139</v>
      </c>
      <c r="J319" s="103" t="s">
        <v>139</v>
      </c>
      <c r="K319" s="458" t="s">
        <v>1502</v>
      </c>
      <c r="L319" s="103" t="s">
        <v>446</v>
      </c>
      <c r="M319" s="103" t="s">
        <v>460</v>
      </c>
      <c r="N319" s="103" t="s">
        <v>784</v>
      </c>
      <c r="O319" s="103" t="s">
        <v>588</v>
      </c>
      <c r="P319" s="103" t="s">
        <v>589</v>
      </c>
      <c r="Q319" s="103" t="s">
        <v>589</v>
      </c>
      <c r="R319" s="458" t="s">
        <v>1503</v>
      </c>
      <c r="S319" s="460"/>
      <c r="T319" s="103" t="s">
        <v>252</v>
      </c>
      <c r="U319" s="103" t="s">
        <v>137</v>
      </c>
      <c r="V319" s="454" t="str">
        <f>Tabela3[[#This Row],[NOVO 
PRAZO REDE]]</f>
        <v>REDE OK</v>
      </c>
      <c r="W319" s="454">
        <f>Tabela3[[#This Row],[PRAZO
ATIVAÇÃO]]</f>
        <v>0</v>
      </c>
      <c r="X319" s="103" t="s">
        <v>482</v>
      </c>
      <c r="Y319" s="103" t="str">
        <f>IFERROR("W"&amp;WEEKNUM(Tabela3[[#This Row],[PRAZO RE REVISADO]]),"-")</f>
        <v>-</v>
      </c>
      <c r="Z319" s="103" t="str">
        <f>IFERROR("W"&amp;WEEKNUM(Tabela3[[#This Row],[PRAZO ATIVAÇÃO]]),"-")</f>
        <v>W0</v>
      </c>
      <c r="AA319" s="103">
        <v>2024</v>
      </c>
      <c r="AB319" s="103" t="s">
        <v>675</v>
      </c>
      <c r="AC319" s="103" t="s">
        <v>139</v>
      </c>
      <c r="AD319" s="103" t="s">
        <v>137</v>
      </c>
      <c r="AF319" s="103"/>
      <c r="AG319" s="474"/>
      <c r="AH319" s="103"/>
      <c r="AK319" s="103" t="str">
        <f ca="1">IF(Tabela3[[#This Row],[STATUS]]&lt;&gt;"PREVISTO","N/A",IF(Tabela3[[#This Row],[Data_RE_CONGELADA]]="REDE OK","OK",IFERROR(IF(TODAY()-Tabela3[[#This Row],[Data_RE_CONGELADA]]&gt;=0,"ATRASADO",IF(TODAY()-Tabela3[[#This Row],[Data_RE_CONGELADA]]&gt;-5,"VENCENDO",IF(TODAY()-Tabela3[[#This Row],[Data_RE_CONGELADA]]&lt;=0,"NO PRAZO"))),"N/A")))</f>
        <v>N/A</v>
      </c>
      <c r="AL319" s="454" t="s">
        <v>138</v>
      </c>
      <c r="AM319" s="454" t="s">
        <v>137</v>
      </c>
      <c r="AN319" s="458" t="s">
        <v>186</v>
      </c>
      <c r="AP319" s="103" t="s">
        <v>575</v>
      </c>
      <c r="AQ319" s="103" t="s">
        <v>611</v>
      </c>
      <c r="AR319" s="103" t="s">
        <v>575</v>
      </c>
      <c r="AS319" s="103">
        <v>0</v>
      </c>
      <c r="AU319" s="103" t="s">
        <v>604</v>
      </c>
      <c r="BB319" s="544">
        <v>3</v>
      </c>
      <c r="BC319" s="544">
        <v>3</v>
      </c>
      <c r="BD319" s="545" t="s">
        <v>1675</v>
      </c>
      <c r="BE319" s="103" t="e">
        <f>VLOOKUP(Tabela3[[#This Row],[ID OSP]],[1]Export!$R:$R,1,0)</f>
        <v>#N/A</v>
      </c>
    </row>
    <row r="320" spans="1:57" ht="15.75" hidden="1">
      <c r="A320" s="103" t="s">
        <v>1676</v>
      </c>
      <c r="B320" s="103" t="s">
        <v>1677</v>
      </c>
      <c r="C320" s="104" t="s">
        <v>137</v>
      </c>
      <c r="D320" s="456" t="s">
        <v>252</v>
      </c>
      <c r="E320" s="454" t="s">
        <v>138</v>
      </c>
      <c r="G320" s="454">
        <v>45549</v>
      </c>
      <c r="H320" s="454">
        <v>45554</v>
      </c>
      <c r="I320" s="103" t="s">
        <v>139</v>
      </c>
      <c r="J320" s="103" t="s">
        <v>139</v>
      </c>
      <c r="K320" s="458" t="s">
        <v>1639</v>
      </c>
      <c r="L320" s="103" t="s">
        <v>446</v>
      </c>
      <c r="M320" s="103" t="s">
        <v>454</v>
      </c>
      <c r="N320" s="103" t="s">
        <v>454</v>
      </c>
      <c r="O320" s="103" t="s">
        <v>588</v>
      </c>
      <c r="P320" s="103" t="s">
        <v>934</v>
      </c>
      <c r="Q320" s="103" t="s">
        <v>589</v>
      </c>
      <c r="R320" s="458" t="s">
        <v>617</v>
      </c>
      <c r="S320" s="503"/>
      <c r="T320" s="103" t="s">
        <v>42</v>
      </c>
      <c r="U320" s="103" t="s">
        <v>137</v>
      </c>
      <c r="V320" s="454" t="str">
        <f>Tabela3[[#This Row],[NOVO 
PRAZO REDE]]</f>
        <v>REDE OK</v>
      </c>
      <c r="W320" s="454">
        <f>Tabela3[[#This Row],[PRAZO
ATIVAÇÃO]]</f>
        <v>0</v>
      </c>
      <c r="X320" s="103" t="s">
        <v>500</v>
      </c>
      <c r="Y320" s="103" t="str">
        <f>IFERROR("W"&amp;WEEKNUM(Tabela3[[#This Row],[PRAZO RE REVISADO]]),"-")</f>
        <v>-</v>
      </c>
      <c r="Z320" s="103" t="str">
        <f>IFERROR("W"&amp;WEEKNUM(Tabela3[[#This Row],[PRAZO ATIVAÇÃO]]),"-")</f>
        <v>W0</v>
      </c>
      <c r="AA320" s="103">
        <v>2024</v>
      </c>
      <c r="AB320" s="103">
        <v>517386</v>
      </c>
      <c r="AC320" s="103" t="s">
        <v>592</v>
      </c>
      <c r="AD320" s="103" t="s">
        <v>137</v>
      </c>
      <c r="AF320" s="103"/>
      <c r="AG320" s="474"/>
      <c r="AH320" s="103"/>
      <c r="AK320" s="103" t="str">
        <f ca="1">IF(Tabela3[[#This Row],[STATUS]]&lt;&gt;"PREVISTO","N/A",IF(Tabela3[[#This Row],[Data_RE_CONGELADA]]="REDE OK","OK",IFERROR(IF(TODAY()-Tabela3[[#This Row],[Data_RE_CONGELADA]]&gt;=0,"ATRASADO",IF(TODAY()-Tabela3[[#This Row],[Data_RE_CONGELADA]]&gt;-5,"VENCENDO",IF(TODAY()-Tabela3[[#This Row],[Data_RE_CONGELADA]]&lt;=0,"NO PRAZO"))),"N/A")))</f>
        <v>N/A</v>
      </c>
      <c r="AL320" s="454" t="s">
        <v>138</v>
      </c>
      <c r="AM320" s="454" t="s">
        <v>137</v>
      </c>
      <c r="AN320" s="458" t="s">
        <v>186</v>
      </c>
      <c r="AP320" s="103" t="s">
        <v>575</v>
      </c>
      <c r="AQ320" s="103" t="s">
        <v>611</v>
      </c>
      <c r="AR320" s="103" t="s">
        <v>575</v>
      </c>
      <c r="AS320" s="103">
        <v>0</v>
      </c>
      <c r="AU320" s="103" t="s">
        <v>604</v>
      </c>
      <c r="BB320" s="544">
        <v>4</v>
      </c>
      <c r="BC320" s="544">
        <v>4</v>
      </c>
      <c r="BD320" s="545" t="s">
        <v>1678</v>
      </c>
      <c r="BE320" s="103" t="e">
        <f>VLOOKUP(Tabela3[[#This Row],[ID OSP]],[1]Export!$R:$R,1,0)</f>
        <v>#N/A</v>
      </c>
    </row>
    <row r="321" spans="1:57" hidden="1">
      <c r="A321" s="103" t="s">
        <v>318</v>
      </c>
      <c r="B321" s="103" t="s">
        <v>1679</v>
      </c>
      <c r="C321" s="104" t="s">
        <v>137</v>
      </c>
      <c r="D321" s="103" t="s">
        <v>252</v>
      </c>
      <c r="E321" s="454" t="s">
        <v>138</v>
      </c>
      <c r="G321" s="454">
        <v>45460</v>
      </c>
      <c r="H321" s="454">
        <v>45553</v>
      </c>
      <c r="I321" s="103" t="s">
        <v>139</v>
      </c>
      <c r="J321" s="103" t="s">
        <v>139</v>
      </c>
      <c r="K321" s="458" t="s">
        <v>319</v>
      </c>
      <c r="L321" s="103" t="s">
        <v>468</v>
      </c>
      <c r="M321" s="103" t="s">
        <v>215</v>
      </c>
      <c r="N321" s="103" t="s">
        <v>215</v>
      </c>
      <c r="P321" s="103" t="s">
        <v>712</v>
      </c>
      <c r="Q321" s="103" t="s">
        <v>712</v>
      </c>
      <c r="R321" s="458" t="s">
        <v>617</v>
      </c>
      <c r="S321" s="503"/>
      <c r="T321" s="103" t="s">
        <v>42</v>
      </c>
      <c r="U321" s="103" t="s">
        <v>137</v>
      </c>
      <c r="V321" s="454" t="str">
        <f>Tabela3[[#This Row],[NOVO 
PRAZO REDE]]</f>
        <v>REDE OK</v>
      </c>
      <c r="W321" s="454">
        <f>Tabela3[[#This Row],[PRAZO
ATIVAÇÃO]]</f>
        <v>0</v>
      </c>
      <c r="X321" s="103" t="s">
        <v>729</v>
      </c>
      <c r="Y321" s="103" t="str">
        <f>IFERROR("W"&amp;WEEKNUM(Tabela3[[#This Row],[PRAZO RE REVISADO]]),"-")</f>
        <v>-</v>
      </c>
      <c r="Z321" s="103" t="str">
        <f>IFERROR("W"&amp;WEEKNUM(Tabela3[[#This Row],[PRAZO ATIVAÇÃO]]),"-")</f>
        <v>W0</v>
      </c>
      <c r="AA321" s="103">
        <v>2024</v>
      </c>
      <c r="AB321" s="103">
        <v>508193</v>
      </c>
      <c r="AC321" s="103" t="s">
        <v>572</v>
      </c>
      <c r="AD321" s="103" t="s">
        <v>137</v>
      </c>
      <c r="AF321" s="103"/>
      <c r="AG321" s="474"/>
      <c r="AH321" s="103" t="e">
        <f>VLOOKUP(Tabela3[[#This Row],[SITE]],#REF!,8,0)</f>
        <v>#REF!</v>
      </c>
      <c r="AK321" s="103" t="str">
        <f ca="1">IF(Tabela3[[#This Row],[STATUS]]&lt;&gt;"PREVISTO","N/A",IF(Tabela3[[#This Row],[Data_RE_CONGELADA]]="REDE OK","OK",IFERROR(IF(TODAY()-Tabela3[[#This Row],[Data_RE_CONGELADA]]&gt;=0,"ATRASADO",IF(TODAY()-Tabela3[[#This Row],[Data_RE_CONGELADA]]&gt;-5,"VENCENDO",IF(TODAY()-Tabela3[[#This Row],[Data_RE_CONGELADA]]&lt;=0,"NO PRAZO"))),"N/A")))</f>
        <v>N/A</v>
      </c>
      <c r="AL321" s="454" t="s">
        <v>138</v>
      </c>
      <c r="AM321" s="454" t="s">
        <v>137</v>
      </c>
      <c r="AN321" s="458" t="s">
        <v>186</v>
      </c>
      <c r="AP321" s="103" t="s">
        <v>575</v>
      </c>
      <c r="AQ321" s="103" t="s">
        <v>611</v>
      </c>
      <c r="AR321" s="103" t="s">
        <v>576</v>
      </c>
      <c r="AS321" s="103">
        <v>0</v>
      </c>
      <c r="AU321" s="103" t="s">
        <v>648</v>
      </c>
      <c r="AV321" s="103" t="s">
        <v>580</v>
      </c>
      <c r="AW321" s="103" t="s">
        <v>580</v>
      </c>
      <c r="AX321" s="103" t="s">
        <v>580</v>
      </c>
      <c r="AY321" s="103" t="s">
        <v>580</v>
      </c>
      <c r="AZ321" s="103" t="s">
        <v>580</v>
      </c>
      <c r="BA321" s="103" t="s">
        <v>580</v>
      </c>
      <c r="BB321" s="103" t="s">
        <v>714</v>
      </c>
      <c r="BC321" s="103"/>
      <c r="BE321" s="103" t="e">
        <f>VLOOKUP(Tabela3[[#This Row],[ID OSP]],[1]Export!$R:$R,1,0)</f>
        <v>#N/A</v>
      </c>
    </row>
    <row r="322" spans="1:57" ht="15.75" hidden="1">
      <c r="A322" s="103" t="s">
        <v>1680</v>
      </c>
      <c r="B322" s="103" t="s">
        <v>1681</v>
      </c>
      <c r="C322" s="104" t="s">
        <v>137</v>
      </c>
      <c r="D322" s="456" t="s">
        <v>252</v>
      </c>
      <c r="E322" s="454" t="s">
        <v>138</v>
      </c>
      <c r="G322" s="454">
        <v>45442</v>
      </c>
      <c r="H322" s="454">
        <v>45386</v>
      </c>
      <c r="I322" s="103" t="s">
        <v>139</v>
      </c>
      <c r="J322" s="103" t="s">
        <v>139</v>
      </c>
      <c r="K322" s="458" t="s">
        <v>856</v>
      </c>
      <c r="L322" s="103" t="s">
        <v>446</v>
      </c>
      <c r="M322" s="103" t="s">
        <v>460</v>
      </c>
      <c r="N322" s="103" t="s">
        <v>784</v>
      </c>
      <c r="O322" s="103" t="s">
        <v>588</v>
      </c>
      <c r="P322" s="103" t="s">
        <v>589</v>
      </c>
      <c r="Q322" s="103" t="s">
        <v>589</v>
      </c>
      <c r="R322" s="458" t="s">
        <v>630</v>
      </c>
      <c r="S322" s="460"/>
      <c r="T322" s="103" t="s">
        <v>252</v>
      </c>
      <c r="U322" s="103" t="s">
        <v>137</v>
      </c>
      <c r="V322" s="454" t="str">
        <f>Tabela3[[#This Row],[NOVO 
PRAZO REDE]]</f>
        <v>REDE OK</v>
      </c>
      <c r="W322" s="454">
        <f>Tabela3[[#This Row],[PRAZO
ATIVAÇÃO]]</f>
        <v>0</v>
      </c>
      <c r="X322" s="103" t="s">
        <v>482</v>
      </c>
      <c r="Y322" s="103" t="str">
        <f>IFERROR("W"&amp;WEEKNUM(Tabela3[[#This Row],[PRAZO RE REVISADO]]),"-")</f>
        <v>-</v>
      </c>
      <c r="Z322" s="103" t="str">
        <f>IFERROR("W"&amp;WEEKNUM(Tabela3[[#This Row],[PRAZO ATIVAÇÃO]]),"-")</f>
        <v>W0</v>
      </c>
      <c r="AA322" s="103">
        <v>2024</v>
      </c>
      <c r="AB322" s="103" t="s">
        <v>675</v>
      </c>
      <c r="AC322" s="103" t="s">
        <v>139</v>
      </c>
      <c r="AD322" s="103" t="s">
        <v>137</v>
      </c>
      <c r="AF322" s="103"/>
      <c r="AG322" s="474"/>
      <c r="AH322" s="103"/>
      <c r="AK322" s="103" t="str">
        <f ca="1">IF(Tabela3[[#This Row],[STATUS]]&lt;&gt;"PREVISTO","N/A",IF(Tabela3[[#This Row],[Data_RE_CONGELADA]]="REDE OK","OK",IFERROR(IF(TODAY()-Tabela3[[#This Row],[Data_RE_CONGELADA]]&gt;=0,"ATRASADO",IF(TODAY()-Tabela3[[#This Row],[Data_RE_CONGELADA]]&gt;-5,"VENCENDO",IF(TODAY()-Tabela3[[#This Row],[Data_RE_CONGELADA]]&lt;=0,"NO PRAZO"))),"N/A")))</f>
        <v>N/A</v>
      </c>
      <c r="AL322" s="454" t="s">
        <v>138</v>
      </c>
      <c r="AM322" s="454" t="s">
        <v>137</v>
      </c>
      <c r="AN322" s="458" t="s">
        <v>186</v>
      </c>
      <c r="AP322" s="103" t="s">
        <v>575</v>
      </c>
      <c r="AQ322" s="103" t="s">
        <v>611</v>
      </c>
      <c r="AR322" s="103" t="s">
        <v>575</v>
      </c>
      <c r="AS322" s="103">
        <v>0</v>
      </c>
      <c r="AU322" s="103" t="s">
        <v>604</v>
      </c>
      <c r="BC322" s="546">
        <v>5</v>
      </c>
      <c r="BD322" s="547" t="s">
        <v>1682</v>
      </c>
      <c r="BE322" s="103" t="e">
        <f>VLOOKUP(Tabela3[[#This Row],[ID OSP]],[1]Export!$R:$R,1,0)</f>
        <v>#N/A</v>
      </c>
    </row>
    <row r="323" spans="1:57" hidden="1">
      <c r="A323" s="103" t="s">
        <v>1683</v>
      </c>
      <c r="B323" s="103" t="s">
        <v>1684</v>
      </c>
      <c r="C323" s="104" t="s">
        <v>137</v>
      </c>
      <c r="D323" s="454" t="s">
        <v>252</v>
      </c>
      <c r="E323" s="454" t="s">
        <v>138</v>
      </c>
      <c r="G323" s="454">
        <v>45503</v>
      </c>
      <c r="H323" s="454">
        <v>45525</v>
      </c>
      <c r="I323" s="103" t="s">
        <v>139</v>
      </c>
      <c r="J323" s="103" t="s">
        <v>139</v>
      </c>
      <c r="K323" s="458" t="s">
        <v>1685</v>
      </c>
      <c r="L323" s="103" t="s">
        <v>446</v>
      </c>
      <c r="M323" s="103" t="s">
        <v>461</v>
      </c>
      <c r="N323" s="103" t="s">
        <v>461</v>
      </c>
      <c r="O323" s="103" t="s">
        <v>588</v>
      </c>
      <c r="P323" s="103" t="s">
        <v>589</v>
      </c>
      <c r="Q323" s="103" t="s">
        <v>589</v>
      </c>
      <c r="R323" s="458" t="s">
        <v>617</v>
      </c>
      <c r="S323" s="460"/>
      <c r="T323" s="103" t="s">
        <v>252</v>
      </c>
      <c r="U323" s="103" t="s">
        <v>137</v>
      </c>
      <c r="V323" s="454" t="str">
        <f>Tabela3[[#This Row],[NOVO 
PRAZO REDE]]</f>
        <v>REDE OK</v>
      </c>
      <c r="W323" s="454">
        <f>Tabela3[[#This Row],[PRAZO
ATIVAÇÃO]]</f>
        <v>0</v>
      </c>
      <c r="X323" s="103" t="s">
        <v>625</v>
      </c>
      <c r="Y323" s="103" t="str">
        <f>IFERROR("W"&amp;WEEKNUM(Tabela3[[#This Row],[PRAZO RE REVISADO]]),"-")</f>
        <v>-</v>
      </c>
      <c r="Z323" s="103" t="str">
        <f>IFERROR("W"&amp;WEEKNUM(Tabela3[[#This Row],[PRAZO ATIVAÇÃO]]),"-")</f>
        <v>W0</v>
      </c>
      <c r="AA323" s="103">
        <v>2024</v>
      </c>
      <c r="AB323" s="103" t="s">
        <v>139</v>
      </c>
      <c r="AC323" s="103" t="s">
        <v>139</v>
      </c>
      <c r="AD323" s="103" t="s">
        <v>137</v>
      </c>
      <c r="AF323" s="103"/>
      <c r="AG323" s="474"/>
      <c r="AH323" s="103"/>
      <c r="AK323" s="103" t="str">
        <f ca="1">IF(Tabela3[[#This Row],[STATUS]]&lt;&gt;"PREVISTO","N/A",IF(Tabela3[[#This Row],[Data_RE_CONGELADA]]="REDE OK","OK",IFERROR(IF(TODAY()-Tabela3[[#This Row],[Data_RE_CONGELADA]]&gt;=0,"ATRASADO",IF(TODAY()-Tabela3[[#This Row],[Data_RE_CONGELADA]]&gt;-5,"VENCENDO",IF(TODAY()-Tabela3[[#This Row],[Data_RE_CONGELADA]]&lt;=0,"NO PRAZO"))),"N/A")))</f>
        <v>N/A</v>
      </c>
      <c r="AL323" s="454" t="s">
        <v>138</v>
      </c>
      <c r="AM323" s="454" t="s">
        <v>137</v>
      </c>
      <c r="AN323" s="458" t="s">
        <v>186</v>
      </c>
      <c r="AP323" s="103" t="s">
        <v>575</v>
      </c>
      <c r="AQ323" s="103" t="s">
        <v>611</v>
      </c>
      <c r="AR323" s="103" t="s">
        <v>575</v>
      </c>
      <c r="AS323" s="103">
        <v>0</v>
      </c>
      <c r="AU323" s="103" t="s">
        <v>604</v>
      </c>
      <c r="BC323" s="103"/>
      <c r="BE323" s="103" t="e">
        <f>VLOOKUP(Tabela3[[#This Row],[ID OSP]],[1]Export!$R:$R,1,0)</f>
        <v>#N/A</v>
      </c>
    </row>
    <row r="324" spans="1:57" hidden="1">
      <c r="A324" s="103" t="s">
        <v>1686</v>
      </c>
      <c r="B324" s="103" t="s">
        <v>1687</v>
      </c>
      <c r="C324" s="104" t="s">
        <v>137</v>
      </c>
      <c r="D324" s="456" t="s">
        <v>252</v>
      </c>
      <c r="E324" s="454" t="s">
        <v>138</v>
      </c>
      <c r="G324" s="454">
        <v>45428</v>
      </c>
      <c r="H324" s="454">
        <v>45433</v>
      </c>
      <c r="I324" s="103" t="s">
        <v>139</v>
      </c>
      <c r="J324" s="103" t="s">
        <v>139</v>
      </c>
      <c r="K324" s="458" t="s">
        <v>1286</v>
      </c>
      <c r="L324" s="103" t="s">
        <v>446</v>
      </c>
      <c r="M324" s="103" t="s">
        <v>460</v>
      </c>
      <c r="N324" s="103" t="s">
        <v>784</v>
      </c>
      <c r="O324" s="103" t="s">
        <v>588</v>
      </c>
      <c r="P324" s="103" t="s">
        <v>589</v>
      </c>
      <c r="Q324" s="103" t="s">
        <v>589</v>
      </c>
      <c r="R324" s="458" t="s">
        <v>630</v>
      </c>
      <c r="S324" s="460"/>
      <c r="T324" s="103" t="s">
        <v>252</v>
      </c>
      <c r="U324" s="103" t="s">
        <v>137</v>
      </c>
      <c r="V324" s="454" t="str">
        <f>Tabela3[[#This Row],[NOVO 
PRAZO REDE]]</f>
        <v>REDE OK</v>
      </c>
      <c r="W324" s="454">
        <f>Tabela3[[#This Row],[PRAZO
ATIVAÇÃO]]</f>
        <v>0</v>
      </c>
      <c r="X324" s="103" t="s">
        <v>482</v>
      </c>
      <c r="Y324" s="103" t="str">
        <f>IFERROR("W"&amp;WEEKNUM(Tabela3[[#This Row],[PRAZO RE REVISADO]]),"-")</f>
        <v>-</v>
      </c>
      <c r="Z324" s="103" t="str">
        <f>IFERROR("W"&amp;WEEKNUM(Tabela3[[#This Row],[PRAZO ATIVAÇÃO]]),"-")</f>
        <v>W0</v>
      </c>
      <c r="AA324" s="103">
        <v>2024</v>
      </c>
      <c r="AB324" s="103" t="s">
        <v>675</v>
      </c>
      <c r="AC324" s="103" t="s">
        <v>139</v>
      </c>
      <c r="AD324" s="103" t="s">
        <v>137</v>
      </c>
      <c r="AF324" s="103"/>
      <c r="AG324" s="474"/>
      <c r="AH324" s="103"/>
      <c r="AK324" s="103" t="str">
        <f ca="1">IF(Tabela3[[#This Row],[STATUS]]&lt;&gt;"PREVISTO","N/A",IF(Tabela3[[#This Row],[Data_RE_CONGELADA]]="REDE OK","OK",IFERROR(IF(TODAY()-Tabela3[[#This Row],[Data_RE_CONGELADA]]&gt;=0,"ATRASADO",IF(TODAY()-Tabela3[[#This Row],[Data_RE_CONGELADA]]&gt;-5,"VENCENDO",IF(TODAY()-Tabela3[[#This Row],[Data_RE_CONGELADA]]&lt;=0,"NO PRAZO"))),"N/A")))</f>
        <v>N/A</v>
      </c>
      <c r="AL324" s="454" t="s">
        <v>138</v>
      </c>
      <c r="AM324" s="454" t="s">
        <v>137</v>
      </c>
      <c r="AN324" s="458" t="s">
        <v>186</v>
      </c>
      <c r="AP324" s="103" t="s">
        <v>575</v>
      </c>
      <c r="AQ324" s="103" t="s">
        <v>611</v>
      </c>
      <c r="AR324" s="103" t="s">
        <v>575</v>
      </c>
      <c r="AS324" s="103">
        <v>0</v>
      </c>
      <c r="AU324" s="103" t="s">
        <v>604</v>
      </c>
      <c r="BC324" s="103"/>
      <c r="BE324" s="103" t="e">
        <f>VLOOKUP(Tabela3[[#This Row],[ID OSP]],[1]Export!$R:$R,1,0)</f>
        <v>#N/A</v>
      </c>
    </row>
    <row r="325" spans="1:57" hidden="1">
      <c r="A325" s="103" t="s">
        <v>1688</v>
      </c>
      <c r="B325" s="103" t="s">
        <v>1689</v>
      </c>
      <c r="C325" s="104" t="s">
        <v>137</v>
      </c>
      <c r="D325" s="456" t="s">
        <v>252</v>
      </c>
      <c r="E325" s="454" t="s">
        <v>138</v>
      </c>
      <c r="G325" s="454">
        <v>45457</v>
      </c>
      <c r="H325" s="454">
        <v>45463</v>
      </c>
      <c r="I325" s="103" t="s">
        <v>139</v>
      </c>
      <c r="J325" s="103" t="s">
        <v>139</v>
      </c>
      <c r="K325" s="458" t="s">
        <v>905</v>
      </c>
      <c r="L325" s="103" t="s">
        <v>446</v>
      </c>
      <c r="M325" s="103" t="s">
        <v>450</v>
      </c>
      <c r="N325" s="103" t="s">
        <v>753</v>
      </c>
      <c r="O325" s="103" t="s">
        <v>616</v>
      </c>
      <c r="P325" s="103" t="s">
        <v>589</v>
      </c>
      <c r="Q325" s="103" t="s">
        <v>589</v>
      </c>
      <c r="R325" s="458" t="s">
        <v>665</v>
      </c>
      <c r="S325" s="460"/>
      <c r="T325" s="103" t="s">
        <v>42</v>
      </c>
      <c r="U325" s="103" t="s">
        <v>137</v>
      </c>
      <c r="V325" s="454" t="str">
        <f>Tabela3[[#This Row],[NOVO 
PRAZO REDE]]</f>
        <v>REDE OK</v>
      </c>
      <c r="W325" s="454">
        <f>Tabela3[[#This Row],[PRAZO
ATIVAÇÃO]]</f>
        <v>0</v>
      </c>
      <c r="X325" s="103" t="s">
        <v>500</v>
      </c>
      <c r="Y325" s="103" t="str">
        <f>IFERROR("W"&amp;WEEKNUM(Tabela3[[#This Row],[PRAZO RE REVISADO]]),"-")</f>
        <v>-</v>
      </c>
      <c r="Z325" s="103" t="str">
        <f>IFERROR("W"&amp;WEEKNUM(Tabela3[[#This Row],[PRAZO ATIVAÇÃO]]),"-")</f>
        <v>W0</v>
      </c>
      <c r="AA325" s="103">
        <v>2024</v>
      </c>
      <c r="AB325" s="103">
        <v>486543</v>
      </c>
      <c r="AC325" s="103" t="s">
        <v>866</v>
      </c>
      <c r="AD325" s="103" t="s">
        <v>137</v>
      </c>
      <c r="AF325" s="103"/>
      <c r="AG325" s="474"/>
      <c r="AH325" s="103"/>
      <c r="AK325" s="103" t="str">
        <f ca="1">IF(Tabela3[[#This Row],[STATUS]]&lt;&gt;"PREVISTO","N/A",IF(Tabela3[[#This Row],[Data_RE_CONGELADA]]="REDE OK","OK",IFERROR(IF(TODAY()-Tabela3[[#This Row],[Data_RE_CONGELADA]]&gt;=0,"ATRASADO",IF(TODAY()-Tabela3[[#This Row],[Data_RE_CONGELADA]]&gt;-5,"VENCENDO",IF(TODAY()-Tabela3[[#This Row],[Data_RE_CONGELADA]]&lt;=0,"NO PRAZO"))),"N/A")))</f>
        <v>N/A</v>
      </c>
      <c r="AL325" s="454" t="s">
        <v>138</v>
      </c>
      <c r="AM325" s="454" t="s">
        <v>137</v>
      </c>
      <c r="AN325" s="458" t="s">
        <v>186</v>
      </c>
      <c r="AP325" s="103" t="s">
        <v>575</v>
      </c>
      <c r="AQ325" s="103" t="s">
        <v>611</v>
      </c>
      <c r="AR325" s="103" t="s">
        <v>575</v>
      </c>
      <c r="AS325" s="103">
        <v>0</v>
      </c>
      <c r="AU325" s="103" t="s">
        <v>604</v>
      </c>
      <c r="BC325" s="103"/>
      <c r="BE325" s="103" t="e">
        <f>VLOOKUP(Tabela3[[#This Row],[ID OSP]],[1]Export!$R:$R,1,0)</f>
        <v>#N/A</v>
      </c>
    </row>
    <row r="326" spans="1:57" hidden="1">
      <c r="A326" s="103" t="s">
        <v>1690</v>
      </c>
      <c r="B326" s="103" t="s">
        <v>1691</v>
      </c>
      <c r="C326" s="104" t="s">
        <v>137</v>
      </c>
      <c r="D326" s="456" t="s">
        <v>252</v>
      </c>
      <c r="E326" s="454" t="s">
        <v>138</v>
      </c>
      <c r="G326" s="454">
        <v>45432</v>
      </c>
      <c r="H326" s="454" t="s">
        <v>186</v>
      </c>
      <c r="I326" s="103" t="s">
        <v>139</v>
      </c>
      <c r="J326" s="103" t="s">
        <v>139</v>
      </c>
      <c r="K326" s="458" t="s">
        <v>1692</v>
      </c>
      <c r="L326" s="103" t="s">
        <v>446</v>
      </c>
      <c r="M326" s="103" t="s">
        <v>453</v>
      </c>
      <c r="N326" s="103" t="s">
        <v>851</v>
      </c>
      <c r="O326" s="103" t="s">
        <v>588</v>
      </c>
      <c r="P326" s="103" t="s">
        <v>705</v>
      </c>
      <c r="Q326" s="103" t="s">
        <v>589</v>
      </c>
      <c r="R326" s="458" t="s">
        <v>783</v>
      </c>
      <c r="S326" s="503"/>
      <c r="T326" s="103" t="s">
        <v>42</v>
      </c>
      <c r="U326" s="103" t="s">
        <v>137</v>
      </c>
      <c r="V326" s="454" t="str">
        <f>Tabela3[[#This Row],[NOVO 
PRAZO REDE]]</f>
        <v>REDE OK</v>
      </c>
      <c r="W326" s="454">
        <f>Tabela3[[#This Row],[PRAZO
ATIVAÇÃO]]</f>
        <v>0</v>
      </c>
      <c r="X326" s="103" t="s">
        <v>729</v>
      </c>
      <c r="Y326" s="103" t="str">
        <f>IFERROR("W"&amp;WEEKNUM(Tabela3[[#This Row],[PRAZO RE REVISADO]]),"-")</f>
        <v>-</v>
      </c>
      <c r="Z326" s="103" t="str">
        <f>IFERROR("W"&amp;WEEKNUM(Tabela3[[#This Row],[PRAZO ATIVAÇÃO]]),"-")</f>
        <v>W0</v>
      </c>
      <c r="AA326" s="103">
        <v>2024</v>
      </c>
      <c r="AB326" s="103">
        <v>508044</v>
      </c>
      <c r="AC326" s="103" t="s">
        <v>610</v>
      </c>
      <c r="AD326" s="103" t="s">
        <v>137</v>
      </c>
      <c r="AF326" s="103"/>
      <c r="AG326" s="474"/>
      <c r="AH326" s="103"/>
      <c r="AK326" s="103" t="str">
        <f ca="1">IF(Tabela3[[#This Row],[STATUS]]&lt;&gt;"PREVISTO","N/A",IF(Tabela3[[#This Row],[Data_RE_CONGELADA]]="REDE OK","OK",IFERROR(IF(TODAY()-Tabela3[[#This Row],[Data_RE_CONGELADA]]&gt;=0,"ATRASADO",IF(TODAY()-Tabela3[[#This Row],[Data_RE_CONGELADA]]&gt;-5,"VENCENDO",IF(TODAY()-Tabela3[[#This Row],[Data_RE_CONGELADA]]&lt;=0,"NO PRAZO"))),"N/A")))</f>
        <v>N/A</v>
      </c>
      <c r="AL326" s="454" t="s">
        <v>138</v>
      </c>
      <c r="AM326" s="454" t="s">
        <v>137</v>
      </c>
      <c r="AN326" s="458" t="s">
        <v>186</v>
      </c>
      <c r="AP326" s="103" t="s">
        <v>575</v>
      </c>
      <c r="AQ326" s="103" t="s">
        <v>611</v>
      </c>
      <c r="AR326" s="103" t="s">
        <v>575</v>
      </c>
      <c r="AS326" s="103">
        <v>0</v>
      </c>
      <c r="AU326" s="103" t="s">
        <v>604</v>
      </c>
      <c r="BC326" s="103"/>
      <c r="BE326" s="103" t="e">
        <f>VLOOKUP(Tabela3[[#This Row],[ID OSP]],[1]Export!$R:$R,1,0)</f>
        <v>#N/A</v>
      </c>
    </row>
    <row r="327" spans="1:57" hidden="1">
      <c r="A327" s="103" t="s">
        <v>1693</v>
      </c>
      <c r="B327" s="103" t="s">
        <v>1694</v>
      </c>
      <c r="C327" s="104" t="s">
        <v>137</v>
      </c>
      <c r="D327" s="456" t="s">
        <v>252</v>
      </c>
      <c r="E327" s="454" t="s">
        <v>138</v>
      </c>
      <c r="G327" s="454">
        <v>45408</v>
      </c>
      <c r="H327" s="454">
        <v>45408</v>
      </c>
      <c r="I327" s="103" t="s">
        <v>139</v>
      </c>
      <c r="J327" s="103" t="s">
        <v>139</v>
      </c>
      <c r="K327" s="458" t="s">
        <v>1695</v>
      </c>
      <c r="L327" s="103" t="s">
        <v>446</v>
      </c>
      <c r="M327" s="103" t="s">
        <v>457</v>
      </c>
      <c r="N327" s="103" t="s">
        <v>652</v>
      </c>
      <c r="O327" s="103" t="s">
        <v>588</v>
      </c>
      <c r="P327" s="103" t="s">
        <v>653</v>
      </c>
      <c r="Q327" s="103" t="s">
        <v>589</v>
      </c>
      <c r="R327" s="458" t="s">
        <v>665</v>
      </c>
      <c r="S327" s="460"/>
      <c r="T327" s="103" t="s">
        <v>42</v>
      </c>
      <c r="U327" s="103" t="s">
        <v>137</v>
      </c>
      <c r="V327" s="454" t="str">
        <f>Tabela3[[#This Row],[NOVO 
PRAZO REDE]]</f>
        <v>REDE OK</v>
      </c>
      <c r="W327" s="454">
        <f>Tabela3[[#This Row],[PRAZO
ATIVAÇÃO]]</f>
        <v>0</v>
      </c>
      <c r="X327" s="103" t="s">
        <v>485</v>
      </c>
      <c r="Y327" s="103" t="str">
        <f>IFERROR("W"&amp;WEEKNUM(Tabela3[[#This Row],[PRAZO RE REVISADO]]),"-")</f>
        <v>-</v>
      </c>
      <c r="Z327" s="103" t="str">
        <f>IFERROR("W"&amp;WEEKNUM(Tabela3[[#This Row],[PRAZO ATIVAÇÃO]]),"-")</f>
        <v>W0</v>
      </c>
      <c r="AA327" s="103">
        <v>2024</v>
      </c>
      <c r="AB327" s="103" t="s">
        <v>139</v>
      </c>
      <c r="AC327" s="103" t="s">
        <v>139</v>
      </c>
      <c r="AD327" s="103" t="s">
        <v>137</v>
      </c>
      <c r="AF327" s="103"/>
      <c r="AG327" s="474"/>
      <c r="AH327" s="103"/>
      <c r="AK327" s="103" t="str">
        <f ca="1">IF(Tabela3[[#This Row],[STATUS]]&lt;&gt;"PREVISTO","N/A",IF(Tabela3[[#This Row],[Data_RE_CONGELADA]]="REDE OK","OK",IFERROR(IF(TODAY()-Tabela3[[#This Row],[Data_RE_CONGELADA]]&gt;=0,"ATRASADO",IF(TODAY()-Tabela3[[#This Row],[Data_RE_CONGELADA]]&gt;-5,"VENCENDO",IF(TODAY()-Tabela3[[#This Row],[Data_RE_CONGELADA]]&lt;=0,"NO PRAZO"))),"N/A")))</f>
        <v>N/A</v>
      </c>
      <c r="AL327" s="454" t="s">
        <v>138</v>
      </c>
      <c r="AM327" s="454" t="s">
        <v>137</v>
      </c>
      <c r="AN327" s="458" t="s">
        <v>186</v>
      </c>
      <c r="AP327" s="103" t="s">
        <v>575</v>
      </c>
      <c r="AQ327" s="103" t="s">
        <v>611</v>
      </c>
      <c r="AR327" s="103" t="s">
        <v>575</v>
      </c>
      <c r="AS327" s="103">
        <v>0</v>
      </c>
      <c r="AU327" s="103" t="s">
        <v>604</v>
      </c>
      <c r="BC327" s="103"/>
      <c r="BE327" s="103" t="e">
        <f>VLOOKUP(Tabela3[[#This Row],[ID OSP]],[1]Export!$R:$R,1,0)</f>
        <v>#N/A</v>
      </c>
    </row>
    <row r="328" spans="1:57" hidden="1">
      <c r="A328" s="103" t="s">
        <v>1696</v>
      </c>
      <c r="B328" s="103" t="s">
        <v>1697</v>
      </c>
      <c r="C328" s="104" t="s">
        <v>137</v>
      </c>
      <c r="D328" s="456" t="s">
        <v>252</v>
      </c>
      <c r="E328" s="454" t="s">
        <v>138</v>
      </c>
      <c r="G328" s="454">
        <v>45534</v>
      </c>
      <c r="H328" s="454">
        <v>45551</v>
      </c>
      <c r="I328" s="103" t="s">
        <v>139</v>
      </c>
      <c r="J328" s="103" t="s">
        <v>139</v>
      </c>
      <c r="K328" s="458" t="s">
        <v>1698</v>
      </c>
      <c r="L328" s="103" t="s">
        <v>446</v>
      </c>
      <c r="M328" s="103" t="s">
        <v>450</v>
      </c>
      <c r="N328" s="103" t="s">
        <v>753</v>
      </c>
      <c r="O328" s="103" t="s">
        <v>874</v>
      </c>
      <c r="P328" s="103" t="s">
        <v>589</v>
      </c>
      <c r="Q328" s="103" t="s">
        <v>589</v>
      </c>
      <c r="R328" s="458" t="s">
        <v>617</v>
      </c>
      <c r="S328" s="503"/>
      <c r="T328" s="103" t="s">
        <v>42</v>
      </c>
      <c r="U328" s="103" t="s">
        <v>137</v>
      </c>
      <c r="V328" s="454" t="str">
        <f>Tabela3[[#This Row],[NOVO 
PRAZO REDE]]</f>
        <v>REDE OK</v>
      </c>
      <c r="W328" s="454">
        <f>Tabela3[[#This Row],[PRAZO
ATIVAÇÃO]]</f>
        <v>0</v>
      </c>
      <c r="X328" s="103" t="s">
        <v>500</v>
      </c>
      <c r="Y328" s="103" t="str">
        <f>IFERROR("W"&amp;WEEKNUM(Tabela3[[#This Row],[PRAZO RE REVISADO]]),"-")</f>
        <v>-</v>
      </c>
      <c r="Z328" s="103" t="str">
        <f>IFERROR("W"&amp;WEEKNUM(Tabela3[[#This Row],[PRAZO ATIVAÇÃO]]),"-")</f>
        <v>W0</v>
      </c>
      <c r="AA328" s="103">
        <v>2024</v>
      </c>
      <c r="AB328" s="103">
        <v>513541</v>
      </c>
      <c r="AC328" s="103" t="s">
        <v>572</v>
      </c>
      <c r="AD328" s="103" t="s">
        <v>137</v>
      </c>
      <c r="AF328" s="103"/>
      <c r="AG328" s="474"/>
      <c r="AH328" s="103"/>
      <c r="AK328" s="103" t="str">
        <f ca="1">IF(Tabela3[[#This Row],[STATUS]]&lt;&gt;"PREVISTO","N/A",IF(Tabela3[[#This Row],[Data_RE_CONGELADA]]="REDE OK","OK",IFERROR(IF(TODAY()-Tabela3[[#This Row],[Data_RE_CONGELADA]]&gt;=0,"ATRASADO",IF(TODAY()-Tabela3[[#This Row],[Data_RE_CONGELADA]]&gt;-5,"VENCENDO",IF(TODAY()-Tabela3[[#This Row],[Data_RE_CONGELADA]]&lt;=0,"NO PRAZO"))),"N/A")))</f>
        <v>N/A</v>
      </c>
      <c r="AL328" s="454" t="s">
        <v>138</v>
      </c>
      <c r="AM328" s="454" t="s">
        <v>137</v>
      </c>
      <c r="AN328" s="458" t="s">
        <v>186</v>
      </c>
      <c r="AP328" s="103" t="s">
        <v>575</v>
      </c>
      <c r="AQ328" s="103" t="s">
        <v>611</v>
      </c>
      <c r="AR328" s="103" t="s">
        <v>575</v>
      </c>
      <c r="AS328" s="103">
        <v>0</v>
      </c>
      <c r="AU328" s="103" t="s">
        <v>604</v>
      </c>
      <c r="BC328" s="103"/>
      <c r="BE328" s="103" t="e">
        <f>VLOOKUP(Tabela3[[#This Row],[ID OSP]],[1]Export!$R:$R,1,0)</f>
        <v>#N/A</v>
      </c>
    </row>
    <row r="329" spans="1:57" hidden="1">
      <c r="A329" s="103" t="s">
        <v>1699</v>
      </c>
      <c r="B329" s="103" t="s">
        <v>1700</v>
      </c>
      <c r="C329" s="104" t="s">
        <v>137</v>
      </c>
      <c r="D329" s="456" t="s">
        <v>252</v>
      </c>
      <c r="E329" s="454" t="s">
        <v>138</v>
      </c>
      <c r="G329" s="454">
        <v>45490</v>
      </c>
      <c r="H329" s="454">
        <v>45575</v>
      </c>
      <c r="I329" s="103" t="s">
        <v>139</v>
      </c>
      <c r="J329" s="103" t="s">
        <v>139</v>
      </c>
      <c r="K329" s="458" t="s">
        <v>1701</v>
      </c>
      <c r="L329" s="103" t="s">
        <v>446</v>
      </c>
      <c r="M329" s="103" t="s">
        <v>465</v>
      </c>
      <c r="N329" s="103" t="s">
        <v>1283</v>
      </c>
      <c r="O329" s="103" t="s">
        <v>616</v>
      </c>
      <c r="P329" s="103" t="s">
        <v>589</v>
      </c>
      <c r="Q329" s="103" t="s">
        <v>589</v>
      </c>
      <c r="R329" s="458" t="s">
        <v>617</v>
      </c>
      <c r="S329" s="462" t="s">
        <v>1702</v>
      </c>
      <c r="T329" s="103" t="s">
        <v>252</v>
      </c>
      <c r="U329" s="103" t="s">
        <v>137</v>
      </c>
      <c r="V329" s="454" t="str">
        <f>Tabela3[[#This Row],[NOVO 
PRAZO REDE]]</f>
        <v>REDE OK</v>
      </c>
      <c r="W329" s="454">
        <f>Tabela3[[#This Row],[PRAZO
ATIVAÇÃO]]</f>
        <v>0</v>
      </c>
      <c r="X329" s="103" t="s">
        <v>631</v>
      </c>
      <c r="Y329" s="103" t="str">
        <f>IFERROR("W"&amp;WEEKNUM(Tabela3[[#This Row],[PRAZO RE REVISADO]]),"-")</f>
        <v>-</v>
      </c>
      <c r="Z329" s="103" t="str">
        <f>IFERROR("W"&amp;WEEKNUM(Tabela3[[#This Row],[PRAZO ATIVAÇÃO]]),"-")</f>
        <v>W0</v>
      </c>
      <c r="AA329" s="103">
        <v>2024</v>
      </c>
      <c r="AB329" s="103" t="s">
        <v>675</v>
      </c>
      <c r="AC329" s="103" t="s">
        <v>139</v>
      </c>
      <c r="AD329" s="103" t="s">
        <v>137</v>
      </c>
      <c r="AF329" s="103"/>
      <c r="AG329" s="474"/>
      <c r="AH329" s="103"/>
      <c r="AK329" s="103" t="str">
        <f ca="1">IF(Tabela3[[#This Row],[STATUS]]&lt;&gt;"PREVISTO","N/A",IF(Tabela3[[#This Row],[Data_RE_CONGELADA]]="REDE OK","OK",IFERROR(IF(TODAY()-Tabela3[[#This Row],[Data_RE_CONGELADA]]&gt;=0,"ATRASADO",IF(TODAY()-Tabela3[[#This Row],[Data_RE_CONGELADA]]&gt;-5,"VENCENDO",IF(TODAY()-Tabela3[[#This Row],[Data_RE_CONGELADA]]&lt;=0,"NO PRAZO"))),"N/A")))</f>
        <v>N/A</v>
      </c>
      <c r="AL329" s="454">
        <v>45576</v>
      </c>
      <c r="AM329" s="454">
        <v>45583</v>
      </c>
      <c r="AN329" s="458" t="s">
        <v>186</v>
      </c>
      <c r="AP329" s="103" t="s">
        <v>575</v>
      </c>
      <c r="AQ329" s="103" t="s">
        <v>611</v>
      </c>
      <c r="AR329" s="103" t="s">
        <v>575</v>
      </c>
      <c r="AS329" s="103">
        <v>0</v>
      </c>
      <c r="AU329" s="103" t="s">
        <v>604</v>
      </c>
      <c r="BC329" s="103"/>
      <c r="BE329" s="103" t="e">
        <f>VLOOKUP(Tabela3[[#This Row],[ID OSP]],[1]Export!$R:$R,1,0)</f>
        <v>#N/A</v>
      </c>
    </row>
    <row r="330" spans="1:57" hidden="1">
      <c r="A330" s="103" t="s">
        <v>1703</v>
      </c>
      <c r="B330" s="103" t="s">
        <v>1704</v>
      </c>
      <c r="C330" s="104" t="s">
        <v>137</v>
      </c>
      <c r="D330" s="456" t="s">
        <v>252</v>
      </c>
      <c r="E330" s="454" t="s">
        <v>138</v>
      </c>
      <c r="G330" s="454">
        <v>45307</v>
      </c>
      <c r="H330" s="454">
        <v>45307</v>
      </c>
      <c r="I330" s="103" t="s">
        <v>139</v>
      </c>
      <c r="J330" s="103" t="s">
        <v>139</v>
      </c>
      <c r="K330" s="458" t="s">
        <v>1705</v>
      </c>
      <c r="L330" s="103" t="s">
        <v>446</v>
      </c>
      <c r="M330" s="103" t="s">
        <v>450</v>
      </c>
      <c r="N330" s="103" t="s">
        <v>623</v>
      </c>
      <c r="O330" s="103" t="s">
        <v>616</v>
      </c>
      <c r="P330" s="103" t="s">
        <v>589</v>
      </c>
      <c r="Q330" s="103" t="s">
        <v>589</v>
      </c>
      <c r="R330" s="458" t="s">
        <v>665</v>
      </c>
      <c r="S330" s="460"/>
      <c r="T330" s="103" t="s">
        <v>42</v>
      </c>
      <c r="U330" s="103" t="s">
        <v>137</v>
      </c>
      <c r="V330" s="454" t="str">
        <f>Tabela3[[#This Row],[NOVO 
PRAZO REDE]]</f>
        <v>REDE OK</v>
      </c>
      <c r="W330" s="454">
        <f>Tabela3[[#This Row],[PRAZO
ATIVAÇÃO]]</f>
        <v>0</v>
      </c>
      <c r="X330" s="103" t="s">
        <v>500</v>
      </c>
      <c r="Y330" s="103" t="str">
        <f>IFERROR("W"&amp;WEEKNUM(Tabela3[[#This Row],[PRAZO RE REVISADO]]),"-")</f>
        <v>-</v>
      </c>
      <c r="Z330" s="103" t="str">
        <f>IFERROR("W"&amp;WEEKNUM(Tabela3[[#This Row],[PRAZO ATIVAÇÃO]]),"-")</f>
        <v>W0</v>
      </c>
      <c r="AA330" s="103">
        <v>2024</v>
      </c>
      <c r="AB330" s="103" t="s">
        <v>675</v>
      </c>
      <c r="AC330" s="103" t="s">
        <v>139</v>
      </c>
      <c r="AD330" s="103" t="s">
        <v>137</v>
      </c>
      <c r="AF330" s="103"/>
      <c r="AG330" s="474"/>
      <c r="AH330" s="103"/>
      <c r="AK330" s="103" t="str">
        <f ca="1">IF(Tabela3[[#This Row],[STATUS]]&lt;&gt;"PREVISTO","N/A",IF(Tabela3[[#This Row],[Data_RE_CONGELADA]]="REDE OK","OK",IFERROR(IF(TODAY()-Tabela3[[#This Row],[Data_RE_CONGELADA]]&gt;=0,"ATRASADO",IF(TODAY()-Tabela3[[#This Row],[Data_RE_CONGELADA]]&gt;-5,"VENCENDO",IF(TODAY()-Tabela3[[#This Row],[Data_RE_CONGELADA]]&lt;=0,"NO PRAZO"))),"N/A")))</f>
        <v>N/A</v>
      </c>
      <c r="AL330" s="454" t="s">
        <v>138</v>
      </c>
      <c r="AM330" s="454" t="s">
        <v>137</v>
      </c>
      <c r="AN330" s="458" t="s">
        <v>186</v>
      </c>
      <c r="AP330" s="103" t="s">
        <v>575</v>
      </c>
      <c r="AQ330" s="103" t="s">
        <v>611</v>
      </c>
      <c r="AR330" s="103" t="s">
        <v>575</v>
      </c>
      <c r="AS330" s="103">
        <v>0</v>
      </c>
      <c r="AU330" s="103" t="s">
        <v>604</v>
      </c>
      <c r="BC330" s="103"/>
      <c r="BE330" s="103" t="e">
        <f>VLOOKUP(Tabela3[[#This Row],[ID OSP]],[1]Export!$R:$R,1,0)</f>
        <v>#N/A</v>
      </c>
    </row>
    <row r="331" spans="1:57" hidden="1">
      <c r="A331" s="103" t="s">
        <v>1706</v>
      </c>
      <c r="B331" s="103" t="s">
        <v>1707</v>
      </c>
      <c r="C331" s="104" t="s">
        <v>137</v>
      </c>
      <c r="D331" s="456" t="s">
        <v>252</v>
      </c>
      <c r="E331" s="454" t="s">
        <v>138</v>
      </c>
      <c r="G331" s="454">
        <v>45580</v>
      </c>
      <c r="H331" s="454">
        <v>45568</v>
      </c>
      <c r="I331" s="103" t="s">
        <v>139</v>
      </c>
      <c r="J331" s="103" t="s">
        <v>139</v>
      </c>
      <c r="K331" s="458" t="s">
        <v>1708</v>
      </c>
      <c r="L331" s="103" t="s">
        <v>446</v>
      </c>
      <c r="M331" s="103" t="s">
        <v>457</v>
      </c>
      <c r="N331" s="103" t="s">
        <v>1337</v>
      </c>
      <c r="O331" s="103" t="s">
        <v>588</v>
      </c>
      <c r="P331" s="103" t="s">
        <v>653</v>
      </c>
      <c r="Q331" s="103" t="s">
        <v>589</v>
      </c>
      <c r="R331" s="458" t="s">
        <v>617</v>
      </c>
      <c r="S331" s="503" t="s">
        <v>1709</v>
      </c>
      <c r="T331" s="103" t="s">
        <v>42</v>
      </c>
      <c r="U331" s="103" t="s">
        <v>137</v>
      </c>
      <c r="V331" s="454" t="str">
        <f>Tabela3[[#This Row],[NOVO 
PRAZO REDE]]</f>
        <v>REDE OK</v>
      </c>
      <c r="W331" s="454">
        <f>Tabela3[[#This Row],[PRAZO
ATIVAÇÃO]]</f>
        <v>0</v>
      </c>
      <c r="X331" s="103" t="s">
        <v>500</v>
      </c>
      <c r="Y331" s="103" t="str">
        <f>IFERROR("W"&amp;WEEKNUM(Tabela3[[#This Row],[PRAZO RE REVISADO]]),"-")</f>
        <v>-</v>
      </c>
      <c r="Z331" s="103" t="str">
        <f>IFERROR("W"&amp;WEEKNUM(Tabela3[[#This Row],[PRAZO ATIVAÇÃO]]),"-")</f>
        <v>W0</v>
      </c>
      <c r="AA331" s="103">
        <v>2024</v>
      </c>
      <c r="AB331" s="103">
        <v>517438</v>
      </c>
      <c r="AC331" s="103" t="s">
        <v>572</v>
      </c>
      <c r="AD331" s="103" t="s">
        <v>137</v>
      </c>
      <c r="AF331" s="103"/>
      <c r="AG331" s="474"/>
      <c r="AH331" s="103"/>
      <c r="AK331" s="103" t="str">
        <f ca="1">IF(Tabela3[[#This Row],[STATUS]]&lt;&gt;"PREVISTO","N/A",IF(Tabela3[[#This Row],[Data_RE_CONGELADA]]="REDE OK","OK",IFERROR(IF(TODAY()-Tabela3[[#This Row],[Data_RE_CONGELADA]]&gt;=0,"ATRASADO",IF(TODAY()-Tabela3[[#This Row],[Data_RE_CONGELADA]]&gt;-5,"VENCENDO",IF(TODAY()-Tabela3[[#This Row],[Data_RE_CONGELADA]]&lt;=0,"NO PRAZO"))),"N/A")))</f>
        <v>N/A</v>
      </c>
      <c r="AL331" s="454" t="s">
        <v>138</v>
      </c>
      <c r="AM331" s="454">
        <v>45568</v>
      </c>
      <c r="AN331" s="458" t="s">
        <v>186</v>
      </c>
      <c r="AO331" s="458" t="s">
        <v>654</v>
      </c>
      <c r="AP331" s="103" t="s">
        <v>575</v>
      </c>
      <c r="AQ331" s="103" t="s">
        <v>611</v>
      </c>
      <c r="AR331" s="103" t="s">
        <v>575</v>
      </c>
      <c r="AS331" s="103">
        <v>0</v>
      </c>
      <c r="AU331" s="103" t="s">
        <v>604</v>
      </c>
      <c r="BC331" s="103"/>
      <c r="BE331" s="103" t="e">
        <f>VLOOKUP(Tabela3[[#This Row],[ID OSP]],[1]Export!$R:$R,1,0)</f>
        <v>#N/A</v>
      </c>
    </row>
    <row r="332" spans="1:57" hidden="1">
      <c r="A332" s="103" t="s">
        <v>1710</v>
      </c>
      <c r="B332" s="103" t="s">
        <v>1711</v>
      </c>
      <c r="C332" s="104" t="s">
        <v>137</v>
      </c>
      <c r="D332" s="454" t="s">
        <v>252</v>
      </c>
      <c r="E332" s="454" t="s">
        <v>138</v>
      </c>
      <c r="G332" s="454">
        <v>45496</v>
      </c>
      <c r="H332" s="454">
        <v>45525</v>
      </c>
      <c r="I332" s="103" t="s">
        <v>139</v>
      </c>
      <c r="J332" s="103" t="s">
        <v>139</v>
      </c>
      <c r="K332" s="458" t="s">
        <v>963</v>
      </c>
      <c r="L332" s="103" t="s">
        <v>446</v>
      </c>
      <c r="M332" s="103" t="s">
        <v>464</v>
      </c>
      <c r="N332" s="103" t="s">
        <v>464</v>
      </c>
      <c r="O332" s="103" t="s">
        <v>588</v>
      </c>
      <c r="P332" s="103" t="s">
        <v>589</v>
      </c>
      <c r="Q332" s="103" t="s">
        <v>589</v>
      </c>
      <c r="R332" s="458" t="s">
        <v>671</v>
      </c>
      <c r="S332" s="460"/>
      <c r="T332" s="103" t="s">
        <v>252</v>
      </c>
      <c r="U332" s="103" t="s">
        <v>137</v>
      </c>
      <c r="V332" s="454" t="str">
        <f>Tabela3[[#This Row],[NOVO 
PRAZO REDE]]</f>
        <v>REDE OK</v>
      </c>
      <c r="W332" s="454">
        <f>Tabela3[[#This Row],[PRAZO
ATIVAÇÃO]]</f>
        <v>0</v>
      </c>
      <c r="X332" s="103" t="s">
        <v>482</v>
      </c>
      <c r="Y332" s="103" t="str">
        <f>IFERROR("W"&amp;WEEKNUM(Tabela3[[#This Row],[PRAZO RE REVISADO]]),"-")</f>
        <v>-</v>
      </c>
      <c r="Z332" s="103" t="str">
        <f>IFERROR("W"&amp;WEEKNUM(Tabela3[[#This Row],[PRAZO ATIVAÇÃO]]),"-")</f>
        <v>W0</v>
      </c>
      <c r="AA332" s="103">
        <v>2024</v>
      </c>
      <c r="AB332" s="103" t="s">
        <v>139</v>
      </c>
      <c r="AC332" s="103" t="s">
        <v>139</v>
      </c>
      <c r="AD332" s="103" t="s">
        <v>137</v>
      </c>
      <c r="AF332" s="103"/>
      <c r="AG332" s="474"/>
      <c r="AH332" s="103"/>
      <c r="AK332" s="103" t="str">
        <f ca="1">IF(Tabela3[[#This Row],[STATUS]]&lt;&gt;"PREVISTO","N/A",IF(Tabela3[[#This Row],[Data_RE_CONGELADA]]="REDE OK","OK",IFERROR(IF(TODAY()-Tabela3[[#This Row],[Data_RE_CONGELADA]]&gt;=0,"ATRASADO",IF(TODAY()-Tabela3[[#This Row],[Data_RE_CONGELADA]]&gt;-5,"VENCENDO",IF(TODAY()-Tabela3[[#This Row],[Data_RE_CONGELADA]]&lt;=0,"NO PRAZO"))),"N/A")))</f>
        <v>N/A</v>
      </c>
      <c r="AL332" s="454" t="s">
        <v>138</v>
      </c>
      <c r="AM332" s="454" t="s">
        <v>137</v>
      </c>
      <c r="AN332" s="458" t="s">
        <v>186</v>
      </c>
      <c r="AP332" s="103" t="s">
        <v>575</v>
      </c>
      <c r="AQ332" s="103" t="s">
        <v>611</v>
      </c>
      <c r="AR332" s="103" t="s">
        <v>575</v>
      </c>
      <c r="AS332" s="103">
        <v>0</v>
      </c>
      <c r="AU332" s="103" t="s">
        <v>604</v>
      </c>
      <c r="BC332" s="103"/>
      <c r="BE332" s="103" t="e">
        <f>VLOOKUP(Tabela3[[#This Row],[ID OSP]],[1]Export!$R:$R,1,0)</f>
        <v>#N/A</v>
      </c>
    </row>
    <row r="333" spans="1:57" hidden="1">
      <c r="A333" s="103" t="s">
        <v>1712</v>
      </c>
      <c r="B333" s="103" t="s">
        <v>1713</v>
      </c>
      <c r="C333" s="104" t="s">
        <v>137</v>
      </c>
      <c r="D333" s="454" t="s">
        <v>252</v>
      </c>
      <c r="E333" s="454" t="s">
        <v>138</v>
      </c>
      <c r="G333" s="454">
        <v>45509</v>
      </c>
      <c r="H333" s="454">
        <v>45512</v>
      </c>
      <c r="I333" s="103" t="s">
        <v>139</v>
      </c>
      <c r="J333" s="103" t="s">
        <v>139</v>
      </c>
      <c r="K333" s="458" t="s">
        <v>835</v>
      </c>
      <c r="L333" s="103" t="s">
        <v>446</v>
      </c>
      <c r="M333" s="103" t="s">
        <v>461</v>
      </c>
      <c r="N333" s="103" t="s">
        <v>655</v>
      </c>
      <c r="O333" s="103" t="s">
        <v>588</v>
      </c>
      <c r="P333" s="103" t="s">
        <v>589</v>
      </c>
      <c r="Q333" s="103" t="s">
        <v>589</v>
      </c>
      <c r="R333" s="458" t="s">
        <v>617</v>
      </c>
      <c r="S333" s="460"/>
      <c r="T333" s="103" t="s">
        <v>252</v>
      </c>
      <c r="U333" s="103" t="s">
        <v>137</v>
      </c>
      <c r="V333" s="454" t="str">
        <f>Tabela3[[#This Row],[NOVO 
PRAZO REDE]]</f>
        <v>REDE OK</v>
      </c>
      <c r="W333" s="454">
        <f>Tabela3[[#This Row],[PRAZO
ATIVAÇÃO]]</f>
        <v>0</v>
      </c>
      <c r="X333" s="103" t="s">
        <v>625</v>
      </c>
      <c r="Y333" s="103" t="str">
        <f>IFERROR("W"&amp;WEEKNUM(Tabela3[[#This Row],[PRAZO RE REVISADO]]),"-")</f>
        <v>-</v>
      </c>
      <c r="Z333" s="103" t="str">
        <f>IFERROR("W"&amp;WEEKNUM(Tabela3[[#This Row],[PRAZO ATIVAÇÃO]]),"-")</f>
        <v>W0</v>
      </c>
      <c r="AA333" s="103">
        <v>2024</v>
      </c>
      <c r="AB333" s="103" t="s">
        <v>139</v>
      </c>
      <c r="AC333" s="103" t="s">
        <v>139</v>
      </c>
      <c r="AD333" s="103" t="s">
        <v>137</v>
      </c>
      <c r="AF333" s="103"/>
      <c r="AG333" s="474"/>
      <c r="AH333" s="103"/>
      <c r="AK333" s="103" t="str">
        <f ca="1">IF(Tabela3[[#This Row],[STATUS]]&lt;&gt;"PREVISTO","N/A",IF(Tabela3[[#This Row],[Data_RE_CONGELADA]]="REDE OK","OK",IFERROR(IF(TODAY()-Tabela3[[#This Row],[Data_RE_CONGELADA]]&gt;=0,"ATRASADO",IF(TODAY()-Tabela3[[#This Row],[Data_RE_CONGELADA]]&gt;-5,"VENCENDO",IF(TODAY()-Tabela3[[#This Row],[Data_RE_CONGELADA]]&lt;=0,"NO PRAZO"))),"N/A")))</f>
        <v>N/A</v>
      </c>
      <c r="AL333" s="454" t="s">
        <v>138</v>
      </c>
      <c r="AM333" s="454" t="s">
        <v>137</v>
      </c>
      <c r="AN333" s="458" t="s">
        <v>186</v>
      </c>
      <c r="AP333" s="103" t="s">
        <v>575</v>
      </c>
      <c r="AQ333" s="103" t="s">
        <v>611</v>
      </c>
      <c r="AR333" s="103" t="s">
        <v>575</v>
      </c>
      <c r="AS333" s="103">
        <v>0</v>
      </c>
      <c r="AU333" s="103" t="s">
        <v>604</v>
      </c>
      <c r="BC333" s="103"/>
      <c r="BE333" s="103" t="e">
        <f>VLOOKUP(Tabela3[[#This Row],[ID OSP]],[1]Export!$R:$R,1,0)</f>
        <v>#N/A</v>
      </c>
    </row>
    <row r="334" spans="1:57" hidden="1">
      <c r="A334" s="469" t="s">
        <v>1714</v>
      </c>
      <c r="B334" s="103" t="s">
        <v>1715</v>
      </c>
      <c r="C334" s="104" t="s">
        <v>137</v>
      </c>
      <c r="D334" s="454" t="s">
        <v>566</v>
      </c>
      <c r="E334" s="454" t="s">
        <v>138</v>
      </c>
      <c r="F334" s="454" t="s">
        <v>137</v>
      </c>
      <c r="G334" s="454">
        <v>45544</v>
      </c>
      <c r="H334" s="454" t="s">
        <v>186</v>
      </c>
      <c r="I334" s="103" t="s">
        <v>139</v>
      </c>
      <c r="J334" s="103" t="s">
        <v>139</v>
      </c>
      <c r="K334" s="104" t="s">
        <v>1716</v>
      </c>
      <c r="L334" s="103" t="s">
        <v>446</v>
      </c>
      <c r="M334" s="103" t="s">
        <v>448</v>
      </c>
      <c r="N334" s="103" t="s">
        <v>796</v>
      </c>
      <c r="O334" s="103" t="s">
        <v>616</v>
      </c>
      <c r="P334" s="103" t="s">
        <v>799</v>
      </c>
      <c r="Q334" s="103" t="s">
        <v>589</v>
      </c>
      <c r="R334" s="458" t="s">
        <v>1717</v>
      </c>
      <c r="S334" s="455" t="s">
        <v>1718</v>
      </c>
      <c r="T334" s="103" t="s">
        <v>42</v>
      </c>
      <c r="U334" s="103" t="s">
        <v>52</v>
      </c>
      <c r="V334" s="454" t="str">
        <f>Tabela3[[#This Row],[NOVO 
PRAZO REDE]]</f>
        <v>REDE OK</v>
      </c>
      <c r="W334" s="454" t="str">
        <f>Tabela3[[#This Row],[PRAZO
ATIVAÇÃO]]</f>
        <v>ATIVO</v>
      </c>
      <c r="X334" s="103" t="s">
        <v>500</v>
      </c>
      <c r="Y334" s="103" t="str">
        <f>IFERROR("W"&amp;WEEKNUM(Tabela3[[#This Row],[PRAZO RE REVISADO]]),"-")</f>
        <v>-</v>
      </c>
      <c r="Z334" s="103" t="str">
        <f>IFERROR("W"&amp;WEEKNUM(Tabela3[[#This Row],[PRAZO ATIVAÇÃO]]),"-")</f>
        <v>-</v>
      </c>
      <c r="AA334" s="103">
        <v>2024</v>
      </c>
      <c r="AB334" s="103">
        <v>512240</v>
      </c>
      <c r="AC334" s="103" t="s">
        <v>592</v>
      </c>
      <c r="AD334" s="103" t="s">
        <v>1719</v>
      </c>
      <c r="AE334" s="454">
        <v>45975</v>
      </c>
      <c r="AF334" s="454"/>
      <c r="AG334" s="474"/>
      <c r="AH334" s="104" t="s">
        <v>917</v>
      </c>
      <c r="AK334" s="103" t="str">
        <f ca="1">IF(Tabela3[[#This Row],[STATUS]]&lt;&gt;"PREVISTO","N/A",IF(Tabela3[[#This Row],[Data_RE_CONGELADA]]="REDE OK","OK",IFERROR(IF(TODAY()-Tabela3[[#This Row],[Data_RE_CONGELADA]]&gt;=0,"ATRASADO",IF(TODAY()-Tabela3[[#This Row],[Data_RE_CONGELADA]]&gt;-5,"VENCENDO",IF(TODAY()-Tabela3[[#This Row],[Data_RE_CONGELADA]]&lt;=0,"NO PRAZO"))),"N/A")))</f>
        <v>N/A</v>
      </c>
      <c r="AL334" s="454" t="s">
        <v>138</v>
      </c>
      <c r="AM334" s="454">
        <v>45574</v>
      </c>
      <c r="AN334" s="458" t="s">
        <v>186</v>
      </c>
      <c r="AP334" s="103" t="s">
        <v>575</v>
      </c>
      <c r="AQ334" s="103" t="s">
        <v>611</v>
      </c>
      <c r="AR334" s="103" t="s">
        <v>575</v>
      </c>
      <c r="AS334" s="103">
        <v>0</v>
      </c>
      <c r="AU334" s="103" t="s">
        <v>604</v>
      </c>
      <c r="BC334" s="103"/>
      <c r="BE334" s="103" t="e">
        <f>VLOOKUP(Tabela3[[#This Row],[ID OSP]],[1]Export!$R:$R,1,0)</f>
        <v>#N/A</v>
      </c>
    </row>
    <row r="335" spans="1:57" hidden="1">
      <c r="A335" s="103" t="s">
        <v>1720</v>
      </c>
      <c r="B335" s="103" t="s">
        <v>1721</v>
      </c>
      <c r="C335" s="104" t="s">
        <v>268</v>
      </c>
      <c r="D335" s="103" t="s">
        <v>252</v>
      </c>
      <c r="E335" s="454" t="s">
        <v>138</v>
      </c>
      <c r="G335" s="454">
        <v>45667</v>
      </c>
      <c r="H335" s="454" t="s">
        <v>186</v>
      </c>
      <c r="I335" s="103" t="s">
        <v>139</v>
      </c>
      <c r="J335" s="103" t="s">
        <v>139</v>
      </c>
      <c r="K335" s="458" t="s">
        <v>1722</v>
      </c>
      <c r="L335" s="103" t="s">
        <v>468</v>
      </c>
      <c r="M335" s="103" t="s">
        <v>469</v>
      </c>
      <c r="N335" s="103" t="s">
        <v>1034</v>
      </c>
      <c r="O335" s="103" t="s">
        <v>137</v>
      </c>
      <c r="P335" s="103" t="s">
        <v>1174</v>
      </c>
      <c r="Q335" s="103" t="s">
        <v>1174</v>
      </c>
      <c r="R335" s="458" t="s">
        <v>1723</v>
      </c>
      <c r="S335" s="548" t="s">
        <v>1724</v>
      </c>
      <c r="T335" s="103" t="s">
        <v>42</v>
      </c>
      <c r="U335" s="103" t="s">
        <v>268</v>
      </c>
      <c r="V335" s="454" t="str">
        <f>Tabela3[[#This Row],[NOVO 
PRAZO REDE]]</f>
        <v>REDE OK</v>
      </c>
      <c r="W335" s="454">
        <f>Tabela3[[#This Row],[PRAZO
ATIVAÇÃO]]</f>
        <v>0</v>
      </c>
      <c r="X335" s="103" t="s">
        <v>500</v>
      </c>
      <c r="Y335" s="103" t="str">
        <f>IFERROR("W"&amp;WEEKNUM(Tabela3[[#This Row],[PRAZO RE REVISADO]]),"-")</f>
        <v>-</v>
      </c>
      <c r="Z335" s="103" t="str">
        <f>IFERROR("W"&amp;WEEKNUM(Tabela3[[#This Row],[PRAZO ATIVAÇÃO]]),"-")</f>
        <v>W0</v>
      </c>
      <c r="AA335" s="103">
        <v>2024</v>
      </c>
      <c r="AB335" s="103">
        <v>509283</v>
      </c>
      <c r="AC335" s="103" t="s">
        <v>572</v>
      </c>
      <c r="AD335" s="103" t="s">
        <v>1278</v>
      </c>
      <c r="AE335" s="454"/>
      <c r="AF335" s="454"/>
      <c r="AG335" s="474"/>
      <c r="AH335" s="103" t="e">
        <f>VLOOKUP(Tabela3[[#This Row],[SITE]],#REF!,8,0)</f>
        <v>#REF!</v>
      </c>
      <c r="AK335" s="103" t="str">
        <f ca="1">IF(Tabela3[[#This Row],[STATUS]]&lt;&gt;"PREVISTO","N/A",IF(Tabela3[[#This Row],[Data_RE_CONGELADA]]="REDE OK","OK",IFERROR(IF(TODAY()-Tabela3[[#This Row],[Data_RE_CONGELADA]]&gt;=0,"ATRASADO",IF(TODAY()-Tabela3[[#This Row],[Data_RE_CONGELADA]]&gt;-5,"VENCENDO",IF(TODAY()-Tabela3[[#This Row],[Data_RE_CONGELADA]]&lt;=0,"NO PRAZO"))),"N/A")))</f>
        <v>N/A</v>
      </c>
      <c r="AL335" s="454">
        <v>45667</v>
      </c>
      <c r="AM335" s="454">
        <v>45595</v>
      </c>
      <c r="AN335" s="458" t="s">
        <v>186</v>
      </c>
      <c r="AP335" s="454" t="s">
        <v>575</v>
      </c>
      <c r="AQ335" s="103" t="s">
        <v>688</v>
      </c>
      <c r="AR335" s="103" t="s">
        <v>576</v>
      </c>
      <c r="AS335" s="103">
        <v>0</v>
      </c>
      <c r="AU335" s="103" t="s">
        <v>579</v>
      </c>
      <c r="AV335" s="103" t="s">
        <v>580</v>
      </c>
      <c r="AW335" s="103" t="s">
        <v>580</v>
      </c>
      <c r="AX335" s="103" t="s">
        <v>580</v>
      </c>
      <c r="AY335" s="103" t="s">
        <v>581</v>
      </c>
      <c r="AZ335" s="103" t="s">
        <v>581</v>
      </c>
      <c r="BC335" s="103"/>
      <c r="BE335" s="103" t="e">
        <f>VLOOKUP(Tabela3[[#This Row],[ID OSP]],[1]Export!$R:$R,1,0)</f>
        <v>#N/A</v>
      </c>
    </row>
    <row r="336" spans="1:57" hidden="1">
      <c r="A336" s="103" t="s">
        <v>1725</v>
      </c>
      <c r="B336" s="103" t="s">
        <v>1726</v>
      </c>
      <c r="C336" s="104" t="s">
        <v>137</v>
      </c>
      <c r="D336" s="456" t="s">
        <v>252</v>
      </c>
      <c r="E336" s="454" t="s">
        <v>138</v>
      </c>
      <c r="G336" s="454">
        <v>45413</v>
      </c>
      <c r="H336" s="454">
        <v>45413</v>
      </c>
      <c r="I336" s="103" t="s">
        <v>139</v>
      </c>
      <c r="J336" s="103" t="s">
        <v>139</v>
      </c>
      <c r="K336" s="458" t="s">
        <v>1727</v>
      </c>
      <c r="L336" s="103" t="s">
        <v>446</v>
      </c>
      <c r="M336" s="103" t="s">
        <v>450</v>
      </c>
      <c r="N336" s="103" t="s">
        <v>892</v>
      </c>
      <c r="O336" s="103" t="s">
        <v>616</v>
      </c>
      <c r="P336" s="103" t="s">
        <v>589</v>
      </c>
      <c r="Q336" s="103" t="s">
        <v>589</v>
      </c>
      <c r="R336" s="458" t="s">
        <v>665</v>
      </c>
      <c r="S336" s="460"/>
      <c r="T336" s="103" t="s">
        <v>42</v>
      </c>
      <c r="U336" s="103" t="s">
        <v>137</v>
      </c>
      <c r="V336" s="454" t="str">
        <f>Tabela3[[#This Row],[NOVO 
PRAZO REDE]]</f>
        <v>REDE OK</v>
      </c>
      <c r="W336" s="454">
        <f>Tabela3[[#This Row],[PRAZO
ATIVAÇÃO]]</f>
        <v>0</v>
      </c>
      <c r="X336" s="103" t="s">
        <v>500</v>
      </c>
      <c r="Y336" s="103" t="str">
        <f>IFERROR("W"&amp;WEEKNUM(Tabela3[[#This Row],[PRAZO RE REVISADO]]),"-")</f>
        <v>-</v>
      </c>
      <c r="Z336" s="103" t="str">
        <f>IFERROR("W"&amp;WEEKNUM(Tabela3[[#This Row],[PRAZO ATIVAÇÃO]]),"-")</f>
        <v>W0</v>
      </c>
      <c r="AA336" s="103">
        <v>2024</v>
      </c>
      <c r="AB336" s="103" t="s">
        <v>675</v>
      </c>
      <c r="AC336" s="103" t="s">
        <v>139</v>
      </c>
      <c r="AD336" s="103" t="s">
        <v>137</v>
      </c>
      <c r="AE336" s="454"/>
      <c r="AF336" s="454"/>
      <c r="AG336" s="474"/>
      <c r="AH336" s="103"/>
      <c r="AK336" s="103" t="str">
        <f ca="1">IF(Tabela3[[#This Row],[STATUS]]&lt;&gt;"PREVISTO","N/A",IF(Tabela3[[#This Row],[Data_RE_CONGELADA]]="REDE OK","OK",IFERROR(IF(TODAY()-Tabela3[[#This Row],[Data_RE_CONGELADA]]&gt;=0,"ATRASADO",IF(TODAY()-Tabela3[[#This Row],[Data_RE_CONGELADA]]&gt;-5,"VENCENDO",IF(TODAY()-Tabela3[[#This Row],[Data_RE_CONGELADA]]&lt;=0,"NO PRAZO"))),"N/A")))</f>
        <v>N/A</v>
      </c>
      <c r="AL336" s="454" t="s">
        <v>138</v>
      </c>
      <c r="AM336" s="454" t="s">
        <v>137</v>
      </c>
      <c r="AN336" s="458" t="s">
        <v>186</v>
      </c>
      <c r="AP336" s="103" t="s">
        <v>575</v>
      </c>
      <c r="AQ336" s="103" t="s">
        <v>611</v>
      </c>
      <c r="AR336" s="103" t="s">
        <v>575</v>
      </c>
      <c r="AS336" s="103">
        <v>0</v>
      </c>
      <c r="AU336" s="103" t="s">
        <v>604</v>
      </c>
      <c r="BC336" s="103"/>
      <c r="BE336" s="103" t="e">
        <f>VLOOKUP(Tabela3[[#This Row],[ID OSP]],[1]Export!$R:$R,1,0)</f>
        <v>#N/A</v>
      </c>
    </row>
    <row r="337" spans="1:57" hidden="1">
      <c r="A337" s="103" t="s">
        <v>1728</v>
      </c>
      <c r="B337" s="103" t="s">
        <v>1729</v>
      </c>
      <c r="C337" s="104" t="s">
        <v>137</v>
      </c>
      <c r="D337" s="456" t="s">
        <v>252</v>
      </c>
      <c r="E337" s="454" t="s">
        <v>138</v>
      </c>
      <c r="G337" s="454">
        <v>45503</v>
      </c>
      <c r="H337" s="454">
        <v>45365</v>
      </c>
      <c r="I337" s="103" t="s">
        <v>139</v>
      </c>
      <c r="J337" s="103" t="s">
        <v>139</v>
      </c>
      <c r="K337" s="458" t="s">
        <v>1730</v>
      </c>
      <c r="L337" s="103" t="s">
        <v>446</v>
      </c>
      <c r="M337" s="103" t="s">
        <v>461</v>
      </c>
      <c r="N337" s="103" t="s">
        <v>461</v>
      </c>
      <c r="O337" s="103" t="s">
        <v>588</v>
      </c>
      <c r="P337" s="103" t="s">
        <v>589</v>
      </c>
      <c r="Q337" s="103" t="s">
        <v>589</v>
      </c>
      <c r="R337" s="458" t="s">
        <v>630</v>
      </c>
      <c r="S337" s="460"/>
      <c r="T337" s="103" t="s">
        <v>252</v>
      </c>
      <c r="U337" s="103" t="s">
        <v>137</v>
      </c>
      <c r="V337" s="454" t="str">
        <f>Tabela3[[#This Row],[NOVO 
PRAZO REDE]]</f>
        <v>REDE OK</v>
      </c>
      <c r="W337" s="454">
        <f>Tabela3[[#This Row],[PRAZO
ATIVAÇÃO]]</f>
        <v>0</v>
      </c>
      <c r="X337" s="103" t="s">
        <v>625</v>
      </c>
      <c r="Y337" s="103" t="str">
        <f>IFERROR("W"&amp;WEEKNUM(Tabela3[[#This Row],[PRAZO RE REVISADO]]),"-")</f>
        <v>-</v>
      </c>
      <c r="Z337" s="103" t="str">
        <f>IFERROR("W"&amp;WEEKNUM(Tabela3[[#This Row],[PRAZO ATIVAÇÃO]]),"-")</f>
        <v>W0</v>
      </c>
      <c r="AA337" s="103">
        <v>2024</v>
      </c>
      <c r="AB337" s="103" t="s">
        <v>675</v>
      </c>
      <c r="AC337" s="103" t="s">
        <v>139</v>
      </c>
      <c r="AD337" s="103" t="s">
        <v>137</v>
      </c>
      <c r="AE337" s="454"/>
      <c r="AF337" s="454"/>
      <c r="AG337" s="474"/>
      <c r="AH337" s="103"/>
      <c r="AK337" s="103" t="str">
        <f ca="1">IF(Tabela3[[#This Row],[STATUS]]&lt;&gt;"PREVISTO","N/A",IF(Tabela3[[#This Row],[Data_RE_CONGELADA]]="REDE OK","OK",IFERROR(IF(TODAY()-Tabela3[[#This Row],[Data_RE_CONGELADA]]&gt;=0,"ATRASADO",IF(TODAY()-Tabela3[[#This Row],[Data_RE_CONGELADA]]&gt;-5,"VENCENDO",IF(TODAY()-Tabela3[[#This Row],[Data_RE_CONGELADA]]&lt;=0,"NO PRAZO"))),"N/A")))</f>
        <v>N/A</v>
      </c>
      <c r="AL337" s="454" t="s">
        <v>138</v>
      </c>
      <c r="AM337" s="454" t="s">
        <v>137</v>
      </c>
      <c r="AN337" s="458" t="s">
        <v>186</v>
      </c>
      <c r="AP337" s="103" t="s">
        <v>575</v>
      </c>
      <c r="AQ337" s="103" t="s">
        <v>611</v>
      </c>
      <c r="AR337" s="103" t="s">
        <v>575</v>
      </c>
      <c r="AS337" s="103">
        <v>0</v>
      </c>
      <c r="AU337" s="103" t="s">
        <v>604</v>
      </c>
      <c r="BC337" s="103"/>
      <c r="BE337" s="103" t="e">
        <f>VLOOKUP(Tabela3[[#This Row],[ID OSP]],[1]Export!$R:$R,1,0)</f>
        <v>#N/A</v>
      </c>
    </row>
    <row r="338" spans="1:57" hidden="1">
      <c r="A338" s="103" t="s">
        <v>1731</v>
      </c>
      <c r="B338" s="103" t="s">
        <v>1732</v>
      </c>
      <c r="C338" s="104" t="s">
        <v>137</v>
      </c>
      <c r="D338" s="456" t="s">
        <v>252</v>
      </c>
      <c r="E338" s="454" t="s">
        <v>138</v>
      </c>
      <c r="G338" s="454">
        <v>45355</v>
      </c>
      <c r="H338" s="454">
        <v>45355</v>
      </c>
      <c r="I338" s="103" t="s">
        <v>139</v>
      </c>
      <c r="J338" s="103" t="s">
        <v>139</v>
      </c>
      <c r="K338" s="458" t="s">
        <v>1733</v>
      </c>
      <c r="L338" s="103" t="s">
        <v>446</v>
      </c>
      <c r="M338" s="103" t="s">
        <v>457</v>
      </c>
      <c r="N338" s="103" t="s">
        <v>909</v>
      </c>
      <c r="O338" s="103" t="s">
        <v>588</v>
      </c>
      <c r="P338" s="103" t="s">
        <v>589</v>
      </c>
      <c r="Q338" s="103" t="s">
        <v>589</v>
      </c>
      <c r="R338" s="458" t="s">
        <v>665</v>
      </c>
      <c r="S338" s="460"/>
      <c r="T338" s="103" t="s">
        <v>42</v>
      </c>
      <c r="U338" s="103" t="s">
        <v>137</v>
      </c>
      <c r="V338" s="454" t="str">
        <f>Tabela3[[#This Row],[NOVO 
PRAZO REDE]]</f>
        <v>REDE OK</v>
      </c>
      <c r="W338" s="454">
        <f>Tabela3[[#This Row],[PRAZO
ATIVAÇÃO]]</f>
        <v>0</v>
      </c>
      <c r="X338" s="103" t="s">
        <v>500</v>
      </c>
      <c r="Y338" s="103" t="str">
        <f>IFERROR("W"&amp;WEEKNUM(Tabela3[[#This Row],[PRAZO RE REVISADO]]),"-")</f>
        <v>-</v>
      </c>
      <c r="Z338" s="103" t="str">
        <f>IFERROR("W"&amp;WEEKNUM(Tabela3[[#This Row],[PRAZO ATIVAÇÃO]]),"-")</f>
        <v>W0</v>
      </c>
      <c r="AA338" s="103">
        <v>2024</v>
      </c>
      <c r="AB338" s="103">
        <v>476821</v>
      </c>
      <c r="AC338" s="103" t="s">
        <v>572</v>
      </c>
      <c r="AD338" s="103" t="s">
        <v>137</v>
      </c>
      <c r="AE338" s="454"/>
      <c r="AF338" s="454"/>
      <c r="AG338" s="474"/>
      <c r="AH338" s="103"/>
      <c r="AK338" s="103" t="str">
        <f ca="1">IF(Tabela3[[#This Row],[STATUS]]&lt;&gt;"PREVISTO","N/A",IF(Tabela3[[#This Row],[Data_RE_CONGELADA]]="REDE OK","OK",IFERROR(IF(TODAY()-Tabela3[[#This Row],[Data_RE_CONGELADA]]&gt;=0,"ATRASADO",IF(TODAY()-Tabela3[[#This Row],[Data_RE_CONGELADA]]&gt;-5,"VENCENDO",IF(TODAY()-Tabela3[[#This Row],[Data_RE_CONGELADA]]&lt;=0,"NO PRAZO"))),"N/A")))</f>
        <v>N/A</v>
      </c>
      <c r="AL338" s="454" t="s">
        <v>138</v>
      </c>
      <c r="AM338" s="454" t="s">
        <v>137</v>
      </c>
      <c r="AN338" s="458" t="s">
        <v>186</v>
      </c>
      <c r="AP338" s="103" t="s">
        <v>575</v>
      </c>
      <c r="AQ338" s="103" t="s">
        <v>611</v>
      </c>
      <c r="AR338" s="103" t="s">
        <v>575</v>
      </c>
      <c r="AS338" s="103">
        <v>0</v>
      </c>
      <c r="AU338" s="103" t="s">
        <v>604</v>
      </c>
      <c r="BC338" s="103"/>
      <c r="BE338" s="103" t="e">
        <f>VLOOKUP(Tabela3[[#This Row],[ID OSP]],[1]Export!$R:$R,1,0)</f>
        <v>#N/A</v>
      </c>
    </row>
    <row r="339" spans="1:57" hidden="1">
      <c r="A339" s="103" t="s">
        <v>1734</v>
      </c>
      <c r="B339" s="103" t="s">
        <v>1735</v>
      </c>
      <c r="C339" s="104" t="s">
        <v>137</v>
      </c>
      <c r="D339" s="456" t="s">
        <v>252</v>
      </c>
      <c r="E339" s="454" t="s">
        <v>138</v>
      </c>
      <c r="G339" s="454">
        <v>45582</v>
      </c>
      <c r="H339" s="454">
        <v>45587</v>
      </c>
      <c r="I339" s="103" t="s">
        <v>139</v>
      </c>
      <c r="J339" s="103" t="s">
        <v>139</v>
      </c>
      <c r="K339" s="458" t="s">
        <v>1736</v>
      </c>
      <c r="L339" s="103" t="s">
        <v>446</v>
      </c>
      <c r="M339" s="103" t="s">
        <v>465</v>
      </c>
      <c r="N339" s="103" t="s">
        <v>1283</v>
      </c>
      <c r="O339" s="103" t="s">
        <v>616</v>
      </c>
      <c r="P339" s="103" t="s">
        <v>589</v>
      </c>
      <c r="Q339" s="103" t="s">
        <v>589</v>
      </c>
      <c r="R339" s="458" t="s">
        <v>617</v>
      </c>
      <c r="S339" s="503"/>
      <c r="T339" s="103" t="s">
        <v>252</v>
      </c>
      <c r="U339" s="103" t="s">
        <v>137</v>
      </c>
      <c r="V339" s="454" t="str">
        <f>Tabela3[[#This Row],[NOVO 
PRAZO REDE]]</f>
        <v>REDE OK</v>
      </c>
      <c r="W339" s="454">
        <f>Tabela3[[#This Row],[PRAZO
ATIVAÇÃO]]</f>
        <v>0</v>
      </c>
      <c r="X339" s="103" t="s">
        <v>631</v>
      </c>
      <c r="Y339" s="103" t="str">
        <f>IFERROR("W"&amp;WEEKNUM(Tabela3[[#This Row],[PRAZO RE REVISADO]]),"-")</f>
        <v>-</v>
      </c>
      <c r="Z339" s="103" t="str">
        <f>IFERROR("W"&amp;WEEKNUM(Tabela3[[#This Row],[PRAZO ATIVAÇÃO]]),"-")</f>
        <v>W0</v>
      </c>
      <c r="AA339" s="103">
        <v>2024</v>
      </c>
      <c r="AB339" s="103" t="s">
        <v>139</v>
      </c>
      <c r="AC339" s="103" t="s">
        <v>139</v>
      </c>
      <c r="AD339" s="103" t="s">
        <v>137</v>
      </c>
      <c r="AE339" s="454"/>
      <c r="AF339" s="454"/>
      <c r="AG339" s="474"/>
      <c r="AH339" s="103"/>
      <c r="AK339" s="103" t="str">
        <f ca="1">IF(Tabela3[[#This Row],[STATUS]]&lt;&gt;"PREVISTO","N/A",IF(Tabela3[[#This Row],[Data_RE_CONGELADA]]="REDE OK","OK",IFERROR(IF(TODAY()-Tabela3[[#This Row],[Data_RE_CONGELADA]]&gt;=0,"ATRASADO",IF(TODAY()-Tabela3[[#This Row],[Data_RE_CONGELADA]]&gt;-5,"VENCENDO",IF(TODAY()-Tabela3[[#This Row],[Data_RE_CONGELADA]]&lt;=0,"NO PRAZO"))),"N/A")))</f>
        <v>N/A</v>
      </c>
      <c r="AL339" s="454">
        <v>45576</v>
      </c>
      <c r="AM339" s="454">
        <v>45588</v>
      </c>
      <c r="AN339" s="458" t="s">
        <v>794</v>
      </c>
      <c r="AO339" s="458" t="s">
        <v>1737</v>
      </c>
      <c r="AP339" s="103" t="s">
        <v>575</v>
      </c>
      <c r="AQ339" s="103" t="s">
        <v>611</v>
      </c>
      <c r="AR339" s="103" t="s">
        <v>575</v>
      </c>
      <c r="AS339" s="103">
        <v>0</v>
      </c>
      <c r="AU339" s="103" t="s">
        <v>604</v>
      </c>
      <c r="BC339" s="103"/>
      <c r="BE339" s="103" t="e">
        <f>VLOOKUP(Tabela3[[#This Row],[ID OSP]],[1]Export!$R:$R,1,0)</f>
        <v>#N/A</v>
      </c>
    </row>
    <row r="340" spans="1:57" hidden="1">
      <c r="A340" s="103" t="s">
        <v>1738</v>
      </c>
      <c r="B340" s="103" t="s">
        <v>1739</v>
      </c>
      <c r="C340" s="104" t="s">
        <v>137</v>
      </c>
      <c r="D340" s="454" t="s">
        <v>252</v>
      </c>
      <c r="E340" s="454" t="s">
        <v>138</v>
      </c>
      <c r="G340" s="454">
        <v>45555</v>
      </c>
      <c r="H340" s="454">
        <v>45569</v>
      </c>
      <c r="I340" s="103" t="s">
        <v>139</v>
      </c>
      <c r="J340" s="103" t="s">
        <v>139</v>
      </c>
      <c r="K340" s="458" t="s">
        <v>1740</v>
      </c>
      <c r="L340" s="103" t="s">
        <v>446</v>
      </c>
      <c r="M340" s="103" t="s">
        <v>450</v>
      </c>
      <c r="N340" s="103" t="s">
        <v>892</v>
      </c>
      <c r="O340" s="103" t="s">
        <v>616</v>
      </c>
      <c r="P340" s="103" t="s">
        <v>589</v>
      </c>
      <c r="Q340" s="103" t="s">
        <v>589</v>
      </c>
      <c r="R340" s="458" t="s">
        <v>617</v>
      </c>
      <c r="S340" s="503"/>
      <c r="T340" s="103" t="s">
        <v>42</v>
      </c>
      <c r="U340" s="103" t="s">
        <v>137</v>
      </c>
      <c r="V340" s="454" t="str">
        <f>Tabela3[[#This Row],[NOVO 
PRAZO REDE]]</f>
        <v>REDE OK</v>
      </c>
      <c r="W340" s="454">
        <f>Tabela3[[#This Row],[PRAZO
ATIVAÇÃO]]</f>
        <v>0</v>
      </c>
      <c r="X340" s="103" t="s">
        <v>500</v>
      </c>
      <c r="Y340" s="103" t="str">
        <f>IFERROR("W"&amp;WEEKNUM(Tabela3[[#This Row],[PRAZO RE REVISADO]]),"-")</f>
        <v>-</v>
      </c>
      <c r="Z340" s="103" t="str">
        <f>IFERROR("W"&amp;WEEKNUM(Tabela3[[#This Row],[PRAZO ATIVAÇÃO]]),"-")</f>
        <v>W0</v>
      </c>
      <c r="AA340" s="103">
        <v>2024</v>
      </c>
      <c r="AB340" s="103">
        <v>512298</v>
      </c>
      <c r="AC340" s="103" t="s">
        <v>572</v>
      </c>
      <c r="AD340" s="103" t="s">
        <v>137</v>
      </c>
      <c r="AE340" s="454"/>
      <c r="AF340" s="454"/>
      <c r="AG340" s="474"/>
      <c r="AH340" s="103"/>
      <c r="AK340" s="103" t="str">
        <f ca="1">IF(Tabela3[[#This Row],[STATUS]]&lt;&gt;"PREVISTO","N/A",IF(Tabela3[[#This Row],[Data_RE_CONGELADA]]="REDE OK","OK",IFERROR(IF(TODAY()-Tabela3[[#This Row],[Data_RE_CONGELADA]]&gt;=0,"ATRASADO",IF(TODAY()-Tabela3[[#This Row],[Data_RE_CONGELADA]]&gt;-5,"VENCENDO",IF(TODAY()-Tabela3[[#This Row],[Data_RE_CONGELADA]]&lt;=0,"NO PRAZO"))),"N/A")))</f>
        <v>N/A</v>
      </c>
      <c r="AL340" s="454" t="s">
        <v>138</v>
      </c>
      <c r="AM340" s="454">
        <v>45572</v>
      </c>
      <c r="AN340" s="458" t="s">
        <v>186</v>
      </c>
      <c r="AP340" s="103" t="s">
        <v>575</v>
      </c>
      <c r="AQ340" s="103" t="s">
        <v>611</v>
      </c>
      <c r="AR340" s="103" t="s">
        <v>575</v>
      </c>
      <c r="AS340" s="103">
        <v>0</v>
      </c>
      <c r="AU340" s="103" t="s">
        <v>604</v>
      </c>
      <c r="BC340" s="103"/>
      <c r="BE340" s="103" t="e">
        <f>VLOOKUP(Tabela3[[#This Row],[ID OSP]],[1]Export!$R:$R,1,0)</f>
        <v>#N/A</v>
      </c>
    </row>
    <row r="341" spans="1:57" hidden="1">
      <c r="A341" s="103" t="s">
        <v>1741</v>
      </c>
      <c r="B341" s="103" t="s">
        <v>1742</v>
      </c>
      <c r="C341" s="540" t="s">
        <v>137</v>
      </c>
      <c r="D341" s="456" t="s">
        <v>252</v>
      </c>
      <c r="E341" s="454" t="s">
        <v>138</v>
      </c>
      <c r="G341" s="454">
        <v>45554</v>
      </c>
      <c r="H341" s="454">
        <v>45581</v>
      </c>
      <c r="I341" s="103" t="s">
        <v>139</v>
      </c>
      <c r="J341" s="103" t="s">
        <v>139</v>
      </c>
      <c r="K341" s="458" t="s">
        <v>1743</v>
      </c>
      <c r="L341" s="103" t="s">
        <v>446</v>
      </c>
      <c r="M341" s="103" t="s">
        <v>450</v>
      </c>
      <c r="N341" s="103" t="s">
        <v>450</v>
      </c>
      <c r="O341" s="103" t="s">
        <v>588</v>
      </c>
      <c r="P341" s="103" t="s">
        <v>589</v>
      </c>
      <c r="Q341" s="103" t="s">
        <v>589</v>
      </c>
      <c r="R341" s="458" t="s">
        <v>617</v>
      </c>
      <c r="S341" s="462" t="s">
        <v>1744</v>
      </c>
      <c r="T341" s="103" t="s">
        <v>42</v>
      </c>
      <c r="U341" s="103" t="s">
        <v>137</v>
      </c>
      <c r="V341" s="454" t="str">
        <f>Tabela3[[#This Row],[NOVO 
PRAZO REDE]]</f>
        <v>REDE OK</v>
      </c>
      <c r="W341" s="454">
        <f>Tabela3[[#This Row],[PRAZO
ATIVAÇÃO]]</f>
        <v>0</v>
      </c>
      <c r="X341" s="103" t="s">
        <v>500</v>
      </c>
      <c r="Y341" s="103" t="str">
        <f>IFERROR("W"&amp;WEEKNUM(Tabela3[[#This Row],[PRAZO RE REVISADO]]),"-")</f>
        <v>-</v>
      </c>
      <c r="Z341" s="103" t="str">
        <f>IFERROR("W"&amp;WEEKNUM(Tabela3[[#This Row],[PRAZO ATIVAÇÃO]]),"-")</f>
        <v>W0</v>
      </c>
      <c r="AA341" s="103">
        <v>2024</v>
      </c>
      <c r="AB341" s="103">
        <v>512378</v>
      </c>
      <c r="AC341" s="103" t="s">
        <v>572</v>
      </c>
      <c r="AD341" s="103" t="s">
        <v>137</v>
      </c>
      <c r="AE341" s="454"/>
      <c r="AF341" s="454"/>
      <c r="AG341" s="474"/>
      <c r="AH341" s="103"/>
      <c r="AK341" s="103" t="str">
        <f ca="1">IF(Tabela3[[#This Row],[STATUS]]&lt;&gt;"PREVISTO","N/A",IF(Tabela3[[#This Row],[Data_RE_CONGELADA]]="REDE OK","OK",IFERROR(IF(TODAY()-Tabela3[[#This Row],[Data_RE_CONGELADA]]&gt;=0,"ATRASADO",IF(TODAY()-Tabela3[[#This Row],[Data_RE_CONGELADA]]&gt;-5,"VENCENDO",IF(TODAY()-Tabela3[[#This Row],[Data_RE_CONGELADA]]&lt;=0,"NO PRAZO"))),"N/A")))</f>
        <v>N/A</v>
      </c>
      <c r="AL341" s="454">
        <v>45576</v>
      </c>
      <c r="AM341" s="454">
        <v>45581</v>
      </c>
      <c r="AN341" s="458" t="s">
        <v>186</v>
      </c>
      <c r="AO341" s="458" t="s">
        <v>624</v>
      </c>
      <c r="AP341" s="103" t="s">
        <v>575</v>
      </c>
      <c r="AQ341" s="103" t="s">
        <v>611</v>
      </c>
      <c r="AR341" s="103" t="s">
        <v>575</v>
      </c>
      <c r="AS341" s="103">
        <v>0</v>
      </c>
      <c r="AU341" s="103" t="s">
        <v>604</v>
      </c>
      <c r="BC341" s="103"/>
      <c r="BE341" s="103" t="e">
        <f>VLOOKUP(Tabela3[[#This Row],[ID OSP]],[1]Export!$R:$R,1,0)</f>
        <v>#N/A</v>
      </c>
    </row>
    <row r="342" spans="1:57" hidden="1">
      <c r="A342" s="103" t="s">
        <v>1745</v>
      </c>
      <c r="B342" s="103" t="s">
        <v>1746</v>
      </c>
      <c r="C342" s="104" t="s">
        <v>137</v>
      </c>
      <c r="D342" s="456" t="s">
        <v>252</v>
      </c>
      <c r="E342" s="454" t="s">
        <v>138</v>
      </c>
      <c r="G342" s="454">
        <v>45588</v>
      </c>
      <c r="H342" s="454">
        <v>45588</v>
      </c>
      <c r="I342" s="103" t="s">
        <v>139</v>
      </c>
      <c r="J342" s="103" t="s">
        <v>139</v>
      </c>
      <c r="K342" s="458" t="s">
        <v>869</v>
      </c>
      <c r="L342" s="103" t="s">
        <v>446</v>
      </c>
      <c r="M342" s="103" t="s">
        <v>450</v>
      </c>
      <c r="N342" s="103" t="s">
        <v>450</v>
      </c>
      <c r="O342" s="103" t="s">
        <v>588</v>
      </c>
      <c r="P342" s="103" t="s">
        <v>589</v>
      </c>
      <c r="Q342" s="103" t="s">
        <v>589</v>
      </c>
      <c r="R342" s="458" t="s">
        <v>617</v>
      </c>
      <c r="S342" s="503"/>
      <c r="T342" s="103" t="s">
        <v>42</v>
      </c>
      <c r="U342" s="103" t="s">
        <v>137</v>
      </c>
      <c r="V342" s="454" t="str">
        <f>Tabela3[[#This Row],[NOVO 
PRAZO REDE]]</f>
        <v>REDE OK</v>
      </c>
      <c r="W342" s="454">
        <f>Tabela3[[#This Row],[PRAZO
ATIVAÇÃO]]</f>
        <v>0</v>
      </c>
      <c r="X342" s="103" t="s">
        <v>500</v>
      </c>
      <c r="Y342" s="103" t="str">
        <f>IFERROR("W"&amp;WEEKNUM(Tabela3[[#This Row],[PRAZO RE REVISADO]]),"-")</f>
        <v>-</v>
      </c>
      <c r="Z342" s="103" t="str">
        <f>IFERROR("W"&amp;WEEKNUM(Tabela3[[#This Row],[PRAZO ATIVAÇÃO]]),"-")</f>
        <v>W0</v>
      </c>
      <c r="AA342" s="103">
        <v>2024</v>
      </c>
      <c r="AB342" s="103">
        <v>512385</v>
      </c>
      <c r="AC342" s="103" t="s">
        <v>572</v>
      </c>
      <c r="AD342" s="103" t="s">
        <v>137</v>
      </c>
      <c r="AE342" s="454"/>
      <c r="AF342" s="454"/>
      <c r="AG342" s="474"/>
      <c r="AH342" s="103"/>
      <c r="AK342" s="103" t="str">
        <f ca="1">IF(Tabela3[[#This Row],[STATUS]]&lt;&gt;"PREVISTO","N/A",IF(Tabela3[[#This Row],[Data_RE_CONGELADA]]="REDE OK","OK",IFERROR(IF(TODAY()-Tabela3[[#This Row],[Data_RE_CONGELADA]]&gt;=0,"ATRASADO",IF(TODAY()-Tabela3[[#This Row],[Data_RE_CONGELADA]]&gt;-5,"VENCENDO",IF(TODAY()-Tabela3[[#This Row],[Data_RE_CONGELADA]]&lt;=0,"NO PRAZO"))),"N/A")))</f>
        <v>N/A</v>
      </c>
      <c r="AL342" s="454" t="s">
        <v>618</v>
      </c>
      <c r="AM342" s="454" t="s">
        <v>618</v>
      </c>
      <c r="AN342" s="458" t="s">
        <v>138</v>
      </c>
      <c r="AO342" s="458" t="s">
        <v>870</v>
      </c>
      <c r="AP342" s="103" t="s">
        <v>575</v>
      </c>
      <c r="AQ342" s="103" t="s">
        <v>611</v>
      </c>
      <c r="AR342" s="103" t="s">
        <v>575</v>
      </c>
      <c r="AS342" s="103">
        <v>0</v>
      </c>
      <c r="AU342" s="103" t="s">
        <v>604</v>
      </c>
      <c r="BC342" s="103"/>
      <c r="BE342" s="103" t="e">
        <f>VLOOKUP(Tabela3[[#This Row],[ID OSP]],[1]Export!$R:$R,1,0)</f>
        <v>#N/A</v>
      </c>
    </row>
    <row r="343" spans="1:57" hidden="1">
      <c r="A343" s="103" t="s">
        <v>1747</v>
      </c>
      <c r="B343" s="103" t="s">
        <v>1748</v>
      </c>
      <c r="C343" s="540" t="s">
        <v>137</v>
      </c>
      <c r="D343" s="454" t="s">
        <v>252</v>
      </c>
      <c r="E343" s="454" t="s">
        <v>138</v>
      </c>
      <c r="G343" s="454">
        <v>45496</v>
      </c>
      <c r="H343" s="454">
        <v>45566</v>
      </c>
      <c r="I343" s="103" t="s">
        <v>139</v>
      </c>
      <c r="J343" s="103" t="s">
        <v>139</v>
      </c>
      <c r="K343" s="458" t="s">
        <v>1625</v>
      </c>
      <c r="L343" s="103" t="s">
        <v>446</v>
      </c>
      <c r="M343" s="103" t="s">
        <v>464</v>
      </c>
      <c r="N343" s="103" t="s">
        <v>464</v>
      </c>
      <c r="O343" s="103" t="s">
        <v>588</v>
      </c>
      <c r="P343" s="103" t="s">
        <v>589</v>
      </c>
      <c r="Q343" s="103" t="s">
        <v>589</v>
      </c>
      <c r="R343" s="458" t="s">
        <v>671</v>
      </c>
      <c r="S343" s="503"/>
      <c r="T343" s="103" t="s">
        <v>252</v>
      </c>
      <c r="U343" s="103" t="s">
        <v>137</v>
      </c>
      <c r="V343" s="454" t="str">
        <f>Tabela3[[#This Row],[NOVO 
PRAZO REDE]]</f>
        <v>REDE OK</v>
      </c>
      <c r="W343" s="454">
        <f>Tabela3[[#This Row],[PRAZO
ATIVAÇÃO]]</f>
        <v>0</v>
      </c>
      <c r="X343" s="103" t="s">
        <v>482</v>
      </c>
      <c r="Y343" s="103" t="str">
        <f>IFERROR("W"&amp;WEEKNUM(Tabela3[[#This Row],[PRAZO RE REVISADO]]),"-")</f>
        <v>-</v>
      </c>
      <c r="Z343" s="103" t="str">
        <f>IFERROR("W"&amp;WEEKNUM(Tabela3[[#This Row],[PRAZO ATIVAÇÃO]]),"-")</f>
        <v>W0</v>
      </c>
      <c r="AA343" s="103">
        <v>2024</v>
      </c>
      <c r="AB343" s="103">
        <v>507985</v>
      </c>
      <c r="AC343" s="103" t="s">
        <v>610</v>
      </c>
      <c r="AD343" s="103" t="s">
        <v>137</v>
      </c>
      <c r="AE343" s="454"/>
      <c r="AF343" s="454"/>
      <c r="AG343" s="474"/>
      <c r="AH343" s="103"/>
      <c r="AK343" s="103" t="str">
        <f ca="1">IF(Tabela3[[#This Row],[STATUS]]&lt;&gt;"PREVISTO","N/A",IF(Tabela3[[#This Row],[Data_RE_CONGELADA]]="REDE OK","OK",IFERROR(IF(TODAY()-Tabela3[[#This Row],[Data_RE_CONGELADA]]&gt;=0,"ATRASADO",IF(TODAY()-Tabela3[[#This Row],[Data_RE_CONGELADA]]&gt;-5,"VENCENDO",IF(TODAY()-Tabela3[[#This Row],[Data_RE_CONGELADA]]&lt;=0,"NO PRAZO"))),"N/A")))</f>
        <v>N/A</v>
      </c>
      <c r="AL343" s="454" t="s">
        <v>138</v>
      </c>
      <c r="AM343" s="454">
        <v>45566</v>
      </c>
      <c r="AN343" s="458" t="s">
        <v>186</v>
      </c>
      <c r="AP343" s="103" t="s">
        <v>575</v>
      </c>
      <c r="AQ343" s="103" t="s">
        <v>611</v>
      </c>
      <c r="AR343" s="103" t="s">
        <v>575</v>
      </c>
      <c r="AS343" s="103">
        <v>0</v>
      </c>
      <c r="AU343" s="103" t="s">
        <v>604</v>
      </c>
      <c r="BC343" s="103"/>
      <c r="BE343" s="103" t="e">
        <f>VLOOKUP(Tabela3[[#This Row],[ID OSP]],[1]Export!$R:$R,1,0)</f>
        <v>#N/A</v>
      </c>
    </row>
    <row r="344" spans="1:57" hidden="1">
      <c r="A344" s="103" t="s">
        <v>1749</v>
      </c>
      <c r="B344" s="103" t="s">
        <v>1750</v>
      </c>
      <c r="C344" s="104" t="s">
        <v>137</v>
      </c>
      <c r="D344" s="456" t="s">
        <v>252</v>
      </c>
      <c r="E344" s="454" t="s">
        <v>138</v>
      </c>
      <c r="G344" s="454">
        <v>45371</v>
      </c>
      <c r="H344" s="454">
        <v>45371</v>
      </c>
      <c r="I344" s="103" t="s">
        <v>139</v>
      </c>
      <c r="J344" s="103" t="s">
        <v>139</v>
      </c>
      <c r="K344" s="458" t="s">
        <v>1751</v>
      </c>
      <c r="L344" s="103" t="s">
        <v>446</v>
      </c>
      <c r="M344" s="103" t="s">
        <v>461</v>
      </c>
      <c r="N344" s="103" t="s">
        <v>461</v>
      </c>
      <c r="O344" s="103" t="s">
        <v>588</v>
      </c>
      <c r="P344" s="103" t="s">
        <v>589</v>
      </c>
      <c r="Q344" s="103" t="s">
        <v>589</v>
      </c>
      <c r="R344" s="458" t="s">
        <v>857</v>
      </c>
      <c r="S344" s="460"/>
      <c r="T344" s="103" t="s">
        <v>252</v>
      </c>
      <c r="U344" s="103" t="s">
        <v>137</v>
      </c>
      <c r="V344" s="454" t="str">
        <f>Tabela3[[#This Row],[NOVO 
PRAZO REDE]]</f>
        <v>REDE OK</v>
      </c>
      <c r="W344" s="454">
        <f>Tabela3[[#This Row],[PRAZO
ATIVAÇÃO]]</f>
        <v>0</v>
      </c>
      <c r="X344" s="103" t="s">
        <v>625</v>
      </c>
      <c r="Y344" s="103" t="str">
        <f>IFERROR("W"&amp;WEEKNUM(Tabela3[[#This Row],[PRAZO RE REVISADO]]),"-")</f>
        <v>-</v>
      </c>
      <c r="Z344" s="103" t="str">
        <f>IFERROR("W"&amp;WEEKNUM(Tabela3[[#This Row],[PRAZO ATIVAÇÃO]]),"-")</f>
        <v>W0</v>
      </c>
      <c r="AA344" s="103">
        <v>2024</v>
      </c>
      <c r="AB344" s="103" t="s">
        <v>675</v>
      </c>
      <c r="AC344" s="103" t="s">
        <v>139</v>
      </c>
      <c r="AD344" s="103" t="s">
        <v>137</v>
      </c>
      <c r="AE344" s="454"/>
      <c r="AF344" s="454"/>
      <c r="AG344" s="474"/>
      <c r="AH344" s="103"/>
      <c r="AK344" s="103" t="str">
        <f ca="1">IF(Tabela3[[#This Row],[STATUS]]&lt;&gt;"PREVISTO","N/A",IF(Tabela3[[#This Row],[Data_RE_CONGELADA]]="REDE OK","OK",IFERROR(IF(TODAY()-Tabela3[[#This Row],[Data_RE_CONGELADA]]&gt;=0,"ATRASADO",IF(TODAY()-Tabela3[[#This Row],[Data_RE_CONGELADA]]&gt;-5,"VENCENDO",IF(TODAY()-Tabela3[[#This Row],[Data_RE_CONGELADA]]&lt;=0,"NO PRAZO"))),"N/A")))</f>
        <v>N/A</v>
      </c>
      <c r="AL344" s="454" t="s">
        <v>138</v>
      </c>
      <c r="AM344" s="454" t="s">
        <v>137</v>
      </c>
      <c r="AN344" s="458" t="s">
        <v>186</v>
      </c>
      <c r="AP344" s="103" t="s">
        <v>575</v>
      </c>
      <c r="AQ344" s="103" t="s">
        <v>611</v>
      </c>
      <c r="AR344" s="103" t="s">
        <v>575</v>
      </c>
      <c r="AS344" s="103">
        <v>0</v>
      </c>
      <c r="AU344" s="103" t="s">
        <v>604</v>
      </c>
      <c r="BC344" s="103"/>
      <c r="BE344" s="103" t="e">
        <f>VLOOKUP(Tabela3[[#This Row],[ID OSP]],[1]Export!$R:$R,1,0)</f>
        <v>#N/A</v>
      </c>
    </row>
    <row r="345" spans="1:57" hidden="1">
      <c r="A345" s="103" t="s">
        <v>261</v>
      </c>
      <c r="B345" s="103" t="s">
        <v>1752</v>
      </c>
      <c r="C345" s="104" t="s">
        <v>137</v>
      </c>
      <c r="D345" s="454" t="s">
        <v>252</v>
      </c>
      <c r="E345" s="454" t="s">
        <v>138</v>
      </c>
      <c r="G345" s="454" t="s">
        <v>607</v>
      </c>
      <c r="H345" s="454" t="s">
        <v>186</v>
      </c>
      <c r="I345" s="103" t="s">
        <v>139</v>
      </c>
      <c r="J345" s="103" t="s">
        <v>139</v>
      </c>
      <c r="K345" s="458" t="s">
        <v>1753</v>
      </c>
      <c r="L345" s="103" t="s">
        <v>468</v>
      </c>
      <c r="M345" s="103" t="s">
        <v>215</v>
      </c>
      <c r="N345" s="103" t="s">
        <v>215</v>
      </c>
      <c r="P345" s="103" t="s">
        <v>712</v>
      </c>
      <c r="Q345" s="103" t="s">
        <v>712</v>
      </c>
      <c r="R345" s="458" t="s">
        <v>1754</v>
      </c>
      <c r="S345" s="503"/>
      <c r="T345" s="103" t="s">
        <v>42</v>
      </c>
      <c r="U345" s="103" t="s">
        <v>137</v>
      </c>
      <c r="V345" s="454" t="str">
        <f>Tabela3[[#This Row],[NOVO 
PRAZO REDE]]</f>
        <v>REDE OK</v>
      </c>
      <c r="W345" s="454">
        <f>Tabela3[[#This Row],[PRAZO
ATIVAÇÃO]]</f>
        <v>0</v>
      </c>
      <c r="X345" s="103" t="s">
        <v>729</v>
      </c>
      <c r="Y345" s="103" t="str">
        <f>IFERROR("W"&amp;WEEKNUM(Tabela3[[#This Row],[PRAZO RE REVISADO]]),"-")</f>
        <v>-</v>
      </c>
      <c r="Z345" s="103" t="str">
        <f>IFERROR("W"&amp;WEEKNUM(Tabela3[[#This Row],[PRAZO ATIVAÇÃO]]),"-")</f>
        <v>W0</v>
      </c>
      <c r="AA345" s="103">
        <v>2024</v>
      </c>
      <c r="AB345" s="103">
        <v>508185</v>
      </c>
      <c r="AC345" s="103" t="s">
        <v>610</v>
      </c>
      <c r="AD345" s="103" t="s">
        <v>137</v>
      </c>
      <c r="AF345" s="103"/>
      <c r="AG345" s="474"/>
      <c r="AH345" s="103" t="e">
        <f>VLOOKUP(Tabela3[[#This Row],[SITE]],#REF!,8,0)</f>
        <v>#REF!</v>
      </c>
      <c r="AK345" s="103" t="str">
        <f ca="1">IF(Tabela3[[#This Row],[STATUS]]&lt;&gt;"PREVISTO","N/A",IF(Tabela3[[#This Row],[Data_RE_CONGELADA]]="REDE OK","OK",IFERROR(IF(TODAY()-Tabela3[[#This Row],[Data_RE_CONGELADA]]&gt;=0,"ATRASADO",IF(TODAY()-Tabela3[[#This Row],[Data_RE_CONGELADA]]&gt;-5,"VENCENDO",IF(TODAY()-Tabela3[[#This Row],[Data_RE_CONGELADA]]&lt;=0,"NO PRAZO"))),"N/A")))</f>
        <v>N/A</v>
      </c>
      <c r="AL345" s="454">
        <v>45621</v>
      </c>
      <c r="AM345" s="454">
        <v>45626</v>
      </c>
      <c r="AN345" s="458" t="s">
        <v>186</v>
      </c>
      <c r="AO345" s="458" t="s">
        <v>186</v>
      </c>
      <c r="AP345" s="103" t="s">
        <v>575</v>
      </c>
      <c r="AQ345" s="103" t="s">
        <v>688</v>
      </c>
      <c r="AR345" s="103" t="s">
        <v>576</v>
      </c>
      <c r="AS345" s="103">
        <v>0</v>
      </c>
      <c r="AU345" s="103" t="s">
        <v>648</v>
      </c>
      <c r="AV345" s="103" t="s">
        <v>1755</v>
      </c>
      <c r="AW345" s="103" t="s">
        <v>580</v>
      </c>
      <c r="AX345" s="103" t="s">
        <v>580</v>
      </c>
      <c r="AY345" s="103" t="s">
        <v>580</v>
      </c>
      <c r="AZ345" s="103" t="s">
        <v>580</v>
      </c>
      <c r="BA345" s="103" t="s">
        <v>580</v>
      </c>
      <c r="BB345" s="103" t="s">
        <v>714</v>
      </c>
      <c r="BC345" s="103"/>
      <c r="BE345" s="103" t="e">
        <f>VLOOKUP(Tabela3[[#This Row],[ID OSP]],[1]Export!$R:$R,1,0)</f>
        <v>#N/A</v>
      </c>
    </row>
    <row r="346" spans="1:57" hidden="1">
      <c r="A346" s="103" t="s">
        <v>1756</v>
      </c>
      <c r="B346" s="103" t="s">
        <v>1757</v>
      </c>
      <c r="C346" s="540" t="s">
        <v>137</v>
      </c>
      <c r="D346" s="456" t="s">
        <v>252</v>
      </c>
      <c r="E346" s="454" t="s">
        <v>138</v>
      </c>
      <c r="G346" s="454">
        <v>45490</v>
      </c>
      <c r="H346" s="454">
        <v>45594</v>
      </c>
      <c r="I346" s="103" t="s">
        <v>139</v>
      </c>
      <c r="J346" s="103" t="s">
        <v>139</v>
      </c>
      <c r="K346" s="458" t="s">
        <v>1758</v>
      </c>
      <c r="L346" s="103" t="s">
        <v>446</v>
      </c>
      <c r="M346" s="103" t="s">
        <v>465</v>
      </c>
      <c r="N346" s="103" t="s">
        <v>813</v>
      </c>
      <c r="O346" s="103" t="s">
        <v>588</v>
      </c>
      <c r="P346" s="103" t="s">
        <v>589</v>
      </c>
      <c r="Q346" s="103" t="s">
        <v>589</v>
      </c>
      <c r="R346" s="458" t="s">
        <v>671</v>
      </c>
      <c r="S346" s="503"/>
      <c r="T346" s="103" t="s">
        <v>252</v>
      </c>
      <c r="U346" s="103" t="s">
        <v>137</v>
      </c>
      <c r="V346" s="454" t="str">
        <f>Tabela3[[#This Row],[NOVO 
PRAZO REDE]]</f>
        <v>REDE OK</v>
      </c>
      <c r="W346" s="454">
        <f>Tabela3[[#This Row],[PRAZO
ATIVAÇÃO]]</f>
        <v>0</v>
      </c>
      <c r="X346" s="103" t="s">
        <v>729</v>
      </c>
      <c r="Y346" s="103" t="str">
        <f>IFERROR("W"&amp;WEEKNUM(Tabela3[[#This Row],[PRAZO RE REVISADO]]),"-")</f>
        <v>-</v>
      </c>
      <c r="Z346" s="103" t="str">
        <f>IFERROR("W"&amp;WEEKNUM(Tabela3[[#This Row],[PRAZO ATIVAÇÃO]]),"-")</f>
        <v>W0</v>
      </c>
      <c r="AA346" s="103">
        <v>2024</v>
      </c>
      <c r="AB346" s="103">
        <v>502749</v>
      </c>
      <c r="AC346" s="103" t="s">
        <v>592</v>
      </c>
      <c r="AD346" s="103" t="s">
        <v>137</v>
      </c>
      <c r="AE346" s="454"/>
      <c r="AF346" s="454"/>
      <c r="AG346" s="474"/>
      <c r="AH346" s="103"/>
      <c r="AK346" s="103" t="str">
        <f ca="1">IF(Tabela3[[#This Row],[STATUS]]&lt;&gt;"PREVISTO","N/A",IF(Tabela3[[#This Row],[Data_RE_CONGELADA]]="REDE OK","OK",IFERROR(IF(TODAY()-Tabela3[[#This Row],[Data_RE_CONGELADA]]&gt;=0,"ATRASADO",IF(TODAY()-Tabela3[[#This Row],[Data_RE_CONGELADA]]&gt;-5,"VENCENDO",IF(TODAY()-Tabela3[[#This Row],[Data_RE_CONGELADA]]&lt;=0,"NO PRAZO"))),"N/A")))</f>
        <v>N/A</v>
      </c>
      <c r="AL346" s="454">
        <v>45575</v>
      </c>
      <c r="AM346" s="454">
        <v>45583</v>
      </c>
      <c r="AN346" s="458" t="s">
        <v>186</v>
      </c>
      <c r="AO346" s="458" t="s">
        <v>1608</v>
      </c>
      <c r="AP346" s="103" t="s">
        <v>575</v>
      </c>
      <c r="AQ346" s="103" t="s">
        <v>611</v>
      </c>
      <c r="AR346" s="103" t="s">
        <v>575</v>
      </c>
      <c r="AS346" s="103">
        <v>0</v>
      </c>
      <c r="AU346" s="103" t="s">
        <v>604</v>
      </c>
      <c r="BC346" s="103"/>
      <c r="BE346" s="103" t="e">
        <f>VLOOKUP(Tabela3[[#This Row],[ID OSP]],[1]Export!$R:$R,1,0)</f>
        <v>#N/A</v>
      </c>
    </row>
    <row r="347" spans="1:57" hidden="1">
      <c r="A347" s="103" t="s">
        <v>1759</v>
      </c>
      <c r="B347" s="103" t="s">
        <v>1760</v>
      </c>
      <c r="C347" s="104" t="s">
        <v>137</v>
      </c>
      <c r="D347" s="456" t="s">
        <v>252</v>
      </c>
      <c r="E347" s="454" t="s">
        <v>138</v>
      </c>
      <c r="G347" s="454">
        <v>45597</v>
      </c>
      <c r="H347" s="454">
        <v>45604</v>
      </c>
      <c r="I347" s="103" t="s">
        <v>139</v>
      </c>
      <c r="J347" s="103" t="s">
        <v>139</v>
      </c>
      <c r="K347" s="458" t="s">
        <v>1761</v>
      </c>
      <c r="L347" s="103" t="s">
        <v>445</v>
      </c>
      <c r="M347" s="103" t="s">
        <v>449</v>
      </c>
      <c r="N347" s="103" t="s">
        <v>186</v>
      </c>
      <c r="O347" s="103" t="s">
        <v>588</v>
      </c>
      <c r="P347" s="103" t="s">
        <v>598</v>
      </c>
      <c r="Q347" s="103" t="s">
        <v>589</v>
      </c>
      <c r="R347" s="458" t="s">
        <v>1338</v>
      </c>
      <c r="S347" s="478"/>
      <c r="T347" s="103" t="s">
        <v>42</v>
      </c>
      <c r="U347" s="103" t="s">
        <v>137</v>
      </c>
      <c r="V347" s="454" t="str">
        <f>Tabela3[[#This Row],[NOVO 
PRAZO REDE]]</f>
        <v>REDE OK</v>
      </c>
      <c r="W347" s="454">
        <f>Tabela3[[#This Row],[PRAZO
ATIVAÇÃO]]</f>
        <v>0</v>
      </c>
      <c r="X347" s="103" t="s">
        <v>500</v>
      </c>
      <c r="Y347" s="103" t="str">
        <f>IFERROR("W"&amp;WEEKNUM(Tabela3[[#This Row],[PRAZO RE REVISADO]]),"-")</f>
        <v>-</v>
      </c>
      <c r="Z347" s="103" t="str">
        <f>IFERROR("W"&amp;WEEKNUM(Tabela3[[#This Row],[PRAZO ATIVAÇÃO]]),"-")</f>
        <v>W0</v>
      </c>
      <c r="AA347" s="103">
        <v>2024</v>
      </c>
      <c r="AB347" s="103">
        <v>512320</v>
      </c>
      <c r="AC347" s="103" t="s">
        <v>572</v>
      </c>
      <c r="AD347" s="103" t="s">
        <v>137</v>
      </c>
      <c r="AE347" s="454"/>
      <c r="AF347" s="454"/>
      <c r="AG347" s="474"/>
      <c r="AH347" s="103"/>
      <c r="AK347" s="103" t="str">
        <f ca="1">IF(Tabela3[[#This Row],[STATUS]]&lt;&gt;"PREVISTO","N/A",IF(Tabela3[[#This Row],[Data_RE_CONGELADA]]="REDE OK","OK",IFERROR(IF(TODAY()-Tabela3[[#This Row],[Data_RE_CONGELADA]]&gt;=0,"ATRASADO",IF(TODAY()-Tabela3[[#This Row],[Data_RE_CONGELADA]]&gt;-5,"VENCENDO",IF(TODAY()-Tabela3[[#This Row],[Data_RE_CONGELADA]]&lt;=0,"NO PRAZO"))),"N/A")))</f>
        <v>N/A</v>
      </c>
      <c r="AL347" s="454" t="s">
        <v>138</v>
      </c>
      <c r="AM347" s="454">
        <v>45579</v>
      </c>
      <c r="AN347" s="458" t="s">
        <v>186</v>
      </c>
      <c r="AO347" s="458" t="s">
        <v>1762</v>
      </c>
      <c r="AP347" s="103" t="s">
        <v>575</v>
      </c>
      <c r="AQ347" s="103" t="s">
        <v>611</v>
      </c>
      <c r="AR347" s="103" t="s">
        <v>575</v>
      </c>
      <c r="AS347" s="103">
        <v>0</v>
      </c>
      <c r="AU347" s="103" t="s">
        <v>604</v>
      </c>
      <c r="BC347" s="103"/>
      <c r="BE347" s="103" t="e">
        <f>VLOOKUP(Tabela3[[#This Row],[ID OSP]],[1]Export!$R:$R,1,0)</f>
        <v>#N/A</v>
      </c>
    </row>
    <row r="348" spans="1:57" hidden="1">
      <c r="A348" s="103" t="s">
        <v>1763</v>
      </c>
      <c r="B348" s="103" t="s">
        <v>1764</v>
      </c>
      <c r="C348" s="104" t="s">
        <v>137</v>
      </c>
      <c r="D348" s="454" t="s">
        <v>252</v>
      </c>
      <c r="E348" s="454" t="s">
        <v>138</v>
      </c>
      <c r="G348" s="454">
        <v>45553</v>
      </c>
      <c r="H348" s="454">
        <v>45574</v>
      </c>
      <c r="I348" s="103" t="s">
        <v>139</v>
      </c>
      <c r="J348" s="103" t="s">
        <v>139</v>
      </c>
      <c r="K348" s="458" t="s">
        <v>1765</v>
      </c>
      <c r="L348" s="103" t="s">
        <v>446</v>
      </c>
      <c r="M348" s="103" t="s">
        <v>454</v>
      </c>
      <c r="N348" s="103" t="s">
        <v>454</v>
      </c>
      <c r="O348" s="103" t="s">
        <v>588</v>
      </c>
      <c r="P348" s="103" t="s">
        <v>934</v>
      </c>
      <c r="Q348" s="103" t="s">
        <v>589</v>
      </c>
      <c r="R348" s="458" t="s">
        <v>617</v>
      </c>
      <c r="S348" s="462" t="str">
        <f>Tabela3[[#This Row],[RESPONSÁVEIS]]</f>
        <v>O&amp;M</v>
      </c>
      <c r="T348" s="103" t="s">
        <v>42</v>
      </c>
      <c r="U348" s="103" t="s">
        <v>137</v>
      </c>
      <c r="V348" s="454" t="str">
        <f>Tabela3[[#This Row],[NOVO 
PRAZO REDE]]</f>
        <v>REDE OK</v>
      </c>
      <c r="W348" s="454">
        <f>Tabela3[[#This Row],[PRAZO
ATIVAÇÃO]]</f>
        <v>0</v>
      </c>
      <c r="X348" s="103" t="s">
        <v>500</v>
      </c>
      <c r="Y348" s="103" t="str">
        <f>IFERROR("W"&amp;WEEKNUM(Tabela3[[#This Row],[PRAZO RE REVISADO]]),"-")</f>
        <v>-</v>
      </c>
      <c r="Z348" s="103" t="str">
        <f>IFERROR("W"&amp;WEEKNUM(Tabela3[[#This Row],[PRAZO ATIVAÇÃO]]),"-")</f>
        <v>W0</v>
      </c>
      <c r="AA348" s="103">
        <v>2024</v>
      </c>
      <c r="AB348" s="103">
        <v>512261</v>
      </c>
      <c r="AC348" s="103" t="s">
        <v>592</v>
      </c>
      <c r="AD348" s="103" t="s">
        <v>137</v>
      </c>
      <c r="AE348" s="454"/>
      <c r="AF348" s="454"/>
      <c r="AG348" s="474"/>
      <c r="AH348" s="103"/>
      <c r="AK348" s="103" t="str">
        <f ca="1">IF(Tabela3[[#This Row],[STATUS]]&lt;&gt;"PREVISTO","N/A",IF(Tabela3[[#This Row],[Data_RE_CONGELADA]]="REDE OK","OK",IFERROR(IF(TODAY()-Tabela3[[#This Row],[Data_RE_CONGELADA]]&gt;=0,"ATRASADO",IF(TODAY()-Tabela3[[#This Row],[Data_RE_CONGELADA]]&gt;-5,"VENCENDO",IF(TODAY()-Tabela3[[#This Row],[Data_RE_CONGELADA]]&lt;=0,"NO PRAZO"))),"N/A")))</f>
        <v>N/A</v>
      </c>
      <c r="AL348" s="454">
        <v>45574</v>
      </c>
      <c r="AM348" s="454">
        <v>45575</v>
      </c>
      <c r="AN348" s="458" t="s">
        <v>186</v>
      </c>
      <c r="AO348" s="458" t="s">
        <v>624</v>
      </c>
      <c r="AP348" s="103" t="s">
        <v>575</v>
      </c>
      <c r="AQ348" s="103" t="s">
        <v>611</v>
      </c>
      <c r="AR348" s="103" t="s">
        <v>575</v>
      </c>
      <c r="AS348" s="103">
        <v>0</v>
      </c>
      <c r="AU348" s="103" t="s">
        <v>604</v>
      </c>
      <c r="BC348" s="103"/>
      <c r="BE348" s="103" t="e">
        <f>VLOOKUP(Tabela3[[#This Row],[ID OSP]],[1]Export!$R:$R,1,0)</f>
        <v>#N/A</v>
      </c>
    </row>
    <row r="349" spans="1:57" hidden="1">
      <c r="A349" s="103" t="s">
        <v>1766</v>
      </c>
      <c r="B349" s="103" t="s">
        <v>1767</v>
      </c>
      <c r="C349" s="104" t="s">
        <v>137</v>
      </c>
      <c r="D349" s="456" t="s">
        <v>252</v>
      </c>
      <c r="E349" s="454" t="s">
        <v>138</v>
      </c>
      <c r="G349" s="454">
        <v>45315</v>
      </c>
      <c r="H349" s="454">
        <v>45315</v>
      </c>
      <c r="I349" s="103" t="s">
        <v>139</v>
      </c>
      <c r="J349" s="103" t="s">
        <v>139</v>
      </c>
      <c r="K349" s="458" t="s">
        <v>1768</v>
      </c>
      <c r="L349" s="103" t="s">
        <v>446</v>
      </c>
      <c r="M349" s="103" t="s">
        <v>450</v>
      </c>
      <c r="N349" s="103" t="s">
        <v>623</v>
      </c>
      <c r="O349" s="103" t="s">
        <v>616</v>
      </c>
      <c r="P349" s="103" t="s">
        <v>589</v>
      </c>
      <c r="Q349" s="103" t="s">
        <v>589</v>
      </c>
      <c r="R349" s="458" t="s">
        <v>665</v>
      </c>
      <c r="S349" s="460"/>
      <c r="T349" s="103" t="s">
        <v>42</v>
      </c>
      <c r="U349" s="103" t="s">
        <v>137</v>
      </c>
      <c r="V349" s="454" t="str">
        <f>Tabela3[[#This Row],[NOVO 
PRAZO REDE]]</f>
        <v>REDE OK</v>
      </c>
      <c r="W349" s="454">
        <f>Tabela3[[#This Row],[PRAZO
ATIVAÇÃO]]</f>
        <v>0</v>
      </c>
      <c r="X349" s="103" t="s">
        <v>500</v>
      </c>
      <c r="Y349" s="103" t="str">
        <f>IFERROR("W"&amp;WEEKNUM(Tabela3[[#This Row],[PRAZO RE REVISADO]]),"-")</f>
        <v>-</v>
      </c>
      <c r="Z349" s="103" t="str">
        <f>IFERROR("W"&amp;WEEKNUM(Tabela3[[#This Row],[PRAZO ATIVAÇÃO]]),"-")</f>
        <v>W0</v>
      </c>
      <c r="AA349" s="103">
        <v>2024</v>
      </c>
      <c r="AB349" s="103" t="s">
        <v>675</v>
      </c>
      <c r="AC349" s="103" t="s">
        <v>139</v>
      </c>
      <c r="AD349" s="103" t="s">
        <v>137</v>
      </c>
      <c r="AE349" s="454"/>
      <c r="AF349" s="454"/>
      <c r="AG349" s="474"/>
      <c r="AH349" s="103"/>
      <c r="AK349" s="103" t="str">
        <f ca="1">IF(Tabela3[[#This Row],[STATUS]]&lt;&gt;"PREVISTO","N/A",IF(Tabela3[[#This Row],[Data_RE_CONGELADA]]="REDE OK","OK",IFERROR(IF(TODAY()-Tabela3[[#This Row],[Data_RE_CONGELADA]]&gt;=0,"ATRASADO",IF(TODAY()-Tabela3[[#This Row],[Data_RE_CONGELADA]]&gt;-5,"VENCENDO",IF(TODAY()-Tabela3[[#This Row],[Data_RE_CONGELADA]]&lt;=0,"NO PRAZO"))),"N/A")))</f>
        <v>N/A</v>
      </c>
      <c r="AL349" s="454" t="s">
        <v>138</v>
      </c>
      <c r="AM349" s="454" t="s">
        <v>137</v>
      </c>
      <c r="AN349" s="458" t="s">
        <v>186</v>
      </c>
      <c r="AP349" s="103" t="s">
        <v>575</v>
      </c>
      <c r="AQ349" s="103" t="s">
        <v>611</v>
      </c>
      <c r="AR349" s="103" t="s">
        <v>575</v>
      </c>
      <c r="AS349" s="103">
        <v>0</v>
      </c>
      <c r="AU349" s="103" t="s">
        <v>604</v>
      </c>
      <c r="BC349" s="103"/>
      <c r="BE349" s="103" t="e">
        <f>VLOOKUP(Tabela3[[#This Row],[ID OSP]],[1]Export!$R:$R,1,0)</f>
        <v>#N/A</v>
      </c>
    </row>
    <row r="350" spans="1:57" hidden="1">
      <c r="A350" s="103" t="s">
        <v>1769</v>
      </c>
      <c r="B350" s="103" t="s">
        <v>1770</v>
      </c>
      <c r="C350" s="104" t="s">
        <v>137</v>
      </c>
      <c r="D350" s="454" t="s">
        <v>252</v>
      </c>
      <c r="E350" s="454" t="s">
        <v>138</v>
      </c>
      <c r="G350" s="454">
        <v>45496</v>
      </c>
      <c r="H350" s="454">
        <v>45506</v>
      </c>
      <c r="I350" s="103" t="s">
        <v>139</v>
      </c>
      <c r="J350" s="103" t="s">
        <v>139</v>
      </c>
      <c r="K350" s="458" t="s">
        <v>1771</v>
      </c>
      <c r="L350" s="103" t="s">
        <v>446</v>
      </c>
      <c r="M350" s="103" t="s">
        <v>464</v>
      </c>
      <c r="N350" s="103" t="s">
        <v>464</v>
      </c>
      <c r="O350" s="103" t="s">
        <v>588</v>
      </c>
      <c r="P350" s="103" t="s">
        <v>589</v>
      </c>
      <c r="Q350" s="103" t="s">
        <v>589</v>
      </c>
      <c r="R350" s="458" t="s">
        <v>138</v>
      </c>
      <c r="S350" s="460"/>
      <c r="T350" s="103" t="s">
        <v>252</v>
      </c>
      <c r="U350" s="103" t="s">
        <v>137</v>
      </c>
      <c r="V350" s="454" t="str">
        <f>Tabela3[[#This Row],[NOVO 
PRAZO REDE]]</f>
        <v>REDE OK</v>
      </c>
      <c r="W350" s="454">
        <f>Tabela3[[#This Row],[PRAZO
ATIVAÇÃO]]</f>
        <v>0</v>
      </c>
      <c r="X350" s="103" t="s">
        <v>482</v>
      </c>
      <c r="Y350" s="103" t="str">
        <f>IFERROR("W"&amp;WEEKNUM(Tabela3[[#This Row],[PRAZO RE REVISADO]]),"-")</f>
        <v>-</v>
      </c>
      <c r="Z350" s="103" t="str">
        <f>IFERROR("W"&amp;WEEKNUM(Tabela3[[#This Row],[PRAZO ATIVAÇÃO]]),"-")</f>
        <v>W0</v>
      </c>
      <c r="AA350" s="103">
        <v>2024</v>
      </c>
      <c r="AB350" s="103">
        <v>484151</v>
      </c>
      <c r="AC350" s="103" t="s">
        <v>268</v>
      </c>
      <c r="AD350" s="103" t="s">
        <v>137</v>
      </c>
      <c r="AE350" s="454"/>
      <c r="AF350" s="454"/>
      <c r="AG350" s="474"/>
      <c r="AH350" s="103"/>
      <c r="AK350" s="103" t="str">
        <f ca="1">IF(Tabela3[[#This Row],[STATUS]]&lt;&gt;"PREVISTO","N/A",IF(Tabela3[[#This Row],[Data_RE_CONGELADA]]="REDE OK","OK",IFERROR(IF(TODAY()-Tabela3[[#This Row],[Data_RE_CONGELADA]]&gt;=0,"ATRASADO",IF(TODAY()-Tabela3[[#This Row],[Data_RE_CONGELADA]]&gt;-5,"VENCENDO",IF(TODAY()-Tabela3[[#This Row],[Data_RE_CONGELADA]]&lt;=0,"NO PRAZO"))),"N/A")))</f>
        <v>N/A</v>
      </c>
      <c r="AL350" s="454" t="s">
        <v>138</v>
      </c>
      <c r="AM350" s="454" t="s">
        <v>137</v>
      </c>
      <c r="AN350" s="458" t="s">
        <v>186</v>
      </c>
      <c r="AP350" s="103" t="s">
        <v>575</v>
      </c>
      <c r="AQ350" s="103" t="s">
        <v>611</v>
      </c>
      <c r="AR350" s="103" t="s">
        <v>575</v>
      </c>
      <c r="AS350" s="103">
        <v>0</v>
      </c>
      <c r="AU350" s="103" t="s">
        <v>604</v>
      </c>
      <c r="BC350" s="103"/>
      <c r="BE350" s="103" t="e">
        <f>VLOOKUP(Tabela3[[#This Row],[ID OSP]],[1]Export!$R:$R,1,0)</f>
        <v>#N/A</v>
      </c>
    </row>
    <row r="351" spans="1:57" hidden="1">
      <c r="A351" s="103" t="s">
        <v>1772</v>
      </c>
      <c r="B351" s="103" t="s">
        <v>1773</v>
      </c>
      <c r="C351" s="104" t="s">
        <v>137</v>
      </c>
      <c r="D351" s="456" t="s">
        <v>252</v>
      </c>
      <c r="E351" s="454" t="s">
        <v>138</v>
      </c>
      <c r="G351" s="454">
        <v>45546</v>
      </c>
      <c r="H351" s="454">
        <v>45852</v>
      </c>
      <c r="I351" s="103" t="s">
        <v>139</v>
      </c>
      <c r="J351" s="103" t="s">
        <v>139</v>
      </c>
      <c r="K351" s="458" t="s">
        <v>1774</v>
      </c>
      <c r="L351" s="103" t="s">
        <v>446</v>
      </c>
      <c r="M351" s="103" t="s">
        <v>448</v>
      </c>
      <c r="N351" s="103" t="s">
        <v>796</v>
      </c>
      <c r="O351" s="103" t="s">
        <v>616</v>
      </c>
      <c r="P351" s="103" t="s">
        <v>799</v>
      </c>
      <c r="Q351" s="103" t="s">
        <v>589</v>
      </c>
      <c r="R351" s="458" t="s">
        <v>617</v>
      </c>
      <c r="S351" s="455"/>
      <c r="T351" s="103" t="s">
        <v>42</v>
      </c>
      <c r="U351" s="103" t="s">
        <v>137</v>
      </c>
      <c r="V351" s="454" t="str">
        <f>Tabela3[[#This Row],[NOVO 
PRAZO REDE]]</f>
        <v>REDE OK</v>
      </c>
      <c r="W351" s="103" t="s">
        <v>137</v>
      </c>
      <c r="X351" s="103" t="s">
        <v>500</v>
      </c>
      <c r="Y351" s="103" t="str">
        <f>IFERROR("W"&amp;WEEKNUM(Tabela3[[#This Row],[PRAZO RE REVISADO]]),"-")</f>
        <v>-</v>
      </c>
      <c r="Z351" s="103" t="str">
        <f>IFERROR("W"&amp;WEEKNUM(Tabela3[[#This Row],[PRAZO ATIVAÇÃO]]),"-")</f>
        <v>-</v>
      </c>
      <c r="AA351" s="103">
        <v>2024</v>
      </c>
      <c r="AB351" s="103">
        <v>512242</v>
      </c>
      <c r="AC351" s="103" t="s">
        <v>572</v>
      </c>
      <c r="AD351" s="103" t="s">
        <v>137</v>
      </c>
      <c r="AE351" s="454"/>
      <c r="AF351" s="454"/>
      <c r="AG351" s="474"/>
      <c r="AH351" s="103"/>
      <c r="AK351" s="103" t="str">
        <f ca="1">IF(Tabela3[[#This Row],[STATUS]]&lt;&gt;"PREVISTO","N/A",IF(Tabela3[[#This Row],[Data_RE_CONGELADA]]="REDE OK","OK",IFERROR(IF(TODAY()-Tabela3[[#This Row],[Data_RE_CONGELADA]]&gt;=0,"ATRASADO",IF(TODAY()-Tabela3[[#This Row],[Data_RE_CONGELADA]]&gt;-5,"VENCENDO",IF(TODAY()-Tabela3[[#This Row],[Data_RE_CONGELADA]]&lt;=0,"NO PRAZO"))),"N/A")))</f>
        <v>N/A</v>
      </c>
      <c r="AL351" s="454" t="s">
        <v>138</v>
      </c>
      <c r="AM351" s="454">
        <v>45574</v>
      </c>
      <c r="AN351" s="458" t="s">
        <v>186</v>
      </c>
      <c r="AP351" s="103" t="s">
        <v>575</v>
      </c>
      <c r="AQ351" s="103" t="s">
        <v>611</v>
      </c>
      <c r="AR351" s="103" t="s">
        <v>575</v>
      </c>
      <c r="AS351" s="103">
        <v>0</v>
      </c>
      <c r="AU351" s="103" t="s">
        <v>604</v>
      </c>
      <c r="BC351" s="103"/>
      <c r="BE351" s="103" t="e">
        <f>VLOOKUP(Tabela3[[#This Row],[ID OSP]],[1]Export!$R:$R,1,0)</f>
        <v>#N/A</v>
      </c>
    </row>
    <row r="352" spans="1:57" hidden="1">
      <c r="A352" s="103" t="s">
        <v>1775</v>
      </c>
      <c r="B352" s="103" t="s">
        <v>1776</v>
      </c>
      <c r="C352" s="104" t="s">
        <v>137</v>
      </c>
      <c r="D352" s="456" t="s">
        <v>252</v>
      </c>
      <c r="E352" s="454" t="s">
        <v>138</v>
      </c>
      <c r="G352" s="454">
        <v>45546</v>
      </c>
      <c r="H352" s="454">
        <v>45852</v>
      </c>
      <c r="I352" s="103" t="s">
        <v>139</v>
      </c>
      <c r="J352" s="103" t="s">
        <v>139</v>
      </c>
      <c r="K352" s="458" t="s">
        <v>1774</v>
      </c>
      <c r="L352" s="103" t="s">
        <v>446</v>
      </c>
      <c r="M352" s="103" t="s">
        <v>448</v>
      </c>
      <c r="N352" s="103" t="s">
        <v>796</v>
      </c>
      <c r="O352" s="103" t="s">
        <v>616</v>
      </c>
      <c r="P352" s="103" t="s">
        <v>799</v>
      </c>
      <c r="Q352" s="103" t="s">
        <v>589</v>
      </c>
      <c r="R352" s="458" t="s">
        <v>1777</v>
      </c>
      <c r="S352" s="455"/>
      <c r="T352" s="103" t="s">
        <v>42</v>
      </c>
      <c r="U352" s="103" t="s">
        <v>137</v>
      </c>
      <c r="V352" s="454" t="str">
        <f>Tabela3[[#This Row],[NOVO 
PRAZO REDE]]</f>
        <v>REDE OK</v>
      </c>
      <c r="W352" s="103" t="s">
        <v>137</v>
      </c>
      <c r="X352" s="103" t="s">
        <v>500</v>
      </c>
      <c r="Y352" s="103" t="str">
        <f>IFERROR("W"&amp;WEEKNUM(Tabela3[[#This Row],[PRAZO RE REVISADO]]),"-")</f>
        <v>-</v>
      </c>
      <c r="Z352" s="103" t="str">
        <f>IFERROR("W"&amp;WEEKNUM(Tabela3[[#This Row],[PRAZO ATIVAÇÃO]]),"-")</f>
        <v>-</v>
      </c>
      <c r="AA352" s="103">
        <v>2024</v>
      </c>
      <c r="AB352" s="103">
        <v>512242</v>
      </c>
      <c r="AC352" s="103" t="s">
        <v>572</v>
      </c>
      <c r="AD352" s="103" t="s">
        <v>137</v>
      </c>
      <c r="AE352" s="454"/>
      <c r="AF352" s="454"/>
      <c r="AG352" s="474"/>
      <c r="AH352" s="103"/>
      <c r="AK352" s="103" t="str">
        <f ca="1">IF(Tabela3[[#This Row],[STATUS]]&lt;&gt;"PREVISTO","N/A",IF(Tabela3[[#This Row],[Data_RE_CONGELADA]]="REDE OK","OK",IFERROR(IF(TODAY()-Tabela3[[#This Row],[Data_RE_CONGELADA]]&gt;=0,"ATRASADO",IF(TODAY()-Tabela3[[#This Row],[Data_RE_CONGELADA]]&gt;-5,"VENCENDO",IF(TODAY()-Tabela3[[#This Row],[Data_RE_CONGELADA]]&lt;=0,"NO PRAZO"))),"N/A")))</f>
        <v>N/A</v>
      </c>
      <c r="AL352" s="454" t="s">
        <v>138</v>
      </c>
      <c r="AM352" s="454">
        <v>45574</v>
      </c>
      <c r="AN352" s="458" t="s">
        <v>186</v>
      </c>
      <c r="AP352" s="103" t="s">
        <v>575</v>
      </c>
      <c r="AQ352" s="103" t="s">
        <v>611</v>
      </c>
      <c r="AR352" s="103" t="s">
        <v>575</v>
      </c>
      <c r="AS352" s="103">
        <v>0</v>
      </c>
      <c r="AU352" s="103" t="s">
        <v>604</v>
      </c>
      <c r="BC352" s="103"/>
      <c r="BE352" s="103" t="e">
        <f>VLOOKUP(Tabela3[[#This Row],[ID OSP]],[1]Export!$R:$R,1,0)</f>
        <v>#N/A</v>
      </c>
    </row>
    <row r="353" spans="1:76" hidden="1">
      <c r="A353" s="103" t="s">
        <v>1778</v>
      </c>
      <c r="B353" s="103" t="s">
        <v>1779</v>
      </c>
      <c r="C353" s="104" t="s">
        <v>137</v>
      </c>
      <c r="D353" s="456" t="s">
        <v>252</v>
      </c>
      <c r="E353" s="454" t="s">
        <v>138</v>
      </c>
      <c r="G353" s="454">
        <v>45439</v>
      </c>
      <c r="H353" s="454">
        <v>45439</v>
      </c>
      <c r="I353" s="103" t="s">
        <v>139</v>
      </c>
      <c r="J353" s="103" t="s">
        <v>139</v>
      </c>
      <c r="K353" s="458" t="s">
        <v>1780</v>
      </c>
      <c r="L353" s="103" t="s">
        <v>446</v>
      </c>
      <c r="M353" s="103" t="s">
        <v>450</v>
      </c>
      <c r="N353" s="103" t="s">
        <v>1063</v>
      </c>
      <c r="O353" s="103" t="s">
        <v>588</v>
      </c>
      <c r="P353" s="103" t="s">
        <v>589</v>
      </c>
      <c r="Q353" s="103" t="s">
        <v>589</v>
      </c>
      <c r="R353" s="458" t="s">
        <v>665</v>
      </c>
      <c r="S353" s="460"/>
      <c r="T353" s="103" t="s">
        <v>42</v>
      </c>
      <c r="U353" s="103" t="s">
        <v>137</v>
      </c>
      <c r="V353" s="454" t="str">
        <f>Tabela3[[#This Row],[NOVO 
PRAZO REDE]]</f>
        <v>REDE OK</v>
      </c>
      <c r="W353" s="454">
        <f>Tabela3[[#This Row],[PRAZO
ATIVAÇÃO]]</f>
        <v>0</v>
      </c>
      <c r="X353" s="103" t="s">
        <v>500</v>
      </c>
      <c r="Y353" s="103" t="str">
        <f>IFERROR("W"&amp;WEEKNUM(Tabela3[[#This Row],[PRAZO RE REVISADO]]),"-")</f>
        <v>-</v>
      </c>
      <c r="Z353" s="103" t="str">
        <f>IFERROR("W"&amp;WEEKNUM(Tabela3[[#This Row],[PRAZO ATIVAÇÃO]]),"-")</f>
        <v>W0</v>
      </c>
      <c r="AA353" s="103">
        <v>2024</v>
      </c>
      <c r="AB353" s="103" t="s">
        <v>675</v>
      </c>
      <c r="AC353" s="103" t="s">
        <v>139</v>
      </c>
      <c r="AD353" s="103" t="s">
        <v>137</v>
      </c>
      <c r="AE353" s="454"/>
      <c r="AF353" s="454"/>
      <c r="AG353" s="474"/>
      <c r="AH353" s="103"/>
      <c r="AK353" s="103" t="str">
        <f ca="1">IF(Tabela3[[#This Row],[STATUS]]&lt;&gt;"PREVISTO","N/A",IF(Tabela3[[#This Row],[Data_RE_CONGELADA]]="REDE OK","OK",IFERROR(IF(TODAY()-Tabela3[[#This Row],[Data_RE_CONGELADA]]&gt;=0,"ATRASADO",IF(TODAY()-Tabela3[[#This Row],[Data_RE_CONGELADA]]&gt;-5,"VENCENDO",IF(TODAY()-Tabela3[[#This Row],[Data_RE_CONGELADA]]&lt;=0,"NO PRAZO"))),"N/A")))</f>
        <v>N/A</v>
      </c>
      <c r="AL353" s="454" t="s">
        <v>138</v>
      </c>
      <c r="AM353" s="454" t="s">
        <v>137</v>
      </c>
      <c r="AN353" s="458" t="s">
        <v>186</v>
      </c>
      <c r="AP353" s="103" t="s">
        <v>575</v>
      </c>
      <c r="AQ353" s="103" t="s">
        <v>611</v>
      </c>
      <c r="AR353" s="103" t="s">
        <v>575</v>
      </c>
      <c r="AS353" s="103">
        <v>0</v>
      </c>
      <c r="AU353" s="103" t="s">
        <v>604</v>
      </c>
      <c r="BC353" s="103"/>
      <c r="BE353" s="103" t="e">
        <f>VLOOKUP(Tabela3[[#This Row],[ID OSP]],[1]Export!$R:$R,1,0)</f>
        <v>#N/A</v>
      </c>
    </row>
    <row r="354" spans="1:76" hidden="1">
      <c r="A354" s="103" t="s">
        <v>1781</v>
      </c>
      <c r="B354" s="103" t="s">
        <v>1782</v>
      </c>
      <c r="C354" s="104" t="s">
        <v>137</v>
      </c>
      <c r="D354" s="454" t="s">
        <v>252</v>
      </c>
      <c r="E354" s="454" t="s">
        <v>138</v>
      </c>
      <c r="G354" s="454">
        <v>45551</v>
      </c>
      <c r="H354" s="454">
        <v>45589</v>
      </c>
      <c r="I354" s="103" t="s">
        <v>139</v>
      </c>
      <c r="J354" s="103" t="s">
        <v>139</v>
      </c>
      <c r="K354" s="458" t="s">
        <v>1783</v>
      </c>
      <c r="L354" s="103" t="s">
        <v>446</v>
      </c>
      <c r="M354" s="103" t="s">
        <v>450</v>
      </c>
      <c r="N354" s="103" t="s">
        <v>861</v>
      </c>
      <c r="O354" s="103" t="s">
        <v>616</v>
      </c>
      <c r="P354" s="103" t="s">
        <v>589</v>
      </c>
      <c r="Q354" s="103" t="s">
        <v>589</v>
      </c>
      <c r="R354" s="458" t="s">
        <v>617</v>
      </c>
      <c r="S354" s="503"/>
      <c r="T354" s="103" t="s">
        <v>42</v>
      </c>
      <c r="U354" s="103" t="s">
        <v>137</v>
      </c>
      <c r="V354" s="454" t="str">
        <f>Tabela3[[#This Row],[NOVO 
PRAZO REDE]]</f>
        <v>REDE OK</v>
      </c>
      <c r="W354" s="454">
        <f>Tabela3[[#This Row],[PRAZO
ATIVAÇÃO]]</f>
        <v>0</v>
      </c>
      <c r="X354" s="103" t="s">
        <v>500</v>
      </c>
      <c r="Y354" s="103" t="str">
        <f>IFERROR("W"&amp;WEEKNUM(Tabela3[[#This Row],[PRAZO RE REVISADO]]),"-")</f>
        <v>-</v>
      </c>
      <c r="Z354" s="103" t="str">
        <f>IFERROR("W"&amp;WEEKNUM(Tabela3[[#This Row],[PRAZO ATIVAÇÃO]]),"-")</f>
        <v>W0</v>
      </c>
      <c r="AA354" s="103">
        <v>2024</v>
      </c>
      <c r="AB354" s="103">
        <v>512318</v>
      </c>
      <c r="AC354" s="103" t="s">
        <v>572</v>
      </c>
      <c r="AD354" s="103" t="s">
        <v>137</v>
      </c>
      <c r="AE354" s="454"/>
      <c r="AF354" s="454"/>
      <c r="AG354" s="474"/>
      <c r="AH354" s="103"/>
      <c r="AK354" s="103" t="str">
        <f ca="1">IF(Tabela3[[#This Row],[STATUS]]&lt;&gt;"PREVISTO","N/A",IF(Tabela3[[#This Row],[Data_RE_CONGELADA]]="REDE OK","OK",IFERROR(IF(TODAY()-Tabela3[[#This Row],[Data_RE_CONGELADA]]&gt;=0,"ATRASADO",IF(TODAY()-Tabela3[[#This Row],[Data_RE_CONGELADA]]&gt;-5,"VENCENDO",IF(TODAY()-Tabela3[[#This Row],[Data_RE_CONGELADA]]&lt;=0,"NO PRAZO"))),"N/A")))</f>
        <v>N/A</v>
      </c>
      <c r="AL354" s="454" t="s">
        <v>138</v>
      </c>
      <c r="AM354" s="454">
        <v>45572</v>
      </c>
      <c r="AN354" s="458" t="s">
        <v>186</v>
      </c>
      <c r="AP354" s="103" t="s">
        <v>575</v>
      </c>
      <c r="AQ354" s="103" t="s">
        <v>611</v>
      </c>
      <c r="AR354" s="103" t="s">
        <v>575</v>
      </c>
      <c r="AS354" s="103">
        <v>0</v>
      </c>
      <c r="AU354" s="103" t="s">
        <v>604</v>
      </c>
      <c r="BC354" s="103"/>
      <c r="BE354" s="103" t="e">
        <f>VLOOKUP(Tabela3[[#This Row],[ID OSP]],[1]Export!$R:$R,1,0)</f>
        <v>#N/A</v>
      </c>
    </row>
    <row r="355" spans="1:76" hidden="1">
      <c r="A355" s="103" t="s">
        <v>1784</v>
      </c>
      <c r="B355" s="103" t="s">
        <v>1785</v>
      </c>
      <c r="C355" s="104" t="s">
        <v>137</v>
      </c>
      <c r="D355" s="456" t="s">
        <v>252</v>
      </c>
      <c r="E355" s="454" t="s">
        <v>138</v>
      </c>
      <c r="G355" s="454">
        <v>45551</v>
      </c>
      <c r="H355" s="454">
        <v>45551</v>
      </c>
      <c r="I355" s="103" t="s">
        <v>139</v>
      </c>
      <c r="J355" s="103" t="s">
        <v>139</v>
      </c>
      <c r="K355" s="458" t="s">
        <v>1786</v>
      </c>
      <c r="L355" s="103" t="s">
        <v>446</v>
      </c>
      <c r="M355" s="103" t="s">
        <v>457</v>
      </c>
      <c r="N355" s="103" t="s">
        <v>1356</v>
      </c>
      <c r="O355" s="103" t="s">
        <v>588</v>
      </c>
      <c r="P355" s="103" t="s">
        <v>653</v>
      </c>
      <c r="Q355" s="103" t="s">
        <v>589</v>
      </c>
      <c r="R355" s="458" t="s">
        <v>609</v>
      </c>
      <c r="S355" s="460"/>
      <c r="T355" s="103" t="s">
        <v>42</v>
      </c>
      <c r="U355" s="103" t="s">
        <v>137</v>
      </c>
      <c r="V355" s="454" t="str">
        <f>Tabela3[[#This Row],[NOVO 
PRAZO REDE]]</f>
        <v>REDE OK</v>
      </c>
      <c r="W355" s="454">
        <f>Tabela3[[#This Row],[PRAZO
ATIVAÇÃO]]</f>
        <v>0</v>
      </c>
      <c r="X355" s="103" t="s">
        <v>485</v>
      </c>
      <c r="Y355" s="103" t="str">
        <f>IFERROR("W"&amp;WEEKNUM(Tabela3[[#This Row],[PRAZO RE REVISADO]]),"-")</f>
        <v>-</v>
      </c>
      <c r="Z355" s="103" t="str">
        <f>IFERROR("W"&amp;WEEKNUM(Tabela3[[#This Row],[PRAZO ATIVAÇÃO]]),"-")</f>
        <v>W0</v>
      </c>
      <c r="AA355" s="103">
        <v>2024</v>
      </c>
      <c r="AB355" s="103" t="s">
        <v>139</v>
      </c>
      <c r="AC355" s="103" t="s">
        <v>139</v>
      </c>
      <c r="AD355" s="103" t="s">
        <v>137</v>
      </c>
      <c r="AE355" s="454"/>
      <c r="AF355" s="454"/>
      <c r="AG355" s="474"/>
      <c r="AH355" s="103"/>
      <c r="AK355" s="103" t="str">
        <f ca="1">IF(Tabela3[[#This Row],[STATUS]]&lt;&gt;"PREVISTO","N/A",IF(Tabela3[[#This Row],[Data_RE_CONGELADA]]="REDE OK","OK",IFERROR(IF(TODAY()-Tabela3[[#This Row],[Data_RE_CONGELADA]]&gt;=0,"ATRASADO",IF(TODAY()-Tabela3[[#This Row],[Data_RE_CONGELADA]]&gt;-5,"VENCENDO",IF(TODAY()-Tabela3[[#This Row],[Data_RE_CONGELADA]]&lt;=0,"NO PRAZO"))),"N/A")))</f>
        <v>N/A</v>
      </c>
      <c r="AL355" s="454" t="s">
        <v>138</v>
      </c>
      <c r="AM355" s="454" t="s">
        <v>137</v>
      </c>
      <c r="AN355" s="458" t="s">
        <v>186</v>
      </c>
      <c r="AP355" s="103" t="s">
        <v>575</v>
      </c>
      <c r="AQ355" s="103" t="s">
        <v>611</v>
      </c>
      <c r="AR355" s="103" t="s">
        <v>575</v>
      </c>
      <c r="AS355" s="103">
        <v>0</v>
      </c>
      <c r="AU355" s="103" t="s">
        <v>604</v>
      </c>
      <c r="BC355" s="103"/>
      <c r="BE355" s="103" t="e">
        <f>VLOOKUP(Tabela3[[#This Row],[ID OSP]],[1]Export!$R:$R,1,0)</f>
        <v>#N/A</v>
      </c>
    </row>
    <row r="356" spans="1:76" hidden="1">
      <c r="A356" s="103" t="s">
        <v>1787</v>
      </c>
      <c r="B356" s="103" t="s">
        <v>1788</v>
      </c>
      <c r="C356" s="104" t="s">
        <v>137</v>
      </c>
      <c r="D356" s="456" t="s">
        <v>252</v>
      </c>
      <c r="E356" s="454" t="s">
        <v>138</v>
      </c>
      <c r="G356" s="454">
        <v>45621</v>
      </c>
      <c r="H356" s="454">
        <v>45623</v>
      </c>
      <c r="I356" s="103" t="s">
        <v>139</v>
      </c>
      <c r="J356" s="103" t="s">
        <v>139</v>
      </c>
      <c r="K356" s="458" t="s">
        <v>1394</v>
      </c>
      <c r="L356" s="103" t="s">
        <v>446</v>
      </c>
      <c r="M356" s="103" t="s">
        <v>457</v>
      </c>
      <c r="N356" s="103" t="s">
        <v>1356</v>
      </c>
      <c r="O356" s="103" t="s">
        <v>588</v>
      </c>
      <c r="P356" s="103" t="s">
        <v>653</v>
      </c>
      <c r="Q356" s="103" t="s">
        <v>589</v>
      </c>
      <c r="R356" s="458" t="s">
        <v>1395</v>
      </c>
      <c r="S356" s="503"/>
      <c r="T356" s="103" t="s">
        <v>42</v>
      </c>
      <c r="U356" s="103" t="s">
        <v>137</v>
      </c>
      <c r="V356" s="454" t="str">
        <f>Tabela3[[#This Row],[NOVO 
PRAZO REDE]]</f>
        <v>REDE OK</v>
      </c>
      <c r="W356" s="454">
        <f>Tabela3[[#This Row],[PRAZO
ATIVAÇÃO]]</f>
        <v>0</v>
      </c>
      <c r="X356" s="103" t="s">
        <v>500</v>
      </c>
      <c r="Y356" s="103" t="str">
        <f>IFERROR("W"&amp;WEEKNUM(Tabela3[[#This Row],[PRAZO RE REVISADO]]),"-")</f>
        <v>-</v>
      </c>
      <c r="Z356" s="103" t="str">
        <f>IFERROR("W"&amp;WEEKNUM(Tabela3[[#This Row],[PRAZO ATIVAÇÃO]]),"-")</f>
        <v>W0</v>
      </c>
      <c r="AA356" s="103">
        <v>2024</v>
      </c>
      <c r="AB356" s="103">
        <v>522464</v>
      </c>
      <c r="AC356" s="103" t="s">
        <v>1081</v>
      </c>
      <c r="AD356" s="103" t="s">
        <v>137</v>
      </c>
      <c r="AE356" s="454"/>
      <c r="AF356" s="454"/>
      <c r="AG356" s="474"/>
      <c r="AH356" s="103"/>
      <c r="AK356" s="103" t="str">
        <f ca="1">IF(Tabela3[[#This Row],[STATUS]]&lt;&gt;"PREVISTO","N/A",IF(Tabela3[[#This Row],[Data_RE_CONGELADA]]="REDE OK","OK",IFERROR(IF(TODAY()-Tabela3[[#This Row],[Data_RE_CONGELADA]]&gt;=0,"ATRASADO",IF(TODAY()-Tabela3[[#This Row],[Data_RE_CONGELADA]]&gt;-5,"VENCENDO",IF(TODAY()-Tabela3[[#This Row],[Data_RE_CONGELADA]]&lt;=0,"NO PRAZO"))),"N/A")))</f>
        <v>N/A</v>
      </c>
      <c r="AL356" s="454">
        <v>45576</v>
      </c>
      <c r="AM356" s="454">
        <v>45587</v>
      </c>
      <c r="AN356" s="458" t="s">
        <v>794</v>
      </c>
      <c r="AO356" s="458" t="s">
        <v>1396</v>
      </c>
      <c r="AP356" s="103" t="s">
        <v>575</v>
      </c>
      <c r="AQ356" s="103" t="s">
        <v>611</v>
      </c>
      <c r="AR356" s="103" t="s">
        <v>575</v>
      </c>
      <c r="AS356" s="103">
        <v>0</v>
      </c>
      <c r="AU356" s="103" t="s">
        <v>604</v>
      </c>
      <c r="BC356" s="103"/>
      <c r="BE356" s="103" t="e">
        <f>VLOOKUP(Tabela3[[#This Row],[ID OSP]],[1]Export!$R:$R,1,0)</f>
        <v>#N/A</v>
      </c>
      <c r="BX356" s="458" t="s">
        <v>583</v>
      </c>
    </row>
    <row r="357" spans="1:76" hidden="1">
      <c r="A357" s="103" t="s">
        <v>1789</v>
      </c>
      <c r="B357" s="103" t="s">
        <v>1790</v>
      </c>
      <c r="C357" s="104" t="s">
        <v>137</v>
      </c>
      <c r="D357" s="454" t="s">
        <v>252</v>
      </c>
      <c r="E357" s="454" t="s">
        <v>138</v>
      </c>
      <c r="G357" s="454">
        <v>45496</v>
      </c>
      <c r="H357" s="454">
        <v>45537</v>
      </c>
      <c r="I357" s="103" t="s">
        <v>139</v>
      </c>
      <c r="J357" s="103" t="s">
        <v>139</v>
      </c>
      <c r="K357" s="458" t="s">
        <v>1266</v>
      </c>
      <c r="L357" s="103" t="s">
        <v>446</v>
      </c>
      <c r="M357" s="103" t="s">
        <v>464</v>
      </c>
      <c r="N357" s="103" t="s">
        <v>464</v>
      </c>
      <c r="O357" s="103" t="s">
        <v>588</v>
      </c>
      <c r="P357" s="103" t="s">
        <v>589</v>
      </c>
      <c r="Q357" s="103" t="s">
        <v>589</v>
      </c>
      <c r="R357" s="458" t="s">
        <v>671</v>
      </c>
      <c r="S357" s="460"/>
      <c r="T357" s="103" t="s">
        <v>252</v>
      </c>
      <c r="U357" s="103" t="s">
        <v>137</v>
      </c>
      <c r="V357" s="454" t="str">
        <f>Tabela3[[#This Row],[NOVO 
PRAZO REDE]]</f>
        <v>REDE OK</v>
      </c>
      <c r="W357" s="454">
        <f>Tabela3[[#This Row],[PRAZO
ATIVAÇÃO]]</f>
        <v>0</v>
      </c>
      <c r="X357" s="103" t="s">
        <v>482</v>
      </c>
      <c r="Y357" s="103" t="str">
        <f>IFERROR("W"&amp;WEEKNUM(Tabela3[[#This Row],[PRAZO RE REVISADO]]),"-")</f>
        <v>-</v>
      </c>
      <c r="Z357" s="103" t="str">
        <f>IFERROR("W"&amp;WEEKNUM(Tabela3[[#This Row],[PRAZO ATIVAÇÃO]]),"-")</f>
        <v>W0</v>
      </c>
      <c r="AA357" s="103">
        <v>2024</v>
      </c>
      <c r="AB357" s="103" t="s">
        <v>139</v>
      </c>
      <c r="AC357" s="103" t="s">
        <v>139</v>
      </c>
      <c r="AD357" s="103" t="s">
        <v>137</v>
      </c>
      <c r="AE357" s="454"/>
      <c r="AF357" s="454"/>
      <c r="AG357" s="474"/>
      <c r="AH357" s="103"/>
      <c r="AK357" s="103" t="str">
        <f ca="1">IF(Tabela3[[#This Row],[STATUS]]&lt;&gt;"PREVISTO","N/A",IF(Tabela3[[#This Row],[Data_RE_CONGELADA]]="REDE OK","OK",IFERROR(IF(TODAY()-Tabela3[[#This Row],[Data_RE_CONGELADA]]&gt;=0,"ATRASADO",IF(TODAY()-Tabela3[[#This Row],[Data_RE_CONGELADA]]&gt;-5,"VENCENDO",IF(TODAY()-Tabela3[[#This Row],[Data_RE_CONGELADA]]&lt;=0,"NO PRAZO"))),"N/A")))</f>
        <v>N/A</v>
      </c>
      <c r="AL357" s="454" t="s">
        <v>138</v>
      </c>
      <c r="AM357" s="454" t="s">
        <v>137</v>
      </c>
      <c r="AN357" s="458" t="s">
        <v>186</v>
      </c>
      <c r="AP357" s="103" t="s">
        <v>575</v>
      </c>
      <c r="AQ357" s="103" t="s">
        <v>611</v>
      </c>
      <c r="AR357" s="103" t="s">
        <v>575</v>
      </c>
      <c r="AS357" s="103">
        <v>0</v>
      </c>
      <c r="AU357" s="103" t="s">
        <v>604</v>
      </c>
      <c r="BC357" s="103"/>
      <c r="BE357" s="103" t="e">
        <f>VLOOKUP(Tabela3[[#This Row],[ID OSP]],[1]Export!$R:$R,1,0)</f>
        <v>#N/A</v>
      </c>
    </row>
    <row r="358" spans="1:76" hidden="1">
      <c r="A358" s="103" t="s">
        <v>1791</v>
      </c>
      <c r="B358" s="103" t="s">
        <v>1792</v>
      </c>
      <c r="C358" s="104" t="s">
        <v>137</v>
      </c>
      <c r="D358" s="454" t="s">
        <v>252</v>
      </c>
      <c r="E358" s="454" t="s">
        <v>138</v>
      </c>
      <c r="G358" s="454">
        <v>45503</v>
      </c>
      <c r="H358" s="454">
        <v>45512</v>
      </c>
      <c r="I358" s="103" t="s">
        <v>139</v>
      </c>
      <c r="J358" s="103" t="s">
        <v>139</v>
      </c>
      <c r="K358" s="458" t="s">
        <v>822</v>
      </c>
      <c r="L358" s="103" t="s">
        <v>446</v>
      </c>
      <c r="M358" s="103" t="s">
        <v>465</v>
      </c>
      <c r="N358" s="103" t="s">
        <v>823</v>
      </c>
      <c r="O358" s="103" t="s">
        <v>588</v>
      </c>
      <c r="P358" s="103" t="s">
        <v>589</v>
      </c>
      <c r="Q358" s="103" t="s">
        <v>589</v>
      </c>
      <c r="R358" s="458" t="s">
        <v>824</v>
      </c>
      <c r="S358" s="460"/>
      <c r="T358" s="103" t="s">
        <v>252</v>
      </c>
      <c r="U358" s="103" t="s">
        <v>137</v>
      </c>
      <c r="V358" s="454" t="str">
        <f>Tabela3[[#This Row],[NOVO 
PRAZO REDE]]</f>
        <v>REDE OK</v>
      </c>
      <c r="W358" s="454">
        <f>Tabela3[[#This Row],[PRAZO
ATIVAÇÃO]]</f>
        <v>0</v>
      </c>
      <c r="X358" s="103" t="s">
        <v>631</v>
      </c>
      <c r="Y358" s="103" t="str">
        <f>IFERROR("W"&amp;WEEKNUM(Tabela3[[#This Row],[PRAZO RE REVISADO]]),"-")</f>
        <v>-</v>
      </c>
      <c r="Z358" s="103" t="str">
        <f>IFERROR("W"&amp;WEEKNUM(Tabela3[[#This Row],[PRAZO ATIVAÇÃO]]),"-")</f>
        <v>W0</v>
      </c>
      <c r="AA358" s="103">
        <v>2024</v>
      </c>
      <c r="AB358" s="103" t="s">
        <v>675</v>
      </c>
      <c r="AC358" s="103" t="s">
        <v>139</v>
      </c>
      <c r="AD358" s="103" t="s">
        <v>137</v>
      </c>
      <c r="AE358" s="454"/>
      <c r="AF358" s="454"/>
      <c r="AG358" s="474"/>
      <c r="AH358" s="103"/>
      <c r="AK358" s="103" t="str">
        <f ca="1">IF(Tabela3[[#This Row],[STATUS]]&lt;&gt;"PREVISTO","N/A",IF(Tabela3[[#This Row],[Data_RE_CONGELADA]]="REDE OK","OK",IFERROR(IF(TODAY()-Tabela3[[#This Row],[Data_RE_CONGELADA]]&gt;=0,"ATRASADO",IF(TODAY()-Tabela3[[#This Row],[Data_RE_CONGELADA]]&gt;-5,"VENCENDO",IF(TODAY()-Tabela3[[#This Row],[Data_RE_CONGELADA]]&lt;=0,"NO PRAZO"))),"N/A")))</f>
        <v>N/A</v>
      </c>
      <c r="AL358" s="454" t="s">
        <v>138</v>
      </c>
      <c r="AM358" s="454" t="s">
        <v>137</v>
      </c>
      <c r="AN358" s="458" t="s">
        <v>186</v>
      </c>
      <c r="AP358" s="103" t="s">
        <v>575</v>
      </c>
      <c r="AQ358" s="103" t="s">
        <v>611</v>
      </c>
      <c r="AR358" s="103" t="s">
        <v>575</v>
      </c>
      <c r="AS358" s="103">
        <v>0</v>
      </c>
      <c r="AU358" s="103" t="s">
        <v>604</v>
      </c>
      <c r="BC358" s="103"/>
      <c r="BE358" s="103" t="e">
        <f>VLOOKUP(Tabela3[[#This Row],[ID OSP]],[1]Export!$R:$R,1,0)</f>
        <v>#N/A</v>
      </c>
    </row>
    <row r="359" spans="1:76" hidden="1">
      <c r="A359" s="103" t="s">
        <v>1793</v>
      </c>
      <c r="B359" s="103" t="s">
        <v>1794</v>
      </c>
      <c r="C359" s="104" t="s">
        <v>137</v>
      </c>
      <c r="D359" s="454" t="s">
        <v>252</v>
      </c>
      <c r="E359" s="454" t="s">
        <v>138</v>
      </c>
      <c r="G359" s="454">
        <v>45506</v>
      </c>
      <c r="H359" s="454">
        <v>45519</v>
      </c>
      <c r="I359" s="103" t="s">
        <v>139</v>
      </c>
      <c r="J359" s="103" t="s">
        <v>139</v>
      </c>
      <c r="K359" s="458" t="s">
        <v>1795</v>
      </c>
      <c r="L359" s="103" t="s">
        <v>446</v>
      </c>
      <c r="M359" s="103" t="s">
        <v>458</v>
      </c>
      <c r="N359" s="103" t="s">
        <v>1059</v>
      </c>
      <c r="O359" s="103" t="s">
        <v>588</v>
      </c>
      <c r="P359" s="103" t="s">
        <v>589</v>
      </c>
      <c r="Q359" s="103" t="s">
        <v>589</v>
      </c>
      <c r="R359" s="458" t="s">
        <v>824</v>
      </c>
      <c r="S359" s="482"/>
      <c r="T359" s="103" t="s">
        <v>252</v>
      </c>
      <c r="U359" s="103" t="s">
        <v>137</v>
      </c>
      <c r="V359" s="454" t="str">
        <f>Tabela3[[#This Row],[NOVO 
PRAZO REDE]]</f>
        <v>REDE OK</v>
      </c>
      <c r="W359" s="454">
        <f>Tabela3[[#This Row],[PRAZO
ATIVAÇÃO]]</f>
        <v>0</v>
      </c>
      <c r="X359" s="103" t="s">
        <v>500</v>
      </c>
      <c r="Y359" s="103" t="str">
        <f>IFERROR("W"&amp;WEEKNUM(Tabela3[[#This Row],[PRAZO RE REVISADO]]),"-")</f>
        <v>-</v>
      </c>
      <c r="Z359" s="103" t="str">
        <f>IFERROR("W"&amp;WEEKNUM(Tabela3[[#This Row],[PRAZO ATIVAÇÃO]]),"-")</f>
        <v>W0</v>
      </c>
      <c r="AA359" s="103">
        <v>2024</v>
      </c>
      <c r="AB359" s="103">
        <v>504187</v>
      </c>
      <c r="AC359" s="103" t="s">
        <v>572</v>
      </c>
      <c r="AD359" s="103" t="s">
        <v>137</v>
      </c>
      <c r="AE359" s="454"/>
      <c r="AF359" s="454"/>
      <c r="AG359" s="474"/>
      <c r="AH359" s="103"/>
      <c r="AK359" s="103" t="str">
        <f ca="1">IF(Tabela3[[#This Row],[STATUS]]&lt;&gt;"PREVISTO","N/A",IF(Tabela3[[#This Row],[Data_RE_CONGELADA]]="REDE OK","OK",IFERROR(IF(TODAY()-Tabela3[[#This Row],[Data_RE_CONGELADA]]&gt;=0,"ATRASADO",IF(TODAY()-Tabela3[[#This Row],[Data_RE_CONGELADA]]&gt;-5,"VENCENDO",IF(TODAY()-Tabela3[[#This Row],[Data_RE_CONGELADA]]&lt;=0,"NO PRAZO"))),"N/A")))</f>
        <v>N/A</v>
      </c>
      <c r="AL359" s="454" t="s">
        <v>138</v>
      </c>
      <c r="AM359" s="454" t="s">
        <v>137</v>
      </c>
      <c r="AN359" s="458" t="s">
        <v>186</v>
      </c>
      <c r="AP359" s="103" t="s">
        <v>575</v>
      </c>
      <c r="AQ359" s="103" t="s">
        <v>611</v>
      </c>
      <c r="AR359" s="103" t="s">
        <v>575</v>
      </c>
      <c r="AS359" s="103">
        <v>0</v>
      </c>
      <c r="AU359" s="103" t="s">
        <v>604</v>
      </c>
      <c r="BC359" s="103"/>
      <c r="BE359" s="103" t="e">
        <f>VLOOKUP(Tabela3[[#This Row],[ID OSP]],[1]Export!$R:$R,1,0)</f>
        <v>#N/A</v>
      </c>
    </row>
    <row r="360" spans="1:76" hidden="1">
      <c r="A360" s="103" t="s">
        <v>1796</v>
      </c>
      <c r="B360" s="103" t="s">
        <v>1797</v>
      </c>
      <c r="C360" s="104" t="s">
        <v>596</v>
      </c>
      <c r="D360" s="456" t="s">
        <v>136</v>
      </c>
      <c r="E360" s="454" t="s">
        <v>136</v>
      </c>
      <c r="G360" s="454" t="s">
        <v>597</v>
      </c>
      <c r="H360" s="454" t="s">
        <v>597</v>
      </c>
      <c r="I360" s="103" t="s">
        <v>139</v>
      </c>
      <c r="J360" s="103" t="s">
        <v>139</v>
      </c>
      <c r="K360" s="458" t="s">
        <v>597</v>
      </c>
      <c r="L360" s="103" t="s">
        <v>446</v>
      </c>
      <c r="M360" s="103" t="s">
        <v>452</v>
      </c>
      <c r="N360" s="103" t="s">
        <v>452</v>
      </c>
      <c r="O360" s="103" t="s">
        <v>588</v>
      </c>
      <c r="P360" s="103" t="s">
        <v>1587</v>
      </c>
      <c r="Q360" s="103" t="s">
        <v>589</v>
      </c>
      <c r="R360" s="458" t="s">
        <v>599</v>
      </c>
      <c r="S360" s="503"/>
      <c r="T360" s="103" t="s">
        <v>42</v>
      </c>
      <c r="U360" s="103" t="s">
        <v>136</v>
      </c>
      <c r="V360" s="454" t="str">
        <f>Tabela3[[#This Row],[NOVO 
PRAZO REDE]]</f>
        <v>RÁDIO</v>
      </c>
      <c r="W360" s="454">
        <f>Tabela3[[#This Row],[PRAZO
ATIVAÇÃO]]</f>
        <v>0</v>
      </c>
      <c r="X360" s="103" t="s">
        <v>600</v>
      </c>
      <c r="Y360" s="103" t="str">
        <f>IFERROR("W"&amp;WEEKNUM(Tabela3[[#This Row],[PRAZO RE REVISADO]]),"-")</f>
        <v>-</v>
      </c>
      <c r="Z360" s="103" t="str">
        <f>IFERROR("W"&amp;WEEKNUM(Tabela3[[#This Row],[PRAZO ATIVAÇÃO]]),"-")</f>
        <v>W0</v>
      </c>
      <c r="AA360" s="103">
        <v>2024</v>
      </c>
      <c r="AB360" s="103" t="s">
        <v>139</v>
      </c>
      <c r="AC360" s="103" t="s">
        <v>139</v>
      </c>
      <c r="AD360" s="103" t="s">
        <v>601</v>
      </c>
      <c r="AE360" s="454"/>
      <c r="AF360" s="454"/>
      <c r="AG360" s="474"/>
      <c r="AH360" s="458" t="s">
        <v>602</v>
      </c>
      <c r="AK360" s="103" t="str">
        <f ca="1">IF(Tabela3[[#This Row],[STATUS]]&lt;&gt;"PREVISTO","N/A",IF(Tabela3[[#This Row],[Data_RE_CONGELADA]]="REDE OK","OK",IFERROR(IF(TODAY()-Tabela3[[#This Row],[Data_RE_CONGELADA]]&gt;=0,"ATRASADO",IF(TODAY()-Tabela3[[#This Row],[Data_RE_CONGELADA]]&gt;-5,"VENCENDO",IF(TODAY()-Tabela3[[#This Row],[Data_RE_CONGELADA]]&lt;=0,"NO PRAZO"))),"N/A")))</f>
        <v>N/A</v>
      </c>
      <c r="AL360" s="454" t="s">
        <v>138</v>
      </c>
      <c r="AM360" s="454" t="s">
        <v>137</v>
      </c>
      <c r="AN360" s="458" t="s">
        <v>186</v>
      </c>
      <c r="AP360" s="103" t="s">
        <v>575</v>
      </c>
      <c r="AQ360" s="103" t="s">
        <v>603</v>
      </c>
      <c r="AR360" s="103" t="s">
        <v>575</v>
      </c>
      <c r="AS360" s="103">
        <v>0</v>
      </c>
      <c r="AU360" s="103" t="s">
        <v>604</v>
      </c>
      <c r="BC360" s="103"/>
      <c r="BE360" s="103" t="e">
        <f>VLOOKUP(Tabela3[[#This Row],[ID OSP]],[1]Export!$R:$R,1,0)</f>
        <v>#N/A</v>
      </c>
    </row>
    <row r="361" spans="1:76" hidden="1">
      <c r="A361" s="103" t="s">
        <v>629</v>
      </c>
      <c r="B361" s="103" t="s">
        <v>1798</v>
      </c>
      <c r="C361" s="104" t="s">
        <v>137</v>
      </c>
      <c r="D361" s="456" t="s">
        <v>252</v>
      </c>
      <c r="E361" s="454" t="s">
        <v>138</v>
      </c>
      <c r="G361" s="454">
        <v>45486</v>
      </c>
      <c r="H361" s="454">
        <v>45385</v>
      </c>
      <c r="I361" s="103" t="s">
        <v>42</v>
      </c>
      <c r="J361" s="103" t="s">
        <v>127</v>
      </c>
      <c r="K361" s="458" t="s">
        <v>1799</v>
      </c>
      <c r="L361" s="103" t="s">
        <v>445</v>
      </c>
      <c r="M361" s="103" t="s">
        <v>465</v>
      </c>
      <c r="N361" s="103" t="s">
        <v>186</v>
      </c>
      <c r="O361" s="103" t="s">
        <v>588</v>
      </c>
      <c r="P361" s="103" t="s">
        <v>589</v>
      </c>
      <c r="Q361" s="103" t="s">
        <v>589</v>
      </c>
      <c r="R361" s="458" t="s">
        <v>138</v>
      </c>
      <c r="S361" s="460"/>
      <c r="T361" s="103" t="s">
        <v>252</v>
      </c>
      <c r="U361" s="103" t="s">
        <v>137</v>
      </c>
      <c r="V361" s="454" t="str">
        <f>Tabela3[[#This Row],[NOVO 
PRAZO REDE]]</f>
        <v>REDE OK</v>
      </c>
      <c r="W361" s="454">
        <f>Tabela3[[#This Row],[PRAZO
ATIVAÇÃO]]</f>
        <v>0</v>
      </c>
      <c r="X361" s="103" t="s">
        <v>631</v>
      </c>
      <c r="Y361" s="103" t="str">
        <f>IFERROR("W"&amp;WEEKNUM(Tabela3[[#This Row],[PRAZO RE REVISADO]]),"-")</f>
        <v>-</v>
      </c>
      <c r="Z361" s="103" t="str">
        <f>IFERROR("W"&amp;WEEKNUM(Tabela3[[#This Row],[PRAZO ATIVAÇÃO]]),"-")</f>
        <v>W0</v>
      </c>
      <c r="AA361" s="103">
        <v>2024</v>
      </c>
      <c r="AB361" s="103">
        <v>508054</v>
      </c>
      <c r="AC361" s="103" t="s">
        <v>610</v>
      </c>
      <c r="AD361" s="103" t="s">
        <v>137</v>
      </c>
      <c r="AE361" s="454"/>
      <c r="AF361" s="454"/>
      <c r="AG361" s="474"/>
      <c r="AH361" s="103"/>
      <c r="AK361" s="103" t="str">
        <f ca="1">IF(Tabela3[[#This Row],[STATUS]]&lt;&gt;"PREVISTO","N/A",IF(Tabela3[[#This Row],[Data_RE_CONGELADA]]="REDE OK","OK",IFERROR(IF(TODAY()-Tabela3[[#This Row],[Data_RE_CONGELADA]]&gt;=0,"ATRASADO",IF(TODAY()-Tabela3[[#This Row],[Data_RE_CONGELADA]]&gt;-5,"VENCENDO",IF(TODAY()-Tabela3[[#This Row],[Data_RE_CONGELADA]]&lt;=0,"NO PRAZO"))),"N/A")))</f>
        <v>N/A</v>
      </c>
      <c r="AL361" s="454" t="s">
        <v>138</v>
      </c>
      <c r="AM361" s="454" t="s">
        <v>137</v>
      </c>
      <c r="AN361" s="458" t="s">
        <v>186</v>
      </c>
      <c r="AP361" s="103" t="s">
        <v>575</v>
      </c>
      <c r="AQ361" s="103" t="s">
        <v>611</v>
      </c>
      <c r="AR361" s="103" t="s">
        <v>575</v>
      </c>
      <c r="AS361" s="103">
        <v>0</v>
      </c>
      <c r="AU361" s="103" t="s">
        <v>604</v>
      </c>
      <c r="BC361" s="103"/>
      <c r="BE361" s="103" t="e">
        <f>VLOOKUP(Tabela3[[#This Row],[ID OSP]],[1]Export!$R:$R,1,0)</f>
        <v>#N/A</v>
      </c>
    </row>
    <row r="362" spans="1:76" hidden="1">
      <c r="A362" s="103" t="s">
        <v>1800</v>
      </c>
      <c r="B362" s="103" t="s">
        <v>1801</v>
      </c>
      <c r="C362" s="104" t="s">
        <v>137</v>
      </c>
      <c r="D362" s="456" t="s">
        <v>252</v>
      </c>
      <c r="E362" s="454" t="s">
        <v>138</v>
      </c>
      <c r="G362" s="454">
        <v>45596</v>
      </c>
      <c r="H362" s="454">
        <v>45597</v>
      </c>
      <c r="I362" s="103" t="s">
        <v>139</v>
      </c>
      <c r="J362" s="103" t="s">
        <v>139</v>
      </c>
      <c r="K362" s="483" t="s">
        <v>1802</v>
      </c>
      <c r="L362" s="103" t="s">
        <v>446</v>
      </c>
      <c r="M362" s="103" t="s">
        <v>448</v>
      </c>
      <c r="N362" s="103" t="s">
        <v>780</v>
      </c>
      <c r="O362" s="103" t="s">
        <v>616</v>
      </c>
      <c r="P362" s="103" t="s">
        <v>705</v>
      </c>
      <c r="Q362" s="103" t="s">
        <v>589</v>
      </c>
      <c r="R362" s="458" t="s">
        <v>1803</v>
      </c>
      <c r="S362" s="503"/>
      <c r="T362" s="103" t="s">
        <v>42</v>
      </c>
      <c r="U362" s="103" t="s">
        <v>137</v>
      </c>
      <c r="V362" s="454" t="str">
        <f>Tabela3[[#This Row],[NOVO 
PRAZO REDE]]</f>
        <v>REDE OK</v>
      </c>
      <c r="W362" s="454">
        <f>Tabela3[[#This Row],[PRAZO
ATIVAÇÃO]]</f>
        <v>0</v>
      </c>
      <c r="X362" s="103" t="s">
        <v>500</v>
      </c>
      <c r="Y362" s="103" t="str">
        <f>IFERROR("W"&amp;WEEKNUM(Tabela3[[#This Row],[PRAZO RE REVISADO]]),"-")</f>
        <v>-</v>
      </c>
      <c r="Z362" s="103" t="str">
        <f>IFERROR("W"&amp;WEEKNUM(Tabela3[[#This Row],[PRAZO ATIVAÇÃO]]),"-")</f>
        <v>W0</v>
      </c>
      <c r="AA362" s="103">
        <v>2024</v>
      </c>
      <c r="AB362" s="103">
        <v>512272</v>
      </c>
      <c r="AC362" s="103" t="s">
        <v>572</v>
      </c>
      <c r="AD362" s="103" t="s">
        <v>137</v>
      </c>
      <c r="AE362" s="454"/>
      <c r="AF362" s="454"/>
      <c r="AG362" s="474"/>
      <c r="AH362" s="103"/>
      <c r="AK362" s="103" t="str">
        <f ca="1">IF(Tabela3[[#This Row],[STATUS]]&lt;&gt;"PREVISTO","N/A",IF(Tabela3[[#This Row],[Data_RE_CONGELADA]]="REDE OK","OK",IFERROR(IF(TODAY()-Tabela3[[#This Row],[Data_RE_CONGELADA]]&gt;=0,"ATRASADO",IF(TODAY()-Tabela3[[#This Row],[Data_RE_CONGELADA]]&gt;-5,"VENCENDO",IF(TODAY()-Tabela3[[#This Row],[Data_RE_CONGELADA]]&lt;=0,"NO PRAZO"))),"N/A")))</f>
        <v>N/A</v>
      </c>
      <c r="AL362" s="454" t="s">
        <v>618</v>
      </c>
      <c r="AM362" s="454" t="s">
        <v>618</v>
      </c>
      <c r="AN362" s="458" t="s">
        <v>619</v>
      </c>
      <c r="AO362" s="458" t="s">
        <v>1804</v>
      </c>
      <c r="AP362" s="103" t="s">
        <v>575</v>
      </c>
      <c r="AQ362" s="103" t="s">
        <v>611</v>
      </c>
      <c r="AR362" s="103" t="s">
        <v>575</v>
      </c>
      <c r="AS362" s="103">
        <v>0</v>
      </c>
      <c r="AU362" s="103" t="s">
        <v>604</v>
      </c>
      <c r="BC362" s="103"/>
      <c r="BE362" s="103" t="e">
        <f>VLOOKUP(Tabela3[[#This Row],[ID OSP]],[1]Export!$R:$R,1,0)</f>
        <v>#N/A</v>
      </c>
    </row>
    <row r="363" spans="1:76" hidden="1">
      <c r="A363" s="103" t="s">
        <v>1805</v>
      </c>
      <c r="B363" s="103" t="s">
        <v>1806</v>
      </c>
      <c r="C363" s="540" t="s">
        <v>137</v>
      </c>
      <c r="D363" s="456" t="s">
        <v>252</v>
      </c>
      <c r="E363" s="454" t="s">
        <v>138</v>
      </c>
      <c r="G363" s="454">
        <v>45524</v>
      </c>
      <c r="H363" s="454">
        <v>45558</v>
      </c>
      <c r="I363" s="103" t="s">
        <v>139</v>
      </c>
      <c r="J363" s="103" t="s">
        <v>139</v>
      </c>
      <c r="K363" s="458" t="s">
        <v>1807</v>
      </c>
      <c r="L363" s="103" t="s">
        <v>446</v>
      </c>
      <c r="M363" s="103" t="s">
        <v>443</v>
      </c>
      <c r="N363" s="103" t="s">
        <v>443</v>
      </c>
      <c r="O363" s="103" t="s">
        <v>588</v>
      </c>
      <c r="P363" s="103" t="s">
        <v>885</v>
      </c>
      <c r="Q363" s="103" t="s">
        <v>589</v>
      </c>
      <c r="R363" s="458" t="s">
        <v>617</v>
      </c>
      <c r="S363" s="503"/>
      <c r="T363" s="103" t="s">
        <v>42</v>
      </c>
      <c r="U363" s="103" t="s">
        <v>137</v>
      </c>
      <c r="V363" s="454" t="str">
        <f>Tabela3[[#This Row],[NOVO 
PRAZO REDE]]</f>
        <v>REDE OK</v>
      </c>
      <c r="W363" s="454">
        <f>Tabela3[[#This Row],[PRAZO
ATIVAÇÃO]]</f>
        <v>0</v>
      </c>
      <c r="X363" s="103" t="s">
        <v>500</v>
      </c>
      <c r="Y363" s="103" t="str">
        <f>IFERROR("W"&amp;WEEKNUM(Tabela3[[#This Row],[PRAZO RE REVISADO]]),"-")</f>
        <v>-</v>
      </c>
      <c r="Z363" s="103" t="str">
        <f>IFERROR("W"&amp;WEEKNUM(Tabela3[[#This Row],[PRAZO ATIVAÇÃO]]),"-")</f>
        <v>W0</v>
      </c>
      <c r="AA363" s="103">
        <v>2024</v>
      </c>
      <c r="AB363" s="103">
        <v>506530</v>
      </c>
      <c r="AC363" s="103" t="s">
        <v>572</v>
      </c>
      <c r="AD363" s="103" t="s">
        <v>137</v>
      </c>
      <c r="AE363" s="454"/>
      <c r="AF363" s="454"/>
      <c r="AG363" s="474"/>
      <c r="AH363" s="103"/>
      <c r="AK363" s="103" t="str">
        <f ca="1">IF(Tabela3[[#This Row],[STATUS]]&lt;&gt;"PREVISTO","N/A",IF(Tabela3[[#This Row],[Data_RE_CONGELADA]]="REDE OK","OK",IFERROR(IF(TODAY()-Tabela3[[#This Row],[Data_RE_CONGELADA]]&gt;=0,"ATRASADO",IF(TODAY()-Tabela3[[#This Row],[Data_RE_CONGELADA]]&gt;-5,"VENCENDO",IF(TODAY()-Tabela3[[#This Row],[Data_RE_CONGELADA]]&lt;=0,"NO PRAZO"))),"N/A")))</f>
        <v>N/A</v>
      </c>
      <c r="AL363" s="454" t="s">
        <v>138</v>
      </c>
      <c r="AM363" s="454" t="s">
        <v>137</v>
      </c>
      <c r="AN363" s="458" t="s">
        <v>186</v>
      </c>
      <c r="AP363" s="103" t="s">
        <v>575</v>
      </c>
      <c r="AQ363" s="103" t="s">
        <v>611</v>
      </c>
      <c r="AR363" s="103" t="s">
        <v>575</v>
      </c>
      <c r="AS363" s="103">
        <v>0</v>
      </c>
      <c r="AU363" s="103" t="s">
        <v>604</v>
      </c>
      <c r="BC363" s="103"/>
      <c r="BE363" s="103" t="e">
        <f>VLOOKUP(Tabela3[[#This Row],[ID OSP]],[1]Export!$R:$R,1,0)</f>
        <v>#N/A</v>
      </c>
    </row>
    <row r="364" spans="1:76" hidden="1">
      <c r="A364" s="103" t="s">
        <v>1808</v>
      </c>
      <c r="B364" s="103" t="s">
        <v>1809</v>
      </c>
      <c r="C364" s="104" t="s">
        <v>137</v>
      </c>
      <c r="D364" s="454" t="s">
        <v>252</v>
      </c>
      <c r="E364" s="454" t="s">
        <v>138</v>
      </c>
      <c r="G364" s="454">
        <v>45533</v>
      </c>
      <c r="H364" s="454">
        <v>45545</v>
      </c>
      <c r="I364" s="103" t="s">
        <v>139</v>
      </c>
      <c r="J364" s="103" t="s">
        <v>139</v>
      </c>
      <c r="K364" s="458" t="s">
        <v>1810</v>
      </c>
      <c r="L364" s="103" t="s">
        <v>446</v>
      </c>
      <c r="M364" s="103" t="s">
        <v>450</v>
      </c>
      <c r="N364" s="103" t="s">
        <v>1063</v>
      </c>
      <c r="O364" s="103" t="s">
        <v>588</v>
      </c>
      <c r="P364" s="103" t="s">
        <v>589</v>
      </c>
      <c r="Q364" s="103" t="s">
        <v>589</v>
      </c>
      <c r="R364" s="458" t="s">
        <v>617</v>
      </c>
      <c r="S364" s="503"/>
      <c r="T364" s="103" t="s">
        <v>42</v>
      </c>
      <c r="U364" s="103" t="s">
        <v>137</v>
      </c>
      <c r="V364" s="454" t="str">
        <f>Tabela3[[#This Row],[NOVO 
PRAZO REDE]]</f>
        <v>REDE OK</v>
      </c>
      <c r="W364" s="454">
        <f>Tabela3[[#This Row],[PRAZO
ATIVAÇÃO]]</f>
        <v>0</v>
      </c>
      <c r="X364" s="103" t="s">
        <v>500</v>
      </c>
      <c r="Y364" s="103" t="str">
        <f>IFERROR("W"&amp;WEEKNUM(Tabela3[[#This Row],[PRAZO RE REVISADO]]),"-")</f>
        <v>-</v>
      </c>
      <c r="Z364" s="103" t="str">
        <f>IFERROR("W"&amp;WEEKNUM(Tabela3[[#This Row],[PRAZO ATIVAÇÃO]]),"-")</f>
        <v>W0</v>
      </c>
      <c r="AA364" s="103">
        <v>2024</v>
      </c>
      <c r="AB364" s="103">
        <v>512333</v>
      </c>
      <c r="AC364" s="103" t="s">
        <v>572</v>
      </c>
      <c r="AD364" s="103" t="s">
        <v>137</v>
      </c>
      <c r="AE364" s="454"/>
      <c r="AF364" s="454"/>
      <c r="AG364" s="474"/>
      <c r="AH364" s="103"/>
      <c r="AK364" s="103" t="str">
        <f ca="1">IF(Tabela3[[#This Row],[STATUS]]&lt;&gt;"PREVISTO","N/A",IF(Tabela3[[#This Row],[Data_RE_CONGELADA]]="REDE OK","OK",IFERROR(IF(TODAY()-Tabela3[[#This Row],[Data_RE_CONGELADA]]&gt;=0,"ATRASADO",IF(TODAY()-Tabela3[[#This Row],[Data_RE_CONGELADA]]&gt;-5,"VENCENDO",IF(TODAY()-Tabela3[[#This Row],[Data_RE_CONGELADA]]&lt;=0,"NO PRAZO"))),"N/A")))</f>
        <v>N/A</v>
      </c>
      <c r="AL364" s="454" t="s">
        <v>138</v>
      </c>
      <c r="AM364" s="454" t="s">
        <v>137</v>
      </c>
      <c r="AN364" s="458" t="s">
        <v>186</v>
      </c>
      <c r="AP364" s="103" t="s">
        <v>575</v>
      </c>
      <c r="AQ364" s="103" t="s">
        <v>611</v>
      </c>
      <c r="AR364" s="103" t="s">
        <v>575</v>
      </c>
      <c r="AS364" s="103">
        <v>0</v>
      </c>
      <c r="AU364" s="103" t="s">
        <v>604</v>
      </c>
      <c r="BC364" s="103"/>
      <c r="BE364" s="103" t="e">
        <f>VLOOKUP(Tabela3[[#This Row],[ID OSP]],[1]Export!$R:$R,1,0)</f>
        <v>#N/A</v>
      </c>
    </row>
    <row r="365" spans="1:76" hidden="1">
      <c r="A365" s="103" t="s">
        <v>1811</v>
      </c>
      <c r="B365" s="103" t="s">
        <v>1812</v>
      </c>
      <c r="C365" s="543" t="s">
        <v>137</v>
      </c>
      <c r="D365" s="456" t="s">
        <v>252</v>
      </c>
      <c r="E365" s="454" t="s">
        <v>138</v>
      </c>
      <c r="G365" s="454">
        <v>45518</v>
      </c>
      <c r="H365" s="454">
        <v>45573</v>
      </c>
      <c r="I365" s="103" t="s">
        <v>139</v>
      </c>
      <c r="J365" s="103" t="s">
        <v>139</v>
      </c>
      <c r="K365" s="458" t="s">
        <v>1236</v>
      </c>
      <c r="L365" s="103" t="s">
        <v>446</v>
      </c>
      <c r="M365" s="103" t="s">
        <v>40</v>
      </c>
      <c r="N365" s="103" t="s">
        <v>1017</v>
      </c>
      <c r="O365" s="103" t="s">
        <v>663</v>
      </c>
      <c r="P365" s="103" t="s">
        <v>589</v>
      </c>
      <c r="Q365" s="103" t="s">
        <v>589</v>
      </c>
      <c r="R365" s="458" t="s">
        <v>617</v>
      </c>
      <c r="S365" s="503"/>
      <c r="T365" s="103" t="s">
        <v>42</v>
      </c>
      <c r="U365" s="103" t="s">
        <v>137</v>
      </c>
      <c r="V365" s="454" t="str">
        <f>Tabela3[[#This Row],[NOVO 
PRAZO REDE]]</f>
        <v>REDE OK</v>
      </c>
      <c r="W365" s="454">
        <f>Tabela3[[#This Row],[PRAZO
ATIVAÇÃO]]</f>
        <v>0</v>
      </c>
      <c r="X365" s="103" t="s">
        <v>500</v>
      </c>
      <c r="Y365" s="103" t="str">
        <f>IFERROR("W"&amp;WEEKNUM(Tabela3[[#This Row],[PRAZO RE REVISADO]]),"-")</f>
        <v>-</v>
      </c>
      <c r="Z365" s="103" t="str">
        <f>IFERROR("W"&amp;WEEKNUM(Tabela3[[#This Row],[PRAZO ATIVAÇÃO]]),"-")</f>
        <v>W0</v>
      </c>
      <c r="AA365" s="103">
        <v>2024</v>
      </c>
      <c r="AB365" s="103">
        <v>506518</v>
      </c>
      <c r="AC365" s="103" t="s">
        <v>572</v>
      </c>
      <c r="AD365" s="103" t="s">
        <v>137</v>
      </c>
      <c r="AE365" s="454"/>
      <c r="AF365" s="454"/>
      <c r="AG365" s="474"/>
      <c r="AH365" s="103"/>
      <c r="AK365" s="103" t="str">
        <f ca="1">IF(Tabela3[[#This Row],[STATUS]]&lt;&gt;"PREVISTO","N/A",IF(Tabela3[[#This Row],[Data_RE_CONGELADA]]="REDE OK","OK",IFERROR(IF(TODAY()-Tabela3[[#This Row],[Data_RE_CONGELADA]]&gt;=0,"ATRASADO",IF(TODAY()-Tabela3[[#This Row],[Data_RE_CONGELADA]]&gt;-5,"VENCENDO",IF(TODAY()-Tabela3[[#This Row],[Data_RE_CONGELADA]]&lt;=0,"NO PRAZO"))),"N/A")))</f>
        <v>N/A</v>
      </c>
      <c r="AL365" s="454" t="s">
        <v>138</v>
      </c>
      <c r="AM365" s="454">
        <v>45569</v>
      </c>
      <c r="AN365" s="458" t="s">
        <v>186</v>
      </c>
      <c r="AP365" s="103" t="s">
        <v>575</v>
      </c>
      <c r="AQ365" s="103" t="s">
        <v>611</v>
      </c>
      <c r="AR365" s="103" t="s">
        <v>575</v>
      </c>
      <c r="AS365" s="103">
        <v>0</v>
      </c>
      <c r="AU365" s="103" t="s">
        <v>604</v>
      </c>
      <c r="BC365" s="103"/>
      <c r="BE365" s="103" t="e">
        <f>VLOOKUP(Tabela3[[#This Row],[ID OSP]],[1]Export!$R:$R,1,0)</f>
        <v>#N/A</v>
      </c>
    </row>
    <row r="366" spans="1:76" hidden="1">
      <c r="A366" s="103" t="s">
        <v>1813</v>
      </c>
      <c r="B366" s="103" t="s">
        <v>1814</v>
      </c>
      <c r="C366" s="104" t="s">
        <v>137</v>
      </c>
      <c r="D366" s="456" t="s">
        <v>252</v>
      </c>
      <c r="E366" s="454" t="s">
        <v>138</v>
      </c>
      <c r="G366" s="454">
        <v>45534</v>
      </c>
      <c r="H366" s="454">
        <v>45554</v>
      </c>
      <c r="I366" s="103" t="s">
        <v>139</v>
      </c>
      <c r="J366" s="103" t="s">
        <v>139</v>
      </c>
      <c r="K366" s="458" t="s">
        <v>1815</v>
      </c>
      <c r="L366" s="103" t="s">
        <v>446</v>
      </c>
      <c r="M366" s="103" t="s">
        <v>448</v>
      </c>
      <c r="N366" s="103" t="s">
        <v>780</v>
      </c>
      <c r="O366" s="103" t="s">
        <v>874</v>
      </c>
      <c r="P366" s="103" t="s">
        <v>705</v>
      </c>
      <c r="Q366" s="103" t="s">
        <v>589</v>
      </c>
      <c r="R366" s="458" t="s">
        <v>617</v>
      </c>
      <c r="S366" s="506"/>
      <c r="T366" s="103" t="s">
        <v>42</v>
      </c>
      <c r="U366" s="103" t="s">
        <v>137</v>
      </c>
      <c r="V366" s="454" t="str">
        <f>Tabela3[[#This Row],[NOVO 
PRAZO REDE]]</f>
        <v>REDE OK</v>
      </c>
      <c r="W366" s="454">
        <f>Tabela3[[#This Row],[PRAZO
ATIVAÇÃO]]</f>
        <v>0</v>
      </c>
      <c r="X366" s="103" t="s">
        <v>500</v>
      </c>
      <c r="Y366" s="103" t="str">
        <f>IFERROR("W"&amp;WEEKNUM(Tabela3[[#This Row],[PRAZO RE REVISADO]]),"-")</f>
        <v>-</v>
      </c>
      <c r="Z366" s="103" t="str">
        <f>IFERROR("W"&amp;WEEKNUM(Tabela3[[#This Row],[PRAZO ATIVAÇÃO]]),"-")</f>
        <v>W0</v>
      </c>
      <c r="AA366" s="103">
        <v>2024</v>
      </c>
      <c r="AB366" s="103">
        <v>512275</v>
      </c>
      <c r="AC366" s="103" t="s">
        <v>572</v>
      </c>
      <c r="AD366" s="103" t="s">
        <v>137</v>
      </c>
      <c r="AE366" s="454"/>
      <c r="AF366" s="454"/>
      <c r="AG366" s="474"/>
      <c r="AH366" s="103"/>
      <c r="AK366" s="103" t="str">
        <f ca="1">IF(Tabela3[[#This Row],[STATUS]]&lt;&gt;"PREVISTO","N/A",IF(Tabela3[[#This Row],[Data_RE_CONGELADA]]="REDE OK","OK",IFERROR(IF(TODAY()-Tabela3[[#This Row],[Data_RE_CONGELADA]]&gt;=0,"ATRASADO",IF(TODAY()-Tabela3[[#This Row],[Data_RE_CONGELADA]]&gt;-5,"VENCENDO",IF(TODAY()-Tabela3[[#This Row],[Data_RE_CONGELADA]]&lt;=0,"NO PRAZO"))),"N/A")))</f>
        <v>N/A</v>
      </c>
      <c r="AL366" s="454" t="s">
        <v>138</v>
      </c>
      <c r="AM366" s="454" t="s">
        <v>137</v>
      </c>
      <c r="AN366" s="458" t="s">
        <v>186</v>
      </c>
      <c r="AP366" s="103" t="s">
        <v>575</v>
      </c>
      <c r="AQ366" s="103" t="s">
        <v>611</v>
      </c>
      <c r="AR366" s="103" t="s">
        <v>575</v>
      </c>
      <c r="AS366" s="103">
        <v>0</v>
      </c>
      <c r="AU366" s="103" t="s">
        <v>604</v>
      </c>
      <c r="BC366" s="103"/>
      <c r="BE366" s="103" t="e">
        <f>VLOOKUP(Tabela3[[#This Row],[ID OSP]],[1]Export!$R:$R,1,0)</f>
        <v>#N/A</v>
      </c>
    </row>
    <row r="367" spans="1:76" hidden="1">
      <c r="A367" s="103" t="s">
        <v>1816</v>
      </c>
      <c r="B367" s="103" t="s">
        <v>1817</v>
      </c>
      <c r="C367" s="104" t="s">
        <v>137</v>
      </c>
      <c r="D367" s="456" t="s">
        <v>252</v>
      </c>
      <c r="E367" s="454" t="s">
        <v>138</v>
      </c>
      <c r="G367" s="454">
        <v>45506</v>
      </c>
      <c r="H367" s="454">
        <v>45420</v>
      </c>
      <c r="I367" s="103" t="s">
        <v>139</v>
      </c>
      <c r="J367" s="103" t="s">
        <v>139</v>
      </c>
      <c r="K367" s="458" t="s">
        <v>1818</v>
      </c>
      <c r="L367" s="103" t="s">
        <v>446</v>
      </c>
      <c r="M367" s="103" t="s">
        <v>458</v>
      </c>
      <c r="N367" s="103" t="s">
        <v>1059</v>
      </c>
      <c r="O367" s="103" t="s">
        <v>588</v>
      </c>
      <c r="P367" s="103" t="s">
        <v>589</v>
      </c>
      <c r="Q367" s="103" t="s">
        <v>589</v>
      </c>
      <c r="R367" s="458" t="s">
        <v>665</v>
      </c>
      <c r="S367" s="460"/>
      <c r="T367" s="103" t="s">
        <v>252</v>
      </c>
      <c r="U367" s="103" t="s">
        <v>137</v>
      </c>
      <c r="V367" s="454" t="str">
        <f>Tabela3[[#This Row],[NOVO 
PRAZO REDE]]</f>
        <v>REDE OK</v>
      </c>
      <c r="W367" s="454">
        <f>Tabela3[[#This Row],[PRAZO
ATIVAÇÃO]]</f>
        <v>0</v>
      </c>
      <c r="X367" s="103" t="s">
        <v>500</v>
      </c>
      <c r="Y367" s="103" t="str">
        <f>IFERROR("W"&amp;WEEKNUM(Tabela3[[#This Row],[PRAZO RE REVISADO]]),"-")</f>
        <v>-</v>
      </c>
      <c r="Z367" s="103" t="str">
        <f>IFERROR("W"&amp;WEEKNUM(Tabela3[[#This Row],[PRAZO ATIVAÇÃO]]),"-")</f>
        <v>W0</v>
      </c>
      <c r="AA367" s="103">
        <v>2024</v>
      </c>
      <c r="AB367" s="103">
        <v>504188</v>
      </c>
      <c r="AC367" s="103" t="s">
        <v>572</v>
      </c>
      <c r="AD367" s="103" t="s">
        <v>137</v>
      </c>
      <c r="AE367" s="454"/>
      <c r="AF367" s="454"/>
      <c r="AG367" s="474"/>
      <c r="AH367" s="103"/>
      <c r="AK367" s="103" t="str">
        <f ca="1">IF(Tabela3[[#This Row],[STATUS]]&lt;&gt;"PREVISTO","N/A",IF(Tabela3[[#This Row],[Data_RE_CONGELADA]]="REDE OK","OK",IFERROR(IF(TODAY()-Tabela3[[#This Row],[Data_RE_CONGELADA]]&gt;=0,"ATRASADO",IF(TODAY()-Tabela3[[#This Row],[Data_RE_CONGELADA]]&gt;-5,"VENCENDO",IF(TODAY()-Tabela3[[#This Row],[Data_RE_CONGELADA]]&lt;=0,"NO PRAZO"))),"N/A")))</f>
        <v>N/A</v>
      </c>
      <c r="AL367" s="454" t="s">
        <v>138</v>
      </c>
      <c r="AM367" s="454" t="s">
        <v>137</v>
      </c>
      <c r="AN367" s="458" t="s">
        <v>186</v>
      </c>
      <c r="AP367" s="103" t="s">
        <v>575</v>
      </c>
      <c r="AQ367" s="103" t="s">
        <v>611</v>
      </c>
      <c r="AR367" s="103" t="s">
        <v>575</v>
      </c>
      <c r="AS367" s="103">
        <v>0</v>
      </c>
      <c r="AU367" s="103" t="s">
        <v>604</v>
      </c>
      <c r="BC367" s="103"/>
      <c r="BE367" s="103" t="e">
        <f>VLOOKUP(Tabela3[[#This Row],[ID OSP]],[1]Export!$R:$R,1,0)</f>
        <v>#N/A</v>
      </c>
    </row>
    <row r="368" spans="1:76" hidden="1">
      <c r="A368" s="103" t="s">
        <v>465</v>
      </c>
      <c r="B368" s="103" t="s">
        <v>1819</v>
      </c>
      <c r="C368" s="104" t="s">
        <v>137</v>
      </c>
      <c r="D368" s="456" t="s">
        <v>252</v>
      </c>
      <c r="E368" s="454" t="s">
        <v>138</v>
      </c>
      <c r="G368" s="454">
        <v>45481</v>
      </c>
      <c r="H368" s="454">
        <v>45363</v>
      </c>
      <c r="I368" s="103" t="s">
        <v>139</v>
      </c>
      <c r="J368" s="103" t="s">
        <v>139</v>
      </c>
      <c r="K368" s="466" t="s">
        <v>731</v>
      </c>
      <c r="L368" s="103" t="s">
        <v>444</v>
      </c>
      <c r="M368" s="103" t="s">
        <v>465</v>
      </c>
      <c r="N368" s="103" t="s">
        <v>186</v>
      </c>
      <c r="O368" s="103" t="s">
        <v>588</v>
      </c>
      <c r="P368" s="103" t="s">
        <v>589</v>
      </c>
      <c r="Q368" s="103" t="s">
        <v>589</v>
      </c>
      <c r="R368" s="458" t="s">
        <v>630</v>
      </c>
      <c r="S368" s="460"/>
      <c r="T368" s="103" t="s">
        <v>252</v>
      </c>
      <c r="U368" s="103" t="s">
        <v>137</v>
      </c>
      <c r="V368" s="454" t="str">
        <f>Tabela3[[#This Row],[NOVO 
PRAZO REDE]]</f>
        <v>REDE OK</v>
      </c>
      <c r="W368" s="454">
        <f>Tabela3[[#This Row],[PRAZO
ATIVAÇÃO]]</f>
        <v>0</v>
      </c>
      <c r="X368" s="103" t="s">
        <v>631</v>
      </c>
      <c r="Y368" s="103" t="str">
        <f>IFERROR("W"&amp;WEEKNUM(Tabela3[[#This Row],[PRAZO RE REVISADO]]),"-")</f>
        <v>-</v>
      </c>
      <c r="Z368" s="103" t="str">
        <f>IFERROR("W"&amp;WEEKNUM(Tabela3[[#This Row],[PRAZO ATIVAÇÃO]]),"-")</f>
        <v>W0</v>
      </c>
      <c r="AA368" s="103">
        <v>2024</v>
      </c>
      <c r="AB368" s="103" t="s">
        <v>139</v>
      </c>
      <c r="AC368" s="103" t="s">
        <v>139</v>
      </c>
      <c r="AD368" s="103" t="s">
        <v>137</v>
      </c>
      <c r="AE368" s="454"/>
      <c r="AF368" s="454"/>
      <c r="AG368" s="474"/>
      <c r="AH368" s="103"/>
      <c r="AK368" s="103" t="str">
        <f ca="1">IF(Tabela3[[#This Row],[STATUS]]&lt;&gt;"PREVISTO","N/A",IF(Tabela3[[#This Row],[Data_RE_CONGELADA]]="REDE OK","OK",IFERROR(IF(TODAY()-Tabela3[[#This Row],[Data_RE_CONGELADA]]&gt;=0,"ATRASADO",IF(TODAY()-Tabela3[[#This Row],[Data_RE_CONGELADA]]&gt;-5,"VENCENDO",IF(TODAY()-Tabela3[[#This Row],[Data_RE_CONGELADA]]&lt;=0,"NO PRAZO"))),"N/A")))</f>
        <v>N/A</v>
      </c>
      <c r="AL368" s="454" t="s">
        <v>138</v>
      </c>
      <c r="AM368" s="454" t="s">
        <v>137</v>
      </c>
      <c r="AN368" s="458" t="s">
        <v>186</v>
      </c>
      <c r="AP368" s="103" t="s">
        <v>575</v>
      </c>
      <c r="AQ368" s="103" t="s">
        <v>611</v>
      </c>
      <c r="AR368" s="103" t="s">
        <v>575</v>
      </c>
      <c r="AS368" s="103">
        <v>0</v>
      </c>
      <c r="AU368" s="103" t="s">
        <v>604</v>
      </c>
      <c r="BC368" s="103"/>
      <c r="BE368" s="103" t="e">
        <f>VLOOKUP(Tabela3[[#This Row],[ID OSP]],[1]Export!$R:$R,1,0)</f>
        <v>#N/A</v>
      </c>
    </row>
    <row r="369" spans="1:57" hidden="1">
      <c r="A369" s="103" t="s">
        <v>1438</v>
      </c>
      <c r="B369" s="103" t="s">
        <v>1820</v>
      </c>
      <c r="C369" s="104" t="s">
        <v>596</v>
      </c>
      <c r="D369" s="456" t="s">
        <v>136</v>
      </c>
      <c r="E369" s="454" t="s">
        <v>136</v>
      </c>
      <c r="G369" s="454" t="s">
        <v>597</v>
      </c>
      <c r="H369" s="454">
        <v>45322</v>
      </c>
      <c r="I369" s="103" t="s">
        <v>139</v>
      </c>
      <c r="J369" s="103" t="s">
        <v>139</v>
      </c>
      <c r="K369" s="458" t="s">
        <v>1821</v>
      </c>
      <c r="L369" s="103" t="s">
        <v>445</v>
      </c>
      <c r="M369" s="103" t="s">
        <v>449</v>
      </c>
      <c r="N369" s="103" t="s">
        <v>186</v>
      </c>
      <c r="O369" s="103" t="s">
        <v>588</v>
      </c>
      <c r="P369" s="103" t="s">
        <v>598</v>
      </c>
      <c r="Q369" s="103" t="s">
        <v>589</v>
      </c>
      <c r="R369" s="458" t="s">
        <v>599</v>
      </c>
      <c r="S369" s="460"/>
      <c r="T369" s="103" t="s">
        <v>42</v>
      </c>
      <c r="U369" s="103" t="s">
        <v>136</v>
      </c>
      <c r="V369" s="454" t="str">
        <f>Tabela3[[#This Row],[NOVO 
PRAZO REDE]]</f>
        <v>RÁDIO</v>
      </c>
      <c r="W369" s="454">
        <f>Tabela3[[#This Row],[PRAZO
ATIVAÇÃO]]</f>
        <v>0</v>
      </c>
      <c r="X369" s="103" t="s">
        <v>600</v>
      </c>
      <c r="Y369" s="103" t="str">
        <f>IFERROR("W"&amp;WEEKNUM(Tabela3[[#This Row],[PRAZO RE REVISADO]]),"-")</f>
        <v>-</v>
      </c>
      <c r="Z369" s="103" t="str">
        <f>IFERROR("W"&amp;WEEKNUM(Tabela3[[#This Row],[PRAZO ATIVAÇÃO]]),"-")</f>
        <v>W0</v>
      </c>
      <c r="AA369" s="103">
        <v>2024</v>
      </c>
      <c r="AB369" s="103">
        <v>507094</v>
      </c>
      <c r="AC369" s="103" t="s">
        <v>610</v>
      </c>
      <c r="AD369" s="103" t="s">
        <v>137</v>
      </c>
      <c r="AE369" s="454"/>
      <c r="AF369" s="454"/>
      <c r="AG369" s="474"/>
      <c r="AH369" s="458" t="s">
        <v>602</v>
      </c>
      <c r="AK369" s="103" t="str">
        <f ca="1">IF(Tabela3[[#This Row],[STATUS]]&lt;&gt;"PREVISTO","N/A",IF(Tabela3[[#This Row],[Data_RE_CONGELADA]]="REDE OK","OK",IFERROR(IF(TODAY()-Tabela3[[#This Row],[Data_RE_CONGELADA]]&gt;=0,"ATRASADO",IF(TODAY()-Tabela3[[#This Row],[Data_RE_CONGELADA]]&gt;-5,"VENCENDO",IF(TODAY()-Tabela3[[#This Row],[Data_RE_CONGELADA]]&lt;=0,"NO PRAZO"))),"N/A")))</f>
        <v>N/A</v>
      </c>
      <c r="AL369" s="454" t="s">
        <v>138</v>
      </c>
      <c r="AM369" s="454" t="s">
        <v>137</v>
      </c>
      <c r="AN369" s="458" t="s">
        <v>186</v>
      </c>
      <c r="AP369" s="103" t="s">
        <v>575</v>
      </c>
      <c r="AQ369" s="103" t="s">
        <v>611</v>
      </c>
      <c r="AR369" s="103" t="s">
        <v>575</v>
      </c>
      <c r="AS369" s="103">
        <v>0</v>
      </c>
      <c r="AU369" s="103" t="s">
        <v>604</v>
      </c>
      <c r="BC369" s="103"/>
      <c r="BE369" s="103" t="e">
        <f>VLOOKUP(Tabela3[[#This Row],[ID OSP]],[1]Export!$R:$R,1,0)</f>
        <v>#N/A</v>
      </c>
    </row>
    <row r="370" spans="1:57" hidden="1">
      <c r="A370" s="103" t="s">
        <v>1822</v>
      </c>
      <c r="B370" s="103" t="s">
        <v>1823</v>
      </c>
      <c r="C370" s="104" t="s">
        <v>137</v>
      </c>
      <c r="D370" s="456" t="s">
        <v>252</v>
      </c>
      <c r="E370" s="454" t="s">
        <v>138</v>
      </c>
      <c r="G370" s="454">
        <v>45506</v>
      </c>
      <c r="H370" s="454">
        <v>45586</v>
      </c>
      <c r="I370" s="103" t="s">
        <v>139</v>
      </c>
      <c r="J370" s="103" t="s">
        <v>139</v>
      </c>
      <c r="K370" s="458" t="s">
        <v>1824</v>
      </c>
      <c r="L370" s="103" t="s">
        <v>446</v>
      </c>
      <c r="M370" s="103" t="s">
        <v>40</v>
      </c>
      <c r="N370" s="103" t="s">
        <v>1017</v>
      </c>
      <c r="O370" s="103" t="s">
        <v>663</v>
      </c>
      <c r="P370" s="103" t="s">
        <v>664</v>
      </c>
      <c r="Q370" s="103" t="s">
        <v>589</v>
      </c>
      <c r="R370" s="458" t="s">
        <v>617</v>
      </c>
      <c r="S370" s="503"/>
      <c r="T370" s="103" t="s">
        <v>42</v>
      </c>
      <c r="U370" s="103" t="s">
        <v>137</v>
      </c>
      <c r="V370" s="454" t="str">
        <f>Tabela3[[#This Row],[NOVO 
PRAZO REDE]]</f>
        <v>REDE OK</v>
      </c>
      <c r="W370" s="454">
        <f>Tabela3[[#This Row],[PRAZO
ATIVAÇÃO]]</f>
        <v>0</v>
      </c>
      <c r="X370" s="103" t="s">
        <v>500</v>
      </c>
      <c r="Y370" s="103" t="str">
        <f>IFERROR("W"&amp;WEEKNUM(Tabela3[[#This Row],[PRAZO RE REVISADO]]),"-")</f>
        <v>-</v>
      </c>
      <c r="Z370" s="103" t="str">
        <f>IFERROR("W"&amp;WEEKNUM(Tabela3[[#This Row],[PRAZO ATIVAÇÃO]]),"-")</f>
        <v>W0</v>
      </c>
      <c r="AA370" s="103">
        <v>2024</v>
      </c>
      <c r="AB370" s="103">
        <v>538659</v>
      </c>
      <c r="AC370" s="103" t="s">
        <v>572</v>
      </c>
      <c r="AD370" s="103" t="s">
        <v>137</v>
      </c>
      <c r="AE370" s="454"/>
      <c r="AF370" s="454"/>
      <c r="AG370" s="474"/>
      <c r="AH370" s="103"/>
      <c r="AK370" s="103" t="str">
        <f ca="1">IF(Tabela3[[#This Row],[STATUS]]&lt;&gt;"PREVISTO","N/A",IF(Tabela3[[#This Row],[Data_RE_CONGELADA]]="REDE OK","OK",IFERROR(IF(TODAY()-Tabela3[[#This Row],[Data_RE_CONGELADA]]&gt;=0,"ATRASADO",IF(TODAY()-Tabela3[[#This Row],[Data_RE_CONGELADA]]&gt;-5,"VENCENDO",IF(TODAY()-Tabela3[[#This Row],[Data_RE_CONGELADA]]&lt;=0,"NO PRAZO"))),"N/A")))</f>
        <v>N/A</v>
      </c>
      <c r="AL370" s="454" t="s">
        <v>138</v>
      </c>
      <c r="AM370" s="454">
        <v>45569</v>
      </c>
      <c r="AN370" s="458" t="s">
        <v>186</v>
      </c>
      <c r="AO370" s="458" t="s">
        <v>739</v>
      </c>
      <c r="AP370" s="103" t="s">
        <v>575</v>
      </c>
      <c r="AQ370" s="103" t="s">
        <v>611</v>
      </c>
      <c r="AR370" s="103" t="s">
        <v>575</v>
      </c>
      <c r="AS370" s="103">
        <v>0</v>
      </c>
      <c r="AU370" s="103" t="s">
        <v>604</v>
      </c>
      <c r="BC370" s="103"/>
      <c r="BE370" s="103" t="e">
        <f>VLOOKUP(Tabela3[[#This Row],[ID OSP]],[1]Export!$R:$R,1,0)</f>
        <v>#N/A</v>
      </c>
    </row>
    <row r="371" spans="1:57" hidden="1">
      <c r="A371" s="103" t="s">
        <v>1825</v>
      </c>
      <c r="B371" s="103" t="s">
        <v>1826</v>
      </c>
      <c r="C371" s="104" t="s">
        <v>137</v>
      </c>
      <c r="D371" s="456" t="s">
        <v>252</v>
      </c>
      <c r="E371" s="454" t="s">
        <v>138</v>
      </c>
      <c r="G371" s="454">
        <v>45481</v>
      </c>
      <c r="H371" s="454">
        <v>45408</v>
      </c>
      <c r="I371" s="103" t="s">
        <v>139</v>
      </c>
      <c r="J371" s="103" t="s">
        <v>139</v>
      </c>
      <c r="K371" s="458" t="s">
        <v>1827</v>
      </c>
      <c r="L371" s="103" t="s">
        <v>446</v>
      </c>
      <c r="M371" s="103" t="s">
        <v>465</v>
      </c>
      <c r="N371" s="103" t="s">
        <v>629</v>
      </c>
      <c r="O371" s="103" t="s">
        <v>588</v>
      </c>
      <c r="P371" s="103" t="s">
        <v>589</v>
      </c>
      <c r="Q371" s="103" t="s">
        <v>589</v>
      </c>
      <c r="R371" s="458" t="s">
        <v>630</v>
      </c>
      <c r="S371" s="460"/>
      <c r="T371" s="103" t="s">
        <v>252</v>
      </c>
      <c r="U371" s="103" t="s">
        <v>137</v>
      </c>
      <c r="V371" s="454" t="str">
        <f>Tabela3[[#This Row],[NOVO 
PRAZO REDE]]</f>
        <v>REDE OK</v>
      </c>
      <c r="W371" s="454">
        <f>Tabela3[[#This Row],[PRAZO
ATIVAÇÃO]]</f>
        <v>0</v>
      </c>
      <c r="X371" s="103" t="s">
        <v>631</v>
      </c>
      <c r="Y371" s="103" t="str">
        <f>IFERROR("W"&amp;WEEKNUM(Tabela3[[#This Row],[PRAZO RE REVISADO]]),"-")</f>
        <v>-</v>
      </c>
      <c r="Z371" s="103" t="str">
        <f>IFERROR("W"&amp;WEEKNUM(Tabela3[[#This Row],[PRAZO ATIVAÇÃO]]),"-")</f>
        <v>W0</v>
      </c>
      <c r="AA371" s="103">
        <v>2024</v>
      </c>
      <c r="AB371" s="103">
        <v>508055</v>
      </c>
      <c r="AC371" s="103" t="s">
        <v>610</v>
      </c>
      <c r="AD371" s="103" t="s">
        <v>137</v>
      </c>
      <c r="AE371" s="454"/>
      <c r="AF371" s="454"/>
      <c r="AG371" s="474"/>
      <c r="AH371" s="103"/>
      <c r="AK371" s="103" t="str">
        <f ca="1">IF(Tabela3[[#This Row],[STATUS]]&lt;&gt;"PREVISTO","N/A",IF(Tabela3[[#This Row],[Data_RE_CONGELADA]]="REDE OK","OK",IFERROR(IF(TODAY()-Tabela3[[#This Row],[Data_RE_CONGELADA]]&gt;=0,"ATRASADO",IF(TODAY()-Tabela3[[#This Row],[Data_RE_CONGELADA]]&gt;-5,"VENCENDO",IF(TODAY()-Tabela3[[#This Row],[Data_RE_CONGELADA]]&lt;=0,"NO PRAZO"))),"N/A")))</f>
        <v>N/A</v>
      </c>
      <c r="AL371" s="454" t="s">
        <v>138</v>
      </c>
      <c r="AM371" s="454" t="s">
        <v>137</v>
      </c>
      <c r="AN371" s="458" t="s">
        <v>186</v>
      </c>
      <c r="AP371" s="103" t="s">
        <v>575</v>
      </c>
      <c r="AQ371" s="103" t="s">
        <v>611</v>
      </c>
      <c r="AR371" s="103" t="s">
        <v>575</v>
      </c>
      <c r="AS371" s="103">
        <v>0</v>
      </c>
      <c r="AU371" s="103" t="s">
        <v>604</v>
      </c>
      <c r="BC371" s="103"/>
      <c r="BE371" s="103" t="e">
        <f>VLOOKUP(Tabela3[[#This Row],[ID OSP]],[1]Export!$R:$R,1,0)</f>
        <v>#N/A</v>
      </c>
    </row>
    <row r="372" spans="1:57" hidden="1">
      <c r="A372" s="103" t="s">
        <v>1828</v>
      </c>
      <c r="B372" s="103" t="s">
        <v>1829</v>
      </c>
      <c r="C372" s="104" t="s">
        <v>137</v>
      </c>
      <c r="D372" s="456" t="s">
        <v>252</v>
      </c>
      <c r="E372" s="454" t="s">
        <v>138</v>
      </c>
      <c r="G372" s="454">
        <v>45442</v>
      </c>
      <c r="H372" s="454">
        <v>45442</v>
      </c>
      <c r="I372" s="103" t="s">
        <v>139</v>
      </c>
      <c r="J372" s="103" t="s">
        <v>139</v>
      </c>
      <c r="K372" s="458" t="s">
        <v>1830</v>
      </c>
      <c r="L372" s="103" t="s">
        <v>446</v>
      </c>
      <c r="M372" s="103" t="s">
        <v>460</v>
      </c>
      <c r="N372" s="103" t="s">
        <v>784</v>
      </c>
      <c r="O372" s="103" t="s">
        <v>588</v>
      </c>
      <c r="P372" s="103" t="s">
        <v>589</v>
      </c>
      <c r="Q372" s="103" t="s">
        <v>589</v>
      </c>
      <c r="R372" s="458" t="s">
        <v>630</v>
      </c>
      <c r="S372" s="460"/>
      <c r="T372" s="103" t="s">
        <v>252</v>
      </c>
      <c r="U372" s="103" t="s">
        <v>137</v>
      </c>
      <c r="V372" s="454" t="str">
        <f>Tabela3[[#This Row],[NOVO 
PRAZO REDE]]</f>
        <v>REDE OK</v>
      </c>
      <c r="W372" s="454">
        <f>Tabela3[[#This Row],[PRAZO
ATIVAÇÃO]]</f>
        <v>0</v>
      </c>
      <c r="X372" s="103" t="s">
        <v>482</v>
      </c>
      <c r="Y372" s="103" t="str">
        <f>IFERROR("W"&amp;WEEKNUM(Tabela3[[#This Row],[PRAZO RE REVISADO]]),"-")</f>
        <v>-</v>
      </c>
      <c r="Z372" s="103" t="str">
        <f>IFERROR("W"&amp;WEEKNUM(Tabela3[[#This Row],[PRAZO ATIVAÇÃO]]),"-")</f>
        <v>W0</v>
      </c>
      <c r="AA372" s="103">
        <v>2024</v>
      </c>
      <c r="AB372" s="103" t="s">
        <v>675</v>
      </c>
      <c r="AC372" s="103" t="s">
        <v>139</v>
      </c>
      <c r="AD372" s="103" t="s">
        <v>137</v>
      </c>
      <c r="AE372" s="454"/>
      <c r="AF372" s="454"/>
      <c r="AG372" s="474"/>
      <c r="AH372" s="103"/>
      <c r="AK372" s="103" t="str">
        <f ca="1">IF(Tabela3[[#This Row],[STATUS]]&lt;&gt;"PREVISTO","N/A",IF(Tabela3[[#This Row],[Data_RE_CONGELADA]]="REDE OK","OK",IFERROR(IF(TODAY()-Tabela3[[#This Row],[Data_RE_CONGELADA]]&gt;=0,"ATRASADO",IF(TODAY()-Tabela3[[#This Row],[Data_RE_CONGELADA]]&gt;-5,"VENCENDO",IF(TODAY()-Tabela3[[#This Row],[Data_RE_CONGELADA]]&lt;=0,"NO PRAZO"))),"N/A")))</f>
        <v>N/A</v>
      </c>
      <c r="AL372" s="454" t="s">
        <v>138</v>
      </c>
      <c r="AM372" s="454" t="s">
        <v>137</v>
      </c>
      <c r="AN372" s="458" t="s">
        <v>186</v>
      </c>
      <c r="AP372" s="103" t="s">
        <v>575</v>
      </c>
      <c r="AQ372" s="103" t="s">
        <v>611</v>
      </c>
      <c r="AR372" s="103" t="s">
        <v>575</v>
      </c>
      <c r="AS372" s="103">
        <v>0</v>
      </c>
      <c r="AU372" s="103" t="s">
        <v>604</v>
      </c>
      <c r="BC372" s="103"/>
      <c r="BE372" s="103" t="e">
        <f>VLOOKUP(Tabela3[[#This Row],[ID OSP]],[1]Export!$R:$R,1,0)</f>
        <v>#N/A</v>
      </c>
    </row>
    <row r="373" spans="1:57" hidden="1">
      <c r="A373" s="103" t="s">
        <v>1831</v>
      </c>
      <c r="B373" s="103" t="s">
        <v>1832</v>
      </c>
      <c r="C373" s="104" t="s">
        <v>137</v>
      </c>
      <c r="D373" s="456" t="s">
        <v>252</v>
      </c>
      <c r="E373" s="454" t="s">
        <v>138</v>
      </c>
      <c r="G373" s="454">
        <v>45548</v>
      </c>
      <c r="H373" s="454">
        <v>45555</v>
      </c>
      <c r="I373" s="103" t="s">
        <v>139</v>
      </c>
      <c r="J373" s="103" t="s">
        <v>139</v>
      </c>
      <c r="K373" s="458" t="s">
        <v>1833</v>
      </c>
      <c r="L373" s="103" t="s">
        <v>446</v>
      </c>
      <c r="M373" s="103" t="s">
        <v>454</v>
      </c>
      <c r="N373" s="103" t="s">
        <v>454</v>
      </c>
      <c r="O373" s="103" t="s">
        <v>588</v>
      </c>
      <c r="P373" s="103" t="s">
        <v>934</v>
      </c>
      <c r="Q373" s="103" t="s">
        <v>589</v>
      </c>
      <c r="R373" s="458" t="s">
        <v>617</v>
      </c>
      <c r="S373" s="503"/>
      <c r="T373" s="103" t="s">
        <v>42</v>
      </c>
      <c r="U373" s="103" t="s">
        <v>137</v>
      </c>
      <c r="V373" s="454" t="str">
        <f>Tabela3[[#This Row],[NOVO 
PRAZO REDE]]</f>
        <v>REDE OK</v>
      </c>
      <c r="W373" s="454">
        <f>Tabela3[[#This Row],[PRAZO
ATIVAÇÃO]]</f>
        <v>0</v>
      </c>
      <c r="X373" s="103" t="s">
        <v>500</v>
      </c>
      <c r="Y373" s="103" t="str">
        <f>IFERROR("W"&amp;WEEKNUM(Tabela3[[#This Row],[PRAZO RE REVISADO]]),"-")</f>
        <v>-</v>
      </c>
      <c r="Z373" s="103" t="str">
        <f>IFERROR("W"&amp;WEEKNUM(Tabela3[[#This Row],[PRAZO ATIVAÇÃO]]),"-")</f>
        <v>W0</v>
      </c>
      <c r="AA373" s="103">
        <v>2024</v>
      </c>
      <c r="AB373" s="103">
        <v>512267</v>
      </c>
      <c r="AC373" s="103" t="s">
        <v>572</v>
      </c>
      <c r="AD373" s="103" t="s">
        <v>137</v>
      </c>
      <c r="AE373" s="454"/>
      <c r="AF373" s="454"/>
      <c r="AG373" s="474"/>
      <c r="AH373" s="103"/>
      <c r="AK373" s="103" t="str">
        <f ca="1">IF(Tabela3[[#This Row],[STATUS]]&lt;&gt;"PREVISTO","N/A",IF(Tabela3[[#This Row],[Data_RE_CONGELADA]]="REDE OK","OK",IFERROR(IF(TODAY()-Tabela3[[#This Row],[Data_RE_CONGELADA]]&gt;=0,"ATRASADO",IF(TODAY()-Tabela3[[#This Row],[Data_RE_CONGELADA]]&gt;-5,"VENCENDO",IF(TODAY()-Tabela3[[#This Row],[Data_RE_CONGELADA]]&lt;=0,"NO PRAZO"))),"N/A")))</f>
        <v>N/A</v>
      </c>
      <c r="AL373" s="454" t="s">
        <v>138</v>
      </c>
      <c r="AM373" s="454" t="s">
        <v>137</v>
      </c>
      <c r="AN373" s="458" t="s">
        <v>186</v>
      </c>
      <c r="AP373" s="103" t="s">
        <v>575</v>
      </c>
      <c r="AQ373" s="103" t="s">
        <v>611</v>
      </c>
      <c r="AR373" s="103" t="s">
        <v>575</v>
      </c>
      <c r="AS373" s="103">
        <v>0</v>
      </c>
      <c r="AU373" s="103" t="s">
        <v>604</v>
      </c>
      <c r="BC373" s="103"/>
      <c r="BE373" s="103" t="e">
        <f>VLOOKUP(Tabela3[[#This Row],[ID OSP]],[1]Export!$R:$R,1,0)</f>
        <v>#N/A</v>
      </c>
    </row>
    <row r="374" spans="1:57" hidden="1">
      <c r="A374" s="103" t="s">
        <v>1834</v>
      </c>
      <c r="B374" s="103" t="s">
        <v>1835</v>
      </c>
      <c r="C374" s="104" t="s">
        <v>137</v>
      </c>
      <c r="D374" s="454" t="s">
        <v>252</v>
      </c>
      <c r="E374" s="454" t="s">
        <v>138</v>
      </c>
      <c r="G374" s="454">
        <v>45551</v>
      </c>
      <c r="H374" s="454">
        <v>45589</v>
      </c>
      <c r="I374" s="103" t="s">
        <v>139</v>
      </c>
      <c r="J374" s="103" t="s">
        <v>139</v>
      </c>
      <c r="K374" s="458" t="s">
        <v>1783</v>
      </c>
      <c r="L374" s="103" t="s">
        <v>446</v>
      </c>
      <c r="M374" s="103" t="s">
        <v>450</v>
      </c>
      <c r="N374" s="103" t="s">
        <v>861</v>
      </c>
      <c r="O374" s="103" t="s">
        <v>616</v>
      </c>
      <c r="P374" s="103" t="s">
        <v>589</v>
      </c>
      <c r="Q374" s="103" t="s">
        <v>589</v>
      </c>
      <c r="R374" s="458" t="s">
        <v>617</v>
      </c>
      <c r="S374" s="503"/>
      <c r="T374" s="103" t="s">
        <v>42</v>
      </c>
      <c r="U374" s="103" t="s">
        <v>137</v>
      </c>
      <c r="V374" s="454" t="str">
        <f>Tabela3[[#This Row],[NOVO 
PRAZO REDE]]</f>
        <v>REDE OK</v>
      </c>
      <c r="W374" s="454">
        <f>Tabela3[[#This Row],[PRAZO
ATIVAÇÃO]]</f>
        <v>0</v>
      </c>
      <c r="X374" s="103" t="s">
        <v>500</v>
      </c>
      <c r="Y374" s="103" t="str">
        <f>IFERROR("W"&amp;WEEKNUM(Tabela3[[#This Row],[PRAZO RE REVISADO]]),"-")</f>
        <v>-</v>
      </c>
      <c r="Z374" s="103" t="str">
        <f>IFERROR("W"&amp;WEEKNUM(Tabela3[[#This Row],[PRAZO ATIVAÇÃO]]),"-")</f>
        <v>W0</v>
      </c>
      <c r="AA374" s="103">
        <v>2024</v>
      </c>
      <c r="AB374" s="103">
        <v>512318</v>
      </c>
      <c r="AC374" s="103" t="s">
        <v>572</v>
      </c>
      <c r="AD374" s="103" t="s">
        <v>137</v>
      </c>
      <c r="AE374" s="454"/>
      <c r="AF374" s="454"/>
      <c r="AG374" s="474"/>
      <c r="AH374" s="103"/>
      <c r="AK374" s="103" t="str">
        <f ca="1">IF(Tabela3[[#This Row],[STATUS]]&lt;&gt;"PREVISTO","N/A",IF(Tabela3[[#This Row],[Data_RE_CONGELADA]]="REDE OK","OK",IFERROR(IF(TODAY()-Tabela3[[#This Row],[Data_RE_CONGELADA]]&gt;=0,"ATRASADO",IF(TODAY()-Tabela3[[#This Row],[Data_RE_CONGELADA]]&gt;-5,"VENCENDO",IF(TODAY()-Tabela3[[#This Row],[Data_RE_CONGELADA]]&lt;=0,"NO PRAZO"))),"N/A")))</f>
        <v>N/A</v>
      </c>
      <c r="AL374" s="454" t="s">
        <v>138</v>
      </c>
      <c r="AM374" s="454">
        <v>45572</v>
      </c>
      <c r="AN374" s="458" t="s">
        <v>186</v>
      </c>
      <c r="AP374" s="103" t="s">
        <v>575</v>
      </c>
      <c r="AQ374" s="103" t="s">
        <v>611</v>
      </c>
      <c r="AR374" s="103" t="s">
        <v>575</v>
      </c>
      <c r="AS374" s="103">
        <v>0</v>
      </c>
      <c r="AU374" s="103" t="s">
        <v>604</v>
      </c>
      <c r="BC374" s="103"/>
      <c r="BE374" s="103" t="e">
        <f>VLOOKUP(Tabela3[[#This Row],[ID OSP]],[1]Export!$R:$R,1,0)</f>
        <v>#N/A</v>
      </c>
    </row>
    <row r="375" spans="1:57" hidden="1">
      <c r="A375" s="103" t="s">
        <v>1836</v>
      </c>
      <c r="B375" s="103" t="s">
        <v>1837</v>
      </c>
      <c r="C375" s="104" t="s">
        <v>137</v>
      </c>
      <c r="D375" s="456" t="s">
        <v>252</v>
      </c>
      <c r="E375" s="454" t="s">
        <v>138</v>
      </c>
      <c r="G375" s="454">
        <v>45422</v>
      </c>
      <c r="H375" s="454">
        <v>45433</v>
      </c>
      <c r="I375" s="103" t="s">
        <v>139</v>
      </c>
      <c r="J375" s="103" t="s">
        <v>139</v>
      </c>
      <c r="K375" s="458" t="s">
        <v>1838</v>
      </c>
      <c r="L375" s="103" t="s">
        <v>446</v>
      </c>
      <c r="M375" s="103" t="s">
        <v>460</v>
      </c>
      <c r="N375" s="103" t="s">
        <v>460</v>
      </c>
      <c r="O375" s="103" t="s">
        <v>588</v>
      </c>
      <c r="P375" s="103" t="s">
        <v>589</v>
      </c>
      <c r="Q375" s="103" t="s">
        <v>589</v>
      </c>
      <c r="R375" s="458" t="s">
        <v>630</v>
      </c>
      <c r="S375" s="460"/>
      <c r="T375" s="103" t="s">
        <v>252</v>
      </c>
      <c r="U375" s="103" t="s">
        <v>137</v>
      </c>
      <c r="V375" s="454" t="str">
        <f>Tabela3[[#This Row],[NOVO 
PRAZO REDE]]</f>
        <v>REDE OK</v>
      </c>
      <c r="W375" s="454">
        <f>Tabela3[[#This Row],[PRAZO
ATIVAÇÃO]]</f>
        <v>0</v>
      </c>
      <c r="X375" s="103" t="s">
        <v>482</v>
      </c>
      <c r="Y375" s="103" t="str">
        <f>IFERROR("W"&amp;WEEKNUM(Tabela3[[#This Row],[PRAZO RE REVISADO]]),"-")</f>
        <v>-</v>
      </c>
      <c r="Z375" s="103" t="str">
        <f>IFERROR("W"&amp;WEEKNUM(Tabela3[[#This Row],[PRAZO ATIVAÇÃO]]),"-")</f>
        <v>W0</v>
      </c>
      <c r="AA375" s="103">
        <v>2024</v>
      </c>
      <c r="AB375" s="103">
        <v>481233</v>
      </c>
      <c r="AC375" s="103" t="s">
        <v>268</v>
      </c>
      <c r="AD375" s="103" t="s">
        <v>137</v>
      </c>
      <c r="AE375" s="454"/>
      <c r="AF375" s="454"/>
      <c r="AG375" s="474"/>
      <c r="AH375" s="103"/>
      <c r="AK375" s="103" t="str">
        <f ca="1">IF(Tabela3[[#This Row],[STATUS]]&lt;&gt;"PREVISTO","N/A",IF(Tabela3[[#This Row],[Data_RE_CONGELADA]]="REDE OK","OK",IFERROR(IF(TODAY()-Tabela3[[#This Row],[Data_RE_CONGELADA]]&gt;=0,"ATRASADO",IF(TODAY()-Tabela3[[#This Row],[Data_RE_CONGELADA]]&gt;-5,"VENCENDO",IF(TODAY()-Tabela3[[#This Row],[Data_RE_CONGELADA]]&lt;=0,"NO PRAZO"))),"N/A")))</f>
        <v>N/A</v>
      </c>
      <c r="AL375" s="454" t="s">
        <v>138</v>
      </c>
      <c r="AM375" s="454" t="s">
        <v>137</v>
      </c>
      <c r="AN375" s="458" t="s">
        <v>186</v>
      </c>
      <c r="AP375" s="103" t="s">
        <v>575</v>
      </c>
      <c r="AQ375" s="103" t="s">
        <v>611</v>
      </c>
      <c r="AR375" s="103" t="s">
        <v>575</v>
      </c>
      <c r="AS375" s="103">
        <v>0</v>
      </c>
      <c r="AU375" s="103" t="s">
        <v>604</v>
      </c>
      <c r="BC375" s="103"/>
      <c r="BE375" s="103" t="e">
        <f>VLOOKUP(Tabela3[[#This Row],[ID OSP]],[1]Export!$R:$R,1,0)</f>
        <v>#N/A</v>
      </c>
    </row>
    <row r="376" spans="1:57" hidden="1">
      <c r="A376" s="103" t="s">
        <v>1839</v>
      </c>
      <c r="B376" s="103" t="s">
        <v>1840</v>
      </c>
      <c r="C376" s="104" t="s">
        <v>137</v>
      </c>
      <c r="D376" s="456" t="s">
        <v>252</v>
      </c>
      <c r="E376" s="454" t="s">
        <v>138</v>
      </c>
      <c r="G376" s="454">
        <v>45548</v>
      </c>
      <c r="H376" s="454">
        <v>45555</v>
      </c>
      <c r="I376" s="103" t="s">
        <v>139</v>
      </c>
      <c r="J376" s="103" t="s">
        <v>139</v>
      </c>
      <c r="K376" s="458" t="s">
        <v>1833</v>
      </c>
      <c r="L376" s="103" t="s">
        <v>446</v>
      </c>
      <c r="M376" s="103" t="s">
        <v>454</v>
      </c>
      <c r="N376" s="103" t="s">
        <v>454</v>
      </c>
      <c r="O376" s="103" t="s">
        <v>588</v>
      </c>
      <c r="P376" s="103" t="s">
        <v>934</v>
      </c>
      <c r="Q376" s="103" t="s">
        <v>589</v>
      </c>
      <c r="R376" s="458" t="s">
        <v>617</v>
      </c>
      <c r="S376" s="503"/>
      <c r="T376" s="103" t="s">
        <v>42</v>
      </c>
      <c r="U376" s="103" t="s">
        <v>137</v>
      </c>
      <c r="V376" s="454" t="str">
        <f>Tabela3[[#This Row],[NOVO 
PRAZO REDE]]</f>
        <v>REDE OK</v>
      </c>
      <c r="W376" s="454">
        <f>Tabela3[[#This Row],[PRAZO
ATIVAÇÃO]]</f>
        <v>0</v>
      </c>
      <c r="X376" s="103" t="s">
        <v>500</v>
      </c>
      <c r="Y376" s="103" t="str">
        <f>IFERROR("W"&amp;WEEKNUM(Tabela3[[#This Row],[PRAZO RE REVISADO]]),"-")</f>
        <v>-</v>
      </c>
      <c r="Z376" s="103" t="str">
        <f>IFERROR("W"&amp;WEEKNUM(Tabela3[[#This Row],[PRAZO ATIVAÇÃO]]),"-")</f>
        <v>W0</v>
      </c>
      <c r="AA376" s="103">
        <v>2024</v>
      </c>
      <c r="AB376" s="103">
        <v>512267</v>
      </c>
      <c r="AC376" s="103" t="s">
        <v>572</v>
      </c>
      <c r="AD376" s="103" t="s">
        <v>137</v>
      </c>
      <c r="AE376" s="454"/>
      <c r="AF376" s="454"/>
      <c r="AG376" s="474"/>
      <c r="AH376" s="103"/>
      <c r="AK376" s="103" t="str">
        <f ca="1">IF(Tabela3[[#This Row],[STATUS]]&lt;&gt;"PREVISTO","N/A",IF(Tabela3[[#This Row],[Data_RE_CONGELADA]]="REDE OK","OK",IFERROR(IF(TODAY()-Tabela3[[#This Row],[Data_RE_CONGELADA]]&gt;=0,"ATRASADO",IF(TODAY()-Tabela3[[#This Row],[Data_RE_CONGELADA]]&gt;-5,"VENCENDO",IF(TODAY()-Tabela3[[#This Row],[Data_RE_CONGELADA]]&lt;=0,"NO PRAZO"))),"N/A")))</f>
        <v>N/A</v>
      </c>
      <c r="AL376" s="454" t="s">
        <v>138</v>
      </c>
      <c r="AM376" s="454" t="s">
        <v>137</v>
      </c>
      <c r="AN376" s="458" t="s">
        <v>186</v>
      </c>
      <c r="AP376" s="103" t="s">
        <v>575</v>
      </c>
      <c r="AQ376" s="103" t="s">
        <v>611</v>
      </c>
      <c r="AR376" s="103" t="s">
        <v>575</v>
      </c>
      <c r="AS376" s="103">
        <v>0</v>
      </c>
      <c r="AU376" s="103" t="s">
        <v>604</v>
      </c>
      <c r="BC376" s="103"/>
      <c r="BE376" s="103" t="e">
        <f>VLOOKUP(Tabela3[[#This Row],[ID OSP]],[1]Export!$R:$R,1,0)</f>
        <v>#N/A</v>
      </c>
    </row>
    <row r="377" spans="1:57" hidden="1">
      <c r="A377" s="103" t="s">
        <v>1841</v>
      </c>
      <c r="B377" s="103" t="s">
        <v>1842</v>
      </c>
      <c r="C377" s="104" t="s">
        <v>137</v>
      </c>
      <c r="D377" s="456" t="s">
        <v>252</v>
      </c>
      <c r="E377" s="454" t="s">
        <v>138</v>
      </c>
      <c r="G377" s="454">
        <v>45546</v>
      </c>
      <c r="H377" s="454">
        <v>45852</v>
      </c>
      <c r="I377" s="103" t="s">
        <v>139</v>
      </c>
      <c r="J377" s="103" t="s">
        <v>139</v>
      </c>
      <c r="K377" s="458" t="s">
        <v>1774</v>
      </c>
      <c r="L377" s="103" t="s">
        <v>446</v>
      </c>
      <c r="M377" s="103" t="s">
        <v>448</v>
      </c>
      <c r="N377" s="103" t="s">
        <v>796</v>
      </c>
      <c r="O377" s="103" t="s">
        <v>616</v>
      </c>
      <c r="P377" s="103" t="s">
        <v>799</v>
      </c>
      <c r="Q377" s="103" t="s">
        <v>589</v>
      </c>
      <c r="R377" s="458" t="s">
        <v>1777</v>
      </c>
      <c r="S377" s="455"/>
      <c r="T377" s="103" t="s">
        <v>42</v>
      </c>
      <c r="U377" s="103" t="s">
        <v>137</v>
      </c>
      <c r="V377" s="454" t="str">
        <f>Tabela3[[#This Row],[NOVO 
PRAZO REDE]]</f>
        <v>REDE OK</v>
      </c>
      <c r="W377" s="103" t="s">
        <v>137</v>
      </c>
      <c r="X377" s="103" t="s">
        <v>500</v>
      </c>
      <c r="Y377" s="103" t="str">
        <f>IFERROR("W"&amp;WEEKNUM(Tabela3[[#This Row],[PRAZO RE REVISADO]]),"-")</f>
        <v>-</v>
      </c>
      <c r="Z377" s="103" t="str">
        <f>IFERROR("W"&amp;WEEKNUM(Tabela3[[#This Row],[PRAZO ATIVAÇÃO]]),"-")</f>
        <v>-</v>
      </c>
      <c r="AA377" s="103">
        <v>2024</v>
      </c>
      <c r="AB377" s="103">
        <v>512242</v>
      </c>
      <c r="AC377" s="103" t="s">
        <v>572</v>
      </c>
      <c r="AD377" s="103" t="s">
        <v>137</v>
      </c>
      <c r="AE377" s="454"/>
      <c r="AF377" s="454"/>
      <c r="AG377" s="474"/>
      <c r="AH377" s="103"/>
      <c r="AK377" s="103" t="str">
        <f ca="1">IF(Tabela3[[#This Row],[STATUS]]&lt;&gt;"PREVISTO","N/A",IF(Tabela3[[#This Row],[Data_RE_CONGELADA]]="REDE OK","OK",IFERROR(IF(TODAY()-Tabela3[[#This Row],[Data_RE_CONGELADA]]&gt;=0,"ATRASADO",IF(TODAY()-Tabela3[[#This Row],[Data_RE_CONGELADA]]&gt;-5,"VENCENDO",IF(TODAY()-Tabela3[[#This Row],[Data_RE_CONGELADA]]&lt;=0,"NO PRAZO"))),"N/A")))</f>
        <v>N/A</v>
      </c>
      <c r="AL377" s="454" t="s">
        <v>138</v>
      </c>
      <c r="AM377" s="454">
        <v>45575</v>
      </c>
      <c r="AN377" s="458" t="s">
        <v>186</v>
      </c>
      <c r="AP377" s="103" t="s">
        <v>575</v>
      </c>
      <c r="AQ377" s="103" t="s">
        <v>611</v>
      </c>
      <c r="AR377" s="103" t="s">
        <v>575</v>
      </c>
      <c r="AS377" s="103">
        <v>0</v>
      </c>
      <c r="AU377" s="103" t="s">
        <v>604</v>
      </c>
      <c r="BC377" s="103"/>
      <c r="BE377" s="103" t="e">
        <f>VLOOKUP(Tabela3[[#This Row],[ID OSP]],[1]Export!$R:$R,1,0)</f>
        <v>#N/A</v>
      </c>
    </row>
    <row r="378" spans="1:57" hidden="1">
      <c r="A378" s="103" t="s">
        <v>1843</v>
      </c>
      <c r="B378" s="103" t="s">
        <v>1844</v>
      </c>
      <c r="C378" s="104" t="s">
        <v>137</v>
      </c>
      <c r="D378" s="456" t="s">
        <v>252</v>
      </c>
      <c r="E378" s="454" t="s">
        <v>138</v>
      </c>
      <c r="G378" s="454">
        <v>45495</v>
      </c>
      <c r="H378" s="454">
        <v>45496</v>
      </c>
      <c r="I378" s="103" t="s">
        <v>139</v>
      </c>
      <c r="J378" s="103" t="s">
        <v>139</v>
      </c>
      <c r="K378" s="458" t="s">
        <v>1186</v>
      </c>
      <c r="L378" s="103" t="s">
        <v>446</v>
      </c>
      <c r="M378" s="103" t="s">
        <v>453</v>
      </c>
      <c r="N378" s="103" t="s">
        <v>851</v>
      </c>
      <c r="O378" s="103" t="s">
        <v>588</v>
      </c>
      <c r="P378" s="103" t="s">
        <v>705</v>
      </c>
      <c r="Q378" s="103" t="s">
        <v>589</v>
      </c>
      <c r="R378" s="458" t="s">
        <v>630</v>
      </c>
      <c r="S378" s="460"/>
      <c r="T378" s="103" t="s">
        <v>42</v>
      </c>
      <c r="U378" s="103" t="s">
        <v>137</v>
      </c>
      <c r="V378" s="454" t="str">
        <f>Tabela3[[#This Row],[NOVO 
PRAZO REDE]]</f>
        <v>REDE OK</v>
      </c>
      <c r="W378" s="454">
        <f>Tabela3[[#This Row],[PRAZO
ATIVAÇÃO]]</f>
        <v>0</v>
      </c>
      <c r="X378" s="103" t="s">
        <v>729</v>
      </c>
      <c r="Y378" s="103" t="str">
        <f>IFERROR("W"&amp;WEEKNUM(Tabela3[[#This Row],[PRAZO RE REVISADO]]),"-")</f>
        <v>-</v>
      </c>
      <c r="Z378" s="103" t="str">
        <f>IFERROR("W"&amp;WEEKNUM(Tabela3[[#This Row],[PRAZO ATIVAÇÃO]]),"-")</f>
        <v>W0</v>
      </c>
      <c r="AA378" s="103">
        <v>2024</v>
      </c>
      <c r="AB378" s="103">
        <v>507569</v>
      </c>
      <c r="AC378" s="103" t="s">
        <v>572</v>
      </c>
      <c r="AD378" s="103" t="s">
        <v>137</v>
      </c>
      <c r="AE378" s="454"/>
      <c r="AF378" s="454"/>
      <c r="AG378" s="474"/>
      <c r="AH378" s="103"/>
      <c r="AK378" s="103" t="str">
        <f ca="1">IF(Tabela3[[#This Row],[STATUS]]&lt;&gt;"PREVISTO","N/A",IF(Tabela3[[#This Row],[Data_RE_CONGELADA]]="REDE OK","OK",IFERROR(IF(TODAY()-Tabela3[[#This Row],[Data_RE_CONGELADA]]&gt;=0,"ATRASADO",IF(TODAY()-Tabela3[[#This Row],[Data_RE_CONGELADA]]&gt;-5,"VENCENDO",IF(TODAY()-Tabela3[[#This Row],[Data_RE_CONGELADA]]&lt;=0,"NO PRAZO"))),"N/A")))</f>
        <v>N/A</v>
      </c>
      <c r="AL378" s="454" t="s">
        <v>138</v>
      </c>
      <c r="AM378" s="454" t="s">
        <v>137</v>
      </c>
      <c r="AN378" s="458" t="s">
        <v>186</v>
      </c>
      <c r="AP378" s="103" t="s">
        <v>575</v>
      </c>
      <c r="AQ378" s="103" t="s">
        <v>611</v>
      </c>
      <c r="AR378" s="103" t="s">
        <v>575</v>
      </c>
      <c r="AS378" s="103">
        <v>0</v>
      </c>
      <c r="AU378" s="103" t="s">
        <v>604</v>
      </c>
      <c r="BC378" s="103"/>
      <c r="BE378" s="103" t="e">
        <f>VLOOKUP(Tabela3[[#This Row],[ID OSP]],[1]Export!$R:$R,1,0)</f>
        <v>#N/A</v>
      </c>
    </row>
    <row r="379" spans="1:57" hidden="1">
      <c r="A379" s="103" t="s">
        <v>1845</v>
      </c>
      <c r="B379" s="103" t="s">
        <v>1846</v>
      </c>
      <c r="C379" s="104" t="s">
        <v>137</v>
      </c>
      <c r="D379" s="456" t="s">
        <v>252</v>
      </c>
      <c r="E379" s="454" t="s">
        <v>138</v>
      </c>
      <c r="G379" s="454">
        <v>45449</v>
      </c>
      <c r="H379" s="454">
        <v>45468</v>
      </c>
      <c r="I379" s="103" t="s">
        <v>139</v>
      </c>
      <c r="J379" s="103" t="s">
        <v>139</v>
      </c>
      <c r="K379" s="458" t="s">
        <v>1178</v>
      </c>
      <c r="L379" s="103" t="s">
        <v>446</v>
      </c>
      <c r="M379" s="103" t="s">
        <v>448</v>
      </c>
      <c r="N379" s="103" t="s">
        <v>448</v>
      </c>
      <c r="O379" s="103" t="s">
        <v>588</v>
      </c>
      <c r="P379" s="103" t="s">
        <v>705</v>
      </c>
      <c r="Q379" s="103" t="s">
        <v>589</v>
      </c>
      <c r="R379" s="458" t="s">
        <v>665</v>
      </c>
      <c r="S379" s="460"/>
      <c r="T379" s="103" t="s">
        <v>42</v>
      </c>
      <c r="U379" s="103" t="s">
        <v>137</v>
      </c>
      <c r="V379" s="454" t="str">
        <f>Tabela3[[#This Row],[NOVO 
PRAZO REDE]]</f>
        <v>REDE OK</v>
      </c>
      <c r="W379" s="454">
        <f>Tabela3[[#This Row],[PRAZO
ATIVAÇÃO]]</f>
        <v>0</v>
      </c>
      <c r="X379" s="103" t="s">
        <v>500</v>
      </c>
      <c r="Y379" s="103" t="str">
        <f>IFERROR("W"&amp;WEEKNUM(Tabela3[[#This Row],[PRAZO RE REVISADO]]),"-")</f>
        <v>-</v>
      </c>
      <c r="Z379" s="103" t="str">
        <f>IFERROR("W"&amp;WEEKNUM(Tabela3[[#This Row],[PRAZO ATIVAÇÃO]]),"-")</f>
        <v>W0</v>
      </c>
      <c r="AA379" s="103">
        <v>2024</v>
      </c>
      <c r="AB379" s="103">
        <v>504712</v>
      </c>
      <c r="AC379" s="103" t="s">
        <v>866</v>
      </c>
      <c r="AD379" s="103" t="s">
        <v>137</v>
      </c>
      <c r="AE379" s="454"/>
      <c r="AF379" s="454"/>
      <c r="AG379" s="474"/>
      <c r="AH379" s="103"/>
      <c r="AK379" s="103" t="str">
        <f ca="1">IF(Tabela3[[#This Row],[STATUS]]&lt;&gt;"PREVISTO","N/A",IF(Tabela3[[#This Row],[Data_RE_CONGELADA]]="REDE OK","OK",IFERROR(IF(TODAY()-Tabela3[[#This Row],[Data_RE_CONGELADA]]&gt;=0,"ATRASADO",IF(TODAY()-Tabela3[[#This Row],[Data_RE_CONGELADA]]&gt;-5,"VENCENDO",IF(TODAY()-Tabela3[[#This Row],[Data_RE_CONGELADA]]&lt;=0,"NO PRAZO"))),"N/A")))</f>
        <v>N/A</v>
      </c>
      <c r="AL379" s="454" t="s">
        <v>138</v>
      </c>
      <c r="AM379" s="454" t="s">
        <v>137</v>
      </c>
      <c r="AN379" s="458" t="s">
        <v>186</v>
      </c>
      <c r="AP379" s="103" t="s">
        <v>575</v>
      </c>
      <c r="AQ379" s="103" t="s">
        <v>611</v>
      </c>
      <c r="AR379" s="103" t="s">
        <v>575</v>
      </c>
      <c r="AS379" s="103">
        <v>0</v>
      </c>
      <c r="AU379" s="103" t="s">
        <v>604</v>
      </c>
      <c r="BC379" s="103"/>
      <c r="BE379" s="103" t="e">
        <f>VLOOKUP(Tabela3[[#This Row],[ID OSP]],[1]Export!$R:$R,1,0)</f>
        <v>#N/A</v>
      </c>
    </row>
    <row r="380" spans="1:57" hidden="1">
      <c r="A380" s="103" t="s">
        <v>1847</v>
      </c>
      <c r="B380" s="103" t="s">
        <v>1848</v>
      </c>
      <c r="C380" s="104" t="s">
        <v>565</v>
      </c>
      <c r="D380" s="454" t="s">
        <v>566</v>
      </c>
      <c r="E380" s="454" t="s">
        <v>138</v>
      </c>
      <c r="F380" s="454" t="s">
        <v>137</v>
      </c>
      <c r="G380" s="454">
        <v>45596</v>
      </c>
      <c r="H380" s="454">
        <v>45607</v>
      </c>
      <c r="I380" s="103" t="s">
        <v>139</v>
      </c>
      <c r="J380" s="103" t="s">
        <v>139</v>
      </c>
      <c r="K380" s="104" t="s">
        <v>1849</v>
      </c>
      <c r="L380" s="103" t="s">
        <v>446</v>
      </c>
      <c r="M380" s="103" t="s">
        <v>464</v>
      </c>
      <c r="N380" s="103" t="s">
        <v>947</v>
      </c>
      <c r="O380" s="103" t="s">
        <v>616</v>
      </c>
      <c r="P380" s="103" t="s">
        <v>589</v>
      </c>
      <c r="Q380" s="103" t="s">
        <v>589</v>
      </c>
      <c r="R380" s="458" t="s">
        <v>1367</v>
      </c>
      <c r="S380" s="504" t="s">
        <v>1182</v>
      </c>
      <c r="T380" s="103" t="s">
        <v>252</v>
      </c>
      <c r="U380" s="103" t="s">
        <v>137</v>
      </c>
      <c r="V380" s="454" t="str">
        <f>Tabela3[[#This Row],[NOVO 
PRAZO REDE]]</f>
        <v>REDE OK</v>
      </c>
      <c r="W380" s="454" t="str">
        <f>Tabela3[[#This Row],[PRAZO
ATIVAÇÃO]]</f>
        <v>ATIVO</v>
      </c>
      <c r="X380" s="103" t="s">
        <v>667</v>
      </c>
      <c r="Y380" s="103" t="str">
        <f>IFERROR("W"&amp;WEEKNUM(Tabela3[[#This Row],[PRAZO RE REVISADO]]),"-")</f>
        <v>-</v>
      </c>
      <c r="Z380" s="103" t="str">
        <f>IFERROR("W"&amp;WEEKNUM(Tabela3[[#This Row],[PRAZO ATIVAÇÃO]]),"-")</f>
        <v>-</v>
      </c>
      <c r="AA380" s="103">
        <v>2024</v>
      </c>
      <c r="AB380" s="103">
        <v>518997</v>
      </c>
      <c r="AC380" s="103" t="s">
        <v>572</v>
      </c>
      <c r="AD380" s="103" t="s">
        <v>137</v>
      </c>
      <c r="AE380" s="103" t="s">
        <v>208</v>
      </c>
      <c r="AF380" s="103"/>
      <c r="AG380" s="474"/>
      <c r="AH380" s="458" t="s">
        <v>1183</v>
      </c>
      <c r="AK380" s="103" t="str">
        <f ca="1">IF(Tabela3[[#This Row],[STATUS]]&lt;&gt;"PREVISTO","N/A",IF(Tabela3[[#This Row],[Data_RE_CONGELADA]]="REDE OK","OK",IFERROR(IF(TODAY()-Tabela3[[#This Row],[Data_RE_CONGELADA]]&gt;=0,"ATRASADO",IF(TODAY()-Tabela3[[#This Row],[Data_RE_CONGELADA]]&gt;-5,"VENCENDO",IF(TODAY()-Tabela3[[#This Row],[Data_RE_CONGELADA]]&lt;=0,"NO PRAZO"))),"N/A")))</f>
        <v>N/A</v>
      </c>
      <c r="AL380" s="454">
        <v>45575</v>
      </c>
      <c r="AM380" s="454">
        <v>45586</v>
      </c>
      <c r="AN380" s="458" t="s">
        <v>186</v>
      </c>
      <c r="AO380" s="458" t="s">
        <v>1368</v>
      </c>
      <c r="AP380" s="103" t="s">
        <v>575</v>
      </c>
      <c r="AQ380" s="103" t="s">
        <v>611</v>
      </c>
      <c r="AR380" s="103" t="s">
        <v>575</v>
      </c>
      <c r="AS380" s="103">
        <v>0</v>
      </c>
      <c r="AU380" s="103" t="s">
        <v>604</v>
      </c>
      <c r="BC380" s="103"/>
      <c r="BE380" s="103" t="e">
        <f>VLOOKUP(Tabela3[[#This Row],[ID OSP]],[1]Export!$R:$R,1,0)</f>
        <v>#N/A</v>
      </c>
    </row>
    <row r="381" spans="1:57" hidden="1">
      <c r="A381" s="103" t="s">
        <v>1850</v>
      </c>
      <c r="B381" s="103" t="s">
        <v>1851</v>
      </c>
      <c r="C381" s="104" t="s">
        <v>137</v>
      </c>
      <c r="D381" s="454" t="s">
        <v>252</v>
      </c>
      <c r="E381" s="454" t="s">
        <v>138</v>
      </c>
      <c r="G381" s="454">
        <v>45532</v>
      </c>
      <c r="H381" s="454">
        <v>45583</v>
      </c>
      <c r="I381" s="103" t="s">
        <v>139</v>
      </c>
      <c r="J381" s="103" t="s">
        <v>139</v>
      </c>
      <c r="K381" s="458" t="s">
        <v>1852</v>
      </c>
      <c r="L381" s="103" t="s">
        <v>446</v>
      </c>
      <c r="M381" s="103" t="s">
        <v>443</v>
      </c>
      <c r="N381" s="103" t="s">
        <v>443</v>
      </c>
      <c r="O381" s="103" t="s">
        <v>588</v>
      </c>
      <c r="P381" s="103" t="s">
        <v>589</v>
      </c>
      <c r="Q381" s="103" t="s">
        <v>589</v>
      </c>
      <c r="R381" s="458" t="s">
        <v>617</v>
      </c>
      <c r="S381" s="462"/>
      <c r="T381" s="103" t="s">
        <v>42</v>
      </c>
      <c r="U381" s="103" t="s">
        <v>137</v>
      </c>
      <c r="V381" s="454" t="str">
        <f>Tabela3[[#This Row],[NOVO 
PRAZO REDE]]</f>
        <v>REDE OK</v>
      </c>
      <c r="W381" s="454">
        <f>Tabela3[[#This Row],[PRAZO
ATIVAÇÃO]]</f>
        <v>0</v>
      </c>
      <c r="X381" s="103" t="s">
        <v>500</v>
      </c>
      <c r="Y381" s="103" t="str">
        <f>IFERROR("W"&amp;WEEKNUM(Tabela3[[#This Row],[PRAZO RE REVISADO]]),"-")</f>
        <v>-</v>
      </c>
      <c r="Z381" s="103" t="str">
        <f>IFERROR("W"&amp;WEEKNUM(Tabela3[[#This Row],[PRAZO ATIVAÇÃO]]),"-")</f>
        <v>W0</v>
      </c>
      <c r="AA381" s="103">
        <v>2024</v>
      </c>
      <c r="AB381" s="103">
        <v>538684</v>
      </c>
      <c r="AC381" s="103" t="s">
        <v>572</v>
      </c>
      <c r="AD381" s="103" t="s">
        <v>137</v>
      </c>
      <c r="AE381" s="454"/>
      <c r="AF381" s="454"/>
      <c r="AG381" s="474"/>
      <c r="AH381" s="103"/>
      <c r="AK381" s="103" t="str">
        <f ca="1">IF(Tabela3[[#This Row],[STATUS]]&lt;&gt;"PREVISTO","N/A",IF(Tabela3[[#This Row],[Data_RE_CONGELADA]]="REDE OK","OK",IFERROR(IF(TODAY()-Tabela3[[#This Row],[Data_RE_CONGELADA]]&gt;=0,"ATRASADO",IF(TODAY()-Tabela3[[#This Row],[Data_RE_CONGELADA]]&gt;-5,"VENCENDO",IF(TODAY()-Tabela3[[#This Row],[Data_RE_CONGELADA]]&lt;=0,"NO PRAZO"))),"N/A")))</f>
        <v>N/A</v>
      </c>
      <c r="AL381" s="454">
        <v>45577</v>
      </c>
      <c r="AM381" s="454">
        <v>45579</v>
      </c>
      <c r="AN381" s="458" t="s">
        <v>186</v>
      </c>
      <c r="AO381" s="458" t="s">
        <v>1135</v>
      </c>
      <c r="AP381" s="103" t="s">
        <v>575</v>
      </c>
      <c r="AQ381" s="103" t="s">
        <v>611</v>
      </c>
      <c r="AR381" s="103" t="s">
        <v>575</v>
      </c>
      <c r="AS381" s="103">
        <v>0</v>
      </c>
      <c r="AU381" s="103" t="s">
        <v>604</v>
      </c>
      <c r="BC381" s="103"/>
      <c r="BE381" s="103" t="e">
        <f>VLOOKUP(Tabela3[[#This Row],[ID OSP]],[1]Export!$R:$R,1,0)</f>
        <v>#N/A</v>
      </c>
    </row>
    <row r="382" spans="1:57" hidden="1">
      <c r="A382" s="103" t="s">
        <v>979</v>
      </c>
      <c r="B382" s="103" t="s">
        <v>1853</v>
      </c>
      <c r="C382" s="540" t="s">
        <v>137</v>
      </c>
      <c r="D382" s="456" t="s">
        <v>252</v>
      </c>
      <c r="E382" s="454" t="s">
        <v>138</v>
      </c>
      <c r="G382" s="454">
        <v>45553</v>
      </c>
      <c r="H382" s="454">
        <v>45568</v>
      </c>
      <c r="I382" s="103" t="s">
        <v>42</v>
      </c>
      <c r="J382" s="103" t="s">
        <v>127</v>
      </c>
      <c r="K382" s="458" t="s">
        <v>1854</v>
      </c>
      <c r="L382" s="103" t="s">
        <v>445</v>
      </c>
      <c r="M382" s="103" t="s">
        <v>452</v>
      </c>
      <c r="N382" s="103" t="s">
        <v>186</v>
      </c>
      <c r="O382" s="103" t="s">
        <v>588</v>
      </c>
      <c r="P382" s="103" t="s">
        <v>589</v>
      </c>
      <c r="Q382" s="103" t="s">
        <v>589</v>
      </c>
      <c r="R382" s="458" t="s">
        <v>617</v>
      </c>
      <c r="S382" s="503"/>
      <c r="T382" s="103" t="s">
        <v>42</v>
      </c>
      <c r="U382" s="103" t="s">
        <v>137</v>
      </c>
      <c r="V382" s="454" t="str">
        <f>Tabela3[[#This Row],[NOVO 
PRAZO REDE]]</f>
        <v>REDE OK</v>
      </c>
      <c r="W382" s="454">
        <f>Tabela3[[#This Row],[PRAZO
ATIVAÇÃO]]</f>
        <v>0</v>
      </c>
      <c r="X382" s="103" t="s">
        <v>500</v>
      </c>
      <c r="Y382" s="103" t="str">
        <f>IFERROR("W"&amp;WEEKNUM(Tabela3[[#This Row],[PRAZO RE REVISADO]]),"-")</f>
        <v>-</v>
      </c>
      <c r="Z382" s="103" t="str">
        <f>IFERROR("W"&amp;WEEKNUM(Tabela3[[#This Row],[PRAZO ATIVAÇÃO]]),"-")</f>
        <v>W0</v>
      </c>
      <c r="AA382" s="103">
        <v>2024</v>
      </c>
      <c r="AB382" s="103">
        <v>512391</v>
      </c>
      <c r="AC382" s="103" t="s">
        <v>592</v>
      </c>
      <c r="AD382" s="103" t="s">
        <v>137</v>
      </c>
      <c r="AE382" s="454"/>
      <c r="AF382" s="454"/>
      <c r="AG382" s="474"/>
      <c r="AH382" s="103"/>
      <c r="AK382" s="103" t="str">
        <f ca="1">IF(Tabela3[[#This Row],[STATUS]]&lt;&gt;"PREVISTO","N/A",IF(Tabela3[[#This Row],[Data_RE_CONGELADA]]="REDE OK","OK",IFERROR(IF(TODAY()-Tabela3[[#This Row],[Data_RE_CONGELADA]]&gt;=0,"ATRASADO",IF(TODAY()-Tabela3[[#This Row],[Data_RE_CONGELADA]]&gt;-5,"VENCENDO",IF(TODAY()-Tabela3[[#This Row],[Data_RE_CONGELADA]]&lt;=0,"NO PRAZO"))),"N/A")))</f>
        <v>N/A</v>
      </c>
      <c r="AL382" s="454" t="s">
        <v>138</v>
      </c>
      <c r="AM382" s="454">
        <v>45568</v>
      </c>
      <c r="AN382" s="458" t="s">
        <v>186</v>
      </c>
      <c r="AP382" s="103" t="s">
        <v>575</v>
      </c>
      <c r="AQ382" s="103" t="s">
        <v>611</v>
      </c>
      <c r="AR382" s="103" t="s">
        <v>575</v>
      </c>
      <c r="AS382" s="103">
        <v>0</v>
      </c>
      <c r="AU382" s="103" t="s">
        <v>604</v>
      </c>
      <c r="BC382" s="103"/>
      <c r="BE382" s="103" t="e">
        <f>VLOOKUP(Tabela3[[#This Row],[ID OSP]],[1]Export!$R:$R,1,0)</f>
        <v>#N/A</v>
      </c>
    </row>
    <row r="383" spans="1:57" hidden="1">
      <c r="A383" s="103" t="s">
        <v>1855</v>
      </c>
      <c r="B383" s="103" t="s">
        <v>1856</v>
      </c>
      <c r="C383" s="104" t="s">
        <v>137</v>
      </c>
      <c r="D383" s="456" t="s">
        <v>252</v>
      </c>
      <c r="E383" s="454" t="s">
        <v>138</v>
      </c>
      <c r="G383" s="454">
        <v>45436</v>
      </c>
      <c r="H383" s="454">
        <v>45436</v>
      </c>
      <c r="I383" s="103" t="s">
        <v>139</v>
      </c>
      <c r="J383" s="103" t="s">
        <v>139</v>
      </c>
      <c r="K383" s="458" t="s">
        <v>930</v>
      </c>
      <c r="L383" s="103" t="s">
        <v>446</v>
      </c>
      <c r="M383" s="103" t="s">
        <v>464</v>
      </c>
      <c r="N383" s="103" t="s">
        <v>464</v>
      </c>
      <c r="O383" s="103" t="s">
        <v>588</v>
      </c>
      <c r="P383" s="103" t="s">
        <v>589</v>
      </c>
      <c r="Q383" s="103" t="s">
        <v>589</v>
      </c>
      <c r="R383" s="458" t="s">
        <v>665</v>
      </c>
      <c r="S383" s="460"/>
      <c r="T383" s="103" t="s">
        <v>252</v>
      </c>
      <c r="U383" s="103" t="s">
        <v>137</v>
      </c>
      <c r="V383" s="454" t="str">
        <f>Tabela3[[#This Row],[NOVO 
PRAZO REDE]]</f>
        <v>REDE OK</v>
      </c>
      <c r="W383" s="454">
        <f>Tabela3[[#This Row],[PRAZO
ATIVAÇÃO]]</f>
        <v>0</v>
      </c>
      <c r="X383" s="103" t="s">
        <v>482</v>
      </c>
      <c r="Y383" s="103" t="str">
        <f>IFERROR("W"&amp;WEEKNUM(Tabela3[[#This Row],[PRAZO RE REVISADO]]),"-")</f>
        <v>-</v>
      </c>
      <c r="Z383" s="103" t="str">
        <f>IFERROR("W"&amp;WEEKNUM(Tabela3[[#This Row],[PRAZO ATIVAÇÃO]]),"-")</f>
        <v>W0</v>
      </c>
      <c r="AA383" s="103">
        <v>2024</v>
      </c>
      <c r="AB383" s="103">
        <v>508012</v>
      </c>
      <c r="AC383" s="103" t="s">
        <v>572</v>
      </c>
      <c r="AD383" s="103" t="s">
        <v>137</v>
      </c>
      <c r="AE383" s="454"/>
      <c r="AF383" s="454"/>
      <c r="AG383" s="474"/>
      <c r="AH383" s="103"/>
      <c r="AK383" s="103" t="str">
        <f ca="1">IF(Tabela3[[#This Row],[STATUS]]&lt;&gt;"PREVISTO","N/A",IF(Tabela3[[#This Row],[Data_RE_CONGELADA]]="REDE OK","OK",IFERROR(IF(TODAY()-Tabela3[[#This Row],[Data_RE_CONGELADA]]&gt;=0,"ATRASADO",IF(TODAY()-Tabela3[[#This Row],[Data_RE_CONGELADA]]&gt;-5,"VENCENDO",IF(TODAY()-Tabela3[[#This Row],[Data_RE_CONGELADA]]&lt;=0,"NO PRAZO"))),"N/A")))</f>
        <v>N/A</v>
      </c>
      <c r="AL383" s="454" t="s">
        <v>138</v>
      </c>
      <c r="AM383" s="454" t="s">
        <v>137</v>
      </c>
      <c r="AN383" s="458" t="s">
        <v>186</v>
      </c>
      <c r="AP383" s="103" t="s">
        <v>575</v>
      </c>
      <c r="AQ383" s="103" t="s">
        <v>611</v>
      </c>
      <c r="AR383" s="103" t="s">
        <v>575</v>
      </c>
      <c r="AS383" s="103">
        <v>0</v>
      </c>
      <c r="AU383" s="103" t="s">
        <v>604</v>
      </c>
      <c r="BC383" s="103"/>
      <c r="BE383" s="103" t="e">
        <f>VLOOKUP(Tabela3[[#This Row],[ID OSP]],[1]Export!$R:$R,1,0)</f>
        <v>#N/A</v>
      </c>
    </row>
    <row r="384" spans="1:57" hidden="1">
      <c r="A384" s="103" t="s">
        <v>1857</v>
      </c>
      <c r="B384" s="103" t="s">
        <v>1858</v>
      </c>
      <c r="C384" s="543" t="s">
        <v>137</v>
      </c>
      <c r="D384" s="463" t="s">
        <v>252</v>
      </c>
      <c r="E384" s="454" t="s">
        <v>138</v>
      </c>
      <c r="G384" s="454">
        <v>45495</v>
      </c>
      <c r="H384" s="454">
        <v>45575</v>
      </c>
      <c r="I384" s="103" t="s">
        <v>139</v>
      </c>
      <c r="J384" s="103" t="s">
        <v>139</v>
      </c>
      <c r="K384" s="458" t="s">
        <v>972</v>
      </c>
      <c r="L384" s="103" t="s">
        <v>446</v>
      </c>
      <c r="M384" s="103" t="s">
        <v>465</v>
      </c>
      <c r="N384" s="103" t="s">
        <v>465</v>
      </c>
      <c r="O384" s="103" t="s">
        <v>588</v>
      </c>
      <c r="P384" s="103" t="s">
        <v>589</v>
      </c>
      <c r="Q384" s="103" t="s">
        <v>589</v>
      </c>
      <c r="R384" s="458" t="s">
        <v>671</v>
      </c>
      <c r="S384" s="462"/>
      <c r="T384" s="103" t="s">
        <v>252</v>
      </c>
      <c r="U384" s="103" t="s">
        <v>137</v>
      </c>
      <c r="V384" s="454" t="str">
        <f>Tabela3[[#This Row],[NOVO 
PRAZO REDE]]</f>
        <v>REDE OK</v>
      </c>
      <c r="W384" s="454">
        <f>Tabela3[[#This Row],[PRAZO
ATIVAÇÃO]]</f>
        <v>0</v>
      </c>
      <c r="X384" s="103" t="s">
        <v>631</v>
      </c>
      <c r="Y384" s="103" t="str">
        <f>IFERROR("W"&amp;WEEKNUM(Tabela3[[#This Row],[PRAZO RE REVISADO]]),"-")</f>
        <v>-</v>
      </c>
      <c r="Z384" s="103" t="str">
        <f>IFERROR("W"&amp;WEEKNUM(Tabela3[[#This Row],[PRAZO ATIVAÇÃO]]),"-")</f>
        <v>W0</v>
      </c>
      <c r="AA384" s="103">
        <v>2024</v>
      </c>
      <c r="AB384" s="103" t="s">
        <v>139</v>
      </c>
      <c r="AC384" s="103" t="s">
        <v>139</v>
      </c>
      <c r="AD384" s="103" t="s">
        <v>137</v>
      </c>
      <c r="AE384" s="454"/>
      <c r="AF384" s="454"/>
      <c r="AG384" s="474"/>
      <c r="AH384" s="103"/>
      <c r="AK384" s="103" t="str">
        <f ca="1">IF(Tabela3[[#This Row],[STATUS]]&lt;&gt;"PREVISTO","N/A",IF(Tabela3[[#This Row],[Data_RE_CONGELADA]]="REDE OK","OK",IFERROR(IF(TODAY()-Tabela3[[#This Row],[Data_RE_CONGELADA]]&gt;=0,"ATRASADO",IF(TODAY()-Tabela3[[#This Row],[Data_RE_CONGELADA]]&gt;-5,"VENCENDO",IF(TODAY()-Tabela3[[#This Row],[Data_RE_CONGELADA]]&lt;=0,"NO PRAZO"))),"N/A")))</f>
        <v>N/A</v>
      </c>
      <c r="AL384" s="454">
        <v>45576</v>
      </c>
      <c r="AM384" s="454">
        <v>45583</v>
      </c>
      <c r="AN384" s="458" t="s">
        <v>186</v>
      </c>
      <c r="AP384" s="103" t="s">
        <v>575</v>
      </c>
      <c r="AQ384" s="103" t="s">
        <v>611</v>
      </c>
      <c r="AR384" s="103" t="s">
        <v>575</v>
      </c>
      <c r="AS384" s="103">
        <v>0</v>
      </c>
      <c r="AU384" s="103" t="s">
        <v>604</v>
      </c>
      <c r="BC384" s="103"/>
      <c r="BE384" s="103" t="e">
        <f>VLOOKUP(Tabela3[[#This Row],[ID OSP]],[1]Export!$R:$R,1,0)</f>
        <v>#N/A</v>
      </c>
    </row>
    <row r="385" spans="1:76" hidden="1">
      <c r="A385" s="103" t="s">
        <v>1859</v>
      </c>
      <c r="B385" s="103" t="s">
        <v>1860</v>
      </c>
      <c r="C385" s="104" t="s">
        <v>137</v>
      </c>
      <c r="D385" s="456" t="s">
        <v>252</v>
      </c>
      <c r="E385" s="454" t="s">
        <v>138</v>
      </c>
      <c r="G385" s="454">
        <v>45462</v>
      </c>
      <c r="H385" s="454">
        <v>45495</v>
      </c>
      <c r="I385" s="103" t="s">
        <v>139</v>
      </c>
      <c r="J385" s="103" t="s">
        <v>139</v>
      </c>
      <c r="K385" s="458" t="s">
        <v>661</v>
      </c>
      <c r="L385" s="103" t="s">
        <v>446</v>
      </c>
      <c r="M385" s="103" t="s">
        <v>455</v>
      </c>
      <c r="N385" s="103" t="s">
        <v>662</v>
      </c>
      <c r="O385" s="103" t="s">
        <v>663</v>
      </c>
      <c r="P385" s="103" t="s">
        <v>664</v>
      </c>
      <c r="Q385" s="103" t="s">
        <v>589</v>
      </c>
      <c r="R385" s="458" t="s">
        <v>665</v>
      </c>
      <c r="S385" s="503" t="s">
        <v>666</v>
      </c>
      <c r="T385" s="103" t="s">
        <v>42</v>
      </c>
      <c r="U385" s="103" t="s">
        <v>137</v>
      </c>
      <c r="V385" s="454" t="str">
        <f>Tabela3[[#This Row],[NOVO 
PRAZO REDE]]</f>
        <v>REDE OK</v>
      </c>
      <c r="W385" s="454">
        <f>Tabela3[[#This Row],[PRAZO
ATIVAÇÃO]]</f>
        <v>0</v>
      </c>
      <c r="X385" s="103" t="s">
        <v>667</v>
      </c>
      <c r="Y385" s="103" t="str">
        <f>IFERROR("W"&amp;WEEKNUM(Tabela3[[#This Row],[PRAZO RE REVISADO]]),"-")</f>
        <v>-</v>
      </c>
      <c r="Z385" s="103" t="str">
        <f>IFERROR("W"&amp;WEEKNUM(Tabela3[[#This Row],[PRAZO ATIVAÇÃO]]),"-")</f>
        <v>W0</v>
      </c>
      <c r="AA385" s="103">
        <v>2024</v>
      </c>
      <c r="AB385" s="103">
        <v>508202</v>
      </c>
      <c r="AC385" s="103" t="s">
        <v>592</v>
      </c>
      <c r="AD385" s="103" t="s">
        <v>137</v>
      </c>
      <c r="AE385" s="454"/>
      <c r="AF385" s="454"/>
      <c r="AG385" s="474"/>
      <c r="AH385" s="103"/>
      <c r="AK385" s="103" t="str">
        <f ca="1">IF(Tabela3[[#This Row],[STATUS]]&lt;&gt;"PREVISTO","N/A",IF(Tabela3[[#This Row],[Data_RE_CONGELADA]]="REDE OK","OK",IFERROR(IF(TODAY()-Tabela3[[#This Row],[Data_RE_CONGELADA]]&gt;=0,"ATRASADO",IF(TODAY()-Tabela3[[#This Row],[Data_RE_CONGELADA]]&gt;-5,"VENCENDO",IF(TODAY()-Tabela3[[#This Row],[Data_RE_CONGELADA]]&lt;=0,"NO PRAZO"))),"N/A")))</f>
        <v>N/A</v>
      </c>
      <c r="AL385" s="454" t="s">
        <v>138</v>
      </c>
      <c r="AM385" s="454" t="s">
        <v>137</v>
      </c>
      <c r="AN385" s="458" t="s">
        <v>186</v>
      </c>
      <c r="AP385" s="103" t="s">
        <v>575</v>
      </c>
      <c r="AQ385" s="103" t="s">
        <v>611</v>
      </c>
      <c r="AR385" s="103" t="s">
        <v>575</v>
      </c>
      <c r="AS385" s="103">
        <v>0</v>
      </c>
      <c r="AU385" s="103" t="s">
        <v>604</v>
      </c>
      <c r="BC385" s="103"/>
      <c r="BE385" s="103" t="e">
        <f>VLOOKUP(Tabela3[[#This Row],[ID OSP]],[1]Export!$R:$R,1,0)</f>
        <v>#N/A</v>
      </c>
    </row>
    <row r="386" spans="1:76" hidden="1">
      <c r="A386" s="103" t="s">
        <v>662</v>
      </c>
      <c r="B386" s="103" t="s">
        <v>1861</v>
      </c>
      <c r="C386" s="104" t="s">
        <v>137</v>
      </c>
      <c r="D386" s="456" t="s">
        <v>252</v>
      </c>
      <c r="E386" s="454" t="s">
        <v>138</v>
      </c>
      <c r="G386" s="454">
        <v>45482</v>
      </c>
      <c r="H386" s="454">
        <v>45484</v>
      </c>
      <c r="I386" s="103" t="s">
        <v>139</v>
      </c>
      <c r="J386" s="103" t="s">
        <v>139</v>
      </c>
      <c r="K386" s="458" t="s">
        <v>1862</v>
      </c>
      <c r="L386" s="103" t="s">
        <v>445</v>
      </c>
      <c r="M386" s="103" t="s">
        <v>455</v>
      </c>
      <c r="N386" s="103" t="s">
        <v>186</v>
      </c>
      <c r="O386" s="103" t="s">
        <v>663</v>
      </c>
      <c r="P386" s="103" t="s">
        <v>664</v>
      </c>
      <c r="Q386" s="103" t="s">
        <v>589</v>
      </c>
      <c r="R386" s="458" t="s">
        <v>665</v>
      </c>
      <c r="S386" s="503" t="s">
        <v>666</v>
      </c>
      <c r="T386" s="103" t="s">
        <v>42</v>
      </c>
      <c r="U386" s="103" t="s">
        <v>137</v>
      </c>
      <c r="V386" s="454" t="str">
        <f>Tabela3[[#This Row],[NOVO 
PRAZO REDE]]</f>
        <v>REDE OK</v>
      </c>
      <c r="W386" s="454">
        <f>Tabela3[[#This Row],[PRAZO
ATIVAÇÃO]]</f>
        <v>0</v>
      </c>
      <c r="X386" s="103" t="s">
        <v>667</v>
      </c>
      <c r="Y386" s="103" t="str">
        <f>IFERROR("W"&amp;WEEKNUM(Tabela3[[#This Row],[PRAZO RE REVISADO]]),"-")</f>
        <v>-</v>
      </c>
      <c r="Z386" s="103" t="str">
        <f>IFERROR("W"&amp;WEEKNUM(Tabela3[[#This Row],[PRAZO ATIVAÇÃO]]),"-")</f>
        <v>W0</v>
      </c>
      <c r="AA386" s="103">
        <v>2024</v>
      </c>
      <c r="AB386" s="103">
        <v>502635</v>
      </c>
      <c r="AC386" s="103" t="s">
        <v>866</v>
      </c>
      <c r="AD386" s="103" t="s">
        <v>137</v>
      </c>
      <c r="AE386" s="454"/>
      <c r="AF386" s="454"/>
      <c r="AG386" s="474"/>
      <c r="AH386" s="103"/>
      <c r="AK386" s="103" t="str">
        <f ca="1">IF(Tabela3[[#This Row],[STATUS]]&lt;&gt;"PREVISTO","N/A",IF(Tabela3[[#This Row],[Data_RE_CONGELADA]]="REDE OK","OK",IFERROR(IF(TODAY()-Tabela3[[#This Row],[Data_RE_CONGELADA]]&gt;=0,"ATRASADO",IF(TODAY()-Tabela3[[#This Row],[Data_RE_CONGELADA]]&gt;-5,"VENCENDO",IF(TODAY()-Tabela3[[#This Row],[Data_RE_CONGELADA]]&lt;=0,"NO PRAZO"))),"N/A")))</f>
        <v>N/A</v>
      </c>
      <c r="AL386" s="454" t="s">
        <v>138</v>
      </c>
      <c r="AM386" s="454" t="s">
        <v>137</v>
      </c>
      <c r="AN386" s="458" t="s">
        <v>186</v>
      </c>
      <c r="AP386" s="103" t="s">
        <v>575</v>
      </c>
      <c r="AQ386" s="103" t="s">
        <v>611</v>
      </c>
      <c r="AR386" s="103" t="s">
        <v>575</v>
      </c>
      <c r="AS386" s="103">
        <v>0</v>
      </c>
      <c r="AU386" s="103" t="s">
        <v>604</v>
      </c>
      <c r="BC386" s="103"/>
      <c r="BE386" s="103" t="e">
        <f>VLOOKUP(Tabela3[[#This Row],[ID OSP]],[1]Export!$R:$R,1,0)</f>
        <v>#N/A</v>
      </c>
    </row>
    <row r="387" spans="1:76" hidden="1">
      <c r="A387" s="103" t="s">
        <v>1863</v>
      </c>
      <c r="B387" s="103" t="s">
        <v>1864</v>
      </c>
      <c r="C387" s="104" t="s">
        <v>137</v>
      </c>
      <c r="D387" s="103" t="s">
        <v>252</v>
      </c>
      <c r="E387" s="454" t="s">
        <v>138</v>
      </c>
      <c r="F387" s="103"/>
      <c r="G387" s="454">
        <v>45653</v>
      </c>
      <c r="H387" s="454">
        <v>45713</v>
      </c>
      <c r="I387" s="103" t="s">
        <v>139</v>
      </c>
      <c r="J387" s="103" t="s">
        <v>139</v>
      </c>
      <c r="K387" s="458" t="s">
        <v>1865</v>
      </c>
      <c r="L387" s="103" t="s">
        <v>468</v>
      </c>
      <c r="M387" s="103" t="s">
        <v>469</v>
      </c>
      <c r="N387" s="103" t="s">
        <v>469</v>
      </c>
      <c r="O387" s="103" t="s">
        <v>137</v>
      </c>
      <c r="P387" s="103" t="s">
        <v>1174</v>
      </c>
      <c r="Q387" s="103" t="s">
        <v>1174</v>
      </c>
      <c r="S387" s="503"/>
      <c r="T387" s="103" t="s">
        <v>42</v>
      </c>
      <c r="U387" s="103" t="s">
        <v>137</v>
      </c>
      <c r="V387" s="454" t="s">
        <v>138</v>
      </c>
      <c r="W387" s="454">
        <f>Tabela3[[#This Row],[PRAZO
ATIVAÇÃO]]</f>
        <v>0</v>
      </c>
      <c r="X387" s="103" t="s">
        <v>500</v>
      </c>
      <c r="Y387" s="103" t="str">
        <f>IFERROR("W"&amp;WEEKNUM(Tabela3[[#This Row],[PRAZO RE REVISADO]]),"-")</f>
        <v>-</v>
      </c>
      <c r="Z387" s="103" t="str">
        <f>IFERROR("W"&amp;WEEKNUM(Tabela3[[#This Row],[PRAZO ATIVAÇÃO]]),"-")</f>
        <v>W0</v>
      </c>
      <c r="AA387" s="103">
        <v>2024</v>
      </c>
      <c r="AB387" s="103">
        <v>529278</v>
      </c>
      <c r="AC387" s="103" t="s">
        <v>572</v>
      </c>
      <c r="AD387" s="103" t="s">
        <v>137</v>
      </c>
      <c r="AE387" s="454"/>
      <c r="AF387" s="454"/>
      <c r="AG387" s="474"/>
      <c r="AH387" s="103" t="e">
        <f>VLOOKUP(Tabela3[[#This Row],[SITE]],#REF!,8,0)</f>
        <v>#REF!</v>
      </c>
      <c r="AK387" s="103" t="str">
        <f ca="1">IF(Tabela3[[#This Row],[STATUS]]&lt;&gt;"PREVISTO","N/A",IF(Tabela3[[#This Row],[Data_RE_CONGELADA]]="REDE OK","OK",IFERROR(IF(TODAY()-Tabela3[[#This Row],[Data_RE_CONGELADA]]&gt;=0,"ATRASADO",IF(TODAY()-Tabela3[[#This Row],[Data_RE_CONGELADA]]&gt;-5,"VENCENDO",IF(TODAY()-Tabela3[[#This Row],[Data_RE_CONGELADA]]&lt;=0,"NO PRAZO"))),"N/A")))</f>
        <v>N/A</v>
      </c>
      <c r="AL387" s="454">
        <v>45579</v>
      </c>
      <c r="AM387" s="454">
        <v>45584</v>
      </c>
      <c r="AN387" s="458" t="s">
        <v>186</v>
      </c>
      <c r="AP387" s="103" t="s">
        <v>575</v>
      </c>
      <c r="AQ387" s="103" t="s">
        <v>688</v>
      </c>
      <c r="AR387" s="103" t="s">
        <v>576</v>
      </c>
      <c r="AS387" s="103">
        <v>0</v>
      </c>
      <c r="AU387" s="103" t="s">
        <v>579</v>
      </c>
      <c r="AV387" s="103" t="s">
        <v>580</v>
      </c>
      <c r="AW387" s="103" t="s">
        <v>580</v>
      </c>
      <c r="AX387" s="103" t="s">
        <v>581</v>
      </c>
      <c r="AY387" s="103" t="s">
        <v>580</v>
      </c>
      <c r="AZ387" s="103" t="s">
        <v>581</v>
      </c>
      <c r="BA387" s="103" t="s">
        <v>139</v>
      </c>
      <c r="BC387" s="103"/>
      <c r="BE387" s="103" t="e">
        <f>VLOOKUP(Tabela3[[#This Row],[ID OSP]],[1]Export!$R:$R,1,0)</f>
        <v>#N/A</v>
      </c>
    </row>
    <row r="388" spans="1:76" hidden="1">
      <c r="A388" s="103" t="s">
        <v>1866</v>
      </c>
      <c r="B388" s="103" t="s">
        <v>1867</v>
      </c>
      <c r="C388" s="104" t="s">
        <v>137</v>
      </c>
      <c r="D388" s="456" t="s">
        <v>252</v>
      </c>
      <c r="E388" s="454" t="s">
        <v>138</v>
      </c>
      <c r="G388" s="454">
        <v>45506</v>
      </c>
      <c r="H388" s="454">
        <v>45419</v>
      </c>
      <c r="I388" s="103" t="s">
        <v>139</v>
      </c>
      <c r="J388" s="103" t="s">
        <v>139</v>
      </c>
      <c r="K388" s="458" t="s">
        <v>1116</v>
      </c>
      <c r="L388" s="103" t="s">
        <v>446</v>
      </c>
      <c r="M388" s="103" t="s">
        <v>458</v>
      </c>
      <c r="N388" s="103" t="s">
        <v>1117</v>
      </c>
      <c r="O388" s="103" t="s">
        <v>588</v>
      </c>
      <c r="P388" s="103" t="s">
        <v>589</v>
      </c>
      <c r="Q388" s="103" t="s">
        <v>589</v>
      </c>
      <c r="R388" s="458" t="s">
        <v>665</v>
      </c>
      <c r="S388" s="460"/>
      <c r="T388" s="103" t="s">
        <v>252</v>
      </c>
      <c r="U388" s="103" t="s">
        <v>137</v>
      </c>
      <c r="V388" s="454" t="str">
        <f>Tabela3[[#This Row],[NOVO 
PRAZO REDE]]</f>
        <v>REDE OK</v>
      </c>
      <c r="W388" s="454">
        <f>Tabela3[[#This Row],[PRAZO
ATIVAÇÃO]]</f>
        <v>0</v>
      </c>
      <c r="X388" s="103" t="s">
        <v>500</v>
      </c>
      <c r="Y388" s="103" t="str">
        <f>IFERROR("W"&amp;WEEKNUM(Tabela3[[#This Row],[PRAZO RE REVISADO]]),"-")</f>
        <v>-</v>
      </c>
      <c r="Z388" s="103" t="str">
        <f>IFERROR("W"&amp;WEEKNUM(Tabela3[[#This Row],[PRAZO ATIVAÇÃO]]),"-")</f>
        <v>W0</v>
      </c>
      <c r="AA388" s="103">
        <v>2024</v>
      </c>
      <c r="AB388" s="103" t="s">
        <v>675</v>
      </c>
      <c r="AC388" s="103" t="s">
        <v>139</v>
      </c>
      <c r="AD388" s="103" t="s">
        <v>137</v>
      </c>
      <c r="AE388" s="454"/>
      <c r="AF388" s="454"/>
      <c r="AG388" s="474"/>
      <c r="AH388" s="103"/>
      <c r="AK388" s="103" t="str">
        <f ca="1">IF(Tabela3[[#This Row],[STATUS]]&lt;&gt;"PREVISTO","N/A",IF(Tabela3[[#This Row],[Data_RE_CONGELADA]]="REDE OK","OK",IFERROR(IF(TODAY()-Tabela3[[#This Row],[Data_RE_CONGELADA]]&gt;=0,"ATRASADO",IF(TODAY()-Tabela3[[#This Row],[Data_RE_CONGELADA]]&gt;-5,"VENCENDO",IF(TODAY()-Tabela3[[#This Row],[Data_RE_CONGELADA]]&lt;=0,"NO PRAZO"))),"N/A")))</f>
        <v>N/A</v>
      </c>
      <c r="AL388" s="454" t="s">
        <v>138</v>
      </c>
      <c r="AM388" s="454" t="s">
        <v>137</v>
      </c>
      <c r="AN388" s="458" t="s">
        <v>186</v>
      </c>
      <c r="AP388" s="103" t="s">
        <v>575</v>
      </c>
      <c r="AQ388" s="103" t="s">
        <v>611</v>
      </c>
      <c r="AR388" s="103" t="s">
        <v>575</v>
      </c>
      <c r="AS388" s="103">
        <v>0</v>
      </c>
      <c r="AU388" s="103" t="s">
        <v>604</v>
      </c>
      <c r="BC388" s="103"/>
      <c r="BE388" s="103" t="e">
        <f>VLOOKUP(Tabela3[[#This Row],[ID OSP]],[1]Export!$R:$R,1,0)</f>
        <v>#N/A</v>
      </c>
    </row>
    <row r="389" spans="1:76" hidden="1">
      <c r="A389" s="103" t="s">
        <v>1868</v>
      </c>
      <c r="B389" s="103" t="s">
        <v>1869</v>
      </c>
      <c r="C389" s="540" t="s">
        <v>137</v>
      </c>
      <c r="D389" s="456" t="s">
        <v>252</v>
      </c>
      <c r="E389" s="454" t="s">
        <v>138</v>
      </c>
      <c r="G389" s="454">
        <v>45532</v>
      </c>
      <c r="H389" s="454">
        <v>45604</v>
      </c>
      <c r="I389" s="103" t="s">
        <v>139</v>
      </c>
      <c r="J389" s="103" t="s">
        <v>139</v>
      </c>
      <c r="K389" s="458" t="s">
        <v>1870</v>
      </c>
      <c r="L389" s="103" t="s">
        <v>446</v>
      </c>
      <c r="M389" s="103" t="s">
        <v>454</v>
      </c>
      <c r="N389" s="103" t="s">
        <v>931</v>
      </c>
      <c r="O389" s="103" t="s">
        <v>588</v>
      </c>
      <c r="P389" s="103" t="s">
        <v>589</v>
      </c>
      <c r="Q389" s="103" t="s">
        <v>589</v>
      </c>
      <c r="R389" s="458" t="s">
        <v>617</v>
      </c>
      <c r="S389" s="478"/>
      <c r="T389" s="103" t="s">
        <v>42</v>
      </c>
      <c r="U389" s="103" t="s">
        <v>137</v>
      </c>
      <c r="V389" s="454" t="str">
        <f>Tabela3[[#This Row],[NOVO 
PRAZO REDE]]</f>
        <v>REDE OK</v>
      </c>
      <c r="W389" s="454">
        <f>Tabela3[[#This Row],[PRAZO
ATIVAÇÃO]]</f>
        <v>0</v>
      </c>
      <c r="X389" s="103" t="s">
        <v>500</v>
      </c>
      <c r="Y389" s="103" t="str">
        <f>IFERROR("W"&amp;WEEKNUM(Tabela3[[#This Row],[PRAZO RE REVISADO]]),"-")</f>
        <v>-</v>
      </c>
      <c r="Z389" s="103" t="str">
        <f>IFERROR("W"&amp;WEEKNUM(Tabela3[[#This Row],[PRAZO ATIVAÇÃO]]),"-")</f>
        <v>W0</v>
      </c>
      <c r="AA389" s="103">
        <v>2024</v>
      </c>
      <c r="AB389" s="103">
        <v>512319</v>
      </c>
      <c r="AC389" s="103" t="s">
        <v>572</v>
      </c>
      <c r="AD389" s="103" t="s">
        <v>137</v>
      </c>
      <c r="AE389" s="454"/>
      <c r="AF389" s="454"/>
      <c r="AG389" s="474"/>
      <c r="AH389" s="103"/>
      <c r="AK389" s="103" t="str">
        <f ca="1">IF(Tabela3[[#This Row],[STATUS]]&lt;&gt;"PREVISTO","N/A",IF(Tabela3[[#This Row],[Data_RE_CONGELADA]]="REDE OK","OK",IFERROR(IF(TODAY()-Tabela3[[#This Row],[Data_RE_CONGELADA]]&gt;=0,"ATRASADO",IF(TODAY()-Tabela3[[#This Row],[Data_RE_CONGELADA]]&gt;-5,"VENCENDO",IF(TODAY()-Tabela3[[#This Row],[Data_RE_CONGELADA]]&lt;=0,"NO PRAZO"))),"N/A")))</f>
        <v>N/A</v>
      </c>
      <c r="AL389" s="454">
        <v>45574</v>
      </c>
      <c r="AM389" s="454">
        <v>45580</v>
      </c>
      <c r="AN389" s="458" t="s">
        <v>186</v>
      </c>
      <c r="AO389" s="458" t="s">
        <v>1135</v>
      </c>
      <c r="AP389" s="103" t="s">
        <v>575</v>
      </c>
      <c r="AQ389" s="103" t="s">
        <v>611</v>
      </c>
      <c r="AR389" s="103" t="s">
        <v>575</v>
      </c>
      <c r="AS389" s="103">
        <v>0</v>
      </c>
      <c r="AU389" s="103" t="s">
        <v>604</v>
      </c>
      <c r="BC389" s="103"/>
      <c r="BE389" s="103" t="e">
        <f>VLOOKUP(Tabela3[[#This Row],[ID OSP]],[1]Export!$R:$R,1,0)</f>
        <v>#N/A</v>
      </c>
    </row>
    <row r="390" spans="1:76" hidden="1">
      <c r="A390" s="103" t="s">
        <v>1598</v>
      </c>
      <c r="B390" s="103" t="s">
        <v>1871</v>
      </c>
      <c r="C390" s="104" t="s">
        <v>137</v>
      </c>
      <c r="D390" s="456" t="s">
        <v>252</v>
      </c>
      <c r="E390" s="454" t="s">
        <v>138</v>
      </c>
      <c r="G390" s="454">
        <v>45292</v>
      </c>
      <c r="H390" s="454">
        <v>45292</v>
      </c>
      <c r="I390" s="103" t="s">
        <v>139</v>
      </c>
      <c r="J390" s="103" t="s">
        <v>139</v>
      </c>
      <c r="K390" s="458" t="s">
        <v>837</v>
      </c>
      <c r="L390" s="103" t="s">
        <v>444</v>
      </c>
      <c r="M390" s="103" t="s">
        <v>455</v>
      </c>
      <c r="N390" s="103" t="s">
        <v>186</v>
      </c>
      <c r="O390" s="103" t="s">
        <v>663</v>
      </c>
      <c r="P390" s="103" t="s">
        <v>664</v>
      </c>
      <c r="Q390" s="103" t="s">
        <v>589</v>
      </c>
      <c r="R390" s="458" t="s">
        <v>665</v>
      </c>
      <c r="S390" s="503" t="s">
        <v>666</v>
      </c>
      <c r="T390" s="103" t="s">
        <v>42</v>
      </c>
      <c r="U390" s="103" t="s">
        <v>137</v>
      </c>
      <c r="V390" s="454" t="str">
        <f>Tabela3[[#This Row],[NOVO 
PRAZO REDE]]</f>
        <v>REDE OK</v>
      </c>
      <c r="W390" s="454">
        <f>Tabela3[[#This Row],[PRAZO
ATIVAÇÃO]]</f>
        <v>0</v>
      </c>
      <c r="X390" s="103" t="s">
        <v>500</v>
      </c>
      <c r="Y390" s="103" t="str">
        <f>IFERROR("W"&amp;WEEKNUM(Tabela3[[#This Row],[PRAZO RE REVISADO]]),"-")</f>
        <v>-</v>
      </c>
      <c r="Z390" s="103" t="str">
        <f>IFERROR("W"&amp;WEEKNUM(Tabela3[[#This Row],[PRAZO ATIVAÇÃO]]),"-")</f>
        <v>W0</v>
      </c>
      <c r="AA390" s="103">
        <v>2024</v>
      </c>
      <c r="AB390" s="103">
        <v>513688</v>
      </c>
      <c r="AC390" s="103" t="s">
        <v>572</v>
      </c>
      <c r="AD390" s="103" t="s">
        <v>137</v>
      </c>
      <c r="AE390" s="454"/>
      <c r="AF390" s="454"/>
      <c r="AG390" s="474"/>
      <c r="AH390" s="103"/>
      <c r="AK390" s="103" t="str">
        <f ca="1">IF(Tabela3[[#This Row],[STATUS]]&lt;&gt;"PREVISTO","N/A",IF(Tabela3[[#This Row],[Data_RE_CONGELADA]]="REDE OK","OK",IFERROR(IF(TODAY()-Tabela3[[#This Row],[Data_RE_CONGELADA]]&gt;=0,"ATRASADO",IF(TODAY()-Tabela3[[#This Row],[Data_RE_CONGELADA]]&gt;-5,"VENCENDO",IF(TODAY()-Tabela3[[#This Row],[Data_RE_CONGELADA]]&lt;=0,"NO PRAZO"))),"N/A")))</f>
        <v>N/A</v>
      </c>
      <c r="AL390" s="454" t="s">
        <v>138</v>
      </c>
      <c r="AM390" s="454" t="s">
        <v>137</v>
      </c>
      <c r="AN390" s="458" t="s">
        <v>186</v>
      </c>
      <c r="AP390" s="103" t="s">
        <v>575</v>
      </c>
      <c r="AQ390" s="103" t="s">
        <v>611</v>
      </c>
      <c r="AR390" s="103" t="s">
        <v>575</v>
      </c>
      <c r="AS390" s="103">
        <v>0</v>
      </c>
      <c r="AU390" s="103" t="s">
        <v>604</v>
      </c>
      <c r="BC390" s="103"/>
      <c r="BE390" s="103" t="e">
        <f>VLOOKUP(Tabela3[[#This Row],[ID OSP]],[1]Export!$R:$R,1,0)</f>
        <v>#N/A</v>
      </c>
    </row>
    <row r="391" spans="1:76" hidden="1">
      <c r="A391" s="103" t="s">
        <v>1872</v>
      </c>
      <c r="B391" s="103" t="s">
        <v>1873</v>
      </c>
      <c r="C391" s="104" t="s">
        <v>137</v>
      </c>
      <c r="D391" s="103" t="s">
        <v>252</v>
      </c>
      <c r="E391" s="454" t="s">
        <v>138</v>
      </c>
      <c r="F391" s="103"/>
      <c r="G391" s="454">
        <v>45600</v>
      </c>
      <c r="H391" s="454">
        <v>45713</v>
      </c>
      <c r="I391" s="103" t="s">
        <v>139</v>
      </c>
      <c r="J391" s="103" t="s">
        <v>139</v>
      </c>
      <c r="K391" s="458" t="s">
        <v>1874</v>
      </c>
      <c r="L391" s="103" t="s">
        <v>468</v>
      </c>
      <c r="M391" s="103" t="s">
        <v>469</v>
      </c>
      <c r="N391" s="103" t="s">
        <v>469</v>
      </c>
      <c r="O391" s="103" t="s">
        <v>137</v>
      </c>
      <c r="P391" s="103" t="s">
        <v>1174</v>
      </c>
      <c r="Q391" s="103" t="s">
        <v>1174</v>
      </c>
      <c r="R391" s="458" t="s">
        <v>617</v>
      </c>
      <c r="S391" s="548"/>
      <c r="T391" s="103" t="s">
        <v>42</v>
      </c>
      <c r="U391" s="103" t="s">
        <v>137</v>
      </c>
      <c r="V391" s="454" t="str">
        <f>Tabela3[[#This Row],[NOVO 
PRAZO REDE]]</f>
        <v>REDE OK</v>
      </c>
      <c r="W391" s="454">
        <f>Tabela3[[#This Row],[PRAZO
ATIVAÇÃO]]</f>
        <v>0</v>
      </c>
      <c r="X391" s="103" t="s">
        <v>500</v>
      </c>
      <c r="Y391" s="103" t="str">
        <f>IFERROR("W"&amp;WEEKNUM(Tabela3[[#This Row],[PRAZO RE REVISADO]]),"-")</f>
        <v>-</v>
      </c>
      <c r="Z391" s="103" t="str">
        <f>IFERROR("W"&amp;WEEKNUM(Tabela3[[#This Row],[PRAZO ATIVAÇÃO]]),"-")</f>
        <v>W0</v>
      </c>
      <c r="AA391" s="103">
        <v>2024</v>
      </c>
      <c r="AB391" s="103">
        <v>509223</v>
      </c>
      <c r="AC391" s="103" t="s">
        <v>572</v>
      </c>
      <c r="AD391" s="103" t="s">
        <v>137</v>
      </c>
      <c r="AE391" s="454"/>
      <c r="AF391" s="454"/>
      <c r="AG391" s="474"/>
      <c r="AH391" s="103" t="e">
        <f>VLOOKUP(Tabela3[[#This Row],[SITE]],#REF!,8,0)</f>
        <v>#REF!</v>
      </c>
      <c r="AK391" s="103" t="str">
        <f ca="1">IF(Tabela3[[#This Row],[STATUS]]&lt;&gt;"PREVISTO","N/A",IF(Tabela3[[#This Row],[Data_RE_CONGELADA]]="REDE OK","OK",IFERROR(IF(TODAY()-Tabela3[[#This Row],[Data_RE_CONGELADA]]&gt;=0,"ATRASADO",IF(TODAY()-Tabela3[[#This Row],[Data_RE_CONGELADA]]&gt;-5,"VENCENDO",IF(TODAY()-Tabela3[[#This Row],[Data_RE_CONGELADA]]&lt;=0,"NO PRAZO"))),"N/A")))</f>
        <v>N/A</v>
      </c>
      <c r="AL391" s="454">
        <v>45579</v>
      </c>
      <c r="AM391" s="454">
        <v>45584</v>
      </c>
      <c r="AN391" s="458" t="s">
        <v>186</v>
      </c>
      <c r="AP391" s="103" t="s">
        <v>575</v>
      </c>
      <c r="AQ391" s="103" t="s">
        <v>688</v>
      </c>
      <c r="AR391" s="103" t="s">
        <v>576</v>
      </c>
      <c r="AS391" s="103">
        <v>0</v>
      </c>
      <c r="AU391" s="103" t="s">
        <v>579</v>
      </c>
      <c r="AV391" s="103" t="s">
        <v>580</v>
      </c>
      <c r="AW391" s="103" t="s">
        <v>580</v>
      </c>
      <c r="AX391" s="103" t="s">
        <v>580</v>
      </c>
      <c r="AY391" s="103" t="s">
        <v>581</v>
      </c>
      <c r="AZ391" s="103" t="s">
        <v>581</v>
      </c>
      <c r="BA391" s="103" t="s">
        <v>139</v>
      </c>
      <c r="BC391" s="103"/>
      <c r="BE391" s="103" t="e">
        <f>VLOOKUP(Tabela3[[#This Row],[ID OSP]],[1]Export!$R:$R,1,0)</f>
        <v>#N/A</v>
      </c>
    </row>
    <row r="392" spans="1:76" hidden="1">
      <c r="A392" s="103" t="s">
        <v>1875</v>
      </c>
      <c r="B392" s="103" t="s">
        <v>1876</v>
      </c>
      <c r="C392" s="104" t="s">
        <v>137</v>
      </c>
      <c r="D392" s="454" t="s">
        <v>566</v>
      </c>
      <c r="E392" s="454" t="s">
        <v>138</v>
      </c>
      <c r="F392" s="103"/>
      <c r="G392" s="454">
        <v>45600</v>
      </c>
      <c r="H392" s="454">
        <v>45713</v>
      </c>
      <c r="I392" s="103" t="s">
        <v>139</v>
      </c>
      <c r="J392" s="103" t="s">
        <v>139</v>
      </c>
      <c r="K392" s="458" t="s">
        <v>1877</v>
      </c>
      <c r="L392" s="103" t="s">
        <v>468</v>
      </c>
      <c r="M392" s="103" t="s">
        <v>469</v>
      </c>
      <c r="N392" s="103" t="s">
        <v>469</v>
      </c>
      <c r="O392" s="103" t="s">
        <v>137</v>
      </c>
      <c r="P392" s="103" t="s">
        <v>1174</v>
      </c>
      <c r="Q392" s="103" t="s">
        <v>1174</v>
      </c>
      <c r="R392" s="458" t="s">
        <v>617</v>
      </c>
      <c r="S392" s="548"/>
      <c r="T392" s="103" t="s">
        <v>42</v>
      </c>
      <c r="U392" s="103" t="s">
        <v>137</v>
      </c>
      <c r="V392" s="454" t="str">
        <f>Tabela3[[#This Row],[NOVO 
PRAZO REDE]]</f>
        <v>REDE OK</v>
      </c>
      <c r="W392" s="454">
        <f>Tabela3[[#This Row],[PRAZO
ATIVAÇÃO]]</f>
        <v>0</v>
      </c>
      <c r="X392" s="103" t="s">
        <v>500</v>
      </c>
      <c r="Y392" s="103" t="str">
        <f>IFERROR("W"&amp;WEEKNUM(Tabela3[[#This Row],[PRAZO RE REVISADO]]),"-")</f>
        <v>-</v>
      </c>
      <c r="Z392" s="103" t="str">
        <f>IFERROR("W"&amp;WEEKNUM(Tabela3[[#This Row],[PRAZO ATIVAÇÃO]]),"-")</f>
        <v>W0</v>
      </c>
      <c r="AA392" s="103">
        <v>2024</v>
      </c>
      <c r="AB392" s="103">
        <v>509224</v>
      </c>
      <c r="AC392" s="103" t="s">
        <v>572</v>
      </c>
      <c r="AD392" s="103" t="s">
        <v>137</v>
      </c>
      <c r="AE392" s="454"/>
      <c r="AF392" s="454"/>
      <c r="AG392" s="474"/>
      <c r="AH392" s="103" t="e">
        <f>VLOOKUP(Tabela3[[#This Row],[SITE]],#REF!,8,0)</f>
        <v>#REF!</v>
      </c>
      <c r="AK392" s="103" t="str">
        <f ca="1">IF(Tabela3[[#This Row],[STATUS]]&lt;&gt;"PREVISTO","N/A",IF(Tabela3[[#This Row],[Data_RE_CONGELADA]]="REDE OK","OK",IFERROR(IF(TODAY()-Tabela3[[#This Row],[Data_RE_CONGELADA]]&gt;=0,"ATRASADO",IF(TODAY()-Tabela3[[#This Row],[Data_RE_CONGELADA]]&gt;-5,"VENCENDO",IF(TODAY()-Tabela3[[#This Row],[Data_RE_CONGELADA]]&lt;=0,"NO PRAZO"))),"N/A")))</f>
        <v>N/A</v>
      </c>
      <c r="AL392" s="454">
        <v>45580</v>
      </c>
      <c r="AM392" s="454">
        <v>45585</v>
      </c>
      <c r="AN392" s="458" t="s">
        <v>186</v>
      </c>
      <c r="AP392" s="103" t="s">
        <v>575</v>
      </c>
      <c r="AQ392" s="103" t="s">
        <v>688</v>
      </c>
      <c r="AR392" s="103" t="s">
        <v>576</v>
      </c>
      <c r="AS392" s="103">
        <v>0</v>
      </c>
      <c r="AU392" s="103" t="s">
        <v>579</v>
      </c>
      <c r="AV392" s="103" t="s">
        <v>580</v>
      </c>
      <c r="AW392" s="103" t="s">
        <v>580</v>
      </c>
      <c r="AX392" s="103" t="s">
        <v>580</v>
      </c>
      <c r="AY392" s="103" t="s">
        <v>580</v>
      </c>
      <c r="AZ392" s="103" t="s">
        <v>581</v>
      </c>
      <c r="BA392" s="103" t="s">
        <v>139</v>
      </c>
      <c r="BC392" s="103"/>
      <c r="BE392" s="103" t="e">
        <f>VLOOKUP(Tabela3[[#This Row],[ID OSP]],[1]Export!$R:$R,1,0)</f>
        <v>#N/A</v>
      </c>
    </row>
    <row r="393" spans="1:76" hidden="1">
      <c r="A393" s="103" t="s">
        <v>1878</v>
      </c>
      <c r="B393" s="103" t="s">
        <v>1879</v>
      </c>
      <c r="C393" s="104" t="s">
        <v>137</v>
      </c>
      <c r="D393" s="454" t="s">
        <v>136</v>
      </c>
      <c r="E393" s="454" t="s">
        <v>136</v>
      </c>
      <c r="G393" s="454" t="s">
        <v>597</v>
      </c>
      <c r="H393" s="454" t="s">
        <v>597</v>
      </c>
      <c r="I393" s="103" t="s">
        <v>139</v>
      </c>
      <c r="J393" s="103" t="s">
        <v>139</v>
      </c>
      <c r="K393" s="458" t="s">
        <v>1880</v>
      </c>
      <c r="L393" s="103" t="s">
        <v>468</v>
      </c>
      <c r="M393" s="103" t="s">
        <v>469</v>
      </c>
      <c r="N393" s="103" t="s">
        <v>469</v>
      </c>
      <c r="O393" s="103" t="s">
        <v>137</v>
      </c>
      <c r="P393" s="103" t="s">
        <v>1174</v>
      </c>
      <c r="Q393" s="103" t="s">
        <v>1174</v>
      </c>
      <c r="R393" s="458" t="s">
        <v>1881</v>
      </c>
      <c r="S393" s="503" t="s">
        <v>186</v>
      </c>
      <c r="T393" s="103" t="s">
        <v>42</v>
      </c>
      <c r="U393" s="103" t="s">
        <v>136</v>
      </c>
      <c r="V393" s="454" t="str">
        <f>Tabela3[[#This Row],[NOVO 
PRAZO REDE]]</f>
        <v>RÁDIO</v>
      </c>
      <c r="W393" s="454">
        <f>Tabela3[[#This Row],[PRAZO
ATIVAÇÃO]]</f>
        <v>0</v>
      </c>
      <c r="X393" s="103" t="s">
        <v>500</v>
      </c>
      <c r="Y393" s="103" t="str">
        <f>IFERROR("W"&amp;WEEKNUM(Tabela3[[#This Row],[PRAZO RE REVISADO]]),"-")</f>
        <v>-</v>
      </c>
      <c r="Z393" s="103" t="str">
        <f>IFERROR("W"&amp;WEEKNUM(Tabela3[[#This Row],[PRAZO ATIVAÇÃO]]),"-")</f>
        <v>W0</v>
      </c>
      <c r="AA393" s="103">
        <v>2024</v>
      </c>
      <c r="AB393" s="103">
        <v>528270</v>
      </c>
      <c r="AC393" s="103" t="s">
        <v>592</v>
      </c>
      <c r="AD393" s="103" t="s">
        <v>601</v>
      </c>
      <c r="AE393" s="454"/>
      <c r="AF393" s="454"/>
      <c r="AG393" s="474"/>
      <c r="AH393" s="103" t="e">
        <f>VLOOKUP(Tabela3[[#This Row],[SITE]],#REF!,8,0)</f>
        <v>#REF!</v>
      </c>
      <c r="AK393" s="103" t="str">
        <f ca="1">IF(Tabela3[[#This Row],[STATUS]]&lt;&gt;"PREVISTO","N/A",IF(Tabela3[[#This Row],[Data_RE_CONGELADA]]="REDE OK","OK",IFERROR(IF(TODAY()-Tabela3[[#This Row],[Data_RE_CONGELADA]]&gt;=0,"ATRASADO",IF(TODAY()-Tabela3[[#This Row],[Data_RE_CONGELADA]]&gt;-5,"VENCENDO",IF(TODAY()-Tabela3[[#This Row],[Data_RE_CONGELADA]]&lt;=0,"NO PRAZO"))),"N/A")))</f>
        <v>N/A</v>
      </c>
      <c r="AL393" s="454">
        <v>45579</v>
      </c>
      <c r="AM393" s="454">
        <v>45584</v>
      </c>
      <c r="AN393" s="458" t="s">
        <v>186</v>
      </c>
      <c r="AP393" s="103" t="s">
        <v>575</v>
      </c>
      <c r="AQ393" s="103" t="s">
        <v>603</v>
      </c>
      <c r="AR393" s="103" t="s">
        <v>576</v>
      </c>
      <c r="AS393" s="103">
        <v>0</v>
      </c>
      <c r="AU393" s="103" t="s">
        <v>579</v>
      </c>
      <c r="AV393" s="103" t="s">
        <v>580</v>
      </c>
      <c r="AW393" s="103" t="s">
        <v>580</v>
      </c>
      <c r="AX393" s="103" t="s">
        <v>581</v>
      </c>
      <c r="AY393" s="103" t="s">
        <v>580</v>
      </c>
      <c r="AZ393" s="103" t="s">
        <v>581</v>
      </c>
      <c r="BA393" s="103" t="s">
        <v>139</v>
      </c>
      <c r="BC393" s="103"/>
      <c r="BE393" s="103" t="e">
        <f>VLOOKUP(Tabela3[[#This Row],[ID OSP]],[1]Export!$R:$R,1,0)</f>
        <v>#N/A</v>
      </c>
    </row>
    <row r="394" spans="1:76" hidden="1">
      <c r="A394" s="103" t="s">
        <v>1882</v>
      </c>
      <c r="B394" s="103" t="s">
        <v>1883</v>
      </c>
      <c r="C394" s="104" t="s">
        <v>137</v>
      </c>
      <c r="D394" s="456" t="s">
        <v>252</v>
      </c>
      <c r="E394" s="454" t="s">
        <v>138</v>
      </c>
      <c r="G394" s="454">
        <v>45462</v>
      </c>
      <c r="H394" s="454">
        <v>45464</v>
      </c>
      <c r="I394" s="103" t="s">
        <v>139</v>
      </c>
      <c r="J394" s="103" t="s">
        <v>139</v>
      </c>
      <c r="K394" s="458" t="s">
        <v>661</v>
      </c>
      <c r="L394" s="103" t="s">
        <v>446</v>
      </c>
      <c r="M394" s="103" t="s">
        <v>455</v>
      </c>
      <c r="N394" s="103" t="s">
        <v>662</v>
      </c>
      <c r="O394" s="103" t="s">
        <v>663</v>
      </c>
      <c r="P394" s="103" t="s">
        <v>664</v>
      </c>
      <c r="Q394" s="103" t="s">
        <v>589</v>
      </c>
      <c r="R394" s="458" t="s">
        <v>665</v>
      </c>
      <c r="S394" s="503" t="s">
        <v>666</v>
      </c>
      <c r="T394" s="103" t="s">
        <v>42</v>
      </c>
      <c r="U394" s="103" t="s">
        <v>137</v>
      </c>
      <c r="V394" s="454" t="str">
        <f>Tabela3[[#This Row],[NOVO 
PRAZO REDE]]</f>
        <v>REDE OK</v>
      </c>
      <c r="W394" s="454">
        <f>Tabela3[[#This Row],[PRAZO
ATIVAÇÃO]]</f>
        <v>0</v>
      </c>
      <c r="X394" s="103" t="s">
        <v>667</v>
      </c>
      <c r="Y394" s="103" t="str">
        <f>IFERROR("W"&amp;WEEKNUM(Tabela3[[#This Row],[PRAZO RE REVISADO]]),"-")</f>
        <v>-</v>
      </c>
      <c r="Z394" s="103" t="str">
        <f>IFERROR("W"&amp;WEEKNUM(Tabela3[[#This Row],[PRAZO ATIVAÇÃO]]),"-")</f>
        <v>W0</v>
      </c>
      <c r="AA394" s="103">
        <v>2024</v>
      </c>
      <c r="AB394" s="103">
        <v>508202</v>
      </c>
      <c r="AC394" s="103" t="s">
        <v>592</v>
      </c>
      <c r="AD394" s="103" t="s">
        <v>137</v>
      </c>
      <c r="AE394" s="454"/>
      <c r="AF394" s="454"/>
      <c r="AG394" s="474"/>
      <c r="AH394" s="103"/>
      <c r="AK394" s="103" t="str">
        <f ca="1">IF(Tabela3[[#This Row],[STATUS]]&lt;&gt;"PREVISTO","N/A",IF(Tabela3[[#This Row],[Data_RE_CONGELADA]]="REDE OK","OK",IFERROR(IF(TODAY()-Tabela3[[#This Row],[Data_RE_CONGELADA]]&gt;=0,"ATRASADO",IF(TODAY()-Tabela3[[#This Row],[Data_RE_CONGELADA]]&gt;-5,"VENCENDO",IF(TODAY()-Tabela3[[#This Row],[Data_RE_CONGELADA]]&lt;=0,"NO PRAZO"))),"N/A")))</f>
        <v>N/A</v>
      </c>
      <c r="AL394" s="454" t="s">
        <v>138</v>
      </c>
      <c r="AM394" s="454" t="s">
        <v>137</v>
      </c>
      <c r="AN394" s="458" t="s">
        <v>186</v>
      </c>
      <c r="AP394" s="103" t="s">
        <v>575</v>
      </c>
      <c r="AQ394" s="103" t="s">
        <v>611</v>
      </c>
      <c r="AR394" s="103" t="s">
        <v>575</v>
      </c>
      <c r="AS394" s="103">
        <v>0</v>
      </c>
      <c r="AU394" s="103" t="s">
        <v>604</v>
      </c>
      <c r="BC394" s="103"/>
      <c r="BE394" s="103" t="e">
        <f>VLOOKUP(Tabela3[[#This Row],[ID OSP]],[1]Export!$R:$R,1,0)</f>
        <v>#N/A</v>
      </c>
    </row>
    <row r="395" spans="1:76" hidden="1">
      <c r="A395" s="103" t="s">
        <v>1884</v>
      </c>
      <c r="B395" s="103" t="s">
        <v>1885</v>
      </c>
      <c r="C395" s="104" t="s">
        <v>137</v>
      </c>
      <c r="D395" s="456" t="s">
        <v>252</v>
      </c>
      <c r="E395" s="454" t="s">
        <v>138</v>
      </c>
      <c r="G395" s="454">
        <v>45607</v>
      </c>
      <c r="H395" s="454" t="s">
        <v>186</v>
      </c>
      <c r="I395" s="103" t="s">
        <v>139</v>
      </c>
      <c r="J395" s="103" t="s">
        <v>139</v>
      </c>
      <c r="K395" s="458" t="s">
        <v>1886</v>
      </c>
      <c r="L395" s="103" t="s">
        <v>446</v>
      </c>
      <c r="M395" s="103" t="s">
        <v>463</v>
      </c>
      <c r="N395" s="103" t="s">
        <v>463</v>
      </c>
      <c r="O395" s="103" t="s">
        <v>588</v>
      </c>
      <c r="P395" s="103" t="s">
        <v>589</v>
      </c>
      <c r="Q395" s="103" t="s">
        <v>589</v>
      </c>
      <c r="R395" s="458" t="s">
        <v>1887</v>
      </c>
      <c r="S395" s="504"/>
      <c r="T395" s="103" t="s">
        <v>42</v>
      </c>
      <c r="U395" s="103" t="s">
        <v>137</v>
      </c>
      <c r="V395" s="454" t="str">
        <f>Tabela3[[#This Row],[NOVO 
PRAZO REDE]]</f>
        <v>REDE OK</v>
      </c>
      <c r="W395" s="454">
        <f>Tabela3[[#This Row],[PRAZO
ATIVAÇÃO]]</f>
        <v>0</v>
      </c>
      <c r="X395" s="103" t="s">
        <v>500</v>
      </c>
      <c r="Y395" s="103" t="str">
        <f>IFERROR("W"&amp;WEEKNUM(Tabela3[[#This Row],[PRAZO RE REVISADO]]),"-")</f>
        <v>-</v>
      </c>
      <c r="Z395" s="103" t="str">
        <f>IFERROR("W"&amp;WEEKNUM(Tabela3[[#This Row],[PRAZO ATIVAÇÃO]]),"-")</f>
        <v>W0</v>
      </c>
      <c r="AA395" s="103">
        <v>2024</v>
      </c>
      <c r="AB395" s="103">
        <v>523201</v>
      </c>
      <c r="AC395" s="103" t="s">
        <v>572</v>
      </c>
      <c r="AD395" s="103" t="s">
        <v>137</v>
      </c>
      <c r="AE395" s="454"/>
      <c r="AF395" s="454"/>
      <c r="AG395" s="474"/>
      <c r="AH395" s="103"/>
      <c r="AK395" s="103" t="str">
        <f ca="1">IF(Tabela3[[#This Row],[STATUS]]&lt;&gt;"PREVISTO","N/A",IF(Tabela3[[#This Row],[Data_RE_CONGELADA]]="REDE OK","OK",IFERROR(IF(TODAY()-Tabela3[[#This Row],[Data_RE_CONGELADA]]&gt;=0,"ATRASADO",IF(TODAY()-Tabela3[[#This Row],[Data_RE_CONGELADA]]&gt;-5,"VENCENDO",IF(TODAY()-Tabela3[[#This Row],[Data_RE_CONGELADA]]&lt;=0,"NO PRAZO"))),"N/A")))</f>
        <v>N/A</v>
      </c>
      <c r="AL395" s="454">
        <v>45576</v>
      </c>
      <c r="AM395" s="454">
        <v>45588</v>
      </c>
      <c r="AN395" s="458" t="s">
        <v>794</v>
      </c>
      <c r="AO395" s="458" t="s">
        <v>1888</v>
      </c>
      <c r="AP395" s="103" t="s">
        <v>575</v>
      </c>
      <c r="AQ395" s="103" t="s">
        <v>611</v>
      </c>
      <c r="AR395" s="103" t="s">
        <v>575</v>
      </c>
      <c r="AS395" s="103">
        <v>0</v>
      </c>
      <c r="AU395" s="103" t="s">
        <v>604</v>
      </c>
      <c r="BC395" s="103"/>
      <c r="BE395" s="103" t="e">
        <f>VLOOKUP(Tabela3[[#This Row],[ID OSP]],[1]Export!$R:$R,1,0)</f>
        <v>#N/A</v>
      </c>
    </row>
    <row r="396" spans="1:76" hidden="1">
      <c r="A396" s="103" t="s">
        <v>1889</v>
      </c>
      <c r="B396" s="103" t="s">
        <v>1890</v>
      </c>
      <c r="C396" s="104" t="s">
        <v>137</v>
      </c>
      <c r="D396" s="454" t="s">
        <v>252</v>
      </c>
      <c r="E396" s="454" t="s">
        <v>138</v>
      </c>
      <c r="G396" s="454">
        <v>45595</v>
      </c>
      <c r="H396" s="454">
        <v>45595</v>
      </c>
      <c r="I396" s="103" t="s">
        <v>139</v>
      </c>
      <c r="J396" s="103" t="s">
        <v>139</v>
      </c>
      <c r="K396" s="458" t="s">
        <v>699</v>
      </c>
      <c r="L396" s="103" t="s">
        <v>446</v>
      </c>
      <c r="M396" s="103" t="s">
        <v>461</v>
      </c>
      <c r="N396" s="103" t="s">
        <v>668</v>
      </c>
      <c r="O396" s="103" t="s">
        <v>616</v>
      </c>
      <c r="P396" s="103" t="s">
        <v>589</v>
      </c>
      <c r="Q396" s="103" t="s">
        <v>589</v>
      </c>
      <c r="R396" s="458" t="s">
        <v>617</v>
      </c>
      <c r="S396" s="460"/>
      <c r="T396" s="103" t="s">
        <v>252</v>
      </c>
      <c r="U396" s="103" t="s">
        <v>137</v>
      </c>
      <c r="V396" s="454" t="str">
        <f>Tabela3[[#This Row],[NOVO 
PRAZO REDE]]</f>
        <v>REDE OK</v>
      </c>
      <c r="W396" s="454">
        <f>Tabela3[[#This Row],[PRAZO
ATIVAÇÃO]]</f>
        <v>0</v>
      </c>
      <c r="X396" s="103" t="s">
        <v>625</v>
      </c>
      <c r="Y396" s="103" t="str">
        <f>IFERROR("W"&amp;WEEKNUM(Tabela3[[#This Row],[PRAZO RE REVISADO]]),"-")</f>
        <v>-</v>
      </c>
      <c r="Z396" s="103" t="str">
        <f>IFERROR("W"&amp;WEEKNUM(Tabela3[[#This Row],[PRAZO ATIVAÇÃO]]),"-")</f>
        <v>W0</v>
      </c>
      <c r="AA396" s="103">
        <v>2024</v>
      </c>
      <c r="AB396" s="103" t="s">
        <v>139</v>
      </c>
      <c r="AC396" s="103" t="s">
        <v>139</v>
      </c>
      <c r="AD396" s="103" t="s">
        <v>137</v>
      </c>
      <c r="AE396" s="454"/>
      <c r="AF396" s="454"/>
      <c r="AG396" s="474"/>
      <c r="AH396" s="103"/>
      <c r="AK396" s="103" t="str">
        <f ca="1">IF(Tabela3[[#This Row],[STATUS]]&lt;&gt;"PREVISTO","N/A",IF(Tabela3[[#This Row],[Data_RE_CONGELADA]]="REDE OK","OK",IFERROR(IF(TODAY()-Tabela3[[#This Row],[Data_RE_CONGELADA]]&gt;=0,"ATRASADO",IF(TODAY()-Tabela3[[#This Row],[Data_RE_CONGELADA]]&gt;-5,"VENCENDO",IF(TODAY()-Tabela3[[#This Row],[Data_RE_CONGELADA]]&lt;=0,"NO PRAZO"))),"N/A")))</f>
        <v>N/A</v>
      </c>
      <c r="AL396" s="454">
        <v>45568</v>
      </c>
      <c r="AM396" s="454">
        <v>45573</v>
      </c>
      <c r="AN396" s="458" t="s">
        <v>701</v>
      </c>
      <c r="AO396" s="458" t="s">
        <v>1891</v>
      </c>
      <c r="AP396" s="103" t="s">
        <v>575</v>
      </c>
      <c r="AQ396" s="103" t="s">
        <v>611</v>
      </c>
      <c r="AR396" s="103" t="s">
        <v>575</v>
      </c>
      <c r="AS396" s="103">
        <v>0</v>
      </c>
      <c r="AU396" s="103" t="s">
        <v>604</v>
      </c>
      <c r="BC396" s="103"/>
      <c r="BE396" s="103" t="e">
        <f>VLOOKUP(Tabela3[[#This Row],[ID OSP]],[1]Export!$R:$R,1,0)</f>
        <v>#N/A</v>
      </c>
    </row>
    <row r="397" spans="1:76" hidden="1">
      <c r="A397" s="103" t="s">
        <v>1892</v>
      </c>
      <c r="B397" s="103" t="s">
        <v>1893</v>
      </c>
      <c r="C397" s="104" t="s">
        <v>137</v>
      </c>
      <c r="D397" s="456" t="s">
        <v>252</v>
      </c>
      <c r="E397" s="454" t="s">
        <v>138</v>
      </c>
      <c r="G397" s="454">
        <v>45460</v>
      </c>
      <c r="H397" s="454">
        <v>45460</v>
      </c>
      <c r="I397" s="103" t="s">
        <v>139</v>
      </c>
      <c r="J397" s="103" t="s">
        <v>139</v>
      </c>
      <c r="K397" s="458" t="s">
        <v>1894</v>
      </c>
      <c r="L397" s="103" t="s">
        <v>446</v>
      </c>
      <c r="M397" s="103" t="s">
        <v>457</v>
      </c>
      <c r="N397" s="103" t="s">
        <v>1356</v>
      </c>
      <c r="O397" s="103" t="s">
        <v>588</v>
      </c>
      <c r="P397" s="103" t="s">
        <v>653</v>
      </c>
      <c r="Q397" s="103" t="s">
        <v>589</v>
      </c>
      <c r="R397" s="458" t="s">
        <v>665</v>
      </c>
      <c r="S397" s="460"/>
      <c r="T397" s="103" t="s">
        <v>42</v>
      </c>
      <c r="U397" s="103" t="s">
        <v>137</v>
      </c>
      <c r="V397" s="454" t="str">
        <f>Tabela3[[#This Row],[NOVO 
PRAZO REDE]]</f>
        <v>REDE OK</v>
      </c>
      <c r="W397" s="454">
        <f>Tabela3[[#This Row],[PRAZO
ATIVAÇÃO]]</f>
        <v>0</v>
      </c>
      <c r="X397" s="103" t="s">
        <v>500</v>
      </c>
      <c r="Y397" s="103" t="str">
        <f>IFERROR("W"&amp;WEEKNUM(Tabela3[[#This Row],[PRAZO RE REVISADO]]),"-")</f>
        <v>-</v>
      </c>
      <c r="Z397" s="103" t="str">
        <f>IFERROR("W"&amp;WEEKNUM(Tabela3[[#This Row],[PRAZO ATIVAÇÃO]]),"-")</f>
        <v>W0</v>
      </c>
      <c r="AA397" s="103">
        <v>2024</v>
      </c>
      <c r="AB397" s="103">
        <v>484416</v>
      </c>
      <c r="AC397" s="103" t="s">
        <v>572</v>
      </c>
      <c r="AD397" s="103" t="s">
        <v>137</v>
      </c>
      <c r="AE397" s="454"/>
      <c r="AF397" s="454"/>
      <c r="AG397" s="474"/>
      <c r="AH397" s="103"/>
      <c r="AK397" s="103" t="str">
        <f ca="1">IF(Tabela3[[#This Row],[STATUS]]&lt;&gt;"PREVISTO","N/A",IF(Tabela3[[#This Row],[Data_RE_CONGELADA]]="REDE OK","OK",IFERROR(IF(TODAY()-Tabela3[[#This Row],[Data_RE_CONGELADA]]&gt;=0,"ATRASADO",IF(TODAY()-Tabela3[[#This Row],[Data_RE_CONGELADA]]&gt;-5,"VENCENDO",IF(TODAY()-Tabela3[[#This Row],[Data_RE_CONGELADA]]&lt;=0,"NO PRAZO"))),"N/A")))</f>
        <v>N/A</v>
      </c>
      <c r="AL397" s="454" t="s">
        <v>138</v>
      </c>
      <c r="AM397" s="454" t="s">
        <v>137</v>
      </c>
      <c r="AN397" s="458" t="s">
        <v>186</v>
      </c>
      <c r="AP397" s="103" t="s">
        <v>575</v>
      </c>
      <c r="AQ397" s="103" t="s">
        <v>611</v>
      </c>
      <c r="AR397" s="103" t="s">
        <v>575</v>
      </c>
      <c r="AS397" s="103">
        <v>0</v>
      </c>
      <c r="AU397" s="103" t="s">
        <v>604</v>
      </c>
      <c r="BC397" s="103"/>
      <c r="BE397" s="103" t="e">
        <f>VLOOKUP(Tabela3[[#This Row],[ID OSP]],[1]Export!$R:$R,1,0)</f>
        <v>#N/A</v>
      </c>
    </row>
    <row r="398" spans="1:76" hidden="1">
      <c r="A398" s="103" t="s">
        <v>1895</v>
      </c>
      <c r="B398" s="103" t="s">
        <v>1896</v>
      </c>
      <c r="C398" s="104" t="s">
        <v>137</v>
      </c>
      <c r="D398" s="456" t="s">
        <v>252</v>
      </c>
      <c r="E398" s="454" t="s">
        <v>138</v>
      </c>
      <c r="G398" s="454">
        <v>45579</v>
      </c>
      <c r="H398" s="454">
        <v>45579</v>
      </c>
      <c r="I398" s="103" t="s">
        <v>139</v>
      </c>
      <c r="J398" s="103" t="s">
        <v>139</v>
      </c>
      <c r="K398" s="458" t="s">
        <v>1870</v>
      </c>
      <c r="L398" s="103" t="s">
        <v>446</v>
      </c>
      <c r="M398" s="103" t="s">
        <v>454</v>
      </c>
      <c r="N398" s="103" t="s">
        <v>931</v>
      </c>
      <c r="O398" s="103" t="s">
        <v>588</v>
      </c>
      <c r="P398" s="103" t="s">
        <v>589</v>
      </c>
      <c r="Q398" s="103" t="s">
        <v>589</v>
      </c>
      <c r="R398" s="458" t="s">
        <v>617</v>
      </c>
      <c r="S398" s="462" t="str">
        <f>Tabela3[[#This Row],[RESPONSÁVEIS]]</f>
        <v>O&amp;M</v>
      </c>
      <c r="T398" s="103" t="s">
        <v>42</v>
      </c>
      <c r="U398" s="103" t="s">
        <v>137</v>
      </c>
      <c r="V398" s="454" t="str">
        <f>Tabela3[[#This Row],[NOVO 
PRAZO REDE]]</f>
        <v>REDE OK</v>
      </c>
      <c r="W398" s="454">
        <f>Tabela3[[#This Row],[PRAZO
ATIVAÇÃO]]</f>
        <v>0</v>
      </c>
      <c r="X398" s="103" t="s">
        <v>500</v>
      </c>
      <c r="Y398" s="103" t="str">
        <f>IFERROR("W"&amp;WEEKNUM(Tabela3[[#This Row],[PRAZO RE REVISADO]]),"-")</f>
        <v>-</v>
      </c>
      <c r="Z398" s="103" t="str">
        <f>IFERROR("W"&amp;WEEKNUM(Tabela3[[#This Row],[PRAZO ATIVAÇÃO]]),"-")</f>
        <v>W0</v>
      </c>
      <c r="AA398" s="103">
        <v>2024</v>
      </c>
      <c r="AB398" s="103">
        <v>512319</v>
      </c>
      <c r="AC398" s="103" t="s">
        <v>572</v>
      </c>
      <c r="AD398" s="103" t="s">
        <v>137</v>
      </c>
      <c r="AE398" s="454"/>
      <c r="AF398" s="454"/>
      <c r="AG398" s="474"/>
      <c r="AH398" s="103"/>
      <c r="AK398" s="103" t="str">
        <f ca="1">IF(Tabela3[[#This Row],[STATUS]]&lt;&gt;"PREVISTO","N/A",IF(Tabela3[[#This Row],[Data_RE_CONGELADA]]="REDE OK","OK",IFERROR(IF(TODAY()-Tabela3[[#This Row],[Data_RE_CONGELADA]]&gt;=0,"ATRASADO",IF(TODAY()-Tabela3[[#This Row],[Data_RE_CONGELADA]]&gt;-5,"VENCENDO",IF(TODAY()-Tabela3[[#This Row],[Data_RE_CONGELADA]]&lt;=0,"NO PRAZO"))),"N/A")))</f>
        <v>N/A</v>
      </c>
      <c r="AL398" s="454">
        <v>45574</v>
      </c>
      <c r="AM398" s="103" t="s">
        <v>137</v>
      </c>
      <c r="AN398" s="458" t="s">
        <v>186</v>
      </c>
      <c r="AO398" s="458" t="s">
        <v>1135</v>
      </c>
      <c r="AP398" s="103" t="s">
        <v>575</v>
      </c>
      <c r="AQ398" s="103" t="s">
        <v>611</v>
      </c>
      <c r="AR398" s="103" t="s">
        <v>575</v>
      </c>
      <c r="AS398" s="103">
        <v>0</v>
      </c>
      <c r="AU398" s="103" t="s">
        <v>604</v>
      </c>
      <c r="BC398" s="103"/>
      <c r="BE398" s="103" t="e">
        <f>VLOOKUP(Tabela3[[#This Row],[ID OSP]],[1]Export!$R:$R,1,0)</f>
        <v>#N/A</v>
      </c>
    </row>
    <row r="399" spans="1:76" hidden="1">
      <c r="A399" s="103" t="s">
        <v>1897</v>
      </c>
      <c r="B399" s="103" t="s">
        <v>1898</v>
      </c>
      <c r="C399" s="104" t="s">
        <v>137</v>
      </c>
      <c r="D399" s="456" t="s">
        <v>252</v>
      </c>
      <c r="E399" s="454" t="s">
        <v>138</v>
      </c>
      <c r="G399" s="454">
        <v>45475</v>
      </c>
      <c r="H399" s="454">
        <v>45409</v>
      </c>
      <c r="I399" s="103" t="s">
        <v>139</v>
      </c>
      <c r="J399" s="103" t="s">
        <v>139</v>
      </c>
      <c r="K399" s="458" t="s">
        <v>1899</v>
      </c>
      <c r="L399" s="103" t="s">
        <v>446</v>
      </c>
      <c r="M399" s="103" t="s">
        <v>465</v>
      </c>
      <c r="N399" s="103" t="s">
        <v>629</v>
      </c>
      <c r="O399" s="103" t="s">
        <v>588</v>
      </c>
      <c r="P399" s="103" t="s">
        <v>589</v>
      </c>
      <c r="Q399" s="103" t="s">
        <v>589</v>
      </c>
      <c r="R399" s="458" t="s">
        <v>630</v>
      </c>
      <c r="S399" s="460"/>
      <c r="T399" s="103" t="s">
        <v>252</v>
      </c>
      <c r="U399" s="103" t="s">
        <v>137</v>
      </c>
      <c r="V399" s="454" t="str">
        <f>Tabela3[[#This Row],[NOVO 
PRAZO REDE]]</f>
        <v>REDE OK</v>
      </c>
      <c r="W399" s="454">
        <f>Tabela3[[#This Row],[PRAZO
ATIVAÇÃO]]</f>
        <v>0</v>
      </c>
      <c r="X399" s="103" t="s">
        <v>631</v>
      </c>
      <c r="Y399" s="103" t="str">
        <f>IFERROR("W"&amp;WEEKNUM(Tabela3[[#This Row],[PRAZO RE REVISADO]]),"-")</f>
        <v>-</v>
      </c>
      <c r="Z399" s="103" t="str">
        <f>IFERROR("W"&amp;WEEKNUM(Tabela3[[#This Row],[PRAZO ATIVAÇÃO]]),"-")</f>
        <v>W0</v>
      </c>
      <c r="AA399" s="103">
        <v>2024</v>
      </c>
      <c r="AB399" s="103">
        <v>510070</v>
      </c>
      <c r="AC399" s="103" t="s">
        <v>572</v>
      </c>
      <c r="AD399" s="103" t="s">
        <v>137</v>
      </c>
      <c r="AE399" s="454"/>
      <c r="AF399" s="454"/>
      <c r="AG399" s="474"/>
      <c r="AH399" s="103"/>
      <c r="AK399" s="103" t="str">
        <f ca="1">IF(Tabela3[[#This Row],[STATUS]]&lt;&gt;"PREVISTO","N/A",IF(Tabela3[[#This Row],[Data_RE_CONGELADA]]="REDE OK","OK",IFERROR(IF(TODAY()-Tabela3[[#This Row],[Data_RE_CONGELADA]]&gt;=0,"ATRASADO",IF(TODAY()-Tabela3[[#This Row],[Data_RE_CONGELADA]]&gt;-5,"VENCENDO",IF(TODAY()-Tabela3[[#This Row],[Data_RE_CONGELADA]]&lt;=0,"NO PRAZO"))),"N/A")))</f>
        <v>N/A</v>
      </c>
      <c r="AL399" s="454" t="s">
        <v>138</v>
      </c>
      <c r="AM399" s="454" t="s">
        <v>137</v>
      </c>
      <c r="AN399" s="458" t="s">
        <v>186</v>
      </c>
      <c r="AP399" s="103" t="s">
        <v>575</v>
      </c>
      <c r="AQ399" s="103" t="s">
        <v>611</v>
      </c>
      <c r="AR399" s="103" t="s">
        <v>575</v>
      </c>
      <c r="AS399" s="103">
        <v>0</v>
      </c>
      <c r="AU399" s="103" t="s">
        <v>604</v>
      </c>
      <c r="BC399" s="103"/>
      <c r="BE399" s="103" t="e">
        <f>VLOOKUP(Tabela3[[#This Row],[ID OSP]],[1]Export!$R:$R,1,0)</f>
        <v>#N/A</v>
      </c>
      <c r="BX399" s="458" t="s">
        <v>137</v>
      </c>
    </row>
    <row r="400" spans="1:76" hidden="1">
      <c r="A400" s="103" t="s">
        <v>1900</v>
      </c>
      <c r="B400" s="103" t="s">
        <v>1901</v>
      </c>
      <c r="C400" s="104" t="s">
        <v>137</v>
      </c>
      <c r="D400" s="456" t="s">
        <v>252</v>
      </c>
      <c r="E400" s="454" t="s">
        <v>138</v>
      </c>
      <c r="G400" s="454">
        <v>45460</v>
      </c>
      <c r="H400" s="454">
        <v>45298</v>
      </c>
      <c r="I400" s="103" t="s">
        <v>139</v>
      </c>
      <c r="J400" s="103" t="s">
        <v>139</v>
      </c>
      <c r="K400" s="458" t="s">
        <v>1902</v>
      </c>
      <c r="L400" s="103" t="s">
        <v>446</v>
      </c>
      <c r="M400" s="103" t="s">
        <v>450</v>
      </c>
      <c r="N400" s="103" t="s">
        <v>751</v>
      </c>
      <c r="O400" s="103" t="s">
        <v>588</v>
      </c>
      <c r="P400" s="103" t="s">
        <v>589</v>
      </c>
      <c r="Q400" s="103" t="s">
        <v>589</v>
      </c>
      <c r="R400" s="458" t="s">
        <v>665</v>
      </c>
      <c r="S400" s="460"/>
      <c r="T400" s="103" t="s">
        <v>42</v>
      </c>
      <c r="U400" s="103" t="s">
        <v>137</v>
      </c>
      <c r="V400" s="454" t="str">
        <f>Tabela3[[#This Row],[NOVO 
PRAZO REDE]]</f>
        <v>REDE OK</v>
      </c>
      <c r="W400" s="454">
        <f>Tabela3[[#This Row],[PRAZO
ATIVAÇÃO]]</f>
        <v>0</v>
      </c>
      <c r="X400" s="103" t="s">
        <v>500</v>
      </c>
      <c r="Y400" s="103" t="str">
        <f>IFERROR("W"&amp;WEEKNUM(Tabela3[[#This Row],[PRAZO RE REVISADO]]),"-")</f>
        <v>-</v>
      </c>
      <c r="Z400" s="103" t="str">
        <f>IFERROR("W"&amp;WEEKNUM(Tabela3[[#This Row],[PRAZO ATIVAÇÃO]]),"-")</f>
        <v>W0</v>
      </c>
      <c r="AA400" s="103">
        <v>2024</v>
      </c>
      <c r="AB400" s="103">
        <v>482900</v>
      </c>
      <c r="AC400" s="103" t="s">
        <v>866</v>
      </c>
      <c r="AD400" s="103" t="s">
        <v>137</v>
      </c>
      <c r="AE400" s="454"/>
      <c r="AF400" s="454"/>
      <c r="AG400" s="474"/>
      <c r="AH400" s="103"/>
      <c r="AK400" s="103" t="str">
        <f ca="1">IF(Tabela3[[#This Row],[STATUS]]&lt;&gt;"PREVISTO","N/A",IF(Tabela3[[#This Row],[Data_RE_CONGELADA]]="REDE OK","OK",IFERROR(IF(TODAY()-Tabela3[[#This Row],[Data_RE_CONGELADA]]&gt;=0,"ATRASADO",IF(TODAY()-Tabela3[[#This Row],[Data_RE_CONGELADA]]&gt;-5,"VENCENDO",IF(TODAY()-Tabela3[[#This Row],[Data_RE_CONGELADA]]&lt;=0,"NO PRAZO"))),"N/A")))</f>
        <v>N/A</v>
      </c>
      <c r="AL400" s="454" t="s">
        <v>138</v>
      </c>
      <c r="AM400" s="454" t="s">
        <v>137</v>
      </c>
      <c r="AN400" s="458" t="s">
        <v>186</v>
      </c>
      <c r="AP400" s="103" t="s">
        <v>575</v>
      </c>
      <c r="AQ400" s="103" t="s">
        <v>611</v>
      </c>
      <c r="AR400" s="103" t="s">
        <v>575</v>
      </c>
      <c r="AS400" s="103">
        <v>0</v>
      </c>
      <c r="AU400" s="103" t="s">
        <v>604</v>
      </c>
      <c r="BC400" s="103"/>
      <c r="BE400" s="103" t="e">
        <f>VLOOKUP(Tabela3[[#This Row],[ID OSP]],[1]Export!$R:$R,1,0)</f>
        <v>#N/A</v>
      </c>
    </row>
    <row r="401" spans="1:76" hidden="1">
      <c r="A401" s="103" t="s">
        <v>463</v>
      </c>
      <c r="B401" s="103" t="s">
        <v>186</v>
      </c>
      <c r="C401" s="104" t="s">
        <v>137</v>
      </c>
      <c r="D401" s="456" t="s">
        <v>252</v>
      </c>
      <c r="E401" s="454" t="s">
        <v>138</v>
      </c>
      <c r="G401" s="454">
        <v>45292</v>
      </c>
      <c r="H401" s="454">
        <v>45292</v>
      </c>
      <c r="I401" s="103" t="s">
        <v>139</v>
      </c>
      <c r="J401" s="103" t="s">
        <v>139</v>
      </c>
      <c r="K401" s="458" t="s">
        <v>607</v>
      </c>
      <c r="L401" s="103" t="s">
        <v>444</v>
      </c>
      <c r="M401" s="103" t="s">
        <v>463</v>
      </c>
      <c r="N401" s="103" t="s">
        <v>186</v>
      </c>
      <c r="O401" s="103" t="s">
        <v>588</v>
      </c>
      <c r="P401" s="103" t="s">
        <v>589</v>
      </c>
      <c r="Q401" s="103" t="s">
        <v>589</v>
      </c>
      <c r="R401" s="458" t="s">
        <v>665</v>
      </c>
      <c r="S401" s="460"/>
      <c r="T401" s="103" t="s">
        <v>42</v>
      </c>
      <c r="U401" s="103" t="s">
        <v>137</v>
      </c>
      <c r="V401" s="454" t="str">
        <f>Tabela3[[#This Row],[NOVO 
PRAZO REDE]]</f>
        <v>REDE OK</v>
      </c>
      <c r="W401" s="454">
        <f>Tabela3[[#This Row],[PRAZO
ATIVAÇÃO]]</f>
        <v>0</v>
      </c>
      <c r="X401" s="103" t="s">
        <v>482</v>
      </c>
      <c r="Y401" s="103" t="str">
        <f>IFERROR("W"&amp;WEEKNUM(Tabela3[[#This Row],[PRAZO RE REVISADO]]),"-")</f>
        <v>-</v>
      </c>
      <c r="Z401" s="103" t="str">
        <f>IFERROR("W"&amp;WEEKNUM(Tabela3[[#This Row],[PRAZO ATIVAÇÃO]]),"-")</f>
        <v>W0</v>
      </c>
      <c r="AA401" s="103">
        <v>2024</v>
      </c>
      <c r="AB401" s="103">
        <v>519728</v>
      </c>
      <c r="AC401" s="103" t="s">
        <v>610</v>
      </c>
      <c r="AD401" s="103" t="s">
        <v>137</v>
      </c>
      <c r="AE401" s="454"/>
      <c r="AF401" s="454"/>
      <c r="AG401" s="474"/>
      <c r="AH401" s="103"/>
      <c r="AK401" s="103" t="str">
        <f ca="1">IF(Tabela3[[#This Row],[STATUS]]&lt;&gt;"PREVISTO","N/A",IF(Tabela3[[#This Row],[Data_RE_CONGELADA]]="REDE OK","OK",IFERROR(IF(TODAY()-Tabela3[[#This Row],[Data_RE_CONGELADA]]&gt;=0,"ATRASADO",IF(TODAY()-Tabela3[[#This Row],[Data_RE_CONGELADA]]&gt;-5,"VENCENDO",IF(TODAY()-Tabela3[[#This Row],[Data_RE_CONGELADA]]&lt;=0,"NO PRAZO"))),"N/A")))</f>
        <v>N/A</v>
      </c>
      <c r="AL401" s="454" t="s">
        <v>138</v>
      </c>
      <c r="AM401" s="454" t="s">
        <v>137</v>
      </c>
      <c r="AN401" s="458" t="s">
        <v>186</v>
      </c>
      <c r="AP401" s="103" t="s">
        <v>575</v>
      </c>
      <c r="AQ401" s="103" t="s">
        <v>611</v>
      </c>
      <c r="AR401" s="103" t="s">
        <v>575</v>
      </c>
      <c r="AS401" s="103">
        <v>0</v>
      </c>
      <c r="AU401" s="103" t="s">
        <v>604</v>
      </c>
      <c r="BC401" s="103"/>
      <c r="BE401" s="103" t="e">
        <f>VLOOKUP(Tabela3[[#This Row],[ID OSP]],[1]Export!$R:$R,1,0)</f>
        <v>#N/A</v>
      </c>
    </row>
    <row r="402" spans="1:76" hidden="1">
      <c r="A402" s="103" t="s">
        <v>1903</v>
      </c>
      <c r="B402" s="103" t="s">
        <v>1904</v>
      </c>
      <c r="C402" s="104" t="s">
        <v>137</v>
      </c>
      <c r="D402" s="456" t="s">
        <v>252</v>
      </c>
      <c r="E402" s="454" t="s">
        <v>138</v>
      </c>
      <c r="G402" s="454">
        <v>45579</v>
      </c>
      <c r="H402" s="454">
        <v>45582</v>
      </c>
      <c r="I402" s="103" t="s">
        <v>139</v>
      </c>
      <c r="J402" s="103" t="s">
        <v>139</v>
      </c>
      <c r="K402" s="458" t="s">
        <v>1042</v>
      </c>
      <c r="L402" s="103" t="s">
        <v>446</v>
      </c>
      <c r="M402" s="103" t="s">
        <v>448</v>
      </c>
      <c r="N402" s="103" t="s">
        <v>448</v>
      </c>
      <c r="O402" s="103" t="s">
        <v>588</v>
      </c>
      <c r="P402" s="103" t="s">
        <v>705</v>
      </c>
      <c r="Q402" s="103" t="s">
        <v>589</v>
      </c>
      <c r="R402" s="458" t="s">
        <v>617</v>
      </c>
      <c r="S402" s="503"/>
      <c r="T402" s="103" t="s">
        <v>42</v>
      </c>
      <c r="U402" s="103" t="s">
        <v>137</v>
      </c>
      <c r="V402" s="454" t="str">
        <f>Tabela3[[#This Row],[NOVO 
PRAZO REDE]]</f>
        <v>REDE OK</v>
      </c>
      <c r="W402" s="454">
        <f>Tabela3[[#This Row],[PRAZO
ATIVAÇÃO]]</f>
        <v>0</v>
      </c>
      <c r="X402" s="103" t="s">
        <v>500</v>
      </c>
      <c r="Y402" s="103" t="str">
        <f>IFERROR("W"&amp;WEEKNUM(Tabela3[[#This Row],[PRAZO RE REVISADO]]),"-")</f>
        <v>-</v>
      </c>
      <c r="Z402" s="103" t="str">
        <f>IFERROR("W"&amp;WEEKNUM(Tabela3[[#This Row],[PRAZO ATIVAÇÃO]]),"-")</f>
        <v>W0</v>
      </c>
      <c r="AA402" s="103">
        <v>2024</v>
      </c>
      <c r="AB402" s="103">
        <v>519474</v>
      </c>
      <c r="AC402" s="103" t="s">
        <v>572</v>
      </c>
      <c r="AD402" s="103" t="s">
        <v>137</v>
      </c>
      <c r="AE402" s="454"/>
      <c r="AF402" s="454"/>
      <c r="AG402" s="474"/>
      <c r="AH402" s="103"/>
      <c r="AK402" s="103" t="str">
        <f ca="1">IF(Tabela3[[#This Row],[STATUS]]&lt;&gt;"PREVISTO","N/A",IF(Tabela3[[#This Row],[Data_RE_CONGELADA]]="REDE OK","OK",IFERROR(IF(TODAY()-Tabela3[[#This Row],[Data_RE_CONGELADA]]&gt;=0,"ATRASADO",IF(TODAY()-Tabela3[[#This Row],[Data_RE_CONGELADA]]&gt;-5,"VENCENDO",IF(TODAY()-Tabela3[[#This Row],[Data_RE_CONGELADA]]&lt;=0,"NO PRAZO"))),"N/A")))</f>
        <v>N/A</v>
      </c>
      <c r="AL402" s="454">
        <v>45574</v>
      </c>
      <c r="AM402" s="454">
        <v>45593</v>
      </c>
      <c r="AN402" s="458" t="s">
        <v>186</v>
      </c>
      <c r="AO402" s="458" t="s">
        <v>654</v>
      </c>
      <c r="AP402" s="103" t="s">
        <v>575</v>
      </c>
      <c r="AQ402" s="103" t="s">
        <v>611</v>
      </c>
      <c r="AR402" s="103" t="s">
        <v>575</v>
      </c>
      <c r="AS402" s="103">
        <v>0</v>
      </c>
      <c r="AU402" s="103" t="s">
        <v>604</v>
      </c>
      <c r="BC402" s="103"/>
      <c r="BE402" s="103" t="e">
        <f>VLOOKUP(Tabela3[[#This Row],[ID OSP]],[1]Export!$R:$R,1,0)</f>
        <v>#N/A</v>
      </c>
    </row>
    <row r="403" spans="1:76" hidden="1">
      <c r="A403" s="103" t="s">
        <v>1905</v>
      </c>
      <c r="B403" s="103" t="s">
        <v>1906</v>
      </c>
      <c r="C403" s="104" t="s">
        <v>137</v>
      </c>
      <c r="D403" s="456" t="s">
        <v>252</v>
      </c>
      <c r="E403" s="454" t="s">
        <v>138</v>
      </c>
      <c r="G403" s="454">
        <v>45534</v>
      </c>
      <c r="H403" s="454">
        <v>45551</v>
      </c>
      <c r="I403" s="103" t="s">
        <v>139</v>
      </c>
      <c r="J403" s="103" t="s">
        <v>139</v>
      </c>
      <c r="K403" s="458" t="s">
        <v>1698</v>
      </c>
      <c r="L403" s="103" t="s">
        <v>446</v>
      </c>
      <c r="M403" s="103" t="s">
        <v>450</v>
      </c>
      <c r="N403" s="103" t="s">
        <v>753</v>
      </c>
      <c r="O403" s="103" t="s">
        <v>874</v>
      </c>
      <c r="P403" s="103" t="s">
        <v>589</v>
      </c>
      <c r="Q403" s="103" t="s">
        <v>589</v>
      </c>
      <c r="R403" s="458" t="s">
        <v>617</v>
      </c>
      <c r="S403" s="503"/>
      <c r="T403" s="103" t="s">
        <v>42</v>
      </c>
      <c r="U403" s="103" t="s">
        <v>137</v>
      </c>
      <c r="V403" s="454" t="str">
        <f>Tabela3[[#This Row],[NOVO 
PRAZO REDE]]</f>
        <v>REDE OK</v>
      </c>
      <c r="W403" s="454">
        <f>Tabela3[[#This Row],[PRAZO
ATIVAÇÃO]]</f>
        <v>0</v>
      </c>
      <c r="X403" s="103" t="s">
        <v>500</v>
      </c>
      <c r="Y403" s="103" t="str">
        <f>IFERROR("W"&amp;WEEKNUM(Tabela3[[#This Row],[PRAZO RE REVISADO]]),"-")</f>
        <v>-</v>
      </c>
      <c r="Z403" s="103" t="str">
        <f>IFERROR("W"&amp;WEEKNUM(Tabela3[[#This Row],[PRAZO ATIVAÇÃO]]),"-")</f>
        <v>W0</v>
      </c>
      <c r="AA403" s="103">
        <v>2024</v>
      </c>
      <c r="AB403" s="103">
        <v>513541</v>
      </c>
      <c r="AC403" s="103" t="s">
        <v>572</v>
      </c>
      <c r="AD403" s="103" t="s">
        <v>137</v>
      </c>
      <c r="AE403" s="454"/>
      <c r="AF403" s="454"/>
      <c r="AG403" s="474"/>
      <c r="AH403" s="103"/>
      <c r="AK403" s="103" t="str">
        <f ca="1">IF(Tabela3[[#This Row],[STATUS]]&lt;&gt;"PREVISTO","N/A",IF(Tabela3[[#This Row],[Data_RE_CONGELADA]]="REDE OK","OK",IFERROR(IF(TODAY()-Tabela3[[#This Row],[Data_RE_CONGELADA]]&gt;=0,"ATRASADO",IF(TODAY()-Tabela3[[#This Row],[Data_RE_CONGELADA]]&gt;-5,"VENCENDO",IF(TODAY()-Tabela3[[#This Row],[Data_RE_CONGELADA]]&lt;=0,"NO PRAZO"))),"N/A")))</f>
        <v>N/A</v>
      </c>
      <c r="AL403" s="454" t="s">
        <v>138</v>
      </c>
      <c r="AM403" s="454" t="s">
        <v>137</v>
      </c>
      <c r="AN403" s="458" t="s">
        <v>186</v>
      </c>
      <c r="AP403" s="103" t="s">
        <v>575</v>
      </c>
      <c r="AQ403" s="103" t="s">
        <v>611</v>
      </c>
      <c r="AR403" s="103" t="s">
        <v>575</v>
      </c>
      <c r="AS403" s="103">
        <v>0</v>
      </c>
      <c r="AU403" s="103" t="s">
        <v>604</v>
      </c>
      <c r="BC403" s="103"/>
      <c r="BE403" s="103" t="e">
        <f>VLOOKUP(Tabela3[[#This Row],[ID OSP]],[1]Export!$R:$R,1,0)</f>
        <v>#N/A</v>
      </c>
    </row>
    <row r="404" spans="1:76" hidden="1">
      <c r="A404" s="103" t="s">
        <v>1907</v>
      </c>
      <c r="B404" s="103" t="s">
        <v>1908</v>
      </c>
      <c r="C404" s="542" t="s">
        <v>137</v>
      </c>
      <c r="D404" s="454" t="s">
        <v>252</v>
      </c>
      <c r="E404" s="454" t="s">
        <v>138</v>
      </c>
      <c r="G404" s="454">
        <v>45561</v>
      </c>
      <c r="H404" s="454">
        <v>45608</v>
      </c>
      <c r="I404" s="103" t="s">
        <v>139</v>
      </c>
      <c r="J404" s="103" t="s">
        <v>139</v>
      </c>
      <c r="K404" s="458" t="s">
        <v>1909</v>
      </c>
      <c r="L404" s="103" t="s">
        <v>446</v>
      </c>
      <c r="M404" s="103" t="s">
        <v>456</v>
      </c>
      <c r="N404" s="103" t="s">
        <v>456</v>
      </c>
      <c r="O404" s="103" t="s">
        <v>588</v>
      </c>
      <c r="P404" s="103" t="s">
        <v>1910</v>
      </c>
      <c r="Q404" s="103" t="s">
        <v>589</v>
      </c>
      <c r="R404" s="458" t="s">
        <v>617</v>
      </c>
      <c r="S404" s="503"/>
      <c r="T404" s="103" t="s">
        <v>42</v>
      </c>
      <c r="U404" s="103" t="s">
        <v>137</v>
      </c>
      <c r="V404" s="454" t="str">
        <f>Tabela3[[#This Row],[NOVO 
PRAZO REDE]]</f>
        <v>REDE OK</v>
      </c>
      <c r="W404" s="454">
        <f>Tabela3[[#This Row],[PRAZO
ATIVAÇÃO]]</f>
        <v>0</v>
      </c>
      <c r="X404" s="103" t="s">
        <v>500</v>
      </c>
      <c r="Y404" s="103" t="str">
        <f>IFERROR("W"&amp;WEEKNUM(Tabela3[[#This Row],[PRAZO RE REVISADO]]),"-")</f>
        <v>-</v>
      </c>
      <c r="Z404" s="103" t="str">
        <f>IFERROR("W"&amp;WEEKNUM(Tabela3[[#This Row],[PRAZO ATIVAÇÃO]]),"-")</f>
        <v>W0</v>
      </c>
      <c r="AA404" s="103">
        <v>2024</v>
      </c>
      <c r="AB404" s="103">
        <v>513545</v>
      </c>
      <c r="AC404" s="103" t="s">
        <v>572</v>
      </c>
      <c r="AD404" s="103" t="s">
        <v>137</v>
      </c>
      <c r="AE404" s="454"/>
      <c r="AF404" s="454"/>
      <c r="AG404" s="474"/>
      <c r="AH404" s="103"/>
      <c r="AK404" s="103" t="str">
        <f ca="1">IF(Tabela3[[#This Row],[STATUS]]&lt;&gt;"PREVISTO","N/A",IF(Tabela3[[#This Row],[Data_RE_CONGELADA]]="REDE OK","OK",IFERROR(IF(TODAY()-Tabela3[[#This Row],[Data_RE_CONGELADA]]&gt;=0,"ATRASADO",IF(TODAY()-Tabela3[[#This Row],[Data_RE_CONGELADA]]&gt;-5,"VENCENDO",IF(TODAY()-Tabela3[[#This Row],[Data_RE_CONGELADA]]&lt;=0,"NO PRAZO"))),"N/A")))</f>
        <v>N/A</v>
      </c>
      <c r="AL404" s="454" t="s">
        <v>138</v>
      </c>
      <c r="AM404" s="454">
        <v>45573</v>
      </c>
      <c r="AN404" s="458" t="s">
        <v>186</v>
      </c>
      <c r="AP404" s="103" t="s">
        <v>575</v>
      </c>
      <c r="AQ404" s="103" t="s">
        <v>611</v>
      </c>
      <c r="AR404" s="103" t="s">
        <v>575</v>
      </c>
      <c r="AS404" s="103">
        <v>0</v>
      </c>
      <c r="AU404" s="103" t="s">
        <v>604</v>
      </c>
      <c r="BC404" s="103"/>
      <c r="BE404" s="103" t="e">
        <f>VLOOKUP(Tabela3[[#This Row],[ID OSP]],[1]Export!$R:$R,1,0)</f>
        <v>#N/A</v>
      </c>
    </row>
    <row r="405" spans="1:76" hidden="1">
      <c r="A405" s="103" t="s">
        <v>1911</v>
      </c>
      <c r="B405" s="103" t="s">
        <v>1912</v>
      </c>
      <c r="C405" s="104" t="s">
        <v>137</v>
      </c>
      <c r="D405" s="454" t="s">
        <v>252</v>
      </c>
      <c r="E405" s="454" t="s">
        <v>138</v>
      </c>
      <c r="F405" s="103"/>
      <c r="G405" s="454">
        <v>45670</v>
      </c>
      <c r="H405" s="454">
        <v>45680</v>
      </c>
      <c r="I405" s="103" t="s">
        <v>139</v>
      </c>
      <c r="J405" s="103" t="s">
        <v>139</v>
      </c>
      <c r="K405" s="458" t="s">
        <v>1422</v>
      </c>
      <c r="L405" s="103" t="s">
        <v>446</v>
      </c>
      <c r="M405" s="103" t="s">
        <v>457</v>
      </c>
      <c r="N405" s="103" t="s">
        <v>457</v>
      </c>
      <c r="O405" s="103" t="s">
        <v>588</v>
      </c>
      <c r="P405" s="103" t="s">
        <v>653</v>
      </c>
      <c r="Q405" s="103" t="s">
        <v>589</v>
      </c>
      <c r="R405" s="458" t="s">
        <v>1913</v>
      </c>
      <c r="S405" s="503"/>
      <c r="T405" s="103" t="s">
        <v>42</v>
      </c>
      <c r="U405" s="103" t="s">
        <v>137</v>
      </c>
      <c r="V405" s="454" t="str">
        <f>Tabela3[[#This Row],[NOVO 
PRAZO REDE]]</f>
        <v>REDE OK</v>
      </c>
      <c r="W405" s="454">
        <f>Tabela3[[#This Row],[PRAZO
ATIVAÇÃO]]</f>
        <v>0</v>
      </c>
      <c r="X405" s="103" t="s">
        <v>500</v>
      </c>
      <c r="Y405" s="103" t="str">
        <f>IFERROR("W"&amp;WEEKNUM(Tabela3[[#This Row],[PRAZO RE REVISADO]]),"-")</f>
        <v>-</v>
      </c>
      <c r="Z405" s="103" t="str">
        <f>IFERROR("W"&amp;WEEKNUM(Tabela3[[#This Row],[PRAZO ATIVAÇÃO]]),"-")</f>
        <v>W0</v>
      </c>
      <c r="AA405" s="103">
        <v>2024</v>
      </c>
      <c r="AB405" s="103">
        <v>517431</v>
      </c>
      <c r="AC405" s="103" t="s">
        <v>572</v>
      </c>
      <c r="AD405" s="103" t="s">
        <v>137</v>
      </c>
      <c r="AE405" s="454"/>
      <c r="AF405" s="454"/>
      <c r="AG405" s="474"/>
      <c r="AH405" s="103"/>
      <c r="AK405" s="103" t="str">
        <f ca="1">IF(Tabela3[[#This Row],[STATUS]]&lt;&gt;"PREVISTO","N/A",IF(Tabela3[[#This Row],[Data_RE_CONGELADA]]="REDE OK","OK",IFERROR(IF(TODAY()-Tabela3[[#This Row],[Data_RE_CONGELADA]]&gt;=0,"ATRASADO",IF(TODAY()-Tabela3[[#This Row],[Data_RE_CONGELADA]]&gt;-5,"VENCENDO",IF(TODAY()-Tabela3[[#This Row],[Data_RE_CONGELADA]]&lt;=0,"NO PRAZO"))),"N/A")))</f>
        <v>N/A</v>
      </c>
      <c r="AL405" s="454">
        <v>45667</v>
      </c>
      <c r="AM405" s="454">
        <f>Tabela3[[#This Row],[PRAZO
ATIVAÇÃO]]</f>
        <v>0</v>
      </c>
      <c r="AN405" s="458" t="s">
        <v>186</v>
      </c>
      <c r="AO405" s="458" t="s">
        <v>186</v>
      </c>
      <c r="AP405" s="454" t="s">
        <v>575</v>
      </c>
      <c r="AQ405" s="103" t="s">
        <v>684</v>
      </c>
      <c r="AR405" s="103" t="s">
        <v>996</v>
      </c>
      <c r="AS405" s="103">
        <v>0</v>
      </c>
      <c r="AU405" s="103" t="s">
        <v>604</v>
      </c>
      <c r="BC405" s="103"/>
      <c r="BE405" s="103" t="e">
        <f>VLOOKUP(Tabela3[[#This Row],[ID OSP]],[1]Export!$R:$R,1,0)</f>
        <v>#N/A</v>
      </c>
    </row>
    <row r="406" spans="1:76" hidden="1">
      <c r="A406" s="103" t="s">
        <v>1914</v>
      </c>
      <c r="B406" s="103" t="s">
        <v>1915</v>
      </c>
      <c r="C406" s="104" t="s">
        <v>137</v>
      </c>
      <c r="D406" s="454" t="s">
        <v>252</v>
      </c>
      <c r="E406" s="454" t="s">
        <v>138</v>
      </c>
      <c r="G406" s="454">
        <v>45646</v>
      </c>
      <c r="H406" s="454">
        <v>45646</v>
      </c>
      <c r="I406" s="103" t="s">
        <v>139</v>
      </c>
      <c r="J406" s="103" t="s">
        <v>139</v>
      </c>
      <c r="K406" s="458" t="s">
        <v>1916</v>
      </c>
      <c r="L406" s="103" t="s">
        <v>446</v>
      </c>
      <c r="M406" s="103" t="s">
        <v>464</v>
      </c>
      <c r="N406" s="103" t="s">
        <v>947</v>
      </c>
      <c r="O406" s="103" t="s">
        <v>616</v>
      </c>
      <c r="P406" s="103" t="s">
        <v>589</v>
      </c>
      <c r="Q406" s="103" t="s">
        <v>589</v>
      </c>
      <c r="R406" s="458" t="s">
        <v>617</v>
      </c>
      <c r="S406" s="503" t="s">
        <v>1917</v>
      </c>
      <c r="T406" s="103" t="s">
        <v>252</v>
      </c>
      <c r="U406" s="103" t="s">
        <v>137</v>
      </c>
      <c r="V406" s="104" t="s">
        <v>138</v>
      </c>
      <c r="W406" s="454">
        <f>Tabela3[[#This Row],[PRAZO
ATIVAÇÃO]]</f>
        <v>0</v>
      </c>
      <c r="X406" s="103" t="s">
        <v>500</v>
      </c>
      <c r="Y406" s="103" t="str">
        <f>IFERROR("W"&amp;WEEKNUM(Tabela3[[#This Row],[PRAZO RE REVISADO]]),"-")</f>
        <v>-</v>
      </c>
      <c r="Z406" s="103" t="str">
        <f>IFERROR("W"&amp;WEEKNUM(Tabela3[[#This Row],[PRAZO ATIVAÇÃO]]),"-")</f>
        <v>W0</v>
      </c>
      <c r="AA406" s="103">
        <v>2024</v>
      </c>
      <c r="AB406" s="103">
        <v>523944</v>
      </c>
      <c r="AC406" s="103" t="s">
        <v>610</v>
      </c>
      <c r="AD406" s="103" t="s">
        <v>137</v>
      </c>
      <c r="AE406" s="454"/>
      <c r="AF406" s="454"/>
      <c r="AG406" s="474"/>
      <c r="AH406" s="103"/>
      <c r="AK406" s="103" t="str">
        <f ca="1">IF(Tabela3[[#This Row],[STATUS]]&lt;&gt;"PREVISTO","N/A",IF(Tabela3[[#This Row],[Data_RE_CONGELADA]]="REDE OK","OK",IFERROR(IF(TODAY()-Tabela3[[#This Row],[Data_RE_CONGELADA]]&gt;=0,"ATRASADO",IF(TODAY()-Tabela3[[#This Row],[Data_RE_CONGELADA]]&gt;-5,"VENCENDO",IF(TODAY()-Tabela3[[#This Row],[Data_RE_CONGELADA]]&lt;=0,"NO PRAZO"))),"N/A")))</f>
        <v>N/A</v>
      </c>
      <c r="AL406" s="454">
        <v>45576</v>
      </c>
      <c r="AM406" s="454">
        <v>45587</v>
      </c>
      <c r="AN406" s="458" t="s">
        <v>794</v>
      </c>
      <c r="AO406" s="458" t="s">
        <v>1918</v>
      </c>
      <c r="AP406" s="454" t="s">
        <v>575</v>
      </c>
      <c r="AQ406" s="103" t="s">
        <v>802</v>
      </c>
      <c r="AR406" s="454" t="str">
        <f>Tabela3[[#This Row],[NOVO 
PRAZO REDE]]</f>
        <v>REDE OK</v>
      </c>
      <c r="AS406" s="103">
        <v>0</v>
      </c>
      <c r="AU406" s="103" t="s">
        <v>604</v>
      </c>
      <c r="BC406" s="103"/>
      <c r="BE406" s="103" t="e">
        <f>VLOOKUP(Tabela3[[#This Row],[ID OSP]],[1]Export!$R:$R,1,0)</f>
        <v>#N/A</v>
      </c>
    </row>
    <row r="407" spans="1:76" hidden="1">
      <c r="A407" s="103" t="s">
        <v>1919</v>
      </c>
      <c r="B407" s="103" t="s">
        <v>1920</v>
      </c>
      <c r="C407" s="104" t="s">
        <v>137</v>
      </c>
      <c r="D407" s="456" t="s">
        <v>252</v>
      </c>
      <c r="E407" s="454" t="s">
        <v>138</v>
      </c>
      <c r="G407" s="454" t="s">
        <v>607</v>
      </c>
      <c r="H407" s="454" t="s">
        <v>186</v>
      </c>
      <c r="I407" s="103" t="s">
        <v>139</v>
      </c>
      <c r="J407" s="103" t="s">
        <v>139</v>
      </c>
      <c r="K407" s="458" t="s">
        <v>608</v>
      </c>
      <c r="L407" s="103" t="s">
        <v>446</v>
      </c>
      <c r="M407" s="103" t="s">
        <v>450</v>
      </c>
      <c r="N407" s="103" t="s">
        <v>450</v>
      </c>
      <c r="O407" s="103" t="s">
        <v>588</v>
      </c>
      <c r="P407" s="103" t="s">
        <v>589</v>
      </c>
      <c r="Q407" s="103" t="s">
        <v>589</v>
      </c>
      <c r="R407" s="458" t="s">
        <v>609</v>
      </c>
      <c r="S407" s="503"/>
      <c r="T407" s="103" t="s">
        <v>42</v>
      </c>
      <c r="U407" s="103" t="s">
        <v>137</v>
      </c>
      <c r="V407" s="454" t="str">
        <f>Tabela3[[#This Row],[NOVO 
PRAZO REDE]]</f>
        <v>REDE OK</v>
      </c>
      <c r="W407" s="454">
        <f>Tabela3[[#This Row],[PRAZO
ATIVAÇÃO]]</f>
        <v>0</v>
      </c>
      <c r="X407" s="103" t="s">
        <v>485</v>
      </c>
      <c r="Y407" s="103" t="str">
        <f>IFERROR("W"&amp;WEEKNUM(Tabela3[[#This Row],[PRAZO RE REVISADO]]),"-")</f>
        <v>-</v>
      </c>
      <c r="Z407" s="103" t="str">
        <f>IFERROR("W"&amp;WEEKNUM(Tabela3[[#This Row],[PRAZO ATIVAÇÃO]]),"-")</f>
        <v>W0</v>
      </c>
      <c r="AA407" s="103">
        <v>2024</v>
      </c>
      <c r="AB407" s="103">
        <v>512382</v>
      </c>
      <c r="AC407" s="103" t="s">
        <v>610</v>
      </c>
      <c r="AD407" s="103" t="s">
        <v>137</v>
      </c>
      <c r="AE407" s="454"/>
      <c r="AF407" s="454"/>
      <c r="AG407" s="474"/>
      <c r="AH407" s="103"/>
      <c r="AK407" s="103" t="str">
        <f ca="1">IF(Tabela3[[#This Row],[STATUS]]&lt;&gt;"PREVISTO","N/A",IF(Tabela3[[#This Row],[Data_RE_CONGELADA]]="REDE OK","OK",IFERROR(IF(TODAY()-Tabela3[[#This Row],[Data_RE_CONGELADA]]&gt;=0,"ATRASADO",IF(TODAY()-Tabela3[[#This Row],[Data_RE_CONGELADA]]&gt;-5,"VENCENDO",IF(TODAY()-Tabela3[[#This Row],[Data_RE_CONGELADA]]&lt;=0,"NO PRAZO"))),"N/A")))</f>
        <v>N/A</v>
      </c>
      <c r="AL407" s="454" t="s">
        <v>138</v>
      </c>
      <c r="AM407" s="454" t="s">
        <v>137</v>
      </c>
      <c r="AN407" s="458" t="s">
        <v>186</v>
      </c>
      <c r="AP407" s="103" t="s">
        <v>575</v>
      </c>
      <c r="AQ407" s="103" t="s">
        <v>611</v>
      </c>
      <c r="AR407" s="103" t="s">
        <v>575</v>
      </c>
      <c r="AS407" s="103">
        <v>0</v>
      </c>
      <c r="AU407" s="103" t="s">
        <v>604</v>
      </c>
      <c r="BC407" s="103"/>
      <c r="BE407" s="103" t="e">
        <f>VLOOKUP(Tabela3[[#This Row],[ID OSP]],[1]Export!$R:$R,1,0)</f>
        <v>#N/A</v>
      </c>
    </row>
    <row r="408" spans="1:76" hidden="1">
      <c r="A408" s="103" t="s">
        <v>211</v>
      </c>
      <c r="B408" s="103" t="s">
        <v>211</v>
      </c>
      <c r="C408" s="104" t="s">
        <v>137</v>
      </c>
      <c r="D408" s="454" t="s">
        <v>252</v>
      </c>
      <c r="E408" s="454" t="s">
        <v>138</v>
      </c>
      <c r="F408" s="454" t="s">
        <v>137</v>
      </c>
      <c r="G408" s="454" t="s">
        <v>607</v>
      </c>
      <c r="H408" s="454">
        <v>45992</v>
      </c>
      <c r="I408" s="103" t="s">
        <v>252</v>
      </c>
      <c r="J408" s="103" t="s">
        <v>138</v>
      </c>
      <c r="K408" s="458" t="s">
        <v>1921</v>
      </c>
      <c r="L408" s="103" t="s">
        <v>638</v>
      </c>
      <c r="M408" s="103" t="s">
        <v>211</v>
      </c>
      <c r="N408" s="103" t="s">
        <v>186</v>
      </c>
      <c r="O408" s="103" t="s">
        <v>186</v>
      </c>
      <c r="P408" s="103" t="s">
        <v>712</v>
      </c>
      <c r="Q408" s="103" t="s">
        <v>639</v>
      </c>
      <c r="R408" s="458" t="s">
        <v>607</v>
      </c>
      <c r="S408" s="503"/>
      <c r="T408" s="103" t="s">
        <v>42</v>
      </c>
      <c r="U408" s="103" t="s">
        <v>137</v>
      </c>
      <c r="V408" s="454" t="str">
        <f>Tabela3[[#This Row],[NOVO 
PRAZO REDE]]</f>
        <v>REDE OK</v>
      </c>
      <c r="W408" s="454" t="str">
        <f>Tabela3[[#This Row],[PRAZO
ATIVAÇÃO]]</f>
        <v>ATIVO</v>
      </c>
      <c r="X408" s="103" t="s">
        <v>713</v>
      </c>
      <c r="Y408" s="103" t="str">
        <f>IFERROR("W"&amp;WEEKNUM(Tabela3[[#This Row],[PRAZO RE REVISADO]]),"-")</f>
        <v>-</v>
      </c>
      <c r="Z408" s="103" t="str">
        <f>IFERROR("W"&amp;WEEKNUM(Tabela3[[#This Row],[PRAZO ATIVAÇÃO]]),"-")</f>
        <v>-</v>
      </c>
      <c r="AA408" s="103">
        <v>2025</v>
      </c>
      <c r="AB408" s="103">
        <v>510421</v>
      </c>
      <c r="AC408" s="103" t="s">
        <v>572</v>
      </c>
      <c r="AD408" s="103" t="s">
        <v>137</v>
      </c>
      <c r="AF408" s="103"/>
      <c r="AG408" s="474"/>
      <c r="AH408" s="103" t="e">
        <f>VLOOKUP(Tabela3[[#This Row],[SITE]],#REF!,8,0)</f>
        <v>#REF!</v>
      </c>
      <c r="AK408" s="103" t="str">
        <f ca="1">IF(Tabela3[[#This Row],[STATUS]]&lt;&gt;"PREVISTO","N/A",IF(Tabela3[[#This Row],[Data_RE_CONGELADA]]="REDE OK","OK",IFERROR(IF(TODAY()-Tabela3[[#This Row],[Data_RE_CONGELADA]]&gt;=0,"ATRASADO",IF(TODAY()-Tabela3[[#This Row],[Data_RE_CONGELADA]]&gt;-5,"VENCENDO",IF(TODAY()-Tabela3[[#This Row],[Data_RE_CONGELADA]]&lt;=0,"NO PRAZO"))),"N/A")))</f>
        <v>N/A</v>
      </c>
      <c r="AL408" s="454" t="s">
        <v>138</v>
      </c>
      <c r="AM408" s="454" t="s">
        <v>137</v>
      </c>
      <c r="AN408" s="458" t="s">
        <v>186</v>
      </c>
      <c r="AP408" s="103" t="s">
        <v>575</v>
      </c>
      <c r="AQ408" s="103" t="s">
        <v>611</v>
      </c>
      <c r="AR408" s="103" t="s">
        <v>576</v>
      </c>
      <c r="AS408" s="103">
        <v>0</v>
      </c>
      <c r="AU408" s="103" t="s">
        <v>648</v>
      </c>
      <c r="AV408" s="103" t="s">
        <v>580</v>
      </c>
      <c r="AW408" s="103" t="s">
        <v>580</v>
      </c>
      <c r="AX408" s="103" t="s">
        <v>580</v>
      </c>
      <c r="AY408" s="103" t="s">
        <v>580</v>
      </c>
      <c r="AZ408" s="103" t="s">
        <v>580</v>
      </c>
      <c r="BA408" s="103" t="s">
        <v>580</v>
      </c>
      <c r="BB408" s="103" t="s">
        <v>4</v>
      </c>
      <c r="BC408" s="103"/>
      <c r="BE408" s="103" t="e">
        <f>VLOOKUP(Tabela3[[#This Row],[ID OSP]],[1]Export!$R:$R,1,0)</f>
        <v>#N/A</v>
      </c>
    </row>
    <row r="409" spans="1:76" hidden="1">
      <c r="A409" s="103" t="s">
        <v>1922</v>
      </c>
      <c r="B409" s="103" t="s">
        <v>1923</v>
      </c>
      <c r="C409" s="104" t="s">
        <v>137</v>
      </c>
      <c r="D409" s="456" t="s">
        <v>252</v>
      </c>
      <c r="E409" s="454" t="s">
        <v>138</v>
      </c>
      <c r="G409" s="454">
        <v>45482</v>
      </c>
      <c r="H409" s="454">
        <v>45434</v>
      </c>
      <c r="I409" s="103" t="s">
        <v>139</v>
      </c>
      <c r="J409" s="103" t="s">
        <v>139</v>
      </c>
      <c r="K409" s="458" t="s">
        <v>1924</v>
      </c>
      <c r="L409" s="103" t="s">
        <v>446</v>
      </c>
      <c r="M409" s="103" t="s">
        <v>465</v>
      </c>
      <c r="N409" s="103" t="s">
        <v>813</v>
      </c>
      <c r="O409" s="103" t="s">
        <v>588</v>
      </c>
      <c r="P409" s="103" t="s">
        <v>589</v>
      </c>
      <c r="Q409" s="103" t="s">
        <v>589</v>
      </c>
      <c r="R409" s="458" t="s">
        <v>630</v>
      </c>
      <c r="S409" s="460"/>
      <c r="T409" s="103" t="s">
        <v>252</v>
      </c>
      <c r="U409" s="103" t="s">
        <v>137</v>
      </c>
      <c r="V409" s="454" t="str">
        <f>Tabela3[[#This Row],[NOVO 
PRAZO REDE]]</f>
        <v>REDE OK</v>
      </c>
      <c r="W409" s="454">
        <f>Tabela3[[#This Row],[PRAZO
ATIVAÇÃO]]</f>
        <v>0</v>
      </c>
      <c r="X409" s="103" t="s">
        <v>631</v>
      </c>
      <c r="Y409" s="103" t="str">
        <f>IFERROR("W"&amp;WEEKNUM(Tabela3[[#This Row],[PRAZO RE REVISADO]]),"-")</f>
        <v>-</v>
      </c>
      <c r="Z409" s="103" t="str">
        <f>IFERROR("W"&amp;WEEKNUM(Tabela3[[#This Row],[PRAZO ATIVAÇÃO]]),"-")</f>
        <v>W0</v>
      </c>
      <c r="AA409" s="103">
        <v>2024</v>
      </c>
      <c r="AB409" s="103">
        <v>511952</v>
      </c>
      <c r="AC409" s="103" t="s">
        <v>866</v>
      </c>
      <c r="AD409" s="103" t="s">
        <v>137</v>
      </c>
      <c r="AE409" s="454"/>
      <c r="AF409" s="454"/>
      <c r="AG409" s="474"/>
      <c r="AH409" s="103"/>
      <c r="AK409" s="103" t="str">
        <f ca="1">IF(Tabela3[[#This Row],[STATUS]]&lt;&gt;"PREVISTO","N/A",IF(Tabela3[[#This Row],[Data_RE_CONGELADA]]="REDE OK","OK",IFERROR(IF(TODAY()-Tabela3[[#This Row],[Data_RE_CONGELADA]]&gt;=0,"ATRASADO",IF(TODAY()-Tabela3[[#This Row],[Data_RE_CONGELADA]]&gt;-5,"VENCENDO",IF(TODAY()-Tabela3[[#This Row],[Data_RE_CONGELADA]]&lt;=0,"NO PRAZO"))),"N/A")))</f>
        <v>N/A</v>
      </c>
      <c r="AL409" s="454" t="s">
        <v>138</v>
      </c>
      <c r="AM409" s="454" t="s">
        <v>137</v>
      </c>
      <c r="AN409" s="458" t="s">
        <v>186</v>
      </c>
      <c r="AP409" s="103" t="s">
        <v>575</v>
      </c>
      <c r="AQ409" s="103" t="s">
        <v>611</v>
      </c>
      <c r="AR409" s="103" t="s">
        <v>575</v>
      </c>
      <c r="AS409" s="103">
        <v>0</v>
      </c>
      <c r="AU409" s="103" t="s">
        <v>604</v>
      </c>
      <c r="BC409" s="103"/>
      <c r="BE409" s="103" t="e">
        <f>VLOOKUP(Tabela3[[#This Row],[ID OSP]],[1]Export!$R:$R,1,0)</f>
        <v>#N/A</v>
      </c>
    </row>
    <row r="410" spans="1:76" hidden="1">
      <c r="A410" s="103" t="s">
        <v>1925</v>
      </c>
      <c r="B410" s="103" t="s">
        <v>1926</v>
      </c>
      <c r="C410" s="104" t="s">
        <v>137</v>
      </c>
      <c r="D410" s="456" t="s">
        <v>252</v>
      </c>
      <c r="E410" s="454" t="s">
        <v>138</v>
      </c>
      <c r="G410" s="454">
        <v>45588</v>
      </c>
      <c r="H410" s="454">
        <v>45588</v>
      </c>
      <c r="I410" s="103" t="s">
        <v>139</v>
      </c>
      <c r="J410" s="103" t="s">
        <v>139</v>
      </c>
      <c r="K410" s="458" t="s">
        <v>869</v>
      </c>
      <c r="L410" s="103" t="s">
        <v>446</v>
      </c>
      <c r="M410" s="103" t="s">
        <v>450</v>
      </c>
      <c r="N410" s="103" t="s">
        <v>450</v>
      </c>
      <c r="O410" s="103" t="s">
        <v>588</v>
      </c>
      <c r="P410" s="103" t="s">
        <v>589</v>
      </c>
      <c r="Q410" s="103" t="s">
        <v>589</v>
      </c>
      <c r="R410" s="458" t="s">
        <v>617</v>
      </c>
      <c r="S410" s="503"/>
      <c r="T410" s="103" t="s">
        <v>42</v>
      </c>
      <c r="U410" s="103" t="s">
        <v>137</v>
      </c>
      <c r="V410" s="454" t="str">
        <f>Tabela3[[#This Row],[NOVO 
PRAZO REDE]]</f>
        <v>REDE OK</v>
      </c>
      <c r="W410" s="454">
        <f>Tabela3[[#This Row],[PRAZO
ATIVAÇÃO]]</f>
        <v>0</v>
      </c>
      <c r="X410" s="103" t="s">
        <v>500</v>
      </c>
      <c r="Y410" s="103" t="str">
        <f>IFERROR("W"&amp;WEEKNUM(Tabela3[[#This Row],[PRAZO RE REVISADO]]),"-")</f>
        <v>-</v>
      </c>
      <c r="Z410" s="103" t="str">
        <f>IFERROR("W"&amp;WEEKNUM(Tabela3[[#This Row],[PRAZO ATIVAÇÃO]]),"-")</f>
        <v>W0</v>
      </c>
      <c r="AA410" s="103">
        <v>2024</v>
      </c>
      <c r="AB410" s="103">
        <v>512385</v>
      </c>
      <c r="AC410" s="103" t="s">
        <v>572</v>
      </c>
      <c r="AD410" s="103" t="s">
        <v>137</v>
      </c>
      <c r="AE410" s="454"/>
      <c r="AF410" s="454"/>
      <c r="AG410" s="474"/>
      <c r="AH410" s="103"/>
      <c r="AK410" s="103" t="str">
        <f ca="1">IF(Tabela3[[#This Row],[STATUS]]&lt;&gt;"PREVISTO","N/A",IF(Tabela3[[#This Row],[Data_RE_CONGELADA]]="REDE OK","OK",IFERROR(IF(TODAY()-Tabela3[[#This Row],[Data_RE_CONGELADA]]&gt;=0,"ATRASADO",IF(TODAY()-Tabela3[[#This Row],[Data_RE_CONGELADA]]&gt;-5,"VENCENDO",IF(TODAY()-Tabela3[[#This Row],[Data_RE_CONGELADA]]&lt;=0,"NO PRAZO"))),"N/A")))</f>
        <v>N/A</v>
      </c>
      <c r="AL410" s="454" t="s">
        <v>618</v>
      </c>
      <c r="AM410" s="454" t="s">
        <v>618</v>
      </c>
      <c r="AN410" s="458" t="s">
        <v>138</v>
      </c>
      <c r="AO410" s="458" t="s">
        <v>870</v>
      </c>
      <c r="AP410" s="103" t="s">
        <v>575</v>
      </c>
      <c r="AQ410" s="103" t="s">
        <v>611</v>
      </c>
      <c r="AR410" s="103" t="s">
        <v>575</v>
      </c>
      <c r="AS410" s="103">
        <v>0</v>
      </c>
      <c r="AU410" s="103" t="s">
        <v>604</v>
      </c>
      <c r="BC410" s="103"/>
      <c r="BE410" s="103" t="e">
        <f>VLOOKUP(Tabela3[[#This Row],[ID OSP]],[1]Export!$R:$R,1,0)</f>
        <v>#N/A</v>
      </c>
    </row>
    <row r="411" spans="1:76" hidden="1">
      <c r="A411" s="103" t="s">
        <v>1927</v>
      </c>
      <c r="B411" s="103" t="s">
        <v>1928</v>
      </c>
      <c r="C411" s="539" t="s">
        <v>137</v>
      </c>
      <c r="D411" s="454" t="s">
        <v>252</v>
      </c>
      <c r="E411" s="454" t="s">
        <v>138</v>
      </c>
      <c r="G411" s="454">
        <v>45561</v>
      </c>
      <c r="H411" s="454">
        <v>45621</v>
      </c>
      <c r="I411" s="103" t="s">
        <v>139</v>
      </c>
      <c r="J411" s="103" t="s">
        <v>139</v>
      </c>
      <c r="K411" s="458" t="s">
        <v>1929</v>
      </c>
      <c r="L411" s="103" t="s">
        <v>446</v>
      </c>
      <c r="M411" s="103" t="s">
        <v>451</v>
      </c>
      <c r="N411" s="103" t="s">
        <v>451</v>
      </c>
      <c r="O411" s="103" t="s">
        <v>588</v>
      </c>
      <c r="P411" s="103" t="s">
        <v>1587</v>
      </c>
      <c r="Q411" s="103" t="s">
        <v>589</v>
      </c>
      <c r="R411" s="458" t="s">
        <v>617</v>
      </c>
      <c r="S411" s="503"/>
      <c r="T411" s="103" t="s">
        <v>42</v>
      </c>
      <c r="U411" s="103" t="s">
        <v>137</v>
      </c>
      <c r="V411" s="454" t="str">
        <f>Tabela3[[#This Row],[NOVO 
PRAZO REDE]]</f>
        <v>REDE OK</v>
      </c>
      <c r="W411" s="454">
        <f>Tabela3[[#This Row],[PRAZO
ATIVAÇÃO]]</f>
        <v>0</v>
      </c>
      <c r="X411" s="103" t="s">
        <v>500</v>
      </c>
      <c r="Y411" s="103" t="str">
        <f>IFERROR("W"&amp;WEEKNUM(Tabela3[[#This Row],[PRAZO RE REVISADO]]),"-")</f>
        <v>-</v>
      </c>
      <c r="Z411" s="103" t="str">
        <f>IFERROR("W"&amp;WEEKNUM(Tabela3[[#This Row],[PRAZO ATIVAÇÃO]]),"-")</f>
        <v>W0</v>
      </c>
      <c r="AA411" s="103">
        <v>2024</v>
      </c>
      <c r="AB411" s="103">
        <v>512384</v>
      </c>
      <c r="AC411" s="103" t="s">
        <v>572</v>
      </c>
      <c r="AD411" s="103" t="s">
        <v>137</v>
      </c>
      <c r="AE411" s="454"/>
      <c r="AF411" s="454"/>
      <c r="AG411" s="474"/>
      <c r="AH411" s="103"/>
      <c r="AK411" s="103" t="str">
        <f ca="1">IF(Tabela3[[#This Row],[STATUS]]&lt;&gt;"PREVISTO","N/A",IF(Tabela3[[#This Row],[Data_RE_CONGELADA]]="REDE OK","OK",IFERROR(IF(TODAY()-Tabela3[[#This Row],[Data_RE_CONGELADA]]&gt;=0,"ATRASADO",IF(TODAY()-Tabela3[[#This Row],[Data_RE_CONGELADA]]&gt;-5,"VENCENDO",IF(TODAY()-Tabela3[[#This Row],[Data_RE_CONGELADA]]&lt;=0,"NO PRAZO"))),"N/A")))</f>
        <v>N/A</v>
      </c>
      <c r="AL411" s="454" t="s">
        <v>138</v>
      </c>
      <c r="AM411" s="454">
        <v>45575</v>
      </c>
      <c r="AN411" s="458" t="s">
        <v>186</v>
      </c>
      <c r="AO411" s="458" t="s">
        <v>1930</v>
      </c>
      <c r="AP411" s="103" t="s">
        <v>575</v>
      </c>
      <c r="AQ411" s="103" t="s">
        <v>611</v>
      </c>
      <c r="AR411" s="103" t="s">
        <v>575</v>
      </c>
      <c r="AS411" s="103">
        <v>0</v>
      </c>
      <c r="AU411" s="103" t="s">
        <v>604</v>
      </c>
      <c r="BC411" s="103"/>
      <c r="BE411" s="103" t="e">
        <f>VLOOKUP(Tabela3[[#This Row],[ID OSP]],[1]Export!$R:$R,1,0)</f>
        <v>#N/A</v>
      </c>
    </row>
    <row r="412" spans="1:76" hidden="1">
      <c r="A412" s="103" t="s">
        <v>1931</v>
      </c>
      <c r="B412" s="103" t="s">
        <v>1932</v>
      </c>
      <c r="C412" s="104" t="s">
        <v>137</v>
      </c>
      <c r="D412" s="456" t="s">
        <v>252</v>
      </c>
      <c r="E412" s="454" t="s">
        <v>138</v>
      </c>
      <c r="F412" s="103"/>
      <c r="G412" s="454">
        <v>45642</v>
      </c>
      <c r="H412" s="454" t="s">
        <v>186</v>
      </c>
      <c r="I412" s="103" t="s">
        <v>139</v>
      </c>
      <c r="J412" s="103" t="s">
        <v>139</v>
      </c>
      <c r="K412" s="458" t="s">
        <v>994</v>
      </c>
      <c r="L412" s="103" t="s">
        <v>446</v>
      </c>
      <c r="M412" s="103" t="s">
        <v>453</v>
      </c>
      <c r="N412" s="103" t="s">
        <v>453</v>
      </c>
      <c r="O412" s="103" t="s">
        <v>588</v>
      </c>
      <c r="P412" s="103" t="s">
        <v>705</v>
      </c>
      <c r="Q412" s="103" t="s">
        <v>589</v>
      </c>
      <c r="R412" s="458" t="s">
        <v>617</v>
      </c>
      <c r="S412" s="504"/>
      <c r="T412" s="103" t="s">
        <v>42</v>
      </c>
      <c r="U412" s="103" t="s">
        <v>137</v>
      </c>
      <c r="V412" s="454" t="s">
        <v>138</v>
      </c>
      <c r="W412" s="454">
        <f>Tabela3[[#This Row],[PRAZO
ATIVAÇÃO]]</f>
        <v>0</v>
      </c>
      <c r="X412" s="103" t="s">
        <v>500</v>
      </c>
      <c r="Y412" s="103" t="str">
        <f>IFERROR("W"&amp;WEEKNUM(Tabela3[[#This Row],[PRAZO RE REVISADO]]),"-")</f>
        <v>-</v>
      </c>
      <c r="Z412" s="103" t="str">
        <f>IFERROR("W"&amp;WEEKNUM(Tabela3[[#This Row],[PRAZO ATIVAÇÃO]]),"-")</f>
        <v>W0</v>
      </c>
      <c r="AA412" s="103">
        <v>2024</v>
      </c>
      <c r="AB412" s="103">
        <v>512246</v>
      </c>
      <c r="AC412" s="103" t="s">
        <v>572</v>
      </c>
      <c r="AD412" s="103" t="s">
        <v>137</v>
      </c>
      <c r="AE412" s="454"/>
      <c r="AF412" s="454"/>
      <c r="AG412" s="474"/>
      <c r="AH412" s="103"/>
      <c r="AK412" s="103" t="str">
        <f ca="1">IF(Tabela3[[#This Row],[STATUS]]&lt;&gt;"PREVISTO","N/A",IF(Tabela3[[#This Row],[Data_RE_CONGELADA]]="REDE OK","OK",IFERROR(IF(TODAY()-Tabela3[[#This Row],[Data_RE_CONGELADA]]&gt;=0,"ATRASADO",IF(TODAY()-Tabela3[[#This Row],[Data_RE_CONGELADA]]&gt;-5,"VENCENDO",IF(TODAY()-Tabela3[[#This Row],[Data_RE_CONGELADA]]&lt;=0,"NO PRAZO"))),"N/A")))</f>
        <v>N/A</v>
      </c>
      <c r="AL412" s="454">
        <v>45576</v>
      </c>
      <c r="AM412" s="103" t="s">
        <v>137</v>
      </c>
      <c r="AN412" s="458" t="s">
        <v>186</v>
      </c>
      <c r="AO412" s="458" t="s">
        <v>995</v>
      </c>
      <c r="AP412" s="103" t="s">
        <v>575</v>
      </c>
      <c r="AQ412" s="103" t="s">
        <v>684</v>
      </c>
      <c r="AR412" s="103" t="s">
        <v>996</v>
      </c>
      <c r="AS412" s="103">
        <v>0</v>
      </c>
      <c r="AU412" s="103" t="s">
        <v>604</v>
      </c>
      <c r="BC412" s="103"/>
      <c r="BE412" s="103" t="e">
        <f>VLOOKUP(Tabela3[[#This Row],[ID OSP]],[1]Export!$R:$R,1,0)</f>
        <v>#N/A</v>
      </c>
    </row>
    <row r="413" spans="1:76" hidden="1">
      <c r="A413" s="103" t="s">
        <v>1933</v>
      </c>
      <c r="B413" s="103" t="s">
        <v>1934</v>
      </c>
      <c r="C413" s="104" t="s">
        <v>137</v>
      </c>
      <c r="D413" s="456" t="s">
        <v>252</v>
      </c>
      <c r="E413" s="454" t="s">
        <v>138</v>
      </c>
      <c r="G413" s="454">
        <v>45491</v>
      </c>
      <c r="H413" s="454">
        <v>45548</v>
      </c>
      <c r="I413" s="103" t="s">
        <v>139</v>
      </c>
      <c r="J413" s="103" t="s">
        <v>139</v>
      </c>
      <c r="K413" s="458" t="s">
        <v>1935</v>
      </c>
      <c r="L413" s="103" t="s">
        <v>446</v>
      </c>
      <c r="M413" s="103" t="s">
        <v>461</v>
      </c>
      <c r="N413" s="103" t="s">
        <v>655</v>
      </c>
      <c r="O413" s="103" t="s">
        <v>588</v>
      </c>
      <c r="P413" s="103" t="s">
        <v>589</v>
      </c>
      <c r="Q413" s="103" t="s">
        <v>589</v>
      </c>
      <c r="R413" s="458" t="s">
        <v>630</v>
      </c>
      <c r="S413" s="460"/>
      <c r="T413" s="103" t="s">
        <v>252</v>
      </c>
      <c r="U413" s="103" t="s">
        <v>137</v>
      </c>
      <c r="V413" s="454" t="str">
        <f>Tabela3[[#This Row],[NOVO 
PRAZO REDE]]</f>
        <v>REDE OK</v>
      </c>
      <c r="W413" s="454">
        <f>Tabela3[[#This Row],[PRAZO
ATIVAÇÃO]]</f>
        <v>0</v>
      </c>
      <c r="X413" s="103" t="s">
        <v>625</v>
      </c>
      <c r="Y413" s="103" t="str">
        <f>IFERROR("W"&amp;WEEKNUM(Tabela3[[#This Row],[PRAZO RE REVISADO]]),"-")</f>
        <v>-</v>
      </c>
      <c r="Z413" s="103" t="str">
        <f>IFERROR("W"&amp;WEEKNUM(Tabela3[[#This Row],[PRAZO ATIVAÇÃO]]),"-")</f>
        <v>W0</v>
      </c>
      <c r="AA413" s="103">
        <v>2024</v>
      </c>
      <c r="AB413" s="103">
        <v>486477</v>
      </c>
      <c r="AC413" s="103" t="s">
        <v>268</v>
      </c>
      <c r="AD413" s="103" t="s">
        <v>137</v>
      </c>
      <c r="AE413" s="454"/>
      <c r="AF413" s="454"/>
      <c r="AG413" s="474"/>
      <c r="AH413" s="103"/>
      <c r="AK413" s="103" t="str">
        <f ca="1">IF(Tabela3[[#This Row],[STATUS]]&lt;&gt;"PREVISTO","N/A",IF(Tabela3[[#This Row],[Data_RE_CONGELADA]]="REDE OK","OK",IFERROR(IF(TODAY()-Tabela3[[#This Row],[Data_RE_CONGELADA]]&gt;=0,"ATRASADO",IF(TODAY()-Tabela3[[#This Row],[Data_RE_CONGELADA]]&gt;-5,"VENCENDO",IF(TODAY()-Tabela3[[#This Row],[Data_RE_CONGELADA]]&lt;=0,"NO PRAZO"))),"N/A")))</f>
        <v>N/A</v>
      </c>
      <c r="AL413" s="454" t="s">
        <v>138</v>
      </c>
      <c r="AM413" s="454" t="s">
        <v>137</v>
      </c>
      <c r="AN413" s="458" t="s">
        <v>186</v>
      </c>
      <c r="AP413" s="103" t="s">
        <v>575</v>
      </c>
      <c r="AQ413" s="103" t="s">
        <v>611</v>
      </c>
      <c r="AR413" s="103" t="s">
        <v>575</v>
      </c>
      <c r="AS413" s="103">
        <v>0</v>
      </c>
      <c r="AU413" s="103" t="s">
        <v>604</v>
      </c>
      <c r="BC413" s="103"/>
      <c r="BE413" s="103" t="e">
        <f>VLOOKUP(Tabela3[[#This Row],[ID OSP]],[1]Export!$R:$R,1,0)</f>
        <v>#N/A</v>
      </c>
    </row>
    <row r="414" spans="1:76" hidden="1">
      <c r="A414" s="103" t="s">
        <v>1936</v>
      </c>
      <c r="B414" s="103" t="s">
        <v>1937</v>
      </c>
      <c r="C414" s="540" t="s">
        <v>137</v>
      </c>
      <c r="D414" s="454" t="s">
        <v>252</v>
      </c>
      <c r="E414" s="454" t="s">
        <v>138</v>
      </c>
      <c r="G414" s="454">
        <v>45537</v>
      </c>
      <c r="H414" s="454">
        <v>45567</v>
      </c>
      <c r="I414" s="103" t="s">
        <v>139</v>
      </c>
      <c r="J414" s="103" t="s">
        <v>139</v>
      </c>
      <c r="K414" s="458" t="s">
        <v>1938</v>
      </c>
      <c r="L414" s="103" t="s">
        <v>446</v>
      </c>
      <c r="M414" s="103" t="s">
        <v>449</v>
      </c>
      <c r="N414" s="103" t="s">
        <v>1939</v>
      </c>
      <c r="O414" s="103" t="s">
        <v>874</v>
      </c>
      <c r="P414" s="103" t="s">
        <v>598</v>
      </c>
      <c r="Q414" s="103" t="s">
        <v>589</v>
      </c>
      <c r="R414" s="458" t="s">
        <v>617</v>
      </c>
      <c r="S414" s="503"/>
      <c r="T414" s="103" t="s">
        <v>42</v>
      </c>
      <c r="U414" s="103" t="s">
        <v>137</v>
      </c>
      <c r="V414" s="454" t="str">
        <f>Tabela3[[#This Row],[NOVO 
PRAZO REDE]]</f>
        <v>REDE OK</v>
      </c>
      <c r="W414" s="454">
        <f>Tabela3[[#This Row],[PRAZO
ATIVAÇÃO]]</f>
        <v>0</v>
      </c>
      <c r="X414" s="103" t="s">
        <v>500</v>
      </c>
      <c r="Y414" s="103" t="str">
        <f>IFERROR("W"&amp;WEEKNUM(Tabela3[[#This Row],[PRAZO RE REVISADO]]),"-")</f>
        <v>-</v>
      </c>
      <c r="Z414" s="103" t="str">
        <f>IFERROR("W"&amp;WEEKNUM(Tabela3[[#This Row],[PRAZO ATIVAÇÃO]]),"-")</f>
        <v>W0</v>
      </c>
      <c r="AA414" s="103">
        <v>2024</v>
      </c>
      <c r="AB414" s="103">
        <v>512339</v>
      </c>
      <c r="AC414" s="103" t="s">
        <v>592</v>
      </c>
      <c r="AD414" s="103" t="s">
        <v>137</v>
      </c>
      <c r="AE414" s="454"/>
      <c r="AF414" s="454"/>
      <c r="AG414" s="474"/>
      <c r="AH414" s="103"/>
      <c r="AK414" s="103" t="str">
        <f ca="1">IF(Tabela3[[#This Row],[STATUS]]&lt;&gt;"PREVISTO","N/A",IF(Tabela3[[#This Row],[Data_RE_CONGELADA]]="REDE OK","OK",IFERROR(IF(TODAY()-Tabela3[[#This Row],[Data_RE_CONGELADA]]&gt;=0,"ATRASADO",IF(TODAY()-Tabela3[[#This Row],[Data_RE_CONGELADA]]&gt;-5,"VENCENDO",IF(TODAY()-Tabela3[[#This Row],[Data_RE_CONGELADA]]&lt;=0,"NO PRAZO"))),"N/A")))</f>
        <v>N/A</v>
      </c>
      <c r="AL414" s="454" t="s">
        <v>138</v>
      </c>
      <c r="AM414" s="454">
        <v>45567</v>
      </c>
      <c r="AN414" s="458" t="s">
        <v>186</v>
      </c>
      <c r="AP414" s="103" t="s">
        <v>575</v>
      </c>
      <c r="AQ414" s="103" t="s">
        <v>611</v>
      </c>
      <c r="AR414" s="103" t="s">
        <v>575</v>
      </c>
      <c r="AS414" s="103">
        <v>0</v>
      </c>
      <c r="AU414" s="103" t="s">
        <v>604</v>
      </c>
      <c r="BC414" s="103"/>
      <c r="BE414" s="103" t="e">
        <f>VLOOKUP(Tabela3[[#This Row],[ID OSP]],[1]Export!$R:$R,1,0)</f>
        <v>#N/A</v>
      </c>
    </row>
    <row r="415" spans="1:76" hidden="1">
      <c r="A415" s="103" t="s">
        <v>1940</v>
      </c>
      <c r="B415" s="103" t="s">
        <v>1941</v>
      </c>
      <c r="C415" s="104" t="s">
        <v>137</v>
      </c>
      <c r="D415" s="456" t="s">
        <v>252</v>
      </c>
      <c r="E415" s="454" t="s">
        <v>138</v>
      </c>
      <c r="G415" s="454">
        <v>45509</v>
      </c>
      <c r="H415" s="454">
        <v>45511</v>
      </c>
      <c r="I415" s="103" t="s">
        <v>139</v>
      </c>
      <c r="J415" s="103" t="s">
        <v>139</v>
      </c>
      <c r="K415" s="458" t="s">
        <v>1942</v>
      </c>
      <c r="L415" s="103" t="s">
        <v>446</v>
      </c>
      <c r="M415" s="103" t="s">
        <v>461</v>
      </c>
      <c r="N415" s="103" t="s">
        <v>461</v>
      </c>
      <c r="O415" s="103" t="s">
        <v>588</v>
      </c>
      <c r="P415" s="103" t="s">
        <v>589</v>
      </c>
      <c r="Q415" s="103" t="s">
        <v>589</v>
      </c>
      <c r="R415" s="458" t="s">
        <v>658</v>
      </c>
      <c r="S415" s="460"/>
      <c r="T415" s="103" t="s">
        <v>252</v>
      </c>
      <c r="U415" s="103" t="s">
        <v>137</v>
      </c>
      <c r="V415" s="454" t="str">
        <f>Tabela3[[#This Row],[NOVO 
PRAZO REDE]]</f>
        <v>REDE OK</v>
      </c>
      <c r="W415" s="454">
        <f>Tabela3[[#This Row],[PRAZO
ATIVAÇÃO]]</f>
        <v>0</v>
      </c>
      <c r="X415" s="103" t="s">
        <v>625</v>
      </c>
      <c r="Y415" s="103" t="str">
        <f>IFERROR("W"&amp;WEEKNUM(Tabela3[[#This Row],[PRAZO RE REVISADO]]),"-")</f>
        <v>-</v>
      </c>
      <c r="Z415" s="103" t="str">
        <f>IFERROR("W"&amp;WEEKNUM(Tabela3[[#This Row],[PRAZO ATIVAÇÃO]]),"-")</f>
        <v>W0</v>
      </c>
      <c r="AA415" s="103">
        <v>2024</v>
      </c>
      <c r="AB415" s="103" t="s">
        <v>675</v>
      </c>
      <c r="AC415" s="103" t="s">
        <v>139</v>
      </c>
      <c r="AD415" s="103" t="s">
        <v>137</v>
      </c>
      <c r="AE415" s="454"/>
      <c r="AF415" s="454"/>
      <c r="AG415" s="474"/>
      <c r="AH415" s="103"/>
      <c r="AK415" s="103" t="str">
        <f ca="1">IF(Tabela3[[#This Row],[STATUS]]&lt;&gt;"PREVISTO","N/A",IF(Tabela3[[#This Row],[Data_RE_CONGELADA]]="REDE OK","OK",IFERROR(IF(TODAY()-Tabela3[[#This Row],[Data_RE_CONGELADA]]&gt;=0,"ATRASADO",IF(TODAY()-Tabela3[[#This Row],[Data_RE_CONGELADA]]&gt;-5,"VENCENDO",IF(TODAY()-Tabela3[[#This Row],[Data_RE_CONGELADA]]&lt;=0,"NO PRAZO"))),"N/A")))</f>
        <v>N/A</v>
      </c>
      <c r="AL415" s="454" t="s">
        <v>138</v>
      </c>
      <c r="AM415" s="454" t="s">
        <v>137</v>
      </c>
      <c r="AN415" s="458" t="s">
        <v>186</v>
      </c>
      <c r="AP415" s="103" t="s">
        <v>575</v>
      </c>
      <c r="AQ415" s="103" t="s">
        <v>611</v>
      </c>
      <c r="AR415" s="103" t="s">
        <v>575</v>
      </c>
      <c r="AS415" s="103">
        <v>0</v>
      </c>
      <c r="AU415" s="103" t="s">
        <v>604</v>
      </c>
      <c r="BC415" s="103"/>
      <c r="BE415" s="103" t="e">
        <f>VLOOKUP(Tabela3[[#This Row],[ID OSP]],[1]Export!$R:$R,1,0)</f>
        <v>#N/A</v>
      </c>
    </row>
    <row r="416" spans="1:76" hidden="1">
      <c r="A416" s="103" t="s">
        <v>1943</v>
      </c>
      <c r="B416" s="103" t="s">
        <v>1944</v>
      </c>
      <c r="C416" s="104" t="s">
        <v>137</v>
      </c>
      <c r="D416" s="456" t="s">
        <v>252</v>
      </c>
      <c r="E416" s="454" t="s">
        <v>138</v>
      </c>
      <c r="G416" s="454">
        <v>45443</v>
      </c>
      <c r="H416" s="454">
        <v>45467</v>
      </c>
      <c r="I416" s="103" t="s">
        <v>139</v>
      </c>
      <c r="J416" s="103" t="s">
        <v>139</v>
      </c>
      <c r="K416" s="458" t="s">
        <v>1272</v>
      </c>
      <c r="L416" s="103" t="s">
        <v>446</v>
      </c>
      <c r="M416" s="103" t="s">
        <v>460</v>
      </c>
      <c r="N416" s="103" t="s">
        <v>757</v>
      </c>
      <c r="O416" s="103" t="s">
        <v>588</v>
      </c>
      <c r="P416" s="103" t="s">
        <v>589</v>
      </c>
      <c r="Q416" s="103" t="s">
        <v>589</v>
      </c>
      <c r="R416" s="458" t="s">
        <v>630</v>
      </c>
      <c r="S416" s="484"/>
      <c r="T416" s="103" t="s">
        <v>252</v>
      </c>
      <c r="U416" s="103" t="s">
        <v>137</v>
      </c>
      <c r="V416" s="454" t="str">
        <f>Tabela3[[#This Row],[NOVO 
PRAZO REDE]]</f>
        <v>REDE OK</v>
      </c>
      <c r="W416" s="454">
        <f>Tabela3[[#This Row],[PRAZO
ATIVAÇÃO]]</f>
        <v>0</v>
      </c>
      <c r="X416" s="103" t="s">
        <v>482</v>
      </c>
      <c r="Y416" s="103" t="str">
        <f>IFERROR("W"&amp;WEEKNUM(Tabela3[[#This Row],[PRAZO RE REVISADO]]),"-")</f>
        <v>-</v>
      </c>
      <c r="Z416" s="103" t="str">
        <f>IFERROR("W"&amp;WEEKNUM(Tabela3[[#This Row],[PRAZO ATIVAÇÃO]]),"-")</f>
        <v>W0</v>
      </c>
      <c r="AA416" s="103">
        <v>2024</v>
      </c>
      <c r="AB416" s="103">
        <v>481235</v>
      </c>
      <c r="AC416" s="103" t="s">
        <v>572</v>
      </c>
      <c r="AD416" s="103" t="s">
        <v>137</v>
      </c>
      <c r="AE416" s="454"/>
      <c r="AF416" s="454"/>
      <c r="AG416" s="474"/>
      <c r="AH416" s="103"/>
      <c r="AK416" s="103" t="str">
        <f ca="1">IF(Tabela3[[#This Row],[STATUS]]&lt;&gt;"PREVISTO","N/A",IF(Tabela3[[#This Row],[Data_RE_CONGELADA]]="REDE OK","OK",IFERROR(IF(TODAY()-Tabela3[[#This Row],[Data_RE_CONGELADA]]&gt;=0,"ATRASADO",IF(TODAY()-Tabela3[[#This Row],[Data_RE_CONGELADA]]&gt;-5,"VENCENDO",IF(TODAY()-Tabela3[[#This Row],[Data_RE_CONGELADA]]&lt;=0,"NO PRAZO"))),"N/A")))</f>
        <v>N/A</v>
      </c>
      <c r="AL416" s="454" t="s">
        <v>138</v>
      </c>
      <c r="AM416" s="454" t="s">
        <v>137</v>
      </c>
      <c r="AN416" s="458" t="s">
        <v>186</v>
      </c>
      <c r="AP416" s="103" t="s">
        <v>575</v>
      </c>
      <c r="AQ416" s="103" t="s">
        <v>611</v>
      </c>
      <c r="AR416" s="103" t="s">
        <v>575</v>
      </c>
      <c r="AS416" s="103">
        <v>0</v>
      </c>
      <c r="AU416" s="103" t="s">
        <v>604</v>
      </c>
      <c r="BC416" s="103"/>
      <c r="BE416" s="103" t="e">
        <f>VLOOKUP(Tabela3[[#This Row],[ID OSP]],[1]Export!$R:$R,1,0)</f>
        <v>#N/A</v>
      </c>
      <c r="BX416" s="458" t="s">
        <v>1945</v>
      </c>
    </row>
    <row r="417" spans="1:57" hidden="1">
      <c r="A417" s="103" t="s">
        <v>285</v>
      </c>
      <c r="B417" s="103" t="s">
        <v>1946</v>
      </c>
      <c r="C417" s="104" t="s">
        <v>137</v>
      </c>
      <c r="D417" s="103" t="s">
        <v>252</v>
      </c>
      <c r="E417" s="454" t="s">
        <v>138</v>
      </c>
      <c r="G417" s="454">
        <v>45489</v>
      </c>
      <c r="H417" s="454">
        <v>45553</v>
      </c>
      <c r="I417" s="103" t="s">
        <v>139</v>
      </c>
      <c r="J417" s="103" t="s">
        <v>139</v>
      </c>
      <c r="K417" s="458" t="s">
        <v>1947</v>
      </c>
      <c r="L417" s="103" t="s">
        <v>468</v>
      </c>
      <c r="M417" s="103" t="s">
        <v>211</v>
      </c>
      <c r="N417" s="103" t="s">
        <v>287</v>
      </c>
      <c r="P417" s="103" t="s">
        <v>712</v>
      </c>
      <c r="Q417" s="103" t="s">
        <v>712</v>
      </c>
      <c r="R417" s="458" t="s">
        <v>617</v>
      </c>
      <c r="S417" s="503"/>
      <c r="T417" s="103" t="s">
        <v>42</v>
      </c>
      <c r="U417" s="103" t="s">
        <v>137</v>
      </c>
      <c r="V417" s="454" t="str">
        <f>Tabela3[[#This Row],[NOVO 
PRAZO REDE]]</f>
        <v>REDE OK</v>
      </c>
      <c r="W417" s="454">
        <f>Tabela3[[#This Row],[PRAZO
ATIVAÇÃO]]</f>
        <v>0</v>
      </c>
      <c r="X417" s="103" t="s">
        <v>729</v>
      </c>
      <c r="Y417" s="103" t="str">
        <f>IFERROR("W"&amp;WEEKNUM(Tabela3[[#This Row],[PRAZO RE REVISADO]]),"-")</f>
        <v>-</v>
      </c>
      <c r="Z417" s="103" t="str">
        <f>IFERROR("W"&amp;WEEKNUM(Tabela3[[#This Row],[PRAZO ATIVAÇÃO]]),"-")</f>
        <v>W0</v>
      </c>
      <c r="AA417" s="103">
        <v>2024</v>
      </c>
      <c r="AB417" s="103">
        <v>505070</v>
      </c>
      <c r="AC417" s="103" t="s">
        <v>572</v>
      </c>
      <c r="AD417" s="103" t="s">
        <v>137</v>
      </c>
      <c r="AF417" s="103"/>
      <c r="AG417" s="474"/>
      <c r="AH417" s="103" t="e">
        <f>VLOOKUP(Tabela3[[#This Row],[SITE]],#REF!,8,0)</f>
        <v>#REF!</v>
      </c>
      <c r="AK417" s="103" t="str">
        <f ca="1">IF(Tabela3[[#This Row],[STATUS]]&lt;&gt;"PREVISTO","N/A",IF(Tabela3[[#This Row],[Data_RE_CONGELADA]]="REDE OK","OK",IFERROR(IF(TODAY()-Tabela3[[#This Row],[Data_RE_CONGELADA]]&gt;=0,"ATRASADO",IF(TODAY()-Tabela3[[#This Row],[Data_RE_CONGELADA]]&gt;-5,"VENCENDO",IF(TODAY()-Tabela3[[#This Row],[Data_RE_CONGELADA]]&lt;=0,"NO PRAZO"))),"N/A")))</f>
        <v>N/A</v>
      </c>
      <c r="AL417" s="454" t="s">
        <v>138</v>
      </c>
      <c r="AM417" s="454" t="s">
        <v>137</v>
      </c>
      <c r="AN417" s="458" t="s">
        <v>186</v>
      </c>
      <c r="AP417" s="103" t="s">
        <v>575</v>
      </c>
      <c r="AQ417" s="103" t="s">
        <v>611</v>
      </c>
      <c r="AR417" s="103" t="s">
        <v>576</v>
      </c>
      <c r="AS417" s="103">
        <v>1</v>
      </c>
      <c r="AU417" s="103" t="s">
        <v>648</v>
      </c>
      <c r="AV417" s="103" t="s">
        <v>580</v>
      </c>
      <c r="AW417" s="103" t="s">
        <v>580</v>
      </c>
      <c r="AX417" s="103" t="s">
        <v>581</v>
      </c>
      <c r="AY417" s="103" t="s">
        <v>580</v>
      </c>
      <c r="AZ417" s="103" t="s">
        <v>580</v>
      </c>
      <c r="BA417" s="103" t="s">
        <v>580</v>
      </c>
      <c r="BB417" s="103" t="s">
        <v>714</v>
      </c>
      <c r="BC417" s="103"/>
      <c r="BE417" s="103" t="e">
        <f>VLOOKUP(Tabela3[[#This Row],[ID OSP]],[1]Export!$R:$R,1,0)</f>
        <v>#N/A</v>
      </c>
    </row>
    <row r="418" spans="1:57" hidden="1">
      <c r="A418" s="103" t="s">
        <v>1225</v>
      </c>
      <c r="B418" s="103" t="s">
        <v>1948</v>
      </c>
      <c r="C418" s="104" t="s">
        <v>137</v>
      </c>
      <c r="D418" s="456" t="s">
        <v>252</v>
      </c>
      <c r="E418" s="454" t="s">
        <v>138</v>
      </c>
      <c r="G418" s="454">
        <v>45467</v>
      </c>
      <c r="H418" s="454">
        <v>45467</v>
      </c>
      <c r="I418" s="103" t="s">
        <v>42</v>
      </c>
      <c r="J418" s="103" t="s">
        <v>127</v>
      </c>
      <c r="K418" s="458" t="s">
        <v>1949</v>
      </c>
      <c r="L418" s="103" t="s">
        <v>445</v>
      </c>
      <c r="M418" s="103" t="s">
        <v>443</v>
      </c>
      <c r="N418" s="103" t="s">
        <v>186</v>
      </c>
      <c r="O418" s="103" t="s">
        <v>588</v>
      </c>
      <c r="P418" s="103" t="s">
        <v>1910</v>
      </c>
      <c r="Q418" s="103" t="s">
        <v>589</v>
      </c>
      <c r="R418" s="458" t="s">
        <v>665</v>
      </c>
      <c r="S418" s="503"/>
      <c r="T418" s="103" t="s">
        <v>42</v>
      </c>
      <c r="U418" s="103" t="s">
        <v>137</v>
      </c>
      <c r="V418" s="454" t="str">
        <f>Tabela3[[#This Row],[NOVO 
PRAZO REDE]]</f>
        <v>REDE OK</v>
      </c>
      <c r="W418" s="454">
        <f>Tabela3[[#This Row],[PRAZO
ATIVAÇÃO]]</f>
        <v>0</v>
      </c>
      <c r="X418" s="103" t="s">
        <v>500</v>
      </c>
      <c r="Y418" s="103" t="str">
        <f>IFERROR("W"&amp;WEEKNUM(Tabela3[[#This Row],[PRAZO RE REVISADO]]),"-")</f>
        <v>-</v>
      </c>
      <c r="Z418" s="103" t="str">
        <f>IFERROR("W"&amp;WEEKNUM(Tabela3[[#This Row],[PRAZO ATIVAÇÃO]]),"-")</f>
        <v>W0</v>
      </c>
      <c r="AA418" s="103">
        <v>2024</v>
      </c>
      <c r="AB418" s="103">
        <v>482588</v>
      </c>
      <c r="AC418" s="103" t="s">
        <v>572</v>
      </c>
      <c r="AD418" s="103" t="s">
        <v>137</v>
      </c>
      <c r="AE418" s="454"/>
      <c r="AF418" s="454"/>
      <c r="AG418" s="474"/>
      <c r="AH418" s="103"/>
      <c r="AK418" s="103" t="str">
        <f ca="1">IF(Tabela3[[#This Row],[STATUS]]&lt;&gt;"PREVISTO","N/A",IF(Tabela3[[#This Row],[Data_RE_CONGELADA]]="REDE OK","OK",IFERROR(IF(TODAY()-Tabela3[[#This Row],[Data_RE_CONGELADA]]&gt;=0,"ATRASADO",IF(TODAY()-Tabela3[[#This Row],[Data_RE_CONGELADA]]&gt;-5,"VENCENDO",IF(TODAY()-Tabela3[[#This Row],[Data_RE_CONGELADA]]&lt;=0,"NO PRAZO"))),"N/A")))</f>
        <v>N/A</v>
      </c>
      <c r="AL418" s="454" t="s">
        <v>138</v>
      </c>
      <c r="AM418" s="454" t="s">
        <v>137</v>
      </c>
      <c r="AN418" s="458" t="s">
        <v>186</v>
      </c>
      <c r="AP418" s="103" t="s">
        <v>575</v>
      </c>
      <c r="AQ418" s="103" t="s">
        <v>611</v>
      </c>
      <c r="AR418" s="103" t="s">
        <v>575</v>
      </c>
      <c r="AS418" s="103">
        <v>0</v>
      </c>
      <c r="AU418" s="103" t="s">
        <v>604</v>
      </c>
      <c r="BC418" s="103"/>
      <c r="BE418" s="103" t="e">
        <f>VLOOKUP(Tabela3[[#This Row],[ID OSP]],[1]Export!$R:$R,1,0)</f>
        <v>#N/A</v>
      </c>
    </row>
    <row r="419" spans="1:57" hidden="1">
      <c r="A419" s="103" t="s">
        <v>1950</v>
      </c>
      <c r="B419" s="103" t="s">
        <v>1951</v>
      </c>
      <c r="C419" s="104" t="s">
        <v>137</v>
      </c>
      <c r="D419" s="463" t="s">
        <v>252</v>
      </c>
      <c r="E419" s="454" t="s">
        <v>138</v>
      </c>
      <c r="G419" s="454">
        <v>45486</v>
      </c>
      <c r="H419" s="454">
        <v>45531</v>
      </c>
      <c r="I419" s="103" t="s">
        <v>139</v>
      </c>
      <c r="J419" s="103" t="s">
        <v>139</v>
      </c>
      <c r="K419" s="458" t="s">
        <v>1952</v>
      </c>
      <c r="L419" s="103" t="s">
        <v>446</v>
      </c>
      <c r="M419" s="103" t="s">
        <v>465</v>
      </c>
      <c r="N419" s="103" t="s">
        <v>629</v>
      </c>
      <c r="O419" s="103" t="s">
        <v>588</v>
      </c>
      <c r="P419" s="103" t="s">
        <v>589</v>
      </c>
      <c r="Q419" s="103" t="s">
        <v>589</v>
      </c>
      <c r="R419" s="458" t="s">
        <v>671</v>
      </c>
      <c r="S419" s="460"/>
      <c r="T419" s="103" t="s">
        <v>252</v>
      </c>
      <c r="U419" s="103" t="s">
        <v>137</v>
      </c>
      <c r="V419" s="454" t="str">
        <f>Tabela3[[#This Row],[NOVO 
PRAZO REDE]]</f>
        <v>REDE OK</v>
      </c>
      <c r="W419" s="454">
        <f>Tabela3[[#This Row],[PRAZO
ATIVAÇÃO]]</f>
        <v>0</v>
      </c>
      <c r="X419" s="103" t="s">
        <v>631</v>
      </c>
      <c r="Y419" s="103" t="str">
        <f>IFERROR("W"&amp;WEEKNUM(Tabela3[[#This Row],[PRAZO RE REVISADO]]),"-")</f>
        <v>-</v>
      </c>
      <c r="Z419" s="103" t="str">
        <f>IFERROR("W"&amp;WEEKNUM(Tabela3[[#This Row],[PRAZO ATIVAÇÃO]]),"-")</f>
        <v>W0</v>
      </c>
      <c r="AA419" s="103">
        <v>2024</v>
      </c>
      <c r="AB419" s="103">
        <v>505022</v>
      </c>
      <c r="AC419" s="103" t="s">
        <v>610</v>
      </c>
      <c r="AD419" s="103" t="s">
        <v>137</v>
      </c>
      <c r="AE419" s="454"/>
      <c r="AF419" s="454"/>
      <c r="AG419" s="474"/>
      <c r="AH419" s="103"/>
      <c r="AK419" s="103" t="str">
        <f ca="1">IF(Tabela3[[#This Row],[STATUS]]&lt;&gt;"PREVISTO","N/A",IF(Tabela3[[#This Row],[Data_RE_CONGELADA]]="REDE OK","OK",IFERROR(IF(TODAY()-Tabela3[[#This Row],[Data_RE_CONGELADA]]&gt;=0,"ATRASADO",IF(TODAY()-Tabela3[[#This Row],[Data_RE_CONGELADA]]&gt;-5,"VENCENDO",IF(TODAY()-Tabela3[[#This Row],[Data_RE_CONGELADA]]&lt;=0,"NO PRAZO"))),"N/A")))</f>
        <v>N/A</v>
      </c>
      <c r="AL419" s="454" t="s">
        <v>138</v>
      </c>
      <c r="AM419" s="454" t="s">
        <v>137</v>
      </c>
      <c r="AN419" s="458" t="s">
        <v>186</v>
      </c>
      <c r="AP419" s="103" t="s">
        <v>575</v>
      </c>
      <c r="AQ419" s="103" t="s">
        <v>611</v>
      </c>
      <c r="AR419" s="103" t="s">
        <v>575</v>
      </c>
      <c r="AS419" s="103">
        <v>0</v>
      </c>
      <c r="AU419" s="103" t="s">
        <v>604</v>
      </c>
      <c r="BC419" s="103"/>
      <c r="BE419" s="103" t="e">
        <f>VLOOKUP(Tabela3[[#This Row],[ID OSP]],[1]Export!$R:$R,1,0)</f>
        <v>#N/A</v>
      </c>
    </row>
    <row r="420" spans="1:57" hidden="1">
      <c r="A420" s="103" t="s">
        <v>1953</v>
      </c>
      <c r="B420" s="103" t="s">
        <v>1954</v>
      </c>
      <c r="C420" s="104" t="s">
        <v>137</v>
      </c>
      <c r="D420" s="454" t="s">
        <v>252</v>
      </c>
      <c r="E420" s="454" t="s">
        <v>138</v>
      </c>
      <c r="G420" s="454">
        <v>45582</v>
      </c>
      <c r="H420" s="454">
        <v>45582</v>
      </c>
      <c r="I420" s="103" t="s">
        <v>139</v>
      </c>
      <c r="J420" s="103" t="s">
        <v>139</v>
      </c>
      <c r="K420" s="458" t="s">
        <v>1955</v>
      </c>
      <c r="L420" s="103" t="s">
        <v>446</v>
      </c>
      <c r="M420" s="103" t="s">
        <v>461</v>
      </c>
      <c r="N420" s="103" t="s">
        <v>668</v>
      </c>
      <c r="O420" s="103" t="s">
        <v>874</v>
      </c>
      <c r="P420" s="103" t="s">
        <v>589</v>
      </c>
      <c r="Q420" s="103" t="s">
        <v>589</v>
      </c>
      <c r="R420" s="458" t="s">
        <v>671</v>
      </c>
      <c r="S420" s="503"/>
      <c r="T420" s="103" t="s">
        <v>252</v>
      </c>
      <c r="U420" s="103" t="s">
        <v>137</v>
      </c>
      <c r="V420" s="454" t="str">
        <f>Tabela3[[#This Row],[NOVO 
PRAZO REDE]]</f>
        <v>REDE OK</v>
      </c>
      <c r="W420" s="454">
        <f>Tabela3[[#This Row],[PRAZO
ATIVAÇÃO]]</f>
        <v>0</v>
      </c>
      <c r="X420" s="103" t="s">
        <v>625</v>
      </c>
      <c r="Y420" s="103" t="str">
        <f>IFERROR("W"&amp;WEEKNUM(Tabela3[[#This Row],[PRAZO RE REVISADO]]),"-")</f>
        <v>-</v>
      </c>
      <c r="Z420" s="103" t="str">
        <f>IFERROR("W"&amp;WEEKNUM(Tabela3[[#This Row],[PRAZO ATIVAÇÃO]]),"-")</f>
        <v>W0</v>
      </c>
      <c r="AA420" s="103">
        <v>2024</v>
      </c>
      <c r="AB420" s="103" t="s">
        <v>139</v>
      </c>
      <c r="AC420" s="103" t="s">
        <v>139</v>
      </c>
      <c r="AD420" s="103" t="s">
        <v>137</v>
      </c>
      <c r="AE420" s="454"/>
      <c r="AF420" s="454"/>
      <c r="AG420" s="474"/>
      <c r="AH420" s="103"/>
      <c r="AK420" s="103" t="str">
        <f ca="1">IF(Tabela3[[#This Row],[STATUS]]&lt;&gt;"PREVISTO","N/A",IF(Tabela3[[#This Row],[Data_RE_CONGELADA]]="REDE OK","OK",IFERROR(IF(TODAY()-Tabela3[[#This Row],[Data_RE_CONGELADA]]&gt;=0,"ATRASADO",IF(TODAY()-Tabela3[[#This Row],[Data_RE_CONGELADA]]&gt;-5,"VENCENDO",IF(TODAY()-Tabela3[[#This Row],[Data_RE_CONGELADA]]&lt;=0,"NO PRAZO"))),"N/A")))</f>
        <v>N/A</v>
      </c>
      <c r="AL420" s="454">
        <v>45576</v>
      </c>
      <c r="AM420" s="454">
        <v>45586</v>
      </c>
      <c r="AN420" s="458" t="s">
        <v>186</v>
      </c>
      <c r="AP420" s="103" t="s">
        <v>575</v>
      </c>
      <c r="AQ420" s="103" t="s">
        <v>611</v>
      </c>
      <c r="AR420" s="103" t="s">
        <v>575</v>
      </c>
      <c r="AS420" s="103">
        <v>0</v>
      </c>
      <c r="AU420" s="103" t="s">
        <v>604</v>
      </c>
      <c r="BC420" s="103"/>
      <c r="BE420" s="103" t="e">
        <f>VLOOKUP(Tabela3[[#This Row],[ID OSP]],[1]Export!$R:$R,1,0)</f>
        <v>#N/A</v>
      </c>
    </row>
    <row r="421" spans="1:57" hidden="1">
      <c r="A421" s="103" t="s">
        <v>451</v>
      </c>
      <c r="B421" s="103" t="s">
        <v>1956</v>
      </c>
      <c r="C421" s="104" t="s">
        <v>137</v>
      </c>
      <c r="D421" s="456" t="s">
        <v>252</v>
      </c>
      <c r="E421" s="454" t="s">
        <v>138</v>
      </c>
      <c r="G421" s="454">
        <v>45292</v>
      </c>
      <c r="H421" s="454">
        <v>45292</v>
      </c>
      <c r="I421" s="103" t="s">
        <v>139</v>
      </c>
      <c r="J421" s="103" t="s">
        <v>139</v>
      </c>
      <c r="K421" s="458" t="s">
        <v>837</v>
      </c>
      <c r="L421" s="103" t="s">
        <v>444</v>
      </c>
      <c r="M421" s="103" t="s">
        <v>451</v>
      </c>
      <c r="N421" s="103" t="s">
        <v>186</v>
      </c>
      <c r="O421" s="103" t="s">
        <v>588</v>
      </c>
      <c r="P421" s="103" t="s">
        <v>1587</v>
      </c>
      <c r="Q421" s="103" t="s">
        <v>589</v>
      </c>
      <c r="R421" s="458" t="s">
        <v>665</v>
      </c>
      <c r="S421" s="503"/>
      <c r="T421" s="103" t="s">
        <v>42</v>
      </c>
      <c r="U421" s="103" t="s">
        <v>137</v>
      </c>
      <c r="V421" s="454" t="str">
        <f>Tabela3[[#This Row],[NOVO 
PRAZO REDE]]</f>
        <v>REDE OK</v>
      </c>
      <c r="W421" s="454">
        <f>Tabela3[[#This Row],[PRAZO
ATIVAÇÃO]]</f>
        <v>0</v>
      </c>
      <c r="X421" s="103" t="s">
        <v>500</v>
      </c>
      <c r="Y421" s="103" t="str">
        <f>IFERROR("W"&amp;WEEKNUM(Tabela3[[#This Row],[PRAZO RE REVISADO]]),"-")</f>
        <v>-</v>
      </c>
      <c r="Z421" s="103" t="str">
        <f>IFERROR("W"&amp;WEEKNUM(Tabela3[[#This Row],[PRAZO ATIVAÇÃO]]),"-")</f>
        <v>W0</v>
      </c>
      <c r="AA421" s="103">
        <v>2024</v>
      </c>
      <c r="AB421" s="103" t="s">
        <v>675</v>
      </c>
      <c r="AC421" s="103" t="s">
        <v>139</v>
      </c>
      <c r="AD421" s="103" t="s">
        <v>137</v>
      </c>
      <c r="AE421" s="454"/>
      <c r="AF421" s="454"/>
      <c r="AG421" s="474"/>
      <c r="AH421" s="103"/>
      <c r="AK421" s="103" t="str">
        <f ca="1">IF(Tabela3[[#This Row],[STATUS]]&lt;&gt;"PREVISTO","N/A",IF(Tabela3[[#This Row],[Data_RE_CONGELADA]]="REDE OK","OK",IFERROR(IF(TODAY()-Tabela3[[#This Row],[Data_RE_CONGELADA]]&gt;=0,"ATRASADO",IF(TODAY()-Tabela3[[#This Row],[Data_RE_CONGELADA]]&gt;-5,"VENCENDO",IF(TODAY()-Tabela3[[#This Row],[Data_RE_CONGELADA]]&lt;=0,"NO PRAZO"))),"N/A")))</f>
        <v>N/A</v>
      </c>
      <c r="AL421" s="454" t="s">
        <v>138</v>
      </c>
      <c r="AM421" s="454" t="s">
        <v>137</v>
      </c>
      <c r="AN421" s="458" t="s">
        <v>186</v>
      </c>
      <c r="AP421" s="103" t="s">
        <v>575</v>
      </c>
      <c r="AQ421" s="103" t="s">
        <v>611</v>
      </c>
      <c r="AR421" s="103" t="s">
        <v>575</v>
      </c>
      <c r="AS421" s="103">
        <v>0</v>
      </c>
      <c r="AU421" s="103" t="s">
        <v>604</v>
      </c>
      <c r="BC421" s="103"/>
      <c r="BE421" s="103" t="e">
        <f>VLOOKUP(Tabela3[[#This Row],[ID OSP]],[1]Export!$R:$R,1,0)</f>
        <v>#N/A</v>
      </c>
    </row>
    <row r="422" spans="1:57" hidden="1">
      <c r="A422" s="103" t="s">
        <v>1957</v>
      </c>
      <c r="B422" s="103" t="s">
        <v>1958</v>
      </c>
      <c r="C422" s="104" t="s">
        <v>137</v>
      </c>
      <c r="D422" s="456" t="s">
        <v>252</v>
      </c>
      <c r="E422" s="454" t="s">
        <v>138</v>
      </c>
      <c r="G422" s="454">
        <v>45412</v>
      </c>
      <c r="H422" s="454">
        <v>45412</v>
      </c>
      <c r="I422" s="103" t="s">
        <v>139</v>
      </c>
      <c r="J422" s="103" t="s">
        <v>139</v>
      </c>
      <c r="K422" s="458" t="s">
        <v>927</v>
      </c>
      <c r="L422" s="103" t="s">
        <v>446</v>
      </c>
      <c r="M422" s="103" t="s">
        <v>463</v>
      </c>
      <c r="N422" s="103" t="s">
        <v>587</v>
      </c>
      <c r="O422" s="103" t="s">
        <v>616</v>
      </c>
      <c r="P422" s="103" t="s">
        <v>589</v>
      </c>
      <c r="Q422" s="103" t="s">
        <v>589</v>
      </c>
      <c r="R422" s="458" t="s">
        <v>665</v>
      </c>
      <c r="S422" s="460"/>
      <c r="T422" s="103" t="s">
        <v>42</v>
      </c>
      <c r="U422" s="103" t="s">
        <v>137</v>
      </c>
      <c r="V422" s="454" t="str">
        <f>Tabela3[[#This Row],[NOVO 
PRAZO REDE]]</f>
        <v>REDE OK</v>
      </c>
      <c r="W422" s="454">
        <f>Tabela3[[#This Row],[PRAZO
ATIVAÇÃO]]</f>
        <v>0</v>
      </c>
      <c r="X422" s="103" t="s">
        <v>482</v>
      </c>
      <c r="Y422" s="103" t="str">
        <f>IFERROR("W"&amp;WEEKNUM(Tabela3[[#This Row],[PRAZO RE REVISADO]]),"-")</f>
        <v>-</v>
      </c>
      <c r="Z422" s="103" t="str">
        <f>IFERROR("W"&amp;WEEKNUM(Tabela3[[#This Row],[PRAZO ATIVAÇÃO]]),"-")</f>
        <v>W0</v>
      </c>
      <c r="AA422" s="103">
        <v>2024</v>
      </c>
      <c r="AB422" s="103">
        <v>486329</v>
      </c>
      <c r="AC422" s="103" t="s">
        <v>572</v>
      </c>
      <c r="AD422" s="103" t="s">
        <v>137</v>
      </c>
      <c r="AE422" s="454"/>
      <c r="AF422" s="454"/>
      <c r="AG422" s="474"/>
      <c r="AH422" s="103"/>
      <c r="AK422" s="103" t="str">
        <f ca="1">IF(Tabela3[[#This Row],[STATUS]]&lt;&gt;"PREVISTO","N/A",IF(Tabela3[[#This Row],[Data_RE_CONGELADA]]="REDE OK","OK",IFERROR(IF(TODAY()-Tabela3[[#This Row],[Data_RE_CONGELADA]]&gt;=0,"ATRASADO",IF(TODAY()-Tabela3[[#This Row],[Data_RE_CONGELADA]]&gt;-5,"VENCENDO",IF(TODAY()-Tabela3[[#This Row],[Data_RE_CONGELADA]]&lt;=0,"NO PRAZO"))),"N/A")))</f>
        <v>N/A</v>
      </c>
      <c r="AL422" s="454" t="s">
        <v>138</v>
      </c>
      <c r="AM422" s="454" t="s">
        <v>137</v>
      </c>
      <c r="AN422" s="458" t="s">
        <v>186</v>
      </c>
      <c r="AP422" s="103" t="s">
        <v>575</v>
      </c>
      <c r="AQ422" s="103" t="s">
        <v>611</v>
      </c>
      <c r="AR422" s="103" t="s">
        <v>575</v>
      </c>
      <c r="AS422" s="103">
        <v>0</v>
      </c>
      <c r="AU422" s="103" t="s">
        <v>604</v>
      </c>
      <c r="BC422" s="103"/>
      <c r="BE422" s="103" t="e">
        <f>VLOOKUP(Tabela3[[#This Row],[ID OSP]],[1]Export!$R:$R,1,0)</f>
        <v>#N/A</v>
      </c>
    </row>
    <row r="423" spans="1:57" hidden="1">
      <c r="A423" s="103" t="s">
        <v>1959</v>
      </c>
      <c r="B423" s="103" t="s">
        <v>1960</v>
      </c>
      <c r="C423" s="104" t="s">
        <v>137</v>
      </c>
      <c r="D423" s="456" t="s">
        <v>252</v>
      </c>
      <c r="E423" s="454" t="s">
        <v>138</v>
      </c>
      <c r="G423" s="454">
        <v>45469</v>
      </c>
      <c r="H423" s="454">
        <v>45475</v>
      </c>
      <c r="I423" s="103" t="s">
        <v>139</v>
      </c>
      <c r="J423" s="103" t="s">
        <v>139</v>
      </c>
      <c r="K423" s="458" t="s">
        <v>1961</v>
      </c>
      <c r="L423" s="103" t="s">
        <v>446</v>
      </c>
      <c r="M423" s="103" t="s">
        <v>461</v>
      </c>
      <c r="N423" s="103" t="s">
        <v>461</v>
      </c>
      <c r="O423" s="103" t="s">
        <v>588</v>
      </c>
      <c r="P423" s="103" t="s">
        <v>589</v>
      </c>
      <c r="Q423" s="103" t="s">
        <v>589</v>
      </c>
      <c r="R423" s="458" t="s">
        <v>630</v>
      </c>
      <c r="S423" s="460"/>
      <c r="T423" s="103" t="s">
        <v>252</v>
      </c>
      <c r="U423" s="103" t="s">
        <v>137</v>
      </c>
      <c r="V423" s="454" t="str">
        <f>Tabela3[[#This Row],[NOVO 
PRAZO REDE]]</f>
        <v>REDE OK</v>
      </c>
      <c r="W423" s="454">
        <f>Tabela3[[#This Row],[PRAZO
ATIVAÇÃO]]</f>
        <v>0</v>
      </c>
      <c r="X423" s="103" t="s">
        <v>625</v>
      </c>
      <c r="Y423" s="103" t="str">
        <f>IFERROR("W"&amp;WEEKNUM(Tabela3[[#This Row],[PRAZO RE REVISADO]]),"-")</f>
        <v>-</v>
      </c>
      <c r="Z423" s="103" t="str">
        <f>IFERROR("W"&amp;WEEKNUM(Tabela3[[#This Row],[PRAZO ATIVAÇÃO]]),"-")</f>
        <v>W0</v>
      </c>
      <c r="AA423" s="103">
        <v>2024</v>
      </c>
      <c r="AB423" s="103">
        <v>475620</v>
      </c>
      <c r="AC423" s="103" t="s">
        <v>866</v>
      </c>
      <c r="AD423" s="103" t="s">
        <v>137</v>
      </c>
      <c r="AE423" s="454"/>
      <c r="AF423" s="454"/>
      <c r="AG423" s="474"/>
      <c r="AH423" s="103"/>
      <c r="AK423" s="103" t="str">
        <f ca="1">IF(Tabela3[[#This Row],[STATUS]]&lt;&gt;"PREVISTO","N/A",IF(Tabela3[[#This Row],[Data_RE_CONGELADA]]="REDE OK","OK",IFERROR(IF(TODAY()-Tabela3[[#This Row],[Data_RE_CONGELADA]]&gt;=0,"ATRASADO",IF(TODAY()-Tabela3[[#This Row],[Data_RE_CONGELADA]]&gt;-5,"VENCENDO",IF(TODAY()-Tabela3[[#This Row],[Data_RE_CONGELADA]]&lt;=0,"NO PRAZO"))),"N/A")))</f>
        <v>N/A</v>
      </c>
      <c r="AL423" s="454" t="s">
        <v>138</v>
      </c>
      <c r="AM423" s="454" t="s">
        <v>137</v>
      </c>
      <c r="AN423" s="458" t="s">
        <v>186</v>
      </c>
      <c r="AP423" s="103" t="s">
        <v>575</v>
      </c>
      <c r="AQ423" s="103" t="s">
        <v>611</v>
      </c>
      <c r="AR423" s="103" t="s">
        <v>575</v>
      </c>
      <c r="AS423" s="103">
        <v>0</v>
      </c>
      <c r="AU423" s="103" t="s">
        <v>604</v>
      </c>
      <c r="BC423" s="103"/>
      <c r="BE423" s="103" t="e">
        <f>VLOOKUP(Tabela3[[#This Row],[ID OSP]],[1]Export!$R:$R,1,0)</f>
        <v>#N/A</v>
      </c>
    </row>
    <row r="424" spans="1:57" hidden="1">
      <c r="A424" s="103" t="s">
        <v>1962</v>
      </c>
      <c r="B424" s="103" t="s">
        <v>1963</v>
      </c>
      <c r="C424" s="104" t="s">
        <v>137</v>
      </c>
      <c r="D424" s="454" t="s">
        <v>252</v>
      </c>
      <c r="E424" s="454" t="s">
        <v>138</v>
      </c>
      <c r="G424" s="454">
        <v>45673</v>
      </c>
      <c r="H424" s="454">
        <v>45681</v>
      </c>
      <c r="I424" s="103" t="s">
        <v>139</v>
      </c>
      <c r="J424" s="103" t="s">
        <v>139</v>
      </c>
      <c r="K424" s="458" t="s">
        <v>1964</v>
      </c>
      <c r="L424" s="103" t="s">
        <v>446</v>
      </c>
      <c r="M424" s="103" t="s">
        <v>465</v>
      </c>
      <c r="N424" s="103" t="s">
        <v>1072</v>
      </c>
      <c r="O424" s="103" t="s">
        <v>588</v>
      </c>
      <c r="P424" s="103" t="s">
        <v>589</v>
      </c>
      <c r="Q424" s="103" t="s">
        <v>589</v>
      </c>
      <c r="S424" s="460"/>
      <c r="T424" s="103" t="s">
        <v>252</v>
      </c>
      <c r="U424" s="103" t="s">
        <v>137</v>
      </c>
      <c r="V424" s="454" t="str">
        <f>Tabela3[[#This Row],[NOVO 
PRAZO REDE]]</f>
        <v>REDE OK</v>
      </c>
      <c r="W424" s="454">
        <f>Tabela3[[#This Row],[PRAZO
ATIVAÇÃO]]</f>
        <v>0</v>
      </c>
      <c r="X424" s="103" t="s">
        <v>729</v>
      </c>
      <c r="Y424" s="103" t="str">
        <f>IFERROR("W"&amp;WEEKNUM(Tabela3[[#This Row],[PRAZO RE REVISADO]]),"-")</f>
        <v>-</v>
      </c>
      <c r="Z424" s="103" t="str">
        <f>IFERROR("W"&amp;WEEKNUM(Tabela3[[#This Row],[PRAZO ATIVAÇÃO]]),"-")</f>
        <v>W0</v>
      </c>
      <c r="AA424" s="103">
        <v>2024</v>
      </c>
      <c r="AB424" s="103">
        <v>527733</v>
      </c>
      <c r="AC424" s="103" t="s">
        <v>572</v>
      </c>
      <c r="AD424" s="103" t="s">
        <v>137</v>
      </c>
      <c r="AE424" s="454"/>
      <c r="AF424" s="454"/>
      <c r="AG424" s="474"/>
      <c r="AH424" s="103"/>
      <c r="AK424" s="103" t="str">
        <f ca="1">IF(Tabela3[[#This Row],[STATUS]]&lt;&gt;"PREVISTO","N/A",IF(Tabela3[[#This Row],[Data_RE_CONGELADA]]="REDE OK","OK",IFERROR(IF(TODAY()-Tabela3[[#This Row],[Data_RE_CONGELADA]]&gt;=0,"ATRASADO",IF(TODAY()-Tabela3[[#This Row],[Data_RE_CONGELADA]]&gt;-5,"VENCENDO",IF(TODAY()-Tabela3[[#This Row],[Data_RE_CONGELADA]]&lt;=0,"NO PRAZO"))),"N/A")))</f>
        <v>N/A</v>
      </c>
      <c r="AL424" s="454" t="s">
        <v>1965</v>
      </c>
      <c r="AM424" s="454" t="s">
        <v>1966</v>
      </c>
      <c r="AN424" s="458" t="s">
        <v>1966</v>
      </c>
      <c r="AO424" s="458" t="s">
        <v>1967</v>
      </c>
      <c r="AP424" s="104" t="s">
        <v>575</v>
      </c>
      <c r="AQ424" s="103" t="s">
        <v>1968</v>
      </c>
      <c r="AR424" s="103" t="s">
        <v>1965</v>
      </c>
      <c r="AS424" s="103">
        <v>0</v>
      </c>
      <c r="AU424" s="103" t="s">
        <v>604</v>
      </c>
      <c r="BC424" s="103"/>
      <c r="BE424" s="103" t="e">
        <f>VLOOKUP(Tabela3[[#This Row],[ID OSP]],[1]Export!$R:$R,1,0)</f>
        <v>#N/A</v>
      </c>
    </row>
    <row r="425" spans="1:57" hidden="1">
      <c r="A425" s="103" t="s">
        <v>1969</v>
      </c>
      <c r="B425" s="103" t="s">
        <v>1970</v>
      </c>
      <c r="C425" s="540" t="s">
        <v>137</v>
      </c>
      <c r="D425" s="456" t="s">
        <v>252</v>
      </c>
      <c r="E425" s="454" t="s">
        <v>138</v>
      </c>
      <c r="G425" s="454">
        <v>45516</v>
      </c>
      <c r="H425" s="454">
        <v>45562</v>
      </c>
      <c r="I425" s="103" t="s">
        <v>139</v>
      </c>
      <c r="J425" s="103" t="s">
        <v>139</v>
      </c>
      <c r="K425" s="458" t="s">
        <v>1971</v>
      </c>
      <c r="L425" s="103" t="s">
        <v>446</v>
      </c>
      <c r="M425" s="103" t="s">
        <v>40</v>
      </c>
      <c r="N425" s="103" t="s">
        <v>40</v>
      </c>
      <c r="O425" s="103" t="s">
        <v>663</v>
      </c>
      <c r="P425" s="103" t="s">
        <v>589</v>
      </c>
      <c r="Q425" s="103" t="s">
        <v>589</v>
      </c>
      <c r="R425" s="458" t="s">
        <v>617</v>
      </c>
      <c r="S425" s="503"/>
      <c r="T425" s="103" t="s">
        <v>42</v>
      </c>
      <c r="U425" s="103" t="s">
        <v>137</v>
      </c>
      <c r="V425" s="454" t="str">
        <f>Tabela3[[#This Row],[NOVO 
PRAZO REDE]]</f>
        <v>REDE OK</v>
      </c>
      <c r="W425" s="454">
        <f>Tabela3[[#This Row],[PRAZO
ATIVAÇÃO]]</f>
        <v>0</v>
      </c>
      <c r="X425" s="103" t="s">
        <v>500</v>
      </c>
      <c r="Y425" s="103" t="str">
        <f>IFERROR("W"&amp;WEEKNUM(Tabela3[[#This Row],[PRAZO RE REVISADO]]),"-")</f>
        <v>-</v>
      </c>
      <c r="Z425" s="103" t="str">
        <f>IFERROR("W"&amp;WEEKNUM(Tabela3[[#This Row],[PRAZO ATIVAÇÃO]]),"-")</f>
        <v>W0</v>
      </c>
      <c r="AA425" s="103">
        <v>2024</v>
      </c>
      <c r="AB425" s="103">
        <v>506503</v>
      </c>
      <c r="AC425" s="103" t="s">
        <v>572</v>
      </c>
      <c r="AD425" s="103" t="s">
        <v>137</v>
      </c>
      <c r="AE425" s="454"/>
      <c r="AF425" s="454"/>
      <c r="AG425" s="474"/>
      <c r="AH425" s="103"/>
      <c r="AK425" s="103" t="str">
        <f ca="1">IF(Tabela3[[#This Row],[STATUS]]&lt;&gt;"PREVISTO","N/A",IF(Tabela3[[#This Row],[Data_RE_CONGELADA]]="REDE OK","OK",IFERROR(IF(TODAY()-Tabela3[[#This Row],[Data_RE_CONGELADA]]&gt;=0,"ATRASADO",IF(TODAY()-Tabela3[[#This Row],[Data_RE_CONGELADA]]&gt;-5,"VENCENDO",IF(TODAY()-Tabela3[[#This Row],[Data_RE_CONGELADA]]&lt;=0,"NO PRAZO"))),"N/A")))</f>
        <v>N/A</v>
      </c>
      <c r="AL425" s="454" t="s">
        <v>138</v>
      </c>
      <c r="AM425" s="454" t="s">
        <v>137</v>
      </c>
      <c r="AN425" s="458" t="s">
        <v>186</v>
      </c>
      <c r="AP425" s="103" t="s">
        <v>575</v>
      </c>
      <c r="AQ425" s="103" t="s">
        <v>611</v>
      </c>
      <c r="AR425" s="103" t="s">
        <v>575</v>
      </c>
      <c r="AS425" s="103">
        <v>0</v>
      </c>
      <c r="AU425" s="103" t="s">
        <v>604</v>
      </c>
      <c r="BC425" s="103"/>
      <c r="BE425" s="103" t="e">
        <f>VLOOKUP(Tabela3[[#This Row],[ID OSP]],[1]Export!$R:$R,1,0)</f>
        <v>#N/A</v>
      </c>
    </row>
    <row r="426" spans="1:57" hidden="1">
      <c r="A426" s="103" t="s">
        <v>443</v>
      </c>
      <c r="B426" s="103" t="s">
        <v>1972</v>
      </c>
      <c r="C426" s="104" t="s">
        <v>137</v>
      </c>
      <c r="D426" s="456" t="s">
        <v>252</v>
      </c>
      <c r="E426" s="454" t="s">
        <v>138</v>
      </c>
      <c r="G426" s="454">
        <v>45292</v>
      </c>
      <c r="H426" s="454">
        <v>45292</v>
      </c>
      <c r="I426" s="103" t="s">
        <v>42</v>
      </c>
      <c r="J426" s="103" t="s">
        <v>127</v>
      </c>
      <c r="K426" s="458" t="s">
        <v>1973</v>
      </c>
      <c r="L426" s="103" t="s">
        <v>444</v>
      </c>
      <c r="M426" s="103" t="s">
        <v>443</v>
      </c>
      <c r="N426" s="103" t="s">
        <v>186</v>
      </c>
      <c r="O426" s="103" t="s">
        <v>588</v>
      </c>
      <c r="P426" s="103" t="s">
        <v>885</v>
      </c>
      <c r="Q426" s="103" t="s">
        <v>589</v>
      </c>
      <c r="R426" s="458" t="s">
        <v>665</v>
      </c>
      <c r="S426" s="503"/>
      <c r="T426" s="103" t="s">
        <v>42</v>
      </c>
      <c r="U426" s="103" t="s">
        <v>137</v>
      </c>
      <c r="V426" s="454" t="str">
        <f>Tabela3[[#This Row],[NOVO 
PRAZO REDE]]</f>
        <v>REDE OK</v>
      </c>
      <c r="W426" s="454">
        <f>Tabela3[[#This Row],[PRAZO
ATIVAÇÃO]]</f>
        <v>0</v>
      </c>
      <c r="X426" s="103" t="s">
        <v>500</v>
      </c>
      <c r="Y426" s="103" t="str">
        <f>IFERROR("W"&amp;WEEKNUM(Tabela3[[#This Row],[PRAZO RE REVISADO]]),"-")</f>
        <v>-</v>
      </c>
      <c r="Z426" s="103" t="str">
        <f>IFERROR("W"&amp;WEEKNUM(Tabela3[[#This Row],[PRAZO ATIVAÇÃO]]),"-")</f>
        <v>W0</v>
      </c>
      <c r="AA426" s="103">
        <v>2024</v>
      </c>
      <c r="AB426" s="103" t="s">
        <v>1460</v>
      </c>
      <c r="AC426" s="103" t="s">
        <v>610</v>
      </c>
      <c r="AD426" s="103" t="s">
        <v>137</v>
      </c>
      <c r="AE426" s="454"/>
      <c r="AF426" s="454"/>
      <c r="AG426" s="474"/>
      <c r="AH426" s="103"/>
      <c r="AK426" s="103" t="str">
        <f ca="1">IF(Tabela3[[#This Row],[STATUS]]&lt;&gt;"PREVISTO","N/A",IF(Tabela3[[#This Row],[Data_RE_CONGELADA]]="REDE OK","OK",IFERROR(IF(TODAY()-Tabela3[[#This Row],[Data_RE_CONGELADA]]&gt;=0,"ATRASADO",IF(TODAY()-Tabela3[[#This Row],[Data_RE_CONGELADA]]&gt;-5,"VENCENDO",IF(TODAY()-Tabela3[[#This Row],[Data_RE_CONGELADA]]&lt;=0,"NO PRAZO"))),"N/A")))</f>
        <v>N/A</v>
      </c>
      <c r="AL426" s="454" t="s">
        <v>138</v>
      </c>
      <c r="AM426" s="454" t="s">
        <v>137</v>
      </c>
      <c r="AN426" s="458" t="s">
        <v>186</v>
      </c>
      <c r="AP426" s="103" t="s">
        <v>575</v>
      </c>
      <c r="AQ426" s="103" t="s">
        <v>611</v>
      </c>
      <c r="AR426" s="103" t="s">
        <v>575</v>
      </c>
      <c r="AS426" s="103">
        <v>0</v>
      </c>
      <c r="AU426" s="103" t="s">
        <v>604</v>
      </c>
      <c r="BC426" s="103"/>
      <c r="BE426" s="103" t="e">
        <f>VLOOKUP(Tabela3[[#This Row],[ID OSP]],[1]Export!$R:$R,1,0)</f>
        <v>#N/A</v>
      </c>
    </row>
    <row r="427" spans="1:57" hidden="1">
      <c r="A427" s="103" t="s">
        <v>1974</v>
      </c>
      <c r="B427" s="103" t="s">
        <v>1975</v>
      </c>
      <c r="C427" s="539" t="s">
        <v>137</v>
      </c>
      <c r="D427" s="456" t="s">
        <v>252</v>
      </c>
      <c r="E427" s="454" t="s">
        <v>138</v>
      </c>
      <c r="G427" s="454">
        <v>45568</v>
      </c>
      <c r="H427" s="454">
        <v>45601</v>
      </c>
      <c r="I427" s="103" t="s">
        <v>139</v>
      </c>
      <c r="J427" s="103" t="s">
        <v>139</v>
      </c>
      <c r="K427" s="458" t="s">
        <v>1976</v>
      </c>
      <c r="L427" s="103" t="s">
        <v>446</v>
      </c>
      <c r="M427" s="103" t="s">
        <v>457</v>
      </c>
      <c r="N427" s="103" t="s">
        <v>652</v>
      </c>
      <c r="O427" s="103" t="s">
        <v>588</v>
      </c>
      <c r="P427" s="103" t="s">
        <v>653</v>
      </c>
      <c r="Q427" s="103" t="s">
        <v>589</v>
      </c>
      <c r="R427" s="458" t="s">
        <v>857</v>
      </c>
      <c r="S427" s="503" t="s">
        <v>1977</v>
      </c>
      <c r="T427" s="103" t="s">
        <v>42</v>
      </c>
      <c r="U427" s="103" t="s">
        <v>137</v>
      </c>
      <c r="V427" s="454" t="str">
        <f>Tabela3[[#This Row],[NOVO 
PRAZO REDE]]</f>
        <v>REDE OK</v>
      </c>
      <c r="W427" s="454">
        <f>Tabela3[[#This Row],[PRAZO
ATIVAÇÃO]]</f>
        <v>0</v>
      </c>
      <c r="X427" s="103" t="s">
        <v>709</v>
      </c>
      <c r="Y427" s="103" t="str">
        <f>IFERROR("W"&amp;WEEKNUM(Tabela3[[#This Row],[PRAZO RE REVISADO]]),"-")</f>
        <v>-</v>
      </c>
      <c r="Z427" s="103" t="str">
        <f>IFERROR("W"&amp;WEEKNUM(Tabela3[[#This Row],[PRAZO ATIVAÇÃO]]),"-")</f>
        <v>W0</v>
      </c>
      <c r="AA427" s="103">
        <v>2024</v>
      </c>
      <c r="AB427" s="103">
        <v>510470</v>
      </c>
      <c r="AC427" s="103" t="s">
        <v>610</v>
      </c>
      <c r="AD427" s="103" t="s">
        <v>137</v>
      </c>
      <c r="AE427" s="454"/>
      <c r="AF427" s="454"/>
      <c r="AG427" s="474"/>
      <c r="AH427" s="103"/>
      <c r="AK427" s="103" t="str">
        <f ca="1">IF(Tabela3[[#This Row],[STATUS]]&lt;&gt;"PREVISTO","N/A",IF(Tabela3[[#This Row],[Data_RE_CONGELADA]]="REDE OK","OK",IFERROR(IF(TODAY()-Tabela3[[#This Row],[Data_RE_CONGELADA]]&gt;=0,"ATRASADO",IF(TODAY()-Tabela3[[#This Row],[Data_RE_CONGELADA]]&gt;-5,"VENCENDO",IF(TODAY()-Tabela3[[#This Row],[Data_RE_CONGELADA]]&lt;=0,"NO PRAZO"))),"N/A")))</f>
        <v>N/A</v>
      </c>
      <c r="AL427" s="454" t="s">
        <v>138</v>
      </c>
      <c r="AM427" s="454">
        <v>45579</v>
      </c>
      <c r="AN427" s="458" t="s">
        <v>186</v>
      </c>
      <c r="AP427" s="103" t="s">
        <v>575</v>
      </c>
      <c r="AQ427" s="103" t="s">
        <v>611</v>
      </c>
      <c r="AR427" s="103" t="s">
        <v>575</v>
      </c>
      <c r="AS427" s="103">
        <v>0</v>
      </c>
      <c r="AU427" s="103" t="s">
        <v>604</v>
      </c>
      <c r="BC427" s="103"/>
      <c r="BE427" s="103" t="e">
        <f>VLOOKUP(Tabela3[[#This Row],[ID OSP]],[1]Export!$R:$R,1,0)</f>
        <v>#N/A</v>
      </c>
    </row>
    <row r="428" spans="1:57" hidden="1">
      <c r="A428" s="103" t="s">
        <v>1978</v>
      </c>
      <c r="B428" s="103" t="s">
        <v>1979</v>
      </c>
      <c r="C428" s="104" t="s">
        <v>137</v>
      </c>
      <c r="D428" s="456" t="s">
        <v>252</v>
      </c>
      <c r="E428" s="454" t="s">
        <v>138</v>
      </c>
      <c r="G428" s="454">
        <v>45468</v>
      </c>
      <c r="H428" s="454">
        <v>45470</v>
      </c>
      <c r="I428" s="103" t="s">
        <v>139</v>
      </c>
      <c r="J428" s="103" t="s">
        <v>139</v>
      </c>
      <c r="K428" s="458" t="s">
        <v>1980</v>
      </c>
      <c r="L428" s="103" t="s">
        <v>446</v>
      </c>
      <c r="M428" s="103" t="s">
        <v>443</v>
      </c>
      <c r="N428" s="103" t="s">
        <v>1374</v>
      </c>
      <c r="O428" s="103" t="s">
        <v>588</v>
      </c>
      <c r="P428" s="103" t="s">
        <v>885</v>
      </c>
      <c r="Q428" s="103" t="s">
        <v>589</v>
      </c>
      <c r="R428" s="458" t="s">
        <v>665</v>
      </c>
      <c r="S428" s="503"/>
      <c r="T428" s="103" t="s">
        <v>42</v>
      </c>
      <c r="U428" s="103" t="s">
        <v>137</v>
      </c>
      <c r="V428" s="454" t="str">
        <f>Tabela3[[#This Row],[NOVO 
PRAZO REDE]]</f>
        <v>REDE OK</v>
      </c>
      <c r="W428" s="454">
        <f>Tabela3[[#This Row],[PRAZO
ATIVAÇÃO]]</f>
        <v>0</v>
      </c>
      <c r="X428" s="103" t="s">
        <v>667</v>
      </c>
      <c r="Y428" s="103" t="str">
        <f>IFERROR("W"&amp;WEEKNUM(Tabela3[[#This Row],[PRAZO RE REVISADO]]),"-")</f>
        <v>-</v>
      </c>
      <c r="Z428" s="103" t="str">
        <f>IFERROR("W"&amp;WEEKNUM(Tabela3[[#This Row],[PRAZO ATIVAÇÃO]]),"-")</f>
        <v>W0</v>
      </c>
      <c r="AA428" s="103">
        <v>2024</v>
      </c>
      <c r="AB428" s="103">
        <v>503158</v>
      </c>
      <c r="AC428" s="103" t="s">
        <v>866</v>
      </c>
      <c r="AD428" s="103" t="s">
        <v>137</v>
      </c>
      <c r="AE428" s="454"/>
      <c r="AF428" s="454"/>
      <c r="AG428" s="474"/>
      <c r="AH428" s="103"/>
      <c r="AK428" s="103" t="str">
        <f ca="1">IF(Tabela3[[#This Row],[STATUS]]&lt;&gt;"PREVISTO","N/A",IF(Tabela3[[#This Row],[Data_RE_CONGELADA]]="REDE OK","OK",IFERROR(IF(TODAY()-Tabela3[[#This Row],[Data_RE_CONGELADA]]&gt;=0,"ATRASADO",IF(TODAY()-Tabela3[[#This Row],[Data_RE_CONGELADA]]&gt;-5,"VENCENDO",IF(TODAY()-Tabela3[[#This Row],[Data_RE_CONGELADA]]&lt;=0,"NO PRAZO"))),"N/A")))</f>
        <v>N/A</v>
      </c>
      <c r="AL428" s="454" t="s">
        <v>138</v>
      </c>
      <c r="AM428" s="454" t="s">
        <v>137</v>
      </c>
      <c r="AN428" s="458" t="s">
        <v>186</v>
      </c>
      <c r="AP428" s="103" t="s">
        <v>575</v>
      </c>
      <c r="AQ428" s="103" t="s">
        <v>611</v>
      </c>
      <c r="AR428" s="103" t="s">
        <v>575</v>
      </c>
      <c r="AS428" s="103">
        <v>0</v>
      </c>
      <c r="AU428" s="103" t="s">
        <v>604</v>
      </c>
      <c r="BC428" s="103"/>
      <c r="BE428" s="103" t="e">
        <f>VLOOKUP(Tabela3[[#This Row],[ID OSP]],[1]Export!$R:$R,1,0)</f>
        <v>#N/A</v>
      </c>
    </row>
    <row r="429" spans="1:57" hidden="1">
      <c r="A429" s="103" t="s">
        <v>1981</v>
      </c>
      <c r="B429" s="103" t="s">
        <v>1982</v>
      </c>
      <c r="C429" s="104" t="s">
        <v>268</v>
      </c>
      <c r="D429" s="103" t="s">
        <v>42</v>
      </c>
      <c r="E429" s="454" t="s">
        <v>268</v>
      </c>
      <c r="G429" s="454" t="s">
        <v>186</v>
      </c>
      <c r="H429" s="454" t="s">
        <v>186</v>
      </c>
      <c r="I429" s="103" t="s">
        <v>139</v>
      </c>
      <c r="J429" s="103" t="s">
        <v>139</v>
      </c>
      <c r="K429" s="458" t="s">
        <v>1983</v>
      </c>
      <c r="L429" s="103" t="s">
        <v>468</v>
      </c>
      <c r="M429" s="103" t="s">
        <v>469</v>
      </c>
      <c r="N429" s="103" t="s">
        <v>1034</v>
      </c>
      <c r="O429" s="103" t="s">
        <v>137</v>
      </c>
      <c r="P429" s="103" t="s">
        <v>1174</v>
      </c>
      <c r="Q429" s="103" t="s">
        <v>1174</v>
      </c>
      <c r="R429" s="458" t="s">
        <v>1984</v>
      </c>
      <c r="S429" s="503" t="s">
        <v>186</v>
      </c>
      <c r="T429" s="103" t="s">
        <v>42</v>
      </c>
      <c r="U429" s="103" t="s">
        <v>268</v>
      </c>
      <c r="V429" s="454" t="str">
        <f>Tabela3[[#This Row],[NOVO 
PRAZO REDE]]</f>
        <v>CANCELADO</v>
      </c>
      <c r="W429" s="454">
        <f>Tabela3[[#This Row],[PRAZO
ATIVAÇÃO]]</f>
        <v>0</v>
      </c>
      <c r="X429" s="103" t="s">
        <v>500</v>
      </c>
      <c r="Y429" s="103" t="str">
        <f>IFERROR("W"&amp;WEEKNUM(Tabela3[[#This Row],[PRAZO RE REVISADO]]),"-")</f>
        <v>-</v>
      </c>
      <c r="Z429" s="103" t="str">
        <f>IFERROR("W"&amp;WEEKNUM(Tabela3[[#This Row],[PRAZO ATIVAÇÃO]]),"-")</f>
        <v>W0</v>
      </c>
      <c r="AA429" s="103">
        <v>2024</v>
      </c>
      <c r="AB429" s="103">
        <v>543517</v>
      </c>
      <c r="AC429" s="103" t="s">
        <v>592</v>
      </c>
      <c r="AD429" s="103" t="s">
        <v>1278</v>
      </c>
      <c r="AE429" s="454"/>
      <c r="AF429" s="454"/>
      <c r="AG429" s="474"/>
      <c r="AH429" s="103" t="e">
        <f>VLOOKUP(Tabela3[[#This Row],[SITE]],#REF!,8,0)</f>
        <v>#REF!</v>
      </c>
      <c r="AK429" s="103" t="str">
        <f ca="1">IF(Tabela3[[#This Row],[STATUS]]&lt;&gt;"PREVISTO","N/A",IF(Tabela3[[#This Row],[Data_RE_CONGELADA]]="REDE OK","OK",IFERROR(IF(TODAY()-Tabela3[[#This Row],[Data_RE_CONGELADA]]&gt;=0,"ATRASADO",IF(TODAY()-Tabela3[[#This Row],[Data_RE_CONGELADA]]&gt;-5,"VENCENDO",IF(TODAY()-Tabela3[[#This Row],[Data_RE_CONGELADA]]&lt;=0,"NO PRAZO"))),"N/A")))</f>
        <v>N/A</v>
      </c>
      <c r="AL429" s="454" t="s">
        <v>1985</v>
      </c>
      <c r="AM429" s="454">
        <v>45596</v>
      </c>
      <c r="AN429" s="458" t="s">
        <v>186</v>
      </c>
      <c r="AP429" s="103" t="s">
        <v>1986</v>
      </c>
      <c r="AQ429" s="103" t="s">
        <v>802</v>
      </c>
      <c r="AR429" s="103" t="s">
        <v>576</v>
      </c>
      <c r="AS429" s="103">
        <v>0</v>
      </c>
      <c r="AU429" s="103" t="s">
        <v>579</v>
      </c>
      <c r="AV429" s="103" t="s">
        <v>580</v>
      </c>
      <c r="AW429" s="103" t="s">
        <v>580</v>
      </c>
      <c r="AX429" s="103" t="s">
        <v>581</v>
      </c>
      <c r="AY429" s="103" t="s">
        <v>580</v>
      </c>
      <c r="AZ429" s="103" t="s">
        <v>581</v>
      </c>
      <c r="BC429" s="103"/>
      <c r="BE429" s="103" t="e">
        <f>VLOOKUP(Tabela3[[#This Row],[ID OSP]],[1]Export!$R:$R,1,0)</f>
        <v>#N/A</v>
      </c>
    </row>
    <row r="430" spans="1:57" hidden="1">
      <c r="A430" s="103" t="s">
        <v>1987</v>
      </c>
      <c r="B430" s="103" t="s">
        <v>1988</v>
      </c>
      <c r="C430" s="104" t="s">
        <v>268</v>
      </c>
      <c r="D430" s="103" t="s">
        <v>42</v>
      </c>
      <c r="E430" s="454" t="s">
        <v>268</v>
      </c>
      <c r="G430" s="454" t="s">
        <v>186</v>
      </c>
      <c r="H430" s="454" t="s">
        <v>186</v>
      </c>
      <c r="I430" s="103" t="s">
        <v>139</v>
      </c>
      <c r="J430" s="103" t="s">
        <v>139</v>
      </c>
      <c r="K430" s="458" t="s">
        <v>1989</v>
      </c>
      <c r="L430" s="103" t="s">
        <v>468</v>
      </c>
      <c r="M430" s="103" t="s">
        <v>469</v>
      </c>
      <c r="N430" s="103" t="s">
        <v>1034</v>
      </c>
      <c r="O430" s="103" t="s">
        <v>137</v>
      </c>
      <c r="P430" s="103" t="s">
        <v>1174</v>
      </c>
      <c r="Q430" s="103" t="s">
        <v>1174</v>
      </c>
      <c r="R430" s="458" t="s">
        <v>1990</v>
      </c>
      <c r="S430" s="503" t="s">
        <v>186</v>
      </c>
      <c r="T430" s="103" t="s">
        <v>42</v>
      </c>
      <c r="U430" s="103" t="s">
        <v>268</v>
      </c>
      <c r="V430" s="454" t="str">
        <f>Tabela3[[#This Row],[NOVO 
PRAZO REDE]]</f>
        <v>CANCELADO</v>
      </c>
      <c r="W430" s="454">
        <f>Tabela3[[#This Row],[PRAZO
ATIVAÇÃO]]</f>
        <v>0</v>
      </c>
      <c r="X430" s="103" t="s">
        <v>500</v>
      </c>
      <c r="Y430" s="103" t="str">
        <f>IFERROR("W"&amp;WEEKNUM(Tabela3[[#This Row],[PRAZO RE REVISADO]]),"-")</f>
        <v>-</v>
      </c>
      <c r="Z430" s="103" t="str">
        <f>IFERROR("W"&amp;WEEKNUM(Tabela3[[#This Row],[PRAZO ATIVAÇÃO]]),"-")</f>
        <v>W0</v>
      </c>
      <c r="AA430" s="103">
        <v>2024</v>
      </c>
      <c r="AB430" s="103">
        <v>543518</v>
      </c>
      <c r="AC430" s="103" t="s">
        <v>592</v>
      </c>
      <c r="AD430" s="103" t="s">
        <v>1278</v>
      </c>
      <c r="AE430" s="454"/>
      <c r="AF430" s="454"/>
      <c r="AG430" s="474"/>
      <c r="AH430" s="103" t="e">
        <f>VLOOKUP(Tabela3[[#This Row],[SITE]],#REF!,8,0)</f>
        <v>#REF!</v>
      </c>
      <c r="AK430" s="103" t="str">
        <f ca="1">IF(Tabela3[[#This Row],[STATUS]]&lt;&gt;"PREVISTO","N/A",IF(Tabela3[[#This Row],[Data_RE_CONGELADA]]="REDE OK","OK",IFERROR(IF(TODAY()-Tabela3[[#This Row],[Data_RE_CONGELADA]]&gt;=0,"ATRASADO",IF(TODAY()-Tabela3[[#This Row],[Data_RE_CONGELADA]]&gt;-5,"VENCENDO",IF(TODAY()-Tabela3[[#This Row],[Data_RE_CONGELADA]]&lt;=0,"NO PRAZO"))),"N/A")))</f>
        <v>N/A</v>
      </c>
      <c r="AL430" s="454" t="s">
        <v>1985</v>
      </c>
      <c r="AM430" s="454">
        <v>45596</v>
      </c>
      <c r="AN430" s="458" t="s">
        <v>186</v>
      </c>
      <c r="AP430" s="103" t="s">
        <v>1986</v>
      </c>
      <c r="AQ430" s="103" t="s">
        <v>802</v>
      </c>
      <c r="AR430" s="103" t="s">
        <v>576</v>
      </c>
      <c r="AS430" s="103">
        <v>0</v>
      </c>
      <c r="AU430" s="103" t="s">
        <v>579</v>
      </c>
      <c r="AV430" s="103" t="s">
        <v>580</v>
      </c>
      <c r="AW430" s="103" t="s">
        <v>580</v>
      </c>
      <c r="AX430" s="103" t="s">
        <v>580</v>
      </c>
      <c r="AY430" s="103" t="s">
        <v>580</v>
      </c>
      <c r="AZ430" s="103" t="s">
        <v>581</v>
      </c>
      <c r="BC430" s="103"/>
      <c r="BE430" s="103" t="e">
        <f>VLOOKUP(Tabela3[[#This Row],[ID OSP]],[1]Export!$R:$R,1,0)</f>
        <v>#N/A</v>
      </c>
    </row>
    <row r="431" spans="1:57" hidden="1">
      <c r="A431" s="103" t="s">
        <v>1991</v>
      </c>
      <c r="B431" s="103" t="s">
        <v>1992</v>
      </c>
      <c r="C431" s="104" t="s">
        <v>137</v>
      </c>
      <c r="D431" s="456" t="s">
        <v>252</v>
      </c>
      <c r="E431" s="454" t="s">
        <v>138</v>
      </c>
      <c r="G431" s="454">
        <v>45534</v>
      </c>
      <c r="H431" s="454">
        <v>45534</v>
      </c>
      <c r="I431" s="103" t="s">
        <v>139</v>
      </c>
      <c r="J431" s="103" t="s">
        <v>139</v>
      </c>
      <c r="K431" s="458" t="s">
        <v>1993</v>
      </c>
      <c r="L431" s="103" t="s">
        <v>446</v>
      </c>
      <c r="M431" s="103" t="s">
        <v>457</v>
      </c>
      <c r="N431" s="103" t="s">
        <v>1356</v>
      </c>
      <c r="O431" s="103" t="s">
        <v>588</v>
      </c>
      <c r="P431" s="103" t="s">
        <v>653</v>
      </c>
      <c r="Q431" s="103" t="s">
        <v>589</v>
      </c>
      <c r="R431" s="458" t="s">
        <v>1994</v>
      </c>
      <c r="S431" s="460" t="s">
        <v>1995</v>
      </c>
      <c r="T431" s="103" t="s">
        <v>42</v>
      </c>
      <c r="U431" s="103" t="s">
        <v>137</v>
      </c>
      <c r="V431" s="454" t="str">
        <f>Tabela3[[#This Row],[NOVO 
PRAZO REDE]]</f>
        <v>REDE OK</v>
      </c>
      <c r="W431" s="454">
        <f>Tabela3[[#This Row],[PRAZO
ATIVAÇÃO]]</f>
        <v>0</v>
      </c>
      <c r="X431" s="103" t="s">
        <v>485</v>
      </c>
      <c r="Y431" s="103" t="str">
        <f>IFERROR("W"&amp;WEEKNUM(Tabela3[[#This Row],[PRAZO RE REVISADO]]),"-")</f>
        <v>-</v>
      </c>
      <c r="Z431" s="103" t="str">
        <f>IFERROR("W"&amp;WEEKNUM(Tabela3[[#This Row],[PRAZO ATIVAÇÃO]]),"-")</f>
        <v>W0</v>
      </c>
      <c r="AA431" s="103">
        <v>2024</v>
      </c>
      <c r="AB431" s="103" t="s">
        <v>139</v>
      </c>
      <c r="AC431" s="103" t="s">
        <v>139</v>
      </c>
      <c r="AD431" s="103" t="s">
        <v>137</v>
      </c>
      <c r="AE431" s="454"/>
      <c r="AF431" s="454"/>
      <c r="AG431" s="474"/>
      <c r="AH431" s="103"/>
      <c r="AK431" s="103" t="str">
        <f ca="1">IF(Tabela3[[#This Row],[STATUS]]&lt;&gt;"PREVISTO","N/A",IF(Tabela3[[#This Row],[Data_RE_CONGELADA]]="REDE OK","OK",IFERROR(IF(TODAY()-Tabela3[[#This Row],[Data_RE_CONGELADA]]&gt;=0,"ATRASADO",IF(TODAY()-Tabela3[[#This Row],[Data_RE_CONGELADA]]&gt;-5,"VENCENDO",IF(TODAY()-Tabela3[[#This Row],[Data_RE_CONGELADA]]&lt;=0,"NO PRAZO"))),"N/A")))</f>
        <v>N/A</v>
      </c>
      <c r="AL431" s="454" t="s">
        <v>138</v>
      </c>
      <c r="AM431" s="454" t="s">
        <v>137</v>
      </c>
      <c r="AN431" s="458" t="s">
        <v>186</v>
      </c>
      <c r="AP431" s="103" t="s">
        <v>575</v>
      </c>
      <c r="AQ431" s="103" t="s">
        <v>611</v>
      </c>
      <c r="AR431" s="103" t="s">
        <v>575</v>
      </c>
      <c r="AS431" s="103">
        <v>0</v>
      </c>
      <c r="AU431" s="103" t="s">
        <v>604</v>
      </c>
      <c r="BC431" s="103"/>
      <c r="BE431" s="103" t="e">
        <f>VLOOKUP(Tabela3[[#This Row],[ID OSP]],[1]Export!$R:$R,1,0)</f>
        <v>#N/A</v>
      </c>
    </row>
    <row r="432" spans="1:57" hidden="1">
      <c r="A432" s="103" t="s">
        <v>1996</v>
      </c>
      <c r="B432" s="103" t="s">
        <v>1997</v>
      </c>
      <c r="C432" s="104" t="s">
        <v>137</v>
      </c>
      <c r="D432" s="456" t="s">
        <v>252</v>
      </c>
      <c r="E432" s="454" t="s">
        <v>138</v>
      </c>
      <c r="G432" s="454">
        <v>45534</v>
      </c>
      <c r="H432" s="454">
        <v>45554</v>
      </c>
      <c r="I432" s="103" t="s">
        <v>139</v>
      </c>
      <c r="J432" s="103" t="s">
        <v>139</v>
      </c>
      <c r="K432" s="458" t="s">
        <v>1815</v>
      </c>
      <c r="L432" s="103" t="s">
        <v>446</v>
      </c>
      <c r="M432" s="103" t="s">
        <v>448</v>
      </c>
      <c r="N432" s="103" t="s">
        <v>780</v>
      </c>
      <c r="O432" s="103" t="s">
        <v>874</v>
      </c>
      <c r="P432" s="103" t="s">
        <v>705</v>
      </c>
      <c r="Q432" s="103" t="s">
        <v>589</v>
      </c>
      <c r="R432" s="458" t="s">
        <v>617</v>
      </c>
      <c r="S432" s="503"/>
      <c r="T432" s="103" t="s">
        <v>42</v>
      </c>
      <c r="U432" s="103" t="s">
        <v>137</v>
      </c>
      <c r="V432" s="454" t="str">
        <f>Tabela3[[#This Row],[NOVO 
PRAZO REDE]]</f>
        <v>REDE OK</v>
      </c>
      <c r="W432" s="454">
        <f>Tabela3[[#This Row],[PRAZO
ATIVAÇÃO]]</f>
        <v>0</v>
      </c>
      <c r="X432" s="103" t="s">
        <v>500</v>
      </c>
      <c r="Y432" s="103" t="str">
        <f>IFERROR("W"&amp;WEEKNUM(Tabela3[[#This Row],[PRAZO RE REVISADO]]),"-")</f>
        <v>-</v>
      </c>
      <c r="Z432" s="103" t="str">
        <f>IFERROR("W"&amp;WEEKNUM(Tabela3[[#This Row],[PRAZO ATIVAÇÃO]]),"-")</f>
        <v>W0</v>
      </c>
      <c r="AA432" s="103">
        <v>2024</v>
      </c>
      <c r="AB432" s="103">
        <v>512275</v>
      </c>
      <c r="AC432" s="103" t="s">
        <v>572</v>
      </c>
      <c r="AD432" s="103" t="s">
        <v>137</v>
      </c>
      <c r="AE432" s="454"/>
      <c r="AF432" s="454"/>
      <c r="AG432" s="474"/>
      <c r="AH432" s="103"/>
      <c r="AK432" s="103" t="str">
        <f ca="1">IF(Tabela3[[#This Row],[STATUS]]&lt;&gt;"PREVISTO","N/A",IF(Tabela3[[#This Row],[Data_RE_CONGELADA]]="REDE OK","OK",IFERROR(IF(TODAY()-Tabela3[[#This Row],[Data_RE_CONGELADA]]&gt;=0,"ATRASADO",IF(TODAY()-Tabela3[[#This Row],[Data_RE_CONGELADA]]&gt;-5,"VENCENDO",IF(TODAY()-Tabela3[[#This Row],[Data_RE_CONGELADA]]&lt;=0,"NO PRAZO"))),"N/A")))</f>
        <v>N/A</v>
      </c>
      <c r="AL432" s="454" t="s">
        <v>138</v>
      </c>
      <c r="AM432" s="454" t="s">
        <v>137</v>
      </c>
      <c r="AN432" s="458" t="s">
        <v>186</v>
      </c>
      <c r="AP432" s="103" t="s">
        <v>575</v>
      </c>
      <c r="AQ432" s="103" t="s">
        <v>611</v>
      </c>
      <c r="AR432" s="103" t="s">
        <v>575</v>
      </c>
      <c r="AS432" s="103">
        <v>0</v>
      </c>
      <c r="AU432" s="103" t="s">
        <v>604</v>
      </c>
      <c r="BC432" s="103"/>
      <c r="BE432" s="103" t="e">
        <f>VLOOKUP(Tabela3[[#This Row],[ID OSP]],[1]Export!$R:$R,1,0)</f>
        <v>#N/A</v>
      </c>
    </row>
    <row r="433" spans="1:76" hidden="1">
      <c r="A433" s="103" t="s">
        <v>1998</v>
      </c>
      <c r="B433" s="103" t="s">
        <v>1999</v>
      </c>
      <c r="C433" s="104" t="s">
        <v>137</v>
      </c>
      <c r="D433" s="456" t="s">
        <v>252</v>
      </c>
      <c r="E433" s="454" t="s">
        <v>138</v>
      </c>
      <c r="G433" s="454">
        <v>45503</v>
      </c>
      <c r="H433" s="454">
        <v>45593</v>
      </c>
      <c r="I433" s="103" t="s">
        <v>139</v>
      </c>
      <c r="J433" s="103" t="s">
        <v>139</v>
      </c>
      <c r="K433" s="458" t="s">
        <v>2000</v>
      </c>
      <c r="L433" s="103" t="s">
        <v>446</v>
      </c>
      <c r="M433" s="103" t="s">
        <v>40</v>
      </c>
      <c r="N433" s="103" t="s">
        <v>40</v>
      </c>
      <c r="O433" s="103" t="s">
        <v>663</v>
      </c>
      <c r="P433" s="103" t="s">
        <v>664</v>
      </c>
      <c r="Q433" s="103" t="s">
        <v>589</v>
      </c>
      <c r="R433" s="458" t="s">
        <v>857</v>
      </c>
      <c r="S433" s="503"/>
      <c r="T433" s="103" t="s">
        <v>42</v>
      </c>
      <c r="U433" s="103" t="s">
        <v>137</v>
      </c>
      <c r="V433" s="454" t="str">
        <f>Tabela3[[#This Row],[NOVO 
PRAZO REDE]]</f>
        <v>REDE OK</v>
      </c>
      <c r="W433" s="454">
        <f>Tabela3[[#This Row],[PRAZO
ATIVAÇÃO]]</f>
        <v>0</v>
      </c>
      <c r="X433" s="103" t="s">
        <v>500</v>
      </c>
      <c r="Y433" s="103" t="str">
        <f>IFERROR("W"&amp;WEEKNUM(Tabela3[[#This Row],[PRAZO RE REVISADO]]),"-")</f>
        <v>-</v>
      </c>
      <c r="Z433" s="103" t="str">
        <f>IFERROR("W"&amp;WEEKNUM(Tabela3[[#This Row],[PRAZO ATIVAÇÃO]]),"-")</f>
        <v>W0</v>
      </c>
      <c r="AA433" s="103">
        <v>2024</v>
      </c>
      <c r="AB433" s="103">
        <v>503973</v>
      </c>
      <c r="AC433" s="103" t="s">
        <v>572</v>
      </c>
      <c r="AD433" s="103" t="s">
        <v>137</v>
      </c>
      <c r="AE433" s="454"/>
      <c r="AF433" s="454"/>
      <c r="AG433" s="474"/>
      <c r="AH433" s="103"/>
      <c r="AK433" s="103" t="str">
        <f ca="1">IF(Tabela3[[#This Row],[STATUS]]&lt;&gt;"PREVISTO","N/A",IF(Tabela3[[#This Row],[Data_RE_CONGELADA]]="REDE OK","OK",IFERROR(IF(TODAY()-Tabela3[[#This Row],[Data_RE_CONGELADA]]&gt;=0,"ATRASADO",IF(TODAY()-Tabela3[[#This Row],[Data_RE_CONGELADA]]&gt;-5,"VENCENDO",IF(TODAY()-Tabela3[[#This Row],[Data_RE_CONGELADA]]&lt;=0,"NO PRAZO"))),"N/A")))</f>
        <v>N/A</v>
      </c>
      <c r="AL433" s="454">
        <v>45570</v>
      </c>
      <c r="AM433" s="454">
        <v>45572</v>
      </c>
      <c r="AN433" s="458" t="s">
        <v>186</v>
      </c>
      <c r="AO433" s="458" t="s">
        <v>739</v>
      </c>
      <c r="AP433" s="103" t="s">
        <v>575</v>
      </c>
      <c r="AQ433" s="103" t="s">
        <v>611</v>
      </c>
      <c r="AR433" s="103" t="s">
        <v>575</v>
      </c>
      <c r="AS433" s="103">
        <v>0</v>
      </c>
      <c r="AU433" s="103" t="s">
        <v>604</v>
      </c>
      <c r="BC433" s="103"/>
      <c r="BE433" s="103" t="e">
        <f>VLOOKUP(Tabela3[[#This Row],[ID OSP]],[1]Export!$R:$R,1,0)</f>
        <v>#N/A</v>
      </c>
    </row>
    <row r="434" spans="1:76" hidden="1">
      <c r="A434" s="103" t="s">
        <v>2001</v>
      </c>
      <c r="B434" s="103" t="s">
        <v>2002</v>
      </c>
      <c r="C434" s="104" t="s">
        <v>137</v>
      </c>
      <c r="D434" s="456" t="s">
        <v>252</v>
      </c>
      <c r="E434" s="454" t="s">
        <v>138</v>
      </c>
      <c r="G434" s="454">
        <v>45451</v>
      </c>
      <c r="H434" s="454">
        <v>45548</v>
      </c>
      <c r="I434" s="103" t="s">
        <v>139</v>
      </c>
      <c r="J434" s="103" t="s">
        <v>139</v>
      </c>
      <c r="K434" s="458" t="s">
        <v>2003</v>
      </c>
      <c r="L434" s="103" t="s">
        <v>446</v>
      </c>
      <c r="M434" s="103" t="s">
        <v>461</v>
      </c>
      <c r="N434" s="103" t="s">
        <v>694</v>
      </c>
      <c r="O434" s="103" t="s">
        <v>588</v>
      </c>
      <c r="P434" s="103" t="s">
        <v>589</v>
      </c>
      <c r="Q434" s="103" t="s">
        <v>589</v>
      </c>
      <c r="R434" s="458" t="s">
        <v>138</v>
      </c>
      <c r="S434" s="503"/>
      <c r="T434" s="103" t="s">
        <v>252</v>
      </c>
      <c r="U434" s="103" t="s">
        <v>137</v>
      </c>
      <c r="V434" s="454" t="str">
        <f>Tabela3[[#This Row],[NOVO 
PRAZO REDE]]</f>
        <v>REDE OK</v>
      </c>
      <c r="W434" s="454">
        <f>Tabela3[[#This Row],[PRAZO
ATIVAÇÃO]]</f>
        <v>0</v>
      </c>
      <c r="X434" s="103" t="s">
        <v>625</v>
      </c>
      <c r="Y434" s="103" t="str">
        <f>IFERROR("W"&amp;WEEKNUM(Tabela3[[#This Row],[PRAZO RE REVISADO]]),"-")</f>
        <v>-</v>
      </c>
      <c r="Z434" s="103" t="str">
        <f>IFERROR("W"&amp;WEEKNUM(Tabela3[[#This Row],[PRAZO ATIVAÇÃO]]),"-")</f>
        <v>W0</v>
      </c>
      <c r="AA434" s="103">
        <v>2024</v>
      </c>
      <c r="AB434" s="103" t="s">
        <v>139</v>
      </c>
      <c r="AC434" s="103" t="s">
        <v>139</v>
      </c>
      <c r="AD434" s="103" t="s">
        <v>137</v>
      </c>
      <c r="AE434" s="454"/>
      <c r="AF434" s="454"/>
      <c r="AG434" s="474"/>
      <c r="AH434" s="103"/>
      <c r="AK434" s="103" t="str">
        <f ca="1">IF(Tabela3[[#This Row],[STATUS]]&lt;&gt;"PREVISTO","N/A",IF(Tabela3[[#This Row],[Data_RE_CONGELADA]]="REDE OK","OK",IFERROR(IF(TODAY()-Tabela3[[#This Row],[Data_RE_CONGELADA]]&gt;=0,"ATRASADO",IF(TODAY()-Tabela3[[#This Row],[Data_RE_CONGELADA]]&gt;-5,"VENCENDO",IF(TODAY()-Tabela3[[#This Row],[Data_RE_CONGELADA]]&lt;=0,"NO PRAZO"))),"N/A")))</f>
        <v>N/A</v>
      </c>
      <c r="AL434" s="454" t="s">
        <v>138</v>
      </c>
      <c r="AM434" s="454" t="s">
        <v>137</v>
      </c>
      <c r="AN434" s="458" t="s">
        <v>186</v>
      </c>
      <c r="AP434" s="103" t="s">
        <v>575</v>
      </c>
      <c r="AQ434" s="103" t="s">
        <v>611</v>
      </c>
      <c r="AR434" s="103" t="s">
        <v>575</v>
      </c>
      <c r="AS434" s="103">
        <v>0</v>
      </c>
      <c r="AU434" s="103" t="s">
        <v>604</v>
      </c>
      <c r="BC434" s="103"/>
      <c r="BE434" s="103" t="e">
        <f>VLOOKUP(Tabela3[[#This Row],[ID OSP]],[1]Export!$R:$R,1,0)</f>
        <v>#N/A</v>
      </c>
    </row>
    <row r="435" spans="1:76" hidden="1">
      <c r="A435" s="103" t="s">
        <v>2004</v>
      </c>
      <c r="B435" s="103" t="s">
        <v>2005</v>
      </c>
      <c r="C435" s="104" t="s">
        <v>137</v>
      </c>
      <c r="D435" s="456" t="s">
        <v>252</v>
      </c>
      <c r="E435" s="454" t="s">
        <v>138</v>
      </c>
      <c r="G435" s="454">
        <v>45568</v>
      </c>
      <c r="H435" s="454">
        <v>45691</v>
      </c>
      <c r="I435" s="103" t="s">
        <v>139</v>
      </c>
      <c r="J435" s="103" t="s">
        <v>139</v>
      </c>
      <c r="K435" s="458" t="s">
        <v>2006</v>
      </c>
      <c r="L435" s="103" t="s">
        <v>446</v>
      </c>
      <c r="M435" s="103" t="s">
        <v>449</v>
      </c>
      <c r="N435" s="103" t="s">
        <v>449</v>
      </c>
      <c r="O435" s="103" t="s">
        <v>588</v>
      </c>
      <c r="P435" s="103" t="s">
        <v>598</v>
      </c>
      <c r="Q435" s="103" t="s">
        <v>589</v>
      </c>
      <c r="R435" s="458" t="s">
        <v>2007</v>
      </c>
      <c r="S435" s="455" t="s">
        <v>2008</v>
      </c>
      <c r="T435" s="103" t="s">
        <v>42</v>
      </c>
      <c r="U435" s="103" t="s">
        <v>137</v>
      </c>
      <c r="V435" s="454" t="str">
        <f>Tabela3[[#This Row],[NOVO 
PRAZO REDE]]</f>
        <v>REDE OK</v>
      </c>
      <c r="W435" s="454">
        <f>Tabela3[[#This Row],[PRAZO
ATIVAÇÃO]]</f>
        <v>0</v>
      </c>
      <c r="X435" s="103" t="s">
        <v>709</v>
      </c>
      <c r="Y435" s="103" t="str">
        <f>IFERROR("W"&amp;WEEKNUM(Tabela3[[#This Row],[PRAZO RE REVISADO]]),"-")</f>
        <v>-</v>
      </c>
      <c r="Z435" s="103" t="str">
        <f>IFERROR("W"&amp;WEEKNUM(Tabela3[[#This Row],[PRAZO ATIVAÇÃO]]),"-")</f>
        <v>W0</v>
      </c>
      <c r="AA435" s="103">
        <v>2024</v>
      </c>
      <c r="AB435" s="103">
        <v>455943</v>
      </c>
      <c r="AC435" s="103" t="s">
        <v>572</v>
      </c>
      <c r="AD435" s="103" t="s">
        <v>137</v>
      </c>
      <c r="AE435" s="454"/>
      <c r="AF435" s="454"/>
      <c r="AG435" s="474"/>
      <c r="AH435" s="103"/>
      <c r="AK435" s="103" t="str">
        <f ca="1">IF(Tabela3[[#This Row],[STATUS]]&lt;&gt;"PREVISTO","N/A",IF(Tabela3[[#This Row],[Data_RE_CONGELADA]]="REDE OK","OK",IFERROR(IF(TODAY()-Tabela3[[#This Row],[Data_RE_CONGELADA]]&gt;=0,"ATRASADO",IF(TODAY()-Tabela3[[#This Row],[Data_RE_CONGELADA]]&gt;-5,"VENCENDO",IF(TODAY()-Tabela3[[#This Row],[Data_RE_CONGELADA]]&lt;=0,"NO PRAZO"))),"N/A")))</f>
        <v>N/A</v>
      </c>
      <c r="AL435" s="454" t="s">
        <v>138</v>
      </c>
      <c r="AM435" s="454">
        <v>45573</v>
      </c>
      <c r="AN435" s="458" t="s">
        <v>186</v>
      </c>
      <c r="AO435" s="458" t="s">
        <v>2009</v>
      </c>
      <c r="AP435" s="103" t="s">
        <v>575</v>
      </c>
      <c r="AQ435" s="103" t="s">
        <v>1125</v>
      </c>
      <c r="AR435" s="103" t="s">
        <v>575</v>
      </c>
      <c r="AS435" s="103">
        <v>0</v>
      </c>
      <c r="AU435" s="103" t="s">
        <v>604</v>
      </c>
      <c r="BC435" s="103"/>
      <c r="BE435" s="103" t="e">
        <f>VLOOKUP(Tabela3[[#This Row],[ID OSP]],[1]Export!$R:$R,1,0)</f>
        <v>#N/A</v>
      </c>
    </row>
    <row r="436" spans="1:76" hidden="1">
      <c r="A436" s="103" t="s">
        <v>232</v>
      </c>
      <c r="B436" s="103" t="s">
        <v>2010</v>
      </c>
      <c r="C436" s="104" t="s">
        <v>137</v>
      </c>
      <c r="D436" s="454" t="s">
        <v>252</v>
      </c>
      <c r="E436" s="454" t="s">
        <v>138</v>
      </c>
      <c r="G436" s="454">
        <v>45625</v>
      </c>
      <c r="H436" s="454">
        <v>45730</v>
      </c>
      <c r="I436" s="103" t="s">
        <v>139</v>
      </c>
      <c r="J436" s="103" t="s">
        <v>139</v>
      </c>
      <c r="K436" s="458" t="s">
        <v>2011</v>
      </c>
      <c r="L436" s="103" t="s">
        <v>468</v>
      </c>
      <c r="M436" s="103" t="s">
        <v>211</v>
      </c>
      <c r="N436" s="103" t="s">
        <v>287</v>
      </c>
      <c r="P436" s="103" t="s">
        <v>712</v>
      </c>
      <c r="Q436" s="103" t="s">
        <v>712</v>
      </c>
      <c r="R436" s="458" t="s">
        <v>617</v>
      </c>
      <c r="S436" s="503"/>
      <c r="T436" s="103" t="s">
        <v>42</v>
      </c>
      <c r="U436" s="103" t="s">
        <v>137</v>
      </c>
      <c r="V436" s="454" t="s">
        <v>138</v>
      </c>
      <c r="W436" s="103" t="s">
        <v>137</v>
      </c>
      <c r="X436" s="103" t="s">
        <v>729</v>
      </c>
      <c r="Y436" s="103" t="str">
        <f>IFERROR("W"&amp;WEEKNUM(Tabela3[[#This Row],[PRAZO RE REVISADO]]),"-")</f>
        <v>-</v>
      </c>
      <c r="Z436" s="103" t="str">
        <f>IFERROR("W"&amp;WEEKNUM(Tabela3[[#This Row],[PRAZO ATIVAÇÃO]]),"-")</f>
        <v>-</v>
      </c>
      <c r="AA436" s="103">
        <v>2024</v>
      </c>
      <c r="AB436" s="103">
        <v>514177</v>
      </c>
      <c r="AC436" s="103" t="s">
        <v>572</v>
      </c>
      <c r="AD436" s="103" t="s">
        <v>137</v>
      </c>
      <c r="AF436" s="103"/>
      <c r="AG436" s="474"/>
      <c r="AH436" s="103" t="e">
        <f>VLOOKUP(Tabela3[[#This Row],[SITE]],#REF!,8,0)</f>
        <v>#REF!</v>
      </c>
      <c r="AK436" s="103" t="str">
        <f ca="1">IF(Tabela3[[#This Row],[STATUS]]&lt;&gt;"PREVISTO","N/A",IF(Tabela3[[#This Row],[Data_RE_CONGELADA]]="REDE OK","OK",IFERROR(IF(TODAY()-Tabela3[[#This Row],[Data_RE_CONGELADA]]&gt;=0,"ATRASADO",IF(TODAY()-Tabela3[[#This Row],[Data_RE_CONGELADA]]&gt;-5,"VENCENDO",IF(TODAY()-Tabela3[[#This Row],[Data_RE_CONGELADA]]&lt;=0,"NO PRAZO"))),"N/A")))</f>
        <v>N/A</v>
      </c>
      <c r="AL436" s="454">
        <v>45626</v>
      </c>
      <c r="AM436" s="454">
        <v>45631</v>
      </c>
      <c r="AN436" s="458" t="s">
        <v>186</v>
      </c>
      <c r="AP436" s="103" t="s">
        <v>575</v>
      </c>
      <c r="AQ436" s="103" t="s">
        <v>688</v>
      </c>
      <c r="AR436" s="103" t="s">
        <v>576</v>
      </c>
      <c r="AS436" s="103">
        <v>0</v>
      </c>
      <c r="AU436" s="103" t="s">
        <v>648</v>
      </c>
      <c r="AV436" s="103" t="s">
        <v>580</v>
      </c>
      <c r="AW436" s="103" t="s">
        <v>580</v>
      </c>
      <c r="AX436" s="103" t="s">
        <v>580</v>
      </c>
      <c r="AY436" s="103" t="s">
        <v>580</v>
      </c>
      <c r="AZ436" s="103" t="s">
        <v>580</v>
      </c>
      <c r="BA436" s="103" t="s">
        <v>580</v>
      </c>
      <c r="BB436" s="103" t="s">
        <v>714</v>
      </c>
      <c r="BC436" s="103"/>
      <c r="BE436" s="103" t="e">
        <f>VLOOKUP(Tabela3[[#This Row],[ID OSP]],[1]Export!$R:$R,1,0)</f>
        <v>#N/A</v>
      </c>
    </row>
    <row r="437" spans="1:76" hidden="1">
      <c r="A437" s="103" t="s">
        <v>2012</v>
      </c>
      <c r="B437" s="103" t="s">
        <v>2013</v>
      </c>
      <c r="C437" s="104" t="s">
        <v>137</v>
      </c>
      <c r="D437" s="456" t="s">
        <v>252</v>
      </c>
      <c r="E437" s="454" t="s">
        <v>138</v>
      </c>
      <c r="G437" s="454">
        <v>45575</v>
      </c>
      <c r="H437" s="454">
        <v>45852</v>
      </c>
      <c r="I437" s="103" t="s">
        <v>139</v>
      </c>
      <c r="J437" s="103" t="s">
        <v>139</v>
      </c>
      <c r="K437" s="458" t="s">
        <v>2014</v>
      </c>
      <c r="L437" s="103" t="s">
        <v>446</v>
      </c>
      <c r="M437" s="103" t="s">
        <v>448</v>
      </c>
      <c r="N437" s="103" t="s">
        <v>796</v>
      </c>
      <c r="O437" s="103" t="s">
        <v>616</v>
      </c>
      <c r="P437" s="103" t="s">
        <v>799</v>
      </c>
      <c r="Q437" s="103" t="s">
        <v>589</v>
      </c>
      <c r="R437" s="458" t="s">
        <v>2015</v>
      </c>
      <c r="S437" s="455"/>
      <c r="T437" s="103" t="s">
        <v>42</v>
      </c>
      <c r="U437" s="103" t="s">
        <v>137</v>
      </c>
      <c r="V437" s="454" t="str">
        <f>Tabela3[[#This Row],[NOVO 
PRAZO REDE]]</f>
        <v>REDE OK</v>
      </c>
      <c r="W437" s="103" t="s">
        <v>137</v>
      </c>
      <c r="X437" s="103" t="s">
        <v>500</v>
      </c>
      <c r="Y437" s="103" t="str">
        <f>IFERROR("W"&amp;WEEKNUM(Tabela3[[#This Row],[PRAZO RE REVISADO]]),"-")</f>
        <v>-</v>
      </c>
      <c r="Z437" s="103" t="str">
        <f>IFERROR("W"&amp;WEEKNUM(Tabela3[[#This Row],[PRAZO ATIVAÇÃO]]),"-")</f>
        <v>-</v>
      </c>
      <c r="AA437" s="103">
        <v>2024</v>
      </c>
      <c r="AB437" s="103">
        <v>512257</v>
      </c>
      <c r="AC437" s="103" t="s">
        <v>592</v>
      </c>
      <c r="AD437" s="103" t="s">
        <v>137</v>
      </c>
      <c r="AE437" s="454"/>
      <c r="AF437" s="454"/>
      <c r="AG437" s="474"/>
      <c r="AH437" s="103"/>
      <c r="AK437" s="103" t="str">
        <f ca="1">IF(Tabela3[[#This Row],[STATUS]]&lt;&gt;"PREVISTO","N/A",IF(Tabela3[[#This Row],[Data_RE_CONGELADA]]="REDE OK","OK",IFERROR(IF(TODAY()-Tabela3[[#This Row],[Data_RE_CONGELADA]]&gt;=0,"ATRASADO",IF(TODAY()-Tabela3[[#This Row],[Data_RE_CONGELADA]]&gt;-5,"VENCENDO",IF(TODAY()-Tabela3[[#This Row],[Data_RE_CONGELADA]]&lt;=0,"NO PRAZO"))),"N/A")))</f>
        <v>N/A</v>
      </c>
      <c r="AL437" s="454" t="s">
        <v>618</v>
      </c>
      <c r="AM437" s="454" t="s">
        <v>618</v>
      </c>
      <c r="AN437" s="458" t="s">
        <v>959</v>
      </c>
      <c r="AO437" s="458" t="s">
        <v>654</v>
      </c>
      <c r="AP437" s="103" t="s">
        <v>575</v>
      </c>
      <c r="AQ437" s="103" t="s">
        <v>611</v>
      </c>
      <c r="AR437" s="103" t="s">
        <v>575</v>
      </c>
      <c r="AS437" s="103">
        <v>0</v>
      </c>
      <c r="AU437" s="103" t="s">
        <v>604</v>
      </c>
      <c r="BC437" s="103"/>
      <c r="BE437" s="103" t="e">
        <f>VLOOKUP(Tabela3[[#This Row],[ID OSP]],[1]Export!$R:$R,1,0)</f>
        <v>#N/A</v>
      </c>
    </row>
    <row r="438" spans="1:76" hidden="1">
      <c r="A438" s="103" t="s">
        <v>470</v>
      </c>
      <c r="B438" s="103" t="s">
        <v>2016</v>
      </c>
      <c r="C438" s="104" t="s">
        <v>137</v>
      </c>
      <c r="D438" s="454" t="s">
        <v>252</v>
      </c>
      <c r="E438" s="454" t="s">
        <v>138</v>
      </c>
      <c r="G438" s="454">
        <v>45621</v>
      </c>
      <c r="H438" s="454">
        <v>45623</v>
      </c>
      <c r="I438" s="463" t="s">
        <v>42</v>
      </c>
      <c r="J438" s="463" t="s">
        <v>127</v>
      </c>
      <c r="K438" s="458" t="s">
        <v>2017</v>
      </c>
      <c r="L438" s="103" t="s">
        <v>466</v>
      </c>
      <c r="M438" s="103" t="s">
        <v>470</v>
      </c>
      <c r="N438" s="103" t="s">
        <v>186</v>
      </c>
      <c r="P438" s="103" t="s">
        <v>1174</v>
      </c>
      <c r="Q438" s="103" t="s">
        <v>1174</v>
      </c>
      <c r="R438" s="458" t="s">
        <v>2018</v>
      </c>
      <c r="S438" s="503"/>
      <c r="T438" s="103" t="s">
        <v>252</v>
      </c>
      <c r="U438" s="103" t="s">
        <v>137</v>
      </c>
      <c r="V438" s="454" t="str">
        <f>Tabela3[[#This Row],[NOVO 
PRAZO REDE]]</f>
        <v>REDE OK</v>
      </c>
      <c r="W438" s="454">
        <f>Tabela3[[#This Row],[PRAZO
ATIVAÇÃO]]</f>
        <v>0</v>
      </c>
      <c r="X438" s="103" t="s">
        <v>500</v>
      </c>
      <c r="Y438" s="103" t="str">
        <f>IFERROR("W"&amp;WEEKNUM(Tabela3[[#This Row],[PRAZO RE REVISADO]]),"-")</f>
        <v>-</v>
      </c>
      <c r="Z438" s="103" t="str">
        <f>IFERROR("W"&amp;WEEKNUM(Tabela3[[#This Row],[PRAZO ATIVAÇÃO]]),"-")</f>
        <v>W0</v>
      </c>
      <c r="AA438" s="103">
        <v>2024</v>
      </c>
      <c r="AB438" s="103">
        <v>509182</v>
      </c>
      <c r="AC438" s="103" t="s">
        <v>610</v>
      </c>
      <c r="AD438" s="103" t="s">
        <v>137</v>
      </c>
      <c r="AE438" s="454"/>
      <c r="AF438" s="454"/>
      <c r="AG438" s="474"/>
      <c r="AH438" s="458" t="s">
        <v>1553</v>
      </c>
      <c r="AK438" s="103" t="str">
        <f ca="1">IF(Tabela3[[#This Row],[STATUS]]&lt;&gt;"PREVISTO","N/A",IF(Tabela3[[#This Row],[Data_RE_CONGELADA]]="REDE OK","OK",IFERROR(IF(TODAY()-Tabela3[[#This Row],[Data_RE_CONGELADA]]&gt;=0,"ATRASADO",IF(TODAY()-Tabela3[[#This Row],[Data_RE_CONGELADA]]&gt;-5,"VENCENDO",IF(TODAY()-Tabela3[[#This Row],[Data_RE_CONGELADA]]&lt;=0,"NO PRAZO"))),"N/A")))</f>
        <v>N/A</v>
      </c>
      <c r="AL438" s="454">
        <v>45593</v>
      </c>
      <c r="AM438" s="454" t="s">
        <v>137</v>
      </c>
      <c r="AN438" s="458" t="s">
        <v>186</v>
      </c>
      <c r="AP438" s="103" t="s">
        <v>575</v>
      </c>
      <c r="AQ438" s="103" t="s">
        <v>688</v>
      </c>
      <c r="AR438" s="103" t="s">
        <v>576</v>
      </c>
      <c r="AS438" s="103">
        <v>0</v>
      </c>
      <c r="AU438" s="103" t="s">
        <v>579</v>
      </c>
      <c r="AV438" s="103" t="s">
        <v>580</v>
      </c>
      <c r="AW438" s="103" t="s">
        <v>580</v>
      </c>
      <c r="AX438" s="103" t="s">
        <v>580</v>
      </c>
      <c r="AY438" s="103" t="s">
        <v>580</v>
      </c>
      <c r="AZ438" s="103" t="s">
        <v>580</v>
      </c>
      <c r="BA438" s="103" t="s">
        <v>139</v>
      </c>
      <c r="BC438" s="103"/>
      <c r="BE438" s="103" t="e">
        <f>VLOOKUP(Tabela3[[#This Row],[ID OSP]],[1]Export!$R:$R,1,0)</f>
        <v>#N/A</v>
      </c>
    </row>
    <row r="439" spans="1:76" hidden="1">
      <c r="A439" s="103" t="s">
        <v>2019</v>
      </c>
      <c r="B439" s="103" t="s">
        <v>2020</v>
      </c>
      <c r="C439" s="104" t="s">
        <v>137</v>
      </c>
      <c r="D439" s="456" t="s">
        <v>252</v>
      </c>
      <c r="E439" s="454" t="s">
        <v>138</v>
      </c>
      <c r="G439" s="454">
        <v>45469</v>
      </c>
      <c r="H439" s="454">
        <v>45470</v>
      </c>
      <c r="I439" s="103" t="s">
        <v>139</v>
      </c>
      <c r="J439" s="103" t="s">
        <v>139</v>
      </c>
      <c r="K439" s="458" t="s">
        <v>2021</v>
      </c>
      <c r="L439" s="103" t="s">
        <v>446</v>
      </c>
      <c r="M439" s="103" t="s">
        <v>457</v>
      </c>
      <c r="N439" s="103" t="s">
        <v>706</v>
      </c>
      <c r="O439" s="103" t="s">
        <v>588</v>
      </c>
      <c r="P439" s="103" t="s">
        <v>653</v>
      </c>
      <c r="Q439" s="103" t="s">
        <v>589</v>
      </c>
      <c r="R439" s="458" t="s">
        <v>665</v>
      </c>
      <c r="S439" s="460"/>
      <c r="T439" s="103" t="s">
        <v>42</v>
      </c>
      <c r="U439" s="103" t="s">
        <v>137</v>
      </c>
      <c r="V439" s="454" t="str">
        <f>Tabela3[[#This Row],[NOVO 
PRAZO REDE]]</f>
        <v>REDE OK</v>
      </c>
      <c r="W439" s="454">
        <f>Tabela3[[#This Row],[PRAZO
ATIVAÇÃO]]</f>
        <v>0</v>
      </c>
      <c r="X439" s="103" t="s">
        <v>709</v>
      </c>
      <c r="Y439" s="103" t="str">
        <f>IFERROR("W"&amp;WEEKNUM(Tabela3[[#This Row],[PRAZO RE REVISADO]]),"-")</f>
        <v>-</v>
      </c>
      <c r="Z439" s="103" t="str">
        <f>IFERROR("W"&amp;WEEKNUM(Tabela3[[#This Row],[PRAZO ATIVAÇÃO]]),"-")</f>
        <v>W0</v>
      </c>
      <c r="AA439" s="103">
        <v>2024</v>
      </c>
      <c r="AB439" s="103">
        <v>508077</v>
      </c>
      <c r="AC439" s="103" t="s">
        <v>610</v>
      </c>
      <c r="AD439" s="103" t="s">
        <v>137</v>
      </c>
      <c r="AE439" s="454"/>
      <c r="AF439" s="454"/>
      <c r="AG439" s="474"/>
      <c r="AH439" s="103"/>
      <c r="AK439" s="103" t="str">
        <f ca="1">IF(Tabela3[[#This Row],[STATUS]]&lt;&gt;"PREVISTO","N/A",IF(Tabela3[[#This Row],[Data_RE_CONGELADA]]="REDE OK","OK",IFERROR(IF(TODAY()-Tabela3[[#This Row],[Data_RE_CONGELADA]]&gt;=0,"ATRASADO",IF(TODAY()-Tabela3[[#This Row],[Data_RE_CONGELADA]]&gt;-5,"VENCENDO",IF(TODAY()-Tabela3[[#This Row],[Data_RE_CONGELADA]]&lt;=0,"NO PRAZO"))),"N/A")))</f>
        <v>N/A</v>
      </c>
      <c r="AL439" s="454" t="s">
        <v>138</v>
      </c>
      <c r="AM439" s="454" t="s">
        <v>137</v>
      </c>
      <c r="AN439" s="458" t="s">
        <v>186</v>
      </c>
      <c r="AP439" s="103" t="s">
        <v>575</v>
      </c>
      <c r="AQ439" s="103" t="s">
        <v>611</v>
      </c>
      <c r="AR439" s="103" t="s">
        <v>575</v>
      </c>
      <c r="AS439" s="103">
        <v>0</v>
      </c>
      <c r="AU439" s="103" t="s">
        <v>604</v>
      </c>
      <c r="BC439" s="103"/>
      <c r="BE439" s="103" t="e">
        <f>VLOOKUP(Tabela3[[#This Row],[ID OSP]],[1]Export!$R:$R,1,0)</f>
        <v>#N/A</v>
      </c>
    </row>
    <row r="440" spans="1:76" hidden="1">
      <c r="A440" s="103" t="s">
        <v>2022</v>
      </c>
      <c r="B440" s="103" t="s">
        <v>2023</v>
      </c>
      <c r="C440" s="104" t="s">
        <v>596</v>
      </c>
      <c r="D440" s="456" t="s">
        <v>136</v>
      </c>
      <c r="E440" s="454" t="s">
        <v>136</v>
      </c>
      <c r="G440" s="454" t="s">
        <v>597</v>
      </c>
      <c r="H440" s="454" t="s">
        <v>597</v>
      </c>
      <c r="I440" s="103" t="s">
        <v>139</v>
      </c>
      <c r="J440" s="103" t="s">
        <v>139</v>
      </c>
      <c r="K440" s="458" t="s">
        <v>597</v>
      </c>
      <c r="L440" s="103" t="s">
        <v>446</v>
      </c>
      <c r="M440" s="103" t="s">
        <v>455</v>
      </c>
      <c r="N440" s="103" t="s">
        <v>455</v>
      </c>
      <c r="O440" s="103" t="s">
        <v>663</v>
      </c>
      <c r="P440" s="103" t="s">
        <v>1599</v>
      </c>
      <c r="Q440" s="103" t="s">
        <v>589</v>
      </c>
      <c r="R440" s="458" t="s">
        <v>599</v>
      </c>
      <c r="S440" s="503"/>
      <c r="T440" s="103" t="s">
        <v>42</v>
      </c>
      <c r="U440" s="103" t="s">
        <v>136</v>
      </c>
      <c r="V440" s="454" t="str">
        <f>Tabela3[[#This Row],[NOVO 
PRAZO REDE]]</f>
        <v>RÁDIO</v>
      </c>
      <c r="W440" s="454">
        <f>Tabela3[[#This Row],[PRAZO
ATIVAÇÃO]]</f>
        <v>0</v>
      </c>
      <c r="X440" s="103" t="s">
        <v>600</v>
      </c>
      <c r="Y440" s="103" t="str">
        <f>IFERROR("W"&amp;WEEKNUM(Tabela3[[#This Row],[PRAZO RE REVISADO]]),"-")</f>
        <v>-</v>
      </c>
      <c r="Z440" s="103" t="str">
        <f>IFERROR("W"&amp;WEEKNUM(Tabela3[[#This Row],[PRAZO ATIVAÇÃO]]),"-")</f>
        <v>W0</v>
      </c>
      <c r="AA440" s="103">
        <v>2024</v>
      </c>
      <c r="AB440" s="103" t="s">
        <v>139</v>
      </c>
      <c r="AC440" s="103" t="s">
        <v>139</v>
      </c>
      <c r="AD440" s="103" t="s">
        <v>601</v>
      </c>
      <c r="AE440" s="454"/>
      <c r="AF440" s="454"/>
      <c r="AG440" s="474"/>
      <c r="AH440" s="458" t="s">
        <v>602</v>
      </c>
      <c r="AK440" s="103" t="str">
        <f ca="1">IF(Tabela3[[#This Row],[STATUS]]&lt;&gt;"PREVISTO","N/A",IF(Tabela3[[#This Row],[Data_RE_CONGELADA]]="REDE OK","OK",IFERROR(IF(TODAY()-Tabela3[[#This Row],[Data_RE_CONGELADA]]&gt;=0,"ATRASADO",IF(TODAY()-Tabela3[[#This Row],[Data_RE_CONGELADA]]&gt;-5,"VENCENDO",IF(TODAY()-Tabela3[[#This Row],[Data_RE_CONGELADA]]&lt;=0,"NO PRAZO"))),"N/A")))</f>
        <v>N/A</v>
      </c>
      <c r="AL440" s="454" t="s">
        <v>138</v>
      </c>
      <c r="AM440" s="454" t="s">
        <v>137</v>
      </c>
      <c r="AN440" s="458" t="s">
        <v>186</v>
      </c>
      <c r="AP440" s="103" t="s">
        <v>575</v>
      </c>
      <c r="AQ440" s="103" t="s">
        <v>603</v>
      </c>
      <c r="AR440" s="103" t="s">
        <v>575</v>
      </c>
      <c r="AS440" s="103">
        <v>0</v>
      </c>
      <c r="AU440" s="103" t="s">
        <v>604</v>
      </c>
      <c r="BC440" s="103"/>
      <c r="BE440" s="103" t="e">
        <f>VLOOKUP(Tabela3[[#This Row],[ID OSP]],[1]Export!$R:$R,1,0)</f>
        <v>#N/A</v>
      </c>
    </row>
    <row r="441" spans="1:76" hidden="1">
      <c r="A441" s="103" t="s">
        <v>2024</v>
      </c>
      <c r="B441" s="103" t="s">
        <v>2025</v>
      </c>
      <c r="C441" s="104" t="s">
        <v>137</v>
      </c>
      <c r="D441" s="456" t="s">
        <v>252</v>
      </c>
      <c r="E441" s="454" t="s">
        <v>138</v>
      </c>
      <c r="G441" s="454">
        <v>45581</v>
      </c>
      <c r="H441" s="454">
        <v>45594</v>
      </c>
      <c r="I441" s="103" t="s">
        <v>139</v>
      </c>
      <c r="J441" s="103" t="s">
        <v>139</v>
      </c>
      <c r="K441" s="458" t="s">
        <v>2026</v>
      </c>
      <c r="L441" s="103" t="s">
        <v>446</v>
      </c>
      <c r="M441" s="103" t="s">
        <v>449</v>
      </c>
      <c r="N441" s="103" t="s">
        <v>449</v>
      </c>
      <c r="O441" s="103" t="s">
        <v>588</v>
      </c>
      <c r="P441" s="103" t="s">
        <v>598</v>
      </c>
      <c r="Q441" s="103" t="s">
        <v>589</v>
      </c>
      <c r="R441" s="458" t="s">
        <v>2027</v>
      </c>
      <c r="S441" s="503"/>
      <c r="T441" s="103" t="s">
        <v>42</v>
      </c>
      <c r="U441" s="103" t="s">
        <v>137</v>
      </c>
      <c r="V441" s="454" t="str">
        <f>Tabela3[[#This Row],[NOVO 
PRAZO REDE]]</f>
        <v>REDE OK</v>
      </c>
      <c r="W441" s="454">
        <f>Tabela3[[#This Row],[PRAZO
ATIVAÇÃO]]</f>
        <v>0</v>
      </c>
      <c r="X441" s="103" t="s">
        <v>500</v>
      </c>
      <c r="Y441" s="103" t="str">
        <f>IFERROR("W"&amp;WEEKNUM(Tabela3[[#This Row],[PRAZO RE REVISADO]]),"-")</f>
        <v>-</v>
      </c>
      <c r="Z441" s="103" t="str">
        <f>IFERROR("W"&amp;WEEKNUM(Tabela3[[#This Row],[PRAZO ATIVAÇÃO]]),"-")</f>
        <v>W0</v>
      </c>
      <c r="AA441" s="103">
        <v>2024</v>
      </c>
      <c r="AB441" s="103">
        <v>513936</v>
      </c>
      <c r="AC441" s="103" t="s">
        <v>572</v>
      </c>
      <c r="AD441" s="103" t="s">
        <v>137</v>
      </c>
      <c r="AE441" s="454"/>
      <c r="AF441" s="454"/>
      <c r="AG441" s="474"/>
      <c r="AH441" s="103"/>
      <c r="AK441" s="103" t="str">
        <f ca="1">IF(Tabela3[[#This Row],[STATUS]]&lt;&gt;"PREVISTO","N/A",IF(Tabela3[[#This Row],[Data_RE_CONGELADA]]="REDE OK","OK",IFERROR(IF(TODAY()-Tabela3[[#This Row],[Data_RE_CONGELADA]]&gt;=0,"ATRASADO",IF(TODAY()-Tabela3[[#This Row],[Data_RE_CONGELADA]]&gt;-5,"VENCENDO",IF(TODAY()-Tabela3[[#This Row],[Data_RE_CONGELADA]]&lt;=0,"NO PRAZO"))),"N/A")))</f>
        <v>N/A</v>
      </c>
      <c r="AL441" s="454">
        <v>45579</v>
      </c>
      <c r="AM441" s="454">
        <v>45589</v>
      </c>
      <c r="AN441" s="458" t="s">
        <v>186</v>
      </c>
      <c r="AO441" s="458" t="s">
        <v>1352</v>
      </c>
      <c r="AP441" s="103" t="s">
        <v>575</v>
      </c>
      <c r="AQ441" s="103" t="s">
        <v>611</v>
      </c>
      <c r="AR441" s="103" t="s">
        <v>575</v>
      </c>
      <c r="AS441" s="103">
        <v>0</v>
      </c>
      <c r="AU441" s="103" t="s">
        <v>604</v>
      </c>
      <c r="BC441" s="103"/>
      <c r="BE441" s="103" t="e">
        <f>VLOOKUP(Tabela3[[#This Row],[ID OSP]],[1]Export!$R:$R,1,0)</f>
        <v>#N/A</v>
      </c>
    </row>
    <row r="442" spans="1:76" hidden="1">
      <c r="A442" s="103" t="s">
        <v>892</v>
      </c>
      <c r="B442" s="103" t="s">
        <v>2028</v>
      </c>
      <c r="C442" s="540" t="s">
        <v>137</v>
      </c>
      <c r="D442" s="456" t="s">
        <v>252</v>
      </c>
      <c r="E442" s="454" t="s">
        <v>138</v>
      </c>
      <c r="G442" s="454">
        <v>45537</v>
      </c>
      <c r="H442" s="454">
        <v>45568</v>
      </c>
      <c r="I442" s="103" t="s">
        <v>42</v>
      </c>
      <c r="J442" s="103" t="s">
        <v>127</v>
      </c>
      <c r="K442" s="458" t="s">
        <v>2029</v>
      </c>
      <c r="L442" s="103" t="s">
        <v>445</v>
      </c>
      <c r="M442" s="103" t="s">
        <v>450</v>
      </c>
      <c r="N442" s="103" t="s">
        <v>186</v>
      </c>
      <c r="O442" s="103" t="s">
        <v>588</v>
      </c>
      <c r="P442" s="103" t="s">
        <v>589</v>
      </c>
      <c r="Q442" s="103" t="s">
        <v>589</v>
      </c>
      <c r="R442" s="458" t="s">
        <v>617</v>
      </c>
      <c r="S442" s="505"/>
      <c r="T442" s="103" t="s">
        <v>42</v>
      </c>
      <c r="U442" s="103" t="s">
        <v>137</v>
      </c>
      <c r="V442" s="454" t="str">
        <f>Tabela3[[#This Row],[NOVO 
PRAZO REDE]]</f>
        <v>REDE OK</v>
      </c>
      <c r="W442" s="454">
        <f>Tabela3[[#This Row],[PRAZO
ATIVAÇÃO]]</f>
        <v>0</v>
      </c>
      <c r="X442" s="103" t="s">
        <v>500</v>
      </c>
      <c r="Y442" s="103" t="str">
        <f>IFERROR("W"&amp;WEEKNUM(Tabela3[[#This Row],[PRAZO RE REVISADO]]),"-")</f>
        <v>-</v>
      </c>
      <c r="Z442" s="103" t="str">
        <f>IFERROR("W"&amp;WEEKNUM(Tabela3[[#This Row],[PRAZO ATIVAÇÃO]]),"-")</f>
        <v>W0</v>
      </c>
      <c r="AA442" s="103">
        <v>2024</v>
      </c>
      <c r="AB442" s="103">
        <v>482898</v>
      </c>
      <c r="AC442" s="103" t="s">
        <v>572</v>
      </c>
      <c r="AD442" s="103" t="s">
        <v>137</v>
      </c>
      <c r="AE442" s="454"/>
      <c r="AF442" s="454"/>
      <c r="AG442" s="474"/>
      <c r="AH442" s="103"/>
      <c r="AK442" s="103" t="str">
        <f ca="1">IF(Tabela3[[#This Row],[STATUS]]&lt;&gt;"PREVISTO","N/A",IF(Tabela3[[#This Row],[Data_RE_CONGELADA]]="REDE OK","OK",IFERROR(IF(TODAY()-Tabela3[[#This Row],[Data_RE_CONGELADA]]&gt;=0,"ATRASADO",IF(TODAY()-Tabela3[[#This Row],[Data_RE_CONGELADA]]&gt;-5,"VENCENDO",IF(TODAY()-Tabela3[[#This Row],[Data_RE_CONGELADA]]&lt;=0,"NO PRAZO"))),"N/A")))</f>
        <v>N/A</v>
      </c>
      <c r="AL442" s="454" t="s">
        <v>138</v>
      </c>
      <c r="AM442" s="454">
        <v>45568</v>
      </c>
      <c r="AN442" s="458" t="s">
        <v>186</v>
      </c>
      <c r="AP442" s="103" t="s">
        <v>575</v>
      </c>
      <c r="AQ442" s="103" t="s">
        <v>611</v>
      </c>
      <c r="AR442" s="103" t="s">
        <v>575</v>
      </c>
      <c r="AS442" s="103">
        <v>0</v>
      </c>
      <c r="AU442" s="103" t="s">
        <v>604</v>
      </c>
      <c r="BC442" s="103"/>
      <c r="BE442" s="103" t="e">
        <f>VLOOKUP(Tabela3[[#This Row],[ID OSP]],[1]Export!$R:$R,1,0)</f>
        <v>#N/A</v>
      </c>
      <c r="BX442" s="458" t="s">
        <v>509</v>
      </c>
    </row>
    <row r="443" spans="1:76" hidden="1">
      <c r="A443" s="103" t="s">
        <v>2030</v>
      </c>
      <c r="B443" s="103" t="s">
        <v>2031</v>
      </c>
      <c r="C443" s="104" t="s">
        <v>596</v>
      </c>
      <c r="D443" s="456" t="s">
        <v>136</v>
      </c>
      <c r="E443" s="454" t="s">
        <v>136</v>
      </c>
      <c r="G443" s="454" t="s">
        <v>597</v>
      </c>
      <c r="H443" s="454" t="s">
        <v>597</v>
      </c>
      <c r="I443" s="103" t="s">
        <v>139</v>
      </c>
      <c r="J443" s="103" t="s">
        <v>139</v>
      </c>
      <c r="K443" s="458" t="s">
        <v>597</v>
      </c>
      <c r="L443" s="103" t="s">
        <v>446</v>
      </c>
      <c r="M443" s="103" t="s">
        <v>448</v>
      </c>
      <c r="N443" s="103" t="s">
        <v>796</v>
      </c>
      <c r="O443" s="103" t="s">
        <v>616</v>
      </c>
      <c r="P443" s="103" t="s">
        <v>598</v>
      </c>
      <c r="Q443" s="103" t="s">
        <v>589</v>
      </c>
      <c r="R443" s="458" t="s">
        <v>599</v>
      </c>
      <c r="S443" s="503"/>
      <c r="T443" s="103" t="s">
        <v>42</v>
      </c>
      <c r="U443" s="103" t="s">
        <v>136</v>
      </c>
      <c r="V443" s="454" t="str">
        <f>Tabela3[[#This Row],[NOVO 
PRAZO REDE]]</f>
        <v>RÁDIO</v>
      </c>
      <c r="W443" s="454">
        <f>Tabela3[[#This Row],[PRAZO
ATIVAÇÃO]]</f>
        <v>0</v>
      </c>
      <c r="X443" s="103" t="s">
        <v>600</v>
      </c>
      <c r="Y443" s="103" t="str">
        <f>IFERROR("W"&amp;WEEKNUM(Tabela3[[#This Row],[PRAZO RE REVISADO]]),"-")</f>
        <v>-</v>
      </c>
      <c r="Z443" s="103" t="str">
        <f>IFERROR("W"&amp;WEEKNUM(Tabela3[[#This Row],[PRAZO ATIVAÇÃO]]),"-")</f>
        <v>W0</v>
      </c>
      <c r="AA443" s="103">
        <v>2024</v>
      </c>
      <c r="AB443" s="103" t="s">
        <v>139</v>
      </c>
      <c r="AC443" s="103" t="s">
        <v>139</v>
      </c>
      <c r="AD443" s="103" t="s">
        <v>601</v>
      </c>
      <c r="AE443" s="454"/>
      <c r="AF443" s="454"/>
      <c r="AG443" s="474"/>
      <c r="AH443" s="458" t="s">
        <v>602</v>
      </c>
      <c r="AK443" s="103" t="str">
        <f ca="1">IF(Tabela3[[#This Row],[STATUS]]&lt;&gt;"PREVISTO","N/A",IF(Tabela3[[#This Row],[Data_RE_CONGELADA]]="REDE OK","OK",IFERROR(IF(TODAY()-Tabela3[[#This Row],[Data_RE_CONGELADA]]&gt;=0,"ATRASADO",IF(TODAY()-Tabela3[[#This Row],[Data_RE_CONGELADA]]&gt;-5,"VENCENDO",IF(TODAY()-Tabela3[[#This Row],[Data_RE_CONGELADA]]&lt;=0,"NO PRAZO"))),"N/A")))</f>
        <v>N/A</v>
      </c>
      <c r="AL443" s="454" t="s">
        <v>138</v>
      </c>
      <c r="AM443" s="454" t="s">
        <v>137</v>
      </c>
      <c r="AN443" s="458" t="s">
        <v>186</v>
      </c>
      <c r="AP443" s="103" t="s">
        <v>575</v>
      </c>
      <c r="AQ443" s="103" t="s">
        <v>603</v>
      </c>
      <c r="AR443" s="103" t="s">
        <v>575</v>
      </c>
      <c r="AS443" s="103">
        <v>0</v>
      </c>
      <c r="AU443" s="103" t="s">
        <v>604</v>
      </c>
      <c r="BC443" s="103"/>
      <c r="BE443" s="103" t="e">
        <f>VLOOKUP(Tabela3[[#This Row],[ID OSP]],[1]Export!$R:$R,1,0)</f>
        <v>#N/A</v>
      </c>
    </row>
    <row r="444" spans="1:76" hidden="1">
      <c r="A444" s="103" t="s">
        <v>2032</v>
      </c>
      <c r="B444" s="103" t="s">
        <v>2033</v>
      </c>
      <c r="C444" s="104" t="s">
        <v>137</v>
      </c>
      <c r="D444" s="454" t="s">
        <v>252</v>
      </c>
      <c r="E444" s="454" t="s">
        <v>138</v>
      </c>
      <c r="G444" s="454">
        <v>45538</v>
      </c>
      <c r="H444" s="454">
        <v>45607</v>
      </c>
      <c r="I444" s="103" t="s">
        <v>139</v>
      </c>
      <c r="J444" s="103" t="s">
        <v>139</v>
      </c>
      <c r="K444" s="458" t="s">
        <v>2034</v>
      </c>
      <c r="L444" s="103" t="s">
        <v>446</v>
      </c>
      <c r="M444" s="103" t="s">
        <v>449</v>
      </c>
      <c r="N444" s="103" t="s">
        <v>449</v>
      </c>
      <c r="O444" s="103" t="s">
        <v>588</v>
      </c>
      <c r="P444" s="103" t="s">
        <v>598</v>
      </c>
      <c r="Q444" s="103" t="s">
        <v>589</v>
      </c>
      <c r="R444" s="458" t="s">
        <v>617</v>
      </c>
      <c r="S444" s="503"/>
      <c r="T444" s="103" t="s">
        <v>42</v>
      </c>
      <c r="U444" s="103" t="s">
        <v>137</v>
      </c>
      <c r="V444" s="454" t="str">
        <f>Tabela3[[#This Row],[NOVO 
PRAZO REDE]]</f>
        <v>REDE OK</v>
      </c>
      <c r="W444" s="454">
        <f>Tabela3[[#This Row],[PRAZO
ATIVAÇÃO]]</f>
        <v>0</v>
      </c>
      <c r="X444" s="103" t="s">
        <v>500</v>
      </c>
      <c r="Y444" s="103" t="str">
        <f>IFERROR("W"&amp;WEEKNUM(Tabela3[[#This Row],[PRAZO RE REVISADO]]),"-")</f>
        <v>-</v>
      </c>
      <c r="Z444" s="103" t="str">
        <f>IFERROR("W"&amp;WEEKNUM(Tabela3[[#This Row],[PRAZO ATIVAÇÃO]]),"-")</f>
        <v>W0</v>
      </c>
      <c r="AA444" s="103">
        <v>2024</v>
      </c>
      <c r="AB444" s="103">
        <v>512326</v>
      </c>
      <c r="AC444" s="103" t="s">
        <v>572</v>
      </c>
      <c r="AD444" s="103" t="s">
        <v>137</v>
      </c>
      <c r="AE444" s="454"/>
      <c r="AF444" s="454"/>
      <c r="AG444" s="474"/>
      <c r="AH444" s="103"/>
      <c r="AK444" s="103" t="str">
        <f ca="1">IF(Tabela3[[#This Row],[STATUS]]&lt;&gt;"PREVISTO","N/A",IF(Tabela3[[#This Row],[Data_RE_CONGELADA]]="REDE OK","OK",IFERROR(IF(TODAY()-Tabela3[[#This Row],[Data_RE_CONGELADA]]&gt;=0,"ATRASADO",IF(TODAY()-Tabela3[[#This Row],[Data_RE_CONGELADA]]&gt;-5,"VENCENDO",IF(TODAY()-Tabela3[[#This Row],[Data_RE_CONGELADA]]&lt;=0,"NO PRAZO"))),"N/A")))</f>
        <v>N/A</v>
      </c>
      <c r="AL444" s="454" t="s">
        <v>138</v>
      </c>
      <c r="AM444" s="454">
        <v>45576</v>
      </c>
      <c r="AN444" s="458" t="s">
        <v>186</v>
      </c>
      <c r="AO444" s="458" t="s">
        <v>2035</v>
      </c>
      <c r="AP444" s="103" t="s">
        <v>575</v>
      </c>
      <c r="AQ444" s="103" t="s">
        <v>611</v>
      </c>
      <c r="AR444" s="103" t="s">
        <v>575</v>
      </c>
      <c r="AS444" s="103">
        <v>0</v>
      </c>
      <c r="AU444" s="103" t="s">
        <v>604</v>
      </c>
      <c r="BC444" s="103"/>
      <c r="BE444" s="103" t="e">
        <f>VLOOKUP(Tabela3[[#This Row],[ID OSP]],[1]Export!$R:$R,1,0)</f>
        <v>#N/A</v>
      </c>
    </row>
    <row r="445" spans="1:76" hidden="1">
      <c r="A445" s="103" t="s">
        <v>2036</v>
      </c>
      <c r="B445" s="103" t="s">
        <v>2037</v>
      </c>
      <c r="C445" s="104" t="s">
        <v>596</v>
      </c>
      <c r="D445" s="456" t="s">
        <v>136</v>
      </c>
      <c r="E445" s="454" t="s">
        <v>136</v>
      </c>
      <c r="G445" s="454" t="s">
        <v>597</v>
      </c>
      <c r="H445" s="454" t="s">
        <v>597</v>
      </c>
      <c r="I445" s="103" t="s">
        <v>139</v>
      </c>
      <c r="J445" s="103" t="s">
        <v>139</v>
      </c>
      <c r="K445" s="458" t="s">
        <v>597</v>
      </c>
      <c r="L445" s="103" t="s">
        <v>446</v>
      </c>
      <c r="M445" s="103" t="s">
        <v>448</v>
      </c>
      <c r="N445" s="103" t="s">
        <v>803</v>
      </c>
      <c r="O445" s="103" t="s">
        <v>616</v>
      </c>
      <c r="P445" s="103" t="s">
        <v>1599</v>
      </c>
      <c r="Q445" s="103" t="s">
        <v>589</v>
      </c>
      <c r="R445" s="458" t="s">
        <v>599</v>
      </c>
      <c r="S445" s="503"/>
      <c r="T445" s="103" t="s">
        <v>42</v>
      </c>
      <c r="U445" s="103" t="s">
        <v>136</v>
      </c>
      <c r="V445" s="454" t="str">
        <f>Tabela3[[#This Row],[NOVO 
PRAZO REDE]]</f>
        <v>RÁDIO</v>
      </c>
      <c r="W445" s="454">
        <f>Tabela3[[#This Row],[PRAZO
ATIVAÇÃO]]</f>
        <v>0</v>
      </c>
      <c r="X445" s="103" t="s">
        <v>600</v>
      </c>
      <c r="Y445" s="103" t="str">
        <f>IFERROR("W"&amp;WEEKNUM(Tabela3[[#This Row],[PRAZO RE REVISADO]]),"-")</f>
        <v>-</v>
      </c>
      <c r="Z445" s="103" t="str">
        <f>IFERROR("W"&amp;WEEKNUM(Tabela3[[#This Row],[PRAZO ATIVAÇÃO]]),"-")</f>
        <v>W0</v>
      </c>
      <c r="AA445" s="103">
        <v>2024</v>
      </c>
      <c r="AB445" s="103" t="s">
        <v>139</v>
      </c>
      <c r="AC445" s="103" t="s">
        <v>139</v>
      </c>
      <c r="AD445" s="103" t="s">
        <v>601</v>
      </c>
      <c r="AE445" s="454"/>
      <c r="AF445" s="454"/>
      <c r="AG445" s="474"/>
      <c r="AH445" s="458" t="s">
        <v>602</v>
      </c>
      <c r="AK445" s="103" t="str">
        <f ca="1">IF(Tabela3[[#This Row],[STATUS]]&lt;&gt;"PREVISTO","N/A",IF(Tabela3[[#This Row],[Data_RE_CONGELADA]]="REDE OK","OK",IFERROR(IF(TODAY()-Tabela3[[#This Row],[Data_RE_CONGELADA]]&gt;=0,"ATRASADO",IF(TODAY()-Tabela3[[#This Row],[Data_RE_CONGELADA]]&gt;-5,"VENCENDO",IF(TODAY()-Tabela3[[#This Row],[Data_RE_CONGELADA]]&lt;=0,"NO PRAZO"))),"N/A")))</f>
        <v>N/A</v>
      </c>
      <c r="AL445" s="454" t="s">
        <v>138</v>
      </c>
      <c r="AM445" s="454" t="s">
        <v>137</v>
      </c>
      <c r="AN445" s="458" t="s">
        <v>186</v>
      </c>
      <c r="AP445" s="103" t="s">
        <v>575</v>
      </c>
      <c r="AQ445" s="103" t="s">
        <v>603</v>
      </c>
      <c r="AR445" s="103" t="s">
        <v>575</v>
      </c>
      <c r="AS445" s="103">
        <v>0</v>
      </c>
      <c r="AU445" s="103" t="s">
        <v>604</v>
      </c>
      <c r="BC445" s="103"/>
      <c r="BE445" s="103" t="e">
        <f>VLOOKUP(Tabela3[[#This Row],[ID OSP]],[1]Export!$R:$R,1,0)</f>
        <v>#N/A</v>
      </c>
    </row>
    <row r="446" spans="1:76" hidden="1">
      <c r="A446" s="103" t="s">
        <v>2038</v>
      </c>
      <c r="B446" s="103" t="s">
        <v>2039</v>
      </c>
      <c r="C446" s="540" t="s">
        <v>137</v>
      </c>
      <c r="D446" s="456" t="s">
        <v>252</v>
      </c>
      <c r="E446" s="454" t="s">
        <v>138</v>
      </c>
      <c r="G446" s="454">
        <v>45538</v>
      </c>
      <c r="H446" s="454">
        <v>45587</v>
      </c>
      <c r="I446" s="103" t="s">
        <v>139</v>
      </c>
      <c r="J446" s="103" t="s">
        <v>139</v>
      </c>
      <c r="K446" s="458" t="s">
        <v>2040</v>
      </c>
      <c r="L446" s="103" t="s">
        <v>446</v>
      </c>
      <c r="M446" s="103" t="s">
        <v>449</v>
      </c>
      <c r="N446" s="103" t="s">
        <v>1939</v>
      </c>
      <c r="O446" s="103" t="s">
        <v>616</v>
      </c>
      <c r="P446" s="103" t="s">
        <v>598</v>
      </c>
      <c r="Q446" s="103" t="s">
        <v>589</v>
      </c>
      <c r="R446" s="458" t="s">
        <v>617</v>
      </c>
      <c r="S446" s="503"/>
      <c r="T446" s="103" t="s">
        <v>42</v>
      </c>
      <c r="U446" s="103" t="s">
        <v>137</v>
      </c>
      <c r="V446" s="454" t="str">
        <f>Tabela3[[#This Row],[NOVO 
PRAZO REDE]]</f>
        <v>REDE OK</v>
      </c>
      <c r="W446" s="454">
        <f>Tabela3[[#This Row],[PRAZO
ATIVAÇÃO]]</f>
        <v>0</v>
      </c>
      <c r="X446" s="103" t="s">
        <v>500</v>
      </c>
      <c r="Y446" s="103" t="str">
        <f>IFERROR("W"&amp;WEEKNUM(Tabela3[[#This Row],[PRAZO RE REVISADO]]),"-")</f>
        <v>-</v>
      </c>
      <c r="Z446" s="103" t="str">
        <f>IFERROR("W"&amp;WEEKNUM(Tabela3[[#This Row],[PRAZO ATIVAÇÃO]]),"-")</f>
        <v>W0</v>
      </c>
      <c r="AA446" s="103">
        <v>2024</v>
      </c>
      <c r="AB446" s="103">
        <v>512345</v>
      </c>
      <c r="AC446" s="103" t="s">
        <v>572</v>
      </c>
      <c r="AD446" s="103" t="s">
        <v>137</v>
      </c>
      <c r="AE446" s="454"/>
      <c r="AF446" s="454"/>
      <c r="AG446" s="474"/>
      <c r="AH446" s="103"/>
      <c r="AK446" s="103" t="str">
        <f ca="1">IF(Tabela3[[#This Row],[STATUS]]&lt;&gt;"PREVISTO","N/A",IF(Tabela3[[#This Row],[Data_RE_CONGELADA]]="REDE OK","OK",IFERROR(IF(TODAY()-Tabela3[[#This Row],[Data_RE_CONGELADA]]&gt;=0,"ATRASADO",IF(TODAY()-Tabela3[[#This Row],[Data_RE_CONGELADA]]&gt;-5,"VENCENDO",IF(TODAY()-Tabela3[[#This Row],[Data_RE_CONGELADA]]&lt;=0,"NO PRAZO"))),"N/A")))</f>
        <v>N/A</v>
      </c>
      <c r="AL446" s="454">
        <v>45573</v>
      </c>
      <c r="AM446" s="454">
        <v>45574</v>
      </c>
      <c r="AN446" s="458" t="s">
        <v>186</v>
      </c>
      <c r="AO446" s="458" t="s">
        <v>2041</v>
      </c>
      <c r="AP446" s="103" t="s">
        <v>575</v>
      </c>
      <c r="AQ446" s="103" t="s">
        <v>611</v>
      </c>
      <c r="AR446" s="103" t="s">
        <v>575</v>
      </c>
      <c r="AS446" s="103">
        <v>0</v>
      </c>
      <c r="AU446" s="103" t="s">
        <v>604</v>
      </c>
      <c r="BC446" s="103"/>
      <c r="BE446" s="103" t="e">
        <f>VLOOKUP(Tabela3[[#This Row],[ID OSP]],[1]Export!$R:$R,1,0)</f>
        <v>#N/A</v>
      </c>
    </row>
    <row r="447" spans="1:76" hidden="1">
      <c r="A447" s="103" t="s">
        <v>2042</v>
      </c>
      <c r="B447" s="103" t="s">
        <v>2043</v>
      </c>
      <c r="C447" s="104" t="s">
        <v>596</v>
      </c>
      <c r="D447" s="456" t="s">
        <v>136</v>
      </c>
      <c r="E447" s="454" t="s">
        <v>136</v>
      </c>
      <c r="G447" s="454" t="s">
        <v>597</v>
      </c>
      <c r="H447" s="454" t="s">
        <v>597</v>
      </c>
      <c r="I447" s="103" t="s">
        <v>139</v>
      </c>
      <c r="J447" s="103" t="s">
        <v>139</v>
      </c>
      <c r="K447" s="458" t="s">
        <v>597</v>
      </c>
      <c r="L447" s="103" t="s">
        <v>446</v>
      </c>
      <c r="M447" s="103" t="s">
        <v>455</v>
      </c>
      <c r="N447" s="103" t="s">
        <v>455</v>
      </c>
      <c r="O447" s="103" t="s">
        <v>663</v>
      </c>
      <c r="P447" s="103" t="s">
        <v>1599</v>
      </c>
      <c r="Q447" s="103" t="s">
        <v>589</v>
      </c>
      <c r="R447" s="458" t="s">
        <v>599</v>
      </c>
      <c r="S447" s="503"/>
      <c r="T447" s="103" t="s">
        <v>42</v>
      </c>
      <c r="U447" s="103" t="s">
        <v>136</v>
      </c>
      <c r="V447" s="454" t="str">
        <f>Tabela3[[#This Row],[NOVO 
PRAZO REDE]]</f>
        <v>RÁDIO</v>
      </c>
      <c r="W447" s="454">
        <f>Tabela3[[#This Row],[PRAZO
ATIVAÇÃO]]</f>
        <v>0</v>
      </c>
      <c r="X447" s="103" t="s">
        <v>600</v>
      </c>
      <c r="Y447" s="103" t="str">
        <f>IFERROR("W"&amp;WEEKNUM(Tabela3[[#This Row],[PRAZO RE REVISADO]]),"-")</f>
        <v>-</v>
      </c>
      <c r="Z447" s="103" t="str">
        <f>IFERROR("W"&amp;WEEKNUM(Tabela3[[#This Row],[PRAZO ATIVAÇÃO]]),"-")</f>
        <v>W0</v>
      </c>
      <c r="AA447" s="103">
        <v>2024</v>
      </c>
      <c r="AB447" s="103" t="s">
        <v>139</v>
      </c>
      <c r="AC447" s="103" t="s">
        <v>139</v>
      </c>
      <c r="AD447" s="103" t="s">
        <v>601</v>
      </c>
      <c r="AE447" s="454"/>
      <c r="AF447" s="454"/>
      <c r="AG447" s="474"/>
      <c r="AH447" s="458" t="s">
        <v>602</v>
      </c>
      <c r="AK447" s="103" t="str">
        <f ca="1">IF(Tabela3[[#This Row],[STATUS]]&lt;&gt;"PREVISTO","N/A",IF(Tabela3[[#This Row],[Data_RE_CONGELADA]]="REDE OK","OK",IFERROR(IF(TODAY()-Tabela3[[#This Row],[Data_RE_CONGELADA]]&gt;=0,"ATRASADO",IF(TODAY()-Tabela3[[#This Row],[Data_RE_CONGELADA]]&gt;-5,"VENCENDO",IF(TODAY()-Tabela3[[#This Row],[Data_RE_CONGELADA]]&lt;=0,"NO PRAZO"))),"N/A")))</f>
        <v>N/A</v>
      </c>
      <c r="AL447" s="454" t="s">
        <v>138</v>
      </c>
      <c r="AM447" s="454" t="s">
        <v>137</v>
      </c>
      <c r="AN447" s="458" t="s">
        <v>186</v>
      </c>
      <c r="AP447" s="103" t="s">
        <v>575</v>
      </c>
      <c r="AQ447" s="103" t="s">
        <v>603</v>
      </c>
      <c r="AR447" s="103" t="s">
        <v>575</v>
      </c>
      <c r="AS447" s="103">
        <v>0</v>
      </c>
      <c r="AU447" s="103" t="s">
        <v>604</v>
      </c>
      <c r="BC447" s="103"/>
      <c r="BE447" s="103" t="e">
        <f>VLOOKUP(Tabela3[[#This Row],[ID OSP]],[1]Export!$R:$R,1,0)</f>
        <v>#N/A</v>
      </c>
    </row>
    <row r="448" spans="1:76" hidden="1">
      <c r="A448" s="103" t="s">
        <v>2044</v>
      </c>
      <c r="B448" s="103" t="s">
        <v>2045</v>
      </c>
      <c r="C448" s="104" t="s">
        <v>596</v>
      </c>
      <c r="D448" s="456" t="s">
        <v>136</v>
      </c>
      <c r="E448" s="454" t="s">
        <v>136</v>
      </c>
      <c r="G448" s="454" t="s">
        <v>597</v>
      </c>
      <c r="H448" s="454" t="s">
        <v>597</v>
      </c>
      <c r="I448" s="103" t="s">
        <v>139</v>
      </c>
      <c r="J448" s="103" t="s">
        <v>139</v>
      </c>
      <c r="K448" s="458" t="s">
        <v>597</v>
      </c>
      <c r="L448" s="103" t="s">
        <v>446</v>
      </c>
      <c r="M448" s="103" t="s">
        <v>447</v>
      </c>
      <c r="N448" s="103" t="s">
        <v>447</v>
      </c>
      <c r="O448" s="103" t="s">
        <v>663</v>
      </c>
      <c r="P448" s="103" t="s">
        <v>1587</v>
      </c>
      <c r="Q448" s="103" t="s">
        <v>589</v>
      </c>
      <c r="R448" s="458" t="s">
        <v>599</v>
      </c>
      <c r="S448" s="503" t="s">
        <v>1660</v>
      </c>
      <c r="T448" s="103" t="s">
        <v>42</v>
      </c>
      <c r="U448" s="103" t="s">
        <v>136</v>
      </c>
      <c r="V448" s="454" t="str">
        <f>Tabela3[[#This Row],[NOVO 
PRAZO REDE]]</f>
        <v>RÁDIO</v>
      </c>
      <c r="W448" s="454">
        <f>Tabela3[[#This Row],[PRAZO
ATIVAÇÃO]]</f>
        <v>0</v>
      </c>
      <c r="X448" s="103" t="s">
        <v>600</v>
      </c>
      <c r="Y448" s="103" t="str">
        <f>IFERROR("W"&amp;WEEKNUM(Tabela3[[#This Row],[PRAZO RE REVISADO]]),"-")</f>
        <v>-</v>
      </c>
      <c r="Z448" s="103" t="str">
        <f>IFERROR("W"&amp;WEEKNUM(Tabela3[[#This Row],[PRAZO ATIVAÇÃO]]),"-")</f>
        <v>W0</v>
      </c>
      <c r="AA448" s="103">
        <v>2024</v>
      </c>
      <c r="AB448" s="103" t="s">
        <v>139</v>
      </c>
      <c r="AC448" s="103" t="s">
        <v>139</v>
      </c>
      <c r="AD448" s="103" t="s">
        <v>601</v>
      </c>
      <c r="AE448" s="454"/>
      <c r="AF448" s="454"/>
      <c r="AG448" s="474"/>
      <c r="AH448" s="458" t="s">
        <v>602</v>
      </c>
      <c r="AK448" s="103" t="str">
        <f ca="1">IF(Tabela3[[#This Row],[STATUS]]&lt;&gt;"PREVISTO","N/A",IF(Tabela3[[#This Row],[Data_RE_CONGELADA]]="REDE OK","OK",IFERROR(IF(TODAY()-Tabela3[[#This Row],[Data_RE_CONGELADA]]&gt;=0,"ATRASADO",IF(TODAY()-Tabela3[[#This Row],[Data_RE_CONGELADA]]&gt;-5,"VENCENDO",IF(TODAY()-Tabela3[[#This Row],[Data_RE_CONGELADA]]&lt;=0,"NO PRAZO"))),"N/A")))</f>
        <v>N/A</v>
      </c>
      <c r="AL448" s="454" t="s">
        <v>138</v>
      </c>
      <c r="AM448" s="454" t="s">
        <v>137</v>
      </c>
      <c r="AN448" s="458" t="s">
        <v>186</v>
      </c>
      <c r="AP448" s="103" t="s">
        <v>575</v>
      </c>
      <c r="AQ448" s="103" t="s">
        <v>603</v>
      </c>
      <c r="AR448" s="103" t="s">
        <v>575</v>
      </c>
      <c r="AS448" s="103">
        <v>0</v>
      </c>
      <c r="AU448" s="103" t="s">
        <v>604</v>
      </c>
      <c r="BC448" s="103"/>
      <c r="BE448" s="103" t="e">
        <f>VLOOKUP(Tabela3[[#This Row],[ID OSP]],[1]Export!$R:$R,1,0)</f>
        <v>#N/A</v>
      </c>
    </row>
    <row r="449" spans="1:76" hidden="1">
      <c r="A449" s="103" t="s">
        <v>108</v>
      </c>
      <c r="B449" s="103" t="s">
        <v>2046</v>
      </c>
      <c r="C449" s="104" t="s">
        <v>596</v>
      </c>
      <c r="D449" s="456" t="s">
        <v>136</v>
      </c>
      <c r="E449" s="454" t="s">
        <v>136</v>
      </c>
      <c r="G449" s="454" t="s">
        <v>597</v>
      </c>
      <c r="H449" s="454">
        <v>45322</v>
      </c>
      <c r="I449" s="103" t="s">
        <v>139</v>
      </c>
      <c r="J449" s="103" t="s">
        <v>139</v>
      </c>
      <c r="K449" s="458" t="s">
        <v>1821</v>
      </c>
      <c r="L449" s="103" t="s">
        <v>445</v>
      </c>
      <c r="M449" s="103" t="s">
        <v>449</v>
      </c>
      <c r="N449" s="103" t="s">
        <v>186</v>
      </c>
      <c r="O449" s="103" t="s">
        <v>588</v>
      </c>
      <c r="P449" s="103" t="s">
        <v>598</v>
      </c>
      <c r="Q449" s="103" t="s">
        <v>589</v>
      </c>
      <c r="R449" s="458" t="s">
        <v>599</v>
      </c>
      <c r="S449" s="460"/>
      <c r="T449" s="103" t="s">
        <v>42</v>
      </c>
      <c r="U449" s="103" t="s">
        <v>136</v>
      </c>
      <c r="V449" s="454" t="str">
        <f>Tabela3[[#This Row],[NOVO 
PRAZO REDE]]</f>
        <v>RÁDIO</v>
      </c>
      <c r="W449" s="454">
        <f>Tabela3[[#This Row],[PRAZO
ATIVAÇÃO]]</f>
        <v>0</v>
      </c>
      <c r="X449" s="103" t="s">
        <v>600</v>
      </c>
      <c r="Y449" s="103" t="str">
        <f>IFERROR("W"&amp;WEEKNUM(Tabela3[[#This Row],[PRAZO RE REVISADO]]),"-")</f>
        <v>-</v>
      </c>
      <c r="Z449" s="103" t="str">
        <f>IFERROR("W"&amp;WEEKNUM(Tabela3[[#This Row],[PRAZO ATIVAÇÃO]]),"-")</f>
        <v>W0</v>
      </c>
      <c r="AA449" s="103">
        <v>2024</v>
      </c>
      <c r="AB449" s="103" t="s">
        <v>139</v>
      </c>
      <c r="AC449" s="103" t="s">
        <v>139</v>
      </c>
      <c r="AD449" s="103" t="s">
        <v>137</v>
      </c>
      <c r="AE449" s="454"/>
      <c r="AF449" s="454"/>
      <c r="AG449" s="474"/>
      <c r="AH449" s="458" t="s">
        <v>602</v>
      </c>
      <c r="AK449" s="103" t="str">
        <f ca="1">IF(Tabela3[[#This Row],[STATUS]]&lt;&gt;"PREVISTO","N/A",IF(Tabela3[[#This Row],[Data_RE_CONGELADA]]="REDE OK","OK",IFERROR(IF(TODAY()-Tabela3[[#This Row],[Data_RE_CONGELADA]]&gt;=0,"ATRASADO",IF(TODAY()-Tabela3[[#This Row],[Data_RE_CONGELADA]]&gt;-5,"VENCENDO",IF(TODAY()-Tabela3[[#This Row],[Data_RE_CONGELADA]]&lt;=0,"NO PRAZO"))),"N/A")))</f>
        <v>N/A</v>
      </c>
      <c r="AL449" s="454" t="s">
        <v>138</v>
      </c>
      <c r="AM449" s="454" t="s">
        <v>137</v>
      </c>
      <c r="AN449" s="458" t="s">
        <v>186</v>
      </c>
      <c r="AP449" s="103" t="s">
        <v>575</v>
      </c>
      <c r="AQ449" s="103" t="s">
        <v>611</v>
      </c>
      <c r="AR449" s="103" t="s">
        <v>575</v>
      </c>
      <c r="AS449" s="103">
        <v>0</v>
      </c>
      <c r="AU449" s="103" t="s">
        <v>604</v>
      </c>
      <c r="BC449" s="103"/>
      <c r="BE449" s="103" t="e">
        <f>VLOOKUP(Tabela3[[#This Row],[ID OSP]],[1]Export!$R:$R,1,0)</f>
        <v>#N/A</v>
      </c>
    </row>
    <row r="450" spans="1:76" hidden="1">
      <c r="A450" s="103" t="s">
        <v>2047</v>
      </c>
      <c r="B450" s="103" t="s">
        <v>2048</v>
      </c>
      <c r="C450" s="104" t="s">
        <v>596</v>
      </c>
      <c r="D450" s="454" t="s">
        <v>136</v>
      </c>
      <c r="E450" s="454" t="s">
        <v>136</v>
      </c>
      <c r="G450" s="454" t="s">
        <v>597</v>
      </c>
      <c r="H450" s="454" t="s">
        <v>597</v>
      </c>
      <c r="I450" s="103" t="s">
        <v>139</v>
      </c>
      <c r="J450" s="103" t="s">
        <v>139</v>
      </c>
      <c r="K450" s="458" t="s">
        <v>2049</v>
      </c>
      <c r="L450" s="103" t="s">
        <v>446</v>
      </c>
      <c r="M450" s="103" t="s">
        <v>449</v>
      </c>
      <c r="N450" s="103" t="s">
        <v>1939</v>
      </c>
      <c r="O450" s="103" t="s">
        <v>616</v>
      </c>
      <c r="P450" s="103" t="s">
        <v>598</v>
      </c>
      <c r="Q450" s="103" t="s">
        <v>589</v>
      </c>
      <c r="R450" s="458" t="s">
        <v>2050</v>
      </c>
      <c r="S450" s="503" t="s">
        <v>186</v>
      </c>
      <c r="T450" s="103" t="s">
        <v>42</v>
      </c>
      <c r="U450" s="103" t="s">
        <v>136</v>
      </c>
      <c r="V450" s="454" t="str">
        <f>Tabela3[[#This Row],[NOVO 
PRAZO REDE]]</f>
        <v>RÁDIO</v>
      </c>
      <c r="W450" s="454">
        <f>Tabela3[[#This Row],[PRAZO
ATIVAÇÃO]]</f>
        <v>0</v>
      </c>
      <c r="X450" s="103" t="s">
        <v>600</v>
      </c>
      <c r="Y450" s="103" t="str">
        <f>IFERROR("W"&amp;WEEKNUM(Tabela3[[#This Row],[PRAZO RE REVISADO]]),"-")</f>
        <v>-</v>
      </c>
      <c r="Z450" s="103" t="str">
        <f>IFERROR("W"&amp;WEEKNUM(Tabela3[[#This Row],[PRAZO ATIVAÇÃO]]),"-")</f>
        <v>W0</v>
      </c>
      <c r="AA450" s="103">
        <v>2024</v>
      </c>
      <c r="AB450" s="103">
        <v>512343</v>
      </c>
      <c r="AC450" s="103" t="s">
        <v>592</v>
      </c>
      <c r="AD450" s="103" t="s">
        <v>601</v>
      </c>
      <c r="AE450" s="454"/>
      <c r="AF450" s="454"/>
      <c r="AG450" s="474"/>
      <c r="AH450" s="458" t="s">
        <v>602</v>
      </c>
      <c r="AK450" s="103" t="str">
        <f ca="1">IF(Tabela3[[#This Row],[STATUS]]&lt;&gt;"PREVISTO","N/A",IF(Tabela3[[#This Row],[Data_RE_CONGELADA]]="REDE OK","OK",IFERROR(IF(TODAY()-Tabela3[[#This Row],[Data_RE_CONGELADA]]&gt;=0,"ATRASADO",IF(TODAY()-Tabela3[[#This Row],[Data_RE_CONGELADA]]&gt;-5,"VENCENDO",IF(TODAY()-Tabela3[[#This Row],[Data_RE_CONGELADA]]&lt;=0,"NO PRAZO"))),"N/A")))</f>
        <v>N/A</v>
      </c>
      <c r="AL450" s="454" t="s">
        <v>643</v>
      </c>
      <c r="AM450" s="454" t="s">
        <v>801</v>
      </c>
      <c r="AN450" s="458" t="s">
        <v>643</v>
      </c>
      <c r="AO450" s="458" t="s">
        <v>2051</v>
      </c>
      <c r="AP450" s="103" t="s">
        <v>575</v>
      </c>
      <c r="AQ450" s="103" t="s">
        <v>603</v>
      </c>
      <c r="AR450" s="103" t="s">
        <v>643</v>
      </c>
      <c r="AS450" s="103">
        <v>0</v>
      </c>
      <c r="AU450" s="103" t="s">
        <v>604</v>
      </c>
      <c r="BC450" s="103"/>
      <c r="BE450" s="103" t="e">
        <f>VLOOKUP(Tabela3[[#This Row],[ID OSP]],[1]Export!$R:$R,1,0)</f>
        <v>#N/A</v>
      </c>
    </row>
    <row r="451" spans="1:76" hidden="1">
      <c r="A451" s="103" t="s">
        <v>2052</v>
      </c>
      <c r="B451" s="103" t="s">
        <v>2053</v>
      </c>
      <c r="C451" s="104" t="s">
        <v>596</v>
      </c>
      <c r="D451" s="456" t="s">
        <v>136</v>
      </c>
      <c r="E451" s="454" t="s">
        <v>136</v>
      </c>
      <c r="G451" s="454" t="s">
        <v>597</v>
      </c>
      <c r="H451" s="454" t="s">
        <v>597</v>
      </c>
      <c r="I451" s="103" t="s">
        <v>139</v>
      </c>
      <c r="J451" s="103" t="s">
        <v>139</v>
      </c>
      <c r="K451" s="458" t="s">
        <v>597</v>
      </c>
      <c r="L451" s="103" t="s">
        <v>446</v>
      </c>
      <c r="M451" s="103" t="s">
        <v>449</v>
      </c>
      <c r="N451" s="103" t="s">
        <v>108</v>
      </c>
      <c r="O451" s="103" t="s">
        <v>588</v>
      </c>
      <c r="P451" s="103" t="s">
        <v>598</v>
      </c>
      <c r="Q451" s="103" t="s">
        <v>589</v>
      </c>
      <c r="R451" s="458" t="s">
        <v>599</v>
      </c>
      <c r="S451" s="503"/>
      <c r="T451" s="103" t="s">
        <v>42</v>
      </c>
      <c r="U451" s="103" t="s">
        <v>136</v>
      </c>
      <c r="V451" s="454" t="str">
        <f>Tabela3[[#This Row],[NOVO 
PRAZO REDE]]</f>
        <v>RÁDIO</v>
      </c>
      <c r="W451" s="454">
        <f>Tabela3[[#This Row],[PRAZO
ATIVAÇÃO]]</f>
        <v>0</v>
      </c>
      <c r="X451" s="103" t="s">
        <v>600</v>
      </c>
      <c r="Y451" s="103" t="str">
        <f>IFERROR("W"&amp;WEEKNUM(Tabela3[[#This Row],[PRAZO RE REVISADO]]),"-")</f>
        <v>-</v>
      </c>
      <c r="Z451" s="103" t="str">
        <f>IFERROR("W"&amp;WEEKNUM(Tabela3[[#This Row],[PRAZO ATIVAÇÃO]]),"-")</f>
        <v>W0</v>
      </c>
      <c r="AA451" s="103">
        <v>2024</v>
      </c>
      <c r="AB451" s="103" t="s">
        <v>139</v>
      </c>
      <c r="AC451" s="103" t="s">
        <v>139</v>
      </c>
      <c r="AD451" s="103" t="s">
        <v>601</v>
      </c>
      <c r="AE451" s="454"/>
      <c r="AF451" s="454"/>
      <c r="AG451" s="474"/>
      <c r="AH451" s="458" t="s">
        <v>602</v>
      </c>
      <c r="AK451" s="103" t="str">
        <f ca="1">IF(Tabela3[[#This Row],[STATUS]]&lt;&gt;"PREVISTO","N/A",IF(Tabela3[[#This Row],[Data_RE_CONGELADA]]="REDE OK","OK",IFERROR(IF(TODAY()-Tabela3[[#This Row],[Data_RE_CONGELADA]]&gt;=0,"ATRASADO",IF(TODAY()-Tabela3[[#This Row],[Data_RE_CONGELADA]]&gt;-5,"VENCENDO",IF(TODAY()-Tabela3[[#This Row],[Data_RE_CONGELADA]]&lt;=0,"NO PRAZO"))),"N/A")))</f>
        <v>N/A</v>
      </c>
      <c r="AL451" s="454" t="s">
        <v>138</v>
      </c>
      <c r="AM451" s="454" t="s">
        <v>137</v>
      </c>
      <c r="AN451" s="458" t="s">
        <v>186</v>
      </c>
      <c r="AP451" s="103" t="s">
        <v>575</v>
      </c>
      <c r="AQ451" s="103" t="s">
        <v>603</v>
      </c>
      <c r="AR451" s="103" t="s">
        <v>575</v>
      </c>
      <c r="AS451" s="103">
        <v>0</v>
      </c>
      <c r="AU451" s="103" t="s">
        <v>604</v>
      </c>
      <c r="BC451" s="103"/>
      <c r="BE451" s="103" t="e">
        <f>VLOOKUP(Tabela3[[#This Row],[ID OSP]],[1]Export!$R:$R,1,0)</f>
        <v>#N/A</v>
      </c>
    </row>
    <row r="452" spans="1:76" hidden="1">
      <c r="A452" s="103" t="s">
        <v>2054</v>
      </c>
      <c r="B452" s="103" t="s">
        <v>2055</v>
      </c>
      <c r="C452" s="104" t="s">
        <v>596</v>
      </c>
      <c r="D452" s="456" t="s">
        <v>136</v>
      </c>
      <c r="E452" s="454" t="s">
        <v>136</v>
      </c>
      <c r="G452" s="454" t="s">
        <v>597</v>
      </c>
      <c r="H452" s="454" t="s">
        <v>597</v>
      </c>
      <c r="I452" s="103" t="s">
        <v>139</v>
      </c>
      <c r="J452" s="103" t="s">
        <v>139</v>
      </c>
      <c r="K452" s="458" t="s">
        <v>597</v>
      </c>
      <c r="L452" s="103" t="s">
        <v>446</v>
      </c>
      <c r="M452" s="103" t="s">
        <v>449</v>
      </c>
      <c r="N452" s="103" t="s">
        <v>1438</v>
      </c>
      <c r="O452" s="103" t="s">
        <v>588</v>
      </c>
      <c r="P452" s="103" t="s">
        <v>598</v>
      </c>
      <c r="Q452" s="103" t="s">
        <v>589</v>
      </c>
      <c r="R452" s="458" t="s">
        <v>599</v>
      </c>
      <c r="S452" s="505"/>
      <c r="T452" s="103" t="s">
        <v>42</v>
      </c>
      <c r="U452" s="103" t="s">
        <v>136</v>
      </c>
      <c r="V452" s="454" t="str">
        <f>Tabela3[[#This Row],[NOVO 
PRAZO REDE]]</f>
        <v>RÁDIO</v>
      </c>
      <c r="W452" s="454">
        <f>Tabela3[[#This Row],[PRAZO
ATIVAÇÃO]]</f>
        <v>0</v>
      </c>
      <c r="X452" s="103" t="s">
        <v>600</v>
      </c>
      <c r="Y452" s="103" t="str">
        <f>IFERROR("W"&amp;WEEKNUM(Tabela3[[#This Row],[PRAZO RE REVISADO]]),"-")</f>
        <v>-</v>
      </c>
      <c r="Z452" s="103" t="str">
        <f>IFERROR("W"&amp;WEEKNUM(Tabela3[[#This Row],[PRAZO ATIVAÇÃO]]),"-")</f>
        <v>W0</v>
      </c>
      <c r="AA452" s="103">
        <v>2024</v>
      </c>
      <c r="AB452" s="103" t="s">
        <v>139</v>
      </c>
      <c r="AC452" s="103" t="s">
        <v>139</v>
      </c>
      <c r="AD452" s="103" t="s">
        <v>601</v>
      </c>
      <c r="AE452" s="454"/>
      <c r="AF452" s="454"/>
      <c r="AG452" s="474"/>
      <c r="AH452" s="458" t="s">
        <v>602</v>
      </c>
      <c r="AK452" s="103" t="str">
        <f ca="1">IF(Tabela3[[#This Row],[STATUS]]&lt;&gt;"PREVISTO","N/A",IF(Tabela3[[#This Row],[Data_RE_CONGELADA]]="REDE OK","OK",IFERROR(IF(TODAY()-Tabela3[[#This Row],[Data_RE_CONGELADA]]&gt;=0,"ATRASADO",IF(TODAY()-Tabela3[[#This Row],[Data_RE_CONGELADA]]&gt;-5,"VENCENDO",IF(TODAY()-Tabela3[[#This Row],[Data_RE_CONGELADA]]&lt;=0,"NO PRAZO"))),"N/A")))</f>
        <v>N/A</v>
      </c>
      <c r="AL452" s="454" t="s">
        <v>138</v>
      </c>
      <c r="AM452" s="454" t="s">
        <v>137</v>
      </c>
      <c r="AN452" s="458" t="s">
        <v>186</v>
      </c>
      <c r="AP452" s="103" t="s">
        <v>575</v>
      </c>
      <c r="AQ452" s="103" t="s">
        <v>603</v>
      </c>
      <c r="AR452" s="103" t="s">
        <v>575</v>
      </c>
      <c r="AS452" s="103">
        <v>0</v>
      </c>
      <c r="AU452" s="103" t="s">
        <v>604</v>
      </c>
      <c r="BC452" s="103"/>
      <c r="BE452" s="103" t="e">
        <f>VLOOKUP(Tabela3[[#This Row],[ID OSP]],[1]Export!$R:$R,1,0)</f>
        <v>#N/A</v>
      </c>
      <c r="BX452" s="458" t="s">
        <v>65</v>
      </c>
    </row>
    <row r="453" spans="1:76" hidden="1">
      <c r="A453" s="103" t="s">
        <v>2056</v>
      </c>
      <c r="B453" s="103" t="s">
        <v>2057</v>
      </c>
      <c r="C453" s="104" t="s">
        <v>596</v>
      </c>
      <c r="D453" s="456" t="s">
        <v>136</v>
      </c>
      <c r="E453" s="454" t="s">
        <v>136</v>
      </c>
      <c r="G453" s="454" t="s">
        <v>597</v>
      </c>
      <c r="H453" s="454" t="s">
        <v>597</v>
      </c>
      <c r="I453" s="103" t="s">
        <v>139</v>
      </c>
      <c r="J453" s="103" t="s">
        <v>139</v>
      </c>
      <c r="K453" s="458" t="s">
        <v>597</v>
      </c>
      <c r="L453" s="103" t="s">
        <v>446</v>
      </c>
      <c r="M453" s="103" t="s">
        <v>449</v>
      </c>
      <c r="N453" s="103" t="s">
        <v>1438</v>
      </c>
      <c r="O453" s="103" t="s">
        <v>588</v>
      </c>
      <c r="P453" s="103" t="s">
        <v>598</v>
      </c>
      <c r="Q453" s="103" t="s">
        <v>589</v>
      </c>
      <c r="R453" s="458" t="s">
        <v>599</v>
      </c>
      <c r="S453" s="503"/>
      <c r="T453" s="103" t="s">
        <v>42</v>
      </c>
      <c r="U453" s="103" t="s">
        <v>136</v>
      </c>
      <c r="V453" s="454" t="str">
        <f>Tabela3[[#This Row],[NOVO 
PRAZO REDE]]</f>
        <v>RÁDIO</v>
      </c>
      <c r="W453" s="454">
        <f>Tabela3[[#This Row],[PRAZO
ATIVAÇÃO]]</f>
        <v>0</v>
      </c>
      <c r="X453" s="103" t="s">
        <v>600</v>
      </c>
      <c r="Y453" s="103" t="str">
        <f>IFERROR("W"&amp;WEEKNUM(Tabela3[[#This Row],[PRAZO RE REVISADO]]),"-")</f>
        <v>-</v>
      </c>
      <c r="Z453" s="103" t="str">
        <f>IFERROR("W"&amp;WEEKNUM(Tabela3[[#This Row],[PRAZO ATIVAÇÃO]]),"-")</f>
        <v>W0</v>
      </c>
      <c r="AA453" s="103">
        <v>2024</v>
      </c>
      <c r="AB453" s="103" t="s">
        <v>139</v>
      </c>
      <c r="AC453" s="103" t="s">
        <v>139</v>
      </c>
      <c r="AD453" s="103" t="s">
        <v>601</v>
      </c>
      <c r="AE453" s="454"/>
      <c r="AF453" s="454"/>
      <c r="AG453" s="474"/>
      <c r="AH453" s="458" t="s">
        <v>602</v>
      </c>
      <c r="AK453" s="103" t="str">
        <f ca="1">IF(Tabela3[[#This Row],[STATUS]]&lt;&gt;"PREVISTO","N/A",IF(Tabela3[[#This Row],[Data_RE_CONGELADA]]="REDE OK","OK",IFERROR(IF(TODAY()-Tabela3[[#This Row],[Data_RE_CONGELADA]]&gt;=0,"ATRASADO",IF(TODAY()-Tabela3[[#This Row],[Data_RE_CONGELADA]]&gt;-5,"VENCENDO",IF(TODAY()-Tabela3[[#This Row],[Data_RE_CONGELADA]]&lt;=0,"NO PRAZO"))),"N/A")))</f>
        <v>N/A</v>
      </c>
      <c r="AL453" s="454" t="s">
        <v>138</v>
      </c>
      <c r="AM453" s="454" t="s">
        <v>137</v>
      </c>
      <c r="AN453" s="458" t="s">
        <v>186</v>
      </c>
      <c r="AP453" s="103" t="s">
        <v>575</v>
      </c>
      <c r="AQ453" s="103" t="s">
        <v>603</v>
      </c>
      <c r="AR453" s="103" t="s">
        <v>575</v>
      </c>
      <c r="AS453" s="103">
        <v>0</v>
      </c>
      <c r="AU453" s="103" t="s">
        <v>604</v>
      </c>
      <c r="BC453" s="103"/>
      <c r="BE453" s="103" t="e">
        <f>VLOOKUP(Tabela3[[#This Row],[ID OSP]],[1]Export!$R:$R,1,0)</f>
        <v>#N/A</v>
      </c>
    </row>
    <row r="454" spans="1:76" hidden="1">
      <c r="A454" s="103" t="s">
        <v>2058</v>
      </c>
      <c r="B454" s="103" t="s">
        <v>197</v>
      </c>
      <c r="C454" s="104" t="s">
        <v>596</v>
      </c>
      <c r="D454" s="454" t="s">
        <v>2059</v>
      </c>
      <c r="E454" s="454" t="s">
        <v>138</v>
      </c>
      <c r="G454" s="454">
        <v>45552</v>
      </c>
      <c r="H454" s="454" t="s">
        <v>186</v>
      </c>
      <c r="I454" s="103" t="s">
        <v>139</v>
      </c>
      <c r="J454" s="103" t="s">
        <v>139</v>
      </c>
      <c r="K454" s="104" t="s">
        <v>2060</v>
      </c>
      <c r="L454" s="103" t="s">
        <v>446</v>
      </c>
      <c r="M454" s="103" t="s">
        <v>451</v>
      </c>
      <c r="N454" s="103" t="s">
        <v>451</v>
      </c>
      <c r="O454" s="103" t="s">
        <v>588</v>
      </c>
      <c r="P454" s="103" t="s">
        <v>1587</v>
      </c>
      <c r="Q454" s="103" t="s">
        <v>589</v>
      </c>
      <c r="R454" s="458" t="s">
        <v>2061</v>
      </c>
      <c r="S454" s="549" t="s">
        <v>2062</v>
      </c>
      <c r="T454" s="103" t="s">
        <v>42</v>
      </c>
      <c r="U454" s="103" t="s">
        <v>137</v>
      </c>
      <c r="V454" s="454" t="str">
        <f>Tabela3[[#This Row],[NOVO 
PRAZO REDE]]</f>
        <v>REDE OK</v>
      </c>
      <c r="W454" s="454">
        <f>Tabela3[[#This Row],[PRAZO
ATIVAÇÃO]]</f>
        <v>0</v>
      </c>
      <c r="X454" s="103" t="s">
        <v>500</v>
      </c>
      <c r="Y454" s="103" t="str">
        <f>IFERROR("W"&amp;WEEKNUM(Tabela3[[#This Row],[PRAZO RE REVISADO]]),"-")</f>
        <v>-</v>
      </c>
      <c r="Z454" s="103" t="str">
        <f>IFERROR("W"&amp;WEEKNUM(Tabela3[[#This Row],[PRAZO ATIVAÇÃO]]),"-")</f>
        <v>W0</v>
      </c>
      <c r="AA454" s="103">
        <v>2024</v>
      </c>
      <c r="AB454" s="103">
        <v>561146</v>
      </c>
      <c r="AC454" s="103" t="s">
        <v>2063</v>
      </c>
      <c r="AD454" s="103" t="s">
        <v>137</v>
      </c>
      <c r="AE454" s="454">
        <v>45961</v>
      </c>
      <c r="AF454" s="454"/>
      <c r="AG454" s="474"/>
      <c r="AH454" s="104" t="s">
        <v>917</v>
      </c>
      <c r="AK454" s="103" t="str">
        <f ca="1">IF(Tabela3[[#This Row],[STATUS]]&lt;&gt;"PREVISTO","N/A",IF(Tabela3[[#This Row],[Data_RE_CONGELADA]]="REDE OK","OK",IFERROR(IF(TODAY()-Tabela3[[#This Row],[Data_RE_CONGELADA]]&gt;=0,"ATRASADO",IF(TODAY()-Tabela3[[#This Row],[Data_RE_CONGELADA]]&gt;-5,"VENCENDO",IF(TODAY()-Tabela3[[#This Row],[Data_RE_CONGELADA]]&lt;=0,"NO PRAZO"))),"N/A")))</f>
        <v>N/A</v>
      </c>
      <c r="AL454" s="454">
        <v>45574</v>
      </c>
      <c r="AM454" s="454">
        <v>45575</v>
      </c>
      <c r="AN454" s="458" t="s">
        <v>186</v>
      </c>
      <c r="AO454" s="458" t="s">
        <v>2064</v>
      </c>
      <c r="AP454" s="103" t="s">
        <v>575</v>
      </c>
      <c r="AQ454" s="103" t="s">
        <v>1125</v>
      </c>
      <c r="AR454" s="103" t="s">
        <v>575</v>
      </c>
      <c r="AS454" s="103">
        <v>0</v>
      </c>
      <c r="AU454" s="103" t="s">
        <v>604</v>
      </c>
      <c r="BC454" s="103"/>
      <c r="BE454" s="103" t="e">
        <f>VLOOKUP(Tabela3[[#This Row],[ID OSP]],[1]Export!$R:$R,1,0)</f>
        <v>#N/A</v>
      </c>
    </row>
    <row r="455" spans="1:76" hidden="1">
      <c r="A455" s="103" t="s">
        <v>449</v>
      </c>
      <c r="B455" s="103" t="s">
        <v>2065</v>
      </c>
      <c r="C455" s="104" t="s">
        <v>137</v>
      </c>
      <c r="D455" s="456" t="s">
        <v>252</v>
      </c>
      <c r="E455" s="454" t="s">
        <v>138</v>
      </c>
      <c r="G455" s="454">
        <v>45548</v>
      </c>
      <c r="H455" s="454">
        <v>45292</v>
      </c>
      <c r="I455" s="103" t="s">
        <v>42</v>
      </c>
      <c r="J455" s="103" t="s">
        <v>127</v>
      </c>
      <c r="K455" s="458" t="s">
        <v>704</v>
      </c>
      <c r="L455" s="103" t="s">
        <v>444</v>
      </c>
      <c r="M455" s="103" t="s">
        <v>449</v>
      </c>
      <c r="N455" s="103" t="s">
        <v>186</v>
      </c>
      <c r="O455" s="103" t="s">
        <v>588</v>
      </c>
      <c r="P455" s="103" t="s">
        <v>598</v>
      </c>
      <c r="Q455" s="103" t="s">
        <v>589</v>
      </c>
      <c r="R455" s="458" t="s">
        <v>617</v>
      </c>
      <c r="S455" s="460"/>
      <c r="T455" s="103" t="s">
        <v>42</v>
      </c>
      <c r="U455" s="103" t="s">
        <v>137</v>
      </c>
      <c r="V455" s="454" t="str">
        <f>Tabela3[[#This Row],[NOVO 
PRAZO REDE]]</f>
        <v>REDE OK</v>
      </c>
      <c r="W455" s="454">
        <f>Tabela3[[#This Row],[PRAZO
ATIVAÇÃO]]</f>
        <v>0</v>
      </c>
      <c r="X455" s="103" t="s">
        <v>500</v>
      </c>
      <c r="Y455" s="103" t="str">
        <f>IFERROR("W"&amp;WEEKNUM(Tabela3[[#This Row],[PRAZO RE REVISADO]]),"-")</f>
        <v>-</v>
      </c>
      <c r="Z455" s="103" t="str">
        <f>IFERROR("W"&amp;WEEKNUM(Tabela3[[#This Row],[PRAZO ATIVAÇÃO]]),"-")</f>
        <v>W0</v>
      </c>
      <c r="AA455" s="103">
        <v>2024</v>
      </c>
      <c r="AB455" s="103" t="s">
        <v>1460</v>
      </c>
      <c r="AC455" s="103" t="s">
        <v>610</v>
      </c>
      <c r="AD455" s="103" t="s">
        <v>137</v>
      </c>
      <c r="AE455" s="454"/>
      <c r="AF455" s="454"/>
      <c r="AG455" s="474"/>
      <c r="AH455" s="103"/>
      <c r="AK455" s="103" t="str">
        <f ca="1">IF(Tabela3[[#This Row],[STATUS]]&lt;&gt;"PREVISTO","N/A",IF(Tabela3[[#This Row],[Data_RE_CONGELADA]]="REDE OK","OK",IFERROR(IF(TODAY()-Tabela3[[#This Row],[Data_RE_CONGELADA]]&gt;=0,"ATRASADO",IF(TODAY()-Tabela3[[#This Row],[Data_RE_CONGELADA]]&gt;-5,"VENCENDO",IF(TODAY()-Tabela3[[#This Row],[Data_RE_CONGELADA]]&lt;=0,"NO PRAZO"))),"N/A")))</f>
        <v>N/A</v>
      </c>
      <c r="AL455" s="454" t="s">
        <v>138</v>
      </c>
      <c r="AM455" s="454" t="s">
        <v>137</v>
      </c>
      <c r="AN455" s="458" t="s">
        <v>186</v>
      </c>
      <c r="AP455" s="103" t="s">
        <v>575</v>
      </c>
      <c r="AQ455" s="103" t="s">
        <v>611</v>
      </c>
      <c r="AR455" s="103" t="s">
        <v>575</v>
      </c>
      <c r="AS455" s="103">
        <v>0</v>
      </c>
      <c r="AU455" s="103" t="s">
        <v>604</v>
      </c>
      <c r="BC455" s="103"/>
      <c r="BE455" s="103" t="e">
        <f>VLOOKUP(Tabela3[[#This Row],[ID OSP]],[1]Export!$R:$R,1,0)</f>
        <v>#N/A</v>
      </c>
    </row>
    <row r="456" spans="1:76" hidden="1">
      <c r="A456" s="103" t="s">
        <v>1863</v>
      </c>
      <c r="B456" s="103" t="s">
        <v>2066</v>
      </c>
      <c r="C456" s="104" t="s">
        <v>565</v>
      </c>
      <c r="D456" s="454" t="s">
        <v>566</v>
      </c>
      <c r="E456" s="454" t="s">
        <v>138</v>
      </c>
      <c r="F456" s="454" t="s">
        <v>137</v>
      </c>
      <c r="G456" s="454" t="s">
        <v>186</v>
      </c>
      <c r="H456" s="454" t="s">
        <v>186</v>
      </c>
      <c r="I456" s="454" t="s">
        <v>139</v>
      </c>
      <c r="J456" s="103" t="s">
        <v>139</v>
      </c>
      <c r="K456" s="104" t="s">
        <v>2067</v>
      </c>
      <c r="L456" s="103" t="s">
        <v>568</v>
      </c>
      <c r="M456" s="103" t="s">
        <v>469</v>
      </c>
      <c r="N456" s="103" t="s">
        <v>469</v>
      </c>
      <c r="O456" s="103" t="s">
        <v>186</v>
      </c>
      <c r="P456" s="103" t="s">
        <v>569</v>
      </c>
      <c r="Q456" s="103" t="s">
        <v>569</v>
      </c>
      <c r="R456" s="458" t="s">
        <v>2068</v>
      </c>
      <c r="S456" s="460"/>
      <c r="T456" s="103" t="s">
        <v>42</v>
      </c>
      <c r="U456" s="103" t="s">
        <v>137</v>
      </c>
      <c r="V456" s="454" t="str">
        <f>Tabela3[[#This Row],[NOVO 
PRAZO REDE]]</f>
        <v>REDE OK</v>
      </c>
      <c r="W456" s="454" t="str">
        <f>Tabela3[[#This Row],[PRAZO
ATIVAÇÃO]]</f>
        <v>ATIVO</v>
      </c>
      <c r="X456" s="103" t="s">
        <v>808</v>
      </c>
      <c r="Y456" s="103" t="str">
        <f>IFERROR("W"&amp;WEEKNUM(Tabela3[[#This Row],[PRAZO RE REVISADO]]),"-")</f>
        <v>-</v>
      </c>
      <c r="Z456" s="103" t="str">
        <f>IFERROR("W"&amp;WEEKNUM(Tabela3[[#This Row],[PRAZO ATIVAÇÃO]]),"-")</f>
        <v>-</v>
      </c>
      <c r="AA456" s="103">
        <v>2025</v>
      </c>
      <c r="AB456" s="103">
        <v>597384</v>
      </c>
      <c r="AC456" s="103" t="s">
        <v>610</v>
      </c>
      <c r="AD456" s="103" t="s">
        <v>137</v>
      </c>
      <c r="AE456" s="454">
        <v>45918</v>
      </c>
      <c r="AF456" s="474">
        <v>0</v>
      </c>
      <c r="AG456" s="474"/>
      <c r="AH456" s="104" t="s">
        <v>917</v>
      </c>
      <c r="AI456" s="458"/>
      <c r="AJ456" s="458"/>
      <c r="AK456" s="103" t="str">
        <f ca="1">IF(Tabela3[[#This Row],[STATUS]]&lt;&gt;"PREVISTO","N/A",IF(Tabela3[[#This Row],[Data_RE_CONGELADA]]="REDE OK","OK",IFERROR(IF(TODAY()-Tabela3[[#This Row],[Data_RE_CONGELADA]]&gt;=0,"ATRASADO",IF(TODAY()-Tabela3[[#This Row],[Data_RE_CONGELADA]]&gt;-5,"VENCENDO",IF(TODAY()-Tabela3[[#This Row],[Data_RE_CONGELADA]]&lt;=0,"NO PRAZO"))),"N/A")))</f>
        <v>N/A</v>
      </c>
      <c r="AL456" s="454">
        <v>45930</v>
      </c>
      <c r="AM456" s="454">
        <v>45930</v>
      </c>
      <c r="AN456" s="485"/>
      <c r="AO456" s="459"/>
      <c r="AP456" s="103"/>
      <c r="AR456" s="103" t="s">
        <v>576</v>
      </c>
      <c r="AS456" s="103" t="s">
        <v>577</v>
      </c>
      <c r="AT456" s="103" t="s">
        <v>2069</v>
      </c>
      <c r="AU456" s="103" t="s">
        <v>579</v>
      </c>
      <c r="AV456" s="103" t="s">
        <v>580</v>
      </c>
      <c r="AW456" s="103" t="s">
        <v>580</v>
      </c>
      <c r="AX456" s="103" t="s">
        <v>580</v>
      </c>
      <c r="AY456" s="103" t="s">
        <v>580</v>
      </c>
      <c r="AZ456" s="103" t="s">
        <v>580</v>
      </c>
      <c r="BA456" s="103" t="s">
        <v>139</v>
      </c>
      <c r="BB456" s="103" t="s">
        <v>580</v>
      </c>
      <c r="BC456" s="526" t="s">
        <v>2070</v>
      </c>
      <c r="BE456" s="103" t="e">
        <f>VLOOKUP(Tabela3[[#This Row],[ID OSP]],[1]Export!$R:$R,1,0)</f>
        <v>#N/A</v>
      </c>
    </row>
    <row r="457" spans="1:76" hidden="1">
      <c r="A457" s="103" t="s">
        <v>2071</v>
      </c>
      <c r="B457" s="103" t="s">
        <v>2072</v>
      </c>
      <c r="C457" s="104" t="s">
        <v>137</v>
      </c>
      <c r="D457" s="103" t="s">
        <v>252</v>
      </c>
      <c r="E457" s="454" t="s">
        <v>138</v>
      </c>
      <c r="G457" s="454">
        <v>45630</v>
      </c>
      <c r="H457" s="454">
        <v>45630</v>
      </c>
      <c r="I457" s="103" t="s">
        <v>139</v>
      </c>
      <c r="J457" s="103" t="s">
        <v>139</v>
      </c>
      <c r="K457" s="458" t="s">
        <v>2073</v>
      </c>
      <c r="L457" s="103" t="s">
        <v>467</v>
      </c>
      <c r="M457" s="103" t="s">
        <v>470</v>
      </c>
      <c r="N457" s="103" t="s">
        <v>186</v>
      </c>
      <c r="O457" s="103" t="s">
        <v>137</v>
      </c>
      <c r="P457" s="103" t="s">
        <v>1174</v>
      </c>
      <c r="Q457" s="103" t="s">
        <v>1174</v>
      </c>
      <c r="S457" s="503"/>
      <c r="T457" s="103" t="s">
        <v>42</v>
      </c>
      <c r="U457" s="103" t="s">
        <v>137</v>
      </c>
      <c r="V457" s="454" t="s">
        <v>138</v>
      </c>
      <c r="W457" s="454">
        <f>Tabela3[[#This Row],[PRAZO
ATIVAÇÃO]]</f>
        <v>0</v>
      </c>
      <c r="X457" s="103" t="s">
        <v>500</v>
      </c>
      <c r="Y457" s="103" t="str">
        <f>IFERROR("W"&amp;WEEKNUM(Tabela3[[#This Row],[PRAZO RE REVISADO]]),"-")</f>
        <v>-</v>
      </c>
      <c r="Z457" s="103" t="str">
        <f>IFERROR("W"&amp;WEEKNUM(Tabela3[[#This Row],[PRAZO ATIVAÇÃO]]),"-")</f>
        <v>W0</v>
      </c>
      <c r="AA457" s="103">
        <v>2024</v>
      </c>
      <c r="AB457" s="103">
        <v>509192</v>
      </c>
      <c r="AC457" s="103" t="s">
        <v>572</v>
      </c>
      <c r="AD457" s="103" t="s">
        <v>137</v>
      </c>
      <c r="AE457" s="454"/>
      <c r="AF457" s="454"/>
      <c r="AG457" s="474"/>
      <c r="AH457" s="103" t="e">
        <f>VLOOKUP(Tabela3[[#This Row],[SITE]],#REF!,8,0)</f>
        <v>#REF!</v>
      </c>
      <c r="AK457" s="103" t="str">
        <f ca="1">IF(Tabela3[[#This Row],[STATUS]]&lt;&gt;"PREVISTO","N/A",IF(Tabela3[[#This Row],[Data_RE_CONGELADA]]="REDE OK","OK",IFERROR(IF(TODAY()-Tabela3[[#This Row],[Data_RE_CONGELADA]]&gt;=0,"ATRASADO",IF(TODAY()-Tabela3[[#This Row],[Data_RE_CONGELADA]]&gt;-5,"VENCENDO",IF(TODAY()-Tabela3[[#This Row],[Data_RE_CONGELADA]]&lt;=0,"NO PRAZO"))),"N/A")))</f>
        <v>N/A</v>
      </c>
      <c r="AL457" s="454">
        <v>45574</v>
      </c>
      <c r="AM457" s="454">
        <v>45579</v>
      </c>
      <c r="AN457" s="458" t="s">
        <v>186</v>
      </c>
      <c r="AP457" s="103" t="s">
        <v>575</v>
      </c>
      <c r="AQ457" s="103" t="s">
        <v>688</v>
      </c>
      <c r="AR457" s="103" t="s">
        <v>576</v>
      </c>
      <c r="AS457" s="103">
        <v>0</v>
      </c>
      <c r="AU457" s="103" t="s">
        <v>579</v>
      </c>
      <c r="AV457" s="103" t="s">
        <v>580</v>
      </c>
      <c r="AW457" s="103" t="s">
        <v>580</v>
      </c>
      <c r="AX457" s="103" t="s">
        <v>580</v>
      </c>
      <c r="AY457" s="103" t="s">
        <v>580</v>
      </c>
      <c r="AZ457" s="103" t="s">
        <v>580</v>
      </c>
      <c r="BA457" s="103" t="s">
        <v>139</v>
      </c>
      <c r="BC457" s="103"/>
      <c r="BE457" s="103" t="e">
        <f>VLOOKUP(Tabela3[[#This Row],[ID OSP]],[1]Export!$R:$R,1,0)</f>
        <v>#N/A</v>
      </c>
    </row>
    <row r="458" spans="1:76" hidden="1">
      <c r="A458" s="103" t="s">
        <v>2074</v>
      </c>
      <c r="B458" s="103" t="s">
        <v>2075</v>
      </c>
      <c r="C458" s="104" t="s">
        <v>596</v>
      </c>
      <c r="D458" s="456" t="s">
        <v>136</v>
      </c>
      <c r="E458" s="454" t="s">
        <v>136</v>
      </c>
      <c r="G458" s="454" t="s">
        <v>597</v>
      </c>
      <c r="H458" s="454" t="s">
        <v>597</v>
      </c>
      <c r="I458" s="103" t="s">
        <v>139</v>
      </c>
      <c r="J458" s="103" t="s">
        <v>139</v>
      </c>
      <c r="K458" s="458" t="s">
        <v>597</v>
      </c>
      <c r="L458" s="103" t="s">
        <v>446</v>
      </c>
      <c r="M458" s="103" t="s">
        <v>449</v>
      </c>
      <c r="N458" s="103" t="s">
        <v>1438</v>
      </c>
      <c r="O458" s="103" t="s">
        <v>588</v>
      </c>
      <c r="P458" s="103" t="s">
        <v>598</v>
      </c>
      <c r="Q458" s="103" t="s">
        <v>589</v>
      </c>
      <c r="R458" s="458" t="s">
        <v>599</v>
      </c>
      <c r="S458" s="503"/>
      <c r="T458" s="103" t="s">
        <v>42</v>
      </c>
      <c r="U458" s="103" t="s">
        <v>136</v>
      </c>
      <c r="V458" s="454" t="str">
        <f>Tabela3[[#This Row],[NOVO 
PRAZO REDE]]</f>
        <v>RÁDIO</v>
      </c>
      <c r="W458" s="454">
        <f>Tabela3[[#This Row],[PRAZO
ATIVAÇÃO]]</f>
        <v>0</v>
      </c>
      <c r="X458" s="103" t="s">
        <v>600</v>
      </c>
      <c r="Y458" s="103" t="str">
        <f>IFERROR("W"&amp;WEEKNUM(Tabela3[[#This Row],[PRAZO RE REVISADO]]),"-")</f>
        <v>-</v>
      </c>
      <c r="Z458" s="103" t="str">
        <f>IFERROR("W"&amp;WEEKNUM(Tabela3[[#This Row],[PRAZO ATIVAÇÃO]]),"-")</f>
        <v>W0</v>
      </c>
      <c r="AA458" s="103">
        <v>2024</v>
      </c>
      <c r="AB458" s="103" t="s">
        <v>139</v>
      </c>
      <c r="AC458" s="103" t="s">
        <v>139</v>
      </c>
      <c r="AD458" s="103" t="s">
        <v>601</v>
      </c>
      <c r="AE458" s="454"/>
      <c r="AF458" s="454"/>
      <c r="AG458" s="474"/>
      <c r="AH458" s="458" t="s">
        <v>602</v>
      </c>
      <c r="AK458" s="103" t="str">
        <f ca="1">IF(Tabela3[[#This Row],[STATUS]]&lt;&gt;"PREVISTO","N/A",IF(Tabela3[[#This Row],[Data_RE_CONGELADA]]="REDE OK","OK",IFERROR(IF(TODAY()-Tabela3[[#This Row],[Data_RE_CONGELADA]]&gt;=0,"ATRASADO",IF(TODAY()-Tabela3[[#This Row],[Data_RE_CONGELADA]]&gt;-5,"VENCENDO",IF(TODAY()-Tabela3[[#This Row],[Data_RE_CONGELADA]]&lt;=0,"NO PRAZO"))),"N/A")))</f>
        <v>N/A</v>
      </c>
      <c r="AL458" s="454" t="s">
        <v>138</v>
      </c>
      <c r="AM458" s="454" t="s">
        <v>137</v>
      </c>
      <c r="AN458" s="458" t="s">
        <v>186</v>
      </c>
      <c r="AP458" s="103" t="s">
        <v>575</v>
      </c>
      <c r="AQ458" s="103" t="s">
        <v>603</v>
      </c>
      <c r="AR458" s="103" t="s">
        <v>575</v>
      </c>
      <c r="AS458" s="103">
        <v>0</v>
      </c>
      <c r="AU458" s="103" t="s">
        <v>604</v>
      </c>
      <c r="BC458" s="103"/>
      <c r="BE458" s="103" t="e">
        <f>VLOOKUP(Tabela3[[#This Row],[ID OSP]],[1]Export!$R:$R,1,0)</f>
        <v>#N/A</v>
      </c>
    </row>
    <row r="459" spans="1:76" hidden="1">
      <c r="A459" s="103" t="s">
        <v>2076</v>
      </c>
      <c r="B459" s="103" t="s">
        <v>2077</v>
      </c>
      <c r="C459" s="104" t="s">
        <v>137</v>
      </c>
      <c r="D459" s="454" t="s">
        <v>136</v>
      </c>
      <c r="E459" s="454" t="s">
        <v>136</v>
      </c>
      <c r="F459" s="454" t="s">
        <v>136</v>
      </c>
      <c r="G459" s="454" t="s">
        <v>597</v>
      </c>
      <c r="H459" s="454" t="s">
        <v>597</v>
      </c>
      <c r="I459" s="103" t="s">
        <v>139</v>
      </c>
      <c r="J459" s="103" t="s">
        <v>139</v>
      </c>
      <c r="K459" s="458" t="s">
        <v>2078</v>
      </c>
      <c r="L459" s="103" t="s">
        <v>568</v>
      </c>
      <c r="M459" s="103" t="s">
        <v>211</v>
      </c>
      <c r="N459" s="103" t="s">
        <v>234</v>
      </c>
      <c r="P459" s="103" t="s">
        <v>712</v>
      </c>
      <c r="Q459" s="103" t="s">
        <v>639</v>
      </c>
      <c r="R459" s="458" t="s">
        <v>1881</v>
      </c>
      <c r="S459" s="503" t="s">
        <v>186</v>
      </c>
      <c r="T459" s="103" t="s">
        <v>42</v>
      </c>
      <c r="U459" s="103" t="s">
        <v>136</v>
      </c>
      <c r="V459" s="454" t="str">
        <f>Tabela3[[#This Row],[NOVO 
PRAZO REDE]]</f>
        <v>RÁDIO</v>
      </c>
      <c r="W459" s="454" t="str">
        <f>Tabela3[[#This Row],[PRAZO
ATIVAÇÃO]]</f>
        <v>RÁDIO</v>
      </c>
      <c r="X459" s="103" t="s">
        <v>729</v>
      </c>
      <c r="Y459" s="103" t="str">
        <f>IFERROR("W"&amp;WEEKNUM(Tabela3[[#This Row],[PRAZO RE REVISADO]]),"-")</f>
        <v>-</v>
      </c>
      <c r="Z459" s="103" t="str">
        <f>IFERROR("W"&amp;WEEKNUM(Tabela3[[#This Row],[PRAZO ATIVAÇÃO]]),"-")</f>
        <v>-</v>
      </c>
      <c r="AA459" s="103">
        <v>2025</v>
      </c>
      <c r="AB459" s="103">
        <v>514173</v>
      </c>
      <c r="AC459" s="103" t="s">
        <v>592</v>
      </c>
      <c r="AD459" s="103" t="s">
        <v>601</v>
      </c>
      <c r="AF459" s="103"/>
      <c r="AG459" s="474"/>
      <c r="AH459" s="103" t="e">
        <f>VLOOKUP(Tabela3[[#This Row],[SITE]],#REF!,8,0)</f>
        <v>#REF!</v>
      </c>
      <c r="AK459" s="103" t="str">
        <f ca="1">IF(Tabela3[[#This Row],[STATUS]]&lt;&gt;"PREVISTO","N/A",IF(Tabela3[[#This Row],[Data_RE_CONGELADA]]="REDE OK","OK",IFERROR(IF(TODAY()-Tabela3[[#This Row],[Data_RE_CONGELADA]]&gt;=0,"ATRASADO",IF(TODAY()-Tabela3[[#This Row],[Data_RE_CONGELADA]]&gt;-5,"VENCENDO",IF(TODAY()-Tabela3[[#This Row],[Data_RE_CONGELADA]]&lt;=0,"NO PRAZO"))),"N/A")))</f>
        <v>N/A</v>
      </c>
      <c r="AL459" s="454">
        <v>45625</v>
      </c>
      <c r="AM459" s="454">
        <v>45630</v>
      </c>
      <c r="AN459" s="458" t="s">
        <v>186</v>
      </c>
      <c r="AP459" s="103" t="s">
        <v>575</v>
      </c>
      <c r="AQ459" s="103" t="s">
        <v>603</v>
      </c>
      <c r="AR459" s="103" t="s">
        <v>576</v>
      </c>
      <c r="AS459" s="103">
        <v>1</v>
      </c>
      <c r="AU459" s="103" t="s">
        <v>648</v>
      </c>
      <c r="AV459" s="103" t="s">
        <v>580</v>
      </c>
      <c r="AW459" s="103" t="s">
        <v>580</v>
      </c>
      <c r="AX459" s="103" t="s">
        <v>580</v>
      </c>
      <c r="AY459" s="103" t="s">
        <v>580</v>
      </c>
      <c r="AZ459" s="103" t="s">
        <v>580</v>
      </c>
      <c r="BA459" s="103" t="s">
        <v>580</v>
      </c>
      <c r="BB459" s="103" t="s">
        <v>4</v>
      </c>
      <c r="BC459" s="103"/>
      <c r="BE459" s="103" t="e">
        <f>VLOOKUP(Tabela3[[#This Row],[ID OSP]],[1]Export!$R:$R,1,0)</f>
        <v>#N/A</v>
      </c>
    </row>
    <row r="460" spans="1:76" hidden="1">
      <c r="A460" s="103" t="s">
        <v>2079</v>
      </c>
      <c r="B460" s="103" t="s">
        <v>2080</v>
      </c>
      <c r="C460" s="104" t="s">
        <v>596</v>
      </c>
      <c r="D460" s="456" t="s">
        <v>136</v>
      </c>
      <c r="E460" s="454" t="s">
        <v>136</v>
      </c>
      <c r="G460" s="454" t="s">
        <v>597</v>
      </c>
      <c r="H460" s="454" t="s">
        <v>597</v>
      </c>
      <c r="I460" s="103" t="s">
        <v>139</v>
      </c>
      <c r="J460" s="103" t="s">
        <v>139</v>
      </c>
      <c r="K460" s="458" t="s">
        <v>597</v>
      </c>
      <c r="L460" s="103" t="s">
        <v>446</v>
      </c>
      <c r="M460" s="103" t="s">
        <v>449</v>
      </c>
      <c r="N460" s="103" t="s">
        <v>1438</v>
      </c>
      <c r="O460" s="103" t="s">
        <v>588</v>
      </c>
      <c r="P460" s="103" t="s">
        <v>598</v>
      </c>
      <c r="Q460" s="103" t="s">
        <v>589</v>
      </c>
      <c r="R460" s="458" t="s">
        <v>599</v>
      </c>
      <c r="S460" s="503"/>
      <c r="T460" s="103" t="s">
        <v>42</v>
      </c>
      <c r="U460" s="103" t="s">
        <v>136</v>
      </c>
      <c r="V460" s="454" t="str">
        <f>Tabela3[[#This Row],[NOVO 
PRAZO REDE]]</f>
        <v>RÁDIO</v>
      </c>
      <c r="W460" s="454">
        <f>Tabela3[[#This Row],[PRAZO
ATIVAÇÃO]]</f>
        <v>0</v>
      </c>
      <c r="X460" s="103" t="s">
        <v>600</v>
      </c>
      <c r="Y460" s="103" t="str">
        <f>IFERROR("W"&amp;WEEKNUM(Tabela3[[#This Row],[PRAZO RE REVISADO]]),"-")</f>
        <v>-</v>
      </c>
      <c r="Z460" s="103" t="str">
        <f>IFERROR("W"&amp;WEEKNUM(Tabela3[[#This Row],[PRAZO ATIVAÇÃO]]),"-")</f>
        <v>W0</v>
      </c>
      <c r="AA460" s="103">
        <v>2024</v>
      </c>
      <c r="AB460" s="103" t="s">
        <v>139</v>
      </c>
      <c r="AC460" s="103" t="s">
        <v>139</v>
      </c>
      <c r="AD460" s="103" t="s">
        <v>601</v>
      </c>
      <c r="AE460" s="454"/>
      <c r="AF460" s="454"/>
      <c r="AG460" s="474"/>
      <c r="AH460" s="458" t="s">
        <v>602</v>
      </c>
      <c r="AK460" s="103" t="str">
        <f ca="1">IF(Tabela3[[#This Row],[STATUS]]&lt;&gt;"PREVISTO","N/A",IF(Tabela3[[#This Row],[Data_RE_CONGELADA]]="REDE OK","OK",IFERROR(IF(TODAY()-Tabela3[[#This Row],[Data_RE_CONGELADA]]&gt;=0,"ATRASADO",IF(TODAY()-Tabela3[[#This Row],[Data_RE_CONGELADA]]&gt;-5,"VENCENDO",IF(TODAY()-Tabela3[[#This Row],[Data_RE_CONGELADA]]&lt;=0,"NO PRAZO"))),"N/A")))</f>
        <v>N/A</v>
      </c>
      <c r="AL460" s="454" t="s">
        <v>138</v>
      </c>
      <c r="AM460" s="454" t="s">
        <v>137</v>
      </c>
      <c r="AN460" s="458" t="s">
        <v>186</v>
      </c>
      <c r="AP460" s="103" t="s">
        <v>575</v>
      </c>
      <c r="AQ460" s="103" t="s">
        <v>603</v>
      </c>
      <c r="AR460" s="103" t="s">
        <v>575</v>
      </c>
      <c r="AS460" s="103">
        <v>0</v>
      </c>
      <c r="AU460" s="103" t="s">
        <v>604</v>
      </c>
      <c r="BC460" s="103"/>
      <c r="BE460" s="103" t="e">
        <f>VLOOKUP(Tabela3[[#This Row],[ID OSP]],[1]Export!$R:$R,1,0)</f>
        <v>#N/A</v>
      </c>
    </row>
    <row r="461" spans="1:76" hidden="1">
      <c r="A461" s="103" t="s">
        <v>1939</v>
      </c>
      <c r="B461" s="103" t="s">
        <v>2081</v>
      </c>
      <c r="C461" s="540" t="s">
        <v>137</v>
      </c>
      <c r="D461" s="456" t="s">
        <v>252</v>
      </c>
      <c r="E461" s="454" t="s">
        <v>138</v>
      </c>
      <c r="G461" s="454">
        <v>45520</v>
      </c>
      <c r="H461" s="454">
        <v>45562</v>
      </c>
      <c r="I461" s="103" t="s">
        <v>139</v>
      </c>
      <c r="J461" s="103" t="s">
        <v>139</v>
      </c>
      <c r="K461" s="458" t="s">
        <v>2082</v>
      </c>
      <c r="L461" s="103" t="s">
        <v>445</v>
      </c>
      <c r="M461" s="103" t="s">
        <v>449</v>
      </c>
      <c r="N461" s="103" t="s">
        <v>2083</v>
      </c>
      <c r="O461" s="103" t="s">
        <v>588</v>
      </c>
      <c r="P461" s="103" t="s">
        <v>598</v>
      </c>
      <c r="Q461" s="103" t="s">
        <v>589</v>
      </c>
      <c r="R461" s="458" t="s">
        <v>617</v>
      </c>
      <c r="S461" s="503"/>
      <c r="T461" s="103" t="s">
        <v>252</v>
      </c>
      <c r="U461" s="103" t="s">
        <v>137</v>
      </c>
      <c r="V461" s="454" t="str">
        <f>Tabela3[[#This Row],[NOVO 
PRAZO REDE]]</f>
        <v>REDE OK</v>
      </c>
      <c r="W461" s="454">
        <f>Tabela3[[#This Row],[PRAZO
ATIVAÇÃO]]</f>
        <v>0</v>
      </c>
      <c r="X461" s="103" t="s">
        <v>500</v>
      </c>
      <c r="Y461" s="103" t="str">
        <f>IFERROR("W"&amp;WEEKNUM(Tabela3[[#This Row],[PRAZO RE REVISADO]]),"-")</f>
        <v>-</v>
      </c>
      <c r="Z461" s="103" t="str">
        <f>IFERROR("W"&amp;WEEKNUM(Tabela3[[#This Row],[PRAZO ATIVAÇÃO]]),"-")</f>
        <v>W0</v>
      </c>
      <c r="AA461" s="103">
        <v>2024</v>
      </c>
      <c r="AB461" s="103">
        <v>509872</v>
      </c>
      <c r="AC461" s="103" t="s">
        <v>752</v>
      </c>
      <c r="AD461" s="103" t="s">
        <v>137</v>
      </c>
      <c r="AE461" s="454"/>
      <c r="AF461" s="454"/>
      <c r="AG461" s="474"/>
      <c r="AH461" s="103"/>
      <c r="AK461" s="103" t="str">
        <f ca="1">IF(Tabela3[[#This Row],[STATUS]]&lt;&gt;"PREVISTO","N/A",IF(Tabela3[[#This Row],[Data_RE_CONGELADA]]="REDE OK","OK",IFERROR(IF(TODAY()-Tabela3[[#This Row],[Data_RE_CONGELADA]]&gt;=0,"ATRASADO",IF(TODAY()-Tabela3[[#This Row],[Data_RE_CONGELADA]]&gt;-5,"VENCENDO",IF(TODAY()-Tabela3[[#This Row],[Data_RE_CONGELADA]]&lt;=0,"NO PRAZO"))),"N/A")))</f>
        <v>N/A</v>
      </c>
      <c r="AL461" s="454" t="s">
        <v>138</v>
      </c>
      <c r="AM461" s="454" t="s">
        <v>137</v>
      </c>
      <c r="AN461" s="458" t="s">
        <v>186</v>
      </c>
      <c r="AP461" s="103" t="s">
        <v>575</v>
      </c>
      <c r="AQ461" s="103" t="s">
        <v>611</v>
      </c>
      <c r="AR461" s="103" t="s">
        <v>575</v>
      </c>
      <c r="AS461" s="103">
        <v>0</v>
      </c>
      <c r="AU461" s="103" t="s">
        <v>604</v>
      </c>
      <c r="BC461" s="103"/>
      <c r="BE461" s="103" t="e">
        <f>VLOOKUP(Tabela3[[#This Row],[ID OSP]],[1]Export!$R:$R,1,0)</f>
        <v>#N/A</v>
      </c>
    </row>
    <row r="462" spans="1:76" hidden="1">
      <c r="A462" s="103" t="s">
        <v>2084</v>
      </c>
      <c r="B462" s="103" t="s">
        <v>2085</v>
      </c>
      <c r="C462" s="104" t="s">
        <v>596</v>
      </c>
      <c r="D462" s="456" t="s">
        <v>136</v>
      </c>
      <c r="E462" s="454" t="s">
        <v>136</v>
      </c>
      <c r="G462" s="454">
        <v>45502</v>
      </c>
      <c r="H462" s="454" t="s">
        <v>186</v>
      </c>
      <c r="I462" s="103" t="s">
        <v>139</v>
      </c>
      <c r="J462" s="103" t="s">
        <v>139</v>
      </c>
      <c r="K462" s="458" t="s">
        <v>597</v>
      </c>
      <c r="L462" s="103" t="s">
        <v>446</v>
      </c>
      <c r="M462" s="103" t="s">
        <v>462</v>
      </c>
      <c r="N462" s="103" t="s">
        <v>462</v>
      </c>
      <c r="O462" s="103" t="s">
        <v>588</v>
      </c>
      <c r="P462" s="103" t="s">
        <v>598</v>
      </c>
      <c r="Q462" s="103" t="s">
        <v>589</v>
      </c>
      <c r="R462" s="458" t="s">
        <v>138</v>
      </c>
      <c r="S462" s="460" t="s">
        <v>136</v>
      </c>
      <c r="T462" s="103" t="s">
        <v>252</v>
      </c>
      <c r="U462" s="103" t="s">
        <v>136</v>
      </c>
      <c r="V462" s="454" t="str">
        <f>Tabela3[[#This Row],[NOVO 
PRAZO REDE]]</f>
        <v>RÁDIO</v>
      </c>
      <c r="W462" s="454">
        <f>Tabela3[[#This Row],[PRAZO
ATIVAÇÃO]]</f>
        <v>0</v>
      </c>
      <c r="X462" s="103" t="s">
        <v>600</v>
      </c>
      <c r="Y462" s="103" t="str">
        <f>IFERROR("W"&amp;WEEKNUM(Tabela3[[#This Row],[PRAZO RE REVISADO]]),"-")</f>
        <v>-</v>
      </c>
      <c r="Z462" s="103" t="str">
        <f>IFERROR("W"&amp;WEEKNUM(Tabela3[[#This Row],[PRAZO ATIVAÇÃO]]),"-")</f>
        <v>W0</v>
      </c>
      <c r="AA462" s="103">
        <v>2024</v>
      </c>
      <c r="AB462" s="103" t="s">
        <v>139</v>
      </c>
      <c r="AC462" s="103" t="s">
        <v>139</v>
      </c>
      <c r="AD462" s="103" t="s">
        <v>601</v>
      </c>
      <c r="AE462" s="454"/>
      <c r="AF462" s="454"/>
      <c r="AG462" s="474"/>
      <c r="AH462" s="458" t="s">
        <v>602</v>
      </c>
      <c r="AK462" s="103" t="str">
        <f ca="1">IF(Tabela3[[#This Row],[STATUS]]&lt;&gt;"PREVISTO","N/A",IF(Tabela3[[#This Row],[Data_RE_CONGELADA]]="REDE OK","OK",IFERROR(IF(TODAY()-Tabela3[[#This Row],[Data_RE_CONGELADA]]&gt;=0,"ATRASADO",IF(TODAY()-Tabela3[[#This Row],[Data_RE_CONGELADA]]&gt;-5,"VENCENDO",IF(TODAY()-Tabela3[[#This Row],[Data_RE_CONGELADA]]&lt;=0,"NO PRAZO"))),"N/A")))</f>
        <v>N/A</v>
      </c>
      <c r="AL462" s="454" t="s">
        <v>138</v>
      </c>
      <c r="AM462" s="454" t="s">
        <v>137</v>
      </c>
      <c r="AN462" s="458" t="s">
        <v>186</v>
      </c>
      <c r="AP462" s="103" t="s">
        <v>575</v>
      </c>
      <c r="AQ462" s="103" t="s">
        <v>603</v>
      </c>
      <c r="AR462" s="103" t="s">
        <v>575</v>
      </c>
      <c r="AS462" s="103">
        <v>0</v>
      </c>
      <c r="AU462" s="103" t="s">
        <v>604</v>
      </c>
      <c r="BC462" s="103"/>
      <c r="BE462" s="103" t="e">
        <f>VLOOKUP(Tabela3[[#This Row],[ID OSP]],[1]Export!$R:$R,1,0)</f>
        <v>#N/A</v>
      </c>
    </row>
    <row r="463" spans="1:76" hidden="1">
      <c r="A463" s="103" t="s">
        <v>2086</v>
      </c>
      <c r="B463" s="103" t="s">
        <v>2087</v>
      </c>
      <c r="C463" s="104" t="s">
        <v>565</v>
      </c>
      <c r="D463" s="507" t="s">
        <v>566</v>
      </c>
      <c r="E463" s="454" t="s">
        <v>138</v>
      </c>
      <c r="F463" s="454" t="s">
        <v>137</v>
      </c>
      <c r="G463" s="454">
        <v>45653</v>
      </c>
      <c r="H463" s="454">
        <v>45653</v>
      </c>
      <c r="I463" s="103" t="s">
        <v>139</v>
      </c>
      <c r="J463" s="103" t="s">
        <v>139</v>
      </c>
      <c r="K463" s="104" t="s">
        <v>2088</v>
      </c>
      <c r="L463" s="103" t="s">
        <v>446</v>
      </c>
      <c r="M463" s="103" t="s">
        <v>449</v>
      </c>
      <c r="N463" s="103" t="s">
        <v>449</v>
      </c>
      <c r="O463" s="103" t="s">
        <v>588</v>
      </c>
      <c r="P463" s="103" t="s">
        <v>598</v>
      </c>
      <c r="Q463" s="103" t="s">
        <v>589</v>
      </c>
      <c r="R463" s="458" t="s">
        <v>2089</v>
      </c>
      <c r="S463" s="503"/>
      <c r="T463" s="103" t="s">
        <v>42</v>
      </c>
      <c r="U463" s="103" t="s">
        <v>137</v>
      </c>
      <c r="V463" s="454" t="s">
        <v>138</v>
      </c>
      <c r="W463" s="454" t="str">
        <f>Tabela3[[#This Row],[PRAZO
ATIVAÇÃO]]</f>
        <v>ATIVO</v>
      </c>
      <c r="X463" s="103" t="s">
        <v>500</v>
      </c>
      <c r="Y463" s="103" t="str">
        <f>IFERROR("W"&amp;WEEKNUM(Tabela3[[#This Row],[PRAZO RE REVISADO]]),"-")</f>
        <v>-</v>
      </c>
      <c r="Z463" s="103" t="str">
        <f>IFERROR("W"&amp;WEEKNUM(Tabela3[[#This Row],[PRAZO ATIVAÇÃO]]),"-")</f>
        <v>-</v>
      </c>
      <c r="AA463" s="103">
        <v>2024</v>
      </c>
      <c r="AB463" s="103">
        <v>529359</v>
      </c>
      <c r="AC463" s="103" t="s">
        <v>572</v>
      </c>
      <c r="AD463" s="103" t="s">
        <v>137</v>
      </c>
      <c r="AE463" s="103" t="s">
        <v>208</v>
      </c>
      <c r="AF463" s="103"/>
      <c r="AG463" s="474"/>
      <c r="AH463" s="458" t="s">
        <v>2090</v>
      </c>
      <c r="AK463" s="103" t="str">
        <f ca="1">IF(Tabela3[[#This Row],[STATUS]]&lt;&gt;"PREVISTO","N/A",IF(Tabela3[[#This Row],[Data_RE_CONGELADA]]="REDE OK","OK",IFERROR(IF(TODAY()-Tabela3[[#This Row],[Data_RE_CONGELADA]]&gt;=0,"ATRASADO",IF(TODAY()-Tabela3[[#This Row],[Data_RE_CONGELADA]]&gt;-5,"VENCENDO",IF(TODAY()-Tabela3[[#This Row],[Data_RE_CONGELADA]]&lt;=0,"NO PRAZO"))),"N/A")))</f>
        <v>N/A</v>
      </c>
      <c r="AL463" s="454" t="s">
        <v>618</v>
      </c>
      <c r="AM463" s="454" t="s">
        <v>618</v>
      </c>
      <c r="AN463" s="458" t="s">
        <v>959</v>
      </c>
      <c r="AO463" s="458" t="s">
        <v>2091</v>
      </c>
      <c r="AP463" s="103" t="s">
        <v>575</v>
      </c>
      <c r="AQ463" s="103" t="s">
        <v>684</v>
      </c>
      <c r="AR463" s="103" t="s">
        <v>996</v>
      </c>
      <c r="AS463" s="103">
        <v>0</v>
      </c>
      <c r="AU463" s="103" t="s">
        <v>604</v>
      </c>
      <c r="BC463" s="103"/>
      <c r="BE463" s="103" t="e">
        <f>VLOOKUP(Tabela3[[#This Row],[ID OSP]],[1]Export!$R:$R,1,0)</f>
        <v>#N/A</v>
      </c>
    </row>
    <row r="464" spans="1:76" hidden="1">
      <c r="A464" s="103" t="s">
        <v>472</v>
      </c>
      <c r="B464" s="103" t="s">
        <v>2092</v>
      </c>
      <c r="C464" s="104" t="s">
        <v>137</v>
      </c>
      <c r="D464" s="454" t="s">
        <v>252</v>
      </c>
      <c r="E464" s="454" t="s">
        <v>138</v>
      </c>
      <c r="G464" s="454" t="s">
        <v>607</v>
      </c>
      <c r="H464" s="454" t="s">
        <v>186</v>
      </c>
      <c r="I464" s="463" t="s">
        <v>139</v>
      </c>
      <c r="J464" s="463" t="s">
        <v>139</v>
      </c>
      <c r="K464" s="458" t="s">
        <v>2093</v>
      </c>
      <c r="L464" s="103" t="s">
        <v>466</v>
      </c>
      <c r="M464" s="103" t="s">
        <v>472</v>
      </c>
      <c r="N464" s="103" t="s">
        <v>186</v>
      </c>
      <c r="P464" s="103" t="s">
        <v>712</v>
      </c>
      <c r="Q464" s="103" t="s">
        <v>712</v>
      </c>
      <c r="S464" s="503"/>
      <c r="T464" s="103" t="s">
        <v>252</v>
      </c>
      <c r="U464" s="103" t="s">
        <v>137</v>
      </c>
      <c r="V464" s="454" t="str">
        <f>Tabela3[[#This Row],[NOVO 
PRAZO REDE]]</f>
        <v>REDE OK</v>
      </c>
      <c r="W464" s="454">
        <f>Tabela3[[#This Row],[PRAZO
ATIVAÇÃO]]</f>
        <v>0</v>
      </c>
      <c r="X464" s="103" t="s">
        <v>729</v>
      </c>
      <c r="Y464" s="103" t="str">
        <f>IFERROR("W"&amp;WEEKNUM(Tabela3[[#This Row],[PRAZO RE REVISADO]]),"-")</f>
        <v>-</v>
      </c>
      <c r="Z464" s="103" t="str">
        <f>IFERROR("W"&amp;WEEKNUM(Tabela3[[#This Row],[PRAZO ATIVAÇÃO]]),"-")</f>
        <v>W0</v>
      </c>
      <c r="AA464" s="103">
        <v>2024</v>
      </c>
      <c r="AB464" s="103" t="s">
        <v>607</v>
      </c>
      <c r="AC464" s="103" t="s">
        <v>139</v>
      </c>
      <c r="AD464" s="103" t="s">
        <v>137</v>
      </c>
      <c r="AF464" s="103"/>
      <c r="AG464" s="474"/>
      <c r="AH464" s="103" t="e">
        <f>VLOOKUP(Tabela3[[#This Row],[SITE]],#REF!,8,0)</f>
        <v>#REF!</v>
      </c>
      <c r="AK464" s="103" t="str">
        <f ca="1">IF(Tabela3[[#This Row],[STATUS]]&lt;&gt;"PREVISTO","N/A",IF(Tabela3[[#This Row],[Data_RE_CONGELADA]]="REDE OK","OK",IFERROR(IF(TODAY()-Tabela3[[#This Row],[Data_RE_CONGELADA]]&gt;=0,"ATRASADO",IF(TODAY()-Tabela3[[#This Row],[Data_RE_CONGELADA]]&gt;-5,"VENCENDO",IF(TODAY()-Tabela3[[#This Row],[Data_RE_CONGELADA]]&lt;=0,"NO PRAZO"))),"N/A")))</f>
        <v>N/A</v>
      </c>
      <c r="AL464" s="454" t="s">
        <v>138</v>
      </c>
      <c r="AM464" s="454" t="s">
        <v>137</v>
      </c>
      <c r="AN464" s="458" t="s">
        <v>186</v>
      </c>
      <c r="AP464" s="103" t="s">
        <v>575</v>
      </c>
      <c r="AQ464" s="103" t="s">
        <v>611</v>
      </c>
      <c r="AR464" s="103" t="s">
        <v>576</v>
      </c>
      <c r="AS464" s="103">
        <v>0</v>
      </c>
      <c r="AU464" s="103" t="s">
        <v>648</v>
      </c>
      <c r="AV464" s="103" t="s">
        <v>1578</v>
      </c>
      <c r="AX464" s="103" t="s">
        <v>581</v>
      </c>
      <c r="BB464" s="103" t="s">
        <v>714</v>
      </c>
      <c r="BC464" s="103"/>
      <c r="BE464" s="103" t="e">
        <f>VLOOKUP(Tabela3[[#This Row],[ID OSP]],[1]Export!$R:$R,1,0)</f>
        <v>#N/A</v>
      </c>
    </row>
    <row r="465" spans="1:57" hidden="1">
      <c r="A465" s="103" t="s">
        <v>2094</v>
      </c>
      <c r="B465" s="103" t="s">
        <v>2095</v>
      </c>
      <c r="C465" s="104" t="s">
        <v>596</v>
      </c>
      <c r="D465" s="454" t="s">
        <v>566</v>
      </c>
      <c r="E465" s="454" t="s">
        <v>138</v>
      </c>
      <c r="G465" s="454">
        <v>45580</v>
      </c>
      <c r="H465" s="454" t="s">
        <v>186</v>
      </c>
      <c r="I465" s="103" t="s">
        <v>139</v>
      </c>
      <c r="J465" s="103" t="s">
        <v>139</v>
      </c>
      <c r="K465" s="104" t="s">
        <v>2096</v>
      </c>
      <c r="L465" s="103" t="s">
        <v>446</v>
      </c>
      <c r="M465" s="103" t="s">
        <v>455</v>
      </c>
      <c r="N465" s="103" t="s">
        <v>1598</v>
      </c>
      <c r="O465" s="103" t="s">
        <v>663</v>
      </c>
      <c r="P465" s="103" t="s">
        <v>1599</v>
      </c>
      <c r="Q465" s="103" t="s">
        <v>589</v>
      </c>
      <c r="R465" s="458" t="s">
        <v>2097</v>
      </c>
      <c r="S465" s="550" t="s">
        <v>2098</v>
      </c>
      <c r="T465" s="103" t="s">
        <v>42</v>
      </c>
      <c r="U465" s="103" t="s">
        <v>137</v>
      </c>
      <c r="V465" s="454" t="str">
        <f>Tabela3[[#This Row],[NOVO 
PRAZO REDE]]</f>
        <v>REDE OK</v>
      </c>
      <c r="W465" s="454">
        <f>Tabela3[[#This Row],[PRAZO
ATIVAÇÃO]]</f>
        <v>0</v>
      </c>
      <c r="X465" s="103" t="s">
        <v>500</v>
      </c>
      <c r="Y465" s="103" t="str">
        <f>IFERROR("W"&amp;WEEKNUM(Tabela3[[#This Row],[PRAZO RE REVISADO]]),"-")</f>
        <v>-</v>
      </c>
      <c r="Z465" s="103" t="str">
        <f>IFERROR("W"&amp;WEEKNUM(Tabela3[[#This Row],[PRAZO ATIVAÇÃO]]),"-")</f>
        <v>W0</v>
      </c>
      <c r="AA465" s="103">
        <v>2024</v>
      </c>
      <c r="AB465" s="103">
        <v>561086</v>
      </c>
      <c r="AC465" s="103" t="s">
        <v>2063</v>
      </c>
      <c r="AD465" s="103" t="s">
        <v>137</v>
      </c>
      <c r="AE465" s="454">
        <v>45961</v>
      </c>
      <c r="AF465" s="454"/>
      <c r="AG465" s="474"/>
      <c r="AH465" s="104" t="s">
        <v>917</v>
      </c>
      <c r="AK465" s="103" t="str">
        <f ca="1">IF(Tabela3[[#This Row],[STATUS]]&lt;&gt;"PREVISTO","N/A",IF(Tabela3[[#This Row],[Data_RE_CONGELADA]]="REDE OK","OK",IFERROR(IF(TODAY()-Tabela3[[#This Row],[Data_RE_CONGELADA]]&gt;=0,"ATRASADO",IF(TODAY()-Tabela3[[#This Row],[Data_RE_CONGELADA]]&gt;-5,"VENCENDO",IF(TODAY()-Tabela3[[#This Row],[Data_RE_CONGELADA]]&lt;=0,"NO PRAZO"))),"N/A")))</f>
        <v>N/A</v>
      </c>
      <c r="AL465" s="454">
        <v>45580</v>
      </c>
      <c r="AM465" s="454">
        <v>45590</v>
      </c>
      <c r="AN465" s="458" t="s">
        <v>186</v>
      </c>
      <c r="AO465" s="458" t="s">
        <v>2099</v>
      </c>
      <c r="AP465" s="103" t="s">
        <v>575</v>
      </c>
      <c r="AQ465" s="103" t="s">
        <v>611</v>
      </c>
      <c r="AR465" s="103" t="s">
        <v>575</v>
      </c>
      <c r="AS465" s="103">
        <v>0</v>
      </c>
      <c r="AU465" s="103" t="s">
        <v>604</v>
      </c>
      <c r="BC465" s="103"/>
      <c r="BE465" s="103" t="e">
        <f>VLOOKUP(Tabela3[[#This Row],[ID OSP]],[1]Export!$R:$R,1,0)</f>
        <v>#N/A</v>
      </c>
    </row>
    <row r="466" spans="1:57" hidden="1">
      <c r="A466" s="103" t="s">
        <v>2100</v>
      </c>
      <c r="B466" s="103" t="s">
        <v>2101</v>
      </c>
      <c r="C466" s="104" t="s">
        <v>137</v>
      </c>
      <c r="D466" s="103" t="s">
        <v>252</v>
      </c>
      <c r="E466" s="454" t="s">
        <v>138</v>
      </c>
      <c r="G466" s="454">
        <v>45623</v>
      </c>
      <c r="H466" s="454">
        <v>45625</v>
      </c>
      <c r="I466" s="103" t="s">
        <v>139</v>
      </c>
      <c r="J466" s="103" t="s">
        <v>139</v>
      </c>
      <c r="K466" s="458" t="s">
        <v>2102</v>
      </c>
      <c r="L466" s="103" t="s">
        <v>446</v>
      </c>
      <c r="M466" s="103" t="s">
        <v>449</v>
      </c>
      <c r="N466" s="103" t="s">
        <v>449</v>
      </c>
      <c r="O466" s="103" t="s">
        <v>588</v>
      </c>
      <c r="P466" s="103" t="s">
        <v>589</v>
      </c>
      <c r="Q466" s="103" t="s">
        <v>589</v>
      </c>
      <c r="R466" s="458" t="s">
        <v>2103</v>
      </c>
      <c r="S466" s="503"/>
      <c r="T466" s="103" t="s">
        <v>42</v>
      </c>
      <c r="U466" s="103" t="s">
        <v>137</v>
      </c>
      <c r="V466" s="454" t="str">
        <f>Tabela3[[#This Row],[NOVO 
PRAZO REDE]]</f>
        <v>REDE OK</v>
      </c>
      <c r="W466" s="454">
        <f>Tabela3[[#This Row],[PRAZO
ATIVAÇÃO]]</f>
        <v>0</v>
      </c>
      <c r="X466" s="103" t="s">
        <v>500</v>
      </c>
      <c r="Y466" s="103" t="str">
        <f>IFERROR("W"&amp;WEEKNUM(Tabela3[[#This Row],[PRAZO RE REVISADO]]),"-")</f>
        <v>-</v>
      </c>
      <c r="Z466" s="103" t="str">
        <f>IFERROR("W"&amp;WEEKNUM(Tabela3[[#This Row],[PRAZO ATIVAÇÃO]]),"-")</f>
        <v>W0</v>
      </c>
      <c r="AA466" s="103">
        <v>2024</v>
      </c>
      <c r="AB466" s="103">
        <v>508035</v>
      </c>
      <c r="AC466" s="103" t="s">
        <v>572</v>
      </c>
      <c r="AD466" s="103" t="s">
        <v>137</v>
      </c>
      <c r="AE466" s="454"/>
      <c r="AF466" s="454"/>
      <c r="AG466" s="474"/>
      <c r="AH466" s="103"/>
      <c r="AK466" s="103" t="str">
        <f ca="1">IF(Tabela3[[#This Row],[STATUS]]&lt;&gt;"PREVISTO","N/A",IF(Tabela3[[#This Row],[Data_RE_CONGELADA]]="REDE OK","OK",IFERROR(IF(TODAY()-Tabela3[[#This Row],[Data_RE_CONGELADA]]&gt;=0,"ATRASADO",IF(TODAY()-Tabela3[[#This Row],[Data_RE_CONGELADA]]&gt;-5,"VENCENDO",IF(TODAY()-Tabela3[[#This Row],[Data_RE_CONGELADA]]&lt;=0,"NO PRAZO"))),"N/A")))</f>
        <v>N/A</v>
      </c>
      <c r="AL466" s="454" t="s">
        <v>618</v>
      </c>
      <c r="AM466" s="454" t="s">
        <v>618</v>
      </c>
      <c r="AN466" s="458" t="s">
        <v>619</v>
      </c>
      <c r="AO466" s="458" t="s">
        <v>2104</v>
      </c>
      <c r="AP466" s="103" t="s">
        <v>575</v>
      </c>
      <c r="AQ466" s="103" t="s">
        <v>611</v>
      </c>
      <c r="AR466" s="103" t="s">
        <v>575</v>
      </c>
      <c r="AS466" s="103">
        <v>0</v>
      </c>
      <c r="AU466" s="103" t="s">
        <v>604</v>
      </c>
      <c r="BC466" s="103"/>
      <c r="BE466" s="103" t="e">
        <f>VLOOKUP(Tabela3[[#This Row],[ID OSP]],[1]Export!$R:$R,1,0)</f>
        <v>#N/A</v>
      </c>
    </row>
    <row r="467" spans="1:57" hidden="1">
      <c r="A467" s="103" t="s">
        <v>2105</v>
      </c>
      <c r="B467" s="103" t="s">
        <v>2106</v>
      </c>
      <c r="C467" s="104" t="s">
        <v>137</v>
      </c>
      <c r="D467" s="454" t="s">
        <v>252</v>
      </c>
      <c r="E467" s="454" t="s">
        <v>138</v>
      </c>
      <c r="G467" s="454">
        <v>45490</v>
      </c>
      <c r="H467" s="454">
        <v>45573</v>
      </c>
      <c r="I467" s="103" t="s">
        <v>139</v>
      </c>
      <c r="J467" s="103" t="s">
        <v>139</v>
      </c>
      <c r="K467" s="458" t="s">
        <v>1331</v>
      </c>
      <c r="L467" s="103" t="s">
        <v>446</v>
      </c>
      <c r="M467" s="103" t="s">
        <v>450</v>
      </c>
      <c r="N467" s="103" t="s">
        <v>753</v>
      </c>
      <c r="O467" s="103" t="s">
        <v>616</v>
      </c>
      <c r="P467" s="103" t="s">
        <v>589</v>
      </c>
      <c r="Q467" s="103" t="s">
        <v>589</v>
      </c>
      <c r="R467" s="458" t="s">
        <v>2107</v>
      </c>
      <c r="S467" s="462" t="str">
        <f>Tabela3[[#This Row],[RESPONSÁVEIS]]</f>
        <v>O&amp;M</v>
      </c>
      <c r="T467" s="103" t="s">
        <v>42</v>
      </c>
      <c r="U467" s="103" t="s">
        <v>137</v>
      </c>
      <c r="V467" s="454" t="str">
        <f>Tabela3[[#This Row],[NOVO 
PRAZO REDE]]</f>
        <v>REDE OK</v>
      </c>
      <c r="W467" s="454">
        <f>Tabela3[[#This Row],[PRAZO
ATIVAÇÃO]]</f>
        <v>0</v>
      </c>
      <c r="X467" s="103" t="s">
        <v>500</v>
      </c>
      <c r="Y467" s="103" t="str">
        <f>IFERROR("W"&amp;WEEKNUM(Tabela3[[#This Row],[PRAZO RE REVISADO]]),"-")</f>
        <v>-</v>
      </c>
      <c r="Z467" s="103" t="str">
        <f>IFERROR("W"&amp;WEEKNUM(Tabela3[[#This Row],[PRAZO ATIVAÇÃO]]),"-")</f>
        <v>W0</v>
      </c>
      <c r="AA467" s="103">
        <v>2024</v>
      </c>
      <c r="AB467" s="103">
        <v>503374</v>
      </c>
      <c r="AC467" s="103" t="s">
        <v>572</v>
      </c>
      <c r="AD467" s="103" t="s">
        <v>137</v>
      </c>
      <c r="AE467" s="454"/>
      <c r="AF467" s="454"/>
      <c r="AG467" s="474"/>
      <c r="AH467" s="103"/>
      <c r="AK467" s="103" t="str">
        <f ca="1">IF(Tabela3[[#This Row],[STATUS]]&lt;&gt;"PREVISTO","N/A",IF(Tabela3[[#This Row],[Data_RE_CONGELADA]]="REDE OK","OK",IFERROR(IF(TODAY()-Tabela3[[#This Row],[Data_RE_CONGELADA]]&gt;=0,"ATRASADO",IF(TODAY()-Tabela3[[#This Row],[Data_RE_CONGELADA]]&gt;-5,"VENCENDO",IF(TODAY()-Tabela3[[#This Row],[Data_RE_CONGELADA]]&lt;=0,"NO PRAZO"))),"N/A")))</f>
        <v>N/A</v>
      </c>
      <c r="AL467" s="454">
        <v>45568</v>
      </c>
      <c r="AM467" s="454">
        <v>45569</v>
      </c>
      <c r="AN467" s="458" t="s">
        <v>186</v>
      </c>
      <c r="AO467" s="458" t="s">
        <v>1021</v>
      </c>
      <c r="AP467" s="103" t="s">
        <v>575</v>
      </c>
      <c r="AQ467" s="103" t="s">
        <v>611</v>
      </c>
      <c r="AR467" s="103" t="s">
        <v>575</v>
      </c>
      <c r="AS467" s="103">
        <v>0</v>
      </c>
      <c r="AU467" s="103" t="s">
        <v>604</v>
      </c>
      <c r="BC467" s="103"/>
      <c r="BE467" s="103" t="e">
        <f>VLOOKUP(Tabela3[[#This Row],[ID OSP]],[1]Export!$R:$R,1,0)</f>
        <v>#N/A</v>
      </c>
    </row>
    <row r="468" spans="1:57" hidden="1">
      <c r="A468" s="103" t="s">
        <v>2108</v>
      </c>
      <c r="B468" s="103" t="s">
        <v>2109</v>
      </c>
      <c r="C468" s="104" t="s">
        <v>137</v>
      </c>
      <c r="D468" s="456" t="s">
        <v>252</v>
      </c>
      <c r="E468" s="454" t="s">
        <v>138</v>
      </c>
      <c r="G468" s="454">
        <v>45539</v>
      </c>
      <c r="H468" s="454">
        <v>45588</v>
      </c>
      <c r="I468" s="103" t="s">
        <v>139</v>
      </c>
      <c r="J468" s="103" t="s">
        <v>139</v>
      </c>
      <c r="K468" s="458" t="s">
        <v>2110</v>
      </c>
      <c r="L468" s="103" t="s">
        <v>446</v>
      </c>
      <c r="M468" s="103" t="s">
        <v>449</v>
      </c>
      <c r="N468" s="103" t="s">
        <v>449</v>
      </c>
      <c r="O468" s="103" t="s">
        <v>588</v>
      </c>
      <c r="P468" s="103" t="s">
        <v>598</v>
      </c>
      <c r="Q468" s="103" t="s">
        <v>589</v>
      </c>
      <c r="R468" s="458" t="s">
        <v>617</v>
      </c>
      <c r="S468" s="503"/>
      <c r="T468" s="103" t="s">
        <v>42</v>
      </c>
      <c r="U468" s="103" t="s">
        <v>137</v>
      </c>
      <c r="V468" s="454" t="str">
        <f>Tabela3[[#This Row],[NOVO 
PRAZO REDE]]</f>
        <v>REDE OK</v>
      </c>
      <c r="W468" s="454">
        <f>Tabela3[[#This Row],[PRAZO
ATIVAÇÃO]]</f>
        <v>0</v>
      </c>
      <c r="X468" s="103" t="s">
        <v>500</v>
      </c>
      <c r="Y468" s="103" t="str">
        <f>IFERROR("W"&amp;WEEKNUM(Tabela3[[#This Row],[PRAZO RE REVISADO]]),"-")</f>
        <v>-</v>
      </c>
      <c r="Z468" s="103" t="str">
        <f>IFERROR("W"&amp;WEEKNUM(Tabela3[[#This Row],[PRAZO ATIVAÇÃO]]),"-")</f>
        <v>W0</v>
      </c>
      <c r="AA468" s="103">
        <v>2024</v>
      </c>
      <c r="AB468" s="103">
        <v>512332</v>
      </c>
      <c r="AC468" s="103" t="s">
        <v>572</v>
      </c>
      <c r="AD468" s="103" t="s">
        <v>137</v>
      </c>
      <c r="AE468" s="454"/>
      <c r="AF468" s="454"/>
      <c r="AG468" s="474"/>
      <c r="AH468" s="103"/>
      <c r="AK468" s="103" t="str">
        <f ca="1">IF(Tabela3[[#This Row],[STATUS]]&lt;&gt;"PREVISTO","N/A",IF(Tabela3[[#This Row],[Data_RE_CONGELADA]]="REDE OK","OK",IFERROR(IF(TODAY()-Tabela3[[#This Row],[Data_RE_CONGELADA]]&gt;=0,"ATRASADO",IF(TODAY()-Tabela3[[#This Row],[Data_RE_CONGELADA]]&gt;-5,"VENCENDO",IF(TODAY()-Tabela3[[#This Row],[Data_RE_CONGELADA]]&lt;=0,"NO PRAZO"))),"N/A")))</f>
        <v>N/A</v>
      </c>
      <c r="AL468" s="454" t="s">
        <v>138</v>
      </c>
      <c r="AM468" s="454">
        <v>45575</v>
      </c>
      <c r="AN468" s="458" t="s">
        <v>186</v>
      </c>
      <c r="AP468" s="103" t="s">
        <v>575</v>
      </c>
      <c r="AQ468" s="103" t="s">
        <v>611</v>
      </c>
      <c r="AR468" s="103" t="s">
        <v>575</v>
      </c>
      <c r="AS468" s="103">
        <v>0</v>
      </c>
      <c r="AU468" s="103" t="s">
        <v>604</v>
      </c>
      <c r="BC468" s="103"/>
      <c r="BE468" s="103" t="e">
        <f>VLOOKUP(Tabela3[[#This Row],[ID OSP]],[1]Export!$R:$R,1,0)</f>
        <v>#N/A</v>
      </c>
    </row>
    <row r="469" spans="1:57" hidden="1">
      <c r="A469" s="103" t="s">
        <v>2111</v>
      </c>
      <c r="B469" s="103" t="s">
        <v>2112</v>
      </c>
      <c r="C469" s="104" t="s">
        <v>137</v>
      </c>
      <c r="D469" s="456" t="s">
        <v>252</v>
      </c>
      <c r="E469" s="454" t="s">
        <v>138</v>
      </c>
      <c r="G469" s="454">
        <v>45531</v>
      </c>
      <c r="H469" s="454">
        <v>45589</v>
      </c>
      <c r="I469" s="103" t="s">
        <v>139</v>
      </c>
      <c r="J469" s="103" t="s">
        <v>139</v>
      </c>
      <c r="K469" s="458" t="s">
        <v>1321</v>
      </c>
      <c r="L469" s="103" t="s">
        <v>446</v>
      </c>
      <c r="M469" s="103" t="s">
        <v>450</v>
      </c>
      <c r="N469" s="103" t="s">
        <v>1322</v>
      </c>
      <c r="O469" s="103" t="s">
        <v>616</v>
      </c>
      <c r="P469" s="103" t="s">
        <v>589</v>
      </c>
      <c r="Q469" s="103" t="s">
        <v>589</v>
      </c>
      <c r="R469" s="458" t="s">
        <v>617</v>
      </c>
      <c r="S469" s="503"/>
      <c r="T469" s="103" t="s">
        <v>42</v>
      </c>
      <c r="U469" s="103" t="s">
        <v>137</v>
      </c>
      <c r="V469" s="454" t="str">
        <f>Tabela3[[#This Row],[NOVO 
PRAZO REDE]]</f>
        <v>REDE OK</v>
      </c>
      <c r="W469" s="454">
        <f>Tabela3[[#This Row],[PRAZO
ATIVAÇÃO]]</f>
        <v>0</v>
      </c>
      <c r="X469" s="103" t="s">
        <v>500</v>
      </c>
      <c r="Y469" s="103" t="str">
        <f>IFERROR("W"&amp;WEEKNUM(Tabela3[[#This Row],[PRAZO RE REVISADO]]),"-")</f>
        <v>-</v>
      </c>
      <c r="Z469" s="103" t="str">
        <f>IFERROR("W"&amp;WEEKNUM(Tabela3[[#This Row],[PRAZO ATIVAÇÃO]]),"-")</f>
        <v>W0</v>
      </c>
      <c r="AA469" s="103">
        <v>2024</v>
      </c>
      <c r="AB469" s="103">
        <v>512356</v>
      </c>
      <c r="AC469" s="103" t="s">
        <v>572</v>
      </c>
      <c r="AD469" s="103" t="s">
        <v>137</v>
      </c>
      <c r="AE469" s="454"/>
      <c r="AF469" s="454"/>
      <c r="AG469" s="474"/>
      <c r="AH469" s="103"/>
      <c r="AK469" s="103" t="str">
        <f ca="1">IF(Tabela3[[#This Row],[STATUS]]&lt;&gt;"PREVISTO","N/A",IF(Tabela3[[#This Row],[Data_RE_CONGELADA]]="REDE OK","OK",IFERROR(IF(TODAY()-Tabela3[[#This Row],[Data_RE_CONGELADA]]&gt;=0,"ATRASADO",IF(TODAY()-Tabela3[[#This Row],[Data_RE_CONGELADA]]&gt;-5,"VENCENDO",IF(TODAY()-Tabela3[[#This Row],[Data_RE_CONGELADA]]&lt;=0,"NO PRAZO"))),"N/A")))</f>
        <v>N/A</v>
      </c>
      <c r="AL469" s="454" t="s">
        <v>138</v>
      </c>
      <c r="AM469" s="454">
        <v>45581</v>
      </c>
      <c r="AN469" s="458" t="s">
        <v>186</v>
      </c>
      <c r="AP469" s="103" t="s">
        <v>575</v>
      </c>
      <c r="AQ469" s="103" t="s">
        <v>611</v>
      </c>
      <c r="AR469" s="103" t="s">
        <v>575</v>
      </c>
      <c r="AS469" s="103">
        <v>0</v>
      </c>
      <c r="AU469" s="103" t="s">
        <v>604</v>
      </c>
      <c r="BC469" s="103"/>
      <c r="BE469" s="103" t="e">
        <f>VLOOKUP(Tabela3[[#This Row],[ID OSP]],[1]Export!$R:$R,1,0)</f>
        <v>#N/A</v>
      </c>
    </row>
    <row r="470" spans="1:57" hidden="1">
      <c r="A470" s="103" t="s">
        <v>472</v>
      </c>
      <c r="B470" s="103" t="s">
        <v>2113</v>
      </c>
      <c r="C470" s="104" t="s">
        <v>137</v>
      </c>
      <c r="D470" s="454" t="s">
        <v>252</v>
      </c>
      <c r="E470" s="454" t="s">
        <v>138</v>
      </c>
      <c r="G470" s="454" t="s">
        <v>607</v>
      </c>
      <c r="H470" s="454" t="s">
        <v>186</v>
      </c>
      <c r="I470" s="103" t="s">
        <v>252</v>
      </c>
      <c r="J470" s="103" t="s">
        <v>138</v>
      </c>
      <c r="K470" s="458" t="s">
        <v>2093</v>
      </c>
      <c r="L470" s="103" t="s">
        <v>467</v>
      </c>
      <c r="M470" s="103" t="s">
        <v>472</v>
      </c>
      <c r="N470" s="103" t="s">
        <v>186</v>
      </c>
      <c r="O470" s="103" t="s">
        <v>186</v>
      </c>
      <c r="P470" s="103" t="s">
        <v>712</v>
      </c>
      <c r="Q470" s="103" t="s">
        <v>712</v>
      </c>
      <c r="R470" s="458" t="s">
        <v>607</v>
      </c>
      <c r="S470" s="503"/>
      <c r="T470" s="103" t="s">
        <v>42</v>
      </c>
      <c r="U470" s="103" t="s">
        <v>137</v>
      </c>
      <c r="V470" s="454" t="str">
        <f>Tabela3[[#This Row],[NOVO 
PRAZO REDE]]</f>
        <v>REDE OK</v>
      </c>
      <c r="W470" s="454">
        <f>Tabela3[[#This Row],[PRAZO
ATIVAÇÃO]]</f>
        <v>0</v>
      </c>
      <c r="X470" s="103" t="s">
        <v>713</v>
      </c>
      <c r="Y470" s="103" t="str">
        <f>IFERROR("W"&amp;WEEKNUM(Tabela3[[#This Row],[PRAZO RE REVISADO]]),"-")</f>
        <v>-</v>
      </c>
      <c r="Z470" s="103" t="str">
        <f>IFERROR("W"&amp;WEEKNUM(Tabela3[[#This Row],[PRAZO ATIVAÇÃO]]),"-")</f>
        <v>W0</v>
      </c>
      <c r="AA470" s="103">
        <v>2024</v>
      </c>
      <c r="AB470" s="103" t="s">
        <v>139</v>
      </c>
      <c r="AC470" s="103" t="s">
        <v>139</v>
      </c>
      <c r="AD470" s="103" t="s">
        <v>137</v>
      </c>
      <c r="AF470" s="103"/>
      <c r="AG470" s="474"/>
      <c r="AH470" s="103" t="e">
        <f>VLOOKUP(Tabela3[[#This Row],[SITE]],#REF!,8,0)</f>
        <v>#REF!</v>
      </c>
      <c r="AK470" s="103" t="str">
        <f ca="1">IF(Tabela3[[#This Row],[STATUS]]&lt;&gt;"PREVISTO","N/A",IF(Tabela3[[#This Row],[Data_RE_CONGELADA]]="REDE OK","OK",IFERROR(IF(TODAY()-Tabela3[[#This Row],[Data_RE_CONGELADA]]&gt;=0,"ATRASADO",IF(TODAY()-Tabela3[[#This Row],[Data_RE_CONGELADA]]&gt;-5,"VENCENDO",IF(TODAY()-Tabela3[[#This Row],[Data_RE_CONGELADA]]&lt;=0,"NO PRAZO"))),"N/A")))</f>
        <v>N/A</v>
      </c>
      <c r="AL470" s="454" t="s">
        <v>138</v>
      </c>
      <c r="AM470" s="454" t="s">
        <v>137</v>
      </c>
      <c r="AN470" s="458" t="s">
        <v>186</v>
      </c>
      <c r="AP470" s="103" t="s">
        <v>575</v>
      </c>
      <c r="AQ470" s="103" t="s">
        <v>611</v>
      </c>
      <c r="AR470" s="103" t="s">
        <v>576</v>
      </c>
      <c r="AS470" s="103">
        <v>1</v>
      </c>
      <c r="AU470" s="103" t="s">
        <v>648</v>
      </c>
      <c r="AV470" s="103" t="s">
        <v>1578</v>
      </c>
      <c r="AX470" s="103" t="s">
        <v>581</v>
      </c>
      <c r="BB470" s="103" t="s">
        <v>714</v>
      </c>
      <c r="BC470" s="103"/>
      <c r="BE470" s="103" t="e">
        <f>VLOOKUP(Tabela3[[#This Row],[ID OSP]],[1]Export!$R:$R,1,0)</f>
        <v>#N/A</v>
      </c>
    </row>
    <row r="471" spans="1:57" hidden="1">
      <c r="A471" s="103" t="s">
        <v>2114</v>
      </c>
      <c r="B471" s="103" t="s">
        <v>2115</v>
      </c>
      <c r="C471" s="104" t="s">
        <v>596</v>
      </c>
      <c r="D471" s="456" t="s">
        <v>136</v>
      </c>
      <c r="E471" s="454" t="s">
        <v>136</v>
      </c>
      <c r="G471" s="454" t="s">
        <v>597</v>
      </c>
      <c r="H471" s="454" t="s">
        <v>597</v>
      </c>
      <c r="I471" s="103" t="s">
        <v>139</v>
      </c>
      <c r="J471" s="103" t="s">
        <v>139</v>
      </c>
      <c r="K471" s="458" t="s">
        <v>597</v>
      </c>
      <c r="L471" s="103" t="s">
        <v>446</v>
      </c>
      <c r="M471" s="103" t="s">
        <v>449</v>
      </c>
      <c r="N471" s="103" t="s">
        <v>108</v>
      </c>
      <c r="O471" s="103" t="s">
        <v>588</v>
      </c>
      <c r="P471" s="103" t="s">
        <v>598</v>
      </c>
      <c r="Q471" s="103" t="s">
        <v>589</v>
      </c>
      <c r="R471" s="458" t="s">
        <v>599</v>
      </c>
      <c r="S471" s="503"/>
      <c r="T471" s="103" t="s">
        <v>42</v>
      </c>
      <c r="U471" s="103" t="s">
        <v>136</v>
      </c>
      <c r="V471" s="454" t="str">
        <f>Tabela3[[#This Row],[NOVO 
PRAZO REDE]]</f>
        <v>RÁDIO</v>
      </c>
      <c r="W471" s="454">
        <f>Tabela3[[#This Row],[PRAZO
ATIVAÇÃO]]</f>
        <v>0</v>
      </c>
      <c r="X471" s="103" t="s">
        <v>600</v>
      </c>
      <c r="Y471" s="103" t="str">
        <f>IFERROR("W"&amp;WEEKNUM(Tabela3[[#This Row],[PRAZO RE REVISADO]]),"-")</f>
        <v>-</v>
      </c>
      <c r="Z471" s="103" t="str">
        <f>IFERROR("W"&amp;WEEKNUM(Tabela3[[#This Row],[PRAZO ATIVAÇÃO]]),"-")</f>
        <v>W0</v>
      </c>
      <c r="AA471" s="103">
        <v>2024</v>
      </c>
      <c r="AB471" s="103" t="s">
        <v>139</v>
      </c>
      <c r="AC471" s="103" t="s">
        <v>139</v>
      </c>
      <c r="AD471" s="103" t="s">
        <v>601</v>
      </c>
      <c r="AE471" s="454"/>
      <c r="AF471" s="454"/>
      <c r="AG471" s="474"/>
      <c r="AH471" s="458" t="s">
        <v>602</v>
      </c>
      <c r="AK471" s="103" t="str">
        <f ca="1">IF(Tabela3[[#This Row],[STATUS]]&lt;&gt;"PREVISTO","N/A",IF(Tabela3[[#This Row],[Data_RE_CONGELADA]]="REDE OK","OK",IFERROR(IF(TODAY()-Tabela3[[#This Row],[Data_RE_CONGELADA]]&gt;=0,"ATRASADO",IF(TODAY()-Tabela3[[#This Row],[Data_RE_CONGELADA]]&gt;-5,"VENCENDO",IF(TODAY()-Tabela3[[#This Row],[Data_RE_CONGELADA]]&lt;=0,"NO PRAZO"))),"N/A")))</f>
        <v>N/A</v>
      </c>
      <c r="AL471" s="454" t="s">
        <v>138</v>
      </c>
      <c r="AM471" s="454" t="s">
        <v>137</v>
      </c>
      <c r="AN471" s="458" t="s">
        <v>186</v>
      </c>
      <c r="AP471" s="103" t="s">
        <v>575</v>
      </c>
      <c r="AQ471" s="103" t="s">
        <v>603</v>
      </c>
      <c r="AR471" s="103" t="s">
        <v>575</v>
      </c>
      <c r="AS471" s="103">
        <v>0</v>
      </c>
      <c r="AU471" s="103" t="s">
        <v>604</v>
      </c>
      <c r="BC471" s="103"/>
      <c r="BE471" s="103" t="e">
        <f>VLOOKUP(Tabela3[[#This Row],[ID OSP]],[1]Export!$R:$R,1,0)</f>
        <v>#N/A</v>
      </c>
    </row>
    <row r="472" spans="1:57" hidden="1">
      <c r="A472" s="103" t="s">
        <v>1620</v>
      </c>
      <c r="B472" s="103" t="s">
        <v>2116</v>
      </c>
      <c r="C472" s="104" t="s">
        <v>565</v>
      </c>
      <c r="D472" s="454" t="s">
        <v>566</v>
      </c>
      <c r="E472" s="454" t="s">
        <v>138</v>
      </c>
      <c r="F472" s="454" t="s">
        <v>137</v>
      </c>
      <c r="G472" s="454">
        <v>45979</v>
      </c>
      <c r="H472" s="454" t="s">
        <v>186</v>
      </c>
      <c r="I472" s="454" t="s">
        <v>139</v>
      </c>
      <c r="J472" s="103" t="s">
        <v>139</v>
      </c>
      <c r="K472" s="104" t="s">
        <v>2117</v>
      </c>
      <c r="L472" s="103" t="s">
        <v>568</v>
      </c>
      <c r="M472" s="103" t="s">
        <v>469</v>
      </c>
      <c r="N472" s="103" t="s">
        <v>469</v>
      </c>
      <c r="O472" s="103" t="s">
        <v>186</v>
      </c>
      <c r="P472" s="103" t="s">
        <v>569</v>
      </c>
      <c r="Q472" s="103" t="s">
        <v>569</v>
      </c>
      <c r="S472" s="455" t="s">
        <v>2118</v>
      </c>
      <c r="T472" s="103" t="s">
        <v>42</v>
      </c>
      <c r="U472" s="103" t="s">
        <v>137</v>
      </c>
      <c r="V472" s="454" t="str">
        <f>Tabela3[[#This Row],[NOVO 
PRAZO REDE]]</f>
        <v>REDE OK</v>
      </c>
      <c r="W472" s="454" t="str">
        <f>Tabela3[[#This Row],[PRAZO
ATIVAÇÃO]]</f>
        <v>ATIVO</v>
      </c>
      <c r="X472" s="103" t="s">
        <v>808</v>
      </c>
      <c r="Y472" s="103" t="str">
        <f>IFERROR("W"&amp;WEEKNUM(Tabela3[[#This Row],[PRAZO RE REVISADO]]),"-")</f>
        <v>-</v>
      </c>
      <c r="Z472" s="103" t="str">
        <f>IFERROR("W"&amp;WEEKNUM(Tabela3[[#This Row],[PRAZO ATIVAÇÃO]]),"-")</f>
        <v>-</v>
      </c>
      <c r="AA472" s="103">
        <v>2025</v>
      </c>
      <c r="AB472" s="103">
        <v>593307</v>
      </c>
      <c r="AC472" s="454" t="s">
        <v>610</v>
      </c>
      <c r="AD472" s="103" t="s">
        <v>137</v>
      </c>
      <c r="AE472" s="454">
        <v>45918</v>
      </c>
      <c r="AF472" s="454"/>
      <c r="AG472" s="474">
        <v>0</v>
      </c>
      <c r="AH472" s="104" t="s">
        <v>917</v>
      </c>
      <c r="AI472" s="458"/>
      <c r="AJ472" s="458"/>
      <c r="AK472" s="103" t="str">
        <f ca="1">IF(Tabela3[[#This Row],[STATUS]]&lt;&gt;"PREVISTO","N/A",IF(Tabela3[[#This Row],[Data_RE_CONGELADA]]="REDE OK","OK",IFERROR(IF(TODAY()-Tabela3[[#This Row],[Data_RE_CONGELADA]]&gt;=0,"ATRASADO",IF(TODAY()-Tabela3[[#This Row],[Data_RE_CONGELADA]]&gt;-5,"VENCENDO",IF(TODAY()-Tabela3[[#This Row],[Data_RE_CONGELADA]]&lt;=0,"NO PRAZO"))),"N/A")))</f>
        <v>N/A</v>
      </c>
      <c r="AL472" s="454" t="str">
        <f>Tabela3[[#This Row],[NOVO 
PRAZO REDE]]</f>
        <v>REDE OK</v>
      </c>
      <c r="AM472" s="454" t="str">
        <f>Tabela3[[#This Row],[PRAZO
ATIVAÇÃO]]</f>
        <v>ATIVO</v>
      </c>
      <c r="AN472" s="458"/>
      <c r="AO472" s="459"/>
      <c r="AP472" s="103"/>
      <c r="AR472" s="103" t="s">
        <v>576</v>
      </c>
      <c r="AS472" s="103" t="s">
        <v>577</v>
      </c>
      <c r="AT472" s="103" t="s">
        <v>2119</v>
      </c>
      <c r="AU472" s="103" t="s">
        <v>579</v>
      </c>
      <c r="AV472" s="103" t="s">
        <v>580</v>
      </c>
      <c r="AW472" s="103" t="s">
        <v>580</v>
      </c>
      <c r="AX472" s="103" t="s">
        <v>580</v>
      </c>
      <c r="AY472" s="103" t="s">
        <v>580</v>
      </c>
      <c r="AZ472" s="103" t="s">
        <v>580</v>
      </c>
      <c r="BA472" s="103" t="s">
        <v>139</v>
      </c>
      <c r="BB472" s="103" t="s">
        <v>2120</v>
      </c>
      <c r="BC472" s="526" t="s">
        <v>2121</v>
      </c>
      <c r="BE472" s="103" t="e">
        <f>VLOOKUP(Tabela3[[#This Row],[ID OSP]],[1]Export!$R:$R,1,0)</f>
        <v>#N/A</v>
      </c>
    </row>
    <row r="473" spans="1:57" hidden="1">
      <c r="A473" s="103" t="s">
        <v>2122</v>
      </c>
      <c r="B473" s="103" t="s">
        <v>2123</v>
      </c>
      <c r="C473" s="104" t="s">
        <v>137</v>
      </c>
      <c r="D473" s="456" t="s">
        <v>252</v>
      </c>
      <c r="E473" s="454" t="s">
        <v>138</v>
      </c>
      <c r="G473" s="454">
        <v>45496</v>
      </c>
      <c r="H473" s="454">
        <v>45509</v>
      </c>
      <c r="I473" s="103" t="s">
        <v>139</v>
      </c>
      <c r="J473" s="103" t="s">
        <v>139</v>
      </c>
      <c r="K473" s="458" t="s">
        <v>2124</v>
      </c>
      <c r="L473" s="103" t="s">
        <v>446</v>
      </c>
      <c r="M473" s="103" t="s">
        <v>464</v>
      </c>
      <c r="N473" s="103" t="s">
        <v>947</v>
      </c>
      <c r="O473" s="103" t="s">
        <v>616</v>
      </c>
      <c r="P473" s="103" t="s">
        <v>589</v>
      </c>
      <c r="Q473" s="103" t="s">
        <v>589</v>
      </c>
      <c r="R473" s="458" t="s">
        <v>630</v>
      </c>
      <c r="S473" s="460"/>
      <c r="T473" s="103" t="s">
        <v>252</v>
      </c>
      <c r="U473" s="103" t="s">
        <v>137</v>
      </c>
      <c r="V473" s="454" t="str">
        <f>Tabela3[[#This Row],[NOVO 
PRAZO REDE]]</f>
        <v>REDE OK</v>
      </c>
      <c r="W473" s="454">
        <f>Tabela3[[#This Row],[PRAZO
ATIVAÇÃO]]</f>
        <v>0</v>
      </c>
      <c r="X473" s="103" t="s">
        <v>482</v>
      </c>
      <c r="Y473" s="103" t="str">
        <f>IFERROR("W"&amp;WEEKNUM(Tabela3[[#This Row],[PRAZO RE REVISADO]]),"-")</f>
        <v>-</v>
      </c>
      <c r="Z473" s="103" t="str">
        <f>IFERROR("W"&amp;WEEKNUM(Tabela3[[#This Row],[PRAZO ATIVAÇÃO]]),"-")</f>
        <v>W0</v>
      </c>
      <c r="AA473" s="103">
        <v>2024</v>
      </c>
      <c r="AB473" s="103">
        <v>487105</v>
      </c>
      <c r="AC473" s="103" t="s">
        <v>268</v>
      </c>
      <c r="AD473" s="103" t="s">
        <v>137</v>
      </c>
      <c r="AE473" s="454"/>
      <c r="AF473" s="454"/>
      <c r="AG473" s="474"/>
      <c r="AH473" s="103"/>
      <c r="AK473" s="103" t="str">
        <f ca="1">IF(Tabela3[[#This Row],[STATUS]]&lt;&gt;"PREVISTO","N/A",IF(Tabela3[[#This Row],[Data_RE_CONGELADA]]="REDE OK","OK",IFERROR(IF(TODAY()-Tabela3[[#This Row],[Data_RE_CONGELADA]]&gt;=0,"ATRASADO",IF(TODAY()-Tabela3[[#This Row],[Data_RE_CONGELADA]]&gt;-5,"VENCENDO",IF(TODAY()-Tabela3[[#This Row],[Data_RE_CONGELADA]]&lt;=0,"NO PRAZO"))),"N/A")))</f>
        <v>N/A</v>
      </c>
      <c r="AL473" s="454" t="s">
        <v>138</v>
      </c>
      <c r="AM473" s="454" t="s">
        <v>137</v>
      </c>
      <c r="AN473" s="458" t="s">
        <v>186</v>
      </c>
      <c r="AP473" s="103" t="s">
        <v>575</v>
      </c>
      <c r="AQ473" s="103" t="s">
        <v>611</v>
      </c>
      <c r="AR473" s="103" t="s">
        <v>575</v>
      </c>
      <c r="AS473" s="103">
        <v>0</v>
      </c>
      <c r="AU473" s="103" t="s">
        <v>604</v>
      </c>
      <c r="BC473" s="103"/>
      <c r="BE473" s="103" t="e">
        <f>VLOOKUP(Tabela3[[#This Row],[ID OSP]],[1]Export!$R:$R,1,0)</f>
        <v>#N/A</v>
      </c>
    </row>
    <row r="474" spans="1:57" hidden="1">
      <c r="A474" s="103" t="s">
        <v>2125</v>
      </c>
      <c r="B474" s="103" t="s">
        <v>2126</v>
      </c>
      <c r="C474" s="104" t="s">
        <v>596</v>
      </c>
      <c r="D474" s="456" t="s">
        <v>136</v>
      </c>
      <c r="E474" s="454" t="s">
        <v>136</v>
      </c>
      <c r="G474" s="454" t="s">
        <v>597</v>
      </c>
      <c r="H474" s="454" t="s">
        <v>597</v>
      </c>
      <c r="I474" s="103" t="s">
        <v>139</v>
      </c>
      <c r="J474" s="103" t="s">
        <v>139</v>
      </c>
      <c r="K474" s="458" t="s">
        <v>597</v>
      </c>
      <c r="L474" s="103" t="s">
        <v>446</v>
      </c>
      <c r="M474" s="103" t="s">
        <v>449</v>
      </c>
      <c r="N474" s="103" t="s">
        <v>1438</v>
      </c>
      <c r="O474" s="103" t="s">
        <v>588</v>
      </c>
      <c r="P474" s="103" t="s">
        <v>598</v>
      </c>
      <c r="Q474" s="103" t="s">
        <v>589</v>
      </c>
      <c r="R474" s="458" t="s">
        <v>599</v>
      </c>
      <c r="S474" s="503"/>
      <c r="T474" s="103" t="s">
        <v>42</v>
      </c>
      <c r="U474" s="103" t="s">
        <v>136</v>
      </c>
      <c r="V474" s="454" t="str">
        <f>Tabela3[[#This Row],[NOVO 
PRAZO REDE]]</f>
        <v>RÁDIO</v>
      </c>
      <c r="W474" s="454">
        <f>Tabela3[[#This Row],[PRAZO
ATIVAÇÃO]]</f>
        <v>0</v>
      </c>
      <c r="X474" s="103" t="s">
        <v>600</v>
      </c>
      <c r="Y474" s="103" t="str">
        <f>IFERROR("W"&amp;WEEKNUM(Tabela3[[#This Row],[PRAZO RE REVISADO]]),"-")</f>
        <v>-</v>
      </c>
      <c r="Z474" s="103" t="str">
        <f>IFERROR("W"&amp;WEEKNUM(Tabela3[[#This Row],[PRAZO ATIVAÇÃO]]),"-")</f>
        <v>W0</v>
      </c>
      <c r="AA474" s="103">
        <v>2024</v>
      </c>
      <c r="AB474" s="103" t="s">
        <v>139</v>
      </c>
      <c r="AC474" s="103" t="s">
        <v>139</v>
      </c>
      <c r="AD474" s="103" t="s">
        <v>601</v>
      </c>
      <c r="AE474" s="454"/>
      <c r="AF474" s="454"/>
      <c r="AG474" s="474"/>
      <c r="AH474" s="458" t="s">
        <v>602</v>
      </c>
      <c r="AK474" s="103" t="str">
        <f ca="1">IF(Tabela3[[#This Row],[STATUS]]&lt;&gt;"PREVISTO","N/A",IF(Tabela3[[#This Row],[Data_RE_CONGELADA]]="REDE OK","OK",IFERROR(IF(TODAY()-Tabela3[[#This Row],[Data_RE_CONGELADA]]&gt;=0,"ATRASADO",IF(TODAY()-Tabela3[[#This Row],[Data_RE_CONGELADA]]&gt;-5,"VENCENDO",IF(TODAY()-Tabela3[[#This Row],[Data_RE_CONGELADA]]&lt;=0,"NO PRAZO"))),"N/A")))</f>
        <v>N/A</v>
      </c>
      <c r="AL474" s="454" t="s">
        <v>138</v>
      </c>
      <c r="AM474" s="454" t="s">
        <v>137</v>
      </c>
      <c r="AN474" s="458" t="s">
        <v>186</v>
      </c>
      <c r="AP474" s="103" t="s">
        <v>575</v>
      </c>
      <c r="AQ474" s="103" t="s">
        <v>603</v>
      </c>
      <c r="AR474" s="103" t="s">
        <v>575</v>
      </c>
      <c r="AS474" s="103">
        <v>0</v>
      </c>
      <c r="AU474" s="103" t="s">
        <v>604</v>
      </c>
      <c r="BC474" s="103"/>
      <c r="BE474" s="103" t="e">
        <f>VLOOKUP(Tabela3[[#This Row],[ID OSP]],[1]Export!$R:$R,1,0)</f>
        <v>#N/A</v>
      </c>
    </row>
    <row r="475" spans="1:57" hidden="1">
      <c r="A475" s="103" t="s">
        <v>2127</v>
      </c>
      <c r="B475" s="103" t="s">
        <v>2128</v>
      </c>
      <c r="C475" s="104" t="s">
        <v>137</v>
      </c>
      <c r="D475" s="454" t="s">
        <v>252</v>
      </c>
      <c r="E475" s="454" t="s">
        <v>138</v>
      </c>
      <c r="G475" s="454">
        <v>45552</v>
      </c>
      <c r="H475" s="454">
        <v>45569</v>
      </c>
      <c r="I475" s="103" t="s">
        <v>139</v>
      </c>
      <c r="J475" s="103" t="s">
        <v>139</v>
      </c>
      <c r="K475" s="458" t="s">
        <v>2129</v>
      </c>
      <c r="L475" s="103" t="s">
        <v>446</v>
      </c>
      <c r="M475" s="103" t="s">
        <v>454</v>
      </c>
      <c r="N475" s="103" t="s">
        <v>931</v>
      </c>
      <c r="O475" s="103" t="s">
        <v>588</v>
      </c>
      <c r="P475" s="103" t="s">
        <v>934</v>
      </c>
      <c r="Q475" s="103" t="s">
        <v>589</v>
      </c>
      <c r="R475" s="458" t="s">
        <v>617</v>
      </c>
      <c r="S475" s="503"/>
      <c r="T475" s="103" t="s">
        <v>42</v>
      </c>
      <c r="U475" s="103" t="s">
        <v>137</v>
      </c>
      <c r="V475" s="454" t="str">
        <f>Tabela3[[#This Row],[NOVO 
PRAZO REDE]]</f>
        <v>REDE OK</v>
      </c>
      <c r="W475" s="454">
        <f>Tabela3[[#This Row],[PRAZO
ATIVAÇÃO]]</f>
        <v>0</v>
      </c>
      <c r="X475" s="103" t="s">
        <v>500</v>
      </c>
      <c r="Y475" s="103" t="str">
        <f>IFERROR("W"&amp;WEEKNUM(Tabela3[[#This Row],[PRAZO RE REVISADO]]),"-")</f>
        <v>-</v>
      </c>
      <c r="Z475" s="103" t="str">
        <f>IFERROR("W"&amp;WEEKNUM(Tabela3[[#This Row],[PRAZO ATIVAÇÃO]]),"-")</f>
        <v>W0</v>
      </c>
      <c r="AA475" s="103">
        <v>2024</v>
      </c>
      <c r="AB475" s="103">
        <v>513584</v>
      </c>
      <c r="AC475" s="103" t="s">
        <v>572</v>
      </c>
      <c r="AD475" s="103" t="s">
        <v>137</v>
      </c>
      <c r="AE475" s="454"/>
      <c r="AF475" s="454"/>
      <c r="AG475" s="474"/>
      <c r="AH475" s="103"/>
      <c r="AK475" s="103" t="str">
        <f ca="1">IF(Tabela3[[#This Row],[STATUS]]&lt;&gt;"PREVISTO","N/A",IF(Tabela3[[#This Row],[Data_RE_CONGELADA]]="REDE OK","OK",IFERROR(IF(TODAY()-Tabela3[[#This Row],[Data_RE_CONGELADA]]&gt;=0,"ATRASADO",IF(TODAY()-Tabela3[[#This Row],[Data_RE_CONGELADA]]&gt;-5,"VENCENDO",IF(TODAY()-Tabela3[[#This Row],[Data_RE_CONGELADA]]&lt;=0,"NO PRAZO"))),"N/A")))</f>
        <v>N/A</v>
      </c>
      <c r="AL475" s="454" t="s">
        <v>138</v>
      </c>
      <c r="AM475" s="454">
        <v>45575</v>
      </c>
      <c r="AN475" s="458" t="s">
        <v>186</v>
      </c>
      <c r="AP475" s="103" t="s">
        <v>575</v>
      </c>
      <c r="AQ475" s="103" t="s">
        <v>611</v>
      </c>
      <c r="AR475" s="103" t="s">
        <v>575</v>
      </c>
      <c r="AS475" s="103">
        <v>0</v>
      </c>
      <c r="AU475" s="103" t="s">
        <v>604</v>
      </c>
      <c r="BC475" s="103"/>
      <c r="BE475" s="103" t="e">
        <f>VLOOKUP(Tabela3[[#This Row],[ID OSP]],[1]Export!$R:$R,1,0)</f>
        <v>#N/A</v>
      </c>
    </row>
    <row r="476" spans="1:57" hidden="1">
      <c r="A476" s="103" t="s">
        <v>2130</v>
      </c>
      <c r="B476" s="103" t="s">
        <v>2131</v>
      </c>
      <c r="C476" s="104" t="s">
        <v>137</v>
      </c>
      <c r="D476" s="456" t="s">
        <v>252</v>
      </c>
      <c r="E476" s="454" t="s">
        <v>138</v>
      </c>
      <c r="G476" s="454">
        <v>45539</v>
      </c>
      <c r="H476" s="454">
        <v>45576</v>
      </c>
      <c r="I476" s="103" t="s">
        <v>139</v>
      </c>
      <c r="J476" s="103" t="s">
        <v>139</v>
      </c>
      <c r="K476" s="458" t="s">
        <v>2132</v>
      </c>
      <c r="L476" s="103" t="s">
        <v>446</v>
      </c>
      <c r="M476" s="103" t="s">
        <v>449</v>
      </c>
      <c r="N476" s="103" t="s">
        <v>449</v>
      </c>
      <c r="O476" s="103" t="s">
        <v>588</v>
      </c>
      <c r="P476" s="103" t="s">
        <v>598</v>
      </c>
      <c r="Q476" s="103" t="s">
        <v>589</v>
      </c>
      <c r="R476" s="458" t="s">
        <v>617</v>
      </c>
      <c r="S476" s="462" t="str">
        <f>Tabela3[[#This Row],[RESPONSÁVEIS]]</f>
        <v>O&amp;M</v>
      </c>
      <c r="T476" s="103" t="s">
        <v>42</v>
      </c>
      <c r="U476" s="103" t="s">
        <v>137</v>
      </c>
      <c r="V476" s="454" t="str">
        <f>Tabela3[[#This Row],[NOVO 
PRAZO REDE]]</f>
        <v>REDE OK</v>
      </c>
      <c r="W476" s="454">
        <f>Tabela3[[#This Row],[PRAZO
ATIVAÇÃO]]</f>
        <v>0</v>
      </c>
      <c r="X476" s="103" t="s">
        <v>500</v>
      </c>
      <c r="Y476" s="103" t="str">
        <f>IFERROR("W"&amp;WEEKNUM(Tabela3[[#This Row],[PRAZO RE REVISADO]]),"-")</f>
        <v>-</v>
      </c>
      <c r="Z476" s="103" t="str">
        <f>IFERROR("W"&amp;WEEKNUM(Tabela3[[#This Row],[PRAZO ATIVAÇÃO]]),"-")</f>
        <v>W0</v>
      </c>
      <c r="AA476" s="103">
        <v>2024</v>
      </c>
      <c r="AB476" s="103">
        <v>512334</v>
      </c>
      <c r="AC476" s="103" t="s">
        <v>572</v>
      </c>
      <c r="AD476" s="103" t="s">
        <v>137</v>
      </c>
      <c r="AE476" s="454"/>
      <c r="AF476" s="454"/>
      <c r="AG476" s="474"/>
      <c r="AH476" s="103"/>
      <c r="AK476" s="103" t="str">
        <f ca="1">IF(Tabela3[[#This Row],[STATUS]]&lt;&gt;"PREVISTO","N/A",IF(Tabela3[[#This Row],[Data_RE_CONGELADA]]="REDE OK","OK",IFERROR(IF(TODAY()-Tabela3[[#This Row],[Data_RE_CONGELADA]]&gt;=0,"ATRASADO",IF(TODAY()-Tabela3[[#This Row],[Data_RE_CONGELADA]]&gt;-5,"VENCENDO",IF(TODAY()-Tabela3[[#This Row],[Data_RE_CONGELADA]]&lt;=0,"NO PRAZO"))),"N/A")))</f>
        <v>N/A</v>
      </c>
      <c r="AL476" s="454">
        <v>45573</v>
      </c>
      <c r="AM476" s="454">
        <v>45574</v>
      </c>
      <c r="AN476" s="458" t="s">
        <v>186</v>
      </c>
      <c r="AO476" s="458" t="s">
        <v>624</v>
      </c>
      <c r="AP476" s="103" t="s">
        <v>575</v>
      </c>
      <c r="AQ476" s="103" t="s">
        <v>611</v>
      </c>
      <c r="AR476" s="103" t="s">
        <v>575</v>
      </c>
      <c r="AS476" s="103">
        <v>0</v>
      </c>
      <c r="AU476" s="103" t="s">
        <v>604</v>
      </c>
      <c r="BC476" s="103"/>
      <c r="BE476" s="103" t="e">
        <f>VLOOKUP(Tabela3[[#This Row],[ID OSP]],[1]Export!$R:$R,1,0)</f>
        <v>#N/A</v>
      </c>
    </row>
    <row r="477" spans="1:57" hidden="1">
      <c r="A477" s="103" t="s">
        <v>2133</v>
      </c>
      <c r="B477" s="103" t="s">
        <v>2134</v>
      </c>
      <c r="C477" s="104" t="s">
        <v>137</v>
      </c>
      <c r="D477" s="456" t="s">
        <v>252</v>
      </c>
      <c r="E477" s="454" t="s">
        <v>138</v>
      </c>
      <c r="G477" s="454">
        <v>45646</v>
      </c>
      <c r="H477" s="454">
        <v>45649</v>
      </c>
      <c r="I477" s="103" t="s">
        <v>139</v>
      </c>
      <c r="J477" s="103" t="s">
        <v>139</v>
      </c>
      <c r="K477" s="458" t="s">
        <v>2135</v>
      </c>
      <c r="L477" s="103" t="s">
        <v>446</v>
      </c>
      <c r="M477" s="103" t="s">
        <v>449</v>
      </c>
      <c r="N477" s="103" t="s">
        <v>449</v>
      </c>
      <c r="O477" s="103" t="s">
        <v>588</v>
      </c>
      <c r="P477" s="103" t="s">
        <v>598</v>
      </c>
      <c r="Q477" s="103" t="s">
        <v>589</v>
      </c>
      <c r="R477" s="458" t="s">
        <v>617</v>
      </c>
      <c r="S477" s="503"/>
      <c r="T477" s="103" t="s">
        <v>42</v>
      </c>
      <c r="U477" s="103" t="s">
        <v>137</v>
      </c>
      <c r="V477" s="454" t="str">
        <f>Tabela3[[#This Row],[NOVO 
PRAZO REDE]]</f>
        <v>REDE OK</v>
      </c>
      <c r="W477" s="454">
        <f>Tabela3[[#This Row],[PRAZO
ATIVAÇÃO]]</f>
        <v>0</v>
      </c>
      <c r="X477" s="103" t="s">
        <v>500</v>
      </c>
      <c r="Y477" s="103" t="str">
        <f>IFERROR("W"&amp;WEEKNUM(Tabela3[[#This Row],[PRAZO RE REVISADO]]),"-")</f>
        <v>-</v>
      </c>
      <c r="Z477" s="103" t="str">
        <f>IFERROR("W"&amp;WEEKNUM(Tabela3[[#This Row],[PRAZO ATIVAÇÃO]]),"-")</f>
        <v>W0</v>
      </c>
      <c r="AA477" s="103">
        <v>2024</v>
      </c>
      <c r="AB477" s="103">
        <v>529357</v>
      </c>
      <c r="AC477" s="103" t="s">
        <v>572</v>
      </c>
      <c r="AD477" s="103" t="s">
        <v>137</v>
      </c>
      <c r="AE477" s="454"/>
      <c r="AF477" s="454"/>
      <c r="AG477" s="474"/>
      <c r="AH477" s="103"/>
      <c r="AK477" s="103" t="str">
        <f ca="1">IF(Tabela3[[#This Row],[STATUS]]&lt;&gt;"PREVISTO","N/A",IF(Tabela3[[#This Row],[Data_RE_CONGELADA]]="REDE OK","OK",IFERROR(IF(TODAY()-Tabela3[[#This Row],[Data_RE_CONGELADA]]&gt;=0,"ATRASADO",IF(TODAY()-Tabela3[[#This Row],[Data_RE_CONGELADA]]&gt;-5,"VENCENDO",IF(TODAY()-Tabela3[[#This Row],[Data_RE_CONGELADA]]&lt;=0,"NO PRAZO"))),"N/A")))</f>
        <v>N/A</v>
      </c>
      <c r="AL477" s="454" t="s">
        <v>618</v>
      </c>
      <c r="AM477" s="454" t="s">
        <v>618</v>
      </c>
      <c r="AN477" s="458" t="s">
        <v>959</v>
      </c>
      <c r="AO477" s="458" t="s">
        <v>2136</v>
      </c>
      <c r="AP477" s="103" t="s">
        <v>575</v>
      </c>
      <c r="AQ477" s="103" t="s">
        <v>684</v>
      </c>
      <c r="AR477" s="103" t="s">
        <v>996</v>
      </c>
      <c r="AS477" s="103">
        <v>0</v>
      </c>
      <c r="AU477" s="103" t="s">
        <v>604</v>
      </c>
      <c r="BC477" s="103"/>
      <c r="BE477" s="103" t="e">
        <f>VLOOKUP(Tabela3[[#This Row],[ID OSP]],[1]Export!$R:$R,1,0)</f>
        <v>#N/A</v>
      </c>
    </row>
    <row r="478" spans="1:57" hidden="1">
      <c r="A478" s="103" t="s">
        <v>2137</v>
      </c>
      <c r="B478" s="103" t="s">
        <v>2138</v>
      </c>
      <c r="C478" s="104" t="s">
        <v>137</v>
      </c>
      <c r="D478" s="456" t="s">
        <v>252</v>
      </c>
      <c r="E478" s="454" t="s">
        <v>138</v>
      </c>
      <c r="G478" s="454">
        <v>45451</v>
      </c>
      <c r="H478" s="454">
        <v>45485</v>
      </c>
      <c r="I478" s="103" t="s">
        <v>139</v>
      </c>
      <c r="J478" s="103" t="s">
        <v>139</v>
      </c>
      <c r="K478" s="458" t="s">
        <v>2139</v>
      </c>
      <c r="L478" s="103" t="s">
        <v>446</v>
      </c>
      <c r="M478" s="103" t="s">
        <v>461</v>
      </c>
      <c r="N478" s="103" t="s">
        <v>694</v>
      </c>
      <c r="O478" s="103" t="s">
        <v>588</v>
      </c>
      <c r="P478" s="103" t="s">
        <v>589</v>
      </c>
      <c r="Q478" s="103" t="s">
        <v>589</v>
      </c>
      <c r="R478" s="458" t="s">
        <v>658</v>
      </c>
      <c r="S478" s="460"/>
      <c r="T478" s="103" t="s">
        <v>252</v>
      </c>
      <c r="U478" s="103" t="s">
        <v>137</v>
      </c>
      <c r="V478" s="454" t="str">
        <f>Tabela3[[#This Row],[NOVO 
PRAZO REDE]]</f>
        <v>REDE OK</v>
      </c>
      <c r="W478" s="454">
        <f>Tabela3[[#This Row],[PRAZO
ATIVAÇÃO]]</f>
        <v>0</v>
      </c>
      <c r="X478" s="103" t="s">
        <v>625</v>
      </c>
      <c r="Y478" s="103" t="str">
        <f>IFERROR("W"&amp;WEEKNUM(Tabela3[[#This Row],[PRAZO RE REVISADO]]),"-")</f>
        <v>-</v>
      </c>
      <c r="Z478" s="103" t="str">
        <f>IFERROR("W"&amp;WEEKNUM(Tabela3[[#This Row],[PRAZO ATIVAÇÃO]]),"-")</f>
        <v>W0</v>
      </c>
      <c r="AA478" s="103">
        <v>2024</v>
      </c>
      <c r="AB478" s="103">
        <v>477625</v>
      </c>
      <c r="AC478" s="103" t="s">
        <v>268</v>
      </c>
      <c r="AD478" s="103" t="s">
        <v>137</v>
      </c>
      <c r="AE478" s="454"/>
      <c r="AF478" s="454"/>
      <c r="AG478" s="474"/>
      <c r="AH478" s="103"/>
      <c r="AK478" s="103" t="str">
        <f ca="1">IF(Tabela3[[#This Row],[STATUS]]&lt;&gt;"PREVISTO","N/A",IF(Tabela3[[#This Row],[Data_RE_CONGELADA]]="REDE OK","OK",IFERROR(IF(TODAY()-Tabela3[[#This Row],[Data_RE_CONGELADA]]&gt;=0,"ATRASADO",IF(TODAY()-Tabela3[[#This Row],[Data_RE_CONGELADA]]&gt;-5,"VENCENDO",IF(TODAY()-Tabela3[[#This Row],[Data_RE_CONGELADA]]&lt;=0,"NO PRAZO"))),"N/A")))</f>
        <v>N/A</v>
      </c>
      <c r="AL478" s="454" t="s">
        <v>138</v>
      </c>
      <c r="AM478" s="454" t="s">
        <v>137</v>
      </c>
      <c r="AN478" s="458" t="s">
        <v>186</v>
      </c>
      <c r="AP478" s="103" t="s">
        <v>575</v>
      </c>
      <c r="AQ478" s="103" t="s">
        <v>611</v>
      </c>
      <c r="AR478" s="103" t="s">
        <v>575</v>
      </c>
      <c r="AS478" s="103">
        <v>0</v>
      </c>
      <c r="AU478" s="103" t="s">
        <v>604</v>
      </c>
      <c r="BC478" s="103"/>
      <c r="BE478" s="103" t="e">
        <f>VLOOKUP(Tabela3[[#This Row],[ID OSP]],[1]Export!$R:$R,1,0)</f>
        <v>#N/A</v>
      </c>
    </row>
    <row r="479" spans="1:57" hidden="1">
      <c r="A479" s="103" t="s">
        <v>2140</v>
      </c>
      <c r="B479" s="103" t="s">
        <v>2141</v>
      </c>
      <c r="C479" s="104" t="s">
        <v>137</v>
      </c>
      <c r="D479" s="454" t="s">
        <v>252</v>
      </c>
      <c r="E479" s="454" t="s">
        <v>138</v>
      </c>
      <c r="G479" s="454">
        <v>45502</v>
      </c>
      <c r="H479" s="454">
        <v>45505</v>
      </c>
      <c r="I479" s="103" t="s">
        <v>139</v>
      </c>
      <c r="J479" s="103" t="s">
        <v>139</v>
      </c>
      <c r="K479" s="458" t="s">
        <v>1935</v>
      </c>
      <c r="L479" s="103" t="s">
        <v>446</v>
      </c>
      <c r="M479" s="103" t="s">
        <v>461</v>
      </c>
      <c r="N479" s="103" t="s">
        <v>655</v>
      </c>
      <c r="O479" s="103" t="s">
        <v>588</v>
      </c>
      <c r="P479" s="103" t="s">
        <v>589</v>
      </c>
      <c r="Q479" s="103" t="s">
        <v>589</v>
      </c>
      <c r="R479" s="458" t="s">
        <v>617</v>
      </c>
      <c r="S479" s="460"/>
      <c r="T479" s="103" t="s">
        <v>252</v>
      </c>
      <c r="U479" s="103" t="s">
        <v>137</v>
      </c>
      <c r="V479" s="454" t="str">
        <f>Tabela3[[#This Row],[NOVO 
PRAZO REDE]]</f>
        <v>REDE OK</v>
      </c>
      <c r="W479" s="454">
        <f>Tabela3[[#This Row],[PRAZO
ATIVAÇÃO]]</f>
        <v>0</v>
      </c>
      <c r="X479" s="103" t="s">
        <v>625</v>
      </c>
      <c r="Y479" s="103" t="str">
        <f>IFERROR("W"&amp;WEEKNUM(Tabela3[[#This Row],[PRAZO RE REVISADO]]),"-")</f>
        <v>-</v>
      </c>
      <c r="Z479" s="103" t="str">
        <f>IFERROR("W"&amp;WEEKNUM(Tabela3[[#This Row],[PRAZO ATIVAÇÃO]]),"-")</f>
        <v>W0</v>
      </c>
      <c r="AA479" s="103">
        <v>2024</v>
      </c>
      <c r="AB479" s="103" t="s">
        <v>675</v>
      </c>
      <c r="AC479" s="103" t="s">
        <v>139</v>
      </c>
      <c r="AD479" s="103" t="s">
        <v>137</v>
      </c>
      <c r="AE479" s="454"/>
      <c r="AF479" s="454"/>
      <c r="AG479" s="474"/>
      <c r="AH479" s="103"/>
      <c r="AK479" s="103" t="str">
        <f ca="1">IF(Tabela3[[#This Row],[STATUS]]&lt;&gt;"PREVISTO","N/A",IF(Tabela3[[#This Row],[Data_RE_CONGELADA]]="REDE OK","OK",IFERROR(IF(TODAY()-Tabela3[[#This Row],[Data_RE_CONGELADA]]&gt;=0,"ATRASADO",IF(TODAY()-Tabela3[[#This Row],[Data_RE_CONGELADA]]&gt;-5,"VENCENDO",IF(TODAY()-Tabela3[[#This Row],[Data_RE_CONGELADA]]&lt;=0,"NO PRAZO"))),"N/A")))</f>
        <v>N/A</v>
      </c>
      <c r="AL479" s="454" t="s">
        <v>138</v>
      </c>
      <c r="AM479" s="454" t="s">
        <v>137</v>
      </c>
      <c r="AN479" s="458" t="s">
        <v>186</v>
      </c>
      <c r="AP479" s="103" t="s">
        <v>575</v>
      </c>
      <c r="AQ479" s="103" t="s">
        <v>611</v>
      </c>
      <c r="AR479" s="103" t="s">
        <v>575</v>
      </c>
      <c r="AS479" s="103">
        <v>0</v>
      </c>
      <c r="AU479" s="103" t="s">
        <v>604</v>
      </c>
      <c r="BC479" s="103"/>
      <c r="BE479" s="103" t="e">
        <f>VLOOKUP(Tabela3[[#This Row],[ID OSP]],[1]Export!$R:$R,1,0)</f>
        <v>#N/A</v>
      </c>
    </row>
    <row r="480" spans="1:57" hidden="1">
      <c r="A480" s="103" t="s">
        <v>2142</v>
      </c>
      <c r="B480" s="103" t="s">
        <v>2143</v>
      </c>
      <c r="C480" s="104" t="s">
        <v>137</v>
      </c>
      <c r="D480" s="456" t="s">
        <v>252</v>
      </c>
      <c r="E480" s="454" t="s">
        <v>138</v>
      </c>
      <c r="G480" s="454">
        <v>45345</v>
      </c>
      <c r="H480" s="454">
        <v>45345</v>
      </c>
      <c r="I480" s="103" t="s">
        <v>139</v>
      </c>
      <c r="J480" s="103" t="s">
        <v>139</v>
      </c>
      <c r="K480" s="458" t="s">
        <v>1419</v>
      </c>
      <c r="L480" s="103" t="s">
        <v>446</v>
      </c>
      <c r="M480" s="103" t="s">
        <v>457</v>
      </c>
      <c r="N480" s="103" t="s">
        <v>652</v>
      </c>
      <c r="O480" s="103" t="s">
        <v>588</v>
      </c>
      <c r="P480" s="103" t="s">
        <v>653</v>
      </c>
      <c r="Q480" s="103" t="s">
        <v>589</v>
      </c>
      <c r="R480" s="458" t="s">
        <v>665</v>
      </c>
      <c r="S480" s="460"/>
      <c r="T480" s="103" t="s">
        <v>42</v>
      </c>
      <c r="U480" s="103" t="s">
        <v>137</v>
      </c>
      <c r="V480" s="454" t="str">
        <f>Tabela3[[#This Row],[NOVO 
PRAZO REDE]]</f>
        <v>REDE OK</v>
      </c>
      <c r="W480" s="454">
        <f>Tabela3[[#This Row],[PRAZO
ATIVAÇÃO]]</f>
        <v>0</v>
      </c>
      <c r="X480" s="103" t="s">
        <v>485</v>
      </c>
      <c r="Y480" s="103" t="str">
        <f>IFERROR("W"&amp;WEEKNUM(Tabela3[[#This Row],[PRAZO RE REVISADO]]),"-")</f>
        <v>-</v>
      </c>
      <c r="Z480" s="103" t="str">
        <f>IFERROR("W"&amp;WEEKNUM(Tabela3[[#This Row],[PRAZO ATIVAÇÃO]]),"-")</f>
        <v>W0</v>
      </c>
      <c r="AA480" s="103">
        <v>2024</v>
      </c>
      <c r="AB480" s="103" t="s">
        <v>139</v>
      </c>
      <c r="AC480" s="103" t="s">
        <v>139</v>
      </c>
      <c r="AD480" s="103" t="s">
        <v>137</v>
      </c>
      <c r="AE480" s="454"/>
      <c r="AF480" s="454"/>
      <c r="AG480" s="474"/>
      <c r="AH480" s="103"/>
      <c r="AK480" s="103" t="str">
        <f ca="1">IF(Tabela3[[#This Row],[STATUS]]&lt;&gt;"PREVISTO","N/A",IF(Tabela3[[#This Row],[Data_RE_CONGELADA]]="REDE OK","OK",IFERROR(IF(TODAY()-Tabela3[[#This Row],[Data_RE_CONGELADA]]&gt;=0,"ATRASADO",IF(TODAY()-Tabela3[[#This Row],[Data_RE_CONGELADA]]&gt;-5,"VENCENDO",IF(TODAY()-Tabela3[[#This Row],[Data_RE_CONGELADA]]&lt;=0,"NO PRAZO"))),"N/A")))</f>
        <v>N/A</v>
      </c>
      <c r="AL480" s="454" t="s">
        <v>138</v>
      </c>
      <c r="AM480" s="454" t="s">
        <v>137</v>
      </c>
      <c r="AN480" s="458" t="s">
        <v>186</v>
      </c>
      <c r="AP480" s="103" t="s">
        <v>575</v>
      </c>
      <c r="AQ480" s="103" t="s">
        <v>611</v>
      </c>
      <c r="AR480" s="103" t="s">
        <v>575</v>
      </c>
      <c r="AS480" s="103">
        <v>0</v>
      </c>
      <c r="AU480" s="103" t="s">
        <v>604</v>
      </c>
      <c r="BC480" s="103"/>
      <c r="BE480" s="103" t="e">
        <f>VLOOKUP(Tabela3[[#This Row],[ID OSP]],[1]Export!$R:$R,1,0)</f>
        <v>#N/A</v>
      </c>
    </row>
    <row r="481" spans="1:57" hidden="1">
      <c r="A481" s="103" t="s">
        <v>2144</v>
      </c>
      <c r="B481" s="103" t="s">
        <v>2145</v>
      </c>
      <c r="C481" s="104" t="s">
        <v>137</v>
      </c>
      <c r="D481" s="454" t="s">
        <v>252</v>
      </c>
      <c r="E481" s="454" t="s">
        <v>138</v>
      </c>
      <c r="G481" s="454">
        <v>45552</v>
      </c>
      <c r="H481" s="454">
        <v>45569</v>
      </c>
      <c r="I481" s="103" t="s">
        <v>139</v>
      </c>
      <c r="J481" s="103" t="s">
        <v>139</v>
      </c>
      <c r="K481" s="458" t="s">
        <v>2129</v>
      </c>
      <c r="L481" s="103" t="s">
        <v>446</v>
      </c>
      <c r="M481" s="103" t="s">
        <v>454</v>
      </c>
      <c r="N481" s="103" t="s">
        <v>931</v>
      </c>
      <c r="O481" s="103" t="s">
        <v>588</v>
      </c>
      <c r="P481" s="103" t="s">
        <v>934</v>
      </c>
      <c r="Q481" s="103" t="s">
        <v>589</v>
      </c>
      <c r="R481" s="458" t="s">
        <v>617</v>
      </c>
      <c r="S481" s="503"/>
      <c r="T481" s="103" t="s">
        <v>42</v>
      </c>
      <c r="U481" s="103" t="s">
        <v>137</v>
      </c>
      <c r="V481" s="454" t="str">
        <f>Tabela3[[#This Row],[NOVO 
PRAZO REDE]]</f>
        <v>REDE OK</v>
      </c>
      <c r="W481" s="454">
        <f>Tabela3[[#This Row],[PRAZO
ATIVAÇÃO]]</f>
        <v>0</v>
      </c>
      <c r="X481" s="103" t="s">
        <v>500</v>
      </c>
      <c r="Y481" s="103" t="str">
        <f>IFERROR("W"&amp;WEEKNUM(Tabela3[[#This Row],[PRAZO RE REVISADO]]),"-")</f>
        <v>-</v>
      </c>
      <c r="Z481" s="103" t="str">
        <f>IFERROR("W"&amp;WEEKNUM(Tabela3[[#This Row],[PRAZO ATIVAÇÃO]]),"-")</f>
        <v>W0</v>
      </c>
      <c r="AA481" s="103">
        <v>2024</v>
      </c>
      <c r="AB481" s="103">
        <v>513584</v>
      </c>
      <c r="AC481" s="103" t="s">
        <v>572</v>
      </c>
      <c r="AD481" s="103" t="s">
        <v>137</v>
      </c>
      <c r="AE481" s="454"/>
      <c r="AF481" s="454"/>
      <c r="AG481" s="474"/>
      <c r="AH481" s="103"/>
      <c r="AK481" s="103" t="str">
        <f ca="1">IF(Tabela3[[#This Row],[STATUS]]&lt;&gt;"PREVISTO","N/A",IF(Tabela3[[#This Row],[Data_RE_CONGELADA]]="REDE OK","OK",IFERROR(IF(TODAY()-Tabela3[[#This Row],[Data_RE_CONGELADA]]&gt;=0,"ATRASADO",IF(TODAY()-Tabela3[[#This Row],[Data_RE_CONGELADA]]&gt;-5,"VENCENDO",IF(TODAY()-Tabela3[[#This Row],[Data_RE_CONGELADA]]&lt;=0,"NO PRAZO"))),"N/A")))</f>
        <v>N/A</v>
      </c>
      <c r="AL481" s="454" t="s">
        <v>138</v>
      </c>
      <c r="AM481" s="454">
        <v>45575</v>
      </c>
      <c r="AN481" s="458" t="s">
        <v>186</v>
      </c>
      <c r="AP481" s="103" t="s">
        <v>575</v>
      </c>
      <c r="AQ481" s="103" t="s">
        <v>611</v>
      </c>
      <c r="AR481" s="103" t="s">
        <v>575</v>
      </c>
      <c r="AS481" s="103">
        <v>0</v>
      </c>
      <c r="AU481" s="103" t="s">
        <v>604</v>
      </c>
      <c r="BC481" s="103"/>
      <c r="BE481" s="103" t="e">
        <f>VLOOKUP(Tabela3[[#This Row],[ID OSP]],[1]Export!$R:$R,1,0)</f>
        <v>#N/A</v>
      </c>
    </row>
    <row r="482" spans="1:57" hidden="1">
      <c r="A482" s="103" t="s">
        <v>2146</v>
      </c>
      <c r="B482" s="103" t="s">
        <v>2147</v>
      </c>
      <c r="C482" s="104" t="s">
        <v>137</v>
      </c>
      <c r="D482" s="454" t="s">
        <v>252</v>
      </c>
      <c r="E482" s="454" t="s">
        <v>138</v>
      </c>
      <c r="G482" s="454">
        <v>45579</v>
      </c>
      <c r="H482" s="454">
        <v>45582</v>
      </c>
      <c r="I482" s="103" t="s">
        <v>139</v>
      </c>
      <c r="J482" s="103" t="s">
        <v>139</v>
      </c>
      <c r="K482" s="486" t="s">
        <v>2148</v>
      </c>
      <c r="L482" s="103" t="s">
        <v>446</v>
      </c>
      <c r="M482" s="103" t="s">
        <v>457</v>
      </c>
      <c r="N482" s="103" t="s">
        <v>457</v>
      </c>
      <c r="O482" s="103" t="s">
        <v>588</v>
      </c>
      <c r="P482" s="103" t="s">
        <v>653</v>
      </c>
      <c r="Q482" s="103" t="s">
        <v>589</v>
      </c>
      <c r="R482" s="458" t="s">
        <v>617</v>
      </c>
      <c r="S482" s="503"/>
      <c r="T482" s="103" t="s">
        <v>42</v>
      </c>
      <c r="U482" s="103" t="s">
        <v>137</v>
      </c>
      <c r="V482" s="454" t="str">
        <f>Tabela3[[#This Row],[NOVO 
PRAZO REDE]]</f>
        <v>REDE OK</v>
      </c>
      <c r="W482" s="454">
        <f>Tabela3[[#This Row],[PRAZO
ATIVAÇÃO]]</f>
        <v>0</v>
      </c>
      <c r="X482" s="103" t="s">
        <v>500</v>
      </c>
      <c r="Y482" s="103" t="str">
        <f>IFERROR("W"&amp;WEEKNUM(Tabela3[[#This Row],[PRAZO RE REVISADO]]),"-")</f>
        <v>-</v>
      </c>
      <c r="Z482" s="103" t="str">
        <f>IFERROR("W"&amp;WEEKNUM(Tabela3[[#This Row],[PRAZO ATIVAÇÃO]]),"-")</f>
        <v>W0</v>
      </c>
      <c r="AA482" s="103">
        <v>2024</v>
      </c>
      <c r="AB482" s="103">
        <v>517441</v>
      </c>
      <c r="AC482" s="103" t="s">
        <v>592</v>
      </c>
      <c r="AD482" s="103" t="s">
        <v>137</v>
      </c>
      <c r="AE482" s="454"/>
      <c r="AF482" s="454"/>
      <c r="AG482" s="474"/>
      <c r="AH482" s="103"/>
      <c r="AK482" s="103" t="str">
        <f ca="1">IF(Tabela3[[#This Row],[STATUS]]&lt;&gt;"PREVISTO","N/A",IF(Tabela3[[#This Row],[Data_RE_CONGELADA]]="REDE OK","OK",IFERROR(IF(TODAY()-Tabela3[[#This Row],[Data_RE_CONGELADA]]&gt;=0,"ATRASADO",IF(TODAY()-Tabela3[[#This Row],[Data_RE_CONGELADA]]&gt;-5,"VENCENDO",IF(TODAY()-Tabela3[[#This Row],[Data_RE_CONGELADA]]&lt;=0,"NO PRAZO"))),"N/A")))</f>
        <v>N/A</v>
      </c>
      <c r="AL482" s="454">
        <v>45580</v>
      </c>
      <c r="AM482" s="454">
        <v>45589</v>
      </c>
      <c r="AN482" s="458" t="s">
        <v>186</v>
      </c>
      <c r="AO482" s="458" t="s">
        <v>654</v>
      </c>
      <c r="AP482" s="103" t="s">
        <v>575</v>
      </c>
      <c r="AQ482" s="103" t="s">
        <v>611</v>
      </c>
      <c r="AR482" s="103" t="s">
        <v>575</v>
      </c>
      <c r="AS482" s="103">
        <v>0</v>
      </c>
      <c r="AU482" s="103" t="s">
        <v>604</v>
      </c>
      <c r="BC482" s="103"/>
      <c r="BE482" s="103" t="e">
        <f>VLOOKUP(Tabela3[[#This Row],[ID OSP]],[1]Export!$R:$R,1,0)</f>
        <v>#N/A</v>
      </c>
    </row>
    <row r="483" spans="1:57" hidden="1">
      <c r="A483" s="103" t="s">
        <v>2149</v>
      </c>
      <c r="B483" s="103" t="s">
        <v>2150</v>
      </c>
      <c r="C483" s="104" t="s">
        <v>565</v>
      </c>
      <c r="D483" s="454" t="s">
        <v>566</v>
      </c>
      <c r="E483" s="454" t="s">
        <v>138</v>
      </c>
      <c r="F483" s="454" t="s">
        <v>137</v>
      </c>
      <c r="G483" s="454">
        <v>45471</v>
      </c>
      <c r="H483" s="454">
        <v>45473</v>
      </c>
      <c r="I483" s="103" t="s">
        <v>139</v>
      </c>
      <c r="J483" s="103" t="s">
        <v>139</v>
      </c>
      <c r="K483" s="104" t="s">
        <v>2151</v>
      </c>
      <c r="L483" s="103" t="s">
        <v>446</v>
      </c>
      <c r="M483" s="103" t="s">
        <v>462</v>
      </c>
      <c r="N483" s="103" t="s">
        <v>462</v>
      </c>
      <c r="O483" s="103" t="s">
        <v>588</v>
      </c>
      <c r="P483" s="103" t="s">
        <v>589</v>
      </c>
      <c r="Q483" s="103" t="s">
        <v>589</v>
      </c>
      <c r="R483" s="458" t="s">
        <v>2152</v>
      </c>
      <c r="S483" s="103" t="s">
        <v>2153</v>
      </c>
      <c r="T483" s="103" t="s">
        <v>252</v>
      </c>
      <c r="U483" s="103" t="s">
        <v>137</v>
      </c>
      <c r="V483" s="454" t="str">
        <f>Tabela3[[#This Row],[NOVO 
PRAZO REDE]]</f>
        <v>REDE OK</v>
      </c>
      <c r="W483" s="454" t="str">
        <f>Tabela3[[#This Row],[PRAZO
ATIVAÇÃO]]</f>
        <v>ATIVO</v>
      </c>
      <c r="X483" s="103" t="s">
        <v>485</v>
      </c>
      <c r="Y483" s="103" t="str">
        <f>IFERROR("W"&amp;WEEKNUM(Tabela3[[#This Row],[PRAZO RE REVISADO]]),"-")</f>
        <v>-</v>
      </c>
      <c r="Z483" s="103" t="str">
        <f>IFERROR("W"&amp;WEEKNUM(Tabela3[[#This Row],[PRAZO ATIVAÇÃO]]),"-")</f>
        <v>-</v>
      </c>
      <c r="AA483" s="103">
        <v>2024</v>
      </c>
      <c r="AB483" s="103">
        <v>510619</v>
      </c>
      <c r="AC483" s="103" t="s">
        <v>592</v>
      </c>
      <c r="AD483" s="103" t="s">
        <v>137</v>
      </c>
      <c r="AE483" s="456" t="s">
        <v>714</v>
      </c>
      <c r="AF483" s="456"/>
      <c r="AG483" s="474">
        <v>0</v>
      </c>
      <c r="AH483" s="455" t="s">
        <v>917</v>
      </c>
      <c r="AK483" s="103" t="str">
        <f ca="1">IF(Tabela3[[#This Row],[STATUS]]&lt;&gt;"PREVISTO","N/A",IF(Tabela3[[#This Row],[Data_RE_CONGELADA]]="REDE OK","OK",IFERROR(IF(TODAY()-Tabela3[[#This Row],[Data_RE_CONGELADA]]&gt;=0,"ATRASADO",IF(TODAY()-Tabela3[[#This Row],[Data_RE_CONGELADA]]&gt;-5,"VENCENDO",IF(TODAY()-Tabela3[[#This Row],[Data_RE_CONGELADA]]&lt;=0,"NO PRAZO"))),"N/A")))</f>
        <v>N/A</v>
      </c>
      <c r="AL483" s="454" t="s">
        <v>138</v>
      </c>
      <c r="AM483" s="454" t="s">
        <v>137</v>
      </c>
      <c r="AN483" s="458" t="s">
        <v>186</v>
      </c>
      <c r="AP483" s="103" t="s">
        <v>575</v>
      </c>
      <c r="AQ483" s="103" t="s">
        <v>611</v>
      </c>
      <c r="AR483" s="103" t="s">
        <v>575</v>
      </c>
      <c r="AS483" s="103">
        <v>0</v>
      </c>
      <c r="AU483" s="103" t="s">
        <v>604</v>
      </c>
      <c r="BC483" s="103"/>
      <c r="BE483" s="103" t="e">
        <f>VLOOKUP(Tabela3[[#This Row],[ID OSP]],[1]Export!$R:$R,1,0)</f>
        <v>#N/A</v>
      </c>
    </row>
    <row r="484" spans="1:57" hidden="1">
      <c r="A484" s="103" t="s">
        <v>2154</v>
      </c>
      <c r="B484" s="103" t="s">
        <v>2155</v>
      </c>
      <c r="C484" s="104" t="s">
        <v>137</v>
      </c>
      <c r="D484" s="456" t="s">
        <v>252</v>
      </c>
      <c r="E484" s="454" t="s">
        <v>138</v>
      </c>
      <c r="G484" s="454">
        <v>45568</v>
      </c>
      <c r="H484" s="454">
        <v>45593</v>
      </c>
      <c r="I484" s="103" t="s">
        <v>139</v>
      </c>
      <c r="J484" s="103" t="s">
        <v>139</v>
      </c>
      <c r="K484" s="458" t="s">
        <v>2156</v>
      </c>
      <c r="L484" s="103" t="s">
        <v>446</v>
      </c>
      <c r="M484" s="103" t="s">
        <v>461</v>
      </c>
      <c r="N484" s="103" t="s">
        <v>668</v>
      </c>
      <c r="O484" s="103" t="s">
        <v>616</v>
      </c>
      <c r="P484" s="103" t="s">
        <v>589</v>
      </c>
      <c r="Q484" s="103" t="s">
        <v>589</v>
      </c>
      <c r="R484" s="458" t="s">
        <v>671</v>
      </c>
      <c r="S484" s="503"/>
      <c r="T484" s="103" t="s">
        <v>252</v>
      </c>
      <c r="U484" s="103" t="s">
        <v>137</v>
      </c>
      <c r="V484" s="454" t="str">
        <f>Tabela3[[#This Row],[NOVO 
PRAZO REDE]]</f>
        <v>REDE OK</v>
      </c>
      <c r="W484" s="454">
        <f>Tabela3[[#This Row],[PRAZO
ATIVAÇÃO]]</f>
        <v>0</v>
      </c>
      <c r="X484" s="103" t="s">
        <v>625</v>
      </c>
      <c r="Y484" s="103" t="str">
        <f>IFERROR("W"&amp;WEEKNUM(Tabela3[[#This Row],[PRAZO RE REVISADO]]),"-")</f>
        <v>-</v>
      </c>
      <c r="Z484" s="103" t="str">
        <f>IFERROR("W"&amp;WEEKNUM(Tabela3[[#This Row],[PRAZO ATIVAÇÃO]]),"-")</f>
        <v>W0</v>
      </c>
      <c r="AA484" s="103">
        <v>2024</v>
      </c>
      <c r="AB484" s="103" t="s">
        <v>139</v>
      </c>
      <c r="AC484" s="103" t="s">
        <v>139</v>
      </c>
      <c r="AD484" s="103" t="s">
        <v>137</v>
      </c>
      <c r="AE484" s="454"/>
      <c r="AF484" s="454"/>
      <c r="AG484" s="474"/>
      <c r="AH484" s="103"/>
      <c r="AK484" s="103" t="str">
        <f ca="1">IF(Tabela3[[#This Row],[STATUS]]&lt;&gt;"PREVISTO","N/A",IF(Tabela3[[#This Row],[Data_RE_CONGELADA]]="REDE OK","OK",IFERROR(IF(TODAY()-Tabela3[[#This Row],[Data_RE_CONGELADA]]&gt;=0,"ATRASADO",IF(TODAY()-Tabela3[[#This Row],[Data_RE_CONGELADA]]&gt;-5,"VENCENDO",IF(TODAY()-Tabela3[[#This Row],[Data_RE_CONGELADA]]&lt;=0,"NO PRAZO"))),"N/A")))</f>
        <v>N/A</v>
      </c>
      <c r="AL484" s="454" t="s">
        <v>138</v>
      </c>
      <c r="AM484" s="454">
        <v>45576</v>
      </c>
      <c r="AN484" s="458" t="s">
        <v>186</v>
      </c>
      <c r="AP484" s="103" t="s">
        <v>575</v>
      </c>
      <c r="AQ484" s="103" t="s">
        <v>611</v>
      </c>
      <c r="AR484" s="103" t="s">
        <v>575</v>
      </c>
      <c r="AS484" s="103">
        <v>0</v>
      </c>
      <c r="AU484" s="103" t="s">
        <v>604</v>
      </c>
      <c r="BC484" s="103"/>
      <c r="BE484" s="103" t="e">
        <f>VLOOKUP(Tabela3[[#This Row],[ID OSP]],[1]Export!$R:$R,1,0)</f>
        <v>#N/A</v>
      </c>
    </row>
    <row r="485" spans="1:57" hidden="1">
      <c r="A485" s="103" t="s">
        <v>2157</v>
      </c>
      <c r="B485" s="103" t="s">
        <v>2158</v>
      </c>
      <c r="C485" s="104" t="s">
        <v>137</v>
      </c>
      <c r="D485" s="456" t="s">
        <v>252</v>
      </c>
      <c r="E485" s="454" t="s">
        <v>138</v>
      </c>
      <c r="G485" s="454">
        <v>45597</v>
      </c>
      <c r="H485" s="454">
        <v>45597</v>
      </c>
      <c r="I485" s="103" t="s">
        <v>139</v>
      </c>
      <c r="J485" s="103" t="s">
        <v>139</v>
      </c>
      <c r="K485" s="458" t="s">
        <v>2159</v>
      </c>
      <c r="L485" s="103" t="s">
        <v>446</v>
      </c>
      <c r="M485" s="103" t="s">
        <v>457</v>
      </c>
      <c r="N485" s="103" t="s">
        <v>1356</v>
      </c>
      <c r="O485" s="103" t="s">
        <v>588</v>
      </c>
      <c r="P485" s="103" t="s">
        <v>653</v>
      </c>
      <c r="Q485" s="103" t="s">
        <v>589</v>
      </c>
      <c r="R485" s="458" t="s">
        <v>665</v>
      </c>
      <c r="S485" s="460"/>
      <c r="T485" s="103" t="s">
        <v>42</v>
      </c>
      <c r="U485" s="103" t="s">
        <v>137</v>
      </c>
      <c r="V485" s="454" t="str">
        <f>Tabela3[[#This Row],[NOVO 
PRAZO REDE]]</f>
        <v>REDE OK</v>
      </c>
      <c r="W485" s="454">
        <f>Tabela3[[#This Row],[PRAZO
ATIVAÇÃO]]</f>
        <v>0</v>
      </c>
      <c r="X485" s="103" t="s">
        <v>485</v>
      </c>
      <c r="Y485" s="103" t="str">
        <f>IFERROR("W"&amp;WEEKNUM(Tabela3[[#This Row],[PRAZO RE REVISADO]]),"-")</f>
        <v>-</v>
      </c>
      <c r="Z485" s="103" t="str">
        <f>IFERROR("W"&amp;WEEKNUM(Tabela3[[#This Row],[PRAZO ATIVAÇÃO]]),"-")</f>
        <v>W0</v>
      </c>
      <c r="AA485" s="103">
        <v>2024</v>
      </c>
      <c r="AB485" s="103" t="s">
        <v>139</v>
      </c>
      <c r="AC485" s="103" t="s">
        <v>139</v>
      </c>
      <c r="AD485" s="103" t="s">
        <v>137</v>
      </c>
      <c r="AE485" s="454"/>
      <c r="AF485" s="454"/>
      <c r="AG485" s="474"/>
      <c r="AH485" s="103"/>
      <c r="AK485" s="103" t="str">
        <f ca="1">IF(Tabela3[[#This Row],[STATUS]]&lt;&gt;"PREVISTO","N/A",IF(Tabela3[[#This Row],[Data_RE_CONGELADA]]="REDE OK","OK",IFERROR(IF(TODAY()-Tabela3[[#This Row],[Data_RE_CONGELADA]]&gt;=0,"ATRASADO",IF(TODAY()-Tabela3[[#This Row],[Data_RE_CONGELADA]]&gt;-5,"VENCENDO",IF(TODAY()-Tabela3[[#This Row],[Data_RE_CONGELADA]]&lt;=0,"NO PRAZO"))),"N/A")))</f>
        <v>N/A</v>
      </c>
      <c r="AL485" s="454" t="s">
        <v>138</v>
      </c>
      <c r="AM485" s="454" t="s">
        <v>137</v>
      </c>
      <c r="AN485" s="458" t="s">
        <v>186</v>
      </c>
      <c r="AP485" s="103" t="s">
        <v>575</v>
      </c>
      <c r="AQ485" s="103" t="s">
        <v>611</v>
      </c>
      <c r="AR485" s="103" t="s">
        <v>575</v>
      </c>
      <c r="AS485" s="103">
        <v>0</v>
      </c>
      <c r="AU485" s="103" t="s">
        <v>604</v>
      </c>
      <c r="BC485" s="103"/>
      <c r="BE485" s="103" t="e">
        <f>VLOOKUP(Tabela3[[#This Row],[ID OSP]],[1]Export!$R:$R,1,0)</f>
        <v>#N/A</v>
      </c>
    </row>
    <row r="486" spans="1:57" hidden="1">
      <c r="A486" s="103" t="s">
        <v>2160</v>
      </c>
      <c r="B486" s="103" t="s">
        <v>2161</v>
      </c>
      <c r="C486" s="104" t="s">
        <v>137</v>
      </c>
      <c r="D486" s="456" t="s">
        <v>252</v>
      </c>
      <c r="E486" s="454" t="s">
        <v>138</v>
      </c>
      <c r="G486" s="454">
        <v>45443</v>
      </c>
      <c r="H486" s="454">
        <v>45443</v>
      </c>
      <c r="I486" s="103" t="s">
        <v>139</v>
      </c>
      <c r="J486" s="103" t="s">
        <v>139</v>
      </c>
      <c r="K486" s="458" t="s">
        <v>2162</v>
      </c>
      <c r="L486" s="103" t="s">
        <v>446</v>
      </c>
      <c r="M486" s="103" t="s">
        <v>460</v>
      </c>
      <c r="N486" s="103" t="s">
        <v>757</v>
      </c>
      <c r="O486" s="103" t="s">
        <v>588</v>
      </c>
      <c r="P486" s="103" t="s">
        <v>589</v>
      </c>
      <c r="Q486" s="103" t="s">
        <v>589</v>
      </c>
      <c r="R486" s="458" t="s">
        <v>630</v>
      </c>
      <c r="S486" s="460"/>
      <c r="T486" s="103" t="s">
        <v>252</v>
      </c>
      <c r="U486" s="103" t="s">
        <v>137</v>
      </c>
      <c r="V486" s="454" t="str">
        <f>Tabela3[[#This Row],[NOVO 
PRAZO REDE]]</f>
        <v>REDE OK</v>
      </c>
      <c r="W486" s="454">
        <f>Tabela3[[#This Row],[PRAZO
ATIVAÇÃO]]</f>
        <v>0</v>
      </c>
      <c r="X486" s="103" t="s">
        <v>482</v>
      </c>
      <c r="Y486" s="103" t="str">
        <f>IFERROR("W"&amp;WEEKNUM(Tabela3[[#This Row],[PRAZO RE REVISADO]]),"-")</f>
        <v>-</v>
      </c>
      <c r="Z486" s="103" t="str">
        <f>IFERROR("W"&amp;WEEKNUM(Tabela3[[#This Row],[PRAZO ATIVAÇÃO]]),"-")</f>
        <v>W0</v>
      </c>
      <c r="AA486" s="103">
        <v>2024</v>
      </c>
      <c r="AB486" s="103">
        <v>490178</v>
      </c>
      <c r="AC486" s="103" t="s">
        <v>268</v>
      </c>
      <c r="AD486" s="103" t="s">
        <v>137</v>
      </c>
      <c r="AE486" s="454"/>
      <c r="AF486" s="454"/>
      <c r="AG486" s="474"/>
      <c r="AH486" s="103"/>
      <c r="AK486" s="103" t="str">
        <f ca="1">IF(Tabela3[[#This Row],[STATUS]]&lt;&gt;"PREVISTO","N/A",IF(Tabela3[[#This Row],[Data_RE_CONGELADA]]="REDE OK","OK",IFERROR(IF(TODAY()-Tabela3[[#This Row],[Data_RE_CONGELADA]]&gt;=0,"ATRASADO",IF(TODAY()-Tabela3[[#This Row],[Data_RE_CONGELADA]]&gt;-5,"VENCENDO",IF(TODAY()-Tabela3[[#This Row],[Data_RE_CONGELADA]]&lt;=0,"NO PRAZO"))),"N/A")))</f>
        <v>N/A</v>
      </c>
      <c r="AL486" s="454" t="s">
        <v>138</v>
      </c>
      <c r="AM486" s="454" t="s">
        <v>137</v>
      </c>
      <c r="AN486" s="458" t="s">
        <v>186</v>
      </c>
      <c r="AP486" s="103" t="s">
        <v>575</v>
      </c>
      <c r="AQ486" s="103" t="s">
        <v>611</v>
      </c>
      <c r="AR486" s="103" t="s">
        <v>575</v>
      </c>
      <c r="AS486" s="103">
        <v>0</v>
      </c>
      <c r="AU486" s="103" t="s">
        <v>604</v>
      </c>
      <c r="BC486" s="103"/>
      <c r="BE486" s="103" t="e">
        <f>VLOOKUP(Tabela3[[#This Row],[ID OSP]],[1]Export!$R:$R,1,0)</f>
        <v>#N/A</v>
      </c>
    </row>
    <row r="487" spans="1:57" hidden="1">
      <c r="A487" s="103" t="s">
        <v>2163</v>
      </c>
      <c r="B487" s="103" t="s">
        <v>2164</v>
      </c>
      <c r="C487" s="104" t="s">
        <v>137</v>
      </c>
      <c r="D487" s="456" t="s">
        <v>252</v>
      </c>
      <c r="E487" s="454" t="s">
        <v>138</v>
      </c>
      <c r="G487" s="454">
        <v>45432</v>
      </c>
      <c r="H487" s="454">
        <v>45433</v>
      </c>
      <c r="I487" s="103" t="s">
        <v>139</v>
      </c>
      <c r="J487" s="103" t="s">
        <v>139</v>
      </c>
      <c r="K487" s="458" t="s">
        <v>2165</v>
      </c>
      <c r="L487" s="103" t="s">
        <v>446</v>
      </c>
      <c r="M487" s="103" t="s">
        <v>460</v>
      </c>
      <c r="N487" s="103" t="s">
        <v>757</v>
      </c>
      <c r="O487" s="103" t="s">
        <v>588</v>
      </c>
      <c r="P487" s="103" t="s">
        <v>589</v>
      </c>
      <c r="Q487" s="103" t="s">
        <v>589</v>
      </c>
      <c r="R487" s="458" t="s">
        <v>630</v>
      </c>
      <c r="S487" s="503"/>
      <c r="T487" s="103" t="s">
        <v>252</v>
      </c>
      <c r="U487" s="103" t="s">
        <v>137</v>
      </c>
      <c r="V487" s="454" t="str">
        <f>Tabela3[[#This Row],[NOVO 
PRAZO REDE]]</f>
        <v>REDE OK</v>
      </c>
      <c r="W487" s="454">
        <f>Tabela3[[#This Row],[PRAZO
ATIVAÇÃO]]</f>
        <v>0</v>
      </c>
      <c r="X487" s="103" t="s">
        <v>482</v>
      </c>
      <c r="Y487" s="103" t="str">
        <f>IFERROR("W"&amp;WEEKNUM(Tabela3[[#This Row],[PRAZO RE REVISADO]]),"-")</f>
        <v>-</v>
      </c>
      <c r="Z487" s="103" t="str">
        <f>IFERROR("W"&amp;WEEKNUM(Tabela3[[#This Row],[PRAZO ATIVAÇÃO]]),"-")</f>
        <v>W0</v>
      </c>
      <c r="AA487" s="103">
        <v>2024</v>
      </c>
      <c r="AB487" s="103">
        <v>508043</v>
      </c>
      <c r="AC487" s="103" t="s">
        <v>572</v>
      </c>
      <c r="AD487" s="103" t="s">
        <v>137</v>
      </c>
      <c r="AE487" s="454"/>
      <c r="AF487" s="454"/>
      <c r="AG487" s="474"/>
      <c r="AH487" s="103"/>
      <c r="AK487" s="103" t="str">
        <f ca="1">IF(Tabela3[[#This Row],[STATUS]]&lt;&gt;"PREVISTO","N/A",IF(Tabela3[[#This Row],[Data_RE_CONGELADA]]="REDE OK","OK",IFERROR(IF(TODAY()-Tabela3[[#This Row],[Data_RE_CONGELADA]]&gt;=0,"ATRASADO",IF(TODAY()-Tabela3[[#This Row],[Data_RE_CONGELADA]]&gt;-5,"VENCENDO",IF(TODAY()-Tabela3[[#This Row],[Data_RE_CONGELADA]]&lt;=0,"NO PRAZO"))),"N/A")))</f>
        <v>N/A</v>
      </c>
      <c r="AL487" s="454" t="s">
        <v>138</v>
      </c>
      <c r="AM487" s="454" t="s">
        <v>137</v>
      </c>
      <c r="AN487" s="458" t="s">
        <v>186</v>
      </c>
      <c r="AP487" s="103" t="s">
        <v>575</v>
      </c>
      <c r="AQ487" s="103" t="s">
        <v>611</v>
      </c>
      <c r="AR487" s="103" t="s">
        <v>575</v>
      </c>
      <c r="AS487" s="103">
        <v>0</v>
      </c>
      <c r="AU487" s="103" t="s">
        <v>604</v>
      </c>
      <c r="BC487" s="103"/>
      <c r="BE487" s="103" t="e">
        <f>VLOOKUP(Tabela3[[#This Row],[ID OSP]],[1]Export!$R:$R,1,0)</f>
        <v>#N/A</v>
      </c>
    </row>
    <row r="488" spans="1:57" hidden="1">
      <c r="A488" s="103" t="s">
        <v>2166</v>
      </c>
      <c r="B488" s="103" t="s">
        <v>2167</v>
      </c>
      <c r="C488" s="104" t="s">
        <v>137</v>
      </c>
      <c r="D488" s="456" t="s">
        <v>252</v>
      </c>
      <c r="E488" s="454" t="s">
        <v>138</v>
      </c>
      <c r="G488" s="454">
        <v>45520</v>
      </c>
      <c r="H488" s="454">
        <v>45525</v>
      </c>
      <c r="I488" s="103" t="s">
        <v>139</v>
      </c>
      <c r="J488" s="103" t="s">
        <v>139</v>
      </c>
      <c r="K488" s="458" t="s">
        <v>2168</v>
      </c>
      <c r="L488" s="103" t="s">
        <v>446</v>
      </c>
      <c r="M488" s="103" t="s">
        <v>452</v>
      </c>
      <c r="N488" s="103" t="s">
        <v>452</v>
      </c>
      <c r="O488" s="103" t="s">
        <v>588</v>
      </c>
      <c r="P488" s="103" t="s">
        <v>589</v>
      </c>
      <c r="Q488" s="103" t="s">
        <v>589</v>
      </c>
      <c r="R488" s="458" t="s">
        <v>857</v>
      </c>
      <c r="S488" s="503"/>
      <c r="T488" s="103" t="s">
        <v>42</v>
      </c>
      <c r="U488" s="103" t="s">
        <v>137</v>
      </c>
      <c r="V488" s="454" t="str">
        <f>Tabela3[[#This Row],[NOVO 
PRAZO REDE]]</f>
        <v>REDE OK</v>
      </c>
      <c r="W488" s="454">
        <f>Tabela3[[#This Row],[PRAZO
ATIVAÇÃO]]</f>
        <v>0</v>
      </c>
      <c r="X488" s="103" t="s">
        <v>729</v>
      </c>
      <c r="Y488" s="103" t="str">
        <f>IFERROR("W"&amp;WEEKNUM(Tabela3[[#This Row],[PRAZO RE REVISADO]]),"-")</f>
        <v>-</v>
      </c>
      <c r="Z488" s="103" t="str">
        <f>IFERROR("W"&amp;WEEKNUM(Tabela3[[#This Row],[PRAZO ATIVAÇÃO]]),"-")</f>
        <v>W0</v>
      </c>
      <c r="AA488" s="103">
        <v>2024</v>
      </c>
      <c r="AB488" s="103">
        <v>505034</v>
      </c>
      <c r="AC488" s="103" t="s">
        <v>572</v>
      </c>
      <c r="AD488" s="103" t="s">
        <v>137</v>
      </c>
      <c r="AE488" s="454"/>
      <c r="AF488" s="454"/>
      <c r="AG488" s="474"/>
      <c r="AH488" s="103"/>
      <c r="AK488" s="103" t="str">
        <f ca="1">IF(Tabela3[[#This Row],[STATUS]]&lt;&gt;"PREVISTO","N/A",IF(Tabela3[[#This Row],[Data_RE_CONGELADA]]="REDE OK","OK",IFERROR(IF(TODAY()-Tabela3[[#This Row],[Data_RE_CONGELADA]]&gt;=0,"ATRASADO",IF(TODAY()-Tabela3[[#This Row],[Data_RE_CONGELADA]]&gt;-5,"VENCENDO",IF(TODAY()-Tabela3[[#This Row],[Data_RE_CONGELADA]]&lt;=0,"NO PRAZO"))),"N/A")))</f>
        <v>N/A</v>
      </c>
      <c r="AL488" s="454" t="s">
        <v>138</v>
      </c>
      <c r="AM488" s="454" t="s">
        <v>137</v>
      </c>
      <c r="AN488" s="458" t="s">
        <v>186</v>
      </c>
      <c r="AP488" s="103" t="s">
        <v>575</v>
      </c>
      <c r="AQ488" s="103" t="s">
        <v>611</v>
      </c>
      <c r="AR488" s="103" t="s">
        <v>575</v>
      </c>
      <c r="AS488" s="103">
        <v>0</v>
      </c>
      <c r="AU488" s="103" t="s">
        <v>604</v>
      </c>
      <c r="BC488" s="103"/>
      <c r="BE488" s="103" t="e">
        <f>VLOOKUP(Tabela3[[#This Row],[ID OSP]],[1]Export!$R:$R,1,0)</f>
        <v>#N/A</v>
      </c>
    </row>
    <row r="489" spans="1:57" hidden="1">
      <c r="A489" s="103" t="s">
        <v>2169</v>
      </c>
      <c r="B489" s="103" t="s">
        <v>2170</v>
      </c>
      <c r="C489" s="104" t="s">
        <v>137</v>
      </c>
      <c r="D489" s="456" t="s">
        <v>252</v>
      </c>
      <c r="E489" s="454" t="s">
        <v>138</v>
      </c>
      <c r="G489" s="454">
        <v>45490</v>
      </c>
      <c r="H489" s="454">
        <v>45492</v>
      </c>
      <c r="I489" s="103" t="s">
        <v>139</v>
      </c>
      <c r="J489" s="103" t="s">
        <v>139</v>
      </c>
      <c r="K489" s="458" t="s">
        <v>2171</v>
      </c>
      <c r="L489" s="103" t="s">
        <v>446</v>
      </c>
      <c r="M489" s="103" t="s">
        <v>452</v>
      </c>
      <c r="N489" s="103" t="s">
        <v>1108</v>
      </c>
      <c r="O489" s="103" t="s">
        <v>616</v>
      </c>
      <c r="P489" s="103" t="s">
        <v>589</v>
      </c>
      <c r="Q489" s="103" t="s">
        <v>589</v>
      </c>
      <c r="R489" s="458" t="s">
        <v>1994</v>
      </c>
      <c r="S489" s="503"/>
      <c r="T489" s="103" t="s">
        <v>42</v>
      </c>
      <c r="U489" s="103" t="s">
        <v>137</v>
      </c>
      <c r="V489" s="454" t="str">
        <f>Tabela3[[#This Row],[NOVO 
PRAZO REDE]]</f>
        <v>REDE OK</v>
      </c>
      <c r="W489" s="454">
        <f>Tabela3[[#This Row],[PRAZO
ATIVAÇÃO]]</f>
        <v>0</v>
      </c>
      <c r="X489" s="103" t="s">
        <v>500</v>
      </c>
      <c r="Y489" s="103" t="str">
        <f>IFERROR("W"&amp;WEEKNUM(Tabela3[[#This Row],[PRAZO RE REVISADO]]),"-")</f>
        <v>-</v>
      </c>
      <c r="Z489" s="103" t="str">
        <f>IFERROR("W"&amp;WEEKNUM(Tabela3[[#This Row],[PRAZO ATIVAÇÃO]]),"-")</f>
        <v>W0</v>
      </c>
      <c r="AA489" s="103">
        <v>2024</v>
      </c>
      <c r="AB489" s="103">
        <v>504046</v>
      </c>
      <c r="AC489" s="103" t="s">
        <v>572</v>
      </c>
      <c r="AD489" s="103" t="s">
        <v>137</v>
      </c>
      <c r="AE489" s="454"/>
      <c r="AF489" s="454"/>
      <c r="AG489" s="474"/>
      <c r="AH489" s="103"/>
      <c r="AK489" s="103" t="str">
        <f ca="1">IF(Tabela3[[#This Row],[STATUS]]&lt;&gt;"PREVISTO","N/A",IF(Tabela3[[#This Row],[Data_RE_CONGELADA]]="REDE OK","OK",IFERROR(IF(TODAY()-Tabela3[[#This Row],[Data_RE_CONGELADA]]&gt;=0,"ATRASADO",IF(TODAY()-Tabela3[[#This Row],[Data_RE_CONGELADA]]&gt;-5,"VENCENDO",IF(TODAY()-Tabela3[[#This Row],[Data_RE_CONGELADA]]&lt;=0,"NO PRAZO"))),"N/A")))</f>
        <v>N/A</v>
      </c>
      <c r="AL489" s="454" t="s">
        <v>138</v>
      </c>
      <c r="AM489" s="454" t="s">
        <v>137</v>
      </c>
      <c r="AN489" s="458" t="s">
        <v>186</v>
      </c>
      <c r="AP489" s="103" t="s">
        <v>575</v>
      </c>
      <c r="AQ489" s="103" t="s">
        <v>611</v>
      </c>
      <c r="AR489" s="103" t="s">
        <v>575</v>
      </c>
      <c r="AS489" s="103">
        <v>0</v>
      </c>
      <c r="AU489" s="103" t="s">
        <v>604</v>
      </c>
      <c r="BC489" s="103"/>
      <c r="BE489" s="103" t="e">
        <f>VLOOKUP(Tabela3[[#This Row],[ID OSP]],[1]Export!$R:$R,1,0)</f>
        <v>#N/A</v>
      </c>
    </row>
    <row r="490" spans="1:57" hidden="1">
      <c r="A490" s="103" t="s">
        <v>2172</v>
      </c>
      <c r="B490" s="103" t="s">
        <v>2173</v>
      </c>
      <c r="C490" s="104" t="s">
        <v>137</v>
      </c>
      <c r="D490" s="456" t="s">
        <v>252</v>
      </c>
      <c r="E490" s="454" t="s">
        <v>138</v>
      </c>
      <c r="G490" s="454">
        <v>45461</v>
      </c>
      <c r="H490" s="454">
        <v>45481</v>
      </c>
      <c r="I490" s="103" t="s">
        <v>139</v>
      </c>
      <c r="J490" s="103" t="s">
        <v>139</v>
      </c>
      <c r="K490" s="458" t="s">
        <v>2174</v>
      </c>
      <c r="L490" s="103" t="s">
        <v>446</v>
      </c>
      <c r="M490" s="103" t="s">
        <v>450</v>
      </c>
      <c r="N490" s="103" t="s">
        <v>615</v>
      </c>
      <c r="O490" s="103" t="s">
        <v>616</v>
      </c>
      <c r="P490" s="103" t="s">
        <v>589</v>
      </c>
      <c r="Q490" s="103" t="s">
        <v>589</v>
      </c>
      <c r="R490" s="458" t="s">
        <v>857</v>
      </c>
      <c r="S490" s="503"/>
      <c r="T490" s="103" t="s">
        <v>42</v>
      </c>
      <c r="U490" s="103" t="s">
        <v>137</v>
      </c>
      <c r="V490" s="454" t="str">
        <f>Tabela3[[#This Row],[NOVO 
PRAZO REDE]]</f>
        <v>REDE OK</v>
      </c>
      <c r="W490" s="454">
        <f>Tabela3[[#This Row],[PRAZO
ATIVAÇÃO]]</f>
        <v>0</v>
      </c>
      <c r="X490" s="103" t="s">
        <v>485</v>
      </c>
      <c r="Y490" s="103" t="str">
        <f>IFERROR("W"&amp;WEEKNUM(Tabela3[[#This Row],[PRAZO RE REVISADO]]),"-")</f>
        <v>-</v>
      </c>
      <c r="Z490" s="103" t="str">
        <f>IFERROR("W"&amp;WEEKNUM(Tabela3[[#This Row],[PRAZO ATIVAÇÃO]]),"-")</f>
        <v>W0</v>
      </c>
      <c r="AA490" s="103">
        <v>2024</v>
      </c>
      <c r="AB490" s="103" t="s">
        <v>139</v>
      </c>
      <c r="AC490" s="103" t="s">
        <v>139</v>
      </c>
      <c r="AD490" s="103" t="s">
        <v>137</v>
      </c>
      <c r="AE490" s="454"/>
      <c r="AF490" s="454"/>
      <c r="AG490" s="474"/>
      <c r="AH490" s="103"/>
      <c r="AK490" s="103" t="str">
        <f ca="1">IF(Tabela3[[#This Row],[STATUS]]&lt;&gt;"PREVISTO","N/A",IF(Tabela3[[#This Row],[Data_RE_CONGELADA]]="REDE OK","OK",IFERROR(IF(TODAY()-Tabela3[[#This Row],[Data_RE_CONGELADA]]&gt;=0,"ATRASADO",IF(TODAY()-Tabela3[[#This Row],[Data_RE_CONGELADA]]&gt;-5,"VENCENDO",IF(TODAY()-Tabela3[[#This Row],[Data_RE_CONGELADA]]&lt;=0,"NO PRAZO"))),"N/A")))</f>
        <v>N/A</v>
      </c>
      <c r="AL490" s="454" t="s">
        <v>138</v>
      </c>
      <c r="AM490" s="454" t="s">
        <v>137</v>
      </c>
      <c r="AN490" s="458" t="s">
        <v>186</v>
      </c>
      <c r="AP490" s="103" t="s">
        <v>575</v>
      </c>
      <c r="AQ490" s="103" t="s">
        <v>611</v>
      </c>
      <c r="AR490" s="103" t="s">
        <v>575</v>
      </c>
      <c r="AS490" s="103">
        <v>0</v>
      </c>
      <c r="AU490" s="103" t="s">
        <v>604</v>
      </c>
      <c r="BC490" s="103"/>
      <c r="BE490" s="103" t="e">
        <f>VLOOKUP(Tabela3[[#This Row],[ID OSP]],[1]Export!$R:$R,1,0)</f>
        <v>#N/A</v>
      </c>
    </row>
    <row r="491" spans="1:57" hidden="1">
      <c r="A491" s="103" t="s">
        <v>1875</v>
      </c>
      <c r="B491" s="103" t="s">
        <v>2175</v>
      </c>
      <c r="C491" s="104" t="s">
        <v>565</v>
      </c>
      <c r="D491" s="454" t="s">
        <v>566</v>
      </c>
      <c r="E491" s="454" t="s">
        <v>138</v>
      </c>
      <c r="F491" s="454" t="s">
        <v>137</v>
      </c>
      <c r="G491" s="454" t="s">
        <v>186</v>
      </c>
      <c r="H491" s="454" t="s">
        <v>186</v>
      </c>
      <c r="I491" s="454" t="s">
        <v>139</v>
      </c>
      <c r="J491" s="103" t="s">
        <v>139</v>
      </c>
      <c r="K491" s="104" t="s">
        <v>2176</v>
      </c>
      <c r="L491" s="103" t="s">
        <v>568</v>
      </c>
      <c r="M491" s="103" t="s">
        <v>469</v>
      </c>
      <c r="N491" s="103" t="s">
        <v>469</v>
      </c>
      <c r="O491" s="103" t="s">
        <v>186</v>
      </c>
      <c r="P491" s="103" t="s">
        <v>569</v>
      </c>
      <c r="Q491" s="103" t="s">
        <v>569</v>
      </c>
      <c r="R491" s="458" t="s">
        <v>2177</v>
      </c>
      <c r="S491" s="460"/>
      <c r="T491" s="103" t="s">
        <v>42</v>
      </c>
      <c r="U491" s="103" t="s">
        <v>137</v>
      </c>
      <c r="V491" s="454" t="str">
        <f>Tabela3[[#This Row],[NOVO 
PRAZO REDE]]</f>
        <v>REDE OK</v>
      </c>
      <c r="W491" s="454" t="str">
        <f>Tabela3[[#This Row],[PRAZO
ATIVAÇÃO]]</f>
        <v>ATIVO</v>
      </c>
      <c r="X491" s="103" t="s">
        <v>808</v>
      </c>
      <c r="Y491" s="103" t="str">
        <f>IFERROR("W"&amp;WEEKNUM(Tabela3[[#This Row],[PRAZO RE REVISADO]]),"-")</f>
        <v>-</v>
      </c>
      <c r="Z491" s="103" t="str">
        <f>IFERROR("W"&amp;WEEKNUM(Tabela3[[#This Row],[PRAZO ATIVAÇÃO]]),"-")</f>
        <v>-</v>
      </c>
      <c r="AA491" s="103">
        <v>2025</v>
      </c>
      <c r="AB491" s="103">
        <v>597384</v>
      </c>
      <c r="AC491" s="103" t="s">
        <v>610</v>
      </c>
      <c r="AD491" s="103" t="s">
        <v>137</v>
      </c>
      <c r="AE491" s="454">
        <v>45918</v>
      </c>
      <c r="AF491" s="474">
        <v>0</v>
      </c>
      <c r="AG491" s="474">
        <v>0</v>
      </c>
      <c r="AH491" s="104" t="s">
        <v>917</v>
      </c>
      <c r="AI491" s="458"/>
      <c r="AJ491" s="458"/>
      <c r="AK491" s="103" t="str">
        <f ca="1">IF(Tabela3[[#This Row],[STATUS]]&lt;&gt;"PREVISTO","N/A",IF(Tabela3[[#This Row],[Data_RE_CONGELADA]]="REDE OK","OK",IFERROR(IF(TODAY()-Tabela3[[#This Row],[Data_RE_CONGELADA]]&gt;=0,"ATRASADO",IF(TODAY()-Tabela3[[#This Row],[Data_RE_CONGELADA]]&gt;-5,"VENCENDO",IF(TODAY()-Tabela3[[#This Row],[Data_RE_CONGELADA]]&lt;=0,"NO PRAZO"))),"N/A")))</f>
        <v>N/A</v>
      </c>
      <c r="AL491" s="454">
        <v>45930</v>
      </c>
      <c r="AM491" s="454">
        <v>45930</v>
      </c>
      <c r="AN491" s="485"/>
      <c r="AO491" s="459"/>
      <c r="AP491" s="103"/>
      <c r="AR491" s="103" t="s">
        <v>576</v>
      </c>
      <c r="AS491" s="103" t="s">
        <v>577</v>
      </c>
      <c r="AT491" s="103" t="s">
        <v>2178</v>
      </c>
      <c r="AU491" s="103" t="s">
        <v>579</v>
      </c>
      <c r="AV491" s="103" t="s">
        <v>580</v>
      </c>
      <c r="AW491" s="103" t="s">
        <v>580</v>
      </c>
      <c r="AX491" s="103" t="s">
        <v>580</v>
      </c>
      <c r="AY491" s="103" t="s">
        <v>580</v>
      </c>
      <c r="AZ491" s="103" t="s">
        <v>580</v>
      </c>
      <c r="BA491" s="103" t="s">
        <v>139</v>
      </c>
      <c r="BB491" s="103" t="s">
        <v>580</v>
      </c>
      <c r="BC491" s="526" t="s">
        <v>2179</v>
      </c>
      <c r="BE491" s="103" t="e">
        <f>VLOOKUP(Tabela3[[#This Row],[ID OSP]],[1]Export!$R:$R,1,0)</f>
        <v>#N/A</v>
      </c>
    </row>
    <row r="492" spans="1:57" hidden="1">
      <c r="A492" s="103" t="s">
        <v>2180</v>
      </c>
      <c r="B492" s="103" t="s">
        <v>2181</v>
      </c>
      <c r="C492" s="104" t="s">
        <v>137</v>
      </c>
      <c r="D492" s="456" t="s">
        <v>252</v>
      </c>
      <c r="E492" s="454" t="s">
        <v>138</v>
      </c>
      <c r="G492" s="454">
        <v>45538</v>
      </c>
      <c r="H492" s="454">
        <v>45561</v>
      </c>
      <c r="I492" s="103" t="s">
        <v>139</v>
      </c>
      <c r="J492" s="103" t="s">
        <v>139</v>
      </c>
      <c r="K492" s="458" t="s">
        <v>1583</v>
      </c>
      <c r="L492" s="103" t="s">
        <v>446</v>
      </c>
      <c r="M492" s="103" t="s">
        <v>450</v>
      </c>
      <c r="N492" s="103" t="s">
        <v>623</v>
      </c>
      <c r="O492" s="103" t="s">
        <v>874</v>
      </c>
      <c r="P492" s="103" t="s">
        <v>589</v>
      </c>
      <c r="Q492" s="103" t="s">
        <v>589</v>
      </c>
      <c r="R492" s="458" t="s">
        <v>617</v>
      </c>
      <c r="S492" s="503"/>
      <c r="T492" s="103" t="s">
        <v>42</v>
      </c>
      <c r="U492" s="103" t="s">
        <v>137</v>
      </c>
      <c r="V492" s="454" t="str">
        <f>Tabela3[[#This Row],[NOVO 
PRAZO REDE]]</f>
        <v>REDE OK</v>
      </c>
      <c r="W492" s="454">
        <f>Tabela3[[#This Row],[PRAZO
ATIVAÇÃO]]</f>
        <v>0</v>
      </c>
      <c r="X492" s="103" t="s">
        <v>500</v>
      </c>
      <c r="Y492" s="103" t="str">
        <f>IFERROR("W"&amp;WEEKNUM(Tabela3[[#This Row],[PRAZO RE REVISADO]]),"-")</f>
        <v>-</v>
      </c>
      <c r="Z492" s="103" t="str">
        <f>IFERROR("W"&amp;WEEKNUM(Tabela3[[#This Row],[PRAZO ATIVAÇÃO]]),"-")</f>
        <v>W0</v>
      </c>
      <c r="AA492" s="103">
        <v>2024</v>
      </c>
      <c r="AB492" s="103">
        <v>512305</v>
      </c>
      <c r="AC492" s="103" t="s">
        <v>572</v>
      </c>
      <c r="AD492" s="103" t="s">
        <v>137</v>
      </c>
      <c r="AE492" s="454"/>
      <c r="AF492" s="454"/>
      <c r="AG492" s="474"/>
      <c r="AH492" s="103"/>
      <c r="AK492" s="103" t="str">
        <f ca="1">IF(Tabela3[[#This Row],[STATUS]]&lt;&gt;"PREVISTO","N/A",IF(Tabela3[[#This Row],[Data_RE_CONGELADA]]="REDE OK","OK",IFERROR(IF(TODAY()-Tabela3[[#This Row],[Data_RE_CONGELADA]]&gt;=0,"ATRASADO",IF(TODAY()-Tabela3[[#This Row],[Data_RE_CONGELADA]]&gt;-5,"VENCENDO",IF(TODAY()-Tabela3[[#This Row],[Data_RE_CONGELADA]]&lt;=0,"NO PRAZO"))),"N/A")))</f>
        <v>N/A</v>
      </c>
      <c r="AL492" s="454" t="s">
        <v>138</v>
      </c>
      <c r="AM492" s="454" t="s">
        <v>137</v>
      </c>
      <c r="AN492" s="458" t="s">
        <v>186</v>
      </c>
      <c r="AP492" s="103" t="s">
        <v>575</v>
      </c>
      <c r="AQ492" s="103" t="s">
        <v>611</v>
      </c>
      <c r="AR492" s="103" t="s">
        <v>575</v>
      </c>
      <c r="AS492" s="103">
        <v>0</v>
      </c>
      <c r="AU492" s="103" t="s">
        <v>604</v>
      </c>
      <c r="BC492" s="103"/>
      <c r="BE492" s="103" t="e">
        <f>VLOOKUP(Tabela3[[#This Row],[ID OSP]],[1]Export!$R:$R,1,0)</f>
        <v>#N/A</v>
      </c>
    </row>
    <row r="493" spans="1:57" hidden="1">
      <c r="A493" s="103" t="s">
        <v>2182</v>
      </c>
      <c r="B493" s="103" t="s">
        <v>2183</v>
      </c>
      <c r="C493" s="104" t="s">
        <v>137</v>
      </c>
      <c r="D493" s="456" t="s">
        <v>252</v>
      </c>
      <c r="E493" s="454" t="s">
        <v>138</v>
      </c>
      <c r="G493" s="454">
        <v>45555</v>
      </c>
      <c r="H493" s="454">
        <v>45586</v>
      </c>
      <c r="I493" s="103" t="s">
        <v>139</v>
      </c>
      <c r="J493" s="103" t="s">
        <v>139</v>
      </c>
      <c r="K493" s="458" t="s">
        <v>738</v>
      </c>
      <c r="L493" s="103" t="s">
        <v>446</v>
      </c>
      <c r="M493" s="103" t="s">
        <v>450</v>
      </c>
      <c r="N493" s="103" t="s">
        <v>450</v>
      </c>
      <c r="O493" s="103" t="s">
        <v>588</v>
      </c>
      <c r="P493" s="103" t="s">
        <v>589</v>
      </c>
      <c r="Q493" s="103" t="s">
        <v>589</v>
      </c>
      <c r="R493" s="458" t="s">
        <v>617</v>
      </c>
      <c r="S493" s="503"/>
      <c r="T493" s="103" t="s">
        <v>42</v>
      </c>
      <c r="U493" s="103" t="s">
        <v>137</v>
      </c>
      <c r="V493" s="454" t="str">
        <f>Tabela3[[#This Row],[NOVO 
PRAZO REDE]]</f>
        <v>REDE OK</v>
      </c>
      <c r="W493" s="454">
        <f>Tabela3[[#This Row],[PRAZO
ATIVAÇÃO]]</f>
        <v>0</v>
      </c>
      <c r="X493" s="103" t="s">
        <v>500</v>
      </c>
      <c r="Y493" s="103" t="str">
        <f>IFERROR("W"&amp;WEEKNUM(Tabela3[[#This Row],[PRAZO RE REVISADO]]),"-")</f>
        <v>-</v>
      </c>
      <c r="Z493" s="103" t="str">
        <f>IFERROR("W"&amp;WEEKNUM(Tabela3[[#This Row],[PRAZO ATIVAÇÃO]]),"-")</f>
        <v>W0</v>
      </c>
      <c r="AA493" s="103">
        <v>2024</v>
      </c>
      <c r="AB493" s="103">
        <v>512395</v>
      </c>
      <c r="AC493" s="103" t="s">
        <v>572</v>
      </c>
      <c r="AD493" s="103" t="s">
        <v>137</v>
      </c>
      <c r="AE493" s="454"/>
      <c r="AF493" s="454"/>
      <c r="AG493" s="474"/>
      <c r="AH493" s="103"/>
      <c r="AK493" s="103" t="str">
        <f ca="1">IF(Tabela3[[#This Row],[STATUS]]&lt;&gt;"PREVISTO","N/A",IF(Tabela3[[#This Row],[Data_RE_CONGELADA]]="REDE OK","OK",IFERROR(IF(TODAY()-Tabela3[[#This Row],[Data_RE_CONGELADA]]&gt;=0,"ATRASADO",IF(TODAY()-Tabela3[[#This Row],[Data_RE_CONGELADA]]&gt;-5,"VENCENDO",IF(TODAY()-Tabela3[[#This Row],[Data_RE_CONGELADA]]&lt;=0,"NO PRAZO"))),"N/A")))</f>
        <v>N/A</v>
      </c>
      <c r="AL493" s="454">
        <v>45576</v>
      </c>
      <c r="AM493" s="454">
        <v>45581</v>
      </c>
      <c r="AN493" s="458" t="s">
        <v>186</v>
      </c>
      <c r="AO493" s="458" t="s">
        <v>739</v>
      </c>
      <c r="AP493" s="103" t="s">
        <v>575</v>
      </c>
      <c r="AQ493" s="103" t="s">
        <v>611</v>
      </c>
      <c r="AR493" s="103" t="s">
        <v>575</v>
      </c>
      <c r="AS493" s="103">
        <v>0</v>
      </c>
      <c r="AU493" s="103" t="s">
        <v>604</v>
      </c>
      <c r="BC493" s="103"/>
      <c r="BE493" s="103" t="e">
        <f>VLOOKUP(Tabela3[[#This Row],[ID OSP]],[1]Export!$R:$R,1,0)</f>
        <v>#N/A</v>
      </c>
    </row>
    <row r="494" spans="1:57" ht="14.1" hidden="1" customHeight="1">
      <c r="A494" s="103" t="s">
        <v>1872</v>
      </c>
      <c r="B494" s="103" t="s">
        <v>2184</v>
      </c>
      <c r="C494" s="104" t="s">
        <v>565</v>
      </c>
      <c r="D494" s="454" t="s">
        <v>566</v>
      </c>
      <c r="E494" s="454" t="s">
        <v>138</v>
      </c>
      <c r="F494" s="454" t="s">
        <v>137</v>
      </c>
      <c r="G494" s="454">
        <v>45979</v>
      </c>
      <c r="H494" s="454">
        <v>45980</v>
      </c>
      <c r="I494" s="454" t="s">
        <v>139</v>
      </c>
      <c r="J494" s="103" t="s">
        <v>139</v>
      </c>
      <c r="K494" s="104" t="s">
        <v>2117</v>
      </c>
      <c r="L494" s="103" t="s">
        <v>568</v>
      </c>
      <c r="M494" s="103" t="s">
        <v>469</v>
      </c>
      <c r="N494" s="103" t="s">
        <v>469</v>
      </c>
      <c r="O494" s="103" t="s">
        <v>186</v>
      </c>
      <c r="P494" s="103" t="s">
        <v>569</v>
      </c>
      <c r="Q494" s="103" t="s">
        <v>569</v>
      </c>
      <c r="R494" s="458" t="s">
        <v>2185</v>
      </c>
      <c r="S494" s="460" t="s">
        <v>2186</v>
      </c>
      <c r="T494" s="103" t="s">
        <v>42</v>
      </c>
      <c r="U494" s="103" t="s">
        <v>137</v>
      </c>
      <c r="V494" s="454" t="str">
        <f>Tabela3[[#This Row],[NOVO 
PRAZO REDE]]</f>
        <v>REDE OK</v>
      </c>
      <c r="W494" s="454" t="str">
        <f>Tabela3[[#This Row],[PRAZO
ATIVAÇÃO]]</f>
        <v>ATIVO</v>
      </c>
      <c r="X494" s="103" t="s">
        <v>808</v>
      </c>
      <c r="Y494" s="103" t="str">
        <f>IFERROR("W"&amp;WEEKNUM(Tabela3[[#This Row],[PRAZO RE REVISADO]]),"-")</f>
        <v>-</v>
      </c>
      <c r="Z494" s="103" t="str">
        <f>IFERROR("W"&amp;WEEKNUM(Tabela3[[#This Row],[PRAZO ATIVAÇÃO]]),"-")</f>
        <v>-</v>
      </c>
      <c r="AA494" s="103">
        <v>2025</v>
      </c>
      <c r="AB494" s="103">
        <v>593307</v>
      </c>
      <c r="AC494" s="454" t="s">
        <v>610</v>
      </c>
      <c r="AD494" s="103" t="s">
        <v>137</v>
      </c>
      <c r="AE494" s="454">
        <v>45918</v>
      </c>
      <c r="AF494" s="454"/>
      <c r="AG494" s="474"/>
      <c r="AH494" s="104" t="s">
        <v>917</v>
      </c>
      <c r="AI494" s="458"/>
      <c r="AJ494" s="458"/>
      <c r="AK494" s="103" t="str">
        <f ca="1">IF(Tabela3[[#This Row],[STATUS]]&lt;&gt;"PREVISTO","N/A",IF(Tabela3[[#This Row],[Data_RE_CONGELADA]]="REDE OK","OK",IFERROR(IF(TODAY()-Tabela3[[#This Row],[Data_RE_CONGELADA]]&gt;=0,"ATRASADO",IF(TODAY()-Tabela3[[#This Row],[Data_RE_CONGELADA]]&gt;-5,"VENCENDO",IF(TODAY()-Tabela3[[#This Row],[Data_RE_CONGELADA]]&lt;=0,"NO PRAZO"))),"N/A")))</f>
        <v>N/A</v>
      </c>
      <c r="AL494" s="454" t="str">
        <f>Tabela3[[#This Row],[NOVO 
PRAZO REDE]]</f>
        <v>REDE OK</v>
      </c>
      <c r="AM494" s="454" t="str">
        <f>Tabela3[[#This Row],[PRAZO
ATIVAÇÃO]]</f>
        <v>ATIVO</v>
      </c>
      <c r="AN494" s="485"/>
      <c r="AO494" s="459"/>
      <c r="AP494" s="103"/>
      <c r="AR494" s="103" t="s">
        <v>576</v>
      </c>
      <c r="AS494" s="103" t="s">
        <v>577</v>
      </c>
      <c r="AT494" s="103" t="s">
        <v>2187</v>
      </c>
      <c r="AU494" s="103" t="s">
        <v>579</v>
      </c>
      <c r="AV494" s="103" t="s">
        <v>580</v>
      </c>
      <c r="AW494" s="103" t="s">
        <v>580</v>
      </c>
      <c r="AX494" s="103" t="s">
        <v>580</v>
      </c>
      <c r="AY494" s="103" t="s">
        <v>580</v>
      </c>
      <c r="AZ494" s="103" t="s">
        <v>580</v>
      </c>
      <c r="BA494" s="103" t="s">
        <v>139</v>
      </c>
      <c r="BB494" s="103" t="s">
        <v>2120</v>
      </c>
      <c r="BC494" s="564" t="s">
        <v>2188</v>
      </c>
      <c r="BE494" s="103" t="e">
        <f>VLOOKUP(Tabela3[[#This Row],[ID OSP]],[1]Export!$R:$R,1,0)</f>
        <v>#N/A</v>
      </c>
    </row>
    <row r="495" spans="1:57" hidden="1">
      <c r="A495" s="103" t="s">
        <v>447</v>
      </c>
      <c r="B495" s="103" t="s">
        <v>2189</v>
      </c>
      <c r="C495" s="104" t="s">
        <v>137</v>
      </c>
      <c r="D495" s="456" t="s">
        <v>252</v>
      </c>
      <c r="E495" s="454" t="s">
        <v>138</v>
      </c>
      <c r="G495" s="454">
        <v>45485</v>
      </c>
      <c r="H495" s="454">
        <v>45569</v>
      </c>
      <c r="I495" s="103" t="s">
        <v>139</v>
      </c>
      <c r="J495" s="103" t="s">
        <v>139</v>
      </c>
      <c r="K495" s="458" t="s">
        <v>731</v>
      </c>
      <c r="L495" s="103" t="s">
        <v>444</v>
      </c>
      <c r="M495" s="103" t="s">
        <v>447</v>
      </c>
      <c r="N495" s="103" t="s">
        <v>186</v>
      </c>
      <c r="O495" s="103" t="s">
        <v>663</v>
      </c>
      <c r="P495" s="103" t="s">
        <v>885</v>
      </c>
      <c r="Q495" s="103" t="s">
        <v>589</v>
      </c>
      <c r="R495" s="458" t="s">
        <v>2190</v>
      </c>
      <c r="S495" s="503" t="s">
        <v>2191</v>
      </c>
      <c r="T495" s="103" t="s">
        <v>42</v>
      </c>
      <c r="U495" s="103" t="s">
        <v>137</v>
      </c>
      <c r="V495" s="454" t="str">
        <f>Tabela3[[#This Row],[NOVO 
PRAZO REDE]]</f>
        <v>REDE OK</v>
      </c>
      <c r="W495" s="454">
        <f>Tabela3[[#This Row],[PRAZO
ATIVAÇÃO]]</f>
        <v>0</v>
      </c>
      <c r="X495" s="103" t="s">
        <v>500</v>
      </c>
      <c r="Y495" s="103" t="str">
        <f>IFERROR("W"&amp;WEEKNUM(Tabela3[[#This Row],[PRAZO RE REVISADO]]),"-")</f>
        <v>-</v>
      </c>
      <c r="Z495" s="103" t="str">
        <f>IFERROR("W"&amp;WEEKNUM(Tabela3[[#This Row],[PRAZO ATIVAÇÃO]]),"-")</f>
        <v>W0</v>
      </c>
      <c r="AA495" s="103">
        <v>2024</v>
      </c>
      <c r="AB495" s="103">
        <v>506541</v>
      </c>
      <c r="AC495" s="103" t="s">
        <v>572</v>
      </c>
      <c r="AD495" s="103" t="s">
        <v>137</v>
      </c>
      <c r="AE495" s="454"/>
      <c r="AF495" s="454"/>
      <c r="AG495" s="474"/>
      <c r="AH495" s="103"/>
      <c r="AK495" s="103" t="str">
        <f ca="1">IF(Tabela3[[#This Row],[STATUS]]&lt;&gt;"PREVISTO","N/A",IF(Tabela3[[#This Row],[Data_RE_CONGELADA]]="REDE OK","OK",IFERROR(IF(TODAY()-Tabela3[[#This Row],[Data_RE_CONGELADA]]&gt;=0,"ATRASADO",IF(TODAY()-Tabela3[[#This Row],[Data_RE_CONGELADA]]&gt;-5,"VENCENDO",IF(TODAY()-Tabela3[[#This Row],[Data_RE_CONGELADA]]&lt;=0,"NO PRAZO"))),"N/A")))</f>
        <v>N/A</v>
      </c>
      <c r="AL495" s="454" t="s">
        <v>138</v>
      </c>
      <c r="AM495" s="454">
        <v>45569</v>
      </c>
      <c r="AN495" s="458" t="s">
        <v>186</v>
      </c>
      <c r="AP495" s="103" t="s">
        <v>575</v>
      </c>
      <c r="AQ495" s="103" t="s">
        <v>611</v>
      </c>
      <c r="AR495" s="103" t="s">
        <v>575</v>
      </c>
      <c r="AS495" s="103">
        <v>0</v>
      </c>
      <c r="AU495" s="103" t="s">
        <v>604</v>
      </c>
      <c r="BC495" s="103"/>
      <c r="BE495" s="103" t="e">
        <f>VLOOKUP(Tabela3[[#This Row],[ID OSP]],[1]Export!$R:$R,1,0)</f>
        <v>#N/A</v>
      </c>
    </row>
    <row r="496" spans="1:57" ht="15.75" hidden="1">
      <c r="A496" s="103" t="s">
        <v>2192</v>
      </c>
      <c r="B496" s="103" t="s">
        <v>2193</v>
      </c>
      <c r="C496" s="104" t="s">
        <v>137</v>
      </c>
      <c r="D496" s="454" t="s">
        <v>252</v>
      </c>
      <c r="E496" s="454" t="s">
        <v>138</v>
      </c>
      <c r="G496" s="454">
        <v>45577</v>
      </c>
      <c r="H496" s="454">
        <v>45581</v>
      </c>
      <c r="I496" s="103" t="s">
        <v>139</v>
      </c>
      <c r="J496" s="103" t="s">
        <v>139</v>
      </c>
      <c r="K496" s="486" t="s">
        <v>2194</v>
      </c>
      <c r="L496" s="103" t="s">
        <v>446</v>
      </c>
      <c r="M496" s="103" t="s">
        <v>456</v>
      </c>
      <c r="N496" s="103" t="s">
        <v>456</v>
      </c>
      <c r="O496" s="103" t="s">
        <v>588</v>
      </c>
      <c r="P496" s="103" t="s">
        <v>1910</v>
      </c>
      <c r="Q496" s="103" t="s">
        <v>589</v>
      </c>
      <c r="R496" s="458" t="s">
        <v>857</v>
      </c>
      <c r="S496" s="503"/>
      <c r="T496" s="103" t="s">
        <v>42</v>
      </c>
      <c r="U496" s="103" t="s">
        <v>137</v>
      </c>
      <c r="V496" s="454" t="str">
        <f>Tabela3[[#This Row],[NOVO 
PRAZO REDE]]</f>
        <v>REDE OK</v>
      </c>
      <c r="W496" s="454">
        <f>Tabela3[[#This Row],[PRAZO
ATIVAÇÃO]]</f>
        <v>0</v>
      </c>
      <c r="X496" s="103" t="s">
        <v>500</v>
      </c>
      <c r="Y496" s="103" t="str">
        <f>IFERROR("W"&amp;WEEKNUM(Tabela3[[#This Row],[PRAZO RE REVISADO]]),"-")</f>
        <v>-</v>
      </c>
      <c r="Z496" s="103" t="str">
        <f>IFERROR("W"&amp;WEEKNUM(Tabela3[[#This Row],[PRAZO ATIVAÇÃO]]),"-")</f>
        <v>W0</v>
      </c>
      <c r="AA496" s="103">
        <v>2024</v>
      </c>
      <c r="AB496" s="103">
        <v>513537</v>
      </c>
      <c r="AC496" s="103" t="s">
        <v>592</v>
      </c>
      <c r="AD496" s="103" t="s">
        <v>137</v>
      </c>
      <c r="AE496" s="454"/>
      <c r="AF496" s="454"/>
      <c r="AG496" s="474"/>
      <c r="AH496" s="103"/>
      <c r="AK496" s="103" t="str">
        <f ca="1">IF(Tabela3[[#This Row],[STATUS]]&lt;&gt;"PREVISTO","N/A",IF(Tabela3[[#This Row],[Data_RE_CONGELADA]]="REDE OK","OK",IFERROR(IF(TODAY()-Tabela3[[#This Row],[Data_RE_CONGELADA]]&gt;=0,"ATRASADO",IF(TODAY()-Tabela3[[#This Row],[Data_RE_CONGELADA]]&gt;-5,"VENCENDO",IF(TODAY()-Tabela3[[#This Row],[Data_RE_CONGELADA]]&lt;=0,"NO PRAZO"))),"N/A")))</f>
        <v>N/A</v>
      </c>
      <c r="AL496" s="454">
        <v>45572</v>
      </c>
      <c r="AM496" s="454">
        <v>45581</v>
      </c>
      <c r="AN496" s="458" t="s">
        <v>186</v>
      </c>
      <c r="AO496" s="458" t="s">
        <v>654</v>
      </c>
      <c r="AP496" s="103" t="s">
        <v>575</v>
      </c>
      <c r="AQ496" s="103" t="s">
        <v>611</v>
      </c>
      <c r="AR496" s="103" t="s">
        <v>575</v>
      </c>
      <c r="AS496" s="103">
        <v>0</v>
      </c>
      <c r="AU496" s="103" t="s">
        <v>604</v>
      </c>
      <c r="BC496" s="546">
        <v>5</v>
      </c>
      <c r="BD496" s="547" t="s">
        <v>2195</v>
      </c>
      <c r="BE496" s="103" t="e">
        <f>VLOOKUP(Tabela3[[#This Row],[ID OSP]],[1]Export!$R:$R,1,0)</f>
        <v>#N/A</v>
      </c>
    </row>
    <row r="497" spans="1:57" ht="15.75" hidden="1">
      <c r="A497" s="103" t="s">
        <v>2196</v>
      </c>
      <c r="B497" s="103" t="s">
        <v>2197</v>
      </c>
      <c r="C497" s="104" t="s">
        <v>565</v>
      </c>
      <c r="D497" s="454" t="s">
        <v>566</v>
      </c>
      <c r="E497" s="454" t="s">
        <v>138</v>
      </c>
      <c r="F497" s="454" t="s">
        <v>137</v>
      </c>
      <c r="G497" s="454">
        <v>45918</v>
      </c>
      <c r="H497" s="454">
        <v>45924</v>
      </c>
      <c r="I497" s="454" t="s">
        <v>139</v>
      </c>
      <c r="J497" s="103" t="s">
        <v>139</v>
      </c>
      <c r="K497" s="104" t="s">
        <v>2198</v>
      </c>
      <c r="L497" s="103" t="s">
        <v>568</v>
      </c>
      <c r="M497" s="103" t="s">
        <v>470</v>
      </c>
      <c r="N497" s="103" t="s">
        <v>2071</v>
      </c>
      <c r="O497" s="103" t="s">
        <v>186</v>
      </c>
      <c r="P497" s="103" t="s">
        <v>569</v>
      </c>
      <c r="Q497" s="103" t="s">
        <v>569</v>
      </c>
      <c r="R497" s="458" t="s">
        <v>2199</v>
      </c>
      <c r="S497" s="455" t="s">
        <v>2200</v>
      </c>
      <c r="T497" s="103" t="s">
        <v>42</v>
      </c>
      <c r="U497" s="103" t="s">
        <v>137</v>
      </c>
      <c r="V497" s="454" t="str">
        <f>Tabela3[[#This Row],[NOVO 
PRAZO REDE]]</f>
        <v>REDE OK</v>
      </c>
      <c r="W497" s="454" t="str">
        <f>Tabela3[[#This Row],[PRAZO
ATIVAÇÃO]]</f>
        <v>ATIVO</v>
      </c>
      <c r="X497" s="103" t="s">
        <v>808</v>
      </c>
      <c r="Y497" s="103" t="str">
        <f>IFERROR("W"&amp;WEEKNUM(Tabela3[[#This Row],[PRAZO RE REVISADO]]),"-")</f>
        <v>-</v>
      </c>
      <c r="Z497" s="103" t="str">
        <f>IFERROR("W"&amp;WEEKNUM(Tabela3[[#This Row],[PRAZO ATIVAÇÃO]]),"-")</f>
        <v>-</v>
      </c>
      <c r="AA497" s="103">
        <v>2025</v>
      </c>
      <c r="AB497" s="103">
        <v>567895</v>
      </c>
      <c r="AC497" s="454" t="s">
        <v>572</v>
      </c>
      <c r="AD497" s="103" t="s">
        <v>137</v>
      </c>
      <c r="AE497" s="454">
        <v>45918</v>
      </c>
      <c r="AF497" s="454"/>
      <c r="AG497" s="474"/>
      <c r="AH497" s="104" t="s">
        <v>917</v>
      </c>
      <c r="AI497" s="458"/>
      <c r="AJ497" s="458"/>
      <c r="AK497" s="103" t="str">
        <f ca="1">IF(Tabela3[[#This Row],[STATUS]]&lt;&gt;"PREVISTO","N/A",IF(Tabela3[[#This Row],[Data_RE_CONGELADA]]="REDE OK","OK",IFERROR(IF(TODAY()-Tabela3[[#This Row],[Data_RE_CONGELADA]]&gt;=0,"ATRASADO",IF(TODAY()-Tabela3[[#This Row],[Data_RE_CONGELADA]]&gt;-5,"VENCENDO",IF(TODAY()-Tabela3[[#This Row],[Data_RE_CONGELADA]]&lt;=0,"NO PRAZO"))),"N/A")))</f>
        <v>N/A</v>
      </c>
      <c r="AL497" s="454">
        <v>45930</v>
      </c>
      <c r="AM497" s="454">
        <v>45930</v>
      </c>
      <c r="AN497" s="458"/>
      <c r="AO497" s="459"/>
      <c r="AP497" s="103" t="s">
        <v>1037</v>
      </c>
      <c r="AR497" s="103" t="s">
        <v>576</v>
      </c>
      <c r="AS497" s="103" t="s">
        <v>577</v>
      </c>
      <c r="AT497" s="103" t="s">
        <v>2201</v>
      </c>
      <c r="AU497" s="103" t="s">
        <v>579</v>
      </c>
      <c r="AV497" s="103" t="s">
        <v>580</v>
      </c>
      <c r="AW497" s="103" t="s">
        <v>580</v>
      </c>
      <c r="AX497" s="103" t="s">
        <v>580</v>
      </c>
      <c r="AY497" s="103" t="s">
        <v>580</v>
      </c>
      <c r="AZ497" s="103" t="s">
        <v>580</v>
      </c>
      <c r="BA497" s="103" t="s">
        <v>580</v>
      </c>
      <c r="BB497" s="103" t="s">
        <v>580</v>
      </c>
      <c r="BC497" s="544" t="s">
        <v>2202</v>
      </c>
      <c r="BD497" s="545"/>
      <c r="BE497" s="103" t="e">
        <f>VLOOKUP(Tabela3[[#This Row],[ID OSP]],[1]Export!$R:$R,1,0)</f>
        <v>#N/A</v>
      </c>
    </row>
    <row r="498" spans="1:57" hidden="1">
      <c r="A498" s="103" t="s">
        <v>297</v>
      </c>
      <c r="B498" s="103" t="s">
        <v>2203</v>
      </c>
      <c r="C498" s="104" t="s">
        <v>137</v>
      </c>
      <c r="D498" s="454" t="s">
        <v>252</v>
      </c>
      <c r="E498" s="454" t="s">
        <v>138</v>
      </c>
      <c r="G498" s="454">
        <v>45646</v>
      </c>
      <c r="H498" s="454">
        <v>45629</v>
      </c>
      <c r="I498" s="103" t="s">
        <v>139</v>
      </c>
      <c r="J498" s="103" t="s">
        <v>139</v>
      </c>
      <c r="K498" s="458" t="s">
        <v>298</v>
      </c>
      <c r="L498" s="103" t="s">
        <v>468</v>
      </c>
      <c r="M498" s="103" t="s">
        <v>472</v>
      </c>
      <c r="N498" s="103" t="s">
        <v>472</v>
      </c>
      <c r="P498" s="103" t="s">
        <v>712</v>
      </c>
      <c r="Q498" s="103" t="s">
        <v>712</v>
      </c>
      <c r="R498" s="458" t="s">
        <v>617</v>
      </c>
      <c r="S498" s="455"/>
      <c r="T498" s="103" t="s">
        <v>42</v>
      </c>
      <c r="U498" s="103" t="s">
        <v>137</v>
      </c>
      <c r="V498" s="454" t="s">
        <v>138</v>
      </c>
      <c r="W498" s="103" t="s">
        <v>137</v>
      </c>
      <c r="X498" s="103" t="s">
        <v>729</v>
      </c>
      <c r="Y498" s="103" t="str">
        <f>IFERROR("W"&amp;WEEKNUM(Tabela3[[#This Row],[PRAZO RE REVISADO]]),"-")</f>
        <v>-</v>
      </c>
      <c r="Z498" s="103" t="str">
        <f>IFERROR("W"&amp;WEEKNUM(Tabela3[[#This Row],[PRAZO ATIVAÇÃO]]),"-")</f>
        <v>-</v>
      </c>
      <c r="AA498" s="103">
        <v>2024</v>
      </c>
      <c r="AB498" s="103">
        <v>514017</v>
      </c>
      <c r="AC498" s="103" t="s">
        <v>572</v>
      </c>
      <c r="AD498" s="103" t="s">
        <v>137</v>
      </c>
      <c r="AF498" s="103"/>
      <c r="AG498" s="474"/>
      <c r="AH498" s="103" t="e">
        <f>VLOOKUP(Tabela3[[#This Row],[SITE]],#REF!,8,0)</f>
        <v>#REF!</v>
      </c>
      <c r="AK498" s="103" t="str">
        <f ca="1">IF(Tabela3[[#This Row],[STATUS]]&lt;&gt;"PREVISTO","N/A",IF(Tabela3[[#This Row],[Data_RE_CONGELADA]]="REDE OK","OK",IFERROR(IF(TODAY()-Tabela3[[#This Row],[Data_RE_CONGELADA]]&gt;=0,"ATRASADO",IF(TODAY()-Tabela3[[#This Row],[Data_RE_CONGELADA]]&gt;-5,"VENCENDO",IF(TODAY()-Tabela3[[#This Row],[Data_RE_CONGELADA]]&lt;=0,"NO PRAZO"))),"N/A")))</f>
        <v>N/A</v>
      </c>
      <c r="AL498" s="454">
        <v>45612</v>
      </c>
      <c r="AM498" s="454">
        <v>45617</v>
      </c>
      <c r="AN498" s="458" t="s">
        <v>186</v>
      </c>
      <c r="AP498" s="103" t="s">
        <v>575</v>
      </c>
      <c r="AQ498" s="103" t="s">
        <v>688</v>
      </c>
      <c r="AR498" s="103" t="s">
        <v>576</v>
      </c>
      <c r="AS498" s="103">
        <v>1</v>
      </c>
      <c r="AU498" s="103" t="s">
        <v>648</v>
      </c>
      <c r="AV498" s="103" t="s">
        <v>691</v>
      </c>
      <c r="BB498" s="103" t="s">
        <v>714</v>
      </c>
      <c r="BC498" s="103"/>
      <c r="BE498" s="103" t="e">
        <f>VLOOKUP(Tabela3[[#This Row],[ID OSP]],[1]Export!$R:$R,1,0)</f>
        <v>#N/A</v>
      </c>
    </row>
    <row r="499" spans="1:57" hidden="1">
      <c r="A499" s="103" t="s">
        <v>2204</v>
      </c>
      <c r="B499" s="103" t="s">
        <v>2205</v>
      </c>
      <c r="C499" s="104" t="s">
        <v>137</v>
      </c>
      <c r="D499" s="454" t="s">
        <v>252</v>
      </c>
      <c r="E499" s="454" t="s">
        <v>138</v>
      </c>
      <c r="G499" s="454">
        <v>45688</v>
      </c>
      <c r="H499" s="454">
        <v>45661</v>
      </c>
      <c r="I499" s="103" t="s">
        <v>139</v>
      </c>
      <c r="J499" s="103" t="s">
        <v>139</v>
      </c>
      <c r="K499" s="458" t="s">
        <v>2206</v>
      </c>
      <c r="L499" s="103" t="s">
        <v>468</v>
      </c>
      <c r="M499" s="103" t="s">
        <v>472</v>
      </c>
      <c r="N499" s="103" t="s">
        <v>240</v>
      </c>
      <c r="P499" s="103" t="s">
        <v>712</v>
      </c>
      <c r="Q499" s="103" t="s">
        <v>712</v>
      </c>
      <c r="S499" s="455"/>
      <c r="T499" s="103" t="s">
        <v>42</v>
      </c>
      <c r="U499" s="103" t="s">
        <v>137</v>
      </c>
      <c r="V499" s="454" t="s">
        <v>138</v>
      </c>
      <c r="W499" s="454" t="s">
        <v>137</v>
      </c>
      <c r="X499" s="103" t="s">
        <v>729</v>
      </c>
      <c r="Y499" s="103" t="str">
        <f>IFERROR("W"&amp;WEEKNUM(Tabela3[[#This Row],[PRAZO RE REVISADO]]),"-")</f>
        <v>-</v>
      </c>
      <c r="Z499" s="103" t="str">
        <f>IFERROR("W"&amp;WEEKNUM(Tabela3[[#This Row],[PRAZO ATIVAÇÃO]]),"-")</f>
        <v>-</v>
      </c>
      <c r="AA499" s="103">
        <v>2024</v>
      </c>
      <c r="AB499" s="103">
        <v>514013</v>
      </c>
      <c r="AC499" s="103" t="s">
        <v>572</v>
      </c>
      <c r="AD499" s="103" t="s">
        <v>137</v>
      </c>
      <c r="AF499" s="103"/>
      <c r="AG499" s="474"/>
      <c r="AH499" s="103" t="e">
        <f>VLOOKUP(Tabela3[[#This Row],[SITE]],#REF!,8,0)</f>
        <v>#REF!</v>
      </c>
      <c r="AK499" s="103" t="str">
        <f ca="1">IF(Tabela3[[#This Row],[STATUS]]&lt;&gt;"PREVISTO","N/A",IF(Tabela3[[#This Row],[Data_RE_CONGELADA]]="REDE OK","OK",IFERROR(IF(TODAY()-Tabela3[[#This Row],[Data_RE_CONGELADA]]&gt;=0,"ATRASADO",IF(TODAY()-Tabela3[[#This Row],[Data_RE_CONGELADA]]&gt;-5,"VENCENDO",IF(TODAY()-Tabela3[[#This Row],[Data_RE_CONGELADA]]&lt;=0,"NO PRAZO"))),"N/A")))</f>
        <v>N/A</v>
      </c>
      <c r="AL499" s="454" t="s">
        <v>138</v>
      </c>
      <c r="AM499" s="454">
        <v>45616</v>
      </c>
      <c r="AN499" s="458" t="s">
        <v>186</v>
      </c>
      <c r="AP499" s="454" t="s">
        <v>575</v>
      </c>
      <c r="AQ499" s="103" t="s">
        <v>688</v>
      </c>
      <c r="AR499" s="103" t="s">
        <v>576</v>
      </c>
      <c r="AS499" s="103">
        <v>1</v>
      </c>
      <c r="AU499" s="103" t="s">
        <v>648</v>
      </c>
      <c r="AV499" s="103" t="s">
        <v>580</v>
      </c>
      <c r="AW499" s="103" t="s">
        <v>580</v>
      </c>
      <c r="AX499" s="103" t="s">
        <v>580</v>
      </c>
      <c r="AY499" s="103" t="s">
        <v>580</v>
      </c>
      <c r="AZ499" s="103" t="s">
        <v>580</v>
      </c>
      <c r="BA499" s="103" t="s">
        <v>580</v>
      </c>
      <c r="BB499" s="103" t="s">
        <v>714</v>
      </c>
      <c r="BC499" s="103"/>
      <c r="BE499" s="103" t="e">
        <f>VLOOKUP(Tabela3[[#This Row],[ID OSP]],[1]Export!$R:$R,1,0)</f>
        <v>#N/A</v>
      </c>
    </row>
    <row r="500" spans="1:57" hidden="1">
      <c r="A500" s="103" t="s">
        <v>336</v>
      </c>
      <c r="B500" s="103" t="s">
        <v>2207</v>
      </c>
      <c r="C500" s="104" t="s">
        <v>137</v>
      </c>
      <c r="D500" s="103" t="s">
        <v>252</v>
      </c>
      <c r="E500" s="454" t="s">
        <v>138</v>
      </c>
      <c r="G500" s="454">
        <v>45401</v>
      </c>
      <c r="H500" s="454">
        <v>45553</v>
      </c>
      <c r="I500" s="103" t="s">
        <v>139</v>
      </c>
      <c r="J500" s="103" t="s">
        <v>139</v>
      </c>
      <c r="K500" s="458" t="s">
        <v>337</v>
      </c>
      <c r="L500" s="103" t="s">
        <v>468</v>
      </c>
      <c r="M500" s="103" t="s">
        <v>472</v>
      </c>
      <c r="N500" s="103" t="s">
        <v>238</v>
      </c>
      <c r="P500" s="103" t="s">
        <v>712</v>
      </c>
      <c r="Q500" s="103" t="s">
        <v>712</v>
      </c>
      <c r="R500" s="458" t="s">
        <v>617</v>
      </c>
      <c r="S500" s="503"/>
      <c r="T500" s="103" t="s">
        <v>42</v>
      </c>
      <c r="U500" s="103" t="s">
        <v>137</v>
      </c>
      <c r="V500" s="104" t="s">
        <v>138</v>
      </c>
      <c r="W500" s="454">
        <f>Tabela3[[#This Row],[PRAZO
ATIVAÇÃO]]</f>
        <v>0</v>
      </c>
      <c r="X500" s="103" t="s">
        <v>729</v>
      </c>
      <c r="Y500" s="103" t="str">
        <f>IFERROR("W"&amp;WEEKNUM(Tabela3[[#This Row],[PRAZO RE REVISADO]]),"-")</f>
        <v>-</v>
      </c>
      <c r="Z500" s="103" t="str">
        <f>IFERROR("W"&amp;WEEKNUM(Tabela3[[#This Row],[PRAZO ATIVAÇÃO]]),"-")</f>
        <v>W0</v>
      </c>
      <c r="AA500" s="103">
        <v>2024</v>
      </c>
      <c r="AB500" s="103">
        <v>510075</v>
      </c>
      <c r="AC500" s="103" t="s">
        <v>592</v>
      </c>
      <c r="AD500" s="103" t="s">
        <v>137</v>
      </c>
      <c r="AF500" s="103"/>
      <c r="AG500" s="474"/>
      <c r="AH500" s="103" t="e">
        <f>VLOOKUP(Tabela3[[#This Row],[SITE]],#REF!,8,0)</f>
        <v>#REF!</v>
      </c>
      <c r="AK500" s="103" t="str">
        <f ca="1">IF(Tabela3[[#This Row],[STATUS]]&lt;&gt;"PREVISTO","N/A",IF(Tabela3[[#This Row],[Data_RE_CONGELADA]]="REDE OK","OK",IFERROR(IF(TODAY()-Tabela3[[#This Row],[Data_RE_CONGELADA]]&gt;=0,"ATRASADO",IF(TODAY()-Tabela3[[#This Row],[Data_RE_CONGELADA]]&gt;-5,"VENCENDO",IF(TODAY()-Tabela3[[#This Row],[Data_RE_CONGELADA]]&lt;=0,"NO PRAZO"))),"N/A")))</f>
        <v>N/A</v>
      </c>
      <c r="AL500" s="454" t="s">
        <v>138</v>
      </c>
      <c r="AM500" s="454" t="s">
        <v>137</v>
      </c>
      <c r="AN500" s="458" t="s">
        <v>186</v>
      </c>
      <c r="AP500" s="103" t="s">
        <v>575</v>
      </c>
      <c r="AQ500" s="103" t="s">
        <v>611</v>
      </c>
      <c r="AR500" s="103" t="s">
        <v>576</v>
      </c>
      <c r="AS500" s="103">
        <v>1</v>
      </c>
      <c r="AU500" s="103" t="s">
        <v>648</v>
      </c>
      <c r="AV500" s="103" t="s">
        <v>691</v>
      </c>
      <c r="BB500" s="103" t="s">
        <v>714</v>
      </c>
      <c r="BC500" s="103"/>
      <c r="BE500" s="103" t="e">
        <f>VLOOKUP(Tabela3[[#This Row],[ID OSP]],[1]Export!$R:$R,1,0)</f>
        <v>#N/A</v>
      </c>
    </row>
    <row r="501" spans="1:57" hidden="1">
      <c r="A501" s="103" t="s">
        <v>2208</v>
      </c>
      <c r="B501" s="103" t="s">
        <v>2209</v>
      </c>
      <c r="C501" s="104" t="s">
        <v>137</v>
      </c>
      <c r="D501" s="454" t="s">
        <v>252</v>
      </c>
      <c r="E501" s="454" t="s">
        <v>138</v>
      </c>
      <c r="G501" s="454">
        <v>45509</v>
      </c>
      <c r="H501" s="454">
        <v>45512</v>
      </c>
      <c r="I501" s="103" t="s">
        <v>139</v>
      </c>
      <c r="J501" s="103" t="s">
        <v>139</v>
      </c>
      <c r="K501" s="458" t="s">
        <v>835</v>
      </c>
      <c r="L501" s="103" t="s">
        <v>446</v>
      </c>
      <c r="M501" s="103" t="s">
        <v>461</v>
      </c>
      <c r="N501" s="103" t="s">
        <v>655</v>
      </c>
      <c r="O501" s="103" t="s">
        <v>588</v>
      </c>
      <c r="P501" s="103" t="s">
        <v>589</v>
      </c>
      <c r="Q501" s="103" t="s">
        <v>589</v>
      </c>
      <c r="R501" s="458" t="s">
        <v>617</v>
      </c>
      <c r="S501" s="460"/>
      <c r="T501" s="103" t="s">
        <v>252</v>
      </c>
      <c r="U501" s="103" t="s">
        <v>137</v>
      </c>
      <c r="V501" s="454" t="str">
        <f>Tabela3[[#This Row],[NOVO 
PRAZO REDE]]</f>
        <v>REDE OK</v>
      </c>
      <c r="W501" s="454">
        <f>Tabela3[[#This Row],[PRAZO
ATIVAÇÃO]]</f>
        <v>0</v>
      </c>
      <c r="X501" s="103" t="s">
        <v>625</v>
      </c>
      <c r="Y501" s="103" t="str">
        <f>IFERROR("W"&amp;WEEKNUM(Tabela3[[#This Row],[PRAZO RE REVISADO]]),"-")</f>
        <v>-</v>
      </c>
      <c r="Z501" s="103" t="str">
        <f>IFERROR("W"&amp;WEEKNUM(Tabela3[[#This Row],[PRAZO ATIVAÇÃO]]),"-")</f>
        <v>W0</v>
      </c>
      <c r="AA501" s="103">
        <v>2024</v>
      </c>
      <c r="AB501" s="103" t="s">
        <v>675</v>
      </c>
      <c r="AC501" s="103" t="s">
        <v>139</v>
      </c>
      <c r="AD501" s="103" t="s">
        <v>137</v>
      </c>
      <c r="AE501" s="454"/>
      <c r="AF501" s="454"/>
      <c r="AG501" s="474"/>
      <c r="AH501" s="103"/>
      <c r="AK501" s="103" t="str">
        <f ca="1">IF(Tabela3[[#This Row],[STATUS]]&lt;&gt;"PREVISTO","N/A",IF(Tabela3[[#This Row],[Data_RE_CONGELADA]]="REDE OK","OK",IFERROR(IF(TODAY()-Tabela3[[#This Row],[Data_RE_CONGELADA]]&gt;=0,"ATRASADO",IF(TODAY()-Tabela3[[#This Row],[Data_RE_CONGELADA]]&gt;-5,"VENCENDO",IF(TODAY()-Tabela3[[#This Row],[Data_RE_CONGELADA]]&lt;=0,"NO PRAZO"))),"N/A")))</f>
        <v>N/A</v>
      </c>
      <c r="AL501" s="454" t="s">
        <v>138</v>
      </c>
      <c r="AM501" s="454" t="s">
        <v>137</v>
      </c>
      <c r="AN501" s="458" t="s">
        <v>186</v>
      </c>
      <c r="AP501" s="103" t="s">
        <v>575</v>
      </c>
      <c r="AQ501" s="103" t="s">
        <v>611</v>
      </c>
      <c r="AR501" s="103" t="s">
        <v>575</v>
      </c>
      <c r="AS501" s="103">
        <v>0</v>
      </c>
      <c r="AU501" s="103" t="s">
        <v>604</v>
      </c>
      <c r="BC501" s="103"/>
      <c r="BE501" s="103" t="e">
        <f>VLOOKUP(Tabela3[[#This Row],[ID OSP]],[1]Export!$R:$R,1,0)</f>
        <v>#N/A</v>
      </c>
    </row>
    <row r="502" spans="1:57" hidden="1">
      <c r="A502" s="103" t="s">
        <v>2210</v>
      </c>
      <c r="B502" s="103" t="s">
        <v>2211</v>
      </c>
      <c r="C502" s="104" t="s">
        <v>137</v>
      </c>
      <c r="D502" s="456" t="s">
        <v>252</v>
      </c>
      <c r="E502" s="454" t="s">
        <v>138</v>
      </c>
      <c r="G502" s="454">
        <v>45460</v>
      </c>
      <c r="H502" s="454">
        <v>45298</v>
      </c>
      <c r="I502" s="103" t="s">
        <v>139</v>
      </c>
      <c r="J502" s="103" t="s">
        <v>139</v>
      </c>
      <c r="K502" s="458" t="s">
        <v>1902</v>
      </c>
      <c r="L502" s="103" t="s">
        <v>446</v>
      </c>
      <c r="M502" s="103" t="s">
        <v>450</v>
      </c>
      <c r="N502" s="103" t="s">
        <v>751</v>
      </c>
      <c r="O502" s="103" t="s">
        <v>588</v>
      </c>
      <c r="P502" s="103" t="s">
        <v>589</v>
      </c>
      <c r="Q502" s="103" t="s">
        <v>589</v>
      </c>
      <c r="R502" s="458" t="s">
        <v>665</v>
      </c>
      <c r="S502" s="503"/>
      <c r="T502" s="103" t="s">
        <v>42</v>
      </c>
      <c r="U502" s="103" t="s">
        <v>137</v>
      </c>
      <c r="V502" s="454" t="str">
        <f>Tabela3[[#This Row],[NOVO 
PRAZO REDE]]</f>
        <v>REDE OK</v>
      </c>
      <c r="W502" s="454">
        <f>Tabela3[[#This Row],[PRAZO
ATIVAÇÃO]]</f>
        <v>0</v>
      </c>
      <c r="X502" s="103" t="s">
        <v>500</v>
      </c>
      <c r="Y502" s="103" t="str">
        <f>IFERROR("W"&amp;WEEKNUM(Tabela3[[#This Row],[PRAZO RE REVISADO]]),"-")</f>
        <v>-</v>
      </c>
      <c r="Z502" s="103" t="str">
        <f>IFERROR("W"&amp;WEEKNUM(Tabela3[[#This Row],[PRAZO ATIVAÇÃO]]),"-")</f>
        <v>W0</v>
      </c>
      <c r="AA502" s="103">
        <v>2024</v>
      </c>
      <c r="AB502" s="103">
        <v>482900</v>
      </c>
      <c r="AC502" s="103" t="s">
        <v>866</v>
      </c>
      <c r="AD502" s="103" t="s">
        <v>137</v>
      </c>
      <c r="AE502" s="454"/>
      <c r="AF502" s="454"/>
      <c r="AG502" s="474"/>
      <c r="AH502" s="103"/>
      <c r="AK502" s="103" t="str">
        <f ca="1">IF(Tabela3[[#This Row],[STATUS]]&lt;&gt;"PREVISTO","N/A",IF(Tabela3[[#This Row],[Data_RE_CONGELADA]]="REDE OK","OK",IFERROR(IF(TODAY()-Tabela3[[#This Row],[Data_RE_CONGELADA]]&gt;=0,"ATRASADO",IF(TODAY()-Tabela3[[#This Row],[Data_RE_CONGELADA]]&gt;-5,"VENCENDO",IF(TODAY()-Tabela3[[#This Row],[Data_RE_CONGELADA]]&lt;=0,"NO PRAZO"))),"N/A")))</f>
        <v>N/A</v>
      </c>
      <c r="AL502" s="454" t="s">
        <v>138</v>
      </c>
      <c r="AM502" s="454" t="s">
        <v>137</v>
      </c>
      <c r="AN502" s="458" t="s">
        <v>186</v>
      </c>
      <c r="AP502" s="103" t="s">
        <v>575</v>
      </c>
      <c r="AQ502" s="103" t="s">
        <v>611</v>
      </c>
      <c r="AR502" s="103" t="s">
        <v>575</v>
      </c>
      <c r="AS502" s="103">
        <v>0</v>
      </c>
      <c r="AU502" s="103" t="s">
        <v>604</v>
      </c>
      <c r="BC502" s="103"/>
      <c r="BE502" s="103" t="e">
        <f>VLOOKUP(Tabela3[[#This Row],[ID OSP]],[1]Export!$R:$R,1,0)</f>
        <v>#N/A</v>
      </c>
    </row>
    <row r="503" spans="1:57" hidden="1">
      <c r="A503" s="103" t="s">
        <v>2212</v>
      </c>
      <c r="B503" s="103" t="s">
        <v>2213</v>
      </c>
      <c r="C503" s="104" t="s">
        <v>137</v>
      </c>
      <c r="D503" s="456" t="s">
        <v>252</v>
      </c>
      <c r="E503" s="454" t="s">
        <v>138</v>
      </c>
      <c r="G503" s="454">
        <v>45580</v>
      </c>
      <c r="H503" s="454">
        <v>45580</v>
      </c>
      <c r="I503" s="103" t="s">
        <v>139</v>
      </c>
      <c r="J503" s="103" t="s">
        <v>139</v>
      </c>
      <c r="K503" s="458" t="s">
        <v>2214</v>
      </c>
      <c r="L503" s="103" t="s">
        <v>446</v>
      </c>
      <c r="M503" s="103" t="s">
        <v>457</v>
      </c>
      <c r="N503" s="103" t="s">
        <v>1337</v>
      </c>
      <c r="O503" s="103" t="s">
        <v>588</v>
      </c>
      <c r="P503" s="103" t="s">
        <v>653</v>
      </c>
      <c r="Q503" s="103" t="s">
        <v>589</v>
      </c>
      <c r="R503" s="458" t="s">
        <v>1338</v>
      </c>
      <c r="S503" s="503"/>
      <c r="T503" s="103" t="s">
        <v>42</v>
      </c>
      <c r="U503" s="103" t="s">
        <v>137</v>
      </c>
      <c r="V503" s="454" t="str">
        <f>Tabela3[[#This Row],[NOVO 
PRAZO REDE]]</f>
        <v>REDE OK</v>
      </c>
      <c r="W503" s="454">
        <f>Tabela3[[#This Row],[PRAZO
ATIVAÇÃO]]</f>
        <v>0</v>
      </c>
      <c r="X503" s="103" t="s">
        <v>500</v>
      </c>
      <c r="Y503" s="103" t="str">
        <f>IFERROR("W"&amp;WEEKNUM(Tabela3[[#This Row],[PRAZO RE REVISADO]]),"-")</f>
        <v>-</v>
      </c>
      <c r="Z503" s="103" t="str">
        <f>IFERROR("W"&amp;WEEKNUM(Tabela3[[#This Row],[PRAZO ATIVAÇÃO]]),"-")</f>
        <v>W0</v>
      </c>
      <c r="AA503" s="103">
        <v>2024</v>
      </c>
      <c r="AB503" s="103">
        <v>517442</v>
      </c>
      <c r="AC503" s="103" t="s">
        <v>610</v>
      </c>
      <c r="AD503" s="103" t="s">
        <v>137</v>
      </c>
      <c r="AE503" s="454"/>
      <c r="AF503" s="454"/>
      <c r="AG503" s="474"/>
      <c r="AH503" s="103"/>
      <c r="AK503" s="103" t="str">
        <f ca="1">IF(Tabela3[[#This Row],[STATUS]]&lt;&gt;"PREVISTO","N/A",IF(Tabela3[[#This Row],[Data_RE_CONGELADA]]="REDE OK","OK",IFERROR(IF(TODAY()-Tabela3[[#This Row],[Data_RE_CONGELADA]]&gt;=0,"ATRASADO",IF(TODAY()-Tabela3[[#This Row],[Data_RE_CONGELADA]]&gt;-5,"VENCENDO",IF(TODAY()-Tabela3[[#This Row],[Data_RE_CONGELADA]]&lt;=0,"NO PRAZO"))),"N/A")))</f>
        <v>N/A</v>
      </c>
      <c r="AL503" s="454">
        <v>45580</v>
      </c>
      <c r="AM503" s="454">
        <v>45593</v>
      </c>
      <c r="AN503" s="458" t="s">
        <v>186</v>
      </c>
      <c r="AO503" s="458" t="s">
        <v>654</v>
      </c>
      <c r="AP503" s="103" t="s">
        <v>575</v>
      </c>
      <c r="AQ503" s="103" t="s">
        <v>611</v>
      </c>
      <c r="AR503" s="103" t="s">
        <v>575</v>
      </c>
      <c r="AS503" s="103">
        <v>0</v>
      </c>
      <c r="AU503" s="103" t="s">
        <v>604</v>
      </c>
      <c r="BC503" s="103"/>
      <c r="BE503" s="103" t="e">
        <f>VLOOKUP(Tabela3[[#This Row],[ID OSP]],[1]Export!$R:$R,1,0)</f>
        <v>#N/A</v>
      </c>
    </row>
    <row r="504" spans="1:57" hidden="1">
      <c r="A504" s="103" t="s">
        <v>2215</v>
      </c>
      <c r="B504" s="471" t="s">
        <v>2216</v>
      </c>
      <c r="C504" s="104" t="s">
        <v>137</v>
      </c>
      <c r="D504" s="454" t="s">
        <v>252</v>
      </c>
      <c r="E504" s="454" t="s">
        <v>138</v>
      </c>
      <c r="G504" s="454">
        <v>45502</v>
      </c>
      <c r="H504" s="454">
        <v>45530</v>
      </c>
      <c r="I504" s="103" t="s">
        <v>139</v>
      </c>
      <c r="J504" s="103" t="s">
        <v>139</v>
      </c>
      <c r="K504" s="458" t="s">
        <v>1138</v>
      </c>
      <c r="L504" s="103" t="s">
        <v>446</v>
      </c>
      <c r="M504" s="103" t="s">
        <v>462</v>
      </c>
      <c r="N504" s="103" t="s">
        <v>462</v>
      </c>
      <c r="O504" s="103" t="s">
        <v>588</v>
      </c>
      <c r="P504" s="103" t="s">
        <v>589</v>
      </c>
      <c r="Q504" s="103" t="s">
        <v>589</v>
      </c>
      <c r="R504" s="458" t="s">
        <v>1152</v>
      </c>
      <c r="S504" s="503"/>
      <c r="T504" s="103" t="s">
        <v>252</v>
      </c>
      <c r="U504" s="103" t="s">
        <v>137</v>
      </c>
      <c r="V504" s="454" t="str">
        <f>Tabela3[[#This Row],[NOVO 
PRAZO REDE]]</f>
        <v>REDE OK</v>
      </c>
      <c r="W504" s="454">
        <f>Tabela3[[#This Row],[PRAZO
ATIVAÇÃO]]</f>
        <v>0</v>
      </c>
      <c r="X504" s="103" t="s">
        <v>485</v>
      </c>
      <c r="Y504" s="103" t="str">
        <f>IFERROR("W"&amp;WEEKNUM(Tabela3[[#This Row],[PRAZO RE REVISADO]]),"-")</f>
        <v>-</v>
      </c>
      <c r="Z504" s="103" t="str">
        <f>IFERROR("W"&amp;WEEKNUM(Tabela3[[#This Row],[PRAZO ATIVAÇÃO]]),"-")</f>
        <v>W0</v>
      </c>
      <c r="AA504" s="103">
        <v>2024</v>
      </c>
      <c r="AB504" s="103" t="s">
        <v>139</v>
      </c>
      <c r="AC504" s="103" t="s">
        <v>139</v>
      </c>
      <c r="AD504" s="103" t="s">
        <v>137</v>
      </c>
      <c r="AE504" s="454"/>
      <c r="AF504" s="454"/>
      <c r="AG504" s="474"/>
      <c r="AH504" s="103"/>
      <c r="AK504" s="103" t="str">
        <f ca="1">IF(Tabela3[[#This Row],[STATUS]]&lt;&gt;"PREVISTO","N/A",IF(Tabela3[[#This Row],[Data_RE_CONGELADA]]="REDE OK","OK",IFERROR(IF(TODAY()-Tabela3[[#This Row],[Data_RE_CONGELADA]]&gt;=0,"ATRASADO",IF(TODAY()-Tabela3[[#This Row],[Data_RE_CONGELADA]]&gt;-5,"VENCENDO",IF(TODAY()-Tabela3[[#This Row],[Data_RE_CONGELADA]]&lt;=0,"NO PRAZO"))),"N/A")))</f>
        <v>N/A</v>
      </c>
      <c r="AL504" s="454" t="s">
        <v>138</v>
      </c>
      <c r="AM504" s="454" t="s">
        <v>137</v>
      </c>
      <c r="AN504" s="458" t="s">
        <v>186</v>
      </c>
      <c r="AP504" s="103" t="s">
        <v>575</v>
      </c>
      <c r="AQ504" s="103" t="s">
        <v>611</v>
      </c>
      <c r="AR504" s="103" t="s">
        <v>575</v>
      </c>
      <c r="AS504" s="103">
        <v>0</v>
      </c>
      <c r="AU504" s="103" t="s">
        <v>604</v>
      </c>
      <c r="BC504" s="103"/>
      <c r="BE504" s="103" t="e">
        <f>VLOOKUP(Tabela3[[#This Row],[ID OSP]],[1]Export!$R:$R,1,0)</f>
        <v>#N/A</v>
      </c>
    </row>
    <row r="505" spans="1:57" hidden="1">
      <c r="A505" s="103" t="s">
        <v>2217</v>
      </c>
      <c r="B505" s="103" t="s">
        <v>2218</v>
      </c>
      <c r="C505" s="104" t="s">
        <v>137</v>
      </c>
      <c r="D505" s="456" t="s">
        <v>252</v>
      </c>
      <c r="E505" s="454" t="s">
        <v>138</v>
      </c>
      <c r="G505" s="454">
        <v>45509</v>
      </c>
      <c r="H505" s="454">
        <v>45511</v>
      </c>
      <c r="I505" s="103" t="s">
        <v>139</v>
      </c>
      <c r="J505" s="103" t="s">
        <v>139</v>
      </c>
      <c r="K505" s="458" t="s">
        <v>1942</v>
      </c>
      <c r="L505" s="103" t="s">
        <v>446</v>
      </c>
      <c r="M505" s="103" t="s">
        <v>461</v>
      </c>
      <c r="N505" s="103" t="s">
        <v>461</v>
      </c>
      <c r="O505" s="103" t="s">
        <v>588</v>
      </c>
      <c r="P505" s="103" t="s">
        <v>589</v>
      </c>
      <c r="Q505" s="103" t="s">
        <v>589</v>
      </c>
      <c r="R505" s="458" t="s">
        <v>658</v>
      </c>
      <c r="S505" s="460"/>
      <c r="T505" s="103" t="s">
        <v>252</v>
      </c>
      <c r="U505" s="103" t="s">
        <v>137</v>
      </c>
      <c r="V505" s="454" t="str">
        <f>Tabela3[[#This Row],[NOVO 
PRAZO REDE]]</f>
        <v>REDE OK</v>
      </c>
      <c r="W505" s="454">
        <f>Tabela3[[#This Row],[PRAZO
ATIVAÇÃO]]</f>
        <v>0</v>
      </c>
      <c r="X505" s="103" t="s">
        <v>625</v>
      </c>
      <c r="Y505" s="103" t="str">
        <f>IFERROR("W"&amp;WEEKNUM(Tabela3[[#This Row],[PRAZO RE REVISADO]]),"-")</f>
        <v>-</v>
      </c>
      <c r="Z505" s="103" t="str">
        <f>IFERROR("W"&amp;WEEKNUM(Tabela3[[#This Row],[PRAZO ATIVAÇÃO]]),"-")</f>
        <v>W0</v>
      </c>
      <c r="AA505" s="103">
        <v>2024</v>
      </c>
      <c r="AB505" s="103" t="s">
        <v>675</v>
      </c>
      <c r="AC505" s="103" t="s">
        <v>139</v>
      </c>
      <c r="AD505" s="103" t="s">
        <v>137</v>
      </c>
      <c r="AE505" s="454"/>
      <c r="AF505" s="454"/>
      <c r="AG505" s="474"/>
      <c r="AH505" s="103"/>
      <c r="AK505" s="103" t="str">
        <f ca="1">IF(Tabela3[[#This Row],[STATUS]]&lt;&gt;"PREVISTO","N/A",IF(Tabela3[[#This Row],[Data_RE_CONGELADA]]="REDE OK","OK",IFERROR(IF(TODAY()-Tabela3[[#This Row],[Data_RE_CONGELADA]]&gt;=0,"ATRASADO",IF(TODAY()-Tabela3[[#This Row],[Data_RE_CONGELADA]]&gt;-5,"VENCENDO",IF(TODAY()-Tabela3[[#This Row],[Data_RE_CONGELADA]]&lt;=0,"NO PRAZO"))),"N/A")))</f>
        <v>N/A</v>
      </c>
      <c r="AL505" s="454" t="s">
        <v>138</v>
      </c>
      <c r="AM505" s="454" t="s">
        <v>137</v>
      </c>
      <c r="AN505" s="458" t="s">
        <v>186</v>
      </c>
      <c r="AP505" s="103" t="s">
        <v>575</v>
      </c>
      <c r="AQ505" s="103" t="s">
        <v>611</v>
      </c>
      <c r="AR505" s="103" t="s">
        <v>575</v>
      </c>
      <c r="AS505" s="103">
        <v>0</v>
      </c>
      <c r="AU505" s="103" t="s">
        <v>604</v>
      </c>
      <c r="BC505" s="103"/>
      <c r="BE505" s="103" t="e">
        <f>VLOOKUP(Tabela3[[#This Row],[ID OSP]],[1]Export!$R:$R,1,0)</f>
        <v>#N/A</v>
      </c>
    </row>
    <row r="506" spans="1:57" hidden="1">
      <c r="A506" s="103" t="s">
        <v>2219</v>
      </c>
      <c r="B506" s="103" t="s">
        <v>2220</v>
      </c>
      <c r="C506" s="104" t="s">
        <v>137</v>
      </c>
      <c r="D506" s="456" t="s">
        <v>252</v>
      </c>
      <c r="E506" s="454" t="s">
        <v>138</v>
      </c>
      <c r="G506" s="454">
        <v>45534</v>
      </c>
      <c r="H506" s="454">
        <v>45541</v>
      </c>
      <c r="I506" s="103" t="s">
        <v>139</v>
      </c>
      <c r="J506" s="103" t="s">
        <v>139</v>
      </c>
      <c r="K506" s="458" t="s">
        <v>873</v>
      </c>
      <c r="L506" s="103" t="s">
        <v>446</v>
      </c>
      <c r="M506" s="103" t="s">
        <v>463</v>
      </c>
      <c r="N506" s="103" t="s">
        <v>850</v>
      </c>
      <c r="O506" s="103" t="s">
        <v>874</v>
      </c>
      <c r="P506" s="103" t="s">
        <v>589</v>
      </c>
      <c r="Q506" s="103" t="s">
        <v>589</v>
      </c>
      <c r="R506" s="458" t="s">
        <v>617</v>
      </c>
      <c r="S506" s="503"/>
      <c r="T506" s="103" t="s">
        <v>42</v>
      </c>
      <c r="U506" s="103" t="s">
        <v>137</v>
      </c>
      <c r="V506" s="454" t="str">
        <f>Tabela3[[#This Row],[NOVO 
PRAZO REDE]]</f>
        <v>REDE OK</v>
      </c>
      <c r="W506" s="454">
        <f>Tabela3[[#This Row],[PRAZO
ATIVAÇÃO]]</f>
        <v>0</v>
      </c>
      <c r="X506" s="103" t="s">
        <v>482</v>
      </c>
      <c r="Y506" s="103" t="str">
        <f>IFERROR("W"&amp;WEEKNUM(Tabela3[[#This Row],[PRAZO RE REVISADO]]),"-")</f>
        <v>-</v>
      </c>
      <c r="Z506" s="103" t="str">
        <f>IFERROR("W"&amp;WEEKNUM(Tabela3[[#This Row],[PRAZO ATIVAÇÃO]]),"-")</f>
        <v>W0</v>
      </c>
      <c r="AA506" s="103">
        <v>2024</v>
      </c>
      <c r="AB506" s="103" t="s">
        <v>139</v>
      </c>
      <c r="AC506" s="103" t="s">
        <v>139</v>
      </c>
      <c r="AD506" s="103" t="s">
        <v>137</v>
      </c>
      <c r="AE506" s="454"/>
      <c r="AF506" s="454"/>
      <c r="AG506" s="474"/>
      <c r="AH506" s="103"/>
      <c r="AK506" s="103" t="str">
        <f ca="1">IF(Tabela3[[#This Row],[STATUS]]&lt;&gt;"PREVISTO","N/A",IF(Tabela3[[#This Row],[Data_RE_CONGELADA]]="REDE OK","OK",IFERROR(IF(TODAY()-Tabela3[[#This Row],[Data_RE_CONGELADA]]&gt;=0,"ATRASADO",IF(TODAY()-Tabela3[[#This Row],[Data_RE_CONGELADA]]&gt;-5,"VENCENDO",IF(TODAY()-Tabela3[[#This Row],[Data_RE_CONGELADA]]&lt;=0,"NO PRAZO"))),"N/A")))</f>
        <v>N/A</v>
      </c>
      <c r="AL506" s="454" t="s">
        <v>138</v>
      </c>
      <c r="AM506" s="454" t="s">
        <v>137</v>
      </c>
      <c r="AN506" s="458" t="s">
        <v>186</v>
      </c>
      <c r="AP506" s="103" t="s">
        <v>575</v>
      </c>
      <c r="AQ506" s="103" t="s">
        <v>611</v>
      </c>
      <c r="AR506" s="103" t="s">
        <v>575</v>
      </c>
      <c r="AS506" s="103">
        <v>1</v>
      </c>
      <c r="AU506" s="103" t="s">
        <v>604</v>
      </c>
      <c r="BC506" s="103"/>
      <c r="BE506" s="103" t="e">
        <f>VLOOKUP(Tabela3[[#This Row],[ID OSP]],[1]Export!$R:$R,1,0)</f>
        <v>#N/A</v>
      </c>
    </row>
    <row r="507" spans="1:57" hidden="1">
      <c r="A507" s="103" t="s">
        <v>2221</v>
      </c>
      <c r="B507" s="103" t="s">
        <v>2222</v>
      </c>
      <c r="C507" s="104" t="s">
        <v>137</v>
      </c>
      <c r="D507" s="456" t="s">
        <v>252</v>
      </c>
      <c r="E507" s="454" t="s">
        <v>138</v>
      </c>
      <c r="F507" s="103"/>
      <c r="G507" s="454">
        <v>45712</v>
      </c>
      <c r="H507" s="454">
        <v>45716</v>
      </c>
      <c r="I507" s="103" t="s">
        <v>139</v>
      </c>
      <c r="J507" s="103" t="s">
        <v>139</v>
      </c>
      <c r="K507" s="458" t="s">
        <v>2223</v>
      </c>
      <c r="L507" s="103" t="s">
        <v>446</v>
      </c>
      <c r="M507" s="103" t="s">
        <v>455</v>
      </c>
      <c r="N507" s="103" t="s">
        <v>2224</v>
      </c>
      <c r="O507" s="103" t="s">
        <v>663</v>
      </c>
      <c r="P507" s="103" t="s">
        <v>664</v>
      </c>
      <c r="Q507" s="103" t="s">
        <v>589</v>
      </c>
      <c r="S507" s="503" t="s">
        <v>2225</v>
      </c>
      <c r="T507" s="103" t="s">
        <v>42</v>
      </c>
      <c r="U507" s="103" t="s">
        <v>137</v>
      </c>
      <c r="V507" s="454" t="s">
        <v>138</v>
      </c>
      <c r="W507" s="454">
        <f>Tabela3[[#This Row],[PRAZO
ATIVAÇÃO]]</f>
        <v>0</v>
      </c>
      <c r="X507" s="103" t="s">
        <v>500</v>
      </c>
      <c r="Y507" s="103" t="str">
        <f>IFERROR("W"&amp;WEEKNUM(Tabela3[[#This Row],[PRAZO RE REVISADO]]),"-")</f>
        <v>-</v>
      </c>
      <c r="Z507" s="103" t="str">
        <f>IFERROR("W"&amp;WEEKNUM(Tabela3[[#This Row],[PRAZO ATIVAÇÃO]]),"-")</f>
        <v>W0</v>
      </c>
      <c r="AA507" s="103">
        <v>2024</v>
      </c>
      <c r="AB507" s="103">
        <v>536415</v>
      </c>
      <c r="AC507" s="103" t="s">
        <v>572</v>
      </c>
      <c r="AD507" s="103" t="s">
        <v>137</v>
      </c>
      <c r="AE507" s="454"/>
      <c r="AF507" s="454"/>
      <c r="AG507" s="474"/>
      <c r="AH507" s="103"/>
      <c r="AK507" s="103" t="str">
        <f ca="1">IF(Tabela3[[#This Row],[STATUS]]&lt;&gt;"PREVISTO","N/A",IF(Tabela3[[#This Row],[Data_RE_CONGELADA]]="REDE OK","OK",IFERROR(IF(TODAY()-Tabela3[[#This Row],[Data_RE_CONGELADA]]&gt;=0,"ATRASADO",IF(TODAY()-Tabela3[[#This Row],[Data_RE_CONGELADA]]&gt;-5,"VENCENDO",IF(TODAY()-Tabela3[[#This Row],[Data_RE_CONGELADA]]&lt;=0,"NO PRAZO"))),"N/A")))</f>
        <v>N/A</v>
      </c>
      <c r="AL507" s="454">
        <v>45677</v>
      </c>
      <c r="AM507" s="454">
        <f>Tabela3[[#This Row],[PRAZO
ATIVAÇÃO]]</f>
        <v>0</v>
      </c>
      <c r="AN507" s="458" t="s">
        <v>186</v>
      </c>
      <c r="AO507" s="458" t="s">
        <v>186</v>
      </c>
      <c r="AP507" s="454" t="s">
        <v>575</v>
      </c>
      <c r="AQ507" s="103" t="s">
        <v>684</v>
      </c>
      <c r="AR507" s="103" t="s">
        <v>996</v>
      </c>
      <c r="AS507" s="103">
        <v>1</v>
      </c>
      <c r="AU507" s="103" t="s">
        <v>604</v>
      </c>
      <c r="BC507" s="103"/>
      <c r="BE507" s="103" t="e">
        <f>VLOOKUP(Tabela3[[#This Row],[ID OSP]],[1]Export!$R:$R,1,0)</f>
        <v>#N/A</v>
      </c>
    </row>
    <row r="508" spans="1:57" hidden="1">
      <c r="A508" s="103" t="s">
        <v>2226</v>
      </c>
      <c r="B508" s="103" t="s">
        <v>2227</v>
      </c>
      <c r="C508" s="104" t="s">
        <v>137</v>
      </c>
      <c r="D508" s="456" t="s">
        <v>252</v>
      </c>
      <c r="E508" s="454" t="s">
        <v>138</v>
      </c>
      <c r="G508" s="454">
        <v>45453</v>
      </c>
      <c r="H508" s="454">
        <v>45457</v>
      </c>
      <c r="I508" s="103" t="s">
        <v>139</v>
      </c>
      <c r="J508" s="103" t="s">
        <v>139</v>
      </c>
      <c r="K508" s="458" t="s">
        <v>2228</v>
      </c>
      <c r="L508" s="103" t="s">
        <v>446</v>
      </c>
      <c r="M508" s="103" t="s">
        <v>459</v>
      </c>
      <c r="N508" s="103" t="s">
        <v>186</v>
      </c>
      <c r="O508" s="103" t="s">
        <v>588</v>
      </c>
      <c r="P508" s="103" t="s">
        <v>589</v>
      </c>
      <c r="Q508" s="103" t="s">
        <v>589</v>
      </c>
      <c r="R508" s="458" t="s">
        <v>630</v>
      </c>
      <c r="S508" s="503"/>
      <c r="T508" s="103" t="s">
        <v>252</v>
      </c>
      <c r="U508" s="103" t="s">
        <v>137</v>
      </c>
      <c r="V508" s="454" t="str">
        <f>Tabela3[[#This Row],[NOVO 
PRAZO REDE]]</f>
        <v>REDE OK</v>
      </c>
      <c r="W508" s="454">
        <f>Tabela3[[#This Row],[PRAZO
ATIVAÇÃO]]</f>
        <v>0</v>
      </c>
      <c r="X508" s="103" t="s">
        <v>500</v>
      </c>
      <c r="Y508" s="103" t="str">
        <f>IFERROR("W"&amp;WEEKNUM(Tabela3[[#This Row],[PRAZO RE REVISADO]]),"-")</f>
        <v>-</v>
      </c>
      <c r="Z508" s="103" t="str">
        <f>IFERROR("W"&amp;WEEKNUM(Tabela3[[#This Row],[PRAZO ATIVAÇÃO]]),"-")</f>
        <v>W0</v>
      </c>
      <c r="AA508" s="103">
        <v>2024</v>
      </c>
      <c r="AB508" s="103">
        <v>481254</v>
      </c>
      <c r="AC508" s="103" t="s">
        <v>268</v>
      </c>
      <c r="AD508" s="103" t="s">
        <v>137</v>
      </c>
      <c r="AE508" s="454"/>
      <c r="AF508" s="454"/>
      <c r="AG508" s="474"/>
      <c r="AH508" s="103"/>
      <c r="AK508" s="103" t="str">
        <f ca="1">IF(Tabela3[[#This Row],[STATUS]]&lt;&gt;"PREVISTO","N/A",IF(Tabela3[[#This Row],[Data_RE_CONGELADA]]="REDE OK","OK",IFERROR(IF(TODAY()-Tabela3[[#This Row],[Data_RE_CONGELADA]]&gt;=0,"ATRASADO",IF(TODAY()-Tabela3[[#This Row],[Data_RE_CONGELADA]]&gt;-5,"VENCENDO",IF(TODAY()-Tabela3[[#This Row],[Data_RE_CONGELADA]]&lt;=0,"NO PRAZO"))),"N/A")))</f>
        <v>N/A</v>
      </c>
      <c r="AL508" s="454" t="s">
        <v>138</v>
      </c>
      <c r="AM508" s="454" t="s">
        <v>137</v>
      </c>
      <c r="AN508" s="458" t="s">
        <v>186</v>
      </c>
      <c r="AP508" s="103" t="s">
        <v>575</v>
      </c>
      <c r="AQ508" s="103" t="s">
        <v>611</v>
      </c>
      <c r="AR508" s="103" t="s">
        <v>575</v>
      </c>
      <c r="AS508" s="103">
        <v>0</v>
      </c>
      <c r="AU508" s="103" t="s">
        <v>604</v>
      </c>
      <c r="BC508" s="103"/>
      <c r="BE508" s="103" t="e">
        <f>VLOOKUP(Tabela3[[#This Row],[ID OSP]],[1]Export!$R:$R,1,0)</f>
        <v>#N/A</v>
      </c>
    </row>
    <row r="509" spans="1:57" hidden="1">
      <c r="A509" s="103" t="s">
        <v>2229</v>
      </c>
      <c r="B509" s="103" t="s">
        <v>2230</v>
      </c>
      <c r="C509" s="104" t="s">
        <v>137</v>
      </c>
      <c r="D509" s="454" t="s">
        <v>252</v>
      </c>
      <c r="E509" s="454" t="s">
        <v>138</v>
      </c>
      <c r="G509" s="454">
        <v>45561</v>
      </c>
      <c r="H509" s="454" t="s">
        <v>186</v>
      </c>
      <c r="I509" s="103" t="s">
        <v>139</v>
      </c>
      <c r="J509" s="103" t="s">
        <v>139</v>
      </c>
      <c r="K509" s="458" t="s">
        <v>2231</v>
      </c>
      <c r="L509" s="103" t="s">
        <v>446</v>
      </c>
      <c r="M509" s="103" t="s">
        <v>461</v>
      </c>
      <c r="N509" s="103" t="s">
        <v>668</v>
      </c>
      <c r="O509" s="103" t="s">
        <v>874</v>
      </c>
      <c r="P509" s="103" t="s">
        <v>589</v>
      </c>
      <c r="Q509" s="103" t="s">
        <v>589</v>
      </c>
      <c r="R509" s="458" t="s">
        <v>671</v>
      </c>
      <c r="S509" s="503"/>
      <c r="T509" s="103" t="s">
        <v>252</v>
      </c>
      <c r="U509" s="103" t="s">
        <v>137</v>
      </c>
      <c r="V509" s="454" t="str">
        <f>Tabela3[[#This Row],[NOVO 
PRAZO REDE]]</f>
        <v>REDE OK</v>
      </c>
      <c r="W509" s="454">
        <f>Tabela3[[#This Row],[PRAZO
ATIVAÇÃO]]</f>
        <v>0</v>
      </c>
      <c r="X509" s="103" t="s">
        <v>625</v>
      </c>
      <c r="Y509" s="103" t="str">
        <f>IFERROR("W"&amp;WEEKNUM(Tabela3[[#This Row],[PRAZO RE REVISADO]]),"-")</f>
        <v>-</v>
      </c>
      <c r="Z509" s="103" t="str">
        <f>IFERROR("W"&amp;WEEKNUM(Tabela3[[#This Row],[PRAZO ATIVAÇÃO]]),"-")</f>
        <v>W0</v>
      </c>
      <c r="AA509" s="103">
        <v>2024</v>
      </c>
      <c r="AB509" s="103" t="s">
        <v>139</v>
      </c>
      <c r="AC509" s="103" t="s">
        <v>139</v>
      </c>
      <c r="AD509" s="103" t="s">
        <v>137</v>
      </c>
      <c r="AE509" s="454"/>
      <c r="AF509" s="454"/>
      <c r="AG509" s="474"/>
      <c r="AH509" s="103"/>
      <c r="AK509" s="103" t="str">
        <f ca="1">IF(Tabela3[[#This Row],[STATUS]]&lt;&gt;"PREVISTO","N/A",IF(Tabela3[[#This Row],[Data_RE_CONGELADA]]="REDE OK","OK",IFERROR(IF(TODAY()-Tabela3[[#This Row],[Data_RE_CONGELADA]]&gt;=0,"ATRASADO",IF(TODAY()-Tabela3[[#This Row],[Data_RE_CONGELADA]]&gt;-5,"VENCENDO",IF(TODAY()-Tabela3[[#This Row],[Data_RE_CONGELADA]]&lt;=0,"NO PRAZO"))),"N/A")))</f>
        <v>N/A</v>
      </c>
      <c r="AL509" s="454" t="s">
        <v>138</v>
      </c>
      <c r="AM509" s="454" t="s">
        <v>137</v>
      </c>
      <c r="AN509" s="458" t="s">
        <v>186</v>
      </c>
      <c r="AP509" s="103" t="s">
        <v>575</v>
      </c>
      <c r="AQ509" s="103" t="s">
        <v>611</v>
      </c>
      <c r="AR509" s="103" t="s">
        <v>575</v>
      </c>
      <c r="AS509" s="103">
        <v>0</v>
      </c>
      <c r="AU509" s="103" t="s">
        <v>604</v>
      </c>
      <c r="BC509" s="103"/>
      <c r="BE509" s="103" t="e">
        <f>VLOOKUP(Tabela3[[#This Row],[ID OSP]],[1]Export!$R:$R,1,0)</f>
        <v>#N/A</v>
      </c>
    </row>
    <row r="510" spans="1:57" hidden="1">
      <c r="A510" s="103" t="s">
        <v>2232</v>
      </c>
      <c r="B510" s="103" t="s">
        <v>2233</v>
      </c>
      <c r="C510" s="104" t="s">
        <v>137</v>
      </c>
      <c r="D510" s="456" t="s">
        <v>252</v>
      </c>
      <c r="E510" s="454" t="s">
        <v>138</v>
      </c>
      <c r="G510" s="454">
        <v>45534</v>
      </c>
      <c r="H510" s="454">
        <v>45539</v>
      </c>
      <c r="I510" s="103" t="s">
        <v>139</v>
      </c>
      <c r="J510" s="103" t="s">
        <v>139</v>
      </c>
      <c r="K510" s="458" t="s">
        <v>1248</v>
      </c>
      <c r="L510" s="103" t="s">
        <v>446</v>
      </c>
      <c r="M510" s="103" t="s">
        <v>463</v>
      </c>
      <c r="N510" s="103" t="s">
        <v>850</v>
      </c>
      <c r="O510" s="103" t="s">
        <v>616</v>
      </c>
      <c r="P510" s="103" t="s">
        <v>589</v>
      </c>
      <c r="Q510" s="103" t="s">
        <v>589</v>
      </c>
      <c r="R510" s="458" t="s">
        <v>617</v>
      </c>
      <c r="S510" s="503"/>
      <c r="T510" s="103" t="s">
        <v>42</v>
      </c>
      <c r="U510" s="103" t="s">
        <v>137</v>
      </c>
      <c r="V510" s="454" t="str">
        <f>Tabela3[[#This Row],[NOVO 
PRAZO REDE]]</f>
        <v>REDE OK</v>
      </c>
      <c r="W510" s="454">
        <f>Tabela3[[#This Row],[PRAZO
ATIVAÇÃO]]</f>
        <v>0</v>
      </c>
      <c r="X510" s="103" t="s">
        <v>482</v>
      </c>
      <c r="Y510" s="103" t="str">
        <f>IFERROR("W"&amp;WEEKNUM(Tabela3[[#This Row],[PRAZO RE REVISADO]]),"-")</f>
        <v>-</v>
      </c>
      <c r="Z510" s="103" t="str">
        <f>IFERROR("W"&amp;WEEKNUM(Tabela3[[#This Row],[PRAZO ATIVAÇÃO]]),"-")</f>
        <v>W0</v>
      </c>
      <c r="AA510" s="103">
        <v>2024</v>
      </c>
      <c r="AB510" s="103" t="s">
        <v>139</v>
      </c>
      <c r="AC510" s="103" t="s">
        <v>139</v>
      </c>
      <c r="AD510" s="103" t="s">
        <v>137</v>
      </c>
      <c r="AE510" s="454"/>
      <c r="AF510" s="454"/>
      <c r="AG510" s="474"/>
      <c r="AH510" s="103"/>
      <c r="AK510" s="103" t="str">
        <f ca="1">IF(Tabela3[[#This Row],[STATUS]]&lt;&gt;"PREVISTO","N/A",IF(Tabela3[[#This Row],[Data_RE_CONGELADA]]="REDE OK","OK",IFERROR(IF(TODAY()-Tabela3[[#This Row],[Data_RE_CONGELADA]]&gt;=0,"ATRASADO",IF(TODAY()-Tabela3[[#This Row],[Data_RE_CONGELADA]]&gt;-5,"VENCENDO",IF(TODAY()-Tabela3[[#This Row],[Data_RE_CONGELADA]]&lt;=0,"NO PRAZO"))),"N/A")))</f>
        <v>N/A</v>
      </c>
      <c r="AL510" s="454" t="s">
        <v>138</v>
      </c>
      <c r="AM510" s="454" t="s">
        <v>137</v>
      </c>
      <c r="AN510" s="458" t="s">
        <v>186</v>
      </c>
      <c r="AP510" s="103" t="s">
        <v>575</v>
      </c>
      <c r="AQ510" s="103" t="s">
        <v>611</v>
      </c>
      <c r="AR510" s="103" t="s">
        <v>575</v>
      </c>
      <c r="AS510" s="103">
        <v>0</v>
      </c>
      <c r="AU510" s="103" t="s">
        <v>604</v>
      </c>
      <c r="BC510" s="103"/>
      <c r="BE510" s="103" t="e">
        <f>VLOOKUP(Tabela3[[#This Row],[ID OSP]],[1]Export!$R:$R,1,0)</f>
        <v>#N/A</v>
      </c>
    </row>
    <row r="511" spans="1:57" hidden="1">
      <c r="A511" s="103" t="s">
        <v>776</v>
      </c>
      <c r="B511" s="103" t="s">
        <v>2234</v>
      </c>
      <c r="C511" s="104" t="s">
        <v>137</v>
      </c>
      <c r="D511" s="456" t="s">
        <v>252</v>
      </c>
      <c r="E511" s="454" t="s">
        <v>138</v>
      </c>
      <c r="G511" s="454">
        <v>45506</v>
      </c>
      <c r="H511" s="454">
        <v>45437</v>
      </c>
      <c r="I511" s="103" t="s">
        <v>42</v>
      </c>
      <c r="J511" s="103" t="s">
        <v>127</v>
      </c>
      <c r="K511" s="458" t="s">
        <v>2235</v>
      </c>
      <c r="L511" s="103" t="s">
        <v>445</v>
      </c>
      <c r="M511" s="103" t="s">
        <v>465</v>
      </c>
      <c r="N511" s="103" t="s">
        <v>186</v>
      </c>
      <c r="O511" s="103" t="s">
        <v>588</v>
      </c>
      <c r="P511" s="103" t="s">
        <v>589</v>
      </c>
      <c r="Q511" s="103" t="s">
        <v>589</v>
      </c>
      <c r="R511" s="458" t="s">
        <v>138</v>
      </c>
      <c r="S511" s="503"/>
      <c r="T511" s="103" t="s">
        <v>252</v>
      </c>
      <c r="U511" s="103" t="s">
        <v>137</v>
      </c>
      <c r="V511" s="454" t="str">
        <f>Tabela3[[#This Row],[NOVO 
PRAZO REDE]]</f>
        <v>REDE OK</v>
      </c>
      <c r="W511" s="454">
        <f>Tabela3[[#This Row],[PRAZO
ATIVAÇÃO]]</f>
        <v>0</v>
      </c>
      <c r="X511" s="103" t="s">
        <v>631</v>
      </c>
      <c r="Y511" s="103" t="str">
        <f>IFERROR("W"&amp;WEEKNUM(Tabela3[[#This Row],[PRAZO RE REVISADO]]),"-")</f>
        <v>-</v>
      </c>
      <c r="Z511" s="103" t="str">
        <f>IFERROR("W"&amp;WEEKNUM(Tabela3[[#This Row],[PRAZO ATIVAÇÃO]]),"-")</f>
        <v>W0</v>
      </c>
      <c r="AA511" s="103">
        <v>2024</v>
      </c>
      <c r="AB511" s="103">
        <v>508015</v>
      </c>
      <c r="AC511" s="103" t="s">
        <v>610</v>
      </c>
      <c r="AD511" s="103" t="s">
        <v>137</v>
      </c>
      <c r="AE511" s="454"/>
      <c r="AF511" s="454"/>
      <c r="AG511" s="474"/>
      <c r="AH511" s="103"/>
      <c r="AK511" s="103" t="str">
        <f ca="1">IF(Tabela3[[#This Row],[STATUS]]&lt;&gt;"PREVISTO","N/A",IF(Tabela3[[#This Row],[Data_RE_CONGELADA]]="REDE OK","OK",IFERROR(IF(TODAY()-Tabela3[[#This Row],[Data_RE_CONGELADA]]&gt;=0,"ATRASADO",IF(TODAY()-Tabela3[[#This Row],[Data_RE_CONGELADA]]&gt;-5,"VENCENDO",IF(TODAY()-Tabela3[[#This Row],[Data_RE_CONGELADA]]&lt;=0,"NO PRAZO"))),"N/A")))</f>
        <v>N/A</v>
      </c>
      <c r="AL511" s="454" t="s">
        <v>138</v>
      </c>
      <c r="AM511" s="454" t="s">
        <v>137</v>
      </c>
      <c r="AN511" s="458" t="s">
        <v>186</v>
      </c>
      <c r="AP511" s="103" t="s">
        <v>575</v>
      </c>
      <c r="AQ511" s="103" t="s">
        <v>611</v>
      </c>
      <c r="AR511" s="103" t="s">
        <v>575</v>
      </c>
      <c r="AS511" s="103">
        <v>0</v>
      </c>
      <c r="AU511" s="103" t="s">
        <v>604</v>
      </c>
      <c r="BC511" s="103"/>
      <c r="BE511" s="103" t="e">
        <f>VLOOKUP(Tabela3[[#This Row],[ID OSP]],[1]Export!$R:$R,1,0)</f>
        <v>#N/A</v>
      </c>
    </row>
    <row r="512" spans="1:57" hidden="1">
      <c r="A512" s="103" t="s">
        <v>470</v>
      </c>
      <c r="B512" s="103" t="s">
        <v>2236</v>
      </c>
      <c r="C512" s="104" t="s">
        <v>137</v>
      </c>
      <c r="D512" s="454" t="s">
        <v>252</v>
      </c>
      <c r="E512" s="454" t="s">
        <v>138</v>
      </c>
      <c r="G512" s="454" t="s">
        <v>607</v>
      </c>
      <c r="H512" s="454" t="s">
        <v>186</v>
      </c>
      <c r="I512" s="103" t="s">
        <v>139</v>
      </c>
      <c r="J512" s="103" t="s">
        <v>139</v>
      </c>
      <c r="K512" s="458" t="s">
        <v>2237</v>
      </c>
      <c r="L512" s="103" t="s">
        <v>467</v>
      </c>
      <c r="M512" s="103" t="s">
        <v>470</v>
      </c>
      <c r="N512" s="103" t="s">
        <v>186</v>
      </c>
      <c r="O512" s="103" t="s">
        <v>137</v>
      </c>
      <c r="P512" s="103" t="s">
        <v>1174</v>
      </c>
      <c r="Q512" s="103" t="s">
        <v>1174</v>
      </c>
      <c r="R512" s="458" t="s">
        <v>607</v>
      </c>
      <c r="S512" s="503"/>
      <c r="T512" s="103" t="s">
        <v>42</v>
      </c>
      <c r="U512" s="103" t="s">
        <v>137</v>
      </c>
      <c r="V512" s="454" t="str">
        <f>Tabela3[[#This Row],[NOVO 
PRAZO REDE]]</f>
        <v>REDE OK</v>
      </c>
      <c r="W512" s="454">
        <f>Tabela3[[#This Row],[PRAZO
ATIVAÇÃO]]</f>
        <v>0</v>
      </c>
      <c r="X512" s="103" t="s">
        <v>713</v>
      </c>
      <c r="Y512" s="103" t="str">
        <f>IFERROR("W"&amp;WEEKNUM(Tabela3[[#This Row],[PRAZO RE REVISADO]]),"-")</f>
        <v>-</v>
      </c>
      <c r="Z512" s="103" t="str">
        <f>IFERROR("W"&amp;WEEKNUM(Tabela3[[#This Row],[PRAZO ATIVAÇÃO]]),"-")</f>
        <v>W0</v>
      </c>
      <c r="AA512" s="103">
        <v>2024</v>
      </c>
      <c r="AB512" s="103" t="s">
        <v>139</v>
      </c>
      <c r="AC512" s="103" t="s">
        <v>139</v>
      </c>
      <c r="AD512" s="103" t="s">
        <v>137</v>
      </c>
      <c r="AE512" s="454"/>
      <c r="AF512" s="454"/>
      <c r="AG512" s="474"/>
      <c r="AH512" s="103" t="e">
        <f>VLOOKUP(Tabela3[[#This Row],[SITE]],#REF!,8,0)</f>
        <v>#REF!</v>
      </c>
      <c r="AK512" s="103" t="str">
        <f ca="1">IF(Tabela3[[#This Row],[STATUS]]&lt;&gt;"PREVISTO","N/A",IF(Tabela3[[#This Row],[Data_RE_CONGELADA]]="REDE OK","OK",IFERROR(IF(TODAY()-Tabela3[[#This Row],[Data_RE_CONGELADA]]&gt;=0,"ATRASADO",IF(TODAY()-Tabela3[[#This Row],[Data_RE_CONGELADA]]&gt;-5,"VENCENDO",IF(TODAY()-Tabela3[[#This Row],[Data_RE_CONGELADA]]&lt;=0,"NO PRAZO"))),"N/A")))</f>
        <v>N/A</v>
      </c>
      <c r="AL512" s="454" t="s">
        <v>138</v>
      </c>
      <c r="AM512" s="454" t="s">
        <v>137</v>
      </c>
      <c r="AN512" s="458" t="s">
        <v>186</v>
      </c>
      <c r="AP512" s="103" t="s">
        <v>575</v>
      </c>
      <c r="AQ512" s="103" t="s">
        <v>611</v>
      </c>
      <c r="AR512" s="103" t="s">
        <v>576</v>
      </c>
      <c r="AS512" s="103">
        <v>0</v>
      </c>
      <c r="AU512" s="103" t="s">
        <v>579</v>
      </c>
      <c r="AV512" s="103" t="s">
        <v>580</v>
      </c>
      <c r="AW512" s="103" t="s">
        <v>580</v>
      </c>
      <c r="AX512" s="103" t="s">
        <v>580</v>
      </c>
      <c r="AY512" s="103" t="s">
        <v>580</v>
      </c>
      <c r="AZ512" s="103" t="s">
        <v>580</v>
      </c>
      <c r="BA512" s="103" t="s">
        <v>139</v>
      </c>
      <c r="BC512" s="103"/>
      <c r="BE512" s="103" t="e">
        <f>VLOOKUP(Tabela3[[#This Row],[ID OSP]],[1]Export!$R:$R,1,0)</f>
        <v>#N/A</v>
      </c>
    </row>
    <row r="513" spans="1:58" hidden="1">
      <c r="A513" s="103" t="s">
        <v>2238</v>
      </c>
      <c r="B513" s="103" t="s">
        <v>2239</v>
      </c>
      <c r="C513" s="104" t="s">
        <v>137</v>
      </c>
      <c r="D513" s="456" t="s">
        <v>252</v>
      </c>
      <c r="E513" s="454" t="s">
        <v>138</v>
      </c>
      <c r="G513" s="454">
        <v>45506</v>
      </c>
      <c r="H513" s="454">
        <v>45439</v>
      </c>
      <c r="I513" s="103" t="s">
        <v>139</v>
      </c>
      <c r="J513" s="103" t="s">
        <v>139</v>
      </c>
      <c r="K513" s="458" t="s">
        <v>2240</v>
      </c>
      <c r="L513" s="103" t="s">
        <v>446</v>
      </c>
      <c r="M513" s="103" t="s">
        <v>458</v>
      </c>
      <c r="N513" s="103" t="s">
        <v>1059</v>
      </c>
      <c r="O513" s="103" t="s">
        <v>588</v>
      </c>
      <c r="P513" s="103" t="s">
        <v>589</v>
      </c>
      <c r="Q513" s="103" t="s">
        <v>589</v>
      </c>
      <c r="R513" s="458" t="s">
        <v>665</v>
      </c>
      <c r="S513" s="503"/>
      <c r="T513" s="103" t="s">
        <v>252</v>
      </c>
      <c r="U513" s="103" t="s">
        <v>137</v>
      </c>
      <c r="V513" s="454" t="str">
        <f>Tabela3[[#This Row],[NOVO 
PRAZO REDE]]</f>
        <v>REDE OK</v>
      </c>
      <c r="W513" s="454">
        <f>Tabela3[[#This Row],[PRAZO
ATIVAÇÃO]]</f>
        <v>0</v>
      </c>
      <c r="X513" s="103" t="s">
        <v>500</v>
      </c>
      <c r="Y513" s="103" t="str">
        <f>IFERROR("W"&amp;WEEKNUM(Tabela3[[#This Row],[PRAZO RE REVISADO]]),"-")</f>
        <v>-</v>
      </c>
      <c r="Z513" s="103" t="str">
        <f>IFERROR("W"&amp;WEEKNUM(Tabela3[[#This Row],[PRAZO ATIVAÇÃO]]),"-")</f>
        <v>W0</v>
      </c>
      <c r="AA513" s="103">
        <v>2024</v>
      </c>
      <c r="AB513" s="103">
        <v>504190</v>
      </c>
      <c r="AC513" s="103" t="s">
        <v>610</v>
      </c>
      <c r="AD513" s="103" t="s">
        <v>137</v>
      </c>
      <c r="AE513" s="454"/>
      <c r="AF513" s="454"/>
      <c r="AG513" s="474"/>
      <c r="AH513" s="103"/>
      <c r="AK513" s="103" t="str">
        <f ca="1">IF(Tabela3[[#This Row],[STATUS]]&lt;&gt;"PREVISTO","N/A",IF(Tabela3[[#This Row],[Data_RE_CONGELADA]]="REDE OK","OK",IFERROR(IF(TODAY()-Tabela3[[#This Row],[Data_RE_CONGELADA]]&gt;=0,"ATRASADO",IF(TODAY()-Tabela3[[#This Row],[Data_RE_CONGELADA]]&gt;-5,"VENCENDO",IF(TODAY()-Tabela3[[#This Row],[Data_RE_CONGELADA]]&lt;=0,"NO PRAZO"))),"N/A")))</f>
        <v>N/A</v>
      </c>
      <c r="AL513" s="454" t="s">
        <v>138</v>
      </c>
      <c r="AM513" s="454" t="s">
        <v>137</v>
      </c>
      <c r="AN513" s="458" t="s">
        <v>186</v>
      </c>
      <c r="AP513" s="103" t="s">
        <v>575</v>
      </c>
      <c r="AQ513" s="103" t="s">
        <v>611</v>
      </c>
      <c r="AR513" s="103" t="s">
        <v>575</v>
      </c>
      <c r="AS513" s="103">
        <v>0</v>
      </c>
      <c r="AU513" s="103" t="s">
        <v>604</v>
      </c>
      <c r="BC513" s="103"/>
      <c r="BE513" s="103" t="e">
        <f>VLOOKUP(Tabela3[[#This Row],[ID OSP]],[1]Export!$R:$R,1,0)</f>
        <v>#N/A</v>
      </c>
    </row>
    <row r="514" spans="1:58" hidden="1">
      <c r="A514" s="103" t="s">
        <v>2241</v>
      </c>
      <c r="B514" s="103" t="s">
        <v>2242</v>
      </c>
      <c r="C514" s="104" t="s">
        <v>137</v>
      </c>
      <c r="D514" s="456" t="s">
        <v>252</v>
      </c>
      <c r="E514" s="454" t="s">
        <v>138</v>
      </c>
      <c r="G514" s="454">
        <v>45473</v>
      </c>
      <c r="H514" s="454">
        <v>45467</v>
      </c>
      <c r="I514" s="103" t="s">
        <v>139</v>
      </c>
      <c r="J514" s="103" t="s">
        <v>139</v>
      </c>
      <c r="K514" s="458" t="s">
        <v>1272</v>
      </c>
      <c r="L514" s="103" t="s">
        <v>446</v>
      </c>
      <c r="M514" s="103" t="s">
        <v>460</v>
      </c>
      <c r="N514" s="103" t="s">
        <v>757</v>
      </c>
      <c r="O514" s="103" t="s">
        <v>588</v>
      </c>
      <c r="P514" s="103" t="s">
        <v>589</v>
      </c>
      <c r="Q514" s="103" t="s">
        <v>589</v>
      </c>
      <c r="R514" s="458" t="s">
        <v>630</v>
      </c>
      <c r="S514" s="503"/>
      <c r="T514" s="103" t="s">
        <v>252</v>
      </c>
      <c r="U514" s="103" t="s">
        <v>137</v>
      </c>
      <c r="V514" s="454" t="str">
        <f>Tabela3[[#This Row],[NOVO 
PRAZO REDE]]</f>
        <v>REDE OK</v>
      </c>
      <c r="W514" s="454">
        <f>Tabela3[[#This Row],[PRAZO
ATIVAÇÃO]]</f>
        <v>0</v>
      </c>
      <c r="X514" s="103" t="s">
        <v>482</v>
      </c>
      <c r="Y514" s="103" t="str">
        <f>IFERROR("W"&amp;WEEKNUM(Tabela3[[#This Row],[PRAZO RE REVISADO]]),"-")</f>
        <v>-</v>
      </c>
      <c r="Z514" s="103" t="str">
        <f>IFERROR("W"&amp;WEEKNUM(Tabela3[[#This Row],[PRAZO ATIVAÇÃO]]),"-")</f>
        <v>W0</v>
      </c>
      <c r="AA514" s="103">
        <v>2024</v>
      </c>
      <c r="AB514" s="103">
        <v>481235</v>
      </c>
      <c r="AC514" s="103" t="s">
        <v>572</v>
      </c>
      <c r="AD514" s="103" t="s">
        <v>137</v>
      </c>
      <c r="AE514" s="454"/>
      <c r="AF514" s="454"/>
      <c r="AG514" s="474"/>
      <c r="AH514" s="103"/>
      <c r="AK514" s="103" t="str">
        <f ca="1">IF(Tabela3[[#This Row],[STATUS]]&lt;&gt;"PREVISTO","N/A",IF(Tabela3[[#This Row],[Data_RE_CONGELADA]]="REDE OK","OK",IFERROR(IF(TODAY()-Tabela3[[#This Row],[Data_RE_CONGELADA]]&gt;=0,"ATRASADO",IF(TODAY()-Tabela3[[#This Row],[Data_RE_CONGELADA]]&gt;-5,"VENCENDO",IF(TODAY()-Tabela3[[#This Row],[Data_RE_CONGELADA]]&lt;=0,"NO PRAZO"))),"N/A")))</f>
        <v>N/A</v>
      </c>
      <c r="AL514" s="454" t="s">
        <v>138</v>
      </c>
      <c r="AM514" s="454" t="s">
        <v>137</v>
      </c>
      <c r="AN514" s="458" t="s">
        <v>186</v>
      </c>
      <c r="AP514" s="103" t="s">
        <v>575</v>
      </c>
      <c r="AQ514" s="103" t="s">
        <v>611</v>
      </c>
      <c r="AR514" s="103" t="s">
        <v>575</v>
      </c>
      <c r="AS514" s="103">
        <v>0</v>
      </c>
      <c r="AU514" s="103" t="s">
        <v>604</v>
      </c>
      <c r="BC514" s="103"/>
      <c r="BE514" s="103" t="e">
        <f>VLOOKUP(Tabela3[[#This Row],[ID OSP]],[1]Export!$R:$R,1,0)</f>
        <v>#N/A</v>
      </c>
    </row>
    <row r="515" spans="1:58" hidden="1">
      <c r="A515" s="103" t="s">
        <v>2243</v>
      </c>
      <c r="B515" s="103" t="s">
        <v>2244</v>
      </c>
      <c r="C515" s="540" t="s">
        <v>137</v>
      </c>
      <c r="D515" s="454" t="s">
        <v>252</v>
      </c>
      <c r="E515" s="454" t="s">
        <v>138</v>
      </c>
      <c r="G515" s="454">
        <v>45559</v>
      </c>
      <c r="H515" s="454">
        <v>45565</v>
      </c>
      <c r="I515" s="103" t="s">
        <v>139</v>
      </c>
      <c r="J515" s="103" t="s">
        <v>139</v>
      </c>
      <c r="K515" s="458" t="s">
        <v>2245</v>
      </c>
      <c r="L515" s="103" t="s">
        <v>446</v>
      </c>
      <c r="M515" s="103" t="s">
        <v>461</v>
      </c>
      <c r="N515" s="103" t="s">
        <v>461</v>
      </c>
      <c r="O515" s="103" t="s">
        <v>588</v>
      </c>
      <c r="P515" s="103" t="s">
        <v>589</v>
      </c>
      <c r="Q515" s="103" t="s">
        <v>589</v>
      </c>
      <c r="R515" s="458" t="s">
        <v>617</v>
      </c>
      <c r="S515" s="503"/>
      <c r="T515" s="103" t="s">
        <v>252</v>
      </c>
      <c r="U515" s="103" t="s">
        <v>137</v>
      </c>
      <c r="V515" s="454" t="str">
        <f>Tabela3[[#This Row],[NOVO 
PRAZO REDE]]</f>
        <v>REDE OK</v>
      </c>
      <c r="W515" s="454">
        <f>Tabela3[[#This Row],[PRAZO
ATIVAÇÃO]]</f>
        <v>0</v>
      </c>
      <c r="X515" s="103" t="s">
        <v>625</v>
      </c>
      <c r="Y515" s="103" t="str">
        <f>IFERROR("W"&amp;WEEKNUM(Tabela3[[#This Row],[PRAZO RE REVISADO]]),"-")</f>
        <v>-</v>
      </c>
      <c r="Z515" s="103" t="str">
        <f>IFERROR("W"&amp;WEEKNUM(Tabela3[[#This Row],[PRAZO ATIVAÇÃO]]),"-")</f>
        <v>W0</v>
      </c>
      <c r="AA515" s="103">
        <v>2024</v>
      </c>
      <c r="AB515" s="103" t="s">
        <v>139</v>
      </c>
      <c r="AC515" s="103" t="s">
        <v>139</v>
      </c>
      <c r="AD515" s="103" t="s">
        <v>137</v>
      </c>
      <c r="AE515" s="454"/>
      <c r="AF515" s="454"/>
      <c r="AG515" s="474"/>
      <c r="AH515" s="103"/>
      <c r="AK515" s="103" t="str">
        <f ca="1">IF(Tabela3[[#This Row],[STATUS]]&lt;&gt;"PREVISTO","N/A",IF(Tabela3[[#This Row],[Data_RE_CONGELADA]]="REDE OK","OK",IFERROR(IF(TODAY()-Tabela3[[#This Row],[Data_RE_CONGELADA]]&gt;=0,"ATRASADO",IF(TODAY()-Tabela3[[#This Row],[Data_RE_CONGELADA]]&gt;-5,"VENCENDO",IF(TODAY()-Tabela3[[#This Row],[Data_RE_CONGELADA]]&lt;=0,"NO PRAZO"))),"N/A")))</f>
        <v>N/A</v>
      </c>
      <c r="AL515" s="454" t="s">
        <v>138</v>
      </c>
      <c r="AM515" s="454" t="s">
        <v>137</v>
      </c>
      <c r="AN515" s="458" t="s">
        <v>186</v>
      </c>
      <c r="AP515" s="103" t="s">
        <v>575</v>
      </c>
      <c r="AQ515" s="103" t="s">
        <v>611</v>
      </c>
      <c r="AR515" s="103" t="s">
        <v>575</v>
      </c>
      <c r="AS515" s="103">
        <v>0</v>
      </c>
      <c r="AU515" s="103" t="s">
        <v>604</v>
      </c>
      <c r="BC515" s="103"/>
      <c r="BE515" s="103" t="e">
        <f>VLOOKUP(Tabela3[[#This Row],[ID OSP]],[1]Export!$R:$R,1,0)</f>
        <v>#N/A</v>
      </c>
    </row>
    <row r="516" spans="1:58" ht="15" hidden="1">
      <c r="A516" s="103" t="s">
        <v>2246</v>
      </c>
      <c r="B516" s="103" t="s">
        <v>2247</v>
      </c>
      <c r="C516" s="104" t="s">
        <v>565</v>
      </c>
      <c r="D516" s="454" t="s">
        <v>566</v>
      </c>
      <c r="E516" s="454" t="s">
        <v>138</v>
      </c>
      <c r="F516" s="454" t="s">
        <v>137</v>
      </c>
      <c r="G516" s="454">
        <v>45918</v>
      </c>
      <c r="H516" s="454">
        <v>45925</v>
      </c>
      <c r="I516" s="454" t="s">
        <v>139</v>
      </c>
      <c r="J516" s="103" t="s">
        <v>139</v>
      </c>
      <c r="K516" s="104" t="s">
        <v>2248</v>
      </c>
      <c r="L516" s="103" t="s">
        <v>568</v>
      </c>
      <c r="M516" s="103" t="s">
        <v>470</v>
      </c>
      <c r="N516" s="103" t="s">
        <v>2071</v>
      </c>
      <c r="O516" s="103" t="s">
        <v>186</v>
      </c>
      <c r="P516" s="103" t="s">
        <v>569</v>
      </c>
      <c r="Q516" s="103" t="s">
        <v>569</v>
      </c>
      <c r="R516" s="458" t="s">
        <v>2249</v>
      </c>
      <c r="S516" s="455" t="s">
        <v>2250</v>
      </c>
      <c r="T516" s="103" t="s">
        <v>42</v>
      </c>
      <c r="U516" s="103" t="s">
        <v>137</v>
      </c>
      <c r="V516" s="454" t="str">
        <f>Tabela3[[#This Row],[NOVO 
PRAZO REDE]]</f>
        <v>REDE OK</v>
      </c>
      <c r="W516" s="454" t="str">
        <f>Tabela3[[#This Row],[PRAZO
ATIVAÇÃO]]</f>
        <v>ATIVO</v>
      </c>
      <c r="X516" s="103" t="s">
        <v>808</v>
      </c>
      <c r="Y516" s="103" t="str">
        <f>IFERROR("W"&amp;WEEKNUM(Tabela3[[#This Row],[PRAZO RE REVISADO]]),"-")</f>
        <v>-</v>
      </c>
      <c r="Z516" s="103" t="str">
        <f>IFERROR("W"&amp;WEEKNUM(Tabela3[[#This Row],[PRAZO ATIVAÇÃO]]),"-")</f>
        <v>-</v>
      </c>
      <c r="AA516" s="103">
        <v>2025</v>
      </c>
      <c r="AB516" s="103">
        <v>567896</v>
      </c>
      <c r="AC516" s="454" t="s">
        <v>572</v>
      </c>
      <c r="AD516" s="103" t="s">
        <v>137</v>
      </c>
      <c r="AE516" s="454">
        <v>45918</v>
      </c>
      <c r="AF516" s="454"/>
      <c r="AG516" s="474"/>
      <c r="AH516" s="104" t="s">
        <v>917</v>
      </c>
      <c r="AI516" s="458"/>
      <c r="AJ516" s="458"/>
      <c r="AK516" s="103" t="str">
        <f ca="1">IF(Tabela3[[#This Row],[STATUS]]&lt;&gt;"PREVISTO","N/A",IF(Tabela3[[#This Row],[Data_RE_CONGELADA]]="REDE OK","OK",IFERROR(IF(TODAY()-Tabela3[[#This Row],[Data_RE_CONGELADA]]&gt;=0,"ATRASADO",IF(TODAY()-Tabela3[[#This Row],[Data_RE_CONGELADA]]&gt;-5,"VENCENDO",IF(TODAY()-Tabela3[[#This Row],[Data_RE_CONGELADA]]&lt;=0,"NO PRAZO"))),"N/A")))</f>
        <v>N/A</v>
      </c>
      <c r="AL516" s="454">
        <v>45930</v>
      </c>
      <c r="AM516" s="454">
        <v>45930</v>
      </c>
      <c r="AN516" s="458"/>
      <c r="AO516" s="459"/>
      <c r="AP516" s="103" t="s">
        <v>1037</v>
      </c>
      <c r="AR516" s="103" t="s">
        <v>576</v>
      </c>
      <c r="AS516" s="103" t="s">
        <v>577</v>
      </c>
      <c r="AT516" s="103" t="s">
        <v>2251</v>
      </c>
      <c r="AU516" s="103" t="s">
        <v>579</v>
      </c>
      <c r="AV516" s="103" t="s">
        <v>580</v>
      </c>
      <c r="AW516" s="103" t="s">
        <v>580</v>
      </c>
      <c r="AX516" s="103" t="s">
        <v>580</v>
      </c>
      <c r="AY516" s="103" t="s">
        <v>580</v>
      </c>
      <c r="AZ516" s="103" t="s">
        <v>580</v>
      </c>
      <c r="BA516" s="103" t="s">
        <v>139</v>
      </c>
      <c r="BB516" s="103" t="s">
        <v>580</v>
      </c>
      <c r="BC516" s="527" t="s">
        <v>2252</v>
      </c>
      <c r="BE516" s="103" t="e">
        <f>VLOOKUP(Tabela3[[#This Row],[ID OSP]],[1]Export!$R:$R,1,0)</f>
        <v>#N/A</v>
      </c>
    </row>
    <row r="517" spans="1:58" ht="15" hidden="1" customHeight="1">
      <c r="A517" s="103" t="s">
        <v>2253</v>
      </c>
      <c r="B517" s="103" t="s">
        <v>2254</v>
      </c>
      <c r="C517" s="104" t="s">
        <v>137</v>
      </c>
      <c r="D517" s="454" t="s">
        <v>252</v>
      </c>
      <c r="E517" s="454" t="s">
        <v>138</v>
      </c>
      <c r="G517" s="454">
        <v>45503</v>
      </c>
      <c r="H517" s="454">
        <v>45540</v>
      </c>
      <c r="I517" s="103" t="s">
        <v>139</v>
      </c>
      <c r="J517" s="103" t="s">
        <v>139</v>
      </c>
      <c r="K517" s="458" t="s">
        <v>822</v>
      </c>
      <c r="L517" s="103" t="s">
        <v>446</v>
      </c>
      <c r="M517" s="103" t="s">
        <v>465</v>
      </c>
      <c r="N517" s="103" t="s">
        <v>823</v>
      </c>
      <c r="O517" s="103" t="s">
        <v>588</v>
      </c>
      <c r="P517" s="103" t="s">
        <v>589</v>
      </c>
      <c r="Q517" s="103" t="s">
        <v>589</v>
      </c>
      <c r="S517" s="460"/>
      <c r="T517" s="103" t="s">
        <v>252</v>
      </c>
      <c r="U517" s="103" t="s">
        <v>137</v>
      </c>
      <c r="V517" s="454" t="str">
        <f>Tabela3[[#This Row],[NOVO 
PRAZO REDE]]</f>
        <v>REDE OK</v>
      </c>
      <c r="W517" s="454">
        <f>Tabela3[[#This Row],[PRAZO
ATIVAÇÃO]]</f>
        <v>0</v>
      </c>
      <c r="X517" s="103" t="s">
        <v>631</v>
      </c>
      <c r="Y517" s="103" t="str">
        <f>IFERROR("W"&amp;WEEKNUM(Tabela3[[#This Row],[PRAZO RE REVISADO]]),"-")</f>
        <v>-</v>
      </c>
      <c r="Z517" s="103" t="str">
        <f>IFERROR("W"&amp;WEEKNUM(Tabela3[[#This Row],[PRAZO ATIVAÇÃO]]),"-")</f>
        <v>W0</v>
      </c>
      <c r="AA517" s="103">
        <v>2024</v>
      </c>
      <c r="AB517" s="103" t="s">
        <v>139</v>
      </c>
      <c r="AC517" s="103" t="s">
        <v>139</v>
      </c>
      <c r="AD517" s="103" t="s">
        <v>137</v>
      </c>
      <c r="AE517" s="454"/>
      <c r="AF517" s="454"/>
      <c r="AG517" s="474"/>
      <c r="AH517" s="103"/>
      <c r="AK517" s="103" t="str">
        <f ca="1">IF(Tabela3[[#This Row],[STATUS]]&lt;&gt;"PREVISTO","N/A",IF(Tabela3[[#This Row],[Data_RE_CONGELADA]]="REDE OK","OK",IFERROR(IF(TODAY()-Tabela3[[#This Row],[Data_RE_CONGELADA]]&gt;=0,"ATRASADO",IF(TODAY()-Tabela3[[#This Row],[Data_RE_CONGELADA]]&gt;-5,"VENCENDO",IF(TODAY()-Tabela3[[#This Row],[Data_RE_CONGELADA]]&lt;=0,"NO PRAZO"))),"N/A")))</f>
        <v>N/A</v>
      </c>
      <c r="AL517" s="454" t="s">
        <v>138</v>
      </c>
      <c r="AM517" s="454" t="s">
        <v>137</v>
      </c>
      <c r="AN517" s="458" t="s">
        <v>186</v>
      </c>
      <c r="AP517" s="103" t="s">
        <v>575</v>
      </c>
      <c r="AQ517" s="103" t="s">
        <v>611</v>
      </c>
      <c r="AR517" s="103" t="s">
        <v>575</v>
      </c>
      <c r="AS517" s="103">
        <v>0</v>
      </c>
      <c r="AU517" s="103" t="s">
        <v>604</v>
      </c>
      <c r="BC517" s="12" t="s">
        <v>2255</v>
      </c>
      <c r="BE517" s="103" t="e">
        <f>VLOOKUP(Tabela3[[#This Row],[ID OSP]],[1]Export!$R:$R,1,0)</f>
        <v>#N/A</v>
      </c>
    </row>
    <row r="518" spans="1:58" ht="15" hidden="1" customHeight="1">
      <c r="A518" s="103" t="s">
        <v>2256</v>
      </c>
      <c r="B518" s="103" t="s">
        <v>2257</v>
      </c>
      <c r="C518" s="104" t="s">
        <v>137</v>
      </c>
      <c r="D518" s="103" t="s">
        <v>252</v>
      </c>
      <c r="E518" s="454" t="s">
        <v>138</v>
      </c>
      <c r="G518" s="454">
        <v>45638</v>
      </c>
      <c r="H518" s="454" t="s">
        <v>186</v>
      </c>
      <c r="I518" s="103" t="s">
        <v>139</v>
      </c>
      <c r="J518" s="103" t="s">
        <v>139</v>
      </c>
      <c r="K518" s="458" t="s">
        <v>2258</v>
      </c>
      <c r="L518" s="103" t="s">
        <v>468</v>
      </c>
      <c r="M518" s="103" t="s">
        <v>470</v>
      </c>
      <c r="N518" s="103" t="s">
        <v>470</v>
      </c>
      <c r="O518" s="103" t="s">
        <v>137</v>
      </c>
      <c r="P518" s="103" t="s">
        <v>1174</v>
      </c>
      <c r="Q518" s="103" t="s">
        <v>1174</v>
      </c>
      <c r="R518" s="458" t="s">
        <v>617</v>
      </c>
      <c r="S518" s="503"/>
      <c r="T518" s="103" t="s">
        <v>42</v>
      </c>
      <c r="U518" s="103" t="s">
        <v>137</v>
      </c>
      <c r="V518" s="454" t="s">
        <v>138</v>
      </c>
      <c r="W518" s="454">
        <f>Tabela3[[#This Row],[PRAZO
ATIVAÇÃO]]</f>
        <v>0</v>
      </c>
      <c r="X518" s="103" t="s">
        <v>500</v>
      </c>
      <c r="Y518" s="103" t="str">
        <f>IFERROR("W"&amp;WEEKNUM(Tabela3[[#This Row],[PRAZO RE REVISADO]]),"-")</f>
        <v>-</v>
      </c>
      <c r="Z518" s="103" t="str">
        <f>IFERROR("W"&amp;WEEKNUM(Tabela3[[#This Row],[PRAZO ATIVAÇÃO]]),"-")</f>
        <v>W0</v>
      </c>
      <c r="AA518" s="103">
        <v>2024</v>
      </c>
      <c r="AB518" s="103">
        <v>509269</v>
      </c>
      <c r="AC518" s="103" t="s">
        <v>572</v>
      </c>
      <c r="AD518" s="103" t="s">
        <v>137</v>
      </c>
      <c r="AE518" s="454"/>
      <c r="AF518" s="454"/>
      <c r="AG518" s="474"/>
      <c r="AH518" s="103" t="e">
        <f>VLOOKUP(Tabela3[[#This Row],[SITE]],#REF!,8,0)</f>
        <v>#REF!</v>
      </c>
      <c r="AK518" s="103" t="str">
        <f ca="1">IF(Tabela3[[#This Row],[STATUS]]&lt;&gt;"PREVISTO","N/A",IF(Tabela3[[#This Row],[Data_RE_CONGELADA]]="REDE OK","OK",IFERROR(IF(TODAY()-Tabela3[[#This Row],[Data_RE_CONGELADA]]&gt;=0,"ATRASADO",IF(TODAY()-Tabela3[[#This Row],[Data_RE_CONGELADA]]&gt;-5,"VENCENDO",IF(TODAY()-Tabela3[[#This Row],[Data_RE_CONGELADA]]&lt;=0,"NO PRAZO"))),"N/A")))</f>
        <v>N/A</v>
      </c>
      <c r="AL518" s="454">
        <v>45588</v>
      </c>
      <c r="AM518" s="454">
        <v>45593</v>
      </c>
      <c r="AN518" s="458" t="s">
        <v>186</v>
      </c>
      <c r="AO518" s="458" t="s">
        <v>2259</v>
      </c>
      <c r="AP518" s="103" t="s">
        <v>575</v>
      </c>
      <c r="AQ518" s="103" t="s">
        <v>688</v>
      </c>
      <c r="AR518" s="103" t="s">
        <v>576</v>
      </c>
      <c r="AS518" s="103">
        <v>0</v>
      </c>
      <c r="AU518" s="103" t="s">
        <v>579</v>
      </c>
      <c r="AV518" s="103" t="s">
        <v>580</v>
      </c>
      <c r="AW518" s="103" t="s">
        <v>580</v>
      </c>
      <c r="AX518" s="103" t="s">
        <v>581</v>
      </c>
      <c r="AY518" s="103" t="s">
        <v>580</v>
      </c>
      <c r="AZ518" s="103" t="s">
        <v>581</v>
      </c>
      <c r="BA518" s="103" t="s">
        <v>139</v>
      </c>
      <c r="BC518" s="12" t="s">
        <v>2260</v>
      </c>
      <c r="BE518" s="103" t="e">
        <f>VLOOKUP(Tabela3[[#This Row],[ID OSP]],[1]Export!$R:$R,1,0)</f>
        <v>#N/A</v>
      </c>
    </row>
    <row r="519" spans="1:58" ht="15" hidden="1" customHeight="1">
      <c r="A519" s="103" t="s">
        <v>2261</v>
      </c>
      <c r="B519" s="103" t="s">
        <v>2262</v>
      </c>
      <c r="C519" s="104" t="s">
        <v>137</v>
      </c>
      <c r="D519" s="456" t="s">
        <v>252</v>
      </c>
      <c r="E519" s="454" t="s">
        <v>138</v>
      </c>
      <c r="G519" s="454">
        <v>45451</v>
      </c>
      <c r="H519" s="454">
        <v>45485</v>
      </c>
      <c r="I519" s="103" t="s">
        <v>139</v>
      </c>
      <c r="J519" s="103" t="s">
        <v>139</v>
      </c>
      <c r="K519" s="458" t="s">
        <v>717</v>
      </c>
      <c r="L519" s="103" t="s">
        <v>446</v>
      </c>
      <c r="M519" s="103" t="s">
        <v>461</v>
      </c>
      <c r="N519" s="103" t="s">
        <v>694</v>
      </c>
      <c r="O519" s="103" t="s">
        <v>588</v>
      </c>
      <c r="P519" s="103" t="s">
        <v>589</v>
      </c>
      <c r="Q519" s="103" t="s">
        <v>589</v>
      </c>
      <c r="R519" s="458" t="s">
        <v>658</v>
      </c>
      <c r="S519" s="503"/>
      <c r="T519" s="103" t="s">
        <v>252</v>
      </c>
      <c r="U519" s="103" t="s">
        <v>137</v>
      </c>
      <c r="V519" s="454" t="str">
        <f>Tabela3[[#This Row],[NOVO 
PRAZO REDE]]</f>
        <v>REDE OK</v>
      </c>
      <c r="W519" s="454">
        <f>Tabela3[[#This Row],[PRAZO
ATIVAÇÃO]]</f>
        <v>0</v>
      </c>
      <c r="X519" s="103" t="s">
        <v>625</v>
      </c>
      <c r="Y519" s="103" t="str">
        <f>IFERROR("W"&amp;WEEKNUM(Tabela3[[#This Row],[PRAZO RE REVISADO]]),"-")</f>
        <v>-</v>
      </c>
      <c r="Z519" s="103" t="str">
        <f>IFERROR("W"&amp;WEEKNUM(Tabela3[[#This Row],[PRAZO ATIVAÇÃO]]),"-")</f>
        <v>W0</v>
      </c>
      <c r="AA519" s="103">
        <v>2024</v>
      </c>
      <c r="AB519" s="103" t="s">
        <v>675</v>
      </c>
      <c r="AC519" s="103" t="s">
        <v>139</v>
      </c>
      <c r="AD519" s="103" t="s">
        <v>137</v>
      </c>
      <c r="AE519" s="454"/>
      <c r="AF519" s="454"/>
      <c r="AG519" s="474"/>
      <c r="AH519" s="103"/>
      <c r="AK519" s="103" t="str">
        <f ca="1">IF(Tabela3[[#This Row],[STATUS]]&lt;&gt;"PREVISTO","N/A",IF(Tabela3[[#This Row],[Data_RE_CONGELADA]]="REDE OK","OK",IFERROR(IF(TODAY()-Tabela3[[#This Row],[Data_RE_CONGELADA]]&gt;=0,"ATRASADO",IF(TODAY()-Tabela3[[#This Row],[Data_RE_CONGELADA]]&gt;-5,"VENCENDO",IF(TODAY()-Tabela3[[#This Row],[Data_RE_CONGELADA]]&lt;=0,"NO PRAZO"))),"N/A")))</f>
        <v>N/A</v>
      </c>
      <c r="AL519" s="454" t="s">
        <v>138</v>
      </c>
      <c r="AM519" s="454" t="s">
        <v>137</v>
      </c>
      <c r="AN519" s="458" t="s">
        <v>186</v>
      </c>
      <c r="AP519" s="103" t="s">
        <v>575</v>
      </c>
      <c r="AQ519" s="103" t="s">
        <v>611</v>
      </c>
      <c r="AR519" s="103" t="s">
        <v>575</v>
      </c>
      <c r="AS519" s="103">
        <v>0</v>
      </c>
      <c r="AU519" s="103" t="s">
        <v>604</v>
      </c>
      <c r="BC519" s="12" t="s">
        <v>2263</v>
      </c>
      <c r="BE519" s="103" t="e">
        <f>VLOOKUP(Tabela3[[#This Row],[ID OSP]],[1]Export!$R:$R,1,0)</f>
        <v>#N/A</v>
      </c>
    </row>
    <row r="520" spans="1:58" ht="15" hidden="1" customHeight="1">
      <c r="A520" s="103" t="s">
        <v>2264</v>
      </c>
      <c r="B520" s="103" t="s">
        <v>2265</v>
      </c>
      <c r="C520" s="104" t="s">
        <v>137</v>
      </c>
      <c r="D520" s="103" t="s">
        <v>252</v>
      </c>
      <c r="E520" s="454" t="s">
        <v>138</v>
      </c>
      <c r="G520" s="454">
        <v>45638</v>
      </c>
      <c r="H520" s="454">
        <v>45653</v>
      </c>
      <c r="I520" s="103" t="s">
        <v>139</v>
      </c>
      <c r="J520" s="103" t="s">
        <v>139</v>
      </c>
      <c r="K520" s="458" t="s">
        <v>2266</v>
      </c>
      <c r="L520" s="103" t="s">
        <v>468</v>
      </c>
      <c r="M520" s="103" t="s">
        <v>470</v>
      </c>
      <c r="N520" s="103" t="s">
        <v>470</v>
      </c>
      <c r="O520" s="103" t="s">
        <v>137</v>
      </c>
      <c r="P520" s="103" t="s">
        <v>1174</v>
      </c>
      <c r="Q520" s="103" t="s">
        <v>1174</v>
      </c>
      <c r="R520" s="458" t="s">
        <v>617</v>
      </c>
      <c r="S520" s="503"/>
      <c r="T520" s="103" t="s">
        <v>42</v>
      </c>
      <c r="U520" s="103" t="s">
        <v>137</v>
      </c>
      <c r="V520" s="454" t="s">
        <v>138</v>
      </c>
      <c r="W520" s="454">
        <f>Tabela3[[#This Row],[PRAZO
ATIVAÇÃO]]</f>
        <v>0</v>
      </c>
      <c r="X520" s="103" t="s">
        <v>500</v>
      </c>
      <c r="Y520" s="103" t="str">
        <f>IFERROR("W"&amp;WEEKNUM(Tabela3[[#This Row],[PRAZO RE REVISADO]]),"-")</f>
        <v>-</v>
      </c>
      <c r="Z520" s="103" t="str">
        <f>IFERROR("W"&amp;WEEKNUM(Tabela3[[#This Row],[PRAZO ATIVAÇÃO]]),"-")</f>
        <v>W0</v>
      </c>
      <c r="AA520" s="103">
        <v>2024</v>
      </c>
      <c r="AB520" s="103">
        <v>509271</v>
      </c>
      <c r="AC520" s="103" t="s">
        <v>572</v>
      </c>
      <c r="AD520" s="103" t="s">
        <v>137</v>
      </c>
      <c r="AE520" s="454"/>
      <c r="AF520" s="454"/>
      <c r="AG520" s="474"/>
      <c r="AH520" s="103" t="e">
        <f>VLOOKUP(Tabela3[[#This Row],[SITE]],#REF!,8,0)</f>
        <v>#REF!</v>
      </c>
      <c r="AK520" s="103" t="str">
        <f ca="1">IF(Tabela3[[#This Row],[STATUS]]&lt;&gt;"PREVISTO","N/A",IF(Tabela3[[#This Row],[Data_RE_CONGELADA]]="REDE OK","OK",IFERROR(IF(TODAY()-Tabela3[[#This Row],[Data_RE_CONGELADA]]&gt;=0,"ATRASADO",IF(TODAY()-Tabela3[[#This Row],[Data_RE_CONGELADA]]&gt;-5,"VENCENDO",IF(TODAY()-Tabela3[[#This Row],[Data_RE_CONGELADA]]&lt;=0,"NO PRAZO"))),"N/A")))</f>
        <v>N/A</v>
      </c>
      <c r="AL520" s="454">
        <v>45588</v>
      </c>
      <c r="AM520" s="454">
        <v>45593</v>
      </c>
      <c r="AN520" s="458" t="s">
        <v>186</v>
      </c>
      <c r="AP520" s="103" t="s">
        <v>575</v>
      </c>
      <c r="AQ520" s="103" t="s">
        <v>688</v>
      </c>
      <c r="AR520" s="103" t="s">
        <v>576</v>
      </c>
      <c r="AS520" s="103">
        <v>0</v>
      </c>
      <c r="AU520" s="103" t="s">
        <v>579</v>
      </c>
      <c r="AV520" s="103" t="s">
        <v>580</v>
      </c>
      <c r="AW520" s="103" t="s">
        <v>580</v>
      </c>
      <c r="AX520" s="103" t="s">
        <v>581</v>
      </c>
      <c r="AY520" s="103" t="s">
        <v>580</v>
      </c>
      <c r="AZ520" s="103" t="s">
        <v>581</v>
      </c>
      <c r="BA520" s="103" t="s">
        <v>139</v>
      </c>
      <c r="BC520" s="530" t="s">
        <v>2267</v>
      </c>
      <c r="BE520" s="103" t="e">
        <f>VLOOKUP(Tabela3[[#This Row],[ID OSP]],[1]Export!$R:$R,1,0)</f>
        <v>#N/A</v>
      </c>
    </row>
    <row r="521" spans="1:58" ht="15" hidden="1" customHeight="1">
      <c r="A521" s="103" t="s">
        <v>763</v>
      </c>
      <c r="B521" s="103" t="s">
        <v>2268</v>
      </c>
      <c r="C521" s="104" t="s">
        <v>137</v>
      </c>
      <c r="D521" s="454" t="s">
        <v>252</v>
      </c>
      <c r="E521" s="454" t="s">
        <v>138</v>
      </c>
      <c r="G521" s="454">
        <v>45594</v>
      </c>
      <c r="H521" s="454">
        <v>45595</v>
      </c>
      <c r="I521" s="103" t="s">
        <v>139</v>
      </c>
      <c r="J521" s="103" t="s">
        <v>139</v>
      </c>
      <c r="K521" s="458" t="s">
        <v>2269</v>
      </c>
      <c r="L521" s="103" t="s">
        <v>445</v>
      </c>
      <c r="M521" s="103" t="s">
        <v>447</v>
      </c>
      <c r="N521" s="103" t="s">
        <v>186</v>
      </c>
      <c r="O521" s="103" t="s">
        <v>663</v>
      </c>
      <c r="P521" s="103" t="s">
        <v>885</v>
      </c>
      <c r="Q521" s="103" t="s">
        <v>589</v>
      </c>
      <c r="R521" s="455" t="s">
        <v>2270</v>
      </c>
      <c r="S521" s="503"/>
      <c r="T521" s="103" t="s">
        <v>42</v>
      </c>
      <c r="U521" s="103" t="s">
        <v>137</v>
      </c>
      <c r="V521" s="454" t="str">
        <f>Tabela3[[#This Row],[NOVO 
PRAZO REDE]]</f>
        <v>REDE OK</v>
      </c>
      <c r="W521" s="454">
        <f>Tabela3[[#This Row],[PRAZO
ATIVAÇÃO]]</f>
        <v>0</v>
      </c>
      <c r="X521" s="103" t="s">
        <v>500</v>
      </c>
      <c r="Y521" s="103" t="str">
        <f>IFERROR("W"&amp;WEEKNUM(Tabela3[[#This Row],[PRAZO RE REVISADO]]),"-")</f>
        <v>-</v>
      </c>
      <c r="Z521" s="103" t="str">
        <f>IFERROR("W"&amp;WEEKNUM(Tabela3[[#This Row],[PRAZO ATIVAÇÃO]]),"-")</f>
        <v>W0</v>
      </c>
      <c r="AA521" s="103">
        <v>2024</v>
      </c>
      <c r="AB521" s="103">
        <v>506542</v>
      </c>
      <c r="AC521" s="103" t="s">
        <v>572</v>
      </c>
      <c r="AD521" s="103" t="s">
        <v>137</v>
      </c>
      <c r="AE521" s="454"/>
      <c r="AF521" s="454"/>
      <c r="AG521" s="474"/>
      <c r="AH521" s="103"/>
      <c r="AK521" s="103" t="str">
        <f ca="1">IF(Tabela3[[#This Row],[STATUS]]&lt;&gt;"PREVISTO","N/A",IF(Tabela3[[#This Row],[Data_RE_CONGELADA]]="REDE OK","OK",IFERROR(IF(TODAY()-Tabela3[[#This Row],[Data_RE_CONGELADA]]&gt;=0,"ATRASADO",IF(TODAY()-Tabela3[[#This Row],[Data_RE_CONGELADA]]&gt;-5,"VENCENDO",IF(TODAY()-Tabela3[[#This Row],[Data_RE_CONGELADA]]&lt;=0,"NO PRAZO"))),"N/A")))</f>
        <v>N/A</v>
      </c>
      <c r="AL521" s="454" t="s">
        <v>766</v>
      </c>
      <c r="AM521" s="454">
        <v>45591</v>
      </c>
      <c r="AN521" s="458" t="s">
        <v>767</v>
      </c>
      <c r="AO521" s="458" t="s">
        <v>768</v>
      </c>
      <c r="AP521" s="103" t="s">
        <v>575</v>
      </c>
      <c r="AQ521" s="103" t="s">
        <v>611</v>
      </c>
      <c r="AR521" s="103" t="s">
        <v>575</v>
      </c>
      <c r="AS521" s="103">
        <v>0</v>
      </c>
      <c r="AU521" s="103" t="s">
        <v>604</v>
      </c>
      <c r="BC521" s="103"/>
      <c r="BE521" s="103" t="e">
        <f>VLOOKUP(Tabela3[[#This Row],[ID OSP]],[1]Export!$R:$R,1,0)</f>
        <v>#N/A</v>
      </c>
    </row>
    <row r="522" spans="1:58" ht="15" hidden="1" customHeight="1">
      <c r="A522" s="103" t="s">
        <v>2271</v>
      </c>
      <c r="B522" s="103" t="s">
        <v>2272</v>
      </c>
      <c r="C522" s="104" t="s">
        <v>137</v>
      </c>
      <c r="D522" s="456" t="s">
        <v>252</v>
      </c>
      <c r="E522" s="454" t="s">
        <v>138</v>
      </c>
      <c r="G522" s="454">
        <v>45496</v>
      </c>
      <c r="H522" s="454">
        <v>45546</v>
      </c>
      <c r="I522" s="103" t="s">
        <v>139</v>
      </c>
      <c r="J522" s="103" t="s">
        <v>139</v>
      </c>
      <c r="K522" s="458" t="s">
        <v>2273</v>
      </c>
      <c r="L522" s="103" t="s">
        <v>446</v>
      </c>
      <c r="M522" s="103" t="s">
        <v>457</v>
      </c>
      <c r="N522" s="103" t="s">
        <v>457</v>
      </c>
      <c r="O522" s="103" t="s">
        <v>588</v>
      </c>
      <c r="P522" s="103" t="s">
        <v>653</v>
      </c>
      <c r="Q522" s="103" t="s">
        <v>589</v>
      </c>
      <c r="R522" s="458" t="s">
        <v>857</v>
      </c>
      <c r="S522" s="460"/>
      <c r="T522" s="103" t="s">
        <v>42</v>
      </c>
      <c r="U522" s="103" t="s">
        <v>137</v>
      </c>
      <c r="V522" s="454" t="str">
        <f>Tabela3[[#This Row],[NOVO 
PRAZO REDE]]</f>
        <v>REDE OK</v>
      </c>
      <c r="W522" s="454">
        <f>Tabela3[[#This Row],[PRAZO
ATIVAÇÃO]]</f>
        <v>0</v>
      </c>
      <c r="X522" s="103" t="s">
        <v>729</v>
      </c>
      <c r="Y522" s="103" t="str">
        <f>IFERROR("W"&amp;WEEKNUM(Tabela3[[#This Row],[PRAZO RE REVISADO]]),"-")</f>
        <v>-</v>
      </c>
      <c r="Z522" s="103" t="str">
        <f>IFERROR("W"&amp;WEEKNUM(Tabela3[[#This Row],[PRAZO ATIVAÇÃO]]),"-")</f>
        <v>W0</v>
      </c>
      <c r="AA522" s="103">
        <v>2024</v>
      </c>
      <c r="AB522" s="103">
        <v>508090</v>
      </c>
      <c r="AC522" s="103" t="s">
        <v>572</v>
      </c>
      <c r="AD522" s="103" t="s">
        <v>137</v>
      </c>
      <c r="AE522" s="454"/>
      <c r="AF522" s="454"/>
      <c r="AG522" s="474"/>
      <c r="AH522" s="103"/>
      <c r="AK522" s="103" t="str">
        <f ca="1">IF(Tabela3[[#This Row],[STATUS]]&lt;&gt;"PREVISTO","N/A",IF(Tabela3[[#This Row],[Data_RE_CONGELADA]]="REDE OK","OK",IFERROR(IF(TODAY()-Tabela3[[#This Row],[Data_RE_CONGELADA]]&gt;=0,"ATRASADO",IF(TODAY()-Tabela3[[#This Row],[Data_RE_CONGELADA]]&gt;-5,"VENCENDO",IF(TODAY()-Tabela3[[#This Row],[Data_RE_CONGELADA]]&lt;=0,"NO PRAZO"))),"N/A")))</f>
        <v>N/A</v>
      </c>
      <c r="AL522" s="454" t="s">
        <v>138</v>
      </c>
      <c r="AM522" s="454" t="s">
        <v>137</v>
      </c>
      <c r="AN522" s="458" t="s">
        <v>186</v>
      </c>
      <c r="AP522" s="103" t="s">
        <v>575</v>
      </c>
      <c r="AQ522" s="103" t="s">
        <v>611</v>
      </c>
      <c r="AR522" s="103" t="s">
        <v>575</v>
      </c>
      <c r="AS522" s="103">
        <v>1</v>
      </c>
      <c r="AU522" s="103" t="s">
        <v>604</v>
      </c>
      <c r="BC522" s="103"/>
      <c r="BE522" s="103" t="e">
        <f>VLOOKUP(Tabela3[[#This Row],[ID OSP]],[1]Export!$R:$R,1,0)</f>
        <v>#N/A</v>
      </c>
    </row>
    <row r="523" spans="1:58" ht="15" hidden="1" customHeight="1">
      <c r="A523" s="103" t="s">
        <v>2274</v>
      </c>
      <c r="B523" s="103" t="s">
        <v>2275</v>
      </c>
      <c r="C523" s="104" t="s">
        <v>596</v>
      </c>
      <c r="D523" s="454" t="s">
        <v>136</v>
      </c>
      <c r="E523" s="454" t="s">
        <v>136</v>
      </c>
      <c r="G523" s="454">
        <v>45483</v>
      </c>
      <c r="H523" s="454">
        <v>45483</v>
      </c>
      <c r="I523" s="103" t="s">
        <v>139</v>
      </c>
      <c r="J523" s="103" t="s">
        <v>139</v>
      </c>
      <c r="K523" s="458" t="s">
        <v>597</v>
      </c>
      <c r="L523" s="103" t="s">
        <v>446</v>
      </c>
      <c r="M523" s="103" t="s">
        <v>464</v>
      </c>
      <c r="N523" s="103" t="s">
        <v>819</v>
      </c>
      <c r="O523" s="103" t="s">
        <v>616</v>
      </c>
      <c r="P523" s="103" t="s">
        <v>589</v>
      </c>
      <c r="Q523" s="103" t="s">
        <v>589</v>
      </c>
      <c r="R523" s="458" t="s">
        <v>136</v>
      </c>
      <c r="S523" s="460"/>
      <c r="T523" s="103" t="s">
        <v>252</v>
      </c>
      <c r="U523" s="103" t="s">
        <v>136</v>
      </c>
      <c r="V523" s="454" t="str">
        <f>Tabela3[[#This Row],[NOVO 
PRAZO REDE]]</f>
        <v>RÁDIO</v>
      </c>
      <c r="W523" s="454">
        <f>Tabela3[[#This Row],[PRAZO
ATIVAÇÃO]]</f>
        <v>0</v>
      </c>
      <c r="X523" s="103" t="s">
        <v>600</v>
      </c>
      <c r="Y523" s="103" t="str">
        <f>IFERROR("W"&amp;WEEKNUM(Tabela3[[#This Row],[PRAZO RE REVISADO]]),"-")</f>
        <v>-</v>
      </c>
      <c r="Z523" s="103" t="str">
        <f>IFERROR("W"&amp;WEEKNUM(Tabela3[[#This Row],[PRAZO ATIVAÇÃO]]),"-")</f>
        <v>W0</v>
      </c>
      <c r="AA523" s="103">
        <v>2024</v>
      </c>
      <c r="AB523" s="103" t="s">
        <v>675</v>
      </c>
      <c r="AC523" s="103" t="s">
        <v>139</v>
      </c>
      <c r="AD523" s="103" t="s">
        <v>137</v>
      </c>
      <c r="AE523" s="454"/>
      <c r="AF523" s="454"/>
      <c r="AG523" s="474"/>
      <c r="AH523" s="458" t="s">
        <v>602</v>
      </c>
      <c r="AK523" s="103" t="str">
        <f ca="1">IF(Tabela3[[#This Row],[STATUS]]&lt;&gt;"PREVISTO","N/A",IF(Tabela3[[#This Row],[Data_RE_CONGELADA]]="REDE OK","OK",IFERROR(IF(TODAY()-Tabela3[[#This Row],[Data_RE_CONGELADA]]&gt;=0,"ATRASADO",IF(TODAY()-Tabela3[[#This Row],[Data_RE_CONGELADA]]&gt;-5,"VENCENDO",IF(TODAY()-Tabela3[[#This Row],[Data_RE_CONGELADA]]&lt;=0,"NO PRAZO"))),"N/A")))</f>
        <v>N/A</v>
      </c>
      <c r="AL523" s="454" t="s">
        <v>138</v>
      </c>
      <c r="AM523" s="454" t="s">
        <v>137</v>
      </c>
      <c r="AN523" s="458" t="s">
        <v>186</v>
      </c>
      <c r="AP523" s="103" t="s">
        <v>575</v>
      </c>
      <c r="AQ523" s="103" t="s">
        <v>611</v>
      </c>
      <c r="AR523" s="103" t="s">
        <v>575</v>
      </c>
      <c r="AS523" s="103">
        <v>1</v>
      </c>
      <c r="AU523" s="103" t="s">
        <v>604</v>
      </c>
      <c r="BC523" s="103"/>
      <c r="BE523" s="103" t="e">
        <f>VLOOKUP(Tabela3[[#This Row],[ID OSP]],[1]Export!$R:$R,1,0)</f>
        <v>#N/A</v>
      </c>
    </row>
    <row r="524" spans="1:58" ht="15" hidden="1" customHeight="1">
      <c r="A524" s="103" t="s">
        <v>2276</v>
      </c>
      <c r="B524" s="103" t="s">
        <v>2277</v>
      </c>
      <c r="C524" s="104" t="s">
        <v>137</v>
      </c>
      <c r="D524" s="103" t="s">
        <v>252</v>
      </c>
      <c r="E524" s="103" t="s">
        <v>138</v>
      </c>
      <c r="G524" s="454">
        <v>45586</v>
      </c>
      <c r="H524" s="454">
        <v>45625</v>
      </c>
      <c r="I524" s="103" t="s">
        <v>139</v>
      </c>
      <c r="J524" s="103" t="s">
        <v>139</v>
      </c>
      <c r="K524" s="458" t="s">
        <v>2278</v>
      </c>
      <c r="L524" s="103" t="s">
        <v>468</v>
      </c>
      <c r="M524" s="103" t="s">
        <v>470</v>
      </c>
      <c r="N524" s="103" t="s">
        <v>470</v>
      </c>
      <c r="O524" s="103" t="s">
        <v>137</v>
      </c>
      <c r="P524" s="103" t="s">
        <v>1174</v>
      </c>
      <c r="Q524" s="103" t="s">
        <v>1174</v>
      </c>
      <c r="R524" s="458" t="s">
        <v>2279</v>
      </c>
      <c r="S524" s="503"/>
      <c r="T524" s="103" t="s">
        <v>42</v>
      </c>
      <c r="U524" s="103" t="s">
        <v>137</v>
      </c>
      <c r="V524" s="454" t="str">
        <f>Tabela3[[#This Row],[NOVO 
PRAZO REDE]]</f>
        <v>REDE OK</v>
      </c>
      <c r="W524" s="454">
        <f>Tabela3[[#This Row],[PRAZO
ATIVAÇÃO]]</f>
        <v>0</v>
      </c>
      <c r="X524" s="103" t="s">
        <v>500</v>
      </c>
      <c r="Y524" s="103" t="str">
        <f>IFERROR("W"&amp;WEEKNUM(Tabela3[[#This Row],[PRAZO RE REVISADO]]),"-")</f>
        <v>-</v>
      </c>
      <c r="Z524" s="103" t="str">
        <f>IFERROR("W"&amp;WEEKNUM(Tabela3[[#This Row],[PRAZO ATIVAÇÃO]]),"-")</f>
        <v>W0</v>
      </c>
      <c r="AA524" s="103">
        <v>2024</v>
      </c>
      <c r="AB524" s="103">
        <v>509270</v>
      </c>
      <c r="AC524" s="103" t="s">
        <v>572</v>
      </c>
      <c r="AD524" s="103" t="s">
        <v>137</v>
      </c>
      <c r="AE524" s="454"/>
      <c r="AF524" s="454"/>
      <c r="AG524" s="474"/>
      <c r="AH524" s="103" t="e">
        <f>VLOOKUP(Tabela3[[#This Row],[SITE]],#REF!,8,0)</f>
        <v>#REF!</v>
      </c>
      <c r="AK524" s="103" t="str">
        <f ca="1">IF(Tabela3[[#This Row],[STATUS]]&lt;&gt;"PREVISTO","N/A",IF(Tabela3[[#This Row],[Data_RE_CONGELADA]]="REDE OK","OK",IFERROR(IF(TODAY()-Tabela3[[#This Row],[Data_RE_CONGELADA]]&gt;=0,"ATRASADO",IF(TODAY()-Tabela3[[#This Row],[Data_RE_CONGELADA]]&gt;-5,"VENCENDO",IF(TODAY()-Tabela3[[#This Row],[Data_RE_CONGELADA]]&lt;=0,"NO PRAZO"))),"N/A")))</f>
        <v>N/A</v>
      </c>
      <c r="AL524" s="454">
        <v>45588</v>
      </c>
      <c r="AM524" s="454">
        <v>45593</v>
      </c>
      <c r="AN524" s="458" t="s">
        <v>186</v>
      </c>
      <c r="AP524" s="103" t="s">
        <v>575</v>
      </c>
      <c r="AQ524" s="103" t="s">
        <v>688</v>
      </c>
      <c r="AR524" s="103" t="s">
        <v>576</v>
      </c>
      <c r="AS524" s="103">
        <v>0</v>
      </c>
      <c r="AU524" s="103" t="s">
        <v>579</v>
      </c>
      <c r="AV524" s="103" t="s">
        <v>580</v>
      </c>
      <c r="AW524" s="103" t="s">
        <v>580</v>
      </c>
      <c r="AX524" s="103" t="s">
        <v>580</v>
      </c>
      <c r="AY524" s="103" t="s">
        <v>580</v>
      </c>
      <c r="AZ524" s="103" t="s">
        <v>580</v>
      </c>
      <c r="BA524" s="103" t="s">
        <v>139</v>
      </c>
      <c r="BC524" s="103"/>
      <c r="BE524" s="103" t="e">
        <f>VLOOKUP(Tabela3[[#This Row],[ID OSP]],[1]Export!$R:$R,1,0)</f>
        <v>#N/A</v>
      </c>
    </row>
    <row r="525" spans="1:58" ht="15" hidden="1" customHeight="1">
      <c r="A525" s="103" t="s">
        <v>2280</v>
      </c>
      <c r="B525" s="103" t="s">
        <v>2281</v>
      </c>
      <c r="C525" s="104" t="s">
        <v>565</v>
      </c>
      <c r="D525" s="454" t="s">
        <v>566</v>
      </c>
      <c r="E525" s="454" t="s">
        <v>138</v>
      </c>
      <c r="F525" s="454" t="s">
        <v>137</v>
      </c>
      <c r="G525" s="454">
        <v>45811</v>
      </c>
      <c r="H525" s="454">
        <v>45919</v>
      </c>
      <c r="I525" s="463" t="s">
        <v>139</v>
      </c>
      <c r="J525" s="463" t="s">
        <v>139</v>
      </c>
      <c r="K525" s="104" t="s">
        <v>2282</v>
      </c>
      <c r="L525" s="103" t="s">
        <v>568</v>
      </c>
      <c r="M525" s="103" t="s">
        <v>2283</v>
      </c>
      <c r="N525" s="103" t="s">
        <v>680</v>
      </c>
      <c r="O525" s="103" t="s">
        <v>186</v>
      </c>
      <c r="P525" s="103" t="s">
        <v>681</v>
      </c>
      <c r="Q525" s="103" t="s">
        <v>681</v>
      </c>
      <c r="R525" s="458" t="s">
        <v>2284</v>
      </c>
      <c r="S525" s="579" t="s">
        <v>2285</v>
      </c>
      <c r="T525" s="103" t="s">
        <v>42</v>
      </c>
      <c r="U525" s="103" t="s">
        <v>137</v>
      </c>
      <c r="V525" s="454" t="str">
        <f>Tabela3[[#This Row],[NOVO 
PRAZO REDE]]</f>
        <v>REDE OK</v>
      </c>
      <c r="W525" s="454" t="str">
        <f>Tabela3[[#This Row],[PRAZO
ATIVAÇÃO]]</f>
        <v>ATIVO</v>
      </c>
      <c r="X525" s="103" t="s">
        <v>684</v>
      </c>
      <c r="Y525" s="103" t="str">
        <f>IFERROR("W"&amp;WEEKNUM(Tabela3[[#This Row],[PRAZO RE REVISADO]]),"-")</f>
        <v>-</v>
      </c>
      <c r="Z525" s="103" t="str">
        <f>IFERROR("W"&amp;WEEKNUM(Tabela3[[#This Row],[PRAZO ATIVAÇÃO]]),"-")</f>
        <v>-</v>
      </c>
      <c r="AA525" s="103">
        <v>2025</v>
      </c>
      <c r="AB525" s="103">
        <v>577668</v>
      </c>
      <c r="AC525" s="454" t="s">
        <v>572</v>
      </c>
      <c r="AD525" s="103" t="s">
        <v>137</v>
      </c>
      <c r="AE525" s="580">
        <v>46167</v>
      </c>
      <c r="AF525" s="456"/>
      <c r="AG525" s="456"/>
      <c r="AH525" s="551" t="s">
        <v>917</v>
      </c>
      <c r="AI525" s="465"/>
      <c r="AJ525" s="465"/>
      <c r="AK525" s="103" t="s">
        <v>575</v>
      </c>
      <c r="AL525" s="454" t="str">
        <f>Tabela3[[#This Row],[NOVO 
PRAZO REDE]]</f>
        <v>REDE OK</v>
      </c>
      <c r="AM525" s="454" t="str">
        <f>Tabela3[[#This Row],[PRAZO
ATIVAÇÃO]]</f>
        <v>ATIVO</v>
      </c>
      <c r="AN525" s="458"/>
      <c r="AO525" s="459"/>
      <c r="AP525" s="454" t="str">
        <f>Tabela3[[#This Row],[NOVO 
PRAZO REDE]]</f>
        <v>REDE OK</v>
      </c>
      <c r="AQ525" s="103" t="s">
        <v>688</v>
      </c>
      <c r="AR525" s="103" t="s">
        <v>689</v>
      </c>
      <c r="AS525" s="103" t="s">
        <v>918</v>
      </c>
      <c r="AT525" s="103" t="s">
        <v>2286</v>
      </c>
      <c r="AU525" s="103" t="s">
        <v>648</v>
      </c>
      <c r="AV525" s="103" t="s">
        <v>580</v>
      </c>
      <c r="AW525" s="103" t="s">
        <v>580</v>
      </c>
      <c r="AX525" s="103" t="s">
        <v>580</v>
      </c>
      <c r="AY525" s="103" t="s">
        <v>580</v>
      </c>
      <c r="AZ525" s="103" t="s">
        <v>581</v>
      </c>
      <c r="BA525" s="103" t="s">
        <v>580</v>
      </c>
      <c r="BB525" s="103" t="s">
        <v>4</v>
      </c>
      <c r="BC525" s="103"/>
      <c r="BE525" s="103" t="e">
        <f>VLOOKUP(Tabela3[[#This Row],[ID OSP]],[1]Export!$R:$R,1,0)</f>
        <v>#N/A</v>
      </c>
      <c r="BF525" s="103" t="s">
        <v>692</v>
      </c>
    </row>
    <row r="526" spans="1:58" ht="15" hidden="1" customHeight="1">
      <c r="A526" s="103" t="s">
        <v>2287</v>
      </c>
      <c r="B526" s="103" t="s">
        <v>2288</v>
      </c>
      <c r="C526" s="104" t="s">
        <v>137</v>
      </c>
      <c r="D526" s="454" t="s">
        <v>252</v>
      </c>
      <c r="E526" s="454" t="s">
        <v>138</v>
      </c>
      <c r="G526" s="454">
        <v>45552</v>
      </c>
      <c r="H526" s="454">
        <v>45575</v>
      </c>
      <c r="I526" s="103" t="s">
        <v>139</v>
      </c>
      <c r="J526" s="103" t="s">
        <v>139</v>
      </c>
      <c r="K526" s="458" t="s">
        <v>2129</v>
      </c>
      <c r="L526" s="103" t="s">
        <v>446</v>
      </c>
      <c r="M526" s="103" t="s">
        <v>454</v>
      </c>
      <c r="N526" s="103" t="s">
        <v>931</v>
      </c>
      <c r="O526" s="103" t="s">
        <v>588</v>
      </c>
      <c r="P526" s="103" t="s">
        <v>934</v>
      </c>
      <c r="Q526" s="103" t="s">
        <v>589</v>
      </c>
      <c r="R526" s="458" t="s">
        <v>617</v>
      </c>
      <c r="S526" s="462" t="s">
        <v>893</v>
      </c>
      <c r="T526" s="103" t="s">
        <v>42</v>
      </c>
      <c r="U526" s="103" t="s">
        <v>137</v>
      </c>
      <c r="V526" s="454" t="str">
        <f>Tabela3[[#This Row],[NOVO 
PRAZO REDE]]</f>
        <v>REDE OK</v>
      </c>
      <c r="W526" s="454">
        <f>Tabela3[[#This Row],[PRAZO
ATIVAÇÃO]]</f>
        <v>0</v>
      </c>
      <c r="X526" s="103" t="s">
        <v>500</v>
      </c>
      <c r="Y526" s="103" t="str">
        <f>IFERROR("W"&amp;WEEKNUM(Tabela3[[#This Row],[PRAZO RE REVISADO]]),"-")</f>
        <v>-</v>
      </c>
      <c r="Z526" s="103" t="str">
        <f>IFERROR("W"&amp;WEEKNUM(Tabela3[[#This Row],[PRAZO ATIVAÇÃO]]),"-")</f>
        <v>W0</v>
      </c>
      <c r="AA526" s="103">
        <v>2024</v>
      </c>
      <c r="AB526" s="103">
        <v>513584</v>
      </c>
      <c r="AC526" s="103" t="s">
        <v>572</v>
      </c>
      <c r="AD526" s="103" t="s">
        <v>137</v>
      </c>
      <c r="AE526" s="578"/>
      <c r="AF526" s="454"/>
      <c r="AG526" s="474"/>
      <c r="AH526" s="103"/>
      <c r="AK526" s="103" t="str">
        <f ca="1">IF(Tabela3[[#This Row],[STATUS]]&lt;&gt;"PREVISTO","N/A",IF(Tabela3[[#This Row],[Data_RE_CONGELADA]]="REDE OK","OK",IFERROR(IF(TODAY()-Tabela3[[#This Row],[Data_RE_CONGELADA]]&gt;=0,"ATRASADO",IF(TODAY()-Tabela3[[#This Row],[Data_RE_CONGELADA]]&gt;-5,"VENCENDO",IF(TODAY()-Tabela3[[#This Row],[Data_RE_CONGELADA]]&lt;=0,"NO PRAZO"))),"N/A")))</f>
        <v>N/A</v>
      </c>
      <c r="AL526" s="454" t="s">
        <v>138</v>
      </c>
      <c r="AM526" s="454">
        <v>45576</v>
      </c>
      <c r="AN526" s="458" t="s">
        <v>186</v>
      </c>
      <c r="AO526" s="458" t="s">
        <v>624</v>
      </c>
      <c r="AP526" s="103" t="s">
        <v>575</v>
      </c>
      <c r="AQ526" s="103" t="s">
        <v>611</v>
      </c>
      <c r="AR526" s="103" t="s">
        <v>575</v>
      </c>
      <c r="AS526" s="103">
        <v>0</v>
      </c>
      <c r="AU526" s="103" t="s">
        <v>604</v>
      </c>
      <c r="BC526" s="103"/>
      <c r="BE526" s="103" t="e">
        <f>VLOOKUP(Tabela3[[#This Row],[ID OSP]],[1]Export!$R:$R,1,0)</f>
        <v>#N/A</v>
      </c>
    </row>
    <row r="527" spans="1:58" ht="15" hidden="1" customHeight="1">
      <c r="A527" s="103" t="s">
        <v>2289</v>
      </c>
      <c r="B527" s="103" t="s">
        <v>2290</v>
      </c>
      <c r="C527" s="539" t="s">
        <v>137</v>
      </c>
      <c r="D527" s="454" t="s">
        <v>252</v>
      </c>
      <c r="E527" s="454" t="s">
        <v>138</v>
      </c>
      <c r="G527" s="454">
        <v>45555</v>
      </c>
      <c r="H527" s="454">
        <v>45555</v>
      </c>
      <c r="I527" s="103" t="s">
        <v>139</v>
      </c>
      <c r="J527" s="103" t="s">
        <v>139</v>
      </c>
      <c r="K527" s="458" t="s">
        <v>1151</v>
      </c>
      <c r="L527" s="103" t="s">
        <v>446</v>
      </c>
      <c r="M527" s="103" t="s">
        <v>461</v>
      </c>
      <c r="N527" s="103" t="s">
        <v>694</v>
      </c>
      <c r="O527" s="103" t="s">
        <v>588</v>
      </c>
      <c r="P527" s="103" t="s">
        <v>589</v>
      </c>
      <c r="Q527" s="103" t="s">
        <v>589</v>
      </c>
      <c r="R527" s="458" t="s">
        <v>1152</v>
      </c>
      <c r="S527" s="503"/>
      <c r="T527" s="103" t="s">
        <v>252</v>
      </c>
      <c r="U527" s="103" t="s">
        <v>137</v>
      </c>
      <c r="V527" s="454" t="str">
        <f>Tabela3[[#This Row],[NOVO 
PRAZO REDE]]</f>
        <v>REDE OK</v>
      </c>
      <c r="W527" s="454">
        <f>Tabela3[[#This Row],[PRAZO
ATIVAÇÃO]]</f>
        <v>0</v>
      </c>
      <c r="X527" s="103" t="s">
        <v>625</v>
      </c>
      <c r="Y527" s="103" t="str">
        <f>IFERROR("W"&amp;WEEKNUM(Tabela3[[#This Row],[PRAZO RE REVISADO]]),"-")</f>
        <v>-</v>
      </c>
      <c r="Z527" s="103" t="str">
        <f>IFERROR("W"&amp;WEEKNUM(Tabela3[[#This Row],[PRAZO ATIVAÇÃO]]),"-")</f>
        <v>W0</v>
      </c>
      <c r="AA527" s="103">
        <v>2024</v>
      </c>
      <c r="AB527" s="103" t="s">
        <v>139</v>
      </c>
      <c r="AC527" s="103" t="s">
        <v>139</v>
      </c>
      <c r="AD527" s="103" t="s">
        <v>137</v>
      </c>
      <c r="AE527" s="578"/>
      <c r="AF527" s="454"/>
      <c r="AG527" s="474"/>
      <c r="AH527" s="103"/>
      <c r="AK527" s="103" t="str">
        <f ca="1">IF(Tabela3[[#This Row],[STATUS]]&lt;&gt;"PREVISTO","N/A",IF(Tabela3[[#This Row],[Data_RE_CONGELADA]]="REDE OK","OK",IFERROR(IF(TODAY()-Tabela3[[#This Row],[Data_RE_CONGELADA]]&gt;=0,"ATRASADO",IF(TODAY()-Tabela3[[#This Row],[Data_RE_CONGELADA]]&gt;-5,"VENCENDO",IF(TODAY()-Tabela3[[#This Row],[Data_RE_CONGELADA]]&lt;=0,"NO PRAZO"))),"N/A")))</f>
        <v>N/A</v>
      </c>
      <c r="AL527" s="454" t="s">
        <v>138</v>
      </c>
      <c r="AM527" s="454" t="s">
        <v>137</v>
      </c>
      <c r="AN527" s="458" t="s">
        <v>186</v>
      </c>
      <c r="AP527" s="103" t="s">
        <v>575</v>
      </c>
      <c r="AQ527" s="103" t="s">
        <v>611</v>
      </c>
      <c r="AR527" s="103" t="s">
        <v>575</v>
      </c>
      <c r="AS527" s="103">
        <v>0</v>
      </c>
      <c r="AU527" s="103" t="s">
        <v>604</v>
      </c>
      <c r="BC527" s="103"/>
      <c r="BE527" s="103" t="e">
        <f>VLOOKUP(Tabela3[[#This Row],[ID OSP]],[1]Export!$R:$R,1,0)</f>
        <v>#N/A</v>
      </c>
    </row>
    <row r="528" spans="1:58" ht="15" hidden="1" customHeight="1">
      <c r="A528" s="103" t="s">
        <v>2291</v>
      </c>
      <c r="B528" s="103" t="s">
        <v>2292</v>
      </c>
      <c r="C528" s="540" t="s">
        <v>137</v>
      </c>
      <c r="D528" s="456" t="s">
        <v>252</v>
      </c>
      <c r="E528" s="454" t="s">
        <v>138</v>
      </c>
      <c r="G528" s="454">
        <v>45542</v>
      </c>
      <c r="H528" s="454">
        <v>45568</v>
      </c>
      <c r="I528" s="103" t="s">
        <v>139</v>
      </c>
      <c r="J528" s="103" t="s">
        <v>139</v>
      </c>
      <c r="K528" s="458" t="s">
        <v>860</v>
      </c>
      <c r="L528" s="103" t="s">
        <v>446</v>
      </c>
      <c r="M528" s="103" t="s">
        <v>450</v>
      </c>
      <c r="N528" s="103" t="s">
        <v>861</v>
      </c>
      <c r="O528" s="103" t="s">
        <v>616</v>
      </c>
      <c r="P528" s="103" t="s">
        <v>589</v>
      </c>
      <c r="Q528" s="103" t="s">
        <v>589</v>
      </c>
      <c r="R528" s="458" t="s">
        <v>617</v>
      </c>
      <c r="S528" s="503"/>
      <c r="T528" s="103" t="s">
        <v>42</v>
      </c>
      <c r="U528" s="103" t="s">
        <v>137</v>
      </c>
      <c r="V528" s="454" t="str">
        <f>Tabela3[[#This Row],[NOVO 
PRAZO REDE]]</f>
        <v>REDE OK</v>
      </c>
      <c r="W528" s="454">
        <f>Tabela3[[#This Row],[PRAZO
ATIVAÇÃO]]</f>
        <v>0</v>
      </c>
      <c r="X528" s="103" t="s">
        <v>500</v>
      </c>
      <c r="Y528" s="103" t="str">
        <f>IFERROR("W"&amp;WEEKNUM(Tabela3[[#This Row],[PRAZO RE REVISADO]]),"-")</f>
        <v>-</v>
      </c>
      <c r="Z528" s="103" t="str">
        <f>IFERROR("W"&amp;WEEKNUM(Tabela3[[#This Row],[PRAZO ATIVAÇÃO]]),"-")</f>
        <v>W0</v>
      </c>
      <c r="AA528" s="103">
        <v>2024</v>
      </c>
      <c r="AB528" s="103">
        <v>512368</v>
      </c>
      <c r="AC528" s="103" t="s">
        <v>592</v>
      </c>
      <c r="AD528" s="103" t="s">
        <v>137</v>
      </c>
      <c r="AE528" s="578"/>
      <c r="AF528" s="454"/>
      <c r="AG528" s="474"/>
      <c r="AH528" s="103"/>
      <c r="AK528" s="103" t="str">
        <f ca="1">IF(Tabela3[[#This Row],[STATUS]]&lt;&gt;"PREVISTO","N/A",IF(Tabela3[[#This Row],[Data_RE_CONGELADA]]="REDE OK","OK",IFERROR(IF(TODAY()-Tabela3[[#This Row],[Data_RE_CONGELADA]]&gt;=0,"ATRASADO",IF(TODAY()-Tabela3[[#This Row],[Data_RE_CONGELADA]]&gt;-5,"VENCENDO",IF(TODAY()-Tabela3[[#This Row],[Data_RE_CONGELADA]]&lt;=0,"NO PRAZO"))),"N/A")))</f>
        <v>N/A</v>
      </c>
      <c r="AL528" s="454" t="s">
        <v>138</v>
      </c>
      <c r="AM528" s="454">
        <v>45568</v>
      </c>
      <c r="AN528" s="458" t="s">
        <v>186</v>
      </c>
      <c r="AP528" s="103" t="s">
        <v>575</v>
      </c>
      <c r="AQ528" s="103" t="s">
        <v>611</v>
      </c>
      <c r="AR528" s="103" t="s">
        <v>575</v>
      </c>
      <c r="AS528" s="103">
        <v>1</v>
      </c>
      <c r="AU528" s="103" t="s">
        <v>604</v>
      </c>
      <c r="BC528" s="103"/>
      <c r="BE528" s="103" t="e">
        <f>VLOOKUP(Tabela3[[#This Row],[ID OSP]],[1]Export!$R:$R,1,0)</f>
        <v>#N/A</v>
      </c>
    </row>
    <row r="529" spans="1:57" ht="15" hidden="1" customHeight="1">
      <c r="A529" s="103" t="s">
        <v>2196</v>
      </c>
      <c r="B529" s="103" t="s">
        <v>2293</v>
      </c>
      <c r="C529" s="104" t="s">
        <v>268</v>
      </c>
      <c r="D529" s="454" t="s">
        <v>566</v>
      </c>
      <c r="E529" s="454" t="s">
        <v>268</v>
      </c>
      <c r="G529" s="454" t="s">
        <v>186</v>
      </c>
      <c r="H529" s="454" t="s">
        <v>186</v>
      </c>
      <c r="I529" s="103" t="s">
        <v>139</v>
      </c>
      <c r="J529" s="103" t="s">
        <v>139</v>
      </c>
      <c r="K529" s="458" t="s">
        <v>2294</v>
      </c>
      <c r="L529" s="103" t="s">
        <v>468</v>
      </c>
      <c r="M529" s="103" t="s">
        <v>470</v>
      </c>
      <c r="N529" s="103" t="s">
        <v>2071</v>
      </c>
      <c r="O529" s="103" t="s">
        <v>137</v>
      </c>
      <c r="P529" s="103" t="s">
        <v>1174</v>
      </c>
      <c r="Q529" s="103" t="s">
        <v>1174</v>
      </c>
      <c r="R529" s="458" t="s">
        <v>2295</v>
      </c>
      <c r="S529" s="503" t="s">
        <v>186</v>
      </c>
      <c r="T529" s="103" t="s">
        <v>42</v>
      </c>
      <c r="U529" s="103" t="s">
        <v>268</v>
      </c>
      <c r="V529" s="454" t="str">
        <f>Tabela3[[#This Row],[NOVO 
PRAZO REDE]]</f>
        <v>CANCELADO</v>
      </c>
      <c r="W529" s="454">
        <f>Tabela3[[#This Row],[PRAZO
ATIVAÇÃO]]</f>
        <v>0</v>
      </c>
      <c r="X529" s="103" t="s">
        <v>500</v>
      </c>
      <c r="Y529" s="103" t="str">
        <f>IFERROR("W"&amp;WEEKNUM(Tabela3[[#This Row],[PRAZO RE REVISADO]]),"-")</f>
        <v>-</v>
      </c>
      <c r="Z529" s="103" t="str">
        <f>IFERROR("W"&amp;WEEKNUM(Tabela3[[#This Row],[PRAZO ATIVAÇÃO]]),"-")</f>
        <v>W0</v>
      </c>
      <c r="AA529" s="103">
        <v>2024</v>
      </c>
      <c r="AB529" s="103">
        <v>509275</v>
      </c>
      <c r="AC529" s="103" t="s">
        <v>592</v>
      </c>
      <c r="AD529" s="103" t="s">
        <v>1278</v>
      </c>
      <c r="AE529" s="578"/>
      <c r="AF529" s="454"/>
      <c r="AG529" s="474"/>
      <c r="AH529" s="103" t="e">
        <f>VLOOKUP(Tabela3[[#This Row],[SITE]],#REF!,8,0)</f>
        <v>#REF!</v>
      </c>
      <c r="AK529" s="103" t="str">
        <f ca="1">IF(Tabela3[[#This Row],[STATUS]]&lt;&gt;"PREVISTO","N/A",IF(Tabela3[[#This Row],[Data_RE_CONGELADA]]="REDE OK","OK",IFERROR(IF(TODAY()-Tabela3[[#This Row],[Data_RE_CONGELADA]]&gt;=0,"ATRASADO",IF(TODAY()-Tabela3[[#This Row],[Data_RE_CONGELADA]]&gt;-5,"VENCENDO",IF(TODAY()-Tabela3[[#This Row],[Data_RE_CONGELADA]]&lt;=0,"NO PRAZO"))),"N/A")))</f>
        <v>N/A</v>
      </c>
      <c r="AL529" s="454">
        <v>45589</v>
      </c>
      <c r="AM529" s="454">
        <v>45594</v>
      </c>
      <c r="AN529" s="458" t="s">
        <v>186</v>
      </c>
      <c r="AO529" s="458" t="s">
        <v>2296</v>
      </c>
      <c r="AP529" s="103" t="s">
        <v>643</v>
      </c>
      <c r="AQ529" s="103" t="s">
        <v>802</v>
      </c>
      <c r="AR529" s="103" t="s">
        <v>576</v>
      </c>
      <c r="AS529" s="103">
        <v>0</v>
      </c>
      <c r="AU529" s="103" t="s">
        <v>579</v>
      </c>
      <c r="AV529" s="103" t="s">
        <v>580</v>
      </c>
      <c r="AW529" s="103" t="s">
        <v>580</v>
      </c>
      <c r="AX529" s="103" t="s">
        <v>580</v>
      </c>
      <c r="AY529" s="103" t="s">
        <v>580</v>
      </c>
      <c r="AZ529" s="103" t="s">
        <v>581</v>
      </c>
      <c r="BA529" s="103" t="s">
        <v>580</v>
      </c>
      <c r="BC529" s="103"/>
      <c r="BE529" s="103" t="e">
        <f>VLOOKUP(Tabela3[[#This Row],[ID OSP]],[1]Export!$R:$R,1,0)</f>
        <v>#N/A</v>
      </c>
    </row>
    <row r="530" spans="1:57" ht="15" hidden="1" customHeight="1">
      <c r="A530" s="103" t="s">
        <v>1987</v>
      </c>
      <c r="B530" s="103" t="s">
        <v>1988</v>
      </c>
      <c r="C530" s="104" t="s">
        <v>565</v>
      </c>
      <c r="D530" s="454" t="s">
        <v>566</v>
      </c>
      <c r="E530" s="454" t="s">
        <v>138</v>
      </c>
      <c r="F530" s="454" t="s">
        <v>137</v>
      </c>
      <c r="G530" s="454">
        <v>45912</v>
      </c>
      <c r="H530" s="454">
        <v>45919</v>
      </c>
      <c r="I530" s="454" t="s">
        <v>139</v>
      </c>
      <c r="J530" s="454" t="s">
        <v>139</v>
      </c>
      <c r="K530" s="104" t="s">
        <v>2297</v>
      </c>
      <c r="L530" s="103" t="s">
        <v>568</v>
      </c>
      <c r="M530" s="103" t="s">
        <v>469</v>
      </c>
      <c r="N530" s="103" t="s">
        <v>1034</v>
      </c>
      <c r="O530" s="103" t="s">
        <v>186</v>
      </c>
      <c r="P530" s="103" t="s">
        <v>569</v>
      </c>
      <c r="Q530" s="103" t="s">
        <v>569</v>
      </c>
      <c r="R530" s="458" t="s">
        <v>2298</v>
      </c>
      <c r="S530" s="573" t="s">
        <v>2299</v>
      </c>
      <c r="T530" s="103" t="s">
        <v>42</v>
      </c>
      <c r="U530" s="103" t="s">
        <v>137</v>
      </c>
      <c r="V530" s="454" t="str">
        <f>Tabela3[[#This Row],[NOVO 
PRAZO REDE]]</f>
        <v>REDE OK</v>
      </c>
      <c r="W530" s="454" t="str">
        <f>Tabela3[[#This Row],[PRAZO
ATIVAÇÃO]]</f>
        <v>ATIVO</v>
      </c>
      <c r="X530" s="103" t="s">
        <v>808</v>
      </c>
      <c r="Y530" s="103" t="str">
        <f>IFERROR("W"&amp;WEEKNUM(Tabela3[[#This Row],[PRAZO RE REVISADO]]),"-")</f>
        <v>-</v>
      </c>
      <c r="Z530" s="103" t="str">
        <f>IFERROR("W"&amp;WEEKNUM(Tabela3[[#This Row],[PRAZO ATIVAÇÃO]]),"-")</f>
        <v>-</v>
      </c>
      <c r="AA530" s="103">
        <v>2025</v>
      </c>
      <c r="AB530" s="103">
        <v>567897</v>
      </c>
      <c r="AC530" s="454" t="s">
        <v>572</v>
      </c>
      <c r="AD530" s="103" t="s">
        <v>137</v>
      </c>
      <c r="AE530" s="580">
        <v>46167</v>
      </c>
      <c r="AF530" s="454"/>
      <c r="AG530" s="474">
        <v>0</v>
      </c>
      <c r="AH530" s="104" t="s">
        <v>917</v>
      </c>
      <c r="AI530" s="458"/>
      <c r="AJ530" s="458"/>
      <c r="AK530" s="103" t="str">
        <f ca="1">IF(Tabela3[[#This Row],[STATUS]]&lt;&gt;"PREVISTO","N/A",IF(Tabela3[[#This Row],[Data_RE_CONGELADA]]="REDE OK","OK",IFERROR(IF(TODAY()-Tabela3[[#This Row],[Data_RE_CONGELADA]]&gt;=0,"ATRASADO",IF(TODAY()-Tabela3[[#This Row],[Data_RE_CONGELADA]]&gt;-5,"VENCENDO",IF(TODAY()-Tabela3[[#This Row],[Data_RE_CONGELADA]]&lt;=0,"NO PRAZO"))),"N/A")))</f>
        <v>N/A</v>
      </c>
      <c r="AL530" s="454">
        <v>45930</v>
      </c>
      <c r="AM530" s="454">
        <v>45930</v>
      </c>
      <c r="AN530" s="458"/>
      <c r="AO530" s="459"/>
      <c r="AP530" s="103" t="s">
        <v>1037</v>
      </c>
      <c r="AR530" s="103" t="s">
        <v>576</v>
      </c>
      <c r="AS530" s="103" t="s">
        <v>577</v>
      </c>
      <c r="AT530" s="103" t="s">
        <v>2300</v>
      </c>
      <c r="AU530" s="103" t="s">
        <v>579</v>
      </c>
      <c r="AV530" s="103" t="s">
        <v>580</v>
      </c>
      <c r="AW530" s="103" t="s">
        <v>580</v>
      </c>
      <c r="AX530" s="103" t="s">
        <v>580</v>
      </c>
      <c r="AY530" s="103" t="s">
        <v>580</v>
      </c>
      <c r="AZ530" s="103" t="s">
        <v>580</v>
      </c>
      <c r="BA530" s="103" t="s">
        <v>139</v>
      </c>
      <c r="BB530" s="103" t="s">
        <v>580</v>
      </c>
      <c r="BC530" s="528" t="s">
        <v>2301</v>
      </c>
      <c r="BE530" s="103" t="e">
        <f>VLOOKUP(Tabela3[[#This Row],[ID OSP]],[1]Export!$R:$R,1,0)</f>
        <v>#N/A</v>
      </c>
    </row>
    <row r="531" spans="1:57" ht="15" hidden="1" customHeight="1">
      <c r="A531" s="103" t="s">
        <v>2302</v>
      </c>
      <c r="B531" s="103" t="s">
        <v>2303</v>
      </c>
      <c r="C531" s="539" t="s">
        <v>137</v>
      </c>
      <c r="D531" s="454" t="s">
        <v>252</v>
      </c>
      <c r="E531" s="454" t="s">
        <v>138</v>
      </c>
      <c r="G531" s="454">
        <v>45511</v>
      </c>
      <c r="H531" s="454">
        <v>45574</v>
      </c>
      <c r="I531" s="103" t="s">
        <v>139</v>
      </c>
      <c r="J531" s="103" t="s">
        <v>139</v>
      </c>
      <c r="K531" s="458" t="s">
        <v>2304</v>
      </c>
      <c r="L531" s="103" t="s">
        <v>446</v>
      </c>
      <c r="M531" s="103" t="s">
        <v>460</v>
      </c>
      <c r="N531" s="103" t="s">
        <v>777</v>
      </c>
      <c r="O531" s="103" t="s">
        <v>588</v>
      </c>
      <c r="P531" s="103" t="s">
        <v>589</v>
      </c>
      <c r="Q531" s="103" t="s">
        <v>589</v>
      </c>
      <c r="R531" s="458" t="s">
        <v>671</v>
      </c>
      <c r="S531" s="462"/>
      <c r="T531" s="103" t="s">
        <v>252</v>
      </c>
      <c r="U531" s="103" t="s">
        <v>137</v>
      </c>
      <c r="V531" s="454" t="str">
        <f>Tabela3[[#This Row],[NOVO 
PRAZO REDE]]</f>
        <v>REDE OK</v>
      </c>
      <c r="W531" s="454">
        <f>Tabela3[[#This Row],[PRAZO
ATIVAÇÃO]]</f>
        <v>0</v>
      </c>
      <c r="X531" s="103" t="s">
        <v>482</v>
      </c>
      <c r="Y531" s="103" t="str">
        <f>IFERROR("W"&amp;WEEKNUM(Tabela3[[#This Row],[PRAZO RE REVISADO]]),"-")</f>
        <v>-</v>
      </c>
      <c r="Z531" s="103" t="str">
        <f>IFERROR("W"&amp;WEEKNUM(Tabela3[[#This Row],[PRAZO ATIVAÇÃO]]),"-")</f>
        <v>W0</v>
      </c>
      <c r="AA531" s="103">
        <v>2024</v>
      </c>
      <c r="AB531" s="103" t="s">
        <v>139</v>
      </c>
      <c r="AC531" s="103" t="s">
        <v>139</v>
      </c>
      <c r="AD531" s="103" t="s">
        <v>137</v>
      </c>
      <c r="AE531" s="578"/>
      <c r="AF531" s="454"/>
      <c r="AG531" s="474"/>
      <c r="AH531" s="103"/>
      <c r="AK531" s="103" t="str">
        <f ca="1">IF(Tabela3[[#This Row],[STATUS]]&lt;&gt;"PREVISTO","N/A",IF(Tabela3[[#This Row],[Data_RE_CONGELADA]]="REDE OK","OK",IFERROR(IF(TODAY()-Tabela3[[#This Row],[Data_RE_CONGELADA]]&gt;=0,"ATRASADO",IF(TODAY()-Tabela3[[#This Row],[Data_RE_CONGELADA]]&gt;-5,"VENCENDO",IF(TODAY()-Tabela3[[#This Row],[Data_RE_CONGELADA]]&lt;=0,"NO PRAZO"))),"N/A")))</f>
        <v>N/A</v>
      </c>
      <c r="AL531" s="454">
        <v>45576</v>
      </c>
      <c r="AM531" s="454">
        <v>45586</v>
      </c>
      <c r="AN531" s="458" t="s">
        <v>186</v>
      </c>
      <c r="AP531" s="103" t="s">
        <v>575</v>
      </c>
      <c r="AQ531" s="103" t="s">
        <v>611</v>
      </c>
      <c r="AR531" s="103" t="s">
        <v>575</v>
      </c>
      <c r="AS531" s="103">
        <v>1</v>
      </c>
      <c r="AU531" s="103" t="s">
        <v>604</v>
      </c>
      <c r="BC531" s="12" t="s">
        <v>2255</v>
      </c>
      <c r="BE531" s="103" t="e">
        <f>VLOOKUP(Tabela3[[#This Row],[ID OSP]],[1]Export!$R:$R,1,0)</f>
        <v>#N/A</v>
      </c>
    </row>
    <row r="532" spans="1:57" ht="15" hidden="1" customHeight="1">
      <c r="A532" s="103" t="s">
        <v>2305</v>
      </c>
      <c r="B532" s="103" t="s">
        <v>2306</v>
      </c>
      <c r="C532" s="543" t="s">
        <v>137</v>
      </c>
      <c r="D532" s="456" t="s">
        <v>252</v>
      </c>
      <c r="E532" s="454" t="s">
        <v>138</v>
      </c>
      <c r="G532" s="454">
        <v>45503</v>
      </c>
      <c r="H532" s="454">
        <v>45573</v>
      </c>
      <c r="I532" s="103" t="s">
        <v>139</v>
      </c>
      <c r="J532" s="103" t="s">
        <v>139</v>
      </c>
      <c r="K532" s="458" t="s">
        <v>2000</v>
      </c>
      <c r="L532" s="103" t="s">
        <v>446</v>
      </c>
      <c r="M532" s="103" t="s">
        <v>40</v>
      </c>
      <c r="N532" s="103" t="s">
        <v>40</v>
      </c>
      <c r="O532" s="103" t="s">
        <v>137</v>
      </c>
      <c r="P532" s="103" t="s">
        <v>664</v>
      </c>
      <c r="Q532" s="103" t="s">
        <v>589</v>
      </c>
      <c r="R532" s="458" t="s">
        <v>857</v>
      </c>
      <c r="S532" s="462" t="str">
        <f>Tabela3[[#This Row],[RESPONSÁVEIS]]</f>
        <v>O&amp;M</v>
      </c>
      <c r="T532" s="103" t="s">
        <v>42</v>
      </c>
      <c r="U532" s="103" t="s">
        <v>137</v>
      </c>
      <c r="V532" s="454" t="str">
        <f>Tabela3[[#This Row],[NOVO 
PRAZO REDE]]</f>
        <v>REDE OK</v>
      </c>
      <c r="W532" s="454">
        <f>Tabela3[[#This Row],[PRAZO
ATIVAÇÃO]]</f>
        <v>0</v>
      </c>
      <c r="X532" s="103" t="s">
        <v>500</v>
      </c>
      <c r="Y532" s="103" t="str">
        <f>IFERROR("W"&amp;WEEKNUM(Tabela3[[#This Row],[PRAZO RE REVISADO]]),"-")</f>
        <v>-</v>
      </c>
      <c r="Z532" s="103" t="str">
        <f>IFERROR("W"&amp;WEEKNUM(Tabela3[[#This Row],[PRAZO ATIVAÇÃO]]),"-")</f>
        <v>W0</v>
      </c>
      <c r="AA532" s="103">
        <v>2024</v>
      </c>
      <c r="AB532" s="103">
        <v>503973</v>
      </c>
      <c r="AC532" s="103" t="s">
        <v>572</v>
      </c>
      <c r="AD532" s="103" t="s">
        <v>137</v>
      </c>
      <c r="AE532" s="578"/>
      <c r="AF532" s="454"/>
      <c r="AG532" s="474"/>
      <c r="AH532" s="103"/>
      <c r="AK532" s="103" t="str">
        <f ca="1">IF(Tabela3[[#This Row],[STATUS]]&lt;&gt;"PREVISTO","N/A",IF(Tabela3[[#This Row],[Data_RE_CONGELADA]]="REDE OK","OK",IFERROR(IF(TODAY()-Tabela3[[#This Row],[Data_RE_CONGELADA]]&gt;=0,"ATRASADO",IF(TODAY()-Tabela3[[#This Row],[Data_RE_CONGELADA]]&gt;-5,"VENCENDO",IF(TODAY()-Tabela3[[#This Row],[Data_RE_CONGELADA]]&lt;=0,"NO PRAZO"))),"N/A")))</f>
        <v>N/A</v>
      </c>
      <c r="AL532" s="454">
        <v>45570</v>
      </c>
      <c r="AM532" s="454">
        <v>45572</v>
      </c>
      <c r="AN532" s="458" t="s">
        <v>186</v>
      </c>
      <c r="AO532" s="458" t="s">
        <v>624</v>
      </c>
      <c r="AP532" s="103" t="s">
        <v>575</v>
      </c>
      <c r="AQ532" s="103" t="s">
        <v>611</v>
      </c>
      <c r="AR532" s="103" t="s">
        <v>575</v>
      </c>
      <c r="AS532" s="103">
        <v>0</v>
      </c>
      <c r="AU532" s="103" t="s">
        <v>604</v>
      </c>
      <c r="BC532" s="12" t="s">
        <v>2260</v>
      </c>
      <c r="BE532" s="103" t="e">
        <f>VLOOKUP(Tabela3[[#This Row],[ID OSP]],[1]Export!$R:$R,1,0)</f>
        <v>#N/A</v>
      </c>
    </row>
    <row r="533" spans="1:57" ht="15" hidden="1" customHeight="1">
      <c r="A533" s="103" t="s">
        <v>2307</v>
      </c>
      <c r="B533" s="103" t="s">
        <v>2308</v>
      </c>
      <c r="C533" s="104" t="s">
        <v>137</v>
      </c>
      <c r="D533" s="454" t="s">
        <v>252</v>
      </c>
      <c r="E533" s="454" t="s">
        <v>138</v>
      </c>
      <c r="G533" s="454">
        <v>45537</v>
      </c>
      <c r="H533" s="454">
        <v>45532</v>
      </c>
      <c r="I533" s="103" t="s">
        <v>139</v>
      </c>
      <c r="J533" s="103" t="s">
        <v>139</v>
      </c>
      <c r="K533" s="458" t="s">
        <v>1027</v>
      </c>
      <c r="L533" s="103" t="s">
        <v>446</v>
      </c>
      <c r="M533" s="103" t="s">
        <v>450</v>
      </c>
      <c r="N533" s="103" t="s">
        <v>892</v>
      </c>
      <c r="O533" s="103" t="s">
        <v>616</v>
      </c>
      <c r="P533" s="103" t="s">
        <v>589</v>
      </c>
      <c r="Q533" s="103" t="s">
        <v>589</v>
      </c>
      <c r="R533" s="458" t="s">
        <v>857</v>
      </c>
      <c r="S533" s="503"/>
      <c r="T533" s="103" t="s">
        <v>42</v>
      </c>
      <c r="U533" s="103" t="s">
        <v>137</v>
      </c>
      <c r="V533" s="454" t="str">
        <f>Tabela3[[#This Row],[NOVO 
PRAZO REDE]]</f>
        <v>REDE OK</v>
      </c>
      <c r="W533" s="454">
        <f>Tabela3[[#This Row],[PRAZO
ATIVAÇÃO]]</f>
        <v>0</v>
      </c>
      <c r="X533" s="103" t="s">
        <v>500</v>
      </c>
      <c r="Y533" s="103" t="str">
        <f>IFERROR("W"&amp;WEEKNUM(Tabela3[[#This Row],[PRAZO RE REVISADO]]),"-")</f>
        <v>-</v>
      </c>
      <c r="Z533" s="103" t="str">
        <f>IFERROR("W"&amp;WEEKNUM(Tabela3[[#This Row],[PRAZO ATIVAÇÃO]]),"-")</f>
        <v>W0</v>
      </c>
      <c r="AA533" s="103">
        <v>2024</v>
      </c>
      <c r="AB533" s="103">
        <v>512301</v>
      </c>
      <c r="AC533" s="103" t="s">
        <v>572</v>
      </c>
      <c r="AD533" s="103" t="s">
        <v>137</v>
      </c>
      <c r="AE533" s="578"/>
      <c r="AF533" s="454"/>
      <c r="AG533" s="474"/>
      <c r="AH533" s="103"/>
      <c r="AK533" s="103" t="str">
        <f ca="1">IF(Tabela3[[#This Row],[STATUS]]&lt;&gt;"PREVISTO","N/A",IF(Tabela3[[#This Row],[Data_RE_CONGELADA]]="REDE OK","OK",IFERROR(IF(TODAY()-Tabela3[[#This Row],[Data_RE_CONGELADA]]&gt;=0,"ATRASADO",IF(TODAY()-Tabela3[[#This Row],[Data_RE_CONGELADA]]&gt;-5,"VENCENDO",IF(TODAY()-Tabela3[[#This Row],[Data_RE_CONGELADA]]&lt;=0,"NO PRAZO"))),"N/A")))</f>
        <v>N/A</v>
      </c>
      <c r="AL533" s="454" t="s">
        <v>138</v>
      </c>
      <c r="AM533" s="454" t="s">
        <v>137</v>
      </c>
      <c r="AN533" s="458" t="s">
        <v>186</v>
      </c>
      <c r="AP533" s="103" t="s">
        <v>575</v>
      </c>
      <c r="AQ533" s="103" t="s">
        <v>611</v>
      </c>
      <c r="AR533" s="103" t="s">
        <v>575</v>
      </c>
      <c r="AS533" s="103">
        <v>0</v>
      </c>
      <c r="AU533" s="103" t="s">
        <v>604</v>
      </c>
      <c r="BC533" s="12" t="s">
        <v>2309</v>
      </c>
      <c r="BE533" s="103" t="e">
        <f>VLOOKUP(Tabela3[[#This Row],[ID OSP]],[1]Export!$R:$R,1,0)</f>
        <v>#N/A</v>
      </c>
    </row>
    <row r="534" spans="1:57" ht="15" hidden="1" customHeight="1">
      <c r="A534" s="103" t="s">
        <v>587</v>
      </c>
      <c r="B534" s="103" t="s">
        <v>2310</v>
      </c>
      <c r="C534" s="540" t="s">
        <v>137</v>
      </c>
      <c r="D534" s="456" t="s">
        <v>252</v>
      </c>
      <c r="E534" s="454" t="s">
        <v>138</v>
      </c>
      <c r="G534" s="487">
        <v>45601</v>
      </c>
      <c r="H534" s="454">
        <v>45602</v>
      </c>
      <c r="I534" s="103" t="s">
        <v>42</v>
      </c>
      <c r="J534" s="103" t="s">
        <v>127</v>
      </c>
      <c r="K534" s="458" t="s">
        <v>2311</v>
      </c>
      <c r="L534" s="103" t="s">
        <v>445</v>
      </c>
      <c r="M534" s="103" t="s">
        <v>463</v>
      </c>
      <c r="N534" s="103" t="s">
        <v>186</v>
      </c>
      <c r="O534" s="103" t="s">
        <v>588</v>
      </c>
      <c r="P534" s="103" t="s">
        <v>589</v>
      </c>
      <c r="Q534" s="103" t="s">
        <v>589</v>
      </c>
      <c r="R534" s="458" t="s">
        <v>857</v>
      </c>
      <c r="S534" s="462" t="s">
        <v>2312</v>
      </c>
      <c r="T534" s="103" t="s">
        <v>42</v>
      </c>
      <c r="U534" s="103" t="s">
        <v>137</v>
      </c>
      <c r="V534" s="454" t="str">
        <f>Tabela3[[#This Row],[NOVO 
PRAZO REDE]]</f>
        <v>REDE OK</v>
      </c>
      <c r="W534" s="454">
        <f>Tabela3[[#This Row],[PRAZO
ATIVAÇÃO]]</f>
        <v>0</v>
      </c>
      <c r="X534" s="103" t="s">
        <v>2313</v>
      </c>
      <c r="Y534" s="103" t="str">
        <f>IFERROR("W"&amp;WEEKNUM(Tabela3[[#This Row],[PRAZO RE REVISADO]]),"-")</f>
        <v>-</v>
      </c>
      <c r="Z534" s="103" t="str">
        <f>IFERROR("W"&amp;WEEKNUM(Tabela3[[#This Row],[PRAZO ATIVAÇÃO]]),"-")</f>
        <v>W0</v>
      </c>
      <c r="AA534" s="103">
        <v>2024</v>
      </c>
      <c r="AB534" s="103" t="s">
        <v>1460</v>
      </c>
      <c r="AC534" s="103" t="s">
        <v>610</v>
      </c>
      <c r="AD534" s="103" t="s">
        <v>137</v>
      </c>
      <c r="AE534" s="578"/>
      <c r="AF534" s="454"/>
      <c r="AG534" s="474"/>
      <c r="AH534" s="103"/>
      <c r="AK534" s="103" t="str">
        <f ca="1">IF(Tabela3[[#This Row],[STATUS]]&lt;&gt;"PREVISTO","N/A",IF(Tabela3[[#This Row],[Data_RE_CONGELADA]]="REDE OK","OK",IFERROR(IF(TODAY()-Tabela3[[#This Row],[Data_RE_CONGELADA]]&gt;=0,"ATRASADO",IF(TODAY()-Tabela3[[#This Row],[Data_RE_CONGELADA]]&gt;-5,"VENCENDO",IF(TODAY()-Tabela3[[#This Row],[Data_RE_CONGELADA]]&lt;=0,"NO PRAZO"))),"N/A")))</f>
        <v>N/A</v>
      </c>
      <c r="AL534" s="454">
        <v>45575</v>
      </c>
      <c r="AM534" s="454">
        <v>45576</v>
      </c>
      <c r="AN534" s="458" t="s">
        <v>186</v>
      </c>
      <c r="AO534" s="458" t="s">
        <v>1608</v>
      </c>
      <c r="AP534" s="103" t="s">
        <v>575</v>
      </c>
      <c r="AQ534" s="103" t="s">
        <v>611</v>
      </c>
      <c r="AR534" s="103" t="s">
        <v>575</v>
      </c>
      <c r="AS534" s="103">
        <v>0</v>
      </c>
      <c r="AU534" s="103" t="s">
        <v>604</v>
      </c>
      <c r="BC534" s="530" t="s">
        <v>2267</v>
      </c>
      <c r="BE534" s="103" t="e">
        <f>VLOOKUP(Tabela3[[#This Row],[ID OSP]],[1]Export!$R:$R,1,0)</f>
        <v>#N/A</v>
      </c>
    </row>
    <row r="535" spans="1:57" ht="15" hidden="1" customHeight="1">
      <c r="A535" s="103" t="s">
        <v>2314</v>
      </c>
      <c r="B535" s="103" t="s">
        <v>2315</v>
      </c>
      <c r="C535" s="104" t="s">
        <v>565</v>
      </c>
      <c r="D535" s="454" t="s">
        <v>566</v>
      </c>
      <c r="E535" s="454" t="s">
        <v>138</v>
      </c>
      <c r="F535" s="454" t="s">
        <v>137</v>
      </c>
      <c r="G535" s="454" t="s">
        <v>186</v>
      </c>
      <c r="H535" s="454" t="s">
        <v>186</v>
      </c>
      <c r="I535" s="454" t="s">
        <v>139</v>
      </c>
      <c r="J535" s="103" t="s">
        <v>139</v>
      </c>
      <c r="K535" s="104" t="s">
        <v>2316</v>
      </c>
      <c r="L535" s="103" t="s">
        <v>568</v>
      </c>
      <c r="M535" s="103" t="s">
        <v>471</v>
      </c>
      <c r="N535" s="103" t="s">
        <v>2317</v>
      </c>
      <c r="O535" s="103" t="s">
        <v>186</v>
      </c>
      <c r="P535" s="103" t="s">
        <v>569</v>
      </c>
      <c r="Q535" s="103" t="s">
        <v>569</v>
      </c>
      <c r="R535" s="458" t="s">
        <v>2318</v>
      </c>
      <c r="S535" s="103" t="s">
        <v>2319</v>
      </c>
      <c r="T535" s="103" t="s">
        <v>42</v>
      </c>
      <c r="U535" s="103" t="s">
        <v>268</v>
      </c>
      <c r="V535" s="454" t="str">
        <f>Tabela3[[#This Row],[NOVO 
PRAZO REDE]]</f>
        <v>REDE OK</v>
      </c>
      <c r="W535" s="454" t="str">
        <f>Tabela3[[#This Row],[PRAZO
ATIVAÇÃO]]</f>
        <v>ATIVO</v>
      </c>
      <c r="X535" s="103" t="s">
        <v>2320</v>
      </c>
      <c r="Y535" s="103" t="str">
        <f>IFERROR("W"&amp;WEEKNUM(Tabela3[[#This Row],[PRAZO RE REVISADO]]),"-")</f>
        <v>-</v>
      </c>
      <c r="Z535" s="103" t="str">
        <f>IFERROR("W"&amp;WEEKNUM(Tabela3[[#This Row],[PRAZO ATIVAÇÃO]]),"-")</f>
        <v>-</v>
      </c>
      <c r="AA535" s="103">
        <v>2025</v>
      </c>
      <c r="AB535" s="103" t="s">
        <v>139</v>
      </c>
      <c r="AC535" s="103" t="s">
        <v>139</v>
      </c>
      <c r="AD535" s="103" t="s">
        <v>137</v>
      </c>
      <c r="AE535" s="580">
        <v>46137</v>
      </c>
      <c r="AF535" s="456"/>
      <c r="AG535" s="474">
        <v>0</v>
      </c>
      <c r="AH535" s="535" t="s">
        <v>917</v>
      </c>
      <c r="AI535" s="458"/>
      <c r="AJ535" s="458"/>
      <c r="AK535" s="103" t="str">
        <f ca="1">IF(Tabela3[[#This Row],[STATUS]]&lt;&gt;"PREVISTO","N/A",IF(Tabela3[[#This Row],[Data_RE_CONGELADA]]="REDE OK","OK",IFERROR(IF(TODAY()-Tabela3[[#This Row],[Data_RE_CONGELADA]]&gt;=0,"ATRASADO",IF(TODAY()-Tabela3[[#This Row],[Data_RE_CONGELADA]]&gt;-5,"VENCENDO",IF(TODAY()-Tabela3[[#This Row],[Data_RE_CONGELADA]]&lt;=0,"NO PRAZO"))),"N/A")))</f>
        <v>N/A</v>
      </c>
      <c r="AL535" s="454">
        <v>45930</v>
      </c>
      <c r="AM535" s="454">
        <v>45930</v>
      </c>
      <c r="AN535" s="485"/>
      <c r="AO535" s="459"/>
      <c r="AP535" s="103"/>
      <c r="AR535" s="103" t="s">
        <v>576</v>
      </c>
      <c r="AS535" s="103" t="s">
        <v>577</v>
      </c>
      <c r="AT535" s="103" t="s">
        <v>2321</v>
      </c>
      <c r="AU535" s="103" t="s">
        <v>579</v>
      </c>
      <c r="AV535" s="103" t="s">
        <v>580</v>
      </c>
      <c r="AW535" s="103" t="s">
        <v>580</v>
      </c>
      <c r="AX535" s="103" t="s">
        <v>580</v>
      </c>
      <c r="AY535" s="103" t="s">
        <v>580</v>
      </c>
      <c r="AZ535" s="103" t="s">
        <v>580</v>
      </c>
      <c r="BA535" s="103" t="s">
        <v>139</v>
      </c>
      <c r="BB535" s="103" t="s">
        <v>580</v>
      </c>
      <c r="BC535" s="526" t="s">
        <v>2322</v>
      </c>
      <c r="BE535" s="103" t="e">
        <f>VLOOKUP(Tabela3[[#This Row],[ID OSP]],[1]Export!$R:$R,1,0)</f>
        <v>#N/A</v>
      </c>
    </row>
    <row r="536" spans="1:57" ht="15" hidden="1" customHeight="1">
      <c r="A536" s="103" t="s">
        <v>2323</v>
      </c>
      <c r="B536" s="103" t="s">
        <v>2324</v>
      </c>
      <c r="C536" s="540" t="s">
        <v>137</v>
      </c>
      <c r="D536" s="456" t="s">
        <v>252</v>
      </c>
      <c r="E536" s="454" t="s">
        <v>138</v>
      </c>
      <c r="G536" s="454">
        <v>45593</v>
      </c>
      <c r="H536" s="454">
        <v>45593</v>
      </c>
      <c r="I536" s="103" t="s">
        <v>139</v>
      </c>
      <c r="J536" s="103" t="s">
        <v>139</v>
      </c>
      <c r="K536" s="458" t="s">
        <v>2325</v>
      </c>
      <c r="L536" s="103" t="s">
        <v>446</v>
      </c>
      <c r="M536" s="103" t="s">
        <v>450</v>
      </c>
      <c r="N536" s="103" t="s">
        <v>450</v>
      </c>
      <c r="O536" s="103" t="s">
        <v>588</v>
      </c>
      <c r="P536" s="103" t="s">
        <v>589</v>
      </c>
      <c r="Q536" s="103" t="s">
        <v>589</v>
      </c>
      <c r="R536" s="458" t="s">
        <v>617</v>
      </c>
      <c r="S536" s="462"/>
      <c r="T536" s="103" t="s">
        <v>42</v>
      </c>
      <c r="U536" s="103" t="s">
        <v>137</v>
      </c>
      <c r="V536" s="454" t="str">
        <f>Tabela3[[#This Row],[NOVO 
PRAZO REDE]]</f>
        <v>REDE OK</v>
      </c>
      <c r="W536" s="454">
        <f>Tabela3[[#This Row],[PRAZO
ATIVAÇÃO]]</f>
        <v>0</v>
      </c>
      <c r="X536" s="103" t="s">
        <v>500</v>
      </c>
      <c r="Y536" s="103" t="str">
        <f>IFERROR("W"&amp;WEEKNUM(Tabela3[[#This Row],[PRAZO RE REVISADO]]),"-")</f>
        <v>-</v>
      </c>
      <c r="Z536" s="103" t="str">
        <f>IFERROR("W"&amp;WEEKNUM(Tabela3[[#This Row],[PRAZO ATIVAÇÃO]]),"-")</f>
        <v>W0</v>
      </c>
      <c r="AA536" s="103">
        <v>2024</v>
      </c>
      <c r="AB536" s="103">
        <v>512397</v>
      </c>
      <c r="AC536" s="103" t="s">
        <v>572</v>
      </c>
      <c r="AD536" s="103" t="s">
        <v>137</v>
      </c>
      <c r="AE536" s="578"/>
      <c r="AF536" s="454"/>
      <c r="AG536" s="474"/>
      <c r="AH536" s="103"/>
      <c r="AK536" s="103" t="str">
        <f ca="1">IF(Tabela3[[#This Row],[STATUS]]&lt;&gt;"PREVISTO","N/A",IF(Tabela3[[#This Row],[Data_RE_CONGELADA]]="REDE OK","OK",IFERROR(IF(TODAY()-Tabela3[[#This Row],[Data_RE_CONGELADA]]&gt;=0,"ATRASADO",IF(TODAY()-Tabela3[[#This Row],[Data_RE_CONGELADA]]&gt;-5,"VENCENDO",IF(TODAY()-Tabela3[[#This Row],[Data_RE_CONGELADA]]&lt;=0,"NO PRAZO"))),"N/A")))</f>
        <v>N/A</v>
      </c>
      <c r="AL536" s="454">
        <v>45569</v>
      </c>
      <c r="AM536" s="454">
        <v>45579</v>
      </c>
      <c r="AN536" s="458" t="s">
        <v>186</v>
      </c>
      <c r="AO536" s="458" t="s">
        <v>2326</v>
      </c>
      <c r="AP536" s="103" t="s">
        <v>575</v>
      </c>
      <c r="AQ536" s="103" t="s">
        <v>611</v>
      </c>
      <c r="AR536" s="103" t="s">
        <v>575</v>
      </c>
      <c r="AS536" s="103">
        <v>0</v>
      </c>
      <c r="AU536" s="103" t="s">
        <v>604</v>
      </c>
      <c r="BC536" s="103"/>
      <c r="BE536" s="103" t="e">
        <f>VLOOKUP(Tabela3[[#This Row],[ID OSP]],[1]Export!$R:$R,1,0)</f>
        <v>#N/A</v>
      </c>
    </row>
    <row r="537" spans="1:57" ht="15" hidden="1" customHeight="1">
      <c r="A537" s="103" t="s">
        <v>2327</v>
      </c>
      <c r="B537" s="103" t="s">
        <v>2328</v>
      </c>
      <c r="C537" s="104" t="s">
        <v>137</v>
      </c>
      <c r="D537" s="103" t="s">
        <v>252</v>
      </c>
      <c r="E537" s="454" t="s">
        <v>138</v>
      </c>
      <c r="G537" s="454">
        <v>45541</v>
      </c>
      <c r="H537" s="454">
        <v>45593</v>
      </c>
      <c r="I537" s="103" t="s">
        <v>139</v>
      </c>
      <c r="J537" s="103" t="s">
        <v>127</v>
      </c>
      <c r="K537" s="458" t="s">
        <v>2329</v>
      </c>
      <c r="L537" s="103" t="s">
        <v>468</v>
      </c>
      <c r="M537" s="103" t="s">
        <v>470</v>
      </c>
      <c r="N537" s="103" t="s">
        <v>2071</v>
      </c>
      <c r="O537" s="103" t="s">
        <v>137</v>
      </c>
      <c r="P537" s="103" t="s">
        <v>1174</v>
      </c>
      <c r="Q537" s="103" t="s">
        <v>1174</v>
      </c>
      <c r="R537" s="458" t="s">
        <v>617</v>
      </c>
      <c r="S537" s="503"/>
      <c r="T537" s="103" t="s">
        <v>42</v>
      </c>
      <c r="U537" s="103" t="s">
        <v>137</v>
      </c>
      <c r="V537" s="454" t="str">
        <f>Tabela3[[#This Row],[NOVO 
PRAZO REDE]]</f>
        <v>REDE OK</v>
      </c>
      <c r="W537" s="454">
        <f>Tabela3[[#This Row],[PRAZO
ATIVAÇÃO]]</f>
        <v>0</v>
      </c>
      <c r="X537" s="103" t="s">
        <v>500</v>
      </c>
      <c r="Y537" s="103" t="str">
        <f>IFERROR("W"&amp;WEEKNUM(Tabela3[[#This Row],[PRAZO RE REVISADO]]),"-")</f>
        <v>-</v>
      </c>
      <c r="Z537" s="103" t="str">
        <f>IFERROR("W"&amp;WEEKNUM(Tabela3[[#This Row],[PRAZO ATIVAÇÃO]]),"-")</f>
        <v>W0</v>
      </c>
      <c r="AA537" s="103">
        <v>2024</v>
      </c>
      <c r="AB537" s="103">
        <v>509272</v>
      </c>
      <c r="AC537" s="103" t="s">
        <v>572</v>
      </c>
      <c r="AD537" s="103" t="s">
        <v>137</v>
      </c>
      <c r="AE537" s="578"/>
      <c r="AF537" s="454"/>
      <c r="AG537" s="474"/>
      <c r="AH537" s="103" t="e">
        <f>VLOOKUP(Tabela3[[#This Row],[SITE]],#REF!,8,0)</f>
        <v>#REF!</v>
      </c>
      <c r="AK537" s="103" t="str">
        <f ca="1">IF(Tabela3[[#This Row],[STATUS]]&lt;&gt;"PREVISTO","N/A",IF(Tabela3[[#This Row],[Data_RE_CONGELADA]]="REDE OK","OK",IFERROR(IF(TODAY()-Tabela3[[#This Row],[Data_RE_CONGELADA]]&gt;=0,"ATRASADO",IF(TODAY()-Tabela3[[#This Row],[Data_RE_CONGELADA]]&gt;-5,"VENCENDO",IF(TODAY()-Tabela3[[#This Row],[Data_RE_CONGELADA]]&lt;=0,"NO PRAZO"))),"N/A")))</f>
        <v>N/A</v>
      </c>
      <c r="AL537" s="454" t="s">
        <v>138</v>
      </c>
      <c r="AM537" s="454">
        <v>45593</v>
      </c>
      <c r="AN537" s="458" t="s">
        <v>186</v>
      </c>
      <c r="AP537" s="103" t="s">
        <v>575</v>
      </c>
      <c r="AQ537" s="103" t="s">
        <v>611</v>
      </c>
      <c r="AR537" s="103" t="s">
        <v>576</v>
      </c>
      <c r="AS537" s="103">
        <v>1</v>
      </c>
      <c r="AU537" s="103" t="s">
        <v>579</v>
      </c>
      <c r="AV537" s="103" t="s">
        <v>580</v>
      </c>
      <c r="AW537" s="103" t="s">
        <v>580</v>
      </c>
      <c r="AX537" s="103" t="s">
        <v>580</v>
      </c>
      <c r="AY537" s="103" t="s">
        <v>580</v>
      </c>
      <c r="AZ537" s="103" t="s">
        <v>580</v>
      </c>
      <c r="BA537" s="103" t="s">
        <v>139</v>
      </c>
      <c r="BC537" s="103"/>
      <c r="BE537" s="103" t="e">
        <f>VLOOKUP(Tabela3[[#This Row],[ID OSP]],[1]Export!$R:$R,1,0)</f>
        <v>#N/A</v>
      </c>
    </row>
    <row r="538" spans="1:57" ht="15" hidden="1" customHeight="1">
      <c r="A538" s="103" t="s">
        <v>2246</v>
      </c>
      <c r="B538" s="103" t="s">
        <v>2330</v>
      </c>
      <c r="C538" s="104" t="s">
        <v>268</v>
      </c>
      <c r="D538" s="103" t="s">
        <v>42</v>
      </c>
      <c r="E538" s="454" t="s">
        <v>268</v>
      </c>
      <c r="G538" s="454" t="s">
        <v>186</v>
      </c>
      <c r="H538" s="454" t="s">
        <v>186</v>
      </c>
      <c r="I538" s="103" t="s">
        <v>139</v>
      </c>
      <c r="J538" s="103" t="s">
        <v>139</v>
      </c>
      <c r="K538" s="458" t="s">
        <v>2331</v>
      </c>
      <c r="L538" s="103" t="s">
        <v>468</v>
      </c>
      <c r="M538" s="103" t="s">
        <v>470</v>
      </c>
      <c r="N538" s="103" t="s">
        <v>2071</v>
      </c>
      <c r="O538" s="103" t="s">
        <v>137</v>
      </c>
      <c r="P538" s="103" t="s">
        <v>1174</v>
      </c>
      <c r="Q538" s="103" t="s">
        <v>1174</v>
      </c>
      <c r="R538" s="458" t="s">
        <v>2332</v>
      </c>
      <c r="S538" s="503" t="s">
        <v>186</v>
      </c>
      <c r="T538" s="103" t="s">
        <v>42</v>
      </c>
      <c r="U538" s="103" t="s">
        <v>268</v>
      </c>
      <c r="V538" s="454" t="str">
        <f>Tabela3[[#This Row],[NOVO 
PRAZO REDE]]</f>
        <v>CANCELADO</v>
      </c>
      <c r="W538" s="454">
        <f>Tabela3[[#This Row],[PRAZO
ATIVAÇÃO]]</f>
        <v>0</v>
      </c>
      <c r="X538" s="103" t="s">
        <v>500</v>
      </c>
      <c r="Y538" s="103" t="str">
        <f>IFERROR("W"&amp;WEEKNUM(Tabela3[[#This Row],[PRAZO RE REVISADO]]),"-")</f>
        <v>-</v>
      </c>
      <c r="Z538" s="103" t="str">
        <f>IFERROR("W"&amp;WEEKNUM(Tabela3[[#This Row],[PRAZO ATIVAÇÃO]]),"-")</f>
        <v>W0</v>
      </c>
      <c r="AA538" s="103">
        <v>2024</v>
      </c>
      <c r="AB538" s="103">
        <v>509277</v>
      </c>
      <c r="AC538" s="103" t="s">
        <v>572</v>
      </c>
      <c r="AD538" s="103" t="s">
        <v>1278</v>
      </c>
      <c r="AE538" s="578"/>
      <c r="AF538" s="454"/>
      <c r="AG538" s="474"/>
      <c r="AH538" s="103" t="e">
        <f>VLOOKUP(Tabela3[[#This Row],[SITE]],#REF!,8,0)</f>
        <v>#REF!</v>
      </c>
      <c r="AK538" s="103" t="str">
        <f ca="1">IF(Tabela3[[#This Row],[STATUS]]&lt;&gt;"PREVISTO","N/A",IF(Tabela3[[#This Row],[Data_RE_CONGELADA]]="REDE OK","OK",IFERROR(IF(TODAY()-Tabela3[[#This Row],[Data_RE_CONGELADA]]&gt;=0,"ATRASADO",IF(TODAY()-Tabela3[[#This Row],[Data_RE_CONGELADA]]&gt;-5,"VENCENDO",IF(TODAY()-Tabela3[[#This Row],[Data_RE_CONGELADA]]&lt;=0,"NO PRAZO"))),"N/A")))</f>
        <v>N/A</v>
      </c>
      <c r="AL538" s="454">
        <v>45589</v>
      </c>
      <c r="AM538" s="454">
        <v>45594</v>
      </c>
      <c r="AN538" s="458" t="s">
        <v>186</v>
      </c>
      <c r="AO538" s="458" t="s">
        <v>2333</v>
      </c>
      <c r="AP538" s="103" t="s">
        <v>643</v>
      </c>
      <c r="AQ538" s="103" t="s">
        <v>802</v>
      </c>
      <c r="AR538" s="103" t="s">
        <v>576</v>
      </c>
      <c r="AS538" s="103">
        <v>0</v>
      </c>
      <c r="AU538" s="103" t="s">
        <v>579</v>
      </c>
      <c r="AV538" s="103" t="s">
        <v>580</v>
      </c>
      <c r="AW538" s="103" t="s">
        <v>580</v>
      </c>
      <c r="AX538" s="103" t="s">
        <v>581</v>
      </c>
      <c r="AY538" s="103" t="s">
        <v>580</v>
      </c>
      <c r="AZ538" s="103" t="s">
        <v>580</v>
      </c>
      <c r="BC538" s="103"/>
      <c r="BE538" s="103" t="e">
        <f>VLOOKUP(Tabela3[[#This Row],[ID OSP]],[1]Export!$R:$R,1,0)</f>
        <v>#N/A</v>
      </c>
    </row>
    <row r="539" spans="1:57" ht="15" hidden="1" customHeight="1">
      <c r="A539" s="103" t="s">
        <v>2334</v>
      </c>
      <c r="B539" s="103" t="s">
        <v>2335</v>
      </c>
      <c r="C539" s="104" t="s">
        <v>137</v>
      </c>
      <c r="D539" s="456" t="s">
        <v>252</v>
      </c>
      <c r="E539" s="454" t="s">
        <v>138</v>
      </c>
      <c r="G539" s="454">
        <v>45589</v>
      </c>
      <c r="H539" s="454">
        <v>45590</v>
      </c>
      <c r="I539" s="103" t="s">
        <v>139</v>
      </c>
      <c r="J539" s="103" t="s">
        <v>139</v>
      </c>
      <c r="K539" s="458" t="s">
        <v>2336</v>
      </c>
      <c r="L539" s="103" t="s">
        <v>446</v>
      </c>
      <c r="M539" s="103" t="s">
        <v>463</v>
      </c>
      <c r="N539" s="103" t="s">
        <v>587</v>
      </c>
      <c r="O539" s="103" t="s">
        <v>616</v>
      </c>
      <c r="P539" s="103" t="s">
        <v>589</v>
      </c>
      <c r="Q539" s="103" t="s">
        <v>589</v>
      </c>
      <c r="R539" s="458" t="s">
        <v>617</v>
      </c>
      <c r="S539" s="503"/>
      <c r="T539" s="103" t="s">
        <v>42</v>
      </c>
      <c r="U539" s="103" t="s">
        <v>137</v>
      </c>
      <c r="V539" s="454" t="str">
        <f>Tabela3[[#This Row],[NOVO 
PRAZO REDE]]</f>
        <v>REDE OK</v>
      </c>
      <c r="W539" s="454">
        <f>Tabela3[[#This Row],[PRAZO
ATIVAÇÃO]]</f>
        <v>0</v>
      </c>
      <c r="X539" s="103" t="s">
        <v>500</v>
      </c>
      <c r="Y539" s="103" t="str">
        <f>IFERROR("W"&amp;WEEKNUM(Tabela3[[#This Row],[PRAZO RE REVISADO]]),"-")</f>
        <v>-</v>
      </c>
      <c r="Z539" s="103" t="str">
        <f>IFERROR("W"&amp;WEEKNUM(Tabela3[[#This Row],[PRAZO ATIVAÇÃO]]),"-")</f>
        <v>W0</v>
      </c>
      <c r="AA539" s="103">
        <v>2024</v>
      </c>
      <c r="AB539" s="103">
        <v>523203</v>
      </c>
      <c r="AC539" s="103" t="s">
        <v>572</v>
      </c>
      <c r="AD539" s="103" t="s">
        <v>137</v>
      </c>
      <c r="AE539" s="578"/>
      <c r="AF539" s="454"/>
      <c r="AG539" s="474"/>
      <c r="AH539" s="103"/>
      <c r="AK539" s="103" t="str">
        <f ca="1">IF(Tabela3[[#This Row],[STATUS]]&lt;&gt;"PREVISTO","N/A",IF(Tabela3[[#This Row],[Data_RE_CONGELADA]]="REDE OK","OK",IFERROR(IF(TODAY()-Tabela3[[#This Row],[Data_RE_CONGELADA]]&gt;=0,"ATRASADO",IF(TODAY()-Tabela3[[#This Row],[Data_RE_CONGELADA]]&gt;-5,"VENCENDO",IF(TODAY()-Tabela3[[#This Row],[Data_RE_CONGELADA]]&lt;=0,"NO PRAZO"))),"N/A")))</f>
        <v>N/A</v>
      </c>
      <c r="AL539" s="454">
        <v>45576</v>
      </c>
      <c r="AM539" s="454">
        <v>45588</v>
      </c>
      <c r="AN539" s="458" t="s">
        <v>794</v>
      </c>
      <c r="AO539" s="458" t="s">
        <v>795</v>
      </c>
      <c r="AP539" s="103" t="s">
        <v>575</v>
      </c>
      <c r="AQ539" s="103" t="s">
        <v>611</v>
      </c>
      <c r="AR539" s="103" t="s">
        <v>575</v>
      </c>
      <c r="AS539" s="103">
        <v>1</v>
      </c>
      <c r="AU539" s="103" t="s">
        <v>604</v>
      </c>
      <c r="BC539" s="103"/>
      <c r="BE539" s="103" t="e">
        <f>VLOOKUP(Tabela3[[#This Row],[ID OSP]],[1]Export!$R:$R,1,0)</f>
        <v>#N/A</v>
      </c>
    </row>
    <row r="540" spans="1:57" ht="15" hidden="1" customHeight="1">
      <c r="A540" s="103" t="s">
        <v>2337</v>
      </c>
      <c r="B540" s="103" t="s">
        <v>2338</v>
      </c>
      <c r="C540" s="104" t="s">
        <v>137</v>
      </c>
      <c r="D540" s="454" t="s">
        <v>252</v>
      </c>
      <c r="E540" s="454" t="s">
        <v>138</v>
      </c>
      <c r="G540" s="454">
        <v>45595</v>
      </c>
      <c r="H540" s="454">
        <v>45596</v>
      </c>
      <c r="I540" s="103" t="s">
        <v>139</v>
      </c>
      <c r="J540" s="103" t="s">
        <v>139</v>
      </c>
      <c r="K540" s="458" t="s">
        <v>2339</v>
      </c>
      <c r="L540" s="103" t="s">
        <v>446</v>
      </c>
      <c r="M540" s="103" t="s">
        <v>463</v>
      </c>
      <c r="N540" s="103" t="s">
        <v>793</v>
      </c>
      <c r="O540" s="103" t="s">
        <v>616</v>
      </c>
      <c r="P540" s="103" t="s">
        <v>589</v>
      </c>
      <c r="Q540" s="103" t="s">
        <v>589</v>
      </c>
      <c r="R540" s="458" t="s">
        <v>617</v>
      </c>
      <c r="S540" s="503"/>
      <c r="T540" s="103" t="s">
        <v>42</v>
      </c>
      <c r="U540" s="103" t="s">
        <v>137</v>
      </c>
      <c r="V540" s="454" t="str">
        <f>Tabela3[[#This Row],[NOVO 
PRAZO REDE]]</f>
        <v>REDE OK</v>
      </c>
      <c r="W540" s="454">
        <f>Tabela3[[#This Row],[PRAZO
ATIVAÇÃO]]</f>
        <v>0</v>
      </c>
      <c r="X540" s="103" t="s">
        <v>500</v>
      </c>
      <c r="Y540" s="103" t="str">
        <f>IFERROR("W"&amp;WEEKNUM(Tabela3[[#This Row],[PRAZO RE REVISADO]]),"-")</f>
        <v>-</v>
      </c>
      <c r="Z540" s="103" t="str">
        <f>IFERROR("W"&amp;WEEKNUM(Tabela3[[#This Row],[PRAZO ATIVAÇÃO]]),"-")</f>
        <v>W0</v>
      </c>
      <c r="AA540" s="103">
        <v>2024</v>
      </c>
      <c r="AB540" s="103">
        <v>523205</v>
      </c>
      <c r="AC540" s="103" t="s">
        <v>572</v>
      </c>
      <c r="AD540" s="103" t="s">
        <v>137</v>
      </c>
      <c r="AE540" s="578"/>
      <c r="AF540" s="454"/>
      <c r="AG540" s="474"/>
      <c r="AH540" s="103"/>
      <c r="AK540" s="103" t="str">
        <f ca="1">IF(Tabela3[[#This Row],[STATUS]]&lt;&gt;"PREVISTO","N/A",IF(Tabela3[[#This Row],[Data_RE_CONGELADA]]="REDE OK","OK",IFERROR(IF(TODAY()-Tabela3[[#This Row],[Data_RE_CONGELADA]]&gt;=0,"ATRASADO",IF(TODAY()-Tabela3[[#This Row],[Data_RE_CONGELADA]]&gt;-5,"VENCENDO",IF(TODAY()-Tabela3[[#This Row],[Data_RE_CONGELADA]]&lt;=0,"NO PRAZO"))),"N/A")))</f>
        <v>N/A</v>
      </c>
      <c r="AL540" s="454">
        <v>45576</v>
      </c>
      <c r="AM540" s="454">
        <v>45588</v>
      </c>
      <c r="AN540" s="458" t="s">
        <v>794</v>
      </c>
      <c r="AO540" s="458" t="s">
        <v>795</v>
      </c>
      <c r="AP540" s="103" t="s">
        <v>575</v>
      </c>
      <c r="AQ540" s="103" t="s">
        <v>611</v>
      </c>
      <c r="AR540" s="103" t="s">
        <v>575</v>
      </c>
      <c r="AS540" s="103">
        <v>0</v>
      </c>
      <c r="AU540" s="103" t="s">
        <v>604</v>
      </c>
      <c r="BC540" s="103"/>
      <c r="BE540" s="103" t="e">
        <f>VLOOKUP(Tabela3[[#This Row],[ID OSP]],[1]Export!$R:$R,1,0)</f>
        <v>#N/A</v>
      </c>
    </row>
    <row r="541" spans="1:57" ht="15" hidden="1" customHeight="1">
      <c r="A541" s="103" t="s">
        <v>2340</v>
      </c>
      <c r="B541" s="103" t="s">
        <v>2341</v>
      </c>
      <c r="C541" s="458" t="s">
        <v>137</v>
      </c>
      <c r="D541" s="454" t="s">
        <v>252</v>
      </c>
      <c r="E541" s="454" t="s">
        <v>138</v>
      </c>
      <c r="F541" s="454" t="s">
        <v>137</v>
      </c>
      <c r="G541" s="454">
        <v>45945</v>
      </c>
      <c r="H541" s="454">
        <v>45974</v>
      </c>
      <c r="I541" s="463" t="s">
        <v>42</v>
      </c>
      <c r="J541" s="103" t="s">
        <v>127</v>
      </c>
      <c r="K541" s="458" t="s">
        <v>2342</v>
      </c>
      <c r="L541" s="103" t="s">
        <v>2343</v>
      </c>
      <c r="M541" s="103" t="s">
        <v>471</v>
      </c>
      <c r="N541" s="103" t="s">
        <v>471</v>
      </c>
      <c r="O541" s="103" t="s">
        <v>186</v>
      </c>
      <c r="P541" s="103" t="s">
        <v>569</v>
      </c>
      <c r="Q541" s="103" t="s">
        <v>569</v>
      </c>
      <c r="R541" s="468" t="s">
        <v>2344</v>
      </c>
      <c r="S541" s="455" t="s">
        <v>2345</v>
      </c>
      <c r="T541" s="103" t="s">
        <v>42</v>
      </c>
      <c r="U541" s="103" t="s">
        <v>137</v>
      </c>
      <c r="V541" s="454" t="str">
        <f>Tabela3[[#This Row],[NOVO 
PRAZO REDE]]</f>
        <v>REDE OK</v>
      </c>
      <c r="W541" s="454" t="str">
        <f>Tabela3[[#This Row],[PRAZO
ATIVAÇÃO]]</f>
        <v>ATIVO</v>
      </c>
      <c r="X541" s="103" t="s">
        <v>808</v>
      </c>
      <c r="Y541" s="103" t="str">
        <f>IFERROR("W"&amp;WEEKNUM(Tabela3[[#This Row],[PRAZO RE REVISADO]]),"-")</f>
        <v>-</v>
      </c>
      <c r="Z541" s="103" t="str">
        <f>IFERROR("W"&amp;WEEKNUM(Tabela3[[#This Row],[PRAZO ATIVAÇÃO]]),"-")</f>
        <v>-</v>
      </c>
      <c r="AA541" s="103">
        <v>2025</v>
      </c>
      <c r="AB541" s="103">
        <v>591978</v>
      </c>
      <c r="AC541" s="454" t="s">
        <v>610</v>
      </c>
      <c r="AD541" s="103" t="s">
        <v>137</v>
      </c>
      <c r="AE541" s="578"/>
      <c r="AF541" s="103"/>
      <c r="AG541" s="474"/>
      <c r="AH541" s="104"/>
      <c r="AK541" s="103" t="str">
        <f ca="1">IF(Tabela3[[#This Row],[STATUS]]&lt;&gt;"PREVISTO","N/A",IF(Tabela3[[#This Row],[Data_RE_CONGELADA]]="REDE OK","OK",IFERROR(IF(TODAY()-Tabela3[[#This Row],[Data_RE_CONGELADA]]&gt;=0,"ATRASADO",IF(TODAY()-Tabela3[[#This Row],[Data_RE_CONGELADA]]&gt;-5,"VENCENDO",IF(TODAY()-Tabela3[[#This Row],[Data_RE_CONGELADA]]&lt;=0,"NO PRAZO"))),"N/A")))</f>
        <v>N/A</v>
      </c>
      <c r="AL541" s="454" t="str">
        <f>Tabela3[[#This Row],[NOVO 
PRAZO REDE]]</f>
        <v>REDE OK</v>
      </c>
      <c r="AM541" s="454" t="str">
        <f>Tabela3[[#This Row],[PRAZO
ATIVAÇÃO]]</f>
        <v>ATIVO</v>
      </c>
      <c r="AN541" s="458"/>
      <c r="AO541" s="459"/>
      <c r="AP541" s="103" t="s">
        <v>1037</v>
      </c>
      <c r="AR541" s="103" t="s">
        <v>576</v>
      </c>
      <c r="AS541" s="103" t="s">
        <v>577</v>
      </c>
      <c r="AT541" s="103" t="s">
        <v>2346</v>
      </c>
      <c r="AU541" s="103" t="s">
        <v>579</v>
      </c>
      <c r="AV541" s="103" t="s">
        <v>580</v>
      </c>
      <c r="AW541" s="103" t="s">
        <v>580</v>
      </c>
      <c r="AX541" s="103" t="s">
        <v>580</v>
      </c>
      <c r="AY541" s="103" t="s">
        <v>580</v>
      </c>
      <c r="AZ541" s="103" t="s">
        <v>580</v>
      </c>
      <c r="BA541" s="103" t="s">
        <v>139</v>
      </c>
      <c r="BB541" s="103" t="s">
        <v>2120</v>
      </c>
      <c r="BC541" s="526" t="s">
        <v>2347</v>
      </c>
      <c r="BE541" s="103" t="e">
        <f>VLOOKUP(Tabela3[[#This Row],[ID OSP]],[1]Export!$R:$R,1,0)</f>
        <v>#N/A</v>
      </c>
    </row>
    <row r="542" spans="1:57" ht="15" hidden="1" customHeight="1">
      <c r="A542" s="103" t="s">
        <v>2348</v>
      </c>
      <c r="B542" s="103" t="s">
        <v>2349</v>
      </c>
      <c r="C542" s="104" t="s">
        <v>137</v>
      </c>
      <c r="D542" s="456" t="s">
        <v>252</v>
      </c>
      <c r="E542" s="454" t="s">
        <v>138</v>
      </c>
      <c r="G542" s="454">
        <v>45545</v>
      </c>
      <c r="H542" s="454">
        <v>45583</v>
      </c>
      <c r="I542" s="103" t="s">
        <v>139</v>
      </c>
      <c r="J542" s="103" t="s">
        <v>139</v>
      </c>
      <c r="K542" s="458" t="s">
        <v>1315</v>
      </c>
      <c r="L542" s="103" t="s">
        <v>446</v>
      </c>
      <c r="M542" s="103" t="s">
        <v>450</v>
      </c>
      <c r="N542" s="103" t="s">
        <v>623</v>
      </c>
      <c r="O542" s="103" t="s">
        <v>616</v>
      </c>
      <c r="P542" s="103" t="s">
        <v>589</v>
      </c>
      <c r="Q542" s="103" t="s">
        <v>589</v>
      </c>
      <c r="R542" s="458" t="s">
        <v>617</v>
      </c>
      <c r="S542" s="503"/>
      <c r="T542" s="103" t="s">
        <v>42</v>
      </c>
      <c r="U542" s="103" t="s">
        <v>137</v>
      </c>
      <c r="V542" s="454" t="str">
        <f>Tabela3[[#This Row],[NOVO 
PRAZO REDE]]</f>
        <v>REDE OK</v>
      </c>
      <c r="W542" s="454">
        <f>Tabela3[[#This Row],[PRAZO
ATIVAÇÃO]]</f>
        <v>0</v>
      </c>
      <c r="X542" s="103" t="s">
        <v>500</v>
      </c>
      <c r="Y542" s="103" t="str">
        <f>IFERROR("W"&amp;WEEKNUM(Tabela3[[#This Row],[PRAZO RE REVISADO]]),"-")</f>
        <v>-</v>
      </c>
      <c r="Z542" s="103" t="str">
        <f>IFERROR("W"&amp;WEEKNUM(Tabela3[[#This Row],[PRAZO ATIVAÇÃO]]),"-")</f>
        <v>W0</v>
      </c>
      <c r="AA542" s="103">
        <v>2024</v>
      </c>
      <c r="AB542" s="103">
        <v>512313</v>
      </c>
      <c r="AC542" s="103" t="s">
        <v>572</v>
      </c>
      <c r="AD542" s="103" t="s">
        <v>137</v>
      </c>
      <c r="AE542" s="578"/>
      <c r="AF542" s="454"/>
      <c r="AG542" s="474"/>
      <c r="AH542" s="103"/>
      <c r="AK542" s="103" t="str">
        <f ca="1">IF(Tabela3[[#This Row],[STATUS]]&lt;&gt;"PREVISTO","N/A",IF(Tabela3[[#This Row],[Data_RE_CONGELADA]]="REDE OK","OK",IFERROR(IF(TODAY()-Tabela3[[#This Row],[Data_RE_CONGELADA]]&gt;=0,"ATRASADO",IF(TODAY()-Tabela3[[#This Row],[Data_RE_CONGELADA]]&gt;-5,"VENCENDO",IF(TODAY()-Tabela3[[#This Row],[Data_RE_CONGELADA]]&lt;=0,"NO PRAZO"))),"N/A")))</f>
        <v>N/A</v>
      </c>
      <c r="AL542" s="454">
        <v>45576</v>
      </c>
      <c r="AM542" s="454">
        <v>45582</v>
      </c>
      <c r="AN542" s="458" t="s">
        <v>186</v>
      </c>
      <c r="AO542" s="458" t="s">
        <v>739</v>
      </c>
      <c r="AP542" s="103" t="s">
        <v>575</v>
      </c>
      <c r="AQ542" s="103" t="s">
        <v>611</v>
      </c>
      <c r="AR542" s="103" t="s">
        <v>575</v>
      </c>
      <c r="AS542" s="103">
        <v>0</v>
      </c>
      <c r="AU542" s="103" t="s">
        <v>604</v>
      </c>
      <c r="BC542" s="103"/>
      <c r="BE542" s="103" t="e">
        <f>VLOOKUP(Tabela3[[#This Row],[ID OSP]],[1]Export!$R:$R,1,0)</f>
        <v>#N/A</v>
      </c>
    </row>
    <row r="543" spans="1:57" ht="15" hidden="1" customHeight="1">
      <c r="A543" s="103" t="s">
        <v>828</v>
      </c>
      <c r="B543" s="103" t="s">
        <v>2350</v>
      </c>
      <c r="C543" s="104" t="s">
        <v>137</v>
      </c>
      <c r="D543" s="456" t="s">
        <v>252</v>
      </c>
      <c r="E543" s="454" t="s">
        <v>138</v>
      </c>
      <c r="G543" s="454">
        <v>45465</v>
      </c>
      <c r="H543" s="454">
        <v>45465</v>
      </c>
      <c r="I543" s="103" t="s">
        <v>42</v>
      </c>
      <c r="J543" s="103" t="s">
        <v>127</v>
      </c>
      <c r="K543" s="458" t="s">
        <v>2351</v>
      </c>
      <c r="L543" s="103" t="s">
        <v>445</v>
      </c>
      <c r="M543" s="103" t="s">
        <v>450</v>
      </c>
      <c r="N543" s="103" t="s">
        <v>186</v>
      </c>
      <c r="O543" s="103" t="s">
        <v>588</v>
      </c>
      <c r="P543" s="103" t="s">
        <v>589</v>
      </c>
      <c r="Q543" s="103" t="s">
        <v>589</v>
      </c>
      <c r="R543" s="458" t="s">
        <v>665</v>
      </c>
      <c r="S543" s="503"/>
      <c r="T543" s="103" t="s">
        <v>42</v>
      </c>
      <c r="U543" s="103" t="s">
        <v>137</v>
      </c>
      <c r="V543" s="454" t="str">
        <f>Tabela3[[#This Row],[NOVO 
PRAZO REDE]]</f>
        <v>REDE OK</v>
      </c>
      <c r="W543" s="454">
        <f>Tabela3[[#This Row],[PRAZO
ATIVAÇÃO]]</f>
        <v>0</v>
      </c>
      <c r="X543" s="103" t="s">
        <v>500</v>
      </c>
      <c r="Y543" s="103" t="str">
        <f>IFERROR("W"&amp;WEEKNUM(Tabela3[[#This Row],[PRAZO RE REVISADO]]),"-")</f>
        <v>-</v>
      </c>
      <c r="Z543" s="103" t="str">
        <f>IFERROR("W"&amp;WEEKNUM(Tabela3[[#This Row],[PRAZO ATIVAÇÃO]]),"-")</f>
        <v>W0</v>
      </c>
      <c r="AA543" s="103">
        <v>2024</v>
      </c>
      <c r="AB543" s="103">
        <v>507979</v>
      </c>
      <c r="AC543" s="103" t="s">
        <v>592</v>
      </c>
      <c r="AD543" s="103" t="s">
        <v>137</v>
      </c>
      <c r="AE543" s="578"/>
      <c r="AF543" s="454"/>
      <c r="AG543" s="474"/>
      <c r="AH543" s="103"/>
      <c r="AK543" s="103" t="str">
        <f ca="1">IF(Tabela3[[#This Row],[STATUS]]&lt;&gt;"PREVISTO","N/A",IF(Tabela3[[#This Row],[Data_RE_CONGELADA]]="REDE OK","OK",IFERROR(IF(TODAY()-Tabela3[[#This Row],[Data_RE_CONGELADA]]&gt;=0,"ATRASADO",IF(TODAY()-Tabela3[[#This Row],[Data_RE_CONGELADA]]&gt;-5,"VENCENDO",IF(TODAY()-Tabela3[[#This Row],[Data_RE_CONGELADA]]&lt;=0,"NO PRAZO"))),"N/A")))</f>
        <v>N/A</v>
      </c>
      <c r="AL543" s="454" t="s">
        <v>138</v>
      </c>
      <c r="AM543" s="454" t="s">
        <v>137</v>
      </c>
      <c r="AN543" s="458" t="s">
        <v>186</v>
      </c>
      <c r="AP543" s="103" t="s">
        <v>575</v>
      </c>
      <c r="AQ543" s="103" t="s">
        <v>611</v>
      </c>
      <c r="AR543" s="103" t="s">
        <v>575</v>
      </c>
      <c r="AS543" s="103">
        <v>0</v>
      </c>
      <c r="AU543" s="103" t="s">
        <v>604</v>
      </c>
      <c r="BC543" s="103"/>
      <c r="BE543" s="103" t="e">
        <f>VLOOKUP(Tabela3[[#This Row],[ID OSP]],[1]Export!$R:$R,1,0)</f>
        <v>#N/A</v>
      </c>
    </row>
    <row r="544" spans="1:57" ht="15" hidden="1" customHeight="1">
      <c r="A544" s="103" t="s">
        <v>2352</v>
      </c>
      <c r="B544" s="103" t="s">
        <v>2353</v>
      </c>
      <c r="C544" s="104" t="s">
        <v>596</v>
      </c>
      <c r="D544" s="454" t="s">
        <v>136</v>
      </c>
      <c r="E544" s="454" t="s">
        <v>136</v>
      </c>
      <c r="G544" s="454">
        <v>45483</v>
      </c>
      <c r="H544" s="454">
        <v>45483</v>
      </c>
      <c r="I544" s="103" t="s">
        <v>139</v>
      </c>
      <c r="J544" s="103" t="s">
        <v>139</v>
      </c>
      <c r="K544" s="458" t="s">
        <v>597</v>
      </c>
      <c r="L544" s="103" t="s">
        <v>446</v>
      </c>
      <c r="M544" s="103" t="s">
        <v>464</v>
      </c>
      <c r="N544" s="103" t="s">
        <v>819</v>
      </c>
      <c r="O544" s="103" t="s">
        <v>616</v>
      </c>
      <c r="P544" s="103" t="s">
        <v>589</v>
      </c>
      <c r="Q544" s="103" t="s">
        <v>589</v>
      </c>
      <c r="R544" s="458" t="s">
        <v>136</v>
      </c>
      <c r="S544" s="460"/>
      <c r="T544" s="103" t="s">
        <v>252</v>
      </c>
      <c r="U544" s="103" t="s">
        <v>136</v>
      </c>
      <c r="V544" s="454" t="str">
        <f>Tabela3[[#This Row],[NOVO 
PRAZO REDE]]</f>
        <v>RÁDIO</v>
      </c>
      <c r="W544" s="454">
        <f>Tabela3[[#This Row],[PRAZO
ATIVAÇÃO]]</f>
        <v>0</v>
      </c>
      <c r="X544" s="103" t="s">
        <v>600</v>
      </c>
      <c r="Y544" s="103" t="str">
        <f>IFERROR("W"&amp;WEEKNUM(Tabela3[[#This Row],[PRAZO RE REVISADO]]),"-")</f>
        <v>-</v>
      </c>
      <c r="Z544" s="103" t="str">
        <f>IFERROR("W"&amp;WEEKNUM(Tabela3[[#This Row],[PRAZO ATIVAÇÃO]]),"-")</f>
        <v>W0</v>
      </c>
      <c r="AA544" s="103">
        <v>2024</v>
      </c>
      <c r="AB544" s="103" t="s">
        <v>675</v>
      </c>
      <c r="AC544" s="103" t="s">
        <v>139</v>
      </c>
      <c r="AD544" s="103" t="s">
        <v>137</v>
      </c>
      <c r="AE544" s="578"/>
      <c r="AF544" s="454"/>
      <c r="AG544" s="474"/>
      <c r="AH544" s="458" t="s">
        <v>602</v>
      </c>
      <c r="AK544" s="103" t="str">
        <f ca="1">IF(Tabela3[[#This Row],[STATUS]]&lt;&gt;"PREVISTO","N/A",IF(Tabela3[[#This Row],[Data_RE_CONGELADA]]="REDE OK","OK",IFERROR(IF(TODAY()-Tabela3[[#This Row],[Data_RE_CONGELADA]]&gt;=0,"ATRASADO",IF(TODAY()-Tabela3[[#This Row],[Data_RE_CONGELADA]]&gt;-5,"VENCENDO",IF(TODAY()-Tabela3[[#This Row],[Data_RE_CONGELADA]]&lt;=0,"NO PRAZO"))),"N/A")))</f>
        <v>N/A</v>
      </c>
      <c r="AL544" s="454" t="s">
        <v>138</v>
      </c>
      <c r="AM544" s="454" t="s">
        <v>137</v>
      </c>
      <c r="AN544" s="458" t="s">
        <v>186</v>
      </c>
      <c r="AP544" s="103" t="s">
        <v>575</v>
      </c>
      <c r="AQ544" s="103" t="s">
        <v>611</v>
      </c>
      <c r="AR544" s="103" t="s">
        <v>575</v>
      </c>
      <c r="AS544" s="103">
        <v>0</v>
      </c>
      <c r="AU544" s="103" t="s">
        <v>604</v>
      </c>
      <c r="BC544" s="103"/>
      <c r="BE544" s="103" t="e">
        <f>VLOOKUP(Tabela3[[#This Row],[ID OSP]],[1]Export!$R:$R,1,0)</f>
        <v>#N/A</v>
      </c>
    </row>
    <row r="545" spans="1:57" ht="15" hidden="1" customHeight="1">
      <c r="A545" s="103" t="s">
        <v>2354</v>
      </c>
      <c r="B545" s="103" t="s">
        <v>2355</v>
      </c>
      <c r="C545" s="104" t="s">
        <v>137</v>
      </c>
      <c r="D545" s="456" t="s">
        <v>252</v>
      </c>
      <c r="E545" s="454" t="s">
        <v>138</v>
      </c>
      <c r="G545" s="454">
        <v>45575</v>
      </c>
      <c r="H545" s="454">
        <v>45852</v>
      </c>
      <c r="I545" s="103" t="s">
        <v>139</v>
      </c>
      <c r="J545" s="103" t="s">
        <v>139</v>
      </c>
      <c r="K545" s="458" t="s">
        <v>2014</v>
      </c>
      <c r="L545" s="103" t="s">
        <v>446</v>
      </c>
      <c r="M545" s="103" t="s">
        <v>448</v>
      </c>
      <c r="N545" s="103" t="s">
        <v>796</v>
      </c>
      <c r="O545" s="103" t="s">
        <v>616</v>
      </c>
      <c r="P545" s="103" t="s">
        <v>2356</v>
      </c>
      <c r="Q545" s="103" t="s">
        <v>589</v>
      </c>
      <c r="R545" s="458" t="s">
        <v>2357</v>
      </c>
      <c r="S545" s="455"/>
      <c r="T545" s="103" t="s">
        <v>42</v>
      </c>
      <c r="U545" s="103" t="s">
        <v>137</v>
      </c>
      <c r="V545" s="454" t="str">
        <f>Tabela3[[#This Row],[NOVO 
PRAZO REDE]]</f>
        <v>REDE OK</v>
      </c>
      <c r="W545" s="103" t="s">
        <v>137</v>
      </c>
      <c r="X545" s="103" t="s">
        <v>500</v>
      </c>
      <c r="Y545" s="103" t="str">
        <f>IFERROR("W"&amp;WEEKNUM(Tabela3[[#This Row],[PRAZO RE REVISADO]]),"-")</f>
        <v>-</v>
      </c>
      <c r="Z545" s="103" t="str">
        <f>IFERROR("W"&amp;WEEKNUM(Tabela3[[#This Row],[PRAZO ATIVAÇÃO]]),"-")</f>
        <v>-</v>
      </c>
      <c r="AA545" s="103">
        <v>2024</v>
      </c>
      <c r="AB545" s="103">
        <v>512257</v>
      </c>
      <c r="AC545" s="103" t="s">
        <v>592</v>
      </c>
      <c r="AD545" s="103" t="s">
        <v>137</v>
      </c>
      <c r="AE545" s="578"/>
      <c r="AF545" s="454"/>
      <c r="AG545" s="474"/>
      <c r="AH545" s="103"/>
      <c r="AK545" s="103" t="str">
        <f ca="1">IF(Tabela3[[#This Row],[STATUS]]&lt;&gt;"PREVISTO","N/A",IF(Tabela3[[#This Row],[Data_RE_CONGELADA]]="REDE OK","OK",IFERROR(IF(TODAY()-Tabela3[[#This Row],[Data_RE_CONGELADA]]&gt;=0,"ATRASADO",IF(TODAY()-Tabela3[[#This Row],[Data_RE_CONGELADA]]&gt;-5,"VENCENDO",IF(TODAY()-Tabela3[[#This Row],[Data_RE_CONGELADA]]&lt;=0,"NO PRAZO"))),"N/A")))</f>
        <v>N/A</v>
      </c>
      <c r="AL545" s="454" t="s">
        <v>618</v>
      </c>
      <c r="AM545" s="454" t="s">
        <v>618</v>
      </c>
      <c r="AN545" s="458" t="s">
        <v>959</v>
      </c>
      <c r="AO545" s="458" t="s">
        <v>2358</v>
      </c>
      <c r="AP545" s="103" t="s">
        <v>575</v>
      </c>
      <c r="AQ545" s="103" t="s">
        <v>611</v>
      </c>
      <c r="AR545" s="103" t="s">
        <v>575</v>
      </c>
      <c r="AS545" s="103">
        <v>0</v>
      </c>
      <c r="AU545" s="103" t="s">
        <v>604</v>
      </c>
      <c r="BC545" s="103"/>
      <c r="BE545" s="103" t="e">
        <f>VLOOKUP(Tabela3[[#This Row],[ID OSP]],[1]Export!$R:$R,1,0)</f>
        <v>#N/A</v>
      </c>
    </row>
    <row r="546" spans="1:57" ht="15" hidden="1" customHeight="1">
      <c r="A546" s="103" t="s">
        <v>450</v>
      </c>
      <c r="B546" s="103" t="s">
        <v>2359</v>
      </c>
      <c r="C546" s="104" t="s">
        <v>137</v>
      </c>
      <c r="D546" s="456" t="s">
        <v>252</v>
      </c>
      <c r="E546" s="454" t="s">
        <v>138</v>
      </c>
      <c r="G546" s="454">
        <v>45292</v>
      </c>
      <c r="H546" s="454">
        <v>45292</v>
      </c>
      <c r="I546" s="103" t="s">
        <v>252</v>
      </c>
      <c r="J546" s="103" t="s">
        <v>138</v>
      </c>
      <c r="K546" s="458" t="s">
        <v>1973</v>
      </c>
      <c r="L546" s="103" t="s">
        <v>444</v>
      </c>
      <c r="M546" s="103" t="s">
        <v>450</v>
      </c>
      <c r="N546" s="103" t="s">
        <v>186</v>
      </c>
      <c r="O546" s="103" t="s">
        <v>588</v>
      </c>
      <c r="P546" s="103" t="s">
        <v>589</v>
      </c>
      <c r="Q546" s="103" t="s">
        <v>589</v>
      </c>
      <c r="R546" s="458" t="s">
        <v>665</v>
      </c>
      <c r="S546" s="503"/>
      <c r="T546" s="103" t="s">
        <v>42</v>
      </c>
      <c r="U546" s="103" t="s">
        <v>137</v>
      </c>
      <c r="V546" s="454" t="str">
        <f>Tabela3[[#This Row],[NOVO 
PRAZO REDE]]</f>
        <v>REDE OK</v>
      </c>
      <c r="W546" s="454">
        <f>Tabela3[[#This Row],[PRAZO
ATIVAÇÃO]]</f>
        <v>0</v>
      </c>
      <c r="X546" s="103" t="s">
        <v>485</v>
      </c>
      <c r="Y546" s="103" t="str">
        <f>IFERROR("W"&amp;WEEKNUM(Tabela3[[#This Row],[PRAZO RE REVISADO]]),"-")</f>
        <v>-</v>
      </c>
      <c r="Z546" s="103" t="str">
        <f>IFERROR("W"&amp;WEEKNUM(Tabela3[[#This Row],[PRAZO ATIVAÇÃO]]),"-")</f>
        <v>W0</v>
      </c>
      <c r="AA546" s="103">
        <v>2024</v>
      </c>
      <c r="AB546" s="103" t="s">
        <v>139</v>
      </c>
      <c r="AC546" s="103" t="s">
        <v>139</v>
      </c>
      <c r="AD546" s="103" t="s">
        <v>137</v>
      </c>
      <c r="AE546" s="578"/>
      <c r="AF546" s="454"/>
      <c r="AG546" s="474"/>
      <c r="AH546" s="103"/>
      <c r="AK546" s="103" t="str">
        <f ca="1">IF(Tabela3[[#This Row],[STATUS]]&lt;&gt;"PREVISTO","N/A",IF(Tabela3[[#This Row],[Data_RE_CONGELADA]]="REDE OK","OK",IFERROR(IF(TODAY()-Tabela3[[#This Row],[Data_RE_CONGELADA]]&gt;=0,"ATRASADO",IF(TODAY()-Tabela3[[#This Row],[Data_RE_CONGELADA]]&gt;-5,"VENCENDO",IF(TODAY()-Tabela3[[#This Row],[Data_RE_CONGELADA]]&lt;=0,"NO PRAZO"))),"N/A")))</f>
        <v>N/A</v>
      </c>
      <c r="AL546" s="454" t="s">
        <v>138</v>
      </c>
      <c r="AM546" s="454" t="s">
        <v>137</v>
      </c>
      <c r="AN546" s="458" t="s">
        <v>186</v>
      </c>
      <c r="AP546" s="103" t="s">
        <v>575</v>
      </c>
      <c r="AQ546" s="103" t="s">
        <v>611</v>
      </c>
      <c r="AR546" s="103" t="s">
        <v>575</v>
      </c>
      <c r="AS546" s="103">
        <v>1</v>
      </c>
      <c r="AU546" s="103" t="s">
        <v>604</v>
      </c>
      <c r="BC546" s="103"/>
      <c r="BE546" s="103" t="e">
        <f>VLOOKUP(Tabela3[[#This Row],[ID OSP]],[1]Export!$R:$R,1,0)</f>
        <v>#N/A</v>
      </c>
    </row>
    <row r="547" spans="1:57" ht="15" hidden="1" customHeight="1">
      <c r="A547" s="103" t="s">
        <v>2360</v>
      </c>
      <c r="B547" s="103" t="s">
        <v>2361</v>
      </c>
      <c r="C547" s="104" t="s">
        <v>137</v>
      </c>
      <c r="D547" s="456" t="s">
        <v>252</v>
      </c>
      <c r="E547" s="454" t="s">
        <v>138</v>
      </c>
      <c r="G547" s="454">
        <v>45535</v>
      </c>
      <c r="H547" s="454">
        <v>45551</v>
      </c>
      <c r="I547" s="103" t="s">
        <v>139</v>
      </c>
      <c r="J547" s="103" t="s">
        <v>139</v>
      </c>
      <c r="K547" s="458" t="s">
        <v>2362</v>
      </c>
      <c r="L547" s="103" t="s">
        <v>446</v>
      </c>
      <c r="M547" s="103" t="s">
        <v>450</v>
      </c>
      <c r="N547" s="103" t="s">
        <v>623</v>
      </c>
      <c r="O547" s="103" t="s">
        <v>874</v>
      </c>
      <c r="P547" s="103" t="s">
        <v>589</v>
      </c>
      <c r="Q547" s="103" t="s">
        <v>589</v>
      </c>
      <c r="R547" s="458" t="s">
        <v>617</v>
      </c>
      <c r="S547" s="503"/>
      <c r="T547" s="103" t="s">
        <v>42</v>
      </c>
      <c r="U547" s="103" t="s">
        <v>137</v>
      </c>
      <c r="V547" s="454" t="str">
        <f>Tabela3[[#This Row],[NOVO 
PRAZO REDE]]</f>
        <v>REDE OK</v>
      </c>
      <c r="W547" s="454">
        <f>Tabela3[[#This Row],[PRAZO
ATIVAÇÃO]]</f>
        <v>0</v>
      </c>
      <c r="X547" s="103" t="s">
        <v>500</v>
      </c>
      <c r="Y547" s="103" t="str">
        <f>IFERROR("W"&amp;WEEKNUM(Tabela3[[#This Row],[PRAZO RE REVISADO]]),"-")</f>
        <v>-</v>
      </c>
      <c r="Z547" s="103" t="str">
        <f>IFERROR("W"&amp;WEEKNUM(Tabela3[[#This Row],[PRAZO ATIVAÇÃO]]),"-")</f>
        <v>W0</v>
      </c>
      <c r="AA547" s="103">
        <v>2024</v>
      </c>
      <c r="AB547" s="103">
        <v>512307</v>
      </c>
      <c r="AC547" s="103" t="s">
        <v>572</v>
      </c>
      <c r="AD547" s="103" t="s">
        <v>137</v>
      </c>
      <c r="AE547" s="578"/>
      <c r="AF547" s="454"/>
      <c r="AG547" s="474"/>
      <c r="AH547" s="103"/>
      <c r="AK547" s="103" t="str">
        <f ca="1">IF(Tabela3[[#This Row],[STATUS]]&lt;&gt;"PREVISTO","N/A",IF(Tabela3[[#This Row],[Data_RE_CONGELADA]]="REDE OK","OK",IFERROR(IF(TODAY()-Tabela3[[#This Row],[Data_RE_CONGELADA]]&gt;=0,"ATRASADO",IF(TODAY()-Tabela3[[#This Row],[Data_RE_CONGELADA]]&gt;-5,"VENCENDO",IF(TODAY()-Tabela3[[#This Row],[Data_RE_CONGELADA]]&lt;=0,"NO PRAZO"))),"N/A")))</f>
        <v>N/A</v>
      </c>
      <c r="AL547" s="454" t="s">
        <v>138</v>
      </c>
      <c r="AM547" s="454" t="s">
        <v>137</v>
      </c>
      <c r="AN547" s="458" t="s">
        <v>186</v>
      </c>
      <c r="AP547" s="103" t="s">
        <v>575</v>
      </c>
      <c r="AQ547" s="103" t="s">
        <v>611</v>
      </c>
      <c r="AR547" s="103" t="s">
        <v>575</v>
      </c>
      <c r="AS547" s="103">
        <v>0</v>
      </c>
      <c r="AU547" s="103" t="s">
        <v>604</v>
      </c>
      <c r="BC547" s="103"/>
      <c r="BE547" s="103" t="e">
        <f>VLOOKUP(Tabela3[[#This Row],[ID OSP]],[1]Export!$R:$R,1,0)</f>
        <v>#N/A</v>
      </c>
    </row>
    <row r="548" spans="1:57" ht="15" hidden="1" customHeight="1">
      <c r="A548" s="103" t="s">
        <v>293</v>
      </c>
      <c r="B548" s="103" t="s">
        <v>2363</v>
      </c>
      <c r="C548" s="104" t="s">
        <v>137</v>
      </c>
      <c r="D548" s="103" t="s">
        <v>252</v>
      </c>
      <c r="E548" s="454" t="s">
        <v>138</v>
      </c>
      <c r="G548" s="454">
        <v>45460</v>
      </c>
      <c r="H548" s="454">
        <v>45553</v>
      </c>
      <c r="I548" s="103" t="s">
        <v>139</v>
      </c>
      <c r="J548" s="103" t="s">
        <v>139</v>
      </c>
      <c r="K548" s="458" t="s">
        <v>294</v>
      </c>
      <c r="L548" s="103" t="s">
        <v>468</v>
      </c>
      <c r="M548" s="103" t="s">
        <v>472</v>
      </c>
      <c r="N548" s="103" t="s">
        <v>472</v>
      </c>
      <c r="P548" s="103" t="s">
        <v>712</v>
      </c>
      <c r="Q548" s="103" t="s">
        <v>712</v>
      </c>
      <c r="R548" s="458" t="s">
        <v>617</v>
      </c>
      <c r="S548" s="503"/>
      <c r="T548" s="103" t="s">
        <v>42</v>
      </c>
      <c r="U548" s="103" t="s">
        <v>137</v>
      </c>
      <c r="V548" s="454" t="str">
        <f>Tabela3[[#This Row],[NOVO 
PRAZO REDE]]</f>
        <v>REDE OK</v>
      </c>
      <c r="W548" s="454">
        <f>Tabela3[[#This Row],[PRAZO
ATIVAÇÃO]]</f>
        <v>0</v>
      </c>
      <c r="X548" s="103" t="s">
        <v>729</v>
      </c>
      <c r="Y548" s="103" t="str">
        <f>IFERROR("W"&amp;WEEKNUM(Tabela3[[#This Row],[PRAZO RE REVISADO]]),"-")</f>
        <v>-</v>
      </c>
      <c r="Z548" s="103" t="str">
        <f>IFERROR("W"&amp;WEEKNUM(Tabela3[[#This Row],[PRAZO ATIVAÇÃO]]),"-")</f>
        <v>W0</v>
      </c>
      <c r="AA548" s="103">
        <v>2024</v>
      </c>
      <c r="AB548" s="103">
        <v>508203</v>
      </c>
      <c r="AC548" s="103" t="s">
        <v>572</v>
      </c>
      <c r="AD548" s="103" t="s">
        <v>137</v>
      </c>
      <c r="AE548" s="578"/>
      <c r="AF548" s="103"/>
      <c r="AG548" s="474"/>
      <c r="AH548" s="103" t="e">
        <f>VLOOKUP(Tabela3[[#This Row],[SITE]],#REF!,8,0)</f>
        <v>#REF!</v>
      </c>
      <c r="AK548" s="103" t="str">
        <f ca="1">IF(Tabela3[[#This Row],[STATUS]]&lt;&gt;"PREVISTO","N/A",IF(Tabela3[[#This Row],[Data_RE_CONGELADA]]="REDE OK","OK",IFERROR(IF(TODAY()-Tabela3[[#This Row],[Data_RE_CONGELADA]]&gt;=0,"ATRASADO",IF(TODAY()-Tabela3[[#This Row],[Data_RE_CONGELADA]]&gt;-5,"VENCENDO",IF(TODAY()-Tabela3[[#This Row],[Data_RE_CONGELADA]]&lt;=0,"NO PRAZO"))),"N/A")))</f>
        <v>N/A</v>
      </c>
      <c r="AL548" s="454" t="s">
        <v>138</v>
      </c>
      <c r="AM548" s="454" t="s">
        <v>137</v>
      </c>
      <c r="AN548" s="458" t="s">
        <v>186</v>
      </c>
      <c r="AP548" s="103" t="s">
        <v>575</v>
      </c>
      <c r="AQ548" s="103" t="s">
        <v>611</v>
      </c>
      <c r="AR548" s="103" t="s">
        <v>576</v>
      </c>
      <c r="AS548" s="103">
        <v>0</v>
      </c>
      <c r="AU548" s="103" t="s">
        <v>648</v>
      </c>
      <c r="AV548" s="103" t="s">
        <v>580</v>
      </c>
      <c r="AW548" s="103" t="s">
        <v>580</v>
      </c>
      <c r="AX548" s="103" t="s">
        <v>580</v>
      </c>
      <c r="AY548" s="103" t="s">
        <v>580</v>
      </c>
      <c r="AZ548" s="103" t="s">
        <v>580</v>
      </c>
      <c r="BA548" s="103" t="s">
        <v>580</v>
      </c>
      <c r="BB548" s="103" t="s">
        <v>714</v>
      </c>
      <c r="BC548" s="103"/>
      <c r="BE548" s="103" t="e">
        <f>VLOOKUP(Tabela3[[#This Row],[ID OSP]],[1]Export!$R:$R,1,0)</f>
        <v>#N/A</v>
      </c>
    </row>
    <row r="549" spans="1:57" ht="15" hidden="1" customHeight="1">
      <c r="A549" s="103" t="s">
        <v>2364</v>
      </c>
      <c r="B549" s="103" t="s">
        <v>2365</v>
      </c>
      <c r="C549" s="104" t="s">
        <v>137</v>
      </c>
      <c r="D549" s="454" t="s">
        <v>252</v>
      </c>
      <c r="E549" s="454" t="s">
        <v>138</v>
      </c>
      <c r="G549" s="454">
        <v>45512</v>
      </c>
      <c r="H549" s="454">
        <v>45593</v>
      </c>
      <c r="I549" s="103" t="s">
        <v>139</v>
      </c>
      <c r="J549" s="103" t="s">
        <v>139</v>
      </c>
      <c r="K549" s="458" t="s">
        <v>2366</v>
      </c>
      <c r="L549" s="103" t="s">
        <v>446</v>
      </c>
      <c r="M549" s="103" t="s">
        <v>443</v>
      </c>
      <c r="N549" s="103" t="s">
        <v>1225</v>
      </c>
      <c r="O549" s="103" t="s">
        <v>588</v>
      </c>
      <c r="P549" s="103" t="s">
        <v>1910</v>
      </c>
      <c r="Q549" s="103" t="s">
        <v>589</v>
      </c>
      <c r="R549" s="458" t="s">
        <v>617</v>
      </c>
      <c r="S549" s="462"/>
      <c r="T549" s="103" t="s">
        <v>42</v>
      </c>
      <c r="U549" s="103" t="s">
        <v>137</v>
      </c>
      <c r="V549" s="454" t="str">
        <f>Tabela3[[#This Row],[NOVO 
PRAZO REDE]]</f>
        <v>REDE OK</v>
      </c>
      <c r="W549" s="454">
        <f>Tabela3[[#This Row],[PRAZO
ATIVAÇÃO]]</f>
        <v>0</v>
      </c>
      <c r="X549" s="103" t="s">
        <v>500</v>
      </c>
      <c r="Y549" s="103" t="str">
        <f>IFERROR("W"&amp;WEEKNUM(Tabela3[[#This Row],[PRAZO RE REVISADO]]),"-")</f>
        <v>-</v>
      </c>
      <c r="Z549" s="103" t="str">
        <f>IFERROR("W"&amp;WEEKNUM(Tabela3[[#This Row],[PRAZO ATIVAÇÃO]]),"-")</f>
        <v>W0</v>
      </c>
      <c r="AA549" s="103">
        <v>2024</v>
      </c>
      <c r="AB549" s="103">
        <v>506524</v>
      </c>
      <c r="AC549" s="103" t="s">
        <v>572</v>
      </c>
      <c r="AD549" s="103" t="s">
        <v>137</v>
      </c>
      <c r="AE549" s="578"/>
      <c r="AF549" s="454"/>
      <c r="AG549" s="474"/>
      <c r="AH549" s="103"/>
      <c r="AK549" s="103" t="str">
        <f ca="1">IF(Tabela3[[#This Row],[STATUS]]&lt;&gt;"PREVISTO","N/A",IF(Tabela3[[#This Row],[Data_RE_CONGELADA]]="REDE OK","OK",IFERROR(IF(TODAY()-Tabela3[[#This Row],[Data_RE_CONGELADA]]&gt;=0,"ATRASADO",IF(TODAY()-Tabela3[[#This Row],[Data_RE_CONGELADA]]&gt;-5,"VENCENDO",IF(TODAY()-Tabela3[[#This Row],[Data_RE_CONGELADA]]&lt;=0,"NO PRAZO"))),"N/A")))</f>
        <v>N/A</v>
      </c>
      <c r="AL549" s="454" t="s">
        <v>138</v>
      </c>
      <c r="AM549" s="454">
        <v>45573</v>
      </c>
      <c r="AN549" s="458" t="s">
        <v>186</v>
      </c>
      <c r="AO549" s="458" t="s">
        <v>980</v>
      </c>
      <c r="AP549" s="103" t="s">
        <v>575</v>
      </c>
      <c r="AQ549" s="103" t="s">
        <v>611</v>
      </c>
      <c r="AR549" s="103" t="s">
        <v>575</v>
      </c>
      <c r="AS549" s="103">
        <v>0</v>
      </c>
      <c r="AU549" s="103" t="s">
        <v>604</v>
      </c>
      <c r="BC549" s="103"/>
      <c r="BE549" s="103" t="e">
        <f>VLOOKUP(Tabela3[[#This Row],[ID OSP]],[1]Export!$R:$R,1,0)</f>
        <v>#N/A</v>
      </c>
    </row>
    <row r="550" spans="1:57" ht="15" hidden="1" customHeight="1">
      <c r="A550" s="103" t="s">
        <v>2367</v>
      </c>
      <c r="B550" s="103" t="s">
        <v>2368</v>
      </c>
      <c r="C550" s="104" t="s">
        <v>137</v>
      </c>
      <c r="D550" s="456" t="s">
        <v>252</v>
      </c>
      <c r="E550" s="454" t="s">
        <v>138</v>
      </c>
      <c r="G550" s="454">
        <v>45484</v>
      </c>
      <c r="H550" s="454">
        <v>45420</v>
      </c>
      <c r="I550" s="103" t="s">
        <v>139</v>
      </c>
      <c r="J550" s="103" t="s">
        <v>139</v>
      </c>
      <c r="K550" s="458" t="s">
        <v>1204</v>
      </c>
      <c r="L550" s="103" t="s">
        <v>446</v>
      </c>
      <c r="M550" s="103" t="s">
        <v>458</v>
      </c>
      <c r="N550" s="103" t="s">
        <v>1205</v>
      </c>
      <c r="O550" s="103" t="s">
        <v>588</v>
      </c>
      <c r="P550" s="103" t="s">
        <v>589</v>
      </c>
      <c r="Q550" s="103" t="s">
        <v>589</v>
      </c>
      <c r="R550" s="458" t="s">
        <v>630</v>
      </c>
      <c r="S550" s="503"/>
      <c r="T550" s="103" t="s">
        <v>252</v>
      </c>
      <c r="U550" s="103" t="s">
        <v>137</v>
      </c>
      <c r="V550" s="454" t="str">
        <f>Tabela3[[#This Row],[NOVO 
PRAZO REDE]]</f>
        <v>REDE OK</v>
      </c>
      <c r="W550" s="454">
        <f>Tabela3[[#This Row],[PRAZO
ATIVAÇÃO]]</f>
        <v>0</v>
      </c>
      <c r="X550" s="103" t="s">
        <v>500</v>
      </c>
      <c r="Y550" s="103" t="str">
        <f>IFERROR("W"&amp;WEEKNUM(Tabela3[[#This Row],[PRAZO RE REVISADO]]),"-")</f>
        <v>-</v>
      </c>
      <c r="Z550" s="103" t="str">
        <f>IFERROR("W"&amp;WEEKNUM(Tabela3[[#This Row],[PRAZO ATIVAÇÃO]]),"-")</f>
        <v>W0</v>
      </c>
      <c r="AA550" s="103">
        <v>2024</v>
      </c>
      <c r="AB550" s="103" t="s">
        <v>675</v>
      </c>
      <c r="AC550" s="103" t="s">
        <v>139</v>
      </c>
      <c r="AD550" s="103" t="s">
        <v>137</v>
      </c>
      <c r="AE550" s="578"/>
      <c r="AF550" s="454"/>
      <c r="AG550" s="474"/>
      <c r="AH550" s="103"/>
      <c r="AK550" s="103" t="str">
        <f ca="1">IF(Tabela3[[#This Row],[STATUS]]&lt;&gt;"PREVISTO","N/A",IF(Tabela3[[#This Row],[Data_RE_CONGELADA]]="REDE OK","OK",IFERROR(IF(TODAY()-Tabela3[[#This Row],[Data_RE_CONGELADA]]&gt;=0,"ATRASADO",IF(TODAY()-Tabela3[[#This Row],[Data_RE_CONGELADA]]&gt;-5,"VENCENDO",IF(TODAY()-Tabela3[[#This Row],[Data_RE_CONGELADA]]&lt;=0,"NO PRAZO"))),"N/A")))</f>
        <v>N/A</v>
      </c>
      <c r="AL550" s="454" t="s">
        <v>138</v>
      </c>
      <c r="AM550" s="454" t="s">
        <v>137</v>
      </c>
      <c r="AN550" s="458" t="s">
        <v>186</v>
      </c>
      <c r="AP550" s="103" t="s">
        <v>575</v>
      </c>
      <c r="AQ550" s="103" t="s">
        <v>611</v>
      </c>
      <c r="AR550" s="103" t="s">
        <v>575</v>
      </c>
      <c r="AS550" s="103">
        <v>0</v>
      </c>
      <c r="AU550" s="103" t="s">
        <v>604</v>
      </c>
      <c r="BC550" s="103"/>
      <c r="BE550" s="103" t="e">
        <f>VLOOKUP(Tabela3[[#This Row],[ID OSP]],[1]Export!$R:$R,1,0)</f>
        <v>#N/A</v>
      </c>
    </row>
    <row r="551" spans="1:57" ht="15" hidden="1" customHeight="1">
      <c r="A551" s="103" t="s">
        <v>2369</v>
      </c>
      <c r="B551" s="103" t="s">
        <v>2370</v>
      </c>
      <c r="C551" s="104" t="s">
        <v>137</v>
      </c>
      <c r="D551" s="454" t="s">
        <v>252</v>
      </c>
      <c r="E551" s="454" t="s">
        <v>138</v>
      </c>
      <c r="G551" s="454">
        <v>45451</v>
      </c>
      <c r="H551" s="454">
        <v>45531</v>
      </c>
      <c r="I551" s="103" t="s">
        <v>139</v>
      </c>
      <c r="J551" s="103" t="s">
        <v>139</v>
      </c>
      <c r="K551" s="458" t="s">
        <v>2003</v>
      </c>
      <c r="L551" s="103" t="s">
        <v>446</v>
      </c>
      <c r="M551" s="103" t="s">
        <v>461</v>
      </c>
      <c r="N551" s="103" t="s">
        <v>694</v>
      </c>
      <c r="O551" s="103" t="s">
        <v>588</v>
      </c>
      <c r="P551" s="103" t="s">
        <v>589</v>
      </c>
      <c r="Q551" s="103" t="s">
        <v>589</v>
      </c>
      <c r="R551" s="458" t="s">
        <v>671</v>
      </c>
      <c r="S551" s="460" t="s">
        <v>42</v>
      </c>
      <c r="T551" s="103" t="s">
        <v>252</v>
      </c>
      <c r="U551" s="103" t="s">
        <v>137</v>
      </c>
      <c r="V551" s="454" t="str">
        <f>Tabela3[[#This Row],[NOVO 
PRAZO REDE]]</f>
        <v>REDE OK</v>
      </c>
      <c r="W551" s="454">
        <f>Tabela3[[#This Row],[PRAZO
ATIVAÇÃO]]</f>
        <v>0</v>
      </c>
      <c r="X551" s="103" t="s">
        <v>625</v>
      </c>
      <c r="Y551" s="103" t="str">
        <f>IFERROR("W"&amp;WEEKNUM(Tabela3[[#This Row],[PRAZO RE REVISADO]]),"-")</f>
        <v>-</v>
      </c>
      <c r="Z551" s="103" t="str">
        <f>IFERROR("W"&amp;WEEKNUM(Tabela3[[#This Row],[PRAZO ATIVAÇÃO]]),"-")</f>
        <v>W0</v>
      </c>
      <c r="AA551" s="103">
        <v>2024</v>
      </c>
      <c r="AB551" s="103" t="s">
        <v>139</v>
      </c>
      <c r="AC551" s="103" t="s">
        <v>139</v>
      </c>
      <c r="AD551" s="103" t="s">
        <v>137</v>
      </c>
      <c r="AE551" s="578"/>
      <c r="AF551" s="454"/>
      <c r="AG551" s="474"/>
      <c r="AH551" s="103"/>
      <c r="AK551" s="103" t="str">
        <f ca="1">IF(Tabela3[[#This Row],[STATUS]]&lt;&gt;"PREVISTO","N/A",IF(Tabela3[[#This Row],[Data_RE_CONGELADA]]="REDE OK","OK",IFERROR(IF(TODAY()-Tabela3[[#This Row],[Data_RE_CONGELADA]]&gt;=0,"ATRASADO",IF(TODAY()-Tabela3[[#This Row],[Data_RE_CONGELADA]]&gt;-5,"VENCENDO",IF(TODAY()-Tabela3[[#This Row],[Data_RE_CONGELADA]]&lt;=0,"NO PRAZO"))),"N/A")))</f>
        <v>N/A</v>
      </c>
      <c r="AL551" s="454" t="s">
        <v>138</v>
      </c>
      <c r="AM551" s="454" t="s">
        <v>137</v>
      </c>
      <c r="AN551" s="458" t="s">
        <v>186</v>
      </c>
      <c r="AP551" s="103" t="s">
        <v>575</v>
      </c>
      <c r="AQ551" s="103" t="s">
        <v>611</v>
      </c>
      <c r="AR551" s="103" t="s">
        <v>575</v>
      </c>
      <c r="AS551" s="103">
        <v>0</v>
      </c>
      <c r="AU551" s="103" t="s">
        <v>604</v>
      </c>
      <c r="BC551" s="103"/>
      <c r="BE551" s="103" t="e">
        <f>VLOOKUP(Tabela3[[#This Row],[ID OSP]],[1]Export!$R:$R,1,0)</f>
        <v>#N/A</v>
      </c>
    </row>
    <row r="552" spans="1:57" ht="15" hidden="1" customHeight="1">
      <c r="A552" s="103" t="s">
        <v>2371</v>
      </c>
      <c r="B552" s="103" t="s">
        <v>2372</v>
      </c>
      <c r="C552" s="104" t="s">
        <v>137</v>
      </c>
      <c r="D552" s="454" t="s">
        <v>252</v>
      </c>
      <c r="E552" s="454" t="s">
        <v>138</v>
      </c>
      <c r="G552" s="454">
        <v>45588</v>
      </c>
      <c r="H552" s="454">
        <v>45589</v>
      </c>
      <c r="I552" s="103" t="s">
        <v>139</v>
      </c>
      <c r="J552" s="103" t="s">
        <v>139</v>
      </c>
      <c r="K552" s="458" t="s">
        <v>2373</v>
      </c>
      <c r="L552" s="103" t="s">
        <v>446</v>
      </c>
      <c r="M552" s="103" t="s">
        <v>463</v>
      </c>
      <c r="N552" s="103" t="s">
        <v>463</v>
      </c>
      <c r="O552" s="103" t="s">
        <v>588</v>
      </c>
      <c r="P552" s="103" t="s">
        <v>589</v>
      </c>
      <c r="Q552" s="103" t="s">
        <v>589</v>
      </c>
      <c r="R552" s="458" t="s">
        <v>617</v>
      </c>
      <c r="S552" s="503"/>
      <c r="T552" s="103" t="s">
        <v>42</v>
      </c>
      <c r="U552" s="103" t="s">
        <v>137</v>
      </c>
      <c r="V552" s="454" t="str">
        <f>Tabela3[[#This Row],[NOVO 
PRAZO REDE]]</f>
        <v>REDE OK</v>
      </c>
      <c r="W552" s="454">
        <f>Tabela3[[#This Row],[PRAZO
ATIVAÇÃO]]</f>
        <v>0</v>
      </c>
      <c r="X552" s="103" t="s">
        <v>500</v>
      </c>
      <c r="Y552" s="103" t="str">
        <f>IFERROR("W"&amp;WEEKNUM(Tabela3[[#This Row],[PRAZO RE REVISADO]]),"-")</f>
        <v>-</v>
      </c>
      <c r="Z552" s="103" t="str">
        <f>IFERROR("W"&amp;WEEKNUM(Tabela3[[#This Row],[PRAZO ATIVAÇÃO]]),"-")</f>
        <v>W0</v>
      </c>
      <c r="AA552" s="103">
        <v>2024</v>
      </c>
      <c r="AB552" s="103">
        <v>523206</v>
      </c>
      <c r="AC552" s="103" t="s">
        <v>572</v>
      </c>
      <c r="AD552" s="103" t="s">
        <v>137</v>
      </c>
      <c r="AE552" s="578"/>
      <c r="AF552" s="454"/>
      <c r="AG552" s="474"/>
      <c r="AH552" s="103"/>
      <c r="AK552" s="103" t="str">
        <f ca="1">IF(Tabela3[[#This Row],[STATUS]]&lt;&gt;"PREVISTO","N/A",IF(Tabela3[[#This Row],[Data_RE_CONGELADA]]="REDE OK","OK",IFERROR(IF(TODAY()-Tabela3[[#This Row],[Data_RE_CONGELADA]]&gt;=0,"ATRASADO",IF(TODAY()-Tabela3[[#This Row],[Data_RE_CONGELADA]]&gt;-5,"VENCENDO",IF(TODAY()-Tabela3[[#This Row],[Data_RE_CONGELADA]]&lt;=0,"NO PRAZO"))),"N/A")))</f>
        <v>N/A</v>
      </c>
      <c r="AL552" s="454">
        <v>45576</v>
      </c>
      <c r="AM552" s="454">
        <v>45589</v>
      </c>
      <c r="AN552" s="458" t="s">
        <v>794</v>
      </c>
      <c r="AO552" s="458" t="s">
        <v>138</v>
      </c>
      <c r="AP552" s="103" t="s">
        <v>575</v>
      </c>
      <c r="AQ552" s="103" t="s">
        <v>611</v>
      </c>
      <c r="AR552" s="103" t="s">
        <v>575</v>
      </c>
      <c r="AS552" s="103">
        <v>0</v>
      </c>
      <c r="AU552" s="103" t="s">
        <v>604</v>
      </c>
      <c r="BC552" s="103"/>
      <c r="BE552" s="103" t="e">
        <f>VLOOKUP(Tabela3[[#This Row],[ID OSP]],[1]Export!$R:$R,1,0)</f>
        <v>#N/A</v>
      </c>
    </row>
    <row r="553" spans="1:57" ht="15" hidden="1" customHeight="1">
      <c r="A553" s="103" t="s">
        <v>2374</v>
      </c>
      <c r="B553" s="103" t="s">
        <v>2375</v>
      </c>
      <c r="C553" s="104" t="s">
        <v>137</v>
      </c>
      <c r="D553" s="454" t="s">
        <v>252</v>
      </c>
      <c r="E553" s="454" t="s">
        <v>138</v>
      </c>
      <c r="F553" s="103"/>
      <c r="G553" s="454">
        <v>45670</v>
      </c>
      <c r="H553" s="454">
        <v>45680</v>
      </c>
      <c r="I553" s="103" t="s">
        <v>139</v>
      </c>
      <c r="J553" s="103" t="s">
        <v>139</v>
      </c>
      <c r="K553" s="458" t="s">
        <v>1422</v>
      </c>
      <c r="L553" s="103" t="s">
        <v>446</v>
      </c>
      <c r="M553" s="103" t="s">
        <v>457</v>
      </c>
      <c r="N553" s="103" t="s">
        <v>457</v>
      </c>
      <c r="O553" s="103" t="s">
        <v>588</v>
      </c>
      <c r="P553" s="103" t="s">
        <v>653</v>
      </c>
      <c r="Q553" s="103" t="s">
        <v>589</v>
      </c>
      <c r="R553" s="458" t="s">
        <v>1913</v>
      </c>
      <c r="S553" s="503"/>
      <c r="T553" s="103" t="s">
        <v>42</v>
      </c>
      <c r="U553" s="103" t="s">
        <v>137</v>
      </c>
      <c r="V553" s="454" t="str">
        <f>Tabela3[[#This Row],[NOVO 
PRAZO REDE]]</f>
        <v>REDE OK</v>
      </c>
      <c r="W553" s="454">
        <f>Tabela3[[#This Row],[PRAZO
ATIVAÇÃO]]</f>
        <v>0</v>
      </c>
      <c r="X553" s="103" t="s">
        <v>500</v>
      </c>
      <c r="Y553" s="103" t="str">
        <f>IFERROR("W"&amp;WEEKNUM(Tabela3[[#This Row],[PRAZO RE REVISADO]]),"-")</f>
        <v>-</v>
      </c>
      <c r="Z553" s="103" t="str">
        <f>IFERROR("W"&amp;WEEKNUM(Tabela3[[#This Row],[PRAZO ATIVAÇÃO]]),"-")</f>
        <v>W0</v>
      </c>
      <c r="AA553" s="103">
        <v>2024</v>
      </c>
      <c r="AB553" s="103">
        <v>517431</v>
      </c>
      <c r="AC553" s="103" t="s">
        <v>572</v>
      </c>
      <c r="AD553" s="103" t="s">
        <v>137</v>
      </c>
      <c r="AE553" s="578"/>
      <c r="AF553" s="454"/>
      <c r="AG553" s="474"/>
      <c r="AH553" s="103"/>
      <c r="AK553" s="103" t="str">
        <f ca="1">IF(Tabela3[[#This Row],[STATUS]]&lt;&gt;"PREVISTO","N/A",IF(Tabela3[[#This Row],[Data_RE_CONGELADA]]="REDE OK","OK",IFERROR(IF(TODAY()-Tabela3[[#This Row],[Data_RE_CONGELADA]]&gt;=0,"ATRASADO",IF(TODAY()-Tabela3[[#This Row],[Data_RE_CONGELADA]]&gt;-5,"VENCENDO",IF(TODAY()-Tabela3[[#This Row],[Data_RE_CONGELADA]]&lt;=0,"NO PRAZO"))),"N/A")))</f>
        <v>N/A</v>
      </c>
      <c r="AL553" s="454">
        <v>45667</v>
      </c>
      <c r="AM553" s="454">
        <f>Tabela3[[#This Row],[PRAZO
ATIVAÇÃO]]</f>
        <v>0</v>
      </c>
      <c r="AN553" s="458" t="s">
        <v>186</v>
      </c>
      <c r="AO553" s="458" t="s">
        <v>186</v>
      </c>
      <c r="AP553" s="454" t="s">
        <v>575</v>
      </c>
      <c r="AQ553" s="103" t="s">
        <v>684</v>
      </c>
      <c r="AR553" s="103" t="s">
        <v>996</v>
      </c>
      <c r="AS553" s="103">
        <v>1</v>
      </c>
      <c r="AU553" s="103" t="s">
        <v>604</v>
      </c>
      <c r="BC553" s="103"/>
      <c r="BE553" s="103" t="e">
        <f>VLOOKUP(Tabela3[[#This Row],[ID OSP]],[1]Export!$R:$R,1,0)</f>
        <v>#N/A</v>
      </c>
    </row>
    <row r="554" spans="1:57" ht="15" hidden="1" customHeight="1">
      <c r="A554" s="103" t="s">
        <v>2376</v>
      </c>
      <c r="B554" s="103" t="s">
        <v>2377</v>
      </c>
      <c r="C554" s="104" t="s">
        <v>137</v>
      </c>
      <c r="D554" s="454" t="s">
        <v>252</v>
      </c>
      <c r="E554" s="454" t="s">
        <v>138</v>
      </c>
      <c r="G554" s="454">
        <v>45496</v>
      </c>
      <c r="H554" s="454">
        <v>45523</v>
      </c>
      <c r="I554" s="103" t="s">
        <v>139</v>
      </c>
      <c r="J554" s="103" t="s">
        <v>139</v>
      </c>
      <c r="K554" s="458" t="s">
        <v>2378</v>
      </c>
      <c r="L554" s="103" t="s">
        <v>446</v>
      </c>
      <c r="M554" s="103" t="s">
        <v>464</v>
      </c>
      <c r="N554" s="103" t="s">
        <v>947</v>
      </c>
      <c r="O554" s="103" t="s">
        <v>874</v>
      </c>
      <c r="P554" s="103" t="s">
        <v>589</v>
      </c>
      <c r="Q554" s="103" t="s">
        <v>589</v>
      </c>
      <c r="R554" s="458" t="s">
        <v>671</v>
      </c>
      <c r="S554" s="460"/>
      <c r="T554" s="103" t="s">
        <v>252</v>
      </c>
      <c r="U554" s="103" t="s">
        <v>137</v>
      </c>
      <c r="V554" s="454" t="str">
        <f>Tabela3[[#This Row],[NOVO 
PRAZO REDE]]</f>
        <v>REDE OK</v>
      </c>
      <c r="W554" s="454">
        <f>Tabela3[[#This Row],[PRAZO
ATIVAÇÃO]]</f>
        <v>0</v>
      </c>
      <c r="X554" s="103" t="s">
        <v>482</v>
      </c>
      <c r="Y554" s="103" t="str">
        <f>IFERROR("W"&amp;WEEKNUM(Tabela3[[#This Row],[PRAZO RE REVISADO]]),"-")</f>
        <v>-</v>
      </c>
      <c r="Z554" s="103" t="str">
        <f>IFERROR("W"&amp;WEEKNUM(Tabela3[[#This Row],[PRAZO ATIVAÇÃO]]),"-")</f>
        <v>W0</v>
      </c>
      <c r="AA554" s="103">
        <v>2024</v>
      </c>
      <c r="AB554" s="103" t="s">
        <v>139</v>
      </c>
      <c r="AC554" s="103" t="s">
        <v>139</v>
      </c>
      <c r="AD554" s="103" t="s">
        <v>137</v>
      </c>
      <c r="AE554" s="578"/>
      <c r="AF554" s="454"/>
      <c r="AG554" s="474"/>
      <c r="AH554" s="103"/>
      <c r="AK554" s="103" t="str">
        <f ca="1">IF(Tabela3[[#This Row],[STATUS]]&lt;&gt;"PREVISTO","N/A",IF(Tabela3[[#This Row],[Data_RE_CONGELADA]]="REDE OK","OK",IFERROR(IF(TODAY()-Tabela3[[#This Row],[Data_RE_CONGELADA]]&gt;=0,"ATRASADO",IF(TODAY()-Tabela3[[#This Row],[Data_RE_CONGELADA]]&gt;-5,"VENCENDO",IF(TODAY()-Tabela3[[#This Row],[Data_RE_CONGELADA]]&lt;=0,"NO PRAZO"))),"N/A")))</f>
        <v>N/A</v>
      </c>
      <c r="AL554" s="454" t="s">
        <v>138</v>
      </c>
      <c r="AM554" s="454" t="s">
        <v>137</v>
      </c>
      <c r="AN554" s="458" t="s">
        <v>186</v>
      </c>
      <c r="AP554" s="103" t="s">
        <v>575</v>
      </c>
      <c r="AQ554" s="103" t="s">
        <v>611</v>
      </c>
      <c r="AR554" s="103" t="s">
        <v>575</v>
      </c>
      <c r="AS554" s="103">
        <v>0</v>
      </c>
      <c r="AU554" s="103" t="s">
        <v>604</v>
      </c>
      <c r="BC554" s="103"/>
      <c r="BE554" s="103" t="e">
        <f>VLOOKUP(Tabela3[[#This Row],[ID OSP]],[1]Export!$R:$R,1,0)</f>
        <v>#N/A</v>
      </c>
    </row>
    <row r="555" spans="1:57" ht="15" hidden="1" customHeight="1">
      <c r="A555" s="103" t="s">
        <v>563</v>
      </c>
      <c r="B555" s="103" t="s">
        <v>2379</v>
      </c>
      <c r="C555" s="104" t="s">
        <v>268</v>
      </c>
      <c r="D555" s="103" t="s">
        <v>252</v>
      </c>
      <c r="E555" s="454" t="s">
        <v>138</v>
      </c>
      <c r="G555" s="454">
        <v>45608</v>
      </c>
      <c r="H555" s="454" t="s">
        <v>186</v>
      </c>
      <c r="I555" s="103" t="s">
        <v>139</v>
      </c>
      <c r="J555" s="103" t="s">
        <v>139</v>
      </c>
      <c r="K555" s="458" t="s">
        <v>2380</v>
      </c>
      <c r="L555" s="103" t="s">
        <v>468</v>
      </c>
      <c r="M555" s="103" t="s">
        <v>470</v>
      </c>
      <c r="N555" s="103" t="s">
        <v>470</v>
      </c>
      <c r="O555" s="103" t="s">
        <v>137</v>
      </c>
      <c r="P555" s="103" t="s">
        <v>1174</v>
      </c>
      <c r="Q555" s="103" t="s">
        <v>1174</v>
      </c>
      <c r="R555" s="458" t="s">
        <v>2381</v>
      </c>
      <c r="S555" s="535" t="s">
        <v>2382</v>
      </c>
      <c r="T555" s="103" t="s">
        <v>42</v>
      </c>
      <c r="U555" s="103" t="s">
        <v>268</v>
      </c>
      <c r="V555" s="454" t="str">
        <f>Tabela3[[#This Row],[NOVO 
PRAZO REDE]]</f>
        <v>REDE OK</v>
      </c>
      <c r="W555" s="454">
        <f>Tabela3[[#This Row],[PRAZO
ATIVAÇÃO]]</f>
        <v>0</v>
      </c>
      <c r="X555" s="103" t="s">
        <v>500</v>
      </c>
      <c r="Y555" s="103" t="str">
        <f>IFERROR("W"&amp;WEEKNUM(Tabela3[[#This Row],[PRAZO RE REVISADO]]),"-")</f>
        <v>-</v>
      </c>
      <c r="Z555" s="103" t="str">
        <f>IFERROR("W"&amp;WEEKNUM(Tabela3[[#This Row],[PRAZO ATIVAÇÃO]]),"-")</f>
        <v>W0</v>
      </c>
      <c r="AA555" s="103">
        <v>2024</v>
      </c>
      <c r="AB555" s="103">
        <v>509268</v>
      </c>
      <c r="AC555" s="103" t="s">
        <v>572</v>
      </c>
      <c r="AD555" s="103" t="s">
        <v>1278</v>
      </c>
      <c r="AE555" s="578"/>
      <c r="AF555" s="454"/>
      <c r="AG555" s="474"/>
      <c r="AH555" s="103" t="e">
        <f>VLOOKUP(Tabela3[[#This Row],[SITE]],#REF!,8,0)</f>
        <v>#REF!</v>
      </c>
      <c r="AK555" s="103" t="str">
        <f ca="1">IF(Tabela3[[#This Row],[STATUS]]&lt;&gt;"PREVISTO","N/A",IF(Tabela3[[#This Row],[Data_RE_CONGELADA]]="REDE OK","OK",IFERROR(IF(TODAY()-Tabela3[[#This Row],[Data_RE_CONGELADA]]&gt;=0,"ATRASADO",IF(TODAY()-Tabela3[[#This Row],[Data_RE_CONGELADA]]&gt;-5,"VENCENDO",IF(TODAY()-Tabela3[[#This Row],[Data_RE_CONGELADA]]&lt;=0,"NO PRAZO"))),"N/A")))</f>
        <v>N/A</v>
      </c>
      <c r="AL555" s="454">
        <v>45587</v>
      </c>
      <c r="AM555" s="454">
        <v>45592</v>
      </c>
      <c r="AN555" s="458" t="s">
        <v>186</v>
      </c>
      <c r="AP555" s="103" t="s">
        <v>575</v>
      </c>
      <c r="AQ555" s="103" t="s">
        <v>688</v>
      </c>
      <c r="AR555" s="103" t="s">
        <v>576</v>
      </c>
      <c r="AS555" s="103">
        <v>1</v>
      </c>
      <c r="AU555" s="103" t="s">
        <v>579</v>
      </c>
      <c r="AV555" s="103" t="s">
        <v>580</v>
      </c>
      <c r="AW555" s="103" t="s">
        <v>580</v>
      </c>
      <c r="AX555" s="103" t="s">
        <v>581</v>
      </c>
      <c r="AY555" s="103" t="s">
        <v>580</v>
      </c>
      <c r="AZ555" s="103" t="s">
        <v>581</v>
      </c>
      <c r="BA555" s="103" t="s">
        <v>139</v>
      </c>
      <c r="BC555" s="103" t="s">
        <v>582</v>
      </c>
      <c r="BE555" s="103" t="e">
        <f>VLOOKUP(Tabela3[[#This Row],[ID OSP]],[1]Export!$R:$R,1,0)</f>
        <v>#N/A</v>
      </c>
    </row>
    <row r="556" spans="1:57" ht="15" hidden="1" customHeight="1">
      <c r="A556" s="103" t="s">
        <v>2383</v>
      </c>
      <c r="B556" s="103" t="s">
        <v>2384</v>
      </c>
      <c r="C556" s="104" t="s">
        <v>137</v>
      </c>
      <c r="D556" s="456" t="s">
        <v>252</v>
      </c>
      <c r="E556" s="454" t="s">
        <v>138</v>
      </c>
      <c r="G556" s="454">
        <v>45593</v>
      </c>
      <c r="H556" s="454">
        <v>45593</v>
      </c>
      <c r="I556" s="103" t="s">
        <v>139</v>
      </c>
      <c r="J556" s="103" t="s">
        <v>139</v>
      </c>
      <c r="K556" s="458" t="s">
        <v>2325</v>
      </c>
      <c r="L556" s="103" t="s">
        <v>446</v>
      </c>
      <c r="M556" s="103" t="s">
        <v>450</v>
      </c>
      <c r="N556" s="103" t="s">
        <v>450</v>
      </c>
      <c r="O556" s="103" t="s">
        <v>588</v>
      </c>
      <c r="P556" s="103" t="s">
        <v>589</v>
      </c>
      <c r="Q556" s="103" t="s">
        <v>589</v>
      </c>
      <c r="R556" s="458" t="s">
        <v>617</v>
      </c>
      <c r="S556" s="462"/>
      <c r="T556" s="103" t="s">
        <v>42</v>
      </c>
      <c r="U556" s="103" t="s">
        <v>137</v>
      </c>
      <c r="V556" s="454" t="str">
        <f>Tabela3[[#This Row],[NOVO 
PRAZO REDE]]</f>
        <v>REDE OK</v>
      </c>
      <c r="W556" s="454">
        <f>Tabela3[[#This Row],[PRAZO
ATIVAÇÃO]]</f>
        <v>0</v>
      </c>
      <c r="X556" s="103" t="s">
        <v>500</v>
      </c>
      <c r="Y556" s="103" t="str">
        <f>IFERROR("W"&amp;WEEKNUM(Tabela3[[#This Row],[PRAZO RE REVISADO]]),"-")</f>
        <v>-</v>
      </c>
      <c r="Z556" s="103" t="str">
        <f>IFERROR("W"&amp;WEEKNUM(Tabela3[[#This Row],[PRAZO ATIVAÇÃO]]),"-")</f>
        <v>W0</v>
      </c>
      <c r="AA556" s="103">
        <v>2024</v>
      </c>
      <c r="AB556" s="103">
        <v>512397</v>
      </c>
      <c r="AC556" s="103" t="s">
        <v>572</v>
      </c>
      <c r="AD556" s="103" t="s">
        <v>137</v>
      </c>
      <c r="AE556" s="578"/>
      <c r="AF556" s="454"/>
      <c r="AG556" s="474"/>
      <c r="AH556" s="103"/>
      <c r="AK556" s="103" t="str">
        <f ca="1">IF(Tabela3[[#This Row],[STATUS]]&lt;&gt;"PREVISTO","N/A",IF(Tabela3[[#This Row],[Data_RE_CONGELADA]]="REDE OK","OK",IFERROR(IF(TODAY()-Tabela3[[#This Row],[Data_RE_CONGELADA]]&gt;=0,"ATRASADO",IF(TODAY()-Tabela3[[#This Row],[Data_RE_CONGELADA]]&gt;-5,"VENCENDO",IF(TODAY()-Tabela3[[#This Row],[Data_RE_CONGELADA]]&lt;=0,"NO PRAZO"))),"N/A")))</f>
        <v>N/A</v>
      </c>
      <c r="AL556" s="454">
        <v>45569</v>
      </c>
      <c r="AM556" s="454">
        <v>45574</v>
      </c>
      <c r="AN556" s="458" t="s">
        <v>186</v>
      </c>
      <c r="AO556" s="458" t="s">
        <v>2326</v>
      </c>
      <c r="AP556" s="103" t="s">
        <v>575</v>
      </c>
      <c r="AQ556" s="103" t="s">
        <v>611</v>
      </c>
      <c r="AR556" s="103" t="s">
        <v>575</v>
      </c>
      <c r="AS556" s="103">
        <v>0</v>
      </c>
      <c r="AU556" s="103" t="s">
        <v>604</v>
      </c>
      <c r="BC556" s="103"/>
      <c r="BE556" s="103" t="e">
        <f>VLOOKUP(Tabela3[[#This Row],[ID OSP]],[1]Export!$R:$R,1,0)</f>
        <v>#N/A</v>
      </c>
    </row>
    <row r="557" spans="1:57" ht="15" hidden="1" customHeight="1">
      <c r="A557" s="103" t="s">
        <v>2385</v>
      </c>
      <c r="B557" s="103" t="s">
        <v>2386</v>
      </c>
      <c r="C557" s="104" t="s">
        <v>137</v>
      </c>
      <c r="D557" s="456" t="s">
        <v>252</v>
      </c>
      <c r="E557" s="454" t="s">
        <v>138</v>
      </c>
      <c r="G557" s="454">
        <v>45524</v>
      </c>
      <c r="H557" s="454">
        <v>45545</v>
      </c>
      <c r="I557" s="103" t="s">
        <v>139</v>
      </c>
      <c r="J557" s="103" t="s">
        <v>139</v>
      </c>
      <c r="K557" s="458" t="s">
        <v>2387</v>
      </c>
      <c r="L557" s="103" t="s">
        <v>446</v>
      </c>
      <c r="M557" s="103" t="s">
        <v>443</v>
      </c>
      <c r="N557" s="103" t="s">
        <v>1435</v>
      </c>
      <c r="O557" s="103" t="s">
        <v>588</v>
      </c>
      <c r="P557" s="103" t="s">
        <v>589</v>
      </c>
      <c r="Q557" s="103" t="s">
        <v>589</v>
      </c>
      <c r="R557" s="458" t="s">
        <v>617</v>
      </c>
      <c r="S557" s="460"/>
      <c r="T557" s="103" t="s">
        <v>42</v>
      </c>
      <c r="U557" s="103" t="s">
        <v>137</v>
      </c>
      <c r="V557" s="454" t="str">
        <f>Tabela3[[#This Row],[NOVO 
PRAZO REDE]]</f>
        <v>REDE OK</v>
      </c>
      <c r="W557" s="454">
        <f>Tabela3[[#This Row],[PRAZO
ATIVAÇÃO]]</f>
        <v>0</v>
      </c>
      <c r="X557" s="103" t="s">
        <v>500</v>
      </c>
      <c r="Y557" s="103" t="str">
        <f>IFERROR("W"&amp;WEEKNUM(Tabela3[[#This Row],[PRAZO RE REVISADO]]),"-")</f>
        <v>-</v>
      </c>
      <c r="Z557" s="103" t="str">
        <f>IFERROR("W"&amp;WEEKNUM(Tabela3[[#This Row],[PRAZO ATIVAÇÃO]]),"-")</f>
        <v>W0</v>
      </c>
      <c r="AA557" s="103">
        <v>2024</v>
      </c>
      <c r="AB557" s="103">
        <v>538690</v>
      </c>
      <c r="AC557" s="103" t="s">
        <v>572</v>
      </c>
      <c r="AD557" s="103" t="s">
        <v>137</v>
      </c>
      <c r="AE557" s="578"/>
      <c r="AF557" s="454"/>
      <c r="AG557" s="474"/>
      <c r="AH557" s="103"/>
      <c r="AK557" s="103" t="str">
        <f ca="1">IF(Tabela3[[#This Row],[STATUS]]&lt;&gt;"PREVISTO","N/A",IF(Tabela3[[#This Row],[Data_RE_CONGELADA]]="REDE OK","OK",IFERROR(IF(TODAY()-Tabela3[[#This Row],[Data_RE_CONGELADA]]&gt;=0,"ATRASADO",IF(TODAY()-Tabela3[[#This Row],[Data_RE_CONGELADA]]&gt;-5,"VENCENDO",IF(TODAY()-Tabela3[[#This Row],[Data_RE_CONGELADA]]&lt;=0,"NO PRAZO"))),"N/A")))</f>
        <v>N/A</v>
      </c>
      <c r="AL557" s="454" t="s">
        <v>138</v>
      </c>
      <c r="AM557" s="454" t="s">
        <v>137</v>
      </c>
      <c r="AN557" s="458" t="s">
        <v>186</v>
      </c>
      <c r="AP557" s="103" t="s">
        <v>575</v>
      </c>
      <c r="AQ557" s="103" t="s">
        <v>611</v>
      </c>
      <c r="AR557" s="103" t="s">
        <v>575</v>
      </c>
      <c r="AS557" s="103">
        <v>0</v>
      </c>
      <c r="AU557" s="103" t="s">
        <v>604</v>
      </c>
      <c r="BC557" s="103"/>
      <c r="BE557" s="103" t="e">
        <f>VLOOKUP(Tabela3[[#This Row],[ID OSP]],[1]Export!$R:$R,1,0)</f>
        <v>#N/A</v>
      </c>
    </row>
    <row r="558" spans="1:57" ht="15" hidden="1" customHeight="1">
      <c r="A558" s="103" t="s">
        <v>2388</v>
      </c>
      <c r="B558" s="103" t="s">
        <v>2389</v>
      </c>
      <c r="C558" s="104" t="s">
        <v>137</v>
      </c>
      <c r="D558" s="479" t="s">
        <v>252</v>
      </c>
      <c r="E558" s="454" t="s">
        <v>138</v>
      </c>
      <c r="G558" s="454">
        <v>45495</v>
      </c>
      <c r="H558" s="454">
        <v>45530</v>
      </c>
      <c r="I558" s="103" t="s">
        <v>139</v>
      </c>
      <c r="J558" s="103" t="s">
        <v>139</v>
      </c>
      <c r="K558" s="458" t="s">
        <v>1128</v>
      </c>
      <c r="L558" s="103" t="s">
        <v>446</v>
      </c>
      <c r="M558" s="103" t="s">
        <v>465</v>
      </c>
      <c r="N558" s="103" t="s">
        <v>823</v>
      </c>
      <c r="O558" s="103" t="s">
        <v>588</v>
      </c>
      <c r="P558" s="103" t="s">
        <v>589</v>
      </c>
      <c r="Q558" s="103" t="s">
        <v>589</v>
      </c>
      <c r="R558" s="458" t="s">
        <v>671</v>
      </c>
      <c r="S558" s="460"/>
      <c r="T558" s="103" t="s">
        <v>252</v>
      </c>
      <c r="U558" s="103" t="s">
        <v>137</v>
      </c>
      <c r="V558" s="454" t="str">
        <f>Tabela3[[#This Row],[NOVO 
PRAZO REDE]]</f>
        <v>REDE OK</v>
      </c>
      <c r="W558" s="454">
        <f>Tabela3[[#This Row],[PRAZO
ATIVAÇÃO]]</f>
        <v>0</v>
      </c>
      <c r="X558" s="103" t="s">
        <v>631</v>
      </c>
      <c r="Y558" s="103" t="str">
        <f>IFERROR("W"&amp;WEEKNUM(Tabela3[[#This Row],[PRAZO RE REVISADO]]),"-")</f>
        <v>-</v>
      </c>
      <c r="Z558" s="103" t="str">
        <f>IFERROR("W"&amp;WEEKNUM(Tabela3[[#This Row],[PRAZO ATIVAÇÃO]]),"-")</f>
        <v>W0</v>
      </c>
      <c r="AA558" s="103">
        <v>2024</v>
      </c>
      <c r="AB558" s="103">
        <v>508004</v>
      </c>
      <c r="AC558" s="103" t="s">
        <v>610</v>
      </c>
      <c r="AD558" s="103" t="s">
        <v>137</v>
      </c>
      <c r="AE558" s="578"/>
      <c r="AF558" s="454"/>
      <c r="AG558" s="474"/>
      <c r="AH558" s="103"/>
      <c r="AK558" s="103" t="str">
        <f ca="1">IF(Tabela3[[#This Row],[STATUS]]&lt;&gt;"PREVISTO","N/A",IF(Tabela3[[#This Row],[Data_RE_CONGELADA]]="REDE OK","OK",IFERROR(IF(TODAY()-Tabela3[[#This Row],[Data_RE_CONGELADA]]&gt;=0,"ATRASADO",IF(TODAY()-Tabela3[[#This Row],[Data_RE_CONGELADA]]&gt;-5,"VENCENDO",IF(TODAY()-Tabela3[[#This Row],[Data_RE_CONGELADA]]&lt;=0,"NO PRAZO"))),"N/A")))</f>
        <v>N/A</v>
      </c>
      <c r="AL558" s="454" t="s">
        <v>138</v>
      </c>
      <c r="AM558" s="454" t="s">
        <v>137</v>
      </c>
      <c r="AN558" s="458" t="s">
        <v>186</v>
      </c>
      <c r="AP558" s="103" t="s">
        <v>575</v>
      </c>
      <c r="AQ558" s="103" t="s">
        <v>611</v>
      </c>
      <c r="AR558" s="103" t="s">
        <v>575</v>
      </c>
      <c r="AS558" s="103">
        <v>0</v>
      </c>
      <c r="AU558" s="103" t="s">
        <v>604</v>
      </c>
      <c r="BC558" s="103"/>
      <c r="BE558" s="103" t="e">
        <f>VLOOKUP(Tabela3[[#This Row],[ID OSP]],[1]Export!$R:$R,1,0)</f>
        <v>#N/A</v>
      </c>
    </row>
    <row r="559" spans="1:57" ht="15" hidden="1" customHeight="1">
      <c r="A559" s="103" t="s">
        <v>2390</v>
      </c>
      <c r="B559" s="103" t="s">
        <v>2391</v>
      </c>
      <c r="C559" s="104" t="s">
        <v>596</v>
      </c>
      <c r="D559" s="456" t="s">
        <v>136</v>
      </c>
      <c r="E559" s="454" t="s">
        <v>136</v>
      </c>
      <c r="G559" s="454" t="s">
        <v>597</v>
      </c>
      <c r="H559" s="454" t="s">
        <v>597</v>
      </c>
      <c r="I559" s="103" t="s">
        <v>139</v>
      </c>
      <c r="J559" s="103" t="s">
        <v>139</v>
      </c>
      <c r="K559" s="458" t="s">
        <v>597</v>
      </c>
      <c r="L559" s="103" t="s">
        <v>446</v>
      </c>
      <c r="M559" s="103" t="s">
        <v>447</v>
      </c>
      <c r="N559" s="103" t="s">
        <v>447</v>
      </c>
      <c r="O559" s="103" t="s">
        <v>663</v>
      </c>
      <c r="P559" s="103" t="s">
        <v>885</v>
      </c>
      <c r="Q559" s="103" t="s">
        <v>589</v>
      </c>
      <c r="R559" s="458" t="s">
        <v>617</v>
      </c>
      <c r="S559" s="503" t="s">
        <v>1660</v>
      </c>
      <c r="T559" s="103" t="s">
        <v>42</v>
      </c>
      <c r="U559" s="103" t="s">
        <v>136</v>
      </c>
      <c r="V559" s="454" t="str">
        <f>Tabela3[[#This Row],[NOVO 
PRAZO REDE]]</f>
        <v>RÁDIO</v>
      </c>
      <c r="W559" s="454">
        <f>Tabela3[[#This Row],[PRAZO
ATIVAÇÃO]]</f>
        <v>0</v>
      </c>
      <c r="X559" s="103" t="s">
        <v>600</v>
      </c>
      <c r="Y559" s="103" t="str">
        <f>IFERROR("W"&amp;WEEKNUM(Tabela3[[#This Row],[PRAZO RE REVISADO]]),"-")</f>
        <v>-</v>
      </c>
      <c r="Z559" s="103" t="str">
        <f>IFERROR("W"&amp;WEEKNUM(Tabela3[[#This Row],[PRAZO ATIVAÇÃO]]),"-")</f>
        <v>W0</v>
      </c>
      <c r="AA559" s="103">
        <v>2024</v>
      </c>
      <c r="AB559" s="103" t="s">
        <v>139</v>
      </c>
      <c r="AC559" s="103" t="s">
        <v>139</v>
      </c>
      <c r="AD559" s="103" t="s">
        <v>601</v>
      </c>
      <c r="AE559" s="578"/>
      <c r="AF559" s="454"/>
      <c r="AG559" s="474"/>
      <c r="AH559" s="458" t="s">
        <v>602</v>
      </c>
      <c r="AK559" s="103" t="str">
        <f ca="1">IF(Tabela3[[#This Row],[STATUS]]&lt;&gt;"PREVISTO","N/A",IF(Tabela3[[#This Row],[Data_RE_CONGELADA]]="REDE OK","OK",IFERROR(IF(TODAY()-Tabela3[[#This Row],[Data_RE_CONGELADA]]&gt;=0,"ATRASADO",IF(TODAY()-Tabela3[[#This Row],[Data_RE_CONGELADA]]&gt;-5,"VENCENDO",IF(TODAY()-Tabela3[[#This Row],[Data_RE_CONGELADA]]&lt;=0,"NO PRAZO"))),"N/A")))</f>
        <v>N/A</v>
      </c>
      <c r="AL559" s="454" t="s">
        <v>138</v>
      </c>
      <c r="AM559" s="454" t="s">
        <v>137</v>
      </c>
      <c r="AN559" s="458" t="s">
        <v>186</v>
      </c>
      <c r="AP559" s="103" t="s">
        <v>575</v>
      </c>
      <c r="AQ559" s="103" t="s">
        <v>603</v>
      </c>
      <c r="AR559" s="103" t="s">
        <v>575</v>
      </c>
      <c r="AS559" s="103">
        <v>0</v>
      </c>
      <c r="AU559" s="103" t="s">
        <v>604</v>
      </c>
      <c r="BC559" s="103"/>
      <c r="BE559" s="103" t="e">
        <f>VLOOKUP(Tabela3[[#This Row],[ID OSP]],[1]Export!$R:$R,1,0)</f>
        <v>#N/A</v>
      </c>
    </row>
    <row r="560" spans="1:57" ht="15" hidden="1" customHeight="1">
      <c r="A560" s="103" t="s">
        <v>2392</v>
      </c>
      <c r="B560" s="103" t="s">
        <v>2393</v>
      </c>
      <c r="C560" s="104" t="s">
        <v>137</v>
      </c>
      <c r="D560" s="454" t="s">
        <v>252</v>
      </c>
      <c r="E560" s="454" t="s">
        <v>138</v>
      </c>
      <c r="G560" s="454">
        <v>45533</v>
      </c>
      <c r="H560" s="454">
        <v>45541</v>
      </c>
      <c r="I560" s="103" t="s">
        <v>139</v>
      </c>
      <c r="J560" s="103" t="s">
        <v>139</v>
      </c>
      <c r="K560" s="458" t="s">
        <v>2394</v>
      </c>
      <c r="L560" s="103" t="s">
        <v>446</v>
      </c>
      <c r="M560" s="103" t="s">
        <v>463</v>
      </c>
      <c r="N560" s="103" t="s">
        <v>850</v>
      </c>
      <c r="O560" s="103" t="s">
        <v>874</v>
      </c>
      <c r="P560" s="103" t="s">
        <v>589</v>
      </c>
      <c r="Q560" s="103" t="s">
        <v>589</v>
      </c>
      <c r="R560" s="458" t="s">
        <v>617</v>
      </c>
      <c r="S560" s="503"/>
      <c r="T560" s="103" t="s">
        <v>42</v>
      </c>
      <c r="U560" s="103" t="s">
        <v>137</v>
      </c>
      <c r="V560" s="454" t="str">
        <f>Tabela3[[#This Row],[NOVO 
PRAZO REDE]]</f>
        <v>REDE OK</v>
      </c>
      <c r="W560" s="454">
        <f>Tabela3[[#This Row],[PRAZO
ATIVAÇÃO]]</f>
        <v>0</v>
      </c>
      <c r="X560" s="103" t="s">
        <v>482</v>
      </c>
      <c r="Y560" s="103" t="str">
        <f>IFERROR("W"&amp;WEEKNUM(Tabela3[[#This Row],[PRAZO RE REVISADO]]),"-")</f>
        <v>-</v>
      </c>
      <c r="Z560" s="103" t="str">
        <f>IFERROR("W"&amp;WEEKNUM(Tabela3[[#This Row],[PRAZO ATIVAÇÃO]]),"-")</f>
        <v>W0</v>
      </c>
      <c r="AA560" s="103">
        <v>2024</v>
      </c>
      <c r="AB560" s="103" t="s">
        <v>139</v>
      </c>
      <c r="AC560" s="103" t="s">
        <v>139</v>
      </c>
      <c r="AD560" s="103" t="s">
        <v>137</v>
      </c>
      <c r="AE560" s="578"/>
      <c r="AF560" s="454"/>
      <c r="AG560" s="474"/>
      <c r="AH560" s="103"/>
      <c r="AK560" s="103" t="str">
        <f ca="1">IF(Tabela3[[#This Row],[STATUS]]&lt;&gt;"PREVISTO","N/A",IF(Tabela3[[#This Row],[Data_RE_CONGELADA]]="REDE OK","OK",IFERROR(IF(TODAY()-Tabela3[[#This Row],[Data_RE_CONGELADA]]&gt;=0,"ATRASADO",IF(TODAY()-Tabela3[[#This Row],[Data_RE_CONGELADA]]&gt;-5,"VENCENDO",IF(TODAY()-Tabela3[[#This Row],[Data_RE_CONGELADA]]&lt;=0,"NO PRAZO"))),"N/A")))</f>
        <v>N/A</v>
      </c>
      <c r="AL560" s="454" t="s">
        <v>138</v>
      </c>
      <c r="AM560" s="454" t="s">
        <v>137</v>
      </c>
      <c r="AN560" s="458" t="s">
        <v>186</v>
      </c>
      <c r="AP560" s="103" t="s">
        <v>575</v>
      </c>
      <c r="AQ560" s="103" t="s">
        <v>611</v>
      </c>
      <c r="AR560" s="103" t="s">
        <v>575</v>
      </c>
      <c r="AS560" s="103">
        <v>1</v>
      </c>
      <c r="AU560" s="103" t="s">
        <v>604</v>
      </c>
      <c r="BC560" s="103"/>
      <c r="BE560" s="103" t="e">
        <f>VLOOKUP(Tabela3[[#This Row],[ID OSP]],[1]Export!$R:$R,1,0)</f>
        <v>#N/A</v>
      </c>
    </row>
    <row r="561" spans="1:57" ht="15" hidden="1" customHeight="1">
      <c r="A561" s="103" t="s">
        <v>306</v>
      </c>
      <c r="B561" s="103" t="s">
        <v>2395</v>
      </c>
      <c r="C561" s="104" t="s">
        <v>137</v>
      </c>
      <c r="D561" s="454" t="s">
        <v>252</v>
      </c>
      <c r="E561" s="454" t="s">
        <v>138</v>
      </c>
      <c r="G561" s="454">
        <v>45645</v>
      </c>
      <c r="H561" s="454">
        <v>45710</v>
      </c>
      <c r="I561" s="103" t="s">
        <v>139</v>
      </c>
      <c r="J561" s="103" t="s">
        <v>139</v>
      </c>
      <c r="K561" s="458" t="s">
        <v>307</v>
      </c>
      <c r="L561" s="103" t="s">
        <v>468</v>
      </c>
      <c r="M561" s="103" t="s">
        <v>472</v>
      </c>
      <c r="N561" s="103" t="s">
        <v>472</v>
      </c>
      <c r="P561" s="103" t="s">
        <v>712</v>
      </c>
      <c r="Q561" s="103" t="s">
        <v>712</v>
      </c>
      <c r="R561" s="458" t="s">
        <v>617</v>
      </c>
      <c r="S561" s="503"/>
      <c r="T561" s="103" t="s">
        <v>42</v>
      </c>
      <c r="U561" s="103" t="s">
        <v>137</v>
      </c>
      <c r="V561" s="454" t="s">
        <v>138</v>
      </c>
      <c r="W561" s="454">
        <f>Tabela3[[#This Row],[PRAZO
ATIVAÇÃO]]</f>
        <v>0</v>
      </c>
      <c r="X561" s="103" t="s">
        <v>500</v>
      </c>
      <c r="Y561" s="103" t="str">
        <f>IFERROR("W"&amp;WEEKNUM(Tabela3[[#This Row],[PRAZO RE REVISADO]]),"-")</f>
        <v>-</v>
      </c>
      <c r="Z561" s="103" t="str">
        <f>IFERROR("W"&amp;WEEKNUM(Tabela3[[#This Row],[PRAZO ATIVAÇÃO]]),"-")</f>
        <v>W0</v>
      </c>
      <c r="AA561" s="103">
        <v>2024</v>
      </c>
      <c r="AB561" s="103">
        <v>523463</v>
      </c>
      <c r="AC561" s="103" t="s">
        <v>572</v>
      </c>
      <c r="AD561" s="103" t="s">
        <v>137</v>
      </c>
      <c r="AE561" s="578"/>
      <c r="AF561" s="103"/>
      <c r="AG561" s="474"/>
      <c r="AH561" s="103" t="e">
        <f>VLOOKUP(Tabela3[[#This Row],[SITE]],#REF!,8,0)</f>
        <v>#REF!</v>
      </c>
      <c r="AK561" s="103" t="str">
        <f ca="1">IF(Tabela3[[#This Row],[STATUS]]&lt;&gt;"PREVISTO","N/A",IF(Tabela3[[#This Row],[Data_RE_CONGELADA]]="REDE OK","OK",IFERROR(IF(TODAY()-Tabela3[[#This Row],[Data_RE_CONGELADA]]&gt;=0,"ATRASADO",IF(TODAY()-Tabela3[[#This Row],[Data_RE_CONGELADA]]&gt;-5,"VENCENDO",IF(TODAY()-Tabela3[[#This Row],[Data_RE_CONGELADA]]&lt;=0,"NO PRAZO"))),"N/A")))</f>
        <v>N/A</v>
      </c>
      <c r="AL561" s="454">
        <v>45615</v>
      </c>
      <c r="AM561" s="454">
        <v>45620</v>
      </c>
      <c r="AN561" s="458" t="s">
        <v>186</v>
      </c>
      <c r="AP561" s="103" t="s">
        <v>575</v>
      </c>
      <c r="AQ561" s="103" t="s">
        <v>688</v>
      </c>
      <c r="AR561" s="103" t="s">
        <v>576</v>
      </c>
      <c r="AS561" s="103">
        <v>0</v>
      </c>
      <c r="AU561" s="103" t="s">
        <v>648</v>
      </c>
      <c r="AV561" s="103" t="s">
        <v>580</v>
      </c>
      <c r="AW561" s="103" t="s">
        <v>580</v>
      </c>
      <c r="AX561" s="103" t="s">
        <v>581</v>
      </c>
      <c r="AY561" s="103" t="s">
        <v>580</v>
      </c>
      <c r="AZ561" s="103" t="s">
        <v>581</v>
      </c>
      <c r="BA561" s="103" t="s">
        <v>580</v>
      </c>
      <c r="BB561" s="103" t="s">
        <v>714</v>
      </c>
      <c r="BC561" s="103"/>
      <c r="BE561" s="103" t="e">
        <f>VLOOKUP(Tabela3[[#This Row],[ID OSP]],[1]Export!$R:$R,1,0)</f>
        <v>#N/A</v>
      </c>
    </row>
    <row r="562" spans="1:57" ht="15" hidden="1" customHeight="1">
      <c r="A562" s="103" t="s">
        <v>2396</v>
      </c>
      <c r="B562" s="103" t="s">
        <v>2397</v>
      </c>
      <c r="C562" s="104" t="s">
        <v>137</v>
      </c>
      <c r="D562" s="456" t="s">
        <v>252</v>
      </c>
      <c r="E562" s="454" t="s">
        <v>138</v>
      </c>
      <c r="G562" s="454">
        <v>45416</v>
      </c>
      <c r="H562" s="454">
        <v>45416</v>
      </c>
      <c r="I562" s="103" t="s">
        <v>139</v>
      </c>
      <c r="J562" s="103" t="s">
        <v>139</v>
      </c>
      <c r="K562" s="458" t="s">
        <v>2398</v>
      </c>
      <c r="L562" s="103" t="s">
        <v>446</v>
      </c>
      <c r="M562" s="103" t="s">
        <v>460</v>
      </c>
      <c r="N562" s="103" t="s">
        <v>784</v>
      </c>
      <c r="O562" s="103" t="s">
        <v>588</v>
      </c>
      <c r="P562" s="103" t="s">
        <v>589</v>
      </c>
      <c r="Q562" s="103" t="s">
        <v>589</v>
      </c>
      <c r="R562" s="458" t="s">
        <v>665</v>
      </c>
      <c r="S562" s="503"/>
      <c r="T562" s="103" t="s">
        <v>252</v>
      </c>
      <c r="U562" s="103" t="s">
        <v>137</v>
      </c>
      <c r="V562" s="454" t="str">
        <f>Tabela3[[#This Row],[NOVO 
PRAZO REDE]]</f>
        <v>REDE OK</v>
      </c>
      <c r="W562" s="454">
        <f>Tabela3[[#This Row],[PRAZO
ATIVAÇÃO]]</f>
        <v>0</v>
      </c>
      <c r="X562" s="103" t="s">
        <v>482</v>
      </c>
      <c r="Y562" s="103" t="str">
        <f>IFERROR("W"&amp;WEEKNUM(Tabela3[[#This Row],[PRAZO RE REVISADO]]),"-")</f>
        <v>-</v>
      </c>
      <c r="Z562" s="103" t="str">
        <f>IFERROR("W"&amp;WEEKNUM(Tabela3[[#This Row],[PRAZO ATIVAÇÃO]]),"-")</f>
        <v>W0</v>
      </c>
      <c r="AA562" s="103">
        <v>2024</v>
      </c>
      <c r="AB562" s="103" t="s">
        <v>675</v>
      </c>
      <c r="AC562" s="103" t="s">
        <v>139</v>
      </c>
      <c r="AD562" s="103" t="s">
        <v>137</v>
      </c>
      <c r="AE562" s="578"/>
      <c r="AF562" s="454"/>
      <c r="AG562" s="474"/>
      <c r="AH562" s="103"/>
      <c r="AK562" s="103" t="str">
        <f ca="1">IF(Tabela3[[#This Row],[STATUS]]&lt;&gt;"PREVISTO","N/A",IF(Tabela3[[#This Row],[Data_RE_CONGELADA]]="REDE OK","OK",IFERROR(IF(TODAY()-Tabela3[[#This Row],[Data_RE_CONGELADA]]&gt;=0,"ATRASADO",IF(TODAY()-Tabela3[[#This Row],[Data_RE_CONGELADA]]&gt;-5,"VENCENDO",IF(TODAY()-Tabela3[[#This Row],[Data_RE_CONGELADA]]&lt;=0,"NO PRAZO"))),"N/A")))</f>
        <v>N/A</v>
      </c>
      <c r="AL562" s="454" t="s">
        <v>138</v>
      </c>
      <c r="AM562" s="454" t="s">
        <v>137</v>
      </c>
      <c r="AN562" s="458" t="s">
        <v>186</v>
      </c>
      <c r="AP562" s="103" t="s">
        <v>575</v>
      </c>
      <c r="AQ562" s="103" t="s">
        <v>611</v>
      </c>
      <c r="AR562" s="103" t="s">
        <v>575</v>
      </c>
      <c r="AS562" s="103">
        <v>0</v>
      </c>
      <c r="AU562" s="103" t="s">
        <v>604</v>
      </c>
      <c r="BC562" s="103"/>
      <c r="BE562" s="103" t="e">
        <f>VLOOKUP(Tabela3[[#This Row],[ID OSP]],[1]Export!$R:$R,1,0)</f>
        <v>#N/A</v>
      </c>
    </row>
    <row r="563" spans="1:57" ht="15" hidden="1" customHeight="1">
      <c r="A563" s="103" t="s">
        <v>2399</v>
      </c>
      <c r="B563" s="103" t="s">
        <v>2400</v>
      </c>
      <c r="C563" s="104" t="s">
        <v>137</v>
      </c>
      <c r="D563" s="454" t="s">
        <v>252</v>
      </c>
      <c r="E563" s="454" t="s">
        <v>138</v>
      </c>
      <c r="G563" s="454">
        <v>45638</v>
      </c>
      <c r="H563" s="454">
        <v>45806</v>
      </c>
      <c r="I563" s="103" t="s">
        <v>139</v>
      </c>
      <c r="J563" s="103" t="s">
        <v>139</v>
      </c>
      <c r="K563" s="458" t="s">
        <v>2401</v>
      </c>
      <c r="L563" s="103" t="s">
        <v>468</v>
      </c>
      <c r="M563" s="103" t="s">
        <v>472</v>
      </c>
      <c r="N563" s="103" t="s">
        <v>242</v>
      </c>
      <c r="P563" s="103" t="s">
        <v>712</v>
      </c>
      <c r="Q563" s="103" t="s">
        <v>712</v>
      </c>
      <c r="R563" s="458" t="s">
        <v>617</v>
      </c>
      <c r="S563" s="455" t="s">
        <v>2402</v>
      </c>
      <c r="T563" s="103" t="s">
        <v>42</v>
      </c>
      <c r="U563" s="103" t="s">
        <v>137</v>
      </c>
      <c r="V563" s="454" t="s">
        <v>138</v>
      </c>
      <c r="W563" s="454">
        <f>Tabela3[[#This Row],[PRAZO
ATIVAÇÃO]]</f>
        <v>0</v>
      </c>
      <c r="X563" s="103" t="s">
        <v>500</v>
      </c>
      <c r="Y563" s="103" t="str">
        <f>IFERROR("W"&amp;WEEKNUM(Tabela3[[#This Row],[PRAZO RE REVISADO]]),"-")</f>
        <v>-</v>
      </c>
      <c r="Z563" s="103" t="str">
        <f>IFERROR("W"&amp;WEEKNUM(Tabela3[[#This Row],[PRAZO ATIVAÇÃO]]),"-")</f>
        <v>W0</v>
      </c>
      <c r="AA563" s="103">
        <v>2024</v>
      </c>
      <c r="AB563" s="103">
        <v>523466</v>
      </c>
      <c r="AC563" s="103" t="s">
        <v>592</v>
      </c>
      <c r="AD563" s="103" t="s">
        <v>137</v>
      </c>
      <c r="AE563" s="578"/>
      <c r="AF563" s="103"/>
      <c r="AG563" s="474"/>
      <c r="AH563" s="103" t="e">
        <f>VLOOKUP(Tabela3[[#This Row],[SITE]],#REF!,8,0)</f>
        <v>#REF!</v>
      </c>
      <c r="AK563" s="103" t="str">
        <f ca="1">IF(Tabela3[[#This Row],[STATUS]]&lt;&gt;"PREVISTO","N/A",IF(Tabela3[[#This Row],[Data_RE_CONGELADA]]="REDE OK","OK",IFERROR(IF(TODAY()-Tabela3[[#This Row],[Data_RE_CONGELADA]]&gt;=0,"ATRASADO",IF(TODAY()-Tabela3[[#This Row],[Data_RE_CONGELADA]]&gt;-5,"VENCENDO",IF(TODAY()-Tabela3[[#This Row],[Data_RE_CONGELADA]]&lt;=0,"NO PRAZO"))),"N/A")))</f>
        <v>N/A</v>
      </c>
      <c r="AL563" s="454">
        <v>45615</v>
      </c>
      <c r="AM563" s="454">
        <v>45620</v>
      </c>
      <c r="AN563" s="458" t="s">
        <v>186</v>
      </c>
      <c r="AP563" s="103" t="s">
        <v>575</v>
      </c>
      <c r="AQ563" s="103" t="s">
        <v>688</v>
      </c>
      <c r="AR563" s="103" t="s">
        <v>576</v>
      </c>
      <c r="AS563" s="103">
        <v>0</v>
      </c>
      <c r="AU563" s="103" t="s">
        <v>648</v>
      </c>
      <c r="AV563" s="103" t="s">
        <v>580</v>
      </c>
      <c r="AW563" s="103" t="s">
        <v>580</v>
      </c>
      <c r="AX563" s="103" t="s">
        <v>580</v>
      </c>
      <c r="AY563" s="103" t="s">
        <v>580</v>
      </c>
      <c r="AZ563" s="103" t="s">
        <v>580</v>
      </c>
      <c r="BA563" s="103" t="s">
        <v>580</v>
      </c>
      <c r="BB563" s="103" t="s">
        <v>714</v>
      </c>
      <c r="BC563" s="103"/>
      <c r="BE563" s="103" t="e">
        <f>VLOOKUP(Tabela3[[#This Row],[ID OSP]],[1]Export!$R:$R,1,0)</f>
        <v>#N/A</v>
      </c>
    </row>
    <row r="564" spans="1:57" ht="15" hidden="1" customHeight="1">
      <c r="A564" s="103" t="s">
        <v>2403</v>
      </c>
      <c r="B564" s="103" t="s">
        <v>2404</v>
      </c>
      <c r="C564" s="104" t="s">
        <v>137</v>
      </c>
      <c r="D564" s="456" t="s">
        <v>252</v>
      </c>
      <c r="E564" s="454" t="s">
        <v>138</v>
      </c>
      <c r="G564" s="454">
        <v>45425</v>
      </c>
      <c r="H564" s="454" t="s">
        <v>186</v>
      </c>
      <c r="I564" s="103" t="s">
        <v>139</v>
      </c>
      <c r="J564" s="103" t="s">
        <v>139</v>
      </c>
      <c r="K564" s="458" t="s">
        <v>2405</v>
      </c>
      <c r="L564" s="103" t="s">
        <v>446</v>
      </c>
      <c r="M564" s="103" t="s">
        <v>457</v>
      </c>
      <c r="N564" s="103" t="s">
        <v>909</v>
      </c>
      <c r="O564" s="103" t="s">
        <v>588</v>
      </c>
      <c r="P564" s="103" t="s">
        <v>589</v>
      </c>
      <c r="Q564" s="103" t="s">
        <v>589</v>
      </c>
      <c r="R564" s="458" t="s">
        <v>2406</v>
      </c>
      <c r="S564" s="460"/>
      <c r="T564" s="103" t="s">
        <v>42</v>
      </c>
      <c r="U564" s="103" t="s">
        <v>137</v>
      </c>
      <c r="V564" s="454" t="str">
        <f>Tabela3[[#This Row],[NOVO 
PRAZO REDE]]</f>
        <v>REDE OK</v>
      </c>
      <c r="W564" s="454">
        <f>Tabela3[[#This Row],[PRAZO
ATIVAÇÃO]]</f>
        <v>0</v>
      </c>
      <c r="X564" s="103" t="s">
        <v>500</v>
      </c>
      <c r="Y564" s="103" t="str">
        <f>IFERROR("W"&amp;WEEKNUM(Tabela3[[#This Row],[PRAZO RE REVISADO]]),"-")</f>
        <v>-</v>
      </c>
      <c r="Z564" s="103" t="str">
        <f>IFERROR("W"&amp;WEEKNUM(Tabela3[[#This Row],[PRAZO ATIVAÇÃO]]),"-")</f>
        <v>W0</v>
      </c>
      <c r="AA564" s="103">
        <v>2024</v>
      </c>
      <c r="AB564" s="103">
        <v>508016</v>
      </c>
      <c r="AC564" s="103" t="s">
        <v>610</v>
      </c>
      <c r="AD564" s="103" t="s">
        <v>137</v>
      </c>
      <c r="AE564" s="578"/>
      <c r="AF564" s="454"/>
      <c r="AG564" s="474"/>
      <c r="AH564" s="103"/>
      <c r="AK564" s="103" t="str">
        <f ca="1">IF(Tabela3[[#This Row],[STATUS]]&lt;&gt;"PREVISTO","N/A",IF(Tabela3[[#This Row],[Data_RE_CONGELADA]]="REDE OK","OK",IFERROR(IF(TODAY()-Tabela3[[#This Row],[Data_RE_CONGELADA]]&gt;=0,"ATRASADO",IF(TODAY()-Tabela3[[#This Row],[Data_RE_CONGELADA]]&gt;-5,"VENCENDO",IF(TODAY()-Tabela3[[#This Row],[Data_RE_CONGELADA]]&lt;=0,"NO PRAZO"))),"N/A")))</f>
        <v>N/A</v>
      </c>
      <c r="AL564" s="454" t="s">
        <v>138</v>
      </c>
      <c r="AM564" s="454" t="s">
        <v>137</v>
      </c>
      <c r="AN564" s="458" t="s">
        <v>186</v>
      </c>
      <c r="AP564" s="103" t="s">
        <v>575</v>
      </c>
      <c r="AQ564" s="103" t="s">
        <v>611</v>
      </c>
      <c r="AR564" s="103" t="s">
        <v>575</v>
      </c>
      <c r="AS564" s="103">
        <v>0</v>
      </c>
      <c r="AU564" s="103" t="s">
        <v>604</v>
      </c>
      <c r="BC564" s="103"/>
      <c r="BE564" s="103" t="e">
        <f>VLOOKUP(Tabela3[[#This Row],[ID OSP]],[1]Export!$R:$R,1,0)</f>
        <v>#N/A</v>
      </c>
    </row>
    <row r="565" spans="1:57" ht="15" hidden="1" customHeight="1">
      <c r="A565" s="103" t="s">
        <v>2407</v>
      </c>
      <c r="B565" s="103" t="s">
        <v>2408</v>
      </c>
      <c r="C565" s="104" t="s">
        <v>137</v>
      </c>
      <c r="D565" s="456" t="s">
        <v>252</v>
      </c>
      <c r="E565" s="454" t="s">
        <v>138</v>
      </c>
      <c r="G565" s="454">
        <v>45509</v>
      </c>
      <c r="H565" s="454">
        <v>45511</v>
      </c>
      <c r="I565" s="103" t="s">
        <v>139</v>
      </c>
      <c r="J565" s="103" t="s">
        <v>139</v>
      </c>
      <c r="K565" s="458" t="s">
        <v>1068</v>
      </c>
      <c r="L565" s="103" t="s">
        <v>446</v>
      </c>
      <c r="M565" s="103" t="s">
        <v>461</v>
      </c>
      <c r="N565" s="103" t="s">
        <v>694</v>
      </c>
      <c r="O565" s="103" t="s">
        <v>588</v>
      </c>
      <c r="P565" s="103" t="s">
        <v>589</v>
      </c>
      <c r="Q565" s="103" t="s">
        <v>589</v>
      </c>
      <c r="R565" s="458" t="s">
        <v>658</v>
      </c>
      <c r="S565" s="503"/>
      <c r="T565" s="103" t="s">
        <v>252</v>
      </c>
      <c r="U565" s="103" t="s">
        <v>137</v>
      </c>
      <c r="V565" s="454" t="str">
        <f>Tabela3[[#This Row],[NOVO 
PRAZO REDE]]</f>
        <v>REDE OK</v>
      </c>
      <c r="W565" s="454">
        <f>Tabela3[[#This Row],[PRAZO
ATIVAÇÃO]]</f>
        <v>0</v>
      </c>
      <c r="X565" s="103" t="s">
        <v>625</v>
      </c>
      <c r="Y565" s="103" t="str">
        <f>IFERROR("W"&amp;WEEKNUM(Tabela3[[#This Row],[PRAZO RE REVISADO]]),"-")</f>
        <v>-</v>
      </c>
      <c r="Z565" s="103" t="str">
        <f>IFERROR("W"&amp;WEEKNUM(Tabela3[[#This Row],[PRAZO ATIVAÇÃO]]),"-")</f>
        <v>W0</v>
      </c>
      <c r="AA565" s="103">
        <v>2024</v>
      </c>
      <c r="AB565" s="103" t="s">
        <v>675</v>
      </c>
      <c r="AC565" s="103" t="s">
        <v>139</v>
      </c>
      <c r="AD565" s="103" t="s">
        <v>137</v>
      </c>
      <c r="AE565" s="578"/>
      <c r="AF565" s="454"/>
      <c r="AG565" s="474"/>
      <c r="AH565" s="103"/>
      <c r="AK565" s="103" t="str">
        <f ca="1">IF(Tabela3[[#This Row],[STATUS]]&lt;&gt;"PREVISTO","N/A",IF(Tabela3[[#This Row],[Data_RE_CONGELADA]]="REDE OK","OK",IFERROR(IF(TODAY()-Tabela3[[#This Row],[Data_RE_CONGELADA]]&gt;=0,"ATRASADO",IF(TODAY()-Tabela3[[#This Row],[Data_RE_CONGELADA]]&gt;-5,"VENCENDO",IF(TODAY()-Tabela3[[#This Row],[Data_RE_CONGELADA]]&lt;=0,"NO PRAZO"))),"N/A")))</f>
        <v>N/A</v>
      </c>
      <c r="AL565" s="454" t="s">
        <v>138</v>
      </c>
      <c r="AM565" s="454" t="s">
        <v>137</v>
      </c>
      <c r="AN565" s="458" t="s">
        <v>186</v>
      </c>
      <c r="AP565" s="103" t="s">
        <v>575</v>
      </c>
      <c r="AQ565" s="103" t="s">
        <v>611</v>
      </c>
      <c r="AR565" s="103" t="s">
        <v>575</v>
      </c>
      <c r="AS565" s="103">
        <v>0</v>
      </c>
      <c r="AU565" s="103" t="s">
        <v>604</v>
      </c>
      <c r="BC565" s="103"/>
      <c r="BE565" s="103" t="e">
        <f>VLOOKUP(Tabela3[[#This Row],[ID OSP]],[1]Export!$R:$R,1,0)</f>
        <v>#N/A</v>
      </c>
    </row>
    <row r="566" spans="1:57" ht="15" hidden="1" customHeight="1">
      <c r="A566" s="103" t="s">
        <v>2409</v>
      </c>
      <c r="B566" s="103" t="s">
        <v>2410</v>
      </c>
      <c r="C566" s="104" t="s">
        <v>137</v>
      </c>
      <c r="D566" s="456" t="s">
        <v>252</v>
      </c>
      <c r="E566" s="454" t="s">
        <v>138</v>
      </c>
      <c r="G566" s="454">
        <v>45490</v>
      </c>
      <c r="H566" s="454">
        <v>45492</v>
      </c>
      <c r="I566" s="103" t="s">
        <v>139</v>
      </c>
      <c r="J566" s="103" t="s">
        <v>139</v>
      </c>
      <c r="K566" s="458" t="s">
        <v>2171</v>
      </c>
      <c r="L566" s="103" t="s">
        <v>446</v>
      </c>
      <c r="M566" s="103" t="s">
        <v>452</v>
      </c>
      <c r="N566" s="103" t="s">
        <v>1108</v>
      </c>
      <c r="O566" s="103" t="s">
        <v>616</v>
      </c>
      <c r="P566" s="103" t="s">
        <v>589</v>
      </c>
      <c r="Q566" s="103" t="s">
        <v>589</v>
      </c>
      <c r="R566" s="458" t="s">
        <v>1994</v>
      </c>
      <c r="S566" s="503"/>
      <c r="T566" s="103" t="s">
        <v>42</v>
      </c>
      <c r="U566" s="103" t="s">
        <v>137</v>
      </c>
      <c r="V566" s="454" t="str">
        <f>Tabela3[[#This Row],[NOVO 
PRAZO REDE]]</f>
        <v>REDE OK</v>
      </c>
      <c r="W566" s="454">
        <f>Tabela3[[#This Row],[PRAZO
ATIVAÇÃO]]</f>
        <v>0</v>
      </c>
      <c r="X566" s="103" t="s">
        <v>500</v>
      </c>
      <c r="Y566" s="103" t="str">
        <f>IFERROR("W"&amp;WEEKNUM(Tabela3[[#This Row],[PRAZO RE REVISADO]]),"-")</f>
        <v>-</v>
      </c>
      <c r="Z566" s="103" t="str">
        <f>IFERROR("W"&amp;WEEKNUM(Tabela3[[#This Row],[PRAZO ATIVAÇÃO]]),"-")</f>
        <v>W0</v>
      </c>
      <c r="AA566" s="103">
        <v>2024</v>
      </c>
      <c r="AB566" s="103">
        <v>504046</v>
      </c>
      <c r="AC566" s="103" t="s">
        <v>572</v>
      </c>
      <c r="AD566" s="103" t="s">
        <v>137</v>
      </c>
      <c r="AE566" s="578"/>
      <c r="AF566" s="454"/>
      <c r="AG566" s="474"/>
      <c r="AH566" s="103"/>
      <c r="AK566" s="103" t="str">
        <f ca="1">IF(Tabela3[[#This Row],[STATUS]]&lt;&gt;"PREVISTO","N/A",IF(Tabela3[[#This Row],[Data_RE_CONGELADA]]="REDE OK","OK",IFERROR(IF(TODAY()-Tabela3[[#This Row],[Data_RE_CONGELADA]]&gt;=0,"ATRASADO",IF(TODAY()-Tabela3[[#This Row],[Data_RE_CONGELADA]]&gt;-5,"VENCENDO",IF(TODAY()-Tabela3[[#This Row],[Data_RE_CONGELADA]]&lt;=0,"NO PRAZO"))),"N/A")))</f>
        <v>N/A</v>
      </c>
      <c r="AL566" s="454" t="s">
        <v>138</v>
      </c>
      <c r="AM566" s="454" t="s">
        <v>137</v>
      </c>
      <c r="AN566" s="458" t="s">
        <v>186</v>
      </c>
      <c r="AP566" s="103" t="s">
        <v>575</v>
      </c>
      <c r="AQ566" s="103" t="s">
        <v>611</v>
      </c>
      <c r="AR566" s="103" t="s">
        <v>575</v>
      </c>
      <c r="AS566" s="103">
        <v>1</v>
      </c>
      <c r="AU566" s="103" t="s">
        <v>604</v>
      </c>
      <c r="BC566" s="103"/>
      <c r="BE566" s="103" t="e">
        <f>VLOOKUP(Tabela3[[#This Row],[ID OSP]],[1]Export!$R:$R,1,0)</f>
        <v>#N/A</v>
      </c>
    </row>
    <row r="567" spans="1:57" ht="15" hidden="1" customHeight="1">
      <c r="A567" s="103" t="s">
        <v>2411</v>
      </c>
      <c r="B567" s="103" t="s">
        <v>2412</v>
      </c>
      <c r="C567" s="104" t="s">
        <v>137</v>
      </c>
      <c r="D567" s="454" t="s">
        <v>252</v>
      </c>
      <c r="E567" s="454" t="s">
        <v>138</v>
      </c>
      <c r="G567" s="454">
        <v>45561</v>
      </c>
      <c r="H567" s="454">
        <v>45587</v>
      </c>
      <c r="I567" s="103" t="s">
        <v>139</v>
      </c>
      <c r="J567" s="103" t="s">
        <v>139</v>
      </c>
      <c r="K567" s="458" t="s">
        <v>1362</v>
      </c>
      <c r="L567" s="103" t="s">
        <v>446</v>
      </c>
      <c r="M567" s="103" t="s">
        <v>457</v>
      </c>
      <c r="N567" s="103" t="s">
        <v>1356</v>
      </c>
      <c r="O567" s="103" t="s">
        <v>588</v>
      </c>
      <c r="P567" s="103" t="s">
        <v>653</v>
      </c>
      <c r="Q567" s="103" t="s">
        <v>589</v>
      </c>
      <c r="R567" s="458" t="s">
        <v>617</v>
      </c>
      <c r="S567" s="503"/>
      <c r="T567" s="103" t="s">
        <v>42</v>
      </c>
      <c r="U567" s="103" t="s">
        <v>137</v>
      </c>
      <c r="V567" s="454" t="str">
        <f>Tabela3[[#This Row],[NOVO 
PRAZO REDE]]</f>
        <v>REDE OK</v>
      </c>
      <c r="W567" s="454">
        <f>Tabela3[[#This Row],[PRAZO
ATIVAÇÃO]]</f>
        <v>0</v>
      </c>
      <c r="X567" s="103" t="s">
        <v>500</v>
      </c>
      <c r="Y567" s="103" t="str">
        <f>IFERROR("W"&amp;WEEKNUM(Tabela3[[#This Row],[PRAZO RE REVISADO]]),"-")</f>
        <v>-</v>
      </c>
      <c r="Z567" s="103" t="str">
        <f>IFERROR("W"&amp;WEEKNUM(Tabela3[[#This Row],[PRAZO ATIVAÇÃO]]),"-")</f>
        <v>W0</v>
      </c>
      <c r="AA567" s="103">
        <v>2024</v>
      </c>
      <c r="AB567" s="103">
        <v>517444</v>
      </c>
      <c r="AC567" s="103" t="s">
        <v>610</v>
      </c>
      <c r="AD567" s="103" t="s">
        <v>137</v>
      </c>
      <c r="AE567" s="578"/>
      <c r="AF567" s="454"/>
      <c r="AG567" s="474"/>
      <c r="AH567" s="103"/>
      <c r="AK567" s="103" t="str">
        <f ca="1">IF(Tabela3[[#This Row],[STATUS]]&lt;&gt;"PREVISTO","N/A",IF(Tabela3[[#This Row],[Data_RE_CONGELADA]]="REDE OK","OK",IFERROR(IF(TODAY()-Tabela3[[#This Row],[Data_RE_CONGELADA]]&gt;=0,"ATRASADO",IF(TODAY()-Tabela3[[#This Row],[Data_RE_CONGELADA]]&gt;-5,"VENCENDO",IF(TODAY()-Tabela3[[#This Row],[Data_RE_CONGELADA]]&lt;=0,"NO PRAZO"))),"N/A")))</f>
        <v>N/A</v>
      </c>
      <c r="AL567" s="454" t="s">
        <v>138</v>
      </c>
      <c r="AM567" s="454">
        <v>45573</v>
      </c>
      <c r="AN567" s="458" t="s">
        <v>186</v>
      </c>
      <c r="AO567" s="458" t="s">
        <v>2326</v>
      </c>
      <c r="AP567" s="103" t="s">
        <v>575</v>
      </c>
      <c r="AQ567" s="103" t="s">
        <v>611</v>
      </c>
      <c r="AR567" s="103" t="s">
        <v>575</v>
      </c>
      <c r="AS567" s="103">
        <v>0</v>
      </c>
      <c r="AU567" s="103" t="s">
        <v>604</v>
      </c>
      <c r="BC567" s="103"/>
      <c r="BE567" s="103" t="e">
        <f>VLOOKUP(Tabela3[[#This Row],[ID OSP]],[1]Export!$R:$R,1,0)</f>
        <v>#N/A</v>
      </c>
    </row>
    <row r="568" spans="1:57" ht="15" hidden="1" customHeight="1">
      <c r="A568" s="103" t="s">
        <v>2413</v>
      </c>
      <c r="B568" s="103" t="s">
        <v>2414</v>
      </c>
      <c r="C568" s="104" t="s">
        <v>565</v>
      </c>
      <c r="D568" s="454" t="s">
        <v>566</v>
      </c>
      <c r="E568" s="454" t="s">
        <v>138</v>
      </c>
      <c r="F568" s="454" t="s">
        <v>137</v>
      </c>
      <c r="G568" s="454" t="s">
        <v>186</v>
      </c>
      <c r="H568" s="454" t="s">
        <v>186</v>
      </c>
      <c r="I568" s="454" t="s">
        <v>139</v>
      </c>
      <c r="J568" s="454" t="s">
        <v>139</v>
      </c>
      <c r="K568" s="104" t="s">
        <v>2415</v>
      </c>
      <c r="L568" s="103" t="s">
        <v>568</v>
      </c>
      <c r="M568" s="103" t="s">
        <v>471</v>
      </c>
      <c r="N568" s="103" t="s">
        <v>2416</v>
      </c>
      <c r="O568" s="103" t="s">
        <v>186</v>
      </c>
      <c r="P568" s="103" t="s">
        <v>569</v>
      </c>
      <c r="Q568" s="103" t="s">
        <v>569</v>
      </c>
      <c r="R568" s="458" t="s">
        <v>2417</v>
      </c>
      <c r="S568" s="460" t="s">
        <v>186</v>
      </c>
      <c r="T568" s="103" t="s">
        <v>42</v>
      </c>
      <c r="U568" s="103" t="s">
        <v>268</v>
      </c>
      <c r="V568" s="454" t="str">
        <f>Tabela3[[#This Row],[NOVO 
PRAZO REDE]]</f>
        <v>REDE OK</v>
      </c>
      <c r="W568" s="454" t="str">
        <f>Tabela3[[#This Row],[PRAZO
ATIVAÇÃO]]</f>
        <v>ATIVO</v>
      </c>
      <c r="X568" s="103" t="s">
        <v>139</v>
      </c>
      <c r="Y568" s="103" t="str">
        <f>IFERROR("W"&amp;WEEKNUM(Tabela3[[#This Row],[PRAZO RE REVISADO]]),"-")</f>
        <v>-</v>
      </c>
      <c r="Z568" s="103" t="str">
        <f>IFERROR("W"&amp;WEEKNUM(Tabela3[[#This Row],[PRAZO ATIVAÇÃO]]),"-")</f>
        <v>-</v>
      </c>
      <c r="AA568" s="103">
        <v>2025</v>
      </c>
      <c r="AB568" s="103" t="s">
        <v>2418</v>
      </c>
      <c r="AC568" s="103" t="s">
        <v>610</v>
      </c>
      <c r="AD568" s="103" t="s">
        <v>137</v>
      </c>
      <c r="AE568" s="578">
        <v>45918</v>
      </c>
      <c r="AF568" s="474">
        <v>0</v>
      </c>
      <c r="AG568" s="474"/>
      <c r="AH568" s="104" t="s">
        <v>917</v>
      </c>
      <c r="AI568" s="458"/>
      <c r="AJ568" s="458"/>
      <c r="AK568" s="103" t="str">
        <f ca="1">IF(Tabela3[[#This Row],[STATUS]]&lt;&gt;"PREVISTO","N/A",IF(Tabela3[[#This Row],[Data_RE_CONGELADA]]="REDE OK","OK",IFERROR(IF(TODAY()-Tabela3[[#This Row],[Data_RE_CONGELADA]]&gt;=0,"ATRASADO",IF(TODAY()-Tabela3[[#This Row],[Data_RE_CONGELADA]]&gt;-5,"VENCENDO",IF(TODAY()-Tabela3[[#This Row],[Data_RE_CONGELADA]]&lt;=0,"NO PRAZO"))),"N/A")))</f>
        <v>N/A</v>
      </c>
      <c r="AL568" s="454">
        <v>45930</v>
      </c>
      <c r="AM568" s="454">
        <v>45930</v>
      </c>
      <c r="AN568" s="485"/>
      <c r="AO568" s="459"/>
      <c r="AP568" s="103"/>
      <c r="AR568" s="103" t="s">
        <v>576</v>
      </c>
      <c r="AS568" s="103" t="s">
        <v>577</v>
      </c>
      <c r="AT568" s="103" t="s">
        <v>2419</v>
      </c>
      <c r="AU568" s="103" t="s">
        <v>579</v>
      </c>
      <c r="AV568" s="103" t="s">
        <v>580</v>
      </c>
      <c r="AW568" s="103" t="s">
        <v>580</v>
      </c>
      <c r="AX568" s="103" t="s">
        <v>581</v>
      </c>
      <c r="AY568" s="103" t="s">
        <v>580</v>
      </c>
      <c r="AZ568" s="103" t="s">
        <v>580</v>
      </c>
      <c r="BA568" s="103" t="s">
        <v>139</v>
      </c>
      <c r="BB568" s="103" t="s">
        <v>580</v>
      </c>
      <c r="BC568" s="526" t="s">
        <v>2420</v>
      </c>
      <c r="BE568" s="103" t="e">
        <f>VLOOKUP(Tabela3[[#This Row],[ID OSP]],[1]Export!$R:$R,1,0)</f>
        <v>#N/A</v>
      </c>
    </row>
    <row r="569" spans="1:57" ht="15" hidden="1" customHeight="1">
      <c r="A569" s="103" t="s">
        <v>2421</v>
      </c>
      <c r="B569" s="103" t="s">
        <v>2422</v>
      </c>
      <c r="C569" s="104" t="s">
        <v>596</v>
      </c>
      <c r="D569" s="456" t="s">
        <v>136</v>
      </c>
      <c r="E569" s="454" t="s">
        <v>136</v>
      </c>
      <c r="G569" s="454" t="s">
        <v>597</v>
      </c>
      <c r="H569" s="454" t="s">
        <v>597</v>
      </c>
      <c r="I569" s="103" t="s">
        <v>139</v>
      </c>
      <c r="J569" s="103" t="s">
        <v>139</v>
      </c>
      <c r="K569" s="458" t="s">
        <v>597</v>
      </c>
      <c r="L569" s="103" t="s">
        <v>446</v>
      </c>
      <c r="M569" s="103" t="s">
        <v>447</v>
      </c>
      <c r="N569" s="103" t="s">
        <v>447</v>
      </c>
      <c r="O569" s="103" t="s">
        <v>663</v>
      </c>
      <c r="P569" s="103" t="s">
        <v>1587</v>
      </c>
      <c r="Q569" s="103" t="s">
        <v>589</v>
      </c>
      <c r="R569" s="458" t="s">
        <v>599</v>
      </c>
      <c r="S569" s="503" t="s">
        <v>1660</v>
      </c>
      <c r="T569" s="103" t="s">
        <v>42</v>
      </c>
      <c r="U569" s="103" t="s">
        <v>136</v>
      </c>
      <c r="V569" s="454" t="str">
        <f>Tabela3[[#This Row],[NOVO 
PRAZO REDE]]</f>
        <v>RÁDIO</v>
      </c>
      <c r="W569" s="454">
        <f>Tabela3[[#This Row],[PRAZO
ATIVAÇÃO]]</f>
        <v>0</v>
      </c>
      <c r="X569" s="103" t="s">
        <v>600</v>
      </c>
      <c r="Y569" s="103" t="str">
        <f>IFERROR("W"&amp;WEEKNUM(Tabela3[[#This Row],[PRAZO RE REVISADO]]),"-")</f>
        <v>-</v>
      </c>
      <c r="Z569" s="103" t="str">
        <f>IFERROR("W"&amp;WEEKNUM(Tabela3[[#This Row],[PRAZO ATIVAÇÃO]]),"-")</f>
        <v>W0</v>
      </c>
      <c r="AA569" s="103">
        <v>2024</v>
      </c>
      <c r="AB569" s="103" t="s">
        <v>139</v>
      </c>
      <c r="AC569" s="103" t="s">
        <v>139</v>
      </c>
      <c r="AD569" s="103" t="s">
        <v>601</v>
      </c>
      <c r="AE569" s="578"/>
      <c r="AF569" s="454"/>
      <c r="AG569" s="474"/>
      <c r="AH569" s="458" t="s">
        <v>602</v>
      </c>
      <c r="AK569" s="103" t="str">
        <f ca="1">IF(Tabela3[[#This Row],[STATUS]]&lt;&gt;"PREVISTO","N/A",IF(Tabela3[[#This Row],[Data_RE_CONGELADA]]="REDE OK","OK",IFERROR(IF(TODAY()-Tabela3[[#This Row],[Data_RE_CONGELADA]]&gt;=0,"ATRASADO",IF(TODAY()-Tabela3[[#This Row],[Data_RE_CONGELADA]]&gt;-5,"VENCENDO",IF(TODAY()-Tabela3[[#This Row],[Data_RE_CONGELADA]]&lt;=0,"NO PRAZO"))),"N/A")))</f>
        <v>N/A</v>
      </c>
      <c r="AL569" s="454" t="s">
        <v>138</v>
      </c>
      <c r="AM569" s="454" t="s">
        <v>137</v>
      </c>
      <c r="AN569" s="458" t="s">
        <v>186</v>
      </c>
      <c r="AP569" s="103" t="s">
        <v>575</v>
      </c>
      <c r="AQ569" s="103" t="s">
        <v>603</v>
      </c>
      <c r="AR569" s="103" t="s">
        <v>575</v>
      </c>
      <c r="AS569" s="103">
        <v>0</v>
      </c>
      <c r="AU569" s="103" t="s">
        <v>604</v>
      </c>
      <c r="BC569" s="103"/>
      <c r="BE569" s="103" t="e">
        <f>VLOOKUP(Tabela3[[#This Row],[ID OSP]],[1]Export!$R:$R,1,0)</f>
        <v>#N/A</v>
      </c>
    </row>
    <row r="570" spans="1:57" ht="15" hidden="1" customHeight="1">
      <c r="A570" s="103" t="s">
        <v>2423</v>
      </c>
      <c r="B570" s="103" t="s">
        <v>2424</v>
      </c>
      <c r="C570" s="104" t="s">
        <v>596</v>
      </c>
      <c r="D570" s="456" t="s">
        <v>136</v>
      </c>
      <c r="E570" s="454" t="s">
        <v>136</v>
      </c>
      <c r="G570" s="454" t="s">
        <v>597</v>
      </c>
      <c r="H570" s="454" t="s">
        <v>597</v>
      </c>
      <c r="I570" s="103" t="s">
        <v>139</v>
      </c>
      <c r="J570" s="103" t="s">
        <v>139</v>
      </c>
      <c r="K570" s="458" t="s">
        <v>597</v>
      </c>
      <c r="L570" s="103" t="s">
        <v>446</v>
      </c>
      <c r="M570" s="103" t="s">
        <v>455</v>
      </c>
      <c r="N570" s="103" t="s">
        <v>455</v>
      </c>
      <c r="O570" s="103" t="s">
        <v>663</v>
      </c>
      <c r="P570" s="103" t="s">
        <v>1599</v>
      </c>
      <c r="Q570" s="103" t="s">
        <v>589</v>
      </c>
      <c r="R570" s="458" t="s">
        <v>599</v>
      </c>
      <c r="S570" s="503"/>
      <c r="T570" s="103" t="s">
        <v>42</v>
      </c>
      <c r="U570" s="103" t="s">
        <v>136</v>
      </c>
      <c r="V570" s="454" t="str">
        <f>Tabela3[[#This Row],[NOVO 
PRAZO REDE]]</f>
        <v>RÁDIO</v>
      </c>
      <c r="W570" s="454">
        <f>Tabela3[[#This Row],[PRAZO
ATIVAÇÃO]]</f>
        <v>0</v>
      </c>
      <c r="X570" s="103" t="s">
        <v>600</v>
      </c>
      <c r="Y570" s="103" t="str">
        <f>IFERROR("W"&amp;WEEKNUM(Tabela3[[#This Row],[PRAZO RE REVISADO]]),"-")</f>
        <v>-</v>
      </c>
      <c r="Z570" s="103" t="str">
        <f>IFERROR("W"&amp;WEEKNUM(Tabela3[[#This Row],[PRAZO ATIVAÇÃO]]),"-")</f>
        <v>W0</v>
      </c>
      <c r="AA570" s="103">
        <v>2024</v>
      </c>
      <c r="AB570" s="103" t="s">
        <v>139</v>
      </c>
      <c r="AC570" s="103" t="s">
        <v>139</v>
      </c>
      <c r="AD570" s="103" t="s">
        <v>601</v>
      </c>
      <c r="AE570" s="578"/>
      <c r="AF570" s="454"/>
      <c r="AG570" s="474"/>
      <c r="AH570" s="458" t="s">
        <v>602</v>
      </c>
      <c r="AK570" s="103" t="str">
        <f ca="1">IF(Tabela3[[#This Row],[STATUS]]&lt;&gt;"PREVISTO","N/A",IF(Tabela3[[#This Row],[Data_RE_CONGELADA]]="REDE OK","OK",IFERROR(IF(TODAY()-Tabela3[[#This Row],[Data_RE_CONGELADA]]&gt;=0,"ATRASADO",IF(TODAY()-Tabela3[[#This Row],[Data_RE_CONGELADA]]&gt;-5,"VENCENDO",IF(TODAY()-Tabela3[[#This Row],[Data_RE_CONGELADA]]&lt;=0,"NO PRAZO"))),"N/A")))</f>
        <v>N/A</v>
      </c>
      <c r="AL570" s="454" t="s">
        <v>138</v>
      </c>
      <c r="AM570" s="454" t="s">
        <v>137</v>
      </c>
      <c r="AN570" s="458" t="s">
        <v>186</v>
      </c>
      <c r="AP570" s="103" t="s">
        <v>575</v>
      </c>
      <c r="AQ570" s="103" t="s">
        <v>603</v>
      </c>
      <c r="AR570" s="103" t="s">
        <v>575</v>
      </c>
      <c r="AS570" s="103">
        <v>0</v>
      </c>
      <c r="AU570" s="103" t="s">
        <v>604</v>
      </c>
      <c r="BC570" s="103"/>
      <c r="BE570" s="103" t="e">
        <f>VLOOKUP(Tabela3[[#This Row],[ID OSP]],[1]Export!$R:$R,1,0)</f>
        <v>#N/A</v>
      </c>
    </row>
    <row r="571" spans="1:57" ht="15" hidden="1" customHeight="1">
      <c r="A571" s="103" t="s">
        <v>245</v>
      </c>
      <c r="B571" s="103" t="s">
        <v>2425</v>
      </c>
      <c r="C571" s="104" t="s">
        <v>137</v>
      </c>
      <c r="D571" s="454" t="s">
        <v>252</v>
      </c>
      <c r="E571" s="454" t="s">
        <v>138</v>
      </c>
      <c r="G571" s="454">
        <v>45636</v>
      </c>
      <c r="H571" s="454" t="s">
        <v>186</v>
      </c>
      <c r="I571" s="103" t="s">
        <v>139</v>
      </c>
      <c r="J571" s="103" t="s">
        <v>139</v>
      </c>
      <c r="K571" s="458" t="s">
        <v>246</v>
      </c>
      <c r="L571" s="103" t="s">
        <v>468</v>
      </c>
      <c r="M571" s="103" t="s">
        <v>472</v>
      </c>
      <c r="N571" s="103" t="s">
        <v>2426</v>
      </c>
      <c r="P571" s="103" t="s">
        <v>712</v>
      </c>
      <c r="Q571" s="103" t="s">
        <v>712</v>
      </c>
      <c r="R571" s="458" t="s">
        <v>2427</v>
      </c>
      <c r="S571" s="504" t="s">
        <v>2428</v>
      </c>
      <c r="T571" s="103" t="s">
        <v>42</v>
      </c>
      <c r="U571" s="103" t="s">
        <v>137</v>
      </c>
      <c r="V571" s="454" t="s">
        <v>138</v>
      </c>
      <c r="W571" s="454">
        <f>Tabela3[[#This Row],[PRAZO
ATIVAÇÃO]]</f>
        <v>0</v>
      </c>
      <c r="X571" s="103" t="s">
        <v>500</v>
      </c>
      <c r="Y571" s="103" t="str">
        <f>IFERROR("W"&amp;WEEKNUM(Tabela3[[#This Row],[PRAZO RE REVISADO]]),"-")</f>
        <v>-</v>
      </c>
      <c r="Z571" s="103" t="str">
        <f>IFERROR("W"&amp;WEEKNUM(Tabela3[[#This Row],[PRAZO ATIVAÇÃO]]),"-")</f>
        <v>W0</v>
      </c>
      <c r="AA571" s="103">
        <v>2024</v>
      </c>
      <c r="AB571" s="103">
        <v>523467</v>
      </c>
      <c r="AC571" s="103" t="s">
        <v>610</v>
      </c>
      <c r="AD571" s="103" t="s">
        <v>137</v>
      </c>
      <c r="AE571" s="578"/>
      <c r="AF571" s="103"/>
      <c r="AG571" s="474"/>
      <c r="AH571" s="103" t="e">
        <f>VLOOKUP(Tabela3[[#This Row],[SITE]],#REF!,8,0)</f>
        <v>#REF!</v>
      </c>
      <c r="AK571" s="103" t="str">
        <f ca="1">IF(Tabela3[[#This Row],[STATUS]]&lt;&gt;"PREVISTO","N/A",IF(Tabela3[[#This Row],[Data_RE_CONGELADA]]="REDE OK","OK",IFERROR(IF(TODAY()-Tabela3[[#This Row],[Data_RE_CONGELADA]]&gt;=0,"ATRASADO",IF(TODAY()-Tabela3[[#This Row],[Data_RE_CONGELADA]]&gt;-5,"VENCENDO",IF(TODAY()-Tabela3[[#This Row],[Data_RE_CONGELADA]]&lt;=0,"NO PRAZO"))),"N/A")))</f>
        <v>N/A</v>
      </c>
      <c r="AL571" s="454">
        <v>45615</v>
      </c>
      <c r="AM571" s="454">
        <v>45620</v>
      </c>
      <c r="AN571" s="458" t="s">
        <v>186</v>
      </c>
      <c r="AP571" s="103" t="s">
        <v>575</v>
      </c>
      <c r="AQ571" s="103" t="s">
        <v>688</v>
      </c>
      <c r="AR571" s="103" t="s">
        <v>576</v>
      </c>
      <c r="AS571" s="103">
        <v>1</v>
      </c>
      <c r="AU571" s="103" t="s">
        <v>648</v>
      </c>
      <c r="AV571" s="103" t="s">
        <v>2429</v>
      </c>
      <c r="BB571" s="103" t="s">
        <v>714</v>
      </c>
      <c r="BC571" s="103"/>
      <c r="BE571" s="103" t="e">
        <f>VLOOKUP(Tabela3[[#This Row],[ID OSP]],[1]Export!$R:$R,1,0)</f>
        <v>#N/A</v>
      </c>
    </row>
    <row r="572" spans="1:57" ht="15" hidden="1" customHeight="1">
      <c r="A572" s="630" t="s">
        <v>2430</v>
      </c>
      <c r="B572" s="103" t="s">
        <v>2431</v>
      </c>
      <c r="C572" s="104" t="s">
        <v>137</v>
      </c>
      <c r="D572" s="454" t="s">
        <v>252</v>
      </c>
      <c r="E572" s="454" t="s">
        <v>138</v>
      </c>
      <c r="G572" s="454">
        <v>45534</v>
      </c>
      <c r="H572" s="454">
        <v>45540</v>
      </c>
      <c r="I572" s="103" t="s">
        <v>139</v>
      </c>
      <c r="J572" s="103" t="s">
        <v>139</v>
      </c>
      <c r="K572" s="458" t="s">
        <v>2432</v>
      </c>
      <c r="L572" s="103" t="s">
        <v>446</v>
      </c>
      <c r="M572" s="103" t="s">
        <v>463</v>
      </c>
      <c r="N572" s="103" t="s">
        <v>850</v>
      </c>
      <c r="O572" s="103" t="s">
        <v>616</v>
      </c>
      <c r="P572" s="103" t="s">
        <v>589</v>
      </c>
      <c r="Q572" s="103" t="s">
        <v>589</v>
      </c>
      <c r="R572" s="458" t="s">
        <v>2433</v>
      </c>
      <c r="S572" s="503"/>
      <c r="T572" s="103" t="s">
        <v>42</v>
      </c>
      <c r="U572" s="103" t="s">
        <v>137</v>
      </c>
      <c r="V572" s="454" t="str">
        <f>Tabela3[[#This Row],[NOVO 
PRAZO REDE]]</f>
        <v>REDE OK</v>
      </c>
      <c r="W572" s="454">
        <f>Tabela3[[#This Row],[PRAZO
ATIVAÇÃO]]</f>
        <v>0</v>
      </c>
      <c r="X572" s="103" t="s">
        <v>482</v>
      </c>
      <c r="Y572" s="103" t="str">
        <f>IFERROR("W"&amp;WEEKNUM(Tabela3[[#This Row],[PRAZO RE REVISADO]]),"-")</f>
        <v>-</v>
      </c>
      <c r="Z572" s="103" t="str">
        <f>IFERROR("W"&amp;WEEKNUM(Tabela3[[#This Row],[PRAZO ATIVAÇÃO]]),"-")</f>
        <v>W0</v>
      </c>
      <c r="AA572" s="103">
        <v>2024</v>
      </c>
      <c r="AB572" s="103" t="s">
        <v>139</v>
      </c>
      <c r="AC572" s="103" t="s">
        <v>139</v>
      </c>
      <c r="AD572" s="103" t="s">
        <v>137</v>
      </c>
      <c r="AE572" s="578"/>
      <c r="AF572" s="454"/>
      <c r="AG572" s="474"/>
      <c r="AH572" s="103"/>
      <c r="AK572" s="103" t="str">
        <f ca="1">IF(Tabela3[[#This Row],[STATUS]]&lt;&gt;"PREVISTO","N/A",IF(Tabela3[[#This Row],[Data_RE_CONGELADA]]="REDE OK","OK",IFERROR(IF(TODAY()-Tabela3[[#This Row],[Data_RE_CONGELADA]]&gt;=0,"ATRASADO",IF(TODAY()-Tabela3[[#This Row],[Data_RE_CONGELADA]]&gt;-5,"VENCENDO",IF(TODAY()-Tabela3[[#This Row],[Data_RE_CONGELADA]]&lt;=0,"NO PRAZO"))),"N/A")))</f>
        <v>N/A</v>
      </c>
      <c r="AL572" s="454" t="s">
        <v>138</v>
      </c>
      <c r="AM572" s="454" t="s">
        <v>137</v>
      </c>
      <c r="AN572" s="458" t="s">
        <v>186</v>
      </c>
      <c r="AP572" s="103" t="s">
        <v>575</v>
      </c>
      <c r="AQ572" s="103" t="s">
        <v>611</v>
      </c>
      <c r="AR572" s="103" t="s">
        <v>575</v>
      </c>
      <c r="AS572" s="103">
        <v>0</v>
      </c>
      <c r="AU572" s="103" t="s">
        <v>604</v>
      </c>
      <c r="BC572" s="103"/>
      <c r="BE572" s="103" t="e">
        <f>VLOOKUP(Tabela3[[#This Row],[ID OSP]],[1]Export!$R:$R,1,0)</f>
        <v>#N/A</v>
      </c>
    </row>
    <row r="573" spans="1:57" ht="15" hidden="1" customHeight="1">
      <c r="A573" s="103" t="s">
        <v>2434</v>
      </c>
      <c r="B573" s="103" t="s">
        <v>2435</v>
      </c>
      <c r="C573" s="104" t="s">
        <v>137</v>
      </c>
      <c r="D573" s="456" t="s">
        <v>252</v>
      </c>
      <c r="E573" s="454" t="s">
        <v>138</v>
      </c>
      <c r="G573" s="454">
        <v>45545</v>
      </c>
      <c r="H573" s="454">
        <v>45583</v>
      </c>
      <c r="I573" s="103" t="s">
        <v>139</v>
      </c>
      <c r="J573" s="103" t="s">
        <v>139</v>
      </c>
      <c r="K573" s="458" t="s">
        <v>1315</v>
      </c>
      <c r="L573" s="103" t="s">
        <v>446</v>
      </c>
      <c r="M573" s="103" t="s">
        <v>450</v>
      </c>
      <c r="N573" s="103" t="s">
        <v>623</v>
      </c>
      <c r="O573" s="103" t="s">
        <v>616</v>
      </c>
      <c r="P573" s="103" t="s">
        <v>589</v>
      </c>
      <c r="Q573" s="103" t="s">
        <v>589</v>
      </c>
      <c r="R573" s="458" t="s">
        <v>617</v>
      </c>
      <c r="S573" s="503"/>
      <c r="T573" s="103" t="s">
        <v>42</v>
      </c>
      <c r="U573" s="103" t="s">
        <v>137</v>
      </c>
      <c r="V573" s="454" t="str">
        <f>Tabela3[[#This Row],[NOVO 
PRAZO REDE]]</f>
        <v>REDE OK</v>
      </c>
      <c r="W573" s="454">
        <f>Tabela3[[#This Row],[PRAZO
ATIVAÇÃO]]</f>
        <v>0</v>
      </c>
      <c r="X573" s="103" t="s">
        <v>500</v>
      </c>
      <c r="Y573" s="103" t="str">
        <f>IFERROR("W"&amp;WEEKNUM(Tabela3[[#This Row],[PRAZO RE REVISADO]]),"-")</f>
        <v>-</v>
      </c>
      <c r="Z573" s="103" t="str">
        <f>IFERROR("W"&amp;WEEKNUM(Tabela3[[#This Row],[PRAZO ATIVAÇÃO]]),"-")</f>
        <v>W0</v>
      </c>
      <c r="AA573" s="103">
        <v>2024</v>
      </c>
      <c r="AB573" s="103">
        <v>512313</v>
      </c>
      <c r="AC573" s="103" t="s">
        <v>572</v>
      </c>
      <c r="AD573" s="103" t="s">
        <v>137</v>
      </c>
      <c r="AE573" s="578"/>
      <c r="AF573" s="454"/>
      <c r="AG573" s="474"/>
      <c r="AH573" s="103"/>
      <c r="AK573" s="103" t="str">
        <f ca="1">IF(Tabela3[[#This Row],[STATUS]]&lt;&gt;"PREVISTO","N/A",IF(Tabela3[[#This Row],[Data_RE_CONGELADA]]="REDE OK","OK",IFERROR(IF(TODAY()-Tabela3[[#This Row],[Data_RE_CONGELADA]]&gt;=0,"ATRASADO",IF(TODAY()-Tabela3[[#This Row],[Data_RE_CONGELADA]]&gt;-5,"VENCENDO",IF(TODAY()-Tabela3[[#This Row],[Data_RE_CONGELADA]]&lt;=0,"NO PRAZO"))),"N/A")))</f>
        <v>N/A</v>
      </c>
      <c r="AL573" s="454">
        <v>45576</v>
      </c>
      <c r="AM573" s="454">
        <v>45582</v>
      </c>
      <c r="AN573" s="458" t="s">
        <v>186</v>
      </c>
      <c r="AO573" s="458" t="s">
        <v>739</v>
      </c>
      <c r="AP573" s="103" t="s">
        <v>575</v>
      </c>
      <c r="AQ573" s="103" t="s">
        <v>611</v>
      </c>
      <c r="AR573" s="103" t="s">
        <v>575</v>
      </c>
      <c r="AS573" s="103">
        <v>0</v>
      </c>
      <c r="AU573" s="103" t="s">
        <v>604</v>
      </c>
      <c r="BC573" s="103"/>
      <c r="BE573" s="103" t="e">
        <f>VLOOKUP(Tabela3[[#This Row],[ID OSP]],[1]Export!$R:$R,1,0)</f>
        <v>#N/A</v>
      </c>
    </row>
    <row r="574" spans="1:57" ht="15" hidden="1" customHeight="1">
      <c r="A574" s="103" t="s">
        <v>2436</v>
      </c>
      <c r="B574" s="103" t="s">
        <v>2437</v>
      </c>
      <c r="C574" s="104" t="s">
        <v>137</v>
      </c>
      <c r="D574" s="456" t="s">
        <v>252</v>
      </c>
      <c r="E574" s="454" t="s">
        <v>138</v>
      </c>
      <c r="G574" s="454">
        <v>45373</v>
      </c>
      <c r="H574" s="454">
        <v>45373</v>
      </c>
      <c r="I574" s="103" t="s">
        <v>139</v>
      </c>
      <c r="J574" s="103" t="s">
        <v>139</v>
      </c>
      <c r="K574" s="458" t="s">
        <v>2438</v>
      </c>
      <c r="L574" s="103" t="s">
        <v>446</v>
      </c>
      <c r="M574" s="103" t="s">
        <v>461</v>
      </c>
      <c r="N574" s="103" t="s">
        <v>461</v>
      </c>
      <c r="O574" s="103" t="s">
        <v>588</v>
      </c>
      <c r="P574" s="103" t="s">
        <v>589</v>
      </c>
      <c r="Q574" s="103" t="s">
        <v>589</v>
      </c>
      <c r="R574" s="458" t="s">
        <v>857</v>
      </c>
      <c r="S574" s="503"/>
      <c r="T574" s="103" t="s">
        <v>252</v>
      </c>
      <c r="U574" s="103" t="s">
        <v>137</v>
      </c>
      <c r="V574" s="454" t="str">
        <f>Tabela3[[#This Row],[NOVO 
PRAZO REDE]]</f>
        <v>REDE OK</v>
      </c>
      <c r="W574" s="454">
        <f>Tabela3[[#This Row],[PRAZO
ATIVAÇÃO]]</f>
        <v>0</v>
      </c>
      <c r="X574" s="103" t="s">
        <v>625</v>
      </c>
      <c r="Y574" s="103" t="str">
        <f>IFERROR("W"&amp;WEEKNUM(Tabela3[[#This Row],[PRAZO RE REVISADO]]),"-")</f>
        <v>-</v>
      </c>
      <c r="Z574" s="103" t="str">
        <f>IFERROR("W"&amp;WEEKNUM(Tabela3[[#This Row],[PRAZO ATIVAÇÃO]]),"-")</f>
        <v>W0</v>
      </c>
      <c r="AA574" s="103">
        <v>2024</v>
      </c>
      <c r="AB574" s="103" t="s">
        <v>675</v>
      </c>
      <c r="AC574" s="103" t="s">
        <v>139</v>
      </c>
      <c r="AD574" s="103" t="s">
        <v>137</v>
      </c>
      <c r="AE574" s="578"/>
      <c r="AF574" s="454"/>
      <c r="AG574" s="474"/>
      <c r="AH574" s="103"/>
      <c r="AK574" s="103" t="str">
        <f ca="1">IF(Tabela3[[#This Row],[STATUS]]&lt;&gt;"PREVISTO","N/A",IF(Tabela3[[#This Row],[Data_RE_CONGELADA]]="REDE OK","OK",IFERROR(IF(TODAY()-Tabela3[[#This Row],[Data_RE_CONGELADA]]&gt;=0,"ATRASADO",IF(TODAY()-Tabela3[[#This Row],[Data_RE_CONGELADA]]&gt;-5,"VENCENDO",IF(TODAY()-Tabela3[[#This Row],[Data_RE_CONGELADA]]&lt;=0,"NO PRAZO"))),"N/A")))</f>
        <v>N/A</v>
      </c>
      <c r="AL574" s="454" t="s">
        <v>138</v>
      </c>
      <c r="AM574" s="454" t="s">
        <v>137</v>
      </c>
      <c r="AN574" s="458" t="s">
        <v>186</v>
      </c>
      <c r="AP574" s="103" t="s">
        <v>575</v>
      </c>
      <c r="AQ574" s="103" t="s">
        <v>611</v>
      </c>
      <c r="AR574" s="103" t="s">
        <v>575</v>
      </c>
      <c r="AS574" s="103">
        <v>0</v>
      </c>
      <c r="AU574" s="103" t="s">
        <v>604</v>
      </c>
      <c r="BC574" s="103"/>
      <c r="BE574" s="103" t="e">
        <f>VLOOKUP(Tabela3[[#This Row],[ID OSP]],[1]Export!$R:$R,1,0)</f>
        <v>#N/A</v>
      </c>
    </row>
    <row r="575" spans="1:57" ht="15" hidden="1" customHeight="1">
      <c r="A575" s="103" t="s">
        <v>2439</v>
      </c>
      <c r="B575" s="103" t="s">
        <v>2440</v>
      </c>
      <c r="C575" s="104" t="s">
        <v>137</v>
      </c>
      <c r="D575" s="454" t="s">
        <v>252</v>
      </c>
      <c r="E575" s="454" t="s">
        <v>138</v>
      </c>
      <c r="G575" s="454">
        <v>45503</v>
      </c>
      <c r="H575" s="454">
        <v>45525</v>
      </c>
      <c r="I575" s="103" t="s">
        <v>139</v>
      </c>
      <c r="J575" s="103" t="s">
        <v>139</v>
      </c>
      <c r="K575" s="458" t="s">
        <v>1685</v>
      </c>
      <c r="L575" s="103" t="s">
        <v>446</v>
      </c>
      <c r="M575" s="103" t="s">
        <v>461</v>
      </c>
      <c r="N575" s="103" t="s">
        <v>461</v>
      </c>
      <c r="O575" s="103" t="s">
        <v>588</v>
      </c>
      <c r="P575" s="103" t="s">
        <v>589</v>
      </c>
      <c r="Q575" s="103" t="s">
        <v>589</v>
      </c>
      <c r="R575" s="458" t="s">
        <v>671</v>
      </c>
      <c r="S575" s="460"/>
      <c r="T575" s="103" t="s">
        <v>252</v>
      </c>
      <c r="U575" s="103" t="s">
        <v>137</v>
      </c>
      <c r="V575" s="454" t="str">
        <f>Tabela3[[#This Row],[NOVO 
PRAZO REDE]]</f>
        <v>REDE OK</v>
      </c>
      <c r="W575" s="454">
        <f>Tabela3[[#This Row],[PRAZO
ATIVAÇÃO]]</f>
        <v>0</v>
      </c>
      <c r="X575" s="103" t="s">
        <v>625</v>
      </c>
      <c r="Y575" s="103" t="str">
        <f>IFERROR("W"&amp;WEEKNUM(Tabela3[[#This Row],[PRAZO RE REVISADO]]),"-")</f>
        <v>-</v>
      </c>
      <c r="Z575" s="103" t="str">
        <f>IFERROR("W"&amp;WEEKNUM(Tabela3[[#This Row],[PRAZO ATIVAÇÃO]]),"-")</f>
        <v>W0</v>
      </c>
      <c r="AA575" s="103">
        <v>2024</v>
      </c>
      <c r="AB575" s="103" t="s">
        <v>139</v>
      </c>
      <c r="AC575" s="103" t="s">
        <v>139</v>
      </c>
      <c r="AD575" s="103" t="s">
        <v>137</v>
      </c>
      <c r="AE575" s="578"/>
      <c r="AF575" s="454"/>
      <c r="AG575" s="474"/>
      <c r="AH575" s="103"/>
      <c r="AK575" s="103" t="str">
        <f ca="1">IF(Tabela3[[#This Row],[STATUS]]&lt;&gt;"PREVISTO","N/A",IF(Tabela3[[#This Row],[Data_RE_CONGELADA]]="REDE OK","OK",IFERROR(IF(TODAY()-Tabela3[[#This Row],[Data_RE_CONGELADA]]&gt;=0,"ATRASADO",IF(TODAY()-Tabela3[[#This Row],[Data_RE_CONGELADA]]&gt;-5,"VENCENDO",IF(TODAY()-Tabela3[[#This Row],[Data_RE_CONGELADA]]&lt;=0,"NO PRAZO"))),"N/A")))</f>
        <v>N/A</v>
      </c>
      <c r="AL575" s="454" t="s">
        <v>138</v>
      </c>
      <c r="AM575" s="454" t="s">
        <v>137</v>
      </c>
      <c r="AN575" s="458" t="s">
        <v>186</v>
      </c>
      <c r="AP575" s="103" t="s">
        <v>575</v>
      </c>
      <c r="AQ575" s="103" t="s">
        <v>611</v>
      </c>
      <c r="AR575" s="103" t="s">
        <v>575</v>
      </c>
      <c r="AS575" s="103">
        <v>0</v>
      </c>
      <c r="AU575" s="103" t="s">
        <v>604</v>
      </c>
      <c r="BC575" s="103"/>
      <c r="BE575" s="103" t="e">
        <f>VLOOKUP(Tabela3[[#This Row],[ID OSP]],[1]Export!$R:$R,1,0)</f>
        <v>#N/A</v>
      </c>
    </row>
    <row r="576" spans="1:57" ht="15" hidden="1" customHeight="1">
      <c r="A576" s="103" t="s">
        <v>2441</v>
      </c>
      <c r="B576" s="103" t="s">
        <v>2442</v>
      </c>
      <c r="C576" s="104" t="s">
        <v>137</v>
      </c>
      <c r="D576" s="456" t="s">
        <v>252</v>
      </c>
      <c r="E576" s="454" t="s">
        <v>138</v>
      </c>
      <c r="G576" s="454">
        <v>45506</v>
      </c>
      <c r="H576" s="454">
        <v>45601</v>
      </c>
      <c r="I576" s="103" t="s">
        <v>139</v>
      </c>
      <c r="J576" s="103" t="s">
        <v>139</v>
      </c>
      <c r="K576" s="458" t="s">
        <v>1824</v>
      </c>
      <c r="L576" s="103" t="s">
        <v>446</v>
      </c>
      <c r="M576" s="103" t="s">
        <v>40</v>
      </c>
      <c r="N576" s="103" t="s">
        <v>1017</v>
      </c>
      <c r="O576" s="103" t="s">
        <v>663</v>
      </c>
      <c r="P576" s="103" t="s">
        <v>664</v>
      </c>
      <c r="Q576" s="103" t="s">
        <v>589</v>
      </c>
      <c r="R576" s="458" t="s">
        <v>617</v>
      </c>
      <c r="S576" s="462"/>
      <c r="T576" s="103" t="s">
        <v>42</v>
      </c>
      <c r="U576" s="103" t="s">
        <v>137</v>
      </c>
      <c r="V576" s="454" t="str">
        <f>Tabela3[[#This Row],[NOVO 
PRAZO REDE]]</f>
        <v>REDE OK</v>
      </c>
      <c r="W576" s="454">
        <f>Tabela3[[#This Row],[PRAZO
ATIVAÇÃO]]</f>
        <v>0</v>
      </c>
      <c r="X576" s="103" t="s">
        <v>500</v>
      </c>
      <c r="Y576" s="103" t="str">
        <f>IFERROR("W"&amp;WEEKNUM(Tabela3[[#This Row],[PRAZO RE REVISADO]]),"-")</f>
        <v>-</v>
      </c>
      <c r="Z576" s="103" t="str">
        <f>IFERROR("W"&amp;WEEKNUM(Tabela3[[#This Row],[PRAZO ATIVAÇÃO]]),"-")</f>
        <v>W0</v>
      </c>
      <c r="AA576" s="103">
        <v>2024</v>
      </c>
      <c r="AB576" s="103">
        <v>538659</v>
      </c>
      <c r="AC576" s="103" t="s">
        <v>572</v>
      </c>
      <c r="AD576" s="103" t="s">
        <v>137</v>
      </c>
      <c r="AE576" s="578"/>
      <c r="AF576" s="454"/>
      <c r="AG576" s="474"/>
      <c r="AH576" s="103"/>
      <c r="AK576" s="103" t="str">
        <f ca="1">IF(Tabela3[[#This Row],[STATUS]]&lt;&gt;"PREVISTO","N/A",IF(Tabela3[[#This Row],[Data_RE_CONGELADA]]="REDE OK","OK",IFERROR(IF(TODAY()-Tabela3[[#This Row],[Data_RE_CONGELADA]]&gt;=0,"ATRASADO",IF(TODAY()-Tabela3[[#This Row],[Data_RE_CONGELADA]]&gt;-5,"VENCENDO",IF(TODAY()-Tabela3[[#This Row],[Data_RE_CONGELADA]]&lt;=0,"NO PRAZO"))),"N/A")))</f>
        <v>N/A</v>
      </c>
      <c r="AL576" s="454" t="s">
        <v>138</v>
      </c>
      <c r="AM576" s="454">
        <v>45569</v>
      </c>
      <c r="AN576" s="458" t="s">
        <v>186</v>
      </c>
      <c r="AO576" s="458" t="s">
        <v>2443</v>
      </c>
      <c r="AP576" s="103" t="s">
        <v>575</v>
      </c>
      <c r="AQ576" s="103" t="s">
        <v>611</v>
      </c>
      <c r="AR576" s="103" t="s">
        <v>575</v>
      </c>
      <c r="AS576" s="103">
        <v>0</v>
      </c>
      <c r="AU576" s="103" t="s">
        <v>604</v>
      </c>
      <c r="BC576" s="103"/>
      <c r="BE576" s="103" t="e">
        <f>VLOOKUP(Tabela3[[#This Row],[ID OSP]],[1]Export!$R:$R,1,0)</f>
        <v>#N/A</v>
      </c>
    </row>
    <row r="577" spans="1:76" ht="15" hidden="1" customHeight="1">
      <c r="A577" s="103" t="s">
        <v>2444</v>
      </c>
      <c r="B577" s="103" t="s">
        <v>2445</v>
      </c>
      <c r="C577" s="104" t="s">
        <v>137</v>
      </c>
      <c r="D577" s="456" t="s">
        <v>252</v>
      </c>
      <c r="E577" s="454" t="s">
        <v>138</v>
      </c>
      <c r="G577" s="454">
        <v>45429</v>
      </c>
      <c r="H577" s="454">
        <v>45433</v>
      </c>
      <c r="I577" s="103" t="s">
        <v>139</v>
      </c>
      <c r="J577" s="103" t="s">
        <v>139</v>
      </c>
      <c r="K577" s="458" t="s">
        <v>1644</v>
      </c>
      <c r="L577" s="103" t="s">
        <v>446</v>
      </c>
      <c r="M577" s="103" t="s">
        <v>460</v>
      </c>
      <c r="N577" s="103" t="s">
        <v>757</v>
      </c>
      <c r="O577" s="103" t="s">
        <v>588</v>
      </c>
      <c r="P577" s="103" t="s">
        <v>589</v>
      </c>
      <c r="Q577" s="103" t="s">
        <v>589</v>
      </c>
      <c r="R577" s="458" t="s">
        <v>630</v>
      </c>
      <c r="S577" s="503"/>
      <c r="T577" s="103" t="s">
        <v>252</v>
      </c>
      <c r="U577" s="103" t="s">
        <v>137</v>
      </c>
      <c r="V577" s="454" t="str">
        <f>Tabela3[[#This Row],[NOVO 
PRAZO REDE]]</f>
        <v>REDE OK</v>
      </c>
      <c r="W577" s="454">
        <f>Tabela3[[#This Row],[PRAZO
ATIVAÇÃO]]</f>
        <v>0</v>
      </c>
      <c r="X577" s="103" t="s">
        <v>482</v>
      </c>
      <c r="Y577" s="103" t="str">
        <f>IFERROR("W"&amp;WEEKNUM(Tabela3[[#This Row],[PRAZO RE REVISADO]]),"-")</f>
        <v>-</v>
      </c>
      <c r="Z577" s="103" t="str">
        <f>IFERROR("W"&amp;WEEKNUM(Tabela3[[#This Row],[PRAZO ATIVAÇÃO]]),"-")</f>
        <v>W0</v>
      </c>
      <c r="AA577" s="103">
        <v>2024</v>
      </c>
      <c r="AB577" s="103" t="s">
        <v>675</v>
      </c>
      <c r="AC577" s="103" t="s">
        <v>139</v>
      </c>
      <c r="AD577" s="103" t="s">
        <v>137</v>
      </c>
      <c r="AE577" s="578"/>
      <c r="AF577" s="454"/>
      <c r="AG577" s="474"/>
      <c r="AH577" s="103"/>
      <c r="AK577" s="103" t="str">
        <f ca="1">IF(Tabela3[[#This Row],[STATUS]]&lt;&gt;"PREVISTO","N/A",IF(Tabela3[[#This Row],[Data_RE_CONGELADA]]="REDE OK","OK",IFERROR(IF(TODAY()-Tabela3[[#This Row],[Data_RE_CONGELADA]]&gt;=0,"ATRASADO",IF(TODAY()-Tabela3[[#This Row],[Data_RE_CONGELADA]]&gt;-5,"VENCENDO",IF(TODAY()-Tabela3[[#This Row],[Data_RE_CONGELADA]]&lt;=0,"NO PRAZO"))),"N/A")))</f>
        <v>N/A</v>
      </c>
      <c r="AL577" s="454" t="s">
        <v>138</v>
      </c>
      <c r="AM577" s="454" t="s">
        <v>137</v>
      </c>
      <c r="AN577" s="458" t="s">
        <v>186</v>
      </c>
      <c r="AP577" s="103" t="s">
        <v>575</v>
      </c>
      <c r="AQ577" s="103" t="s">
        <v>611</v>
      </c>
      <c r="AR577" s="103" t="s">
        <v>575</v>
      </c>
      <c r="AS577" s="103">
        <v>1</v>
      </c>
      <c r="AU577" s="103" t="s">
        <v>604</v>
      </c>
      <c r="BC577" s="103"/>
      <c r="BE577" s="103" t="e">
        <f>VLOOKUP(Tabela3[[#This Row],[ID OSP]],[1]Export!$R:$R,1,0)</f>
        <v>#N/A</v>
      </c>
    </row>
    <row r="578" spans="1:76" ht="15" hidden="1" customHeight="1">
      <c r="A578" s="103" t="s">
        <v>2446</v>
      </c>
      <c r="B578" s="103" t="s">
        <v>2447</v>
      </c>
      <c r="C578" s="104" t="s">
        <v>137</v>
      </c>
      <c r="D578" s="479" t="s">
        <v>252</v>
      </c>
      <c r="E578" s="454" t="s">
        <v>138</v>
      </c>
      <c r="G578" s="454">
        <v>45484</v>
      </c>
      <c r="H578" s="454">
        <v>45505</v>
      </c>
      <c r="I578" s="103" t="s">
        <v>139</v>
      </c>
      <c r="J578" s="103" t="s">
        <v>139</v>
      </c>
      <c r="K578" s="458" t="s">
        <v>2448</v>
      </c>
      <c r="L578" s="103" t="s">
        <v>446</v>
      </c>
      <c r="M578" s="103" t="s">
        <v>465</v>
      </c>
      <c r="N578" s="103" t="s">
        <v>813</v>
      </c>
      <c r="O578" s="103" t="s">
        <v>588</v>
      </c>
      <c r="P578" s="103" t="s">
        <v>589</v>
      </c>
      <c r="Q578" s="103" t="s">
        <v>589</v>
      </c>
      <c r="R578" s="458" t="s">
        <v>671</v>
      </c>
      <c r="S578" s="460"/>
      <c r="T578" s="103" t="s">
        <v>252</v>
      </c>
      <c r="U578" s="103" t="s">
        <v>137</v>
      </c>
      <c r="V578" s="454" t="str">
        <f>Tabela3[[#This Row],[NOVO 
PRAZO REDE]]</f>
        <v>REDE OK</v>
      </c>
      <c r="W578" s="454">
        <f>Tabela3[[#This Row],[PRAZO
ATIVAÇÃO]]</f>
        <v>0</v>
      </c>
      <c r="X578" s="103" t="s">
        <v>631</v>
      </c>
      <c r="Y578" s="103" t="str">
        <f>IFERROR("W"&amp;WEEKNUM(Tabela3[[#This Row],[PRAZO RE REVISADO]]),"-")</f>
        <v>-</v>
      </c>
      <c r="Z578" s="103" t="str">
        <f>IFERROR("W"&amp;WEEKNUM(Tabela3[[#This Row],[PRAZO ATIVAÇÃO]]),"-")</f>
        <v>W0</v>
      </c>
      <c r="AA578" s="103">
        <v>2024</v>
      </c>
      <c r="AB578" s="103">
        <v>508018</v>
      </c>
      <c r="AC578" s="103" t="s">
        <v>572</v>
      </c>
      <c r="AD578" s="103" t="s">
        <v>137</v>
      </c>
      <c r="AE578" s="578"/>
      <c r="AF578" s="454"/>
      <c r="AG578" s="474"/>
      <c r="AH578" s="103"/>
      <c r="AK578" s="103" t="str">
        <f ca="1">IF(Tabela3[[#This Row],[STATUS]]&lt;&gt;"PREVISTO","N/A",IF(Tabela3[[#This Row],[Data_RE_CONGELADA]]="REDE OK","OK",IFERROR(IF(TODAY()-Tabela3[[#This Row],[Data_RE_CONGELADA]]&gt;=0,"ATRASADO",IF(TODAY()-Tabela3[[#This Row],[Data_RE_CONGELADA]]&gt;-5,"VENCENDO",IF(TODAY()-Tabela3[[#This Row],[Data_RE_CONGELADA]]&lt;=0,"NO PRAZO"))),"N/A")))</f>
        <v>N/A</v>
      </c>
      <c r="AL578" s="454" t="s">
        <v>138</v>
      </c>
      <c r="AM578" s="454" t="s">
        <v>137</v>
      </c>
      <c r="AN578" s="458" t="s">
        <v>186</v>
      </c>
      <c r="AP578" s="103" t="s">
        <v>575</v>
      </c>
      <c r="AQ578" s="103" t="s">
        <v>611</v>
      </c>
      <c r="AR578" s="103" t="s">
        <v>575</v>
      </c>
      <c r="AS578" s="103">
        <v>0</v>
      </c>
      <c r="AU578" s="103" t="s">
        <v>604</v>
      </c>
      <c r="BC578" s="103"/>
      <c r="BE578" s="103" t="e">
        <f>VLOOKUP(Tabela3[[#This Row],[ID OSP]],[1]Export!$R:$R,1,0)</f>
        <v>#N/A</v>
      </c>
    </row>
    <row r="579" spans="1:76" ht="15" hidden="1" customHeight="1">
      <c r="A579" s="103" t="s">
        <v>2449</v>
      </c>
      <c r="B579" s="103" t="s">
        <v>2450</v>
      </c>
      <c r="C579" s="540" t="s">
        <v>137</v>
      </c>
      <c r="D579" s="454" t="s">
        <v>252</v>
      </c>
      <c r="E579" s="454" t="s">
        <v>138</v>
      </c>
      <c r="G579" s="454">
        <v>45565</v>
      </c>
      <c r="H579" s="454">
        <v>45565</v>
      </c>
      <c r="I579" s="103" t="s">
        <v>139</v>
      </c>
      <c r="J579" s="103" t="s">
        <v>139</v>
      </c>
      <c r="K579" s="458" t="s">
        <v>937</v>
      </c>
      <c r="L579" s="103" t="s">
        <v>446</v>
      </c>
      <c r="M579" s="103" t="s">
        <v>461</v>
      </c>
      <c r="N579" s="103" t="s">
        <v>655</v>
      </c>
      <c r="O579" s="103" t="s">
        <v>588</v>
      </c>
      <c r="P579" s="103" t="s">
        <v>589</v>
      </c>
      <c r="Q579" s="103" t="s">
        <v>589</v>
      </c>
      <c r="R579" s="458" t="s">
        <v>617</v>
      </c>
      <c r="S579" s="503"/>
      <c r="T579" s="103" t="s">
        <v>252</v>
      </c>
      <c r="U579" s="103" t="s">
        <v>137</v>
      </c>
      <c r="V579" s="454" t="str">
        <f>Tabela3[[#This Row],[NOVO 
PRAZO REDE]]</f>
        <v>REDE OK</v>
      </c>
      <c r="W579" s="454">
        <f>Tabela3[[#This Row],[PRAZO
ATIVAÇÃO]]</f>
        <v>0</v>
      </c>
      <c r="X579" s="103" t="s">
        <v>625</v>
      </c>
      <c r="Y579" s="103" t="str">
        <f>IFERROR("W"&amp;WEEKNUM(Tabela3[[#This Row],[PRAZO RE REVISADO]]),"-")</f>
        <v>-</v>
      </c>
      <c r="Z579" s="103" t="str">
        <f>IFERROR("W"&amp;WEEKNUM(Tabela3[[#This Row],[PRAZO ATIVAÇÃO]]),"-")</f>
        <v>W0</v>
      </c>
      <c r="AA579" s="103">
        <v>2024</v>
      </c>
      <c r="AB579" s="103" t="s">
        <v>139</v>
      </c>
      <c r="AC579" s="103" t="s">
        <v>139</v>
      </c>
      <c r="AD579" s="103" t="s">
        <v>137</v>
      </c>
      <c r="AE579" s="578"/>
      <c r="AF579" s="454"/>
      <c r="AG579" s="474"/>
      <c r="AH579" s="103"/>
      <c r="AK579" s="103" t="str">
        <f ca="1">IF(Tabela3[[#This Row],[STATUS]]&lt;&gt;"PREVISTO","N/A",IF(Tabela3[[#This Row],[Data_RE_CONGELADA]]="REDE OK","OK",IFERROR(IF(TODAY()-Tabela3[[#This Row],[Data_RE_CONGELADA]]&gt;=0,"ATRASADO",IF(TODAY()-Tabela3[[#This Row],[Data_RE_CONGELADA]]&gt;-5,"VENCENDO",IF(TODAY()-Tabela3[[#This Row],[Data_RE_CONGELADA]]&lt;=0,"NO PRAZO"))),"N/A")))</f>
        <v>N/A</v>
      </c>
      <c r="AL579" s="454" t="s">
        <v>138</v>
      </c>
      <c r="AM579" s="454" t="s">
        <v>137</v>
      </c>
      <c r="AN579" s="458" t="s">
        <v>186</v>
      </c>
      <c r="AP579" s="103" t="s">
        <v>575</v>
      </c>
      <c r="AQ579" s="103" t="s">
        <v>611</v>
      </c>
      <c r="AR579" s="103" t="s">
        <v>575</v>
      </c>
      <c r="AS579" s="103">
        <v>0</v>
      </c>
      <c r="AU579" s="103" t="s">
        <v>604</v>
      </c>
      <c r="BC579" s="103"/>
      <c r="BE579" s="103" t="e">
        <f>VLOOKUP(Tabela3[[#This Row],[ID OSP]],[1]Export!$R:$R,1,0)</f>
        <v>#N/A</v>
      </c>
    </row>
    <row r="580" spans="1:76" ht="15" hidden="1" customHeight="1">
      <c r="A580" s="103" t="s">
        <v>2451</v>
      </c>
      <c r="B580" s="103" t="s">
        <v>2452</v>
      </c>
      <c r="C580" s="104" t="s">
        <v>268</v>
      </c>
      <c r="D580" s="103" t="s">
        <v>42</v>
      </c>
      <c r="E580" s="454" t="s">
        <v>268</v>
      </c>
      <c r="G580" s="454" t="s">
        <v>186</v>
      </c>
      <c r="H580" s="454" t="s">
        <v>186</v>
      </c>
      <c r="I580" s="103" t="s">
        <v>139</v>
      </c>
      <c r="J580" s="103" t="s">
        <v>139</v>
      </c>
      <c r="K580" s="458" t="s">
        <v>2453</v>
      </c>
      <c r="L580" s="103" t="s">
        <v>468</v>
      </c>
      <c r="M580" s="103" t="s">
        <v>470</v>
      </c>
      <c r="N580" s="103" t="s">
        <v>2071</v>
      </c>
      <c r="O580" s="103" t="s">
        <v>137</v>
      </c>
      <c r="P580" s="103" t="s">
        <v>1174</v>
      </c>
      <c r="Q580" s="103" t="s">
        <v>1174</v>
      </c>
      <c r="R580" s="458" t="s">
        <v>2454</v>
      </c>
      <c r="S580" s="503"/>
      <c r="T580" s="103" t="s">
        <v>42</v>
      </c>
      <c r="U580" s="103" t="s">
        <v>268</v>
      </c>
      <c r="V580" s="454" t="str">
        <f>Tabela3[[#This Row],[NOVO 
PRAZO REDE]]</f>
        <v>CANCELADO</v>
      </c>
      <c r="W580" s="454">
        <f>Tabela3[[#This Row],[PRAZO
ATIVAÇÃO]]</f>
        <v>0</v>
      </c>
      <c r="X580" s="103" t="s">
        <v>500</v>
      </c>
      <c r="Y580" s="103" t="str">
        <f>IFERROR("W"&amp;WEEKNUM(Tabela3[[#This Row],[PRAZO RE REVISADO]]),"-")</f>
        <v>-</v>
      </c>
      <c r="Z580" s="103" t="str">
        <f>IFERROR("W"&amp;WEEKNUM(Tabela3[[#This Row],[PRAZO ATIVAÇÃO]]),"-")</f>
        <v>W0</v>
      </c>
      <c r="AA580" s="103">
        <v>2024</v>
      </c>
      <c r="AB580" s="103">
        <v>512162</v>
      </c>
      <c r="AC580" s="103" t="s">
        <v>592</v>
      </c>
      <c r="AD580" s="103" t="s">
        <v>1278</v>
      </c>
      <c r="AE580" s="578"/>
      <c r="AF580" s="454"/>
      <c r="AG580" s="474"/>
      <c r="AH580" s="103" t="e">
        <f>VLOOKUP(Tabela3[[#This Row],[SITE]],#REF!,8,0)</f>
        <v>#REF!</v>
      </c>
      <c r="AK580" s="103" t="str">
        <f ca="1">IF(Tabela3[[#This Row],[STATUS]]&lt;&gt;"PREVISTO","N/A",IF(Tabela3[[#This Row],[Data_RE_CONGELADA]]="REDE OK","OK",IFERROR(IF(TODAY()-Tabela3[[#This Row],[Data_RE_CONGELADA]]&gt;=0,"ATRASADO",IF(TODAY()-Tabela3[[#This Row],[Data_RE_CONGELADA]]&gt;-5,"VENCENDO",IF(TODAY()-Tabela3[[#This Row],[Data_RE_CONGELADA]]&lt;=0,"NO PRAZO"))),"N/A")))</f>
        <v>N/A</v>
      </c>
      <c r="AL580" s="454">
        <v>45593</v>
      </c>
      <c r="AM580" s="454">
        <v>45598</v>
      </c>
      <c r="AN580" s="458" t="s">
        <v>186</v>
      </c>
      <c r="AP580" s="454" t="s">
        <v>1986</v>
      </c>
      <c r="AQ580" s="103" t="s">
        <v>688</v>
      </c>
      <c r="AR580" s="103" t="s">
        <v>576</v>
      </c>
      <c r="AS580" s="103">
        <v>1</v>
      </c>
      <c r="AU580" s="103" t="s">
        <v>579</v>
      </c>
      <c r="AV580" s="103" t="s">
        <v>580</v>
      </c>
      <c r="AW580" s="103" t="s">
        <v>580</v>
      </c>
      <c r="AX580" s="103" t="s">
        <v>580</v>
      </c>
      <c r="AY580" s="103" t="s">
        <v>580</v>
      </c>
      <c r="AZ580" s="103" t="s">
        <v>580</v>
      </c>
      <c r="BC580" s="103"/>
      <c r="BE580" s="103" t="e">
        <f>VLOOKUP(Tabela3[[#This Row],[ID OSP]],[1]Export!$R:$R,1,0)</f>
        <v>#N/A</v>
      </c>
    </row>
    <row r="581" spans="1:76" ht="15" hidden="1" customHeight="1">
      <c r="A581" s="103" t="s">
        <v>2455</v>
      </c>
      <c r="B581" s="103" t="s">
        <v>2456</v>
      </c>
      <c r="C581" s="104" t="s">
        <v>137</v>
      </c>
      <c r="D581" s="456" t="s">
        <v>252</v>
      </c>
      <c r="E581" s="454" t="s">
        <v>138</v>
      </c>
      <c r="G581" s="454">
        <v>45478</v>
      </c>
      <c r="H581" s="454">
        <v>45440</v>
      </c>
      <c r="I581" s="103" t="s">
        <v>139</v>
      </c>
      <c r="J581" s="103" t="s">
        <v>139</v>
      </c>
      <c r="K581" s="458" t="s">
        <v>940</v>
      </c>
      <c r="L581" s="103" t="s">
        <v>446</v>
      </c>
      <c r="M581" s="103" t="s">
        <v>465</v>
      </c>
      <c r="N581" s="103" t="s">
        <v>629</v>
      </c>
      <c r="O581" s="103" t="s">
        <v>588</v>
      </c>
      <c r="P581" s="103" t="s">
        <v>589</v>
      </c>
      <c r="Q581" s="103" t="s">
        <v>589</v>
      </c>
      <c r="R581" s="458" t="s">
        <v>630</v>
      </c>
      <c r="S581" s="503"/>
      <c r="T581" s="103" t="s">
        <v>252</v>
      </c>
      <c r="U581" s="103" t="s">
        <v>137</v>
      </c>
      <c r="V581" s="454" t="str">
        <f>Tabela3[[#This Row],[NOVO 
PRAZO REDE]]</f>
        <v>REDE OK</v>
      </c>
      <c r="W581" s="454">
        <f>Tabela3[[#This Row],[PRAZO
ATIVAÇÃO]]</f>
        <v>0</v>
      </c>
      <c r="X581" s="103" t="s">
        <v>631</v>
      </c>
      <c r="Y581" s="103" t="str">
        <f>IFERROR("W"&amp;WEEKNUM(Tabela3[[#This Row],[PRAZO RE REVISADO]]),"-")</f>
        <v>-</v>
      </c>
      <c r="Z581" s="103" t="str">
        <f>IFERROR("W"&amp;WEEKNUM(Tabela3[[#This Row],[PRAZO ATIVAÇÃO]]),"-")</f>
        <v>W0</v>
      </c>
      <c r="AA581" s="103">
        <v>2024</v>
      </c>
      <c r="AB581" s="103" t="s">
        <v>675</v>
      </c>
      <c r="AC581" s="103" t="s">
        <v>139</v>
      </c>
      <c r="AD581" s="103" t="s">
        <v>137</v>
      </c>
      <c r="AE581" s="578"/>
      <c r="AF581" s="454"/>
      <c r="AG581" s="474"/>
      <c r="AH581" s="103"/>
      <c r="AK581" s="103" t="str">
        <f ca="1">IF(Tabela3[[#This Row],[STATUS]]&lt;&gt;"PREVISTO","N/A",IF(Tabela3[[#This Row],[Data_RE_CONGELADA]]="REDE OK","OK",IFERROR(IF(TODAY()-Tabela3[[#This Row],[Data_RE_CONGELADA]]&gt;=0,"ATRASADO",IF(TODAY()-Tabela3[[#This Row],[Data_RE_CONGELADA]]&gt;-5,"VENCENDO",IF(TODAY()-Tabela3[[#This Row],[Data_RE_CONGELADA]]&lt;=0,"NO PRAZO"))),"N/A")))</f>
        <v>N/A</v>
      </c>
      <c r="AL581" s="454" t="s">
        <v>138</v>
      </c>
      <c r="AM581" s="454" t="s">
        <v>137</v>
      </c>
      <c r="AN581" s="458" t="s">
        <v>186</v>
      </c>
      <c r="AP581" s="103" t="s">
        <v>575</v>
      </c>
      <c r="AQ581" s="103" t="s">
        <v>611</v>
      </c>
      <c r="AR581" s="103" t="s">
        <v>575</v>
      </c>
      <c r="AS581" s="103">
        <v>0</v>
      </c>
      <c r="AU581" s="103" t="s">
        <v>604</v>
      </c>
      <c r="BC581" s="103"/>
      <c r="BE581" s="103" t="e">
        <f>VLOOKUP(Tabela3[[#This Row],[ID OSP]],[1]Export!$R:$R,1,0)</f>
        <v>#N/A</v>
      </c>
    </row>
    <row r="582" spans="1:76" ht="15" hidden="1" customHeight="1">
      <c r="A582" s="103" t="s">
        <v>2457</v>
      </c>
      <c r="B582" s="103" t="s">
        <v>2458</v>
      </c>
      <c r="C582" s="104" t="s">
        <v>137</v>
      </c>
      <c r="D582" s="456" t="s">
        <v>252</v>
      </c>
      <c r="E582" s="454" t="s">
        <v>138</v>
      </c>
      <c r="G582" s="454">
        <v>45469</v>
      </c>
      <c r="H582" s="454">
        <v>45344</v>
      </c>
      <c r="I582" s="103" t="s">
        <v>139</v>
      </c>
      <c r="J582" s="103" t="s">
        <v>139</v>
      </c>
      <c r="K582" s="458" t="s">
        <v>2459</v>
      </c>
      <c r="L582" s="103" t="s">
        <v>446</v>
      </c>
      <c r="M582" s="103" t="s">
        <v>461</v>
      </c>
      <c r="N582" s="103" t="s">
        <v>461</v>
      </c>
      <c r="O582" s="103" t="s">
        <v>588</v>
      </c>
      <c r="P582" s="103" t="s">
        <v>589</v>
      </c>
      <c r="Q582" s="103" t="s">
        <v>589</v>
      </c>
      <c r="R582" s="458" t="s">
        <v>665</v>
      </c>
      <c r="S582" s="503"/>
      <c r="T582" s="103" t="s">
        <v>252</v>
      </c>
      <c r="U582" s="103" t="s">
        <v>137</v>
      </c>
      <c r="V582" s="454" t="str">
        <f>Tabela3[[#This Row],[NOVO 
PRAZO REDE]]</f>
        <v>REDE OK</v>
      </c>
      <c r="W582" s="454">
        <f>Tabela3[[#This Row],[PRAZO
ATIVAÇÃO]]</f>
        <v>0</v>
      </c>
      <c r="X582" s="103" t="s">
        <v>625</v>
      </c>
      <c r="Y582" s="103" t="str">
        <f>IFERROR("W"&amp;WEEKNUM(Tabela3[[#This Row],[PRAZO RE REVISADO]]),"-")</f>
        <v>-</v>
      </c>
      <c r="Z582" s="103" t="str">
        <f>IFERROR("W"&amp;WEEKNUM(Tabela3[[#This Row],[PRAZO ATIVAÇÃO]]),"-")</f>
        <v>W0</v>
      </c>
      <c r="AA582" s="103">
        <v>2024</v>
      </c>
      <c r="AB582" s="103" t="s">
        <v>675</v>
      </c>
      <c r="AC582" s="103" t="s">
        <v>139</v>
      </c>
      <c r="AD582" s="103" t="s">
        <v>137</v>
      </c>
      <c r="AE582" s="578"/>
      <c r="AF582" s="454"/>
      <c r="AG582" s="474"/>
      <c r="AH582" s="103"/>
      <c r="AK582" s="103" t="str">
        <f ca="1">IF(Tabela3[[#This Row],[STATUS]]&lt;&gt;"PREVISTO","N/A",IF(Tabela3[[#This Row],[Data_RE_CONGELADA]]="REDE OK","OK",IFERROR(IF(TODAY()-Tabela3[[#This Row],[Data_RE_CONGELADA]]&gt;=0,"ATRASADO",IF(TODAY()-Tabela3[[#This Row],[Data_RE_CONGELADA]]&gt;-5,"VENCENDO",IF(TODAY()-Tabela3[[#This Row],[Data_RE_CONGELADA]]&lt;=0,"NO PRAZO"))),"N/A")))</f>
        <v>N/A</v>
      </c>
      <c r="AL582" s="454" t="s">
        <v>138</v>
      </c>
      <c r="AM582" s="454" t="s">
        <v>137</v>
      </c>
      <c r="AN582" s="458" t="s">
        <v>186</v>
      </c>
      <c r="AP582" s="103" t="s">
        <v>575</v>
      </c>
      <c r="AQ582" s="103" t="s">
        <v>611</v>
      </c>
      <c r="AR582" s="103" t="s">
        <v>575</v>
      </c>
      <c r="AS582" s="103">
        <v>0</v>
      </c>
      <c r="AU582" s="103" t="s">
        <v>604</v>
      </c>
      <c r="BC582" s="103"/>
      <c r="BE582" s="103" t="e">
        <f>VLOOKUP(Tabela3[[#This Row],[ID OSP]],[1]Export!$R:$R,1,0)</f>
        <v>#N/A</v>
      </c>
    </row>
    <row r="583" spans="1:76" ht="15" hidden="1" customHeight="1">
      <c r="A583" s="103" t="s">
        <v>2460</v>
      </c>
      <c r="B583" s="103" t="s">
        <v>2461</v>
      </c>
      <c r="C583" s="104" t="s">
        <v>137</v>
      </c>
      <c r="D583" s="103" t="s">
        <v>252</v>
      </c>
      <c r="E583" s="454" t="s">
        <v>138</v>
      </c>
      <c r="G583" s="454">
        <v>45541</v>
      </c>
      <c r="H583" s="454">
        <v>45593</v>
      </c>
      <c r="I583" s="103" t="s">
        <v>139</v>
      </c>
      <c r="J583" s="103" t="s">
        <v>127</v>
      </c>
      <c r="K583" s="458" t="s">
        <v>2329</v>
      </c>
      <c r="L583" s="103" t="s">
        <v>468</v>
      </c>
      <c r="M583" s="103" t="s">
        <v>470</v>
      </c>
      <c r="N583" s="103" t="s">
        <v>2071</v>
      </c>
      <c r="O583" s="103" t="s">
        <v>137</v>
      </c>
      <c r="P583" s="103" t="s">
        <v>1174</v>
      </c>
      <c r="Q583" s="103" t="s">
        <v>1174</v>
      </c>
      <c r="R583" s="458" t="s">
        <v>617</v>
      </c>
      <c r="S583" s="503"/>
      <c r="T583" s="103" t="s">
        <v>42</v>
      </c>
      <c r="U583" s="103" t="s">
        <v>137</v>
      </c>
      <c r="V583" s="454" t="str">
        <f>Tabela3[[#This Row],[NOVO 
PRAZO REDE]]</f>
        <v>REDE OK</v>
      </c>
      <c r="W583" s="454">
        <f>Tabela3[[#This Row],[PRAZO
ATIVAÇÃO]]</f>
        <v>0</v>
      </c>
      <c r="X583" s="103" t="s">
        <v>500</v>
      </c>
      <c r="Y583" s="103" t="str">
        <f>IFERROR("W"&amp;WEEKNUM(Tabela3[[#This Row],[PRAZO RE REVISADO]]),"-")</f>
        <v>-</v>
      </c>
      <c r="Z583" s="103" t="str">
        <f>IFERROR("W"&amp;WEEKNUM(Tabela3[[#This Row],[PRAZO ATIVAÇÃO]]),"-")</f>
        <v>W0</v>
      </c>
      <c r="AA583" s="103">
        <v>2024</v>
      </c>
      <c r="AB583" s="103">
        <v>509272</v>
      </c>
      <c r="AC583" s="103" t="s">
        <v>572</v>
      </c>
      <c r="AD583" s="103" t="s">
        <v>137</v>
      </c>
      <c r="AE583" s="578"/>
      <c r="AF583" s="454"/>
      <c r="AG583" s="474"/>
      <c r="AH583" s="103" t="e">
        <f>VLOOKUP(Tabela3[[#This Row],[SITE]],#REF!,8,0)</f>
        <v>#REF!</v>
      </c>
      <c r="AK583" s="103" t="str">
        <f ca="1">IF(Tabela3[[#This Row],[STATUS]]&lt;&gt;"PREVISTO","N/A",IF(Tabela3[[#This Row],[Data_RE_CONGELADA]]="REDE OK","OK",IFERROR(IF(TODAY()-Tabela3[[#This Row],[Data_RE_CONGELADA]]&gt;=0,"ATRASADO",IF(TODAY()-Tabela3[[#This Row],[Data_RE_CONGELADA]]&gt;-5,"VENCENDO",IF(TODAY()-Tabela3[[#This Row],[Data_RE_CONGELADA]]&lt;=0,"NO PRAZO"))),"N/A")))</f>
        <v>N/A</v>
      </c>
      <c r="AL583" s="454" t="s">
        <v>138</v>
      </c>
      <c r="AM583" s="454">
        <v>45593</v>
      </c>
      <c r="AN583" s="458" t="s">
        <v>186</v>
      </c>
      <c r="AP583" s="103" t="s">
        <v>575</v>
      </c>
      <c r="AQ583" s="103" t="s">
        <v>611</v>
      </c>
      <c r="AR583" s="103" t="s">
        <v>576</v>
      </c>
      <c r="AS583" s="103">
        <v>0</v>
      </c>
      <c r="AU583" s="103" t="s">
        <v>579</v>
      </c>
      <c r="AV583" s="103" t="s">
        <v>580</v>
      </c>
      <c r="AW583" s="103" t="s">
        <v>580</v>
      </c>
      <c r="AX583" s="103" t="s">
        <v>581</v>
      </c>
      <c r="AY583" s="103" t="s">
        <v>580</v>
      </c>
      <c r="AZ583" s="103" t="s">
        <v>581</v>
      </c>
      <c r="BA583" s="103" t="s">
        <v>139</v>
      </c>
      <c r="BC583" s="103"/>
      <c r="BE583" s="103" t="e">
        <f>VLOOKUP(Tabela3[[#This Row],[ID OSP]],[1]Export!$R:$R,1,0)</f>
        <v>#N/A</v>
      </c>
    </row>
    <row r="584" spans="1:76" ht="15" hidden="1" customHeight="1">
      <c r="A584" s="103" t="s">
        <v>2462</v>
      </c>
      <c r="B584" s="103" t="s">
        <v>2463</v>
      </c>
      <c r="C584" s="104" t="s">
        <v>137</v>
      </c>
      <c r="D584" s="456" t="s">
        <v>252</v>
      </c>
      <c r="E584" s="454" t="s">
        <v>138</v>
      </c>
      <c r="G584" s="454">
        <v>45531</v>
      </c>
      <c r="H584" s="454">
        <v>45546</v>
      </c>
      <c r="I584" s="103" t="s">
        <v>139</v>
      </c>
      <c r="J584" s="103" t="s">
        <v>139</v>
      </c>
      <c r="K584" s="458" t="s">
        <v>2464</v>
      </c>
      <c r="L584" s="103" t="s">
        <v>446</v>
      </c>
      <c r="M584" s="103" t="s">
        <v>443</v>
      </c>
      <c r="N584" s="103" t="s">
        <v>443</v>
      </c>
      <c r="O584" s="103" t="s">
        <v>588</v>
      </c>
      <c r="P584" s="103" t="s">
        <v>589</v>
      </c>
      <c r="Q584" s="103" t="s">
        <v>589</v>
      </c>
      <c r="R584" s="458" t="s">
        <v>617</v>
      </c>
      <c r="S584" s="503"/>
      <c r="T584" s="103" t="s">
        <v>42</v>
      </c>
      <c r="U584" s="103" t="s">
        <v>137</v>
      </c>
      <c r="V584" s="454" t="str">
        <f>Tabela3[[#This Row],[NOVO 
PRAZO REDE]]</f>
        <v>REDE OK</v>
      </c>
      <c r="W584" s="454">
        <f>Tabela3[[#This Row],[PRAZO
ATIVAÇÃO]]</f>
        <v>0</v>
      </c>
      <c r="X584" s="103" t="s">
        <v>500</v>
      </c>
      <c r="Y584" s="103" t="str">
        <f>IFERROR("W"&amp;WEEKNUM(Tabela3[[#This Row],[PRAZO RE REVISADO]]),"-")</f>
        <v>-</v>
      </c>
      <c r="Z584" s="103" t="str">
        <f>IFERROR("W"&amp;WEEKNUM(Tabela3[[#This Row],[PRAZO ATIVAÇÃO]]),"-")</f>
        <v>W0</v>
      </c>
      <c r="AA584" s="103">
        <v>2024</v>
      </c>
      <c r="AB584" s="103">
        <v>506534</v>
      </c>
      <c r="AC584" s="103" t="s">
        <v>572</v>
      </c>
      <c r="AD584" s="103" t="s">
        <v>137</v>
      </c>
      <c r="AE584" s="578"/>
      <c r="AF584" s="454"/>
      <c r="AG584" s="474"/>
      <c r="AH584" s="103"/>
      <c r="AK584" s="103" t="str">
        <f ca="1">IF(Tabela3[[#This Row],[STATUS]]&lt;&gt;"PREVISTO","N/A",IF(Tabela3[[#This Row],[Data_RE_CONGELADA]]="REDE OK","OK",IFERROR(IF(TODAY()-Tabela3[[#This Row],[Data_RE_CONGELADA]]&gt;=0,"ATRASADO",IF(TODAY()-Tabela3[[#This Row],[Data_RE_CONGELADA]]&gt;-5,"VENCENDO",IF(TODAY()-Tabela3[[#This Row],[Data_RE_CONGELADA]]&lt;=0,"NO PRAZO"))),"N/A")))</f>
        <v>N/A</v>
      </c>
      <c r="AL584" s="454" t="s">
        <v>138</v>
      </c>
      <c r="AM584" s="454" t="s">
        <v>137</v>
      </c>
      <c r="AN584" s="458" t="s">
        <v>186</v>
      </c>
      <c r="AP584" s="103" t="s">
        <v>575</v>
      </c>
      <c r="AQ584" s="103" t="s">
        <v>611</v>
      </c>
      <c r="AR584" s="103" t="s">
        <v>575</v>
      </c>
      <c r="AS584" s="103">
        <v>0</v>
      </c>
      <c r="AU584" s="103" t="s">
        <v>604</v>
      </c>
      <c r="BC584" s="103"/>
      <c r="BE584" s="103" t="e">
        <f>VLOOKUP(Tabela3[[#This Row],[ID OSP]],[1]Export!$R:$R,1,0)</f>
        <v>#N/A</v>
      </c>
    </row>
    <row r="585" spans="1:76" ht="15" hidden="1" customHeight="1">
      <c r="A585" s="103" t="s">
        <v>2465</v>
      </c>
      <c r="B585" s="103" t="s">
        <v>2466</v>
      </c>
      <c r="C585" s="104" t="s">
        <v>137</v>
      </c>
      <c r="D585" s="454" t="s">
        <v>252</v>
      </c>
      <c r="E585" s="454" t="s">
        <v>138</v>
      </c>
      <c r="G585" s="454">
        <v>45534</v>
      </c>
      <c r="H585" s="454">
        <v>45539</v>
      </c>
      <c r="I585" s="103" t="s">
        <v>139</v>
      </c>
      <c r="J585" s="103" t="s">
        <v>139</v>
      </c>
      <c r="K585" s="458" t="s">
        <v>1248</v>
      </c>
      <c r="L585" s="103" t="s">
        <v>446</v>
      </c>
      <c r="M585" s="103" t="s">
        <v>463</v>
      </c>
      <c r="N585" s="103" t="s">
        <v>850</v>
      </c>
      <c r="O585" s="103" t="s">
        <v>616</v>
      </c>
      <c r="P585" s="103" t="s">
        <v>589</v>
      </c>
      <c r="Q585" s="103" t="s">
        <v>589</v>
      </c>
      <c r="R585" s="458" t="s">
        <v>617</v>
      </c>
      <c r="S585" s="503"/>
      <c r="T585" s="103" t="s">
        <v>42</v>
      </c>
      <c r="U585" s="103" t="s">
        <v>137</v>
      </c>
      <c r="V585" s="454" t="str">
        <f>Tabela3[[#This Row],[NOVO 
PRAZO REDE]]</f>
        <v>REDE OK</v>
      </c>
      <c r="W585" s="454">
        <f>Tabela3[[#This Row],[PRAZO
ATIVAÇÃO]]</f>
        <v>0</v>
      </c>
      <c r="X585" s="103" t="s">
        <v>482</v>
      </c>
      <c r="Y585" s="103" t="str">
        <f>IFERROR("W"&amp;WEEKNUM(Tabela3[[#This Row],[PRAZO RE REVISADO]]),"-")</f>
        <v>-</v>
      </c>
      <c r="Z585" s="103" t="str">
        <f>IFERROR("W"&amp;WEEKNUM(Tabela3[[#This Row],[PRAZO ATIVAÇÃO]]),"-")</f>
        <v>W0</v>
      </c>
      <c r="AA585" s="103">
        <v>2024</v>
      </c>
      <c r="AB585" s="103" t="s">
        <v>139</v>
      </c>
      <c r="AC585" s="103" t="s">
        <v>139</v>
      </c>
      <c r="AD585" s="103" t="s">
        <v>137</v>
      </c>
      <c r="AE585" s="578"/>
      <c r="AF585" s="454"/>
      <c r="AG585" s="474"/>
      <c r="AH585" s="103"/>
      <c r="AK585" s="103" t="str">
        <f ca="1">IF(Tabela3[[#This Row],[STATUS]]&lt;&gt;"PREVISTO","N/A",IF(Tabela3[[#This Row],[Data_RE_CONGELADA]]="REDE OK","OK",IFERROR(IF(TODAY()-Tabela3[[#This Row],[Data_RE_CONGELADA]]&gt;=0,"ATRASADO",IF(TODAY()-Tabela3[[#This Row],[Data_RE_CONGELADA]]&gt;-5,"VENCENDO",IF(TODAY()-Tabela3[[#This Row],[Data_RE_CONGELADA]]&lt;=0,"NO PRAZO"))),"N/A")))</f>
        <v>N/A</v>
      </c>
      <c r="AL585" s="454" t="s">
        <v>138</v>
      </c>
      <c r="AM585" s="454" t="s">
        <v>137</v>
      </c>
      <c r="AN585" s="458" t="s">
        <v>186</v>
      </c>
      <c r="AP585" s="103" t="s">
        <v>575</v>
      </c>
      <c r="AQ585" s="103" t="s">
        <v>611</v>
      </c>
      <c r="AR585" s="103" t="s">
        <v>575</v>
      </c>
      <c r="AS585" s="103">
        <v>1</v>
      </c>
      <c r="AU585" s="103" t="s">
        <v>604</v>
      </c>
      <c r="BC585" s="103"/>
      <c r="BE585" s="103" t="e">
        <f>VLOOKUP(Tabela3[[#This Row],[ID OSP]],[1]Export!$R:$R,1,0)</f>
        <v>#N/A</v>
      </c>
    </row>
    <row r="586" spans="1:76" ht="15" hidden="1" customHeight="1">
      <c r="A586" s="103" t="s">
        <v>2467</v>
      </c>
      <c r="B586" s="103" t="s">
        <v>2468</v>
      </c>
      <c r="C586" s="104" t="s">
        <v>137</v>
      </c>
      <c r="D586" s="456" t="s">
        <v>252</v>
      </c>
      <c r="E586" s="454" t="s">
        <v>138</v>
      </c>
      <c r="F586" s="103"/>
      <c r="G586" s="454">
        <v>45712</v>
      </c>
      <c r="H586" s="454">
        <v>45716</v>
      </c>
      <c r="I586" s="103" t="s">
        <v>139</v>
      </c>
      <c r="J586" s="103" t="s">
        <v>139</v>
      </c>
      <c r="K586" s="458" t="s">
        <v>2223</v>
      </c>
      <c r="L586" s="103" t="s">
        <v>446</v>
      </c>
      <c r="M586" s="103" t="s">
        <v>455</v>
      </c>
      <c r="N586" s="103" t="s">
        <v>2224</v>
      </c>
      <c r="O586" s="103" t="s">
        <v>663</v>
      </c>
      <c r="P586" s="103" t="s">
        <v>664</v>
      </c>
      <c r="Q586" s="103" t="s">
        <v>589</v>
      </c>
      <c r="S586" s="503" t="s">
        <v>2225</v>
      </c>
      <c r="T586" s="103" t="s">
        <v>42</v>
      </c>
      <c r="U586" s="103" t="s">
        <v>137</v>
      </c>
      <c r="V586" s="454" t="s">
        <v>138</v>
      </c>
      <c r="W586" s="454">
        <f>Tabela3[[#This Row],[PRAZO
ATIVAÇÃO]]</f>
        <v>0</v>
      </c>
      <c r="X586" s="103" t="s">
        <v>500</v>
      </c>
      <c r="Y586" s="103" t="str">
        <f>IFERROR("W"&amp;WEEKNUM(Tabela3[[#This Row],[PRAZO RE REVISADO]]),"-")</f>
        <v>-</v>
      </c>
      <c r="Z586" s="103" t="str">
        <f>IFERROR("W"&amp;WEEKNUM(Tabela3[[#This Row],[PRAZO ATIVAÇÃO]]),"-")</f>
        <v>W0</v>
      </c>
      <c r="AA586" s="103">
        <v>2024</v>
      </c>
      <c r="AB586" s="103">
        <v>536415</v>
      </c>
      <c r="AC586" s="103" t="s">
        <v>572</v>
      </c>
      <c r="AD586" s="103" t="s">
        <v>137</v>
      </c>
      <c r="AE586" s="578"/>
      <c r="AF586" s="454"/>
      <c r="AG586" s="474"/>
      <c r="AH586" s="103"/>
      <c r="AK586" s="103" t="str">
        <f ca="1">IF(Tabela3[[#This Row],[STATUS]]&lt;&gt;"PREVISTO","N/A",IF(Tabela3[[#This Row],[Data_RE_CONGELADA]]="REDE OK","OK",IFERROR(IF(TODAY()-Tabela3[[#This Row],[Data_RE_CONGELADA]]&gt;=0,"ATRASADO",IF(TODAY()-Tabela3[[#This Row],[Data_RE_CONGELADA]]&gt;-5,"VENCENDO",IF(TODAY()-Tabela3[[#This Row],[Data_RE_CONGELADA]]&lt;=0,"NO PRAZO"))),"N/A")))</f>
        <v>N/A</v>
      </c>
      <c r="AL586" s="454">
        <v>45677</v>
      </c>
      <c r="AM586" s="454">
        <f>Tabela3[[#This Row],[PRAZO
ATIVAÇÃO]]</f>
        <v>0</v>
      </c>
      <c r="AN586" s="458" t="s">
        <v>186</v>
      </c>
      <c r="AO586" s="458" t="s">
        <v>186</v>
      </c>
      <c r="AP586" s="454" t="s">
        <v>575</v>
      </c>
      <c r="AQ586" s="103" t="s">
        <v>684</v>
      </c>
      <c r="AR586" s="103" t="s">
        <v>996</v>
      </c>
      <c r="AS586" s="103">
        <v>0</v>
      </c>
      <c r="AU586" s="103" t="s">
        <v>604</v>
      </c>
      <c r="BC586" s="103"/>
      <c r="BE586" s="103" t="e">
        <f>VLOOKUP(Tabela3[[#This Row],[ID OSP]],[1]Export!$R:$R,1,0)</f>
        <v>#N/A</v>
      </c>
    </row>
    <row r="587" spans="1:76" ht="15" hidden="1" customHeight="1">
      <c r="A587" s="103" t="s">
        <v>2469</v>
      </c>
      <c r="B587" s="103" t="s">
        <v>2470</v>
      </c>
      <c r="C587" s="540" t="s">
        <v>137</v>
      </c>
      <c r="D587" s="456" t="s">
        <v>252</v>
      </c>
      <c r="E587" s="454" t="s">
        <v>138</v>
      </c>
      <c r="G587" s="454">
        <v>45496</v>
      </c>
      <c r="H587" s="454">
        <v>45573</v>
      </c>
      <c r="I587" s="103" t="s">
        <v>139</v>
      </c>
      <c r="J587" s="103" t="s">
        <v>139</v>
      </c>
      <c r="K587" s="458" t="s">
        <v>1572</v>
      </c>
      <c r="L587" s="103" t="s">
        <v>446</v>
      </c>
      <c r="M587" s="103" t="s">
        <v>464</v>
      </c>
      <c r="N587" s="103" t="s">
        <v>947</v>
      </c>
      <c r="O587" s="103" t="s">
        <v>874</v>
      </c>
      <c r="P587" s="103" t="s">
        <v>589</v>
      </c>
      <c r="Q587" s="103" t="s">
        <v>589</v>
      </c>
      <c r="R587" s="458" t="s">
        <v>857</v>
      </c>
      <c r="S587" s="504"/>
      <c r="T587" s="103" t="s">
        <v>252</v>
      </c>
      <c r="U587" s="103" t="s">
        <v>137</v>
      </c>
      <c r="V587" s="454" t="str">
        <f>Tabela3[[#This Row],[NOVO 
PRAZO REDE]]</f>
        <v>REDE OK</v>
      </c>
      <c r="W587" s="454">
        <f>Tabela3[[#This Row],[PRAZO
ATIVAÇÃO]]</f>
        <v>0</v>
      </c>
      <c r="X587" s="103" t="s">
        <v>482</v>
      </c>
      <c r="Y587" s="103" t="str">
        <f>IFERROR("W"&amp;WEEKNUM(Tabela3[[#This Row],[PRAZO RE REVISADO]]),"-")</f>
        <v>-</v>
      </c>
      <c r="Z587" s="103" t="str">
        <f>IFERROR("W"&amp;WEEKNUM(Tabela3[[#This Row],[PRAZO ATIVAÇÃO]]),"-")</f>
        <v>W0</v>
      </c>
      <c r="AA587" s="103">
        <v>2024</v>
      </c>
      <c r="AB587" s="103" t="s">
        <v>139</v>
      </c>
      <c r="AC587" s="103" t="s">
        <v>139</v>
      </c>
      <c r="AD587" s="103" t="s">
        <v>137</v>
      </c>
      <c r="AE587" s="578"/>
      <c r="AF587" s="454"/>
      <c r="AG587" s="474"/>
      <c r="AH587" s="103"/>
      <c r="AK587" s="103" t="str">
        <f ca="1">IF(Tabela3[[#This Row],[STATUS]]&lt;&gt;"PREVISTO","N/A",IF(Tabela3[[#This Row],[Data_RE_CONGELADA]]="REDE OK","OK",IFERROR(IF(TODAY()-Tabela3[[#This Row],[Data_RE_CONGELADA]]&gt;=0,"ATRASADO",IF(TODAY()-Tabela3[[#This Row],[Data_RE_CONGELADA]]&gt;-5,"VENCENDO",IF(TODAY()-Tabela3[[#This Row],[Data_RE_CONGELADA]]&lt;=0,"NO PRAZO"))),"N/A")))</f>
        <v>N/A</v>
      </c>
      <c r="AL587" s="454">
        <v>45576</v>
      </c>
      <c r="AM587" s="454">
        <v>45586</v>
      </c>
      <c r="AN587" s="458" t="s">
        <v>186</v>
      </c>
      <c r="AP587" s="103" t="s">
        <v>575</v>
      </c>
      <c r="AQ587" s="103" t="s">
        <v>611</v>
      </c>
      <c r="AR587" s="103" t="s">
        <v>575</v>
      </c>
      <c r="AS587" s="103">
        <v>0</v>
      </c>
      <c r="AU587" s="103" t="s">
        <v>604</v>
      </c>
      <c r="BC587" s="103"/>
      <c r="BE587" s="103" t="e">
        <f>VLOOKUP(Tabela3[[#This Row],[ID OSP]],[1]Export!$R:$R,1,0)</f>
        <v>#N/A</v>
      </c>
      <c r="BX587" s="458" t="s">
        <v>2471</v>
      </c>
    </row>
    <row r="588" spans="1:76" ht="15" hidden="1" customHeight="1">
      <c r="A588" s="103" t="s">
        <v>2472</v>
      </c>
      <c r="B588" s="103" t="s">
        <v>2473</v>
      </c>
      <c r="C588" s="104" t="s">
        <v>137</v>
      </c>
      <c r="D588" s="454" t="s">
        <v>136</v>
      </c>
      <c r="E588" s="454" t="s">
        <v>136</v>
      </c>
      <c r="G588" s="454" t="s">
        <v>597</v>
      </c>
      <c r="H588" s="454" t="s">
        <v>597</v>
      </c>
      <c r="I588" s="103" t="s">
        <v>139</v>
      </c>
      <c r="J588" s="103" t="s">
        <v>139</v>
      </c>
      <c r="K588" s="458" t="s">
        <v>597</v>
      </c>
      <c r="L588" s="103" t="s">
        <v>468</v>
      </c>
      <c r="M588" s="103" t="s">
        <v>597</v>
      </c>
      <c r="N588" s="103" t="s">
        <v>597</v>
      </c>
      <c r="P588" s="103" t="s">
        <v>712</v>
      </c>
      <c r="Q588" s="103" t="s">
        <v>712</v>
      </c>
      <c r="R588" s="458" t="s">
        <v>599</v>
      </c>
      <c r="S588" s="503"/>
      <c r="T588" s="103" t="s">
        <v>42</v>
      </c>
      <c r="U588" s="103" t="s">
        <v>136</v>
      </c>
      <c r="V588" s="454" t="str">
        <f>Tabela3[[#This Row],[NOVO 
PRAZO REDE]]</f>
        <v>RÁDIO</v>
      </c>
      <c r="W588" s="454">
        <f>Tabela3[[#This Row],[PRAZO
ATIVAÇÃO]]</f>
        <v>0</v>
      </c>
      <c r="X588" s="103" t="s">
        <v>600</v>
      </c>
      <c r="Y588" s="103" t="str">
        <f>IFERROR("W"&amp;WEEKNUM(Tabela3[[#This Row],[PRAZO RE REVISADO]]),"-")</f>
        <v>-</v>
      </c>
      <c r="Z588" s="103" t="str">
        <f>IFERROR("W"&amp;WEEKNUM(Tabela3[[#This Row],[PRAZO ATIVAÇÃO]]),"-")</f>
        <v>W0</v>
      </c>
      <c r="AA588" s="103">
        <v>2024</v>
      </c>
      <c r="AB588" s="103" t="s">
        <v>139</v>
      </c>
      <c r="AC588" s="103" t="s">
        <v>139</v>
      </c>
      <c r="AD588" s="103" t="s">
        <v>601</v>
      </c>
      <c r="AE588" s="578"/>
      <c r="AF588" s="103"/>
      <c r="AG588" s="474"/>
      <c r="AH588" s="103" t="e">
        <f>VLOOKUP(Tabela3[[#This Row],[SITE]],#REF!,8,0)</f>
        <v>#REF!</v>
      </c>
      <c r="AK588" s="103" t="str">
        <f ca="1">IF(Tabela3[[#This Row],[STATUS]]&lt;&gt;"PREVISTO","N/A",IF(Tabela3[[#This Row],[Data_RE_CONGELADA]]="REDE OK","OK",IFERROR(IF(TODAY()-Tabela3[[#This Row],[Data_RE_CONGELADA]]&gt;=0,"ATRASADO",IF(TODAY()-Tabela3[[#This Row],[Data_RE_CONGELADA]]&gt;-5,"VENCENDO",IF(TODAY()-Tabela3[[#This Row],[Data_RE_CONGELADA]]&lt;=0,"NO PRAZO"))),"N/A")))</f>
        <v>N/A</v>
      </c>
      <c r="AL588" s="454" t="s">
        <v>597</v>
      </c>
      <c r="AM588" s="454" t="s">
        <v>136</v>
      </c>
      <c r="AN588" s="458" t="s">
        <v>186</v>
      </c>
      <c r="AP588" s="103" t="s">
        <v>575</v>
      </c>
      <c r="AQ588" s="103" t="s">
        <v>603</v>
      </c>
      <c r="AR588" s="103" t="s">
        <v>576</v>
      </c>
      <c r="AS588" s="103">
        <v>0</v>
      </c>
      <c r="AU588" s="103" t="s">
        <v>648</v>
      </c>
      <c r="AV588" s="103" t="s">
        <v>580</v>
      </c>
      <c r="AW588" s="103" t="s">
        <v>580</v>
      </c>
      <c r="AX588" s="103" t="s">
        <v>580</v>
      </c>
      <c r="AY588" s="103" t="s">
        <v>580</v>
      </c>
      <c r="AZ588" s="103" t="s">
        <v>580</v>
      </c>
      <c r="BA588" s="103" t="s">
        <v>580</v>
      </c>
      <c r="BB588" s="103" t="s">
        <v>714</v>
      </c>
      <c r="BC588" s="103"/>
      <c r="BE588" s="103" t="e">
        <f>VLOOKUP(Tabela3[[#This Row],[ID OSP]],[1]Export!$R:$R,1,0)</f>
        <v>#N/A</v>
      </c>
    </row>
    <row r="589" spans="1:76" ht="15" hidden="1" customHeight="1">
      <c r="A589" s="103" t="s">
        <v>2474</v>
      </c>
      <c r="B589" s="103" t="s">
        <v>2475</v>
      </c>
      <c r="C589" s="104" t="s">
        <v>137</v>
      </c>
      <c r="D589" s="456" t="s">
        <v>252</v>
      </c>
      <c r="E589" s="454" t="s">
        <v>138</v>
      </c>
      <c r="G589" s="454">
        <v>45447</v>
      </c>
      <c r="H589" s="454">
        <v>45449</v>
      </c>
      <c r="I589" s="103" t="s">
        <v>139</v>
      </c>
      <c r="J589" s="103" t="s">
        <v>139</v>
      </c>
      <c r="K589" s="458" t="s">
        <v>1030</v>
      </c>
      <c r="L589" s="103" t="s">
        <v>446</v>
      </c>
      <c r="M589" s="103" t="s">
        <v>459</v>
      </c>
      <c r="N589" s="103" t="s">
        <v>186</v>
      </c>
      <c r="O589" s="103" t="s">
        <v>588</v>
      </c>
      <c r="P589" s="103" t="s">
        <v>589</v>
      </c>
      <c r="Q589" s="103" t="s">
        <v>589</v>
      </c>
      <c r="R589" s="458" t="s">
        <v>658</v>
      </c>
      <c r="S589" s="503"/>
      <c r="T589" s="103" t="s">
        <v>252</v>
      </c>
      <c r="U589" s="103" t="s">
        <v>137</v>
      </c>
      <c r="V589" s="454" t="str">
        <f>Tabela3[[#This Row],[NOVO 
PRAZO REDE]]</f>
        <v>REDE OK</v>
      </c>
      <c r="W589" s="454">
        <f>Tabela3[[#This Row],[PRAZO
ATIVAÇÃO]]</f>
        <v>0</v>
      </c>
      <c r="X589" s="103" t="s">
        <v>500</v>
      </c>
      <c r="Y589" s="103" t="str">
        <f>IFERROR("W"&amp;WEEKNUM(Tabela3[[#This Row],[PRAZO RE REVISADO]]),"-")</f>
        <v>-</v>
      </c>
      <c r="Z589" s="103" t="str">
        <f>IFERROR("W"&amp;WEEKNUM(Tabela3[[#This Row],[PRAZO ATIVAÇÃO]]),"-")</f>
        <v>W0</v>
      </c>
      <c r="AA589" s="103">
        <v>2024</v>
      </c>
      <c r="AB589" s="103">
        <v>511957</v>
      </c>
      <c r="AC589" s="103" t="s">
        <v>610</v>
      </c>
      <c r="AD589" s="103" t="s">
        <v>137</v>
      </c>
      <c r="AE589" s="578"/>
      <c r="AF589" s="454"/>
      <c r="AG589" s="474"/>
      <c r="AH589" s="103"/>
      <c r="AK589" s="103" t="str">
        <f ca="1">IF(Tabela3[[#This Row],[STATUS]]&lt;&gt;"PREVISTO","N/A",IF(Tabela3[[#This Row],[Data_RE_CONGELADA]]="REDE OK","OK",IFERROR(IF(TODAY()-Tabela3[[#This Row],[Data_RE_CONGELADA]]&gt;=0,"ATRASADO",IF(TODAY()-Tabela3[[#This Row],[Data_RE_CONGELADA]]&gt;-5,"VENCENDO",IF(TODAY()-Tabela3[[#This Row],[Data_RE_CONGELADA]]&lt;=0,"NO PRAZO"))),"N/A")))</f>
        <v>N/A</v>
      </c>
      <c r="AL589" s="454" t="s">
        <v>138</v>
      </c>
      <c r="AM589" s="454" t="s">
        <v>137</v>
      </c>
      <c r="AN589" s="458" t="s">
        <v>186</v>
      </c>
      <c r="AP589" s="103" t="s">
        <v>575</v>
      </c>
      <c r="AQ589" s="103" t="s">
        <v>611</v>
      </c>
      <c r="AR589" s="103" t="s">
        <v>575</v>
      </c>
      <c r="AS589" s="103">
        <v>0</v>
      </c>
      <c r="AU589" s="103" t="s">
        <v>604</v>
      </c>
      <c r="BC589" s="103"/>
      <c r="BE589" s="103" t="e">
        <f>VLOOKUP(Tabela3[[#This Row],[ID OSP]],[1]Export!$R:$R,1,0)</f>
        <v>#N/A</v>
      </c>
    </row>
    <row r="590" spans="1:76" ht="15" hidden="1" customHeight="1">
      <c r="A590" s="103" t="s">
        <v>2476</v>
      </c>
      <c r="B590" s="103" t="s">
        <v>2477</v>
      </c>
      <c r="C590" s="104" t="s">
        <v>137</v>
      </c>
      <c r="D590" s="454" t="s">
        <v>252</v>
      </c>
      <c r="E590" s="454" t="s">
        <v>138</v>
      </c>
      <c r="G590" s="454">
        <v>45548</v>
      </c>
      <c r="H590" s="454">
        <v>45548</v>
      </c>
      <c r="I590" s="103" t="s">
        <v>139</v>
      </c>
      <c r="J590" s="103" t="s">
        <v>139</v>
      </c>
      <c r="K590" s="458" t="s">
        <v>1419</v>
      </c>
      <c r="L590" s="103" t="s">
        <v>446</v>
      </c>
      <c r="M590" s="103" t="s">
        <v>457</v>
      </c>
      <c r="N590" s="103" t="s">
        <v>652</v>
      </c>
      <c r="O590" s="103" t="s">
        <v>588</v>
      </c>
      <c r="P590" s="103" t="s">
        <v>653</v>
      </c>
      <c r="Q590" s="103" t="s">
        <v>589</v>
      </c>
      <c r="R590" s="458" t="s">
        <v>783</v>
      </c>
      <c r="S590" s="503"/>
      <c r="T590" s="103" t="s">
        <v>42</v>
      </c>
      <c r="U590" s="103" t="s">
        <v>137</v>
      </c>
      <c r="V590" s="454" t="str">
        <f>Tabela3[[#This Row],[NOVO 
PRAZO REDE]]</f>
        <v>REDE OK</v>
      </c>
      <c r="W590" s="454">
        <f>Tabela3[[#This Row],[PRAZO
ATIVAÇÃO]]</f>
        <v>0</v>
      </c>
      <c r="X590" s="103" t="s">
        <v>485</v>
      </c>
      <c r="Y590" s="103" t="str">
        <f>IFERROR("W"&amp;WEEKNUM(Tabela3[[#This Row],[PRAZO RE REVISADO]]),"-")</f>
        <v>-</v>
      </c>
      <c r="Z590" s="103" t="str">
        <f>IFERROR("W"&amp;WEEKNUM(Tabela3[[#This Row],[PRAZO ATIVAÇÃO]]),"-")</f>
        <v>W0</v>
      </c>
      <c r="AA590" s="103">
        <v>2024</v>
      </c>
      <c r="AB590" s="103" t="s">
        <v>139</v>
      </c>
      <c r="AC590" s="103" t="s">
        <v>139</v>
      </c>
      <c r="AD590" s="103" t="s">
        <v>137</v>
      </c>
      <c r="AE590" s="578"/>
      <c r="AF590" s="454"/>
      <c r="AG590" s="474"/>
      <c r="AH590" s="103"/>
      <c r="AK590" s="103" t="str">
        <f ca="1">IF(Tabela3[[#This Row],[STATUS]]&lt;&gt;"PREVISTO","N/A",IF(Tabela3[[#This Row],[Data_RE_CONGELADA]]="REDE OK","OK",IFERROR(IF(TODAY()-Tabela3[[#This Row],[Data_RE_CONGELADA]]&gt;=0,"ATRASADO",IF(TODAY()-Tabela3[[#This Row],[Data_RE_CONGELADA]]&gt;-5,"VENCENDO",IF(TODAY()-Tabela3[[#This Row],[Data_RE_CONGELADA]]&lt;=0,"NO PRAZO"))),"N/A")))</f>
        <v>N/A</v>
      </c>
      <c r="AL590" s="454" t="s">
        <v>138</v>
      </c>
      <c r="AM590" s="454" t="s">
        <v>137</v>
      </c>
      <c r="AN590" s="458" t="s">
        <v>186</v>
      </c>
      <c r="AP590" s="103" t="s">
        <v>575</v>
      </c>
      <c r="AQ590" s="103" t="s">
        <v>611</v>
      </c>
      <c r="AR590" s="103" t="s">
        <v>575</v>
      </c>
      <c r="AS590" s="103">
        <v>0</v>
      </c>
      <c r="AU590" s="103" t="s">
        <v>604</v>
      </c>
      <c r="BC590" s="103"/>
      <c r="BE590" s="103" t="e">
        <f>VLOOKUP(Tabela3[[#This Row],[ID OSP]],[1]Export!$R:$R,1,0)</f>
        <v>#N/A</v>
      </c>
    </row>
    <row r="591" spans="1:76" ht="15" hidden="1" customHeight="1">
      <c r="A591" s="103" t="s">
        <v>2478</v>
      </c>
      <c r="B591" s="103" t="s">
        <v>2479</v>
      </c>
      <c r="C591" s="104" t="s">
        <v>137</v>
      </c>
      <c r="D591" s="456" t="s">
        <v>252</v>
      </c>
      <c r="E591" s="454" t="s">
        <v>138</v>
      </c>
      <c r="G591" s="454">
        <v>45484</v>
      </c>
      <c r="H591" s="454">
        <v>45431</v>
      </c>
      <c r="I591" s="103" t="s">
        <v>139</v>
      </c>
      <c r="J591" s="103" t="s">
        <v>139</v>
      </c>
      <c r="K591" s="458" t="s">
        <v>2448</v>
      </c>
      <c r="L591" s="103" t="s">
        <v>446</v>
      </c>
      <c r="M591" s="103" t="s">
        <v>465</v>
      </c>
      <c r="N591" s="103" t="s">
        <v>813</v>
      </c>
      <c r="O591" s="103" t="s">
        <v>588</v>
      </c>
      <c r="P591" s="103" t="s">
        <v>589</v>
      </c>
      <c r="Q591" s="103" t="s">
        <v>589</v>
      </c>
      <c r="R591" s="458" t="s">
        <v>630</v>
      </c>
      <c r="S591" s="503"/>
      <c r="T591" s="103" t="s">
        <v>252</v>
      </c>
      <c r="U591" s="103" t="s">
        <v>137</v>
      </c>
      <c r="V591" s="454" t="str">
        <f>Tabela3[[#This Row],[NOVO 
PRAZO REDE]]</f>
        <v>REDE OK</v>
      </c>
      <c r="W591" s="454">
        <f>Tabela3[[#This Row],[PRAZO
ATIVAÇÃO]]</f>
        <v>0</v>
      </c>
      <c r="X591" s="103" t="s">
        <v>631</v>
      </c>
      <c r="Y591" s="103" t="str">
        <f>IFERROR("W"&amp;WEEKNUM(Tabela3[[#This Row],[PRAZO RE REVISADO]]),"-")</f>
        <v>-</v>
      </c>
      <c r="Z591" s="103" t="str">
        <f>IFERROR("W"&amp;WEEKNUM(Tabela3[[#This Row],[PRAZO ATIVAÇÃO]]),"-")</f>
        <v>W0</v>
      </c>
      <c r="AA591" s="103">
        <v>2024</v>
      </c>
      <c r="AB591" s="103">
        <v>508018</v>
      </c>
      <c r="AC591" s="103" t="s">
        <v>572</v>
      </c>
      <c r="AD591" s="103" t="s">
        <v>137</v>
      </c>
      <c r="AE591" s="578"/>
      <c r="AF591" s="454"/>
      <c r="AG591" s="474"/>
      <c r="AH591" s="103"/>
      <c r="AK591" s="103" t="str">
        <f ca="1">IF(Tabela3[[#This Row],[STATUS]]&lt;&gt;"PREVISTO","N/A",IF(Tabela3[[#This Row],[Data_RE_CONGELADA]]="REDE OK","OK",IFERROR(IF(TODAY()-Tabela3[[#This Row],[Data_RE_CONGELADA]]&gt;=0,"ATRASADO",IF(TODAY()-Tabela3[[#This Row],[Data_RE_CONGELADA]]&gt;-5,"VENCENDO",IF(TODAY()-Tabela3[[#This Row],[Data_RE_CONGELADA]]&lt;=0,"NO PRAZO"))),"N/A")))</f>
        <v>N/A</v>
      </c>
      <c r="AL591" s="454" t="s">
        <v>138</v>
      </c>
      <c r="AM591" s="454" t="s">
        <v>137</v>
      </c>
      <c r="AN591" s="458" t="s">
        <v>186</v>
      </c>
      <c r="AP591" s="103" t="s">
        <v>575</v>
      </c>
      <c r="AQ591" s="103" t="s">
        <v>611</v>
      </c>
      <c r="AR591" s="103" t="s">
        <v>575</v>
      </c>
      <c r="AS591" s="103">
        <v>0</v>
      </c>
      <c r="AU591" s="103" t="s">
        <v>604</v>
      </c>
      <c r="BC591" s="103"/>
      <c r="BE591" s="103" t="e">
        <f>VLOOKUP(Tabela3[[#This Row],[ID OSP]],[1]Export!$R:$R,1,0)</f>
        <v>#N/A</v>
      </c>
    </row>
    <row r="592" spans="1:76" ht="15" hidden="1" customHeight="1">
      <c r="A592" s="103" t="s">
        <v>471</v>
      </c>
      <c r="B592" s="103" t="s">
        <v>2480</v>
      </c>
      <c r="C592" s="104" t="s">
        <v>137</v>
      </c>
      <c r="D592" s="454" t="s">
        <v>252</v>
      </c>
      <c r="E592" s="454" t="s">
        <v>138</v>
      </c>
      <c r="G592" s="454" t="s">
        <v>607</v>
      </c>
      <c r="H592" s="454" t="s">
        <v>186</v>
      </c>
      <c r="I592" s="103" t="s">
        <v>139</v>
      </c>
      <c r="J592" s="103" t="s">
        <v>139</v>
      </c>
      <c r="K592" s="458" t="s">
        <v>2481</v>
      </c>
      <c r="L592" s="103" t="s">
        <v>466</v>
      </c>
      <c r="M592" s="103" t="s">
        <v>471</v>
      </c>
      <c r="N592" s="103" t="s">
        <v>186</v>
      </c>
      <c r="P592" s="103" t="s">
        <v>1174</v>
      </c>
      <c r="Q592" s="103" t="s">
        <v>1174</v>
      </c>
      <c r="S592" s="503"/>
      <c r="T592" s="103" t="s">
        <v>252</v>
      </c>
      <c r="U592" s="103" t="s">
        <v>137</v>
      </c>
      <c r="V592" s="454" t="str">
        <f>Tabela3[[#This Row],[NOVO 
PRAZO REDE]]</f>
        <v>REDE OK</v>
      </c>
      <c r="W592" s="454">
        <f>Tabela3[[#This Row],[PRAZO
ATIVAÇÃO]]</f>
        <v>0</v>
      </c>
      <c r="X592" s="103" t="s">
        <v>500</v>
      </c>
      <c r="Y592" s="103" t="str">
        <f>IFERROR("W"&amp;WEEKNUM(Tabela3[[#This Row],[PRAZO RE REVISADO]]),"-")</f>
        <v>-</v>
      </c>
      <c r="Z592" s="103" t="str">
        <f>IFERROR("W"&amp;WEEKNUM(Tabela3[[#This Row],[PRAZO ATIVAÇÃO]]),"-")</f>
        <v>W0</v>
      </c>
      <c r="AA592" s="103">
        <v>2024</v>
      </c>
      <c r="AB592" s="103" t="s">
        <v>607</v>
      </c>
      <c r="AC592" s="103" t="s">
        <v>139</v>
      </c>
      <c r="AD592" s="103" t="s">
        <v>137</v>
      </c>
      <c r="AE592" s="578"/>
      <c r="AF592" s="454"/>
      <c r="AG592" s="474"/>
      <c r="AH592" s="103" t="e">
        <f>VLOOKUP(Tabela3[[#This Row],[SITE]],#REF!,8,0)</f>
        <v>#REF!</v>
      </c>
      <c r="AK592" s="103" t="str">
        <f ca="1">IF(Tabela3[[#This Row],[STATUS]]&lt;&gt;"PREVISTO","N/A",IF(Tabela3[[#This Row],[Data_RE_CONGELADA]]="REDE OK","OK",IFERROR(IF(TODAY()-Tabela3[[#This Row],[Data_RE_CONGELADA]]&gt;=0,"ATRASADO",IF(TODAY()-Tabela3[[#This Row],[Data_RE_CONGELADA]]&gt;-5,"VENCENDO",IF(TODAY()-Tabela3[[#This Row],[Data_RE_CONGELADA]]&lt;=0,"NO PRAZO"))),"N/A")))</f>
        <v>N/A</v>
      </c>
      <c r="AL592" s="454" t="s">
        <v>138</v>
      </c>
      <c r="AM592" s="454" t="s">
        <v>137</v>
      </c>
      <c r="AN592" s="458" t="s">
        <v>186</v>
      </c>
      <c r="AP592" s="103" t="s">
        <v>575</v>
      </c>
      <c r="AQ592" s="103" t="s">
        <v>611</v>
      </c>
      <c r="AR592" s="103" t="s">
        <v>576</v>
      </c>
      <c r="AS592" s="103">
        <v>0</v>
      </c>
      <c r="AU592" s="103" t="s">
        <v>579</v>
      </c>
      <c r="AV592" s="103" t="s">
        <v>580</v>
      </c>
      <c r="AW592" s="103" t="s">
        <v>580</v>
      </c>
      <c r="AX592" s="103" t="s">
        <v>580</v>
      </c>
      <c r="AY592" s="103" t="s">
        <v>580</v>
      </c>
      <c r="AZ592" s="103" t="s">
        <v>580</v>
      </c>
      <c r="BA592" s="103" t="s">
        <v>580</v>
      </c>
      <c r="BC592" s="103"/>
      <c r="BE592" s="103" t="e">
        <f>VLOOKUP(Tabela3[[#This Row],[ID OSP]],[1]Export!$R:$R,1,0)</f>
        <v>#N/A</v>
      </c>
    </row>
    <row r="593" spans="1:57" ht="15" hidden="1" customHeight="1">
      <c r="A593" s="103" t="s">
        <v>2482</v>
      </c>
      <c r="B593" s="103" t="s">
        <v>2483</v>
      </c>
      <c r="C593" s="104" t="s">
        <v>137</v>
      </c>
      <c r="D593" s="454" t="s">
        <v>252</v>
      </c>
      <c r="E593" s="454" t="s">
        <v>138</v>
      </c>
      <c r="G593" s="454">
        <v>45490</v>
      </c>
      <c r="H593" s="454">
        <v>45539</v>
      </c>
      <c r="I593" s="103" t="s">
        <v>139</v>
      </c>
      <c r="J593" s="103" t="s">
        <v>139</v>
      </c>
      <c r="K593" s="458" t="s">
        <v>1331</v>
      </c>
      <c r="L593" s="103" t="s">
        <v>446</v>
      </c>
      <c r="M593" s="103" t="s">
        <v>450</v>
      </c>
      <c r="N593" s="103" t="s">
        <v>753</v>
      </c>
      <c r="O593" s="103" t="s">
        <v>616</v>
      </c>
      <c r="P593" s="103" t="s">
        <v>589</v>
      </c>
      <c r="Q593" s="103" t="s">
        <v>589</v>
      </c>
      <c r="R593" s="458" t="s">
        <v>138</v>
      </c>
      <c r="S593" s="503"/>
      <c r="T593" s="103" t="s">
        <v>42</v>
      </c>
      <c r="U593" s="103" t="s">
        <v>137</v>
      </c>
      <c r="V593" s="454" t="str">
        <f>Tabela3[[#This Row],[NOVO 
PRAZO REDE]]</f>
        <v>REDE OK</v>
      </c>
      <c r="W593" s="454">
        <f>Tabela3[[#This Row],[PRAZO
ATIVAÇÃO]]</f>
        <v>0</v>
      </c>
      <c r="X593" s="103" t="s">
        <v>500</v>
      </c>
      <c r="Y593" s="103" t="str">
        <f>IFERROR("W"&amp;WEEKNUM(Tabela3[[#This Row],[PRAZO RE REVISADO]]),"-")</f>
        <v>-</v>
      </c>
      <c r="Z593" s="103" t="str">
        <f>IFERROR("W"&amp;WEEKNUM(Tabela3[[#This Row],[PRAZO ATIVAÇÃO]]),"-")</f>
        <v>W0</v>
      </c>
      <c r="AA593" s="103">
        <v>2024</v>
      </c>
      <c r="AB593" s="103">
        <v>503374</v>
      </c>
      <c r="AC593" s="103" t="s">
        <v>572</v>
      </c>
      <c r="AD593" s="103" t="s">
        <v>137</v>
      </c>
      <c r="AE593" s="578"/>
      <c r="AF593" s="454"/>
      <c r="AG593" s="474"/>
      <c r="AH593" s="103"/>
      <c r="AK593" s="103" t="str">
        <f ca="1">IF(Tabela3[[#This Row],[STATUS]]&lt;&gt;"PREVISTO","N/A",IF(Tabela3[[#This Row],[Data_RE_CONGELADA]]="REDE OK","OK",IFERROR(IF(TODAY()-Tabela3[[#This Row],[Data_RE_CONGELADA]]&gt;=0,"ATRASADO",IF(TODAY()-Tabela3[[#This Row],[Data_RE_CONGELADA]]&gt;-5,"VENCENDO",IF(TODAY()-Tabela3[[#This Row],[Data_RE_CONGELADA]]&lt;=0,"NO PRAZO"))),"N/A")))</f>
        <v>N/A</v>
      </c>
      <c r="AL593" s="454" t="s">
        <v>138</v>
      </c>
      <c r="AM593" s="454" t="s">
        <v>137</v>
      </c>
      <c r="AN593" s="458" t="s">
        <v>186</v>
      </c>
      <c r="AP593" s="103" t="s">
        <v>575</v>
      </c>
      <c r="AQ593" s="103" t="s">
        <v>611</v>
      </c>
      <c r="AR593" s="103" t="s">
        <v>575</v>
      </c>
      <c r="AS593" s="103">
        <v>1</v>
      </c>
      <c r="AU593" s="103" t="s">
        <v>604</v>
      </c>
      <c r="BC593" s="103"/>
      <c r="BE593" s="103" t="e">
        <f>VLOOKUP(Tabela3[[#This Row],[ID OSP]],[1]Export!$R:$R,1,0)</f>
        <v>#N/A</v>
      </c>
    </row>
    <row r="594" spans="1:57" ht="15" hidden="1" customHeight="1">
      <c r="A594" s="103" t="s">
        <v>2484</v>
      </c>
      <c r="B594" s="103" t="s">
        <v>2485</v>
      </c>
      <c r="C594" s="104" t="s">
        <v>137</v>
      </c>
      <c r="D594" s="456" t="s">
        <v>252</v>
      </c>
      <c r="E594" s="454" t="s">
        <v>138</v>
      </c>
      <c r="G594" s="454">
        <v>45490</v>
      </c>
      <c r="H594" s="454">
        <v>45492</v>
      </c>
      <c r="I594" s="103" t="s">
        <v>139</v>
      </c>
      <c r="J594" s="103" t="s">
        <v>139</v>
      </c>
      <c r="K594" s="458" t="s">
        <v>1594</v>
      </c>
      <c r="L594" s="103" t="s">
        <v>446</v>
      </c>
      <c r="M594" s="103" t="s">
        <v>464</v>
      </c>
      <c r="N594" s="103" t="s">
        <v>819</v>
      </c>
      <c r="O594" s="103" t="s">
        <v>616</v>
      </c>
      <c r="P594" s="103" t="s">
        <v>589</v>
      </c>
      <c r="Q594" s="103" t="s">
        <v>589</v>
      </c>
      <c r="R594" s="458" t="s">
        <v>630</v>
      </c>
      <c r="S594" s="503"/>
      <c r="T594" s="103" t="s">
        <v>252</v>
      </c>
      <c r="U594" s="103" t="s">
        <v>137</v>
      </c>
      <c r="V594" s="454" t="str">
        <f>Tabela3[[#This Row],[NOVO 
PRAZO REDE]]</f>
        <v>REDE OK</v>
      </c>
      <c r="W594" s="454">
        <f>Tabela3[[#This Row],[PRAZO
ATIVAÇÃO]]</f>
        <v>0</v>
      </c>
      <c r="X594" s="103" t="s">
        <v>482</v>
      </c>
      <c r="Y594" s="103" t="str">
        <f>IFERROR("W"&amp;WEEKNUM(Tabela3[[#This Row],[PRAZO RE REVISADO]]),"-")</f>
        <v>-</v>
      </c>
      <c r="Z594" s="103" t="str">
        <f>IFERROR("W"&amp;WEEKNUM(Tabela3[[#This Row],[PRAZO ATIVAÇÃO]]),"-")</f>
        <v>W0</v>
      </c>
      <c r="AA594" s="103">
        <v>2024</v>
      </c>
      <c r="AB594" s="103">
        <v>458465</v>
      </c>
      <c r="AC594" s="103" t="s">
        <v>572</v>
      </c>
      <c r="AD594" s="103" t="s">
        <v>137</v>
      </c>
      <c r="AE594" s="578"/>
      <c r="AF594" s="454"/>
      <c r="AG594" s="474"/>
      <c r="AH594" s="103"/>
      <c r="AK594" s="103" t="str">
        <f ca="1">IF(Tabela3[[#This Row],[STATUS]]&lt;&gt;"PREVISTO","N/A",IF(Tabela3[[#This Row],[Data_RE_CONGELADA]]="REDE OK","OK",IFERROR(IF(TODAY()-Tabela3[[#This Row],[Data_RE_CONGELADA]]&gt;=0,"ATRASADO",IF(TODAY()-Tabela3[[#This Row],[Data_RE_CONGELADA]]&gt;-5,"VENCENDO",IF(TODAY()-Tabela3[[#This Row],[Data_RE_CONGELADA]]&lt;=0,"NO PRAZO"))),"N/A")))</f>
        <v>N/A</v>
      </c>
      <c r="AL594" s="454" t="s">
        <v>138</v>
      </c>
      <c r="AM594" s="454" t="s">
        <v>137</v>
      </c>
      <c r="AN594" s="458" t="s">
        <v>186</v>
      </c>
      <c r="AP594" s="103" t="s">
        <v>575</v>
      </c>
      <c r="AQ594" s="103" t="s">
        <v>611</v>
      </c>
      <c r="AR594" s="103" t="s">
        <v>575</v>
      </c>
      <c r="AS594" s="103">
        <v>1</v>
      </c>
      <c r="AU594" s="103" t="s">
        <v>604</v>
      </c>
      <c r="BC594" s="103"/>
      <c r="BE594" s="103" t="e">
        <f>VLOOKUP(Tabela3[[#This Row],[ID OSP]],[1]Export!$R:$R,1,0)</f>
        <v>#N/A</v>
      </c>
    </row>
    <row r="595" spans="1:57" ht="15" hidden="1" customHeight="1">
      <c r="A595" s="103" t="s">
        <v>471</v>
      </c>
      <c r="B595" s="103" t="s">
        <v>2486</v>
      </c>
      <c r="C595" s="104" t="s">
        <v>137</v>
      </c>
      <c r="D595" s="454" t="s">
        <v>252</v>
      </c>
      <c r="E595" s="454" t="s">
        <v>138</v>
      </c>
      <c r="G595" s="454">
        <v>45618</v>
      </c>
      <c r="H595" s="454">
        <v>45618</v>
      </c>
      <c r="I595" s="103" t="s">
        <v>139</v>
      </c>
      <c r="J595" s="103" t="s">
        <v>139</v>
      </c>
      <c r="K595" s="458" t="s">
        <v>2487</v>
      </c>
      <c r="L595" s="103" t="s">
        <v>467</v>
      </c>
      <c r="M595" s="103" t="s">
        <v>471</v>
      </c>
      <c r="N595" s="103" t="s">
        <v>186</v>
      </c>
      <c r="O595" s="103" t="s">
        <v>137</v>
      </c>
      <c r="P595" s="103" t="s">
        <v>1174</v>
      </c>
      <c r="Q595" s="103" t="s">
        <v>1174</v>
      </c>
      <c r="R595" s="458" t="s">
        <v>607</v>
      </c>
      <c r="S595" s="503"/>
      <c r="T595" s="103" t="s">
        <v>42</v>
      </c>
      <c r="U595" s="103" t="s">
        <v>137</v>
      </c>
      <c r="V595" s="454" t="str">
        <f>Tabela3[[#This Row],[NOVO 
PRAZO REDE]]</f>
        <v>REDE OK</v>
      </c>
      <c r="W595" s="454">
        <f>Tabela3[[#This Row],[PRAZO
ATIVAÇÃO]]</f>
        <v>0</v>
      </c>
      <c r="X595" s="103" t="s">
        <v>713</v>
      </c>
      <c r="Y595" s="103" t="str">
        <f>IFERROR("W"&amp;WEEKNUM(Tabela3[[#This Row],[PRAZO RE REVISADO]]),"-")</f>
        <v>-</v>
      </c>
      <c r="Z595" s="103" t="str">
        <f>IFERROR("W"&amp;WEEKNUM(Tabela3[[#This Row],[PRAZO ATIVAÇÃO]]),"-")</f>
        <v>W0</v>
      </c>
      <c r="AA595" s="103">
        <v>2024</v>
      </c>
      <c r="AB595" s="103" t="s">
        <v>139</v>
      </c>
      <c r="AC595" s="103" t="s">
        <v>139</v>
      </c>
      <c r="AD595" s="103" t="s">
        <v>137</v>
      </c>
      <c r="AE595" s="578"/>
      <c r="AF595" s="454"/>
      <c r="AG595" s="474"/>
      <c r="AH595" s="103" t="e">
        <f>VLOOKUP(Tabela3[[#This Row],[SITE]],#REF!,8,0)</f>
        <v>#REF!</v>
      </c>
      <c r="AK595" s="103" t="str">
        <f ca="1">IF(Tabela3[[#This Row],[STATUS]]&lt;&gt;"PREVISTO","N/A",IF(Tabela3[[#This Row],[Data_RE_CONGELADA]]="REDE OK","OK",IFERROR(IF(TODAY()-Tabela3[[#This Row],[Data_RE_CONGELADA]]&gt;=0,"ATRASADO",IF(TODAY()-Tabela3[[#This Row],[Data_RE_CONGELADA]]&gt;-5,"VENCENDO",IF(TODAY()-Tabela3[[#This Row],[Data_RE_CONGELADA]]&lt;=0,"NO PRAZO"))),"N/A")))</f>
        <v>N/A</v>
      </c>
      <c r="AL595" s="454" t="s">
        <v>138</v>
      </c>
      <c r="AM595" s="454" t="s">
        <v>137</v>
      </c>
      <c r="AN595" s="458" t="s">
        <v>186</v>
      </c>
      <c r="AP595" s="103" t="s">
        <v>575</v>
      </c>
      <c r="AQ595" s="103" t="s">
        <v>611</v>
      </c>
      <c r="AR595" s="103" t="s">
        <v>576</v>
      </c>
      <c r="AS595" s="103">
        <v>0</v>
      </c>
      <c r="AU595" s="103" t="s">
        <v>579</v>
      </c>
      <c r="AV595" s="103" t="s">
        <v>580</v>
      </c>
      <c r="AW595" s="103" t="s">
        <v>580</v>
      </c>
      <c r="AX595" s="103" t="s">
        <v>580</v>
      </c>
      <c r="AY595" s="103" t="s">
        <v>580</v>
      </c>
      <c r="AZ595" s="103" t="s">
        <v>580</v>
      </c>
      <c r="BA595" s="103" t="s">
        <v>580</v>
      </c>
      <c r="BC595" s="103"/>
      <c r="BE595" s="103" t="e">
        <f>VLOOKUP(Tabela3[[#This Row],[ID OSP]],[1]Export!$R:$R,1,0)</f>
        <v>#N/A</v>
      </c>
    </row>
    <row r="596" spans="1:57" ht="15" hidden="1" customHeight="1">
      <c r="A596" s="103" t="s">
        <v>2317</v>
      </c>
      <c r="B596" s="103" t="s">
        <v>2488</v>
      </c>
      <c r="C596" s="104" t="s">
        <v>137</v>
      </c>
      <c r="D596" s="103" t="s">
        <v>252</v>
      </c>
      <c r="E596" s="454" t="s">
        <v>138</v>
      </c>
      <c r="G596" s="454">
        <v>45614</v>
      </c>
      <c r="H596" s="454">
        <v>45622</v>
      </c>
      <c r="I596" s="103" t="s">
        <v>252</v>
      </c>
      <c r="J596" s="103" t="s">
        <v>138</v>
      </c>
      <c r="K596" s="458" t="s">
        <v>2489</v>
      </c>
      <c r="L596" s="103" t="s">
        <v>467</v>
      </c>
      <c r="M596" s="103" t="s">
        <v>471</v>
      </c>
      <c r="N596" s="103" t="s">
        <v>186</v>
      </c>
      <c r="O596" s="103" t="s">
        <v>137</v>
      </c>
      <c r="P596" s="103" t="s">
        <v>1174</v>
      </c>
      <c r="Q596" s="488" t="s">
        <v>1174</v>
      </c>
      <c r="R596" s="458" t="s">
        <v>617</v>
      </c>
      <c r="S596" s="503"/>
      <c r="T596" s="103" t="s">
        <v>42</v>
      </c>
      <c r="U596" s="103" t="s">
        <v>137</v>
      </c>
      <c r="V596" s="454" t="str">
        <f>Tabela3[[#This Row],[NOVO 
PRAZO REDE]]</f>
        <v>REDE OK</v>
      </c>
      <c r="W596" s="454">
        <f>Tabela3[[#This Row],[PRAZO
ATIVAÇÃO]]</f>
        <v>0</v>
      </c>
      <c r="X596" s="103" t="s">
        <v>500</v>
      </c>
      <c r="Y596" s="103" t="str">
        <f>IFERROR("W"&amp;WEEKNUM(Tabela3[[#This Row],[PRAZO RE REVISADO]]),"-")</f>
        <v>-</v>
      </c>
      <c r="Z596" s="103" t="str">
        <f>IFERROR("W"&amp;WEEKNUM(Tabela3[[#This Row],[PRAZO ATIVAÇÃO]]),"-")</f>
        <v>W0</v>
      </c>
      <c r="AA596" s="103">
        <v>2024</v>
      </c>
      <c r="AB596" s="103">
        <v>509187</v>
      </c>
      <c r="AC596" s="103" t="s">
        <v>592</v>
      </c>
      <c r="AD596" s="103" t="s">
        <v>137</v>
      </c>
      <c r="AE596" s="578"/>
      <c r="AF596" s="454"/>
      <c r="AG596" s="474"/>
      <c r="AH596" s="103" t="e">
        <f>VLOOKUP(Tabela3[[#This Row],[SITE]],#REF!,8,0)</f>
        <v>#REF!</v>
      </c>
      <c r="AK596" s="103" t="str">
        <f ca="1">IF(Tabela3[[#This Row],[STATUS]]&lt;&gt;"PREVISTO","N/A",IF(Tabela3[[#This Row],[Data_RE_CONGELADA]]="REDE OK","OK",IFERROR(IF(TODAY()-Tabela3[[#This Row],[Data_RE_CONGELADA]]&gt;=0,"ATRASADO",IF(TODAY()-Tabela3[[#This Row],[Data_RE_CONGELADA]]&gt;-5,"VENCENDO",IF(TODAY()-Tabela3[[#This Row],[Data_RE_CONGELADA]]&lt;=0,"NO PRAZO"))),"N/A")))</f>
        <v>N/A</v>
      </c>
      <c r="AL596" s="454">
        <v>45566</v>
      </c>
      <c r="AM596" s="454">
        <v>45571</v>
      </c>
      <c r="AN596" s="458" t="s">
        <v>186</v>
      </c>
      <c r="AP596" s="103" t="s">
        <v>575</v>
      </c>
      <c r="AQ596" s="103" t="s">
        <v>688</v>
      </c>
      <c r="AR596" s="103" t="s">
        <v>576</v>
      </c>
      <c r="AS596" s="103">
        <v>0</v>
      </c>
      <c r="AU596" s="103" t="s">
        <v>579</v>
      </c>
      <c r="AV596" s="103" t="s">
        <v>580</v>
      </c>
      <c r="AW596" s="103" t="s">
        <v>580</v>
      </c>
      <c r="AX596" s="103" t="s">
        <v>580</v>
      </c>
      <c r="AY596" s="103" t="s">
        <v>580</v>
      </c>
      <c r="AZ596" s="103" t="s">
        <v>580</v>
      </c>
      <c r="BA596" s="103" t="s">
        <v>139</v>
      </c>
      <c r="BC596" s="103"/>
      <c r="BE596" s="103" t="e">
        <f>VLOOKUP(Tabela3[[#This Row],[ID OSP]],[1]Export!$R:$R,1,0)</f>
        <v>#N/A</v>
      </c>
    </row>
    <row r="597" spans="1:57" ht="15" hidden="1" customHeight="1">
      <c r="A597" s="103" t="s">
        <v>751</v>
      </c>
      <c r="B597" s="103" t="s">
        <v>2490</v>
      </c>
      <c r="C597" s="104" t="s">
        <v>137</v>
      </c>
      <c r="D597" s="456" t="s">
        <v>2491</v>
      </c>
      <c r="E597" s="454" t="s">
        <v>138</v>
      </c>
      <c r="G597" s="454">
        <v>45369</v>
      </c>
      <c r="H597" s="454">
        <v>45478</v>
      </c>
      <c r="I597" s="103" t="s">
        <v>252</v>
      </c>
      <c r="J597" s="103" t="s">
        <v>138</v>
      </c>
      <c r="K597" s="458" t="s">
        <v>2492</v>
      </c>
      <c r="L597" s="103" t="s">
        <v>445</v>
      </c>
      <c r="M597" s="103" t="s">
        <v>450</v>
      </c>
      <c r="N597" s="103" t="s">
        <v>186</v>
      </c>
      <c r="O597" s="103" t="s">
        <v>588</v>
      </c>
      <c r="P597" s="103" t="s">
        <v>589</v>
      </c>
      <c r="Q597" s="103" t="s">
        <v>589</v>
      </c>
      <c r="R597" s="458" t="s">
        <v>665</v>
      </c>
      <c r="S597" s="503"/>
      <c r="T597" s="103" t="s">
        <v>42</v>
      </c>
      <c r="U597" s="103" t="s">
        <v>137</v>
      </c>
      <c r="V597" s="454" t="str">
        <f>Tabela3[[#This Row],[NOVO 
PRAZO REDE]]</f>
        <v>REDE OK</v>
      </c>
      <c r="W597" s="454">
        <f>Tabela3[[#This Row],[PRAZO
ATIVAÇÃO]]</f>
        <v>0</v>
      </c>
      <c r="X597" s="103" t="s">
        <v>500</v>
      </c>
      <c r="Y597" s="103" t="str">
        <f>IFERROR("W"&amp;WEEKNUM(Tabela3[[#This Row],[PRAZO RE REVISADO]]),"-")</f>
        <v>-</v>
      </c>
      <c r="Z597" s="103" t="str">
        <f>IFERROR("W"&amp;WEEKNUM(Tabela3[[#This Row],[PRAZO ATIVAÇÃO]]),"-")</f>
        <v>W0</v>
      </c>
      <c r="AA597" s="103">
        <v>2024</v>
      </c>
      <c r="AB597" s="103">
        <v>508041</v>
      </c>
      <c r="AC597" s="103" t="s">
        <v>572</v>
      </c>
      <c r="AD597" s="103" t="s">
        <v>137</v>
      </c>
      <c r="AE597" s="578"/>
      <c r="AF597" s="454"/>
      <c r="AG597" s="474"/>
      <c r="AH597" s="103"/>
      <c r="AK597" s="103" t="str">
        <f ca="1">IF(Tabela3[[#This Row],[STATUS]]&lt;&gt;"PREVISTO","N/A",IF(Tabela3[[#This Row],[Data_RE_CONGELADA]]="REDE OK","OK",IFERROR(IF(TODAY()-Tabela3[[#This Row],[Data_RE_CONGELADA]]&gt;=0,"ATRASADO",IF(TODAY()-Tabela3[[#This Row],[Data_RE_CONGELADA]]&gt;-5,"VENCENDO",IF(TODAY()-Tabela3[[#This Row],[Data_RE_CONGELADA]]&lt;=0,"NO PRAZO"))),"N/A")))</f>
        <v>N/A</v>
      </c>
      <c r="AL597" s="454" t="s">
        <v>138</v>
      </c>
      <c r="AM597" s="454" t="s">
        <v>137</v>
      </c>
      <c r="AN597" s="458" t="s">
        <v>186</v>
      </c>
      <c r="AP597" s="103" t="s">
        <v>575</v>
      </c>
      <c r="AQ597" s="103" t="s">
        <v>611</v>
      </c>
      <c r="AR597" s="103" t="s">
        <v>575</v>
      </c>
      <c r="AS597" s="103">
        <v>0</v>
      </c>
      <c r="AU597" s="103" t="s">
        <v>604</v>
      </c>
      <c r="BC597" s="103"/>
      <c r="BE597" s="103" t="e">
        <f>VLOOKUP(Tabela3[[#This Row],[ID OSP]],[1]Export!$R:$R,1,0)</f>
        <v>#N/A</v>
      </c>
    </row>
    <row r="598" spans="1:57" ht="15" hidden="1" customHeight="1">
      <c r="A598" s="103" t="s">
        <v>2493</v>
      </c>
      <c r="B598" s="103" t="s">
        <v>2494</v>
      </c>
      <c r="C598" s="104" t="s">
        <v>137</v>
      </c>
      <c r="D598" s="454" t="s">
        <v>252</v>
      </c>
      <c r="E598" s="454" t="s">
        <v>138</v>
      </c>
      <c r="G598" s="454">
        <v>45577</v>
      </c>
      <c r="H598" s="454">
        <v>45583</v>
      </c>
      <c r="I598" s="103" t="s">
        <v>139</v>
      </c>
      <c r="J598" s="103" t="s">
        <v>139</v>
      </c>
      <c r="K598" s="486" t="s">
        <v>2194</v>
      </c>
      <c r="L598" s="103" t="s">
        <v>446</v>
      </c>
      <c r="M598" s="103" t="s">
        <v>456</v>
      </c>
      <c r="N598" s="103" t="s">
        <v>456</v>
      </c>
      <c r="O598" s="103" t="s">
        <v>588</v>
      </c>
      <c r="P598" s="103" t="s">
        <v>2495</v>
      </c>
      <c r="Q598" s="103" t="s">
        <v>589</v>
      </c>
      <c r="R598" s="458" t="s">
        <v>857</v>
      </c>
      <c r="S598" s="503"/>
      <c r="T598" s="103" t="s">
        <v>42</v>
      </c>
      <c r="U598" s="103" t="s">
        <v>137</v>
      </c>
      <c r="V598" s="454" t="str">
        <f>Tabela3[[#This Row],[NOVO 
PRAZO REDE]]</f>
        <v>REDE OK</v>
      </c>
      <c r="W598" s="454">
        <f>Tabela3[[#This Row],[PRAZO
ATIVAÇÃO]]</f>
        <v>0</v>
      </c>
      <c r="X598" s="103" t="s">
        <v>500</v>
      </c>
      <c r="Y598" s="103" t="str">
        <f>IFERROR("W"&amp;WEEKNUM(Tabela3[[#This Row],[PRAZO RE REVISADO]]),"-")</f>
        <v>-</v>
      </c>
      <c r="Z598" s="103" t="str">
        <f>IFERROR("W"&amp;WEEKNUM(Tabela3[[#This Row],[PRAZO ATIVAÇÃO]]),"-")</f>
        <v>W0</v>
      </c>
      <c r="AA598" s="103">
        <v>2024</v>
      </c>
      <c r="AB598" s="103">
        <v>513537</v>
      </c>
      <c r="AC598" s="103" t="s">
        <v>592</v>
      </c>
      <c r="AD598" s="103" t="s">
        <v>137</v>
      </c>
      <c r="AE598" s="578"/>
      <c r="AF598" s="454"/>
      <c r="AG598" s="474"/>
      <c r="AH598" s="103"/>
      <c r="AK598" s="103" t="str">
        <f ca="1">IF(Tabela3[[#This Row],[STATUS]]&lt;&gt;"PREVISTO","N/A",IF(Tabela3[[#This Row],[Data_RE_CONGELADA]]="REDE OK","OK",IFERROR(IF(TODAY()-Tabela3[[#This Row],[Data_RE_CONGELADA]]&gt;=0,"ATRASADO",IF(TODAY()-Tabela3[[#This Row],[Data_RE_CONGELADA]]&gt;-5,"VENCENDO",IF(TODAY()-Tabela3[[#This Row],[Data_RE_CONGELADA]]&lt;=0,"NO PRAZO"))),"N/A")))</f>
        <v>N/A</v>
      </c>
      <c r="AL598" s="454">
        <v>45572</v>
      </c>
      <c r="AM598" s="454">
        <v>45586</v>
      </c>
      <c r="AN598" s="458" t="s">
        <v>186</v>
      </c>
      <c r="AO598" s="458" t="s">
        <v>654</v>
      </c>
      <c r="AP598" s="103" t="s">
        <v>575</v>
      </c>
      <c r="AQ598" s="103" t="s">
        <v>611</v>
      </c>
      <c r="AR598" s="103" t="s">
        <v>575</v>
      </c>
      <c r="AS598" s="103">
        <v>0</v>
      </c>
      <c r="AU598" s="103" t="s">
        <v>604</v>
      </c>
      <c r="BC598" s="103"/>
      <c r="BE598" s="103" t="e">
        <f>VLOOKUP(Tabela3[[#This Row],[ID OSP]],[1]Export!$R:$R,1,0)</f>
        <v>#N/A</v>
      </c>
    </row>
    <row r="599" spans="1:57" ht="15" hidden="1" customHeight="1">
      <c r="A599" s="103" t="s">
        <v>2496</v>
      </c>
      <c r="B599" s="103" t="s">
        <v>2497</v>
      </c>
      <c r="C599" s="104" t="s">
        <v>137</v>
      </c>
      <c r="D599" s="454" t="s">
        <v>252</v>
      </c>
      <c r="E599" s="454" t="s">
        <v>138</v>
      </c>
      <c r="G599" s="454">
        <v>45577</v>
      </c>
      <c r="H599" s="454">
        <v>45581</v>
      </c>
      <c r="I599" s="103" t="s">
        <v>139</v>
      </c>
      <c r="J599" s="103" t="s">
        <v>139</v>
      </c>
      <c r="K599" s="486" t="s">
        <v>2194</v>
      </c>
      <c r="L599" s="103" t="s">
        <v>446</v>
      </c>
      <c r="M599" s="103" t="s">
        <v>456</v>
      </c>
      <c r="N599" s="103" t="s">
        <v>456</v>
      </c>
      <c r="O599" s="103" t="s">
        <v>588</v>
      </c>
      <c r="P599" s="103" t="s">
        <v>1910</v>
      </c>
      <c r="Q599" s="103" t="s">
        <v>589</v>
      </c>
      <c r="R599" s="458" t="s">
        <v>857</v>
      </c>
      <c r="S599" s="503"/>
      <c r="T599" s="103" t="s">
        <v>42</v>
      </c>
      <c r="U599" s="103" t="s">
        <v>137</v>
      </c>
      <c r="V599" s="454" t="str">
        <f>Tabela3[[#This Row],[NOVO 
PRAZO REDE]]</f>
        <v>REDE OK</v>
      </c>
      <c r="W599" s="454">
        <f>Tabela3[[#This Row],[PRAZO
ATIVAÇÃO]]</f>
        <v>0</v>
      </c>
      <c r="X599" s="103" t="s">
        <v>500</v>
      </c>
      <c r="Y599" s="103" t="str">
        <f>IFERROR("W"&amp;WEEKNUM(Tabela3[[#This Row],[PRAZO RE REVISADO]]),"-")</f>
        <v>-</v>
      </c>
      <c r="Z599" s="103" t="str">
        <f>IFERROR("W"&amp;WEEKNUM(Tabela3[[#This Row],[PRAZO ATIVAÇÃO]]),"-")</f>
        <v>W0</v>
      </c>
      <c r="AA599" s="103">
        <v>2024</v>
      </c>
      <c r="AB599" s="103">
        <v>513537</v>
      </c>
      <c r="AC599" s="103" t="s">
        <v>592</v>
      </c>
      <c r="AD599" s="103" t="s">
        <v>137</v>
      </c>
      <c r="AE599" s="578"/>
      <c r="AF599" s="454"/>
      <c r="AG599" s="474"/>
      <c r="AH599" s="103"/>
      <c r="AK599" s="103" t="str">
        <f ca="1">IF(Tabela3[[#This Row],[STATUS]]&lt;&gt;"PREVISTO","N/A",IF(Tabela3[[#This Row],[Data_RE_CONGELADA]]="REDE OK","OK",IFERROR(IF(TODAY()-Tabela3[[#This Row],[Data_RE_CONGELADA]]&gt;=0,"ATRASADO",IF(TODAY()-Tabela3[[#This Row],[Data_RE_CONGELADA]]&gt;-5,"VENCENDO",IF(TODAY()-Tabela3[[#This Row],[Data_RE_CONGELADA]]&lt;=0,"NO PRAZO"))),"N/A")))</f>
        <v>N/A</v>
      </c>
      <c r="AL599" s="454">
        <v>45572</v>
      </c>
      <c r="AM599" s="454">
        <v>45586</v>
      </c>
      <c r="AN599" s="458" t="s">
        <v>186</v>
      </c>
      <c r="AO599" s="458" t="s">
        <v>654</v>
      </c>
      <c r="AP599" s="103" t="s">
        <v>575</v>
      </c>
      <c r="AQ599" s="103" t="s">
        <v>611</v>
      </c>
      <c r="AR599" s="103" t="s">
        <v>575</v>
      </c>
      <c r="AS599" s="103">
        <v>0</v>
      </c>
      <c r="AU599" s="103" t="s">
        <v>604</v>
      </c>
      <c r="BC599" s="103"/>
      <c r="BE599" s="103" t="e">
        <f>VLOOKUP(Tabela3[[#This Row],[ID OSP]],[1]Export!$R:$R,1,0)</f>
        <v>#N/A</v>
      </c>
    </row>
    <row r="600" spans="1:57" ht="15" hidden="1" customHeight="1">
      <c r="A600" s="103" t="s">
        <v>652</v>
      </c>
      <c r="B600" s="103" t="s">
        <v>2498</v>
      </c>
      <c r="C600" s="104" t="s">
        <v>137</v>
      </c>
      <c r="D600" s="456" t="s">
        <v>252</v>
      </c>
      <c r="E600" s="454" t="s">
        <v>138</v>
      </c>
      <c r="G600" s="454">
        <v>45405</v>
      </c>
      <c r="H600" s="454">
        <v>45405</v>
      </c>
      <c r="I600" s="103" t="s">
        <v>252</v>
      </c>
      <c r="J600" s="103" t="s">
        <v>138</v>
      </c>
      <c r="K600" s="458" t="s">
        <v>2499</v>
      </c>
      <c r="L600" s="103" t="s">
        <v>445</v>
      </c>
      <c r="M600" s="103" t="s">
        <v>457</v>
      </c>
      <c r="N600" s="103" t="s">
        <v>186</v>
      </c>
      <c r="O600" s="103" t="s">
        <v>588</v>
      </c>
      <c r="P600" s="103" t="s">
        <v>653</v>
      </c>
      <c r="Q600" s="103" t="s">
        <v>589</v>
      </c>
      <c r="R600" s="458" t="s">
        <v>665</v>
      </c>
      <c r="S600" s="503"/>
      <c r="T600" s="103" t="s">
        <v>42</v>
      </c>
      <c r="U600" s="103" t="s">
        <v>137</v>
      </c>
      <c r="V600" s="454" t="str">
        <f>Tabela3[[#This Row],[NOVO 
PRAZO REDE]]</f>
        <v>REDE OK</v>
      </c>
      <c r="W600" s="454">
        <f>Tabela3[[#This Row],[PRAZO
ATIVAÇÃO]]</f>
        <v>0</v>
      </c>
      <c r="X600" s="103" t="s">
        <v>709</v>
      </c>
      <c r="Y600" s="103" t="str">
        <f>IFERROR("W"&amp;WEEKNUM(Tabela3[[#This Row],[PRAZO RE REVISADO]]),"-")</f>
        <v>-</v>
      </c>
      <c r="Z600" s="103" t="str">
        <f>IFERROR("W"&amp;WEEKNUM(Tabela3[[#This Row],[PRAZO ATIVAÇÃO]]),"-")</f>
        <v>W0</v>
      </c>
      <c r="AA600" s="103">
        <v>2024</v>
      </c>
      <c r="AB600" s="103">
        <v>481934</v>
      </c>
      <c r="AC600" s="103" t="s">
        <v>572</v>
      </c>
      <c r="AD600" s="103" t="s">
        <v>137</v>
      </c>
      <c r="AE600" s="578"/>
      <c r="AF600" s="454"/>
      <c r="AG600" s="474"/>
      <c r="AH600" s="103"/>
      <c r="AK600" s="103" t="str">
        <f ca="1">IF(Tabela3[[#This Row],[STATUS]]&lt;&gt;"PREVISTO","N/A",IF(Tabela3[[#This Row],[Data_RE_CONGELADA]]="REDE OK","OK",IFERROR(IF(TODAY()-Tabela3[[#This Row],[Data_RE_CONGELADA]]&gt;=0,"ATRASADO",IF(TODAY()-Tabela3[[#This Row],[Data_RE_CONGELADA]]&gt;-5,"VENCENDO",IF(TODAY()-Tabela3[[#This Row],[Data_RE_CONGELADA]]&lt;=0,"NO PRAZO"))),"N/A")))</f>
        <v>N/A</v>
      </c>
      <c r="AL600" s="454" t="s">
        <v>138</v>
      </c>
      <c r="AM600" s="454" t="s">
        <v>137</v>
      </c>
      <c r="AN600" s="458" t="s">
        <v>186</v>
      </c>
      <c r="AP600" s="103" t="s">
        <v>575</v>
      </c>
      <c r="AQ600" s="103" t="s">
        <v>611</v>
      </c>
      <c r="AR600" s="103" t="s">
        <v>575</v>
      </c>
      <c r="AS600" s="103">
        <v>1</v>
      </c>
      <c r="AU600" s="103" t="s">
        <v>604</v>
      </c>
      <c r="BC600" s="103"/>
      <c r="BE600" s="103" t="e">
        <f>VLOOKUP(Tabela3[[#This Row],[ID OSP]],[1]Export!$R:$R,1,0)</f>
        <v>#N/A</v>
      </c>
    </row>
    <row r="601" spans="1:57" ht="15" hidden="1" customHeight="1">
      <c r="A601" s="103" t="s">
        <v>2500</v>
      </c>
      <c r="B601" s="103" t="s">
        <v>2501</v>
      </c>
      <c r="C601" s="104" t="s">
        <v>596</v>
      </c>
      <c r="D601" s="456" t="s">
        <v>136</v>
      </c>
      <c r="E601" s="454" t="s">
        <v>136</v>
      </c>
      <c r="G601" s="454" t="s">
        <v>597</v>
      </c>
      <c r="H601" s="454" t="s">
        <v>597</v>
      </c>
      <c r="I601" s="103" t="s">
        <v>139</v>
      </c>
      <c r="J601" s="103" t="s">
        <v>139</v>
      </c>
      <c r="K601" s="458" t="s">
        <v>2502</v>
      </c>
      <c r="L601" s="103" t="s">
        <v>446</v>
      </c>
      <c r="M601" s="103" t="s">
        <v>453</v>
      </c>
      <c r="N601" s="103" t="s">
        <v>851</v>
      </c>
      <c r="O601" s="103" t="s">
        <v>588</v>
      </c>
      <c r="P601" s="103" t="s">
        <v>705</v>
      </c>
      <c r="Q601" s="103" t="s">
        <v>589</v>
      </c>
      <c r="R601" s="458" t="s">
        <v>2503</v>
      </c>
      <c r="S601" s="503" t="s">
        <v>186</v>
      </c>
      <c r="T601" s="103" t="s">
        <v>42</v>
      </c>
      <c r="U601" s="103" t="s">
        <v>136</v>
      </c>
      <c r="V601" s="454" t="str">
        <f>Tabela3[[#This Row],[NOVO 
PRAZO REDE]]</f>
        <v>RÁDIO</v>
      </c>
      <c r="W601" s="454">
        <f>Tabela3[[#This Row],[PRAZO
ATIVAÇÃO]]</f>
        <v>0</v>
      </c>
      <c r="X601" s="103" t="s">
        <v>500</v>
      </c>
      <c r="Y601" s="103" t="str">
        <f>IFERROR("W"&amp;WEEKNUM(Tabela3[[#This Row],[PRAZO RE REVISADO]]),"-")</f>
        <v>-</v>
      </c>
      <c r="Z601" s="103" t="str">
        <f>IFERROR("W"&amp;WEEKNUM(Tabela3[[#This Row],[PRAZO ATIVAÇÃO]]),"-")</f>
        <v>W0</v>
      </c>
      <c r="AA601" s="103">
        <v>2024</v>
      </c>
      <c r="AB601" s="103">
        <v>510613</v>
      </c>
      <c r="AC601" s="103" t="s">
        <v>592</v>
      </c>
      <c r="AD601" s="103" t="s">
        <v>601</v>
      </c>
      <c r="AE601" s="578"/>
      <c r="AF601" s="454"/>
      <c r="AG601" s="474"/>
      <c r="AH601" s="458" t="s">
        <v>602</v>
      </c>
      <c r="AK601" s="103" t="str">
        <f ca="1">IF(Tabela3[[#This Row],[STATUS]]&lt;&gt;"PREVISTO","N/A",IF(Tabela3[[#This Row],[Data_RE_CONGELADA]]="REDE OK","OK",IFERROR(IF(TODAY()-Tabela3[[#This Row],[Data_RE_CONGELADA]]&gt;=0,"ATRASADO",IF(TODAY()-Tabela3[[#This Row],[Data_RE_CONGELADA]]&gt;-5,"VENCENDO",IF(TODAY()-Tabela3[[#This Row],[Data_RE_CONGELADA]]&lt;=0,"NO PRAZO"))),"N/A")))</f>
        <v>N/A</v>
      </c>
      <c r="AL601" s="454" t="s">
        <v>643</v>
      </c>
      <c r="AM601" s="454" t="s">
        <v>801</v>
      </c>
      <c r="AN601" s="458" t="s">
        <v>643</v>
      </c>
      <c r="AP601" s="103" t="s">
        <v>575</v>
      </c>
      <c r="AQ601" s="103" t="s">
        <v>603</v>
      </c>
      <c r="AR601" s="103" t="s">
        <v>643</v>
      </c>
      <c r="AS601" s="103">
        <v>0</v>
      </c>
      <c r="AU601" s="103" t="s">
        <v>604</v>
      </c>
      <c r="BC601" s="103"/>
      <c r="BE601" s="103" t="e">
        <f>VLOOKUP(Tabela3[[#This Row],[ID OSP]],[1]Export!$R:$R,1,0)</f>
        <v>#N/A</v>
      </c>
    </row>
    <row r="602" spans="1:57" ht="15" hidden="1" customHeight="1">
      <c r="A602" s="103" t="s">
        <v>2504</v>
      </c>
      <c r="B602" s="103" t="s">
        <v>2505</v>
      </c>
      <c r="C602" s="104" t="s">
        <v>137</v>
      </c>
      <c r="D602" s="456" t="s">
        <v>252</v>
      </c>
      <c r="E602" s="454" t="s">
        <v>138</v>
      </c>
      <c r="G602" s="454">
        <v>45434</v>
      </c>
      <c r="H602" s="454">
        <v>45455</v>
      </c>
      <c r="I602" s="103" t="s">
        <v>139</v>
      </c>
      <c r="J602" s="103" t="s">
        <v>139</v>
      </c>
      <c r="K602" s="458" t="s">
        <v>1519</v>
      </c>
      <c r="L602" s="103" t="s">
        <v>446</v>
      </c>
      <c r="M602" s="103" t="s">
        <v>453</v>
      </c>
      <c r="N602" s="103" t="s">
        <v>851</v>
      </c>
      <c r="O602" s="103" t="s">
        <v>588</v>
      </c>
      <c r="P602" s="103" t="s">
        <v>705</v>
      </c>
      <c r="Q602" s="103" t="s">
        <v>589</v>
      </c>
      <c r="R602" s="458" t="s">
        <v>665</v>
      </c>
      <c r="S602" s="503"/>
      <c r="T602" s="103" t="s">
        <v>42</v>
      </c>
      <c r="U602" s="103" t="s">
        <v>137</v>
      </c>
      <c r="V602" s="454" t="str">
        <f>Tabela3[[#This Row],[NOVO 
PRAZO REDE]]</f>
        <v>REDE OK</v>
      </c>
      <c r="W602" s="454">
        <f>Tabela3[[#This Row],[PRAZO
ATIVAÇÃO]]</f>
        <v>0</v>
      </c>
      <c r="X602" s="103" t="s">
        <v>729</v>
      </c>
      <c r="Y602" s="103" t="str">
        <f>IFERROR("W"&amp;WEEKNUM(Tabela3[[#This Row],[PRAZO RE REVISADO]]),"-")</f>
        <v>-</v>
      </c>
      <c r="Z602" s="103" t="str">
        <f>IFERROR("W"&amp;WEEKNUM(Tabela3[[#This Row],[PRAZO ATIVAÇÃO]]),"-")</f>
        <v>W0</v>
      </c>
      <c r="AA602" s="103">
        <v>2024</v>
      </c>
      <c r="AB602" s="103">
        <v>481266</v>
      </c>
      <c r="AC602" s="103" t="s">
        <v>572</v>
      </c>
      <c r="AD602" s="103" t="s">
        <v>137</v>
      </c>
      <c r="AE602" s="578"/>
      <c r="AF602" s="454"/>
      <c r="AG602" s="474"/>
      <c r="AH602" s="103"/>
      <c r="AK602" s="103" t="str">
        <f ca="1">IF(Tabela3[[#This Row],[STATUS]]&lt;&gt;"PREVISTO","N/A",IF(Tabela3[[#This Row],[Data_RE_CONGELADA]]="REDE OK","OK",IFERROR(IF(TODAY()-Tabela3[[#This Row],[Data_RE_CONGELADA]]&gt;=0,"ATRASADO",IF(TODAY()-Tabela3[[#This Row],[Data_RE_CONGELADA]]&gt;-5,"VENCENDO",IF(TODAY()-Tabela3[[#This Row],[Data_RE_CONGELADA]]&lt;=0,"NO PRAZO"))),"N/A")))</f>
        <v>N/A</v>
      </c>
      <c r="AL602" s="454" t="s">
        <v>138</v>
      </c>
      <c r="AM602" s="454" t="s">
        <v>137</v>
      </c>
      <c r="AN602" s="458" t="s">
        <v>186</v>
      </c>
      <c r="AP602" s="103" t="s">
        <v>575</v>
      </c>
      <c r="AQ602" s="103" t="s">
        <v>611</v>
      </c>
      <c r="AR602" s="103" t="s">
        <v>575</v>
      </c>
      <c r="AS602" s="103">
        <v>1</v>
      </c>
      <c r="AU602" s="103" t="s">
        <v>604</v>
      </c>
      <c r="BC602" s="103"/>
      <c r="BE602" s="103" t="e">
        <f>VLOOKUP(Tabela3[[#This Row],[ID OSP]],[1]Export!$R:$R,1,0)</f>
        <v>#N/A</v>
      </c>
    </row>
    <row r="603" spans="1:57" ht="15" hidden="1" customHeight="1">
      <c r="A603" s="103" t="s">
        <v>2506</v>
      </c>
      <c r="B603" s="103" t="s">
        <v>2507</v>
      </c>
      <c r="C603" s="104" t="s">
        <v>137</v>
      </c>
      <c r="D603" s="456" t="s">
        <v>252</v>
      </c>
      <c r="E603" s="454" t="s">
        <v>138</v>
      </c>
      <c r="G603" s="454">
        <v>45503</v>
      </c>
      <c r="H603" s="454">
        <v>45525</v>
      </c>
      <c r="I603" s="103" t="s">
        <v>139</v>
      </c>
      <c r="J603" s="103" t="s">
        <v>139</v>
      </c>
      <c r="K603" s="458" t="s">
        <v>1685</v>
      </c>
      <c r="L603" s="103" t="s">
        <v>446</v>
      </c>
      <c r="M603" s="103" t="s">
        <v>461</v>
      </c>
      <c r="N603" s="103" t="s">
        <v>461</v>
      </c>
      <c r="O603" s="103" t="s">
        <v>588</v>
      </c>
      <c r="P603" s="103" t="s">
        <v>589</v>
      </c>
      <c r="Q603" s="103" t="s">
        <v>589</v>
      </c>
      <c r="R603" s="458" t="s">
        <v>630</v>
      </c>
      <c r="S603" s="503"/>
      <c r="T603" s="103" t="s">
        <v>252</v>
      </c>
      <c r="U603" s="103" t="s">
        <v>137</v>
      </c>
      <c r="V603" s="454" t="str">
        <f>Tabela3[[#This Row],[NOVO 
PRAZO REDE]]</f>
        <v>REDE OK</v>
      </c>
      <c r="W603" s="454">
        <f>Tabela3[[#This Row],[PRAZO
ATIVAÇÃO]]</f>
        <v>0</v>
      </c>
      <c r="X603" s="103" t="s">
        <v>625</v>
      </c>
      <c r="Y603" s="103" t="str">
        <f>IFERROR("W"&amp;WEEKNUM(Tabela3[[#This Row],[PRAZO RE REVISADO]]),"-")</f>
        <v>-</v>
      </c>
      <c r="Z603" s="103" t="str">
        <f>IFERROR("W"&amp;WEEKNUM(Tabela3[[#This Row],[PRAZO ATIVAÇÃO]]),"-")</f>
        <v>W0</v>
      </c>
      <c r="AA603" s="103">
        <v>2024</v>
      </c>
      <c r="AB603" s="103" t="s">
        <v>139</v>
      </c>
      <c r="AC603" s="103" t="s">
        <v>139</v>
      </c>
      <c r="AD603" s="103" t="s">
        <v>137</v>
      </c>
      <c r="AE603" s="578"/>
      <c r="AF603" s="454"/>
      <c r="AG603" s="474"/>
      <c r="AH603" s="103"/>
      <c r="AK603" s="103" t="str">
        <f ca="1">IF(Tabela3[[#This Row],[STATUS]]&lt;&gt;"PREVISTO","N/A",IF(Tabela3[[#This Row],[Data_RE_CONGELADA]]="REDE OK","OK",IFERROR(IF(TODAY()-Tabela3[[#This Row],[Data_RE_CONGELADA]]&gt;=0,"ATRASADO",IF(TODAY()-Tabela3[[#This Row],[Data_RE_CONGELADA]]&gt;-5,"VENCENDO",IF(TODAY()-Tabela3[[#This Row],[Data_RE_CONGELADA]]&lt;=0,"NO PRAZO"))),"N/A")))</f>
        <v>N/A</v>
      </c>
      <c r="AL603" s="454" t="s">
        <v>138</v>
      </c>
      <c r="AM603" s="454" t="s">
        <v>137</v>
      </c>
      <c r="AN603" s="458" t="s">
        <v>186</v>
      </c>
      <c r="AP603" s="103" t="s">
        <v>575</v>
      </c>
      <c r="AQ603" s="103" t="s">
        <v>611</v>
      </c>
      <c r="AR603" s="103" t="s">
        <v>575</v>
      </c>
      <c r="AS603" s="103">
        <v>0</v>
      </c>
      <c r="AU603" s="103" t="s">
        <v>604</v>
      </c>
      <c r="BC603" s="103"/>
      <c r="BE603" s="103" t="e">
        <f>VLOOKUP(Tabela3[[#This Row],[ID OSP]],[1]Export!$R:$R,1,0)</f>
        <v>#N/A</v>
      </c>
    </row>
    <row r="604" spans="1:57" ht="15" hidden="1" customHeight="1">
      <c r="A604" s="103" t="s">
        <v>2508</v>
      </c>
      <c r="B604" s="103" t="s">
        <v>2509</v>
      </c>
      <c r="C604" s="104" t="s">
        <v>137</v>
      </c>
      <c r="D604" s="454" t="s">
        <v>252</v>
      </c>
      <c r="E604" s="454" t="s">
        <v>138</v>
      </c>
      <c r="G604" s="454">
        <v>45496</v>
      </c>
      <c r="H604" s="454">
        <v>45537</v>
      </c>
      <c r="I604" s="103" t="s">
        <v>139</v>
      </c>
      <c r="J604" s="103" t="s">
        <v>139</v>
      </c>
      <c r="K604" s="458" t="s">
        <v>1266</v>
      </c>
      <c r="L604" s="103" t="s">
        <v>446</v>
      </c>
      <c r="M604" s="103" t="s">
        <v>464</v>
      </c>
      <c r="N604" s="103" t="s">
        <v>464</v>
      </c>
      <c r="O604" s="103" t="s">
        <v>588</v>
      </c>
      <c r="P604" s="103" t="s">
        <v>589</v>
      </c>
      <c r="Q604" s="103" t="s">
        <v>589</v>
      </c>
      <c r="R604" s="458" t="s">
        <v>671</v>
      </c>
      <c r="S604" s="460"/>
      <c r="T604" s="103" t="s">
        <v>252</v>
      </c>
      <c r="U604" s="103" t="s">
        <v>137</v>
      </c>
      <c r="V604" s="454" t="str">
        <f>Tabela3[[#This Row],[NOVO 
PRAZO REDE]]</f>
        <v>REDE OK</v>
      </c>
      <c r="W604" s="454">
        <f>Tabela3[[#This Row],[PRAZO
ATIVAÇÃO]]</f>
        <v>0</v>
      </c>
      <c r="X604" s="103" t="s">
        <v>482</v>
      </c>
      <c r="Y604" s="103" t="str">
        <f>IFERROR("W"&amp;WEEKNUM(Tabela3[[#This Row],[PRAZO RE REVISADO]]),"-")</f>
        <v>-</v>
      </c>
      <c r="Z604" s="103" t="str">
        <f>IFERROR("W"&amp;WEEKNUM(Tabela3[[#This Row],[PRAZO ATIVAÇÃO]]),"-")</f>
        <v>W0</v>
      </c>
      <c r="AA604" s="103">
        <v>2024</v>
      </c>
      <c r="AB604" s="103" t="s">
        <v>139</v>
      </c>
      <c r="AC604" s="103" t="s">
        <v>139</v>
      </c>
      <c r="AD604" s="103" t="s">
        <v>137</v>
      </c>
      <c r="AE604" s="578"/>
      <c r="AF604" s="454"/>
      <c r="AG604" s="474"/>
      <c r="AH604" s="103"/>
      <c r="AK604" s="103" t="str">
        <f ca="1">IF(Tabela3[[#This Row],[STATUS]]&lt;&gt;"PREVISTO","N/A",IF(Tabela3[[#This Row],[Data_RE_CONGELADA]]="REDE OK","OK",IFERROR(IF(TODAY()-Tabela3[[#This Row],[Data_RE_CONGELADA]]&gt;=0,"ATRASADO",IF(TODAY()-Tabela3[[#This Row],[Data_RE_CONGELADA]]&gt;-5,"VENCENDO",IF(TODAY()-Tabela3[[#This Row],[Data_RE_CONGELADA]]&lt;=0,"NO PRAZO"))),"N/A")))</f>
        <v>N/A</v>
      </c>
      <c r="AL604" s="454" t="s">
        <v>138</v>
      </c>
      <c r="AM604" s="454" t="s">
        <v>137</v>
      </c>
      <c r="AN604" s="458" t="s">
        <v>186</v>
      </c>
      <c r="AP604" s="103" t="s">
        <v>575</v>
      </c>
      <c r="AQ604" s="103" t="s">
        <v>611</v>
      </c>
      <c r="AR604" s="103" t="s">
        <v>575</v>
      </c>
      <c r="AS604" s="103">
        <v>0</v>
      </c>
      <c r="AU604" s="103" t="s">
        <v>604</v>
      </c>
      <c r="BC604" s="103"/>
      <c r="BE604" s="103" t="e">
        <f>VLOOKUP(Tabela3[[#This Row],[ID OSP]],[1]Export!$R:$R,1,0)</f>
        <v>#N/A</v>
      </c>
    </row>
    <row r="605" spans="1:57" ht="15" hidden="1" customHeight="1">
      <c r="A605" s="103" t="s">
        <v>2510</v>
      </c>
      <c r="B605" s="103" t="s">
        <v>2511</v>
      </c>
      <c r="C605" s="104" t="s">
        <v>137</v>
      </c>
      <c r="D605" s="456" t="s">
        <v>252</v>
      </c>
      <c r="E605" s="454" t="s">
        <v>138</v>
      </c>
      <c r="G605" s="454">
        <v>45579</v>
      </c>
      <c r="H605" s="454">
        <v>45579</v>
      </c>
      <c r="I605" s="103" t="s">
        <v>139</v>
      </c>
      <c r="J605" s="103" t="s">
        <v>139</v>
      </c>
      <c r="K605" s="458" t="s">
        <v>2512</v>
      </c>
      <c r="L605" s="103" t="s">
        <v>446</v>
      </c>
      <c r="M605" s="103" t="s">
        <v>443</v>
      </c>
      <c r="N605" s="103" t="s">
        <v>443</v>
      </c>
      <c r="O605" s="103" t="s">
        <v>588</v>
      </c>
      <c r="P605" s="103" t="s">
        <v>885</v>
      </c>
      <c r="Q605" s="103" t="s">
        <v>589</v>
      </c>
      <c r="R605" s="458" t="s">
        <v>617</v>
      </c>
      <c r="S605" s="462" t="str">
        <f>Tabela3[[#This Row],[RESPONSÁVEIS]]</f>
        <v>O&amp;M</v>
      </c>
      <c r="T605" s="103" t="s">
        <v>42</v>
      </c>
      <c r="U605" s="103" t="s">
        <v>137</v>
      </c>
      <c r="V605" s="454" t="str">
        <f>Tabela3[[#This Row],[NOVO 
PRAZO REDE]]</f>
        <v>REDE OK</v>
      </c>
      <c r="W605" s="454">
        <f>Tabela3[[#This Row],[PRAZO
ATIVAÇÃO]]</f>
        <v>0</v>
      </c>
      <c r="X605" s="103" t="s">
        <v>500</v>
      </c>
      <c r="Y605" s="103" t="str">
        <f>IFERROR("W"&amp;WEEKNUM(Tabela3[[#This Row],[PRAZO RE REVISADO]]),"-")</f>
        <v>-</v>
      </c>
      <c r="Z605" s="103" t="str">
        <f>IFERROR("W"&amp;WEEKNUM(Tabela3[[#This Row],[PRAZO ATIVAÇÃO]]),"-")</f>
        <v>W0</v>
      </c>
      <c r="AA605" s="103">
        <v>2024</v>
      </c>
      <c r="AB605" s="103">
        <v>506533</v>
      </c>
      <c r="AC605" s="103" t="s">
        <v>572</v>
      </c>
      <c r="AD605" s="103" t="s">
        <v>137</v>
      </c>
      <c r="AE605" s="578"/>
      <c r="AF605" s="454"/>
      <c r="AG605" s="474"/>
      <c r="AH605" s="103"/>
      <c r="AK605" s="103" t="str">
        <f ca="1">IF(Tabela3[[#This Row],[STATUS]]&lt;&gt;"PREVISTO","N/A",IF(Tabela3[[#This Row],[Data_RE_CONGELADA]]="REDE OK","OK",IFERROR(IF(TODAY()-Tabela3[[#This Row],[Data_RE_CONGELADA]]&gt;=0,"ATRASADO",IF(TODAY()-Tabela3[[#This Row],[Data_RE_CONGELADA]]&gt;-5,"VENCENDO",IF(TODAY()-Tabela3[[#This Row],[Data_RE_CONGELADA]]&lt;=0,"NO PRAZO"))),"N/A")))</f>
        <v>N/A</v>
      </c>
      <c r="AL605" s="454">
        <v>45577</v>
      </c>
      <c r="AM605" s="454" t="s">
        <v>137</v>
      </c>
      <c r="AN605" s="458" t="s">
        <v>186</v>
      </c>
      <c r="AO605" s="458" t="s">
        <v>1135</v>
      </c>
      <c r="AP605" s="103" t="s">
        <v>575</v>
      </c>
      <c r="AQ605" s="103" t="s">
        <v>611</v>
      </c>
      <c r="AR605" s="103" t="s">
        <v>575</v>
      </c>
      <c r="AS605" s="103">
        <v>0</v>
      </c>
      <c r="AU605" s="103" t="s">
        <v>604</v>
      </c>
      <c r="BC605" s="103"/>
      <c r="BE605" s="103" t="e">
        <f>VLOOKUP(Tabela3[[#This Row],[ID OSP]],[1]Export!$R:$R,1,0)</f>
        <v>#N/A</v>
      </c>
    </row>
    <row r="606" spans="1:57" ht="15" hidden="1" customHeight="1">
      <c r="A606" s="103" t="s">
        <v>2513</v>
      </c>
      <c r="B606" s="103" t="s">
        <v>2514</v>
      </c>
      <c r="C606" s="540" t="s">
        <v>137</v>
      </c>
      <c r="D606" s="456" t="s">
        <v>252</v>
      </c>
      <c r="E606" s="454" t="s">
        <v>138</v>
      </c>
      <c r="G606" s="454">
        <v>45500</v>
      </c>
      <c r="H606" s="454">
        <v>45565</v>
      </c>
      <c r="I606" s="103" t="s">
        <v>139</v>
      </c>
      <c r="J606" s="103" t="s">
        <v>139</v>
      </c>
      <c r="K606" s="458" t="s">
        <v>2515</v>
      </c>
      <c r="L606" s="103" t="s">
        <v>446</v>
      </c>
      <c r="M606" s="103" t="s">
        <v>464</v>
      </c>
      <c r="N606" s="103" t="s">
        <v>819</v>
      </c>
      <c r="O606" s="103" t="s">
        <v>874</v>
      </c>
      <c r="P606" s="103" t="s">
        <v>589</v>
      </c>
      <c r="Q606" s="103" t="s">
        <v>589</v>
      </c>
      <c r="R606" s="458" t="s">
        <v>671</v>
      </c>
      <c r="S606" s="503"/>
      <c r="T606" s="103" t="s">
        <v>252</v>
      </c>
      <c r="U606" s="103" t="s">
        <v>137</v>
      </c>
      <c r="V606" s="454" t="str">
        <f>Tabela3[[#This Row],[NOVO 
PRAZO REDE]]</f>
        <v>REDE OK</v>
      </c>
      <c r="W606" s="454">
        <f>Tabela3[[#This Row],[PRAZO
ATIVAÇÃO]]</f>
        <v>0</v>
      </c>
      <c r="X606" s="103" t="s">
        <v>482</v>
      </c>
      <c r="Y606" s="103" t="str">
        <f>IFERROR("W"&amp;WEEKNUM(Tabela3[[#This Row],[PRAZO RE REVISADO]]),"-")</f>
        <v>-</v>
      </c>
      <c r="Z606" s="103" t="str">
        <f>IFERROR("W"&amp;WEEKNUM(Tabela3[[#This Row],[PRAZO ATIVAÇÃO]]),"-")</f>
        <v>W0</v>
      </c>
      <c r="AA606" s="103">
        <v>2024</v>
      </c>
      <c r="AB606" s="103" t="s">
        <v>139</v>
      </c>
      <c r="AC606" s="103" t="s">
        <v>139</v>
      </c>
      <c r="AD606" s="103" t="s">
        <v>137</v>
      </c>
      <c r="AE606" s="578"/>
      <c r="AF606" s="454"/>
      <c r="AG606" s="474"/>
      <c r="AH606" s="103"/>
      <c r="AK606" s="103" t="str">
        <f ca="1">IF(Tabela3[[#This Row],[STATUS]]&lt;&gt;"PREVISTO","N/A",IF(Tabela3[[#This Row],[Data_RE_CONGELADA]]="REDE OK","OK",IFERROR(IF(TODAY()-Tabela3[[#This Row],[Data_RE_CONGELADA]]&gt;=0,"ATRASADO",IF(TODAY()-Tabela3[[#This Row],[Data_RE_CONGELADA]]&gt;-5,"VENCENDO",IF(TODAY()-Tabela3[[#This Row],[Data_RE_CONGELADA]]&lt;=0,"NO PRAZO"))),"N/A")))</f>
        <v>N/A</v>
      </c>
      <c r="AL606" s="454" t="s">
        <v>138</v>
      </c>
      <c r="AM606" s="454" t="s">
        <v>137</v>
      </c>
      <c r="AN606" s="458" t="s">
        <v>186</v>
      </c>
      <c r="AP606" s="103" t="s">
        <v>575</v>
      </c>
      <c r="AQ606" s="103" t="s">
        <v>611</v>
      </c>
      <c r="AR606" s="103" t="s">
        <v>575</v>
      </c>
      <c r="AS606" s="103">
        <v>0</v>
      </c>
      <c r="AU606" s="103" t="s">
        <v>604</v>
      </c>
      <c r="BC606" s="103"/>
      <c r="BE606" s="103" t="e">
        <f>VLOOKUP(Tabela3[[#This Row],[ID OSP]],[1]Export!$R:$R,1,0)</f>
        <v>#N/A</v>
      </c>
    </row>
    <row r="607" spans="1:57" ht="15" hidden="1" customHeight="1">
      <c r="A607" s="103" t="s">
        <v>1435</v>
      </c>
      <c r="B607" s="103" t="s">
        <v>2516</v>
      </c>
      <c r="C607" s="104" t="s">
        <v>137</v>
      </c>
      <c r="D607" s="454" t="s">
        <v>252</v>
      </c>
      <c r="E607" s="454" t="s">
        <v>138</v>
      </c>
      <c r="G607" s="454">
        <v>45496</v>
      </c>
      <c r="H607" s="454">
        <v>45509</v>
      </c>
      <c r="I607" s="103" t="s">
        <v>42</v>
      </c>
      <c r="J607" s="103" t="s">
        <v>127</v>
      </c>
      <c r="K607" s="458" t="s">
        <v>2517</v>
      </c>
      <c r="L607" s="103" t="s">
        <v>445</v>
      </c>
      <c r="M607" s="103" t="s">
        <v>443</v>
      </c>
      <c r="N607" s="103" t="s">
        <v>186</v>
      </c>
      <c r="O607" s="103" t="s">
        <v>588</v>
      </c>
      <c r="P607" s="103" t="s">
        <v>885</v>
      </c>
      <c r="Q607" s="103" t="s">
        <v>589</v>
      </c>
      <c r="R607" s="458" t="s">
        <v>857</v>
      </c>
      <c r="S607" s="503"/>
      <c r="T607" s="103" t="s">
        <v>42</v>
      </c>
      <c r="U607" s="103" t="s">
        <v>137</v>
      </c>
      <c r="V607" s="454" t="str">
        <f>Tabela3[[#This Row],[NOVO 
PRAZO REDE]]</f>
        <v>REDE OK</v>
      </c>
      <c r="W607" s="454">
        <f>Tabela3[[#This Row],[PRAZO
ATIVAÇÃO]]</f>
        <v>0</v>
      </c>
      <c r="X607" s="103" t="s">
        <v>500</v>
      </c>
      <c r="Y607" s="103" t="str">
        <f>IFERROR("W"&amp;WEEKNUM(Tabela3[[#This Row],[PRAZO RE REVISADO]]),"-")</f>
        <v>-</v>
      </c>
      <c r="Z607" s="103" t="str">
        <f>IFERROR("W"&amp;WEEKNUM(Tabela3[[#This Row],[PRAZO ATIVAÇÃO]]),"-")</f>
        <v>W0</v>
      </c>
      <c r="AA607" s="103">
        <v>2024</v>
      </c>
      <c r="AB607" s="103">
        <v>538691</v>
      </c>
      <c r="AC607" s="103" t="s">
        <v>572</v>
      </c>
      <c r="AD607" s="103" t="s">
        <v>137</v>
      </c>
      <c r="AE607" s="578"/>
      <c r="AF607" s="454"/>
      <c r="AG607" s="474"/>
      <c r="AH607" s="103"/>
      <c r="AK607" s="103" t="str">
        <f ca="1">IF(Tabela3[[#This Row],[STATUS]]&lt;&gt;"PREVISTO","N/A",IF(Tabela3[[#This Row],[Data_RE_CONGELADA]]="REDE OK","OK",IFERROR(IF(TODAY()-Tabela3[[#This Row],[Data_RE_CONGELADA]]&gt;=0,"ATRASADO",IF(TODAY()-Tabela3[[#This Row],[Data_RE_CONGELADA]]&gt;-5,"VENCENDO",IF(TODAY()-Tabela3[[#This Row],[Data_RE_CONGELADA]]&lt;=0,"NO PRAZO"))),"N/A")))</f>
        <v>N/A</v>
      </c>
      <c r="AL607" s="454" t="s">
        <v>138</v>
      </c>
      <c r="AM607" s="454" t="s">
        <v>137</v>
      </c>
      <c r="AN607" s="458" t="s">
        <v>186</v>
      </c>
      <c r="AP607" s="103" t="s">
        <v>575</v>
      </c>
      <c r="AQ607" s="103" t="s">
        <v>611</v>
      </c>
      <c r="AR607" s="103" t="s">
        <v>575</v>
      </c>
      <c r="AS607" s="103">
        <v>0</v>
      </c>
      <c r="AU607" s="103" t="s">
        <v>604</v>
      </c>
      <c r="BC607" s="103"/>
      <c r="BE607" s="103" t="e">
        <f>VLOOKUP(Tabela3[[#This Row],[ID OSP]],[1]Export!$R:$R,1,0)</f>
        <v>#N/A</v>
      </c>
    </row>
    <row r="608" spans="1:57" ht="15" hidden="1" customHeight="1">
      <c r="A608" s="103" t="s">
        <v>2518</v>
      </c>
      <c r="B608" s="103" t="s">
        <v>2519</v>
      </c>
      <c r="C608" s="104" t="s">
        <v>596</v>
      </c>
      <c r="D608" s="456" t="s">
        <v>136</v>
      </c>
      <c r="E608" s="454" t="s">
        <v>136</v>
      </c>
      <c r="G608" s="454" t="s">
        <v>597</v>
      </c>
      <c r="H608" s="454" t="s">
        <v>597</v>
      </c>
      <c r="I608" s="103" t="s">
        <v>139</v>
      </c>
      <c r="J608" s="103" t="s">
        <v>139</v>
      </c>
      <c r="K608" s="458" t="s">
        <v>597</v>
      </c>
      <c r="L608" s="103" t="s">
        <v>446</v>
      </c>
      <c r="M608" s="103" t="s">
        <v>448</v>
      </c>
      <c r="N608" s="103" t="s">
        <v>803</v>
      </c>
      <c r="O608" s="103" t="s">
        <v>616</v>
      </c>
      <c r="P608" s="103" t="s">
        <v>806</v>
      </c>
      <c r="Q608" s="103" t="s">
        <v>589</v>
      </c>
      <c r="R608" s="458" t="s">
        <v>599</v>
      </c>
      <c r="S608" s="503"/>
      <c r="T608" s="103" t="s">
        <v>42</v>
      </c>
      <c r="U608" s="103" t="s">
        <v>136</v>
      </c>
      <c r="V608" s="454" t="str">
        <f>Tabela3[[#This Row],[NOVO 
PRAZO REDE]]</f>
        <v>RÁDIO</v>
      </c>
      <c r="W608" s="454">
        <f>Tabela3[[#This Row],[PRAZO
ATIVAÇÃO]]</f>
        <v>0</v>
      </c>
      <c r="X608" s="103" t="s">
        <v>600</v>
      </c>
      <c r="Y608" s="103" t="str">
        <f>IFERROR("W"&amp;WEEKNUM(Tabela3[[#This Row],[PRAZO RE REVISADO]]),"-")</f>
        <v>-</v>
      </c>
      <c r="Z608" s="103" t="str">
        <f>IFERROR("W"&amp;WEEKNUM(Tabela3[[#This Row],[PRAZO ATIVAÇÃO]]),"-")</f>
        <v>W0</v>
      </c>
      <c r="AA608" s="103">
        <v>2024</v>
      </c>
      <c r="AB608" s="103" t="s">
        <v>139</v>
      </c>
      <c r="AC608" s="103" t="s">
        <v>139</v>
      </c>
      <c r="AD608" s="103" t="s">
        <v>601</v>
      </c>
      <c r="AE608" s="578"/>
      <c r="AF608" s="454"/>
      <c r="AG608" s="474"/>
      <c r="AH608" s="458" t="s">
        <v>602</v>
      </c>
      <c r="AK608" s="103" t="str">
        <f ca="1">IF(Tabela3[[#This Row],[STATUS]]&lt;&gt;"PREVISTO","N/A",IF(Tabela3[[#This Row],[Data_RE_CONGELADA]]="REDE OK","OK",IFERROR(IF(TODAY()-Tabela3[[#This Row],[Data_RE_CONGELADA]]&gt;=0,"ATRASADO",IF(TODAY()-Tabela3[[#This Row],[Data_RE_CONGELADA]]&gt;-5,"VENCENDO",IF(TODAY()-Tabela3[[#This Row],[Data_RE_CONGELADA]]&lt;=0,"NO PRAZO"))),"N/A")))</f>
        <v>N/A</v>
      </c>
      <c r="AL608" s="454" t="s">
        <v>138</v>
      </c>
      <c r="AM608" s="454" t="s">
        <v>137</v>
      </c>
      <c r="AN608" s="458" t="s">
        <v>186</v>
      </c>
      <c r="AP608" s="103" t="s">
        <v>575</v>
      </c>
      <c r="AQ608" s="103" t="s">
        <v>603</v>
      </c>
      <c r="AR608" s="103" t="s">
        <v>575</v>
      </c>
      <c r="AS608" s="103">
        <v>0</v>
      </c>
      <c r="AU608" s="103" t="s">
        <v>604</v>
      </c>
      <c r="BC608" s="103"/>
      <c r="BE608" s="103" t="e">
        <f>VLOOKUP(Tabela3[[#This Row],[ID OSP]],[1]Export!$R:$R,1,0)</f>
        <v>#N/A</v>
      </c>
    </row>
    <row r="609" spans="1:57" ht="15" hidden="1" customHeight="1">
      <c r="A609" s="103" t="s">
        <v>2520</v>
      </c>
      <c r="B609" s="103" t="s">
        <v>2521</v>
      </c>
      <c r="C609" s="104" t="s">
        <v>137</v>
      </c>
      <c r="D609" s="456" t="s">
        <v>252</v>
      </c>
      <c r="E609" s="454" t="s">
        <v>138</v>
      </c>
      <c r="G609" s="454">
        <v>45435</v>
      </c>
      <c r="H609" s="454">
        <v>45435</v>
      </c>
      <c r="I609" s="103" t="s">
        <v>139</v>
      </c>
      <c r="J609" s="103" t="s">
        <v>139</v>
      </c>
      <c r="K609" s="458" t="s">
        <v>2162</v>
      </c>
      <c r="L609" s="103" t="s">
        <v>446</v>
      </c>
      <c r="M609" s="103" t="s">
        <v>460</v>
      </c>
      <c r="N609" s="103" t="s">
        <v>757</v>
      </c>
      <c r="O609" s="103" t="s">
        <v>588</v>
      </c>
      <c r="P609" s="103" t="s">
        <v>589</v>
      </c>
      <c r="Q609" s="103" t="s">
        <v>589</v>
      </c>
      <c r="R609" s="458" t="s">
        <v>630</v>
      </c>
      <c r="S609" s="503"/>
      <c r="T609" s="103" t="s">
        <v>252</v>
      </c>
      <c r="U609" s="103" t="s">
        <v>137</v>
      </c>
      <c r="V609" s="454" t="str">
        <f>Tabela3[[#This Row],[NOVO 
PRAZO REDE]]</f>
        <v>REDE OK</v>
      </c>
      <c r="W609" s="454">
        <f>Tabela3[[#This Row],[PRAZO
ATIVAÇÃO]]</f>
        <v>0</v>
      </c>
      <c r="X609" s="103" t="s">
        <v>482</v>
      </c>
      <c r="Y609" s="103" t="str">
        <f>IFERROR("W"&amp;WEEKNUM(Tabela3[[#This Row],[PRAZO RE REVISADO]]),"-")</f>
        <v>-</v>
      </c>
      <c r="Z609" s="103" t="str">
        <f>IFERROR("W"&amp;WEEKNUM(Tabela3[[#This Row],[PRAZO ATIVAÇÃO]]),"-")</f>
        <v>W0</v>
      </c>
      <c r="AA609" s="103">
        <v>2024</v>
      </c>
      <c r="AB609" s="103">
        <v>490178</v>
      </c>
      <c r="AC609" s="103" t="s">
        <v>268</v>
      </c>
      <c r="AD609" s="103" t="s">
        <v>137</v>
      </c>
      <c r="AE609" s="578"/>
      <c r="AF609" s="454"/>
      <c r="AG609" s="474"/>
      <c r="AH609" s="103"/>
      <c r="AK609" s="103" t="str">
        <f ca="1">IF(Tabela3[[#This Row],[STATUS]]&lt;&gt;"PREVISTO","N/A",IF(Tabela3[[#This Row],[Data_RE_CONGELADA]]="REDE OK","OK",IFERROR(IF(TODAY()-Tabela3[[#This Row],[Data_RE_CONGELADA]]&gt;=0,"ATRASADO",IF(TODAY()-Tabela3[[#This Row],[Data_RE_CONGELADA]]&gt;-5,"VENCENDO",IF(TODAY()-Tabela3[[#This Row],[Data_RE_CONGELADA]]&lt;=0,"NO PRAZO"))),"N/A")))</f>
        <v>N/A</v>
      </c>
      <c r="AL609" s="454" t="s">
        <v>138</v>
      </c>
      <c r="AM609" s="454" t="s">
        <v>137</v>
      </c>
      <c r="AN609" s="458" t="s">
        <v>186</v>
      </c>
      <c r="AP609" s="103" t="s">
        <v>575</v>
      </c>
      <c r="AQ609" s="103" t="s">
        <v>611</v>
      </c>
      <c r="AR609" s="103" t="s">
        <v>575</v>
      </c>
      <c r="AS609" s="103">
        <v>1</v>
      </c>
      <c r="AU609" s="103" t="s">
        <v>604</v>
      </c>
      <c r="BC609" s="103"/>
      <c r="BE609" s="103" t="e">
        <f>VLOOKUP(Tabela3[[#This Row],[ID OSP]],[1]Export!$R:$R,1,0)</f>
        <v>#N/A</v>
      </c>
    </row>
    <row r="610" spans="1:57" ht="15" hidden="1" customHeight="1">
      <c r="A610" s="103" t="s">
        <v>2522</v>
      </c>
      <c r="B610" s="103" t="s">
        <v>2523</v>
      </c>
      <c r="C610" s="540" t="s">
        <v>137</v>
      </c>
      <c r="D610" s="456" t="s">
        <v>252</v>
      </c>
      <c r="E610" s="454" t="s">
        <v>138</v>
      </c>
      <c r="G610" s="454">
        <v>45538</v>
      </c>
      <c r="H610" s="454">
        <v>45558</v>
      </c>
      <c r="I610" s="103" t="s">
        <v>139</v>
      </c>
      <c r="J610" s="103" t="s">
        <v>139</v>
      </c>
      <c r="K610" s="458" t="s">
        <v>2524</v>
      </c>
      <c r="L610" s="103" t="s">
        <v>446</v>
      </c>
      <c r="M610" s="103" t="s">
        <v>448</v>
      </c>
      <c r="N610" s="103" t="s">
        <v>780</v>
      </c>
      <c r="O610" s="103" t="s">
        <v>874</v>
      </c>
      <c r="P610" s="103" t="s">
        <v>705</v>
      </c>
      <c r="Q610" s="103" t="s">
        <v>589</v>
      </c>
      <c r="R610" s="458" t="s">
        <v>617</v>
      </c>
      <c r="S610" s="503"/>
      <c r="T610" s="103" t="s">
        <v>42</v>
      </c>
      <c r="U610" s="103" t="s">
        <v>137</v>
      </c>
      <c r="V610" s="454" t="str">
        <f>Tabela3[[#This Row],[NOVO 
PRAZO REDE]]</f>
        <v>REDE OK</v>
      </c>
      <c r="W610" s="454">
        <f>Tabela3[[#This Row],[PRAZO
ATIVAÇÃO]]</f>
        <v>0</v>
      </c>
      <c r="X610" s="103" t="s">
        <v>500</v>
      </c>
      <c r="Y610" s="103" t="str">
        <f>IFERROR("W"&amp;WEEKNUM(Tabela3[[#This Row],[PRAZO RE REVISADO]]),"-")</f>
        <v>-</v>
      </c>
      <c r="Z610" s="103" t="str">
        <f>IFERROR("W"&amp;WEEKNUM(Tabela3[[#This Row],[PRAZO ATIVAÇÃO]]),"-")</f>
        <v>W0</v>
      </c>
      <c r="AA610" s="103">
        <v>2024</v>
      </c>
      <c r="AB610" s="103">
        <v>512277</v>
      </c>
      <c r="AC610" s="103" t="s">
        <v>592</v>
      </c>
      <c r="AD610" s="103" t="s">
        <v>137</v>
      </c>
      <c r="AE610" s="578"/>
      <c r="AF610" s="454"/>
      <c r="AG610" s="474"/>
      <c r="AH610" s="103"/>
      <c r="AK610" s="103" t="str">
        <f ca="1">IF(Tabela3[[#This Row],[STATUS]]&lt;&gt;"PREVISTO","N/A",IF(Tabela3[[#This Row],[Data_RE_CONGELADA]]="REDE OK","OK",IFERROR(IF(TODAY()-Tabela3[[#This Row],[Data_RE_CONGELADA]]&gt;=0,"ATRASADO",IF(TODAY()-Tabela3[[#This Row],[Data_RE_CONGELADA]]&gt;-5,"VENCENDO",IF(TODAY()-Tabela3[[#This Row],[Data_RE_CONGELADA]]&lt;=0,"NO PRAZO"))),"N/A")))</f>
        <v>N/A</v>
      </c>
      <c r="AL610" s="454" t="s">
        <v>138</v>
      </c>
      <c r="AM610" s="454" t="s">
        <v>137</v>
      </c>
      <c r="AN610" s="458" t="s">
        <v>186</v>
      </c>
      <c r="AP610" s="103" t="s">
        <v>575</v>
      </c>
      <c r="AQ610" s="103" t="s">
        <v>611</v>
      </c>
      <c r="AR610" s="103" t="s">
        <v>575</v>
      </c>
      <c r="AS610" s="103">
        <v>1</v>
      </c>
      <c r="AU610" s="103" t="s">
        <v>604</v>
      </c>
      <c r="BC610" s="103"/>
      <c r="BE610" s="103" t="e">
        <f>VLOOKUP(Tabela3[[#This Row],[ID OSP]],[1]Export!$R:$R,1,0)</f>
        <v>#N/A</v>
      </c>
    </row>
    <row r="611" spans="1:57" ht="15" hidden="1" customHeight="1">
      <c r="A611" s="103" t="s">
        <v>2525</v>
      </c>
      <c r="B611" s="103" t="s">
        <v>2526</v>
      </c>
      <c r="C611" s="104" t="s">
        <v>137</v>
      </c>
      <c r="D611" s="479" t="s">
        <v>252</v>
      </c>
      <c r="E611" s="454" t="s">
        <v>138</v>
      </c>
      <c r="G611" s="454">
        <v>45486</v>
      </c>
      <c r="H611" s="454">
        <v>45488</v>
      </c>
      <c r="I611" s="103" t="s">
        <v>139</v>
      </c>
      <c r="J611" s="103" t="s">
        <v>139</v>
      </c>
      <c r="K611" s="458" t="s">
        <v>628</v>
      </c>
      <c r="L611" s="103" t="s">
        <v>446</v>
      </c>
      <c r="M611" s="103" t="s">
        <v>465</v>
      </c>
      <c r="N611" s="103" t="s">
        <v>629</v>
      </c>
      <c r="O611" s="103" t="s">
        <v>588</v>
      </c>
      <c r="P611" s="103" t="s">
        <v>589</v>
      </c>
      <c r="Q611" s="103" t="s">
        <v>589</v>
      </c>
      <c r="R611" s="458" t="s">
        <v>630</v>
      </c>
      <c r="S611" s="503"/>
      <c r="T611" s="103" t="s">
        <v>252</v>
      </c>
      <c r="U611" s="103" t="s">
        <v>137</v>
      </c>
      <c r="V611" s="454" t="str">
        <f>Tabela3[[#This Row],[NOVO 
PRAZO REDE]]</f>
        <v>REDE OK</v>
      </c>
      <c r="W611" s="454">
        <f>Tabela3[[#This Row],[PRAZO
ATIVAÇÃO]]</f>
        <v>0</v>
      </c>
      <c r="X611" s="103" t="s">
        <v>631</v>
      </c>
      <c r="Y611" s="103" t="str">
        <f>IFERROR("W"&amp;WEEKNUM(Tabela3[[#This Row],[PRAZO RE REVISADO]]),"-")</f>
        <v>-</v>
      </c>
      <c r="Z611" s="103" t="str">
        <f>IFERROR("W"&amp;WEEKNUM(Tabela3[[#This Row],[PRAZO ATIVAÇÃO]]),"-")</f>
        <v>W0</v>
      </c>
      <c r="AA611" s="103">
        <v>2024</v>
      </c>
      <c r="AB611" s="103">
        <v>501052</v>
      </c>
      <c r="AC611" s="103" t="s">
        <v>268</v>
      </c>
      <c r="AD611" s="103" t="s">
        <v>137</v>
      </c>
      <c r="AE611" s="578"/>
      <c r="AF611" s="454"/>
      <c r="AG611" s="474"/>
      <c r="AH611" s="103"/>
      <c r="AK611" s="103" t="str">
        <f ca="1">IF(Tabela3[[#This Row],[STATUS]]&lt;&gt;"PREVISTO","N/A",IF(Tabela3[[#This Row],[Data_RE_CONGELADA]]="REDE OK","OK",IFERROR(IF(TODAY()-Tabela3[[#This Row],[Data_RE_CONGELADA]]&gt;=0,"ATRASADO",IF(TODAY()-Tabela3[[#This Row],[Data_RE_CONGELADA]]&gt;-5,"VENCENDO",IF(TODAY()-Tabela3[[#This Row],[Data_RE_CONGELADA]]&lt;=0,"NO PRAZO"))),"N/A")))</f>
        <v>N/A</v>
      </c>
      <c r="AL611" s="454" t="s">
        <v>138</v>
      </c>
      <c r="AM611" s="454" t="s">
        <v>137</v>
      </c>
      <c r="AN611" s="458" t="s">
        <v>186</v>
      </c>
      <c r="AP611" s="103" t="s">
        <v>575</v>
      </c>
      <c r="AQ611" s="103" t="s">
        <v>611</v>
      </c>
      <c r="AR611" s="103" t="s">
        <v>575</v>
      </c>
      <c r="AS611" s="103">
        <v>0</v>
      </c>
      <c r="AU611" s="103" t="s">
        <v>604</v>
      </c>
      <c r="BC611" s="103"/>
      <c r="BE611" s="103" t="e">
        <f>VLOOKUP(Tabela3[[#This Row],[ID OSP]],[1]Export!$R:$R,1,0)</f>
        <v>#N/A</v>
      </c>
    </row>
    <row r="612" spans="1:57" ht="15" hidden="1" customHeight="1">
      <c r="A612" s="103" t="s">
        <v>2527</v>
      </c>
      <c r="B612" s="103" t="s">
        <v>2528</v>
      </c>
      <c r="C612" s="104" t="s">
        <v>137</v>
      </c>
      <c r="D612" s="456" t="s">
        <v>252</v>
      </c>
      <c r="E612" s="454" t="s">
        <v>138</v>
      </c>
      <c r="G612" s="454">
        <v>45489</v>
      </c>
      <c r="H612" s="454">
        <v>45439</v>
      </c>
      <c r="I612" s="103" t="s">
        <v>139</v>
      </c>
      <c r="J612" s="103" t="s">
        <v>139</v>
      </c>
      <c r="K612" s="458" t="s">
        <v>1952</v>
      </c>
      <c r="L612" s="103" t="s">
        <v>446</v>
      </c>
      <c r="M612" s="103" t="s">
        <v>465</v>
      </c>
      <c r="N612" s="103" t="s">
        <v>629</v>
      </c>
      <c r="O612" s="103" t="s">
        <v>588</v>
      </c>
      <c r="P612" s="103" t="s">
        <v>589</v>
      </c>
      <c r="Q612" s="103" t="s">
        <v>589</v>
      </c>
      <c r="R612" s="458" t="s">
        <v>630</v>
      </c>
      <c r="S612" s="503"/>
      <c r="T612" s="103" t="s">
        <v>252</v>
      </c>
      <c r="U612" s="103" t="s">
        <v>137</v>
      </c>
      <c r="V612" s="454" t="str">
        <f>Tabela3[[#This Row],[NOVO 
PRAZO REDE]]</f>
        <v>REDE OK</v>
      </c>
      <c r="W612" s="454">
        <f>Tabela3[[#This Row],[PRAZO
ATIVAÇÃO]]</f>
        <v>0</v>
      </c>
      <c r="X612" s="103" t="s">
        <v>631</v>
      </c>
      <c r="Y612" s="103" t="str">
        <f>IFERROR("W"&amp;WEEKNUM(Tabela3[[#This Row],[PRAZO RE REVISADO]]),"-")</f>
        <v>-</v>
      </c>
      <c r="Z612" s="103" t="str">
        <f>IFERROR("W"&amp;WEEKNUM(Tabela3[[#This Row],[PRAZO ATIVAÇÃO]]),"-")</f>
        <v>W0</v>
      </c>
      <c r="AA612" s="103">
        <v>2024</v>
      </c>
      <c r="AB612" s="103">
        <v>508019</v>
      </c>
      <c r="AC612" s="103" t="s">
        <v>610</v>
      </c>
      <c r="AD612" s="103" t="s">
        <v>137</v>
      </c>
      <c r="AE612" s="578"/>
      <c r="AF612" s="454"/>
      <c r="AG612" s="474"/>
      <c r="AH612" s="103"/>
      <c r="AK612" s="103" t="str">
        <f ca="1">IF(Tabela3[[#This Row],[STATUS]]&lt;&gt;"PREVISTO","N/A",IF(Tabela3[[#This Row],[Data_RE_CONGELADA]]="REDE OK","OK",IFERROR(IF(TODAY()-Tabela3[[#This Row],[Data_RE_CONGELADA]]&gt;=0,"ATRASADO",IF(TODAY()-Tabela3[[#This Row],[Data_RE_CONGELADA]]&gt;-5,"VENCENDO",IF(TODAY()-Tabela3[[#This Row],[Data_RE_CONGELADA]]&lt;=0,"NO PRAZO"))),"N/A")))</f>
        <v>N/A</v>
      </c>
      <c r="AL612" s="454" t="s">
        <v>138</v>
      </c>
      <c r="AM612" s="454" t="s">
        <v>137</v>
      </c>
      <c r="AN612" s="458" t="s">
        <v>186</v>
      </c>
      <c r="AP612" s="103" t="s">
        <v>575</v>
      </c>
      <c r="AQ612" s="103" t="s">
        <v>611</v>
      </c>
      <c r="AR612" s="103" t="s">
        <v>575</v>
      </c>
      <c r="AS612" s="103">
        <v>0</v>
      </c>
      <c r="AU612" s="103" t="s">
        <v>604</v>
      </c>
      <c r="BC612" s="103"/>
      <c r="BE612" s="103" t="e">
        <f>VLOOKUP(Tabela3[[#This Row],[ID OSP]],[1]Export!$R:$R,1,0)</f>
        <v>#N/A</v>
      </c>
    </row>
    <row r="613" spans="1:57" ht="15" hidden="1" customHeight="1">
      <c r="A613" s="103" t="s">
        <v>2529</v>
      </c>
      <c r="B613" s="103" t="s">
        <v>2530</v>
      </c>
      <c r="C613" s="104" t="s">
        <v>137</v>
      </c>
      <c r="D613" s="456" t="s">
        <v>252</v>
      </c>
      <c r="E613" s="454" t="s">
        <v>138</v>
      </c>
      <c r="G613" s="454">
        <v>45458</v>
      </c>
      <c r="H613" s="454">
        <v>45458</v>
      </c>
      <c r="I613" s="103" t="s">
        <v>139</v>
      </c>
      <c r="J613" s="103" t="s">
        <v>139</v>
      </c>
      <c r="K613" s="458" t="s">
        <v>899</v>
      </c>
      <c r="L613" s="103" t="s">
        <v>446</v>
      </c>
      <c r="M613" s="103" t="s">
        <v>465</v>
      </c>
      <c r="N613" s="103" t="s">
        <v>776</v>
      </c>
      <c r="O613" s="103" t="s">
        <v>588</v>
      </c>
      <c r="P613" s="103" t="s">
        <v>589</v>
      </c>
      <c r="Q613" s="103" t="s">
        <v>589</v>
      </c>
      <c r="S613" s="503"/>
      <c r="T613" s="103" t="s">
        <v>252</v>
      </c>
      <c r="U613" s="103" t="s">
        <v>137</v>
      </c>
      <c r="V613" s="454" t="str">
        <f>Tabela3[[#This Row],[NOVO 
PRAZO REDE]]</f>
        <v>REDE OK</v>
      </c>
      <c r="W613" s="454">
        <f>Tabela3[[#This Row],[PRAZO
ATIVAÇÃO]]</f>
        <v>0</v>
      </c>
      <c r="X613" s="103" t="s">
        <v>631</v>
      </c>
      <c r="Y613" s="103" t="str">
        <f>IFERROR("W"&amp;WEEKNUM(Tabela3[[#This Row],[PRAZO RE REVISADO]]),"-")</f>
        <v>-</v>
      </c>
      <c r="Z613" s="103" t="str">
        <f>IFERROR("W"&amp;WEEKNUM(Tabela3[[#This Row],[PRAZO ATIVAÇÃO]]),"-")</f>
        <v>W0</v>
      </c>
      <c r="AA613" s="103">
        <v>2024</v>
      </c>
      <c r="AB613" s="103">
        <v>508021</v>
      </c>
      <c r="AC613" s="103" t="s">
        <v>572</v>
      </c>
      <c r="AD613" s="103" t="s">
        <v>137</v>
      </c>
      <c r="AE613" s="578"/>
      <c r="AF613" s="103"/>
      <c r="AG613" s="474"/>
      <c r="AH613" s="103"/>
      <c r="AK613" s="103" t="str">
        <f ca="1">IF(Tabela3[[#This Row],[STATUS]]&lt;&gt;"PREVISTO","N/A",IF(Tabela3[[#This Row],[Data_RE_CONGELADA]]="REDE OK","OK",IFERROR(IF(TODAY()-Tabela3[[#This Row],[Data_RE_CONGELADA]]&gt;=0,"ATRASADO",IF(TODAY()-Tabela3[[#This Row],[Data_RE_CONGELADA]]&gt;-5,"VENCENDO",IF(TODAY()-Tabela3[[#This Row],[Data_RE_CONGELADA]]&lt;=0,"NO PRAZO"))),"N/A")))</f>
        <v>N/A</v>
      </c>
      <c r="AL613" s="454" t="s">
        <v>138</v>
      </c>
      <c r="AM613" s="454" t="s">
        <v>137</v>
      </c>
      <c r="AN613" s="458" t="s">
        <v>186</v>
      </c>
      <c r="AP613" s="103" t="s">
        <v>575</v>
      </c>
      <c r="AQ613" s="103" t="s">
        <v>611</v>
      </c>
      <c r="AR613" s="103" t="s">
        <v>575</v>
      </c>
      <c r="AS613" s="103">
        <v>0</v>
      </c>
      <c r="AU613" s="103" t="s">
        <v>604</v>
      </c>
      <c r="BC613" s="103"/>
      <c r="BE613" s="103" t="e">
        <f>VLOOKUP(Tabela3[[#This Row],[ID OSP]],[1]Export!$R:$R,1,0)</f>
        <v>#N/A</v>
      </c>
    </row>
    <row r="614" spans="1:57" ht="15" hidden="1" customHeight="1">
      <c r="A614" s="103" t="s">
        <v>2531</v>
      </c>
      <c r="B614" s="103" t="s">
        <v>2532</v>
      </c>
      <c r="C614" s="104" t="s">
        <v>565</v>
      </c>
      <c r="D614" s="456" t="s">
        <v>566</v>
      </c>
      <c r="E614" s="454" t="s">
        <v>138</v>
      </c>
      <c r="F614" s="454" t="s">
        <v>137</v>
      </c>
      <c r="G614" s="454" t="s">
        <v>607</v>
      </c>
      <c r="H614" s="454" t="s">
        <v>186</v>
      </c>
      <c r="I614" s="103" t="s">
        <v>139</v>
      </c>
      <c r="J614" s="103" t="s">
        <v>139</v>
      </c>
      <c r="K614" s="104" t="s">
        <v>2533</v>
      </c>
      <c r="L614" s="103" t="s">
        <v>446</v>
      </c>
      <c r="M614" s="103" t="s">
        <v>465</v>
      </c>
      <c r="N614" s="103" t="s">
        <v>629</v>
      </c>
      <c r="O614" s="103" t="s">
        <v>588</v>
      </c>
      <c r="P614" s="103" t="s">
        <v>589</v>
      </c>
      <c r="Q614" s="103" t="s">
        <v>589</v>
      </c>
      <c r="S614" s="460"/>
      <c r="T614" s="103" t="s">
        <v>252</v>
      </c>
      <c r="U614" s="103" t="s">
        <v>137</v>
      </c>
      <c r="V614" s="454" t="str">
        <f>Tabela3[[#This Row],[NOVO 
PRAZO REDE]]</f>
        <v>REDE OK</v>
      </c>
      <c r="W614" s="454" t="str">
        <f>Tabela3[[#This Row],[PRAZO
ATIVAÇÃO]]</f>
        <v>ATIVO</v>
      </c>
      <c r="X614" s="103" t="s">
        <v>631</v>
      </c>
      <c r="Y614" s="103" t="str">
        <f>IFERROR("W"&amp;WEEKNUM(Tabela3[[#This Row],[PRAZO RE REVISADO]]),"-")</f>
        <v>-</v>
      </c>
      <c r="Z614" s="103" t="str">
        <f>IFERROR("W"&amp;WEEKNUM(Tabela3[[#This Row],[PRAZO ATIVAÇÃO]]),"-")</f>
        <v>-</v>
      </c>
      <c r="AA614" s="103">
        <v>2024</v>
      </c>
      <c r="AB614" s="103">
        <v>510674</v>
      </c>
      <c r="AC614" s="103" t="s">
        <v>572</v>
      </c>
      <c r="AD614" s="103" t="s">
        <v>137</v>
      </c>
      <c r="AE614" s="578" t="s">
        <v>208</v>
      </c>
      <c r="AF614" s="103"/>
      <c r="AG614" s="474"/>
      <c r="AH614" s="458" t="s">
        <v>2090</v>
      </c>
      <c r="AK614" s="103" t="str">
        <f ca="1">IF(Tabela3[[#This Row],[STATUS]]&lt;&gt;"PREVISTO","N/A",IF(Tabela3[[#This Row],[Data_RE_CONGELADA]]="REDE OK","OK",IFERROR(IF(TODAY()-Tabela3[[#This Row],[Data_RE_CONGELADA]]&gt;=0,"ATRASADO",IF(TODAY()-Tabela3[[#This Row],[Data_RE_CONGELADA]]&gt;-5,"VENCENDO",IF(TODAY()-Tabela3[[#This Row],[Data_RE_CONGELADA]]&lt;=0,"NO PRAZO"))),"N/A")))</f>
        <v>N/A</v>
      </c>
      <c r="AL614" s="454" t="s">
        <v>138</v>
      </c>
      <c r="AM614" s="454" t="s">
        <v>137</v>
      </c>
      <c r="AN614" s="458" t="s">
        <v>186</v>
      </c>
      <c r="AP614" s="103" t="s">
        <v>575</v>
      </c>
      <c r="AQ614" s="103" t="s">
        <v>611</v>
      </c>
      <c r="AR614" s="103" t="s">
        <v>575</v>
      </c>
      <c r="AS614" s="103">
        <v>0</v>
      </c>
      <c r="AU614" s="103" t="s">
        <v>604</v>
      </c>
      <c r="BC614" s="103"/>
      <c r="BE614" s="103" t="e">
        <f>VLOOKUP(Tabela3[[#This Row],[ID OSP]],[1]Export!$R:$R,1,0)</f>
        <v>#N/A</v>
      </c>
    </row>
    <row r="615" spans="1:57" ht="15" hidden="1" customHeight="1">
      <c r="A615" s="103" t="s">
        <v>2534</v>
      </c>
      <c r="B615" s="103" t="s">
        <v>2535</v>
      </c>
      <c r="C615" s="104" t="s">
        <v>137</v>
      </c>
      <c r="D615" s="456" t="s">
        <v>252</v>
      </c>
      <c r="E615" s="454" t="s">
        <v>138</v>
      </c>
      <c r="G615" s="454">
        <v>45433</v>
      </c>
      <c r="H615" s="454">
        <v>45478</v>
      </c>
      <c r="I615" s="103" t="s">
        <v>139</v>
      </c>
      <c r="J615" s="103" t="s">
        <v>139</v>
      </c>
      <c r="K615" s="458" t="s">
        <v>2536</v>
      </c>
      <c r="L615" s="103" t="s">
        <v>446</v>
      </c>
      <c r="M615" s="103" t="s">
        <v>459</v>
      </c>
      <c r="N615" s="103" t="s">
        <v>1255</v>
      </c>
      <c r="O615" s="103" t="s">
        <v>588</v>
      </c>
      <c r="P615" s="103" t="s">
        <v>589</v>
      </c>
      <c r="Q615" s="103" t="s">
        <v>589</v>
      </c>
      <c r="R615" s="458" t="s">
        <v>630</v>
      </c>
      <c r="S615" s="503"/>
      <c r="T615" s="467" t="s">
        <v>252</v>
      </c>
      <c r="U615" s="103" t="s">
        <v>137</v>
      </c>
      <c r="V615" s="454" t="str">
        <f>Tabela3[[#This Row],[NOVO 
PRAZO REDE]]</f>
        <v>REDE OK</v>
      </c>
      <c r="W615" s="454">
        <f>Tabela3[[#This Row],[PRAZO
ATIVAÇÃO]]</f>
        <v>0</v>
      </c>
      <c r="X615" s="103" t="s">
        <v>500</v>
      </c>
      <c r="Y615" s="103" t="str">
        <f>IFERROR("W"&amp;WEEKNUM(Tabela3[[#This Row],[PRAZO RE REVISADO]]),"-")</f>
        <v>-</v>
      </c>
      <c r="Z615" s="103" t="str">
        <f>IFERROR("W"&amp;WEEKNUM(Tabela3[[#This Row],[PRAZO ATIVAÇÃO]]),"-")</f>
        <v>W0</v>
      </c>
      <c r="AA615" s="103">
        <v>2024</v>
      </c>
      <c r="AB615" s="103">
        <v>517859</v>
      </c>
      <c r="AC615" s="103" t="s">
        <v>610</v>
      </c>
      <c r="AD615" s="103" t="s">
        <v>137</v>
      </c>
      <c r="AE615" s="578"/>
      <c r="AF615" s="103"/>
      <c r="AG615" s="474"/>
      <c r="AH615" s="103"/>
      <c r="AK615" s="103" t="str">
        <f ca="1">IF(Tabela3[[#This Row],[STATUS]]&lt;&gt;"PREVISTO","N/A",IF(Tabela3[[#This Row],[Data_RE_CONGELADA]]="REDE OK","OK",IFERROR(IF(TODAY()-Tabela3[[#This Row],[Data_RE_CONGELADA]]&gt;=0,"ATRASADO",IF(TODAY()-Tabela3[[#This Row],[Data_RE_CONGELADA]]&gt;-5,"VENCENDO",IF(TODAY()-Tabela3[[#This Row],[Data_RE_CONGELADA]]&lt;=0,"NO PRAZO"))),"N/A")))</f>
        <v>N/A</v>
      </c>
      <c r="AL615" s="454" t="s">
        <v>138</v>
      </c>
      <c r="AM615" s="454" t="s">
        <v>137</v>
      </c>
      <c r="AN615" s="458" t="s">
        <v>186</v>
      </c>
      <c r="AP615" s="103" t="s">
        <v>575</v>
      </c>
      <c r="AQ615" s="103" t="s">
        <v>611</v>
      </c>
      <c r="AR615" s="103" t="s">
        <v>575</v>
      </c>
      <c r="AS615" s="103">
        <v>0</v>
      </c>
      <c r="AU615" s="103" t="s">
        <v>604</v>
      </c>
      <c r="BC615" s="103"/>
      <c r="BE615" s="103" t="e">
        <f>VLOOKUP(Tabela3[[#This Row],[ID OSP]],[1]Export!$R:$R,1,0)</f>
        <v>#N/A</v>
      </c>
    </row>
    <row r="616" spans="1:57" ht="15" hidden="1" customHeight="1">
      <c r="A616" s="103" t="s">
        <v>2537</v>
      </c>
      <c r="B616" s="103" t="s">
        <v>2538</v>
      </c>
      <c r="C616" s="104" t="s">
        <v>1719</v>
      </c>
      <c r="D616" s="456" t="s">
        <v>566</v>
      </c>
      <c r="E616" s="454" t="s">
        <v>138</v>
      </c>
      <c r="G616" s="454">
        <v>45568</v>
      </c>
      <c r="H616" s="454" t="s">
        <v>186</v>
      </c>
      <c r="I616" s="103" t="s">
        <v>139</v>
      </c>
      <c r="J616" s="103" t="s">
        <v>139</v>
      </c>
      <c r="K616" s="104" t="s">
        <v>2539</v>
      </c>
      <c r="L616" s="103" t="s">
        <v>446</v>
      </c>
      <c r="M616" s="103" t="s">
        <v>448</v>
      </c>
      <c r="N616" s="103" t="s">
        <v>796</v>
      </c>
      <c r="O616" s="103" t="s">
        <v>616</v>
      </c>
      <c r="P616" s="103" t="s">
        <v>2356</v>
      </c>
      <c r="Q616" s="103" t="s">
        <v>589</v>
      </c>
      <c r="R616" s="468" t="s">
        <v>2540</v>
      </c>
      <c r="S616" s="455" t="s">
        <v>2541</v>
      </c>
      <c r="T616" s="103" t="s">
        <v>42</v>
      </c>
      <c r="U616" s="103" t="s">
        <v>52</v>
      </c>
      <c r="V616" s="454" t="str">
        <f>Tabela3[[#This Row],[NOVO 
PRAZO REDE]]</f>
        <v>REDE OK</v>
      </c>
      <c r="W616" s="454">
        <f>Tabela3[[#This Row],[PRAZO
ATIVAÇÃO]]</f>
        <v>0</v>
      </c>
      <c r="X616" s="103" t="s">
        <v>500</v>
      </c>
      <c r="Y616" s="103" t="str">
        <f>IFERROR("W"&amp;WEEKNUM(Tabela3[[#This Row],[PRAZO RE REVISADO]]),"-")</f>
        <v>-</v>
      </c>
      <c r="Z616" s="103" t="str">
        <f>IFERROR("W"&amp;WEEKNUM(Tabela3[[#This Row],[PRAZO ATIVAÇÃO]]),"-")</f>
        <v>W0</v>
      </c>
      <c r="AA616" s="103">
        <v>2024</v>
      </c>
      <c r="AB616" s="103">
        <v>560605</v>
      </c>
      <c r="AC616" s="103" t="s">
        <v>572</v>
      </c>
      <c r="AD616" s="103" t="s">
        <v>1719</v>
      </c>
      <c r="AE616" s="578">
        <v>45954</v>
      </c>
      <c r="AF616" s="454"/>
      <c r="AG616" s="474"/>
      <c r="AH616" s="104" t="s">
        <v>917</v>
      </c>
      <c r="AK616" s="103" t="str">
        <f ca="1">IF(Tabela3[[#This Row],[STATUS]]&lt;&gt;"PREVISTO","N/A",IF(Tabela3[[#This Row],[Data_RE_CONGELADA]]="REDE OK","OK",IFERROR(IF(TODAY()-Tabela3[[#This Row],[Data_RE_CONGELADA]]&gt;=0,"ATRASADO",IF(TODAY()-Tabela3[[#This Row],[Data_RE_CONGELADA]]&gt;-5,"VENCENDO",IF(TODAY()-Tabela3[[#This Row],[Data_RE_CONGELADA]]&lt;=0,"NO PRAZO"))),"N/A")))</f>
        <v>N/A</v>
      </c>
      <c r="AL616" s="454">
        <v>45569</v>
      </c>
      <c r="AM616" s="454">
        <v>45572</v>
      </c>
      <c r="AN616" s="458" t="s">
        <v>186</v>
      </c>
      <c r="AO616" s="458" t="s">
        <v>654</v>
      </c>
      <c r="AP616" s="103" t="s">
        <v>575</v>
      </c>
      <c r="AQ616" s="103" t="s">
        <v>611</v>
      </c>
      <c r="AR616" s="103" t="s">
        <v>575</v>
      </c>
      <c r="AS616" s="103">
        <v>0</v>
      </c>
      <c r="AU616" s="103" t="s">
        <v>604</v>
      </c>
      <c r="BC616" s="103"/>
      <c r="BE616" s="103" t="e">
        <f>VLOOKUP(Tabela3[[#This Row],[ID OSP]],[1]Export!$R:$R,1,0)</f>
        <v>#N/A</v>
      </c>
    </row>
    <row r="617" spans="1:57" ht="15" hidden="1" customHeight="1">
      <c r="A617" s="103" t="s">
        <v>456</v>
      </c>
      <c r="B617" s="103" t="s">
        <v>2542</v>
      </c>
      <c r="C617" s="104" t="s">
        <v>137</v>
      </c>
      <c r="D617" s="454" t="s">
        <v>252</v>
      </c>
      <c r="E617" s="454" t="s">
        <v>138</v>
      </c>
      <c r="G617" s="454">
        <v>45303</v>
      </c>
      <c r="H617" s="454">
        <v>45303</v>
      </c>
      <c r="I617" s="103" t="s">
        <v>139</v>
      </c>
      <c r="J617" s="103" t="s">
        <v>139</v>
      </c>
      <c r="K617" s="458" t="s">
        <v>731</v>
      </c>
      <c r="L617" s="103" t="s">
        <v>444</v>
      </c>
      <c r="M617" s="103" t="s">
        <v>456</v>
      </c>
      <c r="N617" s="103" t="s">
        <v>186</v>
      </c>
      <c r="O617" s="103" t="s">
        <v>588</v>
      </c>
      <c r="P617" s="103" t="s">
        <v>1910</v>
      </c>
      <c r="Q617" s="103" t="s">
        <v>589</v>
      </c>
      <c r="R617" s="458" t="s">
        <v>665</v>
      </c>
      <c r="S617" s="503"/>
      <c r="T617" s="103" t="s">
        <v>42</v>
      </c>
      <c r="U617" s="103" t="s">
        <v>137</v>
      </c>
      <c r="V617" s="454" t="str">
        <f>Tabela3[[#This Row],[NOVO 
PRAZO REDE]]</f>
        <v>REDE OK</v>
      </c>
      <c r="W617" s="454">
        <f>Tabela3[[#This Row],[PRAZO
ATIVAÇÃO]]</f>
        <v>0</v>
      </c>
      <c r="X617" s="103" t="s">
        <v>667</v>
      </c>
      <c r="Y617" s="103" t="str">
        <f>IFERROR("W"&amp;WEEKNUM(Tabela3[[#This Row],[PRAZO RE REVISADO]]),"-")</f>
        <v>-</v>
      </c>
      <c r="Z617" s="103" t="str">
        <f>IFERROR("W"&amp;WEEKNUM(Tabela3[[#This Row],[PRAZO ATIVAÇÃO]]),"-")</f>
        <v>W0</v>
      </c>
      <c r="AA617" s="103">
        <v>2024</v>
      </c>
      <c r="AB617" s="103" t="s">
        <v>139</v>
      </c>
      <c r="AC617" s="103" t="s">
        <v>139</v>
      </c>
      <c r="AD617" s="103" t="s">
        <v>137</v>
      </c>
      <c r="AE617" s="578"/>
      <c r="AF617" s="103"/>
      <c r="AG617" s="474"/>
      <c r="AH617" s="103"/>
      <c r="AK617" s="103" t="str">
        <f ca="1">IF(Tabela3[[#This Row],[STATUS]]&lt;&gt;"PREVISTO","N/A",IF(Tabela3[[#This Row],[Data_RE_CONGELADA]]="REDE OK","OK",IFERROR(IF(TODAY()-Tabela3[[#This Row],[Data_RE_CONGELADA]]&gt;=0,"ATRASADO",IF(TODAY()-Tabela3[[#This Row],[Data_RE_CONGELADA]]&gt;-5,"VENCENDO",IF(TODAY()-Tabela3[[#This Row],[Data_RE_CONGELADA]]&lt;=0,"NO PRAZO"))),"N/A")))</f>
        <v>N/A</v>
      </c>
      <c r="AL617" s="454" t="s">
        <v>138</v>
      </c>
      <c r="AM617" s="454" t="s">
        <v>137</v>
      </c>
      <c r="AN617" s="458" t="s">
        <v>186</v>
      </c>
      <c r="AP617" s="103" t="s">
        <v>575</v>
      </c>
      <c r="AQ617" s="103" t="s">
        <v>611</v>
      </c>
      <c r="AR617" s="103" t="s">
        <v>575</v>
      </c>
      <c r="AS617" s="103">
        <v>1</v>
      </c>
      <c r="AU617" s="103" t="s">
        <v>604</v>
      </c>
      <c r="BC617" s="103"/>
      <c r="BE617" s="103" t="e">
        <f>VLOOKUP(Tabela3[[#This Row],[ID OSP]],[1]Export!$R:$R,1,0)</f>
        <v>#N/A</v>
      </c>
    </row>
    <row r="618" spans="1:57" ht="15" hidden="1" customHeight="1">
      <c r="A618" s="103" t="s">
        <v>2543</v>
      </c>
      <c r="B618" s="103" t="s">
        <v>2544</v>
      </c>
      <c r="C618" s="104" t="s">
        <v>137</v>
      </c>
      <c r="D618" s="456" t="s">
        <v>252</v>
      </c>
      <c r="E618" s="454" t="s">
        <v>138</v>
      </c>
      <c r="G618" s="454">
        <v>45453</v>
      </c>
      <c r="H618" s="454">
        <v>45460</v>
      </c>
      <c r="I618" s="103" t="s">
        <v>139</v>
      </c>
      <c r="J618" s="103" t="s">
        <v>139</v>
      </c>
      <c r="K618" s="458" t="s">
        <v>2545</v>
      </c>
      <c r="L618" s="103" t="s">
        <v>446</v>
      </c>
      <c r="M618" s="103" t="s">
        <v>459</v>
      </c>
      <c r="N618" s="103" t="s">
        <v>186</v>
      </c>
      <c r="O618" s="103" t="s">
        <v>588</v>
      </c>
      <c r="P618" s="103" t="s">
        <v>589</v>
      </c>
      <c r="Q618" s="103" t="s">
        <v>589</v>
      </c>
      <c r="R618" s="458" t="s">
        <v>630</v>
      </c>
      <c r="S618" s="503"/>
      <c r="T618" s="103" t="s">
        <v>252</v>
      </c>
      <c r="U618" s="103" t="s">
        <v>137</v>
      </c>
      <c r="V618" s="454" t="str">
        <f>Tabela3[[#This Row],[NOVO 
PRAZO REDE]]</f>
        <v>REDE OK</v>
      </c>
      <c r="W618" s="454">
        <f>Tabela3[[#This Row],[PRAZO
ATIVAÇÃO]]</f>
        <v>0</v>
      </c>
      <c r="X618" s="103" t="s">
        <v>500</v>
      </c>
      <c r="Y618" s="103" t="str">
        <f>IFERROR("W"&amp;WEEKNUM(Tabela3[[#This Row],[PRAZO RE REVISADO]]),"-")</f>
        <v>-</v>
      </c>
      <c r="Z618" s="103" t="str">
        <f>IFERROR("W"&amp;WEEKNUM(Tabela3[[#This Row],[PRAZO ATIVAÇÃO]]),"-")</f>
        <v>W0</v>
      </c>
      <c r="AA618" s="103">
        <v>2024</v>
      </c>
      <c r="AB618" s="103">
        <v>511951</v>
      </c>
      <c r="AC618" s="103" t="s">
        <v>572</v>
      </c>
      <c r="AD618" s="103" t="s">
        <v>137</v>
      </c>
      <c r="AE618" s="578"/>
      <c r="AF618" s="103"/>
      <c r="AG618" s="474"/>
      <c r="AH618" s="103"/>
      <c r="AK618" s="103" t="str">
        <f ca="1">IF(Tabela3[[#This Row],[STATUS]]&lt;&gt;"PREVISTO","N/A",IF(Tabela3[[#This Row],[Data_RE_CONGELADA]]="REDE OK","OK",IFERROR(IF(TODAY()-Tabela3[[#This Row],[Data_RE_CONGELADA]]&gt;=0,"ATRASADO",IF(TODAY()-Tabela3[[#This Row],[Data_RE_CONGELADA]]&gt;-5,"VENCENDO",IF(TODAY()-Tabela3[[#This Row],[Data_RE_CONGELADA]]&lt;=0,"NO PRAZO"))),"N/A")))</f>
        <v>N/A</v>
      </c>
      <c r="AL618" s="454" t="s">
        <v>138</v>
      </c>
      <c r="AM618" s="454" t="s">
        <v>137</v>
      </c>
      <c r="AN618" s="458" t="s">
        <v>186</v>
      </c>
      <c r="AP618" s="103" t="s">
        <v>575</v>
      </c>
      <c r="AQ618" s="103" t="s">
        <v>611</v>
      </c>
      <c r="AR618" s="103" t="s">
        <v>575</v>
      </c>
      <c r="AS618" s="103">
        <v>1</v>
      </c>
      <c r="AU618" s="103" t="s">
        <v>604</v>
      </c>
      <c r="BC618" s="103"/>
      <c r="BE618" s="103" t="e">
        <f>VLOOKUP(Tabela3[[#This Row],[ID OSP]],[1]Export!$R:$R,1,0)</f>
        <v>#N/A</v>
      </c>
    </row>
    <row r="619" spans="1:57" ht="15" hidden="1" customHeight="1">
      <c r="A619" s="103" t="s">
        <v>2546</v>
      </c>
      <c r="B619" s="103" t="s">
        <v>2547</v>
      </c>
      <c r="C619" s="104" t="s">
        <v>137</v>
      </c>
      <c r="D619" s="454" t="s">
        <v>252</v>
      </c>
      <c r="E619" s="454" t="s">
        <v>138</v>
      </c>
      <c r="G619" s="454">
        <v>45498</v>
      </c>
      <c r="H619" s="454">
        <v>45502</v>
      </c>
      <c r="I619" s="103" t="s">
        <v>139</v>
      </c>
      <c r="J619" s="103" t="s">
        <v>139</v>
      </c>
      <c r="K619" s="458" t="s">
        <v>2548</v>
      </c>
      <c r="L619" s="103" t="s">
        <v>446</v>
      </c>
      <c r="M619" s="103" t="s">
        <v>443</v>
      </c>
      <c r="N619" s="103" t="s">
        <v>1225</v>
      </c>
      <c r="O619" s="103" t="s">
        <v>588</v>
      </c>
      <c r="P619" s="103" t="s">
        <v>1910</v>
      </c>
      <c r="Q619" s="103" t="s">
        <v>589</v>
      </c>
      <c r="R619" s="458" t="s">
        <v>857</v>
      </c>
      <c r="S619" s="503"/>
      <c r="T619" s="103" t="s">
        <v>42</v>
      </c>
      <c r="U619" s="103" t="s">
        <v>137</v>
      </c>
      <c r="V619" s="454" t="str">
        <f>Tabela3[[#This Row],[NOVO 
PRAZO REDE]]</f>
        <v>REDE OK</v>
      </c>
      <c r="W619" s="454">
        <f>Tabela3[[#This Row],[PRAZO
ATIVAÇÃO]]</f>
        <v>0</v>
      </c>
      <c r="X619" s="103" t="s">
        <v>500</v>
      </c>
      <c r="Y619" s="103" t="str">
        <f>IFERROR("W"&amp;WEEKNUM(Tabela3[[#This Row],[PRAZO RE REVISADO]]),"-")</f>
        <v>-</v>
      </c>
      <c r="Z619" s="103" t="str">
        <f>IFERROR("W"&amp;WEEKNUM(Tabela3[[#This Row],[PRAZO ATIVAÇÃO]]),"-")</f>
        <v>W0</v>
      </c>
      <c r="AA619" s="103">
        <v>2024</v>
      </c>
      <c r="AB619" s="103">
        <v>507382</v>
      </c>
      <c r="AC619" s="103" t="s">
        <v>572</v>
      </c>
      <c r="AD619" s="103" t="s">
        <v>137</v>
      </c>
      <c r="AE619" s="578"/>
      <c r="AF619" s="103"/>
      <c r="AG619" s="474"/>
      <c r="AH619" s="103"/>
      <c r="AK619" s="103" t="str">
        <f ca="1">IF(Tabela3[[#This Row],[STATUS]]&lt;&gt;"PREVISTO","N/A",IF(Tabela3[[#This Row],[Data_RE_CONGELADA]]="REDE OK","OK",IFERROR(IF(TODAY()-Tabela3[[#This Row],[Data_RE_CONGELADA]]&gt;=0,"ATRASADO",IF(TODAY()-Tabela3[[#This Row],[Data_RE_CONGELADA]]&gt;-5,"VENCENDO",IF(TODAY()-Tabela3[[#This Row],[Data_RE_CONGELADA]]&lt;=0,"NO PRAZO"))),"N/A")))</f>
        <v>N/A</v>
      </c>
      <c r="AL619" s="454" t="s">
        <v>138</v>
      </c>
      <c r="AM619" s="454" t="s">
        <v>137</v>
      </c>
      <c r="AN619" s="458" t="s">
        <v>186</v>
      </c>
      <c r="AP619" s="103" t="s">
        <v>575</v>
      </c>
      <c r="AQ619" s="103" t="s">
        <v>611</v>
      </c>
      <c r="AR619" s="103" t="s">
        <v>575</v>
      </c>
      <c r="AS619" s="103">
        <v>0</v>
      </c>
      <c r="AU619" s="103" t="s">
        <v>604</v>
      </c>
      <c r="BC619" s="103"/>
      <c r="BE619" s="103" t="e">
        <f>VLOOKUP(Tabela3[[#This Row],[ID OSP]],[1]Export!$R:$R,1,0)</f>
        <v>#N/A</v>
      </c>
    </row>
    <row r="620" spans="1:57" ht="15" hidden="1" customHeight="1">
      <c r="A620" s="103" t="s">
        <v>2549</v>
      </c>
      <c r="B620" s="103" t="s">
        <v>2550</v>
      </c>
      <c r="C620" s="104" t="s">
        <v>137</v>
      </c>
      <c r="D620" s="454" t="s">
        <v>136</v>
      </c>
      <c r="E620" s="454" t="s">
        <v>136</v>
      </c>
      <c r="G620" s="454" t="s">
        <v>597</v>
      </c>
      <c r="H620" s="454" t="s">
        <v>597</v>
      </c>
      <c r="I620" s="103" t="s">
        <v>139</v>
      </c>
      <c r="J620" s="103" t="s">
        <v>139</v>
      </c>
      <c r="K620" s="458" t="s">
        <v>597</v>
      </c>
      <c r="L620" s="103" t="s">
        <v>468</v>
      </c>
      <c r="M620" s="103" t="s">
        <v>597</v>
      </c>
      <c r="N620" s="103" t="s">
        <v>597</v>
      </c>
      <c r="P620" s="103" t="s">
        <v>712</v>
      </c>
      <c r="Q620" s="103" t="s">
        <v>712</v>
      </c>
      <c r="R620" s="458" t="s">
        <v>599</v>
      </c>
      <c r="S620" s="503"/>
      <c r="T620" s="103" t="s">
        <v>42</v>
      </c>
      <c r="U620" s="103" t="s">
        <v>136</v>
      </c>
      <c r="V620" s="454" t="str">
        <f>Tabela3[[#This Row],[NOVO 
PRAZO REDE]]</f>
        <v>RÁDIO</v>
      </c>
      <c r="W620" s="454">
        <f>Tabela3[[#This Row],[PRAZO
ATIVAÇÃO]]</f>
        <v>0</v>
      </c>
      <c r="X620" s="103" t="s">
        <v>600</v>
      </c>
      <c r="Y620" s="103" t="str">
        <f>IFERROR("W"&amp;WEEKNUM(Tabela3[[#This Row],[PRAZO RE REVISADO]]),"-")</f>
        <v>-</v>
      </c>
      <c r="Z620" s="103" t="str">
        <f>IFERROR("W"&amp;WEEKNUM(Tabela3[[#This Row],[PRAZO ATIVAÇÃO]]),"-")</f>
        <v>W0</v>
      </c>
      <c r="AA620" s="103">
        <v>2024</v>
      </c>
      <c r="AB620" s="103" t="s">
        <v>139</v>
      </c>
      <c r="AC620" s="103" t="s">
        <v>139</v>
      </c>
      <c r="AD620" s="103" t="s">
        <v>601</v>
      </c>
      <c r="AE620" s="578"/>
      <c r="AF620" s="103"/>
      <c r="AG620" s="474"/>
      <c r="AH620" s="103" t="e">
        <f>VLOOKUP(Tabela3[[#This Row],[SITE]],#REF!,8,0)</f>
        <v>#REF!</v>
      </c>
      <c r="AK620" s="103" t="str">
        <f ca="1">IF(Tabela3[[#This Row],[STATUS]]&lt;&gt;"PREVISTO","N/A",IF(Tabela3[[#This Row],[Data_RE_CONGELADA]]="REDE OK","OK",IFERROR(IF(TODAY()-Tabela3[[#This Row],[Data_RE_CONGELADA]]&gt;=0,"ATRASADO",IF(TODAY()-Tabela3[[#This Row],[Data_RE_CONGELADA]]&gt;-5,"VENCENDO",IF(TODAY()-Tabela3[[#This Row],[Data_RE_CONGELADA]]&lt;=0,"NO PRAZO"))),"N/A")))</f>
        <v>N/A</v>
      </c>
      <c r="AL620" s="454" t="s">
        <v>597</v>
      </c>
      <c r="AM620" s="454" t="s">
        <v>136</v>
      </c>
      <c r="AN620" s="458" t="s">
        <v>186</v>
      </c>
      <c r="AP620" s="103" t="s">
        <v>575</v>
      </c>
      <c r="AQ620" s="103" t="s">
        <v>603</v>
      </c>
      <c r="AR620" s="103" t="s">
        <v>576</v>
      </c>
      <c r="AS620" s="103">
        <v>0</v>
      </c>
      <c r="AU620" s="103" t="s">
        <v>648</v>
      </c>
      <c r="AV620" s="103" t="s">
        <v>580</v>
      </c>
      <c r="AW620" s="103" t="s">
        <v>580</v>
      </c>
      <c r="AX620" s="103" t="s">
        <v>580</v>
      </c>
      <c r="AY620" s="103" t="s">
        <v>580</v>
      </c>
      <c r="AZ620" s="103" t="s">
        <v>580</v>
      </c>
      <c r="BA620" s="103" t="s">
        <v>580</v>
      </c>
      <c r="BB620" s="103" t="s">
        <v>714</v>
      </c>
      <c r="BC620" s="103"/>
      <c r="BE620" s="103" t="e">
        <f>VLOOKUP(Tabela3[[#This Row],[ID OSP]],[1]Export!$R:$R,1,0)</f>
        <v>#N/A</v>
      </c>
    </row>
    <row r="621" spans="1:57" ht="15" hidden="1" customHeight="1">
      <c r="A621" s="103" t="s">
        <v>2551</v>
      </c>
      <c r="B621" s="103" t="s">
        <v>2552</v>
      </c>
      <c r="C621" s="104" t="s">
        <v>137</v>
      </c>
      <c r="D621" s="456" t="s">
        <v>252</v>
      </c>
      <c r="E621" s="454" t="s">
        <v>138</v>
      </c>
      <c r="G621" s="454">
        <v>45447</v>
      </c>
      <c r="H621" s="454">
        <v>45457</v>
      </c>
      <c r="I621" s="103" t="s">
        <v>139</v>
      </c>
      <c r="J621" s="103" t="s">
        <v>139</v>
      </c>
      <c r="K621" s="458" t="s">
        <v>789</v>
      </c>
      <c r="L621" s="103" t="s">
        <v>446</v>
      </c>
      <c r="M621" s="103" t="s">
        <v>459</v>
      </c>
      <c r="N621" s="103" t="s">
        <v>186</v>
      </c>
      <c r="O621" s="103" t="s">
        <v>588</v>
      </c>
      <c r="P621" s="103" t="s">
        <v>589</v>
      </c>
      <c r="Q621" s="103" t="s">
        <v>589</v>
      </c>
      <c r="R621" s="458" t="s">
        <v>630</v>
      </c>
      <c r="S621" s="503"/>
      <c r="T621" s="103" t="s">
        <v>252</v>
      </c>
      <c r="U621" s="103" t="s">
        <v>137</v>
      </c>
      <c r="V621" s="454" t="str">
        <f>Tabela3[[#This Row],[NOVO 
PRAZO REDE]]</f>
        <v>REDE OK</v>
      </c>
      <c r="W621" s="454">
        <f>Tabela3[[#This Row],[PRAZO
ATIVAÇÃO]]</f>
        <v>0</v>
      </c>
      <c r="X621" s="103" t="s">
        <v>500</v>
      </c>
      <c r="Y621" s="103" t="str">
        <f>IFERROR("W"&amp;WEEKNUM(Tabela3[[#This Row],[PRAZO RE REVISADO]]),"-")</f>
        <v>-</v>
      </c>
      <c r="Z621" s="103" t="str">
        <f>IFERROR("W"&amp;WEEKNUM(Tabela3[[#This Row],[PRAZO ATIVAÇÃO]]),"-")</f>
        <v>W0</v>
      </c>
      <c r="AA621" s="103">
        <v>2024</v>
      </c>
      <c r="AB621" s="103">
        <v>517857</v>
      </c>
      <c r="AC621" s="103" t="s">
        <v>610</v>
      </c>
      <c r="AD621" s="103" t="s">
        <v>137</v>
      </c>
      <c r="AE621" s="578"/>
      <c r="AF621" s="103"/>
      <c r="AG621" s="474"/>
      <c r="AH621" s="103"/>
      <c r="AK621" s="103" t="str">
        <f ca="1">IF(Tabela3[[#This Row],[STATUS]]&lt;&gt;"PREVISTO","N/A",IF(Tabela3[[#This Row],[Data_RE_CONGELADA]]="REDE OK","OK",IFERROR(IF(TODAY()-Tabela3[[#This Row],[Data_RE_CONGELADA]]&gt;=0,"ATRASADO",IF(TODAY()-Tabela3[[#This Row],[Data_RE_CONGELADA]]&gt;-5,"VENCENDO",IF(TODAY()-Tabela3[[#This Row],[Data_RE_CONGELADA]]&lt;=0,"NO PRAZO"))),"N/A")))</f>
        <v>N/A</v>
      </c>
      <c r="AL621" s="454" t="s">
        <v>138</v>
      </c>
      <c r="AM621" s="454" t="s">
        <v>137</v>
      </c>
      <c r="AN621" s="458" t="s">
        <v>186</v>
      </c>
      <c r="AP621" s="103" t="s">
        <v>575</v>
      </c>
      <c r="AQ621" s="103" t="s">
        <v>611</v>
      </c>
      <c r="AR621" s="103" t="s">
        <v>575</v>
      </c>
      <c r="AS621" s="103">
        <v>0</v>
      </c>
      <c r="AU621" s="103" t="s">
        <v>604</v>
      </c>
      <c r="BC621" s="103"/>
      <c r="BE621" s="103" t="e">
        <f>VLOOKUP(Tabela3[[#This Row],[ID OSP]],[1]Export!$R:$R,1,0)</f>
        <v>#N/A</v>
      </c>
    </row>
    <row r="622" spans="1:57" ht="15" hidden="1" customHeight="1">
      <c r="A622" s="103" t="s">
        <v>2553</v>
      </c>
      <c r="B622" s="103" t="s">
        <v>2554</v>
      </c>
      <c r="C622" s="104" t="s">
        <v>596</v>
      </c>
      <c r="D622" s="454" t="s">
        <v>136</v>
      </c>
      <c r="E622" s="454" t="s">
        <v>136</v>
      </c>
      <c r="G622" s="454" t="s">
        <v>597</v>
      </c>
      <c r="H622" s="454" t="s">
        <v>597</v>
      </c>
      <c r="I622" s="103" t="s">
        <v>139</v>
      </c>
      <c r="J622" s="103" t="s">
        <v>139</v>
      </c>
      <c r="K622" s="458" t="s">
        <v>2555</v>
      </c>
      <c r="L622" s="103" t="s">
        <v>446</v>
      </c>
      <c r="M622" s="103" t="s">
        <v>455</v>
      </c>
      <c r="N622" s="103" t="s">
        <v>455</v>
      </c>
      <c r="O622" s="103" t="s">
        <v>663</v>
      </c>
      <c r="P622" s="103" t="s">
        <v>653</v>
      </c>
      <c r="Q622" s="103" t="s">
        <v>589</v>
      </c>
      <c r="R622" s="458" t="s">
        <v>2556</v>
      </c>
      <c r="S622" s="503" t="s">
        <v>186</v>
      </c>
      <c r="T622" s="103" t="s">
        <v>42</v>
      </c>
      <c r="U622" s="103" t="s">
        <v>136</v>
      </c>
      <c r="V622" s="454" t="str">
        <f>Tabela3[[#This Row],[NOVO 
PRAZO REDE]]</f>
        <v>RÁDIO</v>
      </c>
      <c r="W622" s="454">
        <f>Tabela3[[#This Row],[PRAZO
ATIVAÇÃO]]</f>
        <v>0</v>
      </c>
      <c r="X622" s="103" t="s">
        <v>500</v>
      </c>
      <c r="Y622" s="103" t="str">
        <f>IFERROR("W"&amp;WEEKNUM(Tabela3[[#This Row],[PRAZO RE REVISADO]]),"-")</f>
        <v>-</v>
      </c>
      <c r="Z622" s="103" t="str">
        <f>IFERROR("W"&amp;WEEKNUM(Tabela3[[#This Row],[PRAZO ATIVAÇÃO]]),"-")</f>
        <v>W0</v>
      </c>
      <c r="AA622" s="103">
        <v>2024</v>
      </c>
      <c r="AB622" s="103">
        <v>512349</v>
      </c>
      <c r="AC622" s="103" t="s">
        <v>592</v>
      </c>
      <c r="AD622" s="103" t="s">
        <v>601</v>
      </c>
      <c r="AE622" s="578"/>
      <c r="AF622" s="103"/>
      <c r="AG622" s="474"/>
      <c r="AH622" s="458" t="s">
        <v>602</v>
      </c>
      <c r="AK622" s="103" t="str">
        <f ca="1">IF(Tabela3[[#This Row],[STATUS]]&lt;&gt;"PREVISTO","N/A",IF(Tabela3[[#This Row],[Data_RE_CONGELADA]]="REDE OK","OK",IFERROR(IF(TODAY()-Tabela3[[#This Row],[Data_RE_CONGELADA]]&gt;=0,"ATRASADO",IF(TODAY()-Tabela3[[#This Row],[Data_RE_CONGELADA]]&gt;-5,"VENCENDO",IF(TODAY()-Tabela3[[#This Row],[Data_RE_CONGELADA]]&lt;=0,"NO PRAZO"))),"N/A")))</f>
        <v>N/A</v>
      </c>
      <c r="AL622" s="454" t="s">
        <v>1985</v>
      </c>
      <c r="AM622" s="454" t="s">
        <v>618</v>
      </c>
      <c r="AN622" s="458" t="s">
        <v>2557</v>
      </c>
      <c r="AP622" s="103" t="s">
        <v>575</v>
      </c>
      <c r="AQ622" s="103" t="s">
        <v>603</v>
      </c>
      <c r="AR622" s="103" t="s">
        <v>1985</v>
      </c>
      <c r="AS622" s="103">
        <v>0</v>
      </c>
      <c r="AU622" s="103" t="s">
        <v>604</v>
      </c>
      <c r="BC622" s="103"/>
      <c r="BE622" s="103" t="e">
        <f>VLOOKUP(Tabela3[[#This Row],[ID OSP]],[1]Export!$R:$R,1,0)</f>
        <v>#N/A</v>
      </c>
    </row>
    <row r="623" spans="1:57" ht="15" hidden="1" customHeight="1">
      <c r="A623" s="103" t="s">
        <v>2558</v>
      </c>
      <c r="B623" s="103" t="s">
        <v>2559</v>
      </c>
      <c r="C623" s="104" t="s">
        <v>137</v>
      </c>
      <c r="D623" s="454" t="s">
        <v>252</v>
      </c>
      <c r="E623" s="454" t="s">
        <v>138</v>
      </c>
      <c r="G623" s="454">
        <v>45423</v>
      </c>
      <c r="H623" s="454">
        <v>45423</v>
      </c>
      <c r="I623" s="103" t="s">
        <v>139</v>
      </c>
      <c r="J623" s="103" t="s">
        <v>139</v>
      </c>
      <c r="K623" s="458" t="s">
        <v>1254</v>
      </c>
      <c r="L623" s="103" t="s">
        <v>446</v>
      </c>
      <c r="M623" s="103" t="s">
        <v>459</v>
      </c>
      <c r="N623" s="103" t="s">
        <v>1255</v>
      </c>
      <c r="O623" s="103" t="s">
        <v>588</v>
      </c>
      <c r="P623" s="103" t="s">
        <v>589</v>
      </c>
      <c r="Q623" s="103" t="s">
        <v>589</v>
      </c>
      <c r="R623" s="512" t="s">
        <v>658</v>
      </c>
      <c r="S623" s="503"/>
      <c r="T623" s="103" t="s">
        <v>252</v>
      </c>
      <c r="U623" s="103" t="s">
        <v>137</v>
      </c>
      <c r="V623" s="454" t="str">
        <f>Tabela3[[#This Row],[NOVO 
PRAZO REDE]]</f>
        <v>REDE OK</v>
      </c>
      <c r="W623" s="454">
        <f>Tabela3[[#This Row],[PRAZO
ATIVAÇÃO]]</f>
        <v>0</v>
      </c>
      <c r="X623" s="103" t="s">
        <v>482</v>
      </c>
      <c r="Y623" s="103" t="str">
        <f>IFERROR("W"&amp;WEEKNUM(Tabela3[[#This Row],[PRAZO RE REVISADO]]),"-")</f>
        <v>-</v>
      </c>
      <c r="Z623" s="103" t="str">
        <f>IFERROR("W"&amp;WEEKNUM(Tabela3[[#This Row],[PRAZO ATIVAÇÃO]]),"-")</f>
        <v>W0</v>
      </c>
      <c r="AA623" s="103">
        <v>2024</v>
      </c>
      <c r="AB623" s="103" t="s">
        <v>139</v>
      </c>
      <c r="AC623" s="103" t="s">
        <v>139</v>
      </c>
      <c r="AD623" s="103" t="s">
        <v>137</v>
      </c>
      <c r="AE623" s="578"/>
      <c r="AF623" s="103"/>
      <c r="AG623" s="474"/>
      <c r="AH623" s="103"/>
      <c r="AK623" s="103" t="str">
        <f ca="1">IF(Tabela3[[#This Row],[STATUS]]&lt;&gt;"PREVISTO","N/A",IF(Tabela3[[#This Row],[Data_RE_CONGELADA]]="REDE OK","OK",IFERROR(IF(TODAY()-Tabela3[[#This Row],[Data_RE_CONGELADA]]&gt;=0,"ATRASADO",IF(TODAY()-Tabela3[[#This Row],[Data_RE_CONGELADA]]&gt;-5,"VENCENDO",IF(TODAY()-Tabela3[[#This Row],[Data_RE_CONGELADA]]&lt;=0,"NO PRAZO"))),"N/A")))</f>
        <v>N/A</v>
      </c>
      <c r="AL623" s="454" t="s">
        <v>138</v>
      </c>
      <c r="AM623" s="454" t="s">
        <v>137</v>
      </c>
      <c r="AN623" s="458" t="s">
        <v>186</v>
      </c>
      <c r="AP623" s="103" t="s">
        <v>575</v>
      </c>
      <c r="AQ623" s="103" t="s">
        <v>611</v>
      </c>
      <c r="AR623" s="103" t="s">
        <v>575</v>
      </c>
      <c r="AS623" s="103">
        <v>0</v>
      </c>
      <c r="AU623" s="103" t="s">
        <v>604</v>
      </c>
      <c r="BC623" s="103"/>
      <c r="BE623" s="103" t="e">
        <f>VLOOKUP(Tabela3[[#This Row],[ID OSP]],[1]Export!$R:$R,1,0)</f>
        <v>#N/A</v>
      </c>
    </row>
    <row r="624" spans="1:57" ht="15" hidden="1" customHeight="1">
      <c r="A624" s="103" t="s">
        <v>2560</v>
      </c>
      <c r="B624" s="103" t="s">
        <v>2561</v>
      </c>
      <c r="C624" s="104" t="s">
        <v>137</v>
      </c>
      <c r="D624" s="456" t="s">
        <v>252</v>
      </c>
      <c r="E624" s="454" t="s">
        <v>138</v>
      </c>
      <c r="G624" s="454">
        <v>45460</v>
      </c>
      <c r="H624" s="454">
        <v>45460</v>
      </c>
      <c r="I624" s="103" t="s">
        <v>139</v>
      </c>
      <c r="J624" s="103" t="s">
        <v>139</v>
      </c>
      <c r="K624" s="458" t="s">
        <v>2562</v>
      </c>
      <c r="L624" s="103" t="s">
        <v>446</v>
      </c>
      <c r="M624" s="103" t="s">
        <v>448</v>
      </c>
      <c r="N624" s="103" t="s">
        <v>448</v>
      </c>
      <c r="O624" s="103" t="s">
        <v>588</v>
      </c>
      <c r="P624" s="103" t="s">
        <v>705</v>
      </c>
      <c r="Q624" s="103" t="s">
        <v>589</v>
      </c>
      <c r="R624" s="458" t="s">
        <v>665</v>
      </c>
      <c r="S624" s="503"/>
      <c r="T624" s="103" t="s">
        <v>42</v>
      </c>
      <c r="U624" s="103" t="s">
        <v>137</v>
      </c>
      <c r="V624" s="454" t="str">
        <f>Tabela3[[#This Row],[NOVO 
PRAZO REDE]]</f>
        <v>REDE OK</v>
      </c>
      <c r="W624" s="454">
        <f>Tabela3[[#This Row],[PRAZO
ATIVAÇÃO]]</f>
        <v>0</v>
      </c>
      <c r="X624" s="103" t="s">
        <v>500</v>
      </c>
      <c r="Y624" s="103" t="str">
        <f>IFERROR("W"&amp;WEEKNUM(Tabela3[[#This Row],[PRAZO RE REVISADO]]),"-")</f>
        <v>-</v>
      </c>
      <c r="Z624" s="103" t="str">
        <f>IFERROR("W"&amp;WEEKNUM(Tabela3[[#This Row],[PRAZO ATIVAÇÃO]]),"-")</f>
        <v>W0</v>
      </c>
      <c r="AA624" s="103">
        <v>2024</v>
      </c>
      <c r="AB624" s="103">
        <v>502779</v>
      </c>
      <c r="AC624" s="103" t="s">
        <v>866</v>
      </c>
      <c r="AD624" s="103" t="s">
        <v>137</v>
      </c>
      <c r="AE624" s="578"/>
      <c r="AF624" s="103"/>
      <c r="AG624" s="474"/>
      <c r="AH624" s="103"/>
      <c r="AK624" s="103" t="str">
        <f ca="1">IF(Tabela3[[#This Row],[STATUS]]&lt;&gt;"PREVISTO","N/A",IF(Tabela3[[#This Row],[Data_RE_CONGELADA]]="REDE OK","OK",IFERROR(IF(TODAY()-Tabela3[[#This Row],[Data_RE_CONGELADA]]&gt;=0,"ATRASADO",IF(TODAY()-Tabela3[[#This Row],[Data_RE_CONGELADA]]&gt;-5,"VENCENDO",IF(TODAY()-Tabela3[[#This Row],[Data_RE_CONGELADA]]&lt;=0,"NO PRAZO"))),"N/A")))</f>
        <v>N/A</v>
      </c>
      <c r="AL624" s="454" t="s">
        <v>138</v>
      </c>
      <c r="AM624" s="454" t="s">
        <v>137</v>
      </c>
      <c r="AN624" s="458" t="s">
        <v>186</v>
      </c>
      <c r="AP624" s="103" t="s">
        <v>575</v>
      </c>
      <c r="AQ624" s="103" t="s">
        <v>611</v>
      </c>
      <c r="AR624" s="103" t="s">
        <v>575</v>
      </c>
      <c r="AS624" s="103">
        <v>0</v>
      </c>
      <c r="AU624" s="103" t="s">
        <v>604</v>
      </c>
      <c r="BC624" s="103"/>
      <c r="BE624" s="103" t="e">
        <f>VLOOKUP(Tabela3[[#This Row],[ID OSP]],[1]Export!$R:$R,1,0)</f>
        <v>#N/A</v>
      </c>
    </row>
    <row r="625" spans="1:57" ht="15" hidden="1" customHeight="1">
      <c r="A625" s="103" t="s">
        <v>2563</v>
      </c>
      <c r="B625" s="103" t="s">
        <v>2564</v>
      </c>
      <c r="C625" s="104" t="s">
        <v>137</v>
      </c>
      <c r="D625" s="454" t="s">
        <v>252</v>
      </c>
      <c r="E625" s="454" t="s">
        <v>138</v>
      </c>
      <c r="G625" s="454">
        <v>45491</v>
      </c>
      <c r="H625" s="454">
        <v>45541</v>
      </c>
      <c r="I625" s="103" t="s">
        <v>139</v>
      </c>
      <c r="J625" s="103" t="s">
        <v>139</v>
      </c>
      <c r="K625" s="458" t="s">
        <v>2565</v>
      </c>
      <c r="L625" s="103" t="s">
        <v>446</v>
      </c>
      <c r="M625" s="103" t="s">
        <v>456</v>
      </c>
      <c r="N625" s="103" t="s">
        <v>456</v>
      </c>
      <c r="O625" s="103" t="s">
        <v>588</v>
      </c>
      <c r="P625" s="103" t="s">
        <v>1910</v>
      </c>
      <c r="Q625" s="103" t="s">
        <v>589</v>
      </c>
      <c r="R625" s="458" t="s">
        <v>857</v>
      </c>
      <c r="S625" s="503"/>
      <c r="T625" s="103" t="s">
        <v>42</v>
      </c>
      <c r="U625" s="103" t="s">
        <v>137</v>
      </c>
      <c r="V625" s="454" t="str">
        <f>Tabela3[[#This Row],[NOVO 
PRAZO REDE]]</f>
        <v>REDE OK</v>
      </c>
      <c r="W625" s="454">
        <f>Tabela3[[#This Row],[PRAZO
ATIVAÇÃO]]</f>
        <v>0</v>
      </c>
      <c r="X625" s="103" t="s">
        <v>667</v>
      </c>
      <c r="Y625" s="103" t="str">
        <f>IFERROR("W"&amp;WEEKNUM(Tabela3[[#This Row],[PRAZO RE REVISADO]]),"-")</f>
        <v>-</v>
      </c>
      <c r="Z625" s="103" t="str">
        <f>IFERROR("W"&amp;WEEKNUM(Tabela3[[#This Row],[PRAZO ATIVAÇÃO]]),"-")</f>
        <v>W0</v>
      </c>
      <c r="AA625" s="103">
        <v>2024</v>
      </c>
      <c r="AB625" s="103">
        <v>511745</v>
      </c>
      <c r="AC625" s="103" t="s">
        <v>866</v>
      </c>
      <c r="AD625" s="103" t="s">
        <v>137</v>
      </c>
      <c r="AE625" s="578"/>
      <c r="AF625" s="103"/>
      <c r="AG625" s="474"/>
      <c r="AH625" s="103"/>
      <c r="AK625" s="103" t="str">
        <f ca="1">IF(Tabela3[[#This Row],[STATUS]]&lt;&gt;"PREVISTO","N/A",IF(Tabela3[[#This Row],[Data_RE_CONGELADA]]="REDE OK","OK",IFERROR(IF(TODAY()-Tabela3[[#This Row],[Data_RE_CONGELADA]]&gt;=0,"ATRASADO",IF(TODAY()-Tabela3[[#This Row],[Data_RE_CONGELADA]]&gt;-5,"VENCENDO",IF(TODAY()-Tabela3[[#This Row],[Data_RE_CONGELADA]]&lt;=0,"NO PRAZO"))),"N/A")))</f>
        <v>N/A</v>
      </c>
      <c r="AL625" s="454" t="s">
        <v>138</v>
      </c>
      <c r="AM625" s="454" t="s">
        <v>137</v>
      </c>
      <c r="AN625" s="458" t="s">
        <v>186</v>
      </c>
      <c r="AP625" s="103" t="s">
        <v>575</v>
      </c>
      <c r="AQ625" s="103" t="s">
        <v>611</v>
      </c>
      <c r="AR625" s="103" t="s">
        <v>575</v>
      </c>
      <c r="AS625" s="103">
        <v>0</v>
      </c>
      <c r="AU625" s="103" t="s">
        <v>604</v>
      </c>
      <c r="BC625" s="103"/>
      <c r="BE625" s="103" t="e">
        <f>VLOOKUP(Tabela3[[#This Row],[ID OSP]],[1]Export!$R:$R,1,0)</f>
        <v>#N/A</v>
      </c>
    </row>
    <row r="626" spans="1:57" ht="15" hidden="1" customHeight="1">
      <c r="A626" s="103" t="s">
        <v>2566</v>
      </c>
      <c r="B626" s="103" t="s">
        <v>2567</v>
      </c>
      <c r="C626" s="104" t="s">
        <v>565</v>
      </c>
      <c r="D626" s="454" t="s">
        <v>566</v>
      </c>
      <c r="E626" s="454" t="s">
        <v>138</v>
      </c>
      <c r="F626" s="454" t="s">
        <v>137</v>
      </c>
      <c r="G626" s="454" t="s">
        <v>186</v>
      </c>
      <c r="H626" s="454" t="s">
        <v>186</v>
      </c>
      <c r="I626" s="454" t="s">
        <v>139</v>
      </c>
      <c r="J626" s="454" t="s">
        <v>139</v>
      </c>
      <c r="K626" s="104" t="s">
        <v>2568</v>
      </c>
      <c r="L626" s="103" t="s">
        <v>568</v>
      </c>
      <c r="M626" s="103" t="s">
        <v>471</v>
      </c>
      <c r="N626" s="103" t="s">
        <v>2416</v>
      </c>
      <c r="O626" s="103" t="s">
        <v>186</v>
      </c>
      <c r="P626" s="103" t="s">
        <v>569</v>
      </c>
      <c r="Q626" s="103" t="s">
        <v>569</v>
      </c>
      <c r="R626" s="458" t="s">
        <v>2417</v>
      </c>
      <c r="S626" s="460" t="s">
        <v>186</v>
      </c>
      <c r="T626" s="103" t="s">
        <v>42</v>
      </c>
      <c r="U626" s="103" t="s">
        <v>268</v>
      </c>
      <c r="V626" s="454" t="str">
        <f>Tabela3[[#This Row],[NOVO 
PRAZO REDE]]</f>
        <v>REDE OK</v>
      </c>
      <c r="W626" s="454" t="str">
        <f>Tabela3[[#This Row],[PRAZO
ATIVAÇÃO]]</f>
        <v>ATIVO</v>
      </c>
      <c r="X626" s="103" t="s">
        <v>139</v>
      </c>
      <c r="Y626" s="103" t="str">
        <f>IFERROR("W"&amp;WEEKNUM(Tabela3[[#This Row],[PRAZO RE REVISADO]]),"-")</f>
        <v>-</v>
      </c>
      <c r="Z626" s="103" t="str">
        <f>IFERROR("W"&amp;WEEKNUM(Tabela3[[#This Row],[PRAZO ATIVAÇÃO]]),"-")</f>
        <v>-</v>
      </c>
      <c r="AA626" s="103">
        <v>2025</v>
      </c>
      <c r="AB626" s="103" t="s">
        <v>2418</v>
      </c>
      <c r="AC626" s="103" t="s">
        <v>610</v>
      </c>
      <c r="AD626" s="103" t="s">
        <v>137</v>
      </c>
      <c r="AE626" s="578" t="s">
        <v>714</v>
      </c>
      <c r="AF626" s="456"/>
      <c r="AG626" s="474"/>
      <c r="AH626" s="535" t="s">
        <v>917</v>
      </c>
      <c r="AI626" s="458"/>
      <c r="AJ626" s="458"/>
      <c r="AK626" s="103" t="str">
        <f ca="1">IF(Tabela3[[#This Row],[STATUS]]&lt;&gt;"PREVISTO","N/A",IF(Tabela3[[#This Row],[Data_RE_CONGELADA]]="REDE OK","OK",IFERROR(IF(TODAY()-Tabela3[[#This Row],[Data_RE_CONGELADA]]&gt;=0,"ATRASADO",IF(TODAY()-Tabela3[[#This Row],[Data_RE_CONGELADA]]&gt;-5,"VENCENDO",IF(TODAY()-Tabela3[[#This Row],[Data_RE_CONGELADA]]&lt;=0,"NO PRAZO"))),"N/A")))</f>
        <v>N/A</v>
      </c>
      <c r="AL626" s="454">
        <v>45930</v>
      </c>
      <c r="AM626" s="454">
        <v>45930</v>
      </c>
      <c r="AN626" s="485"/>
      <c r="AO626" s="459"/>
      <c r="AP626" s="103"/>
      <c r="AR626" s="103" t="s">
        <v>576</v>
      </c>
      <c r="AS626" s="103" t="s">
        <v>577</v>
      </c>
      <c r="AT626" s="103" t="s">
        <v>2569</v>
      </c>
      <c r="AU626" s="103" t="s">
        <v>579</v>
      </c>
      <c r="AV626" s="103" t="s">
        <v>580</v>
      </c>
      <c r="AW626" s="103" t="s">
        <v>580</v>
      </c>
      <c r="AX626" s="103" t="s">
        <v>581</v>
      </c>
      <c r="AY626" s="103" t="s">
        <v>580</v>
      </c>
      <c r="AZ626" s="103" t="s">
        <v>581</v>
      </c>
      <c r="BA626" s="103" t="s">
        <v>139</v>
      </c>
      <c r="BB626" s="103" t="s">
        <v>580</v>
      </c>
      <c r="BC626" s="526" t="s">
        <v>2570</v>
      </c>
      <c r="BE626" s="103" t="e">
        <f>VLOOKUP(Tabela3[[#This Row],[ID OSP]],[1]Export!$R:$R,1,0)</f>
        <v>#N/A</v>
      </c>
    </row>
    <row r="627" spans="1:57" ht="15" hidden="1" customHeight="1">
      <c r="A627" s="103" t="s">
        <v>2571</v>
      </c>
      <c r="B627" s="103" t="s">
        <v>2572</v>
      </c>
      <c r="C627" s="104" t="s">
        <v>268</v>
      </c>
      <c r="D627" s="103" t="s">
        <v>252</v>
      </c>
      <c r="E627" s="454" t="s">
        <v>138</v>
      </c>
      <c r="G627" s="454">
        <v>45678</v>
      </c>
      <c r="H627" s="454" t="s">
        <v>186</v>
      </c>
      <c r="I627" s="103" t="s">
        <v>252</v>
      </c>
      <c r="J627" s="103" t="s">
        <v>4</v>
      </c>
      <c r="K627" s="458" t="s">
        <v>2573</v>
      </c>
      <c r="L627" s="103" t="s">
        <v>467</v>
      </c>
      <c r="M627" s="103" t="s">
        <v>471</v>
      </c>
      <c r="N627" s="103" t="s">
        <v>186</v>
      </c>
      <c r="O627" s="103" t="s">
        <v>186</v>
      </c>
      <c r="P627" s="103" t="s">
        <v>1174</v>
      </c>
      <c r="Q627" s="103" t="s">
        <v>1174</v>
      </c>
      <c r="R627" s="458" t="s">
        <v>617</v>
      </c>
      <c r="S627" s="535" t="s">
        <v>2574</v>
      </c>
      <c r="T627" s="103" t="s">
        <v>42</v>
      </c>
      <c r="U627" s="103" t="s">
        <v>268</v>
      </c>
      <c r="V627" s="454" t="s">
        <v>138</v>
      </c>
      <c r="W627" s="454">
        <f>Tabela3[[#This Row],[PRAZO
ATIVAÇÃO]]</f>
        <v>0</v>
      </c>
      <c r="X627" s="103" t="s">
        <v>500</v>
      </c>
      <c r="Y627" s="103" t="str">
        <f>IFERROR("W"&amp;WEEKNUM(Tabela3[[#This Row],[PRAZO RE REVISADO]]),"-")</f>
        <v>-</v>
      </c>
      <c r="Z627" s="103" t="str">
        <f>IFERROR("W"&amp;WEEKNUM(Tabela3[[#This Row],[PRAZO ATIVAÇÃO]]),"-")</f>
        <v>W0</v>
      </c>
      <c r="AA627" s="103">
        <v>2024</v>
      </c>
      <c r="AB627" s="103">
        <v>509188</v>
      </c>
      <c r="AC627" s="103" t="s">
        <v>572</v>
      </c>
      <c r="AD627" s="103" t="s">
        <v>1278</v>
      </c>
      <c r="AE627" s="578"/>
      <c r="AF627" s="103"/>
      <c r="AG627" s="474"/>
      <c r="AH627" s="103" t="e">
        <f>VLOOKUP(Tabela3[[#This Row],[SITE]],#REF!,8,0)</f>
        <v>#REF!</v>
      </c>
      <c r="AK627" s="103" t="str">
        <f ca="1">IF(Tabela3[[#This Row],[STATUS]]&lt;&gt;"PREVISTO","N/A",IF(Tabela3[[#This Row],[Data_RE_CONGELADA]]="REDE OK","OK",IFERROR(IF(TODAY()-Tabela3[[#This Row],[Data_RE_CONGELADA]]&gt;=0,"ATRASADO",IF(TODAY()-Tabela3[[#This Row],[Data_RE_CONGELADA]]&gt;-5,"VENCENDO",IF(TODAY()-Tabela3[[#This Row],[Data_RE_CONGELADA]]&lt;=0,"NO PRAZO"))),"N/A")))</f>
        <v>N/A</v>
      </c>
      <c r="AL627" s="454">
        <v>45667</v>
      </c>
      <c r="AM627" s="454">
        <v>45578</v>
      </c>
      <c r="AN627" s="458" t="s">
        <v>186</v>
      </c>
      <c r="AP627" s="454" t="s">
        <v>575</v>
      </c>
      <c r="AQ627" s="103" t="s">
        <v>688</v>
      </c>
      <c r="AR627" s="103" t="s">
        <v>576</v>
      </c>
      <c r="AS627" s="103">
        <v>1</v>
      </c>
      <c r="AU627" s="103" t="s">
        <v>579</v>
      </c>
      <c r="AV627" s="103" t="s">
        <v>580</v>
      </c>
      <c r="AW627" s="103" t="s">
        <v>580</v>
      </c>
      <c r="AX627" s="103" t="s">
        <v>580</v>
      </c>
      <c r="AY627" s="103" t="s">
        <v>580</v>
      </c>
      <c r="AZ627" s="103" t="s">
        <v>580</v>
      </c>
      <c r="BC627" s="103"/>
      <c r="BE627" s="103" t="e">
        <f>VLOOKUP(Tabela3[[#This Row],[ID OSP]],[1]Export!$R:$R,1,0)</f>
        <v>#N/A</v>
      </c>
    </row>
    <row r="628" spans="1:57" ht="15" hidden="1" customHeight="1">
      <c r="A628" s="103" t="s">
        <v>2575</v>
      </c>
      <c r="B628" s="103" t="s">
        <v>2576</v>
      </c>
      <c r="C628" s="104" t="s">
        <v>137</v>
      </c>
      <c r="D628" s="454" t="s">
        <v>252</v>
      </c>
      <c r="E628" s="454" t="s">
        <v>138</v>
      </c>
      <c r="G628" s="454">
        <v>45532</v>
      </c>
      <c r="H628" s="454">
        <v>45532</v>
      </c>
      <c r="I628" s="103" t="s">
        <v>139</v>
      </c>
      <c r="J628" s="103" t="s">
        <v>139</v>
      </c>
      <c r="K628" s="458" t="s">
        <v>2577</v>
      </c>
      <c r="L628" s="103" t="s">
        <v>446</v>
      </c>
      <c r="M628" s="103" t="s">
        <v>457</v>
      </c>
      <c r="N628" s="103" t="s">
        <v>706</v>
      </c>
      <c r="O628" s="103" t="s">
        <v>588</v>
      </c>
      <c r="P628" s="103" t="s">
        <v>653</v>
      </c>
      <c r="Q628" s="103" t="s">
        <v>589</v>
      </c>
      <c r="R628" s="458" t="s">
        <v>617</v>
      </c>
      <c r="S628" s="503"/>
      <c r="T628" s="103" t="s">
        <v>42</v>
      </c>
      <c r="U628" s="103" t="s">
        <v>137</v>
      </c>
      <c r="V628" s="454" t="str">
        <f>Tabela3[[#This Row],[NOVO 
PRAZO REDE]]</f>
        <v>REDE OK</v>
      </c>
      <c r="W628" s="454">
        <f>Tabela3[[#This Row],[PRAZO
ATIVAÇÃO]]</f>
        <v>0</v>
      </c>
      <c r="X628" s="103" t="s">
        <v>485</v>
      </c>
      <c r="Y628" s="103" t="str">
        <f>IFERROR("W"&amp;WEEKNUM(Tabela3[[#This Row],[PRAZO RE REVISADO]]),"-")</f>
        <v>-</v>
      </c>
      <c r="Z628" s="103" t="str">
        <f>IFERROR("W"&amp;WEEKNUM(Tabela3[[#This Row],[PRAZO ATIVAÇÃO]]),"-")</f>
        <v>W0</v>
      </c>
      <c r="AA628" s="103">
        <v>2024</v>
      </c>
      <c r="AB628" s="103" t="s">
        <v>139</v>
      </c>
      <c r="AC628" s="103" t="s">
        <v>139</v>
      </c>
      <c r="AD628" s="103" t="s">
        <v>137</v>
      </c>
      <c r="AE628" s="578"/>
      <c r="AF628" s="103"/>
      <c r="AG628" s="474"/>
      <c r="AH628" s="103"/>
      <c r="AK628" s="103" t="str">
        <f ca="1">IF(Tabela3[[#This Row],[STATUS]]&lt;&gt;"PREVISTO","N/A",IF(Tabela3[[#This Row],[Data_RE_CONGELADA]]="REDE OK","OK",IFERROR(IF(TODAY()-Tabela3[[#This Row],[Data_RE_CONGELADA]]&gt;=0,"ATRASADO",IF(TODAY()-Tabela3[[#This Row],[Data_RE_CONGELADA]]&gt;-5,"VENCENDO",IF(TODAY()-Tabela3[[#This Row],[Data_RE_CONGELADA]]&lt;=0,"NO PRAZO"))),"N/A")))</f>
        <v>N/A</v>
      </c>
      <c r="AL628" s="454" t="s">
        <v>138</v>
      </c>
      <c r="AM628" s="454" t="s">
        <v>137</v>
      </c>
      <c r="AN628" s="458" t="s">
        <v>186</v>
      </c>
      <c r="AP628" s="103" t="s">
        <v>575</v>
      </c>
      <c r="AQ628" s="103" t="s">
        <v>611</v>
      </c>
      <c r="AR628" s="103" t="s">
        <v>575</v>
      </c>
      <c r="AS628" s="103">
        <v>0</v>
      </c>
      <c r="AU628" s="103" t="s">
        <v>604</v>
      </c>
      <c r="BC628" s="103"/>
      <c r="BE628" s="103" t="e">
        <f>VLOOKUP(Tabela3[[#This Row],[ID OSP]],[1]Export!$R:$R,1,0)</f>
        <v>#N/A</v>
      </c>
    </row>
    <row r="629" spans="1:57" ht="15" hidden="1" customHeight="1">
      <c r="A629" s="103" t="s">
        <v>2083</v>
      </c>
      <c r="B629" s="103" t="s">
        <v>2578</v>
      </c>
      <c r="C629" s="104" t="s">
        <v>137</v>
      </c>
      <c r="D629" s="454" t="s">
        <v>252</v>
      </c>
      <c r="E629" s="454" t="s">
        <v>138</v>
      </c>
      <c r="G629" s="454">
        <v>45336</v>
      </c>
      <c r="H629" s="454">
        <v>45336</v>
      </c>
      <c r="I629" s="103" t="s">
        <v>139</v>
      </c>
      <c r="J629" s="103" t="s">
        <v>139</v>
      </c>
      <c r="K629" s="458" t="s">
        <v>2579</v>
      </c>
      <c r="L629" s="103" t="s">
        <v>445</v>
      </c>
      <c r="M629" s="103" t="s">
        <v>449</v>
      </c>
      <c r="N629" s="103" t="s">
        <v>186</v>
      </c>
      <c r="O629" s="103" t="s">
        <v>588</v>
      </c>
      <c r="P629" s="103" t="s">
        <v>598</v>
      </c>
      <c r="Q629" s="103" t="s">
        <v>589</v>
      </c>
      <c r="R629" s="458" t="s">
        <v>665</v>
      </c>
      <c r="S629" s="503"/>
      <c r="T629" s="103" t="s">
        <v>42</v>
      </c>
      <c r="U629" s="103" t="s">
        <v>137</v>
      </c>
      <c r="V629" s="454" t="str">
        <f>Tabela3[[#This Row],[NOVO 
PRAZO REDE]]</f>
        <v>REDE OK</v>
      </c>
      <c r="W629" s="454">
        <f>Tabela3[[#This Row],[PRAZO
ATIVAÇÃO]]</f>
        <v>0</v>
      </c>
      <c r="X629" s="103" t="s">
        <v>500</v>
      </c>
      <c r="Y629" s="103" t="str">
        <f>IFERROR("W"&amp;WEEKNUM(Tabela3[[#This Row],[PRAZO RE REVISADO]]),"-")</f>
        <v>-</v>
      </c>
      <c r="Z629" s="103" t="str">
        <f>IFERROR("W"&amp;WEEKNUM(Tabela3[[#This Row],[PRAZO ATIVAÇÃO]]),"-")</f>
        <v>W0</v>
      </c>
      <c r="AA629" s="103">
        <v>2024</v>
      </c>
      <c r="AB629" s="103" t="s">
        <v>675</v>
      </c>
      <c r="AC629" s="103" t="s">
        <v>139</v>
      </c>
      <c r="AD629" s="103" t="s">
        <v>137</v>
      </c>
      <c r="AE629" s="578"/>
      <c r="AF629" s="103"/>
      <c r="AG629" s="474"/>
      <c r="AH629" s="103"/>
      <c r="AK629" s="103" t="str">
        <f ca="1">IF(Tabela3[[#This Row],[STATUS]]&lt;&gt;"PREVISTO","N/A",IF(Tabela3[[#This Row],[Data_RE_CONGELADA]]="REDE OK","OK",IFERROR(IF(TODAY()-Tabela3[[#This Row],[Data_RE_CONGELADA]]&gt;=0,"ATRASADO",IF(TODAY()-Tabela3[[#This Row],[Data_RE_CONGELADA]]&gt;-5,"VENCENDO",IF(TODAY()-Tabela3[[#This Row],[Data_RE_CONGELADA]]&lt;=0,"NO PRAZO"))),"N/A")))</f>
        <v>N/A</v>
      </c>
      <c r="AL629" s="454" t="s">
        <v>138</v>
      </c>
      <c r="AM629" s="454" t="s">
        <v>137</v>
      </c>
      <c r="AN629" s="458" t="s">
        <v>186</v>
      </c>
      <c r="AP629" s="103" t="s">
        <v>575</v>
      </c>
      <c r="AQ629" s="103" t="s">
        <v>611</v>
      </c>
      <c r="AR629" s="103" t="s">
        <v>575</v>
      </c>
      <c r="AS629" s="103">
        <v>0</v>
      </c>
      <c r="AU629" s="103" t="s">
        <v>604</v>
      </c>
      <c r="BC629" s="103"/>
      <c r="BE629" s="103" t="e">
        <f>VLOOKUP(Tabela3[[#This Row],[ID OSP]],[1]Export!$R:$R,1,0)</f>
        <v>#N/A</v>
      </c>
    </row>
    <row r="630" spans="1:57" ht="15" hidden="1" customHeight="1">
      <c r="A630" s="103" t="s">
        <v>452</v>
      </c>
      <c r="B630" s="103" t="s">
        <v>2580</v>
      </c>
      <c r="C630" s="104" t="s">
        <v>137</v>
      </c>
      <c r="D630" s="454" t="s">
        <v>252</v>
      </c>
      <c r="E630" s="454" t="s">
        <v>138</v>
      </c>
      <c r="G630" s="454">
        <v>45504</v>
      </c>
      <c r="H630" s="454">
        <v>45506</v>
      </c>
      <c r="I630" s="103" t="s">
        <v>139</v>
      </c>
      <c r="J630" s="103" t="s">
        <v>139</v>
      </c>
      <c r="K630" s="458" t="s">
        <v>731</v>
      </c>
      <c r="L630" s="103" t="s">
        <v>444</v>
      </c>
      <c r="M630" s="103" t="s">
        <v>452</v>
      </c>
      <c r="N630" s="103" t="s">
        <v>186</v>
      </c>
      <c r="O630" s="103" t="s">
        <v>588</v>
      </c>
      <c r="P630" s="103" t="s">
        <v>589</v>
      </c>
      <c r="Q630" s="103" t="s">
        <v>589</v>
      </c>
      <c r="R630" s="458" t="s">
        <v>630</v>
      </c>
      <c r="S630" s="503"/>
      <c r="T630" s="103" t="s">
        <v>42</v>
      </c>
      <c r="U630" s="103" t="s">
        <v>137</v>
      </c>
      <c r="V630" s="454" t="str">
        <f>Tabela3[[#This Row],[NOVO 
PRAZO REDE]]</f>
        <v>REDE OK</v>
      </c>
      <c r="W630" s="454">
        <f>Tabela3[[#This Row],[PRAZO
ATIVAÇÃO]]</f>
        <v>0</v>
      </c>
      <c r="X630" s="103" t="s">
        <v>500</v>
      </c>
      <c r="Y630" s="103" t="str">
        <f>IFERROR("W"&amp;WEEKNUM(Tabela3[[#This Row],[PRAZO RE REVISADO]]),"-")</f>
        <v>-</v>
      </c>
      <c r="Z630" s="103" t="str">
        <f>IFERROR("W"&amp;WEEKNUM(Tabela3[[#This Row],[PRAZO ATIVAÇÃO]]),"-")</f>
        <v>W0</v>
      </c>
      <c r="AA630" s="103">
        <v>2024</v>
      </c>
      <c r="AB630" s="103" t="s">
        <v>139</v>
      </c>
      <c r="AC630" s="103" t="s">
        <v>139</v>
      </c>
      <c r="AD630" s="103" t="s">
        <v>137</v>
      </c>
      <c r="AE630" s="578"/>
      <c r="AF630" s="103"/>
      <c r="AG630" s="474"/>
      <c r="AH630" s="103"/>
      <c r="AK630" s="103" t="str">
        <f ca="1">IF(Tabela3[[#This Row],[STATUS]]&lt;&gt;"PREVISTO","N/A",IF(Tabela3[[#This Row],[Data_RE_CONGELADA]]="REDE OK","OK",IFERROR(IF(TODAY()-Tabela3[[#This Row],[Data_RE_CONGELADA]]&gt;=0,"ATRASADO",IF(TODAY()-Tabela3[[#This Row],[Data_RE_CONGELADA]]&gt;-5,"VENCENDO",IF(TODAY()-Tabela3[[#This Row],[Data_RE_CONGELADA]]&lt;=0,"NO PRAZO"))),"N/A")))</f>
        <v>N/A</v>
      </c>
      <c r="AL630" s="454" t="s">
        <v>138</v>
      </c>
      <c r="AM630" s="454" t="s">
        <v>137</v>
      </c>
      <c r="AN630" s="458" t="s">
        <v>186</v>
      </c>
      <c r="AP630" s="103" t="s">
        <v>575</v>
      </c>
      <c r="AQ630" s="103" t="s">
        <v>611</v>
      </c>
      <c r="AR630" s="103" t="s">
        <v>575</v>
      </c>
      <c r="AS630" s="103">
        <v>0</v>
      </c>
      <c r="AU630" s="103" t="s">
        <v>604</v>
      </c>
      <c r="BC630" s="103"/>
      <c r="BE630" s="103" t="e">
        <f>VLOOKUP(Tabela3[[#This Row],[ID OSP]],[1]Export!$R:$R,1,0)</f>
        <v>#N/A</v>
      </c>
    </row>
    <row r="631" spans="1:57" ht="15" hidden="1" customHeight="1">
      <c r="A631" s="103" t="s">
        <v>2581</v>
      </c>
      <c r="B631" s="103" t="s">
        <v>2582</v>
      </c>
      <c r="C631" s="104" t="s">
        <v>137</v>
      </c>
      <c r="D631" s="456" t="s">
        <v>252</v>
      </c>
      <c r="E631" s="454" t="s">
        <v>138</v>
      </c>
      <c r="G631" s="454">
        <v>45531</v>
      </c>
      <c r="H631" s="454">
        <v>45572</v>
      </c>
      <c r="I631" s="103" t="s">
        <v>139</v>
      </c>
      <c r="J631" s="103" t="s">
        <v>139</v>
      </c>
      <c r="K631" s="458" t="s">
        <v>2583</v>
      </c>
      <c r="L631" s="103" t="s">
        <v>446</v>
      </c>
      <c r="M631" s="103" t="s">
        <v>443</v>
      </c>
      <c r="N631" s="103" t="s">
        <v>1435</v>
      </c>
      <c r="O631" s="103" t="s">
        <v>588</v>
      </c>
      <c r="P631" s="103" t="s">
        <v>589</v>
      </c>
      <c r="Q631" s="103" t="s">
        <v>589</v>
      </c>
      <c r="R631" s="458" t="s">
        <v>617</v>
      </c>
      <c r="S631" s="462" t="str">
        <f>Tabela3[[#This Row],[RESPONSÁVEIS]]</f>
        <v>O&amp;M</v>
      </c>
      <c r="T631" s="103" t="s">
        <v>42</v>
      </c>
      <c r="U631" s="103" t="s">
        <v>137</v>
      </c>
      <c r="V631" s="454" t="str">
        <f>Tabela3[[#This Row],[NOVO 
PRAZO REDE]]</f>
        <v>REDE OK</v>
      </c>
      <c r="W631" s="454">
        <f>Tabela3[[#This Row],[PRAZO
ATIVAÇÃO]]</f>
        <v>0</v>
      </c>
      <c r="X631" s="103" t="s">
        <v>500</v>
      </c>
      <c r="Y631" s="103" t="str">
        <f>IFERROR("W"&amp;WEEKNUM(Tabela3[[#This Row],[PRAZO RE REVISADO]]),"-")</f>
        <v>-</v>
      </c>
      <c r="Z631" s="103" t="str">
        <f>IFERROR("W"&amp;WEEKNUM(Tabela3[[#This Row],[PRAZO ATIVAÇÃO]]),"-")</f>
        <v>W0</v>
      </c>
      <c r="AA631" s="103">
        <v>2024</v>
      </c>
      <c r="AB631" s="103">
        <v>506537</v>
      </c>
      <c r="AC631" s="103" t="s">
        <v>572</v>
      </c>
      <c r="AD631" s="103" t="s">
        <v>137</v>
      </c>
      <c r="AE631" s="578"/>
      <c r="AF631" s="103"/>
      <c r="AG631" s="474"/>
      <c r="AH631" s="103"/>
      <c r="AK631" s="103" t="str">
        <f ca="1">IF(Tabela3[[#This Row],[STATUS]]&lt;&gt;"PREVISTO","N/A",IF(Tabela3[[#This Row],[Data_RE_CONGELADA]]="REDE OK","OK",IFERROR(IF(TODAY()-Tabela3[[#This Row],[Data_RE_CONGELADA]]&gt;=0,"ATRASADO",IF(TODAY()-Tabela3[[#This Row],[Data_RE_CONGELADA]]&gt;-5,"VENCENDO",IF(TODAY()-Tabela3[[#This Row],[Data_RE_CONGELADA]]&lt;=0,"NO PRAZO"))),"N/A")))</f>
        <v>N/A</v>
      </c>
      <c r="AL631" s="454">
        <v>45577</v>
      </c>
      <c r="AM631" s="454">
        <v>45579</v>
      </c>
      <c r="AN631" s="458" t="s">
        <v>186</v>
      </c>
      <c r="AO631" s="458" t="s">
        <v>624</v>
      </c>
      <c r="AP631" s="103" t="s">
        <v>575</v>
      </c>
      <c r="AQ631" s="103" t="s">
        <v>611</v>
      </c>
      <c r="AR631" s="103" t="s">
        <v>575</v>
      </c>
      <c r="AS631" s="103">
        <v>0</v>
      </c>
      <c r="AU631" s="103" t="s">
        <v>604</v>
      </c>
      <c r="BC631" s="103"/>
      <c r="BE631" s="103" t="e">
        <f>VLOOKUP(Tabela3[[#This Row],[ID OSP]],[1]Export!$R:$R,1,0)</f>
        <v>#N/A</v>
      </c>
    </row>
    <row r="632" spans="1:57" ht="15" hidden="1" customHeight="1">
      <c r="A632" s="103" t="s">
        <v>2416</v>
      </c>
      <c r="B632" s="103" t="s">
        <v>2584</v>
      </c>
      <c r="C632" s="104" t="s">
        <v>137</v>
      </c>
      <c r="D632" s="103" t="s">
        <v>252</v>
      </c>
      <c r="E632" s="454" t="s">
        <v>138</v>
      </c>
      <c r="G632" s="454">
        <v>45574</v>
      </c>
      <c r="H632" s="454" t="s">
        <v>186</v>
      </c>
      <c r="I632" s="103" t="s">
        <v>252</v>
      </c>
      <c r="J632" s="103" t="s">
        <v>138</v>
      </c>
      <c r="K632" s="458" t="s">
        <v>2585</v>
      </c>
      <c r="L632" s="103" t="s">
        <v>467</v>
      </c>
      <c r="M632" s="103" t="s">
        <v>471</v>
      </c>
      <c r="N632" s="103" t="s">
        <v>186</v>
      </c>
      <c r="O632" s="103" t="s">
        <v>137</v>
      </c>
      <c r="P632" s="103" t="s">
        <v>1174</v>
      </c>
      <c r="Q632" s="103" t="s">
        <v>1174</v>
      </c>
      <c r="R632" s="458" t="s">
        <v>617</v>
      </c>
      <c r="S632" s="503" t="s">
        <v>186</v>
      </c>
      <c r="T632" s="103" t="s">
        <v>42</v>
      </c>
      <c r="U632" s="103" t="s">
        <v>137</v>
      </c>
      <c r="V632" s="454" t="str">
        <f>Tabela3[[#This Row],[NOVO 
PRAZO REDE]]</f>
        <v>REDE OK</v>
      </c>
      <c r="W632" s="454">
        <f>Tabela3[[#This Row],[PRAZO
ATIVAÇÃO]]</f>
        <v>0</v>
      </c>
      <c r="X632" s="103" t="s">
        <v>500</v>
      </c>
      <c r="Y632" s="103" t="str">
        <f>IFERROR("W"&amp;WEEKNUM(Tabela3[[#This Row],[PRAZO RE REVISADO]]),"-")</f>
        <v>-</v>
      </c>
      <c r="Z632" s="103" t="str">
        <f>IFERROR("W"&amp;WEEKNUM(Tabela3[[#This Row],[PRAZO ATIVAÇÃO]]),"-")</f>
        <v>W0</v>
      </c>
      <c r="AA632" s="103">
        <v>2024</v>
      </c>
      <c r="AB632" s="103">
        <v>509189</v>
      </c>
      <c r="AC632" s="103" t="s">
        <v>572</v>
      </c>
      <c r="AD632" s="103" t="s">
        <v>137</v>
      </c>
      <c r="AE632" s="578"/>
      <c r="AF632" s="103"/>
      <c r="AG632" s="474"/>
      <c r="AH632" s="458" t="s">
        <v>1553</v>
      </c>
      <c r="AK632" s="103" t="str">
        <f ca="1">IF(Tabela3[[#This Row],[STATUS]]&lt;&gt;"PREVISTO","N/A",IF(Tabela3[[#This Row],[Data_RE_CONGELADA]]="REDE OK","OK",IFERROR(IF(TODAY()-Tabela3[[#This Row],[Data_RE_CONGELADA]]&gt;=0,"ATRASADO",IF(TODAY()-Tabela3[[#This Row],[Data_RE_CONGELADA]]&gt;-5,"VENCENDO",IF(TODAY()-Tabela3[[#This Row],[Data_RE_CONGELADA]]&lt;=0,"NO PRAZO"))),"N/A")))</f>
        <v>N/A</v>
      </c>
      <c r="AL632" s="454">
        <v>45573</v>
      </c>
      <c r="AM632" s="454" t="s">
        <v>137</v>
      </c>
      <c r="AN632" s="458" t="s">
        <v>186</v>
      </c>
      <c r="AP632" s="103" t="s">
        <v>575</v>
      </c>
      <c r="AQ632" s="103" t="s">
        <v>611</v>
      </c>
      <c r="AR632" s="103" t="s">
        <v>576</v>
      </c>
      <c r="AS632" s="103">
        <v>0</v>
      </c>
      <c r="AU632" s="103" t="s">
        <v>579</v>
      </c>
      <c r="AV632" s="103" t="s">
        <v>580</v>
      </c>
      <c r="AW632" s="103" t="s">
        <v>580</v>
      </c>
      <c r="AX632" s="103" t="s">
        <v>580</v>
      </c>
      <c r="AY632" s="103" t="s">
        <v>580</v>
      </c>
      <c r="AZ632" s="103" t="s">
        <v>580</v>
      </c>
      <c r="BA632" s="103" t="s">
        <v>139</v>
      </c>
      <c r="BC632" s="103"/>
      <c r="BE632" s="103" t="e">
        <f>VLOOKUP(Tabela3[[#This Row],[ID OSP]],[1]Export!$R:$R,1,0)</f>
        <v>#N/A</v>
      </c>
    </row>
    <row r="633" spans="1:57" ht="15" hidden="1" customHeight="1">
      <c r="A633" s="103" t="s">
        <v>2586</v>
      </c>
      <c r="B633" s="103" t="s">
        <v>2587</v>
      </c>
      <c r="C633" s="104" t="s">
        <v>137</v>
      </c>
      <c r="D633" s="454" t="s">
        <v>252</v>
      </c>
      <c r="E633" s="454" t="s">
        <v>138</v>
      </c>
      <c r="G633" s="454">
        <v>45315</v>
      </c>
      <c r="H633" s="454">
        <v>45315</v>
      </c>
      <c r="I633" s="103" t="s">
        <v>139</v>
      </c>
      <c r="J633" s="103" t="s">
        <v>139</v>
      </c>
      <c r="K633" s="458" t="s">
        <v>2588</v>
      </c>
      <c r="L633" s="103" t="s">
        <v>446</v>
      </c>
      <c r="M633" s="103" t="s">
        <v>450</v>
      </c>
      <c r="N633" s="103" t="s">
        <v>861</v>
      </c>
      <c r="O633" s="103" t="s">
        <v>616</v>
      </c>
      <c r="P633" s="103" t="s">
        <v>589</v>
      </c>
      <c r="Q633" s="103" t="s">
        <v>589</v>
      </c>
      <c r="R633" s="458" t="s">
        <v>665</v>
      </c>
      <c r="S633" s="503"/>
      <c r="T633" s="103" t="s">
        <v>42</v>
      </c>
      <c r="U633" s="103" t="s">
        <v>137</v>
      </c>
      <c r="V633" s="454" t="str">
        <f>Tabela3[[#This Row],[NOVO 
PRAZO REDE]]</f>
        <v>REDE OK</v>
      </c>
      <c r="W633" s="454">
        <f>Tabela3[[#This Row],[PRAZO
ATIVAÇÃO]]</f>
        <v>0</v>
      </c>
      <c r="X633" s="103" t="s">
        <v>500</v>
      </c>
      <c r="Y633" s="103" t="str">
        <f>IFERROR("W"&amp;WEEKNUM(Tabela3[[#This Row],[PRAZO RE REVISADO]]),"-")</f>
        <v>-</v>
      </c>
      <c r="Z633" s="103" t="str">
        <f>IFERROR("W"&amp;WEEKNUM(Tabela3[[#This Row],[PRAZO ATIVAÇÃO]]),"-")</f>
        <v>W0</v>
      </c>
      <c r="AA633" s="103">
        <v>2024</v>
      </c>
      <c r="AB633" s="103" t="s">
        <v>675</v>
      </c>
      <c r="AC633" s="103" t="s">
        <v>139</v>
      </c>
      <c r="AD633" s="103" t="s">
        <v>137</v>
      </c>
      <c r="AE633" s="578"/>
      <c r="AF633" s="103"/>
      <c r="AG633" s="474"/>
      <c r="AH633" s="103"/>
      <c r="AK633" s="103" t="str">
        <f ca="1">IF(Tabela3[[#This Row],[STATUS]]&lt;&gt;"PREVISTO","N/A",IF(Tabela3[[#This Row],[Data_RE_CONGELADA]]="REDE OK","OK",IFERROR(IF(TODAY()-Tabela3[[#This Row],[Data_RE_CONGELADA]]&gt;=0,"ATRASADO",IF(TODAY()-Tabela3[[#This Row],[Data_RE_CONGELADA]]&gt;-5,"VENCENDO",IF(TODAY()-Tabela3[[#This Row],[Data_RE_CONGELADA]]&lt;=0,"NO PRAZO"))),"N/A")))</f>
        <v>N/A</v>
      </c>
      <c r="AL633" s="454" t="s">
        <v>138</v>
      </c>
      <c r="AM633" s="454" t="s">
        <v>137</v>
      </c>
      <c r="AN633" s="458" t="s">
        <v>186</v>
      </c>
      <c r="AP633" s="103" t="s">
        <v>575</v>
      </c>
      <c r="AQ633" s="103" t="s">
        <v>611</v>
      </c>
      <c r="AR633" s="103" t="s">
        <v>575</v>
      </c>
      <c r="AS633" s="103">
        <v>1</v>
      </c>
      <c r="AU633" s="103" t="s">
        <v>604</v>
      </c>
      <c r="BC633" s="103"/>
      <c r="BE633" s="103" t="e">
        <f>VLOOKUP(Tabela3[[#This Row],[ID OSP]],[1]Export!$R:$R,1,0)</f>
        <v>#N/A</v>
      </c>
    </row>
    <row r="634" spans="1:57" ht="15" hidden="1" customHeight="1">
      <c r="A634" s="103" t="s">
        <v>2589</v>
      </c>
      <c r="B634" s="103" t="s">
        <v>2590</v>
      </c>
      <c r="C634" s="104" t="s">
        <v>137</v>
      </c>
      <c r="D634" s="103" t="s">
        <v>252</v>
      </c>
      <c r="E634" s="454" t="s">
        <v>138</v>
      </c>
      <c r="G634" s="454">
        <v>45671</v>
      </c>
      <c r="H634" s="454">
        <v>45709</v>
      </c>
      <c r="I634" s="103" t="s">
        <v>139</v>
      </c>
      <c r="J634" s="103" t="s">
        <v>139</v>
      </c>
      <c r="K634" s="458" t="s">
        <v>2591</v>
      </c>
      <c r="L634" s="103" t="s">
        <v>468</v>
      </c>
      <c r="M634" s="103" t="s">
        <v>471</v>
      </c>
      <c r="N634" s="103" t="s">
        <v>2317</v>
      </c>
      <c r="O634" s="103" t="s">
        <v>137</v>
      </c>
      <c r="P634" s="103" t="s">
        <v>1174</v>
      </c>
      <c r="Q634" s="103" t="s">
        <v>1174</v>
      </c>
      <c r="R634" s="458" t="s">
        <v>1540</v>
      </c>
      <c r="S634" s="548"/>
      <c r="T634" s="103" t="s">
        <v>42</v>
      </c>
      <c r="U634" s="103" t="s">
        <v>137</v>
      </c>
      <c r="V634" s="454" t="s">
        <v>138</v>
      </c>
      <c r="W634" s="454">
        <f>Tabela3[[#This Row],[PRAZO
ATIVAÇÃO]]</f>
        <v>0</v>
      </c>
      <c r="X634" s="103" t="s">
        <v>500</v>
      </c>
      <c r="Y634" s="103" t="str">
        <f>IFERROR("W"&amp;WEEKNUM(Tabela3[[#This Row],[PRAZO RE REVISADO]]),"-")</f>
        <v>-</v>
      </c>
      <c r="Z634" s="103" t="str">
        <f>IFERROR("W"&amp;WEEKNUM(Tabela3[[#This Row],[PRAZO ATIVAÇÃO]]),"-")</f>
        <v>W0</v>
      </c>
      <c r="AA634" s="103">
        <v>2024</v>
      </c>
      <c r="AB634" s="103">
        <v>509214</v>
      </c>
      <c r="AC634" s="103" t="s">
        <v>572</v>
      </c>
      <c r="AD634" s="103" t="s">
        <v>137</v>
      </c>
      <c r="AE634" s="578"/>
      <c r="AF634" s="103"/>
      <c r="AG634" s="474"/>
      <c r="AH634" s="103" t="e">
        <f>VLOOKUP(Tabela3[[#This Row],[SITE]],#REF!,8,0)</f>
        <v>#REF!</v>
      </c>
      <c r="AK634" s="103" t="str">
        <f ca="1">IF(Tabela3[[#This Row],[STATUS]]&lt;&gt;"PREVISTO","N/A",IF(Tabela3[[#This Row],[Data_RE_CONGELADA]]="REDE OK","OK",IFERROR(IF(TODAY()-Tabela3[[#This Row],[Data_RE_CONGELADA]]&gt;=0,"ATRASADO",IF(TODAY()-Tabela3[[#This Row],[Data_RE_CONGELADA]]&gt;-5,"VENCENDO",IF(TODAY()-Tabela3[[#This Row],[Data_RE_CONGELADA]]&lt;=0,"NO PRAZO"))),"N/A")))</f>
        <v>N/A</v>
      </c>
      <c r="AL634" s="454">
        <v>45580</v>
      </c>
      <c r="AM634" s="454">
        <v>45582</v>
      </c>
      <c r="AN634" s="458" t="s">
        <v>186</v>
      </c>
      <c r="AP634" s="103" t="s">
        <v>575</v>
      </c>
      <c r="AQ634" s="103" t="s">
        <v>688</v>
      </c>
      <c r="AR634" s="103" t="s">
        <v>576</v>
      </c>
      <c r="AS634" s="103">
        <v>1</v>
      </c>
      <c r="AU634" s="103" t="s">
        <v>579</v>
      </c>
      <c r="AV634" s="103" t="s">
        <v>2592</v>
      </c>
      <c r="AX634" s="103" t="s">
        <v>139</v>
      </c>
      <c r="BA634" s="103" t="s">
        <v>139</v>
      </c>
      <c r="BC634" s="103"/>
      <c r="BE634" s="103" t="e">
        <f>VLOOKUP(Tabela3[[#This Row],[ID OSP]],[1]Export!$R:$R,1,0)</f>
        <v>#N/A</v>
      </c>
    </row>
    <row r="635" spans="1:57" ht="15" hidden="1" customHeight="1">
      <c r="A635" s="103" t="s">
        <v>2593</v>
      </c>
      <c r="B635" s="103" t="s">
        <v>2594</v>
      </c>
      <c r="C635" s="104" t="s">
        <v>137</v>
      </c>
      <c r="D635" s="103" t="s">
        <v>252</v>
      </c>
      <c r="E635" s="454" t="s">
        <v>138</v>
      </c>
      <c r="G635" s="454">
        <v>45673</v>
      </c>
      <c r="H635" s="454">
        <v>45709</v>
      </c>
      <c r="I635" s="103" t="s">
        <v>139</v>
      </c>
      <c r="J635" s="103" t="s">
        <v>139</v>
      </c>
      <c r="K635" s="458" t="s">
        <v>2595</v>
      </c>
      <c r="L635" s="103" t="s">
        <v>468</v>
      </c>
      <c r="M635" s="103" t="s">
        <v>471</v>
      </c>
      <c r="N635" s="103" t="s">
        <v>2317</v>
      </c>
      <c r="O635" s="103" t="s">
        <v>137</v>
      </c>
      <c r="P635" s="103" t="s">
        <v>1174</v>
      </c>
      <c r="Q635" s="103" t="s">
        <v>1174</v>
      </c>
      <c r="S635" s="548"/>
      <c r="T635" s="103" t="s">
        <v>42</v>
      </c>
      <c r="U635" s="103" t="s">
        <v>137</v>
      </c>
      <c r="V635" s="454" t="s">
        <v>138</v>
      </c>
      <c r="W635" s="454">
        <f>Tabela3[[#This Row],[PRAZO
ATIVAÇÃO]]</f>
        <v>0</v>
      </c>
      <c r="X635" s="103" t="s">
        <v>500</v>
      </c>
      <c r="Y635" s="103" t="str">
        <f>IFERROR("W"&amp;WEEKNUM(Tabela3[[#This Row],[PRAZO RE REVISADO]]),"-")</f>
        <v>-</v>
      </c>
      <c r="Z635" s="103" t="str">
        <f>IFERROR("W"&amp;WEEKNUM(Tabela3[[#This Row],[PRAZO ATIVAÇÃO]]),"-")</f>
        <v>W0</v>
      </c>
      <c r="AA635" s="103">
        <v>2024</v>
      </c>
      <c r="AB635" s="103">
        <v>509217</v>
      </c>
      <c r="AC635" s="103" t="s">
        <v>572</v>
      </c>
      <c r="AD635" s="103" t="s">
        <v>137</v>
      </c>
      <c r="AE635" s="578"/>
      <c r="AF635" s="103"/>
      <c r="AG635" s="474"/>
      <c r="AH635" s="103" t="e">
        <f>VLOOKUP(Tabela3[[#This Row],[SITE]],#REF!,8,0)</f>
        <v>#REF!</v>
      </c>
      <c r="AK635" s="103" t="str">
        <f ca="1">IF(Tabela3[[#This Row],[STATUS]]&lt;&gt;"PREVISTO","N/A",IF(Tabela3[[#This Row],[Data_RE_CONGELADA]]="REDE OK","OK",IFERROR(IF(TODAY()-Tabela3[[#This Row],[Data_RE_CONGELADA]]&gt;=0,"ATRASADO",IF(TODAY()-Tabela3[[#This Row],[Data_RE_CONGELADA]]&gt;-5,"VENCENDO",IF(TODAY()-Tabela3[[#This Row],[Data_RE_CONGELADA]]&lt;=0,"NO PRAZO"))),"N/A")))</f>
        <v>N/A</v>
      </c>
      <c r="AL635" s="454">
        <v>45580</v>
      </c>
      <c r="AM635" s="454">
        <v>45582</v>
      </c>
      <c r="AN635" s="458" t="s">
        <v>186</v>
      </c>
      <c r="AP635" s="454" t="s">
        <v>575</v>
      </c>
      <c r="AQ635" s="103" t="s">
        <v>688</v>
      </c>
      <c r="AR635" s="103" t="s">
        <v>576</v>
      </c>
      <c r="AS635" s="103">
        <v>0</v>
      </c>
      <c r="AU635" s="103" t="s">
        <v>579</v>
      </c>
      <c r="AV635" s="103" t="s">
        <v>580</v>
      </c>
      <c r="AW635" s="103" t="s">
        <v>580</v>
      </c>
      <c r="AX635" s="103" t="s">
        <v>580</v>
      </c>
      <c r="AY635" s="103" t="s">
        <v>580</v>
      </c>
      <c r="AZ635" s="103" t="s">
        <v>580</v>
      </c>
      <c r="BA635" s="103" t="s">
        <v>139</v>
      </c>
      <c r="BC635" s="103"/>
      <c r="BE635" s="103" t="e">
        <f>VLOOKUP(Tabela3[[#This Row],[ID OSP]],[1]Export!$R:$R,1,0)</f>
        <v>#N/A</v>
      </c>
    </row>
    <row r="636" spans="1:57" ht="15" hidden="1" customHeight="1">
      <c r="A636" s="103" t="s">
        <v>2596</v>
      </c>
      <c r="B636" s="103" t="s">
        <v>2597</v>
      </c>
      <c r="C636" s="104" t="s">
        <v>137</v>
      </c>
      <c r="D636" s="103" t="s">
        <v>252</v>
      </c>
      <c r="E636" s="454" t="s">
        <v>138</v>
      </c>
      <c r="G636" s="454">
        <v>45600</v>
      </c>
      <c r="H636" s="454">
        <v>45730</v>
      </c>
      <c r="I636" s="489" t="s">
        <v>139</v>
      </c>
      <c r="J636" s="103" t="s">
        <v>139</v>
      </c>
      <c r="K636" s="490" t="s">
        <v>2598</v>
      </c>
      <c r="L636" s="103" t="s">
        <v>468</v>
      </c>
      <c r="M636" s="103" t="s">
        <v>471</v>
      </c>
      <c r="N636" s="103" t="s">
        <v>471</v>
      </c>
      <c r="O636" s="103" t="s">
        <v>137</v>
      </c>
      <c r="P636" s="103" t="s">
        <v>1174</v>
      </c>
      <c r="Q636" s="103" t="s">
        <v>1174</v>
      </c>
      <c r="R636" s="458" t="s">
        <v>617</v>
      </c>
      <c r="S636" s="455"/>
      <c r="T636" s="103" t="s">
        <v>42</v>
      </c>
      <c r="U636" s="103" t="s">
        <v>137</v>
      </c>
      <c r="V636" s="454" t="str">
        <f>Tabela3[[#This Row],[NOVO 
PRAZO REDE]]</f>
        <v>REDE OK</v>
      </c>
      <c r="W636" s="103" t="s">
        <v>137</v>
      </c>
      <c r="X636" s="103" t="s">
        <v>500</v>
      </c>
      <c r="Y636" s="103" t="str">
        <f>IFERROR("W"&amp;WEEKNUM(Tabela3[[#This Row],[PRAZO RE REVISADO]]),"-")</f>
        <v>-</v>
      </c>
      <c r="Z636" s="103" t="str">
        <f>IFERROR("W"&amp;WEEKNUM(Tabela3[[#This Row],[PRAZO ATIVAÇÃO]]),"-")</f>
        <v>-</v>
      </c>
      <c r="AA636" s="103">
        <v>2024</v>
      </c>
      <c r="AB636" s="103">
        <v>509203</v>
      </c>
      <c r="AC636" s="103" t="s">
        <v>572</v>
      </c>
      <c r="AD636" s="103" t="s">
        <v>137</v>
      </c>
      <c r="AE636" s="578"/>
      <c r="AF636" s="103"/>
      <c r="AG636" s="474"/>
      <c r="AH636" s="103" t="e">
        <f>VLOOKUP(Tabela3[[#This Row],[SITE]],#REF!,8,0)</f>
        <v>#REF!</v>
      </c>
      <c r="AK636" s="103" t="str">
        <f ca="1">IF(Tabela3[[#This Row],[STATUS]]&lt;&gt;"PREVISTO","N/A",IF(Tabela3[[#This Row],[Data_RE_CONGELADA]]="REDE OK","OK",IFERROR(IF(TODAY()-Tabela3[[#This Row],[Data_RE_CONGELADA]]&gt;=0,"ATRASADO",IF(TODAY()-Tabela3[[#This Row],[Data_RE_CONGELADA]]&gt;-5,"VENCENDO",IF(TODAY()-Tabela3[[#This Row],[Data_RE_CONGELADA]]&lt;=0,"NO PRAZO"))),"N/A")))</f>
        <v>N/A</v>
      </c>
      <c r="AL636" s="454">
        <v>45575</v>
      </c>
      <c r="AM636" s="454">
        <v>45580</v>
      </c>
      <c r="AN636" s="458" t="s">
        <v>186</v>
      </c>
      <c r="AP636" s="103" t="s">
        <v>575</v>
      </c>
      <c r="AQ636" s="103" t="s">
        <v>688</v>
      </c>
      <c r="AR636" s="103" t="s">
        <v>576</v>
      </c>
      <c r="AS636" s="103">
        <v>0</v>
      </c>
      <c r="AU636" s="103" t="s">
        <v>579</v>
      </c>
      <c r="AV636" s="103" t="s">
        <v>580</v>
      </c>
      <c r="AW636" s="103" t="s">
        <v>580</v>
      </c>
      <c r="AX636" s="103" t="s">
        <v>581</v>
      </c>
      <c r="AY636" s="103" t="s">
        <v>580</v>
      </c>
      <c r="AZ636" s="103" t="s">
        <v>581</v>
      </c>
      <c r="BA636" s="103" t="s">
        <v>139</v>
      </c>
      <c r="BC636" s="103" t="s">
        <v>2599</v>
      </c>
      <c r="BE636" s="103" t="e">
        <f>VLOOKUP(Tabela3[[#This Row],[ID OSP]],[1]Export!$R:$R,1,0)</f>
        <v>#N/A</v>
      </c>
    </row>
    <row r="637" spans="1:57" ht="15" hidden="1" customHeight="1">
      <c r="A637" s="103" t="s">
        <v>2600</v>
      </c>
      <c r="B637" s="103" t="s">
        <v>2601</v>
      </c>
      <c r="C637" s="104" t="s">
        <v>137</v>
      </c>
      <c r="D637" s="454" t="s">
        <v>136</v>
      </c>
      <c r="E637" s="454" t="s">
        <v>136</v>
      </c>
      <c r="G637" s="454" t="s">
        <v>597</v>
      </c>
      <c r="H637" s="454" t="s">
        <v>597</v>
      </c>
      <c r="I637" s="103" t="s">
        <v>139</v>
      </c>
      <c r="J637" s="103" t="s">
        <v>139</v>
      </c>
      <c r="K637" s="458" t="s">
        <v>597</v>
      </c>
      <c r="L637" s="103" t="s">
        <v>468</v>
      </c>
      <c r="M637" s="103" t="s">
        <v>597</v>
      </c>
      <c r="N637" s="103" t="s">
        <v>597</v>
      </c>
      <c r="P637" s="103" t="s">
        <v>712</v>
      </c>
      <c r="Q637" s="103" t="s">
        <v>712</v>
      </c>
      <c r="R637" s="458" t="s">
        <v>599</v>
      </c>
      <c r="S637" s="503"/>
      <c r="T637" s="103" t="s">
        <v>42</v>
      </c>
      <c r="U637" s="103" t="s">
        <v>136</v>
      </c>
      <c r="V637" s="454" t="str">
        <f>Tabela3[[#This Row],[NOVO 
PRAZO REDE]]</f>
        <v>RÁDIO</v>
      </c>
      <c r="W637" s="454">
        <f>Tabela3[[#This Row],[PRAZO
ATIVAÇÃO]]</f>
        <v>0</v>
      </c>
      <c r="X637" s="103" t="s">
        <v>600</v>
      </c>
      <c r="Y637" s="103" t="str">
        <f>IFERROR("W"&amp;WEEKNUM(Tabela3[[#This Row],[PRAZO RE REVISADO]]),"-")</f>
        <v>-</v>
      </c>
      <c r="Z637" s="103" t="str">
        <f>IFERROR("W"&amp;WEEKNUM(Tabela3[[#This Row],[PRAZO ATIVAÇÃO]]),"-")</f>
        <v>W0</v>
      </c>
      <c r="AA637" s="103">
        <v>2024</v>
      </c>
      <c r="AB637" s="103" t="s">
        <v>139</v>
      </c>
      <c r="AC637" s="103" t="s">
        <v>139</v>
      </c>
      <c r="AD637" s="103" t="s">
        <v>601</v>
      </c>
      <c r="AE637" s="578"/>
      <c r="AF637" s="103"/>
      <c r="AG637" s="474"/>
      <c r="AH637" s="103" t="e">
        <f>VLOOKUP(Tabela3[[#This Row],[SITE]],#REF!,8,0)</f>
        <v>#REF!</v>
      </c>
      <c r="AK637" s="103" t="str">
        <f ca="1">IF(Tabela3[[#This Row],[STATUS]]&lt;&gt;"PREVISTO","N/A",IF(Tabela3[[#This Row],[Data_RE_CONGELADA]]="REDE OK","OK",IFERROR(IF(TODAY()-Tabela3[[#This Row],[Data_RE_CONGELADA]]&gt;=0,"ATRASADO",IF(TODAY()-Tabela3[[#This Row],[Data_RE_CONGELADA]]&gt;-5,"VENCENDO",IF(TODAY()-Tabela3[[#This Row],[Data_RE_CONGELADA]]&lt;=0,"NO PRAZO"))),"N/A")))</f>
        <v>N/A</v>
      </c>
      <c r="AL637" s="454" t="s">
        <v>597</v>
      </c>
      <c r="AM637" s="454" t="s">
        <v>136</v>
      </c>
      <c r="AN637" s="458" t="s">
        <v>186</v>
      </c>
      <c r="AP637" s="103" t="s">
        <v>575</v>
      </c>
      <c r="AQ637" s="103" t="s">
        <v>603</v>
      </c>
      <c r="AR637" s="103" t="s">
        <v>576</v>
      </c>
      <c r="AS637" s="103">
        <v>1</v>
      </c>
      <c r="AU637" s="103" t="s">
        <v>648</v>
      </c>
      <c r="AV637" s="103" t="s">
        <v>691</v>
      </c>
      <c r="BB637" s="103" t="s">
        <v>714</v>
      </c>
      <c r="BC637" s="103"/>
      <c r="BE637" s="103" t="e">
        <f>VLOOKUP(Tabela3[[#This Row],[ID OSP]],[1]Export!$R:$R,1,0)</f>
        <v>#N/A</v>
      </c>
    </row>
    <row r="638" spans="1:57" ht="15" hidden="1" customHeight="1">
      <c r="A638" s="103" t="s">
        <v>2314</v>
      </c>
      <c r="B638" s="103" t="s">
        <v>2602</v>
      </c>
      <c r="C638" s="104" t="s">
        <v>137</v>
      </c>
      <c r="D638" s="454" t="s">
        <v>566</v>
      </c>
      <c r="E638" s="454" t="s">
        <v>138</v>
      </c>
      <c r="F638" s="103"/>
      <c r="G638" s="454">
        <v>45684</v>
      </c>
      <c r="H638" s="454">
        <v>45710</v>
      </c>
      <c r="I638" s="103" t="s">
        <v>139</v>
      </c>
      <c r="J638" s="103" t="s">
        <v>139</v>
      </c>
      <c r="K638" s="458" t="s">
        <v>2603</v>
      </c>
      <c r="L638" s="103" t="s">
        <v>468</v>
      </c>
      <c r="M638" s="103" t="s">
        <v>471</v>
      </c>
      <c r="N638" s="103" t="s">
        <v>2317</v>
      </c>
      <c r="O638" s="103" t="s">
        <v>137</v>
      </c>
      <c r="P638" s="103" t="s">
        <v>1174</v>
      </c>
      <c r="Q638" s="103" t="s">
        <v>1174</v>
      </c>
      <c r="R638" s="458" t="s">
        <v>2604</v>
      </c>
      <c r="S638" s="548"/>
      <c r="T638" s="103" t="s">
        <v>42</v>
      </c>
      <c r="U638" s="103" t="s">
        <v>137</v>
      </c>
      <c r="V638" s="454" t="str">
        <f>Tabela3[[#This Row],[NOVO 
PRAZO REDE]]</f>
        <v>REDE OK</v>
      </c>
      <c r="W638" s="454">
        <f>Tabela3[[#This Row],[PRAZO
ATIVAÇÃO]]</f>
        <v>0</v>
      </c>
      <c r="X638" s="103" t="s">
        <v>500</v>
      </c>
      <c r="Y638" s="103" t="str">
        <f>IFERROR("W"&amp;WEEKNUM(Tabela3[[#This Row],[PRAZO RE REVISADO]]),"-")</f>
        <v>-</v>
      </c>
      <c r="Z638" s="103" t="str">
        <f>IFERROR("W"&amp;WEEKNUM(Tabela3[[#This Row],[PRAZO ATIVAÇÃO]]),"-")</f>
        <v>W0</v>
      </c>
      <c r="AA638" s="103">
        <v>2024</v>
      </c>
      <c r="AB638" s="103">
        <v>509219</v>
      </c>
      <c r="AC638" s="103" t="s">
        <v>572</v>
      </c>
      <c r="AD638" s="103" t="s">
        <v>137</v>
      </c>
      <c r="AE638" s="578"/>
      <c r="AF638" s="103"/>
      <c r="AG638" s="474"/>
      <c r="AH638" s="103" t="e">
        <f>VLOOKUP(Tabela3[[#This Row],[SITE]],#REF!,8,0)</f>
        <v>#REF!</v>
      </c>
      <c r="AK638" s="103" t="str">
        <f ca="1">IF(Tabela3[[#This Row],[STATUS]]&lt;&gt;"PREVISTO","N/A",IF(Tabela3[[#This Row],[Data_RE_CONGELADA]]="REDE OK","OK",IFERROR(IF(TODAY()-Tabela3[[#This Row],[Data_RE_CONGELADA]]&gt;=0,"ATRASADO",IF(TODAY()-Tabela3[[#This Row],[Data_RE_CONGELADA]]&gt;-5,"VENCENDO",IF(TODAY()-Tabela3[[#This Row],[Data_RE_CONGELADA]]&lt;=0,"NO PRAZO"))),"N/A")))</f>
        <v>N/A</v>
      </c>
      <c r="AL638" s="454">
        <v>45677</v>
      </c>
      <c r="AM638" s="454">
        <v>45584</v>
      </c>
      <c r="AN638" s="458" t="s">
        <v>186</v>
      </c>
      <c r="AP638" s="454" t="s">
        <v>575</v>
      </c>
      <c r="AQ638" s="103" t="s">
        <v>688</v>
      </c>
      <c r="AR638" s="103" t="s">
        <v>576</v>
      </c>
      <c r="AS638" s="103">
        <v>0</v>
      </c>
      <c r="AU638" s="103" t="s">
        <v>579</v>
      </c>
      <c r="AV638" s="103" t="s">
        <v>580</v>
      </c>
      <c r="AW638" s="103" t="s">
        <v>580</v>
      </c>
      <c r="AX638" s="103" t="s">
        <v>580</v>
      </c>
      <c r="AY638" s="103" t="s">
        <v>580</v>
      </c>
      <c r="AZ638" s="103" t="s">
        <v>581</v>
      </c>
      <c r="BA638" s="103" t="s">
        <v>139</v>
      </c>
      <c r="BC638" s="103"/>
      <c r="BE638" s="103" t="e">
        <f>VLOOKUP(Tabela3[[#This Row],[ID OSP]],[1]Export!$R:$R,1,0)</f>
        <v>#N/A</v>
      </c>
    </row>
    <row r="639" spans="1:57" ht="15" hidden="1" customHeight="1">
      <c r="A639" s="103" t="s">
        <v>2605</v>
      </c>
      <c r="B639" s="103" t="s">
        <v>2606</v>
      </c>
      <c r="C639" s="104" t="s">
        <v>137</v>
      </c>
      <c r="D639" s="103" t="s">
        <v>252</v>
      </c>
      <c r="E639" s="454" t="s">
        <v>138</v>
      </c>
      <c r="G639" s="454">
        <v>45649</v>
      </c>
      <c r="H639" s="454">
        <v>45649</v>
      </c>
      <c r="I639" s="103" t="s">
        <v>139</v>
      </c>
      <c r="J639" s="103" t="s">
        <v>139</v>
      </c>
      <c r="K639" s="458" t="s">
        <v>2607</v>
      </c>
      <c r="L639" s="103" t="s">
        <v>468</v>
      </c>
      <c r="M639" s="103" t="s">
        <v>471</v>
      </c>
      <c r="N639" s="103" t="s">
        <v>2416</v>
      </c>
      <c r="O639" s="103" t="s">
        <v>137</v>
      </c>
      <c r="P639" s="103" t="s">
        <v>1174</v>
      </c>
      <c r="Q639" s="103" t="s">
        <v>1174</v>
      </c>
      <c r="R639" s="458" t="s">
        <v>617</v>
      </c>
      <c r="S639" s="503"/>
      <c r="T639" s="103" t="s">
        <v>42</v>
      </c>
      <c r="U639" s="103" t="s">
        <v>137</v>
      </c>
      <c r="V639" s="454" t="s">
        <v>138</v>
      </c>
      <c r="W639" s="454">
        <f>Tabela3[[#This Row],[PRAZO
ATIVAÇÃO]]</f>
        <v>0</v>
      </c>
      <c r="X639" s="103" t="s">
        <v>500</v>
      </c>
      <c r="Y639" s="103" t="str">
        <f>IFERROR("W"&amp;WEEKNUM(Tabela3[[#This Row],[PRAZO RE REVISADO]]),"-")</f>
        <v>-</v>
      </c>
      <c r="Z639" s="103" t="str">
        <f>IFERROR("W"&amp;WEEKNUM(Tabela3[[#This Row],[PRAZO ATIVAÇÃO]]),"-")</f>
        <v>W0</v>
      </c>
      <c r="AA639" s="103">
        <v>2024</v>
      </c>
      <c r="AB639" s="103">
        <v>509225</v>
      </c>
      <c r="AC639" s="103" t="s">
        <v>752</v>
      </c>
      <c r="AD639" s="103" t="s">
        <v>137</v>
      </c>
      <c r="AE639" s="578"/>
      <c r="AF639" s="103"/>
      <c r="AG639" s="474"/>
      <c r="AH639" s="103" t="e">
        <f>VLOOKUP(Tabela3[[#This Row],[SITE]],#REF!,8,0)</f>
        <v>#REF!</v>
      </c>
      <c r="AK639" s="103" t="str">
        <f ca="1">IF(Tabela3[[#This Row],[STATUS]]&lt;&gt;"PREVISTO","N/A",IF(Tabela3[[#This Row],[Data_RE_CONGELADA]]="REDE OK","OK",IFERROR(IF(TODAY()-Tabela3[[#This Row],[Data_RE_CONGELADA]]&gt;=0,"ATRASADO",IF(TODAY()-Tabela3[[#This Row],[Data_RE_CONGELADA]]&gt;-5,"VENCENDO",IF(TODAY()-Tabela3[[#This Row],[Data_RE_CONGELADA]]&lt;=0,"NO PRAZO"))),"N/A")))</f>
        <v>N/A</v>
      </c>
      <c r="AL639" s="454">
        <v>45580</v>
      </c>
      <c r="AM639" s="454">
        <v>45585</v>
      </c>
      <c r="AN639" s="458" t="s">
        <v>186</v>
      </c>
      <c r="AP639" s="103" t="s">
        <v>575</v>
      </c>
      <c r="AQ639" s="103" t="s">
        <v>688</v>
      </c>
      <c r="AR639" s="103" t="s">
        <v>576</v>
      </c>
      <c r="AS639" s="103">
        <v>0</v>
      </c>
      <c r="AU639" s="103" t="s">
        <v>579</v>
      </c>
      <c r="AV639" s="103" t="s">
        <v>580</v>
      </c>
      <c r="AW639" s="103" t="s">
        <v>580</v>
      </c>
      <c r="AX639" s="103" t="s">
        <v>580</v>
      </c>
      <c r="AY639" s="103" t="s">
        <v>580</v>
      </c>
      <c r="AZ639" s="103" t="s">
        <v>580</v>
      </c>
      <c r="BA639" s="103" t="s">
        <v>139</v>
      </c>
      <c r="BC639" s="103"/>
      <c r="BE639" s="103" t="e">
        <f>VLOOKUP(Tabela3[[#This Row],[ID OSP]],[1]Export!$R:$R,1,0)</f>
        <v>#N/A</v>
      </c>
    </row>
    <row r="640" spans="1:57" ht="15" hidden="1" customHeight="1">
      <c r="A640" s="103" t="s">
        <v>2608</v>
      </c>
      <c r="B640" s="103" t="s">
        <v>2609</v>
      </c>
      <c r="C640" s="104" t="s">
        <v>137</v>
      </c>
      <c r="D640" s="454" t="s">
        <v>136</v>
      </c>
      <c r="E640" s="454" t="s">
        <v>136</v>
      </c>
      <c r="G640" s="454" t="s">
        <v>597</v>
      </c>
      <c r="H640" s="454" t="s">
        <v>597</v>
      </c>
      <c r="I640" s="103" t="s">
        <v>139</v>
      </c>
      <c r="J640" s="103" t="s">
        <v>139</v>
      </c>
      <c r="K640" s="458" t="s">
        <v>597</v>
      </c>
      <c r="L640" s="103" t="s">
        <v>468</v>
      </c>
      <c r="M640" s="103" t="s">
        <v>597</v>
      </c>
      <c r="N640" s="103" t="s">
        <v>597</v>
      </c>
      <c r="P640" s="103" t="s">
        <v>712</v>
      </c>
      <c r="Q640" s="103" t="s">
        <v>712</v>
      </c>
      <c r="R640" s="458" t="s">
        <v>599</v>
      </c>
      <c r="S640" s="503"/>
      <c r="T640" s="103" t="s">
        <v>42</v>
      </c>
      <c r="U640" s="103" t="s">
        <v>136</v>
      </c>
      <c r="V640" s="454" t="str">
        <f>Tabela3[[#This Row],[NOVO 
PRAZO REDE]]</f>
        <v>RÁDIO</v>
      </c>
      <c r="W640" s="454">
        <f>Tabela3[[#This Row],[PRAZO
ATIVAÇÃO]]</f>
        <v>0</v>
      </c>
      <c r="X640" s="103" t="s">
        <v>600</v>
      </c>
      <c r="Y640" s="103" t="str">
        <f>IFERROR("W"&amp;WEEKNUM(Tabela3[[#This Row],[PRAZO RE REVISADO]]),"-")</f>
        <v>-</v>
      </c>
      <c r="Z640" s="103" t="str">
        <f>IFERROR("W"&amp;WEEKNUM(Tabela3[[#This Row],[PRAZO ATIVAÇÃO]]),"-")</f>
        <v>W0</v>
      </c>
      <c r="AA640" s="103">
        <v>2024</v>
      </c>
      <c r="AB640" s="103" t="s">
        <v>139</v>
      </c>
      <c r="AC640" s="103" t="s">
        <v>139</v>
      </c>
      <c r="AD640" s="103" t="s">
        <v>601</v>
      </c>
      <c r="AE640" s="578"/>
      <c r="AF640" s="103"/>
      <c r="AG640" s="474"/>
      <c r="AH640" s="103" t="e">
        <f>VLOOKUP(Tabela3[[#This Row],[SITE]],#REF!,8,0)</f>
        <v>#REF!</v>
      </c>
      <c r="AK640" s="103" t="str">
        <f ca="1">IF(Tabela3[[#This Row],[STATUS]]&lt;&gt;"PREVISTO","N/A",IF(Tabela3[[#This Row],[Data_RE_CONGELADA]]="REDE OK","OK",IFERROR(IF(TODAY()-Tabela3[[#This Row],[Data_RE_CONGELADA]]&gt;=0,"ATRASADO",IF(TODAY()-Tabela3[[#This Row],[Data_RE_CONGELADA]]&gt;-5,"VENCENDO",IF(TODAY()-Tabela3[[#This Row],[Data_RE_CONGELADA]]&lt;=0,"NO PRAZO"))),"N/A")))</f>
        <v>N/A</v>
      </c>
      <c r="AL640" s="454" t="s">
        <v>597</v>
      </c>
      <c r="AM640" s="454" t="s">
        <v>136</v>
      </c>
      <c r="AN640" s="458" t="s">
        <v>186</v>
      </c>
      <c r="AP640" s="103" t="s">
        <v>575</v>
      </c>
      <c r="AQ640" s="103" t="s">
        <v>603</v>
      </c>
      <c r="AR640" s="103" t="s">
        <v>576</v>
      </c>
      <c r="AS640" s="103">
        <v>1</v>
      </c>
      <c r="AU640" s="103" t="s">
        <v>648</v>
      </c>
      <c r="AV640" s="103" t="s">
        <v>580</v>
      </c>
      <c r="AW640" s="103" t="s">
        <v>580</v>
      </c>
      <c r="AX640" s="103" t="s">
        <v>580</v>
      </c>
      <c r="AY640" s="103" t="s">
        <v>580</v>
      </c>
      <c r="AZ640" s="103" t="s">
        <v>580</v>
      </c>
      <c r="BA640" s="103" t="s">
        <v>580</v>
      </c>
      <c r="BB640" s="103" t="s">
        <v>714</v>
      </c>
      <c r="BC640" s="103"/>
      <c r="BE640" s="103" t="e">
        <f>VLOOKUP(Tabela3[[#This Row],[ID OSP]],[1]Export!$R:$R,1,0)</f>
        <v>#N/A</v>
      </c>
    </row>
    <row r="641" spans="1:57" ht="15" hidden="1" customHeight="1">
      <c r="A641" s="103" t="s">
        <v>2413</v>
      </c>
      <c r="B641" s="103" t="s">
        <v>2414</v>
      </c>
      <c r="C641" s="104" t="s">
        <v>137</v>
      </c>
      <c r="D641" s="103" t="s">
        <v>252</v>
      </c>
      <c r="E641" s="454" t="s">
        <v>138</v>
      </c>
      <c r="G641" s="454">
        <v>45694</v>
      </c>
      <c r="H641" s="454">
        <v>45729</v>
      </c>
      <c r="I641" s="103" t="s">
        <v>139</v>
      </c>
      <c r="J641" s="103" t="s">
        <v>127</v>
      </c>
      <c r="K641" s="458" t="s">
        <v>2610</v>
      </c>
      <c r="L641" s="103" t="s">
        <v>468</v>
      </c>
      <c r="M641" s="103" t="s">
        <v>471</v>
      </c>
      <c r="N641" s="103" t="s">
        <v>2416</v>
      </c>
      <c r="O641" s="103" t="s">
        <v>137</v>
      </c>
      <c r="P641" s="103" t="s">
        <v>1174</v>
      </c>
      <c r="Q641" s="103" t="s">
        <v>1174</v>
      </c>
      <c r="S641" s="535"/>
      <c r="T641" s="103" t="s">
        <v>42</v>
      </c>
      <c r="U641" s="103" t="s">
        <v>137</v>
      </c>
      <c r="V641" s="103" t="s">
        <v>138</v>
      </c>
      <c r="W641" s="103" t="s">
        <v>137</v>
      </c>
      <c r="X641" s="103" t="s">
        <v>500</v>
      </c>
      <c r="Y641" s="103" t="str">
        <f>IFERROR("W"&amp;WEEKNUM(Tabela3[[#This Row],[PRAZO RE REVISADO]]),"-")</f>
        <v>-</v>
      </c>
      <c r="Z641" s="103" t="str">
        <f>IFERROR("W"&amp;WEEKNUM(Tabela3[[#This Row],[PRAZO ATIVAÇÃO]]),"-")</f>
        <v>-</v>
      </c>
      <c r="AA641" s="103">
        <v>2024</v>
      </c>
      <c r="AB641" s="103">
        <v>509208</v>
      </c>
      <c r="AC641" s="103" t="s">
        <v>572</v>
      </c>
      <c r="AD641" s="103" t="s">
        <v>137</v>
      </c>
      <c r="AE641" s="578"/>
      <c r="AF641" s="103"/>
      <c r="AG641" s="474"/>
      <c r="AH641" s="103" t="e">
        <f>VLOOKUP(Tabela3[[#This Row],[SITE]],#REF!,8,0)</f>
        <v>#REF!</v>
      </c>
      <c r="AK641" s="103" t="str">
        <f ca="1">IF(Tabela3[[#This Row],[STATUS]]&lt;&gt;"PREVISTO","N/A",IF(Tabela3[[#This Row],[Data_RE_CONGELADA]]="REDE OK","OK",IFERROR(IF(TODAY()-Tabela3[[#This Row],[Data_RE_CONGELADA]]&gt;=0,"ATRASADO",IF(TODAY()-Tabela3[[#This Row],[Data_RE_CONGELADA]]&gt;-5,"VENCENDO",IF(TODAY()-Tabela3[[#This Row],[Data_RE_CONGELADA]]&lt;=0,"NO PRAZO"))),"N/A")))</f>
        <v>N/A</v>
      </c>
      <c r="AL641" s="454">
        <v>45569</v>
      </c>
      <c r="AM641" s="454">
        <v>45574</v>
      </c>
      <c r="AN641" s="458" t="s">
        <v>186</v>
      </c>
      <c r="AP641" s="454" t="s">
        <v>575</v>
      </c>
      <c r="AQ641" s="103" t="s">
        <v>688</v>
      </c>
      <c r="AR641" s="103" t="s">
        <v>576</v>
      </c>
      <c r="AS641" s="103">
        <v>1</v>
      </c>
      <c r="AU641" s="103" t="s">
        <v>579</v>
      </c>
      <c r="AV641" s="103" t="s">
        <v>580</v>
      </c>
      <c r="AW641" s="103" t="s">
        <v>580</v>
      </c>
      <c r="AX641" s="103" t="s">
        <v>581</v>
      </c>
      <c r="AY641" s="103" t="s">
        <v>580</v>
      </c>
      <c r="AZ641" s="103" t="s">
        <v>581</v>
      </c>
      <c r="BA641" s="103" t="s">
        <v>139</v>
      </c>
      <c r="BC641" s="103"/>
      <c r="BE641" s="103" t="e">
        <f>VLOOKUP(Tabela3[[#This Row],[ID OSP]],[1]Export!$R:$R,1,0)</f>
        <v>#N/A</v>
      </c>
    </row>
    <row r="642" spans="1:57" ht="15" hidden="1" customHeight="1">
      <c r="A642" s="103" t="s">
        <v>2611</v>
      </c>
      <c r="B642" s="103" t="s">
        <v>2612</v>
      </c>
      <c r="C642" s="104" t="s">
        <v>137</v>
      </c>
      <c r="D642" s="454" t="s">
        <v>136</v>
      </c>
      <c r="E642" s="454" t="s">
        <v>136</v>
      </c>
      <c r="G642" s="454" t="s">
        <v>597</v>
      </c>
      <c r="H642" s="454" t="s">
        <v>597</v>
      </c>
      <c r="I642" s="103" t="s">
        <v>139</v>
      </c>
      <c r="J642" s="103" t="s">
        <v>139</v>
      </c>
      <c r="K642" s="458" t="s">
        <v>597</v>
      </c>
      <c r="L642" s="103" t="s">
        <v>468</v>
      </c>
      <c r="M642" s="103" t="s">
        <v>597</v>
      </c>
      <c r="N642" s="103" t="s">
        <v>597</v>
      </c>
      <c r="O642" s="103" t="s">
        <v>186</v>
      </c>
      <c r="P642" s="103" t="s">
        <v>712</v>
      </c>
      <c r="Q642" s="103" t="s">
        <v>712</v>
      </c>
      <c r="R642" s="458" t="s">
        <v>599</v>
      </c>
      <c r="S642" s="503"/>
      <c r="T642" s="103" t="s">
        <v>42</v>
      </c>
      <c r="U642" s="103" t="s">
        <v>136</v>
      </c>
      <c r="V642" s="454" t="str">
        <f>Tabela3[[#This Row],[NOVO 
PRAZO REDE]]</f>
        <v>RÁDIO</v>
      </c>
      <c r="W642" s="454">
        <f>Tabela3[[#This Row],[PRAZO
ATIVAÇÃO]]</f>
        <v>0</v>
      </c>
      <c r="X642" s="103" t="s">
        <v>600</v>
      </c>
      <c r="Y642" s="103" t="str">
        <f>IFERROR("W"&amp;WEEKNUM(Tabela3[[#This Row],[PRAZO RE REVISADO]]),"-")</f>
        <v>-</v>
      </c>
      <c r="Z642" s="103" t="str">
        <f>IFERROR("W"&amp;WEEKNUM(Tabela3[[#This Row],[PRAZO ATIVAÇÃO]]),"-")</f>
        <v>W0</v>
      </c>
      <c r="AA642" s="103">
        <v>2024</v>
      </c>
      <c r="AB642" s="103" t="s">
        <v>139</v>
      </c>
      <c r="AC642" s="103" t="s">
        <v>139</v>
      </c>
      <c r="AD642" s="103" t="s">
        <v>601</v>
      </c>
      <c r="AE642" s="578"/>
      <c r="AF642" s="103"/>
      <c r="AG642" s="474"/>
      <c r="AH642" s="103" t="e">
        <f>VLOOKUP(Tabela3[[#This Row],[SITE]],#REF!,8,0)</f>
        <v>#REF!</v>
      </c>
      <c r="AK642" s="103" t="str">
        <f ca="1">IF(Tabela3[[#This Row],[STATUS]]&lt;&gt;"PREVISTO","N/A",IF(Tabela3[[#This Row],[Data_RE_CONGELADA]]="REDE OK","OK",IFERROR(IF(TODAY()-Tabela3[[#This Row],[Data_RE_CONGELADA]]&gt;=0,"ATRASADO",IF(TODAY()-Tabela3[[#This Row],[Data_RE_CONGELADA]]&gt;-5,"VENCENDO",IF(TODAY()-Tabela3[[#This Row],[Data_RE_CONGELADA]]&lt;=0,"NO PRAZO"))),"N/A")))</f>
        <v>N/A</v>
      </c>
      <c r="AL642" s="454" t="s">
        <v>597</v>
      </c>
      <c r="AM642" s="454" t="s">
        <v>136</v>
      </c>
      <c r="AN642" s="458" t="s">
        <v>186</v>
      </c>
      <c r="AP642" s="103" t="s">
        <v>575</v>
      </c>
      <c r="AQ642" s="103" t="s">
        <v>603</v>
      </c>
      <c r="AR642" s="103" t="s">
        <v>576</v>
      </c>
      <c r="AS642" s="103">
        <v>0</v>
      </c>
      <c r="AU642" s="103" t="s">
        <v>648</v>
      </c>
      <c r="AV642" s="103" t="s">
        <v>580</v>
      </c>
      <c r="AW642" s="103" t="s">
        <v>580</v>
      </c>
      <c r="AX642" s="103" t="s">
        <v>580</v>
      </c>
      <c r="AY642" s="103" t="s">
        <v>580</v>
      </c>
      <c r="AZ642" s="103" t="s">
        <v>580</v>
      </c>
      <c r="BA642" s="103" t="s">
        <v>580</v>
      </c>
      <c r="BB642" s="103" t="s">
        <v>714</v>
      </c>
      <c r="BC642" s="103"/>
      <c r="BE642" s="103" t="e">
        <f>VLOOKUP(Tabela3[[#This Row],[ID OSP]],[1]Export!$R:$R,1,0)</f>
        <v>#N/A</v>
      </c>
    </row>
    <row r="643" spans="1:57" ht="15" hidden="1" customHeight="1">
      <c r="A643" s="103" t="s">
        <v>2613</v>
      </c>
      <c r="B643" s="103" t="s">
        <v>2614</v>
      </c>
      <c r="C643" s="104" t="s">
        <v>137</v>
      </c>
      <c r="D643" s="103" t="s">
        <v>252</v>
      </c>
      <c r="E643" s="454" t="s">
        <v>138</v>
      </c>
      <c r="G643" s="454">
        <v>45706</v>
      </c>
      <c r="H643" s="454">
        <v>45712</v>
      </c>
      <c r="I643" s="103" t="s">
        <v>139</v>
      </c>
      <c r="J643" s="103" t="s">
        <v>139</v>
      </c>
      <c r="K643" s="458" t="s">
        <v>2615</v>
      </c>
      <c r="L643" s="103" t="s">
        <v>468</v>
      </c>
      <c r="M643" s="103" t="s">
        <v>471</v>
      </c>
      <c r="N643" s="103" t="s">
        <v>2416</v>
      </c>
      <c r="O643" s="103" t="s">
        <v>137</v>
      </c>
      <c r="P643" s="103" t="s">
        <v>1174</v>
      </c>
      <c r="Q643" s="103" t="s">
        <v>1174</v>
      </c>
      <c r="R643" s="458" t="s">
        <v>2616</v>
      </c>
      <c r="S643" s="548"/>
      <c r="T643" s="103" t="s">
        <v>42</v>
      </c>
      <c r="U643" s="103" t="s">
        <v>137</v>
      </c>
      <c r="V643" s="454" t="str">
        <f>Tabela3[[#This Row],[NOVO 
PRAZO REDE]]</f>
        <v>REDE OK</v>
      </c>
      <c r="W643" s="454">
        <f>Tabela3[[#This Row],[PRAZO
ATIVAÇÃO]]</f>
        <v>0</v>
      </c>
      <c r="X643" s="103" t="s">
        <v>500</v>
      </c>
      <c r="Y643" s="103" t="str">
        <f>IFERROR("W"&amp;WEEKNUM(Tabela3[[#This Row],[PRAZO RE REVISADO]]),"-")</f>
        <v>-</v>
      </c>
      <c r="Z643" s="103" t="str">
        <f>IFERROR("W"&amp;WEEKNUM(Tabela3[[#This Row],[PRAZO ATIVAÇÃO]]),"-")</f>
        <v>W0</v>
      </c>
      <c r="AA643" s="103">
        <v>2024</v>
      </c>
      <c r="AB643" s="103">
        <v>528825</v>
      </c>
      <c r="AC643" s="103" t="s">
        <v>572</v>
      </c>
      <c r="AD643" s="103" t="s">
        <v>137</v>
      </c>
      <c r="AE643" s="578"/>
      <c r="AF643" s="103"/>
      <c r="AG643" s="474"/>
      <c r="AH643" s="103" t="e">
        <f>VLOOKUP(Tabela3[[#This Row],[SITE]],#REF!,8,0)</f>
        <v>#REF!</v>
      </c>
      <c r="AK643" s="103" t="str">
        <f ca="1">IF(Tabela3[[#This Row],[STATUS]]&lt;&gt;"PREVISTO","N/A",IF(Tabela3[[#This Row],[Data_RE_CONGELADA]]="REDE OK","OK",IFERROR(IF(TODAY()-Tabela3[[#This Row],[Data_RE_CONGELADA]]&gt;=0,"ATRASADO",IF(TODAY()-Tabela3[[#This Row],[Data_RE_CONGELADA]]&gt;-5,"VENCENDO",IF(TODAY()-Tabela3[[#This Row],[Data_RE_CONGELADA]]&lt;=0,"NO PRAZO"))),"N/A")))</f>
        <v>N/A</v>
      </c>
      <c r="AL643" s="454" t="s">
        <v>1985</v>
      </c>
      <c r="AM643" s="454">
        <v>45593</v>
      </c>
      <c r="AN643" s="458" t="s">
        <v>186</v>
      </c>
      <c r="AP643" s="454" t="s">
        <v>575</v>
      </c>
      <c r="AQ643" s="103" t="s">
        <v>802</v>
      </c>
      <c r="AR643" s="103" t="s">
        <v>576</v>
      </c>
      <c r="AS643" s="103">
        <v>0</v>
      </c>
      <c r="AT643" s="454"/>
      <c r="AU643" s="103" t="s">
        <v>579</v>
      </c>
      <c r="AV643" s="103" t="s">
        <v>580</v>
      </c>
      <c r="AW643" s="103" t="s">
        <v>580</v>
      </c>
      <c r="AX643" s="103" t="s">
        <v>581</v>
      </c>
      <c r="AY643" s="103" t="s">
        <v>580</v>
      </c>
      <c r="AZ643" s="103" t="s">
        <v>580</v>
      </c>
      <c r="BA643" s="103" t="s">
        <v>139</v>
      </c>
      <c r="BC643" s="103"/>
      <c r="BE643" s="103" t="e">
        <f>VLOOKUP(Tabela3[[#This Row],[ID OSP]],[1]Export!$R:$R,1,0)</f>
        <v>#N/A</v>
      </c>
    </row>
    <row r="644" spans="1:57" ht="15" hidden="1" customHeight="1">
      <c r="A644" s="103" t="s">
        <v>2617</v>
      </c>
      <c r="B644" s="103" t="s">
        <v>2618</v>
      </c>
      <c r="C644" s="104" t="s">
        <v>268</v>
      </c>
      <c r="D644" s="103" t="s">
        <v>252</v>
      </c>
      <c r="E644" s="454" t="s">
        <v>138</v>
      </c>
      <c r="G644" s="454">
        <v>45684</v>
      </c>
      <c r="H644" s="454" t="s">
        <v>186</v>
      </c>
      <c r="I644" s="103" t="s">
        <v>139</v>
      </c>
      <c r="J644" s="103" t="s">
        <v>139</v>
      </c>
      <c r="K644" s="458" t="s">
        <v>2619</v>
      </c>
      <c r="L644" s="103" t="s">
        <v>468</v>
      </c>
      <c r="M644" s="103" t="s">
        <v>471</v>
      </c>
      <c r="N644" s="103" t="s">
        <v>2571</v>
      </c>
      <c r="O644" s="103" t="s">
        <v>137</v>
      </c>
      <c r="P644" s="103" t="s">
        <v>1174</v>
      </c>
      <c r="Q644" s="103" t="s">
        <v>1174</v>
      </c>
      <c r="R644" s="458" t="s">
        <v>1723</v>
      </c>
      <c r="S644" s="455" t="s">
        <v>2620</v>
      </c>
      <c r="T644" s="103" t="s">
        <v>42</v>
      </c>
      <c r="U644" s="103" t="s">
        <v>268</v>
      </c>
      <c r="V644" s="454" t="str">
        <f>Tabela3[[#This Row],[NOVO 
PRAZO REDE]]</f>
        <v>REDE OK</v>
      </c>
      <c r="W644" s="454">
        <f>Tabela3[[#This Row],[PRAZO
ATIVAÇÃO]]</f>
        <v>0</v>
      </c>
      <c r="X644" s="103" t="s">
        <v>500</v>
      </c>
      <c r="Y644" s="103" t="str">
        <f>IFERROR("W"&amp;WEEKNUM(Tabela3[[#This Row],[PRAZO RE REVISADO]]),"-")</f>
        <v>-</v>
      </c>
      <c r="Z644" s="103" t="str">
        <f>IFERROR("W"&amp;WEEKNUM(Tabela3[[#This Row],[PRAZO ATIVAÇÃO]]),"-")</f>
        <v>W0</v>
      </c>
      <c r="AA644" s="103">
        <v>2024</v>
      </c>
      <c r="AB644" s="103">
        <v>509227</v>
      </c>
      <c r="AC644" s="103" t="s">
        <v>572</v>
      </c>
      <c r="AD644" s="103" t="s">
        <v>1278</v>
      </c>
      <c r="AE644" s="578"/>
      <c r="AF644" s="103"/>
      <c r="AG644" s="474"/>
      <c r="AH644" s="103" t="e">
        <f>VLOOKUP(Tabela3[[#This Row],[SITE]],#REF!,8,0)</f>
        <v>#REF!</v>
      </c>
      <c r="AK644" s="103" t="str">
        <f ca="1">IF(Tabela3[[#This Row],[STATUS]]&lt;&gt;"PREVISTO","N/A",IF(Tabela3[[#This Row],[Data_RE_CONGELADA]]="REDE OK","OK",IFERROR(IF(TODAY()-Tabela3[[#This Row],[Data_RE_CONGELADA]]&gt;=0,"ATRASADO",IF(TODAY()-Tabela3[[#This Row],[Data_RE_CONGELADA]]&gt;-5,"VENCENDO",IF(TODAY()-Tabela3[[#This Row],[Data_RE_CONGELADA]]&lt;=0,"NO PRAZO"))),"N/A")))</f>
        <v>N/A</v>
      </c>
      <c r="AL644" s="454">
        <v>45677</v>
      </c>
      <c r="AM644" s="454">
        <v>45585</v>
      </c>
      <c r="AN644" s="458" t="s">
        <v>186</v>
      </c>
      <c r="AP644" s="454" t="s">
        <v>575</v>
      </c>
      <c r="AQ644" s="103" t="s">
        <v>688</v>
      </c>
      <c r="AR644" s="103" t="s">
        <v>576</v>
      </c>
      <c r="AS644" s="103">
        <v>1</v>
      </c>
      <c r="AU644" s="103" t="s">
        <v>579</v>
      </c>
      <c r="AV644" s="103" t="s">
        <v>580</v>
      </c>
      <c r="AW644" s="103" t="s">
        <v>580</v>
      </c>
      <c r="AX644" s="103" t="s">
        <v>580</v>
      </c>
      <c r="AY644" s="103" t="s">
        <v>580</v>
      </c>
      <c r="AZ644" s="103" t="s">
        <v>581</v>
      </c>
      <c r="BA644" s="103" t="s">
        <v>580</v>
      </c>
      <c r="BC644" s="103"/>
      <c r="BE644" s="103" t="e">
        <f>VLOOKUP(Tabela3[[#This Row],[ID OSP]],[1]Export!$R:$R,1,0)</f>
        <v>#N/A</v>
      </c>
    </row>
    <row r="645" spans="1:57" ht="15" hidden="1" customHeight="1">
      <c r="A645" s="103" t="s">
        <v>2621</v>
      </c>
      <c r="B645" s="103" t="s">
        <v>2622</v>
      </c>
      <c r="C645" s="104" t="s">
        <v>137</v>
      </c>
      <c r="D645" s="103" t="s">
        <v>252</v>
      </c>
      <c r="E645" s="454" t="s">
        <v>138</v>
      </c>
      <c r="G645" s="454">
        <v>45600</v>
      </c>
      <c r="H645" s="454">
        <v>45712</v>
      </c>
      <c r="I645" s="491" t="s">
        <v>139</v>
      </c>
      <c r="J645" s="103" t="s">
        <v>139</v>
      </c>
      <c r="K645" s="490" t="s">
        <v>2623</v>
      </c>
      <c r="L645" s="103" t="s">
        <v>468</v>
      </c>
      <c r="M645" s="103" t="s">
        <v>471</v>
      </c>
      <c r="N645" s="103" t="s">
        <v>471</v>
      </c>
      <c r="O645" s="103" t="s">
        <v>137</v>
      </c>
      <c r="P645" s="103" t="s">
        <v>1174</v>
      </c>
      <c r="Q645" s="103" t="s">
        <v>1174</v>
      </c>
      <c r="R645" s="458" t="s">
        <v>617</v>
      </c>
      <c r="S645" s="548"/>
      <c r="T645" s="103" t="s">
        <v>42</v>
      </c>
      <c r="U645" s="454" t="s">
        <v>137</v>
      </c>
      <c r="V645" s="454" t="str">
        <f>Tabela3[[#This Row],[NOVO 
PRAZO REDE]]</f>
        <v>REDE OK</v>
      </c>
      <c r="W645" s="454">
        <f>Tabela3[[#This Row],[PRAZO
ATIVAÇÃO]]</f>
        <v>0</v>
      </c>
      <c r="X645" s="103" t="s">
        <v>500</v>
      </c>
      <c r="Y645" s="103" t="str">
        <f>IFERROR("W"&amp;WEEKNUM(Tabela3[[#This Row],[PRAZO RE REVISADO]]),"-")</f>
        <v>-</v>
      </c>
      <c r="Z645" s="103" t="str">
        <f>IFERROR("W"&amp;WEEKNUM(Tabela3[[#This Row],[PRAZO ATIVAÇÃO]]),"-")</f>
        <v>W0</v>
      </c>
      <c r="AA645" s="103">
        <v>2024</v>
      </c>
      <c r="AB645" s="103">
        <v>509204</v>
      </c>
      <c r="AC645" s="103" t="s">
        <v>572</v>
      </c>
      <c r="AD645" s="103" t="s">
        <v>137</v>
      </c>
      <c r="AE645" s="578"/>
      <c r="AF645" s="103"/>
      <c r="AG645" s="474"/>
      <c r="AH645" s="103" t="e">
        <f>VLOOKUP(Tabela3[[#This Row],[SITE]],#REF!,8,0)</f>
        <v>#REF!</v>
      </c>
      <c r="AK645" s="103" t="str">
        <f ca="1">IF(Tabela3[[#This Row],[STATUS]]&lt;&gt;"PREVISTO","N/A",IF(Tabela3[[#This Row],[Data_RE_CONGELADA]]="REDE OK","OK",IFERROR(IF(TODAY()-Tabela3[[#This Row],[Data_RE_CONGELADA]]&gt;=0,"ATRASADO",IF(TODAY()-Tabela3[[#This Row],[Data_RE_CONGELADA]]&gt;-5,"VENCENDO",IF(TODAY()-Tabela3[[#This Row],[Data_RE_CONGELADA]]&lt;=0,"NO PRAZO"))),"N/A")))</f>
        <v>N/A</v>
      </c>
      <c r="AL645" s="454">
        <v>45575</v>
      </c>
      <c r="AM645" s="454">
        <v>45580</v>
      </c>
      <c r="AN645" s="458" t="s">
        <v>186</v>
      </c>
      <c r="AP645" s="103" t="s">
        <v>575</v>
      </c>
      <c r="AQ645" s="103" t="s">
        <v>688</v>
      </c>
      <c r="AR645" s="103" t="s">
        <v>576</v>
      </c>
      <c r="AS645" s="103">
        <v>0</v>
      </c>
      <c r="AU645" s="103" t="s">
        <v>579</v>
      </c>
      <c r="AV645" s="103" t="s">
        <v>580</v>
      </c>
      <c r="AW645" s="103" t="s">
        <v>580</v>
      </c>
      <c r="AX645" s="103" t="s">
        <v>580</v>
      </c>
      <c r="AY645" s="103" t="s">
        <v>580</v>
      </c>
      <c r="AZ645" s="103" t="s">
        <v>580</v>
      </c>
      <c r="BA645" s="103" t="s">
        <v>139</v>
      </c>
      <c r="BC645" s="103"/>
      <c r="BE645" s="103" t="e">
        <f>VLOOKUP(Tabela3[[#This Row],[ID OSP]],[1]Export!$R:$R,1,0)</f>
        <v>#N/A</v>
      </c>
    </row>
    <row r="646" spans="1:57" ht="15" hidden="1" customHeight="1">
      <c r="A646" s="103" t="s">
        <v>2624</v>
      </c>
      <c r="B646" s="103" t="s">
        <v>2625</v>
      </c>
      <c r="C646" s="104" t="s">
        <v>137</v>
      </c>
      <c r="D646" s="103" t="s">
        <v>252</v>
      </c>
      <c r="E646" s="454" t="s">
        <v>138</v>
      </c>
      <c r="F646" s="103"/>
      <c r="G646" s="454">
        <v>45600</v>
      </c>
      <c r="H646" s="454">
        <v>45713</v>
      </c>
      <c r="I646" s="103" t="s">
        <v>139</v>
      </c>
      <c r="J646" s="103" t="s">
        <v>139</v>
      </c>
      <c r="K646" s="490" t="s">
        <v>2623</v>
      </c>
      <c r="L646" s="103" t="s">
        <v>468</v>
      </c>
      <c r="M646" s="103" t="s">
        <v>471</v>
      </c>
      <c r="N646" s="103" t="s">
        <v>471</v>
      </c>
      <c r="O646" s="103" t="s">
        <v>137</v>
      </c>
      <c r="P646" s="103" t="s">
        <v>1174</v>
      </c>
      <c r="Q646" s="103" t="s">
        <v>1174</v>
      </c>
      <c r="R646" s="458" t="s">
        <v>617</v>
      </c>
      <c r="S646" s="548"/>
      <c r="T646" s="103" t="s">
        <v>42</v>
      </c>
      <c r="U646" s="103" t="s">
        <v>137</v>
      </c>
      <c r="V646" s="454" t="str">
        <f>Tabela3[[#This Row],[NOVO 
PRAZO REDE]]</f>
        <v>REDE OK</v>
      </c>
      <c r="W646" s="454">
        <f>Tabela3[[#This Row],[PRAZO
ATIVAÇÃO]]</f>
        <v>0</v>
      </c>
      <c r="X646" s="103" t="s">
        <v>500</v>
      </c>
      <c r="Y646" s="103" t="str">
        <f>IFERROR("W"&amp;WEEKNUM(Tabela3[[#This Row],[PRAZO RE REVISADO]]),"-")</f>
        <v>-</v>
      </c>
      <c r="Z646" s="103" t="str">
        <f>IFERROR("W"&amp;WEEKNUM(Tabela3[[#This Row],[PRAZO ATIVAÇÃO]]),"-")</f>
        <v>W0</v>
      </c>
      <c r="AA646" s="103">
        <v>2024</v>
      </c>
      <c r="AB646" s="103">
        <v>509204</v>
      </c>
      <c r="AC646" s="103" t="s">
        <v>572</v>
      </c>
      <c r="AD646" s="103" t="s">
        <v>137</v>
      </c>
      <c r="AE646" s="578"/>
      <c r="AF646" s="103"/>
      <c r="AG646" s="474"/>
      <c r="AH646" s="458" t="s">
        <v>2090</v>
      </c>
      <c r="AK646" s="103" t="str">
        <f ca="1">IF(Tabela3[[#This Row],[STATUS]]&lt;&gt;"PREVISTO","N/A",IF(Tabela3[[#This Row],[Data_RE_CONGELADA]]="REDE OK","OK",IFERROR(IF(TODAY()-Tabela3[[#This Row],[Data_RE_CONGELADA]]&gt;=0,"ATRASADO",IF(TODAY()-Tabela3[[#This Row],[Data_RE_CONGELADA]]&gt;-5,"VENCENDO",IF(TODAY()-Tabela3[[#This Row],[Data_RE_CONGELADA]]&lt;=0,"NO PRAZO"))),"N/A")))</f>
        <v>N/A</v>
      </c>
      <c r="AL646" s="454">
        <v>45575</v>
      </c>
      <c r="AM646" s="454">
        <v>45580</v>
      </c>
      <c r="AN646" s="458" t="s">
        <v>186</v>
      </c>
      <c r="AO646" s="458" t="s">
        <v>2626</v>
      </c>
      <c r="AP646" s="103" t="s">
        <v>575</v>
      </c>
      <c r="AQ646" s="103" t="s">
        <v>688</v>
      </c>
      <c r="AR646" s="103" t="s">
        <v>576</v>
      </c>
      <c r="AS646" s="103">
        <v>1</v>
      </c>
      <c r="AU646" s="103" t="s">
        <v>579</v>
      </c>
      <c r="AV646" s="103" t="s">
        <v>580</v>
      </c>
      <c r="AW646" s="103" t="s">
        <v>580</v>
      </c>
      <c r="AX646" s="103" t="s">
        <v>581</v>
      </c>
      <c r="AY646" s="103" t="s">
        <v>581</v>
      </c>
      <c r="AZ646" s="103" t="s">
        <v>581</v>
      </c>
      <c r="BA646" s="103" t="s">
        <v>139</v>
      </c>
      <c r="BC646" s="103" t="s">
        <v>2627</v>
      </c>
      <c r="BE646" s="103" t="e">
        <f>VLOOKUP(Tabela3[[#This Row],[ID OSP]],[1]Export!$R:$R,1,0)</f>
        <v>#N/A</v>
      </c>
    </row>
    <row r="647" spans="1:57" ht="15" hidden="1" customHeight="1">
      <c r="A647" s="103" t="s">
        <v>2628</v>
      </c>
      <c r="B647" s="103" t="s">
        <v>2629</v>
      </c>
      <c r="C647" s="104" t="s">
        <v>137</v>
      </c>
      <c r="D647" s="454" t="s">
        <v>136</v>
      </c>
      <c r="E647" s="454" t="s">
        <v>136</v>
      </c>
      <c r="G647" s="454" t="s">
        <v>597</v>
      </c>
      <c r="H647" s="454" t="s">
        <v>597</v>
      </c>
      <c r="I647" s="103" t="s">
        <v>139</v>
      </c>
      <c r="J647" s="103" t="s">
        <v>139</v>
      </c>
      <c r="K647" s="458" t="s">
        <v>597</v>
      </c>
      <c r="L647" s="103" t="s">
        <v>468</v>
      </c>
      <c r="M647" s="103" t="s">
        <v>597</v>
      </c>
      <c r="N647" s="103" t="s">
        <v>597</v>
      </c>
      <c r="O647" s="103" t="s">
        <v>186</v>
      </c>
      <c r="P647" s="103" t="s">
        <v>712</v>
      </c>
      <c r="Q647" s="103" t="s">
        <v>712</v>
      </c>
      <c r="R647" s="458" t="s">
        <v>599</v>
      </c>
      <c r="S647" s="503"/>
      <c r="T647" s="103" t="s">
        <v>42</v>
      </c>
      <c r="U647" s="103" t="s">
        <v>136</v>
      </c>
      <c r="V647" s="454" t="str">
        <f>Tabela3[[#This Row],[NOVO 
PRAZO REDE]]</f>
        <v>RÁDIO</v>
      </c>
      <c r="W647" s="454">
        <f>Tabela3[[#This Row],[PRAZO
ATIVAÇÃO]]</f>
        <v>0</v>
      </c>
      <c r="X647" s="103" t="s">
        <v>600</v>
      </c>
      <c r="Y647" s="103" t="str">
        <f>IFERROR("W"&amp;WEEKNUM(Tabela3[[#This Row],[PRAZO RE REVISADO]]),"-")</f>
        <v>-</v>
      </c>
      <c r="Z647" s="103" t="str">
        <f>IFERROR("W"&amp;WEEKNUM(Tabela3[[#This Row],[PRAZO ATIVAÇÃO]]),"-")</f>
        <v>W0</v>
      </c>
      <c r="AA647" s="103">
        <v>2024</v>
      </c>
      <c r="AB647" s="103" t="s">
        <v>139</v>
      </c>
      <c r="AC647" s="103" t="s">
        <v>139</v>
      </c>
      <c r="AD647" s="103" t="s">
        <v>601</v>
      </c>
      <c r="AE647" s="578"/>
      <c r="AF647" s="103"/>
      <c r="AG647" s="474"/>
      <c r="AH647" s="103" t="e">
        <f>VLOOKUP(Tabela3[[#This Row],[SITE]],#REF!,8,0)</f>
        <v>#REF!</v>
      </c>
      <c r="AK647" s="103" t="str">
        <f ca="1">IF(Tabela3[[#This Row],[STATUS]]&lt;&gt;"PREVISTO","N/A",IF(Tabela3[[#This Row],[Data_RE_CONGELADA]]="REDE OK","OK",IFERROR(IF(TODAY()-Tabela3[[#This Row],[Data_RE_CONGELADA]]&gt;=0,"ATRASADO",IF(TODAY()-Tabela3[[#This Row],[Data_RE_CONGELADA]]&gt;-5,"VENCENDO",IF(TODAY()-Tabela3[[#This Row],[Data_RE_CONGELADA]]&lt;=0,"NO PRAZO"))),"N/A")))</f>
        <v>N/A</v>
      </c>
      <c r="AL647" s="454" t="s">
        <v>597</v>
      </c>
      <c r="AM647" s="454" t="s">
        <v>136</v>
      </c>
      <c r="AN647" s="458" t="s">
        <v>186</v>
      </c>
      <c r="AP647" s="103" t="s">
        <v>575</v>
      </c>
      <c r="AQ647" s="103" t="s">
        <v>603</v>
      </c>
      <c r="AR647" s="103" t="s">
        <v>576</v>
      </c>
      <c r="AS647" s="103">
        <v>0</v>
      </c>
      <c r="AU647" s="103" t="s">
        <v>648</v>
      </c>
      <c r="AV647" s="103" t="s">
        <v>580</v>
      </c>
      <c r="AW647" s="103" t="s">
        <v>580</v>
      </c>
      <c r="AX647" s="103" t="s">
        <v>580</v>
      </c>
      <c r="AY647" s="103" t="s">
        <v>580</v>
      </c>
      <c r="AZ647" s="103" t="s">
        <v>581</v>
      </c>
      <c r="BA647" s="103" t="s">
        <v>580</v>
      </c>
      <c r="BB647" s="103" t="s">
        <v>714</v>
      </c>
      <c r="BC647" s="103"/>
      <c r="BE647" s="103" t="e">
        <f>VLOOKUP(Tabela3[[#This Row],[ID OSP]],[1]Export!$R:$R,1,0)</f>
        <v>#N/A</v>
      </c>
    </row>
    <row r="648" spans="1:57" ht="15" hidden="1" customHeight="1">
      <c r="A648" s="469" t="s">
        <v>2630</v>
      </c>
      <c r="B648" s="103" t="s">
        <v>2631</v>
      </c>
      <c r="C648" s="104" t="s">
        <v>137</v>
      </c>
      <c r="D648" s="454" t="s">
        <v>42</v>
      </c>
      <c r="E648" s="454">
        <v>46052</v>
      </c>
      <c r="F648" s="454" t="s">
        <v>137</v>
      </c>
      <c r="G648" s="454" t="s">
        <v>186</v>
      </c>
      <c r="H648" s="454">
        <v>45993</v>
      </c>
      <c r="I648" s="103" t="s">
        <v>139</v>
      </c>
      <c r="J648" s="103" t="s">
        <v>139</v>
      </c>
      <c r="K648" s="458" t="s">
        <v>2632</v>
      </c>
      <c r="L648" s="103" t="s">
        <v>446</v>
      </c>
      <c r="M648" s="103" t="s">
        <v>453</v>
      </c>
      <c r="N648" s="103" t="s">
        <v>453</v>
      </c>
      <c r="O648" s="103" t="s">
        <v>588</v>
      </c>
      <c r="P648" s="103" t="s">
        <v>705</v>
      </c>
      <c r="Q648" s="103" t="s">
        <v>589</v>
      </c>
      <c r="R648" s="458" t="s">
        <v>2633</v>
      </c>
      <c r="S648" s="455"/>
      <c r="T648" s="103" t="s">
        <v>42</v>
      </c>
      <c r="U648" s="103" t="s">
        <v>137</v>
      </c>
      <c r="V648" s="454">
        <f>Tabela3[[#This Row],[NOVO 
PRAZO REDE]]</f>
        <v>46052</v>
      </c>
      <c r="W648" s="454" t="s">
        <v>137</v>
      </c>
      <c r="X648" s="103" t="s">
        <v>485</v>
      </c>
      <c r="Y648" s="103" t="str">
        <f>IFERROR("W"&amp;WEEKNUM(Tabela3[[#This Row],[PRAZO RE REVISADO]]),"-")</f>
        <v>W5</v>
      </c>
      <c r="Z648" s="103" t="str">
        <f>IFERROR("W"&amp;WEEKNUM(Tabela3[[#This Row],[PRAZO ATIVAÇÃO]]),"-")</f>
        <v>-</v>
      </c>
      <c r="AA648" s="103">
        <v>2024</v>
      </c>
      <c r="AB648" s="103">
        <v>597003</v>
      </c>
      <c r="AC648" s="103" t="s">
        <v>572</v>
      </c>
      <c r="AD648" s="103" t="s">
        <v>137</v>
      </c>
      <c r="AE648" s="578"/>
      <c r="AF648" s="103"/>
      <c r="AG648" s="474"/>
      <c r="AH648" s="103"/>
      <c r="AK648" s="103" t="str">
        <f ca="1">IF(Tabela3[[#This Row],[STATUS]]&lt;&gt;"PREVISTO","N/A",IF(Tabela3[[#This Row],[Data_RE_CONGELADA]]="REDE OK","OK",IFERROR(IF(TODAY()-Tabela3[[#This Row],[Data_RE_CONGELADA]]&gt;=0,"ATRASADO",IF(TODAY()-Tabela3[[#This Row],[Data_RE_CONGELADA]]&gt;-5,"VENCENDO",IF(TODAY()-Tabela3[[#This Row],[Data_RE_CONGELADA]]&lt;=0,"NO PRAZO"))),"N/A")))</f>
        <v>N/A</v>
      </c>
      <c r="AL648" s="454" t="s">
        <v>618</v>
      </c>
      <c r="AM648" s="454" t="s">
        <v>618</v>
      </c>
      <c r="AN648" s="458" t="s">
        <v>619</v>
      </c>
      <c r="AO648" s="458" t="s">
        <v>2634</v>
      </c>
      <c r="AP648" s="103" t="s">
        <v>575</v>
      </c>
      <c r="AQ648" s="103" t="s">
        <v>611</v>
      </c>
      <c r="AR648" s="103" t="s">
        <v>575</v>
      </c>
      <c r="AS648" s="103">
        <v>0</v>
      </c>
      <c r="AU648" s="103" t="s">
        <v>604</v>
      </c>
      <c r="BC648" s="103"/>
      <c r="BE648" s="103" t="e">
        <f>VLOOKUP(Tabela3[[#This Row],[ID OSP]],[1]Export!$R:$R,1,0)</f>
        <v>#N/A</v>
      </c>
    </row>
    <row r="649" spans="1:57" ht="15" hidden="1" customHeight="1">
      <c r="A649" s="103" t="s">
        <v>2635</v>
      </c>
      <c r="B649" s="103" t="s">
        <v>2636</v>
      </c>
      <c r="C649" s="104" t="s">
        <v>137</v>
      </c>
      <c r="D649" s="454" t="s">
        <v>136</v>
      </c>
      <c r="E649" s="454" t="s">
        <v>136</v>
      </c>
      <c r="G649" s="454" t="s">
        <v>597</v>
      </c>
      <c r="H649" s="454" t="s">
        <v>597</v>
      </c>
      <c r="I649" s="103" t="s">
        <v>139</v>
      </c>
      <c r="J649" s="103" t="s">
        <v>139</v>
      </c>
      <c r="K649" s="458" t="s">
        <v>597</v>
      </c>
      <c r="L649" s="103" t="s">
        <v>468</v>
      </c>
      <c r="M649" s="103" t="s">
        <v>597</v>
      </c>
      <c r="N649" s="103" t="s">
        <v>597</v>
      </c>
      <c r="O649" s="103" t="s">
        <v>186</v>
      </c>
      <c r="P649" s="103" t="s">
        <v>712</v>
      </c>
      <c r="Q649" s="103" t="s">
        <v>712</v>
      </c>
      <c r="R649" s="458" t="s">
        <v>599</v>
      </c>
      <c r="S649" s="503"/>
      <c r="T649" s="103" t="s">
        <v>42</v>
      </c>
      <c r="U649" s="103" t="s">
        <v>136</v>
      </c>
      <c r="V649" s="454" t="str">
        <f>Tabela3[[#This Row],[NOVO 
PRAZO REDE]]</f>
        <v>RÁDIO</v>
      </c>
      <c r="W649" s="454">
        <f>Tabela3[[#This Row],[PRAZO
ATIVAÇÃO]]</f>
        <v>0</v>
      </c>
      <c r="X649" s="103" t="s">
        <v>600</v>
      </c>
      <c r="Y649" s="103" t="str">
        <f>IFERROR("W"&amp;WEEKNUM(Tabela3[[#This Row],[PRAZO RE REVISADO]]),"-")</f>
        <v>-</v>
      </c>
      <c r="Z649" s="103" t="str">
        <f>IFERROR("W"&amp;WEEKNUM(Tabela3[[#This Row],[PRAZO ATIVAÇÃO]]),"-")</f>
        <v>W0</v>
      </c>
      <c r="AA649" s="103">
        <v>2024</v>
      </c>
      <c r="AB649" s="103" t="s">
        <v>139</v>
      </c>
      <c r="AC649" s="103" t="s">
        <v>139</v>
      </c>
      <c r="AD649" s="103" t="s">
        <v>601</v>
      </c>
      <c r="AE649" s="578"/>
      <c r="AF649" s="103"/>
      <c r="AG649" s="474"/>
      <c r="AH649" s="103" t="e">
        <f>VLOOKUP(Tabela3[[#This Row],[SITE]],#REF!,8,0)</f>
        <v>#REF!</v>
      </c>
      <c r="AK649" s="103" t="str">
        <f ca="1">IF(Tabela3[[#This Row],[STATUS]]&lt;&gt;"PREVISTO","N/A",IF(Tabela3[[#This Row],[Data_RE_CONGELADA]]="REDE OK","OK",IFERROR(IF(TODAY()-Tabela3[[#This Row],[Data_RE_CONGELADA]]&gt;=0,"ATRASADO",IF(TODAY()-Tabela3[[#This Row],[Data_RE_CONGELADA]]&gt;-5,"VENCENDO",IF(TODAY()-Tabela3[[#This Row],[Data_RE_CONGELADA]]&lt;=0,"NO PRAZO"))),"N/A")))</f>
        <v>N/A</v>
      </c>
      <c r="AL649" s="454" t="s">
        <v>597</v>
      </c>
      <c r="AM649" s="454" t="s">
        <v>136</v>
      </c>
      <c r="AN649" s="458" t="s">
        <v>186</v>
      </c>
      <c r="AP649" s="103" t="s">
        <v>575</v>
      </c>
      <c r="AQ649" s="103" t="s">
        <v>603</v>
      </c>
      <c r="AR649" s="103" t="s">
        <v>576</v>
      </c>
      <c r="AS649" s="103">
        <v>1</v>
      </c>
      <c r="AU649" s="103" t="s">
        <v>648</v>
      </c>
      <c r="AV649" s="103" t="s">
        <v>580</v>
      </c>
      <c r="AW649" s="103" t="s">
        <v>580</v>
      </c>
      <c r="AX649" s="103" t="s">
        <v>581</v>
      </c>
      <c r="AY649" s="103" t="s">
        <v>580</v>
      </c>
      <c r="AZ649" s="103" t="s">
        <v>580</v>
      </c>
      <c r="BA649" s="103" t="s">
        <v>580</v>
      </c>
      <c r="BB649" s="103" t="s">
        <v>714</v>
      </c>
      <c r="BC649" s="103"/>
      <c r="BE649" s="103" t="e">
        <f>VLOOKUP(Tabela3[[#This Row],[ID OSP]],[1]Export!$R:$R,1,0)</f>
        <v>#N/A</v>
      </c>
    </row>
    <row r="650" spans="1:57" ht="15" hidden="1" customHeight="1">
      <c r="A650" s="103" t="s">
        <v>2637</v>
      </c>
      <c r="B650" s="103" t="s">
        <v>2638</v>
      </c>
      <c r="C650" s="104" t="s">
        <v>137</v>
      </c>
      <c r="D650" s="103" t="s">
        <v>252</v>
      </c>
      <c r="E650" s="454" t="s">
        <v>138</v>
      </c>
      <c r="G650" s="454">
        <v>45600</v>
      </c>
      <c r="H650" s="454">
        <v>45751</v>
      </c>
      <c r="I650" s="103" t="s">
        <v>139</v>
      </c>
      <c r="J650" s="103" t="s">
        <v>139</v>
      </c>
      <c r="K650" s="490" t="s">
        <v>2639</v>
      </c>
      <c r="L650" s="103" t="s">
        <v>468</v>
      </c>
      <c r="M650" s="103" t="s">
        <v>471</v>
      </c>
      <c r="N650" s="103" t="s">
        <v>471</v>
      </c>
      <c r="O650" s="103" t="s">
        <v>137</v>
      </c>
      <c r="P650" s="103" t="s">
        <v>1174</v>
      </c>
      <c r="Q650" s="103" t="s">
        <v>1174</v>
      </c>
      <c r="R650" s="458" t="s">
        <v>617</v>
      </c>
      <c r="S650" s="535"/>
      <c r="T650" s="103" t="s">
        <v>42</v>
      </c>
      <c r="U650" s="103" t="s">
        <v>137</v>
      </c>
      <c r="V650" s="454" t="str">
        <f>Tabela3[[#This Row],[NOVO 
PRAZO REDE]]</f>
        <v>REDE OK</v>
      </c>
      <c r="W650" s="454" t="s">
        <v>137</v>
      </c>
      <c r="X650" s="103" t="s">
        <v>500</v>
      </c>
      <c r="Y650" s="103" t="str">
        <f>IFERROR("W"&amp;WEEKNUM(Tabela3[[#This Row],[PRAZO RE REVISADO]]),"-")</f>
        <v>-</v>
      </c>
      <c r="Z650" s="103" t="str">
        <f>IFERROR("W"&amp;WEEKNUM(Tabela3[[#This Row],[PRAZO ATIVAÇÃO]]),"-")</f>
        <v>-</v>
      </c>
      <c r="AA650" s="103">
        <v>2024</v>
      </c>
      <c r="AB650" s="103">
        <v>509207</v>
      </c>
      <c r="AC650" s="103" t="s">
        <v>572</v>
      </c>
      <c r="AD650" s="103" t="s">
        <v>137</v>
      </c>
      <c r="AE650" s="578"/>
      <c r="AF650" s="103"/>
      <c r="AG650" s="474"/>
      <c r="AH650" s="103" t="e">
        <f>VLOOKUP(Tabela3[[#This Row],[SITE]],#REF!,8,0)</f>
        <v>#REF!</v>
      </c>
      <c r="AK650" s="103" t="str">
        <f ca="1">IF(Tabela3[[#This Row],[STATUS]]&lt;&gt;"PREVISTO","N/A",IF(Tabela3[[#This Row],[Data_RE_CONGELADA]]="REDE OK","OK",IFERROR(IF(TODAY()-Tabela3[[#This Row],[Data_RE_CONGELADA]]&gt;=0,"ATRASADO",IF(TODAY()-Tabela3[[#This Row],[Data_RE_CONGELADA]]&gt;-5,"VENCENDO",IF(TODAY()-Tabela3[[#This Row],[Data_RE_CONGELADA]]&lt;=0,"NO PRAZO"))),"N/A")))</f>
        <v>N/A</v>
      </c>
      <c r="AL650" s="454">
        <v>45569</v>
      </c>
      <c r="AM650" s="454">
        <v>45574</v>
      </c>
      <c r="AN650" s="458" t="s">
        <v>186</v>
      </c>
      <c r="AP650" s="103" t="s">
        <v>575</v>
      </c>
      <c r="AQ650" s="103" t="s">
        <v>688</v>
      </c>
      <c r="AR650" s="103" t="s">
        <v>576</v>
      </c>
      <c r="AS650" s="103">
        <v>1</v>
      </c>
      <c r="AU650" s="103" t="s">
        <v>579</v>
      </c>
      <c r="AV650" s="103" t="s">
        <v>580</v>
      </c>
      <c r="AW650" s="103" t="s">
        <v>580</v>
      </c>
      <c r="AX650" s="103" t="s">
        <v>581</v>
      </c>
      <c r="AY650" s="103" t="s">
        <v>580</v>
      </c>
      <c r="AZ650" s="103" t="s">
        <v>581</v>
      </c>
      <c r="BA650" s="103" t="s">
        <v>139</v>
      </c>
      <c r="BC650" s="103"/>
      <c r="BE650" s="103" t="e">
        <f>VLOOKUP(Tabela3[[#This Row],[ID OSP]],[1]Export!$R:$R,1,0)</f>
        <v>#N/A</v>
      </c>
    </row>
    <row r="651" spans="1:57" ht="15" hidden="1" customHeight="1">
      <c r="A651" s="103" t="s">
        <v>2640</v>
      </c>
      <c r="B651" s="103" t="s">
        <v>2641</v>
      </c>
      <c r="C651" s="104" t="s">
        <v>137</v>
      </c>
      <c r="D651" s="456" t="s">
        <v>252</v>
      </c>
      <c r="E651" s="454" t="s">
        <v>138</v>
      </c>
      <c r="F651" s="103"/>
      <c r="G651" s="454">
        <v>45607</v>
      </c>
      <c r="H651" s="454">
        <v>45891</v>
      </c>
      <c r="I651" s="103" t="s">
        <v>139</v>
      </c>
      <c r="J651" s="103" t="s">
        <v>139</v>
      </c>
      <c r="K651" s="458" t="s">
        <v>2632</v>
      </c>
      <c r="L651" s="103" t="s">
        <v>446</v>
      </c>
      <c r="M651" s="103" t="s">
        <v>453</v>
      </c>
      <c r="N651" s="103" t="s">
        <v>453</v>
      </c>
      <c r="O651" s="103" t="s">
        <v>588</v>
      </c>
      <c r="P651" s="103" t="s">
        <v>705</v>
      </c>
      <c r="Q651" s="103" t="s">
        <v>589</v>
      </c>
      <c r="R651" s="458" t="s">
        <v>2642</v>
      </c>
      <c r="S651" s="455"/>
      <c r="T651" s="103" t="s">
        <v>42</v>
      </c>
      <c r="U651" s="103" t="s">
        <v>137</v>
      </c>
      <c r="V651" s="454" t="str">
        <f>Tabela3[[#This Row],[NOVO 
PRAZO REDE]]</f>
        <v>REDE OK</v>
      </c>
      <c r="W651" s="454">
        <f>Tabela3[[#This Row],[PRAZO
ATIVAÇÃO]]</f>
        <v>0</v>
      </c>
      <c r="X651" s="103" t="s">
        <v>500</v>
      </c>
      <c r="Y651" s="103" t="str">
        <f>IFERROR("W"&amp;WEEKNUM(Tabela3[[#This Row],[PRAZO RE REVISADO]]),"-")</f>
        <v>-</v>
      </c>
      <c r="Z651" s="103" t="str">
        <f>IFERROR("W"&amp;WEEKNUM(Tabela3[[#This Row],[PRAZO ATIVAÇÃO]]),"-")</f>
        <v>W0</v>
      </c>
      <c r="AA651" s="103">
        <v>2024</v>
      </c>
      <c r="AB651" s="103">
        <v>508069</v>
      </c>
      <c r="AC651" s="103" t="s">
        <v>592</v>
      </c>
      <c r="AD651" s="103" t="s">
        <v>137</v>
      </c>
      <c r="AE651" s="578"/>
      <c r="AF651" s="103"/>
      <c r="AG651" s="474"/>
      <c r="AH651" s="103"/>
      <c r="AK651" s="103" t="str">
        <f ca="1">IF(Tabela3[[#This Row],[STATUS]]&lt;&gt;"PREVISTO","N/A",IF(Tabela3[[#This Row],[Data_RE_CONGELADA]]="REDE OK","OK",IFERROR(IF(TODAY()-Tabela3[[#This Row],[Data_RE_CONGELADA]]&gt;=0,"ATRASADO",IF(TODAY()-Tabela3[[#This Row],[Data_RE_CONGELADA]]&gt;-5,"VENCENDO",IF(TODAY()-Tabela3[[#This Row],[Data_RE_CONGELADA]]&lt;=0,"NO PRAZO"))),"N/A")))</f>
        <v>N/A</v>
      </c>
      <c r="AL651" s="454" t="s">
        <v>618</v>
      </c>
      <c r="AM651" s="454" t="s">
        <v>618</v>
      </c>
      <c r="AN651" s="458" t="s">
        <v>619</v>
      </c>
      <c r="AO651" s="458" t="s">
        <v>2634</v>
      </c>
      <c r="AP651" s="103" t="s">
        <v>575</v>
      </c>
      <c r="AQ651" s="103" t="s">
        <v>611</v>
      </c>
      <c r="AR651" s="103" t="s">
        <v>575</v>
      </c>
      <c r="AS651" s="103">
        <v>0</v>
      </c>
      <c r="AU651" s="103" t="s">
        <v>604</v>
      </c>
      <c r="BC651" s="103"/>
      <c r="BE651" s="103" t="e">
        <f>VLOOKUP(Tabela3[[#This Row],[ID OSP]],[1]Export!$R:$R,1,0)</f>
        <v>#N/A</v>
      </c>
    </row>
    <row r="652" spans="1:57" ht="15" hidden="1" customHeight="1">
      <c r="A652" s="103" t="s">
        <v>2643</v>
      </c>
      <c r="B652" s="103" t="s">
        <v>2644</v>
      </c>
      <c r="C652" s="104" t="s">
        <v>137</v>
      </c>
      <c r="D652" s="103" t="s">
        <v>252</v>
      </c>
      <c r="E652" s="454" t="s">
        <v>138</v>
      </c>
      <c r="F652" s="103"/>
      <c r="G652" s="454">
        <v>45600</v>
      </c>
      <c r="H652" s="454">
        <v>45713</v>
      </c>
      <c r="I652" s="103" t="s">
        <v>139</v>
      </c>
      <c r="J652" s="103" t="s">
        <v>139</v>
      </c>
      <c r="K652" s="490" t="s">
        <v>2645</v>
      </c>
      <c r="L652" s="103" t="s">
        <v>468</v>
      </c>
      <c r="M652" s="103" t="s">
        <v>471</v>
      </c>
      <c r="N652" s="103" t="s">
        <v>471</v>
      </c>
      <c r="O652" s="103" t="s">
        <v>137</v>
      </c>
      <c r="P652" s="103" t="s">
        <v>1174</v>
      </c>
      <c r="Q652" s="103" t="s">
        <v>1174</v>
      </c>
      <c r="R652" s="458" t="s">
        <v>617</v>
      </c>
      <c r="S652" s="548"/>
      <c r="T652" s="103" t="s">
        <v>42</v>
      </c>
      <c r="U652" s="103" t="s">
        <v>137</v>
      </c>
      <c r="V652" s="454" t="str">
        <f>Tabela3[[#This Row],[NOVO 
PRAZO REDE]]</f>
        <v>REDE OK</v>
      </c>
      <c r="W652" s="454">
        <f>Tabela3[[#This Row],[PRAZO
ATIVAÇÃO]]</f>
        <v>0</v>
      </c>
      <c r="X652" s="103" t="s">
        <v>500</v>
      </c>
      <c r="Y652" s="103" t="str">
        <f>IFERROR("W"&amp;WEEKNUM(Tabela3[[#This Row],[PRAZO RE REVISADO]]),"-")</f>
        <v>-</v>
      </c>
      <c r="Z652" s="103" t="str">
        <f>IFERROR("W"&amp;WEEKNUM(Tabela3[[#This Row],[PRAZO ATIVAÇÃO]]),"-")</f>
        <v>W0</v>
      </c>
      <c r="AA652" s="103">
        <v>2024</v>
      </c>
      <c r="AB652" s="103">
        <v>509236</v>
      </c>
      <c r="AC652" s="103" t="s">
        <v>572</v>
      </c>
      <c r="AD652" s="103" t="s">
        <v>137</v>
      </c>
      <c r="AE652" s="578"/>
      <c r="AF652" s="103"/>
      <c r="AG652" s="474"/>
      <c r="AH652" s="103" t="e">
        <f>VLOOKUP(Tabela3[[#This Row],[SITE]],#REF!,8,0)</f>
        <v>#REF!</v>
      </c>
      <c r="AK652" s="103" t="str">
        <f ca="1">IF(Tabela3[[#This Row],[STATUS]]&lt;&gt;"PREVISTO","N/A",IF(Tabela3[[#This Row],[Data_RE_CONGELADA]]="REDE OK","OK",IFERROR(IF(TODAY()-Tabela3[[#This Row],[Data_RE_CONGELADA]]&gt;=0,"ATRASADO",IF(TODAY()-Tabela3[[#This Row],[Data_RE_CONGELADA]]&gt;-5,"VENCENDO",IF(TODAY()-Tabela3[[#This Row],[Data_RE_CONGELADA]]&lt;=0,"NO PRAZO"))),"N/A")))</f>
        <v>N/A</v>
      </c>
      <c r="AL652" s="454">
        <v>45582</v>
      </c>
      <c r="AM652" s="454">
        <v>45587</v>
      </c>
      <c r="AN652" s="458" t="s">
        <v>186</v>
      </c>
      <c r="AO652" s="458" t="s">
        <v>2626</v>
      </c>
      <c r="AP652" s="103" t="s">
        <v>575</v>
      </c>
      <c r="AQ652" s="103" t="s">
        <v>688</v>
      </c>
      <c r="AR652" s="103" t="s">
        <v>576</v>
      </c>
      <c r="AS652" s="103">
        <v>0</v>
      </c>
      <c r="AU652" s="103" t="s">
        <v>579</v>
      </c>
      <c r="AV652" s="103" t="s">
        <v>580</v>
      </c>
      <c r="AW652" s="103" t="s">
        <v>580</v>
      </c>
      <c r="AX652" s="103" t="s">
        <v>581</v>
      </c>
      <c r="AY652" s="103" t="s">
        <v>580</v>
      </c>
      <c r="AZ652" s="103" t="s">
        <v>581</v>
      </c>
      <c r="BA652" s="103" t="s">
        <v>139</v>
      </c>
      <c r="BC652" s="103" t="s">
        <v>2646</v>
      </c>
      <c r="BE652" s="103" t="e">
        <f>VLOOKUP(Tabela3[[#This Row],[ID OSP]],[1]Export!$R:$R,1,0)</f>
        <v>#N/A</v>
      </c>
    </row>
    <row r="653" spans="1:57" ht="15" hidden="1" customHeight="1">
      <c r="A653" s="103" t="s">
        <v>2566</v>
      </c>
      <c r="B653" s="103" t="s">
        <v>2567</v>
      </c>
      <c r="C653" s="104" t="s">
        <v>137</v>
      </c>
      <c r="D653" s="103" t="s">
        <v>252</v>
      </c>
      <c r="E653" s="454" t="s">
        <v>138</v>
      </c>
      <c r="F653" s="103"/>
      <c r="G653" s="454">
        <v>45691</v>
      </c>
      <c r="H653" s="454">
        <v>45710</v>
      </c>
      <c r="I653" s="103" t="s">
        <v>139</v>
      </c>
      <c r="J653" s="103" t="s">
        <v>139</v>
      </c>
      <c r="K653" s="458" t="s">
        <v>2647</v>
      </c>
      <c r="L653" s="103" t="s">
        <v>468</v>
      </c>
      <c r="M653" s="103" t="s">
        <v>471</v>
      </c>
      <c r="N653" s="103" t="s">
        <v>2416</v>
      </c>
      <c r="O653" s="103" t="s">
        <v>137</v>
      </c>
      <c r="P653" s="103" t="s">
        <v>1174</v>
      </c>
      <c r="Q653" s="103" t="s">
        <v>1174</v>
      </c>
      <c r="S653" s="504"/>
      <c r="T653" s="103" t="s">
        <v>42</v>
      </c>
      <c r="U653" s="103" t="s">
        <v>137</v>
      </c>
      <c r="V653" s="454" t="str">
        <f>Tabela3[[#This Row],[NOVO 
PRAZO REDE]]</f>
        <v>REDE OK</v>
      </c>
      <c r="W653" s="454">
        <f>Tabela3[[#This Row],[PRAZO
ATIVAÇÃO]]</f>
        <v>0</v>
      </c>
      <c r="X653" s="103" t="s">
        <v>500</v>
      </c>
      <c r="Y653" s="103" t="str">
        <f>IFERROR("W"&amp;WEEKNUM(Tabela3[[#This Row],[PRAZO RE REVISADO]]),"-")</f>
        <v>-</v>
      </c>
      <c r="Z653" s="103" t="str">
        <f>IFERROR("W"&amp;WEEKNUM(Tabela3[[#This Row],[PRAZO ATIVAÇÃO]]),"-")</f>
        <v>W0</v>
      </c>
      <c r="AA653" s="103">
        <v>2024</v>
      </c>
      <c r="AB653" s="103">
        <v>509210</v>
      </c>
      <c r="AC653" s="103" t="s">
        <v>572</v>
      </c>
      <c r="AD653" s="103" t="s">
        <v>137</v>
      </c>
      <c r="AE653" s="578"/>
      <c r="AF653" s="103"/>
      <c r="AG653" s="474"/>
      <c r="AH653" s="103" t="e">
        <f>VLOOKUP(Tabela3[[#This Row],[SITE]],#REF!,8,0)</f>
        <v>#REF!</v>
      </c>
      <c r="AK653" s="103" t="str">
        <f ca="1">IF(Tabela3[[#This Row],[STATUS]]&lt;&gt;"PREVISTO","N/A",IF(Tabela3[[#This Row],[Data_RE_CONGELADA]]="REDE OK","OK",IFERROR(IF(TODAY()-Tabela3[[#This Row],[Data_RE_CONGELADA]]&gt;=0,"ATRASADO",IF(TODAY()-Tabela3[[#This Row],[Data_RE_CONGELADA]]&gt;-5,"VENCENDO",IF(TODAY()-Tabela3[[#This Row],[Data_RE_CONGELADA]]&lt;=0,"NO PRAZO"))),"N/A")))</f>
        <v>N/A</v>
      </c>
      <c r="AL653" s="454">
        <v>45576</v>
      </c>
      <c r="AM653" s="454">
        <v>45590</v>
      </c>
      <c r="AN653" s="458" t="s">
        <v>186</v>
      </c>
      <c r="AP653" s="454" t="s">
        <v>575</v>
      </c>
      <c r="AQ653" s="103" t="s">
        <v>688</v>
      </c>
      <c r="AR653" s="103" t="s">
        <v>576</v>
      </c>
      <c r="AS653" s="103">
        <v>0</v>
      </c>
      <c r="AU653" s="103" t="s">
        <v>579</v>
      </c>
      <c r="AV653" s="103" t="s">
        <v>580</v>
      </c>
      <c r="AW653" s="103" t="s">
        <v>580</v>
      </c>
      <c r="AX653" s="103" t="s">
        <v>581</v>
      </c>
      <c r="AY653" s="103" t="s">
        <v>580</v>
      </c>
      <c r="AZ653" s="103" t="s">
        <v>581</v>
      </c>
      <c r="BA653" s="103" t="s">
        <v>139</v>
      </c>
      <c r="BC653" s="103"/>
      <c r="BE653" s="103" t="e">
        <f>VLOOKUP(Tabela3[[#This Row],[ID OSP]],[1]Export!$R:$R,1,0)</f>
        <v>#N/A</v>
      </c>
    </row>
    <row r="654" spans="1:57" ht="15" hidden="1" customHeight="1">
      <c r="A654" s="103" t="s">
        <v>2648</v>
      </c>
      <c r="B654" s="103" t="s">
        <v>2649</v>
      </c>
      <c r="C654" s="104" t="s">
        <v>137</v>
      </c>
      <c r="D654" s="103" t="s">
        <v>252</v>
      </c>
      <c r="E654" s="454" t="s">
        <v>138</v>
      </c>
      <c r="G654" s="454">
        <v>45600</v>
      </c>
      <c r="H654" s="454">
        <v>45769</v>
      </c>
      <c r="I654" s="103" t="s">
        <v>139</v>
      </c>
      <c r="J654" s="103" t="s">
        <v>139</v>
      </c>
      <c r="K654" s="490" t="s">
        <v>2650</v>
      </c>
      <c r="L654" s="103" t="s">
        <v>468</v>
      </c>
      <c r="M654" s="103" t="s">
        <v>471</v>
      </c>
      <c r="N654" s="103" t="s">
        <v>471</v>
      </c>
      <c r="O654" s="103" t="s">
        <v>137</v>
      </c>
      <c r="P654" s="103" t="s">
        <v>1174</v>
      </c>
      <c r="Q654" s="103" t="s">
        <v>1174</v>
      </c>
      <c r="R654" s="458" t="s">
        <v>617</v>
      </c>
      <c r="S654" s="535"/>
      <c r="T654" s="103" t="s">
        <v>42</v>
      </c>
      <c r="U654" s="103" t="s">
        <v>137</v>
      </c>
      <c r="V654" s="454" t="str">
        <f>Tabela3[[#This Row],[NOVO 
PRAZO REDE]]</f>
        <v>REDE OK</v>
      </c>
      <c r="W654" s="454" t="s">
        <v>137</v>
      </c>
      <c r="X654" s="103" t="s">
        <v>500</v>
      </c>
      <c r="Y654" s="103" t="str">
        <f>IFERROR("W"&amp;WEEKNUM(Tabela3[[#This Row],[PRAZO RE REVISADO]]),"-")</f>
        <v>-</v>
      </c>
      <c r="Z654" s="103" t="str">
        <f>IFERROR("W"&amp;WEEKNUM(Tabela3[[#This Row],[PRAZO ATIVAÇÃO]]),"-")</f>
        <v>-</v>
      </c>
      <c r="AA654" s="103">
        <v>2024</v>
      </c>
      <c r="AB654" s="103">
        <v>509211</v>
      </c>
      <c r="AC654" s="103" t="s">
        <v>572</v>
      </c>
      <c r="AD654" s="103" t="s">
        <v>137</v>
      </c>
      <c r="AE654" s="578"/>
      <c r="AF654" s="103"/>
      <c r="AG654" s="474"/>
      <c r="AH654" s="103" t="e">
        <f>VLOOKUP(Tabela3[[#This Row],[SITE]],#REF!,8,0)</f>
        <v>#REF!</v>
      </c>
      <c r="AK654" s="103" t="str">
        <f ca="1">IF(Tabela3[[#This Row],[STATUS]]&lt;&gt;"PREVISTO","N/A",IF(Tabela3[[#This Row],[Data_RE_CONGELADA]]="REDE OK","OK",IFERROR(IF(TODAY()-Tabela3[[#This Row],[Data_RE_CONGELADA]]&gt;=0,"ATRASADO",IF(TODAY()-Tabela3[[#This Row],[Data_RE_CONGELADA]]&gt;-5,"VENCENDO",IF(TODAY()-Tabela3[[#This Row],[Data_RE_CONGELADA]]&lt;=0,"NO PRAZO"))),"N/A")))</f>
        <v>N/A</v>
      </c>
      <c r="AL654" s="454">
        <v>45579</v>
      </c>
      <c r="AM654" s="454">
        <v>45582</v>
      </c>
      <c r="AN654" s="458" t="s">
        <v>186</v>
      </c>
      <c r="AP654" s="103" t="s">
        <v>575</v>
      </c>
      <c r="AQ654" s="103" t="s">
        <v>688</v>
      </c>
      <c r="AR654" s="103" t="s">
        <v>576</v>
      </c>
      <c r="AS654" s="103">
        <v>1</v>
      </c>
      <c r="AU654" s="103" t="s">
        <v>579</v>
      </c>
      <c r="AV654" s="103" t="s">
        <v>580</v>
      </c>
      <c r="AW654" s="103" t="s">
        <v>581</v>
      </c>
      <c r="AX654" s="103" t="s">
        <v>581</v>
      </c>
      <c r="AY654" s="103" t="s">
        <v>580</v>
      </c>
      <c r="AZ654" s="103" t="s">
        <v>581</v>
      </c>
      <c r="BA654" s="103" t="s">
        <v>139</v>
      </c>
      <c r="BC654" s="103"/>
      <c r="BE654" s="103" t="e">
        <f>VLOOKUP(Tabela3[[#This Row],[ID OSP]],[1]Export!$R:$R,1,0)</f>
        <v>#N/A</v>
      </c>
    </row>
    <row r="655" spans="1:57" ht="15" hidden="1" customHeight="1">
      <c r="A655" s="103" t="s">
        <v>2651</v>
      </c>
      <c r="B655" s="103" t="s">
        <v>2652</v>
      </c>
      <c r="C655" s="104" t="s">
        <v>268</v>
      </c>
      <c r="D655" s="103" t="s">
        <v>42</v>
      </c>
      <c r="E655" s="454" t="s">
        <v>268</v>
      </c>
      <c r="G655" s="454" t="s">
        <v>186</v>
      </c>
      <c r="H655" s="454" t="s">
        <v>186</v>
      </c>
      <c r="I655" s="103" t="s">
        <v>139</v>
      </c>
      <c r="J655" s="103" t="s">
        <v>139</v>
      </c>
      <c r="K655" s="458" t="s">
        <v>2653</v>
      </c>
      <c r="L655" s="103" t="s">
        <v>468</v>
      </c>
      <c r="M655" s="103" t="s">
        <v>471</v>
      </c>
      <c r="N655" s="103" t="s">
        <v>2317</v>
      </c>
      <c r="O655" s="103" t="s">
        <v>137</v>
      </c>
      <c r="P655" s="103" t="s">
        <v>1174</v>
      </c>
      <c r="Q655" s="103" t="s">
        <v>1174</v>
      </c>
      <c r="R655" s="458" t="s">
        <v>186</v>
      </c>
      <c r="S655" s="503" t="s">
        <v>186</v>
      </c>
      <c r="T655" s="103" t="s">
        <v>42</v>
      </c>
      <c r="U655" s="103" t="s">
        <v>268</v>
      </c>
      <c r="V655" s="454" t="str">
        <f>Tabela3[[#This Row],[NOVO 
PRAZO REDE]]</f>
        <v>CANCELADO</v>
      </c>
      <c r="W655" s="454">
        <f>Tabela3[[#This Row],[PRAZO
ATIVAÇÃO]]</f>
        <v>0</v>
      </c>
      <c r="X655" s="103" t="s">
        <v>500</v>
      </c>
      <c r="Y655" s="103" t="str">
        <f>IFERROR("W"&amp;WEEKNUM(Tabela3[[#This Row],[PRAZO RE REVISADO]]),"-")</f>
        <v>-</v>
      </c>
      <c r="Z655" s="103" t="str">
        <f>IFERROR("W"&amp;WEEKNUM(Tabela3[[#This Row],[PRAZO ATIVAÇÃO]]),"-")</f>
        <v>W0</v>
      </c>
      <c r="AA655" s="103">
        <v>2024</v>
      </c>
      <c r="AB655" s="103">
        <v>509213</v>
      </c>
      <c r="AC655" s="103" t="s">
        <v>592</v>
      </c>
      <c r="AD655" s="103" t="s">
        <v>1278</v>
      </c>
      <c r="AE655" s="578"/>
      <c r="AF655" s="103"/>
      <c r="AG655" s="474"/>
      <c r="AH655" s="103" t="e">
        <f>VLOOKUP(Tabela3[[#This Row],[SITE]],#REF!,8,0)</f>
        <v>#REF!</v>
      </c>
      <c r="AK655" s="103" t="str">
        <f ca="1">IF(Tabela3[[#This Row],[STATUS]]&lt;&gt;"PREVISTO","N/A",IF(Tabela3[[#This Row],[Data_RE_CONGELADA]]="REDE OK","OK",IFERROR(IF(TODAY()-Tabela3[[#This Row],[Data_RE_CONGELADA]]&gt;=0,"ATRASADO",IF(TODAY()-Tabela3[[#This Row],[Data_RE_CONGELADA]]&gt;-5,"VENCENDO",IF(TODAY()-Tabela3[[#This Row],[Data_RE_CONGELADA]]&lt;=0,"NO PRAZO"))),"N/A")))</f>
        <v>N/A</v>
      </c>
      <c r="AL655" s="454">
        <v>45579</v>
      </c>
      <c r="AM655" s="454">
        <v>45582</v>
      </c>
      <c r="AN655" s="458" t="s">
        <v>186</v>
      </c>
      <c r="AP655" s="454" t="str">
        <f>Tabela3[[#This Row],[NOVO 
PRAZO REDE]]</f>
        <v>CANCELADO</v>
      </c>
      <c r="AQ655" s="103" t="s">
        <v>688</v>
      </c>
      <c r="AR655" s="103" t="s">
        <v>576</v>
      </c>
      <c r="AS655" s="103">
        <v>0</v>
      </c>
      <c r="AU655" s="103" t="s">
        <v>579</v>
      </c>
      <c r="AV655" s="103" t="s">
        <v>580</v>
      </c>
      <c r="AW655" s="103" t="s">
        <v>580</v>
      </c>
      <c r="AX655" s="103" t="s">
        <v>580</v>
      </c>
      <c r="AY655" s="103" t="s">
        <v>581</v>
      </c>
      <c r="AZ655" s="103" t="s">
        <v>581</v>
      </c>
      <c r="BC655" s="103"/>
      <c r="BE655" s="103" t="e">
        <f>VLOOKUP(Tabela3[[#This Row],[ID OSP]],[1]Export!$R:$R,1,0)</f>
        <v>#N/A</v>
      </c>
    </row>
    <row r="656" spans="1:57" ht="15" hidden="1" customHeight="1">
      <c r="A656" s="103" t="s">
        <v>2654</v>
      </c>
      <c r="B656" s="103" t="s">
        <v>2655</v>
      </c>
      <c r="C656" s="104" t="s">
        <v>268</v>
      </c>
      <c r="D656" s="103" t="s">
        <v>42</v>
      </c>
      <c r="E656" s="454" t="s">
        <v>268</v>
      </c>
      <c r="G656" s="454" t="s">
        <v>186</v>
      </c>
      <c r="H656" s="454" t="s">
        <v>186</v>
      </c>
      <c r="I656" s="103" t="s">
        <v>139</v>
      </c>
      <c r="J656" s="103" t="s">
        <v>139</v>
      </c>
      <c r="K656" s="458" t="s">
        <v>2656</v>
      </c>
      <c r="L656" s="103" t="s">
        <v>468</v>
      </c>
      <c r="M656" s="103" t="s">
        <v>471</v>
      </c>
      <c r="N656" s="103" t="s">
        <v>2571</v>
      </c>
      <c r="O656" s="103" t="s">
        <v>137</v>
      </c>
      <c r="P656" s="103" t="s">
        <v>1174</v>
      </c>
      <c r="Q656" s="103" t="s">
        <v>1174</v>
      </c>
      <c r="R656" s="458" t="s">
        <v>186</v>
      </c>
      <c r="S656" s="503" t="s">
        <v>186</v>
      </c>
      <c r="T656" s="103" t="s">
        <v>42</v>
      </c>
      <c r="U656" s="103" t="s">
        <v>268</v>
      </c>
      <c r="V656" s="454" t="str">
        <f>Tabela3[[#This Row],[NOVO 
PRAZO REDE]]</f>
        <v>CANCELADO</v>
      </c>
      <c r="W656" s="454">
        <f>Tabela3[[#This Row],[PRAZO
ATIVAÇÃO]]</f>
        <v>0</v>
      </c>
      <c r="X656" s="103" t="s">
        <v>500</v>
      </c>
      <c r="Y656" s="103" t="str">
        <f>IFERROR("W"&amp;WEEKNUM(Tabela3[[#This Row],[PRAZO RE REVISADO]]),"-")</f>
        <v>-</v>
      </c>
      <c r="Z656" s="103" t="str">
        <f>IFERROR("W"&amp;WEEKNUM(Tabela3[[#This Row],[PRAZO ATIVAÇÃO]]),"-")</f>
        <v>W0</v>
      </c>
      <c r="AA656" s="103">
        <v>2024</v>
      </c>
      <c r="AB656" s="103">
        <v>509237</v>
      </c>
      <c r="AC656" s="103" t="s">
        <v>572</v>
      </c>
      <c r="AD656" s="103" t="s">
        <v>1278</v>
      </c>
      <c r="AE656" s="578"/>
      <c r="AF656" s="103"/>
      <c r="AG656" s="474"/>
      <c r="AH656" s="103" t="e">
        <f>VLOOKUP(Tabela3[[#This Row],[SITE]],#REF!,8,0)</f>
        <v>#REF!</v>
      </c>
      <c r="AK656" s="103" t="str">
        <f ca="1">IF(Tabela3[[#This Row],[STATUS]]&lt;&gt;"PREVISTO","N/A",IF(Tabela3[[#This Row],[Data_RE_CONGELADA]]="REDE OK","OK",IFERROR(IF(TODAY()-Tabela3[[#This Row],[Data_RE_CONGELADA]]&gt;=0,"ATRASADO",IF(TODAY()-Tabela3[[#This Row],[Data_RE_CONGELADA]]&gt;-5,"VENCENDO",IF(TODAY()-Tabela3[[#This Row],[Data_RE_CONGELADA]]&lt;=0,"NO PRAZO"))),"N/A")))</f>
        <v>N/A</v>
      </c>
      <c r="AL656" s="454">
        <v>45582</v>
      </c>
      <c r="AM656" s="454">
        <v>45587</v>
      </c>
      <c r="AN656" s="458" t="s">
        <v>186</v>
      </c>
      <c r="AP656" s="454" t="str">
        <f>Tabela3[[#This Row],[NOVO 
PRAZO REDE]]</f>
        <v>CANCELADO</v>
      </c>
      <c r="AQ656" s="103" t="s">
        <v>688</v>
      </c>
      <c r="AR656" s="103" t="s">
        <v>576</v>
      </c>
      <c r="AS656" s="103">
        <v>0</v>
      </c>
      <c r="AU656" s="103" t="s">
        <v>579</v>
      </c>
      <c r="AV656" s="103" t="s">
        <v>580</v>
      </c>
      <c r="AW656" s="103" t="s">
        <v>580</v>
      </c>
      <c r="AX656" s="103" t="s">
        <v>581</v>
      </c>
      <c r="AY656" s="103" t="s">
        <v>580</v>
      </c>
      <c r="AZ656" s="103" t="s">
        <v>581</v>
      </c>
      <c r="BC656" s="103"/>
      <c r="BE656" s="103" t="e">
        <f>VLOOKUP(Tabela3[[#This Row],[ID OSP]],[1]Export!$R:$R,1,0)</f>
        <v>#N/A</v>
      </c>
    </row>
    <row r="657" spans="1:58" ht="15" hidden="1" customHeight="1">
      <c r="A657" s="103" t="s">
        <v>111</v>
      </c>
      <c r="B657" s="103" t="s">
        <v>2657</v>
      </c>
      <c r="C657" s="104" t="s">
        <v>137</v>
      </c>
      <c r="D657" s="454" t="s">
        <v>252</v>
      </c>
      <c r="E657" s="454" t="s">
        <v>138</v>
      </c>
      <c r="G657" s="454">
        <v>45573</v>
      </c>
      <c r="H657" s="454" t="s">
        <v>186</v>
      </c>
      <c r="I657" s="103" t="s">
        <v>252</v>
      </c>
      <c r="J657" s="103" t="s">
        <v>138</v>
      </c>
      <c r="K657" s="458" t="s">
        <v>2658</v>
      </c>
      <c r="L657" s="103" t="s">
        <v>466</v>
      </c>
      <c r="M657" s="103" t="s">
        <v>111</v>
      </c>
      <c r="N657" s="103" t="s">
        <v>186</v>
      </c>
      <c r="P657" s="103" t="s">
        <v>1174</v>
      </c>
      <c r="Q657" s="103" t="s">
        <v>1174</v>
      </c>
      <c r="R657" s="458" t="s">
        <v>617</v>
      </c>
      <c r="S657" s="503" t="s">
        <v>2659</v>
      </c>
      <c r="T657" s="103" t="s">
        <v>252</v>
      </c>
      <c r="U657" s="103" t="s">
        <v>137</v>
      </c>
      <c r="V657" s="454" t="str">
        <f>Tabela3[[#This Row],[NOVO 
PRAZO REDE]]</f>
        <v>REDE OK</v>
      </c>
      <c r="W657" s="454">
        <f>Tabela3[[#This Row],[PRAZO
ATIVAÇÃO]]</f>
        <v>0</v>
      </c>
      <c r="X657" s="103" t="s">
        <v>500</v>
      </c>
      <c r="Y657" s="103" t="str">
        <f>IFERROR("W"&amp;WEEKNUM(Tabela3[[#This Row],[PRAZO RE REVISADO]]),"-")</f>
        <v>-</v>
      </c>
      <c r="Z657" s="103" t="str">
        <f>IFERROR("W"&amp;WEEKNUM(Tabela3[[#This Row],[PRAZO ATIVAÇÃO]]),"-")</f>
        <v>W0</v>
      </c>
      <c r="AA657" s="103">
        <v>2024</v>
      </c>
      <c r="AB657" s="103">
        <v>509178</v>
      </c>
      <c r="AC657" s="103" t="s">
        <v>572</v>
      </c>
      <c r="AD657" s="103" t="s">
        <v>137</v>
      </c>
      <c r="AE657" s="578"/>
      <c r="AF657" s="103"/>
      <c r="AG657" s="474"/>
      <c r="AH657" s="103" t="e">
        <f>VLOOKUP(Tabela3[[#This Row],[SITE]],#REF!,8,0)</f>
        <v>#REF!</v>
      </c>
      <c r="AK657" s="103" t="str">
        <f ca="1">IF(Tabela3[[#This Row],[STATUS]]&lt;&gt;"PREVISTO","N/A",IF(Tabela3[[#This Row],[Data_RE_CONGELADA]]="REDE OK","OK",IFERROR(IF(TODAY()-Tabela3[[#This Row],[Data_RE_CONGELADA]]&gt;=0,"ATRASADO",IF(TODAY()-Tabela3[[#This Row],[Data_RE_CONGELADA]]&gt;-5,"VENCENDO",IF(TODAY()-Tabela3[[#This Row],[Data_RE_CONGELADA]]&lt;=0,"NO PRAZO"))),"N/A")))</f>
        <v>N/A</v>
      </c>
      <c r="AL657" s="454" t="s">
        <v>138</v>
      </c>
      <c r="AM657" s="454" t="s">
        <v>137</v>
      </c>
      <c r="AN657" s="458" t="s">
        <v>186</v>
      </c>
      <c r="AP657" s="103" t="s">
        <v>575</v>
      </c>
      <c r="AQ657" s="103" t="s">
        <v>611</v>
      </c>
      <c r="AR657" s="103" t="s">
        <v>576</v>
      </c>
      <c r="AS657" s="103">
        <v>1</v>
      </c>
      <c r="AU657" s="103" t="s">
        <v>579</v>
      </c>
      <c r="AV657" s="103" t="s">
        <v>580</v>
      </c>
      <c r="AW657" s="103" t="s">
        <v>580</v>
      </c>
      <c r="AX657" s="103" t="s">
        <v>580</v>
      </c>
      <c r="AY657" s="103" t="s">
        <v>580</v>
      </c>
      <c r="AZ657" s="103" t="s">
        <v>580</v>
      </c>
      <c r="BA657" s="103" t="s">
        <v>580</v>
      </c>
      <c r="BC657" s="103" t="s">
        <v>2660</v>
      </c>
      <c r="BE657" s="103" t="e">
        <f>VLOOKUP(Tabela3[[#This Row],[ID OSP]],[1]Export!$R:$R,1,0)</f>
        <v>#N/A</v>
      </c>
    </row>
    <row r="658" spans="1:58" ht="15" hidden="1" customHeight="1">
      <c r="A658" s="103" t="s">
        <v>2661</v>
      </c>
      <c r="B658" s="103" t="s">
        <v>2662</v>
      </c>
      <c r="C658" s="104" t="s">
        <v>268</v>
      </c>
      <c r="D658" s="103" t="s">
        <v>42</v>
      </c>
      <c r="E658" s="454" t="s">
        <v>268</v>
      </c>
      <c r="G658" s="454" t="s">
        <v>186</v>
      </c>
      <c r="H658" s="454" t="s">
        <v>186</v>
      </c>
      <c r="I658" s="103" t="s">
        <v>139</v>
      </c>
      <c r="J658" s="103" t="s">
        <v>139</v>
      </c>
      <c r="K658" s="458" t="s">
        <v>2663</v>
      </c>
      <c r="L658" s="103" t="s">
        <v>468</v>
      </c>
      <c r="M658" s="103" t="s">
        <v>471</v>
      </c>
      <c r="N658" s="103" t="s">
        <v>2416</v>
      </c>
      <c r="O658" s="103" t="s">
        <v>137</v>
      </c>
      <c r="P658" s="103" t="s">
        <v>1174</v>
      </c>
      <c r="Q658" s="103" t="s">
        <v>1174</v>
      </c>
      <c r="S658" s="503"/>
      <c r="T658" s="103" t="s">
        <v>42</v>
      </c>
      <c r="U658" s="103" t="s">
        <v>268</v>
      </c>
      <c r="V658" s="454" t="str">
        <f>Tabela3[[#This Row],[NOVO 
PRAZO REDE]]</f>
        <v>CANCELADO</v>
      </c>
      <c r="W658" s="454">
        <f>Tabela3[[#This Row],[PRAZO
ATIVAÇÃO]]</f>
        <v>0</v>
      </c>
      <c r="X658" s="103" t="s">
        <v>500</v>
      </c>
      <c r="Y658" s="103" t="str">
        <f>IFERROR("W"&amp;WEEKNUM(Tabela3[[#This Row],[PRAZO RE REVISADO]]),"-")</f>
        <v>-</v>
      </c>
      <c r="Z658" s="103" t="str">
        <f>IFERROR("W"&amp;WEEKNUM(Tabela3[[#This Row],[PRAZO ATIVAÇÃO]]),"-")</f>
        <v>W0</v>
      </c>
      <c r="AA658" s="103">
        <v>2024</v>
      </c>
      <c r="AB658" s="103">
        <v>509228</v>
      </c>
      <c r="AC658" s="103" t="s">
        <v>572</v>
      </c>
      <c r="AD658" s="103" t="s">
        <v>1278</v>
      </c>
      <c r="AE658" s="578"/>
      <c r="AF658" s="103"/>
      <c r="AG658" s="474"/>
      <c r="AH658" s="103" t="e">
        <f>VLOOKUP(Tabela3[[#This Row],[SITE]],#REF!,8,0)</f>
        <v>#REF!</v>
      </c>
      <c r="AK658" s="103" t="str">
        <f ca="1">IF(Tabela3[[#This Row],[STATUS]]&lt;&gt;"PREVISTO","N/A",IF(Tabela3[[#This Row],[Data_RE_CONGELADA]]="REDE OK","OK",IFERROR(IF(TODAY()-Tabela3[[#This Row],[Data_RE_CONGELADA]]&gt;=0,"ATRASADO",IF(TODAY()-Tabela3[[#This Row],[Data_RE_CONGELADA]]&gt;-5,"VENCENDO",IF(TODAY()-Tabela3[[#This Row],[Data_RE_CONGELADA]]&lt;=0,"NO PRAZO"))),"N/A")))</f>
        <v>N/A</v>
      </c>
      <c r="AL658" s="454">
        <v>45581</v>
      </c>
      <c r="AM658" s="454">
        <v>45593</v>
      </c>
      <c r="AN658" s="458" t="s">
        <v>186</v>
      </c>
      <c r="AP658" s="454" t="str">
        <f>Tabela3[[#This Row],[NOVO 
PRAZO REDE]]</f>
        <v>CANCELADO</v>
      </c>
      <c r="AQ658" s="103" t="s">
        <v>688</v>
      </c>
      <c r="AR658" s="103" t="s">
        <v>576</v>
      </c>
      <c r="AS658" s="103">
        <v>0</v>
      </c>
      <c r="AU658" s="103" t="s">
        <v>579</v>
      </c>
      <c r="AV658" s="103" t="s">
        <v>580</v>
      </c>
      <c r="AW658" s="103" t="s">
        <v>580</v>
      </c>
      <c r="AX658" s="103" t="s">
        <v>581</v>
      </c>
      <c r="AY658" s="103" t="s">
        <v>580</v>
      </c>
      <c r="AZ658" s="103" t="s">
        <v>580</v>
      </c>
      <c r="BC658" s="103"/>
      <c r="BE658" s="103" t="e">
        <f>VLOOKUP(Tabela3[[#This Row],[ID OSP]],[1]Export!$R:$R,1,0)</f>
        <v>#N/A</v>
      </c>
    </row>
    <row r="659" spans="1:58" ht="15" hidden="1" customHeight="1">
      <c r="A659" s="103" t="s">
        <v>2664</v>
      </c>
      <c r="B659" s="103" t="s">
        <v>2665</v>
      </c>
      <c r="C659" s="104" t="s">
        <v>137</v>
      </c>
      <c r="D659" s="103" t="s">
        <v>252</v>
      </c>
      <c r="E659" s="454" t="s">
        <v>138</v>
      </c>
      <c r="G659" s="454">
        <v>45594</v>
      </c>
      <c r="H659" s="454">
        <v>45646</v>
      </c>
      <c r="I659" s="103" t="s">
        <v>42</v>
      </c>
      <c r="J659" s="103" t="s">
        <v>139</v>
      </c>
      <c r="K659" s="458" t="s">
        <v>2666</v>
      </c>
      <c r="L659" s="103" t="s">
        <v>467</v>
      </c>
      <c r="M659" s="103" t="s">
        <v>111</v>
      </c>
      <c r="N659" s="103" t="s">
        <v>186</v>
      </c>
      <c r="O659" s="103" t="s">
        <v>137</v>
      </c>
      <c r="P659" s="103" t="s">
        <v>1174</v>
      </c>
      <c r="Q659" s="103" t="s">
        <v>1174</v>
      </c>
      <c r="R659" s="458" t="s">
        <v>2667</v>
      </c>
      <c r="S659" s="503"/>
      <c r="T659" s="103" t="s">
        <v>42</v>
      </c>
      <c r="U659" s="103" t="s">
        <v>137</v>
      </c>
      <c r="V659" s="454" t="str">
        <f>Tabela3[[#This Row],[NOVO 
PRAZO REDE]]</f>
        <v>REDE OK</v>
      </c>
      <c r="W659" s="454">
        <f>Tabela3[[#This Row],[PRAZO
ATIVAÇÃO]]</f>
        <v>0</v>
      </c>
      <c r="X659" s="103" t="s">
        <v>500</v>
      </c>
      <c r="Y659" s="103" t="str">
        <f>IFERROR("W"&amp;WEEKNUM(Tabela3[[#This Row],[PRAZO RE REVISADO]]),"-")</f>
        <v>-</v>
      </c>
      <c r="Z659" s="103" t="str">
        <f>IFERROR("W"&amp;WEEKNUM(Tabela3[[#This Row],[PRAZO ATIVAÇÃO]]),"-")</f>
        <v>W0</v>
      </c>
      <c r="AA659" s="103">
        <v>2024</v>
      </c>
      <c r="AB659" s="103">
        <v>509190</v>
      </c>
      <c r="AC659" s="103" t="s">
        <v>572</v>
      </c>
      <c r="AD659" s="103" t="s">
        <v>137</v>
      </c>
      <c r="AE659" s="578"/>
      <c r="AF659" s="103"/>
      <c r="AG659" s="474"/>
      <c r="AH659" s="458" t="s">
        <v>2090</v>
      </c>
      <c r="AK659" s="103" t="str">
        <f ca="1">IF(Tabela3[[#This Row],[STATUS]]&lt;&gt;"PREVISTO","N/A",IF(Tabela3[[#This Row],[Data_RE_CONGELADA]]="REDE OK","OK",IFERROR(IF(TODAY()-Tabela3[[#This Row],[Data_RE_CONGELADA]]&gt;=0,"ATRASADO",IF(TODAY()-Tabela3[[#This Row],[Data_RE_CONGELADA]]&gt;-5,"VENCENDO",IF(TODAY()-Tabela3[[#This Row],[Data_RE_CONGELADA]]&lt;=0,"NO PRAZO"))),"N/A")))</f>
        <v>N/A</v>
      </c>
      <c r="AL659" s="454">
        <v>45567</v>
      </c>
      <c r="AM659" s="454">
        <v>45572</v>
      </c>
      <c r="AN659" s="458" t="s">
        <v>186</v>
      </c>
      <c r="AP659" s="103" t="s">
        <v>575</v>
      </c>
      <c r="AQ659" s="103" t="s">
        <v>688</v>
      </c>
      <c r="AR659" s="103" t="s">
        <v>576</v>
      </c>
      <c r="AS659" s="103">
        <v>0</v>
      </c>
      <c r="AU659" s="103" t="s">
        <v>579</v>
      </c>
      <c r="AV659" s="103" t="s">
        <v>580</v>
      </c>
      <c r="AW659" s="103" t="s">
        <v>580</v>
      </c>
      <c r="AX659" s="103" t="s">
        <v>580</v>
      </c>
      <c r="AY659" s="103" t="s">
        <v>580</v>
      </c>
      <c r="AZ659" s="103" t="s">
        <v>580</v>
      </c>
      <c r="BA659" s="103" t="s">
        <v>139</v>
      </c>
      <c r="BC659" s="103" t="s">
        <v>2668</v>
      </c>
      <c r="BE659" s="103" t="e">
        <f>VLOOKUP(Tabela3[[#This Row],[ID OSP]],[1]Export!$R:$R,1,0)</f>
        <v>#N/A</v>
      </c>
    </row>
    <row r="660" spans="1:58" ht="15" hidden="1" customHeight="1">
      <c r="A660" s="103" t="s">
        <v>2669</v>
      </c>
      <c r="B660" s="103" t="s">
        <v>2670</v>
      </c>
      <c r="C660" s="104" t="s">
        <v>137</v>
      </c>
      <c r="D660" s="103" t="s">
        <v>252</v>
      </c>
      <c r="E660" s="454" t="s">
        <v>138</v>
      </c>
      <c r="G660" s="454">
        <v>45671</v>
      </c>
      <c r="H660" s="454">
        <v>45735</v>
      </c>
      <c r="I660" s="103" t="s">
        <v>139</v>
      </c>
      <c r="J660" s="103" t="s">
        <v>139</v>
      </c>
      <c r="K660" s="458" t="s">
        <v>2671</v>
      </c>
      <c r="L660" s="103" t="s">
        <v>467</v>
      </c>
      <c r="M660" s="103" t="s">
        <v>111</v>
      </c>
      <c r="N660" s="103" t="s">
        <v>186</v>
      </c>
      <c r="O660" s="103" t="s">
        <v>137</v>
      </c>
      <c r="P660" s="103" t="s">
        <v>1174</v>
      </c>
      <c r="Q660" s="103" t="s">
        <v>1174</v>
      </c>
      <c r="R660" s="458" t="s">
        <v>2672</v>
      </c>
      <c r="S660" s="535"/>
      <c r="T660" s="103" t="s">
        <v>42</v>
      </c>
      <c r="U660" s="103" t="s">
        <v>137</v>
      </c>
      <c r="V660" s="454" t="str">
        <f>Tabela3[[#This Row],[NOVO 
PRAZO REDE]]</f>
        <v>REDE OK</v>
      </c>
      <c r="W660" s="454" t="s">
        <v>137</v>
      </c>
      <c r="X660" s="103" t="s">
        <v>500</v>
      </c>
      <c r="Y660" s="103" t="str">
        <f>IFERROR("W"&amp;WEEKNUM(Tabela3[[#This Row],[PRAZO RE REVISADO]]),"-")</f>
        <v>-</v>
      </c>
      <c r="Z660" s="103" t="str">
        <f>IFERROR("W"&amp;WEEKNUM(Tabela3[[#This Row],[PRAZO ATIVAÇÃO]]),"-")</f>
        <v>-</v>
      </c>
      <c r="AA660" s="103">
        <v>2024</v>
      </c>
      <c r="AB660" s="103">
        <v>509201</v>
      </c>
      <c r="AC660" s="103" t="s">
        <v>572</v>
      </c>
      <c r="AD660" s="103" t="s">
        <v>137</v>
      </c>
      <c r="AE660" s="578"/>
      <c r="AF660" s="103"/>
      <c r="AG660" s="474"/>
      <c r="AH660" s="458" t="s">
        <v>1553</v>
      </c>
      <c r="AK660" s="103" t="str">
        <f ca="1">IF(Tabela3[[#This Row],[STATUS]]&lt;&gt;"PREVISTO","N/A",IF(Tabela3[[#This Row],[Data_RE_CONGELADA]]="REDE OK","OK",IFERROR(IF(TODAY()-Tabela3[[#This Row],[Data_RE_CONGELADA]]&gt;=0,"ATRASADO",IF(TODAY()-Tabela3[[#This Row],[Data_RE_CONGELADA]]&gt;-5,"VENCENDO",IF(TODAY()-Tabela3[[#This Row],[Data_RE_CONGELADA]]&lt;=0,"NO PRAZO"))),"N/A")))</f>
        <v>N/A</v>
      </c>
      <c r="AL660" s="454">
        <v>45568</v>
      </c>
      <c r="AM660" s="454">
        <v>45573</v>
      </c>
      <c r="AN660" s="458" t="s">
        <v>186</v>
      </c>
      <c r="AP660" s="454" t="s">
        <v>575</v>
      </c>
      <c r="AQ660" s="103" t="s">
        <v>688</v>
      </c>
      <c r="AR660" s="103" t="s">
        <v>576</v>
      </c>
      <c r="AS660" s="103">
        <v>0</v>
      </c>
      <c r="AU660" s="103" t="s">
        <v>579</v>
      </c>
      <c r="AV660" s="103" t="s">
        <v>580</v>
      </c>
      <c r="AW660" s="103" t="s">
        <v>580</v>
      </c>
      <c r="AX660" s="103" t="s">
        <v>581</v>
      </c>
      <c r="AY660" s="103" t="s">
        <v>580</v>
      </c>
      <c r="AZ660" s="103" t="s">
        <v>580</v>
      </c>
      <c r="BA660" s="103" t="s">
        <v>139</v>
      </c>
      <c r="BC660" s="103"/>
      <c r="BE660" s="103" t="e">
        <f>VLOOKUP(Tabela3[[#This Row],[ID OSP]],[1]Export!$R:$R,1,0)</f>
        <v>#N/A</v>
      </c>
    </row>
    <row r="661" spans="1:58" ht="15" hidden="1" customHeight="1">
      <c r="A661" s="103" t="s">
        <v>111</v>
      </c>
      <c r="B661" s="103" t="s">
        <v>2673</v>
      </c>
      <c r="C661" s="104" t="s">
        <v>137</v>
      </c>
      <c r="D661" s="454" t="s">
        <v>252</v>
      </c>
      <c r="E661" s="454" t="s">
        <v>138</v>
      </c>
      <c r="G661" s="454" t="s">
        <v>607</v>
      </c>
      <c r="H661" s="454" t="s">
        <v>186</v>
      </c>
      <c r="I661" s="103" t="s">
        <v>139</v>
      </c>
      <c r="J661" s="103" t="s">
        <v>139</v>
      </c>
      <c r="K661" s="458" t="s">
        <v>2674</v>
      </c>
      <c r="L661" s="103" t="s">
        <v>467</v>
      </c>
      <c r="M661" s="103" t="s">
        <v>111</v>
      </c>
      <c r="N661" s="103" t="s">
        <v>186</v>
      </c>
      <c r="O661" s="103" t="s">
        <v>137</v>
      </c>
      <c r="P661" s="103" t="s">
        <v>1174</v>
      </c>
      <c r="Q661" s="103" t="s">
        <v>1174</v>
      </c>
      <c r="R661" s="458" t="s">
        <v>607</v>
      </c>
      <c r="S661" s="503"/>
      <c r="T661" s="103" t="s">
        <v>42</v>
      </c>
      <c r="U661" s="103" t="s">
        <v>137</v>
      </c>
      <c r="V661" s="454" t="str">
        <f>Tabela3[[#This Row],[NOVO 
PRAZO REDE]]</f>
        <v>REDE OK</v>
      </c>
      <c r="W661" s="454">
        <f>Tabela3[[#This Row],[PRAZO
ATIVAÇÃO]]</f>
        <v>0</v>
      </c>
      <c r="X661" s="103" t="s">
        <v>713</v>
      </c>
      <c r="Y661" s="103" t="str">
        <f>IFERROR("W"&amp;WEEKNUM(Tabela3[[#This Row],[PRAZO RE REVISADO]]),"-")</f>
        <v>-</v>
      </c>
      <c r="Z661" s="103" t="str">
        <f>IFERROR("W"&amp;WEEKNUM(Tabela3[[#This Row],[PRAZO ATIVAÇÃO]]),"-")</f>
        <v>W0</v>
      </c>
      <c r="AA661" s="103">
        <v>2024</v>
      </c>
      <c r="AB661" s="103" t="s">
        <v>139</v>
      </c>
      <c r="AC661" s="103" t="s">
        <v>139</v>
      </c>
      <c r="AD661" s="103" t="s">
        <v>137</v>
      </c>
      <c r="AE661" s="578"/>
      <c r="AF661" s="103"/>
      <c r="AG661" s="474"/>
      <c r="AH661" s="103" t="e">
        <f>VLOOKUP(Tabela3[[#This Row],[SITE]],#REF!,8,0)</f>
        <v>#REF!</v>
      </c>
      <c r="AK661" s="103" t="str">
        <f ca="1">IF(Tabela3[[#This Row],[STATUS]]&lt;&gt;"PREVISTO","N/A",IF(Tabela3[[#This Row],[Data_RE_CONGELADA]]="REDE OK","OK",IFERROR(IF(TODAY()-Tabela3[[#This Row],[Data_RE_CONGELADA]]&gt;=0,"ATRASADO",IF(TODAY()-Tabela3[[#This Row],[Data_RE_CONGELADA]]&gt;-5,"VENCENDO",IF(TODAY()-Tabela3[[#This Row],[Data_RE_CONGELADA]]&lt;=0,"NO PRAZO"))),"N/A")))</f>
        <v>N/A</v>
      </c>
      <c r="AL661" s="454" t="s">
        <v>138</v>
      </c>
      <c r="AM661" s="454" t="s">
        <v>137</v>
      </c>
      <c r="AN661" s="458" t="s">
        <v>186</v>
      </c>
      <c r="AP661" s="103" t="s">
        <v>575</v>
      </c>
      <c r="AQ661" s="103" t="s">
        <v>611</v>
      </c>
      <c r="AR661" s="103" t="s">
        <v>576</v>
      </c>
      <c r="AS661" s="103">
        <v>0</v>
      </c>
      <c r="AU661" s="103" t="s">
        <v>579</v>
      </c>
      <c r="AV661" s="103" t="s">
        <v>580</v>
      </c>
      <c r="AW661" s="103" t="s">
        <v>580</v>
      </c>
      <c r="AX661" s="103" t="s">
        <v>580</v>
      </c>
      <c r="AY661" s="103" t="s">
        <v>580</v>
      </c>
      <c r="AZ661" s="103" t="s">
        <v>580</v>
      </c>
      <c r="BA661" s="103" t="s">
        <v>580</v>
      </c>
      <c r="BC661" s="103" t="s">
        <v>2660</v>
      </c>
      <c r="BE661" s="103" t="e">
        <f>VLOOKUP(Tabela3[[#This Row],[ID OSP]],[1]Export!$R:$R,1,0)</f>
        <v>#N/A</v>
      </c>
    </row>
    <row r="662" spans="1:58" ht="15" hidden="1" customHeight="1">
      <c r="A662" s="103" t="s">
        <v>2340</v>
      </c>
      <c r="B662" s="103" t="s">
        <v>2675</v>
      </c>
      <c r="C662" s="104" t="s">
        <v>268</v>
      </c>
      <c r="D662" s="103" t="s">
        <v>42</v>
      </c>
      <c r="E662" s="454" t="s">
        <v>268</v>
      </c>
      <c r="G662" s="454" t="s">
        <v>186</v>
      </c>
      <c r="H662" s="454" t="s">
        <v>186</v>
      </c>
      <c r="I662" s="489" t="s">
        <v>139</v>
      </c>
      <c r="J662" s="103" t="s">
        <v>139</v>
      </c>
      <c r="K662" s="458" t="s">
        <v>2676</v>
      </c>
      <c r="L662" s="103" t="s">
        <v>467</v>
      </c>
      <c r="M662" s="103" t="s">
        <v>111</v>
      </c>
      <c r="N662" s="103" t="s">
        <v>186</v>
      </c>
      <c r="O662" s="103" t="s">
        <v>137</v>
      </c>
      <c r="P662" s="103" t="s">
        <v>1174</v>
      </c>
      <c r="Q662" s="103" t="s">
        <v>1174</v>
      </c>
      <c r="R662" s="458" t="s">
        <v>186</v>
      </c>
      <c r="S662" s="503" t="s">
        <v>186</v>
      </c>
      <c r="T662" s="103" t="s">
        <v>42</v>
      </c>
      <c r="U662" s="103" t="s">
        <v>268</v>
      </c>
      <c r="V662" s="454" t="str">
        <f>Tabela3[[#This Row],[NOVO 
PRAZO REDE]]</f>
        <v>CANCELADO</v>
      </c>
      <c r="W662" s="454">
        <f>Tabela3[[#This Row],[PRAZO
ATIVAÇÃO]]</f>
        <v>0</v>
      </c>
      <c r="X662" s="103" t="s">
        <v>500</v>
      </c>
      <c r="Y662" s="103" t="str">
        <f>IFERROR("W"&amp;WEEKNUM(Tabela3[[#This Row],[PRAZO RE REVISADO]]),"-")</f>
        <v>-</v>
      </c>
      <c r="Z662" s="103" t="str">
        <f>IFERROR("W"&amp;WEEKNUM(Tabela3[[#This Row],[PRAZO ATIVAÇÃO]]),"-")</f>
        <v>W0</v>
      </c>
      <c r="AA662" s="103">
        <v>2024</v>
      </c>
      <c r="AB662" s="103">
        <v>509202</v>
      </c>
      <c r="AC662" s="103" t="s">
        <v>592</v>
      </c>
      <c r="AD662" s="103" t="s">
        <v>1278</v>
      </c>
      <c r="AE662" s="578"/>
      <c r="AF662" s="103"/>
      <c r="AG662" s="474"/>
      <c r="AH662" s="103" t="e">
        <f>VLOOKUP(Tabela3[[#This Row],[SITE]],#REF!,8,0)</f>
        <v>#REF!</v>
      </c>
      <c r="AK662" s="103" t="str">
        <f ca="1">IF(Tabela3[[#This Row],[STATUS]]&lt;&gt;"PREVISTO","N/A",IF(Tabela3[[#This Row],[Data_RE_CONGELADA]]="REDE OK","OK",IFERROR(IF(TODAY()-Tabela3[[#This Row],[Data_RE_CONGELADA]]&gt;=0,"ATRASADO",IF(TODAY()-Tabela3[[#This Row],[Data_RE_CONGELADA]]&gt;-5,"VENCENDO",IF(TODAY()-Tabela3[[#This Row],[Data_RE_CONGELADA]]&lt;=0,"NO PRAZO"))),"N/A")))</f>
        <v>N/A</v>
      </c>
      <c r="AL662" s="454">
        <v>45568</v>
      </c>
      <c r="AM662" s="454">
        <v>45573</v>
      </c>
      <c r="AN662" s="458" t="s">
        <v>186</v>
      </c>
      <c r="AO662" s="458" t="s">
        <v>2677</v>
      </c>
      <c r="AP662" s="103" t="s">
        <v>643</v>
      </c>
      <c r="AQ662" s="103" t="s">
        <v>802</v>
      </c>
      <c r="AR662" s="103" t="s">
        <v>576</v>
      </c>
      <c r="AS662" s="103">
        <v>0</v>
      </c>
      <c r="AU662" s="103" t="s">
        <v>579</v>
      </c>
      <c r="AV662" s="103" t="s">
        <v>580</v>
      </c>
      <c r="AW662" s="103" t="s">
        <v>580</v>
      </c>
      <c r="AX662" s="103" t="s">
        <v>580</v>
      </c>
      <c r="AY662" s="103" t="s">
        <v>580</v>
      </c>
      <c r="AZ662" s="103" t="s">
        <v>580</v>
      </c>
      <c r="BC662" s="103"/>
      <c r="BE662" s="103" t="e">
        <f>VLOOKUP(Tabela3[[#This Row],[ID OSP]],[1]Export!$R:$R,1,0)</f>
        <v>#N/A</v>
      </c>
    </row>
    <row r="663" spans="1:58" ht="15" hidden="1" customHeight="1">
      <c r="A663" s="103" t="s">
        <v>1664</v>
      </c>
      <c r="B663" s="103" t="s">
        <v>2678</v>
      </c>
      <c r="C663" s="104" t="s">
        <v>268</v>
      </c>
      <c r="D663" s="103" t="s">
        <v>42</v>
      </c>
      <c r="E663" s="454" t="s">
        <v>268</v>
      </c>
      <c r="G663" s="454" t="s">
        <v>186</v>
      </c>
      <c r="H663" s="454" t="s">
        <v>186</v>
      </c>
      <c r="I663" s="103" t="s">
        <v>139</v>
      </c>
      <c r="J663" s="103" t="s">
        <v>139</v>
      </c>
      <c r="K663" s="458" t="s">
        <v>1666</v>
      </c>
      <c r="L663" s="103" t="s">
        <v>467</v>
      </c>
      <c r="M663" s="103" t="s">
        <v>111</v>
      </c>
      <c r="N663" s="103" t="s">
        <v>186</v>
      </c>
      <c r="O663" s="103" t="s">
        <v>137</v>
      </c>
      <c r="P663" s="103" t="s">
        <v>1174</v>
      </c>
      <c r="Q663" s="103" t="s">
        <v>1174</v>
      </c>
      <c r="R663" s="458" t="s">
        <v>2679</v>
      </c>
      <c r="S663" s="503" t="s">
        <v>2680</v>
      </c>
      <c r="T663" s="103" t="s">
        <v>42</v>
      </c>
      <c r="U663" s="103" t="s">
        <v>268</v>
      </c>
      <c r="V663" s="454" t="str">
        <f>Tabela3[[#This Row],[NOVO 
PRAZO REDE]]</f>
        <v>CANCELADO</v>
      </c>
      <c r="W663" s="454">
        <f>Tabela3[[#This Row],[PRAZO
ATIVAÇÃO]]</f>
        <v>0</v>
      </c>
      <c r="X663" s="103" t="s">
        <v>500</v>
      </c>
      <c r="Y663" s="103" t="str">
        <f>IFERROR("W"&amp;WEEKNUM(Tabela3[[#This Row],[PRAZO RE REVISADO]]),"-")</f>
        <v>-</v>
      </c>
      <c r="Z663" s="103" t="str">
        <f>IFERROR("W"&amp;WEEKNUM(Tabela3[[#This Row],[PRAZO ATIVAÇÃO]]),"-")</f>
        <v>W0</v>
      </c>
      <c r="AA663" s="103">
        <v>2024</v>
      </c>
      <c r="AB663" s="103">
        <v>509191</v>
      </c>
      <c r="AC663" s="103" t="s">
        <v>572</v>
      </c>
      <c r="AD663" s="103" t="s">
        <v>1278</v>
      </c>
      <c r="AE663" s="578"/>
      <c r="AF663" s="103"/>
      <c r="AG663" s="474"/>
      <c r="AH663" s="103" t="e">
        <f>VLOOKUP(Tabela3[[#This Row],[SITE]],#REF!,8,0)</f>
        <v>#REF!</v>
      </c>
      <c r="AK663" s="103" t="str">
        <f ca="1">IF(Tabela3[[#This Row],[STATUS]]&lt;&gt;"PREVISTO","N/A",IF(Tabela3[[#This Row],[Data_RE_CONGELADA]]="REDE OK","OK",IFERROR(IF(TODAY()-Tabela3[[#This Row],[Data_RE_CONGELADA]]&gt;=0,"ATRASADO",IF(TODAY()-Tabela3[[#This Row],[Data_RE_CONGELADA]]&gt;-5,"VENCENDO",IF(TODAY()-Tabela3[[#This Row],[Data_RE_CONGELADA]]&lt;=0,"NO PRAZO"))),"N/A")))</f>
        <v>N/A</v>
      </c>
      <c r="AL663" s="454">
        <v>45567</v>
      </c>
      <c r="AM663" s="454">
        <v>45572</v>
      </c>
      <c r="AN663" s="458" t="s">
        <v>186</v>
      </c>
      <c r="AO663" s="458" t="s">
        <v>2681</v>
      </c>
      <c r="AP663" s="103" t="s">
        <v>1985</v>
      </c>
      <c r="AQ663" s="103" t="s">
        <v>688</v>
      </c>
      <c r="AR663" s="103" t="s">
        <v>576</v>
      </c>
      <c r="AS663" s="103">
        <v>0</v>
      </c>
      <c r="AU663" s="103" t="s">
        <v>579</v>
      </c>
      <c r="AV663" s="103" t="s">
        <v>580</v>
      </c>
      <c r="AW663" s="103" t="s">
        <v>580</v>
      </c>
      <c r="AX663" s="103" t="s">
        <v>580</v>
      </c>
      <c r="AY663" s="103" t="s">
        <v>580</v>
      </c>
      <c r="AZ663" s="103" t="s">
        <v>580</v>
      </c>
      <c r="BC663" s="103"/>
      <c r="BE663" s="103" t="e">
        <f>VLOOKUP(Tabela3[[#This Row],[ID OSP]],[1]Export!$R:$R,1,0)</f>
        <v>#N/A</v>
      </c>
    </row>
    <row r="664" spans="1:58" ht="15" hidden="1" customHeight="1">
      <c r="A664" s="103" t="s">
        <v>2682</v>
      </c>
      <c r="B664" s="103" t="s">
        <v>2683</v>
      </c>
      <c r="C664" s="104" t="s">
        <v>137</v>
      </c>
      <c r="D664" s="454" t="s">
        <v>252</v>
      </c>
      <c r="E664" s="103" t="s">
        <v>138</v>
      </c>
      <c r="G664" s="454">
        <v>45599</v>
      </c>
      <c r="H664" s="454">
        <v>45610</v>
      </c>
      <c r="I664" s="103" t="s">
        <v>139</v>
      </c>
      <c r="J664" s="103" t="s">
        <v>139</v>
      </c>
      <c r="K664" s="458" t="s">
        <v>2684</v>
      </c>
      <c r="L664" s="103" t="s">
        <v>468</v>
      </c>
      <c r="M664" s="103" t="s">
        <v>111</v>
      </c>
      <c r="N664" s="103" t="s">
        <v>2340</v>
      </c>
      <c r="O664" s="103" t="s">
        <v>137</v>
      </c>
      <c r="P664" s="103" t="s">
        <v>1174</v>
      </c>
      <c r="Q664" s="103" t="s">
        <v>1174</v>
      </c>
      <c r="R664" s="458" t="s">
        <v>2097</v>
      </c>
      <c r="S664" s="503"/>
      <c r="T664" s="103" t="s">
        <v>42</v>
      </c>
      <c r="U664" s="103" t="s">
        <v>137</v>
      </c>
      <c r="V664" s="454" t="s">
        <v>138</v>
      </c>
      <c r="W664" s="454">
        <f>Tabela3[[#This Row],[PRAZO
ATIVAÇÃO]]</f>
        <v>0</v>
      </c>
      <c r="X664" s="103" t="s">
        <v>500</v>
      </c>
      <c r="Y664" s="103" t="str">
        <f>IFERROR("W"&amp;WEEKNUM(Tabela3[[#This Row],[PRAZO RE REVISADO]]),"-")</f>
        <v>-</v>
      </c>
      <c r="Z664" s="103" t="str">
        <f>IFERROR("W"&amp;WEEKNUM(Tabela3[[#This Row],[PRAZO ATIVAÇÃO]]),"-")</f>
        <v>W0</v>
      </c>
      <c r="AA664" s="103">
        <v>2024</v>
      </c>
      <c r="AB664" s="103">
        <v>509266</v>
      </c>
      <c r="AC664" s="103" t="s">
        <v>572</v>
      </c>
      <c r="AD664" s="103" t="s">
        <v>137</v>
      </c>
      <c r="AE664" s="578"/>
      <c r="AF664" s="103"/>
      <c r="AG664" s="474"/>
      <c r="AH664" s="103" t="e">
        <f>VLOOKUP(Tabela3[[#This Row],[SITE]],#REF!,8,0)</f>
        <v>#REF!</v>
      </c>
      <c r="AK664" s="103" t="str">
        <f ca="1">IF(Tabela3[[#This Row],[STATUS]]&lt;&gt;"PREVISTO","N/A",IF(Tabela3[[#This Row],[Data_RE_CONGELADA]]="REDE OK","OK",IFERROR(IF(TODAY()-Tabela3[[#This Row],[Data_RE_CONGELADA]]&gt;=0,"ATRASADO",IF(TODAY()-Tabela3[[#This Row],[Data_RE_CONGELADA]]&gt;-5,"VENCENDO",IF(TODAY()-Tabela3[[#This Row],[Data_RE_CONGELADA]]&lt;=0,"NO PRAZO"))),"N/A")))</f>
        <v>N/A</v>
      </c>
      <c r="AL664" s="454">
        <v>45587</v>
      </c>
      <c r="AM664" s="454">
        <v>45592</v>
      </c>
      <c r="AN664" s="458" t="s">
        <v>186</v>
      </c>
      <c r="AP664" s="103" t="s">
        <v>575</v>
      </c>
      <c r="AQ664" s="103" t="s">
        <v>688</v>
      </c>
      <c r="AR664" s="103" t="s">
        <v>576</v>
      </c>
      <c r="AS664" s="103">
        <v>1</v>
      </c>
      <c r="AU664" s="103" t="s">
        <v>579</v>
      </c>
      <c r="AV664" s="103" t="s">
        <v>580</v>
      </c>
      <c r="AW664" s="103" t="s">
        <v>580</v>
      </c>
      <c r="AX664" s="103" t="s">
        <v>581</v>
      </c>
      <c r="AY664" s="103" t="s">
        <v>580</v>
      </c>
      <c r="AZ664" s="103" t="s">
        <v>581</v>
      </c>
      <c r="BA664" s="103" t="s">
        <v>139</v>
      </c>
      <c r="BC664" s="103"/>
      <c r="BE664" s="103" t="e">
        <f>VLOOKUP(Tabela3[[#This Row],[ID OSP]],[1]Export!$R:$R,1,0)</f>
        <v>#N/A</v>
      </c>
    </row>
    <row r="665" spans="1:58" ht="15" hidden="1" customHeight="1">
      <c r="A665" s="103" t="s">
        <v>2685</v>
      </c>
      <c r="B665" s="103" t="s">
        <v>2686</v>
      </c>
      <c r="C665" s="104" t="s">
        <v>268</v>
      </c>
      <c r="D665" s="103" t="s">
        <v>252</v>
      </c>
      <c r="E665" s="454" t="s">
        <v>138</v>
      </c>
      <c r="G665" s="454">
        <v>45699</v>
      </c>
      <c r="H665" s="454" t="s">
        <v>186</v>
      </c>
      <c r="I665" s="103" t="s">
        <v>139</v>
      </c>
      <c r="J665" s="103" t="s">
        <v>139</v>
      </c>
      <c r="K665" s="458" t="s">
        <v>2687</v>
      </c>
      <c r="L665" s="103" t="s">
        <v>467</v>
      </c>
      <c r="M665" s="103" t="s">
        <v>111</v>
      </c>
      <c r="N665" s="103" t="s">
        <v>186</v>
      </c>
      <c r="O665" s="103" t="s">
        <v>137</v>
      </c>
      <c r="P665" s="103" t="s">
        <v>1174</v>
      </c>
      <c r="Q665" s="103" t="s">
        <v>1174</v>
      </c>
      <c r="R665" s="458" t="s">
        <v>2688</v>
      </c>
      <c r="S665" s="455" t="s">
        <v>2689</v>
      </c>
      <c r="T665" s="103" t="s">
        <v>42</v>
      </c>
      <c r="U665" s="103" t="s">
        <v>268</v>
      </c>
      <c r="V665" s="454" t="str">
        <f>Tabela3[[#This Row],[NOVO 
PRAZO REDE]]</f>
        <v>REDE OK</v>
      </c>
      <c r="W665" s="454">
        <f>Tabela3[[#This Row],[PRAZO
ATIVAÇÃO]]</f>
        <v>0</v>
      </c>
      <c r="X665" s="103" t="s">
        <v>500</v>
      </c>
      <c r="Y665" s="103" t="str">
        <f>IFERROR("W"&amp;WEEKNUM(Tabela3[[#This Row],[PRAZO RE REVISADO]]),"-")</f>
        <v>-</v>
      </c>
      <c r="Z665" s="103" t="str">
        <f>IFERROR("W"&amp;WEEKNUM(Tabela3[[#This Row],[PRAZO ATIVAÇÃO]]),"-")</f>
        <v>W0</v>
      </c>
      <c r="AA665" s="103">
        <v>2024</v>
      </c>
      <c r="AB665" s="103">
        <v>540113</v>
      </c>
      <c r="AC665" s="103" t="s">
        <v>592</v>
      </c>
      <c r="AD665" s="103" t="s">
        <v>1278</v>
      </c>
      <c r="AE665" s="578"/>
      <c r="AF665" s="103"/>
      <c r="AG665" s="474"/>
      <c r="AH665" s="103" t="e">
        <f>VLOOKUP(Tabela3[[#This Row],[SITE]],#REF!,8,0)</f>
        <v>#REF!</v>
      </c>
      <c r="AK665" s="103" t="str">
        <f ca="1">IF(Tabela3[[#This Row],[STATUS]]&lt;&gt;"PREVISTO","N/A",IF(Tabela3[[#This Row],[Data_RE_CONGELADA]]="REDE OK","OK",IFERROR(IF(TODAY()-Tabela3[[#This Row],[Data_RE_CONGELADA]]&gt;=0,"ATRASADO",IF(TODAY()-Tabela3[[#This Row],[Data_RE_CONGELADA]]&gt;-5,"VENCENDO",IF(TODAY()-Tabela3[[#This Row],[Data_RE_CONGELADA]]&lt;=0,"NO PRAZO"))),"N/A")))</f>
        <v>N/A</v>
      </c>
      <c r="AL665" s="454" t="s">
        <v>1985</v>
      </c>
      <c r="AM665" s="454">
        <v>45579</v>
      </c>
      <c r="AN665" s="458" t="s">
        <v>186</v>
      </c>
      <c r="AP665" s="103" t="s">
        <v>575</v>
      </c>
      <c r="AQ665" s="103" t="s">
        <v>802</v>
      </c>
      <c r="AR665" s="103" t="s">
        <v>576</v>
      </c>
      <c r="AS665" s="103">
        <v>0</v>
      </c>
      <c r="AU665" s="103" t="s">
        <v>579</v>
      </c>
      <c r="AV665" s="103" t="s">
        <v>580</v>
      </c>
      <c r="AW665" s="103" t="s">
        <v>580</v>
      </c>
      <c r="AX665" s="103" t="s">
        <v>580</v>
      </c>
      <c r="AY665" s="103" t="s">
        <v>580</v>
      </c>
      <c r="AZ665" s="103" t="s">
        <v>580</v>
      </c>
      <c r="BC665" s="103"/>
      <c r="BE665" s="103" t="e">
        <f>VLOOKUP(Tabela3[[#This Row],[ID OSP]],[1]Export!$R:$R,1,0)</f>
        <v>#N/A</v>
      </c>
    </row>
    <row r="666" spans="1:58" ht="15" hidden="1" customHeight="1">
      <c r="A666" s="103" t="s">
        <v>2690</v>
      </c>
      <c r="B666" s="103" t="s">
        <v>2691</v>
      </c>
      <c r="C666" s="104" t="s">
        <v>137</v>
      </c>
      <c r="D666" s="103" t="s">
        <v>252</v>
      </c>
      <c r="E666" s="454" t="s">
        <v>138</v>
      </c>
      <c r="G666" s="454">
        <v>45638</v>
      </c>
      <c r="H666" s="454" t="s">
        <v>186</v>
      </c>
      <c r="I666" s="103" t="s">
        <v>139</v>
      </c>
      <c r="J666" s="103" t="s">
        <v>139</v>
      </c>
      <c r="K666" s="458" t="s">
        <v>2692</v>
      </c>
      <c r="L666" s="103" t="s">
        <v>468</v>
      </c>
      <c r="M666" s="103" t="s">
        <v>111</v>
      </c>
      <c r="N666" s="103" t="s">
        <v>2340</v>
      </c>
      <c r="O666" s="103" t="s">
        <v>137</v>
      </c>
      <c r="P666" s="103" t="s">
        <v>1174</v>
      </c>
      <c r="Q666" s="103" t="s">
        <v>1174</v>
      </c>
      <c r="R666" s="458" t="s">
        <v>617</v>
      </c>
      <c r="S666" s="503"/>
      <c r="T666" s="103" t="s">
        <v>42</v>
      </c>
      <c r="U666" s="103" t="s">
        <v>137</v>
      </c>
      <c r="V666" s="454" t="s">
        <v>138</v>
      </c>
      <c r="W666" s="454">
        <f>Tabela3[[#This Row],[PRAZO
ATIVAÇÃO]]</f>
        <v>0</v>
      </c>
      <c r="X666" s="103" t="s">
        <v>500</v>
      </c>
      <c r="Y666" s="103" t="str">
        <f>IFERROR("W"&amp;WEEKNUM(Tabela3[[#This Row],[PRAZO RE REVISADO]]),"-")</f>
        <v>-</v>
      </c>
      <c r="Z666" s="103" t="str">
        <f>IFERROR("W"&amp;WEEKNUM(Tabela3[[#This Row],[PRAZO ATIVAÇÃO]]),"-")</f>
        <v>W0</v>
      </c>
      <c r="AA666" s="103">
        <v>2024</v>
      </c>
      <c r="AB666" s="103">
        <v>509257</v>
      </c>
      <c r="AC666" s="103" t="s">
        <v>572</v>
      </c>
      <c r="AD666" s="103" t="s">
        <v>137</v>
      </c>
      <c r="AE666" s="578"/>
      <c r="AF666" s="103"/>
      <c r="AG666" s="474"/>
      <c r="AH666" s="103" t="e">
        <f>VLOOKUP(Tabela3[[#This Row],[SITE]],#REF!,8,0)</f>
        <v>#REF!</v>
      </c>
      <c r="AK666" s="103" t="str">
        <f ca="1">IF(Tabela3[[#This Row],[STATUS]]&lt;&gt;"PREVISTO","N/A",IF(Tabela3[[#This Row],[Data_RE_CONGELADA]]="REDE OK","OK",IFERROR(IF(TODAY()-Tabela3[[#This Row],[Data_RE_CONGELADA]]&gt;=0,"ATRASADO",IF(TODAY()-Tabela3[[#This Row],[Data_RE_CONGELADA]]&gt;-5,"VENCENDO",IF(TODAY()-Tabela3[[#This Row],[Data_RE_CONGELADA]]&lt;=0,"NO PRAZO"))),"N/A")))</f>
        <v>N/A</v>
      </c>
      <c r="AL666" s="454">
        <v>45587</v>
      </c>
      <c r="AM666" s="454">
        <v>45592</v>
      </c>
      <c r="AN666" s="458" t="s">
        <v>186</v>
      </c>
      <c r="AP666" s="103" t="s">
        <v>575</v>
      </c>
      <c r="AQ666" s="103" t="s">
        <v>688</v>
      </c>
      <c r="AR666" s="103" t="s">
        <v>576</v>
      </c>
      <c r="AS666" s="103">
        <v>1</v>
      </c>
      <c r="AU666" s="103" t="s">
        <v>579</v>
      </c>
      <c r="AV666" s="103" t="s">
        <v>580</v>
      </c>
      <c r="AW666" s="103" t="s">
        <v>580</v>
      </c>
      <c r="AX666" s="103" t="s">
        <v>581</v>
      </c>
      <c r="AY666" s="103" t="s">
        <v>580</v>
      </c>
      <c r="AZ666" s="103" t="s">
        <v>581</v>
      </c>
      <c r="BA666" s="103" t="s">
        <v>139</v>
      </c>
      <c r="BC666" s="103"/>
      <c r="BE666" s="103" t="e">
        <f>VLOOKUP(Tabela3[[#This Row],[ID OSP]],[1]Export!$R:$R,1,0)</f>
        <v>#N/A</v>
      </c>
    </row>
    <row r="667" spans="1:58" ht="15" hidden="1" customHeight="1">
      <c r="A667" s="103" t="s">
        <v>85</v>
      </c>
      <c r="B667" s="103" t="s">
        <v>2693</v>
      </c>
      <c r="C667" s="104" t="s">
        <v>137</v>
      </c>
      <c r="D667" s="103" t="s">
        <v>252</v>
      </c>
      <c r="E667" s="454" t="s">
        <v>138</v>
      </c>
      <c r="G667" s="454">
        <v>45686</v>
      </c>
      <c r="H667" s="454">
        <v>45686</v>
      </c>
      <c r="I667" s="103" t="s">
        <v>139</v>
      </c>
      <c r="J667" s="103" t="s">
        <v>139</v>
      </c>
      <c r="K667" s="458" t="s">
        <v>2694</v>
      </c>
      <c r="L667" s="103" t="s">
        <v>468</v>
      </c>
      <c r="M667" s="103" t="s">
        <v>111</v>
      </c>
      <c r="N667" s="103" t="s">
        <v>111</v>
      </c>
      <c r="O667" s="103" t="s">
        <v>137</v>
      </c>
      <c r="P667" s="103" t="s">
        <v>1174</v>
      </c>
      <c r="Q667" s="103" t="s">
        <v>1174</v>
      </c>
      <c r="R667" s="458" t="s">
        <v>1540</v>
      </c>
      <c r="S667" s="503"/>
      <c r="T667" s="103" t="s">
        <v>42</v>
      </c>
      <c r="U667" s="103" t="s">
        <v>137</v>
      </c>
      <c r="V667" s="454" t="s">
        <v>138</v>
      </c>
      <c r="W667" s="454">
        <f>Tabela3[[#This Row],[PRAZO
ATIVAÇÃO]]</f>
        <v>0</v>
      </c>
      <c r="X667" s="103" t="s">
        <v>500</v>
      </c>
      <c r="Y667" s="103" t="str">
        <f>IFERROR("W"&amp;WEEKNUM(Tabela3[[#This Row],[PRAZO RE REVISADO]]),"-")</f>
        <v>-</v>
      </c>
      <c r="Z667" s="103" t="str">
        <f>IFERROR("W"&amp;WEEKNUM(Tabela3[[#This Row],[PRAZO ATIVAÇÃO]]),"-")</f>
        <v>W0</v>
      </c>
      <c r="AA667" s="103">
        <v>2024</v>
      </c>
      <c r="AB667" s="103">
        <v>509281</v>
      </c>
      <c r="AC667" s="103" t="s">
        <v>572</v>
      </c>
      <c r="AD667" s="103" t="s">
        <v>137</v>
      </c>
      <c r="AE667" s="578"/>
      <c r="AF667" s="103"/>
      <c r="AG667" s="474"/>
      <c r="AH667" s="103" t="e">
        <f>VLOOKUP(Tabela3[[#This Row],[SITE]],#REF!,8,0)</f>
        <v>#REF!</v>
      </c>
      <c r="AK667" s="103" t="str">
        <f ca="1">IF(Tabela3[[#This Row],[STATUS]]&lt;&gt;"PREVISTO","N/A",IF(Tabela3[[#This Row],[Data_RE_CONGELADA]]="REDE OK","OK",IFERROR(IF(TODAY()-Tabela3[[#This Row],[Data_RE_CONGELADA]]&gt;=0,"ATRASADO",IF(TODAY()-Tabela3[[#This Row],[Data_RE_CONGELADA]]&gt;-5,"VENCENDO",IF(TODAY()-Tabela3[[#This Row],[Data_RE_CONGELADA]]&lt;=0,"NO PRAZO"))),"N/A")))</f>
        <v>N/A</v>
      </c>
      <c r="AL667" s="454">
        <v>45677</v>
      </c>
      <c r="AM667" s="454">
        <v>45595</v>
      </c>
      <c r="AN667" s="458" t="s">
        <v>186</v>
      </c>
      <c r="AP667" s="454" t="s">
        <v>575</v>
      </c>
      <c r="AQ667" s="103" t="s">
        <v>688</v>
      </c>
      <c r="AR667" s="103" t="s">
        <v>576</v>
      </c>
      <c r="AS667" s="103">
        <v>0</v>
      </c>
      <c r="AU667" s="103" t="s">
        <v>579</v>
      </c>
      <c r="AV667" s="103" t="s">
        <v>580</v>
      </c>
      <c r="AW667" s="103" t="s">
        <v>580</v>
      </c>
      <c r="AX667" s="103" t="s">
        <v>580</v>
      </c>
      <c r="AY667" s="103" t="s">
        <v>580</v>
      </c>
      <c r="AZ667" s="103" t="s">
        <v>580</v>
      </c>
      <c r="BA667" s="103" t="s">
        <v>139</v>
      </c>
      <c r="BC667" s="103" t="s">
        <v>2695</v>
      </c>
      <c r="BE667" s="103" t="e">
        <f>VLOOKUP(Tabela3[[#This Row],[ID OSP]],[1]Export!$R:$R,1,0)</f>
        <v>#N/A</v>
      </c>
    </row>
    <row r="668" spans="1:58" ht="15" hidden="1" customHeight="1">
      <c r="A668" s="103" t="s">
        <v>2696</v>
      </c>
      <c r="B668" s="103" t="s">
        <v>2697</v>
      </c>
      <c r="C668" s="104" t="s">
        <v>137</v>
      </c>
      <c r="D668" s="454" t="s">
        <v>566</v>
      </c>
      <c r="E668" s="454" t="s">
        <v>138</v>
      </c>
      <c r="G668" s="454">
        <v>45649</v>
      </c>
      <c r="H668" s="454">
        <v>45652</v>
      </c>
      <c r="I668" s="103" t="s">
        <v>139</v>
      </c>
      <c r="J668" s="103" t="s">
        <v>139</v>
      </c>
      <c r="K668" s="458" t="s">
        <v>2698</v>
      </c>
      <c r="L668" s="103" t="s">
        <v>468</v>
      </c>
      <c r="M668" s="103" t="s">
        <v>111</v>
      </c>
      <c r="N668" s="103" t="s">
        <v>2664</v>
      </c>
      <c r="O668" s="103" t="s">
        <v>137</v>
      </c>
      <c r="P668" s="103" t="s">
        <v>1174</v>
      </c>
      <c r="Q668" s="103" t="s">
        <v>1174</v>
      </c>
      <c r="R668" s="458" t="s">
        <v>2699</v>
      </c>
      <c r="S668" s="503" t="s">
        <v>1636</v>
      </c>
      <c r="T668" s="103" t="s">
        <v>42</v>
      </c>
      <c r="U668" s="103" t="s">
        <v>137</v>
      </c>
      <c r="V668" s="454" t="str">
        <f>Tabela3[[#This Row],[NOVO 
PRAZO REDE]]</f>
        <v>REDE OK</v>
      </c>
      <c r="W668" s="454">
        <f>Tabela3[[#This Row],[PRAZO
ATIVAÇÃO]]</f>
        <v>0</v>
      </c>
      <c r="X668" s="103" t="s">
        <v>485</v>
      </c>
      <c r="Y668" s="103" t="str">
        <f>IFERROR("W"&amp;WEEKNUM(Tabela3[[#This Row],[PRAZO RE REVISADO]]),"-")</f>
        <v>-</v>
      </c>
      <c r="Z668" s="103" t="str">
        <f>IFERROR("W"&amp;WEEKNUM(Tabela3[[#This Row],[PRAZO ATIVAÇÃO]]),"-")</f>
        <v>W0</v>
      </c>
      <c r="AA668" s="103">
        <v>2024</v>
      </c>
      <c r="AB668" s="103">
        <v>509233</v>
      </c>
      <c r="AC668" s="103" t="s">
        <v>572</v>
      </c>
      <c r="AD668" s="103" t="s">
        <v>137</v>
      </c>
      <c r="AE668" s="578"/>
      <c r="AF668" s="103"/>
      <c r="AG668" s="474"/>
      <c r="AH668" s="103" t="e">
        <f>VLOOKUP(Tabela3[[#This Row],[SITE]],#REF!,8,0)</f>
        <v>#REF!</v>
      </c>
      <c r="AK668" s="103" t="str">
        <f ca="1">IF(Tabela3[[#This Row],[STATUS]]&lt;&gt;"PREVISTO","N/A",IF(Tabela3[[#This Row],[Data_RE_CONGELADA]]="REDE OK","OK",IFERROR(IF(TODAY()-Tabela3[[#This Row],[Data_RE_CONGELADA]]&gt;=0,"ATRASADO",IF(TODAY()-Tabela3[[#This Row],[Data_RE_CONGELADA]]&gt;-5,"VENCENDO",IF(TODAY()-Tabela3[[#This Row],[Data_RE_CONGELADA]]&lt;=0,"NO PRAZO"))),"N/A")))</f>
        <v>N/A</v>
      </c>
      <c r="AL668" s="454">
        <v>45581</v>
      </c>
      <c r="AM668" s="454">
        <v>45593</v>
      </c>
      <c r="AN668" s="458" t="s">
        <v>186</v>
      </c>
      <c r="AP668" s="103" t="s">
        <v>575</v>
      </c>
      <c r="AQ668" s="103" t="s">
        <v>688</v>
      </c>
      <c r="AR668" s="103" t="s">
        <v>576</v>
      </c>
      <c r="AS668" s="103">
        <v>0</v>
      </c>
      <c r="AU668" s="103" t="s">
        <v>579</v>
      </c>
      <c r="AV668" s="103" t="s">
        <v>580</v>
      </c>
      <c r="AW668" s="103" t="s">
        <v>580</v>
      </c>
      <c r="AX668" s="103" t="s">
        <v>580</v>
      </c>
      <c r="AY668" s="103" t="s">
        <v>580</v>
      </c>
      <c r="AZ668" s="103" t="s">
        <v>580</v>
      </c>
      <c r="BA668" s="103" t="s">
        <v>139</v>
      </c>
      <c r="BC668" s="103"/>
      <c r="BE668" s="103" t="e">
        <f>VLOOKUP(Tabela3[[#This Row],[ID OSP]],[1]Export!$R:$R,1,0)</f>
        <v>#N/A</v>
      </c>
    </row>
    <row r="669" spans="1:58" ht="15" hidden="1" customHeight="1">
      <c r="A669" s="103" t="s">
        <v>1031</v>
      </c>
      <c r="B669" s="103" t="s">
        <v>2700</v>
      </c>
      <c r="C669" s="104" t="s">
        <v>268</v>
      </c>
      <c r="D669" s="103" t="s">
        <v>42</v>
      </c>
      <c r="E669" s="454" t="s">
        <v>268</v>
      </c>
      <c r="G669" s="454" t="s">
        <v>186</v>
      </c>
      <c r="H669" s="454" t="s">
        <v>186</v>
      </c>
      <c r="I669" s="103" t="s">
        <v>139</v>
      </c>
      <c r="J669" s="103" t="s">
        <v>139</v>
      </c>
      <c r="K669" s="458" t="s">
        <v>2701</v>
      </c>
      <c r="L669" s="103" t="s">
        <v>468</v>
      </c>
      <c r="M669" s="103" t="s">
        <v>111</v>
      </c>
      <c r="N669" s="103" t="s">
        <v>2669</v>
      </c>
      <c r="O669" s="103" t="s">
        <v>137</v>
      </c>
      <c r="P669" s="103" t="s">
        <v>1174</v>
      </c>
      <c r="Q669" s="103" t="s">
        <v>1174</v>
      </c>
      <c r="R669" s="458" t="s">
        <v>2702</v>
      </c>
      <c r="S669" s="503" t="s">
        <v>186</v>
      </c>
      <c r="T669" s="103" t="s">
        <v>42</v>
      </c>
      <c r="U669" s="103" t="s">
        <v>268</v>
      </c>
      <c r="V669" s="454" t="str">
        <f>Tabela3[[#This Row],[NOVO 
PRAZO REDE]]</f>
        <v>CANCELADO</v>
      </c>
      <c r="W669" s="454">
        <f>Tabela3[[#This Row],[PRAZO
ATIVAÇÃO]]</f>
        <v>0</v>
      </c>
      <c r="X669" s="103" t="s">
        <v>500</v>
      </c>
      <c r="Y669" s="103" t="str">
        <f>IFERROR("W"&amp;WEEKNUM(Tabela3[[#This Row],[PRAZO RE REVISADO]]),"-")</f>
        <v>-</v>
      </c>
      <c r="Z669" s="103" t="str">
        <f>IFERROR("W"&amp;WEEKNUM(Tabela3[[#This Row],[PRAZO ATIVAÇÃO]]),"-")</f>
        <v>W0</v>
      </c>
      <c r="AA669" s="103">
        <v>2024</v>
      </c>
      <c r="AB669" s="103">
        <v>509286</v>
      </c>
      <c r="AC669" s="103" t="s">
        <v>572</v>
      </c>
      <c r="AD669" s="103" t="s">
        <v>1278</v>
      </c>
      <c r="AE669" s="578"/>
      <c r="AF669" s="103"/>
      <c r="AG669" s="474"/>
      <c r="AH669" s="103" t="e">
        <f>VLOOKUP(Tabela3[[#This Row],[SITE]],#REF!,8,0)</f>
        <v>#REF!</v>
      </c>
      <c r="AK669" s="103" t="str">
        <f ca="1">IF(Tabela3[[#This Row],[STATUS]]&lt;&gt;"PREVISTO","N/A",IF(Tabela3[[#This Row],[Data_RE_CONGELADA]]="REDE OK","OK",IFERROR(IF(TODAY()-Tabela3[[#This Row],[Data_RE_CONGELADA]]&gt;=0,"ATRASADO",IF(TODAY()-Tabela3[[#This Row],[Data_RE_CONGELADA]]&gt;-5,"VENCENDO",IF(TODAY()-Tabela3[[#This Row],[Data_RE_CONGELADA]]&lt;=0,"NO PRAZO"))),"N/A")))</f>
        <v>N/A</v>
      </c>
      <c r="AL669" s="454">
        <v>45591</v>
      </c>
      <c r="AM669" s="454">
        <v>45596</v>
      </c>
      <c r="AN669" s="458" t="s">
        <v>186</v>
      </c>
      <c r="AP669" s="454" t="s">
        <v>2703</v>
      </c>
      <c r="AQ669" s="103" t="s">
        <v>688</v>
      </c>
      <c r="AR669" s="103" t="s">
        <v>576</v>
      </c>
      <c r="AS669" s="103">
        <v>0</v>
      </c>
      <c r="AU669" s="103" t="s">
        <v>579</v>
      </c>
      <c r="AV669" s="103" t="s">
        <v>580</v>
      </c>
      <c r="AW669" s="103" t="s">
        <v>580</v>
      </c>
      <c r="AX669" s="103" t="s">
        <v>581</v>
      </c>
      <c r="AY669" s="103" t="s">
        <v>580</v>
      </c>
      <c r="AZ669" s="103" t="s">
        <v>581</v>
      </c>
      <c r="BA669" s="103" t="s">
        <v>580</v>
      </c>
      <c r="BC669" s="103"/>
      <c r="BE669" s="103" t="e">
        <f>VLOOKUP(Tabela3[[#This Row],[ID OSP]],[1]Export!$R:$R,1,0)</f>
        <v>#N/A</v>
      </c>
    </row>
    <row r="670" spans="1:58" ht="15" hidden="1" customHeight="1">
      <c r="A670" s="103" t="s">
        <v>2704</v>
      </c>
      <c r="B670" s="103" t="s">
        <v>182</v>
      </c>
      <c r="C670" s="104" t="s">
        <v>268</v>
      </c>
      <c r="D670" s="454" t="s">
        <v>2059</v>
      </c>
      <c r="E670" s="454" t="s">
        <v>138</v>
      </c>
      <c r="G670" s="454">
        <v>45694</v>
      </c>
      <c r="H670" s="454" t="s">
        <v>186</v>
      </c>
      <c r="I670" s="103" t="s">
        <v>139</v>
      </c>
      <c r="J670" s="103" t="s">
        <v>139</v>
      </c>
      <c r="K670" s="458" t="s">
        <v>183</v>
      </c>
      <c r="L670" s="103" t="s">
        <v>468</v>
      </c>
      <c r="M670" s="103" t="s">
        <v>111</v>
      </c>
      <c r="N670" s="103" t="s">
        <v>2340</v>
      </c>
      <c r="O670" s="103" t="s">
        <v>137</v>
      </c>
      <c r="P670" s="103" t="s">
        <v>1174</v>
      </c>
      <c r="Q670" s="103" t="s">
        <v>1174</v>
      </c>
      <c r="R670" s="458" t="s">
        <v>2705</v>
      </c>
      <c r="S670" s="535" t="s">
        <v>2706</v>
      </c>
      <c r="T670" s="103" t="s">
        <v>42</v>
      </c>
      <c r="U670" s="103" t="s">
        <v>268</v>
      </c>
      <c r="V670" s="454" t="str">
        <f>Tabela3[[#This Row],[NOVO 
PRAZO REDE]]</f>
        <v>REDE OK</v>
      </c>
      <c r="W670" s="454">
        <f>Tabela3[[#This Row],[PRAZO
ATIVAÇÃO]]</f>
        <v>0</v>
      </c>
      <c r="X670" s="103" t="s">
        <v>500</v>
      </c>
      <c r="Y670" s="103" t="str">
        <f>IFERROR("W"&amp;WEEKNUM(Tabela3[[#This Row],[PRAZO RE REVISADO]]),"-")</f>
        <v>-</v>
      </c>
      <c r="Z670" s="103" t="str">
        <f>IFERROR("W"&amp;WEEKNUM(Tabela3[[#This Row],[PRAZO ATIVAÇÃO]]),"-")</f>
        <v>W0</v>
      </c>
      <c r="AA670" s="103">
        <v>2024</v>
      </c>
      <c r="AB670" s="103">
        <v>509287</v>
      </c>
      <c r="AC670" s="103" t="s">
        <v>592</v>
      </c>
      <c r="AD670" s="103" t="s">
        <v>1278</v>
      </c>
      <c r="AE670" s="578"/>
      <c r="AF670" s="103"/>
      <c r="AG670" s="474"/>
      <c r="AH670" s="103" t="e">
        <f>VLOOKUP(Tabela3[[#This Row],[SITE]],#REF!,8,0)</f>
        <v>#REF!</v>
      </c>
      <c r="AK670" s="103" t="str">
        <f ca="1">IF(Tabela3[[#This Row],[STATUS]]&lt;&gt;"PREVISTO","N/A",IF(Tabela3[[#This Row],[Data_RE_CONGELADA]]="REDE OK","OK",IFERROR(IF(TODAY()-Tabela3[[#This Row],[Data_RE_CONGELADA]]&gt;=0,"ATRASADO",IF(TODAY()-Tabela3[[#This Row],[Data_RE_CONGELADA]]&gt;-5,"VENCENDO",IF(TODAY()-Tabela3[[#This Row],[Data_RE_CONGELADA]]&lt;=0,"NO PRAZO"))),"N/A")))</f>
        <v>N/A</v>
      </c>
      <c r="AL670" s="454">
        <v>45667</v>
      </c>
      <c r="AM670" s="454">
        <v>45596</v>
      </c>
      <c r="AN670" s="458" t="s">
        <v>186</v>
      </c>
      <c r="AP670" s="454" t="s">
        <v>575</v>
      </c>
      <c r="AQ670" s="103" t="s">
        <v>688</v>
      </c>
      <c r="AR670" s="103" t="s">
        <v>576</v>
      </c>
      <c r="AS670" s="103">
        <v>0</v>
      </c>
      <c r="AU670" s="103" t="s">
        <v>579</v>
      </c>
      <c r="AV670" s="103" t="s">
        <v>580</v>
      </c>
      <c r="AW670" s="103" t="s">
        <v>580</v>
      </c>
      <c r="AX670" s="103" t="s">
        <v>580</v>
      </c>
      <c r="AY670" s="103" t="s">
        <v>580</v>
      </c>
      <c r="AZ670" s="103" t="s">
        <v>580</v>
      </c>
      <c r="BC670" s="103"/>
      <c r="BE670" s="103" t="e">
        <f>VLOOKUP(Tabela3[[#This Row],[ID OSP]],[1]Export!$R:$R,1,0)</f>
        <v>#N/A</v>
      </c>
    </row>
    <row r="671" spans="1:58" ht="15" hidden="1" customHeight="1">
      <c r="A671" s="103" t="s">
        <v>2707</v>
      </c>
      <c r="B671" s="103" t="s">
        <v>2708</v>
      </c>
      <c r="C671" s="104" t="s">
        <v>268</v>
      </c>
      <c r="D671" s="454" t="s">
        <v>566</v>
      </c>
      <c r="E671" s="454" t="s">
        <v>138</v>
      </c>
      <c r="G671" s="454">
        <v>45694</v>
      </c>
      <c r="H671" s="454" t="s">
        <v>186</v>
      </c>
      <c r="I671" s="103" t="s">
        <v>139</v>
      </c>
      <c r="J671" s="103" t="s">
        <v>139</v>
      </c>
      <c r="K671" s="458" t="s">
        <v>2709</v>
      </c>
      <c r="L671" s="103" t="s">
        <v>468</v>
      </c>
      <c r="M671" s="103" t="s">
        <v>111</v>
      </c>
      <c r="N671" s="103" t="s">
        <v>2340</v>
      </c>
      <c r="O671" s="103" t="s">
        <v>137</v>
      </c>
      <c r="P671" s="103" t="s">
        <v>1174</v>
      </c>
      <c r="Q671" s="103" t="s">
        <v>1174</v>
      </c>
      <c r="R671" s="458" t="s">
        <v>2710</v>
      </c>
      <c r="S671" s="455" t="s">
        <v>2711</v>
      </c>
      <c r="T671" s="103" t="s">
        <v>42</v>
      </c>
      <c r="U671" s="103" t="s">
        <v>268</v>
      </c>
      <c r="V671" s="454" t="str">
        <f>Tabela3[[#This Row],[NOVO 
PRAZO REDE]]</f>
        <v>REDE OK</v>
      </c>
      <c r="W671" s="454">
        <f>Tabela3[[#This Row],[PRAZO
ATIVAÇÃO]]</f>
        <v>0</v>
      </c>
      <c r="X671" s="103" t="s">
        <v>500</v>
      </c>
      <c r="Y671" s="103" t="str">
        <f>IFERROR("W"&amp;WEEKNUM(Tabela3[[#This Row],[PRAZO RE REVISADO]]),"-")</f>
        <v>-</v>
      </c>
      <c r="Z671" s="103" t="str">
        <f>IFERROR("W"&amp;WEEKNUM(Tabela3[[#This Row],[PRAZO ATIVAÇÃO]]),"-")</f>
        <v>W0</v>
      </c>
      <c r="AA671" s="103">
        <v>2024</v>
      </c>
      <c r="AB671" s="103">
        <v>509288</v>
      </c>
      <c r="AC671" s="103" t="s">
        <v>592</v>
      </c>
      <c r="AD671" s="103" t="s">
        <v>1278</v>
      </c>
      <c r="AE671" s="578"/>
      <c r="AF671" s="103"/>
      <c r="AG671" s="474"/>
      <c r="AH671" s="103" t="e">
        <f>VLOOKUP(Tabela3[[#This Row],[SITE]],#REF!,8,0)</f>
        <v>#REF!</v>
      </c>
      <c r="AK671" s="103" t="str">
        <f ca="1">IF(Tabela3[[#This Row],[STATUS]]&lt;&gt;"PREVISTO","N/A",IF(Tabela3[[#This Row],[Data_RE_CONGELADA]]="REDE OK","OK",IFERROR(IF(TODAY()-Tabela3[[#This Row],[Data_RE_CONGELADA]]&gt;=0,"ATRASADO",IF(TODAY()-Tabela3[[#This Row],[Data_RE_CONGELADA]]&gt;-5,"VENCENDO",IF(TODAY()-Tabela3[[#This Row],[Data_RE_CONGELADA]]&lt;=0,"NO PRAZO"))),"N/A")))</f>
        <v>N/A</v>
      </c>
      <c r="AL671" s="454">
        <v>45591</v>
      </c>
      <c r="AM671" s="454">
        <v>45596</v>
      </c>
      <c r="AN671" s="458" t="s">
        <v>186</v>
      </c>
      <c r="AO671" s="458" t="s">
        <v>2333</v>
      </c>
      <c r="AP671" s="103" t="s">
        <v>575</v>
      </c>
      <c r="AQ671" s="103" t="s">
        <v>688</v>
      </c>
      <c r="AR671" s="103" t="s">
        <v>576</v>
      </c>
      <c r="AS671" s="103">
        <v>0</v>
      </c>
      <c r="AU671" s="103" t="s">
        <v>579</v>
      </c>
      <c r="AV671" s="103" t="s">
        <v>580</v>
      </c>
      <c r="AW671" s="103" t="s">
        <v>580</v>
      </c>
      <c r="AX671" s="103" t="s">
        <v>580</v>
      </c>
      <c r="AY671" s="103" t="s">
        <v>580</v>
      </c>
      <c r="AZ671" s="103" t="s">
        <v>581</v>
      </c>
      <c r="BC671" s="103"/>
      <c r="BE671" s="103" t="e">
        <f>VLOOKUP(Tabela3[[#This Row],[ID OSP]],[1]Export!$R:$R,1,0)</f>
        <v>#N/A</v>
      </c>
    </row>
    <row r="672" spans="1:58" ht="15" hidden="1" customHeight="1">
      <c r="A672" s="103" t="s">
        <v>2712</v>
      </c>
      <c r="B672" s="103" t="s">
        <v>2713</v>
      </c>
      <c r="C672" s="104" t="s">
        <v>137</v>
      </c>
      <c r="D672" s="454" t="s">
        <v>252</v>
      </c>
      <c r="E672" s="454" t="s">
        <v>138</v>
      </c>
      <c r="F672" s="454" t="s">
        <v>137</v>
      </c>
      <c r="G672" s="454">
        <v>45803</v>
      </c>
      <c r="H672" s="454">
        <v>45812</v>
      </c>
      <c r="I672" s="463" t="s">
        <v>139</v>
      </c>
      <c r="J672" s="103" t="s">
        <v>139</v>
      </c>
      <c r="K672" s="458" t="s">
        <v>2714</v>
      </c>
      <c r="L672" s="103" t="s">
        <v>638</v>
      </c>
      <c r="M672" s="103" t="s">
        <v>2715</v>
      </c>
      <c r="N672" s="103" t="s">
        <v>2712</v>
      </c>
      <c r="O672" s="103" t="s">
        <v>186</v>
      </c>
      <c r="P672" s="103" t="s">
        <v>2716</v>
      </c>
      <c r="Q672" s="103" t="s">
        <v>2716</v>
      </c>
      <c r="R672" s="458" t="s">
        <v>2717</v>
      </c>
      <c r="S672" s="455" t="s">
        <v>2718</v>
      </c>
      <c r="T672" s="103" t="s">
        <v>42</v>
      </c>
      <c r="U672" s="103" t="s">
        <v>137</v>
      </c>
      <c r="V672" s="454" t="str">
        <f>Tabela3[[#This Row],[NOVO 
PRAZO REDE]]</f>
        <v>REDE OK</v>
      </c>
      <c r="W672" s="454" t="str">
        <f>Tabela3[[#This Row],[PRAZO
ATIVAÇÃO]]</f>
        <v>ATIVO</v>
      </c>
      <c r="X672" s="103" t="s">
        <v>684</v>
      </c>
      <c r="Y672" s="103" t="str">
        <f>IFERROR("W"&amp;WEEKNUM(Tabela3[[#This Row],[PRAZO RE REVISADO]]),"-")</f>
        <v>-</v>
      </c>
      <c r="Z672" s="103" t="str">
        <f>IFERROR("W"&amp;WEEKNUM(Tabela3[[#This Row],[PRAZO ATIVAÇÃO]]),"-")</f>
        <v>-</v>
      </c>
      <c r="AA672" s="103">
        <v>2025</v>
      </c>
      <c r="AB672" s="103">
        <v>549043</v>
      </c>
      <c r="AC672" s="454" t="s">
        <v>572</v>
      </c>
      <c r="AD672" s="103" t="s">
        <v>137</v>
      </c>
      <c r="AE672" s="578"/>
      <c r="AF672" s="103"/>
      <c r="AG672" s="474"/>
      <c r="AH672" s="104" t="s">
        <v>2719</v>
      </c>
      <c r="AK672" s="103" t="str">
        <f ca="1">IF(Tabela3[[#This Row],[STATUS]]&lt;&gt;"PREVISTO","N/A",IF(Tabela3[[#This Row],[Data_RE_CONGELADA]]="REDE OK","OK",IFERROR(IF(TODAY()-Tabela3[[#This Row],[Data_RE_CONGELADA]]&gt;=0,"ATRASADO",IF(TODAY()-Tabela3[[#This Row],[Data_RE_CONGELADA]]&gt;-5,"VENCENDO",IF(TODAY()-Tabela3[[#This Row],[Data_RE_CONGELADA]]&lt;=0,"NO PRAZO"))),"N/A")))</f>
        <v>N/A</v>
      </c>
      <c r="AL672" s="454">
        <v>45779</v>
      </c>
      <c r="AM672" s="454"/>
      <c r="AN672" s="458"/>
      <c r="AO672" s="459"/>
      <c r="AP672" s="454" t="str">
        <f>Tabela3[[#This Row],[NOVO 
PRAZO REDE]]</f>
        <v>REDE OK</v>
      </c>
      <c r="AQ672" s="103" t="s">
        <v>645</v>
      </c>
      <c r="AR672" s="103" t="s">
        <v>689</v>
      </c>
      <c r="AS672" s="103" t="s">
        <v>918</v>
      </c>
      <c r="AT672" s="103" t="s">
        <v>2720</v>
      </c>
      <c r="AU672" s="103" t="s">
        <v>579</v>
      </c>
      <c r="AV672" s="103" t="s">
        <v>580</v>
      </c>
      <c r="AW672" s="103" t="s">
        <v>580</v>
      </c>
      <c r="AX672" s="103" t="s">
        <v>580</v>
      </c>
      <c r="AY672" s="103" t="s">
        <v>580</v>
      </c>
      <c r="AZ672" s="103" t="s">
        <v>581</v>
      </c>
      <c r="BA672" s="103" t="s">
        <v>580</v>
      </c>
      <c r="BB672" s="103" t="s">
        <v>2721</v>
      </c>
      <c r="BC672" s="496" t="s">
        <v>2722</v>
      </c>
      <c r="BE672" s="103" t="e">
        <f>VLOOKUP(Tabela3[[#This Row],[ID OSP]],[1]Export!$R:$R,1,0)</f>
        <v>#N/A</v>
      </c>
      <c r="BF672" s="103" t="s">
        <v>2723</v>
      </c>
    </row>
    <row r="673" spans="1:57" ht="15" hidden="1" customHeight="1">
      <c r="A673" s="103" t="s">
        <v>2724</v>
      </c>
      <c r="B673" s="103" t="s">
        <v>2725</v>
      </c>
      <c r="C673" s="104" t="s">
        <v>137</v>
      </c>
      <c r="D673" s="103" t="s">
        <v>252</v>
      </c>
      <c r="E673" s="454" t="s">
        <v>138</v>
      </c>
      <c r="G673" s="454">
        <v>45678</v>
      </c>
      <c r="H673" s="454" t="s">
        <v>186</v>
      </c>
      <c r="I673" s="103" t="s">
        <v>139</v>
      </c>
      <c r="J673" s="103" t="s">
        <v>139</v>
      </c>
      <c r="K673" s="458" t="s">
        <v>2726</v>
      </c>
      <c r="L673" s="103" t="s">
        <v>468</v>
      </c>
      <c r="M673" s="103" t="s">
        <v>111</v>
      </c>
      <c r="N673" s="103" t="s">
        <v>2340</v>
      </c>
      <c r="O673" s="103" t="s">
        <v>137</v>
      </c>
      <c r="P673" s="103" t="s">
        <v>1174</v>
      </c>
      <c r="Q673" s="103" t="s">
        <v>1174</v>
      </c>
      <c r="R673" s="458" t="s">
        <v>617</v>
      </c>
      <c r="S673" s="548"/>
      <c r="T673" s="103" t="s">
        <v>42</v>
      </c>
      <c r="U673" s="103" t="s">
        <v>137</v>
      </c>
      <c r="V673" s="454" t="s">
        <v>138</v>
      </c>
      <c r="W673" s="454">
        <f>Tabela3[[#This Row],[PRAZO
ATIVAÇÃO]]</f>
        <v>0</v>
      </c>
      <c r="X673" s="103" t="s">
        <v>500</v>
      </c>
      <c r="Y673" s="103" t="str">
        <f>IFERROR("W"&amp;WEEKNUM(Tabela3[[#This Row],[PRAZO RE REVISADO]]),"-")</f>
        <v>-</v>
      </c>
      <c r="Z673" s="103" t="str">
        <f>IFERROR("W"&amp;WEEKNUM(Tabela3[[#This Row],[PRAZO ATIVAÇÃO]]),"-")</f>
        <v>W0</v>
      </c>
      <c r="AA673" s="103">
        <v>2024</v>
      </c>
      <c r="AB673" s="103">
        <v>509265</v>
      </c>
      <c r="AC673" s="103" t="s">
        <v>572</v>
      </c>
      <c r="AD673" s="103" t="s">
        <v>137</v>
      </c>
      <c r="AE673" s="578" t="s">
        <v>714</v>
      </c>
      <c r="AF673" s="103"/>
      <c r="AG673" s="474"/>
      <c r="AH673" s="458" t="s">
        <v>2727</v>
      </c>
      <c r="AK673" s="103" t="str">
        <f ca="1">IF(Tabela3[[#This Row],[STATUS]]&lt;&gt;"PREVISTO","N/A",IF(Tabela3[[#This Row],[Data_RE_CONGELADA]]="REDE OK","OK",IFERROR(IF(TODAY()-Tabela3[[#This Row],[Data_RE_CONGELADA]]&gt;=0,"ATRASADO",IF(TODAY()-Tabela3[[#This Row],[Data_RE_CONGELADA]]&gt;-5,"VENCENDO",IF(TODAY()-Tabela3[[#This Row],[Data_RE_CONGELADA]]&lt;=0,"NO PRAZO"))),"N/A")))</f>
        <v>N/A</v>
      </c>
      <c r="AL673" s="454">
        <v>45667</v>
      </c>
      <c r="AM673" s="454">
        <v>45592</v>
      </c>
      <c r="AN673" s="458" t="s">
        <v>186</v>
      </c>
      <c r="AP673" s="454" t="s">
        <v>575</v>
      </c>
      <c r="AQ673" s="103" t="s">
        <v>688</v>
      </c>
      <c r="AR673" s="103" t="s">
        <v>576</v>
      </c>
      <c r="AS673" s="103">
        <v>1</v>
      </c>
      <c r="AU673" s="103" t="s">
        <v>579</v>
      </c>
      <c r="AV673" s="103" t="s">
        <v>580</v>
      </c>
      <c r="AW673" s="103" t="s">
        <v>580</v>
      </c>
      <c r="AX673" s="103" t="s">
        <v>580</v>
      </c>
      <c r="AY673" s="103" t="s">
        <v>580</v>
      </c>
      <c r="AZ673" s="103" t="s">
        <v>581</v>
      </c>
      <c r="BA673" s="103" t="s">
        <v>139</v>
      </c>
      <c r="BC673" s="103"/>
      <c r="BE673" s="103" t="e">
        <f>VLOOKUP(Tabela3[[#This Row],[ID OSP]],[1]Export!$R:$R,1,0)</f>
        <v>#N/A</v>
      </c>
    </row>
    <row r="674" spans="1:57" ht="15" hidden="1" customHeight="1">
      <c r="A674" s="103" t="s">
        <v>2728</v>
      </c>
      <c r="B674" s="103" t="s">
        <v>2729</v>
      </c>
      <c r="C674" s="104" t="s">
        <v>137</v>
      </c>
      <c r="D674" s="454" t="s">
        <v>252</v>
      </c>
      <c r="E674" s="454" t="s">
        <v>138</v>
      </c>
      <c r="G674" s="454">
        <v>45698</v>
      </c>
      <c r="H674" s="454">
        <v>45629</v>
      </c>
      <c r="I674" s="103" t="s">
        <v>139</v>
      </c>
      <c r="J674" s="103" t="s">
        <v>139</v>
      </c>
      <c r="K674" s="458" t="s">
        <v>2730</v>
      </c>
      <c r="L674" s="103" t="s">
        <v>468</v>
      </c>
      <c r="M674" s="103" t="s">
        <v>111</v>
      </c>
      <c r="N674" s="103" t="s">
        <v>2664</v>
      </c>
      <c r="O674" s="103" t="s">
        <v>137</v>
      </c>
      <c r="P674" s="103" t="s">
        <v>1174</v>
      </c>
      <c r="Q674" s="103" t="s">
        <v>1174</v>
      </c>
      <c r="R674" s="458" t="s">
        <v>2731</v>
      </c>
      <c r="S674" s="548"/>
      <c r="T674" s="103" t="s">
        <v>42</v>
      </c>
      <c r="U674" s="103" t="s">
        <v>137</v>
      </c>
      <c r="V674" s="454" t="str">
        <f>Tabela3[[#This Row],[NOVO 
PRAZO REDE]]</f>
        <v>REDE OK</v>
      </c>
      <c r="W674" s="103" t="s">
        <v>137</v>
      </c>
      <c r="X674" s="103" t="s">
        <v>500</v>
      </c>
      <c r="Y674" s="103" t="str">
        <f>IFERROR("W"&amp;WEEKNUM(Tabela3[[#This Row],[PRAZO RE REVISADO]]),"-")</f>
        <v>-</v>
      </c>
      <c r="Z674" s="103" t="str">
        <f>IFERROR("W"&amp;WEEKNUM(Tabela3[[#This Row],[PRAZO ATIVAÇÃO]]),"-")</f>
        <v>-</v>
      </c>
      <c r="AA674" s="103">
        <v>2024</v>
      </c>
      <c r="AB674" s="103">
        <v>509231</v>
      </c>
      <c r="AC674" s="103" t="s">
        <v>572</v>
      </c>
      <c r="AD674" s="103" t="s">
        <v>137</v>
      </c>
      <c r="AE674" s="578"/>
      <c r="AF674" s="103"/>
      <c r="AG674" s="474"/>
      <c r="AH674" s="103" t="e">
        <f>VLOOKUP(Tabela3[[#This Row],[SITE]],#REF!,8,0)</f>
        <v>#REF!</v>
      </c>
      <c r="AK674" s="103" t="str">
        <f ca="1">IF(Tabela3[[#This Row],[STATUS]]&lt;&gt;"PREVISTO","N/A",IF(Tabela3[[#This Row],[Data_RE_CONGELADA]]="REDE OK","OK",IFERROR(IF(TODAY()-Tabela3[[#This Row],[Data_RE_CONGELADA]]&gt;=0,"ATRASADO",IF(TODAY()-Tabela3[[#This Row],[Data_RE_CONGELADA]]&gt;-5,"VENCENDO",IF(TODAY()-Tabela3[[#This Row],[Data_RE_CONGELADA]]&lt;=0,"NO PRAZO"))),"N/A")))</f>
        <v>N/A</v>
      </c>
      <c r="AL674" s="454" t="s">
        <v>138</v>
      </c>
      <c r="AM674" s="454">
        <v>45593</v>
      </c>
      <c r="AN674" s="458" t="s">
        <v>186</v>
      </c>
      <c r="AP674" s="454" t="s">
        <v>575</v>
      </c>
      <c r="AQ674" s="103" t="s">
        <v>611</v>
      </c>
      <c r="AR674" s="103" t="s">
        <v>576</v>
      </c>
      <c r="AS674" s="103">
        <v>0</v>
      </c>
      <c r="AU674" s="103" t="s">
        <v>579</v>
      </c>
      <c r="AV674" s="103" t="s">
        <v>580</v>
      </c>
      <c r="AW674" s="103" t="s">
        <v>580</v>
      </c>
      <c r="AX674" s="103" t="s">
        <v>580</v>
      </c>
      <c r="AY674" s="103" t="s">
        <v>580</v>
      </c>
      <c r="AZ674" s="103" t="s">
        <v>580</v>
      </c>
      <c r="BA674" s="103" t="s">
        <v>580</v>
      </c>
      <c r="BC674" s="103"/>
      <c r="BE674" s="103" t="e">
        <f>VLOOKUP(Tabela3[[#This Row],[ID OSP]],[1]Export!$R:$R,1,0)</f>
        <v>#N/A</v>
      </c>
    </row>
    <row r="675" spans="1:57" ht="15" hidden="1" customHeight="1">
      <c r="A675" s="103" t="s">
        <v>2732</v>
      </c>
      <c r="B675" s="103" t="s">
        <v>2733</v>
      </c>
      <c r="C675" s="104" t="s">
        <v>268</v>
      </c>
      <c r="D675" s="103" t="s">
        <v>252</v>
      </c>
      <c r="E675" s="454" t="s">
        <v>138</v>
      </c>
      <c r="G675" s="454">
        <v>45721</v>
      </c>
      <c r="H675" s="454" t="s">
        <v>186</v>
      </c>
      <c r="I675" s="103" t="s">
        <v>139</v>
      </c>
      <c r="J675" s="103" t="s">
        <v>139</v>
      </c>
      <c r="K675" s="458" t="s">
        <v>2734</v>
      </c>
      <c r="L675" s="103" t="s">
        <v>468</v>
      </c>
      <c r="M675" s="103" t="s">
        <v>111</v>
      </c>
      <c r="N675" s="103" t="s">
        <v>2669</v>
      </c>
      <c r="O675" s="103" t="s">
        <v>137</v>
      </c>
      <c r="P675" s="103" t="s">
        <v>1174</v>
      </c>
      <c r="Q675" s="103" t="s">
        <v>1174</v>
      </c>
      <c r="R675" s="458" t="s">
        <v>2735</v>
      </c>
      <c r="S675" s="455" t="s">
        <v>2736</v>
      </c>
      <c r="T675" s="103" t="s">
        <v>42</v>
      </c>
      <c r="U675" s="103" t="s">
        <v>268</v>
      </c>
      <c r="V675" s="454" t="str">
        <f>Tabela3[[#This Row],[NOVO 
PRAZO REDE]]</f>
        <v>REDE OK</v>
      </c>
      <c r="W675" s="454">
        <f>Tabela3[[#This Row],[PRAZO
ATIVAÇÃO]]</f>
        <v>0</v>
      </c>
      <c r="X675" s="103" t="s">
        <v>500</v>
      </c>
      <c r="Y675" s="103" t="str">
        <f>IFERROR("W"&amp;WEEKNUM(Tabela3[[#This Row],[PRAZO RE REVISADO]]),"-")</f>
        <v>-</v>
      </c>
      <c r="Z675" s="103" t="str">
        <f>IFERROR("W"&amp;WEEKNUM(Tabela3[[#This Row],[PRAZO ATIVAÇÃO]]),"-")</f>
        <v>W0</v>
      </c>
      <c r="AA675" s="103">
        <v>2024</v>
      </c>
      <c r="AB675" s="103">
        <v>529456</v>
      </c>
      <c r="AC675" s="103" t="s">
        <v>572</v>
      </c>
      <c r="AD675" s="103" t="s">
        <v>1278</v>
      </c>
      <c r="AE675" s="578"/>
      <c r="AF675" s="103"/>
      <c r="AG675" s="474"/>
      <c r="AH675" s="103" t="e">
        <f>VLOOKUP(Tabela3[[#This Row],[SITE]],#REF!,8,0)</f>
        <v>#REF!</v>
      </c>
      <c r="AK675" s="103" t="str">
        <f ca="1">IF(Tabela3[[#This Row],[STATUS]]&lt;&gt;"PREVISTO","N/A",IF(Tabela3[[#This Row],[Data_RE_CONGELADA]]="REDE OK","OK",IFERROR(IF(TODAY()-Tabela3[[#This Row],[Data_RE_CONGELADA]]&gt;=0,"ATRASADO",IF(TODAY()-Tabela3[[#This Row],[Data_RE_CONGELADA]]&gt;-5,"VENCENDO",IF(TODAY()-Tabela3[[#This Row],[Data_RE_CONGELADA]]&lt;=0,"NO PRAZO"))),"N/A")))</f>
        <v>N/A</v>
      </c>
      <c r="AL675" s="454">
        <v>45311</v>
      </c>
      <c r="AM675" s="454">
        <v>45589</v>
      </c>
      <c r="AN675" s="458" t="s">
        <v>186</v>
      </c>
      <c r="AP675" s="454" t="s">
        <v>575</v>
      </c>
      <c r="AQ675" s="103" t="s">
        <v>688</v>
      </c>
      <c r="AR675" s="103" t="s">
        <v>576</v>
      </c>
      <c r="AS675" s="103">
        <v>1</v>
      </c>
      <c r="AU675" s="103" t="s">
        <v>579</v>
      </c>
      <c r="AV675" s="103" t="s">
        <v>580</v>
      </c>
      <c r="AW675" s="103" t="s">
        <v>580</v>
      </c>
      <c r="AX675" s="103" t="s">
        <v>580</v>
      </c>
      <c r="AY675" s="103" t="s">
        <v>580</v>
      </c>
      <c r="AZ675" s="103" t="s">
        <v>581</v>
      </c>
      <c r="BC675" s="103"/>
      <c r="BE675" s="103" t="e">
        <f>VLOOKUP(Tabela3[[#This Row],[ID OSP]],[1]Export!$R:$R,1,0)</f>
        <v>#N/A</v>
      </c>
    </row>
    <row r="676" spans="1:57" ht="15" hidden="1" customHeight="1">
      <c r="A676" s="103" t="s">
        <v>2737</v>
      </c>
      <c r="B676" s="103" t="s">
        <v>2738</v>
      </c>
      <c r="C676" s="104" t="s">
        <v>137</v>
      </c>
      <c r="D676" s="103" t="s">
        <v>252</v>
      </c>
      <c r="E676" s="454" t="s">
        <v>138</v>
      </c>
      <c r="G676" s="454">
        <v>45687</v>
      </c>
      <c r="H676" s="454">
        <v>45715</v>
      </c>
      <c r="I676" s="103" t="s">
        <v>139</v>
      </c>
      <c r="J676" s="103" t="s">
        <v>139</v>
      </c>
      <c r="K676" s="458" t="s">
        <v>2739</v>
      </c>
      <c r="L676" s="103" t="s">
        <v>468</v>
      </c>
      <c r="M676" s="103" t="s">
        <v>111</v>
      </c>
      <c r="N676" s="103" t="s">
        <v>2340</v>
      </c>
      <c r="O676" s="103" t="s">
        <v>137</v>
      </c>
      <c r="P676" s="103" t="s">
        <v>1174</v>
      </c>
      <c r="Q676" s="103" t="s">
        <v>1174</v>
      </c>
      <c r="R676" s="458" t="s">
        <v>617</v>
      </c>
      <c r="S676" s="548"/>
      <c r="T676" s="103" t="s">
        <v>42</v>
      </c>
      <c r="U676" s="103" t="s">
        <v>137</v>
      </c>
      <c r="V676" s="454" t="s">
        <v>138</v>
      </c>
      <c r="W676" s="454">
        <f>Tabela3[[#This Row],[PRAZO
ATIVAÇÃO]]</f>
        <v>0</v>
      </c>
      <c r="X676" s="103" t="s">
        <v>500</v>
      </c>
      <c r="Y676" s="103" t="str">
        <f>IFERROR("W"&amp;WEEKNUM(Tabela3[[#This Row],[PRAZO RE REVISADO]]),"-")</f>
        <v>-</v>
      </c>
      <c r="Z676" s="103" t="str">
        <f>IFERROR("W"&amp;WEEKNUM(Tabela3[[#This Row],[PRAZO ATIVAÇÃO]]),"-")</f>
        <v>W0</v>
      </c>
      <c r="AA676" s="103">
        <v>2024</v>
      </c>
      <c r="AB676" s="103">
        <v>509255</v>
      </c>
      <c r="AC676" s="103" t="s">
        <v>572</v>
      </c>
      <c r="AD676" s="103" t="s">
        <v>137</v>
      </c>
      <c r="AE676" s="578"/>
      <c r="AF676" s="103"/>
      <c r="AG676" s="474"/>
      <c r="AH676" s="103" t="e">
        <f>VLOOKUP(Tabela3[[#This Row],[SITE]],#REF!,8,0)</f>
        <v>#REF!</v>
      </c>
      <c r="AK676" s="103" t="str">
        <f ca="1">IF(Tabela3[[#This Row],[STATUS]]&lt;&gt;"PREVISTO","N/A",IF(Tabela3[[#This Row],[Data_RE_CONGELADA]]="REDE OK","OK",IFERROR(IF(TODAY()-Tabela3[[#This Row],[Data_RE_CONGELADA]]&gt;=0,"ATRASADO",IF(TODAY()-Tabela3[[#This Row],[Data_RE_CONGELADA]]&gt;-5,"VENCENDO",IF(TODAY()-Tabela3[[#This Row],[Data_RE_CONGELADA]]&lt;=0,"NO PRAZO"))),"N/A")))</f>
        <v>N/A</v>
      </c>
      <c r="AL676" s="454">
        <v>45586</v>
      </c>
      <c r="AM676" s="454">
        <v>45591</v>
      </c>
      <c r="AN676" s="458" t="s">
        <v>186</v>
      </c>
      <c r="AP676" s="454" t="s">
        <v>575</v>
      </c>
      <c r="AQ676" s="103" t="s">
        <v>688</v>
      </c>
      <c r="AR676" s="103" t="s">
        <v>576</v>
      </c>
      <c r="AS676" s="103">
        <v>0</v>
      </c>
      <c r="AU676" s="103" t="s">
        <v>579</v>
      </c>
      <c r="AV676" s="103" t="s">
        <v>580</v>
      </c>
      <c r="AW676" s="103" t="s">
        <v>580</v>
      </c>
      <c r="AX676" s="103" t="s">
        <v>581</v>
      </c>
      <c r="AY676" s="103" t="s">
        <v>580</v>
      </c>
      <c r="AZ676" s="103" t="s">
        <v>580</v>
      </c>
      <c r="BA676" s="103" t="s">
        <v>139</v>
      </c>
      <c r="BC676" s="103"/>
      <c r="BE676" s="103" t="e">
        <f>VLOOKUP(Tabela3[[#This Row],[ID OSP]],[1]Export!$R:$R,1,0)</f>
        <v>#N/A</v>
      </c>
    </row>
    <row r="677" spans="1:57" ht="15" hidden="1" customHeight="1">
      <c r="A677" s="103" t="s">
        <v>2740</v>
      </c>
      <c r="B677" s="103" t="s">
        <v>2741</v>
      </c>
      <c r="C677" s="104" t="s">
        <v>137</v>
      </c>
      <c r="D677" s="454" t="s">
        <v>566</v>
      </c>
      <c r="E677" s="454" t="s">
        <v>138</v>
      </c>
      <c r="G677" s="454">
        <v>45600</v>
      </c>
      <c r="H677" s="454" t="s">
        <v>186</v>
      </c>
      <c r="I677" s="103" t="s">
        <v>139</v>
      </c>
      <c r="J677" s="103" t="s">
        <v>139</v>
      </c>
      <c r="K677" s="458" t="s">
        <v>2742</v>
      </c>
      <c r="L677" s="103" t="s">
        <v>468</v>
      </c>
      <c r="M677" s="103" t="s">
        <v>111</v>
      </c>
      <c r="N677" s="103" t="s">
        <v>2664</v>
      </c>
      <c r="O677" s="103" t="s">
        <v>137</v>
      </c>
      <c r="P677" s="103" t="s">
        <v>1174</v>
      </c>
      <c r="Q677" s="103" t="s">
        <v>1174</v>
      </c>
      <c r="R677" s="458" t="s">
        <v>617</v>
      </c>
      <c r="S677" s="503"/>
      <c r="T677" s="103" t="s">
        <v>42</v>
      </c>
      <c r="U677" s="454" t="s">
        <v>137</v>
      </c>
      <c r="V677" s="454" t="str">
        <f>Tabela3[[#This Row],[NOVO 
PRAZO REDE]]</f>
        <v>REDE OK</v>
      </c>
      <c r="W677" s="454">
        <f>Tabela3[[#This Row],[PRAZO
ATIVAÇÃO]]</f>
        <v>0</v>
      </c>
      <c r="X677" s="103" t="s">
        <v>500</v>
      </c>
      <c r="Y677" s="103" t="str">
        <f>IFERROR("W"&amp;WEEKNUM(Tabela3[[#This Row],[PRAZO RE REVISADO]]),"-")</f>
        <v>-</v>
      </c>
      <c r="Z677" s="103" t="str">
        <f>IFERROR("W"&amp;WEEKNUM(Tabela3[[#This Row],[PRAZO ATIVAÇÃO]]),"-")</f>
        <v>W0</v>
      </c>
      <c r="AA677" s="103">
        <v>2024</v>
      </c>
      <c r="AB677" s="103">
        <v>509232</v>
      </c>
      <c r="AC677" s="103" t="s">
        <v>572</v>
      </c>
      <c r="AD677" s="103" t="s">
        <v>137</v>
      </c>
      <c r="AE677" s="578"/>
      <c r="AF677" s="103"/>
      <c r="AG677" s="474"/>
      <c r="AH677" s="103" t="e">
        <f>VLOOKUP(Tabela3[[#This Row],[SITE]],#REF!,8,0)</f>
        <v>#REF!</v>
      </c>
      <c r="AK677" s="103" t="str">
        <f ca="1">IF(Tabela3[[#This Row],[STATUS]]&lt;&gt;"PREVISTO","N/A",IF(Tabela3[[#This Row],[Data_RE_CONGELADA]]="REDE OK","OK",IFERROR(IF(TODAY()-Tabela3[[#This Row],[Data_RE_CONGELADA]]&gt;=0,"ATRASADO",IF(TODAY()-Tabela3[[#This Row],[Data_RE_CONGELADA]]&gt;-5,"VENCENDO",IF(TODAY()-Tabela3[[#This Row],[Data_RE_CONGELADA]]&lt;=0,"NO PRAZO"))),"N/A")))</f>
        <v>N/A</v>
      </c>
      <c r="AL677" s="454">
        <v>45581</v>
      </c>
      <c r="AM677" s="454">
        <v>45593</v>
      </c>
      <c r="AN677" s="458" t="s">
        <v>186</v>
      </c>
      <c r="AP677" s="103" t="s">
        <v>575</v>
      </c>
      <c r="AQ677" s="103" t="s">
        <v>688</v>
      </c>
      <c r="AR677" s="103" t="s">
        <v>576</v>
      </c>
      <c r="AS677" s="103">
        <v>0</v>
      </c>
      <c r="AU677" s="103" t="s">
        <v>579</v>
      </c>
      <c r="AV677" s="103" t="s">
        <v>580</v>
      </c>
      <c r="AW677" s="103" t="s">
        <v>580</v>
      </c>
      <c r="AX677" s="103" t="s">
        <v>580</v>
      </c>
      <c r="AY677" s="103" t="s">
        <v>580</v>
      </c>
      <c r="AZ677" s="103" t="s">
        <v>580</v>
      </c>
      <c r="BA677" s="103" t="s">
        <v>139</v>
      </c>
      <c r="BC677" s="103"/>
      <c r="BE677" s="103" t="e">
        <f>VLOOKUP(Tabela3[[#This Row],[ID OSP]],[1]Export!$R:$R,1,0)</f>
        <v>#N/A</v>
      </c>
    </row>
    <row r="678" spans="1:57" ht="15" hidden="1" customHeight="1">
      <c r="A678" s="103" t="s">
        <v>2743</v>
      </c>
      <c r="B678" s="103" t="s">
        <v>2744</v>
      </c>
      <c r="C678" s="104" t="s">
        <v>137</v>
      </c>
      <c r="D678" s="103" t="s">
        <v>252</v>
      </c>
      <c r="E678" s="454" t="s">
        <v>138</v>
      </c>
      <c r="G678" s="454">
        <v>45638</v>
      </c>
      <c r="H678" s="454">
        <v>45692</v>
      </c>
      <c r="I678" s="103" t="s">
        <v>139</v>
      </c>
      <c r="J678" s="103" t="s">
        <v>139</v>
      </c>
      <c r="K678" s="458" t="s">
        <v>2745</v>
      </c>
      <c r="L678" s="103" t="s">
        <v>468</v>
      </c>
      <c r="M678" s="103" t="s">
        <v>111</v>
      </c>
      <c r="N678" s="103" t="s">
        <v>2340</v>
      </c>
      <c r="O678" s="103" t="s">
        <v>137</v>
      </c>
      <c r="P678" s="103" t="s">
        <v>1174</v>
      </c>
      <c r="Q678" s="103" t="s">
        <v>1174</v>
      </c>
      <c r="S678" s="535"/>
      <c r="T678" s="103" t="s">
        <v>42</v>
      </c>
      <c r="U678" s="103" t="s">
        <v>137</v>
      </c>
      <c r="V678" s="454" t="str">
        <f>Tabela3[[#This Row],[NOVO 
PRAZO REDE]]</f>
        <v>REDE OK</v>
      </c>
      <c r="W678" s="454" t="s">
        <v>137</v>
      </c>
      <c r="X678" s="103" t="s">
        <v>500</v>
      </c>
      <c r="Y678" s="103" t="str">
        <f>IFERROR("W"&amp;WEEKNUM(Tabela3[[#This Row],[PRAZO RE REVISADO]]),"-")</f>
        <v>-</v>
      </c>
      <c r="Z678" s="103" t="str">
        <f>IFERROR("W"&amp;WEEKNUM(Tabela3[[#This Row],[PRAZO ATIVAÇÃO]]),"-")</f>
        <v>-</v>
      </c>
      <c r="AA678" s="103">
        <v>2024</v>
      </c>
      <c r="AB678" s="103">
        <v>509256</v>
      </c>
      <c r="AC678" s="103" t="s">
        <v>572</v>
      </c>
      <c r="AD678" s="103" t="s">
        <v>137</v>
      </c>
      <c r="AE678" s="578"/>
      <c r="AF678" s="103"/>
      <c r="AG678" s="474"/>
      <c r="AH678" s="103" t="e">
        <f>VLOOKUP(Tabela3[[#This Row],[SITE]],#REF!,8,0)</f>
        <v>#REF!</v>
      </c>
      <c r="AK678" s="103" t="str">
        <f ca="1">IF(Tabela3[[#This Row],[STATUS]]&lt;&gt;"PREVISTO","N/A",IF(Tabela3[[#This Row],[Data_RE_CONGELADA]]="REDE OK","OK",IFERROR(IF(TODAY()-Tabela3[[#This Row],[Data_RE_CONGELADA]]&gt;=0,"ATRASADO",IF(TODAY()-Tabela3[[#This Row],[Data_RE_CONGELADA]]&gt;-5,"VENCENDO",IF(TODAY()-Tabela3[[#This Row],[Data_RE_CONGELADA]]&lt;=0,"NO PRAZO"))),"N/A")))</f>
        <v>N/A</v>
      </c>
      <c r="AL678" s="454">
        <v>45586</v>
      </c>
      <c r="AM678" s="454">
        <v>45591</v>
      </c>
      <c r="AN678" s="458" t="s">
        <v>186</v>
      </c>
      <c r="AP678" s="103" t="s">
        <v>575</v>
      </c>
      <c r="AQ678" s="103" t="s">
        <v>688</v>
      </c>
      <c r="AR678" s="103" t="s">
        <v>576</v>
      </c>
      <c r="AS678" s="103">
        <v>0</v>
      </c>
      <c r="AU678" s="103" t="s">
        <v>579</v>
      </c>
      <c r="AV678" s="103" t="s">
        <v>580</v>
      </c>
      <c r="AW678" s="103" t="s">
        <v>580</v>
      </c>
      <c r="AX678" s="103" t="s">
        <v>581</v>
      </c>
      <c r="AY678" s="103" t="s">
        <v>580</v>
      </c>
      <c r="AZ678" s="103" t="s">
        <v>580</v>
      </c>
      <c r="BA678" s="103" t="s">
        <v>139</v>
      </c>
      <c r="BC678" s="103"/>
      <c r="BE678" s="103" t="e">
        <f>VLOOKUP(Tabela3[[#This Row],[ID OSP]],[1]Export!$R:$R,1,0)</f>
        <v>#N/A</v>
      </c>
    </row>
    <row r="679" spans="1:57" ht="15" hidden="1" customHeight="1">
      <c r="A679" s="103" t="s">
        <v>2746</v>
      </c>
      <c r="B679" s="103" t="s">
        <v>2747</v>
      </c>
      <c r="C679" s="104" t="s">
        <v>268</v>
      </c>
      <c r="D679" s="454" t="s">
        <v>566</v>
      </c>
      <c r="E679" s="454" t="s">
        <v>138</v>
      </c>
      <c r="G679" s="454">
        <v>45652</v>
      </c>
      <c r="H679" s="454" t="s">
        <v>186</v>
      </c>
      <c r="I679" s="103" t="s">
        <v>139</v>
      </c>
      <c r="J679" s="103" t="s">
        <v>139</v>
      </c>
      <c r="K679" s="458" t="s">
        <v>2748</v>
      </c>
      <c r="L679" s="103" t="s">
        <v>468</v>
      </c>
      <c r="M679" s="103" t="s">
        <v>111</v>
      </c>
      <c r="N679" s="103" t="s">
        <v>1664</v>
      </c>
      <c r="O679" s="103" t="s">
        <v>137</v>
      </c>
      <c r="P679" s="103" t="s">
        <v>1174</v>
      </c>
      <c r="Q679" s="103" t="s">
        <v>1174</v>
      </c>
      <c r="R679" s="458" t="s">
        <v>2749</v>
      </c>
      <c r="S679" s="455" t="s">
        <v>2711</v>
      </c>
      <c r="T679" s="103" t="s">
        <v>42</v>
      </c>
      <c r="U679" s="103" t="s">
        <v>268</v>
      </c>
      <c r="V679" s="454" t="s">
        <v>138</v>
      </c>
      <c r="W679" s="454">
        <f>Tabela3[[#This Row],[PRAZO
ATIVAÇÃO]]</f>
        <v>0</v>
      </c>
      <c r="X679" s="103" t="s">
        <v>500</v>
      </c>
      <c r="Y679" s="103" t="str">
        <f>IFERROR("W"&amp;WEEKNUM(Tabela3[[#This Row],[PRAZO RE REVISADO]]),"-")</f>
        <v>-</v>
      </c>
      <c r="Z679" s="103" t="str">
        <f>IFERROR("W"&amp;WEEKNUM(Tabela3[[#This Row],[PRAZO ATIVAÇÃO]]),"-")</f>
        <v>W0</v>
      </c>
      <c r="AA679" s="103">
        <v>2024</v>
      </c>
      <c r="AB679" s="103">
        <v>509279</v>
      </c>
      <c r="AC679" s="103" t="s">
        <v>572</v>
      </c>
      <c r="AD679" s="103" t="s">
        <v>1278</v>
      </c>
      <c r="AE679" s="578"/>
      <c r="AF679" s="103"/>
      <c r="AG679" s="474"/>
      <c r="AH679" s="103" t="e">
        <f>VLOOKUP(Tabela3[[#This Row],[SITE]],#REF!,8,0)</f>
        <v>#REF!</v>
      </c>
      <c r="AK679" s="103" t="str">
        <f ca="1">IF(Tabela3[[#This Row],[STATUS]]&lt;&gt;"PREVISTO","N/A",IF(Tabela3[[#This Row],[Data_RE_CONGELADA]]="REDE OK","OK",IFERROR(IF(TODAY()-Tabela3[[#This Row],[Data_RE_CONGELADA]]&gt;=0,"ATRASADO",IF(TODAY()-Tabela3[[#This Row],[Data_RE_CONGELADA]]&gt;-5,"VENCENDO",IF(TODAY()-Tabela3[[#This Row],[Data_RE_CONGELADA]]&lt;=0,"NO PRAZO"))),"N/A")))</f>
        <v>N/A</v>
      </c>
      <c r="AL679" s="454">
        <v>45590</v>
      </c>
      <c r="AM679" s="454">
        <v>45595</v>
      </c>
      <c r="AN679" s="458" t="s">
        <v>186</v>
      </c>
      <c r="AP679" s="103" t="s">
        <v>575</v>
      </c>
      <c r="AQ679" s="103" t="s">
        <v>688</v>
      </c>
      <c r="AR679" s="103" t="s">
        <v>576</v>
      </c>
      <c r="AS679" s="103">
        <v>0</v>
      </c>
      <c r="AU679" s="103" t="s">
        <v>579</v>
      </c>
      <c r="AV679" s="103" t="s">
        <v>580</v>
      </c>
      <c r="AW679" s="103" t="s">
        <v>580</v>
      </c>
      <c r="AX679" s="103" t="s">
        <v>581</v>
      </c>
      <c r="AY679" s="103" t="s">
        <v>580</v>
      </c>
      <c r="AZ679" s="103" t="s">
        <v>581</v>
      </c>
      <c r="BC679" s="103"/>
      <c r="BE679" s="103" t="e">
        <f>VLOOKUP(Tabela3[[#This Row],[ID OSP]],[1]Export!$R:$R,1,0)</f>
        <v>#N/A</v>
      </c>
    </row>
    <row r="680" spans="1:57" ht="15" hidden="1" customHeight="1">
      <c r="A680" s="103" t="s">
        <v>2750</v>
      </c>
      <c r="B680" s="103" t="s">
        <v>2751</v>
      </c>
      <c r="C680" s="104" t="s">
        <v>137</v>
      </c>
      <c r="D680" s="454" t="s">
        <v>136</v>
      </c>
      <c r="E680" s="454" t="s">
        <v>136</v>
      </c>
      <c r="G680" s="454" t="s">
        <v>597</v>
      </c>
      <c r="H680" s="454" t="s">
        <v>597</v>
      </c>
      <c r="I680" s="103" t="s">
        <v>139</v>
      </c>
      <c r="J680" s="103" t="s">
        <v>139</v>
      </c>
      <c r="K680" s="458" t="s">
        <v>597</v>
      </c>
      <c r="L680" s="103" t="s">
        <v>468</v>
      </c>
      <c r="M680" s="103" t="s">
        <v>597</v>
      </c>
      <c r="N680" s="103" t="s">
        <v>597</v>
      </c>
      <c r="O680" s="103" t="s">
        <v>186</v>
      </c>
      <c r="P680" s="103" t="s">
        <v>712</v>
      </c>
      <c r="Q680" s="103" t="s">
        <v>712</v>
      </c>
      <c r="R680" s="458" t="s">
        <v>599</v>
      </c>
      <c r="S680" s="503"/>
      <c r="T680" s="103" t="s">
        <v>42</v>
      </c>
      <c r="U680" s="103" t="s">
        <v>136</v>
      </c>
      <c r="V680" s="454" t="str">
        <f>Tabela3[[#This Row],[NOVO 
PRAZO REDE]]</f>
        <v>RÁDIO</v>
      </c>
      <c r="W680" s="454">
        <f>Tabela3[[#This Row],[PRAZO
ATIVAÇÃO]]</f>
        <v>0</v>
      </c>
      <c r="X680" s="103" t="s">
        <v>600</v>
      </c>
      <c r="Y680" s="103" t="str">
        <f>IFERROR("W"&amp;WEEKNUM(Tabela3[[#This Row],[PRAZO RE REVISADO]]),"-")</f>
        <v>-</v>
      </c>
      <c r="Z680" s="103" t="str">
        <f>IFERROR("W"&amp;WEEKNUM(Tabela3[[#This Row],[PRAZO ATIVAÇÃO]]),"-")</f>
        <v>W0</v>
      </c>
      <c r="AA680" s="103">
        <v>2024</v>
      </c>
      <c r="AB680" s="103" t="s">
        <v>139</v>
      </c>
      <c r="AC680" s="103" t="s">
        <v>139</v>
      </c>
      <c r="AD680" s="103" t="s">
        <v>601</v>
      </c>
      <c r="AE680" s="578"/>
      <c r="AF680" s="103"/>
      <c r="AG680" s="474"/>
      <c r="AH680" s="103" t="e">
        <f>VLOOKUP(Tabela3[[#This Row],[SITE]],#REF!,8,0)</f>
        <v>#REF!</v>
      </c>
      <c r="AK680" s="103" t="str">
        <f ca="1">IF(Tabela3[[#This Row],[STATUS]]&lt;&gt;"PREVISTO","N/A",IF(Tabela3[[#This Row],[Data_RE_CONGELADA]]="REDE OK","OK",IFERROR(IF(TODAY()-Tabela3[[#This Row],[Data_RE_CONGELADA]]&gt;=0,"ATRASADO",IF(TODAY()-Tabela3[[#This Row],[Data_RE_CONGELADA]]&gt;-5,"VENCENDO",IF(TODAY()-Tabela3[[#This Row],[Data_RE_CONGELADA]]&lt;=0,"NO PRAZO"))),"N/A")))</f>
        <v>N/A</v>
      </c>
      <c r="AL680" s="454" t="s">
        <v>597</v>
      </c>
      <c r="AM680" s="454" t="s">
        <v>136</v>
      </c>
      <c r="AN680" s="458" t="s">
        <v>186</v>
      </c>
      <c r="AP680" s="103" t="s">
        <v>575</v>
      </c>
      <c r="AQ680" s="103" t="s">
        <v>603</v>
      </c>
      <c r="AR680" s="103" t="s">
        <v>576</v>
      </c>
      <c r="AS680" s="103">
        <v>1</v>
      </c>
      <c r="AU680" s="103" t="s">
        <v>648</v>
      </c>
      <c r="AV680" s="103" t="s">
        <v>580</v>
      </c>
      <c r="AW680" s="103" t="s">
        <v>580</v>
      </c>
      <c r="AX680" s="103" t="s">
        <v>580</v>
      </c>
      <c r="AY680" s="103" t="s">
        <v>580</v>
      </c>
      <c r="AZ680" s="103" t="s">
        <v>581</v>
      </c>
      <c r="BA680" s="103" t="s">
        <v>580</v>
      </c>
      <c r="BB680" s="103" t="s">
        <v>714</v>
      </c>
      <c r="BC680" s="103"/>
      <c r="BE680" s="103" t="e">
        <f>VLOOKUP(Tabela3[[#This Row],[ID OSP]],[1]Export!$R:$R,1,0)</f>
        <v>#N/A</v>
      </c>
    </row>
    <row r="681" spans="1:57" ht="15" hidden="1" customHeight="1">
      <c r="A681" s="103" t="s">
        <v>2752</v>
      </c>
      <c r="B681" s="103" t="s">
        <v>2753</v>
      </c>
      <c r="C681" s="104" t="s">
        <v>137</v>
      </c>
      <c r="D681" s="103" t="s">
        <v>252</v>
      </c>
      <c r="E681" s="454" t="s">
        <v>138</v>
      </c>
      <c r="G681" s="454" t="s">
        <v>186</v>
      </c>
      <c r="H681" s="454">
        <v>45692</v>
      </c>
      <c r="I681" s="103" t="s">
        <v>139</v>
      </c>
      <c r="J681" s="103" t="s">
        <v>139</v>
      </c>
      <c r="K681" s="458" t="s">
        <v>2754</v>
      </c>
      <c r="L681" s="103" t="s">
        <v>468</v>
      </c>
      <c r="M681" s="103" t="s">
        <v>111</v>
      </c>
      <c r="N681" s="103" t="s">
        <v>2664</v>
      </c>
      <c r="O681" s="103" t="s">
        <v>137</v>
      </c>
      <c r="P681" s="103" t="s">
        <v>1174</v>
      </c>
      <c r="Q681" s="103" t="s">
        <v>1174</v>
      </c>
      <c r="R681" s="458" t="s">
        <v>2755</v>
      </c>
      <c r="S681" s="503" t="s">
        <v>2756</v>
      </c>
      <c r="T681" s="103" t="s">
        <v>42</v>
      </c>
      <c r="U681" s="103" t="s">
        <v>137</v>
      </c>
      <c r="V681" s="454" t="str">
        <f>Tabela3[[#This Row],[NOVO 
PRAZO REDE]]</f>
        <v>REDE OK</v>
      </c>
      <c r="W681" s="454" t="s">
        <v>137</v>
      </c>
      <c r="X681" s="103" t="s">
        <v>500</v>
      </c>
      <c r="Y681" s="103" t="str">
        <f>IFERROR("W"&amp;WEEKNUM(Tabela3[[#This Row],[PRAZO RE REVISADO]]),"-")</f>
        <v>-</v>
      </c>
      <c r="Z681" s="103" t="str">
        <f>IFERROR("W"&amp;WEEKNUM(Tabela3[[#This Row],[PRAZO ATIVAÇÃO]]),"-")</f>
        <v>-</v>
      </c>
      <c r="AA681" s="103">
        <v>2024</v>
      </c>
      <c r="AB681" s="103">
        <v>538008</v>
      </c>
      <c r="AC681" s="103" t="s">
        <v>592</v>
      </c>
      <c r="AD681" s="103" t="s">
        <v>137</v>
      </c>
      <c r="AE681" s="578"/>
      <c r="AF681" s="103"/>
      <c r="AG681" s="474"/>
      <c r="AH681" s="103" t="e">
        <f>VLOOKUP(Tabela3[[#This Row],[SITE]],#REF!,8,0)</f>
        <v>#REF!</v>
      </c>
      <c r="AK681" s="103" t="str">
        <f ca="1">IF(Tabela3[[#This Row],[STATUS]]&lt;&gt;"PREVISTO","N/A",IF(Tabela3[[#This Row],[Data_RE_CONGELADA]]="REDE OK","OK",IFERROR(IF(TODAY()-Tabela3[[#This Row],[Data_RE_CONGELADA]]&gt;=0,"ATRASADO",IF(TODAY()-Tabela3[[#This Row],[Data_RE_CONGELADA]]&gt;-5,"VENCENDO",IF(TODAY()-Tabela3[[#This Row],[Data_RE_CONGELADA]]&lt;=0,"NO PRAZO"))),"N/A")))</f>
        <v>N/A</v>
      </c>
      <c r="AL681" s="454">
        <v>45581</v>
      </c>
      <c r="AM681" s="454">
        <v>45593</v>
      </c>
      <c r="AN681" s="458" t="s">
        <v>186</v>
      </c>
      <c r="AP681" s="454" t="s">
        <v>575</v>
      </c>
      <c r="AQ681" s="103" t="s">
        <v>688</v>
      </c>
      <c r="AR681" s="103" t="s">
        <v>576</v>
      </c>
      <c r="AS681" s="103">
        <v>1</v>
      </c>
      <c r="AU681" s="103" t="s">
        <v>579</v>
      </c>
      <c r="AV681" s="103" t="s">
        <v>580</v>
      </c>
      <c r="AW681" s="103" t="s">
        <v>580</v>
      </c>
      <c r="AX681" s="103" t="s">
        <v>580</v>
      </c>
      <c r="AY681" s="103" t="s">
        <v>580</v>
      </c>
      <c r="AZ681" s="103" t="s">
        <v>580</v>
      </c>
      <c r="BA681" s="103" t="s">
        <v>139</v>
      </c>
      <c r="BC681" s="103"/>
      <c r="BE681" s="103" t="e">
        <f>VLOOKUP(Tabela3[[#This Row],[ID OSP]],[1]Export!$R:$R,1,0)</f>
        <v>#N/A</v>
      </c>
    </row>
    <row r="682" spans="1:57" ht="15" hidden="1" customHeight="1">
      <c r="A682" s="103" t="s">
        <v>2757</v>
      </c>
      <c r="B682" s="103" t="s">
        <v>2758</v>
      </c>
      <c r="C682" s="104" t="s">
        <v>137</v>
      </c>
      <c r="D682" s="456" t="s">
        <v>252</v>
      </c>
      <c r="E682" s="454" t="s">
        <v>138</v>
      </c>
      <c r="G682" s="454">
        <v>45877</v>
      </c>
      <c r="H682" s="454">
        <v>45999</v>
      </c>
      <c r="I682" s="103" t="s">
        <v>139</v>
      </c>
      <c r="J682" s="103" t="s">
        <v>139</v>
      </c>
      <c r="K682" s="458" t="s">
        <v>2759</v>
      </c>
      <c r="L682" s="103" t="s">
        <v>446</v>
      </c>
      <c r="M682" s="103" t="s">
        <v>454</v>
      </c>
      <c r="N682" s="103" t="s">
        <v>2760</v>
      </c>
      <c r="O682" s="103" t="s">
        <v>616</v>
      </c>
      <c r="P682" s="103" t="s">
        <v>934</v>
      </c>
      <c r="Q682" s="103" t="s">
        <v>589</v>
      </c>
      <c r="R682" s="458" t="s">
        <v>2761</v>
      </c>
      <c r="S682" s="503"/>
      <c r="T682" s="103" t="s">
        <v>42</v>
      </c>
      <c r="U682" s="103" t="s">
        <v>137</v>
      </c>
      <c r="V682" s="454" t="str">
        <f>Tabela3[[#This Row],[NOVO 
PRAZO REDE]]</f>
        <v>REDE OK</v>
      </c>
      <c r="W682" s="454">
        <f>Tabela3[[#This Row],[PRAZO
ATIVAÇÃO]]</f>
        <v>0</v>
      </c>
      <c r="X682" s="103" t="s">
        <v>500</v>
      </c>
      <c r="Y682" s="103" t="str">
        <f>IFERROR("W"&amp;WEEKNUM(Tabela3[[#This Row],[PRAZO RE REVISADO]]),"-")</f>
        <v>-</v>
      </c>
      <c r="Z682" s="103" t="str">
        <f>IFERROR("W"&amp;WEEKNUM(Tabela3[[#This Row],[PRAZO ATIVAÇÃO]]),"-")</f>
        <v>W0</v>
      </c>
      <c r="AA682" s="103">
        <v>2024</v>
      </c>
      <c r="AB682" s="103">
        <v>512360</v>
      </c>
      <c r="AC682" s="103" t="s">
        <v>592</v>
      </c>
      <c r="AD682" s="103" t="s">
        <v>137</v>
      </c>
      <c r="AE682" s="578"/>
      <c r="AF682" s="103"/>
      <c r="AG682" s="474"/>
      <c r="AH682" s="103"/>
      <c r="AK682" s="103" t="str">
        <f ca="1">IF(Tabela3[[#This Row],[STATUS]]&lt;&gt;"PREVISTO","N/A",IF(Tabela3[[#This Row],[Data_RE_CONGELADA]]="REDE OK","OK",IFERROR(IF(TODAY()-Tabela3[[#This Row],[Data_RE_CONGELADA]]&gt;=0,"ATRASADO",IF(TODAY()-Tabela3[[#This Row],[Data_RE_CONGELADA]]&gt;-5,"VENCENDO",IF(TODAY()-Tabela3[[#This Row],[Data_RE_CONGELADA]]&lt;=0,"NO PRAZO"))),"N/A")))</f>
        <v>N/A</v>
      </c>
      <c r="AL682" s="454" t="s">
        <v>1985</v>
      </c>
      <c r="AM682" s="454" t="s">
        <v>618</v>
      </c>
      <c r="AN682" s="458" t="s">
        <v>2557</v>
      </c>
      <c r="AO682" s="458" t="s">
        <v>2762</v>
      </c>
      <c r="AP682" s="103" t="s">
        <v>1985</v>
      </c>
      <c r="AQ682" s="103" t="s">
        <v>802</v>
      </c>
      <c r="AR682" s="103" t="s">
        <v>1985</v>
      </c>
      <c r="AS682" s="103">
        <v>1</v>
      </c>
      <c r="AU682" s="103" t="s">
        <v>604</v>
      </c>
      <c r="BC682" s="103"/>
      <c r="BE682" s="103" t="e">
        <f>VLOOKUP(Tabela3[[#This Row],[ID OSP]],[1]Export!$R:$R,1,0)</f>
        <v>#N/A</v>
      </c>
    </row>
    <row r="683" spans="1:57" ht="15" hidden="1" customHeight="1">
      <c r="A683" s="103" t="s">
        <v>2763</v>
      </c>
      <c r="B683" s="103" t="s">
        <v>2764</v>
      </c>
      <c r="C683" s="104" t="s">
        <v>137</v>
      </c>
      <c r="D683" s="456" t="s">
        <v>252</v>
      </c>
      <c r="E683" s="454" t="s">
        <v>138</v>
      </c>
      <c r="G683" s="454">
        <v>45686</v>
      </c>
      <c r="H683" s="454">
        <v>45785</v>
      </c>
      <c r="I683" s="103" t="s">
        <v>139</v>
      </c>
      <c r="J683" s="103" t="s">
        <v>139</v>
      </c>
      <c r="K683" s="458" t="s">
        <v>2765</v>
      </c>
      <c r="L683" s="103" t="s">
        <v>446</v>
      </c>
      <c r="M683" s="103" t="s">
        <v>447</v>
      </c>
      <c r="N683" s="103" t="s">
        <v>763</v>
      </c>
      <c r="O683" s="103" t="s">
        <v>663</v>
      </c>
      <c r="P683" s="103" t="s">
        <v>885</v>
      </c>
      <c r="Q683" s="103" t="s">
        <v>589</v>
      </c>
      <c r="R683" s="458" t="s">
        <v>617</v>
      </c>
      <c r="S683" s="455"/>
      <c r="T683" s="103" t="s">
        <v>42</v>
      </c>
      <c r="U683" s="103" t="s">
        <v>137</v>
      </c>
      <c r="V683" s="454" t="s">
        <v>138</v>
      </c>
      <c r="W683" s="454">
        <f>Tabela3[[#This Row],[PRAZO
ATIVAÇÃO]]</f>
        <v>0</v>
      </c>
      <c r="X683" s="103" t="s">
        <v>500</v>
      </c>
      <c r="Y683" s="103" t="str">
        <f>IFERROR("W"&amp;WEEKNUM(Tabela3[[#This Row],[PRAZO RE REVISADO]]),"-")</f>
        <v>-</v>
      </c>
      <c r="Z683" s="103" t="str">
        <f>IFERROR("W"&amp;WEEKNUM(Tabela3[[#This Row],[PRAZO ATIVAÇÃO]]),"-")</f>
        <v>W0</v>
      </c>
      <c r="AA683" s="103">
        <v>2024</v>
      </c>
      <c r="AB683" s="103">
        <v>506545</v>
      </c>
      <c r="AC683" s="103" t="s">
        <v>572</v>
      </c>
      <c r="AD683" s="103" t="s">
        <v>137</v>
      </c>
      <c r="AE683" s="578"/>
      <c r="AF683" s="103"/>
      <c r="AG683" s="474"/>
      <c r="AH683" s="103"/>
      <c r="AK683" s="103" t="str">
        <f ca="1">IF(Tabela3[[#This Row],[STATUS]]&lt;&gt;"PREVISTO","N/A",IF(Tabela3[[#This Row],[Data_RE_CONGELADA]]="REDE OK","OK",IFERROR(IF(TODAY()-Tabela3[[#This Row],[Data_RE_CONGELADA]]&gt;=0,"ATRASADO",IF(TODAY()-Tabela3[[#This Row],[Data_RE_CONGELADA]]&gt;-5,"VENCENDO",IF(TODAY()-Tabela3[[#This Row],[Data_RE_CONGELADA]]&lt;=0,"NO PRAZO"))),"N/A")))</f>
        <v>N/A</v>
      </c>
      <c r="AL683" s="454" t="s">
        <v>1985</v>
      </c>
      <c r="AM683" s="454" t="s">
        <v>618</v>
      </c>
      <c r="AN683" s="458" t="s">
        <v>2557</v>
      </c>
      <c r="AP683" s="103" t="s">
        <v>575</v>
      </c>
      <c r="AQ683" s="103" t="s">
        <v>688</v>
      </c>
      <c r="AR683" s="103" t="s">
        <v>1985</v>
      </c>
      <c r="AS683" s="103">
        <v>0</v>
      </c>
      <c r="AU683" s="103" t="s">
        <v>604</v>
      </c>
      <c r="BC683" s="103"/>
      <c r="BE683" s="103" t="e">
        <f>VLOOKUP(Tabela3[[#This Row],[ID OSP]],[1]Export!$R:$R,1,0)</f>
        <v>#N/A</v>
      </c>
    </row>
    <row r="684" spans="1:57" ht="15" hidden="1" customHeight="1">
      <c r="A684" s="103" t="s">
        <v>316</v>
      </c>
      <c r="B684" s="103" t="s">
        <v>406</v>
      </c>
      <c r="C684" s="104" t="s">
        <v>137</v>
      </c>
      <c r="D684" s="454" t="s">
        <v>252</v>
      </c>
      <c r="E684" s="454" t="s">
        <v>138</v>
      </c>
      <c r="F684" s="454" t="s">
        <v>137</v>
      </c>
      <c r="G684" s="454">
        <v>45859</v>
      </c>
      <c r="H684" s="454" t="s">
        <v>186</v>
      </c>
      <c r="I684" s="463" t="s">
        <v>139</v>
      </c>
      <c r="J684" s="463" t="s">
        <v>139</v>
      </c>
      <c r="K684" s="458" t="s">
        <v>317</v>
      </c>
      <c r="L684" s="103" t="s">
        <v>568</v>
      </c>
      <c r="M684" s="103" t="s">
        <v>215</v>
      </c>
      <c r="N684" s="103" t="s">
        <v>227</v>
      </c>
      <c r="O684" s="103" t="s">
        <v>186</v>
      </c>
      <c r="P684" s="103" t="s">
        <v>639</v>
      </c>
      <c r="Q684" s="103" t="s">
        <v>639</v>
      </c>
      <c r="S684" s="455" t="s">
        <v>2766</v>
      </c>
      <c r="T684" s="103" t="s">
        <v>42</v>
      </c>
      <c r="U684" s="103" t="s">
        <v>137</v>
      </c>
      <c r="V684" s="454" t="str">
        <f>Tabela3[[#This Row],[NOVO 
PRAZO REDE]]</f>
        <v>REDE OK</v>
      </c>
      <c r="W684" s="454" t="str">
        <f>Tabela3[[#This Row],[PRAZO
ATIVAÇÃO]]</f>
        <v>ATIVO</v>
      </c>
      <c r="X684" s="103" t="s">
        <v>808</v>
      </c>
      <c r="Y684" s="103" t="str">
        <f>IFERROR("W"&amp;WEEKNUM(Tabela3[[#This Row],[PRAZO RE REVISADO]]),"-")</f>
        <v>-</v>
      </c>
      <c r="Z684" s="103" t="str">
        <f>IFERROR("W"&amp;WEEKNUM(Tabela3[[#This Row],[PRAZO ATIVAÇÃO]]),"-")</f>
        <v>-</v>
      </c>
      <c r="AA684" s="103">
        <v>2025</v>
      </c>
      <c r="AB684" s="103">
        <v>566305</v>
      </c>
      <c r="AC684" s="454" t="s">
        <v>572</v>
      </c>
      <c r="AD684" s="103" t="s">
        <v>137</v>
      </c>
      <c r="AE684" s="578"/>
      <c r="AF684" s="103"/>
      <c r="AG684" s="474"/>
      <c r="AH684" s="103"/>
      <c r="AK684" s="103" t="s">
        <v>575</v>
      </c>
      <c r="AL684" s="454" t="str">
        <f>Tabela3[[#This Row],[NOVO 
PRAZO REDE]]</f>
        <v>REDE OK</v>
      </c>
      <c r="AM684" s="454" t="str">
        <f>Tabela3[[#This Row],[PRAZO
ATIVAÇÃO]]</f>
        <v>ATIVO</v>
      </c>
      <c r="AN684" s="458"/>
      <c r="AO684" s="459"/>
      <c r="AP684" s="454" t="s">
        <v>2767</v>
      </c>
      <c r="AQ684" s="103" t="s">
        <v>688</v>
      </c>
      <c r="AR684" s="103" t="s">
        <v>576</v>
      </c>
      <c r="AS684" s="103" t="s">
        <v>577</v>
      </c>
      <c r="AT684" s="103" t="s">
        <v>2768</v>
      </c>
      <c r="AU684" s="103" t="s">
        <v>648</v>
      </c>
      <c r="AV684" s="103" t="s">
        <v>580</v>
      </c>
      <c r="AW684" s="103" t="s">
        <v>580</v>
      </c>
      <c r="AX684" s="103" t="s">
        <v>580</v>
      </c>
      <c r="AY684" s="103" t="s">
        <v>580</v>
      </c>
      <c r="AZ684" s="103" t="s">
        <v>580</v>
      </c>
      <c r="BA684" s="103" t="s">
        <v>580</v>
      </c>
      <c r="BB684" s="103" t="s">
        <v>4</v>
      </c>
      <c r="BC684" s="103"/>
      <c r="BE684" s="103" t="e">
        <f>VLOOKUP(Tabela3[[#This Row],[ID OSP]],[1]Export!$R:$R,1,0)</f>
        <v>#N/A</v>
      </c>
    </row>
    <row r="685" spans="1:57" ht="15" hidden="1" customHeight="1">
      <c r="A685" s="103" t="s">
        <v>2769</v>
      </c>
      <c r="B685" s="103" t="s">
        <v>2770</v>
      </c>
      <c r="C685" s="104" t="s">
        <v>268</v>
      </c>
      <c r="D685" s="103" t="s">
        <v>268</v>
      </c>
      <c r="E685" s="454" t="s">
        <v>268</v>
      </c>
      <c r="G685" s="454" t="s">
        <v>186</v>
      </c>
      <c r="H685" s="454" t="s">
        <v>186</v>
      </c>
      <c r="I685" s="103" t="s">
        <v>139</v>
      </c>
      <c r="J685" s="103" t="s">
        <v>139</v>
      </c>
      <c r="K685" s="458" t="s">
        <v>2771</v>
      </c>
      <c r="L685" s="103" t="s">
        <v>468</v>
      </c>
      <c r="M685" s="103" t="s">
        <v>111</v>
      </c>
      <c r="N685" s="103" t="s">
        <v>2664</v>
      </c>
      <c r="O685" s="103" t="s">
        <v>137</v>
      </c>
      <c r="P685" s="103" t="s">
        <v>1174</v>
      </c>
      <c r="Q685" s="103" t="s">
        <v>1174</v>
      </c>
      <c r="R685" s="458" t="s">
        <v>2772</v>
      </c>
      <c r="S685" s="503" t="s">
        <v>186</v>
      </c>
      <c r="T685" s="103" t="s">
        <v>42</v>
      </c>
      <c r="U685" s="103" t="s">
        <v>268</v>
      </c>
      <c r="V685" s="454" t="str">
        <f>Tabela3[[#This Row],[NOVO 
PRAZO REDE]]</f>
        <v>CANCELADO</v>
      </c>
      <c r="W685" s="454">
        <f>Tabela3[[#This Row],[PRAZO
ATIVAÇÃO]]</f>
        <v>0</v>
      </c>
      <c r="X685" s="103" t="s">
        <v>500</v>
      </c>
      <c r="Y685" s="103" t="str">
        <f>IFERROR("W"&amp;WEEKNUM(Tabela3[[#This Row],[PRAZO RE REVISADO]]),"-")</f>
        <v>-</v>
      </c>
      <c r="Z685" s="103" t="str">
        <f>IFERROR("W"&amp;WEEKNUM(Tabela3[[#This Row],[PRAZO ATIVAÇÃO]]),"-")</f>
        <v>W0</v>
      </c>
      <c r="AA685" s="103">
        <v>2024</v>
      </c>
      <c r="AB685" s="103">
        <v>509234</v>
      </c>
      <c r="AC685" s="103" t="s">
        <v>572</v>
      </c>
      <c r="AD685" s="103" t="s">
        <v>2773</v>
      </c>
      <c r="AE685" s="578"/>
      <c r="AF685" s="103"/>
      <c r="AG685" s="474"/>
      <c r="AH685" s="103" t="e">
        <f>VLOOKUP(Tabela3[[#This Row],[SITE]],#REF!,8,0)</f>
        <v>#REF!</v>
      </c>
      <c r="AK685" s="103" t="str">
        <f ca="1">IF(Tabela3[[#This Row],[STATUS]]&lt;&gt;"PREVISTO","N/A",IF(Tabela3[[#This Row],[Data_RE_CONGELADA]]="REDE OK","OK",IFERROR(IF(TODAY()-Tabela3[[#This Row],[Data_RE_CONGELADA]]&gt;=0,"ATRASADO",IF(TODAY()-Tabela3[[#This Row],[Data_RE_CONGELADA]]&gt;-5,"VENCENDO",IF(TODAY()-Tabela3[[#This Row],[Data_RE_CONGELADA]]&lt;=0,"NO PRAZO"))),"N/A")))</f>
        <v>N/A</v>
      </c>
      <c r="AL685" s="454">
        <v>45581</v>
      </c>
      <c r="AM685" s="454">
        <v>45593</v>
      </c>
      <c r="AN685" s="458" t="s">
        <v>186</v>
      </c>
      <c r="AP685" s="454" t="s">
        <v>268</v>
      </c>
      <c r="AQ685" s="103" t="s">
        <v>688</v>
      </c>
      <c r="AR685" s="103" t="s">
        <v>576</v>
      </c>
      <c r="AS685" s="103">
        <v>0</v>
      </c>
      <c r="AU685" s="103" t="s">
        <v>579</v>
      </c>
      <c r="BC685" s="103"/>
      <c r="BE685" s="103" t="e">
        <f>VLOOKUP(Tabela3[[#This Row],[ID OSP]],[1]Export!$R:$R,1,0)</f>
        <v>#N/A</v>
      </c>
    </row>
    <row r="686" spans="1:57" ht="15" hidden="1" customHeight="1">
      <c r="A686" s="103" t="s">
        <v>2774</v>
      </c>
      <c r="B686" s="103" t="s">
        <v>2775</v>
      </c>
      <c r="C686" s="104" t="s">
        <v>268</v>
      </c>
      <c r="D686" s="103" t="s">
        <v>252</v>
      </c>
      <c r="E686" s="454" t="s">
        <v>138</v>
      </c>
      <c r="G686" s="454">
        <v>45700</v>
      </c>
      <c r="H686" s="454" t="s">
        <v>186</v>
      </c>
      <c r="I686" s="103" t="s">
        <v>139</v>
      </c>
      <c r="J686" s="103" t="s">
        <v>139</v>
      </c>
      <c r="K686" s="458" t="s">
        <v>2776</v>
      </c>
      <c r="L686" s="103" t="s">
        <v>468</v>
      </c>
      <c r="M686" s="103" t="s">
        <v>111</v>
      </c>
      <c r="N686" s="103" t="s">
        <v>2664</v>
      </c>
      <c r="O686" s="103" t="s">
        <v>137</v>
      </c>
      <c r="P686" s="103" t="s">
        <v>1174</v>
      </c>
      <c r="Q686" s="103" t="s">
        <v>1174</v>
      </c>
      <c r="R686" s="455" t="s">
        <v>2777</v>
      </c>
      <c r="S686" s="548"/>
      <c r="T686" s="103" t="s">
        <v>42</v>
      </c>
      <c r="U686" s="103" t="s">
        <v>52</v>
      </c>
      <c r="V686" s="454" t="s">
        <v>138</v>
      </c>
      <c r="W686" s="454">
        <f>Tabela3[[#This Row],[PRAZO
ATIVAÇÃO]]</f>
        <v>0</v>
      </c>
      <c r="X686" s="103" t="s">
        <v>500</v>
      </c>
      <c r="Y686" s="103" t="str">
        <f>IFERROR("W"&amp;WEEKNUM(Tabela3[[#This Row],[PRAZO RE REVISADO]]),"-")</f>
        <v>-</v>
      </c>
      <c r="Z686" s="103" t="str">
        <f>IFERROR("W"&amp;WEEKNUM(Tabela3[[#This Row],[PRAZO ATIVAÇÃO]]),"-")</f>
        <v>W0</v>
      </c>
      <c r="AA686" s="103">
        <v>2024</v>
      </c>
      <c r="AB686" s="103">
        <v>509235</v>
      </c>
      <c r="AC686" s="103" t="s">
        <v>572</v>
      </c>
      <c r="AD686" s="103" t="s">
        <v>2773</v>
      </c>
      <c r="AE686" s="578"/>
      <c r="AF686" s="103"/>
      <c r="AG686" s="474"/>
      <c r="AH686" s="103" t="e">
        <f>VLOOKUP(Tabela3[[#This Row],[SITE]],#REF!,8,0)</f>
        <v>#REF!</v>
      </c>
      <c r="AK686" s="103" t="str">
        <f ca="1">IF(Tabela3[[#This Row],[STATUS]]&lt;&gt;"PREVISTO","N/A",IF(Tabela3[[#This Row],[Data_RE_CONGELADA]]="REDE OK","OK",IFERROR(IF(TODAY()-Tabela3[[#This Row],[Data_RE_CONGELADA]]&gt;=0,"ATRASADO",IF(TODAY()-Tabela3[[#This Row],[Data_RE_CONGELADA]]&gt;-5,"VENCENDO",IF(TODAY()-Tabela3[[#This Row],[Data_RE_CONGELADA]]&lt;=0,"NO PRAZO"))),"N/A")))</f>
        <v>N/A</v>
      </c>
      <c r="AL686" s="454">
        <v>45582</v>
      </c>
      <c r="AM686" s="454">
        <v>45587</v>
      </c>
      <c r="AN686" s="458" t="s">
        <v>186</v>
      </c>
      <c r="AP686" s="454" t="s">
        <v>575</v>
      </c>
      <c r="AQ686" s="103" t="s">
        <v>688</v>
      </c>
      <c r="AR686" s="103" t="s">
        <v>576</v>
      </c>
      <c r="AS686" s="103">
        <v>0</v>
      </c>
      <c r="AT686" s="454"/>
      <c r="AU686" s="103" t="s">
        <v>579</v>
      </c>
      <c r="BC686" s="103"/>
      <c r="BE686" s="103" t="e">
        <f>VLOOKUP(Tabela3[[#This Row],[ID OSP]],[1]Export!$R:$R,1,0)</f>
        <v>#N/A</v>
      </c>
    </row>
    <row r="687" spans="1:57" ht="15" hidden="1" customHeight="1">
      <c r="A687" s="103" t="s">
        <v>2778</v>
      </c>
      <c r="B687" s="103" t="s">
        <v>2779</v>
      </c>
      <c r="C687" s="104" t="s">
        <v>268</v>
      </c>
      <c r="D687" s="103" t="s">
        <v>42</v>
      </c>
      <c r="E687" s="454" t="s">
        <v>268</v>
      </c>
      <c r="G687" s="454" t="s">
        <v>186</v>
      </c>
      <c r="H687" s="454" t="s">
        <v>186</v>
      </c>
      <c r="I687" s="103" t="s">
        <v>139</v>
      </c>
      <c r="J687" s="103" t="s">
        <v>139</v>
      </c>
      <c r="K687" s="458" t="s">
        <v>2780</v>
      </c>
      <c r="L687" s="103" t="s">
        <v>468</v>
      </c>
      <c r="M687" s="103" t="s">
        <v>111</v>
      </c>
      <c r="N687" s="103" t="s">
        <v>2664</v>
      </c>
      <c r="O687" s="103" t="s">
        <v>137</v>
      </c>
      <c r="P687" s="103" t="s">
        <v>1174</v>
      </c>
      <c r="Q687" s="103" t="s">
        <v>1174</v>
      </c>
      <c r="R687" s="458" t="s">
        <v>186</v>
      </c>
      <c r="S687" s="503" t="s">
        <v>186</v>
      </c>
      <c r="T687" s="103" t="s">
        <v>42</v>
      </c>
      <c r="U687" s="103" t="s">
        <v>268</v>
      </c>
      <c r="V687" s="454" t="str">
        <f>Tabela3[[#This Row],[NOVO 
PRAZO REDE]]</f>
        <v>CANCELADO</v>
      </c>
      <c r="W687" s="454">
        <f>Tabela3[[#This Row],[PRAZO
ATIVAÇÃO]]</f>
        <v>0</v>
      </c>
      <c r="X687" s="103" t="s">
        <v>500</v>
      </c>
      <c r="Y687" s="103" t="str">
        <f>IFERROR("W"&amp;WEEKNUM(Tabela3[[#This Row],[PRAZO RE REVISADO]]),"-")</f>
        <v>-</v>
      </c>
      <c r="Z687" s="103" t="str">
        <f>IFERROR("W"&amp;WEEKNUM(Tabela3[[#This Row],[PRAZO ATIVAÇÃO]]),"-")</f>
        <v>W0</v>
      </c>
      <c r="AA687" s="103">
        <v>2024</v>
      </c>
      <c r="AB687" s="103">
        <v>509238</v>
      </c>
      <c r="AC687" s="103" t="s">
        <v>592</v>
      </c>
      <c r="AD687" s="103" t="s">
        <v>1278</v>
      </c>
      <c r="AE687" s="578"/>
      <c r="AF687" s="103"/>
      <c r="AG687" s="474"/>
      <c r="AH687" s="103" t="e">
        <f>VLOOKUP(Tabela3[[#This Row],[SITE]],#REF!,8,0)</f>
        <v>#REF!</v>
      </c>
      <c r="AK687" s="103" t="str">
        <f ca="1">IF(Tabela3[[#This Row],[STATUS]]&lt;&gt;"PREVISTO","N/A",IF(Tabela3[[#This Row],[Data_RE_CONGELADA]]="REDE OK","OK",IFERROR(IF(TODAY()-Tabela3[[#This Row],[Data_RE_CONGELADA]]&gt;=0,"ATRASADO",IF(TODAY()-Tabela3[[#This Row],[Data_RE_CONGELADA]]&gt;-5,"VENCENDO",IF(TODAY()-Tabela3[[#This Row],[Data_RE_CONGELADA]]&lt;=0,"NO PRAZO"))),"N/A")))</f>
        <v>N/A</v>
      </c>
      <c r="AL687" s="454">
        <v>45582</v>
      </c>
      <c r="AM687" s="454">
        <v>45587</v>
      </c>
      <c r="AN687" s="458" t="s">
        <v>186</v>
      </c>
      <c r="AP687" s="454" t="str">
        <f>Tabela3[[#This Row],[NOVO 
PRAZO REDE]]</f>
        <v>CANCELADO</v>
      </c>
      <c r="AQ687" s="103" t="s">
        <v>688</v>
      </c>
      <c r="AR687" s="103" t="s">
        <v>576</v>
      </c>
      <c r="AS687" s="103">
        <v>0</v>
      </c>
      <c r="AU687" s="103" t="s">
        <v>579</v>
      </c>
      <c r="AV687" s="103" t="s">
        <v>580</v>
      </c>
      <c r="AW687" s="103" t="s">
        <v>580</v>
      </c>
      <c r="AX687" s="103" t="s">
        <v>581</v>
      </c>
      <c r="AY687" s="103" t="s">
        <v>580</v>
      </c>
      <c r="AZ687" s="103" t="s">
        <v>581</v>
      </c>
      <c r="BC687" s="103"/>
      <c r="BE687" s="103" t="e">
        <f>VLOOKUP(Tabela3[[#This Row],[ID OSP]],[1]Export!$R:$R,1,0)</f>
        <v>#N/A</v>
      </c>
    </row>
    <row r="688" spans="1:57" ht="15" hidden="1" customHeight="1">
      <c r="A688" s="103" t="s">
        <v>2781</v>
      </c>
      <c r="B688" s="103" t="s">
        <v>2782</v>
      </c>
      <c r="C688" s="104" t="s">
        <v>268</v>
      </c>
      <c r="D688" s="103" t="s">
        <v>42</v>
      </c>
      <c r="E688" s="454" t="s">
        <v>268</v>
      </c>
      <c r="G688" s="454" t="s">
        <v>186</v>
      </c>
      <c r="H688" s="454" t="s">
        <v>186</v>
      </c>
      <c r="I688" s="103" t="s">
        <v>42</v>
      </c>
      <c r="J688" s="103" t="s">
        <v>127</v>
      </c>
      <c r="K688" s="458" t="s">
        <v>2783</v>
      </c>
      <c r="L688" s="103" t="s">
        <v>468</v>
      </c>
      <c r="M688" s="103" t="s">
        <v>111</v>
      </c>
      <c r="N688" s="103" t="s">
        <v>2664</v>
      </c>
      <c r="O688" s="103" t="s">
        <v>137</v>
      </c>
      <c r="P688" s="103" t="s">
        <v>1174</v>
      </c>
      <c r="Q688" s="103" t="s">
        <v>1174</v>
      </c>
      <c r="R688" s="458" t="s">
        <v>186</v>
      </c>
      <c r="S688" s="503" t="s">
        <v>186</v>
      </c>
      <c r="T688" s="103" t="s">
        <v>42</v>
      </c>
      <c r="U688" s="103" t="s">
        <v>268</v>
      </c>
      <c r="V688" s="454" t="str">
        <f>Tabela3[[#This Row],[NOVO 
PRAZO REDE]]</f>
        <v>CANCELADO</v>
      </c>
      <c r="W688" s="454">
        <f>Tabela3[[#This Row],[PRAZO
ATIVAÇÃO]]</f>
        <v>0</v>
      </c>
      <c r="X688" s="103" t="s">
        <v>500</v>
      </c>
      <c r="Y688" s="103" t="str">
        <f>IFERROR("W"&amp;WEEKNUM(Tabela3[[#This Row],[PRAZO RE REVISADO]]),"-")</f>
        <v>-</v>
      </c>
      <c r="Z688" s="103" t="str">
        <f>IFERROR("W"&amp;WEEKNUM(Tabela3[[#This Row],[PRAZO ATIVAÇÃO]]),"-")</f>
        <v>W0</v>
      </c>
      <c r="AA688" s="103">
        <v>2024</v>
      </c>
      <c r="AB688" s="103">
        <v>509239</v>
      </c>
      <c r="AC688" s="103" t="s">
        <v>592</v>
      </c>
      <c r="AD688" s="103" t="s">
        <v>1278</v>
      </c>
      <c r="AE688" s="578"/>
      <c r="AF688" s="103"/>
      <c r="AG688" s="474"/>
      <c r="AH688" s="103" t="e">
        <f>VLOOKUP(Tabela3[[#This Row],[SITE]],#REF!,8,0)</f>
        <v>#REF!</v>
      </c>
      <c r="AK688" s="103" t="str">
        <f ca="1">IF(Tabela3[[#This Row],[STATUS]]&lt;&gt;"PREVISTO","N/A",IF(Tabela3[[#This Row],[Data_RE_CONGELADA]]="REDE OK","OK",IFERROR(IF(TODAY()-Tabela3[[#This Row],[Data_RE_CONGELADA]]&gt;=0,"ATRASADO",IF(TODAY()-Tabela3[[#This Row],[Data_RE_CONGELADA]]&gt;-5,"VENCENDO",IF(TODAY()-Tabela3[[#This Row],[Data_RE_CONGELADA]]&lt;=0,"NO PRAZO"))),"N/A")))</f>
        <v>N/A</v>
      </c>
      <c r="AL688" s="454">
        <v>45582</v>
      </c>
      <c r="AM688" s="454">
        <v>45587</v>
      </c>
      <c r="AN688" s="458" t="s">
        <v>186</v>
      </c>
      <c r="AP688" s="454" t="str">
        <f>Tabela3[[#This Row],[NOVO 
PRAZO REDE]]</f>
        <v>CANCELADO</v>
      </c>
      <c r="AQ688" s="103" t="s">
        <v>688</v>
      </c>
      <c r="AR688" s="103" t="s">
        <v>576</v>
      </c>
      <c r="AS688" s="103">
        <v>0</v>
      </c>
      <c r="AU688" s="103" t="s">
        <v>579</v>
      </c>
      <c r="AV688" s="103" t="s">
        <v>580</v>
      </c>
      <c r="AW688" s="103" t="s">
        <v>580</v>
      </c>
      <c r="AX688" s="103" t="s">
        <v>581</v>
      </c>
      <c r="AY688" s="103" t="s">
        <v>580</v>
      </c>
      <c r="AZ688" s="103" t="s">
        <v>581</v>
      </c>
      <c r="BC688" s="103"/>
      <c r="BE688" s="103" t="e">
        <f>VLOOKUP(Tabela3[[#This Row],[ID OSP]],[1]Export!$R:$R,1,0)</f>
        <v>#N/A</v>
      </c>
    </row>
    <row r="689" spans="1:57" ht="15" hidden="1" customHeight="1">
      <c r="A689" s="103" t="s">
        <v>2784</v>
      </c>
      <c r="B689" s="103" t="s">
        <v>2785</v>
      </c>
      <c r="C689" s="459" t="s">
        <v>137</v>
      </c>
      <c r="D689" s="103" t="s">
        <v>252</v>
      </c>
      <c r="E689" s="454" t="s">
        <v>138</v>
      </c>
      <c r="F689" s="454" t="s">
        <v>137</v>
      </c>
      <c r="G689" s="454">
        <v>45530</v>
      </c>
      <c r="H689" s="454" t="s">
        <v>186</v>
      </c>
      <c r="I689" s="103" t="s">
        <v>139</v>
      </c>
      <c r="J689" s="103" t="s">
        <v>139</v>
      </c>
      <c r="K689" s="458" t="s">
        <v>2786</v>
      </c>
      <c r="L689" s="103" t="s">
        <v>568</v>
      </c>
      <c r="M689" s="103" t="s">
        <v>470</v>
      </c>
      <c r="N689" s="103" t="s">
        <v>2071</v>
      </c>
      <c r="O689" s="103" t="s">
        <v>137</v>
      </c>
      <c r="P689" s="103" t="s">
        <v>569</v>
      </c>
      <c r="Q689" s="103" t="s">
        <v>569</v>
      </c>
      <c r="R689" s="458" t="s">
        <v>2787</v>
      </c>
      <c r="S689" s="535" t="s">
        <v>2788</v>
      </c>
      <c r="T689" s="103" t="s">
        <v>42</v>
      </c>
      <c r="U689" s="103" t="s">
        <v>137</v>
      </c>
      <c r="V689" s="454" t="str">
        <f>Tabela3[[#This Row],[NOVO 
PRAZO REDE]]</f>
        <v>REDE OK</v>
      </c>
      <c r="W689" s="454" t="str">
        <f>Tabela3[[#This Row],[PRAZO
ATIVAÇÃO]]</f>
        <v>ATIVO</v>
      </c>
      <c r="X689" s="103" t="s">
        <v>500</v>
      </c>
      <c r="Y689" s="103" t="str">
        <f>IFERROR("W"&amp;WEEKNUM(Tabela3[[#This Row],[PRAZO RE REVISADO]]),"-")</f>
        <v>-</v>
      </c>
      <c r="Z689" s="103" t="str">
        <f>IFERROR("W"&amp;WEEKNUM(Tabela3[[#This Row],[PRAZO ATIVAÇÃO]]),"-")</f>
        <v>-</v>
      </c>
      <c r="AA689" s="103">
        <v>2025</v>
      </c>
      <c r="AB689" s="103">
        <v>509276</v>
      </c>
      <c r="AC689" s="103" t="s">
        <v>572</v>
      </c>
      <c r="AD689" s="103" t="s">
        <v>137</v>
      </c>
      <c r="AE689" s="578"/>
      <c r="AF689" s="454"/>
      <c r="AG689" s="474"/>
      <c r="AH689" s="103" t="e">
        <f>VLOOKUP(Tabela3[[#This Row],[SITE]],#REF!,8,0)</f>
        <v>#REF!</v>
      </c>
      <c r="AK689" s="103" t="str">
        <f ca="1">IF(Tabela3[[#This Row],[STATUS]]&lt;&gt;"PREVISTO","N/A",IF(Tabela3[[#This Row],[Data_RE_CONGELADA]]="REDE OK","OK",IFERROR(IF(TODAY()-Tabela3[[#This Row],[Data_RE_CONGELADA]]&gt;=0,"ATRASADO",IF(TODAY()-Tabela3[[#This Row],[Data_RE_CONGELADA]]&gt;-5,"VENCENDO",IF(TODAY()-Tabela3[[#This Row],[Data_RE_CONGELADA]]&lt;=0,"NO PRAZO"))),"N/A")))</f>
        <v>N/A</v>
      </c>
      <c r="AL689" s="454" t="s">
        <v>138</v>
      </c>
      <c r="AM689" s="454">
        <v>45593</v>
      </c>
      <c r="AN689" s="458" t="s">
        <v>186</v>
      </c>
      <c r="AP689" s="103" t="s">
        <v>575</v>
      </c>
      <c r="AQ689" s="103" t="s">
        <v>611</v>
      </c>
      <c r="AR689" s="103" t="s">
        <v>576</v>
      </c>
      <c r="AS689" s="103">
        <v>0</v>
      </c>
      <c r="AT689" s="103" t="s">
        <v>2789</v>
      </c>
      <c r="AU689" s="103" t="s">
        <v>579</v>
      </c>
      <c r="AV689" s="103" t="s">
        <v>580</v>
      </c>
      <c r="AW689" s="103" t="s">
        <v>580</v>
      </c>
      <c r="AX689" s="103" t="s">
        <v>580</v>
      </c>
      <c r="AY689" s="103" t="s">
        <v>580</v>
      </c>
      <c r="AZ689" s="103" t="s">
        <v>581</v>
      </c>
      <c r="BB689" s="103" t="s">
        <v>2790</v>
      </c>
      <c r="BC689" s="453" t="s">
        <v>2791</v>
      </c>
      <c r="BE689" s="103" t="e">
        <f>VLOOKUP(Tabela3[[#This Row],[ID OSP]],[1]Export!$R:$R,1,0)</f>
        <v>#N/A</v>
      </c>
    </row>
    <row r="690" spans="1:57" ht="15" hidden="1" customHeight="1">
      <c r="A690" s="103" t="s">
        <v>2792</v>
      </c>
      <c r="B690" s="103" t="s">
        <v>2793</v>
      </c>
      <c r="C690" s="104" t="s">
        <v>268</v>
      </c>
      <c r="D690" s="103" t="s">
        <v>42</v>
      </c>
      <c r="E690" s="454" t="s">
        <v>268</v>
      </c>
      <c r="G690" s="454" t="s">
        <v>186</v>
      </c>
      <c r="H690" s="454" t="s">
        <v>186</v>
      </c>
      <c r="I690" s="103" t="s">
        <v>42</v>
      </c>
      <c r="J690" s="103" t="s">
        <v>127</v>
      </c>
      <c r="K690" s="458" t="s">
        <v>2783</v>
      </c>
      <c r="L690" s="103" t="s">
        <v>468</v>
      </c>
      <c r="M690" s="103" t="s">
        <v>111</v>
      </c>
      <c r="N690" s="103" t="s">
        <v>2664</v>
      </c>
      <c r="O690" s="103" t="s">
        <v>137</v>
      </c>
      <c r="P690" s="103" t="s">
        <v>1174</v>
      </c>
      <c r="Q690" s="103" t="s">
        <v>1174</v>
      </c>
      <c r="R690" s="458" t="s">
        <v>186</v>
      </c>
      <c r="S690" s="503" t="s">
        <v>186</v>
      </c>
      <c r="T690" s="103" t="s">
        <v>42</v>
      </c>
      <c r="U690" s="103" t="s">
        <v>268</v>
      </c>
      <c r="V690" s="454" t="str">
        <f>Tabela3[[#This Row],[NOVO 
PRAZO REDE]]</f>
        <v>CANCELADO</v>
      </c>
      <c r="W690" s="454">
        <f>Tabela3[[#This Row],[PRAZO
ATIVAÇÃO]]</f>
        <v>0</v>
      </c>
      <c r="X690" s="103" t="s">
        <v>500</v>
      </c>
      <c r="Y690" s="103" t="str">
        <f>IFERROR("W"&amp;WEEKNUM(Tabela3[[#This Row],[PRAZO RE REVISADO]]),"-")</f>
        <v>-</v>
      </c>
      <c r="Z690" s="103" t="str">
        <f>IFERROR("W"&amp;WEEKNUM(Tabela3[[#This Row],[PRAZO ATIVAÇÃO]]),"-")</f>
        <v>W0</v>
      </c>
      <c r="AA690" s="103">
        <v>2024</v>
      </c>
      <c r="AB690" s="103">
        <v>509239</v>
      </c>
      <c r="AC690" s="103" t="s">
        <v>592</v>
      </c>
      <c r="AD690" s="103" t="s">
        <v>1278</v>
      </c>
      <c r="AE690" s="578"/>
      <c r="AF690" s="103"/>
      <c r="AG690" s="474"/>
      <c r="AH690" s="103" t="e">
        <f>VLOOKUP(Tabela3[[#This Row],[SITE]],#REF!,8,0)</f>
        <v>#REF!</v>
      </c>
      <c r="AK690" s="103" t="str">
        <f ca="1">IF(Tabela3[[#This Row],[STATUS]]&lt;&gt;"PREVISTO","N/A",IF(Tabela3[[#This Row],[Data_RE_CONGELADA]]="REDE OK","OK",IFERROR(IF(TODAY()-Tabela3[[#This Row],[Data_RE_CONGELADA]]&gt;=0,"ATRASADO",IF(TODAY()-Tabela3[[#This Row],[Data_RE_CONGELADA]]&gt;-5,"VENCENDO",IF(TODAY()-Tabela3[[#This Row],[Data_RE_CONGELADA]]&lt;=0,"NO PRAZO"))),"N/A")))</f>
        <v>N/A</v>
      </c>
      <c r="AL690" s="454">
        <v>45583</v>
      </c>
      <c r="AM690" s="454">
        <v>45588</v>
      </c>
      <c r="AN690" s="458" t="s">
        <v>186</v>
      </c>
      <c r="AP690" s="454" t="str">
        <f>Tabela3[[#This Row],[NOVO 
PRAZO REDE]]</f>
        <v>CANCELADO</v>
      </c>
      <c r="AQ690" s="103" t="s">
        <v>688</v>
      </c>
      <c r="AR690" s="103" t="s">
        <v>576</v>
      </c>
      <c r="AS690" s="103">
        <v>0</v>
      </c>
      <c r="AU690" s="103" t="s">
        <v>579</v>
      </c>
      <c r="AV690" s="103" t="s">
        <v>2794</v>
      </c>
      <c r="BC690" s="103"/>
      <c r="BE690" s="103" t="e">
        <f>VLOOKUP(Tabela3[[#This Row],[ID OSP]],[1]Export!$R:$R,1,0)</f>
        <v>#N/A</v>
      </c>
    </row>
    <row r="691" spans="1:57" ht="15" hidden="1" customHeight="1">
      <c r="A691" s="103" t="s">
        <v>2795</v>
      </c>
      <c r="B691" s="103" t="s">
        <v>2796</v>
      </c>
      <c r="C691" s="104" t="s">
        <v>268</v>
      </c>
      <c r="D691" s="103" t="s">
        <v>42</v>
      </c>
      <c r="E691" s="454" t="s">
        <v>268</v>
      </c>
      <c r="G691" s="454" t="s">
        <v>186</v>
      </c>
      <c r="H691" s="454" t="s">
        <v>186</v>
      </c>
      <c r="I691" s="103" t="s">
        <v>42</v>
      </c>
      <c r="J691" s="103" t="s">
        <v>127</v>
      </c>
      <c r="K691" s="458" t="s">
        <v>2797</v>
      </c>
      <c r="L691" s="103" t="s">
        <v>468</v>
      </c>
      <c r="M691" s="103" t="s">
        <v>111</v>
      </c>
      <c r="N691" s="103" t="s">
        <v>2664</v>
      </c>
      <c r="O691" s="103" t="s">
        <v>137</v>
      </c>
      <c r="P691" s="103" t="s">
        <v>1174</v>
      </c>
      <c r="Q691" s="103" t="s">
        <v>1174</v>
      </c>
      <c r="R691" s="458" t="s">
        <v>186</v>
      </c>
      <c r="S691" s="503" t="s">
        <v>186</v>
      </c>
      <c r="T691" s="103" t="s">
        <v>42</v>
      </c>
      <c r="U691" s="103" t="s">
        <v>268</v>
      </c>
      <c r="V691" s="454" t="str">
        <f>Tabela3[[#This Row],[NOVO 
PRAZO REDE]]</f>
        <v>CANCELADO</v>
      </c>
      <c r="W691" s="454">
        <f>Tabela3[[#This Row],[PRAZO
ATIVAÇÃO]]</f>
        <v>0</v>
      </c>
      <c r="X691" s="103" t="s">
        <v>500</v>
      </c>
      <c r="Y691" s="103" t="str">
        <f>IFERROR("W"&amp;WEEKNUM(Tabela3[[#This Row],[PRAZO RE REVISADO]]),"-")</f>
        <v>-</v>
      </c>
      <c r="Z691" s="103" t="str">
        <f>IFERROR("W"&amp;WEEKNUM(Tabela3[[#This Row],[PRAZO ATIVAÇÃO]]),"-")</f>
        <v>W0</v>
      </c>
      <c r="AA691" s="103">
        <v>2024</v>
      </c>
      <c r="AB691" s="103">
        <v>509242</v>
      </c>
      <c r="AC691" s="103" t="s">
        <v>592</v>
      </c>
      <c r="AD691" s="103" t="s">
        <v>1278</v>
      </c>
      <c r="AE691" s="578"/>
      <c r="AF691" s="103"/>
      <c r="AG691" s="474"/>
      <c r="AH691" s="103" t="e">
        <f>VLOOKUP(Tabela3[[#This Row],[SITE]],#REF!,8,0)</f>
        <v>#REF!</v>
      </c>
      <c r="AK691" s="103" t="str">
        <f ca="1">IF(Tabela3[[#This Row],[STATUS]]&lt;&gt;"PREVISTO","N/A",IF(Tabela3[[#This Row],[Data_RE_CONGELADA]]="REDE OK","OK",IFERROR(IF(TODAY()-Tabela3[[#This Row],[Data_RE_CONGELADA]]&gt;=0,"ATRASADO",IF(TODAY()-Tabela3[[#This Row],[Data_RE_CONGELADA]]&gt;-5,"VENCENDO",IF(TODAY()-Tabela3[[#This Row],[Data_RE_CONGELADA]]&lt;=0,"NO PRAZO"))),"N/A")))</f>
        <v>N/A</v>
      </c>
      <c r="AL691" s="454">
        <v>45583</v>
      </c>
      <c r="AM691" s="454">
        <v>45588</v>
      </c>
      <c r="AN691" s="458" t="s">
        <v>186</v>
      </c>
      <c r="AP691" s="454" t="s">
        <v>1986</v>
      </c>
      <c r="AQ691" s="103" t="s">
        <v>688</v>
      </c>
      <c r="AR691" s="103" t="s">
        <v>576</v>
      </c>
      <c r="AS691" s="103">
        <v>1</v>
      </c>
      <c r="AU691" s="103" t="s">
        <v>579</v>
      </c>
      <c r="AV691" s="103" t="s">
        <v>580</v>
      </c>
      <c r="AW691" s="103" t="s">
        <v>580</v>
      </c>
      <c r="AX691" s="103" t="s">
        <v>580</v>
      </c>
      <c r="AY691" s="103" t="s">
        <v>580</v>
      </c>
      <c r="AZ691" s="103" t="s">
        <v>580</v>
      </c>
      <c r="BC691" s="103"/>
      <c r="BE691" s="103" t="e">
        <f>VLOOKUP(Tabela3[[#This Row],[ID OSP]],[1]Export!$R:$R,1,0)</f>
        <v>#N/A</v>
      </c>
    </row>
    <row r="692" spans="1:57" ht="15" hidden="1" customHeight="1">
      <c r="A692" s="103" t="s">
        <v>2798</v>
      </c>
      <c r="B692" s="103" t="s">
        <v>2799</v>
      </c>
      <c r="C692" s="104" t="s">
        <v>268</v>
      </c>
      <c r="D692" s="103" t="s">
        <v>42</v>
      </c>
      <c r="E692" s="454" t="s">
        <v>268</v>
      </c>
      <c r="G692" s="454" t="s">
        <v>186</v>
      </c>
      <c r="H692" s="454" t="s">
        <v>186</v>
      </c>
      <c r="I692" s="103" t="s">
        <v>42</v>
      </c>
      <c r="J692" s="103" t="s">
        <v>127</v>
      </c>
      <c r="K692" s="458" t="s">
        <v>2797</v>
      </c>
      <c r="L692" s="103" t="s">
        <v>468</v>
      </c>
      <c r="M692" s="103" t="s">
        <v>111</v>
      </c>
      <c r="N692" s="103" t="s">
        <v>2664</v>
      </c>
      <c r="O692" s="103" t="s">
        <v>137</v>
      </c>
      <c r="P692" s="103" t="s">
        <v>1174</v>
      </c>
      <c r="Q692" s="103" t="s">
        <v>1174</v>
      </c>
      <c r="R692" s="458" t="s">
        <v>186</v>
      </c>
      <c r="S692" s="503" t="s">
        <v>186</v>
      </c>
      <c r="T692" s="103" t="s">
        <v>42</v>
      </c>
      <c r="U692" s="103" t="s">
        <v>268</v>
      </c>
      <c r="V692" s="454" t="str">
        <f>Tabela3[[#This Row],[NOVO 
PRAZO REDE]]</f>
        <v>CANCELADO</v>
      </c>
      <c r="W692" s="454">
        <f>Tabela3[[#This Row],[PRAZO
ATIVAÇÃO]]</f>
        <v>0</v>
      </c>
      <c r="X692" s="103" t="s">
        <v>500</v>
      </c>
      <c r="Y692" s="103" t="str">
        <f>IFERROR("W"&amp;WEEKNUM(Tabela3[[#This Row],[PRAZO RE REVISADO]]),"-")</f>
        <v>-</v>
      </c>
      <c r="Z692" s="103" t="str">
        <f>IFERROR("W"&amp;WEEKNUM(Tabela3[[#This Row],[PRAZO ATIVAÇÃO]]),"-")</f>
        <v>W0</v>
      </c>
      <c r="AA692" s="103">
        <v>2024</v>
      </c>
      <c r="AB692" s="103">
        <v>509242</v>
      </c>
      <c r="AC692" s="103" t="s">
        <v>592</v>
      </c>
      <c r="AD692" s="103" t="s">
        <v>1278</v>
      </c>
      <c r="AE692" s="578"/>
      <c r="AF692" s="103"/>
      <c r="AG692" s="474"/>
      <c r="AH692" s="103" t="e">
        <f>VLOOKUP(Tabela3[[#This Row],[SITE]],#REF!,8,0)</f>
        <v>#REF!</v>
      </c>
      <c r="AK692" s="103" t="str">
        <f ca="1">IF(Tabela3[[#This Row],[STATUS]]&lt;&gt;"PREVISTO","N/A",IF(Tabela3[[#This Row],[Data_RE_CONGELADA]]="REDE OK","OK",IFERROR(IF(TODAY()-Tabela3[[#This Row],[Data_RE_CONGELADA]]&gt;=0,"ATRASADO",IF(TODAY()-Tabela3[[#This Row],[Data_RE_CONGELADA]]&gt;-5,"VENCENDO",IF(TODAY()-Tabela3[[#This Row],[Data_RE_CONGELADA]]&lt;=0,"NO PRAZO"))),"N/A")))</f>
        <v>N/A</v>
      </c>
      <c r="AL692" s="454">
        <v>45583</v>
      </c>
      <c r="AM692" s="454">
        <v>45588</v>
      </c>
      <c r="AN692" s="458" t="s">
        <v>186</v>
      </c>
      <c r="AP692" s="454" t="s">
        <v>1986</v>
      </c>
      <c r="AQ692" s="103" t="s">
        <v>688</v>
      </c>
      <c r="AR692" s="103" t="s">
        <v>576</v>
      </c>
      <c r="AS692" s="103">
        <v>1</v>
      </c>
      <c r="AU692" s="103" t="s">
        <v>579</v>
      </c>
      <c r="AV692" s="103" t="s">
        <v>580</v>
      </c>
      <c r="AW692" s="103" t="s">
        <v>580</v>
      </c>
      <c r="AX692" s="103" t="s">
        <v>580</v>
      </c>
      <c r="AY692" s="103" t="s">
        <v>580</v>
      </c>
      <c r="AZ692" s="103" t="s">
        <v>580</v>
      </c>
      <c r="BC692" s="103"/>
      <c r="BE692" s="103" t="e">
        <f>VLOOKUP(Tabela3[[#This Row],[ID OSP]],[1]Export!$R:$R,1,0)</f>
        <v>#N/A</v>
      </c>
    </row>
    <row r="693" spans="1:57" ht="15" hidden="1" customHeight="1">
      <c r="A693" s="103" t="s">
        <v>2800</v>
      </c>
      <c r="B693" s="103" t="s">
        <v>2801</v>
      </c>
      <c r="C693" s="104" t="s">
        <v>268</v>
      </c>
      <c r="D693" s="103" t="s">
        <v>42</v>
      </c>
      <c r="E693" s="454" t="s">
        <v>268</v>
      </c>
      <c r="G693" s="454" t="s">
        <v>186</v>
      </c>
      <c r="H693" s="454" t="s">
        <v>186</v>
      </c>
      <c r="I693" s="103" t="s">
        <v>42</v>
      </c>
      <c r="J693" s="103" t="s">
        <v>127</v>
      </c>
      <c r="K693" s="458" t="s">
        <v>2802</v>
      </c>
      <c r="L693" s="103" t="s">
        <v>468</v>
      </c>
      <c r="M693" s="103" t="s">
        <v>111</v>
      </c>
      <c r="N693" s="103" t="s">
        <v>2664</v>
      </c>
      <c r="O693" s="103" t="s">
        <v>137</v>
      </c>
      <c r="P693" s="103" t="s">
        <v>1174</v>
      </c>
      <c r="Q693" s="103" t="s">
        <v>1174</v>
      </c>
      <c r="R693" s="458" t="s">
        <v>186</v>
      </c>
      <c r="S693" s="503" t="s">
        <v>186</v>
      </c>
      <c r="T693" s="103" t="s">
        <v>42</v>
      </c>
      <c r="U693" s="103" t="s">
        <v>268</v>
      </c>
      <c r="V693" s="454" t="str">
        <f>Tabela3[[#This Row],[NOVO 
PRAZO REDE]]</f>
        <v>CANCELADO</v>
      </c>
      <c r="W693" s="454">
        <f>Tabela3[[#This Row],[PRAZO
ATIVAÇÃO]]</f>
        <v>0</v>
      </c>
      <c r="X693" s="103" t="s">
        <v>500</v>
      </c>
      <c r="Y693" s="103" t="str">
        <f>IFERROR("W"&amp;WEEKNUM(Tabela3[[#This Row],[PRAZO RE REVISADO]]),"-")</f>
        <v>-</v>
      </c>
      <c r="Z693" s="103" t="str">
        <f>IFERROR("W"&amp;WEEKNUM(Tabela3[[#This Row],[PRAZO ATIVAÇÃO]]),"-")</f>
        <v>W0</v>
      </c>
      <c r="AA693" s="103">
        <v>2024</v>
      </c>
      <c r="AB693" s="103">
        <v>509244</v>
      </c>
      <c r="AC693" s="103" t="s">
        <v>592</v>
      </c>
      <c r="AD693" s="103" t="s">
        <v>1278</v>
      </c>
      <c r="AE693" s="578"/>
      <c r="AF693" s="103"/>
      <c r="AG693" s="474"/>
      <c r="AH693" s="103" t="e">
        <f>VLOOKUP(Tabela3[[#This Row],[SITE]],#REF!,8,0)</f>
        <v>#REF!</v>
      </c>
      <c r="AK693" s="103" t="str">
        <f ca="1">IF(Tabela3[[#This Row],[STATUS]]&lt;&gt;"PREVISTO","N/A",IF(Tabela3[[#This Row],[Data_RE_CONGELADA]]="REDE OK","OK",IFERROR(IF(TODAY()-Tabela3[[#This Row],[Data_RE_CONGELADA]]&gt;=0,"ATRASADO",IF(TODAY()-Tabela3[[#This Row],[Data_RE_CONGELADA]]&gt;-5,"VENCENDO",IF(TODAY()-Tabela3[[#This Row],[Data_RE_CONGELADA]]&lt;=0,"NO PRAZO"))),"N/A")))</f>
        <v>N/A</v>
      </c>
      <c r="AL693" s="454">
        <v>45583</v>
      </c>
      <c r="AM693" s="454">
        <v>45588</v>
      </c>
      <c r="AN693" s="458" t="s">
        <v>186</v>
      </c>
      <c r="AP693" s="454" t="str">
        <f>Tabela3[[#This Row],[NOVO 
PRAZO REDE]]</f>
        <v>CANCELADO</v>
      </c>
      <c r="AQ693" s="103" t="s">
        <v>688</v>
      </c>
      <c r="AR693" s="103" t="s">
        <v>576</v>
      </c>
      <c r="AS693" s="103">
        <v>0</v>
      </c>
      <c r="AU693" s="103" t="s">
        <v>579</v>
      </c>
      <c r="AV693" s="103" t="s">
        <v>580</v>
      </c>
      <c r="AW693" s="103" t="s">
        <v>580</v>
      </c>
      <c r="AX693" s="103" t="s">
        <v>580</v>
      </c>
      <c r="AY693" s="103" t="s">
        <v>580</v>
      </c>
      <c r="AZ693" s="103" t="s">
        <v>580</v>
      </c>
      <c r="BC693" s="103"/>
      <c r="BE693" s="103" t="e">
        <f>VLOOKUP(Tabela3[[#This Row],[ID OSP]],[1]Export!$R:$R,1,0)</f>
        <v>#N/A</v>
      </c>
    </row>
    <row r="694" spans="1:57" ht="15" hidden="1" customHeight="1">
      <c r="A694" s="103" t="s">
        <v>2426</v>
      </c>
      <c r="B694" s="103" t="s">
        <v>2803</v>
      </c>
      <c r="C694" s="538" t="s">
        <v>137</v>
      </c>
      <c r="D694" s="454" t="s">
        <v>252</v>
      </c>
      <c r="E694" s="454" t="s">
        <v>138</v>
      </c>
      <c r="F694" s="454" t="s">
        <v>137</v>
      </c>
      <c r="G694" s="454">
        <v>45859</v>
      </c>
      <c r="H694" s="454" t="s">
        <v>186</v>
      </c>
      <c r="I694" s="463" t="s">
        <v>139</v>
      </c>
      <c r="J694" s="463" t="s">
        <v>139</v>
      </c>
      <c r="K694" s="458" t="s">
        <v>2804</v>
      </c>
      <c r="L694" s="103" t="s">
        <v>568</v>
      </c>
      <c r="M694" s="103" t="s">
        <v>472</v>
      </c>
      <c r="N694" s="103" t="s">
        <v>236</v>
      </c>
      <c r="O694" s="103" t="s">
        <v>186</v>
      </c>
      <c r="P694" s="103" t="s">
        <v>639</v>
      </c>
      <c r="Q694" s="103" t="s">
        <v>639</v>
      </c>
      <c r="S694" s="455" t="s">
        <v>2805</v>
      </c>
      <c r="T694" s="103" t="s">
        <v>42</v>
      </c>
      <c r="U694" s="103" t="s">
        <v>137</v>
      </c>
      <c r="V694" s="454" t="str">
        <f>Tabela3[[#This Row],[NOVO 
PRAZO REDE]]</f>
        <v>REDE OK</v>
      </c>
      <c r="W694" s="454" t="str">
        <f>Tabela3[[#This Row],[PRAZO
ATIVAÇÃO]]</f>
        <v>ATIVO</v>
      </c>
      <c r="X694" s="103" t="s">
        <v>808</v>
      </c>
      <c r="Y694" s="103" t="str">
        <f>IFERROR("W"&amp;WEEKNUM(Tabela3[[#This Row],[PRAZO RE REVISADO]]),"-")</f>
        <v>-</v>
      </c>
      <c r="Z694" s="103" t="str">
        <f>IFERROR("W"&amp;WEEKNUM(Tabela3[[#This Row],[PRAZO ATIVAÇÃO]]),"-")</f>
        <v>-</v>
      </c>
      <c r="AA694" s="103">
        <v>2025</v>
      </c>
      <c r="AB694" s="103">
        <v>564940</v>
      </c>
      <c r="AC694" s="454" t="s">
        <v>572</v>
      </c>
      <c r="AD694" s="103" t="s">
        <v>137</v>
      </c>
      <c r="AE694" s="578"/>
      <c r="AF694" s="103"/>
      <c r="AG694" s="474"/>
      <c r="AH694" s="103"/>
      <c r="AK694" s="103" t="s">
        <v>575</v>
      </c>
      <c r="AL694" s="454" t="str">
        <f>Tabela3[[#This Row],[NOVO 
PRAZO REDE]]</f>
        <v>REDE OK</v>
      </c>
      <c r="AM694" s="454" t="str">
        <f>Tabela3[[#This Row],[PRAZO
ATIVAÇÃO]]</f>
        <v>ATIVO</v>
      </c>
      <c r="AN694" s="458"/>
      <c r="AO694" s="459"/>
      <c r="AP694" s="454" t="s">
        <v>2767</v>
      </c>
      <c r="AQ694" s="103" t="s">
        <v>2806</v>
      </c>
      <c r="AR694" s="103" t="s">
        <v>576</v>
      </c>
      <c r="AS694" s="103" t="s">
        <v>577</v>
      </c>
      <c r="AT694" s="103" t="s">
        <v>2807</v>
      </c>
      <c r="AU694" s="103" t="s">
        <v>648</v>
      </c>
      <c r="AV694" s="103" t="s">
        <v>580</v>
      </c>
      <c r="AW694" s="103" t="s">
        <v>580</v>
      </c>
      <c r="AX694" s="103" t="s">
        <v>580</v>
      </c>
      <c r="AY694" s="103" t="s">
        <v>580</v>
      </c>
      <c r="AZ694" s="103" t="s">
        <v>580</v>
      </c>
      <c r="BA694" s="103" t="s">
        <v>580</v>
      </c>
      <c r="BB694" s="103" t="s">
        <v>4</v>
      </c>
      <c r="BC694" s="103"/>
      <c r="BE694" s="103" t="e">
        <f>VLOOKUP(Tabela3[[#This Row],[ID OSP]],[1]Export!$R:$R,1,0)</f>
        <v>#N/A</v>
      </c>
    </row>
    <row r="695" spans="1:57" ht="15" hidden="1" customHeight="1">
      <c r="A695" s="103" t="s">
        <v>275</v>
      </c>
      <c r="B695" s="103" t="s">
        <v>375</v>
      </c>
      <c r="C695" s="458" t="s">
        <v>137</v>
      </c>
      <c r="D695" s="454" t="s">
        <v>42</v>
      </c>
      <c r="E695" s="454" t="s">
        <v>138</v>
      </c>
      <c r="F695" s="454" t="s">
        <v>137</v>
      </c>
      <c r="G695" s="454" t="s">
        <v>186</v>
      </c>
      <c r="H695" s="454" t="s">
        <v>186</v>
      </c>
      <c r="I695" s="463" t="s">
        <v>139</v>
      </c>
      <c r="J695" s="463" t="s">
        <v>139</v>
      </c>
      <c r="K695" s="458" t="s">
        <v>276</v>
      </c>
      <c r="L695" s="103" t="s">
        <v>568</v>
      </c>
      <c r="M695" s="103" t="s">
        <v>215</v>
      </c>
      <c r="N695" s="103" t="s">
        <v>215</v>
      </c>
      <c r="O695" s="103" t="s">
        <v>186</v>
      </c>
      <c r="P695" s="103" t="s">
        <v>639</v>
      </c>
      <c r="Q695" s="103" t="s">
        <v>639</v>
      </c>
      <c r="R695" s="468" t="s">
        <v>2808</v>
      </c>
      <c r="S695" s="460" t="s">
        <v>186</v>
      </c>
      <c r="T695" s="103" t="s">
        <v>42</v>
      </c>
      <c r="U695" s="103" t="s">
        <v>137</v>
      </c>
      <c r="V695" s="454" t="str">
        <f>Tabela3[[#This Row],[NOVO 
PRAZO REDE]]</f>
        <v>REDE OK</v>
      </c>
      <c r="W695" s="454" t="str">
        <f>Tabela3[[#This Row],[PRAZO
ATIVAÇÃO]]</f>
        <v>ATIVO</v>
      </c>
      <c r="X695" s="103" t="s">
        <v>684</v>
      </c>
      <c r="Y695" s="103" t="str">
        <f>IFERROR("W"&amp;WEEKNUM(Tabela3[[#This Row],[PRAZO RE REVISADO]]),"-")</f>
        <v>-</v>
      </c>
      <c r="Z695" s="103" t="str">
        <f>IFERROR("W"&amp;WEEKNUM(Tabela3[[#This Row],[PRAZO ATIVAÇÃO]]),"-")</f>
        <v>-</v>
      </c>
      <c r="AA695" s="103">
        <v>2025</v>
      </c>
      <c r="AB695" s="103">
        <v>523454</v>
      </c>
      <c r="AC695" s="454" t="s">
        <v>572</v>
      </c>
      <c r="AD695" s="103" t="s">
        <v>137</v>
      </c>
      <c r="AE695" s="578"/>
      <c r="AF695" s="103"/>
      <c r="AG695" s="474"/>
      <c r="AH695" s="103"/>
      <c r="AK695" s="103" t="str">
        <f ca="1">IF(Tabela3[[#This Row],[STATUS]]&lt;&gt;"PREVISTO","N/A",IF(Tabela3[[#This Row],[Data_RE_CONGELADA]]="REDE OK","OK",IFERROR(IF(TODAY()-Tabela3[[#This Row],[Data_RE_CONGELADA]]&gt;=0,"ATRASADO",IF(TODAY()-Tabela3[[#This Row],[Data_RE_CONGELADA]]&gt;-5,"VENCENDO",IF(TODAY()-Tabela3[[#This Row],[Data_RE_CONGELADA]]&lt;=0,"NO PRAZO"))),"N/A")))</f>
        <v>N/A</v>
      </c>
      <c r="AL695" s="454">
        <v>45833</v>
      </c>
      <c r="AM695" s="103" t="s">
        <v>2809</v>
      </c>
      <c r="AN695" s="458"/>
      <c r="AO695" s="459"/>
      <c r="AP695" s="103" t="s">
        <v>2809</v>
      </c>
      <c r="AQ695" s="103" t="s">
        <v>688</v>
      </c>
      <c r="AR695" s="103" t="s">
        <v>576</v>
      </c>
      <c r="AS695" s="103" t="s">
        <v>577</v>
      </c>
      <c r="AT695" s="103" t="s">
        <v>2810</v>
      </c>
      <c r="AU695" s="103" t="s">
        <v>648</v>
      </c>
      <c r="AV695" s="103" t="s">
        <v>580</v>
      </c>
      <c r="AW695" s="103" t="s">
        <v>580</v>
      </c>
      <c r="AX695" s="103" t="s">
        <v>580</v>
      </c>
      <c r="AY695" s="103" t="s">
        <v>580</v>
      </c>
      <c r="AZ695" s="103" t="s">
        <v>580</v>
      </c>
      <c r="BA695" s="103" t="s">
        <v>580</v>
      </c>
      <c r="BB695" s="103" t="s">
        <v>4</v>
      </c>
      <c r="BC695" s="103"/>
      <c r="BE695" s="103" t="e">
        <f>VLOOKUP(Tabela3[[#This Row],[ID OSP]],[1]Export!$R:$R,1,0)</f>
        <v>#N/A</v>
      </c>
    </row>
    <row r="696" spans="1:57" ht="15" hidden="1" customHeight="1">
      <c r="A696" s="103" t="s">
        <v>2811</v>
      </c>
      <c r="B696" s="103" t="s">
        <v>2812</v>
      </c>
      <c r="C696" s="104" t="s">
        <v>268</v>
      </c>
      <c r="D696" s="103" t="s">
        <v>42</v>
      </c>
      <c r="E696" s="454" t="s">
        <v>268</v>
      </c>
      <c r="G696" s="454" t="s">
        <v>186</v>
      </c>
      <c r="H696" s="454" t="s">
        <v>186</v>
      </c>
      <c r="I696" s="103" t="s">
        <v>42</v>
      </c>
      <c r="J696" s="103" t="s">
        <v>127</v>
      </c>
      <c r="K696" s="458" t="s">
        <v>2802</v>
      </c>
      <c r="L696" s="103" t="s">
        <v>468</v>
      </c>
      <c r="M696" s="103" t="s">
        <v>111</v>
      </c>
      <c r="N696" s="103" t="s">
        <v>2664</v>
      </c>
      <c r="O696" s="103" t="s">
        <v>137</v>
      </c>
      <c r="P696" s="103" t="s">
        <v>1174</v>
      </c>
      <c r="Q696" s="103" t="s">
        <v>1174</v>
      </c>
      <c r="R696" s="458" t="s">
        <v>186</v>
      </c>
      <c r="S696" s="503" t="s">
        <v>186</v>
      </c>
      <c r="T696" s="103" t="s">
        <v>42</v>
      </c>
      <c r="U696" s="103" t="s">
        <v>268</v>
      </c>
      <c r="V696" s="454" t="str">
        <f>Tabela3[[#This Row],[NOVO 
PRAZO REDE]]</f>
        <v>CANCELADO</v>
      </c>
      <c r="W696" s="454">
        <f>Tabela3[[#This Row],[PRAZO
ATIVAÇÃO]]</f>
        <v>0</v>
      </c>
      <c r="X696" s="103" t="s">
        <v>500</v>
      </c>
      <c r="Y696" s="103" t="str">
        <f>IFERROR("W"&amp;WEEKNUM(Tabela3[[#This Row],[PRAZO RE REVISADO]]),"-")</f>
        <v>-</v>
      </c>
      <c r="Z696" s="103" t="str">
        <f>IFERROR("W"&amp;WEEKNUM(Tabela3[[#This Row],[PRAZO ATIVAÇÃO]]),"-")</f>
        <v>W0</v>
      </c>
      <c r="AA696" s="103">
        <v>2024</v>
      </c>
      <c r="AB696" s="103">
        <v>509244</v>
      </c>
      <c r="AC696" s="103" t="s">
        <v>592</v>
      </c>
      <c r="AD696" s="103" t="s">
        <v>1278</v>
      </c>
      <c r="AE696" s="578"/>
      <c r="AF696" s="103"/>
      <c r="AG696" s="474"/>
      <c r="AH696" s="103" t="e">
        <f>VLOOKUP(Tabela3[[#This Row],[SITE]],#REF!,8,0)</f>
        <v>#REF!</v>
      </c>
      <c r="AK696" s="103" t="str">
        <f ca="1">IF(Tabela3[[#This Row],[STATUS]]&lt;&gt;"PREVISTO","N/A",IF(Tabela3[[#This Row],[Data_RE_CONGELADA]]="REDE OK","OK",IFERROR(IF(TODAY()-Tabela3[[#This Row],[Data_RE_CONGELADA]]&gt;=0,"ATRASADO",IF(TODAY()-Tabela3[[#This Row],[Data_RE_CONGELADA]]&gt;-5,"VENCENDO",IF(TODAY()-Tabela3[[#This Row],[Data_RE_CONGELADA]]&lt;=0,"NO PRAZO"))),"N/A")))</f>
        <v>N/A</v>
      </c>
      <c r="AL696" s="454">
        <v>45583</v>
      </c>
      <c r="AM696" s="454">
        <v>45588</v>
      </c>
      <c r="AN696" s="458" t="s">
        <v>186</v>
      </c>
      <c r="AP696" s="454" t="str">
        <f>Tabela3[[#This Row],[NOVO 
PRAZO REDE]]</f>
        <v>CANCELADO</v>
      </c>
      <c r="AQ696" s="103" t="s">
        <v>688</v>
      </c>
      <c r="AR696" s="103" t="s">
        <v>576</v>
      </c>
      <c r="AS696" s="103">
        <v>0</v>
      </c>
      <c r="AU696" s="103" t="s">
        <v>579</v>
      </c>
      <c r="AV696" s="103" t="s">
        <v>580</v>
      </c>
      <c r="AW696" s="103" t="s">
        <v>580</v>
      </c>
      <c r="AX696" s="103" t="s">
        <v>580</v>
      </c>
      <c r="AY696" s="103" t="s">
        <v>580</v>
      </c>
      <c r="AZ696" s="103" t="s">
        <v>581</v>
      </c>
      <c r="BA696" s="103" t="s">
        <v>42</v>
      </c>
      <c r="BC696" s="103"/>
      <c r="BE696" s="103" t="e">
        <f>VLOOKUP(Tabela3[[#This Row],[ID OSP]],[1]Export!$R:$R,1,0)</f>
        <v>#N/A</v>
      </c>
    </row>
    <row r="697" spans="1:57" ht="15" hidden="1" customHeight="1">
      <c r="A697" s="103" t="s">
        <v>2813</v>
      </c>
      <c r="B697" s="103" t="s">
        <v>399</v>
      </c>
      <c r="C697" s="104" t="s">
        <v>912</v>
      </c>
      <c r="D697" s="454" t="s">
        <v>566</v>
      </c>
      <c r="E697" s="454" t="s">
        <v>138</v>
      </c>
      <c r="F697" s="454" t="s">
        <v>137</v>
      </c>
      <c r="G697" s="454">
        <v>45859</v>
      </c>
      <c r="H697" s="454" t="s">
        <v>186</v>
      </c>
      <c r="I697" s="463" t="s">
        <v>139</v>
      </c>
      <c r="J697" s="463" t="s">
        <v>139</v>
      </c>
      <c r="K697" s="104" t="s">
        <v>2814</v>
      </c>
      <c r="L697" s="103" t="s">
        <v>568</v>
      </c>
      <c r="M697" s="103" t="s">
        <v>215</v>
      </c>
      <c r="N697" s="103" t="s">
        <v>227</v>
      </c>
      <c r="O697" s="103" t="s">
        <v>186</v>
      </c>
      <c r="P697" s="103" t="s">
        <v>639</v>
      </c>
      <c r="Q697" s="103" t="s">
        <v>639</v>
      </c>
      <c r="S697" s="573" t="s">
        <v>2815</v>
      </c>
      <c r="T697" s="103" t="s">
        <v>42</v>
      </c>
      <c r="U697" s="103" t="s">
        <v>137</v>
      </c>
      <c r="V697" s="454" t="str">
        <f>Tabela3[[#This Row],[NOVO 
PRAZO REDE]]</f>
        <v>REDE OK</v>
      </c>
      <c r="W697" s="454" t="str">
        <f>Tabela3[[#This Row],[PRAZO
ATIVAÇÃO]]</f>
        <v>ATIVO</v>
      </c>
      <c r="X697" s="103" t="s">
        <v>808</v>
      </c>
      <c r="Y697" s="103" t="str">
        <f>IFERROR("W"&amp;WEEKNUM(Tabela3[[#This Row],[PRAZO RE REVISADO]]),"-")</f>
        <v>-</v>
      </c>
      <c r="Z697" s="103" t="str">
        <f>IFERROR("W"&amp;WEEKNUM(Tabela3[[#This Row],[PRAZO ATIVAÇÃO]]),"-")</f>
        <v>-</v>
      </c>
      <c r="AA697" s="103">
        <v>2025</v>
      </c>
      <c r="AB697" s="103">
        <v>566297</v>
      </c>
      <c r="AC697" s="454" t="s">
        <v>572</v>
      </c>
      <c r="AD697" s="103" t="s">
        <v>137</v>
      </c>
      <c r="AE697" s="578">
        <v>46053</v>
      </c>
      <c r="AF697" s="454"/>
      <c r="AG697" s="474">
        <v>0</v>
      </c>
      <c r="AH697" s="467" t="s">
        <v>2816</v>
      </c>
      <c r="AI697" s="454">
        <v>46053</v>
      </c>
      <c r="AJ697" s="466"/>
      <c r="AK697" s="103" t="s">
        <v>575</v>
      </c>
      <c r="AL697" s="454">
        <v>45833</v>
      </c>
      <c r="AM697" s="454"/>
      <c r="AN697" s="458"/>
      <c r="AO697" s="459"/>
      <c r="AP697" s="454" t="s">
        <v>2767</v>
      </c>
      <c r="AQ697" s="103" t="s">
        <v>2806</v>
      </c>
      <c r="AR697" s="103" t="s">
        <v>576</v>
      </c>
      <c r="AS697" s="103" t="s">
        <v>577</v>
      </c>
      <c r="AT697" s="103" t="s">
        <v>2817</v>
      </c>
      <c r="AU697" s="103" t="s">
        <v>648</v>
      </c>
      <c r="AV697" s="103" t="s">
        <v>580</v>
      </c>
      <c r="AW697" s="103" t="s">
        <v>580</v>
      </c>
      <c r="AX697" s="103" t="s">
        <v>580</v>
      </c>
      <c r="AY697" s="103" t="s">
        <v>580</v>
      </c>
      <c r="AZ697" s="103" t="s">
        <v>580</v>
      </c>
      <c r="BA697" s="103" t="s">
        <v>580</v>
      </c>
      <c r="BB697" s="103" t="s">
        <v>4</v>
      </c>
      <c r="BC697" s="103"/>
      <c r="BE697" s="103" t="e">
        <f>VLOOKUP(Tabela3[[#This Row],[ID OSP]],[1]Export!$R:$R,1,0)</f>
        <v>#N/A</v>
      </c>
    </row>
    <row r="698" spans="1:57" ht="15" hidden="1" customHeight="1">
      <c r="A698" s="469" t="s">
        <v>2818</v>
      </c>
      <c r="B698" s="103" t="s">
        <v>2819</v>
      </c>
      <c r="C698" s="104" t="s">
        <v>509</v>
      </c>
      <c r="D698" s="456" t="s">
        <v>42</v>
      </c>
      <c r="E698" s="454">
        <v>46052</v>
      </c>
      <c r="F698" s="454">
        <f>Tabela3[[#This Row],[NOVO 
PRAZO REDE]]+2</f>
        <v>46054</v>
      </c>
      <c r="G698" s="454" t="s">
        <v>186</v>
      </c>
      <c r="H698" s="454" t="s">
        <v>186</v>
      </c>
      <c r="I698" s="103" t="s">
        <v>139</v>
      </c>
      <c r="J698" s="103" t="s">
        <v>139</v>
      </c>
      <c r="K698" s="458" t="s">
        <v>2820</v>
      </c>
      <c r="L698" s="103" t="s">
        <v>446</v>
      </c>
      <c r="M698" s="103" t="s">
        <v>454</v>
      </c>
      <c r="N698" s="103" t="s">
        <v>454</v>
      </c>
      <c r="O698" s="103" t="s">
        <v>588</v>
      </c>
      <c r="P698" s="103" t="s">
        <v>934</v>
      </c>
      <c r="Q698" s="103" t="s">
        <v>589</v>
      </c>
      <c r="R698" s="468" t="s">
        <v>2821</v>
      </c>
      <c r="S698" s="503" t="s">
        <v>186</v>
      </c>
      <c r="T698" s="103" t="s">
        <v>42</v>
      </c>
      <c r="U698" s="103" t="s">
        <v>591</v>
      </c>
      <c r="V698" s="454">
        <f>Tabela3[[#This Row],[NOVO 
PRAZO REDE]]</f>
        <v>46052</v>
      </c>
      <c r="W698" s="454">
        <f>Tabela3[[#This Row],[PRAZO
ATIVAÇÃO]]</f>
        <v>46054</v>
      </c>
      <c r="X698" s="103" t="s">
        <v>808</v>
      </c>
      <c r="Y698" s="103" t="str">
        <f>IFERROR("W"&amp;WEEKNUM(Tabela3[[#This Row],[PRAZO RE REVISADO]]),"-")</f>
        <v>W5</v>
      </c>
      <c r="Z698" s="103" t="str">
        <f>IFERROR("W"&amp;WEEKNUM(Tabela3[[#This Row],[PRAZO ATIVAÇÃO]]),"-")</f>
        <v>W6</v>
      </c>
      <c r="AA698" s="103">
        <v>2024</v>
      </c>
      <c r="AB698" s="103">
        <v>589244</v>
      </c>
      <c r="AC698" s="103" t="s">
        <v>592</v>
      </c>
      <c r="AD698" s="103" t="s">
        <v>593</v>
      </c>
      <c r="AE698" s="578"/>
      <c r="AF698" s="103"/>
      <c r="AG698" s="474"/>
      <c r="AH698" s="103"/>
      <c r="AK698" s="103" t="str">
        <f ca="1">IF(Tabela3[[#This Row],[STATUS]]&lt;&gt;"PREVISTO","N/A",IF(Tabela3[[#This Row],[Data_RE_CONGELADA]]="REDE OK","OK",IFERROR(IF(TODAY()-Tabela3[[#This Row],[Data_RE_CONGELADA]]&gt;=0,"ATRASADO",IF(TODAY()-Tabela3[[#This Row],[Data_RE_CONGELADA]]&gt;-5,"VENCENDO",IF(TODAY()-Tabela3[[#This Row],[Data_RE_CONGELADA]]&lt;=0,"NO PRAZO"))),"N/A")))</f>
        <v>N/A</v>
      </c>
      <c r="AL698" s="454" t="s">
        <v>643</v>
      </c>
      <c r="AM698" s="454" t="s">
        <v>801</v>
      </c>
      <c r="AN698" s="458" t="s">
        <v>959</v>
      </c>
      <c r="AO698" s="458" t="s">
        <v>186</v>
      </c>
      <c r="AP698" s="103" t="s">
        <v>643</v>
      </c>
      <c r="AQ698" s="103" t="s">
        <v>802</v>
      </c>
      <c r="AR698" s="103" t="s">
        <v>643</v>
      </c>
      <c r="AS698" s="103">
        <v>0</v>
      </c>
      <c r="AU698" s="103" t="s">
        <v>604</v>
      </c>
      <c r="BC698" s="103"/>
      <c r="BE698" s="103" t="e">
        <f>VLOOKUP(Tabela3[[#This Row],[ID OSP]],[1]Export!$R:$R,1,0)</f>
        <v>#N/A</v>
      </c>
    </row>
    <row r="699" spans="1:57" ht="15" hidden="1" customHeight="1">
      <c r="A699" s="103" t="s">
        <v>2822</v>
      </c>
      <c r="B699" s="103" t="s">
        <v>2823</v>
      </c>
      <c r="C699" s="104" t="s">
        <v>268</v>
      </c>
      <c r="D699" s="103" t="s">
        <v>42</v>
      </c>
      <c r="E699" s="454" t="s">
        <v>268</v>
      </c>
      <c r="F699" s="454" t="s">
        <v>268</v>
      </c>
      <c r="G699" s="454" t="s">
        <v>186</v>
      </c>
      <c r="H699" s="454" t="s">
        <v>186</v>
      </c>
      <c r="I699" s="103" t="s">
        <v>139</v>
      </c>
      <c r="J699" s="103" t="s">
        <v>139</v>
      </c>
      <c r="K699" s="458" t="s">
        <v>2824</v>
      </c>
      <c r="L699" s="103" t="s">
        <v>468</v>
      </c>
      <c r="M699" s="103" t="s">
        <v>111</v>
      </c>
      <c r="N699" s="103" t="s">
        <v>2340</v>
      </c>
      <c r="O699" s="103" t="s">
        <v>137</v>
      </c>
      <c r="P699" s="103" t="s">
        <v>1174</v>
      </c>
      <c r="Q699" s="103" t="s">
        <v>1174</v>
      </c>
      <c r="R699" s="458" t="s">
        <v>186</v>
      </c>
      <c r="S699" s="503" t="s">
        <v>186</v>
      </c>
      <c r="T699" s="103" t="s">
        <v>42</v>
      </c>
      <c r="U699" s="103" t="s">
        <v>268</v>
      </c>
      <c r="V699" s="454" t="str">
        <f>Tabela3[[#This Row],[NOVO 
PRAZO REDE]]</f>
        <v>CANCELADO</v>
      </c>
      <c r="W699" s="454" t="str">
        <f>Tabela3[[#This Row],[PRAZO
ATIVAÇÃO]]</f>
        <v>CANCELADO</v>
      </c>
      <c r="X699" s="103" t="s">
        <v>500</v>
      </c>
      <c r="Y699" s="103" t="str">
        <f>IFERROR("W"&amp;WEEKNUM(Tabela3[[#This Row],[PRAZO RE REVISADO]]),"-")</f>
        <v>-</v>
      </c>
      <c r="Z699" s="103" t="str">
        <f>IFERROR("W"&amp;WEEKNUM(Tabela3[[#This Row],[PRAZO ATIVAÇÃO]]),"-")</f>
        <v>-</v>
      </c>
      <c r="AA699" s="103">
        <v>2024</v>
      </c>
      <c r="AB699" s="103">
        <v>509252</v>
      </c>
      <c r="AC699" s="103" t="s">
        <v>572</v>
      </c>
      <c r="AD699" s="103" t="s">
        <v>1278</v>
      </c>
      <c r="AE699" s="578"/>
      <c r="AF699" s="103"/>
      <c r="AG699" s="474"/>
      <c r="AH699" s="103" t="e">
        <f>VLOOKUP(Tabela3[[#This Row],[SITE]],#REF!,8,0)</f>
        <v>#REF!</v>
      </c>
      <c r="AK699" s="103" t="str">
        <f ca="1">IF(Tabela3[[#This Row],[STATUS]]&lt;&gt;"PREVISTO","N/A",IF(Tabela3[[#This Row],[Data_RE_CONGELADA]]="REDE OK","OK",IFERROR(IF(TODAY()-Tabela3[[#This Row],[Data_RE_CONGELADA]]&gt;=0,"ATRASADO",IF(TODAY()-Tabela3[[#This Row],[Data_RE_CONGELADA]]&gt;-5,"VENCENDO",IF(TODAY()-Tabela3[[#This Row],[Data_RE_CONGELADA]]&lt;=0,"NO PRAZO"))),"N/A")))</f>
        <v>N/A</v>
      </c>
      <c r="AL699" s="454">
        <v>45586</v>
      </c>
      <c r="AM699" s="454">
        <v>45591</v>
      </c>
      <c r="AN699" s="458" t="s">
        <v>186</v>
      </c>
      <c r="AP699" s="454" t="str">
        <f>Tabela3[[#This Row],[NOVO 
PRAZO REDE]]</f>
        <v>CANCELADO</v>
      </c>
      <c r="AQ699" s="103" t="s">
        <v>688</v>
      </c>
      <c r="AR699" s="103" t="s">
        <v>576</v>
      </c>
      <c r="AS699" s="103">
        <v>1</v>
      </c>
      <c r="AU699" s="103" t="s">
        <v>579</v>
      </c>
      <c r="AV699" s="103" t="s">
        <v>2794</v>
      </c>
      <c r="BC699" s="103"/>
      <c r="BE699" s="103" t="e">
        <f>VLOOKUP(Tabela3[[#This Row],[ID OSP]],[1]Export!$R:$R,1,0)</f>
        <v>#N/A</v>
      </c>
    </row>
    <row r="700" spans="1:57" ht="15" hidden="1" customHeight="1">
      <c r="A700" s="103" t="s">
        <v>2825</v>
      </c>
      <c r="B700" s="103" t="s">
        <v>2826</v>
      </c>
      <c r="C700" s="104" t="s">
        <v>137</v>
      </c>
      <c r="D700" s="456" t="s">
        <v>252</v>
      </c>
      <c r="E700" s="454" t="s">
        <v>138</v>
      </c>
      <c r="F700" s="454" t="s">
        <v>137</v>
      </c>
      <c r="G700" s="454">
        <v>45877</v>
      </c>
      <c r="H700" s="454">
        <v>45999</v>
      </c>
      <c r="I700" s="103" t="s">
        <v>139</v>
      </c>
      <c r="J700" s="103" t="s">
        <v>139</v>
      </c>
      <c r="K700" s="458" t="s">
        <v>2759</v>
      </c>
      <c r="L700" s="103" t="s">
        <v>446</v>
      </c>
      <c r="M700" s="103" t="s">
        <v>454</v>
      </c>
      <c r="N700" s="103" t="s">
        <v>2760</v>
      </c>
      <c r="O700" s="103" t="s">
        <v>616</v>
      </c>
      <c r="P700" s="103" t="s">
        <v>934</v>
      </c>
      <c r="Q700" s="103" t="s">
        <v>589</v>
      </c>
      <c r="R700" s="458" t="s">
        <v>2761</v>
      </c>
      <c r="S700" s="503"/>
      <c r="T700" s="103" t="s">
        <v>42</v>
      </c>
      <c r="U700" s="103" t="s">
        <v>137</v>
      </c>
      <c r="V700" s="454" t="str">
        <f>Tabela3[[#This Row],[NOVO 
PRAZO REDE]]</f>
        <v>REDE OK</v>
      </c>
      <c r="W700" s="454" t="str">
        <f>Tabela3[[#This Row],[PRAZO
ATIVAÇÃO]]</f>
        <v>ATIVO</v>
      </c>
      <c r="X700" s="103" t="s">
        <v>500</v>
      </c>
      <c r="Y700" s="103" t="str">
        <f>IFERROR("W"&amp;WEEKNUM(Tabela3[[#This Row],[PRAZO RE REVISADO]]),"-")</f>
        <v>-</v>
      </c>
      <c r="Z700" s="103" t="str">
        <f>IFERROR("W"&amp;WEEKNUM(Tabela3[[#This Row],[PRAZO ATIVAÇÃO]]),"-")</f>
        <v>-</v>
      </c>
      <c r="AA700" s="103">
        <v>2024</v>
      </c>
      <c r="AB700" s="103">
        <v>512360</v>
      </c>
      <c r="AC700" s="103" t="s">
        <v>592</v>
      </c>
      <c r="AD700" s="103" t="s">
        <v>137</v>
      </c>
      <c r="AE700" s="578"/>
      <c r="AF700" s="103"/>
      <c r="AG700" s="474"/>
      <c r="AH700" s="103"/>
      <c r="AK700" s="103" t="str">
        <f ca="1">IF(Tabela3[[#This Row],[STATUS]]&lt;&gt;"PREVISTO","N/A",IF(Tabela3[[#This Row],[Data_RE_CONGELADA]]="REDE OK","OK",IFERROR(IF(TODAY()-Tabela3[[#This Row],[Data_RE_CONGELADA]]&gt;=0,"ATRASADO",IF(TODAY()-Tabela3[[#This Row],[Data_RE_CONGELADA]]&gt;-5,"VENCENDO",IF(TODAY()-Tabela3[[#This Row],[Data_RE_CONGELADA]]&lt;=0,"NO PRAZO"))),"N/A")))</f>
        <v>N/A</v>
      </c>
      <c r="AL700" s="454" t="s">
        <v>1985</v>
      </c>
      <c r="AM700" s="454" t="s">
        <v>618</v>
      </c>
      <c r="AN700" s="458" t="s">
        <v>2557</v>
      </c>
      <c r="AO700" s="458" t="s">
        <v>2827</v>
      </c>
      <c r="AP700" s="103" t="s">
        <v>1985</v>
      </c>
      <c r="AQ700" s="103" t="s">
        <v>802</v>
      </c>
      <c r="AR700" s="103" t="s">
        <v>1985</v>
      </c>
      <c r="AS700" s="103">
        <v>1</v>
      </c>
      <c r="AU700" s="103" t="s">
        <v>604</v>
      </c>
      <c r="BC700" s="103"/>
      <c r="BE700" s="103" t="e">
        <f>VLOOKUP(Tabela3[[#This Row],[ID OSP]],[1]Export!$R:$R,1,0)</f>
        <v>#N/A</v>
      </c>
    </row>
    <row r="701" spans="1:57" ht="15" hidden="1" customHeight="1">
      <c r="A701" s="103" t="s">
        <v>2224</v>
      </c>
      <c r="B701" s="103" t="s">
        <v>2828</v>
      </c>
      <c r="C701" s="104" t="s">
        <v>137</v>
      </c>
      <c r="D701" s="456" t="s">
        <v>252</v>
      </c>
      <c r="E701" s="454" t="s">
        <v>138</v>
      </c>
      <c r="F701" s="454" t="s">
        <v>137</v>
      </c>
      <c r="G701" s="454">
        <v>45702</v>
      </c>
      <c r="H701" s="454">
        <v>45599</v>
      </c>
      <c r="I701" s="103" t="s">
        <v>139</v>
      </c>
      <c r="J701" s="103" t="s">
        <v>139</v>
      </c>
      <c r="K701" s="458" t="s">
        <v>2829</v>
      </c>
      <c r="L701" s="103" t="s">
        <v>446</v>
      </c>
      <c r="M701" s="103" t="s">
        <v>455</v>
      </c>
      <c r="N701" s="103" t="s">
        <v>186</v>
      </c>
      <c r="O701" s="103" t="s">
        <v>663</v>
      </c>
      <c r="P701" s="103" t="s">
        <v>664</v>
      </c>
      <c r="Q701" s="103" t="s">
        <v>589</v>
      </c>
      <c r="R701" s="458" t="s">
        <v>2830</v>
      </c>
      <c r="S701" s="503" t="s">
        <v>186</v>
      </c>
      <c r="T701" s="103" t="s">
        <v>42</v>
      </c>
      <c r="U701" s="103" t="s">
        <v>137</v>
      </c>
      <c r="V701" s="454" t="str">
        <f>Tabela3[[#This Row],[NOVO 
PRAZO REDE]]</f>
        <v>REDE OK</v>
      </c>
      <c r="W701" s="103" t="s">
        <v>137</v>
      </c>
      <c r="X701" s="103" t="s">
        <v>500</v>
      </c>
      <c r="Y701" s="103" t="str">
        <f>IFERROR("W"&amp;WEEKNUM(Tabela3[[#This Row],[PRAZO RE REVISADO]]),"-")</f>
        <v>-</v>
      </c>
      <c r="Z701" s="103" t="str">
        <f>IFERROR("W"&amp;WEEKNUM(Tabela3[[#This Row],[PRAZO ATIVAÇÃO]]),"-")</f>
        <v>-</v>
      </c>
      <c r="AA701" s="103">
        <v>2024</v>
      </c>
      <c r="AB701" s="103">
        <v>513686</v>
      </c>
      <c r="AC701" s="103" t="s">
        <v>572</v>
      </c>
      <c r="AD701" s="103" t="s">
        <v>137</v>
      </c>
      <c r="AE701" s="578"/>
      <c r="AF701" s="103"/>
      <c r="AG701" s="474"/>
      <c r="AH701" s="103"/>
      <c r="AK701" s="103" t="str">
        <f ca="1">IF(Tabela3[[#This Row],[STATUS]]&lt;&gt;"PREVISTO","N/A",IF(Tabela3[[#This Row],[Data_RE_CONGELADA]]="REDE OK","OK",IFERROR(IF(TODAY()-Tabela3[[#This Row],[Data_RE_CONGELADA]]&gt;=0,"ATRASADO",IF(TODAY()-Tabela3[[#This Row],[Data_RE_CONGELADA]]&gt;-5,"VENCENDO",IF(TODAY()-Tabela3[[#This Row],[Data_RE_CONGELADA]]&lt;=0,"NO PRAZO"))),"N/A")))</f>
        <v>N/A</v>
      </c>
      <c r="AL701" s="454" t="s">
        <v>1985</v>
      </c>
      <c r="AM701" s="454" t="s">
        <v>618</v>
      </c>
      <c r="AN701" s="458" t="s">
        <v>2557</v>
      </c>
      <c r="AO701" s="458" t="s">
        <v>2831</v>
      </c>
      <c r="AP701" s="454" t="s">
        <v>575</v>
      </c>
      <c r="AQ701" s="103" t="s">
        <v>802</v>
      </c>
      <c r="AR701" s="103" t="s">
        <v>1985</v>
      </c>
      <c r="AS701" s="103">
        <v>0</v>
      </c>
      <c r="AU701" s="103" t="s">
        <v>604</v>
      </c>
      <c r="BC701" s="103"/>
      <c r="BE701" s="103" t="e">
        <f>VLOOKUP(Tabela3[[#This Row],[ID OSP]],[1]Export!$R:$R,1,0)</f>
        <v>#N/A</v>
      </c>
    </row>
    <row r="702" spans="1:57" ht="15" hidden="1" customHeight="1">
      <c r="A702" s="103" t="s">
        <v>2832</v>
      </c>
      <c r="B702" s="103" t="s">
        <v>2833</v>
      </c>
      <c r="C702" s="104" t="s">
        <v>565</v>
      </c>
      <c r="D702" s="454" t="s">
        <v>566</v>
      </c>
      <c r="E702" s="454" t="s">
        <v>138</v>
      </c>
      <c r="F702" s="454" t="s">
        <v>137</v>
      </c>
      <c r="G702" s="454" t="s">
        <v>186</v>
      </c>
      <c r="H702" s="454" t="s">
        <v>186</v>
      </c>
      <c r="I702" s="454" t="s">
        <v>139</v>
      </c>
      <c r="J702" s="103" t="s">
        <v>139</v>
      </c>
      <c r="K702" s="104" t="s">
        <v>2834</v>
      </c>
      <c r="L702" s="103" t="s">
        <v>568</v>
      </c>
      <c r="M702" s="103" t="s">
        <v>111</v>
      </c>
      <c r="N702" s="103" t="s">
        <v>1664</v>
      </c>
      <c r="O702" s="103" t="s">
        <v>186</v>
      </c>
      <c r="P702" s="103" t="s">
        <v>569</v>
      </c>
      <c r="Q702" s="103" t="s">
        <v>569</v>
      </c>
      <c r="R702" s="458" t="s">
        <v>2835</v>
      </c>
      <c r="S702" s="460"/>
      <c r="T702" s="103" t="s">
        <v>42</v>
      </c>
      <c r="U702" s="103" t="s">
        <v>268</v>
      </c>
      <c r="V702" s="454" t="str">
        <f>Tabela3[[#This Row],[NOVO 
PRAZO REDE]]</f>
        <v>REDE OK</v>
      </c>
      <c r="W702" s="454" t="str">
        <f>Tabela3[[#This Row],[PRAZO
ATIVAÇÃO]]</f>
        <v>ATIVO</v>
      </c>
      <c r="X702" s="103" t="s">
        <v>2320</v>
      </c>
      <c r="Y702" s="103" t="str">
        <f>IFERROR("W"&amp;WEEKNUM(Tabela3[[#This Row],[PRAZO RE REVISADO]]),"-")</f>
        <v>-</v>
      </c>
      <c r="Z702" s="103" t="str">
        <f>IFERROR("W"&amp;WEEKNUM(Tabela3[[#This Row],[PRAZO ATIVAÇÃO]]),"-")</f>
        <v>-</v>
      </c>
      <c r="AA702" s="103">
        <v>2025</v>
      </c>
      <c r="AB702" s="103" t="s">
        <v>139</v>
      </c>
      <c r="AC702" s="103" t="s">
        <v>139</v>
      </c>
      <c r="AD702" s="103" t="s">
        <v>137</v>
      </c>
      <c r="AE702" s="578">
        <v>45929</v>
      </c>
      <c r="AF702" s="474">
        <v>0</v>
      </c>
      <c r="AG702" s="474">
        <v>0</v>
      </c>
      <c r="AH702" s="104" t="s">
        <v>917</v>
      </c>
      <c r="AI702" s="458"/>
      <c r="AJ702" s="458"/>
      <c r="AK702" s="103" t="str">
        <f ca="1">IF(Tabela3[[#This Row],[STATUS]]&lt;&gt;"PREVISTO","N/A",IF(Tabela3[[#This Row],[Data_RE_CONGELADA]]="REDE OK","OK",IFERROR(IF(TODAY()-Tabela3[[#This Row],[Data_RE_CONGELADA]]&gt;=0,"ATRASADO",IF(TODAY()-Tabela3[[#This Row],[Data_RE_CONGELADA]]&gt;-5,"VENCENDO",IF(TODAY()-Tabela3[[#This Row],[Data_RE_CONGELADA]]&lt;=0,"NO PRAZO"))),"N/A")))</f>
        <v>N/A</v>
      </c>
      <c r="AL702" s="454">
        <v>45930</v>
      </c>
      <c r="AM702" s="454">
        <v>45930</v>
      </c>
      <c r="AN702" s="485"/>
      <c r="AO702" s="459"/>
      <c r="AP702" s="103"/>
      <c r="AR702" s="103" t="s">
        <v>576</v>
      </c>
      <c r="AS702" s="103" t="s">
        <v>577</v>
      </c>
      <c r="AT702" s="103" t="s">
        <v>2836</v>
      </c>
      <c r="AU702" s="103" t="s">
        <v>579</v>
      </c>
      <c r="AV702" s="103" t="s">
        <v>580</v>
      </c>
      <c r="AW702" s="103" t="s">
        <v>580</v>
      </c>
      <c r="AX702" s="103" t="s">
        <v>581</v>
      </c>
      <c r="AY702" s="103" t="s">
        <v>581</v>
      </c>
      <c r="AZ702" s="103" t="s">
        <v>581</v>
      </c>
      <c r="BA702" s="103" t="s">
        <v>139</v>
      </c>
      <c r="BB702" s="103" t="s">
        <v>580</v>
      </c>
      <c r="BC702" s="526" t="s">
        <v>2837</v>
      </c>
      <c r="BE702" s="103" t="e">
        <f>VLOOKUP(Tabela3[[#This Row],[ID OSP]],[1]Export!$R:$R,1,0)</f>
        <v>#N/A</v>
      </c>
    </row>
    <row r="703" spans="1:57" ht="15" hidden="1" customHeight="1">
      <c r="A703" s="103" t="s">
        <v>2838</v>
      </c>
      <c r="B703" s="103" t="s">
        <v>2839</v>
      </c>
      <c r="C703" s="104" t="s">
        <v>565</v>
      </c>
      <c r="D703" s="454" t="s">
        <v>566</v>
      </c>
      <c r="E703" s="454" t="s">
        <v>138</v>
      </c>
      <c r="F703" s="454" t="s">
        <v>137</v>
      </c>
      <c r="G703" s="454">
        <v>45726</v>
      </c>
      <c r="H703" s="454">
        <v>45925</v>
      </c>
      <c r="I703" s="454" t="s">
        <v>139</v>
      </c>
      <c r="J703" s="454" t="s">
        <v>139</v>
      </c>
      <c r="K703" s="104" t="s">
        <v>2840</v>
      </c>
      <c r="L703" s="103" t="s">
        <v>568</v>
      </c>
      <c r="M703" s="103" t="s">
        <v>111</v>
      </c>
      <c r="N703" s="103" t="s">
        <v>2664</v>
      </c>
      <c r="O703" s="103" t="s">
        <v>186</v>
      </c>
      <c r="P703" s="103" t="s">
        <v>569</v>
      </c>
      <c r="Q703" s="103" t="s">
        <v>569</v>
      </c>
      <c r="R703" s="458" t="s">
        <v>2841</v>
      </c>
      <c r="S703" s="455" t="s">
        <v>2842</v>
      </c>
      <c r="T703" s="103" t="s">
        <v>42</v>
      </c>
      <c r="U703" s="103" t="s">
        <v>137</v>
      </c>
      <c r="V703" s="454" t="str">
        <f>Tabela3[[#This Row],[NOVO 
PRAZO REDE]]</f>
        <v>REDE OK</v>
      </c>
      <c r="W703" s="454" t="s">
        <v>137</v>
      </c>
      <c r="X703" s="103" t="s">
        <v>500</v>
      </c>
      <c r="Y703" s="103" t="str">
        <f>IFERROR("W"&amp;WEEKNUM(Tabela3[[#This Row],[PRAZO RE REVISADO]]),"-")</f>
        <v>-</v>
      </c>
      <c r="Z703" s="103" t="str">
        <f>IFERROR("W"&amp;WEEKNUM(Tabela3[[#This Row],[PRAZO ATIVAÇÃO]]),"-")</f>
        <v>-</v>
      </c>
      <c r="AA703" s="103">
        <v>2025</v>
      </c>
      <c r="AB703" s="103">
        <v>509247</v>
      </c>
      <c r="AC703" s="103" t="s">
        <v>610</v>
      </c>
      <c r="AD703" s="103" t="s">
        <v>137</v>
      </c>
      <c r="AE703" s="578">
        <v>45929</v>
      </c>
      <c r="AF703" s="454"/>
      <c r="AG703" s="474"/>
      <c r="AH703" s="104" t="s">
        <v>917</v>
      </c>
      <c r="AI703" s="458"/>
      <c r="AJ703" s="458"/>
      <c r="AK703" s="103" t="str">
        <f ca="1">IF(Tabela3[[#This Row],[STATUS]]&lt;&gt;"PREVISTO","N/A",IF(Tabela3[[#This Row],[Data_RE_CONGELADA]]="REDE OK","OK",IFERROR(IF(TODAY()-Tabela3[[#This Row],[Data_RE_CONGELADA]]&gt;=0,"ATRASADO",IF(TODAY()-Tabela3[[#This Row],[Data_RE_CONGELADA]]&gt;-5,"VENCENDO",IF(TODAY()-Tabela3[[#This Row],[Data_RE_CONGELADA]]&lt;=0,"NO PRAZO"))),"N/A")))</f>
        <v>N/A</v>
      </c>
      <c r="AL703" s="454">
        <v>45930</v>
      </c>
      <c r="AM703" s="454">
        <v>45930</v>
      </c>
      <c r="AN703" s="458"/>
      <c r="AO703" s="459"/>
      <c r="AP703" s="103"/>
      <c r="AR703" s="103" t="s">
        <v>576</v>
      </c>
      <c r="AS703" s="103" t="s">
        <v>577</v>
      </c>
      <c r="AT703" s="103" t="s">
        <v>2843</v>
      </c>
      <c r="AU703" s="103" t="s">
        <v>579</v>
      </c>
      <c r="AV703" s="103" t="s">
        <v>580</v>
      </c>
      <c r="AW703" s="103" t="s">
        <v>580</v>
      </c>
      <c r="AX703" s="103" t="s">
        <v>580</v>
      </c>
      <c r="AY703" s="103" t="s">
        <v>580</v>
      </c>
      <c r="AZ703" s="103" t="s">
        <v>581</v>
      </c>
      <c r="BA703" s="103" t="s">
        <v>139</v>
      </c>
      <c r="BB703" s="103" t="s">
        <v>580</v>
      </c>
      <c r="BC703" s="528" t="s">
        <v>2844</v>
      </c>
      <c r="BE703" s="103" t="e">
        <f>VLOOKUP(Tabela3[[#This Row],[ID OSP]],[1]Export!$R:$R,1,0)</f>
        <v>#N/A</v>
      </c>
    </row>
    <row r="704" spans="1:57" ht="15" hidden="1" customHeight="1">
      <c r="A704" s="103" t="s">
        <v>2845</v>
      </c>
      <c r="B704" s="103" t="s">
        <v>2846</v>
      </c>
      <c r="C704" s="104" t="s">
        <v>596</v>
      </c>
      <c r="D704" s="454" t="s">
        <v>136</v>
      </c>
      <c r="E704" s="454" t="s">
        <v>136</v>
      </c>
      <c r="F704" s="454" t="s">
        <v>136</v>
      </c>
      <c r="G704" s="454" t="s">
        <v>597</v>
      </c>
      <c r="H704" s="454" t="s">
        <v>597</v>
      </c>
      <c r="I704" s="103" t="s">
        <v>139</v>
      </c>
      <c r="J704" s="103" t="s">
        <v>139</v>
      </c>
      <c r="K704" s="458" t="s">
        <v>597</v>
      </c>
      <c r="L704" s="103" t="s">
        <v>446</v>
      </c>
      <c r="M704" s="103" t="s">
        <v>448</v>
      </c>
      <c r="N704" s="103" t="s">
        <v>803</v>
      </c>
      <c r="O704" s="103" t="s">
        <v>616</v>
      </c>
      <c r="P704" s="103" t="s">
        <v>806</v>
      </c>
      <c r="Q704" s="103" t="s">
        <v>589</v>
      </c>
      <c r="R704" s="458" t="s">
        <v>599</v>
      </c>
      <c r="S704" s="503"/>
      <c r="T704" s="103" t="s">
        <v>42</v>
      </c>
      <c r="U704" s="103" t="s">
        <v>136</v>
      </c>
      <c r="V704" s="454" t="str">
        <f>Tabela3[[#This Row],[NOVO 
PRAZO REDE]]</f>
        <v>RÁDIO</v>
      </c>
      <c r="W704" s="454" t="str">
        <f>Tabela3[[#This Row],[PRAZO
ATIVAÇÃO]]</f>
        <v>RÁDIO</v>
      </c>
      <c r="X704" s="103" t="s">
        <v>600</v>
      </c>
      <c r="Y704" s="103" t="str">
        <f>IFERROR("W"&amp;WEEKNUM(Tabela3[[#This Row],[PRAZO RE REVISADO]]),"-")</f>
        <v>-</v>
      </c>
      <c r="Z704" s="103" t="str">
        <f>IFERROR("W"&amp;WEEKNUM(Tabela3[[#This Row],[PRAZO ATIVAÇÃO]]),"-")</f>
        <v>-</v>
      </c>
      <c r="AA704" s="103">
        <v>2024</v>
      </c>
      <c r="AB704" s="103" t="s">
        <v>139</v>
      </c>
      <c r="AC704" s="103" t="s">
        <v>139</v>
      </c>
      <c r="AD704" s="103" t="s">
        <v>601</v>
      </c>
      <c r="AE704" s="578"/>
      <c r="AF704" s="103"/>
      <c r="AG704" s="474"/>
      <c r="AH704" s="458" t="s">
        <v>602</v>
      </c>
      <c r="AK704" s="103" t="str">
        <f ca="1">IF(Tabela3[[#This Row],[STATUS]]&lt;&gt;"PREVISTO","N/A",IF(Tabela3[[#This Row],[Data_RE_CONGELADA]]="REDE OK","OK",IFERROR(IF(TODAY()-Tabela3[[#This Row],[Data_RE_CONGELADA]]&gt;=0,"ATRASADO",IF(TODAY()-Tabela3[[#This Row],[Data_RE_CONGELADA]]&gt;-5,"VENCENDO",IF(TODAY()-Tabela3[[#This Row],[Data_RE_CONGELADA]]&lt;=0,"NO PRAZO"))),"N/A")))</f>
        <v>N/A</v>
      </c>
      <c r="AL704" s="454" t="s">
        <v>138</v>
      </c>
      <c r="AM704" s="454" t="s">
        <v>137</v>
      </c>
      <c r="AN704" s="458" t="s">
        <v>186</v>
      </c>
      <c r="AP704" s="103" t="s">
        <v>575</v>
      </c>
      <c r="AQ704" s="103" t="s">
        <v>603</v>
      </c>
      <c r="AR704" s="103" t="s">
        <v>575</v>
      </c>
      <c r="AS704" s="103">
        <v>1</v>
      </c>
      <c r="AU704" s="103" t="s">
        <v>604</v>
      </c>
      <c r="BC704" s="12" t="s">
        <v>2255</v>
      </c>
      <c r="BE704" s="103" t="e">
        <f>VLOOKUP(Tabela3[[#This Row],[ID OSP]],[1]Export!$R:$R,1,0)</f>
        <v>#N/A</v>
      </c>
    </row>
    <row r="705" spans="1:57" ht="15" hidden="1" customHeight="1">
      <c r="A705" s="469" t="s">
        <v>2847</v>
      </c>
      <c r="B705" s="103" t="s">
        <v>2848</v>
      </c>
      <c r="C705" s="104" t="s">
        <v>508</v>
      </c>
      <c r="D705" s="456" t="s">
        <v>42</v>
      </c>
      <c r="G705" s="454" t="s">
        <v>186</v>
      </c>
      <c r="H705" s="454" t="s">
        <v>186</v>
      </c>
      <c r="I705" s="103" t="s">
        <v>139</v>
      </c>
      <c r="J705" s="103" t="s">
        <v>139</v>
      </c>
      <c r="K705" s="458" t="s">
        <v>2849</v>
      </c>
      <c r="L705" s="103" t="s">
        <v>446</v>
      </c>
      <c r="M705" s="103" t="s">
        <v>448</v>
      </c>
      <c r="N705" s="103" t="s">
        <v>803</v>
      </c>
      <c r="O705" s="103" t="s">
        <v>616</v>
      </c>
      <c r="P705" s="103" t="s">
        <v>806</v>
      </c>
      <c r="Q705" s="103" t="s">
        <v>589</v>
      </c>
      <c r="R705" s="458" t="s">
        <v>2850</v>
      </c>
      <c r="S705" s="455" t="s">
        <v>2851</v>
      </c>
      <c r="T705" s="103" t="s">
        <v>42</v>
      </c>
      <c r="U705" s="103" t="s">
        <v>591</v>
      </c>
      <c r="V705" s="454">
        <f>Tabela3[[#This Row],[NOVO 
PRAZO REDE]]</f>
        <v>0</v>
      </c>
      <c r="W705" s="454">
        <f>Tabela3[[#This Row],[PRAZO
ATIVAÇÃO]]</f>
        <v>0</v>
      </c>
      <c r="X705" s="103" t="s">
        <v>808</v>
      </c>
      <c r="Y705" s="103" t="str">
        <f>IFERROR("W"&amp;WEEKNUM(Tabela3[[#This Row],[PRAZO RE REVISADO]]),"-")</f>
        <v>W0</v>
      </c>
      <c r="Z705" s="103" t="str">
        <f>IFERROR("W"&amp;WEEKNUM(Tabela3[[#This Row],[PRAZO ATIVAÇÃO]]),"-")</f>
        <v>W0</v>
      </c>
      <c r="AA705" s="103">
        <v>2024</v>
      </c>
      <c r="AB705" s="103">
        <v>589241</v>
      </c>
      <c r="AC705" s="103" t="s">
        <v>610</v>
      </c>
      <c r="AD705" s="103" t="s">
        <v>2852</v>
      </c>
      <c r="AE705" s="578"/>
      <c r="AF705" s="103"/>
      <c r="AG705" s="474"/>
      <c r="AH705" s="103"/>
      <c r="AK705" s="103" t="str">
        <f ca="1">IF(Tabela3[[#This Row],[STATUS]]&lt;&gt;"PREVISTO","N/A",IF(Tabela3[[#This Row],[Data_RE_CONGELADA]]="REDE OK","OK",IFERROR(IF(TODAY()-Tabela3[[#This Row],[Data_RE_CONGELADA]]&gt;=0,"ATRASADO",IF(TODAY()-Tabela3[[#This Row],[Data_RE_CONGELADA]]&gt;-5,"VENCENDO",IF(TODAY()-Tabela3[[#This Row],[Data_RE_CONGELADA]]&lt;=0,"NO PRAZO"))),"N/A")))</f>
        <v>N/A</v>
      </c>
      <c r="AL705" s="454">
        <f>Tabela3[[#This Row],[NOVO 
PRAZO REDE]]</f>
        <v>0</v>
      </c>
      <c r="AM705" s="454" t="s">
        <v>618</v>
      </c>
      <c r="AN705" s="458" t="s">
        <v>2557</v>
      </c>
      <c r="AO705" s="458" t="s">
        <v>2853</v>
      </c>
      <c r="AP705" s="103" t="s">
        <v>1985</v>
      </c>
      <c r="AQ705" s="103" t="s">
        <v>802</v>
      </c>
      <c r="AR705" s="103" t="s">
        <v>1985</v>
      </c>
      <c r="AS705" s="103">
        <v>0</v>
      </c>
      <c r="AU705" s="103" t="s">
        <v>604</v>
      </c>
      <c r="BC705" s="12" t="s">
        <v>2260</v>
      </c>
      <c r="BE705" s="103" t="e">
        <f>VLOOKUP(Tabela3[[#This Row],[ID OSP]],[1]Export!$R:$R,1,0)</f>
        <v>#N/A</v>
      </c>
    </row>
    <row r="706" spans="1:57" ht="15" hidden="1" customHeight="1">
      <c r="A706" s="103" t="s">
        <v>2264</v>
      </c>
      <c r="B706" s="103" t="s">
        <v>2265</v>
      </c>
      <c r="C706" s="104" t="s">
        <v>565</v>
      </c>
      <c r="D706" s="454" t="s">
        <v>566</v>
      </c>
      <c r="E706" s="454" t="s">
        <v>138</v>
      </c>
      <c r="F706" s="454" t="s">
        <v>137</v>
      </c>
      <c r="G706" s="454" t="s">
        <v>186</v>
      </c>
      <c r="H706" s="454" t="s">
        <v>186</v>
      </c>
      <c r="I706" s="454" t="s">
        <v>139</v>
      </c>
      <c r="J706" s="454" t="s">
        <v>139</v>
      </c>
      <c r="K706" s="104" t="s">
        <v>2854</v>
      </c>
      <c r="L706" s="103" t="s">
        <v>568</v>
      </c>
      <c r="M706" s="103" t="s">
        <v>470</v>
      </c>
      <c r="N706" s="103" t="s">
        <v>470</v>
      </c>
      <c r="O706" s="103" t="s">
        <v>186</v>
      </c>
      <c r="P706" s="103" t="s">
        <v>569</v>
      </c>
      <c r="Q706" s="103" t="s">
        <v>569</v>
      </c>
      <c r="R706" s="458" t="s">
        <v>2417</v>
      </c>
      <c r="S706" s="103" t="s">
        <v>2319</v>
      </c>
      <c r="T706" s="103" t="s">
        <v>42</v>
      </c>
      <c r="U706" s="103" t="s">
        <v>268</v>
      </c>
      <c r="V706" s="454" t="str">
        <f>Tabela3[[#This Row],[NOVO 
PRAZO REDE]]</f>
        <v>REDE OK</v>
      </c>
      <c r="W706" s="454" t="str">
        <f>Tabela3[[#This Row],[PRAZO
ATIVAÇÃO]]</f>
        <v>ATIVO</v>
      </c>
      <c r="X706" s="103" t="s">
        <v>139</v>
      </c>
      <c r="Y706" s="103" t="str">
        <f>IFERROR("W"&amp;WEEKNUM(Tabela3[[#This Row],[PRAZO RE REVISADO]]),"-")</f>
        <v>-</v>
      </c>
      <c r="Z706" s="103" t="str">
        <f>IFERROR("W"&amp;WEEKNUM(Tabela3[[#This Row],[PRAZO ATIVAÇÃO]]),"-")</f>
        <v>-</v>
      </c>
      <c r="AA706" s="103">
        <v>2025</v>
      </c>
      <c r="AB706" s="103" t="s">
        <v>2418</v>
      </c>
      <c r="AC706" s="103" t="s">
        <v>610</v>
      </c>
      <c r="AD706" s="103" t="s">
        <v>137</v>
      </c>
      <c r="AE706" s="580">
        <v>46167</v>
      </c>
      <c r="AF706" s="474">
        <v>0</v>
      </c>
      <c r="AG706" s="474"/>
      <c r="AH706" s="104" t="s">
        <v>917</v>
      </c>
      <c r="AI706" s="458"/>
      <c r="AJ706" s="458"/>
      <c r="AK706" s="103" t="str">
        <f ca="1">IF(Tabela3[[#This Row],[STATUS]]&lt;&gt;"PREVISTO","N/A",IF(Tabela3[[#This Row],[Data_RE_CONGELADA]]="REDE OK","OK",IFERROR(IF(TODAY()-Tabela3[[#This Row],[Data_RE_CONGELADA]]&gt;=0,"ATRASADO",IF(TODAY()-Tabela3[[#This Row],[Data_RE_CONGELADA]]&gt;-5,"VENCENDO",IF(TODAY()-Tabela3[[#This Row],[Data_RE_CONGELADA]]&lt;=0,"NO PRAZO"))),"N/A")))</f>
        <v>N/A</v>
      </c>
      <c r="AL706" s="454">
        <v>45930</v>
      </c>
      <c r="AM706" s="454">
        <v>45930</v>
      </c>
      <c r="AN706" s="485"/>
      <c r="AO706" s="459"/>
      <c r="AP706" s="103"/>
      <c r="AR706" s="103" t="s">
        <v>576</v>
      </c>
      <c r="AS706" s="103" t="s">
        <v>577</v>
      </c>
      <c r="AT706" s="103" t="s">
        <v>2855</v>
      </c>
      <c r="AU706" s="103" t="s">
        <v>579</v>
      </c>
      <c r="AV706" s="103" t="s">
        <v>580</v>
      </c>
      <c r="AW706" s="103" t="s">
        <v>580</v>
      </c>
      <c r="AX706" s="103" t="s">
        <v>580</v>
      </c>
      <c r="AY706" s="103" t="s">
        <v>580</v>
      </c>
      <c r="AZ706" s="103" t="s">
        <v>580</v>
      </c>
      <c r="BA706" s="103" t="s">
        <v>139</v>
      </c>
      <c r="BB706" s="103" t="s">
        <v>580</v>
      </c>
      <c r="BC706" s="12" t="s">
        <v>2309</v>
      </c>
      <c r="BE706" s="103" t="e">
        <f>VLOOKUP(Tabela3[[#This Row],[ID OSP]],[1]Export!$R:$R,1,0)</f>
        <v>#N/A</v>
      </c>
    </row>
    <row r="707" spans="1:57" ht="15" hidden="1" customHeight="1">
      <c r="A707" s="103" t="s">
        <v>2856</v>
      </c>
      <c r="B707" s="103" t="s">
        <v>2857</v>
      </c>
      <c r="C707" s="104" t="s">
        <v>137</v>
      </c>
      <c r="D707" s="103" t="s">
        <v>42</v>
      </c>
      <c r="E707" s="103" t="s">
        <v>138</v>
      </c>
      <c r="F707" s="454" t="s">
        <v>137</v>
      </c>
      <c r="G707" s="454">
        <v>45712</v>
      </c>
      <c r="H707" s="454">
        <v>45568</v>
      </c>
      <c r="I707" s="103" t="s">
        <v>139</v>
      </c>
      <c r="J707" s="103" t="s">
        <v>139</v>
      </c>
      <c r="K707" s="458" t="s">
        <v>2858</v>
      </c>
      <c r="L707" s="103" t="s">
        <v>468</v>
      </c>
      <c r="M707" s="103" t="s">
        <v>111</v>
      </c>
      <c r="N707" s="103" t="s">
        <v>111</v>
      </c>
      <c r="O707" s="103" t="s">
        <v>137</v>
      </c>
      <c r="P707" s="103" t="s">
        <v>1174</v>
      </c>
      <c r="Q707" s="103" t="s">
        <v>1174</v>
      </c>
      <c r="R707" s="458" t="s">
        <v>617</v>
      </c>
      <c r="S707" s="460" t="s">
        <v>186</v>
      </c>
      <c r="T707" s="103" t="s">
        <v>42</v>
      </c>
      <c r="U707" s="103" t="s">
        <v>137</v>
      </c>
      <c r="V707" s="454" t="str">
        <f>Tabela3[[#This Row],[NOVO 
PRAZO REDE]]</f>
        <v>REDE OK</v>
      </c>
      <c r="W707" s="103" t="s">
        <v>137</v>
      </c>
      <c r="X707" s="103" t="s">
        <v>500</v>
      </c>
      <c r="Y707" s="103" t="str">
        <f>IFERROR("W"&amp;WEEKNUM(Tabela3[[#This Row],[PRAZO RE REVISADO]]),"-")</f>
        <v>-</v>
      </c>
      <c r="Z707" s="103" t="str">
        <f>IFERROR("W"&amp;WEEKNUM(Tabela3[[#This Row],[PRAZO ATIVAÇÃO]]),"-")</f>
        <v>-</v>
      </c>
      <c r="AA707" s="103">
        <v>2024</v>
      </c>
      <c r="AB707" s="103">
        <v>509280</v>
      </c>
      <c r="AC707" s="103" t="s">
        <v>572</v>
      </c>
      <c r="AD707" s="103" t="s">
        <v>137</v>
      </c>
      <c r="AE707" s="578"/>
      <c r="AF707" s="103"/>
      <c r="AG707" s="474"/>
      <c r="AH707" s="103" t="e">
        <f>VLOOKUP(Tabela3[[#This Row],[SITE]],#REF!,8,0)</f>
        <v>#REF!</v>
      </c>
      <c r="AK707" s="103" t="str">
        <f ca="1">IF(Tabela3[[#This Row],[STATUS]]&lt;&gt;"PREVISTO","N/A",IF(Tabela3[[#This Row],[Data_RE_CONGELADA]]="REDE OK","OK",IFERROR(IF(TODAY()-Tabela3[[#This Row],[Data_RE_CONGELADA]]&gt;=0,"ATRASADO",IF(TODAY()-Tabela3[[#This Row],[Data_RE_CONGELADA]]&gt;-5,"VENCENDO",IF(TODAY()-Tabela3[[#This Row],[Data_RE_CONGELADA]]&lt;=0,"NO PRAZO"))),"N/A")))</f>
        <v>N/A</v>
      </c>
      <c r="AL707" s="454">
        <v>45590</v>
      </c>
      <c r="AM707" s="103" t="s">
        <v>137</v>
      </c>
      <c r="AN707" s="458" t="s">
        <v>186</v>
      </c>
      <c r="AP707" s="104" t="s">
        <v>575</v>
      </c>
      <c r="AQ707" s="103" t="s">
        <v>688</v>
      </c>
      <c r="AR707" s="103" t="s">
        <v>576</v>
      </c>
      <c r="AS707" s="103">
        <v>0</v>
      </c>
      <c r="AU707" s="103" t="s">
        <v>579</v>
      </c>
      <c r="AV707" s="103" t="s">
        <v>580</v>
      </c>
      <c r="AW707" s="103" t="s">
        <v>580</v>
      </c>
      <c r="AX707" s="103" t="s">
        <v>580</v>
      </c>
      <c r="AY707" s="103" t="s">
        <v>580</v>
      </c>
      <c r="AZ707" s="103" t="s">
        <v>580</v>
      </c>
      <c r="BA707" s="103" t="s">
        <v>139</v>
      </c>
      <c r="BC707" s="530" t="s">
        <v>2267</v>
      </c>
      <c r="BE707" s="103" t="e">
        <f>VLOOKUP(Tabela3[[#This Row],[ID OSP]],[1]Export!$R:$R,1,0)</f>
        <v>#N/A</v>
      </c>
    </row>
    <row r="708" spans="1:57" ht="15" hidden="1" customHeight="1">
      <c r="A708" s="469" t="s">
        <v>2859</v>
      </c>
      <c r="B708" s="103" t="s">
        <v>2860</v>
      </c>
      <c r="C708" s="104" t="s">
        <v>508</v>
      </c>
      <c r="D708" s="456" t="s">
        <v>42</v>
      </c>
      <c r="G708" s="454" t="s">
        <v>186</v>
      </c>
      <c r="H708" s="454" t="s">
        <v>186</v>
      </c>
      <c r="I708" s="103" t="s">
        <v>139</v>
      </c>
      <c r="J708" s="103" t="s">
        <v>139</v>
      </c>
      <c r="K708" s="458" t="s">
        <v>2861</v>
      </c>
      <c r="L708" s="103" t="s">
        <v>446</v>
      </c>
      <c r="M708" s="103" t="s">
        <v>448</v>
      </c>
      <c r="N708" s="103" t="s">
        <v>803</v>
      </c>
      <c r="O708" s="103" t="s">
        <v>616</v>
      </c>
      <c r="P708" s="103" t="s">
        <v>806</v>
      </c>
      <c r="Q708" s="103" t="s">
        <v>589</v>
      </c>
      <c r="R708" s="458" t="s">
        <v>2862</v>
      </c>
      <c r="S708" s="455" t="s">
        <v>2851</v>
      </c>
      <c r="T708" s="103" t="s">
        <v>42</v>
      </c>
      <c r="U708" s="103" t="s">
        <v>591</v>
      </c>
      <c r="V708" s="454">
        <f>Tabela3[[#This Row],[NOVO 
PRAZO REDE]]</f>
        <v>0</v>
      </c>
      <c r="W708" s="454">
        <f>Tabela3[[#This Row],[PRAZO
ATIVAÇÃO]]</f>
        <v>0</v>
      </c>
      <c r="X708" s="103" t="s">
        <v>808</v>
      </c>
      <c r="Y708" s="103" t="str">
        <f>IFERROR("W"&amp;WEEKNUM(Tabela3[[#This Row],[PRAZO RE REVISADO]]),"-")</f>
        <v>W0</v>
      </c>
      <c r="Z708" s="103" t="str">
        <f>IFERROR("W"&amp;WEEKNUM(Tabela3[[#This Row],[PRAZO ATIVAÇÃO]]),"-")</f>
        <v>W0</v>
      </c>
      <c r="AA708" s="103">
        <v>2024</v>
      </c>
      <c r="AB708" s="103">
        <v>589242</v>
      </c>
      <c r="AC708" s="103" t="s">
        <v>610</v>
      </c>
      <c r="AD708" s="103" t="s">
        <v>2852</v>
      </c>
      <c r="AE708" s="578"/>
      <c r="AF708" s="103"/>
      <c r="AG708" s="474"/>
      <c r="AH708" s="103"/>
      <c r="AK708" s="454">
        <f>Tabela3[[#This Row],[NOVO 
PRAZO REDE]]</f>
        <v>0</v>
      </c>
      <c r="AL708" s="454" t="s">
        <v>643</v>
      </c>
      <c r="AM708" s="454" t="s">
        <v>801</v>
      </c>
      <c r="AN708" s="458" t="s">
        <v>959</v>
      </c>
      <c r="AO708" s="458" t="s">
        <v>186</v>
      </c>
      <c r="AP708" s="103" t="s">
        <v>643</v>
      </c>
      <c r="AQ708" s="103" t="s">
        <v>802</v>
      </c>
      <c r="AR708" s="103" t="s">
        <v>643</v>
      </c>
      <c r="AS708" s="103">
        <v>0</v>
      </c>
      <c r="AU708" s="103" t="s">
        <v>604</v>
      </c>
      <c r="BC708" s="103"/>
      <c r="BE708" s="103" t="e">
        <f>VLOOKUP(Tabela3[[#This Row],[ID OSP]],[1]Export!$R:$R,1,0)</f>
        <v>#N/A</v>
      </c>
    </row>
    <row r="709" spans="1:57" ht="15" hidden="1" customHeight="1">
      <c r="A709" s="469" t="s">
        <v>2863</v>
      </c>
      <c r="B709" s="103" t="s">
        <v>2864</v>
      </c>
      <c r="C709" s="104" t="s">
        <v>508</v>
      </c>
      <c r="D709" s="456" t="s">
        <v>42</v>
      </c>
      <c r="G709" s="454" t="s">
        <v>186</v>
      </c>
      <c r="H709" s="454" t="s">
        <v>186</v>
      </c>
      <c r="I709" s="103" t="s">
        <v>139</v>
      </c>
      <c r="J709" s="103" t="s">
        <v>139</v>
      </c>
      <c r="K709" s="458" t="s">
        <v>2865</v>
      </c>
      <c r="L709" s="103" t="s">
        <v>446</v>
      </c>
      <c r="M709" s="103" t="s">
        <v>448</v>
      </c>
      <c r="N709" s="103" t="s">
        <v>803</v>
      </c>
      <c r="O709" s="103" t="s">
        <v>616</v>
      </c>
      <c r="P709" s="103" t="s">
        <v>806</v>
      </c>
      <c r="Q709" s="103" t="s">
        <v>589</v>
      </c>
      <c r="R709" s="458" t="s">
        <v>2866</v>
      </c>
      <c r="S709" s="455" t="s">
        <v>2851</v>
      </c>
      <c r="T709" s="103" t="s">
        <v>42</v>
      </c>
      <c r="U709" s="103" t="s">
        <v>591</v>
      </c>
      <c r="V709" s="454">
        <f>Tabela3[[#This Row],[NOVO 
PRAZO REDE]]</f>
        <v>0</v>
      </c>
      <c r="W709" s="454">
        <f>Tabela3[[#This Row],[PRAZO
ATIVAÇÃO]]</f>
        <v>0</v>
      </c>
      <c r="X709" s="103" t="s">
        <v>808</v>
      </c>
      <c r="Y709" s="103" t="str">
        <f>IFERROR("W"&amp;WEEKNUM(Tabela3[[#This Row],[PRAZO RE REVISADO]]),"-")</f>
        <v>W0</v>
      </c>
      <c r="Z709" s="103" t="str">
        <f>IFERROR("W"&amp;WEEKNUM(Tabela3[[#This Row],[PRAZO ATIVAÇÃO]]),"-")</f>
        <v>W0</v>
      </c>
      <c r="AA709" s="103">
        <v>2024</v>
      </c>
      <c r="AB709" s="103">
        <v>589157</v>
      </c>
      <c r="AC709" s="103" t="s">
        <v>592</v>
      </c>
      <c r="AD709" s="103" t="s">
        <v>2867</v>
      </c>
      <c r="AE709" s="578"/>
      <c r="AF709" s="103"/>
      <c r="AG709" s="474"/>
      <c r="AH709" s="103"/>
      <c r="AK709" s="103" t="str">
        <f ca="1">IF(Tabela3[[#This Row],[STATUS]]&lt;&gt;"PREVISTO","N/A",IF(Tabela3[[#This Row],[Data_RE_CONGELADA]]="REDE OK","OK",IFERROR(IF(TODAY()-Tabela3[[#This Row],[Data_RE_CONGELADA]]&gt;=0,"ATRASADO",IF(TODAY()-Tabela3[[#This Row],[Data_RE_CONGELADA]]&gt;-5,"VENCENDO",IF(TODAY()-Tabela3[[#This Row],[Data_RE_CONGELADA]]&lt;=0,"NO PRAZO"))),"N/A")))</f>
        <v>N/A</v>
      </c>
      <c r="AL709" s="454" t="s">
        <v>1985</v>
      </c>
      <c r="AM709" s="454" t="s">
        <v>618</v>
      </c>
      <c r="AN709" s="458" t="s">
        <v>2557</v>
      </c>
      <c r="AO709" s="458" t="s">
        <v>2868</v>
      </c>
      <c r="AP709" s="103" t="s">
        <v>1985</v>
      </c>
      <c r="AQ709" s="103" t="s">
        <v>802</v>
      </c>
      <c r="AR709" s="103" t="s">
        <v>1985</v>
      </c>
      <c r="AS709" s="103">
        <v>0</v>
      </c>
      <c r="AU709" s="103" t="s">
        <v>604</v>
      </c>
      <c r="BC709" s="103"/>
      <c r="BE709" s="103" t="e">
        <f>VLOOKUP(Tabela3[[#This Row],[ID OSP]],[1]Export!$R:$R,1,0)</f>
        <v>#N/A</v>
      </c>
    </row>
    <row r="710" spans="1:57" ht="15" hidden="1" customHeight="1">
      <c r="A710" s="103" t="s">
        <v>2869</v>
      </c>
      <c r="B710" s="103" t="s">
        <v>2870</v>
      </c>
      <c r="C710" s="104" t="s">
        <v>137</v>
      </c>
      <c r="D710" s="454" t="s">
        <v>252</v>
      </c>
      <c r="E710" s="454" t="s">
        <v>138</v>
      </c>
      <c r="F710" s="454" t="s">
        <v>137</v>
      </c>
      <c r="G710" s="454">
        <v>45800</v>
      </c>
      <c r="H710" s="454">
        <v>45812</v>
      </c>
      <c r="I710" s="463" t="s">
        <v>252</v>
      </c>
      <c r="J710" s="103" t="s">
        <v>138</v>
      </c>
      <c r="K710" s="458" t="s">
        <v>2871</v>
      </c>
      <c r="L710" s="103" t="s">
        <v>638</v>
      </c>
      <c r="M710" s="103" t="s">
        <v>2715</v>
      </c>
      <c r="N710" s="103" t="s">
        <v>2869</v>
      </c>
      <c r="O710" s="103" t="s">
        <v>186</v>
      </c>
      <c r="P710" s="103" t="s">
        <v>2716</v>
      </c>
      <c r="Q710" s="103" t="s">
        <v>2716</v>
      </c>
      <c r="R710" s="458" t="s">
        <v>2872</v>
      </c>
      <c r="S710" s="455"/>
      <c r="T710" s="103" t="s">
        <v>42</v>
      </c>
      <c r="U710" s="103" t="s">
        <v>137</v>
      </c>
      <c r="V710" s="454" t="str">
        <f>Tabela3[[#This Row],[NOVO 
PRAZO REDE]]</f>
        <v>REDE OK</v>
      </c>
      <c r="W710" s="454" t="str">
        <f>Tabela3[[#This Row],[PRAZO
ATIVAÇÃO]]</f>
        <v>ATIVO</v>
      </c>
      <c r="X710" s="103" t="s">
        <v>684</v>
      </c>
      <c r="Y710" s="103" t="str">
        <f>IFERROR("W"&amp;WEEKNUM(Tabela3[[#This Row],[PRAZO RE REVISADO]]),"-")</f>
        <v>-</v>
      </c>
      <c r="Z710" s="103" t="str">
        <f>IFERROR("W"&amp;WEEKNUM(Tabela3[[#This Row],[PRAZO ATIVAÇÃO]]),"-")</f>
        <v>-</v>
      </c>
      <c r="AA710" s="103">
        <v>2025</v>
      </c>
      <c r="AB710" s="103">
        <v>549045</v>
      </c>
      <c r="AC710" s="454" t="s">
        <v>610</v>
      </c>
      <c r="AD710" s="103" t="s">
        <v>137</v>
      </c>
      <c r="AE710" s="578"/>
      <c r="AF710" s="103"/>
      <c r="AG710" s="474"/>
      <c r="AH710" s="104"/>
      <c r="AK710" s="103" t="str">
        <f ca="1">IF(Tabela3[[#This Row],[STATUS]]&lt;&gt;"PREVISTO","N/A",IF(Tabela3[[#This Row],[Data_RE_CONGELADA]]="REDE OK","OK",IFERROR(IF(TODAY()-Tabela3[[#This Row],[Data_RE_CONGELADA]]&gt;=0,"ATRASADO",IF(TODAY()-Tabela3[[#This Row],[Data_RE_CONGELADA]]&gt;-5,"VENCENDO",IF(TODAY()-Tabela3[[#This Row],[Data_RE_CONGELADA]]&lt;=0,"NO PRAZO"))),"N/A")))</f>
        <v>N/A</v>
      </c>
      <c r="AL710" s="454" t="str">
        <f>Tabela3[[#This Row],[NOVO 
PRAZO REDE]]</f>
        <v>REDE OK</v>
      </c>
      <c r="AM710" s="454" t="str">
        <f>Tabela3[[#This Row],[PRAZO
ATIVAÇÃO]]</f>
        <v>ATIVO</v>
      </c>
      <c r="AN710" s="458"/>
      <c r="AO710" s="459"/>
      <c r="AP710" s="103" t="s">
        <v>575</v>
      </c>
      <c r="AQ710" s="103" t="s">
        <v>645</v>
      </c>
      <c r="AR710" s="103" t="s">
        <v>689</v>
      </c>
      <c r="AS710" s="103" t="s">
        <v>918</v>
      </c>
      <c r="AT710" s="103" t="s">
        <v>2873</v>
      </c>
      <c r="AU710" s="103" t="s">
        <v>579</v>
      </c>
      <c r="AV710" s="103" t="s">
        <v>580</v>
      </c>
      <c r="AW710" s="103" t="s">
        <v>580</v>
      </c>
      <c r="AX710" s="103" t="s">
        <v>581</v>
      </c>
      <c r="AY710" s="103" t="s">
        <v>580</v>
      </c>
      <c r="AZ710" s="103" t="s">
        <v>581</v>
      </c>
      <c r="BA710" s="103" t="s">
        <v>580</v>
      </c>
      <c r="BB710" s="103" t="s">
        <v>2874</v>
      </c>
      <c r="BC710" s="496" t="s">
        <v>2875</v>
      </c>
      <c r="BE710" s="103" t="e">
        <f>VLOOKUP(Tabela3[[#This Row],[ID OSP]],[1]Export!$R:$R,1,0)</f>
        <v>#N/A</v>
      </c>
    </row>
    <row r="711" spans="1:57" ht="15" hidden="1" customHeight="1">
      <c r="A711" s="103" t="s">
        <v>2876</v>
      </c>
      <c r="B711" s="103" t="s">
        <v>2877</v>
      </c>
      <c r="C711" s="104" t="s">
        <v>268</v>
      </c>
      <c r="D711" s="103" t="s">
        <v>42</v>
      </c>
      <c r="E711" s="454" t="s">
        <v>268</v>
      </c>
      <c r="F711" s="454" t="s">
        <v>268</v>
      </c>
      <c r="G711" s="454" t="s">
        <v>186</v>
      </c>
      <c r="H711" s="454" t="s">
        <v>186</v>
      </c>
      <c r="I711" s="103" t="s">
        <v>139</v>
      </c>
      <c r="J711" s="103" t="s">
        <v>139</v>
      </c>
      <c r="K711" s="458" t="s">
        <v>2878</v>
      </c>
      <c r="L711" s="103" t="s">
        <v>468</v>
      </c>
      <c r="M711" s="103" t="s">
        <v>111</v>
      </c>
      <c r="N711" s="103" t="s">
        <v>2685</v>
      </c>
      <c r="O711" s="103" t="s">
        <v>137</v>
      </c>
      <c r="P711" s="103" t="s">
        <v>1174</v>
      </c>
      <c r="Q711" s="103" t="s">
        <v>1174</v>
      </c>
      <c r="R711" s="458" t="s">
        <v>186</v>
      </c>
      <c r="S711" s="503" t="s">
        <v>186</v>
      </c>
      <c r="T711" s="103" t="s">
        <v>42</v>
      </c>
      <c r="U711" s="103" t="s">
        <v>268</v>
      </c>
      <c r="V711" s="454" t="str">
        <f>Tabela3[[#This Row],[NOVO 
PRAZO REDE]]</f>
        <v>CANCELADO</v>
      </c>
      <c r="W711" s="454" t="str">
        <f>Tabela3[[#This Row],[PRAZO
ATIVAÇÃO]]</f>
        <v>CANCELADO</v>
      </c>
      <c r="X711" s="103" t="s">
        <v>500</v>
      </c>
      <c r="Y711" s="103" t="str">
        <f>IFERROR("W"&amp;WEEKNUM(Tabela3[[#This Row],[PRAZO RE REVISADO]]),"-")</f>
        <v>-</v>
      </c>
      <c r="Z711" s="103" t="str">
        <f>IFERROR("W"&amp;WEEKNUM(Tabela3[[#This Row],[PRAZO ATIVAÇÃO]]),"-")</f>
        <v>-</v>
      </c>
      <c r="AA711" s="103">
        <v>2024</v>
      </c>
      <c r="AB711" s="103">
        <v>509263</v>
      </c>
      <c r="AC711" s="103" t="s">
        <v>592</v>
      </c>
      <c r="AD711" s="103" t="s">
        <v>1278</v>
      </c>
      <c r="AE711" s="578"/>
      <c r="AF711" s="103"/>
      <c r="AG711" s="474"/>
      <c r="AH711" s="103" t="e">
        <f>VLOOKUP(Tabela3[[#This Row],[SITE]],#REF!,8,0)</f>
        <v>#REF!</v>
      </c>
      <c r="AK711" s="103" t="str">
        <f ca="1">IF(Tabela3[[#This Row],[STATUS]]&lt;&gt;"PREVISTO","N/A",IF(Tabela3[[#This Row],[Data_RE_CONGELADA]]="REDE OK","OK",IFERROR(IF(TODAY()-Tabela3[[#This Row],[Data_RE_CONGELADA]]&gt;=0,"ATRASADO",IF(TODAY()-Tabela3[[#This Row],[Data_RE_CONGELADA]]&gt;-5,"VENCENDO",IF(TODAY()-Tabela3[[#This Row],[Data_RE_CONGELADA]]&lt;=0,"NO PRAZO"))),"N/A")))</f>
        <v>N/A</v>
      </c>
      <c r="AL711" s="454">
        <v>45587</v>
      </c>
      <c r="AM711" s="454">
        <v>45592</v>
      </c>
      <c r="AN711" s="458" t="s">
        <v>186</v>
      </c>
      <c r="AO711" s="458" t="s">
        <v>2333</v>
      </c>
      <c r="AP711" s="103" t="s">
        <v>643</v>
      </c>
      <c r="AQ711" s="103" t="s">
        <v>802</v>
      </c>
      <c r="AR711" s="103" t="s">
        <v>576</v>
      </c>
      <c r="AS711" s="103">
        <v>0</v>
      </c>
      <c r="AU711" s="103" t="s">
        <v>579</v>
      </c>
      <c r="AV711" s="103" t="s">
        <v>580</v>
      </c>
      <c r="AW711" s="103" t="s">
        <v>580</v>
      </c>
      <c r="AX711" s="103" t="s">
        <v>581</v>
      </c>
      <c r="AY711" s="103" t="s">
        <v>580</v>
      </c>
      <c r="AZ711" s="103" t="s">
        <v>580</v>
      </c>
      <c r="BC711" s="103"/>
      <c r="BE711" s="103" t="e">
        <f>VLOOKUP(Tabela3[[#This Row],[ID OSP]],[1]Export!$R:$R,1,0)</f>
        <v>#N/A</v>
      </c>
    </row>
    <row r="712" spans="1:57" ht="15" hidden="1" customHeight="1">
      <c r="A712" s="103" t="s">
        <v>2879</v>
      </c>
      <c r="B712" s="103" t="s">
        <v>2880</v>
      </c>
      <c r="C712" s="104" t="s">
        <v>268</v>
      </c>
      <c r="D712" s="103" t="s">
        <v>42</v>
      </c>
      <c r="E712" s="454" t="s">
        <v>138</v>
      </c>
      <c r="F712" s="454" t="s">
        <v>2881</v>
      </c>
      <c r="G712" s="454">
        <v>45716</v>
      </c>
      <c r="H712" s="454" t="s">
        <v>186</v>
      </c>
      <c r="I712" s="103" t="s">
        <v>139</v>
      </c>
      <c r="J712" s="103" t="s">
        <v>139</v>
      </c>
      <c r="K712" s="458" t="s">
        <v>2882</v>
      </c>
      <c r="L712" s="103" t="s">
        <v>468</v>
      </c>
      <c r="M712" s="103" t="s">
        <v>111</v>
      </c>
      <c r="N712" s="103" t="s">
        <v>2685</v>
      </c>
      <c r="O712" s="103" t="s">
        <v>137</v>
      </c>
      <c r="P712" s="103" t="s">
        <v>1174</v>
      </c>
      <c r="Q712" s="103" t="s">
        <v>1174</v>
      </c>
      <c r="R712" s="458" t="s">
        <v>1723</v>
      </c>
      <c r="S712" s="455" t="s">
        <v>2883</v>
      </c>
      <c r="T712" s="103" t="s">
        <v>42</v>
      </c>
      <c r="U712" s="103" t="s">
        <v>268</v>
      </c>
      <c r="V712" s="454" t="str">
        <f>Tabela3[[#This Row],[NOVO 
PRAZO REDE]]</f>
        <v>REDE OK</v>
      </c>
      <c r="W712" s="454" t="str">
        <f>Tabela3[[#This Row],[PRAZO
ATIVAÇÃO]]</f>
        <v>NÃO ATIVADO</v>
      </c>
      <c r="X712" s="103" t="s">
        <v>500</v>
      </c>
      <c r="Y712" s="103" t="str">
        <f>IFERROR("W"&amp;WEEKNUM(Tabela3[[#This Row],[PRAZO RE REVISADO]]),"-")</f>
        <v>-</v>
      </c>
      <c r="Z712" s="103" t="str">
        <f>IFERROR("W"&amp;WEEKNUM(Tabela3[[#This Row],[PRAZO ATIVAÇÃO]]),"-")</f>
        <v>-</v>
      </c>
      <c r="AA712" s="103">
        <v>2024</v>
      </c>
      <c r="AB712" s="103">
        <v>509264</v>
      </c>
      <c r="AC712" s="103" t="s">
        <v>592</v>
      </c>
      <c r="AD712" s="103" t="s">
        <v>1278</v>
      </c>
      <c r="AE712" s="578"/>
      <c r="AF712" s="103"/>
      <c r="AG712" s="474"/>
      <c r="AH712" s="103" t="e">
        <f>VLOOKUP(Tabela3[[#This Row],[SITE]],#REF!,8,0)</f>
        <v>#REF!</v>
      </c>
      <c r="AK712" s="103" t="str">
        <f ca="1">IF(Tabela3[[#This Row],[STATUS]]&lt;&gt;"PREVISTO","N/A",IF(Tabela3[[#This Row],[Data_RE_CONGELADA]]="REDE OK","OK",IFERROR(IF(TODAY()-Tabela3[[#This Row],[Data_RE_CONGELADA]]&gt;=0,"ATRASADO",IF(TODAY()-Tabela3[[#This Row],[Data_RE_CONGELADA]]&gt;-5,"VENCENDO",IF(TODAY()-Tabela3[[#This Row],[Data_RE_CONGELADA]]&lt;=0,"NO PRAZO"))),"N/A")))</f>
        <v>N/A</v>
      </c>
      <c r="AL712" s="454">
        <v>45587</v>
      </c>
      <c r="AM712" s="454">
        <v>45592</v>
      </c>
      <c r="AN712" s="458" t="s">
        <v>186</v>
      </c>
      <c r="AP712" s="103" t="s">
        <v>575</v>
      </c>
      <c r="AQ712" s="103" t="s">
        <v>802</v>
      </c>
      <c r="AR712" s="103" t="s">
        <v>576</v>
      </c>
      <c r="AS712" s="103">
        <v>0</v>
      </c>
      <c r="AU712" s="103" t="s">
        <v>579</v>
      </c>
      <c r="AV712" s="103" t="s">
        <v>580</v>
      </c>
      <c r="AW712" s="103" t="s">
        <v>580</v>
      </c>
      <c r="AX712" s="103" t="s">
        <v>580</v>
      </c>
      <c r="AY712" s="103" t="s">
        <v>580</v>
      </c>
      <c r="AZ712" s="103" t="s">
        <v>580</v>
      </c>
      <c r="BC712" s="103"/>
      <c r="BE712" s="103" t="e">
        <f>VLOOKUP(Tabela3[[#This Row],[ID OSP]],[1]Export!$R:$R,1,0)</f>
        <v>#N/A</v>
      </c>
    </row>
    <row r="713" spans="1:57" ht="15" hidden="1" customHeight="1">
      <c r="A713" s="103" t="s">
        <v>2832</v>
      </c>
      <c r="B713" s="103" t="s">
        <v>2884</v>
      </c>
      <c r="C713" s="104" t="s">
        <v>137</v>
      </c>
      <c r="D713" s="454" t="s">
        <v>566</v>
      </c>
      <c r="E713" s="454" t="s">
        <v>138</v>
      </c>
      <c r="F713" s="454" t="s">
        <v>137</v>
      </c>
      <c r="G713" s="454">
        <v>45608</v>
      </c>
      <c r="H713" s="454">
        <v>45622</v>
      </c>
      <c r="I713" s="103" t="s">
        <v>139</v>
      </c>
      <c r="J713" s="103" t="s">
        <v>139</v>
      </c>
      <c r="K713" s="458" t="s">
        <v>2885</v>
      </c>
      <c r="L713" s="103" t="s">
        <v>468</v>
      </c>
      <c r="M713" s="103" t="s">
        <v>111</v>
      </c>
      <c r="N713" s="103" t="s">
        <v>1664</v>
      </c>
      <c r="O713" s="103" t="s">
        <v>137</v>
      </c>
      <c r="P713" s="103" t="s">
        <v>1174</v>
      </c>
      <c r="Q713" s="103" t="s">
        <v>1174</v>
      </c>
      <c r="R713" s="458" t="s">
        <v>617</v>
      </c>
      <c r="S713" s="503"/>
      <c r="T713" s="103" t="s">
        <v>42</v>
      </c>
      <c r="U713" s="103" t="s">
        <v>137</v>
      </c>
      <c r="V713" s="454" t="s">
        <v>138</v>
      </c>
      <c r="W713" s="454" t="str">
        <f>Tabela3[[#This Row],[PRAZO
ATIVAÇÃO]]</f>
        <v>ATIVO</v>
      </c>
      <c r="X713" s="103" t="s">
        <v>500</v>
      </c>
      <c r="Y713" s="103" t="str">
        <f>IFERROR("W"&amp;WEEKNUM(Tabela3[[#This Row],[PRAZO RE REVISADO]]),"-")</f>
        <v>-</v>
      </c>
      <c r="Z713" s="103" t="str">
        <f>IFERROR("W"&amp;WEEKNUM(Tabela3[[#This Row],[PRAZO ATIVAÇÃO]]),"-")</f>
        <v>-</v>
      </c>
      <c r="AA713" s="103">
        <v>2024</v>
      </c>
      <c r="AB713" s="103">
        <v>509278</v>
      </c>
      <c r="AC713" s="103" t="s">
        <v>572</v>
      </c>
      <c r="AD713" s="103" t="s">
        <v>137</v>
      </c>
      <c r="AE713" s="578"/>
      <c r="AF713" s="103"/>
      <c r="AG713" s="474"/>
      <c r="AH713" s="103" t="e">
        <f>VLOOKUP(Tabela3[[#This Row],[SITE]],#REF!,8,0)</f>
        <v>#REF!</v>
      </c>
      <c r="AK713" s="103" t="str">
        <f ca="1">IF(Tabela3[[#This Row],[STATUS]]&lt;&gt;"PREVISTO","N/A",IF(Tabela3[[#This Row],[Data_RE_CONGELADA]]="REDE OK","OK",IFERROR(IF(TODAY()-Tabela3[[#This Row],[Data_RE_CONGELADA]]&gt;=0,"ATRASADO",IF(TODAY()-Tabela3[[#This Row],[Data_RE_CONGELADA]]&gt;-5,"VENCENDO",IF(TODAY()-Tabela3[[#This Row],[Data_RE_CONGELADA]]&lt;=0,"NO PRAZO"))),"N/A")))</f>
        <v>N/A</v>
      </c>
      <c r="AL713" s="454">
        <v>45589</v>
      </c>
      <c r="AM713" s="454">
        <v>45594</v>
      </c>
      <c r="AN713" s="458" t="s">
        <v>186</v>
      </c>
      <c r="AP713" s="103" t="s">
        <v>575</v>
      </c>
      <c r="AQ713" s="103" t="s">
        <v>688</v>
      </c>
      <c r="AR713" s="103" t="s">
        <v>576</v>
      </c>
      <c r="AS713" s="103">
        <v>0</v>
      </c>
      <c r="AU713" s="103" t="s">
        <v>579</v>
      </c>
      <c r="AV713" s="103" t="s">
        <v>580</v>
      </c>
      <c r="AW713" s="103" t="s">
        <v>580</v>
      </c>
      <c r="AX713" s="103" t="s">
        <v>581</v>
      </c>
      <c r="AY713" s="103" t="s">
        <v>580</v>
      </c>
      <c r="AZ713" s="103" t="s">
        <v>581</v>
      </c>
      <c r="BA713" s="103" t="s">
        <v>139</v>
      </c>
      <c r="BC713" s="103"/>
      <c r="BE713" s="103" t="e">
        <f>VLOOKUP(Tabela3[[#This Row],[ID OSP]],[1]Export!$R:$R,1,0)</f>
        <v>#N/A</v>
      </c>
    </row>
    <row r="714" spans="1:57" ht="15" hidden="1" customHeight="1">
      <c r="A714" s="103" t="s">
        <v>2886</v>
      </c>
      <c r="B714" s="103" t="s">
        <v>2887</v>
      </c>
      <c r="C714" s="104" t="s">
        <v>268</v>
      </c>
      <c r="D714" s="103" t="s">
        <v>268</v>
      </c>
      <c r="E714" s="454" t="s">
        <v>268</v>
      </c>
      <c r="F714" s="454" t="s">
        <v>268</v>
      </c>
      <c r="G714" s="454" t="s">
        <v>186</v>
      </c>
      <c r="H714" s="454" t="s">
        <v>186</v>
      </c>
      <c r="I714" s="103" t="s">
        <v>139</v>
      </c>
      <c r="J714" s="103" t="s">
        <v>139</v>
      </c>
      <c r="K714" s="458" t="s">
        <v>2888</v>
      </c>
      <c r="L714" s="103" t="s">
        <v>468</v>
      </c>
      <c r="M714" s="103" t="s">
        <v>111</v>
      </c>
      <c r="N714" s="103" t="s">
        <v>2685</v>
      </c>
      <c r="O714" s="103" t="s">
        <v>137</v>
      </c>
      <c r="P714" s="103" t="s">
        <v>1174</v>
      </c>
      <c r="Q714" s="103" t="s">
        <v>1174</v>
      </c>
      <c r="R714" s="458" t="s">
        <v>2889</v>
      </c>
      <c r="S714" s="503" t="s">
        <v>186</v>
      </c>
      <c r="T714" s="103" t="s">
        <v>42</v>
      </c>
      <c r="U714" s="103" t="s">
        <v>268</v>
      </c>
      <c r="V714" s="454" t="str">
        <f>Tabela3[[#This Row],[NOVO 
PRAZO REDE]]</f>
        <v>CANCELADO</v>
      </c>
      <c r="W714" s="454" t="str">
        <f>Tabela3[[#This Row],[PRAZO
ATIVAÇÃO]]</f>
        <v>CANCELADO</v>
      </c>
      <c r="X714" s="103" t="s">
        <v>500</v>
      </c>
      <c r="Y714" s="103" t="str">
        <f>IFERROR("W"&amp;WEEKNUM(Tabela3[[#This Row],[PRAZO RE REVISADO]]),"-")</f>
        <v>-</v>
      </c>
      <c r="Z714" s="103" t="str">
        <f>IFERROR("W"&amp;WEEKNUM(Tabela3[[#This Row],[PRAZO ATIVAÇÃO]]),"-")</f>
        <v>-</v>
      </c>
      <c r="AA714" s="103">
        <v>2024</v>
      </c>
      <c r="AB714" s="103">
        <v>509248</v>
      </c>
      <c r="AC714" s="103" t="s">
        <v>592</v>
      </c>
      <c r="AD714" s="103" t="s">
        <v>2773</v>
      </c>
      <c r="AE714" s="578"/>
      <c r="AF714" s="103"/>
      <c r="AG714" s="474"/>
      <c r="AH714" s="103" t="e">
        <f>VLOOKUP(Tabela3[[#This Row],[SITE]],#REF!,8,0)</f>
        <v>#REF!</v>
      </c>
      <c r="AK714" s="103" t="str">
        <f ca="1">IF(Tabela3[[#This Row],[STATUS]]&lt;&gt;"PREVISTO","N/A",IF(Tabela3[[#This Row],[Data_RE_CONGELADA]]="REDE OK","OK",IFERROR(IF(TODAY()-Tabela3[[#This Row],[Data_RE_CONGELADA]]&gt;=0,"ATRASADO",IF(TODAY()-Tabela3[[#This Row],[Data_RE_CONGELADA]]&gt;-5,"VENCENDO",IF(TODAY()-Tabela3[[#This Row],[Data_RE_CONGELADA]]&lt;=0,"NO PRAZO"))),"N/A")))</f>
        <v>N/A</v>
      </c>
      <c r="AL714" s="454" t="s">
        <v>1985</v>
      </c>
      <c r="AM714" s="454">
        <v>45589</v>
      </c>
      <c r="AN714" s="458" t="s">
        <v>186</v>
      </c>
      <c r="AP714" s="103" t="s">
        <v>268</v>
      </c>
      <c r="AQ714" s="103" t="s">
        <v>802</v>
      </c>
      <c r="AR714" s="103" t="s">
        <v>576</v>
      </c>
      <c r="AS714" s="103">
        <v>0</v>
      </c>
      <c r="AU714" s="103" t="s">
        <v>579</v>
      </c>
      <c r="AV714" s="103" t="s">
        <v>580</v>
      </c>
      <c r="AW714" s="103" t="s">
        <v>580</v>
      </c>
      <c r="AX714" s="103" t="s">
        <v>581</v>
      </c>
      <c r="AY714" s="103" t="s">
        <v>580</v>
      </c>
      <c r="AZ714" s="103" t="s">
        <v>581</v>
      </c>
      <c r="BC714" s="103"/>
      <c r="BE714" s="103" t="e">
        <f>VLOOKUP(Tabela3[[#This Row],[ID OSP]],[1]Export!$R:$R,1,0)</f>
        <v>#N/A</v>
      </c>
    </row>
    <row r="715" spans="1:57" ht="15" hidden="1" customHeight="1">
      <c r="A715" s="103" t="s">
        <v>2890</v>
      </c>
      <c r="B715" s="103" t="s">
        <v>2891</v>
      </c>
      <c r="C715" s="104" t="s">
        <v>268</v>
      </c>
      <c r="D715" s="103" t="s">
        <v>252</v>
      </c>
      <c r="E715" s="454" t="s">
        <v>138</v>
      </c>
      <c r="F715" s="454" t="s">
        <v>2881</v>
      </c>
      <c r="G715" s="454">
        <v>45722</v>
      </c>
      <c r="H715" s="454" t="s">
        <v>186</v>
      </c>
      <c r="I715" s="103" t="s">
        <v>139</v>
      </c>
      <c r="J715" s="103" t="s">
        <v>139</v>
      </c>
      <c r="K715" s="458" t="s">
        <v>2892</v>
      </c>
      <c r="L715" s="103" t="s">
        <v>468</v>
      </c>
      <c r="M715" s="103" t="s">
        <v>111</v>
      </c>
      <c r="N715" s="103" t="s">
        <v>2340</v>
      </c>
      <c r="O715" s="103" t="s">
        <v>137</v>
      </c>
      <c r="P715" s="103" t="s">
        <v>1174</v>
      </c>
      <c r="Q715" s="103" t="s">
        <v>1174</v>
      </c>
      <c r="R715" s="458" t="s">
        <v>2893</v>
      </c>
      <c r="S715" s="455" t="s">
        <v>2736</v>
      </c>
      <c r="T715" s="103" t="s">
        <v>42</v>
      </c>
      <c r="U715" s="103" t="s">
        <v>268</v>
      </c>
      <c r="V715" s="454" t="str">
        <f>Tabela3[[#This Row],[NOVO 
PRAZO REDE]]</f>
        <v>REDE OK</v>
      </c>
      <c r="W715" s="454" t="str">
        <f>Tabela3[[#This Row],[PRAZO
ATIVAÇÃO]]</f>
        <v>NÃO ATIVADO</v>
      </c>
      <c r="X715" s="103" t="s">
        <v>500</v>
      </c>
      <c r="Y715" s="103" t="str">
        <f>IFERROR("W"&amp;WEEKNUM(Tabela3[[#This Row],[PRAZO RE REVISADO]]),"-")</f>
        <v>-</v>
      </c>
      <c r="Z715" s="103" t="str">
        <f>IFERROR("W"&amp;WEEKNUM(Tabela3[[#This Row],[PRAZO ATIVAÇÃO]]),"-")</f>
        <v>-</v>
      </c>
      <c r="AA715" s="103">
        <v>2024</v>
      </c>
      <c r="AB715" s="103">
        <v>543520</v>
      </c>
      <c r="AC715" s="103" t="s">
        <v>572</v>
      </c>
      <c r="AD715" s="103" t="s">
        <v>1278</v>
      </c>
      <c r="AE715" s="578"/>
      <c r="AF715" s="103"/>
      <c r="AG715" s="474"/>
      <c r="AH715" s="103" t="e">
        <f>VLOOKUP(Tabela3[[#This Row],[SITE]],#REF!,8,0)</f>
        <v>#REF!</v>
      </c>
      <c r="AK715" s="103" t="str">
        <f ca="1">IF(Tabela3[[#This Row],[STATUS]]&lt;&gt;"PREVISTO","N/A",IF(Tabela3[[#This Row],[Data_RE_CONGELADA]]="REDE OK","OK",IFERROR(IF(TODAY()-Tabela3[[#This Row],[Data_RE_CONGELADA]]&gt;=0,"ATRASADO",IF(TODAY()-Tabela3[[#This Row],[Data_RE_CONGELADA]]&gt;-5,"VENCENDO",IF(TODAY()-Tabela3[[#This Row],[Data_RE_CONGELADA]]&lt;=0,"NO PRAZO"))),"N/A")))</f>
        <v>N/A</v>
      </c>
      <c r="AL715" s="454" t="s">
        <v>138</v>
      </c>
      <c r="AM715" s="454">
        <v>45589</v>
      </c>
      <c r="AN715" s="458" t="s">
        <v>186</v>
      </c>
      <c r="AP715" s="454" t="s">
        <v>575</v>
      </c>
      <c r="AQ715" s="103" t="s">
        <v>802</v>
      </c>
      <c r="AR715" s="103" t="s">
        <v>576</v>
      </c>
      <c r="AS715" s="103">
        <v>1</v>
      </c>
      <c r="AU715" s="103" t="s">
        <v>579</v>
      </c>
      <c r="AV715" s="103" t="s">
        <v>580</v>
      </c>
      <c r="AW715" s="103" t="s">
        <v>580</v>
      </c>
      <c r="AX715" s="103" t="s">
        <v>580</v>
      </c>
      <c r="AY715" s="103" t="s">
        <v>580</v>
      </c>
      <c r="AZ715" s="103" t="s">
        <v>581</v>
      </c>
      <c r="BC715" s="103"/>
      <c r="BE715" s="103" t="e">
        <f>VLOOKUP(Tabela3[[#This Row],[ID OSP]],[1]Export!$R:$R,1,0)</f>
        <v>#N/A</v>
      </c>
    </row>
    <row r="716" spans="1:57" ht="15" hidden="1" customHeight="1">
      <c r="A716" s="103" t="s">
        <v>2894</v>
      </c>
      <c r="B716" s="103" t="s">
        <v>2895</v>
      </c>
      <c r="C716" s="104" t="s">
        <v>137</v>
      </c>
      <c r="D716" s="103" t="s">
        <v>252</v>
      </c>
      <c r="E716" s="454" t="s">
        <v>138</v>
      </c>
      <c r="F716" s="454" t="s">
        <v>137</v>
      </c>
      <c r="G716" s="454">
        <v>45686</v>
      </c>
      <c r="H716" s="454">
        <v>45599</v>
      </c>
      <c r="I716" s="103" t="s">
        <v>139</v>
      </c>
      <c r="J716" s="103" t="s">
        <v>139</v>
      </c>
      <c r="K716" s="458" t="s">
        <v>2896</v>
      </c>
      <c r="L716" s="103" t="s">
        <v>468</v>
      </c>
      <c r="M716" s="103" t="s">
        <v>111</v>
      </c>
      <c r="N716" s="103" t="s">
        <v>111</v>
      </c>
      <c r="O716" s="103" t="s">
        <v>137</v>
      </c>
      <c r="P716" s="103" t="s">
        <v>1174</v>
      </c>
      <c r="Q716" s="103" t="s">
        <v>1174</v>
      </c>
      <c r="R716" s="458" t="s">
        <v>2897</v>
      </c>
      <c r="S716" s="548"/>
      <c r="T716" s="103" t="s">
        <v>42</v>
      </c>
      <c r="U716" s="103" t="s">
        <v>137</v>
      </c>
      <c r="V716" s="454" t="s">
        <v>138</v>
      </c>
      <c r="W716" s="103" t="s">
        <v>137</v>
      </c>
      <c r="X716" s="103" t="s">
        <v>500</v>
      </c>
      <c r="Y716" s="103" t="str">
        <f>IFERROR("W"&amp;WEEKNUM(Tabela3[[#This Row],[PRAZO RE REVISADO]]),"-")</f>
        <v>-</v>
      </c>
      <c r="Z716" s="103" t="str">
        <f>IFERROR("W"&amp;WEEKNUM(Tabela3[[#This Row],[PRAZO ATIVAÇÃO]]),"-")</f>
        <v>-</v>
      </c>
      <c r="AA716" s="103">
        <v>2024</v>
      </c>
      <c r="AB716" s="103">
        <v>509282</v>
      </c>
      <c r="AC716" s="103" t="s">
        <v>572</v>
      </c>
      <c r="AD716" s="103" t="s">
        <v>137</v>
      </c>
      <c r="AE716" s="578"/>
      <c r="AF716" s="103"/>
      <c r="AG716" s="474"/>
      <c r="AH716" s="103" t="e">
        <f>VLOOKUP(Tabela3[[#This Row],[SITE]],#REF!,8,0)</f>
        <v>#REF!</v>
      </c>
      <c r="AK716" s="103" t="str">
        <f ca="1">IF(Tabela3[[#This Row],[STATUS]]&lt;&gt;"PREVISTO","N/A",IF(Tabela3[[#This Row],[Data_RE_CONGELADA]]="REDE OK","OK",IFERROR(IF(TODAY()-Tabela3[[#This Row],[Data_RE_CONGELADA]]&gt;=0,"ATRASADO",IF(TODAY()-Tabela3[[#This Row],[Data_RE_CONGELADA]]&gt;-5,"VENCENDO",IF(TODAY()-Tabela3[[#This Row],[Data_RE_CONGELADA]]&lt;=0,"NO PRAZO"))),"N/A")))</f>
        <v>N/A</v>
      </c>
      <c r="AL716" s="454">
        <v>45590</v>
      </c>
      <c r="AM716" s="454">
        <v>45595</v>
      </c>
      <c r="AN716" s="458" t="s">
        <v>186</v>
      </c>
      <c r="AP716" s="454" t="s">
        <v>575</v>
      </c>
      <c r="AQ716" s="103" t="s">
        <v>688</v>
      </c>
      <c r="AR716" s="103" t="s">
        <v>576</v>
      </c>
      <c r="AS716" s="103">
        <v>0</v>
      </c>
      <c r="AU716" s="103" t="s">
        <v>579</v>
      </c>
      <c r="AV716" s="103" t="s">
        <v>580</v>
      </c>
      <c r="AW716" s="103" t="s">
        <v>580</v>
      </c>
      <c r="AX716" s="103" t="s">
        <v>580</v>
      </c>
      <c r="AY716" s="103" t="s">
        <v>580</v>
      </c>
      <c r="AZ716" s="103" t="s">
        <v>580</v>
      </c>
      <c r="BA716" s="103" t="s">
        <v>139</v>
      </c>
      <c r="BB716" s="103" t="s">
        <v>2898</v>
      </c>
      <c r="BC716" s="103"/>
      <c r="BE716" s="103" t="e">
        <f>VLOOKUP(Tabela3[[#This Row],[ID OSP]],[1]Export!$R:$R,1,0)</f>
        <v>#N/A</v>
      </c>
    </row>
    <row r="717" spans="1:57" ht="15" hidden="1" customHeight="1">
      <c r="A717" s="103" t="s">
        <v>2899</v>
      </c>
      <c r="B717" s="103" t="s">
        <v>2900</v>
      </c>
      <c r="C717" s="104" t="s">
        <v>137</v>
      </c>
      <c r="D717" s="454" t="s">
        <v>136</v>
      </c>
      <c r="E717" s="454" t="s">
        <v>136</v>
      </c>
      <c r="F717" s="454" t="s">
        <v>136</v>
      </c>
      <c r="G717" s="454" t="s">
        <v>597</v>
      </c>
      <c r="H717" s="454" t="s">
        <v>597</v>
      </c>
      <c r="I717" s="103" t="s">
        <v>139</v>
      </c>
      <c r="J717" s="103" t="s">
        <v>139</v>
      </c>
      <c r="K717" s="458" t="s">
        <v>136</v>
      </c>
      <c r="L717" s="103" t="s">
        <v>468</v>
      </c>
      <c r="M717" s="103" t="s">
        <v>597</v>
      </c>
      <c r="N717" s="103" t="s">
        <v>186</v>
      </c>
      <c r="O717" s="103" t="s">
        <v>186</v>
      </c>
      <c r="P717" s="103" t="s">
        <v>1174</v>
      </c>
      <c r="Q717" s="103" t="s">
        <v>1174</v>
      </c>
      <c r="R717" s="458" t="s">
        <v>599</v>
      </c>
      <c r="S717" s="503"/>
      <c r="T717" s="103" t="s">
        <v>42</v>
      </c>
      <c r="U717" s="103" t="s">
        <v>136</v>
      </c>
      <c r="V717" s="454" t="str">
        <f>Tabela3[[#This Row],[NOVO 
PRAZO REDE]]</f>
        <v>RÁDIO</v>
      </c>
      <c r="W717" s="454" t="str">
        <f>Tabela3[[#This Row],[PRAZO
ATIVAÇÃO]]</f>
        <v>RÁDIO</v>
      </c>
      <c r="X717" s="103" t="s">
        <v>600</v>
      </c>
      <c r="Y717" s="103" t="str">
        <f>IFERROR("W"&amp;WEEKNUM(Tabela3[[#This Row],[PRAZO RE REVISADO]]),"-")</f>
        <v>-</v>
      </c>
      <c r="Z717" s="103" t="str">
        <f>IFERROR("W"&amp;WEEKNUM(Tabela3[[#This Row],[PRAZO ATIVAÇÃO]]),"-")</f>
        <v>-</v>
      </c>
      <c r="AA717" s="103">
        <v>2024</v>
      </c>
      <c r="AB717" s="103" t="s">
        <v>139</v>
      </c>
      <c r="AC717" s="103" t="s">
        <v>139</v>
      </c>
      <c r="AD717" s="103" t="s">
        <v>601</v>
      </c>
      <c r="AE717" s="578"/>
      <c r="AF717" s="103"/>
      <c r="AG717" s="474"/>
      <c r="AH717" s="103" t="e">
        <f>VLOOKUP(Tabela3[[#This Row],[SITE]],#REF!,8,0)</f>
        <v>#REF!</v>
      </c>
      <c r="AK717" s="103" t="str">
        <f ca="1">IF(Tabela3[[#This Row],[STATUS]]&lt;&gt;"PREVISTO","N/A",IF(Tabela3[[#This Row],[Data_RE_CONGELADA]]="REDE OK","OK",IFERROR(IF(TODAY()-Tabela3[[#This Row],[Data_RE_CONGELADA]]&gt;=0,"ATRASADO",IF(TODAY()-Tabela3[[#This Row],[Data_RE_CONGELADA]]&gt;-5,"VENCENDO",IF(TODAY()-Tabela3[[#This Row],[Data_RE_CONGELADA]]&lt;=0,"NO PRAZO"))),"N/A")))</f>
        <v>N/A</v>
      </c>
      <c r="AL717" s="454" t="s">
        <v>597</v>
      </c>
      <c r="AM717" s="454" t="s">
        <v>136</v>
      </c>
      <c r="AN717" s="458" t="s">
        <v>186</v>
      </c>
      <c r="AP717" s="103" t="s">
        <v>575</v>
      </c>
      <c r="AQ717" s="103" t="s">
        <v>603</v>
      </c>
      <c r="AR717" s="103" t="s">
        <v>576</v>
      </c>
      <c r="AS717" s="103">
        <v>0</v>
      </c>
      <c r="AU717" s="103" t="s">
        <v>579</v>
      </c>
      <c r="AV717" s="103" t="s">
        <v>580</v>
      </c>
      <c r="AW717" s="103" t="s">
        <v>580</v>
      </c>
      <c r="AX717" s="103" t="s">
        <v>580</v>
      </c>
      <c r="AY717" s="103" t="s">
        <v>580</v>
      </c>
      <c r="AZ717" s="103" t="s">
        <v>580</v>
      </c>
      <c r="BA717" s="103" t="s">
        <v>139</v>
      </c>
      <c r="BC717" s="103"/>
      <c r="BE717" s="103" t="e">
        <f>VLOOKUP(Tabela3[[#This Row],[ID OSP]],[1]Export!$R:$R,1,0)</f>
        <v>#N/A</v>
      </c>
    </row>
    <row r="718" spans="1:57" ht="15" hidden="1" customHeight="1">
      <c r="A718" s="103" t="s">
        <v>2901</v>
      </c>
      <c r="B718" s="103" t="s">
        <v>2902</v>
      </c>
      <c r="C718" s="104" t="s">
        <v>137</v>
      </c>
      <c r="D718" s="454" t="s">
        <v>136</v>
      </c>
      <c r="E718" s="454" t="s">
        <v>136</v>
      </c>
      <c r="F718" s="454" t="s">
        <v>136</v>
      </c>
      <c r="G718" s="454" t="s">
        <v>597</v>
      </c>
      <c r="H718" s="454" t="s">
        <v>597</v>
      </c>
      <c r="I718" s="103" t="s">
        <v>139</v>
      </c>
      <c r="J718" s="103" t="s">
        <v>139</v>
      </c>
      <c r="K718" s="458" t="s">
        <v>136</v>
      </c>
      <c r="L718" s="103" t="s">
        <v>468</v>
      </c>
      <c r="M718" s="103" t="s">
        <v>597</v>
      </c>
      <c r="N718" s="103" t="s">
        <v>186</v>
      </c>
      <c r="O718" s="103" t="s">
        <v>186</v>
      </c>
      <c r="P718" s="103" t="s">
        <v>1174</v>
      </c>
      <c r="Q718" s="103" t="s">
        <v>1174</v>
      </c>
      <c r="R718" s="458" t="s">
        <v>599</v>
      </c>
      <c r="S718" s="503"/>
      <c r="T718" s="103" t="s">
        <v>42</v>
      </c>
      <c r="U718" s="103" t="s">
        <v>136</v>
      </c>
      <c r="V718" s="454" t="str">
        <f>Tabela3[[#This Row],[NOVO 
PRAZO REDE]]</f>
        <v>RÁDIO</v>
      </c>
      <c r="W718" s="454" t="str">
        <f>Tabela3[[#This Row],[PRAZO
ATIVAÇÃO]]</f>
        <v>RÁDIO</v>
      </c>
      <c r="X718" s="103" t="s">
        <v>600</v>
      </c>
      <c r="Y718" s="103" t="str">
        <f>IFERROR("W"&amp;WEEKNUM(Tabela3[[#This Row],[PRAZO RE REVISADO]]),"-")</f>
        <v>-</v>
      </c>
      <c r="Z718" s="103" t="str">
        <f>IFERROR("W"&amp;WEEKNUM(Tabela3[[#This Row],[PRAZO ATIVAÇÃO]]),"-")</f>
        <v>-</v>
      </c>
      <c r="AA718" s="103">
        <v>2024</v>
      </c>
      <c r="AB718" s="103" t="s">
        <v>139</v>
      </c>
      <c r="AC718" s="103" t="s">
        <v>139</v>
      </c>
      <c r="AD718" s="103" t="s">
        <v>601</v>
      </c>
      <c r="AE718" s="578"/>
      <c r="AF718" s="103"/>
      <c r="AG718" s="474"/>
      <c r="AH718" s="103" t="e">
        <f>VLOOKUP(Tabela3[[#This Row],[SITE]],#REF!,8,0)</f>
        <v>#REF!</v>
      </c>
      <c r="AK718" s="103" t="str">
        <f ca="1">IF(Tabela3[[#This Row],[STATUS]]&lt;&gt;"PREVISTO","N/A",IF(Tabela3[[#This Row],[Data_RE_CONGELADA]]="REDE OK","OK",IFERROR(IF(TODAY()-Tabela3[[#This Row],[Data_RE_CONGELADA]]&gt;=0,"ATRASADO",IF(TODAY()-Tabela3[[#This Row],[Data_RE_CONGELADA]]&gt;-5,"VENCENDO",IF(TODAY()-Tabela3[[#This Row],[Data_RE_CONGELADA]]&lt;=0,"NO PRAZO"))),"N/A")))</f>
        <v>N/A</v>
      </c>
      <c r="AL718" s="454" t="s">
        <v>597</v>
      </c>
      <c r="AM718" s="454" t="s">
        <v>136</v>
      </c>
      <c r="AN718" s="458" t="s">
        <v>186</v>
      </c>
      <c r="AP718" s="103" t="s">
        <v>575</v>
      </c>
      <c r="AQ718" s="103" t="s">
        <v>603</v>
      </c>
      <c r="AR718" s="103" t="s">
        <v>576</v>
      </c>
      <c r="AS718" s="103">
        <v>0</v>
      </c>
      <c r="AU718" s="103" t="s">
        <v>579</v>
      </c>
      <c r="AV718" s="103" t="s">
        <v>580</v>
      </c>
      <c r="AW718" s="103" t="s">
        <v>580</v>
      </c>
      <c r="AX718" s="103" t="s">
        <v>580</v>
      </c>
      <c r="AY718" s="103" t="s">
        <v>580</v>
      </c>
      <c r="AZ718" s="103" t="s">
        <v>580</v>
      </c>
      <c r="BA718" s="103" t="s">
        <v>139</v>
      </c>
      <c r="BC718" s="103"/>
      <c r="BE718" s="103" t="e">
        <f>VLOOKUP(Tabela3[[#This Row],[ID OSP]],[1]Export!$R:$R,1,0)</f>
        <v>#N/A</v>
      </c>
    </row>
    <row r="719" spans="1:57" ht="15" hidden="1" customHeight="1">
      <c r="A719" s="103" t="s">
        <v>2760</v>
      </c>
      <c r="B719" s="103" t="s">
        <v>2903</v>
      </c>
      <c r="C719" s="104" t="s">
        <v>137</v>
      </c>
      <c r="D719" s="454" t="s">
        <v>252</v>
      </c>
      <c r="E719" s="454" t="s">
        <v>138</v>
      </c>
      <c r="F719" s="454" t="s">
        <v>137</v>
      </c>
      <c r="G719" s="454" t="s">
        <v>186</v>
      </c>
      <c r="H719" s="454">
        <v>45722</v>
      </c>
      <c r="I719" s="103" t="s">
        <v>139</v>
      </c>
      <c r="J719" s="103" t="s">
        <v>139</v>
      </c>
      <c r="K719" s="458" t="s">
        <v>2904</v>
      </c>
      <c r="L719" s="103" t="s">
        <v>445</v>
      </c>
      <c r="M719" s="103" t="s">
        <v>454</v>
      </c>
      <c r="N719" s="103" t="s">
        <v>186</v>
      </c>
      <c r="O719" s="103" t="s">
        <v>588</v>
      </c>
      <c r="P719" s="103" t="s">
        <v>2905</v>
      </c>
      <c r="Q719" s="103" t="s">
        <v>589</v>
      </c>
      <c r="R719" s="458" t="s">
        <v>2906</v>
      </c>
      <c r="S719" s="503" t="s">
        <v>186</v>
      </c>
      <c r="T719" s="103" t="s">
        <v>42</v>
      </c>
      <c r="U719" s="103" t="s">
        <v>137</v>
      </c>
      <c r="V719" s="454" t="str">
        <f>Tabela3[[#This Row],[NOVO 
PRAZO REDE]]</f>
        <v>REDE OK</v>
      </c>
      <c r="W719" s="454" t="str">
        <f>Tabela3[[#This Row],[PRAZO
ATIVAÇÃO]]</f>
        <v>ATIVO</v>
      </c>
      <c r="X719" s="103" t="s">
        <v>500</v>
      </c>
      <c r="Y719" s="103" t="str">
        <f>IFERROR("W"&amp;WEEKNUM(Tabela3[[#This Row],[PRAZO RE REVISADO]]),"-")</f>
        <v>-</v>
      </c>
      <c r="Z719" s="103" t="str">
        <f>IFERROR("W"&amp;WEEKNUM(Tabela3[[#This Row],[PRAZO ATIVAÇÃO]]),"-")</f>
        <v>-</v>
      </c>
      <c r="AA719" s="103">
        <v>2024</v>
      </c>
      <c r="AB719" s="103">
        <v>514681</v>
      </c>
      <c r="AC719" s="103" t="s">
        <v>592</v>
      </c>
      <c r="AD719" s="103" t="s">
        <v>137</v>
      </c>
      <c r="AE719" s="578"/>
      <c r="AF719" s="103"/>
      <c r="AG719" s="474"/>
      <c r="AH719" s="103"/>
      <c r="AK719" s="103" t="str">
        <f ca="1">IF(Tabela3[[#This Row],[STATUS]]&lt;&gt;"PREVISTO","N/A",IF(Tabela3[[#This Row],[Data_RE_CONGELADA]]="REDE OK","OK",IFERROR(IF(TODAY()-Tabela3[[#This Row],[Data_RE_CONGELADA]]&gt;=0,"ATRASADO",IF(TODAY()-Tabela3[[#This Row],[Data_RE_CONGELADA]]&gt;-5,"VENCENDO",IF(TODAY()-Tabela3[[#This Row],[Data_RE_CONGELADA]]&lt;=0,"NO PRAZO"))),"N/A")))</f>
        <v>N/A</v>
      </c>
      <c r="AL719" s="454" t="s">
        <v>643</v>
      </c>
      <c r="AM719" s="454" t="s">
        <v>801</v>
      </c>
      <c r="AN719" s="458" t="s">
        <v>643</v>
      </c>
      <c r="AO719" s="458" t="s">
        <v>186</v>
      </c>
      <c r="AP719" s="103" t="s">
        <v>643</v>
      </c>
      <c r="AQ719" s="103" t="s">
        <v>802</v>
      </c>
      <c r="AR719" s="103" t="s">
        <v>643</v>
      </c>
      <c r="AS719" s="103">
        <v>0</v>
      </c>
      <c r="AU719" s="103" t="s">
        <v>604</v>
      </c>
      <c r="BC719" s="103"/>
      <c r="BE719" s="103" t="e">
        <f>VLOOKUP(Tabela3[[#This Row],[ID OSP]],[1]Export!$R:$R,1,0)</f>
        <v>#N/A</v>
      </c>
    </row>
    <row r="720" spans="1:57" ht="15" hidden="1" customHeight="1">
      <c r="A720" s="103" t="s">
        <v>2907</v>
      </c>
      <c r="B720" s="103" t="s">
        <v>2908</v>
      </c>
      <c r="C720" s="104" t="s">
        <v>137</v>
      </c>
      <c r="D720" s="456" t="s">
        <v>252</v>
      </c>
      <c r="E720" s="454" t="s">
        <v>138</v>
      </c>
      <c r="F720" s="454" t="s">
        <v>137</v>
      </c>
      <c r="G720" s="454">
        <v>45607</v>
      </c>
      <c r="H720" s="454">
        <v>45891</v>
      </c>
      <c r="I720" s="103" t="s">
        <v>139</v>
      </c>
      <c r="J720" s="103" t="s">
        <v>139</v>
      </c>
      <c r="K720" s="458" t="s">
        <v>2632</v>
      </c>
      <c r="L720" s="103" t="s">
        <v>446</v>
      </c>
      <c r="M720" s="103" t="s">
        <v>453</v>
      </c>
      <c r="N720" s="103" t="s">
        <v>453</v>
      </c>
      <c r="O720" s="103" t="s">
        <v>588</v>
      </c>
      <c r="P720" s="103" t="s">
        <v>705</v>
      </c>
      <c r="Q720" s="103" t="s">
        <v>589</v>
      </c>
      <c r="R720" s="458" t="s">
        <v>2909</v>
      </c>
      <c r="S720" s="455"/>
      <c r="T720" s="103" t="s">
        <v>42</v>
      </c>
      <c r="U720" s="103" t="s">
        <v>137</v>
      </c>
      <c r="V720" s="454" t="str">
        <f>Tabela3[[#This Row],[NOVO 
PRAZO REDE]]</f>
        <v>REDE OK</v>
      </c>
      <c r="W720" s="454" t="str">
        <f>Tabela3[[#This Row],[PRAZO
ATIVAÇÃO]]</f>
        <v>ATIVO</v>
      </c>
      <c r="X720" s="103" t="s">
        <v>500</v>
      </c>
      <c r="Y720" s="103" t="str">
        <f>IFERROR("W"&amp;WEEKNUM(Tabela3[[#This Row],[PRAZO RE REVISADO]]),"-")</f>
        <v>-</v>
      </c>
      <c r="Z720" s="103" t="str">
        <f>IFERROR("W"&amp;WEEKNUM(Tabela3[[#This Row],[PRAZO ATIVAÇÃO]]),"-")</f>
        <v>-</v>
      </c>
      <c r="AA720" s="103">
        <v>2024</v>
      </c>
      <c r="AB720" s="103">
        <v>508069</v>
      </c>
      <c r="AC720" s="103" t="s">
        <v>592</v>
      </c>
      <c r="AD720" s="103" t="s">
        <v>137</v>
      </c>
      <c r="AE720" s="578"/>
      <c r="AF720" s="103"/>
      <c r="AG720" s="474"/>
      <c r="AH720" s="103"/>
      <c r="AK720" s="103" t="str">
        <f ca="1">IF(Tabela3[[#This Row],[STATUS]]&lt;&gt;"PREVISTO","N/A",IF(Tabela3[[#This Row],[Data_RE_CONGELADA]]="REDE OK","OK",IFERROR(IF(TODAY()-Tabela3[[#This Row],[Data_RE_CONGELADA]]&gt;=0,"ATRASADO",IF(TODAY()-Tabela3[[#This Row],[Data_RE_CONGELADA]]&gt;-5,"VENCENDO",IF(TODAY()-Tabela3[[#This Row],[Data_RE_CONGELADA]]&lt;=0,"NO PRAZO"))),"N/A")))</f>
        <v>N/A</v>
      </c>
      <c r="AL720" s="454" t="s">
        <v>618</v>
      </c>
      <c r="AM720" s="454" t="s">
        <v>618</v>
      </c>
      <c r="AN720" s="458" t="s">
        <v>619</v>
      </c>
      <c r="AO720" s="458" t="s">
        <v>2910</v>
      </c>
      <c r="AP720" s="103" t="s">
        <v>575</v>
      </c>
      <c r="AQ720" s="103" t="s">
        <v>611</v>
      </c>
      <c r="AR720" s="103" t="s">
        <v>575</v>
      </c>
      <c r="AS720" s="103">
        <v>0</v>
      </c>
      <c r="AU720" s="103" t="s">
        <v>604</v>
      </c>
      <c r="BC720" s="103"/>
      <c r="BE720" s="103" t="e">
        <f>VLOOKUP(Tabela3[[#This Row],[ID OSP]],[1]Export!$R:$R,1,0)</f>
        <v>#N/A</v>
      </c>
    </row>
    <row r="721" spans="1:58" ht="15" hidden="1" customHeight="1">
      <c r="A721" s="103" t="s">
        <v>2911</v>
      </c>
      <c r="B721" s="103" t="s">
        <v>2912</v>
      </c>
      <c r="C721" s="104" t="s">
        <v>137</v>
      </c>
      <c r="D721" s="456" t="s">
        <v>252</v>
      </c>
      <c r="E721" s="454" t="s">
        <v>138</v>
      </c>
      <c r="F721" s="454" t="s">
        <v>137</v>
      </c>
      <c r="G721" s="454">
        <v>45708</v>
      </c>
      <c r="H721" s="454">
        <v>45709</v>
      </c>
      <c r="I721" s="103" t="s">
        <v>139</v>
      </c>
      <c r="J721" s="103" t="s">
        <v>139</v>
      </c>
      <c r="K721" s="458" t="s">
        <v>2913</v>
      </c>
      <c r="L721" s="103" t="s">
        <v>445</v>
      </c>
      <c r="M721" s="103" t="s">
        <v>455</v>
      </c>
      <c r="N721" s="103" t="s">
        <v>2224</v>
      </c>
      <c r="O721" s="103" t="s">
        <v>663</v>
      </c>
      <c r="P721" s="103" t="s">
        <v>653</v>
      </c>
      <c r="Q721" s="103" t="s">
        <v>589</v>
      </c>
      <c r="S721" s="455"/>
      <c r="T721" s="103" t="s">
        <v>42</v>
      </c>
      <c r="U721" s="103" t="s">
        <v>137</v>
      </c>
      <c r="V721" s="454" t="s">
        <v>138</v>
      </c>
      <c r="W721" s="454" t="s">
        <v>137</v>
      </c>
      <c r="X721" s="103" t="s">
        <v>500</v>
      </c>
      <c r="Y721" s="103" t="str">
        <f>IFERROR("W"&amp;WEEKNUM(Tabela3[[#This Row],[PRAZO RE REVISADO]]),"-")</f>
        <v>-</v>
      </c>
      <c r="Z721" s="103" t="str">
        <f>IFERROR("W"&amp;WEEKNUM(Tabela3[[#This Row],[PRAZO ATIVAÇÃO]]),"-")</f>
        <v>-</v>
      </c>
      <c r="AA721" s="103">
        <v>2024</v>
      </c>
      <c r="AB721" s="103">
        <v>536415</v>
      </c>
      <c r="AC721" s="103" t="s">
        <v>572</v>
      </c>
      <c r="AD721" s="103" t="s">
        <v>137</v>
      </c>
      <c r="AE721" s="578"/>
      <c r="AF721" s="103"/>
      <c r="AG721" s="474"/>
      <c r="AH721" s="103"/>
      <c r="AK721" s="103" t="str">
        <f ca="1">IF(Tabela3[[#This Row],[STATUS]]&lt;&gt;"PREVISTO","N/A",IF(Tabela3[[#This Row],[Data_RE_CONGELADA]]="REDE OK","OK",IFERROR(IF(TODAY()-Tabela3[[#This Row],[Data_RE_CONGELADA]]&gt;=0,"ATRASADO",IF(TODAY()-Tabela3[[#This Row],[Data_RE_CONGELADA]]&gt;-5,"VENCENDO",IF(TODAY()-Tabela3[[#This Row],[Data_RE_CONGELADA]]&lt;=0,"NO PRAZO"))),"N/A")))</f>
        <v>N/A</v>
      </c>
      <c r="AL721" s="454">
        <v>45677</v>
      </c>
      <c r="AM721" s="454" t="str">
        <f>Tabela3[[#This Row],[PRAZO
ATIVAÇÃO]]</f>
        <v>ATIVO</v>
      </c>
      <c r="AN721" s="458" t="s">
        <v>186</v>
      </c>
      <c r="AO721" s="458" t="s">
        <v>186</v>
      </c>
      <c r="AP721" s="454" t="s">
        <v>575</v>
      </c>
      <c r="AQ721" s="103" t="s">
        <v>684</v>
      </c>
      <c r="AR721" s="103" t="s">
        <v>996</v>
      </c>
      <c r="AS721" s="103">
        <v>0</v>
      </c>
      <c r="AU721" s="103" t="s">
        <v>604</v>
      </c>
      <c r="BC721" s="103"/>
      <c r="BE721" s="103" t="e">
        <f>VLOOKUP(Tabela3[[#This Row],[ID OSP]],[1]Export!$R:$R,1,0)</f>
        <v>#N/A</v>
      </c>
    </row>
    <row r="722" spans="1:58" ht="15" hidden="1" customHeight="1">
      <c r="A722" s="103" t="s">
        <v>2778</v>
      </c>
      <c r="B722" s="103" t="s">
        <v>2779</v>
      </c>
      <c r="C722" s="104" t="s">
        <v>565</v>
      </c>
      <c r="D722" s="454" t="s">
        <v>566</v>
      </c>
      <c r="E722" s="454" t="s">
        <v>138</v>
      </c>
      <c r="F722" s="454" t="s">
        <v>137</v>
      </c>
      <c r="G722" s="454">
        <v>45937</v>
      </c>
      <c r="H722" s="454">
        <v>45944</v>
      </c>
      <c r="I722" s="454" t="s">
        <v>139</v>
      </c>
      <c r="J722" s="454" t="s">
        <v>139</v>
      </c>
      <c r="K722" s="104" t="s">
        <v>2914</v>
      </c>
      <c r="L722" s="103" t="s">
        <v>568</v>
      </c>
      <c r="M722" s="103" t="s">
        <v>111</v>
      </c>
      <c r="N722" s="103" t="s">
        <v>2664</v>
      </c>
      <c r="O722" s="103" t="s">
        <v>186</v>
      </c>
      <c r="P722" s="103" t="s">
        <v>569</v>
      </c>
      <c r="Q722" s="103" t="s">
        <v>569</v>
      </c>
      <c r="R722" s="458" t="s">
        <v>2915</v>
      </c>
      <c r="S722" s="455"/>
      <c r="T722" s="103" t="s">
        <v>42</v>
      </c>
      <c r="U722" s="103" t="s">
        <v>137</v>
      </c>
      <c r="V722" s="454" t="str">
        <f>Tabela3[[#This Row],[NOVO 
PRAZO REDE]]</f>
        <v>REDE OK</v>
      </c>
      <c r="W722" s="454" t="str">
        <f>Tabela3[[#This Row],[PRAZO
ATIVAÇÃO]]</f>
        <v>ATIVO</v>
      </c>
      <c r="X722" s="103" t="s">
        <v>808</v>
      </c>
      <c r="Y722" s="103" t="str">
        <f>IFERROR("W"&amp;WEEKNUM(Tabela3[[#This Row],[PRAZO RE REVISADO]]),"-")</f>
        <v>-</v>
      </c>
      <c r="Z722" s="103" t="str">
        <f>IFERROR("W"&amp;WEEKNUM(Tabela3[[#This Row],[PRAZO ATIVAÇÃO]]),"-")</f>
        <v>-</v>
      </c>
      <c r="AA722" s="103">
        <v>2025</v>
      </c>
      <c r="AB722" s="103">
        <v>593310</v>
      </c>
      <c r="AC722" s="454" t="s">
        <v>610</v>
      </c>
      <c r="AD722" s="103" t="s">
        <v>137</v>
      </c>
      <c r="AE722" s="578">
        <v>45930</v>
      </c>
      <c r="AF722" s="454"/>
      <c r="AG722" s="474">
        <v>0</v>
      </c>
      <c r="AH722" s="104" t="s">
        <v>917</v>
      </c>
      <c r="AI722" s="458"/>
      <c r="AJ722" s="458"/>
      <c r="AK722" s="103" t="str">
        <f ca="1">IF(Tabela3[[#This Row],[STATUS]]&lt;&gt;"PREVISTO","N/A",IF(Tabela3[[#This Row],[Data_RE_CONGELADA]]="REDE OK","OK",IFERROR(IF(TODAY()-Tabela3[[#This Row],[Data_RE_CONGELADA]]&gt;=0,"ATRASADO",IF(TODAY()-Tabela3[[#This Row],[Data_RE_CONGELADA]]&gt;-5,"VENCENDO",IF(TODAY()-Tabela3[[#This Row],[Data_RE_CONGELADA]]&lt;=0,"NO PRAZO"))),"N/A")))</f>
        <v>N/A</v>
      </c>
      <c r="AL722" s="454" t="str">
        <f>Tabela3[[#This Row],[NOVO 
PRAZO REDE]]</f>
        <v>REDE OK</v>
      </c>
      <c r="AM722" s="454" t="str">
        <f>Tabela3[[#This Row],[PRAZO
ATIVAÇÃO]]</f>
        <v>ATIVO</v>
      </c>
      <c r="AN722" s="458"/>
      <c r="AO722" s="459"/>
      <c r="AP722" s="103"/>
      <c r="AR722" s="103" t="s">
        <v>576</v>
      </c>
      <c r="AS722" s="103" t="s">
        <v>577</v>
      </c>
      <c r="AT722" s="103" t="s">
        <v>2916</v>
      </c>
      <c r="AU722" s="103" t="s">
        <v>579</v>
      </c>
      <c r="AV722" s="103" t="s">
        <v>580</v>
      </c>
      <c r="AW722" s="103" t="s">
        <v>580</v>
      </c>
      <c r="AX722" s="103" t="s">
        <v>581</v>
      </c>
      <c r="AY722" s="103" t="s">
        <v>580</v>
      </c>
      <c r="AZ722" s="103" t="s">
        <v>581</v>
      </c>
      <c r="BA722" s="103" t="s">
        <v>139</v>
      </c>
      <c r="BB722" s="103" t="s">
        <v>580</v>
      </c>
      <c r="BC722" s="528" t="s">
        <v>2917</v>
      </c>
      <c r="BE722" s="103" t="e">
        <f>VLOOKUP(Tabela3[[#This Row],[ID OSP]],[1]Export!$R:$R,1,0)</f>
        <v>#N/A</v>
      </c>
    </row>
    <row r="723" spans="1:58" ht="15" hidden="1" customHeight="1">
      <c r="A723" s="103" t="s">
        <v>2918</v>
      </c>
      <c r="B723" s="103" t="s">
        <v>2919</v>
      </c>
      <c r="C723" s="104" t="s">
        <v>509</v>
      </c>
      <c r="D723" s="454" t="s">
        <v>42</v>
      </c>
      <c r="F723" s="454">
        <f>Tabela3[[#This Row],[NOVO 
PRAZO REDE]]+2</f>
        <v>2</v>
      </c>
      <c r="G723" s="454" t="s">
        <v>186</v>
      </c>
      <c r="H723" s="454" t="s">
        <v>186</v>
      </c>
      <c r="I723" s="103" t="s">
        <v>139</v>
      </c>
      <c r="J723" s="103" t="s">
        <v>139</v>
      </c>
      <c r="K723" s="458" t="s">
        <v>2920</v>
      </c>
      <c r="L723" s="103" t="s">
        <v>446</v>
      </c>
      <c r="M723" s="103" t="s">
        <v>455</v>
      </c>
      <c r="N723" s="103" t="s">
        <v>455</v>
      </c>
      <c r="O723" s="103" t="s">
        <v>663</v>
      </c>
      <c r="P723" s="103" t="s">
        <v>664</v>
      </c>
      <c r="Q723" s="103" t="s">
        <v>589</v>
      </c>
      <c r="R723" s="468" t="s">
        <v>2921</v>
      </c>
      <c r="S723" s="503" t="s">
        <v>186</v>
      </c>
      <c r="T723" s="103" t="s">
        <v>42</v>
      </c>
      <c r="U723" s="103" t="s">
        <v>591</v>
      </c>
      <c r="V723" s="454">
        <f>Tabela3[[#This Row],[NOVO 
PRAZO REDE]]</f>
        <v>0</v>
      </c>
      <c r="W723" s="454">
        <f>Tabela3[[#This Row],[PRAZO
ATIVAÇÃO]]</f>
        <v>2</v>
      </c>
      <c r="X723" s="103" t="s">
        <v>500</v>
      </c>
      <c r="Y723" s="103" t="str">
        <f>IFERROR("W"&amp;WEEKNUM(Tabela3[[#This Row],[PRAZO RE REVISADO]]),"-")</f>
        <v>W0</v>
      </c>
      <c r="Z723" s="103" t="str">
        <f>IFERROR("W"&amp;WEEKNUM(Tabela3[[#This Row],[PRAZO ATIVAÇÃO]]),"-")</f>
        <v>W1</v>
      </c>
      <c r="AA723" s="103">
        <v>2024</v>
      </c>
      <c r="AB723" s="103">
        <v>513572</v>
      </c>
      <c r="AC723" s="103" t="s">
        <v>592</v>
      </c>
      <c r="AD723" s="103" t="s">
        <v>603</v>
      </c>
      <c r="AE723" s="578"/>
      <c r="AF723" s="103"/>
      <c r="AG723" s="474"/>
      <c r="AH723" s="103"/>
      <c r="AK723" s="103" t="str">
        <f ca="1">IF(Tabela3[[#This Row],[STATUS]]&lt;&gt;"PREVISTO","N/A",IF(Tabela3[[#This Row],[Data_RE_CONGELADA]]="REDE OK","OK",IFERROR(IF(TODAY()-Tabela3[[#This Row],[Data_RE_CONGELADA]]&gt;=0,"ATRASADO",IF(TODAY()-Tabela3[[#This Row],[Data_RE_CONGELADA]]&gt;-5,"VENCENDO",IF(TODAY()-Tabela3[[#This Row],[Data_RE_CONGELADA]]&lt;=0,"NO PRAZO"))),"N/A")))</f>
        <v>N/A</v>
      </c>
      <c r="AL723" s="454" t="s">
        <v>643</v>
      </c>
      <c r="AM723" s="454" t="s">
        <v>801</v>
      </c>
      <c r="AN723" s="458" t="s">
        <v>643</v>
      </c>
      <c r="AO723" s="458" t="s">
        <v>186</v>
      </c>
      <c r="AP723" s="103" t="s">
        <v>643</v>
      </c>
      <c r="AQ723" s="103" t="s">
        <v>802</v>
      </c>
      <c r="AR723" s="103" t="s">
        <v>643</v>
      </c>
      <c r="AS723" s="103">
        <v>1</v>
      </c>
      <c r="AU723" s="103" t="s">
        <v>604</v>
      </c>
      <c r="BC723" s="12" t="s">
        <v>2255</v>
      </c>
      <c r="BE723" s="103" t="e">
        <f>VLOOKUP(Tabela3[[#This Row],[ID OSP]],[1]Export!$R:$R,1,0)</f>
        <v>#N/A</v>
      </c>
    </row>
    <row r="724" spans="1:58" ht="15" hidden="1" customHeight="1">
      <c r="A724" s="103" t="s">
        <v>2922</v>
      </c>
      <c r="B724" s="103" t="s">
        <v>2923</v>
      </c>
      <c r="C724" s="104" t="s">
        <v>510</v>
      </c>
      <c r="D724" s="454" t="s">
        <v>42</v>
      </c>
      <c r="E724" s="454" t="s">
        <v>136</v>
      </c>
      <c r="G724" s="454" t="s">
        <v>186</v>
      </c>
      <c r="H724" s="454" t="s">
        <v>186</v>
      </c>
      <c r="I724" s="103" t="s">
        <v>139</v>
      </c>
      <c r="J724" s="103" t="s">
        <v>139</v>
      </c>
      <c r="K724" s="458" t="s">
        <v>2920</v>
      </c>
      <c r="L724" s="103" t="s">
        <v>446</v>
      </c>
      <c r="M724" s="103" t="s">
        <v>455</v>
      </c>
      <c r="N724" s="103" t="s">
        <v>455</v>
      </c>
      <c r="O724" s="103" t="s">
        <v>663</v>
      </c>
      <c r="P724" s="103" t="s">
        <v>664</v>
      </c>
      <c r="Q724" s="103" t="s">
        <v>589</v>
      </c>
      <c r="R724" s="468" t="s">
        <v>2924</v>
      </c>
      <c r="S724" s="503" t="s">
        <v>186</v>
      </c>
      <c r="T724" s="103" t="s">
        <v>42</v>
      </c>
      <c r="U724" s="103" t="s">
        <v>52</v>
      </c>
      <c r="V724" s="454" t="str">
        <f>Tabela3[[#This Row],[NOVO 
PRAZO REDE]]</f>
        <v>RÁDIO</v>
      </c>
      <c r="W724" s="454">
        <f>Tabela3[[#This Row],[PRAZO
ATIVAÇÃO]]</f>
        <v>0</v>
      </c>
      <c r="X724" s="103" t="s">
        <v>500</v>
      </c>
      <c r="Y724" s="103" t="str">
        <f>IFERROR("W"&amp;WEEKNUM(Tabela3[[#This Row],[PRAZO RE REVISADO]]),"-")</f>
        <v>-</v>
      </c>
      <c r="Z724" s="103" t="str">
        <f>IFERROR("W"&amp;WEEKNUM(Tabela3[[#This Row],[PRAZO ATIVAÇÃO]]),"-")</f>
        <v>W0</v>
      </c>
      <c r="AA724" s="103">
        <v>2024</v>
      </c>
      <c r="AB724" s="103">
        <v>513572</v>
      </c>
      <c r="AC724" s="103" t="s">
        <v>592</v>
      </c>
      <c r="AD724" s="103" t="s">
        <v>2925</v>
      </c>
      <c r="AE724" s="578"/>
      <c r="AF724" s="103"/>
      <c r="AG724" s="474"/>
      <c r="AH724" s="103"/>
      <c r="AK724" s="103" t="str">
        <f ca="1">IF(Tabela3[[#This Row],[STATUS]]&lt;&gt;"PREVISTO","N/A",IF(Tabela3[[#This Row],[Data_RE_CONGELADA]]="REDE OK","OK",IFERROR(IF(TODAY()-Tabela3[[#This Row],[Data_RE_CONGELADA]]&gt;=0,"ATRASADO",IF(TODAY()-Tabela3[[#This Row],[Data_RE_CONGELADA]]&gt;-5,"VENCENDO",IF(TODAY()-Tabela3[[#This Row],[Data_RE_CONGELADA]]&lt;=0,"NO PRAZO"))),"N/A")))</f>
        <v>N/A</v>
      </c>
      <c r="AL724" s="454" t="s">
        <v>643</v>
      </c>
      <c r="AM724" s="454" t="s">
        <v>801</v>
      </c>
      <c r="AN724" s="458" t="s">
        <v>643</v>
      </c>
      <c r="AO724" s="458" t="s">
        <v>186</v>
      </c>
      <c r="AP724" s="103" t="s">
        <v>643</v>
      </c>
      <c r="AQ724" s="103" t="s">
        <v>802</v>
      </c>
      <c r="AR724" s="103" t="s">
        <v>643</v>
      </c>
      <c r="AS724" s="103">
        <v>1</v>
      </c>
      <c r="AU724" s="103" t="s">
        <v>604</v>
      </c>
      <c r="BC724" s="12" t="s">
        <v>2260</v>
      </c>
      <c r="BE724" s="103" t="e">
        <f>VLOOKUP(Tabela3[[#This Row],[ID OSP]],[1]Export!$R:$R,1,0)</f>
        <v>#N/A</v>
      </c>
    </row>
    <row r="725" spans="1:58" ht="15" hidden="1" customHeight="1">
      <c r="A725" s="103" t="s">
        <v>2926</v>
      </c>
      <c r="B725" s="103" t="s">
        <v>2927</v>
      </c>
      <c r="C725" s="104" t="s">
        <v>137</v>
      </c>
      <c r="D725" s="456" t="s">
        <v>252</v>
      </c>
      <c r="E725" s="454" t="s">
        <v>138</v>
      </c>
      <c r="F725" s="103" t="s">
        <v>137</v>
      </c>
      <c r="G725" s="454">
        <v>45712</v>
      </c>
      <c r="H725" s="454">
        <v>45716</v>
      </c>
      <c r="I725" s="103" t="s">
        <v>139</v>
      </c>
      <c r="J725" s="103" t="s">
        <v>139</v>
      </c>
      <c r="K725" s="458" t="s">
        <v>2928</v>
      </c>
      <c r="L725" s="103" t="s">
        <v>446</v>
      </c>
      <c r="M725" s="103" t="s">
        <v>455</v>
      </c>
      <c r="N725" s="103" t="s">
        <v>2224</v>
      </c>
      <c r="O725" s="103" t="s">
        <v>663</v>
      </c>
      <c r="P725" s="103" t="s">
        <v>653</v>
      </c>
      <c r="Q725" s="103" t="s">
        <v>589</v>
      </c>
      <c r="S725" s="503" t="s">
        <v>2225</v>
      </c>
      <c r="T725" s="103" t="s">
        <v>42</v>
      </c>
      <c r="U725" s="103" t="s">
        <v>137</v>
      </c>
      <c r="V725" s="454" t="s">
        <v>138</v>
      </c>
      <c r="W725" s="454" t="str">
        <f>Tabela3[[#This Row],[PRAZO
ATIVAÇÃO]]</f>
        <v>ATIVO</v>
      </c>
      <c r="X725" s="103" t="s">
        <v>500</v>
      </c>
      <c r="Y725" s="103" t="str">
        <f>IFERROR("W"&amp;WEEKNUM(Tabela3[[#This Row],[PRAZO RE REVISADO]]),"-")</f>
        <v>-</v>
      </c>
      <c r="Z725" s="103" t="str">
        <f>IFERROR("W"&amp;WEEKNUM(Tabela3[[#This Row],[PRAZO ATIVAÇÃO]]),"-")</f>
        <v>-</v>
      </c>
      <c r="AA725" s="103">
        <v>2024</v>
      </c>
      <c r="AB725" s="103">
        <v>536415</v>
      </c>
      <c r="AC725" s="103" t="s">
        <v>572</v>
      </c>
      <c r="AD725" s="103" t="s">
        <v>137</v>
      </c>
      <c r="AE725" s="578"/>
      <c r="AF725" s="103"/>
      <c r="AG725" s="474"/>
      <c r="AH725" s="103"/>
      <c r="AK725" s="103" t="str">
        <f ca="1">IF(Tabela3[[#This Row],[STATUS]]&lt;&gt;"PREVISTO","N/A",IF(Tabela3[[#This Row],[Data_RE_CONGELADA]]="REDE OK","OK",IFERROR(IF(TODAY()-Tabela3[[#This Row],[Data_RE_CONGELADA]]&gt;=0,"ATRASADO",IF(TODAY()-Tabela3[[#This Row],[Data_RE_CONGELADA]]&gt;-5,"VENCENDO",IF(TODAY()-Tabela3[[#This Row],[Data_RE_CONGELADA]]&lt;=0,"NO PRAZO"))),"N/A")))</f>
        <v>N/A</v>
      </c>
      <c r="AL725" s="454">
        <v>45677</v>
      </c>
      <c r="AM725" s="454" t="str">
        <f>Tabela3[[#This Row],[PRAZO
ATIVAÇÃO]]</f>
        <v>ATIVO</v>
      </c>
      <c r="AN725" s="458" t="s">
        <v>186</v>
      </c>
      <c r="AO725" s="458" t="s">
        <v>186</v>
      </c>
      <c r="AP725" s="454" t="s">
        <v>575</v>
      </c>
      <c r="AQ725" s="103" t="s">
        <v>684</v>
      </c>
      <c r="AR725" s="103" t="s">
        <v>996</v>
      </c>
      <c r="AS725" s="103">
        <v>0</v>
      </c>
      <c r="AU725" s="103" t="s">
        <v>604</v>
      </c>
      <c r="BC725" s="12" t="s">
        <v>2929</v>
      </c>
      <c r="BE725" s="103" t="e">
        <f>VLOOKUP(Tabela3[[#This Row],[ID OSP]],[1]Export!$R:$R,1,0)</f>
        <v>#N/A</v>
      </c>
    </row>
    <row r="726" spans="1:58" ht="15" hidden="1" customHeight="1">
      <c r="A726" s="103" t="s">
        <v>2930</v>
      </c>
      <c r="B726" s="103" t="s">
        <v>2931</v>
      </c>
      <c r="C726" s="104" t="s">
        <v>137</v>
      </c>
      <c r="D726" s="456" t="s">
        <v>252</v>
      </c>
      <c r="E726" s="454" t="s">
        <v>138</v>
      </c>
      <c r="F726" s="103" t="s">
        <v>137</v>
      </c>
      <c r="G726" s="454">
        <v>45712</v>
      </c>
      <c r="H726" s="454">
        <v>45716</v>
      </c>
      <c r="I726" s="103" t="s">
        <v>139</v>
      </c>
      <c r="J726" s="103" t="s">
        <v>139</v>
      </c>
      <c r="K726" s="458" t="s">
        <v>2928</v>
      </c>
      <c r="L726" s="103" t="s">
        <v>446</v>
      </c>
      <c r="M726" s="103" t="s">
        <v>455</v>
      </c>
      <c r="N726" s="103" t="s">
        <v>2224</v>
      </c>
      <c r="O726" s="103" t="s">
        <v>663</v>
      </c>
      <c r="P726" s="103" t="s">
        <v>653</v>
      </c>
      <c r="Q726" s="103" t="s">
        <v>589</v>
      </c>
      <c r="S726" s="503" t="s">
        <v>2225</v>
      </c>
      <c r="T726" s="103" t="s">
        <v>42</v>
      </c>
      <c r="U726" s="103" t="s">
        <v>137</v>
      </c>
      <c r="V726" s="454" t="s">
        <v>138</v>
      </c>
      <c r="W726" s="454" t="str">
        <f>Tabela3[[#This Row],[PRAZO
ATIVAÇÃO]]</f>
        <v>ATIVO</v>
      </c>
      <c r="X726" s="103" t="s">
        <v>500</v>
      </c>
      <c r="Y726" s="103" t="str">
        <f>IFERROR("W"&amp;WEEKNUM(Tabela3[[#This Row],[PRAZO RE REVISADO]]),"-")</f>
        <v>-</v>
      </c>
      <c r="Z726" s="103" t="str">
        <f>IFERROR("W"&amp;WEEKNUM(Tabela3[[#This Row],[PRAZO ATIVAÇÃO]]),"-")</f>
        <v>-</v>
      </c>
      <c r="AA726" s="103">
        <v>2024</v>
      </c>
      <c r="AB726" s="103">
        <v>536415</v>
      </c>
      <c r="AC726" s="103" t="s">
        <v>572</v>
      </c>
      <c r="AD726" s="103" t="s">
        <v>137</v>
      </c>
      <c r="AE726" s="578"/>
      <c r="AF726" s="103"/>
      <c r="AG726" s="474"/>
      <c r="AH726" s="103"/>
      <c r="AK726" s="103" t="str">
        <f ca="1">IF(Tabela3[[#This Row],[STATUS]]&lt;&gt;"PREVISTO","N/A",IF(Tabela3[[#This Row],[Data_RE_CONGELADA]]="REDE OK","OK",IFERROR(IF(TODAY()-Tabela3[[#This Row],[Data_RE_CONGELADA]]&gt;=0,"ATRASADO",IF(TODAY()-Tabela3[[#This Row],[Data_RE_CONGELADA]]&gt;-5,"VENCENDO",IF(TODAY()-Tabela3[[#This Row],[Data_RE_CONGELADA]]&lt;=0,"NO PRAZO"))),"N/A")))</f>
        <v>N/A</v>
      </c>
      <c r="AL726" s="454">
        <v>45677</v>
      </c>
      <c r="AM726" s="454" t="str">
        <f>Tabela3[[#This Row],[PRAZO
ATIVAÇÃO]]</f>
        <v>ATIVO</v>
      </c>
      <c r="AN726" s="458" t="s">
        <v>186</v>
      </c>
      <c r="AO726" s="458" t="s">
        <v>186</v>
      </c>
      <c r="AP726" s="454" t="s">
        <v>575</v>
      </c>
      <c r="AQ726" s="103" t="s">
        <v>684</v>
      </c>
      <c r="AR726" s="103" t="s">
        <v>996</v>
      </c>
      <c r="AS726" s="103">
        <v>0</v>
      </c>
      <c r="AU726" s="103" t="s">
        <v>604</v>
      </c>
      <c r="BC726" s="530" t="s">
        <v>2267</v>
      </c>
      <c r="BE726" s="103" t="e">
        <f>VLOOKUP(Tabela3[[#This Row],[ID OSP]],[1]Export!$R:$R,1,0)</f>
        <v>#N/A</v>
      </c>
    </row>
    <row r="727" spans="1:58" ht="15" hidden="1" customHeight="1">
      <c r="A727" s="103" t="s">
        <v>2932</v>
      </c>
      <c r="B727" s="103" t="s">
        <v>369</v>
      </c>
      <c r="C727" s="104" t="s">
        <v>137</v>
      </c>
      <c r="D727" s="454" t="s">
        <v>252</v>
      </c>
      <c r="E727" s="454" t="s">
        <v>138</v>
      </c>
      <c r="F727" s="454" t="s">
        <v>137</v>
      </c>
      <c r="G727" s="454">
        <v>45805</v>
      </c>
      <c r="H727" s="454">
        <v>45919</v>
      </c>
      <c r="I727" s="463" t="s">
        <v>139</v>
      </c>
      <c r="J727" s="463" t="s">
        <v>139</v>
      </c>
      <c r="K727" s="458" t="s">
        <v>2933</v>
      </c>
      <c r="L727" s="103" t="s">
        <v>568</v>
      </c>
      <c r="M727" s="103" t="s">
        <v>679</v>
      </c>
      <c r="N727" s="103" t="s">
        <v>2934</v>
      </c>
      <c r="O727" s="103" t="s">
        <v>186</v>
      </c>
      <c r="P727" s="103" t="s">
        <v>681</v>
      </c>
      <c r="Q727" s="103" t="s">
        <v>681</v>
      </c>
      <c r="R727" s="458" t="s">
        <v>2935</v>
      </c>
      <c r="S727" s="535"/>
      <c r="T727" s="103" t="s">
        <v>42</v>
      </c>
      <c r="U727" s="103" t="s">
        <v>137</v>
      </c>
      <c r="V727" s="454" t="str">
        <f>Tabela3[[#This Row],[NOVO 
PRAZO REDE]]</f>
        <v>REDE OK</v>
      </c>
      <c r="W727" s="454" t="str">
        <f>Tabela3[[#This Row],[PRAZO
ATIVAÇÃO]]</f>
        <v>ATIVO</v>
      </c>
      <c r="X727" s="103" t="s">
        <v>684</v>
      </c>
      <c r="Y727" s="103" t="str">
        <f>IFERROR("W"&amp;WEEKNUM(Tabela3[[#This Row],[PRAZO RE REVISADO]]),"-")</f>
        <v>-</v>
      </c>
      <c r="Z727" s="103" t="str">
        <f>IFERROR("W"&amp;WEEKNUM(Tabela3[[#This Row],[PRAZO ATIVAÇÃO]]),"-")</f>
        <v>-</v>
      </c>
      <c r="AA727" s="103">
        <v>2025</v>
      </c>
      <c r="AB727" s="103">
        <v>548971</v>
      </c>
      <c r="AC727" s="454" t="s">
        <v>572</v>
      </c>
      <c r="AD727" s="103" t="s">
        <v>137</v>
      </c>
      <c r="AE727" s="578"/>
      <c r="AF727" s="103"/>
      <c r="AG727" s="474"/>
      <c r="AH727" s="103"/>
      <c r="AK727" s="103" t="s">
        <v>575</v>
      </c>
      <c r="AL727" s="454">
        <v>45801</v>
      </c>
      <c r="AM727" s="454"/>
      <c r="AN727" s="458"/>
      <c r="AO727" s="459"/>
      <c r="AP727" s="454" t="str">
        <f>Tabela3[[#This Row],[NOVO 
PRAZO REDE]]</f>
        <v>REDE OK</v>
      </c>
      <c r="AQ727" s="103" t="s">
        <v>688</v>
      </c>
      <c r="AR727" s="103" t="s">
        <v>689</v>
      </c>
      <c r="AS727" s="103" t="s">
        <v>918</v>
      </c>
      <c r="AT727" s="103" t="s">
        <v>2936</v>
      </c>
      <c r="AU727" s="103" t="s">
        <v>648</v>
      </c>
      <c r="AV727" s="103" t="s">
        <v>580</v>
      </c>
      <c r="AW727" s="103" t="s">
        <v>580</v>
      </c>
      <c r="AX727" s="103" t="s">
        <v>581</v>
      </c>
      <c r="AY727" s="103" t="s">
        <v>580</v>
      </c>
      <c r="AZ727" s="103" t="s">
        <v>580</v>
      </c>
      <c r="BA727" s="103" t="s">
        <v>580</v>
      </c>
      <c r="BB727" s="103" t="s">
        <v>4</v>
      </c>
      <c r="BC727" s="103"/>
      <c r="BE727" s="103" t="e">
        <f>VLOOKUP(Tabela3[[#This Row],[ID OSP]],[1]Export!$R:$R,1,0)</f>
        <v>#N/A</v>
      </c>
      <c r="BF727" s="103" t="s">
        <v>2937</v>
      </c>
    </row>
    <row r="728" spans="1:58" ht="15" hidden="1" customHeight="1">
      <c r="A728" s="103" t="s">
        <v>279</v>
      </c>
      <c r="B728" s="103" t="s">
        <v>384</v>
      </c>
      <c r="C728" s="458" t="s">
        <v>137</v>
      </c>
      <c r="D728" s="454" t="s">
        <v>42</v>
      </c>
      <c r="E728" s="454" t="s">
        <v>138</v>
      </c>
      <c r="F728" s="454" t="s">
        <v>137</v>
      </c>
      <c r="G728" s="454" t="s">
        <v>186</v>
      </c>
      <c r="H728" s="454" t="s">
        <v>186</v>
      </c>
      <c r="I728" s="463" t="s">
        <v>139</v>
      </c>
      <c r="J728" s="463" t="s">
        <v>139</v>
      </c>
      <c r="K728" s="458" t="s">
        <v>280</v>
      </c>
      <c r="L728" s="103" t="s">
        <v>568</v>
      </c>
      <c r="M728" s="103" t="s">
        <v>215</v>
      </c>
      <c r="N728" s="103" t="s">
        <v>223</v>
      </c>
      <c r="O728" s="103" t="s">
        <v>186</v>
      </c>
      <c r="P728" s="103" t="s">
        <v>639</v>
      </c>
      <c r="Q728" s="103" t="s">
        <v>639</v>
      </c>
      <c r="R728" s="468" t="s">
        <v>2938</v>
      </c>
      <c r="S728" s="455" t="s">
        <v>2939</v>
      </c>
      <c r="T728" s="103" t="s">
        <v>42</v>
      </c>
      <c r="U728" s="103" t="s">
        <v>137</v>
      </c>
      <c r="V728" s="454" t="str">
        <f>Tabela3[[#This Row],[NOVO 
PRAZO REDE]]</f>
        <v>REDE OK</v>
      </c>
      <c r="W728" s="454" t="str">
        <f>Tabela3[[#This Row],[PRAZO
ATIVAÇÃO]]</f>
        <v>ATIVO</v>
      </c>
      <c r="X728" s="103" t="s">
        <v>642</v>
      </c>
      <c r="Y728" s="103" t="str">
        <f>IFERROR("W"&amp;WEEKNUM(Tabela3[[#This Row],[PRAZO RE REVISADO]]),"-")</f>
        <v>-</v>
      </c>
      <c r="Z728" s="103" t="str">
        <f>IFERROR("W"&amp;WEEKNUM(Tabela3[[#This Row],[PRAZO ATIVAÇÃO]]),"-")</f>
        <v>-</v>
      </c>
      <c r="AA728" s="103">
        <v>2025</v>
      </c>
      <c r="AB728" s="103">
        <v>602044</v>
      </c>
      <c r="AC728" s="454" t="s">
        <v>610</v>
      </c>
      <c r="AD728" s="103" t="s">
        <v>137</v>
      </c>
      <c r="AE728" s="578"/>
      <c r="AF728" s="103"/>
      <c r="AG728" s="474"/>
      <c r="AH728" s="103"/>
      <c r="AK728" s="103" t="str">
        <f ca="1">IF(Tabela3[[#This Row],[STATUS]]&lt;&gt;"PREVISTO","N/A",IF(Tabela3[[#This Row],[Data_RE_CONGELADA]]="REDE OK","OK",IFERROR(IF(TODAY()-Tabela3[[#This Row],[Data_RE_CONGELADA]]&gt;=0,"ATRASADO",IF(TODAY()-Tabela3[[#This Row],[Data_RE_CONGELADA]]&gt;-5,"VENCENDO",IF(TODAY()-Tabela3[[#This Row],[Data_RE_CONGELADA]]&lt;=0,"NO PRAZO"))),"N/A")))</f>
        <v>N/A</v>
      </c>
      <c r="AL728" s="454" t="str">
        <f>Tabela3[[#This Row],[NOVO 
PRAZO REDE]]</f>
        <v>REDE OK</v>
      </c>
      <c r="AM728" s="454" t="str">
        <f>Tabela3[[#This Row],[PRAZO
ATIVAÇÃO]]</f>
        <v>ATIVO</v>
      </c>
      <c r="AN728" s="458"/>
      <c r="AO728" s="459"/>
      <c r="AP728" s="103" t="s">
        <v>1037</v>
      </c>
      <c r="AQ728" s="103" t="s">
        <v>645</v>
      </c>
      <c r="AR728" s="103" t="s">
        <v>576</v>
      </c>
      <c r="AS728" s="103" t="s">
        <v>577</v>
      </c>
      <c r="AT728" s="103" t="s">
        <v>2940</v>
      </c>
      <c r="AU728" s="103" t="s">
        <v>648</v>
      </c>
      <c r="AV728" s="103" t="s">
        <v>580</v>
      </c>
      <c r="AW728" s="103" t="s">
        <v>580</v>
      </c>
      <c r="AX728" s="103" t="s">
        <v>580</v>
      </c>
      <c r="AY728" s="103" t="s">
        <v>580</v>
      </c>
      <c r="AZ728" s="103" t="s">
        <v>580</v>
      </c>
      <c r="BA728" s="103" t="s">
        <v>580</v>
      </c>
      <c r="BB728" s="103" t="s">
        <v>2941</v>
      </c>
      <c r="BC728" s="103"/>
      <c r="BE728" s="103" t="e">
        <f>VLOOKUP(Tabela3[[#This Row],[ID OSP]],[1]Export!$R:$R,1,0)</f>
        <v>#N/A</v>
      </c>
    </row>
    <row r="729" spans="1:58" ht="15" hidden="1" customHeight="1">
      <c r="A729" s="103" t="s">
        <v>73</v>
      </c>
      <c r="B729" s="103" t="s">
        <v>423</v>
      </c>
      <c r="C729" s="104" t="s">
        <v>137</v>
      </c>
      <c r="D729" s="454" t="s">
        <v>252</v>
      </c>
      <c r="E729" s="454" t="s">
        <v>138</v>
      </c>
      <c r="F729" s="454" t="s">
        <v>137</v>
      </c>
      <c r="G729" s="454">
        <v>45777</v>
      </c>
      <c r="H729" s="454">
        <v>45790</v>
      </c>
      <c r="I729" s="463" t="s">
        <v>139</v>
      </c>
      <c r="J729" s="463" t="s">
        <v>139</v>
      </c>
      <c r="K729" s="458" t="s">
        <v>222</v>
      </c>
      <c r="L729" s="103" t="s">
        <v>638</v>
      </c>
      <c r="M729" s="103" t="s">
        <v>215</v>
      </c>
      <c r="N729" s="103" t="s">
        <v>73</v>
      </c>
      <c r="O729" s="103" t="s">
        <v>186</v>
      </c>
      <c r="P729" s="103" t="s">
        <v>639</v>
      </c>
      <c r="Q729" s="103" t="s">
        <v>639</v>
      </c>
      <c r="R729" s="458" t="s">
        <v>2942</v>
      </c>
      <c r="S729" s="460"/>
      <c r="T729" s="103" t="s">
        <v>42</v>
      </c>
      <c r="U729" s="103" t="s">
        <v>137</v>
      </c>
      <c r="V729" s="454" t="str">
        <f>Tabela3[[#This Row],[NOVO 
PRAZO REDE]]</f>
        <v>REDE OK</v>
      </c>
      <c r="W729" s="454" t="str">
        <f>Tabela3[[#This Row],[PRAZO
ATIVAÇÃO]]</f>
        <v>ATIVO</v>
      </c>
      <c r="X729" s="103" t="s">
        <v>808</v>
      </c>
      <c r="Y729" s="103" t="str">
        <f>IFERROR("W"&amp;WEEKNUM(Tabela3[[#This Row],[PRAZO RE REVISADO]]),"-")</f>
        <v>-</v>
      </c>
      <c r="Z729" s="103" t="str">
        <f>IFERROR("W"&amp;WEEKNUM(Tabela3[[#This Row],[PRAZO ATIVAÇÃO]]),"-")</f>
        <v>-</v>
      </c>
      <c r="AA729" s="103">
        <v>2025</v>
      </c>
      <c r="AB729" s="103">
        <v>566321</v>
      </c>
      <c r="AC729" s="454" t="s">
        <v>572</v>
      </c>
      <c r="AD729" s="103" t="s">
        <v>137</v>
      </c>
      <c r="AE729" s="578"/>
      <c r="AF729" s="103"/>
      <c r="AG729" s="474"/>
      <c r="AH729" s="103"/>
      <c r="AK729" s="103" t="s">
        <v>575</v>
      </c>
      <c r="AL729" s="454">
        <v>45821</v>
      </c>
      <c r="AM729" s="454"/>
      <c r="AN729" s="458"/>
      <c r="AO729" s="459"/>
      <c r="AP729" s="454" t="s">
        <v>2767</v>
      </c>
      <c r="AQ729" s="103" t="s">
        <v>688</v>
      </c>
      <c r="AR729" s="103" t="s">
        <v>576</v>
      </c>
      <c r="AS729" s="103" t="s">
        <v>918</v>
      </c>
      <c r="AT729" s="103" t="s">
        <v>2943</v>
      </c>
      <c r="AU729" s="103" t="s">
        <v>648</v>
      </c>
      <c r="AV729" s="103" t="s">
        <v>580</v>
      </c>
      <c r="AW729" s="103" t="s">
        <v>580</v>
      </c>
      <c r="AX729" s="103" t="s">
        <v>580</v>
      </c>
      <c r="AY729" s="103" t="s">
        <v>580</v>
      </c>
      <c r="AZ729" s="103" t="s">
        <v>580</v>
      </c>
      <c r="BA729" s="103" t="s">
        <v>580</v>
      </c>
      <c r="BB729" s="103" t="s">
        <v>4</v>
      </c>
      <c r="BC729" s="103"/>
      <c r="BE729" s="103" t="e">
        <f>VLOOKUP(Tabela3[[#This Row],[ID OSP]],[1]Export!$R:$R,1,0)</f>
        <v>#N/A</v>
      </c>
    </row>
    <row r="730" spans="1:58" ht="15" hidden="1" customHeight="1">
      <c r="A730" s="103" t="s">
        <v>217</v>
      </c>
      <c r="B730" s="103" t="s">
        <v>425</v>
      </c>
      <c r="C730" s="104" t="s">
        <v>137</v>
      </c>
      <c r="D730" s="454" t="s">
        <v>252</v>
      </c>
      <c r="E730" s="454" t="s">
        <v>138</v>
      </c>
      <c r="F730" s="454" t="s">
        <v>137</v>
      </c>
      <c r="G730" s="454">
        <v>45917</v>
      </c>
      <c r="H730" s="454">
        <v>45931</v>
      </c>
      <c r="I730" s="463" t="s">
        <v>42</v>
      </c>
      <c r="J730" s="463" t="s">
        <v>127</v>
      </c>
      <c r="K730" s="458" t="s">
        <v>2944</v>
      </c>
      <c r="L730" s="103" t="s">
        <v>2343</v>
      </c>
      <c r="M730" s="103" t="s">
        <v>217</v>
      </c>
      <c r="N730" s="103" t="s">
        <v>186</v>
      </c>
      <c r="O730" s="103" t="s">
        <v>186</v>
      </c>
      <c r="P730" s="103" t="s">
        <v>639</v>
      </c>
      <c r="Q730" s="103" t="s">
        <v>639</v>
      </c>
      <c r="R730" s="458" t="s">
        <v>2945</v>
      </c>
      <c r="S730" s="455" t="s">
        <v>2946</v>
      </c>
      <c r="T730" s="103" t="s">
        <v>42</v>
      </c>
      <c r="U730" s="103" t="s">
        <v>137</v>
      </c>
      <c r="V730" s="454" t="str">
        <f>Tabela3[[#This Row],[NOVO 
PRAZO REDE]]</f>
        <v>REDE OK</v>
      </c>
      <c r="W730" s="454" t="str">
        <f>Tabela3[[#This Row],[PRAZO
ATIVAÇÃO]]</f>
        <v>ATIVO</v>
      </c>
      <c r="X730" s="103" t="s">
        <v>684</v>
      </c>
      <c r="Y730" s="103" t="str">
        <f>IFERROR("W"&amp;WEEKNUM(Tabela3[[#This Row],[PRAZO RE REVISADO]]),"-")</f>
        <v>-</v>
      </c>
      <c r="Z730" s="103" t="str">
        <f>IFERROR("W"&amp;WEEKNUM(Tabela3[[#This Row],[PRAZO ATIVAÇÃO]]),"-")</f>
        <v>-</v>
      </c>
      <c r="AA730" s="103">
        <v>2025</v>
      </c>
      <c r="AB730" s="103">
        <v>565294</v>
      </c>
      <c r="AC730" s="454" t="s">
        <v>572</v>
      </c>
      <c r="AD730" s="103" t="s">
        <v>137</v>
      </c>
      <c r="AE730" s="578"/>
      <c r="AF730" s="103"/>
      <c r="AG730" s="474"/>
      <c r="AH730" s="103"/>
      <c r="AK730" s="103" t="str">
        <f ca="1">IF(Tabela3[[#This Row],[STATUS]]&lt;&gt;"PREVISTO","N/A",IF(Tabela3[[#This Row],[Data_RE_CONGELADA]]="REDE OK","OK",IFERROR(IF(TODAY()-Tabela3[[#This Row],[Data_RE_CONGELADA]]&gt;=0,"ATRASADO",IF(TODAY()-Tabela3[[#This Row],[Data_RE_CONGELADA]]&gt;-5,"VENCENDO",IF(TODAY()-Tabela3[[#This Row],[Data_RE_CONGELADA]]&lt;=0,"NO PRAZO"))),"N/A")))</f>
        <v>N/A</v>
      </c>
      <c r="AL730" s="454" t="str">
        <f>Tabela3[[#This Row],[NOVO 
PRAZO REDE]]</f>
        <v>REDE OK</v>
      </c>
      <c r="AM730" s="103" t="s">
        <v>2809</v>
      </c>
      <c r="AN730" s="458"/>
      <c r="AO730" s="459"/>
      <c r="AP730" s="103" t="s">
        <v>2809</v>
      </c>
      <c r="AQ730" s="103" t="s">
        <v>645</v>
      </c>
      <c r="AR730" s="103" t="s">
        <v>576</v>
      </c>
      <c r="AS730" s="103" t="s">
        <v>646</v>
      </c>
      <c r="AT730" s="103" t="s">
        <v>2947</v>
      </c>
      <c r="AU730" s="103" t="s">
        <v>648</v>
      </c>
      <c r="AV730" s="103" t="s">
        <v>580</v>
      </c>
      <c r="AW730" s="103" t="s">
        <v>580</v>
      </c>
      <c r="AX730" s="103" t="s">
        <v>580</v>
      </c>
      <c r="AY730" s="103" t="s">
        <v>580</v>
      </c>
      <c r="AZ730" s="103" t="s">
        <v>580</v>
      </c>
      <c r="BA730" s="103" t="s">
        <v>580</v>
      </c>
      <c r="BB730" s="103" t="s">
        <v>4</v>
      </c>
      <c r="BC730" s="103"/>
      <c r="BE730" s="103" t="e">
        <f>VLOOKUP(Tabela3[[#This Row],[ID OSP]],[1]Export!$R:$R,1,0)</f>
        <v>#N/A</v>
      </c>
    </row>
    <row r="731" spans="1:58" ht="15" hidden="1" customHeight="1">
      <c r="A731" s="103" t="s">
        <v>2948</v>
      </c>
      <c r="B731" s="103" t="s">
        <v>339</v>
      </c>
      <c r="C731" s="104" t="s">
        <v>137</v>
      </c>
      <c r="D731" s="456" t="s">
        <v>42</v>
      </c>
      <c r="E731" s="454">
        <v>46052</v>
      </c>
      <c r="F731" s="454">
        <f>Tabela3[[#This Row],[NOVO 
PRAZO REDE]]+2</f>
        <v>46054</v>
      </c>
      <c r="G731" s="454" t="s">
        <v>186</v>
      </c>
      <c r="H731" s="454" t="s">
        <v>186</v>
      </c>
      <c r="I731" s="103" t="s">
        <v>139</v>
      </c>
      <c r="J731" s="103" t="s">
        <v>139</v>
      </c>
      <c r="K731" s="458" t="s">
        <v>2949</v>
      </c>
      <c r="L731" s="103" t="s">
        <v>446</v>
      </c>
      <c r="M731" s="103" t="s">
        <v>450</v>
      </c>
      <c r="N731" s="103" t="s">
        <v>861</v>
      </c>
      <c r="O731" s="103" t="s">
        <v>616</v>
      </c>
      <c r="P731" s="103" t="s">
        <v>589</v>
      </c>
      <c r="Q731" s="103" t="s">
        <v>589</v>
      </c>
      <c r="R731" s="458" t="s">
        <v>2950</v>
      </c>
      <c r="S731" s="503"/>
      <c r="T731" s="103" t="s">
        <v>42</v>
      </c>
      <c r="U731" s="103" t="s">
        <v>591</v>
      </c>
      <c r="V731" s="454">
        <f>Tabela3[[#This Row],[NOVO 
PRAZO REDE]]</f>
        <v>46052</v>
      </c>
      <c r="W731" s="454">
        <f>Tabela3[[#This Row],[PRAZO
ATIVAÇÃO]]</f>
        <v>46054</v>
      </c>
      <c r="X731" s="103" t="s">
        <v>500</v>
      </c>
      <c r="Y731" s="103" t="str">
        <f>IFERROR("W"&amp;WEEKNUM(Tabela3[[#This Row],[PRAZO RE REVISADO]]),"-")</f>
        <v>W5</v>
      </c>
      <c r="Z731" s="103" t="str">
        <f>IFERROR("W"&amp;WEEKNUM(Tabela3[[#This Row],[PRAZO ATIVAÇÃO]]),"-")</f>
        <v>W6</v>
      </c>
      <c r="AA731" s="103">
        <v>2024</v>
      </c>
      <c r="AB731" s="103">
        <v>600167</v>
      </c>
      <c r="AC731" s="103" t="s">
        <v>610</v>
      </c>
      <c r="AD731" s="103" t="s">
        <v>2867</v>
      </c>
      <c r="AE731" s="578"/>
      <c r="AF731" s="103"/>
      <c r="AG731" s="474"/>
      <c r="AH731" s="103"/>
      <c r="AK731" s="103" t="str">
        <f ca="1">IF(Tabela3[[#This Row],[STATUS]]&lt;&gt;"PREVISTO","N/A",IF(Tabela3[[#This Row],[Data_RE_CONGELADA]]="REDE OK","OK",IFERROR(IF(TODAY()-Tabela3[[#This Row],[Data_RE_CONGELADA]]&gt;=0,"ATRASADO",IF(TODAY()-Tabela3[[#This Row],[Data_RE_CONGELADA]]&gt;-5,"VENCENDO",IF(TODAY()-Tabela3[[#This Row],[Data_RE_CONGELADA]]&lt;=0,"NO PRAZO"))),"N/A")))</f>
        <v>N/A</v>
      </c>
      <c r="AL731" s="454" t="s">
        <v>2867</v>
      </c>
      <c r="AM731" s="454" t="s">
        <v>618</v>
      </c>
      <c r="AN731" s="458" t="s">
        <v>186</v>
      </c>
      <c r="AO731" s="458" t="s">
        <v>2951</v>
      </c>
      <c r="AP731" s="103" t="s">
        <v>2867</v>
      </c>
      <c r="AQ731" s="103" t="s">
        <v>684</v>
      </c>
      <c r="AR731" s="103" t="s">
        <v>2867</v>
      </c>
      <c r="AS731" s="103">
        <v>1</v>
      </c>
      <c r="AU731" s="103" t="s">
        <v>604</v>
      </c>
      <c r="BC731" s="103"/>
      <c r="BE731" s="103" t="e">
        <f>VLOOKUP(Tabela3[[#This Row],[ID OSP]],[1]Export!$R:$R,1,0)</f>
        <v>#N/A</v>
      </c>
    </row>
    <row r="732" spans="1:58" ht="15" hidden="1" customHeight="1">
      <c r="A732" s="103" t="s">
        <v>2952</v>
      </c>
      <c r="B732" s="103" t="s">
        <v>340</v>
      </c>
      <c r="C732" s="104" t="s">
        <v>137</v>
      </c>
      <c r="D732" s="456" t="s">
        <v>42</v>
      </c>
      <c r="E732" s="454">
        <v>46052</v>
      </c>
      <c r="F732" s="454">
        <f>Tabela3[[#This Row],[NOVO 
PRAZO REDE]]+2</f>
        <v>46054</v>
      </c>
      <c r="G732" s="454" t="s">
        <v>186</v>
      </c>
      <c r="H732" s="454" t="s">
        <v>186</v>
      </c>
      <c r="I732" s="103" t="s">
        <v>139</v>
      </c>
      <c r="J732" s="103" t="s">
        <v>139</v>
      </c>
      <c r="K732" s="458" t="s">
        <v>2953</v>
      </c>
      <c r="L732" s="103" t="s">
        <v>446</v>
      </c>
      <c r="M732" s="103" t="s">
        <v>450</v>
      </c>
      <c r="N732" s="103" t="s">
        <v>861</v>
      </c>
      <c r="O732" s="103" t="s">
        <v>616</v>
      </c>
      <c r="P732" s="103" t="s">
        <v>589</v>
      </c>
      <c r="Q732" s="103" t="s">
        <v>589</v>
      </c>
      <c r="R732" s="468" t="s">
        <v>2954</v>
      </c>
      <c r="S732" s="503" t="s">
        <v>186</v>
      </c>
      <c r="T732" s="103" t="s">
        <v>42</v>
      </c>
      <c r="U732" s="103" t="s">
        <v>591</v>
      </c>
      <c r="V732" s="454">
        <f>Tabela3[[#This Row],[NOVO 
PRAZO REDE]]</f>
        <v>46052</v>
      </c>
      <c r="W732" s="454">
        <f>Tabela3[[#This Row],[PRAZO
ATIVAÇÃO]]</f>
        <v>46054</v>
      </c>
      <c r="X732" s="103" t="s">
        <v>500</v>
      </c>
      <c r="Y732" s="103" t="str">
        <f>IFERROR("W"&amp;WEEKNUM(Tabela3[[#This Row],[PRAZO RE REVISADO]]),"-")</f>
        <v>W5</v>
      </c>
      <c r="Z732" s="103" t="str">
        <f>IFERROR("W"&amp;WEEKNUM(Tabela3[[#This Row],[PRAZO ATIVAÇÃO]]),"-")</f>
        <v>W6</v>
      </c>
      <c r="AA732" s="103">
        <v>2024</v>
      </c>
      <c r="AB732" s="103">
        <v>600097</v>
      </c>
      <c r="AC732" s="103" t="s">
        <v>592</v>
      </c>
      <c r="AD732" s="103" t="s">
        <v>2867</v>
      </c>
      <c r="AE732" s="578"/>
      <c r="AF732" s="103"/>
      <c r="AG732" s="474"/>
      <c r="AH732" s="103"/>
      <c r="AK732" s="103" t="str">
        <f ca="1">IF(Tabela3[[#This Row],[STATUS]]&lt;&gt;"PREVISTO","N/A",IF(Tabela3[[#This Row],[Data_RE_CONGELADA]]="REDE OK","OK",IFERROR(IF(TODAY()-Tabela3[[#This Row],[Data_RE_CONGELADA]]&gt;=0,"ATRASADO",IF(TODAY()-Tabela3[[#This Row],[Data_RE_CONGELADA]]&gt;-5,"VENCENDO",IF(TODAY()-Tabela3[[#This Row],[Data_RE_CONGELADA]]&lt;=0,"NO PRAZO"))),"N/A")))</f>
        <v>N/A</v>
      </c>
      <c r="AL732" s="454" t="s">
        <v>2867</v>
      </c>
      <c r="AM732" s="454" t="s">
        <v>801</v>
      </c>
      <c r="AN732" s="458" t="s">
        <v>959</v>
      </c>
      <c r="AP732" s="454" t="s">
        <v>2867</v>
      </c>
      <c r="AQ732" s="103" t="s">
        <v>802</v>
      </c>
      <c r="AR732" s="103" t="s">
        <v>643</v>
      </c>
      <c r="AS732" s="103">
        <v>1</v>
      </c>
      <c r="AU732" s="103" t="s">
        <v>604</v>
      </c>
      <c r="BC732" s="103"/>
      <c r="BE732" s="103" t="e">
        <f>VLOOKUP(Tabela3[[#This Row],[ID OSP]],[1]Export!$R:$R,1,0)</f>
        <v>#N/A</v>
      </c>
    </row>
    <row r="733" spans="1:58" ht="15" hidden="1" customHeight="1">
      <c r="A733" s="103" t="s">
        <v>271</v>
      </c>
      <c r="B733" s="103" t="s">
        <v>380</v>
      </c>
      <c r="C733" s="104" t="s">
        <v>137</v>
      </c>
      <c r="D733" s="454" t="s">
        <v>252</v>
      </c>
      <c r="E733" s="454" t="s">
        <v>138</v>
      </c>
      <c r="F733" s="454" t="s">
        <v>137</v>
      </c>
      <c r="G733" s="454">
        <v>45890</v>
      </c>
      <c r="H733" s="454">
        <v>45891</v>
      </c>
      <c r="I733" s="463" t="s">
        <v>139</v>
      </c>
      <c r="J733" s="463" t="s">
        <v>139</v>
      </c>
      <c r="K733" s="458" t="s">
        <v>272</v>
      </c>
      <c r="L733" s="103" t="s">
        <v>568</v>
      </c>
      <c r="M733" s="103" t="s">
        <v>215</v>
      </c>
      <c r="N733" s="103" t="s">
        <v>215</v>
      </c>
      <c r="O733" s="103" t="s">
        <v>186</v>
      </c>
      <c r="P733" s="103" t="s">
        <v>639</v>
      </c>
      <c r="Q733" s="103" t="s">
        <v>639</v>
      </c>
      <c r="R733" s="458" t="s">
        <v>2955</v>
      </c>
      <c r="S733" s="455"/>
      <c r="T733" s="103" t="s">
        <v>42</v>
      </c>
      <c r="U733" s="103" t="s">
        <v>137</v>
      </c>
      <c r="V733" s="454" t="str">
        <f>Tabela3[[#This Row],[NOVO 
PRAZO REDE]]</f>
        <v>REDE OK</v>
      </c>
      <c r="W733" s="454" t="str">
        <f>Tabela3[[#This Row],[PRAZO
ATIVAÇÃO]]</f>
        <v>ATIVO</v>
      </c>
      <c r="X733" s="103" t="s">
        <v>808</v>
      </c>
      <c r="Y733" s="103" t="str">
        <f>IFERROR("W"&amp;WEEKNUM(Tabela3[[#This Row],[PRAZO RE REVISADO]]),"-")</f>
        <v>-</v>
      </c>
      <c r="Z733" s="103" t="str">
        <f>IFERROR("W"&amp;WEEKNUM(Tabela3[[#This Row],[PRAZO ATIVAÇÃO]]),"-")</f>
        <v>-</v>
      </c>
      <c r="AA733" s="103">
        <v>2025</v>
      </c>
      <c r="AB733" s="103">
        <v>566274</v>
      </c>
      <c r="AC733" s="454" t="s">
        <v>572</v>
      </c>
      <c r="AD733" s="103" t="s">
        <v>137</v>
      </c>
      <c r="AE733" s="578"/>
      <c r="AF733" s="103"/>
      <c r="AG733" s="474"/>
      <c r="AH733" s="103"/>
      <c r="AK733" s="103" t="str">
        <f ca="1">IF(Tabela3[[#This Row],[STATUS]]&lt;&gt;"PREVISTO","N/A",IF(Tabela3[[#This Row],[Data_RE_CONGELADA]]="REDE OK","OK",IFERROR(IF(TODAY()-Tabela3[[#This Row],[Data_RE_CONGELADA]]&gt;=0,"ATRASADO",IF(TODAY()-Tabela3[[#This Row],[Data_RE_CONGELADA]]&gt;-5,"VENCENDO",IF(TODAY()-Tabela3[[#This Row],[Data_RE_CONGELADA]]&lt;=0,"NO PRAZO"))),"N/A")))</f>
        <v>N/A</v>
      </c>
      <c r="AL733" s="454">
        <v>45833</v>
      </c>
      <c r="AM733" s="454" t="s">
        <v>644</v>
      </c>
      <c r="AN733" s="458"/>
      <c r="AO733" s="459"/>
      <c r="AP733" s="454" t="s">
        <v>2767</v>
      </c>
      <c r="AQ733" s="103" t="s">
        <v>688</v>
      </c>
      <c r="AR733" s="103" t="s">
        <v>576</v>
      </c>
      <c r="AS733" s="103" t="s">
        <v>577</v>
      </c>
      <c r="AT733" s="103" t="s">
        <v>2956</v>
      </c>
      <c r="AU733" s="103" t="s">
        <v>648</v>
      </c>
      <c r="AV733" s="103" t="s">
        <v>580</v>
      </c>
      <c r="AW733" s="103" t="s">
        <v>580</v>
      </c>
      <c r="AX733" s="103" t="s">
        <v>580</v>
      </c>
      <c r="AY733" s="103" t="s">
        <v>580</v>
      </c>
      <c r="AZ733" s="103" t="s">
        <v>581</v>
      </c>
      <c r="BA733" s="103" t="s">
        <v>580</v>
      </c>
      <c r="BB733" s="103" t="s">
        <v>4</v>
      </c>
      <c r="BC733" s="103"/>
      <c r="BE733" s="103" t="e">
        <f>VLOOKUP(Tabela3[[#This Row],[ID OSP]],[1]Export!$R:$R,1,0)</f>
        <v>#N/A</v>
      </c>
    </row>
    <row r="734" spans="1:58" ht="15" hidden="1" customHeight="1">
      <c r="A734" s="469" t="s">
        <v>2957</v>
      </c>
      <c r="B734" s="103" t="s">
        <v>2958</v>
      </c>
      <c r="C734" s="104" t="s">
        <v>137</v>
      </c>
      <c r="D734" s="454" t="s">
        <v>42</v>
      </c>
      <c r="E734" s="454">
        <v>46052</v>
      </c>
      <c r="F734" s="454">
        <f>Tabela3[[#This Row],[NOVO 
PRAZO REDE]]+2</f>
        <v>46054</v>
      </c>
      <c r="G734" s="454" t="s">
        <v>186</v>
      </c>
      <c r="H734" s="454" t="s">
        <v>186</v>
      </c>
      <c r="I734" s="103" t="s">
        <v>139</v>
      </c>
      <c r="J734" s="103" t="s">
        <v>139</v>
      </c>
      <c r="K734" s="458" t="s">
        <v>2959</v>
      </c>
      <c r="L734" s="103" t="s">
        <v>446</v>
      </c>
      <c r="M734" s="103" t="s">
        <v>448</v>
      </c>
      <c r="N734" s="103" t="s">
        <v>780</v>
      </c>
      <c r="O734" s="103" t="s">
        <v>616</v>
      </c>
      <c r="P734" s="103" t="s">
        <v>705</v>
      </c>
      <c r="Q734" s="103" t="s">
        <v>589</v>
      </c>
      <c r="R734" s="458" t="s">
        <v>2960</v>
      </c>
      <c r="S734" s="503" t="s">
        <v>186</v>
      </c>
      <c r="T734" s="103" t="s">
        <v>42</v>
      </c>
      <c r="U734" s="103" t="s">
        <v>591</v>
      </c>
      <c r="V734" s="454">
        <f>Tabela3[[#This Row],[NOVO 
PRAZO REDE]]</f>
        <v>46052</v>
      </c>
      <c r="W734" s="454">
        <f>Tabela3[[#This Row],[PRAZO
ATIVAÇÃO]]</f>
        <v>46054</v>
      </c>
      <c r="X734" s="103" t="s">
        <v>808</v>
      </c>
      <c r="Y734" s="103" t="str">
        <f>IFERROR("W"&amp;WEEKNUM(Tabela3[[#This Row],[PRAZO RE REVISADO]]),"-")</f>
        <v>W5</v>
      </c>
      <c r="Z734" s="103" t="str">
        <f>IFERROR("W"&amp;WEEKNUM(Tabela3[[#This Row],[PRAZO ATIVAÇÃO]]),"-")</f>
        <v>W6</v>
      </c>
      <c r="AA734" s="103">
        <v>2024</v>
      </c>
      <c r="AB734" s="103">
        <v>589245</v>
      </c>
      <c r="AC734" s="103" t="s">
        <v>592</v>
      </c>
      <c r="AD734" s="103" t="s">
        <v>593</v>
      </c>
      <c r="AE734" s="578"/>
      <c r="AF734" s="103"/>
      <c r="AG734" s="474"/>
      <c r="AH734" s="103"/>
      <c r="AK734" s="103" t="str">
        <f ca="1">IF(Tabela3[[#This Row],[STATUS]]&lt;&gt;"PREVISTO","N/A",IF(Tabela3[[#This Row],[Data_RE_CONGELADA]]="REDE OK","OK",IFERROR(IF(TODAY()-Tabela3[[#This Row],[Data_RE_CONGELADA]]&gt;=0,"ATRASADO",IF(TODAY()-Tabela3[[#This Row],[Data_RE_CONGELADA]]&gt;-5,"VENCENDO",IF(TODAY()-Tabela3[[#This Row],[Data_RE_CONGELADA]]&lt;=0,"NO PRAZO"))),"N/A")))</f>
        <v>N/A</v>
      </c>
      <c r="AL734" s="454" t="s">
        <v>643</v>
      </c>
      <c r="AM734" s="454" t="s">
        <v>801</v>
      </c>
      <c r="AN734" s="458" t="s">
        <v>643</v>
      </c>
      <c r="AO734" s="458" t="s">
        <v>186</v>
      </c>
      <c r="AP734" s="103" t="s">
        <v>643</v>
      </c>
      <c r="AQ734" s="103" t="s">
        <v>802</v>
      </c>
      <c r="AR734" s="103" t="s">
        <v>643</v>
      </c>
      <c r="AS734" s="103">
        <v>0</v>
      </c>
      <c r="AU734" s="103" t="s">
        <v>604</v>
      </c>
      <c r="BC734" s="103"/>
      <c r="BE734" s="103" t="e">
        <f>VLOOKUP(Tabela3[[#This Row],[ID OSP]],[1]Export!$R:$R,1,0)</f>
        <v>#N/A</v>
      </c>
    </row>
    <row r="735" spans="1:58" ht="15" hidden="1" customHeight="1">
      <c r="A735" s="103" t="s">
        <v>2204</v>
      </c>
      <c r="B735" s="103" t="s">
        <v>2961</v>
      </c>
      <c r="C735" s="104" t="s">
        <v>137</v>
      </c>
      <c r="D735" s="454" t="s">
        <v>252</v>
      </c>
      <c r="E735" s="454" t="s">
        <v>138</v>
      </c>
      <c r="F735" s="454" t="s">
        <v>137</v>
      </c>
      <c r="G735" s="454">
        <v>45859</v>
      </c>
      <c r="H735" s="454">
        <v>45860</v>
      </c>
      <c r="I735" s="463" t="s">
        <v>139</v>
      </c>
      <c r="J735" s="463" t="s">
        <v>139</v>
      </c>
      <c r="K735" s="458" t="s">
        <v>2206</v>
      </c>
      <c r="L735" s="103" t="s">
        <v>568</v>
      </c>
      <c r="M735" s="103" t="s">
        <v>472</v>
      </c>
      <c r="N735" s="103" t="s">
        <v>240</v>
      </c>
      <c r="O735" s="103" t="s">
        <v>186</v>
      </c>
      <c r="P735" s="103" t="s">
        <v>639</v>
      </c>
      <c r="Q735" s="103" t="s">
        <v>639</v>
      </c>
      <c r="S735" s="455"/>
      <c r="T735" s="103" t="s">
        <v>42</v>
      </c>
      <c r="U735" s="103" t="s">
        <v>137</v>
      </c>
      <c r="V735" s="454" t="str">
        <f>Tabela3[[#This Row],[NOVO 
PRAZO REDE]]</f>
        <v>REDE OK</v>
      </c>
      <c r="W735" s="454" t="s">
        <v>137</v>
      </c>
      <c r="X735" s="103" t="s">
        <v>808</v>
      </c>
      <c r="Y735" s="103" t="str">
        <f>IFERROR("W"&amp;WEEKNUM(Tabela3[[#This Row],[PRAZO RE REVISADO]]),"-")</f>
        <v>-</v>
      </c>
      <c r="Z735" s="103" t="str">
        <f>IFERROR("W"&amp;WEEKNUM(Tabela3[[#This Row],[PRAZO ATIVAÇÃO]]),"-")</f>
        <v>-</v>
      </c>
      <c r="AA735" s="103">
        <v>2025</v>
      </c>
      <c r="AB735" s="103">
        <v>566279</v>
      </c>
      <c r="AC735" s="454" t="s">
        <v>572</v>
      </c>
      <c r="AD735" s="103" t="s">
        <v>137</v>
      </c>
      <c r="AE735" s="578"/>
      <c r="AF735" s="103"/>
      <c r="AG735" s="474"/>
      <c r="AH735" s="103"/>
      <c r="AK735" s="103" t="s">
        <v>575</v>
      </c>
      <c r="AL735" s="454" t="str">
        <f>Tabela3[[#This Row],[NOVO 
PRAZO REDE]]</f>
        <v>REDE OK</v>
      </c>
      <c r="AM735" s="454" t="str">
        <f>Tabela3[[#This Row],[PRAZO
ATIVAÇÃO]]</f>
        <v>ATIVO</v>
      </c>
      <c r="AN735" s="458"/>
      <c r="AO735" s="459"/>
      <c r="AP735" s="454" t="s">
        <v>2767</v>
      </c>
      <c r="AQ735" s="103" t="s">
        <v>2806</v>
      </c>
      <c r="AR735" s="103" t="s">
        <v>576</v>
      </c>
      <c r="AS735" s="103" t="s">
        <v>577</v>
      </c>
      <c r="AT735" s="103" t="s">
        <v>2962</v>
      </c>
      <c r="AU735" s="103" t="s">
        <v>648</v>
      </c>
      <c r="AV735" s="103" t="s">
        <v>580</v>
      </c>
      <c r="AW735" s="103" t="s">
        <v>580</v>
      </c>
      <c r="AX735" s="103" t="s">
        <v>580</v>
      </c>
      <c r="AY735" s="103" t="s">
        <v>580</v>
      </c>
      <c r="AZ735" s="103" t="s">
        <v>580</v>
      </c>
      <c r="BA735" s="103" t="s">
        <v>580</v>
      </c>
      <c r="BB735" s="103" t="s">
        <v>4</v>
      </c>
      <c r="BC735" s="103"/>
      <c r="BE735" s="103" t="e">
        <f>VLOOKUP(Tabela3[[#This Row],[ID OSP]],[1]Export!$R:$R,1,0)</f>
        <v>#N/A</v>
      </c>
    </row>
    <row r="736" spans="1:58" ht="15" hidden="1" customHeight="1">
      <c r="A736" s="103" t="s">
        <v>2963</v>
      </c>
      <c r="B736" s="103" t="s">
        <v>2964</v>
      </c>
      <c r="C736" s="104" t="s">
        <v>565</v>
      </c>
      <c r="D736" s="454" t="s">
        <v>566</v>
      </c>
      <c r="E736" s="454" t="s">
        <v>138</v>
      </c>
      <c r="F736" s="454" t="s">
        <v>137</v>
      </c>
      <c r="G736" s="454">
        <v>45972</v>
      </c>
      <c r="H736" s="454">
        <v>45994</v>
      </c>
      <c r="I736" s="463" t="s">
        <v>139</v>
      </c>
      <c r="J736" s="463" t="s">
        <v>139</v>
      </c>
      <c r="K736" s="104" t="s">
        <v>2965</v>
      </c>
      <c r="L736" s="103" t="s">
        <v>568</v>
      </c>
      <c r="M736" s="103" t="s">
        <v>217</v>
      </c>
      <c r="N736" s="103" t="s">
        <v>217</v>
      </c>
      <c r="O736" s="103" t="s">
        <v>186</v>
      </c>
      <c r="P736" s="103" t="s">
        <v>639</v>
      </c>
      <c r="Q736" s="103" t="s">
        <v>639</v>
      </c>
      <c r="S736" s="460"/>
      <c r="T736" s="103" t="s">
        <v>42</v>
      </c>
      <c r="U736" s="103" t="s">
        <v>137</v>
      </c>
      <c r="V736" s="454" t="str">
        <f>Tabela3[[#This Row],[NOVO 
PRAZO REDE]]</f>
        <v>REDE OK</v>
      </c>
      <c r="W736" s="454" t="str">
        <f>Tabela3[[#This Row],[PRAZO
ATIVAÇÃO]]</f>
        <v>ATIVO</v>
      </c>
      <c r="X736" s="103" t="s">
        <v>500</v>
      </c>
      <c r="Y736" s="103" t="str">
        <f>IFERROR("W"&amp;WEEKNUM(Tabela3[[#This Row],[PRAZO RE REVISADO]]),"-")</f>
        <v>-</v>
      </c>
      <c r="Z736" s="103" t="str">
        <f>IFERROR("W"&amp;WEEKNUM(Tabela3[[#This Row],[PRAZO ATIVAÇÃO]]),"-")</f>
        <v>-</v>
      </c>
      <c r="AA736" s="103">
        <v>2025</v>
      </c>
      <c r="AB736" s="103">
        <v>523473</v>
      </c>
      <c r="AC736" s="454" t="s">
        <v>572</v>
      </c>
      <c r="AD736" s="103" t="s">
        <v>137</v>
      </c>
      <c r="AE736" s="578">
        <v>45900</v>
      </c>
      <c r="AF736" s="473"/>
      <c r="AG736" s="473"/>
      <c r="AH736" s="536" t="s">
        <v>917</v>
      </c>
      <c r="AI736" s="466"/>
      <c r="AJ736" s="466"/>
      <c r="AK736" s="103" t="str">
        <f ca="1">IF(Tabela3[[#This Row],[STATUS]]&lt;&gt;"PREVISTO","N/A",IF(Tabela3[[#This Row],[Data_RE_CONGELADA]]="REDE OK","OK",IFERROR(IF(TODAY()-Tabela3[[#This Row],[Data_RE_CONGELADA]]&gt;=0,"ATRASADO",IF(TODAY()-Tabela3[[#This Row],[Data_RE_CONGELADA]]&gt;-5,"VENCENDO",IF(TODAY()-Tabela3[[#This Row],[Data_RE_CONGELADA]]&lt;=0,"NO PRAZO"))),"N/A")))</f>
        <v>N/A</v>
      </c>
      <c r="AL736" s="454">
        <v>45833</v>
      </c>
      <c r="AM736" s="103" t="s">
        <v>1037</v>
      </c>
      <c r="AN736" s="458"/>
      <c r="AO736" s="459"/>
      <c r="AP736" s="103" t="s">
        <v>1037</v>
      </c>
      <c r="AQ736" s="103" t="s">
        <v>2806</v>
      </c>
      <c r="AR736" s="103" t="s">
        <v>576</v>
      </c>
      <c r="AS736" s="103" t="s">
        <v>577</v>
      </c>
      <c r="AT736" s="103" t="s">
        <v>2966</v>
      </c>
      <c r="AU736" s="103" t="s">
        <v>648</v>
      </c>
      <c r="AV736" s="103" t="s">
        <v>580</v>
      </c>
      <c r="AW736" s="103" t="s">
        <v>580</v>
      </c>
      <c r="AX736" s="103" t="s">
        <v>580</v>
      </c>
      <c r="AY736" s="103" t="s">
        <v>580</v>
      </c>
      <c r="AZ736" s="103" t="s">
        <v>580</v>
      </c>
      <c r="BA736" s="103" t="s">
        <v>580</v>
      </c>
      <c r="BB736" s="103" t="s">
        <v>4</v>
      </c>
      <c r="BC736" s="103"/>
      <c r="BE736" s="103" t="e">
        <f>VLOOKUP(Tabela3[[#This Row],[ID OSP]],[1]Export!$R:$R,1,0)</f>
        <v>#N/A</v>
      </c>
    </row>
    <row r="737" spans="1:58" ht="15" hidden="1" customHeight="1">
      <c r="A737" s="103" t="s">
        <v>253</v>
      </c>
      <c r="B737" s="103" t="s">
        <v>382</v>
      </c>
      <c r="C737" s="104" t="s">
        <v>565</v>
      </c>
      <c r="D737" s="454" t="s">
        <v>566</v>
      </c>
      <c r="E737" s="454" t="s">
        <v>138</v>
      </c>
      <c r="F737" s="454" t="s">
        <v>137</v>
      </c>
      <c r="G737" s="454" t="s">
        <v>186</v>
      </c>
      <c r="H737" s="454" t="s">
        <v>186</v>
      </c>
      <c r="I737" s="463" t="s">
        <v>139</v>
      </c>
      <c r="J737" s="463" t="s">
        <v>139</v>
      </c>
      <c r="K737" s="458" t="s">
        <v>2967</v>
      </c>
      <c r="L737" s="103" t="s">
        <v>568</v>
      </c>
      <c r="M737" s="103" t="s">
        <v>217</v>
      </c>
      <c r="N737" s="103" t="s">
        <v>217</v>
      </c>
      <c r="O737" s="103" t="s">
        <v>186</v>
      </c>
      <c r="P737" s="103" t="s">
        <v>639</v>
      </c>
      <c r="Q737" s="103" t="s">
        <v>639</v>
      </c>
      <c r="R737" s="458" t="s">
        <v>2968</v>
      </c>
      <c r="S737" s="458" t="s">
        <v>2969</v>
      </c>
      <c r="T737" s="103" t="s">
        <v>42</v>
      </c>
      <c r="U737" s="103" t="s">
        <v>137</v>
      </c>
      <c r="V737" s="454" t="str">
        <f>Tabela3[[#This Row],[NOVO 
PRAZO REDE]]</f>
        <v>REDE OK</v>
      </c>
      <c r="W737" s="454" t="str">
        <f>Tabela3[[#This Row],[PRAZO
ATIVAÇÃO]]</f>
        <v>ATIVO</v>
      </c>
      <c r="X737" s="103" t="s">
        <v>642</v>
      </c>
      <c r="Y737" s="103" t="str">
        <f>IFERROR("W"&amp;WEEKNUM(Tabela3[[#This Row],[PRAZO RE REVISADO]]),"-")</f>
        <v>-</v>
      </c>
      <c r="Z737" s="103" t="str">
        <f>IFERROR("W"&amp;WEEKNUM(Tabela3[[#This Row],[PRAZO ATIVAÇÃO]]),"-")</f>
        <v>-</v>
      </c>
      <c r="AA737" s="103">
        <v>2025</v>
      </c>
      <c r="AB737" s="103">
        <v>593947</v>
      </c>
      <c r="AC737" s="454" t="s">
        <v>1081</v>
      </c>
      <c r="AD737" s="103" t="s">
        <v>137</v>
      </c>
      <c r="AE737" s="578"/>
      <c r="AF737" s="103"/>
      <c r="AG737" s="474"/>
      <c r="AH737" s="103"/>
      <c r="AK737" s="103" t="str">
        <f ca="1">IF(Tabela3[[#This Row],[STATUS]]&lt;&gt;"PREVISTO","N/A",IF(Tabela3[[#This Row],[Data_RE_CONGELADA]]="REDE OK","OK",IFERROR(IF(TODAY()-Tabela3[[#This Row],[Data_RE_CONGELADA]]&gt;=0,"ATRASADO",IF(TODAY()-Tabela3[[#This Row],[Data_RE_CONGELADA]]&gt;-5,"VENCENDO",IF(TODAY()-Tabela3[[#This Row],[Data_RE_CONGELADA]]&lt;=0,"NO PRAZO"))),"N/A")))</f>
        <v>N/A</v>
      </c>
      <c r="AL737" s="454" t="str">
        <f>Tabela3[[#This Row],[NOVO 
PRAZO REDE]]</f>
        <v>REDE OK</v>
      </c>
      <c r="AM737" s="454" t="str">
        <f>Tabela3[[#This Row],[PRAZO
ATIVAÇÃO]]</f>
        <v>ATIVO</v>
      </c>
      <c r="AN737" s="458"/>
      <c r="AO737" s="459"/>
      <c r="AP737" s="103" t="s">
        <v>643</v>
      </c>
      <c r="AQ737" s="103" t="s">
        <v>645</v>
      </c>
      <c r="AR737" s="103" t="s">
        <v>576</v>
      </c>
      <c r="AS737" s="103" t="s">
        <v>646</v>
      </c>
      <c r="AT737" s="103" t="s">
        <v>2970</v>
      </c>
      <c r="AU737" s="103" t="s">
        <v>648</v>
      </c>
      <c r="AV737" s="103" t="s">
        <v>580</v>
      </c>
      <c r="AW737" s="103" t="s">
        <v>580</v>
      </c>
      <c r="AX737" s="103" t="s">
        <v>580</v>
      </c>
      <c r="AY737" s="103" t="s">
        <v>580</v>
      </c>
      <c r="AZ737" s="103" t="s">
        <v>580</v>
      </c>
      <c r="BA737" s="103" t="s">
        <v>580</v>
      </c>
      <c r="BB737" s="103" t="s">
        <v>2941</v>
      </c>
      <c r="BC737" s="103"/>
      <c r="BE737" s="103" t="e">
        <f>VLOOKUP(Tabela3[[#This Row],[ID OSP]],[1]Export!$R:$R,1,0)</f>
        <v>#N/A</v>
      </c>
      <c r="BF737" s="103" t="e">
        <f>_xlfn.XLOOKUP(BE:BE,[1]Export!$R:$R,[1]Export!$H:$H,1,0)</f>
        <v>#N/A</v>
      </c>
    </row>
    <row r="738" spans="1:58" ht="15" hidden="1" customHeight="1">
      <c r="A738" s="103" t="s">
        <v>223</v>
      </c>
      <c r="B738" s="103" t="s">
        <v>2971</v>
      </c>
      <c r="C738" s="104" t="s">
        <v>137</v>
      </c>
      <c r="D738" s="454" t="s">
        <v>252</v>
      </c>
      <c r="E738" s="454" t="s">
        <v>138</v>
      </c>
      <c r="F738" s="454" t="s">
        <v>137</v>
      </c>
      <c r="G738" s="454">
        <v>45820</v>
      </c>
      <c r="H738" s="454">
        <v>45968</v>
      </c>
      <c r="I738" s="463" t="s">
        <v>139</v>
      </c>
      <c r="J738" s="463" t="s">
        <v>139</v>
      </c>
      <c r="K738" s="458" t="s">
        <v>224</v>
      </c>
      <c r="L738" s="103" t="s">
        <v>638</v>
      </c>
      <c r="M738" s="103" t="s">
        <v>215</v>
      </c>
      <c r="N738" s="103" t="s">
        <v>223</v>
      </c>
      <c r="O738" s="103" t="s">
        <v>186</v>
      </c>
      <c r="P738" s="103" t="s">
        <v>639</v>
      </c>
      <c r="Q738" s="103" t="s">
        <v>639</v>
      </c>
      <c r="R738" s="458" t="s">
        <v>2972</v>
      </c>
      <c r="S738" s="455"/>
      <c r="T738" s="103" t="s">
        <v>42</v>
      </c>
      <c r="U738" s="103" t="s">
        <v>137</v>
      </c>
      <c r="V738" s="454" t="str">
        <f>Tabela3[[#This Row],[NOVO 
PRAZO REDE]]</f>
        <v>REDE OK</v>
      </c>
      <c r="W738" s="454" t="s">
        <v>137</v>
      </c>
      <c r="X738" s="103" t="s">
        <v>808</v>
      </c>
      <c r="Y738" s="103" t="str">
        <f>IFERROR("W"&amp;WEEKNUM(Tabela3[[#This Row],[PRAZO RE REVISADO]]),"-")</f>
        <v>-</v>
      </c>
      <c r="Z738" s="103" t="str">
        <f>IFERROR("W"&amp;WEEKNUM(Tabela3[[#This Row],[PRAZO ATIVAÇÃO]]),"-")</f>
        <v>-</v>
      </c>
      <c r="AA738" s="103">
        <v>2025</v>
      </c>
      <c r="AB738" s="103">
        <v>591966</v>
      </c>
      <c r="AC738" s="454" t="s">
        <v>610</v>
      </c>
      <c r="AD738" s="103" t="s">
        <v>137</v>
      </c>
      <c r="AE738" s="578"/>
      <c r="AF738" s="103"/>
      <c r="AG738" s="474"/>
      <c r="AH738" s="103"/>
      <c r="AK738" s="103" t="str">
        <f ca="1">IF(Tabela3[[#This Row],[STATUS]]&lt;&gt;"PREVISTO","N/A",IF(Tabela3[[#This Row],[Data_RE_CONGELADA]]="REDE OK","OK",IFERROR(IF(TODAY()-Tabela3[[#This Row],[Data_RE_CONGELADA]]&gt;=0,"ATRASADO",IF(TODAY()-Tabela3[[#This Row],[Data_RE_CONGELADA]]&gt;-5,"VENCENDO",IF(TODAY()-Tabela3[[#This Row],[Data_RE_CONGELADA]]&lt;=0,"NO PRAZO"))),"N/A")))</f>
        <v>N/A</v>
      </c>
      <c r="AL738" s="454" t="str">
        <f>Tabela3[[#This Row],[NOVO 
PRAZO REDE]]</f>
        <v>REDE OK</v>
      </c>
      <c r="AM738" s="454" t="str">
        <f>Tabela3[[#This Row],[PRAZO
ATIVAÇÃO]]</f>
        <v>ATIVO</v>
      </c>
      <c r="AN738" s="458"/>
      <c r="AO738" s="459"/>
      <c r="AP738" s="103" t="s">
        <v>575</v>
      </c>
      <c r="AQ738" s="103" t="s">
        <v>645</v>
      </c>
      <c r="AR738" s="103" t="s">
        <v>576</v>
      </c>
      <c r="AS738" s="103" t="s">
        <v>646</v>
      </c>
      <c r="AT738" s="103" t="s">
        <v>2973</v>
      </c>
      <c r="AU738" s="103" t="s">
        <v>648</v>
      </c>
      <c r="AV738" s="103" t="s">
        <v>580</v>
      </c>
      <c r="AW738" s="103" t="s">
        <v>580</v>
      </c>
      <c r="AX738" s="103" t="s">
        <v>580</v>
      </c>
      <c r="AY738" s="103" t="s">
        <v>580</v>
      </c>
      <c r="AZ738" s="103" t="s">
        <v>580</v>
      </c>
      <c r="BA738" s="103" t="s">
        <v>580</v>
      </c>
      <c r="BB738" s="103" t="s">
        <v>4</v>
      </c>
      <c r="BC738" s="103"/>
      <c r="BE738" s="103" t="e">
        <f>VLOOKUP(Tabela3[[#This Row],[ID OSP]],[1]Export!$R:$R,1,0)</f>
        <v>#N/A</v>
      </c>
      <c r="BF738" s="103" t="s">
        <v>2974</v>
      </c>
    </row>
    <row r="739" spans="1:58" ht="15" hidden="1" customHeight="1">
      <c r="A739" s="103" t="s">
        <v>2975</v>
      </c>
      <c r="B739" s="103" t="s">
        <v>341</v>
      </c>
      <c r="C739" s="104" t="s">
        <v>137</v>
      </c>
      <c r="D739" s="456" t="s">
        <v>42</v>
      </c>
      <c r="E739" s="454">
        <v>46052</v>
      </c>
      <c r="F739" s="454">
        <f>Tabela3[[#This Row],[NOVO 
PRAZO REDE]]+2</f>
        <v>46054</v>
      </c>
      <c r="G739" s="454" t="s">
        <v>186</v>
      </c>
      <c r="H739" s="454" t="s">
        <v>186</v>
      </c>
      <c r="I739" s="103" t="s">
        <v>139</v>
      </c>
      <c r="J739" s="103" t="s">
        <v>139</v>
      </c>
      <c r="K739" s="458" t="s">
        <v>2976</v>
      </c>
      <c r="L739" s="103" t="s">
        <v>446</v>
      </c>
      <c r="M739" s="103" t="s">
        <v>450</v>
      </c>
      <c r="N739" s="103" t="s">
        <v>861</v>
      </c>
      <c r="O739" s="103" t="s">
        <v>616</v>
      </c>
      <c r="P739" s="103" t="s">
        <v>589</v>
      </c>
      <c r="Q739" s="103" t="s">
        <v>589</v>
      </c>
      <c r="R739" s="458" t="s">
        <v>2977</v>
      </c>
      <c r="S739" s="503"/>
      <c r="T739" s="103" t="s">
        <v>42</v>
      </c>
      <c r="U739" s="103" t="s">
        <v>591</v>
      </c>
      <c r="V739" s="454">
        <f>Tabela3[[#This Row],[NOVO 
PRAZO REDE]]</f>
        <v>46052</v>
      </c>
      <c r="W739" s="454">
        <f>Tabela3[[#This Row],[PRAZO
ATIVAÇÃO]]</f>
        <v>46054</v>
      </c>
      <c r="X739" s="103" t="s">
        <v>808</v>
      </c>
      <c r="Y739" s="103" t="str">
        <f>IFERROR("W"&amp;WEEKNUM(Tabela3[[#This Row],[PRAZO RE REVISADO]]),"-")</f>
        <v>W5</v>
      </c>
      <c r="Z739" s="103" t="str">
        <f>IFERROR("W"&amp;WEEKNUM(Tabela3[[#This Row],[PRAZO ATIVAÇÃO]]),"-")</f>
        <v>W6</v>
      </c>
      <c r="AA739" s="103">
        <v>2024</v>
      </c>
      <c r="AB739" s="103">
        <v>600142</v>
      </c>
      <c r="AC739" s="103" t="s">
        <v>610</v>
      </c>
      <c r="AD739" s="103" t="s">
        <v>2867</v>
      </c>
      <c r="AE739" s="578"/>
      <c r="AF739" s="103"/>
      <c r="AG739" s="474"/>
      <c r="AH739" s="103"/>
      <c r="AK739" s="103" t="str">
        <f ca="1">IF(Tabela3[[#This Row],[STATUS]]&lt;&gt;"PREVISTO","N/A",IF(Tabela3[[#This Row],[Data_RE_CONGELADA]]="REDE OK","OK",IFERROR(IF(TODAY()-Tabela3[[#This Row],[Data_RE_CONGELADA]]&gt;=0,"ATRASADO",IF(TODAY()-Tabela3[[#This Row],[Data_RE_CONGELADA]]&gt;-5,"VENCENDO",IF(TODAY()-Tabela3[[#This Row],[Data_RE_CONGELADA]]&lt;=0,"NO PRAZO"))),"N/A")))</f>
        <v>N/A</v>
      </c>
      <c r="AL739" s="454" t="s">
        <v>2867</v>
      </c>
      <c r="AM739" s="454">
        <v>45589</v>
      </c>
      <c r="AN739" s="458" t="s">
        <v>186</v>
      </c>
      <c r="AO739" s="458" t="s">
        <v>2978</v>
      </c>
      <c r="AP739" s="103" t="s">
        <v>2867</v>
      </c>
      <c r="AQ739" s="103" t="s">
        <v>684</v>
      </c>
      <c r="AR739" s="103" t="s">
        <v>2867</v>
      </c>
      <c r="AS739" s="103">
        <v>1</v>
      </c>
      <c r="AU739" s="103" t="s">
        <v>604</v>
      </c>
      <c r="BC739" s="103"/>
      <c r="BE739" s="103" t="e">
        <f>VLOOKUP(Tabela3[[#This Row],[ID OSP]],[1]Export!$R:$R,1,0)</f>
        <v>#N/A</v>
      </c>
    </row>
    <row r="740" spans="1:58" ht="15" hidden="1" customHeight="1">
      <c r="A740" s="103" t="s">
        <v>2979</v>
      </c>
      <c r="B740" s="103" t="s">
        <v>2980</v>
      </c>
      <c r="C740" s="104" t="s">
        <v>137</v>
      </c>
      <c r="D740" s="456" t="s">
        <v>42</v>
      </c>
      <c r="E740" s="454">
        <v>46052</v>
      </c>
      <c r="F740" s="454">
        <f>Tabela3[[#This Row],[NOVO 
PRAZO REDE]]+2</f>
        <v>46054</v>
      </c>
      <c r="G740" s="454" t="s">
        <v>186</v>
      </c>
      <c r="H740" s="454" t="s">
        <v>186</v>
      </c>
      <c r="I740" s="103" t="s">
        <v>139</v>
      </c>
      <c r="J740" s="103" t="s">
        <v>139</v>
      </c>
      <c r="K740" s="458" t="s">
        <v>2981</v>
      </c>
      <c r="L740" s="103" t="s">
        <v>446</v>
      </c>
      <c r="M740" s="103" t="s">
        <v>450</v>
      </c>
      <c r="N740" s="103" t="s">
        <v>861</v>
      </c>
      <c r="O740" s="103" t="s">
        <v>616</v>
      </c>
      <c r="P740" s="103" t="s">
        <v>589</v>
      </c>
      <c r="Q740" s="103" t="s">
        <v>589</v>
      </c>
      <c r="R740" s="458" t="s">
        <v>2982</v>
      </c>
      <c r="S740" s="503" t="s">
        <v>186</v>
      </c>
      <c r="T740" s="103" t="s">
        <v>42</v>
      </c>
      <c r="U740" s="103" t="s">
        <v>591</v>
      </c>
      <c r="V740" s="454">
        <f>Tabela3[[#This Row],[NOVO 
PRAZO REDE]]</f>
        <v>46052</v>
      </c>
      <c r="W740" s="454">
        <f>Tabela3[[#This Row],[PRAZO
ATIVAÇÃO]]</f>
        <v>46054</v>
      </c>
      <c r="X740" s="103" t="s">
        <v>500</v>
      </c>
      <c r="Y740" s="103" t="str">
        <f>IFERROR("W"&amp;WEEKNUM(Tabela3[[#This Row],[PRAZO RE REVISADO]]),"-")</f>
        <v>W5</v>
      </c>
      <c r="Z740" s="103" t="str">
        <f>IFERROR("W"&amp;WEEKNUM(Tabela3[[#This Row],[PRAZO ATIVAÇÃO]]),"-")</f>
        <v>W6</v>
      </c>
      <c r="AA740" s="103">
        <v>2024</v>
      </c>
      <c r="AB740" s="103">
        <v>600202</v>
      </c>
      <c r="AC740" s="103" t="s">
        <v>610</v>
      </c>
      <c r="AD740" s="103" t="s">
        <v>593</v>
      </c>
      <c r="AE740" s="578"/>
      <c r="AF740" s="103"/>
      <c r="AG740" s="474"/>
      <c r="AH740" s="103"/>
      <c r="AK740" s="103" t="str">
        <f ca="1">IF(Tabela3[[#This Row],[STATUS]]&lt;&gt;"PREVISTO","N/A",IF(Tabela3[[#This Row],[Data_RE_CONGELADA]]="REDE OK","OK",IFERROR(IF(TODAY()-Tabela3[[#This Row],[Data_RE_CONGELADA]]&gt;=0,"ATRASADO",IF(TODAY()-Tabela3[[#This Row],[Data_RE_CONGELADA]]&gt;-5,"VENCENDO",IF(TODAY()-Tabela3[[#This Row],[Data_RE_CONGELADA]]&lt;=0,"NO PRAZO"))),"N/A")))</f>
        <v>N/A</v>
      </c>
      <c r="AL740" s="454" t="s">
        <v>643</v>
      </c>
      <c r="AM740" s="454" t="s">
        <v>801</v>
      </c>
      <c r="AN740" s="458" t="s">
        <v>186</v>
      </c>
      <c r="AO740" s="458" t="s">
        <v>186</v>
      </c>
      <c r="AP740" s="103" t="s">
        <v>643</v>
      </c>
      <c r="AQ740" s="103" t="s">
        <v>802</v>
      </c>
      <c r="AR740" s="103" t="s">
        <v>643</v>
      </c>
      <c r="AS740" s="103">
        <v>1</v>
      </c>
      <c r="AU740" s="103" t="s">
        <v>604</v>
      </c>
      <c r="BC740" s="103"/>
      <c r="BE740" s="103" t="e">
        <f>VLOOKUP(Tabela3[[#This Row],[ID OSP]],[1]Export!$R:$R,1,0)</f>
        <v>#N/A</v>
      </c>
    </row>
    <row r="741" spans="1:58" ht="15" hidden="1" customHeight="1">
      <c r="A741" s="103" t="s">
        <v>304</v>
      </c>
      <c r="B741" s="103" t="s">
        <v>398</v>
      </c>
      <c r="C741" s="458" t="s">
        <v>137</v>
      </c>
      <c r="D741" s="454" t="s">
        <v>42</v>
      </c>
      <c r="E741" s="454" t="s">
        <v>138</v>
      </c>
      <c r="F741" s="454" t="s">
        <v>137</v>
      </c>
      <c r="G741" s="454" t="s">
        <v>186</v>
      </c>
      <c r="H741" s="454" t="s">
        <v>186</v>
      </c>
      <c r="I741" s="463" t="s">
        <v>139</v>
      </c>
      <c r="J741" s="463" t="s">
        <v>139</v>
      </c>
      <c r="K741" s="458" t="s">
        <v>305</v>
      </c>
      <c r="L741" s="103" t="s">
        <v>568</v>
      </c>
      <c r="M741" s="103" t="s">
        <v>472</v>
      </c>
      <c r="N741" s="103" t="s">
        <v>472</v>
      </c>
      <c r="O741" s="103" t="s">
        <v>186</v>
      </c>
      <c r="P741" s="103" t="s">
        <v>639</v>
      </c>
      <c r="Q741" s="103" t="s">
        <v>639</v>
      </c>
      <c r="R741" s="458" t="s">
        <v>2983</v>
      </c>
      <c r="S741" s="460" t="s">
        <v>2984</v>
      </c>
      <c r="T741" s="103" t="s">
        <v>42</v>
      </c>
      <c r="U741" s="103" t="s">
        <v>137</v>
      </c>
      <c r="V741" s="454" t="str">
        <f>Tabela3[[#This Row],[NOVO 
PRAZO REDE]]</f>
        <v>REDE OK</v>
      </c>
      <c r="W741" s="454" t="str">
        <f>Tabela3[[#This Row],[PRAZO
ATIVAÇÃO]]</f>
        <v>ATIVO</v>
      </c>
      <c r="X741" s="103" t="s">
        <v>684</v>
      </c>
      <c r="Y741" s="103" t="str">
        <f>IFERROR("W"&amp;WEEKNUM(Tabela3[[#This Row],[PRAZO RE REVISADO]]),"-")</f>
        <v>-</v>
      </c>
      <c r="Z741" s="103" t="str">
        <f>IFERROR("W"&amp;WEEKNUM(Tabela3[[#This Row],[PRAZO ATIVAÇÃO]]),"-")</f>
        <v>-</v>
      </c>
      <c r="AA741" s="103">
        <v>2025</v>
      </c>
      <c r="AB741" s="103">
        <v>566393</v>
      </c>
      <c r="AC741" s="454" t="s">
        <v>572</v>
      </c>
      <c r="AD741" s="103" t="s">
        <v>137</v>
      </c>
      <c r="AE741" s="578"/>
      <c r="AF741" s="103"/>
      <c r="AG741" s="474"/>
      <c r="AH741" s="103"/>
      <c r="AK741" s="103" t="str">
        <f ca="1">IF(Tabela3[[#This Row],[STATUS]]&lt;&gt;"PREVISTO","N/A",IF(Tabela3[[#This Row],[Data_RE_CONGELADA]]="REDE OK","OK",IFERROR(IF(TODAY()-Tabela3[[#This Row],[Data_RE_CONGELADA]]&gt;=0,"ATRASADO",IF(TODAY()-Tabela3[[#This Row],[Data_RE_CONGELADA]]&gt;-5,"VENCENDO",IF(TODAY()-Tabela3[[#This Row],[Data_RE_CONGELADA]]&lt;=0,"NO PRAZO"))),"N/A")))</f>
        <v>N/A</v>
      </c>
      <c r="AL741" s="454" t="str">
        <f>Tabela3[[#This Row],[NOVO 
PRAZO REDE]]</f>
        <v>REDE OK</v>
      </c>
      <c r="AM741" s="454" t="str">
        <f>Tabela3[[#This Row],[PRAZO
ATIVAÇÃO]]</f>
        <v>ATIVO</v>
      </c>
      <c r="AN741" s="458"/>
      <c r="AO741" s="459"/>
      <c r="AP741" s="454" t="s">
        <v>2767</v>
      </c>
      <c r="AQ741" s="103" t="s">
        <v>688</v>
      </c>
      <c r="AR741" s="103" t="s">
        <v>576</v>
      </c>
      <c r="AS741" s="103" t="s">
        <v>577</v>
      </c>
      <c r="AT741" s="103" t="s">
        <v>2985</v>
      </c>
      <c r="AU741" s="103" t="s">
        <v>648</v>
      </c>
      <c r="AV741" s="103" t="s">
        <v>580</v>
      </c>
      <c r="AW741" s="103" t="s">
        <v>580</v>
      </c>
      <c r="AX741" s="103" t="s">
        <v>581</v>
      </c>
      <c r="AY741" s="103" t="s">
        <v>580</v>
      </c>
      <c r="AZ741" s="103" t="s">
        <v>580</v>
      </c>
      <c r="BA741" s="103" t="s">
        <v>580</v>
      </c>
      <c r="BB741" s="103" t="s">
        <v>4</v>
      </c>
      <c r="BC741" s="103"/>
      <c r="BE741" s="103" t="e">
        <f>VLOOKUP(Tabela3[[#This Row],[ID OSP]],[1]Export!$R:$R,1,0)</f>
        <v>#N/A</v>
      </c>
    </row>
    <row r="742" spans="1:58" ht="15" hidden="1" customHeight="1">
      <c r="A742" s="103" t="s">
        <v>2986</v>
      </c>
      <c r="B742" s="103" t="s">
        <v>342</v>
      </c>
      <c r="C742" s="104" t="s">
        <v>137</v>
      </c>
      <c r="D742" s="456" t="s">
        <v>42</v>
      </c>
      <c r="E742" s="454">
        <v>46059</v>
      </c>
      <c r="F742" s="454">
        <f>Tabela3[[#This Row],[NOVO 
PRAZO REDE]]+2</f>
        <v>46061</v>
      </c>
      <c r="G742" s="454" t="s">
        <v>186</v>
      </c>
      <c r="H742" s="454" t="s">
        <v>186</v>
      </c>
      <c r="I742" s="103" t="s">
        <v>139</v>
      </c>
      <c r="J742" s="103" t="s">
        <v>139</v>
      </c>
      <c r="K742" s="458" t="s">
        <v>2976</v>
      </c>
      <c r="L742" s="103" t="s">
        <v>446</v>
      </c>
      <c r="M742" s="103" t="s">
        <v>450</v>
      </c>
      <c r="N742" s="103" t="s">
        <v>861</v>
      </c>
      <c r="O742" s="103" t="s">
        <v>616</v>
      </c>
      <c r="P742" s="103" t="s">
        <v>589</v>
      </c>
      <c r="Q742" s="103" t="s">
        <v>589</v>
      </c>
      <c r="R742" s="458" t="s">
        <v>2977</v>
      </c>
      <c r="S742" s="503"/>
      <c r="T742" s="103" t="s">
        <v>42</v>
      </c>
      <c r="U742" s="103" t="s">
        <v>591</v>
      </c>
      <c r="V742" s="454">
        <f>Tabela3[[#This Row],[NOVO 
PRAZO REDE]]</f>
        <v>46059</v>
      </c>
      <c r="W742" s="454">
        <f>Tabela3[[#This Row],[PRAZO
ATIVAÇÃO]]</f>
        <v>46061</v>
      </c>
      <c r="X742" s="103" t="s">
        <v>808</v>
      </c>
      <c r="Y742" s="103" t="str">
        <f>IFERROR("W"&amp;WEEKNUM(Tabela3[[#This Row],[PRAZO RE REVISADO]]),"-")</f>
        <v>W6</v>
      </c>
      <c r="Z742" s="103" t="str">
        <f>IFERROR("W"&amp;WEEKNUM(Tabela3[[#This Row],[PRAZO ATIVAÇÃO]]),"-")</f>
        <v>W7</v>
      </c>
      <c r="AA742" s="103">
        <v>2024</v>
      </c>
      <c r="AB742" s="103">
        <v>600142</v>
      </c>
      <c r="AC742" s="103" t="s">
        <v>610</v>
      </c>
      <c r="AD742" s="103" t="s">
        <v>2867</v>
      </c>
      <c r="AE742" s="578"/>
      <c r="AF742" s="103"/>
      <c r="AG742" s="474"/>
      <c r="AH742" s="103"/>
      <c r="AK742" s="103" t="str">
        <f ca="1">IF(Tabela3[[#This Row],[STATUS]]&lt;&gt;"PREVISTO","N/A",IF(Tabela3[[#This Row],[Data_RE_CONGELADA]]="REDE OK","OK",IFERROR(IF(TODAY()-Tabela3[[#This Row],[Data_RE_CONGELADA]]&gt;=0,"ATRASADO",IF(TODAY()-Tabela3[[#This Row],[Data_RE_CONGELADA]]&gt;-5,"VENCENDO",IF(TODAY()-Tabela3[[#This Row],[Data_RE_CONGELADA]]&lt;=0,"NO PRAZO"))),"N/A")))</f>
        <v>N/A</v>
      </c>
      <c r="AL742" s="454" t="s">
        <v>2867</v>
      </c>
      <c r="AM742" s="454" t="s">
        <v>618</v>
      </c>
      <c r="AN742" s="458" t="s">
        <v>186</v>
      </c>
      <c r="AO742" s="458" t="s">
        <v>2987</v>
      </c>
      <c r="AP742" s="103" t="s">
        <v>2867</v>
      </c>
      <c r="AQ742" s="103" t="s">
        <v>684</v>
      </c>
      <c r="AR742" s="103" t="s">
        <v>2867</v>
      </c>
      <c r="AS742" s="103">
        <v>0</v>
      </c>
      <c r="AU742" s="103" t="s">
        <v>604</v>
      </c>
      <c r="BC742" s="103"/>
      <c r="BE742" s="103" t="e">
        <f>VLOOKUP(Tabela3[[#This Row],[ID OSP]],[1]Export!$R:$R,1,0)</f>
        <v>#N/A</v>
      </c>
    </row>
    <row r="743" spans="1:58" ht="15" hidden="1" customHeight="1">
      <c r="A743" s="103" t="s">
        <v>2988</v>
      </c>
      <c r="B743" s="103" t="s">
        <v>2989</v>
      </c>
      <c r="C743" s="104" t="s">
        <v>912</v>
      </c>
      <c r="D743" s="454" t="s">
        <v>252</v>
      </c>
      <c r="E743" s="454" t="s">
        <v>138</v>
      </c>
      <c r="F743" s="454" t="s">
        <v>137</v>
      </c>
      <c r="G743" s="454">
        <v>45812</v>
      </c>
      <c r="H743" s="454">
        <v>45881</v>
      </c>
      <c r="I743" s="463" t="s">
        <v>139</v>
      </c>
      <c r="J743" s="463" t="s">
        <v>139</v>
      </c>
      <c r="K743" s="104" t="s">
        <v>2990</v>
      </c>
      <c r="L743" s="103" t="s">
        <v>568</v>
      </c>
      <c r="M743" s="103" t="s">
        <v>2715</v>
      </c>
      <c r="N743" s="103" t="s">
        <v>2991</v>
      </c>
      <c r="O743" s="103" t="s">
        <v>186</v>
      </c>
      <c r="P743" s="103" t="s">
        <v>2716</v>
      </c>
      <c r="Q743" s="103" t="s">
        <v>2716</v>
      </c>
      <c r="R743" s="572" t="s">
        <v>2992</v>
      </c>
      <c r="S743" s="455" t="s">
        <v>2993</v>
      </c>
      <c r="T743" s="103" t="s">
        <v>42</v>
      </c>
      <c r="U743" s="103" t="s">
        <v>137</v>
      </c>
      <c r="V743" s="454" t="str">
        <f>Tabela3[[#This Row],[NOVO 
PRAZO REDE]]</f>
        <v>REDE OK</v>
      </c>
      <c r="W743" s="454" t="str">
        <f>Tabela3[[#This Row],[PRAZO
ATIVAÇÃO]]</f>
        <v>ATIVO</v>
      </c>
      <c r="X743" s="103" t="s">
        <v>684</v>
      </c>
      <c r="Y743" s="103" t="str">
        <f>IFERROR("W"&amp;WEEKNUM(Tabela3[[#This Row],[PRAZO RE REVISADO]]),"-")</f>
        <v>-</v>
      </c>
      <c r="Z743" s="103" t="str">
        <f>IFERROR("W"&amp;WEEKNUM(Tabela3[[#This Row],[PRAZO ATIVAÇÃO]]),"-")</f>
        <v>-</v>
      </c>
      <c r="AA743" s="103">
        <v>2025</v>
      </c>
      <c r="AB743" s="103">
        <v>549076</v>
      </c>
      <c r="AC743" s="454" t="s">
        <v>572</v>
      </c>
      <c r="AD743" s="103" t="s">
        <v>137</v>
      </c>
      <c r="AE743" s="578">
        <v>45960</v>
      </c>
      <c r="AF743" s="474">
        <v>0</v>
      </c>
      <c r="AG743" s="474">
        <v>0</v>
      </c>
      <c r="AH743" s="104" t="s">
        <v>917</v>
      </c>
      <c r="AI743" s="458"/>
      <c r="AJ743" s="458"/>
      <c r="AK743" s="103" t="str">
        <f ca="1">IF(Tabela3[[#This Row],[STATUS]]&lt;&gt;"PREVISTO","N/A",IF(Tabela3[[#This Row],[Data_RE_CONGELADA]]="REDE OK","OK",IFERROR(IF(TODAY()-Tabela3[[#This Row],[Data_RE_CONGELADA]]&gt;=0,"ATRASADO",IF(TODAY()-Tabela3[[#This Row],[Data_RE_CONGELADA]]&gt;-5,"VENCENDO",IF(TODAY()-Tabela3[[#This Row],[Data_RE_CONGELADA]]&lt;=0,"NO PRAZO"))),"N/A")))</f>
        <v>N/A</v>
      </c>
      <c r="AL743" s="454">
        <v>45803</v>
      </c>
      <c r="AM743" s="454"/>
      <c r="AN743" s="485"/>
      <c r="AO743" s="459"/>
      <c r="AP743" s="454" t="str">
        <f>Tabela3[[#This Row],[NOVO 
PRAZO REDE]]</f>
        <v>REDE OK</v>
      </c>
      <c r="AQ743" s="103" t="s">
        <v>645</v>
      </c>
      <c r="AR743" s="103" t="s">
        <v>689</v>
      </c>
      <c r="AS743" s="103" t="s">
        <v>918</v>
      </c>
      <c r="AT743" s="103" t="s">
        <v>2994</v>
      </c>
      <c r="AU743" s="103" t="s">
        <v>579</v>
      </c>
      <c r="AV743" s="103" t="s">
        <v>580</v>
      </c>
      <c r="AW743" s="103" t="s">
        <v>580</v>
      </c>
      <c r="AX743" s="103" t="s">
        <v>581</v>
      </c>
      <c r="AY743" s="103" t="s">
        <v>580</v>
      </c>
      <c r="AZ743" s="103" t="s">
        <v>581</v>
      </c>
      <c r="BA743" s="103" t="s">
        <v>580</v>
      </c>
      <c r="BB743" s="103" t="s">
        <v>2874</v>
      </c>
      <c r="BC743" s="496" t="s">
        <v>2995</v>
      </c>
      <c r="BE743" s="103" t="e">
        <f>VLOOKUP(Tabela3[[#This Row],[ID OSP]],[1]Export!$R:$R,1,0)</f>
        <v>#N/A</v>
      </c>
      <c r="BF743" s="103" t="s">
        <v>692</v>
      </c>
    </row>
    <row r="744" spans="1:58" ht="15" hidden="1" customHeight="1">
      <c r="A744" s="103" t="s">
        <v>2996</v>
      </c>
      <c r="B744" s="103" t="s">
        <v>343</v>
      </c>
      <c r="C744" s="552" t="s">
        <v>137</v>
      </c>
      <c r="D744" s="456" t="s">
        <v>42</v>
      </c>
      <c r="E744" s="454">
        <v>46059</v>
      </c>
      <c r="F744" s="454">
        <f>Tabela3[[#This Row],[NOVO 
PRAZO REDE]]+2</f>
        <v>46061</v>
      </c>
      <c r="G744" s="454" t="s">
        <v>186</v>
      </c>
      <c r="H744" s="454" t="s">
        <v>186</v>
      </c>
      <c r="I744" s="103" t="s">
        <v>139</v>
      </c>
      <c r="J744" s="103" t="s">
        <v>139</v>
      </c>
      <c r="K744" s="458" t="s">
        <v>2953</v>
      </c>
      <c r="L744" s="103" t="s">
        <v>446</v>
      </c>
      <c r="M744" s="103" t="s">
        <v>450</v>
      </c>
      <c r="N744" s="103" t="s">
        <v>861</v>
      </c>
      <c r="O744" s="103" t="s">
        <v>616</v>
      </c>
      <c r="P744" s="103" t="s">
        <v>589</v>
      </c>
      <c r="Q744" s="103" t="s">
        <v>589</v>
      </c>
      <c r="R744" s="458" t="s">
        <v>2997</v>
      </c>
      <c r="S744" s="503" t="s">
        <v>186</v>
      </c>
      <c r="T744" s="103" t="s">
        <v>42</v>
      </c>
      <c r="U744" s="103" t="s">
        <v>591</v>
      </c>
      <c r="V744" s="454">
        <f>Tabela3[[#This Row],[NOVO 
PRAZO REDE]]</f>
        <v>46059</v>
      </c>
      <c r="W744" s="454">
        <f>Tabela3[[#This Row],[PRAZO
ATIVAÇÃO]]</f>
        <v>46061</v>
      </c>
      <c r="X744" s="103" t="s">
        <v>500</v>
      </c>
      <c r="Y744" s="103" t="str">
        <f>IFERROR("W"&amp;WEEKNUM(Tabela3[[#This Row],[PRAZO RE REVISADO]]),"-")</f>
        <v>W6</v>
      </c>
      <c r="Z744" s="103" t="str">
        <f>IFERROR("W"&amp;WEEKNUM(Tabela3[[#This Row],[PRAZO ATIVAÇÃO]]),"-")</f>
        <v>W7</v>
      </c>
      <c r="AA744" s="103">
        <v>2024</v>
      </c>
      <c r="AB744" s="103">
        <v>600097</v>
      </c>
      <c r="AC744" s="103" t="s">
        <v>592</v>
      </c>
      <c r="AD744" s="103" t="s">
        <v>2867</v>
      </c>
      <c r="AE744" s="578"/>
      <c r="AF744" s="103"/>
      <c r="AG744" s="474"/>
      <c r="AH744" s="103"/>
      <c r="AK744" s="103" t="str">
        <f ca="1">IF(Tabela3[[#This Row],[STATUS]]&lt;&gt;"PREVISTO","N/A",IF(Tabela3[[#This Row],[Data_RE_CONGELADA]]="REDE OK","OK",IFERROR(IF(TODAY()-Tabela3[[#This Row],[Data_RE_CONGELADA]]&gt;=0,"ATRASADO",IF(TODAY()-Tabela3[[#This Row],[Data_RE_CONGELADA]]&gt;-5,"VENCENDO",IF(TODAY()-Tabela3[[#This Row],[Data_RE_CONGELADA]]&lt;=0,"NO PRAZO"))),"N/A")))</f>
        <v>N/A</v>
      </c>
      <c r="AL744" s="454" t="s">
        <v>2867</v>
      </c>
      <c r="AM744" s="454" t="s">
        <v>801</v>
      </c>
      <c r="AN744" s="458" t="s">
        <v>959</v>
      </c>
      <c r="AP744" s="454" t="s">
        <v>2867</v>
      </c>
      <c r="AQ744" s="103" t="s">
        <v>802</v>
      </c>
      <c r="AR744" s="103" t="s">
        <v>643</v>
      </c>
      <c r="AS744" s="103">
        <v>0</v>
      </c>
      <c r="AU744" s="103" t="s">
        <v>604</v>
      </c>
      <c r="BC744" s="103"/>
      <c r="BE744" s="103" t="e">
        <f>VLOOKUP(Tabela3[[#This Row],[ID OSP]],[1]Export!$R:$R,1,0)</f>
        <v>#N/A</v>
      </c>
    </row>
    <row r="745" spans="1:58" ht="15" hidden="1" customHeight="1">
      <c r="A745" s="103" t="s">
        <v>2998</v>
      </c>
      <c r="B745" s="103" t="s">
        <v>344</v>
      </c>
      <c r="C745" s="104" t="s">
        <v>137</v>
      </c>
      <c r="D745" s="456" t="s">
        <v>42</v>
      </c>
      <c r="E745" s="454">
        <v>46059</v>
      </c>
      <c r="F745" s="454">
        <f>Tabela3[[#This Row],[NOVO 
PRAZO REDE]]+2</f>
        <v>46061</v>
      </c>
      <c r="G745" s="454" t="s">
        <v>186</v>
      </c>
      <c r="H745" s="454" t="s">
        <v>186</v>
      </c>
      <c r="I745" s="103" t="s">
        <v>139</v>
      </c>
      <c r="J745" s="103" t="s">
        <v>139</v>
      </c>
      <c r="K745" s="458" t="s">
        <v>2976</v>
      </c>
      <c r="L745" s="103" t="s">
        <v>446</v>
      </c>
      <c r="M745" s="103" t="s">
        <v>450</v>
      </c>
      <c r="N745" s="103" t="s">
        <v>861</v>
      </c>
      <c r="O745" s="103" t="s">
        <v>616</v>
      </c>
      <c r="P745" s="103" t="s">
        <v>589</v>
      </c>
      <c r="Q745" s="103" t="s">
        <v>589</v>
      </c>
      <c r="R745" s="458" t="s">
        <v>2977</v>
      </c>
      <c r="S745" s="503"/>
      <c r="T745" s="103" t="s">
        <v>42</v>
      </c>
      <c r="U745" s="103" t="s">
        <v>591</v>
      </c>
      <c r="V745" s="454">
        <f>Tabela3[[#This Row],[NOVO 
PRAZO REDE]]</f>
        <v>46059</v>
      </c>
      <c r="W745" s="454">
        <f>Tabela3[[#This Row],[PRAZO
ATIVAÇÃO]]</f>
        <v>46061</v>
      </c>
      <c r="X745" s="103" t="s">
        <v>808</v>
      </c>
      <c r="Y745" s="103" t="str">
        <f>IFERROR("W"&amp;WEEKNUM(Tabela3[[#This Row],[PRAZO RE REVISADO]]),"-")</f>
        <v>W6</v>
      </c>
      <c r="Z745" s="103" t="str">
        <f>IFERROR("W"&amp;WEEKNUM(Tabela3[[#This Row],[PRAZO ATIVAÇÃO]]),"-")</f>
        <v>W7</v>
      </c>
      <c r="AA745" s="103">
        <v>2024</v>
      </c>
      <c r="AB745" s="103">
        <v>600142</v>
      </c>
      <c r="AC745" s="103" t="s">
        <v>610</v>
      </c>
      <c r="AD745" s="103" t="s">
        <v>2867</v>
      </c>
      <c r="AE745" s="578"/>
      <c r="AF745" s="103"/>
      <c r="AG745" s="474"/>
      <c r="AH745" s="103"/>
      <c r="AK745" s="103" t="str">
        <f ca="1">IF(Tabela3[[#This Row],[STATUS]]&lt;&gt;"PREVISTO","N/A",IF(Tabela3[[#This Row],[Data_RE_CONGELADA]]="REDE OK","OK",IFERROR(IF(TODAY()-Tabela3[[#This Row],[Data_RE_CONGELADA]]&gt;=0,"ATRASADO",IF(TODAY()-Tabela3[[#This Row],[Data_RE_CONGELADA]]&gt;-5,"VENCENDO",IF(TODAY()-Tabela3[[#This Row],[Data_RE_CONGELADA]]&lt;=0,"NO PRAZO"))),"N/A")))</f>
        <v>N/A</v>
      </c>
      <c r="AL745" s="454" t="s">
        <v>2867</v>
      </c>
      <c r="AM745" s="454" t="s">
        <v>618</v>
      </c>
      <c r="AN745" s="458" t="s">
        <v>186</v>
      </c>
      <c r="AO745" s="458" t="s">
        <v>2999</v>
      </c>
      <c r="AP745" s="103" t="s">
        <v>2867</v>
      </c>
      <c r="AQ745" s="103" t="s">
        <v>684</v>
      </c>
      <c r="AR745" s="103" t="s">
        <v>2867</v>
      </c>
      <c r="AS745" s="103">
        <v>0</v>
      </c>
      <c r="AU745" s="103" t="s">
        <v>604</v>
      </c>
      <c r="BC745" s="103"/>
      <c r="BE745" s="103" t="e">
        <f>VLOOKUP(Tabela3[[#This Row],[ID OSP]],[1]Export!$R:$R,1,0)</f>
        <v>#N/A</v>
      </c>
    </row>
    <row r="746" spans="1:58" ht="15" hidden="1" customHeight="1">
      <c r="A746" s="103" t="s">
        <v>238</v>
      </c>
      <c r="B746" s="103" t="s">
        <v>391</v>
      </c>
      <c r="C746" s="538" t="s">
        <v>636</v>
      </c>
      <c r="D746" s="454" t="s">
        <v>252</v>
      </c>
      <c r="E746" s="454" t="s">
        <v>138</v>
      </c>
      <c r="F746" s="454" t="s">
        <v>137</v>
      </c>
      <c r="G746" s="454" t="s">
        <v>186</v>
      </c>
      <c r="H746" s="454">
        <v>45993</v>
      </c>
      <c r="I746" s="463" t="s">
        <v>42</v>
      </c>
      <c r="J746" s="463" t="s">
        <v>127</v>
      </c>
      <c r="K746" s="458" t="s">
        <v>3000</v>
      </c>
      <c r="L746" s="103" t="s">
        <v>638</v>
      </c>
      <c r="M746" s="103" t="s">
        <v>472</v>
      </c>
      <c r="N746" s="103" t="s">
        <v>238</v>
      </c>
      <c r="O746" s="103" t="s">
        <v>186</v>
      </c>
      <c r="P746" s="103" t="s">
        <v>639</v>
      </c>
      <c r="Q746" s="103" t="s">
        <v>639</v>
      </c>
      <c r="R746" s="468" t="s">
        <v>3001</v>
      </c>
      <c r="S746" s="455"/>
      <c r="T746" s="103" t="s">
        <v>42</v>
      </c>
      <c r="U746" s="103" t="s">
        <v>137</v>
      </c>
      <c r="V746" s="454" t="str">
        <f>Tabela3[[#This Row],[NOVO 
PRAZO REDE]]</f>
        <v>REDE OK</v>
      </c>
      <c r="W746" s="454" t="str">
        <f>Tabela3[[#This Row],[PRAZO
ATIVAÇÃO]]</f>
        <v>ATIVO</v>
      </c>
      <c r="X746" s="103" t="s">
        <v>684</v>
      </c>
      <c r="Y746" s="103" t="str">
        <f>IFERROR("W"&amp;WEEKNUM(Tabela3[[#This Row],[PRAZO RE REVISADO]]),"-")</f>
        <v>-</v>
      </c>
      <c r="Z746" s="103" t="str">
        <f>IFERROR("W"&amp;WEEKNUM(Tabela3[[#This Row],[PRAZO ATIVAÇÃO]]),"-")</f>
        <v>-</v>
      </c>
      <c r="AA746" s="103">
        <v>2025</v>
      </c>
      <c r="AB746" s="103">
        <v>593309</v>
      </c>
      <c r="AC746" s="454" t="s">
        <v>610</v>
      </c>
      <c r="AD746" s="103" t="s">
        <v>137</v>
      </c>
      <c r="AE746" s="578"/>
      <c r="AF746" s="103"/>
      <c r="AG746" s="474"/>
      <c r="AH746" s="103"/>
      <c r="AK746" s="103" t="str">
        <f ca="1">IF(Tabela3[[#This Row],[STATUS]]&lt;&gt;"PREVISTO","N/A",IF(Tabela3[[#This Row],[Data_RE_CONGELADA]]="REDE OK","OK",IFERROR(IF(TODAY()-Tabela3[[#This Row],[Data_RE_CONGELADA]]&gt;=0,"ATRASADO",IF(TODAY()-Tabela3[[#This Row],[Data_RE_CONGELADA]]&gt;-5,"VENCENDO",IF(TODAY()-Tabela3[[#This Row],[Data_RE_CONGELADA]]&lt;=0,"NO PRAZO"))),"N/A")))</f>
        <v>N/A</v>
      </c>
      <c r="AL746" s="454" t="str">
        <f>Tabela3[[#This Row],[NOVO 
PRAZO REDE]]</f>
        <v>REDE OK</v>
      </c>
      <c r="AM746" s="454" t="str">
        <f>Tabela3[[#This Row],[PRAZO
ATIVAÇÃO]]</f>
        <v>ATIVO</v>
      </c>
      <c r="AN746" s="458"/>
      <c r="AO746" s="459"/>
      <c r="AP746" s="103" t="s">
        <v>643</v>
      </c>
      <c r="AQ746" s="103" t="s">
        <v>645</v>
      </c>
      <c r="AR746" s="103" t="s">
        <v>576</v>
      </c>
      <c r="AS746" s="103" t="s">
        <v>646</v>
      </c>
      <c r="AT746" s="103" t="s">
        <v>3002</v>
      </c>
      <c r="AU746" s="103" t="s">
        <v>648</v>
      </c>
      <c r="AV746" s="103" t="s">
        <v>580</v>
      </c>
      <c r="AW746" s="103" t="s">
        <v>580</v>
      </c>
      <c r="AX746" s="103" t="s">
        <v>580</v>
      </c>
      <c r="AY746" s="103" t="s">
        <v>580</v>
      </c>
      <c r="AZ746" s="103" t="s">
        <v>580</v>
      </c>
      <c r="BA746" s="103" t="s">
        <v>580</v>
      </c>
      <c r="BB746" s="103" t="s">
        <v>4</v>
      </c>
      <c r="BC746" s="103"/>
      <c r="BE746" s="103" t="e">
        <f>VLOOKUP(Tabela3[[#This Row],[ID OSP]],[1]Export!$R:$R,1,0)</f>
        <v>#N/A</v>
      </c>
    </row>
    <row r="747" spans="1:58" ht="15" hidden="1" customHeight="1">
      <c r="A747" s="103" t="s">
        <v>3003</v>
      </c>
      <c r="B747" s="103" t="s">
        <v>3004</v>
      </c>
      <c r="C747" s="104" t="s">
        <v>137</v>
      </c>
      <c r="D747" s="454" t="s">
        <v>42</v>
      </c>
      <c r="E747" s="454">
        <v>46059</v>
      </c>
      <c r="F747" s="454">
        <f>Tabela3[[#This Row],[NOVO 
PRAZO REDE]]+2</f>
        <v>46061</v>
      </c>
      <c r="G747" s="454" t="s">
        <v>186</v>
      </c>
      <c r="H747" s="454" t="s">
        <v>186</v>
      </c>
      <c r="I747" s="103" t="s">
        <v>139</v>
      </c>
      <c r="J747" s="103" t="s">
        <v>139</v>
      </c>
      <c r="K747" s="458" t="s">
        <v>3005</v>
      </c>
      <c r="L747" s="103" t="s">
        <v>446</v>
      </c>
      <c r="M747" s="103" t="s">
        <v>449</v>
      </c>
      <c r="N747" s="103" t="s">
        <v>449</v>
      </c>
      <c r="O747" s="103" t="s">
        <v>588</v>
      </c>
      <c r="P747" s="103" t="s">
        <v>598</v>
      </c>
      <c r="Q747" s="103" t="s">
        <v>589</v>
      </c>
      <c r="R747" s="458" t="s">
        <v>3006</v>
      </c>
      <c r="S747" s="503" t="s">
        <v>186</v>
      </c>
      <c r="T747" s="103" t="s">
        <v>42</v>
      </c>
      <c r="U747" s="103" t="s">
        <v>591</v>
      </c>
      <c r="V747" s="454">
        <f>Tabela3[[#This Row],[NOVO 
PRAZO REDE]]</f>
        <v>46059</v>
      </c>
      <c r="W747" s="454">
        <f>Tabela3[[#This Row],[PRAZO
ATIVAÇÃO]]</f>
        <v>46061</v>
      </c>
      <c r="X747" s="103" t="s">
        <v>500</v>
      </c>
      <c r="Y747" s="103" t="str">
        <f>IFERROR("W"&amp;WEEKNUM(Tabela3[[#This Row],[PRAZO RE REVISADO]]),"-")</f>
        <v>W6</v>
      </c>
      <c r="Z747" s="103" t="str">
        <f>IFERROR("W"&amp;WEEKNUM(Tabela3[[#This Row],[PRAZO ATIVAÇÃO]]),"-")</f>
        <v>W7</v>
      </c>
      <c r="AA747" s="103">
        <v>2024</v>
      </c>
      <c r="AB747" s="103">
        <v>517390</v>
      </c>
      <c r="AC747" s="103" t="s">
        <v>610</v>
      </c>
      <c r="AD747" s="103" t="s">
        <v>3007</v>
      </c>
      <c r="AE747" s="578"/>
      <c r="AF747" s="103"/>
      <c r="AG747" s="474"/>
      <c r="AH747" s="103"/>
      <c r="AK747" s="103" t="str">
        <f ca="1">IF(Tabela3[[#This Row],[STATUS]]&lt;&gt;"PREVISTO","N/A",IF(Tabela3[[#This Row],[Data_RE_CONGELADA]]="REDE OK","OK",IFERROR(IF(TODAY()-Tabela3[[#This Row],[Data_RE_CONGELADA]]&gt;=0,"ATRASADO",IF(TODAY()-Tabela3[[#This Row],[Data_RE_CONGELADA]]&gt;-5,"VENCENDO",IF(TODAY()-Tabela3[[#This Row],[Data_RE_CONGELADA]]&lt;=0,"NO PRAZO"))),"N/A")))</f>
        <v>N/A</v>
      </c>
      <c r="AL747" s="454" t="s">
        <v>1985</v>
      </c>
      <c r="AM747" s="454" t="s">
        <v>618</v>
      </c>
      <c r="AN747" s="458" t="s">
        <v>2557</v>
      </c>
      <c r="AO747" s="458" t="s">
        <v>3008</v>
      </c>
      <c r="AP747" s="103" t="s">
        <v>1985</v>
      </c>
      <c r="AQ747" s="103" t="s">
        <v>802</v>
      </c>
      <c r="AR747" s="103" t="s">
        <v>1985</v>
      </c>
      <c r="AS747" s="103">
        <v>1</v>
      </c>
      <c r="AU747" s="103" t="s">
        <v>604</v>
      </c>
      <c r="BC747" s="103"/>
      <c r="BE747" s="103" t="e">
        <f>VLOOKUP(Tabela3[[#This Row],[ID OSP]],[1]Export!$R:$R,1,0)</f>
        <v>#N/A</v>
      </c>
    </row>
    <row r="748" spans="1:58" ht="15" hidden="1" customHeight="1">
      <c r="A748" s="103" t="s">
        <v>3009</v>
      </c>
      <c r="B748" s="103" t="s">
        <v>3010</v>
      </c>
      <c r="C748" s="104" t="s">
        <v>268</v>
      </c>
      <c r="D748" s="456" t="s">
        <v>42</v>
      </c>
      <c r="E748" s="454">
        <v>46059</v>
      </c>
      <c r="F748" s="454">
        <f>Tabela3[[#This Row],[NOVO 
PRAZO REDE]]+2</f>
        <v>46061</v>
      </c>
      <c r="G748" s="454" t="s">
        <v>186</v>
      </c>
      <c r="H748" s="454" t="s">
        <v>186</v>
      </c>
      <c r="I748" s="103" t="s">
        <v>139</v>
      </c>
      <c r="J748" s="103" t="s">
        <v>139</v>
      </c>
      <c r="K748" s="458" t="s">
        <v>3011</v>
      </c>
      <c r="L748" s="103" t="s">
        <v>446</v>
      </c>
      <c r="M748" s="103" t="s">
        <v>449</v>
      </c>
      <c r="N748" s="103" t="s">
        <v>449</v>
      </c>
      <c r="O748" s="103" t="s">
        <v>588</v>
      </c>
      <c r="P748" s="103" t="s">
        <v>598</v>
      </c>
      <c r="Q748" s="103" t="s">
        <v>589</v>
      </c>
      <c r="R748" s="468" t="s">
        <v>3012</v>
      </c>
      <c r="S748" s="503" t="s">
        <v>186</v>
      </c>
      <c r="T748" s="103" t="s">
        <v>42</v>
      </c>
      <c r="U748" s="103" t="s">
        <v>591</v>
      </c>
      <c r="V748" s="454">
        <f>Tabela3[[#This Row],[NOVO 
PRAZO REDE]]</f>
        <v>46059</v>
      </c>
      <c r="W748" s="454">
        <f>Tabela3[[#This Row],[PRAZO
ATIVAÇÃO]]</f>
        <v>46061</v>
      </c>
      <c r="X748" s="103" t="s">
        <v>808</v>
      </c>
      <c r="Y748" s="103" t="str">
        <f>IFERROR("W"&amp;WEEKNUM(Tabela3[[#This Row],[PRAZO RE REVISADO]]),"-")</f>
        <v>W6</v>
      </c>
      <c r="Z748" s="103" t="str">
        <f>IFERROR("W"&amp;WEEKNUM(Tabela3[[#This Row],[PRAZO ATIVAÇÃO]]),"-")</f>
        <v>W7</v>
      </c>
      <c r="AA748" s="103">
        <v>2024</v>
      </c>
      <c r="AB748" s="103">
        <v>512328</v>
      </c>
      <c r="AC748" s="103" t="s">
        <v>610</v>
      </c>
      <c r="AD748" s="103" t="s">
        <v>593</v>
      </c>
      <c r="AE748" s="578"/>
      <c r="AF748" s="103"/>
      <c r="AG748" s="474"/>
      <c r="AH748" s="103"/>
      <c r="AK748" s="103" t="str">
        <f ca="1">IF(Tabela3[[#This Row],[STATUS]]&lt;&gt;"PREVISTO","N/A",IF(Tabela3[[#This Row],[Data_RE_CONGELADA]]="REDE OK","OK",IFERROR(IF(TODAY()-Tabela3[[#This Row],[Data_RE_CONGELADA]]&gt;=0,"ATRASADO",IF(TODAY()-Tabela3[[#This Row],[Data_RE_CONGELADA]]&gt;-5,"VENCENDO",IF(TODAY()-Tabela3[[#This Row],[Data_RE_CONGELADA]]&lt;=0,"NO PRAZO"))),"N/A")))</f>
        <v>N/A</v>
      </c>
      <c r="AL748" s="454" t="s">
        <v>643</v>
      </c>
      <c r="AM748" s="454" t="s">
        <v>801</v>
      </c>
      <c r="AN748" s="458" t="s">
        <v>643</v>
      </c>
      <c r="AO748" s="458" t="s">
        <v>186</v>
      </c>
      <c r="AP748" s="103" t="s">
        <v>643</v>
      </c>
      <c r="AQ748" s="103" t="s">
        <v>802</v>
      </c>
      <c r="AR748" s="103" t="s">
        <v>643</v>
      </c>
      <c r="AS748" s="103">
        <v>1</v>
      </c>
      <c r="AU748" s="103" t="s">
        <v>604</v>
      </c>
      <c r="BC748" s="103"/>
      <c r="BE748" s="103" t="e">
        <f>VLOOKUP(Tabela3[[#This Row],[ID OSP]],[1]Export!$R:$R,1,0)</f>
        <v>#N/A</v>
      </c>
    </row>
    <row r="749" spans="1:58" ht="15" hidden="1" customHeight="1">
      <c r="A749" s="103" t="s">
        <v>3013</v>
      </c>
      <c r="B749" s="103" t="s">
        <v>350</v>
      </c>
      <c r="C749" s="104" t="s">
        <v>912</v>
      </c>
      <c r="D749" s="454" t="s">
        <v>252</v>
      </c>
      <c r="E749" s="454" t="s">
        <v>138</v>
      </c>
      <c r="F749" s="454" t="s">
        <v>137</v>
      </c>
      <c r="G749" s="454">
        <v>45937</v>
      </c>
      <c r="H749" s="454">
        <v>45937</v>
      </c>
      <c r="I749" s="463" t="s">
        <v>139</v>
      </c>
      <c r="J749" s="463" t="s">
        <v>139</v>
      </c>
      <c r="K749" s="104" t="s">
        <v>3014</v>
      </c>
      <c r="L749" s="103" t="s">
        <v>568</v>
      </c>
      <c r="M749" s="103" t="s">
        <v>3015</v>
      </c>
      <c r="N749" s="103" t="s">
        <v>3016</v>
      </c>
      <c r="O749" s="103" t="s">
        <v>186</v>
      </c>
      <c r="P749" s="103" t="s">
        <v>2716</v>
      </c>
      <c r="Q749" s="103" t="s">
        <v>2716</v>
      </c>
      <c r="R749" s="468" t="s">
        <v>3017</v>
      </c>
      <c r="S749" s="460" t="s">
        <v>186</v>
      </c>
      <c r="T749" s="103" t="s">
        <v>42</v>
      </c>
      <c r="U749" s="103" t="s">
        <v>52</v>
      </c>
      <c r="V749" s="454" t="str">
        <f>Tabela3[[#This Row],[NOVO 
PRAZO REDE]]</f>
        <v>REDE OK</v>
      </c>
      <c r="W749" s="454" t="str">
        <f>Tabela3[[#This Row],[PRAZO
ATIVAÇÃO]]</f>
        <v>ATIVO</v>
      </c>
      <c r="X749" s="103" t="s">
        <v>684</v>
      </c>
      <c r="Y749" s="103" t="str">
        <f>IFERROR("W"&amp;WEEKNUM(Tabela3[[#This Row],[PRAZO RE REVISADO]]),"-")</f>
        <v>-</v>
      </c>
      <c r="Z749" s="103" t="str">
        <f>IFERROR("W"&amp;WEEKNUM(Tabela3[[#This Row],[PRAZO ATIVAÇÃO]]),"-")</f>
        <v>-</v>
      </c>
      <c r="AA749" s="103">
        <v>2025</v>
      </c>
      <c r="AB749" s="103">
        <v>581584</v>
      </c>
      <c r="AC749" s="454" t="s">
        <v>572</v>
      </c>
      <c r="AD749" s="103" t="s">
        <v>137</v>
      </c>
      <c r="AE749" s="578">
        <v>45947</v>
      </c>
      <c r="AF749" s="454"/>
      <c r="AG749" s="474">
        <v>0</v>
      </c>
      <c r="AH749" s="104" t="s">
        <v>917</v>
      </c>
      <c r="AI749" s="458"/>
      <c r="AJ749" s="458"/>
      <c r="AK749" s="103" t="str">
        <f ca="1">IF(Tabela3[[#This Row],[STATUS]]&lt;&gt;"PREVISTO","N/A",IF(Tabela3[[#This Row],[Data_RE_CONGELADA]]="REDE OK","OK",IFERROR(IF(TODAY()-Tabela3[[#This Row],[Data_RE_CONGELADA]]&gt;=0,"ATRASADO",IF(TODAY()-Tabela3[[#This Row],[Data_RE_CONGELADA]]&gt;-5,"VENCENDO",IF(TODAY()-Tabela3[[#This Row],[Data_RE_CONGELADA]]&lt;=0,"NO PRAZO"))),"N/A")))</f>
        <v>N/A</v>
      </c>
      <c r="AL749" s="454" t="str">
        <f>Tabela3[[#This Row],[NOVO 
PRAZO REDE]]</f>
        <v>REDE OK</v>
      </c>
      <c r="AM749" s="454"/>
      <c r="AN749" s="458"/>
      <c r="AO749" s="459"/>
      <c r="AP749" s="454" t="s">
        <v>643</v>
      </c>
      <c r="AQ749" s="103" t="s">
        <v>645</v>
      </c>
      <c r="AR749" s="103" t="s">
        <v>689</v>
      </c>
      <c r="AS749" s="103" t="s">
        <v>918</v>
      </c>
      <c r="AT749" s="103" t="s">
        <v>3018</v>
      </c>
      <c r="AU749" s="103" t="s">
        <v>579</v>
      </c>
      <c r="AV749" s="103" t="s">
        <v>580</v>
      </c>
      <c r="AW749" s="103" t="s">
        <v>580</v>
      </c>
      <c r="AX749" s="103" t="s">
        <v>580</v>
      </c>
      <c r="AY749" s="103" t="s">
        <v>580</v>
      </c>
      <c r="AZ749" s="103" t="s">
        <v>581</v>
      </c>
      <c r="BA749" s="103" t="s">
        <v>580</v>
      </c>
      <c r="BB749" s="103" t="s">
        <v>2721</v>
      </c>
      <c r="BC749" s="496" t="s">
        <v>3019</v>
      </c>
      <c r="BE749" s="103" t="e">
        <f>VLOOKUP(Tabela3[[#This Row],[ID OSP]],[1]Export!$R:$R,1,0)</f>
        <v>#N/A</v>
      </c>
    </row>
    <row r="750" spans="1:58" ht="15" hidden="1" customHeight="1">
      <c r="A750" s="103" t="s">
        <v>3020</v>
      </c>
      <c r="B750" s="103" t="s">
        <v>3021</v>
      </c>
      <c r="C750" s="104" t="s">
        <v>137</v>
      </c>
      <c r="D750" s="454" t="s">
        <v>42</v>
      </c>
      <c r="E750" s="454">
        <v>46059</v>
      </c>
      <c r="F750" s="454">
        <f>Tabela3[[#This Row],[NOVO 
PRAZO REDE]]+2</f>
        <v>46061</v>
      </c>
      <c r="G750" s="454" t="s">
        <v>186</v>
      </c>
      <c r="H750" s="454" t="s">
        <v>186</v>
      </c>
      <c r="I750" s="103" t="s">
        <v>139</v>
      </c>
      <c r="J750" s="103" t="s">
        <v>139</v>
      </c>
      <c r="K750" s="458" t="s">
        <v>2981</v>
      </c>
      <c r="L750" s="103" t="s">
        <v>446</v>
      </c>
      <c r="M750" s="103" t="s">
        <v>450</v>
      </c>
      <c r="N750" s="103" t="s">
        <v>861</v>
      </c>
      <c r="O750" s="103" t="s">
        <v>616</v>
      </c>
      <c r="P750" s="103" t="s">
        <v>589</v>
      </c>
      <c r="Q750" s="103" t="s">
        <v>589</v>
      </c>
      <c r="R750" s="458" t="s">
        <v>2982</v>
      </c>
      <c r="S750" s="503" t="s">
        <v>186</v>
      </c>
      <c r="T750" s="103" t="s">
        <v>42</v>
      </c>
      <c r="U750" s="103" t="s">
        <v>591</v>
      </c>
      <c r="V750" s="454">
        <f>Tabela3[[#This Row],[NOVO 
PRAZO REDE]]</f>
        <v>46059</v>
      </c>
      <c r="W750" s="454">
        <f>Tabela3[[#This Row],[PRAZO
ATIVAÇÃO]]</f>
        <v>46061</v>
      </c>
      <c r="X750" s="103" t="s">
        <v>500</v>
      </c>
      <c r="Y750" s="103" t="str">
        <f>IFERROR("W"&amp;WEEKNUM(Tabela3[[#This Row],[PRAZO RE REVISADO]]),"-")</f>
        <v>W6</v>
      </c>
      <c r="Z750" s="103" t="str">
        <f>IFERROR("W"&amp;WEEKNUM(Tabela3[[#This Row],[PRAZO ATIVAÇÃO]]),"-")</f>
        <v>W7</v>
      </c>
      <c r="AA750" s="103">
        <v>2024</v>
      </c>
      <c r="AB750" s="103">
        <v>600202</v>
      </c>
      <c r="AC750" s="103" t="s">
        <v>610</v>
      </c>
      <c r="AD750" s="103" t="s">
        <v>593</v>
      </c>
      <c r="AE750" s="578"/>
      <c r="AF750" s="103"/>
      <c r="AG750" s="474"/>
      <c r="AH750" s="103"/>
      <c r="AK750" s="103" t="str">
        <f ca="1">IF(Tabela3[[#This Row],[STATUS]]&lt;&gt;"PREVISTO","N/A",IF(Tabela3[[#This Row],[Data_RE_CONGELADA]]="REDE OK","OK",IFERROR(IF(TODAY()-Tabela3[[#This Row],[Data_RE_CONGELADA]]&gt;=0,"ATRASADO",IF(TODAY()-Tabela3[[#This Row],[Data_RE_CONGELADA]]&gt;-5,"VENCENDO",IF(TODAY()-Tabela3[[#This Row],[Data_RE_CONGELADA]]&lt;=0,"NO PRAZO"))),"N/A")))</f>
        <v>N/A</v>
      </c>
      <c r="AL750" s="454" t="s">
        <v>643</v>
      </c>
      <c r="AM750" s="454" t="s">
        <v>801</v>
      </c>
      <c r="AN750" s="458" t="s">
        <v>186</v>
      </c>
      <c r="AO750" s="458" t="s">
        <v>186</v>
      </c>
      <c r="AP750" s="103" t="s">
        <v>643</v>
      </c>
      <c r="AQ750" s="103" t="s">
        <v>802</v>
      </c>
      <c r="AR750" s="103" t="s">
        <v>643</v>
      </c>
      <c r="AS750" s="103">
        <v>0</v>
      </c>
      <c r="AU750" s="103" t="s">
        <v>604</v>
      </c>
      <c r="BC750" s="103"/>
      <c r="BE750" s="103" t="e">
        <f>VLOOKUP(Tabela3[[#This Row],[ID OSP]],[1]Export!$R:$R,1,0)</f>
        <v>#N/A</v>
      </c>
    </row>
    <row r="751" spans="1:58" ht="15" hidden="1" customHeight="1">
      <c r="A751" s="103" t="s">
        <v>3022</v>
      </c>
      <c r="B751" s="103" t="s">
        <v>3023</v>
      </c>
      <c r="C751" s="538" t="s">
        <v>137</v>
      </c>
      <c r="D751" s="454" t="s">
        <v>252</v>
      </c>
      <c r="E751" s="454" t="s">
        <v>138</v>
      </c>
      <c r="F751" s="454" t="s">
        <v>137</v>
      </c>
      <c r="G751" s="454">
        <v>45859</v>
      </c>
      <c r="H751" s="454" t="s">
        <v>186</v>
      </c>
      <c r="I751" s="463" t="s">
        <v>139</v>
      </c>
      <c r="J751" s="463" t="s">
        <v>139</v>
      </c>
      <c r="K751" s="458" t="s">
        <v>3024</v>
      </c>
      <c r="L751" s="103" t="s">
        <v>568</v>
      </c>
      <c r="M751" s="103" t="s">
        <v>472</v>
      </c>
      <c r="N751" s="103" t="s">
        <v>236</v>
      </c>
      <c r="O751" s="103" t="s">
        <v>186</v>
      </c>
      <c r="P751" s="103" t="s">
        <v>639</v>
      </c>
      <c r="Q751" s="103" t="s">
        <v>639</v>
      </c>
      <c r="S751" s="455" t="s">
        <v>3025</v>
      </c>
      <c r="T751" s="103" t="s">
        <v>42</v>
      </c>
      <c r="U751" s="103" t="s">
        <v>137</v>
      </c>
      <c r="V751" s="454" t="str">
        <f>Tabela3[[#This Row],[NOVO 
PRAZO REDE]]</f>
        <v>REDE OK</v>
      </c>
      <c r="W751" s="454" t="str">
        <f>Tabela3[[#This Row],[PRAZO
ATIVAÇÃO]]</f>
        <v>ATIVO</v>
      </c>
      <c r="X751" s="103" t="s">
        <v>808</v>
      </c>
      <c r="Y751" s="103" t="str">
        <f>IFERROR("W"&amp;WEEKNUM(Tabela3[[#This Row],[PRAZO RE REVISADO]]),"-")</f>
        <v>-</v>
      </c>
      <c r="Z751" s="103" t="str">
        <f>IFERROR("W"&amp;WEEKNUM(Tabela3[[#This Row],[PRAZO ATIVAÇÃO]]),"-")</f>
        <v>-</v>
      </c>
      <c r="AA751" s="103">
        <v>2025</v>
      </c>
      <c r="AB751" s="103">
        <v>566266</v>
      </c>
      <c r="AC751" s="454" t="s">
        <v>572</v>
      </c>
      <c r="AD751" s="103" t="s">
        <v>137</v>
      </c>
      <c r="AE751" s="578"/>
      <c r="AF751" s="103"/>
      <c r="AG751" s="474"/>
      <c r="AH751" s="103"/>
      <c r="AK751" s="103" t="s">
        <v>575</v>
      </c>
      <c r="AL751" s="454" t="str">
        <f>Tabela3[[#This Row],[NOVO 
PRAZO REDE]]</f>
        <v>REDE OK</v>
      </c>
      <c r="AM751" s="454" t="str">
        <f>Tabela3[[#This Row],[PRAZO
ATIVAÇÃO]]</f>
        <v>ATIVO</v>
      </c>
      <c r="AN751" s="458"/>
      <c r="AO751" s="459"/>
      <c r="AP751" s="454" t="s">
        <v>2767</v>
      </c>
      <c r="AQ751" s="103" t="s">
        <v>2806</v>
      </c>
      <c r="AR751" s="103" t="s">
        <v>576</v>
      </c>
      <c r="AS751" s="103" t="s">
        <v>577</v>
      </c>
      <c r="AT751" s="103" t="s">
        <v>3026</v>
      </c>
      <c r="AU751" s="103" t="s">
        <v>648</v>
      </c>
      <c r="AV751" s="103" t="s">
        <v>580</v>
      </c>
      <c r="AW751" s="103" t="s">
        <v>580</v>
      </c>
      <c r="AX751" s="103" t="s">
        <v>580</v>
      </c>
      <c r="AY751" s="103" t="s">
        <v>580</v>
      </c>
      <c r="AZ751" s="103" t="s">
        <v>581</v>
      </c>
      <c r="BA751" s="103" t="s">
        <v>580</v>
      </c>
      <c r="BB751" s="103" t="s">
        <v>4</v>
      </c>
      <c r="BC751" s="103"/>
      <c r="BE751" s="103" t="e">
        <f>VLOOKUP(Tabela3[[#This Row],[ID OSP]],[1]Export!$R:$R,1,0)</f>
        <v>#N/A</v>
      </c>
    </row>
    <row r="752" spans="1:58" ht="15" hidden="1" customHeight="1">
      <c r="A752" s="103" t="s">
        <v>314</v>
      </c>
      <c r="B752" s="103" t="s">
        <v>3027</v>
      </c>
      <c r="C752" s="104" t="s">
        <v>137</v>
      </c>
      <c r="D752" s="454" t="s">
        <v>252</v>
      </c>
      <c r="E752" s="454" t="s">
        <v>138</v>
      </c>
      <c r="F752" s="454" t="s">
        <v>137</v>
      </c>
      <c r="G752" s="454">
        <v>45824</v>
      </c>
      <c r="H752" s="454">
        <v>45968</v>
      </c>
      <c r="I752" s="463" t="s">
        <v>139</v>
      </c>
      <c r="J752" s="463" t="s">
        <v>139</v>
      </c>
      <c r="K752" s="458" t="s">
        <v>315</v>
      </c>
      <c r="L752" s="103" t="s">
        <v>568</v>
      </c>
      <c r="M752" s="103" t="s">
        <v>215</v>
      </c>
      <c r="N752" s="103" t="s">
        <v>229</v>
      </c>
      <c r="O752" s="103" t="s">
        <v>186</v>
      </c>
      <c r="P752" s="103" t="s">
        <v>639</v>
      </c>
      <c r="Q752" s="103" t="s">
        <v>639</v>
      </c>
      <c r="S752" s="455"/>
      <c r="T752" s="103" t="s">
        <v>42</v>
      </c>
      <c r="U752" s="103" t="s">
        <v>137</v>
      </c>
      <c r="V752" s="454" t="str">
        <f>Tabela3[[#This Row],[NOVO 
PRAZO REDE]]</f>
        <v>REDE OK</v>
      </c>
      <c r="W752" s="454" t="s">
        <v>137</v>
      </c>
      <c r="X752" s="103" t="s">
        <v>808</v>
      </c>
      <c r="Y752" s="103" t="str">
        <f>IFERROR("W"&amp;WEEKNUM(Tabela3[[#This Row],[PRAZO RE REVISADO]]),"-")</f>
        <v>-</v>
      </c>
      <c r="Z752" s="103" t="str">
        <f>IFERROR("W"&amp;WEEKNUM(Tabela3[[#This Row],[PRAZO ATIVAÇÃO]]),"-")</f>
        <v>-</v>
      </c>
      <c r="AA752" s="103">
        <v>2025</v>
      </c>
      <c r="AB752" s="103">
        <v>566295</v>
      </c>
      <c r="AC752" s="454" t="s">
        <v>572</v>
      </c>
      <c r="AD752" s="103" t="s">
        <v>137</v>
      </c>
      <c r="AE752" s="578"/>
      <c r="AF752" s="103"/>
      <c r="AG752" s="474"/>
      <c r="AH752" s="103"/>
      <c r="AK752" s="103" t="s">
        <v>575</v>
      </c>
      <c r="AL752" s="454">
        <v>45833</v>
      </c>
      <c r="AM752" s="454"/>
      <c r="AN752" s="458"/>
      <c r="AO752" s="459"/>
      <c r="AP752" s="103" t="s">
        <v>643</v>
      </c>
      <c r="AQ752" s="103" t="s">
        <v>645</v>
      </c>
      <c r="AR752" s="103" t="s">
        <v>576</v>
      </c>
      <c r="AS752" s="103" t="s">
        <v>918</v>
      </c>
      <c r="AT752" s="103" t="s">
        <v>3028</v>
      </c>
      <c r="AU752" s="103" t="s">
        <v>648</v>
      </c>
      <c r="AV752" s="103" t="s">
        <v>580</v>
      </c>
      <c r="AW752" s="103" t="s">
        <v>580</v>
      </c>
      <c r="AX752" s="103" t="s">
        <v>580</v>
      </c>
      <c r="AY752" s="103" t="s">
        <v>580</v>
      </c>
      <c r="AZ752" s="103" t="s">
        <v>580</v>
      </c>
      <c r="BA752" s="103" t="s">
        <v>580</v>
      </c>
      <c r="BB752" s="103" t="s">
        <v>4</v>
      </c>
      <c r="BC752" s="103"/>
      <c r="BE752" s="103" t="e">
        <f>VLOOKUP(Tabela3[[#This Row],[ID OSP]],[1]Export!$R:$R,1,0)</f>
        <v>#N/A</v>
      </c>
      <c r="BF752" s="103" t="s">
        <v>2974</v>
      </c>
    </row>
    <row r="753" spans="1:58" ht="15" hidden="1" customHeight="1">
      <c r="A753" s="103" t="s">
        <v>3029</v>
      </c>
      <c r="B753" s="103" t="s">
        <v>3030</v>
      </c>
      <c r="C753" s="104" t="s">
        <v>565</v>
      </c>
      <c r="D753" s="454" t="s">
        <v>566</v>
      </c>
      <c r="E753" s="454" t="s">
        <v>138</v>
      </c>
      <c r="F753" s="454" t="s">
        <v>137</v>
      </c>
      <c r="G753" s="454">
        <v>45593</v>
      </c>
      <c r="H753" s="454">
        <v>45607</v>
      </c>
      <c r="I753" s="103" t="s">
        <v>139</v>
      </c>
      <c r="J753" s="103" t="s">
        <v>139</v>
      </c>
      <c r="K753" s="104" t="s">
        <v>3031</v>
      </c>
      <c r="L753" s="103" t="s">
        <v>446</v>
      </c>
      <c r="M753" s="103" t="s">
        <v>447</v>
      </c>
      <c r="N753" s="103" t="s">
        <v>763</v>
      </c>
      <c r="O753" s="103" t="s">
        <v>663</v>
      </c>
      <c r="P753" s="103" t="s">
        <v>885</v>
      </c>
      <c r="Q753" s="103" t="s">
        <v>589</v>
      </c>
      <c r="R753" s="455" t="s">
        <v>617</v>
      </c>
      <c r="S753" s="503"/>
      <c r="T753" s="103" t="s">
        <v>42</v>
      </c>
      <c r="U753" s="103" t="s">
        <v>137</v>
      </c>
      <c r="V753" s="454" t="str">
        <f>Tabela3[[#This Row],[NOVO 
PRAZO REDE]]</f>
        <v>REDE OK</v>
      </c>
      <c r="W753" s="454" t="str">
        <f>Tabela3[[#This Row],[PRAZO
ATIVAÇÃO]]</f>
        <v>ATIVO</v>
      </c>
      <c r="X753" s="103" t="s">
        <v>500</v>
      </c>
      <c r="Y753" s="103" t="str">
        <f>IFERROR("W"&amp;WEEKNUM(Tabela3[[#This Row],[PRAZO RE REVISADO]]),"-")</f>
        <v>-</v>
      </c>
      <c r="Z753" s="103" t="str">
        <f>IFERROR("W"&amp;WEEKNUM(Tabela3[[#This Row],[PRAZO ATIVAÇÃO]]),"-")</f>
        <v>-</v>
      </c>
      <c r="AA753" s="103">
        <v>2024</v>
      </c>
      <c r="AB753" s="103">
        <v>506544</v>
      </c>
      <c r="AC753" s="103" t="s">
        <v>572</v>
      </c>
      <c r="AD753" s="103" t="s">
        <v>137</v>
      </c>
      <c r="AE753" s="578">
        <v>45954</v>
      </c>
      <c r="AF753" s="474">
        <v>0</v>
      </c>
      <c r="AG753" s="474"/>
      <c r="AH753" s="104" t="s">
        <v>917</v>
      </c>
      <c r="AK753" s="103" t="str">
        <f ca="1">IF(Tabela3[[#This Row],[STATUS]]&lt;&gt;"PREVISTO","N/A",IF(Tabela3[[#This Row],[Data_RE_CONGELADA]]="REDE OK","OK",IFERROR(IF(TODAY()-Tabela3[[#This Row],[Data_RE_CONGELADA]]&gt;=0,"ATRASADO",IF(TODAY()-Tabela3[[#This Row],[Data_RE_CONGELADA]]&gt;-5,"VENCENDO",IF(TODAY()-Tabela3[[#This Row],[Data_RE_CONGELADA]]&lt;=0,"NO PRAZO"))),"N/A")))</f>
        <v>N/A</v>
      </c>
      <c r="AL753" s="454" t="s">
        <v>766</v>
      </c>
      <c r="AM753" s="454">
        <v>45591</v>
      </c>
      <c r="AN753" s="458" t="s">
        <v>767</v>
      </c>
      <c r="AO753" s="458" t="s">
        <v>768</v>
      </c>
      <c r="AP753" s="103" t="s">
        <v>575</v>
      </c>
      <c r="AQ753" s="103" t="s">
        <v>611</v>
      </c>
      <c r="AR753" s="103" t="s">
        <v>575</v>
      </c>
      <c r="AS753" s="103">
        <v>0</v>
      </c>
      <c r="AU753" s="103" t="s">
        <v>604</v>
      </c>
      <c r="BC753" s="103"/>
      <c r="BE753" s="103" t="e">
        <f>VLOOKUP(Tabela3[[#This Row],[ID OSP]],[1]Export!$R:$R,1,0)</f>
        <v>#N/A</v>
      </c>
    </row>
    <row r="754" spans="1:58" ht="15" hidden="1" customHeight="1">
      <c r="A754" s="103" t="s">
        <v>2399</v>
      </c>
      <c r="B754" s="103" t="s">
        <v>3032</v>
      </c>
      <c r="C754" s="104" t="s">
        <v>137</v>
      </c>
      <c r="D754" s="454" t="s">
        <v>252</v>
      </c>
      <c r="E754" s="454" t="s">
        <v>138</v>
      </c>
      <c r="F754" s="454" t="s">
        <v>137</v>
      </c>
      <c r="G754" s="454">
        <v>45805</v>
      </c>
      <c r="H754" s="454">
        <v>45806</v>
      </c>
      <c r="I754" s="463" t="s">
        <v>139</v>
      </c>
      <c r="J754" s="463" t="s">
        <v>139</v>
      </c>
      <c r="K754" s="458" t="s">
        <v>2401</v>
      </c>
      <c r="L754" s="103" t="s">
        <v>568</v>
      </c>
      <c r="M754" s="103" t="s">
        <v>472</v>
      </c>
      <c r="N754" s="103" t="s">
        <v>242</v>
      </c>
      <c r="O754" s="103" t="s">
        <v>186</v>
      </c>
      <c r="P754" s="103" t="s">
        <v>639</v>
      </c>
      <c r="Q754" s="103" t="s">
        <v>639</v>
      </c>
      <c r="S754" s="460"/>
      <c r="T754" s="103" t="s">
        <v>42</v>
      </c>
      <c r="U754" s="103" t="s">
        <v>137</v>
      </c>
      <c r="V754" s="454" t="str">
        <f>Tabela3[[#This Row],[NOVO 
PRAZO REDE]]</f>
        <v>REDE OK</v>
      </c>
      <c r="W754" s="454" t="str">
        <f>Tabela3[[#This Row],[PRAZO
ATIVAÇÃO]]</f>
        <v>ATIVO</v>
      </c>
      <c r="X754" s="103" t="s">
        <v>808</v>
      </c>
      <c r="Y754" s="103" t="str">
        <f>IFERROR("W"&amp;WEEKNUM(Tabela3[[#This Row],[PRAZO RE REVISADO]]),"-")</f>
        <v>-</v>
      </c>
      <c r="Z754" s="103" t="str">
        <f>IFERROR("W"&amp;WEEKNUM(Tabela3[[#This Row],[PRAZO ATIVAÇÃO]]),"-")</f>
        <v>-</v>
      </c>
      <c r="AA754" s="103">
        <v>2025</v>
      </c>
      <c r="AB754" s="103">
        <v>564957</v>
      </c>
      <c r="AC754" s="454" t="s">
        <v>572</v>
      </c>
      <c r="AD754" s="103" t="s">
        <v>137</v>
      </c>
      <c r="AE754" s="578"/>
      <c r="AF754" s="103"/>
      <c r="AG754" s="474"/>
      <c r="AH754" s="103"/>
      <c r="AK754" s="103" t="s">
        <v>575</v>
      </c>
      <c r="AL754" s="454">
        <v>45833</v>
      </c>
      <c r="AM754" s="454"/>
      <c r="AN754" s="458"/>
      <c r="AO754" s="459"/>
      <c r="AP754" s="103" t="s">
        <v>643</v>
      </c>
      <c r="AQ754" s="103" t="s">
        <v>688</v>
      </c>
      <c r="AR754" s="103" t="s">
        <v>576</v>
      </c>
      <c r="AS754" s="103" t="s">
        <v>577</v>
      </c>
      <c r="AT754" s="103" t="s">
        <v>3033</v>
      </c>
      <c r="AU754" s="103" t="s">
        <v>648</v>
      </c>
      <c r="AV754" s="103" t="s">
        <v>580</v>
      </c>
      <c r="AW754" s="103" t="s">
        <v>580</v>
      </c>
      <c r="AX754" s="103" t="s">
        <v>580</v>
      </c>
      <c r="AY754" s="103" t="s">
        <v>580</v>
      </c>
      <c r="AZ754" s="103" t="s">
        <v>580</v>
      </c>
      <c r="BA754" s="103" t="s">
        <v>580</v>
      </c>
      <c r="BB754" s="103" t="s">
        <v>4</v>
      </c>
      <c r="BC754" s="103"/>
      <c r="BE754" s="103" t="e">
        <f>VLOOKUP(Tabela3[[#This Row],[ID OSP]],[1]Export!$R:$R,1,0)</f>
        <v>#N/A</v>
      </c>
    </row>
    <row r="755" spans="1:58" ht="15" hidden="1" customHeight="1">
      <c r="A755" s="103" t="s">
        <v>297</v>
      </c>
      <c r="B755" s="103" t="s">
        <v>396</v>
      </c>
      <c r="C755" s="104" t="s">
        <v>268</v>
      </c>
      <c r="D755" s="454" t="s">
        <v>268</v>
      </c>
      <c r="E755" s="454" t="s">
        <v>268</v>
      </c>
      <c r="F755" s="454" t="s">
        <v>268</v>
      </c>
      <c r="G755" s="454" t="s">
        <v>186</v>
      </c>
      <c r="H755" s="454" t="s">
        <v>186</v>
      </c>
      <c r="I755" s="463" t="s">
        <v>139</v>
      </c>
      <c r="J755" s="463" t="s">
        <v>139</v>
      </c>
      <c r="K755" s="458" t="s">
        <v>298</v>
      </c>
      <c r="L755" s="103" t="s">
        <v>568</v>
      </c>
      <c r="M755" s="103" t="s">
        <v>472</v>
      </c>
      <c r="N755" s="103" t="s">
        <v>472</v>
      </c>
      <c r="O755" s="103" t="s">
        <v>186</v>
      </c>
      <c r="P755" s="103" t="s">
        <v>639</v>
      </c>
      <c r="Q755" s="103" t="s">
        <v>639</v>
      </c>
      <c r="R755" s="458" t="s">
        <v>3034</v>
      </c>
      <c r="S755" s="460"/>
      <c r="T755" s="103" t="s">
        <v>42</v>
      </c>
      <c r="U755" s="103" t="s">
        <v>268</v>
      </c>
      <c r="V755" s="454" t="str">
        <f>Tabela3[[#This Row],[NOVO 
PRAZO REDE]]</f>
        <v>CANCELADO</v>
      </c>
      <c r="W755" s="454" t="str">
        <f>Tabela3[[#This Row],[PRAZO
ATIVAÇÃO]]</f>
        <v>CANCELADO</v>
      </c>
      <c r="X755" s="103" t="s">
        <v>684</v>
      </c>
      <c r="Y755" s="103" t="str">
        <f>IFERROR("W"&amp;WEEKNUM(Tabela3[[#This Row],[PRAZO RE REVISADO]]),"-")</f>
        <v>-</v>
      </c>
      <c r="Z755" s="103" t="str">
        <f>IFERROR("W"&amp;WEEKNUM(Tabela3[[#This Row],[PRAZO ATIVAÇÃO]]),"-")</f>
        <v>-</v>
      </c>
      <c r="AA755" s="103">
        <v>2025</v>
      </c>
      <c r="AB755" s="103">
        <v>566388</v>
      </c>
      <c r="AC755" s="454" t="s">
        <v>572</v>
      </c>
      <c r="AD755" s="103" t="s">
        <v>2773</v>
      </c>
      <c r="AE755" s="578"/>
      <c r="AF755" s="103"/>
      <c r="AG755" s="474"/>
      <c r="AH755" s="103"/>
      <c r="AK755" s="103" t="str">
        <f ca="1">IF(Tabela3[[#This Row],[STATUS]]&lt;&gt;"PREVISTO","N/A",IF(Tabela3[[#This Row],[Data_RE_CONGELADA]]="REDE OK","OK",IFERROR(IF(TODAY()-Tabela3[[#This Row],[Data_RE_CONGELADA]]&gt;=0,"ATRASADO",IF(TODAY()-Tabela3[[#This Row],[Data_RE_CONGELADA]]&gt;-5,"VENCENDO",IF(TODAY()-Tabela3[[#This Row],[Data_RE_CONGELADA]]&lt;=0,"NO PRAZO"))),"N/A")))</f>
        <v>N/A</v>
      </c>
      <c r="AL755" s="454" t="str">
        <f>Tabela3[[#This Row],[NOVO 
PRAZO REDE]]</f>
        <v>CANCELADO</v>
      </c>
      <c r="AM755" s="454" t="str">
        <f>Tabela3[[#This Row],[PRAZO
ATIVAÇÃO]]</f>
        <v>CANCELADO</v>
      </c>
      <c r="AN755" s="458"/>
      <c r="AO755" s="459"/>
      <c r="AP755" s="454" t="s">
        <v>2767</v>
      </c>
      <c r="AQ755" s="103" t="s">
        <v>688</v>
      </c>
      <c r="AR755" s="103" t="s">
        <v>576</v>
      </c>
      <c r="AS755" s="103" t="s">
        <v>577</v>
      </c>
      <c r="AT755" s="103" t="s">
        <v>3035</v>
      </c>
      <c r="AU755" s="103" t="s">
        <v>648</v>
      </c>
      <c r="AV755" s="103" t="s">
        <v>580</v>
      </c>
      <c r="AW755" s="103" t="s">
        <v>580</v>
      </c>
      <c r="AX755" s="103" t="s">
        <v>580</v>
      </c>
      <c r="AY755" s="103" t="s">
        <v>580</v>
      </c>
      <c r="AZ755" s="103" t="s">
        <v>580</v>
      </c>
      <c r="BA755" s="103" t="s">
        <v>580</v>
      </c>
      <c r="BC755" s="103"/>
      <c r="BE755" s="103" t="e">
        <f>VLOOKUP(Tabela3[[#This Row],[ID OSP]],[1]Export!$R:$R,1,0)</f>
        <v>#N/A</v>
      </c>
    </row>
    <row r="756" spans="1:58" ht="15" hidden="1" customHeight="1">
      <c r="A756" s="103" t="s">
        <v>3036</v>
      </c>
      <c r="B756" s="103" t="s">
        <v>3037</v>
      </c>
      <c r="C756" s="538" t="s">
        <v>137</v>
      </c>
      <c r="D756" s="454" t="s">
        <v>252</v>
      </c>
      <c r="E756" s="454" t="s">
        <v>138</v>
      </c>
      <c r="F756" s="454" t="s">
        <v>137</v>
      </c>
      <c r="G756" s="454">
        <v>45853</v>
      </c>
      <c r="H756" s="454" t="s">
        <v>186</v>
      </c>
      <c r="I756" s="463" t="s">
        <v>139</v>
      </c>
      <c r="J756" s="463" t="s">
        <v>139</v>
      </c>
      <c r="K756" s="458" t="s">
        <v>3038</v>
      </c>
      <c r="L756" s="103" t="s">
        <v>568</v>
      </c>
      <c r="M756" s="103" t="s">
        <v>215</v>
      </c>
      <c r="N756" s="103" t="s">
        <v>225</v>
      </c>
      <c r="O756" s="103" t="s">
        <v>186</v>
      </c>
      <c r="P756" s="103" t="s">
        <v>639</v>
      </c>
      <c r="Q756" s="103" t="s">
        <v>639</v>
      </c>
      <c r="R756" s="455"/>
      <c r="S756" s="455" t="s">
        <v>3039</v>
      </c>
      <c r="T756" s="103" t="s">
        <v>42</v>
      </c>
      <c r="U756" s="103" t="s">
        <v>137</v>
      </c>
      <c r="V756" s="454" t="str">
        <f>Tabela3[[#This Row],[NOVO 
PRAZO REDE]]</f>
        <v>REDE OK</v>
      </c>
      <c r="W756" s="454" t="str">
        <f>Tabela3[[#This Row],[PRAZO
ATIVAÇÃO]]</f>
        <v>ATIVO</v>
      </c>
      <c r="X756" s="103" t="s">
        <v>808</v>
      </c>
      <c r="Y756" s="103" t="str">
        <f>IFERROR("W"&amp;WEEKNUM(Tabela3[[#This Row],[PRAZO RE REVISADO]]),"-")</f>
        <v>-</v>
      </c>
      <c r="Z756" s="103" t="str">
        <f>IFERROR("W"&amp;WEEKNUM(Tabela3[[#This Row],[PRAZO ATIVAÇÃO]]),"-")</f>
        <v>-</v>
      </c>
      <c r="AA756" s="103">
        <v>2025</v>
      </c>
      <c r="AB756" s="103">
        <v>564953</v>
      </c>
      <c r="AC756" s="454" t="s">
        <v>572</v>
      </c>
      <c r="AD756" s="103" t="s">
        <v>137</v>
      </c>
      <c r="AE756" s="578"/>
      <c r="AF756" s="103"/>
      <c r="AG756" s="474"/>
      <c r="AH756" s="103"/>
      <c r="AK756" s="103" t="s">
        <v>575</v>
      </c>
      <c r="AL756" s="454" t="str">
        <f>Tabela3[[#This Row],[NOVO 
PRAZO REDE]]</f>
        <v>REDE OK</v>
      </c>
      <c r="AM756" s="454" t="str">
        <f>Tabela3[[#This Row],[PRAZO
ATIVAÇÃO]]</f>
        <v>ATIVO</v>
      </c>
      <c r="AN756" s="458"/>
      <c r="AO756" s="459"/>
      <c r="AP756" s="454" t="s">
        <v>2767</v>
      </c>
      <c r="AQ756" s="103" t="s">
        <v>2806</v>
      </c>
      <c r="AR756" s="103" t="s">
        <v>576</v>
      </c>
      <c r="AS756" s="103" t="s">
        <v>577</v>
      </c>
      <c r="AT756" s="103" t="s">
        <v>3040</v>
      </c>
      <c r="AU756" s="103" t="s">
        <v>648</v>
      </c>
      <c r="AV756" s="103" t="s">
        <v>580</v>
      </c>
      <c r="AW756" s="103" t="s">
        <v>580</v>
      </c>
      <c r="AX756" s="103" t="s">
        <v>580</v>
      </c>
      <c r="AY756" s="103" t="s">
        <v>580</v>
      </c>
      <c r="AZ756" s="103" t="s">
        <v>580</v>
      </c>
      <c r="BA756" s="103" t="s">
        <v>580</v>
      </c>
      <c r="BB756" s="103" t="s">
        <v>4</v>
      </c>
      <c r="BC756" s="103"/>
      <c r="BE756" s="103" t="e">
        <f>VLOOKUP(Tabela3[[#This Row],[ID OSP]],[1]Export!$R:$R,1,0)</f>
        <v>#N/A</v>
      </c>
    </row>
    <row r="757" spans="1:58" ht="15" hidden="1" customHeight="1">
      <c r="A757" s="103" t="s">
        <v>3041</v>
      </c>
      <c r="B757" s="103" t="s">
        <v>3042</v>
      </c>
      <c r="C757" s="104" t="s">
        <v>137</v>
      </c>
      <c r="D757" s="454" t="s">
        <v>252</v>
      </c>
      <c r="E757" s="454" t="s">
        <v>138</v>
      </c>
      <c r="F757" s="454" t="s">
        <v>137</v>
      </c>
      <c r="G757" s="454">
        <v>45859</v>
      </c>
      <c r="H757" s="454">
        <v>45861</v>
      </c>
      <c r="I757" s="463" t="s">
        <v>139</v>
      </c>
      <c r="J757" s="463" t="s">
        <v>139</v>
      </c>
      <c r="K757" s="458" t="s">
        <v>3043</v>
      </c>
      <c r="L757" s="103" t="s">
        <v>568</v>
      </c>
      <c r="M757" s="103" t="s">
        <v>472</v>
      </c>
      <c r="N757" s="103" t="s">
        <v>240</v>
      </c>
      <c r="O757" s="103" t="s">
        <v>186</v>
      </c>
      <c r="P757" s="103" t="s">
        <v>639</v>
      </c>
      <c r="Q757" s="103" t="s">
        <v>639</v>
      </c>
      <c r="S757" s="455"/>
      <c r="T757" s="103" t="s">
        <v>42</v>
      </c>
      <c r="U757" s="103" t="s">
        <v>137</v>
      </c>
      <c r="V757" s="454" t="str">
        <f>Tabela3[[#This Row],[NOVO 
PRAZO REDE]]</f>
        <v>REDE OK</v>
      </c>
      <c r="W757" s="454" t="str">
        <f>Tabela3[[#This Row],[PRAZO
ATIVAÇÃO]]</f>
        <v>ATIVO</v>
      </c>
      <c r="X757" s="103" t="s">
        <v>808</v>
      </c>
      <c r="Y757" s="103" t="str">
        <f>IFERROR("W"&amp;WEEKNUM(Tabela3[[#This Row],[PRAZO RE REVISADO]]),"-")</f>
        <v>-</v>
      </c>
      <c r="Z757" s="103" t="str">
        <f>IFERROR("W"&amp;WEEKNUM(Tabela3[[#This Row],[PRAZO ATIVAÇÃO]]),"-")</f>
        <v>-</v>
      </c>
      <c r="AA757" s="103">
        <v>2025</v>
      </c>
      <c r="AB757" s="103">
        <v>597367</v>
      </c>
      <c r="AC757" s="454" t="s">
        <v>610</v>
      </c>
      <c r="AD757" s="103" t="s">
        <v>137</v>
      </c>
      <c r="AE757" s="578"/>
      <c r="AF757" s="103"/>
      <c r="AG757" s="474"/>
      <c r="AH757" s="103"/>
      <c r="AK757" s="103" t="s">
        <v>575</v>
      </c>
      <c r="AL757" s="454" t="str">
        <f>Tabela3[[#This Row],[NOVO 
PRAZO REDE]]</f>
        <v>REDE OK</v>
      </c>
      <c r="AM757" s="454" t="str">
        <f>Tabela3[[#This Row],[PRAZO
ATIVAÇÃO]]</f>
        <v>ATIVO</v>
      </c>
      <c r="AN757" s="458"/>
      <c r="AO757" s="459"/>
      <c r="AP757" s="454" t="s">
        <v>2767</v>
      </c>
      <c r="AQ757" s="103" t="s">
        <v>2806</v>
      </c>
      <c r="AR757" s="103" t="s">
        <v>576</v>
      </c>
      <c r="AS757" s="103" t="s">
        <v>577</v>
      </c>
      <c r="AT757" s="103" t="s">
        <v>3044</v>
      </c>
      <c r="AU757" s="103" t="s">
        <v>648</v>
      </c>
      <c r="AV757" s="103" t="s">
        <v>580</v>
      </c>
      <c r="AW757" s="103" t="s">
        <v>580</v>
      </c>
      <c r="AX757" s="103" t="s">
        <v>580</v>
      </c>
      <c r="AY757" s="103" t="s">
        <v>580</v>
      </c>
      <c r="AZ757" s="103" t="s">
        <v>580</v>
      </c>
      <c r="BA757" s="103" t="s">
        <v>580</v>
      </c>
      <c r="BB757" s="103" t="s">
        <v>4</v>
      </c>
      <c r="BC757" s="103"/>
      <c r="BE757" s="103" t="e">
        <f>VLOOKUP(Tabela3[[#This Row],[ID OSP]],[1]Export!$R:$R,1,0)</f>
        <v>#N/A</v>
      </c>
    </row>
    <row r="758" spans="1:58" ht="15" hidden="1" customHeight="1">
      <c r="A758" s="103" t="s">
        <v>334</v>
      </c>
      <c r="B758" s="103" t="s">
        <v>3045</v>
      </c>
      <c r="C758" s="104" t="s">
        <v>137</v>
      </c>
      <c r="D758" s="454" t="s">
        <v>42</v>
      </c>
      <c r="E758" s="454" t="s">
        <v>138</v>
      </c>
      <c r="F758" s="454" t="s">
        <v>137</v>
      </c>
      <c r="G758" s="454">
        <v>45987</v>
      </c>
      <c r="H758" s="454">
        <v>45993</v>
      </c>
      <c r="I758" s="463" t="s">
        <v>139</v>
      </c>
      <c r="J758" s="463" t="s">
        <v>139</v>
      </c>
      <c r="K758" s="458" t="s">
        <v>335</v>
      </c>
      <c r="L758" s="103" t="s">
        <v>568</v>
      </c>
      <c r="M758" s="103" t="s">
        <v>472</v>
      </c>
      <c r="N758" s="103" t="s">
        <v>238</v>
      </c>
      <c r="O758" s="103" t="s">
        <v>186</v>
      </c>
      <c r="P758" s="103" t="s">
        <v>639</v>
      </c>
      <c r="Q758" s="103" t="s">
        <v>639</v>
      </c>
      <c r="R758" s="458" t="s">
        <v>3046</v>
      </c>
      <c r="S758" s="460" t="s">
        <v>186</v>
      </c>
      <c r="T758" s="103" t="s">
        <v>42</v>
      </c>
      <c r="U758" s="103" t="s">
        <v>137</v>
      </c>
      <c r="V758" s="454" t="str">
        <f>Tabela3[[#This Row],[NOVO 
PRAZO REDE]]</f>
        <v>REDE OK</v>
      </c>
      <c r="W758" s="454" t="s">
        <v>137</v>
      </c>
      <c r="X758" s="103" t="s">
        <v>684</v>
      </c>
      <c r="Y758" s="103" t="str">
        <f>IFERROR("W"&amp;WEEKNUM(Tabela3[[#This Row],[PRAZO RE REVISADO]]),"-")</f>
        <v>-</v>
      </c>
      <c r="Z758" s="103" t="str">
        <f>IFERROR("W"&amp;WEEKNUM(Tabela3[[#This Row],[PRAZO ATIVAÇÃO]]),"-")</f>
        <v>-</v>
      </c>
      <c r="AA758" s="103">
        <v>2025</v>
      </c>
      <c r="AB758" s="103">
        <v>566362</v>
      </c>
      <c r="AC758" s="454" t="s">
        <v>572</v>
      </c>
      <c r="AD758" s="472" t="s">
        <v>137</v>
      </c>
      <c r="AE758" s="578"/>
      <c r="AF758" s="103"/>
      <c r="AG758" s="474"/>
      <c r="AH758" s="103"/>
      <c r="AK758" s="103" t="str">
        <f ca="1">IF(Tabela3[[#This Row],[STATUS]]&lt;&gt;"PREVISTO","N/A",IF(Tabela3[[#This Row],[Data_RE_CONGELADA]]="REDE OK","OK",IFERROR(IF(TODAY()-Tabela3[[#This Row],[Data_RE_CONGELADA]]&gt;=0,"ATRASADO",IF(TODAY()-Tabela3[[#This Row],[Data_RE_CONGELADA]]&gt;-5,"VENCENDO",IF(TODAY()-Tabela3[[#This Row],[Data_RE_CONGELADA]]&lt;=0,"NO PRAZO"))),"N/A")))</f>
        <v>N/A</v>
      </c>
      <c r="AL758" s="454" t="str">
        <f>Tabela3[[#This Row],[NOVO 
PRAZO REDE]]</f>
        <v>REDE OK</v>
      </c>
      <c r="AM758" s="454" t="str">
        <f>Tabela3[[#This Row],[PRAZO
ATIVAÇÃO]]</f>
        <v>ATIVO</v>
      </c>
      <c r="AN758" s="458"/>
      <c r="AO758" s="459"/>
      <c r="AP758" s="454" t="s">
        <v>2767</v>
      </c>
      <c r="AQ758" s="103" t="s">
        <v>688</v>
      </c>
      <c r="AR758" s="103" t="s">
        <v>576</v>
      </c>
      <c r="AS758" s="103" t="s">
        <v>577</v>
      </c>
      <c r="AT758" s="103" t="s">
        <v>3047</v>
      </c>
      <c r="AU758" s="103" t="s">
        <v>648</v>
      </c>
      <c r="AV758" s="103" t="s">
        <v>580</v>
      </c>
      <c r="AW758" s="103" t="s">
        <v>580</v>
      </c>
      <c r="AX758" s="103" t="s">
        <v>580</v>
      </c>
      <c r="AY758" s="103" t="s">
        <v>580</v>
      </c>
      <c r="BB758" s="103" t="s">
        <v>2941</v>
      </c>
      <c r="BC758" s="103"/>
      <c r="BE758" s="103" t="e">
        <f>VLOOKUP(Tabela3[[#This Row],[ID OSP]],[1]Export!$R:$R,1,0)</f>
        <v>#N/A</v>
      </c>
    </row>
    <row r="759" spans="1:58" ht="15" hidden="1" customHeight="1">
      <c r="A759" s="103" t="s">
        <v>318</v>
      </c>
      <c r="B759" s="103" t="s">
        <v>407</v>
      </c>
      <c r="C759" s="104" t="s">
        <v>137</v>
      </c>
      <c r="D759" s="454" t="s">
        <v>252</v>
      </c>
      <c r="E759" s="454" t="s">
        <v>138</v>
      </c>
      <c r="F759" s="454" t="s">
        <v>137</v>
      </c>
      <c r="G759" s="454">
        <v>45832</v>
      </c>
      <c r="H759" s="454">
        <v>45876</v>
      </c>
      <c r="I759" s="463" t="s">
        <v>139</v>
      </c>
      <c r="J759" s="463" t="s">
        <v>139</v>
      </c>
      <c r="K759" s="458" t="s">
        <v>319</v>
      </c>
      <c r="L759" s="103" t="s">
        <v>568</v>
      </c>
      <c r="M759" s="103" t="s">
        <v>215</v>
      </c>
      <c r="N759" s="103" t="s">
        <v>215</v>
      </c>
      <c r="O759" s="103" t="s">
        <v>186</v>
      </c>
      <c r="P759" s="103" t="s">
        <v>639</v>
      </c>
      <c r="Q759" s="103" t="s">
        <v>639</v>
      </c>
      <c r="S759" s="455"/>
      <c r="T759" s="103" t="s">
        <v>42</v>
      </c>
      <c r="U759" s="103" t="s">
        <v>137</v>
      </c>
      <c r="V759" s="454" t="str">
        <f>Tabela3[[#This Row],[NOVO 
PRAZO REDE]]</f>
        <v>REDE OK</v>
      </c>
      <c r="W759" s="454" t="s">
        <v>137</v>
      </c>
      <c r="X759" s="103" t="s">
        <v>808</v>
      </c>
      <c r="Y759" s="103" t="str">
        <f>IFERROR("W"&amp;WEEKNUM(Tabela3[[#This Row],[PRAZO RE REVISADO]]),"-")</f>
        <v>-</v>
      </c>
      <c r="Z759" s="103" t="str">
        <f>IFERROR("W"&amp;WEEKNUM(Tabela3[[#This Row],[PRAZO ATIVAÇÃO]]),"-")</f>
        <v>-</v>
      </c>
      <c r="AA759" s="103">
        <v>2025</v>
      </c>
      <c r="AB759" s="103">
        <v>564965</v>
      </c>
      <c r="AC759" s="454" t="s">
        <v>572</v>
      </c>
      <c r="AD759" s="103" t="s">
        <v>137</v>
      </c>
      <c r="AE759" s="578"/>
      <c r="AF759" s="103"/>
      <c r="AG759" s="474"/>
      <c r="AH759" s="103"/>
      <c r="AK759" s="103" t="s">
        <v>575</v>
      </c>
      <c r="AL759" s="454" t="str">
        <f>Tabela3[[#This Row],[NOVO 
PRAZO REDE]]</f>
        <v>REDE OK</v>
      </c>
      <c r="AM759" s="454" t="str">
        <f>Tabela3[[#This Row],[PRAZO
ATIVAÇÃO]]</f>
        <v>ATIVO</v>
      </c>
      <c r="AN759" s="458"/>
      <c r="AO759" s="459"/>
      <c r="AP759" s="454" t="s">
        <v>2767</v>
      </c>
      <c r="AQ759" s="103" t="s">
        <v>2806</v>
      </c>
      <c r="AR759" s="103" t="s">
        <v>576</v>
      </c>
      <c r="AS759" s="103" t="s">
        <v>577</v>
      </c>
      <c r="AT759" s="103" t="s">
        <v>3048</v>
      </c>
      <c r="AU759" s="103" t="s">
        <v>648</v>
      </c>
      <c r="AV759" s="103" t="s">
        <v>580</v>
      </c>
      <c r="AW759" s="103" t="s">
        <v>580</v>
      </c>
      <c r="AX759" s="103" t="s">
        <v>580</v>
      </c>
      <c r="AY759" s="103" t="s">
        <v>580</v>
      </c>
      <c r="AZ759" s="103" t="s">
        <v>580</v>
      </c>
      <c r="BA759" s="103" t="s">
        <v>580</v>
      </c>
      <c r="BB759" s="103" t="s">
        <v>4</v>
      </c>
      <c r="BC759" s="103"/>
      <c r="BE759" s="103" t="e">
        <f>VLOOKUP(Tabela3[[#This Row],[ID OSP]],[1]Export!$R:$R,1,0)</f>
        <v>#N/A</v>
      </c>
    </row>
    <row r="760" spans="1:58" ht="15" hidden="1" customHeight="1">
      <c r="A760" s="103" t="s">
        <v>250</v>
      </c>
      <c r="B760" s="103" t="s">
        <v>381</v>
      </c>
      <c r="C760" s="104" t="s">
        <v>137</v>
      </c>
      <c r="D760" s="454" t="s">
        <v>252</v>
      </c>
      <c r="E760" s="454" t="s">
        <v>138</v>
      </c>
      <c r="F760" s="454" t="s">
        <v>137</v>
      </c>
      <c r="G760" s="454">
        <v>45943</v>
      </c>
      <c r="H760" s="454">
        <v>45947</v>
      </c>
      <c r="I760" s="463" t="s">
        <v>139</v>
      </c>
      <c r="J760" s="463" t="s">
        <v>139</v>
      </c>
      <c r="K760" s="458" t="s">
        <v>251</v>
      </c>
      <c r="L760" s="103" t="s">
        <v>568</v>
      </c>
      <c r="M760" s="103" t="s">
        <v>217</v>
      </c>
      <c r="N760" s="103" t="s">
        <v>217</v>
      </c>
      <c r="O760" s="103" t="s">
        <v>186</v>
      </c>
      <c r="P760" s="103" t="s">
        <v>639</v>
      </c>
      <c r="Q760" s="103" t="s">
        <v>639</v>
      </c>
      <c r="R760" s="458" t="s">
        <v>3049</v>
      </c>
      <c r="S760" s="460" t="s">
        <v>186</v>
      </c>
      <c r="T760" s="103" t="s">
        <v>42</v>
      </c>
      <c r="U760" s="103" t="s">
        <v>137</v>
      </c>
      <c r="V760" s="454" t="str">
        <f>Tabela3[[#This Row],[NOVO 
PRAZO REDE]]</f>
        <v>REDE OK</v>
      </c>
      <c r="W760" s="454" t="str">
        <f>Tabela3[[#This Row],[PRAZO
ATIVAÇÃO]]</f>
        <v>ATIVO</v>
      </c>
      <c r="X760" s="103" t="s">
        <v>684</v>
      </c>
      <c r="Y760" s="103" t="str">
        <f>IFERROR("W"&amp;WEEKNUM(Tabela3[[#This Row],[PRAZO RE REVISADO]]),"-")</f>
        <v>-</v>
      </c>
      <c r="Z760" s="103" t="str">
        <f>IFERROR("W"&amp;WEEKNUM(Tabela3[[#This Row],[PRAZO ATIVAÇÃO]]),"-")</f>
        <v>-</v>
      </c>
      <c r="AA760" s="103">
        <v>2025</v>
      </c>
      <c r="AB760" s="103">
        <v>566366</v>
      </c>
      <c r="AC760" s="454" t="s">
        <v>572</v>
      </c>
      <c r="AD760" s="103" t="s">
        <v>137</v>
      </c>
      <c r="AE760" s="578"/>
      <c r="AF760" s="103"/>
      <c r="AG760" s="474"/>
      <c r="AH760" s="103"/>
      <c r="AK760" s="103" t="str">
        <f ca="1">IF(Tabela3[[#This Row],[STATUS]]&lt;&gt;"PREVISTO","N/A",IF(Tabela3[[#This Row],[Data_RE_CONGELADA]]="REDE OK","OK",IFERROR(IF(TODAY()-Tabela3[[#This Row],[Data_RE_CONGELADA]]&gt;=0,"ATRASADO",IF(TODAY()-Tabela3[[#This Row],[Data_RE_CONGELADA]]&gt;-5,"VENCENDO",IF(TODAY()-Tabela3[[#This Row],[Data_RE_CONGELADA]]&lt;=0,"NO PRAZO"))),"N/A")))</f>
        <v>N/A</v>
      </c>
      <c r="AL760" s="454" t="str">
        <f>Tabela3[[#This Row],[NOVO 
PRAZO REDE]]</f>
        <v>REDE OK</v>
      </c>
      <c r="AM760" s="454" t="str">
        <f>Tabela3[[#This Row],[PRAZO
ATIVAÇÃO]]</f>
        <v>ATIVO</v>
      </c>
      <c r="AN760" s="458"/>
      <c r="AO760" s="459"/>
      <c r="AP760" s="454" t="s">
        <v>2767</v>
      </c>
      <c r="AQ760" s="103" t="s">
        <v>688</v>
      </c>
      <c r="AR760" s="103" t="s">
        <v>576</v>
      </c>
      <c r="AS760" s="103" t="s">
        <v>577</v>
      </c>
      <c r="AT760" s="103" t="s">
        <v>3050</v>
      </c>
      <c r="AU760" s="103" t="s">
        <v>648</v>
      </c>
      <c r="AV760" s="103" t="s">
        <v>580</v>
      </c>
      <c r="AW760" s="103" t="s">
        <v>580</v>
      </c>
      <c r="AX760" s="103" t="s">
        <v>580</v>
      </c>
      <c r="AY760" s="103" t="s">
        <v>580</v>
      </c>
      <c r="AZ760" s="103" t="s">
        <v>580</v>
      </c>
      <c r="BA760" s="103" t="s">
        <v>580</v>
      </c>
      <c r="BB760" s="103" t="s">
        <v>4</v>
      </c>
      <c r="BC760" s="103"/>
      <c r="BE760" s="103" t="e">
        <f>VLOOKUP(Tabela3[[#This Row],[ID OSP]],[1]Export!$R:$R,1,0)</f>
        <v>#N/A</v>
      </c>
    </row>
    <row r="761" spans="1:58" ht="15" hidden="1" customHeight="1">
      <c r="A761" s="103" t="s">
        <v>287</v>
      </c>
      <c r="B761" s="103" t="s">
        <v>3051</v>
      </c>
      <c r="C761" s="104" t="s">
        <v>137</v>
      </c>
      <c r="D761" s="454" t="s">
        <v>252</v>
      </c>
      <c r="E761" s="454" t="s">
        <v>138</v>
      </c>
      <c r="F761" s="454" t="s">
        <v>137</v>
      </c>
      <c r="G761" s="454">
        <v>45845</v>
      </c>
      <c r="H761" s="454">
        <v>46010</v>
      </c>
      <c r="I761" s="463" t="s">
        <v>139</v>
      </c>
      <c r="J761" s="463" t="s">
        <v>139</v>
      </c>
      <c r="K761" s="458" t="s">
        <v>288</v>
      </c>
      <c r="L761" s="103" t="s">
        <v>568</v>
      </c>
      <c r="M761" s="103" t="s">
        <v>211</v>
      </c>
      <c r="N761" s="103" t="s">
        <v>232</v>
      </c>
      <c r="O761" s="103" t="s">
        <v>186</v>
      </c>
      <c r="P761" s="103" t="s">
        <v>639</v>
      </c>
      <c r="Q761" s="103" t="s">
        <v>639</v>
      </c>
      <c r="S761" s="455" t="s">
        <v>3052</v>
      </c>
      <c r="T761" s="103" t="s">
        <v>42</v>
      </c>
      <c r="U761" s="103" t="s">
        <v>137</v>
      </c>
      <c r="V761" s="454" t="str">
        <f>Tabela3[[#This Row],[NOVO 
PRAZO REDE]]</f>
        <v>REDE OK</v>
      </c>
      <c r="W761" s="454" t="str">
        <f>Tabela3[[#This Row],[PRAZO
ATIVAÇÃO]]</f>
        <v>ATIVO</v>
      </c>
      <c r="X761" s="103" t="s">
        <v>808</v>
      </c>
      <c r="Y761" s="103" t="str">
        <f>IFERROR("W"&amp;WEEKNUM(Tabela3[[#This Row],[PRAZO RE REVISADO]]),"-")</f>
        <v>-</v>
      </c>
      <c r="Z761" s="103" t="str">
        <f>IFERROR("W"&amp;WEEKNUM(Tabela3[[#This Row],[PRAZO ATIVAÇÃO]]),"-")</f>
        <v>-</v>
      </c>
      <c r="AA761" s="103">
        <v>2025</v>
      </c>
      <c r="AB761" s="103">
        <v>566270</v>
      </c>
      <c r="AC761" s="454" t="s">
        <v>572</v>
      </c>
      <c r="AD761" s="103" t="s">
        <v>137</v>
      </c>
      <c r="AE761" s="578"/>
      <c r="AF761" s="103"/>
      <c r="AG761" s="474"/>
      <c r="AH761" s="103"/>
      <c r="AK761" s="103" t="s">
        <v>575</v>
      </c>
      <c r="AL761" s="454">
        <v>45833</v>
      </c>
      <c r="AM761" s="454"/>
      <c r="AN761" s="458"/>
      <c r="AO761" s="459"/>
      <c r="AP761" s="103" t="s">
        <v>643</v>
      </c>
      <c r="AQ761" s="103" t="s">
        <v>645</v>
      </c>
      <c r="AR761" s="103" t="s">
        <v>576</v>
      </c>
      <c r="AS761" s="103" t="s">
        <v>577</v>
      </c>
      <c r="AT761" s="103" t="s">
        <v>3053</v>
      </c>
      <c r="AU761" s="103" t="s">
        <v>648</v>
      </c>
      <c r="AV761" s="103" t="s">
        <v>580</v>
      </c>
      <c r="AW761" s="103" t="s">
        <v>580</v>
      </c>
      <c r="AX761" s="103" t="s">
        <v>581</v>
      </c>
      <c r="AY761" s="103" t="s">
        <v>580</v>
      </c>
      <c r="AZ761" s="103" t="s">
        <v>580</v>
      </c>
      <c r="BA761" s="103" t="s">
        <v>580</v>
      </c>
      <c r="BB761" s="103" t="s">
        <v>4</v>
      </c>
      <c r="BC761" s="103"/>
      <c r="BE761" s="103" t="e">
        <f>VLOOKUP(Tabela3[[#This Row],[ID OSP]],[1]Export!$R:$R,1,0)</f>
        <v>#N/A</v>
      </c>
    </row>
    <row r="762" spans="1:58" ht="15" hidden="1" customHeight="1">
      <c r="A762" s="103" t="s">
        <v>289</v>
      </c>
      <c r="B762" s="103" t="s">
        <v>395</v>
      </c>
      <c r="C762" s="104" t="s">
        <v>137</v>
      </c>
      <c r="D762" s="454" t="s">
        <v>252</v>
      </c>
      <c r="E762" s="454" t="s">
        <v>138</v>
      </c>
      <c r="F762" s="454" t="s">
        <v>137</v>
      </c>
      <c r="G762" s="454">
        <v>45943</v>
      </c>
      <c r="H762" s="454">
        <v>45960</v>
      </c>
      <c r="I762" s="463" t="s">
        <v>139</v>
      </c>
      <c r="J762" s="463" t="s">
        <v>139</v>
      </c>
      <c r="K762" s="458" t="s">
        <v>290</v>
      </c>
      <c r="L762" s="103" t="s">
        <v>568</v>
      </c>
      <c r="M762" s="103" t="s">
        <v>472</v>
      </c>
      <c r="N762" s="103" t="s">
        <v>472</v>
      </c>
      <c r="O762" s="103" t="s">
        <v>186</v>
      </c>
      <c r="P762" s="103" t="s">
        <v>639</v>
      </c>
      <c r="Q762" s="103" t="s">
        <v>639</v>
      </c>
      <c r="R762" s="458" t="s">
        <v>3054</v>
      </c>
      <c r="S762" s="460" t="s">
        <v>3055</v>
      </c>
      <c r="T762" s="103" t="s">
        <v>42</v>
      </c>
      <c r="U762" s="103" t="s">
        <v>137</v>
      </c>
      <c r="V762" s="454" t="str">
        <f>Tabela3[[#This Row],[NOVO 
PRAZO REDE]]</f>
        <v>REDE OK</v>
      </c>
      <c r="W762" s="454" t="str">
        <f>Tabela3[[#This Row],[PRAZO
ATIVAÇÃO]]</f>
        <v>ATIVO</v>
      </c>
      <c r="X762" s="103" t="s">
        <v>684</v>
      </c>
      <c r="Y762" s="103" t="str">
        <f>IFERROR("W"&amp;WEEKNUM(Tabela3[[#This Row],[PRAZO RE REVISADO]]),"-")</f>
        <v>-</v>
      </c>
      <c r="Z762" s="103" t="str">
        <f>IFERROR("W"&amp;WEEKNUM(Tabela3[[#This Row],[PRAZO ATIVAÇÃO]]),"-")</f>
        <v>-</v>
      </c>
      <c r="AA762" s="103">
        <v>2025</v>
      </c>
      <c r="AB762" s="103">
        <v>566384</v>
      </c>
      <c r="AC762" s="454" t="s">
        <v>572</v>
      </c>
      <c r="AD762" s="103" t="s">
        <v>137</v>
      </c>
      <c r="AE762" s="578"/>
      <c r="AF762" s="103"/>
      <c r="AG762" s="474"/>
      <c r="AH762" s="103"/>
      <c r="AK762" s="103" t="str">
        <f ca="1">IF(Tabela3[[#This Row],[STATUS]]&lt;&gt;"PREVISTO","N/A",IF(Tabela3[[#This Row],[Data_RE_CONGELADA]]="REDE OK","OK",IFERROR(IF(TODAY()-Tabela3[[#This Row],[Data_RE_CONGELADA]]&gt;=0,"ATRASADO",IF(TODAY()-Tabela3[[#This Row],[Data_RE_CONGELADA]]&gt;-5,"VENCENDO",IF(TODAY()-Tabela3[[#This Row],[Data_RE_CONGELADA]]&lt;=0,"NO PRAZO"))),"N/A")))</f>
        <v>N/A</v>
      </c>
      <c r="AL762" s="454" t="str">
        <f>Tabela3[[#This Row],[NOVO 
PRAZO REDE]]</f>
        <v>REDE OK</v>
      </c>
      <c r="AM762" s="454" t="s">
        <v>644</v>
      </c>
      <c r="AN762" s="458"/>
      <c r="AO762" s="459"/>
      <c r="AP762" s="454" t="s">
        <v>2767</v>
      </c>
      <c r="AQ762" s="103" t="s">
        <v>688</v>
      </c>
      <c r="AR762" s="103" t="s">
        <v>576</v>
      </c>
      <c r="AS762" s="103" t="s">
        <v>577</v>
      </c>
      <c r="AT762" s="103" t="s">
        <v>3056</v>
      </c>
      <c r="AU762" s="103" t="s">
        <v>648</v>
      </c>
      <c r="AV762" s="103" t="s">
        <v>580</v>
      </c>
      <c r="AW762" s="103" t="s">
        <v>580</v>
      </c>
      <c r="AX762" s="103" t="s">
        <v>580</v>
      </c>
      <c r="AY762" s="103" t="s">
        <v>580</v>
      </c>
      <c r="AZ762" s="103" t="s">
        <v>580</v>
      </c>
      <c r="BA762" s="103" t="s">
        <v>580</v>
      </c>
      <c r="BB762" s="103" t="s">
        <v>4</v>
      </c>
      <c r="BC762" s="103"/>
      <c r="BE762" s="103" t="e">
        <f>VLOOKUP(Tabela3[[#This Row],[ID OSP]],[1]Export!$R:$R,1,0)</f>
        <v>#N/A</v>
      </c>
    </row>
    <row r="763" spans="1:58" ht="15" hidden="1" customHeight="1">
      <c r="A763" s="103" t="s">
        <v>312</v>
      </c>
      <c r="B763" s="103" t="s">
        <v>388</v>
      </c>
      <c r="C763" s="104" t="s">
        <v>137</v>
      </c>
      <c r="D763" s="454" t="s">
        <v>252</v>
      </c>
      <c r="E763" s="454" t="s">
        <v>138</v>
      </c>
      <c r="F763" s="454" t="s">
        <v>137</v>
      </c>
      <c r="G763" s="454">
        <v>45842</v>
      </c>
      <c r="H763" s="454">
        <v>45998</v>
      </c>
      <c r="I763" s="463" t="s">
        <v>139</v>
      </c>
      <c r="J763" s="463" t="s">
        <v>139</v>
      </c>
      <c r="K763" s="458" t="s">
        <v>313</v>
      </c>
      <c r="L763" s="103" t="s">
        <v>568</v>
      </c>
      <c r="M763" s="103" t="s">
        <v>215</v>
      </c>
      <c r="N763" s="103" t="s">
        <v>229</v>
      </c>
      <c r="O763" s="103" t="s">
        <v>186</v>
      </c>
      <c r="P763" s="103" t="s">
        <v>639</v>
      </c>
      <c r="Q763" s="103" t="s">
        <v>639</v>
      </c>
      <c r="R763" s="458" t="s">
        <v>617</v>
      </c>
      <c r="S763" s="455"/>
      <c r="T763" s="103" t="s">
        <v>42</v>
      </c>
      <c r="U763" s="103" t="s">
        <v>137</v>
      </c>
      <c r="V763" s="454" t="str">
        <f>Tabela3[[#This Row],[NOVO 
PRAZO REDE]]</f>
        <v>REDE OK</v>
      </c>
      <c r="W763" s="454" t="str">
        <f>Tabela3[[#This Row],[PRAZO
ATIVAÇÃO]]</f>
        <v>ATIVO</v>
      </c>
      <c r="X763" s="103" t="s">
        <v>808</v>
      </c>
      <c r="Y763" s="103" t="str">
        <f>IFERROR("W"&amp;WEEKNUM(Tabela3[[#This Row],[PRAZO RE REVISADO]]),"-")</f>
        <v>-</v>
      </c>
      <c r="Z763" s="103" t="str">
        <f>IFERROR("W"&amp;WEEKNUM(Tabela3[[#This Row],[PRAZO ATIVAÇÃO]]),"-")</f>
        <v>-</v>
      </c>
      <c r="AA763" s="103">
        <v>2025</v>
      </c>
      <c r="AB763" s="103">
        <v>566286</v>
      </c>
      <c r="AC763" s="454" t="s">
        <v>572</v>
      </c>
      <c r="AD763" s="103" t="s">
        <v>137</v>
      </c>
      <c r="AE763" s="578"/>
      <c r="AF763" s="103"/>
      <c r="AG763" s="474"/>
      <c r="AH763" s="103"/>
      <c r="AK763" s="103" t="s">
        <v>575</v>
      </c>
      <c r="AL763" s="454">
        <v>45833</v>
      </c>
      <c r="AM763" s="454"/>
      <c r="AN763" s="458"/>
      <c r="AO763" s="459"/>
      <c r="AP763" s="454" t="s">
        <v>2767</v>
      </c>
      <c r="AQ763" s="103" t="s">
        <v>688</v>
      </c>
      <c r="AR763" s="103" t="s">
        <v>576</v>
      </c>
      <c r="AS763" s="103" t="s">
        <v>577</v>
      </c>
      <c r="AT763" s="103" t="s">
        <v>3057</v>
      </c>
      <c r="AU763" s="103" t="s">
        <v>648</v>
      </c>
      <c r="AV763" s="103" t="s">
        <v>580</v>
      </c>
      <c r="AW763" s="103" t="s">
        <v>580</v>
      </c>
      <c r="AX763" s="103" t="s">
        <v>580</v>
      </c>
      <c r="AY763" s="103" t="s">
        <v>580</v>
      </c>
      <c r="AZ763" s="103" t="s">
        <v>580</v>
      </c>
      <c r="BA763" s="103" t="s">
        <v>580</v>
      </c>
      <c r="BB763" s="103" t="s">
        <v>4</v>
      </c>
      <c r="BC763" s="103"/>
      <c r="BE763" s="103" t="e">
        <f>VLOOKUP(Tabela3[[#This Row],[ID OSP]],[1]Export!$R:$R,1,0)</f>
        <v>#N/A</v>
      </c>
    </row>
    <row r="764" spans="1:58" ht="15" hidden="1" customHeight="1">
      <c r="A764" s="103" t="s">
        <v>72</v>
      </c>
      <c r="B764" s="103" t="s">
        <v>383</v>
      </c>
      <c r="C764" s="538" t="s">
        <v>137</v>
      </c>
      <c r="D764" s="454" t="s">
        <v>252</v>
      </c>
      <c r="E764" s="454" t="s">
        <v>138</v>
      </c>
      <c r="F764" s="454" t="s">
        <v>137</v>
      </c>
      <c r="G764" s="454">
        <v>45951</v>
      </c>
      <c r="H764" s="454" t="s">
        <v>186</v>
      </c>
      <c r="I764" s="463" t="s">
        <v>139</v>
      </c>
      <c r="J764" s="463" t="s">
        <v>139</v>
      </c>
      <c r="K764" s="458" t="s">
        <v>263</v>
      </c>
      <c r="L764" s="103" t="s">
        <v>568</v>
      </c>
      <c r="M764" s="103" t="s">
        <v>215</v>
      </c>
      <c r="N764" s="103" t="s">
        <v>73</v>
      </c>
      <c r="O764" s="103" t="s">
        <v>186</v>
      </c>
      <c r="P764" s="103" t="s">
        <v>639</v>
      </c>
      <c r="Q764" s="103" t="s">
        <v>639</v>
      </c>
      <c r="R764" s="458" t="s">
        <v>3058</v>
      </c>
      <c r="S764" s="455" t="s">
        <v>3059</v>
      </c>
      <c r="T764" s="103" t="s">
        <v>42</v>
      </c>
      <c r="U764" s="103" t="s">
        <v>137</v>
      </c>
      <c r="V764" s="454" t="str">
        <f>Tabela3[[#This Row],[NOVO 
PRAZO REDE]]</f>
        <v>REDE OK</v>
      </c>
      <c r="W764" s="454" t="str">
        <f>Tabela3[[#This Row],[PRAZO
ATIVAÇÃO]]</f>
        <v>ATIVO</v>
      </c>
      <c r="X764" s="103" t="s">
        <v>808</v>
      </c>
      <c r="Y764" s="103" t="str">
        <f>IFERROR("W"&amp;WEEKNUM(Tabela3[[#This Row],[PRAZO RE REVISADO]]),"-")</f>
        <v>-</v>
      </c>
      <c r="Z764" s="103" t="str">
        <f>IFERROR("W"&amp;WEEKNUM(Tabela3[[#This Row],[PRAZO ATIVAÇÃO]]),"-")</f>
        <v>-</v>
      </c>
      <c r="AA764" s="103">
        <v>2025</v>
      </c>
      <c r="AB764" s="103">
        <v>566283</v>
      </c>
      <c r="AC764" s="454" t="s">
        <v>572</v>
      </c>
      <c r="AD764" s="103" t="s">
        <v>137</v>
      </c>
      <c r="AE764" s="578"/>
      <c r="AF764" s="103"/>
      <c r="AG764" s="474"/>
      <c r="AH764" s="103"/>
      <c r="AK764" s="103" t="str">
        <f ca="1">IF(Tabela3[[#This Row],[STATUS]]&lt;&gt;"PREVISTO","N/A",IF(Tabela3[[#This Row],[Data_RE_CONGELADA]]="REDE OK","OK",IFERROR(IF(TODAY()-Tabela3[[#This Row],[Data_RE_CONGELADA]]&gt;=0,"ATRASADO",IF(TODAY()-Tabela3[[#This Row],[Data_RE_CONGELADA]]&gt;-5,"VENCENDO",IF(TODAY()-Tabela3[[#This Row],[Data_RE_CONGELADA]]&lt;=0,"NO PRAZO"))),"N/A")))</f>
        <v>N/A</v>
      </c>
      <c r="AL764" s="454">
        <v>45833</v>
      </c>
      <c r="AM764" s="103" t="s">
        <v>1037</v>
      </c>
      <c r="AN764" s="458"/>
      <c r="AO764" s="459"/>
      <c r="AP764" s="103" t="s">
        <v>1037</v>
      </c>
      <c r="AQ764" s="103" t="s">
        <v>645</v>
      </c>
      <c r="AR764" s="103" t="s">
        <v>576</v>
      </c>
      <c r="AS764" s="103" t="s">
        <v>577</v>
      </c>
      <c r="AT764" s="103" t="s">
        <v>3060</v>
      </c>
      <c r="AU764" s="103" t="s">
        <v>648</v>
      </c>
      <c r="AV764" s="103" t="s">
        <v>580</v>
      </c>
      <c r="AW764" s="103" t="s">
        <v>580</v>
      </c>
      <c r="AX764" s="103" t="s">
        <v>580</v>
      </c>
      <c r="AY764" s="103" t="s">
        <v>580</v>
      </c>
      <c r="AZ764" s="103" t="s">
        <v>580</v>
      </c>
      <c r="BA764" s="103" t="s">
        <v>580</v>
      </c>
      <c r="BB764" s="103" t="s">
        <v>4</v>
      </c>
      <c r="BC764" s="103"/>
      <c r="BE764" s="103" t="e">
        <f>VLOOKUP(Tabela3[[#This Row],[ID OSP]],[1]Export!$R:$R,1,0)</f>
        <v>#N/A</v>
      </c>
    </row>
    <row r="765" spans="1:58" ht="15" hidden="1" customHeight="1">
      <c r="A765" s="103" t="s">
        <v>277</v>
      </c>
      <c r="B765" s="103" t="s">
        <v>3061</v>
      </c>
      <c r="C765" s="104" t="s">
        <v>137</v>
      </c>
      <c r="D765" s="454" t="s">
        <v>252</v>
      </c>
      <c r="E765" s="454" t="s">
        <v>138</v>
      </c>
      <c r="F765" s="454" t="s">
        <v>137</v>
      </c>
      <c r="G765" s="454">
        <v>45818</v>
      </c>
      <c r="H765" s="454">
        <v>45969</v>
      </c>
      <c r="I765" s="463" t="s">
        <v>139</v>
      </c>
      <c r="J765" s="463" t="s">
        <v>139</v>
      </c>
      <c r="K765" s="458" t="s">
        <v>278</v>
      </c>
      <c r="L765" s="103" t="s">
        <v>568</v>
      </c>
      <c r="M765" s="103" t="s">
        <v>215</v>
      </c>
      <c r="N765" s="103" t="s">
        <v>3062</v>
      </c>
      <c r="O765" s="103" t="s">
        <v>186</v>
      </c>
      <c r="P765" s="103" t="s">
        <v>639</v>
      </c>
      <c r="Q765" s="103" t="s">
        <v>639</v>
      </c>
      <c r="S765" s="455" t="s">
        <v>3063</v>
      </c>
      <c r="T765" s="103" t="s">
        <v>42</v>
      </c>
      <c r="U765" s="103" t="s">
        <v>137</v>
      </c>
      <c r="V765" s="454" t="str">
        <f>Tabela3[[#This Row],[NOVO 
PRAZO REDE]]</f>
        <v>REDE OK</v>
      </c>
      <c r="W765" s="454" t="str">
        <f>Tabela3[[#This Row],[PRAZO
ATIVAÇÃO]]</f>
        <v>ATIVO</v>
      </c>
      <c r="X765" s="103" t="s">
        <v>808</v>
      </c>
      <c r="Y765" s="103" t="str">
        <f>IFERROR("W"&amp;WEEKNUM(Tabela3[[#This Row],[PRAZO RE REVISADO]]),"-")</f>
        <v>-</v>
      </c>
      <c r="Z765" s="103" t="str">
        <f>IFERROR("W"&amp;WEEKNUM(Tabela3[[#This Row],[PRAZO ATIVAÇÃO]]),"-")</f>
        <v>-</v>
      </c>
      <c r="AA765" s="103">
        <v>2025</v>
      </c>
      <c r="AB765" s="103">
        <v>591974</v>
      </c>
      <c r="AC765" s="454" t="s">
        <v>610</v>
      </c>
      <c r="AD765" s="103" t="s">
        <v>137</v>
      </c>
      <c r="AE765" s="578"/>
      <c r="AF765" s="103"/>
      <c r="AG765" s="474"/>
      <c r="AH765" s="103"/>
      <c r="AK765" s="103" t="s">
        <v>575</v>
      </c>
      <c r="AL765" s="454" t="str">
        <f>Tabela3[[#This Row],[NOVO 
PRAZO REDE]]</f>
        <v>REDE OK</v>
      </c>
      <c r="AM765" s="454" t="str">
        <f>Tabela3[[#This Row],[PRAZO
ATIVAÇÃO]]</f>
        <v>ATIVO</v>
      </c>
      <c r="AN765" s="458"/>
      <c r="AO765" s="459"/>
      <c r="AP765" s="454" t="s">
        <v>2767</v>
      </c>
      <c r="AQ765" s="103" t="s">
        <v>2806</v>
      </c>
      <c r="AR765" s="103" t="s">
        <v>576</v>
      </c>
      <c r="AS765" s="103" t="s">
        <v>577</v>
      </c>
      <c r="AT765" s="103" t="s">
        <v>3064</v>
      </c>
      <c r="AU765" s="103" t="s">
        <v>648</v>
      </c>
      <c r="AV765" s="103" t="s">
        <v>580</v>
      </c>
      <c r="AW765" s="103" t="s">
        <v>580</v>
      </c>
      <c r="AX765" s="103" t="s">
        <v>580</v>
      </c>
      <c r="AY765" s="103" t="s">
        <v>580</v>
      </c>
      <c r="AZ765" s="103" t="s">
        <v>580</v>
      </c>
      <c r="BA765" s="103" t="s">
        <v>580</v>
      </c>
      <c r="BB765" s="103" t="s">
        <v>4</v>
      </c>
      <c r="BC765" s="103"/>
      <c r="BE765" s="103" t="e">
        <f>VLOOKUP(Tabela3[[#This Row],[ID OSP]],[1]Export!$R:$R,1,0)</f>
        <v>#N/A</v>
      </c>
      <c r="BF765" s="103" t="s">
        <v>2723</v>
      </c>
    </row>
    <row r="766" spans="1:58" ht="15" hidden="1" customHeight="1">
      <c r="A766" s="103" t="s">
        <v>3065</v>
      </c>
      <c r="B766" s="103" t="s">
        <v>3066</v>
      </c>
      <c r="C766" s="104" t="s">
        <v>137</v>
      </c>
      <c r="D766" s="454" t="s">
        <v>252</v>
      </c>
      <c r="E766" s="454" t="s">
        <v>138</v>
      </c>
      <c r="F766" s="454" t="s">
        <v>137</v>
      </c>
      <c r="G766" s="454">
        <v>45824</v>
      </c>
      <c r="H766" s="454">
        <v>45967</v>
      </c>
      <c r="I766" s="463" t="s">
        <v>139</v>
      </c>
      <c r="J766" s="463" t="s">
        <v>139</v>
      </c>
      <c r="K766" s="458" t="s">
        <v>3067</v>
      </c>
      <c r="L766" s="103" t="s">
        <v>568</v>
      </c>
      <c r="M766" s="103" t="s">
        <v>215</v>
      </c>
      <c r="N766" s="103" t="s">
        <v>3062</v>
      </c>
      <c r="O766" s="103" t="s">
        <v>186</v>
      </c>
      <c r="P766" s="103" t="s">
        <v>639</v>
      </c>
      <c r="Q766" s="103" t="s">
        <v>639</v>
      </c>
      <c r="R766" s="458" t="s">
        <v>3068</v>
      </c>
      <c r="S766" s="455" t="s">
        <v>3069</v>
      </c>
      <c r="T766" s="103" t="s">
        <v>42</v>
      </c>
      <c r="U766" s="103" t="s">
        <v>137</v>
      </c>
      <c r="V766" s="454" t="str">
        <f>Tabela3[[#This Row],[NOVO 
PRAZO REDE]]</f>
        <v>REDE OK</v>
      </c>
      <c r="W766" s="454" t="str">
        <f>Tabela3[[#This Row],[PRAZO
ATIVAÇÃO]]</f>
        <v>ATIVO</v>
      </c>
      <c r="X766" s="103" t="s">
        <v>808</v>
      </c>
      <c r="Y766" s="103" t="str">
        <f>IFERROR("W"&amp;WEEKNUM(Tabela3[[#This Row],[PRAZO RE REVISADO]]),"-")</f>
        <v>-</v>
      </c>
      <c r="Z766" s="103" t="str">
        <f>IFERROR("W"&amp;WEEKNUM(Tabela3[[#This Row],[PRAZO ATIVAÇÃO]]),"-")</f>
        <v>-</v>
      </c>
      <c r="AA766" s="103">
        <v>2025</v>
      </c>
      <c r="AB766" s="103">
        <v>566293</v>
      </c>
      <c r="AC766" s="454" t="s">
        <v>572</v>
      </c>
      <c r="AD766" s="103" t="s">
        <v>137</v>
      </c>
      <c r="AE766" s="578"/>
      <c r="AF766" s="103"/>
      <c r="AG766" s="474"/>
      <c r="AH766" s="103"/>
      <c r="AK766" s="103" t="s">
        <v>575</v>
      </c>
      <c r="AL766" s="454" t="str">
        <f>Tabela3[[#This Row],[NOVO 
PRAZO REDE]]</f>
        <v>REDE OK</v>
      </c>
      <c r="AM766" s="454" t="str">
        <f>Tabela3[[#This Row],[PRAZO
ATIVAÇÃO]]</f>
        <v>ATIVO</v>
      </c>
      <c r="AN766" s="458"/>
      <c r="AO766" s="459"/>
      <c r="AP766" s="454" t="s">
        <v>2767</v>
      </c>
      <c r="AQ766" s="103" t="s">
        <v>2806</v>
      </c>
      <c r="AR766" s="103" t="s">
        <v>576</v>
      </c>
      <c r="AS766" s="103" t="s">
        <v>577</v>
      </c>
      <c r="AT766" s="103" t="s">
        <v>3070</v>
      </c>
      <c r="AU766" s="103" t="s">
        <v>648</v>
      </c>
      <c r="AV766" s="103" t="s">
        <v>580</v>
      </c>
      <c r="AW766" s="103" t="s">
        <v>580</v>
      </c>
      <c r="AX766" s="103" t="s">
        <v>580</v>
      </c>
      <c r="AY766" s="103" t="s">
        <v>580</v>
      </c>
      <c r="AZ766" s="103" t="s">
        <v>580</v>
      </c>
      <c r="BA766" s="103" t="s">
        <v>580</v>
      </c>
      <c r="BB766" s="103" t="s">
        <v>4</v>
      </c>
      <c r="BC766" s="103"/>
      <c r="BE766" s="103" t="e">
        <f>VLOOKUP(Tabela3[[#This Row],[ID OSP]],[1]Export!$R:$R,1,0)</f>
        <v>#N/A</v>
      </c>
      <c r="BF766" s="103" t="s">
        <v>2723</v>
      </c>
    </row>
    <row r="767" spans="1:58" ht="15" hidden="1" customHeight="1">
      <c r="A767" s="103" t="s">
        <v>3071</v>
      </c>
      <c r="B767" s="103" t="s">
        <v>3072</v>
      </c>
      <c r="C767" s="538" t="s">
        <v>137</v>
      </c>
      <c r="D767" s="454" t="s">
        <v>252</v>
      </c>
      <c r="E767" s="454" t="s">
        <v>138</v>
      </c>
      <c r="F767" s="454" t="s">
        <v>137</v>
      </c>
      <c r="G767" s="454">
        <v>45845</v>
      </c>
      <c r="H767" s="454" t="s">
        <v>186</v>
      </c>
      <c r="I767" s="463" t="s">
        <v>139</v>
      </c>
      <c r="J767" s="463" t="s">
        <v>139</v>
      </c>
      <c r="K767" s="458" t="s">
        <v>3073</v>
      </c>
      <c r="L767" s="103" t="s">
        <v>568</v>
      </c>
      <c r="M767" s="103" t="s">
        <v>215</v>
      </c>
      <c r="N767" s="103" t="s">
        <v>225</v>
      </c>
      <c r="O767" s="103" t="s">
        <v>186</v>
      </c>
      <c r="P767" s="103" t="s">
        <v>639</v>
      </c>
      <c r="Q767" s="103" t="s">
        <v>639</v>
      </c>
      <c r="S767" s="455" t="s">
        <v>3074</v>
      </c>
      <c r="T767" s="103" t="s">
        <v>42</v>
      </c>
      <c r="U767" s="103" t="s">
        <v>137</v>
      </c>
      <c r="V767" s="454" t="str">
        <f>Tabela3[[#This Row],[NOVO 
PRAZO REDE]]</f>
        <v>REDE OK</v>
      </c>
      <c r="W767" s="454" t="str">
        <f>Tabela3[[#This Row],[PRAZO
ATIVAÇÃO]]</f>
        <v>ATIVO</v>
      </c>
      <c r="X767" s="103" t="s">
        <v>808</v>
      </c>
      <c r="Y767" s="103" t="str">
        <f>IFERROR("W"&amp;WEEKNUM(Tabela3[[#This Row],[PRAZO RE REVISADO]]),"-")</f>
        <v>-</v>
      </c>
      <c r="Z767" s="103" t="str">
        <f>IFERROR("W"&amp;WEEKNUM(Tabela3[[#This Row],[PRAZO ATIVAÇÃO]]),"-")</f>
        <v>-</v>
      </c>
      <c r="AA767" s="103">
        <v>2025</v>
      </c>
      <c r="AB767" s="103">
        <v>566267</v>
      </c>
      <c r="AC767" s="454" t="s">
        <v>572</v>
      </c>
      <c r="AD767" s="103" t="s">
        <v>137</v>
      </c>
      <c r="AE767" s="578"/>
      <c r="AF767" s="103"/>
      <c r="AG767" s="474"/>
      <c r="AH767" s="103"/>
      <c r="AK767" s="103" t="s">
        <v>575</v>
      </c>
      <c r="AL767" s="454" t="str">
        <f>Tabela3[[#This Row],[NOVO 
PRAZO REDE]]</f>
        <v>REDE OK</v>
      </c>
      <c r="AM767" s="454" t="str">
        <f>Tabela3[[#This Row],[PRAZO
ATIVAÇÃO]]</f>
        <v>ATIVO</v>
      </c>
      <c r="AN767" s="458"/>
      <c r="AO767" s="459"/>
      <c r="AP767" s="454" t="s">
        <v>2767</v>
      </c>
      <c r="AQ767" s="103" t="s">
        <v>2806</v>
      </c>
      <c r="AR767" s="103" t="s">
        <v>576</v>
      </c>
      <c r="AS767" s="103" t="s">
        <v>577</v>
      </c>
      <c r="AT767" s="103" t="s">
        <v>3075</v>
      </c>
      <c r="AU767" s="103" t="s">
        <v>648</v>
      </c>
      <c r="AV767" s="103" t="s">
        <v>580</v>
      </c>
      <c r="AW767" s="103" t="s">
        <v>580</v>
      </c>
      <c r="AX767" s="103" t="s">
        <v>580</v>
      </c>
      <c r="AY767" s="103" t="s">
        <v>580</v>
      </c>
      <c r="AZ767" s="103" t="s">
        <v>580</v>
      </c>
      <c r="BA767" s="103" t="s">
        <v>580</v>
      </c>
      <c r="BB767" s="103" t="s">
        <v>4</v>
      </c>
      <c r="BC767" s="103"/>
      <c r="BE767" s="103" t="e">
        <f>VLOOKUP(Tabela3[[#This Row],[ID OSP]],[1]Export!$R:$R,1,0)</f>
        <v>#N/A</v>
      </c>
    </row>
    <row r="768" spans="1:58" ht="15" hidden="1" customHeight="1">
      <c r="A768" s="103" t="s">
        <v>87</v>
      </c>
      <c r="B768" s="103" t="s">
        <v>431</v>
      </c>
      <c r="C768" s="104" t="s">
        <v>565</v>
      </c>
      <c r="D768" s="454" t="s">
        <v>566</v>
      </c>
      <c r="E768" s="454" t="s">
        <v>138</v>
      </c>
      <c r="F768" s="454" t="s">
        <v>137</v>
      </c>
      <c r="G768" s="454">
        <v>45932</v>
      </c>
      <c r="H768" s="454" t="s">
        <v>186</v>
      </c>
      <c r="I768" s="463" t="s">
        <v>139</v>
      </c>
      <c r="J768" s="463" t="s">
        <v>139</v>
      </c>
      <c r="K768" s="104" t="s">
        <v>3076</v>
      </c>
      <c r="L768" s="103" t="s">
        <v>568</v>
      </c>
      <c r="M768" s="103" t="s">
        <v>217</v>
      </c>
      <c r="N768" s="103" t="s">
        <v>75</v>
      </c>
      <c r="O768" s="103" t="s">
        <v>186</v>
      </c>
      <c r="P768" s="103" t="s">
        <v>639</v>
      </c>
      <c r="Q768" s="103" t="s">
        <v>639</v>
      </c>
      <c r="R768" s="458" t="s">
        <v>617</v>
      </c>
      <c r="S768" s="455" t="s">
        <v>3077</v>
      </c>
      <c r="T768" s="103" t="s">
        <v>42</v>
      </c>
      <c r="U768" s="103" t="s">
        <v>137</v>
      </c>
      <c r="V768" s="454" t="str">
        <f>Tabela3[[#This Row],[NOVO 
PRAZO REDE]]</f>
        <v>REDE OK</v>
      </c>
      <c r="W768" s="454" t="str">
        <f>Tabela3[[#This Row],[PRAZO
ATIVAÇÃO]]</f>
        <v>ATIVO</v>
      </c>
      <c r="X768" s="103" t="s">
        <v>684</v>
      </c>
      <c r="Y768" s="103" t="str">
        <f>IFERROR("W"&amp;WEEKNUM(Tabela3[[#This Row],[PRAZO RE REVISADO]]),"-")</f>
        <v>-</v>
      </c>
      <c r="Z768" s="103" t="str">
        <f>IFERROR("W"&amp;WEEKNUM(Tabela3[[#This Row],[PRAZO ATIVAÇÃO]]),"-")</f>
        <v>-</v>
      </c>
      <c r="AA768" s="103">
        <v>2025</v>
      </c>
      <c r="AB768" s="103">
        <v>566402</v>
      </c>
      <c r="AC768" s="454" t="s">
        <v>572</v>
      </c>
      <c r="AD768" s="103" t="s">
        <v>137</v>
      </c>
      <c r="AE768" s="578">
        <v>45923</v>
      </c>
      <c r="AF768" s="456"/>
      <c r="AG768" s="456"/>
      <c r="AH768" s="536" t="s">
        <v>3078</v>
      </c>
      <c r="AI768" s="466"/>
      <c r="AJ768" s="466"/>
      <c r="AK768" s="103" t="str">
        <f ca="1">IF(Tabela3[[#This Row],[STATUS]]&lt;&gt;"PREVISTO","N/A",IF(Tabela3[[#This Row],[Data_RE_CONGELADA]]="REDE OK","OK",IFERROR(IF(TODAY()-Tabela3[[#This Row],[Data_RE_CONGELADA]]&gt;=0,"ATRASADO",IF(TODAY()-Tabela3[[#This Row],[Data_RE_CONGELADA]]&gt;-5,"VENCENDO",IF(TODAY()-Tabela3[[#This Row],[Data_RE_CONGELADA]]&lt;=0,"NO PRAZO"))),"N/A")))</f>
        <v>N/A</v>
      </c>
      <c r="AL768" s="454">
        <v>45833</v>
      </c>
      <c r="AM768" s="103" t="s">
        <v>1037</v>
      </c>
      <c r="AN768" s="458"/>
      <c r="AO768" s="459"/>
      <c r="AP768" s="103" t="s">
        <v>1037</v>
      </c>
      <c r="AQ768" s="103" t="s">
        <v>645</v>
      </c>
      <c r="AR768" s="103" t="s">
        <v>576</v>
      </c>
      <c r="AS768" s="103" t="s">
        <v>577</v>
      </c>
      <c r="AT768" s="103" t="s">
        <v>3079</v>
      </c>
      <c r="AU768" s="103" t="s">
        <v>648</v>
      </c>
      <c r="AV768" s="103" t="s">
        <v>580</v>
      </c>
      <c r="AW768" s="103" t="s">
        <v>580</v>
      </c>
      <c r="AX768" s="103" t="s">
        <v>580</v>
      </c>
      <c r="AY768" s="103" t="s">
        <v>580</v>
      </c>
      <c r="AZ768" s="103" t="s">
        <v>580</v>
      </c>
      <c r="BA768" s="103" t="s">
        <v>580</v>
      </c>
      <c r="BB768" s="103">
        <v>0</v>
      </c>
      <c r="BC768" s="103"/>
      <c r="BE768" s="103" t="e">
        <f>VLOOKUP(Tabela3[[#This Row],[ID OSP]],[1]Export!$R:$R,1,0)</f>
        <v>#N/A</v>
      </c>
    </row>
    <row r="769" spans="1:58" ht="15" hidden="1" customHeight="1">
      <c r="A769" s="103" t="s">
        <v>75</v>
      </c>
      <c r="B769" s="103" t="s">
        <v>74</v>
      </c>
      <c r="C769" s="104" t="s">
        <v>268</v>
      </c>
      <c r="D769" s="454" t="s">
        <v>252</v>
      </c>
      <c r="E769" s="454" t="s">
        <v>138</v>
      </c>
      <c r="F769" s="454" t="s">
        <v>3080</v>
      </c>
      <c r="G769" s="454">
        <v>45742</v>
      </c>
      <c r="H769" s="454" t="s">
        <v>186</v>
      </c>
      <c r="I769" s="103" t="s">
        <v>139</v>
      </c>
      <c r="J769" s="103" t="s">
        <v>139</v>
      </c>
      <c r="K769" s="458" t="s">
        <v>3081</v>
      </c>
      <c r="L769" s="103" t="s">
        <v>467</v>
      </c>
      <c r="M769" s="103" t="s">
        <v>473</v>
      </c>
      <c r="N769" s="103" t="s">
        <v>186</v>
      </c>
      <c r="O769" s="103" t="s">
        <v>186</v>
      </c>
      <c r="P769" s="103" t="s">
        <v>712</v>
      </c>
      <c r="Q769" s="103" t="s">
        <v>712</v>
      </c>
      <c r="R769" s="458" t="s">
        <v>3082</v>
      </c>
      <c r="S769" s="504" t="s">
        <v>3083</v>
      </c>
      <c r="T769" s="103" t="s">
        <v>42</v>
      </c>
      <c r="U769" s="103" t="s">
        <v>268</v>
      </c>
      <c r="V769" s="454" t="str">
        <f>Tabela3[[#This Row],[NOVO 
PRAZO REDE]]</f>
        <v>REDE OK</v>
      </c>
      <c r="W769" s="454" t="str">
        <f>Tabela3[[#This Row],[PRAZO
ATIVAÇÃO]]</f>
        <v>BLOQUEADO</v>
      </c>
      <c r="X769" s="103" t="s">
        <v>729</v>
      </c>
      <c r="Y769" s="103" t="str">
        <f>IFERROR("W"&amp;WEEKNUM(Tabela3[[#This Row],[PRAZO RE REVISADO]]),"-")</f>
        <v>-</v>
      </c>
      <c r="Z769" s="103" t="str">
        <f>IFERROR("W"&amp;WEEKNUM(Tabela3[[#This Row],[PRAZO ATIVAÇÃO]]),"-")</f>
        <v>-</v>
      </c>
      <c r="AA769" s="103">
        <v>2024</v>
      </c>
      <c r="AB769" s="103">
        <v>514002</v>
      </c>
      <c r="AC769" s="103" t="s">
        <v>572</v>
      </c>
      <c r="AD769" s="103" t="s">
        <v>1278</v>
      </c>
      <c r="AE769" s="578"/>
      <c r="AF769" s="454"/>
      <c r="AG769" s="474"/>
      <c r="AH769" s="103" t="e">
        <f>VLOOKUP(Tabela3[[#This Row],[SITE]],#REF!,8,0)</f>
        <v>#REF!</v>
      </c>
      <c r="AK769" s="103" t="str">
        <f ca="1">IF(Tabela3[[#This Row],[STATUS]]&lt;&gt;"PREVISTO","N/A",IF(Tabela3[[#This Row],[Data_RE_CONGELADA]]="REDE OK","OK",IFERROR(IF(TODAY()-Tabela3[[#This Row],[Data_RE_CONGELADA]]&gt;=0,"ATRASADO",IF(TODAY()-Tabela3[[#This Row],[Data_RE_CONGELADA]]&gt;-5,"VENCENDO",IF(TODAY()-Tabela3[[#This Row],[Data_RE_CONGELADA]]&lt;=0,"NO PRAZO"))),"N/A")))</f>
        <v>N/A</v>
      </c>
      <c r="AL769" s="454">
        <v>45603</v>
      </c>
      <c r="AM769" s="454">
        <v>45608</v>
      </c>
      <c r="AN769" s="458" t="s">
        <v>186</v>
      </c>
      <c r="AP769" s="454" t="s">
        <v>575</v>
      </c>
      <c r="AQ769" s="103" t="s">
        <v>688</v>
      </c>
      <c r="AR769" s="103" t="s">
        <v>576</v>
      </c>
      <c r="AS769" s="103">
        <v>1</v>
      </c>
      <c r="AU769" s="103" t="s">
        <v>648</v>
      </c>
      <c r="AV769" s="103" t="s">
        <v>580</v>
      </c>
      <c r="AW769" s="103" t="s">
        <v>580</v>
      </c>
      <c r="AX769" s="103" t="s">
        <v>580</v>
      </c>
      <c r="AY769" s="103" t="s">
        <v>580</v>
      </c>
      <c r="AZ769" s="103" t="s">
        <v>580</v>
      </c>
      <c r="BA769" s="103" t="s">
        <v>580</v>
      </c>
      <c r="BC769" s="103"/>
      <c r="BE769" s="103" t="e">
        <f>VLOOKUP(Tabela3[[#This Row],[ID OSP]],[1]Export!$R:$R,1,0)</f>
        <v>#N/A</v>
      </c>
    </row>
    <row r="770" spans="1:58" ht="15" hidden="1" customHeight="1">
      <c r="A770" s="103" t="s">
        <v>2991</v>
      </c>
      <c r="B770" s="103" t="s">
        <v>3084</v>
      </c>
      <c r="C770" s="104" t="s">
        <v>137</v>
      </c>
      <c r="D770" s="454" t="s">
        <v>252</v>
      </c>
      <c r="E770" s="454" t="s">
        <v>138</v>
      </c>
      <c r="F770" s="454" t="s">
        <v>137</v>
      </c>
      <c r="G770" s="454">
        <v>45793</v>
      </c>
      <c r="H770" s="454">
        <v>45783</v>
      </c>
      <c r="I770" s="463" t="s">
        <v>252</v>
      </c>
      <c r="J770" s="103" t="s">
        <v>138</v>
      </c>
      <c r="K770" s="458" t="s">
        <v>3085</v>
      </c>
      <c r="L770" s="103" t="s">
        <v>638</v>
      </c>
      <c r="M770" s="103" t="s">
        <v>2715</v>
      </c>
      <c r="N770" s="103" t="s">
        <v>2991</v>
      </c>
      <c r="O770" s="103" t="s">
        <v>186</v>
      </c>
      <c r="P770" s="103" t="s">
        <v>2716</v>
      </c>
      <c r="Q770" s="103" t="s">
        <v>2716</v>
      </c>
      <c r="R770" s="458" t="s">
        <v>3086</v>
      </c>
      <c r="S770" s="455"/>
      <c r="T770" s="103" t="s">
        <v>42</v>
      </c>
      <c r="U770" s="103" t="s">
        <v>137</v>
      </c>
      <c r="V770" s="454" t="str">
        <f>Tabela3[[#This Row],[NOVO 
PRAZO REDE]]</f>
        <v>REDE OK</v>
      </c>
      <c r="W770" s="454" t="str">
        <f>Tabela3[[#This Row],[PRAZO
ATIVAÇÃO]]</f>
        <v>ATIVO</v>
      </c>
      <c r="X770" s="103" t="s">
        <v>684</v>
      </c>
      <c r="Y770" s="103" t="str">
        <f>IFERROR("W"&amp;WEEKNUM(Tabela3[[#This Row],[PRAZO RE REVISADO]]),"-")</f>
        <v>-</v>
      </c>
      <c r="Z770" s="103" t="str">
        <f>IFERROR("W"&amp;WEEKNUM(Tabela3[[#This Row],[PRAZO ATIVAÇÃO]]),"-")</f>
        <v>-</v>
      </c>
      <c r="AA770" s="103">
        <v>2025</v>
      </c>
      <c r="AB770" s="103">
        <v>592252</v>
      </c>
      <c r="AC770" s="454" t="s">
        <v>610</v>
      </c>
      <c r="AD770" s="103" t="s">
        <v>137</v>
      </c>
      <c r="AE770" s="578"/>
      <c r="AF770" s="103"/>
      <c r="AG770" s="474"/>
      <c r="AH770" s="104"/>
      <c r="AK770" s="103" t="str">
        <f ca="1">IF(Tabela3[[#This Row],[STATUS]]&lt;&gt;"PREVISTO","N/A",IF(Tabela3[[#This Row],[Data_RE_CONGELADA]]="REDE OK","OK",IFERROR(IF(TODAY()-Tabela3[[#This Row],[Data_RE_CONGELADA]]&gt;=0,"ATRASADO",IF(TODAY()-Tabela3[[#This Row],[Data_RE_CONGELADA]]&gt;-5,"VENCENDO",IF(TODAY()-Tabela3[[#This Row],[Data_RE_CONGELADA]]&lt;=0,"NO PRAZO"))),"N/A")))</f>
        <v>N/A</v>
      </c>
      <c r="AL770" s="454" t="s">
        <v>643</v>
      </c>
      <c r="AM770" s="454"/>
      <c r="AN770" s="458"/>
      <c r="AO770" s="459"/>
      <c r="AP770" s="103" t="s">
        <v>575</v>
      </c>
      <c r="AQ770" s="103" t="s">
        <v>645</v>
      </c>
      <c r="AR770" s="103" t="s">
        <v>689</v>
      </c>
      <c r="AS770" s="103" t="s">
        <v>646</v>
      </c>
      <c r="AT770" s="103" t="s">
        <v>3087</v>
      </c>
      <c r="AU770" s="103" t="s">
        <v>579</v>
      </c>
      <c r="AV770" s="103" t="s">
        <v>580</v>
      </c>
      <c r="AW770" s="103" t="s">
        <v>580</v>
      </c>
      <c r="AX770" s="103" t="s">
        <v>581</v>
      </c>
      <c r="AY770" s="103" t="s">
        <v>580</v>
      </c>
      <c r="AZ770" s="103" t="s">
        <v>581</v>
      </c>
      <c r="BA770" s="103" t="s">
        <v>580</v>
      </c>
      <c r="BB770" s="103" t="s">
        <v>2874</v>
      </c>
      <c r="BC770" s="496" t="s">
        <v>3088</v>
      </c>
      <c r="BE770" s="103" t="e">
        <f>VLOOKUP(Tabela3[[#This Row],[ID OSP]],[1]Export!$R:$R,1,0)</f>
        <v>#N/A</v>
      </c>
    </row>
    <row r="771" spans="1:58" ht="15" hidden="1" customHeight="1">
      <c r="A771" s="103" t="s">
        <v>255</v>
      </c>
      <c r="B771" s="103" t="s">
        <v>3089</v>
      </c>
      <c r="C771" s="104" t="s">
        <v>268</v>
      </c>
      <c r="D771" s="454" t="s">
        <v>252</v>
      </c>
      <c r="E771" s="454" t="s">
        <v>138</v>
      </c>
      <c r="F771" s="454" t="s">
        <v>3080</v>
      </c>
      <c r="G771" s="454">
        <v>45609</v>
      </c>
      <c r="H771" s="454" t="s">
        <v>186</v>
      </c>
      <c r="I771" s="103" t="s">
        <v>139</v>
      </c>
      <c r="J771" s="103" t="s">
        <v>139</v>
      </c>
      <c r="K771" s="458" t="s">
        <v>256</v>
      </c>
      <c r="L771" s="103" t="s">
        <v>468</v>
      </c>
      <c r="M771" s="103" t="s">
        <v>473</v>
      </c>
      <c r="N771" s="103" t="s">
        <v>75</v>
      </c>
      <c r="P771" s="103" t="s">
        <v>712</v>
      </c>
      <c r="Q771" s="103" t="s">
        <v>712</v>
      </c>
      <c r="R771" s="458" t="s">
        <v>617</v>
      </c>
      <c r="S771" s="504" t="s">
        <v>3083</v>
      </c>
      <c r="T771" s="103" t="s">
        <v>42</v>
      </c>
      <c r="U771" s="103" t="s">
        <v>268</v>
      </c>
      <c r="V771" s="454" t="s">
        <v>138</v>
      </c>
      <c r="W771" s="454" t="str">
        <f>Tabela3[[#This Row],[PRAZO
ATIVAÇÃO]]</f>
        <v>BLOQUEADO</v>
      </c>
      <c r="X771" s="103" t="s">
        <v>729</v>
      </c>
      <c r="Y771" s="103" t="str">
        <f>IFERROR("W"&amp;WEEKNUM(Tabela3[[#This Row],[PRAZO RE REVISADO]]),"-")</f>
        <v>-</v>
      </c>
      <c r="Z771" s="103" t="str">
        <f>IFERROR("W"&amp;WEEKNUM(Tabela3[[#This Row],[PRAZO ATIVAÇÃO]]),"-")</f>
        <v>-</v>
      </c>
      <c r="AA771" s="103">
        <v>2024</v>
      </c>
      <c r="AB771" s="103">
        <v>514096</v>
      </c>
      <c r="AC771" s="103" t="s">
        <v>572</v>
      </c>
      <c r="AD771" s="103" t="s">
        <v>1278</v>
      </c>
      <c r="AE771" s="578"/>
      <c r="AF771" s="454"/>
      <c r="AG771" s="474"/>
      <c r="AH771" s="103" t="e">
        <f>VLOOKUP(Tabela3[[#This Row],[SITE]],#REF!,8,0)</f>
        <v>#REF!</v>
      </c>
      <c r="AK771" s="103" t="str">
        <f ca="1">IF(Tabela3[[#This Row],[STATUS]]&lt;&gt;"PREVISTO","N/A",IF(Tabela3[[#This Row],[Data_RE_CONGELADA]]="REDE OK","OK",IFERROR(IF(TODAY()-Tabela3[[#This Row],[Data_RE_CONGELADA]]&gt;=0,"ATRASADO",IF(TODAY()-Tabela3[[#This Row],[Data_RE_CONGELADA]]&gt;-5,"VENCENDO",IF(TODAY()-Tabela3[[#This Row],[Data_RE_CONGELADA]]&lt;=0,"NO PRAZO"))),"N/A")))</f>
        <v>N/A</v>
      </c>
      <c r="AL771" s="454">
        <v>45618</v>
      </c>
      <c r="AM771" s="454">
        <v>45623</v>
      </c>
      <c r="AN771" s="458" t="s">
        <v>186</v>
      </c>
      <c r="AP771" s="103" t="s">
        <v>575</v>
      </c>
      <c r="AQ771" s="103" t="s">
        <v>688</v>
      </c>
      <c r="AR771" s="103" t="s">
        <v>576</v>
      </c>
      <c r="AS771" s="103">
        <v>0</v>
      </c>
      <c r="AU771" s="103" t="s">
        <v>648</v>
      </c>
      <c r="AV771" s="103" t="s">
        <v>580</v>
      </c>
      <c r="AW771" s="103" t="s">
        <v>580</v>
      </c>
      <c r="AX771" s="103" t="s">
        <v>581</v>
      </c>
      <c r="AY771" s="103" t="s">
        <v>580</v>
      </c>
      <c r="AZ771" s="103" t="s">
        <v>581</v>
      </c>
      <c r="BA771" s="103" t="s">
        <v>580</v>
      </c>
      <c r="BC771" s="103"/>
      <c r="BE771" s="103" t="e">
        <f>VLOOKUP(Tabela3[[#This Row],[ID OSP]],[1]Export!$R:$R,1,0)</f>
        <v>#N/A</v>
      </c>
    </row>
    <row r="772" spans="1:58" ht="15" hidden="1" customHeight="1">
      <c r="A772" s="103" t="s">
        <v>3090</v>
      </c>
      <c r="B772" s="103" t="s">
        <v>3091</v>
      </c>
      <c r="C772" s="104" t="s">
        <v>268</v>
      </c>
      <c r="D772" s="454" t="s">
        <v>252</v>
      </c>
      <c r="E772" s="454" t="s">
        <v>138</v>
      </c>
      <c r="F772" s="454" t="s">
        <v>3080</v>
      </c>
      <c r="G772" s="454">
        <v>45610</v>
      </c>
      <c r="H772" s="454" t="s">
        <v>186</v>
      </c>
      <c r="I772" s="103" t="s">
        <v>139</v>
      </c>
      <c r="J772" s="103" t="s">
        <v>139</v>
      </c>
      <c r="K772" s="458" t="s">
        <v>3092</v>
      </c>
      <c r="L772" s="103" t="s">
        <v>468</v>
      </c>
      <c r="M772" s="103" t="s">
        <v>473</v>
      </c>
      <c r="N772" s="103" t="s">
        <v>473</v>
      </c>
      <c r="P772" s="103" t="s">
        <v>712</v>
      </c>
      <c r="Q772" s="103" t="s">
        <v>712</v>
      </c>
      <c r="R772" s="458" t="s">
        <v>617</v>
      </c>
      <c r="S772" s="504" t="s">
        <v>3083</v>
      </c>
      <c r="T772" s="103" t="s">
        <v>42</v>
      </c>
      <c r="U772" s="103" t="s">
        <v>268</v>
      </c>
      <c r="V772" s="454" t="s">
        <v>138</v>
      </c>
      <c r="W772" s="454" t="str">
        <f>Tabela3[[#This Row],[PRAZO
ATIVAÇÃO]]</f>
        <v>BLOQUEADO</v>
      </c>
      <c r="X772" s="103" t="s">
        <v>729</v>
      </c>
      <c r="Y772" s="103" t="str">
        <f>IFERROR("W"&amp;WEEKNUM(Tabela3[[#This Row],[PRAZO RE REVISADO]]),"-")</f>
        <v>-</v>
      </c>
      <c r="Z772" s="103" t="str">
        <f>IFERROR("W"&amp;WEEKNUM(Tabela3[[#This Row],[PRAZO ATIVAÇÃO]]),"-")</f>
        <v>-</v>
      </c>
      <c r="AA772" s="103">
        <v>2024</v>
      </c>
      <c r="AB772" s="103">
        <v>514128</v>
      </c>
      <c r="AC772" s="103" t="s">
        <v>572</v>
      </c>
      <c r="AD772" s="103" t="s">
        <v>1278</v>
      </c>
      <c r="AE772" s="578"/>
      <c r="AF772" s="454"/>
      <c r="AG772" s="474"/>
      <c r="AH772" s="103" t="e">
        <f>VLOOKUP(Tabela3[[#This Row],[SITE]],#REF!,8,0)</f>
        <v>#REF!</v>
      </c>
      <c r="AK772" s="103" t="str">
        <f ca="1">IF(Tabela3[[#This Row],[STATUS]]&lt;&gt;"PREVISTO","N/A",IF(Tabela3[[#This Row],[Data_RE_CONGELADA]]="REDE OK","OK",IFERROR(IF(TODAY()-Tabela3[[#This Row],[Data_RE_CONGELADA]]&gt;=0,"ATRASADO",IF(TODAY()-Tabela3[[#This Row],[Data_RE_CONGELADA]]&gt;-5,"VENCENDO",IF(TODAY()-Tabela3[[#This Row],[Data_RE_CONGELADA]]&lt;=0,"NO PRAZO"))),"N/A")))</f>
        <v>N/A</v>
      </c>
      <c r="AL772" s="454">
        <v>45618</v>
      </c>
      <c r="AM772" s="454">
        <v>45623</v>
      </c>
      <c r="AN772" s="458" t="s">
        <v>186</v>
      </c>
      <c r="AP772" s="103" t="s">
        <v>575</v>
      </c>
      <c r="AQ772" s="103" t="s">
        <v>688</v>
      </c>
      <c r="AR772" s="103" t="s">
        <v>576</v>
      </c>
      <c r="AS772" s="103">
        <v>0</v>
      </c>
      <c r="AU772" s="103" t="s">
        <v>648</v>
      </c>
      <c r="AV772" s="103" t="s">
        <v>580</v>
      </c>
      <c r="AW772" s="103" t="s">
        <v>580</v>
      </c>
      <c r="AX772" s="103" t="s">
        <v>580</v>
      </c>
      <c r="AY772" s="103" t="s">
        <v>580</v>
      </c>
      <c r="AZ772" s="103" t="s">
        <v>580</v>
      </c>
      <c r="BA772" s="103" t="s">
        <v>580</v>
      </c>
      <c r="BC772" s="103"/>
      <c r="BE772" s="103" t="e">
        <f>VLOOKUP(Tabela3[[#This Row],[ID OSP]],[1]Export!$R:$R,1,0)</f>
        <v>#N/A</v>
      </c>
    </row>
    <row r="773" spans="1:58" ht="15" hidden="1" customHeight="1">
      <c r="A773" s="103" t="s">
        <v>310</v>
      </c>
      <c r="B773" s="103" t="s">
        <v>3093</v>
      </c>
      <c r="C773" s="104" t="s">
        <v>268</v>
      </c>
      <c r="D773" s="454" t="s">
        <v>252</v>
      </c>
      <c r="E773" s="454" t="s">
        <v>138</v>
      </c>
      <c r="F773" s="454" t="s">
        <v>3080</v>
      </c>
      <c r="G773" s="454">
        <v>45608</v>
      </c>
      <c r="H773" s="454" t="s">
        <v>186</v>
      </c>
      <c r="I773" s="103" t="s">
        <v>139</v>
      </c>
      <c r="J773" s="103" t="s">
        <v>139</v>
      </c>
      <c r="K773" s="458" t="s">
        <v>3094</v>
      </c>
      <c r="L773" s="103" t="s">
        <v>468</v>
      </c>
      <c r="M773" s="103" t="s">
        <v>473</v>
      </c>
      <c r="N773" s="103" t="s">
        <v>473</v>
      </c>
      <c r="P773" s="103" t="s">
        <v>712</v>
      </c>
      <c r="Q773" s="103" t="s">
        <v>712</v>
      </c>
      <c r="R773" s="458" t="s">
        <v>617</v>
      </c>
      <c r="S773" s="504" t="s">
        <v>3083</v>
      </c>
      <c r="T773" s="103" t="s">
        <v>42</v>
      </c>
      <c r="U773" s="103" t="s">
        <v>268</v>
      </c>
      <c r="V773" s="454" t="s">
        <v>138</v>
      </c>
      <c r="W773" s="454" t="str">
        <f>Tabela3[[#This Row],[PRAZO
ATIVAÇÃO]]</f>
        <v>BLOQUEADO</v>
      </c>
      <c r="X773" s="103" t="s">
        <v>729</v>
      </c>
      <c r="Y773" s="103" t="str">
        <f>IFERROR("W"&amp;WEEKNUM(Tabela3[[#This Row],[PRAZO RE REVISADO]]),"-")</f>
        <v>-</v>
      </c>
      <c r="Z773" s="103" t="str">
        <f>IFERROR("W"&amp;WEEKNUM(Tabela3[[#This Row],[PRAZO ATIVAÇÃO]]),"-")</f>
        <v>-</v>
      </c>
      <c r="AA773" s="103">
        <v>2024</v>
      </c>
      <c r="AB773" s="103">
        <v>514132</v>
      </c>
      <c r="AC773" s="103" t="s">
        <v>592</v>
      </c>
      <c r="AD773" s="103" t="s">
        <v>1278</v>
      </c>
      <c r="AE773" s="578"/>
      <c r="AF773" s="454"/>
      <c r="AG773" s="474"/>
      <c r="AH773" s="103" t="e">
        <f>VLOOKUP(Tabela3[[#This Row],[SITE]],#REF!,8,0)</f>
        <v>#REF!</v>
      </c>
      <c r="AK773" s="103" t="str">
        <f ca="1">IF(Tabela3[[#This Row],[STATUS]]&lt;&gt;"PREVISTO","N/A",IF(Tabela3[[#This Row],[Data_RE_CONGELADA]]="REDE OK","OK",IFERROR(IF(TODAY()-Tabela3[[#This Row],[Data_RE_CONGELADA]]&gt;=0,"ATRASADO",IF(TODAY()-Tabela3[[#This Row],[Data_RE_CONGELADA]]&gt;-5,"VENCENDO",IF(TODAY()-Tabela3[[#This Row],[Data_RE_CONGELADA]]&lt;=0,"NO PRAZO"))),"N/A")))</f>
        <v>N/A</v>
      </c>
      <c r="AL773" s="454">
        <v>45619</v>
      </c>
      <c r="AM773" s="454">
        <v>45624</v>
      </c>
      <c r="AN773" s="458" t="s">
        <v>186</v>
      </c>
      <c r="AO773" s="458" t="s">
        <v>3095</v>
      </c>
      <c r="AP773" s="103" t="s">
        <v>575</v>
      </c>
      <c r="AQ773" s="103" t="s">
        <v>688</v>
      </c>
      <c r="AR773" s="103" t="s">
        <v>576</v>
      </c>
      <c r="AS773" s="103">
        <v>0</v>
      </c>
      <c r="AU773" s="103" t="s">
        <v>648</v>
      </c>
      <c r="AV773" s="103" t="s">
        <v>1755</v>
      </c>
      <c r="AW773" s="103" t="s">
        <v>580</v>
      </c>
      <c r="AX773" s="103" t="s">
        <v>580</v>
      </c>
      <c r="AY773" s="103" t="s">
        <v>580</v>
      </c>
      <c r="AZ773" s="103" t="s">
        <v>580</v>
      </c>
      <c r="BA773" s="103" t="s">
        <v>580</v>
      </c>
      <c r="BC773" s="103"/>
      <c r="BE773" s="103" t="e">
        <f>VLOOKUP(Tabela3[[#This Row],[ID OSP]],[1]Export!$R:$R,1,0)</f>
        <v>#N/A</v>
      </c>
    </row>
    <row r="774" spans="1:58" ht="15" hidden="1" customHeight="1">
      <c r="A774" s="103" t="s">
        <v>89</v>
      </c>
      <c r="B774" s="103" t="s">
        <v>88</v>
      </c>
      <c r="C774" s="104" t="s">
        <v>268</v>
      </c>
      <c r="D774" s="454" t="s">
        <v>42</v>
      </c>
      <c r="E774" s="454" t="s">
        <v>268</v>
      </c>
      <c r="F774" s="454" t="s">
        <v>268</v>
      </c>
      <c r="G774" s="454" t="s">
        <v>186</v>
      </c>
      <c r="H774" s="454" t="s">
        <v>186</v>
      </c>
      <c r="I774" s="103" t="s">
        <v>139</v>
      </c>
      <c r="J774" s="103" t="s">
        <v>139</v>
      </c>
      <c r="K774" s="458" t="s">
        <v>3096</v>
      </c>
      <c r="L774" s="103" t="s">
        <v>468</v>
      </c>
      <c r="M774" s="103" t="s">
        <v>473</v>
      </c>
      <c r="N774" s="103" t="s">
        <v>75</v>
      </c>
      <c r="P774" s="103" t="s">
        <v>712</v>
      </c>
      <c r="Q774" s="103" t="s">
        <v>712</v>
      </c>
      <c r="S774" s="503"/>
      <c r="T774" s="103" t="s">
        <v>42</v>
      </c>
      <c r="U774" s="103" t="s">
        <v>268</v>
      </c>
      <c r="V774" s="454" t="str">
        <f>Tabela3[[#This Row],[NOVO 
PRAZO REDE]]</f>
        <v>CANCELADO</v>
      </c>
      <c r="W774" s="454" t="str">
        <f>Tabela3[[#This Row],[PRAZO
ATIVAÇÃO]]</f>
        <v>CANCELADO</v>
      </c>
      <c r="X774" s="103" t="s">
        <v>729</v>
      </c>
      <c r="Y774" s="103" t="str">
        <f>IFERROR("W"&amp;WEEKNUM(Tabela3[[#This Row],[PRAZO RE REVISADO]]),"-")</f>
        <v>-</v>
      </c>
      <c r="Z774" s="103" t="str">
        <f>IFERROR("W"&amp;WEEKNUM(Tabela3[[#This Row],[PRAZO ATIVAÇÃO]]),"-")</f>
        <v>-</v>
      </c>
      <c r="AA774" s="103">
        <v>2024</v>
      </c>
      <c r="AB774" s="103">
        <v>514093</v>
      </c>
      <c r="AC774" s="103" t="s">
        <v>572</v>
      </c>
      <c r="AD774" s="103" t="s">
        <v>1278</v>
      </c>
      <c r="AE774" s="578"/>
      <c r="AF774" s="454"/>
      <c r="AG774" s="474"/>
      <c r="AH774" s="103" t="e">
        <f>VLOOKUP(Tabela3[[#This Row],[SITE]],#REF!,8,0)</f>
        <v>#REF!</v>
      </c>
      <c r="AK774" s="103" t="str">
        <f ca="1">IF(Tabela3[[#This Row],[STATUS]]&lt;&gt;"PREVISTO","N/A",IF(Tabela3[[#This Row],[Data_RE_CONGELADA]]="REDE OK","OK",IFERROR(IF(TODAY()-Tabela3[[#This Row],[Data_RE_CONGELADA]]&gt;=0,"ATRASADO",IF(TODAY()-Tabela3[[#This Row],[Data_RE_CONGELADA]]&gt;-5,"VENCENDO",IF(TODAY()-Tabela3[[#This Row],[Data_RE_CONGELADA]]&lt;=0,"NO PRAZO"))),"N/A")))</f>
        <v>N/A</v>
      </c>
      <c r="AL774" s="454" t="s">
        <v>268</v>
      </c>
      <c r="AM774" s="454">
        <v>45623</v>
      </c>
      <c r="AN774" s="458" t="s">
        <v>186</v>
      </c>
      <c r="AP774" s="454" t="str">
        <f>Tabela3[[#This Row],[NOVO 
PRAZO REDE]]</f>
        <v>CANCELADO</v>
      </c>
      <c r="AQ774" s="103" t="s">
        <v>688</v>
      </c>
      <c r="AR774" s="103" t="s">
        <v>576</v>
      </c>
      <c r="AS774" s="103">
        <v>1</v>
      </c>
      <c r="AU774" s="103" t="s">
        <v>648</v>
      </c>
      <c r="AV774" s="103" t="s">
        <v>580</v>
      </c>
      <c r="AW774" s="103" t="s">
        <v>580</v>
      </c>
      <c r="AX774" s="103" t="s">
        <v>581</v>
      </c>
      <c r="AY774" s="103" t="s">
        <v>580</v>
      </c>
      <c r="AZ774" s="103" t="s">
        <v>580</v>
      </c>
      <c r="BA774" s="103" t="s">
        <v>580</v>
      </c>
      <c r="BB774" s="103" t="s">
        <v>4</v>
      </c>
      <c r="BC774" s="103"/>
      <c r="BE774" s="103" t="e">
        <f>VLOOKUP(Tabela3[[#This Row],[ID OSP]],[1]Export!$R:$R,1,0)</f>
        <v>#N/A</v>
      </c>
    </row>
    <row r="775" spans="1:58" ht="15" hidden="1" customHeight="1">
      <c r="A775" s="103" t="s">
        <v>87</v>
      </c>
      <c r="B775" s="103" t="s">
        <v>86</v>
      </c>
      <c r="C775" s="104" t="s">
        <v>268</v>
      </c>
      <c r="D775" s="454" t="s">
        <v>42</v>
      </c>
      <c r="E775" s="454" t="s">
        <v>268</v>
      </c>
      <c r="F775" s="454" t="s">
        <v>268</v>
      </c>
      <c r="G775" s="454" t="s">
        <v>186</v>
      </c>
      <c r="H775" s="454" t="s">
        <v>186</v>
      </c>
      <c r="I775" s="103" t="s">
        <v>139</v>
      </c>
      <c r="J775" s="103" t="s">
        <v>139</v>
      </c>
      <c r="K775" s="458" t="s">
        <v>260</v>
      </c>
      <c r="L775" s="103" t="s">
        <v>468</v>
      </c>
      <c r="M775" s="103" t="s">
        <v>473</v>
      </c>
      <c r="N775" s="103" t="s">
        <v>473</v>
      </c>
      <c r="P775" s="103" t="s">
        <v>712</v>
      </c>
      <c r="Q775" s="103" t="s">
        <v>712</v>
      </c>
      <c r="R775" s="458" t="s">
        <v>3097</v>
      </c>
      <c r="S775" s="503" t="s">
        <v>186</v>
      </c>
      <c r="T775" s="103" t="s">
        <v>42</v>
      </c>
      <c r="U775" s="103" t="s">
        <v>268</v>
      </c>
      <c r="V775" s="454" t="str">
        <f>Tabela3[[#This Row],[NOVO 
PRAZO REDE]]</f>
        <v>CANCELADO</v>
      </c>
      <c r="W775" s="454" t="str">
        <f>Tabela3[[#This Row],[PRAZO
ATIVAÇÃO]]</f>
        <v>CANCELADO</v>
      </c>
      <c r="X775" s="103" t="s">
        <v>729</v>
      </c>
      <c r="Y775" s="103" t="str">
        <f>IFERROR("W"&amp;WEEKNUM(Tabela3[[#This Row],[PRAZO RE REVISADO]]),"-")</f>
        <v>-</v>
      </c>
      <c r="Z775" s="103" t="str">
        <f>IFERROR("W"&amp;WEEKNUM(Tabela3[[#This Row],[PRAZO ATIVAÇÃO]]),"-")</f>
        <v>-</v>
      </c>
      <c r="AA775" s="103">
        <v>2024</v>
      </c>
      <c r="AB775" s="103">
        <v>514129</v>
      </c>
      <c r="AC775" s="103" t="s">
        <v>572</v>
      </c>
      <c r="AD775" s="103" t="s">
        <v>1278</v>
      </c>
      <c r="AE775" s="578"/>
      <c r="AF775" s="454"/>
      <c r="AG775" s="474"/>
      <c r="AH775" s="103" t="e">
        <f>VLOOKUP(Tabela3[[#This Row],[SITE]],#REF!,8,0)</f>
        <v>#REF!</v>
      </c>
      <c r="AK775" s="103" t="str">
        <f ca="1">IF(Tabela3[[#This Row],[STATUS]]&lt;&gt;"PREVISTO","N/A",IF(Tabela3[[#This Row],[Data_RE_CONGELADA]]="REDE OK","OK",IFERROR(IF(TODAY()-Tabela3[[#This Row],[Data_RE_CONGELADA]]&gt;=0,"ATRASADO",IF(TODAY()-Tabela3[[#This Row],[Data_RE_CONGELADA]]&gt;-5,"VENCENDO",IF(TODAY()-Tabela3[[#This Row],[Data_RE_CONGELADA]]&lt;=0,"NO PRAZO"))),"N/A")))</f>
        <v>N/A</v>
      </c>
      <c r="AL775" s="454">
        <v>45618</v>
      </c>
      <c r="AM775" s="454">
        <v>45623</v>
      </c>
      <c r="AN775" s="458" t="s">
        <v>186</v>
      </c>
      <c r="AP775" s="454" t="str">
        <f>Tabela3[[#This Row],[NOVO 
PRAZO REDE]]</f>
        <v>CANCELADO</v>
      </c>
      <c r="AQ775" s="103" t="s">
        <v>688</v>
      </c>
      <c r="AR775" s="103" t="s">
        <v>576</v>
      </c>
      <c r="AS775" s="103">
        <v>1</v>
      </c>
      <c r="AU775" s="103" t="s">
        <v>648</v>
      </c>
      <c r="AV775" s="103" t="s">
        <v>580</v>
      </c>
      <c r="AW775" s="103" t="s">
        <v>580</v>
      </c>
      <c r="AX775" s="103" t="s">
        <v>581</v>
      </c>
      <c r="AY775" s="103" t="s">
        <v>580</v>
      </c>
      <c r="AZ775" s="103" t="s">
        <v>580</v>
      </c>
      <c r="BA775" s="103" t="s">
        <v>580</v>
      </c>
      <c r="BC775" s="544">
        <v>3</v>
      </c>
      <c r="BD775" s="545" t="s">
        <v>1675</v>
      </c>
      <c r="BE775" s="103" t="e">
        <f>VLOOKUP(Tabela3[[#This Row],[ID OSP]],[1]Export!$R:$R,1,0)</f>
        <v>#N/A</v>
      </c>
    </row>
    <row r="776" spans="1:58" ht="15" hidden="1" customHeight="1">
      <c r="A776" s="103" t="s">
        <v>80</v>
      </c>
      <c r="B776" s="103" t="s">
        <v>79</v>
      </c>
      <c r="C776" s="104" t="s">
        <v>268</v>
      </c>
      <c r="D776" s="454" t="s">
        <v>42</v>
      </c>
      <c r="E776" s="454" t="s">
        <v>268</v>
      </c>
      <c r="F776" s="454" t="s">
        <v>268</v>
      </c>
      <c r="G776" s="454" t="s">
        <v>186</v>
      </c>
      <c r="H776" s="454" t="s">
        <v>186</v>
      </c>
      <c r="I776" s="103" t="s">
        <v>139</v>
      </c>
      <c r="J776" s="103" t="s">
        <v>139</v>
      </c>
      <c r="K776" s="458" t="s">
        <v>3098</v>
      </c>
      <c r="L776" s="103" t="s">
        <v>468</v>
      </c>
      <c r="M776" s="103" t="s">
        <v>473</v>
      </c>
      <c r="N776" s="103" t="s">
        <v>473</v>
      </c>
      <c r="P776" s="103" t="s">
        <v>712</v>
      </c>
      <c r="Q776" s="103" t="s">
        <v>712</v>
      </c>
      <c r="R776" s="458" t="s">
        <v>186</v>
      </c>
      <c r="S776" s="503" t="s">
        <v>186</v>
      </c>
      <c r="T776" s="103" t="s">
        <v>42</v>
      </c>
      <c r="U776" s="103" t="s">
        <v>268</v>
      </c>
      <c r="V776" s="454" t="str">
        <f>Tabela3[[#This Row],[NOVO 
PRAZO REDE]]</f>
        <v>CANCELADO</v>
      </c>
      <c r="W776" s="454" t="str">
        <f>Tabela3[[#This Row],[PRAZO
ATIVAÇÃO]]</f>
        <v>CANCELADO</v>
      </c>
      <c r="X776" s="103" t="s">
        <v>729</v>
      </c>
      <c r="Y776" s="103" t="str">
        <f>IFERROR("W"&amp;WEEKNUM(Tabela3[[#This Row],[PRAZO RE REVISADO]]),"-")</f>
        <v>-</v>
      </c>
      <c r="Z776" s="103" t="str">
        <f>IFERROR("W"&amp;WEEKNUM(Tabela3[[#This Row],[PRAZO ATIVAÇÃO]]),"-")</f>
        <v>-</v>
      </c>
      <c r="AA776" s="103">
        <v>2024</v>
      </c>
      <c r="AB776" s="103">
        <v>514131</v>
      </c>
      <c r="AC776" s="103" t="s">
        <v>572</v>
      </c>
      <c r="AD776" s="103" t="s">
        <v>1278</v>
      </c>
      <c r="AE776" s="578"/>
      <c r="AF776" s="454"/>
      <c r="AG776" s="474"/>
      <c r="AH776" s="103" t="e">
        <f>VLOOKUP(Tabela3[[#This Row],[SITE]],#REF!,8,0)</f>
        <v>#REF!</v>
      </c>
      <c r="AK776" s="103" t="str">
        <f ca="1">IF(Tabela3[[#This Row],[STATUS]]&lt;&gt;"PREVISTO","N/A",IF(Tabela3[[#This Row],[Data_RE_CONGELADA]]="REDE OK","OK",IFERROR(IF(TODAY()-Tabela3[[#This Row],[Data_RE_CONGELADA]]&gt;=0,"ATRASADO",IF(TODAY()-Tabela3[[#This Row],[Data_RE_CONGELADA]]&gt;-5,"VENCENDO",IF(TODAY()-Tabela3[[#This Row],[Data_RE_CONGELADA]]&lt;=0,"NO PRAZO"))),"N/A")))</f>
        <v>N/A</v>
      </c>
      <c r="AL776" s="454">
        <v>45619</v>
      </c>
      <c r="AM776" s="454">
        <v>45624</v>
      </c>
      <c r="AN776" s="458" t="s">
        <v>186</v>
      </c>
      <c r="AP776" s="454" t="str">
        <f>Tabela3[[#This Row],[NOVO 
PRAZO REDE]]</f>
        <v>CANCELADO</v>
      </c>
      <c r="AQ776" s="103" t="s">
        <v>688</v>
      </c>
      <c r="AR776" s="103" t="s">
        <v>576</v>
      </c>
      <c r="AS776" s="103">
        <v>1</v>
      </c>
      <c r="AU776" s="103" t="s">
        <v>648</v>
      </c>
      <c r="AV776" s="103" t="s">
        <v>580</v>
      </c>
      <c r="AW776" s="103" t="s">
        <v>580</v>
      </c>
      <c r="AX776" s="103" t="s">
        <v>581</v>
      </c>
      <c r="AY776" s="103" t="s">
        <v>580</v>
      </c>
      <c r="AZ776" s="103" t="s">
        <v>580</v>
      </c>
      <c r="BA776" s="103" t="s">
        <v>580</v>
      </c>
      <c r="BC776" s="544">
        <v>4</v>
      </c>
      <c r="BD776" s="545" t="s">
        <v>3099</v>
      </c>
      <c r="BE776" s="103" t="e">
        <f>VLOOKUP(Tabela3[[#This Row],[ID OSP]],[1]Export!$R:$R,1,0)</f>
        <v>#N/A</v>
      </c>
    </row>
    <row r="777" spans="1:58" ht="15" hidden="1" customHeight="1">
      <c r="A777" s="103" t="s">
        <v>215</v>
      </c>
      <c r="B777" s="103" t="s">
        <v>3100</v>
      </c>
      <c r="C777" s="104" t="s">
        <v>268</v>
      </c>
      <c r="D777" s="454" t="s">
        <v>42</v>
      </c>
      <c r="E777" s="454" t="s">
        <v>268</v>
      </c>
      <c r="F777" s="454" t="s">
        <v>268</v>
      </c>
      <c r="G777" s="454" t="s">
        <v>186</v>
      </c>
      <c r="H777" s="454" t="s">
        <v>186</v>
      </c>
      <c r="I777" s="463" t="s">
        <v>139</v>
      </c>
      <c r="J777" s="463" t="s">
        <v>139</v>
      </c>
      <c r="K777" s="458" t="s">
        <v>216</v>
      </c>
      <c r="L777" s="103" t="s">
        <v>466</v>
      </c>
      <c r="M777" s="103" t="s">
        <v>215</v>
      </c>
      <c r="N777" s="103" t="s">
        <v>186</v>
      </c>
      <c r="P777" s="103" t="s">
        <v>712</v>
      </c>
      <c r="Q777" s="103" t="s">
        <v>712</v>
      </c>
      <c r="R777" s="458" t="s">
        <v>3101</v>
      </c>
      <c r="S777" s="503" t="s">
        <v>186</v>
      </c>
      <c r="T777" s="103" t="s">
        <v>252</v>
      </c>
      <c r="U777" s="103" t="s">
        <v>268</v>
      </c>
      <c r="V777" s="454" t="str">
        <f>Tabela3[[#This Row],[NOVO 
PRAZO REDE]]</f>
        <v>CANCELADO</v>
      </c>
      <c r="W777" s="454" t="str">
        <f>Tabela3[[#This Row],[PRAZO
ATIVAÇÃO]]</f>
        <v>CANCELADO</v>
      </c>
      <c r="X777" s="103" t="s">
        <v>729</v>
      </c>
      <c r="Y777" s="103" t="str">
        <f>IFERROR("W"&amp;WEEKNUM(Tabela3[[#This Row],[PRAZO RE REVISADO]]),"-")</f>
        <v>-</v>
      </c>
      <c r="Z777" s="103" t="str">
        <f>IFERROR("W"&amp;WEEKNUM(Tabela3[[#This Row],[PRAZO ATIVAÇÃO]]),"-")</f>
        <v>-</v>
      </c>
      <c r="AA777" s="103">
        <v>2024</v>
      </c>
      <c r="AB777" s="103">
        <v>510422</v>
      </c>
      <c r="AC777" s="103" t="s">
        <v>572</v>
      </c>
      <c r="AD777" s="103" t="s">
        <v>1278</v>
      </c>
      <c r="AE777" s="578"/>
      <c r="AF777" s="454"/>
      <c r="AG777" s="474"/>
      <c r="AH777" s="103" t="e">
        <f>VLOOKUP(Tabela3[[#This Row],[SITE]],#REF!,8,0)</f>
        <v>#REF!</v>
      </c>
      <c r="AK777" s="103" t="str">
        <f ca="1">IF(Tabela3[[#This Row],[STATUS]]&lt;&gt;"PREVISTO","N/A",IF(Tabela3[[#This Row],[Data_RE_CONGELADA]]="REDE OK","OK",IFERROR(IF(TODAY()-Tabela3[[#This Row],[Data_RE_CONGELADA]]&gt;=0,"ATRASADO",IF(TODAY()-Tabela3[[#This Row],[Data_RE_CONGELADA]]&gt;-5,"VENCENDO",IF(TODAY()-Tabela3[[#This Row],[Data_RE_CONGELADA]]&lt;=0,"NO PRAZO"))),"N/A")))</f>
        <v>N/A</v>
      </c>
      <c r="AL777" s="454">
        <v>45624</v>
      </c>
      <c r="AM777" s="454" t="s">
        <v>137</v>
      </c>
      <c r="AN777" s="458" t="s">
        <v>186</v>
      </c>
      <c r="AP777" s="454" t="str">
        <f>Tabela3[[#This Row],[NOVO 
PRAZO REDE]]</f>
        <v>CANCELADO</v>
      </c>
      <c r="AQ777" s="103" t="s">
        <v>688</v>
      </c>
      <c r="AR777" s="103" t="s">
        <v>576</v>
      </c>
      <c r="AS777" s="103">
        <v>0</v>
      </c>
      <c r="AU777" s="103" t="s">
        <v>648</v>
      </c>
      <c r="AV777" s="103" t="s">
        <v>1578</v>
      </c>
      <c r="AX777" s="103" t="s">
        <v>581</v>
      </c>
      <c r="BC777" s="103"/>
      <c r="BE777" s="103" t="e">
        <f>VLOOKUP(Tabela3[[#This Row],[ID OSP]],[1]Export!$R:$R,1,0)</f>
        <v>#N/A</v>
      </c>
    </row>
    <row r="778" spans="1:58" ht="15" hidden="1" customHeight="1">
      <c r="A778" s="103" t="s">
        <v>3102</v>
      </c>
      <c r="B778" s="103" t="s">
        <v>3103</v>
      </c>
      <c r="C778" s="104" t="s">
        <v>137</v>
      </c>
      <c r="D778" s="456" t="s">
        <v>252</v>
      </c>
      <c r="E778" s="454" t="s">
        <v>138</v>
      </c>
      <c r="F778" s="454" t="s">
        <v>137</v>
      </c>
      <c r="G778" s="454">
        <v>45506</v>
      </c>
      <c r="H778" s="454">
        <v>45587</v>
      </c>
      <c r="I778" s="103" t="s">
        <v>139</v>
      </c>
      <c r="J778" s="103" t="s">
        <v>139</v>
      </c>
      <c r="K778" s="458" t="s">
        <v>1824</v>
      </c>
      <c r="L778" s="103" t="s">
        <v>446</v>
      </c>
      <c r="M778" s="103" t="s">
        <v>40</v>
      </c>
      <c r="N778" s="103" t="s">
        <v>1017</v>
      </c>
      <c r="O778" s="103" t="s">
        <v>663</v>
      </c>
      <c r="P778" s="103" t="s">
        <v>664</v>
      </c>
      <c r="Q778" s="103" t="s">
        <v>589</v>
      </c>
      <c r="R778" s="458" t="s">
        <v>617</v>
      </c>
      <c r="S778" s="503"/>
      <c r="T778" s="103" t="s">
        <v>42</v>
      </c>
      <c r="U778" s="103" t="s">
        <v>137</v>
      </c>
      <c r="V778" s="454" t="str">
        <f>Tabela3[[#This Row],[NOVO 
PRAZO REDE]]</f>
        <v>REDE OK</v>
      </c>
      <c r="W778" s="454" t="str">
        <f>Tabela3[[#This Row],[PRAZO
ATIVAÇÃO]]</f>
        <v>ATIVO</v>
      </c>
      <c r="X778" s="103" t="s">
        <v>500</v>
      </c>
      <c r="Y778" s="103" t="str">
        <f>IFERROR("W"&amp;WEEKNUM(Tabela3[[#This Row],[PRAZO RE REVISADO]]),"-")</f>
        <v>-</v>
      </c>
      <c r="Z778" s="103" t="str">
        <f>IFERROR("W"&amp;WEEKNUM(Tabela3[[#This Row],[PRAZO ATIVAÇÃO]]),"-")</f>
        <v>-</v>
      </c>
      <c r="AA778" s="103">
        <v>2024</v>
      </c>
      <c r="AB778" s="103">
        <v>538659</v>
      </c>
      <c r="AC778" s="103" t="s">
        <v>572</v>
      </c>
      <c r="AD778" s="103" t="s">
        <v>137</v>
      </c>
      <c r="AE778" s="578"/>
      <c r="AF778" s="103"/>
      <c r="AG778" s="474"/>
      <c r="AH778" s="103"/>
      <c r="AK778" s="103" t="str">
        <f ca="1">IF(Tabela3[[#This Row],[STATUS]]&lt;&gt;"PREVISTO","N/A",IF(Tabela3[[#This Row],[Data_RE_CONGELADA]]="REDE OK","OK",IFERROR(IF(TODAY()-Tabela3[[#This Row],[Data_RE_CONGELADA]]&gt;=0,"ATRASADO",IF(TODAY()-Tabela3[[#This Row],[Data_RE_CONGELADA]]&gt;-5,"VENCENDO",IF(TODAY()-Tabela3[[#This Row],[Data_RE_CONGELADA]]&lt;=0,"NO PRAZO"))),"N/A")))</f>
        <v>N/A</v>
      </c>
      <c r="AL778" s="454" t="s">
        <v>138</v>
      </c>
      <c r="AM778" s="454">
        <v>45572</v>
      </c>
      <c r="AN778" s="458" t="s">
        <v>186</v>
      </c>
      <c r="AO778" s="458" t="s">
        <v>739</v>
      </c>
      <c r="AP778" s="103" t="s">
        <v>575</v>
      </c>
      <c r="AQ778" s="103" t="s">
        <v>611</v>
      </c>
      <c r="AR778" s="103" t="s">
        <v>575</v>
      </c>
      <c r="AS778" s="103">
        <v>0</v>
      </c>
      <c r="AU778" s="103" t="s">
        <v>604</v>
      </c>
      <c r="BC778" s="103"/>
      <c r="BE778" s="103" t="e">
        <f>VLOOKUP(Tabela3[[#This Row],[ID OSP]],[1]Export!$R:$R,1,0)</f>
        <v>#N/A</v>
      </c>
    </row>
    <row r="779" spans="1:58" ht="15" hidden="1" customHeight="1">
      <c r="A779" s="103" t="s">
        <v>225</v>
      </c>
      <c r="B779" s="103" t="s">
        <v>3104</v>
      </c>
      <c r="C779" s="104" t="s">
        <v>268</v>
      </c>
      <c r="D779" s="454" t="s">
        <v>252</v>
      </c>
      <c r="E779" s="454" t="s">
        <v>138</v>
      </c>
      <c r="F779" s="454" t="s">
        <v>2881</v>
      </c>
      <c r="G779" s="454">
        <v>45702</v>
      </c>
      <c r="H779" s="454" t="s">
        <v>186</v>
      </c>
      <c r="I779" s="103" t="s">
        <v>139</v>
      </c>
      <c r="J779" s="103" t="s">
        <v>139</v>
      </c>
      <c r="K779" s="458" t="s">
        <v>226</v>
      </c>
      <c r="L779" s="103" t="s">
        <v>467</v>
      </c>
      <c r="M779" s="103" t="s">
        <v>215</v>
      </c>
      <c r="N779" s="103" t="s">
        <v>186</v>
      </c>
      <c r="O779" s="103" t="s">
        <v>186</v>
      </c>
      <c r="P779" s="103" t="s">
        <v>712</v>
      </c>
      <c r="Q779" s="103" t="s">
        <v>712</v>
      </c>
      <c r="R779" s="458" t="s">
        <v>3105</v>
      </c>
      <c r="S779" s="455" t="s">
        <v>3106</v>
      </c>
      <c r="T779" s="103" t="s">
        <v>42</v>
      </c>
      <c r="U779" s="103" t="s">
        <v>268</v>
      </c>
      <c r="V779" s="454" t="str">
        <f>Tabela3[[#This Row],[NOVO 
PRAZO REDE]]</f>
        <v>REDE OK</v>
      </c>
      <c r="W779" s="454" t="str">
        <f>Tabela3[[#This Row],[PRAZO
ATIVAÇÃO]]</f>
        <v>NÃO ATIVADO</v>
      </c>
      <c r="X779" s="103" t="s">
        <v>500</v>
      </c>
      <c r="Y779" s="103" t="str">
        <f>IFERROR("W"&amp;WEEKNUM(Tabela3[[#This Row],[PRAZO RE REVISADO]]),"-")</f>
        <v>-</v>
      </c>
      <c r="Z779" s="103" t="str">
        <f>IFERROR("W"&amp;WEEKNUM(Tabela3[[#This Row],[PRAZO ATIVAÇÃO]]),"-")</f>
        <v>-</v>
      </c>
      <c r="AA779" s="103">
        <v>2024</v>
      </c>
      <c r="AB779" s="103">
        <v>563502</v>
      </c>
      <c r="AC779" s="103" t="s">
        <v>572</v>
      </c>
      <c r="AD779" s="103" t="s">
        <v>1278</v>
      </c>
      <c r="AE779" s="578"/>
      <c r="AF779" s="454"/>
      <c r="AG779" s="474"/>
      <c r="AH779" s="103" t="e">
        <f>VLOOKUP(Tabela3[[#This Row],[SITE]],#REF!,8,0)</f>
        <v>#REF!</v>
      </c>
      <c r="AK779" s="103" t="str">
        <f ca="1">IF(Tabela3[[#This Row],[STATUS]]&lt;&gt;"PREVISTO","N/A",IF(Tabela3[[#This Row],[Data_RE_CONGELADA]]="REDE OK","OK",IFERROR(IF(TODAY()-Tabela3[[#This Row],[Data_RE_CONGELADA]]&gt;=0,"ATRASADO",IF(TODAY()-Tabela3[[#This Row],[Data_RE_CONGELADA]]&gt;-5,"VENCENDO",IF(TODAY()-Tabela3[[#This Row],[Data_RE_CONGELADA]]&lt;=0,"NO PRAZO"))),"N/A")))</f>
        <v>N/A</v>
      </c>
      <c r="AL779" s="454" t="s">
        <v>138</v>
      </c>
      <c r="AM779" s="454">
        <v>45614</v>
      </c>
      <c r="AN779" s="458" t="s">
        <v>186</v>
      </c>
      <c r="AP779" s="454" t="s">
        <v>575</v>
      </c>
      <c r="AQ779" s="103" t="s">
        <v>688</v>
      </c>
      <c r="AR779" s="103" t="s">
        <v>576</v>
      </c>
      <c r="AS779" s="103">
        <v>1</v>
      </c>
      <c r="AU779" s="103" t="s">
        <v>648</v>
      </c>
      <c r="AV779" s="103" t="s">
        <v>580</v>
      </c>
      <c r="AW779" s="103" t="s">
        <v>580</v>
      </c>
      <c r="AX779" s="103" t="s">
        <v>580</v>
      </c>
      <c r="AY779" s="103" t="s">
        <v>580</v>
      </c>
      <c r="AZ779" s="103" t="s">
        <v>580</v>
      </c>
      <c r="BA779" s="103" t="s">
        <v>580</v>
      </c>
      <c r="BC779" s="103"/>
      <c r="BE779" s="103" t="e">
        <f>VLOOKUP(Tabela3[[#This Row],[ID OSP]],[1]Export!$R:$R,1,0)</f>
        <v>#N/A</v>
      </c>
    </row>
    <row r="780" spans="1:58" ht="15" hidden="1" customHeight="1">
      <c r="A780" s="103" t="s">
        <v>3016</v>
      </c>
      <c r="B780" s="103" t="s">
        <v>3107</v>
      </c>
      <c r="C780" s="104" t="s">
        <v>636</v>
      </c>
      <c r="D780" s="454" t="s">
        <v>252</v>
      </c>
      <c r="E780" s="454" t="s">
        <v>138</v>
      </c>
      <c r="F780" s="103" t="s">
        <v>137</v>
      </c>
      <c r="G780" s="454">
        <v>45842</v>
      </c>
      <c r="H780" s="454">
        <v>45875</v>
      </c>
      <c r="I780" s="463" t="s">
        <v>42</v>
      </c>
      <c r="J780" s="103" t="s">
        <v>138</v>
      </c>
      <c r="K780" s="458" t="s">
        <v>3108</v>
      </c>
      <c r="L780" s="103" t="s">
        <v>638</v>
      </c>
      <c r="M780" s="103" t="s">
        <v>3015</v>
      </c>
      <c r="N780" s="103" t="s">
        <v>3016</v>
      </c>
      <c r="O780" s="103" t="s">
        <v>186</v>
      </c>
      <c r="P780" s="103" t="s">
        <v>2716</v>
      </c>
      <c r="Q780" s="103" t="s">
        <v>2716</v>
      </c>
      <c r="R780" s="573" t="s">
        <v>3109</v>
      </c>
      <c r="S780" s="455" t="s">
        <v>3110</v>
      </c>
      <c r="T780" s="103" t="s">
        <v>42</v>
      </c>
      <c r="U780" s="103" t="s">
        <v>137</v>
      </c>
      <c r="V780" s="454" t="str">
        <f>Tabela3[[#This Row],[NOVO 
PRAZO REDE]]</f>
        <v>REDE OK</v>
      </c>
      <c r="W780" s="454" t="str">
        <f>Tabela3[[#This Row],[PRAZO
ATIVAÇÃO]]</f>
        <v>ATIVO</v>
      </c>
      <c r="X780" s="103" t="s">
        <v>684</v>
      </c>
      <c r="Y780" s="103" t="str">
        <f>IFERROR("W"&amp;WEEKNUM(Tabela3[[#This Row],[PRAZO RE REVISADO]]),"-")</f>
        <v>-</v>
      </c>
      <c r="Z780" s="103" t="str">
        <f>IFERROR("W"&amp;WEEKNUM(Tabela3[[#This Row],[PRAZO ATIVAÇÃO]]),"-")</f>
        <v>-</v>
      </c>
      <c r="AA780" s="103">
        <v>2025</v>
      </c>
      <c r="AB780" s="103">
        <v>549051</v>
      </c>
      <c r="AC780" s="454" t="s">
        <v>572</v>
      </c>
      <c r="AD780" s="103" t="s">
        <v>137</v>
      </c>
      <c r="AE780" s="578"/>
      <c r="AF780" s="103"/>
      <c r="AG780" s="474"/>
      <c r="AH780" s="458" t="s">
        <v>1553</v>
      </c>
      <c r="AK780" s="103" t="str">
        <f ca="1">IF(Tabela3[[#This Row],[STATUS]]&lt;&gt;"PREVISTO","N/A",IF(Tabela3[[#This Row],[Data_RE_CONGELADA]]="REDE OK","OK",IFERROR(IF(TODAY()-Tabela3[[#This Row],[Data_RE_CONGELADA]]&gt;=0,"ATRASADO",IF(TODAY()-Tabela3[[#This Row],[Data_RE_CONGELADA]]&gt;-5,"VENCENDO",IF(TODAY()-Tabela3[[#This Row],[Data_RE_CONGELADA]]&lt;=0,"NO PRAZO"))),"N/A")))</f>
        <v>N/A</v>
      </c>
      <c r="AL780" s="454">
        <v>45779</v>
      </c>
      <c r="AM780" s="454"/>
      <c r="AN780" s="458"/>
      <c r="AO780" s="459"/>
      <c r="AP780" s="103" t="s">
        <v>575</v>
      </c>
      <c r="AQ780" s="103" t="s">
        <v>645</v>
      </c>
      <c r="AR780" s="103" t="s">
        <v>689</v>
      </c>
      <c r="AS780" s="103" t="s">
        <v>918</v>
      </c>
      <c r="AT780" s="103" t="s">
        <v>3111</v>
      </c>
      <c r="AU780" s="103" t="s">
        <v>579</v>
      </c>
      <c r="AV780" s="103" t="s">
        <v>580</v>
      </c>
      <c r="AW780" s="103" t="s">
        <v>580</v>
      </c>
      <c r="AX780" s="103" t="s">
        <v>581</v>
      </c>
      <c r="AY780" s="103" t="s">
        <v>580</v>
      </c>
      <c r="AZ780" s="103" t="s">
        <v>581</v>
      </c>
      <c r="BA780" s="103" t="s">
        <v>580</v>
      </c>
      <c r="BB780" s="103" t="s">
        <v>2721</v>
      </c>
      <c r="BC780" s="496" t="s">
        <v>3112</v>
      </c>
      <c r="BE780" s="103" t="e">
        <f>VLOOKUP(Tabela3[[#This Row],[ID OSP]],[1]Export!$R:$R,1,0)</f>
        <v>#N/A</v>
      </c>
      <c r="BF780" s="103" t="s">
        <v>2723</v>
      </c>
    </row>
    <row r="781" spans="1:58" ht="15" hidden="1" customHeight="1">
      <c r="A781" s="103" t="s">
        <v>3062</v>
      </c>
      <c r="B781" s="103" t="s">
        <v>3113</v>
      </c>
      <c r="C781" s="104" t="s">
        <v>268</v>
      </c>
      <c r="D781" s="454" t="s">
        <v>252</v>
      </c>
      <c r="E781" s="454" t="s">
        <v>138</v>
      </c>
      <c r="F781" s="454" t="s">
        <v>3080</v>
      </c>
      <c r="G781" s="454">
        <v>45645</v>
      </c>
      <c r="H781" s="454" t="s">
        <v>186</v>
      </c>
      <c r="I781" s="103" t="s">
        <v>139</v>
      </c>
      <c r="J781" s="103" t="s">
        <v>139</v>
      </c>
      <c r="K781" s="458" t="s">
        <v>3114</v>
      </c>
      <c r="L781" s="103" t="s">
        <v>467</v>
      </c>
      <c r="M781" s="103" t="s">
        <v>215</v>
      </c>
      <c r="N781" s="103" t="s">
        <v>186</v>
      </c>
      <c r="O781" s="103" t="s">
        <v>186</v>
      </c>
      <c r="P781" s="103" t="s">
        <v>712</v>
      </c>
      <c r="Q781" s="103" t="s">
        <v>712</v>
      </c>
      <c r="R781" s="458" t="s">
        <v>2406</v>
      </c>
      <c r="S781" s="455" t="s">
        <v>3115</v>
      </c>
      <c r="T781" s="103" t="s">
        <v>42</v>
      </c>
      <c r="U781" s="103" t="s">
        <v>268</v>
      </c>
      <c r="V781" s="454" t="s">
        <v>138</v>
      </c>
      <c r="W781" s="454" t="str">
        <f>Tabela3[[#This Row],[PRAZO
ATIVAÇÃO]]</f>
        <v>BLOQUEADO</v>
      </c>
      <c r="X781" s="103" t="s">
        <v>500</v>
      </c>
      <c r="Y781" s="103" t="str">
        <f>IFERROR("W"&amp;WEEKNUM(Tabela3[[#This Row],[PRAZO RE REVISADO]]),"-")</f>
        <v>-</v>
      </c>
      <c r="Z781" s="103" t="str">
        <f>IFERROR("W"&amp;WEEKNUM(Tabela3[[#This Row],[PRAZO ATIVAÇÃO]]),"-")</f>
        <v>-</v>
      </c>
      <c r="AA781" s="103">
        <v>2024</v>
      </c>
      <c r="AB781" s="103">
        <v>523425</v>
      </c>
      <c r="AC781" s="103" t="s">
        <v>572</v>
      </c>
      <c r="AD781" s="103" t="s">
        <v>1278</v>
      </c>
      <c r="AE781" s="578"/>
      <c r="AF781" s="454"/>
      <c r="AG781" s="474"/>
      <c r="AH781" s="103" t="e">
        <f>VLOOKUP(Tabela3[[#This Row],[SITE]],#REF!,8,0)</f>
        <v>#REF!</v>
      </c>
      <c r="AK781" s="103" t="str">
        <f ca="1">IF(Tabela3[[#This Row],[STATUS]]&lt;&gt;"PREVISTO","N/A",IF(Tabela3[[#This Row],[Data_RE_CONGELADA]]="REDE OK","OK",IFERROR(IF(TODAY()-Tabela3[[#This Row],[Data_RE_CONGELADA]]&gt;=0,"ATRASADO",IF(TODAY()-Tabela3[[#This Row],[Data_RE_CONGELADA]]&gt;-5,"VENCENDO",IF(TODAY()-Tabela3[[#This Row],[Data_RE_CONGELADA]]&lt;=0,"NO PRAZO"))),"N/A")))</f>
        <v>N/A</v>
      </c>
      <c r="AL781" s="454">
        <v>45608</v>
      </c>
      <c r="AM781" s="454">
        <v>45613</v>
      </c>
      <c r="AN781" s="458" t="s">
        <v>186</v>
      </c>
      <c r="AP781" s="103" t="s">
        <v>575</v>
      </c>
      <c r="AQ781" s="103" t="s">
        <v>688</v>
      </c>
      <c r="AR781" s="103" t="s">
        <v>576</v>
      </c>
      <c r="AS781" s="103">
        <v>1</v>
      </c>
      <c r="AU781" s="103" t="s">
        <v>648</v>
      </c>
      <c r="AV781" s="103" t="s">
        <v>580</v>
      </c>
      <c r="AW781" s="103" t="s">
        <v>580</v>
      </c>
      <c r="AX781" s="103" t="s">
        <v>580</v>
      </c>
      <c r="AY781" s="103" t="s">
        <v>580</v>
      </c>
      <c r="AZ781" s="103" t="s">
        <v>580</v>
      </c>
      <c r="BA781" s="103" t="s">
        <v>580</v>
      </c>
      <c r="BC781" s="103"/>
      <c r="BE781" s="103" t="e">
        <f>VLOOKUP(Tabela3[[#This Row],[ID OSP]],[1]Export!$R:$R,1,0)</f>
        <v>#N/A</v>
      </c>
    </row>
    <row r="782" spans="1:58" ht="15" hidden="1" customHeight="1">
      <c r="A782" s="103" t="s">
        <v>316</v>
      </c>
      <c r="B782" s="103" t="s">
        <v>3116</v>
      </c>
      <c r="C782" s="104" t="s">
        <v>268</v>
      </c>
      <c r="D782" s="454" t="s">
        <v>252</v>
      </c>
      <c r="E782" s="454" t="s">
        <v>138</v>
      </c>
      <c r="F782" s="454" t="s">
        <v>3080</v>
      </c>
      <c r="G782" s="454">
        <v>45649</v>
      </c>
      <c r="H782" s="454" t="s">
        <v>186</v>
      </c>
      <c r="I782" s="103" t="s">
        <v>139</v>
      </c>
      <c r="J782" s="103" t="s">
        <v>139</v>
      </c>
      <c r="K782" s="458" t="s">
        <v>3117</v>
      </c>
      <c r="L782" s="103" t="s">
        <v>467</v>
      </c>
      <c r="M782" s="103" t="s">
        <v>215</v>
      </c>
      <c r="N782" s="103" t="s">
        <v>186</v>
      </c>
      <c r="O782" s="103" t="s">
        <v>186</v>
      </c>
      <c r="P782" s="103" t="s">
        <v>712</v>
      </c>
      <c r="Q782" s="103" t="s">
        <v>712</v>
      </c>
      <c r="R782" s="458" t="s">
        <v>857</v>
      </c>
      <c r="S782" s="455" t="s">
        <v>3118</v>
      </c>
      <c r="T782" s="103" t="s">
        <v>42</v>
      </c>
      <c r="U782" s="103" t="s">
        <v>268</v>
      </c>
      <c r="V782" s="454" t="s">
        <v>138</v>
      </c>
      <c r="W782" s="454" t="str">
        <f>Tabela3[[#This Row],[PRAZO
ATIVAÇÃO]]</f>
        <v>BLOQUEADO</v>
      </c>
      <c r="X782" s="103" t="s">
        <v>500</v>
      </c>
      <c r="Y782" s="103" t="str">
        <f>IFERROR("W"&amp;WEEKNUM(Tabela3[[#This Row],[PRAZO RE REVISADO]]),"-")</f>
        <v>-</v>
      </c>
      <c r="Z782" s="103" t="str">
        <f>IFERROR("W"&amp;WEEKNUM(Tabela3[[#This Row],[PRAZO ATIVAÇÃO]]),"-")</f>
        <v>-</v>
      </c>
      <c r="AA782" s="103">
        <v>2024</v>
      </c>
      <c r="AB782" s="103">
        <v>523426</v>
      </c>
      <c r="AC782" s="103" t="s">
        <v>572</v>
      </c>
      <c r="AD782" s="103" t="s">
        <v>1278</v>
      </c>
      <c r="AE782" s="578"/>
      <c r="AF782" s="454"/>
      <c r="AG782" s="474"/>
      <c r="AH782" s="103" t="e">
        <f>VLOOKUP(Tabela3[[#This Row],[SITE]],#REF!,8,0)</f>
        <v>#REF!</v>
      </c>
      <c r="AK782" s="103" t="str">
        <f ca="1">IF(Tabela3[[#This Row],[STATUS]]&lt;&gt;"PREVISTO","N/A",IF(Tabela3[[#This Row],[Data_RE_CONGELADA]]="REDE OK","OK",IFERROR(IF(TODAY()-Tabela3[[#This Row],[Data_RE_CONGELADA]]&gt;=0,"ATRASADO",IF(TODAY()-Tabela3[[#This Row],[Data_RE_CONGELADA]]&gt;-5,"VENCENDO",IF(TODAY()-Tabela3[[#This Row],[Data_RE_CONGELADA]]&lt;=0,"NO PRAZO"))),"N/A")))</f>
        <v>N/A</v>
      </c>
      <c r="AL782" s="454">
        <v>45609</v>
      </c>
      <c r="AM782" s="454">
        <v>45614</v>
      </c>
      <c r="AN782" s="458" t="s">
        <v>186</v>
      </c>
      <c r="AP782" s="103" t="s">
        <v>575</v>
      </c>
      <c r="AQ782" s="103" t="s">
        <v>688</v>
      </c>
      <c r="AR782" s="103" t="s">
        <v>576</v>
      </c>
      <c r="AS782" s="103">
        <v>1</v>
      </c>
      <c r="AU782" s="103" t="s">
        <v>648</v>
      </c>
      <c r="AV782" s="103" t="s">
        <v>580</v>
      </c>
      <c r="AW782" s="103" t="s">
        <v>580</v>
      </c>
      <c r="AX782" s="103" t="s">
        <v>580</v>
      </c>
      <c r="AY782" s="103" t="s">
        <v>580</v>
      </c>
      <c r="AZ782" s="103" t="s">
        <v>580</v>
      </c>
      <c r="BA782" s="103" t="s">
        <v>580</v>
      </c>
      <c r="BC782" s="103"/>
      <c r="BE782" s="103" t="e">
        <f>VLOOKUP(Tabela3[[#This Row],[ID OSP]],[1]Export!$R:$R,1,0)</f>
        <v>#N/A</v>
      </c>
    </row>
    <row r="783" spans="1:58" ht="15" hidden="1" customHeight="1">
      <c r="A783" s="103" t="s">
        <v>73</v>
      </c>
      <c r="B783" s="103" t="s">
        <v>3119</v>
      </c>
      <c r="C783" s="104" t="s">
        <v>268</v>
      </c>
      <c r="D783" s="454" t="s">
        <v>42</v>
      </c>
      <c r="E783" s="454" t="s">
        <v>268</v>
      </c>
      <c r="F783" s="454" t="s">
        <v>268</v>
      </c>
      <c r="G783" s="454" t="s">
        <v>186</v>
      </c>
      <c r="H783" s="454" t="s">
        <v>186</v>
      </c>
      <c r="I783" s="103" t="s">
        <v>139</v>
      </c>
      <c r="J783" s="103" t="s">
        <v>139</v>
      </c>
      <c r="K783" s="458" t="s">
        <v>222</v>
      </c>
      <c r="L783" s="103" t="s">
        <v>467</v>
      </c>
      <c r="M783" s="103" t="s">
        <v>215</v>
      </c>
      <c r="N783" s="103" t="s">
        <v>186</v>
      </c>
      <c r="O783" s="103" t="s">
        <v>186</v>
      </c>
      <c r="P783" s="103" t="s">
        <v>712</v>
      </c>
      <c r="Q783" s="103" t="s">
        <v>712</v>
      </c>
      <c r="R783" s="458" t="s">
        <v>3120</v>
      </c>
      <c r="S783" s="503" t="s">
        <v>186</v>
      </c>
      <c r="T783" s="103" t="s">
        <v>42</v>
      </c>
      <c r="U783" s="103" t="s">
        <v>268</v>
      </c>
      <c r="V783" s="454" t="str">
        <f>Tabela3[[#This Row],[NOVO 
PRAZO REDE]]</f>
        <v>CANCELADO</v>
      </c>
      <c r="W783" s="454" t="str">
        <f>Tabela3[[#This Row],[PRAZO
ATIVAÇÃO]]</f>
        <v>CANCELADO</v>
      </c>
      <c r="X783" s="103" t="s">
        <v>729</v>
      </c>
      <c r="Y783" s="103" t="str">
        <f>IFERROR("W"&amp;WEEKNUM(Tabela3[[#This Row],[PRAZO RE REVISADO]]),"-")</f>
        <v>-</v>
      </c>
      <c r="Z783" s="103" t="str">
        <f>IFERROR("W"&amp;WEEKNUM(Tabela3[[#This Row],[PRAZO ATIVAÇÃO]]),"-")</f>
        <v>-</v>
      </c>
      <c r="AA783" s="103">
        <v>2024</v>
      </c>
      <c r="AB783" s="103">
        <v>523424</v>
      </c>
      <c r="AC783" s="103" t="s">
        <v>592</v>
      </c>
      <c r="AD783" s="103" t="s">
        <v>1278</v>
      </c>
      <c r="AE783" s="578"/>
      <c r="AF783" s="103"/>
      <c r="AG783" s="474"/>
      <c r="AH783" s="103" t="e">
        <f>VLOOKUP(Tabela3[[#This Row],[SITE]],#REF!,8,0)</f>
        <v>#REF!</v>
      </c>
      <c r="AK783" s="103" t="str">
        <f ca="1">IF(Tabela3[[#This Row],[STATUS]]&lt;&gt;"PREVISTO","N/A",IF(Tabela3[[#This Row],[Data_RE_CONGELADA]]="REDE OK","OK",IFERROR(IF(TODAY()-Tabela3[[#This Row],[Data_RE_CONGELADA]]&gt;=0,"ATRASADO",IF(TODAY()-Tabela3[[#This Row],[Data_RE_CONGELADA]]&gt;-5,"VENCENDO",IF(TODAY()-Tabela3[[#This Row],[Data_RE_CONGELADA]]&lt;=0,"NO PRAZO"))),"N/A")))</f>
        <v>N/A</v>
      </c>
      <c r="AL783" s="454">
        <v>45608</v>
      </c>
      <c r="AM783" s="454">
        <v>45613</v>
      </c>
      <c r="AN783" s="458" t="s">
        <v>186</v>
      </c>
      <c r="AP783" s="454" t="str">
        <f>Tabela3[[#This Row],[NOVO 
PRAZO REDE]]</f>
        <v>CANCELADO</v>
      </c>
      <c r="AQ783" s="103" t="s">
        <v>688</v>
      </c>
      <c r="AR783" s="103" t="s">
        <v>576</v>
      </c>
      <c r="AS783" s="103">
        <v>0</v>
      </c>
      <c r="AU783" s="103" t="s">
        <v>648</v>
      </c>
      <c r="AV783" s="103" t="s">
        <v>3121</v>
      </c>
      <c r="BC783" s="103"/>
      <c r="BE783" s="103" t="e">
        <f>VLOOKUP(Tabela3[[#This Row],[ID OSP]],[1]Export!$R:$R,1,0)</f>
        <v>#N/A</v>
      </c>
    </row>
    <row r="784" spans="1:58" ht="15" hidden="1" customHeight="1">
      <c r="A784" s="103" t="s">
        <v>3036</v>
      </c>
      <c r="B784" s="103" t="s">
        <v>3122</v>
      </c>
      <c r="C784" s="104" t="s">
        <v>268</v>
      </c>
      <c r="D784" s="454" t="s">
        <v>252</v>
      </c>
      <c r="E784" s="454" t="s">
        <v>138</v>
      </c>
      <c r="F784" s="454" t="s">
        <v>3080</v>
      </c>
      <c r="G784" s="454">
        <v>45663</v>
      </c>
      <c r="H784" s="454" t="s">
        <v>186</v>
      </c>
      <c r="I784" s="103" t="s">
        <v>139</v>
      </c>
      <c r="J784" s="103" t="s">
        <v>139</v>
      </c>
      <c r="K784" s="458" t="s">
        <v>3038</v>
      </c>
      <c r="L784" s="103" t="s">
        <v>468</v>
      </c>
      <c r="M784" s="103" t="s">
        <v>215</v>
      </c>
      <c r="N784" s="103" t="s">
        <v>225</v>
      </c>
      <c r="P784" s="103" t="s">
        <v>712</v>
      </c>
      <c r="Q784" s="103" t="s">
        <v>712</v>
      </c>
      <c r="R784" s="458" t="s">
        <v>3123</v>
      </c>
      <c r="S784" s="455" t="s">
        <v>3124</v>
      </c>
      <c r="T784" s="103" t="s">
        <v>42</v>
      </c>
      <c r="U784" s="103" t="s">
        <v>268</v>
      </c>
      <c r="V784" s="454" t="s">
        <v>138</v>
      </c>
      <c r="W784" s="454" t="str">
        <f>Tabela3[[#This Row],[PRAZO
ATIVAÇÃO]]</f>
        <v>BLOQUEADO</v>
      </c>
      <c r="X784" s="103" t="s">
        <v>500</v>
      </c>
      <c r="Y784" s="103" t="str">
        <f>IFERROR("W"&amp;WEEKNUM(Tabela3[[#This Row],[PRAZO RE REVISADO]]),"-")</f>
        <v>-</v>
      </c>
      <c r="Z784" s="103" t="str">
        <f>IFERROR("W"&amp;WEEKNUM(Tabela3[[#This Row],[PRAZO ATIVAÇÃO]]),"-")</f>
        <v>-</v>
      </c>
      <c r="AA784" s="103">
        <v>2024</v>
      </c>
      <c r="AB784" s="103">
        <v>523461</v>
      </c>
      <c r="AC784" s="103" t="s">
        <v>592</v>
      </c>
      <c r="AD784" s="103" t="s">
        <v>1278</v>
      </c>
      <c r="AE784" s="578"/>
      <c r="AF784" s="103"/>
      <c r="AG784" s="474"/>
      <c r="AH784" s="103" t="e">
        <f>VLOOKUP(Tabela3[[#This Row],[SITE]],#REF!,8,0)</f>
        <v>#REF!</v>
      </c>
      <c r="AK784" s="103" t="str">
        <f ca="1">IF(Tabela3[[#This Row],[STATUS]]&lt;&gt;"PREVISTO","N/A",IF(Tabela3[[#This Row],[Data_RE_CONGELADA]]="REDE OK","OK",IFERROR(IF(TODAY()-Tabela3[[#This Row],[Data_RE_CONGELADA]]&gt;=0,"ATRASADO",IF(TODAY()-Tabela3[[#This Row],[Data_RE_CONGELADA]]&gt;-5,"VENCENDO",IF(TODAY()-Tabela3[[#This Row],[Data_RE_CONGELADA]]&lt;=0,"NO PRAZO"))),"N/A")))</f>
        <v>N/A</v>
      </c>
      <c r="AL784" s="454" t="s">
        <v>138</v>
      </c>
      <c r="AM784" s="454">
        <v>45631</v>
      </c>
      <c r="AN784" s="458" t="s">
        <v>186</v>
      </c>
      <c r="AP784" s="454" t="s">
        <v>575</v>
      </c>
      <c r="AQ784" s="103" t="s">
        <v>688</v>
      </c>
      <c r="AR784" s="103" t="s">
        <v>576</v>
      </c>
      <c r="AS784" s="103">
        <v>0</v>
      </c>
      <c r="AU784" s="103" t="s">
        <v>648</v>
      </c>
      <c r="AV784" s="103" t="s">
        <v>580</v>
      </c>
      <c r="AW784" s="103" t="s">
        <v>580</v>
      </c>
      <c r="AX784" s="103" t="s">
        <v>580</v>
      </c>
      <c r="AY784" s="103" t="s">
        <v>580</v>
      </c>
      <c r="AZ784" s="103" t="s">
        <v>580</v>
      </c>
      <c r="BA784" s="103" t="s">
        <v>580</v>
      </c>
      <c r="BC784" s="103"/>
      <c r="BE784" s="103" t="e">
        <f>VLOOKUP(Tabela3[[#This Row],[ID OSP]],[1]Export!$R:$R,1,0)</f>
        <v>#N/A</v>
      </c>
    </row>
    <row r="785" spans="1:57" ht="15" hidden="1" customHeight="1">
      <c r="A785" s="103" t="s">
        <v>269</v>
      </c>
      <c r="B785" s="103" t="s">
        <v>3125</v>
      </c>
      <c r="C785" s="104" t="s">
        <v>268</v>
      </c>
      <c r="D785" s="454" t="s">
        <v>252</v>
      </c>
      <c r="E785" s="454" t="s">
        <v>138</v>
      </c>
      <c r="F785" s="454" t="s">
        <v>2881</v>
      </c>
      <c r="G785" s="454">
        <v>45645</v>
      </c>
      <c r="H785" s="454" t="s">
        <v>186</v>
      </c>
      <c r="I785" s="103" t="s">
        <v>139</v>
      </c>
      <c r="J785" s="103" t="s">
        <v>139</v>
      </c>
      <c r="K785" s="458" t="s">
        <v>270</v>
      </c>
      <c r="L785" s="103" t="s">
        <v>468</v>
      </c>
      <c r="M785" s="103" t="s">
        <v>215</v>
      </c>
      <c r="N785" s="103" t="s">
        <v>215</v>
      </c>
      <c r="P785" s="103" t="s">
        <v>712</v>
      </c>
      <c r="Q785" s="103" t="s">
        <v>712</v>
      </c>
      <c r="R785" s="458" t="s">
        <v>3126</v>
      </c>
      <c r="S785" s="455" t="s">
        <v>3127</v>
      </c>
      <c r="T785" s="103" t="s">
        <v>42</v>
      </c>
      <c r="U785" s="103" t="s">
        <v>268</v>
      </c>
      <c r="V785" s="454" t="s">
        <v>138</v>
      </c>
      <c r="W785" s="454" t="str">
        <f>Tabela3[[#This Row],[PRAZO
ATIVAÇÃO]]</f>
        <v>NÃO ATIVADO</v>
      </c>
      <c r="X785" s="103" t="s">
        <v>500</v>
      </c>
      <c r="Y785" s="103" t="str">
        <f>IFERROR("W"&amp;WEEKNUM(Tabela3[[#This Row],[PRAZO RE REVISADO]]),"-")</f>
        <v>-</v>
      </c>
      <c r="Z785" s="103" t="str">
        <f>IFERROR("W"&amp;WEEKNUM(Tabela3[[#This Row],[PRAZO ATIVAÇÃO]]),"-")</f>
        <v>-</v>
      </c>
      <c r="AA785" s="103">
        <v>2024</v>
      </c>
      <c r="AB785" s="103">
        <v>523444</v>
      </c>
      <c r="AC785" s="103" t="s">
        <v>572</v>
      </c>
      <c r="AD785" s="103" t="s">
        <v>1278</v>
      </c>
      <c r="AE785" s="578"/>
      <c r="AF785" s="103"/>
      <c r="AG785" s="474"/>
      <c r="AH785" s="103" t="e">
        <f>VLOOKUP(Tabela3[[#This Row],[SITE]],#REF!,8,0)</f>
        <v>#REF!</v>
      </c>
      <c r="AK785" s="103" t="str">
        <f ca="1">IF(Tabela3[[#This Row],[STATUS]]&lt;&gt;"PREVISTO","N/A",IF(Tabela3[[#This Row],[Data_RE_CONGELADA]]="REDE OK","OK",IFERROR(IF(TODAY()-Tabela3[[#This Row],[Data_RE_CONGELADA]]&gt;=0,"ATRASADO",IF(TODAY()-Tabela3[[#This Row],[Data_RE_CONGELADA]]&gt;-5,"VENCENDO",IF(TODAY()-Tabela3[[#This Row],[Data_RE_CONGELADA]]&lt;=0,"NO PRAZO"))),"N/A")))</f>
        <v>N/A</v>
      </c>
      <c r="AL785" s="454">
        <v>45622</v>
      </c>
      <c r="AM785" s="454">
        <v>45627</v>
      </c>
      <c r="AN785" s="458" t="s">
        <v>186</v>
      </c>
      <c r="AP785" s="103" t="s">
        <v>575</v>
      </c>
      <c r="AQ785" s="103" t="s">
        <v>688</v>
      </c>
      <c r="AR785" s="103" t="s">
        <v>576</v>
      </c>
      <c r="AS785" s="103">
        <v>0</v>
      </c>
      <c r="AU785" s="103" t="s">
        <v>648</v>
      </c>
      <c r="AV785" s="103" t="s">
        <v>691</v>
      </c>
      <c r="BC785" s="103"/>
      <c r="BE785" s="103" t="e">
        <f>VLOOKUP(Tabela3[[#This Row],[ID OSP]],[1]Export!$R:$R,1,0)</f>
        <v>#N/A</v>
      </c>
    </row>
    <row r="786" spans="1:57" ht="15" hidden="1" customHeight="1">
      <c r="A786" s="103" t="s">
        <v>2813</v>
      </c>
      <c r="B786" s="103" t="s">
        <v>3128</v>
      </c>
      <c r="C786" s="104" t="s">
        <v>268</v>
      </c>
      <c r="D786" s="454" t="s">
        <v>566</v>
      </c>
      <c r="E786" s="454" t="s">
        <v>138</v>
      </c>
      <c r="F786" s="454" t="s">
        <v>3080</v>
      </c>
      <c r="G786" s="454">
        <v>45706</v>
      </c>
      <c r="H786" s="454" t="s">
        <v>186</v>
      </c>
      <c r="I786" s="103" t="s">
        <v>139</v>
      </c>
      <c r="J786" s="103" t="s">
        <v>139</v>
      </c>
      <c r="K786" s="458" t="s">
        <v>3129</v>
      </c>
      <c r="L786" s="103" t="s">
        <v>468</v>
      </c>
      <c r="M786" s="103" t="s">
        <v>215</v>
      </c>
      <c r="N786" s="103" t="s">
        <v>316</v>
      </c>
      <c r="P786" s="103" t="s">
        <v>712</v>
      </c>
      <c r="Q786" s="103" t="s">
        <v>712</v>
      </c>
      <c r="S786" s="455" t="s">
        <v>3130</v>
      </c>
      <c r="T786" s="103" t="s">
        <v>42</v>
      </c>
      <c r="U786" s="103" t="s">
        <v>268</v>
      </c>
      <c r="V786" s="454" t="str">
        <f>Tabela3[[#This Row],[NOVO 
PRAZO REDE]]</f>
        <v>REDE OK</v>
      </c>
      <c r="W786" s="454" t="str">
        <f>Tabela3[[#This Row],[PRAZO
ATIVAÇÃO]]</f>
        <v>BLOQUEADO</v>
      </c>
      <c r="X786" s="103" t="s">
        <v>500</v>
      </c>
      <c r="Y786" s="103" t="str">
        <f>IFERROR("W"&amp;WEEKNUM(Tabela3[[#This Row],[PRAZO RE REVISADO]]),"-")</f>
        <v>-</v>
      </c>
      <c r="Z786" s="103" t="str">
        <f>IFERROR("W"&amp;WEEKNUM(Tabela3[[#This Row],[PRAZO ATIVAÇÃO]]),"-")</f>
        <v>-</v>
      </c>
      <c r="AA786" s="103">
        <v>2024</v>
      </c>
      <c r="AB786" s="103">
        <v>525528</v>
      </c>
      <c r="AC786" s="103" t="s">
        <v>572</v>
      </c>
      <c r="AD786" s="103" t="s">
        <v>1278</v>
      </c>
      <c r="AE786" s="578"/>
      <c r="AF786" s="467"/>
      <c r="AG786" s="474"/>
      <c r="AH786" s="103" t="e">
        <f>VLOOKUP(Tabela3[[#This Row],[SITE]],#REF!,8,0)</f>
        <v>#REF!</v>
      </c>
      <c r="AK786" s="103" t="str">
        <f ca="1">IF(Tabela3[[#This Row],[STATUS]]&lt;&gt;"PREVISTO","N/A",IF(Tabela3[[#This Row],[Data_RE_CONGELADA]]="REDE OK","OK",IFERROR(IF(TODAY()-Tabela3[[#This Row],[Data_RE_CONGELADA]]&gt;=0,"ATRASADO",IF(TODAY()-Tabela3[[#This Row],[Data_RE_CONGELADA]]&gt;-5,"VENCENDO",IF(TODAY()-Tabela3[[#This Row],[Data_RE_CONGELADA]]&lt;=0,"NO PRAZO"))),"N/A")))</f>
        <v>N/A</v>
      </c>
      <c r="AL786" s="454" t="s">
        <v>138</v>
      </c>
      <c r="AM786" s="454">
        <v>45627</v>
      </c>
      <c r="AN786" s="458" t="s">
        <v>186</v>
      </c>
      <c r="AP786" s="454" t="s">
        <v>575</v>
      </c>
      <c r="AQ786" s="103" t="s">
        <v>688</v>
      </c>
      <c r="AR786" s="103" t="s">
        <v>576</v>
      </c>
      <c r="AS786" s="103">
        <v>0</v>
      </c>
      <c r="AT786" s="454"/>
      <c r="AU786" s="103" t="s">
        <v>648</v>
      </c>
      <c r="AV786" s="103" t="s">
        <v>580</v>
      </c>
      <c r="AW786" s="103" t="s">
        <v>580</v>
      </c>
      <c r="AX786" s="103" t="s">
        <v>580</v>
      </c>
      <c r="AY786" s="103" t="s">
        <v>580</v>
      </c>
      <c r="AZ786" s="103" t="s">
        <v>580</v>
      </c>
      <c r="BA786" s="103" t="s">
        <v>580</v>
      </c>
      <c r="BC786" s="103"/>
      <c r="BE786" s="103" t="e">
        <f>VLOOKUP(Tabela3[[#This Row],[ID OSP]],[1]Export!$R:$R,1,0)</f>
        <v>#N/A</v>
      </c>
    </row>
    <row r="787" spans="1:57" ht="15" hidden="1" customHeight="1">
      <c r="A787" s="103" t="s">
        <v>264</v>
      </c>
      <c r="B787" s="103" t="s">
        <v>3131</v>
      </c>
      <c r="C787" s="104" t="s">
        <v>268</v>
      </c>
      <c r="D787" s="454" t="s">
        <v>42</v>
      </c>
      <c r="E787" s="454" t="s">
        <v>268</v>
      </c>
      <c r="F787" s="454" t="s">
        <v>268</v>
      </c>
      <c r="G787" s="454" t="s">
        <v>186</v>
      </c>
      <c r="H787" s="454" t="s">
        <v>186</v>
      </c>
      <c r="I787" s="103" t="s">
        <v>139</v>
      </c>
      <c r="J787" s="103" t="s">
        <v>139</v>
      </c>
      <c r="K787" s="458" t="s">
        <v>3132</v>
      </c>
      <c r="L787" s="103" t="s">
        <v>468</v>
      </c>
      <c r="M787" s="103" t="s">
        <v>215</v>
      </c>
      <c r="N787" s="103" t="s">
        <v>215</v>
      </c>
      <c r="P787" s="103" t="s">
        <v>712</v>
      </c>
      <c r="Q787" s="103" t="s">
        <v>712</v>
      </c>
      <c r="S787" s="503"/>
      <c r="T787" s="103" t="s">
        <v>42</v>
      </c>
      <c r="U787" s="103" t="s">
        <v>268</v>
      </c>
      <c r="V787" s="454" t="str">
        <f>Tabela3[[#This Row],[NOVO 
PRAZO REDE]]</f>
        <v>CANCELADO</v>
      </c>
      <c r="W787" s="454" t="str">
        <f>Tabela3[[#This Row],[PRAZO
ATIVAÇÃO]]</f>
        <v>CANCELADO</v>
      </c>
      <c r="X787" s="103" t="s">
        <v>500</v>
      </c>
      <c r="Y787" s="103" t="str">
        <f>IFERROR("W"&amp;WEEKNUM(Tabela3[[#This Row],[PRAZO RE REVISADO]]),"-")</f>
        <v>-</v>
      </c>
      <c r="Z787" s="103" t="str">
        <f>IFERROR("W"&amp;WEEKNUM(Tabela3[[#This Row],[PRAZO ATIVAÇÃO]]),"-")</f>
        <v>-</v>
      </c>
      <c r="AA787" s="103">
        <v>2024</v>
      </c>
      <c r="AB787" s="103">
        <v>525530</v>
      </c>
      <c r="AC787" s="103" t="s">
        <v>572</v>
      </c>
      <c r="AD787" s="103" t="s">
        <v>1278</v>
      </c>
      <c r="AE787" s="578"/>
      <c r="AF787" s="103"/>
      <c r="AG787" s="474"/>
      <c r="AH787" s="103" t="e">
        <f>VLOOKUP(Tabela3[[#This Row],[SITE]],#REF!,8,0)</f>
        <v>#REF!</v>
      </c>
      <c r="AK787" s="103" t="str">
        <f ca="1">IF(Tabela3[[#This Row],[STATUS]]&lt;&gt;"PREVISTO","N/A",IF(Tabela3[[#This Row],[Data_RE_CONGELADA]]="REDE OK","OK",IFERROR(IF(TODAY()-Tabela3[[#This Row],[Data_RE_CONGELADA]]&gt;=0,"ATRASADO",IF(TODAY()-Tabela3[[#This Row],[Data_RE_CONGELADA]]&gt;-5,"VENCENDO",IF(TODAY()-Tabela3[[#This Row],[Data_RE_CONGELADA]]&lt;=0,"NO PRAZO"))),"N/A")))</f>
        <v>N/A</v>
      </c>
      <c r="AL787" s="454" t="s">
        <v>268</v>
      </c>
      <c r="AM787" s="454">
        <v>45627</v>
      </c>
      <c r="AN787" s="458" t="s">
        <v>186</v>
      </c>
      <c r="AP787" s="454" t="str">
        <f>Tabela3[[#This Row],[NOVO 
PRAZO REDE]]</f>
        <v>CANCELADO</v>
      </c>
      <c r="AQ787" s="103" t="s">
        <v>688</v>
      </c>
      <c r="AR787" s="103" t="s">
        <v>576</v>
      </c>
      <c r="AS787" s="103">
        <v>1</v>
      </c>
      <c r="AU787" s="103" t="s">
        <v>648</v>
      </c>
      <c r="AV787" s="103" t="s">
        <v>691</v>
      </c>
      <c r="BC787" s="103"/>
      <c r="BE787" s="103" t="e">
        <f>VLOOKUP(Tabela3[[#This Row],[ID OSP]],[1]Export!$R:$R,1,0)</f>
        <v>#N/A</v>
      </c>
    </row>
    <row r="788" spans="1:57" ht="15" hidden="1" customHeight="1">
      <c r="A788" s="103" t="s">
        <v>3133</v>
      </c>
      <c r="B788" s="103" t="s">
        <v>3134</v>
      </c>
      <c r="C788" s="104" t="s">
        <v>268</v>
      </c>
      <c r="D788" s="454" t="s">
        <v>42</v>
      </c>
      <c r="E788" s="454" t="s">
        <v>268</v>
      </c>
      <c r="F788" s="454" t="s">
        <v>268</v>
      </c>
      <c r="G788" s="454" t="s">
        <v>186</v>
      </c>
      <c r="H788" s="454" t="s">
        <v>186</v>
      </c>
      <c r="I788" s="103" t="s">
        <v>139</v>
      </c>
      <c r="J788" s="103" t="s">
        <v>139</v>
      </c>
      <c r="K788" s="458" t="s">
        <v>3135</v>
      </c>
      <c r="L788" s="103" t="s">
        <v>468</v>
      </c>
      <c r="M788" s="103" t="s">
        <v>215</v>
      </c>
      <c r="N788" s="103" t="s">
        <v>73</v>
      </c>
      <c r="P788" s="103" t="s">
        <v>712</v>
      </c>
      <c r="Q788" s="103" t="s">
        <v>712</v>
      </c>
      <c r="R788" s="458" t="s">
        <v>186</v>
      </c>
      <c r="S788" s="503" t="s">
        <v>186</v>
      </c>
      <c r="T788" s="103" t="s">
        <v>42</v>
      </c>
      <c r="U788" s="103" t="s">
        <v>268</v>
      </c>
      <c r="V788" s="454" t="str">
        <f>Tabela3[[#This Row],[NOVO 
PRAZO REDE]]</f>
        <v>CANCELADO</v>
      </c>
      <c r="W788" s="454" t="str">
        <f>Tabela3[[#This Row],[PRAZO
ATIVAÇÃO]]</f>
        <v>CANCELADO</v>
      </c>
      <c r="X788" s="103" t="s">
        <v>500</v>
      </c>
      <c r="Y788" s="103" t="str">
        <f>IFERROR("W"&amp;WEEKNUM(Tabela3[[#This Row],[PRAZO RE REVISADO]]),"-")</f>
        <v>-</v>
      </c>
      <c r="Z788" s="103" t="str">
        <f>IFERROR("W"&amp;WEEKNUM(Tabela3[[#This Row],[PRAZO ATIVAÇÃO]]),"-")</f>
        <v>-</v>
      </c>
      <c r="AA788" s="103">
        <v>2024</v>
      </c>
      <c r="AB788" s="103">
        <v>523441</v>
      </c>
      <c r="AC788" s="103" t="s">
        <v>592</v>
      </c>
      <c r="AD788" s="103" t="s">
        <v>1278</v>
      </c>
      <c r="AE788" s="578"/>
      <c r="AF788" s="103"/>
      <c r="AG788" s="474"/>
      <c r="AH788" s="103" t="e">
        <f>VLOOKUP(Tabela3[[#This Row],[SITE]],#REF!,8,0)</f>
        <v>#REF!</v>
      </c>
      <c r="AK788" s="103" t="str">
        <f ca="1">IF(Tabela3[[#This Row],[STATUS]]&lt;&gt;"PREVISTO","N/A",IF(Tabela3[[#This Row],[Data_RE_CONGELADA]]="REDE OK","OK",IFERROR(IF(TODAY()-Tabela3[[#This Row],[Data_RE_CONGELADA]]&gt;=0,"ATRASADO",IF(TODAY()-Tabela3[[#This Row],[Data_RE_CONGELADA]]&gt;-5,"VENCENDO",IF(TODAY()-Tabela3[[#This Row],[Data_RE_CONGELADA]]&lt;=0,"NO PRAZO"))),"N/A")))</f>
        <v>N/A</v>
      </c>
      <c r="AL788" s="454">
        <v>45621</v>
      </c>
      <c r="AM788" s="454">
        <v>45626</v>
      </c>
      <c r="AN788" s="458" t="s">
        <v>186</v>
      </c>
      <c r="AO788" s="458" t="s">
        <v>3136</v>
      </c>
      <c r="AP788" s="103" t="s">
        <v>643</v>
      </c>
      <c r="AQ788" s="103" t="s">
        <v>802</v>
      </c>
      <c r="AR788" s="103" t="s">
        <v>576</v>
      </c>
      <c r="AS788" s="103">
        <v>0</v>
      </c>
      <c r="AU788" s="103" t="s">
        <v>648</v>
      </c>
      <c r="AV788" s="103" t="s">
        <v>580</v>
      </c>
      <c r="AW788" s="103" t="s">
        <v>580</v>
      </c>
      <c r="AX788" s="103" t="s">
        <v>580</v>
      </c>
      <c r="AY788" s="103" t="s">
        <v>580</v>
      </c>
      <c r="AZ788" s="103" t="s">
        <v>580</v>
      </c>
      <c r="BA788" s="103" t="s">
        <v>580</v>
      </c>
      <c r="BC788" s="103"/>
      <c r="BE788" s="103" t="e">
        <f>VLOOKUP(Tabela3[[#This Row],[ID OSP]],[1]Export!$R:$R,1,0)</f>
        <v>#N/A</v>
      </c>
    </row>
    <row r="789" spans="1:57" ht="15" hidden="1" customHeight="1">
      <c r="A789" s="103" t="s">
        <v>320</v>
      </c>
      <c r="B789" s="103" t="s">
        <v>3137</v>
      </c>
      <c r="C789" s="104" t="s">
        <v>268</v>
      </c>
      <c r="D789" s="454" t="s">
        <v>42</v>
      </c>
      <c r="E789" s="454" t="s">
        <v>268</v>
      </c>
      <c r="F789" s="454" t="s">
        <v>268</v>
      </c>
      <c r="G789" s="454" t="s">
        <v>186</v>
      </c>
      <c r="H789" s="454" t="s">
        <v>186</v>
      </c>
      <c r="I789" s="103" t="s">
        <v>139</v>
      </c>
      <c r="J789" s="103" t="s">
        <v>139</v>
      </c>
      <c r="K789" s="458" t="s">
        <v>321</v>
      </c>
      <c r="L789" s="103" t="s">
        <v>468</v>
      </c>
      <c r="M789" s="103" t="s">
        <v>215</v>
      </c>
      <c r="N789" s="103" t="s">
        <v>229</v>
      </c>
      <c r="P789" s="103" t="s">
        <v>712</v>
      </c>
      <c r="Q789" s="103" t="s">
        <v>712</v>
      </c>
      <c r="R789" s="458" t="s">
        <v>186</v>
      </c>
      <c r="S789" s="503" t="s">
        <v>186</v>
      </c>
      <c r="T789" s="103" t="s">
        <v>42</v>
      </c>
      <c r="U789" s="103" t="s">
        <v>268</v>
      </c>
      <c r="V789" s="454" t="str">
        <f>Tabela3[[#This Row],[NOVO 
PRAZO REDE]]</f>
        <v>CANCELADO</v>
      </c>
      <c r="W789" s="454" t="str">
        <f>Tabela3[[#This Row],[PRAZO
ATIVAÇÃO]]</f>
        <v>CANCELADO</v>
      </c>
      <c r="X789" s="103" t="s">
        <v>500</v>
      </c>
      <c r="Y789" s="103" t="str">
        <f>IFERROR("W"&amp;WEEKNUM(Tabela3[[#This Row],[PRAZO RE REVISADO]]),"-")</f>
        <v>-</v>
      </c>
      <c r="Z789" s="103" t="str">
        <f>IFERROR("W"&amp;WEEKNUM(Tabela3[[#This Row],[PRAZO ATIVAÇÃO]]),"-")</f>
        <v>-</v>
      </c>
      <c r="AA789" s="103">
        <v>2024</v>
      </c>
      <c r="AB789" s="103">
        <v>523453</v>
      </c>
      <c r="AC789" s="103" t="s">
        <v>592</v>
      </c>
      <c r="AD789" s="103" t="s">
        <v>1278</v>
      </c>
      <c r="AE789" s="578"/>
      <c r="AF789" s="103"/>
      <c r="AG789" s="474"/>
      <c r="AH789" s="103" t="e">
        <f>VLOOKUP(Tabela3[[#This Row],[SITE]],#REF!,8,0)</f>
        <v>#REF!</v>
      </c>
      <c r="AK789" s="103" t="str">
        <f ca="1">IF(Tabela3[[#This Row],[STATUS]]&lt;&gt;"PREVISTO","N/A",IF(Tabela3[[#This Row],[Data_RE_CONGELADA]]="REDE OK","OK",IFERROR(IF(TODAY()-Tabela3[[#This Row],[Data_RE_CONGELADA]]&gt;=0,"ATRASADO",IF(TODAY()-Tabela3[[#This Row],[Data_RE_CONGELADA]]&gt;-5,"VENCENDO",IF(TODAY()-Tabela3[[#This Row],[Data_RE_CONGELADA]]&lt;=0,"NO PRAZO"))),"N/A")))</f>
        <v>N/A</v>
      </c>
      <c r="AL789" s="454">
        <v>45623</v>
      </c>
      <c r="AM789" s="454">
        <v>45628</v>
      </c>
      <c r="AN789" s="458" t="s">
        <v>186</v>
      </c>
      <c r="AO789" s="458" t="s">
        <v>3138</v>
      </c>
      <c r="AP789" s="103" t="s">
        <v>643</v>
      </c>
      <c r="AQ789" s="103" t="s">
        <v>802</v>
      </c>
      <c r="AR789" s="103" t="s">
        <v>576</v>
      </c>
      <c r="AS789" s="103">
        <v>0</v>
      </c>
      <c r="AU789" s="103" t="s">
        <v>648</v>
      </c>
      <c r="AV789" s="103" t="s">
        <v>580</v>
      </c>
      <c r="AW789" s="103" t="s">
        <v>580</v>
      </c>
      <c r="AX789" s="103" t="s">
        <v>580</v>
      </c>
      <c r="AY789" s="103" t="s">
        <v>580</v>
      </c>
      <c r="AZ789" s="103" t="s">
        <v>580</v>
      </c>
      <c r="BA789" s="103" t="s">
        <v>580</v>
      </c>
      <c r="BC789" s="103"/>
      <c r="BE789" s="103" t="e">
        <f>VLOOKUP(Tabela3[[#This Row],[ID OSP]],[1]Export!$R:$R,1,0)</f>
        <v>#N/A</v>
      </c>
    </row>
    <row r="790" spans="1:57" ht="15" hidden="1" customHeight="1">
      <c r="A790" s="103" t="s">
        <v>3139</v>
      </c>
      <c r="B790" s="103" t="s">
        <v>3140</v>
      </c>
      <c r="C790" s="104" t="s">
        <v>268</v>
      </c>
      <c r="D790" s="103" t="s">
        <v>252</v>
      </c>
      <c r="E790" s="454" t="s">
        <v>138</v>
      </c>
      <c r="F790" s="454" t="s">
        <v>3080</v>
      </c>
      <c r="G790" s="454">
        <v>45708</v>
      </c>
      <c r="H790" s="454" t="s">
        <v>186</v>
      </c>
      <c r="I790" s="103" t="s">
        <v>139</v>
      </c>
      <c r="J790" s="103" t="s">
        <v>139</v>
      </c>
      <c r="K790" s="458" t="s">
        <v>3141</v>
      </c>
      <c r="L790" s="103" t="s">
        <v>468</v>
      </c>
      <c r="M790" s="103" t="s">
        <v>215</v>
      </c>
      <c r="N790" s="103" t="s">
        <v>225</v>
      </c>
      <c r="P790" s="103" t="s">
        <v>712</v>
      </c>
      <c r="Q790" s="103" t="s">
        <v>712</v>
      </c>
      <c r="R790" s="458" t="s">
        <v>3142</v>
      </c>
      <c r="S790" s="455" t="s">
        <v>3143</v>
      </c>
      <c r="T790" s="103" t="s">
        <v>42</v>
      </c>
      <c r="U790" s="103" t="s">
        <v>268</v>
      </c>
      <c r="V790" s="454" t="str">
        <f>Tabela3[[#This Row],[NOVO 
PRAZO REDE]]</f>
        <v>REDE OK</v>
      </c>
      <c r="W790" s="454" t="str">
        <f>Tabela3[[#This Row],[PRAZO
ATIVAÇÃO]]</f>
        <v>BLOQUEADO</v>
      </c>
      <c r="X790" s="103" t="s">
        <v>500</v>
      </c>
      <c r="Y790" s="103" t="str">
        <f>IFERROR("W"&amp;WEEKNUM(Tabela3[[#This Row],[PRAZO RE REVISADO]]),"-")</f>
        <v>-</v>
      </c>
      <c r="Z790" s="103" t="str">
        <f>IFERROR("W"&amp;WEEKNUM(Tabela3[[#This Row],[PRAZO ATIVAÇÃO]]),"-")</f>
        <v>-</v>
      </c>
      <c r="AA790" s="103">
        <v>2024</v>
      </c>
      <c r="AB790" s="103">
        <v>523460</v>
      </c>
      <c r="AC790" s="103" t="s">
        <v>592</v>
      </c>
      <c r="AD790" s="103" t="s">
        <v>1278</v>
      </c>
      <c r="AE790" s="578"/>
      <c r="AF790" s="103"/>
      <c r="AG790" s="474"/>
      <c r="AH790" s="103" t="e">
        <f>VLOOKUP(Tabela3[[#This Row],[SITE]],#REF!,8,0)</f>
        <v>#REF!</v>
      </c>
      <c r="AK790" s="103" t="str">
        <f ca="1">IF(Tabela3[[#This Row],[STATUS]]&lt;&gt;"PREVISTO","N/A",IF(Tabela3[[#This Row],[Data_RE_CONGELADA]]="REDE OK","OK",IFERROR(IF(TODAY()-Tabela3[[#This Row],[Data_RE_CONGELADA]]&gt;=0,"ATRASADO",IF(TODAY()-Tabela3[[#This Row],[Data_RE_CONGELADA]]&gt;-5,"VENCENDO",IF(TODAY()-Tabela3[[#This Row],[Data_RE_CONGELADA]]&lt;=0,"NO PRAZO"))),"N/A")))</f>
        <v>N/A</v>
      </c>
      <c r="AL790" s="454">
        <v>45625</v>
      </c>
      <c r="AM790" s="454">
        <v>45630</v>
      </c>
      <c r="AN790" s="458" t="s">
        <v>186</v>
      </c>
      <c r="AP790" s="104" t="s">
        <v>575</v>
      </c>
      <c r="AQ790" s="103" t="s">
        <v>802</v>
      </c>
      <c r="AR790" s="103" t="s">
        <v>576</v>
      </c>
      <c r="AS790" s="103">
        <v>0</v>
      </c>
      <c r="AU790" s="103" t="s">
        <v>648</v>
      </c>
      <c r="AV790" s="103" t="s">
        <v>580</v>
      </c>
      <c r="AW790" s="103" t="s">
        <v>580</v>
      </c>
      <c r="AX790" s="103" t="s">
        <v>580</v>
      </c>
      <c r="AY790" s="103" t="s">
        <v>580</v>
      </c>
      <c r="AZ790" s="103" t="s">
        <v>580</v>
      </c>
      <c r="BA790" s="103" t="s">
        <v>580</v>
      </c>
      <c r="BC790" s="103"/>
      <c r="BE790" s="103" t="e">
        <f>VLOOKUP(Tabela3[[#This Row],[ID OSP]],[1]Export!$R:$R,1,0)</f>
        <v>#N/A</v>
      </c>
    </row>
    <row r="791" spans="1:57" ht="15" hidden="1" customHeight="1">
      <c r="A791" s="103" t="s">
        <v>312</v>
      </c>
      <c r="B791" s="103" t="s">
        <v>3144</v>
      </c>
      <c r="C791" s="104" t="s">
        <v>268</v>
      </c>
      <c r="D791" s="454" t="s">
        <v>252</v>
      </c>
      <c r="E791" s="454" t="s">
        <v>138</v>
      </c>
      <c r="F791" s="454" t="s">
        <v>268</v>
      </c>
      <c r="G791" s="454">
        <v>45947</v>
      </c>
      <c r="H791" s="454" t="s">
        <v>186</v>
      </c>
      <c r="I791" s="103" t="s">
        <v>139</v>
      </c>
      <c r="J791" s="103" t="s">
        <v>139</v>
      </c>
      <c r="K791" s="458" t="s">
        <v>3145</v>
      </c>
      <c r="L791" s="103" t="s">
        <v>468</v>
      </c>
      <c r="M791" s="103" t="s">
        <v>215</v>
      </c>
      <c r="N791" s="103" t="s">
        <v>229</v>
      </c>
      <c r="P791" s="103" t="s">
        <v>712</v>
      </c>
      <c r="Q791" s="103" t="s">
        <v>712</v>
      </c>
      <c r="R791" s="458" t="s">
        <v>186</v>
      </c>
      <c r="S791" s="503" t="s">
        <v>186</v>
      </c>
      <c r="T791" s="103" t="s">
        <v>42</v>
      </c>
      <c r="U791" s="103" t="s">
        <v>268</v>
      </c>
      <c r="V791" s="454" t="str">
        <f>Tabela3[[#This Row],[NOVO 
PRAZO REDE]]</f>
        <v>REDE OK</v>
      </c>
      <c r="W791" s="454" t="str">
        <f>Tabela3[[#This Row],[PRAZO
ATIVAÇÃO]]</f>
        <v>CANCELADO</v>
      </c>
      <c r="X791" s="103" t="s">
        <v>500</v>
      </c>
      <c r="Y791" s="103" t="str">
        <f>IFERROR("W"&amp;WEEKNUM(Tabela3[[#This Row],[PRAZO RE REVISADO]]),"-")</f>
        <v>-</v>
      </c>
      <c r="Z791" s="103" t="str">
        <f>IFERROR("W"&amp;WEEKNUM(Tabela3[[#This Row],[PRAZO ATIVAÇÃO]]),"-")</f>
        <v>-</v>
      </c>
      <c r="AA791" s="103">
        <v>2024</v>
      </c>
      <c r="AB791" s="103">
        <v>523430</v>
      </c>
      <c r="AC791" s="103" t="s">
        <v>572</v>
      </c>
      <c r="AD791" s="103" t="s">
        <v>1278</v>
      </c>
      <c r="AE791" s="578"/>
      <c r="AF791" s="103"/>
      <c r="AG791" s="474"/>
      <c r="AH791" s="103" t="e">
        <f>VLOOKUP(Tabela3[[#This Row],[SITE]],#REF!,8,0)</f>
        <v>#REF!</v>
      </c>
      <c r="AK791" s="103" t="str">
        <f ca="1">IF(Tabela3[[#This Row],[STATUS]]&lt;&gt;"PREVISTO","N/A",IF(Tabela3[[#This Row],[Data_RE_CONGELADA]]="REDE OK","OK",IFERROR(IF(TODAY()-Tabela3[[#This Row],[Data_RE_CONGELADA]]&gt;=0,"ATRASADO",IF(TODAY()-Tabela3[[#This Row],[Data_RE_CONGELADA]]&gt;-5,"VENCENDO",IF(TODAY()-Tabela3[[#This Row],[Data_RE_CONGELADA]]&lt;=0,"NO PRAZO"))),"N/A")))</f>
        <v>N/A</v>
      </c>
      <c r="AL791" s="454">
        <v>45621</v>
      </c>
      <c r="AM791" s="454">
        <v>45626</v>
      </c>
      <c r="AN791" s="458" t="s">
        <v>186</v>
      </c>
      <c r="AP791" s="454" t="str">
        <f>Tabela3[[#This Row],[NOVO 
PRAZO REDE]]</f>
        <v>REDE OK</v>
      </c>
      <c r="AQ791" s="103" t="s">
        <v>688</v>
      </c>
      <c r="AR791" s="103" t="s">
        <v>576</v>
      </c>
      <c r="AS791" s="103">
        <v>0</v>
      </c>
      <c r="AU791" s="103" t="s">
        <v>648</v>
      </c>
      <c r="AV791" s="103" t="s">
        <v>580</v>
      </c>
      <c r="AW791" s="103" t="s">
        <v>580</v>
      </c>
      <c r="AX791" s="103" t="s">
        <v>580</v>
      </c>
      <c r="AY791" s="103" t="s">
        <v>580</v>
      </c>
      <c r="AZ791" s="103" t="s">
        <v>580</v>
      </c>
      <c r="BA791" s="103" t="s">
        <v>580</v>
      </c>
      <c r="BC791" s="103"/>
      <c r="BE791" s="103" t="e">
        <f>VLOOKUP(Tabela3[[#This Row],[ID OSP]],[1]Export!$R:$R,1,0)</f>
        <v>#N/A</v>
      </c>
    </row>
    <row r="792" spans="1:57" ht="15" hidden="1" customHeight="1">
      <c r="A792" s="103" t="s">
        <v>314</v>
      </c>
      <c r="B792" s="103" t="s">
        <v>3146</v>
      </c>
      <c r="C792" s="104" t="s">
        <v>268</v>
      </c>
      <c r="D792" s="454" t="s">
        <v>252</v>
      </c>
      <c r="E792" s="454" t="s">
        <v>138</v>
      </c>
      <c r="F792" s="454" t="s">
        <v>268</v>
      </c>
      <c r="G792" s="454">
        <v>45947</v>
      </c>
      <c r="H792" s="454" t="s">
        <v>186</v>
      </c>
      <c r="I792" s="103" t="s">
        <v>139</v>
      </c>
      <c r="J792" s="103" t="s">
        <v>139</v>
      </c>
      <c r="K792" s="458" t="s">
        <v>3145</v>
      </c>
      <c r="L792" s="103" t="s">
        <v>468</v>
      </c>
      <c r="M792" s="103" t="s">
        <v>215</v>
      </c>
      <c r="N792" s="103" t="s">
        <v>229</v>
      </c>
      <c r="P792" s="103" t="s">
        <v>712</v>
      </c>
      <c r="Q792" s="103" t="s">
        <v>712</v>
      </c>
      <c r="R792" s="458" t="s">
        <v>186</v>
      </c>
      <c r="S792" s="503" t="s">
        <v>186</v>
      </c>
      <c r="T792" s="103" t="s">
        <v>42</v>
      </c>
      <c r="U792" s="103" t="s">
        <v>268</v>
      </c>
      <c r="V792" s="454" t="str">
        <f>Tabela3[[#This Row],[NOVO 
PRAZO REDE]]</f>
        <v>REDE OK</v>
      </c>
      <c r="W792" s="454" t="str">
        <f>Tabela3[[#This Row],[PRAZO
ATIVAÇÃO]]</f>
        <v>CANCELADO</v>
      </c>
      <c r="X792" s="103" t="s">
        <v>500</v>
      </c>
      <c r="Y792" s="103" t="str">
        <f>IFERROR("W"&amp;WEEKNUM(Tabela3[[#This Row],[PRAZO RE REVISADO]]),"-")</f>
        <v>-</v>
      </c>
      <c r="Z792" s="103" t="str">
        <f>IFERROR("W"&amp;WEEKNUM(Tabela3[[#This Row],[PRAZO ATIVAÇÃO]]),"-")</f>
        <v>-</v>
      </c>
      <c r="AA792" s="103">
        <v>2024</v>
      </c>
      <c r="AB792" s="103">
        <v>523430</v>
      </c>
      <c r="AC792" s="103" t="s">
        <v>572</v>
      </c>
      <c r="AD792" s="103" t="s">
        <v>1278</v>
      </c>
      <c r="AE792" s="578"/>
      <c r="AF792" s="103"/>
      <c r="AG792" s="474"/>
      <c r="AH792" s="103" t="e">
        <f>VLOOKUP(Tabela3[[#This Row],[SITE]],#REF!,8,0)</f>
        <v>#REF!</v>
      </c>
      <c r="AK792" s="103" t="str">
        <f ca="1">IF(Tabela3[[#This Row],[STATUS]]&lt;&gt;"PREVISTO","N/A",IF(Tabela3[[#This Row],[Data_RE_CONGELADA]]="REDE OK","OK",IFERROR(IF(TODAY()-Tabela3[[#This Row],[Data_RE_CONGELADA]]&gt;=0,"ATRASADO",IF(TODAY()-Tabela3[[#This Row],[Data_RE_CONGELADA]]&gt;-5,"VENCENDO",IF(TODAY()-Tabela3[[#This Row],[Data_RE_CONGELADA]]&lt;=0,"NO PRAZO"))),"N/A")))</f>
        <v>N/A</v>
      </c>
      <c r="AL792" s="454">
        <v>45621</v>
      </c>
      <c r="AM792" s="454">
        <v>45626</v>
      </c>
      <c r="AN792" s="458" t="s">
        <v>186</v>
      </c>
      <c r="AP792" s="454" t="str">
        <f>Tabela3[[#This Row],[NOVO 
PRAZO REDE]]</f>
        <v>REDE OK</v>
      </c>
      <c r="AQ792" s="103" t="s">
        <v>688</v>
      </c>
      <c r="AR792" s="103" t="s">
        <v>576</v>
      </c>
      <c r="AS792" s="103">
        <v>0</v>
      </c>
      <c r="AU792" s="103" t="s">
        <v>648</v>
      </c>
      <c r="AV792" s="103" t="s">
        <v>580</v>
      </c>
      <c r="AW792" s="103" t="s">
        <v>580</v>
      </c>
      <c r="AX792" s="103" t="s">
        <v>580</v>
      </c>
      <c r="AY792" s="103" t="s">
        <v>580</v>
      </c>
      <c r="AZ792" s="103" t="s">
        <v>580</v>
      </c>
      <c r="BA792" s="103" t="s">
        <v>580</v>
      </c>
      <c r="BC792" s="103"/>
      <c r="BE792" s="103" t="e">
        <f>VLOOKUP(Tabela3[[#This Row],[ID OSP]],[1]Export!$R:$R,1,0)</f>
        <v>#N/A</v>
      </c>
    </row>
    <row r="793" spans="1:57" ht="15" hidden="1" customHeight="1">
      <c r="A793" s="103" t="s">
        <v>3065</v>
      </c>
      <c r="B793" s="103" t="s">
        <v>3147</v>
      </c>
      <c r="C793" s="104" t="s">
        <v>268</v>
      </c>
      <c r="D793" s="454" t="s">
        <v>252</v>
      </c>
      <c r="E793" s="454" t="s">
        <v>138</v>
      </c>
      <c r="F793" s="454" t="s">
        <v>3080</v>
      </c>
      <c r="G793" s="454">
        <v>45637</v>
      </c>
      <c r="H793" s="454" t="s">
        <v>186</v>
      </c>
      <c r="I793" s="103" t="s">
        <v>139</v>
      </c>
      <c r="J793" s="103" t="s">
        <v>139</v>
      </c>
      <c r="K793" s="458" t="s">
        <v>3067</v>
      </c>
      <c r="L793" s="103" t="s">
        <v>468</v>
      </c>
      <c r="M793" s="103" t="s">
        <v>215</v>
      </c>
      <c r="N793" s="103" t="s">
        <v>3062</v>
      </c>
      <c r="P793" s="103" t="s">
        <v>712</v>
      </c>
      <c r="Q793" s="103" t="s">
        <v>712</v>
      </c>
      <c r="R793" s="458" t="s">
        <v>617</v>
      </c>
      <c r="S793" s="455" t="s">
        <v>3148</v>
      </c>
      <c r="T793" s="103" t="s">
        <v>42</v>
      </c>
      <c r="U793" s="103" t="s">
        <v>268</v>
      </c>
      <c r="V793" s="454" t="str">
        <f>Tabela3[[#This Row],[NOVO 
PRAZO REDE]]</f>
        <v>REDE OK</v>
      </c>
      <c r="W793" s="454" t="str">
        <f>Tabela3[[#This Row],[PRAZO
ATIVAÇÃO]]</f>
        <v>BLOQUEADO</v>
      </c>
      <c r="X793" s="103" t="s">
        <v>500</v>
      </c>
      <c r="Y793" s="103" t="str">
        <f>IFERROR("W"&amp;WEEKNUM(Tabela3[[#This Row],[PRAZO RE REVISADO]]),"-")</f>
        <v>-</v>
      </c>
      <c r="Z793" s="103" t="str">
        <f>IFERROR("W"&amp;WEEKNUM(Tabela3[[#This Row],[PRAZO ATIVAÇÃO]]),"-")</f>
        <v>-</v>
      </c>
      <c r="AA793" s="103">
        <v>2024</v>
      </c>
      <c r="AB793" s="103">
        <v>523456</v>
      </c>
      <c r="AC793" s="103" t="s">
        <v>572</v>
      </c>
      <c r="AD793" s="103" t="s">
        <v>1278</v>
      </c>
      <c r="AE793" s="578"/>
      <c r="AF793" s="103"/>
      <c r="AG793" s="474"/>
      <c r="AH793" s="103" t="e">
        <f>VLOOKUP(Tabela3[[#This Row],[SITE]],#REF!,8,0)</f>
        <v>#REF!</v>
      </c>
      <c r="AK793" s="103" t="str">
        <f ca="1">IF(Tabela3[[#This Row],[STATUS]]&lt;&gt;"PREVISTO","N/A",IF(Tabela3[[#This Row],[Data_RE_CONGELADA]]="REDE OK","OK",IFERROR(IF(TODAY()-Tabela3[[#This Row],[Data_RE_CONGELADA]]&gt;=0,"ATRASADO",IF(TODAY()-Tabela3[[#This Row],[Data_RE_CONGELADA]]&gt;-5,"VENCENDO",IF(TODAY()-Tabela3[[#This Row],[Data_RE_CONGELADA]]&lt;=0,"NO PRAZO"))),"N/A")))</f>
        <v>N/A</v>
      </c>
      <c r="AL793" s="454">
        <v>45624</v>
      </c>
      <c r="AM793" s="454">
        <v>45629</v>
      </c>
      <c r="AN793" s="458" t="s">
        <v>186</v>
      </c>
      <c r="AP793" s="103" t="s">
        <v>575</v>
      </c>
      <c r="AQ793" s="103" t="s">
        <v>688</v>
      </c>
      <c r="AR793" s="103" t="s">
        <v>576</v>
      </c>
      <c r="AS793" s="103">
        <v>0</v>
      </c>
      <c r="AU793" s="103" t="s">
        <v>648</v>
      </c>
      <c r="AV793" s="103" t="s">
        <v>580</v>
      </c>
      <c r="AW793" s="103" t="s">
        <v>580</v>
      </c>
      <c r="AX793" s="103" t="s">
        <v>580</v>
      </c>
      <c r="AY793" s="103" t="s">
        <v>580</v>
      </c>
      <c r="AZ793" s="103" t="s">
        <v>580</v>
      </c>
      <c r="BA793" s="103" t="s">
        <v>580</v>
      </c>
      <c r="BC793" s="103"/>
      <c r="BE793" s="103" t="e">
        <f>VLOOKUP(Tabela3[[#This Row],[ID OSP]],[1]Export!$R:$R,1,0)</f>
        <v>#N/A</v>
      </c>
    </row>
    <row r="794" spans="1:57" ht="15" hidden="1" customHeight="1">
      <c r="A794" s="103" t="s">
        <v>271</v>
      </c>
      <c r="B794" s="103" t="s">
        <v>3149</v>
      </c>
      <c r="C794" s="104" t="s">
        <v>268</v>
      </c>
      <c r="D794" s="454" t="s">
        <v>42</v>
      </c>
      <c r="E794" s="454" t="s">
        <v>268</v>
      </c>
      <c r="F794" s="454" t="s">
        <v>268</v>
      </c>
      <c r="G794" s="454" t="s">
        <v>186</v>
      </c>
      <c r="H794" s="454" t="s">
        <v>186</v>
      </c>
      <c r="I794" s="103" t="s">
        <v>139</v>
      </c>
      <c r="J794" s="103" t="s">
        <v>139</v>
      </c>
      <c r="K794" s="458" t="s">
        <v>3150</v>
      </c>
      <c r="L794" s="103" t="s">
        <v>468</v>
      </c>
      <c r="M794" s="103" t="s">
        <v>215</v>
      </c>
      <c r="N794" s="103" t="s">
        <v>215</v>
      </c>
      <c r="P794" s="103" t="s">
        <v>712</v>
      </c>
      <c r="Q794" s="103" t="s">
        <v>712</v>
      </c>
      <c r="R794" s="458" t="s">
        <v>186</v>
      </c>
      <c r="S794" s="503" t="s">
        <v>186</v>
      </c>
      <c r="T794" s="103" t="s">
        <v>42</v>
      </c>
      <c r="U794" s="103" t="s">
        <v>268</v>
      </c>
      <c r="V794" s="454" t="str">
        <f>Tabela3[[#This Row],[NOVO 
PRAZO REDE]]</f>
        <v>CANCELADO</v>
      </c>
      <c r="W794" s="454" t="str">
        <f>Tabela3[[#This Row],[PRAZO
ATIVAÇÃO]]</f>
        <v>CANCELADO</v>
      </c>
      <c r="X794" s="103" t="s">
        <v>500</v>
      </c>
      <c r="Y794" s="103" t="str">
        <f>IFERROR("W"&amp;WEEKNUM(Tabela3[[#This Row],[PRAZO RE REVISADO]]),"-")</f>
        <v>-</v>
      </c>
      <c r="Z794" s="103" t="str">
        <f>IFERROR("W"&amp;WEEKNUM(Tabela3[[#This Row],[PRAZO ATIVAÇÃO]]),"-")</f>
        <v>-</v>
      </c>
      <c r="AA794" s="103">
        <v>2024</v>
      </c>
      <c r="AB794" s="103">
        <v>523446</v>
      </c>
      <c r="AC794" s="103" t="s">
        <v>592</v>
      </c>
      <c r="AD794" s="103" t="s">
        <v>1278</v>
      </c>
      <c r="AE794" s="578"/>
      <c r="AF794" s="103"/>
      <c r="AG794" s="474"/>
      <c r="AH794" s="103" t="e">
        <f>VLOOKUP(Tabela3[[#This Row],[SITE]],#REF!,8,0)</f>
        <v>#REF!</v>
      </c>
      <c r="AK794" s="103" t="str">
        <f ca="1">IF(Tabela3[[#This Row],[STATUS]]&lt;&gt;"PREVISTO","N/A",IF(Tabela3[[#This Row],[Data_RE_CONGELADA]]="REDE OK","OK",IFERROR(IF(TODAY()-Tabela3[[#This Row],[Data_RE_CONGELADA]]&gt;=0,"ATRASADO",IF(TODAY()-Tabela3[[#This Row],[Data_RE_CONGELADA]]&gt;-5,"VENCENDO",IF(TODAY()-Tabela3[[#This Row],[Data_RE_CONGELADA]]&lt;=0,"NO PRAZO"))),"N/A")))</f>
        <v>N/A</v>
      </c>
      <c r="AL794" s="454">
        <v>45623</v>
      </c>
      <c r="AM794" s="454">
        <v>45628</v>
      </c>
      <c r="AN794" s="458" t="s">
        <v>186</v>
      </c>
      <c r="AP794" s="454" t="str">
        <f>Tabela3[[#This Row],[NOVO 
PRAZO REDE]]</f>
        <v>CANCELADO</v>
      </c>
      <c r="AQ794" s="103" t="s">
        <v>688</v>
      </c>
      <c r="AR794" s="103" t="s">
        <v>576</v>
      </c>
      <c r="AS794" s="103">
        <v>0</v>
      </c>
      <c r="AU794" s="103" t="s">
        <v>648</v>
      </c>
      <c r="AV794" s="103" t="s">
        <v>580</v>
      </c>
      <c r="AW794" s="103" t="s">
        <v>580</v>
      </c>
      <c r="AX794" s="103" t="s">
        <v>580</v>
      </c>
      <c r="AY794" s="103" t="s">
        <v>580</v>
      </c>
      <c r="AZ794" s="103" t="s">
        <v>580</v>
      </c>
      <c r="BA794" s="103" t="s">
        <v>580</v>
      </c>
      <c r="BC794" s="103"/>
      <c r="BE794" s="103" t="e">
        <f>VLOOKUP(Tabela3[[#This Row],[ID OSP]],[1]Export!$R:$R,1,0)</f>
        <v>#N/A</v>
      </c>
    </row>
    <row r="795" spans="1:57" ht="15" hidden="1" customHeight="1">
      <c r="A795" s="103" t="s">
        <v>273</v>
      </c>
      <c r="B795" s="103" t="s">
        <v>3151</v>
      </c>
      <c r="C795" s="104" t="s">
        <v>268</v>
      </c>
      <c r="D795" s="454" t="s">
        <v>42</v>
      </c>
      <c r="E795" s="454" t="s">
        <v>268</v>
      </c>
      <c r="F795" s="454" t="s">
        <v>268</v>
      </c>
      <c r="G795" s="454" t="s">
        <v>186</v>
      </c>
      <c r="H795" s="454" t="s">
        <v>186</v>
      </c>
      <c r="I795" s="103" t="s">
        <v>139</v>
      </c>
      <c r="J795" s="103" t="s">
        <v>139</v>
      </c>
      <c r="K795" s="458" t="s">
        <v>3150</v>
      </c>
      <c r="L795" s="103" t="s">
        <v>468</v>
      </c>
      <c r="M795" s="103" t="s">
        <v>215</v>
      </c>
      <c r="N795" s="103" t="s">
        <v>215</v>
      </c>
      <c r="P795" s="103" t="s">
        <v>712</v>
      </c>
      <c r="Q795" s="103" t="s">
        <v>712</v>
      </c>
      <c r="R795" s="458" t="s">
        <v>186</v>
      </c>
      <c r="S795" s="503" t="s">
        <v>186</v>
      </c>
      <c r="T795" s="103" t="s">
        <v>42</v>
      </c>
      <c r="U795" s="103" t="s">
        <v>268</v>
      </c>
      <c r="V795" s="454" t="str">
        <f>Tabela3[[#This Row],[NOVO 
PRAZO REDE]]</f>
        <v>CANCELADO</v>
      </c>
      <c r="W795" s="454" t="str">
        <f>Tabela3[[#This Row],[PRAZO
ATIVAÇÃO]]</f>
        <v>CANCELADO</v>
      </c>
      <c r="X795" s="103" t="s">
        <v>500</v>
      </c>
      <c r="Y795" s="103" t="str">
        <f>IFERROR("W"&amp;WEEKNUM(Tabela3[[#This Row],[PRAZO RE REVISADO]]),"-")</f>
        <v>-</v>
      </c>
      <c r="Z795" s="103" t="str">
        <f>IFERROR("W"&amp;WEEKNUM(Tabela3[[#This Row],[PRAZO ATIVAÇÃO]]),"-")</f>
        <v>-</v>
      </c>
      <c r="AA795" s="103">
        <v>2024</v>
      </c>
      <c r="AB795" s="103">
        <v>523446</v>
      </c>
      <c r="AC795" s="103" t="s">
        <v>610</v>
      </c>
      <c r="AD795" s="103" t="s">
        <v>1278</v>
      </c>
      <c r="AE795" s="578"/>
      <c r="AF795" s="103"/>
      <c r="AG795" s="474"/>
      <c r="AH795" s="103" t="e">
        <f>VLOOKUP(Tabela3[[#This Row],[SITE]],#REF!,8,0)</f>
        <v>#REF!</v>
      </c>
      <c r="AK795" s="103" t="str">
        <f ca="1">IF(Tabela3[[#This Row],[STATUS]]&lt;&gt;"PREVISTO","N/A",IF(Tabela3[[#This Row],[Data_RE_CONGELADA]]="REDE OK","OK",IFERROR(IF(TODAY()-Tabela3[[#This Row],[Data_RE_CONGELADA]]&gt;=0,"ATRASADO",IF(TODAY()-Tabela3[[#This Row],[Data_RE_CONGELADA]]&gt;-5,"VENCENDO",IF(TODAY()-Tabela3[[#This Row],[Data_RE_CONGELADA]]&lt;=0,"NO PRAZO"))),"N/A")))</f>
        <v>N/A</v>
      </c>
      <c r="AL795" s="454">
        <v>45623</v>
      </c>
      <c r="AM795" s="454">
        <v>45628</v>
      </c>
      <c r="AN795" s="458" t="s">
        <v>186</v>
      </c>
      <c r="AP795" s="454" t="str">
        <f>Tabela3[[#This Row],[NOVO 
PRAZO REDE]]</f>
        <v>CANCELADO</v>
      </c>
      <c r="AQ795" s="103" t="s">
        <v>688</v>
      </c>
      <c r="AR795" s="103" t="s">
        <v>576</v>
      </c>
      <c r="AS795" s="103">
        <v>0</v>
      </c>
      <c r="AU795" s="103" t="s">
        <v>648</v>
      </c>
      <c r="AV795" s="103" t="s">
        <v>580</v>
      </c>
      <c r="AW795" s="103" t="s">
        <v>580</v>
      </c>
      <c r="AX795" s="103" t="s">
        <v>581</v>
      </c>
      <c r="AY795" s="103" t="s">
        <v>580</v>
      </c>
      <c r="AZ795" s="103" t="s">
        <v>580</v>
      </c>
      <c r="BA795" s="103" t="s">
        <v>580</v>
      </c>
      <c r="BC795" s="103"/>
      <c r="BE795" s="103" t="e">
        <f>VLOOKUP(Tabela3[[#This Row],[ID OSP]],[1]Export!$R:$R,1,0)</f>
        <v>#N/A</v>
      </c>
    </row>
    <row r="796" spans="1:57" ht="15" hidden="1" customHeight="1">
      <c r="A796" s="103" t="s">
        <v>275</v>
      </c>
      <c r="B796" s="103" t="s">
        <v>3152</v>
      </c>
      <c r="C796" s="104" t="s">
        <v>268</v>
      </c>
      <c r="D796" s="454" t="s">
        <v>42</v>
      </c>
      <c r="E796" s="454" t="s">
        <v>268</v>
      </c>
      <c r="F796" s="454" t="s">
        <v>268</v>
      </c>
      <c r="G796" s="454" t="s">
        <v>186</v>
      </c>
      <c r="H796" s="454" t="s">
        <v>186</v>
      </c>
      <c r="I796" s="103" t="s">
        <v>139</v>
      </c>
      <c r="J796" s="103" t="s">
        <v>139</v>
      </c>
      <c r="K796" s="458" t="s">
        <v>276</v>
      </c>
      <c r="L796" s="103" t="s">
        <v>468</v>
      </c>
      <c r="M796" s="103" t="s">
        <v>215</v>
      </c>
      <c r="N796" s="103" t="s">
        <v>215</v>
      </c>
      <c r="P796" s="103" t="s">
        <v>712</v>
      </c>
      <c r="Q796" s="103" t="s">
        <v>712</v>
      </c>
      <c r="R796" s="458" t="s">
        <v>3153</v>
      </c>
      <c r="S796" s="503" t="s">
        <v>186</v>
      </c>
      <c r="T796" s="103" t="s">
        <v>42</v>
      </c>
      <c r="U796" s="103" t="s">
        <v>268</v>
      </c>
      <c r="V796" s="454" t="str">
        <f>Tabela3[[#This Row],[NOVO 
PRAZO REDE]]</f>
        <v>CANCELADO</v>
      </c>
      <c r="W796" s="454" t="str">
        <f>Tabela3[[#This Row],[PRAZO
ATIVAÇÃO]]</f>
        <v>CANCELADO</v>
      </c>
      <c r="X796" s="103" t="s">
        <v>500</v>
      </c>
      <c r="Y796" s="103" t="str">
        <f>IFERROR("W"&amp;WEEKNUM(Tabela3[[#This Row],[PRAZO RE REVISADO]]),"-")</f>
        <v>-</v>
      </c>
      <c r="Z796" s="103" t="str">
        <f>IFERROR("W"&amp;WEEKNUM(Tabela3[[#This Row],[PRAZO ATIVAÇÃO]]),"-")</f>
        <v>-</v>
      </c>
      <c r="AA796" s="103">
        <v>2024</v>
      </c>
      <c r="AB796" s="103">
        <v>523454</v>
      </c>
      <c r="AC796" s="103" t="s">
        <v>572</v>
      </c>
      <c r="AD796" s="103" t="s">
        <v>1278</v>
      </c>
      <c r="AE796" s="578"/>
      <c r="AF796" s="103"/>
      <c r="AG796" s="474"/>
      <c r="AH796" s="103" t="e">
        <f>VLOOKUP(Tabela3[[#This Row],[SITE]],#REF!,8,0)</f>
        <v>#REF!</v>
      </c>
      <c r="AK796" s="103" t="str">
        <f ca="1">IF(Tabela3[[#This Row],[STATUS]]&lt;&gt;"PREVISTO","N/A",IF(Tabela3[[#This Row],[Data_RE_CONGELADA]]="REDE OK","OK",IFERROR(IF(TODAY()-Tabela3[[#This Row],[Data_RE_CONGELADA]]&gt;=0,"ATRASADO",IF(TODAY()-Tabela3[[#This Row],[Data_RE_CONGELADA]]&gt;-5,"VENCENDO",IF(TODAY()-Tabela3[[#This Row],[Data_RE_CONGELADA]]&lt;=0,"NO PRAZO"))),"N/A")))</f>
        <v>N/A</v>
      </c>
      <c r="AL796" s="454">
        <v>45623</v>
      </c>
      <c r="AM796" s="454">
        <v>45628</v>
      </c>
      <c r="AN796" s="458" t="s">
        <v>186</v>
      </c>
      <c r="AP796" s="454" t="str">
        <f>Tabela3[[#This Row],[NOVO 
PRAZO REDE]]</f>
        <v>CANCELADO</v>
      </c>
      <c r="AQ796" s="103" t="s">
        <v>688</v>
      </c>
      <c r="AR796" s="103" t="s">
        <v>576</v>
      </c>
      <c r="AS796" s="103">
        <v>0</v>
      </c>
      <c r="AU796" s="103" t="s">
        <v>648</v>
      </c>
      <c r="AV796" s="103" t="s">
        <v>580</v>
      </c>
      <c r="AW796" s="103" t="s">
        <v>580</v>
      </c>
      <c r="AX796" s="103" t="s">
        <v>580</v>
      </c>
      <c r="AY796" s="103" t="s">
        <v>580</v>
      </c>
      <c r="AZ796" s="103" t="s">
        <v>580</v>
      </c>
      <c r="BA796" s="103" t="s">
        <v>580</v>
      </c>
      <c r="BC796" s="103"/>
      <c r="BE796" s="103" t="e">
        <f>VLOOKUP(Tabela3[[#This Row],[ID OSP]],[1]Export!$R:$R,1,0)</f>
        <v>#N/A</v>
      </c>
    </row>
    <row r="797" spans="1:57" ht="15" hidden="1" customHeight="1">
      <c r="A797" s="103" t="s">
        <v>72</v>
      </c>
      <c r="B797" s="103" t="s">
        <v>71</v>
      </c>
      <c r="C797" s="104" t="s">
        <v>268</v>
      </c>
      <c r="D797" s="454" t="s">
        <v>252</v>
      </c>
      <c r="E797" s="454" t="s">
        <v>138</v>
      </c>
      <c r="F797" s="454" t="s">
        <v>137</v>
      </c>
      <c r="G797" s="454" t="s">
        <v>186</v>
      </c>
      <c r="H797" s="454">
        <v>45800</v>
      </c>
      <c r="I797" s="103" t="s">
        <v>139</v>
      </c>
      <c r="J797" s="103" t="s">
        <v>139</v>
      </c>
      <c r="K797" s="458" t="s">
        <v>263</v>
      </c>
      <c r="L797" s="103" t="s">
        <v>468</v>
      </c>
      <c r="M797" s="103" t="s">
        <v>215</v>
      </c>
      <c r="N797" s="103" t="s">
        <v>73</v>
      </c>
      <c r="P797" s="103" t="s">
        <v>712</v>
      </c>
      <c r="Q797" s="103" t="s">
        <v>712</v>
      </c>
      <c r="R797" s="458" t="s">
        <v>3154</v>
      </c>
      <c r="S797" s="455" t="s">
        <v>3155</v>
      </c>
      <c r="T797" s="103" t="s">
        <v>42</v>
      </c>
      <c r="U797" s="103" t="s">
        <v>268</v>
      </c>
      <c r="V797" s="454" t="str">
        <f>Tabela3[[#This Row],[NOVO 
PRAZO REDE]]</f>
        <v>REDE OK</v>
      </c>
      <c r="W797" s="454" t="str">
        <f>Tabela3[[#This Row],[PRAZO
ATIVAÇÃO]]</f>
        <v>ATIVO</v>
      </c>
      <c r="X797" s="103" t="s">
        <v>500</v>
      </c>
      <c r="Y797" s="103" t="str">
        <f>IFERROR("W"&amp;WEEKNUM(Tabela3[[#This Row],[PRAZO RE REVISADO]]),"-")</f>
        <v>-</v>
      </c>
      <c r="Z797" s="103" t="str">
        <f>IFERROR("W"&amp;WEEKNUM(Tabela3[[#This Row],[PRAZO ATIVAÇÃO]]),"-")</f>
        <v>-</v>
      </c>
      <c r="AA797" s="103">
        <v>2024</v>
      </c>
      <c r="AB797" s="103">
        <v>523439</v>
      </c>
      <c r="AC797" s="103" t="s">
        <v>572</v>
      </c>
      <c r="AD797" s="103" t="s">
        <v>137</v>
      </c>
      <c r="AE797" s="578"/>
      <c r="AF797" s="103"/>
      <c r="AG797" s="474"/>
      <c r="AH797" s="103" t="e">
        <f>VLOOKUP(Tabela3[[#This Row],[SITE]],#REF!,8,0)</f>
        <v>#REF!</v>
      </c>
      <c r="AK797" s="103" t="str">
        <f ca="1">IF(Tabela3[[#This Row],[STATUS]]&lt;&gt;"PREVISTO","N/A",IF(Tabela3[[#This Row],[Data_RE_CONGELADA]]="REDE OK","OK",IFERROR(IF(TODAY()-Tabela3[[#This Row],[Data_RE_CONGELADA]]&gt;=0,"ATRASADO",IF(TODAY()-Tabela3[[#This Row],[Data_RE_CONGELADA]]&gt;-5,"VENCENDO",IF(TODAY()-Tabela3[[#This Row],[Data_RE_CONGELADA]]&lt;=0,"NO PRAZO"))),"N/A")))</f>
        <v>N/A</v>
      </c>
      <c r="AL797" s="454">
        <v>45621</v>
      </c>
      <c r="AM797" s="454">
        <v>45626</v>
      </c>
      <c r="AN797" s="458" t="s">
        <v>186</v>
      </c>
      <c r="AP797" s="103" t="s">
        <v>575</v>
      </c>
      <c r="AQ797" s="103" t="s">
        <v>688</v>
      </c>
      <c r="AR797" s="103" t="s">
        <v>576</v>
      </c>
      <c r="AS797" s="103">
        <v>1</v>
      </c>
      <c r="AU797" s="103" t="s">
        <v>648</v>
      </c>
      <c r="AV797" s="103" t="s">
        <v>3156</v>
      </c>
      <c r="BC797" s="103"/>
      <c r="BE797" s="103" t="e">
        <f>VLOOKUP(Tabela3[[#This Row],[ID OSP]],[1]Export!$R:$R,1,0)</f>
        <v>#N/A</v>
      </c>
    </row>
    <row r="798" spans="1:57" ht="15" hidden="1" customHeight="1">
      <c r="A798" s="103" t="s">
        <v>3157</v>
      </c>
      <c r="B798" s="103" t="s">
        <v>3158</v>
      </c>
      <c r="C798" s="540" t="s">
        <v>137</v>
      </c>
      <c r="D798" s="456" t="s">
        <v>252</v>
      </c>
      <c r="E798" s="454" t="s">
        <v>138</v>
      </c>
      <c r="F798" s="454" t="s">
        <v>137</v>
      </c>
      <c r="G798" s="454">
        <v>45516</v>
      </c>
      <c r="H798" s="454">
        <v>45562</v>
      </c>
      <c r="I798" s="103" t="s">
        <v>139</v>
      </c>
      <c r="J798" s="103" t="s">
        <v>139</v>
      </c>
      <c r="K798" s="458" t="s">
        <v>1971</v>
      </c>
      <c r="L798" s="103" t="s">
        <v>446</v>
      </c>
      <c r="M798" s="103" t="s">
        <v>40</v>
      </c>
      <c r="N798" s="103" t="s">
        <v>40</v>
      </c>
      <c r="O798" s="103" t="s">
        <v>3159</v>
      </c>
      <c r="P798" s="103" t="s">
        <v>1910</v>
      </c>
      <c r="Q798" s="103" t="s">
        <v>589</v>
      </c>
      <c r="R798" s="458" t="s">
        <v>617</v>
      </c>
      <c r="S798" s="503"/>
      <c r="T798" s="103" t="s">
        <v>42</v>
      </c>
      <c r="U798" s="103" t="s">
        <v>137</v>
      </c>
      <c r="V798" s="454" t="str">
        <f>Tabela3[[#This Row],[NOVO 
PRAZO REDE]]</f>
        <v>REDE OK</v>
      </c>
      <c r="W798" s="454" t="str">
        <f>Tabela3[[#This Row],[PRAZO
ATIVAÇÃO]]</f>
        <v>ATIVO</v>
      </c>
      <c r="X798" s="103" t="s">
        <v>500</v>
      </c>
      <c r="Y798" s="103" t="str">
        <f>IFERROR("W"&amp;WEEKNUM(Tabela3[[#This Row],[PRAZO RE REVISADO]]),"-")</f>
        <v>-</v>
      </c>
      <c r="Z798" s="103" t="str">
        <f>IFERROR("W"&amp;WEEKNUM(Tabela3[[#This Row],[PRAZO ATIVAÇÃO]]),"-")</f>
        <v>-</v>
      </c>
      <c r="AA798" s="103">
        <v>2024</v>
      </c>
      <c r="AB798" s="103">
        <v>506503</v>
      </c>
      <c r="AC798" s="103" t="s">
        <v>572</v>
      </c>
      <c r="AD798" s="103" t="s">
        <v>137</v>
      </c>
      <c r="AE798" s="578"/>
      <c r="AF798" s="103"/>
      <c r="AG798" s="474"/>
      <c r="AH798" s="103"/>
      <c r="AK798" s="103" t="str">
        <f ca="1">IF(Tabela3[[#This Row],[STATUS]]&lt;&gt;"PREVISTO","N/A",IF(Tabela3[[#This Row],[Data_RE_CONGELADA]]="REDE OK","OK",IFERROR(IF(TODAY()-Tabela3[[#This Row],[Data_RE_CONGELADA]]&gt;=0,"ATRASADO",IF(TODAY()-Tabela3[[#This Row],[Data_RE_CONGELADA]]&gt;-5,"VENCENDO",IF(TODAY()-Tabela3[[#This Row],[Data_RE_CONGELADA]]&lt;=0,"NO PRAZO"))),"N/A")))</f>
        <v>N/A</v>
      </c>
      <c r="AL798" s="454" t="s">
        <v>138</v>
      </c>
      <c r="AM798" s="454" t="s">
        <v>137</v>
      </c>
      <c r="AN798" s="458" t="s">
        <v>186</v>
      </c>
      <c r="AP798" s="103" t="s">
        <v>575</v>
      </c>
      <c r="AQ798" s="103" t="s">
        <v>611</v>
      </c>
      <c r="AR798" s="103" t="s">
        <v>575</v>
      </c>
      <c r="AS798" s="103">
        <v>0</v>
      </c>
      <c r="AU798" s="103" t="s">
        <v>604</v>
      </c>
      <c r="BC798" s="103"/>
      <c r="BE798" s="103" t="e">
        <f>VLOOKUP(Tabela3[[#This Row],[ID OSP]],[1]Export!$R:$R,1,0)</f>
        <v>#N/A</v>
      </c>
    </row>
    <row r="799" spans="1:57" ht="15" hidden="1" customHeight="1">
      <c r="A799" s="103" t="s">
        <v>223</v>
      </c>
      <c r="B799" s="103" t="s">
        <v>3160</v>
      </c>
      <c r="C799" s="104" t="s">
        <v>268</v>
      </c>
      <c r="D799" s="454" t="s">
        <v>42</v>
      </c>
      <c r="E799" s="454" t="s">
        <v>268</v>
      </c>
      <c r="F799" s="454" t="s">
        <v>268</v>
      </c>
      <c r="G799" s="454" t="s">
        <v>186</v>
      </c>
      <c r="H799" s="454" t="s">
        <v>186</v>
      </c>
      <c r="I799" s="103" t="s">
        <v>139</v>
      </c>
      <c r="J799" s="103" t="s">
        <v>139</v>
      </c>
      <c r="K799" s="458" t="s">
        <v>3161</v>
      </c>
      <c r="L799" s="103" t="s">
        <v>468</v>
      </c>
      <c r="M799" s="103" t="s">
        <v>215</v>
      </c>
      <c r="N799" s="103" t="s">
        <v>225</v>
      </c>
      <c r="P799" s="103" t="s">
        <v>712</v>
      </c>
      <c r="Q799" s="103" t="s">
        <v>712</v>
      </c>
      <c r="R799" s="458" t="s">
        <v>186</v>
      </c>
      <c r="S799" s="503" t="s">
        <v>186</v>
      </c>
      <c r="T799" s="103" t="s">
        <v>42</v>
      </c>
      <c r="U799" s="103" t="s">
        <v>268</v>
      </c>
      <c r="V799" s="454" t="str">
        <f>Tabela3[[#This Row],[NOVO 
PRAZO REDE]]</f>
        <v>CANCELADO</v>
      </c>
      <c r="W799" s="454" t="str">
        <f>Tabela3[[#This Row],[PRAZO
ATIVAÇÃO]]</f>
        <v>CANCELADO</v>
      </c>
      <c r="X799" s="103" t="s">
        <v>500</v>
      </c>
      <c r="Y799" s="103" t="str">
        <f>IFERROR("W"&amp;WEEKNUM(Tabela3[[#This Row],[PRAZO RE REVISADO]]),"-")</f>
        <v>-</v>
      </c>
      <c r="Z799" s="103" t="str">
        <f>IFERROR("W"&amp;WEEKNUM(Tabela3[[#This Row],[PRAZO ATIVAÇÃO]]),"-")</f>
        <v>-</v>
      </c>
      <c r="AA799" s="103">
        <v>2024</v>
      </c>
      <c r="AB799" s="103">
        <v>523457</v>
      </c>
      <c r="AC799" s="103" t="s">
        <v>592</v>
      </c>
      <c r="AD799" s="103" t="s">
        <v>1278</v>
      </c>
      <c r="AE799" s="578"/>
      <c r="AF799" s="103"/>
      <c r="AG799" s="474"/>
      <c r="AH799" s="103" t="e">
        <f>VLOOKUP(Tabela3[[#This Row],[SITE]],#REF!,8,0)</f>
        <v>#REF!</v>
      </c>
      <c r="AK799" s="103" t="str">
        <f ca="1">IF(Tabela3[[#This Row],[STATUS]]&lt;&gt;"PREVISTO","N/A",IF(Tabela3[[#This Row],[Data_RE_CONGELADA]]="REDE OK","OK",IFERROR(IF(TODAY()-Tabela3[[#This Row],[Data_RE_CONGELADA]]&gt;=0,"ATRASADO",IF(TODAY()-Tabela3[[#This Row],[Data_RE_CONGELADA]]&gt;-5,"VENCENDO",IF(TODAY()-Tabela3[[#This Row],[Data_RE_CONGELADA]]&lt;=0,"NO PRAZO"))),"N/A")))</f>
        <v>N/A</v>
      </c>
      <c r="AL799" s="454">
        <v>45624</v>
      </c>
      <c r="AM799" s="454">
        <v>45629</v>
      </c>
      <c r="AN799" s="458" t="s">
        <v>186</v>
      </c>
      <c r="AP799" s="454" t="s">
        <v>1986</v>
      </c>
      <c r="AQ799" s="103" t="s">
        <v>688</v>
      </c>
      <c r="AR799" s="103" t="s">
        <v>576</v>
      </c>
      <c r="AS799" s="103">
        <v>0</v>
      </c>
      <c r="AU799" s="103" t="s">
        <v>648</v>
      </c>
      <c r="AV799" s="103" t="s">
        <v>580</v>
      </c>
      <c r="AW799" s="103" t="s">
        <v>580</v>
      </c>
      <c r="AX799" s="103" t="s">
        <v>580</v>
      </c>
      <c r="AY799" s="103" t="s">
        <v>580</v>
      </c>
      <c r="AZ799" s="103" t="s">
        <v>580</v>
      </c>
      <c r="BA799" s="103" t="s">
        <v>580</v>
      </c>
      <c r="BC799" s="103"/>
      <c r="BE799" s="103" t="e">
        <f>VLOOKUP(Tabela3[[#This Row],[ID OSP]],[1]Export!$R:$R,1,0)</f>
        <v>#N/A</v>
      </c>
    </row>
    <row r="800" spans="1:57" ht="15" hidden="1" customHeight="1">
      <c r="A800" s="103" t="s">
        <v>279</v>
      </c>
      <c r="B800" s="103" t="s">
        <v>3162</v>
      </c>
      <c r="C800" s="104" t="s">
        <v>268</v>
      </c>
      <c r="D800" s="454" t="s">
        <v>42</v>
      </c>
      <c r="E800" s="454" t="s">
        <v>268</v>
      </c>
      <c r="F800" s="454" t="s">
        <v>268</v>
      </c>
      <c r="G800" s="454" t="s">
        <v>186</v>
      </c>
      <c r="H800" s="454" t="s">
        <v>186</v>
      </c>
      <c r="I800" s="103" t="s">
        <v>139</v>
      </c>
      <c r="J800" s="103" t="s">
        <v>139</v>
      </c>
      <c r="K800" s="458" t="s">
        <v>3161</v>
      </c>
      <c r="L800" s="103" t="s">
        <v>468</v>
      </c>
      <c r="M800" s="103" t="s">
        <v>215</v>
      </c>
      <c r="N800" s="103" t="s">
        <v>225</v>
      </c>
      <c r="P800" s="103" t="s">
        <v>712</v>
      </c>
      <c r="Q800" s="103" t="s">
        <v>712</v>
      </c>
      <c r="R800" s="458" t="s">
        <v>186</v>
      </c>
      <c r="S800" s="503" t="s">
        <v>186</v>
      </c>
      <c r="T800" s="103" t="s">
        <v>42</v>
      </c>
      <c r="U800" s="103" t="s">
        <v>268</v>
      </c>
      <c r="V800" s="454" t="str">
        <f>Tabela3[[#This Row],[NOVO 
PRAZO REDE]]</f>
        <v>CANCELADO</v>
      </c>
      <c r="W800" s="454" t="str">
        <f>Tabela3[[#This Row],[PRAZO
ATIVAÇÃO]]</f>
        <v>CANCELADO</v>
      </c>
      <c r="X800" s="103" t="s">
        <v>500</v>
      </c>
      <c r="Y800" s="103" t="str">
        <f>IFERROR("W"&amp;WEEKNUM(Tabela3[[#This Row],[PRAZO RE REVISADO]]),"-")</f>
        <v>-</v>
      </c>
      <c r="Z800" s="103" t="str">
        <f>IFERROR("W"&amp;WEEKNUM(Tabela3[[#This Row],[PRAZO ATIVAÇÃO]]),"-")</f>
        <v>-</v>
      </c>
      <c r="AA800" s="103">
        <v>2024</v>
      </c>
      <c r="AB800" s="103">
        <v>523457</v>
      </c>
      <c r="AC800" s="103" t="s">
        <v>610</v>
      </c>
      <c r="AD800" s="103" t="s">
        <v>1278</v>
      </c>
      <c r="AE800" s="578"/>
      <c r="AF800" s="103"/>
      <c r="AG800" s="474"/>
      <c r="AH800" s="103" t="e">
        <f>VLOOKUP(Tabela3[[#This Row],[SITE]],#REF!,8,0)</f>
        <v>#REF!</v>
      </c>
      <c r="AK800" s="103" t="str">
        <f ca="1">IF(Tabela3[[#This Row],[STATUS]]&lt;&gt;"PREVISTO","N/A",IF(Tabela3[[#This Row],[Data_RE_CONGELADA]]="REDE OK","OK",IFERROR(IF(TODAY()-Tabela3[[#This Row],[Data_RE_CONGELADA]]&gt;=0,"ATRASADO",IF(TODAY()-Tabela3[[#This Row],[Data_RE_CONGELADA]]&gt;-5,"VENCENDO",IF(TODAY()-Tabela3[[#This Row],[Data_RE_CONGELADA]]&lt;=0,"NO PRAZO"))),"N/A")))</f>
        <v>N/A</v>
      </c>
      <c r="AL800" s="454">
        <v>45624</v>
      </c>
      <c r="AM800" s="454">
        <v>45629</v>
      </c>
      <c r="AN800" s="458" t="s">
        <v>186</v>
      </c>
      <c r="AP800" s="454" t="s">
        <v>1986</v>
      </c>
      <c r="AQ800" s="103" t="s">
        <v>688</v>
      </c>
      <c r="AR800" s="103" t="s">
        <v>576</v>
      </c>
      <c r="AS800" s="103">
        <v>0</v>
      </c>
      <c r="AU800" s="103" t="s">
        <v>648</v>
      </c>
      <c r="AV800" s="103" t="s">
        <v>3156</v>
      </c>
      <c r="BC800" s="103"/>
      <c r="BE800" s="103" t="e">
        <f>VLOOKUP(Tabela3[[#This Row],[ID OSP]],[1]Export!$R:$R,1,0)</f>
        <v>#N/A</v>
      </c>
    </row>
    <row r="801" spans="1:57" ht="15" hidden="1" customHeight="1">
      <c r="A801" s="103" t="s">
        <v>91</v>
      </c>
      <c r="B801" s="103" t="s">
        <v>90</v>
      </c>
      <c r="C801" s="104" t="s">
        <v>137</v>
      </c>
      <c r="D801" s="456" t="s">
        <v>252</v>
      </c>
      <c r="E801" s="454" t="s">
        <v>138</v>
      </c>
      <c r="F801" s="454" t="s">
        <v>137</v>
      </c>
      <c r="G801" s="454">
        <v>45734</v>
      </c>
      <c r="H801" s="454">
        <v>45736</v>
      </c>
      <c r="I801" s="103" t="s">
        <v>139</v>
      </c>
      <c r="J801" s="103" t="s">
        <v>139</v>
      </c>
      <c r="K801" s="458" t="s">
        <v>3163</v>
      </c>
      <c r="L801" s="103" t="s">
        <v>446</v>
      </c>
      <c r="M801" s="103" t="s">
        <v>457</v>
      </c>
      <c r="N801" s="103" t="s">
        <v>457</v>
      </c>
      <c r="O801" s="103" t="s">
        <v>588</v>
      </c>
      <c r="P801" s="103" t="s">
        <v>653</v>
      </c>
      <c r="Q801" s="103" t="s">
        <v>589</v>
      </c>
      <c r="R801" s="458" t="s">
        <v>3164</v>
      </c>
      <c r="S801" s="503"/>
      <c r="T801" s="103" t="s">
        <v>42</v>
      </c>
      <c r="U801" s="103" t="s">
        <v>137</v>
      </c>
      <c r="V801" s="454" t="str">
        <f>Tabela3[[#This Row],[NOVO 
PRAZO REDE]]</f>
        <v>REDE OK</v>
      </c>
      <c r="W801" s="454" t="str">
        <f>Tabela3[[#This Row],[PRAZO
ATIVAÇÃO]]</f>
        <v>ATIVO</v>
      </c>
      <c r="X801" s="103" t="s">
        <v>500</v>
      </c>
      <c r="Y801" s="103" t="str">
        <f>IFERROR("W"&amp;WEEKNUM(Tabela3[[#This Row],[PRAZO RE REVISADO]]),"-")</f>
        <v>-</v>
      </c>
      <c r="Z801" s="103" t="str">
        <f>IFERROR("W"&amp;WEEKNUM(Tabela3[[#This Row],[PRAZO ATIVAÇÃO]]),"-")</f>
        <v>-</v>
      </c>
      <c r="AA801" s="103">
        <v>2024</v>
      </c>
      <c r="AB801" s="103">
        <v>508076</v>
      </c>
      <c r="AC801" s="103" t="s">
        <v>572</v>
      </c>
      <c r="AD801" s="103" t="s">
        <v>137</v>
      </c>
      <c r="AE801" s="578"/>
      <c r="AF801" s="103"/>
      <c r="AG801" s="474"/>
      <c r="AH801" s="103"/>
      <c r="AK801" s="103" t="str">
        <f ca="1">IF(Tabela3[[#This Row],[STATUS]]&lt;&gt;"PREVISTO","N/A",IF(Tabela3[[#This Row],[Data_RE_CONGELADA]]="REDE OK","OK",IFERROR(IF(TODAY()-Tabela3[[#This Row],[Data_RE_CONGELADA]]&gt;=0,"ATRASADO",IF(TODAY()-Tabela3[[#This Row],[Data_RE_CONGELADA]]&gt;-5,"VENCENDO",IF(TODAY()-Tabela3[[#This Row],[Data_RE_CONGELADA]]&lt;=0,"NO PRAZO"))),"N/A")))</f>
        <v>N/A</v>
      </c>
      <c r="AL801" s="454" t="s">
        <v>2867</v>
      </c>
      <c r="AM801" s="454" t="s">
        <v>618</v>
      </c>
      <c r="AN801" s="458" t="s">
        <v>186</v>
      </c>
      <c r="AO801" s="458" t="s">
        <v>3165</v>
      </c>
      <c r="AP801" s="454" t="str">
        <f>Tabela3[[#This Row],[NOVO 
PRAZO REDE]]</f>
        <v>REDE OK</v>
      </c>
      <c r="AQ801" s="103" t="s">
        <v>684</v>
      </c>
      <c r="AR801" s="103" t="s">
        <v>2867</v>
      </c>
      <c r="AS801" s="103">
        <v>1</v>
      </c>
      <c r="AU801" s="103" t="s">
        <v>604</v>
      </c>
      <c r="BC801" s="103"/>
      <c r="BE801" s="103" t="e">
        <f>VLOOKUP(Tabela3[[#This Row],[ID OSP]],[1]Export!$R:$R,1,0)</f>
        <v>#N/A</v>
      </c>
    </row>
    <row r="802" spans="1:57" ht="15" hidden="1" customHeight="1">
      <c r="A802" s="103" t="s">
        <v>3071</v>
      </c>
      <c r="B802" s="103" t="s">
        <v>3166</v>
      </c>
      <c r="C802" s="104" t="s">
        <v>268</v>
      </c>
      <c r="D802" s="454" t="s">
        <v>252</v>
      </c>
      <c r="E802" s="454" t="s">
        <v>138</v>
      </c>
      <c r="F802" s="454" t="s">
        <v>2881</v>
      </c>
      <c r="G802" s="454">
        <v>45638</v>
      </c>
      <c r="H802" s="454" t="s">
        <v>186</v>
      </c>
      <c r="I802" s="103" t="s">
        <v>139</v>
      </c>
      <c r="J802" s="103" t="s">
        <v>139</v>
      </c>
      <c r="K802" s="458" t="s">
        <v>3073</v>
      </c>
      <c r="L802" s="103" t="s">
        <v>468</v>
      </c>
      <c r="M802" s="103" t="s">
        <v>215</v>
      </c>
      <c r="N802" s="103" t="s">
        <v>225</v>
      </c>
      <c r="P802" s="103" t="s">
        <v>712</v>
      </c>
      <c r="Q802" s="103" t="s">
        <v>712</v>
      </c>
      <c r="R802" s="458" t="s">
        <v>3167</v>
      </c>
      <c r="S802" s="455" t="s">
        <v>3168</v>
      </c>
      <c r="T802" s="103" t="s">
        <v>42</v>
      </c>
      <c r="U802" s="103" t="s">
        <v>268</v>
      </c>
      <c r="V802" s="454" t="s">
        <v>138</v>
      </c>
      <c r="W802" s="454" t="str">
        <f>Tabela3[[#This Row],[PRAZO
ATIVAÇÃO]]</f>
        <v>NÃO ATIVADO</v>
      </c>
      <c r="X802" s="103" t="s">
        <v>500</v>
      </c>
      <c r="Y802" s="103" t="str">
        <f>IFERROR("W"&amp;WEEKNUM(Tabela3[[#This Row],[PRAZO RE REVISADO]]),"-")</f>
        <v>-</v>
      </c>
      <c r="Z802" s="103" t="str">
        <f>IFERROR("W"&amp;WEEKNUM(Tabela3[[#This Row],[PRAZO ATIVAÇÃO]]),"-")</f>
        <v>-</v>
      </c>
      <c r="AA802" s="103">
        <v>2024</v>
      </c>
      <c r="AB802" s="103">
        <v>523459</v>
      </c>
      <c r="AC802" s="103" t="s">
        <v>572</v>
      </c>
      <c r="AD802" s="103" t="s">
        <v>1278</v>
      </c>
      <c r="AE802" s="578"/>
      <c r="AF802" s="103"/>
      <c r="AG802" s="474"/>
      <c r="AH802" s="103" t="e">
        <f>VLOOKUP(Tabela3[[#This Row],[SITE]],#REF!,8,0)</f>
        <v>#REF!</v>
      </c>
      <c r="AK802" s="103" t="str">
        <f ca="1">IF(Tabela3[[#This Row],[STATUS]]&lt;&gt;"PREVISTO","N/A",IF(Tabela3[[#This Row],[Data_RE_CONGELADA]]="REDE OK","OK",IFERROR(IF(TODAY()-Tabela3[[#This Row],[Data_RE_CONGELADA]]&gt;=0,"ATRASADO",IF(TODAY()-Tabela3[[#This Row],[Data_RE_CONGELADA]]&gt;-5,"VENCENDO",IF(TODAY()-Tabela3[[#This Row],[Data_RE_CONGELADA]]&lt;=0,"NO PRAZO"))),"N/A")))</f>
        <v>N/A</v>
      </c>
      <c r="AL802" s="454">
        <v>45624</v>
      </c>
      <c r="AM802" s="454">
        <v>45629</v>
      </c>
      <c r="AN802" s="458" t="s">
        <v>186</v>
      </c>
      <c r="AP802" s="103" t="s">
        <v>575</v>
      </c>
      <c r="AQ802" s="103" t="s">
        <v>688</v>
      </c>
      <c r="AR802" s="103" t="s">
        <v>576</v>
      </c>
      <c r="AS802" s="103">
        <v>1</v>
      </c>
      <c r="AU802" s="103" t="s">
        <v>648</v>
      </c>
      <c r="AV802" s="103" t="s">
        <v>580</v>
      </c>
      <c r="AW802" s="103" t="s">
        <v>580</v>
      </c>
      <c r="AX802" s="103" t="s">
        <v>580</v>
      </c>
      <c r="AY802" s="103" t="s">
        <v>580</v>
      </c>
      <c r="AZ802" s="103" t="s">
        <v>580</v>
      </c>
      <c r="BA802" s="103" t="s">
        <v>580</v>
      </c>
      <c r="BC802" s="103"/>
      <c r="BE802" s="103" t="e">
        <f>VLOOKUP(Tabela3[[#This Row],[ID OSP]],[1]Export!$R:$R,1,0)</f>
        <v>#N/A</v>
      </c>
    </row>
    <row r="803" spans="1:57" ht="15" hidden="1" customHeight="1">
      <c r="A803" s="103" t="s">
        <v>277</v>
      </c>
      <c r="B803" s="103" t="s">
        <v>3169</v>
      </c>
      <c r="C803" s="104" t="s">
        <v>268</v>
      </c>
      <c r="D803" s="454" t="s">
        <v>252</v>
      </c>
      <c r="E803" s="454" t="s">
        <v>138</v>
      </c>
      <c r="F803" s="454" t="s">
        <v>2881</v>
      </c>
      <c r="G803" s="454">
        <v>45636</v>
      </c>
      <c r="H803" s="454" t="s">
        <v>186</v>
      </c>
      <c r="I803" s="103" t="s">
        <v>139</v>
      </c>
      <c r="J803" s="103" t="s">
        <v>139</v>
      </c>
      <c r="K803" s="458" t="s">
        <v>278</v>
      </c>
      <c r="L803" s="103" t="s">
        <v>468</v>
      </c>
      <c r="M803" s="103" t="s">
        <v>215</v>
      </c>
      <c r="N803" s="103" t="s">
        <v>3062</v>
      </c>
      <c r="P803" s="103" t="s">
        <v>712</v>
      </c>
      <c r="Q803" s="103" t="s">
        <v>712</v>
      </c>
      <c r="R803" s="458" t="s">
        <v>3167</v>
      </c>
      <c r="S803" s="455" t="s">
        <v>3170</v>
      </c>
      <c r="T803" s="103" t="s">
        <v>42</v>
      </c>
      <c r="U803" s="103" t="s">
        <v>268</v>
      </c>
      <c r="V803" s="454" t="s">
        <v>138</v>
      </c>
      <c r="W803" s="454" t="str">
        <f>Tabela3[[#This Row],[PRAZO
ATIVAÇÃO]]</f>
        <v>NÃO ATIVADO</v>
      </c>
      <c r="X803" s="103" t="s">
        <v>500</v>
      </c>
      <c r="Y803" s="103" t="str">
        <f>IFERROR("W"&amp;WEEKNUM(Tabela3[[#This Row],[PRAZO RE REVISADO]]),"-")</f>
        <v>-</v>
      </c>
      <c r="Z803" s="103" t="str">
        <f>IFERROR("W"&amp;WEEKNUM(Tabela3[[#This Row],[PRAZO ATIVAÇÃO]]),"-")</f>
        <v>-</v>
      </c>
      <c r="AA803" s="103">
        <v>2024</v>
      </c>
      <c r="AB803" s="103">
        <v>523455</v>
      </c>
      <c r="AC803" s="103" t="s">
        <v>572</v>
      </c>
      <c r="AD803" s="103" t="s">
        <v>1278</v>
      </c>
      <c r="AE803" s="578"/>
      <c r="AF803" s="103"/>
      <c r="AG803" s="474"/>
      <c r="AH803" s="103" t="e">
        <f>VLOOKUP(Tabela3[[#This Row],[SITE]],#REF!,8,0)</f>
        <v>#REF!</v>
      </c>
      <c r="AK803" s="103" t="str">
        <f ca="1">IF(Tabela3[[#This Row],[STATUS]]&lt;&gt;"PREVISTO","N/A",IF(Tabela3[[#This Row],[Data_RE_CONGELADA]]="REDE OK","OK",IFERROR(IF(TODAY()-Tabela3[[#This Row],[Data_RE_CONGELADA]]&gt;=0,"ATRASADO",IF(TODAY()-Tabela3[[#This Row],[Data_RE_CONGELADA]]&gt;-5,"VENCENDO",IF(TODAY()-Tabela3[[#This Row],[Data_RE_CONGELADA]]&lt;=0,"NO PRAZO"))),"N/A")))</f>
        <v>N/A</v>
      </c>
      <c r="AL803" s="454">
        <v>45624</v>
      </c>
      <c r="AM803" s="454">
        <v>45629</v>
      </c>
      <c r="AN803" s="458" t="s">
        <v>186</v>
      </c>
      <c r="AP803" s="103" t="s">
        <v>575</v>
      </c>
      <c r="AQ803" s="103" t="s">
        <v>688</v>
      </c>
      <c r="AR803" s="103" t="s">
        <v>576</v>
      </c>
      <c r="AS803" s="103">
        <v>1</v>
      </c>
      <c r="AU803" s="103" t="s">
        <v>648</v>
      </c>
      <c r="AV803" s="103" t="s">
        <v>580</v>
      </c>
      <c r="AW803" s="103" t="s">
        <v>580</v>
      </c>
      <c r="AX803" s="103" t="s">
        <v>580</v>
      </c>
      <c r="AY803" s="103" t="s">
        <v>580</v>
      </c>
      <c r="AZ803" s="103" t="s">
        <v>580</v>
      </c>
      <c r="BA803" s="103" t="s">
        <v>580</v>
      </c>
      <c r="BC803" s="103"/>
      <c r="BE803" s="103" t="e">
        <f>VLOOKUP(Tabela3[[#This Row],[ID OSP]],[1]Export!$R:$R,1,0)</f>
        <v>#N/A</v>
      </c>
    </row>
    <row r="804" spans="1:57" ht="15" hidden="1" customHeight="1">
      <c r="A804" s="103" t="s">
        <v>227</v>
      </c>
      <c r="B804" s="103" t="s">
        <v>3171</v>
      </c>
      <c r="C804" s="104" t="s">
        <v>268</v>
      </c>
      <c r="D804" s="454" t="s">
        <v>252</v>
      </c>
      <c r="E804" s="454" t="s">
        <v>138</v>
      </c>
      <c r="F804" s="454" t="s">
        <v>2881</v>
      </c>
      <c r="G804" s="454">
        <v>45636</v>
      </c>
      <c r="H804" s="454" t="s">
        <v>186</v>
      </c>
      <c r="I804" s="103" t="s">
        <v>139</v>
      </c>
      <c r="J804" s="103" t="s">
        <v>139</v>
      </c>
      <c r="K804" s="458" t="s">
        <v>3172</v>
      </c>
      <c r="L804" s="103" t="s">
        <v>468</v>
      </c>
      <c r="M804" s="103" t="s">
        <v>215</v>
      </c>
      <c r="N804" s="103" t="s">
        <v>316</v>
      </c>
      <c r="P804" s="103" t="s">
        <v>712</v>
      </c>
      <c r="Q804" s="103" t="s">
        <v>712</v>
      </c>
      <c r="R804" s="458" t="s">
        <v>3167</v>
      </c>
      <c r="S804" s="455" t="s">
        <v>3173</v>
      </c>
      <c r="T804" s="103" t="s">
        <v>42</v>
      </c>
      <c r="U804" s="103" t="s">
        <v>268</v>
      </c>
      <c r="V804" s="454" t="s">
        <v>138</v>
      </c>
      <c r="W804" s="454" t="str">
        <f>Tabela3[[#This Row],[PRAZO
ATIVAÇÃO]]</f>
        <v>NÃO ATIVADO</v>
      </c>
      <c r="X804" s="103" t="s">
        <v>500</v>
      </c>
      <c r="Y804" s="103" t="str">
        <f>IFERROR("W"&amp;WEEKNUM(Tabela3[[#This Row],[PRAZO RE REVISADO]]),"-")</f>
        <v>-</v>
      </c>
      <c r="Z804" s="103" t="str">
        <f>IFERROR("W"&amp;WEEKNUM(Tabela3[[#This Row],[PRAZO ATIVAÇÃO]]),"-")</f>
        <v>-</v>
      </c>
      <c r="AA804" s="103">
        <v>2024</v>
      </c>
      <c r="AB804" s="103">
        <v>523443</v>
      </c>
      <c r="AC804" s="103" t="s">
        <v>572</v>
      </c>
      <c r="AD804" s="103" t="s">
        <v>1278</v>
      </c>
      <c r="AE804" s="578"/>
      <c r="AF804" s="103"/>
      <c r="AG804" s="474"/>
      <c r="AH804" s="103" t="e">
        <f>VLOOKUP(Tabela3[[#This Row],[SITE]],#REF!,8,0)</f>
        <v>#REF!</v>
      </c>
      <c r="AK804" s="103" t="str">
        <f ca="1">IF(Tabela3[[#This Row],[STATUS]]&lt;&gt;"PREVISTO","N/A",IF(Tabela3[[#This Row],[Data_RE_CONGELADA]]="REDE OK","OK",IFERROR(IF(TODAY()-Tabela3[[#This Row],[Data_RE_CONGELADA]]&gt;=0,"ATRASADO",IF(TODAY()-Tabela3[[#This Row],[Data_RE_CONGELADA]]&gt;-5,"VENCENDO",IF(TODAY()-Tabela3[[#This Row],[Data_RE_CONGELADA]]&lt;=0,"NO PRAZO"))),"N/A")))</f>
        <v>N/A</v>
      </c>
      <c r="AL804" s="454">
        <v>45621</v>
      </c>
      <c r="AM804" s="454">
        <v>45626</v>
      </c>
      <c r="AN804" s="458" t="s">
        <v>186</v>
      </c>
      <c r="AP804" s="103" t="s">
        <v>575</v>
      </c>
      <c r="AQ804" s="103" t="s">
        <v>688</v>
      </c>
      <c r="AR804" s="103" t="s">
        <v>576</v>
      </c>
      <c r="AS804" s="103">
        <v>1</v>
      </c>
      <c r="AU804" s="103" t="s">
        <v>648</v>
      </c>
      <c r="AV804" s="103" t="s">
        <v>691</v>
      </c>
      <c r="BC804" s="103"/>
      <c r="BE804" s="103" t="e">
        <f>VLOOKUP(Tabela3[[#This Row],[ID OSP]],[1]Export!$R:$R,1,0)</f>
        <v>#N/A</v>
      </c>
    </row>
    <row r="805" spans="1:57" ht="15" hidden="1" customHeight="1">
      <c r="A805" s="103" t="s">
        <v>266</v>
      </c>
      <c r="B805" s="103" t="s">
        <v>3174</v>
      </c>
      <c r="C805" s="104" t="s">
        <v>268</v>
      </c>
      <c r="D805" s="454" t="s">
        <v>42</v>
      </c>
      <c r="E805" s="454" t="s">
        <v>268</v>
      </c>
      <c r="F805" s="454" t="s">
        <v>268</v>
      </c>
      <c r="G805" s="454" t="s">
        <v>186</v>
      </c>
      <c r="H805" s="454" t="s">
        <v>186</v>
      </c>
      <c r="I805" s="103" t="s">
        <v>139</v>
      </c>
      <c r="J805" s="103" t="s">
        <v>139</v>
      </c>
      <c r="K805" s="458" t="s">
        <v>267</v>
      </c>
      <c r="L805" s="103" t="s">
        <v>468</v>
      </c>
      <c r="M805" s="103" t="s">
        <v>215</v>
      </c>
      <c r="N805" s="103" t="s">
        <v>215</v>
      </c>
      <c r="P805" s="103" t="s">
        <v>712</v>
      </c>
      <c r="Q805" s="103" t="s">
        <v>712</v>
      </c>
      <c r="R805" s="458" t="s">
        <v>3175</v>
      </c>
      <c r="S805" s="503" t="s">
        <v>186</v>
      </c>
      <c r="T805" s="103" t="s">
        <v>42</v>
      </c>
      <c r="U805" s="103" t="s">
        <v>268</v>
      </c>
      <c r="V805" s="454" t="str">
        <f>Tabela3[[#This Row],[NOVO 
PRAZO REDE]]</f>
        <v>CANCELADO</v>
      </c>
      <c r="W805" s="454" t="str">
        <f>Tabela3[[#This Row],[PRAZO
ATIVAÇÃO]]</f>
        <v>CANCELADO</v>
      </c>
      <c r="X805" s="103" t="s">
        <v>500</v>
      </c>
      <c r="Y805" s="103" t="str">
        <f>IFERROR("W"&amp;WEEKNUM(Tabela3[[#This Row],[PRAZO RE REVISADO]]),"-")</f>
        <v>-</v>
      </c>
      <c r="Z805" s="103" t="str">
        <f>IFERROR("W"&amp;WEEKNUM(Tabela3[[#This Row],[PRAZO ATIVAÇÃO]]),"-")</f>
        <v>-</v>
      </c>
      <c r="AA805" s="103">
        <v>2024</v>
      </c>
      <c r="AB805" s="103">
        <v>525531</v>
      </c>
      <c r="AC805" s="103" t="s">
        <v>572</v>
      </c>
      <c r="AD805" s="103" t="s">
        <v>1278</v>
      </c>
      <c r="AE805" s="578"/>
      <c r="AF805" s="103"/>
      <c r="AG805" s="474"/>
      <c r="AH805" s="103" t="e">
        <f>VLOOKUP(Tabela3[[#This Row],[SITE]],#REF!,8,0)</f>
        <v>#REF!</v>
      </c>
      <c r="AK805" s="103" t="str">
        <f ca="1">IF(Tabela3[[#This Row],[STATUS]]&lt;&gt;"PREVISTO","N/A",IF(Tabela3[[#This Row],[Data_RE_CONGELADA]]="REDE OK","OK",IFERROR(IF(TODAY()-Tabela3[[#This Row],[Data_RE_CONGELADA]]&gt;=0,"ATRASADO",IF(TODAY()-Tabela3[[#This Row],[Data_RE_CONGELADA]]&gt;-5,"VENCENDO",IF(TODAY()-Tabela3[[#This Row],[Data_RE_CONGELADA]]&lt;=0,"NO PRAZO"))),"N/A")))</f>
        <v>N/A</v>
      </c>
      <c r="AL805" s="454">
        <v>45622</v>
      </c>
      <c r="AM805" s="454">
        <v>45627</v>
      </c>
      <c r="AN805" s="458" t="s">
        <v>186</v>
      </c>
      <c r="AP805" s="454" t="str">
        <f>Tabela3[[#This Row],[NOVO 
PRAZO REDE]]</f>
        <v>CANCELADO</v>
      </c>
      <c r="AQ805" s="103" t="s">
        <v>802</v>
      </c>
      <c r="AR805" s="103" t="s">
        <v>576</v>
      </c>
      <c r="AS805" s="103">
        <v>0</v>
      </c>
      <c r="AU805" s="103" t="s">
        <v>648</v>
      </c>
      <c r="AV805" s="103" t="s">
        <v>3176</v>
      </c>
      <c r="BC805" s="103"/>
      <c r="BE805" s="103" t="e">
        <f>VLOOKUP(Tabela3[[#This Row],[ID OSP]],[1]Export!$R:$R,1,0)</f>
        <v>#N/A</v>
      </c>
    </row>
    <row r="806" spans="1:57" ht="15" hidden="1" customHeight="1">
      <c r="A806" s="103" t="s">
        <v>211</v>
      </c>
      <c r="B806" s="103" t="s">
        <v>3177</v>
      </c>
      <c r="C806" s="104" t="s">
        <v>268</v>
      </c>
      <c r="D806" s="454" t="s">
        <v>42</v>
      </c>
      <c r="E806" s="454" t="s">
        <v>268</v>
      </c>
      <c r="F806" s="454" t="s">
        <v>268</v>
      </c>
      <c r="G806" s="454" t="s">
        <v>186</v>
      </c>
      <c r="H806" s="454" t="s">
        <v>186</v>
      </c>
      <c r="I806" s="463" t="s">
        <v>139</v>
      </c>
      <c r="J806" s="463" t="s">
        <v>139</v>
      </c>
      <c r="K806" s="458" t="s">
        <v>212</v>
      </c>
      <c r="L806" s="103" t="s">
        <v>466</v>
      </c>
      <c r="M806" s="103" t="s">
        <v>211</v>
      </c>
      <c r="N806" s="103" t="s">
        <v>186</v>
      </c>
      <c r="P806" s="103" t="s">
        <v>712</v>
      </c>
      <c r="Q806" s="103" t="s">
        <v>712</v>
      </c>
      <c r="R806" s="458" t="s">
        <v>3101</v>
      </c>
      <c r="S806" s="503" t="s">
        <v>186</v>
      </c>
      <c r="T806" s="103" t="s">
        <v>252</v>
      </c>
      <c r="U806" s="103" t="s">
        <v>268</v>
      </c>
      <c r="V806" s="454" t="str">
        <f>Tabela3[[#This Row],[NOVO 
PRAZO REDE]]</f>
        <v>CANCELADO</v>
      </c>
      <c r="W806" s="454" t="str">
        <f>Tabela3[[#This Row],[PRAZO
ATIVAÇÃO]]</f>
        <v>CANCELADO</v>
      </c>
      <c r="X806" s="103" t="s">
        <v>729</v>
      </c>
      <c r="Y806" s="103" t="str">
        <f>IFERROR("W"&amp;WEEKNUM(Tabela3[[#This Row],[PRAZO RE REVISADO]]),"-")</f>
        <v>-</v>
      </c>
      <c r="Z806" s="103" t="str">
        <f>IFERROR("W"&amp;WEEKNUM(Tabela3[[#This Row],[PRAZO ATIVAÇÃO]]),"-")</f>
        <v>-</v>
      </c>
      <c r="AA806" s="103">
        <v>2024</v>
      </c>
      <c r="AB806" s="103">
        <v>510421</v>
      </c>
      <c r="AC806" s="103" t="s">
        <v>572</v>
      </c>
      <c r="AD806" s="103" t="s">
        <v>1278</v>
      </c>
      <c r="AE806" s="578"/>
      <c r="AF806" s="103"/>
      <c r="AG806" s="474"/>
      <c r="AH806" s="103" t="e">
        <f>VLOOKUP(Tabela3[[#This Row],[SITE]],#REF!,8,0)</f>
        <v>#REF!</v>
      </c>
      <c r="AK806" s="103" t="str">
        <f ca="1">IF(Tabela3[[#This Row],[STATUS]]&lt;&gt;"PREVISTO","N/A",IF(Tabela3[[#This Row],[Data_RE_CONGELADA]]="REDE OK","OK",IFERROR(IF(TODAY()-Tabela3[[#This Row],[Data_RE_CONGELADA]]&gt;=0,"ATRASADO",IF(TODAY()-Tabela3[[#This Row],[Data_RE_CONGELADA]]&gt;-5,"VENCENDO",IF(TODAY()-Tabela3[[#This Row],[Data_RE_CONGELADA]]&lt;=0,"NO PRAZO"))),"N/A")))</f>
        <v>N/A</v>
      </c>
      <c r="AL806" s="454">
        <v>45624</v>
      </c>
      <c r="AM806" s="454" t="s">
        <v>137</v>
      </c>
      <c r="AN806" s="458" t="s">
        <v>186</v>
      </c>
      <c r="AP806" s="454" t="str">
        <f>Tabela3[[#This Row],[NOVO 
PRAZO REDE]]</f>
        <v>CANCELADO</v>
      </c>
      <c r="AQ806" s="103" t="s">
        <v>688</v>
      </c>
      <c r="AR806" s="103" t="s">
        <v>576</v>
      </c>
      <c r="AS806" s="103">
        <v>0</v>
      </c>
      <c r="AU806" s="103" t="s">
        <v>648</v>
      </c>
      <c r="AV806" s="103" t="s">
        <v>580</v>
      </c>
      <c r="AW806" s="103" t="s">
        <v>580</v>
      </c>
      <c r="AX806" s="103" t="s">
        <v>580</v>
      </c>
      <c r="AY806" s="103" t="s">
        <v>580</v>
      </c>
      <c r="AZ806" s="103" t="s">
        <v>580</v>
      </c>
      <c r="BA806" s="103" t="s">
        <v>580</v>
      </c>
      <c r="BC806" s="103"/>
      <c r="BE806" s="103" t="e">
        <f>VLOOKUP(Tabela3[[#This Row],[ID OSP]],[1]Export!$R:$R,1,0)</f>
        <v>#N/A</v>
      </c>
    </row>
    <row r="807" spans="1:57" ht="15" hidden="1" customHeight="1">
      <c r="A807" s="103" t="s">
        <v>287</v>
      </c>
      <c r="B807" s="103" t="s">
        <v>3178</v>
      </c>
      <c r="C807" s="104" t="s">
        <v>268</v>
      </c>
      <c r="D807" s="454" t="s">
        <v>42</v>
      </c>
      <c r="E807" s="454" t="s">
        <v>268</v>
      </c>
      <c r="F807" s="454" t="s">
        <v>268</v>
      </c>
      <c r="G807" s="454" t="s">
        <v>186</v>
      </c>
      <c r="H807" s="454" t="s">
        <v>186</v>
      </c>
      <c r="I807" s="103" t="s">
        <v>42</v>
      </c>
      <c r="J807" s="103" t="s">
        <v>127</v>
      </c>
      <c r="K807" s="458" t="s">
        <v>3179</v>
      </c>
      <c r="L807" s="103" t="s">
        <v>467</v>
      </c>
      <c r="M807" s="103" t="s">
        <v>211</v>
      </c>
      <c r="N807" s="103" t="s">
        <v>186</v>
      </c>
      <c r="O807" s="103" t="s">
        <v>186</v>
      </c>
      <c r="P807" s="103" t="s">
        <v>712</v>
      </c>
      <c r="Q807" s="103" t="s">
        <v>712</v>
      </c>
      <c r="S807" s="503"/>
      <c r="T807" s="103" t="s">
        <v>42</v>
      </c>
      <c r="U807" s="103" t="s">
        <v>268</v>
      </c>
      <c r="V807" s="454" t="str">
        <f>Tabela3[[#This Row],[NOVO 
PRAZO REDE]]</f>
        <v>CANCELADO</v>
      </c>
      <c r="W807" s="454" t="str">
        <f>Tabela3[[#This Row],[PRAZO
ATIVAÇÃO]]</f>
        <v>CANCELADO</v>
      </c>
      <c r="X807" s="103" t="s">
        <v>729</v>
      </c>
      <c r="Y807" s="103" t="str">
        <f>IFERROR("W"&amp;WEEKNUM(Tabela3[[#This Row],[PRAZO RE REVISADO]]),"-")</f>
        <v>-</v>
      </c>
      <c r="Z807" s="103" t="str">
        <f>IFERROR("W"&amp;WEEKNUM(Tabela3[[#This Row],[PRAZO ATIVAÇÃO]]),"-")</f>
        <v>-</v>
      </c>
      <c r="AA807" s="103">
        <v>2024</v>
      </c>
      <c r="AB807" s="103">
        <v>514005</v>
      </c>
      <c r="AC807" s="103" t="s">
        <v>592</v>
      </c>
      <c r="AD807" s="103" t="s">
        <v>1278</v>
      </c>
      <c r="AE807" s="578"/>
      <c r="AF807" s="103"/>
      <c r="AG807" s="474"/>
      <c r="AH807" s="103" t="e">
        <f>VLOOKUP(Tabela3[[#This Row],[SITE]],#REF!,8,0)</f>
        <v>#REF!</v>
      </c>
      <c r="AK807" s="103" t="str">
        <f ca="1">IF(Tabela3[[#This Row],[STATUS]]&lt;&gt;"PREVISTO","N/A",IF(Tabela3[[#This Row],[Data_RE_CONGELADA]]="REDE OK","OK",IFERROR(IF(TODAY()-Tabela3[[#This Row],[Data_RE_CONGELADA]]&gt;=0,"ATRASADO",IF(TODAY()-Tabela3[[#This Row],[Data_RE_CONGELADA]]&gt;-5,"VENCENDO",IF(TODAY()-Tabela3[[#This Row],[Data_RE_CONGELADA]]&lt;=0,"NO PRAZO"))),"N/A")))</f>
        <v>N/A</v>
      </c>
      <c r="AL807" s="454" t="s">
        <v>268</v>
      </c>
      <c r="AM807" s="454">
        <v>45612</v>
      </c>
      <c r="AN807" s="458" t="s">
        <v>186</v>
      </c>
      <c r="AP807" s="454" t="str">
        <f>Tabela3[[#This Row],[NOVO 
PRAZO REDE]]</f>
        <v>CANCELADO</v>
      </c>
      <c r="AQ807" s="103" t="s">
        <v>688</v>
      </c>
      <c r="AR807" s="103" t="s">
        <v>576</v>
      </c>
      <c r="AS807" s="103">
        <v>0</v>
      </c>
      <c r="AU807" s="103" t="s">
        <v>648</v>
      </c>
      <c r="AV807" s="103" t="s">
        <v>691</v>
      </c>
      <c r="BC807" s="103"/>
      <c r="BE807" s="103" t="e">
        <f>VLOOKUP(Tabela3[[#This Row],[ID OSP]],[1]Export!$R:$R,1,0)</f>
        <v>#N/A</v>
      </c>
    </row>
    <row r="808" spans="1:57" ht="15" hidden="1" customHeight="1">
      <c r="A808" s="103" t="s">
        <v>234</v>
      </c>
      <c r="B808" s="103" t="s">
        <v>3180</v>
      </c>
      <c r="C808" s="104" t="s">
        <v>268</v>
      </c>
      <c r="D808" s="454" t="s">
        <v>42</v>
      </c>
      <c r="E808" s="454" t="s">
        <v>268</v>
      </c>
      <c r="F808" s="454" t="s">
        <v>268</v>
      </c>
      <c r="G808" s="454" t="s">
        <v>186</v>
      </c>
      <c r="H808" s="454" t="s">
        <v>186</v>
      </c>
      <c r="I808" s="103" t="s">
        <v>139</v>
      </c>
      <c r="J808" s="103" t="s">
        <v>139</v>
      </c>
      <c r="K808" s="458" t="s">
        <v>235</v>
      </c>
      <c r="L808" s="103" t="s">
        <v>467</v>
      </c>
      <c r="M808" s="103" t="s">
        <v>211</v>
      </c>
      <c r="N808" s="103" t="s">
        <v>186</v>
      </c>
      <c r="O808" s="103" t="s">
        <v>186</v>
      </c>
      <c r="P808" s="103" t="s">
        <v>712</v>
      </c>
      <c r="Q808" s="103" t="s">
        <v>712</v>
      </c>
      <c r="R808" s="458" t="s">
        <v>186</v>
      </c>
      <c r="S808" s="503" t="s">
        <v>186</v>
      </c>
      <c r="T808" s="103" t="s">
        <v>42</v>
      </c>
      <c r="U808" s="103" t="s">
        <v>268</v>
      </c>
      <c r="V808" s="454" t="str">
        <f>Tabela3[[#This Row],[NOVO 
PRAZO REDE]]</f>
        <v>CANCELADO</v>
      </c>
      <c r="W808" s="454" t="str">
        <f>Tabela3[[#This Row],[PRAZO
ATIVAÇÃO]]</f>
        <v>CANCELADO</v>
      </c>
      <c r="X808" s="103" t="s">
        <v>729</v>
      </c>
      <c r="Y808" s="103" t="str">
        <f>IFERROR("W"&amp;WEEKNUM(Tabela3[[#This Row],[PRAZO RE REVISADO]]),"-")</f>
        <v>-</v>
      </c>
      <c r="Z808" s="103" t="str">
        <f>IFERROR("W"&amp;WEEKNUM(Tabela3[[#This Row],[PRAZO ATIVAÇÃO]]),"-")</f>
        <v>-</v>
      </c>
      <c r="AA808" s="103">
        <v>2024</v>
      </c>
      <c r="AB808" s="103">
        <v>514003</v>
      </c>
      <c r="AC808" s="103" t="s">
        <v>592</v>
      </c>
      <c r="AD808" s="103" t="s">
        <v>1278</v>
      </c>
      <c r="AE808" s="578"/>
      <c r="AF808" s="103"/>
      <c r="AG808" s="474"/>
      <c r="AH808" s="103" t="e">
        <f>VLOOKUP(Tabela3[[#This Row],[SITE]],#REF!,8,0)</f>
        <v>#REF!</v>
      </c>
      <c r="AK808" s="103" t="str">
        <f ca="1">IF(Tabela3[[#This Row],[STATUS]]&lt;&gt;"PREVISTO","N/A",IF(Tabela3[[#This Row],[Data_RE_CONGELADA]]="REDE OK","OK",IFERROR(IF(TODAY()-Tabela3[[#This Row],[Data_RE_CONGELADA]]&gt;=0,"ATRASADO",IF(TODAY()-Tabela3[[#This Row],[Data_RE_CONGELADA]]&gt;-5,"VENCENDO",IF(TODAY()-Tabela3[[#This Row],[Data_RE_CONGELADA]]&lt;=0,"NO PRAZO"))),"N/A")))</f>
        <v>N/A</v>
      </c>
      <c r="AL808" s="454">
        <v>45603</v>
      </c>
      <c r="AM808" s="454">
        <v>45608</v>
      </c>
      <c r="AN808" s="458" t="s">
        <v>186</v>
      </c>
      <c r="AP808" s="454" t="str">
        <f>Tabela3[[#This Row],[NOVO 
PRAZO REDE]]</f>
        <v>CANCELADO</v>
      </c>
      <c r="AQ808" s="103" t="s">
        <v>688</v>
      </c>
      <c r="AR808" s="103" t="s">
        <v>576</v>
      </c>
      <c r="AS808" s="103">
        <v>0</v>
      </c>
      <c r="AU808" s="103" t="s">
        <v>648</v>
      </c>
      <c r="AV808" s="103" t="s">
        <v>580</v>
      </c>
      <c r="AW808" s="103" t="s">
        <v>580</v>
      </c>
      <c r="AX808" s="103" t="s">
        <v>580</v>
      </c>
      <c r="AY808" s="103" t="s">
        <v>580</v>
      </c>
      <c r="AZ808" s="103" t="s">
        <v>580</v>
      </c>
      <c r="BA808" s="103" t="s">
        <v>580</v>
      </c>
      <c r="BC808" s="103"/>
      <c r="BE808" s="103" t="e">
        <f>VLOOKUP(Tabela3[[#This Row],[ID OSP]],[1]Export!$R:$R,1,0)</f>
        <v>#N/A</v>
      </c>
    </row>
    <row r="809" spans="1:57" ht="15" hidden="1" customHeight="1">
      <c r="A809" s="103" t="s">
        <v>328</v>
      </c>
      <c r="B809" s="103" t="s">
        <v>3181</v>
      </c>
      <c r="C809" s="104" t="s">
        <v>268</v>
      </c>
      <c r="D809" s="454" t="s">
        <v>252</v>
      </c>
      <c r="E809" s="454" t="s">
        <v>138</v>
      </c>
      <c r="F809" s="454" t="s">
        <v>3080</v>
      </c>
      <c r="G809" s="454">
        <v>45625</v>
      </c>
      <c r="H809" s="454" t="s">
        <v>186</v>
      </c>
      <c r="I809" s="103" t="s">
        <v>139</v>
      </c>
      <c r="J809" s="103" t="s">
        <v>139</v>
      </c>
      <c r="K809" s="458" t="s">
        <v>329</v>
      </c>
      <c r="L809" s="103" t="s">
        <v>468</v>
      </c>
      <c r="M809" s="103" t="s">
        <v>211</v>
      </c>
      <c r="N809" s="103" t="s">
        <v>211</v>
      </c>
      <c r="P809" s="103" t="s">
        <v>712</v>
      </c>
      <c r="Q809" s="103" t="s">
        <v>712</v>
      </c>
      <c r="R809" s="458" t="s">
        <v>617</v>
      </c>
      <c r="S809" s="504" t="s">
        <v>3182</v>
      </c>
      <c r="T809" s="103" t="s">
        <v>42</v>
      </c>
      <c r="U809" s="103" t="s">
        <v>268</v>
      </c>
      <c r="V809" s="454" t="s">
        <v>138</v>
      </c>
      <c r="W809" s="454" t="str">
        <f>Tabela3[[#This Row],[PRAZO
ATIVAÇÃO]]</f>
        <v>BLOQUEADO</v>
      </c>
      <c r="X809" s="103" t="s">
        <v>729</v>
      </c>
      <c r="Y809" s="103" t="str">
        <f>IFERROR("W"&amp;WEEKNUM(Tabela3[[#This Row],[PRAZO RE REVISADO]]),"-")</f>
        <v>-</v>
      </c>
      <c r="Z809" s="103" t="str">
        <f>IFERROR("W"&amp;WEEKNUM(Tabela3[[#This Row],[PRAZO ATIVAÇÃO]]),"-")</f>
        <v>-</v>
      </c>
      <c r="AA809" s="103">
        <v>2024</v>
      </c>
      <c r="AB809" s="103">
        <v>514181</v>
      </c>
      <c r="AC809" s="103" t="s">
        <v>572</v>
      </c>
      <c r="AD809" s="103" t="s">
        <v>1278</v>
      </c>
      <c r="AE809" s="578"/>
      <c r="AF809" s="103"/>
      <c r="AG809" s="474"/>
      <c r="AH809" s="103" t="e">
        <f>VLOOKUP(Tabela3[[#This Row],[SITE]],#REF!,8,0)</f>
        <v>#REF!</v>
      </c>
      <c r="AK809" s="103" t="str">
        <f ca="1">IF(Tabela3[[#This Row],[STATUS]]&lt;&gt;"PREVISTO","N/A",IF(Tabela3[[#This Row],[Data_RE_CONGELADA]]="REDE OK","OK",IFERROR(IF(TODAY()-Tabela3[[#This Row],[Data_RE_CONGELADA]]&gt;=0,"ATRASADO",IF(TODAY()-Tabela3[[#This Row],[Data_RE_CONGELADA]]&gt;-5,"VENCENDO",IF(TODAY()-Tabela3[[#This Row],[Data_RE_CONGELADA]]&lt;=0,"NO PRAZO"))),"N/A")))</f>
        <v>N/A</v>
      </c>
      <c r="AL809" s="454">
        <v>45622</v>
      </c>
      <c r="AM809" s="454">
        <v>45627</v>
      </c>
      <c r="AN809" s="458" t="s">
        <v>186</v>
      </c>
      <c r="AP809" s="103" t="s">
        <v>575</v>
      </c>
      <c r="AQ809" s="103" t="s">
        <v>688</v>
      </c>
      <c r="AR809" s="103" t="s">
        <v>576</v>
      </c>
      <c r="AS809" s="103">
        <v>1</v>
      </c>
      <c r="AU809" s="103" t="s">
        <v>648</v>
      </c>
      <c r="AV809" s="103" t="s">
        <v>580</v>
      </c>
      <c r="AW809" s="103" t="s">
        <v>580</v>
      </c>
      <c r="AX809" s="103" t="s">
        <v>581</v>
      </c>
      <c r="AY809" s="103" t="s">
        <v>580</v>
      </c>
      <c r="AZ809" s="103" t="s">
        <v>580</v>
      </c>
      <c r="BA809" s="103" t="s">
        <v>580</v>
      </c>
      <c r="BB809" s="103" t="s">
        <v>4</v>
      </c>
      <c r="BC809" s="103"/>
      <c r="BE809" s="103" t="e">
        <f>VLOOKUP(Tabela3[[#This Row],[ID OSP]],[1]Export!$R:$R,1,0)</f>
        <v>#N/A</v>
      </c>
    </row>
    <row r="810" spans="1:57" ht="15" hidden="1" customHeight="1">
      <c r="A810" s="103" t="s">
        <v>330</v>
      </c>
      <c r="B810" s="103" t="s">
        <v>3183</v>
      </c>
      <c r="C810" s="104" t="s">
        <v>268</v>
      </c>
      <c r="D810" s="454" t="s">
        <v>252</v>
      </c>
      <c r="E810" s="454" t="s">
        <v>138</v>
      </c>
      <c r="F810" s="454" t="s">
        <v>3080</v>
      </c>
      <c r="G810" s="454">
        <v>45625</v>
      </c>
      <c r="H810" s="454" t="s">
        <v>186</v>
      </c>
      <c r="I810" s="103" t="s">
        <v>139</v>
      </c>
      <c r="J810" s="103" t="s">
        <v>139</v>
      </c>
      <c r="K810" s="458" t="s">
        <v>331</v>
      </c>
      <c r="L810" s="103" t="s">
        <v>468</v>
      </c>
      <c r="M810" s="103" t="s">
        <v>211</v>
      </c>
      <c r="N810" s="103" t="s">
        <v>211</v>
      </c>
      <c r="P810" s="103" t="s">
        <v>712</v>
      </c>
      <c r="Q810" s="103" t="s">
        <v>712</v>
      </c>
      <c r="R810" s="458" t="s">
        <v>617</v>
      </c>
      <c r="S810" s="504" t="s">
        <v>3182</v>
      </c>
      <c r="T810" s="103" t="s">
        <v>42</v>
      </c>
      <c r="U810" s="103" t="s">
        <v>268</v>
      </c>
      <c r="V810" s="454" t="s">
        <v>138</v>
      </c>
      <c r="W810" s="454" t="str">
        <f>Tabela3[[#This Row],[PRAZO
ATIVAÇÃO]]</f>
        <v>BLOQUEADO</v>
      </c>
      <c r="X810" s="103" t="s">
        <v>729</v>
      </c>
      <c r="Y810" s="103" t="str">
        <f>IFERROR("W"&amp;WEEKNUM(Tabela3[[#This Row],[PRAZO RE REVISADO]]),"-")</f>
        <v>-</v>
      </c>
      <c r="Z810" s="103" t="str">
        <f>IFERROR("W"&amp;WEEKNUM(Tabela3[[#This Row],[PRAZO ATIVAÇÃO]]),"-")</f>
        <v>-</v>
      </c>
      <c r="AA810" s="103">
        <v>2024</v>
      </c>
      <c r="AB810" s="103">
        <v>514183</v>
      </c>
      <c r="AC810" s="103" t="s">
        <v>572</v>
      </c>
      <c r="AD810" s="103" t="s">
        <v>1278</v>
      </c>
      <c r="AE810" s="578"/>
      <c r="AF810" s="103"/>
      <c r="AG810" s="474"/>
      <c r="AH810" s="103" t="e">
        <f>VLOOKUP(Tabela3[[#This Row],[SITE]],#REF!,8,0)</f>
        <v>#REF!</v>
      </c>
      <c r="AK810" s="103" t="str">
        <f ca="1">IF(Tabela3[[#This Row],[STATUS]]&lt;&gt;"PREVISTO","N/A",IF(Tabela3[[#This Row],[Data_RE_CONGELADA]]="REDE OK","OK",IFERROR(IF(TODAY()-Tabela3[[#This Row],[Data_RE_CONGELADA]]&gt;=0,"ATRASADO",IF(TODAY()-Tabela3[[#This Row],[Data_RE_CONGELADA]]&gt;-5,"VENCENDO",IF(TODAY()-Tabela3[[#This Row],[Data_RE_CONGELADA]]&lt;=0,"NO PRAZO"))),"N/A")))</f>
        <v>N/A</v>
      </c>
      <c r="AL810" s="454">
        <v>45622</v>
      </c>
      <c r="AM810" s="454">
        <v>45627</v>
      </c>
      <c r="AN810" s="458" t="s">
        <v>186</v>
      </c>
      <c r="AP810" s="103" t="s">
        <v>575</v>
      </c>
      <c r="AQ810" s="103" t="s">
        <v>688</v>
      </c>
      <c r="AR810" s="103" t="s">
        <v>576</v>
      </c>
      <c r="AS810" s="103">
        <v>1</v>
      </c>
      <c r="AU810" s="103" t="s">
        <v>648</v>
      </c>
      <c r="AV810" s="103" t="s">
        <v>1755</v>
      </c>
      <c r="AW810" s="103" t="s">
        <v>580</v>
      </c>
      <c r="AX810" s="103" t="s">
        <v>580</v>
      </c>
      <c r="AY810" s="103" t="s">
        <v>580</v>
      </c>
      <c r="AZ810" s="103" t="s">
        <v>580</v>
      </c>
      <c r="BA810" s="103" t="s">
        <v>580</v>
      </c>
      <c r="BB810" s="103" t="s">
        <v>4</v>
      </c>
      <c r="BC810" s="103"/>
      <c r="BE810" s="103" t="e">
        <f>VLOOKUP(Tabela3[[#This Row],[ID OSP]],[1]Export!$R:$R,1,0)</f>
        <v>#N/A</v>
      </c>
    </row>
    <row r="811" spans="1:57" ht="15" hidden="1" customHeight="1">
      <c r="A811" s="103" t="s">
        <v>332</v>
      </c>
      <c r="B811" s="103" t="s">
        <v>3184</v>
      </c>
      <c r="C811" s="104" t="s">
        <v>268</v>
      </c>
      <c r="D811" s="454" t="s">
        <v>252</v>
      </c>
      <c r="E811" s="454" t="s">
        <v>138</v>
      </c>
      <c r="F811" s="454" t="s">
        <v>3080</v>
      </c>
      <c r="G811" s="454">
        <v>45666</v>
      </c>
      <c r="H811" s="454" t="s">
        <v>186</v>
      </c>
      <c r="I811" s="103" t="s">
        <v>139</v>
      </c>
      <c r="J811" s="103" t="s">
        <v>139</v>
      </c>
      <c r="K811" s="458" t="s">
        <v>333</v>
      </c>
      <c r="L811" s="103" t="s">
        <v>468</v>
      </c>
      <c r="M811" s="103" t="s">
        <v>211</v>
      </c>
      <c r="N811" s="103" t="s">
        <v>211</v>
      </c>
      <c r="P811" s="103" t="s">
        <v>712</v>
      </c>
      <c r="Q811" s="103" t="s">
        <v>712</v>
      </c>
      <c r="R811" s="458" t="s">
        <v>617</v>
      </c>
      <c r="S811" s="503"/>
      <c r="T811" s="103" t="s">
        <v>42</v>
      </c>
      <c r="U811" s="103" t="s">
        <v>268</v>
      </c>
      <c r="V811" s="454" t="str">
        <f>Tabela3[[#This Row],[NOVO 
PRAZO REDE]]</f>
        <v>REDE OK</v>
      </c>
      <c r="W811" s="454" t="str">
        <f>Tabela3[[#This Row],[PRAZO
ATIVAÇÃO]]</f>
        <v>BLOQUEADO</v>
      </c>
      <c r="X811" s="103" t="s">
        <v>729</v>
      </c>
      <c r="Y811" s="103" t="str">
        <f>IFERROR("W"&amp;WEEKNUM(Tabela3[[#This Row],[PRAZO RE REVISADO]]),"-")</f>
        <v>-</v>
      </c>
      <c r="Z811" s="103" t="str">
        <f>IFERROR("W"&amp;WEEKNUM(Tabela3[[#This Row],[PRAZO ATIVAÇÃO]]),"-")</f>
        <v>-</v>
      </c>
      <c r="AA811" s="103">
        <v>2024</v>
      </c>
      <c r="AB811" s="103">
        <v>514185</v>
      </c>
      <c r="AC811" s="103" t="s">
        <v>572</v>
      </c>
      <c r="AD811" s="103" t="s">
        <v>1278</v>
      </c>
      <c r="AE811" s="578"/>
      <c r="AF811" s="103"/>
      <c r="AG811" s="474"/>
      <c r="AH811" s="103" t="e">
        <f>VLOOKUP(Tabela3[[#This Row],[SITE]],#REF!,8,0)</f>
        <v>#REF!</v>
      </c>
      <c r="AK811" s="103" t="str">
        <f ca="1">IF(Tabela3[[#This Row],[STATUS]]&lt;&gt;"PREVISTO","N/A",IF(Tabela3[[#This Row],[Data_RE_CONGELADA]]="REDE OK","OK",IFERROR(IF(TODAY()-Tabela3[[#This Row],[Data_RE_CONGELADA]]&gt;=0,"ATRASADO",IF(TODAY()-Tabela3[[#This Row],[Data_RE_CONGELADA]]&gt;-5,"VENCENDO",IF(TODAY()-Tabela3[[#This Row],[Data_RE_CONGELADA]]&lt;=0,"NO PRAZO"))),"N/A")))</f>
        <v>N/A</v>
      </c>
      <c r="AL811" s="454">
        <v>45624</v>
      </c>
      <c r="AM811" s="454">
        <v>45629</v>
      </c>
      <c r="AN811" s="458" t="s">
        <v>186</v>
      </c>
      <c r="AP811" s="103" t="s">
        <v>575</v>
      </c>
      <c r="AQ811" s="103" t="s">
        <v>688</v>
      </c>
      <c r="AR811" s="103" t="s">
        <v>576</v>
      </c>
      <c r="AS811" s="103">
        <v>0</v>
      </c>
      <c r="AU811" s="103" t="s">
        <v>648</v>
      </c>
      <c r="AV811" s="103" t="s">
        <v>691</v>
      </c>
      <c r="BC811" s="103"/>
      <c r="BE811" s="103" t="e">
        <f>VLOOKUP(Tabela3[[#This Row],[ID OSP]],[1]Export!$R:$R,1,0)</f>
        <v>#N/A</v>
      </c>
    </row>
    <row r="812" spans="1:57" ht="15" hidden="1" customHeight="1">
      <c r="A812" s="103" t="s">
        <v>3185</v>
      </c>
      <c r="B812" s="103" t="s">
        <v>3185</v>
      </c>
      <c r="C812" s="104" t="s">
        <v>268</v>
      </c>
      <c r="D812" s="454" t="s">
        <v>566</v>
      </c>
      <c r="E812" s="454" t="s">
        <v>268</v>
      </c>
      <c r="F812" s="454" t="s">
        <v>268</v>
      </c>
      <c r="G812" s="454" t="s">
        <v>186</v>
      </c>
      <c r="H812" s="454" t="s">
        <v>186</v>
      </c>
      <c r="I812" s="463" t="s">
        <v>139</v>
      </c>
      <c r="J812" s="103" t="s">
        <v>139</v>
      </c>
      <c r="K812" s="458" t="s">
        <v>3186</v>
      </c>
      <c r="L812" s="103" t="s">
        <v>468</v>
      </c>
      <c r="M812" s="103" t="s">
        <v>211</v>
      </c>
      <c r="N812" s="103" t="s">
        <v>287</v>
      </c>
      <c r="P812" s="103" t="s">
        <v>712</v>
      </c>
      <c r="Q812" s="103" t="s">
        <v>712</v>
      </c>
      <c r="S812" s="503"/>
      <c r="T812" s="103" t="s">
        <v>42</v>
      </c>
      <c r="U812" s="103" t="s">
        <v>268</v>
      </c>
      <c r="V812" s="454" t="str">
        <f>Tabela3[[#This Row],[NOVO 
PRAZO REDE]]</f>
        <v>CANCELADO</v>
      </c>
      <c r="W812" s="454" t="str">
        <f>Tabela3[[#This Row],[PRAZO
ATIVAÇÃO]]</f>
        <v>CANCELADO</v>
      </c>
      <c r="X812" s="103" t="s">
        <v>729</v>
      </c>
      <c r="Y812" s="103" t="str">
        <f>IFERROR("W"&amp;WEEKNUM(Tabela3[[#This Row],[PRAZO RE REVISADO]]),"-")</f>
        <v>-</v>
      </c>
      <c r="Z812" s="103" t="str">
        <f>IFERROR("W"&amp;WEEKNUM(Tabela3[[#This Row],[PRAZO ATIVAÇÃO]]),"-")</f>
        <v>-</v>
      </c>
      <c r="AA812" s="103">
        <v>2024</v>
      </c>
      <c r="AB812" s="103">
        <v>527741</v>
      </c>
      <c r="AC812" s="103" t="s">
        <v>592</v>
      </c>
      <c r="AD812" s="103" t="s">
        <v>1278</v>
      </c>
      <c r="AE812" s="578"/>
      <c r="AF812" s="103"/>
      <c r="AG812" s="474"/>
      <c r="AH812" s="103" t="e">
        <f>VLOOKUP(Tabela3[[#This Row],[SITE]],#REF!,8,0)</f>
        <v>#REF!</v>
      </c>
      <c r="AK812" s="103" t="str">
        <f ca="1">IF(Tabela3[[#This Row],[STATUS]]&lt;&gt;"PREVISTO","N/A",IF(Tabela3[[#This Row],[Data_RE_CONGELADA]]="REDE OK","OK",IFERROR(IF(TODAY()-Tabela3[[#This Row],[Data_RE_CONGELADA]]&gt;=0,"ATRASADO",IF(TODAY()-Tabela3[[#This Row],[Data_RE_CONGELADA]]&gt;-5,"VENCENDO",IF(TODAY()-Tabela3[[#This Row],[Data_RE_CONGELADA]]&lt;=0,"NO PRAZO"))),"N/A")))</f>
        <v>N/A</v>
      </c>
      <c r="AL812" s="454" t="s">
        <v>268</v>
      </c>
      <c r="AM812" s="454">
        <v>45629</v>
      </c>
      <c r="AN812" s="458" t="s">
        <v>186</v>
      </c>
      <c r="AP812" s="454" t="s">
        <v>1986</v>
      </c>
      <c r="AQ812" s="103" t="s">
        <v>688</v>
      </c>
      <c r="AR812" s="103" t="s">
        <v>576</v>
      </c>
      <c r="AS812" s="103">
        <v>0</v>
      </c>
      <c r="AU812" s="103" t="s">
        <v>648</v>
      </c>
      <c r="AV812" s="103" t="s">
        <v>580</v>
      </c>
      <c r="AW812" s="103" t="s">
        <v>580</v>
      </c>
      <c r="AX812" s="103" t="s">
        <v>581</v>
      </c>
      <c r="AY812" s="103" t="s">
        <v>580</v>
      </c>
      <c r="AZ812" s="103" t="s">
        <v>580</v>
      </c>
      <c r="BA812" s="103" t="s">
        <v>580</v>
      </c>
      <c r="BC812" s="103"/>
      <c r="BE812" s="103" t="e">
        <f>VLOOKUP(Tabela3[[#This Row],[ID OSP]],[1]Export!$R:$R,1,0)</f>
        <v>#N/A</v>
      </c>
    </row>
    <row r="813" spans="1:57" ht="15" hidden="1" customHeight="1">
      <c r="A813" s="103" t="s">
        <v>281</v>
      </c>
      <c r="B813" s="103" t="s">
        <v>3187</v>
      </c>
      <c r="C813" s="104" t="s">
        <v>268</v>
      </c>
      <c r="D813" s="454" t="s">
        <v>42</v>
      </c>
      <c r="E813" s="454" t="s">
        <v>268</v>
      </c>
      <c r="F813" s="454" t="s">
        <v>268</v>
      </c>
      <c r="G813" s="454" t="s">
        <v>186</v>
      </c>
      <c r="H813" s="454" t="s">
        <v>186</v>
      </c>
      <c r="I813" s="103" t="s">
        <v>139</v>
      </c>
      <c r="J813" s="103" t="s">
        <v>139</v>
      </c>
      <c r="K813" s="458" t="s">
        <v>3188</v>
      </c>
      <c r="L813" s="103" t="s">
        <v>468</v>
      </c>
      <c r="M813" s="103" t="s">
        <v>211</v>
      </c>
      <c r="N813" s="103" t="s">
        <v>234</v>
      </c>
      <c r="P813" s="103" t="s">
        <v>712</v>
      </c>
      <c r="Q813" s="103" t="s">
        <v>712</v>
      </c>
      <c r="R813" s="458" t="s">
        <v>186</v>
      </c>
      <c r="S813" s="503" t="s">
        <v>186</v>
      </c>
      <c r="T813" s="103" t="s">
        <v>42</v>
      </c>
      <c r="U813" s="103" t="s">
        <v>268</v>
      </c>
      <c r="V813" s="454" t="str">
        <f>Tabela3[[#This Row],[NOVO 
PRAZO REDE]]</f>
        <v>CANCELADO</v>
      </c>
      <c r="W813" s="454" t="str">
        <f>Tabela3[[#This Row],[PRAZO
ATIVAÇÃO]]</f>
        <v>CANCELADO</v>
      </c>
      <c r="X813" s="103" t="s">
        <v>729</v>
      </c>
      <c r="Y813" s="103" t="str">
        <f>IFERROR("W"&amp;WEEKNUM(Tabela3[[#This Row],[PRAZO RE REVISADO]]),"-")</f>
        <v>-</v>
      </c>
      <c r="Z813" s="103" t="str">
        <f>IFERROR("W"&amp;WEEKNUM(Tabela3[[#This Row],[PRAZO ATIVAÇÃO]]),"-")</f>
        <v>-</v>
      </c>
      <c r="AA813" s="103">
        <v>2024</v>
      </c>
      <c r="AB813" s="103">
        <v>514167</v>
      </c>
      <c r="AC813" s="103" t="s">
        <v>572</v>
      </c>
      <c r="AD813" s="103" t="s">
        <v>1278</v>
      </c>
      <c r="AE813" s="578"/>
      <c r="AF813" s="103"/>
      <c r="AG813" s="474"/>
      <c r="AH813" s="103" t="e">
        <f>VLOOKUP(Tabela3[[#This Row],[SITE]],#REF!,8,0)</f>
        <v>#REF!</v>
      </c>
      <c r="AK813" s="103" t="str">
        <f ca="1">IF(Tabela3[[#This Row],[STATUS]]&lt;&gt;"PREVISTO","N/A",IF(Tabela3[[#This Row],[Data_RE_CONGELADA]]="REDE OK","OK",IFERROR(IF(TODAY()-Tabela3[[#This Row],[Data_RE_CONGELADA]]&gt;=0,"ATRASADO",IF(TODAY()-Tabela3[[#This Row],[Data_RE_CONGELADA]]&gt;-5,"VENCENDO",IF(TODAY()-Tabela3[[#This Row],[Data_RE_CONGELADA]]&lt;=0,"NO PRAZO"))),"N/A")))</f>
        <v>N/A</v>
      </c>
      <c r="AL813" s="454">
        <v>45625</v>
      </c>
      <c r="AM813" s="454">
        <v>45630</v>
      </c>
      <c r="AN813" s="458" t="s">
        <v>186</v>
      </c>
      <c r="AP813" s="103" t="s">
        <v>1986</v>
      </c>
      <c r="AQ813" s="103" t="s">
        <v>688</v>
      </c>
      <c r="AR813" s="103" t="s">
        <v>576</v>
      </c>
      <c r="AS813" s="103">
        <v>0</v>
      </c>
      <c r="AU813" s="103" t="s">
        <v>648</v>
      </c>
      <c r="AV813" s="103" t="s">
        <v>580</v>
      </c>
      <c r="AW813" s="103" t="s">
        <v>580</v>
      </c>
      <c r="AX813" s="103" t="s">
        <v>580</v>
      </c>
      <c r="AY813" s="103" t="s">
        <v>580</v>
      </c>
      <c r="AZ813" s="103" t="s">
        <v>580</v>
      </c>
      <c r="BA813" s="103" t="s">
        <v>580</v>
      </c>
      <c r="BC813" s="103"/>
      <c r="BE813" s="103" t="e">
        <f>VLOOKUP(Tabela3[[#This Row],[ID OSP]],[1]Export!$R:$R,1,0)</f>
        <v>#N/A</v>
      </c>
    </row>
    <row r="814" spans="1:57" ht="15" hidden="1" customHeight="1">
      <c r="A814" s="103" t="s">
        <v>322</v>
      </c>
      <c r="B814" s="103" t="s">
        <v>3189</v>
      </c>
      <c r="C814" s="104" t="s">
        <v>268</v>
      </c>
      <c r="D814" s="454" t="s">
        <v>42</v>
      </c>
      <c r="E814" s="454" t="s">
        <v>268</v>
      </c>
      <c r="F814" s="454" t="s">
        <v>268</v>
      </c>
      <c r="G814" s="454" t="s">
        <v>186</v>
      </c>
      <c r="H814" s="454" t="s">
        <v>186</v>
      </c>
      <c r="I814" s="103" t="s">
        <v>139</v>
      </c>
      <c r="J814" s="103" t="s">
        <v>139</v>
      </c>
      <c r="K814" s="458" t="s">
        <v>3188</v>
      </c>
      <c r="L814" s="103" t="s">
        <v>468</v>
      </c>
      <c r="M814" s="103" t="s">
        <v>211</v>
      </c>
      <c r="N814" s="103" t="s">
        <v>234</v>
      </c>
      <c r="P814" s="103" t="s">
        <v>712</v>
      </c>
      <c r="Q814" s="103" t="s">
        <v>712</v>
      </c>
      <c r="R814" s="458" t="s">
        <v>186</v>
      </c>
      <c r="S814" s="503" t="s">
        <v>186</v>
      </c>
      <c r="T814" s="103" t="s">
        <v>42</v>
      </c>
      <c r="U814" s="103" t="s">
        <v>268</v>
      </c>
      <c r="V814" s="454" t="str">
        <f>Tabela3[[#This Row],[NOVO 
PRAZO REDE]]</f>
        <v>CANCELADO</v>
      </c>
      <c r="W814" s="454" t="str">
        <f>Tabela3[[#This Row],[PRAZO
ATIVAÇÃO]]</f>
        <v>CANCELADO</v>
      </c>
      <c r="X814" s="103" t="s">
        <v>729</v>
      </c>
      <c r="Y814" s="103" t="str">
        <f>IFERROR("W"&amp;WEEKNUM(Tabela3[[#This Row],[PRAZO RE REVISADO]]),"-")</f>
        <v>-</v>
      </c>
      <c r="Z814" s="103" t="str">
        <f>IFERROR("W"&amp;WEEKNUM(Tabela3[[#This Row],[PRAZO ATIVAÇÃO]]),"-")</f>
        <v>-</v>
      </c>
      <c r="AA814" s="103">
        <v>2024</v>
      </c>
      <c r="AB814" s="103">
        <v>514167</v>
      </c>
      <c r="AC814" s="103" t="s">
        <v>572</v>
      </c>
      <c r="AD814" s="103" t="s">
        <v>1278</v>
      </c>
      <c r="AE814" s="578"/>
      <c r="AF814" s="103"/>
      <c r="AG814" s="474"/>
      <c r="AH814" s="103" t="e">
        <f>VLOOKUP(Tabela3[[#This Row],[SITE]],#REF!,8,0)</f>
        <v>#REF!</v>
      </c>
      <c r="AK814" s="103" t="str">
        <f ca="1">IF(Tabela3[[#This Row],[STATUS]]&lt;&gt;"PREVISTO","N/A",IF(Tabela3[[#This Row],[Data_RE_CONGELADA]]="REDE OK","OK",IFERROR(IF(TODAY()-Tabela3[[#This Row],[Data_RE_CONGELADA]]&gt;=0,"ATRASADO",IF(TODAY()-Tabela3[[#This Row],[Data_RE_CONGELADA]]&gt;-5,"VENCENDO",IF(TODAY()-Tabela3[[#This Row],[Data_RE_CONGELADA]]&lt;=0,"NO PRAZO"))),"N/A")))</f>
        <v>N/A</v>
      </c>
      <c r="AL814" s="454">
        <v>45625</v>
      </c>
      <c r="AM814" s="454">
        <v>45630</v>
      </c>
      <c r="AN814" s="458" t="s">
        <v>186</v>
      </c>
      <c r="AP814" s="103" t="s">
        <v>1986</v>
      </c>
      <c r="AQ814" s="103" t="s">
        <v>688</v>
      </c>
      <c r="AR814" s="103" t="s">
        <v>576</v>
      </c>
      <c r="AS814" s="103">
        <v>0</v>
      </c>
      <c r="AU814" s="103" t="s">
        <v>648</v>
      </c>
      <c r="AV814" s="103" t="s">
        <v>1755</v>
      </c>
      <c r="AW814" s="103" t="s">
        <v>580</v>
      </c>
      <c r="AX814" s="103" t="s">
        <v>580</v>
      </c>
      <c r="AY814" s="103" t="s">
        <v>580</v>
      </c>
      <c r="AZ814" s="103" t="s">
        <v>580</v>
      </c>
      <c r="BA814" s="103" t="s">
        <v>580</v>
      </c>
      <c r="BC814" s="103"/>
      <c r="BE814" s="103" t="e">
        <f>VLOOKUP(Tabela3[[#This Row],[ID OSP]],[1]Export!$R:$R,1,0)</f>
        <v>#N/A</v>
      </c>
    </row>
    <row r="815" spans="1:57" ht="15" hidden="1" customHeight="1">
      <c r="A815" s="103" t="s">
        <v>324</v>
      </c>
      <c r="B815" s="103" t="s">
        <v>3190</v>
      </c>
      <c r="C815" s="104" t="s">
        <v>268</v>
      </c>
      <c r="D815" s="454" t="s">
        <v>42</v>
      </c>
      <c r="E815" s="454" t="s">
        <v>268</v>
      </c>
      <c r="F815" s="454" t="s">
        <v>268</v>
      </c>
      <c r="G815" s="454" t="s">
        <v>186</v>
      </c>
      <c r="H815" s="454" t="s">
        <v>186</v>
      </c>
      <c r="I815" s="103" t="s">
        <v>139</v>
      </c>
      <c r="J815" s="103" t="s">
        <v>139</v>
      </c>
      <c r="K815" s="458" t="s">
        <v>325</v>
      </c>
      <c r="L815" s="103" t="s">
        <v>468</v>
      </c>
      <c r="M815" s="103" t="s">
        <v>211</v>
      </c>
      <c r="N815" s="103" t="s">
        <v>234</v>
      </c>
      <c r="P815" s="103" t="s">
        <v>712</v>
      </c>
      <c r="Q815" s="103" t="s">
        <v>712</v>
      </c>
      <c r="R815" s="458" t="s">
        <v>186</v>
      </c>
      <c r="S815" s="503" t="s">
        <v>186</v>
      </c>
      <c r="T815" s="103" t="s">
        <v>42</v>
      </c>
      <c r="U815" s="103" t="s">
        <v>268</v>
      </c>
      <c r="V815" s="454" t="str">
        <f>Tabela3[[#This Row],[NOVO 
PRAZO REDE]]</f>
        <v>CANCELADO</v>
      </c>
      <c r="W815" s="454" t="str">
        <f>Tabela3[[#This Row],[PRAZO
ATIVAÇÃO]]</f>
        <v>CANCELADO</v>
      </c>
      <c r="X815" s="103" t="s">
        <v>729</v>
      </c>
      <c r="Y815" s="103" t="str">
        <f>IFERROR("W"&amp;WEEKNUM(Tabela3[[#This Row],[PRAZO RE REVISADO]]),"-")</f>
        <v>-</v>
      </c>
      <c r="Z815" s="103" t="str">
        <f>IFERROR("W"&amp;WEEKNUM(Tabela3[[#This Row],[PRAZO ATIVAÇÃO]]),"-")</f>
        <v>-</v>
      </c>
      <c r="AA815" s="103">
        <v>2024</v>
      </c>
      <c r="AB815" s="103">
        <v>514175</v>
      </c>
      <c r="AC815" s="103" t="s">
        <v>572</v>
      </c>
      <c r="AD815" s="103" t="s">
        <v>1278</v>
      </c>
      <c r="AE815" s="578"/>
      <c r="AF815" s="103"/>
      <c r="AG815" s="474"/>
      <c r="AH815" s="103" t="e">
        <f>VLOOKUP(Tabela3[[#This Row],[SITE]],#REF!,8,0)</f>
        <v>#REF!</v>
      </c>
      <c r="AK815" s="103" t="str">
        <f ca="1">IF(Tabela3[[#This Row],[STATUS]]&lt;&gt;"PREVISTO","N/A",IF(Tabela3[[#This Row],[Data_RE_CONGELADA]]="REDE OK","OK",IFERROR(IF(TODAY()-Tabela3[[#This Row],[Data_RE_CONGELADA]]&gt;=0,"ATRASADO",IF(TODAY()-Tabela3[[#This Row],[Data_RE_CONGELADA]]&gt;-5,"VENCENDO",IF(TODAY()-Tabela3[[#This Row],[Data_RE_CONGELADA]]&lt;=0,"NO PRAZO"))),"N/A")))</f>
        <v>N/A</v>
      </c>
      <c r="AL815" s="454">
        <v>45625</v>
      </c>
      <c r="AM815" s="454">
        <v>45630</v>
      </c>
      <c r="AN815" s="458" t="s">
        <v>186</v>
      </c>
      <c r="AO815" s="458" t="s">
        <v>2333</v>
      </c>
      <c r="AP815" s="454" t="str">
        <f>Tabela3[[#This Row],[NOVO 
PRAZO REDE]]</f>
        <v>CANCELADO</v>
      </c>
      <c r="AQ815" s="103" t="s">
        <v>688</v>
      </c>
      <c r="AR815" s="103" t="s">
        <v>576</v>
      </c>
      <c r="AS815" s="103">
        <v>1</v>
      </c>
      <c r="AU815" s="103" t="s">
        <v>648</v>
      </c>
      <c r="AV815" s="103" t="s">
        <v>580</v>
      </c>
      <c r="AW815" s="103" t="s">
        <v>580</v>
      </c>
      <c r="AX815" s="103" t="s">
        <v>581</v>
      </c>
      <c r="AY815" s="103" t="s">
        <v>580</v>
      </c>
      <c r="AZ815" s="103" t="s">
        <v>580</v>
      </c>
      <c r="BA815" s="103" t="s">
        <v>580</v>
      </c>
      <c r="BC815" s="103"/>
      <c r="BE815" s="103" t="e">
        <f>VLOOKUP(Tabela3[[#This Row],[ID OSP]],[1]Export!$R:$R,1,0)</f>
        <v>#N/A</v>
      </c>
    </row>
    <row r="816" spans="1:57" ht="15" hidden="1" customHeight="1">
      <c r="A816" s="103" t="s">
        <v>283</v>
      </c>
      <c r="B816" s="103" t="s">
        <v>3191</v>
      </c>
      <c r="C816" s="104" t="s">
        <v>268</v>
      </c>
      <c r="D816" s="454" t="s">
        <v>42</v>
      </c>
      <c r="E816" s="454" t="s">
        <v>268</v>
      </c>
      <c r="F816" s="454" t="s">
        <v>268</v>
      </c>
      <c r="G816" s="454" t="s">
        <v>186</v>
      </c>
      <c r="H816" s="454" t="s">
        <v>186</v>
      </c>
      <c r="I816" s="103" t="s">
        <v>139</v>
      </c>
      <c r="J816" s="103" t="s">
        <v>139</v>
      </c>
      <c r="K816" s="458" t="s">
        <v>3192</v>
      </c>
      <c r="L816" s="103" t="s">
        <v>468</v>
      </c>
      <c r="M816" s="103" t="s">
        <v>211</v>
      </c>
      <c r="N816" s="103" t="s">
        <v>287</v>
      </c>
      <c r="P816" s="103" t="s">
        <v>712</v>
      </c>
      <c r="Q816" s="103" t="s">
        <v>712</v>
      </c>
      <c r="R816" s="458" t="s">
        <v>186</v>
      </c>
      <c r="S816" s="503" t="s">
        <v>186</v>
      </c>
      <c r="T816" s="103" t="s">
        <v>42</v>
      </c>
      <c r="U816" s="103" t="s">
        <v>268</v>
      </c>
      <c r="V816" s="454" t="str">
        <f>Tabela3[[#This Row],[NOVO 
PRAZO REDE]]</f>
        <v>CANCELADO</v>
      </c>
      <c r="W816" s="454" t="str">
        <f>Tabela3[[#This Row],[PRAZO
ATIVAÇÃO]]</f>
        <v>CANCELADO</v>
      </c>
      <c r="X816" s="103" t="s">
        <v>729</v>
      </c>
      <c r="Y816" s="103" t="str">
        <f>IFERROR("W"&amp;WEEKNUM(Tabela3[[#This Row],[PRAZO RE REVISADO]]),"-")</f>
        <v>-</v>
      </c>
      <c r="Z816" s="103" t="str">
        <f>IFERROR("W"&amp;WEEKNUM(Tabela3[[#This Row],[PRAZO ATIVAÇÃO]]),"-")</f>
        <v>-</v>
      </c>
      <c r="AA816" s="103">
        <v>2024</v>
      </c>
      <c r="AB816" s="103">
        <v>514176</v>
      </c>
      <c r="AC816" s="103" t="s">
        <v>572</v>
      </c>
      <c r="AD816" s="103" t="s">
        <v>1278</v>
      </c>
      <c r="AE816" s="578"/>
      <c r="AF816" s="103"/>
      <c r="AG816" s="474"/>
      <c r="AH816" s="103" t="e">
        <f>VLOOKUP(Tabela3[[#This Row],[SITE]],#REF!,8,0)</f>
        <v>#REF!</v>
      </c>
      <c r="AK816" s="103" t="str">
        <f ca="1">IF(Tabela3[[#This Row],[STATUS]]&lt;&gt;"PREVISTO","N/A",IF(Tabela3[[#This Row],[Data_RE_CONGELADA]]="REDE OK","OK",IFERROR(IF(TODAY()-Tabela3[[#This Row],[Data_RE_CONGELADA]]&gt;=0,"ATRASADO",IF(TODAY()-Tabela3[[#This Row],[Data_RE_CONGELADA]]&gt;-5,"VENCENDO",IF(TODAY()-Tabela3[[#This Row],[Data_RE_CONGELADA]]&lt;=0,"NO PRAZO"))),"N/A")))</f>
        <v>N/A</v>
      </c>
      <c r="AL816" s="454">
        <v>45626</v>
      </c>
      <c r="AM816" s="454">
        <v>45631</v>
      </c>
      <c r="AN816" s="458" t="s">
        <v>186</v>
      </c>
      <c r="AP816" s="454" t="str">
        <f>Tabela3[[#This Row],[NOVO 
PRAZO REDE]]</f>
        <v>CANCELADO</v>
      </c>
      <c r="AQ816" s="103" t="s">
        <v>688</v>
      </c>
      <c r="AR816" s="103" t="s">
        <v>576</v>
      </c>
      <c r="AS816" s="103">
        <v>1</v>
      </c>
      <c r="AU816" s="103" t="s">
        <v>648</v>
      </c>
      <c r="AV816" s="103" t="s">
        <v>1755</v>
      </c>
      <c r="AW816" s="103" t="s">
        <v>580</v>
      </c>
      <c r="AX816" s="103" t="s">
        <v>580</v>
      </c>
      <c r="AY816" s="103" t="s">
        <v>580</v>
      </c>
      <c r="AZ816" s="103" t="s">
        <v>580</v>
      </c>
      <c r="BA816" s="103" t="s">
        <v>580</v>
      </c>
      <c r="BC816" s="103"/>
      <c r="BE816" s="103" t="e">
        <f>VLOOKUP(Tabela3[[#This Row],[ID OSP]],[1]Export!$R:$R,1,0)</f>
        <v>#N/A</v>
      </c>
    </row>
    <row r="817" spans="1:58" ht="15" hidden="1" customHeight="1">
      <c r="A817" s="103" t="s">
        <v>3193</v>
      </c>
      <c r="B817" s="103" t="s">
        <v>3194</v>
      </c>
      <c r="C817" s="104" t="s">
        <v>268</v>
      </c>
      <c r="D817" s="454" t="s">
        <v>252</v>
      </c>
      <c r="E817" s="454" t="s">
        <v>138</v>
      </c>
      <c r="F817" s="454" t="s">
        <v>3080</v>
      </c>
      <c r="G817" s="454">
        <v>45709</v>
      </c>
      <c r="H817" s="454" t="s">
        <v>186</v>
      </c>
      <c r="I817" s="103" t="s">
        <v>139</v>
      </c>
      <c r="J817" s="103" t="s">
        <v>139</v>
      </c>
      <c r="K817" s="458" t="s">
        <v>3195</v>
      </c>
      <c r="L817" s="103" t="s">
        <v>468</v>
      </c>
      <c r="M817" s="103" t="s">
        <v>211</v>
      </c>
      <c r="N817" s="103" t="s">
        <v>211</v>
      </c>
      <c r="P817" s="103" t="s">
        <v>712</v>
      </c>
      <c r="Q817" s="103" t="s">
        <v>712</v>
      </c>
      <c r="R817" s="458" t="s">
        <v>617</v>
      </c>
      <c r="S817" s="504" t="s">
        <v>3182</v>
      </c>
      <c r="T817" s="103" t="s">
        <v>42</v>
      </c>
      <c r="U817" s="103" t="s">
        <v>268</v>
      </c>
      <c r="V817" s="454" t="str">
        <f>Tabela3[[#This Row],[NOVO 
PRAZO REDE]]</f>
        <v>REDE OK</v>
      </c>
      <c r="W817" s="454" t="str">
        <f>Tabela3[[#This Row],[PRAZO
ATIVAÇÃO]]</f>
        <v>BLOQUEADO</v>
      </c>
      <c r="X817" s="103" t="s">
        <v>729</v>
      </c>
      <c r="Y817" s="103" t="str">
        <f>IFERROR("W"&amp;WEEKNUM(Tabela3[[#This Row],[PRAZO RE REVISADO]]),"-")</f>
        <v>-</v>
      </c>
      <c r="Z817" s="103" t="str">
        <f>IFERROR("W"&amp;WEEKNUM(Tabela3[[#This Row],[PRAZO ATIVAÇÃO]]),"-")</f>
        <v>-</v>
      </c>
      <c r="AA817" s="103">
        <v>2024</v>
      </c>
      <c r="AB817" s="103">
        <v>514179</v>
      </c>
      <c r="AC817" s="103" t="s">
        <v>572</v>
      </c>
      <c r="AD817" s="103" t="s">
        <v>1278</v>
      </c>
      <c r="AE817" s="578"/>
      <c r="AF817" s="103"/>
      <c r="AG817" s="474"/>
      <c r="AH817" s="103" t="e">
        <f>VLOOKUP(Tabela3[[#This Row],[SITE]],#REF!,8,0)</f>
        <v>#REF!</v>
      </c>
      <c r="AK817" s="103" t="str">
        <f ca="1">IF(Tabela3[[#This Row],[STATUS]]&lt;&gt;"PREVISTO","N/A",IF(Tabela3[[#This Row],[Data_RE_CONGELADA]]="REDE OK","OK",IFERROR(IF(TODAY()-Tabela3[[#This Row],[Data_RE_CONGELADA]]&gt;=0,"ATRASADO",IF(TODAY()-Tabela3[[#This Row],[Data_RE_CONGELADA]]&gt;-5,"VENCENDO",IF(TODAY()-Tabela3[[#This Row],[Data_RE_CONGELADA]]&lt;=0,"NO PRAZO"))),"N/A")))</f>
        <v>N/A</v>
      </c>
      <c r="AL817" s="454">
        <v>45602</v>
      </c>
      <c r="AM817" s="454">
        <v>45607</v>
      </c>
      <c r="AN817" s="458" t="s">
        <v>186</v>
      </c>
      <c r="AP817" s="103" t="s">
        <v>575</v>
      </c>
      <c r="AQ817" s="103" t="s">
        <v>688</v>
      </c>
      <c r="AR817" s="103" t="s">
        <v>576</v>
      </c>
      <c r="AS817" s="103">
        <v>0</v>
      </c>
      <c r="AU817" s="103" t="s">
        <v>648</v>
      </c>
      <c r="AV817" s="103" t="s">
        <v>580</v>
      </c>
      <c r="AW817" s="103" t="s">
        <v>580</v>
      </c>
      <c r="AX817" s="103" t="s">
        <v>581</v>
      </c>
      <c r="AY817" s="103" t="s">
        <v>580</v>
      </c>
      <c r="AZ817" s="103" t="s">
        <v>580</v>
      </c>
      <c r="BA817" s="103" t="s">
        <v>580</v>
      </c>
      <c r="BC817" s="103"/>
      <c r="BE817" s="103" t="e">
        <f>VLOOKUP(Tabela3[[#This Row],[ID OSP]],[1]Export!$R:$R,1,0)</f>
        <v>#N/A</v>
      </c>
    </row>
    <row r="818" spans="1:58" ht="15" hidden="1" customHeight="1">
      <c r="A818" s="103" t="s">
        <v>3196</v>
      </c>
      <c r="B818" s="103" t="s">
        <v>3197</v>
      </c>
      <c r="C818" s="104" t="s">
        <v>137</v>
      </c>
      <c r="D818" s="454" t="s">
        <v>136</v>
      </c>
      <c r="E818" s="454" t="s">
        <v>136</v>
      </c>
      <c r="F818" s="454" t="s">
        <v>136</v>
      </c>
      <c r="G818" s="454" t="s">
        <v>597</v>
      </c>
      <c r="H818" s="454" t="s">
        <v>597</v>
      </c>
      <c r="I818" s="103" t="s">
        <v>139</v>
      </c>
      <c r="J818" s="103" t="s">
        <v>139</v>
      </c>
      <c r="K818" s="458" t="s">
        <v>136</v>
      </c>
      <c r="L818" s="103" t="s">
        <v>468</v>
      </c>
      <c r="M818" s="103" t="s">
        <v>597</v>
      </c>
      <c r="N818" s="103" t="s">
        <v>186</v>
      </c>
      <c r="O818" s="103" t="s">
        <v>186</v>
      </c>
      <c r="P818" s="103" t="s">
        <v>1174</v>
      </c>
      <c r="Q818" s="103" t="s">
        <v>1174</v>
      </c>
      <c r="R818" s="458" t="s">
        <v>599</v>
      </c>
      <c r="S818" s="503"/>
      <c r="T818" s="103" t="s">
        <v>42</v>
      </c>
      <c r="U818" s="103" t="s">
        <v>136</v>
      </c>
      <c r="V818" s="454" t="str">
        <f>Tabela3[[#This Row],[NOVO 
PRAZO REDE]]</f>
        <v>RÁDIO</v>
      </c>
      <c r="W818" s="454" t="str">
        <f>Tabela3[[#This Row],[PRAZO
ATIVAÇÃO]]</f>
        <v>RÁDIO</v>
      </c>
      <c r="X818" s="103" t="s">
        <v>600</v>
      </c>
      <c r="Y818" s="103" t="str">
        <f>IFERROR("W"&amp;WEEKNUM(Tabela3[[#This Row],[PRAZO RE REVISADO]]),"-")</f>
        <v>-</v>
      </c>
      <c r="Z818" s="103" t="str">
        <f>IFERROR("W"&amp;WEEKNUM(Tabela3[[#This Row],[PRAZO ATIVAÇÃO]]),"-")</f>
        <v>-</v>
      </c>
      <c r="AA818" s="103">
        <v>2024</v>
      </c>
      <c r="AB818" s="103" t="s">
        <v>139</v>
      </c>
      <c r="AC818" s="103" t="s">
        <v>139</v>
      </c>
      <c r="AD818" s="103" t="s">
        <v>601</v>
      </c>
      <c r="AE818" s="578"/>
      <c r="AF818" s="103"/>
      <c r="AG818" s="474"/>
      <c r="AH818" s="103" t="e">
        <f>VLOOKUP(Tabela3[[#This Row],[SITE]],#REF!,8,0)</f>
        <v>#REF!</v>
      </c>
      <c r="AK818" s="103" t="str">
        <f ca="1">IF(Tabela3[[#This Row],[STATUS]]&lt;&gt;"PREVISTO","N/A",IF(Tabela3[[#This Row],[Data_RE_CONGELADA]]="REDE OK","OK",IFERROR(IF(TODAY()-Tabela3[[#This Row],[Data_RE_CONGELADA]]&gt;=0,"ATRASADO",IF(TODAY()-Tabela3[[#This Row],[Data_RE_CONGELADA]]&gt;-5,"VENCENDO",IF(TODAY()-Tabela3[[#This Row],[Data_RE_CONGELADA]]&lt;=0,"NO PRAZO"))),"N/A")))</f>
        <v>N/A</v>
      </c>
      <c r="AL818" s="454" t="s">
        <v>597</v>
      </c>
      <c r="AM818" s="454" t="s">
        <v>136</v>
      </c>
      <c r="AN818" s="458" t="s">
        <v>186</v>
      </c>
      <c r="AP818" s="103" t="s">
        <v>575</v>
      </c>
      <c r="AQ818" s="103" t="s">
        <v>603</v>
      </c>
      <c r="AR818" s="103" t="s">
        <v>576</v>
      </c>
      <c r="AS818" s="103">
        <v>1</v>
      </c>
      <c r="AU818" s="103" t="s">
        <v>579</v>
      </c>
      <c r="AV818" s="103" t="s">
        <v>580</v>
      </c>
      <c r="AW818" s="103" t="s">
        <v>580</v>
      </c>
      <c r="AX818" s="103" t="s">
        <v>580</v>
      </c>
      <c r="AY818" s="103" t="s">
        <v>580</v>
      </c>
      <c r="AZ818" s="103" t="s">
        <v>580</v>
      </c>
      <c r="BA818" s="103" t="s">
        <v>139</v>
      </c>
      <c r="BC818" s="103"/>
      <c r="BE818" s="103" t="e">
        <f>VLOOKUP(Tabela3[[#This Row],[ID OSP]],[1]Export!$R:$R,1,0)</f>
        <v>#N/A</v>
      </c>
    </row>
    <row r="819" spans="1:58" ht="15" hidden="1" customHeight="1">
      <c r="A819" s="103" t="s">
        <v>3198</v>
      </c>
      <c r="B819" s="103" t="s">
        <v>3199</v>
      </c>
      <c r="C819" s="104" t="s">
        <v>137</v>
      </c>
      <c r="D819" s="454" t="s">
        <v>136</v>
      </c>
      <c r="E819" s="454" t="s">
        <v>136</v>
      </c>
      <c r="F819" s="454" t="s">
        <v>136</v>
      </c>
      <c r="G819" s="454" t="s">
        <v>597</v>
      </c>
      <c r="H819" s="454" t="s">
        <v>597</v>
      </c>
      <c r="I819" s="103" t="s">
        <v>139</v>
      </c>
      <c r="J819" s="103" t="s">
        <v>139</v>
      </c>
      <c r="K819" s="458" t="s">
        <v>136</v>
      </c>
      <c r="L819" s="103" t="s">
        <v>468</v>
      </c>
      <c r="M819" s="103" t="s">
        <v>597</v>
      </c>
      <c r="N819" s="103" t="s">
        <v>186</v>
      </c>
      <c r="O819" s="103" t="s">
        <v>186</v>
      </c>
      <c r="P819" s="103" t="s">
        <v>1174</v>
      </c>
      <c r="Q819" s="103" t="s">
        <v>1174</v>
      </c>
      <c r="R819" s="458" t="s">
        <v>599</v>
      </c>
      <c r="S819" s="503"/>
      <c r="T819" s="103" t="s">
        <v>42</v>
      </c>
      <c r="U819" s="103" t="s">
        <v>136</v>
      </c>
      <c r="V819" s="454" t="str">
        <f>Tabela3[[#This Row],[NOVO 
PRAZO REDE]]</f>
        <v>RÁDIO</v>
      </c>
      <c r="W819" s="454" t="str">
        <f>Tabela3[[#This Row],[PRAZO
ATIVAÇÃO]]</f>
        <v>RÁDIO</v>
      </c>
      <c r="X819" s="103" t="s">
        <v>600</v>
      </c>
      <c r="Y819" s="103" t="str">
        <f>IFERROR("W"&amp;WEEKNUM(Tabela3[[#This Row],[PRAZO RE REVISADO]]),"-")</f>
        <v>-</v>
      </c>
      <c r="Z819" s="103" t="str">
        <f>IFERROR("W"&amp;WEEKNUM(Tabela3[[#This Row],[PRAZO ATIVAÇÃO]]),"-")</f>
        <v>-</v>
      </c>
      <c r="AA819" s="103">
        <v>2024</v>
      </c>
      <c r="AB819" s="103" t="s">
        <v>139</v>
      </c>
      <c r="AC819" s="103" t="s">
        <v>139</v>
      </c>
      <c r="AD819" s="103" t="s">
        <v>601</v>
      </c>
      <c r="AE819" s="578"/>
      <c r="AF819" s="103"/>
      <c r="AG819" s="474"/>
      <c r="AH819" s="103" t="e">
        <f>VLOOKUP(Tabela3[[#This Row],[SITE]],#REF!,8,0)</f>
        <v>#REF!</v>
      </c>
      <c r="AK819" s="103" t="str">
        <f ca="1">IF(Tabela3[[#This Row],[STATUS]]&lt;&gt;"PREVISTO","N/A",IF(Tabela3[[#This Row],[Data_RE_CONGELADA]]="REDE OK","OK",IFERROR(IF(TODAY()-Tabela3[[#This Row],[Data_RE_CONGELADA]]&gt;=0,"ATRASADO",IF(TODAY()-Tabela3[[#This Row],[Data_RE_CONGELADA]]&gt;-5,"VENCENDO",IF(TODAY()-Tabela3[[#This Row],[Data_RE_CONGELADA]]&lt;=0,"NO PRAZO"))),"N/A")))</f>
        <v>N/A</v>
      </c>
      <c r="AL819" s="454" t="s">
        <v>597</v>
      </c>
      <c r="AM819" s="454" t="s">
        <v>136</v>
      </c>
      <c r="AN819" s="458" t="s">
        <v>186</v>
      </c>
      <c r="AP819" s="103" t="s">
        <v>575</v>
      </c>
      <c r="AQ819" s="103" t="s">
        <v>603</v>
      </c>
      <c r="AR819" s="103" t="s">
        <v>576</v>
      </c>
      <c r="AS819" s="103">
        <v>0</v>
      </c>
      <c r="AU819" s="103" t="s">
        <v>579</v>
      </c>
      <c r="AV819" s="103" t="s">
        <v>580</v>
      </c>
      <c r="AW819" s="103" t="s">
        <v>580</v>
      </c>
      <c r="AX819" s="103" t="s">
        <v>581</v>
      </c>
      <c r="AY819" s="103" t="s">
        <v>580</v>
      </c>
      <c r="AZ819" s="103" t="s">
        <v>581</v>
      </c>
      <c r="BA819" s="103" t="s">
        <v>580</v>
      </c>
      <c r="BC819" s="103"/>
      <c r="BE819" s="103" t="e">
        <f>VLOOKUP(Tabela3[[#This Row],[ID OSP]],[1]Export!$R:$R,1,0)</f>
        <v>#N/A</v>
      </c>
    </row>
    <row r="820" spans="1:58" ht="15" hidden="1" customHeight="1">
      <c r="A820" s="103" t="s">
        <v>3200</v>
      </c>
      <c r="B820" s="103" t="s">
        <v>3201</v>
      </c>
      <c r="C820" s="104" t="s">
        <v>137</v>
      </c>
      <c r="D820" s="454" t="s">
        <v>136</v>
      </c>
      <c r="E820" s="454" t="s">
        <v>136</v>
      </c>
      <c r="F820" s="454" t="s">
        <v>136</v>
      </c>
      <c r="G820" s="454" t="s">
        <v>597</v>
      </c>
      <c r="H820" s="454" t="s">
        <v>597</v>
      </c>
      <c r="I820" s="103" t="s">
        <v>139</v>
      </c>
      <c r="J820" s="103" t="s">
        <v>139</v>
      </c>
      <c r="K820" s="458" t="s">
        <v>136</v>
      </c>
      <c r="L820" s="103" t="s">
        <v>468</v>
      </c>
      <c r="M820" s="103" t="s">
        <v>597</v>
      </c>
      <c r="N820" s="103" t="s">
        <v>186</v>
      </c>
      <c r="O820" s="103" t="s">
        <v>186</v>
      </c>
      <c r="P820" s="103" t="s">
        <v>1174</v>
      </c>
      <c r="Q820" s="103" t="s">
        <v>1174</v>
      </c>
      <c r="R820" s="458" t="s">
        <v>599</v>
      </c>
      <c r="S820" s="503"/>
      <c r="T820" s="103" t="s">
        <v>42</v>
      </c>
      <c r="U820" s="103" t="s">
        <v>136</v>
      </c>
      <c r="V820" s="454" t="str">
        <f>Tabela3[[#This Row],[NOVO 
PRAZO REDE]]</f>
        <v>RÁDIO</v>
      </c>
      <c r="W820" s="454" t="str">
        <f>Tabela3[[#This Row],[PRAZO
ATIVAÇÃO]]</f>
        <v>RÁDIO</v>
      </c>
      <c r="X820" s="103" t="s">
        <v>600</v>
      </c>
      <c r="Y820" s="103" t="str">
        <f>IFERROR("W"&amp;WEEKNUM(Tabela3[[#This Row],[PRAZO RE REVISADO]]),"-")</f>
        <v>-</v>
      </c>
      <c r="Z820" s="103" t="str">
        <f>IFERROR("W"&amp;WEEKNUM(Tabela3[[#This Row],[PRAZO ATIVAÇÃO]]),"-")</f>
        <v>-</v>
      </c>
      <c r="AA820" s="103">
        <v>2024</v>
      </c>
      <c r="AB820" s="103" t="s">
        <v>139</v>
      </c>
      <c r="AC820" s="103" t="s">
        <v>139</v>
      </c>
      <c r="AD820" s="103" t="s">
        <v>601</v>
      </c>
      <c r="AE820" s="578"/>
      <c r="AF820" s="103"/>
      <c r="AG820" s="474"/>
      <c r="AH820" s="103" t="e">
        <f>VLOOKUP(Tabela3[[#This Row],[SITE]],#REF!,8,0)</f>
        <v>#REF!</v>
      </c>
      <c r="AK820" s="103" t="str">
        <f ca="1">IF(Tabela3[[#This Row],[STATUS]]&lt;&gt;"PREVISTO","N/A",IF(Tabela3[[#This Row],[Data_RE_CONGELADA]]="REDE OK","OK",IFERROR(IF(TODAY()-Tabela3[[#This Row],[Data_RE_CONGELADA]]&gt;=0,"ATRASADO",IF(TODAY()-Tabela3[[#This Row],[Data_RE_CONGELADA]]&gt;-5,"VENCENDO",IF(TODAY()-Tabela3[[#This Row],[Data_RE_CONGELADA]]&lt;=0,"NO PRAZO"))),"N/A")))</f>
        <v>N/A</v>
      </c>
      <c r="AL820" s="454" t="s">
        <v>597</v>
      </c>
      <c r="AM820" s="454" t="s">
        <v>136</v>
      </c>
      <c r="AN820" s="458" t="s">
        <v>186</v>
      </c>
      <c r="AP820" s="103" t="s">
        <v>575</v>
      </c>
      <c r="AQ820" s="103" t="s">
        <v>603</v>
      </c>
      <c r="AR820" s="103" t="s">
        <v>576</v>
      </c>
      <c r="AS820" s="103">
        <v>0</v>
      </c>
      <c r="AU820" s="103" t="s">
        <v>579</v>
      </c>
      <c r="AV820" s="103" t="s">
        <v>580</v>
      </c>
      <c r="AW820" s="103" t="s">
        <v>580</v>
      </c>
      <c r="AX820" s="103" t="s">
        <v>580</v>
      </c>
      <c r="AY820" s="103" t="s">
        <v>580</v>
      </c>
      <c r="AZ820" s="103" t="s">
        <v>581</v>
      </c>
      <c r="BA820" s="103" t="s">
        <v>139</v>
      </c>
      <c r="BC820" s="103"/>
      <c r="BE820" s="103" t="e">
        <f>VLOOKUP(Tabela3[[#This Row],[ID OSP]],[1]Export!$R:$R,1,0)</f>
        <v>#N/A</v>
      </c>
    </row>
    <row r="821" spans="1:58" ht="15" hidden="1" customHeight="1">
      <c r="A821" s="103" t="s">
        <v>3202</v>
      </c>
      <c r="B821" s="103" t="s">
        <v>3203</v>
      </c>
      <c r="C821" s="104" t="s">
        <v>137</v>
      </c>
      <c r="D821" s="454" t="s">
        <v>136</v>
      </c>
      <c r="E821" s="454" t="s">
        <v>136</v>
      </c>
      <c r="F821" s="454" t="s">
        <v>136</v>
      </c>
      <c r="G821" s="454" t="s">
        <v>597</v>
      </c>
      <c r="H821" s="454" t="s">
        <v>597</v>
      </c>
      <c r="I821" s="103" t="s">
        <v>139</v>
      </c>
      <c r="J821" s="103" t="s">
        <v>139</v>
      </c>
      <c r="K821" s="458" t="s">
        <v>136</v>
      </c>
      <c r="L821" s="103" t="s">
        <v>468</v>
      </c>
      <c r="M821" s="103" t="s">
        <v>597</v>
      </c>
      <c r="N821" s="103" t="s">
        <v>186</v>
      </c>
      <c r="O821" s="103" t="s">
        <v>186</v>
      </c>
      <c r="P821" s="103" t="s">
        <v>1174</v>
      </c>
      <c r="Q821" s="103" t="s">
        <v>1174</v>
      </c>
      <c r="R821" s="458" t="s">
        <v>599</v>
      </c>
      <c r="S821" s="503"/>
      <c r="T821" s="103" t="s">
        <v>42</v>
      </c>
      <c r="U821" s="103" t="s">
        <v>136</v>
      </c>
      <c r="V821" s="454" t="str">
        <f>Tabela3[[#This Row],[NOVO 
PRAZO REDE]]</f>
        <v>RÁDIO</v>
      </c>
      <c r="W821" s="454" t="str">
        <f>Tabela3[[#This Row],[PRAZO
ATIVAÇÃO]]</f>
        <v>RÁDIO</v>
      </c>
      <c r="X821" s="103" t="s">
        <v>600</v>
      </c>
      <c r="Y821" s="103" t="str">
        <f>IFERROR("W"&amp;WEEKNUM(Tabela3[[#This Row],[PRAZO RE REVISADO]]),"-")</f>
        <v>-</v>
      </c>
      <c r="Z821" s="103" t="str">
        <f>IFERROR("W"&amp;WEEKNUM(Tabela3[[#This Row],[PRAZO ATIVAÇÃO]]),"-")</f>
        <v>-</v>
      </c>
      <c r="AA821" s="103">
        <v>2024</v>
      </c>
      <c r="AB821" s="103" t="s">
        <v>139</v>
      </c>
      <c r="AC821" s="103" t="s">
        <v>139</v>
      </c>
      <c r="AD821" s="103" t="s">
        <v>601</v>
      </c>
      <c r="AE821" s="578"/>
      <c r="AF821" s="103"/>
      <c r="AG821" s="474"/>
      <c r="AH821" s="103" t="e">
        <f>VLOOKUP(Tabela3[[#This Row],[SITE]],#REF!,8,0)</f>
        <v>#REF!</v>
      </c>
      <c r="AK821" s="103" t="str">
        <f ca="1">IF(Tabela3[[#This Row],[STATUS]]&lt;&gt;"PREVISTO","N/A",IF(Tabela3[[#This Row],[Data_RE_CONGELADA]]="REDE OK","OK",IFERROR(IF(TODAY()-Tabela3[[#This Row],[Data_RE_CONGELADA]]&gt;=0,"ATRASADO",IF(TODAY()-Tabela3[[#This Row],[Data_RE_CONGELADA]]&gt;-5,"VENCENDO",IF(TODAY()-Tabela3[[#This Row],[Data_RE_CONGELADA]]&lt;=0,"NO PRAZO"))),"N/A")))</f>
        <v>N/A</v>
      </c>
      <c r="AL821" s="454" t="s">
        <v>597</v>
      </c>
      <c r="AM821" s="454" t="s">
        <v>136</v>
      </c>
      <c r="AN821" s="458" t="s">
        <v>186</v>
      </c>
      <c r="AP821" s="103" t="s">
        <v>575</v>
      </c>
      <c r="AQ821" s="103" t="s">
        <v>603</v>
      </c>
      <c r="AR821" s="103" t="s">
        <v>576</v>
      </c>
      <c r="AS821" s="103">
        <v>0</v>
      </c>
      <c r="AU821" s="103" t="s">
        <v>579</v>
      </c>
      <c r="AV821" s="103" t="s">
        <v>580</v>
      </c>
      <c r="AW821" s="103" t="s">
        <v>580</v>
      </c>
      <c r="AX821" s="103" t="s">
        <v>581</v>
      </c>
      <c r="AY821" s="103" t="s">
        <v>580</v>
      </c>
      <c r="AZ821" s="103" t="s">
        <v>581</v>
      </c>
      <c r="BA821" s="103" t="s">
        <v>580</v>
      </c>
      <c r="BC821" s="103"/>
      <c r="BE821" s="103" t="e">
        <f>VLOOKUP(Tabela3[[#This Row],[ID OSP]],[1]Export!$R:$R,1,0)</f>
        <v>#N/A</v>
      </c>
    </row>
    <row r="822" spans="1:58" ht="15" hidden="1" customHeight="1">
      <c r="A822" s="103" t="s">
        <v>326</v>
      </c>
      <c r="B822" s="103" t="s">
        <v>3204</v>
      </c>
      <c r="C822" s="104" t="s">
        <v>268</v>
      </c>
      <c r="D822" s="454" t="s">
        <v>252</v>
      </c>
      <c r="E822" s="454" t="s">
        <v>138</v>
      </c>
      <c r="F822" s="454" t="s">
        <v>3080</v>
      </c>
      <c r="G822" s="454">
        <v>45709</v>
      </c>
      <c r="H822" s="454" t="s">
        <v>186</v>
      </c>
      <c r="I822" s="103" t="s">
        <v>139</v>
      </c>
      <c r="J822" s="103" t="s">
        <v>139</v>
      </c>
      <c r="K822" s="458" t="s">
        <v>3195</v>
      </c>
      <c r="L822" s="103" t="s">
        <v>468</v>
      </c>
      <c r="M822" s="103" t="s">
        <v>211</v>
      </c>
      <c r="N822" s="103" t="s">
        <v>211</v>
      </c>
      <c r="P822" s="103" t="s">
        <v>712</v>
      </c>
      <c r="Q822" s="103" t="s">
        <v>712</v>
      </c>
      <c r="R822" s="458" t="s">
        <v>617</v>
      </c>
      <c r="S822" s="504" t="s">
        <v>3182</v>
      </c>
      <c r="T822" s="103" t="s">
        <v>42</v>
      </c>
      <c r="U822" s="103" t="s">
        <v>268</v>
      </c>
      <c r="V822" s="454" t="str">
        <f>Tabela3[[#This Row],[NOVO 
PRAZO REDE]]</f>
        <v>REDE OK</v>
      </c>
      <c r="W822" s="454" t="str">
        <f>Tabela3[[#This Row],[PRAZO
ATIVAÇÃO]]</f>
        <v>BLOQUEADO</v>
      </c>
      <c r="X822" s="103" t="s">
        <v>729</v>
      </c>
      <c r="Y822" s="103" t="str">
        <f>IFERROR("W"&amp;WEEKNUM(Tabela3[[#This Row],[PRAZO RE REVISADO]]),"-")</f>
        <v>-</v>
      </c>
      <c r="Z822" s="103" t="str">
        <f>IFERROR("W"&amp;WEEKNUM(Tabela3[[#This Row],[PRAZO ATIVAÇÃO]]),"-")</f>
        <v>-</v>
      </c>
      <c r="AA822" s="103">
        <v>2024</v>
      </c>
      <c r="AB822" s="103">
        <v>514179</v>
      </c>
      <c r="AC822" s="103" t="s">
        <v>572</v>
      </c>
      <c r="AD822" s="103" t="s">
        <v>1278</v>
      </c>
      <c r="AE822" s="578"/>
      <c r="AF822" s="103"/>
      <c r="AG822" s="474"/>
      <c r="AH822" s="103" t="e">
        <f>VLOOKUP(Tabela3[[#This Row],[SITE]],#REF!,8,0)</f>
        <v>#REF!</v>
      </c>
      <c r="AK822" s="103" t="str">
        <f ca="1">IF(Tabela3[[#This Row],[STATUS]]&lt;&gt;"PREVISTO","N/A",IF(Tabela3[[#This Row],[Data_RE_CONGELADA]]="REDE OK","OK",IFERROR(IF(TODAY()-Tabela3[[#This Row],[Data_RE_CONGELADA]]&gt;=0,"ATRASADO",IF(TODAY()-Tabela3[[#This Row],[Data_RE_CONGELADA]]&gt;-5,"VENCENDO",IF(TODAY()-Tabela3[[#This Row],[Data_RE_CONGELADA]]&lt;=0,"NO PRAZO"))),"N/A")))</f>
        <v>N/A</v>
      </c>
      <c r="AL822" s="454">
        <v>45622</v>
      </c>
      <c r="AM822" s="454">
        <v>45627</v>
      </c>
      <c r="AN822" s="458" t="s">
        <v>186</v>
      </c>
      <c r="AP822" s="103" t="s">
        <v>575</v>
      </c>
      <c r="AQ822" s="103" t="s">
        <v>688</v>
      </c>
      <c r="AR822" s="103" t="s">
        <v>576</v>
      </c>
      <c r="AS822" s="103">
        <v>0</v>
      </c>
      <c r="AU822" s="103" t="s">
        <v>648</v>
      </c>
      <c r="AV822" s="103" t="s">
        <v>580</v>
      </c>
      <c r="AW822" s="103" t="s">
        <v>580</v>
      </c>
      <c r="AX822" s="103" t="s">
        <v>581</v>
      </c>
      <c r="AY822" s="103" t="s">
        <v>580</v>
      </c>
      <c r="AZ822" s="103" t="s">
        <v>580</v>
      </c>
      <c r="BA822" s="103" t="s">
        <v>580</v>
      </c>
      <c r="BC822" s="103"/>
      <c r="BE822" s="103" t="e">
        <f>VLOOKUP(Tabela3[[#This Row],[ID OSP]],[1]Export!$R:$R,1,0)</f>
        <v>#N/A</v>
      </c>
    </row>
    <row r="823" spans="1:58" ht="15" hidden="1" customHeight="1">
      <c r="A823" s="103" t="s">
        <v>238</v>
      </c>
      <c r="B823" s="103" t="s">
        <v>3205</v>
      </c>
      <c r="C823" s="104" t="s">
        <v>268</v>
      </c>
      <c r="D823" s="454" t="s">
        <v>252</v>
      </c>
      <c r="E823" s="454" t="s">
        <v>268</v>
      </c>
      <c r="F823" s="454" t="s">
        <v>268</v>
      </c>
      <c r="G823" s="454" t="s">
        <v>186</v>
      </c>
      <c r="H823" s="454" t="s">
        <v>186</v>
      </c>
      <c r="I823" s="103" t="s">
        <v>139</v>
      </c>
      <c r="J823" s="103" t="s">
        <v>139</v>
      </c>
      <c r="K823" s="458" t="s">
        <v>239</v>
      </c>
      <c r="L823" s="103" t="s">
        <v>467</v>
      </c>
      <c r="M823" s="103" t="s">
        <v>472</v>
      </c>
      <c r="N823" s="103" t="s">
        <v>186</v>
      </c>
      <c r="O823" s="103" t="s">
        <v>186</v>
      </c>
      <c r="P823" s="103" t="s">
        <v>712</v>
      </c>
      <c r="Q823" s="103" t="s">
        <v>712</v>
      </c>
      <c r="S823" s="503"/>
      <c r="T823" s="103" t="s">
        <v>42</v>
      </c>
      <c r="U823" s="103" t="s">
        <v>268</v>
      </c>
      <c r="V823" s="454" t="str">
        <f>Tabela3[[#This Row],[NOVO 
PRAZO REDE]]</f>
        <v>CANCELADO</v>
      </c>
      <c r="W823" s="454" t="str">
        <f>Tabela3[[#This Row],[PRAZO
ATIVAÇÃO]]</f>
        <v>CANCELADO</v>
      </c>
      <c r="X823" s="103" t="s">
        <v>729</v>
      </c>
      <c r="Y823" s="103" t="str">
        <f>IFERROR("W"&amp;WEEKNUM(Tabela3[[#This Row],[PRAZO RE REVISADO]]),"-")</f>
        <v>-</v>
      </c>
      <c r="Z823" s="103" t="str">
        <f>IFERROR("W"&amp;WEEKNUM(Tabela3[[#This Row],[PRAZO ATIVAÇÃO]]),"-")</f>
        <v>-</v>
      </c>
      <c r="AA823" s="103">
        <v>2024</v>
      </c>
      <c r="AB823" s="103">
        <v>513997</v>
      </c>
      <c r="AC823" s="103" t="s">
        <v>572</v>
      </c>
      <c r="AD823" s="103" t="s">
        <v>1278</v>
      </c>
      <c r="AE823" s="578"/>
      <c r="AF823" s="103"/>
      <c r="AG823" s="474"/>
      <c r="AH823" s="103" t="e">
        <f>VLOOKUP(Tabela3[[#This Row],[SITE]],#REF!,8,0)</f>
        <v>#REF!</v>
      </c>
      <c r="AK823" s="103" t="str">
        <f ca="1">IF(Tabela3[[#This Row],[STATUS]]&lt;&gt;"PREVISTO","N/A",IF(Tabela3[[#This Row],[Data_RE_CONGELADA]]="REDE OK","OK",IFERROR(IF(TODAY()-Tabela3[[#This Row],[Data_RE_CONGELADA]]&gt;=0,"ATRASADO",IF(TODAY()-Tabela3[[#This Row],[Data_RE_CONGELADA]]&gt;-5,"VENCENDO",IF(TODAY()-Tabela3[[#This Row],[Data_RE_CONGELADA]]&lt;=0,"NO PRAZO"))),"N/A")))</f>
        <v>N/A</v>
      </c>
      <c r="AL823" s="454" t="s">
        <v>268</v>
      </c>
      <c r="AM823" s="454">
        <v>45607</v>
      </c>
      <c r="AN823" s="458" t="s">
        <v>186</v>
      </c>
      <c r="AP823" s="454" t="str">
        <f>Tabela3[[#This Row],[NOVO 
PRAZO REDE]]</f>
        <v>CANCELADO</v>
      </c>
      <c r="AQ823" s="103" t="s">
        <v>688</v>
      </c>
      <c r="AR823" s="103" t="s">
        <v>576</v>
      </c>
      <c r="AS823" s="103">
        <v>0</v>
      </c>
      <c r="AU823" s="103" t="s">
        <v>648</v>
      </c>
      <c r="AV823" s="103" t="s">
        <v>580</v>
      </c>
      <c r="AW823" s="103" t="s">
        <v>580</v>
      </c>
      <c r="AX823" s="103" t="s">
        <v>580</v>
      </c>
      <c r="AY823" s="103" t="s">
        <v>580</v>
      </c>
      <c r="AZ823" s="103" t="s">
        <v>580</v>
      </c>
      <c r="BA823" s="103" t="s">
        <v>580</v>
      </c>
      <c r="BC823" s="103"/>
      <c r="BE823" s="103" t="e">
        <f>VLOOKUP(Tabela3[[#This Row],[ID OSP]],[1]Export!$R:$R,1,0)</f>
        <v>#N/A</v>
      </c>
    </row>
    <row r="824" spans="1:58" ht="15" hidden="1" customHeight="1">
      <c r="A824" s="103" t="s">
        <v>217</v>
      </c>
      <c r="B824" s="103" t="s">
        <v>3206</v>
      </c>
      <c r="C824" s="104" t="s">
        <v>268</v>
      </c>
      <c r="D824" s="454" t="s">
        <v>252</v>
      </c>
      <c r="E824" s="454" t="s">
        <v>138</v>
      </c>
      <c r="F824" s="454" t="s">
        <v>268</v>
      </c>
      <c r="G824" s="454">
        <v>45716</v>
      </c>
      <c r="H824" s="454" t="s">
        <v>186</v>
      </c>
      <c r="I824" s="103" t="s">
        <v>42</v>
      </c>
      <c r="J824" s="103" t="s">
        <v>127</v>
      </c>
      <c r="K824" s="458" t="s">
        <v>2944</v>
      </c>
      <c r="L824" s="103" t="s">
        <v>467</v>
      </c>
      <c r="M824" s="103" t="s">
        <v>472</v>
      </c>
      <c r="N824" s="103" t="s">
        <v>186</v>
      </c>
      <c r="O824" s="103" t="s">
        <v>186</v>
      </c>
      <c r="P824" s="103" t="s">
        <v>712</v>
      </c>
      <c r="Q824" s="103" t="s">
        <v>712</v>
      </c>
      <c r="R824" s="458" t="s">
        <v>3207</v>
      </c>
      <c r="S824" s="503"/>
      <c r="T824" s="103" t="s">
        <v>42</v>
      </c>
      <c r="U824" s="103" t="s">
        <v>268</v>
      </c>
      <c r="V824" s="454" t="str">
        <f>Tabela3[[#This Row],[NOVO 
PRAZO REDE]]</f>
        <v>REDE OK</v>
      </c>
      <c r="W824" s="454" t="str">
        <f>Tabela3[[#This Row],[PRAZO
ATIVAÇÃO]]</f>
        <v>CANCELADO</v>
      </c>
      <c r="X824" s="103" t="s">
        <v>729</v>
      </c>
      <c r="Y824" s="103" t="str">
        <f>IFERROR("W"&amp;WEEKNUM(Tabela3[[#This Row],[PRAZO RE REVISADO]]),"-")</f>
        <v>-</v>
      </c>
      <c r="Z824" s="103" t="str">
        <f>IFERROR("W"&amp;WEEKNUM(Tabela3[[#This Row],[PRAZO ATIVAÇÃO]]),"-")</f>
        <v>-</v>
      </c>
      <c r="AA824" s="103">
        <v>2024</v>
      </c>
      <c r="AB824" s="103">
        <v>513996</v>
      </c>
      <c r="AC824" s="103" t="s">
        <v>572</v>
      </c>
      <c r="AD824" s="103" t="s">
        <v>1278</v>
      </c>
      <c r="AE824" s="578"/>
      <c r="AF824" s="103"/>
      <c r="AG824" s="474"/>
      <c r="AH824" s="103" t="e">
        <f>VLOOKUP(Tabela3[[#This Row],[SITE]],#REF!,8,0)</f>
        <v>#REF!</v>
      </c>
      <c r="AK824" s="103" t="str">
        <f ca="1">IF(Tabela3[[#This Row],[STATUS]]&lt;&gt;"PREVISTO","N/A",IF(Tabela3[[#This Row],[Data_RE_CONGELADA]]="REDE OK","OK",IFERROR(IF(TODAY()-Tabela3[[#This Row],[Data_RE_CONGELADA]]&gt;=0,"ATRASADO",IF(TODAY()-Tabela3[[#This Row],[Data_RE_CONGELADA]]&gt;-5,"VENCENDO",IF(TODAY()-Tabela3[[#This Row],[Data_RE_CONGELADA]]&lt;=0,"NO PRAZO"))),"N/A")))</f>
        <v>N/A</v>
      </c>
      <c r="AL824" s="454" t="s">
        <v>268</v>
      </c>
      <c r="AM824" s="454">
        <v>45606</v>
      </c>
      <c r="AN824" s="458" t="s">
        <v>186</v>
      </c>
      <c r="AP824" s="454" t="str">
        <f>Tabela3[[#This Row],[NOVO 
PRAZO REDE]]</f>
        <v>REDE OK</v>
      </c>
      <c r="AQ824" s="103" t="s">
        <v>688</v>
      </c>
      <c r="AR824" s="103" t="s">
        <v>576</v>
      </c>
      <c r="AS824" s="103">
        <v>0</v>
      </c>
      <c r="AU824" s="103" t="s">
        <v>648</v>
      </c>
      <c r="AV824" s="103" t="s">
        <v>580</v>
      </c>
      <c r="AW824" s="103" t="s">
        <v>580</v>
      </c>
      <c r="AX824" s="103" t="s">
        <v>580</v>
      </c>
      <c r="AY824" s="103" t="s">
        <v>580</v>
      </c>
      <c r="AZ824" s="103" t="s">
        <v>580</v>
      </c>
      <c r="BA824" s="103" t="s">
        <v>580</v>
      </c>
      <c r="BC824" s="103"/>
      <c r="BE824" s="103" t="e">
        <f>VLOOKUP(Tabela3[[#This Row],[ID OSP]],[1]Export!$R:$R,1,0)</f>
        <v>#N/A</v>
      </c>
    </row>
    <row r="825" spans="1:58" ht="15" hidden="1" customHeight="1">
      <c r="A825" s="103" t="s">
        <v>27</v>
      </c>
      <c r="B825" s="103" t="s">
        <v>26</v>
      </c>
      <c r="C825" s="104" t="s">
        <v>268</v>
      </c>
      <c r="D825" s="454" t="s">
        <v>42</v>
      </c>
      <c r="E825" s="454" t="s">
        <v>268</v>
      </c>
      <c r="F825" s="454" t="s">
        <v>268</v>
      </c>
      <c r="G825" s="454" t="s">
        <v>186</v>
      </c>
      <c r="H825" s="454" t="s">
        <v>186</v>
      </c>
      <c r="I825" s="103" t="s">
        <v>42</v>
      </c>
      <c r="J825" s="103" t="s">
        <v>127</v>
      </c>
      <c r="K825" s="458" t="s">
        <v>3208</v>
      </c>
      <c r="L825" s="103" t="s">
        <v>467</v>
      </c>
      <c r="M825" s="103" t="s">
        <v>472</v>
      </c>
      <c r="N825" s="103" t="s">
        <v>186</v>
      </c>
      <c r="O825" s="103" t="s">
        <v>186</v>
      </c>
      <c r="P825" s="103" t="s">
        <v>712</v>
      </c>
      <c r="Q825" s="103" t="s">
        <v>712</v>
      </c>
      <c r="S825" s="503"/>
      <c r="T825" s="103" t="s">
        <v>42</v>
      </c>
      <c r="U825" s="103" t="s">
        <v>268</v>
      </c>
      <c r="V825" s="454" t="str">
        <f>Tabela3[[#This Row],[NOVO 
PRAZO REDE]]</f>
        <v>CANCELADO</v>
      </c>
      <c r="W825" s="454" t="str">
        <f>Tabela3[[#This Row],[PRAZO
ATIVAÇÃO]]</f>
        <v>CANCELADO</v>
      </c>
      <c r="X825" s="103" t="s">
        <v>729</v>
      </c>
      <c r="Y825" s="103" t="str">
        <f>IFERROR("W"&amp;WEEKNUM(Tabela3[[#This Row],[PRAZO RE REVISADO]]),"-")</f>
        <v>-</v>
      </c>
      <c r="Z825" s="103" t="str">
        <f>IFERROR("W"&amp;WEEKNUM(Tabela3[[#This Row],[PRAZO ATIVAÇÃO]]),"-")</f>
        <v>-</v>
      </c>
      <c r="AA825" s="103">
        <v>2024</v>
      </c>
      <c r="AB825" s="103">
        <v>513999</v>
      </c>
      <c r="AC825" s="103" t="s">
        <v>572</v>
      </c>
      <c r="AD825" s="103" t="s">
        <v>1278</v>
      </c>
      <c r="AE825" s="578"/>
      <c r="AF825" s="103"/>
      <c r="AG825" s="474"/>
      <c r="AH825" s="103" t="e">
        <f>VLOOKUP(Tabela3[[#This Row],[SITE]],#REF!,8,0)</f>
        <v>#REF!</v>
      </c>
      <c r="AK825" s="103" t="str">
        <f ca="1">IF(Tabela3[[#This Row],[STATUS]]&lt;&gt;"PREVISTO","N/A",IF(Tabela3[[#This Row],[Data_RE_CONGELADA]]="REDE OK","OK",IFERROR(IF(TODAY()-Tabela3[[#This Row],[Data_RE_CONGELADA]]&gt;=0,"ATRASADO",IF(TODAY()-Tabela3[[#This Row],[Data_RE_CONGELADA]]&gt;-5,"VENCENDO",IF(TODAY()-Tabela3[[#This Row],[Data_RE_CONGELADA]]&lt;=0,"NO PRAZO"))),"N/A")))</f>
        <v>N/A</v>
      </c>
      <c r="AL825" s="454" t="s">
        <v>268</v>
      </c>
      <c r="AM825" s="454">
        <v>45607</v>
      </c>
      <c r="AN825" s="458" t="s">
        <v>186</v>
      </c>
      <c r="AP825" s="454" t="str">
        <f>Tabela3[[#This Row],[NOVO 
PRAZO REDE]]</f>
        <v>CANCELADO</v>
      </c>
      <c r="AQ825" s="103" t="s">
        <v>688</v>
      </c>
      <c r="AR825" s="103" t="s">
        <v>576</v>
      </c>
      <c r="AS825" s="103">
        <v>1</v>
      </c>
      <c r="AU825" s="103" t="s">
        <v>648</v>
      </c>
      <c r="AV825" s="103" t="s">
        <v>580</v>
      </c>
      <c r="AW825" s="103" t="s">
        <v>580</v>
      </c>
      <c r="AX825" s="103" t="s">
        <v>580</v>
      </c>
      <c r="AY825" s="103" t="s">
        <v>580</v>
      </c>
      <c r="AZ825" s="103" t="s">
        <v>580</v>
      </c>
      <c r="BA825" s="103" t="s">
        <v>580</v>
      </c>
      <c r="BC825" s="103"/>
      <c r="BE825" s="103" t="e">
        <f>VLOOKUP(Tabela3[[#This Row],[ID OSP]],[1]Export!$R:$R,1,0)</f>
        <v>#N/A</v>
      </c>
    </row>
    <row r="826" spans="1:58" ht="15" hidden="1" customHeight="1">
      <c r="A826" s="472" t="s">
        <v>3209</v>
      </c>
      <c r="B826" s="103" t="s">
        <v>363</v>
      </c>
      <c r="C826" s="104" t="s">
        <v>137</v>
      </c>
      <c r="D826" s="454" t="s">
        <v>252</v>
      </c>
      <c r="E826" s="454" t="s">
        <v>138</v>
      </c>
      <c r="F826" s="454" t="s">
        <v>137</v>
      </c>
      <c r="G826" s="454">
        <v>45818</v>
      </c>
      <c r="H826" s="454">
        <v>45933</v>
      </c>
      <c r="I826" s="463" t="s">
        <v>139</v>
      </c>
      <c r="J826" s="463" t="s">
        <v>139</v>
      </c>
      <c r="K826" s="458" t="s">
        <v>3210</v>
      </c>
      <c r="L826" s="103" t="s">
        <v>568</v>
      </c>
      <c r="M826" s="103" t="s">
        <v>743</v>
      </c>
      <c r="N826" s="103" t="s">
        <v>914</v>
      </c>
      <c r="O826" s="103" t="s">
        <v>186</v>
      </c>
      <c r="P826" s="103" t="s">
        <v>744</v>
      </c>
      <c r="Q826" s="103" t="s">
        <v>744</v>
      </c>
      <c r="R826" s="459" t="s">
        <v>3211</v>
      </c>
      <c r="S826" s="455" t="s">
        <v>3212</v>
      </c>
      <c r="T826" s="103" t="s">
        <v>42</v>
      </c>
      <c r="U826" s="103" t="s">
        <v>137</v>
      </c>
      <c r="V826" s="454" t="str">
        <f>Tabela3[[#This Row],[NOVO 
PRAZO REDE]]</f>
        <v>REDE OK</v>
      </c>
      <c r="W826" s="454" t="str">
        <f>Tabela3[[#This Row],[PRAZO
ATIVAÇÃO]]</f>
        <v>ATIVO</v>
      </c>
      <c r="X826" s="103" t="s">
        <v>684</v>
      </c>
      <c r="Y826" s="103" t="str">
        <f>IFERROR("W"&amp;WEEKNUM(Tabela3[[#This Row],[PRAZO RE REVISADO]]),"-")</f>
        <v>-</v>
      </c>
      <c r="Z826" s="103" t="str">
        <f>IFERROR("W"&amp;WEEKNUM(Tabela3[[#This Row],[PRAZO ATIVAÇÃO]]),"-")</f>
        <v>-</v>
      </c>
      <c r="AA826" s="103">
        <v>2025</v>
      </c>
      <c r="AB826" s="103">
        <v>549015</v>
      </c>
      <c r="AC826" s="454" t="s">
        <v>572</v>
      </c>
      <c r="AD826" s="103" t="s">
        <v>137</v>
      </c>
      <c r="AE826" s="578"/>
      <c r="AF826" s="103"/>
      <c r="AG826" s="474"/>
      <c r="AH826" s="103"/>
      <c r="AK826" s="103" t="str">
        <f ca="1">IF(Tabela3[[#This Row],[STATUS]]&lt;&gt;"PREVISTO","N/A",IF(Tabela3[[#This Row],[Data_RE_CONGELADA]]="REDE OK","OK",IFERROR(IF(TODAY()-Tabela3[[#This Row],[Data_RE_CONGELADA]]&gt;=0,"ATRASADO",IF(TODAY()-Tabela3[[#This Row],[Data_RE_CONGELADA]]&gt;-5,"VENCENDO",IF(TODAY()-Tabela3[[#This Row],[Data_RE_CONGELADA]]&lt;=0,"NO PRAZO"))),"N/A")))</f>
        <v>N/A</v>
      </c>
      <c r="AL826" s="454" t="s">
        <v>575</v>
      </c>
      <c r="AM826" s="454"/>
      <c r="AN826" s="458"/>
      <c r="AO826" s="459"/>
      <c r="AP826" s="454" t="str">
        <f>Tabela3[[#This Row],[NOVO 
PRAZO REDE]]</f>
        <v>REDE OK</v>
      </c>
      <c r="AQ826" s="103" t="s">
        <v>688</v>
      </c>
      <c r="AR826" s="103" t="s">
        <v>689</v>
      </c>
      <c r="AS826" s="103" t="s">
        <v>918</v>
      </c>
      <c r="AT826" s="103" t="s">
        <v>3213</v>
      </c>
      <c r="AU826" s="103" t="s">
        <v>747</v>
      </c>
      <c r="AV826" s="103" t="s">
        <v>580</v>
      </c>
      <c r="AW826" s="103" t="s">
        <v>580</v>
      </c>
      <c r="AX826" s="103" t="s">
        <v>581</v>
      </c>
      <c r="AY826" s="103" t="s">
        <v>580</v>
      </c>
      <c r="AZ826" s="103" t="s">
        <v>580</v>
      </c>
      <c r="BA826" s="103" t="s">
        <v>139</v>
      </c>
      <c r="BB826" s="103" t="s">
        <v>4</v>
      </c>
      <c r="BC826" s="103"/>
      <c r="BE826" s="103" t="e">
        <f>VLOOKUP(Tabela3[[#This Row],[ID OSP]],[1]Export!$R:$R,1,0)</f>
        <v>#N/A</v>
      </c>
      <c r="BF826" s="103" t="s">
        <v>2723</v>
      </c>
    </row>
    <row r="827" spans="1:58" ht="15" hidden="1" customHeight="1">
      <c r="A827" s="472" t="s">
        <v>3214</v>
      </c>
      <c r="B827" s="103" t="s">
        <v>3215</v>
      </c>
      <c r="C827" s="104" t="s">
        <v>137</v>
      </c>
      <c r="D827" s="454" t="s">
        <v>252</v>
      </c>
      <c r="E827" s="454" t="s">
        <v>138</v>
      </c>
      <c r="F827" s="454" t="s">
        <v>137</v>
      </c>
      <c r="G827" s="454">
        <v>45931</v>
      </c>
      <c r="H827" s="454">
        <v>45931</v>
      </c>
      <c r="I827" s="463" t="s">
        <v>139</v>
      </c>
      <c r="J827" s="463" t="s">
        <v>139</v>
      </c>
      <c r="K827" s="458" t="s">
        <v>3216</v>
      </c>
      <c r="L827" s="103" t="s">
        <v>568</v>
      </c>
      <c r="M827" s="103" t="s">
        <v>743</v>
      </c>
      <c r="N827" s="103" t="s">
        <v>3217</v>
      </c>
      <c r="O827" s="103" t="s">
        <v>186</v>
      </c>
      <c r="P827" s="103" t="s">
        <v>744</v>
      </c>
      <c r="Q827" s="103" t="s">
        <v>744</v>
      </c>
      <c r="R827" s="458" t="s">
        <v>3218</v>
      </c>
      <c r="S827" s="460" t="s">
        <v>186</v>
      </c>
      <c r="T827" s="103" t="s">
        <v>42</v>
      </c>
      <c r="U827" s="103" t="s">
        <v>137</v>
      </c>
      <c r="V827" s="454" t="str">
        <f>Tabela3[[#This Row],[NOVO 
PRAZO REDE]]</f>
        <v>REDE OK</v>
      </c>
      <c r="W827" s="454" t="str">
        <f>Tabela3[[#This Row],[PRAZO
ATIVAÇÃO]]</f>
        <v>ATIVO</v>
      </c>
      <c r="X827" s="103" t="s">
        <v>684</v>
      </c>
      <c r="Y827" s="103" t="str">
        <f>IFERROR("W"&amp;WEEKNUM(Tabela3[[#This Row],[PRAZO RE REVISADO]]),"-")</f>
        <v>-</v>
      </c>
      <c r="Z827" s="103" t="str">
        <f>IFERROR("W"&amp;WEEKNUM(Tabela3[[#This Row],[PRAZO ATIVAÇÃO]]),"-")</f>
        <v>-</v>
      </c>
      <c r="AA827" s="103">
        <v>2025</v>
      </c>
      <c r="AB827" s="103">
        <v>565823</v>
      </c>
      <c r="AC827" s="454" t="s">
        <v>572</v>
      </c>
      <c r="AD827" s="103" t="s">
        <v>137</v>
      </c>
      <c r="AE827" s="578"/>
      <c r="AF827" s="103"/>
      <c r="AG827" s="474"/>
      <c r="AH827" s="103"/>
      <c r="AK827" s="103" t="str">
        <f ca="1">IF(Tabela3[[#This Row],[STATUS]]&lt;&gt;"PREVISTO","N/A",IF(Tabela3[[#This Row],[Data_RE_CONGELADA]]="REDE OK","OK",IFERROR(IF(TODAY()-Tabela3[[#This Row],[Data_RE_CONGELADA]]&gt;=0,"ATRASADO",IF(TODAY()-Tabela3[[#This Row],[Data_RE_CONGELADA]]&gt;-5,"VENCENDO",IF(TODAY()-Tabela3[[#This Row],[Data_RE_CONGELADA]]&lt;=0,"NO PRAZO"))),"N/A")))</f>
        <v>N/A</v>
      </c>
      <c r="AL827" s="454">
        <v>45804</v>
      </c>
      <c r="AM827" s="454"/>
      <c r="AN827" s="458"/>
      <c r="AO827" s="459"/>
      <c r="AP827" s="454" t="str">
        <f>Tabela3[[#This Row],[NOVO 
PRAZO REDE]]</f>
        <v>REDE OK</v>
      </c>
      <c r="AQ827" s="103" t="s">
        <v>688</v>
      </c>
      <c r="AR827" s="103" t="s">
        <v>689</v>
      </c>
      <c r="AS827" s="103" t="s">
        <v>646</v>
      </c>
      <c r="AT827" s="103" t="s">
        <v>3219</v>
      </c>
      <c r="AU827" s="103" t="s">
        <v>747</v>
      </c>
      <c r="AV827" s="103" t="s">
        <v>580</v>
      </c>
      <c r="AW827" s="103" t="s">
        <v>580</v>
      </c>
      <c r="AX827" s="103" t="s">
        <v>580</v>
      </c>
      <c r="AY827" s="103" t="s">
        <v>580</v>
      </c>
      <c r="AZ827" s="103" t="s">
        <v>580</v>
      </c>
      <c r="BA827" s="103" t="s">
        <v>139</v>
      </c>
      <c r="BB827" s="103" t="s">
        <v>3220</v>
      </c>
      <c r="BC827" s="103" t="s">
        <v>3221</v>
      </c>
      <c r="BE827" s="103" t="e">
        <f>VLOOKUP(Tabela3[[#This Row],[ID OSP]],[1]Export!$R:$R,1,0)</f>
        <v>#N/A</v>
      </c>
    </row>
    <row r="828" spans="1:58" ht="15" hidden="1" customHeight="1">
      <c r="B828" s="493" t="s">
        <v>139</v>
      </c>
      <c r="C828" s="553" t="s">
        <v>139</v>
      </c>
      <c r="D828" s="493" t="s">
        <v>139</v>
      </c>
      <c r="E828" s="493" t="s">
        <v>139</v>
      </c>
      <c r="F828" s="493" t="s">
        <v>139</v>
      </c>
      <c r="G828" s="493" t="s">
        <v>139</v>
      </c>
      <c r="H828" s="493" t="s">
        <v>139</v>
      </c>
      <c r="I828" s="493" t="s">
        <v>139</v>
      </c>
      <c r="J828" s="493" t="s">
        <v>139</v>
      </c>
      <c r="K828" s="458" t="s">
        <v>139</v>
      </c>
      <c r="L828" s="472" t="s">
        <v>444</v>
      </c>
      <c r="M828" s="472"/>
      <c r="N828" s="472"/>
      <c r="O828" s="472" t="s">
        <v>186</v>
      </c>
      <c r="P828" s="472"/>
      <c r="Q828" s="472" t="s">
        <v>589</v>
      </c>
      <c r="R828" s="494" t="s">
        <v>3222</v>
      </c>
      <c r="S828" s="472"/>
      <c r="T828" s="493">
        <v>0</v>
      </c>
      <c r="U828" s="493" t="s">
        <v>186</v>
      </c>
      <c r="V828" s="472"/>
      <c r="W828" s="472"/>
      <c r="X828" s="472"/>
      <c r="Y828" s="472"/>
      <c r="Z828" s="472" t="s">
        <v>3223</v>
      </c>
      <c r="AA828" s="472">
        <v>2024</v>
      </c>
      <c r="AB828" s="472"/>
      <c r="AC828" s="472" t="s">
        <v>610</v>
      </c>
      <c r="AD828" s="103"/>
      <c r="AE828" s="578"/>
      <c r="AF828" s="103"/>
      <c r="AG828" s="474"/>
      <c r="AH828" s="103"/>
      <c r="AK828" s="472" t="str">
        <f ca="1">IF(Tabela3[[#This Row],[STATUS]]&lt;&gt;"PREVISTO","N/A",IF(Tabela3[[#This Row],[Data_RE_CONGELADA]]="REDE OK","OK",IFERROR(IF(TODAY()-Tabela3[[#This Row],[Data_RE_CONGELADA]]&gt;=0,"ATRASADO",IF(TODAY()-Tabela3[[#This Row],[Data_RE_CONGELADA]]&gt;-5,"VENCENDO",IF(TODAY()-Tabela3[[#This Row],[Data_RE_CONGELADA]]&lt;=0,"NO PRAZO"))),"N/A")))</f>
        <v>N/A</v>
      </c>
      <c r="AL828" s="494"/>
      <c r="AM828" s="495"/>
      <c r="AN828" s="472" t="s">
        <v>186</v>
      </c>
      <c r="AO828" s="472" t="s">
        <v>186</v>
      </c>
      <c r="AP828" s="472"/>
      <c r="AQ828" s="472"/>
      <c r="AR828" s="472"/>
      <c r="AS828" s="103">
        <v>1</v>
      </c>
      <c r="AT828" s="472"/>
      <c r="AU828" s="103" t="s">
        <v>604</v>
      </c>
      <c r="BC828" s="103"/>
      <c r="BE828" s="103" t="e">
        <f>VLOOKUP(Tabela3[[#This Row],[ID OSP]],[1]Export!$R:$R,1,0)</f>
        <v>#N/A</v>
      </c>
    </row>
    <row r="829" spans="1:58" ht="15" hidden="1" customHeight="1">
      <c r="B829" s="493" t="s">
        <v>139</v>
      </c>
      <c r="C829" s="553" t="s">
        <v>139</v>
      </c>
      <c r="D829" s="493" t="s">
        <v>139</v>
      </c>
      <c r="E829" s="493" t="s">
        <v>139</v>
      </c>
      <c r="F829" s="493" t="s">
        <v>139</v>
      </c>
      <c r="G829" s="493" t="s">
        <v>139</v>
      </c>
      <c r="H829" s="493" t="s">
        <v>139</v>
      </c>
      <c r="I829" s="493" t="s">
        <v>139</v>
      </c>
      <c r="J829" s="493" t="s">
        <v>139</v>
      </c>
      <c r="K829" s="458" t="s">
        <v>139</v>
      </c>
      <c r="L829" s="472" t="s">
        <v>445</v>
      </c>
      <c r="M829" s="472"/>
      <c r="N829" s="472"/>
      <c r="O829" s="472" t="s">
        <v>186</v>
      </c>
      <c r="P829" s="472"/>
      <c r="Q829" s="472" t="s">
        <v>589</v>
      </c>
      <c r="R829" s="494" t="s">
        <v>3222</v>
      </c>
      <c r="S829" s="472"/>
      <c r="T829" s="493">
        <v>0</v>
      </c>
      <c r="U829" s="493" t="s">
        <v>186</v>
      </c>
      <c r="V829" s="472"/>
      <c r="W829" s="472"/>
      <c r="X829" s="472"/>
      <c r="Y829" s="472"/>
      <c r="Z829" s="472" t="s">
        <v>3223</v>
      </c>
      <c r="AA829" s="472">
        <v>2024</v>
      </c>
      <c r="AB829" s="472"/>
      <c r="AC829" s="472" t="s">
        <v>610</v>
      </c>
      <c r="AD829" s="103"/>
      <c r="AE829" s="578"/>
      <c r="AF829" s="103"/>
      <c r="AG829" s="474"/>
      <c r="AH829" s="103"/>
      <c r="AK829" s="472" t="str">
        <f ca="1">IF(Tabela3[[#This Row],[STATUS]]&lt;&gt;"PREVISTO","N/A",IF(Tabela3[[#This Row],[Data_RE_CONGELADA]]="REDE OK","OK",IFERROR(IF(TODAY()-Tabela3[[#This Row],[Data_RE_CONGELADA]]&gt;=0,"ATRASADO",IF(TODAY()-Tabela3[[#This Row],[Data_RE_CONGELADA]]&gt;-5,"VENCENDO",IF(TODAY()-Tabela3[[#This Row],[Data_RE_CONGELADA]]&lt;=0,"NO PRAZO"))),"N/A")))</f>
        <v>N/A</v>
      </c>
      <c r="AL829" s="494"/>
      <c r="AM829" s="495"/>
      <c r="AN829" s="472" t="s">
        <v>186</v>
      </c>
      <c r="AO829" s="472" t="s">
        <v>186</v>
      </c>
      <c r="AP829" s="472"/>
      <c r="AQ829" s="472"/>
      <c r="AR829" s="472"/>
      <c r="AS829" s="103">
        <v>0</v>
      </c>
      <c r="AT829" s="472"/>
      <c r="AU829" s="103" t="s">
        <v>604</v>
      </c>
      <c r="BC829" s="103"/>
      <c r="BE829" s="103" t="e">
        <f>VLOOKUP(Tabela3[[#This Row],[ID OSP]],[1]Export!$R:$R,1,0)</f>
        <v>#N/A</v>
      </c>
    </row>
    <row r="830" spans="1:58" ht="15" hidden="1" customHeight="1">
      <c r="B830" s="493" t="s">
        <v>139</v>
      </c>
      <c r="C830" s="553" t="s">
        <v>139</v>
      </c>
      <c r="D830" s="493" t="s">
        <v>139</v>
      </c>
      <c r="E830" s="493" t="s">
        <v>139</v>
      </c>
      <c r="F830" s="493" t="s">
        <v>139</v>
      </c>
      <c r="G830" s="493" t="s">
        <v>139</v>
      </c>
      <c r="H830" s="493" t="s">
        <v>139</v>
      </c>
      <c r="I830" s="493" t="s">
        <v>139</v>
      </c>
      <c r="J830" s="493" t="s">
        <v>139</v>
      </c>
      <c r="K830" s="458" t="s">
        <v>139</v>
      </c>
      <c r="L830" s="472" t="s">
        <v>446</v>
      </c>
      <c r="M830" s="472"/>
      <c r="N830" s="472"/>
      <c r="O830" s="472" t="s">
        <v>186</v>
      </c>
      <c r="P830" s="472"/>
      <c r="Q830" s="472" t="s">
        <v>589</v>
      </c>
      <c r="R830" s="494" t="s">
        <v>3222</v>
      </c>
      <c r="S830" s="472"/>
      <c r="T830" s="493">
        <v>0</v>
      </c>
      <c r="U830" s="493" t="s">
        <v>186</v>
      </c>
      <c r="V830" s="472"/>
      <c r="W830" s="472"/>
      <c r="X830" s="472"/>
      <c r="Y830" s="472"/>
      <c r="Z830" s="472" t="s">
        <v>3223</v>
      </c>
      <c r="AA830" s="472">
        <v>2024</v>
      </c>
      <c r="AB830" s="472"/>
      <c r="AC830" s="472" t="s">
        <v>610</v>
      </c>
      <c r="AD830" s="103"/>
      <c r="AE830" s="578"/>
      <c r="AF830" s="103"/>
      <c r="AG830" s="474"/>
      <c r="AH830" s="103"/>
      <c r="AK830" s="472" t="str">
        <f ca="1">IF(Tabela3[[#This Row],[STATUS]]&lt;&gt;"PREVISTO","N/A",IF(Tabela3[[#This Row],[Data_RE_CONGELADA]]="REDE OK","OK",IFERROR(IF(TODAY()-Tabela3[[#This Row],[Data_RE_CONGELADA]]&gt;=0,"ATRASADO",IF(TODAY()-Tabela3[[#This Row],[Data_RE_CONGELADA]]&gt;-5,"VENCENDO",IF(TODAY()-Tabela3[[#This Row],[Data_RE_CONGELADA]]&lt;=0,"NO PRAZO"))),"N/A")))</f>
        <v>N/A</v>
      </c>
      <c r="AL830" s="494"/>
      <c r="AM830" s="495"/>
      <c r="AN830" s="472" t="s">
        <v>186</v>
      </c>
      <c r="AO830" s="472" t="s">
        <v>186</v>
      </c>
      <c r="AP830" s="472"/>
      <c r="AQ830" s="472"/>
      <c r="AR830" s="472"/>
      <c r="AS830" s="103">
        <v>0</v>
      </c>
      <c r="AT830" s="472"/>
      <c r="AU830" s="103" t="s">
        <v>604</v>
      </c>
      <c r="BC830" s="103"/>
      <c r="BE830" s="103" t="e">
        <f>VLOOKUP(Tabela3[[#This Row],[ID OSP]],[1]Export!$R:$R,1,0)</f>
        <v>#N/A</v>
      </c>
    </row>
    <row r="831" spans="1:58" ht="15" hidden="1" customHeight="1">
      <c r="B831" s="493" t="s">
        <v>139</v>
      </c>
      <c r="C831" s="553" t="s">
        <v>139</v>
      </c>
      <c r="D831" s="493" t="s">
        <v>139</v>
      </c>
      <c r="E831" s="493" t="s">
        <v>139</v>
      </c>
      <c r="F831" s="493" t="s">
        <v>139</v>
      </c>
      <c r="G831" s="493" t="s">
        <v>139</v>
      </c>
      <c r="H831" s="493" t="s">
        <v>139</v>
      </c>
      <c r="I831" s="493" t="s">
        <v>139</v>
      </c>
      <c r="J831" s="493" t="s">
        <v>139</v>
      </c>
      <c r="K831" s="458" t="s">
        <v>139</v>
      </c>
      <c r="L831" s="472" t="s">
        <v>466</v>
      </c>
      <c r="M831" s="472"/>
      <c r="N831" s="472"/>
      <c r="O831" s="472" t="s">
        <v>186</v>
      </c>
      <c r="P831" s="472"/>
      <c r="Q831" s="472" t="s">
        <v>1174</v>
      </c>
      <c r="R831" s="494" t="s">
        <v>3222</v>
      </c>
      <c r="S831" s="472"/>
      <c r="T831" s="493">
        <v>0</v>
      </c>
      <c r="U831" s="493" t="s">
        <v>186</v>
      </c>
      <c r="V831" s="472"/>
      <c r="W831" s="472"/>
      <c r="X831" s="472"/>
      <c r="Y831" s="472"/>
      <c r="Z831" s="472" t="s">
        <v>3223</v>
      </c>
      <c r="AA831" s="472">
        <v>2024</v>
      </c>
      <c r="AB831" s="472"/>
      <c r="AC831" s="472" t="s">
        <v>610</v>
      </c>
      <c r="AD831" s="103"/>
      <c r="AE831" s="578"/>
      <c r="AF831" s="103"/>
      <c r="AG831" s="474"/>
      <c r="AH831" s="103" t="e">
        <f>VLOOKUP(Tabela3[[#This Row],[SITE]],#REF!,8,0)</f>
        <v>#REF!</v>
      </c>
      <c r="AK831" s="472" t="str">
        <f ca="1">IF(Tabela3[[#This Row],[STATUS]]&lt;&gt;"PREVISTO","N/A",IF(Tabela3[[#This Row],[Data_RE_CONGELADA]]="REDE OK","OK",IFERROR(IF(TODAY()-Tabela3[[#This Row],[Data_RE_CONGELADA]]&gt;=0,"ATRASADO",IF(TODAY()-Tabela3[[#This Row],[Data_RE_CONGELADA]]&gt;-5,"VENCENDO",IF(TODAY()-Tabela3[[#This Row],[Data_RE_CONGELADA]]&lt;=0,"NO PRAZO"))),"N/A")))</f>
        <v>N/A</v>
      </c>
      <c r="AL831" s="494"/>
      <c r="AM831" s="495"/>
      <c r="AN831" s="472" t="s">
        <v>186</v>
      </c>
      <c r="AO831" s="472" t="s">
        <v>186</v>
      </c>
      <c r="AP831" s="472"/>
      <c r="AQ831" s="472"/>
      <c r="AR831" s="472"/>
      <c r="AS831" s="103">
        <v>0</v>
      </c>
      <c r="AT831" s="472"/>
      <c r="AU831" s="103" t="s">
        <v>579</v>
      </c>
      <c r="BC831" s="103"/>
      <c r="BE831" s="103" t="e">
        <f>VLOOKUP(Tabela3[[#This Row],[ID OSP]],[1]Export!$R:$R,1,0)</f>
        <v>#N/A</v>
      </c>
    </row>
    <row r="832" spans="1:58" ht="15" hidden="1" customHeight="1">
      <c r="B832" s="493" t="s">
        <v>139</v>
      </c>
      <c r="C832" s="553" t="s">
        <v>139</v>
      </c>
      <c r="D832" s="493" t="s">
        <v>139</v>
      </c>
      <c r="E832" s="493" t="s">
        <v>139</v>
      </c>
      <c r="F832" s="493" t="s">
        <v>139</v>
      </c>
      <c r="G832" s="493" t="s">
        <v>139</v>
      </c>
      <c r="H832" s="493" t="s">
        <v>139</v>
      </c>
      <c r="I832" s="493" t="s">
        <v>139</v>
      </c>
      <c r="J832" s="493" t="s">
        <v>139</v>
      </c>
      <c r="K832" s="458" t="s">
        <v>139</v>
      </c>
      <c r="L832" s="472" t="s">
        <v>467</v>
      </c>
      <c r="M832" s="472"/>
      <c r="N832" s="472"/>
      <c r="O832" s="472" t="s">
        <v>186</v>
      </c>
      <c r="P832" s="472"/>
      <c r="Q832" s="472" t="s">
        <v>1174</v>
      </c>
      <c r="R832" s="494" t="s">
        <v>3222</v>
      </c>
      <c r="S832" s="472"/>
      <c r="T832" s="493">
        <v>0</v>
      </c>
      <c r="U832" s="493" t="s">
        <v>186</v>
      </c>
      <c r="V832" s="472"/>
      <c r="W832" s="472"/>
      <c r="X832" s="472"/>
      <c r="Y832" s="472"/>
      <c r="Z832" s="472" t="s">
        <v>3223</v>
      </c>
      <c r="AA832" s="472">
        <v>2024</v>
      </c>
      <c r="AB832" s="472"/>
      <c r="AC832" s="472" t="s">
        <v>610</v>
      </c>
      <c r="AD832" s="103"/>
      <c r="AE832" s="578"/>
      <c r="AF832" s="472"/>
      <c r="AG832" s="474"/>
      <c r="AH832" s="103" t="e">
        <f>VLOOKUP(Tabela3[[#This Row],[SITE]],#REF!,8,0)</f>
        <v>#REF!</v>
      </c>
      <c r="AK832" s="472" t="str">
        <f ca="1">IF(Tabela3[[#This Row],[STATUS]]&lt;&gt;"PREVISTO","N/A",IF(Tabela3[[#This Row],[Data_RE_CONGELADA]]="REDE OK","OK",IFERROR(IF(TODAY()-Tabela3[[#This Row],[Data_RE_CONGELADA]]&gt;=0,"ATRASADO",IF(TODAY()-Tabela3[[#This Row],[Data_RE_CONGELADA]]&gt;-5,"VENCENDO",IF(TODAY()-Tabela3[[#This Row],[Data_RE_CONGELADA]]&lt;=0,"NO PRAZO"))),"N/A")))</f>
        <v>N/A</v>
      </c>
      <c r="AL832" s="494"/>
      <c r="AM832" s="495"/>
      <c r="AN832" s="472" t="s">
        <v>186</v>
      </c>
      <c r="AO832" s="472" t="s">
        <v>186</v>
      </c>
      <c r="AP832" s="472"/>
      <c r="AQ832" s="472"/>
      <c r="AR832" s="472"/>
      <c r="AS832" s="103">
        <v>0</v>
      </c>
      <c r="AT832" s="472"/>
      <c r="AU832" s="103" t="s">
        <v>579</v>
      </c>
      <c r="BC832" s="103"/>
      <c r="BE832" s="103" t="e">
        <f>VLOOKUP(Tabela3[[#This Row],[ID OSP]],[1]Export!$R:$R,1,0)</f>
        <v>#N/A</v>
      </c>
    </row>
    <row r="833" spans="1:57" ht="15" hidden="1" customHeight="1">
      <c r="B833" s="493" t="s">
        <v>139</v>
      </c>
      <c r="C833" s="553" t="s">
        <v>139</v>
      </c>
      <c r="D833" s="493" t="s">
        <v>139</v>
      </c>
      <c r="E833" s="493" t="s">
        <v>139</v>
      </c>
      <c r="F833" s="493" t="s">
        <v>139</v>
      </c>
      <c r="G833" s="493" t="s">
        <v>139</v>
      </c>
      <c r="H833" s="493" t="s">
        <v>139</v>
      </c>
      <c r="I833" s="493" t="s">
        <v>139</v>
      </c>
      <c r="J833" s="493" t="s">
        <v>139</v>
      </c>
      <c r="K833" s="458" t="s">
        <v>139</v>
      </c>
      <c r="L833" s="472" t="s">
        <v>468</v>
      </c>
      <c r="M833" s="472"/>
      <c r="N833" s="472"/>
      <c r="O833" s="472" t="s">
        <v>186</v>
      </c>
      <c r="P833" s="472"/>
      <c r="Q833" s="472" t="s">
        <v>1174</v>
      </c>
      <c r="R833" s="494" t="s">
        <v>3222</v>
      </c>
      <c r="S833" s="472"/>
      <c r="T833" s="493">
        <v>0</v>
      </c>
      <c r="U833" s="493" t="s">
        <v>186</v>
      </c>
      <c r="V833" s="472"/>
      <c r="W833" s="472"/>
      <c r="X833" s="472"/>
      <c r="Y833" s="472"/>
      <c r="Z833" s="472" t="s">
        <v>3223</v>
      </c>
      <c r="AA833" s="472">
        <v>2024</v>
      </c>
      <c r="AB833" s="472"/>
      <c r="AC833" s="472" t="s">
        <v>610</v>
      </c>
      <c r="AD833" s="103"/>
      <c r="AE833" s="578"/>
      <c r="AF833" s="472"/>
      <c r="AG833" s="474"/>
      <c r="AH833" s="103" t="e">
        <f>VLOOKUP(Tabela3[[#This Row],[SITE]],#REF!,8,0)</f>
        <v>#REF!</v>
      </c>
      <c r="AK833" s="472" t="str">
        <f ca="1">IF(Tabela3[[#This Row],[STATUS]]&lt;&gt;"PREVISTO","N/A",IF(Tabela3[[#This Row],[Data_RE_CONGELADA]]="REDE OK","OK",IFERROR(IF(TODAY()-Tabela3[[#This Row],[Data_RE_CONGELADA]]&gt;=0,"ATRASADO",IF(TODAY()-Tabela3[[#This Row],[Data_RE_CONGELADA]]&gt;-5,"VENCENDO",IF(TODAY()-Tabela3[[#This Row],[Data_RE_CONGELADA]]&lt;=0,"NO PRAZO"))),"N/A")))</f>
        <v>N/A</v>
      </c>
      <c r="AL833" s="494"/>
      <c r="AM833" s="495"/>
      <c r="AN833" s="472" t="s">
        <v>186</v>
      </c>
      <c r="AO833" s="472" t="s">
        <v>186</v>
      </c>
      <c r="AP833" s="472"/>
      <c r="AQ833" s="472"/>
      <c r="AR833" s="472"/>
      <c r="AS833" s="103">
        <v>0</v>
      </c>
      <c r="AT833" s="472"/>
      <c r="AU833" s="103" t="s">
        <v>579</v>
      </c>
      <c r="BC833" s="103"/>
      <c r="BE833" s="103" t="e">
        <f>VLOOKUP(Tabela3[[#This Row],[ID OSP]],[1]Export!$R:$R,1,0)</f>
        <v>#N/A</v>
      </c>
    </row>
    <row r="834" spans="1:57" ht="15" hidden="1" customHeight="1">
      <c r="B834" s="493" t="s">
        <v>139</v>
      </c>
      <c r="C834" s="553" t="s">
        <v>139</v>
      </c>
      <c r="D834" s="493" t="s">
        <v>139</v>
      </c>
      <c r="E834" s="493" t="s">
        <v>139</v>
      </c>
      <c r="F834" s="493" t="s">
        <v>139</v>
      </c>
      <c r="G834" s="493" t="s">
        <v>139</v>
      </c>
      <c r="H834" s="493" t="s">
        <v>139</v>
      </c>
      <c r="I834" s="493" t="s">
        <v>139</v>
      </c>
      <c r="J834" s="493" t="s">
        <v>139</v>
      </c>
      <c r="K834" s="458" t="s">
        <v>139</v>
      </c>
      <c r="L834" s="472" t="s">
        <v>2343</v>
      </c>
      <c r="M834" s="472"/>
      <c r="N834" s="472"/>
      <c r="O834" s="472" t="s">
        <v>186</v>
      </c>
      <c r="P834" s="472"/>
      <c r="Q834" s="472" t="s">
        <v>2716</v>
      </c>
      <c r="R834" s="494" t="s">
        <v>3224</v>
      </c>
      <c r="S834" s="472"/>
      <c r="T834" s="493">
        <v>0</v>
      </c>
      <c r="U834" s="493" t="s">
        <v>186</v>
      </c>
      <c r="V834" s="472"/>
      <c r="W834" s="472"/>
      <c r="X834" s="472"/>
      <c r="Y834" s="472"/>
      <c r="Z834" s="472" t="s">
        <v>3223</v>
      </c>
      <c r="AA834" s="472">
        <v>2025</v>
      </c>
      <c r="AB834" s="472" t="s">
        <v>139</v>
      </c>
      <c r="AC834" s="472" t="s">
        <v>139</v>
      </c>
      <c r="AD834" s="103"/>
      <c r="AE834" s="578"/>
      <c r="AF834" s="103"/>
      <c r="AG834" s="474"/>
      <c r="AH834" s="103"/>
      <c r="AK834" s="472" t="str">
        <f ca="1">IF(Tabela3[[#This Row],[STATUS]]&lt;&gt;"PREVISTO","N/A",IF(Tabela3[[#This Row],[Data_RE_CONGELADA]]="REDE OK","OK",IFERROR(IF(TODAY()-Tabela3[[#This Row],[Data_RE_CONGELADA]]&gt;=0,"ATRASADO",IF(TODAY()-Tabela3[[#This Row],[Data_RE_CONGELADA]]&gt;-5,"VENCENDO",IF(TODAY()-Tabela3[[#This Row],[Data_RE_CONGELADA]]&lt;=0,"NO PRAZO"))),"N/A")))</f>
        <v>N/A</v>
      </c>
      <c r="AL834" s="494"/>
      <c r="AM834" s="495"/>
      <c r="AN834" s="472" t="s">
        <v>186</v>
      </c>
      <c r="AO834" s="472"/>
      <c r="AP834" s="472"/>
      <c r="AQ834" s="472"/>
      <c r="AR834" s="472"/>
      <c r="AS834" s="103">
        <v>1</v>
      </c>
      <c r="AT834" s="472"/>
      <c r="AU834" s="103" t="s">
        <v>579</v>
      </c>
      <c r="BC834" s="103"/>
      <c r="BE834" s="103" t="e">
        <f>VLOOKUP(Tabela3[[#This Row],[ID OSP]],[1]Export!$R:$R,1,0)</f>
        <v>#N/A</v>
      </c>
    </row>
    <row r="835" spans="1:57" ht="15" hidden="1" customHeight="1">
      <c r="B835" s="493" t="s">
        <v>139</v>
      </c>
      <c r="C835" s="553" t="s">
        <v>139</v>
      </c>
      <c r="D835" s="493" t="s">
        <v>139</v>
      </c>
      <c r="E835" s="493" t="s">
        <v>139</v>
      </c>
      <c r="F835" s="493" t="s">
        <v>139</v>
      </c>
      <c r="G835" s="493" t="s">
        <v>139</v>
      </c>
      <c r="H835" s="493" t="s">
        <v>139</v>
      </c>
      <c r="I835" s="493" t="s">
        <v>139</v>
      </c>
      <c r="J835" s="493" t="s">
        <v>139</v>
      </c>
      <c r="K835" s="458" t="s">
        <v>139</v>
      </c>
      <c r="L835" s="472" t="s">
        <v>638</v>
      </c>
      <c r="M835" s="472"/>
      <c r="N835" s="472"/>
      <c r="O835" s="472" t="s">
        <v>186</v>
      </c>
      <c r="P835" s="472"/>
      <c r="Q835" s="472" t="s">
        <v>2716</v>
      </c>
      <c r="R835" s="494" t="s">
        <v>3222</v>
      </c>
      <c r="S835" s="472"/>
      <c r="T835" s="493">
        <v>0</v>
      </c>
      <c r="U835" s="493" t="s">
        <v>186</v>
      </c>
      <c r="V835" s="472"/>
      <c r="W835" s="472"/>
      <c r="X835" s="472"/>
      <c r="Y835" s="472"/>
      <c r="Z835" s="472" t="s">
        <v>3223</v>
      </c>
      <c r="AA835" s="472">
        <v>2025</v>
      </c>
      <c r="AB835" s="472" t="s">
        <v>139</v>
      </c>
      <c r="AC835" s="472" t="s">
        <v>139</v>
      </c>
      <c r="AD835" s="103"/>
      <c r="AE835" s="578"/>
      <c r="AF835" s="103"/>
      <c r="AG835" s="474"/>
      <c r="AH835" s="103"/>
      <c r="AK835" s="472" t="str">
        <f ca="1">IF(Tabela3[[#This Row],[STATUS]]&lt;&gt;"PREVISTO","N/A",IF(Tabela3[[#This Row],[Data_RE_CONGELADA]]="REDE OK","OK",IFERROR(IF(TODAY()-Tabela3[[#This Row],[Data_RE_CONGELADA]]&gt;=0,"ATRASADO",IF(TODAY()-Tabela3[[#This Row],[Data_RE_CONGELADA]]&gt;-5,"VENCENDO",IF(TODAY()-Tabela3[[#This Row],[Data_RE_CONGELADA]]&lt;=0,"NO PRAZO"))),"N/A")))</f>
        <v>N/A</v>
      </c>
      <c r="AL835" s="494"/>
      <c r="AM835" s="495"/>
      <c r="AN835" s="472" t="s">
        <v>186</v>
      </c>
      <c r="AO835" s="472"/>
      <c r="AP835" s="472"/>
      <c r="AQ835" s="472"/>
      <c r="AR835" s="472"/>
      <c r="AS835" s="103">
        <v>1</v>
      </c>
      <c r="AT835" s="472"/>
      <c r="AU835" s="103" t="s">
        <v>579</v>
      </c>
      <c r="BC835" s="103"/>
      <c r="BE835" s="103" t="e">
        <f>VLOOKUP(Tabela3[[#This Row],[ID OSP]],[1]Export!$R:$R,1,0)</f>
        <v>#N/A</v>
      </c>
    </row>
    <row r="836" spans="1:57" ht="15" hidden="1" customHeight="1">
      <c r="B836" s="493" t="s">
        <v>139</v>
      </c>
      <c r="C836" s="553" t="s">
        <v>139</v>
      </c>
      <c r="D836" s="493" t="s">
        <v>139</v>
      </c>
      <c r="E836" s="493" t="s">
        <v>139</v>
      </c>
      <c r="F836" s="493" t="s">
        <v>139</v>
      </c>
      <c r="G836" s="493" t="s">
        <v>139</v>
      </c>
      <c r="H836" s="493" t="s">
        <v>139</v>
      </c>
      <c r="I836" s="493" t="s">
        <v>139</v>
      </c>
      <c r="J836" s="493" t="s">
        <v>139</v>
      </c>
      <c r="K836" s="458" t="s">
        <v>139</v>
      </c>
      <c r="L836" s="472" t="s">
        <v>568</v>
      </c>
      <c r="M836" s="472"/>
      <c r="N836" s="472"/>
      <c r="O836" s="472" t="s">
        <v>186</v>
      </c>
      <c r="P836" s="472"/>
      <c r="Q836" s="472" t="s">
        <v>2716</v>
      </c>
      <c r="R836" s="494" t="s">
        <v>3222</v>
      </c>
      <c r="S836" s="472"/>
      <c r="T836" s="493">
        <v>0</v>
      </c>
      <c r="U836" s="493" t="s">
        <v>186</v>
      </c>
      <c r="V836" s="472"/>
      <c r="W836" s="472"/>
      <c r="X836" s="472"/>
      <c r="Y836" s="472"/>
      <c r="Z836" s="472" t="s">
        <v>3223</v>
      </c>
      <c r="AA836" s="472">
        <v>2025</v>
      </c>
      <c r="AB836" s="472" t="s">
        <v>139</v>
      </c>
      <c r="AC836" s="472" t="s">
        <v>139</v>
      </c>
      <c r="AD836" s="103"/>
      <c r="AE836" s="578"/>
      <c r="AF836" s="103"/>
      <c r="AG836" s="474"/>
      <c r="AH836" s="103"/>
      <c r="AK836" s="472" t="str">
        <f ca="1">IF(Tabela3[[#This Row],[STATUS]]&lt;&gt;"PREVISTO","N/A",IF(Tabela3[[#This Row],[Data_RE_CONGELADA]]="REDE OK","OK",IFERROR(IF(TODAY()-Tabela3[[#This Row],[Data_RE_CONGELADA]]&gt;=0,"ATRASADO",IF(TODAY()-Tabela3[[#This Row],[Data_RE_CONGELADA]]&gt;-5,"VENCENDO",IF(TODAY()-Tabela3[[#This Row],[Data_RE_CONGELADA]]&lt;=0,"NO PRAZO"))),"N/A")))</f>
        <v>N/A</v>
      </c>
      <c r="AL836" s="494"/>
      <c r="AM836" s="495"/>
      <c r="AN836" s="472" t="s">
        <v>186</v>
      </c>
      <c r="AO836" s="472"/>
      <c r="AP836" s="472"/>
      <c r="AQ836" s="472"/>
      <c r="AR836" s="472"/>
      <c r="AS836" s="103">
        <v>1</v>
      </c>
      <c r="AT836" s="472"/>
      <c r="AU836" s="103" t="s">
        <v>579</v>
      </c>
      <c r="BC836" s="103"/>
      <c r="BE836" s="103" t="e">
        <f>VLOOKUP(Tabela3[[#This Row],[ID OSP]],[1]Export!$R:$R,1,0)</f>
        <v>#N/A</v>
      </c>
    </row>
    <row r="837" spans="1:57" ht="15" hidden="1" customHeight="1">
      <c r="B837" s="493" t="s">
        <v>139</v>
      </c>
      <c r="C837" s="553" t="s">
        <v>139</v>
      </c>
      <c r="D837" s="493" t="s">
        <v>139</v>
      </c>
      <c r="E837" s="493" t="s">
        <v>139</v>
      </c>
      <c r="F837" s="493" t="s">
        <v>139</v>
      </c>
      <c r="G837" s="493" t="s">
        <v>139</v>
      </c>
      <c r="H837" s="493" t="s">
        <v>139</v>
      </c>
      <c r="I837" s="493" t="s">
        <v>139</v>
      </c>
      <c r="J837" s="493" t="s">
        <v>139</v>
      </c>
      <c r="K837" s="458" t="s">
        <v>139</v>
      </c>
      <c r="L837" s="472" t="s">
        <v>2343</v>
      </c>
      <c r="M837" s="472"/>
      <c r="N837" s="472"/>
      <c r="O837" s="472" t="s">
        <v>186</v>
      </c>
      <c r="P837" s="472"/>
      <c r="Q837" s="472" t="s">
        <v>681</v>
      </c>
      <c r="R837" s="494" t="s">
        <v>3222</v>
      </c>
      <c r="S837" s="472"/>
      <c r="T837" s="493">
        <v>0</v>
      </c>
      <c r="U837" s="493" t="s">
        <v>186</v>
      </c>
      <c r="V837" s="472"/>
      <c r="W837" s="472"/>
      <c r="X837" s="472"/>
      <c r="Y837" s="472"/>
      <c r="Z837" s="472" t="s">
        <v>3223</v>
      </c>
      <c r="AA837" s="472">
        <v>2025</v>
      </c>
      <c r="AB837" s="472" t="s">
        <v>139</v>
      </c>
      <c r="AC837" s="472" t="s">
        <v>139</v>
      </c>
      <c r="AD837" s="103"/>
      <c r="AE837" s="578"/>
      <c r="AF837" s="103"/>
      <c r="AG837" s="474"/>
      <c r="AH837" s="103"/>
      <c r="AK837" s="472" t="str">
        <f ca="1">IF(Tabela3[[#This Row],[STATUS]]&lt;&gt;"PREVISTO","N/A",IF(Tabela3[[#This Row],[Data_RE_CONGELADA]]="REDE OK","OK",IFERROR(IF(TODAY()-Tabela3[[#This Row],[Data_RE_CONGELADA]]&gt;=0,"ATRASADO",IF(TODAY()-Tabela3[[#This Row],[Data_RE_CONGELADA]]&gt;-5,"VENCENDO",IF(TODAY()-Tabela3[[#This Row],[Data_RE_CONGELADA]]&lt;=0,"NO PRAZO"))),"N/A")))</f>
        <v>N/A</v>
      </c>
      <c r="AL837" s="494"/>
      <c r="AM837" s="495"/>
      <c r="AN837" s="472" t="s">
        <v>186</v>
      </c>
      <c r="AO837" s="472"/>
      <c r="AP837" s="472"/>
      <c r="AQ837" s="472"/>
      <c r="AR837" s="472"/>
      <c r="AS837" s="103">
        <v>0</v>
      </c>
      <c r="AT837" s="472"/>
      <c r="AU837" s="103" t="s">
        <v>648</v>
      </c>
      <c r="BC837" s="103"/>
      <c r="BE837" s="103" t="e">
        <f>VLOOKUP(Tabela3[[#This Row],[ID OSP]],[1]Export!$R:$R,1,0)</f>
        <v>#N/A</v>
      </c>
    </row>
    <row r="838" spans="1:57" ht="15" hidden="1" customHeight="1">
      <c r="B838" s="493" t="s">
        <v>139</v>
      </c>
      <c r="C838" s="553" t="s">
        <v>139</v>
      </c>
      <c r="D838" s="493" t="s">
        <v>139</v>
      </c>
      <c r="E838" s="493" t="s">
        <v>139</v>
      </c>
      <c r="F838" s="493" t="s">
        <v>139</v>
      </c>
      <c r="G838" s="493" t="s">
        <v>139</v>
      </c>
      <c r="H838" s="493" t="s">
        <v>139</v>
      </c>
      <c r="I838" s="493" t="s">
        <v>139</v>
      </c>
      <c r="J838" s="493" t="s">
        <v>139</v>
      </c>
      <c r="K838" s="458" t="s">
        <v>139</v>
      </c>
      <c r="L838" s="472" t="s">
        <v>638</v>
      </c>
      <c r="M838" s="472"/>
      <c r="N838" s="472"/>
      <c r="O838" s="472" t="s">
        <v>186</v>
      </c>
      <c r="P838" s="472"/>
      <c r="Q838" s="472" t="s">
        <v>681</v>
      </c>
      <c r="R838" s="494" t="s">
        <v>3222</v>
      </c>
      <c r="S838" s="472"/>
      <c r="T838" s="493">
        <v>0</v>
      </c>
      <c r="U838" s="493" t="s">
        <v>186</v>
      </c>
      <c r="V838" s="472"/>
      <c r="W838" s="472"/>
      <c r="X838" s="472"/>
      <c r="Y838" s="472"/>
      <c r="Z838" s="472" t="s">
        <v>3223</v>
      </c>
      <c r="AA838" s="472">
        <v>2025</v>
      </c>
      <c r="AB838" s="472" t="s">
        <v>139</v>
      </c>
      <c r="AC838" s="472" t="s">
        <v>139</v>
      </c>
      <c r="AD838" s="103"/>
      <c r="AE838" s="578"/>
      <c r="AF838" s="103"/>
      <c r="AG838" s="474"/>
      <c r="AH838" s="103"/>
      <c r="AK838" s="472" t="str">
        <f ca="1">IF(Tabela3[[#This Row],[STATUS]]&lt;&gt;"PREVISTO","N/A",IF(Tabela3[[#This Row],[Data_RE_CONGELADA]]="REDE OK","OK",IFERROR(IF(TODAY()-Tabela3[[#This Row],[Data_RE_CONGELADA]]&gt;=0,"ATRASADO",IF(TODAY()-Tabela3[[#This Row],[Data_RE_CONGELADA]]&gt;-5,"VENCENDO",IF(TODAY()-Tabela3[[#This Row],[Data_RE_CONGELADA]]&lt;=0,"NO PRAZO"))),"N/A")))</f>
        <v>N/A</v>
      </c>
      <c r="AL838" s="494"/>
      <c r="AM838" s="495"/>
      <c r="AN838" s="472" t="s">
        <v>186</v>
      </c>
      <c r="AO838" s="472"/>
      <c r="AP838" s="472"/>
      <c r="AQ838" s="472"/>
      <c r="AR838" s="472"/>
      <c r="AS838" s="103">
        <v>0</v>
      </c>
      <c r="AT838" s="472"/>
      <c r="AU838" s="103" t="s">
        <v>648</v>
      </c>
      <c r="BC838" s="103"/>
      <c r="BE838" s="103" t="e">
        <f>VLOOKUP(Tabela3[[#This Row],[ID OSP]],[1]Export!$R:$R,1,0)</f>
        <v>#N/A</v>
      </c>
    </row>
    <row r="839" spans="1:57" ht="15" hidden="1" customHeight="1">
      <c r="B839" s="493" t="s">
        <v>139</v>
      </c>
      <c r="C839" s="553" t="s">
        <v>139</v>
      </c>
      <c r="D839" s="493" t="s">
        <v>139</v>
      </c>
      <c r="E839" s="493" t="s">
        <v>139</v>
      </c>
      <c r="F839" s="493" t="s">
        <v>139</v>
      </c>
      <c r="G839" s="493" t="s">
        <v>139</v>
      </c>
      <c r="H839" s="493" t="s">
        <v>139</v>
      </c>
      <c r="I839" s="493" t="s">
        <v>139</v>
      </c>
      <c r="J839" s="493" t="s">
        <v>139</v>
      </c>
      <c r="K839" s="458" t="s">
        <v>139</v>
      </c>
      <c r="L839" s="472" t="s">
        <v>568</v>
      </c>
      <c r="M839" s="472"/>
      <c r="N839" s="472"/>
      <c r="O839" s="472" t="s">
        <v>186</v>
      </c>
      <c r="P839" s="472"/>
      <c r="Q839" s="472" t="s">
        <v>681</v>
      </c>
      <c r="R839" s="494" t="s">
        <v>3222</v>
      </c>
      <c r="S839" s="472"/>
      <c r="T839" s="493">
        <v>0</v>
      </c>
      <c r="U839" s="493" t="s">
        <v>186</v>
      </c>
      <c r="V839" s="472"/>
      <c r="W839" s="472"/>
      <c r="X839" s="472"/>
      <c r="Y839" s="472"/>
      <c r="Z839" s="472" t="s">
        <v>3223</v>
      </c>
      <c r="AA839" s="472">
        <v>2025</v>
      </c>
      <c r="AB839" s="472" t="s">
        <v>139</v>
      </c>
      <c r="AC839" s="472" t="s">
        <v>139</v>
      </c>
      <c r="AD839" s="103"/>
      <c r="AE839" s="578"/>
      <c r="AF839" s="103"/>
      <c r="AG839" s="474"/>
      <c r="AH839" s="103"/>
      <c r="AK839" s="472" t="str">
        <f ca="1">IF(Tabela3[[#This Row],[STATUS]]&lt;&gt;"PREVISTO","N/A",IF(Tabela3[[#This Row],[Data_RE_CONGELADA]]="REDE OK","OK",IFERROR(IF(TODAY()-Tabela3[[#This Row],[Data_RE_CONGELADA]]&gt;=0,"ATRASADO",IF(TODAY()-Tabela3[[#This Row],[Data_RE_CONGELADA]]&gt;-5,"VENCENDO",IF(TODAY()-Tabela3[[#This Row],[Data_RE_CONGELADA]]&lt;=0,"NO PRAZO"))),"N/A")))</f>
        <v>N/A</v>
      </c>
      <c r="AL839" s="494"/>
      <c r="AM839" s="495"/>
      <c r="AN839" s="472" t="s">
        <v>186</v>
      </c>
      <c r="AO839" s="472"/>
      <c r="AP839" s="472"/>
      <c r="AQ839" s="472"/>
      <c r="AR839" s="472"/>
      <c r="AS839" s="103">
        <v>0</v>
      </c>
      <c r="AT839" s="472"/>
      <c r="AU839" s="103" t="s">
        <v>648</v>
      </c>
      <c r="BC839" s="103"/>
      <c r="BE839" s="103" t="e">
        <f>VLOOKUP(Tabela3[[#This Row],[ID OSP]],[1]Export!$R:$R,1,0)</f>
        <v>#N/A</v>
      </c>
    </row>
    <row r="840" spans="1:57" ht="15" hidden="1" customHeight="1">
      <c r="B840" s="493" t="s">
        <v>139</v>
      </c>
      <c r="C840" s="553" t="s">
        <v>139</v>
      </c>
      <c r="D840" s="493" t="s">
        <v>139</v>
      </c>
      <c r="E840" s="493" t="s">
        <v>139</v>
      </c>
      <c r="F840" s="493" t="s">
        <v>139</v>
      </c>
      <c r="G840" s="493" t="s">
        <v>139</v>
      </c>
      <c r="H840" s="493" t="s">
        <v>139</v>
      </c>
      <c r="I840" s="493" t="s">
        <v>139</v>
      </c>
      <c r="J840" s="493" t="s">
        <v>139</v>
      </c>
      <c r="K840" s="458" t="s">
        <v>139</v>
      </c>
      <c r="L840" s="472" t="s">
        <v>2343</v>
      </c>
      <c r="M840" s="472"/>
      <c r="N840" s="472"/>
      <c r="O840" s="472" t="s">
        <v>186</v>
      </c>
      <c r="P840" s="472"/>
      <c r="Q840" s="472" t="s">
        <v>744</v>
      </c>
      <c r="R840" s="494" t="s">
        <v>3222</v>
      </c>
      <c r="S840" s="472"/>
      <c r="T840" s="493">
        <v>0</v>
      </c>
      <c r="U840" s="493" t="s">
        <v>186</v>
      </c>
      <c r="V840" s="472"/>
      <c r="W840" s="472"/>
      <c r="X840" s="472"/>
      <c r="Y840" s="472"/>
      <c r="Z840" s="472" t="s">
        <v>3223</v>
      </c>
      <c r="AA840" s="472">
        <v>2025</v>
      </c>
      <c r="AB840" s="472" t="s">
        <v>139</v>
      </c>
      <c r="AC840" s="472" t="s">
        <v>139</v>
      </c>
      <c r="AD840" s="103"/>
      <c r="AE840" s="578"/>
      <c r="AF840" s="103"/>
      <c r="AG840" s="474"/>
      <c r="AH840" s="103"/>
      <c r="AK840" s="472" t="str">
        <f ca="1">IF(Tabela3[[#This Row],[STATUS]]&lt;&gt;"PREVISTO","N/A",IF(Tabela3[[#This Row],[Data_RE_CONGELADA]]="REDE OK","OK",IFERROR(IF(TODAY()-Tabela3[[#This Row],[Data_RE_CONGELADA]]&gt;=0,"ATRASADO",IF(TODAY()-Tabela3[[#This Row],[Data_RE_CONGELADA]]&gt;-5,"VENCENDO",IF(TODAY()-Tabela3[[#This Row],[Data_RE_CONGELADA]]&lt;=0,"NO PRAZO"))),"N/A")))</f>
        <v>N/A</v>
      </c>
      <c r="AL840" s="494"/>
      <c r="AM840" s="495"/>
      <c r="AN840" s="472" t="s">
        <v>186</v>
      </c>
      <c r="AO840" s="472"/>
      <c r="AP840" s="472"/>
      <c r="AQ840" s="472"/>
      <c r="AR840" s="472"/>
      <c r="AS840" s="103">
        <v>0</v>
      </c>
      <c r="AT840" s="472"/>
      <c r="AU840" s="103" t="s">
        <v>747</v>
      </c>
      <c r="BC840" s="103"/>
      <c r="BE840" s="103" t="e">
        <f>VLOOKUP(Tabela3[[#This Row],[ID OSP]],[1]Export!$R:$R,1,0)</f>
        <v>#N/A</v>
      </c>
    </row>
    <row r="841" spans="1:57" ht="15" hidden="1" customHeight="1">
      <c r="B841" s="493" t="s">
        <v>139</v>
      </c>
      <c r="C841" s="553" t="s">
        <v>139</v>
      </c>
      <c r="D841" s="493" t="s">
        <v>139</v>
      </c>
      <c r="E841" s="493" t="s">
        <v>139</v>
      </c>
      <c r="F841" s="493" t="s">
        <v>139</v>
      </c>
      <c r="G841" s="493" t="s">
        <v>139</v>
      </c>
      <c r="H841" s="493" t="s">
        <v>139</v>
      </c>
      <c r="I841" s="493" t="s">
        <v>139</v>
      </c>
      <c r="J841" s="493" t="s">
        <v>139</v>
      </c>
      <c r="K841" s="458" t="s">
        <v>139</v>
      </c>
      <c r="L841" s="472" t="s">
        <v>638</v>
      </c>
      <c r="M841" s="472"/>
      <c r="N841" s="472"/>
      <c r="O841" s="472" t="s">
        <v>186</v>
      </c>
      <c r="P841" s="472"/>
      <c r="Q841" s="472" t="s">
        <v>744</v>
      </c>
      <c r="R841" s="494" t="s">
        <v>3222</v>
      </c>
      <c r="S841" s="472"/>
      <c r="T841" s="493">
        <v>0</v>
      </c>
      <c r="U841" s="493" t="s">
        <v>186</v>
      </c>
      <c r="V841" s="472"/>
      <c r="W841" s="472"/>
      <c r="X841" s="472"/>
      <c r="Y841" s="472"/>
      <c r="Z841" s="472" t="s">
        <v>3223</v>
      </c>
      <c r="AA841" s="472">
        <v>2025</v>
      </c>
      <c r="AB841" s="472" t="s">
        <v>139</v>
      </c>
      <c r="AC841" s="472" t="s">
        <v>139</v>
      </c>
      <c r="AD841" s="103"/>
      <c r="AE841" s="578"/>
      <c r="AF841" s="103"/>
      <c r="AG841" s="474"/>
      <c r="AH841" s="103"/>
      <c r="AK841" s="472" t="str">
        <f ca="1">IF(Tabela3[[#This Row],[STATUS]]&lt;&gt;"PREVISTO","N/A",IF(Tabela3[[#This Row],[Data_RE_CONGELADA]]="REDE OK","OK",IFERROR(IF(TODAY()-Tabela3[[#This Row],[Data_RE_CONGELADA]]&gt;=0,"ATRASADO",IF(TODAY()-Tabela3[[#This Row],[Data_RE_CONGELADA]]&gt;-5,"VENCENDO",IF(TODAY()-Tabela3[[#This Row],[Data_RE_CONGELADA]]&lt;=0,"NO PRAZO"))),"N/A")))</f>
        <v>N/A</v>
      </c>
      <c r="AL841" s="494"/>
      <c r="AM841" s="495"/>
      <c r="AN841" s="472" t="s">
        <v>186</v>
      </c>
      <c r="AO841" s="472"/>
      <c r="AP841" s="472"/>
      <c r="AQ841" s="472"/>
      <c r="AR841" s="472"/>
      <c r="AS841" s="103">
        <v>0</v>
      </c>
      <c r="AT841" s="472"/>
      <c r="AU841" s="103" t="s">
        <v>747</v>
      </c>
      <c r="BC841" s="103"/>
      <c r="BE841" s="103" t="e">
        <f>VLOOKUP(Tabela3[[#This Row],[ID OSP]],[1]Export!$R:$R,1,0)</f>
        <v>#N/A</v>
      </c>
    </row>
    <row r="842" spans="1:57" ht="15" hidden="1" customHeight="1">
      <c r="B842" s="493" t="s">
        <v>139</v>
      </c>
      <c r="C842" s="553" t="s">
        <v>139</v>
      </c>
      <c r="D842" s="493" t="s">
        <v>139</v>
      </c>
      <c r="E842" s="493" t="s">
        <v>139</v>
      </c>
      <c r="F842" s="493" t="s">
        <v>139</v>
      </c>
      <c r="G842" s="493" t="s">
        <v>139</v>
      </c>
      <c r="H842" s="493" t="s">
        <v>139</v>
      </c>
      <c r="I842" s="493" t="s">
        <v>139</v>
      </c>
      <c r="J842" s="493" t="s">
        <v>139</v>
      </c>
      <c r="K842" s="458" t="s">
        <v>139</v>
      </c>
      <c r="L842" s="472" t="s">
        <v>568</v>
      </c>
      <c r="M842" s="472"/>
      <c r="N842" s="472"/>
      <c r="O842" s="472" t="s">
        <v>186</v>
      </c>
      <c r="P842" s="472"/>
      <c r="Q842" s="472" t="s">
        <v>744</v>
      </c>
      <c r="R842" s="494" t="s">
        <v>3222</v>
      </c>
      <c r="S842" s="472"/>
      <c r="T842" s="493">
        <v>0</v>
      </c>
      <c r="U842" s="493" t="s">
        <v>186</v>
      </c>
      <c r="V842" s="472"/>
      <c r="W842" s="472"/>
      <c r="X842" s="472"/>
      <c r="Y842" s="472"/>
      <c r="Z842" s="472" t="s">
        <v>3223</v>
      </c>
      <c r="AA842" s="472">
        <v>2025</v>
      </c>
      <c r="AB842" s="472" t="s">
        <v>139</v>
      </c>
      <c r="AC842" s="472" t="s">
        <v>139</v>
      </c>
      <c r="AD842" s="103"/>
      <c r="AE842" s="578"/>
      <c r="AF842" s="103"/>
      <c r="AG842" s="474"/>
      <c r="AH842" s="103"/>
      <c r="AK842" s="472" t="str">
        <f ca="1">IF(Tabela3[[#This Row],[STATUS]]&lt;&gt;"PREVISTO","N/A",IF(Tabela3[[#This Row],[Data_RE_CONGELADA]]="REDE OK","OK",IFERROR(IF(TODAY()-Tabela3[[#This Row],[Data_RE_CONGELADA]]&gt;=0,"ATRASADO",IF(TODAY()-Tabela3[[#This Row],[Data_RE_CONGELADA]]&gt;-5,"VENCENDO",IF(TODAY()-Tabela3[[#This Row],[Data_RE_CONGELADA]]&lt;=0,"NO PRAZO"))),"N/A")))</f>
        <v>N/A</v>
      </c>
      <c r="AL842" s="494"/>
      <c r="AM842" s="495"/>
      <c r="AN842" s="472" t="s">
        <v>186</v>
      </c>
      <c r="AO842" s="472"/>
      <c r="AP842" s="472"/>
      <c r="AQ842" s="472"/>
      <c r="AR842" s="472"/>
      <c r="AS842" s="103">
        <v>1</v>
      </c>
      <c r="AT842" s="472"/>
      <c r="AU842" s="103" t="s">
        <v>747</v>
      </c>
      <c r="BC842" s="103"/>
      <c r="BE842" s="103" t="e">
        <f>VLOOKUP(Tabela3[[#This Row],[ID OSP]],[1]Export!$R:$R,1,0)</f>
        <v>#N/A</v>
      </c>
    </row>
    <row r="843" spans="1:57" ht="15" hidden="1" customHeight="1">
      <c r="A843" s="103" t="s">
        <v>3225</v>
      </c>
      <c r="B843" s="103" t="s">
        <v>3226</v>
      </c>
      <c r="C843" s="104" t="s">
        <v>268</v>
      </c>
      <c r="D843" s="454" t="s">
        <v>252</v>
      </c>
      <c r="E843" s="454" t="s">
        <v>138</v>
      </c>
      <c r="F843" s="454" t="s">
        <v>2881</v>
      </c>
      <c r="G843" s="454">
        <v>45677</v>
      </c>
      <c r="H843" s="454" t="s">
        <v>186</v>
      </c>
      <c r="I843" s="463" t="s">
        <v>139</v>
      </c>
      <c r="J843" s="103" t="s">
        <v>139</v>
      </c>
      <c r="K843" s="458" t="s">
        <v>3043</v>
      </c>
      <c r="L843" s="103" t="s">
        <v>468</v>
      </c>
      <c r="M843" s="103" t="s">
        <v>472</v>
      </c>
      <c r="N843" s="103" t="s">
        <v>240</v>
      </c>
      <c r="P843" s="103" t="s">
        <v>712</v>
      </c>
      <c r="Q843" s="103" t="s">
        <v>712</v>
      </c>
      <c r="R843" s="458" t="s">
        <v>2381</v>
      </c>
      <c r="S843" s="455" t="s">
        <v>3227</v>
      </c>
      <c r="T843" s="103" t="s">
        <v>42</v>
      </c>
      <c r="U843" s="103" t="s">
        <v>268</v>
      </c>
      <c r="V843" s="454" t="s">
        <v>138</v>
      </c>
      <c r="W843" s="454" t="str">
        <f>Tabela3[[#This Row],[PRAZO
ATIVAÇÃO]]</f>
        <v>NÃO ATIVADO</v>
      </c>
      <c r="X843" s="103" t="s">
        <v>729</v>
      </c>
      <c r="Y843" s="103" t="str">
        <f>IFERROR("W"&amp;WEEKNUM(Tabela3[[#This Row],[PRAZO RE REVISADO]]),"-")</f>
        <v>-</v>
      </c>
      <c r="Z843" s="103" t="str">
        <f>IFERROR("W"&amp;WEEKNUM(Tabela3[[#This Row],[PRAZO ATIVAÇÃO]]),"-")</f>
        <v>-</v>
      </c>
      <c r="AA843" s="103">
        <v>2024</v>
      </c>
      <c r="AB843" s="103">
        <v>514010</v>
      </c>
      <c r="AC843" s="103" t="s">
        <v>572</v>
      </c>
      <c r="AD843" s="103" t="s">
        <v>1278</v>
      </c>
      <c r="AE843" s="578"/>
      <c r="AF843" s="103"/>
      <c r="AG843" s="474"/>
      <c r="AH843" s="103" t="e">
        <f>VLOOKUP(Tabela3[[#This Row],[SITE]],#REF!,8,0)</f>
        <v>#REF!</v>
      </c>
      <c r="AK843" s="103" t="str">
        <f ca="1">IF(Tabela3[[#This Row],[STATUS]]&lt;&gt;"PREVISTO","N/A",IF(Tabela3[[#This Row],[Data_RE_CONGELADA]]="REDE OK","OK",IFERROR(IF(TODAY()-Tabela3[[#This Row],[Data_RE_CONGELADA]]&gt;=0,"ATRASADO",IF(TODAY()-Tabela3[[#This Row],[Data_RE_CONGELADA]]&gt;-5,"VENCENDO",IF(TODAY()-Tabela3[[#This Row],[Data_RE_CONGELADA]]&lt;=0,"NO PRAZO"))),"N/A")))</f>
        <v>N/A</v>
      </c>
      <c r="AL843" s="454" t="s">
        <v>138</v>
      </c>
      <c r="AM843" s="454">
        <v>45616</v>
      </c>
      <c r="AN843" s="458" t="s">
        <v>186</v>
      </c>
      <c r="AP843" s="454" t="s">
        <v>575</v>
      </c>
      <c r="AQ843" s="103" t="s">
        <v>688</v>
      </c>
      <c r="AR843" s="103" t="s">
        <v>576</v>
      </c>
      <c r="AS843" s="103">
        <v>0</v>
      </c>
      <c r="AU843" s="103" t="s">
        <v>648</v>
      </c>
      <c r="AV843" s="103" t="s">
        <v>580</v>
      </c>
      <c r="AW843" s="103" t="s">
        <v>580</v>
      </c>
      <c r="AX843" s="103" t="s">
        <v>580</v>
      </c>
      <c r="AY843" s="103" t="s">
        <v>580</v>
      </c>
      <c r="AZ843" s="103" t="s">
        <v>580</v>
      </c>
      <c r="BA843" s="103" t="s">
        <v>580</v>
      </c>
      <c r="BC843" s="103"/>
      <c r="BE843" s="103" t="e">
        <f>VLOOKUP(Tabela3[[#This Row],[ID OSP]],[1]Export!$R:$R,1,0)</f>
        <v>#N/A</v>
      </c>
    </row>
    <row r="844" spans="1:57" ht="15" hidden="1" customHeight="1">
      <c r="A844" s="103" t="s">
        <v>3041</v>
      </c>
      <c r="B844" s="103" t="s">
        <v>3228</v>
      </c>
      <c r="C844" s="104" t="s">
        <v>268</v>
      </c>
      <c r="D844" s="454" t="s">
        <v>252</v>
      </c>
      <c r="E844" s="454" t="s">
        <v>138</v>
      </c>
      <c r="F844" s="454" t="s">
        <v>2881</v>
      </c>
      <c r="G844" s="454">
        <v>45677</v>
      </c>
      <c r="H844" s="454" t="s">
        <v>186</v>
      </c>
      <c r="I844" s="103" t="s">
        <v>139</v>
      </c>
      <c r="J844" s="103" t="s">
        <v>139</v>
      </c>
      <c r="K844" s="458" t="s">
        <v>3043</v>
      </c>
      <c r="L844" s="103" t="s">
        <v>468</v>
      </c>
      <c r="M844" s="103" t="s">
        <v>472</v>
      </c>
      <c r="N844" s="103" t="s">
        <v>240</v>
      </c>
      <c r="P844" s="103" t="s">
        <v>712</v>
      </c>
      <c r="Q844" s="103" t="s">
        <v>712</v>
      </c>
      <c r="R844" s="458" t="s">
        <v>2381</v>
      </c>
      <c r="S844" s="455" t="s">
        <v>3227</v>
      </c>
      <c r="T844" s="103" t="s">
        <v>42</v>
      </c>
      <c r="U844" s="103" t="s">
        <v>268</v>
      </c>
      <c r="V844" s="454" t="s">
        <v>138</v>
      </c>
      <c r="W844" s="454" t="str">
        <f>Tabela3[[#This Row],[PRAZO
ATIVAÇÃO]]</f>
        <v>NÃO ATIVADO</v>
      </c>
      <c r="X844" s="103" t="s">
        <v>729</v>
      </c>
      <c r="Y844" s="103" t="str">
        <f>IFERROR("W"&amp;WEEKNUM(Tabela3[[#This Row],[PRAZO RE REVISADO]]),"-")</f>
        <v>-</v>
      </c>
      <c r="Z844" s="103" t="str">
        <f>IFERROR("W"&amp;WEEKNUM(Tabela3[[#This Row],[PRAZO ATIVAÇÃO]]),"-")</f>
        <v>-</v>
      </c>
      <c r="AA844" s="103">
        <v>2024</v>
      </c>
      <c r="AB844" s="103">
        <v>514010</v>
      </c>
      <c r="AC844" s="103" t="s">
        <v>572</v>
      </c>
      <c r="AD844" s="103" t="s">
        <v>1278</v>
      </c>
      <c r="AE844" s="578"/>
      <c r="AF844" s="103"/>
      <c r="AG844" s="474"/>
      <c r="AH844" s="103" t="e">
        <f>VLOOKUP(Tabela3[[#This Row],[SITE]],#REF!,8,0)</f>
        <v>#REF!</v>
      </c>
      <c r="AK844" s="103" t="str">
        <f ca="1">IF(Tabela3[[#This Row],[STATUS]]&lt;&gt;"PREVISTO","N/A",IF(Tabela3[[#This Row],[Data_RE_CONGELADA]]="REDE OK","OK",IFERROR(IF(TODAY()-Tabela3[[#This Row],[Data_RE_CONGELADA]]&gt;=0,"ATRASADO",IF(TODAY()-Tabela3[[#This Row],[Data_RE_CONGELADA]]&gt;-5,"VENCENDO",IF(TODAY()-Tabela3[[#This Row],[Data_RE_CONGELADA]]&lt;=0,"NO PRAZO"))),"N/A")))</f>
        <v>N/A</v>
      </c>
      <c r="AL844" s="454" t="s">
        <v>138</v>
      </c>
      <c r="AM844" s="454">
        <v>45616</v>
      </c>
      <c r="AN844" s="458" t="s">
        <v>186</v>
      </c>
      <c r="AP844" s="454" t="s">
        <v>575</v>
      </c>
      <c r="AQ844" s="103" t="s">
        <v>688</v>
      </c>
      <c r="AR844" s="103" t="s">
        <v>576</v>
      </c>
      <c r="AS844" s="103">
        <v>0</v>
      </c>
      <c r="AU844" s="103" t="s">
        <v>648</v>
      </c>
      <c r="AV844" s="103" t="s">
        <v>580</v>
      </c>
      <c r="AW844" s="103" t="s">
        <v>580</v>
      </c>
      <c r="AX844" s="103" t="s">
        <v>580</v>
      </c>
      <c r="AY844" s="103" t="s">
        <v>580</v>
      </c>
      <c r="AZ844" s="103" t="s">
        <v>580</v>
      </c>
      <c r="BA844" s="103" t="s">
        <v>580</v>
      </c>
      <c r="BC844" s="103"/>
      <c r="BE844" s="103" t="e">
        <f>VLOOKUP(Tabela3[[#This Row],[ID OSP]],[1]Export!$R:$R,1,0)</f>
        <v>#N/A</v>
      </c>
    </row>
    <row r="845" spans="1:57" ht="15" hidden="1" customHeight="1">
      <c r="A845" s="103" t="s">
        <v>291</v>
      </c>
      <c r="B845" s="103" t="s">
        <v>3229</v>
      </c>
      <c r="C845" s="104" t="s">
        <v>268</v>
      </c>
      <c r="D845" s="454" t="s">
        <v>252</v>
      </c>
      <c r="E845" s="454" t="s">
        <v>138</v>
      </c>
      <c r="F845" s="454" t="s">
        <v>2881</v>
      </c>
      <c r="G845" s="454">
        <v>45646</v>
      </c>
      <c r="H845" s="454" t="s">
        <v>186</v>
      </c>
      <c r="I845" s="103" t="s">
        <v>139</v>
      </c>
      <c r="J845" s="103" t="s">
        <v>139</v>
      </c>
      <c r="K845" s="458" t="s">
        <v>292</v>
      </c>
      <c r="L845" s="103" t="s">
        <v>468</v>
      </c>
      <c r="M845" s="103" t="s">
        <v>472</v>
      </c>
      <c r="N845" s="103" t="s">
        <v>472</v>
      </c>
      <c r="P845" s="103" t="s">
        <v>712</v>
      </c>
      <c r="Q845" s="103" t="s">
        <v>712</v>
      </c>
      <c r="R845" s="458" t="s">
        <v>2381</v>
      </c>
      <c r="S845" s="455" t="s">
        <v>3230</v>
      </c>
      <c r="T845" s="103" t="s">
        <v>42</v>
      </c>
      <c r="U845" s="103" t="s">
        <v>268</v>
      </c>
      <c r="V845" s="454" t="s">
        <v>138</v>
      </c>
      <c r="W845" s="454" t="str">
        <f>Tabela3[[#This Row],[PRAZO
ATIVAÇÃO]]</f>
        <v>NÃO ATIVADO</v>
      </c>
      <c r="X845" s="103" t="s">
        <v>729</v>
      </c>
      <c r="Y845" s="103" t="str">
        <f>IFERROR("W"&amp;WEEKNUM(Tabela3[[#This Row],[PRAZO RE REVISADO]]),"-")</f>
        <v>-</v>
      </c>
      <c r="Z845" s="103" t="str">
        <f>IFERROR("W"&amp;WEEKNUM(Tabela3[[#This Row],[PRAZO ATIVAÇÃO]]),"-")</f>
        <v>-</v>
      </c>
      <c r="AA845" s="103">
        <v>2024</v>
      </c>
      <c r="AB845" s="103">
        <v>514015</v>
      </c>
      <c r="AC845" s="103" t="s">
        <v>572</v>
      </c>
      <c r="AD845" s="103" t="s">
        <v>1278</v>
      </c>
      <c r="AE845" s="578"/>
      <c r="AF845" s="103"/>
      <c r="AG845" s="474"/>
      <c r="AH845" s="103" t="e">
        <f>VLOOKUP(Tabela3[[#This Row],[SITE]],#REF!,8,0)</f>
        <v>#REF!</v>
      </c>
      <c r="AK845" s="103" t="str">
        <f ca="1">IF(Tabela3[[#This Row],[STATUS]]&lt;&gt;"PREVISTO","N/A",IF(Tabela3[[#This Row],[Data_RE_CONGELADA]]="REDE OK","OK",IFERROR(IF(TODAY()-Tabela3[[#This Row],[Data_RE_CONGELADA]]&gt;=0,"ATRASADO",IF(TODAY()-Tabela3[[#This Row],[Data_RE_CONGELADA]]&gt;-5,"VENCENDO",IF(TODAY()-Tabela3[[#This Row],[Data_RE_CONGELADA]]&lt;=0,"NO PRAZO"))),"N/A")))</f>
        <v>N/A</v>
      </c>
      <c r="AL845" s="454">
        <v>45612</v>
      </c>
      <c r="AM845" s="454">
        <v>45617</v>
      </c>
      <c r="AN845" s="458" t="s">
        <v>186</v>
      </c>
      <c r="AP845" s="103" t="s">
        <v>575</v>
      </c>
      <c r="AQ845" s="103" t="s">
        <v>688</v>
      </c>
      <c r="AR845" s="103" t="s">
        <v>576</v>
      </c>
      <c r="AS845" s="103">
        <v>1</v>
      </c>
      <c r="AU845" s="103" t="s">
        <v>648</v>
      </c>
      <c r="AV845" s="103" t="s">
        <v>580</v>
      </c>
      <c r="AW845" s="103" t="s">
        <v>580</v>
      </c>
      <c r="AX845" s="103" t="s">
        <v>581</v>
      </c>
      <c r="AY845" s="103" t="s">
        <v>580</v>
      </c>
      <c r="AZ845" s="103" t="s">
        <v>580</v>
      </c>
      <c r="BA845" s="103" t="s">
        <v>580</v>
      </c>
      <c r="BB845" s="103" t="s">
        <v>4</v>
      </c>
      <c r="BC845" s="103"/>
      <c r="BE845" s="103" t="e">
        <f>VLOOKUP(Tabela3[[#This Row],[ID OSP]],[1]Export!$R:$R,1,0)</f>
        <v>#N/A</v>
      </c>
    </row>
    <row r="846" spans="1:57" ht="15" hidden="1" customHeight="1">
      <c r="A846" s="103" t="s">
        <v>2426</v>
      </c>
      <c r="B846" s="103" t="s">
        <v>3231</v>
      </c>
      <c r="C846" s="104" t="s">
        <v>268</v>
      </c>
      <c r="D846" s="454" t="s">
        <v>252</v>
      </c>
      <c r="E846" s="454" t="s">
        <v>138</v>
      </c>
      <c r="F846" s="454" t="s">
        <v>2881</v>
      </c>
      <c r="G846" s="454">
        <v>45612</v>
      </c>
      <c r="H846" s="454" t="s">
        <v>186</v>
      </c>
      <c r="I846" s="103" t="s">
        <v>139</v>
      </c>
      <c r="J846" s="103" t="s">
        <v>139</v>
      </c>
      <c r="K846" s="458" t="s">
        <v>2804</v>
      </c>
      <c r="L846" s="103" t="s">
        <v>468</v>
      </c>
      <c r="M846" s="103" t="s">
        <v>472</v>
      </c>
      <c r="N846" s="103" t="s">
        <v>236</v>
      </c>
      <c r="P846" s="103" t="s">
        <v>712</v>
      </c>
      <c r="Q846" s="103" t="s">
        <v>712</v>
      </c>
      <c r="R846" s="458" t="s">
        <v>3232</v>
      </c>
      <c r="S846" s="455" t="s">
        <v>3233</v>
      </c>
      <c r="T846" s="103" t="s">
        <v>42</v>
      </c>
      <c r="U846" s="103" t="s">
        <v>268</v>
      </c>
      <c r="V846" s="454" t="s">
        <v>138</v>
      </c>
      <c r="W846" s="454" t="str">
        <f>Tabela3[[#This Row],[PRAZO
ATIVAÇÃO]]</f>
        <v>NÃO ATIVADO</v>
      </c>
      <c r="X846" s="103" t="s">
        <v>500</v>
      </c>
      <c r="Y846" s="103" t="str">
        <f>IFERROR("W"&amp;WEEKNUM(Tabela3[[#This Row],[PRAZO RE REVISADO]]),"-")</f>
        <v>-</v>
      </c>
      <c r="Z846" s="103" t="str">
        <f>IFERROR("W"&amp;WEEKNUM(Tabela3[[#This Row],[PRAZO ATIVAÇÃO]]),"-")</f>
        <v>-</v>
      </c>
      <c r="AA846" s="103">
        <v>2024</v>
      </c>
      <c r="AB846" s="103">
        <v>523465</v>
      </c>
      <c r="AC846" s="103" t="s">
        <v>572</v>
      </c>
      <c r="AD846" s="103" t="s">
        <v>1278</v>
      </c>
      <c r="AE846" s="578"/>
      <c r="AF846" s="103"/>
      <c r="AG846" s="474"/>
      <c r="AH846" s="103" t="e">
        <f>VLOOKUP(Tabela3[[#This Row],[SITE]],#REF!,8,0)</f>
        <v>#REF!</v>
      </c>
      <c r="AK846" s="103" t="str">
        <f ca="1">IF(Tabela3[[#This Row],[STATUS]]&lt;&gt;"PREVISTO","N/A",IF(Tabela3[[#This Row],[Data_RE_CONGELADA]]="REDE OK","OK",IFERROR(IF(TODAY()-Tabela3[[#This Row],[Data_RE_CONGELADA]]&gt;=0,"ATRASADO",IF(TODAY()-Tabela3[[#This Row],[Data_RE_CONGELADA]]&gt;-5,"VENCENDO",IF(TODAY()-Tabela3[[#This Row],[Data_RE_CONGELADA]]&lt;=0,"NO PRAZO"))),"N/A")))</f>
        <v>N/A</v>
      </c>
      <c r="AL846" s="454">
        <v>45308</v>
      </c>
      <c r="AM846" s="454">
        <v>45620</v>
      </c>
      <c r="AN846" s="458" t="s">
        <v>186</v>
      </c>
      <c r="AP846" s="454" t="s">
        <v>575</v>
      </c>
      <c r="AQ846" s="103" t="s">
        <v>688</v>
      </c>
      <c r="AR846" s="103" t="s">
        <v>576</v>
      </c>
      <c r="AS846" s="103">
        <v>1</v>
      </c>
      <c r="AU846" s="103" t="s">
        <v>648</v>
      </c>
      <c r="AV846" s="103" t="s">
        <v>580</v>
      </c>
      <c r="AW846" s="103" t="s">
        <v>580</v>
      </c>
      <c r="AX846" s="103" t="s">
        <v>580</v>
      </c>
      <c r="AY846" s="103" t="s">
        <v>580</v>
      </c>
      <c r="AZ846" s="103" t="s">
        <v>580</v>
      </c>
      <c r="BA846" s="103" t="s">
        <v>580</v>
      </c>
      <c r="BC846" s="103"/>
      <c r="BE846" s="103" t="e">
        <f>VLOOKUP(Tabela3[[#This Row],[ID OSP]],[1]Export!$R:$R,1,0)</f>
        <v>#N/A</v>
      </c>
    </row>
    <row r="847" spans="1:57" ht="15" hidden="1" customHeight="1">
      <c r="A847" s="103" t="s">
        <v>289</v>
      </c>
      <c r="B847" s="103" t="s">
        <v>3234</v>
      </c>
      <c r="C847" s="104" t="s">
        <v>268</v>
      </c>
      <c r="D847" s="454" t="s">
        <v>252</v>
      </c>
      <c r="E847" s="454" t="s">
        <v>138</v>
      </c>
      <c r="F847" s="454" t="s">
        <v>2881</v>
      </c>
      <c r="G847" s="454">
        <v>45688</v>
      </c>
      <c r="H847" s="454" t="s">
        <v>186</v>
      </c>
      <c r="I847" s="103" t="s">
        <v>139</v>
      </c>
      <c r="J847" s="103" t="s">
        <v>139</v>
      </c>
      <c r="K847" s="458" t="s">
        <v>290</v>
      </c>
      <c r="L847" s="103" t="s">
        <v>468</v>
      </c>
      <c r="M847" s="103" t="s">
        <v>472</v>
      </c>
      <c r="N847" s="103" t="s">
        <v>472</v>
      </c>
      <c r="P847" s="103" t="s">
        <v>712</v>
      </c>
      <c r="Q847" s="103" t="s">
        <v>712</v>
      </c>
      <c r="R847" s="458" t="s">
        <v>2381</v>
      </c>
      <c r="S847" s="455" t="s">
        <v>3235</v>
      </c>
      <c r="T847" s="103" t="s">
        <v>42</v>
      </c>
      <c r="U847" s="103" t="s">
        <v>268</v>
      </c>
      <c r="V847" s="454" t="str">
        <f>Tabela3[[#This Row],[NOVO 
PRAZO REDE]]</f>
        <v>REDE OK</v>
      </c>
      <c r="W847" s="454" t="str">
        <f>Tabela3[[#This Row],[PRAZO
ATIVAÇÃO]]</f>
        <v>NÃO ATIVADO</v>
      </c>
      <c r="X847" s="103" t="s">
        <v>729</v>
      </c>
      <c r="Y847" s="103" t="str">
        <f>IFERROR("W"&amp;WEEKNUM(Tabela3[[#This Row],[PRAZO RE REVISADO]]),"-")</f>
        <v>-</v>
      </c>
      <c r="Z847" s="103" t="str">
        <f>IFERROR("W"&amp;WEEKNUM(Tabela3[[#This Row],[PRAZO ATIVAÇÃO]]),"-")</f>
        <v>-</v>
      </c>
      <c r="AA847" s="103">
        <v>2024</v>
      </c>
      <c r="AB847" s="103">
        <v>514014</v>
      </c>
      <c r="AC847" s="103" t="s">
        <v>572</v>
      </c>
      <c r="AD847" s="103" t="s">
        <v>1278</v>
      </c>
      <c r="AE847" s="578"/>
      <c r="AF847" s="103"/>
      <c r="AG847" s="474"/>
      <c r="AH847" s="103" t="e">
        <f>VLOOKUP(Tabela3[[#This Row],[SITE]],#REF!,8,0)</f>
        <v>#REF!</v>
      </c>
      <c r="AK847" s="103" t="str">
        <f ca="1">IF(Tabela3[[#This Row],[STATUS]]&lt;&gt;"PREVISTO","N/A",IF(Tabela3[[#This Row],[Data_RE_CONGELADA]]="REDE OK","OK",IFERROR(IF(TODAY()-Tabela3[[#This Row],[Data_RE_CONGELADA]]&gt;=0,"ATRASADO",IF(TODAY()-Tabela3[[#This Row],[Data_RE_CONGELADA]]&gt;-5,"VENCENDO",IF(TODAY()-Tabela3[[#This Row],[Data_RE_CONGELADA]]&lt;=0,"NO PRAZO"))),"N/A")))</f>
        <v>N/A</v>
      </c>
      <c r="AL847" s="454" t="s">
        <v>138</v>
      </c>
      <c r="AM847" s="454">
        <v>45617</v>
      </c>
      <c r="AN847" s="458" t="s">
        <v>186</v>
      </c>
      <c r="AP847" s="454" t="s">
        <v>575</v>
      </c>
      <c r="AQ847" s="103" t="s">
        <v>688</v>
      </c>
      <c r="AR847" s="103" t="s">
        <v>576</v>
      </c>
      <c r="AS847" s="103">
        <v>0</v>
      </c>
      <c r="AU847" s="103" t="s">
        <v>648</v>
      </c>
      <c r="AV847" s="103" t="s">
        <v>580</v>
      </c>
      <c r="AW847" s="103" t="s">
        <v>580</v>
      </c>
      <c r="AX847" s="103" t="s">
        <v>580</v>
      </c>
      <c r="AY847" s="103" t="s">
        <v>580</v>
      </c>
      <c r="AZ847" s="103" t="s">
        <v>580</v>
      </c>
      <c r="BA847" s="103" t="s">
        <v>580</v>
      </c>
      <c r="BB847" s="103" t="s">
        <v>4</v>
      </c>
      <c r="BC847" s="103"/>
      <c r="BE847" s="103" t="e">
        <f>VLOOKUP(Tabela3[[#This Row],[ID OSP]],[1]Export!$R:$R,1,0)</f>
        <v>#N/A</v>
      </c>
    </row>
    <row r="848" spans="1:57" ht="15" hidden="1" customHeight="1">
      <c r="A848" s="103" t="s">
        <v>299</v>
      </c>
      <c r="B848" s="103" t="s">
        <v>3236</v>
      </c>
      <c r="C848" s="104" t="s">
        <v>268</v>
      </c>
      <c r="D848" s="454" t="s">
        <v>42</v>
      </c>
      <c r="E848" s="454" t="s">
        <v>268</v>
      </c>
      <c r="F848" s="454" t="s">
        <v>268</v>
      </c>
      <c r="G848" s="454" t="s">
        <v>186</v>
      </c>
      <c r="H848" s="454" t="s">
        <v>186</v>
      </c>
      <c r="I848" s="103" t="s">
        <v>139</v>
      </c>
      <c r="J848" s="103" t="s">
        <v>139</v>
      </c>
      <c r="K848" s="458" t="s">
        <v>300</v>
      </c>
      <c r="L848" s="103" t="s">
        <v>468</v>
      </c>
      <c r="M848" s="103" t="s">
        <v>472</v>
      </c>
      <c r="N848" s="103" t="s">
        <v>472</v>
      </c>
      <c r="P848" s="103" t="s">
        <v>712</v>
      </c>
      <c r="Q848" s="103" t="s">
        <v>712</v>
      </c>
      <c r="S848" s="503"/>
      <c r="T848" s="103" t="s">
        <v>42</v>
      </c>
      <c r="U848" s="103" t="s">
        <v>268</v>
      </c>
      <c r="V848" s="454" t="str">
        <f>Tabela3[[#This Row],[NOVO 
PRAZO REDE]]</f>
        <v>CANCELADO</v>
      </c>
      <c r="W848" s="454" t="str">
        <f>Tabela3[[#This Row],[PRAZO
ATIVAÇÃO]]</f>
        <v>CANCELADO</v>
      </c>
      <c r="X848" s="103" t="s">
        <v>729</v>
      </c>
      <c r="Y848" s="103" t="str">
        <f>IFERROR("W"&amp;WEEKNUM(Tabela3[[#This Row],[PRAZO RE REVISADO]]),"-")</f>
        <v>-</v>
      </c>
      <c r="Z848" s="103" t="str">
        <f>IFERROR("W"&amp;WEEKNUM(Tabela3[[#This Row],[PRAZO ATIVAÇÃO]]),"-")</f>
        <v>-</v>
      </c>
      <c r="AA848" s="103">
        <v>2024</v>
      </c>
      <c r="AB848" s="103">
        <v>514020</v>
      </c>
      <c r="AC848" s="103" t="s">
        <v>572</v>
      </c>
      <c r="AD848" s="103" t="s">
        <v>1278</v>
      </c>
      <c r="AE848" s="578"/>
      <c r="AF848" s="103"/>
      <c r="AG848" s="474"/>
      <c r="AH848" s="103" t="e">
        <f>VLOOKUP(Tabela3[[#This Row],[SITE]],#REF!,8,0)</f>
        <v>#REF!</v>
      </c>
      <c r="AK848" s="103" t="str">
        <f ca="1">IF(Tabela3[[#This Row],[STATUS]]&lt;&gt;"PREVISTO","N/A",IF(Tabela3[[#This Row],[Data_RE_CONGELADA]]="REDE OK","OK",IFERROR(IF(TODAY()-Tabela3[[#This Row],[Data_RE_CONGELADA]]&gt;=0,"ATRASADO",IF(TODAY()-Tabela3[[#This Row],[Data_RE_CONGELADA]]&gt;-5,"VENCENDO",IF(TODAY()-Tabela3[[#This Row],[Data_RE_CONGELADA]]&lt;=0,"NO PRAZO"))),"N/A")))</f>
        <v>N/A</v>
      </c>
      <c r="AL848" s="454" t="s">
        <v>268</v>
      </c>
      <c r="AM848" s="454">
        <v>45619</v>
      </c>
      <c r="AN848" s="458" t="s">
        <v>186</v>
      </c>
      <c r="AP848" s="454" t="str">
        <f>Tabela3[[#This Row],[NOVO 
PRAZO REDE]]</f>
        <v>CANCELADO</v>
      </c>
      <c r="AQ848" s="103" t="s">
        <v>688</v>
      </c>
      <c r="AR848" s="103" t="s">
        <v>576</v>
      </c>
      <c r="AS848" s="103">
        <v>0</v>
      </c>
      <c r="AU848" s="103" t="s">
        <v>648</v>
      </c>
      <c r="AV848" s="103" t="s">
        <v>1755</v>
      </c>
      <c r="AW848" s="103" t="s">
        <v>580</v>
      </c>
      <c r="AX848" s="103" t="s">
        <v>581</v>
      </c>
      <c r="AY848" s="103" t="s">
        <v>580</v>
      </c>
      <c r="AZ848" s="103" t="s">
        <v>580</v>
      </c>
      <c r="BA848" s="103" t="s">
        <v>580</v>
      </c>
      <c r="BC848" s="103"/>
      <c r="BE848" s="103" t="e">
        <f>VLOOKUP(Tabela3[[#This Row],[ID OSP]],[1]Export!$R:$R,1,0)</f>
        <v>#N/A</v>
      </c>
    </row>
    <row r="849" spans="1:58" ht="15" hidden="1" customHeight="1">
      <c r="A849" s="103" t="s">
        <v>2715</v>
      </c>
      <c r="B849" s="103" t="s">
        <v>3237</v>
      </c>
      <c r="C849" s="104" t="s">
        <v>3238</v>
      </c>
      <c r="D849" s="454" t="s">
        <v>607</v>
      </c>
      <c r="E849" s="454" t="s">
        <v>138</v>
      </c>
      <c r="F849" s="454" t="s">
        <v>137</v>
      </c>
      <c r="G849" s="454">
        <v>45779</v>
      </c>
      <c r="H849" s="454">
        <v>45779</v>
      </c>
      <c r="I849" s="463" t="s">
        <v>139</v>
      </c>
      <c r="J849" s="463" t="s">
        <v>139</v>
      </c>
      <c r="K849" s="458" t="s">
        <v>607</v>
      </c>
      <c r="L849" s="103" t="s">
        <v>2343</v>
      </c>
      <c r="M849" s="103" t="s">
        <v>2715</v>
      </c>
      <c r="N849" s="103" t="s">
        <v>3239</v>
      </c>
      <c r="O849" s="103" t="s">
        <v>186</v>
      </c>
      <c r="P849" s="103" t="s">
        <v>2716</v>
      </c>
      <c r="Q849" s="103" t="s">
        <v>2716</v>
      </c>
      <c r="S849" s="460"/>
      <c r="T849" s="103" t="s">
        <v>42</v>
      </c>
      <c r="U849" s="103" t="s">
        <v>137</v>
      </c>
      <c r="V849" s="454" t="str">
        <f>Tabela3[[#This Row],[NOVO 
PRAZO REDE]]</f>
        <v>REDE OK</v>
      </c>
      <c r="W849" s="454" t="str">
        <f>Tabela3[[#This Row],[PRAZO
ATIVAÇÃO]]</f>
        <v>ATIVO</v>
      </c>
      <c r="X849" s="103" t="s">
        <v>139</v>
      </c>
      <c r="Y849" s="103" t="str">
        <f>IFERROR("W"&amp;WEEKNUM(Tabela3[[#This Row],[PRAZO RE REVISADO]]),"-")</f>
        <v>-</v>
      </c>
      <c r="Z849" s="103" t="str">
        <f>IFERROR("W"&amp;WEEKNUM(Tabela3[[#This Row],[PRAZO ATIVAÇÃO]]),"-")</f>
        <v>-</v>
      </c>
      <c r="AA849" s="103">
        <v>2025</v>
      </c>
      <c r="AB849" s="103" t="s">
        <v>139</v>
      </c>
      <c r="AC849" s="454"/>
      <c r="AD849" s="103" t="s">
        <v>137</v>
      </c>
      <c r="AE849" s="578"/>
      <c r="AF849" s="103"/>
      <c r="AG849" s="474"/>
      <c r="AH849" s="104"/>
      <c r="AK849" s="103" t="str">
        <f ca="1">IF(Tabela3[[#This Row],[STATUS]]&lt;&gt;"PREVISTO","N/A",IF(Tabela3[[#This Row],[Data_RE_CONGELADA]]="REDE OK","OK",IFERROR(IF(TODAY()-Tabela3[[#This Row],[Data_RE_CONGELADA]]&gt;=0,"ATRASADO",IF(TODAY()-Tabela3[[#This Row],[Data_RE_CONGELADA]]&gt;-5,"VENCENDO",IF(TODAY()-Tabela3[[#This Row],[Data_RE_CONGELADA]]&lt;=0,"NO PRAZO"))),"N/A")))</f>
        <v>N/A</v>
      </c>
      <c r="AL849" s="454" t="s">
        <v>139</v>
      </c>
      <c r="AM849" s="454"/>
      <c r="AN849" s="458"/>
      <c r="AO849" s="459"/>
      <c r="AP849" s="103" t="s">
        <v>575</v>
      </c>
      <c r="AQ849" s="103" t="s">
        <v>611</v>
      </c>
      <c r="AR849" s="103" t="s">
        <v>689</v>
      </c>
      <c r="AS849" s="103" t="s">
        <v>57</v>
      </c>
      <c r="AT849" s="103" t="s">
        <v>3240</v>
      </c>
      <c r="AU849" s="103" t="s">
        <v>579</v>
      </c>
      <c r="AV849" s="103" t="s">
        <v>580</v>
      </c>
      <c r="AW849" s="103" t="s">
        <v>580</v>
      </c>
      <c r="AX849" s="103" t="s">
        <v>580</v>
      </c>
      <c r="AY849" s="103" t="s">
        <v>580</v>
      </c>
      <c r="AZ849" s="103" t="s">
        <v>580</v>
      </c>
      <c r="BA849" s="103" t="s">
        <v>580</v>
      </c>
      <c r="BB849" s="103" t="s">
        <v>2721</v>
      </c>
      <c r="BC849" s="496" t="s">
        <v>3241</v>
      </c>
      <c r="BE849" s="103" t="e">
        <f>VLOOKUP(Tabela3[[#This Row],[ID OSP]],[1]Export!$R:$R,1,0)</f>
        <v>#N/A</v>
      </c>
    </row>
    <row r="850" spans="1:58" ht="15" hidden="1" customHeight="1">
      <c r="A850" s="103" t="s">
        <v>3015</v>
      </c>
      <c r="B850" s="103" t="s">
        <v>3242</v>
      </c>
      <c r="C850" s="104" t="s">
        <v>3238</v>
      </c>
      <c r="D850" s="454" t="s">
        <v>607</v>
      </c>
      <c r="E850" s="454" t="s">
        <v>138</v>
      </c>
      <c r="F850" s="454" t="s">
        <v>137</v>
      </c>
      <c r="G850" s="454">
        <v>45779</v>
      </c>
      <c r="H850" s="454">
        <v>45779</v>
      </c>
      <c r="I850" s="463" t="s">
        <v>139</v>
      </c>
      <c r="J850" s="463" t="s">
        <v>139</v>
      </c>
      <c r="K850" s="458" t="s">
        <v>607</v>
      </c>
      <c r="L850" s="103" t="s">
        <v>2343</v>
      </c>
      <c r="M850" s="103" t="s">
        <v>3015</v>
      </c>
      <c r="N850" s="103" t="s">
        <v>3239</v>
      </c>
      <c r="O850" s="103" t="s">
        <v>186</v>
      </c>
      <c r="P850" s="103" t="s">
        <v>2716</v>
      </c>
      <c r="Q850" s="103" t="s">
        <v>2716</v>
      </c>
      <c r="S850" s="460"/>
      <c r="T850" s="103" t="s">
        <v>42</v>
      </c>
      <c r="U850" s="103" t="s">
        <v>137</v>
      </c>
      <c r="V850" s="454" t="str">
        <f>Tabela3[[#This Row],[NOVO 
PRAZO REDE]]</f>
        <v>REDE OK</v>
      </c>
      <c r="W850" s="454" t="str">
        <f>Tabela3[[#This Row],[PRAZO
ATIVAÇÃO]]</f>
        <v>ATIVO</v>
      </c>
      <c r="X850" s="103" t="s">
        <v>139</v>
      </c>
      <c r="Y850" s="103" t="str">
        <f>IFERROR("W"&amp;WEEKNUM(Tabela3[[#This Row],[PRAZO RE REVISADO]]),"-")</f>
        <v>-</v>
      </c>
      <c r="Z850" s="103" t="str">
        <f>IFERROR("W"&amp;WEEKNUM(Tabela3[[#This Row],[PRAZO ATIVAÇÃO]]),"-")</f>
        <v>-</v>
      </c>
      <c r="AA850" s="103">
        <v>2025</v>
      </c>
      <c r="AB850" s="103" t="s">
        <v>139</v>
      </c>
      <c r="AC850" s="454"/>
      <c r="AD850" s="103" t="s">
        <v>137</v>
      </c>
      <c r="AE850" s="578"/>
      <c r="AF850" s="103"/>
      <c r="AG850" s="474"/>
      <c r="AH850" s="104"/>
      <c r="AK850" s="103" t="str">
        <f ca="1">IF(Tabela3[[#This Row],[STATUS]]&lt;&gt;"PREVISTO","N/A",IF(Tabela3[[#This Row],[Data_RE_CONGELADA]]="REDE OK","OK",IFERROR(IF(TODAY()-Tabela3[[#This Row],[Data_RE_CONGELADA]]&gt;=0,"ATRASADO",IF(TODAY()-Tabela3[[#This Row],[Data_RE_CONGELADA]]&gt;-5,"VENCENDO",IF(TODAY()-Tabela3[[#This Row],[Data_RE_CONGELADA]]&lt;=0,"NO PRAZO"))),"N/A")))</f>
        <v>N/A</v>
      </c>
      <c r="AL850" s="454" t="s">
        <v>139</v>
      </c>
      <c r="AM850" s="454"/>
      <c r="AN850" s="458"/>
      <c r="AO850" s="459"/>
      <c r="AP850" s="103" t="s">
        <v>575</v>
      </c>
      <c r="AQ850" s="103" t="s">
        <v>611</v>
      </c>
      <c r="AR850" s="103" t="s">
        <v>689</v>
      </c>
      <c r="AS850" s="103" t="s">
        <v>57</v>
      </c>
      <c r="AT850" s="103" t="s">
        <v>3243</v>
      </c>
      <c r="AU850" s="103" t="s">
        <v>579</v>
      </c>
      <c r="AV850" s="103" t="s">
        <v>580</v>
      </c>
      <c r="AW850" s="103" t="s">
        <v>580</v>
      </c>
      <c r="AX850" s="103" t="s">
        <v>580</v>
      </c>
      <c r="AY850" s="103" t="s">
        <v>580</v>
      </c>
      <c r="AZ850" s="103" t="s">
        <v>580</v>
      </c>
      <c r="BA850" s="103" t="s">
        <v>580</v>
      </c>
      <c r="BB850" s="103" t="s">
        <v>2721</v>
      </c>
      <c r="BC850" s="496" t="s">
        <v>3244</v>
      </c>
      <c r="BE850" s="103" t="e">
        <f>VLOOKUP(Tabela3[[#This Row],[ID OSP]],[1]Export!$R:$R,1,0)</f>
        <v>#N/A</v>
      </c>
    </row>
    <row r="851" spans="1:58" ht="15" hidden="1" customHeight="1">
      <c r="A851" s="103" t="s">
        <v>3245</v>
      </c>
      <c r="B851" s="103" t="s">
        <v>3246</v>
      </c>
      <c r="C851" s="104" t="s">
        <v>137</v>
      </c>
      <c r="D851" s="454" t="s">
        <v>252</v>
      </c>
      <c r="E851" s="454" t="s">
        <v>138</v>
      </c>
      <c r="F851" s="454" t="s">
        <v>137</v>
      </c>
      <c r="G851" s="454">
        <v>45783</v>
      </c>
      <c r="H851" s="454">
        <v>45919</v>
      </c>
      <c r="I851" s="463" t="s">
        <v>139</v>
      </c>
      <c r="J851" s="463" t="s">
        <v>139</v>
      </c>
      <c r="K851" s="458" t="s">
        <v>3247</v>
      </c>
      <c r="L851" s="103" t="s">
        <v>568</v>
      </c>
      <c r="M851" s="103" t="s">
        <v>679</v>
      </c>
      <c r="N851" s="103" t="s">
        <v>3248</v>
      </c>
      <c r="O851" s="103" t="s">
        <v>186</v>
      </c>
      <c r="P851" s="103" t="s">
        <v>681</v>
      </c>
      <c r="Q851" s="103" t="s">
        <v>681</v>
      </c>
      <c r="R851" s="458" t="s">
        <v>3249</v>
      </c>
      <c r="S851" s="535"/>
      <c r="T851" s="103" t="s">
        <v>42</v>
      </c>
      <c r="U851" s="103" t="s">
        <v>137</v>
      </c>
      <c r="V851" s="454" t="str">
        <f>Tabela3[[#This Row],[NOVO 
PRAZO REDE]]</f>
        <v>REDE OK</v>
      </c>
      <c r="W851" s="454" t="str">
        <f>Tabela3[[#This Row],[PRAZO
ATIVAÇÃO]]</f>
        <v>ATIVO</v>
      </c>
      <c r="X851" s="103" t="s">
        <v>684</v>
      </c>
      <c r="Y851" s="103" t="str">
        <f>IFERROR("W"&amp;WEEKNUM(Tabela3[[#This Row],[PRAZO RE REVISADO]]),"-")</f>
        <v>-</v>
      </c>
      <c r="Z851" s="103" t="str">
        <f>IFERROR("W"&amp;WEEKNUM(Tabela3[[#This Row],[PRAZO ATIVAÇÃO]]),"-")</f>
        <v>-</v>
      </c>
      <c r="AA851" s="103">
        <v>2025</v>
      </c>
      <c r="AB851" s="103">
        <v>548963</v>
      </c>
      <c r="AC851" s="454" t="s">
        <v>572</v>
      </c>
      <c r="AD851" s="103" t="s">
        <v>137</v>
      </c>
      <c r="AE851" s="578"/>
      <c r="AF851" s="103"/>
      <c r="AG851" s="474"/>
      <c r="AH851" s="103"/>
      <c r="AK851" s="103" t="s">
        <v>575</v>
      </c>
      <c r="AL851" s="454">
        <v>45786</v>
      </c>
      <c r="AM851" s="454"/>
      <c r="AN851" s="458"/>
      <c r="AO851" s="459"/>
      <c r="AP851" s="454" t="s">
        <v>575</v>
      </c>
      <c r="AQ851" s="103" t="s">
        <v>688</v>
      </c>
      <c r="AR851" s="103" t="s">
        <v>689</v>
      </c>
      <c r="AS851" s="103" t="s">
        <v>918</v>
      </c>
      <c r="AT851" s="103" t="s">
        <v>3250</v>
      </c>
      <c r="AU851" s="103" t="s">
        <v>648</v>
      </c>
      <c r="AV851" s="103" t="s">
        <v>580</v>
      </c>
      <c r="AW851" s="103" t="s">
        <v>580</v>
      </c>
      <c r="AX851" s="103" t="s">
        <v>580</v>
      </c>
      <c r="AY851" s="103" t="s">
        <v>580</v>
      </c>
      <c r="AZ851" s="103" t="s">
        <v>580</v>
      </c>
      <c r="BA851" s="103" t="s">
        <v>580</v>
      </c>
      <c r="BB851" s="103" t="s">
        <v>4</v>
      </c>
      <c r="BC851" s="103"/>
      <c r="BE851" s="103" t="e">
        <f>VLOOKUP(Tabela3[[#This Row],[ID OSP]],[1]Export!$R:$R,1,0)</f>
        <v>#N/A</v>
      </c>
      <c r="BF851" s="103" t="s">
        <v>2937</v>
      </c>
    </row>
    <row r="852" spans="1:58" ht="15" hidden="1" customHeight="1">
      <c r="A852" s="103" t="s">
        <v>1720</v>
      </c>
      <c r="B852" s="103" t="s">
        <v>1721</v>
      </c>
      <c r="C852" s="458" t="s">
        <v>137</v>
      </c>
      <c r="D852" s="454" t="s">
        <v>252</v>
      </c>
      <c r="E852" s="454" t="s">
        <v>138</v>
      </c>
      <c r="F852" s="454" t="s">
        <v>137</v>
      </c>
      <c r="G852" s="454">
        <v>45667</v>
      </c>
      <c r="H852" s="454">
        <v>45919</v>
      </c>
      <c r="I852" s="454" t="s">
        <v>139</v>
      </c>
      <c r="J852" s="103" t="s">
        <v>139</v>
      </c>
      <c r="K852" s="458" t="s">
        <v>1722</v>
      </c>
      <c r="L852" s="103" t="s">
        <v>568</v>
      </c>
      <c r="M852" s="103" t="s">
        <v>469</v>
      </c>
      <c r="N852" s="103" t="s">
        <v>1034</v>
      </c>
      <c r="O852" s="103" t="s">
        <v>186</v>
      </c>
      <c r="P852" s="103" t="s">
        <v>569</v>
      </c>
      <c r="Q852" s="103" t="s">
        <v>569</v>
      </c>
      <c r="R852" s="458" t="s">
        <v>570</v>
      </c>
      <c r="S852" s="455"/>
      <c r="T852" s="103" t="s">
        <v>42</v>
      </c>
      <c r="U852" s="103" t="s">
        <v>137</v>
      </c>
      <c r="V852" s="454" t="str">
        <f>Tabela3[[#This Row],[NOVO 
PRAZO REDE]]</f>
        <v>REDE OK</v>
      </c>
      <c r="W852" s="454" t="str">
        <f>Tabela3[[#This Row],[PRAZO
ATIVAÇÃO]]</f>
        <v>ATIVO</v>
      </c>
      <c r="X852" s="103" t="s">
        <v>500</v>
      </c>
      <c r="Y852" s="103" t="str">
        <f>IFERROR("W"&amp;WEEKNUM(Tabela3[[#This Row],[PRAZO RE REVISADO]]),"-")</f>
        <v>-</v>
      </c>
      <c r="Z852" s="103" t="str">
        <f>IFERROR("W"&amp;WEEKNUM(Tabela3[[#This Row],[PRAZO ATIVAÇÃO]]),"-")</f>
        <v>-</v>
      </c>
      <c r="AA852" s="103">
        <v>2025</v>
      </c>
      <c r="AB852" s="103">
        <v>509283</v>
      </c>
      <c r="AC852" s="103" t="s">
        <v>572</v>
      </c>
      <c r="AD852" s="103" t="s">
        <v>137</v>
      </c>
      <c r="AE852" s="578"/>
      <c r="AF852" s="103"/>
      <c r="AG852" s="474"/>
      <c r="AH852" s="104"/>
      <c r="AK852" s="103" t="s">
        <v>575</v>
      </c>
      <c r="AL852" s="454">
        <v>45930</v>
      </c>
      <c r="AM852" s="454">
        <v>45930</v>
      </c>
      <c r="AN852" s="458"/>
      <c r="AO852" s="459"/>
      <c r="AP852" s="103"/>
      <c r="AR852" s="103" t="s">
        <v>576</v>
      </c>
      <c r="AS852" s="103" t="s">
        <v>577</v>
      </c>
      <c r="AT852" s="103" t="s">
        <v>3251</v>
      </c>
      <c r="AU852" s="103" t="s">
        <v>579</v>
      </c>
      <c r="AV852" s="103" t="s">
        <v>580</v>
      </c>
      <c r="AW852" s="103" t="s">
        <v>580</v>
      </c>
      <c r="AX852" s="103" t="s">
        <v>580</v>
      </c>
      <c r="AY852" s="103" t="s">
        <v>580</v>
      </c>
      <c r="AZ852" s="103" t="s">
        <v>580</v>
      </c>
      <c r="BA852" s="103" t="s">
        <v>139</v>
      </c>
      <c r="BB852" s="103" t="s">
        <v>580</v>
      </c>
      <c r="BC852" s="528" t="s">
        <v>3252</v>
      </c>
      <c r="BE852" s="103" t="e">
        <f>VLOOKUP(Tabela3[[#This Row],[ID OSP]],[1]Export!$R:$R,1,0)</f>
        <v>#N/A</v>
      </c>
    </row>
    <row r="853" spans="1:58" ht="15" hidden="1" customHeight="1">
      <c r="A853" s="103" t="s">
        <v>3253</v>
      </c>
      <c r="B853" s="103" t="s">
        <v>348</v>
      </c>
      <c r="C853" s="104" t="s">
        <v>137</v>
      </c>
      <c r="D853" s="454" t="s">
        <v>252</v>
      </c>
      <c r="E853" s="454" t="s">
        <v>138</v>
      </c>
      <c r="F853" s="454" t="s">
        <v>137</v>
      </c>
      <c r="G853" s="454">
        <v>45827</v>
      </c>
      <c r="H853" s="454">
        <v>45828</v>
      </c>
      <c r="I853" s="463" t="s">
        <v>139</v>
      </c>
      <c r="J853" s="463" t="s">
        <v>139</v>
      </c>
      <c r="K853" s="458" t="s">
        <v>3254</v>
      </c>
      <c r="L853" s="103" t="s">
        <v>568</v>
      </c>
      <c r="M853" s="103" t="s">
        <v>2715</v>
      </c>
      <c r="N853" s="103" t="s">
        <v>2712</v>
      </c>
      <c r="O853" s="103" t="s">
        <v>186</v>
      </c>
      <c r="P853" s="103" t="s">
        <v>2716</v>
      </c>
      <c r="Q853" s="103" t="s">
        <v>2716</v>
      </c>
      <c r="R853" s="458" t="s">
        <v>3255</v>
      </c>
      <c r="S853" s="460"/>
      <c r="T853" s="103" t="s">
        <v>42</v>
      </c>
      <c r="U853" s="103" t="s">
        <v>137</v>
      </c>
      <c r="V853" s="454" t="str">
        <f>Tabela3[[#This Row],[NOVO 
PRAZO REDE]]</f>
        <v>REDE OK</v>
      </c>
      <c r="W853" s="454" t="str">
        <f>Tabela3[[#This Row],[PRAZO
ATIVAÇÃO]]</f>
        <v>ATIVO</v>
      </c>
      <c r="X853" s="103" t="s">
        <v>684</v>
      </c>
      <c r="Y853" s="103" t="str">
        <f>IFERROR("W"&amp;WEEKNUM(Tabela3[[#This Row],[PRAZO RE REVISADO]]),"-")</f>
        <v>-</v>
      </c>
      <c r="Z853" s="103" t="str">
        <f>IFERROR("W"&amp;WEEKNUM(Tabela3[[#This Row],[PRAZO ATIVAÇÃO]]),"-")</f>
        <v>-</v>
      </c>
      <c r="AA853" s="103">
        <v>2025</v>
      </c>
      <c r="AB853" s="103">
        <v>561590</v>
      </c>
      <c r="AC853" s="454" t="s">
        <v>572</v>
      </c>
      <c r="AD853" s="103" t="s">
        <v>137</v>
      </c>
      <c r="AE853" s="578"/>
      <c r="AF853" s="103"/>
      <c r="AG853" s="474"/>
      <c r="AH853" s="104"/>
      <c r="AK853" s="103" t="s">
        <v>575</v>
      </c>
      <c r="AL853" s="454">
        <v>45803</v>
      </c>
      <c r="AM853" s="454"/>
      <c r="AN853" s="458"/>
      <c r="AO853" s="459"/>
      <c r="AP853" s="454" t="str">
        <f>Tabela3[[#This Row],[NOVO 
PRAZO REDE]]</f>
        <v>REDE OK</v>
      </c>
      <c r="AQ853" s="103" t="s">
        <v>645</v>
      </c>
      <c r="AR853" s="103" t="s">
        <v>689</v>
      </c>
      <c r="AS853" s="103" t="s">
        <v>918</v>
      </c>
      <c r="AT853" s="103" t="s">
        <v>3256</v>
      </c>
      <c r="AU853" s="103" t="s">
        <v>579</v>
      </c>
      <c r="AV853" s="103" t="s">
        <v>580</v>
      </c>
      <c r="AW853" s="103" t="s">
        <v>580</v>
      </c>
      <c r="AX853" s="103" t="s">
        <v>581</v>
      </c>
      <c r="AY853" s="103" t="s">
        <v>580</v>
      </c>
      <c r="AZ853" s="103" t="s">
        <v>581</v>
      </c>
      <c r="BA853" s="103" t="s">
        <v>580</v>
      </c>
      <c r="BB853" s="103" t="s">
        <v>2874</v>
      </c>
      <c r="BC853" s="12" t="s">
        <v>2255</v>
      </c>
      <c r="BE853" s="103" t="e">
        <f>VLOOKUP(Tabela3[[#This Row],[ID OSP]],[1]Export!$R:$R,1,0)</f>
        <v>#N/A</v>
      </c>
    </row>
    <row r="854" spans="1:58" ht="15" hidden="1" customHeight="1">
      <c r="A854" s="103" t="s">
        <v>3257</v>
      </c>
      <c r="B854" s="103" t="s">
        <v>3258</v>
      </c>
      <c r="C854" s="104" t="s">
        <v>137</v>
      </c>
      <c r="D854" s="454" t="s">
        <v>252</v>
      </c>
      <c r="E854" s="454" t="s">
        <v>138</v>
      </c>
      <c r="F854" s="454" t="s">
        <v>137</v>
      </c>
      <c r="G854" s="454">
        <v>45786</v>
      </c>
      <c r="H854" s="454">
        <v>45793</v>
      </c>
      <c r="I854" s="463" t="s">
        <v>139</v>
      </c>
      <c r="J854" s="463" t="s">
        <v>139</v>
      </c>
      <c r="K854" s="458" t="s">
        <v>3259</v>
      </c>
      <c r="L854" s="103" t="s">
        <v>568</v>
      </c>
      <c r="M854" s="103" t="s">
        <v>2715</v>
      </c>
      <c r="N854" s="103" t="s">
        <v>2869</v>
      </c>
      <c r="O854" s="103" t="s">
        <v>186</v>
      </c>
      <c r="P854" s="103" t="s">
        <v>2716</v>
      </c>
      <c r="Q854" s="103" t="s">
        <v>2716</v>
      </c>
      <c r="S854" s="460"/>
      <c r="T854" s="103" t="s">
        <v>42</v>
      </c>
      <c r="U854" s="103" t="s">
        <v>137</v>
      </c>
      <c r="V854" s="454" t="str">
        <f>Tabela3[[#This Row],[NOVO 
PRAZO REDE]]</f>
        <v>REDE OK</v>
      </c>
      <c r="W854" s="454" t="str">
        <f>Tabela3[[#This Row],[PRAZO
ATIVAÇÃO]]</f>
        <v>ATIVO</v>
      </c>
      <c r="X854" s="103" t="s">
        <v>684</v>
      </c>
      <c r="Y854" s="103" t="str">
        <f>IFERROR("W"&amp;WEEKNUM(Tabela3[[#This Row],[PRAZO RE REVISADO]]),"-")</f>
        <v>-</v>
      </c>
      <c r="Z854" s="103" t="str">
        <f>IFERROR("W"&amp;WEEKNUM(Tabela3[[#This Row],[PRAZO ATIVAÇÃO]]),"-")</f>
        <v>-</v>
      </c>
      <c r="AA854" s="103">
        <v>2025</v>
      </c>
      <c r="AB854" s="103">
        <v>549080</v>
      </c>
      <c r="AC854" s="454" t="s">
        <v>572</v>
      </c>
      <c r="AD854" s="103" t="s">
        <v>137</v>
      </c>
      <c r="AE854" s="578"/>
      <c r="AF854" s="103"/>
      <c r="AG854" s="474"/>
      <c r="AH854" s="104"/>
      <c r="AK854" s="103" t="str">
        <f ca="1">IF(Tabela3[[#This Row],[STATUS]]&lt;&gt;"PREVISTO","N/A",IF(Tabela3[[#This Row],[Data_RE_CONGELADA]]="REDE OK","OK",IFERROR(IF(TODAY()-Tabela3[[#This Row],[Data_RE_CONGELADA]]&gt;=0,"ATRASADO",IF(TODAY()-Tabela3[[#This Row],[Data_RE_CONGELADA]]&gt;-5,"VENCENDO",IF(TODAY()-Tabela3[[#This Row],[Data_RE_CONGELADA]]&lt;=0,"NO PRAZO"))),"N/A")))</f>
        <v>N/A</v>
      </c>
      <c r="AL854" s="454">
        <v>45803</v>
      </c>
      <c r="AM854" s="454"/>
      <c r="AN854" s="458"/>
      <c r="AO854" s="459"/>
      <c r="AP854" s="103" t="s">
        <v>575</v>
      </c>
      <c r="AQ854" s="103" t="s">
        <v>645</v>
      </c>
      <c r="AR854" s="103" t="s">
        <v>689</v>
      </c>
      <c r="AS854" s="103" t="s">
        <v>918</v>
      </c>
      <c r="AT854" s="103" t="s">
        <v>3260</v>
      </c>
      <c r="AU854" s="103" t="s">
        <v>579</v>
      </c>
      <c r="AV854" s="103" t="s">
        <v>580</v>
      </c>
      <c r="AW854" s="103" t="s">
        <v>580</v>
      </c>
      <c r="AX854" s="103" t="s">
        <v>581</v>
      </c>
      <c r="AY854" s="103" t="s">
        <v>580</v>
      </c>
      <c r="AZ854" s="103" t="s">
        <v>581</v>
      </c>
      <c r="BA854" s="103" t="s">
        <v>580</v>
      </c>
      <c r="BB854" s="103" t="s">
        <v>2874</v>
      </c>
      <c r="BC854" s="12" t="s">
        <v>2260</v>
      </c>
      <c r="BE854" s="103" t="e">
        <f>VLOOKUP(Tabela3[[#This Row],[ID OSP]],[1]Export!$R:$R,1,0)</f>
        <v>#N/A</v>
      </c>
    </row>
    <row r="855" spans="1:58" ht="15" hidden="1" customHeight="1">
      <c r="A855" s="103" t="s">
        <v>3261</v>
      </c>
      <c r="B855" s="103" t="s">
        <v>3262</v>
      </c>
      <c r="C855" s="104" t="s">
        <v>912</v>
      </c>
      <c r="D855" s="454" t="s">
        <v>566</v>
      </c>
      <c r="E855" s="454" t="s">
        <v>138</v>
      </c>
      <c r="F855" s="454" t="s">
        <v>137</v>
      </c>
      <c r="G855" s="454">
        <v>45931</v>
      </c>
      <c r="H855" s="454">
        <v>45932</v>
      </c>
      <c r="I855" s="463" t="s">
        <v>139</v>
      </c>
      <c r="J855" s="463" t="s">
        <v>139</v>
      </c>
      <c r="K855" s="458" t="s">
        <v>3263</v>
      </c>
      <c r="L855" s="103" t="s">
        <v>638</v>
      </c>
      <c r="M855" s="103" t="s">
        <v>3015</v>
      </c>
      <c r="N855" s="103" t="s">
        <v>3261</v>
      </c>
      <c r="O855" s="103" t="s">
        <v>186</v>
      </c>
      <c r="P855" s="103" t="s">
        <v>2716</v>
      </c>
      <c r="Q855" s="103" t="s">
        <v>2716</v>
      </c>
      <c r="R855" s="458" t="s">
        <v>3264</v>
      </c>
      <c r="S855" s="455" t="s">
        <v>3265</v>
      </c>
      <c r="T855" s="103" t="s">
        <v>42</v>
      </c>
      <c r="U855" s="103" t="s">
        <v>137</v>
      </c>
      <c r="V855" s="454" t="str">
        <f>Tabela3[[#This Row],[NOVO 
PRAZO REDE]]</f>
        <v>REDE OK</v>
      </c>
      <c r="W855" s="454" t="str">
        <f>Tabela3[[#This Row],[PRAZO
ATIVAÇÃO]]</f>
        <v>ATIVO</v>
      </c>
      <c r="X855" s="103" t="s">
        <v>684</v>
      </c>
      <c r="Y855" s="103" t="str">
        <f>IFERROR("W"&amp;WEEKNUM(Tabela3[[#This Row],[PRAZO RE REVISADO]]),"-")</f>
        <v>-</v>
      </c>
      <c r="Z855" s="103" t="str">
        <f>IFERROR("W"&amp;WEEKNUM(Tabela3[[#This Row],[PRAZO ATIVAÇÃO]]),"-")</f>
        <v>-</v>
      </c>
      <c r="AA855" s="103">
        <v>2025</v>
      </c>
      <c r="AB855" s="103">
        <v>585063</v>
      </c>
      <c r="AC855" s="454" t="s">
        <v>572</v>
      </c>
      <c r="AD855" s="103" t="s">
        <v>137</v>
      </c>
      <c r="AE855" s="578"/>
      <c r="AF855" s="103"/>
      <c r="AG855" s="474"/>
      <c r="AH855" s="104"/>
      <c r="AK855" s="103" t="str">
        <f ca="1">IF(Tabela3[[#This Row],[STATUS]]&lt;&gt;"PREVISTO","N/A",IF(Tabela3[[#This Row],[Data_RE_CONGELADA]]="REDE OK","OK",IFERROR(IF(TODAY()-Tabela3[[#This Row],[Data_RE_CONGELADA]]&gt;=0,"ATRASADO",IF(TODAY()-Tabela3[[#This Row],[Data_RE_CONGELADA]]&gt;-5,"VENCENDO",IF(TODAY()-Tabela3[[#This Row],[Data_RE_CONGELADA]]&lt;=0,"NO PRAZO"))),"N/A")))</f>
        <v>N/A</v>
      </c>
      <c r="AL855" s="454">
        <v>45779</v>
      </c>
      <c r="AM855" s="454"/>
      <c r="AN855" s="458"/>
      <c r="AO855" s="459"/>
      <c r="AP855" s="103" t="s">
        <v>136</v>
      </c>
      <c r="AQ855" s="103" t="s">
        <v>611</v>
      </c>
      <c r="AR855" s="103" t="s">
        <v>689</v>
      </c>
      <c r="AS855" s="103" t="s">
        <v>918</v>
      </c>
      <c r="AT855" s="103" t="s">
        <v>3266</v>
      </c>
      <c r="AU855" s="103" t="s">
        <v>579</v>
      </c>
      <c r="AV855" s="103" t="s">
        <v>580</v>
      </c>
      <c r="AW855" s="103" t="s">
        <v>580</v>
      </c>
      <c r="AX855" s="103" t="s">
        <v>581</v>
      </c>
      <c r="AY855" s="103" t="s">
        <v>580</v>
      </c>
      <c r="AZ855" s="103" t="s">
        <v>581</v>
      </c>
      <c r="BA855" s="103" t="s">
        <v>580</v>
      </c>
      <c r="BB855" s="103" t="s">
        <v>2721</v>
      </c>
      <c r="BC855" s="12" t="s">
        <v>2263</v>
      </c>
      <c r="BE855" s="103" t="e">
        <f>VLOOKUP(Tabela3[[#This Row],[ID OSP]],[1]Export!$R:$R,1,0)</f>
        <v>#N/A</v>
      </c>
      <c r="BF855" s="103" t="s">
        <v>3267</v>
      </c>
    </row>
    <row r="856" spans="1:58" ht="15" hidden="1" customHeight="1">
      <c r="A856" s="103" t="s">
        <v>3268</v>
      </c>
      <c r="B856" s="103" t="s">
        <v>3269</v>
      </c>
      <c r="C856" s="104" t="s">
        <v>137</v>
      </c>
      <c r="D856" s="454" t="s">
        <v>252</v>
      </c>
      <c r="E856" s="454" t="s">
        <v>138</v>
      </c>
      <c r="F856" s="454" t="s">
        <v>137</v>
      </c>
      <c r="G856" s="454">
        <v>45855</v>
      </c>
      <c r="H856" s="454">
        <v>45856</v>
      </c>
      <c r="I856" s="463" t="s">
        <v>139</v>
      </c>
      <c r="J856" s="463" t="s">
        <v>139</v>
      </c>
      <c r="K856" s="458" t="s">
        <v>3270</v>
      </c>
      <c r="L856" s="103" t="s">
        <v>568</v>
      </c>
      <c r="M856" s="103" t="s">
        <v>2715</v>
      </c>
      <c r="N856" s="103" t="s">
        <v>2991</v>
      </c>
      <c r="O856" s="103" t="s">
        <v>186</v>
      </c>
      <c r="P856" s="103" t="s">
        <v>2716</v>
      </c>
      <c r="Q856" s="103" t="s">
        <v>2716</v>
      </c>
      <c r="R856" s="458" t="s">
        <v>3271</v>
      </c>
      <c r="S856" s="460"/>
      <c r="T856" s="103" t="s">
        <v>42</v>
      </c>
      <c r="U856" s="454" t="s">
        <v>137</v>
      </c>
      <c r="V856" s="454" t="s">
        <v>138</v>
      </c>
      <c r="W856" s="454" t="str">
        <f>Tabela3[[#This Row],[PRAZO
ATIVAÇÃO]]</f>
        <v>ATIVO</v>
      </c>
      <c r="X856" s="103" t="s">
        <v>684</v>
      </c>
      <c r="Y856" s="103" t="str">
        <f>IFERROR("W"&amp;WEEKNUM(Tabela3[[#This Row],[PRAZO RE REVISADO]]),"-")</f>
        <v>-</v>
      </c>
      <c r="Z856" s="103" t="str">
        <f>IFERROR("W"&amp;WEEKNUM(Tabela3[[#This Row],[PRAZO ATIVAÇÃO]]),"-")</f>
        <v>-</v>
      </c>
      <c r="AA856" s="103">
        <v>2025</v>
      </c>
      <c r="AB856" s="103">
        <v>562445</v>
      </c>
      <c r="AC856" s="454" t="s">
        <v>572</v>
      </c>
      <c r="AD856" s="103" t="s">
        <v>137</v>
      </c>
      <c r="AE856" s="578"/>
      <c r="AF856" s="103"/>
      <c r="AG856" s="474"/>
      <c r="AH856" s="104"/>
      <c r="AK856" s="103" t="str">
        <f ca="1">IF(Tabela3[[#This Row],[STATUS]]&lt;&gt;"PREVISTO","N/A",IF(Tabela3[[#This Row],[Data_RE_CONGELADA]]="REDE OK","OK",IFERROR(IF(TODAY()-Tabela3[[#This Row],[Data_RE_CONGELADA]]&gt;=0,"ATRASADO",IF(TODAY()-Tabela3[[#This Row],[Data_RE_CONGELADA]]&gt;-5,"VENCENDO",IF(TODAY()-Tabela3[[#This Row],[Data_RE_CONGELADA]]&lt;=0,"NO PRAZO"))),"N/A")))</f>
        <v>N/A</v>
      </c>
      <c r="AL856" s="454" t="str">
        <f>Tabela3[[#This Row],[NOVO 
PRAZO REDE]]</f>
        <v>REDE OK</v>
      </c>
      <c r="AM856" s="454"/>
      <c r="AN856" s="458"/>
      <c r="AO856" s="459"/>
      <c r="AP856" s="454" t="str">
        <f>Tabela3[[#This Row],[NOVO 
PRAZO REDE]]</f>
        <v>REDE OK</v>
      </c>
      <c r="AQ856" s="103" t="s">
        <v>645</v>
      </c>
      <c r="AR856" s="103" t="s">
        <v>689</v>
      </c>
      <c r="AS856" s="103" t="s">
        <v>918</v>
      </c>
      <c r="AT856" s="103" t="s">
        <v>3272</v>
      </c>
      <c r="AU856" s="103" t="s">
        <v>579</v>
      </c>
      <c r="AV856" s="103" t="s">
        <v>580</v>
      </c>
      <c r="AW856" s="103" t="s">
        <v>580</v>
      </c>
      <c r="AX856" s="103" t="s">
        <v>580</v>
      </c>
      <c r="AY856" s="103" t="s">
        <v>580</v>
      </c>
      <c r="AZ856" s="103" t="s">
        <v>581</v>
      </c>
      <c r="BA856" s="103" t="s">
        <v>580</v>
      </c>
      <c r="BB856" s="103" t="s">
        <v>2874</v>
      </c>
      <c r="BC856" s="530" t="s">
        <v>2267</v>
      </c>
      <c r="BE856" s="103" t="e">
        <f>VLOOKUP(Tabela3[[#This Row],[ID OSP]],[1]Export!$R:$R,1,0)</f>
        <v>#N/A</v>
      </c>
    </row>
    <row r="857" spans="1:58" ht="15" hidden="1" customHeight="1">
      <c r="A857" s="103" t="s">
        <v>3273</v>
      </c>
      <c r="B857" s="103" t="s">
        <v>3274</v>
      </c>
      <c r="C857" s="104" t="s">
        <v>137</v>
      </c>
      <c r="D857" s="454" t="s">
        <v>252</v>
      </c>
      <c r="E857" s="454" t="s">
        <v>138</v>
      </c>
      <c r="F857" s="454" t="s">
        <v>137</v>
      </c>
      <c r="G857" s="454">
        <v>45866</v>
      </c>
      <c r="H857" s="454">
        <v>45875</v>
      </c>
      <c r="I857" s="463" t="s">
        <v>139</v>
      </c>
      <c r="J857" s="463" t="s">
        <v>139</v>
      </c>
      <c r="K857" s="458" t="s">
        <v>3275</v>
      </c>
      <c r="L857" s="103" t="s">
        <v>568</v>
      </c>
      <c r="M857" s="103" t="s">
        <v>2715</v>
      </c>
      <c r="N857" s="103" t="s">
        <v>2991</v>
      </c>
      <c r="O857" s="103" t="s">
        <v>186</v>
      </c>
      <c r="P857" s="103" t="s">
        <v>2716</v>
      </c>
      <c r="Q857" s="103" t="s">
        <v>2716</v>
      </c>
      <c r="R857" s="458" t="s">
        <v>3276</v>
      </c>
      <c r="S857" s="460"/>
      <c r="T857" s="103" t="s">
        <v>42</v>
      </c>
      <c r="U857" s="103" t="s">
        <v>137</v>
      </c>
      <c r="V857" s="454" t="str">
        <f>Tabela3[[#This Row],[NOVO 
PRAZO REDE]]</f>
        <v>REDE OK</v>
      </c>
      <c r="W857" s="454" t="str">
        <f>Tabela3[[#This Row],[PRAZO
ATIVAÇÃO]]</f>
        <v>ATIVO</v>
      </c>
      <c r="X857" s="103" t="s">
        <v>684</v>
      </c>
      <c r="Y857" s="103" t="str">
        <f>IFERROR("W"&amp;WEEKNUM(Tabela3[[#This Row],[PRAZO RE REVISADO]]),"-")</f>
        <v>-</v>
      </c>
      <c r="Z857" s="103" t="str">
        <f>IFERROR("W"&amp;WEEKNUM(Tabela3[[#This Row],[PRAZO ATIVAÇÃO]]),"-")</f>
        <v>-</v>
      </c>
      <c r="AA857" s="103">
        <v>2025</v>
      </c>
      <c r="AB857" s="103">
        <v>565763</v>
      </c>
      <c r="AC857" s="454" t="s">
        <v>572</v>
      </c>
      <c r="AD857" s="103" t="s">
        <v>137</v>
      </c>
      <c r="AE857" s="578"/>
      <c r="AF857" s="103"/>
      <c r="AG857" s="474"/>
      <c r="AH857" s="104"/>
      <c r="AK857" s="103" t="s">
        <v>575</v>
      </c>
      <c r="AL857" s="454">
        <v>45803</v>
      </c>
      <c r="AM857" s="454"/>
      <c r="AN857" s="458"/>
      <c r="AO857" s="459"/>
      <c r="AP857" s="454" t="str">
        <f>Tabela3[[#This Row],[NOVO 
PRAZO REDE]]</f>
        <v>REDE OK</v>
      </c>
      <c r="AQ857" s="103" t="s">
        <v>2806</v>
      </c>
      <c r="AR857" s="103" t="s">
        <v>689</v>
      </c>
      <c r="AS857" s="103" t="s">
        <v>918</v>
      </c>
      <c r="AT857" s="103" t="s">
        <v>3277</v>
      </c>
      <c r="AU857" s="103" t="s">
        <v>579</v>
      </c>
      <c r="AV857" s="103" t="s">
        <v>580</v>
      </c>
      <c r="AW857" s="103" t="s">
        <v>580</v>
      </c>
      <c r="AX857" s="103" t="s">
        <v>581</v>
      </c>
      <c r="AY857" s="103" t="s">
        <v>580</v>
      </c>
      <c r="AZ857" s="103" t="s">
        <v>581</v>
      </c>
      <c r="BA857" s="103" t="s">
        <v>580</v>
      </c>
      <c r="BB857" s="103" t="s">
        <v>2874</v>
      </c>
      <c r="BC857" s="496" t="s">
        <v>3278</v>
      </c>
      <c r="BE857" s="103" t="e">
        <f>VLOOKUP(Tabela3[[#This Row],[ID OSP]],[1]Export!$R:$R,1,0)</f>
        <v>#N/A</v>
      </c>
    </row>
    <row r="858" spans="1:58" ht="15" hidden="1" customHeight="1">
      <c r="A858" s="103" t="s">
        <v>3279</v>
      </c>
      <c r="B858" s="103" t="s">
        <v>3280</v>
      </c>
      <c r="C858" s="104" t="s">
        <v>137</v>
      </c>
      <c r="D858" s="454" t="s">
        <v>252</v>
      </c>
      <c r="E858" s="454" t="s">
        <v>138</v>
      </c>
      <c r="F858" s="454" t="s">
        <v>137</v>
      </c>
      <c r="G858" s="454">
        <v>45877</v>
      </c>
      <c r="H858" s="454">
        <v>45881</v>
      </c>
      <c r="I858" s="463" t="s">
        <v>139</v>
      </c>
      <c r="J858" s="463" t="s">
        <v>139</v>
      </c>
      <c r="K858" s="458" t="s">
        <v>3281</v>
      </c>
      <c r="L858" s="103" t="s">
        <v>568</v>
      </c>
      <c r="M858" s="103" t="s">
        <v>2715</v>
      </c>
      <c r="N858" s="103" t="s">
        <v>2991</v>
      </c>
      <c r="O858" s="103" t="s">
        <v>186</v>
      </c>
      <c r="P858" s="103" t="s">
        <v>2716</v>
      </c>
      <c r="Q858" s="103" t="s">
        <v>2716</v>
      </c>
      <c r="R858" s="458" t="s">
        <v>3282</v>
      </c>
      <c r="S858" s="460"/>
      <c r="T858" s="103" t="s">
        <v>42</v>
      </c>
      <c r="U858" s="103" t="s">
        <v>137</v>
      </c>
      <c r="V858" s="454" t="str">
        <f>Tabela3[[#This Row],[NOVO 
PRAZO REDE]]</f>
        <v>REDE OK</v>
      </c>
      <c r="W858" s="454" t="str">
        <f>Tabela3[[#This Row],[PRAZO
ATIVAÇÃO]]</f>
        <v>ATIVO</v>
      </c>
      <c r="X858" s="103" t="s">
        <v>684</v>
      </c>
      <c r="Y858" s="103" t="str">
        <f>IFERROR("W"&amp;WEEKNUM(Tabela3[[#This Row],[PRAZO RE REVISADO]]),"-")</f>
        <v>-</v>
      </c>
      <c r="Z858" s="103" t="str">
        <f>IFERROR("W"&amp;WEEKNUM(Tabela3[[#This Row],[PRAZO ATIVAÇÃO]]),"-")</f>
        <v>-</v>
      </c>
      <c r="AA858" s="103">
        <v>2025</v>
      </c>
      <c r="AB858" s="103">
        <v>565503</v>
      </c>
      <c r="AC858" s="454" t="s">
        <v>572</v>
      </c>
      <c r="AD858" s="103" t="s">
        <v>137</v>
      </c>
      <c r="AE858" s="578"/>
      <c r="AF858" s="103"/>
      <c r="AG858" s="474"/>
      <c r="AH858" s="104"/>
      <c r="AK858" s="103" t="str">
        <f ca="1">IF(Tabela3[[#This Row],[STATUS]]&lt;&gt;"PREVISTO","N/A",IF(Tabela3[[#This Row],[Data_RE_CONGELADA]]="REDE OK","OK",IFERROR(IF(TODAY()-Tabela3[[#This Row],[Data_RE_CONGELADA]]&gt;=0,"ATRASADO",IF(TODAY()-Tabela3[[#This Row],[Data_RE_CONGELADA]]&gt;-5,"VENCENDO",IF(TODAY()-Tabela3[[#This Row],[Data_RE_CONGELADA]]&lt;=0,"NO PRAZO"))),"N/A")))</f>
        <v>N/A</v>
      </c>
      <c r="AL858" s="454">
        <v>45803</v>
      </c>
      <c r="AM858" s="454"/>
      <c r="AN858" s="458"/>
      <c r="AO858" s="459"/>
      <c r="AP858" s="454" t="str">
        <f>Tabela3[[#This Row],[NOVO 
PRAZO REDE]]</f>
        <v>REDE OK</v>
      </c>
      <c r="AQ858" s="103" t="s">
        <v>645</v>
      </c>
      <c r="AR858" s="103" t="s">
        <v>689</v>
      </c>
      <c r="AS858" s="103" t="s">
        <v>918</v>
      </c>
      <c r="AT858" s="103" t="s">
        <v>3283</v>
      </c>
      <c r="AU858" s="103" t="s">
        <v>579</v>
      </c>
      <c r="AV858" s="103" t="s">
        <v>580</v>
      </c>
      <c r="AW858" s="103" t="s">
        <v>580</v>
      </c>
      <c r="AX858" s="103" t="s">
        <v>581</v>
      </c>
      <c r="AY858" s="103" t="s">
        <v>580</v>
      </c>
      <c r="AZ858" s="103" t="s">
        <v>581</v>
      </c>
      <c r="BA858" s="103" t="s">
        <v>580</v>
      </c>
      <c r="BB858" s="103" t="s">
        <v>2874</v>
      </c>
      <c r="BC858" s="496" t="s">
        <v>3284</v>
      </c>
      <c r="BE858" s="103" t="e">
        <f>VLOOKUP(Tabela3[[#This Row],[ID OSP]],[1]Export!$R:$R,1,0)</f>
        <v>#N/A</v>
      </c>
    </row>
    <row r="859" spans="1:58" ht="15" hidden="1" customHeight="1">
      <c r="A859" s="103" t="s">
        <v>3285</v>
      </c>
      <c r="B859" s="103" t="s">
        <v>3286</v>
      </c>
      <c r="C859" s="104" t="s">
        <v>137</v>
      </c>
      <c r="D859" s="454" t="s">
        <v>252</v>
      </c>
      <c r="E859" s="454" t="s">
        <v>138</v>
      </c>
      <c r="F859" s="454" t="s">
        <v>137</v>
      </c>
      <c r="G859" s="454">
        <v>45832</v>
      </c>
      <c r="H859" s="454">
        <v>45875</v>
      </c>
      <c r="I859" s="463" t="s">
        <v>139</v>
      </c>
      <c r="J859" s="463" t="s">
        <v>139</v>
      </c>
      <c r="K859" s="458" t="s">
        <v>3287</v>
      </c>
      <c r="L859" s="103" t="s">
        <v>568</v>
      </c>
      <c r="M859" s="103" t="s">
        <v>2715</v>
      </c>
      <c r="N859" s="103" t="s">
        <v>2991</v>
      </c>
      <c r="O859" s="103" t="s">
        <v>186</v>
      </c>
      <c r="P859" s="103" t="s">
        <v>2716</v>
      </c>
      <c r="Q859" s="103" t="s">
        <v>2716</v>
      </c>
      <c r="R859" s="459" t="s">
        <v>3288</v>
      </c>
      <c r="S859" s="460"/>
      <c r="T859" s="103" t="s">
        <v>42</v>
      </c>
      <c r="U859" s="103" t="s">
        <v>137</v>
      </c>
      <c r="V859" s="454" t="str">
        <f>Tabela3[[#This Row],[NOVO 
PRAZO REDE]]</f>
        <v>REDE OK</v>
      </c>
      <c r="W859" s="454" t="str">
        <f>Tabela3[[#This Row],[PRAZO
ATIVAÇÃO]]</f>
        <v>ATIVO</v>
      </c>
      <c r="X859" s="103" t="s">
        <v>684</v>
      </c>
      <c r="Y859" s="103" t="str">
        <f>IFERROR("W"&amp;WEEKNUM(Tabela3[[#This Row],[PRAZO RE REVISADO]]),"-")</f>
        <v>-</v>
      </c>
      <c r="Z859" s="103" t="str">
        <f>IFERROR("W"&amp;WEEKNUM(Tabela3[[#This Row],[PRAZO ATIVAÇÃO]]),"-")</f>
        <v>-</v>
      </c>
      <c r="AA859" s="103">
        <v>2025</v>
      </c>
      <c r="AB859" s="103">
        <v>560780</v>
      </c>
      <c r="AC859" s="454" t="s">
        <v>572</v>
      </c>
      <c r="AD859" s="103" t="s">
        <v>137</v>
      </c>
      <c r="AE859" s="578"/>
      <c r="AF859" s="103"/>
      <c r="AG859" s="474"/>
      <c r="AH859" s="104"/>
      <c r="AK859" s="103" t="str">
        <f ca="1">IF(Tabela3[[#This Row],[STATUS]]&lt;&gt;"PREVISTO","N/A",IF(Tabela3[[#This Row],[Data_RE_CONGELADA]]="REDE OK","OK",IFERROR(IF(TODAY()-Tabela3[[#This Row],[Data_RE_CONGELADA]]&gt;=0,"ATRASADO",IF(TODAY()-Tabela3[[#This Row],[Data_RE_CONGELADA]]&gt;-5,"VENCENDO",IF(TODAY()-Tabela3[[#This Row],[Data_RE_CONGELADA]]&lt;=0,"NO PRAZO"))),"N/A")))</f>
        <v>N/A</v>
      </c>
      <c r="AL859" s="454">
        <v>45803</v>
      </c>
      <c r="AM859" s="454"/>
      <c r="AN859" s="458"/>
      <c r="AO859" s="459"/>
      <c r="AP859" s="454" t="s">
        <v>575</v>
      </c>
      <c r="AQ859" s="103" t="s">
        <v>645</v>
      </c>
      <c r="AR859" s="103" t="s">
        <v>689</v>
      </c>
      <c r="AS859" s="103" t="s">
        <v>918</v>
      </c>
      <c r="AT859" s="103" t="s">
        <v>3289</v>
      </c>
      <c r="AU859" s="103" t="s">
        <v>579</v>
      </c>
      <c r="AV859" s="103" t="s">
        <v>580</v>
      </c>
      <c r="AW859" s="103" t="s">
        <v>580</v>
      </c>
      <c r="AX859" s="103" t="s">
        <v>580</v>
      </c>
      <c r="AY859" s="103" t="s">
        <v>580</v>
      </c>
      <c r="AZ859" s="103" t="s">
        <v>581</v>
      </c>
      <c r="BA859" s="103" t="s">
        <v>580</v>
      </c>
      <c r="BB859" s="103" t="s">
        <v>3290</v>
      </c>
      <c r="BC859" s="496" t="s">
        <v>3291</v>
      </c>
      <c r="BE859" s="103" t="e">
        <f>VLOOKUP(Tabela3[[#This Row],[ID OSP]],[1]Export!$R:$R,1,0)</f>
        <v>#N/A</v>
      </c>
    </row>
    <row r="860" spans="1:58" ht="15" hidden="1" customHeight="1">
      <c r="A860" s="472" t="s">
        <v>3292</v>
      </c>
      <c r="B860" s="103" t="s">
        <v>357</v>
      </c>
      <c r="C860" s="104" t="s">
        <v>137</v>
      </c>
      <c r="D860" s="454" t="s">
        <v>252</v>
      </c>
      <c r="E860" s="454" t="s">
        <v>138</v>
      </c>
      <c r="F860" s="454" t="s">
        <v>137</v>
      </c>
      <c r="G860" s="454">
        <v>45915</v>
      </c>
      <c r="H860" s="454">
        <v>45918</v>
      </c>
      <c r="I860" s="463" t="s">
        <v>139</v>
      </c>
      <c r="J860" s="463" t="s">
        <v>139</v>
      </c>
      <c r="K860" s="458" t="s">
        <v>3293</v>
      </c>
      <c r="L860" s="103" t="s">
        <v>568</v>
      </c>
      <c r="M860" s="103" t="s">
        <v>743</v>
      </c>
      <c r="N860" s="103" t="s">
        <v>743</v>
      </c>
      <c r="O860" s="103" t="s">
        <v>186</v>
      </c>
      <c r="P860" s="103" t="s">
        <v>744</v>
      </c>
      <c r="Q860" s="103" t="s">
        <v>744</v>
      </c>
      <c r="R860" s="459" t="s">
        <v>3294</v>
      </c>
      <c r="S860" s="460" t="s">
        <v>186</v>
      </c>
      <c r="T860" s="103" t="s">
        <v>42</v>
      </c>
      <c r="U860" s="103" t="s">
        <v>137</v>
      </c>
      <c r="V860" s="454" t="str">
        <f>Tabela3[[#This Row],[NOVO 
PRAZO REDE]]</f>
        <v>REDE OK</v>
      </c>
      <c r="W860" s="454" t="str">
        <f>Tabela3[[#This Row],[PRAZO
ATIVAÇÃO]]</f>
        <v>ATIVO</v>
      </c>
      <c r="X860" s="103" t="s">
        <v>684</v>
      </c>
      <c r="Y860" s="103" t="str">
        <f>IFERROR("W"&amp;WEEKNUM(Tabela3[[#This Row],[PRAZO RE REVISADO]]),"-")</f>
        <v>-</v>
      </c>
      <c r="Z860" s="103" t="str">
        <f>IFERROR("W"&amp;WEEKNUM(Tabela3[[#This Row],[PRAZO ATIVAÇÃO]]),"-")</f>
        <v>-</v>
      </c>
      <c r="AA860" s="103">
        <v>2025</v>
      </c>
      <c r="AB860" s="103">
        <v>583787</v>
      </c>
      <c r="AC860" s="454" t="s">
        <v>572</v>
      </c>
      <c r="AD860" s="103" t="s">
        <v>137</v>
      </c>
      <c r="AE860" s="578"/>
      <c r="AF860" s="103"/>
      <c r="AG860" s="474"/>
      <c r="AH860" s="103"/>
      <c r="AK860" s="103" t="str">
        <f ca="1">IF(Tabela3[[#This Row],[STATUS]]&lt;&gt;"PREVISTO","N/A",IF(Tabela3[[#This Row],[Data_RE_CONGELADA]]="REDE OK","OK",IFERROR(IF(TODAY()-Tabela3[[#This Row],[Data_RE_CONGELADA]]&gt;=0,"ATRASADO",IF(TODAY()-Tabela3[[#This Row],[Data_RE_CONGELADA]]&gt;-5,"VENCENDO",IF(TODAY()-Tabela3[[#This Row],[Data_RE_CONGELADA]]&lt;=0,"NO PRAZO"))),"N/A")))</f>
        <v>N/A</v>
      </c>
      <c r="AL860" s="454">
        <v>45807</v>
      </c>
      <c r="AM860" s="454"/>
      <c r="AN860" s="458"/>
      <c r="AO860" s="459"/>
      <c r="AP860" s="454" t="str">
        <f>Tabela3[[#This Row],[NOVO 
PRAZO REDE]]</f>
        <v>REDE OK</v>
      </c>
      <c r="AQ860" s="103" t="s">
        <v>688</v>
      </c>
      <c r="AR860" s="103" t="s">
        <v>689</v>
      </c>
      <c r="AS860" s="103" t="s">
        <v>918</v>
      </c>
      <c r="AT860" s="103" t="s">
        <v>3295</v>
      </c>
      <c r="AU860" s="103" t="s">
        <v>747</v>
      </c>
      <c r="AV860" s="103" t="s">
        <v>580</v>
      </c>
      <c r="AW860" s="103" t="s">
        <v>580</v>
      </c>
      <c r="AX860" s="103" t="s">
        <v>581</v>
      </c>
      <c r="AY860" s="103" t="s">
        <v>580</v>
      </c>
      <c r="AZ860" s="103" t="s">
        <v>580</v>
      </c>
      <c r="BA860" s="103" t="s">
        <v>139</v>
      </c>
      <c r="BB860" s="103" t="s">
        <v>4</v>
      </c>
      <c r="BC860" s="103" t="s">
        <v>3296</v>
      </c>
      <c r="BE860" s="103" t="e">
        <f>VLOOKUP(Tabela3[[#This Row],[ID OSP]],[1]Export!$R:$R,1,0)</f>
        <v>#N/A</v>
      </c>
    </row>
    <row r="861" spans="1:58" ht="15" hidden="1" customHeight="1">
      <c r="A861" s="103" t="s">
        <v>3297</v>
      </c>
      <c r="B861" s="103" t="s">
        <v>347</v>
      </c>
      <c r="C861" s="104" t="s">
        <v>137</v>
      </c>
      <c r="D861" s="454" t="s">
        <v>252</v>
      </c>
      <c r="E861" s="454" t="s">
        <v>138</v>
      </c>
      <c r="F861" s="454" t="s">
        <v>137</v>
      </c>
      <c r="G861" s="454">
        <v>45807</v>
      </c>
      <c r="H861" s="454">
        <v>45918</v>
      </c>
      <c r="I861" s="463" t="s">
        <v>252</v>
      </c>
      <c r="J861" s="103" t="s">
        <v>138</v>
      </c>
      <c r="K861" s="458" t="s">
        <v>3298</v>
      </c>
      <c r="L861" s="103" t="s">
        <v>638</v>
      </c>
      <c r="M861" s="103" t="s">
        <v>679</v>
      </c>
      <c r="N861" s="103" t="s">
        <v>3297</v>
      </c>
      <c r="O861" s="103" t="s">
        <v>186</v>
      </c>
      <c r="P861" s="103" t="s">
        <v>681</v>
      </c>
      <c r="Q861" s="103" t="s">
        <v>681</v>
      </c>
      <c r="R861" s="458" t="s">
        <v>3299</v>
      </c>
      <c r="S861" s="535"/>
      <c r="T861" s="103" t="s">
        <v>42</v>
      </c>
      <c r="U861" s="103" t="s">
        <v>137</v>
      </c>
      <c r="V861" s="454" t="str">
        <f>Tabela3[[#This Row],[NOVO 
PRAZO REDE]]</f>
        <v>REDE OK</v>
      </c>
      <c r="W861" s="454" t="str">
        <f>Tabela3[[#This Row],[PRAZO
ATIVAÇÃO]]</f>
        <v>ATIVO</v>
      </c>
      <c r="X861" s="103" t="s">
        <v>684</v>
      </c>
      <c r="Y861" s="103" t="str">
        <f>IFERROR("W"&amp;WEEKNUM(Tabela3[[#This Row],[PRAZO RE REVISADO]]),"-")</f>
        <v>-</v>
      </c>
      <c r="Z861" s="103" t="str">
        <f>IFERROR("W"&amp;WEEKNUM(Tabela3[[#This Row],[PRAZO ATIVAÇÃO]]),"-")</f>
        <v>-</v>
      </c>
      <c r="AA861" s="103">
        <v>2025</v>
      </c>
      <c r="AB861" s="103">
        <v>548948</v>
      </c>
      <c r="AC861" s="454" t="s">
        <v>572</v>
      </c>
      <c r="AD861" s="103" t="s">
        <v>137</v>
      </c>
      <c r="AE861" s="578"/>
      <c r="AF861" s="103"/>
      <c r="AG861" s="474"/>
      <c r="AH861" s="103"/>
      <c r="AK861" s="103" t="s">
        <v>575</v>
      </c>
      <c r="AL861" s="454">
        <v>45775</v>
      </c>
      <c r="AM861" s="454"/>
      <c r="AN861" s="458"/>
      <c r="AO861" s="459"/>
      <c r="AP861" s="454" t="s">
        <v>575</v>
      </c>
      <c r="AQ861" s="103" t="s">
        <v>688</v>
      </c>
      <c r="AR861" s="103" t="s">
        <v>689</v>
      </c>
      <c r="AS861" s="103" t="s">
        <v>918</v>
      </c>
      <c r="AT861" s="103" t="s">
        <v>3300</v>
      </c>
      <c r="AU861" s="103" t="s">
        <v>648</v>
      </c>
      <c r="AV861" s="103" t="s">
        <v>580</v>
      </c>
      <c r="AW861" s="103" t="s">
        <v>580</v>
      </c>
      <c r="AX861" s="103" t="s">
        <v>580</v>
      </c>
      <c r="AY861" s="103" t="s">
        <v>580</v>
      </c>
      <c r="BA861" s="103" t="s">
        <v>580</v>
      </c>
      <c r="BB861" s="103" t="s">
        <v>4</v>
      </c>
      <c r="BC861" s="103"/>
      <c r="BE861" s="103" t="e">
        <f>VLOOKUP(Tabela3[[#This Row],[ID OSP]],[1]Export!$R:$R,1,0)</f>
        <v>#N/A</v>
      </c>
      <c r="BF861" s="103" t="s">
        <v>2937</v>
      </c>
    </row>
    <row r="862" spans="1:58" ht="15" hidden="1" customHeight="1">
      <c r="A862" s="103" t="s">
        <v>3301</v>
      </c>
      <c r="B862" s="103" t="s">
        <v>349</v>
      </c>
      <c r="C862" s="104" t="s">
        <v>137</v>
      </c>
      <c r="D862" s="454" t="s">
        <v>252</v>
      </c>
      <c r="E862" s="454" t="s">
        <v>138</v>
      </c>
      <c r="F862" s="454" t="s">
        <v>137</v>
      </c>
      <c r="G862" s="454">
        <v>45874</v>
      </c>
      <c r="H862" s="454">
        <v>45876</v>
      </c>
      <c r="I862" s="463" t="s">
        <v>139</v>
      </c>
      <c r="J862" s="463" t="s">
        <v>139</v>
      </c>
      <c r="K862" s="458" t="s">
        <v>3302</v>
      </c>
      <c r="L862" s="103" t="s">
        <v>568</v>
      </c>
      <c r="M862" s="103" t="s">
        <v>2715</v>
      </c>
      <c r="N862" s="103" t="s">
        <v>57</v>
      </c>
      <c r="O862" s="103" t="s">
        <v>186</v>
      </c>
      <c r="P862" s="103" t="s">
        <v>2716</v>
      </c>
      <c r="Q862" s="103" t="s">
        <v>2716</v>
      </c>
      <c r="R862" s="459" t="s">
        <v>3303</v>
      </c>
      <c r="S862" s="460"/>
      <c r="T862" s="103" t="s">
        <v>42</v>
      </c>
      <c r="U862" s="103" t="s">
        <v>137</v>
      </c>
      <c r="V862" s="454" t="str">
        <f>Tabela3[[#This Row],[NOVO 
PRAZO REDE]]</f>
        <v>REDE OK</v>
      </c>
      <c r="W862" s="454" t="str">
        <f>Tabela3[[#This Row],[PRAZO
ATIVAÇÃO]]</f>
        <v>ATIVO</v>
      </c>
      <c r="X862" s="103" t="s">
        <v>684</v>
      </c>
      <c r="Y862" s="103" t="str">
        <f>IFERROR("W"&amp;WEEKNUM(Tabela3[[#This Row],[PRAZO RE REVISADO]]),"-")</f>
        <v>-</v>
      </c>
      <c r="Z862" s="103" t="str">
        <f>IFERROR("W"&amp;WEEKNUM(Tabela3[[#This Row],[PRAZO ATIVAÇÃO]]),"-")</f>
        <v>-</v>
      </c>
      <c r="AA862" s="103">
        <v>2025</v>
      </c>
      <c r="AB862" s="103">
        <v>560602</v>
      </c>
      <c r="AC862" s="454" t="s">
        <v>572</v>
      </c>
      <c r="AD862" s="103" t="s">
        <v>137</v>
      </c>
      <c r="AE862" s="578"/>
      <c r="AF862" s="103"/>
      <c r="AG862" s="474"/>
      <c r="AH862" s="104"/>
      <c r="AK862" s="103" t="str">
        <f ca="1">IF(Tabela3[[#This Row],[STATUS]]&lt;&gt;"PREVISTO","N/A",IF(Tabela3[[#This Row],[Data_RE_CONGELADA]]="REDE OK","OK",IFERROR(IF(TODAY()-Tabela3[[#This Row],[Data_RE_CONGELADA]]&gt;=0,"ATRASADO",IF(TODAY()-Tabela3[[#This Row],[Data_RE_CONGELADA]]&gt;-5,"VENCENDO",IF(TODAY()-Tabela3[[#This Row],[Data_RE_CONGELADA]]&lt;=0,"NO PRAZO"))),"N/A")))</f>
        <v>N/A</v>
      </c>
      <c r="AL862" s="454">
        <v>45803</v>
      </c>
      <c r="AM862" s="454"/>
      <c r="AN862" s="458"/>
      <c r="AO862" s="459"/>
      <c r="AP862" s="454" t="str">
        <f>Tabela3[[#This Row],[NOVO 
PRAZO REDE]]</f>
        <v>REDE OK</v>
      </c>
      <c r="AQ862" s="103" t="s">
        <v>645</v>
      </c>
      <c r="AR862" s="103" t="s">
        <v>689</v>
      </c>
      <c r="AS862" s="103" t="s">
        <v>918</v>
      </c>
      <c r="AT862" s="103" t="s">
        <v>3304</v>
      </c>
      <c r="AU862" s="103" t="s">
        <v>579</v>
      </c>
      <c r="AV862" s="103" t="s">
        <v>580</v>
      </c>
      <c r="AW862" s="103" t="s">
        <v>580</v>
      </c>
      <c r="AX862" s="103" t="s">
        <v>581</v>
      </c>
      <c r="AY862" s="103" t="s">
        <v>580</v>
      </c>
      <c r="AZ862" s="103" t="s">
        <v>581</v>
      </c>
      <c r="BA862" s="103" t="s">
        <v>580</v>
      </c>
      <c r="BB862" s="103" t="s">
        <v>2874</v>
      </c>
      <c r="BC862" s="496" t="s">
        <v>3305</v>
      </c>
      <c r="BE862" s="103" t="e">
        <f>VLOOKUP(Tabela3[[#This Row],[ID OSP]],[1]Export!$R:$R,1,0)</f>
        <v>#N/A</v>
      </c>
    </row>
    <row r="863" spans="1:58" ht="15" hidden="1" customHeight="1">
      <c r="A863" s="103" t="s">
        <v>3306</v>
      </c>
      <c r="B863" s="103" t="s">
        <v>3307</v>
      </c>
      <c r="C863" s="104" t="s">
        <v>137</v>
      </c>
      <c r="D863" s="454" t="s">
        <v>252</v>
      </c>
      <c r="E863" s="454" t="s">
        <v>138</v>
      </c>
      <c r="F863" s="454" t="s">
        <v>137</v>
      </c>
      <c r="G863" s="454">
        <v>45806</v>
      </c>
      <c r="H863" s="454">
        <v>45814</v>
      </c>
      <c r="I863" s="463" t="s">
        <v>139</v>
      </c>
      <c r="J863" s="463" t="s">
        <v>139</v>
      </c>
      <c r="K863" s="458" t="s">
        <v>3308</v>
      </c>
      <c r="L863" s="103" t="s">
        <v>568</v>
      </c>
      <c r="M863" s="103" t="s">
        <v>2715</v>
      </c>
      <c r="N863" s="103" t="s">
        <v>2715</v>
      </c>
      <c r="O863" s="103" t="s">
        <v>186</v>
      </c>
      <c r="P863" s="103" t="s">
        <v>2716</v>
      </c>
      <c r="Q863" s="103" t="s">
        <v>2716</v>
      </c>
      <c r="R863" s="458" t="s">
        <v>3309</v>
      </c>
      <c r="S863" s="455"/>
      <c r="T863" s="103" t="s">
        <v>42</v>
      </c>
      <c r="U863" s="103" t="s">
        <v>137</v>
      </c>
      <c r="V863" s="454" t="str">
        <f>Tabela3[[#This Row],[NOVO 
PRAZO REDE]]</f>
        <v>REDE OK</v>
      </c>
      <c r="W863" s="454" t="str">
        <f>Tabela3[[#This Row],[PRAZO
ATIVAÇÃO]]</f>
        <v>ATIVO</v>
      </c>
      <c r="X863" s="103" t="s">
        <v>684</v>
      </c>
      <c r="Y863" s="103" t="str">
        <f>IFERROR("W"&amp;WEEKNUM(Tabela3[[#This Row],[PRAZO RE REVISADO]]),"-")</f>
        <v>-</v>
      </c>
      <c r="Z863" s="103" t="str">
        <f>IFERROR("W"&amp;WEEKNUM(Tabela3[[#This Row],[PRAZO ATIVAÇÃO]]),"-")</f>
        <v>-</v>
      </c>
      <c r="AA863" s="103">
        <v>2025</v>
      </c>
      <c r="AB863" s="103">
        <v>560606</v>
      </c>
      <c r="AC863" s="454" t="s">
        <v>572</v>
      </c>
      <c r="AD863" s="103" t="s">
        <v>137</v>
      </c>
      <c r="AE863" s="578"/>
      <c r="AF863" s="103"/>
      <c r="AG863" s="474"/>
      <c r="AH863" s="104"/>
      <c r="AK863" s="103" t="s">
        <v>575</v>
      </c>
      <c r="AL863" s="454">
        <v>45799</v>
      </c>
      <c r="AM863" s="454"/>
      <c r="AN863" s="458"/>
      <c r="AO863" s="459"/>
      <c r="AP863" s="454" t="str">
        <f>Tabela3[[#This Row],[NOVO 
PRAZO REDE]]</f>
        <v>REDE OK</v>
      </c>
      <c r="AQ863" s="103" t="s">
        <v>645</v>
      </c>
      <c r="AR863" s="103" t="s">
        <v>689</v>
      </c>
      <c r="AS863" s="103" t="s">
        <v>646</v>
      </c>
      <c r="AT863" s="103" t="s">
        <v>3310</v>
      </c>
      <c r="AU863" s="103" t="s">
        <v>579</v>
      </c>
      <c r="AV863" s="103" t="s">
        <v>580</v>
      </c>
      <c r="AW863" s="103" t="s">
        <v>580</v>
      </c>
      <c r="AX863" s="103" t="s">
        <v>581</v>
      </c>
      <c r="AY863" s="103" t="s">
        <v>580</v>
      </c>
      <c r="AZ863" s="103" t="s">
        <v>581</v>
      </c>
      <c r="BA863" s="103" t="s">
        <v>580</v>
      </c>
      <c r="BB863" s="103" t="s">
        <v>2874</v>
      </c>
      <c r="BC863" s="496" t="s">
        <v>3278</v>
      </c>
      <c r="BE863" s="103" t="e">
        <f>VLOOKUP(Tabela3[[#This Row],[ID OSP]],[1]Export!$R:$R,1,0)</f>
        <v>#N/A</v>
      </c>
    </row>
    <row r="864" spans="1:58" ht="15" hidden="1" customHeight="1">
      <c r="A864" s="103" t="s">
        <v>3311</v>
      </c>
      <c r="B864" s="103" t="s">
        <v>351</v>
      </c>
      <c r="C864" s="104" t="s">
        <v>137</v>
      </c>
      <c r="D864" s="454" t="s">
        <v>252</v>
      </c>
      <c r="E864" s="454" t="s">
        <v>138</v>
      </c>
      <c r="F864" s="454" t="s">
        <v>137</v>
      </c>
      <c r="G864" s="454">
        <v>45852</v>
      </c>
      <c r="H864" s="454">
        <v>45856</v>
      </c>
      <c r="I864" s="463" t="s">
        <v>139</v>
      </c>
      <c r="J864" s="463" t="s">
        <v>139</v>
      </c>
      <c r="K864" s="458" t="s">
        <v>3312</v>
      </c>
      <c r="L864" s="103" t="s">
        <v>568</v>
      </c>
      <c r="M864" s="103" t="s">
        <v>3015</v>
      </c>
      <c r="N864" s="103" t="s">
        <v>3015</v>
      </c>
      <c r="O864" s="103" t="s">
        <v>186</v>
      </c>
      <c r="P864" s="103" t="s">
        <v>2716</v>
      </c>
      <c r="Q864" s="103" t="s">
        <v>2716</v>
      </c>
      <c r="R864" s="458" t="s">
        <v>3313</v>
      </c>
      <c r="S864" s="460"/>
      <c r="T864" s="103" t="s">
        <v>42</v>
      </c>
      <c r="U864" s="103" t="s">
        <v>137</v>
      </c>
      <c r="V864" s="454" t="str">
        <f>Tabela3[[#This Row],[NOVO 
PRAZO REDE]]</f>
        <v>REDE OK</v>
      </c>
      <c r="W864" s="454" t="str">
        <f>Tabela3[[#This Row],[PRAZO
ATIVAÇÃO]]</f>
        <v>ATIVO</v>
      </c>
      <c r="X864" s="103" t="s">
        <v>684</v>
      </c>
      <c r="Y864" s="103" t="str">
        <f>IFERROR("W"&amp;WEEKNUM(Tabela3[[#This Row],[PRAZO RE REVISADO]]),"-")</f>
        <v>-</v>
      </c>
      <c r="Z864" s="103" t="str">
        <f>IFERROR("W"&amp;WEEKNUM(Tabela3[[#This Row],[PRAZO ATIVAÇÃO]]),"-")</f>
        <v>-</v>
      </c>
      <c r="AA864" s="103">
        <v>2025</v>
      </c>
      <c r="AB864" s="103">
        <v>565334</v>
      </c>
      <c r="AC864" s="454" t="s">
        <v>572</v>
      </c>
      <c r="AD864" s="103" t="s">
        <v>137</v>
      </c>
      <c r="AE864" s="578"/>
      <c r="AF864" s="103"/>
      <c r="AG864" s="474"/>
      <c r="AH864" s="104"/>
      <c r="AK864" s="103" t="s">
        <v>575</v>
      </c>
      <c r="AL864" s="454">
        <v>45803</v>
      </c>
      <c r="AM864" s="454"/>
      <c r="AN864" s="458"/>
      <c r="AO864" s="459"/>
      <c r="AP864" s="454" t="str">
        <f>Tabela3[[#This Row],[NOVO 
PRAZO REDE]]</f>
        <v>REDE OK</v>
      </c>
      <c r="AQ864" s="103" t="s">
        <v>645</v>
      </c>
      <c r="AR864" s="103" t="s">
        <v>689</v>
      </c>
      <c r="AS864" s="103" t="s">
        <v>918</v>
      </c>
      <c r="AT864" s="103" t="s">
        <v>3314</v>
      </c>
      <c r="AU864" s="103" t="s">
        <v>579</v>
      </c>
      <c r="AV864" s="103" t="s">
        <v>580</v>
      </c>
      <c r="AW864" s="103" t="s">
        <v>580</v>
      </c>
      <c r="AX864" s="103" t="s">
        <v>581</v>
      </c>
      <c r="AY864" s="103" t="s">
        <v>580</v>
      </c>
      <c r="AZ864" s="103" t="s">
        <v>581</v>
      </c>
      <c r="BA864" s="103" t="s">
        <v>580</v>
      </c>
      <c r="BB864" s="103" t="s">
        <v>2874</v>
      </c>
      <c r="BC864" s="496" t="s">
        <v>3315</v>
      </c>
      <c r="BE864" s="103" t="e">
        <f>VLOOKUP(Tabela3[[#This Row],[ID OSP]],[1]Export!$R:$R,1,0)</f>
        <v>#N/A</v>
      </c>
    </row>
    <row r="865" spans="1:58" ht="15" hidden="1" customHeight="1">
      <c r="A865" s="103" t="s">
        <v>3316</v>
      </c>
      <c r="B865" s="103" t="s">
        <v>192</v>
      </c>
      <c r="C865" s="104" t="s">
        <v>565</v>
      </c>
      <c r="D865" s="454" t="s">
        <v>2059</v>
      </c>
      <c r="E865" s="454" t="s">
        <v>138</v>
      </c>
      <c r="F865" s="454" t="s">
        <v>137</v>
      </c>
      <c r="G865" s="454">
        <v>45540</v>
      </c>
      <c r="H865" s="454">
        <v>45581</v>
      </c>
      <c r="I865" s="103" t="s">
        <v>139</v>
      </c>
      <c r="J865" s="103" t="s">
        <v>139</v>
      </c>
      <c r="K865" s="104" t="s">
        <v>3317</v>
      </c>
      <c r="L865" s="103" t="s">
        <v>446</v>
      </c>
      <c r="M865" s="103" t="s">
        <v>448</v>
      </c>
      <c r="N865" s="103" t="s">
        <v>448</v>
      </c>
      <c r="O865" s="103" t="s">
        <v>588</v>
      </c>
      <c r="P865" s="103" t="s">
        <v>705</v>
      </c>
      <c r="Q865" s="103" t="s">
        <v>589</v>
      </c>
      <c r="R865" s="458" t="s">
        <v>3318</v>
      </c>
      <c r="S865" s="462"/>
      <c r="T865" s="103" t="s">
        <v>42</v>
      </c>
      <c r="U865" s="103" t="s">
        <v>137</v>
      </c>
      <c r="V865" s="454" t="str">
        <f>Tabela3[[#This Row],[NOVO 
PRAZO REDE]]</f>
        <v>REDE OK</v>
      </c>
      <c r="W865" s="454" t="str">
        <f>Tabela3[[#This Row],[PRAZO
ATIVAÇÃO]]</f>
        <v>ATIVO</v>
      </c>
      <c r="X865" s="103" t="s">
        <v>500</v>
      </c>
      <c r="Y865" s="103" t="str">
        <f>IFERROR("W"&amp;WEEKNUM(Tabela3[[#This Row],[PRAZO RE REVISADO]]),"-")</f>
        <v>-</v>
      </c>
      <c r="Z865" s="103" t="str">
        <f>IFERROR("W"&amp;WEEKNUM(Tabela3[[#This Row],[PRAZO ATIVAÇÃO]]),"-")</f>
        <v>-</v>
      </c>
      <c r="AA865" s="103">
        <v>2024</v>
      </c>
      <c r="AB865" s="103">
        <v>512281</v>
      </c>
      <c r="AC865" s="103" t="s">
        <v>592</v>
      </c>
      <c r="AD865" s="103" t="s">
        <v>137</v>
      </c>
      <c r="AE865" s="578">
        <v>45954</v>
      </c>
      <c r="AF865" s="474">
        <v>0</v>
      </c>
      <c r="AG865" s="474"/>
      <c r="AH865" s="104" t="s">
        <v>917</v>
      </c>
      <c r="AK865" s="103" t="str">
        <f ca="1">IF(Tabela3[[#This Row],[STATUS]]&lt;&gt;"PREVISTO","N/A",IF(Tabela3[[#This Row],[Data_RE_CONGELADA]]="REDE OK","OK",IFERROR(IF(TODAY()-Tabela3[[#This Row],[Data_RE_CONGELADA]]&gt;=0,"ATRASADO",IF(TODAY()-Tabela3[[#This Row],[Data_RE_CONGELADA]]&gt;-5,"VENCENDO",IF(TODAY()-Tabela3[[#This Row],[Data_RE_CONGELADA]]&lt;=0,"NO PRAZO"))),"N/A")))</f>
        <v>N/A</v>
      </c>
      <c r="AL865" s="454">
        <v>45568</v>
      </c>
      <c r="AM865" s="454">
        <v>45569</v>
      </c>
      <c r="AN865" s="458" t="s">
        <v>186</v>
      </c>
      <c r="AO865" s="458" t="s">
        <v>1135</v>
      </c>
      <c r="AP865" s="103" t="s">
        <v>575</v>
      </c>
      <c r="AQ865" s="103" t="s">
        <v>611</v>
      </c>
      <c r="AR865" s="103" t="s">
        <v>575</v>
      </c>
      <c r="AS865" s="103">
        <v>1</v>
      </c>
      <c r="AU865" s="103" t="s">
        <v>604</v>
      </c>
      <c r="BC865" s="103"/>
      <c r="BE865" s="103" t="e">
        <f>VLOOKUP(Tabela3[[#This Row],[ID OSP]],[1]Export!$R:$R,1,0)</f>
        <v>#N/A</v>
      </c>
    </row>
    <row r="866" spans="1:58" ht="15" hidden="1" customHeight="1">
      <c r="A866" s="454" t="s">
        <v>3319</v>
      </c>
      <c r="B866" s="103" t="s">
        <v>3320</v>
      </c>
      <c r="C866" s="104" t="s">
        <v>137</v>
      </c>
      <c r="D866" s="454" t="s">
        <v>252</v>
      </c>
      <c r="E866" s="454" t="s">
        <v>138</v>
      </c>
      <c r="F866" s="454" t="s">
        <v>137</v>
      </c>
      <c r="G866" s="454">
        <v>45824</v>
      </c>
      <c r="H866" s="454">
        <v>46063</v>
      </c>
      <c r="I866" s="463" t="s">
        <v>139</v>
      </c>
      <c r="J866" s="463" t="s">
        <v>139</v>
      </c>
      <c r="K866" s="458" t="s">
        <v>3321</v>
      </c>
      <c r="L866" s="103" t="s">
        <v>568</v>
      </c>
      <c r="M866" s="103" t="s">
        <v>3015</v>
      </c>
      <c r="N866" s="103" t="s">
        <v>3261</v>
      </c>
      <c r="O866" s="103" t="s">
        <v>186</v>
      </c>
      <c r="P866" s="103" t="s">
        <v>2716</v>
      </c>
      <c r="Q866" s="103" t="s">
        <v>2716</v>
      </c>
      <c r="R866" s="572" t="s">
        <v>3322</v>
      </c>
      <c r="S866" s="455"/>
      <c r="T866" s="103" t="s">
        <v>42</v>
      </c>
      <c r="U866" s="103" t="s">
        <v>137</v>
      </c>
      <c r="V866" s="454" t="str">
        <f>Tabela3[[#This Row],[NOVO 
PRAZO REDE]]</f>
        <v>REDE OK</v>
      </c>
      <c r="W866" s="454" t="str">
        <f>Tabela3[[#This Row],[PRAZO
ATIVAÇÃO]]</f>
        <v>ATIVO</v>
      </c>
      <c r="X866" s="103" t="s">
        <v>684</v>
      </c>
      <c r="Y866" s="103" t="str">
        <f>IFERROR("W"&amp;WEEKNUM(Tabela3[[#This Row],[PRAZO RE REVISADO]]),"-")</f>
        <v>-</v>
      </c>
      <c r="Z866" s="103" t="str">
        <f>IFERROR("W"&amp;WEEKNUM(Tabela3[[#This Row],[PRAZO ATIVAÇÃO]]),"-")</f>
        <v>-</v>
      </c>
      <c r="AA866" s="103">
        <v>2025</v>
      </c>
      <c r="AB866" s="103">
        <v>549077</v>
      </c>
      <c r="AC866" s="454" t="s">
        <v>572</v>
      </c>
      <c r="AD866" s="103" t="s">
        <v>137</v>
      </c>
      <c r="AE866" s="578"/>
      <c r="AF866" s="103"/>
      <c r="AG866" s="474"/>
      <c r="AH866" s="104"/>
      <c r="AK866" s="103" t="s">
        <v>575</v>
      </c>
      <c r="AL866" s="454">
        <v>45803</v>
      </c>
      <c r="AM866" s="454"/>
      <c r="AN866" s="458"/>
      <c r="AO866" s="459"/>
      <c r="AP866" s="454" t="str">
        <f>Tabela3[[#This Row],[NOVO 
PRAZO REDE]]</f>
        <v>REDE OK</v>
      </c>
      <c r="AQ866" s="103" t="s">
        <v>645</v>
      </c>
      <c r="AR866" s="103" t="s">
        <v>689</v>
      </c>
      <c r="AS866" s="103" t="s">
        <v>918</v>
      </c>
      <c r="AT866" s="103" t="s">
        <v>3323</v>
      </c>
      <c r="AU866" s="103" t="s">
        <v>579</v>
      </c>
      <c r="AV866" s="103" t="s">
        <v>580</v>
      </c>
      <c r="AW866" s="103" t="s">
        <v>580</v>
      </c>
      <c r="AX866" s="103" t="s">
        <v>581</v>
      </c>
      <c r="AY866" s="103" t="s">
        <v>581</v>
      </c>
      <c r="AZ866" s="103" t="s">
        <v>581</v>
      </c>
      <c r="BA866" s="103" t="s">
        <v>580</v>
      </c>
      <c r="BB866" s="103" t="s">
        <v>2721</v>
      </c>
      <c r="BC866" s="496" t="s">
        <v>3324</v>
      </c>
      <c r="BE866" s="103" t="e">
        <f>VLOOKUP(Tabela3[[#This Row],[ID OSP]],[1]Export!$R:$R,1,0)</f>
        <v>#N/A</v>
      </c>
      <c r="BF866" s="103" t="s">
        <v>692</v>
      </c>
    </row>
    <row r="867" spans="1:58" ht="15" hidden="1" customHeight="1">
      <c r="A867" s="103" t="s">
        <v>3325</v>
      </c>
      <c r="B867" s="103" t="s">
        <v>352</v>
      </c>
      <c r="C867" s="104" t="s">
        <v>137</v>
      </c>
      <c r="D867" s="454" t="s">
        <v>252</v>
      </c>
      <c r="E867" s="454" t="s">
        <v>138</v>
      </c>
      <c r="F867" s="454" t="s">
        <v>137</v>
      </c>
      <c r="G867" s="454">
        <v>45820</v>
      </c>
      <c r="H867" s="454">
        <v>45846</v>
      </c>
      <c r="I867" s="463" t="s">
        <v>139</v>
      </c>
      <c r="J867" s="463" t="s">
        <v>139</v>
      </c>
      <c r="K867" s="458" t="s">
        <v>3326</v>
      </c>
      <c r="L867" s="103" t="s">
        <v>568</v>
      </c>
      <c r="M867" s="103" t="s">
        <v>2715</v>
      </c>
      <c r="N867" s="103" t="s">
        <v>2869</v>
      </c>
      <c r="O867" s="103" t="s">
        <v>186</v>
      </c>
      <c r="P867" s="103" t="s">
        <v>2716</v>
      </c>
      <c r="Q867" s="103" t="s">
        <v>2716</v>
      </c>
      <c r="R867" s="459" t="s">
        <v>3327</v>
      </c>
      <c r="S867" s="460"/>
      <c r="T867" s="103" t="s">
        <v>42</v>
      </c>
      <c r="U867" s="103" t="s">
        <v>137</v>
      </c>
      <c r="V867" s="454" t="str">
        <f>Tabela3[[#This Row],[NOVO 
PRAZO REDE]]</f>
        <v>REDE OK</v>
      </c>
      <c r="W867" s="454" t="str">
        <f>Tabela3[[#This Row],[PRAZO
ATIVAÇÃO]]</f>
        <v>ATIVO</v>
      </c>
      <c r="X867" s="103" t="s">
        <v>684</v>
      </c>
      <c r="Y867" s="103" t="str">
        <f>IFERROR("W"&amp;WEEKNUM(Tabela3[[#This Row],[PRAZO RE REVISADO]]),"-")</f>
        <v>-</v>
      </c>
      <c r="Z867" s="103" t="str">
        <f>IFERROR("W"&amp;WEEKNUM(Tabela3[[#This Row],[PRAZO ATIVAÇÃO]]),"-")</f>
        <v>-</v>
      </c>
      <c r="AA867" s="103">
        <v>2025</v>
      </c>
      <c r="AB867" s="103">
        <v>549082</v>
      </c>
      <c r="AC867" s="454" t="s">
        <v>572</v>
      </c>
      <c r="AD867" s="103" t="s">
        <v>137</v>
      </c>
      <c r="AE867" s="578"/>
      <c r="AF867" s="103"/>
      <c r="AG867" s="474"/>
      <c r="AH867" s="104"/>
      <c r="AK867" s="103" t="str">
        <f ca="1">IF(Tabela3[[#This Row],[STATUS]]&lt;&gt;"PREVISTO","N/A",IF(Tabela3[[#This Row],[Data_RE_CONGELADA]]="REDE OK","OK",IFERROR(IF(TODAY()-Tabela3[[#This Row],[Data_RE_CONGELADA]]&gt;=0,"ATRASADO",IF(TODAY()-Tabela3[[#This Row],[Data_RE_CONGELADA]]&gt;-5,"VENCENDO",IF(TODAY()-Tabela3[[#This Row],[Data_RE_CONGELADA]]&lt;=0,"NO PRAZO"))),"N/A")))</f>
        <v>N/A</v>
      </c>
      <c r="AL867" s="454" t="s">
        <v>575</v>
      </c>
      <c r="AM867" s="454"/>
      <c r="AN867" s="458"/>
      <c r="AO867" s="459"/>
      <c r="AP867" s="454" t="str">
        <f>Tabela3[[#This Row],[NOVO 
PRAZO REDE]]</f>
        <v>REDE OK</v>
      </c>
      <c r="AQ867" s="103" t="s">
        <v>645</v>
      </c>
      <c r="AR867" s="103" t="s">
        <v>689</v>
      </c>
      <c r="AS867" s="103" t="s">
        <v>918</v>
      </c>
      <c r="AT867" s="103" t="s">
        <v>3328</v>
      </c>
      <c r="AU867" s="103" t="s">
        <v>579</v>
      </c>
      <c r="AV867" s="103" t="s">
        <v>580</v>
      </c>
      <c r="AW867" s="103" t="s">
        <v>580</v>
      </c>
      <c r="AX867" s="103" t="s">
        <v>581</v>
      </c>
      <c r="AY867" s="103" t="s">
        <v>580</v>
      </c>
      <c r="AZ867" s="103" t="s">
        <v>581</v>
      </c>
      <c r="BA867" s="103" t="s">
        <v>580</v>
      </c>
      <c r="BB867" s="103" t="s">
        <v>2874</v>
      </c>
      <c r="BC867" s="496" t="s">
        <v>3329</v>
      </c>
      <c r="BE867" s="103" t="e">
        <f>VLOOKUP(Tabela3[[#This Row],[ID OSP]],[1]Export!$R:$R,1,0)</f>
        <v>#N/A</v>
      </c>
    </row>
    <row r="868" spans="1:58" ht="15" hidden="1" customHeight="1">
      <c r="A868" s="103" t="s">
        <v>3330</v>
      </c>
      <c r="B868" s="103" t="s">
        <v>3331</v>
      </c>
      <c r="C868" s="104" t="s">
        <v>137</v>
      </c>
      <c r="D868" s="454" t="s">
        <v>252</v>
      </c>
      <c r="E868" s="454" t="s">
        <v>138</v>
      </c>
      <c r="F868" s="454" t="s">
        <v>137</v>
      </c>
      <c r="G868" s="454">
        <v>45866</v>
      </c>
      <c r="H868" s="454">
        <v>45875</v>
      </c>
      <c r="I868" s="463" t="s">
        <v>139</v>
      </c>
      <c r="J868" s="463" t="s">
        <v>139</v>
      </c>
      <c r="K868" s="458" t="s">
        <v>3332</v>
      </c>
      <c r="L868" s="103" t="s">
        <v>568</v>
      </c>
      <c r="M868" s="103" t="s">
        <v>2715</v>
      </c>
      <c r="N868" s="103" t="s">
        <v>2991</v>
      </c>
      <c r="O868" s="103" t="s">
        <v>186</v>
      </c>
      <c r="P868" s="103" t="s">
        <v>2716</v>
      </c>
      <c r="Q868" s="103" t="s">
        <v>2716</v>
      </c>
      <c r="R868" s="459" t="s">
        <v>3333</v>
      </c>
      <c r="S868" s="460"/>
      <c r="T868" s="103" t="s">
        <v>42</v>
      </c>
      <c r="U868" s="103" t="s">
        <v>137</v>
      </c>
      <c r="V868" s="454" t="str">
        <f>Tabela3[[#This Row],[NOVO 
PRAZO REDE]]</f>
        <v>REDE OK</v>
      </c>
      <c r="W868" s="454" t="str">
        <f>Tabela3[[#This Row],[PRAZO
ATIVAÇÃO]]</f>
        <v>ATIVO</v>
      </c>
      <c r="X868" s="103" t="s">
        <v>684</v>
      </c>
      <c r="Y868" s="103" t="str">
        <f>IFERROR("W"&amp;WEEKNUM(Tabela3[[#This Row],[PRAZO RE REVISADO]]),"-")</f>
        <v>-</v>
      </c>
      <c r="Z868" s="103" t="str">
        <f>IFERROR("W"&amp;WEEKNUM(Tabela3[[#This Row],[PRAZO ATIVAÇÃO]]),"-")</f>
        <v>-</v>
      </c>
      <c r="AA868" s="103">
        <v>2025</v>
      </c>
      <c r="AB868" s="103">
        <v>565983</v>
      </c>
      <c r="AC868" s="454" t="s">
        <v>572</v>
      </c>
      <c r="AD868" s="103" t="s">
        <v>137</v>
      </c>
      <c r="AE868" s="578"/>
      <c r="AF868" s="103"/>
      <c r="AG868" s="474"/>
      <c r="AH868" s="104"/>
      <c r="AK868" s="103" t="s">
        <v>575</v>
      </c>
      <c r="AL868" s="454">
        <v>45803</v>
      </c>
      <c r="AM868" s="454"/>
      <c r="AN868" s="458"/>
      <c r="AO868" s="459"/>
      <c r="AP868" s="454" t="str">
        <f>Tabela3[[#This Row],[NOVO 
PRAZO REDE]]</f>
        <v>REDE OK</v>
      </c>
      <c r="AQ868" s="103" t="s">
        <v>645</v>
      </c>
      <c r="AR868" s="103" t="s">
        <v>689</v>
      </c>
      <c r="AS868" s="103" t="s">
        <v>918</v>
      </c>
      <c r="AT868" s="103" t="s">
        <v>3334</v>
      </c>
      <c r="AU868" s="103" t="s">
        <v>579</v>
      </c>
      <c r="AV868" s="103" t="s">
        <v>580</v>
      </c>
      <c r="AW868" s="103" t="s">
        <v>581</v>
      </c>
      <c r="AX868" s="103" t="s">
        <v>580</v>
      </c>
      <c r="AY868" s="103" t="s">
        <v>580</v>
      </c>
      <c r="AZ868" s="103" t="s">
        <v>581</v>
      </c>
      <c r="BA868" s="103" t="s">
        <v>580</v>
      </c>
      <c r="BB868" s="103" t="s">
        <v>2874</v>
      </c>
      <c r="BC868" s="496" t="s">
        <v>3335</v>
      </c>
      <c r="BE868" s="103" t="e">
        <f>VLOOKUP(Tabela3[[#This Row],[ID OSP]],[1]Export!$R:$R,1,0)</f>
        <v>#N/A</v>
      </c>
    </row>
    <row r="869" spans="1:58" ht="15" hidden="1" customHeight="1">
      <c r="A869" s="103" t="s">
        <v>3336</v>
      </c>
      <c r="B869" s="103" t="s">
        <v>3337</v>
      </c>
      <c r="C869" s="104" t="s">
        <v>137</v>
      </c>
      <c r="D869" s="454" t="s">
        <v>252</v>
      </c>
      <c r="E869" s="454" t="s">
        <v>138</v>
      </c>
      <c r="F869" s="454" t="s">
        <v>137</v>
      </c>
      <c r="G869" s="454">
        <v>45805</v>
      </c>
      <c r="H869" s="454" t="s">
        <v>186</v>
      </c>
      <c r="I869" s="463" t="s">
        <v>139</v>
      </c>
      <c r="J869" s="463" t="s">
        <v>139</v>
      </c>
      <c r="K869" s="104" t="s">
        <v>3338</v>
      </c>
      <c r="L869" s="103" t="s">
        <v>568</v>
      </c>
      <c r="M869" s="103" t="s">
        <v>3015</v>
      </c>
      <c r="N869" s="103" t="s">
        <v>3261</v>
      </c>
      <c r="O869" s="103" t="s">
        <v>186</v>
      </c>
      <c r="P869" s="103" t="s">
        <v>2716</v>
      </c>
      <c r="Q869" s="103" t="s">
        <v>2716</v>
      </c>
      <c r="R869" s="468" t="s">
        <v>3339</v>
      </c>
      <c r="S869" s="455" t="s">
        <v>3340</v>
      </c>
      <c r="T869" s="103" t="s">
        <v>42</v>
      </c>
      <c r="U869" s="103" t="s">
        <v>137</v>
      </c>
      <c r="V869" s="454" t="str">
        <f>Tabela3[[#This Row],[NOVO 
PRAZO REDE]]</f>
        <v>REDE OK</v>
      </c>
      <c r="W869" s="454" t="str">
        <f>Tabela3[[#This Row],[PRAZO
ATIVAÇÃO]]</f>
        <v>ATIVO</v>
      </c>
      <c r="X869" s="103" t="s">
        <v>684</v>
      </c>
      <c r="Y869" s="103" t="str">
        <f>IFERROR("W"&amp;WEEKNUM(Tabela3[[#This Row],[PRAZO RE REVISADO]]),"-")</f>
        <v>-</v>
      </c>
      <c r="Z869" s="103" t="str">
        <f>IFERROR("W"&amp;WEEKNUM(Tabela3[[#This Row],[PRAZO ATIVAÇÃO]]),"-")</f>
        <v>-</v>
      </c>
      <c r="AA869" s="103">
        <v>2025</v>
      </c>
      <c r="AB869" s="103">
        <v>549079</v>
      </c>
      <c r="AC869" s="454" t="s">
        <v>572</v>
      </c>
      <c r="AD869" s="103" t="s">
        <v>137</v>
      </c>
      <c r="AE869" s="578" t="s">
        <v>714</v>
      </c>
      <c r="AF869" s="461"/>
      <c r="AG869" s="474"/>
      <c r="AH869" s="104" t="s">
        <v>3341</v>
      </c>
      <c r="AI869" s="458"/>
      <c r="AJ869" s="458"/>
      <c r="AK869" s="103" t="s">
        <v>575</v>
      </c>
      <c r="AL869" s="454">
        <v>45803</v>
      </c>
      <c r="AM869" s="454"/>
      <c r="AN869" s="458"/>
      <c r="AO869" s="459"/>
      <c r="AP869" s="454" t="str">
        <f>Tabela3[[#This Row],[NOVO 
PRAZO REDE]]</f>
        <v>REDE OK</v>
      </c>
      <c r="AQ869" s="103" t="s">
        <v>645</v>
      </c>
      <c r="AR869" s="103" t="s">
        <v>689</v>
      </c>
      <c r="AS869" s="103" t="s">
        <v>918</v>
      </c>
      <c r="AT869" s="103" t="s">
        <v>3342</v>
      </c>
      <c r="AU869" s="103" t="s">
        <v>579</v>
      </c>
      <c r="AV869" s="103" t="s">
        <v>580</v>
      </c>
      <c r="AW869" s="103" t="s">
        <v>580</v>
      </c>
      <c r="AX869" s="103" t="s">
        <v>580</v>
      </c>
      <c r="AY869" s="103" t="s">
        <v>580</v>
      </c>
      <c r="AZ869" s="103" t="s">
        <v>581</v>
      </c>
      <c r="BA869" s="103" t="s">
        <v>580</v>
      </c>
      <c r="BB869" s="103" t="s">
        <v>2721</v>
      </c>
      <c r="BC869" s="496" t="s">
        <v>3343</v>
      </c>
      <c r="BE869" s="103" t="e">
        <f>VLOOKUP(Tabela3[[#This Row],[ID OSP]],[1]Export!$R:$R,1,0)</f>
        <v>#N/A</v>
      </c>
      <c r="BF869" s="103" t="s">
        <v>692</v>
      </c>
    </row>
    <row r="870" spans="1:58" ht="15" hidden="1" customHeight="1">
      <c r="A870" s="103" t="s">
        <v>3344</v>
      </c>
      <c r="B870" s="103" t="s">
        <v>3345</v>
      </c>
      <c r="C870" s="104" t="s">
        <v>565</v>
      </c>
      <c r="D870" s="454" t="s">
        <v>566</v>
      </c>
      <c r="E870" s="454" t="s">
        <v>138</v>
      </c>
      <c r="F870" s="454" t="s">
        <v>137</v>
      </c>
      <c r="G870" s="454">
        <v>45544</v>
      </c>
      <c r="H870" s="454" t="s">
        <v>186</v>
      </c>
      <c r="I870" s="103" t="s">
        <v>139</v>
      </c>
      <c r="J870" s="103" t="s">
        <v>139</v>
      </c>
      <c r="K870" s="104" t="s">
        <v>3346</v>
      </c>
      <c r="L870" s="103" t="s">
        <v>446</v>
      </c>
      <c r="M870" s="103" t="s">
        <v>454</v>
      </c>
      <c r="N870" s="103" t="s">
        <v>2760</v>
      </c>
      <c r="O870" s="103" t="s">
        <v>616</v>
      </c>
      <c r="P870" s="103" t="s">
        <v>3347</v>
      </c>
      <c r="Q870" s="103" t="s">
        <v>589</v>
      </c>
      <c r="R870" s="458" t="s">
        <v>2097</v>
      </c>
      <c r="S870" s="503"/>
      <c r="T870" s="103" t="s">
        <v>42</v>
      </c>
      <c r="U870" s="103" t="s">
        <v>137</v>
      </c>
      <c r="V870" s="454" t="str">
        <f>Tabela3[[#This Row],[NOVO 
PRAZO REDE]]</f>
        <v>REDE OK</v>
      </c>
      <c r="W870" s="454" t="str">
        <f>Tabela3[[#This Row],[PRAZO
ATIVAÇÃO]]</f>
        <v>ATIVO</v>
      </c>
      <c r="X870" s="103" t="s">
        <v>500</v>
      </c>
      <c r="Y870" s="103" t="str">
        <f>IFERROR("W"&amp;WEEKNUM(Tabela3[[#This Row],[PRAZO RE REVISADO]]),"-")</f>
        <v>-</v>
      </c>
      <c r="Z870" s="103" t="str">
        <f>IFERROR("W"&amp;WEEKNUM(Tabela3[[#This Row],[PRAZO ATIVAÇÃO]]),"-")</f>
        <v>-</v>
      </c>
      <c r="AA870" s="103">
        <v>2024</v>
      </c>
      <c r="AB870" s="103">
        <v>512379</v>
      </c>
      <c r="AC870" s="103" t="s">
        <v>610</v>
      </c>
      <c r="AD870" s="103" t="s">
        <v>137</v>
      </c>
      <c r="AE870" s="578">
        <v>45954</v>
      </c>
      <c r="AF870" s="474">
        <v>0</v>
      </c>
      <c r="AG870" s="474"/>
      <c r="AH870" s="104" t="s">
        <v>917</v>
      </c>
      <c r="AK870" s="103" t="str">
        <f ca="1">IF(Tabela3[[#This Row],[STATUS]]&lt;&gt;"PREVISTO","N/A",IF(Tabela3[[#This Row],[Data_RE_CONGELADA]]="REDE OK","OK",IFERROR(IF(TODAY()-Tabela3[[#This Row],[Data_RE_CONGELADA]]&gt;=0,"ATRASADO",IF(TODAY()-Tabela3[[#This Row],[Data_RE_CONGELADA]]&gt;-5,"VENCENDO",IF(TODAY()-Tabela3[[#This Row],[Data_RE_CONGELADA]]&lt;=0,"NO PRAZO"))),"N/A")))</f>
        <v>N/A</v>
      </c>
      <c r="AL870" s="454" t="s">
        <v>138</v>
      </c>
      <c r="AM870" s="454">
        <v>45576</v>
      </c>
      <c r="AN870" s="458" t="s">
        <v>186</v>
      </c>
      <c r="AO870" s="458" t="s">
        <v>3348</v>
      </c>
      <c r="AP870" s="103" t="s">
        <v>575</v>
      </c>
      <c r="AQ870" s="103" t="s">
        <v>611</v>
      </c>
      <c r="AR870" s="103" t="s">
        <v>575</v>
      </c>
      <c r="AS870" s="103">
        <v>0</v>
      </c>
      <c r="AU870" s="103" t="s">
        <v>604</v>
      </c>
      <c r="BC870" s="103"/>
      <c r="BE870" s="103" t="e">
        <f>VLOOKUP(Tabela3[[#This Row],[ID OSP]],[1]Export!$R:$R,1,0)</f>
        <v>#N/A</v>
      </c>
    </row>
    <row r="871" spans="1:58" ht="15" hidden="1" customHeight="1">
      <c r="A871" s="454" t="s">
        <v>3349</v>
      </c>
      <c r="B871" s="103" t="s">
        <v>3350</v>
      </c>
      <c r="C871" s="104" t="s">
        <v>137</v>
      </c>
      <c r="D871" s="454" t="s">
        <v>252</v>
      </c>
      <c r="E871" s="454" t="s">
        <v>138</v>
      </c>
      <c r="F871" s="454" t="s">
        <v>137</v>
      </c>
      <c r="G871" s="454">
        <v>45804</v>
      </c>
      <c r="H871" s="459">
        <v>46059</v>
      </c>
      <c r="I871" s="454" t="s">
        <v>139</v>
      </c>
      <c r="J871" s="103" t="s">
        <v>139</v>
      </c>
      <c r="K871" s="458" t="s">
        <v>3351</v>
      </c>
      <c r="L871" s="454" t="s">
        <v>568</v>
      </c>
      <c r="M871" s="454" t="s">
        <v>3015</v>
      </c>
      <c r="N871" s="454" t="s">
        <v>3261</v>
      </c>
      <c r="O871" s="454" t="s">
        <v>186</v>
      </c>
      <c r="P871" s="103" t="s">
        <v>2716</v>
      </c>
      <c r="Q871" s="103" t="s">
        <v>2716</v>
      </c>
      <c r="R871" s="468" t="s">
        <v>3352</v>
      </c>
      <c r="S871" s="455" t="s">
        <v>3353</v>
      </c>
      <c r="T871" s="103" t="s">
        <v>42</v>
      </c>
      <c r="U871" s="103" t="s">
        <v>137</v>
      </c>
      <c r="V871" s="454" t="str">
        <f>Tabela3[[#This Row],[NOVO 
PRAZO REDE]]</f>
        <v>REDE OK</v>
      </c>
      <c r="W871" s="454" t="str">
        <f>Tabela3[[#This Row],[PRAZO
ATIVAÇÃO]]</f>
        <v>ATIVO</v>
      </c>
      <c r="X871" s="103" t="s">
        <v>684</v>
      </c>
      <c r="Y871" s="103" t="str">
        <f>IFERROR("W"&amp;WEEKNUM(Tabela3[[#This Row],[PRAZO RE REVISADO]]),"-")</f>
        <v>-</v>
      </c>
      <c r="Z871" s="103" t="str">
        <f>IFERROR("W"&amp;WEEKNUM(Tabela3[[#This Row],[PRAZO ATIVAÇÃO]]),"-")</f>
        <v>-</v>
      </c>
      <c r="AA871" s="103">
        <v>2025</v>
      </c>
      <c r="AB871" s="103">
        <v>549078</v>
      </c>
      <c r="AC871" s="454" t="s">
        <v>572</v>
      </c>
      <c r="AD871" s="103" t="s">
        <v>137</v>
      </c>
      <c r="AE871" s="578" t="s">
        <v>714</v>
      </c>
      <c r="AF871" s="461"/>
      <c r="AG871" s="474"/>
      <c r="AH871" s="104" t="s">
        <v>3341</v>
      </c>
      <c r="AI871" s="458"/>
      <c r="AJ871" s="458"/>
      <c r="AK871" s="103" t="str">
        <f ca="1">IF(Tabela3[[#This Row],[STATUS]]&lt;&gt;"PREVISTO","N/A",IF(Tabela3[[#This Row],[Data_RE_CONGELADA]]="REDE OK","OK",IFERROR(IF(TODAY()-Tabela3[[#This Row],[Data_RE_CONGELADA]]&gt;=0,"ATRASADO",IF(TODAY()-Tabela3[[#This Row],[Data_RE_CONGELADA]]&gt;-5,"VENCENDO",IF(TODAY()-Tabela3[[#This Row],[Data_RE_CONGELADA]]&lt;=0,"NO PRAZO"))),"N/A")))</f>
        <v>N/A</v>
      </c>
      <c r="AL871" s="454">
        <v>45801</v>
      </c>
      <c r="AM871" s="454"/>
      <c r="AN871" s="458"/>
      <c r="AO871" s="459"/>
      <c r="AP871" s="454" t="s">
        <v>575</v>
      </c>
      <c r="AQ871" s="103" t="s">
        <v>645</v>
      </c>
      <c r="AR871" s="103" t="s">
        <v>689</v>
      </c>
      <c r="AS871" s="103" t="s">
        <v>918</v>
      </c>
      <c r="AT871" s="103" t="s">
        <v>3354</v>
      </c>
      <c r="AU871" s="103" t="s">
        <v>579</v>
      </c>
      <c r="AV871" s="103" t="s">
        <v>580</v>
      </c>
      <c r="AW871" s="103" t="s">
        <v>580</v>
      </c>
      <c r="AX871" s="103" t="s">
        <v>581</v>
      </c>
      <c r="AY871" s="103" t="s">
        <v>580</v>
      </c>
      <c r="AZ871" s="103" t="s">
        <v>581</v>
      </c>
      <c r="BA871" s="103" t="s">
        <v>580</v>
      </c>
      <c r="BB871" s="103" t="s">
        <v>2721</v>
      </c>
      <c r="BC871" s="496" t="s">
        <v>3355</v>
      </c>
      <c r="BE871" s="103" t="e">
        <f>VLOOKUP(Tabela3[[#This Row],[ID OSP]],[1]Export!$R:$R,1,0)</f>
        <v>#N/A</v>
      </c>
      <c r="BF871" s="103" t="s">
        <v>692</v>
      </c>
    </row>
    <row r="872" spans="1:58" ht="15" hidden="1" customHeight="1">
      <c r="A872" s="103" t="s">
        <v>2934</v>
      </c>
      <c r="B872" s="103" t="s">
        <v>3356</v>
      </c>
      <c r="C872" s="104" t="s">
        <v>137</v>
      </c>
      <c r="D872" s="454" t="s">
        <v>252</v>
      </c>
      <c r="E872" s="454" t="s">
        <v>138</v>
      </c>
      <c r="F872" s="454" t="s">
        <v>137</v>
      </c>
      <c r="G872" s="454">
        <v>45804</v>
      </c>
      <c r="H872" s="454">
        <v>45918</v>
      </c>
      <c r="I872" s="463" t="s">
        <v>252</v>
      </c>
      <c r="J872" s="103" t="s">
        <v>138</v>
      </c>
      <c r="K872" s="458" t="s">
        <v>3357</v>
      </c>
      <c r="L872" s="103" t="s">
        <v>638</v>
      </c>
      <c r="M872" s="103" t="s">
        <v>679</v>
      </c>
      <c r="N872" s="103" t="s">
        <v>2934</v>
      </c>
      <c r="O872" s="103" t="s">
        <v>186</v>
      </c>
      <c r="P872" s="103" t="s">
        <v>681</v>
      </c>
      <c r="Q872" s="103" t="s">
        <v>681</v>
      </c>
      <c r="R872" s="458" t="s">
        <v>3358</v>
      </c>
      <c r="S872" s="554"/>
      <c r="T872" s="103" t="s">
        <v>42</v>
      </c>
      <c r="U872" s="103" t="s">
        <v>137</v>
      </c>
      <c r="V872" s="454" t="str">
        <f>Tabela3[[#This Row],[NOVO 
PRAZO REDE]]</f>
        <v>REDE OK</v>
      </c>
      <c r="W872" s="454" t="str">
        <f>Tabela3[[#This Row],[PRAZO
ATIVAÇÃO]]</f>
        <v>ATIVO</v>
      </c>
      <c r="X872" s="103" t="s">
        <v>684</v>
      </c>
      <c r="Y872" s="103" t="str">
        <f>IFERROR("W"&amp;WEEKNUM(Tabela3[[#This Row],[PRAZO RE REVISADO]]),"-")</f>
        <v>-</v>
      </c>
      <c r="Z872" s="103" t="str">
        <f>IFERROR("W"&amp;WEEKNUM(Tabela3[[#This Row],[PRAZO ATIVAÇÃO]]),"-")</f>
        <v>-</v>
      </c>
      <c r="AA872" s="103">
        <v>2025</v>
      </c>
      <c r="AB872" s="103">
        <v>548947</v>
      </c>
      <c r="AC872" s="454" t="s">
        <v>572</v>
      </c>
      <c r="AD872" s="103" t="s">
        <v>137</v>
      </c>
      <c r="AE872" s="578"/>
      <c r="AF872" s="103"/>
      <c r="AG872" s="474"/>
      <c r="AH872" s="103"/>
      <c r="AK872" s="103" t="s">
        <v>575</v>
      </c>
      <c r="AL872" s="454">
        <v>45803</v>
      </c>
      <c r="AM872" s="454"/>
      <c r="AN872" s="458"/>
      <c r="AO872" s="459"/>
      <c r="AP872" s="454" t="str">
        <f>Tabela3[[#This Row],[NOVO 
PRAZO REDE]]</f>
        <v>REDE OK</v>
      </c>
      <c r="AQ872" s="103" t="s">
        <v>645</v>
      </c>
      <c r="AR872" s="103" t="s">
        <v>689</v>
      </c>
      <c r="AS872" s="103" t="s">
        <v>918</v>
      </c>
      <c r="AT872" s="103" t="s">
        <v>3359</v>
      </c>
      <c r="AU872" s="103" t="s">
        <v>648</v>
      </c>
      <c r="AV872" s="103" t="s">
        <v>580</v>
      </c>
      <c r="AW872" s="103" t="s">
        <v>580</v>
      </c>
      <c r="AX872" s="103" t="s">
        <v>580</v>
      </c>
      <c r="AY872" s="103" t="s">
        <v>580</v>
      </c>
      <c r="AZ872" s="103" t="s">
        <v>581</v>
      </c>
      <c r="BB872" s="103" t="s">
        <v>4</v>
      </c>
      <c r="BC872" s="103"/>
      <c r="BE872" s="103" t="e">
        <f>VLOOKUP(Tabela3[[#This Row],[ID OSP]],[1]Export!$R:$R,1,0)</f>
        <v>#N/A</v>
      </c>
      <c r="BF872" s="103" t="s">
        <v>2723</v>
      </c>
    </row>
    <row r="873" spans="1:58" ht="15" hidden="1" customHeight="1">
      <c r="A873" s="103" t="s">
        <v>1034</v>
      </c>
      <c r="B873" s="103" t="s">
        <v>3360</v>
      </c>
      <c r="C873" s="458" t="s">
        <v>137</v>
      </c>
      <c r="D873" s="454" t="s">
        <v>252</v>
      </c>
      <c r="E873" s="454" t="s">
        <v>138</v>
      </c>
      <c r="F873" s="454" t="s">
        <v>137</v>
      </c>
      <c r="G873" s="454">
        <v>45320</v>
      </c>
      <c r="H873" s="454">
        <v>45918</v>
      </c>
      <c r="I873" s="463" t="s">
        <v>139</v>
      </c>
      <c r="J873" s="463" t="s">
        <v>139</v>
      </c>
      <c r="K873" s="458" t="s">
        <v>3361</v>
      </c>
      <c r="L873" s="103" t="s">
        <v>638</v>
      </c>
      <c r="M873" s="103" t="s">
        <v>469</v>
      </c>
      <c r="N873" s="103" t="str">
        <f>Tabela3[[#This Row],[SITE]]</f>
        <v>MGJFQ</v>
      </c>
      <c r="O873" s="103" t="s">
        <v>186</v>
      </c>
      <c r="P873" s="103" t="s">
        <v>569</v>
      </c>
      <c r="Q873" s="103" t="s">
        <v>569</v>
      </c>
      <c r="R873" s="458" t="s">
        <v>570</v>
      </c>
      <c r="S873" s="455"/>
      <c r="T873" s="103" t="s">
        <v>42</v>
      </c>
      <c r="U873" s="103" t="s">
        <v>137</v>
      </c>
      <c r="V873" s="454" t="str">
        <f>Tabela3[[#This Row],[NOVO 
PRAZO REDE]]</f>
        <v>REDE OK</v>
      </c>
      <c r="W873" s="454" t="str">
        <f>Tabela3[[#This Row],[PRAZO
ATIVAÇÃO]]</f>
        <v>ATIVO</v>
      </c>
      <c r="X873" s="103" t="s">
        <v>2320</v>
      </c>
      <c r="Y873" s="103" t="str">
        <f>IFERROR("W"&amp;WEEKNUM(Tabela3[[#This Row],[PRAZO RE REVISADO]]),"-")</f>
        <v>-</v>
      </c>
      <c r="Z873" s="103" t="str">
        <f>IFERROR("W"&amp;WEEKNUM(Tabela3[[#This Row],[PRAZO ATIVAÇÃO]]),"-")</f>
        <v>-</v>
      </c>
      <c r="AA873" s="103">
        <v>2025</v>
      </c>
      <c r="AB873" s="103">
        <v>509183</v>
      </c>
      <c r="AC873" s="103" t="s">
        <v>592</v>
      </c>
      <c r="AD873" s="103" t="s">
        <v>137</v>
      </c>
      <c r="AE873" s="578"/>
      <c r="AF873" s="103"/>
      <c r="AG873" s="474"/>
      <c r="AH873" s="104"/>
      <c r="AK873" s="103" t="s">
        <v>575</v>
      </c>
      <c r="AL873" s="454">
        <v>45930</v>
      </c>
      <c r="AM873" s="454">
        <v>45930</v>
      </c>
      <c r="AN873" s="458"/>
      <c r="AO873" s="459"/>
      <c r="AP873" s="103"/>
      <c r="AR873" s="103" t="s">
        <v>576</v>
      </c>
      <c r="AS873" s="103" t="s">
        <v>577</v>
      </c>
      <c r="AT873" s="103" t="s">
        <v>3362</v>
      </c>
      <c r="AU873" s="103" t="s">
        <v>579</v>
      </c>
      <c r="AV873" s="103" t="s">
        <v>580</v>
      </c>
      <c r="AW873" s="103" t="s">
        <v>580</v>
      </c>
      <c r="AX873" s="103" t="s">
        <v>580</v>
      </c>
      <c r="AY873" s="103" t="s">
        <v>580</v>
      </c>
      <c r="AZ873" s="103" t="s">
        <v>580</v>
      </c>
      <c r="BA873" s="103" t="s">
        <v>139</v>
      </c>
      <c r="BB873" s="103" t="s">
        <v>580</v>
      </c>
      <c r="BC873" s="528" t="s">
        <v>3363</v>
      </c>
      <c r="BE873" s="103" t="e">
        <f>VLOOKUP(Tabela3[[#This Row],[ID OSP]],[1]Export!$R:$R,1,0)</f>
        <v>#N/A</v>
      </c>
    </row>
    <row r="874" spans="1:58" ht="15" hidden="1" customHeight="1">
      <c r="A874" s="103" t="s">
        <v>450</v>
      </c>
      <c r="B874" s="103" t="s">
        <v>3364</v>
      </c>
      <c r="C874" s="104" t="s">
        <v>137</v>
      </c>
      <c r="D874" s="454" t="s">
        <v>136</v>
      </c>
      <c r="E874" s="454" t="s">
        <v>136</v>
      </c>
      <c r="F874" s="454" t="s">
        <v>136</v>
      </c>
      <c r="G874" s="454" t="s">
        <v>597</v>
      </c>
      <c r="H874" s="454" t="s">
        <v>597</v>
      </c>
      <c r="I874" s="463" t="s">
        <v>139</v>
      </c>
      <c r="J874" s="463" t="s">
        <v>139</v>
      </c>
      <c r="K874" s="458" t="s">
        <v>742</v>
      </c>
      <c r="L874" s="103" t="s">
        <v>444</v>
      </c>
      <c r="M874" s="103" t="s">
        <v>450</v>
      </c>
      <c r="N874" s="103" t="s">
        <v>3239</v>
      </c>
      <c r="O874" s="103" t="s">
        <v>186</v>
      </c>
      <c r="P874" s="103" t="s">
        <v>589</v>
      </c>
      <c r="Q874" s="103" t="s">
        <v>589</v>
      </c>
      <c r="S874" s="460"/>
      <c r="T874" s="103" t="s">
        <v>42</v>
      </c>
      <c r="U874" s="103" t="s">
        <v>139</v>
      </c>
      <c r="V874" s="454" t="str">
        <f>Tabela3[[#This Row],[NOVO 
PRAZO REDE]]</f>
        <v>RÁDIO</v>
      </c>
      <c r="W874" s="454" t="str">
        <f>Tabela3[[#This Row],[PRAZO
ATIVAÇÃO]]</f>
        <v>RÁDIO</v>
      </c>
      <c r="X874" s="103" t="s">
        <v>139</v>
      </c>
      <c r="Y874" s="103" t="str">
        <f>IFERROR("W"&amp;WEEKNUM(Tabela3[[#This Row],[PRAZO RE REVISADO]]),"-")</f>
        <v>-</v>
      </c>
      <c r="Z874" s="103" t="str">
        <f>IFERROR("W"&amp;WEEKNUM(Tabela3[[#This Row],[PRAZO ATIVAÇÃO]]),"-")</f>
        <v>-</v>
      </c>
      <c r="AA874" s="103">
        <v>2024</v>
      </c>
      <c r="AB874" s="103">
        <v>548983</v>
      </c>
      <c r="AC874" s="454" t="s">
        <v>139</v>
      </c>
      <c r="AD874" s="103" t="s">
        <v>601</v>
      </c>
      <c r="AE874" s="578"/>
      <c r="AF874" s="103"/>
      <c r="AG874" s="474"/>
      <c r="AH874" s="458" t="s">
        <v>602</v>
      </c>
      <c r="AK874" s="103" t="str">
        <f ca="1">IF(Tabela3[[#This Row],[STATUS]]&lt;&gt;"PREVISTO","N/A",IF(Tabela3[[#This Row],[Data_RE_CONGELADA]]="REDE OK","OK",IFERROR(IF(TODAY()-Tabela3[[#This Row],[Data_RE_CONGELADA]]&gt;=0,"ATRASADO",IF(TODAY()-Tabela3[[#This Row],[Data_RE_CONGELADA]]&gt;-5,"VENCENDO",IF(TODAY()-Tabela3[[#This Row],[Data_RE_CONGELADA]]&lt;=0,"NO PRAZO"))),"N/A")))</f>
        <v>N/A</v>
      </c>
      <c r="AL874" s="454" t="s">
        <v>139</v>
      </c>
      <c r="AM874" s="454"/>
      <c r="AN874" s="458"/>
      <c r="AO874" s="459"/>
      <c r="AP874" s="454" t="s">
        <v>136</v>
      </c>
      <c r="AQ874" s="103" t="s">
        <v>611</v>
      </c>
      <c r="AR874" s="103" t="s">
        <v>689</v>
      </c>
      <c r="AS874" s="103" t="s">
        <v>57</v>
      </c>
      <c r="AT874" s="103" t="s">
        <v>3365</v>
      </c>
      <c r="AU874" s="103" t="s">
        <v>604</v>
      </c>
      <c r="AV874" s="103" t="s">
        <v>580</v>
      </c>
      <c r="AW874" s="103" t="s">
        <v>580</v>
      </c>
      <c r="AX874" s="103" t="s">
        <v>580</v>
      </c>
      <c r="AY874" s="103" t="s">
        <v>580</v>
      </c>
      <c r="AZ874" s="103" t="s">
        <v>580</v>
      </c>
      <c r="BA874" s="103" t="s">
        <v>580</v>
      </c>
      <c r="BC874" s="12" t="s">
        <v>2255</v>
      </c>
      <c r="BE874" s="103" t="e">
        <f>VLOOKUP(Tabela3[[#This Row],[ID OSP]],[1]Export!$R:$R,1,0)</f>
        <v>#N/A</v>
      </c>
    </row>
    <row r="875" spans="1:58" ht="15" hidden="1" customHeight="1">
      <c r="A875" s="103" t="s">
        <v>3366</v>
      </c>
      <c r="B875" s="103" t="s">
        <v>3367</v>
      </c>
      <c r="C875" s="104" t="s">
        <v>912</v>
      </c>
      <c r="D875" s="454" t="s">
        <v>566</v>
      </c>
      <c r="E875" s="454" t="s">
        <v>138</v>
      </c>
      <c r="F875" s="454" t="s">
        <v>137</v>
      </c>
      <c r="G875" s="454">
        <v>45541</v>
      </c>
      <c r="H875" s="454">
        <v>45597</v>
      </c>
      <c r="I875" s="103" t="s">
        <v>139</v>
      </c>
      <c r="J875" s="103" t="s">
        <v>139</v>
      </c>
      <c r="K875" s="104" t="s">
        <v>3368</v>
      </c>
      <c r="L875" s="103" t="s">
        <v>446</v>
      </c>
      <c r="M875" s="103" t="s">
        <v>448</v>
      </c>
      <c r="N875" s="103" t="s">
        <v>448</v>
      </c>
      <c r="O875" s="103" t="s">
        <v>588</v>
      </c>
      <c r="P875" s="103" t="s">
        <v>705</v>
      </c>
      <c r="Q875" s="103" t="s">
        <v>589</v>
      </c>
      <c r="R875" s="458" t="s">
        <v>3369</v>
      </c>
      <c r="S875" s="460"/>
      <c r="T875" s="103" t="s">
        <v>42</v>
      </c>
      <c r="U875" s="103" t="s">
        <v>137</v>
      </c>
      <c r="V875" s="454" t="str">
        <f>Tabela3[[#This Row],[NOVO 
PRAZO REDE]]</f>
        <v>REDE OK</v>
      </c>
      <c r="W875" s="454" t="str">
        <f>Tabela3[[#This Row],[PRAZO
ATIVAÇÃO]]</f>
        <v>ATIVO</v>
      </c>
      <c r="X875" s="103" t="s">
        <v>500</v>
      </c>
      <c r="Y875" s="103" t="str">
        <f>IFERROR("W"&amp;WEEKNUM(Tabela3[[#This Row],[PRAZO RE REVISADO]]),"-")</f>
        <v>-</v>
      </c>
      <c r="Z875" s="103" t="str">
        <f>IFERROR("W"&amp;WEEKNUM(Tabela3[[#This Row],[PRAZO ATIVAÇÃO]]),"-")</f>
        <v>-</v>
      </c>
      <c r="AA875" s="103">
        <v>2024</v>
      </c>
      <c r="AB875" s="103">
        <v>512283</v>
      </c>
      <c r="AC875" s="103" t="s">
        <v>592</v>
      </c>
      <c r="AD875" s="103" t="s">
        <v>137</v>
      </c>
      <c r="AE875" s="578">
        <v>45954</v>
      </c>
      <c r="AF875" s="474">
        <v>0</v>
      </c>
      <c r="AG875" s="474">
        <v>0</v>
      </c>
      <c r="AH875" s="104" t="s">
        <v>917</v>
      </c>
      <c r="AK875" s="103" t="str">
        <f ca="1">IF(Tabela3[[#This Row],[STATUS]]&lt;&gt;"PREVISTO","N/A",IF(Tabela3[[#This Row],[Data_RE_CONGELADA]]="REDE OK","OK",IFERROR(IF(TODAY()-Tabela3[[#This Row],[Data_RE_CONGELADA]]&gt;=0,"ATRASADO",IF(TODAY()-Tabela3[[#This Row],[Data_RE_CONGELADA]]&gt;-5,"VENCENDO",IF(TODAY()-Tabela3[[#This Row],[Data_RE_CONGELADA]]&lt;=0,"NO PRAZO"))),"N/A")))</f>
        <v>N/A</v>
      </c>
      <c r="AL875" s="454">
        <v>45576</v>
      </c>
      <c r="AM875" s="454">
        <v>45583</v>
      </c>
      <c r="AN875" s="458" t="s">
        <v>186</v>
      </c>
      <c r="AO875" s="458" t="s">
        <v>3370</v>
      </c>
      <c r="AP875" s="103" t="s">
        <v>575</v>
      </c>
      <c r="AQ875" s="103" t="s">
        <v>611</v>
      </c>
      <c r="AR875" s="103" t="s">
        <v>575</v>
      </c>
      <c r="AS875" s="103">
        <v>0</v>
      </c>
      <c r="AU875" s="103" t="s">
        <v>604</v>
      </c>
      <c r="BC875" s="12" t="s">
        <v>2260</v>
      </c>
      <c r="BE875" s="103" t="e">
        <f>VLOOKUP(Tabela3[[#This Row],[ID OSP]],[1]Export!$R:$R,1,0)</f>
        <v>#N/A</v>
      </c>
    </row>
    <row r="876" spans="1:58" ht="15" hidden="1" customHeight="1">
      <c r="A876" s="103" t="s">
        <v>3371</v>
      </c>
      <c r="B876" s="472" t="s">
        <v>3372</v>
      </c>
      <c r="C876" s="104" t="s">
        <v>596</v>
      </c>
      <c r="D876" s="454" t="s">
        <v>136</v>
      </c>
      <c r="E876" s="454" t="s">
        <v>136</v>
      </c>
      <c r="F876" s="454" t="s">
        <v>136</v>
      </c>
      <c r="G876" s="454" t="s">
        <v>597</v>
      </c>
      <c r="H876" s="454" t="s">
        <v>597</v>
      </c>
      <c r="I876" s="463" t="s">
        <v>139</v>
      </c>
      <c r="J876" s="463" t="s">
        <v>139</v>
      </c>
      <c r="K876" s="458" t="s">
        <v>3373</v>
      </c>
      <c r="L876" s="103" t="s">
        <v>568</v>
      </c>
      <c r="M876" s="103" t="s">
        <v>3374</v>
      </c>
      <c r="N876" s="103" t="s">
        <v>3239</v>
      </c>
      <c r="O876" s="103" t="s">
        <v>186</v>
      </c>
      <c r="P876" s="103" t="s">
        <v>2716</v>
      </c>
      <c r="Q876" s="103" t="s">
        <v>2716</v>
      </c>
      <c r="S876" s="460"/>
      <c r="T876" s="103" t="s">
        <v>42</v>
      </c>
      <c r="U876" s="103" t="s">
        <v>139</v>
      </c>
      <c r="V876" s="454" t="str">
        <f>Tabela3[[#This Row],[NOVO 
PRAZO REDE]]</f>
        <v>RÁDIO</v>
      </c>
      <c r="W876" s="454" t="str">
        <f>Tabela3[[#This Row],[PRAZO
ATIVAÇÃO]]</f>
        <v>RÁDIO</v>
      </c>
      <c r="X876" s="103" t="s">
        <v>139</v>
      </c>
      <c r="Y876" s="103" t="str">
        <f>IFERROR("W"&amp;WEEKNUM(Tabela3[[#This Row],[PRAZO RE REVISADO]]),"-")</f>
        <v>-</v>
      </c>
      <c r="Z876" s="103" t="str">
        <f>IFERROR("W"&amp;WEEKNUM(Tabela3[[#This Row],[PRAZO ATIVAÇÃO]]),"-")</f>
        <v>-</v>
      </c>
      <c r="AA876" s="103">
        <v>2025</v>
      </c>
      <c r="AB876" s="103" t="s">
        <v>139</v>
      </c>
      <c r="AC876" s="454"/>
      <c r="AD876" s="103" t="s">
        <v>601</v>
      </c>
      <c r="AE876" s="578"/>
      <c r="AF876" s="103"/>
      <c r="AG876" s="474"/>
      <c r="AH876" s="458" t="s">
        <v>602</v>
      </c>
      <c r="AI876" s="458"/>
      <c r="AJ876" s="458"/>
      <c r="AK876" s="103" t="str">
        <f ca="1">IF(Tabela3[[#This Row],[STATUS]]&lt;&gt;"PREVISTO","N/A",IF(Tabela3[[#This Row],[Data_RE_CONGELADA]]="REDE OK","OK",IFERROR(IF(TODAY()-Tabela3[[#This Row],[Data_RE_CONGELADA]]&gt;=0,"ATRASADO",IF(TODAY()-Tabela3[[#This Row],[Data_RE_CONGELADA]]&gt;-5,"VENCENDO",IF(TODAY()-Tabela3[[#This Row],[Data_RE_CONGELADA]]&lt;=0,"NO PRAZO"))),"N/A")))</f>
        <v>N/A</v>
      </c>
      <c r="AL876" s="454" t="s">
        <v>139</v>
      </c>
      <c r="AM876" s="454"/>
      <c r="AN876" s="458"/>
      <c r="AO876" s="459"/>
      <c r="AP876" s="454" t="s">
        <v>136</v>
      </c>
      <c r="AQ876" s="103" t="s">
        <v>611</v>
      </c>
      <c r="AR876" s="103" t="s">
        <v>689</v>
      </c>
      <c r="AS876" s="103" t="s">
        <v>57</v>
      </c>
      <c r="AT876" s="103" t="s">
        <v>3375</v>
      </c>
      <c r="AU876" s="103" t="s">
        <v>579</v>
      </c>
      <c r="AV876" s="103" t="s">
        <v>580</v>
      </c>
      <c r="AW876" s="103" t="s">
        <v>580</v>
      </c>
      <c r="AX876" s="103" t="s">
        <v>581</v>
      </c>
      <c r="AY876" s="103" t="s">
        <v>580</v>
      </c>
      <c r="AZ876" s="103" t="s">
        <v>581</v>
      </c>
      <c r="BA876" s="103" t="s">
        <v>580</v>
      </c>
      <c r="BB876" s="103" t="s">
        <v>2721</v>
      </c>
      <c r="BC876" s="12" t="s">
        <v>3376</v>
      </c>
      <c r="BE876" s="103" t="e">
        <f>VLOOKUP(Tabela3[[#This Row],[ID OSP]],[1]Export!$R:$R,1,0)</f>
        <v>#N/A</v>
      </c>
    </row>
    <row r="877" spans="1:58" ht="15" hidden="1" customHeight="1">
      <c r="A877" s="103" t="s">
        <v>3377</v>
      </c>
      <c r="B877" s="472" t="s">
        <v>3378</v>
      </c>
      <c r="C877" s="104" t="s">
        <v>596</v>
      </c>
      <c r="D877" s="454" t="s">
        <v>136</v>
      </c>
      <c r="E877" s="454" t="s">
        <v>136</v>
      </c>
      <c r="F877" s="454" t="s">
        <v>136</v>
      </c>
      <c r="G877" s="454" t="s">
        <v>597</v>
      </c>
      <c r="H877" s="454" t="s">
        <v>597</v>
      </c>
      <c r="I877" s="463" t="s">
        <v>139</v>
      </c>
      <c r="J877" s="463" t="s">
        <v>139</v>
      </c>
      <c r="K877" s="458" t="s">
        <v>3373</v>
      </c>
      <c r="L877" s="103" t="s">
        <v>568</v>
      </c>
      <c r="M877" s="103" t="s">
        <v>3374</v>
      </c>
      <c r="N877" s="103" t="s">
        <v>3239</v>
      </c>
      <c r="O877" s="103" t="s">
        <v>186</v>
      </c>
      <c r="P877" s="103" t="s">
        <v>2716</v>
      </c>
      <c r="Q877" s="103" t="s">
        <v>2716</v>
      </c>
      <c r="S877" s="460"/>
      <c r="T877" s="103" t="s">
        <v>42</v>
      </c>
      <c r="U877" s="103" t="s">
        <v>139</v>
      </c>
      <c r="V877" s="454" t="str">
        <f>Tabela3[[#This Row],[NOVO 
PRAZO REDE]]</f>
        <v>RÁDIO</v>
      </c>
      <c r="W877" s="454" t="str">
        <f>Tabela3[[#This Row],[PRAZO
ATIVAÇÃO]]</f>
        <v>RÁDIO</v>
      </c>
      <c r="X877" s="103" t="s">
        <v>139</v>
      </c>
      <c r="Y877" s="103" t="str">
        <f>IFERROR("W"&amp;WEEKNUM(Tabela3[[#This Row],[PRAZO RE REVISADO]]),"-")</f>
        <v>-</v>
      </c>
      <c r="Z877" s="103" t="str">
        <f>IFERROR("W"&amp;WEEKNUM(Tabela3[[#This Row],[PRAZO ATIVAÇÃO]]),"-")</f>
        <v>-</v>
      </c>
      <c r="AA877" s="103">
        <v>2025</v>
      </c>
      <c r="AB877" s="103" t="s">
        <v>139</v>
      </c>
      <c r="AC877" s="454"/>
      <c r="AD877" s="103" t="s">
        <v>601</v>
      </c>
      <c r="AE877" s="578"/>
      <c r="AF877" s="103"/>
      <c r="AG877" s="474"/>
      <c r="AH877" s="458" t="s">
        <v>602</v>
      </c>
      <c r="AI877" s="458"/>
      <c r="AJ877" s="458"/>
      <c r="AK877" s="103" t="str">
        <f ca="1">IF(Tabela3[[#This Row],[STATUS]]&lt;&gt;"PREVISTO","N/A",IF(Tabela3[[#This Row],[Data_RE_CONGELADA]]="REDE OK","OK",IFERROR(IF(TODAY()-Tabela3[[#This Row],[Data_RE_CONGELADA]]&gt;=0,"ATRASADO",IF(TODAY()-Tabela3[[#This Row],[Data_RE_CONGELADA]]&gt;-5,"VENCENDO",IF(TODAY()-Tabela3[[#This Row],[Data_RE_CONGELADA]]&lt;=0,"NO PRAZO"))),"N/A")))</f>
        <v>N/A</v>
      </c>
      <c r="AL877" s="454" t="s">
        <v>139</v>
      </c>
      <c r="AM877" s="454"/>
      <c r="AN877" s="458"/>
      <c r="AO877" s="459"/>
      <c r="AP877" s="454" t="s">
        <v>136</v>
      </c>
      <c r="AQ877" s="103" t="s">
        <v>611</v>
      </c>
      <c r="AR877" s="103" t="s">
        <v>689</v>
      </c>
      <c r="AS877" s="103" t="s">
        <v>57</v>
      </c>
      <c r="AT877" s="103" t="s">
        <v>3379</v>
      </c>
      <c r="AU877" s="103" t="s">
        <v>579</v>
      </c>
      <c r="AV877" s="103" t="s">
        <v>580</v>
      </c>
      <c r="AW877" s="103" t="s">
        <v>580</v>
      </c>
      <c r="AX877" s="103" t="s">
        <v>581</v>
      </c>
      <c r="AY877" s="103" t="s">
        <v>580</v>
      </c>
      <c r="AZ877" s="103" t="s">
        <v>580</v>
      </c>
      <c r="BA877" s="103" t="s">
        <v>580</v>
      </c>
      <c r="BB877" s="103" t="s">
        <v>2721</v>
      </c>
      <c r="BC877" s="530" t="s">
        <v>2267</v>
      </c>
      <c r="BE877" s="103" t="e">
        <f>VLOOKUP(Tabela3[[#This Row],[ID OSP]],[1]Export!$R:$R,1,0)</f>
        <v>#N/A</v>
      </c>
    </row>
    <row r="878" spans="1:58" ht="15" hidden="1" customHeight="1">
      <c r="A878" s="103" t="s">
        <v>3380</v>
      </c>
      <c r="B878" s="472" t="s">
        <v>3381</v>
      </c>
      <c r="C878" s="104" t="s">
        <v>596</v>
      </c>
      <c r="D878" s="454" t="s">
        <v>136</v>
      </c>
      <c r="E878" s="454" t="s">
        <v>136</v>
      </c>
      <c r="F878" s="454" t="s">
        <v>136</v>
      </c>
      <c r="G878" s="454" t="s">
        <v>597</v>
      </c>
      <c r="H878" s="454" t="s">
        <v>597</v>
      </c>
      <c r="I878" s="463" t="s">
        <v>139</v>
      </c>
      <c r="J878" s="463" t="s">
        <v>139</v>
      </c>
      <c r="K878" s="458" t="s">
        <v>3373</v>
      </c>
      <c r="L878" s="103" t="s">
        <v>568</v>
      </c>
      <c r="M878" s="103" t="s">
        <v>3374</v>
      </c>
      <c r="N878" s="103" t="s">
        <v>3239</v>
      </c>
      <c r="O878" s="103" t="s">
        <v>186</v>
      </c>
      <c r="P878" s="103" t="s">
        <v>2716</v>
      </c>
      <c r="Q878" s="103" t="s">
        <v>2716</v>
      </c>
      <c r="S878" s="460"/>
      <c r="T878" s="103" t="s">
        <v>42</v>
      </c>
      <c r="U878" s="103" t="s">
        <v>139</v>
      </c>
      <c r="V878" s="454" t="str">
        <f>Tabela3[[#This Row],[NOVO 
PRAZO REDE]]</f>
        <v>RÁDIO</v>
      </c>
      <c r="W878" s="454" t="str">
        <f>Tabela3[[#This Row],[PRAZO
ATIVAÇÃO]]</f>
        <v>RÁDIO</v>
      </c>
      <c r="X878" s="103" t="s">
        <v>139</v>
      </c>
      <c r="Y878" s="103" t="str">
        <f>IFERROR("W"&amp;WEEKNUM(Tabela3[[#This Row],[PRAZO RE REVISADO]]),"-")</f>
        <v>-</v>
      </c>
      <c r="Z878" s="103" t="str">
        <f>IFERROR("W"&amp;WEEKNUM(Tabela3[[#This Row],[PRAZO ATIVAÇÃO]]),"-")</f>
        <v>-</v>
      </c>
      <c r="AA878" s="103">
        <v>2025</v>
      </c>
      <c r="AB878" s="103" t="s">
        <v>139</v>
      </c>
      <c r="AC878" s="454"/>
      <c r="AD878" s="103" t="s">
        <v>601</v>
      </c>
      <c r="AE878" s="578"/>
      <c r="AF878" s="103"/>
      <c r="AG878" s="474"/>
      <c r="AH878" s="458" t="s">
        <v>602</v>
      </c>
      <c r="AI878" s="458"/>
      <c r="AJ878" s="458"/>
      <c r="AK878" s="103" t="str">
        <f ca="1">IF(Tabela3[[#This Row],[STATUS]]&lt;&gt;"PREVISTO","N/A",IF(Tabela3[[#This Row],[Data_RE_CONGELADA]]="REDE OK","OK",IFERROR(IF(TODAY()-Tabela3[[#This Row],[Data_RE_CONGELADA]]&gt;=0,"ATRASADO",IF(TODAY()-Tabela3[[#This Row],[Data_RE_CONGELADA]]&gt;-5,"VENCENDO",IF(TODAY()-Tabela3[[#This Row],[Data_RE_CONGELADA]]&lt;=0,"NO PRAZO"))),"N/A")))</f>
        <v>N/A</v>
      </c>
      <c r="AL878" s="454" t="s">
        <v>139</v>
      </c>
      <c r="AM878" s="454"/>
      <c r="AN878" s="458"/>
      <c r="AO878" s="459"/>
      <c r="AP878" s="454" t="s">
        <v>136</v>
      </c>
      <c r="AQ878" s="103" t="s">
        <v>611</v>
      </c>
      <c r="AR878" s="103" t="s">
        <v>689</v>
      </c>
      <c r="AS878" s="103" t="s">
        <v>57</v>
      </c>
      <c r="AT878" s="103" t="s">
        <v>3382</v>
      </c>
      <c r="AU878" s="103" t="s">
        <v>579</v>
      </c>
      <c r="AV878" s="103" t="s">
        <v>580</v>
      </c>
      <c r="AW878" s="103" t="s">
        <v>580</v>
      </c>
      <c r="AX878" s="103" t="s">
        <v>581</v>
      </c>
      <c r="AY878" s="103" t="s">
        <v>580</v>
      </c>
      <c r="AZ878" s="103" t="s">
        <v>581</v>
      </c>
      <c r="BA878" s="103" t="s">
        <v>580</v>
      </c>
      <c r="BB878" s="103" t="s">
        <v>2721</v>
      </c>
      <c r="BC878" s="496" t="s">
        <v>3383</v>
      </c>
      <c r="BE878" s="103" t="e">
        <f>VLOOKUP(Tabela3[[#This Row],[ID OSP]],[1]Export!$R:$R,1,0)</f>
        <v>#N/A</v>
      </c>
    </row>
    <row r="879" spans="1:58" ht="15" hidden="1" customHeight="1">
      <c r="A879" s="103" t="s">
        <v>3384</v>
      </c>
      <c r="B879" s="472" t="s">
        <v>3385</v>
      </c>
      <c r="C879" s="104" t="s">
        <v>596</v>
      </c>
      <c r="D879" s="454" t="s">
        <v>136</v>
      </c>
      <c r="E879" s="454" t="s">
        <v>136</v>
      </c>
      <c r="F879" s="454" t="s">
        <v>136</v>
      </c>
      <c r="G879" s="454" t="s">
        <v>597</v>
      </c>
      <c r="H879" s="454" t="s">
        <v>597</v>
      </c>
      <c r="I879" s="463" t="s">
        <v>139</v>
      </c>
      <c r="J879" s="463" t="s">
        <v>139</v>
      </c>
      <c r="K879" s="458" t="s">
        <v>3373</v>
      </c>
      <c r="L879" s="103" t="s">
        <v>568</v>
      </c>
      <c r="M879" s="103" t="s">
        <v>3374</v>
      </c>
      <c r="N879" s="103" t="s">
        <v>3239</v>
      </c>
      <c r="O879" s="103" t="s">
        <v>186</v>
      </c>
      <c r="P879" s="103" t="s">
        <v>2716</v>
      </c>
      <c r="Q879" s="103" t="s">
        <v>2716</v>
      </c>
      <c r="S879" s="460"/>
      <c r="T879" s="103" t="s">
        <v>42</v>
      </c>
      <c r="U879" s="103" t="s">
        <v>139</v>
      </c>
      <c r="V879" s="454" t="str">
        <f>Tabela3[[#This Row],[NOVO 
PRAZO REDE]]</f>
        <v>RÁDIO</v>
      </c>
      <c r="W879" s="454" t="str">
        <f>Tabela3[[#This Row],[PRAZO
ATIVAÇÃO]]</f>
        <v>RÁDIO</v>
      </c>
      <c r="X879" s="103" t="s">
        <v>139</v>
      </c>
      <c r="Y879" s="103" t="str">
        <f>IFERROR("W"&amp;WEEKNUM(Tabela3[[#This Row],[PRAZO RE REVISADO]]),"-")</f>
        <v>-</v>
      </c>
      <c r="Z879" s="103" t="str">
        <f>IFERROR("W"&amp;WEEKNUM(Tabela3[[#This Row],[PRAZO ATIVAÇÃO]]),"-")</f>
        <v>-</v>
      </c>
      <c r="AA879" s="103">
        <v>2025</v>
      </c>
      <c r="AB879" s="103" t="s">
        <v>139</v>
      </c>
      <c r="AC879" s="454"/>
      <c r="AD879" s="103" t="s">
        <v>601</v>
      </c>
      <c r="AE879" s="578"/>
      <c r="AF879" s="103"/>
      <c r="AG879" s="474"/>
      <c r="AH879" s="458" t="s">
        <v>602</v>
      </c>
      <c r="AI879" s="458"/>
      <c r="AJ879" s="458"/>
      <c r="AK879" s="103" t="str">
        <f ca="1">IF(Tabela3[[#This Row],[STATUS]]&lt;&gt;"PREVISTO","N/A",IF(Tabela3[[#This Row],[Data_RE_CONGELADA]]="REDE OK","OK",IFERROR(IF(TODAY()-Tabela3[[#This Row],[Data_RE_CONGELADA]]&gt;=0,"ATRASADO",IF(TODAY()-Tabela3[[#This Row],[Data_RE_CONGELADA]]&gt;-5,"VENCENDO",IF(TODAY()-Tabela3[[#This Row],[Data_RE_CONGELADA]]&lt;=0,"NO PRAZO"))),"N/A")))</f>
        <v>N/A</v>
      </c>
      <c r="AL879" s="454" t="s">
        <v>139</v>
      </c>
      <c r="AM879" s="454"/>
      <c r="AN879" s="458"/>
      <c r="AO879" s="459"/>
      <c r="AP879" s="454" t="s">
        <v>136</v>
      </c>
      <c r="AQ879" s="103" t="s">
        <v>611</v>
      </c>
      <c r="AR879" s="103" t="s">
        <v>689</v>
      </c>
      <c r="AS879" s="103" t="s">
        <v>57</v>
      </c>
      <c r="AT879" s="103" t="s">
        <v>3386</v>
      </c>
      <c r="AU879" s="103" t="s">
        <v>579</v>
      </c>
      <c r="AV879" s="103" t="s">
        <v>580</v>
      </c>
      <c r="AW879" s="103" t="s">
        <v>580</v>
      </c>
      <c r="AX879" s="103" t="s">
        <v>581</v>
      </c>
      <c r="AY879" s="103" t="s">
        <v>580</v>
      </c>
      <c r="AZ879" s="103" t="s">
        <v>581</v>
      </c>
      <c r="BA879" s="103" t="s">
        <v>580</v>
      </c>
      <c r="BB879" s="103" t="s">
        <v>2721</v>
      </c>
      <c r="BC879" s="496" t="s">
        <v>3387</v>
      </c>
      <c r="BE879" s="103" t="e">
        <f>VLOOKUP(Tabela3[[#This Row],[ID OSP]],[1]Export!$R:$R,1,0)</f>
        <v>#N/A</v>
      </c>
    </row>
    <row r="880" spans="1:58" ht="15" hidden="1" customHeight="1">
      <c r="A880" s="103" t="s">
        <v>3388</v>
      </c>
      <c r="B880" s="103" t="s">
        <v>3389</v>
      </c>
      <c r="C880" s="104" t="s">
        <v>596</v>
      </c>
      <c r="D880" s="454" t="s">
        <v>136</v>
      </c>
      <c r="E880" s="454" t="s">
        <v>136</v>
      </c>
      <c r="F880" s="454" t="s">
        <v>136</v>
      </c>
      <c r="G880" s="454" t="s">
        <v>597</v>
      </c>
      <c r="H880" s="454" t="s">
        <v>597</v>
      </c>
      <c r="I880" s="463" t="s">
        <v>139</v>
      </c>
      <c r="J880" s="463" t="s">
        <v>139</v>
      </c>
      <c r="K880" s="458" t="s">
        <v>742</v>
      </c>
      <c r="L880" s="103" t="s">
        <v>568</v>
      </c>
      <c r="M880" s="103" t="s">
        <v>3374</v>
      </c>
      <c r="N880" s="103" t="s">
        <v>3239</v>
      </c>
      <c r="O880" s="103" t="s">
        <v>186</v>
      </c>
      <c r="P880" s="103" t="s">
        <v>2716</v>
      </c>
      <c r="Q880" s="103" t="s">
        <v>2716</v>
      </c>
      <c r="S880" s="460"/>
      <c r="T880" s="103" t="s">
        <v>42</v>
      </c>
      <c r="U880" s="103" t="s">
        <v>139</v>
      </c>
      <c r="V880" s="454" t="str">
        <f>Tabela3[[#This Row],[NOVO 
PRAZO REDE]]</f>
        <v>RÁDIO</v>
      </c>
      <c r="W880" s="454" t="str">
        <f>Tabela3[[#This Row],[PRAZO
ATIVAÇÃO]]</f>
        <v>RÁDIO</v>
      </c>
      <c r="X880" s="103" t="s">
        <v>139</v>
      </c>
      <c r="Y880" s="103" t="str">
        <f>IFERROR("W"&amp;WEEKNUM(Tabela3[[#This Row],[PRAZO RE REVISADO]]),"-")</f>
        <v>-</v>
      </c>
      <c r="Z880" s="103" t="str">
        <f>IFERROR("W"&amp;WEEKNUM(Tabela3[[#This Row],[PRAZO ATIVAÇÃO]]),"-")</f>
        <v>-</v>
      </c>
      <c r="AA880" s="103">
        <v>2025</v>
      </c>
      <c r="AB880" s="103" t="s">
        <v>139</v>
      </c>
      <c r="AC880" s="454"/>
      <c r="AD880" s="103" t="s">
        <v>601</v>
      </c>
      <c r="AE880" s="578"/>
      <c r="AF880" s="103"/>
      <c r="AG880" s="474"/>
      <c r="AH880" s="458" t="s">
        <v>602</v>
      </c>
      <c r="AI880" s="458"/>
      <c r="AJ880" s="458"/>
      <c r="AK880" s="103" t="str">
        <f ca="1">IF(Tabela3[[#This Row],[STATUS]]&lt;&gt;"PREVISTO","N/A",IF(Tabela3[[#This Row],[Data_RE_CONGELADA]]="REDE OK","OK",IFERROR(IF(TODAY()-Tabela3[[#This Row],[Data_RE_CONGELADA]]&gt;=0,"ATRASADO",IF(TODAY()-Tabela3[[#This Row],[Data_RE_CONGELADA]]&gt;-5,"VENCENDO",IF(TODAY()-Tabela3[[#This Row],[Data_RE_CONGELADA]]&lt;=0,"NO PRAZO"))),"N/A")))</f>
        <v>N/A</v>
      </c>
      <c r="AL880" s="454" t="s">
        <v>139</v>
      </c>
      <c r="AM880" s="454"/>
      <c r="AN880" s="458"/>
      <c r="AO880" s="459"/>
      <c r="AP880" s="454" t="s">
        <v>136</v>
      </c>
      <c r="AQ880" s="103" t="s">
        <v>611</v>
      </c>
      <c r="AR880" s="103" t="s">
        <v>689</v>
      </c>
      <c r="AS880" s="103" t="s">
        <v>57</v>
      </c>
      <c r="AT880" s="103" t="s">
        <v>3390</v>
      </c>
      <c r="AU880" s="103" t="s">
        <v>579</v>
      </c>
      <c r="AV880" s="103" t="s">
        <v>580</v>
      </c>
      <c r="AW880" s="103" t="s">
        <v>580</v>
      </c>
      <c r="AX880" s="103" t="s">
        <v>581</v>
      </c>
      <c r="AY880" s="103" t="s">
        <v>580</v>
      </c>
      <c r="AZ880" s="103" t="s">
        <v>581</v>
      </c>
      <c r="BA880" s="103" t="s">
        <v>580</v>
      </c>
      <c r="BB880" s="103" t="s">
        <v>2721</v>
      </c>
      <c r="BC880" s="496" t="s">
        <v>3391</v>
      </c>
      <c r="BE880" s="103" t="e">
        <f>VLOOKUP(Tabela3[[#This Row],[ID OSP]],[1]Export!$R:$R,1,0)</f>
        <v>#N/A</v>
      </c>
    </row>
    <row r="881" spans="1:58" ht="15" hidden="1" customHeight="1">
      <c r="A881" s="472" t="s">
        <v>3392</v>
      </c>
      <c r="B881" s="103" t="s">
        <v>3393</v>
      </c>
      <c r="C881" s="104" t="s">
        <v>596</v>
      </c>
      <c r="D881" s="454" t="s">
        <v>136</v>
      </c>
      <c r="E881" s="454" t="s">
        <v>136</v>
      </c>
      <c r="F881" s="454" t="s">
        <v>136</v>
      </c>
      <c r="G881" s="454" t="s">
        <v>597</v>
      </c>
      <c r="H881" s="454" t="s">
        <v>597</v>
      </c>
      <c r="I881" s="463" t="s">
        <v>139</v>
      </c>
      <c r="J881" s="463" t="s">
        <v>139</v>
      </c>
      <c r="K881" s="458" t="s">
        <v>3394</v>
      </c>
      <c r="L881" s="103" t="s">
        <v>568</v>
      </c>
      <c r="M881" s="103" t="s">
        <v>3374</v>
      </c>
      <c r="N881" s="103" t="s">
        <v>3239</v>
      </c>
      <c r="O881" s="103" t="s">
        <v>186</v>
      </c>
      <c r="P881" s="103" t="s">
        <v>2716</v>
      </c>
      <c r="Q881" s="103" t="s">
        <v>2716</v>
      </c>
      <c r="S881" s="460"/>
      <c r="T881" s="103" t="s">
        <v>42</v>
      </c>
      <c r="U881" s="103" t="s">
        <v>139</v>
      </c>
      <c r="V881" s="454" t="str">
        <f>Tabela3[[#This Row],[NOVO 
PRAZO REDE]]</f>
        <v>RÁDIO</v>
      </c>
      <c r="W881" s="454" t="str">
        <f>Tabela3[[#This Row],[PRAZO
ATIVAÇÃO]]</f>
        <v>RÁDIO</v>
      </c>
      <c r="X881" s="103" t="s">
        <v>139</v>
      </c>
      <c r="Y881" s="103" t="str">
        <f>IFERROR("W"&amp;WEEKNUM(Tabela3[[#This Row],[PRAZO RE REVISADO]]),"-")</f>
        <v>-</v>
      </c>
      <c r="Z881" s="103" t="str">
        <f>IFERROR("W"&amp;WEEKNUM(Tabela3[[#This Row],[PRAZO ATIVAÇÃO]]),"-")</f>
        <v>-</v>
      </c>
      <c r="AA881" s="103">
        <v>2025</v>
      </c>
      <c r="AB881" s="103" t="s">
        <v>139</v>
      </c>
      <c r="AC881" s="454"/>
      <c r="AD881" s="103" t="s">
        <v>601</v>
      </c>
      <c r="AE881" s="578"/>
      <c r="AF881" s="103"/>
      <c r="AG881" s="474"/>
      <c r="AH881" s="458" t="s">
        <v>602</v>
      </c>
      <c r="AI881" s="458"/>
      <c r="AJ881" s="458"/>
      <c r="AK881" s="103" t="str">
        <f ca="1">IF(Tabela3[[#This Row],[STATUS]]&lt;&gt;"PREVISTO","N/A",IF(Tabela3[[#This Row],[Data_RE_CONGELADA]]="REDE OK","OK",IFERROR(IF(TODAY()-Tabela3[[#This Row],[Data_RE_CONGELADA]]&gt;=0,"ATRASADO",IF(TODAY()-Tabela3[[#This Row],[Data_RE_CONGELADA]]&gt;-5,"VENCENDO",IF(TODAY()-Tabela3[[#This Row],[Data_RE_CONGELADA]]&lt;=0,"NO PRAZO"))),"N/A")))</f>
        <v>N/A</v>
      </c>
      <c r="AL881" s="454" t="s">
        <v>139</v>
      </c>
      <c r="AM881" s="454"/>
      <c r="AN881" s="458"/>
      <c r="AO881" s="459"/>
      <c r="AP881" s="454" t="s">
        <v>136</v>
      </c>
      <c r="AQ881" s="103" t="s">
        <v>611</v>
      </c>
      <c r="AR881" s="103" t="s">
        <v>689</v>
      </c>
      <c r="AS881" s="103" t="s">
        <v>57</v>
      </c>
      <c r="AT881" s="103" t="s">
        <v>3395</v>
      </c>
      <c r="AU881" s="103" t="s">
        <v>579</v>
      </c>
      <c r="AV881" s="103" t="s">
        <v>580</v>
      </c>
      <c r="AW881" s="103" t="s">
        <v>580</v>
      </c>
      <c r="AX881" s="103" t="s">
        <v>581</v>
      </c>
      <c r="AY881" s="103" t="s">
        <v>580</v>
      </c>
      <c r="AZ881" s="103" t="s">
        <v>580</v>
      </c>
      <c r="BA881" s="103" t="s">
        <v>580</v>
      </c>
      <c r="BB881" s="103" t="s">
        <v>2721</v>
      </c>
      <c r="BC881" s="496" t="s">
        <v>3396</v>
      </c>
      <c r="BE881" s="103" t="e">
        <f>VLOOKUP(Tabela3[[#This Row],[ID OSP]],[1]Export!$R:$R,1,0)</f>
        <v>#N/A</v>
      </c>
    </row>
    <row r="882" spans="1:58" ht="15" hidden="1" customHeight="1">
      <c r="A882" s="103" t="s">
        <v>3397</v>
      </c>
      <c r="B882" s="103" t="s">
        <v>3398</v>
      </c>
      <c r="C882" s="104" t="s">
        <v>596</v>
      </c>
      <c r="D882" s="454" t="s">
        <v>136</v>
      </c>
      <c r="E882" s="454" t="s">
        <v>136</v>
      </c>
      <c r="F882" s="454" t="s">
        <v>136</v>
      </c>
      <c r="G882" s="454" t="s">
        <v>597</v>
      </c>
      <c r="H882" s="454" t="s">
        <v>597</v>
      </c>
      <c r="I882" s="463" t="s">
        <v>139</v>
      </c>
      <c r="J882" s="463" t="s">
        <v>139</v>
      </c>
      <c r="K882" s="458" t="s">
        <v>3399</v>
      </c>
      <c r="L882" s="103" t="s">
        <v>568</v>
      </c>
      <c r="M882" s="103" t="s">
        <v>3374</v>
      </c>
      <c r="N882" s="103" t="s">
        <v>3239</v>
      </c>
      <c r="O882" s="103" t="s">
        <v>186</v>
      </c>
      <c r="P882" s="103" t="s">
        <v>2716</v>
      </c>
      <c r="Q882" s="103" t="s">
        <v>2716</v>
      </c>
      <c r="S882" s="460"/>
      <c r="T882" s="103" t="s">
        <v>42</v>
      </c>
      <c r="U882" s="103" t="s">
        <v>139</v>
      </c>
      <c r="V882" s="454" t="str">
        <f>Tabela3[[#This Row],[NOVO 
PRAZO REDE]]</f>
        <v>RÁDIO</v>
      </c>
      <c r="W882" s="454" t="str">
        <f>Tabela3[[#This Row],[PRAZO
ATIVAÇÃO]]</f>
        <v>RÁDIO</v>
      </c>
      <c r="X882" s="103" t="s">
        <v>139</v>
      </c>
      <c r="Y882" s="103" t="str">
        <f>IFERROR("W"&amp;WEEKNUM(Tabela3[[#This Row],[PRAZO RE REVISADO]]),"-")</f>
        <v>-</v>
      </c>
      <c r="Z882" s="103" t="str">
        <f>IFERROR("W"&amp;WEEKNUM(Tabela3[[#This Row],[PRAZO ATIVAÇÃO]]),"-")</f>
        <v>-</v>
      </c>
      <c r="AA882" s="103">
        <v>2025</v>
      </c>
      <c r="AB882" s="103" t="s">
        <v>139</v>
      </c>
      <c r="AC882" s="454"/>
      <c r="AD882" s="103" t="s">
        <v>601</v>
      </c>
      <c r="AE882" s="578"/>
      <c r="AF882" s="103"/>
      <c r="AG882" s="474"/>
      <c r="AH882" s="458" t="s">
        <v>602</v>
      </c>
      <c r="AI882" s="458"/>
      <c r="AJ882" s="458"/>
      <c r="AK882" s="103" t="str">
        <f ca="1">IF(Tabela3[[#This Row],[STATUS]]&lt;&gt;"PREVISTO","N/A",IF(Tabela3[[#This Row],[Data_RE_CONGELADA]]="REDE OK","OK",IFERROR(IF(TODAY()-Tabela3[[#This Row],[Data_RE_CONGELADA]]&gt;=0,"ATRASADO",IF(TODAY()-Tabela3[[#This Row],[Data_RE_CONGELADA]]&gt;-5,"VENCENDO",IF(TODAY()-Tabela3[[#This Row],[Data_RE_CONGELADA]]&lt;=0,"NO PRAZO"))),"N/A")))</f>
        <v>N/A</v>
      </c>
      <c r="AL882" s="454" t="s">
        <v>139</v>
      </c>
      <c r="AM882" s="454"/>
      <c r="AN882" s="458"/>
      <c r="AO882" s="459"/>
      <c r="AP882" s="454" t="s">
        <v>136</v>
      </c>
      <c r="AQ882" s="103" t="s">
        <v>611</v>
      </c>
      <c r="AR882" s="103" t="s">
        <v>689</v>
      </c>
      <c r="AS882" s="103" t="s">
        <v>57</v>
      </c>
      <c r="AT882" s="103" t="s">
        <v>3400</v>
      </c>
      <c r="AU882" s="103" t="s">
        <v>579</v>
      </c>
      <c r="AV882" s="103" t="s">
        <v>580</v>
      </c>
      <c r="AW882" s="103" t="s">
        <v>580</v>
      </c>
      <c r="AX882" s="103" t="s">
        <v>580</v>
      </c>
      <c r="AY882" s="103" t="s">
        <v>580</v>
      </c>
      <c r="AZ882" s="103" t="s">
        <v>581</v>
      </c>
      <c r="BA882" s="103" t="s">
        <v>580</v>
      </c>
      <c r="BB882" s="103" t="s">
        <v>2874</v>
      </c>
      <c r="BC882" s="496" t="s">
        <v>3401</v>
      </c>
      <c r="BE882" s="103" t="e">
        <f>VLOOKUP(Tabela3[[#This Row],[ID OSP]],[1]Export!$R:$R,1,0)</f>
        <v>#N/A</v>
      </c>
    </row>
    <row r="883" spans="1:58" ht="15" hidden="1" customHeight="1">
      <c r="A883" s="103" t="s">
        <v>3402</v>
      </c>
      <c r="B883" s="103" t="s">
        <v>3403</v>
      </c>
      <c r="C883" s="104" t="s">
        <v>596</v>
      </c>
      <c r="D883" s="454" t="s">
        <v>136</v>
      </c>
      <c r="E883" s="454" t="s">
        <v>136</v>
      </c>
      <c r="F883" s="454" t="s">
        <v>136</v>
      </c>
      <c r="G883" s="454" t="s">
        <v>597</v>
      </c>
      <c r="H883" s="454" t="s">
        <v>597</v>
      </c>
      <c r="I883" s="463" t="s">
        <v>139</v>
      </c>
      <c r="J883" s="463" t="s">
        <v>139</v>
      </c>
      <c r="K883" s="458" t="s">
        <v>3404</v>
      </c>
      <c r="L883" s="103" t="s">
        <v>568</v>
      </c>
      <c r="M883" s="103" t="s">
        <v>3374</v>
      </c>
      <c r="N883" s="103" t="s">
        <v>3239</v>
      </c>
      <c r="O883" s="103" t="s">
        <v>186</v>
      </c>
      <c r="P883" s="103" t="s">
        <v>2716</v>
      </c>
      <c r="Q883" s="103" t="s">
        <v>2716</v>
      </c>
      <c r="S883" s="460"/>
      <c r="T883" s="103" t="s">
        <v>42</v>
      </c>
      <c r="U883" s="103" t="s">
        <v>139</v>
      </c>
      <c r="V883" s="454" t="str">
        <f>Tabela3[[#This Row],[NOVO 
PRAZO REDE]]</f>
        <v>RÁDIO</v>
      </c>
      <c r="W883" s="454" t="str">
        <f>Tabela3[[#This Row],[PRAZO
ATIVAÇÃO]]</f>
        <v>RÁDIO</v>
      </c>
      <c r="X883" s="103" t="s">
        <v>139</v>
      </c>
      <c r="Y883" s="103" t="str">
        <f>IFERROR("W"&amp;WEEKNUM(Tabela3[[#This Row],[PRAZO RE REVISADO]]),"-")</f>
        <v>-</v>
      </c>
      <c r="Z883" s="103" t="str">
        <f>IFERROR("W"&amp;WEEKNUM(Tabela3[[#This Row],[PRAZO ATIVAÇÃO]]),"-")</f>
        <v>-</v>
      </c>
      <c r="AA883" s="103">
        <v>2025</v>
      </c>
      <c r="AB883" s="103" t="s">
        <v>139</v>
      </c>
      <c r="AC883" s="454"/>
      <c r="AD883" s="103" t="s">
        <v>601</v>
      </c>
      <c r="AE883" s="578"/>
      <c r="AF883" s="103"/>
      <c r="AG883" s="474"/>
      <c r="AH883" s="458" t="s">
        <v>602</v>
      </c>
      <c r="AI883" s="458"/>
      <c r="AJ883" s="458"/>
      <c r="AK883" s="103" t="str">
        <f ca="1">IF(Tabela3[[#This Row],[STATUS]]&lt;&gt;"PREVISTO","N/A",IF(Tabela3[[#This Row],[Data_RE_CONGELADA]]="REDE OK","OK",IFERROR(IF(TODAY()-Tabela3[[#This Row],[Data_RE_CONGELADA]]&gt;=0,"ATRASADO",IF(TODAY()-Tabela3[[#This Row],[Data_RE_CONGELADA]]&gt;-5,"VENCENDO",IF(TODAY()-Tabela3[[#This Row],[Data_RE_CONGELADA]]&lt;=0,"NO PRAZO"))),"N/A")))</f>
        <v>N/A</v>
      </c>
      <c r="AL883" s="454" t="s">
        <v>139</v>
      </c>
      <c r="AM883" s="454"/>
      <c r="AN883" s="458"/>
      <c r="AO883" s="459"/>
      <c r="AP883" s="454" t="s">
        <v>136</v>
      </c>
      <c r="AQ883" s="103" t="s">
        <v>611</v>
      </c>
      <c r="AR883" s="103" t="s">
        <v>689</v>
      </c>
      <c r="AS883" s="103" t="s">
        <v>57</v>
      </c>
      <c r="AT883" s="103" t="s">
        <v>3405</v>
      </c>
      <c r="AU883" s="103" t="s">
        <v>579</v>
      </c>
      <c r="AV883" s="103" t="s">
        <v>580</v>
      </c>
      <c r="AW883" s="103" t="s">
        <v>580</v>
      </c>
      <c r="AX883" s="103" t="s">
        <v>581</v>
      </c>
      <c r="AY883" s="103" t="s">
        <v>580</v>
      </c>
      <c r="AZ883" s="103" t="s">
        <v>581</v>
      </c>
      <c r="BA883" s="103" t="s">
        <v>580</v>
      </c>
      <c r="BB883" s="103" t="s">
        <v>2721</v>
      </c>
      <c r="BC883" s="496" t="s">
        <v>3406</v>
      </c>
      <c r="BE883" s="103" t="e">
        <f>VLOOKUP(Tabela3[[#This Row],[ID OSP]],[1]Export!$R:$R,1,0)</f>
        <v>#N/A</v>
      </c>
    </row>
    <row r="884" spans="1:58" ht="15" hidden="1" customHeight="1">
      <c r="A884" s="103" t="s">
        <v>3407</v>
      </c>
      <c r="B884" s="103" t="s">
        <v>3408</v>
      </c>
      <c r="C884" s="104" t="s">
        <v>596</v>
      </c>
      <c r="D884" s="454" t="s">
        <v>136</v>
      </c>
      <c r="E884" s="454" t="s">
        <v>136</v>
      </c>
      <c r="F884" s="454" t="s">
        <v>136</v>
      </c>
      <c r="G884" s="454" t="s">
        <v>597</v>
      </c>
      <c r="H884" s="454" t="s">
        <v>597</v>
      </c>
      <c r="I884" s="463" t="s">
        <v>139</v>
      </c>
      <c r="J884" s="463" t="s">
        <v>139</v>
      </c>
      <c r="K884" s="458" t="s">
        <v>742</v>
      </c>
      <c r="L884" s="103" t="s">
        <v>568</v>
      </c>
      <c r="M884" s="103" t="s">
        <v>3374</v>
      </c>
      <c r="N884" s="103" t="s">
        <v>3239</v>
      </c>
      <c r="O884" s="103" t="s">
        <v>186</v>
      </c>
      <c r="P884" s="103" t="s">
        <v>2716</v>
      </c>
      <c r="Q884" s="103" t="s">
        <v>2716</v>
      </c>
      <c r="S884" s="460"/>
      <c r="T884" s="103" t="s">
        <v>42</v>
      </c>
      <c r="U884" s="103" t="s">
        <v>139</v>
      </c>
      <c r="V884" s="454" t="str">
        <f>Tabela3[[#This Row],[NOVO 
PRAZO REDE]]</f>
        <v>RÁDIO</v>
      </c>
      <c r="W884" s="454" t="str">
        <f>Tabela3[[#This Row],[PRAZO
ATIVAÇÃO]]</f>
        <v>RÁDIO</v>
      </c>
      <c r="X884" s="103" t="s">
        <v>139</v>
      </c>
      <c r="Y884" s="103" t="str">
        <f>IFERROR("W"&amp;WEEKNUM(Tabela3[[#This Row],[PRAZO RE REVISADO]]),"-")</f>
        <v>-</v>
      </c>
      <c r="Z884" s="103" t="str">
        <f>IFERROR("W"&amp;WEEKNUM(Tabela3[[#This Row],[PRAZO ATIVAÇÃO]]),"-")</f>
        <v>-</v>
      </c>
      <c r="AA884" s="103">
        <v>2025</v>
      </c>
      <c r="AB884" s="103" t="s">
        <v>139</v>
      </c>
      <c r="AC884" s="454"/>
      <c r="AD884" s="103" t="s">
        <v>601</v>
      </c>
      <c r="AE884" s="578"/>
      <c r="AF884" s="103"/>
      <c r="AG884" s="474"/>
      <c r="AH884" s="458" t="s">
        <v>602</v>
      </c>
      <c r="AI884" s="458"/>
      <c r="AJ884" s="458"/>
      <c r="AK884" s="103" t="str">
        <f ca="1">IF(Tabela3[[#This Row],[STATUS]]&lt;&gt;"PREVISTO","N/A",IF(Tabela3[[#This Row],[Data_RE_CONGELADA]]="REDE OK","OK",IFERROR(IF(TODAY()-Tabela3[[#This Row],[Data_RE_CONGELADA]]&gt;=0,"ATRASADO",IF(TODAY()-Tabela3[[#This Row],[Data_RE_CONGELADA]]&gt;-5,"VENCENDO",IF(TODAY()-Tabela3[[#This Row],[Data_RE_CONGELADA]]&lt;=0,"NO PRAZO"))),"N/A")))</f>
        <v>N/A</v>
      </c>
      <c r="AL884" s="454" t="s">
        <v>139</v>
      </c>
      <c r="AM884" s="454"/>
      <c r="AN884" s="458"/>
      <c r="AO884" s="459"/>
      <c r="AP884" s="454" t="s">
        <v>136</v>
      </c>
      <c r="AQ884" s="103" t="s">
        <v>611</v>
      </c>
      <c r="AR884" s="103" t="s">
        <v>689</v>
      </c>
      <c r="AS884" s="103" t="s">
        <v>57</v>
      </c>
      <c r="AT884" s="103" t="s">
        <v>3409</v>
      </c>
      <c r="AU884" s="103" t="s">
        <v>579</v>
      </c>
      <c r="AV884" s="103" t="s">
        <v>580</v>
      </c>
      <c r="AW884" s="103" t="s">
        <v>580</v>
      </c>
      <c r="AX884" s="103" t="s">
        <v>581</v>
      </c>
      <c r="AY884" s="103" t="s">
        <v>580</v>
      </c>
      <c r="AZ884" s="103" t="s">
        <v>581</v>
      </c>
      <c r="BA884" s="103" t="s">
        <v>580</v>
      </c>
      <c r="BB884" s="103" t="s">
        <v>2898</v>
      </c>
      <c r="BC884" s="496" t="s">
        <v>3410</v>
      </c>
      <c r="BE884" s="103" t="e">
        <f>VLOOKUP(Tabela3[[#This Row],[ID OSP]],[1]Export!$R:$R,1,0)</f>
        <v>#N/A</v>
      </c>
    </row>
    <row r="885" spans="1:58" ht="15" hidden="1" customHeight="1">
      <c r="A885" s="103" t="s">
        <v>672</v>
      </c>
      <c r="B885" s="103" t="s">
        <v>3411</v>
      </c>
      <c r="C885" s="104" t="s">
        <v>596</v>
      </c>
      <c r="D885" s="454" t="s">
        <v>136</v>
      </c>
      <c r="E885" s="454" t="s">
        <v>136</v>
      </c>
      <c r="F885" s="454" t="s">
        <v>136</v>
      </c>
      <c r="G885" s="454" t="s">
        <v>597</v>
      </c>
      <c r="H885" s="454" t="s">
        <v>597</v>
      </c>
      <c r="I885" s="463" t="s">
        <v>139</v>
      </c>
      <c r="J885" s="463" t="s">
        <v>139</v>
      </c>
      <c r="K885" s="458" t="s">
        <v>742</v>
      </c>
      <c r="L885" s="103" t="s">
        <v>446</v>
      </c>
      <c r="M885" s="103" t="s">
        <v>3374</v>
      </c>
      <c r="N885" s="103" t="s">
        <v>3239</v>
      </c>
      <c r="O885" s="103" t="s">
        <v>186</v>
      </c>
      <c r="P885" s="103" t="s">
        <v>589</v>
      </c>
      <c r="Q885" s="103" t="s">
        <v>589</v>
      </c>
      <c r="S885" s="460"/>
      <c r="T885" s="103" t="s">
        <v>42</v>
      </c>
      <c r="U885" s="103" t="s">
        <v>139</v>
      </c>
      <c r="V885" s="454" t="str">
        <f>Tabela3[[#This Row],[NOVO 
PRAZO REDE]]</f>
        <v>RÁDIO</v>
      </c>
      <c r="W885" s="454" t="str">
        <f>Tabela3[[#This Row],[PRAZO
ATIVAÇÃO]]</f>
        <v>RÁDIO</v>
      </c>
      <c r="X885" s="103" t="s">
        <v>139</v>
      </c>
      <c r="Y885" s="103" t="str">
        <f>IFERROR("W"&amp;WEEKNUM(Tabela3[[#This Row],[PRAZO RE REVISADO]]),"-")</f>
        <v>-</v>
      </c>
      <c r="Z885" s="103" t="str">
        <f>IFERROR("W"&amp;WEEKNUM(Tabela3[[#This Row],[PRAZO ATIVAÇÃO]]),"-")</f>
        <v>-</v>
      </c>
      <c r="AA885" s="103">
        <v>2024</v>
      </c>
      <c r="AB885" s="103" t="s">
        <v>139</v>
      </c>
      <c r="AC885" s="454" t="s">
        <v>139</v>
      </c>
      <c r="AD885" s="103" t="s">
        <v>601</v>
      </c>
      <c r="AE885" s="578"/>
      <c r="AF885" s="103"/>
      <c r="AG885" s="474"/>
      <c r="AH885" s="458" t="s">
        <v>602</v>
      </c>
      <c r="AK885" s="103" t="str">
        <f ca="1">IF(Tabela3[[#This Row],[STATUS]]&lt;&gt;"PREVISTO","N/A",IF(Tabela3[[#This Row],[Data_RE_CONGELADA]]="REDE OK","OK",IFERROR(IF(TODAY()-Tabela3[[#This Row],[Data_RE_CONGELADA]]&gt;=0,"ATRASADO",IF(TODAY()-Tabela3[[#This Row],[Data_RE_CONGELADA]]&gt;-5,"VENCENDO",IF(TODAY()-Tabela3[[#This Row],[Data_RE_CONGELADA]]&lt;=0,"NO PRAZO"))),"N/A")))</f>
        <v>N/A</v>
      </c>
      <c r="AL885" s="454" t="s">
        <v>139</v>
      </c>
      <c r="AM885" s="454"/>
      <c r="AN885" s="458"/>
      <c r="AO885" s="459"/>
      <c r="AP885" s="454" t="s">
        <v>136</v>
      </c>
      <c r="AQ885" s="103" t="s">
        <v>611</v>
      </c>
      <c r="AR885" s="103" t="s">
        <v>689</v>
      </c>
      <c r="AS885" s="103" t="s">
        <v>57</v>
      </c>
      <c r="AT885" s="103" t="s">
        <v>3412</v>
      </c>
      <c r="AU885" s="103" t="s">
        <v>604</v>
      </c>
      <c r="AV885" s="103" t="s">
        <v>3413</v>
      </c>
      <c r="BC885" s="103"/>
      <c r="BE885" s="103" t="e">
        <f>VLOOKUP(Tabela3[[#This Row],[ID OSP]],[1]Export!$R:$R,1,0)</f>
        <v>#N/A</v>
      </c>
    </row>
    <row r="886" spans="1:58" ht="15" hidden="1" customHeight="1">
      <c r="A886" s="472" t="s">
        <v>3414</v>
      </c>
      <c r="B886" s="103" t="s">
        <v>3415</v>
      </c>
      <c r="C886" s="104" t="s">
        <v>596</v>
      </c>
      <c r="D886" s="454" t="s">
        <v>136</v>
      </c>
      <c r="E886" s="454" t="s">
        <v>136</v>
      </c>
      <c r="F886" s="454" t="s">
        <v>136</v>
      </c>
      <c r="G886" s="454" t="s">
        <v>597</v>
      </c>
      <c r="H886" s="454" t="s">
        <v>597</v>
      </c>
      <c r="I886" s="463" t="s">
        <v>139</v>
      </c>
      <c r="J886" s="463" t="s">
        <v>139</v>
      </c>
      <c r="K886" s="458" t="s">
        <v>3394</v>
      </c>
      <c r="L886" s="103" t="s">
        <v>568</v>
      </c>
      <c r="M886" s="103" t="s">
        <v>3374</v>
      </c>
      <c r="N886" s="103" t="s">
        <v>3239</v>
      </c>
      <c r="O886" s="103" t="s">
        <v>186</v>
      </c>
      <c r="P886" s="103" t="s">
        <v>2716</v>
      </c>
      <c r="Q886" s="103" t="s">
        <v>2716</v>
      </c>
      <c r="S886" s="460"/>
      <c r="T886" s="103" t="s">
        <v>42</v>
      </c>
      <c r="U886" s="103" t="s">
        <v>139</v>
      </c>
      <c r="V886" s="454" t="str">
        <f>Tabela3[[#This Row],[NOVO 
PRAZO REDE]]</f>
        <v>RÁDIO</v>
      </c>
      <c r="W886" s="454" t="str">
        <f>Tabela3[[#This Row],[PRAZO
ATIVAÇÃO]]</f>
        <v>RÁDIO</v>
      </c>
      <c r="X886" s="103" t="s">
        <v>139</v>
      </c>
      <c r="Y886" s="103" t="str">
        <f>IFERROR("W"&amp;WEEKNUM(Tabela3[[#This Row],[PRAZO RE REVISADO]]),"-")</f>
        <v>-</v>
      </c>
      <c r="Z886" s="103" t="str">
        <f>IFERROR("W"&amp;WEEKNUM(Tabela3[[#This Row],[PRAZO ATIVAÇÃO]]),"-")</f>
        <v>-</v>
      </c>
      <c r="AA886" s="103">
        <v>2025</v>
      </c>
      <c r="AB886" s="103" t="s">
        <v>139</v>
      </c>
      <c r="AC886" s="454"/>
      <c r="AD886" s="103" t="s">
        <v>601</v>
      </c>
      <c r="AE886" s="578"/>
      <c r="AF886" s="103"/>
      <c r="AG886" s="474"/>
      <c r="AH886" s="458" t="s">
        <v>602</v>
      </c>
      <c r="AI886" s="458"/>
      <c r="AJ886" s="458"/>
      <c r="AK886" s="103" t="str">
        <f ca="1">IF(Tabela3[[#This Row],[STATUS]]&lt;&gt;"PREVISTO","N/A",IF(Tabela3[[#This Row],[Data_RE_CONGELADA]]="REDE OK","OK",IFERROR(IF(TODAY()-Tabela3[[#This Row],[Data_RE_CONGELADA]]&gt;=0,"ATRASADO",IF(TODAY()-Tabela3[[#This Row],[Data_RE_CONGELADA]]&gt;-5,"VENCENDO",IF(TODAY()-Tabela3[[#This Row],[Data_RE_CONGELADA]]&lt;=0,"NO PRAZO"))),"N/A")))</f>
        <v>N/A</v>
      </c>
      <c r="AL886" s="454" t="s">
        <v>139</v>
      </c>
      <c r="AM886" s="454"/>
      <c r="AN886" s="458"/>
      <c r="AO886" s="459"/>
      <c r="AP886" s="454" t="s">
        <v>136</v>
      </c>
      <c r="AQ886" s="103" t="s">
        <v>611</v>
      </c>
      <c r="AR886" s="103" t="s">
        <v>689</v>
      </c>
      <c r="AS886" s="103" t="s">
        <v>57</v>
      </c>
      <c r="AT886" s="103" t="s">
        <v>3416</v>
      </c>
      <c r="AU886" s="103" t="s">
        <v>579</v>
      </c>
      <c r="AV886" s="103" t="s">
        <v>580</v>
      </c>
      <c r="AW886" s="103" t="s">
        <v>580</v>
      </c>
      <c r="AX886" s="103" t="s">
        <v>581</v>
      </c>
      <c r="AY886" s="103" t="s">
        <v>580</v>
      </c>
      <c r="AZ886" s="103" t="s">
        <v>581</v>
      </c>
      <c r="BA886" s="103" t="s">
        <v>580</v>
      </c>
      <c r="BB886" s="103" t="s">
        <v>2721</v>
      </c>
      <c r="BC886" s="496" t="s">
        <v>3417</v>
      </c>
      <c r="BE886" s="103" t="e">
        <f>VLOOKUP(Tabela3[[#This Row],[ID OSP]],[1]Export!$R:$R,1,0)</f>
        <v>#N/A</v>
      </c>
    </row>
    <row r="887" spans="1:58" ht="15" hidden="1" customHeight="1">
      <c r="A887" s="472" t="s">
        <v>3418</v>
      </c>
      <c r="B887" s="103" t="s">
        <v>3419</v>
      </c>
      <c r="C887" s="104" t="s">
        <v>596</v>
      </c>
      <c r="D887" s="454" t="s">
        <v>136</v>
      </c>
      <c r="E887" s="454" t="s">
        <v>136</v>
      </c>
      <c r="F887" s="454" t="s">
        <v>136</v>
      </c>
      <c r="G887" s="454" t="s">
        <v>597</v>
      </c>
      <c r="H887" s="454" t="s">
        <v>597</v>
      </c>
      <c r="I887" s="463" t="s">
        <v>139</v>
      </c>
      <c r="J887" s="463" t="s">
        <v>139</v>
      </c>
      <c r="K887" s="458" t="s">
        <v>3394</v>
      </c>
      <c r="L887" s="103" t="s">
        <v>568</v>
      </c>
      <c r="M887" s="103" t="s">
        <v>3374</v>
      </c>
      <c r="N887" s="103" t="s">
        <v>3239</v>
      </c>
      <c r="O887" s="103" t="s">
        <v>186</v>
      </c>
      <c r="P887" s="103" t="s">
        <v>2716</v>
      </c>
      <c r="Q887" s="103" t="s">
        <v>2716</v>
      </c>
      <c r="S887" s="460"/>
      <c r="T887" s="103" t="s">
        <v>42</v>
      </c>
      <c r="U887" s="103" t="s">
        <v>139</v>
      </c>
      <c r="V887" s="454" t="str">
        <f>Tabela3[[#This Row],[NOVO 
PRAZO REDE]]</f>
        <v>RÁDIO</v>
      </c>
      <c r="W887" s="454" t="str">
        <f>Tabela3[[#This Row],[PRAZO
ATIVAÇÃO]]</f>
        <v>RÁDIO</v>
      </c>
      <c r="X887" s="103" t="s">
        <v>139</v>
      </c>
      <c r="Y887" s="103" t="str">
        <f>IFERROR("W"&amp;WEEKNUM(Tabela3[[#This Row],[PRAZO RE REVISADO]]),"-")</f>
        <v>-</v>
      </c>
      <c r="Z887" s="103" t="str">
        <f>IFERROR("W"&amp;WEEKNUM(Tabela3[[#This Row],[PRAZO ATIVAÇÃO]]),"-")</f>
        <v>-</v>
      </c>
      <c r="AA887" s="103">
        <v>2025</v>
      </c>
      <c r="AB887" s="103" t="s">
        <v>139</v>
      </c>
      <c r="AC887" s="454"/>
      <c r="AD887" s="103" t="s">
        <v>601</v>
      </c>
      <c r="AE887" s="578"/>
      <c r="AF887" s="103"/>
      <c r="AG887" s="474"/>
      <c r="AH887" s="458" t="s">
        <v>602</v>
      </c>
      <c r="AI887" s="458"/>
      <c r="AJ887" s="458"/>
      <c r="AK887" s="103" t="str">
        <f ca="1">IF(Tabela3[[#This Row],[STATUS]]&lt;&gt;"PREVISTO","N/A",IF(Tabela3[[#This Row],[Data_RE_CONGELADA]]="REDE OK","OK",IFERROR(IF(TODAY()-Tabela3[[#This Row],[Data_RE_CONGELADA]]&gt;=0,"ATRASADO",IF(TODAY()-Tabela3[[#This Row],[Data_RE_CONGELADA]]&gt;-5,"VENCENDO",IF(TODAY()-Tabela3[[#This Row],[Data_RE_CONGELADA]]&lt;=0,"NO PRAZO"))),"N/A")))</f>
        <v>N/A</v>
      </c>
      <c r="AL887" s="454" t="s">
        <v>139</v>
      </c>
      <c r="AM887" s="454"/>
      <c r="AN887" s="458"/>
      <c r="AO887" s="459"/>
      <c r="AP887" s="454" t="s">
        <v>136</v>
      </c>
      <c r="AQ887" s="103" t="s">
        <v>611</v>
      </c>
      <c r="AR887" s="103" t="s">
        <v>689</v>
      </c>
      <c r="AS887" s="103" t="s">
        <v>57</v>
      </c>
      <c r="AT887" s="103" t="s">
        <v>3420</v>
      </c>
      <c r="AU887" s="103" t="s">
        <v>579</v>
      </c>
      <c r="AV887" s="103" t="s">
        <v>580</v>
      </c>
      <c r="AW887" s="103" t="s">
        <v>580</v>
      </c>
      <c r="AX887" s="103" t="s">
        <v>580</v>
      </c>
      <c r="AY887" s="103" t="s">
        <v>580</v>
      </c>
      <c r="AZ887" s="103" t="s">
        <v>580</v>
      </c>
      <c r="BA887" s="103" t="s">
        <v>581</v>
      </c>
      <c r="BB887" s="103" t="s">
        <v>2721</v>
      </c>
      <c r="BC887" s="496" t="s">
        <v>3421</v>
      </c>
      <c r="BE887" s="103" t="e">
        <f>VLOOKUP(Tabela3[[#This Row],[ID OSP]],[1]Export!$R:$R,1,0)</f>
        <v>#N/A</v>
      </c>
    </row>
    <row r="888" spans="1:58" ht="15" hidden="1" customHeight="1">
      <c r="A888" s="472" t="s">
        <v>3422</v>
      </c>
      <c r="B888" s="103" t="s">
        <v>3423</v>
      </c>
      <c r="C888" s="104" t="s">
        <v>596</v>
      </c>
      <c r="D888" s="454" t="s">
        <v>136</v>
      </c>
      <c r="E888" s="454" t="s">
        <v>136</v>
      </c>
      <c r="F888" s="454" t="s">
        <v>136</v>
      </c>
      <c r="G888" s="454" t="s">
        <v>597</v>
      </c>
      <c r="H888" s="454" t="s">
        <v>597</v>
      </c>
      <c r="I888" s="463" t="s">
        <v>139</v>
      </c>
      <c r="J888" s="463" t="s">
        <v>139</v>
      </c>
      <c r="K888" s="458" t="s">
        <v>3424</v>
      </c>
      <c r="L888" s="103" t="s">
        <v>568</v>
      </c>
      <c r="M888" s="103" t="s">
        <v>3374</v>
      </c>
      <c r="N888" s="103" t="s">
        <v>3239</v>
      </c>
      <c r="O888" s="103" t="s">
        <v>186</v>
      </c>
      <c r="P888" s="103" t="s">
        <v>2716</v>
      </c>
      <c r="Q888" s="103" t="s">
        <v>2716</v>
      </c>
      <c r="S888" s="460"/>
      <c r="T888" s="103" t="s">
        <v>42</v>
      </c>
      <c r="U888" s="103" t="s">
        <v>139</v>
      </c>
      <c r="V888" s="454" t="str">
        <f>Tabela3[[#This Row],[NOVO 
PRAZO REDE]]</f>
        <v>RÁDIO</v>
      </c>
      <c r="W888" s="454" t="str">
        <f>Tabela3[[#This Row],[PRAZO
ATIVAÇÃO]]</f>
        <v>RÁDIO</v>
      </c>
      <c r="X888" s="103" t="s">
        <v>139</v>
      </c>
      <c r="Y888" s="103" t="str">
        <f>IFERROR("W"&amp;WEEKNUM(Tabela3[[#This Row],[PRAZO RE REVISADO]]),"-")</f>
        <v>-</v>
      </c>
      <c r="Z888" s="103" t="str">
        <f>IFERROR("W"&amp;WEEKNUM(Tabela3[[#This Row],[PRAZO ATIVAÇÃO]]),"-")</f>
        <v>-</v>
      </c>
      <c r="AA888" s="103">
        <v>2025</v>
      </c>
      <c r="AB888" s="103" t="s">
        <v>139</v>
      </c>
      <c r="AC888" s="454"/>
      <c r="AD888" s="103" t="s">
        <v>601</v>
      </c>
      <c r="AE888" s="578"/>
      <c r="AF888" s="103"/>
      <c r="AG888" s="474"/>
      <c r="AH888" s="458" t="s">
        <v>602</v>
      </c>
      <c r="AI888" s="458"/>
      <c r="AJ888" s="458"/>
      <c r="AK888" s="103" t="str">
        <f ca="1">IF(Tabela3[[#This Row],[STATUS]]&lt;&gt;"PREVISTO","N/A",IF(Tabela3[[#This Row],[Data_RE_CONGELADA]]="REDE OK","OK",IFERROR(IF(TODAY()-Tabela3[[#This Row],[Data_RE_CONGELADA]]&gt;=0,"ATRASADO",IF(TODAY()-Tabela3[[#This Row],[Data_RE_CONGELADA]]&gt;-5,"VENCENDO",IF(TODAY()-Tabela3[[#This Row],[Data_RE_CONGELADA]]&lt;=0,"NO PRAZO"))),"N/A")))</f>
        <v>N/A</v>
      </c>
      <c r="AL888" s="454" t="s">
        <v>139</v>
      </c>
      <c r="AM888" s="454"/>
      <c r="AN888" s="458"/>
      <c r="AO888" s="459"/>
      <c r="AP888" s="454" t="s">
        <v>136</v>
      </c>
      <c r="AQ888" s="103" t="s">
        <v>611</v>
      </c>
      <c r="AR888" s="103" t="s">
        <v>689</v>
      </c>
      <c r="AS888" s="103" t="s">
        <v>57</v>
      </c>
      <c r="AT888" s="103" t="s">
        <v>3425</v>
      </c>
      <c r="AU888" s="103" t="s">
        <v>579</v>
      </c>
      <c r="AV888" s="103" t="s">
        <v>580</v>
      </c>
      <c r="AW888" s="103" t="s">
        <v>580</v>
      </c>
      <c r="AX888" s="103" t="s">
        <v>581</v>
      </c>
      <c r="AY888" s="103" t="s">
        <v>580</v>
      </c>
      <c r="AZ888" s="103" t="s">
        <v>581</v>
      </c>
      <c r="BA888" s="103" t="s">
        <v>580</v>
      </c>
      <c r="BB888" s="103" t="s">
        <v>2721</v>
      </c>
      <c r="BC888" s="496" t="s">
        <v>3396</v>
      </c>
      <c r="BE888" s="103" t="e">
        <f>VLOOKUP(Tabela3[[#This Row],[ID OSP]],[1]Export!$R:$R,1,0)</f>
        <v>#N/A</v>
      </c>
    </row>
    <row r="889" spans="1:58" ht="15" hidden="1" customHeight="1">
      <c r="A889" s="103" t="s">
        <v>3426</v>
      </c>
      <c r="B889" s="103" t="s">
        <v>3427</v>
      </c>
      <c r="C889" s="104" t="s">
        <v>596</v>
      </c>
      <c r="D889" s="454" t="s">
        <v>136</v>
      </c>
      <c r="E889" s="454" t="s">
        <v>136</v>
      </c>
      <c r="F889" s="454" t="s">
        <v>136</v>
      </c>
      <c r="G889" s="454" t="s">
        <v>597</v>
      </c>
      <c r="H889" s="454" t="s">
        <v>597</v>
      </c>
      <c r="I889" s="463" t="s">
        <v>139</v>
      </c>
      <c r="J889" s="463" t="s">
        <v>139</v>
      </c>
      <c r="K889" s="458" t="s">
        <v>3373</v>
      </c>
      <c r="L889" s="103" t="s">
        <v>568</v>
      </c>
      <c r="M889" s="103" t="s">
        <v>3374</v>
      </c>
      <c r="N889" s="103" t="s">
        <v>3239</v>
      </c>
      <c r="O889" s="103" t="s">
        <v>186</v>
      </c>
      <c r="P889" s="103" t="s">
        <v>2716</v>
      </c>
      <c r="Q889" s="103" t="s">
        <v>2716</v>
      </c>
      <c r="S889" s="460"/>
      <c r="T889" s="103" t="s">
        <v>42</v>
      </c>
      <c r="U889" s="103" t="s">
        <v>139</v>
      </c>
      <c r="V889" s="454" t="str">
        <f>Tabela3[[#This Row],[NOVO 
PRAZO REDE]]</f>
        <v>RÁDIO</v>
      </c>
      <c r="W889" s="454" t="str">
        <f>Tabela3[[#This Row],[PRAZO
ATIVAÇÃO]]</f>
        <v>RÁDIO</v>
      </c>
      <c r="X889" s="103" t="s">
        <v>139</v>
      </c>
      <c r="Y889" s="103" t="str">
        <f>IFERROR("W"&amp;WEEKNUM(Tabela3[[#This Row],[PRAZO RE REVISADO]]),"-")</f>
        <v>-</v>
      </c>
      <c r="Z889" s="103" t="str">
        <f>IFERROR("W"&amp;WEEKNUM(Tabela3[[#This Row],[PRAZO ATIVAÇÃO]]),"-")</f>
        <v>-</v>
      </c>
      <c r="AA889" s="103">
        <v>2025</v>
      </c>
      <c r="AB889" s="103" t="s">
        <v>139</v>
      </c>
      <c r="AC889" s="454"/>
      <c r="AD889" s="103" t="s">
        <v>601</v>
      </c>
      <c r="AE889" s="578"/>
      <c r="AF889" s="103"/>
      <c r="AG889" s="474"/>
      <c r="AH889" s="458" t="s">
        <v>602</v>
      </c>
      <c r="AI889" s="458"/>
      <c r="AJ889" s="458"/>
      <c r="AK889" s="103" t="str">
        <f ca="1">IF(Tabela3[[#This Row],[STATUS]]&lt;&gt;"PREVISTO","N/A",IF(Tabela3[[#This Row],[Data_RE_CONGELADA]]="REDE OK","OK",IFERROR(IF(TODAY()-Tabela3[[#This Row],[Data_RE_CONGELADA]]&gt;=0,"ATRASADO",IF(TODAY()-Tabela3[[#This Row],[Data_RE_CONGELADA]]&gt;-5,"VENCENDO",IF(TODAY()-Tabela3[[#This Row],[Data_RE_CONGELADA]]&lt;=0,"NO PRAZO"))),"N/A")))</f>
        <v>N/A</v>
      </c>
      <c r="AL889" s="454" t="s">
        <v>139</v>
      </c>
      <c r="AM889" s="454"/>
      <c r="AN889" s="458"/>
      <c r="AO889" s="459"/>
      <c r="AP889" s="454" t="s">
        <v>136</v>
      </c>
      <c r="AQ889" s="103" t="s">
        <v>611</v>
      </c>
      <c r="AR889" s="103" t="s">
        <v>689</v>
      </c>
      <c r="AS889" s="103" t="s">
        <v>57</v>
      </c>
      <c r="AT889" s="103" t="s">
        <v>3428</v>
      </c>
      <c r="AU889" s="103" t="s">
        <v>579</v>
      </c>
      <c r="AV889" s="103" t="s">
        <v>580</v>
      </c>
      <c r="AW889" s="103" t="s">
        <v>580</v>
      </c>
      <c r="AX889" s="103" t="s">
        <v>580</v>
      </c>
      <c r="AY889" s="103" t="s">
        <v>580</v>
      </c>
      <c r="AZ889" s="103" t="s">
        <v>580</v>
      </c>
      <c r="BA889" s="103" t="s">
        <v>580</v>
      </c>
      <c r="BB889" s="103" t="s">
        <v>2721</v>
      </c>
      <c r="BC889" s="496" t="s">
        <v>3429</v>
      </c>
      <c r="BE889" s="103" t="e">
        <f>VLOOKUP(Tabela3[[#This Row],[ID OSP]],[1]Export!$R:$R,1,0)</f>
        <v>#N/A</v>
      </c>
    </row>
    <row r="890" spans="1:58" ht="15" hidden="1" customHeight="1">
      <c r="A890" s="472" t="s">
        <v>3430</v>
      </c>
      <c r="B890" s="103" t="s">
        <v>3431</v>
      </c>
      <c r="C890" s="104" t="s">
        <v>596</v>
      </c>
      <c r="D890" s="454" t="s">
        <v>136</v>
      </c>
      <c r="E890" s="454" t="s">
        <v>136</v>
      </c>
      <c r="F890" s="454" t="s">
        <v>136</v>
      </c>
      <c r="G890" s="454" t="s">
        <v>597</v>
      </c>
      <c r="H890" s="454" t="s">
        <v>597</v>
      </c>
      <c r="I890" s="463" t="s">
        <v>139</v>
      </c>
      <c r="J890" s="463" t="s">
        <v>139</v>
      </c>
      <c r="K890" s="458" t="s">
        <v>3424</v>
      </c>
      <c r="L890" s="103" t="s">
        <v>568</v>
      </c>
      <c r="M890" s="103" t="s">
        <v>3374</v>
      </c>
      <c r="N890" s="103" t="s">
        <v>3239</v>
      </c>
      <c r="O890" s="103" t="s">
        <v>186</v>
      </c>
      <c r="P890" s="103" t="s">
        <v>2716</v>
      </c>
      <c r="Q890" s="103" t="s">
        <v>2716</v>
      </c>
      <c r="S890" s="460"/>
      <c r="T890" s="103" t="s">
        <v>42</v>
      </c>
      <c r="U890" s="103" t="s">
        <v>139</v>
      </c>
      <c r="V890" s="454" t="str">
        <f>Tabela3[[#This Row],[NOVO 
PRAZO REDE]]</f>
        <v>RÁDIO</v>
      </c>
      <c r="W890" s="454" t="str">
        <f>Tabela3[[#This Row],[PRAZO
ATIVAÇÃO]]</f>
        <v>RÁDIO</v>
      </c>
      <c r="X890" s="103" t="s">
        <v>139</v>
      </c>
      <c r="Y890" s="103" t="str">
        <f>IFERROR("W"&amp;WEEKNUM(Tabela3[[#This Row],[PRAZO RE REVISADO]]),"-")</f>
        <v>-</v>
      </c>
      <c r="Z890" s="103" t="str">
        <f>IFERROR("W"&amp;WEEKNUM(Tabela3[[#This Row],[PRAZO ATIVAÇÃO]]),"-")</f>
        <v>-</v>
      </c>
      <c r="AA890" s="103">
        <v>2025</v>
      </c>
      <c r="AB890" s="103" t="s">
        <v>139</v>
      </c>
      <c r="AC890" s="454"/>
      <c r="AD890" s="103" t="s">
        <v>601</v>
      </c>
      <c r="AE890" s="578"/>
      <c r="AF890" s="103"/>
      <c r="AG890" s="474"/>
      <c r="AH890" s="458" t="s">
        <v>602</v>
      </c>
      <c r="AI890" s="458"/>
      <c r="AJ890" s="458"/>
      <c r="AK890" s="103" t="str">
        <f ca="1">IF(Tabela3[[#This Row],[STATUS]]&lt;&gt;"PREVISTO","N/A",IF(Tabela3[[#This Row],[Data_RE_CONGELADA]]="REDE OK","OK",IFERROR(IF(TODAY()-Tabela3[[#This Row],[Data_RE_CONGELADA]]&gt;=0,"ATRASADO",IF(TODAY()-Tabela3[[#This Row],[Data_RE_CONGELADA]]&gt;-5,"VENCENDO",IF(TODAY()-Tabela3[[#This Row],[Data_RE_CONGELADA]]&lt;=0,"NO PRAZO"))),"N/A")))</f>
        <v>N/A</v>
      </c>
      <c r="AL890" s="454" t="s">
        <v>139</v>
      </c>
      <c r="AM890" s="454"/>
      <c r="AN890" s="458"/>
      <c r="AO890" s="459"/>
      <c r="AP890" s="454" t="s">
        <v>136</v>
      </c>
      <c r="AQ890" s="103" t="s">
        <v>611</v>
      </c>
      <c r="AR890" s="103" t="s">
        <v>689</v>
      </c>
      <c r="AS890" s="103" t="s">
        <v>57</v>
      </c>
      <c r="AT890" s="103" t="s">
        <v>3432</v>
      </c>
      <c r="AU890" s="103" t="s">
        <v>579</v>
      </c>
      <c r="AV890" s="103" t="s">
        <v>580</v>
      </c>
      <c r="AW890" s="103" t="s">
        <v>580</v>
      </c>
      <c r="AX890" s="103" t="s">
        <v>581</v>
      </c>
      <c r="AY890" s="103" t="s">
        <v>580</v>
      </c>
      <c r="AZ890" s="103" t="s">
        <v>581</v>
      </c>
      <c r="BA890" s="103" t="s">
        <v>580</v>
      </c>
      <c r="BB890" s="103" t="s">
        <v>2721</v>
      </c>
      <c r="BC890" s="575" t="s">
        <v>3433</v>
      </c>
      <c r="BE890" s="103" t="e">
        <f>VLOOKUP(Tabela3[[#This Row],[ID OSP]],[1]Export!$R:$R,1,0)</f>
        <v>#N/A</v>
      </c>
    </row>
    <row r="891" spans="1:58" ht="15" hidden="1" customHeight="1">
      <c r="A891" s="103" t="s">
        <v>2651</v>
      </c>
      <c r="B891" s="103" t="s">
        <v>2652</v>
      </c>
      <c r="C891" s="458" t="s">
        <v>137</v>
      </c>
      <c r="D891" s="454" t="s">
        <v>252</v>
      </c>
      <c r="E891" s="454" t="s">
        <v>138</v>
      </c>
      <c r="F891" s="454" t="s">
        <v>137</v>
      </c>
      <c r="G891" s="454">
        <v>45912</v>
      </c>
      <c r="H891" s="454">
        <v>45918</v>
      </c>
      <c r="I891" s="454" t="s">
        <v>139</v>
      </c>
      <c r="J891" s="103" t="s">
        <v>139</v>
      </c>
      <c r="K891" s="458" t="s">
        <v>2653</v>
      </c>
      <c r="L891" s="103" t="s">
        <v>568</v>
      </c>
      <c r="M891" s="103" t="s">
        <v>471</v>
      </c>
      <c r="N891" s="103" t="s">
        <v>2317</v>
      </c>
      <c r="O891" s="103" t="s">
        <v>186</v>
      </c>
      <c r="P891" s="103" t="s">
        <v>569</v>
      </c>
      <c r="Q891" s="103" t="s">
        <v>569</v>
      </c>
      <c r="S891" s="455" t="s">
        <v>3434</v>
      </c>
      <c r="T891" s="103" t="s">
        <v>42</v>
      </c>
      <c r="U891" s="103" t="s">
        <v>137</v>
      </c>
      <c r="V891" s="454" t="str">
        <f>Tabela3[[#This Row],[NOVO 
PRAZO REDE]]</f>
        <v>REDE OK</v>
      </c>
      <c r="W891" s="454" t="str">
        <f>Tabela3[[#This Row],[PRAZO
ATIVAÇÃO]]</f>
        <v>ATIVO</v>
      </c>
      <c r="X891" s="103" t="s">
        <v>808</v>
      </c>
      <c r="Y891" s="103" t="str">
        <f>IFERROR("W"&amp;WEEKNUM(Tabela3[[#This Row],[PRAZO RE REVISADO]]),"-")</f>
        <v>-</v>
      </c>
      <c r="Z891" s="103" t="str">
        <f>IFERROR("W"&amp;WEEKNUM(Tabela3[[#This Row],[PRAZO ATIVAÇÃO]]),"-")</f>
        <v>-</v>
      </c>
      <c r="AA891" s="103">
        <v>2025</v>
      </c>
      <c r="AB891" s="103">
        <v>597385</v>
      </c>
      <c r="AC891" s="454" t="s">
        <v>610</v>
      </c>
      <c r="AD891" s="103" t="s">
        <v>137</v>
      </c>
      <c r="AE891" s="578"/>
      <c r="AF891" s="103"/>
      <c r="AG891" s="474"/>
      <c r="AH891" s="104"/>
      <c r="AK891" s="103" t="str">
        <f ca="1">IF(Tabela3[[#This Row],[STATUS]]&lt;&gt;"PREVISTO","N/A",IF(Tabela3[[#This Row],[Data_RE_CONGELADA]]="REDE OK","OK",IFERROR(IF(TODAY()-Tabela3[[#This Row],[Data_RE_CONGELADA]]&gt;=0,"ATRASADO",IF(TODAY()-Tabela3[[#This Row],[Data_RE_CONGELADA]]&gt;-5,"VENCENDO",IF(TODAY()-Tabela3[[#This Row],[Data_RE_CONGELADA]]&lt;=0,"NO PRAZO"))),"N/A")))</f>
        <v>N/A</v>
      </c>
      <c r="AL891" s="454" t="str">
        <f>Tabela3[[#This Row],[NOVO 
PRAZO REDE]]</f>
        <v>REDE OK</v>
      </c>
      <c r="AM891" s="454" t="str">
        <f>Tabela3[[#This Row],[PRAZO
ATIVAÇÃO]]</f>
        <v>ATIVO</v>
      </c>
      <c r="AN891" s="458"/>
      <c r="AO891" s="459"/>
      <c r="AP891" s="103" t="s">
        <v>2767</v>
      </c>
      <c r="AR891" s="103" t="s">
        <v>576</v>
      </c>
      <c r="AS891" s="103" t="s">
        <v>577</v>
      </c>
      <c r="AT891" s="103" t="s">
        <v>3435</v>
      </c>
      <c r="AU891" s="103" t="s">
        <v>579</v>
      </c>
      <c r="AV891" s="103" t="s">
        <v>580</v>
      </c>
      <c r="AW891" s="103" t="s">
        <v>580</v>
      </c>
      <c r="AX891" s="103" t="s">
        <v>580</v>
      </c>
      <c r="AY891" s="103" t="s">
        <v>580</v>
      </c>
      <c r="AZ891" s="103" t="s">
        <v>580</v>
      </c>
      <c r="BA891" s="103" t="s">
        <v>139</v>
      </c>
      <c r="BB891" s="103" t="s">
        <v>580</v>
      </c>
      <c r="BC891" s="528" t="s">
        <v>3436</v>
      </c>
      <c r="BE891" s="103" t="e">
        <f>VLOOKUP(Tabela3[[#This Row],[ID OSP]],[1]Export!$R:$R,1,0)</f>
        <v>#N/A</v>
      </c>
    </row>
    <row r="892" spans="1:58" ht="15" hidden="1" customHeight="1">
      <c r="A892" s="103" t="s">
        <v>3437</v>
      </c>
      <c r="B892" s="103" t="s">
        <v>3438</v>
      </c>
      <c r="C892" s="543" t="s">
        <v>137</v>
      </c>
      <c r="D892" s="454" t="s">
        <v>252</v>
      </c>
      <c r="E892" s="454" t="s">
        <v>138</v>
      </c>
      <c r="F892" s="454" t="s">
        <v>137</v>
      </c>
      <c r="G892" s="454">
        <v>45791</v>
      </c>
      <c r="H892" s="454">
        <v>45754</v>
      </c>
      <c r="I892" s="463" t="s">
        <v>139</v>
      </c>
      <c r="J892" s="463" t="s">
        <v>139</v>
      </c>
      <c r="K892" s="458" t="s">
        <v>3439</v>
      </c>
      <c r="L892" s="103" t="s">
        <v>568</v>
      </c>
      <c r="M892" s="103" t="s">
        <v>2283</v>
      </c>
      <c r="N892" s="103" t="s">
        <v>2283</v>
      </c>
      <c r="O892" s="103" t="s">
        <v>186</v>
      </c>
      <c r="P892" s="103" t="s">
        <v>681</v>
      </c>
      <c r="Q892" s="103" t="s">
        <v>681</v>
      </c>
      <c r="R892" s="459" t="s">
        <v>3440</v>
      </c>
      <c r="S892" s="460" t="s">
        <v>186</v>
      </c>
      <c r="T892" s="103" t="s">
        <v>42</v>
      </c>
      <c r="U892" s="454" t="s">
        <v>137</v>
      </c>
      <c r="V892" s="454" t="str">
        <f>Tabela3[[#This Row],[NOVO 
PRAZO REDE]]</f>
        <v>REDE OK</v>
      </c>
      <c r="W892" s="454" t="str">
        <f>Tabela3[[#This Row],[PRAZO
ATIVAÇÃO]]</f>
        <v>ATIVO</v>
      </c>
      <c r="X892" s="103" t="s">
        <v>684</v>
      </c>
      <c r="Y892" s="103" t="str">
        <f>IFERROR("W"&amp;WEEKNUM(Tabela3[[#This Row],[PRAZO RE REVISADO]]),"-")</f>
        <v>-</v>
      </c>
      <c r="Z892" s="103" t="str">
        <f>IFERROR("W"&amp;WEEKNUM(Tabela3[[#This Row],[PRAZO ATIVAÇÃO]]),"-")</f>
        <v>-</v>
      </c>
      <c r="AA892" s="103">
        <v>2025</v>
      </c>
      <c r="AB892" s="103">
        <v>548957</v>
      </c>
      <c r="AC892" s="454" t="s">
        <v>572</v>
      </c>
      <c r="AD892" s="103" t="s">
        <v>137</v>
      </c>
      <c r="AE892" s="578"/>
      <c r="AF892" s="103"/>
      <c r="AG892" s="474"/>
      <c r="AH892" s="103"/>
      <c r="AK892" s="103" t="s">
        <v>575</v>
      </c>
      <c r="AL892" s="454">
        <v>45796</v>
      </c>
      <c r="AM892" s="454"/>
      <c r="AN892" s="458"/>
      <c r="AO892" s="459"/>
      <c r="AP892" s="454" t="s">
        <v>575</v>
      </c>
      <c r="AQ892" s="103" t="s">
        <v>688</v>
      </c>
      <c r="AR892" s="103" t="s">
        <v>689</v>
      </c>
      <c r="AS892" s="103" t="s">
        <v>918</v>
      </c>
      <c r="AT892" s="103" t="s">
        <v>3441</v>
      </c>
      <c r="AU892" s="103" t="s">
        <v>648</v>
      </c>
      <c r="AV892" s="103" t="s">
        <v>580</v>
      </c>
      <c r="AW892" s="103" t="s">
        <v>580</v>
      </c>
      <c r="AX892" s="103" t="s">
        <v>581</v>
      </c>
      <c r="AY892" s="103" t="s">
        <v>580</v>
      </c>
      <c r="AZ892" s="103" t="s">
        <v>580</v>
      </c>
      <c r="BA892" s="103" t="s">
        <v>580</v>
      </c>
      <c r="BB892" s="103" t="s">
        <v>4</v>
      </c>
      <c r="BC892" s="12" t="s">
        <v>2255</v>
      </c>
      <c r="BE892" s="103" t="e">
        <f>VLOOKUP(Tabela3[[#This Row],[ID OSP]],[1]Export!$R:$R,1,0)</f>
        <v>#N/A</v>
      </c>
      <c r="BF892" s="103" t="s">
        <v>2723</v>
      </c>
    </row>
    <row r="893" spans="1:58" ht="15" hidden="1" customHeight="1">
      <c r="A893" s="103" t="s">
        <v>3442</v>
      </c>
      <c r="B893" s="103" t="s">
        <v>3443</v>
      </c>
      <c r="C893" s="104" t="s">
        <v>509</v>
      </c>
      <c r="D893" s="454" t="s">
        <v>566</v>
      </c>
      <c r="F893" s="454">
        <f>Tabela3[[#This Row],[NOVO 
PRAZO REDE]]+2</f>
        <v>2</v>
      </c>
      <c r="G893" s="454" t="s">
        <v>186</v>
      </c>
      <c r="H893" s="454" t="s">
        <v>186</v>
      </c>
      <c r="I893" s="103" t="s">
        <v>139</v>
      </c>
      <c r="J893" s="103" t="s">
        <v>139</v>
      </c>
      <c r="K893" s="104" t="s">
        <v>3444</v>
      </c>
      <c r="L893" s="103" t="s">
        <v>446</v>
      </c>
      <c r="M893" s="103" t="s">
        <v>451</v>
      </c>
      <c r="N893" s="103" t="s">
        <v>451</v>
      </c>
      <c r="O893" s="103" t="s">
        <v>588</v>
      </c>
      <c r="P893" s="103" t="s">
        <v>1587</v>
      </c>
      <c r="Q893" s="103" t="s">
        <v>589</v>
      </c>
      <c r="R893" s="468" t="s">
        <v>3445</v>
      </c>
      <c r="S893" s="503" t="s">
        <v>186</v>
      </c>
      <c r="T893" s="103" t="s">
        <v>42</v>
      </c>
      <c r="U893" s="103" t="s">
        <v>591</v>
      </c>
      <c r="V893" s="454">
        <f>Tabela3[[#This Row],[NOVO 
PRAZO REDE]]</f>
        <v>0</v>
      </c>
      <c r="W893" s="454">
        <f>Tabela3[[#This Row],[PRAZO
ATIVAÇÃO]]</f>
        <v>2</v>
      </c>
      <c r="X893" s="103" t="s">
        <v>500</v>
      </c>
      <c r="Y893" s="103" t="str">
        <f>IFERROR("W"&amp;WEEKNUM(Tabela3[[#This Row],[PRAZO RE REVISADO]]),"-")</f>
        <v>W0</v>
      </c>
      <c r="Z893" s="103" t="str">
        <f>IFERROR("W"&amp;WEEKNUM(Tabela3[[#This Row],[PRAZO ATIVAÇÃO]]),"-")</f>
        <v>W1</v>
      </c>
      <c r="AA893" s="103">
        <v>2024</v>
      </c>
      <c r="AB893" s="103">
        <v>600090</v>
      </c>
      <c r="AC893" s="103" t="s">
        <v>592</v>
      </c>
      <c r="AD893" s="103" t="s">
        <v>593</v>
      </c>
      <c r="AE893" s="578">
        <v>45954</v>
      </c>
      <c r="AF893" s="454"/>
      <c r="AG893" s="474"/>
      <c r="AH893" s="104" t="s">
        <v>917</v>
      </c>
      <c r="AK893" s="103" t="str">
        <f ca="1">IF(Tabela3[[#This Row],[STATUS]]&lt;&gt;"PREVISTO","N/A",IF(Tabela3[[#This Row],[Data_RE_CONGELADA]]="REDE OK","OK",IFERROR(IF(TODAY()-Tabela3[[#This Row],[Data_RE_CONGELADA]]&gt;=0,"ATRASADO",IF(TODAY()-Tabela3[[#This Row],[Data_RE_CONGELADA]]&gt;-5,"VENCENDO",IF(TODAY()-Tabela3[[#This Row],[Data_RE_CONGELADA]]&lt;=0,"NO PRAZO"))),"N/A")))</f>
        <v>N/A</v>
      </c>
      <c r="AL893" s="454" t="s">
        <v>1985</v>
      </c>
      <c r="AM893" s="454" t="s">
        <v>618</v>
      </c>
      <c r="AN893" s="458" t="s">
        <v>2557</v>
      </c>
      <c r="AO893" s="458" t="s">
        <v>3446</v>
      </c>
      <c r="AP893" s="103" t="s">
        <v>1985</v>
      </c>
      <c r="AQ893" s="103" t="s">
        <v>802</v>
      </c>
      <c r="AR893" s="103" t="s">
        <v>1985</v>
      </c>
      <c r="AS893" s="103">
        <v>0</v>
      </c>
      <c r="AU893" s="103" t="s">
        <v>604</v>
      </c>
      <c r="BC893" s="12" t="s">
        <v>2260</v>
      </c>
      <c r="BE893" s="103" t="e">
        <f>VLOOKUP(Tabela3[[#This Row],[ID OSP]],[1]Export!$R:$R,1,0)</f>
        <v>#N/A</v>
      </c>
    </row>
    <row r="894" spans="1:58" ht="15" hidden="1" customHeight="1">
      <c r="A894" s="103" t="s">
        <v>914</v>
      </c>
      <c r="B894" s="103" t="s">
        <v>366</v>
      </c>
      <c r="C894" s="104" t="s">
        <v>137</v>
      </c>
      <c r="D894" s="454" t="s">
        <v>252</v>
      </c>
      <c r="E894" s="454" t="s">
        <v>138</v>
      </c>
      <c r="F894" s="454" t="s">
        <v>137</v>
      </c>
      <c r="G894" s="454">
        <v>45922</v>
      </c>
      <c r="H894" s="454">
        <v>45924</v>
      </c>
      <c r="I894" s="463" t="s">
        <v>252</v>
      </c>
      <c r="J894" s="103" t="s">
        <v>138</v>
      </c>
      <c r="K894" s="458" t="s">
        <v>3447</v>
      </c>
      <c r="L894" s="103" t="s">
        <v>638</v>
      </c>
      <c r="M894" s="103" t="s">
        <v>743</v>
      </c>
      <c r="N894" s="103" t="s">
        <v>186</v>
      </c>
      <c r="O894" s="103" t="s">
        <v>186</v>
      </c>
      <c r="P894" s="103" t="s">
        <v>744</v>
      </c>
      <c r="Q894" s="103" t="s">
        <v>744</v>
      </c>
      <c r="R894" s="458" t="s">
        <v>3448</v>
      </c>
      <c r="S894" s="460"/>
      <c r="T894" s="103" t="s">
        <v>42</v>
      </c>
      <c r="U894" s="103" t="s">
        <v>137</v>
      </c>
      <c r="V894" s="454" t="str">
        <f>Tabela3[[#This Row],[NOVO 
PRAZO REDE]]</f>
        <v>REDE OK</v>
      </c>
      <c r="W894" s="454" t="str">
        <f>Tabela3[[#This Row],[PRAZO
ATIVAÇÃO]]</f>
        <v>ATIVO</v>
      </c>
      <c r="X894" s="103" t="s">
        <v>808</v>
      </c>
      <c r="Y894" s="103" t="str">
        <f>IFERROR("W"&amp;WEEKNUM(Tabela3[[#This Row],[PRAZO RE REVISADO]]),"-")</f>
        <v>-</v>
      </c>
      <c r="Z894" s="103" t="str">
        <f>IFERROR("W"&amp;WEEKNUM(Tabela3[[#This Row],[PRAZO ATIVAÇÃO]]),"-")</f>
        <v>-</v>
      </c>
      <c r="AA894" s="103">
        <v>2025</v>
      </c>
      <c r="AB894" s="103">
        <v>591964</v>
      </c>
      <c r="AC894" s="454" t="s">
        <v>610</v>
      </c>
      <c r="AD894" s="103" t="s">
        <v>137</v>
      </c>
      <c r="AE894" s="578"/>
      <c r="AF894" s="103"/>
      <c r="AG894" s="474"/>
      <c r="AK894" s="103" t="str">
        <f ca="1">IF(Tabela3[[#This Row],[STATUS]]&lt;&gt;"PREVISTO","N/A",IF(Tabela3[[#This Row],[Data_RE_CONGELADA]]="REDE OK","OK",IFERROR(IF(TODAY()-Tabela3[[#This Row],[Data_RE_CONGELADA]]&gt;=0,"ATRASADO",IF(TODAY()-Tabela3[[#This Row],[Data_RE_CONGELADA]]&gt;-5,"VENCENDO",IF(TODAY()-Tabela3[[#This Row],[Data_RE_CONGELADA]]&lt;=0,"NO PRAZO"))),"N/A")))</f>
        <v>N/A</v>
      </c>
      <c r="AL894" s="454" t="str">
        <f>Tabela3[[#This Row],[NOVO 
PRAZO REDE]]</f>
        <v>REDE OK</v>
      </c>
      <c r="AM894" s="454" t="str">
        <f>Tabela3[[#This Row],[PRAZO
ATIVAÇÃO]]</f>
        <v>ATIVO</v>
      </c>
      <c r="AN894" s="458"/>
      <c r="AO894" s="459"/>
      <c r="AP894" s="454" t="s">
        <v>643</v>
      </c>
      <c r="AQ894" s="103" t="s">
        <v>645</v>
      </c>
      <c r="AR894" s="103" t="s">
        <v>689</v>
      </c>
      <c r="AS894" s="103" t="s">
        <v>646</v>
      </c>
      <c r="AT894" s="103" t="s">
        <v>3449</v>
      </c>
      <c r="AU894" s="103" t="s">
        <v>747</v>
      </c>
      <c r="AV894" s="103" t="s">
        <v>580</v>
      </c>
      <c r="AW894" s="103" t="s">
        <v>581</v>
      </c>
      <c r="AX894" s="103" t="s">
        <v>581</v>
      </c>
      <c r="AY894" s="103" t="s">
        <v>580</v>
      </c>
      <c r="AZ894" s="103" t="s">
        <v>581</v>
      </c>
      <c r="BA894" s="103" t="s">
        <v>139</v>
      </c>
      <c r="BB894" s="103" t="s">
        <v>4</v>
      </c>
      <c r="BC894" s="12" t="s">
        <v>2263</v>
      </c>
      <c r="BE894" s="103" t="e">
        <f>VLOOKUP(Tabela3[[#This Row],[ID OSP]],[1]Export!$R:$R,1,0)</f>
        <v>#N/A</v>
      </c>
    </row>
    <row r="895" spans="1:58" ht="15" hidden="1" customHeight="1">
      <c r="A895" s="472" t="s">
        <v>3450</v>
      </c>
      <c r="B895" s="103" t="s">
        <v>3451</v>
      </c>
      <c r="C895" s="104" t="s">
        <v>596</v>
      </c>
      <c r="D895" s="454" t="s">
        <v>136</v>
      </c>
      <c r="E895" s="454" t="s">
        <v>136</v>
      </c>
      <c r="F895" s="454" t="s">
        <v>136</v>
      </c>
      <c r="G895" s="454" t="s">
        <v>597</v>
      </c>
      <c r="H895" s="454" t="s">
        <v>597</v>
      </c>
      <c r="I895" s="463" t="s">
        <v>139</v>
      </c>
      <c r="J895" s="463" t="s">
        <v>139</v>
      </c>
      <c r="K895" s="455" t="s">
        <v>3452</v>
      </c>
      <c r="L895" s="103" t="s">
        <v>568</v>
      </c>
      <c r="M895" s="103" t="s">
        <v>743</v>
      </c>
      <c r="N895" s="103" t="s">
        <v>3453</v>
      </c>
      <c r="O895" s="103" t="s">
        <v>186</v>
      </c>
      <c r="P895" s="103" t="s">
        <v>744</v>
      </c>
      <c r="Q895" s="103" t="s">
        <v>744</v>
      </c>
      <c r="S895" s="460"/>
      <c r="T895" s="103" t="s">
        <v>42</v>
      </c>
      <c r="U895" s="103" t="s">
        <v>139</v>
      </c>
      <c r="V895" s="454" t="str">
        <f>Tabela3[[#This Row],[NOVO 
PRAZO REDE]]</f>
        <v>RÁDIO</v>
      </c>
      <c r="W895" s="454" t="str">
        <f>Tabela3[[#This Row],[PRAZO
ATIVAÇÃO]]</f>
        <v>RÁDIO</v>
      </c>
      <c r="X895" s="103" t="s">
        <v>139</v>
      </c>
      <c r="Y895" s="103" t="str">
        <f>IFERROR("W"&amp;WEEKNUM(Tabela3[[#This Row],[PRAZO RE REVISADO]]),"-")</f>
        <v>-</v>
      </c>
      <c r="Z895" s="103" t="str">
        <f>IFERROR("W"&amp;WEEKNUM(Tabela3[[#This Row],[PRAZO ATIVAÇÃO]]),"-")</f>
        <v>-</v>
      </c>
      <c r="AA895" s="103">
        <v>2025</v>
      </c>
      <c r="AB895" s="103" t="s">
        <v>139</v>
      </c>
      <c r="AC895" s="454" t="s">
        <v>139</v>
      </c>
      <c r="AD895" s="103" t="s">
        <v>601</v>
      </c>
      <c r="AE895" s="578"/>
      <c r="AF895" s="103"/>
      <c r="AG895" s="474"/>
      <c r="AH895" s="458" t="s">
        <v>602</v>
      </c>
      <c r="AI895" s="457"/>
      <c r="AJ895" s="457"/>
      <c r="AK895" s="103" t="str">
        <f ca="1">IF(Tabela3[[#This Row],[STATUS]]&lt;&gt;"PREVISTO","N/A",IF(Tabela3[[#This Row],[Data_RE_CONGELADA]]="REDE OK","OK",IFERROR(IF(TODAY()-Tabela3[[#This Row],[Data_RE_CONGELADA]]&gt;=0,"ATRASADO",IF(TODAY()-Tabela3[[#This Row],[Data_RE_CONGELADA]]&gt;-5,"VENCENDO",IF(TODAY()-Tabela3[[#This Row],[Data_RE_CONGELADA]]&lt;=0,"NO PRAZO"))),"N/A")))</f>
        <v>N/A</v>
      </c>
      <c r="AL895" s="454" t="s">
        <v>139</v>
      </c>
      <c r="AM895" s="454"/>
      <c r="AN895" s="458"/>
      <c r="AO895" s="459"/>
      <c r="AP895" s="454" t="s">
        <v>136</v>
      </c>
      <c r="AQ895" s="103" t="s">
        <v>611</v>
      </c>
      <c r="AR895" s="103" t="s">
        <v>689</v>
      </c>
      <c r="AS895" s="103" t="s">
        <v>57</v>
      </c>
      <c r="AT895" s="103" t="s">
        <v>3454</v>
      </c>
      <c r="AU895" s="103" t="s">
        <v>747</v>
      </c>
      <c r="AV895" s="103" t="s">
        <v>580</v>
      </c>
      <c r="AW895" s="103" t="s">
        <v>580</v>
      </c>
      <c r="AX895" s="103" t="s">
        <v>581</v>
      </c>
      <c r="AY895" s="103" t="s">
        <v>580</v>
      </c>
      <c r="AZ895" s="103" t="s">
        <v>581</v>
      </c>
      <c r="BA895" s="103" t="s">
        <v>139</v>
      </c>
      <c r="BB895" s="103" t="s">
        <v>4</v>
      </c>
      <c r="BC895" s="530" t="s">
        <v>2267</v>
      </c>
      <c r="BE895" s="103" t="e">
        <f>VLOOKUP(Tabela3[[#This Row],[ID OSP]],[1]Export!$R:$R,1,0)</f>
        <v>#N/A</v>
      </c>
    </row>
    <row r="896" spans="1:58" ht="15" hidden="1" customHeight="1">
      <c r="A896" s="103" t="s">
        <v>3455</v>
      </c>
      <c r="B896" s="103" t="s">
        <v>3456</v>
      </c>
      <c r="C896" s="555" t="s">
        <v>137</v>
      </c>
      <c r="D896" s="454" t="s">
        <v>252</v>
      </c>
      <c r="E896" s="454" t="s">
        <v>138</v>
      </c>
      <c r="F896" s="454" t="s">
        <v>137</v>
      </c>
      <c r="G896" s="454">
        <v>45783</v>
      </c>
      <c r="H896" s="454" t="s">
        <v>186</v>
      </c>
      <c r="I896" s="463" t="s">
        <v>42</v>
      </c>
      <c r="J896" s="103" t="s">
        <v>139</v>
      </c>
      <c r="K896" s="458" t="s">
        <v>3457</v>
      </c>
      <c r="L896" s="103" t="s">
        <v>638</v>
      </c>
      <c r="M896" s="103" t="s">
        <v>679</v>
      </c>
      <c r="N896" s="103" t="s">
        <v>3455</v>
      </c>
      <c r="O896" s="103" t="s">
        <v>186</v>
      </c>
      <c r="P896" s="103" t="s">
        <v>681</v>
      </c>
      <c r="Q896" s="103" t="s">
        <v>681</v>
      </c>
      <c r="R896" s="458" t="s">
        <v>3458</v>
      </c>
      <c r="S896" s="535" t="s">
        <v>3459</v>
      </c>
      <c r="U896" s="103" t="s">
        <v>137</v>
      </c>
      <c r="V896" s="454" t="str">
        <f>Tabela3[[#This Row],[NOVO 
PRAZO REDE]]</f>
        <v>REDE OK</v>
      </c>
      <c r="W896" s="454" t="str">
        <f>Tabela3[[#This Row],[PRAZO
ATIVAÇÃO]]</f>
        <v>ATIVO</v>
      </c>
      <c r="X896" s="103" t="s">
        <v>684</v>
      </c>
      <c r="Y896" s="103" t="str">
        <f>IFERROR("W"&amp;WEEKNUM(Tabela3[[#This Row],[PRAZO RE REVISADO]]),"-")</f>
        <v>-</v>
      </c>
      <c r="Z896" s="103" t="str">
        <f>IFERROR("W"&amp;WEEKNUM(Tabela3[[#This Row],[PRAZO ATIVAÇÃO]]),"-")</f>
        <v>-</v>
      </c>
      <c r="AA896" s="103">
        <v>2025</v>
      </c>
      <c r="AB896" s="103">
        <v>548949</v>
      </c>
      <c r="AC896" s="454" t="s">
        <v>572</v>
      </c>
      <c r="AD896" s="103" t="s">
        <v>137</v>
      </c>
      <c r="AE896" s="578"/>
      <c r="AF896" s="103"/>
      <c r="AG896" s="474"/>
      <c r="AH896" s="103"/>
      <c r="AK896" s="103" t="s">
        <v>575</v>
      </c>
      <c r="AL896" s="454">
        <v>45783</v>
      </c>
      <c r="AM896" s="454"/>
      <c r="AN896" s="458"/>
      <c r="AO896" s="459"/>
      <c r="AP896" s="454" t="str">
        <f>Tabela3[[#This Row],[NOVO 
PRAZO REDE]]</f>
        <v>REDE OK</v>
      </c>
      <c r="AQ896" s="103" t="s">
        <v>688</v>
      </c>
      <c r="AR896" s="103" t="s">
        <v>689</v>
      </c>
      <c r="AS896" s="103" t="s">
        <v>918</v>
      </c>
      <c r="AT896" s="103" t="s">
        <v>3460</v>
      </c>
      <c r="AU896" s="103" t="s">
        <v>648</v>
      </c>
      <c r="AV896" s="103" t="s">
        <v>580</v>
      </c>
      <c r="AW896" s="103" t="s">
        <v>580</v>
      </c>
      <c r="AX896" s="103" t="s">
        <v>580</v>
      </c>
      <c r="AY896" s="103" t="s">
        <v>580</v>
      </c>
      <c r="AZ896" s="103" t="s">
        <v>580</v>
      </c>
      <c r="BA896" s="103" t="s">
        <v>580</v>
      </c>
      <c r="BB896" s="103" t="s">
        <v>4</v>
      </c>
      <c r="BC896" s="103"/>
      <c r="BE896" s="103" t="e">
        <f>VLOOKUP(Tabela3[[#This Row],[ID OSP]],[1]Export!$R:$R,1,0)</f>
        <v>#N/A</v>
      </c>
      <c r="BF896" s="103" t="s">
        <v>2937</v>
      </c>
    </row>
    <row r="897" spans="1:58" ht="15" hidden="1" customHeight="1">
      <c r="A897" s="103" t="s">
        <v>2746</v>
      </c>
      <c r="B897" s="103" t="s">
        <v>3461</v>
      </c>
      <c r="C897" s="104" t="s">
        <v>565</v>
      </c>
      <c r="D897" s="454" t="s">
        <v>566</v>
      </c>
      <c r="E897" s="454" t="s">
        <v>138</v>
      </c>
      <c r="F897" s="454" t="s">
        <v>137</v>
      </c>
      <c r="G897" s="454">
        <v>45652</v>
      </c>
      <c r="H897" s="454">
        <v>45917</v>
      </c>
      <c r="I897" s="454" t="s">
        <v>139</v>
      </c>
      <c r="J897" s="103" t="s">
        <v>139</v>
      </c>
      <c r="K897" s="104" t="s">
        <v>3462</v>
      </c>
      <c r="L897" s="103" t="s">
        <v>568</v>
      </c>
      <c r="M897" s="103" t="s">
        <v>111</v>
      </c>
      <c r="N897" s="103" t="s">
        <v>1664</v>
      </c>
      <c r="O897" s="103" t="s">
        <v>186</v>
      </c>
      <c r="P897" s="103" t="s">
        <v>569</v>
      </c>
      <c r="Q897" s="103" t="s">
        <v>569</v>
      </c>
      <c r="R897" s="458" t="s">
        <v>2835</v>
      </c>
      <c r="S897" s="455" t="s">
        <v>3463</v>
      </c>
      <c r="T897" s="103" t="s">
        <v>42</v>
      </c>
      <c r="U897" s="103" t="s">
        <v>137</v>
      </c>
      <c r="V897" s="454" t="str">
        <f>Tabela3[[#This Row],[NOVO 
PRAZO REDE]]</f>
        <v>REDE OK</v>
      </c>
      <c r="W897" s="454" t="str">
        <f>Tabela3[[#This Row],[PRAZO
ATIVAÇÃO]]</f>
        <v>ATIVO</v>
      </c>
      <c r="X897" s="103" t="s">
        <v>500</v>
      </c>
      <c r="Y897" s="103" t="str">
        <f>IFERROR("W"&amp;WEEKNUM(Tabela3[[#This Row],[PRAZO RE REVISADO]]),"-")</f>
        <v>-</v>
      </c>
      <c r="Z897" s="103" t="str">
        <f>IFERROR("W"&amp;WEEKNUM(Tabela3[[#This Row],[PRAZO ATIVAÇÃO]]),"-")</f>
        <v>-</v>
      </c>
      <c r="AA897" s="103">
        <v>2025</v>
      </c>
      <c r="AB897" s="103">
        <v>509279</v>
      </c>
      <c r="AC897" s="103" t="s">
        <v>572</v>
      </c>
      <c r="AD897" s="103" t="s">
        <v>137</v>
      </c>
      <c r="AE897" s="578">
        <v>45945</v>
      </c>
      <c r="AF897" s="454"/>
      <c r="AG897" s="474"/>
      <c r="AH897" s="104" t="s">
        <v>917</v>
      </c>
      <c r="AI897" s="458"/>
      <c r="AJ897" s="458"/>
      <c r="AK897" s="103" t="str">
        <f ca="1">IF(Tabela3[[#This Row],[STATUS]]&lt;&gt;"PREVISTO","N/A",IF(Tabela3[[#This Row],[Data_RE_CONGELADA]]="REDE OK","OK",IFERROR(IF(TODAY()-Tabela3[[#This Row],[Data_RE_CONGELADA]]&gt;=0,"ATRASADO",IF(TODAY()-Tabela3[[#This Row],[Data_RE_CONGELADA]]&gt;-5,"VENCENDO",IF(TODAY()-Tabela3[[#This Row],[Data_RE_CONGELADA]]&lt;=0,"NO PRAZO"))),"N/A")))</f>
        <v>N/A</v>
      </c>
      <c r="AL897" s="454">
        <v>45930</v>
      </c>
      <c r="AM897" s="454">
        <v>45930</v>
      </c>
      <c r="AN897" s="458"/>
      <c r="AO897" s="459"/>
      <c r="AP897" s="103"/>
      <c r="AR897" s="103" t="s">
        <v>576</v>
      </c>
      <c r="AS897" s="103" t="s">
        <v>577</v>
      </c>
      <c r="AT897" s="103" t="s">
        <v>3464</v>
      </c>
      <c r="AU897" s="103" t="s">
        <v>579</v>
      </c>
      <c r="AV897" s="103" t="s">
        <v>580</v>
      </c>
      <c r="AW897" s="103" t="s">
        <v>580</v>
      </c>
      <c r="AX897" s="103" t="s">
        <v>581</v>
      </c>
      <c r="AY897" s="103" t="s">
        <v>580</v>
      </c>
      <c r="AZ897" s="103" t="s">
        <v>581</v>
      </c>
      <c r="BA897" s="103" t="s">
        <v>139</v>
      </c>
      <c r="BB897" s="103" t="s">
        <v>580</v>
      </c>
      <c r="BC897" s="528" t="s">
        <v>3465</v>
      </c>
      <c r="BE897" s="103" t="e">
        <f>VLOOKUP(Tabela3[[#This Row],[ID OSP]],[1]Export!$R:$R,1,0)</f>
        <v>#N/A</v>
      </c>
    </row>
    <row r="898" spans="1:58" ht="15" hidden="1" customHeight="1">
      <c r="A898" s="497" t="s">
        <v>3466</v>
      </c>
      <c r="B898" s="103" t="s">
        <v>364</v>
      </c>
      <c r="C898" s="104" t="s">
        <v>137</v>
      </c>
      <c r="D898" s="454" t="s">
        <v>252</v>
      </c>
      <c r="E898" s="454" t="s">
        <v>138</v>
      </c>
      <c r="F898" s="454" t="s">
        <v>137</v>
      </c>
      <c r="G898" s="454">
        <v>45820</v>
      </c>
      <c r="H898" s="454">
        <v>45834</v>
      </c>
      <c r="I898" s="463" t="s">
        <v>139</v>
      </c>
      <c r="J898" s="463" t="s">
        <v>139</v>
      </c>
      <c r="K898" s="458" t="s">
        <v>3467</v>
      </c>
      <c r="L898" s="103" t="s">
        <v>568</v>
      </c>
      <c r="M898" s="103" t="s">
        <v>743</v>
      </c>
      <c r="N898" s="103" t="s">
        <v>3468</v>
      </c>
      <c r="O898" s="103" t="s">
        <v>186</v>
      </c>
      <c r="P898" s="103" t="s">
        <v>744</v>
      </c>
      <c r="Q898" s="103" t="s">
        <v>744</v>
      </c>
      <c r="R898" s="459" t="s">
        <v>3469</v>
      </c>
      <c r="S898" s="455"/>
      <c r="T898" s="103" t="s">
        <v>42</v>
      </c>
      <c r="U898" s="103" t="s">
        <v>137</v>
      </c>
      <c r="V898" s="454" t="str">
        <f>Tabela3[[#This Row],[NOVO 
PRAZO REDE]]</f>
        <v>REDE OK</v>
      </c>
      <c r="W898" s="454" t="str">
        <f>Tabela3[[#This Row],[PRAZO
ATIVAÇÃO]]</f>
        <v>ATIVO</v>
      </c>
      <c r="X898" s="103" t="s">
        <v>684</v>
      </c>
      <c r="Y898" s="103" t="str">
        <f>IFERROR("W"&amp;WEEKNUM(Tabela3[[#This Row],[PRAZO RE REVISADO]]),"-")</f>
        <v>-</v>
      </c>
      <c r="Z898" s="103" t="str">
        <f>IFERROR("W"&amp;WEEKNUM(Tabela3[[#This Row],[PRAZO ATIVAÇÃO]]),"-")</f>
        <v>-</v>
      </c>
      <c r="AA898" s="103">
        <v>2025</v>
      </c>
      <c r="AB898" s="103">
        <v>549032</v>
      </c>
      <c r="AC898" s="454" t="s">
        <v>572</v>
      </c>
      <c r="AD898" s="103" t="s">
        <v>137</v>
      </c>
      <c r="AE898" s="578"/>
      <c r="AF898" s="103"/>
      <c r="AG898" s="474"/>
      <c r="AH898" s="103"/>
      <c r="AK898" s="103" t="s">
        <v>575</v>
      </c>
      <c r="AL898" s="454">
        <v>45804</v>
      </c>
      <c r="AM898" s="454"/>
      <c r="AN898" s="458"/>
      <c r="AO898" s="459"/>
      <c r="AP898" s="454" t="str">
        <f>Tabela3[[#This Row],[NOVO 
PRAZO REDE]]</f>
        <v>REDE OK</v>
      </c>
      <c r="AQ898" s="103" t="s">
        <v>688</v>
      </c>
      <c r="AR898" s="103" t="s">
        <v>689</v>
      </c>
      <c r="AS898" s="103" t="s">
        <v>918</v>
      </c>
      <c r="AT898" s="103" t="s">
        <v>3470</v>
      </c>
      <c r="AU898" s="103" t="s">
        <v>747</v>
      </c>
      <c r="AV898" s="103" t="s">
        <v>580</v>
      </c>
      <c r="AW898" s="103" t="s">
        <v>580</v>
      </c>
      <c r="AX898" s="103" t="s">
        <v>580</v>
      </c>
      <c r="AY898" s="103" t="s">
        <v>580</v>
      </c>
      <c r="AZ898" s="103" t="s">
        <v>581</v>
      </c>
      <c r="BA898" s="103" t="s">
        <v>139</v>
      </c>
      <c r="BB898" s="103" t="s">
        <v>4</v>
      </c>
      <c r="BC898" s="12" t="s">
        <v>2255</v>
      </c>
      <c r="BE898" s="103" t="e">
        <f>VLOOKUP(Tabela3[[#This Row],[ID OSP]],[1]Export!$R:$R,1,0)</f>
        <v>#N/A</v>
      </c>
    </row>
    <row r="899" spans="1:58" ht="15" hidden="1" customHeight="1">
      <c r="A899" s="472" t="s">
        <v>740</v>
      </c>
      <c r="B899" s="103" t="s">
        <v>3471</v>
      </c>
      <c r="C899" s="104" t="s">
        <v>912</v>
      </c>
      <c r="D899" s="454" t="s">
        <v>252</v>
      </c>
      <c r="E899" s="454" t="s">
        <v>138</v>
      </c>
      <c r="F899" s="454" t="s">
        <v>137</v>
      </c>
      <c r="G899" s="454">
        <v>45751</v>
      </c>
      <c r="H899" s="454">
        <v>45754</v>
      </c>
      <c r="I899" s="463" t="s">
        <v>139</v>
      </c>
      <c r="J899" s="463" t="s">
        <v>139</v>
      </c>
      <c r="K899" s="104" t="s">
        <v>3472</v>
      </c>
      <c r="L899" s="103" t="s">
        <v>568</v>
      </c>
      <c r="M899" s="103" t="s">
        <v>743</v>
      </c>
      <c r="N899" s="103" t="s">
        <v>743</v>
      </c>
      <c r="O899" s="103" t="s">
        <v>186</v>
      </c>
      <c r="P899" s="103" t="s">
        <v>744</v>
      </c>
      <c r="Q899" s="103" t="s">
        <v>744</v>
      </c>
      <c r="S899" s="460"/>
      <c r="T899" s="103" t="s">
        <v>42</v>
      </c>
      <c r="U899" s="103" t="s">
        <v>137</v>
      </c>
      <c r="V899" s="454" t="str">
        <f>Tabela3[[#This Row],[NOVO 
PRAZO REDE]]</f>
        <v>REDE OK</v>
      </c>
      <c r="W899" s="454" t="str">
        <f>Tabela3[[#This Row],[PRAZO
ATIVAÇÃO]]</f>
        <v>ATIVO</v>
      </c>
      <c r="X899" s="103" t="s">
        <v>139</v>
      </c>
      <c r="Y899" s="103" t="str">
        <f>IFERROR("W"&amp;WEEKNUM(Tabela3[[#This Row],[PRAZO RE REVISADO]]),"-")</f>
        <v>-</v>
      </c>
      <c r="Z899" s="103" t="str">
        <f>IFERROR("W"&amp;WEEKNUM(Tabela3[[#This Row],[PRAZO ATIVAÇÃO]]),"-")</f>
        <v>-</v>
      </c>
      <c r="AA899" s="103">
        <v>2025</v>
      </c>
      <c r="AB899" s="103">
        <v>458476</v>
      </c>
      <c r="AC899" s="454" t="s">
        <v>572</v>
      </c>
      <c r="AD899" s="103" t="s">
        <v>137</v>
      </c>
      <c r="AE899" s="578">
        <v>45945</v>
      </c>
      <c r="AF899" s="474">
        <v>0</v>
      </c>
      <c r="AG899" s="474">
        <v>0</v>
      </c>
      <c r="AH899" s="535" t="s">
        <v>917</v>
      </c>
      <c r="AI899" s="458"/>
      <c r="AJ899" s="458"/>
      <c r="AK899" s="103" t="str">
        <f ca="1">IF(Tabela3[[#This Row],[STATUS]]&lt;&gt;"PREVISTO","N/A",IF(Tabela3[[#This Row],[Data_RE_CONGELADA]]="REDE OK","OK",IFERROR(IF(TODAY()-Tabela3[[#This Row],[Data_RE_CONGELADA]]&gt;=0,"ATRASADO",IF(TODAY()-Tabela3[[#This Row],[Data_RE_CONGELADA]]&gt;-5,"VENCENDO",IF(TODAY()-Tabela3[[#This Row],[Data_RE_CONGELADA]]&lt;=0,"NO PRAZO"))),"N/A")))</f>
        <v>N/A</v>
      </c>
      <c r="AL899" s="454">
        <v>45751</v>
      </c>
      <c r="AM899" s="454"/>
      <c r="AN899" s="485"/>
      <c r="AO899" s="459"/>
      <c r="AP899" s="454" t="s">
        <v>575</v>
      </c>
      <c r="AQ899" s="103" t="s">
        <v>611</v>
      </c>
      <c r="AR899" s="103" t="s">
        <v>689</v>
      </c>
      <c r="AS899" s="103" t="s">
        <v>918</v>
      </c>
      <c r="AT899" s="103" t="s">
        <v>3473</v>
      </c>
      <c r="AU899" s="103" t="s">
        <v>747</v>
      </c>
      <c r="AV899" s="103" t="s">
        <v>580</v>
      </c>
      <c r="AW899" s="103" t="s">
        <v>580</v>
      </c>
      <c r="AX899" s="103" t="s">
        <v>581</v>
      </c>
      <c r="AY899" s="103" t="s">
        <v>580</v>
      </c>
      <c r="AZ899" s="103" t="s">
        <v>580</v>
      </c>
      <c r="BA899" s="103" t="s">
        <v>580</v>
      </c>
      <c r="BC899" s="12" t="s">
        <v>2260</v>
      </c>
      <c r="BE899" s="103" t="e">
        <f>VLOOKUP(Tabela3[[#This Row],[ID OSP]],[1]Export!$R:$R,1,0)</f>
        <v>#N/A</v>
      </c>
      <c r="BF899" s="103" t="s">
        <v>692</v>
      </c>
    </row>
    <row r="900" spans="1:58" ht="15" hidden="1" customHeight="1">
      <c r="A900" s="497" t="s">
        <v>3474</v>
      </c>
      <c r="B900" s="103" t="s">
        <v>3475</v>
      </c>
      <c r="C900" s="104" t="s">
        <v>137</v>
      </c>
      <c r="D900" s="454" t="s">
        <v>252</v>
      </c>
      <c r="E900" s="454" t="s">
        <v>138</v>
      </c>
      <c r="F900" s="454" t="s">
        <v>137</v>
      </c>
      <c r="G900" s="454">
        <v>45812</v>
      </c>
      <c r="H900" s="454">
        <v>45826</v>
      </c>
      <c r="I900" s="463" t="s">
        <v>139</v>
      </c>
      <c r="J900" s="463" t="s">
        <v>139</v>
      </c>
      <c r="K900" s="458" t="s">
        <v>3476</v>
      </c>
      <c r="L900" s="103" t="s">
        <v>568</v>
      </c>
      <c r="M900" s="103" t="s">
        <v>743</v>
      </c>
      <c r="N900" s="103" t="s">
        <v>743</v>
      </c>
      <c r="O900" s="103" t="s">
        <v>186</v>
      </c>
      <c r="P900" s="103" t="s">
        <v>744</v>
      </c>
      <c r="Q900" s="103" t="s">
        <v>744</v>
      </c>
      <c r="R900" s="458" t="s">
        <v>3477</v>
      </c>
      <c r="S900" s="455"/>
      <c r="T900" s="103" t="s">
        <v>42</v>
      </c>
      <c r="U900" s="103" t="s">
        <v>137</v>
      </c>
      <c r="V900" s="454" t="str">
        <f>Tabela3[[#This Row],[NOVO 
PRAZO REDE]]</f>
        <v>REDE OK</v>
      </c>
      <c r="W900" s="454" t="s">
        <v>137</v>
      </c>
      <c r="X900" s="103" t="s">
        <v>684</v>
      </c>
      <c r="Y900" s="103" t="str">
        <f>IFERROR("W"&amp;WEEKNUM(Tabela3[[#This Row],[PRAZO RE REVISADO]]),"-")</f>
        <v>-</v>
      </c>
      <c r="Z900" s="103" t="str">
        <f>IFERROR("W"&amp;WEEKNUM(Tabela3[[#This Row],[PRAZO ATIVAÇÃO]]),"-")</f>
        <v>-</v>
      </c>
      <c r="AA900" s="103">
        <v>2025</v>
      </c>
      <c r="AB900" s="103">
        <v>562989</v>
      </c>
      <c r="AC900" s="454" t="s">
        <v>572</v>
      </c>
      <c r="AD900" s="103" t="s">
        <v>137</v>
      </c>
      <c r="AE900" s="578"/>
      <c r="AF900" s="103"/>
      <c r="AG900" s="474"/>
      <c r="AH900" s="103"/>
      <c r="AK900" s="103" t="s">
        <v>575</v>
      </c>
      <c r="AL900" s="454">
        <v>45805</v>
      </c>
      <c r="AM900" s="454"/>
      <c r="AN900" s="458"/>
      <c r="AO900" s="459"/>
      <c r="AP900" s="454" t="str">
        <f>Tabela3[[#This Row],[NOVO 
PRAZO REDE]]</f>
        <v>REDE OK</v>
      </c>
      <c r="AQ900" s="103" t="s">
        <v>688</v>
      </c>
      <c r="AR900" s="103" t="s">
        <v>689</v>
      </c>
      <c r="AS900" s="103" t="s">
        <v>918</v>
      </c>
      <c r="AT900" s="103" t="s">
        <v>3478</v>
      </c>
      <c r="AU900" s="103" t="s">
        <v>747</v>
      </c>
      <c r="AV900" s="103" t="s">
        <v>580</v>
      </c>
      <c r="AW900" s="103" t="s">
        <v>580</v>
      </c>
      <c r="AX900" s="103" t="s">
        <v>581</v>
      </c>
      <c r="AY900" s="103" t="s">
        <v>581</v>
      </c>
      <c r="AZ900" s="103" t="s">
        <v>580</v>
      </c>
      <c r="BA900" s="103" t="s">
        <v>139</v>
      </c>
      <c r="BB900" s="103" t="s">
        <v>4</v>
      </c>
      <c r="BC900" s="12" t="s">
        <v>2929</v>
      </c>
      <c r="BE900" s="103" t="e">
        <f>VLOOKUP(Tabela3[[#This Row],[ID OSP]],[1]Export!$R:$R,1,0)</f>
        <v>#N/A</v>
      </c>
    </row>
    <row r="901" spans="1:58" ht="15" hidden="1" customHeight="1">
      <c r="A901" s="472" t="s">
        <v>3217</v>
      </c>
      <c r="B901" s="103" t="s">
        <v>3479</v>
      </c>
      <c r="C901" s="104" t="s">
        <v>636</v>
      </c>
      <c r="D901" s="454" t="s">
        <v>252</v>
      </c>
      <c r="E901" s="454" t="s">
        <v>138</v>
      </c>
      <c r="F901" s="103" t="s">
        <v>137</v>
      </c>
      <c r="G901" s="454">
        <f>Tabela3[[#This Row],[DATA_FIM MIGRAÇÃO]]-1</f>
        <v>45752</v>
      </c>
      <c r="H901" s="454">
        <v>45753</v>
      </c>
      <c r="I901" s="463" t="s">
        <v>42</v>
      </c>
      <c r="J901" s="103" t="s">
        <v>127</v>
      </c>
      <c r="K901" s="458" t="s">
        <v>3480</v>
      </c>
      <c r="L901" s="103" t="s">
        <v>638</v>
      </c>
      <c r="M901" s="103" t="s">
        <v>743</v>
      </c>
      <c r="N901" s="103" t="s">
        <v>186</v>
      </c>
      <c r="O901" s="103" t="s">
        <v>186</v>
      </c>
      <c r="P901" s="103" t="s">
        <v>744</v>
      </c>
      <c r="Q901" s="103" t="s">
        <v>744</v>
      </c>
      <c r="R901" s="577" t="s">
        <v>3481</v>
      </c>
      <c r="S901" s="455" t="s">
        <v>3482</v>
      </c>
      <c r="T901" s="103" t="s">
        <v>42</v>
      </c>
      <c r="U901" s="103" t="s">
        <v>137</v>
      </c>
      <c r="V901" s="454" t="str">
        <f>Tabela3[[#This Row],[NOVO 
PRAZO REDE]]</f>
        <v>REDE OK</v>
      </c>
      <c r="W901" s="454" t="str">
        <f>Tabela3[[#This Row],[PRAZO
ATIVAÇÃO]]</f>
        <v>ATIVO</v>
      </c>
      <c r="X901" s="103" t="s">
        <v>684</v>
      </c>
      <c r="Y901" s="103" t="str">
        <f>IFERROR("W"&amp;WEEKNUM(Tabela3[[#This Row],[PRAZO RE REVISADO]]),"-")</f>
        <v>-</v>
      </c>
      <c r="Z901" s="103" t="str">
        <f>IFERROR("W"&amp;WEEKNUM(Tabela3[[#This Row],[PRAZO ATIVAÇÃO]]),"-")</f>
        <v>-</v>
      </c>
      <c r="AA901" s="103">
        <v>2025</v>
      </c>
      <c r="AB901" s="103">
        <v>564463</v>
      </c>
      <c r="AC901" s="454" t="s">
        <v>572</v>
      </c>
      <c r="AD901" s="103" t="s">
        <v>137</v>
      </c>
      <c r="AE901" s="578"/>
      <c r="AF901" s="103"/>
      <c r="AG901" s="474"/>
      <c r="AH901" s="458" t="s">
        <v>1553</v>
      </c>
      <c r="AK901" s="103" t="str">
        <f ca="1">IF(Tabela3[[#This Row],[STATUS]]&lt;&gt;"PREVISTO","N/A",IF(Tabela3[[#This Row],[Data_RE_CONGELADA]]="REDE OK","OK",IFERROR(IF(TODAY()-Tabela3[[#This Row],[Data_RE_CONGELADA]]&gt;=0,"ATRASADO",IF(TODAY()-Tabela3[[#This Row],[Data_RE_CONGELADA]]&gt;-5,"VENCENDO",IF(TODAY()-Tabela3[[#This Row],[Data_RE_CONGELADA]]&lt;=0,"NO PRAZO"))),"N/A")))</f>
        <v>N/A</v>
      </c>
      <c r="AL901" s="454" t="s">
        <v>643</v>
      </c>
      <c r="AM901" s="454" t="s">
        <v>643</v>
      </c>
      <c r="AN901" s="458"/>
      <c r="AO901" s="459"/>
      <c r="AP901" s="103" t="s">
        <v>575</v>
      </c>
      <c r="AQ901" s="103" t="s">
        <v>688</v>
      </c>
      <c r="AR901" s="103" t="s">
        <v>689</v>
      </c>
      <c r="AS901" s="103" t="s">
        <v>918</v>
      </c>
      <c r="AT901" s="103" t="s">
        <v>3483</v>
      </c>
      <c r="AU901" s="103" t="s">
        <v>747</v>
      </c>
      <c r="AV901" s="103" t="s">
        <v>580</v>
      </c>
      <c r="AW901" s="103" t="s">
        <v>580</v>
      </c>
      <c r="AX901" s="103" t="s">
        <v>581</v>
      </c>
      <c r="AY901" s="103" t="s">
        <v>580</v>
      </c>
      <c r="AZ901" s="103" t="s">
        <v>581</v>
      </c>
      <c r="BA901" s="103" t="s">
        <v>139</v>
      </c>
      <c r="BB901" s="103" t="s">
        <v>4</v>
      </c>
      <c r="BC901" s="530" t="s">
        <v>2267</v>
      </c>
      <c r="BE901" s="103" t="e">
        <f>VLOOKUP(Tabela3[[#This Row],[ID OSP]],[1]Export!$R:$R,1,0)</f>
        <v>#N/A</v>
      </c>
      <c r="BF901" s="103" t="s">
        <v>2723</v>
      </c>
    </row>
    <row r="902" spans="1:58" ht="15" hidden="1" customHeight="1">
      <c r="A902" s="472" t="s">
        <v>3484</v>
      </c>
      <c r="B902" s="103" t="s">
        <v>345</v>
      </c>
      <c r="C902" s="104" t="s">
        <v>636</v>
      </c>
      <c r="D902" s="454" t="s">
        <v>252</v>
      </c>
      <c r="E902" s="454" t="s">
        <v>138</v>
      </c>
      <c r="F902" s="103" t="s">
        <v>137</v>
      </c>
      <c r="G902" s="454">
        <v>45793</v>
      </c>
      <c r="H902" s="454">
        <v>45783</v>
      </c>
      <c r="I902" s="463" t="s">
        <v>42</v>
      </c>
      <c r="J902" s="103" t="s">
        <v>127</v>
      </c>
      <c r="K902" s="458" t="s">
        <v>3485</v>
      </c>
      <c r="L902" s="103" t="s">
        <v>638</v>
      </c>
      <c r="M902" s="103" t="s">
        <v>743</v>
      </c>
      <c r="N902" s="103" t="s">
        <v>186</v>
      </c>
      <c r="O902" s="103" t="s">
        <v>186</v>
      </c>
      <c r="P902" s="103" t="s">
        <v>744</v>
      </c>
      <c r="Q902" s="103" t="s">
        <v>744</v>
      </c>
      <c r="R902" s="577" t="s">
        <v>3486</v>
      </c>
      <c r="S902" s="455" t="s">
        <v>3482</v>
      </c>
      <c r="T902" s="103" t="s">
        <v>42</v>
      </c>
      <c r="U902" s="103" t="s">
        <v>137</v>
      </c>
      <c r="V902" s="454" t="str">
        <f>Tabela3[[#This Row],[NOVO 
PRAZO REDE]]</f>
        <v>REDE OK</v>
      </c>
      <c r="W902" s="454" t="str">
        <f>Tabela3[[#This Row],[PRAZO
ATIVAÇÃO]]</f>
        <v>ATIVO</v>
      </c>
      <c r="X902" s="103" t="s">
        <v>684</v>
      </c>
      <c r="Y902" s="103" t="str">
        <f>IFERROR("W"&amp;WEEKNUM(Tabela3[[#This Row],[PRAZO RE REVISADO]]),"-")</f>
        <v>-</v>
      </c>
      <c r="Z902" s="103" t="str">
        <f>IFERROR("W"&amp;WEEKNUM(Tabela3[[#This Row],[PRAZO ATIVAÇÃO]]),"-")</f>
        <v>-</v>
      </c>
      <c r="AA902" s="103">
        <v>2025</v>
      </c>
      <c r="AB902" s="103">
        <v>548986</v>
      </c>
      <c r="AC902" s="454" t="s">
        <v>572</v>
      </c>
      <c r="AD902" s="103" t="s">
        <v>137</v>
      </c>
      <c r="AE902" s="578"/>
      <c r="AF902" s="103"/>
      <c r="AG902" s="474"/>
      <c r="AH902" s="458" t="s">
        <v>1553</v>
      </c>
      <c r="AK902" s="103" t="str">
        <f ca="1">IF(Tabela3[[#This Row],[STATUS]]&lt;&gt;"PREVISTO","N/A",IF(Tabela3[[#This Row],[Data_RE_CONGELADA]]="REDE OK","OK",IFERROR(IF(TODAY()-Tabela3[[#This Row],[Data_RE_CONGELADA]]&gt;=0,"ATRASADO",IF(TODAY()-Tabela3[[#This Row],[Data_RE_CONGELADA]]&gt;-5,"VENCENDO",IF(TODAY()-Tabela3[[#This Row],[Data_RE_CONGELADA]]&lt;=0,"NO PRAZO"))),"N/A")))</f>
        <v>N/A</v>
      </c>
      <c r="AL902" s="454" t="str">
        <f>Tabela3[[#This Row],[NOVO 
PRAZO REDE]]</f>
        <v>REDE OK</v>
      </c>
      <c r="AM902" s="454" t="str">
        <f>Tabela3[[#This Row],[PRAZO
ATIVAÇÃO]]</f>
        <v>ATIVO</v>
      </c>
      <c r="AN902" s="458"/>
      <c r="AO902" s="459"/>
      <c r="AP902" s="103" t="s">
        <v>575</v>
      </c>
      <c r="AQ902" s="103" t="s">
        <v>645</v>
      </c>
      <c r="AR902" s="103" t="s">
        <v>689</v>
      </c>
      <c r="AS902" s="103" t="s">
        <v>646</v>
      </c>
      <c r="AT902" s="103" t="s">
        <v>3487</v>
      </c>
      <c r="AU902" s="103" t="s">
        <v>747</v>
      </c>
      <c r="AV902" s="103" t="s">
        <v>580</v>
      </c>
      <c r="AW902" s="103" t="s">
        <v>580</v>
      </c>
      <c r="AX902" s="103" t="s">
        <v>580</v>
      </c>
      <c r="AY902" s="103" t="s">
        <v>580</v>
      </c>
      <c r="AZ902" s="103" t="s">
        <v>581</v>
      </c>
      <c r="BA902" s="103" t="s">
        <v>139</v>
      </c>
      <c r="BB902" s="103" t="s">
        <v>4</v>
      </c>
      <c r="BC902" s="103" t="s">
        <v>3296</v>
      </c>
      <c r="BE902" s="103" t="e">
        <f>VLOOKUP(Tabela3[[#This Row],[ID OSP]],[1]Export!$R:$R,1,0)</f>
        <v>#N/A</v>
      </c>
      <c r="BF902" s="103" t="s">
        <v>2723</v>
      </c>
    </row>
    <row r="903" spans="1:58" ht="15" hidden="1" customHeight="1">
      <c r="A903" s="472" t="s">
        <v>3468</v>
      </c>
      <c r="B903" s="103" t="s">
        <v>346</v>
      </c>
      <c r="C903" s="104" t="s">
        <v>636</v>
      </c>
      <c r="D903" s="454" t="s">
        <v>252</v>
      </c>
      <c r="E903" s="454" t="s">
        <v>138</v>
      </c>
      <c r="F903" s="103" t="s">
        <v>137</v>
      </c>
      <c r="G903" s="454">
        <f>Tabela3[[#This Row],[DATA_FIM MIGRAÇÃO]]-1</f>
        <v>45752</v>
      </c>
      <c r="H903" s="454">
        <v>45753</v>
      </c>
      <c r="I903" s="463" t="s">
        <v>42</v>
      </c>
      <c r="J903" s="103" t="s">
        <v>127</v>
      </c>
      <c r="K903" s="458" t="s">
        <v>3488</v>
      </c>
      <c r="L903" s="103" t="s">
        <v>638</v>
      </c>
      <c r="M903" s="103" t="s">
        <v>743</v>
      </c>
      <c r="N903" s="103" t="s">
        <v>186</v>
      </c>
      <c r="O903" s="103" t="s">
        <v>186</v>
      </c>
      <c r="P903" s="103" t="s">
        <v>744</v>
      </c>
      <c r="Q903" s="103" t="s">
        <v>744</v>
      </c>
      <c r="R903" s="457" t="s">
        <v>3489</v>
      </c>
      <c r="S903" s="455" t="s">
        <v>3482</v>
      </c>
      <c r="T903" s="103" t="s">
        <v>42</v>
      </c>
      <c r="U903" s="103" t="s">
        <v>137</v>
      </c>
      <c r="V903" s="454" t="str">
        <f>Tabela3[[#This Row],[NOVO 
PRAZO REDE]]</f>
        <v>REDE OK</v>
      </c>
      <c r="W903" s="454" t="str">
        <f>Tabela3[[#This Row],[PRAZO
ATIVAÇÃO]]</f>
        <v>ATIVO</v>
      </c>
      <c r="X903" s="103" t="s">
        <v>684</v>
      </c>
      <c r="Y903" s="103" t="str">
        <f>IFERROR("W"&amp;WEEKNUM(Tabela3[[#This Row],[PRAZO RE REVISADO]]),"-")</f>
        <v>-</v>
      </c>
      <c r="Z903" s="103" t="str">
        <f>IFERROR("W"&amp;WEEKNUM(Tabela3[[#This Row],[PRAZO ATIVAÇÃO]]),"-")</f>
        <v>-</v>
      </c>
      <c r="AA903" s="103">
        <v>2025</v>
      </c>
      <c r="AB903" s="103">
        <v>548985</v>
      </c>
      <c r="AC903" s="454" t="s">
        <v>572</v>
      </c>
      <c r="AD903" s="103" t="s">
        <v>137</v>
      </c>
      <c r="AE903" s="578"/>
      <c r="AF903" s="103"/>
      <c r="AG903" s="474"/>
      <c r="AH903" s="458" t="s">
        <v>1553</v>
      </c>
      <c r="AK903" s="103" t="str">
        <f ca="1">IF(Tabela3[[#This Row],[STATUS]]&lt;&gt;"PREVISTO","N/A",IF(Tabela3[[#This Row],[Data_RE_CONGELADA]]="REDE OK","OK",IFERROR(IF(TODAY()-Tabela3[[#This Row],[Data_RE_CONGELADA]]&gt;=0,"ATRASADO",IF(TODAY()-Tabela3[[#This Row],[Data_RE_CONGELADA]]&gt;-5,"VENCENDO",IF(TODAY()-Tabela3[[#This Row],[Data_RE_CONGELADA]]&lt;=0,"NO PRAZO"))),"N/A")))</f>
        <v>N/A</v>
      </c>
      <c r="AL903" s="454" t="s">
        <v>643</v>
      </c>
      <c r="AM903" s="454"/>
      <c r="AN903" s="458"/>
      <c r="AO903" s="459"/>
      <c r="AP903" s="103" t="s">
        <v>575</v>
      </c>
      <c r="AQ903" s="103" t="s">
        <v>645</v>
      </c>
      <c r="AR903" s="103" t="s">
        <v>689</v>
      </c>
      <c r="AS903" s="103" t="s">
        <v>646</v>
      </c>
      <c r="AT903" s="103" t="s">
        <v>3490</v>
      </c>
      <c r="AU903" s="103" t="s">
        <v>747</v>
      </c>
      <c r="AV903" s="103" t="s">
        <v>580</v>
      </c>
      <c r="AW903" s="103" t="s">
        <v>580</v>
      </c>
      <c r="AX903" s="103" t="s">
        <v>580</v>
      </c>
      <c r="AY903" s="103" t="s">
        <v>580</v>
      </c>
      <c r="AZ903" s="103" t="s">
        <v>580</v>
      </c>
      <c r="BA903" s="103" t="s">
        <v>139</v>
      </c>
      <c r="BB903" s="103" t="s">
        <v>4</v>
      </c>
      <c r="BC903" s="103" t="s">
        <v>3296</v>
      </c>
      <c r="BE903" s="103" t="e">
        <f>VLOOKUP(Tabela3[[#This Row],[ID OSP]],[1]Export!$R:$R,1,0)</f>
        <v>#N/A</v>
      </c>
      <c r="BF903" s="103" t="s">
        <v>2723</v>
      </c>
    </row>
    <row r="904" spans="1:58" ht="15" hidden="1" customHeight="1">
      <c r="A904" s="472" t="s">
        <v>743</v>
      </c>
      <c r="B904" s="103" t="s">
        <v>3491</v>
      </c>
      <c r="C904" s="104" t="s">
        <v>3238</v>
      </c>
      <c r="D904" s="454" t="s">
        <v>607</v>
      </c>
      <c r="E904" s="454" t="s">
        <v>138</v>
      </c>
      <c r="F904" s="454" t="s">
        <v>137</v>
      </c>
      <c r="G904" s="454">
        <v>45751</v>
      </c>
      <c r="H904" s="454">
        <v>45751</v>
      </c>
      <c r="I904" s="463" t="s">
        <v>139</v>
      </c>
      <c r="J904" s="463" t="s">
        <v>139</v>
      </c>
      <c r="K904" s="458" t="s">
        <v>607</v>
      </c>
      <c r="L904" s="103" t="s">
        <v>2343</v>
      </c>
      <c r="M904" s="103" t="s">
        <v>743</v>
      </c>
      <c r="N904" s="103" t="s">
        <v>3239</v>
      </c>
      <c r="O904" s="103" t="s">
        <v>186</v>
      </c>
      <c r="P904" s="103" t="s">
        <v>744</v>
      </c>
      <c r="Q904" s="103" t="s">
        <v>744</v>
      </c>
      <c r="S904" s="460"/>
      <c r="T904" s="103" t="s">
        <v>42</v>
      </c>
      <c r="U904" s="103" t="s">
        <v>137</v>
      </c>
      <c r="V904" s="454" t="str">
        <f>Tabela3[[#This Row],[NOVO 
PRAZO REDE]]</f>
        <v>REDE OK</v>
      </c>
      <c r="W904" s="454" t="str">
        <f>Tabela3[[#This Row],[PRAZO
ATIVAÇÃO]]</f>
        <v>ATIVO</v>
      </c>
      <c r="X904" s="103" t="s">
        <v>139</v>
      </c>
      <c r="Y904" s="103" t="str">
        <f>IFERROR("W"&amp;WEEKNUM(Tabela3[[#This Row],[PRAZO RE REVISADO]]),"-")</f>
        <v>-</v>
      </c>
      <c r="Z904" s="103" t="str">
        <f>IFERROR("W"&amp;WEEKNUM(Tabela3[[#This Row],[PRAZO ATIVAÇÃO]]),"-")</f>
        <v>-</v>
      </c>
      <c r="AA904" s="103">
        <v>2025</v>
      </c>
      <c r="AB904" s="103">
        <v>548982</v>
      </c>
      <c r="AC904" s="454" t="s">
        <v>139</v>
      </c>
      <c r="AD904" s="103" t="s">
        <v>137</v>
      </c>
      <c r="AE904" s="578"/>
      <c r="AF904" s="103"/>
      <c r="AG904" s="474"/>
      <c r="AH904" s="103"/>
      <c r="AK904" s="103" t="str">
        <f ca="1">IF(Tabela3[[#This Row],[STATUS]]&lt;&gt;"PREVISTO","N/A",IF(Tabela3[[#This Row],[Data_RE_CONGELADA]]="REDE OK","OK",IFERROR(IF(TODAY()-Tabela3[[#This Row],[Data_RE_CONGELADA]]&gt;=0,"ATRASADO",IF(TODAY()-Tabela3[[#This Row],[Data_RE_CONGELADA]]&gt;-5,"VENCENDO",IF(TODAY()-Tabela3[[#This Row],[Data_RE_CONGELADA]]&lt;=0,"NO PRAZO"))),"N/A")))</f>
        <v>N/A</v>
      </c>
      <c r="AL904" s="454" t="s">
        <v>139</v>
      </c>
      <c r="AM904" s="454"/>
      <c r="AN904" s="458"/>
      <c r="AO904" s="459"/>
      <c r="AP904" s="454" t="s">
        <v>575</v>
      </c>
      <c r="AQ904" s="103" t="s">
        <v>611</v>
      </c>
      <c r="AR904" s="103" t="s">
        <v>689</v>
      </c>
      <c r="AS904" s="103" t="s">
        <v>57</v>
      </c>
      <c r="AT904" s="103" t="s">
        <v>3492</v>
      </c>
      <c r="AU904" s="103" t="s">
        <v>747</v>
      </c>
      <c r="AV904" s="103" t="s">
        <v>580</v>
      </c>
      <c r="AW904" s="103" t="s">
        <v>580</v>
      </c>
      <c r="AX904" s="103" t="s">
        <v>580</v>
      </c>
      <c r="AY904" s="103" t="s">
        <v>580</v>
      </c>
      <c r="AZ904" s="103" t="s">
        <v>580</v>
      </c>
      <c r="BA904" s="103" t="s">
        <v>580</v>
      </c>
      <c r="BB904" s="103" t="s">
        <v>4</v>
      </c>
      <c r="BC904" s="103" t="s">
        <v>3296</v>
      </c>
      <c r="BE904" s="103" t="e">
        <f>VLOOKUP(Tabela3[[#This Row],[ID OSP]],[1]Export!$R:$R,1,0)</f>
        <v>#N/A</v>
      </c>
    </row>
    <row r="905" spans="1:58" ht="15" hidden="1" customHeight="1">
      <c r="A905" s="103" t="s">
        <v>3493</v>
      </c>
      <c r="B905" s="103" t="s">
        <v>356</v>
      </c>
      <c r="C905" s="104" t="s">
        <v>137</v>
      </c>
      <c r="D905" s="454" t="s">
        <v>252</v>
      </c>
      <c r="E905" s="454" t="s">
        <v>138</v>
      </c>
      <c r="F905" s="454" t="s">
        <v>137</v>
      </c>
      <c r="G905" s="454">
        <v>45933</v>
      </c>
      <c r="H905" s="454">
        <v>45933</v>
      </c>
      <c r="I905" s="463" t="s">
        <v>139</v>
      </c>
      <c r="J905" s="463" t="s">
        <v>139</v>
      </c>
      <c r="K905" s="458" t="s">
        <v>3494</v>
      </c>
      <c r="L905" s="103" t="s">
        <v>568</v>
      </c>
      <c r="M905" s="103" t="s">
        <v>743</v>
      </c>
      <c r="N905" s="103" t="s">
        <v>914</v>
      </c>
      <c r="O905" s="103" t="s">
        <v>186</v>
      </c>
      <c r="P905" s="103" t="s">
        <v>744</v>
      </c>
      <c r="Q905" s="103" t="s">
        <v>744</v>
      </c>
      <c r="R905" s="459" t="s">
        <v>3495</v>
      </c>
      <c r="S905" s="460" t="s">
        <v>186</v>
      </c>
      <c r="T905" s="103" t="s">
        <v>42</v>
      </c>
      <c r="U905" s="103" t="s">
        <v>137</v>
      </c>
      <c r="V905" s="454" t="str">
        <f>Tabela3[[#This Row],[NOVO 
PRAZO REDE]]</f>
        <v>REDE OK</v>
      </c>
      <c r="W905" s="454" t="str">
        <f>Tabela3[[#This Row],[PRAZO
ATIVAÇÃO]]</f>
        <v>ATIVO</v>
      </c>
      <c r="X905" s="103" t="s">
        <v>684</v>
      </c>
      <c r="Y905" s="103" t="str">
        <f>IFERROR("W"&amp;WEEKNUM(Tabela3[[#This Row],[PRAZO RE REVISADO]]),"-")</f>
        <v>-</v>
      </c>
      <c r="Z905" s="103" t="str">
        <f>IFERROR("W"&amp;WEEKNUM(Tabela3[[#This Row],[PRAZO ATIVAÇÃO]]),"-")</f>
        <v>-</v>
      </c>
      <c r="AA905" s="103">
        <v>2025</v>
      </c>
      <c r="AB905" s="103">
        <v>549003</v>
      </c>
      <c r="AC905" s="454" t="s">
        <v>572</v>
      </c>
      <c r="AD905" s="103" t="s">
        <v>137</v>
      </c>
      <c r="AE905" s="578"/>
      <c r="AF905" s="103"/>
      <c r="AG905" s="474"/>
      <c r="AH905" s="103"/>
      <c r="AK905" s="103" t="str">
        <f ca="1">IF(Tabela3[[#This Row],[STATUS]]&lt;&gt;"PREVISTO","N/A",IF(Tabela3[[#This Row],[Data_RE_CONGELADA]]="REDE OK","OK",IFERROR(IF(TODAY()-Tabela3[[#This Row],[Data_RE_CONGELADA]]&gt;=0,"ATRASADO",IF(TODAY()-Tabela3[[#This Row],[Data_RE_CONGELADA]]&gt;-5,"VENCENDO",IF(TODAY()-Tabela3[[#This Row],[Data_RE_CONGELADA]]&lt;=0,"NO PRAZO"))),"N/A")))</f>
        <v>N/A</v>
      </c>
      <c r="AL905" s="454">
        <v>45807</v>
      </c>
      <c r="AM905" s="454"/>
      <c r="AN905" s="458"/>
      <c r="AO905" s="459"/>
      <c r="AP905" s="454" t="str">
        <f>Tabela3[[#This Row],[NOVO 
PRAZO REDE]]</f>
        <v>REDE OK</v>
      </c>
      <c r="AQ905" s="103" t="s">
        <v>688</v>
      </c>
      <c r="AR905" s="103" t="s">
        <v>689</v>
      </c>
      <c r="AS905" s="103" t="s">
        <v>918</v>
      </c>
      <c r="AT905" s="103" t="s">
        <v>3496</v>
      </c>
      <c r="AU905" s="103" t="s">
        <v>747</v>
      </c>
      <c r="AV905" s="103" t="s">
        <v>580</v>
      </c>
      <c r="AW905" s="103" t="s">
        <v>581</v>
      </c>
      <c r="AX905" s="103" t="s">
        <v>580</v>
      </c>
      <c r="AY905" s="103" t="s">
        <v>580</v>
      </c>
      <c r="AZ905" s="103" t="s">
        <v>580</v>
      </c>
      <c r="BA905" s="103" t="s">
        <v>139</v>
      </c>
      <c r="BB905" s="103" t="s">
        <v>4</v>
      </c>
      <c r="BC905" s="103"/>
      <c r="BE905" s="103" t="e">
        <f>VLOOKUP(Tabela3[[#This Row],[ID OSP]],[1]Export!$R:$R,1,0)</f>
        <v>#N/A</v>
      </c>
    </row>
    <row r="906" spans="1:58" ht="15" hidden="1" customHeight="1">
      <c r="A906" s="103" t="s">
        <v>3497</v>
      </c>
      <c r="B906" s="103" t="s">
        <v>3498</v>
      </c>
      <c r="C906" s="104" t="s">
        <v>137</v>
      </c>
      <c r="D906" s="454" t="s">
        <v>252</v>
      </c>
      <c r="E906" s="454" t="s">
        <v>138</v>
      </c>
      <c r="F906" s="454" t="s">
        <v>137</v>
      </c>
      <c r="G906" s="454">
        <v>45933</v>
      </c>
      <c r="H906" s="454">
        <v>45933</v>
      </c>
      <c r="I906" s="463" t="s">
        <v>139</v>
      </c>
      <c r="J906" s="463" t="s">
        <v>139</v>
      </c>
      <c r="K906" s="458" t="s">
        <v>3499</v>
      </c>
      <c r="L906" s="103" t="s">
        <v>568</v>
      </c>
      <c r="M906" s="103" t="s">
        <v>743</v>
      </c>
      <c r="N906" s="103" t="s">
        <v>743</v>
      </c>
      <c r="O906" s="103" t="s">
        <v>186</v>
      </c>
      <c r="P906" s="103" t="s">
        <v>744</v>
      </c>
      <c r="Q906" s="103" t="s">
        <v>744</v>
      </c>
      <c r="R906" s="458" t="s">
        <v>3500</v>
      </c>
      <c r="S906" s="460" t="s">
        <v>186</v>
      </c>
      <c r="T906" s="103" t="s">
        <v>42</v>
      </c>
      <c r="U906" s="103" t="s">
        <v>137</v>
      </c>
      <c r="V906" s="454" t="str">
        <f>Tabela3[[#This Row],[NOVO 
PRAZO REDE]]</f>
        <v>REDE OK</v>
      </c>
      <c r="W906" s="454" t="str">
        <f>Tabela3[[#This Row],[PRAZO
ATIVAÇÃO]]</f>
        <v>ATIVO</v>
      </c>
      <c r="X906" s="103" t="s">
        <v>684</v>
      </c>
      <c r="Y906" s="103" t="str">
        <f>IFERROR("W"&amp;WEEKNUM(Tabela3[[#This Row],[PRAZO RE REVISADO]]),"-")</f>
        <v>-</v>
      </c>
      <c r="Z906" s="103" t="str">
        <f>IFERROR("W"&amp;WEEKNUM(Tabela3[[#This Row],[PRAZO ATIVAÇÃO]]),"-")</f>
        <v>-</v>
      </c>
      <c r="AA906" s="103">
        <v>2025</v>
      </c>
      <c r="AB906" s="103">
        <v>577892</v>
      </c>
      <c r="AC906" s="454" t="s">
        <v>572</v>
      </c>
      <c r="AD906" s="103" t="s">
        <v>137</v>
      </c>
      <c r="AE906" s="578"/>
      <c r="AF906" s="103"/>
      <c r="AG906" s="474"/>
      <c r="AH906" s="103"/>
      <c r="AK906" s="103" t="str">
        <f ca="1">IF(Tabela3[[#This Row],[STATUS]]&lt;&gt;"PREVISTO","N/A",IF(Tabela3[[#This Row],[Data_RE_CONGELADA]]="REDE OK","OK",IFERROR(IF(TODAY()-Tabela3[[#This Row],[Data_RE_CONGELADA]]&gt;=0,"ATRASADO",IF(TODAY()-Tabela3[[#This Row],[Data_RE_CONGELADA]]&gt;-5,"VENCENDO",IF(TODAY()-Tabela3[[#This Row],[Data_RE_CONGELADA]]&lt;=0,"NO PRAZO"))),"N/A")))</f>
        <v>N/A</v>
      </c>
      <c r="AL906" s="454">
        <v>45804</v>
      </c>
      <c r="AM906" s="454"/>
      <c r="AN906" s="458"/>
      <c r="AO906" s="459"/>
      <c r="AP906" s="454" t="str">
        <f>Tabela3[[#This Row],[NOVO 
PRAZO REDE]]</f>
        <v>REDE OK</v>
      </c>
      <c r="AQ906" s="103" t="s">
        <v>688</v>
      </c>
      <c r="AR906" s="103" t="s">
        <v>689</v>
      </c>
      <c r="AS906" s="103" t="s">
        <v>646</v>
      </c>
      <c r="AT906" s="103" t="s">
        <v>3501</v>
      </c>
      <c r="AU906" s="103" t="s">
        <v>747</v>
      </c>
      <c r="AV906" s="103" t="s">
        <v>580</v>
      </c>
      <c r="AW906" s="103" t="s">
        <v>581</v>
      </c>
      <c r="AX906" s="103" t="s">
        <v>580</v>
      </c>
      <c r="AY906" s="103" t="s">
        <v>580</v>
      </c>
      <c r="AZ906" s="103" t="s">
        <v>580</v>
      </c>
      <c r="BA906" s="103" t="s">
        <v>139</v>
      </c>
      <c r="BB906" s="103" t="s">
        <v>4</v>
      </c>
      <c r="BC906" s="103"/>
      <c r="BE906" s="103" t="e">
        <f>VLOOKUP(Tabela3[[#This Row],[ID OSP]],[1]Export!$R:$R,1,0)</f>
        <v>#N/A</v>
      </c>
    </row>
    <row r="907" spans="1:58" ht="15" hidden="1" customHeight="1">
      <c r="A907" s="497" t="s">
        <v>3502</v>
      </c>
      <c r="B907" s="103" t="s">
        <v>3503</v>
      </c>
      <c r="C907" s="104" t="s">
        <v>137</v>
      </c>
      <c r="D907" s="454" t="s">
        <v>252</v>
      </c>
      <c r="E907" s="454" t="s">
        <v>138</v>
      </c>
      <c r="F907" s="454" t="s">
        <v>137</v>
      </c>
      <c r="G907" s="454">
        <v>45915</v>
      </c>
      <c r="H907" s="454">
        <v>45917</v>
      </c>
      <c r="I907" s="463" t="s">
        <v>139</v>
      </c>
      <c r="J907" s="463" t="s">
        <v>139</v>
      </c>
      <c r="K907" s="458" t="s">
        <v>3504</v>
      </c>
      <c r="L907" s="103" t="s">
        <v>568</v>
      </c>
      <c r="M907" s="103" t="s">
        <v>743</v>
      </c>
      <c r="N907" s="103" t="s">
        <v>743</v>
      </c>
      <c r="O907" s="103" t="s">
        <v>186</v>
      </c>
      <c r="P907" s="103" t="s">
        <v>744</v>
      </c>
      <c r="Q907" s="103" t="s">
        <v>744</v>
      </c>
      <c r="R907" s="458" t="s">
        <v>3505</v>
      </c>
      <c r="S907" s="460" t="s">
        <v>186</v>
      </c>
      <c r="T907" s="103" t="s">
        <v>42</v>
      </c>
      <c r="U907" s="103" t="s">
        <v>137</v>
      </c>
      <c r="V907" s="454" t="str">
        <f>Tabela3[[#This Row],[NOVO 
PRAZO REDE]]</f>
        <v>REDE OK</v>
      </c>
      <c r="W907" s="454" t="str">
        <f>Tabela3[[#This Row],[PRAZO
ATIVAÇÃO]]</f>
        <v>ATIVO</v>
      </c>
      <c r="X907" s="103" t="s">
        <v>684</v>
      </c>
      <c r="Y907" s="103" t="str">
        <f>IFERROR("W"&amp;WEEKNUM(Tabela3[[#This Row],[PRAZO RE REVISADO]]),"-")</f>
        <v>-</v>
      </c>
      <c r="Z907" s="103" t="str">
        <f>IFERROR("W"&amp;WEEKNUM(Tabela3[[#This Row],[PRAZO ATIVAÇÃO]]),"-")</f>
        <v>-</v>
      </c>
      <c r="AA907" s="103">
        <v>2025</v>
      </c>
      <c r="AB907" s="103">
        <v>565387</v>
      </c>
      <c r="AC907" s="454" t="s">
        <v>572</v>
      </c>
      <c r="AD907" s="103" t="s">
        <v>137</v>
      </c>
      <c r="AE907" s="578"/>
      <c r="AF907" s="103"/>
      <c r="AG907" s="474"/>
      <c r="AH907" s="103"/>
      <c r="AK907" s="103" t="str">
        <f ca="1">IF(Tabela3[[#This Row],[STATUS]]&lt;&gt;"PREVISTO","N/A",IF(Tabela3[[#This Row],[Data_RE_CONGELADA]]="REDE OK","OK",IFERROR(IF(TODAY()-Tabela3[[#This Row],[Data_RE_CONGELADA]]&gt;=0,"ATRASADO",IF(TODAY()-Tabela3[[#This Row],[Data_RE_CONGELADA]]&gt;-5,"VENCENDO",IF(TODAY()-Tabela3[[#This Row],[Data_RE_CONGELADA]]&lt;=0,"NO PRAZO"))),"N/A")))</f>
        <v>N/A</v>
      </c>
      <c r="AL907" s="454">
        <v>45790</v>
      </c>
      <c r="AM907" s="454"/>
      <c r="AN907" s="458"/>
      <c r="AO907" s="459"/>
      <c r="AP907" s="454" t="str">
        <f>Tabela3[[#This Row],[NOVO 
PRAZO REDE]]</f>
        <v>REDE OK</v>
      </c>
      <c r="AQ907" s="103" t="s">
        <v>688</v>
      </c>
      <c r="AR907" s="103" t="s">
        <v>689</v>
      </c>
      <c r="AS907" s="103" t="s">
        <v>3506</v>
      </c>
      <c r="AT907" s="103" t="s">
        <v>3507</v>
      </c>
      <c r="AU907" s="103" t="s">
        <v>747</v>
      </c>
      <c r="AV907" s="103" t="s">
        <v>580</v>
      </c>
      <c r="AW907" s="103" t="s">
        <v>581</v>
      </c>
      <c r="AX907" s="103" t="s">
        <v>581</v>
      </c>
      <c r="AY907" s="103" t="s">
        <v>580</v>
      </c>
      <c r="AZ907" s="103" t="s">
        <v>580</v>
      </c>
      <c r="BA907" s="103" t="s">
        <v>139</v>
      </c>
      <c r="BB907" s="103" t="s">
        <v>4</v>
      </c>
      <c r="BC907" s="103" t="s">
        <v>3296</v>
      </c>
      <c r="BE907" s="103" t="e">
        <f>VLOOKUP(Tabela3[[#This Row],[ID OSP]],[1]Export!$R:$R,1,0)</f>
        <v>#N/A</v>
      </c>
    </row>
    <row r="908" spans="1:58" ht="15" hidden="1" customHeight="1">
      <c r="A908" s="472" t="s">
        <v>3508</v>
      </c>
      <c r="B908" s="103" t="s">
        <v>3509</v>
      </c>
      <c r="C908" s="104" t="s">
        <v>137</v>
      </c>
      <c r="D908" s="454" t="s">
        <v>252</v>
      </c>
      <c r="E908" s="454" t="s">
        <v>138</v>
      </c>
      <c r="F908" s="454" t="s">
        <v>137</v>
      </c>
      <c r="G908" s="454">
        <v>45889</v>
      </c>
      <c r="H908" s="454">
        <v>45895</v>
      </c>
      <c r="I908" s="463" t="s">
        <v>139</v>
      </c>
      <c r="J908" s="463" t="s">
        <v>139</v>
      </c>
      <c r="K908" s="458" t="s">
        <v>3510</v>
      </c>
      <c r="L908" s="103" t="s">
        <v>568</v>
      </c>
      <c r="M908" s="103" t="s">
        <v>743</v>
      </c>
      <c r="N908" s="103" t="s">
        <v>743</v>
      </c>
      <c r="O908" s="103" t="s">
        <v>186</v>
      </c>
      <c r="P908" s="103" t="s">
        <v>744</v>
      </c>
      <c r="Q908" s="103" t="s">
        <v>744</v>
      </c>
      <c r="R908" s="458" t="s">
        <v>3511</v>
      </c>
      <c r="S908" s="460" t="s">
        <v>186</v>
      </c>
      <c r="T908" s="103" t="s">
        <v>42</v>
      </c>
      <c r="U908" s="103" t="s">
        <v>137</v>
      </c>
      <c r="V908" s="454" t="str">
        <f>Tabela3[[#This Row],[NOVO 
PRAZO REDE]]</f>
        <v>REDE OK</v>
      </c>
      <c r="W908" s="454" t="str">
        <f>Tabela3[[#This Row],[PRAZO
ATIVAÇÃO]]</f>
        <v>ATIVO</v>
      </c>
      <c r="X908" s="103" t="s">
        <v>684</v>
      </c>
      <c r="Y908" s="103" t="str">
        <f>IFERROR("W"&amp;WEEKNUM(Tabela3[[#This Row],[PRAZO RE REVISADO]]),"-")</f>
        <v>-</v>
      </c>
      <c r="Z908" s="103" t="str">
        <f>IFERROR("W"&amp;WEEKNUM(Tabela3[[#This Row],[PRAZO ATIVAÇÃO]]),"-")</f>
        <v>-</v>
      </c>
      <c r="AA908" s="103">
        <v>2025</v>
      </c>
      <c r="AB908" s="103">
        <v>565461</v>
      </c>
      <c r="AC908" s="454" t="s">
        <v>572</v>
      </c>
      <c r="AD908" s="103" t="s">
        <v>137</v>
      </c>
      <c r="AE908" s="578"/>
      <c r="AF908" s="103"/>
      <c r="AG908" s="474"/>
      <c r="AH908" s="103"/>
      <c r="AK908" s="103" t="str">
        <f ca="1">IF(Tabela3[[#This Row],[STATUS]]&lt;&gt;"PREVISTO","N/A",IF(Tabela3[[#This Row],[Data_RE_CONGELADA]]="REDE OK","OK",IFERROR(IF(TODAY()-Tabela3[[#This Row],[Data_RE_CONGELADA]]&gt;=0,"ATRASADO",IF(TODAY()-Tabela3[[#This Row],[Data_RE_CONGELADA]]&gt;-5,"VENCENDO",IF(TODAY()-Tabela3[[#This Row],[Data_RE_CONGELADA]]&lt;=0,"NO PRAZO"))),"N/A")))</f>
        <v>N/A</v>
      </c>
      <c r="AL908" s="454">
        <v>45804</v>
      </c>
      <c r="AM908" s="454"/>
      <c r="AN908" s="458"/>
      <c r="AO908" s="459"/>
      <c r="AP908" s="454" t="str">
        <f>Tabela3[[#This Row],[NOVO 
PRAZO REDE]]</f>
        <v>REDE OK</v>
      </c>
      <c r="AQ908" s="103" t="s">
        <v>688</v>
      </c>
      <c r="AR908" s="103" t="s">
        <v>689</v>
      </c>
      <c r="AS908" s="103" t="s">
        <v>3506</v>
      </c>
      <c r="AT908" s="103" t="s">
        <v>3512</v>
      </c>
      <c r="AU908" s="103" t="s">
        <v>747</v>
      </c>
      <c r="AV908" s="103" t="s">
        <v>580</v>
      </c>
      <c r="AW908" s="103" t="s">
        <v>580</v>
      </c>
      <c r="AX908" s="103" t="s">
        <v>580</v>
      </c>
      <c r="AY908" s="103" t="s">
        <v>580</v>
      </c>
      <c r="AZ908" s="103" t="s">
        <v>581</v>
      </c>
      <c r="BA908" s="103" t="s">
        <v>139</v>
      </c>
      <c r="BB908" s="103" t="s">
        <v>4</v>
      </c>
      <c r="BC908" s="103" t="s">
        <v>3296</v>
      </c>
      <c r="BE908" s="103" t="e">
        <f>VLOOKUP(Tabela3[[#This Row],[ID OSP]],[1]Export!$R:$R,1,0)</f>
        <v>#N/A</v>
      </c>
    </row>
    <row r="909" spans="1:58" ht="15" hidden="1" customHeight="1">
      <c r="A909" s="103" t="s">
        <v>3513</v>
      </c>
      <c r="B909" s="103" t="s">
        <v>3514</v>
      </c>
      <c r="C909" s="104" t="s">
        <v>137</v>
      </c>
      <c r="D909" s="454" t="s">
        <v>566</v>
      </c>
      <c r="E909" s="454">
        <v>46059</v>
      </c>
      <c r="F909" s="454">
        <f>Tabela3[[#This Row],[NOVO 
PRAZO REDE]]+2</f>
        <v>46061</v>
      </c>
      <c r="G909" s="454" t="s">
        <v>186</v>
      </c>
      <c r="H909" s="454" t="s">
        <v>186</v>
      </c>
      <c r="I909" s="103" t="s">
        <v>139</v>
      </c>
      <c r="J909" s="103" t="s">
        <v>139</v>
      </c>
      <c r="K909" s="104" t="s">
        <v>3515</v>
      </c>
      <c r="L909" s="103" t="s">
        <v>446</v>
      </c>
      <c r="M909" s="103" t="s">
        <v>456</v>
      </c>
      <c r="N909" s="103" t="s">
        <v>456</v>
      </c>
      <c r="O909" s="103" t="s">
        <v>588</v>
      </c>
      <c r="P909" s="103" t="s">
        <v>2495</v>
      </c>
      <c r="Q909" s="103" t="s">
        <v>589</v>
      </c>
      <c r="R909" s="458" t="s">
        <v>3516</v>
      </c>
      <c r="S909" s="503" t="s">
        <v>186</v>
      </c>
      <c r="T909" s="103" t="s">
        <v>42</v>
      </c>
      <c r="U909" s="103" t="s">
        <v>591</v>
      </c>
      <c r="V909" s="454">
        <f>Tabela3[[#This Row],[NOVO 
PRAZO REDE]]</f>
        <v>46059</v>
      </c>
      <c r="W909" s="454">
        <f>Tabela3[[#This Row],[PRAZO
ATIVAÇÃO]]</f>
        <v>46061</v>
      </c>
      <c r="X909" s="103" t="s">
        <v>500</v>
      </c>
      <c r="Y909" s="103" t="str">
        <f>IFERROR("W"&amp;WEEKNUM(Tabela3[[#This Row],[PRAZO RE REVISADO]]),"-")</f>
        <v>W6</v>
      </c>
      <c r="Z909" s="103" t="str">
        <f>IFERROR("W"&amp;WEEKNUM(Tabela3[[#This Row],[PRAZO ATIVAÇÃO]]),"-")</f>
        <v>W7</v>
      </c>
      <c r="AA909" s="103">
        <v>2024</v>
      </c>
      <c r="AB909" s="103">
        <v>591890</v>
      </c>
      <c r="AC909" s="103" t="s">
        <v>592</v>
      </c>
      <c r="AD909" s="103" t="s">
        <v>3007</v>
      </c>
      <c r="AE909" s="578">
        <v>45954</v>
      </c>
      <c r="AF909" s="454"/>
      <c r="AG909" s="474"/>
      <c r="AH909" s="104" t="s">
        <v>917</v>
      </c>
      <c r="AK909" s="103" t="str">
        <f ca="1">IF(Tabela3[[#This Row],[STATUS]]&lt;&gt;"PREVISTO","N/A",IF(Tabela3[[#This Row],[Data_RE_CONGELADA]]="REDE OK","OK",IFERROR(IF(TODAY()-Tabela3[[#This Row],[Data_RE_CONGELADA]]&gt;=0,"ATRASADO",IF(TODAY()-Tabela3[[#This Row],[Data_RE_CONGELADA]]&gt;-5,"VENCENDO",IF(TODAY()-Tabela3[[#This Row],[Data_RE_CONGELADA]]&lt;=0,"NO PRAZO"))),"N/A")))</f>
        <v>N/A</v>
      </c>
      <c r="AL909" s="454" t="s">
        <v>1985</v>
      </c>
      <c r="AM909" s="454" t="s">
        <v>618</v>
      </c>
      <c r="AN909" s="458" t="s">
        <v>2557</v>
      </c>
      <c r="AO909" s="458" t="s">
        <v>3517</v>
      </c>
      <c r="AP909" s="103" t="s">
        <v>1985</v>
      </c>
      <c r="AQ909" s="103" t="s">
        <v>802</v>
      </c>
      <c r="AR909" s="103" t="s">
        <v>1985</v>
      </c>
      <c r="AS909" s="103">
        <v>0</v>
      </c>
      <c r="AU909" s="103" t="s">
        <v>604</v>
      </c>
      <c r="BC909" s="103"/>
      <c r="BE909" s="103" t="e">
        <f>VLOOKUP(Tabela3[[#This Row],[ID OSP]],[1]Export!$R:$R,1,0)</f>
        <v>#N/A</v>
      </c>
    </row>
    <row r="910" spans="1:58" ht="15" hidden="1" customHeight="1">
      <c r="A910" s="103" t="s">
        <v>3518</v>
      </c>
      <c r="B910" s="103" t="s">
        <v>3519</v>
      </c>
      <c r="C910" s="104" t="s">
        <v>137</v>
      </c>
      <c r="D910" s="454" t="s">
        <v>566</v>
      </c>
      <c r="E910" s="454">
        <v>46059</v>
      </c>
      <c r="F910" s="454">
        <f>Tabela3[[#This Row],[NOVO 
PRAZO REDE]]+2</f>
        <v>46061</v>
      </c>
      <c r="G910" s="454" t="s">
        <v>186</v>
      </c>
      <c r="H910" s="454" t="s">
        <v>186</v>
      </c>
      <c r="I910" s="103" t="s">
        <v>139</v>
      </c>
      <c r="J910" s="103" t="s">
        <v>139</v>
      </c>
      <c r="K910" s="104" t="s">
        <v>3520</v>
      </c>
      <c r="L910" s="103" t="s">
        <v>446</v>
      </c>
      <c r="M910" s="103" t="s">
        <v>448</v>
      </c>
      <c r="N910" s="103" t="s">
        <v>796</v>
      </c>
      <c r="O910" s="103" t="s">
        <v>616</v>
      </c>
      <c r="P910" s="103" t="s">
        <v>2356</v>
      </c>
      <c r="Q910" s="103" t="s">
        <v>589</v>
      </c>
      <c r="R910" s="458" t="s">
        <v>3521</v>
      </c>
      <c r="S910" s="503" t="s">
        <v>186</v>
      </c>
      <c r="T910" s="103" t="s">
        <v>42</v>
      </c>
      <c r="U910" s="103" t="s">
        <v>591</v>
      </c>
      <c r="V910" s="454">
        <f>Tabela3[[#This Row],[NOVO 
PRAZO REDE]]</f>
        <v>46059</v>
      </c>
      <c r="W910" s="454">
        <f>Tabela3[[#This Row],[PRAZO
ATIVAÇÃO]]</f>
        <v>46061</v>
      </c>
      <c r="X910" s="103" t="s">
        <v>808</v>
      </c>
      <c r="Y910" s="103" t="str">
        <f>IFERROR("W"&amp;WEEKNUM(Tabela3[[#This Row],[PRAZO RE REVISADO]]),"-")</f>
        <v>W6</v>
      </c>
      <c r="Z910" s="103" t="str">
        <f>IFERROR("W"&amp;WEEKNUM(Tabela3[[#This Row],[PRAZO ATIVAÇÃO]]),"-")</f>
        <v>W7</v>
      </c>
      <c r="AA910" s="103">
        <v>2024</v>
      </c>
      <c r="AB910" s="103">
        <v>589246</v>
      </c>
      <c r="AC910" s="103" t="s">
        <v>592</v>
      </c>
      <c r="AD910" s="103" t="s">
        <v>593</v>
      </c>
      <c r="AE910" s="578">
        <v>45954</v>
      </c>
      <c r="AF910" s="454"/>
      <c r="AG910" s="474"/>
      <c r="AH910" s="104" t="s">
        <v>917</v>
      </c>
      <c r="AK910" s="103" t="str">
        <f ca="1">IF(Tabela3[[#This Row],[STATUS]]&lt;&gt;"PREVISTO","N/A",IF(Tabela3[[#This Row],[Data_RE_CONGELADA]]="REDE OK","OK",IFERROR(IF(TODAY()-Tabela3[[#This Row],[Data_RE_CONGELADA]]&gt;=0,"ATRASADO",IF(TODAY()-Tabela3[[#This Row],[Data_RE_CONGELADA]]&gt;-5,"VENCENDO",IF(TODAY()-Tabela3[[#This Row],[Data_RE_CONGELADA]]&lt;=0,"NO PRAZO"))),"N/A")))</f>
        <v>N/A</v>
      </c>
      <c r="AL910" s="454" t="s">
        <v>643</v>
      </c>
      <c r="AM910" s="454" t="s">
        <v>801</v>
      </c>
      <c r="AN910" s="458" t="s">
        <v>643</v>
      </c>
      <c r="AO910" s="458" t="s">
        <v>186</v>
      </c>
      <c r="AP910" s="103" t="s">
        <v>643</v>
      </c>
      <c r="AQ910" s="103" t="s">
        <v>802</v>
      </c>
      <c r="AR910" s="103" t="s">
        <v>643</v>
      </c>
      <c r="AS910" s="103">
        <v>1</v>
      </c>
      <c r="AU910" s="103" t="s">
        <v>604</v>
      </c>
      <c r="BC910" s="103"/>
      <c r="BE910" s="103" t="e">
        <f>VLOOKUP(Tabela3[[#This Row],[ID OSP]],[1]Export!$R:$R,1,0)</f>
        <v>#N/A</v>
      </c>
    </row>
    <row r="911" spans="1:58" ht="15" hidden="1" customHeight="1">
      <c r="A911" s="472" t="s">
        <v>3522</v>
      </c>
      <c r="B911" s="103" t="s">
        <v>3523</v>
      </c>
      <c r="C911" s="104" t="s">
        <v>137</v>
      </c>
      <c r="D911" s="454" t="s">
        <v>252</v>
      </c>
      <c r="E911" s="454" t="s">
        <v>138</v>
      </c>
      <c r="F911" s="454" t="s">
        <v>137</v>
      </c>
      <c r="G911" s="454">
        <v>45800</v>
      </c>
      <c r="H911" s="454">
        <v>45825</v>
      </c>
      <c r="I911" s="463" t="s">
        <v>139</v>
      </c>
      <c r="J911" s="463" t="s">
        <v>139</v>
      </c>
      <c r="K911" s="458" t="s">
        <v>3524</v>
      </c>
      <c r="L911" s="103" t="s">
        <v>568</v>
      </c>
      <c r="M911" s="103" t="s">
        <v>743</v>
      </c>
      <c r="N911" s="103" t="s">
        <v>3484</v>
      </c>
      <c r="O911" s="103" t="s">
        <v>186</v>
      </c>
      <c r="P911" s="103" t="s">
        <v>744</v>
      </c>
      <c r="Q911" s="103" t="s">
        <v>744</v>
      </c>
      <c r="R911" s="458" t="s">
        <v>3525</v>
      </c>
      <c r="S911" s="455" t="s">
        <v>3526</v>
      </c>
      <c r="T911" s="103" t="s">
        <v>42</v>
      </c>
      <c r="U911" s="103" t="s">
        <v>137</v>
      </c>
      <c r="V911" s="454" t="str">
        <f>Tabela3[[#This Row],[NOVO 
PRAZO REDE]]</f>
        <v>REDE OK</v>
      </c>
      <c r="W911" s="454" t="str">
        <f>Tabela3[[#This Row],[PRAZO
ATIVAÇÃO]]</f>
        <v>ATIVO</v>
      </c>
      <c r="X911" s="103" t="s">
        <v>684</v>
      </c>
      <c r="Y911" s="103" t="str">
        <f>IFERROR("W"&amp;WEEKNUM(Tabela3[[#This Row],[PRAZO RE REVISADO]]),"-")</f>
        <v>-</v>
      </c>
      <c r="Z911" s="103" t="str">
        <f>IFERROR("W"&amp;WEEKNUM(Tabela3[[#This Row],[PRAZO ATIVAÇÃO]]),"-")</f>
        <v>-</v>
      </c>
      <c r="AA911" s="103">
        <v>2025</v>
      </c>
      <c r="AB911" s="103">
        <v>549029</v>
      </c>
      <c r="AC911" s="454" t="s">
        <v>572</v>
      </c>
      <c r="AD911" s="103" t="s">
        <v>137</v>
      </c>
      <c r="AE911" s="578"/>
      <c r="AF911" s="103"/>
      <c r="AG911" s="474"/>
      <c r="AH911" s="103"/>
      <c r="AK911" s="103" t="str">
        <f ca="1">IF(Tabela3[[#This Row],[STATUS]]&lt;&gt;"PREVISTO","N/A",IF(Tabela3[[#This Row],[Data_RE_CONGELADA]]="REDE OK","OK",IFERROR(IF(TODAY()-Tabela3[[#This Row],[Data_RE_CONGELADA]]&gt;=0,"ATRASADO",IF(TODAY()-Tabela3[[#This Row],[Data_RE_CONGELADA]]&gt;-5,"VENCENDO",IF(TODAY()-Tabela3[[#This Row],[Data_RE_CONGELADA]]&lt;=0,"NO PRAZO"))),"N/A")))</f>
        <v>N/A</v>
      </c>
      <c r="AL911" s="454">
        <v>45791</v>
      </c>
      <c r="AM911" s="454"/>
      <c r="AN911" s="458"/>
      <c r="AO911" s="459"/>
      <c r="AP911" s="454" t="str">
        <f>Tabela3[[#This Row],[NOVO 
PRAZO REDE]]</f>
        <v>REDE OK</v>
      </c>
      <c r="AQ911" s="103" t="s">
        <v>688</v>
      </c>
      <c r="AR911" s="103" t="s">
        <v>689</v>
      </c>
      <c r="AS911" s="103" t="s">
        <v>918</v>
      </c>
      <c r="AT911" s="103" t="s">
        <v>3527</v>
      </c>
      <c r="AU911" s="103" t="s">
        <v>747</v>
      </c>
      <c r="AV911" s="103" t="s">
        <v>580</v>
      </c>
      <c r="AW911" s="103" t="s">
        <v>581</v>
      </c>
      <c r="AX911" s="103" t="s">
        <v>581</v>
      </c>
      <c r="AY911" s="103" t="s">
        <v>580</v>
      </c>
      <c r="AZ911" s="103" t="s">
        <v>581</v>
      </c>
      <c r="BA911" s="103" t="s">
        <v>139</v>
      </c>
      <c r="BB911" s="103" t="s">
        <v>4</v>
      </c>
      <c r="BC911" s="103" t="s">
        <v>3296</v>
      </c>
      <c r="BE911" s="103" t="e">
        <f>VLOOKUP(Tabela3[[#This Row],[ID OSP]],[1]Export!$R:$R,1,0)</f>
        <v>#N/A</v>
      </c>
    </row>
    <row r="912" spans="1:58" ht="15" hidden="1" customHeight="1">
      <c r="A912" s="472" t="s">
        <v>3528</v>
      </c>
      <c r="B912" s="103" t="s">
        <v>365</v>
      </c>
      <c r="C912" s="104" t="s">
        <v>137</v>
      </c>
      <c r="D912" s="454" t="s">
        <v>252</v>
      </c>
      <c r="E912" s="454" t="s">
        <v>138</v>
      </c>
      <c r="F912" s="454" t="s">
        <v>137</v>
      </c>
      <c r="G912" s="454">
        <v>45831</v>
      </c>
      <c r="H912" s="454">
        <v>45816</v>
      </c>
      <c r="I912" s="463" t="s">
        <v>139</v>
      </c>
      <c r="J912" s="463" t="s">
        <v>139</v>
      </c>
      <c r="K912" s="458" t="s">
        <v>3529</v>
      </c>
      <c r="L912" s="103" t="s">
        <v>568</v>
      </c>
      <c r="M912" s="103" t="s">
        <v>743</v>
      </c>
      <c r="N912" s="103" t="s">
        <v>3484</v>
      </c>
      <c r="O912" s="103" t="s">
        <v>186</v>
      </c>
      <c r="P912" s="103" t="s">
        <v>744</v>
      </c>
      <c r="Q912" s="103" t="s">
        <v>744</v>
      </c>
      <c r="R912" s="459" t="s">
        <v>3530</v>
      </c>
      <c r="S912" s="455"/>
      <c r="T912" s="103" t="s">
        <v>42</v>
      </c>
      <c r="U912" s="103" t="s">
        <v>137</v>
      </c>
      <c r="V912" s="454" t="str">
        <f>Tabela3[[#This Row],[NOVO 
PRAZO REDE]]</f>
        <v>REDE OK</v>
      </c>
      <c r="W912" s="454" t="str">
        <f>Tabela3[[#This Row],[PRAZO
ATIVAÇÃO]]</f>
        <v>ATIVO</v>
      </c>
      <c r="X912" s="103" t="s">
        <v>684</v>
      </c>
      <c r="Y912" s="103" t="str">
        <f>IFERROR("W"&amp;WEEKNUM(Tabela3[[#This Row],[PRAZO RE REVISADO]]),"-")</f>
        <v>-</v>
      </c>
      <c r="Z912" s="103" t="str">
        <f>IFERROR("W"&amp;WEEKNUM(Tabela3[[#This Row],[PRAZO ATIVAÇÃO]]),"-")</f>
        <v>-</v>
      </c>
      <c r="AA912" s="103">
        <v>2025</v>
      </c>
      <c r="AB912" s="103">
        <v>549031</v>
      </c>
      <c r="AC912" s="454" t="s">
        <v>572</v>
      </c>
      <c r="AD912" s="103" t="s">
        <v>137</v>
      </c>
      <c r="AE912" s="578"/>
      <c r="AF912" s="103"/>
      <c r="AG912" s="474"/>
      <c r="AH912" s="103"/>
      <c r="AK912" s="103" t="s">
        <v>575</v>
      </c>
      <c r="AL912" s="454">
        <v>45805</v>
      </c>
      <c r="AM912" s="454"/>
      <c r="AN912" s="458"/>
      <c r="AO912" s="459"/>
      <c r="AP912" s="454" t="str">
        <f>Tabela3[[#This Row],[NOVO 
PRAZO REDE]]</f>
        <v>REDE OK</v>
      </c>
      <c r="AQ912" s="103" t="s">
        <v>688</v>
      </c>
      <c r="AR912" s="103" t="s">
        <v>689</v>
      </c>
      <c r="AS912" s="103" t="s">
        <v>918</v>
      </c>
      <c r="AT912" s="103" t="s">
        <v>3531</v>
      </c>
      <c r="AU912" s="103" t="s">
        <v>747</v>
      </c>
      <c r="AV912" s="103" t="s">
        <v>580</v>
      </c>
      <c r="AW912" s="103" t="s">
        <v>580</v>
      </c>
      <c r="AX912" s="103" t="s">
        <v>581</v>
      </c>
      <c r="AY912" s="103" t="s">
        <v>580</v>
      </c>
      <c r="AZ912" s="103" t="s">
        <v>581</v>
      </c>
      <c r="BA912" s="103" t="s">
        <v>139</v>
      </c>
      <c r="BB912" s="103" t="s">
        <v>4</v>
      </c>
      <c r="BC912" s="103" t="s">
        <v>3296</v>
      </c>
      <c r="BE912" s="103" t="e">
        <f>VLOOKUP(Tabela3[[#This Row],[ID OSP]],[1]Export!$R:$R,1,0)</f>
        <v>#N/A</v>
      </c>
      <c r="BF912" s="103" t="s">
        <v>3532</v>
      </c>
    </row>
    <row r="913" spans="1:58" ht="15" hidden="1" customHeight="1">
      <c r="A913" s="472" t="s">
        <v>54</v>
      </c>
      <c r="B913" s="103" t="s">
        <v>355</v>
      </c>
      <c r="C913" s="104" t="s">
        <v>137</v>
      </c>
      <c r="D913" s="454" t="s">
        <v>252</v>
      </c>
      <c r="E913" s="454" t="s">
        <v>138</v>
      </c>
      <c r="F913" s="454" t="s">
        <v>137</v>
      </c>
      <c r="G913" s="454">
        <v>45863</v>
      </c>
      <c r="H913" s="454">
        <v>45864</v>
      </c>
      <c r="I913" s="463" t="s">
        <v>139</v>
      </c>
      <c r="J913" s="463" t="s">
        <v>139</v>
      </c>
      <c r="K913" s="458" t="s">
        <v>3533</v>
      </c>
      <c r="L913" s="103" t="s">
        <v>568</v>
      </c>
      <c r="M913" s="103" t="s">
        <v>743</v>
      </c>
      <c r="N913" s="103" t="s">
        <v>743</v>
      </c>
      <c r="O913" s="103" t="s">
        <v>186</v>
      </c>
      <c r="P913" s="103" t="s">
        <v>744</v>
      </c>
      <c r="Q913" s="103" t="s">
        <v>744</v>
      </c>
      <c r="R913" s="458" t="s">
        <v>3534</v>
      </c>
      <c r="S913" s="460" t="s">
        <v>186</v>
      </c>
      <c r="T913" s="103" t="s">
        <v>42</v>
      </c>
      <c r="U913" s="103" t="s">
        <v>137</v>
      </c>
      <c r="V913" s="454" t="str">
        <f>Tabela3[[#This Row],[NOVO 
PRAZO REDE]]</f>
        <v>REDE OK</v>
      </c>
      <c r="W913" s="103" t="s">
        <v>137</v>
      </c>
      <c r="X913" s="103" t="s">
        <v>684</v>
      </c>
      <c r="Y913" s="103" t="str">
        <f>IFERROR("W"&amp;WEEKNUM(Tabela3[[#This Row],[PRAZO RE REVISADO]]),"-")</f>
        <v>-</v>
      </c>
      <c r="Z913" s="103" t="str">
        <f>IFERROR("W"&amp;WEEKNUM(Tabela3[[#This Row],[PRAZO ATIVAÇÃO]]),"-")</f>
        <v>-</v>
      </c>
      <c r="AA913" s="103">
        <v>2025</v>
      </c>
      <c r="AB913" s="103">
        <v>548994</v>
      </c>
      <c r="AC913" s="454" t="s">
        <v>572</v>
      </c>
      <c r="AD913" s="103" t="s">
        <v>137</v>
      </c>
      <c r="AE913" s="578"/>
      <c r="AF913" s="103"/>
      <c r="AG913" s="474"/>
      <c r="AH913" s="103"/>
      <c r="AK913" s="103" t="s">
        <v>575</v>
      </c>
      <c r="AL913" s="454">
        <v>45807</v>
      </c>
      <c r="AM913" s="454"/>
      <c r="AN913" s="458"/>
      <c r="AO913" s="459"/>
      <c r="AP913" s="454" t="str">
        <f>Tabela3[[#This Row],[NOVO 
PRAZO REDE]]</f>
        <v>REDE OK</v>
      </c>
      <c r="AQ913" s="103" t="s">
        <v>688</v>
      </c>
      <c r="AR913" s="103" t="s">
        <v>689</v>
      </c>
      <c r="AS913" s="103" t="s">
        <v>918</v>
      </c>
      <c r="AT913" s="103" t="s">
        <v>3535</v>
      </c>
      <c r="AU913" s="103" t="s">
        <v>747</v>
      </c>
      <c r="AV913" s="103" t="s">
        <v>580</v>
      </c>
      <c r="AW913" s="103" t="s">
        <v>580</v>
      </c>
      <c r="AX913" s="103" t="s">
        <v>580</v>
      </c>
      <c r="AY913" s="103" t="s">
        <v>580</v>
      </c>
      <c r="AZ913" s="103" t="s">
        <v>581</v>
      </c>
      <c r="BA913" s="103" t="s">
        <v>139</v>
      </c>
      <c r="BB913" s="103" t="s">
        <v>4</v>
      </c>
      <c r="BC913" s="103" t="s">
        <v>3296</v>
      </c>
      <c r="BE913" s="103" t="e">
        <f>VLOOKUP(Tabela3[[#This Row],[ID OSP]],[1]Export!$R:$R,1,0)</f>
        <v>#N/A</v>
      </c>
    </row>
    <row r="914" spans="1:58" ht="15" hidden="1" customHeight="1">
      <c r="A914" s="472" t="s">
        <v>3536</v>
      </c>
      <c r="B914" s="103" t="s">
        <v>362</v>
      </c>
      <c r="C914" s="104" t="s">
        <v>137</v>
      </c>
      <c r="D914" s="454" t="s">
        <v>252</v>
      </c>
      <c r="E914" s="454" t="s">
        <v>138</v>
      </c>
      <c r="F914" s="454" t="s">
        <v>137</v>
      </c>
      <c r="G914" s="454">
        <v>45820</v>
      </c>
      <c r="H914" s="454">
        <v>45931</v>
      </c>
      <c r="I914" s="463" t="s">
        <v>139</v>
      </c>
      <c r="J914" s="463" t="s">
        <v>139</v>
      </c>
      <c r="K914" s="458" t="s">
        <v>3537</v>
      </c>
      <c r="L914" s="103" t="s">
        <v>568</v>
      </c>
      <c r="M914" s="103" t="s">
        <v>743</v>
      </c>
      <c r="N914" s="103" t="s">
        <v>914</v>
      </c>
      <c r="O914" s="103" t="s">
        <v>186</v>
      </c>
      <c r="P914" s="103" t="s">
        <v>744</v>
      </c>
      <c r="Q914" s="103" t="s">
        <v>744</v>
      </c>
      <c r="R914" s="459" t="s">
        <v>3538</v>
      </c>
      <c r="S914" s="455"/>
      <c r="T914" s="103" t="s">
        <v>42</v>
      </c>
      <c r="U914" s="103" t="s">
        <v>137</v>
      </c>
      <c r="V914" s="454" t="str">
        <f>Tabela3[[#This Row],[NOVO 
PRAZO REDE]]</f>
        <v>REDE OK</v>
      </c>
      <c r="W914" s="454" t="str">
        <f>Tabela3[[#This Row],[PRAZO
ATIVAÇÃO]]</f>
        <v>ATIVO</v>
      </c>
      <c r="X914" s="103" t="s">
        <v>684</v>
      </c>
      <c r="Y914" s="103" t="str">
        <f>IFERROR("W"&amp;WEEKNUM(Tabela3[[#This Row],[PRAZO RE REVISADO]]),"-")</f>
        <v>-</v>
      </c>
      <c r="Z914" s="103" t="str">
        <f>IFERROR("W"&amp;WEEKNUM(Tabela3[[#This Row],[PRAZO ATIVAÇÃO]]),"-")</f>
        <v>-</v>
      </c>
      <c r="AA914" s="103">
        <v>2025</v>
      </c>
      <c r="AB914" s="103">
        <v>549002</v>
      </c>
      <c r="AC914" s="454" t="s">
        <v>572</v>
      </c>
      <c r="AD914" s="103" t="s">
        <v>137</v>
      </c>
      <c r="AE914" s="578"/>
      <c r="AF914" s="103"/>
      <c r="AG914" s="474"/>
      <c r="AH914" s="103"/>
      <c r="AK914" s="103" t="s">
        <v>575</v>
      </c>
      <c r="AL914" s="454">
        <v>45806</v>
      </c>
      <c r="AM914" s="454"/>
      <c r="AN914" s="458"/>
      <c r="AO914" s="459"/>
      <c r="AP914" s="454" t="str">
        <f>Tabela3[[#This Row],[NOVO 
PRAZO REDE]]</f>
        <v>REDE OK</v>
      </c>
      <c r="AQ914" s="103" t="s">
        <v>688</v>
      </c>
      <c r="AR914" s="103" t="s">
        <v>689</v>
      </c>
      <c r="AS914" s="103" t="s">
        <v>918</v>
      </c>
      <c r="AT914" s="103" t="s">
        <v>3539</v>
      </c>
      <c r="AU914" s="103" t="s">
        <v>747</v>
      </c>
      <c r="AV914" s="103" t="s">
        <v>580</v>
      </c>
      <c r="AW914" s="103" t="s">
        <v>580</v>
      </c>
      <c r="AX914" s="103" t="s">
        <v>581</v>
      </c>
      <c r="AY914" s="103" t="s">
        <v>580</v>
      </c>
      <c r="AZ914" s="103" t="s">
        <v>581</v>
      </c>
      <c r="BA914" s="103" t="s">
        <v>139</v>
      </c>
      <c r="BB914" s="103" t="s">
        <v>4</v>
      </c>
      <c r="BC914" s="103" t="s">
        <v>3296</v>
      </c>
      <c r="BE914" s="103" t="e">
        <f>VLOOKUP(Tabela3[[#This Row],[ID OSP]],[1]Export!$R:$R,1,0)</f>
        <v>#N/A</v>
      </c>
      <c r="BF914" s="103" t="s">
        <v>2723</v>
      </c>
    </row>
    <row r="915" spans="1:58" ht="15" hidden="1" customHeight="1">
      <c r="A915" s="472" t="s">
        <v>3540</v>
      </c>
      <c r="B915" s="103" t="s">
        <v>3541</v>
      </c>
      <c r="C915" s="104" t="s">
        <v>137</v>
      </c>
      <c r="D915" s="454" t="s">
        <v>252</v>
      </c>
      <c r="E915" s="454" t="s">
        <v>138</v>
      </c>
      <c r="F915" s="454" t="s">
        <v>137</v>
      </c>
      <c r="G915" s="454">
        <v>45831</v>
      </c>
      <c r="H915" s="454">
        <v>45834</v>
      </c>
      <c r="I915" s="463" t="s">
        <v>139</v>
      </c>
      <c r="J915" s="463" t="s">
        <v>139</v>
      </c>
      <c r="K915" s="458" t="s">
        <v>3542</v>
      </c>
      <c r="L915" s="103" t="s">
        <v>568</v>
      </c>
      <c r="M915" s="103" t="s">
        <v>743</v>
      </c>
      <c r="N915" s="103" t="s">
        <v>743</v>
      </c>
      <c r="O915" s="103" t="s">
        <v>186</v>
      </c>
      <c r="P915" s="103" t="s">
        <v>744</v>
      </c>
      <c r="Q915" s="103" t="s">
        <v>744</v>
      </c>
      <c r="R915" s="459" t="s">
        <v>3543</v>
      </c>
      <c r="S915" s="455" t="s">
        <v>3544</v>
      </c>
      <c r="T915" s="103" t="s">
        <v>42</v>
      </c>
      <c r="U915" s="103" t="s">
        <v>137</v>
      </c>
      <c r="V915" s="454" t="str">
        <f>Tabela3[[#This Row],[NOVO 
PRAZO REDE]]</f>
        <v>REDE OK</v>
      </c>
      <c r="W915" s="454" t="s">
        <v>137</v>
      </c>
      <c r="X915" s="103" t="s">
        <v>684</v>
      </c>
      <c r="Y915" s="103" t="str">
        <f>IFERROR("W"&amp;WEEKNUM(Tabela3[[#This Row],[PRAZO RE REVISADO]]),"-")</f>
        <v>-</v>
      </c>
      <c r="Z915" s="103" t="str">
        <f>IFERROR("W"&amp;WEEKNUM(Tabela3[[#This Row],[PRAZO ATIVAÇÃO]]),"-")</f>
        <v>-</v>
      </c>
      <c r="AA915" s="103">
        <v>2025</v>
      </c>
      <c r="AB915" s="103">
        <v>548991</v>
      </c>
      <c r="AC915" s="454" t="s">
        <v>572</v>
      </c>
      <c r="AD915" s="103" t="s">
        <v>137</v>
      </c>
      <c r="AE915" s="578"/>
      <c r="AF915" s="103"/>
      <c r="AG915" s="474"/>
      <c r="AH915" s="103"/>
      <c r="AK915" s="103" t="s">
        <v>575</v>
      </c>
      <c r="AL915" s="454">
        <v>45819</v>
      </c>
      <c r="AM915" s="454"/>
      <c r="AN915" s="458"/>
      <c r="AO915" s="459"/>
      <c r="AP915" s="454" t="str">
        <f>Tabela3[[#This Row],[NOVO 
PRAZO REDE]]</f>
        <v>REDE OK</v>
      </c>
      <c r="AQ915" s="103" t="s">
        <v>688</v>
      </c>
      <c r="AR915" s="103" t="s">
        <v>689</v>
      </c>
      <c r="AS915" s="103" t="s">
        <v>918</v>
      </c>
      <c r="AT915" s="103" t="s">
        <v>3545</v>
      </c>
      <c r="AU915" s="103" t="s">
        <v>747</v>
      </c>
      <c r="AV915" s="103" t="s">
        <v>580</v>
      </c>
      <c r="AW915" s="103" t="s">
        <v>581</v>
      </c>
      <c r="AX915" s="103" t="s">
        <v>580</v>
      </c>
      <c r="AY915" s="103" t="s">
        <v>580</v>
      </c>
      <c r="AZ915" s="103" t="s">
        <v>580</v>
      </c>
      <c r="BA915" s="103" t="s">
        <v>139</v>
      </c>
      <c r="BB915" s="103" t="s">
        <v>3546</v>
      </c>
      <c r="BC915" s="103" t="s">
        <v>3547</v>
      </c>
      <c r="BE915" s="103" t="e">
        <f>VLOOKUP(Tabela3[[#This Row],[ID OSP]],[1]Export!$R:$R,1,0)</f>
        <v>#N/A</v>
      </c>
    </row>
    <row r="916" spans="1:58" ht="15" hidden="1" customHeight="1">
      <c r="A916" s="472" t="s">
        <v>3548</v>
      </c>
      <c r="B916" s="103" t="s">
        <v>360</v>
      </c>
      <c r="C916" s="104" t="s">
        <v>137</v>
      </c>
      <c r="D916" s="454" t="s">
        <v>252</v>
      </c>
      <c r="E916" s="454" t="s">
        <v>138</v>
      </c>
      <c r="F916" s="454" t="s">
        <v>137</v>
      </c>
      <c r="G916" s="454">
        <v>45883</v>
      </c>
      <c r="H916" s="454">
        <v>45883</v>
      </c>
      <c r="I916" s="463" t="s">
        <v>139</v>
      </c>
      <c r="J916" s="463" t="s">
        <v>139</v>
      </c>
      <c r="K916" s="458" t="s">
        <v>3549</v>
      </c>
      <c r="L916" s="103" t="s">
        <v>568</v>
      </c>
      <c r="M916" s="103" t="s">
        <v>743</v>
      </c>
      <c r="N916" s="103" t="s">
        <v>3217</v>
      </c>
      <c r="O916" s="103" t="s">
        <v>186</v>
      </c>
      <c r="P916" s="103" t="s">
        <v>744</v>
      </c>
      <c r="Q916" s="103" t="s">
        <v>744</v>
      </c>
      <c r="R916" s="459" t="s">
        <v>3550</v>
      </c>
      <c r="S916" s="460" t="s">
        <v>186</v>
      </c>
      <c r="T916" s="103" t="s">
        <v>42</v>
      </c>
      <c r="U916" s="103" t="s">
        <v>137</v>
      </c>
      <c r="V916" s="454" t="str">
        <f>Tabela3[[#This Row],[NOVO 
PRAZO REDE]]</f>
        <v>REDE OK</v>
      </c>
      <c r="W916" s="454" t="str">
        <f>Tabela3[[#This Row],[PRAZO
ATIVAÇÃO]]</f>
        <v>ATIVO</v>
      </c>
      <c r="X916" s="103" t="s">
        <v>684</v>
      </c>
      <c r="Y916" s="103" t="str">
        <f>IFERROR("W"&amp;WEEKNUM(Tabela3[[#This Row],[PRAZO RE REVISADO]]),"-")</f>
        <v>-</v>
      </c>
      <c r="Z916" s="103" t="str">
        <f>IFERROR("W"&amp;WEEKNUM(Tabela3[[#This Row],[PRAZO ATIVAÇÃO]]),"-")</f>
        <v>-</v>
      </c>
      <c r="AA916" s="103">
        <v>2025</v>
      </c>
      <c r="AB916" s="103">
        <v>564531</v>
      </c>
      <c r="AC916" s="454" t="s">
        <v>572</v>
      </c>
      <c r="AD916" s="103" t="s">
        <v>137</v>
      </c>
      <c r="AE916" s="578"/>
      <c r="AF916" s="103"/>
      <c r="AG916" s="474"/>
      <c r="AH916" s="103"/>
      <c r="AK916" s="103" t="str">
        <f ca="1">IF(Tabela3[[#This Row],[STATUS]]&lt;&gt;"PREVISTO","N/A",IF(Tabela3[[#This Row],[Data_RE_CONGELADA]]="REDE OK","OK",IFERROR(IF(TODAY()-Tabela3[[#This Row],[Data_RE_CONGELADA]]&gt;=0,"ATRASADO",IF(TODAY()-Tabela3[[#This Row],[Data_RE_CONGELADA]]&gt;-5,"VENCENDO",IF(TODAY()-Tabela3[[#This Row],[Data_RE_CONGELADA]]&lt;=0,"NO PRAZO"))),"N/A")))</f>
        <v>N/A</v>
      </c>
      <c r="AL916" s="454">
        <v>45807</v>
      </c>
      <c r="AM916" s="454"/>
      <c r="AN916" s="458"/>
      <c r="AO916" s="459"/>
      <c r="AP916" s="454" t="str">
        <f>Tabela3[[#This Row],[NOVO 
PRAZO REDE]]</f>
        <v>REDE OK</v>
      </c>
      <c r="AQ916" s="103" t="s">
        <v>688</v>
      </c>
      <c r="AR916" s="103" t="s">
        <v>689</v>
      </c>
      <c r="AS916" s="103" t="s">
        <v>918</v>
      </c>
      <c r="AT916" s="103" t="s">
        <v>3551</v>
      </c>
      <c r="AU916" s="103" t="s">
        <v>747</v>
      </c>
      <c r="AV916" s="103" t="s">
        <v>580</v>
      </c>
      <c r="AW916" s="103" t="s">
        <v>580</v>
      </c>
      <c r="AX916" s="103" t="s">
        <v>581</v>
      </c>
      <c r="AY916" s="103" t="s">
        <v>580</v>
      </c>
      <c r="AZ916" s="103" t="s">
        <v>580</v>
      </c>
      <c r="BA916" s="103" t="s">
        <v>139</v>
      </c>
      <c r="BB916" s="103" t="s">
        <v>4</v>
      </c>
      <c r="BC916" s="103" t="s">
        <v>3296</v>
      </c>
      <c r="BE916" s="103" t="e">
        <f>VLOOKUP(Tabela3[[#This Row],[ID OSP]],[1]Export!$R:$R,1,0)</f>
        <v>#N/A</v>
      </c>
    </row>
    <row r="917" spans="1:58" ht="15" hidden="1" customHeight="1">
      <c r="A917" s="472" t="s">
        <v>3552</v>
      </c>
      <c r="B917" s="103" t="s">
        <v>361</v>
      </c>
      <c r="C917" s="104" t="s">
        <v>137</v>
      </c>
      <c r="D917" s="454" t="s">
        <v>252</v>
      </c>
      <c r="E917" s="454" t="s">
        <v>138</v>
      </c>
      <c r="F917" s="454" t="s">
        <v>137</v>
      </c>
      <c r="G917" s="454">
        <v>45811</v>
      </c>
      <c r="H917" s="454">
        <v>45932</v>
      </c>
      <c r="I917" s="463" t="s">
        <v>139</v>
      </c>
      <c r="J917" s="463" t="s">
        <v>139</v>
      </c>
      <c r="K917" s="458" t="s">
        <v>3553</v>
      </c>
      <c r="L917" s="103" t="s">
        <v>568</v>
      </c>
      <c r="M917" s="103" t="s">
        <v>743</v>
      </c>
      <c r="N917" s="103" t="s">
        <v>914</v>
      </c>
      <c r="O917" s="103" t="s">
        <v>186</v>
      </c>
      <c r="P917" s="103" t="s">
        <v>744</v>
      </c>
      <c r="Q917" s="103" t="s">
        <v>744</v>
      </c>
      <c r="R917" s="458" t="s">
        <v>3554</v>
      </c>
      <c r="S917" s="455"/>
      <c r="T917" s="103" t="s">
        <v>42</v>
      </c>
      <c r="U917" s="103" t="s">
        <v>137</v>
      </c>
      <c r="V917" s="454" t="str">
        <f>Tabela3[[#This Row],[NOVO 
PRAZO REDE]]</f>
        <v>REDE OK</v>
      </c>
      <c r="W917" s="454" t="str">
        <f>Tabela3[[#This Row],[PRAZO
ATIVAÇÃO]]</f>
        <v>ATIVO</v>
      </c>
      <c r="X917" s="103" t="s">
        <v>684</v>
      </c>
      <c r="Y917" s="103" t="str">
        <f>IFERROR("W"&amp;WEEKNUM(Tabela3[[#This Row],[PRAZO RE REVISADO]]),"-")</f>
        <v>-</v>
      </c>
      <c r="Z917" s="103" t="str">
        <f>IFERROR("W"&amp;WEEKNUM(Tabela3[[#This Row],[PRAZO ATIVAÇÃO]]),"-")</f>
        <v>-</v>
      </c>
      <c r="AA917" s="103">
        <v>2025</v>
      </c>
      <c r="AB917" s="103">
        <v>549013</v>
      </c>
      <c r="AC917" s="454" t="s">
        <v>572</v>
      </c>
      <c r="AD917" s="103" t="s">
        <v>137</v>
      </c>
      <c r="AE917" s="578"/>
      <c r="AF917" s="103"/>
      <c r="AG917" s="474"/>
      <c r="AH917" s="103"/>
      <c r="AK917" s="103" t="s">
        <v>575</v>
      </c>
      <c r="AL917" s="454">
        <v>45798</v>
      </c>
      <c r="AM917" s="454"/>
      <c r="AN917" s="458"/>
      <c r="AO917" s="459"/>
      <c r="AP917" s="454" t="str">
        <f>Tabela3[[#This Row],[NOVO 
PRAZO REDE]]</f>
        <v>REDE OK</v>
      </c>
      <c r="AQ917" s="103" t="s">
        <v>688</v>
      </c>
      <c r="AR917" s="103" t="s">
        <v>689</v>
      </c>
      <c r="AS917" s="103" t="s">
        <v>918</v>
      </c>
      <c r="AT917" s="103" t="s">
        <v>3555</v>
      </c>
      <c r="AU917" s="103" t="s">
        <v>747</v>
      </c>
      <c r="AV917" s="103" t="s">
        <v>580</v>
      </c>
      <c r="AW917" s="103" t="s">
        <v>580</v>
      </c>
      <c r="AX917" s="103" t="s">
        <v>580</v>
      </c>
      <c r="AY917" s="103" t="s">
        <v>580</v>
      </c>
      <c r="AZ917" s="103" t="s">
        <v>580</v>
      </c>
      <c r="BA917" s="103" t="s">
        <v>139</v>
      </c>
      <c r="BB917" s="103" t="s">
        <v>4</v>
      </c>
      <c r="BC917" s="103"/>
      <c r="BE917" s="103" t="e">
        <f>VLOOKUP(Tabela3[[#This Row],[ID OSP]],[1]Export!$R:$R,1,0)</f>
        <v>#N/A</v>
      </c>
      <c r="BF917" s="103" t="s">
        <v>2723</v>
      </c>
    </row>
    <row r="918" spans="1:58" ht="15" hidden="1" customHeight="1">
      <c r="A918" s="497" t="s">
        <v>3556</v>
      </c>
      <c r="B918" s="103" t="s">
        <v>359</v>
      </c>
      <c r="C918" s="104" t="s">
        <v>137</v>
      </c>
      <c r="D918" s="454" t="s">
        <v>252</v>
      </c>
      <c r="E918" s="454" t="s">
        <v>138</v>
      </c>
      <c r="F918" s="454" t="s">
        <v>137</v>
      </c>
      <c r="G918" s="454">
        <v>45847</v>
      </c>
      <c r="H918" s="454">
        <v>45856</v>
      </c>
      <c r="I918" s="463" t="s">
        <v>139</v>
      </c>
      <c r="J918" s="463" t="s">
        <v>139</v>
      </c>
      <c r="K918" s="458" t="s">
        <v>3557</v>
      </c>
      <c r="L918" s="103" t="s">
        <v>568</v>
      </c>
      <c r="M918" s="103" t="s">
        <v>743</v>
      </c>
      <c r="N918" s="103" t="s">
        <v>3217</v>
      </c>
      <c r="O918" s="103" t="s">
        <v>186</v>
      </c>
      <c r="P918" s="103" t="s">
        <v>744</v>
      </c>
      <c r="Q918" s="103" t="s">
        <v>744</v>
      </c>
      <c r="R918" s="458" t="s">
        <v>3558</v>
      </c>
      <c r="S918" s="455"/>
      <c r="T918" s="103" t="s">
        <v>42</v>
      </c>
      <c r="U918" s="454" t="s">
        <v>137</v>
      </c>
      <c r="V918" s="454" t="str">
        <f>Tabela3[[#This Row],[NOVO 
PRAZO REDE]]</f>
        <v>REDE OK</v>
      </c>
      <c r="W918" s="454" t="str">
        <f>Tabela3[[#This Row],[PRAZO
ATIVAÇÃO]]</f>
        <v>ATIVO</v>
      </c>
      <c r="X918" s="103" t="s">
        <v>684</v>
      </c>
      <c r="Y918" s="103" t="str">
        <f>IFERROR("W"&amp;WEEKNUM(Tabela3[[#This Row],[PRAZO RE REVISADO]]),"-")</f>
        <v>-</v>
      </c>
      <c r="Z918" s="103" t="str">
        <f>IFERROR("W"&amp;WEEKNUM(Tabela3[[#This Row],[PRAZO ATIVAÇÃO]]),"-")</f>
        <v>-</v>
      </c>
      <c r="AA918" s="103">
        <v>2025</v>
      </c>
      <c r="AB918" s="103">
        <v>553879</v>
      </c>
      <c r="AC918" s="454" t="s">
        <v>572</v>
      </c>
      <c r="AD918" s="103" t="s">
        <v>137</v>
      </c>
      <c r="AE918" s="578"/>
      <c r="AF918" s="103"/>
      <c r="AG918" s="474"/>
      <c r="AH918" s="103"/>
      <c r="AK918" s="103" t="s">
        <v>575</v>
      </c>
      <c r="AL918" s="454">
        <v>45807</v>
      </c>
      <c r="AM918" s="454"/>
      <c r="AN918" s="458"/>
      <c r="AO918" s="459"/>
      <c r="AP918" s="454" t="s">
        <v>687</v>
      </c>
      <c r="AQ918" s="103" t="s">
        <v>688</v>
      </c>
      <c r="AR918" s="103" t="s">
        <v>689</v>
      </c>
      <c r="AS918" s="103" t="s">
        <v>918</v>
      </c>
      <c r="AT918" s="103" t="s">
        <v>3559</v>
      </c>
      <c r="AU918" s="103" t="s">
        <v>747</v>
      </c>
      <c r="AV918" s="103" t="s">
        <v>580</v>
      </c>
      <c r="AW918" s="103" t="s">
        <v>580</v>
      </c>
      <c r="AX918" s="103" t="s">
        <v>580</v>
      </c>
      <c r="AY918" s="103" t="s">
        <v>580</v>
      </c>
      <c r="AZ918" s="103" t="s">
        <v>581</v>
      </c>
      <c r="BA918" s="103" t="s">
        <v>139</v>
      </c>
      <c r="BB918" s="103" t="s">
        <v>4</v>
      </c>
      <c r="BC918" s="103" t="s">
        <v>3296</v>
      </c>
      <c r="BE918" s="103" t="e">
        <f>VLOOKUP(Tabela3[[#This Row],[ID OSP]],[1]Export!$R:$R,1,0)</f>
        <v>#N/A</v>
      </c>
    </row>
    <row r="919" spans="1:58" ht="15" hidden="1" customHeight="1">
      <c r="A919" s="497" t="s">
        <v>3560</v>
      </c>
      <c r="B919" s="103" t="s">
        <v>3561</v>
      </c>
      <c r="C919" s="104" t="s">
        <v>137</v>
      </c>
      <c r="D919" s="454" t="s">
        <v>252</v>
      </c>
      <c r="E919" s="454" t="s">
        <v>138</v>
      </c>
      <c r="F919" s="454" t="s">
        <v>137</v>
      </c>
      <c r="G919" s="454">
        <v>45929</v>
      </c>
      <c r="H919" s="454">
        <v>45929</v>
      </c>
      <c r="I919" s="463" t="s">
        <v>139</v>
      </c>
      <c r="J919" s="463" t="s">
        <v>139</v>
      </c>
      <c r="K919" s="458" t="s">
        <v>3562</v>
      </c>
      <c r="L919" s="103" t="s">
        <v>568</v>
      </c>
      <c r="M919" s="103" t="s">
        <v>743</v>
      </c>
      <c r="N919" s="103" t="s">
        <v>3484</v>
      </c>
      <c r="O919" s="103" t="s">
        <v>186</v>
      </c>
      <c r="P919" s="103" t="s">
        <v>744</v>
      </c>
      <c r="Q919" s="103" t="s">
        <v>744</v>
      </c>
      <c r="R919" s="458" t="s">
        <v>3563</v>
      </c>
      <c r="S919" s="460" t="s">
        <v>186</v>
      </c>
      <c r="T919" s="103" t="s">
        <v>42</v>
      </c>
      <c r="U919" s="103" t="s">
        <v>137</v>
      </c>
      <c r="V919" s="454" t="str">
        <f>Tabela3[[#This Row],[NOVO 
PRAZO REDE]]</f>
        <v>REDE OK</v>
      </c>
      <c r="W919" s="454" t="str">
        <f>Tabela3[[#This Row],[PRAZO
ATIVAÇÃO]]</f>
        <v>ATIVO</v>
      </c>
      <c r="X919" s="103" t="s">
        <v>684</v>
      </c>
      <c r="Y919" s="103" t="str">
        <f>IFERROR("W"&amp;WEEKNUM(Tabela3[[#This Row],[PRAZO RE REVISADO]]),"-")</f>
        <v>-</v>
      </c>
      <c r="Z919" s="103" t="str">
        <f>IFERROR("W"&amp;WEEKNUM(Tabela3[[#This Row],[PRAZO ATIVAÇÃO]]),"-")</f>
        <v>-</v>
      </c>
      <c r="AA919" s="103">
        <v>2025</v>
      </c>
      <c r="AB919" s="103">
        <v>564150</v>
      </c>
      <c r="AC919" s="454" t="s">
        <v>572</v>
      </c>
      <c r="AD919" s="103" t="s">
        <v>137</v>
      </c>
      <c r="AE919" s="578"/>
      <c r="AF919" s="103"/>
      <c r="AG919" s="474"/>
      <c r="AH919" s="103"/>
      <c r="AK919" s="103" t="str">
        <f ca="1">IF(Tabela3[[#This Row],[STATUS]]&lt;&gt;"PREVISTO","N/A",IF(Tabela3[[#This Row],[Data_RE_CONGELADA]]="REDE OK","OK",IFERROR(IF(TODAY()-Tabela3[[#This Row],[Data_RE_CONGELADA]]&gt;=0,"ATRASADO",IF(TODAY()-Tabela3[[#This Row],[Data_RE_CONGELADA]]&gt;-5,"VENCENDO",IF(TODAY()-Tabela3[[#This Row],[Data_RE_CONGELADA]]&lt;=0,"NO PRAZO"))),"N/A")))</f>
        <v>N/A</v>
      </c>
      <c r="AL919" s="454">
        <v>45804</v>
      </c>
      <c r="AM919" s="454"/>
      <c r="AN919" s="458"/>
      <c r="AO919" s="459"/>
      <c r="AP919" s="454" t="str">
        <f>Tabela3[[#This Row],[NOVO 
PRAZO REDE]]</f>
        <v>REDE OK</v>
      </c>
      <c r="AQ919" s="103" t="s">
        <v>688</v>
      </c>
      <c r="AR919" s="103" t="s">
        <v>689</v>
      </c>
      <c r="AS919" s="103" t="s">
        <v>918</v>
      </c>
      <c r="AT919" s="103" t="s">
        <v>3564</v>
      </c>
      <c r="AU919" s="103" t="s">
        <v>747</v>
      </c>
      <c r="AV919" s="103" t="s">
        <v>580</v>
      </c>
      <c r="AW919" s="103" t="s">
        <v>580</v>
      </c>
      <c r="AX919" s="103" t="s">
        <v>580</v>
      </c>
      <c r="AY919" s="103" t="s">
        <v>580</v>
      </c>
      <c r="AZ919" s="103" t="s">
        <v>580</v>
      </c>
      <c r="BA919" s="103" t="s">
        <v>580</v>
      </c>
      <c r="BB919" s="103" t="s">
        <v>3220</v>
      </c>
      <c r="BC919" s="103" t="s">
        <v>3565</v>
      </c>
      <c r="BE919" s="103" t="e">
        <f>VLOOKUP(Tabela3[[#This Row],[ID OSP]],[1]Export!$R:$R,1,0)</f>
        <v>#N/A</v>
      </c>
    </row>
    <row r="920" spans="1:58" ht="15" hidden="1" customHeight="1">
      <c r="A920" s="472" t="s">
        <v>3566</v>
      </c>
      <c r="B920" s="103" t="s">
        <v>3567</v>
      </c>
      <c r="C920" s="104" t="s">
        <v>137</v>
      </c>
      <c r="D920" s="454" t="s">
        <v>252</v>
      </c>
      <c r="E920" s="454" t="s">
        <v>138</v>
      </c>
      <c r="F920" s="103" t="s">
        <v>137</v>
      </c>
      <c r="G920" s="454">
        <f>Tabela3[[#This Row],[DATA_FIM MIGRAÇÃO]]-1</f>
        <v>45752</v>
      </c>
      <c r="H920" s="454">
        <v>45753</v>
      </c>
      <c r="I920" s="463" t="s">
        <v>139</v>
      </c>
      <c r="J920" s="463" t="s">
        <v>139</v>
      </c>
      <c r="K920" s="458" t="s">
        <v>3568</v>
      </c>
      <c r="L920" s="103" t="s">
        <v>568</v>
      </c>
      <c r="M920" s="103" t="s">
        <v>743</v>
      </c>
      <c r="N920" s="103" t="s">
        <v>3468</v>
      </c>
      <c r="O920" s="103" t="s">
        <v>186</v>
      </c>
      <c r="P920" s="103" t="s">
        <v>744</v>
      </c>
      <c r="Q920" s="103" t="s">
        <v>744</v>
      </c>
      <c r="R920" s="455"/>
      <c r="S920" s="455"/>
      <c r="T920" s="103" t="s">
        <v>42</v>
      </c>
      <c r="U920" s="103" t="s">
        <v>137</v>
      </c>
      <c r="V920" s="454" t="str">
        <f>Tabela3[[#This Row],[NOVO 
PRAZO REDE]]</f>
        <v>REDE OK</v>
      </c>
      <c r="W920" s="454" t="str">
        <f>Tabela3[[#This Row],[PRAZO
ATIVAÇÃO]]</f>
        <v>ATIVO</v>
      </c>
      <c r="X920" s="103" t="s">
        <v>684</v>
      </c>
      <c r="Y920" s="103" t="str">
        <f>IFERROR("W"&amp;WEEKNUM(Tabela3[[#This Row],[PRAZO RE REVISADO]]),"-")</f>
        <v>-</v>
      </c>
      <c r="Z920" s="103" t="str">
        <f>IFERROR("W"&amp;WEEKNUM(Tabela3[[#This Row],[PRAZO ATIVAÇÃO]]),"-")</f>
        <v>-</v>
      </c>
      <c r="AA920" s="103">
        <v>2025</v>
      </c>
      <c r="AB920" s="103">
        <v>549034</v>
      </c>
      <c r="AC920" s="454" t="s">
        <v>572</v>
      </c>
      <c r="AD920" s="103" t="s">
        <v>137</v>
      </c>
      <c r="AE920" s="578"/>
      <c r="AF920" s="103"/>
      <c r="AG920" s="474"/>
      <c r="AH920" s="103"/>
      <c r="AK920" s="103" t="s">
        <v>575</v>
      </c>
      <c r="AL920" s="454">
        <v>45831</v>
      </c>
      <c r="AM920" s="454"/>
      <c r="AN920" s="458"/>
      <c r="AO920" s="459"/>
      <c r="AP920" s="454" t="s">
        <v>575</v>
      </c>
      <c r="AQ920" s="103" t="s">
        <v>688</v>
      </c>
      <c r="AR920" s="103" t="s">
        <v>689</v>
      </c>
      <c r="AS920" s="103" t="s">
        <v>918</v>
      </c>
      <c r="AT920" s="103" t="s">
        <v>3569</v>
      </c>
      <c r="AU920" s="103" t="s">
        <v>747</v>
      </c>
      <c r="AV920" s="103" t="s">
        <v>580</v>
      </c>
      <c r="AW920" s="103" t="s">
        <v>581</v>
      </c>
      <c r="AX920" s="103" t="s">
        <v>580</v>
      </c>
      <c r="AY920" s="103" t="s">
        <v>581</v>
      </c>
      <c r="AZ920" s="103" t="s">
        <v>581</v>
      </c>
      <c r="BA920" s="103" t="s">
        <v>139</v>
      </c>
      <c r="BB920" s="103" t="s">
        <v>4</v>
      </c>
      <c r="BC920" s="103" t="s">
        <v>3296</v>
      </c>
      <c r="BE920" s="103" t="e">
        <f>VLOOKUP(Tabela3[[#This Row],[ID OSP]],[1]Export!$R:$R,1,0)</f>
        <v>#N/A</v>
      </c>
    </row>
    <row r="921" spans="1:58" ht="15" hidden="1" customHeight="1">
      <c r="A921" s="103" t="s">
        <v>3570</v>
      </c>
      <c r="B921" s="103" t="s">
        <v>3571</v>
      </c>
      <c r="C921" s="104" t="s">
        <v>268</v>
      </c>
      <c r="D921" s="454" t="s">
        <v>268</v>
      </c>
      <c r="E921" s="454" t="s">
        <v>268</v>
      </c>
      <c r="F921" s="454" t="s">
        <v>268</v>
      </c>
      <c r="G921" s="454" t="s">
        <v>186</v>
      </c>
      <c r="H921" s="454" t="s">
        <v>186</v>
      </c>
      <c r="I921" s="463" t="s">
        <v>139</v>
      </c>
      <c r="J921" s="463" t="s">
        <v>139</v>
      </c>
      <c r="K921" s="458" t="s">
        <v>268</v>
      </c>
      <c r="L921" s="458" t="s">
        <v>268</v>
      </c>
      <c r="M921" s="458" t="s">
        <v>268</v>
      </c>
      <c r="N921" s="458" t="s">
        <v>268</v>
      </c>
      <c r="O921" s="103" t="s">
        <v>186</v>
      </c>
      <c r="P921" s="103" t="s">
        <v>744</v>
      </c>
      <c r="Q921" s="103" t="s">
        <v>744</v>
      </c>
      <c r="R921" s="458" t="s">
        <v>3572</v>
      </c>
      <c r="S921" s="460"/>
      <c r="T921" s="103" t="s">
        <v>42</v>
      </c>
      <c r="U921" s="103" t="s">
        <v>139</v>
      </c>
      <c r="V921" s="454" t="str">
        <f>Tabela3[[#This Row],[NOVO 
PRAZO REDE]]</f>
        <v>CANCELADO</v>
      </c>
      <c r="W921" s="454" t="str">
        <f>Tabela3[[#This Row],[PRAZO
ATIVAÇÃO]]</f>
        <v>CANCELADO</v>
      </c>
      <c r="X921" s="103" t="s">
        <v>139</v>
      </c>
      <c r="Y921" s="103" t="str">
        <f>IFERROR("W"&amp;WEEKNUM(Tabela3[[#This Row],[PRAZO RE REVISADO]]),"-")</f>
        <v>-</v>
      </c>
      <c r="Z921" s="103" t="str">
        <f>IFERROR("W"&amp;WEEKNUM(Tabela3[[#This Row],[PRAZO ATIVAÇÃO]]),"-")</f>
        <v>-</v>
      </c>
      <c r="AA921" s="103">
        <v>2025</v>
      </c>
      <c r="AB921" s="103" t="s">
        <v>139</v>
      </c>
      <c r="AC921" s="454" t="s">
        <v>139</v>
      </c>
      <c r="AD921" s="103" t="s">
        <v>2773</v>
      </c>
      <c r="AE921" s="578"/>
      <c r="AF921" s="103"/>
      <c r="AG921" s="474"/>
      <c r="AH921" s="103"/>
      <c r="AK921" s="103" t="str">
        <f ca="1">IF(Tabela3[[#This Row],[STATUS]]&lt;&gt;"PREVISTO","N/A",IF(Tabela3[[#This Row],[Data_RE_CONGELADA]]="REDE OK","OK",IFERROR(IF(TODAY()-Tabela3[[#This Row],[Data_RE_CONGELADA]]&gt;=0,"ATRASADO",IF(TODAY()-Tabela3[[#This Row],[Data_RE_CONGELADA]]&gt;-5,"VENCENDO",IF(TODAY()-Tabela3[[#This Row],[Data_RE_CONGELADA]]&lt;=0,"NO PRAZO"))),"N/A")))</f>
        <v>N/A</v>
      </c>
      <c r="AL921" s="454" t="s">
        <v>139</v>
      </c>
      <c r="AM921" s="454"/>
      <c r="AN921" s="458"/>
      <c r="AO921" s="459"/>
      <c r="AP921" s="454" t="s">
        <v>268</v>
      </c>
      <c r="AQ921" s="104" t="s">
        <v>645</v>
      </c>
      <c r="AR921" s="103" t="s">
        <v>689</v>
      </c>
      <c r="AS921" s="103" t="s">
        <v>57</v>
      </c>
      <c r="AT921" s="103" t="s">
        <v>3573</v>
      </c>
      <c r="AU921" s="103" t="s">
        <v>747</v>
      </c>
      <c r="AV921" s="103" t="s">
        <v>139</v>
      </c>
      <c r="AW921" s="103" t="s">
        <v>139</v>
      </c>
      <c r="AX921" s="103" t="s">
        <v>139</v>
      </c>
      <c r="AY921" s="103" t="s">
        <v>139</v>
      </c>
      <c r="AZ921" s="103" t="s">
        <v>139</v>
      </c>
      <c r="BA921" s="103" t="s">
        <v>139</v>
      </c>
      <c r="BC921" s="103"/>
      <c r="BE921" s="103" t="e">
        <f>VLOOKUP(Tabela3[[#This Row],[ID OSP]],[1]Export!$R:$R,1,0)</f>
        <v>#N/A</v>
      </c>
    </row>
    <row r="922" spans="1:58" ht="15" hidden="1" customHeight="1">
      <c r="A922" s="472" t="s">
        <v>3574</v>
      </c>
      <c r="B922" s="103" t="s">
        <v>3575</v>
      </c>
      <c r="C922" s="104" t="s">
        <v>137</v>
      </c>
      <c r="D922" s="454" t="s">
        <v>252</v>
      </c>
      <c r="E922" s="454" t="s">
        <v>138</v>
      </c>
      <c r="F922" s="103" t="s">
        <v>137</v>
      </c>
      <c r="G922" s="454">
        <f>Tabela3[[#This Row],[DATA_FIM MIGRAÇÃO]]-1</f>
        <v>45752</v>
      </c>
      <c r="H922" s="454">
        <v>45753</v>
      </c>
      <c r="I922" s="463" t="s">
        <v>139</v>
      </c>
      <c r="J922" s="463" t="s">
        <v>139</v>
      </c>
      <c r="K922" s="458" t="s">
        <v>3576</v>
      </c>
      <c r="L922" s="103" t="s">
        <v>568</v>
      </c>
      <c r="M922" s="103" t="s">
        <v>743</v>
      </c>
      <c r="N922" s="103" t="s">
        <v>3468</v>
      </c>
      <c r="O922" s="103" t="s">
        <v>186</v>
      </c>
      <c r="P922" s="103" t="s">
        <v>744</v>
      </c>
      <c r="Q922" s="103" t="s">
        <v>744</v>
      </c>
      <c r="R922" s="458" t="s">
        <v>3577</v>
      </c>
      <c r="S922" s="455"/>
      <c r="T922" s="103" t="s">
        <v>42</v>
      </c>
      <c r="U922" s="103" t="s">
        <v>137</v>
      </c>
      <c r="V922" s="454" t="str">
        <f>Tabela3[[#This Row],[NOVO 
PRAZO REDE]]</f>
        <v>REDE OK</v>
      </c>
      <c r="W922" s="454" t="str">
        <f>Tabela3[[#This Row],[PRAZO
ATIVAÇÃO]]</f>
        <v>ATIVO</v>
      </c>
      <c r="X922" s="103" t="s">
        <v>684</v>
      </c>
      <c r="Y922" s="103" t="str">
        <f>IFERROR("W"&amp;WEEKNUM(Tabela3[[#This Row],[PRAZO RE REVISADO]]),"-")</f>
        <v>-</v>
      </c>
      <c r="Z922" s="103" t="str">
        <f>IFERROR("W"&amp;WEEKNUM(Tabela3[[#This Row],[PRAZO ATIVAÇÃO]]),"-")</f>
        <v>-</v>
      </c>
      <c r="AA922" s="103">
        <v>2025</v>
      </c>
      <c r="AB922" s="103">
        <v>549036</v>
      </c>
      <c r="AC922" s="454" t="s">
        <v>572</v>
      </c>
      <c r="AD922" s="103" t="s">
        <v>137</v>
      </c>
      <c r="AE922" s="578"/>
      <c r="AF922" s="103"/>
      <c r="AG922" s="474"/>
      <c r="AH922" s="103"/>
      <c r="AK922" s="103" t="str">
        <f ca="1">IF(Tabela3[[#This Row],[STATUS]]&lt;&gt;"PREVISTO","N/A",IF(Tabela3[[#This Row],[Data_RE_CONGELADA]]="REDE OK","OK",IFERROR(IF(TODAY()-Tabela3[[#This Row],[Data_RE_CONGELADA]]&gt;=0,"ATRASADO",IF(TODAY()-Tabela3[[#This Row],[Data_RE_CONGELADA]]&gt;-5,"VENCENDO",IF(TODAY()-Tabela3[[#This Row],[Data_RE_CONGELADA]]&lt;=0,"NO PRAZO"))),"N/A")))</f>
        <v>N/A</v>
      </c>
      <c r="AL922" s="454">
        <v>45799</v>
      </c>
      <c r="AM922" s="454"/>
      <c r="AN922" s="458"/>
      <c r="AO922" s="459"/>
      <c r="AP922" s="454" t="s">
        <v>575</v>
      </c>
      <c r="AQ922" s="103" t="s">
        <v>688</v>
      </c>
      <c r="AR922" s="103" t="s">
        <v>689</v>
      </c>
      <c r="AS922" s="103" t="s">
        <v>918</v>
      </c>
      <c r="AT922" s="103" t="s">
        <v>3578</v>
      </c>
      <c r="AU922" s="103" t="s">
        <v>747</v>
      </c>
      <c r="AV922" s="103" t="s">
        <v>580</v>
      </c>
      <c r="AW922" s="103" t="s">
        <v>580</v>
      </c>
      <c r="AX922" s="103" t="s">
        <v>580</v>
      </c>
      <c r="AY922" s="103" t="s">
        <v>580</v>
      </c>
      <c r="AZ922" s="103" t="s">
        <v>581</v>
      </c>
      <c r="BA922" s="103" t="s">
        <v>139</v>
      </c>
      <c r="BB922" s="103" t="s">
        <v>4</v>
      </c>
      <c r="BC922" s="103" t="s">
        <v>3296</v>
      </c>
      <c r="BE922" s="103" t="e">
        <f>VLOOKUP(Tabela3[[#This Row],[ID OSP]],[1]Export!$R:$R,1,0)</f>
        <v>#N/A</v>
      </c>
    </row>
    <row r="923" spans="1:58" ht="15" hidden="1" customHeight="1">
      <c r="A923" s="472" t="s">
        <v>3579</v>
      </c>
      <c r="B923" s="103" t="s">
        <v>3580</v>
      </c>
      <c r="C923" s="104" t="s">
        <v>137</v>
      </c>
      <c r="D923" s="454" t="s">
        <v>252</v>
      </c>
      <c r="E923" s="454" t="s">
        <v>138</v>
      </c>
      <c r="F923" s="454" t="s">
        <v>137</v>
      </c>
      <c r="G923" s="454">
        <v>45796</v>
      </c>
      <c r="H923" s="454">
        <v>45824</v>
      </c>
      <c r="I923" s="463" t="s">
        <v>139</v>
      </c>
      <c r="J923" s="463" t="s">
        <v>139</v>
      </c>
      <c r="K923" s="458" t="s">
        <v>3581</v>
      </c>
      <c r="L923" s="103" t="s">
        <v>568</v>
      </c>
      <c r="M923" s="103" t="s">
        <v>743</v>
      </c>
      <c r="N923" s="103" t="s">
        <v>3484</v>
      </c>
      <c r="O923" s="103" t="s">
        <v>186</v>
      </c>
      <c r="P923" s="103" t="s">
        <v>744</v>
      </c>
      <c r="Q923" s="103" t="s">
        <v>744</v>
      </c>
      <c r="R923" s="455"/>
      <c r="S923" s="455"/>
      <c r="T923" s="103" t="s">
        <v>42</v>
      </c>
      <c r="U923" s="103" t="s">
        <v>137</v>
      </c>
      <c r="V923" s="454" t="str">
        <f>Tabela3[[#This Row],[NOVO 
PRAZO REDE]]</f>
        <v>REDE OK</v>
      </c>
      <c r="W923" s="454" t="str">
        <f>Tabela3[[#This Row],[PRAZO
ATIVAÇÃO]]</f>
        <v>ATIVO</v>
      </c>
      <c r="X923" s="103" t="s">
        <v>684</v>
      </c>
      <c r="Y923" s="103" t="str">
        <f>IFERROR("W"&amp;WEEKNUM(Tabela3[[#This Row],[PRAZO RE REVISADO]]),"-")</f>
        <v>-</v>
      </c>
      <c r="Z923" s="103" t="str">
        <f>IFERROR("W"&amp;WEEKNUM(Tabela3[[#This Row],[PRAZO ATIVAÇÃO]]),"-")</f>
        <v>-</v>
      </c>
      <c r="AA923" s="103">
        <v>2025</v>
      </c>
      <c r="AB923" s="103">
        <v>549028</v>
      </c>
      <c r="AC923" s="454" t="s">
        <v>572</v>
      </c>
      <c r="AD923" s="103" t="s">
        <v>137</v>
      </c>
      <c r="AE923" s="578"/>
      <c r="AF923" s="103"/>
      <c r="AG923" s="474"/>
      <c r="AH923" s="103"/>
      <c r="AK923" s="103" t="s">
        <v>575</v>
      </c>
      <c r="AL923" s="454">
        <v>45800</v>
      </c>
      <c r="AM923" s="454"/>
      <c r="AN923" s="458"/>
      <c r="AO923" s="459"/>
      <c r="AP923" s="454" t="s">
        <v>575</v>
      </c>
      <c r="AQ923" s="103" t="s">
        <v>688</v>
      </c>
      <c r="AR923" s="103" t="s">
        <v>689</v>
      </c>
      <c r="AS923" s="103" t="s">
        <v>918</v>
      </c>
      <c r="AT923" s="103" t="s">
        <v>3582</v>
      </c>
      <c r="AU923" s="103" t="s">
        <v>747</v>
      </c>
      <c r="AV923" s="103" t="s">
        <v>580</v>
      </c>
      <c r="AW923" s="103" t="s">
        <v>580</v>
      </c>
      <c r="AX923" s="103" t="s">
        <v>581</v>
      </c>
      <c r="AY923" s="103" t="s">
        <v>580</v>
      </c>
      <c r="AZ923" s="103" t="s">
        <v>580</v>
      </c>
      <c r="BA923" s="103" t="s">
        <v>139</v>
      </c>
      <c r="BB923" s="103" t="s">
        <v>4</v>
      </c>
      <c r="BC923" s="103" t="s">
        <v>3296</v>
      </c>
      <c r="BE923" s="103" t="e">
        <f>VLOOKUP(Tabela3[[#This Row],[ID OSP]],[1]Export!$R:$R,1,0)</f>
        <v>#N/A</v>
      </c>
    </row>
    <row r="924" spans="1:58" ht="15" hidden="1" customHeight="1">
      <c r="A924" s="472" t="s">
        <v>3583</v>
      </c>
      <c r="B924" s="103" t="s">
        <v>358</v>
      </c>
      <c r="C924" s="104" t="s">
        <v>137</v>
      </c>
      <c r="D924" s="454" t="s">
        <v>252</v>
      </c>
      <c r="E924" s="454" t="s">
        <v>138</v>
      </c>
      <c r="F924" s="454" t="s">
        <v>137</v>
      </c>
      <c r="G924" s="454">
        <v>45887</v>
      </c>
      <c r="H924" s="454">
        <v>45890</v>
      </c>
      <c r="I924" s="463" t="s">
        <v>139</v>
      </c>
      <c r="J924" s="463" t="s">
        <v>139</v>
      </c>
      <c r="K924" s="458" t="s">
        <v>3584</v>
      </c>
      <c r="L924" s="103" t="s">
        <v>568</v>
      </c>
      <c r="M924" s="103" t="s">
        <v>743</v>
      </c>
      <c r="N924" s="103" t="s">
        <v>3217</v>
      </c>
      <c r="O924" s="103" t="s">
        <v>186</v>
      </c>
      <c r="P924" s="103" t="s">
        <v>744</v>
      </c>
      <c r="Q924" s="103" t="s">
        <v>744</v>
      </c>
      <c r="R924" s="459" t="s">
        <v>3585</v>
      </c>
      <c r="S924" s="455"/>
      <c r="T924" s="103" t="s">
        <v>42</v>
      </c>
      <c r="U924" s="103" t="s">
        <v>137</v>
      </c>
      <c r="V924" s="454" t="str">
        <f>Tabela3[[#This Row],[NOVO 
PRAZO REDE]]</f>
        <v>REDE OK</v>
      </c>
      <c r="W924" s="454" t="str">
        <f>Tabela3[[#This Row],[PRAZO
ATIVAÇÃO]]</f>
        <v>ATIVO</v>
      </c>
      <c r="X924" s="103" t="s">
        <v>684</v>
      </c>
      <c r="Y924" s="103" t="str">
        <f>IFERROR("W"&amp;WEEKNUM(Tabela3[[#This Row],[PRAZO RE REVISADO]]),"-")</f>
        <v>-</v>
      </c>
      <c r="Z924" s="103" t="str">
        <f>IFERROR("W"&amp;WEEKNUM(Tabela3[[#This Row],[PRAZO ATIVAÇÃO]]),"-")</f>
        <v>-</v>
      </c>
      <c r="AA924" s="103">
        <v>2025</v>
      </c>
      <c r="AB924" s="103">
        <v>549018</v>
      </c>
      <c r="AC924" s="454" t="s">
        <v>572</v>
      </c>
      <c r="AD924" s="103" t="s">
        <v>137</v>
      </c>
      <c r="AE924" s="578"/>
      <c r="AF924" s="103"/>
      <c r="AG924" s="474"/>
      <c r="AH924" s="103"/>
      <c r="AK924" s="103" t="str">
        <f ca="1">IF(Tabela3[[#This Row],[STATUS]]&lt;&gt;"PREVISTO","N/A",IF(Tabela3[[#This Row],[Data_RE_CONGELADA]]="REDE OK","OK",IFERROR(IF(TODAY()-Tabela3[[#This Row],[Data_RE_CONGELADA]]&gt;=0,"ATRASADO",IF(TODAY()-Tabela3[[#This Row],[Data_RE_CONGELADA]]&gt;-5,"VENCENDO",IF(TODAY()-Tabela3[[#This Row],[Data_RE_CONGELADA]]&lt;=0,"NO PRAZO"))),"N/A")))</f>
        <v>N/A</v>
      </c>
      <c r="AL924" s="454">
        <v>45807</v>
      </c>
      <c r="AM924" s="454"/>
      <c r="AN924" s="458"/>
      <c r="AO924" s="459"/>
      <c r="AP924" s="454" t="str">
        <f>Tabela3[[#This Row],[NOVO 
PRAZO REDE]]</f>
        <v>REDE OK</v>
      </c>
      <c r="AQ924" s="103" t="s">
        <v>645</v>
      </c>
      <c r="AR924" s="103" t="s">
        <v>689</v>
      </c>
      <c r="AS924" s="103" t="s">
        <v>918</v>
      </c>
      <c r="AT924" s="103" t="s">
        <v>3586</v>
      </c>
      <c r="AU924" s="103" t="s">
        <v>747</v>
      </c>
      <c r="AV924" s="103" t="s">
        <v>580</v>
      </c>
      <c r="AW924" s="103" t="s">
        <v>580</v>
      </c>
      <c r="AX924" s="103" t="s">
        <v>581</v>
      </c>
      <c r="AY924" s="103" t="s">
        <v>580</v>
      </c>
      <c r="AZ924" s="103" t="s">
        <v>580</v>
      </c>
      <c r="BA924" s="103" t="s">
        <v>139</v>
      </c>
      <c r="BB924" s="103" t="s">
        <v>4</v>
      </c>
      <c r="BC924" s="103" t="s">
        <v>3296</v>
      </c>
      <c r="BE924" s="103" t="e">
        <f>VLOOKUP(Tabela3[[#This Row],[ID OSP]],[1]Export!$R:$R,1,0)</f>
        <v>#N/A</v>
      </c>
    </row>
    <row r="925" spans="1:58" ht="15" hidden="1" customHeight="1">
      <c r="A925" s="472" t="s">
        <v>3587</v>
      </c>
      <c r="B925" s="103" t="s">
        <v>3588</v>
      </c>
      <c r="C925" s="104" t="s">
        <v>137</v>
      </c>
      <c r="D925" s="454" t="s">
        <v>252</v>
      </c>
      <c r="E925" s="454" t="s">
        <v>138</v>
      </c>
      <c r="F925" s="454" t="s">
        <v>137</v>
      </c>
      <c r="G925" s="454">
        <v>45796</v>
      </c>
      <c r="H925" s="454">
        <v>45825</v>
      </c>
      <c r="I925" s="463" t="s">
        <v>139</v>
      </c>
      <c r="J925" s="463" t="s">
        <v>139</v>
      </c>
      <c r="K925" s="458" t="s">
        <v>3589</v>
      </c>
      <c r="L925" s="103" t="s">
        <v>568</v>
      </c>
      <c r="M925" s="103" t="s">
        <v>743</v>
      </c>
      <c r="N925" s="103" t="s">
        <v>3484</v>
      </c>
      <c r="O925" s="103" t="s">
        <v>186</v>
      </c>
      <c r="P925" s="103" t="s">
        <v>744</v>
      </c>
      <c r="Q925" s="103" t="s">
        <v>744</v>
      </c>
      <c r="R925" s="458" t="s">
        <v>3590</v>
      </c>
      <c r="S925" s="455"/>
      <c r="T925" s="103" t="s">
        <v>42</v>
      </c>
      <c r="U925" s="103" t="s">
        <v>137</v>
      </c>
      <c r="V925" s="454" t="str">
        <f>Tabela3[[#This Row],[NOVO 
PRAZO REDE]]</f>
        <v>REDE OK</v>
      </c>
      <c r="W925" s="454" t="str">
        <f>Tabela3[[#This Row],[PRAZO
ATIVAÇÃO]]</f>
        <v>ATIVO</v>
      </c>
      <c r="X925" s="103" t="s">
        <v>684</v>
      </c>
      <c r="Y925" s="103" t="str">
        <f>IFERROR("W"&amp;WEEKNUM(Tabela3[[#This Row],[PRAZO RE REVISADO]]),"-")</f>
        <v>-</v>
      </c>
      <c r="Z925" s="103" t="str">
        <f>IFERROR("W"&amp;WEEKNUM(Tabela3[[#This Row],[PRAZO ATIVAÇÃO]]),"-")</f>
        <v>-</v>
      </c>
      <c r="AA925" s="103">
        <v>2025</v>
      </c>
      <c r="AB925" s="103">
        <v>549027</v>
      </c>
      <c r="AC925" s="454" t="s">
        <v>572</v>
      </c>
      <c r="AD925" s="103" t="s">
        <v>137</v>
      </c>
      <c r="AE925" s="578"/>
      <c r="AF925" s="103"/>
      <c r="AG925" s="474"/>
      <c r="AH925" s="103"/>
      <c r="AK925" s="103" t="str">
        <f ca="1">IF(Tabela3[[#This Row],[STATUS]]&lt;&gt;"PREVISTO","N/A",IF(Tabela3[[#This Row],[Data_RE_CONGELADA]]="REDE OK","OK",IFERROR(IF(TODAY()-Tabela3[[#This Row],[Data_RE_CONGELADA]]&gt;=0,"ATRASADO",IF(TODAY()-Tabela3[[#This Row],[Data_RE_CONGELADA]]&gt;-5,"VENCENDO",IF(TODAY()-Tabela3[[#This Row],[Data_RE_CONGELADA]]&lt;=0,"NO PRAZO"))),"N/A")))</f>
        <v>N/A</v>
      </c>
      <c r="AL925" s="454">
        <v>45801</v>
      </c>
      <c r="AM925" s="454"/>
      <c r="AN925" s="458"/>
      <c r="AO925" s="459"/>
      <c r="AP925" s="454" t="s">
        <v>575</v>
      </c>
      <c r="AQ925" s="103" t="s">
        <v>688</v>
      </c>
      <c r="AR925" s="103" t="s">
        <v>689</v>
      </c>
      <c r="AS925" s="103" t="s">
        <v>918</v>
      </c>
      <c r="AT925" s="103" t="s">
        <v>3591</v>
      </c>
      <c r="AU925" s="103" t="s">
        <v>747</v>
      </c>
      <c r="AV925" s="103" t="s">
        <v>580</v>
      </c>
      <c r="AW925" s="103" t="s">
        <v>580</v>
      </c>
      <c r="AX925" s="103" t="s">
        <v>581</v>
      </c>
      <c r="AY925" s="103" t="s">
        <v>580</v>
      </c>
      <c r="AZ925" s="103" t="s">
        <v>580</v>
      </c>
      <c r="BA925" s="103" t="s">
        <v>139</v>
      </c>
      <c r="BB925" s="103" t="s">
        <v>4</v>
      </c>
      <c r="BC925" s="103" t="s">
        <v>3296</v>
      </c>
      <c r="BE925" s="103" t="e">
        <f>VLOOKUP(Tabela3[[#This Row],[ID OSP]],[1]Export!$R:$R,1,0)</f>
        <v>#N/A</v>
      </c>
    </row>
    <row r="926" spans="1:58" ht="15" hidden="1" customHeight="1">
      <c r="A926" s="472" t="s">
        <v>3592</v>
      </c>
      <c r="B926" s="103" t="s">
        <v>354</v>
      </c>
      <c r="C926" s="104" t="s">
        <v>137</v>
      </c>
      <c r="D926" s="454" t="s">
        <v>252</v>
      </c>
      <c r="E926" s="454" t="s">
        <v>138</v>
      </c>
      <c r="F926" s="454" t="s">
        <v>137</v>
      </c>
      <c r="G926" s="454">
        <v>45869</v>
      </c>
      <c r="H926" s="454">
        <v>45869</v>
      </c>
      <c r="I926" s="463" t="s">
        <v>139</v>
      </c>
      <c r="J926" s="463" t="s">
        <v>139</v>
      </c>
      <c r="K926" s="458" t="s">
        <v>3593</v>
      </c>
      <c r="L926" s="103" t="s">
        <v>568</v>
      </c>
      <c r="M926" s="103" t="s">
        <v>743</v>
      </c>
      <c r="N926" s="103" t="s">
        <v>743</v>
      </c>
      <c r="O926" s="103" t="s">
        <v>186</v>
      </c>
      <c r="P926" s="103" t="s">
        <v>744</v>
      </c>
      <c r="Q926" s="103" t="s">
        <v>744</v>
      </c>
      <c r="R926" s="458" t="s">
        <v>3594</v>
      </c>
      <c r="S926" s="455"/>
      <c r="T926" s="103" t="s">
        <v>42</v>
      </c>
      <c r="U926" s="103" t="s">
        <v>137</v>
      </c>
      <c r="V926" s="454" t="str">
        <f>Tabela3[[#This Row],[NOVO 
PRAZO REDE]]</f>
        <v>REDE OK</v>
      </c>
      <c r="W926" s="454" t="str">
        <f>Tabela3[[#This Row],[PRAZO
ATIVAÇÃO]]</f>
        <v>ATIVO</v>
      </c>
      <c r="X926" s="103" t="s">
        <v>684</v>
      </c>
      <c r="Y926" s="103" t="str">
        <f>IFERROR("W"&amp;WEEKNUM(Tabela3[[#This Row],[PRAZO RE REVISADO]]),"-")</f>
        <v>-</v>
      </c>
      <c r="Z926" s="103" t="str">
        <f>IFERROR("W"&amp;WEEKNUM(Tabela3[[#This Row],[PRAZO ATIVAÇÃO]]),"-")</f>
        <v>-</v>
      </c>
      <c r="AA926" s="103">
        <v>2025</v>
      </c>
      <c r="AB926" s="103">
        <v>548993</v>
      </c>
      <c r="AC926" s="454" t="s">
        <v>572</v>
      </c>
      <c r="AD926" s="103" t="s">
        <v>137</v>
      </c>
      <c r="AE926" s="578"/>
      <c r="AF926" s="103"/>
      <c r="AG926" s="474"/>
      <c r="AH926" s="103"/>
      <c r="AK926" s="103" t="str">
        <f ca="1">IF(Tabela3[[#This Row],[STATUS]]&lt;&gt;"PREVISTO","N/A",IF(Tabela3[[#This Row],[Data_RE_CONGELADA]]="REDE OK","OK",IFERROR(IF(TODAY()-Tabela3[[#This Row],[Data_RE_CONGELADA]]&gt;=0,"ATRASADO",IF(TODAY()-Tabela3[[#This Row],[Data_RE_CONGELADA]]&gt;-5,"VENCENDO",IF(TODAY()-Tabela3[[#This Row],[Data_RE_CONGELADA]]&lt;=0,"NO PRAZO"))),"N/A")))</f>
        <v>N/A</v>
      </c>
      <c r="AL926" s="454">
        <v>45777</v>
      </c>
      <c r="AM926" s="454"/>
      <c r="AN926" s="458"/>
      <c r="AO926" s="459"/>
      <c r="AP926" s="454" t="str">
        <f>Tabela3[[#This Row],[NOVO 
PRAZO REDE]]</f>
        <v>REDE OK</v>
      </c>
      <c r="AQ926" s="103" t="s">
        <v>688</v>
      </c>
      <c r="AR926" s="103" t="s">
        <v>689</v>
      </c>
      <c r="AS926" s="103" t="s">
        <v>918</v>
      </c>
      <c r="AT926" s="103" t="s">
        <v>3595</v>
      </c>
      <c r="AU926" s="103" t="s">
        <v>747</v>
      </c>
      <c r="AV926" s="103" t="s">
        <v>580</v>
      </c>
      <c r="AW926" s="103" t="s">
        <v>580</v>
      </c>
      <c r="AX926" s="103" t="s">
        <v>581</v>
      </c>
      <c r="AY926" s="103" t="s">
        <v>580</v>
      </c>
      <c r="AZ926" s="103" t="s">
        <v>580</v>
      </c>
      <c r="BA926" s="103" t="s">
        <v>139</v>
      </c>
      <c r="BB926" s="103" t="s">
        <v>4</v>
      </c>
      <c r="BC926" s="103" t="s">
        <v>3296</v>
      </c>
      <c r="BE926" s="103" t="e">
        <f>VLOOKUP(Tabela3[[#This Row],[ID OSP]],[1]Export!$R:$R,1,0)</f>
        <v>#N/A</v>
      </c>
    </row>
    <row r="927" spans="1:58" ht="15" hidden="1" customHeight="1">
      <c r="A927" s="103" t="s">
        <v>680</v>
      </c>
      <c r="B927" s="103" t="s">
        <v>3596</v>
      </c>
      <c r="C927" s="104" t="s">
        <v>137</v>
      </c>
      <c r="D927" s="454" t="s">
        <v>252</v>
      </c>
      <c r="E927" s="454" t="s">
        <v>138</v>
      </c>
      <c r="F927" s="454" t="s">
        <v>137</v>
      </c>
      <c r="G927" s="454">
        <v>45772</v>
      </c>
      <c r="H927" s="454">
        <v>45793</v>
      </c>
      <c r="I927" s="463" t="s">
        <v>252</v>
      </c>
      <c r="J927" s="103" t="s">
        <v>138</v>
      </c>
      <c r="K927" s="458" t="s">
        <v>3597</v>
      </c>
      <c r="L927" s="103" t="s">
        <v>638</v>
      </c>
      <c r="M927" s="103" t="s">
        <v>2283</v>
      </c>
      <c r="N927" s="103" t="s">
        <v>186</v>
      </c>
      <c r="O927" s="103" t="s">
        <v>186</v>
      </c>
      <c r="P927" s="103" t="s">
        <v>681</v>
      </c>
      <c r="Q927" s="103" t="s">
        <v>681</v>
      </c>
      <c r="R927" s="455"/>
      <c r="S927" s="460"/>
      <c r="T927" s="103" t="s">
        <v>42</v>
      </c>
      <c r="U927" s="103" t="s">
        <v>137</v>
      </c>
      <c r="V927" s="454" t="str">
        <f>Tabela3[[#This Row],[NOVO 
PRAZO REDE]]</f>
        <v>REDE OK</v>
      </c>
      <c r="W927" s="454" t="str">
        <f>Tabela3[[#This Row],[PRAZO
ATIVAÇÃO]]</f>
        <v>ATIVO</v>
      </c>
      <c r="X927" s="103" t="s">
        <v>684</v>
      </c>
      <c r="Y927" s="103" t="str">
        <f>IFERROR("W"&amp;WEEKNUM(Tabela3[[#This Row],[PRAZO RE REVISADO]]),"-")</f>
        <v>-</v>
      </c>
      <c r="Z927" s="103" t="str">
        <f>IFERROR("W"&amp;WEEKNUM(Tabela3[[#This Row],[PRAZO ATIVAÇÃO]]),"-")</f>
        <v>-</v>
      </c>
      <c r="AA927" s="103">
        <v>2025</v>
      </c>
      <c r="AB927" s="103">
        <v>548946</v>
      </c>
      <c r="AC927" s="454" t="s">
        <v>572</v>
      </c>
      <c r="AD927" s="103" t="s">
        <v>137</v>
      </c>
      <c r="AE927" s="578"/>
      <c r="AF927" s="103"/>
      <c r="AG927" s="474"/>
      <c r="AH927" s="103"/>
      <c r="AK927" s="103" t="s">
        <v>575</v>
      </c>
      <c r="AL927" s="454">
        <v>45765</v>
      </c>
      <c r="AM927" s="454"/>
      <c r="AN927" s="458"/>
      <c r="AO927" s="459"/>
      <c r="AP927" s="454" t="s">
        <v>575</v>
      </c>
      <c r="AQ927" s="103" t="s">
        <v>688</v>
      </c>
      <c r="AR927" s="103" t="s">
        <v>689</v>
      </c>
      <c r="AS927" s="103" t="s">
        <v>918</v>
      </c>
      <c r="AT927" s="103" t="s">
        <v>3598</v>
      </c>
      <c r="AU927" s="103" t="s">
        <v>648</v>
      </c>
      <c r="AV927" s="103" t="s">
        <v>580</v>
      </c>
      <c r="AW927" s="103" t="s">
        <v>580</v>
      </c>
      <c r="AX927" s="103" t="s">
        <v>581</v>
      </c>
      <c r="AY927" s="103" t="s">
        <v>580</v>
      </c>
      <c r="AZ927" s="103" t="s">
        <v>580</v>
      </c>
      <c r="BA927" s="103" t="s">
        <v>580</v>
      </c>
      <c r="BB927" s="103" t="s">
        <v>4</v>
      </c>
      <c r="BC927" s="103"/>
      <c r="BE927" s="103" t="e">
        <f>VLOOKUP(Tabela3[[#This Row],[ID OSP]],[1]Export!$R:$R,1,0)</f>
        <v>#N/A</v>
      </c>
    </row>
    <row r="928" spans="1:58" ht="15" hidden="1" customHeight="1">
      <c r="A928" s="103" t="s">
        <v>3599</v>
      </c>
      <c r="B928" s="103" t="s">
        <v>3600</v>
      </c>
      <c r="C928" s="104" t="s">
        <v>137</v>
      </c>
      <c r="D928" s="454" t="s">
        <v>252</v>
      </c>
      <c r="E928" s="454" t="s">
        <v>138</v>
      </c>
      <c r="F928" s="454" t="s">
        <v>137</v>
      </c>
      <c r="G928" s="454">
        <v>45783</v>
      </c>
      <c r="H928" s="454">
        <v>45917</v>
      </c>
      <c r="I928" s="463" t="s">
        <v>139</v>
      </c>
      <c r="J928" s="463" t="s">
        <v>139</v>
      </c>
      <c r="K928" s="458" t="s">
        <v>3601</v>
      </c>
      <c r="L928" s="103" t="s">
        <v>568</v>
      </c>
      <c r="M928" s="103" t="s">
        <v>679</v>
      </c>
      <c r="N928" s="103" t="s">
        <v>3248</v>
      </c>
      <c r="O928" s="103" t="s">
        <v>186</v>
      </c>
      <c r="P928" s="103" t="s">
        <v>681</v>
      </c>
      <c r="Q928" s="103" t="s">
        <v>681</v>
      </c>
      <c r="S928" s="535"/>
      <c r="T928" s="103" t="s">
        <v>42</v>
      </c>
      <c r="U928" s="103" t="s">
        <v>137</v>
      </c>
      <c r="V928" s="454" t="str">
        <f>Tabela3[[#This Row],[NOVO 
PRAZO REDE]]</f>
        <v>REDE OK</v>
      </c>
      <c r="W928" s="454" t="str">
        <f>Tabela3[[#This Row],[PRAZO
ATIVAÇÃO]]</f>
        <v>ATIVO</v>
      </c>
      <c r="X928" s="103" t="s">
        <v>684</v>
      </c>
      <c r="Y928" s="103" t="str">
        <f>IFERROR("W"&amp;WEEKNUM(Tabela3[[#This Row],[PRAZO RE REVISADO]]),"-")</f>
        <v>-</v>
      </c>
      <c r="Z928" s="103" t="str">
        <f>IFERROR("W"&amp;WEEKNUM(Tabela3[[#This Row],[PRAZO ATIVAÇÃO]]),"-")</f>
        <v>-</v>
      </c>
      <c r="AA928" s="103">
        <v>2025</v>
      </c>
      <c r="AB928" s="103">
        <v>548965</v>
      </c>
      <c r="AC928" s="454" t="s">
        <v>572</v>
      </c>
      <c r="AD928" s="103" t="s">
        <v>137</v>
      </c>
      <c r="AE928" s="578"/>
      <c r="AF928" s="103"/>
      <c r="AG928" s="474"/>
      <c r="AH928" s="103"/>
      <c r="AK928" s="103" t="s">
        <v>575</v>
      </c>
      <c r="AL928" s="454">
        <v>45788</v>
      </c>
      <c r="AM928" s="454"/>
      <c r="AN928" s="458"/>
      <c r="AO928" s="459"/>
      <c r="AP928" s="454" t="s">
        <v>575</v>
      </c>
      <c r="AQ928" s="103" t="s">
        <v>688</v>
      </c>
      <c r="AR928" s="103" t="s">
        <v>689</v>
      </c>
      <c r="AS928" s="103" t="s">
        <v>918</v>
      </c>
      <c r="AT928" s="103" t="s">
        <v>3602</v>
      </c>
      <c r="AU928" s="103" t="s">
        <v>648</v>
      </c>
      <c r="AV928" s="103" t="s">
        <v>580</v>
      </c>
      <c r="AW928" s="103" t="s">
        <v>580</v>
      </c>
      <c r="AX928" s="103" t="s">
        <v>580</v>
      </c>
      <c r="AY928" s="103" t="s">
        <v>580</v>
      </c>
      <c r="AZ928" s="103" t="s">
        <v>581</v>
      </c>
      <c r="BA928" s="103" t="s">
        <v>580</v>
      </c>
      <c r="BB928" s="103" t="s">
        <v>4</v>
      </c>
      <c r="BC928" s="103"/>
      <c r="BE928" s="103" t="e">
        <f>VLOOKUP(Tabela3[[#This Row],[ID OSP]],[1]Export!$R:$R,1,0)</f>
        <v>#N/A</v>
      </c>
      <c r="BF928" s="103" t="s">
        <v>2937</v>
      </c>
    </row>
    <row r="929" spans="1:58" ht="15" hidden="1" customHeight="1">
      <c r="A929" s="103" t="s">
        <v>3603</v>
      </c>
      <c r="B929" s="103" t="s">
        <v>3604</v>
      </c>
      <c r="C929" s="104" t="s">
        <v>596</v>
      </c>
      <c r="D929" s="454" t="s">
        <v>136</v>
      </c>
      <c r="E929" s="454" t="s">
        <v>136</v>
      </c>
      <c r="F929" s="454" t="s">
        <v>136</v>
      </c>
      <c r="G929" s="454" t="s">
        <v>597</v>
      </c>
      <c r="H929" s="454" t="s">
        <v>597</v>
      </c>
      <c r="I929" s="463" t="s">
        <v>139</v>
      </c>
      <c r="J929" s="463" t="s">
        <v>139</v>
      </c>
      <c r="K929" s="458" t="s">
        <v>3605</v>
      </c>
      <c r="L929" s="103" t="s">
        <v>568</v>
      </c>
      <c r="M929" s="103" t="s">
        <v>743</v>
      </c>
      <c r="N929" s="103" t="s">
        <v>3606</v>
      </c>
      <c r="O929" s="103" t="s">
        <v>186</v>
      </c>
      <c r="P929" s="103" t="s">
        <v>744</v>
      </c>
      <c r="Q929" s="103" t="s">
        <v>744</v>
      </c>
      <c r="S929" s="460"/>
      <c r="T929" s="103" t="s">
        <v>42</v>
      </c>
      <c r="U929" s="103" t="s">
        <v>139</v>
      </c>
      <c r="V929" s="454" t="str">
        <f>Tabela3[[#This Row],[NOVO 
PRAZO REDE]]</f>
        <v>RÁDIO</v>
      </c>
      <c r="W929" s="454" t="str">
        <f>Tabela3[[#This Row],[PRAZO
ATIVAÇÃO]]</f>
        <v>RÁDIO</v>
      </c>
      <c r="X929" s="103" t="s">
        <v>139</v>
      </c>
      <c r="Y929" s="103" t="str">
        <f>IFERROR("W"&amp;WEEKNUM(Tabela3[[#This Row],[PRAZO RE REVISADO]]),"-")</f>
        <v>-</v>
      </c>
      <c r="Z929" s="103" t="str">
        <f>IFERROR("W"&amp;WEEKNUM(Tabela3[[#This Row],[PRAZO ATIVAÇÃO]]),"-")</f>
        <v>-</v>
      </c>
      <c r="AA929" s="103">
        <v>2025</v>
      </c>
      <c r="AB929" s="103" t="s">
        <v>139</v>
      </c>
      <c r="AC929" s="454" t="s">
        <v>139</v>
      </c>
      <c r="AD929" s="103" t="s">
        <v>601</v>
      </c>
      <c r="AE929" s="578"/>
      <c r="AF929" s="103"/>
      <c r="AG929" s="474"/>
      <c r="AH929" s="458" t="s">
        <v>602</v>
      </c>
      <c r="AI929" s="457"/>
      <c r="AJ929" s="457"/>
      <c r="AK929" s="103" t="str">
        <f ca="1">IF(Tabela3[[#This Row],[STATUS]]&lt;&gt;"PREVISTO","N/A",IF(Tabela3[[#This Row],[Data_RE_CONGELADA]]="REDE OK","OK",IFERROR(IF(TODAY()-Tabela3[[#This Row],[Data_RE_CONGELADA]]&gt;=0,"ATRASADO",IF(TODAY()-Tabela3[[#This Row],[Data_RE_CONGELADA]]&gt;-5,"VENCENDO",IF(TODAY()-Tabela3[[#This Row],[Data_RE_CONGELADA]]&lt;=0,"NO PRAZO"))),"N/A")))</f>
        <v>N/A</v>
      </c>
      <c r="AL929" s="454" t="s">
        <v>139</v>
      </c>
      <c r="AM929" s="454"/>
      <c r="AN929" s="458"/>
      <c r="AO929" s="459"/>
      <c r="AP929" s="454" t="s">
        <v>136</v>
      </c>
      <c r="AQ929" s="103" t="s">
        <v>611</v>
      </c>
      <c r="AR929" s="103" t="s">
        <v>689</v>
      </c>
      <c r="AS929" s="103" t="s">
        <v>57</v>
      </c>
      <c r="AT929" s="103" t="s">
        <v>3607</v>
      </c>
      <c r="AU929" s="103" t="s">
        <v>747</v>
      </c>
      <c r="AV929" s="103" t="s">
        <v>580</v>
      </c>
      <c r="AW929" s="103" t="s">
        <v>580</v>
      </c>
      <c r="AX929" s="103" t="s">
        <v>581</v>
      </c>
      <c r="AY929" s="103" t="s">
        <v>580</v>
      </c>
      <c r="AZ929" s="103" t="s">
        <v>581</v>
      </c>
      <c r="BA929" s="103" t="s">
        <v>139</v>
      </c>
      <c r="BC929" s="103"/>
      <c r="BE929" s="103" t="e">
        <f>VLOOKUP(Tabela3[[#This Row],[ID OSP]],[1]Export!$R:$R,1,0)</f>
        <v>#N/A</v>
      </c>
    </row>
    <row r="930" spans="1:58" ht="15" hidden="1" customHeight="1">
      <c r="A930" s="103" t="s">
        <v>3608</v>
      </c>
      <c r="B930" s="103" t="s">
        <v>3609</v>
      </c>
      <c r="C930" s="104" t="s">
        <v>596</v>
      </c>
      <c r="D930" s="454" t="s">
        <v>136</v>
      </c>
      <c r="E930" s="454" t="s">
        <v>136</v>
      </c>
      <c r="F930" s="454" t="s">
        <v>136</v>
      </c>
      <c r="G930" s="454" t="s">
        <v>597</v>
      </c>
      <c r="H930" s="454" t="s">
        <v>597</v>
      </c>
      <c r="I930" s="463" t="s">
        <v>139</v>
      </c>
      <c r="J930" s="463" t="s">
        <v>139</v>
      </c>
      <c r="K930" s="458" t="s">
        <v>3610</v>
      </c>
      <c r="L930" s="103" t="s">
        <v>568</v>
      </c>
      <c r="M930" s="103" t="s">
        <v>597</v>
      </c>
      <c r="N930" s="103" t="s">
        <v>3611</v>
      </c>
      <c r="O930" s="103" t="s">
        <v>186</v>
      </c>
      <c r="P930" s="103" t="s">
        <v>744</v>
      </c>
      <c r="Q930" s="103" t="s">
        <v>744</v>
      </c>
      <c r="S930" s="460"/>
      <c r="T930" s="103" t="s">
        <v>42</v>
      </c>
      <c r="U930" s="103" t="s">
        <v>139</v>
      </c>
      <c r="V930" s="454" t="str">
        <f>Tabela3[[#This Row],[NOVO 
PRAZO REDE]]</f>
        <v>RÁDIO</v>
      </c>
      <c r="W930" s="454" t="str">
        <f>Tabela3[[#This Row],[PRAZO
ATIVAÇÃO]]</f>
        <v>RÁDIO</v>
      </c>
      <c r="X930" s="103" t="s">
        <v>139</v>
      </c>
      <c r="Y930" s="103" t="str">
        <f>IFERROR("W"&amp;WEEKNUM(Tabela3[[#This Row],[PRAZO RE REVISADO]]),"-")</f>
        <v>-</v>
      </c>
      <c r="Z930" s="103" t="str">
        <f>IFERROR("W"&amp;WEEKNUM(Tabela3[[#This Row],[PRAZO ATIVAÇÃO]]),"-")</f>
        <v>-</v>
      </c>
      <c r="AA930" s="103">
        <v>2025</v>
      </c>
      <c r="AB930" s="103" t="s">
        <v>139</v>
      </c>
      <c r="AC930" s="454" t="s">
        <v>139</v>
      </c>
      <c r="AD930" s="103" t="s">
        <v>601</v>
      </c>
      <c r="AE930" s="578"/>
      <c r="AF930" s="103"/>
      <c r="AG930" s="474"/>
      <c r="AH930" s="458" t="s">
        <v>602</v>
      </c>
      <c r="AI930" s="457"/>
      <c r="AJ930" s="457"/>
      <c r="AK930" s="103" t="str">
        <f ca="1">IF(Tabela3[[#This Row],[STATUS]]&lt;&gt;"PREVISTO","N/A",IF(Tabela3[[#This Row],[Data_RE_CONGELADA]]="REDE OK","OK",IFERROR(IF(TODAY()-Tabela3[[#This Row],[Data_RE_CONGELADA]]&gt;=0,"ATRASADO",IF(TODAY()-Tabela3[[#This Row],[Data_RE_CONGELADA]]&gt;-5,"VENCENDO",IF(TODAY()-Tabela3[[#This Row],[Data_RE_CONGELADA]]&lt;=0,"NO PRAZO"))),"N/A")))</f>
        <v>N/A</v>
      </c>
      <c r="AL930" s="454" t="s">
        <v>139</v>
      </c>
      <c r="AM930" s="454"/>
      <c r="AN930" s="458"/>
      <c r="AO930" s="459"/>
      <c r="AP930" s="454" t="s">
        <v>136</v>
      </c>
      <c r="AQ930" s="103" t="s">
        <v>611</v>
      </c>
      <c r="AR930" s="103" t="s">
        <v>689</v>
      </c>
      <c r="AS930" s="103" t="s">
        <v>57</v>
      </c>
      <c r="AT930" s="103" t="s">
        <v>3612</v>
      </c>
      <c r="AU930" s="103" t="s">
        <v>747</v>
      </c>
      <c r="AV930" s="103" t="s">
        <v>580</v>
      </c>
      <c r="AW930" s="103" t="s">
        <v>581</v>
      </c>
      <c r="AX930" s="103" t="s">
        <v>580</v>
      </c>
      <c r="AY930" s="103" t="s">
        <v>581</v>
      </c>
      <c r="AZ930" s="103" t="s">
        <v>580</v>
      </c>
      <c r="BA930" s="103" t="s">
        <v>139</v>
      </c>
      <c r="BB930" s="103" t="s">
        <v>4</v>
      </c>
      <c r="BC930" s="103" t="s">
        <v>3613</v>
      </c>
      <c r="BE930" s="103" t="e">
        <f>VLOOKUP(Tabela3[[#This Row],[ID OSP]],[1]Export!$R:$R,1,0)</f>
        <v>#N/A</v>
      </c>
    </row>
    <row r="931" spans="1:58" ht="15" hidden="1" customHeight="1">
      <c r="A931" s="103" t="s">
        <v>3614</v>
      </c>
      <c r="B931" s="103" t="s">
        <v>3615</v>
      </c>
      <c r="C931" s="104" t="s">
        <v>596</v>
      </c>
      <c r="D931" s="454" t="s">
        <v>136</v>
      </c>
      <c r="E931" s="454" t="s">
        <v>136</v>
      </c>
      <c r="F931" s="454" t="s">
        <v>136</v>
      </c>
      <c r="G931" s="454" t="s">
        <v>597</v>
      </c>
      <c r="H931" s="454" t="s">
        <v>597</v>
      </c>
      <c r="I931" s="463" t="s">
        <v>139</v>
      </c>
      <c r="J931" s="463" t="s">
        <v>139</v>
      </c>
      <c r="K931" s="458" t="s">
        <v>3616</v>
      </c>
      <c r="L931" s="103" t="s">
        <v>568</v>
      </c>
      <c r="M931" s="103" t="s">
        <v>743</v>
      </c>
      <c r="N931" s="103" t="s">
        <v>3617</v>
      </c>
      <c r="O931" s="103" t="s">
        <v>186</v>
      </c>
      <c r="P931" s="103" t="s">
        <v>744</v>
      </c>
      <c r="Q931" s="103" t="s">
        <v>744</v>
      </c>
      <c r="S931" s="460"/>
      <c r="T931" s="103" t="s">
        <v>42</v>
      </c>
      <c r="U931" s="103" t="s">
        <v>139</v>
      </c>
      <c r="V931" s="454" t="str">
        <f>Tabela3[[#This Row],[NOVO 
PRAZO REDE]]</f>
        <v>RÁDIO</v>
      </c>
      <c r="W931" s="454" t="str">
        <f>Tabela3[[#This Row],[PRAZO
ATIVAÇÃO]]</f>
        <v>RÁDIO</v>
      </c>
      <c r="X931" s="103" t="s">
        <v>139</v>
      </c>
      <c r="Y931" s="103" t="str">
        <f>IFERROR("W"&amp;WEEKNUM(Tabela3[[#This Row],[PRAZO RE REVISADO]]),"-")</f>
        <v>-</v>
      </c>
      <c r="Z931" s="103" t="str">
        <f>IFERROR("W"&amp;WEEKNUM(Tabela3[[#This Row],[PRAZO ATIVAÇÃO]]),"-")</f>
        <v>-</v>
      </c>
      <c r="AA931" s="103">
        <v>2025</v>
      </c>
      <c r="AB931" s="103" t="s">
        <v>139</v>
      </c>
      <c r="AC931" s="454" t="s">
        <v>139</v>
      </c>
      <c r="AD931" s="103" t="s">
        <v>601</v>
      </c>
      <c r="AE931" s="578"/>
      <c r="AF931" s="103"/>
      <c r="AG931" s="474"/>
      <c r="AH931" s="458" t="s">
        <v>602</v>
      </c>
      <c r="AI931" s="457"/>
      <c r="AJ931" s="457"/>
      <c r="AK931" s="103" t="str">
        <f ca="1">IF(Tabela3[[#This Row],[STATUS]]&lt;&gt;"PREVISTO","N/A",IF(Tabela3[[#This Row],[Data_RE_CONGELADA]]="REDE OK","OK",IFERROR(IF(TODAY()-Tabela3[[#This Row],[Data_RE_CONGELADA]]&gt;=0,"ATRASADO",IF(TODAY()-Tabela3[[#This Row],[Data_RE_CONGELADA]]&gt;-5,"VENCENDO",IF(TODAY()-Tabela3[[#This Row],[Data_RE_CONGELADA]]&lt;=0,"NO PRAZO"))),"N/A")))</f>
        <v>N/A</v>
      </c>
      <c r="AL931" s="454" t="s">
        <v>139</v>
      </c>
      <c r="AM931" s="454"/>
      <c r="AN931" s="458"/>
      <c r="AO931" s="459"/>
      <c r="AP931" s="454" t="s">
        <v>136</v>
      </c>
      <c r="AQ931" s="103" t="s">
        <v>611</v>
      </c>
      <c r="AR931" s="103" t="s">
        <v>689</v>
      </c>
      <c r="AS931" s="103" t="s">
        <v>57</v>
      </c>
      <c r="AT931" s="103" t="s">
        <v>3618</v>
      </c>
      <c r="AU931" s="103" t="s">
        <v>747</v>
      </c>
      <c r="AV931" s="103" t="s">
        <v>580</v>
      </c>
      <c r="AW931" s="103" t="s">
        <v>580</v>
      </c>
      <c r="AX931" s="103" t="s">
        <v>581</v>
      </c>
      <c r="AY931" s="103" t="s">
        <v>580</v>
      </c>
      <c r="AZ931" s="103" t="s">
        <v>580</v>
      </c>
      <c r="BA931" s="103" t="s">
        <v>139</v>
      </c>
      <c r="BC931" s="103"/>
      <c r="BE931" s="103" t="e">
        <f>VLOOKUP(Tabela3[[#This Row],[ID OSP]],[1]Export!$R:$R,1,0)</f>
        <v>#N/A</v>
      </c>
    </row>
    <row r="932" spans="1:58" ht="15" hidden="1" customHeight="1">
      <c r="A932" s="103" t="s">
        <v>2283</v>
      </c>
      <c r="B932" s="103" t="s">
        <v>3619</v>
      </c>
      <c r="C932" s="104" t="s">
        <v>3238</v>
      </c>
      <c r="D932" s="454" t="s">
        <v>607</v>
      </c>
      <c r="E932" s="454" t="s">
        <v>138</v>
      </c>
      <c r="F932" s="454" t="s">
        <v>137</v>
      </c>
      <c r="G932" s="454">
        <v>45771</v>
      </c>
      <c r="H932" s="454">
        <v>45771</v>
      </c>
      <c r="I932" s="463" t="s">
        <v>139</v>
      </c>
      <c r="J932" s="463" t="s">
        <v>139</v>
      </c>
      <c r="K932" s="458" t="s">
        <v>607</v>
      </c>
      <c r="L932" s="103" t="s">
        <v>2343</v>
      </c>
      <c r="M932" s="103" t="s">
        <v>186</v>
      </c>
      <c r="N932" s="103" t="s">
        <v>186</v>
      </c>
      <c r="O932" s="103" t="s">
        <v>186</v>
      </c>
      <c r="P932" s="103" t="s">
        <v>681</v>
      </c>
      <c r="Q932" s="103" t="s">
        <v>681</v>
      </c>
      <c r="S932" s="460"/>
      <c r="T932" s="103" t="s">
        <v>42</v>
      </c>
      <c r="U932" s="103" t="s">
        <v>137</v>
      </c>
      <c r="V932" s="454" t="str">
        <f>Tabela3[[#This Row],[NOVO 
PRAZO REDE]]</f>
        <v>REDE OK</v>
      </c>
      <c r="W932" s="454" t="str">
        <f>Tabela3[[#This Row],[PRAZO
ATIVAÇÃO]]</f>
        <v>ATIVO</v>
      </c>
      <c r="X932" s="103" t="s">
        <v>139</v>
      </c>
      <c r="Y932" s="103" t="str">
        <f>IFERROR("W"&amp;WEEKNUM(Tabela3[[#This Row],[PRAZO RE REVISADO]]),"-")</f>
        <v>-</v>
      </c>
      <c r="Z932" s="103" t="str">
        <f>IFERROR("W"&amp;WEEKNUM(Tabela3[[#This Row],[PRAZO ATIVAÇÃO]]),"-")</f>
        <v>-</v>
      </c>
      <c r="AA932" s="103">
        <v>2025</v>
      </c>
      <c r="AB932" s="103" t="s">
        <v>139</v>
      </c>
      <c r="AC932" s="454" t="s">
        <v>139</v>
      </c>
      <c r="AD932" s="103" t="s">
        <v>137</v>
      </c>
      <c r="AE932" s="578"/>
      <c r="AF932" s="103"/>
      <c r="AG932" s="474"/>
      <c r="AH932" s="103"/>
      <c r="AK932" s="103" t="str">
        <f ca="1">IF(Tabela3[[#This Row],[STATUS]]&lt;&gt;"PREVISTO","N/A",IF(Tabela3[[#This Row],[Data_RE_CONGELADA]]="REDE OK","OK",IFERROR(IF(TODAY()-Tabela3[[#This Row],[Data_RE_CONGELADA]]&gt;=0,"ATRASADO",IF(TODAY()-Tabela3[[#This Row],[Data_RE_CONGELADA]]&gt;-5,"VENCENDO",IF(TODAY()-Tabela3[[#This Row],[Data_RE_CONGELADA]]&lt;=0,"NO PRAZO"))),"N/A")))</f>
        <v>N/A</v>
      </c>
      <c r="AL932" s="454" t="s">
        <v>139</v>
      </c>
      <c r="AM932" s="454"/>
      <c r="AN932" s="458"/>
      <c r="AO932" s="459"/>
      <c r="AP932" s="454" t="s">
        <v>575</v>
      </c>
      <c r="AQ932" s="103" t="s">
        <v>611</v>
      </c>
      <c r="AR932" s="103" t="s">
        <v>689</v>
      </c>
      <c r="AS932" s="103" t="s">
        <v>57</v>
      </c>
      <c r="AT932" s="103" t="s">
        <v>3620</v>
      </c>
      <c r="AU932" s="103" t="s">
        <v>648</v>
      </c>
      <c r="AV932" s="103" t="s">
        <v>580</v>
      </c>
      <c r="AW932" s="103" t="s">
        <v>580</v>
      </c>
      <c r="AX932" s="103" t="s">
        <v>580</v>
      </c>
      <c r="AY932" s="103" t="s">
        <v>580</v>
      </c>
      <c r="BA932" s="103" t="s">
        <v>580</v>
      </c>
      <c r="BB932" s="103" t="s">
        <v>4</v>
      </c>
      <c r="BC932" s="103"/>
      <c r="BE932" s="103" t="e">
        <f>VLOOKUP(Tabela3[[#This Row],[ID OSP]],[1]Export!$R:$R,1,0)</f>
        <v>#N/A</v>
      </c>
    </row>
    <row r="933" spans="1:58" ht="15" hidden="1" customHeight="1">
      <c r="A933" s="103" t="s">
        <v>679</v>
      </c>
      <c r="B933" s="103" t="s">
        <v>3621</v>
      </c>
      <c r="C933" s="104" t="s">
        <v>636</v>
      </c>
      <c r="D933" s="454" t="s">
        <v>252</v>
      </c>
      <c r="E933" s="454" t="s">
        <v>138</v>
      </c>
      <c r="F933" s="454" t="s">
        <v>137</v>
      </c>
      <c r="G933" s="454">
        <v>45771</v>
      </c>
      <c r="H933" s="454" t="s">
        <v>186</v>
      </c>
      <c r="I933" s="463" t="s">
        <v>252</v>
      </c>
      <c r="J933" s="103" t="s">
        <v>138</v>
      </c>
      <c r="K933" s="458" t="s">
        <v>3622</v>
      </c>
      <c r="L933" s="103" t="s">
        <v>2343</v>
      </c>
      <c r="M933" s="103" t="s">
        <v>186</v>
      </c>
      <c r="N933" s="103" t="s">
        <v>186</v>
      </c>
      <c r="O933" s="103" t="s">
        <v>186</v>
      </c>
      <c r="P933" s="103" t="s">
        <v>681</v>
      </c>
      <c r="Q933" s="103" t="s">
        <v>681</v>
      </c>
      <c r="R933" s="458" t="s">
        <v>3623</v>
      </c>
      <c r="S933" s="455" t="s">
        <v>3624</v>
      </c>
      <c r="T933" s="103" t="s">
        <v>42</v>
      </c>
      <c r="U933" s="103" t="s">
        <v>137</v>
      </c>
      <c r="V933" s="454" t="str">
        <f>Tabela3[[#This Row],[NOVO 
PRAZO REDE]]</f>
        <v>REDE OK</v>
      </c>
      <c r="W933" s="454" t="str">
        <f>Tabela3[[#This Row],[PRAZO
ATIVAÇÃO]]</f>
        <v>ATIVO</v>
      </c>
      <c r="X933" s="103" t="s">
        <v>684</v>
      </c>
      <c r="Y933" s="103" t="str">
        <f>IFERROR("W"&amp;WEEKNUM(Tabela3[[#This Row],[PRAZO RE REVISADO]]),"-")</f>
        <v>-</v>
      </c>
      <c r="Z933" s="103" t="str">
        <f>IFERROR("W"&amp;WEEKNUM(Tabela3[[#This Row],[PRAZO ATIVAÇÃO]]),"-")</f>
        <v>-</v>
      </c>
      <c r="AA933" s="103">
        <v>2025</v>
      </c>
      <c r="AB933" s="103">
        <v>548942</v>
      </c>
      <c r="AC933" s="454" t="s">
        <v>572</v>
      </c>
      <c r="AD933" s="103" t="s">
        <v>137</v>
      </c>
      <c r="AE933" s="578"/>
      <c r="AF933" s="103"/>
      <c r="AG933" s="474"/>
      <c r="AH933" s="103"/>
      <c r="AK933" s="103" t="s">
        <v>575</v>
      </c>
      <c r="AL933" s="454">
        <v>45765</v>
      </c>
      <c r="AM933" s="454"/>
      <c r="AN933" s="458"/>
      <c r="AO933" s="459"/>
      <c r="AP933" s="454" t="s">
        <v>575</v>
      </c>
      <c r="AQ933" s="104" t="s">
        <v>688</v>
      </c>
      <c r="AR933" s="103" t="s">
        <v>689</v>
      </c>
      <c r="AS933" s="103" t="s">
        <v>918</v>
      </c>
      <c r="AT933" s="103" t="s">
        <v>3625</v>
      </c>
      <c r="AU933" s="103" t="s">
        <v>648</v>
      </c>
      <c r="AV933" s="103" t="s">
        <v>580</v>
      </c>
      <c r="AW933" s="103" t="s">
        <v>580</v>
      </c>
      <c r="AX933" s="103" t="s">
        <v>580</v>
      </c>
      <c r="AY933" s="103" t="s">
        <v>580</v>
      </c>
      <c r="AZ933" s="103" t="s">
        <v>580</v>
      </c>
      <c r="BA933" s="103" t="s">
        <v>580</v>
      </c>
      <c r="BB933" s="103" t="s">
        <v>4</v>
      </c>
      <c r="BC933" s="103"/>
      <c r="BE933" s="103" t="e">
        <f>VLOOKUP(Tabela3[[#This Row],[ID OSP]],[1]Export!$R:$R,1,0)</f>
        <v>#N/A</v>
      </c>
      <c r="BF933" s="103" t="s">
        <v>2937</v>
      </c>
    </row>
    <row r="934" spans="1:58" ht="15" hidden="1" customHeight="1">
      <c r="A934" s="103" t="s">
        <v>2283</v>
      </c>
      <c r="B934" s="103" t="s">
        <v>3626</v>
      </c>
      <c r="C934" s="104" t="s">
        <v>3238</v>
      </c>
      <c r="D934" s="454" t="s">
        <v>607</v>
      </c>
      <c r="E934" s="454" t="s">
        <v>138</v>
      </c>
      <c r="F934" s="454" t="s">
        <v>137</v>
      </c>
      <c r="G934" s="454" t="s">
        <v>139</v>
      </c>
      <c r="H934" s="454">
        <v>45778</v>
      </c>
      <c r="I934" s="463" t="s">
        <v>139</v>
      </c>
      <c r="J934" s="463" t="s">
        <v>139</v>
      </c>
      <c r="K934" s="458" t="s">
        <v>3627</v>
      </c>
      <c r="L934" s="103" t="s">
        <v>638</v>
      </c>
      <c r="M934" s="103" t="s">
        <v>2283</v>
      </c>
      <c r="N934" s="103" t="s">
        <v>2283</v>
      </c>
      <c r="O934" s="103" t="s">
        <v>186</v>
      </c>
      <c r="P934" s="103" t="s">
        <v>681</v>
      </c>
      <c r="Q934" s="103" t="s">
        <v>681</v>
      </c>
      <c r="S934" s="460"/>
      <c r="T934" s="103" t="s">
        <v>42</v>
      </c>
      <c r="U934" s="103" t="s">
        <v>139</v>
      </c>
      <c r="V934" s="454" t="str">
        <f>Tabela3[[#This Row],[NOVO 
PRAZO REDE]]</f>
        <v>REDE OK</v>
      </c>
      <c r="W934" s="454" t="str">
        <f>Tabela3[[#This Row],[PRAZO
ATIVAÇÃO]]</f>
        <v>ATIVO</v>
      </c>
      <c r="X934" s="103" t="s">
        <v>139</v>
      </c>
      <c r="Y934" s="103" t="str">
        <f>IFERROR("W"&amp;WEEKNUM(Tabela3[[#This Row],[PRAZO RE REVISADO]]),"-")</f>
        <v>-</v>
      </c>
      <c r="Z934" s="103" t="str">
        <f>IFERROR("W"&amp;WEEKNUM(Tabela3[[#This Row],[PRAZO ATIVAÇÃO]]),"-")</f>
        <v>-</v>
      </c>
      <c r="AA934" s="103">
        <v>2025</v>
      </c>
      <c r="AB934" s="103" t="s">
        <v>139</v>
      </c>
      <c r="AC934" s="454" t="s">
        <v>139</v>
      </c>
      <c r="AD934" s="103" t="s">
        <v>137</v>
      </c>
      <c r="AE934" s="578"/>
      <c r="AF934" s="103"/>
      <c r="AG934" s="474"/>
      <c r="AH934" s="104" t="s">
        <v>745</v>
      </c>
      <c r="AK934" s="103" t="str">
        <f ca="1">IF(Tabela3[[#This Row],[STATUS]]&lt;&gt;"PREVISTO","N/A",IF(Tabela3[[#This Row],[Data_RE_CONGELADA]]="REDE OK","OK",IFERROR(IF(TODAY()-Tabela3[[#This Row],[Data_RE_CONGELADA]]&gt;=0,"ATRASADO",IF(TODAY()-Tabela3[[#This Row],[Data_RE_CONGELADA]]&gt;-5,"VENCENDO",IF(TODAY()-Tabela3[[#This Row],[Data_RE_CONGELADA]]&lt;=0,"NO PRAZO"))),"N/A")))</f>
        <v>N/A</v>
      </c>
      <c r="AL934" s="454" t="s">
        <v>139</v>
      </c>
      <c r="AM934" s="454"/>
      <c r="AN934" s="458"/>
      <c r="AO934" s="459"/>
      <c r="AP934" s="454" t="s">
        <v>136</v>
      </c>
      <c r="AQ934" s="103" t="s">
        <v>611</v>
      </c>
      <c r="AR934" s="103" t="s">
        <v>689</v>
      </c>
      <c r="AS934" s="103" t="s">
        <v>57</v>
      </c>
      <c r="AT934" s="103" t="s">
        <v>3628</v>
      </c>
      <c r="AU934" s="103" t="s">
        <v>648</v>
      </c>
      <c r="AV934" s="103" t="s">
        <v>580</v>
      </c>
      <c r="AW934" s="103" t="s">
        <v>580</v>
      </c>
      <c r="AX934" s="103" t="s">
        <v>580</v>
      </c>
      <c r="AY934" s="103" t="s">
        <v>580</v>
      </c>
      <c r="AZ934" s="103" t="s">
        <v>580</v>
      </c>
      <c r="BA934" s="103" t="s">
        <v>580</v>
      </c>
      <c r="BB934" s="103" t="s">
        <v>4</v>
      </c>
      <c r="BC934" s="103"/>
      <c r="BE934" s="103" t="e">
        <f>VLOOKUP(Tabela3[[#This Row],[ID OSP]],[1]Export!$R:$R,1,0)</f>
        <v>#N/A</v>
      </c>
    </row>
    <row r="935" spans="1:58" ht="15" hidden="1" customHeight="1">
      <c r="A935" s="103" t="s">
        <v>3629</v>
      </c>
      <c r="B935" s="103" t="s">
        <v>3630</v>
      </c>
      <c r="C935" s="104" t="s">
        <v>596</v>
      </c>
      <c r="D935" s="454" t="s">
        <v>136</v>
      </c>
      <c r="E935" s="454" t="s">
        <v>136</v>
      </c>
      <c r="F935" s="454" t="s">
        <v>136</v>
      </c>
      <c r="G935" s="454" t="s">
        <v>597</v>
      </c>
      <c r="H935" s="454" t="s">
        <v>597</v>
      </c>
      <c r="I935" s="463" t="s">
        <v>139</v>
      </c>
      <c r="J935" s="463" t="s">
        <v>139</v>
      </c>
      <c r="K935" s="458" t="s">
        <v>3631</v>
      </c>
      <c r="L935" s="103" t="s">
        <v>568</v>
      </c>
      <c r="M935" s="103" t="s">
        <v>743</v>
      </c>
      <c r="N935" s="103" t="s">
        <v>3617</v>
      </c>
      <c r="O935" s="103" t="s">
        <v>186</v>
      </c>
      <c r="P935" s="103" t="s">
        <v>744</v>
      </c>
      <c r="Q935" s="103" t="s">
        <v>744</v>
      </c>
      <c r="S935" s="460"/>
      <c r="T935" s="103" t="s">
        <v>42</v>
      </c>
      <c r="U935" s="103" t="s">
        <v>139</v>
      </c>
      <c r="V935" s="454" t="str">
        <f>Tabela3[[#This Row],[NOVO 
PRAZO REDE]]</f>
        <v>RÁDIO</v>
      </c>
      <c r="W935" s="454" t="str">
        <f>Tabela3[[#This Row],[PRAZO
ATIVAÇÃO]]</f>
        <v>RÁDIO</v>
      </c>
      <c r="X935" s="103" t="s">
        <v>139</v>
      </c>
      <c r="Y935" s="103" t="str">
        <f>IFERROR("W"&amp;WEEKNUM(Tabela3[[#This Row],[PRAZO RE REVISADO]]),"-")</f>
        <v>-</v>
      </c>
      <c r="Z935" s="103" t="str">
        <f>IFERROR("W"&amp;WEEKNUM(Tabela3[[#This Row],[PRAZO ATIVAÇÃO]]),"-")</f>
        <v>-</v>
      </c>
      <c r="AA935" s="103">
        <v>2025</v>
      </c>
      <c r="AB935" s="103" t="s">
        <v>139</v>
      </c>
      <c r="AC935" s="454" t="s">
        <v>139</v>
      </c>
      <c r="AD935" s="103" t="s">
        <v>601</v>
      </c>
      <c r="AE935" s="578"/>
      <c r="AF935" s="103"/>
      <c r="AG935" s="474"/>
      <c r="AH935" s="458" t="s">
        <v>602</v>
      </c>
      <c r="AI935" s="457"/>
      <c r="AJ935" s="457"/>
      <c r="AK935" s="103" t="str">
        <f ca="1">IF(Tabela3[[#This Row],[STATUS]]&lt;&gt;"PREVISTO","N/A",IF(Tabela3[[#This Row],[Data_RE_CONGELADA]]="REDE OK","OK",IFERROR(IF(TODAY()-Tabela3[[#This Row],[Data_RE_CONGELADA]]&gt;=0,"ATRASADO",IF(TODAY()-Tabela3[[#This Row],[Data_RE_CONGELADA]]&gt;-5,"VENCENDO",IF(TODAY()-Tabela3[[#This Row],[Data_RE_CONGELADA]]&lt;=0,"NO PRAZO"))),"N/A")))</f>
        <v>N/A</v>
      </c>
      <c r="AL935" s="454" t="s">
        <v>139</v>
      </c>
      <c r="AM935" s="454"/>
      <c r="AN935" s="458"/>
      <c r="AO935" s="459"/>
      <c r="AP935" s="454" t="s">
        <v>136</v>
      </c>
      <c r="AQ935" s="103" t="s">
        <v>611</v>
      </c>
      <c r="AR935" s="103" t="s">
        <v>689</v>
      </c>
      <c r="AS935" s="103" t="s">
        <v>57</v>
      </c>
      <c r="AT935" s="103" t="s">
        <v>3632</v>
      </c>
      <c r="AU935" s="103" t="s">
        <v>747</v>
      </c>
      <c r="AV935" s="103" t="s">
        <v>580</v>
      </c>
      <c r="AW935" s="103" t="s">
        <v>581</v>
      </c>
      <c r="AX935" s="103" t="s">
        <v>580</v>
      </c>
      <c r="AY935" s="103" t="s">
        <v>581</v>
      </c>
      <c r="AZ935" s="103" t="s">
        <v>581</v>
      </c>
      <c r="BA935" s="103" t="s">
        <v>139</v>
      </c>
      <c r="BB935" s="103" t="s">
        <v>4</v>
      </c>
      <c r="BC935" s="103" t="s">
        <v>3633</v>
      </c>
      <c r="BE935" s="103" t="e">
        <f>VLOOKUP(Tabela3[[#This Row],[ID OSP]],[1]Export!$R:$R,1,0)</f>
        <v>#N/A</v>
      </c>
    </row>
    <row r="936" spans="1:58" ht="15" hidden="1" customHeight="1">
      <c r="A936" s="103" t="s">
        <v>334</v>
      </c>
      <c r="B936" s="103" t="s">
        <v>3634</v>
      </c>
      <c r="C936" s="104" t="s">
        <v>268</v>
      </c>
      <c r="D936" s="454" t="s">
        <v>252</v>
      </c>
      <c r="E936" s="454" t="s">
        <v>138</v>
      </c>
      <c r="F936" s="454" t="s">
        <v>2881</v>
      </c>
      <c r="G936" s="454">
        <v>45642</v>
      </c>
      <c r="H936" s="454" t="s">
        <v>186</v>
      </c>
      <c r="I936" s="103" t="s">
        <v>139</v>
      </c>
      <c r="J936" s="103" t="s">
        <v>139</v>
      </c>
      <c r="K936" s="458" t="s">
        <v>335</v>
      </c>
      <c r="L936" s="103" t="s">
        <v>468</v>
      </c>
      <c r="M936" s="103" t="s">
        <v>472</v>
      </c>
      <c r="N936" s="103" t="s">
        <v>238</v>
      </c>
      <c r="P936" s="103" t="s">
        <v>712</v>
      </c>
      <c r="Q936" s="103" t="s">
        <v>712</v>
      </c>
      <c r="R936" s="458" t="s">
        <v>2381</v>
      </c>
      <c r="S936" s="455" t="s">
        <v>3635</v>
      </c>
      <c r="T936" s="103" t="s">
        <v>42</v>
      </c>
      <c r="U936" s="103" t="s">
        <v>268</v>
      </c>
      <c r="V936" s="454" t="s">
        <v>138</v>
      </c>
      <c r="W936" s="454" t="str">
        <f>Tabela3[[#This Row],[PRAZO
ATIVAÇÃO]]</f>
        <v>NÃO ATIVADO</v>
      </c>
      <c r="X936" s="103" t="s">
        <v>500</v>
      </c>
      <c r="Y936" s="103" t="str">
        <f>IFERROR("W"&amp;WEEKNUM(Tabela3[[#This Row],[PRAZO RE REVISADO]]),"-")</f>
        <v>-</v>
      </c>
      <c r="Z936" s="103" t="str">
        <f>IFERROR("W"&amp;WEEKNUM(Tabela3[[#This Row],[PRAZO ATIVAÇÃO]]),"-")</f>
        <v>-</v>
      </c>
      <c r="AA936" s="103">
        <v>2024</v>
      </c>
      <c r="AB936" s="103">
        <v>523423</v>
      </c>
      <c r="AC936" s="103" t="s">
        <v>572</v>
      </c>
      <c r="AD936" s="103" t="s">
        <v>1278</v>
      </c>
      <c r="AE936" s="578"/>
      <c r="AF936" s="103"/>
      <c r="AG936" s="474"/>
      <c r="AH936" s="103" t="e">
        <f>VLOOKUP(Tabela3[[#This Row],[SITE]],#REF!,8,0)</f>
        <v>#REF!</v>
      </c>
      <c r="AK936" s="103" t="str">
        <f ca="1">IF(Tabela3[[#This Row],[STATUS]]&lt;&gt;"PREVISTO","N/A",IF(Tabela3[[#This Row],[Data_RE_CONGELADA]]="REDE OK","OK",IFERROR(IF(TODAY()-Tabela3[[#This Row],[Data_RE_CONGELADA]]&gt;=0,"ATRASADO",IF(TODAY()-Tabela3[[#This Row],[Data_RE_CONGELADA]]&gt;-5,"VENCENDO",IF(TODAY()-Tabela3[[#This Row],[Data_RE_CONGELADA]]&lt;=0,"NO PRAZO"))),"N/A")))</f>
        <v>N/A</v>
      </c>
      <c r="AL936" s="454">
        <v>45624</v>
      </c>
      <c r="AM936" s="454">
        <v>45629</v>
      </c>
      <c r="AN936" s="458" t="s">
        <v>186</v>
      </c>
      <c r="AP936" s="103" t="s">
        <v>575</v>
      </c>
      <c r="AQ936" s="103" t="s">
        <v>688</v>
      </c>
      <c r="AR936" s="103" t="s">
        <v>576</v>
      </c>
      <c r="AS936" s="103">
        <v>0</v>
      </c>
      <c r="AU936" s="103" t="s">
        <v>648</v>
      </c>
      <c r="AV936" s="103" t="s">
        <v>580</v>
      </c>
      <c r="AW936" s="103" t="s">
        <v>580</v>
      </c>
      <c r="AX936" s="103" t="s">
        <v>581</v>
      </c>
      <c r="AY936" s="103" t="s">
        <v>580</v>
      </c>
      <c r="AZ936" s="103" t="s">
        <v>580</v>
      </c>
      <c r="BA936" s="103" t="s">
        <v>580</v>
      </c>
      <c r="BC936" s="103"/>
      <c r="BE936" s="103" t="e">
        <f>VLOOKUP(Tabela3[[#This Row],[ID OSP]],[1]Export!$R:$R,1,0)</f>
        <v>#N/A</v>
      </c>
    </row>
    <row r="937" spans="1:58" ht="15" hidden="1" customHeight="1">
      <c r="A937" s="103" t="s">
        <v>304</v>
      </c>
      <c r="B937" s="103" t="s">
        <v>3636</v>
      </c>
      <c r="C937" s="104" t="s">
        <v>268</v>
      </c>
      <c r="D937" s="454" t="s">
        <v>42</v>
      </c>
      <c r="E937" s="454" t="s">
        <v>268</v>
      </c>
      <c r="F937" s="454" t="s">
        <v>268</v>
      </c>
      <c r="G937" s="454" t="s">
        <v>186</v>
      </c>
      <c r="H937" s="454" t="s">
        <v>186</v>
      </c>
      <c r="I937" s="103" t="s">
        <v>139</v>
      </c>
      <c r="J937" s="103" t="s">
        <v>139</v>
      </c>
      <c r="K937" s="458" t="s">
        <v>305</v>
      </c>
      <c r="L937" s="103" t="s">
        <v>468</v>
      </c>
      <c r="M937" s="103" t="s">
        <v>472</v>
      </c>
      <c r="N937" s="103" t="s">
        <v>472</v>
      </c>
      <c r="P937" s="103" t="s">
        <v>712</v>
      </c>
      <c r="Q937" s="103" t="s">
        <v>712</v>
      </c>
      <c r="R937" s="458" t="s">
        <v>3637</v>
      </c>
      <c r="S937" s="503"/>
      <c r="T937" s="103" t="s">
        <v>42</v>
      </c>
      <c r="U937" s="103" t="s">
        <v>268</v>
      </c>
      <c r="V937" s="454" t="str">
        <f>Tabela3[[#This Row],[NOVO 
PRAZO REDE]]</f>
        <v>CANCELADO</v>
      </c>
      <c r="W937" s="454" t="str">
        <f>Tabela3[[#This Row],[PRAZO
ATIVAÇÃO]]</f>
        <v>CANCELADO</v>
      </c>
      <c r="X937" s="103" t="s">
        <v>500</v>
      </c>
      <c r="Y937" s="103" t="str">
        <f>IFERROR("W"&amp;WEEKNUM(Tabela3[[#This Row],[PRAZO RE REVISADO]]),"-")</f>
        <v>-</v>
      </c>
      <c r="Z937" s="103" t="str">
        <f>IFERROR("W"&amp;WEEKNUM(Tabela3[[#This Row],[PRAZO ATIVAÇÃO]]),"-")</f>
        <v>-</v>
      </c>
      <c r="AA937" s="103">
        <v>2024</v>
      </c>
      <c r="AB937" s="103">
        <v>523462</v>
      </c>
      <c r="AC937" s="103" t="s">
        <v>572</v>
      </c>
      <c r="AD937" s="103" t="s">
        <v>1278</v>
      </c>
      <c r="AE937" s="578"/>
      <c r="AF937" s="103"/>
      <c r="AG937" s="474"/>
      <c r="AH937" s="103" t="e">
        <f>VLOOKUP(Tabela3[[#This Row],[SITE]],#REF!,8,0)</f>
        <v>#REF!</v>
      </c>
      <c r="AK937" s="103" t="str">
        <f ca="1">IF(Tabela3[[#This Row],[STATUS]]&lt;&gt;"PREVISTO","N/A",IF(Tabela3[[#This Row],[Data_RE_CONGELADA]]="REDE OK","OK",IFERROR(IF(TODAY()-Tabela3[[#This Row],[Data_RE_CONGELADA]]&gt;=0,"ATRASADO",IF(TODAY()-Tabela3[[#This Row],[Data_RE_CONGELADA]]&gt;-5,"VENCENDO",IF(TODAY()-Tabela3[[#This Row],[Data_RE_CONGELADA]]&lt;=0,"NO PRAZO"))),"N/A")))</f>
        <v>N/A</v>
      </c>
      <c r="AL937" s="454" t="s">
        <v>268</v>
      </c>
      <c r="AM937" s="454">
        <v>45620</v>
      </c>
      <c r="AN937" s="458" t="s">
        <v>186</v>
      </c>
      <c r="AO937" s="458" t="s">
        <v>3638</v>
      </c>
      <c r="AP937" s="454" t="s">
        <v>1965</v>
      </c>
      <c r="AQ937" s="103" t="s">
        <v>688</v>
      </c>
      <c r="AR937" s="103" t="s">
        <v>576</v>
      </c>
      <c r="AS937" s="103">
        <v>0</v>
      </c>
      <c r="AU937" s="103" t="s">
        <v>648</v>
      </c>
      <c r="AV937" s="103" t="s">
        <v>3156</v>
      </c>
      <c r="BC937" s="103"/>
      <c r="BE937" s="103" t="e">
        <f>VLOOKUP(Tabela3[[#This Row],[ID OSP]],[1]Export!$R:$R,1,0)</f>
        <v>#N/A</v>
      </c>
    </row>
    <row r="938" spans="1:58" ht="15" hidden="1" customHeight="1">
      <c r="A938" s="103" t="s">
        <v>46</v>
      </c>
      <c r="B938" s="103" t="s">
        <v>45</v>
      </c>
      <c r="C938" s="104" t="s">
        <v>268</v>
      </c>
      <c r="D938" s="454" t="s">
        <v>252</v>
      </c>
      <c r="E938" s="454" t="s">
        <v>138</v>
      </c>
      <c r="F938" s="454" t="s">
        <v>3080</v>
      </c>
      <c r="G938" s="454" t="s">
        <v>186</v>
      </c>
      <c r="H938" s="454" t="s">
        <v>186</v>
      </c>
      <c r="I938" s="103" t="s">
        <v>139</v>
      </c>
      <c r="J938" s="103" t="s">
        <v>139</v>
      </c>
      <c r="K938" s="458" t="s">
        <v>3639</v>
      </c>
      <c r="L938" s="103" t="s">
        <v>468</v>
      </c>
      <c r="M938" s="103" t="s">
        <v>472</v>
      </c>
      <c r="N938" s="103" t="s">
        <v>27</v>
      </c>
      <c r="P938" s="103" t="s">
        <v>712</v>
      </c>
      <c r="Q938" s="103" t="s">
        <v>712</v>
      </c>
      <c r="R938" s="458" t="s">
        <v>3640</v>
      </c>
      <c r="S938" s="455" t="s">
        <v>3641</v>
      </c>
      <c r="T938" s="103" t="s">
        <v>42</v>
      </c>
      <c r="U938" s="103" t="s">
        <v>268</v>
      </c>
      <c r="V938" s="454" t="str">
        <f>Tabela3[[#This Row],[NOVO 
PRAZO REDE]]</f>
        <v>REDE OK</v>
      </c>
      <c r="W938" s="454" t="str">
        <f>Tabela3[[#This Row],[PRAZO
ATIVAÇÃO]]</f>
        <v>BLOQUEADO</v>
      </c>
      <c r="X938" s="103" t="s">
        <v>500</v>
      </c>
      <c r="Y938" s="103" t="str">
        <f>IFERROR("W"&amp;WEEKNUM(Tabela3[[#This Row],[PRAZO RE REVISADO]]),"-")</f>
        <v>-</v>
      </c>
      <c r="Z938" s="103" t="str">
        <f>IFERROR("W"&amp;WEEKNUM(Tabela3[[#This Row],[PRAZO ATIVAÇÃO]]),"-")</f>
        <v>-</v>
      </c>
      <c r="AA938" s="103">
        <v>2024</v>
      </c>
      <c r="AB938" s="103">
        <v>540107</v>
      </c>
      <c r="AC938" s="103" t="s">
        <v>610</v>
      </c>
      <c r="AD938" s="103" t="s">
        <v>1278</v>
      </c>
      <c r="AE938" s="578"/>
      <c r="AF938" s="103"/>
      <c r="AG938" s="474"/>
      <c r="AH938" s="103" t="e">
        <f>VLOOKUP(Tabela3[[#This Row],[SITE]],#REF!,8,0)</f>
        <v>#REF!</v>
      </c>
      <c r="AK938" s="103" t="str">
        <f ca="1">IF(Tabela3[[#This Row],[STATUS]]&lt;&gt;"PREVISTO","N/A",IF(Tabela3[[#This Row],[Data_RE_CONGELADA]]="REDE OK","OK",IFERROR(IF(TODAY()-Tabela3[[#This Row],[Data_RE_CONGELADA]]&gt;=0,"ATRASADO",IF(TODAY()-Tabela3[[#This Row],[Data_RE_CONGELADA]]&gt;-5,"VENCENDO",IF(TODAY()-Tabela3[[#This Row],[Data_RE_CONGELADA]]&lt;=0,"NO PRAZO"))),"N/A")))</f>
        <v>N/A</v>
      </c>
      <c r="AL938" s="454" t="s">
        <v>138</v>
      </c>
      <c r="AM938" s="454">
        <v>45622</v>
      </c>
      <c r="AN938" s="458" t="s">
        <v>186</v>
      </c>
      <c r="AP938" s="454" t="s">
        <v>575</v>
      </c>
      <c r="AQ938" s="103" t="s">
        <v>688</v>
      </c>
      <c r="AR938" s="103" t="s">
        <v>576</v>
      </c>
      <c r="AS938" s="103">
        <v>1</v>
      </c>
      <c r="AU938" s="103" t="s">
        <v>648</v>
      </c>
      <c r="AV938" s="103" t="s">
        <v>580</v>
      </c>
      <c r="AW938" s="103" t="s">
        <v>580</v>
      </c>
      <c r="AX938" s="103" t="s">
        <v>581</v>
      </c>
      <c r="AY938" s="103" t="s">
        <v>580</v>
      </c>
      <c r="AZ938" s="103" t="s">
        <v>691</v>
      </c>
      <c r="BA938" s="103" t="s">
        <v>580</v>
      </c>
      <c r="BC938" s="103"/>
      <c r="BE938" s="103" t="e">
        <f>VLOOKUP(Tabela3[[#This Row],[ID OSP]],[1]Export!$R:$R,1,0)</f>
        <v>#N/A</v>
      </c>
    </row>
    <row r="939" spans="1:58" ht="15" hidden="1" customHeight="1">
      <c r="A939" s="103" t="s">
        <v>3642</v>
      </c>
      <c r="B939" s="103" t="s">
        <v>3643</v>
      </c>
      <c r="C939" s="104" t="s">
        <v>137</v>
      </c>
      <c r="D939" s="454" t="s">
        <v>252</v>
      </c>
      <c r="E939" s="454" t="s">
        <v>138</v>
      </c>
      <c r="F939" s="454" t="s">
        <v>137</v>
      </c>
      <c r="G939" s="454">
        <v>45793</v>
      </c>
      <c r="H939" s="454">
        <v>45796</v>
      </c>
      <c r="I939" s="463" t="s">
        <v>139</v>
      </c>
      <c r="J939" s="463" t="s">
        <v>139</v>
      </c>
      <c r="K939" s="458" t="s">
        <v>3644</v>
      </c>
      <c r="L939" s="103" t="s">
        <v>568</v>
      </c>
      <c r="M939" s="103" t="s">
        <v>679</v>
      </c>
      <c r="N939" s="103" t="s">
        <v>3645</v>
      </c>
      <c r="O939" s="103" t="s">
        <v>186</v>
      </c>
      <c r="P939" s="103" t="s">
        <v>681</v>
      </c>
      <c r="Q939" s="103" t="s">
        <v>681</v>
      </c>
      <c r="R939" s="455"/>
      <c r="S939" s="460"/>
      <c r="T939" s="103" t="s">
        <v>42</v>
      </c>
      <c r="U939" s="454" t="s">
        <v>137</v>
      </c>
      <c r="V939" s="454" t="str">
        <f>Tabela3[[#This Row],[NOVO 
PRAZO REDE]]</f>
        <v>REDE OK</v>
      </c>
      <c r="W939" s="454" t="str">
        <f>Tabela3[[#This Row],[PRAZO
ATIVAÇÃO]]</f>
        <v>ATIVO</v>
      </c>
      <c r="X939" s="103" t="s">
        <v>684</v>
      </c>
      <c r="Y939" s="103" t="str">
        <f>IFERROR("W"&amp;WEEKNUM(Tabela3[[#This Row],[PRAZO RE REVISADO]]),"-")</f>
        <v>-</v>
      </c>
      <c r="Z939" s="103" t="str">
        <f>IFERROR("W"&amp;WEEKNUM(Tabela3[[#This Row],[PRAZO ATIVAÇÃO]]),"-")</f>
        <v>-</v>
      </c>
      <c r="AA939" s="103">
        <v>2025</v>
      </c>
      <c r="AB939" s="103">
        <v>548961</v>
      </c>
      <c r="AC939" s="454" t="s">
        <v>572</v>
      </c>
      <c r="AD939" s="103" t="s">
        <v>137</v>
      </c>
      <c r="AE939" s="578"/>
      <c r="AF939" s="103"/>
      <c r="AG939" s="474"/>
      <c r="AH939" s="103"/>
      <c r="AK939" s="103" t="s">
        <v>575</v>
      </c>
      <c r="AL939" s="454">
        <v>45802</v>
      </c>
      <c r="AM939" s="454"/>
      <c r="AN939" s="458"/>
      <c r="AO939" s="459"/>
      <c r="AP939" s="454" t="s">
        <v>575</v>
      </c>
      <c r="AQ939" s="103" t="s">
        <v>688</v>
      </c>
      <c r="AR939" s="103" t="s">
        <v>689</v>
      </c>
      <c r="AS939" s="103" t="s">
        <v>918</v>
      </c>
      <c r="AT939" s="103" t="s">
        <v>3646</v>
      </c>
      <c r="AU939" s="103" t="s">
        <v>648</v>
      </c>
      <c r="AV939" s="103" t="s">
        <v>580</v>
      </c>
      <c r="AW939" s="103" t="s">
        <v>580</v>
      </c>
      <c r="AX939" s="103" t="s">
        <v>581</v>
      </c>
      <c r="AY939" s="103" t="s">
        <v>580</v>
      </c>
      <c r="AZ939" s="103" t="s">
        <v>580</v>
      </c>
      <c r="BA939" s="103" t="s">
        <v>580</v>
      </c>
      <c r="BB939" s="103" t="s">
        <v>4</v>
      </c>
      <c r="BC939" s="103"/>
      <c r="BE939" s="103" t="e">
        <f>VLOOKUP(Tabela3[[#This Row],[ID OSP]],[1]Export!$R:$R,1,0)</f>
        <v>#N/A</v>
      </c>
    </row>
    <row r="940" spans="1:58" ht="15" hidden="1" customHeight="1">
      <c r="A940" s="103" t="s">
        <v>3647</v>
      </c>
      <c r="B940" s="103" t="s">
        <v>3648</v>
      </c>
      <c r="C940" s="104" t="s">
        <v>137</v>
      </c>
      <c r="D940" s="454" t="s">
        <v>252</v>
      </c>
      <c r="E940" s="454" t="s">
        <v>138</v>
      </c>
      <c r="F940" s="103" t="s">
        <v>137</v>
      </c>
      <c r="G940" s="454">
        <v>45812</v>
      </c>
      <c r="H940" s="454">
        <v>45821</v>
      </c>
      <c r="I940" s="463" t="s">
        <v>139</v>
      </c>
      <c r="J940" s="463" t="s">
        <v>139</v>
      </c>
      <c r="K940" s="458" t="s">
        <v>3649</v>
      </c>
      <c r="L940" s="103" t="s">
        <v>568</v>
      </c>
      <c r="M940" s="103" t="s">
        <v>679</v>
      </c>
      <c r="N940" s="103" t="s">
        <v>3645</v>
      </c>
      <c r="O940" s="103" t="s">
        <v>186</v>
      </c>
      <c r="P940" s="103" t="s">
        <v>681</v>
      </c>
      <c r="Q940" s="103" t="s">
        <v>681</v>
      </c>
      <c r="R940" s="458" t="s">
        <v>3650</v>
      </c>
      <c r="S940" s="455"/>
      <c r="T940" s="103" t="s">
        <v>42</v>
      </c>
      <c r="U940" s="103" t="s">
        <v>137</v>
      </c>
      <c r="V940" s="454" t="str">
        <f>Tabela3[[#This Row],[NOVO 
PRAZO REDE]]</f>
        <v>REDE OK</v>
      </c>
      <c r="W940" s="454" t="str">
        <f>Tabela3[[#This Row],[PRAZO
ATIVAÇÃO]]</f>
        <v>ATIVO</v>
      </c>
      <c r="X940" s="103" t="s">
        <v>684</v>
      </c>
      <c r="Y940" s="103" t="str">
        <f>IFERROR("W"&amp;WEEKNUM(Tabela3[[#This Row],[PRAZO RE REVISADO]]),"-")</f>
        <v>-</v>
      </c>
      <c r="Z940" s="103" t="str">
        <f>IFERROR("W"&amp;WEEKNUM(Tabela3[[#This Row],[PRAZO ATIVAÇÃO]]),"-")</f>
        <v>-</v>
      </c>
      <c r="AA940" s="103">
        <v>2025</v>
      </c>
      <c r="AB940" s="103">
        <v>548962</v>
      </c>
      <c r="AC940" s="454" t="s">
        <v>572</v>
      </c>
      <c r="AD940" s="103" t="s">
        <v>137</v>
      </c>
      <c r="AE940" s="578"/>
      <c r="AF940" s="103"/>
      <c r="AG940" s="474"/>
      <c r="AH940" s="103"/>
      <c r="AK940" s="103" t="s">
        <v>575</v>
      </c>
      <c r="AL940" s="454">
        <v>45793</v>
      </c>
      <c r="AM940" s="454"/>
      <c r="AN940" s="458"/>
      <c r="AO940" s="459"/>
      <c r="AP940" s="454" t="str">
        <f>Tabela3[[#This Row],[NOVO 
PRAZO REDE]]</f>
        <v>REDE OK</v>
      </c>
      <c r="AQ940" s="103" t="s">
        <v>688</v>
      </c>
      <c r="AR940" s="103" t="s">
        <v>689</v>
      </c>
      <c r="AS940" s="103" t="s">
        <v>918</v>
      </c>
      <c r="AT940" s="103" t="s">
        <v>3651</v>
      </c>
      <c r="AU940" s="103" t="s">
        <v>648</v>
      </c>
      <c r="AV940" s="103" t="s">
        <v>580</v>
      </c>
      <c r="AW940" s="103" t="s">
        <v>580</v>
      </c>
      <c r="AX940" s="103" t="s">
        <v>581</v>
      </c>
      <c r="AY940" s="103" t="s">
        <v>580</v>
      </c>
      <c r="AZ940" s="103" t="s">
        <v>580</v>
      </c>
      <c r="BA940" s="103" t="s">
        <v>580</v>
      </c>
      <c r="BB940" s="103" t="s">
        <v>4</v>
      </c>
      <c r="BC940" s="103"/>
      <c r="BE940" s="103" t="e">
        <f>VLOOKUP(Tabela3[[#This Row],[ID OSP]],[1]Export!$R:$R,1,0)</f>
        <v>#N/A</v>
      </c>
    </row>
    <row r="941" spans="1:58" ht="15" hidden="1" customHeight="1">
      <c r="A941" s="103" t="s">
        <v>3022</v>
      </c>
      <c r="B941" s="103" t="s">
        <v>3652</v>
      </c>
      <c r="C941" s="104" t="s">
        <v>268</v>
      </c>
      <c r="D941" s="454" t="s">
        <v>252</v>
      </c>
      <c r="E941" s="454" t="s">
        <v>138</v>
      </c>
      <c r="F941" s="454" t="s">
        <v>3080</v>
      </c>
      <c r="G941" s="454" t="s">
        <v>186</v>
      </c>
      <c r="H941" s="454" t="s">
        <v>186</v>
      </c>
      <c r="I941" s="103" t="s">
        <v>139</v>
      </c>
      <c r="J941" s="103" t="s">
        <v>139</v>
      </c>
      <c r="K941" s="458" t="s">
        <v>3024</v>
      </c>
      <c r="L941" s="103" t="s">
        <v>468</v>
      </c>
      <c r="M941" s="103" t="s">
        <v>472</v>
      </c>
      <c r="N941" s="103" t="s">
        <v>236</v>
      </c>
      <c r="P941" s="103" t="s">
        <v>712</v>
      </c>
      <c r="Q941" s="103" t="s">
        <v>712</v>
      </c>
      <c r="R941" s="458" t="s">
        <v>186</v>
      </c>
      <c r="S941" s="455" t="s">
        <v>3653</v>
      </c>
      <c r="T941" s="103" t="s">
        <v>42</v>
      </c>
      <c r="U941" s="103" t="s">
        <v>268</v>
      </c>
      <c r="V941" s="454" t="str">
        <f>Tabela3[[#This Row],[NOVO 
PRAZO REDE]]</f>
        <v>REDE OK</v>
      </c>
      <c r="W941" s="454" t="str">
        <f>Tabela3[[#This Row],[PRAZO
ATIVAÇÃO]]</f>
        <v>BLOQUEADO</v>
      </c>
      <c r="X941" s="103" t="s">
        <v>500</v>
      </c>
      <c r="Y941" s="103" t="str">
        <f>IFERROR("W"&amp;WEEKNUM(Tabela3[[#This Row],[PRAZO RE REVISADO]]),"-")</f>
        <v>-</v>
      </c>
      <c r="Z941" s="103" t="str">
        <f>IFERROR("W"&amp;WEEKNUM(Tabela3[[#This Row],[PRAZO ATIVAÇÃO]]),"-")</f>
        <v>-</v>
      </c>
      <c r="AA941" s="103">
        <v>2024</v>
      </c>
      <c r="AB941" s="103">
        <v>523464</v>
      </c>
      <c r="AC941" s="103" t="s">
        <v>592</v>
      </c>
      <c r="AD941" s="103" t="s">
        <v>1278</v>
      </c>
      <c r="AE941" s="578"/>
      <c r="AF941" s="103"/>
      <c r="AG941" s="474"/>
      <c r="AH941" s="103" t="e">
        <f>VLOOKUP(Tabela3[[#This Row],[SITE]],#REF!,8,0)</f>
        <v>#REF!</v>
      </c>
      <c r="AK941" s="103" t="str">
        <f ca="1">IF(Tabela3[[#This Row],[STATUS]]&lt;&gt;"PREVISTO","N/A",IF(Tabela3[[#This Row],[Data_RE_CONGELADA]]="REDE OK","OK",IFERROR(IF(TODAY()-Tabela3[[#This Row],[Data_RE_CONGELADA]]&gt;=0,"ATRASADO",IF(TODAY()-Tabela3[[#This Row],[Data_RE_CONGELADA]]&gt;-5,"VENCENDO",IF(TODAY()-Tabela3[[#This Row],[Data_RE_CONGELADA]]&lt;=0,"NO PRAZO"))),"N/A")))</f>
        <v>N/A</v>
      </c>
      <c r="AL941" s="454">
        <v>45615</v>
      </c>
      <c r="AM941" s="454">
        <v>45620</v>
      </c>
      <c r="AN941" s="458" t="s">
        <v>186</v>
      </c>
      <c r="AO941" s="458" t="s">
        <v>3654</v>
      </c>
      <c r="AP941" s="103" t="s">
        <v>575</v>
      </c>
      <c r="AQ941" s="103" t="s">
        <v>802</v>
      </c>
      <c r="AR941" s="103" t="s">
        <v>576</v>
      </c>
      <c r="AS941" s="103">
        <v>1</v>
      </c>
      <c r="AU941" s="103" t="s">
        <v>648</v>
      </c>
      <c r="AV941" s="103" t="s">
        <v>580</v>
      </c>
      <c r="AW941" s="103" t="s">
        <v>580</v>
      </c>
      <c r="AX941" s="103" t="s">
        <v>580</v>
      </c>
      <c r="AY941" s="103" t="s">
        <v>580</v>
      </c>
      <c r="AZ941" s="103" t="s">
        <v>580</v>
      </c>
      <c r="BA941" s="103" t="s">
        <v>580</v>
      </c>
      <c r="BC941" s="103"/>
      <c r="BE941" s="103" t="e">
        <f>VLOOKUP(Tabela3[[#This Row],[ID OSP]],[1]Export!$R:$R,1,0)</f>
        <v>#N/A</v>
      </c>
    </row>
    <row r="942" spans="1:58" ht="15" hidden="1" customHeight="1">
      <c r="A942" s="103" t="s">
        <v>3655</v>
      </c>
      <c r="B942" s="103" t="s">
        <v>3656</v>
      </c>
      <c r="C942" s="104" t="s">
        <v>137</v>
      </c>
      <c r="D942" s="454" t="s">
        <v>252</v>
      </c>
      <c r="E942" s="454" t="s">
        <v>138</v>
      </c>
      <c r="F942" s="454" t="s">
        <v>137</v>
      </c>
      <c r="G942" s="454">
        <v>45791</v>
      </c>
      <c r="H942" s="454">
        <v>45796</v>
      </c>
      <c r="I942" s="463" t="s">
        <v>139</v>
      </c>
      <c r="J942" s="463" t="s">
        <v>139</v>
      </c>
      <c r="K942" s="458" t="s">
        <v>3657</v>
      </c>
      <c r="L942" s="103" t="s">
        <v>568</v>
      </c>
      <c r="M942" s="103" t="s">
        <v>679</v>
      </c>
      <c r="N942" s="103" t="s">
        <v>3645</v>
      </c>
      <c r="O942" s="103" t="s">
        <v>186</v>
      </c>
      <c r="P942" s="103" t="s">
        <v>681</v>
      </c>
      <c r="Q942" s="103" t="s">
        <v>681</v>
      </c>
      <c r="R942" s="455"/>
      <c r="S942" s="460"/>
      <c r="T942" s="103" t="s">
        <v>42</v>
      </c>
      <c r="U942" s="454" t="s">
        <v>137</v>
      </c>
      <c r="V942" s="454" t="str">
        <f>Tabela3[[#This Row],[NOVO 
PRAZO REDE]]</f>
        <v>REDE OK</v>
      </c>
      <c r="W942" s="454" t="str">
        <f>Tabela3[[#This Row],[PRAZO
ATIVAÇÃO]]</f>
        <v>ATIVO</v>
      </c>
      <c r="X942" s="103" t="s">
        <v>684</v>
      </c>
      <c r="Y942" s="103" t="str">
        <f>IFERROR("W"&amp;WEEKNUM(Tabela3[[#This Row],[PRAZO RE REVISADO]]),"-")</f>
        <v>-</v>
      </c>
      <c r="Z942" s="103" t="str">
        <f>IFERROR("W"&amp;WEEKNUM(Tabela3[[#This Row],[PRAZO ATIVAÇÃO]]),"-")</f>
        <v>-</v>
      </c>
      <c r="AA942" s="103">
        <v>2025</v>
      </c>
      <c r="AB942" s="103">
        <v>548959</v>
      </c>
      <c r="AC942" s="454" t="s">
        <v>572</v>
      </c>
      <c r="AD942" s="103" t="s">
        <v>137</v>
      </c>
      <c r="AE942" s="578"/>
      <c r="AF942" s="103"/>
      <c r="AG942" s="474"/>
      <c r="AH942" s="103"/>
      <c r="AK942" s="103" t="s">
        <v>575</v>
      </c>
      <c r="AL942" s="454">
        <v>45798</v>
      </c>
      <c r="AM942" s="454"/>
      <c r="AN942" s="458"/>
      <c r="AO942" s="459"/>
      <c r="AP942" s="454" t="s">
        <v>575</v>
      </c>
      <c r="AQ942" s="103" t="s">
        <v>688</v>
      </c>
      <c r="AR942" s="103" t="s">
        <v>689</v>
      </c>
      <c r="AS942" s="103" t="s">
        <v>918</v>
      </c>
      <c r="AT942" s="103" t="s">
        <v>3658</v>
      </c>
      <c r="AU942" s="103" t="s">
        <v>648</v>
      </c>
      <c r="AV942" s="103" t="s">
        <v>580</v>
      </c>
      <c r="AW942" s="103" t="s">
        <v>580</v>
      </c>
      <c r="AX942" s="103" t="s">
        <v>581</v>
      </c>
      <c r="AY942" s="103" t="s">
        <v>580</v>
      </c>
      <c r="AZ942" s="103" t="s">
        <v>580</v>
      </c>
      <c r="BA942" s="103" t="s">
        <v>580</v>
      </c>
      <c r="BB942" s="103" t="s">
        <v>4</v>
      </c>
      <c r="BC942" s="103"/>
      <c r="BE942" s="103" t="e">
        <f>VLOOKUP(Tabela3[[#This Row],[ID OSP]],[1]Export!$R:$R,1,0)</f>
        <v>#N/A</v>
      </c>
    </row>
    <row r="943" spans="1:58" ht="15" hidden="1" customHeight="1">
      <c r="A943" s="103" t="s">
        <v>3659</v>
      </c>
      <c r="B943" s="103" t="s">
        <v>3660</v>
      </c>
      <c r="C943" s="104" t="s">
        <v>137</v>
      </c>
      <c r="D943" s="454" t="s">
        <v>252</v>
      </c>
      <c r="E943" s="454" t="s">
        <v>138</v>
      </c>
      <c r="F943" s="103" t="s">
        <v>137</v>
      </c>
      <c r="G943" s="454">
        <v>45813</v>
      </c>
      <c r="H943" s="454">
        <v>45821</v>
      </c>
      <c r="I943" s="463" t="s">
        <v>139</v>
      </c>
      <c r="J943" s="463" t="s">
        <v>139</v>
      </c>
      <c r="K943" s="458" t="s">
        <v>3661</v>
      </c>
      <c r="L943" s="103" t="s">
        <v>568</v>
      </c>
      <c r="M943" s="103" t="s">
        <v>679</v>
      </c>
      <c r="N943" s="103" t="s">
        <v>2283</v>
      </c>
      <c r="O943" s="103" t="s">
        <v>186</v>
      </c>
      <c r="P943" s="103" t="s">
        <v>681</v>
      </c>
      <c r="Q943" s="103" t="s">
        <v>681</v>
      </c>
      <c r="R943" s="459" t="s">
        <v>3662</v>
      </c>
      <c r="S943" s="455"/>
      <c r="T943" s="103" t="s">
        <v>42</v>
      </c>
      <c r="U943" s="103" t="s">
        <v>137</v>
      </c>
      <c r="V943" s="454" t="str">
        <f>Tabela3[[#This Row],[NOVO 
PRAZO REDE]]</f>
        <v>REDE OK</v>
      </c>
      <c r="W943" s="454" t="str">
        <f>Tabela3[[#This Row],[PRAZO
ATIVAÇÃO]]</f>
        <v>ATIVO</v>
      </c>
      <c r="X943" s="103" t="s">
        <v>684</v>
      </c>
      <c r="Y943" s="103" t="str">
        <f>IFERROR("W"&amp;WEEKNUM(Tabela3[[#This Row],[PRAZO RE REVISADO]]),"-")</f>
        <v>-</v>
      </c>
      <c r="Z943" s="103" t="str">
        <f>IFERROR("W"&amp;WEEKNUM(Tabela3[[#This Row],[PRAZO ATIVAÇÃO]]),"-")</f>
        <v>-</v>
      </c>
      <c r="AA943" s="103">
        <v>2025</v>
      </c>
      <c r="AB943" s="103">
        <v>548955</v>
      </c>
      <c r="AC943" s="454" t="s">
        <v>572</v>
      </c>
      <c r="AD943" s="103" t="s">
        <v>137</v>
      </c>
      <c r="AE943" s="578"/>
      <c r="AF943" s="103"/>
      <c r="AG943" s="474"/>
      <c r="AH943" s="103"/>
      <c r="AK943" s="103" t="s">
        <v>575</v>
      </c>
      <c r="AL943" s="454">
        <v>45793</v>
      </c>
      <c r="AM943" s="454"/>
      <c r="AN943" s="458"/>
      <c r="AO943" s="459"/>
      <c r="AP943" s="454" t="str">
        <f>Tabela3[[#This Row],[NOVO 
PRAZO REDE]]</f>
        <v>REDE OK</v>
      </c>
      <c r="AQ943" s="103" t="s">
        <v>688</v>
      </c>
      <c r="AR943" s="103" t="s">
        <v>689</v>
      </c>
      <c r="AS943" s="103" t="s">
        <v>918</v>
      </c>
      <c r="AT943" s="103" t="s">
        <v>3663</v>
      </c>
      <c r="AU943" s="103" t="s">
        <v>648</v>
      </c>
      <c r="AV943" s="103" t="s">
        <v>580</v>
      </c>
      <c r="AW943" s="103" t="s">
        <v>580</v>
      </c>
      <c r="AX943" s="103" t="s">
        <v>581</v>
      </c>
      <c r="AY943" s="103" t="s">
        <v>580</v>
      </c>
      <c r="AZ943" s="103" t="s">
        <v>580</v>
      </c>
      <c r="BA943" s="103" t="s">
        <v>580</v>
      </c>
      <c r="BB943" s="103" t="s">
        <v>4</v>
      </c>
      <c r="BC943" s="103"/>
      <c r="BE943" s="103" t="e">
        <f>VLOOKUP(Tabela3[[#This Row],[ID OSP]],[1]Export!$R:$R,1,0)</f>
        <v>#N/A</v>
      </c>
    </row>
    <row r="944" spans="1:58" ht="15" hidden="1" customHeight="1">
      <c r="A944" s="103" t="s">
        <v>3664</v>
      </c>
      <c r="B944" s="103" t="s">
        <v>3665</v>
      </c>
      <c r="C944" s="104" t="s">
        <v>137</v>
      </c>
      <c r="D944" s="454" t="s">
        <v>252</v>
      </c>
      <c r="E944" s="454" t="s">
        <v>138</v>
      </c>
      <c r="F944" s="454" t="s">
        <v>137</v>
      </c>
      <c r="G944" s="454">
        <v>45799</v>
      </c>
      <c r="H944" s="454">
        <v>45800</v>
      </c>
      <c r="I944" s="463" t="s">
        <v>139</v>
      </c>
      <c r="J944" s="463" t="s">
        <v>139</v>
      </c>
      <c r="K944" s="458" t="s">
        <v>3666</v>
      </c>
      <c r="L944" s="103" t="s">
        <v>568</v>
      </c>
      <c r="M944" s="103" t="s">
        <v>679</v>
      </c>
      <c r="N944" s="103" t="s">
        <v>2283</v>
      </c>
      <c r="O944" s="103" t="s">
        <v>186</v>
      </c>
      <c r="P944" s="103" t="s">
        <v>681</v>
      </c>
      <c r="Q944" s="103" t="s">
        <v>681</v>
      </c>
      <c r="S944" s="460"/>
      <c r="T944" s="103" t="s">
        <v>42</v>
      </c>
      <c r="U944" s="103" t="s">
        <v>137</v>
      </c>
      <c r="V944" s="454" t="str">
        <f>Tabela3[[#This Row],[NOVO 
PRAZO REDE]]</f>
        <v>REDE OK</v>
      </c>
      <c r="W944" s="454" t="str">
        <f>Tabela3[[#This Row],[PRAZO
ATIVAÇÃO]]</f>
        <v>ATIVO</v>
      </c>
      <c r="X944" s="103" t="s">
        <v>684</v>
      </c>
      <c r="Y944" s="103" t="str">
        <f>IFERROR("W"&amp;WEEKNUM(Tabela3[[#This Row],[PRAZO RE REVISADO]]),"-")</f>
        <v>-</v>
      </c>
      <c r="Z944" s="103" t="str">
        <f>IFERROR("W"&amp;WEEKNUM(Tabela3[[#This Row],[PRAZO ATIVAÇÃO]]),"-")</f>
        <v>-</v>
      </c>
      <c r="AA944" s="103">
        <v>2025</v>
      </c>
      <c r="AB944" s="103">
        <v>548953</v>
      </c>
      <c r="AC944" s="454" t="s">
        <v>572</v>
      </c>
      <c r="AD944" s="103" t="s">
        <v>137</v>
      </c>
      <c r="AE944" s="578"/>
      <c r="AF944" s="103"/>
      <c r="AG944" s="474"/>
      <c r="AH944" s="103"/>
      <c r="AK944" s="103" t="s">
        <v>575</v>
      </c>
      <c r="AL944" s="454">
        <v>45799</v>
      </c>
      <c r="AM944" s="454"/>
      <c r="AN944" s="458"/>
      <c r="AO944" s="459"/>
      <c r="AP944" s="454" t="s">
        <v>575</v>
      </c>
      <c r="AQ944" s="103" t="s">
        <v>688</v>
      </c>
      <c r="AR944" s="103" t="s">
        <v>689</v>
      </c>
      <c r="AS944" s="103" t="s">
        <v>918</v>
      </c>
      <c r="AT944" s="103" t="s">
        <v>3667</v>
      </c>
      <c r="AU944" s="103" t="s">
        <v>648</v>
      </c>
      <c r="AV944" s="103" t="s">
        <v>3156</v>
      </c>
      <c r="AW944" s="103" t="s">
        <v>580</v>
      </c>
      <c r="AX944" s="103" t="s">
        <v>581</v>
      </c>
      <c r="AY944" s="103" t="s">
        <v>580</v>
      </c>
      <c r="AZ944" s="103" t="s">
        <v>580</v>
      </c>
      <c r="BA944" s="103" t="s">
        <v>580</v>
      </c>
      <c r="BB944" s="103" t="s">
        <v>4</v>
      </c>
      <c r="BC944" s="103"/>
      <c r="BE944" s="103" t="e">
        <f>VLOOKUP(Tabela3[[#This Row],[ID OSP]],[1]Export!$R:$R,1,0)</f>
        <v>#N/A</v>
      </c>
    </row>
    <row r="945" spans="1:58" ht="15" hidden="1" customHeight="1">
      <c r="A945" s="103" t="s">
        <v>250</v>
      </c>
      <c r="B945" s="103" t="s">
        <v>3668</v>
      </c>
      <c r="C945" s="104" t="s">
        <v>268</v>
      </c>
      <c r="D945" s="454" t="s">
        <v>252</v>
      </c>
      <c r="E945" s="454" t="s">
        <v>138</v>
      </c>
      <c r="F945" s="454" t="s">
        <v>3080</v>
      </c>
      <c r="G945" s="454">
        <v>45621</v>
      </c>
      <c r="H945" s="454" t="s">
        <v>186</v>
      </c>
      <c r="I945" s="103" t="s">
        <v>139</v>
      </c>
      <c r="J945" s="103" t="s">
        <v>139</v>
      </c>
      <c r="K945" s="458" t="s">
        <v>3669</v>
      </c>
      <c r="L945" s="103" t="s">
        <v>468</v>
      </c>
      <c r="M945" s="103" t="s">
        <v>472</v>
      </c>
      <c r="N945" s="103" t="s">
        <v>217</v>
      </c>
      <c r="P945" s="103" t="s">
        <v>712</v>
      </c>
      <c r="Q945" s="103" t="s">
        <v>712</v>
      </c>
      <c r="R945" s="458" t="s">
        <v>617</v>
      </c>
      <c r="S945" s="504" t="s">
        <v>2428</v>
      </c>
      <c r="T945" s="103" t="s">
        <v>42</v>
      </c>
      <c r="U945" s="103" t="s">
        <v>268</v>
      </c>
      <c r="V945" s="454" t="s">
        <v>138</v>
      </c>
      <c r="W945" s="454" t="str">
        <f>Tabela3[[#This Row],[PRAZO
ATIVAÇÃO]]</f>
        <v>BLOQUEADO</v>
      </c>
      <c r="X945" s="103" t="s">
        <v>729</v>
      </c>
      <c r="Y945" s="103" t="str">
        <f>IFERROR("W"&amp;WEEKNUM(Tabela3[[#This Row],[PRAZO RE REVISADO]]),"-")</f>
        <v>-</v>
      </c>
      <c r="Z945" s="103" t="str">
        <f>IFERROR("W"&amp;WEEKNUM(Tabela3[[#This Row],[PRAZO ATIVAÇÃO]]),"-")</f>
        <v>-</v>
      </c>
      <c r="AA945" s="103">
        <v>2024</v>
      </c>
      <c r="AB945" s="103">
        <v>532208</v>
      </c>
      <c r="AC945" s="103" t="s">
        <v>572</v>
      </c>
      <c r="AD945" s="103" t="s">
        <v>1278</v>
      </c>
      <c r="AE945" s="578"/>
      <c r="AF945" s="103"/>
      <c r="AG945" s="474"/>
      <c r="AH945" s="103" t="e">
        <f>VLOOKUP(Tabela3[[#This Row],[SITE]],#REF!,8,0)</f>
        <v>#REF!</v>
      </c>
      <c r="AK945" s="103" t="str">
        <f ca="1">IF(Tabela3[[#This Row],[STATUS]]&lt;&gt;"PREVISTO","N/A",IF(Tabela3[[#This Row],[Data_RE_CONGELADA]]="REDE OK","OK",IFERROR(IF(TODAY()-Tabela3[[#This Row],[Data_RE_CONGELADA]]&gt;=0,"ATRASADO",IF(TODAY()-Tabela3[[#This Row],[Data_RE_CONGELADA]]&gt;-5,"VENCENDO",IF(TODAY()-Tabela3[[#This Row],[Data_RE_CONGELADA]]&lt;=0,"NO PRAZO"))),"N/A")))</f>
        <v>N/A</v>
      </c>
      <c r="AL945" s="454">
        <v>45616</v>
      </c>
      <c r="AM945" s="454">
        <v>45621</v>
      </c>
      <c r="AN945" s="458" t="s">
        <v>186</v>
      </c>
      <c r="AP945" s="103" t="s">
        <v>575</v>
      </c>
      <c r="AQ945" s="103" t="s">
        <v>688</v>
      </c>
      <c r="AR945" s="103" t="s">
        <v>576</v>
      </c>
      <c r="AS945" s="103">
        <v>0</v>
      </c>
      <c r="AU945" s="103" t="s">
        <v>648</v>
      </c>
      <c r="AV945" s="103" t="s">
        <v>580</v>
      </c>
      <c r="AW945" s="103" t="s">
        <v>580</v>
      </c>
      <c r="AX945" s="103" t="s">
        <v>580</v>
      </c>
      <c r="AY945" s="103" t="s">
        <v>580</v>
      </c>
      <c r="AZ945" s="103" t="s">
        <v>580</v>
      </c>
      <c r="BA945" s="103" t="s">
        <v>580</v>
      </c>
      <c r="BC945" s="103"/>
      <c r="BE945" s="103" t="e">
        <f>VLOOKUP(Tabela3[[#This Row],[ID OSP]],[1]Export!$R:$R,1,0)</f>
        <v>#N/A</v>
      </c>
    </row>
    <row r="946" spans="1:58" ht="15" hidden="1" customHeight="1">
      <c r="A946" s="103" t="s">
        <v>3670</v>
      </c>
      <c r="B946" s="103" t="s">
        <v>3671</v>
      </c>
      <c r="C946" s="104" t="s">
        <v>137</v>
      </c>
      <c r="D946" s="454" t="s">
        <v>252</v>
      </c>
      <c r="E946" s="454" t="s">
        <v>138</v>
      </c>
      <c r="F946" s="103" t="s">
        <v>137</v>
      </c>
      <c r="G946" s="454">
        <v>45783</v>
      </c>
      <c r="H946" s="454">
        <v>45798</v>
      </c>
      <c r="I946" s="463" t="s">
        <v>139</v>
      </c>
      <c r="J946" s="463" t="s">
        <v>139</v>
      </c>
      <c r="K946" s="458" t="s">
        <v>3672</v>
      </c>
      <c r="L946" s="103" t="s">
        <v>568</v>
      </c>
      <c r="M946" s="103" t="s">
        <v>2283</v>
      </c>
      <c r="N946" s="103" t="s">
        <v>2283</v>
      </c>
      <c r="O946" s="103" t="s">
        <v>186</v>
      </c>
      <c r="P946" s="103" t="s">
        <v>681</v>
      </c>
      <c r="Q946" s="103" t="s">
        <v>681</v>
      </c>
      <c r="R946" s="455" t="s">
        <v>3673</v>
      </c>
      <c r="S946" s="460"/>
      <c r="T946" s="103" t="s">
        <v>42</v>
      </c>
      <c r="U946" s="103" t="s">
        <v>137</v>
      </c>
      <c r="V946" s="454" t="str">
        <f>Tabela3[[#This Row],[NOVO 
PRAZO REDE]]</f>
        <v>REDE OK</v>
      </c>
      <c r="W946" s="454" t="str">
        <f>Tabela3[[#This Row],[PRAZO
ATIVAÇÃO]]</f>
        <v>ATIVO</v>
      </c>
      <c r="X946" s="103" t="s">
        <v>684</v>
      </c>
      <c r="Y946" s="103" t="str">
        <f>IFERROR("W"&amp;WEEKNUM(Tabela3[[#This Row],[PRAZO RE REVISADO]]),"-")</f>
        <v>-</v>
      </c>
      <c r="Z946" s="103" t="str">
        <f>IFERROR("W"&amp;WEEKNUM(Tabela3[[#This Row],[PRAZO ATIVAÇÃO]]),"-")</f>
        <v>-</v>
      </c>
      <c r="AA946" s="103">
        <v>2025</v>
      </c>
      <c r="AB946" s="103">
        <v>548958</v>
      </c>
      <c r="AC946" s="454" t="s">
        <v>572</v>
      </c>
      <c r="AD946" s="103" t="s">
        <v>137</v>
      </c>
      <c r="AE946" s="578"/>
      <c r="AF946" s="103"/>
      <c r="AG946" s="474"/>
      <c r="AH946" s="103"/>
      <c r="AK946" s="103" t="s">
        <v>575</v>
      </c>
      <c r="AL946" s="454">
        <v>45795</v>
      </c>
      <c r="AM946" s="454"/>
      <c r="AN946" s="458"/>
      <c r="AO946" s="459"/>
      <c r="AP946" s="454" t="s">
        <v>575</v>
      </c>
      <c r="AQ946" s="103" t="s">
        <v>688</v>
      </c>
      <c r="AR946" s="103" t="s">
        <v>689</v>
      </c>
      <c r="AS946" s="103" t="s">
        <v>918</v>
      </c>
      <c r="AT946" s="103" t="s">
        <v>3674</v>
      </c>
      <c r="AU946" s="103" t="s">
        <v>648</v>
      </c>
      <c r="AV946" s="103" t="s">
        <v>580</v>
      </c>
      <c r="AW946" s="103" t="s">
        <v>580</v>
      </c>
      <c r="AX946" s="103" t="s">
        <v>580</v>
      </c>
      <c r="AY946" s="103" t="s">
        <v>580</v>
      </c>
      <c r="BA946" s="103" t="s">
        <v>580</v>
      </c>
      <c r="BB946" s="103" t="s">
        <v>4</v>
      </c>
      <c r="BC946" s="103"/>
      <c r="BE946" s="103" t="e">
        <f>VLOOKUP(Tabela3[[#This Row],[ID OSP]],[1]Export!$R:$R,1,0)</f>
        <v>#N/A</v>
      </c>
    </row>
    <row r="947" spans="1:58" ht="15" hidden="1" customHeight="1">
      <c r="A947" s="103" t="s">
        <v>3675</v>
      </c>
      <c r="B947" s="103" t="s">
        <v>3676</v>
      </c>
      <c r="C947" s="104" t="s">
        <v>137</v>
      </c>
      <c r="D947" s="454" t="s">
        <v>252</v>
      </c>
      <c r="E947" s="454" t="s">
        <v>138</v>
      </c>
      <c r="F947" s="454" t="s">
        <v>137</v>
      </c>
      <c r="G947" s="454">
        <v>45946</v>
      </c>
      <c r="H947" s="454" t="s">
        <v>186</v>
      </c>
      <c r="I947" s="463" t="s">
        <v>139</v>
      </c>
      <c r="J947" s="463" t="s">
        <v>139</v>
      </c>
      <c r="K947" s="458" t="s">
        <v>3677</v>
      </c>
      <c r="L947" s="103" t="s">
        <v>568</v>
      </c>
      <c r="M947" s="103" t="s">
        <v>2283</v>
      </c>
      <c r="N947" s="103" t="s">
        <v>680</v>
      </c>
      <c r="O947" s="103" t="s">
        <v>186</v>
      </c>
      <c r="P947" s="103" t="s">
        <v>681</v>
      </c>
      <c r="Q947" s="103" t="s">
        <v>681</v>
      </c>
      <c r="R947" s="458" t="s">
        <v>3678</v>
      </c>
      <c r="S947" s="455" t="s">
        <v>3679</v>
      </c>
      <c r="T947" s="103" t="s">
        <v>42</v>
      </c>
      <c r="U947" s="103" t="s">
        <v>137</v>
      </c>
      <c r="V947" s="454" t="str">
        <f>Tabela3[[#This Row],[NOVO 
PRAZO REDE]]</f>
        <v>REDE OK</v>
      </c>
      <c r="W947" s="454" t="str">
        <f>Tabela3[[#This Row],[PRAZO
ATIVAÇÃO]]</f>
        <v>ATIVO</v>
      </c>
      <c r="X947" s="103" t="s">
        <v>684</v>
      </c>
      <c r="Y947" s="103" t="str">
        <f>IFERROR("W"&amp;WEEKNUM(Tabela3[[#This Row],[PRAZO RE REVISADO]]),"-")</f>
        <v>-</v>
      </c>
      <c r="Z947" s="103" t="str">
        <f>IFERROR("W"&amp;WEEKNUM(Tabela3[[#This Row],[PRAZO ATIVAÇÃO]]),"-")</f>
        <v>-</v>
      </c>
      <c r="AA947" s="103">
        <v>2025</v>
      </c>
      <c r="AB947" s="103">
        <v>548978</v>
      </c>
      <c r="AC947" s="454" t="s">
        <v>572</v>
      </c>
      <c r="AD947" s="103" t="s">
        <v>137</v>
      </c>
      <c r="AE947" s="578"/>
      <c r="AF947" s="103"/>
      <c r="AG947" s="474"/>
      <c r="AH947" s="103"/>
      <c r="AK947" s="103" t="str">
        <f ca="1">IF(Tabela3[[#This Row],[STATUS]]&lt;&gt;"PREVISTO","N/A",IF(Tabela3[[#This Row],[Data_RE_CONGELADA]]="REDE OK","OK",IFERROR(IF(TODAY()-Tabela3[[#This Row],[Data_RE_CONGELADA]]&gt;=0,"ATRASADO",IF(TODAY()-Tabela3[[#This Row],[Data_RE_CONGELADA]]&gt;-5,"VENCENDO",IF(TODAY()-Tabela3[[#This Row],[Data_RE_CONGELADA]]&lt;=0,"NO PRAZO"))),"N/A")))</f>
        <v>N/A</v>
      </c>
      <c r="AL947" s="454">
        <v>45796</v>
      </c>
      <c r="AM947" s="454"/>
      <c r="AN947" s="458"/>
      <c r="AO947" s="459"/>
      <c r="AP947" s="454" t="s">
        <v>1985</v>
      </c>
      <c r="AQ947" s="103" t="s">
        <v>688</v>
      </c>
      <c r="AR947" s="103" t="s">
        <v>689</v>
      </c>
      <c r="AS947" s="103" t="s">
        <v>918</v>
      </c>
      <c r="AT947" s="103" t="s">
        <v>3680</v>
      </c>
      <c r="AU947" s="103" t="s">
        <v>648</v>
      </c>
      <c r="AV947" s="103" t="s">
        <v>580</v>
      </c>
      <c r="AW947" s="103" t="s">
        <v>580</v>
      </c>
      <c r="AX947" s="103" t="s">
        <v>581</v>
      </c>
      <c r="AY947" s="103" t="s">
        <v>580</v>
      </c>
      <c r="AZ947" s="103" t="s">
        <v>580</v>
      </c>
      <c r="BA947" s="103" t="s">
        <v>580</v>
      </c>
      <c r="BB947" s="103" t="s">
        <v>4</v>
      </c>
      <c r="BC947" s="103"/>
      <c r="BE947" s="103" t="e">
        <f>VLOOKUP(Tabela3[[#This Row],[ID OSP]],[1]Export!$R:$R,1,0)</f>
        <v>#N/A</v>
      </c>
    </row>
    <row r="948" spans="1:58" ht="15" hidden="1" customHeight="1">
      <c r="A948" s="103" t="s">
        <v>3681</v>
      </c>
      <c r="B948" s="103" t="s">
        <v>3682</v>
      </c>
      <c r="C948" s="104" t="s">
        <v>268</v>
      </c>
      <c r="D948" s="454" t="s">
        <v>268</v>
      </c>
      <c r="E948" s="454" t="s">
        <v>268</v>
      </c>
      <c r="F948" s="454" t="s">
        <v>268</v>
      </c>
      <c r="G948" s="454" t="s">
        <v>186</v>
      </c>
      <c r="H948" s="454" t="s">
        <v>186</v>
      </c>
      <c r="I948" s="463" t="s">
        <v>139</v>
      </c>
      <c r="J948" s="463" t="s">
        <v>139</v>
      </c>
      <c r="K948" s="458" t="s">
        <v>3683</v>
      </c>
      <c r="L948" s="103" t="s">
        <v>568</v>
      </c>
      <c r="M948" s="103" t="s">
        <v>2283</v>
      </c>
      <c r="N948" s="103" t="s">
        <v>57</v>
      </c>
      <c r="O948" s="103" t="s">
        <v>186</v>
      </c>
      <c r="P948" s="103" t="s">
        <v>681</v>
      </c>
      <c r="Q948" s="103" t="s">
        <v>681</v>
      </c>
      <c r="R948" s="458" t="s">
        <v>3684</v>
      </c>
      <c r="S948" s="460" t="s">
        <v>186</v>
      </c>
      <c r="T948" s="103" t="s">
        <v>42</v>
      </c>
      <c r="U948" s="103" t="s">
        <v>591</v>
      </c>
      <c r="V948" s="454" t="str">
        <f>Tabela3[[#This Row],[NOVO 
PRAZO REDE]]</f>
        <v>CANCELADO</v>
      </c>
      <c r="W948" s="454" t="str">
        <f>Tabela3[[#This Row],[PRAZO
ATIVAÇÃO]]</f>
        <v>CANCELADO</v>
      </c>
      <c r="X948" s="103" t="s">
        <v>139</v>
      </c>
      <c r="Y948" s="103" t="str">
        <f>IFERROR("W"&amp;WEEKNUM(Tabela3[[#This Row],[PRAZO RE REVISADO]]),"-")</f>
        <v>-</v>
      </c>
      <c r="Z948" s="103" t="str">
        <f>IFERROR("W"&amp;WEEKNUM(Tabela3[[#This Row],[PRAZO ATIVAÇÃO]]),"-")</f>
        <v>-</v>
      </c>
      <c r="AA948" s="103">
        <v>2025</v>
      </c>
      <c r="AB948" s="103">
        <v>548956</v>
      </c>
      <c r="AC948" s="454" t="s">
        <v>572</v>
      </c>
      <c r="AD948" s="103" t="s">
        <v>1278</v>
      </c>
      <c r="AE948" s="578"/>
      <c r="AF948" s="103"/>
      <c r="AG948" s="474"/>
      <c r="AH948" s="103"/>
      <c r="AK948" s="103" t="str">
        <f ca="1">IF(Tabela3[[#This Row],[STATUS]]&lt;&gt;"PREVISTO","N/A",IF(Tabela3[[#This Row],[Data_RE_CONGELADA]]="REDE OK","OK",IFERROR(IF(TODAY()-Tabela3[[#This Row],[Data_RE_CONGELADA]]&gt;=0,"ATRASADO",IF(TODAY()-Tabela3[[#This Row],[Data_RE_CONGELADA]]&gt;-5,"VENCENDO",IF(TODAY()-Tabela3[[#This Row],[Data_RE_CONGELADA]]&lt;=0,"NO PRAZO"))),"N/A")))</f>
        <v>N/A</v>
      </c>
      <c r="AL948" s="454">
        <v>45791</v>
      </c>
      <c r="AM948" s="454"/>
      <c r="AN948" s="458"/>
      <c r="AO948" s="459"/>
      <c r="AP948" s="454" t="str">
        <f>Tabela3[[#This Row],[NOVO 
PRAZO REDE]]</f>
        <v>CANCELADO</v>
      </c>
      <c r="AQ948" s="103" t="s">
        <v>688</v>
      </c>
      <c r="AR948" s="103" t="s">
        <v>689</v>
      </c>
      <c r="AS948" s="103" t="s">
        <v>918</v>
      </c>
      <c r="AT948" s="103" t="s">
        <v>3685</v>
      </c>
      <c r="AU948" s="103" t="s">
        <v>648</v>
      </c>
      <c r="AV948" s="103" t="s">
        <v>580</v>
      </c>
      <c r="AW948" s="103" t="s">
        <v>580</v>
      </c>
      <c r="AX948" s="103" t="s">
        <v>580</v>
      </c>
      <c r="AY948" s="103" t="s">
        <v>580</v>
      </c>
      <c r="AZ948" s="103" t="s">
        <v>580</v>
      </c>
      <c r="BA948" s="103" t="s">
        <v>580</v>
      </c>
      <c r="BC948" s="103"/>
      <c r="BE948" s="103" t="e">
        <f>VLOOKUP(Tabela3[[#This Row],[ID OSP]],[1]Export!$R:$R,1,0)</f>
        <v>#N/A</v>
      </c>
    </row>
    <row r="949" spans="1:58" ht="15" hidden="1" customHeight="1">
      <c r="A949" s="103" t="s">
        <v>3686</v>
      </c>
      <c r="B949" s="103" t="s">
        <v>367</v>
      </c>
      <c r="C949" s="104" t="s">
        <v>137</v>
      </c>
      <c r="D949" s="454" t="s">
        <v>252</v>
      </c>
      <c r="E949" s="454" t="s">
        <v>138</v>
      </c>
      <c r="F949" s="103" t="s">
        <v>137</v>
      </c>
      <c r="G949" s="454">
        <v>45818</v>
      </c>
      <c r="H949" s="454">
        <v>45821</v>
      </c>
      <c r="I949" s="463" t="s">
        <v>139</v>
      </c>
      <c r="J949" s="463" t="s">
        <v>139</v>
      </c>
      <c r="K949" s="458" t="s">
        <v>3687</v>
      </c>
      <c r="L949" s="103" t="s">
        <v>568</v>
      </c>
      <c r="M949" s="103" t="s">
        <v>679</v>
      </c>
      <c r="N949" s="103" t="s">
        <v>680</v>
      </c>
      <c r="O949" s="103" t="s">
        <v>186</v>
      </c>
      <c r="P949" s="103" t="s">
        <v>681</v>
      </c>
      <c r="Q949" s="103" t="s">
        <v>681</v>
      </c>
      <c r="R949" s="459" t="s">
        <v>3688</v>
      </c>
      <c r="S949" s="460"/>
      <c r="T949" s="103" t="s">
        <v>42</v>
      </c>
      <c r="U949" s="103" t="s">
        <v>137</v>
      </c>
      <c r="V949" s="454" t="str">
        <f>Tabela3[[#This Row],[NOVO 
PRAZO REDE]]</f>
        <v>REDE OK</v>
      </c>
      <c r="W949" s="454" t="str">
        <f>Tabela3[[#This Row],[PRAZO
ATIVAÇÃO]]</f>
        <v>ATIVO</v>
      </c>
      <c r="X949" s="103" t="s">
        <v>684</v>
      </c>
      <c r="Y949" s="103" t="str">
        <f>IFERROR("W"&amp;WEEKNUM(Tabela3[[#This Row],[PRAZO RE REVISADO]]),"-")</f>
        <v>-</v>
      </c>
      <c r="Z949" s="103" t="str">
        <f>IFERROR("W"&amp;WEEKNUM(Tabela3[[#This Row],[PRAZO ATIVAÇÃO]]),"-")</f>
        <v>-</v>
      </c>
      <c r="AA949" s="103">
        <v>2025</v>
      </c>
      <c r="AB949" s="103">
        <v>548977</v>
      </c>
      <c r="AC949" s="454" t="s">
        <v>572</v>
      </c>
      <c r="AD949" s="103" t="s">
        <v>137</v>
      </c>
      <c r="AE949" s="578"/>
      <c r="AF949" s="103"/>
      <c r="AG949" s="474"/>
      <c r="AH949" s="103"/>
      <c r="AK949" s="103" t="s">
        <v>575</v>
      </c>
      <c r="AL949" s="454">
        <v>45793</v>
      </c>
      <c r="AM949" s="454"/>
      <c r="AN949" s="458"/>
      <c r="AO949" s="459"/>
      <c r="AP949" s="454" t="str">
        <f>Tabela3[[#This Row],[NOVO 
PRAZO REDE]]</f>
        <v>REDE OK</v>
      </c>
      <c r="AQ949" s="103" t="s">
        <v>688</v>
      </c>
      <c r="AR949" s="103" t="s">
        <v>689</v>
      </c>
      <c r="AS949" s="103" t="s">
        <v>918</v>
      </c>
      <c r="AT949" s="103" t="s">
        <v>3689</v>
      </c>
      <c r="AU949" s="103" t="s">
        <v>648</v>
      </c>
      <c r="AV949" s="103" t="s">
        <v>580</v>
      </c>
      <c r="AW949" s="103" t="s">
        <v>580</v>
      </c>
      <c r="AX949" s="103" t="s">
        <v>581</v>
      </c>
      <c r="AY949" s="103" t="s">
        <v>580</v>
      </c>
      <c r="AZ949" s="103" t="s">
        <v>580</v>
      </c>
      <c r="BA949" s="103" t="s">
        <v>580</v>
      </c>
      <c r="BB949" s="103" t="s">
        <v>4</v>
      </c>
      <c r="BC949" s="103"/>
      <c r="BE949" s="103" t="e">
        <f>VLOOKUP(Tabela3[[#This Row],[ID OSP]],[1]Export!$R:$R,1,0)</f>
        <v>#N/A</v>
      </c>
    </row>
    <row r="950" spans="1:58" ht="15" hidden="1" customHeight="1">
      <c r="A950" s="103" t="s">
        <v>3690</v>
      </c>
      <c r="B950" s="103" t="s">
        <v>3691</v>
      </c>
      <c r="C950" s="104" t="s">
        <v>137</v>
      </c>
      <c r="D950" s="454" t="s">
        <v>252</v>
      </c>
      <c r="E950" s="454" t="s">
        <v>138</v>
      </c>
      <c r="F950" s="454" t="s">
        <v>137</v>
      </c>
      <c r="G950" s="454">
        <v>45870</v>
      </c>
      <c r="H950" s="454">
        <v>45880</v>
      </c>
      <c r="I950" s="463" t="s">
        <v>139</v>
      </c>
      <c r="J950" s="463" t="s">
        <v>139</v>
      </c>
      <c r="K950" s="458" t="s">
        <v>3692</v>
      </c>
      <c r="L950" s="103" t="s">
        <v>568</v>
      </c>
      <c r="M950" s="103" t="s">
        <v>2715</v>
      </c>
      <c r="N950" s="103" t="s">
        <v>57</v>
      </c>
      <c r="O950" s="103" t="s">
        <v>186</v>
      </c>
      <c r="P950" s="103" t="s">
        <v>2716</v>
      </c>
      <c r="Q950" s="103" t="s">
        <v>2716</v>
      </c>
      <c r="R950" s="458" t="s">
        <v>3693</v>
      </c>
      <c r="S950" s="460"/>
      <c r="T950" s="103" t="s">
        <v>42</v>
      </c>
      <c r="U950" s="103" t="s">
        <v>137</v>
      </c>
      <c r="V950" s="454" t="str">
        <f>Tabela3[[#This Row],[NOVO 
PRAZO REDE]]</f>
        <v>REDE OK</v>
      </c>
      <c r="W950" s="454" t="str">
        <f>Tabela3[[#This Row],[PRAZO
ATIVAÇÃO]]</f>
        <v>ATIVO</v>
      </c>
      <c r="X950" s="103" t="s">
        <v>684</v>
      </c>
      <c r="Y950" s="103" t="str">
        <f>IFERROR("W"&amp;WEEKNUM(Tabela3[[#This Row],[PRAZO RE REVISADO]]),"-")</f>
        <v>-</v>
      </c>
      <c r="Z950" s="103" t="str">
        <f>IFERROR("W"&amp;WEEKNUM(Tabela3[[#This Row],[PRAZO ATIVAÇÃO]]),"-")</f>
        <v>-</v>
      </c>
      <c r="AA950" s="103">
        <v>2025</v>
      </c>
      <c r="AB950" s="103">
        <v>549059</v>
      </c>
      <c r="AC950" s="454" t="s">
        <v>572</v>
      </c>
      <c r="AD950" s="103" t="s">
        <v>137</v>
      </c>
      <c r="AE950" s="578"/>
      <c r="AF950" s="103"/>
      <c r="AG950" s="474"/>
      <c r="AH950" s="104"/>
      <c r="AK950" s="103" t="s">
        <v>575</v>
      </c>
      <c r="AL950" s="454">
        <v>45801</v>
      </c>
      <c r="AM950" s="454"/>
      <c r="AN950" s="458"/>
      <c r="AO950" s="459"/>
      <c r="AP950" s="454" t="str">
        <f>Tabela3[[#This Row],[NOVO 
PRAZO REDE]]</f>
        <v>REDE OK</v>
      </c>
      <c r="AQ950" s="103" t="s">
        <v>645</v>
      </c>
      <c r="AR950" s="103" t="s">
        <v>689</v>
      </c>
      <c r="AS950" s="103" t="s">
        <v>918</v>
      </c>
      <c r="AT950" s="103" t="s">
        <v>3694</v>
      </c>
      <c r="AU950" s="103" t="s">
        <v>579</v>
      </c>
      <c r="AV950" s="103" t="s">
        <v>580</v>
      </c>
      <c r="AW950" s="103" t="s">
        <v>580</v>
      </c>
      <c r="AX950" s="103" t="s">
        <v>581</v>
      </c>
      <c r="AY950" s="103" t="s">
        <v>580</v>
      </c>
      <c r="AZ950" s="103" t="s">
        <v>581</v>
      </c>
      <c r="BA950" s="103" t="s">
        <v>580</v>
      </c>
      <c r="BB950" s="103" t="s">
        <v>2874</v>
      </c>
      <c r="BC950" s="496" t="s">
        <v>3695</v>
      </c>
      <c r="BE950" s="103" t="e">
        <f>VLOOKUP(Tabela3[[#This Row],[ID OSP]],[1]Export!$R:$R,1,0)</f>
        <v>#N/A</v>
      </c>
    </row>
    <row r="951" spans="1:58" ht="15" hidden="1" customHeight="1">
      <c r="A951" s="103" t="s">
        <v>3696</v>
      </c>
      <c r="B951" s="103" t="s">
        <v>368</v>
      </c>
      <c r="C951" s="104" t="s">
        <v>137</v>
      </c>
      <c r="D951" s="454" t="s">
        <v>252</v>
      </c>
      <c r="E951" s="454" t="s">
        <v>138</v>
      </c>
      <c r="F951" s="454" t="s">
        <v>137</v>
      </c>
      <c r="G951" s="454">
        <v>45933</v>
      </c>
      <c r="H951" s="454">
        <v>45940</v>
      </c>
      <c r="I951" s="463" t="s">
        <v>139</v>
      </c>
      <c r="J951" s="463" t="s">
        <v>139</v>
      </c>
      <c r="K951" s="458" t="s">
        <v>3697</v>
      </c>
      <c r="L951" s="103" t="s">
        <v>568</v>
      </c>
      <c r="M951" s="103" t="s">
        <v>679</v>
      </c>
      <c r="N951" s="103" t="s">
        <v>3698</v>
      </c>
      <c r="O951" s="103" t="s">
        <v>186</v>
      </c>
      <c r="P951" s="103" t="s">
        <v>681</v>
      </c>
      <c r="Q951" s="103" t="s">
        <v>681</v>
      </c>
      <c r="R951" s="458" t="s">
        <v>3699</v>
      </c>
      <c r="S951" s="460"/>
      <c r="T951" s="103" t="s">
        <v>42</v>
      </c>
      <c r="U951" s="103" t="s">
        <v>137</v>
      </c>
      <c r="V951" s="454" t="str">
        <f>Tabela3[[#This Row],[NOVO 
PRAZO REDE]]</f>
        <v>REDE OK</v>
      </c>
      <c r="W951" s="454" t="str">
        <f>Tabela3[[#This Row],[PRAZO
ATIVAÇÃO]]</f>
        <v>ATIVO</v>
      </c>
      <c r="X951" s="103" t="s">
        <v>684</v>
      </c>
      <c r="Y951" s="103" t="str">
        <f>IFERROR("W"&amp;WEEKNUM(Tabela3[[#This Row],[PRAZO RE REVISADO]]),"-")</f>
        <v>-</v>
      </c>
      <c r="Z951" s="103" t="str">
        <f>IFERROR("W"&amp;WEEKNUM(Tabela3[[#This Row],[PRAZO ATIVAÇÃO]]),"-")</f>
        <v>-</v>
      </c>
      <c r="AA951" s="103">
        <v>2025</v>
      </c>
      <c r="AB951" s="103">
        <v>569802</v>
      </c>
      <c r="AC951" s="454" t="s">
        <v>572</v>
      </c>
      <c r="AD951" s="103" t="s">
        <v>137</v>
      </c>
      <c r="AE951" s="578"/>
      <c r="AF951" s="103"/>
      <c r="AG951" s="474"/>
      <c r="AH951" s="103"/>
      <c r="AK951" s="103" t="str">
        <f ca="1">IF(Tabela3[[#This Row],[STATUS]]&lt;&gt;"PREVISTO","N/A",IF(Tabela3[[#This Row],[Data_RE_CONGELADA]]="REDE OK","OK",IFERROR(IF(TODAY()-Tabela3[[#This Row],[Data_RE_CONGELADA]]&gt;=0,"ATRASADO",IF(TODAY()-Tabela3[[#This Row],[Data_RE_CONGELADA]]&gt;-5,"VENCENDO",IF(TODAY()-Tabela3[[#This Row],[Data_RE_CONGELADA]]&lt;=0,"NO PRAZO"))),"N/A")))</f>
        <v>N/A</v>
      </c>
      <c r="AL951" s="454" t="str">
        <f>Tabela3[[#This Row],[NOVO 
PRAZO REDE]]</f>
        <v>REDE OK</v>
      </c>
      <c r="AM951" s="454" t="str">
        <f>Tabela3[[#This Row],[PRAZO
ATIVAÇÃO]]</f>
        <v>ATIVO</v>
      </c>
      <c r="AN951" s="458"/>
      <c r="AO951" s="459"/>
      <c r="AP951" s="454" t="s">
        <v>643</v>
      </c>
      <c r="AQ951" s="103" t="s">
        <v>645</v>
      </c>
      <c r="AR951" s="103" t="s">
        <v>689</v>
      </c>
      <c r="AS951" s="103" t="s">
        <v>646</v>
      </c>
      <c r="AT951" s="103" t="s">
        <v>3700</v>
      </c>
      <c r="AU951" s="103" t="s">
        <v>648</v>
      </c>
      <c r="AV951" s="103" t="s">
        <v>580</v>
      </c>
      <c r="AW951" s="103" t="s">
        <v>580</v>
      </c>
      <c r="AX951" s="103" t="s">
        <v>581</v>
      </c>
      <c r="AY951" s="103" t="s">
        <v>580</v>
      </c>
      <c r="AZ951" s="103" t="s">
        <v>581</v>
      </c>
      <c r="BA951" s="103" t="s">
        <v>580</v>
      </c>
      <c r="BB951" s="103" t="s">
        <v>4</v>
      </c>
      <c r="BC951" s="103"/>
      <c r="BE951" s="103" t="e">
        <f>VLOOKUP(Tabela3[[#This Row],[ID OSP]],[1]Export!$R:$R,1,0)</f>
        <v>#N/A</v>
      </c>
    </row>
    <row r="952" spans="1:58" ht="15" hidden="1" customHeight="1">
      <c r="A952" s="103" t="s">
        <v>3701</v>
      </c>
      <c r="B952" s="103" t="s">
        <v>3702</v>
      </c>
      <c r="C952" s="104" t="s">
        <v>509</v>
      </c>
      <c r="D952" s="454" t="s">
        <v>566</v>
      </c>
      <c r="F952" s="454">
        <f>Tabela3[[#This Row],[NOVO 
PRAZO REDE]]+2</f>
        <v>2</v>
      </c>
      <c r="G952" s="454" t="s">
        <v>186</v>
      </c>
      <c r="H952" s="454" t="s">
        <v>186</v>
      </c>
      <c r="I952" s="103" t="s">
        <v>139</v>
      </c>
      <c r="J952" s="103" t="s">
        <v>139</v>
      </c>
      <c r="K952" s="104" t="s">
        <v>3703</v>
      </c>
      <c r="L952" s="103" t="s">
        <v>446</v>
      </c>
      <c r="M952" s="103" t="s">
        <v>449</v>
      </c>
      <c r="N952" s="103" t="s">
        <v>1759</v>
      </c>
      <c r="O952" s="103" t="s">
        <v>616</v>
      </c>
      <c r="P952" s="103" t="s">
        <v>598</v>
      </c>
      <c r="Q952" s="103" t="s">
        <v>589</v>
      </c>
      <c r="R952" s="468" t="s">
        <v>3704</v>
      </c>
      <c r="S952" s="503" t="s">
        <v>186</v>
      </c>
      <c r="T952" s="103" t="s">
        <v>42</v>
      </c>
      <c r="U952" s="103" t="s">
        <v>591</v>
      </c>
      <c r="V952" s="454">
        <f>Tabela3[[#This Row],[NOVO 
PRAZO REDE]]</f>
        <v>0</v>
      </c>
      <c r="W952" s="454">
        <f>Tabela3[[#This Row],[PRAZO
ATIVAÇÃO]]</f>
        <v>2</v>
      </c>
      <c r="X952" s="103" t="s">
        <v>500</v>
      </c>
      <c r="Y952" s="103" t="str">
        <f>IFERROR("W"&amp;WEEKNUM(Tabela3[[#This Row],[PRAZO RE REVISADO]]),"-")</f>
        <v>W0</v>
      </c>
      <c r="Z952" s="103" t="str">
        <f>IFERROR("W"&amp;WEEKNUM(Tabela3[[#This Row],[PRAZO ATIVAÇÃO]]),"-")</f>
        <v>W1</v>
      </c>
      <c r="AA952" s="103">
        <v>2024</v>
      </c>
      <c r="AB952" s="103">
        <v>591899</v>
      </c>
      <c r="AC952" s="103" t="s">
        <v>592</v>
      </c>
      <c r="AD952" s="103" t="s">
        <v>1965</v>
      </c>
      <c r="AE952" s="578">
        <v>45954</v>
      </c>
      <c r="AF952" s="454"/>
      <c r="AG952" s="474"/>
      <c r="AH952" s="104" t="s">
        <v>917</v>
      </c>
      <c r="AK952" s="103" t="str">
        <f ca="1">IF(Tabela3[[#This Row],[STATUS]]&lt;&gt;"PREVISTO","N/A",IF(Tabela3[[#This Row],[Data_RE_CONGELADA]]="REDE OK","OK",IFERROR(IF(TODAY()-Tabela3[[#This Row],[Data_RE_CONGELADA]]&gt;=0,"ATRASADO",IF(TODAY()-Tabela3[[#This Row],[Data_RE_CONGELADA]]&gt;-5,"VENCENDO",IF(TODAY()-Tabela3[[#This Row],[Data_RE_CONGELADA]]&lt;=0,"NO PRAZO"))),"N/A")))</f>
        <v>N/A</v>
      </c>
      <c r="AL952" s="454" t="s">
        <v>643</v>
      </c>
      <c r="AM952" s="454" t="s">
        <v>618</v>
      </c>
      <c r="AN952" s="458" t="s">
        <v>959</v>
      </c>
      <c r="AO952" s="458" t="s">
        <v>186</v>
      </c>
      <c r="AP952" s="104" t="s">
        <v>1965</v>
      </c>
      <c r="AQ952" s="103" t="s">
        <v>802</v>
      </c>
      <c r="AR952" s="103" t="s">
        <v>3705</v>
      </c>
      <c r="AS952" s="103">
        <v>0</v>
      </c>
      <c r="AU952" s="103" t="s">
        <v>604</v>
      </c>
      <c r="BC952" s="103"/>
      <c r="BE952" s="103" t="e">
        <f>VLOOKUP(Tabela3[[#This Row],[ID OSP]],[1]Export!$R:$R,1,0)</f>
        <v>#N/A</v>
      </c>
    </row>
    <row r="953" spans="1:58" ht="15" hidden="1" customHeight="1">
      <c r="A953" s="497" t="s">
        <v>3706</v>
      </c>
      <c r="B953" s="103" t="s">
        <v>3707</v>
      </c>
      <c r="C953" s="104" t="s">
        <v>137</v>
      </c>
      <c r="D953" s="454" t="s">
        <v>252</v>
      </c>
      <c r="E953" s="454" t="s">
        <v>138</v>
      </c>
      <c r="F953" s="103" t="s">
        <v>137</v>
      </c>
      <c r="G953" s="454">
        <v>45915</v>
      </c>
      <c r="H953" s="454">
        <v>45916</v>
      </c>
      <c r="I953" s="463" t="s">
        <v>139</v>
      </c>
      <c r="J953" s="463" t="s">
        <v>139</v>
      </c>
      <c r="K953" s="458" t="s">
        <v>3708</v>
      </c>
      <c r="L953" s="103" t="s">
        <v>568</v>
      </c>
      <c r="M953" s="103" t="s">
        <v>743</v>
      </c>
      <c r="N953" s="103" t="s">
        <v>743</v>
      </c>
      <c r="O953" s="103" t="s">
        <v>186</v>
      </c>
      <c r="P953" s="103" t="s">
        <v>744</v>
      </c>
      <c r="Q953" s="103" t="s">
        <v>744</v>
      </c>
      <c r="R953" s="458" t="s">
        <v>3709</v>
      </c>
      <c r="S953" s="460" t="s">
        <v>186</v>
      </c>
      <c r="T953" s="103" t="s">
        <v>42</v>
      </c>
      <c r="U953" s="103" t="s">
        <v>137</v>
      </c>
      <c r="V953" s="454" t="str">
        <f>Tabela3[[#This Row],[NOVO 
PRAZO REDE]]</f>
        <v>REDE OK</v>
      </c>
      <c r="W953" s="454" t="str">
        <f>Tabela3[[#This Row],[PRAZO
ATIVAÇÃO]]</f>
        <v>ATIVO</v>
      </c>
      <c r="X953" s="103" t="s">
        <v>684</v>
      </c>
      <c r="Y953" s="103" t="str">
        <f>IFERROR("W"&amp;WEEKNUM(Tabela3[[#This Row],[PRAZO RE REVISADO]]),"-")</f>
        <v>-</v>
      </c>
      <c r="Z953" s="103" t="str">
        <f>IFERROR("W"&amp;WEEKNUM(Tabela3[[#This Row],[PRAZO ATIVAÇÃO]]),"-")</f>
        <v>-</v>
      </c>
      <c r="AA953" s="103">
        <v>2025</v>
      </c>
      <c r="AB953" s="103">
        <v>564578</v>
      </c>
      <c r="AC953" s="454" t="s">
        <v>572</v>
      </c>
      <c r="AD953" s="103" t="s">
        <v>137</v>
      </c>
      <c r="AE953" s="578"/>
      <c r="AF953" s="103"/>
      <c r="AG953" s="474"/>
      <c r="AH953" s="103"/>
      <c r="AK953" s="103" t="str">
        <f ca="1">IF(Tabela3[[#This Row],[STATUS]]&lt;&gt;"PREVISTO","N/A",IF(Tabela3[[#This Row],[Data_RE_CONGELADA]]="REDE OK","OK",IFERROR(IF(TODAY()-Tabela3[[#This Row],[Data_RE_CONGELADA]]&gt;=0,"ATRASADO",IF(TODAY()-Tabela3[[#This Row],[Data_RE_CONGELADA]]&gt;-5,"VENCENDO",IF(TODAY()-Tabela3[[#This Row],[Data_RE_CONGELADA]]&lt;=0,"NO PRAZO"))),"N/A")))</f>
        <v>N/A</v>
      </c>
      <c r="AL953" s="454">
        <v>45806</v>
      </c>
      <c r="AM953" s="454"/>
      <c r="AN953" s="458"/>
      <c r="AO953" s="459"/>
      <c r="AP953" s="454" t="str">
        <f>Tabela3[[#This Row],[NOVO 
PRAZO REDE]]</f>
        <v>REDE OK</v>
      </c>
      <c r="AQ953" s="103" t="s">
        <v>688</v>
      </c>
      <c r="AR953" s="103" t="s">
        <v>689</v>
      </c>
      <c r="AS953" s="103" t="s">
        <v>918</v>
      </c>
      <c r="AT953" s="103" t="s">
        <v>3710</v>
      </c>
      <c r="AU953" s="103" t="s">
        <v>747</v>
      </c>
      <c r="AV953" s="103" t="s">
        <v>580</v>
      </c>
      <c r="AW953" s="103" t="s">
        <v>580</v>
      </c>
      <c r="AX953" s="103" t="s">
        <v>580</v>
      </c>
      <c r="AY953" s="103" t="s">
        <v>580</v>
      </c>
      <c r="AZ953" s="103" t="s">
        <v>580</v>
      </c>
      <c r="BA953" s="103" t="s">
        <v>139</v>
      </c>
      <c r="BB953" s="103" t="s">
        <v>4</v>
      </c>
      <c r="BC953" s="103" t="s">
        <v>3296</v>
      </c>
      <c r="BE953" s="103" t="e">
        <f>VLOOKUP(Tabela3[[#This Row],[ID OSP]],[1]Export!$R:$R,1,0)</f>
        <v>#N/A</v>
      </c>
    </row>
    <row r="954" spans="1:58" ht="15" hidden="1" customHeight="1">
      <c r="A954" s="103" t="s">
        <v>3711</v>
      </c>
      <c r="B954" s="103" t="s">
        <v>3712</v>
      </c>
      <c r="C954" s="104" t="s">
        <v>268</v>
      </c>
      <c r="D954" s="454" t="s">
        <v>268</v>
      </c>
      <c r="E954" s="454" t="s">
        <v>268</v>
      </c>
      <c r="F954" s="454" t="s">
        <v>268</v>
      </c>
      <c r="G954" s="454" t="s">
        <v>186</v>
      </c>
      <c r="H954" s="454" t="s">
        <v>186</v>
      </c>
      <c r="I954" s="463" t="s">
        <v>139</v>
      </c>
      <c r="J954" s="463" t="s">
        <v>139</v>
      </c>
      <c r="K954" s="458" t="s">
        <v>268</v>
      </c>
      <c r="L954" s="103" t="s">
        <v>568</v>
      </c>
      <c r="M954" s="103" t="s">
        <v>679</v>
      </c>
      <c r="N954" s="103" t="s">
        <v>3698</v>
      </c>
      <c r="O954" s="103" t="s">
        <v>186</v>
      </c>
      <c r="P954" s="103" t="s">
        <v>681</v>
      </c>
      <c r="Q954" s="103" t="s">
        <v>681</v>
      </c>
      <c r="R954" s="458" t="s">
        <v>3713</v>
      </c>
      <c r="S954" s="460"/>
      <c r="T954" s="103" t="s">
        <v>42</v>
      </c>
      <c r="U954" s="103" t="s">
        <v>139</v>
      </c>
      <c r="V954" s="454" t="str">
        <f>Tabela3[[#This Row],[NOVO 
PRAZO REDE]]</f>
        <v>CANCELADO</v>
      </c>
      <c r="W954" s="454" t="str">
        <f>Tabela3[[#This Row],[PRAZO
ATIVAÇÃO]]</f>
        <v>CANCELADO</v>
      </c>
      <c r="X954" s="103" t="s">
        <v>139</v>
      </c>
      <c r="Y954" s="103" t="str">
        <f>IFERROR("W"&amp;WEEKNUM(Tabela3[[#This Row],[PRAZO RE REVISADO]]),"-")</f>
        <v>-</v>
      </c>
      <c r="Z954" s="103" t="str">
        <f>IFERROR("W"&amp;WEEKNUM(Tabela3[[#This Row],[PRAZO ATIVAÇÃO]]),"-")</f>
        <v>-</v>
      </c>
      <c r="AA954" s="103">
        <v>2025</v>
      </c>
      <c r="AB954" s="103" t="s">
        <v>139</v>
      </c>
      <c r="AC954" s="454" t="s">
        <v>139</v>
      </c>
      <c r="AD954" s="103" t="s">
        <v>2773</v>
      </c>
      <c r="AE954" s="578"/>
      <c r="AF954" s="103"/>
      <c r="AG954" s="474"/>
      <c r="AH954" s="103"/>
      <c r="AK954" s="103" t="str">
        <f ca="1">IF(Tabela3[[#This Row],[STATUS]]&lt;&gt;"PREVISTO","N/A",IF(Tabela3[[#This Row],[Data_RE_CONGELADA]]="REDE OK","OK",IFERROR(IF(TODAY()-Tabela3[[#This Row],[Data_RE_CONGELADA]]&gt;=0,"ATRASADO",IF(TODAY()-Tabela3[[#This Row],[Data_RE_CONGELADA]]&gt;-5,"VENCENDO",IF(TODAY()-Tabela3[[#This Row],[Data_RE_CONGELADA]]&lt;=0,"NO PRAZO"))),"N/A")))</f>
        <v>N/A</v>
      </c>
      <c r="AL954" s="454" t="s">
        <v>139</v>
      </c>
      <c r="AM954" s="454"/>
      <c r="AN954" s="458"/>
      <c r="AO954" s="459"/>
      <c r="AP954" s="454" t="s">
        <v>268</v>
      </c>
      <c r="AQ954" s="104" t="s">
        <v>645</v>
      </c>
      <c r="AR954" s="103" t="s">
        <v>689</v>
      </c>
      <c r="AS954" s="103" t="s">
        <v>57</v>
      </c>
      <c r="AT954" s="103" t="s">
        <v>3714</v>
      </c>
      <c r="AU954" s="103" t="s">
        <v>648</v>
      </c>
      <c r="AV954" s="103" t="s">
        <v>691</v>
      </c>
      <c r="BC954" s="103"/>
      <c r="BE954" s="103" t="e">
        <f>VLOOKUP(Tabela3[[#This Row],[ID OSP]],[1]Export!$R:$R,1,0)</f>
        <v>#N/A</v>
      </c>
    </row>
    <row r="955" spans="1:58" ht="15" hidden="1" customHeight="1">
      <c r="A955" s="103" t="s">
        <v>3715</v>
      </c>
      <c r="B955" s="103" t="s">
        <v>370</v>
      </c>
      <c r="C955" s="104" t="s">
        <v>137</v>
      </c>
      <c r="D955" s="454" t="s">
        <v>252</v>
      </c>
      <c r="E955" s="454" t="s">
        <v>138</v>
      </c>
      <c r="F955" s="454" t="s">
        <v>137</v>
      </c>
      <c r="G955" s="454">
        <v>45817</v>
      </c>
      <c r="H955" s="454">
        <v>45954</v>
      </c>
      <c r="I955" s="463" t="s">
        <v>139</v>
      </c>
      <c r="J955" s="463" t="s">
        <v>139</v>
      </c>
      <c r="K955" s="458" t="s">
        <v>3716</v>
      </c>
      <c r="L955" s="103" t="s">
        <v>568</v>
      </c>
      <c r="M955" s="103" t="s">
        <v>679</v>
      </c>
      <c r="N955" s="103" t="s">
        <v>2934</v>
      </c>
      <c r="O955" s="103" t="s">
        <v>186</v>
      </c>
      <c r="P955" s="103" t="s">
        <v>681</v>
      </c>
      <c r="Q955" s="103" t="s">
        <v>681</v>
      </c>
      <c r="R955" s="459" t="s">
        <v>3717</v>
      </c>
      <c r="S955" s="535" t="s">
        <v>3718</v>
      </c>
      <c r="T955" s="103" t="s">
        <v>42</v>
      </c>
      <c r="U955" s="103" t="s">
        <v>137</v>
      </c>
      <c r="V955" s="454" t="str">
        <f>Tabela3[[#This Row],[NOVO 
PRAZO REDE]]</f>
        <v>REDE OK</v>
      </c>
      <c r="W955" s="454" t="str">
        <f>Tabela3[[#This Row],[PRAZO
ATIVAÇÃO]]</f>
        <v>ATIVO</v>
      </c>
      <c r="X955" s="103" t="s">
        <v>684</v>
      </c>
      <c r="Y955" s="103" t="str">
        <f>IFERROR("W"&amp;WEEKNUM(Tabela3[[#This Row],[PRAZO RE REVISADO]]),"-")</f>
        <v>-</v>
      </c>
      <c r="Z955" s="103" t="str">
        <f>IFERROR("W"&amp;WEEKNUM(Tabela3[[#This Row],[PRAZO ATIVAÇÃO]]),"-")</f>
        <v>-</v>
      </c>
      <c r="AA955" s="103">
        <v>2025</v>
      </c>
      <c r="AB955" s="103">
        <v>548970</v>
      </c>
      <c r="AC955" s="454" t="s">
        <v>572</v>
      </c>
      <c r="AD955" s="103" t="s">
        <v>137</v>
      </c>
      <c r="AE955" s="578"/>
      <c r="AF955" s="103"/>
      <c r="AG955" s="474"/>
      <c r="AH955" s="103"/>
      <c r="AK955" s="103" t="str">
        <f ca="1">IF(Tabela3[[#This Row],[STATUS]]&lt;&gt;"PREVISTO","N/A",IF(Tabela3[[#This Row],[Data_RE_CONGELADA]]="REDE OK","OK",IFERROR(IF(TODAY()-Tabela3[[#This Row],[Data_RE_CONGELADA]]&gt;=0,"ATRASADO",IF(TODAY()-Tabela3[[#This Row],[Data_RE_CONGELADA]]&gt;-5,"VENCENDO",IF(TODAY()-Tabela3[[#This Row],[Data_RE_CONGELADA]]&lt;=0,"NO PRAZO"))),"N/A")))</f>
        <v>N/A</v>
      </c>
      <c r="AL955" s="454" t="s">
        <v>575</v>
      </c>
      <c r="AM955" s="454"/>
      <c r="AN955" s="458"/>
      <c r="AO955" s="459"/>
      <c r="AP955" s="454" t="str">
        <f>Tabela3[[#This Row],[NOVO 
PRAZO REDE]]</f>
        <v>REDE OK</v>
      </c>
      <c r="AQ955" s="103" t="s">
        <v>688</v>
      </c>
      <c r="AR955" s="103" t="s">
        <v>689</v>
      </c>
      <c r="AS955" s="103" t="s">
        <v>918</v>
      </c>
      <c r="AT955" s="103" t="s">
        <v>3719</v>
      </c>
      <c r="AU955" s="103" t="s">
        <v>648</v>
      </c>
      <c r="AV955" s="103" t="s">
        <v>3121</v>
      </c>
      <c r="AW955" s="103" t="s">
        <v>3720</v>
      </c>
      <c r="AX955" s="103" t="s">
        <v>3720</v>
      </c>
      <c r="AY955" s="103" t="s">
        <v>3720</v>
      </c>
      <c r="AZ955" s="103" t="s">
        <v>3720</v>
      </c>
      <c r="BA955" s="103" t="s">
        <v>3720</v>
      </c>
      <c r="BB955" s="103" t="s">
        <v>4</v>
      </c>
      <c r="BC955" s="103"/>
      <c r="BE955" s="103" t="e">
        <f>VLOOKUP(Tabela3[[#This Row],[ID OSP]],[1]Export!$R:$R,1,0)</f>
        <v>#N/A</v>
      </c>
      <c r="BF955" s="103" t="s">
        <v>2937</v>
      </c>
    </row>
    <row r="956" spans="1:58" ht="15" hidden="1" customHeight="1">
      <c r="A956" s="103" t="s">
        <v>3721</v>
      </c>
      <c r="B956" s="103" t="s">
        <v>371</v>
      </c>
      <c r="C956" s="104" t="s">
        <v>137</v>
      </c>
      <c r="D956" s="454" t="s">
        <v>252</v>
      </c>
      <c r="E956" s="454" t="s">
        <v>138</v>
      </c>
      <c r="F956" s="454" t="s">
        <v>137</v>
      </c>
      <c r="G956" s="454">
        <v>45939</v>
      </c>
      <c r="H956" s="454">
        <v>45940</v>
      </c>
      <c r="I956" s="463" t="s">
        <v>139</v>
      </c>
      <c r="J956" s="463" t="s">
        <v>139</v>
      </c>
      <c r="K956" s="458" t="s">
        <v>3722</v>
      </c>
      <c r="L956" s="103" t="s">
        <v>568</v>
      </c>
      <c r="M956" s="103" t="s">
        <v>679</v>
      </c>
      <c r="N956" s="103" t="s">
        <v>3698</v>
      </c>
      <c r="O956" s="103" t="s">
        <v>186</v>
      </c>
      <c r="P956" s="103" t="s">
        <v>681</v>
      </c>
      <c r="Q956" s="103" t="s">
        <v>681</v>
      </c>
      <c r="R956" s="459" t="s">
        <v>3723</v>
      </c>
      <c r="S956" s="460" t="s">
        <v>186</v>
      </c>
      <c r="T956" s="103" t="s">
        <v>42</v>
      </c>
      <c r="U956" s="103" t="s">
        <v>137</v>
      </c>
      <c r="V956" s="454" t="str">
        <f>Tabela3[[#This Row],[NOVO 
PRAZO REDE]]</f>
        <v>REDE OK</v>
      </c>
      <c r="W956" s="454" t="str">
        <f>Tabela3[[#This Row],[PRAZO
ATIVAÇÃO]]</f>
        <v>ATIVO</v>
      </c>
      <c r="X956" s="103" t="s">
        <v>684</v>
      </c>
      <c r="Y956" s="103" t="str">
        <f>IFERROR("W"&amp;WEEKNUM(Tabela3[[#This Row],[PRAZO RE REVISADO]]),"-")</f>
        <v>-</v>
      </c>
      <c r="Z956" s="103" t="str">
        <f>IFERROR("W"&amp;WEEKNUM(Tabela3[[#This Row],[PRAZO ATIVAÇÃO]]),"-")</f>
        <v>-</v>
      </c>
      <c r="AA956" s="103">
        <v>2025</v>
      </c>
      <c r="AB956" s="103">
        <v>548968</v>
      </c>
      <c r="AC956" s="454" t="s">
        <v>572</v>
      </c>
      <c r="AD956" s="103" t="s">
        <v>137</v>
      </c>
      <c r="AE956" s="578"/>
      <c r="AF956" s="103"/>
      <c r="AG956" s="474"/>
      <c r="AH956" s="103"/>
      <c r="AK956" s="103" t="str">
        <f ca="1">IF(Tabela3[[#This Row],[STATUS]]&lt;&gt;"PREVISTO","N/A",IF(Tabela3[[#This Row],[Data_RE_CONGELADA]]="REDE OK","OK",IFERROR(IF(TODAY()-Tabela3[[#This Row],[Data_RE_CONGELADA]]&gt;=0,"ATRASADO",IF(TODAY()-Tabela3[[#This Row],[Data_RE_CONGELADA]]&gt;-5,"VENCENDO",IF(TODAY()-Tabela3[[#This Row],[Data_RE_CONGELADA]]&lt;=0,"NO PRAZO"))),"N/A")))</f>
        <v>N/A</v>
      </c>
      <c r="AL956" s="454">
        <v>45794</v>
      </c>
      <c r="AM956" s="454"/>
      <c r="AN956" s="458"/>
      <c r="AO956" s="459"/>
      <c r="AP956" s="454" t="str">
        <f>Tabela3[[#This Row],[NOVO 
PRAZO REDE]]</f>
        <v>REDE OK</v>
      </c>
      <c r="AQ956" s="103" t="s">
        <v>688</v>
      </c>
      <c r="AR956" s="103" t="s">
        <v>689</v>
      </c>
      <c r="AS956" s="103" t="s">
        <v>918</v>
      </c>
      <c r="AT956" s="103" t="s">
        <v>3724</v>
      </c>
      <c r="AU956" s="103" t="s">
        <v>648</v>
      </c>
      <c r="AV956" s="103" t="s">
        <v>580</v>
      </c>
      <c r="AW956" s="103" t="s">
        <v>580</v>
      </c>
      <c r="AX956" s="103" t="s">
        <v>581</v>
      </c>
      <c r="AY956" s="103" t="s">
        <v>580</v>
      </c>
      <c r="AZ956" s="103" t="s">
        <v>580</v>
      </c>
      <c r="BA956" s="103" t="s">
        <v>580</v>
      </c>
      <c r="BB956" s="103" t="s">
        <v>4</v>
      </c>
      <c r="BC956" s="103"/>
      <c r="BE956" s="103" t="e">
        <f>VLOOKUP(Tabela3[[#This Row],[ID OSP]],[1]Export!$R:$R,1,0)</f>
        <v>#N/A</v>
      </c>
    </row>
    <row r="957" spans="1:58" ht="15" hidden="1" customHeight="1">
      <c r="A957" s="103" t="s">
        <v>3725</v>
      </c>
      <c r="B957" s="103" t="s">
        <v>3726</v>
      </c>
      <c r="C957" s="104" t="s">
        <v>137</v>
      </c>
      <c r="D957" s="454" t="s">
        <v>252</v>
      </c>
      <c r="E957" s="454" t="s">
        <v>138</v>
      </c>
      <c r="F957" s="454" t="s">
        <v>137</v>
      </c>
      <c r="G957" s="454">
        <v>45791</v>
      </c>
      <c r="H957" s="454">
        <v>45799</v>
      </c>
      <c r="I957" s="463" t="s">
        <v>139</v>
      </c>
      <c r="J957" s="463" t="s">
        <v>139</v>
      </c>
      <c r="K957" s="458" t="s">
        <v>3727</v>
      </c>
      <c r="L957" s="103" t="s">
        <v>568</v>
      </c>
      <c r="M957" s="103" t="s">
        <v>679</v>
      </c>
      <c r="N957" s="103" t="s">
        <v>3297</v>
      </c>
      <c r="O957" s="103" t="s">
        <v>186</v>
      </c>
      <c r="P957" s="103" t="s">
        <v>681</v>
      </c>
      <c r="Q957" s="103" t="s">
        <v>681</v>
      </c>
      <c r="S957" s="455"/>
      <c r="T957" s="103" t="s">
        <v>42</v>
      </c>
      <c r="U957" s="103" t="s">
        <v>137</v>
      </c>
      <c r="V957" s="454" t="str">
        <f>Tabela3[[#This Row],[NOVO 
PRAZO REDE]]</f>
        <v>REDE OK</v>
      </c>
      <c r="W957" s="454" t="str">
        <f>Tabela3[[#This Row],[PRAZO
ATIVAÇÃO]]</f>
        <v>ATIVO</v>
      </c>
      <c r="X957" s="103" t="s">
        <v>684</v>
      </c>
      <c r="Y957" s="103" t="str">
        <f>IFERROR("W"&amp;WEEKNUM(Tabela3[[#This Row],[PRAZO RE REVISADO]]),"-")</f>
        <v>-</v>
      </c>
      <c r="Z957" s="103" t="str">
        <f>IFERROR("W"&amp;WEEKNUM(Tabela3[[#This Row],[PRAZO ATIVAÇÃO]]),"-")</f>
        <v>-</v>
      </c>
      <c r="AA957" s="103">
        <v>2025</v>
      </c>
      <c r="AB957" s="103">
        <v>548973</v>
      </c>
      <c r="AC957" s="454" t="s">
        <v>572</v>
      </c>
      <c r="AD957" s="103" t="s">
        <v>137</v>
      </c>
      <c r="AE957" s="578"/>
      <c r="AF957" s="103"/>
      <c r="AG957" s="474"/>
      <c r="AH957" s="103"/>
      <c r="AK957" s="103" t="s">
        <v>575</v>
      </c>
      <c r="AL957" s="454">
        <v>45797</v>
      </c>
      <c r="AM957" s="454"/>
      <c r="AN957" s="458"/>
      <c r="AO957" s="459"/>
      <c r="AP957" s="454" t="s">
        <v>575</v>
      </c>
      <c r="AQ957" s="103" t="s">
        <v>688</v>
      </c>
      <c r="AR957" s="103" t="s">
        <v>689</v>
      </c>
      <c r="AS957" s="103" t="s">
        <v>918</v>
      </c>
      <c r="AT957" s="103" t="s">
        <v>3728</v>
      </c>
      <c r="AU957" s="103" t="s">
        <v>648</v>
      </c>
      <c r="AV957" s="103" t="s">
        <v>580</v>
      </c>
      <c r="AW957" s="103" t="s">
        <v>580</v>
      </c>
      <c r="AX957" s="103" t="s">
        <v>581</v>
      </c>
      <c r="AY957" s="103" t="s">
        <v>580</v>
      </c>
      <c r="AZ957" s="103" t="s">
        <v>580</v>
      </c>
      <c r="BA957" s="103" t="s">
        <v>580</v>
      </c>
      <c r="BB957" s="103" t="s">
        <v>4</v>
      </c>
      <c r="BC957" s="103"/>
      <c r="BE957" s="103" t="e">
        <f>VLOOKUP(Tabela3[[#This Row],[ID OSP]],[1]Export!$R:$R,1,0)</f>
        <v>#N/A</v>
      </c>
    </row>
    <row r="958" spans="1:58" ht="15" hidden="1" customHeight="1">
      <c r="A958" s="497" t="s">
        <v>3729</v>
      </c>
      <c r="B958" s="103" t="s">
        <v>3730</v>
      </c>
      <c r="C958" s="104" t="s">
        <v>137</v>
      </c>
      <c r="D958" s="454" t="s">
        <v>252</v>
      </c>
      <c r="E958" s="454" t="s">
        <v>138</v>
      </c>
      <c r="F958" s="103" t="s">
        <v>137</v>
      </c>
      <c r="G958" s="454">
        <v>45902</v>
      </c>
      <c r="H958" s="454">
        <v>45916</v>
      </c>
      <c r="I958" s="463" t="s">
        <v>139</v>
      </c>
      <c r="J958" s="463" t="s">
        <v>139</v>
      </c>
      <c r="K958" s="458" t="s">
        <v>3731</v>
      </c>
      <c r="L958" s="103" t="s">
        <v>568</v>
      </c>
      <c r="M958" s="103" t="s">
        <v>743</v>
      </c>
      <c r="N958" s="103" t="s">
        <v>3217</v>
      </c>
      <c r="O958" s="103" t="s">
        <v>186</v>
      </c>
      <c r="P958" s="103" t="s">
        <v>744</v>
      </c>
      <c r="Q958" s="103" t="s">
        <v>744</v>
      </c>
      <c r="R958" s="458" t="s">
        <v>3732</v>
      </c>
      <c r="S958" s="455"/>
      <c r="T958" s="103" t="s">
        <v>42</v>
      </c>
      <c r="U958" s="454" t="s">
        <v>137</v>
      </c>
      <c r="V958" s="454" t="str">
        <f>Tabela3[[#This Row],[NOVO 
PRAZO REDE]]</f>
        <v>REDE OK</v>
      </c>
      <c r="W958" s="454" t="str">
        <f>Tabela3[[#This Row],[PRAZO
ATIVAÇÃO]]</f>
        <v>ATIVO</v>
      </c>
      <c r="X958" s="103" t="s">
        <v>684</v>
      </c>
      <c r="Y958" s="103" t="str">
        <f>IFERROR("W"&amp;WEEKNUM(Tabela3[[#This Row],[PRAZO RE REVISADO]]),"-")</f>
        <v>-</v>
      </c>
      <c r="Z958" s="103" t="str">
        <f>IFERROR("W"&amp;WEEKNUM(Tabela3[[#This Row],[PRAZO ATIVAÇÃO]]),"-")</f>
        <v>-</v>
      </c>
      <c r="AA958" s="103">
        <v>2025</v>
      </c>
      <c r="AB958" s="103">
        <v>566687</v>
      </c>
      <c r="AC958" s="454" t="s">
        <v>572</v>
      </c>
      <c r="AD958" s="103" t="s">
        <v>137</v>
      </c>
      <c r="AE958" s="578"/>
      <c r="AF958" s="103"/>
      <c r="AG958" s="474"/>
      <c r="AH958" s="103"/>
      <c r="AK958" s="103" t="str">
        <f ca="1">IF(Tabela3[[#This Row],[STATUS]]&lt;&gt;"PREVISTO","N/A",IF(Tabela3[[#This Row],[Data_RE_CONGELADA]]="REDE OK","OK",IFERROR(IF(TODAY()-Tabela3[[#This Row],[Data_RE_CONGELADA]]&gt;=0,"ATRASADO",IF(TODAY()-Tabela3[[#This Row],[Data_RE_CONGELADA]]&gt;-5,"VENCENDO",IF(TODAY()-Tabela3[[#This Row],[Data_RE_CONGELADA]]&lt;=0,"NO PRAZO"))),"N/A")))</f>
        <v>N/A</v>
      </c>
      <c r="AL958" s="454">
        <v>45803</v>
      </c>
      <c r="AM958" s="454"/>
      <c r="AN958" s="458"/>
      <c r="AO958" s="459"/>
      <c r="AP958" s="454" t="str">
        <f>Tabela3[[#This Row],[NOVO 
PRAZO REDE]]</f>
        <v>REDE OK</v>
      </c>
      <c r="AQ958" s="103" t="s">
        <v>688</v>
      </c>
      <c r="AR958" s="103" t="s">
        <v>689</v>
      </c>
      <c r="AS958" s="103" t="s">
        <v>3506</v>
      </c>
      <c r="AT958" s="103" t="s">
        <v>3733</v>
      </c>
      <c r="AU958" s="103" t="s">
        <v>747</v>
      </c>
      <c r="AV958" s="103" t="s">
        <v>580</v>
      </c>
      <c r="AW958" s="103" t="s">
        <v>580</v>
      </c>
      <c r="AX958" s="103" t="s">
        <v>581</v>
      </c>
      <c r="AY958" s="103" t="s">
        <v>580</v>
      </c>
      <c r="AZ958" s="103" t="s">
        <v>581</v>
      </c>
      <c r="BA958" s="103" t="s">
        <v>139</v>
      </c>
      <c r="BB958" s="103" t="s">
        <v>4</v>
      </c>
      <c r="BC958" s="103" t="s">
        <v>3296</v>
      </c>
      <c r="BE958" s="103" t="e">
        <f>VLOOKUP(Tabela3[[#This Row],[ID OSP]],[1]Export!$R:$R,1,0)</f>
        <v>#N/A</v>
      </c>
    </row>
    <row r="959" spans="1:58" ht="15" hidden="1" customHeight="1">
      <c r="A959" s="103" t="s">
        <v>3734</v>
      </c>
      <c r="B959" s="103" t="s">
        <v>372</v>
      </c>
      <c r="C959" s="104" t="s">
        <v>137</v>
      </c>
      <c r="D959" s="454" t="s">
        <v>252</v>
      </c>
      <c r="E959" s="454" t="s">
        <v>138</v>
      </c>
      <c r="F959" s="454" t="s">
        <v>137</v>
      </c>
      <c r="G959" s="454">
        <v>45909</v>
      </c>
      <c r="H959" s="454">
        <v>45916</v>
      </c>
      <c r="I959" s="463" t="s">
        <v>139</v>
      </c>
      <c r="J959" s="463" t="s">
        <v>139</v>
      </c>
      <c r="K959" s="458" t="s">
        <v>3735</v>
      </c>
      <c r="L959" s="103" t="s">
        <v>568</v>
      </c>
      <c r="M959" s="103" t="s">
        <v>679</v>
      </c>
      <c r="N959" s="103" t="s">
        <v>3736</v>
      </c>
      <c r="O959" s="103" t="s">
        <v>186</v>
      </c>
      <c r="P959" s="103" t="s">
        <v>681</v>
      </c>
      <c r="Q959" s="103" t="s">
        <v>681</v>
      </c>
      <c r="R959" s="458" t="s">
        <v>3737</v>
      </c>
      <c r="S959" s="103"/>
      <c r="T959" s="103" t="s">
        <v>42</v>
      </c>
      <c r="U959" s="103" t="s">
        <v>137</v>
      </c>
      <c r="V959" s="454" t="str">
        <f>Tabela3[[#This Row],[NOVO 
PRAZO REDE]]</f>
        <v>REDE OK</v>
      </c>
      <c r="W959" s="454" t="str">
        <f>Tabela3[[#This Row],[PRAZO
ATIVAÇÃO]]</f>
        <v>ATIVO</v>
      </c>
      <c r="X959" s="103" t="s">
        <v>684</v>
      </c>
      <c r="Y959" s="103" t="str">
        <f>IFERROR("W"&amp;WEEKNUM(Tabela3[[#This Row],[PRAZO RE REVISADO]]),"-")</f>
        <v>-</v>
      </c>
      <c r="Z959" s="103" t="str">
        <f>IFERROR("W"&amp;WEEKNUM(Tabela3[[#This Row],[PRAZO ATIVAÇÃO]]),"-")</f>
        <v>-</v>
      </c>
      <c r="AA959" s="103">
        <v>2025</v>
      </c>
      <c r="AB959" s="103">
        <v>571961</v>
      </c>
      <c r="AC959" s="454" t="s">
        <v>572</v>
      </c>
      <c r="AD959" s="103" t="s">
        <v>137</v>
      </c>
      <c r="AE959" s="578"/>
      <c r="AF959" s="103"/>
      <c r="AG959" s="474"/>
      <c r="AH959" s="103"/>
      <c r="AK959" s="103" t="str">
        <f ca="1">IF(Tabela3[[#This Row],[STATUS]]&lt;&gt;"PREVISTO","N/A",IF(Tabela3[[#This Row],[Data_RE_CONGELADA]]="REDE OK","OK",IFERROR(IF(TODAY()-Tabela3[[#This Row],[Data_RE_CONGELADA]]&gt;=0,"ATRASADO",IF(TODAY()-Tabela3[[#This Row],[Data_RE_CONGELADA]]&gt;-5,"VENCENDO",IF(TODAY()-Tabela3[[#This Row],[Data_RE_CONGELADA]]&lt;=0,"NO PRAZO"))),"N/A")))</f>
        <v>N/A</v>
      </c>
      <c r="AL959" s="454" t="s">
        <v>643</v>
      </c>
      <c r="AM959" s="454"/>
      <c r="AN959" s="458"/>
      <c r="AO959" s="459"/>
      <c r="AP959" s="454" t="s">
        <v>643</v>
      </c>
      <c r="AQ959" s="103" t="s">
        <v>645</v>
      </c>
      <c r="AR959" s="103" t="s">
        <v>689</v>
      </c>
      <c r="AS959" s="103" t="s">
        <v>646</v>
      </c>
      <c r="AT959" s="103" t="s">
        <v>3738</v>
      </c>
      <c r="AU959" s="103" t="s">
        <v>648</v>
      </c>
      <c r="AV959" s="103" t="s">
        <v>580</v>
      </c>
      <c r="AW959" s="103" t="s">
        <v>580</v>
      </c>
      <c r="AX959" s="103" t="s">
        <v>581</v>
      </c>
      <c r="AY959" s="103" t="s">
        <v>580</v>
      </c>
      <c r="AZ959" s="103" t="s">
        <v>580</v>
      </c>
      <c r="BA959" s="103" t="s">
        <v>580</v>
      </c>
      <c r="BB959" s="103" t="s">
        <v>4</v>
      </c>
      <c r="BC959" s="103"/>
      <c r="BE959" s="103" t="e">
        <f>VLOOKUP(Tabela3[[#This Row],[ID OSP]],[1]Export!$R:$R,1,0)</f>
        <v>#N/A</v>
      </c>
    </row>
    <row r="960" spans="1:58" ht="15" hidden="1" customHeight="1">
      <c r="A960" s="103" t="s">
        <v>3739</v>
      </c>
      <c r="B960" s="103" t="s">
        <v>3740</v>
      </c>
      <c r="C960" s="104" t="s">
        <v>137</v>
      </c>
      <c r="D960" s="454" t="s">
        <v>252</v>
      </c>
      <c r="E960" s="454" t="s">
        <v>138</v>
      </c>
      <c r="F960" s="454" t="s">
        <v>137</v>
      </c>
      <c r="G960" s="454">
        <v>45894</v>
      </c>
      <c r="H960" s="454">
        <v>45912</v>
      </c>
      <c r="I960" s="463" t="s">
        <v>139</v>
      </c>
      <c r="J960" s="463" t="s">
        <v>139</v>
      </c>
      <c r="K960" s="458" t="s">
        <v>3741</v>
      </c>
      <c r="L960" s="103" t="s">
        <v>568</v>
      </c>
      <c r="M960" s="103" t="s">
        <v>2715</v>
      </c>
      <c r="N960" s="103" t="s">
        <v>2991</v>
      </c>
      <c r="O960" s="103" t="s">
        <v>186</v>
      </c>
      <c r="P960" s="103" t="s">
        <v>2716</v>
      </c>
      <c r="Q960" s="103" t="s">
        <v>2716</v>
      </c>
      <c r="R960" s="458" t="s">
        <v>3742</v>
      </c>
      <c r="S960" s="460"/>
      <c r="T960" s="103" t="s">
        <v>42</v>
      </c>
      <c r="U960" s="103" t="s">
        <v>137</v>
      </c>
      <c r="V960" s="454" t="str">
        <f>Tabela3[[#This Row],[NOVO 
PRAZO REDE]]</f>
        <v>REDE OK</v>
      </c>
      <c r="W960" s="454" t="str">
        <f>Tabela3[[#This Row],[PRAZO
ATIVAÇÃO]]</f>
        <v>ATIVO</v>
      </c>
      <c r="X960" s="103" t="s">
        <v>684</v>
      </c>
      <c r="Y960" s="103" t="str">
        <f>IFERROR("W"&amp;WEEKNUM(Tabela3[[#This Row],[PRAZO RE REVISADO]]),"-")</f>
        <v>-</v>
      </c>
      <c r="Z960" s="103" t="str">
        <f>IFERROR("W"&amp;WEEKNUM(Tabela3[[#This Row],[PRAZO ATIVAÇÃO]]),"-")</f>
        <v>-</v>
      </c>
      <c r="AA960" s="103">
        <v>2025</v>
      </c>
      <c r="AB960" s="103">
        <v>565817</v>
      </c>
      <c r="AC960" s="454" t="s">
        <v>572</v>
      </c>
      <c r="AD960" s="103" t="s">
        <v>137</v>
      </c>
      <c r="AE960" s="578"/>
      <c r="AF960" s="103"/>
      <c r="AG960" s="474"/>
      <c r="AH960" s="104"/>
      <c r="AK960" s="103" t="str">
        <f ca="1">IF(Tabela3[[#This Row],[STATUS]]&lt;&gt;"PREVISTO","N/A",IF(Tabela3[[#This Row],[Data_RE_CONGELADA]]="REDE OK","OK",IFERROR(IF(TODAY()-Tabela3[[#This Row],[Data_RE_CONGELADA]]&gt;=0,"ATRASADO",IF(TODAY()-Tabela3[[#This Row],[Data_RE_CONGELADA]]&gt;-5,"VENCENDO",IF(TODAY()-Tabela3[[#This Row],[Data_RE_CONGELADA]]&lt;=0,"NO PRAZO"))),"N/A")))</f>
        <v>N/A</v>
      </c>
      <c r="AL960" s="454">
        <v>45803</v>
      </c>
      <c r="AM960" s="454"/>
      <c r="AN960" s="458"/>
      <c r="AO960" s="459"/>
      <c r="AP960" s="454" t="str">
        <f>Tabela3[[#This Row],[NOVO 
PRAZO REDE]]</f>
        <v>REDE OK</v>
      </c>
      <c r="AQ960" s="103" t="s">
        <v>2806</v>
      </c>
      <c r="AR960" s="103" t="s">
        <v>689</v>
      </c>
      <c r="AS960" s="103" t="s">
        <v>918</v>
      </c>
      <c r="AT960" s="103" t="s">
        <v>3743</v>
      </c>
      <c r="AU960" s="103" t="s">
        <v>579</v>
      </c>
      <c r="AV960" s="103" t="s">
        <v>580</v>
      </c>
      <c r="AW960" s="103" t="s">
        <v>580</v>
      </c>
      <c r="AX960" s="103" t="s">
        <v>580</v>
      </c>
      <c r="AY960" s="103" t="s">
        <v>580</v>
      </c>
      <c r="AZ960" s="103" t="s">
        <v>581</v>
      </c>
      <c r="BA960" s="103" t="s">
        <v>580</v>
      </c>
      <c r="BB960" s="103" t="s">
        <v>2721</v>
      </c>
      <c r="BC960" s="496" t="s">
        <v>3744</v>
      </c>
      <c r="BE960" s="103" t="e">
        <f>VLOOKUP(Tabela3[[#This Row],[ID OSP]],[1]Export!$R:$R,1,0)</f>
        <v>#N/A</v>
      </c>
    </row>
    <row r="961" spans="1:57" ht="15" hidden="1" customHeight="1">
      <c r="A961" s="103" t="s">
        <v>3745</v>
      </c>
      <c r="B961" s="103" t="s">
        <v>3746</v>
      </c>
      <c r="C961" s="104" t="s">
        <v>137</v>
      </c>
      <c r="D961" s="454" t="s">
        <v>252</v>
      </c>
      <c r="E961" s="454" t="s">
        <v>138</v>
      </c>
      <c r="F961" s="103" t="s">
        <v>137</v>
      </c>
      <c r="G961" s="454">
        <v>45884</v>
      </c>
      <c r="H961" s="454">
        <v>45912</v>
      </c>
      <c r="I961" s="463" t="s">
        <v>139</v>
      </c>
      <c r="J961" s="463" t="s">
        <v>139</v>
      </c>
      <c r="K961" s="458" t="s">
        <v>3747</v>
      </c>
      <c r="L961" s="103" t="s">
        <v>568</v>
      </c>
      <c r="M961" s="103" t="s">
        <v>2715</v>
      </c>
      <c r="N961" s="103" t="s">
        <v>2991</v>
      </c>
      <c r="O961" s="103" t="s">
        <v>186</v>
      </c>
      <c r="P961" s="103" t="s">
        <v>2716</v>
      </c>
      <c r="Q961" s="103" t="s">
        <v>2716</v>
      </c>
      <c r="S961" s="460"/>
      <c r="T961" s="103" t="s">
        <v>42</v>
      </c>
      <c r="U961" s="103" t="s">
        <v>137</v>
      </c>
      <c r="V961" s="454" t="str">
        <f>Tabela3[[#This Row],[NOVO 
PRAZO REDE]]</f>
        <v>REDE OK</v>
      </c>
      <c r="W961" s="454" t="str">
        <f>Tabela3[[#This Row],[PRAZO
ATIVAÇÃO]]</f>
        <v>ATIVO</v>
      </c>
      <c r="X961" s="103" t="s">
        <v>684</v>
      </c>
      <c r="Y961" s="103" t="str">
        <f>IFERROR("W"&amp;WEEKNUM(Tabela3[[#This Row],[PRAZO RE REVISADO]]),"-")</f>
        <v>-</v>
      </c>
      <c r="Z961" s="103" t="str">
        <f>IFERROR("W"&amp;WEEKNUM(Tabela3[[#This Row],[PRAZO ATIVAÇÃO]]),"-")</f>
        <v>-</v>
      </c>
      <c r="AA961" s="103">
        <v>2025</v>
      </c>
      <c r="AB961" s="103">
        <v>561682</v>
      </c>
      <c r="AC961" s="454" t="s">
        <v>572</v>
      </c>
      <c r="AD961" s="103" t="s">
        <v>137</v>
      </c>
      <c r="AE961" s="578"/>
      <c r="AF961" s="103"/>
      <c r="AG961" s="474"/>
      <c r="AH961" s="104"/>
      <c r="AK961" s="103" t="str">
        <f ca="1">IF(Tabela3[[#This Row],[STATUS]]&lt;&gt;"PREVISTO","N/A",IF(Tabela3[[#This Row],[Data_RE_CONGELADA]]="REDE OK","OK",IFERROR(IF(TODAY()-Tabela3[[#This Row],[Data_RE_CONGELADA]]&gt;=0,"ATRASADO",IF(TODAY()-Tabela3[[#This Row],[Data_RE_CONGELADA]]&gt;-5,"VENCENDO",IF(TODAY()-Tabela3[[#This Row],[Data_RE_CONGELADA]]&lt;=0,"NO PRAZO"))),"N/A")))</f>
        <v>N/A</v>
      </c>
      <c r="AL961" s="454">
        <v>45803</v>
      </c>
      <c r="AM961" s="454"/>
      <c r="AN961" s="458"/>
      <c r="AO961" s="459" t="s">
        <v>3748</v>
      </c>
      <c r="AP961" s="454">
        <v>45803</v>
      </c>
      <c r="AQ961" s="103" t="s">
        <v>645</v>
      </c>
      <c r="AR961" s="103" t="s">
        <v>689</v>
      </c>
      <c r="AS961" s="103" t="s">
        <v>918</v>
      </c>
      <c r="AT961" s="103" t="s">
        <v>3749</v>
      </c>
      <c r="AU961" s="103" t="s">
        <v>579</v>
      </c>
      <c r="AV961" s="103" t="s">
        <v>580</v>
      </c>
      <c r="AW961" s="103" t="s">
        <v>580</v>
      </c>
      <c r="AX961" s="103" t="s">
        <v>581</v>
      </c>
      <c r="AY961" s="103" t="s">
        <v>580</v>
      </c>
      <c r="AZ961" s="103" t="s">
        <v>581</v>
      </c>
      <c r="BA961" s="103" t="s">
        <v>580</v>
      </c>
      <c r="BB961" s="103" t="s">
        <v>2721</v>
      </c>
      <c r="BC961" s="496" t="s">
        <v>3750</v>
      </c>
      <c r="BE961" s="103" t="e">
        <f>VLOOKUP(Tabela3[[#This Row],[ID OSP]],[1]Export!$R:$R,1,0)</f>
        <v>#N/A</v>
      </c>
    </row>
    <row r="962" spans="1:57" ht="15" hidden="1" customHeight="1">
      <c r="A962" s="103" t="s">
        <v>3751</v>
      </c>
      <c r="B962" s="103" t="s">
        <v>3752</v>
      </c>
      <c r="C962" s="543" t="s">
        <v>137</v>
      </c>
      <c r="D962" s="454" t="s">
        <v>252</v>
      </c>
      <c r="E962" s="454" t="s">
        <v>138</v>
      </c>
      <c r="F962" s="454" t="s">
        <v>137</v>
      </c>
      <c r="G962" s="454">
        <v>45835</v>
      </c>
      <c r="H962" s="454">
        <v>45754</v>
      </c>
      <c r="I962" s="463" t="s">
        <v>139</v>
      </c>
      <c r="J962" s="463" t="s">
        <v>139</v>
      </c>
      <c r="K962" s="458" t="s">
        <v>3753</v>
      </c>
      <c r="L962" s="103" t="s">
        <v>568</v>
      </c>
      <c r="M962" s="103" t="s">
        <v>679</v>
      </c>
      <c r="N962" s="103" t="s">
        <v>3455</v>
      </c>
      <c r="O962" s="103" t="s">
        <v>186</v>
      </c>
      <c r="P962" s="103" t="s">
        <v>681</v>
      </c>
      <c r="Q962" s="103" t="s">
        <v>681</v>
      </c>
      <c r="R962" s="459" t="s">
        <v>3754</v>
      </c>
      <c r="S962" s="460" t="s">
        <v>186</v>
      </c>
      <c r="T962" s="103" t="s">
        <v>42</v>
      </c>
      <c r="U962" s="454" t="s">
        <v>137</v>
      </c>
      <c r="V962" s="454" t="str">
        <f>Tabela3[[#This Row],[NOVO 
PRAZO REDE]]</f>
        <v>REDE OK</v>
      </c>
      <c r="W962" s="454" t="str">
        <f>Tabela3[[#This Row],[PRAZO
ATIVAÇÃO]]</f>
        <v>ATIVO</v>
      </c>
      <c r="X962" s="103" t="s">
        <v>684</v>
      </c>
      <c r="Y962" s="103" t="str">
        <f>IFERROR("W"&amp;WEEKNUM(Tabela3[[#This Row],[PRAZO RE REVISADO]]),"-")</f>
        <v>-</v>
      </c>
      <c r="Z962" s="103" t="str">
        <f>IFERROR("W"&amp;WEEKNUM(Tabela3[[#This Row],[PRAZO ATIVAÇÃO]]),"-")</f>
        <v>-</v>
      </c>
      <c r="AA962" s="103">
        <v>2025</v>
      </c>
      <c r="AB962" s="103">
        <v>563629</v>
      </c>
      <c r="AC962" s="454" t="s">
        <v>572</v>
      </c>
      <c r="AD962" s="103" t="s">
        <v>137</v>
      </c>
      <c r="AE962" s="578"/>
      <c r="AF962" s="103"/>
      <c r="AG962" s="474"/>
      <c r="AH962" s="103"/>
      <c r="AK962" s="103" t="s">
        <v>575</v>
      </c>
      <c r="AL962" s="454">
        <v>45786</v>
      </c>
      <c r="AM962" s="454"/>
      <c r="AN962" s="458"/>
      <c r="AO962" s="459"/>
      <c r="AP962" s="454" t="str">
        <f>Tabela3[[#This Row],[NOVO 
PRAZO REDE]]</f>
        <v>REDE OK</v>
      </c>
      <c r="AQ962" s="103" t="s">
        <v>688</v>
      </c>
      <c r="AR962" s="103" t="s">
        <v>689</v>
      </c>
      <c r="AS962" s="103" t="s">
        <v>918</v>
      </c>
      <c r="AT962" s="103" t="s">
        <v>3755</v>
      </c>
      <c r="AU962" s="103" t="s">
        <v>648</v>
      </c>
      <c r="AV962" s="103" t="s">
        <v>580</v>
      </c>
      <c r="AW962" s="103" t="s">
        <v>580</v>
      </c>
      <c r="AX962" s="103" t="s">
        <v>580</v>
      </c>
      <c r="AY962" s="103" t="s">
        <v>580</v>
      </c>
      <c r="AZ962" s="103" t="s">
        <v>580</v>
      </c>
      <c r="BA962" s="103" t="s">
        <v>580</v>
      </c>
      <c r="BB962" s="103" t="s">
        <v>4</v>
      </c>
      <c r="BC962" s="103"/>
      <c r="BE962" s="103" t="e">
        <f>VLOOKUP(Tabela3[[#This Row],[ID OSP]],[1]Export!$R:$R,1,0)</f>
        <v>#N/A</v>
      </c>
    </row>
    <row r="963" spans="1:57" ht="15" hidden="1" customHeight="1">
      <c r="A963" s="103" t="s">
        <v>258</v>
      </c>
      <c r="B963" s="103" t="s">
        <v>3756</v>
      </c>
      <c r="C963" s="104" t="s">
        <v>268</v>
      </c>
      <c r="D963" s="454" t="s">
        <v>252</v>
      </c>
      <c r="E963" s="454" t="s">
        <v>138</v>
      </c>
      <c r="F963" s="454" t="s">
        <v>3080</v>
      </c>
      <c r="G963" s="454">
        <v>45636</v>
      </c>
      <c r="H963" s="454" t="s">
        <v>186</v>
      </c>
      <c r="I963" s="103" t="s">
        <v>139</v>
      </c>
      <c r="J963" s="103" t="s">
        <v>139</v>
      </c>
      <c r="K963" s="458" t="s">
        <v>259</v>
      </c>
      <c r="L963" s="103" t="s">
        <v>468</v>
      </c>
      <c r="M963" s="103" t="s">
        <v>472</v>
      </c>
      <c r="N963" s="103" t="s">
        <v>217</v>
      </c>
      <c r="P963" s="103" t="s">
        <v>712</v>
      </c>
      <c r="Q963" s="103" t="s">
        <v>712</v>
      </c>
      <c r="R963" s="458" t="s">
        <v>617</v>
      </c>
      <c r="S963" s="504" t="s">
        <v>2428</v>
      </c>
      <c r="T963" s="103" t="s">
        <v>42</v>
      </c>
      <c r="U963" s="103" t="s">
        <v>268</v>
      </c>
      <c r="V963" s="454" t="s">
        <v>138</v>
      </c>
      <c r="W963" s="454" t="str">
        <f>Tabela3[[#This Row],[PRAZO
ATIVAÇÃO]]</f>
        <v>BLOQUEADO</v>
      </c>
      <c r="X963" s="103" t="s">
        <v>500</v>
      </c>
      <c r="Y963" s="103" t="str">
        <f>IFERROR("W"&amp;WEEKNUM(Tabela3[[#This Row],[PRAZO RE REVISADO]]),"-")</f>
        <v>-</v>
      </c>
      <c r="Z963" s="103" t="str">
        <f>IFERROR("W"&amp;WEEKNUM(Tabela3[[#This Row],[PRAZO ATIVAÇÃO]]),"-")</f>
        <v>-</v>
      </c>
      <c r="AA963" s="103">
        <v>2024</v>
      </c>
      <c r="AB963" s="103">
        <v>523471</v>
      </c>
      <c r="AC963" s="103" t="s">
        <v>610</v>
      </c>
      <c r="AD963" s="103" t="s">
        <v>1278</v>
      </c>
      <c r="AE963" s="578"/>
      <c r="AF963" s="103"/>
      <c r="AG963" s="474"/>
      <c r="AH963" s="103" t="e">
        <f>VLOOKUP(Tabela3[[#This Row],[SITE]],#REF!,8,0)</f>
        <v>#REF!</v>
      </c>
      <c r="AK963" s="103" t="str">
        <f ca="1">IF(Tabela3[[#This Row],[STATUS]]&lt;&gt;"PREVISTO","N/A",IF(Tabela3[[#This Row],[Data_RE_CONGELADA]]="REDE OK","OK",IFERROR(IF(TODAY()-Tabela3[[#This Row],[Data_RE_CONGELADA]]&gt;=0,"ATRASADO",IF(TODAY()-Tabela3[[#This Row],[Data_RE_CONGELADA]]&gt;-5,"VENCENDO",IF(TODAY()-Tabela3[[#This Row],[Data_RE_CONGELADA]]&lt;=0,"NO PRAZO"))),"N/A")))</f>
        <v>N/A</v>
      </c>
      <c r="AL963" s="454">
        <v>45616</v>
      </c>
      <c r="AM963" s="454">
        <v>45621</v>
      </c>
      <c r="AN963" s="458" t="s">
        <v>186</v>
      </c>
      <c r="AP963" s="103" t="s">
        <v>575</v>
      </c>
      <c r="AQ963" s="103" t="s">
        <v>688</v>
      </c>
      <c r="AR963" s="103" t="s">
        <v>576</v>
      </c>
      <c r="AS963" s="103">
        <v>1</v>
      </c>
      <c r="AU963" s="103" t="s">
        <v>648</v>
      </c>
      <c r="AV963" s="103" t="s">
        <v>691</v>
      </c>
      <c r="BC963" s="103"/>
      <c r="BE963" s="103" t="e">
        <f>VLOOKUP(Tabela3[[#This Row],[ID OSP]],[1]Export!$R:$R,1,0)</f>
        <v>#N/A</v>
      </c>
    </row>
    <row r="964" spans="1:57" ht="15" hidden="1" customHeight="1">
      <c r="A964" s="103" t="s">
        <v>3757</v>
      </c>
      <c r="B964" s="103" t="s">
        <v>3758</v>
      </c>
      <c r="C964" s="555" t="s">
        <v>268</v>
      </c>
      <c r="D964" s="454" t="s">
        <v>252</v>
      </c>
      <c r="E964" s="454" t="s">
        <v>138</v>
      </c>
      <c r="F964" s="454" t="s">
        <v>3080</v>
      </c>
      <c r="G964" s="454">
        <v>45636</v>
      </c>
      <c r="H964" s="454" t="s">
        <v>186</v>
      </c>
      <c r="I964" s="103" t="s">
        <v>139</v>
      </c>
      <c r="J964" s="103" t="s">
        <v>139</v>
      </c>
      <c r="K964" s="458" t="s">
        <v>3759</v>
      </c>
      <c r="L964" s="103" t="s">
        <v>468</v>
      </c>
      <c r="M964" s="103" t="s">
        <v>472</v>
      </c>
      <c r="N964" s="103" t="s">
        <v>217</v>
      </c>
      <c r="P964" s="103" t="s">
        <v>712</v>
      </c>
      <c r="Q964" s="103" t="s">
        <v>712</v>
      </c>
      <c r="R964" s="458" t="s">
        <v>617</v>
      </c>
      <c r="S964" s="504" t="s">
        <v>2428</v>
      </c>
      <c r="T964" s="103" t="s">
        <v>42</v>
      </c>
      <c r="U964" s="103" t="s">
        <v>268</v>
      </c>
      <c r="V964" s="454" t="s">
        <v>138</v>
      </c>
      <c r="W964" s="454" t="str">
        <f>Tabela3[[#This Row],[PRAZO
ATIVAÇÃO]]</f>
        <v>BLOQUEADO</v>
      </c>
      <c r="X964" s="103" t="s">
        <v>500</v>
      </c>
      <c r="Y964" s="103" t="str">
        <f>IFERROR("W"&amp;WEEKNUM(Tabela3[[#This Row],[PRAZO RE REVISADO]]),"-")</f>
        <v>-</v>
      </c>
      <c r="Z964" s="103" t="str">
        <f>IFERROR("W"&amp;WEEKNUM(Tabela3[[#This Row],[PRAZO ATIVAÇÃO]]),"-")</f>
        <v>-</v>
      </c>
      <c r="AA964" s="103">
        <v>2024</v>
      </c>
      <c r="AB964" s="103">
        <v>523472</v>
      </c>
      <c r="AC964" s="103" t="s">
        <v>572</v>
      </c>
      <c r="AD964" s="103" t="s">
        <v>1278</v>
      </c>
      <c r="AE964" s="578"/>
      <c r="AF964" s="103"/>
      <c r="AG964" s="474"/>
      <c r="AH964" s="103" t="e">
        <f>VLOOKUP(Tabela3[[#This Row],[SITE]],#REF!,8,0)</f>
        <v>#REF!</v>
      </c>
      <c r="AK964" s="103" t="str">
        <f ca="1">IF(Tabela3[[#This Row],[STATUS]]&lt;&gt;"PREVISTO","N/A",IF(Tabela3[[#This Row],[Data_RE_CONGELADA]]="REDE OK","OK",IFERROR(IF(TODAY()-Tabela3[[#This Row],[Data_RE_CONGELADA]]&gt;=0,"ATRASADO",IF(TODAY()-Tabela3[[#This Row],[Data_RE_CONGELADA]]&gt;-5,"VENCENDO",IF(TODAY()-Tabela3[[#This Row],[Data_RE_CONGELADA]]&lt;=0,"NO PRAZO"))),"N/A")))</f>
        <v>N/A</v>
      </c>
      <c r="AL964" s="454">
        <v>45616</v>
      </c>
      <c r="AM964" s="454">
        <v>45621</v>
      </c>
      <c r="AN964" s="458" t="s">
        <v>186</v>
      </c>
      <c r="AP964" s="103" t="s">
        <v>575</v>
      </c>
      <c r="AQ964" s="103" t="s">
        <v>688</v>
      </c>
      <c r="AR964" s="103" t="s">
        <v>576</v>
      </c>
      <c r="AS964" s="103">
        <v>1</v>
      </c>
      <c r="AU964" s="103" t="s">
        <v>648</v>
      </c>
      <c r="AV964" s="103" t="s">
        <v>580</v>
      </c>
      <c r="AW964" s="103" t="s">
        <v>580</v>
      </c>
      <c r="AX964" s="103" t="s">
        <v>580</v>
      </c>
      <c r="AY964" s="103" t="s">
        <v>580</v>
      </c>
      <c r="AZ964" s="103" t="s">
        <v>580</v>
      </c>
      <c r="BA964" s="103" t="s">
        <v>580</v>
      </c>
      <c r="BC964" s="103"/>
      <c r="BE964" s="103" t="e">
        <f>VLOOKUP(Tabela3[[#This Row],[ID OSP]],[1]Export!$R:$R,1,0)</f>
        <v>#N/A</v>
      </c>
    </row>
    <row r="965" spans="1:57" ht="15" hidden="1" customHeight="1">
      <c r="A965" s="103" t="s">
        <v>2963</v>
      </c>
      <c r="B965" s="103" t="s">
        <v>3760</v>
      </c>
      <c r="C965" s="104" t="s">
        <v>268</v>
      </c>
      <c r="D965" s="454" t="s">
        <v>252</v>
      </c>
      <c r="E965" s="454" t="s">
        <v>138</v>
      </c>
      <c r="F965" s="454" t="s">
        <v>3080</v>
      </c>
      <c r="G965" s="454">
        <v>45636</v>
      </c>
      <c r="H965" s="454" t="s">
        <v>186</v>
      </c>
      <c r="I965" s="103" t="s">
        <v>139</v>
      </c>
      <c r="J965" s="103" t="s">
        <v>139</v>
      </c>
      <c r="K965" s="458" t="s">
        <v>3761</v>
      </c>
      <c r="L965" s="103" t="s">
        <v>468</v>
      </c>
      <c r="M965" s="103" t="s">
        <v>472</v>
      </c>
      <c r="N965" s="103" t="s">
        <v>217</v>
      </c>
      <c r="P965" s="103" t="s">
        <v>712</v>
      </c>
      <c r="Q965" s="103" t="s">
        <v>712</v>
      </c>
      <c r="R965" s="458" t="s">
        <v>617</v>
      </c>
      <c r="S965" s="504" t="s">
        <v>2428</v>
      </c>
      <c r="T965" s="103" t="s">
        <v>42</v>
      </c>
      <c r="U965" s="103" t="s">
        <v>268</v>
      </c>
      <c r="V965" s="454" t="s">
        <v>138</v>
      </c>
      <c r="W965" s="454" t="str">
        <f>Tabela3[[#This Row],[PRAZO
ATIVAÇÃO]]</f>
        <v>BLOQUEADO</v>
      </c>
      <c r="X965" s="103" t="s">
        <v>500</v>
      </c>
      <c r="Y965" s="103" t="str">
        <f>IFERROR("W"&amp;WEEKNUM(Tabela3[[#This Row],[PRAZO RE REVISADO]]),"-")</f>
        <v>-</v>
      </c>
      <c r="Z965" s="103" t="str">
        <f>IFERROR("W"&amp;WEEKNUM(Tabela3[[#This Row],[PRAZO ATIVAÇÃO]]),"-")</f>
        <v>-</v>
      </c>
      <c r="AA965" s="103">
        <v>2024</v>
      </c>
      <c r="AB965" s="103">
        <v>514088</v>
      </c>
      <c r="AC965" s="103" t="s">
        <v>572</v>
      </c>
      <c r="AD965" s="103" t="s">
        <v>1278</v>
      </c>
      <c r="AE965" s="578"/>
      <c r="AF965" s="103"/>
      <c r="AG965" s="474"/>
      <c r="AH965" s="103" t="e">
        <f>VLOOKUP(Tabela3[[#This Row],[SITE]],#REF!,8,0)</f>
        <v>#REF!</v>
      </c>
      <c r="AK965" s="103" t="str">
        <f ca="1">IF(Tabela3[[#This Row],[STATUS]]&lt;&gt;"PREVISTO","N/A",IF(Tabela3[[#This Row],[Data_RE_CONGELADA]]="REDE OK","OK",IFERROR(IF(TODAY()-Tabela3[[#This Row],[Data_RE_CONGELADA]]&gt;=0,"ATRASADO",IF(TODAY()-Tabela3[[#This Row],[Data_RE_CONGELADA]]&gt;-5,"VENCENDO",IF(TODAY()-Tabela3[[#This Row],[Data_RE_CONGELADA]]&lt;=0,"NO PRAZO"))),"N/A")))</f>
        <v>N/A</v>
      </c>
      <c r="AL965" s="454">
        <v>45617</v>
      </c>
      <c r="AM965" s="454">
        <v>45622</v>
      </c>
      <c r="AN965" s="458" t="s">
        <v>186</v>
      </c>
      <c r="AP965" s="103" t="s">
        <v>575</v>
      </c>
      <c r="AQ965" s="103" t="s">
        <v>688</v>
      </c>
      <c r="AR965" s="103" t="s">
        <v>576</v>
      </c>
      <c r="AS965" s="103">
        <v>0</v>
      </c>
      <c r="AU965" s="103" t="s">
        <v>648</v>
      </c>
      <c r="AV965" s="103" t="s">
        <v>580</v>
      </c>
      <c r="AW965" s="103" t="s">
        <v>580</v>
      </c>
      <c r="AX965" s="103" t="s">
        <v>581</v>
      </c>
      <c r="AY965" s="103" t="s">
        <v>580</v>
      </c>
      <c r="AZ965" s="103" t="s">
        <v>691</v>
      </c>
      <c r="BA965" s="103" t="s">
        <v>580</v>
      </c>
      <c r="BC965" s="103"/>
      <c r="BE965" s="103" t="e">
        <f>VLOOKUP(Tabela3[[#This Row],[ID OSP]],[1]Export!$R:$R,1,0)</f>
        <v>#N/A</v>
      </c>
    </row>
    <row r="966" spans="1:57" ht="15" hidden="1" customHeight="1">
      <c r="A966" s="103" t="s">
        <v>3762</v>
      </c>
      <c r="B966" s="103" t="s">
        <v>3763</v>
      </c>
      <c r="C966" s="104" t="s">
        <v>268</v>
      </c>
      <c r="D966" s="454" t="s">
        <v>268</v>
      </c>
      <c r="E966" s="454" t="s">
        <v>268</v>
      </c>
      <c r="F966" s="454" t="s">
        <v>268</v>
      </c>
      <c r="G966" s="454" t="s">
        <v>186</v>
      </c>
      <c r="H966" s="454" t="s">
        <v>186</v>
      </c>
      <c r="I966" s="103" t="s">
        <v>139</v>
      </c>
      <c r="J966" s="103" t="s">
        <v>139</v>
      </c>
      <c r="K966" s="458" t="s">
        <v>3764</v>
      </c>
      <c r="L966" s="103" t="s">
        <v>468</v>
      </c>
      <c r="M966" s="103" t="s">
        <v>472</v>
      </c>
      <c r="N966" s="103" t="s">
        <v>472</v>
      </c>
      <c r="P966" s="103" t="s">
        <v>712</v>
      </c>
      <c r="Q966" s="103" t="s">
        <v>712</v>
      </c>
      <c r="R966" s="468" t="s">
        <v>3765</v>
      </c>
      <c r="S966" s="503"/>
      <c r="T966" s="103" t="s">
        <v>42</v>
      </c>
      <c r="U966" s="103" t="s">
        <v>268</v>
      </c>
      <c r="V966" s="454" t="str">
        <f>Tabela3[[#This Row],[NOVO 
PRAZO REDE]]</f>
        <v>CANCELADO</v>
      </c>
      <c r="W966" s="454" t="str">
        <f>Tabela3[[#This Row],[PRAZO
ATIVAÇÃO]]</f>
        <v>CANCELADO</v>
      </c>
      <c r="X966" s="103" t="s">
        <v>729</v>
      </c>
      <c r="Y966" s="103" t="str">
        <f>IFERROR("W"&amp;WEEKNUM(Tabela3[[#This Row],[PRAZO RE REVISADO]]),"-")</f>
        <v>-</v>
      </c>
      <c r="Z966" s="103" t="str">
        <f>IFERROR("W"&amp;WEEKNUM(Tabela3[[#This Row],[PRAZO ATIVAÇÃO]]),"-")</f>
        <v>-</v>
      </c>
      <c r="AA966" s="103">
        <v>2024</v>
      </c>
      <c r="AB966" s="103">
        <v>514034</v>
      </c>
      <c r="AC966" s="103" t="s">
        <v>572</v>
      </c>
      <c r="AD966" s="103" t="s">
        <v>2773</v>
      </c>
      <c r="AE966" s="578"/>
      <c r="AF966" s="103"/>
      <c r="AG966" s="474"/>
      <c r="AH966" s="103" t="e">
        <f>VLOOKUP(Tabela3[[#This Row],[SITE]],#REF!,8,0)</f>
        <v>#REF!</v>
      </c>
      <c r="AK966" s="103" t="str">
        <f ca="1">IF(Tabela3[[#This Row],[STATUS]]&lt;&gt;"PREVISTO","N/A",IF(Tabela3[[#This Row],[Data_RE_CONGELADA]]="REDE OK","OK",IFERROR(IF(TODAY()-Tabela3[[#This Row],[Data_RE_CONGELADA]]&gt;=0,"ATRASADO",IF(TODAY()-Tabela3[[#This Row],[Data_RE_CONGELADA]]&gt;-5,"VENCENDO",IF(TODAY()-Tabela3[[#This Row],[Data_RE_CONGELADA]]&lt;=0,"NO PRAZO"))),"N/A")))</f>
        <v>N/A</v>
      </c>
      <c r="AL966" s="454">
        <v>45614</v>
      </c>
      <c r="AM966" s="454">
        <v>45619</v>
      </c>
      <c r="AN966" s="458" t="s">
        <v>186</v>
      </c>
      <c r="AP966" s="103" t="s">
        <v>268</v>
      </c>
      <c r="AQ966" s="103" t="s">
        <v>688</v>
      </c>
      <c r="AR966" s="103" t="s">
        <v>576</v>
      </c>
      <c r="AS966" s="103">
        <v>0</v>
      </c>
      <c r="AU966" s="103" t="s">
        <v>648</v>
      </c>
      <c r="AV966" s="103" t="s">
        <v>3176</v>
      </c>
      <c r="BC966" s="103"/>
      <c r="BE966" s="103" t="e">
        <f>VLOOKUP(Tabela3[[#This Row],[ID OSP]],[1]Export!$R:$R,1,0)</f>
        <v>#N/A</v>
      </c>
    </row>
    <row r="967" spans="1:57" ht="15" hidden="1" customHeight="1">
      <c r="A967" s="103" t="s">
        <v>253</v>
      </c>
      <c r="B967" s="103" t="s">
        <v>3766</v>
      </c>
      <c r="C967" s="104" t="s">
        <v>268</v>
      </c>
      <c r="D967" s="454" t="s">
        <v>42</v>
      </c>
      <c r="E967" s="454" t="s">
        <v>268</v>
      </c>
      <c r="F967" s="454" t="s">
        <v>268</v>
      </c>
      <c r="G967" s="454" t="s">
        <v>186</v>
      </c>
      <c r="H967" s="454" t="s">
        <v>186</v>
      </c>
      <c r="I967" s="103" t="s">
        <v>139</v>
      </c>
      <c r="J967" s="103" t="s">
        <v>139</v>
      </c>
      <c r="K967" s="458" t="s">
        <v>254</v>
      </c>
      <c r="L967" s="103" t="s">
        <v>468</v>
      </c>
      <c r="M967" s="103" t="s">
        <v>472</v>
      </c>
      <c r="N967" s="103" t="s">
        <v>217</v>
      </c>
      <c r="P967" s="103" t="s">
        <v>712</v>
      </c>
      <c r="Q967" s="103" t="s">
        <v>712</v>
      </c>
      <c r="R967" s="458" t="s">
        <v>3767</v>
      </c>
      <c r="S967" s="503" t="s">
        <v>186</v>
      </c>
      <c r="T967" s="103" t="s">
        <v>42</v>
      </c>
      <c r="U967" s="103" t="s">
        <v>268</v>
      </c>
      <c r="V967" s="454" t="str">
        <f>Tabela3[[#This Row],[NOVO 
PRAZO REDE]]</f>
        <v>CANCELADO</v>
      </c>
      <c r="W967" s="454" t="str">
        <f>Tabela3[[#This Row],[PRAZO
ATIVAÇÃO]]</f>
        <v>CANCELADO</v>
      </c>
      <c r="X967" s="103" t="s">
        <v>500</v>
      </c>
      <c r="Y967" s="103" t="str">
        <f>IFERROR("W"&amp;WEEKNUM(Tabela3[[#This Row],[PRAZO RE REVISADO]]),"-")</f>
        <v>-</v>
      </c>
      <c r="Z967" s="103" t="str">
        <f>IFERROR("W"&amp;WEEKNUM(Tabela3[[#This Row],[PRAZO ATIVAÇÃO]]),"-")</f>
        <v>-</v>
      </c>
      <c r="AA967" s="103">
        <v>2024</v>
      </c>
      <c r="AB967" s="103">
        <v>523470</v>
      </c>
      <c r="AC967" s="103" t="s">
        <v>592</v>
      </c>
      <c r="AD967" s="103" t="s">
        <v>1278</v>
      </c>
      <c r="AE967" s="578"/>
      <c r="AF967" s="103"/>
      <c r="AG967" s="474"/>
      <c r="AH967" s="103" t="e">
        <f>VLOOKUP(Tabela3[[#This Row],[SITE]],#REF!,8,0)</f>
        <v>#REF!</v>
      </c>
      <c r="AK967" s="103" t="str">
        <f ca="1">IF(Tabela3[[#This Row],[STATUS]]&lt;&gt;"PREVISTO","N/A",IF(Tabela3[[#This Row],[Data_RE_CONGELADA]]="REDE OK","OK",IFERROR(IF(TODAY()-Tabela3[[#This Row],[Data_RE_CONGELADA]]&gt;=0,"ATRASADO",IF(TODAY()-Tabela3[[#This Row],[Data_RE_CONGELADA]]&gt;-5,"VENCENDO",IF(TODAY()-Tabela3[[#This Row],[Data_RE_CONGELADA]]&lt;=0,"NO PRAZO"))),"N/A")))</f>
        <v>N/A</v>
      </c>
      <c r="AL967" s="454">
        <v>45616</v>
      </c>
      <c r="AM967" s="454">
        <v>45621</v>
      </c>
      <c r="AN967" s="458" t="s">
        <v>186</v>
      </c>
      <c r="AP967" s="103" t="s">
        <v>3768</v>
      </c>
      <c r="AQ967" s="103" t="s">
        <v>688</v>
      </c>
      <c r="AR967" s="103" t="s">
        <v>576</v>
      </c>
      <c r="AS967" s="103">
        <v>0</v>
      </c>
      <c r="AU967" s="103" t="s">
        <v>648</v>
      </c>
      <c r="AV967" s="103" t="s">
        <v>580</v>
      </c>
      <c r="AW967" s="103" t="s">
        <v>580</v>
      </c>
      <c r="AX967" s="103" t="s">
        <v>580</v>
      </c>
      <c r="AY967" s="103" t="s">
        <v>580</v>
      </c>
      <c r="AZ967" s="103" t="s">
        <v>580</v>
      </c>
      <c r="BA967" s="103" t="s">
        <v>580</v>
      </c>
      <c r="BC967" s="103"/>
      <c r="BE967" s="103" t="e">
        <f>VLOOKUP(Tabela3[[#This Row],[ID OSP]],[1]Export!$R:$R,1,0)</f>
        <v>#N/A</v>
      </c>
    </row>
    <row r="968" spans="1:57" ht="15" hidden="1" customHeight="1">
      <c r="A968" s="103" t="s">
        <v>248</v>
      </c>
      <c r="B968" s="103" t="s">
        <v>3769</v>
      </c>
      <c r="C968" s="104" t="s">
        <v>268</v>
      </c>
      <c r="D968" s="454" t="s">
        <v>252</v>
      </c>
      <c r="E968" s="454" t="s">
        <v>138</v>
      </c>
      <c r="F968" s="454" t="s">
        <v>3080</v>
      </c>
      <c r="G968" s="454">
        <v>45638</v>
      </c>
      <c r="H968" s="454" t="s">
        <v>186</v>
      </c>
      <c r="I968" s="103" t="s">
        <v>139</v>
      </c>
      <c r="J968" s="103" t="s">
        <v>139</v>
      </c>
      <c r="K968" s="458" t="s">
        <v>249</v>
      </c>
      <c r="L968" s="103" t="s">
        <v>468</v>
      </c>
      <c r="M968" s="103" t="s">
        <v>472</v>
      </c>
      <c r="N968" s="103" t="s">
        <v>217</v>
      </c>
      <c r="P968" s="103" t="s">
        <v>712</v>
      </c>
      <c r="Q968" s="103" t="s">
        <v>712</v>
      </c>
      <c r="R968" s="458" t="s">
        <v>617</v>
      </c>
      <c r="S968" s="504" t="s">
        <v>2428</v>
      </c>
      <c r="T968" s="103" t="s">
        <v>42</v>
      </c>
      <c r="U968" s="103" t="s">
        <v>268</v>
      </c>
      <c r="V968" s="454" t="s">
        <v>138</v>
      </c>
      <c r="W968" s="454" t="str">
        <f>Tabela3[[#This Row],[PRAZO
ATIVAÇÃO]]</f>
        <v>BLOQUEADO</v>
      </c>
      <c r="X968" s="103" t="s">
        <v>500</v>
      </c>
      <c r="Y968" s="103" t="str">
        <f>IFERROR("W"&amp;WEEKNUM(Tabela3[[#This Row],[PRAZO RE REVISADO]]),"-")</f>
        <v>-</v>
      </c>
      <c r="Z968" s="103" t="str">
        <f>IFERROR("W"&amp;WEEKNUM(Tabela3[[#This Row],[PRAZO ATIVAÇÃO]]),"-")</f>
        <v>-</v>
      </c>
      <c r="AA968" s="103">
        <v>2024</v>
      </c>
      <c r="AB968" s="103">
        <v>523468</v>
      </c>
      <c r="AC968" s="103" t="s">
        <v>572</v>
      </c>
      <c r="AD968" s="103" t="s">
        <v>1278</v>
      </c>
      <c r="AE968" s="578"/>
      <c r="AF968" s="103"/>
      <c r="AG968" s="474"/>
      <c r="AH968" s="103" t="e">
        <f>VLOOKUP(Tabela3[[#This Row],[SITE]],#REF!,8,0)</f>
        <v>#REF!</v>
      </c>
      <c r="AK968" s="103" t="str">
        <f ca="1">IF(Tabela3[[#This Row],[STATUS]]&lt;&gt;"PREVISTO","N/A",IF(Tabela3[[#This Row],[Data_RE_CONGELADA]]="REDE OK","OK",IFERROR(IF(TODAY()-Tabela3[[#This Row],[Data_RE_CONGELADA]]&gt;=0,"ATRASADO",IF(TODAY()-Tabela3[[#This Row],[Data_RE_CONGELADA]]&gt;-5,"VENCENDO",IF(TODAY()-Tabela3[[#This Row],[Data_RE_CONGELADA]]&lt;=0,"NO PRAZO"))),"N/A")))</f>
        <v>N/A</v>
      </c>
      <c r="AL968" s="454">
        <v>45616</v>
      </c>
      <c r="AM968" s="454">
        <v>45621</v>
      </c>
      <c r="AN968" s="458" t="s">
        <v>186</v>
      </c>
      <c r="AP968" s="103" t="s">
        <v>575</v>
      </c>
      <c r="AQ968" s="103" t="s">
        <v>688</v>
      </c>
      <c r="AR968" s="103" t="s">
        <v>576</v>
      </c>
      <c r="AS968" s="103">
        <v>0</v>
      </c>
      <c r="AU968" s="103" t="s">
        <v>648</v>
      </c>
      <c r="AV968" s="103" t="s">
        <v>2429</v>
      </c>
      <c r="BC968" s="103"/>
      <c r="BE968" s="103" t="e">
        <f>VLOOKUP(Tabela3[[#This Row],[ID OSP]],[1]Export!$R:$R,1,0)</f>
        <v>#N/A</v>
      </c>
    </row>
    <row r="969" spans="1:57" ht="15" hidden="1" customHeight="1">
      <c r="A969" s="103" t="s">
        <v>3770</v>
      </c>
      <c r="B969" s="103" t="s">
        <v>3771</v>
      </c>
      <c r="C969" s="104" t="s">
        <v>268</v>
      </c>
      <c r="D969" s="454" t="s">
        <v>42</v>
      </c>
      <c r="E969" s="454" t="s">
        <v>268</v>
      </c>
      <c r="F969" s="454" t="s">
        <v>268</v>
      </c>
      <c r="G969" s="454" t="s">
        <v>186</v>
      </c>
      <c r="H969" s="454" t="s">
        <v>186</v>
      </c>
      <c r="I969" s="103" t="s">
        <v>139</v>
      </c>
      <c r="J969" s="103" t="s">
        <v>139</v>
      </c>
      <c r="K969" s="458" t="s">
        <v>3772</v>
      </c>
      <c r="L969" s="103" t="s">
        <v>468</v>
      </c>
      <c r="M969" s="103" t="s">
        <v>472</v>
      </c>
      <c r="N969" s="103" t="s">
        <v>27</v>
      </c>
      <c r="P969" s="103" t="s">
        <v>712</v>
      </c>
      <c r="Q969" s="103" t="s">
        <v>712</v>
      </c>
      <c r="R969" s="458" t="s">
        <v>3082</v>
      </c>
      <c r="S969" s="503" t="s">
        <v>186</v>
      </c>
      <c r="T969" s="103" t="s">
        <v>42</v>
      </c>
      <c r="U969" s="103" t="s">
        <v>268</v>
      </c>
      <c r="V969" s="454" t="str">
        <f>Tabela3[[#This Row],[NOVO 
PRAZO REDE]]</f>
        <v>CANCELADO</v>
      </c>
      <c r="W969" s="454" t="str">
        <f>Tabela3[[#This Row],[PRAZO
ATIVAÇÃO]]</f>
        <v>CANCELADO</v>
      </c>
      <c r="X969" s="103" t="s">
        <v>500</v>
      </c>
      <c r="Y969" s="103" t="str">
        <f>IFERROR("W"&amp;WEEKNUM(Tabela3[[#This Row],[PRAZO RE REVISADO]]),"-")</f>
        <v>-</v>
      </c>
      <c r="Z969" s="103" t="str">
        <f>IFERROR("W"&amp;WEEKNUM(Tabela3[[#This Row],[PRAZO ATIVAÇÃO]]),"-")</f>
        <v>-</v>
      </c>
      <c r="AA969" s="103">
        <v>2024</v>
      </c>
      <c r="AB969" s="103">
        <v>523418</v>
      </c>
      <c r="AC969" s="103" t="s">
        <v>572</v>
      </c>
      <c r="AD969" s="103" t="s">
        <v>1278</v>
      </c>
      <c r="AE969" s="578"/>
      <c r="AF969" s="103"/>
      <c r="AG969" s="474"/>
      <c r="AH969" s="103" t="e">
        <f>VLOOKUP(Tabela3[[#This Row],[SITE]],#REF!,8,0)</f>
        <v>#REF!</v>
      </c>
      <c r="AK969" s="103" t="str">
        <f ca="1">IF(Tabela3[[#This Row],[STATUS]]&lt;&gt;"PREVISTO","N/A",IF(Tabela3[[#This Row],[Data_RE_CONGELADA]]="REDE OK","OK",IFERROR(IF(TODAY()-Tabela3[[#This Row],[Data_RE_CONGELADA]]&gt;=0,"ATRASADO",IF(TODAY()-Tabela3[[#This Row],[Data_RE_CONGELADA]]&gt;-5,"VENCENDO",IF(TODAY()-Tabela3[[#This Row],[Data_RE_CONGELADA]]&lt;=0,"NO PRAZO"))),"N/A")))</f>
        <v>N/A</v>
      </c>
      <c r="AL969" s="454">
        <v>45617</v>
      </c>
      <c r="AM969" s="454">
        <v>45622</v>
      </c>
      <c r="AN969" s="458" t="s">
        <v>186</v>
      </c>
      <c r="AP969" s="454" t="str">
        <f>Tabela3[[#This Row],[NOVO 
PRAZO REDE]]</f>
        <v>CANCELADO</v>
      </c>
      <c r="AQ969" s="103" t="s">
        <v>688</v>
      </c>
      <c r="AR969" s="103" t="s">
        <v>576</v>
      </c>
      <c r="AS969" s="103">
        <v>0</v>
      </c>
      <c r="AU969" s="103" t="s">
        <v>648</v>
      </c>
      <c r="AV969" s="103" t="s">
        <v>580</v>
      </c>
      <c r="AW969" s="103" t="s">
        <v>580</v>
      </c>
      <c r="AX969" s="103" t="s">
        <v>581</v>
      </c>
      <c r="AY969" s="103" t="s">
        <v>580</v>
      </c>
      <c r="AZ969" s="103" t="s">
        <v>580</v>
      </c>
      <c r="BA969" s="103" t="s">
        <v>580</v>
      </c>
      <c r="BC969" s="103"/>
      <c r="BE969" s="103" t="e">
        <f>VLOOKUP(Tabela3[[#This Row],[ID OSP]],[1]Export!$R:$R,1,0)</f>
        <v>#N/A</v>
      </c>
    </row>
    <row r="970" spans="1:57" ht="15" hidden="1" customHeight="1">
      <c r="A970" s="103" t="s">
        <v>3773</v>
      </c>
      <c r="B970" s="103" t="s">
        <v>3774</v>
      </c>
      <c r="C970" s="104" t="s">
        <v>268</v>
      </c>
      <c r="D970" s="454" t="s">
        <v>42</v>
      </c>
      <c r="E970" s="454" t="s">
        <v>268</v>
      </c>
      <c r="F970" s="454" t="s">
        <v>268</v>
      </c>
      <c r="G970" s="454" t="s">
        <v>186</v>
      </c>
      <c r="H970" s="454" t="s">
        <v>186</v>
      </c>
      <c r="I970" s="103" t="s">
        <v>139</v>
      </c>
      <c r="J970" s="103" t="s">
        <v>139</v>
      </c>
      <c r="K970" s="458" t="s">
        <v>3772</v>
      </c>
      <c r="L970" s="103" t="s">
        <v>468</v>
      </c>
      <c r="M970" s="103" t="s">
        <v>472</v>
      </c>
      <c r="N970" s="103" t="s">
        <v>27</v>
      </c>
      <c r="P970" s="103" t="s">
        <v>712</v>
      </c>
      <c r="Q970" s="103" t="s">
        <v>712</v>
      </c>
      <c r="R970" s="458" t="s">
        <v>186</v>
      </c>
      <c r="S970" s="503" t="s">
        <v>186</v>
      </c>
      <c r="T970" s="103" t="s">
        <v>42</v>
      </c>
      <c r="U970" s="103" t="s">
        <v>268</v>
      </c>
      <c r="V970" s="454" t="str">
        <f>Tabela3[[#This Row],[NOVO 
PRAZO REDE]]</f>
        <v>CANCELADO</v>
      </c>
      <c r="W970" s="454" t="str">
        <f>Tabela3[[#This Row],[PRAZO
ATIVAÇÃO]]</f>
        <v>CANCELADO</v>
      </c>
      <c r="X970" s="103" t="s">
        <v>729</v>
      </c>
      <c r="Y970" s="103" t="str">
        <f>IFERROR("W"&amp;WEEKNUM(Tabela3[[#This Row],[PRAZO RE REVISADO]]),"-")</f>
        <v>-</v>
      </c>
      <c r="Z970" s="103" t="str">
        <f>IFERROR("W"&amp;WEEKNUM(Tabela3[[#This Row],[PRAZO ATIVAÇÃO]]),"-")</f>
        <v>-</v>
      </c>
      <c r="AA970" s="103">
        <v>2024</v>
      </c>
      <c r="AB970" s="103">
        <v>523418</v>
      </c>
      <c r="AC970" s="103" t="s">
        <v>572</v>
      </c>
      <c r="AD970" s="103" t="s">
        <v>1278</v>
      </c>
      <c r="AE970" s="578"/>
      <c r="AF970" s="103"/>
      <c r="AG970" s="474"/>
      <c r="AH970" s="103" t="e">
        <f>VLOOKUP(Tabela3[[#This Row],[SITE]],#REF!,8,0)</f>
        <v>#REF!</v>
      </c>
      <c r="AK970" s="103" t="str">
        <f ca="1">IF(Tabela3[[#This Row],[STATUS]]&lt;&gt;"PREVISTO","N/A",IF(Tabela3[[#This Row],[Data_RE_CONGELADA]]="REDE OK","OK",IFERROR(IF(TODAY()-Tabela3[[#This Row],[Data_RE_CONGELADA]]&gt;=0,"ATRASADO",IF(TODAY()-Tabela3[[#This Row],[Data_RE_CONGELADA]]&gt;-5,"VENCENDO",IF(TODAY()-Tabela3[[#This Row],[Data_RE_CONGELADA]]&lt;=0,"NO PRAZO"))),"N/A")))</f>
        <v>N/A</v>
      </c>
      <c r="AL970" s="454">
        <v>45617</v>
      </c>
      <c r="AM970" s="454">
        <v>45622</v>
      </c>
      <c r="AN970" s="458" t="s">
        <v>186</v>
      </c>
      <c r="AP970" s="454" t="str">
        <f>Tabela3[[#This Row],[NOVO 
PRAZO REDE]]</f>
        <v>CANCELADO</v>
      </c>
      <c r="AQ970" s="103" t="s">
        <v>688</v>
      </c>
      <c r="AR970" s="103" t="s">
        <v>576</v>
      </c>
      <c r="AS970" s="103">
        <v>1</v>
      </c>
      <c r="AU970" s="103" t="s">
        <v>648</v>
      </c>
      <c r="AV970" s="103" t="s">
        <v>580</v>
      </c>
      <c r="AW970" s="103" t="s">
        <v>580</v>
      </c>
      <c r="AX970" s="103" t="s">
        <v>581</v>
      </c>
      <c r="AY970" s="103" t="s">
        <v>580</v>
      </c>
      <c r="AZ970" s="103" t="s">
        <v>580</v>
      </c>
      <c r="BA970" s="103" t="s">
        <v>580</v>
      </c>
      <c r="BC970" s="103"/>
      <c r="BE970" s="103" t="e">
        <f>VLOOKUP(Tabela3[[#This Row],[ID OSP]],[1]Export!$R:$R,1,0)</f>
        <v>#N/A</v>
      </c>
    </row>
    <row r="971" spans="1:57" ht="15" hidden="1" customHeight="1">
      <c r="A971" s="103" t="s">
        <v>308</v>
      </c>
      <c r="B971" s="103" t="s">
        <v>3775</v>
      </c>
      <c r="C971" s="104" t="s">
        <v>268</v>
      </c>
      <c r="D971" s="454" t="s">
        <v>252</v>
      </c>
      <c r="E971" s="454" t="s">
        <v>138</v>
      </c>
      <c r="F971" s="454" t="s">
        <v>3080</v>
      </c>
      <c r="G971" s="454">
        <v>45699</v>
      </c>
      <c r="H971" s="454" t="s">
        <v>186</v>
      </c>
      <c r="I971" s="103" t="s">
        <v>139</v>
      </c>
      <c r="J971" s="103" t="s">
        <v>139</v>
      </c>
      <c r="K971" s="458" t="s">
        <v>309</v>
      </c>
      <c r="L971" s="103" t="s">
        <v>468</v>
      </c>
      <c r="M971" s="103" t="s">
        <v>472</v>
      </c>
      <c r="N971" s="103" t="s">
        <v>27</v>
      </c>
      <c r="P971" s="103" t="s">
        <v>712</v>
      </c>
      <c r="Q971" s="103" t="s">
        <v>712</v>
      </c>
      <c r="R971" s="458" t="s">
        <v>186</v>
      </c>
      <c r="S971" s="455" t="s">
        <v>3776</v>
      </c>
      <c r="T971" s="103" t="s">
        <v>42</v>
      </c>
      <c r="U971" s="103" t="s">
        <v>268</v>
      </c>
      <c r="V971" s="454" t="str">
        <f>Tabela3[[#This Row],[NOVO 
PRAZO REDE]]</f>
        <v>REDE OK</v>
      </c>
      <c r="W971" s="454" t="str">
        <f>Tabela3[[#This Row],[PRAZO
ATIVAÇÃO]]</f>
        <v>BLOQUEADO</v>
      </c>
      <c r="X971" s="103" t="s">
        <v>500</v>
      </c>
      <c r="Y971" s="103" t="str">
        <f>IFERROR("W"&amp;WEEKNUM(Tabela3[[#This Row],[PRAZO RE REVISADO]]),"-")</f>
        <v>-</v>
      </c>
      <c r="Z971" s="103" t="str">
        <f>IFERROR("W"&amp;WEEKNUM(Tabela3[[#This Row],[PRAZO ATIVAÇÃO]]),"-")</f>
        <v>-</v>
      </c>
      <c r="AA971" s="103">
        <v>2024</v>
      </c>
      <c r="AB971" s="103">
        <v>523422</v>
      </c>
      <c r="AC971" s="103" t="s">
        <v>592</v>
      </c>
      <c r="AD971" s="103" t="s">
        <v>1278</v>
      </c>
      <c r="AE971" s="578"/>
      <c r="AF971" s="103"/>
      <c r="AG971" s="474"/>
      <c r="AH971" s="103" t="e">
        <f>VLOOKUP(Tabela3[[#This Row],[SITE]],#REF!,8,0)</f>
        <v>#REF!</v>
      </c>
      <c r="AK971" s="103" t="str">
        <f ca="1">IF(Tabela3[[#This Row],[STATUS]]&lt;&gt;"PREVISTO","N/A",IF(Tabela3[[#This Row],[Data_RE_CONGELADA]]="REDE OK","OK",IFERROR(IF(TODAY()-Tabela3[[#This Row],[Data_RE_CONGELADA]]&gt;=0,"ATRASADO",IF(TODAY()-Tabela3[[#This Row],[Data_RE_CONGELADA]]&gt;-5,"VENCENDO",IF(TODAY()-Tabela3[[#This Row],[Data_RE_CONGELADA]]&lt;=0,"NO PRAZO"))),"N/A")))</f>
        <v>N/A</v>
      </c>
      <c r="AL971" s="454">
        <v>45617</v>
      </c>
      <c r="AM971" s="454">
        <v>45622</v>
      </c>
      <c r="AN971" s="458" t="s">
        <v>186</v>
      </c>
      <c r="AP971" s="454" t="s">
        <v>575</v>
      </c>
      <c r="AQ971" s="103" t="s">
        <v>688</v>
      </c>
      <c r="AR971" s="103" t="s">
        <v>576</v>
      </c>
      <c r="AS971" s="103">
        <v>1</v>
      </c>
      <c r="AU971" s="103" t="s">
        <v>648</v>
      </c>
      <c r="AV971" s="103" t="s">
        <v>691</v>
      </c>
      <c r="BC971" s="103"/>
      <c r="BE971" s="103" t="e">
        <f>VLOOKUP(Tabela3[[#This Row],[ID OSP]],[1]Export!$R:$R,1,0)</f>
        <v>#N/A</v>
      </c>
    </row>
    <row r="972" spans="1:57" ht="15" hidden="1" customHeight="1">
      <c r="A972" s="103" t="s">
        <v>3645</v>
      </c>
      <c r="B972" s="103" t="s">
        <v>3777</v>
      </c>
      <c r="C972" s="104" t="s">
        <v>137</v>
      </c>
      <c r="D972" s="454" t="s">
        <v>252</v>
      </c>
      <c r="E972" s="454" t="s">
        <v>138</v>
      </c>
      <c r="F972" s="454" t="s">
        <v>137</v>
      </c>
      <c r="G972" s="454">
        <v>45772</v>
      </c>
      <c r="H972" s="454">
        <v>45793</v>
      </c>
      <c r="I972" s="463" t="s">
        <v>252</v>
      </c>
      <c r="J972" s="103" t="s">
        <v>138</v>
      </c>
      <c r="K972" s="458" t="s">
        <v>3778</v>
      </c>
      <c r="L972" s="103" t="s">
        <v>638</v>
      </c>
      <c r="M972" s="103" t="s">
        <v>2283</v>
      </c>
      <c r="N972" s="103" t="s">
        <v>186</v>
      </c>
      <c r="O972" s="103" t="s">
        <v>186</v>
      </c>
      <c r="P972" s="103" t="s">
        <v>681</v>
      </c>
      <c r="Q972" s="103" t="s">
        <v>681</v>
      </c>
      <c r="R972" s="455"/>
      <c r="S972" s="460"/>
      <c r="T972" s="103" t="s">
        <v>42</v>
      </c>
      <c r="U972" s="103" t="s">
        <v>137</v>
      </c>
      <c r="V972" s="454" t="str">
        <f>Tabela3[[#This Row],[NOVO 
PRAZO REDE]]</f>
        <v>REDE OK</v>
      </c>
      <c r="W972" s="454" t="str">
        <f>Tabela3[[#This Row],[PRAZO
ATIVAÇÃO]]</f>
        <v>ATIVO</v>
      </c>
      <c r="X972" s="103" t="s">
        <v>684</v>
      </c>
      <c r="Y972" s="103" t="str">
        <f>IFERROR("W"&amp;WEEKNUM(Tabela3[[#This Row],[PRAZO RE REVISADO]]),"-")</f>
        <v>-</v>
      </c>
      <c r="Z972" s="103" t="str">
        <f>IFERROR("W"&amp;WEEKNUM(Tabela3[[#This Row],[PRAZO ATIVAÇÃO]]),"-")</f>
        <v>-</v>
      </c>
      <c r="AA972" s="103">
        <v>2025</v>
      </c>
      <c r="AB972" s="103">
        <v>548945</v>
      </c>
      <c r="AC972" s="454" t="s">
        <v>572</v>
      </c>
      <c r="AD972" s="103" t="s">
        <v>137</v>
      </c>
      <c r="AE972" s="578"/>
      <c r="AF972" s="103"/>
      <c r="AG972" s="474"/>
      <c r="AH972" s="103"/>
      <c r="AK972" s="103" t="s">
        <v>575</v>
      </c>
      <c r="AL972" s="454">
        <v>45763</v>
      </c>
      <c r="AM972" s="454"/>
      <c r="AN972" s="458"/>
      <c r="AO972" s="459"/>
      <c r="AP972" s="103" t="s">
        <v>575</v>
      </c>
      <c r="AQ972" s="103" t="s">
        <v>688</v>
      </c>
      <c r="AR972" s="103" t="s">
        <v>689</v>
      </c>
      <c r="AS972" s="103" t="s">
        <v>918</v>
      </c>
      <c r="AT972" s="103" t="s">
        <v>3779</v>
      </c>
      <c r="AU972" s="103" t="s">
        <v>648</v>
      </c>
      <c r="AV972" s="103" t="s">
        <v>580</v>
      </c>
      <c r="AW972" s="103" t="s">
        <v>580</v>
      </c>
      <c r="AX972" s="103" t="s">
        <v>581</v>
      </c>
      <c r="AY972" s="103" t="s">
        <v>580</v>
      </c>
      <c r="AZ972" s="103" t="s">
        <v>580</v>
      </c>
      <c r="BA972" s="103" t="s">
        <v>580</v>
      </c>
      <c r="BB972" s="103" t="s">
        <v>4</v>
      </c>
      <c r="BC972" s="103"/>
      <c r="BE972" s="103" t="e">
        <f>VLOOKUP(Tabela3[[#This Row],[ID OSP]],[1]Export!$R:$R,1,0)</f>
        <v>#N/A</v>
      </c>
    </row>
    <row r="973" spans="1:57" ht="15" hidden="1" customHeight="1">
      <c r="A973" s="103" t="s">
        <v>3780</v>
      </c>
      <c r="B973" s="103" t="s">
        <v>3781</v>
      </c>
      <c r="C973" s="104" t="s">
        <v>268</v>
      </c>
      <c r="D973" s="103" t="s">
        <v>252</v>
      </c>
      <c r="E973" s="454" t="s">
        <v>138</v>
      </c>
      <c r="F973" s="454" t="s">
        <v>2881</v>
      </c>
      <c r="G973" s="454">
        <v>45723</v>
      </c>
      <c r="H973" s="454" t="s">
        <v>186</v>
      </c>
      <c r="I973" s="103" t="s">
        <v>42</v>
      </c>
      <c r="J973" s="103" t="s">
        <v>127</v>
      </c>
      <c r="K973" s="458" t="s">
        <v>3782</v>
      </c>
      <c r="L973" s="103" t="s">
        <v>468</v>
      </c>
      <c r="M973" s="103" t="s">
        <v>111</v>
      </c>
      <c r="N973" s="103" t="s">
        <v>2340</v>
      </c>
      <c r="O973" s="103" t="s">
        <v>137</v>
      </c>
      <c r="P973" s="103" t="s">
        <v>1174</v>
      </c>
      <c r="Q973" s="103" t="s">
        <v>1174</v>
      </c>
      <c r="R973" s="458" t="s">
        <v>3783</v>
      </c>
      <c r="S973" s="455" t="s">
        <v>2736</v>
      </c>
      <c r="T973" s="103" t="s">
        <v>42</v>
      </c>
      <c r="U973" s="103" t="s">
        <v>268</v>
      </c>
      <c r="V973" s="454" t="str">
        <f>Tabela3[[#This Row],[NOVO 
PRAZO REDE]]</f>
        <v>REDE OK</v>
      </c>
      <c r="W973" s="454" t="str">
        <f>Tabela3[[#This Row],[PRAZO
ATIVAÇÃO]]</f>
        <v>NÃO ATIVADO</v>
      </c>
      <c r="X973" s="103" t="s">
        <v>500</v>
      </c>
      <c r="Y973" s="103" t="str">
        <f>IFERROR("W"&amp;WEEKNUM(Tabela3[[#This Row],[PRAZO RE REVISADO]]),"-")</f>
        <v>-</v>
      </c>
      <c r="Z973" s="103" t="str">
        <f>IFERROR("W"&amp;WEEKNUM(Tabela3[[#This Row],[PRAZO ATIVAÇÃO]]),"-")</f>
        <v>-</v>
      </c>
      <c r="AA973" s="103">
        <v>2024</v>
      </c>
      <c r="AB973" s="103">
        <v>509250</v>
      </c>
      <c r="AC973" s="103" t="s">
        <v>572</v>
      </c>
      <c r="AD973" s="103" t="s">
        <v>1278</v>
      </c>
      <c r="AE973" s="578"/>
      <c r="AF973" s="103"/>
      <c r="AG973" s="474"/>
      <c r="AH973" s="103"/>
      <c r="AK973" s="103" t="str">
        <f ca="1">IF(Tabela3[[#This Row],[STATUS]]&lt;&gt;"PREVISTO","N/A",IF(Tabela3[[#This Row],[Data_RE_CONGELADA]]="REDE OK","OK",IFERROR(IF(TODAY()-Tabela3[[#This Row],[Data_RE_CONGELADA]]&gt;=0,"ATRASADO",IF(TODAY()-Tabela3[[#This Row],[Data_RE_CONGELADA]]&gt;-5,"VENCENDO",IF(TODAY()-Tabela3[[#This Row],[Data_RE_CONGELADA]]&lt;=0,"NO PRAZO"))),"N/A")))</f>
        <v>N/A</v>
      </c>
      <c r="AL973" s="454">
        <v>45677</v>
      </c>
      <c r="AM973" s="454">
        <v>45589</v>
      </c>
      <c r="AN973" s="458" t="s">
        <v>186</v>
      </c>
      <c r="AP973" s="454" t="s">
        <v>575</v>
      </c>
      <c r="AQ973" s="103" t="s">
        <v>802</v>
      </c>
      <c r="AR973" s="103" t="s">
        <v>576</v>
      </c>
      <c r="AS973" s="103">
        <v>0</v>
      </c>
      <c r="AU973" s="103" t="s">
        <v>579</v>
      </c>
      <c r="AV973" s="103" t="s">
        <v>580</v>
      </c>
      <c r="AW973" s="103" t="s">
        <v>580</v>
      </c>
      <c r="AX973" s="103" t="s">
        <v>581</v>
      </c>
      <c r="AY973" s="103" t="s">
        <v>580</v>
      </c>
      <c r="AZ973" s="103" t="s">
        <v>581</v>
      </c>
      <c r="BC973" s="103"/>
      <c r="BE973" s="103" t="e">
        <f>VLOOKUP(Tabela3[[#This Row],[ID OSP]],[1]Export!$R:$R,1,0)</f>
        <v>#N/A</v>
      </c>
    </row>
    <row r="974" spans="1:57" ht="15" hidden="1" customHeight="1">
      <c r="A974" s="103" t="s">
        <v>2838</v>
      </c>
      <c r="B974" s="103" t="s">
        <v>2839</v>
      </c>
      <c r="C974" s="104" t="s">
        <v>268</v>
      </c>
      <c r="D974" s="103" t="s">
        <v>252</v>
      </c>
      <c r="E974" s="454" t="s">
        <v>138</v>
      </c>
      <c r="F974" s="454" t="s">
        <v>268</v>
      </c>
      <c r="G974" s="454">
        <v>45726</v>
      </c>
      <c r="H974" s="454" t="s">
        <v>186</v>
      </c>
      <c r="I974" s="103" t="s">
        <v>42</v>
      </c>
      <c r="J974" s="103" t="s">
        <v>127</v>
      </c>
      <c r="K974" s="458" t="s">
        <v>3784</v>
      </c>
      <c r="L974" s="103" t="s">
        <v>468</v>
      </c>
      <c r="M974" s="103" t="s">
        <v>111</v>
      </c>
      <c r="N974" s="103" t="s">
        <v>2664</v>
      </c>
      <c r="O974" s="103" t="s">
        <v>137</v>
      </c>
      <c r="P974" s="103" t="s">
        <v>1174</v>
      </c>
      <c r="Q974" s="103" t="s">
        <v>1174</v>
      </c>
      <c r="R974" s="458" t="s">
        <v>3785</v>
      </c>
      <c r="S974" s="455" t="s">
        <v>2736</v>
      </c>
      <c r="T974" s="103" t="s">
        <v>42</v>
      </c>
      <c r="U974" s="103" t="s">
        <v>268</v>
      </c>
      <c r="V974" s="454" t="str">
        <f>Tabela3[[#This Row],[NOVO 
PRAZO REDE]]</f>
        <v>REDE OK</v>
      </c>
      <c r="W974" s="454" t="str">
        <f>Tabela3[[#This Row],[PRAZO
ATIVAÇÃO]]</f>
        <v>CANCELADO</v>
      </c>
      <c r="X974" s="103" t="s">
        <v>500</v>
      </c>
      <c r="Y974" s="103" t="str">
        <f>IFERROR("W"&amp;WEEKNUM(Tabela3[[#This Row],[PRAZO RE REVISADO]]),"-")</f>
        <v>-</v>
      </c>
      <c r="Z974" s="103" t="str">
        <f>IFERROR("W"&amp;WEEKNUM(Tabela3[[#This Row],[PRAZO ATIVAÇÃO]]),"-")</f>
        <v>-</v>
      </c>
      <c r="AA974" s="103">
        <v>2024</v>
      </c>
      <c r="AB974" s="103">
        <v>509247</v>
      </c>
      <c r="AC974" s="103" t="s">
        <v>592</v>
      </c>
      <c r="AD974" s="103" t="s">
        <v>1278</v>
      </c>
      <c r="AE974" s="578"/>
      <c r="AF974" s="103"/>
      <c r="AG974" s="474"/>
      <c r="AH974" s="103"/>
      <c r="AK974" s="103" t="str">
        <f ca="1">IF(Tabela3[[#This Row],[STATUS]]&lt;&gt;"PREVISTO","N/A",IF(Tabela3[[#This Row],[Data_RE_CONGELADA]]="REDE OK","OK",IFERROR(IF(TODAY()-Tabela3[[#This Row],[Data_RE_CONGELADA]]&gt;=0,"ATRASADO",IF(TODAY()-Tabela3[[#This Row],[Data_RE_CONGELADA]]&gt;-5,"VENCENDO",IF(TODAY()-Tabela3[[#This Row],[Data_RE_CONGELADA]]&lt;=0,"NO PRAZO"))),"N/A")))</f>
        <v>N/A</v>
      </c>
      <c r="AL974" s="454" t="s">
        <v>1985</v>
      </c>
      <c r="AM974" s="454">
        <v>45589</v>
      </c>
      <c r="AN974" s="458" t="s">
        <v>186</v>
      </c>
      <c r="AP974" s="454" t="s">
        <v>575</v>
      </c>
      <c r="AQ974" s="103" t="s">
        <v>688</v>
      </c>
      <c r="AR974" s="103" t="s">
        <v>576</v>
      </c>
      <c r="AS974" s="103">
        <v>0</v>
      </c>
      <c r="AU974" s="103" t="s">
        <v>579</v>
      </c>
      <c r="AV974" s="103" t="s">
        <v>580</v>
      </c>
      <c r="AW974" s="103" t="s">
        <v>580</v>
      </c>
      <c r="AX974" s="103" t="s">
        <v>580</v>
      </c>
      <c r="AY974" s="103" t="s">
        <v>580</v>
      </c>
      <c r="AZ974" s="103" t="s">
        <v>580</v>
      </c>
      <c r="BA974" s="103" t="s">
        <v>580</v>
      </c>
      <c r="BC974" s="103"/>
      <c r="BE974" s="103" t="e">
        <f>VLOOKUP(Tabela3[[#This Row],[ID OSP]],[1]Export!$R:$R,1,0)</f>
        <v>#N/A</v>
      </c>
    </row>
    <row r="975" spans="1:57" ht="15" hidden="1" customHeight="1">
      <c r="A975" s="103" t="s">
        <v>301</v>
      </c>
      <c r="B975" s="103" t="s">
        <v>3786</v>
      </c>
      <c r="C975" s="104" t="s">
        <v>268</v>
      </c>
      <c r="D975" s="454" t="s">
        <v>42</v>
      </c>
      <c r="E975" s="454" t="s">
        <v>268</v>
      </c>
      <c r="F975" s="454" t="s">
        <v>268</v>
      </c>
      <c r="G975" s="454" t="s">
        <v>186</v>
      </c>
      <c r="H975" s="454" t="s">
        <v>186</v>
      </c>
      <c r="I975" s="103" t="s">
        <v>139</v>
      </c>
      <c r="J975" s="103" t="s">
        <v>139</v>
      </c>
      <c r="K975" s="458" t="s">
        <v>302</v>
      </c>
      <c r="L975" s="103" t="s">
        <v>468</v>
      </c>
      <c r="M975" s="103" t="s">
        <v>472</v>
      </c>
      <c r="N975" s="103" t="s">
        <v>472</v>
      </c>
      <c r="P975" s="103" t="s">
        <v>712</v>
      </c>
      <c r="Q975" s="103" t="s">
        <v>712</v>
      </c>
      <c r="R975" s="458" t="s">
        <v>186</v>
      </c>
      <c r="S975" s="503" t="s">
        <v>186</v>
      </c>
      <c r="T975" s="103" t="s">
        <v>42</v>
      </c>
      <c r="U975" s="103" t="s">
        <v>268</v>
      </c>
      <c r="V975" s="454" t="str">
        <f>Tabela3[[#This Row],[NOVO 
PRAZO REDE]]</f>
        <v>CANCELADO</v>
      </c>
      <c r="W975" s="454" t="str">
        <f>Tabela3[[#This Row],[PRAZO
ATIVAÇÃO]]</f>
        <v>CANCELADO</v>
      </c>
      <c r="X975" s="103" t="s">
        <v>729</v>
      </c>
      <c r="Y975" s="103" t="str">
        <f>IFERROR("W"&amp;WEEKNUM(Tabela3[[#This Row],[PRAZO RE REVISADO]]),"-")</f>
        <v>-</v>
      </c>
      <c r="Z975" s="103" t="str">
        <f>IFERROR("W"&amp;WEEKNUM(Tabela3[[#This Row],[PRAZO ATIVAÇÃO]]),"-")</f>
        <v>-</v>
      </c>
      <c r="AA975" s="103">
        <v>2024</v>
      </c>
      <c r="AB975" s="103">
        <v>514042</v>
      </c>
      <c r="AC975" s="103" t="s">
        <v>610</v>
      </c>
      <c r="AD975" s="103" t="s">
        <v>1278</v>
      </c>
      <c r="AE975" s="578"/>
      <c r="AF975" s="103"/>
      <c r="AG975" s="474"/>
      <c r="AH975" s="103" t="e">
        <f>VLOOKUP(Tabela3[[#This Row],[SITE]],#REF!,8,0)</f>
        <v>#REF!</v>
      </c>
      <c r="AK975" s="103" t="str">
        <f ca="1">IF(Tabela3[[#This Row],[STATUS]]&lt;&gt;"PREVISTO","N/A",IF(Tabela3[[#This Row],[Data_RE_CONGELADA]]="REDE OK","OK",IFERROR(IF(TODAY()-Tabela3[[#This Row],[Data_RE_CONGELADA]]&gt;=0,"ATRASADO",IF(TODAY()-Tabela3[[#This Row],[Data_RE_CONGELADA]]&gt;-5,"VENCENDO",IF(TODAY()-Tabela3[[#This Row],[Data_RE_CONGELADA]]&lt;=0,"NO PRAZO"))),"N/A")))</f>
        <v>N/A</v>
      </c>
      <c r="AL975" s="454">
        <v>45614</v>
      </c>
      <c r="AM975" s="454">
        <v>45619</v>
      </c>
      <c r="AN975" s="458" t="s">
        <v>186</v>
      </c>
      <c r="AP975" s="454" t="s">
        <v>1986</v>
      </c>
      <c r="AQ975" s="103" t="s">
        <v>688</v>
      </c>
      <c r="AR975" s="103" t="s">
        <v>576</v>
      </c>
      <c r="AS975" s="103">
        <v>0</v>
      </c>
      <c r="AU975" s="103" t="s">
        <v>648</v>
      </c>
      <c r="AV975" s="103" t="s">
        <v>580</v>
      </c>
      <c r="AW975" s="103" t="s">
        <v>580</v>
      </c>
      <c r="AX975" s="103" t="s">
        <v>580</v>
      </c>
      <c r="AY975" s="103" t="s">
        <v>580</v>
      </c>
      <c r="AZ975" s="103" t="s">
        <v>580</v>
      </c>
      <c r="BA975" s="103" t="s">
        <v>580</v>
      </c>
      <c r="BC975" s="103"/>
      <c r="BE975" s="103" t="e">
        <f>VLOOKUP(Tabela3[[#This Row],[ID OSP]],[1]Export!$R:$R,1,0)</f>
        <v>#N/A</v>
      </c>
    </row>
    <row r="976" spans="1:57" ht="15" hidden="1" customHeight="1">
      <c r="A976" s="103" t="s">
        <v>303</v>
      </c>
      <c r="B976" s="103" t="s">
        <v>3787</v>
      </c>
      <c r="C976" s="104" t="s">
        <v>268</v>
      </c>
      <c r="D976" s="454" t="s">
        <v>42</v>
      </c>
      <c r="E976" s="454" t="s">
        <v>268</v>
      </c>
      <c r="F976" s="454" t="s">
        <v>268</v>
      </c>
      <c r="G976" s="454" t="s">
        <v>186</v>
      </c>
      <c r="H976" s="454" t="s">
        <v>186</v>
      </c>
      <c r="I976" s="103" t="s">
        <v>139</v>
      </c>
      <c r="J976" s="103" t="s">
        <v>139</v>
      </c>
      <c r="K976" s="458" t="s">
        <v>302</v>
      </c>
      <c r="L976" s="103" t="s">
        <v>468</v>
      </c>
      <c r="M976" s="103" t="s">
        <v>472</v>
      </c>
      <c r="N976" s="103" t="s">
        <v>472</v>
      </c>
      <c r="P976" s="103" t="s">
        <v>712</v>
      </c>
      <c r="Q976" s="103" t="s">
        <v>712</v>
      </c>
      <c r="R976" s="458" t="s">
        <v>186</v>
      </c>
      <c r="S976" s="503" t="s">
        <v>186</v>
      </c>
      <c r="T976" s="103" t="s">
        <v>42</v>
      </c>
      <c r="U976" s="103" t="s">
        <v>268</v>
      </c>
      <c r="V976" s="454" t="str">
        <f>Tabela3[[#This Row],[NOVO 
PRAZO REDE]]</f>
        <v>CANCELADO</v>
      </c>
      <c r="W976" s="454" t="str">
        <f>Tabela3[[#This Row],[PRAZO
ATIVAÇÃO]]</f>
        <v>CANCELADO</v>
      </c>
      <c r="X976" s="103" t="s">
        <v>729</v>
      </c>
      <c r="Y976" s="103" t="str">
        <f>IFERROR("W"&amp;WEEKNUM(Tabela3[[#This Row],[PRAZO RE REVISADO]]),"-")</f>
        <v>-</v>
      </c>
      <c r="Z976" s="103" t="str">
        <f>IFERROR("W"&amp;WEEKNUM(Tabela3[[#This Row],[PRAZO ATIVAÇÃO]]),"-")</f>
        <v>-</v>
      </c>
      <c r="AA976" s="103">
        <v>2024</v>
      </c>
      <c r="AB976" s="103">
        <v>514042</v>
      </c>
      <c r="AC976" s="103" t="s">
        <v>610</v>
      </c>
      <c r="AD976" s="103" t="s">
        <v>1278</v>
      </c>
      <c r="AE976" s="578"/>
      <c r="AF976" s="103"/>
      <c r="AG976" s="474"/>
      <c r="AH976" s="103" t="e">
        <f>VLOOKUP(Tabela3[[#This Row],[SITE]],#REF!,8,0)</f>
        <v>#REF!</v>
      </c>
      <c r="AK976" s="103" t="str">
        <f ca="1">IF(Tabela3[[#This Row],[STATUS]]&lt;&gt;"PREVISTO","N/A",IF(Tabela3[[#This Row],[Data_RE_CONGELADA]]="REDE OK","OK",IFERROR(IF(TODAY()-Tabela3[[#This Row],[Data_RE_CONGELADA]]&gt;=0,"ATRASADO",IF(TODAY()-Tabela3[[#This Row],[Data_RE_CONGELADA]]&gt;-5,"VENCENDO",IF(TODAY()-Tabela3[[#This Row],[Data_RE_CONGELADA]]&lt;=0,"NO PRAZO"))),"N/A")))</f>
        <v>N/A</v>
      </c>
      <c r="AL976" s="454">
        <v>45614</v>
      </c>
      <c r="AM976" s="454">
        <v>45619</v>
      </c>
      <c r="AN976" s="458" t="s">
        <v>186</v>
      </c>
      <c r="AP976" s="454" t="s">
        <v>1986</v>
      </c>
      <c r="AQ976" s="103" t="s">
        <v>688</v>
      </c>
      <c r="AR976" s="103" t="s">
        <v>576</v>
      </c>
      <c r="AS976" s="103">
        <v>0</v>
      </c>
      <c r="AU976" s="103" t="s">
        <v>648</v>
      </c>
      <c r="AV976" s="103" t="s">
        <v>580</v>
      </c>
      <c r="AW976" s="103" t="s">
        <v>580</v>
      </c>
      <c r="AX976" s="103" t="s">
        <v>580</v>
      </c>
      <c r="AY976" s="103" t="s">
        <v>580</v>
      </c>
      <c r="AZ976" s="103" t="s">
        <v>580</v>
      </c>
      <c r="BA976" s="103" t="s">
        <v>580</v>
      </c>
      <c r="BC976" s="103"/>
      <c r="BE976" s="103" t="e">
        <f>VLOOKUP(Tabela3[[#This Row],[ID OSP]],[1]Export!$R:$R,1,0)</f>
        <v>#N/A</v>
      </c>
    </row>
    <row r="977" spans="1:58" ht="15" hidden="1" customHeight="1">
      <c r="A977" s="103" t="s">
        <v>295</v>
      </c>
      <c r="B977" s="103" t="s">
        <v>3788</v>
      </c>
      <c r="C977" s="104" t="s">
        <v>268</v>
      </c>
      <c r="D977" s="454" t="s">
        <v>42</v>
      </c>
      <c r="E977" s="454" t="s">
        <v>268</v>
      </c>
      <c r="F977" s="454" t="s">
        <v>268</v>
      </c>
      <c r="G977" s="454" t="s">
        <v>186</v>
      </c>
      <c r="H977" s="454" t="s">
        <v>186</v>
      </c>
      <c r="I977" s="103" t="s">
        <v>139</v>
      </c>
      <c r="J977" s="103" t="s">
        <v>139</v>
      </c>
      <c r="K977" s="458" t="s">
        <v>296</v>
      </c>
      <c r="L977" s="103" t="s">
        <v>468</v>
      </c>
      <c r="M977" s="103" t="s">
        <v>472</v>
      </c>
      <c r="N977" s="103" t="s">
        <v>472</v>
      </c>
      <c r="P977" s="103" t="s">
        <v>712</v>
      </c>
      <c r="Q977" s="103" t="s">
        <v>712</v>
      </c>
      <c r="R977" s="458" t="s">
        <v>3175</v>
      </c>
      <c r="S977" s="503" t="s">
        <v>186</v>
      </c>
      <c r="T977" s="103" t="s">
        <v>42</v>
      </c>
      <c r="U977" s="103" t="s">
        <v>268</v>
      </c>
      <c r="V977" s="454" t="str">
        <f>Tabela3[[#This Row],[NOVO 
PRAZO REDE]]</f>
        <v>CANCELADO</v>
      </c>
      <c r="W977" s="454" t="str">
        <f>Tabela3[[#This Row],[PRAZO
ATIVAÇÃO]]</f>
        <v>CANCELADO</v>
      </c>
      <c r="X977" s="103" t="s">
        <v>729</v>
      </c>
      <c r="Y977" s="103" t="str">
        <f>IFERROR("W"&amp;WEEKNUM(Tabela3[[#This Row],[PRAZO RE REVISADO]]),"-")</f>
        <v>-</v>
      </c>
      <c r="Z977" s="103" t="str">
        <f>IFERROR("W"&amp;WEEKNUM(Tabela3[[#This Row],[PRAZO ATIVAÇÃO]]),"-")</f>
        <v>-</v>
      </c>
      <c r="AA977" s="103">
        <v>2024</v>
      </c>
      <c r="AB977" s="103">
        <v>514016</v>
      </c>
      <c r="AC977" s="103" t="s">
        <v>592</v>
      </c>
      <c r="AD977" s="103" t="s">
        <v>1278</v>
      </c>
      <c r="AE977" s="578"/>
      <c r="AF977" s="103"/>
      <c r="AG977" s="474"/>
      <c r="AH977" s="103" t="e">
        <f>VLOOKUP(Tabela3[[#This Row],[SITE]],#REF!,8,0)</f>
        <v>#REF!</v>
      </c>
      <c r="AK977" s="103" t="str">
        <f ca="1">IF(Tabela3[[#This Row],[STATUS]]&lt;&gt;"PREVISTO","N/A",IF(Tabela3[[#This Row],[Data_RE_CONGELADA]]="REDE OK","OK",IFERROR(IF(TODAY()-Tabela3[[#This Row],[Data_RE_CONGELADA]]&gt;=0,"ATRASADO",IF(TODAY()-Tabela3[[#This Row],[Data_RE_CONGELADA]]&gt;-5,"VENCENDO",IF(TODAY()-Tabela3[[#This Row],[Data_RE_CONGELADA]]&lt;=0,"NO PRAZO"))),"N/A")))</f>
        <v>N/A</v>
      </c>
      <c r="AL977" s="454">
        <v>45612</v>
      </c>
      <c r="AM977" s="454">
        <v>45617</v>
      </c>
      <c r="AN977" s="458" t="s">
        <v>186</v>
      </c>
      <c r="AP977" s="454" t="str">
        <f>Tabela3[[#This Row],[NOVO 
PRAZO REDE]]</f>
        <v>CANCELADO</v>
      </c>
      <c r="AQ977" s="103" t="s">
        <v>688</v>
      </c>
      <c r="AR977" s="103" t="s">
        <v>576</v>
      </c>
      <c r="AS977" s="103">
        <v>0</v>
      </c>
      <c r="AU977" s="103" t="s">
        <v>648</v>
      </c>
      <c r="AV977" s="103" t="s">
        <v>3176</v>
      </c>
      <c r="BC977" s="103"/>
      <c r="BE977" s="103" t="e">
        <f>VLOOKUP(Tabela3[[#This Row],[ID OSP]],[1]Export!$R:$R,1,0)</f>
        <v>#N/A</v>
      </c>
    </row>
    <row r="978" spans="1:58" ht="15" hidden="1" customHeight="1">
      <c r="A978" s="103" t="s">
        <v>240</v>
      </c>
      <c r="B978" s="103" t="s">
        <v>3789</v>
      </c>
      <c r="C978" s="104" t="s">
        <v>268</v>
      </c>
      <c r="D978" s="454" t="s">
        <v>252</v>
      </c>
      <c r="E978" s="454" t="s">
        <v>138</v>
      </c>
      <c r="F978" s="454" t="s">
        <v>3080</v>
      </c>
      <c r="G978" s="454">
        <v>45674</v>
      </c>
      <c r="H978" s="454" t="s">
        <v>186</v>
      </c>
      <c r="I978" s="103" t="s">
        <v>42</v>
      </c>
      <c r="J978" s="103" t="s">
        <v>127</v>
      </c>
      <c r="K978" s="458" t="s">
        <v>241</v>
      </c>
      <c r="L978" s="103" t="s">
        <v>467</v>
      </c>
      <c r="M978" s="103" t="s">
        <v>472</v>
      </c>
      <c r="N978" s="103" t="s">
        <v>240</v>
      </c>
      <c r="O978" s="103" t="s">
        <v>186</v>
      </c>
      <c r="P978" s="103" t="s">
        <v>712</v>
      </c>
      <c r="Q978" s="103" t="s">
        <v>712</v>
      </c>
      <c r="S978" s="503"/>
      <c r="T978" s="103" t="s">
        <v>42</v>
      </c>
      <c r="U978" s="103" t="s">
        <v>268</v>
      </c>
      <c r="V978" s="454" t="str">
        <f>Tabela3[[#This Row],[NOVO 
PRAZO REDE]]</f>
        <v>REDE OK</v>
      </c>
      <c r="W978" s="454" t="str">
        <f>Tabela3[[#This Row],[PRAZO
ATIVAÇÃO]]</f>
        <v>BLOQUEADO</v>
      </c>
      <c r="X978" s="103" t="s">
        <v>729</v>
      </c>
      <c r="Y978" s="103" t="str">
        <f>IFERROR("W"&amp;WEEKNUM(Tabela3[[#This Row],[PRAZO RE REVISADO]]),"-")</f>
        <v>-</v>
      </c>
      <c r="Z978" s="103" t="str">
        <f>IFERROR("W"&amp;WEEKNUM(Tabela3[[#This Row],[PRAZO ATIVAÇÃO]]),"-")</f>
        <v>-</v>
      </c>
      <c r="AA978" s="103">
        <v>2024</v>
      </c>
      <c r="AB978" s="103">
        <v>513989</v>
      </c>
      <c r="AC978" s="103" t="s">
        <v>572</v>
      </c>
      <c r="AD978" s="103" t="s">
        <v>1278</v>
      </c>
      <c r="AE978" s="578"/>
      <c r="AF978" s="103"/>
      <c r="AG978" s="474"/>
      <c r="AH978" s="103"/>
      <c r="AK978" s="103" t="str">
        <f ca="1">IF(Tabela3[[#This Row],[STATUS]]&lt;&gt;"PREVISTO","N/A",IF(Tabela3[[#This Row],[Data_RE_CONGELADA]]="REDE OK","OK",IFERROR(IF(TODAY()-Tabela3[[#This Row],[Data_RE_CONGELADA]]&gt;=0,"ATRASADO",IF(TODAY()-Tabela3[[#This Row],[Data_RE_CONGELADA]]&gt;-5,"VENCENDO",IF(TODAY()-Tabela3[[#This Row],[Data_RE_CONGELADA]]&lt;=0,"NO PRAZO"))),"N/A")))</f>
        <v>N/A</v>
      </c>
      <c r="AL978" s="454" t="s">
        <v>138</v>
      </c>
      <c r="AM978" s="454">
        <v>45605</v>
      </c>
      <c r="AN978" s="458" t="s">
        <v>186</v>
      </c>
      <c r="AO978" s="459" t="s">
        <v>3790</v>
      </c>
      <c r="AP978" s="454" t="str">
        <f>Tabela3[[#This Row],[NOVO 
PRAZO REDE]]</f>
        <v>REDE OK</v>
      </c>
      <c r="AQ978" s="103" t="s">
        <v>688</v>
      </c>
      <c r="AR978" s="103" t="s">
        <v>576</v>
      </c>
      <c r="AS978" s="103">
        <v>1</v>
      </c>
      <c r="AU978" s="103" t="s">
        <v>648</v>
      </c>
      <c r="AV978" s="103" t="s">
        <v>580</v>
      </c>
      <c r="AW978" s="103" t="s">
        <v>580</v>
      </c>
      <c r="AX978" s="103" t="s">
        <v>580</v>
      </c>
      <c r="AY978" s="103" t="s">
        <v>580</v>
      </c>
      <c r="AZ978" s="103" t="s">
        <v>580</v>
      </c>
      <c r="BA978" s="103" t="s">
        <v>580</v>
      </c>
      <c r="BC978" s="103"/>
      <c r="BE978" s="103" t="e">
        <f>VLOOKUP(Tabela3[[#This Row],[ID OSP]],[1]Export!$R:$R,1,0)</f>
        <v>#N/A</v>
      </c>
    </row>
    <row r="979" spans="1:58" ht="15" hidden="1" customHeight="1">
      <c r="A979" s="103" t="s">
        <v>242</v>
      </c>
      <c r="B979" s="103" t="s">
        <v>3791</v>
      </c>
      <c r="C979" s="104" t="s">
        <v>268</v>
      </c>
      <c r="D979" s="454" t="s">
        <v>252</v>
      </c>
      <c r="E979" s="454" t="s">
        <v>138</v>
      </c>
      <c r="F979" s="454" t="s">
        <v>3080</v>
      </c>
      <c r="G979" s="454">
        <v>45729</v>
      </c>
      <c r="H979" s="454" t="s">
        <v>186</v>
      </c>
      <c r="I979" s="103" t="s">
        <v>42</v>
      </c>
      <c r="J979" s="103" t="s">
        <v>127</v>
      </c>
      <c r="K979" s="458" t="s">
        <v>243</v>
      </c>
      <c r="L979" s="103" t="s">
        <v>467</v>
      </c>
      <c r="M979" s="103" t="s">
        <v>472</v>
      </c>
      <c r="N979" s="103" t="s">
        <v>242</v>
      </c>
      <c r="O979" s="103" t="s">
        <v>186</v>
      </c>
      <c r="P979" s="103" t="s">
        <v>712</v>
      </c>
      <c r="Q979" s="103" t="s">
        <v>712</v>
      </c>
      <c r="S979" s="503"/>
      <c r="T979" s="103" t="s">
        <v>42</v>
      </c>
      <c r="U979" s="103" t="s">
        <v>268</v>
      </c>
      <c r="V979" s="454" t="str">
        <f>Tabela3[[#This Row],[NOVO 
PRAZO REDE]]</f>
        <v>REDE OK</v>
      </c>
      <c r="W979" s="454" t="str">
        <f>Tabela3[[#This Row],[PRAZO
ATIVAÇÃO]]</f>
        <v>BLOQUEADO</v>
      </c>
      <c r="X979" s="103" t="s">
        <v>729</v>
      </c>
      <c r="Y979" s="103" t="str">
        <f>IFERROR("W"&amp;WEEKNUM(Tabela3[[#This Row],[PRAZO RE REVISADO]]),"-")</f>
        <v>-</v>
      </c>
      <c r="Z979" s="103" t="str">
        <f>IFERROR("W"&amp;WEEKNUM(Tabela3[[#This Row],[PRAZO ATIVAÇÃO]]),"-")</f>
        <v>-</v>
      </c>
      <c r="AA979" s="103">
        <v>2024</v>
      </c>
      <c r="AB979" s="103">
        <v>513994</v>
      </c>
      <c r="AC979" s="103" t="s">
        <v>572</v>
      </c>
      <c r="AD979" s="103" t="s">
        <v>1278</v>
      </c>
      <c r="AE979" s="578"/>
      <c r="AF979" s="103"/>
      <c r="AG979" s="474"/>
      <c r="AH979" s="103"/>
      <c r="AK979" s="103" t="str">
        <f ca="1">IF(Tabela3[[#This Row],[STATUS]]&lt;&gt;"PREVISTO","N/A",IF(Tabela3[[#This Row],[Data_RE_CONGELADA]]="REDE OK","OK",IFERROR(IF(TODAY()-Tabela3[[#This Row],[Data_RE_CONGELADA]]&gt;=0,"ATRASADO",IF(TODAY()-Tabela3[[#This Row],[Data_RE_CONGELADA]]&gt;-5,"VENCENDO",IF(TODAY()-Tabela3[[#This Row],[Data_RE_CONGELADA]]&lt;=0,"NO PRAZO"))),"N/A")))</f>
        <v>N/A</v>
      </c>
      <c r="AL979" s="454" t="s">
        <v>138</v>
      </c>
      <c r="AM979" s="454">
        <v>45605</v>
      </c>
      <c r="AN979" s="458" t="s">
        <v>186</v>
      </c>
      <c r="AO979" s="459" t="s">
        <v>3790</v>
      </c>
      <c r="AP979" s="454" t="str">
        <f>Tabela3[[#This Row],[NOVO 
PRAZO REDE]]</f>
        <v>REDE OK</v>
      </c>
      <c r="AQ979" s="103" t="s">
        <v>688</v>
      </c>
      <c r="AR979" s="103" t="s">
        <v>576</v>
      </c>
      <c r="AS979" s="103">
        <v>1</v>
      </c>
      <c r="AU979" s="103" t="s">
        <v>648</v>
      </c>
      <c r="AV979" s="103" t="s">
        <v>580</v>
      </c>
      <c r="AW979" s="103" t="s">
        <v>580</v>
      </c>
      <c r="AX979" s="103" t="s">
        <v>580</v>
      </c>
      <c r="AY979" s="103" t="s">
        <v>580</v>
      </c>
      <c r="AZ979" s="103" t="s">
        <v>580</v>
      </c>
      <c r="BA979" s="103" t="s">
        <v>580</v>
      </c>
      <c r="BC979" s="103"/>
      <c r="BE979" s="103" t="e">
        <f>VLOOKUP(Tabela3[[#This Row],[ID OSP]],[1]Export!$R:$R,1,0)</f>
        <v>#N/A</v>
      </c>
    </row>
    <row r="980" spans="1:58" ht="15" hidden="1" customHeight="1">
      <c r="A980" s="103" t="s">
        <v>3062</v>
      </c>
      <c r="B980" s="103" t="s">
        <v>424</v>
      </c>
      <c r="C980" s="104" t="s">
        <v>137</v>
      </c>
      <c r="D980" s="454" t="s">
        <v>252</v>
      </c>
      <c r="E980" s="454" t="s">
        <v>138</v>
      </c>
      <c r="F980" s="454" t="s">
        <v>137</v>
      </c>
      <c r="G980" s="454">
        <v>45845</v>
      </c>
      <c r="H980" s="454">
        <v>45925</v>
      </c>
      <c r="I980" s="463" t="s">
        <v>42</v>
      </c>
      <c r="J980" s="463" t="s">
        <v>127</v>
      </c>
      <c r="K980" s="458" t="s">
        <v>3792</v>
      </c>
      <c r="L980" s="103" t="s">
        <v>638</v>
      </c>
      <c r="M980" s="103" t="s">
        <v>215</v>
      </c>
      <c r="N980" s="103" t="s">
        <v>3062</v>
      </c>
      <c r="O980" s="103" t="s">
        <v>186</v>
      </c>
      <c r="P980" s="103" t="s">
        <v>639</v>
      </c>
      <c r="Q980" s="103" t="s">
        <v>639</v>
      </c>
      <c r="S980" s="455" t="s">
        <v>3793</v>
      </c>
      <c r="T980" s="103" t="s">
        <v>42</v>
      </c>
      <c r="U980" s="103" t="s">
        <v>137</v>
      </c>
      <c r="V980" s="454" t="str">
        <f>Tabela3[[#This Row],[NOVO 
PRAZO REDE]]</f>
        <v>REDE OK</v>
      </c>
      <c r="W980" s="454" t="str">
        <f>Tabela3[[#This Row],[PRAZO
ATIVAÇÃO]]</f>
        <v>ATIVO</v>
      </c>
      <c r="X980" s="103" t="s">
        <v>808</v>
      </c>
      <c r="Y980" s="103" t="str">
        <f>IFERROR("W"&amp;WEEKNUM(Tabela3[[#This Row],[PRAZO RE REVISADO]]),"-")</f>
        <v>-</v>
      </c>
      <c r="Z980" s="103" t="str">
        <f>IFERROR("W"&amp;WEEKNUM(Tabela3[[#This Row],[PRAZO ATIVAÇÃO]]),"-")</f>
        <v>-</v>
      </c>
      <c r="AA980" s="103">
        <v>2025</v>
      </c>
      <c r="AB980" s="103">
        <v>564926</v>
      </c>
      <c r="AC980" s="454" t="s">
        <v>572</v>
      </c>
      <c r="AD980" s="103" t="s">
        <v>137</v>
      </c>
      <c r="AE980" s="578"/>
      <c r="AF980" s="103"/>
      <c r="AG980" s="474"/>
      <c r="AH980" s="103"/>
      <c r="AK980" s="103" t="s">
        <v>575</v>
      </c>
      <c r="AL980" s="454">
        <v>45821</v>
      </c>
      <c r="AM980" s="454"/>
      <c r="AN980" s="458"/>
      <c r="AO980" s="459"/>
      <c r="AP980" s="454" t="s">
        <v>2767</v>
      </c>
      <c r="AQ980" s="103" t="s">
        <v>2806</v>
      </c>
      <c r="AR980" s="103" t="s">
        <v>576</v>
      </c>
      <c r="AS980" s="103" t="s">
        <v>577</v>
      </c>
      <c r="AT980" s="103" t="s">
        <v>3794</v>
      </c>
      <c r="AU980" s="103" t="s">
        <v>648</v>
      </c>
      <c r="AV980" s="103" t="s">
        <v>580</v>
      </c>
      <c r="AW980" s="103" t="s">
        <v>580</v>
      </c>
      <c r="AX980" s="103" t="s">
        <v>580</v>
      </c>
      <c r="AY980" s="103" t="s">
        <v>580</v>
      </c>
      <c r="AZ980" s="103" t="s">
        <v>580</v>
      </c>
      <c r="BA980" s="103" t="s">
        <v>580</v>
      </c>
      <c r="BB980" s="103" t="s">
        <v>4</v>
      </c>
      <c r="BC980" s="103"/>
      <c r="BE980" s="103" t="e">
        <f>VLOOKUP(Tabela3[[#This Row],[ID OSP]],[1]Export!$R:$R,1,0)</f>
        <v>#N/A</v>
      </c>
    </row>
    <row r="981" spans="1:58" ht="15" hidden="1" customHeight="1">
      <c r="A981" s="103" t="s">
        <v>273</v>
      </c>
      <c r="B981" s="103" t="s">
        <v>394</v>
      </c>
      <c r="C981" s="538" t="s">
        <v>137</v>
      </c>
      <c r="D981" s="454" t="s">
        <v>252</v>
      </c>
      <c r="E981" s="454" t="s">
        <v>138</v>
      </c>
      <c r="F981" s="454" t="s">
        <v>137</v>
      </c>
      <c r="G981" s="454">
        <v>45859</v>
      </c>
      <c r="H981" s="454" t="s">
        <v>186</v>
      </c>
      <c r="I981" s="463" t="s">
        <v>139</v>
      </c>
      <c r="J981" s="463" t="s">
        <v>139</v>
      </c>
      <c r="K981" s="458" t="s">
        <v>274</v>
      </c>
      <c r="L981" s="103" t="s">
        <v>568</v>
      </c>
      <c r="M981" s="103" t="s">
        <v>215</v>
      </c>
      <c r="N981" s="103" t="s">
        <v>225</v>
      </c>
      <c r="O981" s="103" t="s">
        <v>186</v>
      </c>
      <c r="P981" s="103" t="s">
        <v>639</v>
      </c>
      <c r="Q981" s="103" t="s">
        <v>639</v>
      </c>
      <c r="S981" s="455" t="s">
        <v>3795</v>
      </c>
      <c r="T981" s="103" t="s">
        <v>42</v>
      </c>
      <c r="U981" s="103" t="s">
        <v>137</v>
      </c>
      <c r="V981" s="454" t="str">
        <f>Tabela3[[#This Row],[NOVO 
PRAZO REDE]]</f>
        <v>REDE OK</v>
      </c>
      <c r="W981" s="454" t="str">
        <f>Tabela3[[#This Row],[PRAZO
ATIVAÇÃO]]</f>
        <v>ATIVO</v>
      </c>
      <c r="X981" s="103" t="s">
        <v>808</v>
      </c>
      <c r="Y981" s="103" t="str">
        <f>IFERROR("W"&amp;WEEKNUM(Tabela3[[#This Row],[PRAZO RE REVISADO]]),"-")</f>
        <v>-</v>
      </c>
      <c r="Z981" s="103" t="str">
        <f>IFERROR("W"&amp;WEEKNUM(Tabela3[[#This Row],[PRAZO ATIVAÇÃO]]),"-")</f>
        <v>-</v>
      </c>
      <c r="AA981" s="103">
        <v>2025</v>
      </c>
      <c r="AB981" s="103">
        <v>566290</v>
      </c>
      <c r="AC981" s="454" t="s">
        <v>572</v>
      </c>
      <c r="AD981" s="103" t="s">
        <v>137</v>
      </c>
      <c r="AE981" s="578"/>
      <c r="AF981" s="103"/>
      <c r="AG981" s="474"/>
      <c r="AH981" s="103"/>
      <c r="AK981" s="103" t="s">
        <v>575</v>
      </c>
      <c r="AL981" s="454">
        <v>45833</v>
      </c>
      <c r="AM981" s="454"/>
      <c r="AN981" s="458"/>
      <c r="AO981" s="459"/>
      <c r="AP981" s="103" t="s">
        <v>643</v>
      </c>
      <c r="AQ981" s="103" t="s">
        <v>645</v>
      </c>
      <c r="AR981" s="103" t="s">
        <v>576</v>
      </c>
      <c r="AS981" s="103" t="s">
        <v>577</v>
      </c>
      <c r="AT981" s="103" t="s">
        <v>3796</v>
      </c>
      <c r="AU981" s="103" t="s">
        <v>648</v>
      </c>
      <c r="AV981" s="103" t="s">
        <v>580</v>
      </c>
      <c r="AW981" s="103" t="s">
        <v>580</v>
      </c>
      <c r="AX981" s="103" t="s">
        <v>581</v>
      </c>
      <c r="AY981" s="103" t="s">
        <v>580</v>
      </c>
      <c r="AZ981" s="103" t="s">
        <v>580</v>
      </c>
      <c r="BA981" s="103" t="s">
        <v>580</v>
      </c>
      <c r="BB981" s="103" t="s">
        <v>4</v>
      </c>
      <c r="BC981" s="103"/>
      <c r="BE981" s="103" t="e">
        <f>VLOOKUP(Tabela3[[#This Row],[ID OSP]],[1]Export!$R:$R,1,0)</f>
        <v>#N/A</v>
      </c>
    </row>
    <row r="982" spans="1:58" ht="15" hidden="1" customHeight="1">
      <c r="A982" s="103" t="s">
        <v>306</v>
      </c>
      <c r="B982" s="103" t="s">
        <v>377</v>
      </c>
      <c r="C982" s="104" t="s">
        <v>268</v>
      </c>
      <c r="D982" s="454" t="s">
        <v>268</v>
      </c>
      <c r="E982" s="454" t="s">
        <v>268</v>
      </c>
      <c r="F982" s="454" t="s">
        <v>268</v>
      </c>
      <c r="G982" s="454" t="s">
        <v>186</v>
      </c>
      <c r="H982" s="454" t="s">
        <v>186</v>
      </c>
      <c r="I982" s="463" t="s">
        <v>139</v>
      </c>
      <c r="J982" s="463" t="s">
        <v>139</v>
      </c>
      <c r="K982" s="458" t="s">
        <v>307</v>
      </c>
      <c r="L982" s="103" t="s">
        <v>568</v>
      </c>
      <c r="M982" s="103" t="s">
        <v>472</v>
      </c>
      <c r="N982" s="103" t="s">
        <v>472</v>
      </c>
      <c r="O982" s="103" t="s">
        <v>186</v>
      </c>
      <c r="P982" s="103" t="s">
        <v>639</v>
      </c>
      <c r="Q982" s="103" t="s">
        <v>639</v>
      </c>
      <c r="R982" s="458" t="s">
        <v>3797</v>
      </c>
      <c r="S982" s="460"/>
      <c r="T982" s="103" t="s">
        <v>42</v>
      </c>
      <c r="U982" s="103" t="s">
        <v>268</v>
      </c>
      <c r="V982" s="454" t="str">
        <f>Tabela3[[#This Row],[NOVO 
PRAZO REDE]]</f>
        <v>CANCELADO</v>
      </c>
      <c r="W982" s="454" t="str">
        <f>Tabela3[[#This Row],[PRAZO
ATIVAÇÃO]]</f>
        <v>CANCELADO</v>
      </c>
      <c r="X982" s="103" t="s">
        <v>139</v>
      </c>
      <c r="Y982" s="103" t="str">
        <f>IFERROR("W"&amp;WEEKNUM(Tabela3[[#This Row],[PRAZO RE REVISADO]]),"-")</f>
        <v>-</v>
      </c>
      <c r="Z982" s="103" t="str">
        <f>IFERROR("W"&amp;WEEKNUM(Tabela3[[#This Row],[PRAZO ATIVAÇÃO]]),"-")</f>
        <v>-</v>
      </c>
      <c r="AA982" s="103">
        <v>2025</v>
      </c>
      <c r="AB982" s="103" t="s">
        <v>139</v>
      </c>
      <c r="AC982" s="454" t="s">
        <v>139</v>
      </c>
      <c r="AD982" s="103" t="s">
        <v>1278</v>
      </c>
      <c r="AE982" s="578"/>
      <c r="AF982" s="103"/>
      <c r="AG982" s="474"/>
      <c r="AH982" s="103"/>
      <c r="AK982" s="103" t="str">
        <f ca="1">IF(Tabela3[[#This Row],[STATUS]]&lt;&gt;"PREVISTO","N/A",IF(Tabela3[[#This Row],[Data_RE_CONGELADA]]="REDE OK","OK",IFERROR(IF(TODAY()-Tabela3[[#This Row],[Data_RE_CONGELADA]]&gt;=0,"ATRASADO",IF(TODAY()-Tabela3[[#This Row],[Data_RE_CONGELADA]]&gt;-5,"VENCENDO",IF(TODAY()-Tabela3[[#This Row],[Data_RE_CONGELADA]]&lt;=0,"NO PRAZO"))),"N/A")))</f>
        <v>N/A</v>
      </c>
      <c r="AL982" s="454">
        <v>45833</v>
      </c>
      <c r="AM982" s="454"/>
      <c r="AN982" s="458"/>
      <c r="AO982" s="459"/>
      <c r="AP982" s="454" t="s">
        <v>2767</v>
      </c>
      <c r="AQ982" s="103" t="s">
        <v>688</v>
      </c>
      <c r="AR982" s="103" t="s">
        <v>576</v>
      </c>
      <c r="AS982" s="103" t="s">
        <v>577</v>
      </c>
      <c r="AT982" s="103" t="s">
        <v>3798</v>
      </c>
      <c r="AU982" s="103" t="s">
        <v>648</v>
      </c>
      <c r="AV982" s="103" t="s">
        <v>580</v>
      </c>
      <c r="AW982" s="103" t="s">
        <v>580</v>
      </c>
      <c r="AX982" s="103" t="s">
        <v>580</v>
      </c>
      <c r="AY982" s="103" t="s">
        <v>580</v>
      </c>
      <c r="AZ982" s="103" t="s">
        <v>580</v>
      </c>
      <c r="BA982" s="103" t="s">
        <v>580</v>
      </c>
      <c r="BC982" s="103"/>
      <c r="BE982" s="103" t="e">
        <f>VLOOKUP(Tabela3[[#This Row],[ID OSP]],[1]Export!$R:$R,1,0)</f>
        <v>#N/A</v>
      </c>
      <c r="BF982" s="103" t="s">
        <v>2723</v>
      </c>
    </row>
    <row r="983" spans="1:58" ht="15" hidden="1" customHeight="1">
      <c r="A983" s="469" t="s">
        <v>3799</v>
      </c>
      <c r="B983" s="103" t="s">
        <v>3800</v>
      </c>
      <c r="C983" s="104" t="s">
        <v>509</v>
      </c>
      <c r="D983" s="454" t="s">
        <v>566</v>
      </c>
      <c r="F983" s="454">
        <f>Tabela3[[#This Row],[NOVO 
PRAZO REDE]]+2</f>
        <v>2</v>
      </c>
      <c r="G983" s="454" t="s">
        <v>186</v>
      </c>
      <c r="H983" s="454" t="s">
        <v>186</v>
      </c>
      <c r="I983" s="103" t="s">
        <v>139</v>
      </c>
      <c r="J983" s="103" t="s">
        <v>139</v>
      </c>
      <c r="K983" s="104" t="s">
        <v>3801</v>
      </c>
      <c r="L983" s="103" t="s">
        <v>446</v>
      </c>
      <c r="M983" s="103" t="s">
        <v>448</v>
      </c>
      <c r="N983" s="103" t="s">
        <v>796</v>
      </c>
      <c r="O983" s="103" t="s">
        <v>616</v>
      </c>
      <c r="P983" s="103" t="s">
        <v>705</v>
      </c>
      <c r="Q983" s="103" t="s">
        <v>589</v>
      </c>
      <c r="R983" s="468" t="s">
        <v>3802</v>
      </c>
      <c r="S983" s="503" t="s">
        <v>186</v>
      </c>
      <c r="T983" s="103" t="s">
        <v>42</v>
      </c>
      <c r="U983" s="103" t="s">
        <v>591</v>
      </c>
      <c r="V983" s="454">
        <f>Tabela3[[#This Row],[NOVO 
PRAZO REDE]]</f>
        <v>0</v>
      </c>
      <c r="W983" s="454">
        <f>Tabela3[[#This Row],[PRAZO
ATIVAÇÃO]]</f>
        <v>2</v>
      </c>
      <c r="X983" s="103" t="s">
        <v>808</v>
      </c>
      <c r="Y983" s="103" t="str">
        <f>IFERROR("W"&amp;WEEKNUM(Tabela3[[#This Row],[PRAZO RE REVISADO]]),"-")</f>
        <v>W0</v>
      </c>
      <c r="Z983" s="103" t="str">
        <f>IFERROR("W"&amp;WEEKNUM(Tabela3[[#This Row],[PRAZO ATIVAÇÃO]]),"-")</f>
        <v>W1</v>
      </c>
      <c r="AA983" s="103">
        <v>2024</v>
      </c>
      <c r="AB983" s="103">
        <v>600191</v>
      </c>
      <c r="AC983" s="103" t="s">
        <v>610</v>
      </c>
      <c r="AD983" s="103" t="s">
        <v>2867</v>
      </c>
      <c r="AE983" s="578">
        <v>45954</v>
      </c>
      <c r="AF983" s="454"/>
      <c r="AG983" s="474"/>
      <c r="AH983" s="104" t="s">
        <v>917</v>
      </c>
      <c r="AK983" s="103" t="str">
        <f ca="1">IF(Tabela3[[#This Row],[STATUS]]&lt;&gt;"PREVISTO","N/A",IF(Tabela3[[#This Row],[Data_RE_CONGELADA]]="REDE OK","OK",IFERROR(IF(TODAY()-Tabela3[[#This Row],[Data_RE_CONGELADA]]&gt;=0,"ATRASADO",IF(TODAY()-Tabela3[[#This Row],[Data_RE_CONGELADA]]&gt;-5,"VENCENDO",IF(TODAY()-Tabela3[[#This Row],[Data_RE_CONGELADA]]&lt;=0,"NO PRAZO"))),"N/A")))</f>
        <v>N/A</v>
      </c>
      <c r="AL983" s="454" t="s">
        <v>643</v>
      </c>
      <c r="AM983" s="454" t="s">
        <v>801</v>
      </c>
      <c r="AN983" s="458" t="s">
        <v>643</v>
      </c>
      <c r="AO983" s="458" t="s">
        <v>186</v>
      </c>
      <c r="AP983" s="103" t="s">
        <v>643</v>
      </c>
      <c r="AQ983" s="103" t="s">
        <v>802</v>
      </c>
      <c r="AR983" s="103" t="s">
        <v>643</v>
      </c>
      <c r="AS983" s="103">
        <v>0</v>
      </c>
      <c r="AU983" s="103" t="s">
        <v>604</v>
      </c>
      <c r="BC983" s="103"/>
      <c r="BE983" s="103" t="e">
        <f>VLOOKUP(Tabela3[[#This Row],[ID OSP]],[1]Export!$R:$R,1,0)</f>
        <v>#N/A</v>
      </c>
    </row>
    <row r="984" spans="1:58" ht="15" hidden="1" customHeight="1">
      <c r="A984" s="103" t="s">
        <v>3803</v>
      </c>
      <c r="B984" s="103" t="s">
        <v>3804</v>
      </c>
      <c r="C984" s="104" t="s">
        <v>137</v>
      </c>
      <c r="D984" s="454" t="s">
        <v>566</v>
      </c>
      <c r="E984" s="454">
        <v>46059</v>
      </c>
      <c r="F984" s="454">
        <f>Tabela3[[#This Row],[NOVO 
PRAZO REDE]]+2</f>
        <v>46061</v>
      </c>
      <c r="G984" s="454" t="s">
        <v>186</v>
      </c>
      <c r="H984" s="454" t="s">
        <v>186</v>
      </c>
      <c r="I984" s="103" t="s">
        <v>139</v>
      </c>
      <c r="J984" s="103" t="s">
        <v>139</v>
      </c>
      <c r="K984" s="104" t="s">
        <v>3805</v>
      </c>
      <c r="L984" s="103" t="s">
        <v>446</v>
      </c>
      <c r="M984" s="103" t="s">
        <v>450</v>
      </c>
      <c r="N984" s="103" t="s">
        <v>861</v>
      </c>
      <c r="O984" s="103" t="s">
        <v>616</v>
      </c>
      <c r="P984" s="103" t="s">
        <v>589</v>
      </c>
      <c r="Q984" s="103" t="s">
        <v>589</v>
      </c>
      <c r="R984" s="458" t="s">
        <v>3806</v>
      </c>
      <c r="S984" s="503" t="s">
        <v>186</v>
      </c>
      <c r="T984" s="103" t="s">
        <v>42</v>
      </c>
      <c r="U984" s="103" t="s">
        <v>591</v>
      </c>
      <c r="V984" s="454">
        <f>Tabela3[[#This Row],[NOVO 
PRAZO REDE]]</f>
        <v>46059</v>
      </c>
      <c r="W984" s="454">
        <f>Tabela3[[#This Row],[PRAZO
ATIVAÇÃO]]</f>
        <v>46061</v>
      </c>
      <c r="X984" s="103" t="s">
        <v>808</v>
      </c>
      <c r="Y984" s="103" t="str">
        <f>IFERROR("W"&amp;WEEKNUM(Tabela3[[#This Row],[PRAZO RE REVISADO]]),"-")</f>
        <v>W6</v>
      </c>
      <c r="Z984" s="103" t="str">
        <f>IFERROR("W"&amp;WEEKNUM(Tabela3[[#This Row],[PRAZO ATIVAÇÃO]]),"-")</f>
        <v>W7</v>
      </c>
      <c r="AA984" s="103">
        <v>2024</v>
      </c>
      <c r="AB984" s="103">
        <v>600188</v>
      </c>
      <c r="AC984" s="103" t="s">
        <v>610</v>
      </c>
      <c r="AD984" s="103" t="s">
        <v>2867</v>
      </c>
      <c r="AE984" s="578">
        <v>45954</v>
      </c>
      <c r="AF984" s="454"/>
      <c r="AG984" s="474"/>
      <c r="AH984" s="104" t="s">
        <v>917</v>
      </c>
      <c r="AK984" s="103" t="str">
        <f ca="1">IF(Tabela3[[#This Row],[STATUS]]&lt;&gt;"PREVISTO","N/A",IF(Tabela3[[#This Row],[Data_RE_CONGELADA]]="REDE OK","OK",IFERROR(IF(TODAY()-Tabela3[[#This Row],[Data_RE_CONGELADA]]&gt;=0,"ATRASADO",IF(TODAY()-Tabela3[[#This Row],[Data_RE_CONGELADA]]&gt;-5,"VENCENDO",IF(TODAY()-Tabela3[[#This Row],[Data_RE_CONGELADA]]&lt;=0,"NO PRAZO"))),"N/A")))</f>
        <v>N/A</v>
      </c>
      <c r="AL984" s="454" t="s">
        <v>643</v>
      </c>
      <c r="AM984" s="454" t="s">
        <v>801</v>
      </c>
      <c r="AN984" s="458" t="s">
        <v>959</v>
      </c>
      <c r="AO984" s="458" t="s">
        <v>186</v>
      </c>
      <c r="AP984" s="103" t="s">
        <v>643</v>
      </c>
      <c r="AQ984" s="103" t="s">
        <v>802</v>
      </c>
      <c r="AR984" s="103" t="s">
        <v>643</v>
      </c>
      <c r="AS984" s="103">
        <v>0</v>
      </c>
      <c r="AU984" s="103" t="s">
        <v>604</v>
      </c>
      <c r="BC984" s="103"/>
      <c r="BE984" s="103" t="e">
        <f>VLOOKUP(Tabela3[[#This Row],[ID OSP]],[1]Export!$R:$R,1,0)</f>
        <v>#N/A</v>
      </c>
    </row>
    <row r="985" spans="1:58" ht="15" hidden="1" customHeight="1">
      <c r="A985" s="103" t="s">
        <v>225</v>
      </c>
      <c r="B985" s="103" t="s">
        <v>426</v>
      </c>
      <c r="C985" s="538" t="s">
        <v>137</v>
      </c>
      <c r="D985" s="454" t="s">
        <v>252</v>
      </c>
      <c r="E985" s="454" t="s">
        <v>138</v>
      </c>
      <c r="F985" s="454" t="s">
        <v>137</v>
      </c>
      <c r="G985" s="454">
        <v>45978</v>
      </c>
      <c r="H985" s="454" t="s">
        <v>186</v>
      </c>
      <c r="I985" s="463" t="s">
        <v>139</v>
      </c>
      <c r="J985" s="463" t="s">
        <v>139</v>
      </c>
      <c r="K985" s="458" t="s">
        <v>226</v>
      </c>
      <c r="L985" s="103" t="s">
        <v>638</v>
      </c>
      <c r="M985" s="103" t="s">
        <v>215</v>
      </c>
      <c r="N985" s="103" t="s">
        <v>225</v>
      </c>
      <c r="O985" s="103" t="s">
        <v>186</v>
      </c>
      <c r="P985" s="103" t="s">
        <v>639</v>
      </c>
      <c r="Q985" s="103" t="s">
        <v>639</v>
      </c>
      <c r="R985" s="458" t="s">
        <v>3807</v>
      </c>
      <c r="S985" s="460" t="s">
        <v>186</v>
      </c>
      <c r="T985" s="103" t="s">
        <v>42</v>
      </c>
      <c r="U985" s="103" t="s">
        <v>137</v>
      </c>
      <c r="V985" s="454" t="str">
        <f>Tabela3[[#This Row],[NOVO 
PRAZO REDE]]</f>
        <v>REDE OK</v>
      </c>
      <c r="W985" s="454" t="str">
        <f>Tabela3[[#This Row],[PRAZO
ATIVAÇÃO]]</f>
        <v>ATIVO</v>
      </c>
      <c r="X985" s="103" t="s">
        <v>808</v>
      </c>
      <c r="Y985" s="103" t="str">
        <f>IFERROR("W"&amp;WEEKNUM(Tabela3[[#This Row],[PRAZO RE REVISADO]]),"-")</f>
        <v>-</v>
      </c>
      <c r="Z985" s="103" t="str">
        <f>IFERROR("W"&amp;WEEKNUM(Tabela3[[#This Row],[PRAZO ATIVAÇÃO]]),"-")</f>
        <v>-</v>
      </c>
      <c r="AA985" s="103">
        <v>2025</v>
      </c>
      <c r="AB985" s="103">
        <v>591968</v>
      </c>
      <c r="AC985" s="454" t="s">
        <v>610</v>
      </c>
      <c r="AD985" s="103" t="s">
        <v>137</v>
      </c>
      <c r="AE985" s="578"/>
      <c r="AF985" s="103"/>
      <c r="AG985" s="474"/>
      <c r="AH985" s="103"/>
      <c r="AK985" s="103" t="str">
        <f ca="1">IF(Tabela3[[#This Row],[STATUS]]&lt;&gt;"PREVISTO","N/A",IF(Tabela3[[#This Row],[Data_RE_CONGELADA]]="REDE OK","OK",IFERROR(IF(TODAY()-Tabela3[[#This Row],[Data_RE_CONGELADA]]&gt;=0,"ATRASADO",IF(TODAY()-Tabela3[[#This Row],[Data_RE_CONGELADA]]&gt;-5,"VENCENDO",IF(TODAY()-Tabela3[[#This Row],[Data_RE_CONGELADA]]&lt;=0,"NO PRAZO"))),"N/A")))</f>
        <v>N/A</v>
      </c>
      <c r="AL985" s="454" t="s">
        <v>643</v>
      </c>
      <c r="AM985" s="454" t="s">
        <v>3808</v>
      </c>
      <c r="AN985" s="458"/>
      <c r="AO985" s="459"/>
      <c r="AP985" s="454" t="s">
        <v>643</v>
      </c>
      <c r="AQ985" s="103" t="s">
        <v>645</v>
      </c>
      <c r="AR985" s="103" t="s">
        <v>576</v>
      </c>
      <c r="AS985" s="103" t="s">
        <v>577</v>
      </c>
      <c r="AT985" s="103" t="s">
        <v>3809</v>
      </c>
      <c r="AU985" s="103" t="s">
        <v>648</v>
      </c>
      <c r="AV985" s="103" t="s">
        <v>580</v>
      </c>
      <c r="AW985" s="103" t="s">
        <v>580</v>
      </c>
      <c r="AX985" s="103" t="s">
        <v>580</v>
      </c>
      <c r="AY985" s="103" t="s">
        <v>580</v>
      </c>
      <c r="AZ985" s="103" t="s">
        <v>580</v>
      </c>
      <c r="BA985" s="103" t="s">
        <v>580</v>
      </c>
      <c r="BB985" s="103" t="s">
        <v>4</v>
      </c>
      <c r="BC985" s="103"/>
      <c r="BE985" s="103" t="e">
        <f>VLOOKUP(Tabela3[[#This Row],[ID OSP]],[1]Export!$R:$R,1,0)</f>
        <v>#N/A</v>
      </c>
    </row>
    <row r="986" spans="1:58" ht="15" hidden="1" customHeight="1">
      <c r="A986" s="103" t="s">
        <v>46</v>
      </c>
      <c r="B986" s="103" t="s">
        <v>430</v>
      </c>
      <c r="C986" s="104" t="s">
        <v>137</v>
      </c>
      <c r="D986" s="454" t="s">
        <v>252</v>
      </c>
      <c r="E986" s="454" t="s">
        <v>138</v>
      </c>
      <c r="F986" s="454" t="s">
        <v>137</v>
      </c>
      <c r="G986" s="454">
        <v>45946</v>
      </c>
      <c r="H986" s="454">
        <v>45979</v>
      </c>
      <c r="I986" s="463" t="s">
        <v>139</v>
      </c>
      <c r="J986" s="463" t="s">
        <v>139</v>
      </c>
      <c r="K986" s="458" t="s">
        <v>3639</v>
      </c>
      <c r="L986" s="103" t="s">
        <v>568</v>
      </c>
      <c r="M986" s="103" t="s">
        <v>217</v>
      </c>
      <c r="N986" s="103" t="s">
        <v>27</v>
      </c>
      <c r="O986" s="103" t="s">
        <v>186</v>
      </c>
      <c r="P986" s="103" t="s">
        <v>639</v>
      </c>
      <c r="Q986" s="103" t="s">
        <v>639</v>
      </c>
      <c r="S986" s="455" t="s">
        <v>3810</v>
      </c>
      <c r="T986" s="103" t="s">
        <v>42</v>
      </c>
      <c r="U986" s="103" t="s">
        <v>137</v>
      </c>
      <c r="V986" s="454" t="str">
        <f>Tabela3[[#This Row],[NOVO 
PRAZO REDE]]</f>
        <v>REDE OK</v>
      </c>
      <c r="W986" s="454" t="str">
        <f>Tabela3[[#This Row],[PRAZO
ATIVAÇÃO]]</f>
        <v>ATIVO</v>
      </c>
      <c r="X986" s="103" t="s">
        <v>500</v>
      </c>
      <c r="Y986" s="103" t="str">
        <f>IFERROR("W"&amp;WEEKNUM(Tabela3[[#This Row],[PRAZO RE REVISADO]]),"-")</f>
        <v>-</v>
      </c>
      <c r="Z986" s="103" t="str">
        <f>IFERROR("W"&amp;WEEKNUM(Tabela3[[#This Row],[PRAZO ATIVAÇÃO]]),"-")</f>
        <v>-</v>
      </c>
      <c r="AA986" s="103">
        <v>2025</v>
      </c>
      <c r="AB986" s="103">
        <v>578420</v>
      </c>
      <c r="AC986" s="454" t="s">
        <v>3811</v>
      </c>
      <c r="AD986" s="103" t="s">
        <v>137</v>
      </c>
      <c r="AE986" s="578"/>
      <c r="AF986" s="103"/>
      <c r="AG986" s="474"/>
      <c r="AH986" s="103"/>
      <c r="AK986" s="103" t="str">
        <f ca="1">IF(Tabela3[[#This Row],[STATUS]]&lt;&gt;"PREVISTO","N/A",IF(Tabela3[[#This Row],[Data_RE_CONGELADA]]="REDE OK","OK",IFERROR(IF(TODAY()-Tabela3[[#This Row],[Data_RE_CONGELADA]]&gt;=0,"ATRASADO",IF(TODAY()-Tabela3[[#This Row],[Data_RE_CONGELADA]]&gt;-5,"VENCENDO",IF(TODAY()-Tabela3[[#This Row],[Data_RE_CONGELADA]]&lt;=0,"NO PRAZO"))),"N/A")))</f>
        <v>N/A</v>
      </c>
      <c r="AL986" s="454" t="str">
        <f>Tabela3[[#This Row],[NOVO 
PRAZO REDE]]</f>
        <v>REDE OK</v>
      </c>
      <c r="AM986" s="454" t="str">
        <f>Tabela3[[#This Row],[PRAZO
ATIVAÇÃO]]</f>
        <v>ATIVO</v>
      </c>
      <c r="AN986" s="458"/>
      <c r="AO986" s="459"/>
      <c r="AP986" s="454" t="s">
        <v>3812</v>
      </c>
      <c r="AQ986" s="103" t="s">
        <v>688</v>
      </c>
      <c r="AR986" s="103" t="s">
        <v>576</v>
      </c>
      <c r="AS986" s="103" t="s">
        <v>577</v>
      </c>
      <c r="AT986" s="103" t="s">
        <v>3813</v>
      </c>
      <c r="AU986" s="103" t="s">
        <v>648</v>
      </c>
      <c r="AV986" s="103" t="s">
        <v>580</v>
      </c>
      <c r="AW986" s="103" t="s">
        <v>580</v>
      </c>
      <c r="AX986" s="103" t="s">
        <v>581</v>
      </c>
      <c r="AY986" s="103" t="s">
        <v>580</v>
      </c>
      <c r="AZ986" s="103" t="s">
        <v>581</v>
      </c>
      <c r="BA986" s="103" t="s">
        <v>580</v>
      </c>
      <c r="BB986" s="103" t="s">
        <v>4</v>
      </c>
      <c r="BC986" s="103"/>
      <c r="BE986" s="103" t="e">
        <f>VLOOKUP(Tabela3[[#This Row],[ID OSP]],[1]Export!$R:$R,1,0)</f>
        <v>#N/A</v>
      </c>
    </row>
    <row r="987" spans="1:58" ht="15" hidden="1" customHeight="1">
      <c r="B987" s="493" t="s">
        <v>139</v>
      </c>
      <c r="C987" s="553" t="s">
        <v>139</v>
      </c>
      <c r="D987" s="493" t="s">
        <v>139</v>
      </c>
      <c r="E987" s="493" t="s">
        <v>139</v>
      </c>
      <c r="F987" s="493" t="s">
        <v>139</v>
      </c>
      <c r="G987" s="493" t="s">
        <v>139</v>
      </c>
      <c r="H987" s="493" t="s">
        <v>139</v>
      </c>
      <c r="I987" s="493" t="s">
        <v>139</v>
      </c>
      <c r="J987" s="493" t="s">
        <v>139</v>
      </c>
      <c r="K987" s="458" t="s">
        <v>139</v>
      </c>
      <c r="L987" s="472" t="s">
        <v>466</v>
      </c>
      <c r="M987" s="472"/>
      <c r="N987" s="472"/>
      <c r="O987" s="472" t="s">
        <v>186</v>
      </c>
      <c r="P987" s="472"/>
      <c r="Q987" s="472" t="s">
        <v>712</v>
      </c>
      <c r="R987" s="494" t="s">
        <v>3222</v>
      </c>
      <c r="S987" s="472"/>
      <c r="T987" s="493">
        <v>0</v>
      </c>
      <c r="U987" s="493" t="s">
        <v>186</v>
      </c>
      <c r="V987" s="472"/>
      <c r="W987" s="472"/>
      <c r="X987" s="472"/>
      <c r="Y987" s="472"/>
      <c r="Z987" s="472" t="s">
        <v>3223</v>
      </c>
      <c r="AA987" s="472">
        <v>2024</v>
      </c>
      <c r="AB987" s="472"/>
      <c r="AC987" s="472" t="s">
        <v>610</v>
      </c>
      <c r="AD987" s="103"/>
      <c r="AE987" s="578"/>
      <c r="AF987" s="472"/>
      <c r="AG987" s="474"/>
      <c r="AH987" s="103" t="e">
        <f>VLOOKUP(Tabela3[[#This Row],[SITE]],#REF!,8,0)</f>
        <v>#REF!</v>
      </c>
      <c r="AK987" s="472" t="str">
        <f ca="1">IF(Tabela3[[#This Row],[STATUS]]&lt;&gt;"PREVISTO","N/A",IF(Tabela3[[#This Row],[Data_RE_CONGELADA]]="REDE OK","OK",IFERROR(IF(TODAY()-Tabela3[[#This Row],[Data_RE_CONGELADA]]&gt;=0,"ATRASADO",IF(TODAY()-Tabela3[[#This Row],[Data_RE_CONGELADA]]&gt;-5,"VENCENDO",IF(TODAY()-Tabela3[[#This Row],[Data_RE_CONGELADA]]&lt;=0,"NO PRAZO"))),"N/A")))</f>
        <v>N/A</v>
      </c>
      <c r="AL987" s="494"/>
      <c r="AM987" s="495"/>
      <c r="AN987" s="472" t="s">
        <v>186</v>
      </c>
      <c r="AO987" s="472" t="s">
        <v>186</v>
      </c>
      <c r="AP987" s="472"/>
      <c r="AQ987" s="472"/>
      <c r="AR987" s="472"/>
      <c r="AS987" s="103">
        <v>1</v>
      </c>
      <c r="AT987" s="472"/>
      <c r="AU987" s="103" t="s">
        <v>648</v>
      </c>
      <c r="BC987" s="103"/>
      <c r="BE987" s="103" t="e">
        <f>VLOOKUP(Tabela3[[#This Row],[ID OSP]],[1]Export!$R:$R,1,0)</f>
        <v>#N/A</v>
      </c>
    </row>
    <row r="988" spans="1:58" ht="15" hidden="1" customHeight="1">
      <c r="B988" s="493" t="s">
        <v>139</v>
      </c>
      <c r="C988" s="553" t="s">
        <v>139</v>
      </c>
      <c r="D988" s="493" t="s">
        <v>139</v>
      </c>
      <c r="E988" s="493" t="s">
        <v>139</v>
      </c>
      <c r="F988" s="493" t="s">
        <v>139</v>
      </c>
      <c r="G988" s="493" t="s">
        <v>139</v>
      </c>
      <c r="H988" s="493" t="s">
        <v>139</v>
      </c>
      <c r="I988" s="493" t="s">
        <v>139</v>
      </c>
      <c r="J988" s="493" t="s">
        <v>139</v>
      </c>
      <c r="K988" s="458" t="s">
        <v>139</v>
      </c>
      <c r="L988" s="472" t="s">
        <v>467</v>
      </c>
      <c r="M988" s="472"/>
      <c r="N988" s="472"/>
      <c r="O988" s="472" t="s">
        <v>186</v>
      </c>
      <c r="P988" s="472"/>
      <c r="Q988" s="472" t="s">
        <v>712</v>
      </c>
      <c r="R988" s="494" t="s">
        <v>3222</v>
      </c>
      <c r="S988" s="472"/>
      <c r="T988" s="493">
        <v>0</v>
      </c>
      <c r="U988" s="493" t="s">
        <v>186</v>
      </c>
      <c r="V988" s="472"/>
      <c r="W988" s="472"/>
      <c r="X988" s="472"/>
      <c r="Y988" s="472"/>
      <c r="Z988" s="472" t="s">
        <v>3223</v>
      </c>
      <c r="AA988" s="472">
        <v>2024</v>
      </c>
      <c r="AB988" s="472"/>
      <c r="AC988" s="472" t="s">
        <v>610</v>
      </c>
      <c r="AD988" s="103"/>
      <c r="AE988" s="578"/>
      <c r="AF988" s="472"/>
      <c r="AG988" s="474"/>
      <c r="AH988" s="103" t="e">
        <f>VLOOKUP(Tabela3[[#This Row],[SITE]],#REF!,8,0)</f>
        <v>#REF!</v>
      </c>
      <c r="AK988" s="472" t="str">
        <f ca="1">IF(Tabela3[[#This Row],[STATUS]]&lt;&gt;"PREVISTO","N/A",IF(Tabela3[[#This Row],[Data_RE_CONGELADA]]="REDE OK","OK",IFERROR(IF(TODAY()-Tabela3[[#This Row],[Data_RE_CONGELADA]]&gt;=0,"ATRASADO",IF(TODAY()-Tabela3[[#This Row],[Data_RE_CONGELADA]]&gt;-5,"VENCENDO",IF(TODAY()-Tabela3[[#This Row],[Data_RE_CONGELADA]]&lt;=0,"NO PRAZO"))),"N/A")))</f>
        <v>N/A</v>
      </c>
      <c r="AL988" s="494"/>
      <c r="AM988" s="495"/>
      <c r="AN988" s="472" t="s">
        <v>186</v>
      </c>
      <c r="AO988" s="472" t="s">
        <v>186</v>
      </c>
      <c r="AP988" s="472"/>
      <c r="AQ988" s="472"/>
      <c r="AR988" s="472"/>
      <c r="AS988" s="103">
        <v>1</v>
      </c>
      <c r="AT988" s="472"/>
      <c r="AU988" s="103" t="s">
        <v>648</v>
      </c>
      <c r="BC988" s="103"/>
      <c r="BE988" s="103" t="e">
        <f>VLOOKUP(Tabela3[[#This Row],[ID OSP]],[1]Export!$R:$R,1,0)</f>
        <v>#N/A</v>
      </c>
    </row>
    <row r="989" spans="1:58" ht="15" hidden="1" customHeight="1">
      <c r="B989" s="493" t="s">
        <v>139</v>
      </c>
      <c r="C989" s="553" t="s">
        <v>139</v>
      </c>
      <c r="D989" s="493" t="s">
        <v>139</v>
      </c>
      <c r="E989" s="493" t="s">
        <v>139</v>
      </c>
      <c r="F989" s="493" t="s">
        <v>139</v>
      </c>
      <c r="G989" s="493" t="s">
        <v>139</v>
      </c>
      <c r="H989" s="493" t="s">
        <v>139</v>
      </c>
      <c r="I989" s="493" t="s">
        <v>139</v>
      </c>
      <c r="J989" s="493" t="s">
        <v>139</v>
      </c>
      <c r="K989" s="458" t="s">
        <v>139</v>
      </c>
      <c r="L989" s="472" t="s">
        <v>468</v>
      </c>
      <c r="M989" s="472"/>
      <c r="N989" s="472"/>
      <c r="O989" s="472" t="s">
        <v>186</v>
      </c>
      <c r="P989" s="472"/>
      <c r="Q989" s="472" t="s">
        <v>712</v>
      </c>
      <c r="R989" s="494" t="s">
        <v>3222</v>
      </c>
      <c r="S989" s="472"/>
      <c r="T989" s="493">
        <v>0</v>
      </c>
      <c r="U989" s="493" t="s">
        <v>186</v>
      </c>
      <c r="V989" s="472"/>
      <c r="W989" s="472"/>
      <c r="X989" s="472"/>
      <c r="Y989" s="472"/>
      <c r="Z989" s="472" t="s">
        <v>3223</v>
      </c>
      <c r="AA989" s="472">
        <v>2024</v>
      </c>
      <c r="AB989" s="472"/>
      <c r="AC989" s="472" t="s">
        <v>610</v>
      </c>
      <c r="AD989" s="103"/>
      <c r="AE989" s="578"/>
      <c r="AF989" s="472"/>
      <c r="AG989" s="474"/>
      <c r="AH989" s="103" t="e">
        <f>VLOOKUP(Tabela3[[#This Row],[SITE]],#REF!,8,0)</f>
        <v>#REF!</v>
      </c>
      <c r="AK989" s="472" t="str">
        <f ca="1">IF(Tabela3[[#This Row],[STATUS]]&lt;&gt;"PREVISTO","N/A",IF(Tabela3[[#This Row],[Data_RE_CONGELADA]]="REDE OK","OK",IFERROR(IF(TODAY()-Tabela3[[#This Row],[Data_RE_CONGELADA]]&gt;=0,"ATRASADO",IF(TODAY()-Tabela3[[#This Row],[Data_RE_CONGELADA]]&gt;-5,"VENCENDO",IF(TODAY()-Tabela3[[#This Row],[Data_RE_CONGELADA]]&lt;=0,"NO PRAZO"))),"N/A")))</f>
        <v>N/A</v>
      </c>
      <c r="AL989" s="494"/>
      <c r="AM989" s="495"/>
      <c r="AN989" s="472" t="s">
        <v>186</v>
      </c>
      <c r="AO989" s="472" t="s">
        <v>186</v>
      </c>
      <c r="AP989" s="472"/>
      <c r="AQ989" s="472"/>
      <c r="AR989" s="472"/>
      <c r="AS989" s="103">
        <v>0</v>
      </c>
      <c r="AT989" s="472"/>
      <c r="AU989" s="103" t="s">
        <v>648</v>
      </c>
      <c r="BC989" s="103"/>
      <c r="BE989" s="103" t="e">
        <f>VLOOKUP(Tabela3[[#This Row],[ID OSP]],[1]Export!$R:$R,1,0)</f>
        <v>#N/A</v>
      </c>
    </row>
    <row r="990" spans="1:58" ht="15" hidden="1" customHeight="1">
      <c r="B990" s="493" t="s">
        <v>139</v>
      </c>
      <c r="C990" s="553" t="s">
        <v>139</v>
      </c>
      <c r="D990" s="493" t="s">
        <v>139</v>
      </c>
      <c r="E990" s="493" t="s">
        <v>139</v>
      </c>
      <c r="F990" s="493" t="s">
        <v>139</v>
      </c>
      <c r="G990" s="493" t="s">
        <v>139</v>
      </c>
      <c r="H990" s="493" t="s">
        <v>139</v>
      </c>
      <c r="I990" s="493" t="s">
        <v>139</v>
      </c>
      <c r="J990" s="493" t="s">
        <v>139</v>
      </c>
      <c r="K990" s="458" t="s">
        <v>139</v>
      </c>
      <c r="L990" s="472" t="s">
        <v>2343</v>
      </c>
      <c r="M990" s="472"/>
      <c r="N990" s="472"/>
      <c r="O990" s="472" t="s">
        <v>186</v>
      </c>
      <c r="P990" s="472"/>
      <c r="Q990" s="472" t="s">
        <v>639</v>
      </c>
      <c r="R990" s="494" t="s">
        <v>3222</v>
      </c>
      <c r="S990" s="472"/>
      <c r="T990" s="493">
        <v>0</v>
      </c>
      <c r="U990" s="493" t="s">
        <v>186</v>
      </c>
      <c r="V990" s="472"/>
      <c r="W990" s="472"/>
      <c r="X990" s="472"/>
      <c r="Y990" s="472"/>
      <c r="Z990" s="472" t="s">
        <v>3223</v>
      </c>
      <c r="AA990" s="472">
        <v>2025</v>
      </c>
      <c r="AB990" s="472" t="s">
        <v>139</v>
      </c>
      <c r="AC990" s="472" t="s">
        <v>139</v>
      </c>
      <c r="AD990" s="103"/>
      <c r="AE990" s="578"/>
      <c r="AF990" s="103"/>
      <c r="AG990" s="474"/>
      <c r="AH990" s="103"/>
      <c r="AK990" s="472" t="str">
        <f ca="1">IF(Tabela3[[#This Row],[STATUS]]&lt;&gt;"PREVISTO","N/A",IF(Tabela3[[#This Row],[Data_RE_CONGELADA]]="REDE OK","OK",IFERROR(IF(TODAY()-Tabela3[[#This Row],[Data_RE_CONGELADA]]&gt;=0,"ATRASADO",IF(TODAY()-Tabela3[[#This Row],[Data_RE_CONGELADA]]&gt;-5,"VENCENDO",IF(TODAY()-Tabela3[[#This Row],[Data_RE_CONGELADA]]&lt;=0,"NO PRAZO"))),"N/A")))</f>
        <v>N/A</v>
      </c>
      <c r="AL990" s="494"/>
      <c r="AM990" s="495"/>
      <c r="AN990" s="472" t="s">
        <v>186</v>
      </c>
      <c r="AO990" s="472" t="s">
        <v>186</v>
      </c>
      <c r="AP990" s="472"/>
      <c r="AQ990" s="472"/>
      <c r="AR990" s="472"/>
      <c r="AS990" s="103">
        <v>0</v>
      </c>
      <c r="AT990" s="472"/>
      <c r="AU990" s="103" t="s">
        <v>648</v>
      </c>
      <c r="BC990" s="103"/>
      <c r="BE990" s="103" t="e">
        <f>VLOOKUP(Tabela3[[#This Row],[ID OSP]],[1]Export!$R:$R,1,0)</f>
        <v>#N/A</v>
      </c>
    </row>
    <row r="991" spans="1:58" ht="15" hidden="1" customHeight="1">
      <c r="B991" s="493" t="s">
        <v>139</v>
      </c>
      <c r="C991" s="553" t="s">
        <v>139</v>
      </c>
      <c r="D991" s="493" t="s">
        <v>139</v>
      </c>
      <c r="E991" s="493" t="s">
        <v>139</v>
      </c>
      <c r="F991" s="493" t="s">
        <v>139</v>
      </c>
      <c r="G991" s="493" t="s">
        <v>139</v>
      </c>
      <c r="H991" s="493" t="s">
        <v>139</v>
      </c>
      <c r="I991" s="493" t="s">
        <v>139</v>
      </c>
      <c r="J991" s="493" t="s">
        <v>139</v>
      </c>
      <c r="K991" s="458" t="s">
        <v>139</v>
      </c>
      <c r="L991" s="472" t="s">
        <v>638</v>
      </c>
      <c r="M991" s="472"/>
      <c r="N991" s="472"/>
      <c r="O991" s="472" t="s">
        <v>186</v>
      </c>
      <c r="P991" s="472"/>
      <c r="Q991" s="472" t="s">
        <v>639</v>
      </c>
      <c r="R991" s="494" t="s">
        <v>3222</v>
      </c>
      <c r="S991" s="472"/>
      <c r="T991" s="493">
        <v>0</v>
      </c>
      <c r="U991" s="493" t="s">
        <v>186</v>
      </c>
      <c r="V991" s="472"/>
      <c r="W991" s="472"/>
      <c r="X991" s="472"/>
      <c r="Y991" s="472"/>
      <c r="Z991" s="472" t="s">
        <v>3223</v>
      </c>
      <c r="AA991" s="472">
        <v>2025</v>
      </c>
      <c r="AB991" s="472" t="s">
        <v>139</v>
      </c>
      <c r="AC991" s="472" t="s">
        <v>139</v>
      </c>
      <c r="AD991" s="103"/>
      <c r="AE991" s="578"/>
      <c r="AF991" s="103"/>
      <c r="AG991" s="474"/>
      <c r="AH991" s="103"/>
      <c r="AK991" s="472" t="str">
        <f ca="1">IF(Tabela3[[#This Row],[STATUS]]&lt;&gt;"PREVISTO","N/A",IF(Tabela3[[#This Row],[Data_RE_CONGELADA]]="REDE OK","OK",IFERROR(IF(TODAY()-Tabela3[[#This Row],[Data_RE_CONGELADA]]&gt;=0,"ATRASADO",IF(TODAY()-Tabela3[[#This Row],[Data_RE_CONGELADA]]&gt;-5,"VENCENDO",IF(TODAY()-Tabela3[[#This Row],[Data_RE_CONGELADA]]&lt;=0,"NO PRAZO"))),"N/A")))</f>
        <v>N/A</v>
      </c>
      <c r="AL991" s="494"/>
      <c r="AM991" s="495"/>
      <c r="AN991" s="472" t="s">
        <v>186</v>
      </c>
      <c r="AO991" s="472" t="s">
        <v>186</v>
      </c>
      <c r="AP991" s="472"/>
      <c r="AQ991" s="472"/>
      <c r="AR991" s="472"/>
      <c r="AS991" s="103">
        <v>0</v>
      </c>
      <c r="AT991" s="472"/>
      <c r="AU991" s="103" t="s">
        <v>648</v>
      </c>
      <c r="BC991" s="103"/>
      <c r="BE991" s="103" t="e">
        <f>VLOOKUP(Tabela3[[#This Row],[ID OSP]],[1]Export!$R:$R,1,0)</f>
        <v>#N/A</v>
      </c>
    </row>
    <row r="992" spans="1:58" ht="15" hidden="1" customHeight="1">
      <c r="B992" s="493" t="s">
        <v>139</v>
      </c>
      <c r="C992" s="553" t="s">
        <v>139</v>
      </c>
      <c r="D992" s="493" t="s">
        <v>139</v>
      </c>
      <c r="E992" s="493" t="s">
        <v>139</v>
      </c>
      <c r="F992" s="493" t="s">
        <v>139</v>
      </c>
      <c r="G992" s="493" t="s">
        <v>139</v>
      </c>
      <c r="H992" s="493" t="s">
        <v>139</v>
      </c>
      <c r="I992" s="493" t="s">
        <v>139</v>
      </c>
      <c r="J992" s="493" t="s">
        <v>139</v>
      </c>
      <c r="K992" s="458" t="s">
        <v>139</v>
      </c>
      <c r="L992" s="472" t="s">
        <v>568</v>
      </c>
      <c r="M992" s="472"/>
      <c r="N992" s="472"/>
      <c r="O992" s="472" t="s">
        <v>186</v>
      </c>
      <c r="P992" s="472"/>
      <c r="Q992" s="472" t="s">
        <v>639</v>
      </c>
      <c r="R992" s="494" t="s">
        <v>3222</v>
      </c>
      <c r="S992" s="472"/>
      <c r="T992" s="493">
        <v>0</v>
      </c>
      <c r="U992" s="493" t="s">
        <v>186</v>
      </c>
      <c r="V992" s="472"/>
      <c r="W992" s="472"/>
      <c r="X992" s="472"/>
      <c r="Y992" s="472"/>
      <c r="Z992" s="472" t="s">
        <v>3223</v>
      </c>
      <c r="AA992" s="472">
        <v>2025</v>
      </c>
      <c r="AB992" s="472" t="s">
        <v>139</v>
      </c>
      <c r="AC992" s="472" t="s">
        <v>139</v>
      </c>
      <c r="AD992" s="103"/>
      <c r="AE992" s="578"/>
      <c r="AF992" s="103"/>
      <c r="AG992" s="474"/>
      <c r="AH992" s="103"/>
      <c r="AK992" s="472" t="str">
        <f ca="1">IF(Tabela3[[#This Row],[STATUS]]&lt;&gt;"PREVISTO","N/A",IF(Tabela3[[#This Row],[Data_RE_CONGELADA]]="REDE OK","OK",IFERROR(IF(TODAY()-Tabela3[[#This Row],[Data_RE_CONGELADA]]&gt;=0,"ATRASADO",IF(TODAY()-Tabela3[[#This Row],[Data_RE_CONGELADA]]&gt;-5,"VENCENDO",IF(TODAY()-Tabela3[[#This Row],[Data_RE_CONGELADA]]&lt;=0,"NO PRAZO"))),"N/A")))</f>
        <v>N/A</v>
      </c>
      <c r="AL992" s="494"/>
      <c r="AM992" s="495"/>
      <c r="AN992" s="472" t="s">
        <v>186</v>
      </c>
      <c r="AO992" s="472" t="s">
        <v>186</v>
      </c>
      <c r="AP992" s="472"/>
      <c r="AQ992" s="472"/>
      <c r="AR992" s="472"/>
      <c r="AS992" s="103">
        <v>0</v>
      </c>
      <c r="AT992" s="472"/>
      <c r="AU992" s="103" t="s">
        <v>648</v>
      </c>
      <c r="BC992" s="103"/>
      <c r="BE992" s="103" t="e">
        <f>VLOOKUP(Tabela3[[#This Row],[ID OSP]],[1]Export!$R:$R,1,0)</f>
        <v>#N/A</v>
      </c>
    </row>
    <row r="993" spans="1:58" ht="15" hidden="1" customHeight="1">
      <c r="A993" s="103" t="s">
        <v>77</v>
      </c>
      <c r="B993" s="103" t="s">
        <v>76</v>
      </c>
      <c r="C993" s="538" t="s">
        <v>137</v>
      </c>
      <c r="D993" s="454" t="s">
        <v>252</v>
      </c>
      <c r="E993" s="454" t="s">
        <v>138</v>
      </c>
      <c r="F993" s="454" t="s">
        <v>137</v>
      </c>
      <c r="G993" s="454" t="s">
        <v>186</v>
      </c>
      <c r="H993" s="454" t="s">
        <v>186</v>
      </c>
      <c r="I993" s="103" t="s">
        <v>139</v>
      </c>
      <c r="J993" s="103" t="s">
        <v>139</v>
      </c>
      <c r="K993" s="458" t="s">
        <v>3814</v>
      </c>
      <c r="L993" s="103" t="s">
        <v>568</v>
      </c>
      <c r="M993" s="103" t="s">
        <v>217</v>
      </c>
      <c r="N993" s="103" t="s">
        <v>75</v>
      </c>
      <c r="P993" s="103" t="s">
        <v>712</v>
      </c>
      <c r="Q993" s="103" t="s">
        <v>639</v>
      </c>
      <c r="S993" s="573" t="s">
        <v>3815</v>
      </c>
      <c r="T993" s="103" t="s">
        <v>42</v>
      </c>
      <c r="U993" s="103" t="s">
        <v>1719</v>
      </c>
      <c r="V993" s="454" t="str">
        <f>Tabela3[[#This Row],[NOVO 
PRAZO REDE]]</f>
        <v>REDE OK</v>
      </c>
      <c r="W993" s="454" t="str">
        <f>Tabela3[[#This Row],[PRAZO
ATIVAÇÃO]]</f>
        <v>ATIVO</v>
      </c>
      <c r="X993" s="103" t="s">
        <v>729</v>
      </c>
      <c r="Y993" s="103" t="str">
        <f>IFERROR("W"&amp;WEEKNUM(Tabela3[[#This Row],[PRAZO RE REVISADO]]),"-")</f>
        <v>-</v>
      </c>
      <c r="Z993" s="103" t="str">
        <f>IFERROR("W"&amp;WEEKNUM(Tabela3[[#This Row],[PRAZO ATIVAÇÃO]]),"-")</f>
        <v>-</v>
      </c>
      <c r="AA993" s="103">
        <v>2025</v>
      </c>
      <c r="AB993" s="103">
        <v>514094</v>
      </c>
      <c r="AC993" s="103" t="s">
        <v>592</v>
      </c>
      <c r="AD993" s="103" t="s">
        <v>137</v>
      </c>
      <c r="AE993" s="578"/>
      <c r="AF993" s="454"/>
      <c r="AG993" s="474"/>
      <c r="AH993" s="103" t="e">
        <f>VLOOKUP(Tabela3[[#This Row],[SITE]],#REF!,8,0)</f>
        <v>#REF!</v>
      </c>
      <c r="AK993" s="103" t="str">
        <f ca="1">IF(Tabela3[[#This Row],[STATUS]]&lt;&gt;"PREVISTO","N/A",IF(Tabela3[[#This Row],[Data_RE_CONGELADA]]="REDE OK","OK",IFERROR(IF(TODAY()-Tabela3[[#This Row],[Data_RE_CONGELADA]]&gt;=0,"ATRASADO",IF(TODAY()-Tabela3[[#This Row],[Data_RE_CONGELADA]]&gt;-5,"VENCENDO",IF(TODAY()-Tabela3[[#This Row],[Data_RE_CONGELADA]]&lt;=0,"NO PRAZO"))),"N/A")))</f>
        <v>N/A</v>
      </c>
      <c r="AL993" s="454" t="str">
        <f>Tabela3[[#This Row],[NOVO 
PRAZO REDE]]</f>
        <v>REDE OK</v>
      </c>
      <c r="AM993" s="454">
        <v>45623</v>
      </c>
      <c r="AN993" s="458" t="s">
        <v>186</v>
      </c>
      <c r="AP993" s="454" t="str">
        <f>Tabela3[[#This Row],[NOVO 
PRAZO REDE]]</f>
        <v>REDE OK</v>
      </c>
      <c r="AQ993" s="103" t="s">
        <v>688</v>
      </c>
      <c r="AR993" s="103" t="s">
        <v>576</v>
      </c>
      <c r="AS993" s="103">
        <v>1</v>
      </c>
      <c r="AU993" s="103" t="s">
        <v>648</v>
      </c>
      <c r="AV993" s="103" t="s">
        <v>2429</v>
      </c>
      <c r="BC993" s="544">
        <v>2</v>
      </c>
      <c r="BD993" s="545" t="s">
        <v>1672</v>
      </c>
      <c r="BE993" s="103" t="e">
        <f>VLOOKUP(Tabela3[[#This Row],[ID OSP]],[1]Export!$R:$R,1,0)</f>
        <v>#N/A</v>
      </c>
    </row>
    <row r="994" spans="1:58" ht="15" hidden="1" customHeight="1">
      <c r="A994" s="103" t="s">
        <v>3225</v>
      </c>
      <c r="B994" s="103" t="s">
        <v>3816</v>
      </c>
      <c r="C994" s="104" t="s">
        <v>137</v>
      </c>
      <c r="D994" s="454" t="s">
        <v>252</v>
      </c>
      <c r="E994" s="454" t="s">
        <v>138</v>
      </c>
      <c r="F994" s="454" t="s">
        <v>137</v>
      </c>
      <c r="G994" s="454">
        <v>45859</v>
      </c>
      <c r="H994" s="454">
        <v>45861</v>
      </c>
      <c r="I994" s="463" t="s">
        <v>139</v>
      </c>
      <c r="J994" s="463" t="s">
        <v>139</v>
      </c>
      <c r="K994" s="458" t="s">
        <v>3043</v>
      </c>
      <c r="L994" s="103" t="s">
        <v>568</v>
      </c>
      <c r="M994" s="103" t="s">
        <v>472</v>
      </c>
      <c r="N994" s="103" t="s">
        <v>240</v>
      </c>
      <c r="O994" s="103" t="s">
        <v>186</v>
      </c>
      <c r="P994" s="103" t="s">
        <v>639</v>
      </c>
      <c r="Q994" s="103" t="s">
        <v>639</v>
      </c>
      <c r="S994" s="455"/>
      <c r="T994" s="103" t="s">
        <v>42</v>
      </c>
      <c r="U994" s="103" t="s">
        <v>137</v>
      </c>
      <c r="V994" s="454" t="str">
        <f>Tabela3[[#This Row],[NOVO 
PRAZO REDE]]</f>
        <v>REDE OK</v>
      </c>
      <c r="W994" s="454" t="str">
        <f>Tabela3[[#This Row],[PRAZO
ATIVAÇÃO]]</f>
        <v>ATIVO</v>
      </c>
      <c r="X994" s="103" t="s">
        <v>808</v>
      </c>
      <c r="Y994" s="103" t="str">
        <f>IFERROR("W"&amp;WEEKNUM(Tabela3[[#This Row],[PRAZO RE REVISADO]]),"-")</f>
        <v>-</v>
      </c>
      <c r="Z994" s="103" t="str">
        <f>IFERROR("W"&amp;WEEKNUM(Tabela3[[#This Row],[PRAZO ATIVAÇÃO]]),"-")</f>
        <v>-</v>
      </c>
      <c r="AA994" s="103">
        <v>2025</v>
      </c>
      <c r="AB994" s="103">
        <v>597367</v>
      </c>
      <c r="AC994" s="454" t="s">
        <v>610</v>
      </c>
      <c r="AD994" s="103" t="s">
        <v>137</v>
      </c>
      <c r="AE994" s="578"/>
      <c r="AF994" s="103"/>
      <c r="AG994" s="474"/>
      <c r="AH994" s="103"/>
      <c r="AK994" s="103" t="s">
        <v>575</v>
      </c>
      <c r="AL994" s="454" t="str">
        <f>Tabela3[[#This Row],[NOVO 
PRAZO REDE]]</f>
        <v>REDE OK</v>
      </c>
      <c r="AM994" s="454" t="str">
        <f>Tabela3[[#This Row],[PRAZO
ATIVAÇÃO]]</f>
        <v>ATIVO</v>
      </c>
      <c r="AN994" s="458"/>
      <c r="AO994" s="459"/>
      <c r="AP994" s="454" t="s">
        <v>2767</v>
      </c>
      <c r="AQ994" s="103" t="s">
        <v>2806</v>
      </c>
      <c r="AR994" s="103" t="s">
        <v>576</v>
      </c>
      <c r="AS994" s="103" t="s">
        <v>577</v>
      </c>
      <c r="AT994" s="103" t="s">
        <v>3817</v>
      </c>
      <c r="AU994" s="103" t="s">
        <v>648</v>
      </c>
      <c r="AV994" s="103" t="s">
        <v>580</v>
      </c>
      <c r="AW994" s="103" t="s">
        <v>580</v>
      </c>
      <c r="AX994" s="103" t="s">
        <v>580</v>
      </c>
      <c r="AY994" s="103" t="s">
        <v>580</v>
      </c>
      <c r="AZ994" s="103" t="s">
        <v>580</v>
      </c>
      <c r="BA994" s="103" t="s">
        <v>580</v>
      </c>
      <c r="BB994" s="103" t="s">
        <v>4</v>
      </c>
      <c r="BC994" s="103"/>
      <c r="BE994" s="103" t="e">
        <f>VLOOKUP(Tabela3[[#This Row],[ID OSP]],[1]Export!$R:$R,1,0)</f>
        <v>#N/A</v>
      </c>
    </row>
    <row r="995" spans="1:58" ht="15" hidden="1" customHeight="1">
      <c r="A995" s="103" t="s">
        <v>473</v>
      </c>
      <c r="B995" s="103" t="s">
        <v>3818</v>
      </c>
      <c r="C995" s="534" t="s">
        <v>137</v>
      </c>
      <c r="D995" s="454" t="s">
        <v>42</v>
      </c>
      <c r="E995" s="454" t="s">
        <v>138</v>
      </c>
      <c r="F995" s="454" t="s">
        <v>137</v>
      </c>
      <c r="G995" s="454" t="s">
        <v>186</v>
      </c>
      <c r="H995" s="454">
        <v>46007</v>
      </c>
      <c r="I995" s="463" t="s">
        <v>139</v>
      </c>
      <c r="J995" s="463" t="s">
        <v>139</v>
      </c>
      <c r="K995" s="458" t="s">
        <v>3819</v>
      </c>
      <c r="L995" s="103" t="s">
        <v>568</v>
      </c>
      <c r="M995" s="103" t="s">
        <v>217</v>
      </c>
      <c r="N995" s="103" t="s">
        <v>75</v>
      </c>
      <c r="O995" s="103" t="s">
        <v>186</v>
      </c>
      <c r="P995" s="103" t="s">
        <v>639</v>
      </c>
      <c r="Q995" s="103" t="s">
        <v>639</v>
      </c>
      <c r="R995" s="454"/>
      <c r="S995" s="562" t="s">
        <v>3820</v>
      </c>
      <c r="T995" s="103" t="s">
        <v>42</v>
      </c>
      <c r="U995" s="103" t="s">
        <v>137</v>
      </c>
      <c r="V995" s="454" t="str">
        <f>Tabela3[[#This Row],[NOVO 
PRAZO REDE]]</f>
        <v>REDE OK</v>
      </c>
      <c r="W995" s="454" t="str">
        <f>Tabela3[[#This Row],[PRAZO
ATIVAÇÃO]]</f>
        <v>ATIVO</v>
      </c>
      <c r="X995" s="103" t="s">
        <v>642</v>
      </c>
      <c r="Y995" s="103" t="str">
        <f>IFERROR("W"&amp;WEEKNUM(Tabela3[[#This Row],[PRAZO RE REVISADO]]),"-")</f>
        <v>-</v>
      </c>
      <c r="Z995" s="103" t="str">
        <f>IFERROR("W"&amp;WEEKNUM(Tabela3[[#This Row],[PRAZO ATIVAÇÃO]]),"-")</f>
        <v>-</v>
      </c>
      <c r="AA995" s="103">
        <v>2025</v>
      </c>
      <c r="AB995" s="103">
        <v>593944</v>
      </c>
      <c r="AC995" s="454" t="s">
        <v>592</v>
      </c>
      <c r="AD995" s="472" t="s">
        <v>137</v>
      </c>
      <c r="AE995" s="578"/>
      <c r="AF995" s="103"/>
      <c r="AG995" s="474"/>
      <c r="AH995" s="103"/>
      <c r="AK995" s="103" t="str">
        <f ca="1">IF(Tabela3[[#This Row],[STATUS]]&lt;&gt;"PREVISTO","N/A",IF(Tabela3[[#This Row],[Data_RE_CONGELADA]]="REDE OK","OK",IFERROR(IF(TODAY()-Tabela3[[#This Row],[Data_RE_CONGELADA]]&gt;=0,"ATRASADO",IF(TODAY()-Tabela3[[#This Row],[Data_RE_CONGELADA]]&gt;-5,"VENCENDO",IF(TODAY()-Tabela3[[#This Row],[Data_RE_CONGELADA]]&lt;=0,"NO PRAZO"))),"N/A")))</f>
        <v>N/A</v>
      </c>
      <c r="AL995" s="454" t="str">
        <f>Tabela3[[#This Row],[NOVO 
PRAZO REDE]]</f>
        <v>REDE OK</v>
      </c>
      <c r="AM995" s="454" t="s">
        <v>644</v>
      </c>
      <c r="AN995" s="458"/>
      <c r="AO995" s="459"/>
      <c r="AP995" s="454" t="s">
        <v>3812</v>
      </c>
      <c r="AQ995" s="103" t="s">
        <v>2806</v>
      </c>
      <c r="AR995" s="103" t="s">
        <v>576</v>
      </c>
      <c r="AS995" s="103" t="s">
        <v>577</v>
      </c>
      <c r="AT995" s="103" t="s">
        <v>3821</v>
      </c>
      <c r="AU995" s="103" t="s">
        <v>648</v>
      </c>
      <c r="AV995" s="103" t="s">
        <v>580</v>
      </c>
      <c r="AW995" s="103" t="s">
        <v>580</v>
      </c>
      <c r="AX995" s="103" t="s">
        <v>580</v>
      </c>
      <c r="AY995" s="103" t="s">
        <v>580</v>
      </c>
      <c r="AZ995" s="103" t="s">
        <v>580</v>
      </c>
      <c r="BA995" s="103" t="s">
        <v>580</v>
      </c>
      <c r="BB995" s="546">
        <v>5</v>
      </c>
      <c r="BC995" s="546">
        <v>5</v>
      </c>
      <c r="BD995" s="547" t="s">
        <v>3822</v>
      </c>
      <c r="BE995" s="103" t="e">
        <f>VLOOKUP(Tabela3[[#This Row],[ID OSP]],[1]Export!$R:$R,1,0)</f>
        <v>#N/A</v>
      </c>
      <c r="BF995" s="103" t="e">
        <f>_xlfn.XLOOKUP(BE:BE,[1]Export!$R:$R,[1]Export!$H:$H,1,0)</f>
        <v>#N/A</v>
      </c>
    </row>
    <row r="996" spans="1:58" ht="15" hidden="1" customHeight="1">
      <c r="A996" s="103" t="s">
        <v>3133</v>
      </c>
      <c r="B996" s="103" t="s">
        <v>3823</v>
      </c>
      <c r="C996" s="104" t="s">
        <v>565</v>
      </c>
      <c r="D996" s="454" t="s">
        <v>566</v>
      </c>
      <c r="E996" s="454" t="s">
        <v>138</v>
      </c>
      <c r="F996" s="454" t="s">
        <v>137</v>
      </c>
      <c r="G996" s="454">
        <v>45974</v>
      </c>
      <c r="H996" s="454" t="s">
        <v>186</v>
      </c>
      <c r="I996" s="463" t="s">
        <v>139</v>
      </c>
      <c r="J996" s="463" t="s">
        <v>139</v>
      </c>
      <c r="K996" s="104" t="s">
        <v>3824</v>
      </c>
      <c r="L996" s="103" t="s">
        <v>568</v>
      </c>
      <c r="M996" s="103" t="s">
        <v>215</v>
      </c>
      <c r="N996" s="103" t="s">
        <v>73</v>
      </c>
      <c r="O996" s="103" t="s">
        <v>186</v>
      </c>
      <c r="P996" s="103" t="s">
        <v>639</v>
      </c>
      <c r="Q996" s="103" t="s">
        <v>639</v>
      </c>
      <c r="R996" s="458" t="s">
        <v>3825</v>
      </c>
      <c r="S996" s="567" t="s">
        <v>3826</v>
      </c>
      <c r="T996" s="103" t="s">
        <v>42</v>
      </c>
      <c r="U996" s="103" t="s">
        <v>137</v>
      </c>
      <c r="V996" s="454" t="str">
        <f>Tabela3[[#This Row],[NOVO 
PRAZO REDE]]</f>
        <v>REDE OK</v>
      </c>
      <c r="W996" s="454" t="str">
        <f>Tabela3[[#This Row],[PRAZO
ATIVAÇÃO]]</f>
        <v>ATIVO</v>
      </c>
      <c r="X996" s="103" t="s">
        <v>642</v>
      </c>
      <c r="Y996" s="103" t="str">
        <f>IFERROR("W"&amp;WEEKNUM(Tabela3[[#This Row],[PRAZO RE REVISADO]]),"-")</f>
        <v>-</v>
      </c>
      <c r="Z996" s="103" t="str">
        <f>IFERROR("W"&amp;WEEKNUM(Tabela3[[#This Row],[PRAZO ATIVAÇÃO]]),"-")</f>
        <v>-</v>
      </c>
      <c r="AA996" s="103">
        <v>2025</v>
      </c>
      <c r="AB996" s="103">
        <v>593934</v>
      </c>
      <c r="AC996" s="454" t="s">
        <v>1081</v>
      </c>
      <c r="AD996" s="103" t="s">
        <v>137</v>
      </c>
      <c r="AE996" s="580">
        <v>46137</v>
      </c>
      <c r="AF996" s="464"/>
      <c r="AG996" s="464"/>
      <c r="AH996" s="536" t="s">
        <v>685</v>
      </c>
      <c r="AI996" s="465" t="s">
        <v>574</v>
      </c>
      <c r="AJ996" s="465"/>
      <c r="AK996" s="103" t="str">
        <f ca="1">IF(Tabela3[[#This Row],[STATUS]]&lt;&gt;"PREVISTO","N/A",IF(Tabela3[[#This Row],[Data_RE_CONGELADA]]="REDE OK","OK",IFERROR(IF(TODAY()-Tabela3[[#This Row],[Data_RE_CONGELADA]]&gt;=0,"ATRASADO",IF(TODAY()-Tabela3[[#This Row],[Data_RE_CONGELADA]]&gt;-5,"VENCENDO",IF(TODAY()-Tabela3[[#This Row],[Data_RE_CONGELADA]]&lt;=0,"NO PRAZO"))),"N/A")))</f>
        <v>N/A</v>
      </c>
      <c r="AL996" s="454" t="str">
        <f>Tabela3[[#This Row],[NOVO 
PRAZO REDE]]</f>
        <v>REDE OK</v>
      </c>
      <c r="AM996" s="454" t="str">
        <f>Tabela3[[#This Row],[PRAZO
ATIVAÇÃO]]</f>
        <v>ATIVO</v>
      </c>
      <c r="AN996" s="458"/>
      <c r="AO996" s="459"/>
      <c r="AP996" s="454" t="s">
        <v>3812</v>
      </c>
      <c r="AQ996" s="103" t="s">
        <v>2806</v>
      </c>
      <c r="AR996" s="103" t="s">
        <v>576</v>
      </c>
      <c r="AS996" s="103" t="s">
        <v>577</v>
      </c>
      <c r="AT996" s="103" t="s">
        <v>3827</v>
      </c>
      <c r="AU996" s="103" t="s">
        <v>648</v>
      </c>
      <c r="AV996" s="103" t="s">
        <v>580</v>
      </c>
      <c r="AW996" s="103" t="s">
        <v>580</v>
      </c>
      <c r="AX996" s="103" t="s">
        <v>580</v>
      </c>
      <c r="AY996" s="103" t="s">
        <v>580</v>
      </c>
      <c r="AZ996" s="103" t="s">
        <v>581</v>
      </c>
      <c r="BA996" s="103" t="s">
        <v>580</v>
      </c>
      <c r="BB996" s="103" t="s">
        <v>4</v>
      </c>
      <c r="BC996" s="103"/>
      <c r="BE996" s="103" t="e">
        <f>VLOOKUP(Tabela3[[#This Row],[ID OSP]],[1]Export!$R:$R,1,0)</f>
        <v>#N/A</v>
      </c>
      <c r="BF996" s="103" t="e">
        <f>_xlfn.XLOOKUP(BE:BE,[1]Export!$R:$R,[1]Export!$H:$H,1,0)</f>
        <v>#N/A</v>
      </c>
    </row>
    <row r="997" spans="1:58" ht="15" hidden="1" customHeight="1">
      <c r="A997" s="103" t="s">
        <v>215</v>
      </c>
      <c r="B997" s="103" t="s">
        <v>422</v>
      </c>
      <c r="C997" s="104" t="s">
        <v>137</v>
      </c>
      <c r="D997" s="454" t="s">
        <v>252</v>
      </c>
      <c r="E997" s="454" t="s">
        <v>138</v>
      </c>
      <c r="F997" s="454" t="s">
        <v>137</v>
      </c>
      <c r="G997" s="454">
        <v>45915</v>
      </c>
      <c r="H997" s="454">
        <v>45947</v>
      </c>
      <c r="I997" s="463" t="s">
        <v>252</v>
      </c>
      <c r="J997" s="463" t="s">
        <v>138</v>
      </c>
      <c r="K997" s="458" t="s">
        <v>1577</v>
      </c>
      <c r="L997" s="103" t="s">
        <v>2343</v>
      </c>
      <c r="M997" s="103" t="s">
        <v>215</v>
      </c>
      <c r="N997" s="103" t="s">
        <v>186</v>
      </c>
      <c r="O997" s="103" t="s">
        <v>186</v>
      </c>
      <c r="P997" s="103" t="s">
        <v>639</v>
      </c>
      <c r="Q997" s="103" t="s">
        <v>639</v>
      </c>
      <c r="R997" s="458" t="s">
        <v>3828</v>
      </c>
      <c r="S997" s="455" t="s">
        <v>3829</v>
      </c>
      <c r="T997" s="103" t="s">
        <v>42</v>
      </c>
      <c r="U997" s="103" t="s">
        <v>137</v>
      </c>
      <c r="V997" s="454" t="str">
        <f>Tabela3[[#This Row],[NOVO 
PRAZO REDE]]</f>
        <v>REDE OK</v>
      </c>
      <c r="W997" s="454" t="str">
        <f>Tabela3[[#This Row],[PRAZO
ATIVAÇÃO]]</f>
        <v>ATIVO</v>
      </c>
      <c r="X997" s="103" t="s">
        <v>684</v>
      </c>
      <c r="Y997" s="103" t="str">
        <f>IFERROR("W"&amp;WEEKNUM(Tabela3[[#This Row],[PRAZO RE REVISADO]]),"-")</f>
        <v>-</v>
      </c>
      <c r="Z997" s="103" t="str">
        <f>IFERROR("W"&amp;WEEKNUM(Tabela3[[#This Row],[PRAZO ATIVAÇÃO]]),"-")</f>
        <v>-</v>
      </c>
      <c r="AA997" s="103">
        <v>2025</v>
      </c>
      <c r="AB997" s="103">
        <v>565291</v>
      </c>
      <c r="AC997" s="454" t="s">
        <v>572</v>
      </c>
      <c r="AD997" s="103" t="s">
        <v>137</v>
      </c>
      <c r="AE997" s="578"/>
      <c r="AF997" s="103"/>
      <c r="AG997" s="474"/>
      <c r="AH997" s="103"/>
      <c r="AK997" s="103" t="str">
        <f ca="1">IF(Tabela3[[#This Row],[STATUS]]&lt;&gt;"PREVISTO","N/A",IF(Tabela3[[#This Row],[Data_RE_CONGELADA]]="REDE OK","OK",IFERROR(IF(TODAY()-Tabela3[[#This Row],[Data_RE_CONGELADA]]&gt;=0,"ATRASADO",IF(TODAY()-Tabela3[[#This Row],[Data_RE_CONGELADA]]&gt;-5,"VENCENDO",IF(TODAY()-Tabela3[[#This Row],[Data_RE_CONGELADA]]&lt;=0,"NO PRAZO"))),"N/A")))</f>
        <v>N/A</v>
      </c>
      <c r="AL997" s="454" t="str">
        <f>Tabela3[[#This Row],[NOVO 
PRAZO REDE]]</f>
        <v>REDE OK</v>
      </c>
      <c r="AM997" s="103" t="s">
        <v>2809</v>
      </c>
      <c r="AN997" s="458"/>
      <c r="AO997" s="459"/>
      <c r="AP997" s="103" t="s">
        <v>2809</v>
      </c>
      <c r="AQ997" s="103" t="s">
        <v>645</v>
      </c>
      <c r="AR997" s="103" t="s">
        <v>576</v>
      </c>
      <c r="AS997" s="103" t="s">
        <v>646</v>
      </c>
      <c r="AT997" s="103" t="s">
        <v>3830</v>
      </c>
      <c r="AU997" s="103" t="s">
        <v>648</v>
      </c>
      <c r="AV997" s="103" t="s">
        <v>580</v>
      </c>
      <c r="AW997" s="103" t="s">
        <v>580</v>
      </c>
      <c r="AX997" s="103" t="s">
        <v>580</v>
      </c>
      <c r="AY997" s="103" t="s">
        <v>580</v>
      </c>
      <c r="AZ997" s="103" t="s">
        <v>580</v>
      </c>
      <c r="BA997" s="103" t="s">
        <v>580</v>
      </c>
      <c r="BB997" s="103" t="s">
        <v>4</v>
      </c>
      <c r="BC997" s="103"/>
      <c r="BE997" s="103" t="e">
        <f>VLOOKUP(Tabela3[[#This Row],[ID OSP]],[1]Export!$R:$R,1,0)</f>
        <v>#N/A</v>
      </c>
    </row>
    <row r="998" spans="1:58" ht="15" hidden="1" customHeight="1">
      <c r="A998" s="103" t="s">
        <v>3139</v>
      </c>
      <c r="B998" s="103" t="s">
        <v>3831</v>
      </c>
      <c r="C998" s="104" t="s">
        <v>565</v>
      </c>
      <c r="D998" s="454" t="s">
        <v>566</v>
      </c>
      <c r="E998" s="454" t="s">
        <v>138</v>
      </c>
      <c r="F998" s="454" t="s">
        <v>137</v>
      </c>
      <c r="G998" s="454" t="s">
        <v>186</v>
      </c>
      <c r="H998" s="454">
        <v>45994</v>
      </c>
      <c r="I998" s="463" t="s">
        <v>139</v>
      </c>
      <c r="J998" s="463" t="s">
        <v>139</v>
      </c>
      <c r="K998" s="104" t="s">
        <v>3832</v>
      </c>
      <c r="L998" s="103" t="s">
        <v>568</v>
      </c>
      <c r="M998" s="103" t="s">
        <v>215</v>
      </c>
      <c r="N998" s="103" t="s">
        <v>223</v>
      </c>
      <c r="O998" s="103" t="s">
        <v>186</v>
      </c>
      <c r="P998" s="103" t="s">
        <v>639</v>
      </c>
      <c r="Q998" s="103" t="s">
        <v>639</v>
      </c>
      <c r="S998" s="460"/>
      <c r="T998" s="103" t="s">
        <v>42</v>
      </c>
      <c r="U998" s="103" t="s">
        <v>137</v>
      </c>
      <c r="V998" s="454" t="str">
        <f>Tabela3[[#This Row],[NOVO 
PRAZO REDE]]</f>
        <v>REDE OK</v>
      </c>
      <c r="W998" s="454" t="str">
        <f>Tabela3[[#This Row],[PRAZO
ATIVAÇÃO]]</f>
        <v>ATIVO</v>
      </c>
      <c r="X998" s="103" t="s">
        <v>642</v>
      </c>
      <c r="Y998" s="103" t="str">
        <f>IFERROR("W"&amp;WEEKNUM(Tabela3[[#This Row],[PRAZO RE REVISADO]]),"-")</f>
        <v>-</v>
      </c>
      <c r="Z998" s="103" t="str">
        <f>IFERROR("W"&amp;WEEKNUM(Tabela3[[#This Row],[PRAZO ATIVAÇÃO]]),"-")</f>
        <v>-</v>
      </c>
      <c r="AA998" s="103">
        <v>2025</v>
      </c>
      <c r="AB998" s="103">
        <v>593936</v>
      </c>
      <c r="AC998" s="454" t="s">
        <v>572</v>
      </c>
      <c r="AD998" s="472" t="s">
        <v>137</v>
      </c>
      <c r="AE998" s="578">
        <v>45912</v>
      </c>
      <c r="AF998" s="473"/>
      <c r="AG998" s="474"/>
      <c r="AH998" s="536" t="s">
        <v>917</v>
      </c>
      <c r="AI998" s="466"/>
      <c r="AJ998" s="466"/>
      <c r="AK998" s="103" t="str">
        <f ca="1">IF(Tabela3[[#This Row],[STATUS]]&lt;&gt;"PREVISTO","N/A",IF(Tabela3[[#This Row],[Data_RE_CONGELADA]]="REDE OK","OK",IFERROR(IF(TODAY()-Tabela3[[#This Row],[Data_RE_CONGELADA]]&gt;=0,"ATRASADO",IF(TODAY()-Tabela3[[#This Row],[Data_RE_CONGELADA]]&gt;-5,"VENCENDO",IF(TODAY()-Tabela3[[#This Row],[Data_RE_CONGELADA]]&lt;=0,"NO PRAZO"))),"N/A")))</f>
        <v>N/A</v>
      </c>
      <c r="AL998" s="454" t="str">
        <f>Tabela3[[#This Row],[NOVO 
PRAZO REDE]]</f>
        <v>REDE OK</v>
      </c>
      <c r="AM998" s="454" t="str">
        <f>Tabela3[[#This Row],[PRAZO
ATIVAÇÃO]]</f>
        <v>ATIVO</v>
      </c>
      <c r="AN998" s="458"/>
      <c r="AO998" s="459"/>
      <c r="AP998" s="454" t="s">
        <v>3812</v>
      </c>
      <c r="AQ998" s="103" t="s">
        <v>2806</v>
      </c>
      <c r="AR998" s="103" t="s">
        <v>576</v>
      </c>
      <c r="AS998" s="103" t="s">
        <v>577</v>
      </c>
      <c r="AT998" s="103" t="s">
        <v>3833</v>
      </c>
      <c r="AU998" s="103" t="s">
        <v>648</v>
      </c>
      <c r="AV998" s="103" t="s">
        <v>580</v>
      </c>
      <c r="AW998" s="103" t="s">
        <v>580</v>
      </c>
      <c r="AX998" s="103" t="s">
        <v>580</v>
      </c>
      <c r="AY998" s="103" t="s">
        <v>580</v>
      </c>
      <c r="AZ998" s="103" t="s">
        <v>580</v>
      </c>
      <c r="BA998" s="103" t="s">
        <v>580</v>
      </c>
      <c r="BB998" s="103" t="s">
        <v>2941</v>
      </c>
      <c r="BC998" s="103"/>
      <c r="BD998" s="103" t="s">
        <v>3834</v>
      </c>
      <c r="BE998" s="103" t="e">
        <f>VLOOKUP(Tabela3[[#This Row],[ID OSP]],[1]Export!$R:$R,1,0)</f>
        <v>#N/A</v>
      </c>
      <c r="BF998" s="103" t="e">
        <f>_xlfn.XLOOKUP(BE:BE,[1]Export!$R:$R,[1]Export!$H:$H,1,0)</f>
        <v>#N/A</v>
      </c>
    </row>
    <row r="999" spans="1:58" ht="15" hidden="1" customHeight="1">
      <c r="A999" s="103" t="s">
        <v>283</v>
      </c>
      <c r="B999" s="103" t="s">
        <v>417</v>
      </c>
      <c r="C999" s="104" t="s">
        <v>137</v>
      </c>
      <c r="D999" s="454" t="s">
        <v>252</v>
      </c>
      <c r="E999" s="454" t="s">
        <v>138</v>
      </c>
      <c r="F999" s="493" t="s">
        <v>137</v>
      </c>
      <c r="G999" s="454">
        <v>45845</v>
      </c>
      <c r="H999" s="454">
        <v>46008</v>
      </c>
      <c r="I999" s="463" t="s">
        <v>139</v>
      </c>
      <c r="J999" s="463" t="s">
        <v>139</v>
      </c>
      <c r="K999" s="458" t="s">
        <v>284</v>
      </c>
      <c r="L999" s="103" t="s">
        <v>568</v>
      </c>
      <c r="M999" s="103" t="s">
        <v>211</v>
      </c>
      <c r="N999" s="103" t="s">
        <v>232</v>
      </c>
      <c r="O999" s="103" t="s">
        <v>186</v>
      </c>
      <c r="P999" s="103" t="s">
        <v>639</v>
      </c>
      <c r="Q999" s="103" t="s">
        <v>639</v>
      </c>
      <c r="S999" s="455"/>
      <c r="T999" s="103" t="s">
        <v>42</v>
      </c>
      <c r="U999" s="103" t="s">
        <v>137</v>
      </c>
      <c r="V999" s="454" t="str">
        <f>Tabela3[[#This Row],[NOVO 
PRAZO REDE]]</f>
        <v>REDE OK</v>
      </c>
      <c r="W999" s="454" t="str">
        <f>Tabela3[[#This Row],[PRAZO
ATIVAÇÃO]]</f>
        <v>ATIVO</v>
      </c>
      <c r="X999" s="103" t="s">
        <v>808</v>
      </c>
      <c r="Y999" s="103" t="str">
        <f>IFERROR("W"&amp;WEEKNUM(Tabela3[[#This Row],[PRAZO RE REVISADO]]),"-")</f>
        <v>-</v>
      </c>
      <c r="Z999" s="103" t="str">
        <f>IFERROR("W"&amp;WEEKNUM(Tabela3[[#This Row],[PRAZO ATIVAÇÃO]]),"-")</f>
        <v>-</v>
      </c>
      <c r="AA999" s="103">
        <v>2025</v>
      </c>
      <c r="AB999" s="103">
        <v>565359</v>
      </c>
      <c r="AC999" s="454" t="s">
        <v>572</v>
      </c>
      <c r="AD999" s="103" t="s">
        <v>137</v>
      </c>
      <c r="AE999" s="578"/>
      <c r="AF999" s="103"/>
      <c r="AG999" s="474"/>
      <c r="AH999" s="103"/>
      <c r="AK999" s="103" t="s">
        <v>575</v>
      </c>
      <c r="AL999" s="454">
        <v>45833</v>
      </c>
      <c r="AM999" s="454"/>
      <c r="AN999" s="458"/>
      <c r="AO999" s="459"/>
      <c r="AP999" s="454" t="s">
        <v>2767</v>
      </c>
      <c r="AQ999" s="103" t="s">
        <v>2806</v>
      </c>
      <c r="AR999" s="103" t="s">
        <v>576</v>
      </c>
      <c r="AS999" s="103" t="s">
        <v>577</v>
      </c>
      <c r="AT999" s="103" t="s">
        <v>3835</v>
      </c>
      <c r="AU999" s="103" t="s">
        <v>648</v>
      </c>
      <c r="AV999" s="103" t="s">
        <v>580</v>
      </c>
      <c r="AW999" s="103" t="s">
        <v>580</v>
      </c>
      <c r="AX999" s="103" t="s">
        <v>580</v>
      </c>
      <c r="AY999" s="103" t="s">
        <v>580</v>
      </c>
      <c r="AZ999" s="103" t="s">
        <v>580</v>
      </c>
      <c r="BA999" s="103" t="s">
        <v>580</v>
      </c>
      <c r="BC999" s="103"/>
      <c r="BE999" s="103" t="e">
        <f>VLOOKUP(Tabela3[[#This Row],[ID OSP]],[1]Export!$R:$R,1,0)</f>
        <v>#N/A</v>
      </c>
    </row>
    <row r="1000" spans="1:58" ht="15" hidden="1" customHeight="1">
      <c r="A1000" s="103" t="s">
        <v>285</v>
      </c>
      <c r="B1000" s="103" t="s">
        <v>428</v>
      </c>
      <c r="C1000" s="104" t="s">
        <v>137</v>
      </c>
      <c r="D1000" s="454" t="s">
        <v>252</v>
      </c>
      <c r="E1000" s="454" t="s">
        <v>138</v>
      </c>
      <c r="F1000" s="493" t="s">
        <v>137</v>
      </c>
      <c r="G1000" s="454">
        <v>45845</v>
      </c>
      <c r="H1000" s="454">
        <v>46008</v>
      </c>
      <c r="I1000" s="463" t="s">
        <v>139</v>
      </c>
      <c r="J1000" s="463" t="s">
        <v>139</v>
      </c>
      <c r="K1000" s="458" t="s">
        <v>286</v>
      </c>
      <c r="L1000" s="103" t="s">
        <v>568</v>
      </c>
      <c r="M1000" s="103" t="s">
        <v>211</v>
      </c>
      <c r="N1000" s="103" t="s">
        <v>232</v>
      </c>
      <c r="O1000" s="103" t="s">
        <v>186</v>
      </c>
      <c r="P1000" s="103" t="s">
        <v>639</v>
      </c>
      <c r="Q1000" s="103" t="s">
        <v>639</v>
      </c>
      <c r="S1000" s="455"/>
      <c r="T1000" s="103" t="s">
        <v>42</v>
      </c>
      <c r="U1000" s="103" t="s">
        <v>137</v>
      </c>
      <c r="V1000" s="454" t="str">
        <f>Tabela3[[#This Row],[NOVO 
PRAZO REDE]]</f>
        <v>REDE OK</v>
      </c>
      <c r="W1000" s="454" t="str">
        <f>Tabela3[[#This Row],[PRAZO
ATIVAÇÃO]]</f>
        <v>ATIVO</v>
      </c>
      <c r="X1000" s="103" t="s">
        <v>808</v>
      </c>
      <c r="Y1000" s="103" t="str">
        <f>IFERROR("W"&amp;WEEKNUM(Tabela3[[#This Row],[PRAZO RE REVISADO]]),"-")</f>
        <v>-</v>
      </c>
      <c r="Z1000" s="103" t="str">
        <f>IFERROR("W"&amp;WEEKNUM(Tabela3[[#This Row],[PRAZO ATIVAÇÃO]]),"-")</f>
        <v>-</v>
      </c>
      <c r="AA1000" s="103">
        <v>2025</v>
      </c>
      <c r="AB1000" s="103">
        <v>565363</v>
      </c>
      <c r="AC1000" s="454" t="s">
        <v>572</v>
      </c>
      <c r="AD1000" s="103" t="s">
        <v>137</v>
      </c>
      <c r="AE1000" s="578"/>
      <c r="AF1000" s="103"/>
      <c r="AG1000" s="474"/>
      <c r="AH1000" s="103"/>
      <c r="AK1000" s="103" t="s">
        <v>575</v>
      </c>
      <c r="AL1000" s="454">
        <v>45833</v>
      </c>
      <c r="AM1000" s="454"/>
      <c r="AN1000" s="458"/>
      <c r="AO1000" s="459"/>
      <c r="AP1000" s="454" t="s">
        <v>2767</v>
      </c>
      <c r="AQ1000" s="103" t="s">
        <v>2806</v>
      </c>
      <c r="AR1000" s="103" t="s">
        <v>576</v>
      </c>
      <c r="AS1000" s="103" t="s">
        <v>577</v>
      </c>
      <c r="AT1000" s="103" t="s">
        <v>3836</v>
      </c>
      <c r="AU1000" s="103" t="s">
        <v>648</v>
      </c>
      <c r="AV1000" s="103" t="s">
        <v>580</v>
      </c>
      <c r="AW1000" s="103" t="s">
        <v>3837</v>
      </c>
      <c r="BC1000" s="103"/>
      <c r="BE1000" s="103" t="e">
        <f>VLOOKUP(Tabela3[[#This Row],[ID OSP]],[1]Export!$R:$R,1,0)</f>
        <v>#N/A</v>
      </c>
    </row>
    <row r="1001" spans="1:58" ht="15" hidden="1" customHeight="1">
      <c r="A1001" s="103" t="s">
        <v>3838</v>
      </c>
      <c r="B1001" s="103" t="s">
        <v>3839</v>
      </c>
      <c r="C1001" s="104" t="s">
        <v>508</v>
      </c>
      <c r="D1001" s="454" t="s">
        <v>566</v>
      </c>
      <c r="F1001" s="454">
        <f>Tabela3[[#This Row],[NOVO 
PRAZO REDE]]+2</f>
        <v>2</v>
      </c>
      <c r="G1001" s="454" t="s">
        <v>186</v>
      </c>
      <c r="H1001" s="454" t="s">
        <v>186</v>
      </c>
      <c r="I1001" s="103" t="s">
        <v>139</v>
      </c>
      <c r="J1001" s="103" t="s">
        <v>139</v>
      </c>
      <c r="K1001" s="104" t="s">
        <v>3703</v>
      </c>
      <c r="L1001" s="103" t="s">
        <v>446</v>
      </c>
      <c r="M1001" s="103" t="s">
        <v>449</v>
      </c>
      <c r="N1001" s="103" t="s">
        <v>1759</v>
      </c>
      <c r="O1001" s="103" t="s">
        <v>616</v>
      </c>
      <c r="P1001" s="103" t="s">
        <v>598</v>
      </c>
      <c r="Q1001" s="103" t="s">
        <v>589</v>
      </c>
      <c r="R1001" s="468" t="s">
        <v>3840</v>
      </c>
      <c r="S1001" s="503" t="s">
        <v>186</v>
      </c>
      <c r="T1001" s="103" t="s">
        <v>42</v>
      </c>
      <c r="U1001" s="103" t="s">
        <v>591</v>
      </c>
      <c r="V1001" s="454">
        <f>Tabela3[[#This Row],[NOVO 
PRAZO REDE]]</f>
        <v>0</v>
      </c>
      <c r="W1001" s="454">
        <f>Tabela3[[#This Row],[PRAZO
ATIVAÇÃO]]</f>
        <v>2</v>
      </c>
      <c r="X1001" s="103" t="s">
        <v>500</v>
      </c>
      <c r="Y1001" s="103" t="str">
        <f>IFERROR("W"&amp;WEEKNUM(Tabela3[[#This Row],[PRAZO RE REVISADO]]),"-")</f>
        <v>W0</v>
      </c>
      <c r="Z1001" s="103" t="str">
        <f>IFERROR("W"&amp;WEEKNUM(Tabela3[[#This Row],[PRAZO ATIVAÇÃO]]),"-")</f>
        <v>W1</v>
      </c>
      <c r="AA1001" s="103">
        <v>2024</v>
      </c>
      <c r="AB1001" s="103">
        <v>591899</v>
      </c>
      <c r="AC1001" s="103" t="s">
        <v>592</v>
      </c>
      <c r="AD1001" s="103" t="s">
        <v>1965</v>
      </c>
      <c r="AE1001" s="578">
        <v>45954</v>
      </c>
      <c r="AF1001" s="454"/>
      <c r="AG1001" s="474"/>
      <c r="AH1001" s="104" t="s">
        <v>917</v>
      </c>
      <c r="AK1001" s="103" t="str">
        <f ca="1">IF(Tabela3[[#This Row],[STATUS]]&lt;&gt;"PREVISTO","N/A",IF(Tabela3[[#This Row],[Data_RE_CONGELADA]]="REDE OK","OK",IFERROR(IF(TODAY()-Tabela3[[#This Row],[Data_RE_CONGELADA]]&gt;=0,"ATRASADO",IF(TODAY()-Tabela3[[#This Row],[Data_RE_CONGELADA]]&gt;-5,"VENCENDO",IF(TODAY()-Tabela3[[#This Row],[Data_RE_CONGELADA]]&lt;=0,"NO PRAZO"))),"N/A")))</f>
        <v>N/A</v>
      </c>
      <c r="AL1001" s="454" t="s">
        <v>643</v>
      </c>
      <c r="AM1001" s="454" t="s">
        <v>618</v>
      </c>
      <c r="AN1001" s="458" t="s">
        <v>959</v>
      </c>
      <c r="AO1001" s="458" t="s">
        <v>186</v>
      </c>
      <c r="AP1001" s="454" t="s">
        <v>1965</v>
      </c>
      <c r="AQ1001" s="103" t="s">
        <v>802</v>
      </c>
      <c r="AR1001" s="103" t="s">
        <v>3705</v>
      </c>
      <c r="AS1001" s="103">
        <v>0</v>
      </c>
      <c r="AU1001" s="103" t="s">
        <v>604</v>
      </c>
      <c r="BC1001" s="103"/>
      <c r="BE1001" s="103" t="e">
        <f>VLOOKUP(Tabela3[[#This Row],[ID OSP]],[1]Export!$R:$R,1,0)</f>
        <v>#N/A</v>
      </c>
    </row>
    <row r="1002" spans="1:58" ht="15" hidden="1" customHeight="1">
      <c r="A1002" s="103" t="s">
        <v>295</v>
      </c>
      <c r="B1002" s="103" t="s">
        <v>385</v>
      </c>
      <c r="C1002" s="104" t="s">
        <v>268</v>
      </c>
      <c r="D1002" s="454" t="s">
        <v>42</v>
      </c>
      <c r="E1002" s="454" t="s">
        <v>268</v>
      </c>
      <c r="F1002" s="454" t="s">
        <v>268</v>
      </c>
      <c r="G1002" s="454" t="s">
        <v>186</v>
      </c>
      <c r="H1002" s="454" t="s">
        <v>186</v>
      </c>
      <c r="I1002" s="463" t="s">
        <v>139</v>
      </c>
      <c r="J1002" s="463" t="s">
        <v>139</v>
      </c>
      <c r="K1002" s="458" t="s">
        <v>296</v>
      </c>
      <c r="L1002" s="103" t="s">
        <v>568</v>
      </c>
      <c r="M1002" s="103" t="s">
        <v>472</v>
      </c>
      <c r="N1002" s="103" t="s">
        <v>472</v>
      </c>
      <c r="O1002" s="103" t="s">
        <v>186</v>
      </c>
      <c r="P1002" s="103" t="s">
        <v>639</v>
      </c>
      <c r="Q1002" s="103" t="s">
        <v>639</v>
      </c>
      <c r="R1002" s="458" t="s">
        <v>3841</v>
      </c>
      <c r="S1002" s="460"/>
      <c r="T1002" s="103" t="s">
        <v>42</v>
      </c>
      <c r="U1002" s="103" t="s">
        <v>268</v>
      </c>
      <c r="V1002" s="454" t="str">
        <f>Tabela3[[#This Row],[NOVO 
PRAZO REDE]]</f>
        <v>CANCELADO</v>
      </c>
      <c r="W1002" s="454" t="str">
        <f>Tabela3[[#This Row],[PRAZO
ATIVAÇÃO]]</f>
        <v>CANCELADO</v>
      </c>
      <c r="X1002" s="103" t="s">
        <v>642</v>
      </c>
      <c r="Y1002" s="103" t="str">
        <f>IFERROR("W"&amp;WEEKNUM(Tabela3[[#This Row],[PRAZO RE REVISADO]]),"-")</f>
        <v>-</v>
      </c>
      <c r="Z1002" s="103" t="str">
        <f>IFERROR("W"&amp;WEEKNUM(Tabela3[[#This Row],[PRAZO ATIVAÇÃO]]),"-")</f>
        <v>-</v>
      </c>
      <c r="AA1002" s="103">
        <v>2025</v>
      </c>
      <c r="AB1002" s="103">
        <v>593938</v>
      </c>
      <c r="AC1002" s="454" t="s">
        <v>1081</v>
      </c>
      <c r="AD1002" s="472" t="s">
        <v>2773</v>
      </c>
      <c r="AE1002" s="578"/>
      <c r="AF1002" s="103"/>
      <c r="AG1002" s="474"/>
      <c r="AH1002" s="103"/>
      <c r="AK1002" s="103" t="str">
        <f ca="1">IF(Tabela3[[#This Row],[STATUS]]&lt;&gt;"PREVISTO","N/A",IF(Tabela3[[#This Row],[Data_RE_CONGELADA]]="REDE OK","OK",IFERROR(IF(TODAY()-Tabela3[[#This Row],[Data_RE_CONGELADA]]&gt;=0,"ATRASADO",IF(TODAY()-Tabela3[[#This Row],[Data_RE_CONGELADA]]&gt;-5,"VENCENDO",IF(TODAY()-Tabela3[[#This Row],[Data_RE_CONGELADA]]&lt;=0,"NO PRAZO"))),"N/A")))</f>
        <v>N/A</v>
      </c>
      <c r="AL1002" s="454" t="str">
        <f>Tabela3[[#This Row],[NOVO 
PRAZO REDE]]</f>
        <v>CANCELADO</v>
      </c>
      <c r="AM1002" s="454" t="str">
        <f>Tabela3[[#This Row],[PRAZO
ATIVAÇÃO]]</f>
        <v>CANCELADO</v>
      </c>
      <c r="AN1002" s="458"/>
      <c r="AO1002" s="459"/>
      <c r="AP1002" s="454" t="s">
        <v>3812</v>
      </c>
      <c r="AQ1002" s="103" t="s">
        <v>2806</v>
      </c>
      <c r="AR1002" s="103" t="s">
        <v>576</v>
      </c>
      <c r="AS1002" s="103" t="s">
        <v>577</v>
      </c>
      <c r="AT1002" s="103" t="s">
        <v>3842</v>
      </c>
      <c r="AU1002" s="103" t="s">
        <v>648</v>
      </c>
      <c r="AV1002" s="103" t="s">
        <v>691</v>
      </c>
      <c r="AW1002" s="103" t="s">
        <v>3843</v>
      </c>
      <c r="AX1002" s="103" t="s">
        <v>3843</v>
      </c>
      <c r="AY1002" s="103" t="s">
        <v>3843</v>
      </c>
      <c r="AZ1002" s="103" t="s">
        <v>3843</v>
      </c>
      <c r="BA1002" s="103" t="s">
        <v>3843</v>
      </c>
      <c r="BB1002" s="103" t="s">
        <v>2941</v>
      </c>
      <c r="BC1002" s="103"/>
      <c r="BE1002" s="103" t="e">
        <f>VLOOKUP(Tabela3[[#This Row],[ID OSP]],[1]Export!$R:$R,1,0)</f>
        <v>#N/A</v>
      </c>
      <c r="BF1002" s="103" t="e">
        <f>_xlfn.XLOOKUP(BE:BE,[1]Export!$R:$R,[1]Export!$H:$H,1,0)</f>
        <v>#N/A</v>
      </c>
    </row>
    <row r="1003" spans="1:58" ht="15" hidden="1" customHeight="1">
      <c r="A1003" s="103" t="s">
        <v>281</v>
      </c>
      <c r="B1003" s="103" t="s">
        <v>3844</v>
      </c>
      <c r="C1003" s="104" t="s">
        <v>137</v>
      </c>
      <c r="D1003" s="454" t="s">
        <v>252</v>
      </c>
      <c r="E1003" s="454" t="s">
        <v>138</v>
      </c>
      <c r="F1003" s="454" t="s">
        <v>137</v>
      </c>
      <c r="G1003" s="454">
        <v>45817</v>
      </c>
      <c r="H1003" s="454">
        <v>45992</v>
      </c>
      <c r="I1003" s="463" t="s">
        <v>139</v>
      </c>
      <c r="J1003" s="463" t="s">
        <v>139</v>
      </c>
      <c r="K1003" s="458" t="s">
        <v>282</v>
      </c>
      <c r="L1003" s="103" t="s">
        <v>568</v>
      </c>
      <c r="M1003" s="103" t="s">
        <v>211</v>
      </c>
      <c r="N1003" s="103" t="s">
        <v>234</v>
      </c>
      <c r="O1003" s="103" t="s">
        <v>186</v>
      </c>
      <c r="P1003" s="103" t="s">
        <v>639</v>
      </c>
      <c r="Q1003" s="103" t="s">
        <v>639</v>
      </c>
      <c r="R1003" s="458" t="s">
        <v>617</v>
      </c>
      <c r="S1003" s="455"/>
      <c r="T1003" s="103" t="s">
        <v>42</v>
      </c>
      <c r="U1003" s="103" t="s">
        <v>137</v>
      </c>
      <c r="V1003" s="454" t="str">
        <f>Tabela3[[#This Row],[NOVO 
PRAZO REDE]]</f>
        <v>REDE OK</v>
      </c>
      <c r="W1003" s="454" t="s">
        <v>137</v>
      </c>
      <c r="X1003" s="103" t="s">
        <v>808</v>
      </c>
      <c r="Y1003" s="103" t="str">
        <f>IFERROR("W"&amp;WEEKNUM(Tabela3[[#This Row],[PRAZO RE REVISADO]]),"-")</f>
        <v>-</v>
      </c>
      <c r="Z1003" s="103" t="str">
        <f>IFERROR("W"&amp;WEEKNUM(Tabela3[[#This Row],[PRAZO ATIVAÇÃO]]),"-")</f>
        <v>-</v>
      </c>
      <c r="AA1003" s="103">
        <v>2025</v>
      </c>
      <c r="AB1003" s="103">
        <v>564952</v>
      </c>
      <c r="AC1003" s="454" t="s">
        <v>572</v>
      </c>
      <c r="AD1003" s="103" t="s">
        <v>137</v>
      </c>
      <c r="AE1003" s="578"/>
      <c r="AF1003" s="103"/>
      <c r="AG1003" s="474"/>
      <c r="AH1003" s="103"/>
      <c r="AK1003" s="103" t="s">
        <v>575</v>
      </c>
      <c r="AL1003" s="454">
        <v>45833</v>
      </c>
      <c r="AM1003" s="454"/>
      <c r="AN1003" s="458"/>
      <c r="AO1003" s="459"/>
      <c r="AP1003" s="103" t="s">
        <v>575</v>
      </c>
      <c r="AQ1003" s="103" t="s">
        <v>645</v>
      </c>
      <c r="AR1003" s="103" t="s">
        <v>576</v>
      </c>
      <c r="AS1003" s="103" t="s">
        <v>918</v>
      </c>
      <c r="AT1003" s="103" t="s">
        <v>3845</v>
      </c>
      <c r="AU1003" s="103" t="s">
        <v>648</v>
      </c>
      <c r="AV1003" s="103" t="s">
        <v>580</v>
      </c>
      <c r="AW1003" s="103" t="s">
        <v>580</v>
      </c>
      <c r="AX1003" s="103" t="s">
        <v>580</v>
      </c>
      <c r="AY1003" s="103" t="s">
        <v>580</v>
      </c>
      <c r="AZ1003" s="103" t="s">
        <v>580</v>
      </c>
      <c r="BA1003" s="103" t="s">
        <v>580</v>
      </c>
      <c r="BC1003" s="103"/>
      <c r="BE1003" s="103" t="e">
        <f>VLOOKUP(Tabela3[[#This Row],[ID OSP]],[1]Export!$R:$R,1,0)</f>
        <v>#N/A</v>
      </c>
      <c r="BF1003" s="103" t="s">
        <v>2723</v>
      </c>
    </row>
    <row r="1004" spans="1:58" ht="15" hidden="1" customHeight="1">
      <c r="A1004" s="103" t="s">
        <v>320</v>
      </c>
      <c r="B1004" s="103" t="s">
        <v>3846</v>
      </c>
      <c r="C1004" s="104" t="s">
        <v>137</v>
      </c>
      <c r="D1004" s="454" t="s">
        <v>252</v>
      </c>
      <c r="E1004" s="454" t="s">
        <v>138</v>
      </c>
      <c r="F1004" s="454" t="s">
        <v>137</v>
      </c>
      <c r="G1004" s="454">
        <v>45824</v>
      </c>
      <c r="H1004" s="454" t="s">
        <v>186</v>
      </c>
      <c r="I1004" s="463" t="s">
        <v>139</v>
      </c>
      <c r="J1004" s="463" t="s">
        <v>139</v>
      </c>
      <c r="K1004" s="458" t="s">
        <v>321</v>
      </c>
      <c r="L1004" s="103" t="s">
        <v>568</v>
      </c>
      <c r="M1004" s="103" t="s">
        <v>215</v>
      </c>
      <c r="N1004" s="103" t="s">
        <v>229</v>
      </c>
      <c r="O1004" s="103" t="s">
        <v>186</v>
      </c>
      <c r="P1004" s="103" t="s">
        <v>639</v>
      </c>
      <c r="Q1004" s="103" t="s">
        <v>639</v>
      </c>
      <c r="S1004" s="455"/>
      <c r="T1004" s="103" t="s">
        <v>42</v>
      </c>
      <c r="U1004" s="103" t="s">
        <v>137</v>
      </c>
      <c r="V1004" s="454" t="str">
        <f>Tabela3[[#This Row],[NOVO 
PRAZO REDE]]</f>
        <v>REDE OK</v>
      </c>
      <c r="W1004" s="454" t="str">
        <f>Tabela3[[#This Row],[PRAZO
ATIVAÇÃO]]</f>
        <v>ATIVO</v>
      </c>
      <c r="X1004" s="103" t="s">
        <v>808</v>
      </c>
      <c r="Y1004" s="103" t="str">
        <f>IFERROR("W"&amp;WEEKNUM(Tabela3[[#This Row],[PRAZO RE REVISADO]]),"-")</f>
        <v>-</v>
      </c>
      <c r="Z1004" s="103" t="str">
        <f>IFERROR("W"&amp;WEEKNUM(Tabela3[[#This Row],[PRAZO ATIVAÇÃO]]),"-")</f>
        <v>-</v>
      </c>
      <c r="AA1004" s="103">
        <v>2025</v>
      </c>
      <c r="AB1004" s="103">
        <v>566271</v>
      </c>
      <c r="AC1004" s="454" t="s">
        <v>572</v>
      </c>
      <c r="AD1004" s="103" t="s">
        <v>137</v>
      </c>
      <c r="AE1004" s="578"/>
      <c r="AF1004" s="103"/>
      <c r="AG1004" s="474"/>
      <c r="AH1004" s="103"/>
      <c r="AK1004" s="103" t="s">
        <v>575</v>
      </c>
      <c r="AL1004" s="454">
        <v>45833</v>
      </c>
      <c r="AM1004" s="454"/>
      <c r="AN1004" s="458"/>
      <c r="AO1004" s="459"/>
      <c r="AP1004" s="103" t="s">
        <v>3812</v>
      </c>
      <c r="AQ1004" s="103" t="s">
        <v>688</v>
      </c>
      <c r="AR1004" s="103" t="s">
        <v>576</v>
      </c>
      <c r="AS1004" s="103" t="s">
        <v>918</v>
      </c>
      <c r="AT1004" s="103" t="s">
        <v>3847</v>
      </c>
      <c r="AU1004" s="103" t="s">
        <v>648</v>
      </c>
      <c r="AV1004" s="103" t="s">
        <v>580</v>
      </c>
      <c r="AW1004" s="103" t="s">
        <v>580</v>
      </c>
      <c r="AX1004" s="103" t="s">
        <v>580</v>
      </c>
      <c r="AY1004" s="103" t="s">
        <v>580</v>
      </c>
      <c r="AZ1004" s="103" t="s">
        <v>581</v>
      </c>
      <c r="BA1004" s="103" t="s">
        <v>580</v>
      </c>
      <c r="BB1004" s="103" t="s">
        <v>4</v>
      </c>
      <c r="BC1004" s="103"/>
      <c r="BE1004" s="103" t="e">
        <f>VLOOKUP(Tabela3[[#This Row],[ID OSP]],[1]Export!$R:$R,1,0)</f>
        <v>#N/A</v>
      </c>
      <c r="BF1004" s="103" t="s">
        <v>2974</v>
      </c>
    </row>
    <row r="1005" spans="1:58" ht="15" hidden="1" customHeight="1">
      <c r="A1005" s="103" t="s">
        <v>240</v>
      </c>
      <c r="B1005" s="103" t="s">
        <v>374</v>
      </c>
      <c r="C1005" s="538" t="s">
        <v>636</v>
      </c>
      <c r="D1005" s="454" t="s">
        <v>42</v>
      </c>
      <c r="E1005" s="454" t="s">
        <v>138</v>
      </c>
      <c r="F1005" s="454" t="s">
        <v>137</v>
      </c>
      <c r="G1005" s="454" t="s">
        <v>186</v>
      </c>
      <c r="H1005" s="454">
        <v>45990</v>
      </c>
      <c r="I1005" s="463" t="s">
        <v>42</v>
      </c>
      <c r="J1005" s="463" t="s">
        <v>139</v>
      </c>
      <c r="K1005" s="458" t="s">
        <v>241</v>
      </c>
      <c r="L1005" s="103" t="s">
        <v>638</v>
      </c>
      <c r="M1005" s="103" t="s">
        <v>472</v>
      </c>
      <c r="N1005" s="103" t="s">
        <v>240</v>
      </c>
      <c r="O1005" s="103" t="s">
        <v>186</v>
      </c>
      <c r="P1005" s="103" t="s">
        <v>639</v>
      </c>
      <c r="Q1005" s="103" t="s">
        <v>639</v>
      </c>
      <c r="R1005" s="573" t="s">
        <v>3848</v>
      </c>
      <c r="S1005" s="455" t="s">
        <v>3849</v>
      </c>
      <c r="T1005" s="103" t="s">
        <v>42</v>
      </c>
      <c r="U1005" s="103" t="s">
        <v>137</v>
      </c>
      <c r="V1005" s="454" t="str">
        <f>Tabela3[[#This Row],[NOVO 
PRAZO REDE]]</f>
        <v>REDE OK</v>
      </c>
      <c r="W1005" s="454" t="str">
        <f>Tabela3[[#This Row],[PRAZO
ATIVAÇÃO]]</f>
        <v>ATIVO</v>
      </c>
      <c r="X1005" s="103" t="s">
        <v>3850</v>
      </c>
      <c r="Y1005" s="103" t="str">
        <f>IFERROR("W"&amp;WEEKNUM(Tabela3[[#This Row],[PRAZO RE REVISADO]]),"-")</f>
        <v>-</v>
      </c>
      <c r="Z1005" s="103" t="str">
        <f>IFERROR("W"&amp;WEEKNUM(Tabela3[[#This Row],[PRAZO ATIVAÇÃO]]),"-")</f>
        <v>-</v>
      </c>
      <c r="AA1005" s="103">
        <v>2025</v>
      </c>
      <c r="AB1005" s="103">
        <v>593949</v>
      </c>
      <c r="AC1005" s="454" t="s">
        <v>1081</v>
      </c>
      <c r="AD1005" s="103" t="s">
        <v>137</v>
      </c>
      <c r="AE1005" s="578"/>
      <c r="AF1005" s="103"/>
      <c r="AG1005" s="474"/>
      <c r="AH1005" s="103"/>
      <c r="AK1005" s="103" t="str">
        <f ca="1">IF(Tabela3[[#This Row],[STATUS]]&lt;&gt;"PREVISTO","N/A",IF(Tabela3[[#This Row],[Data_RE_CONGELADA]]="REDE OK","OK",IFERROR(IF(TODAY()-Tabela3[[#This Row],[Data_RE_CONGELADA]]&gt;=0,"ATRASADO",IF(TODAY()-Tabela3[[#This Row],[Data_RE_CONGELADA]]&gt;-5,"VENCENDO",IF(TODAY()-Tabela3[[#This Row],[Data_RE_CONGELADA]]&lt;=0,"NO PRAZO"))),"N/A")))</f>
        <v>N/A</v>
      </c>
      <c r="AL1005" s="454" t="str">
        <f>Tabela3[[#This Row],[NOVO 
PRAZO REDE]]</f>
        <v>REDE OK</v>
      </c>
      <c r="AM1005" s="454" t="str">
        <f>Tabela3[[#This Row],[PRAZO
ATIVAÇÃO]]</f>
        <v>ATIVO</v>
      </c>
      <c r="AN1005" s="458"/>
      <c r="AO1005" s="459" t="s">
        <v>3790</v>
      </c>
      <c r="AP1005" s="103" t="s">
        <v>643</v>
      </c>
      <c r="AQ1005" s="103" t="s">
        <v>688</v>
      </c>
      <c r="AR1005" s="103" t="s">
        <v>576</v>
      </c>
      <c r="AS1005" s="103" t="s">
        <v>918</v>
      </c>
      <c r="AT1005" s="103" t="s">
        <v>3851</v>
      </c>
      <c r="AU1005" s="103" t="s">
        <v>648</v>
      </c>
      <c r="AV1005" s="103" t="s">
        <v>580</v>
      </c>
      <c r="AW1005" s="103" t="s">
        <v>580</v>
      </c>
      <c r="AX1005" s="103" t="s">
        <v>580</v>
      </c>
      <c r="AY1005" s="103" t="s">
        <v>580</v>
      </c>
      <c r="AZ1005" s="103" t="s">
        <v>580</v>
      </c>
      <c r="BA1005" s="103" t="s">
        <v>580</v>
      </c>
      <c r="BB1005" s="103" t="s">
        <v>4</v>
      </c>
      <c r="BC1005" s="103"/>
      <c r="BE1005" s="103" t="e">
        <f>VLOOKUP(Tabela3[[#This Row],[ID OSP]],[1]Export!$R:$R,1,0)</f>
        <v>#N/A</v>
      </c>
      <c r="BF1005" s="103" t="e">
        <f>_xlfn.XLOOKUP(BE:BE,[1]Export!$R:$R,[1]Export!$H:$H,1,0)</f>
        <v>#N/A</v>
      </c>
    </row>
    <row r="1006" spans="1:58" ht="15" hidden="1" customHeight="1">
      <c r="A1006" s="103" t="s">
        <v>3762</v>
      </c>
      <c r="B1006" s="103" t="s">
        <v>3852</v>
      </c>
      <c r="C1006" s="104" t="s">
        <v>268</v>
      </c>
      <c r="D1006" s="454" t="s">
        <v>42</v>
      </c>
      <c r="E1006" s="454" t="s">
        <v>138</v>
      </c>
      <c r="F1006" s="454">
        <v>46073</v>
      </c>
      <c r="G1006" s="454" t="s">
        <v>186</v>
      </c>
      <c r="H1006" s="454" t="s">
        <v>186</v>
      </c>
      <c r="I1006" s="463" t="s">
        <v>139</v>
      </c>
      <c r="J1006" s="463" t="s">
        <v>139</v>
      </c>
      <c r="K1006" s="458" t="s">
        <v>3764</v>
      </c>
      <c r="L1006" s="103" t="s">
        <v>568</v>
      </c>
      <c r="M1006" s="103" t="s">
        <v>472</v>
      </c>
      <c r="N1006" s="103" t="s">
        <v>472</v>
      </c>
      <c r="O1006" s="103" t="s">
        <v>186</v>
      </c>
      <c r="P1006" s="103" t="s">
        <v>639</v>
      </c>
      <c r="Q1006" s="103" t="s">
        <v>639</v>
      </c>
      <c r="R1006" s="458" t="s">
        <v>3853</v>
      </c>
      <c r="S1006" s="460"/>
      <c r="T1006" s="103" t="s">
        <v>42</v>
      </c>
      <c r="U1006" s="103" t="s">
        <v>268</v>
      </c>
      <c r="V1006" s="454" t="str">
        <f>Tabela3[[#This Row],[NOVO 
PRAZO REDE]]</f>
        <v>REDE OK</v>
      </c>
      <c r="W1006" s="454">
        <f>Tabela3[[#This Row],[PRAZO
ATIVAÇÃO]]</f>
        <v>46073</v>
      </c>
      <c r="X1006" s="103" t="s">
        <v>642</v>
      </c>
      <c r="Y1006" s="103" t="str">
        <f>IFERROR("W"&amp;WEEKNUM(Tabela3[[#This Row],[PRAZO RE REVISADO]]),"-")</f>
        <v>-</v>
      </c>
      <c r="Z1006" s="103" t="str">
        <f>IFERROR("W"&amp;WEEKNUM(Tabela3[[#This Row],[PRAZO ATIVAÇÃO]]),"-")</f>
        <v>W8</v>
      </c>
      <c r="AA1006" s="103">
        <v>2025</v>
      </c>
      <c r="AB1006" s="103">
        <v>593939</v>
      </c>
      <c r="AC1006" s="454" t="s">
        <v>610</v>
      </c>
      <c r="AD1006" s="472" t="s">
        <v>3854</v>
      </c>
      <c r="AE1006" s="578"/>
      <c r="AF1006" s="103"/>
      <c r="AG1006" s="474"/>
      <c r="AH1006" s="103"/>
      <c r="AK1006" s="103" t="str">
        <f ca="1">IF(Tabela3[[#This Row],[STATUS]]&lt;&gt;"PREVISTO","N/A",IF(Tabela3[[#This Row],[Data_RE_CONGELADA]]="REDE OK","OK",IFERROR(IF(TODAY()-Tabela3[[#This Row],[Data_RE_CONGELADA]]&gt;=0,"ATRASADO",IF(TODAY()-Tabela3[[#This Row],[Data_RE_CONGELADA]]&gt;-5,"VENCENDO",IF(TODAY()-Tabela3[[#This Row],[Data_RE_CONGELADA]]&lt;=0,"NO PRAZO"))),"N/A")))</f>
        <v>N/A</v>
      </c>
      <c r="AL1006" s="454" t="str">
        <f>Tabela3[[#This Row],[NOVO 
PRAZO REDE]]</f>
        <v>REDE OK</v>
      </c>
      <c r="AM1006" s="454">
        <f>Tabela3[[#This Row],[PRAZO
ATIVAÇÃO]]</f>
        <v>46073</v>
      </c>
      <c r="AN1006" s="458"/>
      <c r="AO1006" s="459"/>
      <c r="AP1006" s="454" t="s">
        <v>3812</v>
      </c>
      <c r="AQ1006" s="103" t="s">
        <v>688</v>
      </c>
      <c r="AR1006" s="103" t="s">
        <v>576</v>
      </c>
      <c r="AS1006" s="103" t="s">
        <v>577</v>
      </c>
      <c r="AT1006" s="103" t="s">
        <v>3855</v>
      </c>
      <c r="AU1006" s="103" t="s">
        <v>648</v>
      </c>
      <c r="AV1006" s="103" t="s">
        <v>691</v>
      </c>
      <c r="BB1006" s="103" t="s">
        <v>2941</v>
      </c>
      <c r="BC1006" s="103"/>
      <c r="BE1006" s="103" t="e">
        <f>VLOOKUP(Tabela3[[#This Row],[ID OSP]],[1]Export!$R:$R,1,0)</f>
        <v>#N/A</v>
      </c>
      <c r="BF1006" s="103" t="e">
        <f>_xlfn.XLOOKUP(BE:BE,[1]Export!$R:$R,[1]Export!$H:$H,1,0)</f>
        <v>#N/A</v>
      </c>
    </row>
    <row r="1007" spans="1:58" ht="15" hidden="1" customHeight="1">
      <c r="A1007" s="103" t="s">
        <v>308</v>
      </c>
      <c r="B1007" s="103" t="s">
        <v>387</v>
      </c>
      <c r="C1007" s="458" t="s">
        <v>137</v>
      </c>
      <c r="D1007" s="454" t="s">
        <v>42</v>
      </c>
      <c r="E1007" s="454" t="s">
        <v>138</v>
      </c>
      <c r="F1007" s="454" t="s">
        <v>137</v>
      </c>
      <c r="G1007" s="454" t="s">
        <v>186</v>
      </c>
      <c r="H1007" s="454" t="s">
        <v>186</v>
      </c>
      <c r="I1007" s="463" t="s">
        <v>139</v>
      </c>
      <c r="J1007" s="463" t="s">
        <v>139</v>
      </c>
      <c r="K1007" s="458" t="s">
        <v>309</v>
      </c>
      <c r="L1007" s="103" t="s">
        <v>568</v>
      </c>
      <c r="M1007" s="103" t="s">
        <v>217</v>
      </c>
      <c r="N1007" s="103" t="s">
        <v>27</v>
      </c>
      <c r="O1007" s="103" t="s">
        <v>186</v>
      </c>
      <c r="P1007" s="103" t="s">
        <v>639</v>
      </c>
      <c r="Q1007" s="103" t="s">
        <v>639</v>
      </c>
      <c r="R1007" s="468" t="s">
        <v>3856</v>
      </c>
      <c r="S1007" s="455" t="s">
        <v>3857</v>
      </c>
      <c r="T1007" s="103" t="s">
        <v>42</v>
      </c>
      <c r="U1007" s="103" t="s">
        <v>137</v>
      </c>
      <c r="V1007" s="454" t="str">
        <f>Tabela3[[#This Row],[NOVO 
PRAZO REDE]]</f>
        <v>REDE OK</v>
      </c>
      <c r="W1007" s="454" t="str">
        <f>Tabela3[[#This Row],[PRAZO
ATIVAÇÃO]]</f>
        <v>ATIVO</v>
      </c>
      <c r="X1007" s="103" t="s">
        <v>684</v>
      </c>
      <c r="Y1007" s="103" t="str">
        <f>IFERROR("W"&amp;WEEKNUM(Tabela3[[#This Row],[PRAZO RE REVISADO]]),"-")</f>
        <v>-</v>
      </c>
      <c r="Z1007" s="103" t="str">
        <f>IFERROR("W"&amp;WEEKNUM(Tabela3[[#This Row],[PRAZO ATIVAÇÃO]]),"-")</f>
        <v>-</v>
      </c>
      <c r="AA1007" s="103">
        <v>2025</v>
      </c>
      <c r="AB1007" s="103">
        <v>523422</v>
      </c>
      <c r="AC1007" s="454" t="s">
        <v>572</v>
      </c>
      <c r="AD1007" s="103" t="s">
        <v>137</v>
      </c>
      <c r="AE1007" s="578"/>
      <c r="AF1007" s="103"/>
      <c r="AG1007" s="474"/>
      <c r="AH1007" s="103"/>
      <c r="AK1007" s="103" t="str">
        <f ca="1">IF(Tabela3[[#This Row],[STATUS]]&lt;&gt;"PREVISTO","N/A",IF(Tabela3[[#This Row],[Data_RE_CONGELADA]]="REDE OK","OK",IFERROR(IF(TODAY()-Tabela3[[#This Row],[Data_RE_CONGELADA]]&gt;=0,"ATRASADO",IF(TODAY()-Tabela3[[#This Row],[Data_RE_CONGELADA]]&gt;-5,"VENCENDO",IF(TODAY()-Tabela3[[#This Row],[Data_RE_CONGELADA]]&lt;=0,"NO PRAZO"))),"N/A")))</f>
        <v>N/A</v>
      </c>
      <c r="AL1007" s="454" t="str">
        <f>Tabela3[[#This Row],[NOVO 
PRAZO REDE]]</f>
        <v>REDE OK</v>
      </c>
      <c r="AM1007" s="454" t="str">
        <f>Tabela3[[#This Row],[PRAZO
ATIVAÇÃO]]</f>
        <v>ATIVO</v>
      </c>
      <c r="AN1007" s="458"/>
      <c r="AO1007" s="459"/>
      <c r="AP1007" s="103" t="s">
        <v>3812</v>
      </c>
      <c r="AQ1007" s="103" t="s">
        <v>645</v>
      </c>
      <c r="AR1007" s="103" t="s">
        <v>576</v>
      </c>
      <c r="AS1007" s="103" t="s">
        <v>646</v>
      </c>
      <c r="AT1007" s="103" t="s">
        <v>3858</v>
      </c>
      <c r="AU1007" s="103" t="s">
        <v>648</v>
      </c>
      <c r="AV1007" s="103" t="s">
        <v>580</v>
      </c>
      <c r="AW1007" s="103" t="s">
        <v>580</v>
      </c>
      <c r="AX1007" s="103" t="s">
        <v>581</v>
      </c>
      <c r="AY1007" s="103" t="s">
        <v>580</v>
      </c>
      <c r="AZ1007" s="103" t="s">
        <v>580</v>
      </c>
      <c r="BA1007" s="103" t="s">
        <v>580</v>
      </c>
      <c r="BB1007" s="103" t="s">
        <v>2941</v>
      </c>
      <c r="BC1007" s="103"/>
      <c r="BE1007" s="103" t="e">
        <f>VLOOKUP(Tabela3[[#This Row],[ID OSP]],[1]Export!$R:$R,1,0)</f>
        <v>#N/A</v>
      </c>
    </row>
    <row r="1008" spans="1:58" ht="15" hidden="1" customHeight="1">
      <c r="A1008" s="103" t="s">
        <v>258</v>
      </c>
      <c r="B1008" s="103" t="s">
        <v>393</v>
      </c>
      <c r="C1008" s="104" t="s">
        <v>137</v>
      </c>
      <c r="D1008" s="454" t="s">
        <v>252</v>
      </c>
      <c r="E1008" s="454" t="s">
        <v>138</v>
      </c>
      <c r="F1008" s="454" t="s">
        <v>137</v>
      </c>
      <c r="G1008" s="454">
        <v>45972</v>
      </c>
      <c r="H1008" s="454">
        <v>45972</v>
      </c>
      <c r="I1008" s="463" t="s">
        <v>139</v>
      </c>
      <c r="J1008" s="463" t="s">
        <v>139</v>
      </c>
      <c r="K1008" s="458" t="s">
        <v>259</v>
      </c>
      <c r="L1008" s="103" t="s">
        <v>568</v>
      </c>
      <c r="M1008" s="103" t="s">
        <v>217</v>
      </c>
      <c r="N1008" s="103" t="s">
        <v>217</v>
      </c>
      <c r="O1008" s="103" t="s">
        <v>186</v>
      </c>
      <c r="P1008" s="103" t="s">
        <v>639</v>
      </c>
      <c r="Q1008" s="103" t="s">
        <v>639</v>
      </c>
      <c r="R1008" s="458" t="s">
        <v>617</v>
      </c>
      <c r="S1008" s="455" t="s">
        <v>3859</v>
      </c>
      <c r="T1008" s="103" t="s">
        <v>42</v>
      </c>
      <c r="U1008" s="103" t="s">
        <v>137</v>
      </c>
      <c r="V1008" s="454" t="str">
        <f>Tabela3[[#This Row],[NOVO 
PRAZO REDE]]</f>
        <v>REDE OK</v>
      </c>
      <c r="W1008" s="454" t="str">
        <f>Tabela3[[#This Row],[PRAZO
ATIVAÇÃO]]</f>
        <v>ATIVO</v>
      </c>
      <c r="X1008" s="103" t="s">
        <v>808</v>
      </c>
      <c r="Y1008" s="103" t="str">
        <f>IFERROR("W"&amp;WEEKNUM(Tabela3[[#This Row],[PRAZO RE REVISADO]]),"-")</f>
        <v>-</v>
      </c>
      <c r="Z1008" s="103" t="str">
        <f>IFERROR("W"&amp;WEEKNUM(Tabela3[[#This Row],[PRAZO ATIVAÇÃO]]),"-")</f>
        <v>-</v>
      </c>
      <c r="AA1008" s="103">
        <v>2025</v>
      </c>
      <c r="AB1008" s="103">
        <v>565333</v>
      </c>
      <c r="AC1008" s="454" t="s">
        <v>572</v>
      </c>
      <c r="AD1008" s="103" t="s">
        <v>137</v>
      </c>
      <c r="AE1008" s="578"/>
      <c r="AF1008" s="103"/>
      <c r="AG1008" s="474"/>
      <c r="AH1008" s="103"/>
      <c r="AK1008" s="103" t="s">
        <v>575</v>
      </c>
      <c r="AL1008" s="454">
        <v>45833</v>
      </c>
      <c r="AM1008" s="454"/>
      <c r="AN1008" s="458"/>
      <c r="AO1008" s="459"/>
      <c r="AP1008" s="454" t="s">
        <v>2767</v>
      </c>
      <c r="AQ1008" s="103" t="s">
        <v>688</v>
      </c>
      <c r="AR1008" s="103" t="s">
        <v>576</v>
      </c>
      <c r="AS1008" s="103" t="s">
        <v>577</v>
      </c>
      <c r="AT1008" s="103" t="s">
        <v>3860</v>
      </c>
      <c r="AU1008" s="103" t="s">
        <v>648</v>
      </c>
      <c r="AV1008" s="103" t="s">
        <v>580</v>
      </c>
      <c r="AW1008" s="103" t="s">
        <v>580</v>
      </c>
      <c r="AX1008" s="103" t="s">
        <v>581</v>
      </c>
      <c r="AY1008" s="103" t="s">
        <v>580</v>
      </c>
      <c r="AZ1008" s="103" t="s">
        <v>580</v>
      </c>
      <c r="BA1008" s="103" t="s">
        <v>580</v>
      </c>
      <c r="BB1008" s="103" t="s">
        <v>4</v>
      </c>
      <c r="BC1008" s="103"/>
      <c r="BE1008" s="103" t="e">
        <f>VLOOKUP(Tabela3[[#This Row],[ID OSP]],[1]Export!$R:$R,1,0)</f>
        <v>#N/A</v>
      </c>
    </row>
    <row r="1009" spans="1:58" ht="15" hidden="1" customHeight="1">
      <c r="A1009" s="103" t="s">
        <v>336</v>
      </c>
      <c r="B1009" s="103" t="s">
        <v>389</v>
      </c>
      <c r="C1009" s="104" t="s">
        <v>268</v>
      </c>
      <c r="D1009" s="454" t="s">
        <v>268</v>
      </c>
      <c r="E1009" s="454" t="s">
        <v>268</v>
      </c>
      <c r="F1009" s="454" t="s">
        <v>268</v>
      </c>
      <c r="G1009" s="454" t="s">
        <v>186</v>
      </c>
      <c r="H1009" s="454" t="s">
        <v>186</v>
      </c>
      <c r="I1009" s="463" t="s">
        <v>139</v>
      </c>
      <c r="J1009" s="463" t="s">
        <v>139</v>
      </c>
      <c r="K1009" s="458" t="s">
        <v>337</v>
      </c>
      <c r="L1009" s="103" t="s">
        <v>568</v>
      </c>
      <c r="M1009" s="103" t="s">
        <v>472</v>
      </c>
      <c r="N1009" s="103" t="s">
        <v>238</v>
      </c>
      <c r="O1009" s="103" t="s">
        <v>186</v>
      </c>
      <c r="P1009" s="103" t="s">
        <v>639</v>
      </c>
      <c r="Q1009" s="103" t="s">
        <v>639</v>
      </c>
      <c r="R1009" s="458" t="s">
        <v>3797</v>
      </c>
      <c r="S1009" s="460"/>
      <c r="T1009" s="103" t="s">
        <v>42</v>
      </c>
      <c r="U1009" s="103" t="s">
        <v>268</v>
      </c>
      <c r="V1009" s="454" t="str">
        <f>Tabela3[[#This Row],[NOVO 
PRAZO REDE]]</f>
        <v>CANCELADO</v>
      </c>
      <c r="W1009" s="454" t="str">
        <f>Tabela3[[#This Row],[PRAZO
ATIVAÇÃO]]</f>
        <v>CANCELADO</v>
      </c>
      <c r="X1009" s="103" t="s">
        <v>139</v>
      </c>
      <c r="Y1009" s="103" t="str">
        <f>IFERROR("W"&amp;WEEKNUM(Tabela3[[#This Row],[PRAZO RE REVISADO]]),"-")</f>
        <v>-</v>
      </c>
      <c r="Z1009" s="103" t="str">
        <f>IFERROR("W"&amp;WEEKNUM(Tabela3[[#This Row],[PRAZO ATIVAÇÃO]]),"-")</f>
        <v>-</v>
      </c>
      <c r="AA1009" s="103">
        <v>2025</v>
      </c>
      <c r="AB1009" s="103" t="s">
        <v>139</v>
      </c>
      <c r="AC1009" s="454" t="s">
        <v>139</v>
      </c>
      <c r="AD1009" s="103" t="s">
        <v>1278</v>
      </c>
      <c r="AE1009" s="578"/>
      <c r="AF1009" s="103"/>
      <c r="AG1009" s="474"/>
      <c r="AH1009" s="103"/>
      <c r="AK1009" s="103" t="str">
        <f ca="1">IF(Tabela3[[#This Row],[STATUS]]&lt;&gt;"PREVISTO","N/A",IF(Tabela3[[#This Row],[Data_RE_CONGELADA]]="REDE OK","OK",IFERROR(IF(TODAY()-Tabela3[[#This Row],[Data_RE_CONGELADA]]&gt;=0,"ATRASADO",IF(TODAY()-Tabela3[[#This Row],[Data_RE_CONGELADA]]&gt;-5,"VENCENDO",IF(TODAY()-Tabela3[[#This Row],[Data_RE_CONGELADA]]&lt;=0,"NO PRAZO"))),"N/A")))</f>
        <v>N/A</v>
      </c>
      <c r="AL1009" s="454" t="s">
        <v>643</v>
      </c>
      <c r="AM1009" s="454"/>
      <c r="AN1009" s="458"/>
      <c r="AO1009" s="459"/>
      <c r="AP1009" s="103" t="s">
        <v>643</v>
      </c>
      <c r="AQ1009" s="103" t="s">
        <v>688</v>
      </c>
      <c r="AR1009" s="103" t="s">
        <v>576</v>
      </c>
      <c r="AS1009" s="103" t="s">
        <v>577</v>
      </c>
      <c r="AT1009" s="103" t="s">
        <v>3861</v>
      </c>
      <c r="AU1009" s="103" t="s">
        <v>648</v>
      </c>
      <c r="AV1009" s="103" t="s">
        <v>580</v>
      </c>
      <c r="AW1009" s="103" t="s">
        <v>580</v>
      </c>
      <c r="AX1009" s="103" t="s">
        <v>580</v>
      </c>
      <c r="AY1009" s="103" t="s">
        <v>580</v>
      </c>
      <c r="AZ1009" s="103" t="s">
        <v>580</v>
      </c>
      <c r="BA1009" s="103" t="s">
        <v>580</v>
      </c>
      <c r="BC1009" s="103"/>
      <c r="BE1009" s="103" t="e">
        <f>VLOOKUP(Tabela3[[#This Row],[ID OSP]],[1]Export!$R:$R,1,0)</f>
        <v>#N/A</v>
      </c>
      <c r="BF1009" s="103" t="s">
        <v>2723</v>
      </c>
    </row>
    <row r="1010" spans="1:58" ht="15" hidden="1" customHeight="1">
      <c r="A1010" s="103" t="s">
        <v>324</v>
      </c>
      <c r="B1010" s="103" t="s">
        <v>411</v>
      </c>
      <c r="C1010" s="458" t="s">
        <v>137</v>
      </c>
      <c r="D1010" s="454" t="s">
        <v>42</v>
      </c>
      <c r="E1010" s="454" t="s">
        <v>138</v>
      </c>
      <c r="F1010" s="454" t="s">
        <v>137</v>
      </c>
      <c r="G1010" s="454" t="s">
        <v>186</v>
      </c>
      <c r="H1010" s="454" t="s">
        <v>186</v>
      </c>
      <c r="I1010" s="463" t="s">
        <v>139</v>
      </c>
      <c r="J1010" s="463" t="s">
        <v>139</v>
      </c>
      <c r="K1010" s="458" t="s">
        <v>325</v>
      </c>
      <c r="L1010" s="103" t="s">
        <v>568</v>
      </c>
      <c r="M1010" s="103" t="s">
        <v>211</v>
      </c>
      <c r="N1010" s="103" t="s">
        <v>234</v>
      </c>
      <c r="O1010" s="103" t="s">
        <v>186</v>
      </c>
      <c r="P1010" s="103" t="s">
        <v>639</v>
      </c>
      <c r="Q1010" s="103" t="s">
        <v>639</v>
      </c>
      <c r="S1010" s="455" t="s">
        <v>3862</v>
      </c>
      <c r="T1010" s="103" t="s">
        <v>42</v>
      </c>
      <c r="U1010" s="103" t="s">
        <v>137</v>
      </c>
      <c r="V1010" s="454" t="str">
        <f>Tabela3[[#This Row],[NOVO 
PRAZO REDE]]</f>
        <v>REDE OK</v>
      </c>
      <c r="W1010" s="454" t="str">
        <f>Tabela3[[#This Row],[PRAZO
ATIVAÇÃO]]</f>
        <v>ATIVO</v>
      </c>
      <c r="X1010" s="103" t="s">
        <v>642</v>
      </c>
      <c r="Y1010" s="103" t="str">
        <f>IFERROR("W"&amp;WEEKNUM(Tabela3[[#This Row],[PRAZO RE REVISADO]]),"-")</f>
        <v>-</v>
      </c>
      <c r="Z1010" s="103" t="str">
        <f>IFERROR("W"&amp;WEEKNUM(Tabela3[[#This Row],[PRAZO ATIVAÇÃO]]),"-")</f>
        <v>-</v>
      </c>
      <c r="AA1010" s="103">
        <v>2025</v>
      </c>
      <c r="AB1010" s="103">
        <v>593943</v>
      </c>
      <c r="AC1010" s="454" t="s">
        <v>592</v>
      </c>
      <c r="AD1010" s="103" t="s">
        <v>137</v>
      </c>
      <c r="AE1010" s="578"/>
      <c r="AF1010" s="103"/>
      <c r="AG1010" s="474"/>
      <c r="AH1010" s="103"/>
      <c r="AK1010" s="103" t="str">
        <f ca="1">IF(Tabela3[[#This Row],[STATUS]]&lt;&gt;"PREVISTO","N/A",IF(Tabela3[[#This Row],[Data_RE_CONGELADA]]="REDE OK","OK",IFERROR(IF(TODAY()-Tabela3[[#This Row],[Data_RE_CONGELADA]]&gt;=0,"ATRASADO",IF(TODAY()-Tabela3[[#This Row],[Data_RE_CONGELADA]]&gt;-5,"VENCENDO",IF(TODAY()-Tabela3[[#This Row],[Data_RE_CONGELADA]]&lt;=0,"NO PRAZO"))),"N/A")))</f>
        <v>N/A</v>
      </c>
      <c r="AL1010" s="454" t="str">
        <f>Tabela3[[#This Row],[NOVO 
PRAZO REDE]]</f>
        <v>REDE OK</v>
      </c>
      <c r="AM1010" s="454" t="str">
        <f>Tabela3[[#This Row],[PRAZO
ATIVAÇÃO]]</f>
        <v>ATIVO</v>
      </c>
      <c r="AN1010" s="458"/>
      <c r="AO1010" s="459"/>
      <c r="AP1010" s="454" t="s">
        <v>3812</v>
      </c>
      <c r="AQ1010" s="103" t="s">
        <v>688</v>
      </c>
      <c r="AR1010" s="103" t="s">
        <v>576</v>
      </c>
      <c r="AS1010" s="103" t="s">
        <v>577</v>
      </c>
      <c r="AT1010" s="103" t="s">
        <v>3863</v>
      </c>
      <c r="AU1010" s="103" t="s">
        <v>648</v>
      </c>
      <c r="AV1010" s="103" t="s">
        <v>580</v>
      </c>
      <c r="AW1010" s="103" t="s">
        <v>580</v>
      </c>
      <c r="AX1010" s="103" t="s">
        <v>581</v>
      </c>
      <c r="AY1010" s="103" t="s">
        <v>580</v>
      </c>
      <c r="AZ1010" s="103" t="s">
        <v>580</v>
      </c>
      <c r="BA1010" s="103" t="s">
        <v>580</v>
      </c>
      <c r="BB1010" s="103" t="s">
        <v>2941</v>
      </c>
      <c r="BC1010" s="103"/>
      <c r="BD1010" s="103" t="s">
        <v>3834</v>
      </c>
      <c r="BE1010" s="103" t="e">
        <f>VLOOKUP(Tabela3[[#This Row],[ID OSP]],[1]Export!$R:$R,1,0)</f>
        <v>#N/A</v>
      </c>
      <c r="BF1010" s="103" t="e">
        <f>_xlfn.XLOOKUP(BE:BE,[1]Export!$R:$R,[1]Export!$H:$H,1,0)</f>
        <v>#N/A</v>
      </c>
    </row>
    <row r="1011" spans="1:58" ht="15" hidden="1" customHeight="1">
      <c r="A1011" s="103" t="s">
        <v>245</v>
      </c>
      <c r="B1011" s="103" t="s">
        <v>415</v>
      </c>
      <c r="C1011" s="104" t="s">
        <v>268</v>
      </c>
      <c r="D1011" s="454" t="s">
        <v>268</v>
      </c>
      <c r="E1011" s="454" t="s">
        <v>268</v>
      </c>
      <c r="F1011" s="454" t="s">
        <v>268</v>
      </c>
      <c r="G1011" s="454" t="s">
        <v>186</v>
      </c>
      <c r="H1011" s="454" t="s">
        <v>186</v>
      </c>
      <c r="I1011" s="463" t="s">
        <v>139</v>
      </c>
      <c r="J1011" s="463" t="s">
        <v>139</v>
      </c>
      <c r="K1011" s="458" t="s">
        <v>246</v>
      </c>
      <c r="L1011" s="103" t="s">
        <v>568</v>
      </c>
      <c r="M1011" s="103" t="s">
        <v>217</v>
      </c>
      <c r="N1011" s="103" t="s">
        <v>217</v>
      </c>
      <c r="O1011" s="103" t="s">
        <v>186</v>
      </c>
      <c r="P1011" s="103" t="s">
        <v>639</v>
      </c>
      <c r="Q1011" s="103" t="s">
        <v>639</v>
      </c>
      <c r="R1011" s="458" t="s">
        <v>3797</v>
      </c>
      <c r="S1011" s="460"/>
      <c r="T1011" s="103" t="s">
        <v>42</v>
      </c>
      <c r="U1011" s="103" t="s">
        <v>268</v>
      </c>
      <c r="V1011" s="454" t="str">
        <f>Tabela3[[#This Row],[NOVO 
PRAZO REDE]]</f>
        <v>CANCELADO</v>
      </c>
      <c r="W1011" s="454" t="str">
        <f>Tabela3[[#This Row],[PRAZO
ATIVAÇÃO]]</f>
        <v>CANCELADO</v>
      </c>
      <c r="X1011" s="103" t="s">
        <v>139</v>
      </c>
      <c r="Y1011" s="103" t="str">
        <f>IFERROR("W"&amp;WEEKNUM(Tabela3[[#This Row],[PRAZO RE REVISADO]]),"-")</f>
        <v>-</v>
      </c>
      <c r="Z1011" s="103" t="str">
        <f>IFERROR("W"&amp;WEEKNUM(Tabela3[[#This Row],[PRAZO ATIVAÇÃO]]),"-")</f>
        <v>-</v>
      </c>
      <c r="AA1011" s="103">
        <v>2025</v>
      </c>
      <c r="AB1011" s="103" t="s">
        <v>139</v>
      </c>
      <c r="AC1011" s="454" t="s">
        <v>139</v>
      </c>
      <c r="AD1011" s="103" t="s">
        <v>1278</v>
      </c>
      <c r="AE1011" s="578"/>
      <c r="AF1011" s="103"/>
      <c r="AG1011" s="474"/>
      <c r="AH1011" s="103"/>
      <c r="AK1011" s="103" t="str">
        <f ca="1">IF(Tabela3[[#This Row],[STATUS]]&lt;&gt;"PREVISTO","N/A",IF(Tabela3[[#This Row],[Data_RE_CONGELADA]]="REDE OK","OK",IFERROR(IF(TODAY()-Tabela3[[#This Row],[Data_RE_CONGELADA]]&gt;=0,"ATRASADO",IF(TODAY()-Tabela3[[#This Row],[Data_RE_CONGELADA]]&gt;-5,"VENCENDO",IF(TODAY()-Tabela3[[#This Row],[Data_RE_CONGELADA]]&lt;=0,"NO PRAZO"))),"N/A")))</f>
        <v>N/A</v>
      </c>
      <c r="AL1011" s="454">
        <v>45833</v>
      </c>
      <c r="AM1011" s="454"/>
      <c r="AN1011" s="458"/>
      <c r="AO1011" s="459"/>
      <c r="AP1011" s="454" t="s">
        <v>2767</v>
      </c>
      <c r="AQ1011" s="103" t="s">
        <v>688</v>
      </c>
      <c r="AR1011" s="103" t="s">
        <v>576</v>
      </c>
      <c r="AS1011" s="103" t="s">
        <v>577</v>
      </c>
      <c r="AT1011" s="103" t="s">
        <v>3864</v>
      </c>
      <c r="AU1011" s="103" t="s">
        <v>648</v>
      </c>
      <c r="AV1011" s="103" t="s">
        <v>580</v>
      </c>
      <c r="AW1011" s="103" t="s">
        <v>580</v>
      </c>
      <c r="AX1011" s="103" t="s">
        <v>580</v>
      </c>
      <c r="AY1011" s="103" t="s">
        <v>580</v>
      </c>
      <c r="AZ1011" s="103" t="s">
        <v>580</v>
      </c>
      <c r="BA1011" s="103" t="s">
        <v>580</v>
      </c>
      <c r="BC1011" s="103"/>
      <c r="BE1011" s="103" t="e">
        <f>VLOOKUP(Tabela3[[#This Row],[ID OSP]],[1]Export!$R:$R,1,0)</f>
        <v>#N/A</v>
      </c>
      <c r="BF1011" s="103" t="s">
        <v>2723</v>
      </c>
    </row>
    <row r="1012" spans="1:58" ht="15" hidden="1" customHeight="1">
      <c r="A1012" s="103" t="s">
        <v>322</v>
      </c>
      <c r="B1012" s="103" t="s">
        <v>408</v>
      </c>
      <c r="C1012" s="104" t="s">
        <v>565</v>
      </c>
      <c r="D1012" s="454" t="s">
        <v>566</v>
      </c>
      <c r="E1012" s="454" t="s">
        <v>138</v>
      </c>
      <c r="F1012" s="454" t="s">
        <v>137</v>
      </c>
      <c r="G1012" s="454">
        <v>45978</v>
      </c>
      <c r="H1012" s="454">
        <v>45992</v>
      </c>
      <c r="I1012" s="463" t="s">
        <v>139</v>
      </c>
      <c r="J1012" s="463" t="s">
        <v>139</v>
      </c>
      <c r="K1012" s="458" t="s">
        <v>3865</v>
      </c>
      <c r="L1012" s="103" t="s">
        <v>568</v>
      </c>
      <c r="M1012" s="103" t="s">
        <v>211</v>
      </c>
      <c r="N1012" s="103" t="s">
        <v>234</v>
      </c>
      <c r="O1012" s="103" t="s">
        <v>186</v>
      </c>
      <c r="P1012" s="103" t="s">
        <v>639</v>
      </c>
      <c r="Q1012" s="103" t="s">
        <v>639</v>
      </c>
      <c r="R1012" s="458" t="s">
        <v>3866</v>
      </c>
      <c r="S1012" s="455" t="s">
        <v>3867</v>
      </c>
      <c r="T1012" s="103" t="s">
        <v>42</v>
      </c>
      <c r="U1012" s="103" t="s">
        <v>137</v>
      </c>
      <c r="V1012" s="454" t="str">
        <f>Tabela3[[#This Row],[NOVO 
PRAZO REDE]]</f>
        <v>REDE OK</v>
      </c>
      <c r="W1012" s="454" t="str">
        <f>Tabela3[[#This Row],[PRAZO
ATIVAÇÃO]]</f>
        <v>ATIVO</v>
      </c>
      <c r="X1012" s="103" t="s">
        <v>3850</v>
      </c>
      <c r="Y1012" s="103" t="str">
        <f>IFERROR("W"&amp;WEEKNUM(Tabela3[[#This Row],[PRAZO RE REVISADO]]),"-")</f>
        <v>-</v>
      </c>
      <c r="Z1012" s="103" t="str">
        <f>IFERROR("W"&amp;WEEKNUM(Tabela3[[#This Row],[PRAZO ATIVAÇÃO]]),"-")</f>
        <v>-</v>
      </c>
      <c r="AA1012" s="103">
        <v>2025</v>
      </c>
      <c r="AB1012" s="103">
        <v>593948</v>
      </c>
      <c r="AC1012" s="454" t="s">
        <v>572</v>
      </c>
      <c r="AD1012" s="472" t="s">
        <v>137</v>
      </c>
      <c r="AE1012" s="578"/>
      <c r="AF1012" s="103"/>
      <c r="AG1012" s="474"/>
      <c r="AH1012" s="103"/>
      <c r="AK1012" s="103" t="str">
        <f ca="1">IF(Tabela3[[#This Row],[STATUS]]&lt;&gt;"PREVISTO","N/A",IF(Tabela3[[#This Row],[Data_RE_CONGELADA]]="REDE OK","OK",IFERROR(IF(TODAY()-Tabela3[[#This Row],[Data_RE_CONGELADA]]&gt;=0,"ATRASADO",IF(TODAY()-Tabela3[[#This Row],[Data_RE_CONGELADA]]&gt;-5,"VENCENDO",IF(TODAY()-Tabela3[[#This Row],[Data_RE_CONGELADA]]&lt;=0,"NO PRAZO"))),"N/A")))</f>
        <v>N/A</v>
      </c>
      <c r="AL1012" s="454" t="str">
        <f>Tabela3[[#This Row],[NOVO 
PRAZO REDE]]</f>
        <v>REDE OK</v>
      </c>
      <c r="AM1012" s="454" t="str">
        <f>Tabela3[[#This Row],[PRAZO
ATIVAÇÃO]]</f>
        <v>ATIVO</v>
      </c>
      <c r="AN1012" s="458"/>
      <c r="AO1012" s="459"/>
      <c r="AP1012" s="103" t="s">
        <v>643</v>
      </c>
      <c r="AQ1012" s="103" t="s">
        <v>688</v>
      </c>
      <c r="AR1012" s="103" t="s">
        <v>576</v>
      </c>
      <c r="AS1012" s="103" t="s">
        <v>646</v>
      </c>
      <c r="AT1012" s="103" t="s">
        <v>3868</v>
      </c>
      <c r="AU1012" s="103" t="s">
        <v>648</v>
      </c>
      <c r="AV1012" s="103" t="s">
        <v>580</v>
      </c>
      <c r="AW1012" s="103" t="s">
        <v>580</v>
      </c>
      <c r="AX1012" s="103" t="s">
        <v>580</v>
      </c>
      <c r="AY1012" s="103" t="s">
        <v>580</v>
      </c>
      <c r="AZ1012" s="103" t="s">
        <v>580</v>
      </c>
      <c r="BA1012" s="103" t="s">
        <v>580</v>
      </c>
      <c r="BB1012" s="103" t="s">
        <v>2941</v>
      </c>
      <c r="BC1012" s="103"/>
      <c r="BE1012" s="103" t="e">
        <f>VLOOKUP(Tabela3[[#This Row],[ID OSP]],[1]Export!$R:$R,1,0)</f>
        <v>#N/A</v>
      </c>
      <c r="BF1012" s="103" t="e">
        <f>_xlfn.XLOOKUP(BE:BE,[1]Export!$R:$R,[1]Export!$H:$H,1,0)</f>
        <v>#N/A</v>
      </c>
    </row>
    <row r="1013" spans="1:58" ht="15" hidden="1" customHeight="1">
      <c r="A1013" s="103" t="s">
        <v>299</v>
      </c>
      <c r="B1013" s="103" t="s">
        <v>386</v>
      </c>
      <c r="C1013" s="458" t="s">
        <v>137</v>
      </c>
      <c r="D1013" s="454" t="s">
        <v>42</v>
      </c>
      <c r="E1013" s="454" t="s">
        <v>138</v>
      </c>
      <c r="F1013" s="454" t="s">
        <v>137</v>
      </c>
      <c r="G1013" s="454" t="s">
        <v>186</v>
      </c>
      <c r="H1013" s="454" t="s">
        <v>186</v>
      </c>
      <c r="I1013" s="463" t="s">
        <v>139</v>
      </c>
      <c r="J1013" s="463" t="s">
        <v>139</v>
      </c>
      <c r="K1013" s="458" t="s">
        <v>300</v>
      </c>
      <c r="L1013" s="103" t="s">
        <v>568</v>
      </c>
      <c r="M1013" s="103" t="s">
        <v>472</v>
      </c>
      <c r="N1013" s="103" t="s">
        <v>472</v>
      </c>
      <c r="O1013" s="103" t="s">
        <v>186</v>
      </c>
      <c r="P1013" s="103" t="s">
        <v>639</v>
      </c>
      <c r="Q1013" s="103" t="s">
        <v>639</v>
      </c>
      <c r="R1013" s="458" t="s">
        <v>3869</v>
      </c>
      <c r="S1013" s="460" t="s">
        <v>186</v>
      </c>
      <c r="T1013" s="103" t="s">
        <v>42</v>
      </c>
      <c r="U1013" s="103" t="s">
        <v>137</v>
      </c>
      <c r="V1013" s="454" t="str">
        <f>Tabela3[[#This Row],[NOVO 
PRAZO REDE]]</f>
        <v>REDE OK</v>
      </c>
      <c r="W1013" s="454" t="str">
        <f>Tabela3[[#This Row],[PRAZO
ATIVAÇÃO]]</f>
        <v>ATIVO</v>
      </c>
      <c r="X1013" s="103" t="s">
        <v>684</v>
      </c>
      <c r="Y1013" s="103" t="str">
        <f>IFERROR("W"&amp;WEEKNUM(Tabela3[[#This Row],[PRAZO RE REVISADO]]),"-")</f>
        <v>-</v>
      </c>
      <c r="Z1013" s="103" t="str">
        <f>IFERROR("W"&amp;WEEKNUM(Tabela3[[#This Row],[PRAZO ATIVAÇÃO]]),"-")</f>
        <v>-</v>
      </c>
      <c r="AA1013" s="103">
        <v>2025</v>
      </c>
      <c r="AB1013" s="103">
        <v>566377</v>
      </c>
      <c r="AC1013" s="454" t="s">
        <v>572</v>
      </c>
      <c r="AD1013" s="103" t="s">
        <v>137</v>
      </c>
      <c r="AE1013" s="578"/>
      <c r="AF1013" s="103"/>
      <c r="AG1013" s="474"/>
      <c r="AH1013" s="103"/>
      <c r="AK1013" s="103" t="str">
        <f ca="1">IF(Tabela3[[#This Row],[STATUS]]&lt;&gt;"PREVISTO","N/A",IF(Tabela3[[#This Row],[Data_RE_CONGELADA]]="REDE OK","OK",IFERROR(IF(TODAY()-Tabela3[[#This Row],[Data_RE_CONGELADA]]&gt;=0,"ATRASADO",IF(TODAY()-Tabela3[[#This Row],[Data_RE_CONGELADA]]&gt;-5,"VENCENDO",IF(TODAY()-Tabela3[[#This Row],[Data_RE_CONGELADA]]&lt;=0,"NO PRAZO"))),"N/A")))</f>
        <v>N/A</v>
      </c>
      <c r="AL1013" s="454" t="str">
        <f>Tabela3[[#This Row],[NOVO 
PRAZO REDE]]</f>
        <v>REDE OK</v>
      </c>
      <c r="AM1013" s="454" t="s">
        <v>644</v>
      </c>
      <c r="AN1013" s="458"/>
      <c r="AO1013" s="459"/>
      <c r="AP1013" s="454" t="s">
        <v>2767</v>
      </c>
      <c r="AQ1013" s="103" t="s">
        <v>688</v>
      </c>
      <c r="AR1013" s="103" t="s">
        <v>576</v>
      </c>
      <c r="AS1013" s="103" t="s">
        <v>577</v>
      </c>
      <c r="AT1013" s="103" t="s">
        <v>3870</v>
      </c>
      <c r="AU1013" s="103" t="s">
        <v>648</v>
      </c>
      <c r="AV1013" s="103" t="s">
        <v>580</v>
      </c>
      <c r="AW1013" s="103" t="s">
        <v>580</v>
      </c>
      <c r="AX1013" s="103" t="s">
        <v>581</v>
      </c>
      <c r="AY1013" s="103" t="s">
        <v>580</v>
      </c>
      <c r="AZ1013" s="103" t="s">
        <v>580</v>
      </c>
      <c r="BA1013" s="103" t="s">
        <v>580</v>
      </c>
      <c r="BB1013" s="103" t="s">
        <v>2941</v>
      </c>
      <c r="BC1013" s="103"/>
      <c r="BE1013" s="103" t="e">
        <f>VLOOKUP(Tabela3[[#This Row],[ID OSP]],[1]Export!$R:$R,1,0)</f>
        <v>#N/A</v>
      </c>
    </row>
    <row r="1014" spans="1:58" ht="15" hidden="1" customHeight="1">
      <c r="A1014" s="103" t="s">
        <v>3871</v>
      </c>
      <c r="B1014" s="103" t="s">
        <v>3872</v>
      </c>
      <c r="C1014" s="104" t="s">
        <v>565</v>
      </c>
      <c r="D1014" s="454" t="s">
        <v>566</v>
      </c>
      <c r="E1014" s="454" t="s">
        <v>138</v>
      </c>
      <c r="F1014" s="454" t="s">
        <v>137</v>
      </c>
      <c r="G1014" s="454">
        <v>45545</v>
      </c>
      <c r="H1014" s="454">
        <v>45581</v>
      </c>
      <c r="I1014" s="103" t="s">
        <v>139</v>
      </c>
      <c r="J1014" s="103" t="s">
        <v>139</v>
      </c>
      <c r="K1014" s="104" t="s">
        <v>3873</v>
      </c>
      <c r="L1014" s="103" t="s">
        <v>446</v>
      </c>
      <c r="M1014" s="103" t="s">
        <v>454</v>
      </c>
      <c r="N1014" s="103" t="s">
        <v>2760</v>
      </c>
      <c r="O1014" s="103" t="s">
        <v>616</v>
      </c>
      <c r="P1014" s="103" t="s">
        <v>3347</v>
      </c>
      <c r="Q1014" s="103" t="s">
        <v>589</v>
      </c>
      <c r="R1014" s="458" t="s">
        <v>617</v>
      </c>
      <c r="S1014" s="462" t="s">
        <v>1744</v>
      </c>
      <c r="T1014" s="103" t="s">
        <v>42</v>
      </c>
      <c r="U1014" s="103" t="s">
        <v>137</v>
      </c>
      <c r="V1014" s="454" t="str">
        <f>Tabela3[[#This Row],[NOVO 
PRAZO REDE]]</f>
        <v>REDE OK</v>
      </c>
      <c r="W1014" s="454" t="str">
        <f>Tabela3[[#This Row],[PRAZO
ATIVAÇÃO]]</f>
        <v>ATIVO</v>
      </c>
      <c r="X1014" s="103" t="s">
        <v>500</v>
      </c>
      <c r="Y1014" s="103" t="str">
        <f>IFERROR("W"&amp;WEEKNUM(Tabela3[[#This Row],[PRAZO RE REVISADO]]),"-")</f>
        <v>-</v>
      </c>
      <c r="Z1014" s="103" t="str">
        <f>IFERROR("W"&amp;WEEKNUM(Tabela3[[#This Row],[PRAZO ATIVAÇÃO]]),"-")</f>
        <v>-</v>
      </c>
      <c r="AA1014" s="103">
        <v>2024</v>
      </c>
      <c r="AB1014" s="103">
        <v>512366</v>
      </c>
      <c r="AC1014" s="103" t="s">
        <v>572</v>
      </c>
      <c r="AD1014" s="103" t="s">
        <v>137</v>
      </c>
      <c r="AE1014" s="578">
        <v>45961</v>
      </c>
      <c r="AF1014" s="474">
        <v>0</v>
      </c>
      <c r="AG1014" s="474"/>
      <c r="AH1014" s="104" t="s">
        <v>917</v>
      </c>
      <c r="AK1014" s="103" t="str">
        <f ca="1">IF(Tabela3[[#This Row],[STATUS]]&lt;&gt;"PREVISTO","N/A",IF(Tabela3[[#This Row],[Data_RE_CONGELADA]]="REDE OK","OK",IFERROR(IF(TODAY()-Tabela3[[#This Row],[Data_RE_CONGELADA]]&gt;=0,"ATRASADO",IF(TODAY()-Tabela3[[#This Row],[Data_RE_CONGELADA]]&gt;-5,"VENCENDO",IF(TODAY()-Tabela3[[#This Row],[Data_RE_CONGELADA]]&lt;=0,"NO PRAZO"))),"N/A")))</f>
        <v>N/A</v>
      </c>
      <c r="AL1014" s="454">
        <v>45574</v>
      </c>
      <c r="AM1014" s="454">
        <v>45576</v>
      </c>
      <c r="AN1014" s="458" t="s">
        <v>186</v>
      </c>
      <c r="AO1014" s="458" t="s">
        <v>1135</v>
      </c>
      <c r="AP1014" s="103" t="s">
        <v>575</v>
      </c>
      <c r="AQ1014" s="103" t="s">
        <v>611</v>
      </c>
      <c r="AR1014" s="103" t="s">
        <v>575</v>
      </c>
      <c r="AS1014" s="103">
        <v>0</v>
      </c>
      <c r="AU1014" s="103" t="s">
        <v>604</v>
      </c>
      <c r="BC1014" s="103"/>
      <c r="BE1014" s="103" t="e">
        <f>VLOOKUP(Tabela3[[#This Row],[ID OSP]],[1]Export!$R:$R,1,0)</f>
        <v>#N/A</v>
      </c>
    </row>
    <row r="1015" spans="1:58" ht="15" hidden="1" customHeight="1">
      <c r="A1015" s="103" t="s">
        <v>3874</v>
      </c>
      <c r="B1015" s="103" t="s">
        <v>3875</v>
      </c>
      <c r="C1015" s="104" t="s">
        <v>565</v>
      </c>
      <c r="D1015" s="456" t="s">
        <v>566</v>
      </c>
      <c r="E1015" s="454" t="s">
        <v>138</v>
      </c>
      <c r="F1015" s="454" t="s">
        <v>137</v>
      </c>
      <c r="G1015" s="454">
        <v>45548</v>
      </c>
      <c r="H1015" s="454">
        <v>45583</v>
      </c>
      <c r="I1015" s="103" t="s">
        <v>139</v>
      </c>
      <c r="J1015" s="103" t="s">
        <v>139</v>
      </c>
      <c r="K1015" s="104" t="s">
        <v>3876</v>
      </c>
      <c r="L1015" s="103" t="s">
        <v>446</v>
      </c>
      <c r="M1015" s="103" t="s">
        <v>451</v>
      </c>
      <c r="N1015" s="103" t="s">
        <v>451</v>
      </c>
      <c r="O1015" s="103" t="s">
        <v>588</v>
      </c>
      <c r="P1015" s="103" t="s">
        <v>1587</v>
      </c>
      <c r="Q1015" s="103" t="s">
        <v>589</v>
      </c>
      <c r="R1015" s="458" t="s">
        <v>2097</v>
      </c>
      <c r="S1015" s="462"/>
      <c r="T1015" s="103" t="s">
        <v>42</v>
      </c>
      <c r="U1015" s="103" t="s">
        <v>137</v>
      </c>
      <c r="V1015" s="454" t="str">
        <f>Tabela3[[#This Row],[NOVO 
PRAZO REDE]]</f>
        <v>REDE OK</v>
      </c>
      <c r="W1015" s="454" t="str">
        <f>Tabela3[[#This Row],[PRAZO
ATIVAÇÃO]]</f>
        <v>ATIVO</v>
      </c>
      <c r="X1015" s="103" t="s">
        <v>500</v>
      </c>
      <c r="Y1015" s="103" t="str">
        <f>IFERROR("W"&amp;WEEKNUM(Tabela3[[#This Row],[PRAZO RE REVISADO]]),"-")</f>
        <v>-</v>
      </c>
      <c r="Z1015" s="103" t="str">
        <f>IFERROR("W"&amp;WEEKNUM(Tabela3[[#This Row],[PRAZO ATIVAÇÃO]]),"-")</f>
        <v>-</v>
      </c>
      <c r="AA1015" s="103">
        <v>2024</v>
      </c>
      <c r="AB1015" s="103">
        <v>512389</v>
      </c>
      <c r="AC1015" s="103" t="s">
        <v>592</v>
      </c>
      <c r="AD1015" s="103" t="s">
        <v>137</v>
      </c>
      <c r="AE1015" s="578">
        <v>45961</v>
      </c>
      <c r="AF1015" s="474">
        <v>0</v>
      </c>
      <c r="AG1015" s="474"/>
      <c r="AH1015" s="104" t="s">
        <v>917</v>
      </c>
      <c r="AK1015" s="103" t="str">
        <f ca="1">IF(Tabela3[[#This Row],[STATUS]]&lt;&gt;"PREVISTO","N/A",IF(Tabela3[[#This Row],[Data_RE_CONGELADA]]="REDE OK","OK",IFERROR(IF(TODAY()-Tabela3[[#This Row],[Data_RE_CONGELADA]]&gt;=0,"ATRASADO",IF(TODAY()-Tabela3[[#This Row],[Data_RE_CONGELADA]]&gt;-5,"VENCENDO",IF(TODAY()-Tabela3[[#This Row],[Data_RE_CONGELADA]]&lt;=0,"NO PRAZO"))),"N/A")))</f>
        <v>N/A</v>
      </c>
      <c r="AL1015" s="454">
        <v>45574</v>
      </c>
      <c r="AM1015" s="454">
        <v>45575</v>
      </c>
      <c r="AN1015" s="458" t="s">
        <v>186</v>
      </c>
      <c r="AO1015" s="458" t="s">
        <v>624</v>
      </c>
      <c r="AP1015" s="103" t="s">
        <v>575</v>
      </c>
      <c r="AQ1015" s="103" t="s">
        <v>611</v>
      </c>
      <c r="AR1015" s="103" t="s">
        <v>575</v>
      </c>
      <c r="AS1015" s="103">
        <v>0</v>
      </c>
      <c r="AU1015" s="103" t="s">
        <v>604</v>
      </c>
      <c r="BC1015" s="103"/>
      <c r="BE1015" s="103" t="e">
        <f>VLOOKUP(Tabela3[[#This Row],[ID OSP]],[1]Export!$R:$R,1,0)</f>
        <v>#N/A</v>
      </c>
    </row>
    <row r="1016" spans="1:58" ht="15" hidden="1" customHeight="1">
      <c r="A1016" s="103" t="s">
        <v>3877</v>
      </c>
      <c r="B1016" s="103" t="s">
        <v>3878</v>
      </c>
      <c r="C1016" s="104" t="s">
        <v>565</v>
      </c>
      <c r="D1016" s="454" t="s">
        <v>566</v>
      </c>
      <c r="E1016" s="454" t="s">
        <v>138</v>
      </c>
      <c r="F1016" s="454" t="s">
        <v>137</v>
      </c>
      <c r="G1016" s="454">
        <v>45484</v>
      </c>
      <c r="H1016" s="454">
        <v>45420</v>
      </c>
      <c r="I1016" s="103" t="s">
        <v>139</v>
      </c>
      <c r="J1016" s="103" t="s">
        <v>139</v>
      </c>
      <c r="K1016" s="104" t="s">
        <v>3879</v>
      </c>
      <c r="L1016" s="103" t="s">
        <v>446</v>
      </c>
      <c r="M1016" s="103" t="s">
        <v>449</v>
      </c>
      <c r="N1016" s="103" t="s">
        <v>2083</v>
      </c>
      <c r="O1016" s="103" t="s">
        <v>588</v>
      </c>
      <c r="P1016" s="103" t="s">
        <v>598</v>
      </c>
      <c r="Q1016" s="103" t="s">
        <v>589</v>
      </c>
      <c r="R1016" s="458" t="s">
        <v>3880</v>
      </c>
      <c r="S1016" s="503"/>
      <c r="T1016" s="103" t="s">
        <v>42</v>
      </c>
      <c r="U1016" s="103" t="s">
        <v>137</v>
      </c>
      <c r="V1016" s="454" t="str">
        <f>Tabela3[[#This Row],[NOVO 
PRAZO REDE]]</f>
        <v>REDE OK</v>
      </c>
      <c r="W1016" s="454" t="str">
        <f>Tabela3[[#This Row],[PRAZO
ATIVAÇÃO]]</f>
        <v>ATIVO</v>
      </c>
      <c r="X1016" s="103" t="s">
        <v>500</v>
      </c>
      <c r="Y1016" s="103" t="str">
        <f>IFERROR("W"&amp;WEEKNUM(Tabela3[[#This Row],[PRAZO RE REVISADO]]),"-")</f>
        <v>-</v>
      </c>
      <c r="Z1016" s="103" t="str">
        <f>IFERROR("W"&amp;WEEKNUM(Tabela3[[#This Row],[PRAZO ATIVAÇÃO]]),"-")</f>
        <v>-</v>
      </c>
      <c r="AA1016" s="103">
        <v>2024</v>
      </c>
      <c r="AB1016" s="103">
        <v>504974</v>
      </c>
      <c r="AC1016" s="103" t="s">
        <v>572</v>
      </c>
      <c r="AD1016" s="103" t="s">
        <v>137</v>
      </c>
      <c r="AE1016" s="578">
        <v>45961</v>
      </c>
      <c r="AF1016" s="474">
        <v>0</v>
      </c>
      <c r="AG1016" s="474"/>
      <c r="AH1016" s="104" t="s">
        <v>917</v>
      </c>
      <c r="AK1016" s="103" t="str">
        <f ca="1">IF(Tabela3[[#This Row],[STATUS]]&lt;&gt;"PREVISTO","N/A",IF(Tabela3[[#This Row],[Data_RE_CONGELADA]]="REDE OK","OK",IFERROR(IF(TODAY()-Tabela3[[#This Row],[Data_RE_CONGELADA]]&gt;=0,"ATRASADO",IF(TODAY()-Tabela3[[#This Row],[Data_RE_CONGELADA]]&gt;-5,"VENCENDO",IF(TODAY()-Tabela3[[#This Row],[Data_RE_CONGELADA]]&lt;=0,"NO PRAZO"))),"N/A")))</f>
        <v>N/A</v>
      </c>
      <c r="AL1016" s="454" t="s">
        <v>138</v>
      </c>
      <c r="AM1016" s="454" t="s">
        <v>137</v>
      </c>
      <c r="AN1016" s="458" t="s">
        <v>186</v>
      </c>
      <c r="AP1016" s="103" t="s">
        <v>575</v>
      </c>
      <c r="AQ1016" s="103" t="s">
        <v>611</v>
      </c>
      <c r="AR1016" s="103" t="s">
        <v>575</v>
      </c>
      <c r="AS1016" s="103">
        <v>0</v>
      </c>
      <c r="AU1016" s="103" t="s">
        <v>604</v>
      </c>
      <c r="BC1016" s="103"/>
      <c r="BE1016" s="103" t="e">
        <f>VLOOKUP(Tabela3[[#This Row],[ID OSP]],[1]Export!$R:$R,1,0)</f>
        <v>#N/A</v>
      </c>
    </row>
    <row r="1017" spans="1:58" ht="15" hidden="1" customHeight="1">
      <c r="A1017" s="103" t="s">
        <v>332</v>
      </c>
      <c r="B1017" s="103" t="s">
        <v>413</v>
      </c>
      <c r="C1017" s="104" t="s">
        <v>137</v>
      </c>
      <c r="D1017" s="454" t="s">
        <v>252</v>
      </c>
      <c r="E1017" s="454" t="s">
        <v>138</v>
      </c>
      <c r="F1017" s="454" t="s">
        <v>137</v>
      </c>
      <c r="G1017" s="454">
        <v>45972</v>
      </c>
      <c r="H1017" s="454" t="s">
        <v>186</v>
      </c>
      <c r="I1017" s="463" t="s">
        <v>139</v>
      </c>
      <c r="J1017" s="463" t="s">
        <v>139</v>
      </c>
      <c r="K1017" s="458" t="s">
        <v>333</v>
      </c>
      <c r="L1017" s="103" t="s">
        <v>568</v>
      </c>
      <c r="M1017" s="103" t="s">
        <v>211</v>
      </c>
      <c r="N1017" s="103" t="s">
        <v>211</v>
      </c>
      <c r="O1017" s="103" t="s">
        <v>186</v>
      </c>
      <c r="P1017" s="103" t="s">
        <v>639</v>
      </c>
      <c r="Q1017" s="103" t="s">
        <v>639</v>
      </c>
      <c r="R1017" s="455"/>
      <c r="S1017" s="455" t="s">
        <v>3881</v>
      </c>
      <c r="T1017" s="103" t="s">
        <v>42</v>
      </c>
      <c r="U1017" s="103" t="s">
        <v>137</v>
      </c>
      <c r="V1017" s="454" t="str">
        <f>Tabela3[[#This Row],[NOVO 
PRAZO REDE]]</f>
        <v>REDE OK</v>
      </c>
      <c r="W1017" s="454" t="str">
        <f>Tabela3[[#This Row],[PRAZO
ATIVAÇÃO]]</f>
        <v>ATIVO</v>
      </c>
      <c r="X1017" s="103" t="s">
        <v>808</v>
      </c>
      <c r="Y1017" s="103" t="str">
        <f>IFERROR("W"&amp;WEEKNUM(Tabela3[[#This Row],[PRAZO RE REVISADO]]),"-")</f>
        <v>-</v>
      </c>
      <c r="Z1017" s="103" t="str">
        <f>IFERROR("W"&amp;WEEKNUM(Tabela3[[#This Row],[PRAZO ATIVAÇÃO]]),"-")</f>
        <v>-</v>
      </c>
      <c r="AA1017" s="103">
        <v>2025</v>
      </c>
      <c r="AB1017" s="103">
        <v>591977</v>
      </c>
      <c r="AC1017" s="454" t="s">
        <v>610</v>
      </c>
      <c r="AD1017" s="103" t="s">
        <v>137</v>
      </c>
      <c r="AE1017" s="578"/>
      <c r="AF1017" s="103"/>
      <c r="AG1017" s="474"/>
      <c r="AH1017" s="103"/>
      <c r="AK1017" s="103" t="s">
        <v>575</v>
      </c>
      <c r="AL1017" s="454" t="str">
        <f>Tabela3[[#This Row],[NOVO 
PRAZO REDE]]</f>
        <v>REDE OK</v>
      </c>
      <c r="AM1017" s="454" t="str">
        <f>Tabela3[[#This Row],[PRAZO
ATIVAÇÃO]]</f>
        <v>ATIVO</v>
      </c>
      <c r="AN1017" s="458"/>
      <c r="AO1017" s="459"/>
      <c r="AP1017" s="103" t="s">
        <v>3812</v>
      </c>
      <c r="AQ1017" s="103" t="s">
        <v>688</v>
      </c>
      <c r="AR1017" s="103" t="s">
        <v>576</v>
      </c>
      <c r="AS1017" s="103" t="s">
        <v>577</v>
      </c>
      <c r="AT1017" s="103" t="s">
        <v>3882</v>
      </c>
      <c r="AU1017" s="103" t="s">
        <v>648</v>
      </c>
      <c r="AV1017" s="103" t="s">
        <v>580</v>
      </c>
      <c r="AW1017" s="103" t="s">
        <v>580</v>
      </c>
      <c r="AX1017" s="103" t="s">
        <v>580</v>
      </c>
      <c r="AY1017" s="103" t="s">
        <v>580</v>
      </c>
      <c r="AZ1017" s="103" t="s">
        <v>580</v>
      </c>
      <c r="BA1017" s="103" t="s">
        <v>580</v>
      </c>
      <c r="BB1017" s="103" t="s">
        <v>4</v>
      </c>
      <c r="BC1017" s="103"/>
      <c r="BE1017" s="103" t="e">
        <f>VLOOKUP(Tabela3[[#This Row],[ID OSP]],[1]Export!$R:$R,1,0)</f>
        <v>#N/A</v>
      </c>
    </row>
    <row r="1018" spans="1:58" ht="15" hidden="1" customHeight="1">
      <c r="A1018" s="103" t="s">
        <v>232</v>
      </c>
      <c r="B1018" s="103" t="s">
        <v>429</v>
      </c>
      <c r="C1018" s="104" t="s">
        <v>137</v>
      </c>
      <c r="D1018" s="454" t="s">
        <v>566</v>
      </c>
      <c r="E1018" s="454" t="s">
        <v>138</v>
      </c>
      <c r="F1018" s="493" t="s">
        <v>137</v>
      </c>
      <c r="G1018" s="454" t="s">
        <v>186</v>
      </c>
      <c r="H1018" s="454">
        <v>46008</v>
      </c>
      <c r="I1018" s="463" t="s">
        <v>139</v>
      </c>
      <c r="J1018" s="463" t="s">
        <v>139</v>
      </c>
      <c r="K1018" s="458" t="s">
        <v>3883</v>
      </c>
      <c r="L1018" s="103" t="s">
        <v>638</v>
      </c>
      <c r="M1018" s="103" t="s">
        <v>211</v>
      </c>
      <c r="N1018" s="103" t="s">
        <v>232</v>
      </c>
      <c r="O1018" s="103" t="s">
        <v>186</v>
      </c>
      <c r="P1018" s="103" t="s">
        <v>639</v>
      </c>
      <c r="Q1018" s="103" t="s">
        <v>639</v>
      </c>
      <c r="R1018" s="468" t="s">
        <v>3884</v>
      </c>
      <c r="S1018" s="455"/>
      <c r="T1018" s="103" t="s">
        <v>42</v>
      </c>
      <c r="U1018" s="103" t="s">
        <v>137</v>
      </c>
      <c r="V1018" s="454" t="str">
        <f>Tabela3[[#This Row],[NOVO 
PRAZO REDE]]</f>
        <v>REDE OK</v>
      </c>
      <c r="W1018" s="454" t="str">
        <f>Tabela3[[#This Row],[PRAZO
ATIVAÇÃO]]</f>
        <v>ATIVO</v>
      </c>
      <c r="X1018" s="103" t="s">
        <v>808</v>
      </c>
      <c r="Y1018" s="103" t="str">
        <f>IFERROR("W"&amp;WEEKNUM(Tabela3[[#This Row],[PRAZO RE REVISADO]]),"-")</f>
        <v>-</v>
      </c>
      <c r="Z1018" s="103" t="str">
        <f>IFERROR("W"&amp;WEEKNUM(Tabela3[[#This Row],[PRAZO ATIVAÇÃO]]),"-")</f>
        <v>-</v>
      </c>
      <c r="AA1018" s="103">
        <v>2025</v>
      </c>
      <c r="AB1018" s="103">
        <v>591970</v>
      </c>
      <c r="AC1018" s="454" t="s">
        <v>610</v>
      </c>
      <c r="AD1018" s="103" t="s">
        <v>137</v>
      </c>
      <c r="AE1018" s="578"/>
      <c r="AF1018" s="103"/>
      <c r="AG1018" s="474"/>
      <c r="AH1018" s="103"/>
      <c r="AK1018" s="103" t="str">
        <f ca="1">IF(Tabela3[[#This Row],[STATUS]]&lt;&gt;"PREVISTO","N/A",IF(Tabela3[[#This Row],[Data_RE_CONGELADA]]="REDE OK","OK",IFERROR(IF(TODAY()-Tabela3[[#This Row],[Data_RE_CONGELADA]]&gt;=0,"ATRASADO",IF(TODAY()-Tabela3[[#This Row],[Data_RE_CONGELADA]]&gt;-5,"VENCENDO",IF(TODAY()-Tabela3[[#This Row],[Data_RE_CONGELADA]]&lt;=0,"NO PRAZO"))),"N/A")))</f>
        <v>N/A</v>
      </c>
      <c r="AL1018" s="454" t="s">
        <v>643</v>
      </c>
      <c r="AM1018" s="454" t="s">
        <v>3808</v>
      </c>
      <c r="AN1018" s="458"/>
      <c r="AO1018" s="459"/>
      <c r="AP1018" s="103" t="s">
        <v>643</v>
      </c>
      <c r="AQ1018" s="103" t="s">
        <v>645</v>
      </c>
      <c r="AR1018" s="103" t="s">
        <v>576</v>
      </c>
      <c r="AS1018" s="103" t="s">
        <v>577</v>
      </c>
      <c r="AT1018" s="103" t="s">
        <v>3885</v>
      </c>
      <c r="AU1018" s="103" t="s">
        <v>648</v>
      </c>
      <c r="AV1018" s="103" t="s">
        <v>580</v>
      </c>
      <c r="AW1018" s="103" t="s">
        <v>580</v>
      </c>
      <c r="AX1018" s="103" t="s">
        <v>580</v>
      </c>
      <c r="AY1018" s="103" t="s">
        <v>580</v>
      </c>
      <c r="AZ1018" s="103" t="s">
        <v>580</v>
      </c>
      <c r="BA1018" s="103" t="s">
        <v>580</v>
      </c>
      <c r="BB1018" s="103" t="s">
        <v>2941</v>
      </c>
      <c r="BC1018" s="103"/>
      <c r="BE1018" s="103" t="e">
        <f>VLOOKUP(Tabela3[[#This Row],[ID OSP]],[1]Export!$R:$R,1,0)</f>
        <v>#N/A</v>
      </c>
    </row>
    <row r="1019" spans="1:58" ht="15" hidden="1" customHeight="1">
      <c r="A1019" s="103" t="s">
        <v>269</v>
      </c>
      <c r="B1019" s="103" t="s">
        <v>409</v>
      </c>
      <c r="C1019" s="104" t="s">
        <v>137</v>
      </c>
      <c r="D1019" s="454" t="s">
        <v>252</v>
      </c>
      <c r="E1019" s="454" t="s">
        <v>138</v>
      </c>
      <c r="F1019" s="454" t="s">
        <v>137</v>
      </c>
      <c r="G1019" s="454">
        <v>45834</v>
      </c>
      <c r="H1019" s="454">
        <v>45937</v>
      </c>
      <c r="I1019" s="463" t="s">
        <v>139</v>
      </c>
      <c r="J1019" s="463" t="s">
        <v>139</v>
      </c>
      <c r="K1019" s="458" t="s">
        <v>270</v>
      </c>
      <c r="L1019" s="103" t="s">
        <v>568</v>
      </c>
      <c r="M1019" s="103" t="s">
        <v>215</v>
      </c>
      <c r="N1019" s="103" t="s">
        <v>215</v>
      </c>
      <c r="O1019" s="103" t="s">
        <v>186</v>
      </c>
      <c r="P1019" s="103" t="s">
        <v>639</v>
      </c>
      <c r="Q1019" s="103" t="s">
        <v>639</v>
      </c>
      <c r="S1019" s="455"/>
      <c r="T1019" s="103" t="s">
        <v>42</v>
      </c>
      <c r="U1019" s="103" t="s">
        <v>137</v>
      </c>
      <c r="V1019" s="454" t="str">
        <f>Tabela3[[#This Row],[NOVO 
PRAZO REDE]]</f>
        <v>REDE OK</v>
      </c>
      <c r="W1019" s="454" t="s">
        <v>137</v>
      </c>
      <c r="X1019" s="103" t="s">
        <v>808</v>
      </c>
      <c r="Y1019" s="103" t="str">
        <f>IFERROR("W"&amp;WEEKNUM(Tabela3[[#This Row],[PRAZO RE REVISADO]]),"-")</f>
        <v>-</v>
      </c>
      <c r="Z1019" s="103" t="str">
        <f>IFERROR("W"&amp;WEEKNUM(Tabela3[[#This Row],[PRAZO ATIVAÇÃO]]),"-")</f>
        <v>-</v>
      </c>
      <c r="AA1019" s="103">
        <v>2025</v>
      </c>
      <c r="AB1019" s="103">
        <v>591972</v>
      </c>
      <c r="AC1019" s="454" t="s">
        <v>610</v>
      </c>
      <c r="AD1019" s="103" t="s">
        <v>137</v>
      </c>
      <c r="AE1019" s="578"/>
      <c r="AF1019" s="103"/>
      <c r="AG1019" s="474"/>
      <c r="AH1019" s="103"/>
      <c r="AK1019" s="103" t="s">
        <v>575</v>
      </c>
      <c r="AL1019" s="454" t="str">
        <f>Tabela3[[#This Row],[NOVO 
PRAZO REDE]]</f>
        <v>REDE OK</v>
      </c>
      <c r="AM1019" s="454" t="str">
        <f>Tabela3[[#This Row],[PRAZO
ATIVAÇÃO]]</f>
        <v>ATIVO</v>
      </c>
      <c r="AN1019" s="458"/>
      <c r="AO1019" s="459"/>
      <c r="AP1019" s="454" t="s">
        <v>2767</v>
      </c>
      <c r="AQ1019" s="103" t="s">
        <v>688</v>
      </c>
      <c r="AR1019" s="103" t="s">
        <v>576</v>
      </c>
      <c r="AS1019" s="103" t="s">
        <v>577</v>
      </c>
      <c r="AT1019" s="103" t="s">
        <v>3886</v>
      </c>
      <c r="AU1019" s="103" t="s">
        <v>648</v>
      </c>
      <c r="AV1019" s="103" t="s">
        <v>580</v>
      </c>
      <c r="AW1019" s="103" t="s">
        <v>580</v>
      </c>
      <c r="AX1019" s="103" t="s">
        <v>581</v>
      </c>
      <c r="AY1019" s="103" t="s">
        <v>580</v>
      </c>
      <c r="AZ1019" s="103" t="s">
        <v>580</v>
      </c>
      <c r="BA1019" s="103" t="s">
        <v>580</v>
      </c>
      <c r="BB1019" s="103" t="s">
        <v>4</v>
      </c>
      <c r="BC1019" s="103"/>
      <c r="BE1019" s="103" t="e">
        <f>VLOOKUP(Tabela3[[#This Row],[ID OSP]],[1]Export!$R:$R,1,0)</f>
        <v>#N/A</v>
      </c>
    </row>
    <row r="1020" spans="1:58" ht="15" hidden="1" customHeight="1">
      <c r="A1020" s="103" t="s">
        <v>227</v>
      </c>
      <c r="B1020" s="103" t="s">
        <v>414</v>
      </c>
      <c r="C1020" s="104" t="s">
        <v>137</v>
      </c>
      <c r="D1020" s="454" t="s">
        <v>252</v>
      </c>
      <c r="E1020" s="454" t="s">
        <v>138</v>
      </c>
      <c r="F1020" s="454" t="s">
        <v>137</v>
      </c>
      <c r="G1020" s="454">
        <v>45888</v>
      </c>
      <c r="H1020" s="454">
        <v>45971</v>
      </c>
      <c r="I1020" s="463" t="s">
        <v>139</v>
      </c>
      <c r="J1020" s="463" t="s">
        <v>139</v>
      </c>
      <c r="K1020" s="458" t="s">
        <v>228</v>
      </c>
      <c r="L1020" s="103" t="s">
        <v>638</v>
      </c>
      <c r="M1020" s="103" t="s">
        <v>215</v>
      </c>
      <c r="N1020" s="103" t="s">
        <v>227</v>
      </c>
      <c r="O1020" s="103" t="s">
        <v>186</v>
      </c>
      <c r="P1020" s="103" t="s">
        <v>639</v>
      </c>
      <c r="Q1020" s="103" t="s">
        <v>639</v>
      </c>
      <c r="R1020" s="458" t="s">
        <v>3887</v>
      </c>
      <c r="S1020" s="458" t="s">
        <v>3888</v>
      </c>
      <c r="T1020" s="103" t="s">
        <v>42</v>
      </c>
      <c r="U1020" s="103" t="s">
        <v>137</v>
      </c>
      <c r="V1020" s="454" t="str">
        <f>Tabela3[[#This Row],[NOVO 
PRAZO REDE]]</f>
        <v>REDE OK</v>
      </c>
      <c r="W1020" s="454" t="str">
        <f>Tabela3[[#This Row],[PRAZO
ATIVAÇÃO]]</f>
        <v>ATIVO</v>
      </c>
      <c r="X1020" s="103" t="s">
        <v>808</v>
      </c>
      <c r="Y1020" s="103" t="str">
        <f>IFERROR("W"&amp;WEEKNUM(Tabela3[[#This Row],[PRAZO RE REVISADO]]),"-")</f>
        <v>-</v>
      </c>
      <c r="Z1020" s="103" t="str">
        <f>IFERROR("W"&amp;WEEKNUM(Tabela3[[#This Row],[PRAZO ATIVAÇÃO]]),"-")</f>
        <v>-</v>
      </c>
      <c r="AA1020" s="103">
        <v>2025</v>
      </c>
      <c r="AB1020" s="103">
        <v>566317</v>
      </c>
      <c r="AC1020" s="454" t="s">
        <v>572</v>
      </c>
      <c r="AD1020" s="103" t="s">
        <v>137</v>
      </c>
      <c r="AE1020" s="578"/>
      <c r="AF1020" s="103"/>
      <c r="AG1020" s="474"/>
      <c r="AH1020" s="103"/>
      <c r="AK1020" s="103" t="str">
        <f ca="1">IF(Tabela3[[#This Row],[STATUS]]&lt;&gt;"PREVISTO","N/A",IF(Tabela3[[#This Row],[Data_RE_CONGELADA]]="REDE OK","OK",IFERROR(IF(TODAY()-Tabela3[[#This Row],[Data_RE_CONGELADA]]&gt;=0,"ATRASADO",IF(TODAY()-Tabela3[[#This Row],[Data_RE_CONGELADA]]&gt;-5,"VENCENDO",IF(TODAY()-Tabela3[[#This Row],[Data_RE_CONGELADA]]&lt;=0,"NO PRAZO"))),"N/A")))</f>
        <v>N/A</v>
      </c>
      <c r="AL1020" s="454" t="s">
        <v>575</v>
      </c>
      <c r="AM1020" s="454"/>
      <c r="AN1020" s="458"/>
      <c r="AO1020" s="459"/>
      <c r="AP1020" s="454" t="s">
        <v>2767</v>
      </c>
      <c r="AQ1020" s="103" t="s">
        <v>688</v>
      </c>
      <c r="AR1020" s="103" t="s">
        <v>576</v>
      </c>
      <c r="AS1020" s="103" t="s">
        <v>577</v>
      </c>
      <c r="AT1020" s="103" t="s">
        <v>3889</v>
      </c>
      <c r="AU1020" s="103" t="s">
        <v>648</v>
      </c>
      <c r="AV1020" s="103" t="s">
        <v>580</v>
      </c>
      <c r="AW1020" s="103" t="s">
        <v>580</v>
      </c>
      <c r="AX1020" s="103" t="s">
        <v>581</v>
      </c>
      <c r="AY1020" s="103" t="s">
        <v>580</v>
      </c>
      <c r="AZ1020" s="103" t="s">
        <v>580</v>
      </c>
      <c r="BA1020" s="103" t="s">
        <v>580</v>
      </c>
      <c r="BB1020" s="103" t="s">
        <v>4</v>
      </c>
      <c r="BC1020" s="103"/>
      <c r="BE1020" s="103" t="e">
        <f>VLOOKUP(Tabela3[[#This Row],[ID OSP]],[1]Export!$R:$R,1,0)</f>
        <v>#N/A</v>
      </c>
    </row>
    <row r="1021" spans="1:58" ht="15" hidden="1" customHeight="1">
      <c r="A1021" s="103" t="s">
        <v>3890</v>
      </c>
      <c r="B1021" s="103" t="s">
        <v>155</v>
      </c>
      <c r="C1021" s="104" t="s">
        <v>565</v>
      </c>
      <c r="D1021" s="454" t="s">
        <v>2059</v>
      </c>
      <c r="E1021" s="454" t="s">
        <v>138</v>
      </c>
      <c r="F1021" s="454" t="s">
        <v>137</v>
      </c>
      <c r="G1021" s="454">
        <v>45567</v>
      </c>
      <c r="H1021" s="454">
        <v>45589</v>
      </c>
      <c r="I1021" s="103" t="s">
        <v>139</v>
      </c>
      <c r="J1021" s="103" t="s">
        <v>139</v>
      </c>
      <c r="K1021" s="556" t="s">
        <v>3891</v>
      </c>
      <c r="L1021" s="103" t="s">
        <v>446</v>
      </c>
      <c r="M1021" s="103" t="s">
        <v>449</v>
      </c>
      <c r="N1021" s="103" t="s">
        <v>449</v>
      </c>
      <c r="O1021" s="103" t="s">
        <v>588</v>
      </c>
      <c r="P1021" s="103" t="s">
        <v>598</v>
      </c>
      <c r="Q1021" s="103" t="s">
        <v>589</v>
      </c>
      <c r="R1021" s="458" t="s">
        <v>3892</v>
      </c>
      <c r="S1021" s="503"/>
      <c r="T1021" s="103" t="s">
        <v>42</v>
      </c>
      <c r="U1021" s="103" t="s">
        <v>137</v>
      </c>
      <c r="V1021" s="454" t="str">
        <f>Tabela3[[#This Row],[NOVO 
PRAZO REDE]]</f>
        <v>REDE OK</v>
      </c>
      <c r="W1021" s="454" t="str">
        <f>Tabela3[[#This Row],[PRAZO
ATIVAÇÃO]]</f>
        <v>ATIVO</v>
      </c>
      <c r="X1021" s="103" t="s">
        <v>500</v>
      </c>
      <c r="Y1021" s="103" t="str">
        <f>IFERROR("W"&amp;WEEKNUM(Tabela3[[#This Row],[PRAZO RE REVISADO]]),"-")</f>
        <v>-</v>
      </c>
      <c r="Z1021" s="103" t="str">
        <f>IFERROR("W"&amp;WEEKNUM(Tabela3[[#This Row],[PRAZO ATIVAÇÃO]]),"-")</f>
        <v>-</v>
      </c>
      <c r="AA1021" s="103">
        <v>2024</v>
      </c>
      <c r="AB1021" s="103">
        <v>519477</v>
      </c>
      <c r="AC1021" s="103" t="s">
        <v>592</v>
      </c>
      <c r="AD1021" s="103" t="s">
        <v>137</v>
      </c>
      <c r="AE1021" s="578">
        <v>45961</v>
      </c>
      <c r="AF1021" s="474">
        <v>0</v>
      </c>
      <c r="AG1021" s="474"/>
      <c r="AH1021" s="104" t="s">
        <v>917</v>
      </c>
      <c r="AK1021" s="103" t="str">
        <f ca="1">IF(Tabela3[[#This Row],[STATUS]]&lt;&gt;"PREVISTO","N/A",IF(Tabela3[[#This Row],[Data_RE_CONGELADA]]="REDE OK","OK",IFERROR(IF(TODAY()-Tabela3[[#This Row],[Data_RE_CONGELADA]]&gt;=0,"ATRASADO",IF(TODAY()-Tabela3[[#This Row],[Data_RE_CONGELADA]]&gt;-5,"VENCENDO",IF(TODAY()-Tabela3[[#This Row],[Data_RE_CONGELADA]]&lt;=0,"NO PRAZO"))),"N/A")))</f>
        <v>N/A</v>
      </c>
      <c r="AL1021" s="454">
        <v>45567</v>
      </c>
      <c r="AM1021" s="454">
        <v>45581</v>
      </c>
      <c r="AN1021" s="458" t="s">
        <v>186</v>
      </c>
      <c r="AO1021" s="458" t="s">
        <v>654</v>
      </c>
      <c r="AP1021" s="103" t="s">
        <v>575</v>
      </c>
      <c r="AQ1021" s="103" t="s">
        <v>611</v>
      </c>
      <c r="AR1021" s="103" t="s">
        <v>575</v>
      </c>
      <c r="AS1021" s="103">
        <v>0</v>
      </c>
      <c r="AU1021" s="103" t="s">
        <v>604</v>
      </c>
      <c r="BC1021" s="103"/>
      <c r="BE1021" s="103" t="e">
        <f>VLOOKUP(Tabela3[[#This Row],[ID OSP]],[1]Export!$R:$R,1,0)</f>
        <v>#N/A</v>
      </c>
    </row>
    <row r="1022" spans="1:58" ht="15" hidden="1" customHeight="1">
      <c r="A1022" s="103" t="s">
        <v>89</v>
      </c>
      <c r="B1022" s="103" t="s">
        <v>3893</v>
      </c>
      <c r="C1022" s="104" t="s">
        <v>912</v>
      </c>
      <c r="D1022" s="454" t="s">
        <v>252</v>
      </c>
      <c r="E1022" s="454" t="s">
        <v>138</v>
      </c>
      <c r="F1022" s="454" t="s">
        <v>137</v>
      </c>
      <c r="G1022" s="454">
        <v>45811</v>
      </c>
      <c r="H1022" s="454">
        <v>45944</v>
      </c>
      <c r="I1022" s="463" t="s">
        <v>139</v>
      </c>
      <c r="J1022" s="463" t="s">
        <v>139</v>
      </c>
      <c r="K1022" s="104" t="s">
        <v>3894</v>
      </c>
      <c r="L1022" s="103" t="s">
        <v>568</v>
      </c>
      <c r="M1022" s="103" t="s">
        <v>217</v>
      </c>
      <c r="N1022" s="103" t="s">
        <v>217</v>
      </c>
      <c r="O1022" s="103" t="s">
        <v>186</v>
      </c>
      <c r="P1022" s="103" t="s">
        <v>639</v>
      </c>
      <c r="Q1022" s="103" t="s">
        <v>639</v>
      </c>
      <c r="R1022" s="458" t="s">
        <v>3895</v>
      </c>
      <c r="S1022" s="455" t="s">
        <v>3896</v>
      </c>
      <c r="T1022" s="103" t="s">
        <v>42</v>
      </c>
      <c r="U1022" s="103" t="s">
        <v>137</v>
      </c>
      <c r="V1022" s="454" t="str">
        <f>Tabela3[[#This Row],[NOVO 
PRAZO REDE]]</f>
        <v>REDE OK</v>
      </c>
      <c r="W1022" s="454" t="str">
        <f>Tabela3[[#This Row],[PRAZO
ATIVAÇÃO]]</f>
        <v>ATIVO</v>
      </c>
      <c r="X1022" s="103" t="s">
        <v>808</v>
      </c>
      <c r="Y1022" s="103" t="str">
        <f>IFERROR("W"&amp;WEEKNUM(Tabela3[[#This Row],[PRAZO RE REVISADO]]),"-")</f>
        <v>-</v>
      </c>
      <c r="Z1022" s="103" t="str">
        <f>IFERROR("W"&amp;WEEKNUM(Tabela3[[#This Row],[PRAZO ATIVAÇÃO]]),"-")</f>
        <v>-</v>
      </c>
      <c r="AA1022" s="103">
        <v>2025</v>
      </c>
      <c r="AB1022" s="103">
        <v>564942</v>
      </c>
      <c r="AC1022" s="454" t="s">
        <v>572</v>
      </c>
      <c r="AD1022" s="103" t="s">
        <v>137</v>
      </c>
      <c r="AE1022" s="578">
        <v>45923</v>
      </c>
      <c r="AF1022" s="456"/>
      <c r="AG1022" s="456"/>
      <c r="AH1022" s="536" t="s">
        <v>3078</v>
      </c>
      <c r="AI1022" s="466"/>
      <c r="AJ1022" s="466"/>
      <c r="AK1022" s="103" t="s">
        <v>575</v>
      </c>
      <c r="AL1022" s="454" t="str">
        <f>Tabela3[[#This Row],[NOVO 
PRAZO REDE]]</f>
        <v>REDE OK</v>
      </c>
      <c r="AM1022" s="454" t="str">
        <f>Tabela3[[#This Row],[PRAZO
ATIVAÇÃO]]</f>
        <v>ATIVO</v>
      </c>
      <c r="AN1022" s="458"/>
      <c r="AO1022" s="459"/>
      <c r="AP1022" s="454" t="s">
        <v>2767</v>
      </c>
      <c r="AQ1022" s="103" t="s">
        <v>2806</v>
      </c>
      <c r="AR1022" s="103" t="s">
        <v>576</v>
      </c>
      <c r="AS1022" s="103" t="s">
        <v>577</v>
      </c>
      <c r="AT1022" s="103" t="s">
        <v>3897</v>
      </c>
      <c r="AU1022" s="103" t="s">
        <v>648</v>
      </c>
      <c r="AV1022" s="103" t="s">
        <v>580</v>
      </c>
      <c r="AW1022" s="103" t="s">
        <v>580</v>
      </c>
      <c r="AX1022" s="103" t="s">
        <v>581</v>
      </c>
      <c r="AY1022" s="103" t="s">
        <v>580</v>
      </c>
      <c r="AZ1022" s="103" t="s">
        <v>580</v>
      </c>
      <c r="BA1022" s="103" t="s">
        <v>580</v>
      </c>
      <c r="BB1022" s="103" t="s">
        <v>4</v>
      </c>
      <c r="BC1022" s="103"/>
      <c r="BE1022" s="103" t="e">
        <f>VLOOKUP(Tabela3[[#This Row],[ID OSP]],[1]Export!$R:$R,1,0)</f>
        <v>#N/A</v>
      </c>
      <c r="BF1022" s="103" t="s">
        <v>692</v>
      </c>
    </row>
    <row r="1023" spans="1:58" ht="15" hidden="1" customHeight="1">
      <c r="A1023" s="103" t="s">
        <v>3898</v>
      </c>
      <c r="B1023" s="103" t="s">
        <v>3899</v>
      </c>
      <c r="C1023" s="104" t="s">
        <v>565</v>
      </c>
      <c r="D1023" s="454" t="s">
        <v>566</v>
      </c>
      <c r="E1023" s="454" t="s">
        <v>138</v>
      </c>
      <c r="F1023" s="103" t="s">
        <v>137</v>
      </c>
      <c r="G1023" s="454">
        <v>45670</v>
      </c>
      <c r="H1023" s="454" t="s">
        <v>186</v>
      </c>
      <c r="I1023" s="103" t="s">
        <v>139</v>
      </c>
      <c r="J1023" s="103" t="s">
        <v>139</v>
      </c>
      <c r="K1023" s="104" t="s">
        <v>3900</v>
      </c>
      <c r="L1023" s="103" t="s">
        <v>446</v>
      </c>
      <c r="M1023" s="103" t="s">
        <v>451</v>
      </c>
      <c r="N1023" s="103" t="s">
        <v>451</v>
      </c>
      <c r="O1023" s="103" t="s">
        <v>588</v>
      </c>
      <c r="P1023" s="103" t="s">
        <v>1587</v>
      </c>
      <c r="Q1023" s="103" t="s">
        <v>589</v>
      </c>
      <c r="R1023" s="458" t="s">
        <v>3901</v>
      </c>
      <c r="S1023" s="503"/>
      <c r="T1023" s="103" t="s">
        <v>42</v>
      </c>
      <c r="U1023" s="103" t="s">
        <v>137</v>
      </c>
      <c r="V1023" s="454" t="s">
        <v>138</v>
      </c>
      <c r="W1023" s="454" t="str">
        <f>Tabela3[[#This Row],[PRAZO
ATIVAÇÃO]]</f>
        <v>ATIVO</v>
      </c>
      <c r="X1023" s="103" t="s">
        <v>500</v>
      </c>
      <c r="Y1023" s="103" t="str">
        <f>IFERROR("W"&amp;WEEKNUM(Tabela3[[#This Row],[PRAZO RE REVISADO]]),"-")</f>
        <v>-</v>
      </c>
      <c r="Z1023" s="103" t="str">
        <f>IFERROR("W"&amp;WEEKNUM(Tabela3[[#This Row],[PRAZO ATIVAÇÃO]]),"-")</f>
        <v>-</v>
      </c>
      <c r="AA1023" s="103">
        <v>2024</v>
      </c>
      <c r="AB1023" s="103">
        <v>512390</v>
      </c>
      <c r="AC1023" s="103" t="s">
        <v>572</v>
      </c>
      <c r="AD1023" s="103" t="s">
        <v>137</v>
      </c>
      <c r="AE1023" s="578">
        <v>45961</v>
      </c>
      <c r="AF1023" s="474">
        <v>0</v>
      </c>
      <c r="AG1023" s="474"/>
      <c r="AH1023" s="104" t="s">
        <v>917</v>
      </c>
      <c r="AK1023" s="103" t="str">
        <f ca="1">IF(Tabela3[[#This Row],[STATUS]]&lt;&gt;"PREVISTO","N/A",IF(Tabela3[[#This Row],[Data_RE_CONGELADA]]="REDE OK","OK",IFERROR(IF(TODAY()-Tabela3[[#This Row],[Data_RE_CONGELADA]]&gt;=0,"ATRASADO",IF(TODAY()-Tabela3[[#This Row],[Data_RE_CONGELADA]]&gt;-5,"VENCENDO",IF(TODAY()-Tabela3[[#This Row],[Data_RE_CONGELADA]]&lt;=0,"NO PRAZO"))),"N/A")))</f>
        <v>N/A</v>
      </c>
      <c r="AL1023" s="454">
        <v>45677</v>
      </c>
      <c r="AM1023" s="454" t="str">
        <f>Tabela3[[#This Row],[PRAZO
ATIVAÇÃO]]</f>
        <v>ATIVO</v>
      </c>
      <c r="AN1023" s="458" t="s">
        <v>186</v>
      </c>
      <c r="AO1023" s="458" t="s">
        <v>186</v>
      </c>
      <c r="AP1023" s="454" t="s">
        <v>575</v>
      </c>
      <c r="AQ1023" s="103" t="s">
        <v>684</v>
      </c>
      <c r="AR1023" s="103" t="s">
        <v>996</v>
      </c>
      <c r="AS1023" s="103">
        <v>0</v>
      </c>
      <c r="AU1023" s="103" t="s">
        <v>604</v>
      </c>
      <c r="BC1023" s="103"/>
      <c r="BE1023" s="103" t="e">
        <f>VLOOKUP(Tabela3[[#This Row],[ID OSP]],[1]Export!$R:$R,1,0)</f>
        <v>#N/A</v>
      </c>
    </row>
    <row r="1024" spans="1:58" ht="15" hidden="1" customHeight="1">
      <c r="A1024" s="103" t="s">
        <v>234</v>
      </c>
      <c r="B1024" s="103" t="s">
        <v>402</v>
      </c>
      <c r="C1024" s="538" t="s">
        <v>137</v>
      </c>
      <c r="D1024" s="454" t="s">
        <v>42</v>
      </c>
      <c r="E1024" s="454" t="s">
        <v>138</v>
      </c>
      <c r="F1024" s="454" t="s">
        <v>137</v>
      </c>
      <c r="G1024" s="454">
        <v>45985</v>
      </c>
      <c r="H1024" s="454">
        <v>45992</v>
      </c>
      <c r="I1024" s="463" t="s">
        <v>139</v>
      </c>
      <c r="J1024" s="463" t="s">
        <v>139</v>
      </c>
      <c r="K1024" s="458" t="s">
        <v>235</v>
      </c>
      <c r="L1024" s="103" t="s">
        <v>638</v>
      </c>
      <c r="M1024" s="103" t="s">
        <v>211</v>
      </c>
      <c r="N1024" s="103" t="s">
        <v>234</v>
      </c>
      <c r="O1024" s="103" t="s">
        <v>186</v>
      </c>
      <c r="P1024" s="103" t="s">
        <v>639</v>
      </c>
      <c r="Q1024" s="103" t="s">
        <v>639</v>
      </c>
      <c r="R1024" s="458" t="s">
        <v>3902</v>
      </c>
      <c r="S1024" s="460" t="s">
        <v>186</v>
      </c>
      <c r="T1024" s="103" t="s">
        <v>42</v>
      </c>
      <c r="U1024" s="103" t="s">
        <v>137</v>
      </c>
      <c r="V1024" s="454" t="str">
        <f>Tabela3[[#This Row],[NOVO 
PRAZO REDE]]</f>
        <v>REDE OK</v>
      </c>
      <c r="W1024" s="454" t="str">
        <f>Tabela3[[#This Row],[PRAZO
ATIVAÇÃO]]</f>
        <v>ATIVO</v>
      </c>
      <c r="X1024" s="103" t="s">
        <v>808</v>
      </c>
      <c r="Y1024" s="103" t="str">
        <f>IFERROR("W"&amp;WEEKNUM(Tabela3[[#This Row],[PRAZO RE REVISADO]]),"-")</f>
        <v>-</v>
      </c>
      <c r="Z1024" s="103" t="str">
        <f>IFERROR("W"&amp;WEEKNUM(Tabela3[[#This Row],[PRAZO ATIVAÇÃO]]),"-")</f>
        <v>-</v>
      </c>
      <c r="AA1024" s="103">
        <v>2025</v>
      </c>
      <c r="AB1024" s="103">
        <v>593313</v>
      </c>
      <c r="AC1024" s="454" t="s">
        <v>610</v>
      </c>
      <c r="AD1024" s="103" t="s">
        <v>137</v>
      </c>
      <c r="AE1024" s="578"/>
      <c r="AF1024" s="103"/>
      <c r="AG1024" s="474"/>
      <c r="AH1024" s="103"/>
      <c r="AK1024" s="103" t="str">
        <f ca="1">IF(Tabela3[[#This Row],[STATUS]]&lt;&gt;"PREVISTO","N/A",IF(Tabela3[[#This Row],[Data_RE_CONGELADA]]="REDE OK","OK",IFERROR(IF(TODAY()-Tabela3[[#This Row],[Data_RE_CONGELADA]]&gt;=0,"ATRASADO",IF(TODAY()-Tabela3[[#This Row],[Data_RE_CONGELADA]]&gt;-5,"VENCENDO",IF(TODAY()-Tabela3[[#This Row],[Data_RE_CONGELADA]]&lt;=0,"NO PRAZO"))),"N/A")))</f>
        <v>N/A</v>
      </c>
      <c r="AL1024" s="454" t="s">
        <v>643</v>
      </c>
      <c r="AM1024" s="454" t="s">
        <v>3808</v>
      </c>
      <c r="AN1024" s="458"/>
      <c r="AO1024" s="459"/>
      <c r="AP1024" s="103" t="s">
        <v>643</v>
      </c>
      <c r="AQ1024" s="103" t="s">
        <v>645</v>
      </c>
      <c r="AR1024" s="103" t="s">
        <v>576</v>
      </c>
      <c r="AS1024" s="103" t="s">
        <v>577</v>
      </c>
      <c r="AT1024" s="103" t="s">
        <v>3903</v>
      </c>
      <c r="AU1024" s="103" t="s">
        <v>648</v>
      </c>
      <c r="AV1024" s="103" t="s">
        <v>580</v>
      </c>
      <c r="AW1024" s="103" t="s">
        <v>580</v>
      </c>
      <c r="AX1024" s="103" t="s">
        <v>580</v>
      </c>
      <c r="AY1024" s="103" t="s">
        <v>580</v>
      </c>
      <c r="AZ1024" s="103" t="s">
        <v>580</v>
      </c>
      <c r="BA1024" s="103" t="s">
        <v>580</v>
      </c>
      <c r="BB1024" s="103" t="s">
        <v>2941</v>
      </c>
      <c r="BC1024" s="103"/>
      <c r="BE1024" s="103" t="e">
        <f>VLOOKUP(Tabela3[[#This Row],[ID OSP]],[1]Export!$R:$R,1,0)</f>
        <v>#N/A</v>
      </c>
    </row>
    <row r="1025" spans="1:58" ht="15" hidden="1" customHeight="1">
      <c r="A1025" s="103" t="s">
        <v>3757</v>
      </c>
      <c r="B1025" s="103" t="s">
        <v>3904</v>
      </c>
      <c r="C1025" s="104" t="s">
        <v>137</v>
      </c>
      <c r="D1025" s="454" t="s">
        <v>252</v>
      </c>
      <c r="E1025" s="454" t="s">
        <v>138</v>
      </c>
      <c r="F1025" s="454" t="s">
        <v>137</v>
      </c>
      <c r="G1025" s="454">
        <v>45805</v>
      </c>
      <c r="H1025" s="454">
        <v>45945</v>
      </c>
      <c r="I1025" s="463" t="s">
        <v>139</v>
      </c>
      <c r="J1025" s="463" t="s">
        <v>139</v>
      </c>
      <c r="K1025" s="458" t="s">
        <v>3759</v>
      </c>
      <c r="L1025" s="103" t="s">
        <v>568</v>
      </c>
      <c r="M1025" s="103" t="s">
        <v>217</v>
      </c>
      <c r="N1025" s="103" t="s">
        <v>217</v>
      </c>
      <c r="O1025" s="103" t="s">
        <v>186</v>
      </c>
      <c r="P1025" s="103" t="s">
        <v>639</v>
      </c>
      <c r="Q1025" s="103" t="s">
        <v>639</v>
      </c>
      <c r="S1025" s="455"/>
      <c r="T1025" s="103" t="s">
        <v>42</v>
      </c>
      <c r="U1025" s="103" t="s">
        <v>137</v>
      </c>
      <c r="V1025" s="454" t="str">
        <f>Tabela3[[#This Row],[NOVO 
PRAZO REDE]]</f>
        <v>REDE OK</v>
      </c>
      <c r="W1025" s="454" t="str">
        <f>Tabela3[[#This Row],[PRAZO
ATIVAÇÃO]]</f>
        <v>ATIVO</v>
      </c>
      <c r="X1025" s="103" t="s">
        <v>808</v>
      </c>
      <c r="Y1025" s="103" t="str">
        <f>IFERROR("W"&amp;WEEKNUM(Tabela3[[#This Row],[PRAZO RE REVISADO]]),"-")</f>
        <v>-</v>
      </c>
      <c r="Z1025" s="103" t="str">
        <f>IFERROR("W"&amp;WEEKNUM(Tabela3[[#This Row],[PRAZO ATIVAÇÃO]]),"-")</f>
        <v>-</v>
      </c>
      <c r="AA1025" s="103">
        <v>2025</v>
      </c>
      <c r="AB1025" s="103">
        <v>564944</v>
      </c>
      <c r="AC1025" s="454" t="s">
        <v>572</v>
      </c>
      <c r="AD1025" s="103" t="s">
        <v>137</v>
      </c>
      <c r="AE1025" s="578"/>
      <c r="AF1025" s="103"/>
      <c r="AG1025" s="474"/>
      <c r="AH1025" s="103"/>
      <c r="AK1025" s="103" t="s">
        <v>575</v>
      </c>
      <c r="AL1025" s="454">
        <v>45833</v>
      </c>
      <c r="AM1025" s="454"/>
      <c r="AN1025" s="458"/>
      <c r="AO1025" s="459"/>
      <c r="AP1025" s="103" t="s">
        <v>3812</v>
      </c>
      <c r="AQ1025" s="103" t="s">
        <v>2806</v>
      </c>
      <c r="AR1025" s="103" t="s">
        <v>576</v>
      </c>
      <c r="AS1025" s="103" t="s">
        <v>918</v>
      </c>
      <c r="AT1025" s="103" t="s">
        <v>3905</v>
      </c>
      <c r="AU1025" s="103" t="s">
        <v>648</v>
      </c>
      <c r="AV1025" s="103" t="s">
        <v>580</v>
      </c>
      <c r="AW1025" s="103" t="s">
        <v>580</v>
      </c>
      <c r="AX1025" s="103" t="s">
        <v>580</v>
      </c>
      <c r="AY1025" s="103" t="s">
        <v>580</v>
      </c>
      <c r="AZ1025" s="103" t="s">
        <v>580</v>
      </c>
      <c r="BA1025" s="103" t="s">
        <v>580</v>
      </c>
      <c r="BB1025" s="103" t="s">
        <v>4</v>
      </c>
      <c r="BC1025" s="103"/>
      <c r="BE1025" s="103" t="e">
        <f>VLOOKUP(Tabela3[[#This Row],[ID OSP]],[1]Export!$R:$R,1,0)</f>
        <v>#N/A</v>
      </c>
      <c r="BF1025" s="103" t="s">
        <v>2723</v>
      </c>
    </row>
    <row r="1026" spans="1:58" ht="15" hidden="1" customHeight="1">
      <c r="A1026" s="103" t="s">
        <v>75</v>
      </c>
      <c r="B1026" s="103" t="s">
        <v>390</v>
      </c>
      <c r="C1026" s="104" t="s">
        <v>137</v>
      </c>
      <c r="D1026" s="454" t="s">
        <v>252</v>
      </c>
      <c r="E1026" s="454" t="s">
        <v>138</v>
      </c>
      <c r="F1026" s="454" t="s">
        <v>137</v>
      </c>
      <c r="G1026" s="454">
        <v>45961</v>
      </c>
      <c r="H1026" s="454">
        <v>45970</v>
      </c>
      <c r="I1026" s="463" t="s">
        <v>139</v>
      </c>
      <c r="J1026" s="463" t="s">
        <v>139</v>
      </c>
      <c r="K1026" s="458" t="s">
        <v>221</v>
      </c>
      <c r="L1026" s="103" t="s">
        <v>638</v>
      </c>
      <c r="M1026" s="103" t="s">
        <v>217</v>
      </c>
      <c r="N1026" s="103" t="s">
        <v>186</v>
      </c>
      <c r="O1026" s="103" t="s">
        <v>186</v>
      </c>
      <c r="P1026" s="103" t="s">
        <v>639</v>
      </c>
      <c r="Q1026" s="103" t="s">
        <v>639</v>
      </c>
      <c r="R1026" s="458" t="s">
        <v>3906</v>
      </c>
      <c r="S1026" s="504" t="s">
        <v>3907</v>
      </c>
      <c r="T1026" s="103" t="s">
        <v>42</v>
      </c>
      <c r="U1026" s="103" t="s">
        <v>137</v>
      </c>
      <c r="V1026" s="454" t="str">
        <f>Tabela3[[#This Row],[NOVO 
PRAZO REDE]]</f>
        <v>REDE OK</v>
      </c>
      <c r="W1026" s="454" t="str">
        <f>Tabela3[[#This Row],[PRAZO
ATIVAÇÃO]]</f>
        <v>ATIVO</v>
      </c>
      <c r="X1026" s="103" t="s">
        <v>808</v>
      </c>
      <c r="Y1026" s="103" t="str">
        <f>IFERROR("W"&amp;WEEKNUM(Tabela3[[#This Row],[PRAZO RE REVISADO]]),"-")</f>
        <v>-</v>
      </c>
      <c r="Z1026" s="103" t="str">
        <f>IFERROR("W"&amp;WEEKNUM(Tabela3[[#This Row],[PRAZO ATIVAÇÃO]]),"-")</f>
        <v>-</v>
      </c>
      <c r="AA1026" s="103">
        <v>2025</v>
      </c>
      <c r="AB1026" s="103">
        <v>592259</v>
      </c>
      <c r="AC1026" s="454" t="s">
        <v>610</v>
      </c>
      <c r="AD1026" s="103" t="s">
        <v>137</v>
      </c>
      <c r="AE1026" s="578"/>
      <c r="AF1026" s="103"/>
      <c r="AG1026" s="474"/>
      <c r="AH1026" s="103"/>
      <c r="AK1026" s="103" t="str">
        <f ca="1">IF(Tabela3[[#This Row],[STATUS]]&lt;&gt;"PREVISTO","N/A",IF(Tabela3[[#This Row],[Data_RE_CONGELADA]]="REDE OK","OK",IFERROR(IF(TODAY()-Tabela3[[#This Row],[Data_RE_CONGELADA]]&gt;=0,"ATRASADO",IF(TODAY()-Tabela3[[#This Row],[Data_RE_CONGELADA]]&gt;-5,"VENCENDO",IF(TODAY()-Tabela3[[#This Row],[Data_RE_CONGELADA]]&lt;=0,"NO PRAZO"))),"N/A")))</f>
        <v>N/A</v>
      </c>
      <c r="AL1026" s="454" t="s">
        <v>643</v>
      </c>
      <c r="AM1026" s="454" t="s">
        <v>3808</v>
      </c>
      <c r="AN1026" s="458"/>
      <c r="AO1026" s="459"/>
      <c r="AP1026" s="103" t="s">
        <v>643</v>
      </c>
      <c r="AQ1026" s="103" t="s">
        <v>645</v>
      </c>
      <c r="AR1026" s="103" t="s">
        <v>576</v>
      </c>
      <c r="AS1026" s="103" t="s">
        <v>646</v>
      </c>
      <c r="AT1026" s="103" t="s">
        <v>3908</v>
      </c>
      <c r="AU1026" s="103" t="s">
        <v>648</v>
      </c>
      <c r="AV1026" s="103" t="s">
        <v>580</v>
      </c>
      <c r="AW1026" s="103" t="s">
        <v>580</v>
      </c>
      <c r="AX1026" s="103" t="s">
        <v>580</v>
      </c>
      <c r="AY1026" s="103" t="s">
        <v>580</v>
      </c>
      <c r="AZ1026" s="103" t="s">
        <v>580</v>
      </c>
      <c r="BA1026" s="103" t="s">
        <v>580</v>
      </c>
      <c r="BB1026" s="103" t="s">
        <v>4</v>
      </c>
      <c r="BC1026" s="103"/>
      <c r="BE1026" s="103" t="e">
        <f>VLOOKUP(Tabela3[[#This Row],[ID OSP]],[1]Export!$R:$R,1,0)</f>
        <v>#N/A</v>
      </c>
    </row>
    <row r="1027" spans="1:58" ht="15" hidden="1" customHeight="1">
      <c r="A1027" s="103" t="s">
        <v>111</v>
      </c>
      <c r="B1027" s="103" t="s">
        <v>2657</v>
      </c>
      <c r="C1027" s="458" t="s">
        <v>137</v>
      </c>
      <c r="D1027" s="454" t="s">
        <v>252</v>
      </c>
      <c r="E1027" s="454" t="s">
        <v>138</v>
      </c>
      <c r="F1027" s="454" t="s">
        <v>137</v>
      </c>
      <c r="G1027" s="454" t="s">
        <v>186</v>
      </c>
      <c r="H1027" s="454" t="s">
        <v>186</v>
      </c>
      <c r="I1027" s="463" t="s">
        <v>252</v>
      </c>
      <c r="J1027" s="103" t="s">
        <v>138</v>
      </c>
      <c r="K1027" s="458" t="s">
        <v>2658</v>
      </c>
      <c r="L1027" s="103" t="s">
        <v>2343</v>
      </c>
      <c r="M1027" s="103" t="s">
        <v>111</v>
      </c>
      <c r="N1027" s="103" t="s">
        <v>471</v>
      </c>
      <c r="O1027" s="103" t="s">
        <v>186</v>
      </c>
      <c r="P1027" s="103" t="s">
        <v>569</v>
      </c>
      <c r="Q1027" s="103" t="s">
        <v>569</v>
      </c>
      <c r="R1027" s="458" t="s">
        <v>3909</v>
      </c>
      <c r="S1027" s="460" t="s">
        <v>186</v>
      </c>
      <c r="T1027" s="103" t="s">
        <v>42</v>
      </c>
      <c r="U1027" s="103" t="s">
        <v>268</v>
      </c>
      <c r="V1027" s="454" t="str">
        <f>Tabela3[[#This Row],[NOVO 
PRAZO REDE]]</f>
        <v>REDE OK</v>
      </c>
      <c r="W1027" s="454" t="str">
        <f>Tabela3[[#This Row],[PRAZO
ATIVAÇÃO]]</f>
        <v>ATIVO</v>
      </c>
      <c r="X1027" s="103" t="s">
        <v>808</v>
      </c>
      <c r="Y1027" s="103" t="str">
        <f>IFERROR("W"&amp;WEEKNUM(Tabela3[[#This Row],[PRAZO RE REVISADO]]),"-")</f>
        <v>-</v>
      </c>
      <c r="Z1027" s="103" t="str">
        <f>IFERROR("W"&amp;WEEKNUM(Tabela3[[#This Row],[PRAZO ATIVAÇÃO]]),"-")</f>
        <v>-</v>
      </c>
      <c r="AA1027" s="103">
        <v>2025</v>
      </c>
      <c r="AB1027" s="103">
        <v>573453</v>
      </c>
      <c r="AC1027" s="103" t="s">
        <v>572</v>
      </c>
      <c r="AD1027" s="103" t="s">
        <v>137</v>
      </c>
      <c r="AE1027" s="578"/>
      <c r="AF1027" s="103"/>
      <c r="AG1027" s="474"/>
      <c r="AH1027" s="104"/>
      <c r="AK1027" s="103" t="str">
        <f ca="1">IF(Tabela3[[#This Row],[STATUS]]&lt;&gt;"PREVISTO","N/A",IF(Tabela3[[#This Row],[Data_RE_CONGELADA]]="REDE OK","OK",IFERROR(IF(TODAY()-Tabela3[[#This Row],[Data_RE_CONGELADA]]&gt;=0,"ATRASADO",IF(TODAY()-Tabela3[[#This Row],[Data_RE_CONGELADA]]&gt;-5,"VENCENDO",IF(TODAY()-Tabela3[[#This Row],[Data_RE_CONGELADA]]&lt;=0,"NO PRAZO"))),"N/A")))</f>
        <v>N/A</v>
      </c>
      <c r="AL1027" s="454">
        <v>45930</v>
      </c>
      <c r="AM1027" s="454">
        <v>45930</v>
      </c>
      <c r="AN1027" s="458"/>
      <c r="AO1027" s="459"/>
      <c r="AP1027" s="103"/>
      <c r="AR1027" s="103" t="s">
        <v>576</v>
      </c>
      <c r="AS1027" s="103" t="s">
        <v>577</v>
      </c>
      <c r="AT1027" s="103" t="s">
        <v>3910</v>
      </c>
      <c r="AU1027" s="103" t="s">
        <v>579</v>
      </c>
      <c r="AV1027" s="454" t="s">
        <v>580</v>
      </c>
      <c r="AW1027" s="103" t="s">
        <v>580</v>
      </c>
      <c r="AX1027" s="103" t="s">
        <v>581</v>
      </c>
      <c r="AY1027" s="103" t="s">
        <v>580</v>
      </c>
      <c r="AZ1027" s="103" t="s">
        <v>580</v>
      </c>
      <c r="BA1027" s="103" t="s">
        <v>580</v>
      </c>
      <c r="BB1027" s="103" t="s">
        <v>580</v>
      </c>
      <c r="BC1027" s="529" t="s">
        <v>2660</v>
      </c>
      <c r="BE1027" s="103" t="e">
        <f>VLOOKUP(Tabela3[[#This Row],[ID OSP]],[1]Export!$R:$R,1,0)</f>
        <v>#N/A</v>
      </c>
    </row>
    <row r="1028" spans="1:58" ht="15" hidden="1" customHeight="1">
      <c r="A1028" s="103" t="s">
        <v>3911</v>
      </c>
      <c r="B1028" s="103" t="s">
        <v>3912</v>
      </c>
      <c r="C1028" s="104" t="s">
        <v>137</v>
      </c>
      <c r="D1028" s="454" t="s">
        <v>252</v>
      </c>
      <c r="E1028" s="454" t="s">
        <v>138</v>
      </c>
      <c r="F1028" s="103" t="s">
        <v>137</v>
      </c>
      <c r="G1028" s="454">
        <v>45909</v>
      </c>
      <c r="H1028" s="454">
        <v>45910</v>
      </c>
      <c r="I1028" s="463" t="s">
        <v>139</v>
      </c>
      <c r="J1028" s="463" t="s">
        <v>139</v>
      </c>
      <c r="K1028" s="458" t="s">
        <v>3913</v>
      </c>
      <c r="L1028" s="103" t="s">
        <v>568</v>
      </c>
      <c r="M1028" s="103" t="s">
        <v>2715</v>
      </c>
      <c r="N1028" s="103" t="s">
        <v>2991</v>
      </c>
      <c r="O1028" s="103" t="s">
        <v>186</v>
      </c>
      <c r="P1028" s="103" t="s">
        <v>2716</v>
      </c>
      <c r="Q1028" s="103" t="s">
        <v>2716</v>
      </c>
      <c r="R1028" s="458" t="s">
        <v>3914</v>
      </c>
      <c r="S1028" s="460"/>
      <c r="T1028" s="103" t="s">
        <v>42</v>
      </c>
      <c r="U1028" s="103" t="s">
        <v>137</v>
      </c>
      <c r="V1028" s="454" t="str">
        <f>Tabela3[[#This Row],[NOVO 
PRAZO REDE]]</f>
        <v>REDE OK</v>
      </c>
      <c r="W1028" s="454" t="str">
        <f>Tabela3[[#This Row],[PRAZO
ATIVAÇÃO]]</f>
        <v>ATIVO</v>
      </c>
      <c r="X1028" s="103" t="s">
        <v>139</v>
      </c>
      <c r="Y1028" s="103" t="str">
        <f>IFERROR("W"&amp;WEEKNUM(Tabela3[[#This Row],[PRAZO RE REVISADO]]),"-")</f>
        <v>-</v>
      </c>
      <c r="Z1028" s="103" t="str">
        <f>IFERROR("W"&amp;WEEKNUM(Tabela3[[#This Row],[PRAZO ATIVAÇÃO]]),"-")</f>
        <v>-</v>
      </c>
      <c r="AA1028" s="103">
        <v>2025</v>
      </c>
      <c r="AB1028" s="103">
        <v>549060</v>
      </c>
      <c r="AC1028" s="454" t="s">
        <v>572</v>
      </c>
      <c r="AD1028" s="103" t="s">
        <v>137</v>
      </c>
      <c r="AE1028" s="578"/>
      <c r="AF1028" s="103"/>
      <c r="AG1028" s="474"/>
      <c r="AH1028" s="103"/>
      <c r="AK1028" s="103" t="str">
        <f ca="1">IF(Tabela3[[#This Row],[STATUS]]&lt;&gt;"PREVISTO","N/A",IF(Tabela3[[#This Row],[Data_RE_CONGELADA]]="REDE OK","OK",IFERROR(IF(TODAY()-Tabela3[[#This Row],[Data_RE_CONGELADA]]&gt;=0,"ATRASADO",IF(TODAY()-Tabela3[[#This Row],[Data_RE_CONGELADA]]&gt;-5,"VENCENDO",IF(TODAY()-Tabela3[[#This Row],[Data_RE_CONGELADA]]&lt;=0,"NO PRAZO"))),"N/A")))</f>
        <v>N/A</v>
      </c>
      <c r="AL1028" s="454">
        <v>45803</v>
      </c>
      <c r="AM1028" s="454"/>
      <c r="AN1028" s="458"/>
      <c r="AO1028" s="459"/>
      <c r="AP1028" s="454" t="str">
        <f>Tabela3[[#This Row],[NOVO 
PRAZO REDE]]</f>
        <v>REDE OK</v>
      </c>
      <c r="AQ1028" s="103" t="s">
        <v>645</v>
      </c>
      <c r="AR1028" s="103" t="s">
        <v>689</v>
      </c>
      <c r="AS1028" s="103" t="s">
        <v>918</v>
      </c>
      <c r="AT1028" s="103" t="s">
        <v>3915</v>
      </c>
      <c r="AU1028" s="103" t="s">
        <v>579</v>
      </c>
      <c r="AV1028" s="103" t="s">
        <v>2794</v>
      </c>
      <c r="BB1028" s="103" t="s">
        <v>2898</v>
      </c>
      <c r="BE1028" s="103" t="e">
        <f>VLOOKUP(Tabela3[[#This Row],[ID OSP]],[1]Export!$R:$R,1,0)</f>
        <v>#N/A</v>
      </c>
    </row>
    <row r="1029" spans="1:58" ht="15" hidden="1" customHeight="1">
      <c r="A1029" s="103" t="s">
        <v>264</v>
      </c>
      <c r="B1029" s="103" t="s">
        <v>3916</v>
      </c>
      <c r="C1029" s="104" t="s">
        <v>3917</v>
      </c>
      <c r="D1029" s="454" t="s">
        <v>42</v>
      </c>
      <c r="E1029" s="454" t="s">
        <v>138</v>
      </c>
      <c r="F1029" s="454" t="s">
        <v>268</v>
      </c>
      <c r="G1029" s="454">
        <v>45987</v>
      </c>
      <c r="H1029" s="454" t="s">
        <v>268</v>
      </c>
      <c r="I1029" s="463" t="s">
        <v>139</v>
      </c>
      <c r="J1029" s="463" t="s">
        <v>139</v>
      </c>
      <c r="K1029" s="458" t="s">
        <v>3132</v>
      </c>
      <c r="L1029" s="103" t="s">
        <v>568</v>
      </c>
      <c r="M1029" s="103" t="s">
        <v>215</v>
      </c>
      <c r="N1029" s="103" t="s">
        <v>215</v>
      </c>
      <c r="O1029" s="103" t="s">
        <v>186</v>
      </c>
      <c r="P1029" s="103" t="s">
        <v>639</v>
      </c>
      <c r="Q1029" s="103" t="s">
        <v>639</v>
      </c>
      <c r="R1029" s="458" t="s">
        <v>3918</v>
      </c>
      <c r="S1029" s="455" t="s">
        <v>3919</v>
      </c>
      <c r="T1029" s="103" t="s">
        <v>42</v>
      </c>
      <c r="U1029" s="103" t="s">
        <v>3917</v>
      </c>
      <c r="V1029" s="454" t="str">
        <f>Tabela3[[#This Row],[NOVO 
PRAZO REDE]]</f>
        <v>REDE OK</v>
      </c>
      <c r="W1029" s="454" t="str">
        <f>Tabela3[[#This Row],[PRAZO
ATIVAÇÃO]]</f>
        <v>CANCELADO</v>
      </c>
      <c r="X1029" s="103" t="s">
        <v>684</v>
      </c>
      <c r="Y1029" s="103" t="str">
        <f>IFERROR("W"&amp;WEEKNUM(Tabela3[[#This Row],[PRAZO RE REVISADO]]),"-")</f>
        <v>-</v>
      </c>
      <c r="Z1029" s="103" t="str">
        <f>IFERROR("W"&amp;WEEKNUM(Tabela3[[#This Row],[PRAZO ATIVAÇÃO]]),"-")</f>
        <v>-</v>
      </c>
      <c r="AA1029" s="103">
        <v>2025</v>
      </c>
      <c r="AB1029" s="103">
        <v>565348</v>
      </c>
      <c r="AC1029" s="454" t="s">
        <v>572</v>
      </c>
      <c r="AD1029" s="472" t="s">
        <v>2773</v>
      </c>
      <c r="AE1029" s="578"/>
      <c r="AF1029" s="103"/>
      <c r="AG1029" s="474"/>
      <c r="AH1029" s="103"/>
      <c r="AK1029" s="103" t="str">
        <f ca="1">IF(Tabela3[[#This Row],[STATUS]]&lt;&gt;"PREVISTO","N/A",IF(Tabela3[[#This Row],[Data_RE_CONGELADA]]="REDE OK","OK",IFERROR(IF(TODAY()-Tabela3[[#This Row],[Data_RE_CONGELADA]]&gt;=0,"ATRASADO",IF(TODAY()-Tabela3[[#This Row],[Data_RE_CONGELADA]]&gt;-5,"VENCENDO",IF(TODAY()-Tabela3[[#This Row],[Data_RE_CONGELADA]]&lt;=0,"NO PRAZO"))),"N/A")))</f>
        <v>N/A</v>
      </c>
      <c r="AL1029" s="454" t="str">
        <f>Tabela3[[#This Row],[NOVO 
PRAZO REDE]]</f>
        <v>REDE OK</v>
      </c>
      <c r="AM1029" s="454" t="str">
        <f>Tabela3[[#This Row],[PRAZO
ATIVAÇÃO]]</f>
        <v>CANCELADO</v>
      </c>
      <c r="AN1029" s="458"/>
      <c r="AO1029" s="459"/>
      <c r="AP1029" s="103" t="s">
        <v>3812</v>
      </c>
      <c r="AQ1029" s="103" t="s">
        <v>688</v>
      </c>
      <c r="AR1029" s="103" t="s">
        <v>576</v>
      </c>
      <c r="AS1029" s="103" t="s">
        <v>577</v>
      </c>
      <c r="AT1029" s="103" t="s">
        <v>3920</v>
      </c>
      <c r="AU1029" s="103" t="s">
        <v>648</v>
      </c>
      <c r="AV1029" s="103" t="s">
        <v>580</v>
      </c>
      <c r="AW1029" s="103" t="s">
        <v>580</v>
      </c>
      <c r="AX1029" s="103" t="s">
        <v>580</v>
      </c>
      <c r="AY1029" s="103" t="s">
        <v>580</v>
      </c>
      <c r="AZ1029" s="103" t="s">
        <v>580</v>
      </c>
      <c r="BA1029" s="103" t="s">
        <v>580</v>
      </c>
      <c r="BB1029" s="103" t="s">
        <v>2941</v>
      </c>
      <c r="BC1029" s="103"/>
      <c r="BE1029" s="103" t="e">
        <f>VLOOKUP(Tabela3[[#This Row],[ID OSP]],[1]Export!$R:$R,1,0)</f>
        <v>#N/A</v>
      </c>
    </row>
    <row r="1030" spans="1:58" ht="15" hidden="1" customHeight="1">
      <c r="A1030" s="103" t="s">
        <v>2317</v>
      </c>
      <c r="B1030" s="103" t="s">
        <v>3921</v>
      </c>
      <c r="C1030" s="458" t="s">
        <v>137</v>
      </c>
      <c r="D1030" s="454" t="s">
        <v>252</v>
      </c>
      <c r="E1030" s="454" t="s">
        <v>138</v>
      </c>
      <c r="F1030" s="454" t="s">
        <v>137</v>
      </c>
      <c r="G1030" s="454" t="s">
        <v>186</v>
      </c>
      <c r="H1030" s="454" t="s">
        <v>186</v>
      </c>
      <c r="I1030" s="463" t="s">
        <v>252</v>
      </c>
      <c r="J1030" s="103" t="s">
        <v>138</v>
      </c>
      <c r="K1030" s="458" t="s">
        <v>2489</v>
      </c>
      <c r="L1030" s="103" t="s">
        <v>638</v>
      </c>
      <c r="M1030" s="103" t="s">
        <v>471</v>
      </c>
      <c r="N1030" s="103" t="str">
        <f>Tabela3[[#This Row],[SITE]]</f>
        <v>MGJIR</v>
      </c>
      <c r="O1030" s="103" t="s">
        <v>186</v>
      </c>
      <c r="P1030" s="103" t="s">
        <v>569</v>
      </c>
      <c r="Q1030" s="103" t="s">
        <v>569</v>
      </c>
      <c r="R1030" s="458" t="s">
        <v>3909</v>
      </c>
      <c r="S1030" s="460" t="s">
        <v>186</v>
      </c>
      <c r="T1030" s="103" t="s">
        <v>42</v>
      </c>
      <c r="U1030" s="103" t="s">
        <v>268</v>
      </c>
      <c r="V1030" s="454" t="str">
        <f>Tabela3[[#This Row],[NOVO 
PRAZO REDE]]</f>
        <v>REDE OK</v>
      </c>
      <c r="W1030" s="454" t="str">
        <f>Tabela3[[#This Row],[PRAZO
ATIVAÇÃO]]</f>
        <v>ATIVO</v>
      </c>
      <c r="X1030" s="103" t="s">
        <v>2320</v>
      </c>
      <c r="Y1030" s="103" t="str">
        <f>IFERROR("W"&amp;WEEKNUM(Tabela3[[#This Row],[PRAZO RE REVISADO]]),"-")</f>
        <v>-</v>
      </c>
      <c r="Z1030" s="103" t="str">
        <f>IFERROR("W"&amp;WEEKNUM(Tabela3[[#This Row],[PRAZO ATIVAÇÃO]]),"-")</f>
        <v>-</v>
      </c>
      <c r="AA1030" s="103">
        <v>2025</v>
      </c>
      <c r="AB1030" s="103" t="s">
        <v>139</v>
      </c>
      <c r="AC1030" s="103" t="s">
        <v>139</v>
      </c>
      <c r="AD1030" s="103" t="s">
        <v>137</v>
      </c>
      <c r="AE1030" s="578"/>
      <c r="AF1030" s="103"/>
      <c r="AG1030" s="474"/>
      <c r="AH1030" s="104"/>
      <c r="AK1030" s="103" t="str">
        <f ca="1">IF(Tabela3[[#This Row],[STATUS]]&lt;&gt;"PREVISTO","N/A",IF(Tabela3[[#This Row],[Data_RE_CONGELADA]]="REDE OK","OK",IFERROR(IF(TODAY()-Tabela3[[#This Row],[Data_RE_CONGELADA]]&gt;=0,"ATRASADO",IF(TODAY()-Tabela3[[#This Row],[Data_RE_CONGELADA]]&gt;-5,"VENCENDO",IF(TODAY()-Tabela3[[#This Row],[Data_RE_CONGELADA]]&lt;=0,"NO PRAZO"))),"N/A")))</f>
        <v>N/A</v>
      </c>
      <c r="AL1030" s="454">
        <v>45930</v>
      </c>
      <c r="AM1030" s="454">
        <v>45930</v>
      </c>
      <c r="AN1030" s="458"/>
      <c r="AO1030" s="459"/>
      <c r="AP1030" s="103"/>
      <c r="AR1030" s="103" t="s">
        <v>576</v>
      </c>
      <c r="AS1030" s="103" t="s">
        <v>577</v>
      </c>
      <c r="AT1030" s="103" t="s">
        <v>3922</v>
      </c>
      <c r="AU1030" s="103" t="s">
        <v>579</v>
      </c>
      <c r="AV1030" s="103" t="s">
        <v>580</v>
      </c>
      <c r="AW1030" s="103" t="s">
        <v>580</v>
      </c>
      <c r="AX1030" s="103" t="s">
        <v>580</v>
      </c>
      <c r="AY1030" s="103" t="s">
        <v>580</v>
      </c>
      <c r="AZ1030" s="103" t="s">
        <v>580</v>
      </c>
      <c r="BA1030" s="103" t="s">
        <v>139</v>
      </c>
      <c r="BB1030" s="103" t="s">
        <v>580</v>
      </c>
      <c r="BC1030" s="529" t="s">
        <v>3923</v>
      </c>
      <c r="BE1030" s="103" t="e">
        <f>VLOOKUP(Tabela3[[#This Row],[ID OSP]],[1]Export!$R:$R,1,0)</f>
        <v>#N/A</v>
      </c>
    </row>
    <row r="1031" spans="1:58" ht="15" hidden="1" customHeight="1">
      <c r="A1031" s="103" t="s">
        <v>27</v>
      </c>
      <c r="B1031" s="103" t="s">
        <v>3924</v>
      </c>
      <c r="C1031" s="104" t="s">
        <v>137</v>
      </c>
      <c r="D1031" s="454" t="s">
        <v>252</v>
      </c>
      <c r="E1031" s="454" t="s">
        <v>138</v>
      </c>
      <c r="F1031" s="454" t="s">
        <v>137</v>
      </c>
      <c r="G1031" s="454">
        <v>45973</v>
      </c>
      <c r="H1031" s="454">
        <v>45972</v>
      </c>
      <c r="I1031" s="463" t="s">
        <v>139</v>
      </c>
      <c r="J1031" s="463" t="s">
        <v>139</v>
      </c>
      <c r="K1031" s="458" t="s">
        <v>220</v>
      </c>
      <c r="L1031" s="103" t="s">
        <v>638</v>
      </c>
      <c r="M1031" s="103" t="s">
        <v>217</v>
      </c>
      <c r="N1031" s="103" t="s">
        <v>27</v>
      </c>
      <c r="O1031" s="103" t="s">
        <v>186</v>
      </c>
      <c r="P1031" s="103" t="s">
        <v>639</v>
      </c>
      <c r="Q1031" s="103" t="s">
        <v>639</v>
      </c>
      <c r="R1031" s="458" t="s">
        <v>3925</v>
      </c>
      <c r="S1031" s="455" t="s">
        <v>3926</v>
      </c>
      <c r="T1031" s="103" t="s">
        <v>42</v>
      </c>
      <c r="U1031" s="103" t="s">
        <v>137</v>
      </c>
      <c r="V1031" s="454" t="str">
        <f>Tabela3[[#This Row],[NOVO 
PRAZO REDE]]</f>
        <v>REDE OK</v>
      </c>
      <c r="W1031" s="454" t="s">
        <v>137</v>
      </c>
      <c r="X1031" s="103" t="s">
        <v>808</v>
      </c>
      <c r="Y1031" s="103" t="str">
        <f>IFERROR("W"&amp;WEEKNUM(Tabela3[[#This Row],[PRAZO RE REVISADO]]),"-")</f>
        <v>-</v>
      </c>
      <c r="Z1031" s="103" t="str">
        <f>IFERROR("W"&amp;WEEKNUM(Tabela3[[#This Row],[PRAZO ATIVAÇÃO]]),"-")</f>
        <v>-</v>
      </c>
      <c r="AA1031" s="103">
        <v>2025</v>
      </c>
      <c r="AB1031" s="103">
        <v>564924</v>
      </c>
      <c r="AC1031" s="454" t="s">
        <v>572</v>
      </c>
      <c r="AD1031" s="103" t="s">
        <v>137</v>
      </c>
      <c r="AE1031" s="578"/>
      <c r="AF1031" s="103"/>
      <c r="AG1031" s="474"/>
      <c r="AH1031" s="103"/>
      <c r="AK1031" s="103" t="s">
        <v>575</v>
      </c>
      <c r="AL1031" s="454">
        <v>45821</v>
      </c>
      <c r="AM1031" s="454"/>
      <c r="AN1031" s="458"/>
      <c r="AO1031" s="459"/>
      <c r="AP1031" s="103" t="s">
        <v>643</v>
      </c>
      <c r="AQ1031" s="103" t="s">
        <v>645</v>
      </c>
      <c r="AR1031" s="103" t="s">
        <v>576</v>
      </c>
      <c r="AS1031" s="103" t="s">
        <v>646</v>
      </c>
      <c r="AT1031" s="103" t="s">
        <v>3927</v>
      </c>
      <c r="AU1031" s="103" t="s">
        <v>648</v>
      </c>
      <c r="AV1031" s="103" t="s">
        <v>580</v>
      </c>
      <c r="AW1031" s="103" t="s">
        <v>580</v>
      </c>
      <c r="AX1031" s="103" t="s">
        <v>580</v>
      </c>
      <c r="AY1031" s="103" t="s">
        <v>580</v>
      </c>
      <c r="AZ1031" s="103" t="s">
        <v>580</v>
      </c>
      <c r="BA1031" s="103" t="s">
        <v>580</v>
      </c>
      <c r="BB1031" s="103" t="s">
        <v>4</v>
      </c>
      <c r="BC1031" s="103"/>
      <c r="BE1031" s="103" t="e">
        <f>VLOOKUP(Tabela3[[#This Row],[ID OSP]],[1]Export!$R:$R,1,0)</f>
        <v>#N/A</v>
      </c>
      <c r="BF1031" s="103" t="s">
        <v>2723</v>
      </c>
    </row>
    <row r="1032" spans="1:58" ht="15" hidden="1" customHeight="1">
      <c r="A1032" s="103" t="s">
        <v>242</v>
      </c>
      <c r="B1032" s="103" t="s">
        <v>419</v>
      </c>
      <c r="C1032" s="104" t="s">
        <v>137</v>
      </c>
      <c r="D1032" s="454" t="s">
        <v>252</v>
      </c>
      <c r="E1032" s="454" t="s">
        <v>138</v>
      </c>
      <c r="F1032" s="454" t="s">
        <v>137</v>
      </c>
      <c r="G1032" s="454">
        <v>45985</v>
      </c>
      <c r="H1032" s="454">
        <v>45990</v>
      </c>
      <c r="I1032" s="463" t="s">
        <v>42</v>
      </c>
      <c r="J1032" s="103" t="s">
        <v>138</v>
      </c>
      <c r="K1032" s="458" t="s">
        <v>243</v>
      </c>
      <c r="L1032" s="103" t="s">
        <v>638</v>
      </c>
      <c r="M1032" s="103" t="s">
        <v>472</v>
      </c>
      <c r="N1032" s="103" t="s">
        <v>242</v>
      </c>
      <c r="O1032" s="103" t="s">
        <v>186</v>
      </c>
      <c r="P1032" s="103" t="s">
        <v>639</v>
      </c>
      <c r="Q1032" s="103" t="s">
        <v>639</v>
      </c>
      <c r="R1032" s="458" t="s">
        <v>2942</v>
      </c>
      <c r="S1032" s="455" t="s">
        <v>3928</v>
      </c>
      <c r="T1032" s="103" t="s">
        <v>42</v>
      </c>
      <c r="U1032" s="103" t="s">
        <v>137</v>
      </c>
      <c r="V1032" s="454" t="str">
        <f>Tabela3[[#This Row],[NOVO 
PRAZO REDE]]</f>
        <v>REDE OK</v>
      </c>
      <c r="W1032" s="454" t="str">
        <f>Tabela3[[#This Row],[PRAZO
ATIVAÇÃO]]</f>
        <v>ATIVO</v>
      </c>
      <c r="X1032" s="103" t="s">
        <v>684</v>
      </c>
      <c r="Y1032" s="103" t="str">
        <f>IFERROR("W"&amp;WEEKNUM(Tabela3[[#This Row],[PRAZO RE REVISADO]]),"-")</f>
        <v>-</v>
      </c>
      <c r="Z1032" s="103" t="str">
        <f>IFERROR("W"&amp;WEEKNUM(Tabela3[[#This Row],[PRAZO ATIVAÇÃO]]),"-")</f>
        <v>-</v>
      </c>
      <c r="AA1032" s="103">
        <v>2025</v>
      </c>
      <c r="AB1032" s="103">
        <v>592255</v>
      </c>
      <c r="AC1032" s="454" t="s">
        <v>610</v>
      </c>
      <c r="AD1032" s="103" t="s">
        <v>137</v>
      </c>
      <c r="AE1032" s="578"/>
      <c r="AF1032" s="103"/>
      <c r="AG1032" s="474"/>
      <c r="AH1032" s="103"/>
      <c r="AK1032" s="103" t="str">
        <f ca="1">IF(Tabela3[[#This Row],[STATUS]]&lt;&gt;"PREVISTO","N/A",IF(Tabela3[[#This Row],[Data_RE_CONGELADA]]="REDE OK","OK",IFERROR(IF(TODAY()-Tabela3[[#This Row],[Data_RE_CONGELADA]]&gt;=0,"ATRASADO",IF(TODAY()-Tabela3[[#This Row],[Data_RE_CONGELADA]]&gt;-5,"VENCENDO",IF(TODAY()-Tabela3[[#This Row],[Data_RE_CONGELADA]]&lt;=0,"NO PRAZO"))),"N/A")))</f>
        <v>N/A</v>
      </c>
      <c r="AL1032" s="454" t="s">
        <v>643</v>
      </c>
      <c r="AM1032" s="103" t="s">
        <v>1037</v>
      </c>
      <c r="AN1032" s="458"/>
      <c r="AO1032" s="459" t="s">
        <v>3790</v>
      </c>
      <c r="AP1032" s="103" t="s">
        <v>1037</v>
      </c>
      <c r="AQ1032" s="103" t="s">
        <v>688</v>
      </c>
      <c r="AR1032" s="103" t="s">
        <v>576</v>
      </c>
      <c r="AS1032" s="103" t="s">
        <v>577</v>
      </c>
      <c r="AT1032" s="103" t="s">
        <v>3929</v>
      </c>
      <c r="AU1032" s="103" t="s">
        <v>648</v>
      </c>
      <c r="AV1032" s="103" t="s">
        <v>580</v>
      </c>
      <c r="AW1032" s="103" t="s">
        <v>580</v>
      </c>
      <c r="AX1032" s="103" t="s">
        <v>580</v>
      </c>
      <c r="AY1032" s="103" t="s">
        <v>580</v>
      </c>
      <c r="AZ1032" s="103" t="s">
        <v>580</v>
      </c>
      <c r="BA1032" s="103" t="s">
        <v>580</v>
      </c>
      <c r="BB1032" s="103" t="s">
        <v>4</v>
      </c>
      <c r="BC1032" s="103"/>
      <c r="BE1032" s="103" t="e">
        <f>VLOOKUP(Tabela3[[#This Row],[ID OSP]],[1]Export!$R:$R,1,0)</f>
        <v>#N/A</v>
      </c>
    </row>
    <row r="1033" spans="1:58" ht="15" hidden="1" customHeight="1">
      <c r="A1033" s="103" t="s">
        <v>3090</v>
      </c>
      <c r="B1033" s="103" t="s">
        <v>3930</v>
      </c>
      <c r="C1033" s="104" t="s">
        <v>565</v>
      </c>
      <c r="D1033" s="454" t="s">
        <v>566</v>
      </c>
      <c r="E1033" s="454" t="s">
        <v>138</v>
      </c>
      <c r="F1033" s="454" t="s">
        <v>137</v>
      </c>
      <c r="G1033" s="454">
        <v>45992</v>
      </c>
      <c r="H1033" s="454">
        <v>45993</v>
      </c>
      <c r="I1033" s="463" t="s">
        <v>139</v>
      </c>
      <c r="J1033" s="463" t="s">
        <v>139</v>
      </c>
      <c r="K1033" s="104" t="s">
        <v>3931</v>
      </c>
      <c r="L1033" s="103" t="s">
        <v>568</v>
      </c>
      <c r="M1033" s="103" t="s">
        <v>217</v>
      </c>
      <c r="N1033" s="103" t="s">
        <v>75</v>
      </c>
      <c r="O1033" s="103" t="s">
        <v>186</v>
      </c>
      <c r="P1033" s="103" t="s">
        <v>639</v>
      </c>
      <c r="Q1033" s="103" t="s">
        <v>639</v>
      </c>
      <c r="S1033" s="103" t="s">
        <v>2319</v>
      </c>
      <c r="T1033" s="103" t="s">
        <v>42</v>
      </c>
      <c r="U1033" s="103" t="s">
        <v>137</v>
      </c>
      <c r="V1033" s="454" t="str">
        <f>Tabela3[[#This Row],[NOVO 
PRAZO REDE]]</f>
        <v>REDE OK</v>
      </c>
      <c r="W1033" s="454" t="str">
        <f>Tabela3[[#This Row],[PRAZO
ATIVAÇÃO]]</f>
        <v>ATIVO</v>
      </c>
      <c r="X1033" s="103" t="s">
        <v>642</v>
      </c>
      <c r="Y1033" s="103" t="str">
        <f>IFERROR("W"&amp;WEEKNUM(Tabela3[[#This Row],[PRAZO RE REVISADO]]),"-")</f>
        <v>-</v>
      </c>
      <c r="Z1033" s="103" t="str">
        <f>IFERROR("W"&amp;WEEKNUM(Tabela3[[#This Row],[PRAZO ATIVAÇÃO]]),"-")</f>
        <v>-</v>
      </c>
      <c r="AA1033" s="103">
        <v>2025</v>
      </c>
      <c r="AB1033" s="103">
        <v>593933</v>
      </c>
      <c r="AC1033" s="454" t="s">
        <v>752</v>
      </c>
      <c r="AD1033" s="103" t="s">
        <v>137</v>
      </c>
      <c r="AE1033" s="580">
        <v>46106</v>
      </c>
      <c r="AF1033" s="454"/>
      <c r="AG1033" s="474"/>
      <c r="AH1033" s="536" t="s">
        <v>917</v>
      </c>
      <c r="AI1033" s="466"/>
      <c r="AJ1033" s="466"/>
      <c r="AK1033" s="103" t="str">
        <f ca="1">IF(Tabela3[[#This Row],[STATUS]]&lt;&gt;"PREVISTO","N/A",IF(Tabela3[[#This Row],[Data_RE_CONGELADA]]="REDE OK","OK",IFERROR(IF(TODAY()-Tabela3[[#This Row],[Data_RE_CONGELADA]]&gt;=0,"ATRASADO",IF(TODAY()-Tabela3[[#This Row],[Data_RE_CONGELADA]]&gt;-5,"VENCENDO",IF(TODAY()-Tabela3[[#This Row],[Data_RE_CONGELADA]]&lt;=0,"NO PRAZO"))),"N/A")))</f>
        <v>N/A</v>
      </c>
      <c r="AL1033" s="454" t="str">
        <f>Tabela3[[#This Row],[NOVO 
PRAZO REDE]]</f>
        <v>REDE OK</v>
      </c>
      <c r="AM1033" s="454" t="str">
        <f>Tabela3[[#This Row],[PRAZO
ATIVAÇÃO]]</f>
        <v>ATIVO</v>
      </c>
      <c r="AN1033" s="458"/>
      <c r="AO1033" s="459"/>
      <c r="AP1033" s="103" t="s">
        <v>1037</v>
      </c>
      <c r="AQ1033" s="103" t="s">
        <v>2806</v>
      </c>
      <c r="AR1033" s="103" t="s">
        <v>576</v>
      </c>
      <c r="AS1033" s="103" t="s">
        <v>577</v>
      </c>
      <c r="AT1033" s="103" t="s">
        <v>3932</v>
      </c>
      <c r="AU1033" s="103" t="s">
        <v>648</v>
      </c>
      <c r="AV1033" s="103" t="s">
        <v>580</v>
      </c>
      <c r="AW1033" s="103" t="s">
        <v>580</v>
      </c>
      <c r="AX1033" s="103" t="s">
        <v>580</v>
      </c>
      <c r="AY1033" s="103" t="s">
        <v>580</v>
      </c>
      <c r="AZ1033" s="103" t="s">
        <v>580</v>
      </c>
      <c r="BA1033" s="103" t="s">
        <v>580</v>
      </c>
      <c r="BB1033" s="103" t="s">
        <v>2941</v>
      </c>
      <c r="BC1033" s="103"/>
      <c r="BD1033" s="103" t="s">
        <v>3834</v>
      </c>
      <c r="BE1033" s="103" t="e">
        <f>VLOOKUP(Tabela3[[#This Row],[ID OSP]],[1]Export!$R:$R,1,0)</f>
        <v>#N/A</v>
      </c>
      <c r="BF1033" s="103" t="e">
        <f>_xlfn.XLOOKUP(BE:BE,[1]Export!$R:$R,[1]Export!$H:$H,1,0)</f>
        <v>#N/A</v>
      </c>
    </row>
    <row r="1034" spans="1:58" ht="15" hidden="1" customHeight="1">
      <c r="A1034" s="103" t="s">
        <v>3193</v>
      </c>
      <c r="B1034" s="103" t="s">
        <v>3933</v>
      </c>
      <c r="C1034" s="104" t="s">
        <v>137</v>
      </c>
      <c r="D1034" s="454" t="s">
        <v>252</v>
      </c>
      <c r="E1034" s="454" t="s">
        <v>138</v>
      </c>
      <c r="F1034" s="454" t="s">
        <v>137</v>
      </c>
      <c r="G1034" s="454">
        <v>45972</v>
      </c>
      <c r="H1034" s="454" t="s">
        <v>186</v>
      </c>
      <c r="I1034" s="463" t="s">
        <v>139</v>
      </c>
      <c r="J1034" s="463" t="s">
        <v>139</v>
      </c>
      <c r="K1034" s="458" t="s">
        <v>3934</v>
      </c>
      <c r="L1034" s="103" t="s">
        <v>568</v>
      </c>
      <c r="M1034" s="103" t="s">
        <v>211</v>
      </c>
      <c r="N1034" s="103" t="s">
        <v>211</v>
      </c>
      <c r="O1034" s="103" t="s">
        <v>186</v>
      </c>
      <c r="P1034" s="103" t="s">
        <v>639</v>
      </c>
      <c r="Q1034" s="103" t="s">
        <v>639</v>
      </c>
      <c r="R1034" s="455"/>
      <c r="S1034" s="455" t="s">
        <v>3935</v>
      </c>
      <c r="T1034" s="103" t="s">
        <v>42</v>
      </c>
      <c r="U1034" s="103" t="s">
        <v>137</v>
      </c>
      <c r="V1034" s="454" t="str">
        <f>Tabela3[[#This Row],[NOVO 
PRAZO REDE]]</f>
        <v>REDE OK</v>
      </c>
      <c r="W1034" s="454" t="str">
        <f>Tabela3[[#This Row],[PRAZO
ATIVAÇÃO]]</f>
        <v>ATIVO</v>
      </c>
      <c r="X1034" s="103" t="s">
        <v>808</v>
      </c>
      <c r="Y1034" s="103" t="str">
        <f>IFERROR("W"&amp;WEEKNUM(Tabela3[[#This Row],[PRAZO RE REVISADO]]),"-")</f>
        <v>-</v>
      </c>
      <c r="Z1034" s="103" t="str">
        <f>IFERROR("W"&amp;WEEKNUM(Tabela3[[#This Row],[PRAZO ATIVAÇÃO]]),"-")</f>
        <v>-</v>
      </c>
      <c r="AA1034" s="103">
        <v>2025</v>
      </c>
      <c r="AB1034" s="103">
        <v>566275</v>
      </c>
      <c r="AC1034" s="454" t="s">
        <v>572</v>
      </c>
      <c r="AD1034" s="103" t="s">
        <v>137</v>
      </c>
      <c r="AE1034" s="578"/>
      <c r="AF1034" s="103"/>
      <c r="AG1034" s="474"/>
      <c r="AH1034" s="103"/>
      <c r="AK1034" s="103" t="s">
        <v>575</v>
      </c>
      <c r="AL1034" s="454">
        <v>45833</v>
      </c>
      <c r="AM1034" s="454"/>
      <c r="AN1034" s="458"/>
      <c r="AO1034" s="459"/>
      <c r="AP1034" s="103" t="s">
        <v>643</v>
      </c>
      <c r="AQ1034" s="103" t="s">
        <v>645</v>
      </c>
      <c r="AR1034" s="103" t="s">
        <v>576</v>
      </c>
      <c r="AS1034" s="103" t="s">
        <v>577</v>
      </c>
      <c r="AT1034" s="103" t="s">
        <v>3936</v>
      </c>
      <c r="AU1034" s="103" t="s">
        <v>648</v>
      </c>
      <c r="AV1034" s="103" t="s">
        <v>580</v>
      </c>
      <c r="AW1034" s="103" t="s">
        <v>580</v>
      </c>
      <c r="AX1034" s="103" t="s">
        <v>581</v>
      </c>
      <c r="AY1034" s="103" t="s">
        <v>580</v>
      </c>
      <c r="AZ1034" s="103" t="s">
        <v>580</v>
      </c>
      <c r="BA1034" s="103" t="s">
        <v>580</v>
      </c>
      <c r="BB1034" s="103" t="s">
        <v>4</v>
      </c>
      <c r="BC1034" s="103"/>
      <c r="BE1034" s="103" t="e">
        <f>VLOOKUP(Tabela3[[#This Row],[ID OSP]],[1]Export!$R:$R,1,0)</f>
        <v>#N/A</v>
      </c>
    </row>
    <row r="1035" spans="1:58" ht="15" hidden="1" customHeight="1">
      <c r="A1035" s="103" t="s">
        <v>2416</v>
      </c>
      <c r="B1035" s="103" t="s">
        <v>3937</v>
      </c>
      <c r="C1035" s="458" t="s">
        <v>137</v>
      </c>
      <c r="D1035" s="454" t="s">
        <v>252</v>
      </c>
      <c r="E1035" s="454" t="s">
        <v>138</v>
      </c>
      <c r="F1035" s="454" t="s">
        <v>137</v>
      </c>
      <c r="G1035" s="454" t="s">
        <v>186</v>
      </c>
      <c r="H1035" s="454" t="s">
        <v>186</v>
      </c>
      <c r="I1035" s="463" t="s">
        <v>252</v>
      </c>
      <c r="J1035" s="103" t="s">
        <v>138</v>
      </c>
      <c r="K1035" s="458" t="s">
        <v>2585</v>
      </c>
      <c r="L1035" s="103" t="s">
        <v>638</v>
      </c>
      <c r="M1035" s="103" t="s">
        <v>471</v>
      </c>
      <c r="N1035" s="103" t="str">
        <f>Tabela3[[#This Row],[SITE]]</f>
        <v>MGJSM</v>
      </c>
      <c r="O1035" s="103" t="s">
        <v>186</v>
      </c>
      <c r="P1035" s="103" t="s">
        <v>569</v>
      </c>
      <c r="Q1035" s="103" t="s">
        <v>569</v>
      </c>
      <c r="R1035" s="458" t="s">
        <v>3909</v>
      </c>
      <c r="S1035" s="460" t="s">
        <v>186</v>
      </c>
      <c r="T1035" s="103" t="s">
        <v>42</v>
      </c>
      <c r="U1035" s="103" t="s">
        <v>268</v>
      </c>
      <c r="V1035" s="454" t="str">
        <f>Tabela3[[#This Row],[NOVO 
PRAZO REDE]]</f>
        <v>REDE OK</v>
      </c>
      <c r="W1035" s="454" t="str">
        <f>Tabela3[[#This Row],[PRAZO
ATIVAÇÃO]]</f>
        <v>ATIVO</v>
      </c>
      <c r="X1035" s="103" t="s">
        <v>2320</v>
      </c>
      <c r="Y1035" s="103" t="str">
        <f>IFERROR("W"&amp;WEEKNUM(Tabela3[[#This Row],[PRAZO RE REVISADO]]),"-")</f>
        <v>-</v>
      </c>
      <c r="Z1035" s="103" t="str">
        <f>IFERROR("W"&amp;WEEKNUM(Tabela3[[#This Row],[PRAZO ATIVAÇÃO]]),"-")</f>
        <v>-</v>
      </c>
      <c r="AA1035" s="103">
        <v>2025</v>
      </c>
      <c r="AB1035" s="103" t="s">
        <v>139</v>
      </c>
      <c r="AC1035" s="103" t="s">
        <v>139</v>
      </c>
      <c r="AD1035" s="103" t="s">
        <v>137</v>
      </c>
      <c r="AE1035" s="578"/>
      <c r="AF1035" s="103"/>
      <c r="AG1035" s="474"/>
      <c r="AH1035" s="104"/>
      <c r="AK1035" s="103" t="str">
        <f ca="1">IF(Tabela3[[#This Row],[STATUS]]&lt;&gt;"PREVISTO","N/A",IF(Tabela3[[#This Row],[Data_RE_CONGELADA]]="REDE OK","OK",IFERROR(IF(TODAY()-Tabela3[[#This Row],[Data_RE_CONGELADA]]&gt;=0,"ATRASADO",IF(TODAY()-Tabela3[[#This Row],[Data_RE_CONGELADA]]&gt;-5,"VENCENDO",IF(TODAY()-Tabela3[[#This Row],[Data_RE_CONGELADA]]&lt;=0,"NO PRAZO"))),"N/A")))</f>
        <v>N/A</v>
      </c>
      <c r="AL1035" s="454">
        <v>45930</v>
      </c>
      <c r="AM1035" s="454">
        <v>45930</v>
      </c>
      <c r="AN1035" s="458"/>
      <c r="AO1035" s="459"/>
      <c r="AP1035" s="103"/>
      <c r="AR1035" s="103" t="s">
        <v>576</v>
      </c>
      <c r="AS1035" s="103" t="s">
        <v>577</v>
      </c>
      <c r="AT1035" s="103" t="s">
        <v>3938</v>
      </c>
      <c r="AU1035" s="103" t="s">
        <v>579</v>
      </c>
      <c r="AV1035" s="103" t="s">
        <v>580</v>
      </c>
      <c r="AW1035" s="103" t="s">
        <v>580</v>
      </c>
      <c r="AX1035" s="103" t="s">
        <v>580</v>
      </c>
      <c r="AY1035" s="103" t="s">
        <v>580</v>
      </c>
      <c r="AZ1035" s="103" t="s">
        <v>580</v>
      </c>
      <c r="BA1035" s="103" t="s">
        <v>139</v>
      </c>
      <c r="BB1035" s="103" t="s">
        <v>580</v>
      </c>
      <c r="BC1035" s="529" t="s">
        <v>3939</v>
      </c>
      <c r="BE1035" s="103" t="e">
        <f>VLOOKUP(Tabela3[[#This Row],[ID OSP]],[1]Export!$R:$R,1,0)</f>
        <v>#N/A</v>
      </c>
    </row>
    <row r="1036" spans="1:58" ht="15" hidden="1" customHeight="1">
      <c r="A1036" s="103" t="s">
        <v>229</v>
      </c>
      <c r="B1036" s="103" t="s">
        <v>427</v>
      </c>
      <c r="C1036" s="104" t="s">
        <v>137</v>
      </c>
      <c r="D1036" s="454" t="s">
        <v>252</v>
      </c>
      <c r="E1036" s="454" t="s">
        <v>138</v>
      </c>
      <c r="F1036" s="454" t="s">
        <v>137</v>
      </c>
      <c r="G1036" s="454">
        <v>45890</v>
      </c>
      <c r="H1036" s="454">
        <v>45891</v>
      </c>
      <c r="I1036" s="463" t="s">
        <v>139</v>
      </c>
      <c r="J1036" s="463" t="s">
        <v>139</v>
      </c>
      <c r="K1036" s="458" t="s">
        <v>230</v>
      </c>
      <c r="L1036" s="103" t="s">
        <v>638</v>
      </c>
      <c r="M1036" s="103" t="s">
        <v>215</v>
      </c>
      <c r="N1036" s="103" t="s">
        <v>229</v>
      </c>
      <c r="O1036" s="103" t="s">
        <v>186</v>
      </c>
      <c r="P1036" s="103" t="s">
        <v>639</v>
      </c>
      <c r="Q1036" s="103" t="s">
        <v>639</v>
      </c>
      <c r="R1036" s="458" t="s">
        <v>3940</v>
      </c>
      <c r="S1036" s="455" t="s">
        <v>3941</v>
      </c>
      <c r="T1036" s="103" t="s">
        <v>42</v>
      </c>
      <c r="U1036" s="103" t="s">
        <v>137</v>
      </c>
      <c r="V1036" s="454" t="str">
        <f>Tabela3[[#This Row],[NOVO 
PRAZO REDE]]</f>
        <v>REDE OK</v>
      </c>
      <c r="W1036" s="454" t="str">
        <f>Tabela3[[#This Row],[PRAZO
ATIVAÇÃO]]</f>
        <v>ATIVO</v>
      </c>
      <c r="X1036" s="103" t="s">
        <v>808</v>
      </c>
      <c r="Y1036" s="103" t="str">
        <f>IFERROR("W"&amp;WEEKNUM(Tabela3[[#This Row],[PRAZO RE REVISADO]]),"-")</f>
        <v>-</v>
      </c>
      <c r="Z1036" s="103" t="str">
        <f>IFERROR("W"&amp;WEEKNUM(Tabela3[[#This Row],[PRAZO ATIVAÇÃO]]),"-")</f>
        <v>-</v>
      </c>
      <c r="AA1036" s="103">
        <v>2025</v>
      </c>
      <c r="AB1036" s="103">
        <v>566324</v>
      </c>
      <c r="AC1036" s="454" t="s">
        <v>572</v>
      </c>
      <c r="AD1036" s="103" t="s">
        <v>137</v>
      </c>
      <c r="AE1036" s="578"/>
      <c r="AF1036" s="103"/>
      <c r="AG1036" s="474"/>
      <c r="AH1036" s="103"/>
      <c r="AK1036" s="103" t="s">
        <v>575</v>
      </c>
      <c r="AL1036" s="454">
        <v>45821</v>
      </c>
      <c r="AM1036" s="454"/>
      <c r="AN1036" s="458"/>
      <c r="AO1036" s="459"/>
      <c r="AP1036" s="454" t="s">
        <v>2767</v>
      </c>
      <c r="AQ1036" s="103" t="s">
        <v>645</v>
      </c>
      <c r="AR1036" s="103" t="s">
        <v>576</v>
      </c>
      <c r="AS1036" s="103" t="s">
        <v>577</v>
      </c>
      <c r="AT1036" s="103" t="s">
        <v>3942</v>
      </c>
      <c r="AU1036" s="103" t="s">
        <v>648</v>
      </c>
      <c r="AV1036" s="103" t="s">
        <v>580</v>
      </c>
      <c r="AW1036" s="103" t="s">
        <v>580</v>
      </c>
      <c r="AX1036" s="103" t="s">
        <v>580</v>
      </c>
      <c r="AY1036" s="103" t="s">
        <v>580</v>
      </c>
      <c r="AZ1036" s="103" t="s">
        <v>580</v>
      </c>
      <c r="BA1036" s="103" t="s">
        <v>580</v>
      </c>
      <c r="BB1036" s="103" t="s">
        <v>4</v>
      </c>
      <c r="BC1036" s="103"/>
      <c r="BE1036" s="103" t="e">
        <f>VLOOKUP(Tabela3[[#This Row],[ID OSP]],[1]Export!$R:$R,1,0)</f>
        <v>#N/A</v>
      </c>
    </row>
    <row r="1037" spans="1:58" ht="15" hidden="1" customHeight="1">
      <c r="A1037" s="103" t="s">
        <v>266</v>
      </c>
      <c r="B1037" s="103" t="s">
        <v>403</v>
      </c>
      <c r="C1037" s="104" t="s">
        <v>268</v>
      </c>
      <c r="D1037" s="454" t="s">
        <v>268</v>
      </c>
      <c r="E1037" s="454" t="s">
        <v>268</v>
      </c>
      <c r="F1037" s="454" t="s">
        <v>268</v>
      </c>
      <c r="G1037" s="454" t="s">
        <v>186</v>
      </c>
      <c r="H1037" s="454" t="s">
        <v>186</v>
      </c>
      <c r="I1037" s="463" t="s">
        <v>139</v>
      </c>
      <c r="J1037" s="463" t="s">
        <v>139</v>
      </c>
      <c r="K1037" s="458" t="s">
        <v>267</v>
      </c>
      <c r="L1037" s="103" t="s">
        <v>568</v>
      </c>
      <c r="M1037" s="103" t="s">
        <v>215</v>
      </c>
      <c r="N1037" s="103" t="s">
        <v>215</v>
      </c>
      <c r="O1037" s="103" t="s">
        <v>186</v>
      </c>
      <c r="P1037" s="103" t="s">
        <v>639</v>
      </c>
      <c r="Q1037" s="103" t="s">
        <v>639</v>
      </c>
      <c r="R1037" s="458" t="s">
        <v>3943</v>
      </c>
      <c r="S1037" s="460"/>
      <c r="T1037" s="103" t="s">
        <v>42</v>
      </c>
      <c r="U1037" s="103" t="s">
        <v>268</v>
      </c>
      <c r="V1037" s="454" t="s">
        <v>268</v>
      </c>
      <c r="W1037" s="454" t="s">
        <v>268</v>
      </c>
      <c r="X1037" s="103" t="s">
        <v>139</v>
      </c>
      <c r="Y1037" s="103" t="str">
        <f>IFERROR("W"&amp;WEEKNUM(Tabela3[[#This Row],[PRAZO RE REVISADO]]),"-")</f>
        <v>-</v>
      </c>
      <c r="Z1037" s="103" t="str">
        <f>IFERROR("W"&amp;WEEKNUM(Tabela3[[#This Row],[PRAZO ATIVAÇÃO]]),"-")</f>
        <v>-</v>
      </c>
      <c r="AA1037" s="103">
        <v>2025</v>
      </c>
      <c r="AB1037" s="103">
        <v>566302</v>
      </c>
      <c r="AC1037" s="454" t="s">
        <v>268</v>
      </c>
      <c r="AD1037" s="103" t="s">
        <v>2773</v>
      </c>
      <c r="AE1037" s="578"/>
      <c r="AF1037" s="103"/>
      <c r="AG1037" s="474"/>
      <c r="AH1037" s="103"/>
      <c r="AK1037" s="103" t="str">
        <f ca="1">IF(Tabela3[[#This Row],[STATUS]]&lt;&gt;"PREVISTO","N/A",IF(Tabela3[[#This Row],[Data_RE_CONGELADA]]="REDE OK","OK",IFERROR(IF(TODAY()-Tabela3[[#This Row],[Data_RE_CONGELADA]]&gt;=0,"ATRASADO",IF(TODAY()-Tabela3[[#This Row],[Data_RE_CONGELADA]]&gt;-5,"VENCENDO",IF(TODAY()-Tabela3[[#This Row],[Data_RE_CONGELADA]]&lt;=0,"NO PRAZO"))),"N/A")))</f>
        <v>N/A</v>
      </c>
      <c r="AL1037" s="454" t="s">
        <v>139</v>
      </c>
      <c r="AM1037" s="454"/>
      <c r="AN1037" s="458"/>
      <c r="AO1037" s="459"/>
      <c r="AP1037" s="454" t="s">
        <v>2767</v>
      </c>
      <c r="AQ1037" s="103" t="s">
        <v>2806</v>
      </c>
      <c r="AR1037" s="103" t="s">
        <v>576</v>
      </c>
      <c r="AS1037" s="103" t="s">
        <v>577</v>
      </c>
      <c r="AT1037" s="103" t="s">
        <v>3944</v>
      </c>
      <c r="AU1037" s="103" t="s">
        <v>648</v>
      </c>
      <c r="AV1037" s="103" t="s">
        <v>691</v>
      </c>
      <c r="BC1037" s="103"/>
      <c r="BE1037" s="103" t="e">
        <f>VLOOKUP(Tabela3[[#This Row],[ID OSP]],[1]Export!$R:$R,1,0)</f>
        <v>#N/A</v>
      </c>
      <c r="BF1037" s="103" t="s">
        <v>2723</v>
      </c>
    </row>
    <row r="1038" spans="1:58" ht="15" hidden="1" customHeight="1">
      <c r="A1038" s="103" t="s">
        <v>255</v>
      </c>
      <c r="B1038" s="103" t="s">
        <v>420</v>
      </c>
      <c r="C1038" s="104" t="s">
        <v>137</v>
      </c>
      <c r="D1038" s="454" t="s">
        <v>252</v>
      </c>
      <c r="E1038" s="454" t="s">
        <v>138</v>
      </c>
      <c r="F1038" s="454" t="s">
        <v>137</v>
      </c>
      <c r="G1038" s="454">
        <v>45953</v>
      </c>
      <c r="H1038" s="454" t="s">
        <v>186</v>
      </c>
      <c r="I1038" s="463" t="s">
        <v>139</v>
      </c>
      <c r="J1038" s="463" t="s">
        <v>139</v>
      </c>
      <c r="K1038" s="458" t="s">
        <v>256</v>
      </c>
      <c r="L1038" s="103" t="s">
        <v>568</v>
      </c>
      <c r="M1038" s="103" t="s">
        <v>217</v>
      </c>
      <c r="N1038" s="103" t="s">
        <v>75</v>
      </c>
      <c r="O1038" s="103" t="s">
        <v>186</v>
      </c>
      <c r="P1038" s="103" t="s">
        <v>639</v>
      </c>
      <c r="Q1038" s="103" t="s">
        <v>639</v>
      </c>
      <c r="R1038" s="458" t="s">
        <v>3945</v>
      </c>
      <c r="S1038" s="455" t="s">
        <v>3946</v>
      </c>
      <c r="T1038" s="103" t="s">
        <v>42</v>
      </c>
      <c r="U1038" s="103" t="s">
        <v>137</v>
      </c>
      <c r="V1038" s="454" t="str">
        <f>Tabela3[[#This Row],[NOVO 
PRAZO REDE]]</f>
        <v>REDE OK</v>
      </c>
      <c r="W1038" s="454" t="str">
        <f>Tabela3[[#This Row],[PRAZO
ATIVAÇÃO]]</f>
        <v>ATIVO</v>
      </c>
      <c r="X1038" s="103" t="s">
        <v>684</v>
      </c>
      <c r="Y1038" s="103" t="str">
        <f>IFERROR("W"&amp;WEEKNUM(Tabela3[[#This Row],[PRAZO RE REVISADO]]),"-")</f>
        <v>-</v>
      </c>
      <c r="Z1038" s="103" t="str">
        <f>IFERROR("W"&amp;WEEKNUM(Tabela3[[#This Row],[PRAZO ATIVAÇÃO]]),"-")</f>
        <v>-</v>
      </c>
      <c r="AA1038" s="103">
        <v>2025</v>
      </c>
      <c r="AB1038" s="103">
        <v>566400</v>
      </c>
      <c r="AC1038" s="454" t="s">
        <v>572</v>
      </c>
      <c r="AD1038" s="103" t="s">
        <v>137</v>
      </c>
      <c r="AE1038" s="578"/>
      <c r="AF1038" s="103"/>
      <c r="AG1038" s="474"/>
      <c r="AH1038" s="103"/>
      <c r="AK1038" s="103" t="str">
        <f ca="1">IF(Tabela3[[#This Row],[STATUS]]&lt;&gt;"PREVISTO","N/A",IF(Tabela3[[#This Row],[Data_RE_CONGELADA]]="REDE OK","OK",IFERROR(IF(TODAY()-Tabela3[[#This Row],[Data_RE_CONGELADA]]&gt;=0,"ATRASADO",IF(TODAY()-Tabela3[[#This Row],[Data_RE_CONGELADA]]&gt;-5,"VENCENDO",IF(TODAY()-Tabela3[[#This Row],[Data_RE_CONGELADA]]&lt;=0,"NO PRAZO"))),"N/A")))</f>
        <v>N/A</v>
      </c>
      <c r="AL1038" s="454" t="str">
        <f>Tabela3[[#This Row],[NOVO 
PRAZO REDE]]</f>
        <v>REDE OK</v>
      </c>
      <c r="AM1038" s="454" t="str">
        <f>Tabela3[[#This Row],[PRAZO
ATIVAÇÃO]]</f>
        <v>ATIVO</v>
      </c>
      <c r="AN1038" s="458"/>
      <c r="AO1038" s="459"/>
      <c r="AP1038" s="454" t="s">
        <v>2767</v>
      </c>
      <c r="AQ1038" s="103" t="s">
        <v>688</v>
      </c>
      <c r="AR1038" s="103" t="s">
        <v>576</v>
      </c>
      <c r="AS1038" s="103" t="s">
        <v>577</v>
      </c>
      <c r="AT1038" s="103" t="s">
        <v>3947</v>
      </c>
      <c r="AU1038" s="103" t="s">
        <v>648</v>
      </c>
      <c r="AV1038" s="103" t="s">
        <v>580</v>
      </c>
      <c r="AW1038" s="103" t="s">
        <v>580</v>
      </c>
      <c r="AX1038" s="103" t="s">
        <v>580</v>
      </c>
      <c r="AY1038" s="103" t="s">
        <v>580</v>
      </c>
      <c r="AZ1038" s="103" t="s">
        <v>580</v>
      </c>
      <c r="BA1038" s="103" t="s">
        <v>580</v>
      </c>
      <c r="BB1038" s="103" t="s">
        <v>2941</v>
      </c>
      <c r="BC1038" s="103"/>
      <c r="BE1038" s="103" t="e">
        <f>VLOOKUP(Tabela3[[#This Row],[ID OSP]],[1]Export!$R:$R,1,0)</f>
        <v>#N/A</v>
      </c>
    </row>
    <row r="1039" spans="1:58" ht="15" hidden="1" customHeight="1">
      <c r="A1039" s="103" t="s">
        <v>303</v>
      </c>
      <c r="B1039" s="103" t="s">
        <v>397</v>
      </c>
      <c r="C1039" s="534" t="s">
        <v>137</v>
      </c>
      <c r="D1039" s="454" t="s">
        <v>252</v>
      </c>
      <c r="E1039" s="454" t="s">
        <v>138</v>
      </c>
      <c r="F1039" s="454" t="s">
        <v>137</v>
      </c>
      <c r="G1039" s="454">
        <v>45975</v>
      </c>
      <c r="H1039" s="454" t="s">
        <v>186</v>
      </c>
      <c r="I1039" s="463" t="s">
        <v>139</v>
      </c>
      <c r="J1039" s="463" t="s">
        <v>139</v>
      </c>
      <c r="K1039" s="458" t="s">
        <v>302</v>
      </c>
      <c r="L1039" s="103" t="s">
        <v>568</v>
      </c>
      <c r="M1039" s="103" t="s">
        <v>472</v>
      </c>
      <c r="N1039" s="103" t="s">
        <v>472</v>
      </c>
      <c r="O1039" s="103" t="s">
        <v>186</v>
      </c>
      <c r="P1039" s="103" t="s">
        <v>639</v>
      </c>
      <c r="Q1039" s="103" t="s">
        <v>639</v>
      </c>
      <c r="R1039" s="458" t="s">
        <v>3948</v>
      </c>
      <c r="S1039" s="455" t="s">
        <v>3949</v>
      </c>
      <c r="T1039" s="103" t="s">
        <v>42</v>
      </c>
      <c r="U1039" s="103" t="s">
        <v>1719</v>
      </c>
      <c r="V1039" s="454" t="str">
        <f>Tabela3[[#This Row],[NOVO 
PRAZO REDE]]</f>
        <v>REDE OK</v>
      </c>
      <c r="W1039" s="454" t="str">
        <f>Tabela3[[#This Row],[PRAZO
ATIVAÇÃO]]</f>
        <v>ATIVO</v>
      </c>
      <c r="X1039" s="103" t="s">
        <v>684</v>
      </c>
      <c r="Y1039" s="103" t="str">
        <f>IFERROR("W"&amp;WEEKNUM(Tabela3[[#This Row],[PRAZO RE REVISADO]]),"-")</f>
        <v>-</v>
      </c>
      <c r="Z1039" s="103" t="str">
        <f>IFERROR("W"&amp;WEEKNUM(Tabela3[[#This Row],[PRAZO ATIVAÇÃO]]),"-")</f>
        <v>-</v>
      </c>
      <c r="AA1039" s="103">
        <v>2025</v>
      </c>
      <c r="AB1039" s="103">
        <v>566390</v>
      </c>
      <c r="AC1039" s="454" t="s">
        <v>572</v>
      </c>
      <c r="AD1039" s="103" t="s">
        <v>137</v>
      </c>
      <c r="AE1039" s="578"/>
      <c r="AF1039" s="103"/>
      <c r="AG1039" s="474"/>
      <c r="AH1039" s="103"/>
      <c r="AK1039" s="103" t="str">
        <f ca="1">IF(Tabela3[[#This Row],[STATUS]]&lt;&gt;"PREVISTO","N/A",IF(Tabela3[[#This Row],[Data_RE_CONGELADA]]="REDE OK","OK",IFERROR(IF(TODAY()-Tabela3[[#This Row],[Data_RE_CONGELADA]]&gt;=0,"ATRASADO",IF(TODAY()-Tabela3[[#This Row],[Data_RE_CONGELADA]]&gt;-5,"VENCENDO",IF(TODAY()-Tabela3[[#This Row],[Data_RE_CONGELADA]]&lt;=0,"NO PRAZO"))),"N/A")))</f>
        <v>N/A</v>
      </c>
      <c r="AL1039" s="454" t="str">
        <f>Tabela3[[#This Row],[NOVO 
PRAZO REDE]]</f>
        <v>REDE OK</v>
      </c>
      <c r="AM1039" s="454" t="str">
        <f>Tabela3[[#This Row],[PRAZO
ATIVAÇÃO]]</f>
        <v>ATIVO</v>
      </c>
      <c r="AN1039" s="458"/>
      <c r="AO1039" s="459"/>
      <c r="AP1039" s="103" t="s">
        <v>643</v>
      </c>
      <c r="AQ1039" s="103" t="s">
        <v>688</v>
      </c>
      <c r="AR1039" s="103" t="s">
        <v>576</v>
      </c>
      <c r="AS1039" s="103" t="s">
        <v>577</v>
      </c>
      <c r="AT1039" s="103" t="s">
        <v>3950</v>
      </c>
      <c r="AU1039" s="103" t="s">
        <v>648</v>
      </c>
      <c r="AV1039" s="103" t="s">
        <v>580</v>
      </c>
      <c r="AW1039" s="103" t="s">
        <v>580</v>
      </c>
      <c r="AX1039" s="103" t="s">
        <v>580</v>
      </c>
      <c r="AY1039" s="103" t="s">
        <v>580</v>
      </c>
      <c r="AZ1039" s="103" t="s">
        <v>580</v>
      </c>
      <c r="BA1039" s="103" t="s">
        <v>580</v>
      </c>
      <c r="BB1039" s="103" t="s">
        <v>2941</v>
      </c>
      <c r="BC1039" s="103"/>
      <c r="BE1039" s="103" t="e">
        <f>VLOOKUP(Tabela3[[#This Row],[ID OSP]],[1]Export!$R:$R,1,0)</f>
        <v>#N/A</v>
      </c>
    </row>
    <row r="1040" spans="1:58" ht="15" hidden="1" customHeight="1">
      <c r="A1040" s="103" t="s">
        <v>291</v>
      </c>
      <c r="B1040" s="103" t="s">
        <v>404</v>
      </c>
      <c r="C1040" s="104" t="s">
        <v>137</v>
      </c>
      <c r="D1040" s="454" t="s">
        <v>252</v>
      </c>
      <c r="E1040" s="454" t="s">
        <v>138</v>
      </c>
      <c r="F1040" s="454" t="s">
        <v>137</v>
      </c>
      <c r="G1040" s="454">
        <v>45950</v>
      </c>
      <c r="H1040" s="454">
        <v>45960</v>
      </c>
      <c r="I1040" s="463" t="s">
        <v>139</v>
      </c>
      <c r="J1040" s="463" t="s">
        <v>139</v>
      </c>
      <c r="K1040" s="458" t="s">
        <v>292</v>
      </c>
      <c r="L1040" s="103" t="s">
        <v>568</v>
      </c>
      <c r="M1040" s="103" t="s">
        <v>472</v>
      </c>
      <c r="N1040" s="103" t="s">
        <v>472</v>
      </c>
      <c r="O1040" s="103" t="s">
        <v>186</v>
      </c>
      <c r="P1040" s="103" t="s">
        <v>639</v>
      </c>
      <c r="Q1040" s="103" t="s">
        <v>639</v>
      </c>
      <c r="R1040" s="458" t="s">
        <v>3951</v>
      </c>
      <c r="S1040" s="460" t="s">
        <v>3055</v>
      </c>
      <c r="T1040" s="103" t="s">
        <v>42</v>
      </c>
      <c r="U1040" s="103" t="s">
        <v>137</v>
      </c>
      <c r="V1040" s="454" t="str">
        <f>Tabela3[[#This Row],[NOVO 
PRAZO REDE]]</f>
        <v>REDE OK</v>
      </c>
      <c r="W1040" s="454" t="str">
        <f>Tabela3[[#This Row],[PRAZO
ATIVAÇÃO]]</f>
        <v>ATIVO</v>
      </c>
      <c r="X1040" s="103" t="s">
        <v>684</v>
      </c>
      <c r="Y1040" s="103" t="str">
        <f>IFERROR("W"&amp;WEEKNUM(Tabela3[[#This Row],[PRAZO RE REVISADO]]),"-")</f>
        <v>-</v>
      </c>
      <c r="Z1040" s="103" t="str">
        <f>IFERROR("W"&amp;WEEKNUM(Tabela3[[#This Row],[PRAZO ATIVAÇÃO]]),"-")</f>
        <v>-</v>
      </c>
      <c r="AA1040" s="103">
        <v>2025</v>
      </c>
      <c r="AB1040" s="103">
        <v>566395</v>
      </c>
      <c r="AC1040" s="454" t="s">
        <v>572</v>
      </c>
      <c r="AD1040" s="103" t="s">
        <v>137</v>
      </c>
      <c r="AE1040" s="578"/>
      <c r="AF1040" s="103"/>
      <c r="AG1040" s="474"/>
      <c r="AH1040" s="103"/>
      <c r="AK1040" s="103" t="str">
        <f ca="1">IF(Tabela3[[#This Row],[STATUS]]&lt;&gt;"PREVISTO","N/A",IF(Tabela3[[#This Row],[Data_RE_CONGELADA]]="REDE OK","OK",IFERROR(IF(TODAY()-Tabela3[[#This Row],[Data_RE_CONGELADA]]&gt;=0,"ATRASADO",IF(TODAY()-Tabela3[[#This Row],[Data_RE_CONGELADA]]&gt;-5,"VENCENDO",IF(TODAY()-Tabela3[[#This Row],[Data_RE_CONGELADA]]&lt;=0,"NO PRAZO"))),"N/A")))</f>
        <v>N/A</v>
      </c>
      <c r="AL1040" s="454" t="str">
        <f>Tabela3[[#This Row],[NOVO 
PRAZO REDE]]</f>
        <v>REDE OK</v>
      </c>
      <c r="AM1040" s="454" t="str">
        <f>Tabela3[[#This Row],[PRAZO
ATIVAÇÃO]]</f>
        <v>ATIVO</v>
      </c>
      <c r="AN1040" s="458"/>
      <c r="AO1040" s="459"/>
      <c r="AP1040" s="454" t="s">
        <v>2767</v>
      </c>
      <c r="AQ1040" s="103" t="s">
        <v>688</v>
      </c>
      <c r="AR1040" s="103" t="s">
        <v>576</v>
      </c>
      <c r="AS1040" s="103" t="s">
        <v>577</v>
      </c>
      <c r="AT1040" s="103" t="s">
        <v>3952</v>
      </c>
      <c r="AU1040" s="103" t="s">
        <v>648</v>
      </c>
      <c r="AV1040" s="103" t="s">
        <v>580</v>
      </c>
      <c r="AW1040" s="103" t="s">
        <v>580</v>
      </c>
      <c r="AX1040" s="103" t="s">
        <v>581</v>
      </c>
      <c r="AY1040" s="103" t="s">
        <v>580</v>
      </c>
      <c r="AZ1040" s="103" t="s">
        <v>580</v>
      </c>
      <c r="BA1040" s="103" t="s">
        <v>580</v>
      </c>
      <c r="BB1040" s="103" t="s">
        <v>4</v>
      </c>
      <c r="BC1040" s="103"/>
      <c r="BE1040" s="103" t="e">
        <f>VLOOKUP(Tabela3[[#This Row],[ID OSP]],[1]Export!$R:$R,1,0)</f>
        <v>#N/A</v>
      </c>
    </row>
    <row r="1041" spans="1:57" ht="15" hidden="1" customHeight="1">
      <c r="A1041" s="103" t="s">
        <v>328</v>
      </c>
      <c r="B1041" s="103" t="s">
        <v>412</v>
      </c>
      <c r="C1041" s="104" t="s">
        <v>137</v>
      </c>
      <c r="D1041" s="454" t="s">
        <v>252</v>
      </c>
      <c r="E1041" s="454" t="s">
        <v>138</v>
      </c>
      <c r="F1041" s="454" t="s">
        <v>137</v>
      </c>
      <c r="G1041" s="454">
        <v>45853</v>
      </c>
      <c r="H1041" s="454">
        <v>45947</v>
      </c>
      <c r="I1041" s="463" t="s">
        <v>139</v>
      </c>
      <c r="J1041" s="463" t="s">
        <v>139</v>
      </c>
      <c r="K1041" s="458" t="s">
        <v>329</v>
      </c>
      <c r="L1041" s="103" t="s">
        <v>568</v>
      </c>
      <c r="M1041" s="103" t="s">
        <v>211</v>
      </c>
      <c r="N1041" s="103" t="s">
        <v>211</v>
      </c>
      <c r="O1041" s="103" t="s">
        <v>186</v>
      </c>
      <c r="P1041" s="103" t="s">
        <v>639</v>
      </c>
      <c r="Q1041" s="103" t="s">
        <v>639</v>
      </c>
      <c r="R1041" s="455"/>
      <c r="S1041" s="455" t="s">
        <v>3953</v>
      </c>
      <c r="T1041" s="103" t="s">
        <v>42</v>
      </c>
      <c r="U1041" s="103" t="s">
        <v>137</v>
      </c>
      <c r="V1041" s="454" t="str">
        <f>Tabela3[[#This Row],[NOVO 
PRAZO REDE]]</f>
        <v>REDE OK</v>
      </c>
      <c r="W1041" s="454" t="str">
        <f>Tabela3[[#This Row],[PRAZO
ATIVAÇÃO]]</f>
        <v>ATIVO</v>
      </c>
      <c r="X1041" s="103" t="s">
        <v>808</v>
      </c>
      <c r="Y1041" s="103" t="str">
        <f>IFERROR("W"&amp;WEEKNUM(Tabela3[[#This Row],[PRAZO RE REVISADO]]),"-")</f>
        <v>-</v>
      </c>
      <c r="Z1041" s="103" t="str">
        <f>IFERROR("W"&amp;WEEKNUM(Tabela3[[#This Row],[PRAZO ATIVAÇÃO]]),"-")</f>
        <v>-</v>
      </c>
      <c r="AA1041" s="103">
        <v>2025</v>
      </c>
      <c r="AB1041" s="103">
        <v>565404</v>
      </c>
      <c r="AC1041" s="454" t="s">
        <v>572</v>
      </c>
      <c r="AD1041" s="103" t="s">
        <v>137</v>
      </c>
      <c r="AE1041" s="578"/>
      <c r="AF1041" s="103"/>
      <c r="AG1041" s="474"/>
      <c r="AH1041" s="103"/>
      <c r="AK1041" s="103" t="s">
        <v>575</v>
      </c>
      <c r="AL1041" s="454" t="str">
        <f>Tabela3[[#This Row],[NOVO 
PRAZO REDE]]</f>
        <v>REDE OK</v>
      </c>
      <c r="AM1041" s="454" t="str">
        <f>Tabela3[[#This Row],[PRAZO
ATIVAÇÃO]]</f>
        <v>ATIVO</v>
      </c>
      <c r="AN1041" s="458"/>
      <c r="AO1041" s="459"/>
      <c r="AP1041" s="454" t="s">
        <v>2767</v>
      </c>
      <c r="AQ1041" s="103" t="s">
        <v>2806</v>
      </c>
      <c r="AR1041" s="103" t="s">
        <v>576</v>
      </c>
      <c r="AS1041" s="103" t="s">
        <v>577</v>
      </c>
      <c r="AT1041" s="103" t="s">
        <v>3954</v>
      </c>
      <c r="AU1041" s="103" t="s">
        <v>648</v>
      </c>
      <c r="AV1041" s="103" t="s">
        <v>580</v>
      </c>
      <c r="AW1041" s="103" t="s">
        <v>580</v>
      </c>
      <c r="AX1041" s="103" t="s">
        <v>581</v>
      </c>
      <c r="AY1041" s="103" t="s">
        <v>580</v>
      </c>
      <c r="AZ1041" s="103" t="s">
        <v>580</v>
      </c>
      <c r="BA1041" s="103" t="s">
        <v>580</v>
      </c>
      <c r="BB1041" s="103" t="s">
        <v>4</v>
      </c>
      <c r="BC1041" s="103"/>
      <c r="BE1041" s="103" t="e">
        <f>VLOOKUP(Tabela3[[#This Row],[ID OSP]],[1]Export!$R:$R,1,0)</f>
        <v>#N/A</v>
      </c>
    </row>
    <row r="1042" spans="1:57" ht="15" hidden="1" customHeight="1">
      <c r="A1042" s="103" t="s">
        <v>326</v>
      </c>
      <c r="B1042" s="103" t="s">
        <v>400</v>
      </c>
      <c r="C1042" s="104" t="s">
        <v>137</v>
      </c>
      <c r="D1042" s="454" t="s">
        <v>252</v>
      </c>
      <c r="E1042" s="454" t="s">
        <v>138</v>
      </c>
      <c r="F1042" s="454" t="s">
        <v>137</v>
      </c>
      <c r="G1042" s="454">
        <v>45974</v>
      </c>
      <c r="H1042" s="454">
        <v>45972</v>
      </c>
      <c r="I1042" s="463" t="s">
        <v>139</v>
      </c>
      <c r="J1042" s="463" t="s">
        <v>139</v>
      </c>
      <c r="K1042" s="458" t="s">
        <v>327</v>
      </c>
      <c r="L1042" s="103" t="s">
        <v>568</v>
      </c>
      <c r="M1042" s="103" t="s">
        <v>211</v>
      </c>
      <c r="N1042" s="103" t="s">
        <v>211</v>
      </c>
      <c r="O1042" s="103" t="s">
        <v>186</v>
      </c>
      <c r="P1042" s="103" t="s">
        <v>639</v>
      </c>
      <c r="Q1042" s="103" t="s">
        <v>639</v>
      </c>
      <c r="R1042" s="455"/>
      <c r="S1042" s="455" t="s">
        <v>3955</v>
      </c>
      <c r="T1042" s="103" t="s">
        <v>42</v>
      </c>
      <c r="U1042" s="103" t="s">
        <v>137</v>
      </c>
      <c r="V1042" s="454" t="str">
        <f>Tabela3[[#This Row],[NOVO 
PRAZO REDE]]</f>
        <v>REDE OK</v>
      </c>
      <c r="W1042" s="454" t="str">
        <f>Tabela3[[#This Row],[PRAZO
ATIVAÇÃO]]</f>
        <v>ATIVO</v>
      </c>
      <c r="X1042" s="103" t="s">
        <v>808</v>
      </c>
      <c r="Y1042" s="103" t="str">
        <f>IFERROR("W"&amp;WEEKNUM(Tabela3[[#This Row],[PRAZO RE REVISADO]]),"-")</f>
        <v>-</v>
      </c>
      <c r="Z1042" s="103" t="str">
        <f>IFERROR("W"&amp;WEEKNUM(Tabela3[[#This Row],[PRAZO ATIVAÇÃO]]),"-")</f>
        <v>-</v>
      </c>
      <c r="AA1042" s="103">
        <v>2025</v>
      </c>
      <c r="AB1042" s="103">
        <v>565403</v>
      </c>
      <c r="AC1042" s="454" t="s">
        <v>572</v>
      </c>
      <c r="AD1042" s="103" t="s">
        <v>137</v>
      </c>
      <c r="AE1042" s="578"/>
      <c r="AF1042" s="103"/>
      <c r="AG1042" s="474"/>
      <c r="AH1042" s="103"/>
      <c r="AK1042" s="103" t="s">
        <v>575</v>
      </c>
      <c r="AL1042" s="454">
        <v>45833</v>
      </c>
      <c r="AM1042" s="454"/>
      <c r="AN1042" s="458"/>
      <c r="AO1042" s="459"/>
      <c r="AP1042" s="103" t="s">
        <v>3812</v>
      </c>
      <c r="AQ1042" s="103" t="s">
        <v>688</v>
      </c>
      <c r="AR1042" s="103" t="s">
        <v>576</v>
      </c>
      <c r="AS1042" s="103" t="s">
        <v>577</v>
      </c>
      <c r="AT1042" s="103" t="s">
        <v>3956</v>
      </c>
      <c r="AU1042" s="103" t="s">
        <v>648</v>
      </c>
      <c r="AV1042" s="103" t="s">
        <v>580</v>
      </c>
      <c r="AW1042" s="103" t="s">
        <v>580</v>
      </c>
      <c r="AX1042" s="103" t="s">
        <v>581</v>
      </c>
      <c r="AY1042" s="103" t="s">
        <v>580</v>
      </c>
      <c r="AZ1042" s="103" t="s">
        <v>580</v>
      </c>
      <c r="BA1042" s="103" t="s">
        <v>580</v>
      </c>
      <c r="BB1042" s="103" t="s">
        <v>4</v>
      </c>
      <c r="BC1042" s="103"/>
      <c r="BE1042" s="103" t="e">
        <f>VLOOKUP(Tabela3[[#This Row],[ID OSP]],[1]Export!$R:$R,1,0)</f>
        <v>#N/A</v>
      </c>
    </row>
    <row r="1043" spans="1:57" ht="15" hidden="1" customHeight="1">
      <c r="A1043" s="103" t="s">
        <v>211</v>
      </c>
      <c r="B1043" s="103" t="s">
        <v>421</v>
      </c>
      <c r="C1043" s="104" t="s">
        <v>137</v>
      </c>
      <c r="D1043" s="454" t="s">
        <v>252</v>
      </c>
      <c r="E1043" s="454" t="s">
        <v>138</v>
      </c>
      <c r="F1043" s="454" t="s">
        <v>137</v>
      </c>
      <c r="G1043" s="454" t="s">
        <v>186</v>
      </c>
      <c r="H1043" s="454">
        <v>45945</v>
      </c>
      <c r="I1043" s="463" t="s">
        <v>252</v>
      </c>
      <c r="J1043" s="463" t="s">
        <v>138</v>
      </c>
      <c r="K1043" s="458" t="s">
        <v>1921</v>
      </c>
      <c r="L1043" s="103" t="s">
        <v>2343</v>
      </c>
      <c r="M1043" s="103" t="s">
        <v>211</v>
      </c>
      <c r="N1043" s="103" t="s">
        <v>186</v>
      </c>
      <c r="O1043" s="103" t="s">
        <v>186</v>
      </c>
      <c r="P1043" s="103" t="s">
        <v>639</v>
      </c>
      <c r="Q1043" s="103" t="s">
        <v>639</v>
      </c>
      <c r="R1043" s="468" t="s">
        <v>3957</v>
      </c>
      <c r="S1043" s="455" t="s">
        <v>3958</v>
      </c>
      <c r="T1043" s="103" t="s">
        <v>42</v>
      </c>
      <c r="U1043" s="103" t="s">
        <v>137</v>
      </c>
      <c r="V1043" s="454" t="str">
        <f>Tabela3[[#This Row],[NOVO 
PRAZO REDE]]</f>
        <v>REDE OK</v>
      </c>
      <c r="W1043" s="454" t="str">
        <f>Tabela3[[#This Row],[PRAZO
ATIVAÇÃO]]</f>
        <v>ATIVO</v>
      </c>
      <c r="X1043" s="103" t="s">
        <v>684</v>
      </c>
      <c r="Y1043" s="103" t="str">
        <f>IFERROR("W"&amp;WEEKNUM(Tabela3[[#This Row],[PRAZO RE REVISADO]]),"-")</f>
        <v>-</v>
      </c>
      <c r="Z1043" s="103" t="str">
        <f>IFERROR("W"&amp;WEEKNUM(Tabela3[[#This Row],[PRAZO ATIVAÇÃO]]),"-")</f>
        <v>-</v>
      </c>
      <c r="AA1043" s="103">
        <v>2025</v>
      </c>
      <c r="AB1043" s="103">
        <v>565290</v>
      </c>
      <c r="AC1043" s="454" t="s">
        <v>572</v>
      </c>
      <c r="AD1043" s="103" t="s">
        <v>137</v>
      </c>
      <c r="AE1043" s="578"/>
      <c r="AF1043" s="103"/>
      <c r="AG1043" s="474"/>
      <c r="AH1043" s="103"/>
      <c r="AK1043" s="103" t="str">
        <f ca="1">IF(Tabela3[[#This Row],[STATUS]]&lt;&gt;"PREVISTO","N/A",IF(Tabela3[[#This Row],[Data_RE_CONGELADA]]="REDE OK","OK",IFERROR(IF(TODAY()-Tabela3[[#This Row],[Data_RE_CONGELADA]]&gt;=0,"ATRASADO",IF(TODAY()-Tabela3[[#This Row],[Data_RE_CONGELADA]]&gt;-5,"VENCENDO",IF(TODAY()-Tabela3[[#This Row],[Data_RE_CONGELADA]]&lt;=0,"NO PRAZO"))),"N/A")))</f>
        <v>N/A</v>
      </c>
      <c r="AL1043" s="454" t="str">
        <f>Tabela3[[#This Row],[NOVO 
PRAZO REDE]]</f>
        <v>REDE OK</v>
      </c>
      <c r="AM1043" s="103" t="s">
        <v>2809</v>
      </c>
      <c r="AN1043" s="458"/>
      <c r="AO1043" s="459"/>
      <c r="AP1043" s="103" t="s">
        <v>2809</v>
      </c>
      <c r="AQ1043" s="103" t="s">
        <v>645</v>
      </c>
      <c r="AR1043" s="103" t="s">
        <v>576</v>
      </c>
      <c r="AS1043" s="103" t="s">
        <v>577</v>
      </c>
      <c r="AT1043" s="103" t="s">
        <v>3959</v>
      </c>
      <c r="AU1043" s="103" t="s">
        <v>648</v>
      </c>
      <c r="AV1043" s="103" t="s">
        <v>580</v>
      </c>
      <c r="AW1043" s="103" t="s">
        <v>580</v>
      </c>
      <c r="AX1043" s="103" t="s">
        <v>580</v>
      </c>
      <c r="AY1043" s="103" t="s">
        <v>580</v>
      </c>
      <c r="AZ1043" s="103" t="s">
        <v>580</v>
      </c>
      <c r="BA1043" s="103" t="s">
        <v>580</v>
      </c>
      <c r="BB1043" s="103" t="s">
        <v>4</v>
      </c>
      <c r="BC1043" s="103"/>
      <c r="BE1043" s="103" t="e">
        <f>VLOOKUP(Tabela3[[#This Row],[ID OSP]],[1]Export!$R:$R,1,0)</f>
        <v>#N/A</v>
      </c>
    </row>
    <row r="1044" spans="1:57" ht="15" hidden="1" customHeight="1">
      <c r="A1044" s="103" t="s">
        <v>236</v>
      </c>
      <c r="B1044" s="103" t="s">
        <v>3960</v>
      </c>
      <c r="C1044" s="104" t="s">
        <v>268</v>
      </c>
      <c r="D1044" s="454" t="s">
        <v>252</v>
      </c>
      <c r="E1044" s="454" t="s">
        <v>138</v>
      </c>
      <c r="F1044" s="454" t="s">
        <v>268</v>
      </c>
      <c r="G1044" s="454">
        <v>45694</v>
      </c>
      <c r="H1044" s="454" t="s">
        <v>186</v>
      </c>
      <c r="I1044" s="103" t="s">
        <v>42</v>
      </c>
      <c r="J1044" s="103" t="s">
        <v>127</v>
      </c>
      <c r="K1044" s="458" t="s">
        <v>237</v>
      </c>
      <c r="L1044" s="103" t="s">
        <v>467</v>
      </c>
      <c r="M1044" s="103" t="s">
        <v>472</v>
      </c>
      <c r="N1044" s="103" t="s">
        <v>186</v>
      </c>
      <c r="O1044" s="103" t="s">
        <v>186</v>
      </c>
      <c r="P1044" s="103" t="s">
        <v>712</v>
      </c>
      <c r="Q1044" s="103" t="s">
        <v>712</v>
      </c>
      <c r="R1044" s="458" t="s">
        <v>3961</v>
      </c>
      <c r="S1044" s="455" t="s">
        <v>3962</v>
      </c>
      <c r="T1044" s="103" t="s">
        <v>42</v>
      </c>
      <c r="U1044" s="103" t="s">
        <v>268</v>
      </c>
      <c r="V1044" s="454" t="str">
        <f>Tabela3[[#This Row],[NOVO 
PRAZO REDE]]</f>
        <v>REDE OK</v>
      </c>
      <c r="W1044" s="454" t="str">
        <f>Tabela3[[#This Row],[PRAZO
ATIVAÇÃO]]</f>
        <v>CANCELADO</v>
      </c>
      <c r="X1044" s="103" t="s">
        <v>729</v>
      </c>
      <c r="Y1044" s="103" t="str">
        <f>IFERROR("W"&amp;WEEKNUM(Tabela3[[#This Row],[PRAZO RE REVISADO]]),"-")</f>
        <v>-</v>
      </c>
      <c r="Z1044" s="103" t="str">
        <f>IFERROR("W"&amp;WEEKNUM(Tabela3[[#This Row],[PRAZO ATIVAÇÃO]]),"-")</f>
        <v>-</v>
      </c>
      <c r="AA1044" s="103">
        <v>2024</v>
      </c>
      <c r="AB1044" s="103">
        <v>513995</v>
      </c>
      <c r="AC1044" s="103" t="s">
        <v>572</v>
      </c>
      <c r="AD1044" s="103" t="s">
        <v>1719</v>
      </c>
      <c r="AE1044" s="578"/>
      <c r="AF1044" s="103"/>
      <c r="AG1044" s="474"/>
      <c r="AH1044" s="103" t="e">
        <f>VLOOKUP(Tabela3[[#This Row],[SITE]],#REF!,8,0)</f>
        <v>#REF!</v>
      </c>
      <c r="AK1044" s="103" t="str">
        <f ca="1">IF(Tabela3[[#This Row],[STATUS]]&lt;&gt;"PREVISTO","N/A",IF(Tabela3[[#This Row],[Data_RE_CONGELADA]]="REDE OK","OK",IFERROR(IF(TODAY()-Tabela3[[#This Row],[Data_RE_CONGELADA]]&gt;=0,"ATRASADO",IF(TODAY()-Tabela3[[#This Row],[Data_RE_CONGELADA]]&gt;-5,"VENCENDO",IF(TODAY()-Tabela3[[#This Row],[Data_RE_CONGELADA]]&lt;=0,"NO PRAZO"))),"N/A")))</f>
        <v>N/A</v>
      </c>
      <c r="AL1044" s="454" t="s">
        <v>138</v>
      </c>
      <c r="AM1044" s="454">
        <v>45606</v>
      </c>
      <c r="AN1044" s="458" t="s">
        <v>186</v>
      </c>
      <c r="AP1044" s="454" t="s">
        <v>575</v>
      </c>
      <c r="AQ1044" s="103" t="s">
        <v>688</v>
      </c>
      <c r="AR1044" s="103" t="s">
        <v>576</v>
      </c>
      <c r="AS1044" s="103">
        <v>0</v>
      </c>
      <c r="AU1044" s="103" t="s">
        <v>648</v>
      </c>
      <c r="AV1044" s="103" t="s">
        <v>580</v>
      </c>
      <c r="AW1044" s="103" t="s">
        <v>580</v>
      </c>
      <c r="AX1044" s="103" t="s">
        <v>580</v>
      </c>
      <c r="AY1044" s="103" t="s">
        <v>580</v>
      </c>
      <c r="AZ1044" s="103" t="s">
        <v>580</v>
      </c>
      <c r="BA1044" s="103" t="s">
        <v>580</v>
      </c>
      <c r="BC1044" s="103"/>
      <c r="BE1044" s="103" t="e">
        <f>VLOOKUP(Tabela3[[#This Row],[ID OSP]],[1]Export!$R:$R,1,0)</f>
        <v>#N/A</v>
      </c>
    </row>
    <row r="1045" spans="1:57" ht="15" hidden="1" customHeight="1">
      <c r="A1045" s="103" t="s">
        <v>2664</v>
      </c>
      <c r="B1045" s="103" t="s">
        <v>3963</v>
      </c>
      <c r="C1045" s="458" t="s">
        <v>137</v>
      </c>
      <c r="D1045" s="454" t="s">
        <v>252</v>
      </c>
      <c r="E1045" s="454" t="s">
        <v>138</v>
      </c>
      <c r="F1045" s="454" t="s">
        <v>137</v>
      </c>
      <c r="G1045" s="454" t="s">
        <v>186</v>
      </c>
      <c r="H1045" s="454" t="s">
        <v>186</v>
      </c>
      <c r="I1045" s="463" t="s">
        <v>252</v>
      </c>
      <c r="J1045" s="103" t="s">
        <v>138</v>
      </c>
      <c r="K1045" s="458" t="s">
        <v>2666</v>
      </c>
      <c r="L1045" s="103" t="s">
        <v>638</v>
      </c>
      <c r="M1045" s="103" t="s">
        <v>111</v>
      </c>
      <c r="N1045" s="103" t="str">
        <f>Tabela3[[#This Row],[SITE]]</f>
        <v>MGV01</v>
      </c>
      <c r="O1045" s="103" t="s">
        <v>186</v>
      </c>
      <c r="P1045" s="103" t="s">
        <v>569</v>
      </c>
      <c r="Q1045" s="103" t="s">
        <v>569</v>
      </c>
      <c r="R1045" s="458" t="s">
        <v>3909</v>
      </c>
      <c r="S1045" s="460" t="s">
        <v>186</v>
      </c>
      <c r="T1045" s="103" t="s">
        <v>42</v>
      </c>
      <c r="U1045" s="103" t="s">
        <v>268</v>
      </c>
      <c r="V1045" s="454" t="str">
        <f>Tabela3[[#This Row],[NOVO 
PRAZO REDE]]</f>
        <v>REDE OK</v>
      </c>
      <c r="W1045" s="454" t="str">
        <f>Tabela3[[#This Row],[PRAZO
ATIVAÇÃO]]</f>
        <v>ATIVO</v>
      </c>
      <c r="X1045" s="103" t="s">
        <v>2320</v>
      </c>
      <c r="Y1045" s="103" t="str">
        <f>IFERROR("W"&amp;WEEKNUM(Tabela3[[#This Row],[PRAZO RE REVISADO]]),"-")</f>
        <v>-</v>
      </c>
      <c r="Z1045" s="103" t="str">
        <f>IFERROR("W"&amp;WEEKNUM(Tabela3[[#This Row],[PRAZO ATIVAÇÃO]]),"-")</f>
        <v>-</v>
      </c>
      <c r="AA1045" s="103">
        <v>2025</v>
      </c>
      <c r="AB1045" s="103" t="s">
        <v>139</v>
      </c>
      <c r="AC1045" s="103" t="s">
        <v>139</v>
      </c>
      <c r="AD1045" s="103" t="s">
        <v>137</v>
      </c>
      <c r="AE1045" s="578"/>
      <c r="AF1045" s="103"/>
      <c r="AG1045" s="474"/>
      <c r="AH1045" s="104"/>
      <c r="AK1045" s="103" t="str">
        <f ca="1">IF(Tabela3[[#This Row],[STATUS]]&lt;&gt;"PREVISTO","N/A",IF(Tabela3[[#This Row],[Data_RE_CONGELADA]]="REDE OK","OK",IFERROR(IF(TODAY()-Tabela3[[#This Row],[Data_RE_CONGELADA]]&gt;=0,"ATRASADO",IF(TODAY()-Tabela3[[#This Row],[Data_RE_CONGELADA]]&gt;-5,"VENCENDO",IF(TODAY()-Tabela3[[#This Row],[Data_RE_CONGELADA]]&lt;=0,"NO PRAZO"))),"N/A")))</f>
        <v>N/A</v>
      </c>
      <c r="AL1045" s="454">
        <v>45930</v>
      </c>
      <c r="AM1045" s="454">
        <v>45930</v>
      </c>
      <c r="AN1045" s="458"/>
      <c r="AO1045" s="459"/>
      <c r="AP1045" s="103"/>
      <c r="AR1045" s="103" t="s">
        <v>576</v>
      </c>
      <c r="AS1045" s="103" t="s">
        <v>577</v>
      </c>
      <c r="AT1045" s="103" t="s">
        <v>3964</v>
      </c>
      <c r="AU1045" s="103" t="s">
        <v>579</v>
      </c>
      <c r="AV1045" s="103" t="s">
        <v>580</v>
      </c>
      <c r="AW1045" s="103" t="s">
        <v>580</v>
      </c>
      <c r="AX1045" s="103" t="s">
        <v>580</v>
      </c>
      <c r="AY1045" s="103" t="s">
        <v>580</v>
      </c>
      <c r="AZ1045" s="103" t="s">
        <v>580</v>
      </c>
      <c r="BA1045" s="103" t="s">
        <v>139</v>
      </c>
      <c r="BB1045" s="103" t="s">
        <v>580</v>
      </c>
      <c r="BC1045" s="529" t="s">
        <v>2668</v>
      </c>
      <c r="BE1045" s="103" t="e">
        <f>VLOOKUP(Tabela3[[#This Row],[ID OSP]],[1]Export!$R:$R,1,0)</f>
        <v>#N/A</v>
      </c>
    </row>
    <row r="1046" spans="1:57" ht="15" hidden="1" customHeight="1">
      <c r="A1046" s="103" t="s">
        <v>2071</v>
      </c>
      <c r="B1046" s="103" t="s">
        <v>3965</v>
      </c>
      <c r="C1046" s="458" t="s">
        <v>137</v>
      </c>
      <c r="D1046" s="454" t="s">
        <v>252</v>
      </c>
      <c r="E1046" s="454" t="s">
        <v>138</v>
      </c>
      <c r="F1046" s="454" t="s">
        <v>137</v>
      </c>
      <c r="G1046" s="454" t="s">
        <v>186</v>
      </c>
      <c r="H1046" s="454" t="s">
        <v>186</v>
      </c>
      <c r="I1046" s="463" t="s">
        <v>139</v>
      </c>
      <c r="J1046" s="463" t="s">
        <v>139</v>
      </c>
      <c r="K1046" s="458" t="s">
        <v>2073</v>
      </c>
      <c r="L1046" s="103" t="s">
        <v>638</v>
      </c>
      <c r="M1046" s="103" t="s">
        <v>470</v>
      </c>
      <c r="N1046" s="103" t="str">
        <f>Tabela3[[#This Row],[SITE]]</f>
        <v>MGJFO</v>
      </c>
      <c r="O1046" s="103" t="s">
        <v>186</v>
      </c>
      <c r="P1046" s="103" t="s">
        <v>569</v>
      </c>
      <c r="Q1046" s="103" t="s">
        <v>569</v>
      </c>
      <c r="R1046" s="458" t="s">
        <v>3909</v>
      </c>
      <c r="S1046" s="460" t="s">
        <v>186</v>
      </c>
      <c r="T1046" s="103" t="s">
        <v>42</v>
      </c>
      <c r="U1046" s="103" t="s">
        <v>268</v>
      </c>
      <c r="V1046" s="454" t="str">
        <f>Tabela3[[#This Row],[NOVO 
PRAZO REDE]]</f>
        <v>REDE OK</v>
      </c>
      <c r="W1046" s="454" t="str">
        <f>Tabela3[[#This Row],[PRAZO
ATIVAÇÃO]]</f>
        <v>ATIVO</v>
      </c>
      <c r="X1046" s="103" t="s">
        <v>2320</v>
      </c>
      <c r="Y1046" s="103" t="str">
        <f>IFERROR("W"&amp;WEEKNUM(Tabela3[[#This Row],[PRAZO RE REVISADO]]),"-")</f>
        <v>-</v>
      </c>
      <c r="Z1046" s="103" t="str">
        <f>IFERROR("W"&amp;WEEKNUM(Tabela3[[#This Row],[PRAZO ATIVAÇÃO]]),"-")</f>
        <v>-</v>
      </c>
      <c r="AA1046" s="103">
        <v>2025</v>
      </c>
      <c r="AB1046" s="103" t="s">
        <v>139</v>
      </c>
      <c r="AC1046" s="103" t="s">
        <v>139</v>
      </c>
      <c r="AD1046" s="103" t="s">
        <v>137</v>
      </c>
      <c r="AE1046" s="578"/>
      <c r="AF1046" s="103"/>
      <c r="AG1046" s="474"/>
      <c r="AH1046" s="104"/>
      <c r="AK1046" s="103" t="str">
        <f ca="1">IF(Tabela3[[#This Row],[STATUS]]&lt;&gt;"PREVISTO","N/A",IF(Tabela3[[#This Row],[Data_RE_CONGELADA]]="REDE OK","OK",IFERROR(IF(TODAY()-Tabela3[[#This Row],[Data_RE_CONGELADA]]&gt;=0,"ATRASADO",IF(TODAY()-Tabela3[[#This Row],[Data_RE_CONGELADA]]&gt;-5,"VENCENDO",IF(TODAY()-Tabela3[[#This Row],[Data_RE_CONGELADA]]&lt;=0,"NO PRAZO"))),"N/A")))</f>
        <v>N/A</v>
      </c>
      <c r="AL1046" s="454">
        <v>45930</v>
      </c>
      <c r="AM1046" s="454">
        <v>45930</v>
      </c>
      <c r="AN1046" s="458"/>
      <c r="AO1046" s="459"/>
      <c r="AP1046" s="103"/>
      <c r="AR1046" s="103" t="s">
        <v>576</v>
      </c>
      <c r="AS1046" s="103" t="s">
        <v>577</v>
      </c>
      <c r="AT1046" s="103" t="s">
        <v>3966</v>
      </c>
      <c r="AU1046" s="103" t="s">
        <v>579</v>
      </c>
      <c r="AV1046" s="103" t="s">
        <v>580</v>
      </c>
      <c r="AW1046" s="103" t="s">
        <v>580</v>
      </c>
      <c r="AX1046" s="103" t="s">
        <v>580</v>
      </c>
      <c r="AY1046" s="103" t="s">
        <v>580</v>
      </c>
      <c r="AZ1046" s="103" t="s">
        <v>580</v>
      </c>
      <c r="BA1046" s="103" t="s">
        <v>139</v>
      </c>
      <c r="BB1046" s="103" t="s">
        <v>580</v>
      </c>
      <c r="BC1046" s="529" t="s">
        <v>3967</v>
      </c>
      <c r="BE1046" s="103" t="e">
        <f>VLOOKUP(Tabela3[[#This Row],[ID OSP]],[1]Export!$R:$R,1,0)</f>
        <v>#N/A</v>
      </c>
    </row>
    <row r="1047" spans="1:57" ht="15" hidden="1" customHeight="1">
      <c r="A1047" s="103" t="s">
        <v>3773</v>
      </c>
      <c r="B1047" s="103" t="s">
        <v>379</v>
      </c>
      <c r="C1047" s="104" t="s">
        <v>137</v>
      </c>
      <c r="D1047" s="454" t="s">
        <v>252</v>
      </c>
      <c r="E1047" s="454" t="s">
        <v>138</v>
      </c>
      <c r="F1047" s="454" t="s">
        <v>137</v>
      </c>
      <c r="G1047" s="454">
        <v>45887</v>
      </c>
      <c r="H1047" s="454">
        <v>45889</v>
      </c>
      <c r="I1047" s="463" t="s">
        <v>139</v>
      </c>
      <c r="J1047" s="463" t="s">
        <v>139</v>
      </c>
      <c r="K1047" s="458" t="s">
        <v>3968</v>
      </c>
      <c r="L1047" s="103" t="s">
        <v>568</v>
      </c>
      <c r="M1047" s="103" t="s">
        <v>217</v>
      </c>
      <c r="N1047" s="103" t="s">
        <v>27</v>
      </c>
      <c r="O1047" s="103" t="s">
        <v>186</v>
      </c>
      <c r="P1047" s="103" t="s">
        <v>639</v>
      </c>
      <c r="Q1047" s="103" t="s">
        <v>639</v>
      </c>
      <c r="R1047" s="458" t="s">
        <v>3940</v>
      </c>
      <c r="S1047" s="460"/>
      <c r="T1047" s="103" t="s">
        <v>42</v>
      </c>
      <c r="U1047" s="103" t="s">
        <v>137</v>
      </c>
      <c r="V1047" s="454" t="str">
        <f>Tabela3[[#This Row],[NOVO 
PRAZO REDE]]</f>
        <v>REDE OK</v>
      </c>
      <c r="W1047" s="454" t="str">
        <f>Tabela3[[#This Row],[PRAZO
ATIVAÇÃO]]</f>
        <v>ATIVO</v>
      </c>
      <c r="X1047" s="103" t="s">
        <v>808</v>
      </c>
      <c r="Y1047" s="103" t="str">
        <f>IFERROR("W"&amp;WEEKNUM(Tabela3[[#This Row],[PRAZO RE REVISADO]]),"-")</f>
        <v>-</v>
      </c>
      <c r="Z1047" s="103" t="str">
        <f>IFERROR("W"&amp;WEEKNUM(Tabela3[[#This Row],[PRAZO ATIVAÇÃO]]),"-")</f>
        <v>-</v>
      </c>
      <c r="AA1047" s="103">
        <v>2025</v>
      </c>
      <c r="AB1047" s="103">
        <v>564962</v>
      </c>
      <c r="AC1047" s="454" t="s">
        <v>572</v>
      </c>
      <c r="AD1047" s="103" t="s">
        <v>137</v>
      </c>
      <c r="AE1047" s="578"/>
      <c r="AF1047" s="103"/>
      <c r="AG1047" s="474"/>
      <c r="AH1047" s="103"/>
      <c r="AK1047" s="103" t="str">
        <f ca="1">IF(Tabela3[[#This Row],[STATUS]]&lt;&gt;"PREVISTO","N/A",IF(Tabela3[[#This Row],[Data_RE_CONGELADA]]="REDE OK","OK",IFERROR(IF(TODAY()-Tabela3[[#This Row],[Data_RE_CONGELADA]]&gt;=0,"ATRASADO",IF(TODAY()-Tabela3[[#This Row],[Data_RE_CONGELADA]]&gt;-5,"VENCENDO",IF(TODAY()-Tabela3[[#This Row],[Data_RE_CONGELADA]]&lt;=0,"NO PRAZO"))),"N/A")))</f>
        <v>N/A</v>
      </c>
      <c r="AL1047" s="454">
        <v>45833</v>
      </c>
      <c r="AM1047" s="454" t="s">
        <v>2809</v>
      </c>
      <c r="AN1047" s="458"/>
      <c r="AO1047" s="459"/>
      <c r="AP1047" s="454" t="s">
        <v>2767</v>
      </c>
      <c r="AQ1047" s="103" t="s">
        <v>688</v>
      </c>
      <c r="AR1047" s="103" t="s">
        <v>576</v>
      </c>
      <c r="AS1047" s="103" t="s">
        <v>577</v>
      </c>
      <c r="AT1047" s="103" t="s">
        <v>3969</v>
      </c>
      <c r="AU1047" s="103" t="s">
        <v>648</v>
      </c>
      <c r="AV1047" s="103" t="s">
        <v>580</v>
      </c>
      <c r="AW1047" s="103" t="s">
        <v>580</v>
      </c>
      <c r="AX1047" s="103" t="s">
        <v>581</v>
      </c>
      <c r="AY1047" s="103" t="s">
        <v>580</v>
      </c>
      <c r="AZ1047" s="103" t="s">
        <v>580</v>
      </c>
      <c r="BA1047" s="103" t="s">
        <v>580</v>
      </c>
      <c r="BB1047" s="103" t="s">
        <v>4</v>
      </c>
      <c r="BC1047" s="103"/>
      <c r="BE1047" s="103" t="e">
        <f>VLOOKUP(Tabela3[[#This Row],[ID OSP]],[1]Export!$R:$R,1,0)</f>
        <v>#N/A</v>
      </c>
    </row>
    <row r="1048" spans="1:57" ht="15" hidden="1" customHeight="1">
      <c r="A1048" s="103" t="s">
        <v>3770</v>
      </c>
      <c r="B1048" s="103" t="s">
        <v>378</v>
      </c>
      <c r="C1048" s="104" t="s">
        <v>137</v>
      </c>
      <c r="D1048" s="454" t="s">
        <v>252</v>
      </c>
      <c r="E1048" s="454" t="s">
        <v>138</v>
      </c>
      <c r="F1048" s="454" t="s">
        <v>137</v>
      </c>
      <c r="G1048" s="454">
        <v>45890</v>
      </c>
      <c r="H1048" s="454">
        <v>45890</v>
      </c>
      <c r="I1048" s="463" t="s">
        <v>139</v>
      </c>
      <c r="J1048" s="463" t="s">
        <v>139</v>
      </c>
      <c r="K1048" s="458" t="s">
        <v>3970</v>
      </c>
      <c r="L1048" s="103" t="s">
        <v>568</v>
      </c>
      <c r="M1048" s="103" t="s">
        <v>217</v>
      </c>
      <c r="N1048" s="103" t="s">
        <v>27</v>
      </c>
      <c r="O1048" s="103" t="s">
        <v>186</v>
      </c>
      <c r="P1048" s="103" t="s">
        <v>639</v>
      </c>
      <c r="Q1048" s="103" t="s">
        <v>639</v>
      </c>
      <c r="R1048" s="458" t="s">
        <v>3940</v>
      </c>
      <c r="S1048" s="455"/>
      <c r="T1048" s="103" t="s">
        <v>42</v>
      </c>
      <c r="U1048" s="103" t="s">
        <v>137</v>
      </c>
      <c r="V1048" s="454" t="str">
        <f>Tabela3[[#This Row],[NOVO 
PRAZO REDE]]</f>
        <v>REDE OK</v>
      </c>
      <c r="W1048" s="454" t="str">
        <f>Tabela3[[#This Row],[PRAZO
ATIVAÇÃO]]</f>
        <v>ATIVO</v>
      </c>
      <c r="X1048" s="103" t="s">
        <v>808</v>
      </c>
      <c r="Y1048" s="103" t="str">
        <f>IFERROR("W"&amp;WEEKNUM(Tabela3[[#This Row],[PRAZO RE REVISADO]]),"-")</f>
        <v>-</v>
      </c>
      <c r="Z1048" s="103" t="str">
        <f>IFERROR("W"&amp;WEEKNUM(Tabela3[[#This Row],[PRAZO ATIVAÇÃO]]),"-")</f>
        <v>-</v>
      </c>
      <c r="AA1048" s="103">
        <v>2025</v>
      </c>
      <c r="AB1048" s="103">
        <v>564960</v>
      </c>
      <c r="AC1048" s="454" t="s">
        <v>572</v>
      </c>
      <c r="AD1048" s="103" t="s">
        <v>137</v>
      </c>
      <c r="AE1048" s="578"/>
      <c r="AF1048" s="103"/>
      <c r="AG1048" s="474"/>
      <c r="AH1048" s="103"/>
      <c r="AK1048" s="103" t="s">
        <v>575</v>
      </c>
      <c r="AL1048" s="454">
        <v>45833</v>
      </c>
      <c r="AM1048" s="454"/>
      <c r="AN1048" s="458"/>
      <c r="AO1048" s="459"/>
      <c r="AP1048" s="454" t="s">
        <v>2767</v>
      </c>
      <c r="AQ1048" s="103" t="s">
        <v>688</v>
      </c>
      <c r="AR1048" s="103" t="s">
        <v>576</v>
      </c>
      <c r="AS1048" s="103" t="s">
        <v>577</v>
      </c>
      <c r="AT1048" s="103" t="s">
        <v>3971</v>
      </c>
      <c r="AU1048" s="103" t="s">
        <v>648</v>
      </c>
      <c r="AV1048" s="103" t="s">
        <v>580</v>
      </c>
      <c r="AW1048" s="103" t="s">
        <v>580</v>
      </c>
      <c r="AX1048" s="103" t="s">
        <v>581</v>
      </c>
      <c r="AY1048" s="103" t="s">
        <v>580</v>
      </c>
      <c r="AZ1048" s="103" t="s">
        <v>580</v>
      </c>
      <c r="BA1048" s="103" t="s">
        <v>580</v>
      </c>
      <c r="BB1048" s="103" t="s">
        <v>4</v>
      </c>
      <c r="BC1048" s="103"/>
      <c r="BE1048" s="103" t="e">
        <f>VLOOKUP(Tabela3[[#This Row],[ID OSP]],[1]Export!$R:$R,1,0)</f>
        <v>#N/A</v>
      </c>
    </row>
    <row r="1049" spans="1:57" ht="15" hidden="1" customHeight="1">
      <c r="A1049" s="103" t="s">
        <v>330</v>
      </c>
      <c r="B1049" s="103" t="s">
        <v>401</v>
      </c>
      <c r="C1049" s="104" t="s">
        <v>137</v>
      </c>
      <c r="D1049" s="454" t="s">
        <v>252</v>
      </c>
      <c r="E1049" s="454" t="s">
        <v>138</v>
      </c>
      <c r="F1049" s="454" t="s">
        <v>137</v>
      </c>
      <c r="G1049" s="454">
        <v>45853</v>
      </c>
      <c r="H1049" s="454">
        <v>45947</v>
      </c>
      <c r="I1049" s="463" t="s">
        <v>139</v>
      </c>
      <c r="J1049" s="463" t="s">
        <v>139</v>
      </c>
      <c r="K1049" s="458" t="s">
        <v>331</v>
      </c>
      <c r="L1049" s="103" t="s">
        <v>568</v>
      </c>
      <c r="M1049" s="103" t="s">
        <v>211</v>
      </c>
      <c r="N1049" s="103" t="s">
        <v>211</v>
      </c>
      <c r="O1049" s="103" t="s">
        <v>186</v>
      </c>
      <c r="P1049" s="103" t="s">
        <v>639</v>
      </c>
      <c r="Q1049" s="103" t="s">
        <v>639</v>
      </c>
      <c r="R1049" s="455"/>
      <c r="S1049" s="455" t="s">
        <v>3972</v>
      </c>
      <c r="T1049" s="103" t="s">
        <v>42</v>
      </c>
      <c r="U1049" s="103" t="s">
        <v>137</v>
      </c>
      <c r="V1049" s="454" t="str">
        <f>Tabela3[[#This Row],[NOVO 
PRAZO REDE]]</f>
        <v>REDE OK</v>
      </c>
      <c r="W1049" s="454" t="str">
        <f>Tabela3[[#This Row],[PRAZO
ATIVAÇÃO]]</f>
        <v>ATIVO</v>
      </c>
      <c r="X1049" s="103" t="s">
        <v>808</v>
      </c>
      <c r="Y1049" s="103" t="str">
        <f>IFERROR("W"&amp;WEEKNUM(Tabela3[[#This Row],[PRAZO RE REVISADO]]),"-")</f>
        <v>-</v>
      </c>
      <c r="Z1049" s="103" t="str">
        <f>IFERROR("W"&amp;WEEKNUM(Tabela3[[#This Row],[PRAZO ATIVAÇÃO]]),"-")</f>
        <v>-</v>
      </c>
      <c r="AA1049" s="103">
        <v>2025</v>
      </c>
      <c r="AB1049" s="103">
        <v>565405</v>
      </c>
      <c r="AC1049" s="454" t="s">
        <v>572</v>
      </c>
      <c r="AD1049" s="103" t="s">
        <v>137</v>
      </c>
      <c r="AE1049" s="578"/>
      <c r="AF1049" s="103"/>
      <c r="AG1049" s="474"/>
      <c r="AH1049" s="103"/>
      <c r="AK1049" s="103" t="s">
        <v>575</v>
      </c>
      <c r="AL1049" s="454" t="str">
        <f>Tabela3[[#This Row],[NOVO 
PRAZO REDE]]</f>
        <v>REDE OK</v>
      </c>
      <c r="AM1049" s="454" t="str">
        <f>Tabela3[[#This Row],[PRAZO
ATIVAÇÃO]]</f>
        <v>ATIVO</v>
      </c>
      <c r="AN1049" s="458"/>
      <c r="AO1049" s="459"/>
      <c r="AP1049" s="103" t="s">
        <v>643</v>
      </c>
      <c r="AQ1049" s="103" t="s">
        <v>645</v>
      </c>
      <c r="AR1049" s="103" t="s">
        <v>576</v>
      </c>
      <c r="AS1049" s="103" t="s">
        <v>577</v>
      </c>
      <c r="AT1049" s="103" t="s">
        <v>3973</v>
      </c>
      <c r="AU1049" s="103" t="s">
        <v>648</v>
      </c>
      <c r="AV1049" s="103" t="s">
        <v>580</v>
      </c>
      <c r="AW1049" s="103" t="s">
        <v>580</v>
      </c>
      <c r="AX1049" s="103" t="s">
        <v>580</v>
      </c>
      <c r="AY1049" s="103" t="s">
        <v>580</v>
      </c>
      <c r="AZ1049" s="103" t="s">
        <v>580</v>
      </c>
      <c r="BA1049" s="103" t="s">
        <v>580</v>
      </c>
      <c r="BB1049" s="103" t="s">
        <v>4</v>
      </c>
      <c r="BC1049" s="103"/>
      <c r="BE1049" s="103" t="e">
        <f>VLOOKUP(Tabela3[[#This Row],[ID OSP]],[1]Export!$R:$R,1,0)</f>
        <v>#N/A</v>
      </c>
    </row>
    <row r="1050" spans="1:57" ht="15" hidden="1" customHeight="1">
      <c r="A1050" s="103" t="s">
        <v>248</v>
      </c>
      <c r="B1050" s="103" t="s">
        <v>392</v>
      </c>
      <c r="C1050" s="104" t="s">
        <v>137</v>
      </c>
      <c r="D1050" s="454" t="s">
        <v>252</v>
      </c>
      <c r="E1050" s="454" t="s">
        <v>138</v>
      </c>
      <c r="F1050" s="454" t="s">
        <v>137</v>
      </c>
      <c r="G1050" s="454">
        <v>45859</v>
      </c>
      <c r="H1050" s="454">
        <v>45945</v>
      </c>
      <c r="I1050" s="463" t="s">
        <v>139</v>
      </c>
      <c r="J1050" s="463" t="s">
        <v>139</v>
      </c>
      <c r="K1050" s="458" t="s">
        <v>249</v>
      </c>
      <c r="L1050" s="103" t="s">
        <v>568</v>
      </c>
      <c r="M1050" s="103" t="s">
        <v>217</v>
      </c>
      <c r="N1050" s="103" t="s">
        <v>217</v>
      </c>
      <c r="O1050" s="103" t="s">
        <v>186</v>
      </c>
      <c r="P1050" s="103" t="s">
        <v>639</v>
      </c>
      <c r="Q1050" s="103" t="s">
        <v>639</v>
      </c>
      <c r="S1050" s="455"/>
      <c r="T1050" s="103" t="s">
        <v>42</v>
      </c>
      <c r="U1050" s="103" t="s">
        <v>137</v>
      </c>
      <c r="V1050" s="454" t="str">
        <f>Tabela3[[#This Row],[NOVO 
PRAZO REDE]]</f>
        <v>REDE OK</v>
      </c>
      <c r="W1050" s="454" t="str">
        <f>Tabela3[[#This Row],[PRAZO
ATIVAÇÃO]]</f>
        <v>ATIVO</v>
      </c>
      <c r="X1050" s="103" t="s">
        <v>808</v>
      </c>
      <c r="Y1050" s="103" t="str">
        <f>IFERROR("W"&amp;WEEKNUM(Tabela3[[#This Row],[PRAZO RE REVISADO]]),"-")</f>
        <v>-</v>
      </c>
      <c r="Z1050" s="103" t="str">
        <f>IFERROR("W"&amp;WEEKNUM(Tabela3[[#This Row],[PRAZO ATIVAÇÃO]]),"-")</f>
        <v>-</v>
      </c>
      <c r="AA1050" s="103">
        <v>2025</v>
      </c>
      <c r="AB1050" s="103">
        <v>597369</v>
      </c>
      <c r="AC1050" s="454" t="s">
        <v>610</v>
      </c>
      <c r="AD1050" s="103" t="s">
        <v>137</v>
      </c>
      <c r="AE1050" s="578"/>
      <c r="AF1050" s="103"/>
      <c r="AG1050" s="474"/>
      <c r="AH1050" s="103"/>
      <c r="AK1050" s="103" t="s">
        <v>575</v>
      </c>
      <c r="AL1050" s="454" t="str">
        <f>Tabela3[[#This Row],[NOVO 
PRAZO REDE]]</f>
        <v>REDE OK</v>
      </c>
      <c r="AM1050" s="454" t="str">
        <f>Tabela3[[#This Row],[PRAZO
ATIVAÇÃO]]</f>
        <v>ATIVO</v>
      </c>
      <c r="AN1050" s="458"/>
      <c r="AO1050" s="459"/>
      <c r="AP1050" s="454" t="s">
        <v>2767</v>
      </c>
      <c r="AQ1050" s="103" t="s">
        <v>688</v>
      </c>
      <c r="AR1050" s="103" t="s">
        <v>576</v>
      </c>
      <c r="AS1050" s="103" t="s">
        <v>577</v>
      </c>
      <c r="AT1050" s="103" t="s">
        <v>3974</v>
      </c>
      <c r="AU1050" s="103" t="s">
        <v>648</v>
      </c>
      <c r="AV1050" s="103" t="s">
        <v>580</v>
      </c>
      <c r="AW1050" s="103" t="s">
        <v>580</v>
      </c>
      <c r="AX1050" s="103" t="s">
        <v>580</v>
      </c>
      <c r="AY1050" s="103" t="s">
        <v>580</v>
      </c>
      <c r="AZ1050" s="103" t="s">
        <v>580</v>
      </c>
      <c r="BA1050" s="103" t="s">
        <v>580</v>
      </c>
      <c r="BB1050" s="103" t="s">
        <v>4</v>
      </c>
      <c r="BC1050" s="103"/>
      <c r="BE1050" s="103" t="e">
        <f>VLOOKUP(Tabela3[[#This Row],[ID OSP]],[1]Export!$R:$R,1,0)</f>
        <v>#N/A</v>
      </c>
    </row>
    <row r="1051" spans="1:57" ht="15" hidden="1" customHeight="1">
      <c r="B1051" s="493" t="s">
        <v>139</v>
      </c>
      <c r="C1051" s="495" t="s">
        <v>139</v>
      </c>
      <c r="D1051" s="493" t="s">
        <v>139</v>
      </c>
      <c r="E1051" s="493" t="s">
        <v>139</v>
      </c>
      <c r="F1051" s="493" t="s">
        <v>139</v>
      </c>
      <c r="G1051" s="493" t="s">
        <v>139</v>
      </c>
      <c r="H1051" s="493" t="s">
        <v>139</v>
      </c>
      <c r="I1051" s="493" t="s">
        <v>139</v>
      </c>
      <c r="J1051" s="493" t="s">
        <v>139</v>
      </c>
      <c r="K1051" s="458" t="s">
        <v>139</v>
      </c>
      <c r="L1051" s="472" t="s">
        <v>2343</v>
      </c>
      <c r="M1051" s="472"/>
      <c r="N1051" s="472"/>
      <c r="O1051" s="472" t="s">
        <v>186</v>
      </c>
      <c r="P1051" s="472" t="s">
        <v>569</v>
      </c>
      <c r="Q1051" s="472" t="s">
        <v>569</v>
      </c>
      <c r="R1051" s="494" t="s">
        <v>3222</v>
      </c>
      <c r="S1051" s="472"/>
      <c r="T1051" s="493">
        <v>0</v>
      </c>
      <c r="U1051" s="493" t="s">
        <v>186</v>
      </c>
      <c r="V1051" s="472"/>
      <c r="W1051" s="472"/>
      <c r="X1051" s="472"/>
      <c r="Y1051" s="472"/>
      <c r="Z1051" s="472" t="s">
        <v>3223</v>
      </c>
      <c r="AA1051" s="472">
        <v>2025</v>
      </c>
      <c r="AB1051" s="472" t="s">
        <v>139</v>
      </c>
      <c r="AC1051" s="472" t="s">
        <v>139</v>
      </c>
      <c r="AD1051" s="472"/>
      <c r="AE1051" s="578"/>
      <c r="AF1051" s="458"/>
      <c r="AG1051" s="474"/>
      <c r="AH1051" s="104"/>
      <c r="AI1051" s="458"/>
      <c r="AJ1051" s="458"/>
      <c r="AK1051" s="472" t="str">
        <f ca="1">IF(Tabela3[[#This Row],[STATUS]]&lt;&gt;"PREVISTO","N/A",IF(Tabela3[[#This Row],[Data_RE_CONGELADA]]="REDE OK","OK",IFERROR(IF(TODAY()-Tabela3[[#This Row],[Data_RE_CONGELADA]]&gt;=0,"ATRASADO",IF(TODAY()-Tabela3[[#This Row],[Data_RE_CONGELADA]]&gt;-5,"VENCENDO",IF(TODAY()-Tabela3[[#This Row],[Data_RE_CONGELADA]]&lt;=0,"NO PRAZO"))),"N/A")))</f>
        <v>N/A</v>
      </c>
      <c r="AL1051" s="494"/>
      <c r="AM1051" s="495"/>
      <c r="AN1051" s="472" t="s">
        <v>186</v>
      </c>
      <c r="AO1051" s="472" t="s">
        <v>186</v>
      </c>
      <c r="AP1051" s="472"/>
      <c r="AQ1051" s="472"/>
      <c r="AR1051" s="472"/>
      <c r="AS1051" s="103">
        <v>0</v>
      </c>
      <c r="AT1051" s="472"/>
      <c r="AU1051" s="103" t="s">
        <v>579</v>
      </c>
      <c r="BC1051" s="103"/>
      <c r="BE1051" s="103" t="e">
        <f>VLOOKUP(Tabela3[[#This Row],[ID OSP]],[1]Export!$R:$R,1,0)</f>
        <v>#N/A</v>
      </c>
    </row>
    <row r="1052" spans="1:57" ht="15" hidden="1" customHeight="1">
      <c r="B1052" s="493" t="s">
        <v>139</v>
      </c>
      <c r="C1052" s="495" t="s">
        <v>139</v>
      </c>
      <c r="D1052" s="493" t="s">
        <v>139</v>
      </c>
      <c r="E1052" s="493" t="s">
        <v>139</v>
      </c>
      <c r="F1052" s="493" t="s">
        <v>139</v>
      </c>
      <c r="G1052" s="493" t="s">
        <v>139</v>
      </c>
      <c r="H1052" s="493" t="s">
        <v>139</v>
      </c>
      <c r="I1052" s="493" t="s">
        <v>139</v>
      </c>
      <c r="J1052" s="493" t="s">
        <v>139</v>
      </c>
      <c r="K1052" s="458" t="s">
        <v>139</v>
      </c>
      <c r="L1052" s="472" t="s">
        <v>638</v>
      </c>
      <c r="M1052" s="472"/>
      <c r="N1052" s="472"/>
      <c r="O1052" s="472" t="s">
        <v>186</v>
      </c>
      <c r="P1052" s="472" t="s">
        <v>569</v>
      </c>
      <c r="Q1052" s="472" t="s">
        <v>569</v>
      </c>
      <c r="R1052" s="494" t="s">
        <v>3222</v>
      </c>
      <c r="S1052" s="472"/>
      <c r="T1052" s="493">
        <v>0</v>
      </c>
      <c r="U1052" s="493" t="s">
        <v>186</v>
      </c>
      <c r="V1052" s="472"/>
      <c r="W1052" s="472"/>
      <c r="X1052" s="472"/>
      <c r="Y1052" s="472"/>
      <c r="Z1052" s="472" t="s">
        <v>3223</v>
      </c>
      <c r="AA1052" s="472">
        <v>2025</v>
      </c>
      <c r="AB1052" s="472" t="s">
        <v>139</v>
      </c>
      <c r="AC1052" s="472" t="s">
        <v>139</v>
      </c>
      <c r="AD1052" s="472"/>
      <c r="AE1052" s="578"/>
      <c r="AF1052" s="458"/>
      <c r="AG1052" s="474"/>
      <c r="AH1052" s="104"/>
      <c r="AI1052" s="458"/>
      <c r="AJ1052" s="458"/>
      <c r="AK1052" s="472" t="str">
        <f ca="1">IF(Tabela3[[#This Row],[STATUS]]&lt;&gt;"PREVISTO","N/A",IF(Tabela3[[#This Row],[Data_RE_CONGELADA]]="REDE OK","OK",IFERROR(IF(TODAY()-Tabela3[[#This Row],[Data_RE_CONGELADA]]&gt;=0,"ATRASADO",IF(TODAY()-Tabela3[[#This Row],[Data_RE_CONGELADA]]&gt;-5,"VENCENDO",IF(TODAY()-Tabela3[[#This Row],[Data_RE_CONGELADA]]&lt;=0,"NO PRAZO"))),"N/A")))</f>
        <v>N/A</v>
      </c>
      <c r="AL1052" s="494"/>
      <c r="AM1052" s="495"/>
      <c r="AN1052" s="472" t="s">
        <v>186</v>
      </c>
      <c r="AO1052" s="472" t="s">
        <v>186</v>
      </c>
      <c r="AP1052" s="472"/>
      <c r="AQ1052" s="472"/>
      <c r="AR1052" s="472"/>
      <c r="AS1052" s="103">
        <v>0</v>
      </c>
      <c r="AT1052" s="472"/>
      <c r="AU1052" s="103" t="s">
        <v>579</v>
      </c>
      <c r="BC1052" s="103"/>
      <c r="BE1052" s="103" t="e">
        <f>VLOOKUP(Tabela3[[#This Row],[ID OSP]],[1]Export!$R:$R,1,0)</f>
        <v>#N/A</v>
      </c>
    </row>
    <row r="1053" spans="1:57" ht="15" hidden="1" customHeight="1">
      <c r="B1053" s="493" t="s">
        <v>139</v>
      </c>
      <c r="C1053" s="495" t="s">
        <v>139</v>
      </c>
      <c r="D1053" s="493" t="s">
        <v>139</v>
      </c>
      <c r="E1053" s="493" t="s">
        <v>139</v>
      </c>
      <c r="F1053" s="493" t="s">
        <v>139</v>
      </c>
      <c r="G1053" s="493" t="s">
        <v>139</v>
      </c>
      <c r="H1053" s="493" t="s">
        <v>139</v>
      </c>
      <c r="I1053" s="493" t="s">
        <v>139</v>
      </c>
      <c r="J1053" s="493" t="s">
        <v>139</v>
      </c>
      <c r="K1053" s="458" t="s">
        <v>139</v>
      </c>
      <c r="L1053" s="472" t="s">
        <v>568</v>
      </c>
      <c r="M1053" s="472"/>
      <c r="N1053" s="472"/>
      <c r="O1053" s="472" t="s">
        <v>186</v>
      </c>
      <c r="P1053" s="472" t="s">
        <v>569</v>
      </c>
      <c r="Q1053" s="472" t="s">
        <v>569</v>
      </c>
      <c r="R1053" s="494" t="s">
        <v>3222</v>
      </c>
      <c r="S1053" s="472"/>
      <c r="T1053" s="493">
        <v>0</v>
      </c>
      <c r="U1053" s="493" t="s">
        <v>186</v>
      </c>
      <c r="V1053" s="472"/>
      <c r="W1053" s="472"/>
      <c r="X1053" s="472"/>
      <c r="Y1053" s="472"/>
      <c r="Z1053" s="472" t="s">
        <v>3223</v>
      </c>
      <c r="AA1053" s="472">
        <v>2025</v>
      </c>
      <c r="AB1053" s="472" t="s">
        <v>139</v>
      </c>
      <c r="AC1053" s="472" t="s">
        <v>139</v>
      </c>
      <c r="AD1053" s="472"/>
      <c r="AE1053" s="578"/>
      <c r="AF1053" s="458"/>
      <c r="AG1053" s="474"/>
      <c r="AH1053" s="104"/>
      <c r="AI1053" s="458"/>
      <c r="AJ1053" s="458"/>
      <c r="AK1053" s="472" t="str">
        <f ca="1">IF(Tabela3[[#This Row],[STATUS]]&lt;&gt;"PREVISTO","N/A",IF(Tabela3[[#This Row],[Data_RE_CONGELADA]]="REDE OK","OK",IFERROR(IF(TODAY()-Tabela3[[#This Row],[Data_RE_CONGELADA]]&gt;=0,"ATRASADO",IF(TODAY()-Tabela3[[#This Row],[Data_RE_CONGELADA]]&gt;-5,"VENCENDO",IF(TODAY()-Tabela3[[#This Row],[Data_RE_CONGELADA]]&lt;=0,"NO PRAZO"))),"N/A")))</f>
        <v>N/A</v>
      </c>
      <c r="AL1053" s="494"/>
      <c r="AM1053" s="495"/>
      <c r="AN1053" s="472" t="s">
        <v>186</v>
      </c>
      <c r="AO1053" s="472" t="s">
        <v>186</v>
      </c>
      <c r="AP1053" s="472"/>
      <c r="AQ1053" s="472"/>
      <c r="AR1053" s="472"/>
      <c r="AS1053" s="103">
        <v>0</v>
      </c>
      <c r="AT1053" s="472"/>
      <c r="AU1053" s="103" t="s">
        <v>579</v>
      </c>
      <c r="BC1053" s="103"/>
      <c r="BE1053" s="103" t="e">
        <f>VLOOKUP(Tabela3[[#This Row],[ID OSP]],[1]Export!$R:$R,1,0)</f>
        <v>#N/A</v>
      </c>
    </row>
    <row r="1054" spans="1:57" ht="15" hidden="1" customHeight="1">
      <c r="A1054" s="103" t="s">
        <v>471</v>
      </c>
      <c r="B1054" s="103" t="s">
        <v>3975</v>
      </c>
      <c r="C1054" s="458" t="s">
        <v>3238</v>
      </c>
      <c r="D1054" s="454" t="s">
        <v>607</v>
      </c>
      <c r="E1054" s="454" t="s">
        <v>138</v>
      </c>
      <c r="F1054" s="454" t="s">
        <v>137</v>
      </c>
      <c r="G1054" s="454">
        <v>45824</v>
      </c>
      <c r="H1054" s="454">
        <v>45824</v>
      </c>
      <c r="I1054" s="463" t="s">
        <v>139</v>
      </c>
      <c r="J1054" s="463" t="s">
        <v>139</v>
      </c>
      <c r="K1054" s="458" t="s">
        <v>607</v>
      </c>
      <c r="L1054" s="103" t="s">
        <v>2343</v>
      </c>
      <c r="M1054" s="103" t="s">
        <v>471</v>
      </c>
      <c r="N1054" s="103" t="s">
        <v>186</v>
      </c>
      <c r="O1054" s="103" t="s">
        <v>186</v>
      </c>
      <c r="P1054" s="103" t="s">
        <v>569</v>
      </c>
      <c r="Q1054" s="103" t="s">
        <v>569</v>
      </c>
      <c r="R1054" s="458" t="s">
        <v>607</v>
      </c>
      <c r="S1054" s="460"/>
      <c r="T1054" s="103" t="s">
        <v>42</v>
      </c>
      <c r="U1054" s="103" t="s">
        <v>137</v>
      </c>
      <c r="V1054" s="454" t="str">
        <f>Tabela3[[#This Row],[NOVO 
PRAZO REDE]]</f>
        <v>REDE OK</v>
      </c>
      <c r="W1054" s="454" t="str">
        <f>Tabela3[[#This Row],[PRAZO
ATIVAÇÃO]]</f>
        <v>ATIVO</v>
      </c>
      <c r="X1054" s="103" t="s">
        <v>139</v>
      </c>
      <c r="Y1054" s="103" t="str">
        <f>IFERROR("W"&amp;WEEKNUM(Tabela3[[#This Row],[PRAZO RE REVISADO]]),"-")</f>
        <v>-</v>
      </c>
      <c r="Z1054" s="103" t="str">
        <f>IFERROR("W"&amp;WEEKNUM(Tabela3[[#This Row],[PRAZO ATIVAÇÃO]]),"-")</f>
        <v>-</v>
      </c>
      <c r="AA1054" s="103">
        <v>2025</v>
      </c>
      <c r="AB1054" s="103" t="s">
        <v>139</v>
      </c>
      <c r="AC1054" s="454" t="s">
        <v>139</v>
      </c>
      <c r="AD1054" s="103" t="s">
        <v>137</v>
      </c>
      <c r="AE1054" s="578"/>
      <c r="AF1054" s="103"/>
      <c r="AG1054" s="474"/>
      <c r="AH1054" s="104"/>
      <c r="AK1054" s="103" t="str">
        <f ca="1">IF(Tabela3[[#This Row],[STATUS]]&lt;&gt;"PREVISTO","N/A",IF(Tabela3[[#This Row],[Data_RE_CONGELADA]]="REDE OK","OK",IFERROR(IF(TODAY()-Tabela3[[#This Row],[Data_RE_CONGELADA]]&gt;=0,"ATRASADO",IF(TODAY()-Tabela3[[#This Row],[Data_RE_CONGELADA]]&gt;-5,"VENCENDO",IF(TODAY()-Tabela3[[#This Row],[Data_RE_CONGELADA]]&lt;=0,"NO PRAZO"))),"N/A")))</f>
        <v>N/A</v>
      </c>
      <c r="AL1054" s="454" t="s">
        <v>139</v>
      </c>
      <c r="AM1054" s="454"/>
      <c r="AN1054" s="458"/>
      <c r="AO1054" s="459"/>
      <c r="AP1054" s="103" t="s">
        <v>575</v>
      </c>
      <c r="AQ1054" s="103" t="s">
        <v>611</v>
      </c>
      <c r="AR1054" s="103" t="s">
        <v>576</v>
      </c>
      <c r="AS1054" s="103" t="s">
        <v>57</v>
      </c>
      <c r="AU1054" s="103" t="s">
        <v>579</v>
      </c>
      <c r="AV1054" s="103" t="s">
        <v>580</v>
      </c>
      <c r="AW1054" s="103" t="s">
        <v>580</v>
      </c>
      <c r="AX1054" s="103" t="s">
        <v>580</v>
      </c>
      <c r="AY1054" s="103" t="s">
        <v>580</v>
      </c>
      <c r="AZ1054" s="103" t="s">
        <v>580</v>
      </c>
      <c r="BA1054" s="103" t="s">
        <v>580</v>
      </c>
      <c r="BB1054" s="103" t="s">
        <v>580</v>
      </c>
      <c r="BC1054" s="528" t="s">
        <v>3976</v>
      </c>
      <c r="BE1054" s="103" t="e">
        <f>VLOOKUP(Tabela3[[#This Row],[ID OSP]],[1]Export!$R:$R,1,0)</f>
        <v>#N/A</v>
      </c>
    </row>
    <row r="1055" spans="1:57" ht="15" hidden="1" customHeight="1">
      <c r="A1055" s="103" t="s">
        <v>2617</v>
      </c>
      <c r="B1055" s="103" t="s">
        <v>2618</v>
      </c>
      <c r="C1055" s="104" t="s">
        <v>565</v>
      </c>
      <c r="D1055" s="454" t="s">
        <v>566</v>
      </c>
      <c r="E1055" s="454" t="s">
        <v>138</v>
      </c>
      <c r="F1055" s="454" t="s">
        <v>137</v>
      </c>
      <c r="G1055" s="454">
        <v>45684</v>
      </c>
      <c r="H1055" s="454">
        <v>46002</v>
      </c>
      <c r="I1055" s="454" t="s">
        <v>139</v>
      </c>
      <c r="J1055" s="454" t="s">
        <v>139</v>
      </c>
      <c r="K1055" s="104" t="s">
        <v>3977</v>
      </c>
      <c r="L1055" s="103" t="s">
        <v>568</v>
      </c>
      <c r="M1055" s="103" t="s">
        <v>471</v>
      </c>
      <c r="N1055" s="103" t="s">
        <v>2571</v>
      </c>
      <c r="O1055" s="103" t="s">
        <v>1036</v>
      </c>
      <c r="P1055" s="103" t="s">
        <v>569</v>
      </c>
      <c r="Q1055" s="103" t="s">
        <v>569</v>
      </c>
      <c r="R1055" s="458" t="s">
        <v>3978</v>
      </c>
      <c r="S1055" s="455" t="s">
        <v>3979</v>
      </c>
      <c r="T1055" s="103" t="s">
        <v>42</v>
      </c>
      <c r="U1055" s="103" t="s">
        <v>137</v>
      </c>
      <c r="V1055" s="454" t="str">
        <f>Tabela3[[#This Row],[NOVO 
PRAZO REDE]]</f>
        <v>REDE OK</v>
      </c>
      <c r="W1055" s="454" t="str">
        <f>Tabela3[[#This Row],[PRAZO
ATIVAÇÃO]]</f>
        <v>ATIVO</v>
      </c>
      <c r="X1055" s="103" t="s">
        <v>500</v>
      </c>
      <c r="Y1055" s="103" t="str">
        <f>IFERROR("W"&amp;WEEKNUM(Tabela3[[#This Row],[PRAZO RE REVISADO]]),"-")</f>
        <v>-</v>
      </c>
      <c r="Z1055" s="103" t="str">
        <f>IFERROR("W"&amp;WEEKNUM(Tabela3[[#This Row],[PRAZO ATIVAÇÃO]]),"-")</f>
        <v>-</v>
      </c>
      <c r="AA1055" s="103">
        <v>2025</v>
      </c>
      <c r="AB1055" s="103">
        <v>509227</v>
      </c>
      <c r="AC1055" s="103" t="s">
        <v>572</v>
      </c>
      <c r="AD1055" s="103" t="s">
        <v>137</v>
      </c>
      <c r="AE1055" s="578" t="s">
        <v>714</v>
      </c>
      <c r="AF1055" s="456"/>
      <c r="AG1055" s="474"/>
      <c r="AH1055" s="535" t="s">
        <v>917</v>
      </c>
      <c r="AI1055" s="458"/>
      <c r="AJ1055" s="458"/>
      <c r="AK1055" s="103" t="str">
        <f ca="1">IF(Tabela3[[#This Row],[STATUS]]&lt;&gt;"PREVISTO","N/A",IF(Tabela3[[#This Row],[Data_RE_CONGELADA]]="REDE OK","OK",IFERROR(IF(TODAY()-Tabela3[[#This Row],[Data_RE_CONGELADA]]&gt;=0,"ATRASADO",IF(TODAY()-Tabela3[[#This Row],[Data_RE_CONGELADA]]&gt;-5,"VENCENDO",IF(TODAY()-Tabela3[[#This Row],[Data_RE_CONGELADA]]&lt;=0,"NO PRAZO"))),"N/A")))</f>
        <v>N/A</v>
      </c>
      <c r="AL1055" s="454">
        <v>45930</v>
      </c>
      <c r="AM1055" s="454">
        <v>45930</v>
      </c>
      <c r="AN1055" s="458"/>
      <c r="AO1055" s="459"/>
      <c r="AP1055" s="103"/>
      <c r="AR1055" s="103" t="s">
        <v>576</v>
      </c>
      <c r="AS1055" s="103" t="s">
        <v>577</v>
      </c>
      <c r="AT1055" s="103" t="s">
        <v>3980</v>
      </c>
      <c r="AU1055" s="103" t="s">
        <v>579</v>
      </c>
      <c r="BB1055" s="103" t="s">
        <v>580</v>
      </c>
      <c r="BC1055" s="12" t="s">
        <v>2255</v>
      </c>
      <c r="BE1055" s="103" t="e">
        <f>VLOOKUP(Tabela3[[#This Row],[ID OSP]],[1]Export!$R:$R,1,0)</f>
        <v>#N/A</v>
      </c>
    </row>
    <row r="1056" spans="1:57" ht="15" hidden="1" customHeight="1">
      <c r="A1056" s="103" t="s">
        <v>2690</v>
      </c>
      <c r="B1056" s="103" t="s">
        <v>139</v>
      </c>
      <c r="C1056" s="458" t="s">
        <v>137</v>
      </c>
      <c r="D1056" s="454" t="s">
        <v>252</v>
      </c>
      <c r="E1056" s="454" t="s">
        <v>138</v>
      </c>
      <c r="F1056" s="454" t="s">
        <v>137</v>
      </c>
      <c r="G1056" s="454" t="s">
        <v>186</v>
      </c>
      <c r="H1056" s="454" t="s">
        <v>186</v>
      </c>
      <c r="I1056" s="454" t="s">
        <v>139</v>
      </c>
      <c r="J1056" s="103" t="s">
        <v>139</v>
      </c>
      <c r="K1056" s="458" t="s">
        <v>2692</v>
      </c>
      <c r="L1056" s="103" t="s">
        <v>568</v>
      </c>
      <c r="M1056" s="103" t="s">
        <v>2340</v>
      </c>
      <c r="N1056" s="103" t="s">
        <v>2340</v>
      </c>
      <c r="O1056" s="103" t="s">
        <v>186</v>
      </c>
      <c r="P1056" s="103" t="s">
        <v>569</v>
      </c>
      <c r="Q1056" s="103" t="s">
        <v>569</v>
      </c>
      <c r="R1056" s="458" t="s">
        <v>3981</v>
      </c>
      <c r="S1056" s="460"/>
      <c r="T1056" s="103" t="s">
        <v>42</v>
      </c>
      <c r="U1056" s="103" t="s">
        <v>268</v>
      </c>
      <c r="V1056" s="454" t="str">
        <f>Tabela3[[#This Row],[NOVO 
PRAZO REDE]]</f>
        <v>REDE OK</v>
      </c>
      <c r="W1056" s="454" t="str">
        <f>Tabela3[[#This Row],[PRAZO
ATIVAÇÃO]]</f>
        <v>ATIVO</v>
      </c>
      <c r="X1056" s="103" t="s">
        <v>808</v>
      </c>
      <c r="Y1056" s="103" t="str">
        <f>IFERROR("W"&amp;WEEKNUM(Tabela3[[#This Row],[PRAZO RE REVISADO]]),"-")</f>
        <v>-</v>
      </c>
      <c r="Z1056" s="103" t="str">
        <f>IFERROR("W"&amp;WEEKNUM(Tabela3[[#This Row],[PRAZO ATIVAÇÃO]]),"-")</f>
        <v>-</v>
      </c>
      <c r="AA1056" s="103">
        <v>2025</v>
      </c>
      <c r="AB1056" s="103">
        <v>567867</v>
      </c>
      <c r="AC1056" s="103" t="s">
        <v>139</v>
      </c>
      <c r="AD1056" s="103" t="s">
        <v>137</v>
      </c>
      <c r="AE1056" s="578"/>
      <c r="AF1056" s="103"/>
      <c r="AG1056" s="474"/>
      <c r="AH1056" s="104"/>
      <c r="AK1056" s="103" t="str">
        <f ca="1">IF(Tabela3[[#This Row],[STATUS]]&lt;&gt;"PREVISTO","N/A",IF(Tabela3[[#This Row],[Data_RE_CONGELADA]]="REDE OK","OK",IFERROR(IF(TODAY()-Tabela3[[#This Row],[Data_RE_CONGELADA]]&gt;=0,"ATRASADO",IF(TODAY()-Tabela3[[#This Row],[Data_RE_CONGELADA]]&gt;-5,"VENCENDO",IF(TODAY()-Tabela3[[#This Row],[Data_RE_CONGELADA]]&lt;=0,"NO PRAZO"))),"N/A")))</f>
        <v>N/A</v>
      </c>
      <c r="AL1056" s="454">
        <v>45930</v>
      </c>
      <c r="AM1056" s="454">
        <v>45930</v>
      </c>
      <c r="AN1056" s="458"/>
      <c r="AO1056" s="459"/>
      <c r="AP1056" s="103"/>
      <c r="AR1056" s="103" t="s">
        <v>576</v>
      </c>
      <c r="AS1056" s="103" t="s">
        <v>577</v>
      </c>
      <c r="AT1056" s="103" t="s">
        <v>3982</v>
      </c>
      <c r="AU1056" s="103" t="s">
        <v>579</v>
      </c>
      <c r="AV1056" s="103" t="s">
        <v>580</v>
      </c>
      <c r="AW1056" s="103" t="s">
        <v>580</v>
      </c>
      <c r="AX1056" s="103" t="s">
        <v>581</v>
      </c>
      <c r="AY1056" s="103" t="s">
        <v>580</v>
      </c>
      <c r="AZ1056" s="103" t="s">
        <v>580</v>
      </c>
      <c r="BA1056" s="103" t="s">
        <v>139</v>
      </c>
      <c r="BB1056" s="103" t="s">
        <v>580</v>
      </c>
      <c r="BC1056" s="12" t="s">
        <v>2260</v>
      </c>
      <c r="BE1056" s="103" t="e">
        <f>VLOOKUP(Tabela3[[#This Row],[ID OSP]],[1]Export!$R:$R,1,0)</f>
        <v>#N/A</v>
      </c>
    </row>
    <row r="1057" spans="1:58" ht="15" hidden="1" customHeight="1">
      <c r="A1057" s="103" t="s">
        <v>2682</v>
      </c>
      <c r="B1057" s="103" t="s">
        <v>3983</v>
      </c>
      <c r="C1057" s="104" t="s">
        <v>565</v>
      </c>
      <c r="D1057" s="454" t="s">
        <v>566</v>
      </c>
      <c r="E1057" s="454" t="s">
        <v>138</v>
      </c>
      <c r="F1057" s="454" t="s">
        <v>137</v>
      </c>
      <c r="G1057" s="454">
        <v>45911</v>
      </c>
      <c r="H1057" s="454">
        <v>45990</v>
      </c>
      <c r="I1057" s="454" t="s">
        <v>139</v>
      </c>
      <c r="J1057" s="103" t="s">
        <v>139</v>
      </c>
      <c r="K1057" s="104" t="s">
        <v>3984</v>
      </c>
      <c r="L1057" s="103" t="s">
        <v>568</v>
      </c>
      <c r="M1057" s="103" t="s">
        <v>2340</v>
      </c>
      <c r="N1057" s="103" t="s">
        <v>2890</v>
      </c>
      <c r="O1057" s="103" t="s">
        <v>186</v>
      </c>
      <c r="P1057" s="103" t="s">
        <v>569</v>
      </c>
      <c r="Q1057" s="103" t="s">
        <v>569</v>
      </c>
      <c r="R1057" s="458" t="s">
        <v>3985</v>
      </c>
      <c r="S1057" s="455" t="s">
        <v>3986</v>
      </c>
      <c r="T1057" s="103" t="s">
        <v>42</v>
      </c>
      <c r="U1057" s="103" t="s">
        <v>137</v>
      </c>
      <c r="V1057" s="454" t="str">
        <f>Tabela3[[#This Row],[NOVO 
PRAZO REDE]]</f>
        <v>REDE OK</v>
      </c>
      <c r="W1057" s="454" t="str">
        <f>Tabela3[[#This Row],[PRAZO
ATIVAÇÃO]]</f>
        <v>ATIVO</v>
      </c>
      <c r="X1057" s="103" t="s">
        <v>808</v>
      </c>
      <c r="Y1057" s="103" t="str">
        <f>IFERROR("W"&amp;WEEKNUM(Tabela3[[#This Row],[PRAZO RE REVISADO]]),"-")</f>
        <v>-</v>
      </c>
      <c r="Z1057" s="103" t="str">
        <f>IFERROR("W"&amp;WEEKNUM(Tabela3[[#This Row],[PRAZO ATIVAÇÃO]]),"-")</f>
        <v>-</v>
      </c>
      <c r="AA1057" s="103">
        <v>2025</v>
      </c>
      <c r="AB1057" s="103">
        <v>567884</v>
      </c>
      <c r="AC1057" s="454" t="s">
        <v>572</v>
      </c>
      <c r="AD1057" s="103" t="s">
        <v>137</v>
      </c>
      <c r="AE1057" s="578">
        <v>45929</v>
      </c>
      <c r="AF1057" s="454"/>
      <c r="AG1057" s="474">
        <v>0</v>
      </c>
      <c r="AH1057" s="104" t="s">
        <v>917</v>
      </c>
      <c r="AI1057" s="458"/>
      <c r="AJ1057" s="458"/>
      <c r="AK1057" s="103" t="str">
        <f ca="1">IF(Tabela3[[#This Row],[STATUS]]&lt;&gt;"PREVISTO","N/A",IF(Tabela3[[#This Row],[Data_RE_CONGELADA]]="REDE OK","OK",IFERROR(IF(TODAY()-Tabela3[[#This Row],[Data_RE_CONGELADA]]&gt;=0,"ATRASADO",IF(TODAY()-Tabela3[[#This Row],[Data_RE_CONGELADA]]&gt;-5,"VENCENDO",IF(TODAY()-Tabela3[[#This Row],[Data_RE_CONGELADA]]&lt;=0,"NO PRAZO"))),"N/A")))</f>
        <v>N/A</v>
      </c>
      <c r="AL1057" s="454">
        <v>45930</v>
      </c>
      <c r="AM1057" s="454">
        <v>45930</v>
      </c>
      <c r="AN1057" s="458"/>
      <c r="AO1057" s="459"/>
      <c r="AP1057" s="103" t="s">
        <v>1037</v>
      </c>
      <c r="AR1057" s="103" t="s">
        <v>576</v>
      </c>
      <c r="AS1057" s="103" t="s">
        <v>577</v>
      </c>
      <c r="AT1057" s="103" t="s">
        <v>3987</v>
      </c>
      <c r="AU1057" s="103" t="s">
        <v>579</v>
      </c>
      <c r="BB1057" s="103" t="s">
        <v>580</v>
      </c>
      <c r="BC1057" s="12" t="s">
        <v>3988</v>
      </c>
      <c r="BE1057" s="103" t="e">
        <f>VLOOKUP(Tabela3[[#This Row],[ID OSP]],[1]Export!$R:$R,1,0)</f>
        <v>#N/A</v>
      </c>
    </row>
    <row r="1058" spans="1:58" ht="15" hidden="1" customHeight="1">
      <c r="A1058" s="492" t="s">
        <v>470</v>
      </c>
      <c r="B1058" s="103" t="s">
        <v>3989</v>
      </c>
      <c r="C1058" s="458" t="s">
        <v>139</v>
      </c>
      <c r="D1058" s="454" t="s">
        <v>252</v>
      </c>
      <c r="E1058" s="454" t="s">
        <v>138</v>
      </c>
      <c r="F1058" s="454" t="s">
        <v>137</v>
      </c>
      <c r="G1058" s="454" t="s">
        <v>186</v>
      </c>
      <c r="H1058" s="454" t="s">
        <v>186</v>
      </c>
      <c r="I1058" s="463" t="s">
        <v>139</v>
      </c>
      <c r="J1058" s="103" t="s">
        <v>139</v>
      </c>
      <c r="K1058" s="458" t="s">
        <v>3990</v>
      </c>
      <c r="L1058" s="103" t="s">
        <v>2343</v>
      </c>
      <c r="M1058" s="103" t="s">
        <v>470</v>
      </c>
      <c r="N1058" s="103" t="s">
        <v>471</v>
      </c>
      <c r="O1058" s="103" t="s">
        <v>186</v>
      </c>
      <c r="P1058" s="103" t="s">
        <v>569</v>
      </c>
      <c r="Q1058" s="103" t="s">
        <v>569</v>
      </c>
      <c r="R1058" s="458" t="s">
        <v>3991</v>
      </c>
      <c r="S1058" s="460"/>
      <c r="T1058" s="103" t="s">
        <v>42</v>
      </c>
      <c r="U1058" s="103" t="s">
        <v>52</v>
      </c>
      <c r="V1058" s="454" t="str">
        <f>Tabela3[[#This Row],[NOVO 
PRAZO REDE]]</f>
        <v>REDE OK</v>
      </c>
      <c r="W1058" s="454" t="str">
        <f>Tabela3[[#This Row],[PRAZO
ATIVAÇÃO]]</f>
        <v>ATIVO</v>
      </c>
      <c r="X1058" s="103" t="s">
        <v>808</v>
      </c>
      <c r="Y1058" s="103" t="str">
        <f>IFERROR("W"&amp;WEEKNUM(Tabela3[[#This Row],[PRAZO RE REVISADO]]),"-")</f>
        <v>-</v>
      </c>
      <c r="Z1058" s="103" t="str">
        <f>IFERROR("W"&amp;WEEKNUM(Tabela3[[#This Row],[PRAZO ATIVAÇÃO]]),"-")</f>
        <v>-</v>
      </c>
      <c r="AA1058" s="103">
        <v>2025</v>
      </c>
      <c r="AB1058" s="103">
        <v>597398</v>
      </c>
      <c r="AC1058" s="103" t="s">
        <v>592</v>
      </c>
      <c r="AD1058" s="103" t="s">
        <v>137</v>
      </c>
      <c r="AE1058" s="578"/>
      <c r="AF1058" s="103"/>
      <c r="AG1058" s="474"/>
      <c r="AH1058" s="104"/>
      <c r="AK1058" s="103" t="str">
        <f ca="1">IF(Tabela3[[#This Row],[STATUS]]&lt;&gt;"PREVISTO","N/A",IF(Tabela3[[#This Row],[Data_RE_CONGELADA]]="REDE OK","OK",IFERROR(IF(TODAY()-Tabela3[[#This Row],[Data_RE_CONGELADA]]&gt;=0,"ATRASADO",IF(TODAY()-Tabela3[[#This Row],[Data_RE_CONGELADA]]&gt;-5,"VENCENDO",IF(TODAY()-Tabela3[[#This Row],[Data_RE_CONGELADA]]&lt;=0,"NO PRAZO"))),"N/A")))</f>
        <v>N/A</v>
      </c>
      <c r="AL1058" s="454" t="s">
        <v>643</v>
      </c>
      <c r="AM1058" s="454">
        <v>45930</v>
      </c>
      <c r="AN1058" s="458"/>
      <c r="AO1058" s="459"/>
      <c r="AP1058" s="103"/>
      <c r="AR1058" s="103" t="s">
        <v>576</v>
      </c>
      <c r="AS1058" s="103" t="s">
        <v>577</v>
      </c>
      <c r="AT1058" s="103" t="s">
        <v>3992</v>
      </c>
      <c r="AU1058" s="103" t="s">
        <v>579</v>
      </c>
      <c r="AV1058" s="103" t="s">
        <v>580</v>
      </c>
      <c r="AW1058" s="103" t="s">
        <v>580</v>
      </c>
      <c r="AX1058" s="103" t="s">
        <v>580</v>
      </c>
      <c r="AY1058" s="103" t="s">
        <v>580</v>
      </c>
      <c r="AZ1058" s="103" t="s">
        <v>580</v>
      </c>
      <c r="BA1058" s="103" t="s">
        <v>139</v>
      </c>
      <c r="BB1058" s="103" t="s">
        <v>580</v>
      </c>
      <c r="BC1058" s="530" t="s">
        <v>3993</v>
      </c>
      <c r="BE1058" s="103" t="e">
        <f>VLOOKUP(Tabela3[[#This Row],[ID OSP]],[1]Export!$R:$R,1,0)</f>
        <v>#N/A</v>
      </c>
    </row>
    <row r="1059" spans="1:58" ht="15" hidden="1" customHeight="1">
      <c r="A1059" s="103" t="s">
        <v>2643</v>
      </c>
      <c r="B1059" s="103" t="s">
        <v>139</v>
      </c>
      <c r="C1059" s="458" t="s">
        <v>137</v>
      </c>
      <c r="D1059" s="454" t="s">
        <v>252</v>
      </c>
      <c r="E1059" s="454" t="s">
        <v>138</v>
      </c>
      <c r="F1059" s="454" t="s">
        <v>137</v>
      </c>
      <c r="G1059" s="454" t="s">
        <v>186</v>
      </c>
      <c r="H1059" s="454" t="s">
        <v>186</v>
      </c>
      <c r="I1059" s="454" t="s">
        <v>139</v>
      </c>
      <c r="J1059" s="103" t="s">
        <v>139</v>
      </c>
      <c r="K1059" s="458" t="s">
        <v>2645</v>
      </c>
      <c r="L1059" s="103" t="s">
        <v>568</v>
      </c>
      <c r="M1059" s="103" t="s">
        <v>471</v>
      </c>
      <c r="N1059" s="103" t="s">
        <v>471</v>
      </c>
      <c r="O1059" s="103" t="s">
        <v>186</v>
      </c>
      <c r="P1059" s="103" t="s">
        <v>569</v>
      </c>
      <c r="Q1059" s="103" t="s">
        <v>569</v>
      </c>
      <c r="R1059" s="458" t="s">
        <v>3981</v>
      </c>
      <c r="S1059" s="460"/>
      <c r="T1059" s="103" t="s">
        <v>42</v>
      </c>
      <c r="U1059" s="103" t="s">
        <v>268</v>
      </c>
      <c r="V1059" s="454" t="str">
        <f>Tabela3[[#This Row],[NOVO 
PRAZO REDE]]</f>
        <v>REDE OK</v>
      </c>
      <c r="W1059" s="454" t="str">
        <f>Tabela3[[#This Row],[PRAZO
ATIVAÇÃO]]</f>
        <v>ATIVO</v>
      </c>
      <c r="X1059" s="103" t="s">
        <v>808</v>
      </c>
      <c r="Y1059" s="103" t="str">
        <f>IFERROR("W"&amp;WEEKNUM(Tabela3[[#This Row],[PRAZO RE REVISADO]]),"-")</f>
        <v>-</v>
      </c>
      <c r="Z1059" s="103" t="str">
        <f>IFERROR("W"&amp;WEEKNUM(Tabela3[[#This Row],[PRAZO ATIVAÇÃO]]),"-")</f>
        <v>-</v>
      </c>
      <c r="AA1059" s="103">
        <v>2025</v>
      </c>
      <c r="AB1059" s="103">
        <v>567885</v>
      </c>
      <c r="AC1059" s="103" t="s">
        <v>139</v>
      </c>
      <c r="AD1059" s="103" t="s">
        <v>137</v>
      </c>
      <c r="AE1059" s="578"/>
      <c r="AF1059" s="103"/>
      <c r="AG1059" s="474"/>
      <c r="AH1059" s="104"/>
      <c r="AK1059" s="103" t="str">
        <f ca="1">IF(Tabela3[[#This Row],[STATUS]]&lt;&gt;"PREVISTO","N/A",IF(Tabela3[[#This Row],[Data_RE_CONGELADA]]="REDE OK","OK",IFERROR(IF(TODAY()-Tabela3[[#This Row],[Data_RE_CONGELADA]]&gt;=0,"ATRASADO",IF(TODAY()-Tabela3[[#This Row],[Data_RE_CONGELADA]]&gt;-5,"VENCENDO",IF(TODAY()-Tabela3[[#This Row],[Data_RE_CONGELADA]]&lt;=0,"NO PRAZO"))),"N/A")))</f>
        <v>N/A</v>
      </c>
      <c r="AL1059" s="454">
        <v>45930</v>
      </c>
      <c r="AM1059" s="454">
        <v>45930</v>
      </c>
      <c r="AN1059" s="458"/>
      <c r="AO1059" s="459"/>
      <c r="AP1059" s="103"/>
      <c r="AR1059" s="103" t="s">
        <v>576</v>
      </c>
      <c r="AS1059" s="103" t="s">
        <v>577</v>
      </c>
      <c r="AT1059" s="103" t="s">
        <v>3994</v>
      </c>
      <c r="AU1059" s="103" t="s">
        <v>579</v>
      </c>
      <c r="AV1059" s="103" t="s">
        <v>580</v>
      </c>
      <c r="AW1059" s="103" t="s">
        <v>580</v>
      </c>
      <c r="AX1059" s="103" t="s">
        <v>581</v>
      </c>
      <c r="AY1059" s="103" t="s">
        <v>580</v>
      </c>
      <c r="AZ1059" s="103" t="s">
        <v>580</v>
      </c>
      <c r="BA1059" s="103" t="s">
        <v>139</v>
      </c>
      <c r="BB1059" s="103" t="s">
        <v>580</v>
      </c>
      <c r="BC1059" s="529" t="s">
        <v>2646</v>
      </c>
      <c r="BE1059" s="103" t="e">
        <f>VLOOKUP(Tabela3[[#This Row],[ID OSP]],[1]Export!$R:$R,1,0)</f>
        <v>#N/A</v>
      </c>
    </row>
    <row r="1060" spans="1:58" ht="15" hidden="1" customHeight="1">
      <c r="A1060" s="103" t="s">
        <v>2621</v>
      </c>
      <c r="B1060" s="103" t="s">
        <v>139</v>
      </c>
      <c r="C1060" s="458" t="s">
        <v>137</v>
      </c>
      <c r="D1060" s="454" t="s">
        <v>252</v>
      </c>
      <c r="E1060" s="454" t="s">
        <v>138</v>
      </c>
      <c r="F1060" s="454" t="s">
        <v>137</v>
      </c>
      <c r="G1060" s="454" t="s">
        <v>186</v>
      </c>
      <c r="H1060" s="454" t="s">
        <v>186</v>
      </c>
      <c r="I1060" s="454" t="s">
        <v>139</v>
      </c>
      <c r="J1060" s="103" t="s">
        <v>139</v>
      </c>
      <c r="K1060" s="458" t="s">
        <v>2623</v>
      </c>
      <c r="L1060" s="103" t="s">
        <v>568</v>
      </c>
      <c r="M1060" s="103" t="s">
        <v>471</v>
      </c>
      <c r="N1060" s="103" t="s">
        <v>471</v>
      </c>
      <c r="O1060" s="103" t="s">
        <v>186</v>
      </c>
      <c r="P1060" s="103" t="s">
        <v>569</v>
      </c>
      <c r="Q1060" s="103" t="s">
        <v>569</v>
      </c>
      <c r="R1060" s="458" t="s">
        <v>3981</v>
      </c>
      <c r="S1060" s="460"/>
      <c r="T1060" s="103" t="s">
        <v>42</v>
      </c>
      <c r="U1060" s="103" t="s">
        <v>268</v>
      </c>
      <c r="V1060" s="454" t="str">
        <f>Tabela3[[#This Row],[NOVO 
PRAZO REDE]]</f>
        <v>REDE OK</v>
      </c>
      <c r="W1060" s="454" t="str">
        <f>Tabela3[[#This Row],[PRAZO
ATIVAÇÃO]]</f>
        <v>ATIVO</v>
      </c>
      <c r="X1060" s="103" t="s">
        <v>808</v>
      </c>
      <c r="Y1060" s="103" t="str">
        <f>IFERROR("W"&amp;WEEKNUM(Tabela3[[#This Row],[PRAZO RE REVISADO]]),"-")</f>
        <v>-</v>
      </c>
      <c r="Z1060" s="103" t="str">
        <f>IFERROR("W"&amp;WEEKNUM(Tabela3[[#This Row],[PRAZO ATIVAÇÃO]]),"-")</f>
        <v>-</v>
      </c>
      <c r="AA1060" s="103">
        <v>2025</v>
      </c>
      <c r="AB1060" s="103">
        <v>567886</v>
      </c>
      <c r="AC1060" s="103" t="s">
        <v>139</v>
      </c>
      <c r="AD1060" s="103" t="s">
        <v>137</v>
      </c>
      <c r="AE1060" s="578"/>
      <c r="AF1060" s="103"/>
      <c r="AG1060" s="474"/>
      <c r="AH1060" s="104"/>
      <c r="AK1060" s="103" t="str">
        <f ca="1">IF(Tabela3[[#This Row],[STATUS]]&lt;&gt;"PREVISTO","N/A",IF(Tabela3[[#This Row],[Data_RE_CONGELADA]]="REDE OK","OK",IFERROR(IF(TODAY()-Tabela3[[#This Row],[Data_RE_CONGELADA]]&gt;=0,"ATRASADO",IF(TODAY()-Tabela3[[#This Row],[Data_RE_CONGELADA]]&gt;-5,"VENCENDO",IF(TODAY()-Tabela3[[#This Row],[Data_RE_CONGELADA]]&lt;=0,"NO PRAZO"))),"N/A")))</f>
        <v>N/A</v>
      </c>
      <c r="AL1060" s="454">
        <v>45930</v>
      </c>
      <c r="AM1060" s="454">
        <v>45930</v>
      </c>
      <c r="AN1060" s="458"/>
      <c r="AO1060" s="459"/>
      <c r="AP1060" s="103"/>
      <c r="AR1060" s="103" t="s">
        <v>576</v>
      </c>
      <c r="AS1060" s="103" t="s">
        <v>577</v>
      </c>
      <c r="AT1060" s="103" t="s">
        <v>3995</v>
      </c>
      <c r="AU1060" s="103" t="s">
        <v>579</v>
      </c>
      <c r="AV1060" s="103" t="s">
        <v>580</v>
      </c>
      <c r="AW1060" s="103" t="s">
        <v>580</v>
      </c>
      <c r="AX1060" s="103" t="s">
        <v>580</v>
      </c>
      <c r="AY1060" s="103" t="s">
        <v>580</v>
      </c>
      <c r="AZ1060" s="103" t="s">
        <v>580</v>
      </c>
      <c r="BA1060" s="103" t="s">
        <v>139</v>
      </c>
      <c r="BB1060" s="103" t="s">
        <v>580</v>
      </c>
      <c r="BC1060" s="529" t="s">
        <v>3996</v>
      </c>
      <c r="BE1060" s="103" t="e">
        <f>VLOOKUP(Tabela3[[#This Row],[ID OSP]],[1]Export!$R:$R,1,0)</f>
        <v>#N/A</v>
      </c>
    </row>
    <row r="1061" spans="1:58" ht="15" hidden="1" customHeight="1">
      <c r="A1061" s="103" t="s">
        <v>2685</v>
      </c>
      <c r="B1061" s="103" t="s">
        <v>3997</v>
      </c>
      <c r="C1061" s="458" t="s">
        <v>137</v>
      </c>
      <c r="D1061" s="454" t="s">
        <v>252</v>
      </c>
      <c r="E1061" s="454" t="s">
        <v>138</v>
      </c>
      <c r="F1061" s="454" t="s">
        <v>137</v>
      </c>
      <c r="G1061" s="454">
        <v>45911</v>
      </c>
      <c r="H1061" s="454">
        <v>45982</v>
      </c>
      <c r="I1061" s="463" t="s">
        <v>139</v>
      </c>
      <c r="J1061" s="463" t="s">
        <v>139</v>
      </c>
      <c r="K1061" s="458" t="s">
        <v>3998</v>
      </c>
      <c r="L1061" s="103" t="s">
        <v>638</v>
      </c>
      <c r="M1061" s="103" t="s">
        <v>2340</v>
      </c>
      <c r="N1061" s="103" t="str">
        <f>Tabela3[[#This Row],[SITE]]</f>
        <v>MGJAU</v>
      </c>
      <c r="O1061" s="103" t="s">
        <v>186</v>
      </c>
      <c r="P1061" s="103" t="s">
        <v>569</v>
      </c>
      <c r="Q1061" s="103" t="s">
        <v>569</v>
      </c>
      <c r="S1061" s="455" t="s">
        <v>3999</v>
      </c>
      <c r="T1061" s="103" t="s">
        <v>42</v>
      </c>
      <c r="U1061" s="103" t="s">
        <v>137</v>
      </c>
      <c r="V1061" s="454" t="str">
        <f>Tabela3[[#This Row],[NOVO 
PRAZO REDE]]</f>
        <v>REDE OK</v>
      </c>
      <c r="W1061" s="454" t="str">
        <f>Tabela3[[#This Row],[PRAZO
ATIVAÇÃO]]</f>
        <v>ATIVO</v>
      </c>
      <c r="X1061" s="103" t="s">
        <v>808</v>
      </c>
      <c r="Y1061" s="103" t="str">
        <f>IFERROR("W"&amp;WEEKNUM(Tabela3[[#This Row],[PRAZO RE REVISADO]]),"-")</f>
        <v>-</v>
      </c>
      <c r="Z1061" s="103" t="str">
        <f>IFERROR("W"&amp;WEEKNUM(Tabela3[[#This Row],[PRAZO ATIVAÇÃO]]),"-")</f>
        <v>-</v>
      </c>
      <c r="AA1061" s="103">
        <v>2025</v>
      </c>
      <c r="AB1061" s="103">
        <v>567865</v>
      </c>
      <c r="AC1061" s="454" t="s">
        <v>572</v>
      </c>
      <c r="AD1061" s="103" t="s">
        <v>137</v>
      </c>
      <c r="AE1061" s="578"/>
      <c r="AF1061" s="103"/>
      <c r="AG1061" s="474"/>
      <c r="AH1061" s="104"/>
      <c r="AK1061" s="103" t="str">
        <f ca="1">IF(Tabela3[[#This Row],[STATUS]]&lt;&gt;"PREVISTO","N/A",IF(Tabela3[[#This Row],[Data_RE_CONGELADA]]="REDE OK","OK",IFERROR(IF(TODAY()-Tabela3[[#This Row],[Data_RE_CONGELADA]]&gt;=0,"ATRASADO",IF(TODAY()-Tabela3[[#This Row],[Data_RE_CONGELADA]]&gt;-5,"VENCENDO",IF(TODAY()-Tabela3[[#This Row],[Data_RE_CONGELADA]]&lt;=0,"NO PRAZO"))),"N/A")))</f>
        <v>N/A</v>
      </c>
      <c r="AL1061" s="454">
        <v>45930</v>
      </c>
      <c r="AM1061" s="454">
        <v>45930</v>
      </c>
      <c r="AN1061" s="458"/>
      <c r="AO1061" s="459"/>
      <c r="AP1061" s="103" t="s">
        <v>1037</v>
      </c>
      <c r="AR1061" s="103" t="s">
        <v>576</v>
      </c>
      <c r="AS1061" s="103" t="s">
        <v>577</v>
      </c>
      <c r="AT1061" s="103" t="s">
        <v>4000</v>
      </c>
      <c r="AU1061" s="103" t="s">
        <v>579</v>
      </c>
      <c r="BB1061" s="103" t="s">
        <v>580</v>
      </c>
      <c r="BC1061" s="103"/>
      <c r="BE1061" s="103" t="e">
        <f>VLOOKUP(Tabela3[[#This Row],[ID OSP]],[1]Export!$R:$R,1,0)</f>
        <v>#N/A</v>
      </c>
    </row>
    <row r="1062" spans="1:58" ht="15" hidden="1" customHeight="1">
      <c r="A1062" s="103" t="s">
        <v>2624</v>
      </c>
      <c r="B1062" s="103" t="s">
        <v>2625</v>
      </c>
      <c r="C1062" s="458" t="s">
        <v>137</v>
      </c>
      <c r="D1062" s="454" t="s">
        <v>252</v>
      </c>
      <c r="E1062" s="454" t="s">
        <v>138</v>
      </c>
      <c r="F1062" s="454" t="s">
        <v>137</v>
      </c>
      <c r="G1062" s="454" t="s">
        <v>186</v>
      </c>
      <c r="H1062" s="454" t="s">
        <v>186</v>
      </c>
      <c r="I1062" s="454" t="s">
        <v>139</v>
      </c>
      <c r="J1062" s="103" t="s">
        <v>139</v>
      </c>
      <c r="K1062" s="458" t="s">
        <v>2623</v>
      </c>
      <c r="L1062" s="103" t="s">
        <v>568</v>
      </c>
      <c r="M1062" s="103" t="s">
        <v>471</v>
      </c>
      <c r="N1062" s="103" t="s">
        <v>471</v>
      </c>
      <c r="O1062" s="103" t="s">
        <v>186</v>
      </c>
      <c r="P1062" s="103" t="s">
        <v>569</v>
      </c>
      <c r="Q1062" s="103" t="s">
        <v>569</v>
      </c>
      <c r="R1062" s="458" t="s">
        <v>4001</v>
      </c>
      <c r="S1062" s="460" t="s">
        <v>186</v>
      </c>
      <c r="T1062" s="103" t="s">
        <v>42</v>
      </c>
      <c r="U1062" s="103" t="s">
        <v>268</v>
      </c>
      <c r="V1062" s="454" t="str">
        <f>Tabela3[[#This Row],[NOVO 
PRAZO REDE]]</f>
        <v>REDE OK</v>
      </c>
      <c r="W1062" s="454" t="str">
        <f>Tabela3[[#This Row],[PRAZO
ATIVAÇÃO]]</f>
        <v>ATIVO</v>
      </c>
      <c r="X1062" s="103" t="s">
        <v>139</v>
      </c>
      <c r="Y1062" s="103" t="str">
        <f>IFERROR("W"&amp;WEEKNUM(Tabela3[[#This Row],[PRAZO RE REVISADO]]),"-")</f>
        <v>-</v>
      </c>
      <c r="Z1062" s="103" t="str">
        <f>IFERROR("W"&amp;WEEKNUM(Tabela3[[#This Row],[PRAZO ATIVAÇÃO]]),"-")</f>
        <v>-</v>
      </c>
      <c r="AA1062" s="103">
        <v>2025</v>
      </c>
      <c r="AB1062" s="103" t="s">
        <v>2418</v>
      </c>
      <c r="AC1062" s="103" t="s">
        <v>610</v>
      </c>
      <c r="AD1062" s="103" t="s">
        <v>137</v>
      </c>
      <c r="AE1062" s="578"/>
      <c r="AF1062" s="103"/>
      <c r="AG1062" s="474"/>
      <c r="AH1062" s="104"/>
      <c r="AK1062" s="103" t="str">
        <f ca="1">IF(Tabela3[[#This Row],[STATUS]]&lt;&gt;"PREVISTO","N/A",IF(Tabela3[[#This Row],[Data_RE_CONGELADA]]="REDE OK","OK",IFERROR(IF(TODAY()-Tabela3[[#This Row],[Data_RE_CONGELADA]]&gt;=0,"ATRASADO",IF(TODAY()-Tabela3[[#This Row],[Data_RE_CONGELADA]]&gt;-5,"VENCENDO",IF(TODAY()-Tabela3[[#This Row],[Data_RE_CONGELADA]]&lt;=0,"NO PRAZO"))),"N/A")))</f>
        <v>N/A</v>
      </c>
      <c r="AL1062" s="454">
        <v>45930</v>
      </c>
      <c r="AM1062" s="454">
        <v>45930</v>
      </c>
      <c r="AN1062" s="458"/>
      <c r="AO1062" s="459"/>
      <c r="AP1062" s="103"/>
      <c r="AR1062" s="103" t="s">
        <v>576</v>
      </c>
      <c r="AS1062" s="103" t="s">
        <v>577</v>
      </c>
      <c r="AT1062" s="103" t="s">
        <v>4002</v>
      </c>
      <c r="AU1062" s="103" t="s">
        <v>579</v>
      </c>
      <c r="AV1062" s="103" t="s">
        <v>580</v>
      </c>
      <c r="AW1062" s="103" t="s">
        <v>580</v>
      </c>
      <c r="AX1062" s="103" t="s">
        <v>581</v>
      </c>
      <c r="AY1062" s="103" t="s">
        <v>581</v>
      </c>
      <c r="AZ1062" s="103" t="s">
        <v>580</v>
      </c>
      <c r="BA1062" s="103" t="s">
        <v>139</v>
      </c>
      <c r="BB1062" s="103" t="s">
        <v>580</v>
      </c>
      <c r="BC1062" s="529" t="s">
        <v>2627</v>
      </c>
      <c r="BE1062" s="103" t="e">
        <f>VLOOKUP(Tabela3[[#This Row],[ID OSP]],[1]Export!$R:$R,1,0)</f>
        <v>#N/A</v>
      </c>
    </row>
    <row r="1063" spans="1:58" ht="15" hidden="1" customHeight="1">
      <c r="A1063" s="103" t="s">
        <v>2596</v>
      </c>
      <c r="B1063" s="103" t="s">
        <v>2597</v>
      </c>
      <c r="C1063" s="458" t="s">
        <v>137</v>
      </c>
      <c r="D1063" s="454" t="s">
        <v>252</v>
      </c>
      <c r="E1063" s="454" t="s">
        <v>138</v>
      </c>
      <c r="F1063" s="454" t="s">
        <v>137</v>
      </c>
      <c r="G1063" s="454" t="s">
        <v>186</v>
      </c>
      <c r="H1063" s="454" t="s">
        <v>186</v>
      </c>
      <c r="I1063" s="454" t="s">
        <v>139</v>
      </c>
      <c r="J1063" s="103" t="s">
        <v>139</v>
      </c>
      <c r="K1063" s="458" t="s">
        <v>2598</v>
      </c>
      <c r="L1063" s="103" t="s">
        <v>568</v>
      </c>
      <c r="M1063" s="103" t="s">
        <v>471</v>
      </c>
      <c r="N1063" s="103" t="s">
        <v>471</v>
      </c>
      <c r="O1063" s="103" t="s">
        <v>186</v>
      </c>
      <c r="P1063" s="103" t="s">
        <v>569</v>
      </c>
      <c r="Q1063" s="103" t="s">
        <v>569</v>
      </c>
      <c r="R1063" s="458" t="s">
        <v>4001</v>
      </c>
      <c r="S1063" s="460" t="s">
        <v>186</v>
      </c>
      <c r="T1063" s="103" t="s">
        <v>42</v>
      </c>
      <c r="U1063" s="103" t="s">
        <v>268</v>
      </c>
      <c r="V1063" s="454" t="str">
        <f>Tabela3[[#This Row],[NOVO 
PRAZO REDE]]</f>
        <v>REDE OK</v>
      </c>
      <c r="W1063" s="454" t="str">
        <f>Tabela3[[#This Row],[PRAZO
ATIVAÇÃO]]</f>
        <v>ATIVO</v>
      </c>
      <c r="X1063" s="103" t="s">
        <v>139</v>
      </c>
      <c r="Y1063" s="103" t="str">
        <f>IFERROR("W"&amp;WEEKNUM(Tabela3[[#This Row],[PRAZO RE REVISADO]]),"-")</f>
        <v>-</v>
      </c>
      <c r="Z1063" s="103" t="str">
        <f>IFERROR("W"&amp;WEEKNUM(Tabela3[[#This Row],[PRAZO ATIVAÇÃO]]),"-")</f>
        <v>-</v>
      </c>
      <c r="AA1063" s="103">
        <v>2025</v>
      </c>
      <c r="AB1063" s="103" t="s">
        <v>2418</v>
      </c>
      <c r="AC1063" s="103" t="s">
        <v>610</v>
      </c>
      <c r="AD1063" s="103" t="s">
        <v>137</v>
      </c>
      <c r="AE1063" s="578"/>
      <c r="AF1063" s="103"/>
      <c r="AG1063" s="474"/>
      <c r="AH1063" s="104"/>
      <c r="AK1063" s="103" t="str">
        <f ca="1">IF(Tabela3[[#This Row],[STATUS]]&lt;&gt;"PREVISTO","N/A",IF(Tabela3[[#This Row],[Data_RE_CONGELADA]]="REDE OK","OK",IFERROR(IF(TODAY()-Tabela3[[#This Row],[Data_RE_CONGELADA]]&gt;=0,"ATRASADO",IF(TODAY()-Tabela3[[#This Row],[Data_RE_CONGELADA]]&gt;-5,"VENCENDO",IF(TODAY()-Tabela3[[#This Row],[Data_RE_CONGELADA]]&lt;=0,"NO PRAZO"))),"N/A")))</f>
        <v>N/A</v>
      </c>
      <c r="AL1063" s="454">
        <v>45930</v>
      </c>
      <c r="AM1063" s="454">
        <v>45930</v>
      </c>
      <c r="AN1063" s="458"/>
      <c r="AO1063" s="459"/>
      <c r="AP1063" s="103"/>
      <c r="AR1063" s="103" t="s">
        <v>576</v>
      </c>
      <c r="AS1063" s="103" t="s">
        <v>577</v>
      </c>
      <c r="AT1063" s="103" t="s">
        <v>4003</v>
      </c>
      <c r="AU1063" s="103" t="s">
        <v>579</v>
      </c>
      <c r="AV1063" s="103" t="s">
        <v>580</v>
      </c>
      <c r="AW1063" s="103" t="s">
        <v>580</v>
      </c>
      <c r="AX1063" s="103" t="s">
        <v>581</v>
      </c>
      <c r="AY1063" s="103" t="s">
        <v>580</v>
      </c>
      <c r="AZ1063" s="103" t="s">
        <v>581</v>
      </c>
      <c r="BA1063" s="103" t="s">
        <v>139</v>
      </c>
      <c r="BB1063" s="103" t="s">
        <v>580</v>
      </c>
      <c r="BC1063" s="529" t="s">
        <v>2599</v>
      </c>
      <c r="BE1063" s="103" t="e">
        <f>VLOOKUP(Tabela3[[#This Row],[ID OSP]],[1]Export!$R:$R,1,0)</f>
        <v>#N/A</v>
      </c>
    </row>
    <row r="1064" spans="1:58" ht="15" hidden="1" customHeight="1">
      <c r="A1064" s="103" t="s">
        <v>4004</v>
      </c>
      <c r="B1064" s="103" t="s">
        <v>373</v>
      </c>
      <c r="C1064" s="104" t="s">
        <v>565</v>
      </c>
      <c r="D1064" s="454" t="s">
        <v>566</v>
      </c>
      <c r="E1064" s="454" t="s">
        <v>138</v>
      </c>
      <c r="F1064" s="454" t="s">
        <v>137</v>
      </c>
      <c r="G1064" s="454">
        <v>45898</v>
      </c>
      <c r="H1064" s="454">
        <v>45905</v>
      </c>
      <c r="I1064" s="463" t="s">
        <v>139</v>
      </c>
      <c r="J1064" s="463" t="s">
        <v>139</v>
      </c>
      <c r="K1064" s="104" t="s">
        <v>4005</v>
      </c>
      <c r="L1064" s="103" t="s">
        <v>568</v>
      </c>
      <c r="M1064" s="103" t="s">
        <v>679</v>
      </c>
      <c r="N1064" s="103" t="s">
        <v>3248</v>
      </c>
      <c r="O1064" s="103" t="s">
        <v>186</v>
      </c>
      <c r="P1064" s="103" t="s">
        <v>681</v>
      </c>
      <c r="Q1064" s="103" t="s">
        <v>681</v>
      </c>
      <c r="R1064" s="458" t="s">
        <v>4006</v>
      </c>
      <c r="S1064" s="554" t="s">
        <v>4007</v>
      </c>
      <c r="T1064" s="103" t="s">
        <v>42</v>
      </c>
      <c r="U1064" s="103" t="s">
        <v>137</v>
      </c>
      <c r="V1064" s="454" t="str">
        <f>Tabela3[[#This Row],[NOVO 
PRAZO REDE]]</f>
        <v>REDE OK</v>
      </c>
      <c r="W1064" s="454" t="str">
        <f>Tabela3[[#This Row],[PRAZO
ATIVAÇÃO]]</f>
        <v>ATIVO</v>
      </c>
      <c r="X1064" s="103" t="s">
        <v>684</v>
      </c>
      <c r="Y1064" s="103" t="str">
        <f>IFERROR("W"&amp;WEEKNUM(Tabela3[[#This Row],[PRAZO RE REVISADO]]),"-")</f>
        <v>-</v>
      </c>
      <c r="Z1064" s="103" t="str">
        <f>IFERROR("W"&amp;WEEKNUM(Tabela3[[#This Row],[PRAZO ATIVAÇÃO]]),"-")</f>
        <v>-</v>
      </c>
      <c r="AA1064" s="103">
        <v>2025</v>
      </c>
      <c r="AB1064" s="103">
        <v>548966</v>
      </c>
      <c r="AC1064" s="454" t="s">
        <v>572</v>
      </c>
      <c r="AD1064" s="103" t="s">
        <v>137</v>
      </c>
      <c r="AE1064" s="578">
        <v>45947</v>
      </c>
      <c r="AF1064" s="454"/>
      <c r="AG1064" s="474"/>
      <c r="AH1064" s="104" t="s">
        <v>4008</v>
      </c>
      <c r="AK1064" s="103" t="str">
        <f ca="1">IF(Tabela3[[#This Row],[STATUS]]&lt;&gt;"PREVISTO","N/A",IF(Tabela3[[#This Row],[Data_RE_CONGELADA]]="REDE OK","OK",IFERROR(IF(TODAY()-Tabela3[[#This Row],[Data_RE_CONGELADA]]&gt;=0,"ATRASADO",IF(TODAY()-Tabela3[[#This Row],[Data_RE_CONGELADA]]&gt;-5,"VENCENDO",IF(TODAY()-Tabela3[[#This Row],[Data_RE_CONGELADA]]&lt;=0,"NO PRAZO"))),"N/A")))</f>
        <v>N/A</v>
      </c>
      <c r="AL1064" s="454" t="s">
        <v>643</v>
      </c>
      <c r="AM1064" s="454"/>
      <c r="AN1064" s="458"/>
      <c r="AO1064" s="459"/>
      <c r="AP1064" s="454" t="str">
        <f>Tabela3[[#This Row],[NOVO 
PRAZO REDE]]</f>
        <v>REDE OK</v>
      </c>
      <c r="AQ1064" s="103" t="s">
        <v>645</v>
      </c>
      <c r="AR1064" s="103" t="s">
        <v>689</v>
      </c>
      <c r="AS1064" s="103" t="s">
        <v>918</v>
      </c>
      <c r="AT1064" s="103" t="s">
        <v>4009</v>
      </c>
      <c r="AU1064" s="103" t="s">
        <v>648</v>
      </c>
      <c r="AV1064" s="103" t="s">
        <v>580</v>
      </c>
      <c r="AW1064" s="103" t="s">
        <v>580</v>
      </c>
      <c r="AX1064" s="103" t="s">
        <v>581</v>
      </c>
      <c r="AY1064" s="103" t="s">
        <v>580</v>
      </c>
      <c r="AZ1064" s="103" t="s">
        <v>580</v>
      </c>
      <c r="BA1064" s="103" t="s">
        <v>580</v>
      </c>
      <c r="BB1064" s="103" t="s">
        <v>4</v>
      </c>
      <c r="BC1064" s="103"/>
      <c r="BE1064" s="103" t="e">
        <f>VLOOKUP(Tabela3[[#This Row],[ID OSP]],[1]Export!$R:$R,1,0)</f>
        <v>#N/A</v>
      </c>
    </row>
    <row r="1065" spans="1:58" ht="15" hidden="1" customHeight="1">
      <c r="A1065" s="103" t="s">
        <v>2637</v>
      </c>
      <c r="B1065" s="103" t="s">
        <v>2638</v>
      </c>
      <c r="C1065" s="458" t="s">
        <v>137</v>
      </c>
      <c r="D1065" s="454" t="s">
        <v>252</v>
      </c>
      <c r="E1065" s="454" t="s">
        <v>138</v>
      </c>
      <c r="F1065" s="454" t="s">
        <v>137</v>
      </c>
      <c r="G1065" s="454" t="s">
        <v>186</v>
      </c>
      <c r="H1065" s="454" t="s">
        <v>186</v>
      </c>
      <c r="I1065" s="454" t="s">
        <v>139</v>
      </c>
      <c r="J1065" s="103" t="s">
        <v>139</v>
      </c>
      <c r="K1065" s="458" t="s">
        <v>2639</v>
      </c>
      <c r="L1065" s="103" t="s">
        <v>568</v>
      </c>
      <c r="M1065" s="103" t="s">
        <v>471</v>
      </c>
      <c r="N1065" s="103" t="s">
        <v>471</v>
      </c>
      <c r="O1065" s="103" t="s">
        <v>186</v>
      </c>
      <c r="P1065" s="103" t="s">
        <v>569</v>
      </c>
      <c r="Q1065" s="103" t="s">
        <v>569</v>
      </c>
      <c r="R1065" s="458" t="s">
        <v>4001</v>
      </c>
      <c r="S1065" s="460" t="s">
        <v>186</v>
      </c>
      <c r="T1065" s="103" t="s">
        <v>42</v>
      </c>
      <c r="U1065" s="103" t="s">
        <v>268</v>
      </c>
      <c r="V1065" s="454" t="str">
        <f>Tabela3[[#This Row],[NOVO 
PRAZO REDE]]</f>
        <v>REDE OK</v>
      </c>
      <c r="W1065" s="454" t="str">
        <f>Tabela3[[#This Row],[PRAZO
ATIVAÇÃO]]</f>
        <v>ATIVO</v>
      </c>
      <c r="X1065" s="103" t="s">
        <v>139</v>
      </c>
      <c r="Y1065" s="103" t="str">
        <f>IFERROR("W"&amp;WEEKNUM(Tabela3[[#This Row],[PRAZO RE REVISADO]]),"-")</f>
        <v>-</v>
      </c>
      <c r="Z1065" s="103" t="str">
        <f>IFERROR("W"&amp;WEEKNUM(Tabela3[[#This Row],[PRAZO ATIVAÇÃO]]),"-")</f>
        <v>-</v>
      </c>
      <c r="AA1065" s="103">
        <v>2025</v>
      </c>
      <c r="AB1065" s="103" t="s">
        <v>2418</v>
      </c>
      <c r="AC1065" s="103" t="s">
        <v>610</v>
      </c>
      <c r="AD1065" s="103" t="s">
        <v>137</v>
      </c>
      <c r="AE1065" s="578"/>
      <c r="AF1065" s="103"/>
      <c r="AG1065" s="474"/>
      <c r="AH1065" s="104"/>
      <c r="AK1065" s="103" t="str">
        <f ca="1">IF(Tabela3[[#This Row],[STATUS]]&lt;&gt;"PREVISTO","N/A",IF(Tabela3[[#This Row],[Data_RE_CONGELADA]]="REDE OK","OK",IFERROR(IF(TODAY()-Tabela3[[#This Row],[Data_RE_CONGELADA]]&gt;=0,"ATRASADO",IF(TODAY()-Tabela3[[#This Row],[Data_RE_CONGELADA]]&gt;-5,"VENCENDO",IF(TODAY()-Tabela3[[#This Row],[Data_RE_CONGELADA]]&lt;=0,"NO PRAZO"))),"N/A")))</f>
        <v>N/A</v>
      </c>
      <c r="AL1065" s="454">
        <v>45930</v>
      </c>
      <c r="AM1065" s="454">
        <v>45930</v>
      </c>
      <c r="AN1065" s="458"/>
      <c r="AO1065" s="459"/>
      <c r="AP1065" s="103"/>
      <c r="AR1065" s="103" t="s">
        <v>576</v>
      </c>
      <c r="AS1065" s="103" t="s">
        <v>577</v>
      </c>
      <c r="AT1065" s="103" t="s">
        <v>4010</v>
      </c>
      <c r="AU1065" s="103" t="s">
        <v>579</v>
      </c>
      <c r="AV1065" s="103" t="s">
        <v>580</v>
      </c>
      <c r="AW1065" s="103" t="s">
        <v>580</v>
      </c>
      <c r="AX1065" s="103" t="s">
        <v>581</v>
      </c>
      <c r="AY1065" s="103" t="s">
        <v>580</v>
      </c>
      <c r="AZ1065" s="103" t="s">
        <v>581</v>
      </c>
      <c r="BA1065" s="103" t="s">
        <v>139</v>
      </c>
      <c r="BB1065" s="103" t="s">
        <v>580</v>
      </c>
      <c r="BC1065" s="529" t="s">
        <v>4011</v>
      </c>
      <c r="BE1065" s="103" t="e">
        <f>VLOOKUP(Tabela3[[#This Row],[ID OSP]],[1]Export!$R:$R,1,0)</f>
        <v>#N/A</v>
      </c>
    </row>
    <row r="1066" spans="1:58" ht="15" hidden="1" customHeight="1">
      <c r="A1066" s="103" t="s">
        <v>3248</v>
      </c>
      <c r="B1066" s="103" t="s">
        <v>4012</v>
      </c>
      <c r="C1066" s="104" t="s">
        <v>137</v>
      </c>
      <c r="D1066" s="454" t="s">
        <v>252</v>
      </c>
      <c r="E1066" s="454" t="s">
        <v>138</v>
      </c>
      <c r="F1066" s="454" t="s">
        <v>137</v>
      </c>
      <c r="G1066" s="454">
        <v>45803</v>
      </c>
      <c r="H1066" s="454">
        <v>45903</v>
      </c>
      <c r="I1066" s="463" t="s">
        <v>252</v>
      </c>
      <c r="J1066" s="103" t="s">
        <v>138</v>
      </c>
      <c r="K1066" s="458" t="s">
        <v>4013</v>
      </c>
      <c r="L1066" s="103" t="s">
        <v>638</v>
      </c>
      <c r="M1066" s="103" t="s">
        <v>679</v>
      </c>
      <c r="N1066" s="103" t="s">
        <v>3248</v>
      </c>
      <c r="O1066" s="103" t="s">
        <v>186</v>
      </c>
      <c r="P1066" s="103" t="s">
        <v>681</v>
      </c>
      <c r="Q1066" s="103" t="s">
        <v>681</v>
      </c>
      <c r="R1066" s="458" t="s">
        <v>4014</v>
      </c>
      <c r="S1066" s="455"/>
      <c r="T1066" s="103" t="s">
        <v>42</v>
      </c>
      <c r="U1066" s="103" t="s">
        <v>137</v>
      </c>
      <c r="V1066" s="454" t="str">
        <f>Tabela3[[#This Row],[NOVO 
PRAZO REDE]]</f>
        <v>REDE OK</v>
      </c>
      <c r="W1066" s="454" t="str">
        <f>Tabela3[[#This Row],[PRAZO
ATIVAÇÃO]]</f>
        <v>ATIVO</v>
      </c>
      <c r="X1066" s="103" t="s">
        <v>684</v>
      </c>
      <c r="Y1066" s="103" t="str">
        <f>IFERROR("W"&amp;WEEKNUM(Tabela3[[#This Row],[PRAZO RE REVISADO]]),"-")</f>
        <v>-</v>
      </c>
      <c r="Z1066" s="103" t="str">
        <f>IFERROR("W"&amp;WEEKNUM(Tabela3[[#This Row],[PRAZO ATIVAÇÃO]]),"-")</f>
        <v>-</v>
      </c>
      <c r="AA1066" s="103">
        <v>2025</v>
      </c>
      <c r="AB1066" s="103">
        <v>548952</v>
      </c>
      <c r="AC1066" s="454" t="s">
        <v>572</v>
      </c>
      <c r="AD1066" s="103" t="s">
        <v>137</v>
      </c>
      <c r="AE1066" s="578"/>
      <c r="AF1066" s="103"/>
      <c r="AG1066" s="474"/>
      <c r="AH1066" s="103"/>
      <c r="AK1066" s="103" t="s">
        <v>575</v>
      </c>
      <c r="AL1066" s="454">
        <v>45769</v>
      </c>
      <c r="AM1066" s="454"/>
      <c r="AN1066" s="458"/>
      <c r="AO1066" s="459"/>
      <c r="AP1066" s="454" t="s">
        <v>687</v>
      </c>
      <c r="AQ1066" s="103" t="s">
        <v>688</v>
      </c>
      <c r="AR1066" s="103" t="s">
        <v>689</v>
      </c>
      <c r="AS1066" s="103" t="s">
        <v>918</v>
      </c>
      <c r="AT1066" s="103" t="s">
        <v>4015</v>
      </c>
      <c r="AU1066" s="103" t="s">
        <v>648</v>
      </c>
      <c r="AV1066" s="103" t="s">
        <v>580</v>
      </c>
      <c r="AW1066" s="103" t="s">
        <v>580</v>
      </c>
      <c r="AX1066" s="103" t="s">
        <v>580</v>
      </c>
      <c r="AY1066" s="103" t="s">
        <v>580</v>
      </c>
      <c r="AZ1066" s="103" t="s">
        <v>581</v>
      </c>
      <c r="BA1066" s="103" t="s">
        <v>580</v>
      </c>
      <c r="BB1066" s="103" t="s">
        <v>4</v>
      </c>
      <c r="BC1066" s="103"/>
      <c r="BE1066" s="103" t="e">
        <f>VLOOKUP(Tabela3[[#This Row],[ID OSP]],[1]Export!$R:$R,1,0)</f>
        <v>#N/A</v>
      </c>
      <c r="BF1066" s="103" t="s">
        <v>2937</v>
      </c>
    </row>
    <row r="1067" spans="1:58" ht="15" hidden="1" customHeight="1">
      <c r="A1067" s="103" t="s">
        <v>4016</v>
      </c>
      <c r="B1067" s="103" t="s">
        <v>4017</v>
      </c>
      <c r="C1067" s="458" t="s">
        <v>137</v>
      </c>
      <c r="D1067" s="454" t="s">
        <v>252</v>
      </c>
      <c r="E1067" s="454" t="s">
        <v>138</v>
      </c>
      <c r="F1067" s="454" t="s">
        <v>137</v>
      </c>
      <c r="G1067" s="454">
        <v>45918</v>
      </c>
      <c r="H1067" s="454">
        <v>45924</v>
      </c>
      <c r="I1067" s="454" t="s">
        <v>139</v>
      </c>
      <c r="J1067" s="103" t="s">
        <v>139</v>
      </c>
      <c r="K1067" s="458" t="s">
        <v>4018</v>
      </c>
      <c r="L1067" s="103" t="s">
        <v>568</v>
      </c>
      <c r="M1067" s="103" t="s">
        <v>471</v>
      </c>
      <c r="N1067" s="103" t="s">
        <v>2317</v>
      </c>
      <c r="O1067" s="103" t="s">
        <v>186</v>
      </c>
      <c r="P1067" s="103" t="s">
        <v>569</v>
      </c>
      <c r="Q1067" s="103" t="s">
        <v>569</v>
      </c>
      <c r="S1067" s="455"/>
      <c r="T1067" s="103" t="s">
        <v>42</v>
      </c>
      <c r="U1067" s="103" t="s">
        <v>137</v>
      </c>
      <c r="V1067" s="454" t="str">
        <f>Tabela3[[#This Row],[NOVO 
PRAZO REDE]]</f>
        <v>REDE OK</v>
      </c>
      <c r="W1067" s="454" t="str">
        <f>Tabela3[[#This Row],[PRAZO
ATIVAÇÃO]]</f>
        <v>ATIVO</v>
      </c>
      <c r="X1067" s="103" t="s">
        <v>808</v>
      </c>
      <c r="Y1067" s="103" t="str">
        <f>IFERROR("W"&amp;WEEKNUM(Tabela3[[#This Row],[PRAZO RE REVISADO]]),"-")</f>
        <v>-</v>
      </c>
      <c r="Z1067" s="103" t="str">
        <f>IFERROR("W"&amp;WEEKNUM(Tabela3[[#This Row],[PRAZO ATIVAÇÃO]]),"-")</f>
        <v>-</v>
      </c>
      <c r="AA1067" s="103">
        <v>2025</v>
      </c>
      <c r="AB1067" s="103">
        <v>567906</v>
      </c>
      <c r="AC1067" s="454" t="s">
        <v>572</v>
      </c>
      <c r="AD1067" s="103" t="s">
        <v>137</v>
      </c>
      <c r="AE1067" s="578"/>
      <c r="AF1067" s="103"/>
      <c r="AG1067" s="474"/>
      <c r="AH1067" s="104"/>
      <c r="AK1067" s="103" t="str">
        <f ca="1">IF(Tabela3[[#This Row],[STATUS]]&lt;&gt;"PREVISTO","N/A",IF(Tabela3[[#This Row],[Data_RE_CONGELADA]]="REDE OK","OK",IFERROR(IF(TODAY()-Tabela3[[#This Row],[Data_RE_CONGELADA]]&gt;=0,"ATRASADO",IF(TODAY()-Tabela3[[#This Row],[Data_RE_CONGELADA]]&gt;-5,"VENCENDO",IF(TODAY()-Tabela3[[#This Row],[Data_RE_CONGELADA]]&lt;=0,"NO PRAZO"))),"N/A")))</f>
        <v>N/A</v>
      </c>
      <c r="AL1067" s="454" t="str">
        <f>Tabela3[[#This Row],[NOVO 
PRAZO REDE]]</f>
        <v>REDE OK</v>
      </c>
      <c r="AM1067" s="454" t="str">
        <f>Tabela3[[#This Row],[PRAZO
ATIVAÇÃO]]</f>
        <v>ATIVO</v>
      </c>
      <c r="AN1067" s="458"/>
      <c r="AO1067" s="459"/>
      <c r="AP1067" s="103" t="s">
        <v>1037</v>
      </c>
      <c r="AR1067" s="103" t="s">
        <v>576</v>
      </c>
      <c r="AS1067" s="103" t="s">
        <v>577</v>
      </c>
      <c r="AT1067" s="103" t="s">
        <v>4019</v>
      </c>
      <c r="AU1067" s="103" t="s">
        <v>579</v>
      </c>
      <c r="AV1067" s="103" t="s">
        <v>580</v>
      </c>
      <c r="AW1067" s="103" t="s">
        <v>580</v>
      </c>
      <c r="AX1067" s="103" t="s">
        <v>581</v>
      </c>
      <c r="AY1067" s="103" t="s">
        <v>580</v>
      </c>
      <c r="AZ1067" s="103" t="s">
        <v>581</v>
      </c>
      <c r="BA1067" s="103" t="s">
        <v>139</v>
      </c>
      <c r="BB1067" s="103" t="s">
        <v>580</v>
      </c>
      <c r="BC1067" s="458" t="s">
        <v>4020</v>
      </c>
      <c r="BE1067" s="103" t="e">
        <f>VLOOKUP(Tabela3[[#This Row],[ID OSP]],[1]Export!$R:$R,1,0)</f>
        <v>#N/A</v>
      </c>
    </row>
    <row r="1068" spans="1:58" ht="15" hidden="1" customHeight="1">
      <c r="A1068" s="103" t="s">
        <v>3736</v>
      </c>
      <c r="B1068" s="103" t="s">
        <v>353</v>
      </c>
      <c r="C1068" s="104" t="s">
        <v>137</v>
      </c>
      <c r="D1068" s="454" t="s">
        <v>252</v>
      </c>
      <c r="E1068" s="454" t="s">
        <v>138</v>
      </c>
      <c r="F1068" s="454" t="s">
        <v>137</v>
      </c>
      <c r="G1068" s="454">
        <v>45806</v>
      </c>
      <c r="H1068" s="454">
        <v>45902</v>
      </c>
      <c r="I1068" s="463" t="s">
        <v>139</v>
      </c>
      <c r="J1068" s="103" t="s">
        <v>139</v>
      </c>
      <c r="K1068" s="458" t="s">
        <v>4021</v>
      </c>
      <c r="L1068" s="103" t="s">
        <v>638</v>
      </c>
      <c r="M1068" s="103" t="s">
        <v>679</v>
      </c>
      <c r="N1068" s="103" t="s">
        <v>3736</v>
      </c>
      <c r="O1068" s="103" t="s">
        <v>186</v>
      </c>
      <c r="P1068" s="103" t="s">
        <v>681</v>
      </c>
      <c r="Q1068" s="103" t="s">
        <v>681</v>
      </c>
      <c r="R1068" s="458" t="s">
        <v>4022</v>
      </c>
      <c r="S1068" s="455" t="s">
        <v>4023</v>
      </c>
      <c r="T1068" s="103" t="s">
        <v>42</v>
      </c>
      <c r="U1068" s="103" t="s">
        <v>137</v>
      </c>
      <c r="V1068" s="454" t="str">
        <f>Tabela3[[#This Row],[NOVO 
PRAZO REDE]]</f>
        <v>REDE OK</v>
      </c>
      <c r="W1068" s="454" t="str">
        <f>Tabela3[[#This Row],[PRAZO
ATIVAÇÃO]]</f>
        <v>ATIVO</v>
      </c>
      <c r="X1068" s="103" t="s">
        <v>684</v>
      </c>
      <c r="Y1068" s="103" t="str">
        <f>IFERROR("W"&amp;WEEKNUM(Tabela3[[#This Row],[PRAZO RE REVISADO]]),"-")</f>
        <v>-</v>
      </c>
      <c r="Z1068" s="103" t="str">
        <f>IFERROR("W"&amp;WEEKNUM(Tabela3[[#This Row],[PRAZO ATIVAÇÃO]]),"-")</f>
        <v>-</v>
      </c>
      <c r="AA1068" s="103">
        <v>2025</v>
      </c>
      <c r="AB1068" s="103">
        <v>548950</v>
      </c>
      <c r="AC1068" s="454" t="s">
        <v>572</v>
      </c>
      <c r="AD1068" s="103" t="s">
        <v>137</v>
      </c>
      <c r="AE1068" s="578"/>
      <c r="AF1068" s="103"/>
      <c r="AG1068" s="474"/>
      <c r="AH1068" s="103"/>
      <c r="AK1068" s="103" t="s">
        <v>575</v>
      </c>
      <c r="AL1068" s="454">
        <v>45772</v>
      </c>
      <c r="AM1068" s="454"/>
      <c r="AN1068" s="458"/>
      <c r="AO1068" s="459"/>
      <c r="AP1068" s="454" t="str">
        <f>Tabela3[[#This Row],[NOVO 
PRAZO REDE]]</f>
        <v>REDE OK</v>
      </c>
      <c r="AQ1068" s="103" t="s">
        <v>688</v>
      </c>
      <c r="AR1068" s="103" t="s">
        <v>689</v>
      </c>
      <c r="AS1068" s="103" t="s">
        <v>918</v>
      </c>
      <c r="AT1068" s="103" t="s">
        <v>4024</v>
      </c>
      <c r="AU1068" s="103" t="s">
        <v>648</v>
      </c>
      <c r="AV1068" s="103" t="s">
        <v>580</v>
      </c>
      <c r="AW1068" s="103" t="s">
        <v>580</v>
      </c>
      <c r="AX1068" s="103" t="s">
        <v>580</v>
      </c>
      <c r="AY1068" s="103" t="s">
        <v>580</v>
      </c>
      <c r="AZ1068" s="103" t="s">
        <v>581</v>
      </c>
      <c r="BA1068" s="103" t="s">
        <v>580</v>
      </c>
      <c r="BB1068" s="103" t="s">
        <v>4</v>
      </c>
      <c r="BC1068" s="103"/>
      <c r="BE1068" s="103" t="e">
        <f>VLOOKUP(Tabela3[[#This Row],[ID OSP]],[1]Export!$R:$R,1,0)</f>
        <v>#N/A</v>
      </c>
      <c r="BF1068" s="103" t="s">
        <v>2937</v>
      </c>
    </row>
    <row r="1069" spans="1:58" ht="15" hidden="1" customHeight="1">
      <c r="A1069" s="103" t="s">
        <v>2571</v>
      </c>
      <c r="B1069" s="103" t="s">
        <v>4025</v>
      </c>
      <c r="C1069" s="534" t="s">
        <v>137</v>
      </c>
      <c r="D1069" s="454" t="s">
        <v>252</v>
      </c>
      <c r="E1069" s="454" t="s">
        <v>138</v>
      </c>
      <c r="F1069" s="454" t="s">
        <v>137</v>
      </c>
      <c r="G1069" s="454">
        <v>45678</v>
      </c>
      <c r="H1069" s="454">
        <v>46002</v>
      </c>
      <c r="I1069" s="463" t="s">
        <v>252</v>
      </c>
      <c r="J1069" s="103" t="s">
        <v>4</v>
      </c>
      <c r="K1069" s="458" t="s">
        <v>2573</v>
      </c>
      <c r="L1069" s="103" t="s">
        <v>638</v>
      </c>
      <c r="M1069" s="103" t="s">
        <v>471</v>
      </c>
      <c r="N1069" s="103" t="str">
        <f>Tabela3[[#This Row],[SITE]]</f>
        <v>MGJRB</v>
      </c>
      <c r="O1069" s="103" t="s">
        <v>137</v>
      </c>
      <c r="P1069" s="103" t="s">
        <v>569</v>
      </c>
      <c r="Q1069" s="103" t="s">
        <v>569</v>
      </c>
      <c r="R1069" s="458" t="s">
        <v>617</v>
      </c>
      <c r="S1069" s="455" t="s">
        <v>4026</v>
      </c>
      <c r="T1069" s="103" t="s">
        <v>42</v>
      </c>
      <c r="U1069" s="103" t="s">
        <v>137</v>
      </c>
      <c r="V1069" s="454" t="str">
        <f>Tabela3[[#This Row],[NOVO 
PRAZO REDE]]</f>
        <v>REDE OK</v>
      </c>
      <c r="W1069" s="454" t="str">
        <f>Tabela3[[#This Row],[PRAZO
ATIVAÇÃO]]</f>
        <v>ATIVO</v>
      </c>
      <c r="X1069" s="103" t="s">
        <v>500</v>
      </c>
      <c r="Y1069" s="103" t="str">
        <f>IFERROR("W"&amp;WEEKNUM(Tabela3[[#This Row],[PRAZO RE REVISADO]]),"-")</f>
        <v>-</v>
      </c>
      <c r="Z1069" s="103" t="str">
        <f>IFERROR("W"&amp;WEEKNUM(Tabela3[[#This Row],[PRAZO ATIVAÇÃO]]),"-")</f>
        <v>-</v>
      </c>
      <c r="AA1069" s="103">
        <v>2025</v>
      </c>
      <c r="AB1069" s="103">
        <v>509188</v>
      </c>
      <c r="AC1069" s="103" t="s">
        <v>572</v>
      </c>
      <c r="AD1069" s="103" t="s">
        <v>137</v>
      </c>
      <c r="AE1069" s="578"/>
      <c r="AF1069" s="103"/>
      <c r="AG1069" s="474"/>
      <c r="AH1069" s="104"/>
      <c r="AK1069" s="103" t="str">
        <f ca="1">IF(Tabela3[[#This Row],[STATUS]]&lt;&gt;"PREVISTO","N/A",IF(Tabela3[[#This Row],[Data_RE_CONGELADA]]="REDE OK","OK",IFERROR(IF(TODAY()-Tabela3[[#This Row],[Data_RE_CONGELADA]]&gt;=0,"ATRASADO",IF(TODAY()-Tabela3[[#This Row],[Data_RE_CONGELADA]]&gt;-5,"VENCENDO",IF(TODAY()-Tabela3[[#This Row],[Data_RE_CONGELADA]]&lt;=0,"NO PRAZO"))),"N/A")))</f>
        <v>N/A</v>
      </c>
      <c r="AL1069" s="454">
        <v>45930</v>
      </c>
      <c r="AM1069" s="454">
        <v>45930</v>
      </c>
      <c r="AN1069" s="458"/>
      <c r="AO1069" s="459"/>
      <c r="AP1069" s="103" t="s">
        <v>575</v>
      </c>
      <c r="AR1069" s="103" t="s">
        <v>576</v>
      </c>
      <c r="AS1069" s="103" t="s">
        <v>577</v>
      </c>
      <c r="AT1069" s="103" t="s">
        <v>4027</v>
      </c>
      <c r="AU1069" s="103" t="s">
        <v>579</v>
      </c>
      <c r="AV1069" s="103" t="s">
        <v>580</v>
      </c>
      <c r="AW1069" s="103" t="s">
        <v>580</v>
      </c>
      <c r="AX1069" s="103" t="s">
        <v>580</v>
      </c>
      <c r="AY1069" s="103" t="s">
        <v>581</v>
      </c>
      <c r="AZ1069" s="103" t="s">
        <v>580</v>
      </c>
      <c r="BA1069" s="103" t="s">
        <v>139</v>
      </c>
      <c r="BB1069" s="103" t="s">
        <v>2120</v>
      </c>
      <c r="BC1069" s="565" t="s">
        <v>4028</v>
      </c>
      <c r="BE1069" s="103" t="e">
        <f>VLOOKUP(Tabela3[[#This Row],[ID OSP]],[1]Export!$R:$R,1,0)</f>
        <v>#N/A</v>
      </c>
    </row>
    <row r="1070" spans="1:58" ht="15" hidden="1" customHeight="1">
      <c r="A1070" s="103" t="s">
        <v>2822</v>
      </c>
      <c r="B1070" s="103" t="s">
        <v>139</v>
      </c>
      <c r="C1070" s="458" t="s">
        <v>268</v>
      </c>
      <c r="D1070" s="454" t="s">
        <v>268</v>
      </c>
      <c r="E1070" s="454" t="s">
        <v>268</v>
      </c>
      <c r="F1070" s="454" t="s">
        <v>268</v>
      </c>
      <c r="G1070" s="454" t="s">
        <v>268</v>
      </c>
      <c r="H1070" s="454" t="s">
        <v>139</v>
      </c>
      <c r="I1070" s="454" t="s">
        <v>139</v>
      </c>
      <c r="J1070" s="103" t="s">
        <v>139</v>
      </c>
      <c r="K1070" s="458" t="s">
        <v>2824</v>
      </c>
      <c r="L1070" s="103" t="s">
        <v>568</v>
      </c>
      <c r="M1070" s="103" t="s">
        <v>2340</v>
      </c>
      <c r="N1070" s="103" t="s">
        <v>2340</v>
      </c>
      <c r="O1070" s="103" t="s">
        <v>186</v>
      </c>
      <c r="P1070" s="103" t="s">
        <v>569</v>
      </c>
      <c r="Q1070" s="103" t="s">
        <v>569</v>
      </c>
      <c r="R1070" s="458" t="s">
        <v>4029</v>
      </c>
      <c r="S1070" s="460" t="s">
        <v>186</v>
      </c>
      <c r="T1070" s="103" t="s">
        <v>42</v>
      </c>
      <c r="U1070" s="103" t="s">
        <v>268</v>
      </c>
      <c r="V1070" s="454" t="str">
        <f>Tabela3[[#This Row],[NOVO 
PRAZO REDE]]</f>
        <v>CANCELADO</v>
      </c>
      <c r="W1070" s="454" t="str">
        <f>Tabela3[[#This Row],[PRAZO
ATIVAÇÃO]]</f>
        <v>CANCELADO</v>
      </c>
      <c r="X1070" s="103" t="s">
        <v>2320</v>
      </c>
      <c r="Y1070" s="103" t="str">
        <f>IFERROR("W"&amp;WEEKNUM(Tabela3[[#This Row],[PRAZO RE REVISADO]]),"-")</f>
        <v>-</v>
      </c>
      <c r="Z1070" s="103" t="str">
        <f>IFERROR("W"&amp;WEEKNUM(Tabela3[[#This Row],[PRAZO ATIVAÇÃO]]),"-")</f>
        <v>-</v>
      </c>
      <c r="AA1070" s="103">
        <v>2025</v>
      </c>
      <c r="AB1070" s="103" t="s">
        <v>139</v>
      </c>
      <c r="AC1070" s="103" t="s">
        <v>139</v>
      </c>
      <c r="AD1070" s="103" t="s">
        <v>2773</v>
      </c>
      <c r="AE1070" s="578"/>
      <c r="AF1070" s="103"/>
      <c r="AG1070" s="474"/>
      <c r="AH1070" s="104"/>
      <c r="AK1070" s="103" t="str">
        <f ca="1">IF(Tabela3[[#This Row],[STATUS]]&lt;&gt;"PREVISTO","N/A",IF(Tabela3[[#This Row],[Data_RE_CONGELADA]]="REDE OK","OK",IFERROR(IF(TODAY()-Tabela3[[#This Row],[Data_RE_CONGELADA]]&gt;=0,"ATRASADO",IF(TODAY()-Tabela3[[#This Row],[Data_RE_CONGELADA]]&gt;-5,"VENCENDO",IF(TODAY()-Tabela3[[#This Row],[Data_RE_CONGELADA]]&lt;=0,"NO PRAZO"))),"N/A")))</f>
        <v>N/A</v>
      </c>
      <c r="AL1070" s="454">
        <v>45930</v>
      </c>
      <c r="AM1070" s="454">
        <v>45930</v>
      </c>
      <c r="AN1070" s="458"/>
      <c r="AO1070" s="459"/>
      <c r="AP1070" s="103"/>
      <c r="AR1070" s="103" t="s">
        <v>576</v>
      </c>
      <c r="AS1070" s="103" t="s">
        <v>577</v>
      </c>
      <c r="AT1070" s="103" t="s">
        <v>4030</v>
      </c>
      <c r="BC1070" s="103"/>
      <c r="BE1070" s="103" t="e">
        <f>VLOOKUP(Tabela3[[#This Row],[ID OSP]],[1]Export!$R:$R,1,0)</f>
        <v>#N/A</v>
      </c>
    </row>
    <row r="1071" spans="1:58" ht="15" hidden="1" customHeight="1">
      <c r="A1071" s="469" t="s">
        <v>4031</v>
      </c>
      <c r="B1071" s="103" t="s">
        <v>4032</v>
      </c>
      <c r="C1071" s="104" t="s">
        <v>508</v>
      </c>
      <c r="D1071" s="454" t="s">
        <v>566</v>
      </c>
      <c r="E1071" s="454" t="s">
        <v>138</v>
      </c>
      <c r="G1071" s="454">
        <v>45581</v>
      </c>
      <c r="H1071" s="454" t="s">
        <v>186</v>
      </c>
      <c r="I1071" s="103" t="s">
        <v>139</v>
      </c>
      <c r="J1071" s="103" t="s">
        <v>139</v>
      </c>
      <c r="K1071" s="104" t="s">
        <v>4033</v>
      </c>
      <c r="L1071" s="103" t="s">
        <v>446</v>
      </c>
      <c r="M1071" s="103" t="s">
        <v>448</v>
      </c>
      <c r="N1071" s="103" t="s">
        <v>803</v>
      </c>
      <c r="O1071" s="103" t="s">
        <v>616</v>
      </c>
      <c r="P1071" s="103" t="s">
        <v>806</v>
      </c>
      <c r="Q1071" s="103" t="s">
        <v>589</v>
      </c>
      <c r="R1071" s="458" t="s">
        <v>617</v>
      </c>
      <c r="S1071" s="455" t="s">
        <v>2851</v>
      </c>
      <c r="T1071" s="103" t="s">
        <v>42</v>
      </c>
      <c r="U1071" s="103" t="s">
        <v>52</v>
      </c>
      <c r="V1071" s="454" t="str">
        <f>Tabela3[[#This Row],[NOVO 
PRAZO REDE]]</f>
        <v>REDE OK</v>
      </c>
      <c r="W1071" s="454">
        <f>Tabela3[[#This Row],[PRAZO
ATIVAÇÃO]]</f>
        <v>0</v>
      </c>
      <c r="X1071" s="103" t="s">
        <v>500</v>
      </c>
      <c r="Y1071" s="103" t="str">
        <f>IFERROR("W"&amp;WEEKNUM(Tabela3[[#This Row],[PRAZO RE REVISADO]]),"-")</f>
        <v>-</v>
      </c>
      <c r="Z1071" s="103" t="str">
        <f>IFERROR("W"&amp;WEEKNUM(Tabela3[[#This Row],[PRAZO ATIVAÇÃO]]),"-")</f>
        <v>W0</v>
      </c>
      <c r="AA1071" s="103">
        <v>2024</v>
      </c>
      <c r="AB1071" s="103">
        <v>512284</v>
      </c>
      <c r="AC1071" s="103" t="s">
        <v>572</v>
      </c>
      <c r="AD1071" s="103" t="s">
        <v>4034</v>
      </c>
      <c r="AE1071" s="578">
        <v>45961</v>
      </c>
      <c r="AF1071" s="454"/>
      <c r="AG1071" s="474"/>
      <c r="AH1071" s="104" t="s">
        <v>917</v>
      </c>
      <c r="AK1071" s="103" t="str">
        <f ca="1">IF(Tabela3[[#This Row],[STATUS]]&lt;&gt;"PREVISTO","N/A",IF(Tabela3[[#This Row],[Data_RE_CONGELADA]]="REDE OK","OK",IFERROR(IF(TODAY()-Tabela3[[#This Row],[Data_RE_CONGELADA]]&gt;=0,"ATRASADO",IF(TODAY()-Tabela3[[#This Row],[Data_RE_CONGELADA]]&gt;-5,"VENCENDO",IF(TODAY()-Tabela3[[#This Row],[Data_RE_CONGELADA]]&lt;=0,"NO PRAZO"))),"N/A")))</f>
        <v>N/A</v>
      </c>
      <c r="AL1071" s="454">
        <v>45572</v>
      </c>
      <c r="AM1071" s="454">
        <v>45581</v>
      </c>
      <c r="AN1071" s="458" t="s">
        <v>186</v>
      </c>
      <c r="AO1071" s="458" t="s">
        <v>4035</v>
      </c>
      <c r="AP1071" s="103" t="s">
        <v>575</v>
      </c>
      <c r="AQ1071" s="103" t="s">
        <v>611</v>
      </c>
      <c r="AR1071" s="103" t="s">
        <v>575</v>
      </c>
      <c r="AS1071" s="103">
        <v>0</v>
      </c>
      <c r="AU1071" s="103" t="s">
        <v>604</v>
      </c>
      <c r="BC1071" s="103"/>
      <c r="BE1071" s="103" t="e">
        <f>VLOOKUP(Tabela3[[#This Row],[ID OSP]],[1]Export!$R:$R,1,0)</f>
        <v>#N/A</v>
      </c>
    </row>
    <row r="1072" spans="1:58" ht="15" hidden="1" customHeight="1">
      <c r="A1072" s="103" t="s">
        <v>4036</v>
      </c>
      <c r="B1072" s="103" t="s">
        <v>188</v>
      </c>
      <c r="C1072" s="104" t="s">
        <v>565</v>
      </c>
      <c r="D1072" s="454" t="s">
        <v>2059</v>
      </c>
      <c r="E1072" s="454" t="s">
        <v>138</v>
      </c>
      <c r="F1072" s="454" t="s">
        <v>137</v>
      </c>
      <c r="G1072" s="454">
        <v>45546</v>
      </c>
      <c r="H1072" s="454">
        <v>45553</v>
      </c>
      <c r="I1072" s="103" t="s">
        <v>139</v>
      </c>
      <c r="J1072" s="103" t="s">
        <v>139</v>
      </c>
      <c r="K1072" s="104" t="s">
        <v>4037</v>
      </c>
      <c r="L1072" s="103" t="s">
        <v>446</v>
      </c>
      <c r="M1072" s="103" t="s">
        <v>454</v>
      </c>
      <c r="N1072" s="103" t="s">
        <v>2760</v>
      </c>
      <c r="O1072" s="103" t="s">
        <v>874</v>
      </c>
      <c r="P1072" s="103" t="s">
        <v>2905</v>
      </c>
      <c r="Q1072" s="103" t="s">
        <v>589</v>
      </c>
      <c r="R1072" s="458" t="s">
        <v>4038</v>
      </c>
      <c r="S1072" s="503"/>
      <c r="T1072" s="103" t="s">
        <v>42</v>
      </c>
      <c r="U1072" s="103" t="s">
        <v>137</v>
      </c>
      <c r="V1072" s="454" t="str">
        <f>Tabela3[[#This Row],[NOVO 
PRAZO REDE]]</f>
        <v>REDE OK</v>
      </c>
      <c r="W1072" s="454" t="str">
        <f>Tabela3[[#This Row],[PRAZO
ATIVAÇÃO]]</f>
        <v>ATIVO</v>
      </c>
      <c r="X1072" s="103" t="s">
        <v>500</v>
      </c>
      <c r="Y1072" s="103" t="str">
        <f>IFERROR("W"&amp;WEEKNUM(Tabela3[[#This Row],[PRAZO RE REVISADO]]),"-")</f>
        <v>-</v>
      </c>
      <c r="Z1072" s="103" t="str">
        <f>IFERROR("W"&amp;WEEKNUM(Tabela3[[#This Row],[PRAZO ATIVAÇÃO]]),"-")</f>
        <v>-</v>
      </c>
      <c r="AA1072" s="103">
        <v>2024</v>
      </c>
      <c r="AB1072" s="103">
        <v>512377</v>
      </c>
      <c r="AC1072" s="103" t="s">
        <v>592</v>
      </c>
      <c r="AD1072" s="103" t="s">
        <v>137</v>
      </c>
      <c r="AE1072" s="578">
        <v>45961</v>
      </c>
      <c r="AF1072" s="474">
        <v>0</v>
      </c>
      <c r="AG1072" s="474"/>
      <c r="AH1072" s="104" t="s">
        <v>917</v>
      </c>
      <c r="AK1072" s="103" t="str">
        <f ca="1">IF(Tabela3[[#This Row],[STATUS]]&lt;&gt;"PREVISTO","N/A",IF(Tabela3[[#This Row],[Data_RE_CONGELADA]]="REDE OK","OK",IFERROR(IF(TODAY()-Tabela3[[#This Row],[Data_RE_CONGELADA]]&gt;=0,"ATRASADO",IF(TODAY()-Tabela3[[#This Row],[Data_RE_CONGELADA]]&gt;-5,"VENCENDO",IF(TODAY()-Tabela3[[#This Row],[Data_RE_CONGELADA]]&lt;=0,"NO PRAZO"))),"N/A")))</f>
        <v>N/A</v>
      </c>
      <c r="AL1072" s="454" t="s">
        <v>138</v>
      </c>
      <c r="AM1072" s="454" t="s">
        <v>137</v>
      </c>
      <c r="AN1072" s="458" t="s">
        <v>186</v>
      </c>
      <c r="AP1072" s="103" t="s">
        <v>575</v>
      </c>
      <c r="AQ1072" s="103" t="s">
        <v>611</v>
      </c>
      <c r="AR1072" s="103" t="s">
        <v>575</v>
      </c>
      <c r="AS1072" s="103">
        <v>0</v>
      </c>
      <c r="AU1072" s="103" t="s">
        <v>604</v>
      </c>
      <c r="BC1072" s="103"/>
      <c r="BE1072" s="103" t="e">
        <f>VLOOKUP(Tabela3[[#This Row],[ID OSP]],[1]Export!$R:$R,1,0)</f>
        <v>#N/A</v>
      </c>
    </row>
    <row r="1073" spans="1:57" ht="15" hidden="1" customHeight="1">
      <c r="A1073" s="103" t="s">
        <v>4039</v>
      </c>
      <c r="B1073" s="103" t="s">
        <v>4040</v>
      </c>
      <c r="C1073" s="104" t="s">
        <v>565</v>
      </c>
      <c r="D1073" s="454" t="s">
        <v>566</v>
      </c>
      <c r="E1073" s="454" t="s">
        <v>138</v>
      </c>
      <c r="F1073" s="454" t="s">
        <v>137</v>
      </c>
      <c r="G1073" s="454">
        <v>45544</v>
      </c>
      <c r="H1073" s="454">
        <v>45553</v>
      </c>
      <c r="I1073" s="103" t="s">
        <v>139</v>
      </c>
      <c r="J1073" s="103" t="s">
        <v>139</v>
      </c>
      <c r="K1073" s="104" t="s">
        <v>4041</v>
      </c>
      <c r="L1073" s="103" t="s">
        <v>446</v>
      </c>
      <c r="M1073" s="103" t="s">
        <v>454</v>
      </c>
      <c r="N1073" s="103" t="s">
        <v>2760</v>
      </c>
      <c r="O1073" s="103" t="s">
        <v>874</v>
      </c>
      <c r="P1073" s="103" t="s">
        <v>2905</v>
      </c>
      <c r="Q1073" s="103" t="s">
        <v>589</v>
      </c>
      <c r="R1073" s="458" t="s">
        <v>2097</v>
      </c>
      <c r="S1073" s="503"/>
      <c r="T1073" s="103" t="s">
        <v>42</v>
      </c>
      <c r="U1073" s="103" t="s">
        <v>137</v>
      </c>
      <c r="V1073" s="454" t="str">
        <f>Tabela3[[#This Row],[NOVO 
PRAZO REDE]]</f>
        <v>REDE OK</v>
      </c>
      <c r="W1073" s="454" t="str">
        <f>Tabela3[[#This Row],[PRAZO
ATIVAÇÃO]]</f>
        <v>ATIVO</v>
      </c>
      <c r="X1073" s="103" t="s">
        <v>500</v>
      </c>
      <c r="Y1073" s="103" t="str">
        <f>IFERROR("W"&amp;WEEKNUM(Tabela3[[#This Row],[PRAZO RE REVISADO]]),"-")</f>
        <v>-</v>
      </c>
      <c r="Z1073" s="103" t="str">
        <f>IFERROR("W"&amp;WEEKNUM(Tabela3[[#This Row],[PRAZO ATIVAÇÃO]]),"-")</f>
        <v>-</v>
      </c>
      <c r="AA1073" s="103">
        <v>2024</v>
      </c>
      <c r="AB1073" s="103">
        <v>512375</v>
      </c>
      <c r="AC1073" s="103" t="s">
        <v>592</v>
      </c>
      <c r="AD1073" s="103" t="s">
        <v>137</v>
      </c>
      <c r="AE1073" s="578">
        <v>45961</v>
      </c>
      <c r="AF1073" s="474">
        <v>0</v>
      </c>
      <c r="AG1073" s="474"/>
      <c r="AH1073" s="104" t="s">
        <v>917</v>
      </c>
      <c r="AK1073" s="103" t="str">
        <f ca="1">IF(Tabela3[[#This Row],[STATUS]]&lt;&gt;"PREVISTO","N/A",IF(Tabela3[[#This Row],[Data_RE_CONGELADA]]="REDE OK","OK",IFERROR(IF(TODAY()-Tabela3[[#This Row],[Data_RE_CONGELADA]]&gt;=0,"ATRASADO",IF(TODAY()-Tabela3[[#This Row],[Data_RE_CONGELADA]]&gt;-5,"VENCENDO",IF(TODAY()-Tabela3[[#This Row],[Data_RE_CONGELADA]]&lt;=0,"NO PRAZO"))),"N/A")))</f>
        <v>N/A</v>
      </c>
      <c r="AL1073" s="454" t="s">
        <v>138</v>
      </c>
      <c r="AM1073" s="454" t="s">
        <v>137</v>
      </c>
      <c r="AN1073" s="458" t="s">
        <v>186</v>
      </c>
      <c r="AP1073" s="103" t="s">
        <v>575</v>
      </c>
      <c r="AQ1073" s="103" t="s">
        <v>611</v>
      </c>
      <c r="AR1073" s="103" t="s">
        <v>575</v>
      </c>
      <c r="AS1073" s="103">
        <v>1</v>
      </c>
      <c r="AU1073" s="103" t="s">
        <v>604</v>
      </c>
      <c r="BC1073" s="103"/>
      <c r="BE1073" s="103" t="e">
        <f>VLOOKUP(Tabela3[[#This Row],[ID OSP]],[1]Export!$R:$R,1,0)</f>
        <v>#N/A</v>
      </c>
    </row>
    <row r="1074" spans="1:57" ht="15" hidden="1" customHeight="1">
      <c r="A1074" s="103" t="s">
        <v>4042</v>
      </c>
      <c r="B1074" s="103" t="s">
        <v>4043</v>
      </c>
      <c r="C1074" s="104" t="s">
        <v>565</v>
      </c>
      <c r="D1074" s="454" t="s">
        <v>566</v>
      </c>
      <c r="E1074" s="454" t="s">
        <v>138</v>
      </c>
      <c r="F1074" s="454" t="s">
        <v>137</v>
      </c>
      <c r="G1074" s="454">
        <v>45694</v>
      </c>
      <c r="H1074" s="454">
        <v>45705</v>
      </c>
      <c r="I1074" s="103" t="s">
        <v>139</v>
      </c>
      <c r="J1074" s="103" t="s">
        <v>139</v>
      </c>
      <c r="K1074" s="104" t="s">
        <v>4044</v>
      </c>
      <c r="L1074" s="103" t="s">
        <v>446</v>
      </c>
      <c r="M1074" s="103" t="s">
        <v>450</v>
      </c>
      <c r="N1074" s="103" t="s">
        <v>861</v>
      </c>
      <c r="O1074" s="103" t="s">
        <v>616</v>
      </c>
      <c r="P1074" s="103" t="s">
        <v>589</v>
      </c>
      <c r="Q1074" s="103" t="s">
        <v>589</v>
      </c>
      <c r="R1074" s="557" t="s">
        <v>617</v>
      </c>
      <c r="S1074" s="503"/>
      <c r="T1074" s="103" t="s">
        <v>42</v>
      </c>
      <c r="U1074" s="103" t="s">
        <v>137</v>
      </c>
      <c r="V1074" s="454" t="str">
        <f>Tabela3[[#This Row],[NOVO 
PRAZO REDE]]</f>
        <v>REDE OK</v>
      </c>
      <c r="W1074" s="454" t="str">
        <f>Tabela3[[#This Row],[PRAZO
ATIVAÇÃO]]</f>
        <v>ATIVO</v>
      </c>
      <c r="X1074" s="103" t="s">
        <v>500</v>
      </c>
      <c r="Y1074" s="103" t="str">
        <f>IFERROR("W"&amp;WEEKNUM(Tabela3[[#This Row],[PRAZO RE REVISADO]]),"-")</f>
        <v>-</v>
      </c>
      <c r="Z1074" s="103" t="str">
        <f>IFERROR("W"&amp;WEEKNUM(Tabela3[[#This Row],[PRAZO ATIVAÇÃO]]),"-")</f>
        <v>-</v>
      </c>
      <c r="AA1074" s="103">
        <v>2024</v>
      </c>
      <c r="AB1074" s="103">
        <v>513935</v>
      </c>
      <c r="AC1074" s="103" t="s">
        <v>572</v>
      </c>
      <c r="AD1074" s="103" t="s">
        <v>137</v>
      </c>
      <c r="AE1074" s="578">
        <v>45961</v>
      </c>
      <c r="AF1074" s="474">
        <v>0</v>
      </c>
      <c r="AG1074" s="474"/>
      <c r="AH1074" s="104" t="s">
        <v>917</v>
      </c>
      <c r="AK1074" s="103" t="str">
        <f ca="1">IF(Tabela3[[#This Row],[STATUS]]&lt;&gt;"PREVISTO","N/A",IF(Tabela3[[#This Row],[Data_RE_CONGELADA]]="REDE OK","OK",IFERROR(IF(TODAY()-Tabela3[[#This Row],[Data_RE_CONGELADA]]&gt;=0,"ATRASADO",IF(TODAY()-Tabela3[[#This Row],[Data_RE_CONGELADA]]&gt;-5,"VENCENDO",IF(TODAY()-Tabela3[[#This Row],[Data_RE_CONGELADA]]&lt;=0,"NO PRAZO"))),"N/A")))</f>
        <v>N/A</v>
      </c>
      <c r="AL1074" s="454" t="s">
        <v>186</v>
      </c>
      <c r="AM1074" s="454" t="s">
        <v>186</v>
      </c>
      <c r="AN1074" s="458" t="s">
        <v>186</v>
      </c>
      <c r="AO1074" s="458" t="s">
        <v>186</v>
      </c>
      <c r="AP1074" s="454" t="s">
        <v>575</v>
      </c>
      <c r="AQ1074" s="103" t="s">
        <v>4045</v>
      </c>
      <c r="AR1074" s="103" t="s">
        <v>4046</v>
      </c>
      <c r="AS1074" s="103">
        <v>0</v>
      </c>
      <c r="AU1074" s="103" t="s">
        <v>604</v>
      </c>
      <c r="BC1074" s="103"/>
      <c r="BE1074" s="103" t="e">
        <f>VLOOKUP(Tabela3[[#This Row],[ID OSP]],[1]Export!$R:$R,1,0)</f>
        <v>#N/A</v>
      </c>
    </row>
    <row r="1075" spans="1:57" ht="15" hidden="1" customHeight="1">
      <c r="A1075" s="103" t="s">
        <v>4047</v>
      </c>
      <c r="B1075" s="103" t="s">
        <v>170</v>
      </c>
      <c r="C1075" s="104" t="s">
        <v>565</v>
      </c>
      <c r="D1075" s="454" t="s">
        <v>2059</v>
      </c>
      <c r="E1075" s="454" t="s">
        <v>138</v>
      </c>
      <c r="F1075" s="454" t="s">
        <v>137</v>
      </c>
      <c r="G1075" s="454">
        <v>45553</v>
      </c>
      <c r="H1075" s="454">
        <v>45555</v>
      </c>
      <c r="I1075" s="103" t="s">
        <v>139</v>
      </c>
      <c r="J1075" s="103" t="s">
        <v>139</v>
      </c>
      <c r="K1075" s="104" t="s">
        <v>4048</v>
      </c>
      <c r="L1075" s="103" t="s">
        <v>446</v>
      </c>
      <c r="M1075" s="103" t="s">
        <v>450</v>
      </c>
      <c r="N1075" s="103" t="s">
        <v>861</v>
      </c>
      <c r="O1075" s="103" t="s">
        <v>874</v>
      </c>
      <c r="P1075" s="103" t="s">
        <v>589</v>
      </c>
      <c r="Q1075" s="103" t="s">
        <v>589</v>
      </c>
      <c r="R1075" s="458" t="s">
        <v>4049</v>
      </c>
      <c r="S1075" s="503"/>
      <c r="T1075" s="103" t="s">
        <v>42</v>
      </c>
      <c r="U1075" s="103" t="s">
        <v>137</v>
      </c>
      <c r="V1075" s="454" t="str">
        <f>Tabela3[[#This Row],[NOVO 
PRAZO REDE]]</f>
        <v>REDE OK</v>
      </c>
      <c r="W1075" s="454" t="str">
        <f>Tabela3[[#This Row],[PRAZO
ATIVAÇÃO]]</f>
        <v>ATIVO</v>
      </c>
      <c r="X1075" s="103" t="s">
        <v>500</v>
      </c>
      <c r="Y1075" s="103" t="str">
        <f>IFERROR("W"&amp;WEEKNUM(Tabela3[[#This Row],[PRAZO RE REVISADO]]),"-")</f>
        <v>-</v>
      </c>
      <c r="Z1075" s="103" t="str">
        <f>IFERROR("W"&amp;WEEKNUM(Tabela3[[#This Row],[PRAZO ATIVAÇÃO]]),"-")</f>
        <v>-</v>
      </c>
      <c r="AA1075" s="103">
        <v>2024</v>
      </c>
      <c r="AB1075" s="103">
        <v>512308</v>
      </c>
      <c r="AC1075" s="103" t="s">
        <v>592</v>
      </c>
      <c r="AD1075" s="103" t="s">
        <v>137</v>
      </c>
      <c r="AE1075" s="578">
        <v>45961</v>
      </c>
      <c r="AF1075" s="474">
        <v>0</v>
      </c>
      <c r="AG1075" s="474"/>
      <c r="AH1075" s="104" t="s">
        <v>917</v>
      </c>
      <c r="AK1075" s="103" t="str">
        <f ca="1">IF(Tabela3[[#This Row],[STATUS]]&lt;&gt;"PREVISTO","N/A",IF(Tabela3[[#This Row],[Data_RE_CONGELADA]]="REDE OK","OK",IFERROR(IF(TODAY()-Tabela3[[#This Row],[Data_RE_CONGELADA]]&gt;=0,"ATRASADO",IF(TODAY()-Tabela3[[#This Row],[Data_RE_CONGELADA]]&gt;-5,"VENCENDO",IF(TODAY()-Tabela3[[#This Row],[Data_RE_CONGELADA]]&lt;=0,"NO PRAZO"))),"N/A")))</f>
        <v>N/A</v>
      </c>
      <c r="AL1075" s="454" t="s">
        <v>138</v>
      </c>
      <c r="AM1075" s="454" t="s">
        <v>137</v>
      </c>
      <c r="AN1075" s="458" t="s">
        <v>186</v>
      </c>
      <c r="AP1075" s="103" t="s">
        <v>575</v>
      </c>
      <c r="AQ1075" s="103" t="s">
        <v>611</v>
      </c>
      <c r="AR1075" s="103" t="s">
        <v>575</v>
      </c>
      <c r="AS1075" s="103">
        <v>0</v>
      </c>
      <c r="AU1075" s="103" t="s">
        <v>604</v>
      </c>
      <c r="BC1075" s="103"/>
      <c r="BE1075" s="103" t="e">
        <f>VLOOKUP(Tabela3[[#This Row],[ID OSP]],[1]Export!$R:$R,1,0)</f>
        <v>#N/A</v>
      </c>
    </row>
    <row r="1076" spans="1:57" ht="15" hidden="1" customHeight="1">
      <c r="A1076" s="103" t="s">
        <v>4050</v>
      </c>
      <c r="B1076" s="103" t="s">
        <v>4051</v>
      </c>
      <c r="C1076" s="104" t="s">
        <v>565</v>
      </c>
      <c r="D1076" s="454" t="s">
        <v>566</v>
      </c>
      <c r="E1076" s="454" t="s">
        <v>138</v>
      </c>
      <c r="F1076" s="454" t="s">
        <v>137</v>
      </c>
      <c r="G1076" s="454">
        <v>45593</v>
      </c>
      <c r="H1076" s="454">
        <v>45596</v>
      </c>
      <c r="I1076" s="103" t="s">
        <v>139</v>
      </c>
      <c r="J1076" s="103" t="s">
        <v>139</v>
      </c>
      <c r="K1076" s="104" t="s">
        <v>4052</v>
      </c>
      <c r="L1076" s="103" t="s">
        <v>446</v>
      </c>
      <c r="M1076" s="103" t="s">
        <v>447</v>
      </c>
      <c r="N1076" s="103" t="s">
        <v>763</v>
      </c>
      <c r="O1076" s="103" t="s">
        <v>663</v>
      </c>
      <c r="P1076" s="103" t="s">
        <v>885</v>
      </c>
      <c r="Q1076" s="103" t="s">
        <v>589</v>
      </c>
      <c r="R1076" s="455" t="s">
        <v>617</v>
      </c>
      <c r="S1076" s="503"/>
      <c r="T1076" s="103" t="s">
        <v>42</v>
      </c>
      <c r="U1076" s="103" t="s">
        <v>137</v>
      </c>
      <c r="V1076" s="454" t="str">
        <f>Tabela3[[#This Row],[NOVO 
PRAZO REDE]]</f>
        <v>REDE OK</v>
      </c>
      <c r="W1076" s="454" t="str">
        <f>Tabela3[[#This Row],[PRAZO
ATIVAÇÃO]]</f>
        <v>ATIVO</v>
      </c>
      <c r="X1076" s="103" t="s">
        <v>500</v>
      </c>
      <c r="Y1076" s="103" t="str">
        <f>IFERROR("W"&amp;WEEKNUM(Tabela3[[#This Row],[PRAZO RE REVISADO]]),"-")</f>
        <v>-</v>
      </c>
      <c r="Z1076" s="103" t="str">
        <f>IFERROR("W"&amp;WEEKNUM(Tabela3[[#This Row],[PRAZO ATIVAÇÃO]]),"-")</f>
        <v>-</v>
      </c>
      <c r="AA1076" s="103">
        <v>2024</v>
      </c>
      <c r="AB1076" s="103">
        <v>506543</v>
      </c>
      <c r="AC1076" s="103" t="s">
        <v>572</v>
      </c>
      <c r="AD1076" s="103" t="s">
        <v>137</v>
      </c>
      <c r="AE1076" s="578">
        <v>45961</v>
      </c>
      <c r="AF1076" s="474">
        <v>0</v>
      </c>
      <c r="AG1076" s="474"/>
      <c r="AH1076" s="104" t="s">
        <v>917</v>
      </c>
      <c r="AK1076" s="103" t="str">
        <f ca="1">IF(Tabela3[[#This Row],[STATUS]]&lt;&gt;"PREVISTO","N/A",IF(Tabela3[[#This Row],[Data_RE_CONGELADA]]="REDE OK","OK",IFERROR(IF(TODAY()-Tabela3[[#This Row],[Data_RE_CONGELADA]]&gt;=0,"ATRASADO",IF(TODAY()-Tabela3[[#This Row],[Data_RE_CONGELADA]]&gt;-5,"VENCENDO",IF(TODAY()-Tabela3[[#This Row],[Data_RE_CONGELADA]]&lt;=0,"NO PRAZO"))),"N/A")))</f>
        <v>N/A</v>
      </c>
      <c r="AL1076" s="454" t="s">
        <v>766</v>
      </c>
      <c r="AM1076" s="454">
        <v>45591</v>
      </c>
      <c r="AN1076" s="458" t="s">
        <v>767</v>
      </c>
      <c r="AO1076" s="458" t="s">
        <v>768</v>
      </c>
      <c r="AP1076" s="103" t="s">
        <v>575</v>
      </c>
      <c r="AQ1076" s="103" t="s">
        <v>611</v>
      </c>
      <c r="AR1076" s="103" t="s">
        <v>575</v>
      </c>
      <c r="AS1076" s="103">
        <v>0</v>
      </c>
      <c r="AU1076" s="103" t="s">
        <v>604</v>
      </c>
      <c r="BC1076" s="103"/>
      <c r="BE1076" s="103" t="e">
        <f>VLOOKUP(Tabela3[[#This Row],[ID OSP]],[1]Export!$R:$R,1,0)</f>
        <v>#N/A</v>
      </c>
    </row>
    <row r="1077" spans="1:57" ht="15" hidden="1" customHeight="1">
      <c r="A1077" s="103" t="s">
        <v>4053</v>
      </c>
      <c r="B1077" s="103" t="s">
        <v>4054</v>
      </c>
      <c r="C1077" s="104" t="s">
        <v>565</v>
      </c>
      <c r="D1077" s="454" t="s">
        <v>566</v>
      </c>
      <c r="E1077" s="454" t="s">
        <v>138</v>
      </c>
      <c r="F1077" s="454" t="s">
        <v>137</v>
      </c>
      <c r="G1077" s="454">
        <v>45413</v>
      </c>
      <c r="H1077" s="454">
        <v>45413</v>
      </c>
      <c r="I1077" s="103" t="s">
        <v>139</v>
      </c>
      <c r="J1077" s="103" t="s">
        <v>139</v>
      </c>
      <c r="K1077" s="104" t="s">
        <v>4055</v>
      </c>
      <c r="L1077" s="103" t="s">
        <v>446</v>
      </c>
      <c r="M1077" s="103" t="s">
        <v>450</v>
      </c>
      <c r="N1077" s="103" t="s">
        <v>861</v>
      </c>
      <c r="O1077" s="103" t="s">
        <v>616</v>
      </c>
      <c r="P1077" s="103" t="s">
        <v>589</v>
      </c>
      <c r="Q1077" s="103" t="s">
        <v>589</v>
      </c>
      <c r="R1077" s="458" t="s">
        <v>1635</v>
      </c>
      <c r="S1077" s="503"/>
      <c r="T1077" s="103" t="s">
        <v>42</v>
      </c>
      <c r="U1077" s="103" t="s">
        <v>137</v>
      </c>
      <c r="V1077" s="454" t="str">
        <f>Tabela3[[#This Row],[NOVO 
PRAZO REDE]]</f>
        <v>REDE OK</v>
      </c>
      <c r="W1077" s="454" t="str">
        <f>Tabela3[[#This Row],[PRAZO
ATIVAÇÃO]]</f>
        <v>ATIVO</v>
      </c>
      <c r="X1077" s="103" t="s">
        <v>729</v>
      </c>
      <c r="Y1077" s="103" t="str">
        <f>IFERROR("W"&amp;WEEKNUM(Tabela3[[#This Row],[PRAZO RE REVISADO]]),"-")</f>
        <v>-</v>
      </c>
      <c r="Z1077" s="103" t="str">
        <f>IFERROR("W"&amp;WEEKNUM(Tabela3[[#This Row],[PRAZO ATIVAÇÃO]]),"-")</f>
        <v>-</v>
      </c>
      <c r="AA1077" s="103">
        <v>2024</v>
      </c>
      <c r="AB1077" s="103">
        <v>434519</v>
      </c>
      <c r="AC1077" s="103" t="s">
        <v>4056</v>
      </c>
      <c r="AD1077" s="103" t="s">
        <v>137</v>
      </c>
      <c r="AE1077" s="578">
        <v>45961</v>
      </c>
      <c r="AF1077" s="474">
        <v>0</v>
      </c>
      <c r="AG1077" s="474"/>
      <c r="AH1077" s="104" t="s">
        <v>917</v>
      </c>
      <c r="AK1077" s="103" t="str">
        <f ca="1">IF(Tabela3[[#This Row],[STATUS]]&lt;&gt;"PREVISTO","N/A",IF(Tabela3[[#This Row],[Data_RE_CONGELADA]]="REDE OK","OK",IFERROR(IF(TODAY()-Tabela3[[#This Row],[Data_RE_CONGELADA]]&gt;=0,"ATRASADO",IF(TODAY()-Tabela3[[#This Row],[Data_RE_CONGELADA]]&gt;-5,"VENCENDO",IF(TODAY()-Tabela3[[#This Row],[Data_RE_CONGELADA]]&lt;=0,"NO PRAZO"))),"N/A")))</f>
        <v>N/A</v>
      </c>
      <c r="AL1077" s="454" t="s">
        <v>138</v>
      </c>
      <c r="AM1077" s="454" t="s">
        <v>137</v>
      </c>
      <c r="AN1077" s="458" t="s">
        <v>186</v>
      </c>
      <c r="AP1077" s="103" t="s">
        <v>575</v>
      </c>
      <c r="AQ1077" s="103" t="s">
        <v>611</v>
      </c>
      <c r="AR1077" s="103" t="s">
        <v>575</v>
      </c>
      <c r="AS1077" s="103">
        <v>0</v>
      </c>
      <c r="AU1077" s="103" t="s">
        <v>604</v>
      </c>
      <c r="BC1077" s="103"/>
      <c r="BE1077" s="103" t="e">
        <f>VLOOKUP(Tabela3[[#This Row],[ID OSP]],[1]Export!$R:$R,1,0)</f>
        <v>#N/A</v>
      </c>
    </row>
    <row r="1078" spans="1:57" ht="15" hidden="1" customHeight="1">
      <c r="A1078" s="103" t="s">
        <v>2613</v>
      </c>
      <c r="B1078" s="103" t="s">
        <v>4057</v>
      </c>
      <c r="C1078" s="458" t="s">
        <v>137</v>
      </c>
      <c r="D1078" s="454" t="s">
        <v>252</v>
      </c>
      <c r="E1078" s="454" t="s">
        <v>138</v>
      </c>
      <c r="F1078" s="454" t="s">
        <v>137</v>
      </c>
      <c r="G1078" s="454" t="s">
        <v>186</v>
      </c>
      <c r="H1078" s="454" t="s">
        <v>186</v>
      </c>
      <c r="I1078" s="454" t="s">
        <v>139</v>
      </c>
      <c r="J1078" s="103" t="s">
        <v>139</v>
      </c>
      <c r="K1078" s="458" t="s">
        <v>2615</v>
      </c>
      <c r="L1078" s="103" t="s">
        <v>568</v>
      </c>
      <c r="M1078" s="103" t="s">
        <v>471</v>
      </c>
      <c r="N1078" s="103" t="s">
        <v>2416</v>
      </c>
      <c r="O1078" s="103" t="s">
        <v>186</v>
      </c>
      <c r="P1078" s="103" t="s">
        <v>569</v>
      </c>
      <c r="Q1078" s="103" t="s">
        <v>569</v>
      </c>
      <c r="R1078" s="458" t="s">
        <v>3909</v>
      </c>
      <c r="S1078" s="460" t="s">
        <v>186</v>
      </c>
      <c r="T1078" s="103" t="s">
        <v>42</v>
      </c>
      <c r="U1078" s="103" t="s">
        <v>268</v>
      </c>
      <c r="V1078" s="454" t="str">
        <f>Tabela3[[#This Row],[NOVO 
PRAZO REDE]]</f>
        <v>REDE OK</v>
      </c>
      <c r="W1078" s="454" t="str">
        <f>Tabela3[[#This Row],[PRAZO
ATIVAÇÃO]]</f>
        <v>ATIVO</v>
      </c>
      <c r="X1078" s="103" t="s">
        <v>2320</v>
      </c>
      <c r="Y1078" s="103" t="str">
        <f>IFERROR("W"&amp;WEEKNUM(Tabela3[[#This Row],[PRAZO RE REVISADO]]),"-")</f>
        <v>-</v>
      </c>
      <c r="Z1078" s="103" t="str">
        <f>IFERROR("W"&amp;WEEKNUM(Tabela3[[#This Row],[PRAZO ATIVAÇÃO]]),"-")</f>
        <v>-</v>
      </c>
      <c r="AA1078" s="103">
        <v>2025</v>
      </c>
      <c r="AB1078" s="103" t="s">
        <v>139</v>
      </c>
      <c r="AC1078" s="103" t="s">
        <v>139</v>
      </c>
      <c r="AD1078" s="103" t="s">
        <v>137</v>
      </c>
      <c r="AE1078" s="578"/>
      <c r="AF1078" s="103"/>
      <c r="AG1078" s="474"/>
      <c r="AH1078" s="104"/>
      <c r="AK1078" s="103" t="str">
        <f ca="1">IF(Tabela3[[#This Row],[STATUS]]&lt;&gt;"PREVISTO","N/A",IF(Tabela3[[#This Row],[Data_RE_CONGELADA]]="REDE OK","OK",IFERROR(IF(TODAY()-Tabela3[[#This Row],[Data_RE_CONGELADA]]&gt;=0,"ATRASADO",IF(TODAY()-Tabela3[[#This Row],[Data_RE_CONGELADA]]&gt;-5,"VENCENDO",IF(TODAY()-Tabela3[[#This Row],[Data_RE_CONGELADA]]&lt;=0,"NO PRAZO"))),"N/A")))</f>
        <v>N/A</v>
      </c>
      <c r="AL1078" s="454">
        <v>45930</v>
      </c>
      <c r="AM1078" s="454">
        <v>45930</v>
      </c>
      <c r="AN1078" s="458"/>
      <c r="AO1078" s="459"/>
      <c r="AP1078" s="103"/>
      <c r="AR1078" s="103" t="s">
        <v>576</v>
      </c>
      <c r="AS1078" s="103" t="s">
        <v>577</v>
      </c>
      <c r="AT1078" s="103" t="s">
        <v>4058</v>
      </c>
      <c r="AU1078" s="103" t="s">
        <v>579</v>
      </c>
      <c r="AV1078" s="103" t="s">
        <v>580</v>
      </c>
      <c r="AW1078" s="103" t="s">
        <v>580</v>
      </c>
      <c r="AX1078" s="103" t="s">
        <v>581</v>
      </c>
      <c r="AY1078" s="103" t="s">
        <v>580</v>
      </c>
      <c r="AZ1078" s="103" t="s">
        <v>580</v>
      </c>
      <c r="BA1078" s="103" t="s">
        <v>139</v>
      </c>
      <c r="BB1078" s="103" t="s">
        <v>580</v>
      </c>
      <c r="BC1078" s="529" t="s">
        <v>2599</v>
      </c>
      <c r="BE1078" s="103" t="e">
        <f>VLOOKUP(Tabela3[[#This Row],[ID OSP]],[1]Export!$R:$R,1,0)</f>
        <v>#N/A</v>
      </c>
    </row>
    <row r="1079" spans="1:57" ht="15" hidden="1" customHeight="1">
      <c r="A1079" s="103" t="s">
        <v>2661</v>
      </c>
      <c r="B1079" s="103" t="s">
        <v>2662</v>
      </c>
      <c r="C1079" s="458" t="s">
        <v>137</v>
      </c>
      <c r="D1079" s="454" t="s">
        <v>252</v>
      </c>
      <c r="E1079" s="454" t="s">
        <v>138</v>
      </c>
      <c r="F1079" s="454" t="s">
        <v>137</v>
      </c>
      <c r="G1079" s="454">
        <v>45925</v>
      </c>
      <c r="H1079" s="454">
        <v>45926</v>
      </c>
      <c r="I1079" s="454" t="s">
        <v>139</v>
      </c>
      <c r="J1079" s="103" t="s">
        <v>139</v>
      </c>
      <c r="K1079" s="458" t="s">
        <v>2663</v>
      </c>
      <c r="L1079" s="103" t="s">
        <v>568</v>
      </c>
      <c r="M1079" s="103" t="s">
        <v>471</v>
      </c>
      <c r="N1079" s="103" t="s">
        <v>2416</v>
      </c>
      <c r="O1079" s="103" t="s">
        <v>186</v>
      </c>
      <c r="P1079" s="103" t="s">
        <v>569</v>
      </c>
      <c r="Q1079" s="103" t="s">
        <v>569</v>
      </c>
      <c r="S1079" s="460"/>
      <c r="T1079" s="103" t="s">
        <v>42</v>
      </c>
      <c r="U1079" s="103" t="s">
        <v>137</v>
      </c>
      <c r="V1079" s="454" t="str">
        <f>Tabela3[[#This Row],[NOVO 
PRAZO REDE]]</f>
        <v>REDE OK</v>
      </c>
      <c r="W1079" s="454" t="str">
        <f>Tabela3[[#This Row],[PRAZO
ATIVAÇÃO]]</f>
        <v>ATIVO</v>
      </c>
      <c r="X1079" s="103" t="s">
        <v>808</v>
      </c>
      <c r="Y1079" s="103" t="str">
        <f>IFERROR("W"&amp;WEEKNUM(Tabela3[[#This Row],[PRAZO RE REVISADO]]),"-")</f>
        <v>-</v>
      </c>
      <c r="Z1079" s="103" t="str">
        <f>IFERROR("W"&amp;WEEKNUM(Tabela3[[#This Row],[PRAZO ATIVAÇÃO]]),"-")</f>
        <v>-</v>
      </c>
      <c r="AA1079" s="103">
        <v>2025</v>
      </c>
      <c r="AB1079" s="103">
        <v>597390</v>
      </c>
      <c r="AC1079" s="454" t="s">
        <v>610</v>
      </c>
      <c r="AD1079" s="103" t="s">
        <v>137</v>
      </c>
      <c r="AE1079" s="578"/>
      <c r="AF1079" s="103"/>
      <c r="AG1079" s="474"/>
      <c r="AH1079" s="104"/>
      <c r="AK1079" s="103" t="str">
        <f ca="1">IF(Tabela3[[#This Row],[STATUS]]&lt;&gt;"PREVISTO","N/A",IF(Tabela3[[#This Row],[Data_RE_CONGELADA]]="REDE OK","OK",IFERROR(IF(TODAY()-Tabela3[[#This Row],[Data_RE_CONGELADA]]&gt;=0,"ATRASADO",IF(TODAY()-Tabela3[[#This Row],[Data_RE_CONGELADA]]&gt;-5,"VENCENDO",IF(TODAY()-Tabela3[[#This Row],[Data_RE_CONGELADA]]&lt;=0,"NO PRAZO"))),"N/A")))</f>
        <v>N/A</v>
      </c>
      <c r="AL1079" s="454" t="str">
        <f>Tabela3[[#This Row],[NOVO 
PRAZO REDE]]</f>
        <v>REDE OK</v>
      </c>
      <c r="AM1079" s="454" t="str">
        <f>Tabela3[[#This Row],[PRAZO
ATIVAÇÃO]]</f>
        <v>ATIVO</v>
      </c>
      <c r="AN1079" s="458"/>
      <c r="AO1079" s="459"/>
      <c r="AP1079" s="103" t="s">
        <v>2767</v>
      </c>
      <c r="AR1079" s="103" t="s">
        <v>576</v>
      </c>
      <c r="AS1079" s="103" t="s">
        <v>577</v>
      </c>
      <c r="AT1079" s="103" t="s">
        <v>4059</v>
      </c>
      <c r="AU1079" s="103" t="s">
        <v>579</v>
      </c>
      <c r="AV1079" s="103" t="s">
        <v>580</v>
      </c>
      <c r="AW1079" s="103" t="s">
        <v>580</v>
      </c>
      <c r="AX1079" s="103" t="s">
        <v>581</v>
      </c>
      <c r="AY1079" s="103" t="s">
        <v>580</v>
      </c>
      <c r="AZ1079" s="103" t="s">
        <v>581</v>
      </c>
      <c r="BA1079" s="103" t="s">
        <v>139</v>
      </c>
      <c r="BB1079" s="103" t="s">
        <v>580</v>
      </c>
      <c r="BC1079" s="458" t="s">
        <v>4060</v>
      </c>
      <c r="BE1079" s="103" t="e">
        <f>VLOOKUP(Tabela3[[#This Row],[ID OSP]],[1]Export!$R:$R,1,0)</f>
        <v>#N/A</v>
      </c>
    </row>
    <row r="1080" spans="1:57" ht="15" hidden="1" customHeight="1">
      <c r="A1080" s="103" t="s">
        <v>2605</v>
      </c>
      <c r="B1080" s="103" t="s">
        <v>4061</v>
      </c>
      <c r="C1080" s="458" t="s">
        <v>137</v>
      </c>
      <c r="D1080" s="454" t="s">
        <v>252</v>
      </c>
      <c r="E1080" s="454" t="s">
        <v>138</v>
      </c>
      <c r="F1080" s="454" t="s">
        <v>137</v>
      </c>
      <c r="G1080" s="454" t="s">
        <v>186</v>
      </c>
      <c r="H1080" s="454" t="s">
        <v>186</v>
      </c>
      <c r="I1080" s="454" t="s">
        <v>139</v>
      </c>
      <c r="J1080" s="103" t="s">
        <v>139</v>
      </c>
      <c r="K1080" s="458" t="s">
        <v>2607</v>
      </c>
      <c r="L1080" s="103" t="s">
        <v>568</v>
      </c>
      <c r="M1080" s="103" t="s">
        <v>471</v>
      </c>
      <c r="N1080" s="103" t="s">
        <v>2416</v>
      </c>
      <c r="O1080" s="103" t="s">
        <v>186</v>
      </c>
      <c r="P1080" s="103" t="s">
        <v>569</v>
      </c>
      <c r="Q1080" s="103" t="s">
        <v>569</v>
      </c>
      <c r="R1080" s="458" t="s">
        <v>3909</v>
      </c>
      <c r="S1080" s="460" t="s">
        <v>186</v>
      </c>
      <c r="T1080" s="103" t="s">
        <v>42</v>
      </c>
      <c r="U1080" s="103" t="s">
        <v>268</v>
      </c>
      <c r="V1080" s="454" t="str">
        <f>Tabela3[[#This Row],[NOVO 
PRAZO REDE]]</f>
        <v>REDE OK</v>
      </c>
      <c r="W1080" s="454" t="str">
        <f>Tabela3[[#This Row],[PRAZO
ATIVAÇÃO]]</f>
        <v>ATIVO</v>
      </c>
      <c r="X1080" s="103" t="s">
        <v>2320</v>
      </c>
      <c r="Y1080" s="103" t="str">
        <f>IFERROR("W"&amp;WEEKNUM(Tabela3[[#This Row],[PRAZO RE REVISADO]]),"-")</f>
        <v>-</v>
      </c>
      <c r="Z1080" s="103" t="str">
        <f>IFERROR("W"&amp;WEEKNUM(Tabela3[[#This Row],[PRAZO ATIVAÇÃO]]),"-")</f>
        <v>-</v>
      </c>
      <c r="AA1080" s="103">
        <v>2025</v>
      </c>
      <c r="AB1080" s="103" t="s">
        <v>139</v>
      </c>
      <c r="AC1080" s="103" t="s">
        <v>139</v>
      </c>
      <c r="AD1080" s="103" t="s">
        <v>137</v>
      </c>
      <c r="AE1080" s="578"/>
      <c r="AF1080" s="103"/>
      <c r="AG1080" s="474"/>
      <c r="AH1080" s="104"/>
      <c r="AK1080" s="103" t="str">
        <f ca="1">IF(Tabela3[[#This Row],[STATUS]]&lt;&gt;"PREVISTO","N/A",IF(Tabela3[[#This Row],[Data_RE_CONGELADA]]="REDE OK","OK",IFERROR(IF(TODAY()-Tabela3[[#This Row],[Data_RE_CONGELADA]]&gt;=0,"ATRASADO",IF(TODAY()-Tabela3[[#This Row],[Data_RE_CONGELADA]]&gt;-5,"VENCENDO",IF(TODAY()-Tabela3[[#This Row],[Data_RE_CONGELADA]]&lt;=0,"NO PRAZO"))),"N/A")))</f>
        <v>N/A</v>
      </c>
      <c r="AL1080" s="454">
        <v>45930</v>
      </c>
      <c r="AM1080" s="454">
        <v>45930</v>
      </c>
      <c r="AN1080" s="458"/>
      <c r="AO1080" s="459"/>
      <c r="AP1080" s="103"/>
      <c r="AR1080" s="103" t="s">
        <v>576</v>
      </c>
      <c r="AS1080" s="103" t="s">
        <v>577</v>
      </c>
      <c r="AT1080" s="103" t="s">
        <v>4062</v>
      </c>
      <c r="AU1080" s="103" t="s">
        <v>579</v>
      </c>
      <c r="AV1080" s="103" t="s">
        <v>580</v>
      </c>
      <c r="AW1080" s="103" t="s">
        <v>580</v>
      </c>
      <c r="AX1080" s="103" t="s">
        <v>580</v>
      </c>
      <c r="AY1080" s="103" t="s">
        <v>580</v>
      </c>
      <c r="AZ1080" s="103" t="s">
        <v>580</v>
      </c>
      <c r="BA1080" s="103" t="s">
        <v>139</v>
      </c>
      <c r="BB1080" s="103" t="s">
        <v>580</v>
      </c>
      <c r="BC1080" s="529" t="s">
        <v>4063</v>
      </c>
      <c r="BE1080" s="103" t="e">
        <f>VLOOKUP(Tabela3[[#This Row],[ID OSP]],[1]Export!$R:$R,1,0)</f>
        <v>#N/A</v>
      </c>
    </row>
    <row r="1081" spans="1:57" ht="15" hidden="1" customHeight="1">
      <c r="A1081" s="103" t="s">
        <v>85</v>
      </c>
      <c r="B1081" s="103" t="s">
        <v>139</v>
      </c>
      <c r="C1081" s="458" t="s">
        <v>137</v>
      </c>
      <c r="D1081" s="454" t="s">
        <v>252</v>
      </c>
      <c r="E1081" s="454" t="s">
        <v>138</v>
      </c>
      <c r="F1081" s="454" t="s">
        <v>137</v>
      </c>
      <c r="G1081" s="454" t="s">
        <v>186</v>
      </c>
      <c r="H1081" s="454" t="s">
        <v>186</v>
      </c>
      <c r="I1081" s="454" t="s">
        <v>139</v>
      </c>
      <c r="J1081" s="103" t="s">
        <v>139</v>
      </c>
      <c r="K1081" s="458" t="s">
        <v>2694</v>
      </c>
      <c r="L1081" s="103" t="s">
        <v>568</v>
      </c>
      <c r="M1081" s="103" t="s">
        <v>111</v>
      </c>
      <c r="N1081" s="103" t="s">
        <v>111</v>
      </c>
      <c r="O1081" s="103" t="s">
        <v>186</v>
      </c>
      <c r="P1081" s="103" t="s">
        <v>569</v>
      </c>
      <c r="Q1081" s="103" t="s">
        <v>569</v>
      </c>
      <c r="R1081" s="458" t="s">
        <v>3981</v>
      </c>
      <c r="S1081" s="460"/>
      <c r="T1081" s="103" t="s">
        <v>42</v>
      </c>
      <c r="U1081" s="103" t="s">
        <v>268</v>
      </c>
      <c r="V1081" s="454" t="str">
        <f>Tabela3[[#This Row],[NOVO 
PRAZO REDE]]</f>
        <v>REDE OK</v>
      </c>
      <c r="W1081" s="454" t="str">
        <f>Tabela3[[#This Row],[PRAZO
ATIVAÇÃO]]</f>
        <v>ATIVO</v>
      </c>
      <c r="X1081" s="103" t="s">
        <v>808</v>
      </c>
      <c r="Y1081" s="103" t="str">
        <f>IFERROR("W"&amp;WEEKNUM(Tabela3[[#This Row],[PRAZO RE REVISADO]]),"-")</f>
        <v>-</v>
      </c>
      <c r="Z1081" s="103" t="str">
        <f>IFERROR("W"&amp;WEEKNUM(Tabela3[[#This Row],[PRAZO ATIVAÇÃO]]),"-")</f>
        <v>-</v>
      </c>
      <c r="AA1081" s="103">
        <v>2025</v>
      </c>
      <c r="AB1081" s="103">
        <v>567926</v>
      </c>
      <c r="AC1081" s="103" t="s">
        <v>139</v>
      </c>
      <c r="AD1081" s="103" t="s">
        <v>137</v>
      </c>
      <c r="AE1081" s="578"/>
      <c r="AF1081" s="103"/>
      <c r="AG1081" s="474"/>
      <c r="AH1081" s="104"/>
      <c r="AK1081" s="103" t="str">
        <f ca="1">IF(Tabela3[[#This Row],[STATUS]]&lt;&gt;"PREVISTO","N/A",IF(Tabela3[[#This Row],[Data_RE_CONGELADA]]="REDE OK","OK",IFERROR(IF(TODAY()-Tabela3[[#This Row],[Data_RE_CONGELADA]]&gt;=0,"ATRASADO",IF(TODAY()-Tabela3[[#This Row],[Data_RE_CONGELADA]]&gt;-5,"VENCENDO",IF(TODAY()-Tabela3[[#This Row],[Data_RE_CONGELADA]]&lt;=0,"NO PRAZO"))),"N/A")))</f>
        <v>N/A</v>
      </c>
      <c r="AL1081" s="454">
        <v>45930</v>
      </c>
      <c r="AM1081" s="454">
        <v>45930</v>
      </c>
      <c r="AN1081" s="458"/>
      <c r="AO1081" s="459"/>
      <c r="AP1081" s="103"/>
      <c r="AR1081" s="103" t="s">
        <v>576</v>
      </c>
      <c r="AS1081" s="103" t="s">
        <v>577</v>
      </c>
      <c r="AT1081" s="103" t="s">
        <v>4064</v>
      </c>
      <c r="AU1081" s="103" t="s">
        <v>579</v>
      </c>
      <c r="AV1081" s="103" t="s">
        <v>580</v>
      </c>
      <c r="AW1081" s="103" t="s">
        <v>580</v>
      </c>
      <c r="AX1081" s="103" t="s">
        <v>580</v>
      </c>
      <c r="AY1081" s="103" t="s">
        <v>580</v>
      </c>
      <c r="AZ1081" s="103" t="s">
        <v>580</v>
      </c>
      <c r="BA1081" s="103" t="s">
        <v>139</v>
      </c>
      <c r="BB1081" s="103" t="s">
        <v>580</v>
      </c>
      <c r="BC1081" s="529" t="s">
        <v>4065</v>
      </c>
      <c r="BE1081" s="103" t="e">
        <f>VLOOKUP(Tabela3[[#This Row],[ID OSP]],[1]Export!$R:$R,1,0)</f>
        <v>#N/A</v>
      </c>
    </row>
    <row r="1082" spans="1:57" ht="15" hidden="1" customHeight="1">
      <c r="A1082" s="103" t="s">
        <v>2856</v>
      </c>
      <c r="B1082" s="103" t="s">
        <v>2857</v>
      </c>
      <c r="C1082" s="458" t="s">
        <v>137</v>
      </c>
      <c r="D1082" s="454" t="s">
        <v>252</v>
      </c>
      <c r="E1082" s="454" t="s">
        <v>138</v>
      </c>
      <c r="F1082" s="454" t="s">
        <v>137</v>
      </c>
      <c r="G1082" s="454" t="s">
        <v>186</v>
      </c>
      <c r="H1082" s="454" t="s">
        <v>186</v>
      </c>
      <c r="I1082" s="454" t="s">
        <v>139</v>
      </c>
      <c r="J1082" s="103" t="s">
        <v>139</v>
      </c>
      <c r="K1082" s="458" t="s">
        <v>2858</v>
      </c>
      <c r="L1082" s="103" t="s">
        <v>568</v>
      </c>
      <c r="M1082" s="103" t="s">
        <v>111</v>
      </c>
      <c r="N1082" s="103" t="s">
        <v>111</v>
      </c>
      <c r="O1082" s="103" t="s">
        <v>186</v>
      </c>
      <c r="P1082" s="103" t="s">
        <v>569</v>
      </c>
      <c r="Q1082" s="103" t="s">
        <v>569</v>
      </c>
      <c r="R1082" s="458" t="s">
        <v>4001</v>
      </c>
      <c r="S1082" s="460" t="s">
        <v>186</v>
      </c>
      <c r="T1082" s="103" t="s">
        <v>42</v>
      </c>
      <c r="U1082" s="103" t="s">
        <v>268</v>
      </c>
      <c r="V1082" s="454" t="str">
        <f>Tabela3[[#This Row],[NOVO 
PRAZO REDE]]</f>
        <v>REDE OK</v>
      </c>
      <c r="W1082" s="454" t="str">
        <f>Tabela3[[#This Row],[PRAZO
ATIVAÇÃO]]</f>
        <v>ATIVO</v>
      </c>
      <c r="X1082" s="103" t="s">
        <v>139</v>
      </c>
      <c r="Y1082" s="103" t="str">
        <f>IFERROR("W"&amp;WEEKNUM(Tabela3[[#This Row],[PRAZO RE REVISADO]]),"-")</f>
        <v>-</v>
      </c>
      <c r="Z1082" s="103" t="str">
        <f>IFERROR("W"&amp;WEEKNUM(Tabela3[[#This Row],[PRAZO ATIVAÇÃO]]),"-")</f>
        <v>-</v>
      </c>
      <c r="AA1082" s="103">
        <v>2025</v>
      </c>
      <c r="AB1082" s="103" t="s">
        <v>2418</v>
      </c>
      <c r="AC1082" s="103" t="s">
        <v>610</v>
      </c>
      <c r="AD1082" s="103" t="s">
        <v>137</v>
      </c>
      <c r="AE1082" s="578"/>
      <c r="AF1082" s="103"/>
      <c r="AG1082" s="474"/>
      <c r="AH1082" s="104"/>
      <c r="AK1082" s="103" t="str">
        <f ca="1">IF(Tabela3[[#This Row],[STATUS]]&lt;&gt;"PREVISTO","N/A",IF(Tabela3[[#This Row],[Data_RE_CONGELADA]]="REDE OK","OK",IFERROR(IF(TODAY()-Tabela3[[#This Row],[Data_RE_CONGELADA]]&gt;=0,"ATRASADO",IF(TODAY()-Tabela3[[#This Row],[Data_RE_CONGELADA]]&gt;-5,"VENCENDO",IF(TODAY()-Tabela3[[#This Row],[Data_RE_CONGELADA]]&lt;=0,"NO PRAZO"))),"N/A")))</f>
        <v>N/A</v>
      </c>
      <c r="AL1082" s="454">
        <v>45930</v>
      </c>
      <c r="AM1082" s="454">
        <v>45930</v>
      </c>
      <c r="AN1082" s="458"/>
      <c r="AO1082" s="459"/>
      <c r="AP1082" s="103"/>
      <c r="AR1082" s="103" t="s">
        <v>576</v>
      </c>
      <c r="AS1082" s="103" t="s">
        <v>577</v>
      </c>
      <c r="AT1082" s="103" t="s">
        <v>4066</v>
      </c>
      <c r="AU1082" s="103" t="s">
        <v>579</v>
      </c>
      <c r="AV1082" s="103" t="s">
        <v>580</v>
      </c>
      <c r="AW1082" s="103" t="s">
        <v>580</v>
      </c>
      <c r="AX1082" s="103" t="s">
        <v>580</v>
      </c>
      <c r="AY1082" s="103" t="s">
        <v>580</v>
      </c>
      <c r="AZ1082" s="103" t="s">
        <v>581</v>
      </c>
      <c r="BA1082" s="103" t="s">
        <v>139</v>
      </c>
      <c r="BB1082" s="103" t="s">
        <v>580</v>
      </c>
      <c r="BC1082" s="529" t="s">
        <v>4067</v>
      </c>
      <c r="BE1082" s="103" t="e">
        <f>VLOOKUP(Tabela3[[#This Row],[ID OSP]],[1]Export!$R:$R,1,0)</f>
        <v>#N/A</v>
      </c>
    </row>
    <row r="1083" spans="1:57" ht="15" hidden="1" customHeight="1">
      <c r="A1083" s="103" t="s">
        <v>4068</v>
      </c>
      <c r="B1083" s="103" t="s">
        <v>186</v>
      </c>
      <c r="C1083" s="104" t="s">
        <v>565</v>
      </c>
      <c r="D1083" s="454" t="s">
        <v>566</v>
      </c>
      <c r="E1083" s="454" t="s">
        <v>138</v>
      </c>
      <c r="F1083" s="454" t="s">
        <v>137</v>
      </c>
      <c r="G1083" s="454">
        <v>45483</v>
      </c>
      <c r="H1083" s="454">
        <v>45488</v>
      </c>
      <c r="I1083" s="103" t="s">
        <v>139</v>
      </c>
      <c r="J1083" s="103" t="s">
        <v>139</v>
      </c>
      <c r="K1083" s="104" t="s">
        <v>4069</v>
      </c>
      <c r="L1083" s="103" t="s">
        <v>446</v>
      </c>
      <c r="M1083" s="103" t="s">
        <v>464</v>
      </c>
      <c r="N1083" s="103" t="s">
        <v>186</v>
      </c>
      <c r="O1083" s="103" t="s">
        <v>616</v>
      </c>
      <c r="P1083" s="103" t="s">
        <v>589</v>
      </c>
      <c r="Q1083" s="103" t="s">
        <v>589</v>
      </c>
      <c r="R1083" s="458" t="s">
        <v>136</v>
      </c>
      <c r="S1083" s="460"/>
      <c r="T1083" s="103" t="s">
        <v>252</v>
      </c>
      <c r="U1083" s="103" t="s">
        <v>137</v>
      </c>
      <c r="V1083" s="454" t="str">
        <f>Tabela3[[#This Row],[NOVO 
PRAZO REDE]]</f>
        <v>REDE OK</v>
      </c>
      <c r="W1083" s="454" t="str">
        <f>Tabela3[[#This Row],[PRAZO
ATIVAÇÃO]]</f>
        <v>ATIVO</v>
      </c>
      <c r="X1083" s="103" t="s">
        <v>482</v>
      </c>
      <c r="Y1083" s="103" t="str">
        <f>IFERROR("W"&amp;WEEKNUM(Tabela3[[#This Row],[PRAZO RE REVISADO]]),"-")</f>
        <v>-</v>
      </c>
      <c r="Z1083" s="103" t="str">
        <f>IFERROR("W"&amp;WEEKNUM(Tabela3[[#This Row],[PRAZO ATIVAÇÃO]]),"-")</f>
        <v>-</v>
      </c>
      <c r="AA1083" s="103">
        <v>2024</v>
      </c>
      <c r="AB1083" s="103">
        <v>519728</v>
      </c>
      <c r="AC1083" s="103" t="s">
        <v>610</v>
      </c>
      <c r="AD1083" s="103" t="s">
        <v>137</v>
      </c>
      <c r="AE1083" s="578">
        <v>45975</v>
      </c>
      <c r="AF1083" s="474">
        <v>0</v>
      </c>
      <c r="AG1083" s="474"/>
      <c r="AH1083" s="104" t="s">
        <v>917</v>
      </c>
      <c r="AK1083" s="103" t="str">
        <f ca="1">IF(Tabela3[[#This Row],[STATUS]]&lt;&gt;"PREVISTO","N/A",IF(Tabela3[[#This Row],[Data_RE_CONGELADA]]="REDE OK","OK",IFERROR(IF(TODAY()-Tabela3[[#This Row],[Data_RE_CONGELADA]]&gt;=0,"ATRASADO",IF(TODAY()-Tabela3[[#This Row],[Data_RE_CONGELADA]]&gt;-5,"VENCENDO",IF(TODAY()-Tabela3[[#This Row],[Data_RE_CONGELADA]]&lt;=0,"NO PRAZO"))),"N/A")))</f>
        <v>N/A</v>
      </c>
      <c r="AL1083" s="454" t="s">
        <v>138</v>
      </c>
      <c r="AM1083" s="454" t="s">
        <v>137</v>
      </c>
      <c r="AN1083" s="458" t="s">
        <v>186</v>
      </c>
      <c r="AP1083" s="103" t="s">
        <v>575</v>
      </c>
      <c r="AQ1083" s="103" t="s">
        <v>611</v>
      </c>
      <c r="AR1083" s="103" t="s">
        <v>575</v>
      </c>
      <c r="AS1083" s="103">
        <v>0</v>
      </c>
      <c r="AU1083" s="103" t="s">
        <v>604</v>
      </c>
      <c r="BC1083" s="103"/>
      <c r="BE1083" s="103" t="e">
        <f>VLOOKUP(Tabela3[[#This Row],[ID OSP]],[1]Export!$R:$R,1,0)</f>
        <v>#N/A</v>
      </c>
    </row>
    <row r="1084" spans="1:57" ht="15" hidden="1" customHeight="1">
      <c r="A1084" s="103" t="s">
        <v>4070</v>
      </c>
      <c r="B1084" s="103" t="s">
        <v>4071</v>
      </c>
      <c r="C1084" s="104" t="s">
        <v>565</v>
      </c>
      <c r="D1084" s="454" t="s">
        <v>566</v>
      </c>
      <c r="E1084" s="454" t="s">
        <v>138</v>
      </c>
      <c r="F1084" s="454" t="s">
        <v>137</v>
      </c>
      <c r="G1084" s="454">
        <v>45418</v>
      </c>
      <c r="H1084" s="454">
        <v>45418</v>
      </c>
      <c r="I1084" s="103" t="s">
        <v>139</v>
      </c>
      <c r="J1084" s="103" t="s">
        <v>139</v>
      </c>
      <c r="K1084" s="104" t="s">
        <v>4072</v>
      </c>
      <c r="L1084" s="103" t="s">
        <v>446</v>
      </c>
      <c r="M1084" s="103" t="s">
        <v>451</v>
      </c>
      <c r="N1084" s="103" t="s">
        <v>451</v>
      </c>
      <c r="O1084" s="103" t="s">
        <v>588</v>
      </c>
      <c r="P1084" s="103" t="s">
        <v>1587</v>
      </c>
      <c r="Q1084" s="103" t="s">
        <v>589</v>
      </c>
      <c r="R1084" s="458" t="s">
        <v>630</v>
      </c>
      <c r="S1084" s="460"/>
      <c r="T1084" s="103" t="s">
        <v>42</v>
      </c>
      <c r="U1084" s="103" t="s">
        <v>137</v>
      </c>
      <c r="V1084" s="454" t="str">
        <f>Tabela3[[#This Row],[NOVO 
PRAZO REDE]]</f>
        <v>REDE OK</v>
      </c>
      <c r="W1084" s="454" t="str">
        <f>Tabela3[[#This Row],[PRAZO
ATIVAÇÃO]]</f>
        <v>ATIVO</v>
      </c>
      <c r="X1084" s="103" t="s">
        <v>500</v>
      </c>
      <c r="Y1084" s="103" t="str">
        <f>IFERROR("W"&amp;WEEKNUM(Tabela3[[#This Row],[PRAZO RE REVISADO]]),"-")</f>
        <v>-</v>
      </c>
      <c r="Z1084" s="103" t="str">
        <f>IFERROR("W"&amp;WEEKNUM(Tabela3[[#This Row],[PRAZO ATIVAÇÃO]]),"-")</f>
        <v>-</v>
      </c>
      <c r="AA1084" s="103">
        <v>2024</v>
      </c>
      <c r="AB1084" s="103">
        <v>508155</v>
      </c>
      <c r="AC1084" s="103" t="s">
        <v>610</v>
      </c>
      <c r="AD1084" s="103" t="s">
        <v>137</v>
      </c>
      <c r="AE1084" s="578">
        <v>45975</v>
      </c>
      <c r="AF1084" s="474">
        <v>0</v>
      </c>
      <c r="AG1084" s="474"/>
      <c r="AH1084" s="104" t="s">
        <v>917</v>
      </c>
      <c r="AK1084" s="103" t="str">
        <f ca="1">IF(Tabela3[[#This Row],[STATUS]]&lt;&gt;"PREVISTO","N/A",IF(Tabela3[[#This Row],[Data_RE_CONGELADA]]="REDE OK","OK",IFERROR(IF(TODAY()-Tabela3[[#This Row],[Data_RE_CONGELADA]]&gt;=0,"ATRASADO",IF(TODAY()-Tabela3[[#This Row],[Data_RE_CONGELADA]]&gt;-5,"VENCENDO",IF(TODAY()-Tabela3[[#This Row],[Data_RE_CONGELADA]]&lt;=0,"NO PRAZO"))),"N/A")))</f>
        <v>N/A</v>
      </c>
      <c r="AL1084" s="454" t="s">
        <v>138</v>
      </c>
      <c r="AM1084" s="454" t="s">
        <v>137</v>
      </c>
      <c r="AN1084" s="458" t="s">
        <v>186</v>
      </c>
      <c r="AP1084" s="103" t="s">
        <v>575</v>
      </c>
      <c r="AQ1084" s="103" t="s">
        <v>611</v>
      </c>
      <c r="AR1084" s="103" t="s">
        <v>575</v>
      </c>
      <c r="AS1084" s="103">
        <v>0</v>
      </c>
      <c r="AU1084" s="103" t="s">
        <v>604</v>
      </c>
      <c r="BC1084" s="103"/>
      <c r="BE1084" s="103" t="e">
        <f>VLOOKUP(Tabela3[[#This Row],[ID OSP]],[1]Export!$R:$R,1,0)</f>
        <v>#N/A</v>
      </c>
    </row>
    <row r="1085" spans="1:57" ht="15" hidden="1" customHeight="1">
      <c r="A1085" s="103" t="s">
        <v>4073</v>
      </c>
      <c r="B1085" s="103" t="s">
        <v>4074</v>
      </c>
      <c r="C1085" s="104" t="s">
        <v>565</v>
      </c>
      <c r="D1085" s="454" t="s">
        <v>566</v>
      </c>
      <c r="E1085" s="454" t="s">
        <v>138</v>
      </c>
      <c r="F1085" s="454" t="s">
        <v>137</v>
      </c>
      <c r="G1085" s="454">
        <v>45552</v>
      </c>
      <c r="H1085" s="454">
        <v>45590</v>
      </c>
      <c r="I1085" s="103" t="s">
        <v>139</v>
      </c>
      <c r="J1085" s="103" t="s">
        <v>139</v>
      </c>
      <c r="K1085" s="104" t="s">
        <v>4075</v>
      </c>
      <c r="L1085" s="103" t="s">
        <v>446</v>
      </c>
      <c r="M1085" s="103" t="s">
        <v>443</v>
      </c>
      <c r="N1085" s="103" t="s">
        <v>443</v>
      </c>
      <c r="O1085" s="103" t="s">
        <v>588</v>
      </c>
      <c r="P1085" s="103" t="s">
        <v>589</v>
      </c>
      <c r="Q1085" s="103" t="s">
        <v>589</v>
      </c>
      <c r="R1085" s="458" t="s">
        <v>617</v>
      </c>
      <c r="S1085" s="503"/>
      <c r="T1085" s="103" t="s">
        <v>42</v>
      </c>
      <c r="U1085" s="103" t="s">
        <v>137</v>
      </c>
      <c r="V1085" s="454" t="str">
        <f>Tabela3[[#This Row],[NOVO 
PRAZO REDE]]</f>
        <v>REDE OK</v>
      </c>
      <c r="W1085" s="454" t="str">
        <f>Tabela3[[#This Row],[PRAZO
ATIVAÇÃO]]</f>
        <v>ATIVO</v>
      </c>
      <c r="X1085" s="103" t="s">
        <v>500</v>
      </c>
      <c r="Y1085" s="103" t="str">
        <f>IFERROR("W"&amp;WEEKNUM(Tabela3[[#This Row],[PRAZO RE REVISADO]]),"-")</f>
        <v>-</v>
      </c>
      <c r="Z1085" s="103" t="str">
        <f>IFERROR("W"&amp;WEEKNUM(Tabela3[[#This Row],[PRAZO ATIVAÇÃO]]),"-")</f>
        <v>-</v>
      </c>
      <c r="AA1085" s="103">
        <v>2024</v>
      </c>
      <c r="AB1085" s="103">
        <v>506525</v>
      </c>
      <c r="AC1085" s="103" t="s">
        <v>572</v>
      </c>
      <c r="AD1085" s="103" t="s">
        <v>137</v>
      </c>
      <c r="AE1085" s="578">
        <v>45975</v>
      </c>
      <c r="AF1085" s="474">
        <v>0</v>
      </c>
      <c r="AG1085" s="474">
        <v>0</v>
      </c>
      <c r="AH1085" s="104" t="s">
        <v>917</v>
      </c>
      <c r="AK1085" s="103" t="str">
        <f ca="1">IF(Tabela3[[#This Row],[STATUS]]&lt;&gt;"PREVISTO","N/A",IF(Tabela3[[#This Row],[Data_RE_CONGELADA]]="REDE OK","OK",IFERROR(IF(TODAY()-Tabela3[[#This Row],[Data_RE_CONGELADA]]&gt;=0,"ATRASADO",IF(TODAY()-Tabela3[[#This Row],[Data_RE_CONGELADA]]&gt;-5,"VENCENDO",IF(TODAY()-Tabela3[[#This Row],[Data_RE_CONGELADA]]&lt;=0,"NO PRAZO"))),"N/A")))</f>
        <v>N/A</v>
      </c>
      <c r="AL1085" s="454">
        <v>45577</v>
      </c>
      <c r="AM1085" s="454">
        <v>45579</v>
      </c>
      <c r="AN1085" s="458" t="s">
        <v>186</v>
      </c>
      <c r="AO1085" s="458" t="s">
        <v>4076</v>
      </c>
      <c r="AP1085" s="103" t="s">
        <v>575</v>
      </c>
      <c r="AQ1085" s="103" t="s">
        <v>611</v>
      </c>
      <c r="AR1085" s="103" t="s">
        <v>575</v>
      </c>
      <c r="AS1085" s="103">
        <v>0</v>
      </c>
      <c r="AU1085" s="103" t="s">
        <v>604</v>
      </c>
      <c r="BC1085" s="103"/>
      <c r="BE1085" s="103" t="e">
        <f>VLOOKUP(Tabela3[[#This Row],[ID OSP]],[1]Export!$R:$R,1,0)</f>
        <v>#N/A</v>
      </c>
    </row>
    <row r="1086" spans="1:57" ht="15" hidden="1" customHeight="1">
      <c r="A1086" s="103" t="s">
        <v>2728</v>
      </c>
      <c r="B1086" s="103" t="s">
        <v>139</v>
      </c>
      <c r="C1086" s="458" t="s">
        <v>137</v>
      </c>
      <c r="D1086" s="454" t="s">
        <v>252</v>
      </c>
      <c r="E1086" s="454" t="s">
        <v>138</v>
      </c>
      <c r="F1086" s="454" t="s">
        <v>137</v>
      </c>
      <c r="G1086" s="454" t="s">
        <v>186</v>
      </c>
      <c r="H1086" s="454" t="s">
        <v>186</v>
      </c>
      <c r="I1086" s="454" t="s">
        <v>139</v>
      </c>
      <c r="J1086" s="103" t="s">
        <v>139</v>
      </c>
      <c r="K1086" s="458" t="s">
        <v>2730</v>
      </c>
      <c r="L1086" s="103" t="s">
        <v>568</v>
      </c>
      <c r="M1086" s="103" t="s">
        <v>111</v>
      </c>
      <c r="N1086" s="103" t="s">
        <v>2664</v>
      </c>
      <c r="O1086" s="103" t="s">
        <v>186</v>
      </c>
      <c r="P1086" s="103" t="s">
        <v>569</v>
      </c>
      <c r="Q1086" s="103" t="s">
        <v>569</v>
      </c>
      <c r="R1086" s="458" t="s">
        <v>3981</v>
      </c>
      <c r="S1086" s="460"/>
      <c r="T1086" s="103" t="s">
        <v>42</v>
      </c>
      <c r="U1086" s="103" t="s">
        <v>268</v>
      </c>
      <c r="V1086" s="454" t="str">
        <f>Tabela3[[#This Row],[NOVO 
PRAZO REDE]]</f>
        <v>REDE OK</v>
      </c>
      <c r="W1086" s="454" t="str">
        <f>Tabela3[[#This Row],[PRAZO
ATIVAÇÃO]]</f>
        <v>ATIVO</v>
      </c>
      <c r="X1086" s="103" t="s">
        <v>808</v>
      </c>
      <c r="Y1086" s="103" t="str">
        <f>IFERROR("W"&amp;WEEKNUM(Tabela3[[#This Row],[PRAZO RE REVISADO]]),"-")</f>
        <v>-</v>
      </c>
      <c r="Z1086" s="103" t="str">
        <f>IFERROR("W"&amp;WEEKNUM(Tabela3[[#This Row],[PRAZO ATIVAÇÃO]]),"-")</f>
        <v>-</v>
      </c>
      <c r="AA1086" s="103">
        <v>2025</v>
      </c>
      <c r="AB1086" s="103">
        <v>567933</v>
      </c>
      <c r="AC1086" s="103" t="s">
        <v>139</v>
      </c>
      <c r="AD1086" s="103" t="s">
        <v>137</v>
      </c>
      <c r="AE1086" s="578"/>
      <c r="AF1086" s="103"/>
      <c r="AG1086" s="474"/>
      <c r="AH1086" s="104"/>
      <c r="AK1086" s="103" t="str">
        <f ca="1">IF(Tabela3[[#This Row],[STATUS]]&lt;&gt;"PREVISTO","N/A",IF(Tabela3[[#This Row],[Data_RE_CONGELADA]]="REDE OK","OK",IFERROR(IF(TODAY()-Tabela3[[#This Row],[Data_RE_CONGELADA]]&gt;=0,"ATRASADO",IF(TODAY()-Tabela3[[#This Row],[Data_RE_CONGELADA]]&gt;-5,"VENCENDO",IF(TODAY()-Tabela3[[#This Row],[Data_RE_CONGELADA]]&lt;=0,"NO PRAZO"))),"N/A")))</f>
        <v>N/A</v>
      </c>
      <c r="AL1086" s="454">
        <v>45930</v>
      </c>
      <c r="AM1086" s="454">
        <v>45930</v>
      </c>
      <c r="AN1086" s="458"/>
      <c r="AO1086" s="459"/>
      <c r="AP1086" s="103"/>
      <c r="AR1086" s="103" t="s">
        <v>576</v>
      </c>
      <c r="AS1086" s="103" t="s">
        <v>577</v>
      </c>
      <c r="AT1086" s="103" t="s">
        <v>4077</v>
      </c>
      <c r="AU1086" s="103" t="s">
        <v>579</v>
      </c>
      <c r="AV1086" s="103" t="s">
        <v>580</v>
      </c>
      <c r="AW1086" s="103" t="s">
        <v>580</v>
      </c>
      <c r="AX1086" s="103" t="s">
        <v>581</v>
      </c>
      <c r="AY1086" s="103" t="s">
        <v>580</v>
      </c>
      <c r="AZ1086" s="103" t="s">
        <v>581</v>
      </c>
      <c r="BA1086" s="103" t="s">
        <v>139</v>
      </c>
      <c r="BB1086" s="103" t="s">
        <v>580</v>
      </c>
      <c r="BC1086" s="529" t="s">
        <v>2599</v>
      </c>
      <c r="BE1086" s="103" t="e">
        <f>VLOOKUP(Tabela3[[#This Row],[ID OSP]],[1]Export!$R:$R,1,0)</f>
        <v>#N/A</v>
      </c>
    </row>
    <row r="1087" spans="1:57" ht="15" hidden="1" customHeight="1">
      <c r="A1087" s="103" t="s">
        <v>4078</v>
      </c>
      <c r="B1087" s="103" t="s">
        <v>4079</v>
      </c>
      <c r="C1087" s="104" t="s">
        <v>565</v>
      </c>
      <c r="D1087" s="454" t="s">
        <v>566</v>
      </c>
      <c r="E1087" s="454" t="s">
        <v>138</v>
      </c>
      <c r="F1087" s="454" t="s">
        <v>137</v>
      </c>
      <c r="G1087" s="454">
        <v>45588</v>
      </c>
      <c r="H1087" s="454">
        <v>45589</v>
      </c>
      <c r="I1087" s="103" t="s">
        <v>139</v>
      </c>
      <c r="J1087" s="103" t="s">
        <v>139</v>
      </c>
      <c r="K1087" s="104" t="s">
        <v>4080</v>
      </c>
      <c r="L1087" s="103" t="s">
        <v>446</v>
      </c>
      <c r="M1087" s="103" t="s">
        <v>463</v>
      </c>
      <c r="N1087" s="103" t="s">
        <v>793</v>
      </c>
      <c r="O1087" s="103" t="s">
        <v>616</v>
      </c>
      <c r="P1087" s="103" t="s">
        <v>589</v>
      </c>
      <c r="Q1087" s="103" t="s">
        <v>589</v>
      </c>
      <c r="R1087" s="458" t="s">
        <v>617</v>
      </c>
      <c r="S1087" s="503"/>
      <c r="T1087" s="103" t="s">
        <v>42</v>
      </c>
      <c r="U1087" s="103" t="s">
        <v>137</v>
      </c>
      <c r="V1087" s="454" t="str">
        <f>Tabela3[[#This Row],[NOVO 
PRAZO REDE]]</f>
        <v>REDE OK</v>
      </c>
      <c r="W1087" s="454" t="str">
        <f>Tabela3[[#This Row],[PRAZO
ATIVAÇÃO]]</f>
        <v>ATIVO</v>
      </c>
      <c r="X1087" s="103" t="s">
        <v>500</v>
      </c>
      <c r="Y1087" s="103" t="str">
        <f>IFERROR("W"&amp;WEEKNUM(Tabela3[[#This Row],[PRAZO RE REVISADO]]),"-")</f>
        <v>-</v>
      </c>
      <c r="Z1087" s="103" t="str">
        <f>IFERROR("W"&amp;WEEKNUM(Tabela3[[#This Row],[PRAZO ATIVAÇÃO]]),"-")</f>
        <v>-</v>
      </c>
      <c r="AA1087" s="103">
        <v>2024</v>
      </c>
      <c r="AB1087" s="103">
        <v>523197</v>
      </c>
      <c r="AC1087" s="103" t="s">
        <v>572</v>
      </c>
      <c r="AD1087" s="103" t="s">
        <v>137</v>
      </c>
      <c r="AE1087" s="578">
        <v>45975</v>
      </c>
      <c r="AF1087" s="474">
        <v>0</v>
      </c>
      <c r="AG1087" s="474"/>
      <c r="AH1087" s="104" t="s">
        <v>917</v>
      </c>
      <c r="AK1087" s="103" t="str">
        <f ca="1">IF(Tabela3[[#This Row],[STATUS]]&lt;&gt;"PREVISTO","N/A",IF(Tabela3[[#This Row],[Data_RE_CONGELADA]]="REDE OK","OK",IFERROR(IF(TODAY()-Tabela3[[#This Row],[Data_RE_CONGELADA]]&gt;=0,"ATRASADO",IF(TODAY()-Tabela3[[#This Row],[Data_RE_CONGELADA]]&gt;-5,"VENCENDO",IF(TODAY()-Tabela3[[#This Row],[Data_RE_CONGELADA]]&lt;=0,"NO PRAZO"))),"N/A")))</f>
        <v>N/A</v>
      </c>
      <c r="AL1087" s="454">
        <v>45576</v>
      </c>
      <c r="AM1087" s="454">
        <v>45588</v>
      </c>
      <c r="AN1087" s="458" t="s">
        <v>794</v>
      </c>
      <c r="AO1087" s="458" t="s">
        <v>795</v>
      </c>
      <c r="AP1087" s="103" t="s">
        <v>575</v>
      </c>
      <c r="AQ1087" s="103" t="s">
        <v>611</v>
      </c>
      <c r="AR1087" s="103" t="s">
        <v>575</v>
      </c>
      <c r="AS1087" s="103">
        <v>0</v>
      </c>
      <c r="AU1087" s="103" t="s">
        <v>604</v>
      </c>
      <c r="BC1087" s="103"/>
      <c r="BE1087" s="103" t="e">
        <f>VLOOKUP(Tabela3[[#This Row],[ID OSP]],[1]Export!$R:$R,1,0)</f>
        <v>#N/A</v>
      </c>
    </row>
    <row r="1088" spans="1:57" ht="15" hidden="1" customHeight="1">
      <c r="A1088" s="103" t="s">
        <v>4081</v>
      </c>
      <c r="B1088" s="103" t="s">
        <v>4082</v>
      </c>
      <c r="C1088" s="104" t="s">
        <v>4083</v>
      </c>
      <c r="D1088" s="454" t="s">
        <v>566</v>
      </c>
      <c r="E1088" s="454" t="s">
        <v>138</v>
      </c>
      <c r="F1088" s="454" t="s">
        <v>137</v>
      </c>
      <c r="G1088" s="454">
        <v>45413</v>
      </c>
      <c r="H1088" s="454">
        <v>45413</v>
      </c>
      <c r="I1088" s="103" t="s">
        <v>139</v>
      </c>
      <c r="J1088" s="103" t="s">
        <v>139</v>
      </c>
      <c r="K1088" s="104" t="s">
        <v>4084</v>
      </c>
      <c r="L1088" s="103" t="s">
        <v>446</v>
      </c>
      <c r="M1088" s="103" t="s">
        <v>450</v>
      </c>
      <c r="N1088" s="103" t="s">
        <v>861</v>
      </c>
      <c r="O1088" s="103" t="s">
        <v>616</v>
      </c>
      <c r="P1088" s="103" t="s">
        <v>589</v>
      </c>
      <c r="Q1088" s="103" t="s">
        <v>589</v>
      </c>
      <c r="R1088" s="458" t="s">
        <v>1635</v>
      </c>
      <c r="S1088" s="503"/>
      <c r="T1088" s="103" t="s">
        <v>42</v>
      </c>
      <c r="U1088" s="103" t="s">
        <v>137</v>
      </c>
      <c r="V1088" s="454" t="str">
        <f>Tabela3[[#This Row],[NOVO 
PRAZO REDE]]</f>
        <v>REDE OK</v>
      </c>
      <c r="W1088" s="454" t="str">
        <f>Tabela3[[#This Row],[PRAZO
ATIVAÇÃO]]</f>
        <v>ATIVO</v>
      </c>
      <c r="X1088" s="103" t="s">
        <v>500</v>
      </c>
      <c r="Y1088" s="103" t="str">
        <f>IFERROR("W"&amp;WEEKNUM(Tabela3[[#This Row],[PRAZO RE REVISADO]]),"-")</f>
        <v>-</v>
      </c>
      <c r="Z1088" s="103" t="str">
        <f>IFERROR("W"&amp;WEEKNUM(Tabela3[[#This Row],[PRAZO ATIVAÇÃO]]),"-")</f>
        <v>-</v>
      </c>
      <c r="AA1088" s="103">
        <v>2024</v>
      </c>
      <c r="AB1088" s="103">
        <v>512370</v>
      </c>
      <c r="AC1088" s="103" t="s">
        <v>610</v>
      </c>
      <c r="AD1088" s="103" t="s">
        <v>137</v>
      </c>
      <c r="AE1088" s="578">
        <v>45975</v>
      </c>
      <c r="AF1088" s="474">
        <v>0</v>
      </c>
      <c r="AG1088" s="474">
        <v>0</v>
      </c>
      <c r="AH1088" s="104" t="s">
        <v>917</v>
      </c>
      <c r="AK1088" s="103" t="str">
        <f ca="1">IF(Tabela3[[#This Row],[STATUS]]&lt;&gt;"PREVISTO","N/A",IF(Tabela3[[#This Row],[Data_RE_CONGELADA]]="REDE OK","OK",IFERROR(IF(TODAY()-Tabela3[[#This Row],[Data_RE_CONGELADA]]&gt;=0,"ATRASADO",IF(TODAY()-Tabela3[[#This Row],[Data_RE_CONGELADA]]&gt;-5,"VENCENDO",IF(TODAY()-Tabela3[[#This Row],[Data_RE_CONGELADA]]&lt;=0,"NO PRAZO"))),"N/A")))</f>
        <v>N/A</v>
      </c>
      <c r="AL1088" s="454" t="s">
        <v>138</v>
      </c>
      <c r="AM1088" s="454" t="s">
        <v>137</v>
      </c>
      <c r="AN1088" s="458" t="s">
        <v>186</v>
      </c>
      <c r="AP1088" s="103" t="s">
        <v>575</v>
      </c>
      <c r="AQ1088" s="103" t="s">
        <v>611</v>
      </c>
      <c r="AR1088" s="103" t="s">
        <v>575</v>
      </c>
      <c r="AS1088" s="103">
        <v>0</v>
      </c>
      <c r="AU1088" s="103" t="s">
        <v>604</v>
      </c>
      <c r="BC1088" s="103"/>
      <c r="BE1088" s="103" t="e">
        <f>VLOOKUP(Tabela3[[#This Row],[ID OSP]],[1]Export!$R:$R,1,0)</f>
        <v>#N/A</v>
      </c>
    </row>
    <row r="1089" spans="1:57" ht="15" hidden="1" customHeight="1">
      <c r="A1089" s="103" t="s">
        <v>2589</v>
      </c>
      <c r="B1089" s="103" t="s">
        <v>139</v>
      </c>
      <c r="C1089" s="458" t="s">
        <v>3917</v>
      </c>
      <c r="D1089" s="454" t="s">
        <v>252</v>
      </c>
      <c r="E1089" s="454" t="s">
        <v>138</v>
      </c>
      <c r="F1089" s="454" t="s">
        <v>137</v>
      </c>
      <c r="G1089" s="454" t="s">
        <v>139</v>
      </c>
      <c r="H1089" s="454">
        <v>45974</v>
      </c>
      <c r="I1089" s="454" t="s">
        <v>139</v>
      </c>
      <c r="J1089" s="103" t="s">
        <v>139</v>
      </c>
      <c r="K1089" s="458" t="s">
        <v>2591</v>
      </c>
      <c r="L1089" s="103" t="s">
        <v>568</v>
      </c>
      <c r="M1089" s="103" t="s">
        <v>471</v>
      </c>
      <c r="N1089" s="103" t="s">
        <v>2317</v>
      </c>
      <c r="O1089" s="103" t="s">
        <v>186</v>
      </c>
      <c r="P1089" s="103" t="s">
        <v>569</v>
      </c>
      <c r="Q1089" s="103" t="s">
        <v>569</v>
      </c>
      <c r="R1089" s="458" t="s">
        <v>4085</v>
      </c>
      <c r="S1089" s="460" t="s">
        <v>186</v>
      </c>
      <c r="T1089" s="103" t="s">
        <v>42</v>
      </c>
      <c r="U1089" s="103" t="s">
        <v>52</v>
      </c>
      <c r="V1089" s="454" t="str">
        <f>Tabela3[[#This Row],[NOVO 
PRAZO REDE]]</f>
        <v>REDE OK</v>
      </c>
      <c r="W1089" s="454" t="str">
        <f>Tabela3[[#This Row],[PRAZO
ATIVAÇÃO]]</f>
        <v>ATIVO</v>
      </c>
      <c r="X1089" s="103" t="s">
        <v>2320</v>
      </c>
      <c r="Y1089" s="103" t="str">
        <f>IFERROR("W"&amp;WEEKNUM(Tabela3[[#This Row],[PRAZO RE REVISADO]]),"-")</f>
        <v>-</v>
      </c>
      <c r="Z1089" s="103" t="str">
        <f>IFERROR("W"&amp;WEEKNUM(Tabela3[[#This Row],[PRAZO ATIVAÇÃO]]),"-")</f>
        <v>-</v>
      </c>
      <c r="AA1089" s="103">
        <v>2025</v>
      </c>
      <c r="AB1089" s="103" t="s">
        <v>139</v>
      </c>
      <c r="AC1089" s="103" t="s">
        <v>139</v>
      </c>
      <c r="AD1089" s="103" t="s">
        <v>137</v>
      </c>
      <c r="AE1089" s="578"/>
      <c r="AF1089" s="103"/>
      <c r="AG1089" s="474"/>
      <c r="AH1089" s="104"/>
      <c r="AK1089" s="103" t="str">
        <f ca="1">IF(Tabela3[[#This Row],[STATUS]]&lt;&gt;"PREVISTO","N/A",IF(Tabela3[[#This Row],[Data_RE_CONGELADA]]="REDE OK","OK",IFERROR(IF(TODAY()-Tabela3[[#This Row],[Data_RE_CONGELADA]]&gt;=0,"ATRASADO",IF(TODAY()-Tabela3[[#This Row],[Data_RE_CONGELADA]]&gt;-5,"VENCENDO",IF(TODAY()-Tabela3[[#This Row],[Data_RE_CONGELADA]]&lt;=0,"NO PRAZO"))),"N/A")))</f>
        <v>N/A</v>
      </c>
      <c r="AL1089" s="454">
        <v>45930</v>
      </c>
      <c r="AM1089" s="454">
        <v>45930</v>
      </c>
      <c r="AN1089" s="458"/>
      <c r="AO1089" s="459"/>
      <c r="AP1089" s="103"/>
      <c r="AR1089" s="103" t="s">
        <v>576</v>
      </c>
      <c r="AS1089" s="103" t="s">
        <v>577</v>
      </c>
      <c r="AT1089" s="103" t="s">
        <v>4086</v>
      </c>
      <c r="AU1089" s="103" t="s">
        <v>579</v>
      </c>
      <c r="AV1089" s="103" t="s">
        <v>3917</v>
      </c>
      <c r="AW1089" s="103" t="s">
        <v>3917</v>
      </c>
      <c r="AX1089" s="543" t="s">
        <v>139</v>
      </c>
      <c r="AY1089" s="471" t="s">
        <v>139</v>
      </c>
      <c r="AZ1089" s="103" t="s">
        <v>139</v>
      </c>
      <c r="BA1089" s="103" t="s">
        <v>139</v>
      </c>
      <c r="BB1089" s="103" t="s">
        <v>3917</v>
      </c>
      <c r="BC1089" s="103" t="s">
        <v>3917</v>
      </c>
      <c r="BE1089" s="103" t="e">
        <f>VLOOKUP(Tabela3[[#This Row],[ID OSP]],[1]Export!$R:$R,1,0)</f>
        <v>#N/A</v>
      </c>
    </row>
    <row r="1090" spans="1:57" ht="15" hidden="1" customHeight="1">
      <c r="A1090" s="103" t="s">
        <v>2752</v>
      </c>
      <c r="B1090" s="103" t="s">
        <v>2753</v>
      </c>
      <c r="C1090" s="458" t="s">
        <v>137</v>
      </c>
      <c r="D1090" s="454" t="s">
        <v>252</v>
      </c>
      <c r="E1090" s="454" t="s">
        <v>138</v>
      </c>
      <c r="F1090" s="454" t="s">
        <v>137</v>
      </c>
      <c r="G1090" s="454" t="s">
        <v>186</v>
      </c>
      <c r="H1090" s="454" t="s">
        <v>186</v>
      </c>
      <c r="I1090" s="454" t="s">
        <v>139</v>
      </c>
      <c r="J1090" s="103" t="s">
        <v>139</v>
      </c>
      <c r="K1090" s="458" t="s">
        <v>2754</v>
      </c>
      <c r="L1090" s="103" t="s">
        <v>568</v>
      </c>
      <c r="M1090" s="103" t="s">
        <v>111</v>
      </c>
      <c r="N1090" s="103" t="s">
        <v>2664</v>
      </c>
      <c r="O1090" s="103" t="s">
        <v>186</v>
      </c>
      <c r="P1090" s="103" t="s">
        <v>569</v>
      </c>
      <c r="Q1090" s="103" t="s">
        <v>569</v>
      </c>
      <c r="R1090" s="458" t="s">
        <v>4001</v>
      </c>
      <c r="S1090" s="460" t="s">
        <v>186</v>
      </c>
      <c r="T1090" s="103" t="s">
        <v>42</v>
      </c>
      <c r="U1090" s="103" t="s">
        <v>268</v>
      </c>
      <c r="V1090" s="454" t="str">
        <f>Tabela3[[#This Row],[NOVO 
PRAZO REDE]]</f>
        <v>REDE OK</v>
      </c>
      <c r="W1090" s="454" t="str">
        <f>Tabela3[[#This Row],[PRAZO
ATIVAÇÃO]]</f>
        <v>ATIVO</v>
      </c>
      <c r="X1090" s="103" t="s">
        <v>139</v>
      </c>
      <c r="Y1090" s="103" t="str">
        <f>IFERROR("W"&amp;WEEKNUM(Tabela3[[#This Row],[PRAZO RE REVISADO]]),"-")</f>
        <v>-</v>
      </c>
      <c r="Z1090" s="103" t="str">
        <f>IFERROR("W"&amp;WEEKNUM(Tabela3[[#This Row],[PRAZO ATIVAÇÃO]]),"-")</f>
        <v>-</v>
      </c>
      <c r="AA1090" s="103">
        <v>2025</v>
      </c>
      <c r="AB1090" s="103" t="s">
        <v>2418</v>
      </c>
      <c r="AC1090" s="103" t="s">
        <v>610</v>
      </c>
      <c r="AD1090" s="103" t="s">
        <v>137</v>
      </c>
      <c r="AE1090" s="578"/>
      <c r="AF1090" s="103"/>
      <c r="AG1090" s="474"/>
      <c r="AH1090" s="104"/>
      <c r="AK1090" s="103" t="str">
        <f ca="1">IF(Tabela3[[#This Row],[STATUS]]&lt;&gt;"PREVISTO","N/A",IF(Tabela3[[#This Row],[Data_RE_CONGELADA]]="REDE OK","OK",IFERROR(IF(TODAY()-Tabela3[[#This Row],[Data_RE_CONGELADA]]&gt;=0,"ATRASADO",IF(TODAY()-Tabela3[[#This Row],[Data_RE_CONGELADA]]&gt;-5,"VENCENDO",IF(TODAY()-Tabela3[[#This Row],[Data_RE_CONGELADA]]&lt;=0,"NO PRAZO"))),"N/A")))</f>
        <v>N/A</v>
      </c>
      <c r="AL1090" s="454">
        <v>45930</v>
      </c>
      <c r="AM1090" s="454">
        <v>45930</v>
      </c>
      <c r="AN1090" s="458"/>
      <c r="AO1090" s="459"/>
      <c r="AP1090" s="103"/>
      <c r="AR1090" s="103" t="s">
        <v>576</v>
      </c>
      <c r="AS1090" s="103" t="s">
        <v>577</v>
      </c>
      <c r="AT1090" s="103" t="s">
        <v>4087</v>
      </c>
      <c r="AU1090" s="103" t="s">
        <v>579</v>
      </c>
      <c r="AV1090" s="103" t="s">
        <v>580</v>
      </c>
      <c r="AW1090" s="103" t="s">
        <v>580</v>
      </c>
      <c r="AX1090" s="103" t="s">
        <v>581</v>
      </c>
      <c r="AY1090" s="103" t="s">
        <v>580</v>
      </c>
      <c r="AZ1090" s="103" t="s">
        <v>580</v>
      </c>
      <c r="BA1090" s="103" t="s">
        <v>139</v>
      </c>
      <c r="BB1090" s="103" t="s">
        <v>4088</v>
      </c>
      <c r="BC1090" s="529" t="s">
        <v>4089</v>
      </c>
      <c r="BE1090" s="103" t="e">
        <f>VLOOKUP(Tabela3[[#This Row],[ID OSP]],[1]Export!$R:$R,1,0)</f>
        <v>#N/A</v>
      </c>
    </row>
    <row r="1091" spans="1:57" ht="15" hidden="1" customHeight="1">
      <c r="A1091" s="103" t="s">
        <v>2798</v>
      </c>
      <c r="B1091" s="103" t="s">
        <v>2799</v>
      </c>
      <c r="C1091" s="458" t="s">
        <v>137</v>
      </c>
      <c r="D1091" s="454" t="s">
        <v>252</v>
      </c>
      <c r="E1091" s="454" t="s">
        <v>138</v>
      </c>
      <c r="F1091" s="454" t="s">
        <v>137</v>
      </c>
      <c r="G1091" s="454">
        <v>45952</v>
      </c>
      <c r="H1091" s="454">
        <v>45959</v>
      </c>
      <c r="I1091" s="454" t="s">
        <v>139</v>
      </c>
      <c r="J1091" s="103" t="s">
        <v>139</v>
      </c>
      <c r="K1091" s="458" t="s">
        <v>4090</v>
      </c>
      <c r="L1091" s="103" t="s">
        <v>568</v>
      </c>
      <c r="M1091" s="103" t="s">
        <v>111</v>
      </c>
      <c r="N1091" s="103" t="s">
        <v>2664</v>
      </c>
      <c r="O1091" s="103" t="s">
        <v>186</v>
      </c>
      <c r="P1091" s="103" t="s">
        <v>569</v>
      </c>
      <c r="Q1091" s="103" t="s">
        <v>569</v>
      </c>
      <c r="R1091" s="458" t="s">
        <v>4091</v>
      </c>
      <c r="S1091" s="460"/>
      <c r="T1091" s="103" t="s">
        <v>42</v>
      </c>
      <c r="U1091" s="103" t="s">
        <v>137</v>
      </c>
      <c r="V1091" s="454" t="str">
        <f>Tabela3[[#This Row],[NOVO 
PRAZO REDE]]</f>
        <v>REDE OK</v>
      </c>
      <c r="W1091" s="454" t="str">
        <f>Tabela3[[#This Row],[PRAZO
ATIVAÇÃO]]</f>
        <v>ATIVO</v>
      </c>
      <c r="X1091" s="103" t="s">
        <v>808</v>
      </c>
      <c r="Y1091" s="103" t="str">
        <f>IFERROR("W"&amp;WEEKNUM(Tabela3[[#This Row],[PRAZO RE REVISADO]]),"-")</f>
        <v>-</v>
      </c>
      <c r="Z1091" s="103" t="str">
        <f>IFERROR("W"&amp;WEEKNUM(Tabela3[[#This Row],[PRAZO ATIVAÇÃO]]),"-")</f>
        <v>-</v>
      </c>
      <c r="AA1091" s="103">
        <v>2025</v>
      </c>
      <c r="AB1091" s="103">
        <v>567941</v>
      </c>
      <c r="AC1091" s="454" t="s">
        <v>572</v>
      </c>
      <c r="AD1091" s="103" t="s">
        <v>137</v>
      </c>
      <c r="AE1091" s="578"/>
      <c r="AF1091" s="103"/>
      <c r="AG1091" s="474"/>
      <c r="AH1091" s="104"/>
      <c r="AK1091" s="103" t="str">
        <f ca="1">IF(Tabela3[[#This Row],[STATUS]]&lt;&gt;"PREVISTO","N/A",IF(Tabela3[[#This Row],[Data_RE_CONGELADA]]="REDE OK","OK",IFERROR(IF(TODAY()-Tabela3[[#This Row],[Data_RE_CONGELADA]]&gt;=0,"ATRASADO",IF(TODAY()-Tabela3[[#This Row],[Data_RE_CONGELADA]]&gt;-5,"VENCENDO",IF(TODAY()-Tabela3[[#This Row],[Data_RE_CONGELADA]]&lt;=0,"NO PRAZO"))),"N/A")))</f>
        <v>N/A</v>
      </c>
      <c r="AL1091" s="454" t="str">
        <f>Tabela3[[#This Row],[NOVO 
PRAZO REDE]]</f>
        <v>REDE OK</v>
      </c>
      <c r="AM1091" s="454" t="str">
        <f>Tabela3[[#This Row],[PRAZO
ATIVAÇÃO]]</f>
        <v>ATIVO</v>
      </c>
      <c r="AN1091" s="458"/>
      <c r="AO1091" s="459"/>
      <c r="AP1091" s="103" t="s">
        <v>1037</v>
      </c>
      <c r="AR1091" s="103" t="s">
        <v>576</v>
      </c>
      <c r="AS1091" s="103" t="s">
        <v>577</v>
      </c>
      <c r="AT1091" s="103" t="s">
        <v>4092</v>
      </c>
      <c r="AU1091" s="103" t="s">
        <v>579</v>
      </c>
      <c r="AV1091" s="103" t="s">
        <v>580</v>
      </c>
      <c r="AW1091" s="103" t="s">
        <v>580</v>
      </c>
      <c r="AX1091" s="103" t="s">
        <v>580</v>
      </c>
      <c r="AY1091" s="103" t="s">
        <v>580</v>
      </c>
      <c r="AZ1091" s="103" t="s">
        <v>580</v>
      </c>
      <c r="BA1091" s="103" t="s">
        <v>139</v>
      </c>
      <c r="BB1091" s="103" t="s">
        <v>580</v>
      </c>
      <c r="BC1091" s="458" t="s">
        <v>4093</v>
      </c>
      <c r="BE1091" s="103" t="e">
        <f>VLOOKUP(Tabela3[[#This Row],[ID OSP]],[1]Export!$R:$R,1,0)</f>
        <v>#N/A</v>
      </c>
    </row>
    <row r="1092" spans="1:57" ht="15" hidden="1" customHeight="1">
      <c r="A1092" s="103" t="s">
        <v>2654</v>
      </c>
      <c r="B1092" s="103" t="s">
        <v>2655</v>
      </c>
      <c r="C1092" s="534" t="s">
        <v>137</v>
      </c>
      <c r="D1092" s="454" t="s">
        <v>42</v>
      </c>
      <c r="E1092" s="454" t="s">
        <v>138</v>
      </c>
      <c r="F1092" s="454" t="s">
        <v>137</v>
      </c>
      <c r="G1092" s="454">
        <v>45973</v>
      </c>
      <c r="H1092" s="454">
        <v>46002</v>
      </c>
      <c r="I1092" s="454" t="s">
        <v>139</v>
      </c>
      <c r="J1092" s="103" t="s">
        <v>139</v>
      </c>
      <c r="K1092" s="458" t="s">
        <v>2656</v>
      </c>
      <c r="L1092" s="103" t="s">
        <v>568</v>
      </c>
      <c r="M1092" s="103" t="s">
        <v>471</v>
      </c>
      <c r="N1092" s="103" t="s">
        <v>2571</v>
      </c>
      <c r="O1092" s="103" t="s">
        <v>186</v>
      </c>
      <c r="P1092" s="103" t="s">
        <v>569</v>
      </c>
      <c r="Q1092" s="103" t="s">
        <v>569</v>
      </c>
      <c r="R1092" s="458" t="s">
        <v>4094</v>
      </c>
      <c r="S1092" s="455"/>
      <c r="T1092" s="103" t="s">
        <v>42</v>
      </c>
      <c r="U1092" s="103" t="s">
        <v>137</v>
      </c>
      <c r="V1092" s="454" t="str">
        <f>Tabela3[[#This Row],[NOVO 
PRAZO REDE]]</f>
        <v>REDE OK</v>
      </c>
      <c r="W1092" s="454" t="str">
        <f>Tabela3[[#This Row],[PRAZO
ATIVAÇÃO]]</f>
        <v>ATIVO</v>
      </c>
      <c r="X1092" s="103" t="s">
        <v>808</v>
      </c>
      <c r="Y1092" s="103" t="str">
        <f>IFERROR("W"&amp;WEEKNUM(Tabela3[[#This Row],[PRAZO RE REVISADO]]),"-")</f>
        <v>-</v>
      </c>
      <c r="Z1092" s="103" t="str">
        <f>IFERROR("W"&amp;WEEKNUM(Tabela3[[#This Row],[PRAZO ATIVAÇÃO]]),"-")</f>
        <v>-</v>
      </c>
      <c r="AA1092" s="103">
        <v>2025</v>
      </c>
      <c r="AB1092" s="103">
        <v>593308</v>
      </c>
      <c r="AC1092" s="454" t="s">
        <v>610</v>
      </c>
      <c r="AD1092" s="103" t="s">
        <v>137</v>
      </c>
      <c r="AE1092" s="578"/>
      <c r="AF1092" s="103"/>
      <c r="AG1092" s="474"/>
      <c r="AH1092" s="104"/>
      <c r="AK1092" s="103" t="str">
        <f ca="1">IF(Tabela3[[#This Row],[STATUS]]&lt;&gt;"PREVISTO","N/A",IF(Tabela3[[#This Row],[Data_RE_CONGELADA]]="REDE OK","OK",IFERROR(IF(TODAY()-Tabela3[[#This Row],[Data_RE_CONGELADA]]&gt;=0,"ATRASADO",IF(TODAY()-Tabela3[[#This Row],[Data_RE_CONGELADA]]&gt;-5,"VENCENDO",IF(TODAY()-Tabela3[[#This Row],[Data_RE_CONGELADA]]&lt;=0,"NO PRAZO"))),"N/A")))</f>
        <v>N/A</v>
      </c>
      <c r="AL1092" s="454" t="str">
        <f>Tabela3[[#This Row],[NOVO 
PRAZO REDE]]</f>
        <v>REDE OK</v>
      </c>
      <c r="AM1092" s="454" t="str">
        <f>Tabela3[[#This Row],[PRAZO
ATIVAÇÃO]]</f>
        <v>ATIVO</v>
      </c>
      <c r="AN1092" s="458"/>
      <c r="AO1092" s="459"/>
      <c r="AP1092" s="103" t="s">
        <v>2767</v>
      </c>
      <c r="AR1092" s="103" t="s">
        <v>576</v>
      </c>
      <c r="AS1092" s="103" t="s">
        <v>577</v>
      </c>
      <c r="AT1092" s="103" t="s">
        <v>4095</v>
      </c>
      <c r="AU1092" s="103" t="s">
        <v>579</v>
      </c>
      <c r="AV1092" s="103" t="s">
        <v>580</v>
      </c>
      <c r="AW1092" s="103" t="s">
        <v>580</v>
      </c>
      <c r="AX1092" s="103" t="s">
        <v>580</v>
      </c>
      <c r="AY1092" s="103" t="s">
        <v>580</v>
      </c>
      <c r="AZ1092" s="103" t="s">
        <v>580</v>
      </c>
      <c r="BA1092" s="103" t="s">
        <v>139</v>
      </c>
      <c r="BB1092" s="103" t="s">
        <v>4096</v>
      </c>
      <c r="BC1092" s="544" t="s">
        <v>4097</v>
      </c>
      <c r="BD1092"/>
      <c r="BE1092" s="103" t="e">
        <f>VLOOKUP(Tabela3[[#This Row],[ID OSP]],[1]Export!$R:$R,1,0)</f>
        <v>#N/A</v>
      </c>
    </row>
    <row r="1093" spans="1:57" ht="15" hidden="1" customHeight="1">
      <c r="A1093" s="103" t="s">
        <v>4098</v>
      </c>
      <c r="B1093" s="103" t="s">
        <v>4099</v>
      </c>
      <c r="C1093" s="104" t="s">
        <v>565</v>
      </c>
      <c r="D1093" s="454" t="s">
        <v>566</v>
      </c>
      <c r="E1093" s="454" t="s">
        <v>138</v>
      </c>
      <c r="F1093" s="454" t="s">
        <v>137</v>
      </c>
      <c r="G1093" s="454">
        <v>45503</v>
      </c>
      <c r="H1093" s="454">
        <v>45589</v>
      </c>
      <c r="I1093" s="103" t="s">
        <v>139</v>
      </c>
      <c r="J1093" s="103" t="s">
        <v>139</v>
      </c>
      <c r="K1093" s="104" t="s">
        <v>4100</v>
      </c>
      <c r="L1093" s="103" t="s">
        <v>446</v>
      </c>
      <c r="M1093" s="103" t="s">
        <v>461</v>
      </c>
      <c r="N1093" s="103" t="s">
        <v>655</v>
      </c>
      <c r="O1093" s="103" t="s">
        <v>588</v>
      </c>
      <c r="P1093" s="103" t="s">
        <v>589</v>
      </c>
      <c r="Q1093" s="103" t="s">
        <v>589</v>
      </c>
      <c r="R1093" s="458" t="s">
        <v>671</v>
      </c>
      <c r="S1093" s="462"/>
      <c r="T1093" s="103" t="s">
        <v>252</v>
      </c>
      <c r="U1093" s="103" t="s">
        <v>137</v>
      </c>
      <c r="V1093" s="454" t="str">
        <f>Tabela3[[#This Row],[NOVO 
PRAZO REDE]]</f>
        <v>REDE OK</v>
      </c>
      <c r="W1093" s="454" t="str">
        <f>Tabela3[[#This Row],[PRAZO
ATIVAÇÃO]]</f>
        <v>ATIVO</v>
      </c>
      <c r="X1093" s="103" t="s">
        <v>625</v>
      </c>
      <c r="Y1093" s="103" t="str">
        <f>IFERROR("W"&amp;WEEKNUM(Tabela3[[#This Row],[PRAZO RE REVISADO]]),"-")</f>
        <v>-</v>
      </c>
      <c r="Z1093" s="103" t="str">
        <f>IFERROR("W"&amp;WEEKNUM(Tabela3[[#This Row],[PRAZO ATIVAÇÃO]]),"-")</f>
        <v>-</v>
      </c>
      <c r="AA1093" s="103">
        <v>2024</v>
      </c>
      <c r="AB1093" s="103" t="s">
        <v>139</v>
      </c>
      <c r="AC1093" s="103" t="s">
        <v>139</v>
      </c>
      <c r="AD1093" s="103" t="s">
        <v>137</v>
      </c>
      <c r="AE1093" s="578">
        <v>45975</v>
      </c>
      <c r="AF1093" s="474">
        <v>0</v>
      </c>
      <c r="AG1093" s="474"/>
      <c r="AH1093" s="104" t="s">
        <v>917</v>
      </c>
      <c r="AK1093" s="103" t="str">
        <f ca="1">IF(Tabela3[[#This Row],[STATUS]]&lt;&gt;"PREVISTO","N/A",IF(Tabela3[[#This Row],[Data_RE_CONGELADA]]="REDE OK","OK",IFERROR(IF(TODAY()-Tabela3[[#This Row],[Data_RE_CONGELADA]]&gt;=0,"ATRASADO",IF(TODAY()-Tabela3[[#This Row],[Data_RE_CONGELADA]]&gt;-5,"VENCENDO",IF(TODAY()-Tabela3[[#This Row],[Data_RE_CONGELADA]]&lt;=0,"NO PRAZO"))),"N/A")))</f>
        <v>N/A</v>
      </c>
      <c r="AL1093" s="454">
        <v>45576</v>
      </c>
      <c r="AM1093" s="454">
        <v>45582</v>
      </c>
      <c r="AN1093" s="458" t="s">
        <v>186</v>
      </c>
      <c r="AO1093" s="458" t="s">
        <v>2326</v>
      </c>
      <c r="AP1093" s="103" t="s">
        <v>575</v>
      </c>
      <c r="AQ1093" s="103" t="s">
        <v>611</v>
      </c>
      <c r="AR1093" s="103" t="s">
        <v>575</v>
      </c>
      <c r="AS1093" s="103">
        <v>0</v>
      </c>
      <c r="AU1093" s="103" t="s">
        <v>604</v>
      </c>
      <c r="BC1093" s="544">
        <v>1</v>
      </c>
      <c r="BD1093" s="545" t="s">
        <v>4101</v>
      </c>
      <c r="BE1093" s="103" t="e">
        <f>VLOOKUP(Tabela3[[#This Row],[ID OSP]],[1]Export!$R:$R,1,0)</f>
        <v>#N/A</v>
      </c>
    </row>
    <row r="1094" spans="1:57" ht="15" hidden="1" customHeight="1">
      <c r="A1094" s="103" t="s">
        <v>4102</v>
      </c>
      <c r="B1094" s="103" t="s">
        <v>139</v>
      </c>
      <c r="C1094" s="458" t="s">
        <v>268</v>
      </c>
      <c r="D1094" s="454" t="s">
        <v>268</v>
      </c>
      <c r="E1094" s="454" t="s">
        <v>268</v>
      </c>
      <c r="F1094" s="454" t="s">
        <v>268</v>
      </c>
      <c r="G1094" s="454" t="s">
        <v>268</v>
      </c>
      <c r="H1094" s="454" t="s">
        <v>139</v>
      </c>
      <c r="I1094" s="454" t="s">
        <v>139</v>
      </c>
      <c r="J1094" s="103" t="s">
        <v>139</v>
      </c>
      <c r="K1094" s="458" t="s">
        <v>4103</v>
      </c>
      <c r="L1094" s="103" t="s">
        <v>568</v>
      </c>
      <c r="M1094" s="103" t="s">
        <v>471</v>
      </c>
      <c r="N1094" s="103" t="s">
        <v>2571</v>
      </c>
      <c r="O1094" s="103" t="s">
        <v>186</v>
      </c>
      <c r="P1094" s="103" t="s">
        <v>569</v>
      </c>
      <c r="Q1094" s="103" t="s">
        <v>569</v>
      </c>
      <c r="R1094" s="458" t="s">
        <v>4104</v>
      </c>
      <c r="S1094" s="460" t="s">
        <v>186</v>
      </c>
      <c r="T1094" s="103" t="s">
        <v>42</v>
      </c>
      <c r="U1094" s="103" t="s">
        <v>268</v>
      </c>
      <c r="V1094" s="454" t="str">
        <f>Tabela3[[#This Row],[NOVO 
PRAZO REDE]]</f>
        <v>CANCELADO</v>
      </c>
      <c r="W1094" s="454" t="str">
        <f>Tabela3[[#This Row],[PRAZO
ATIVAÇÃO]]</f>
        <v>CANCELADO</v>
      </c>
      <c r="X1094" s="103" t="s">
        <v>2320</v>
      </c>
      <c r="Y1094" s="103" t="str">
        <f>IFERROR("W"&amp;WEEKNUM(Tabela3[[#This Row],[PRAZO RE REVISADO]]),"-")</f>
        <v>-</v>
      </c>
      <c r="Z1094" s="103" t="str">
        <f>IFERROR("W"&amp;WEEKNUM(Tabela3[[#This Row],[PRAZO ATIVAÇÃO]]),"-")</f>
        <v>-</v>
      </c>
      <c r="AA1094" s="103">
        <v>2025</v>
      </c>
      <c r="AB1094" s="103" t="s">
        <v>139</v>
      </c>
      <c r="AC1094" s="103" t="s">
        <v>139</v>
      </c>
      <c r="AD1094" s="103" t="s">
        <v>2773</v>
      </c>
      <c r="AE1094" s="578"/>
      <c r="AF1094" s="103"/>
      <c r="AG1094" s="474"/>
      <c r="AH1094" s="104"/>
      <c r="AK1094" s="103" t="str">
        <f ca="1">IF(Tabela3[[#This Row],[STATUS]]&lt;&gt;"PREVISTO","N/A",IF(Tabela3[[#This Row],[Data_RE_CONGELADA]]="REDE OK","OK",IFERROR(IF(TODAY()-Tabela3[[#This Row],[Data_RE_CONGELADA]]&gt;=0,"ATRASADO",IF(TODAY()-Tabela3[[#This Row],[Data_RE_CONGELADA]]&gt;-5,"VENCENDO",IF(TODAY()-Tabela3[[#This Row],[Data_RE_CONGELADA]]&lt;=0,"NO PRAZO"))),"N/A")))</f>
        <v>N/A</v>
      </c>
      <c r="AL1094" s="454">
        <v>45930</v>
      </c>
      <c r="AM1094" s="454">
        <v>45930</v>
      </c>
      <c r="AN1094" s="458"/>
      <c r="AO1094" s="459"/>
      <c r="AP1094" s="103"/>
      <c r="AR1094" s="103" t="s">
        <v>576</v>
      </c>
      <c r="AS1094" s="103" t="s">
        <v>577</v>
      </c>
      <c r="AT1094" s="103" t="s">
        <v>4105</v>
      </c>
      <c r="BC1094" s="544"/>
      <c r="BD1094" s="545"/>
      <c r="BE1094" s="103" t="e">
        <f>VLOOKUP(Tabela3[[#This Row],[ID OSP]],[1]Export!$R:$R,1,0)</f>
        <v>#N/A</v>
      </c>
    </row>
    <row r="1095" spans="1:57" ht="15" hidden="1" customHeight="1">
      <c r="A1095" s="103" t="s">
        <v>2732</v>
      </c>
      <c r="B1095" s="103" t="s">
        <v>4106</v>
      </c>
      <c r="C1095" s="458" t="s">
        <v>137</v>
      </c>
      <c r="D1095" s="454" t="s">
        <v>252</v>
      </c>
      <c r="E1095" s="454" t="s">
        <v>138</v>
      </c>
      <c r="F1095" s="454" t="s">
        <v>137</v>
      </c>
      <c r="G1095" s="454">
        <v>45939</v>
      </c>
      <c r="H1095" s="454">
        <v>45944</v>
      </c>
      <c r="I1095" s="454" t="s">
        <v>139</v>
      </c>
      <c r="J1095" s="454" t="s">
        <v>139</v>
      </c>
      <c r="K1095" s="458" t="s">
        <v>4107</v>
      </c>
      <c r="L1095" s="103" t="s">
        <v>568</v>
      </c>
      <c r="M1095" s="103" t="s">
        <v>2340</v>
      </c>
      <c r="N1095" s="103" t="s">
        <v>2340</v>
      </c>
      <c r="O1095" s="103" t="s">
        <v>186</v>
      </c>
      <c r="P1095" s="103" t="s">
        <v>569</v>
      </c>
      <c r="Q1095" s="103" t="s">
        <v>569</v>
      </c>
      <c r="R1095" s="458" t="s">
        <v>4108</v>
      </c>
      <c r="S1095" s="455"/>
      <c r="T1095" s="103" t="s">
        <v>42</v>
      </c>
      <c r="U1095" s="103" t="s">
        <v>137</v>
      </c>
      <c r="V1095" s="454" t="str">
        <f>Tabela3[[#This Row],[NOVO 
PRAZO REDE]]</f>
        <v>REDE OK</v>
      </c>
      <c r="W1095" s="454" t="str">
        <f>Tabela3[[#This Row],[PRAZO
ATIVAÇÃO]]</f>
        <v>ATIVO</v>
      </c>
      <c r="X1095" s="103" t="s">
        <v>808</v>
      </c>
      <c r="Y1095" s="103" t="str">
        <f>IFERROR("W"&amp;WEEKNUM(Tabela3[[#This Row],[PRAZO RE REVISADO]]),"-")</f>
        <v>-</v>
      </c>
      <c r="Z1095" s="103" t="str">
        <f>IFERROR("W"&amp;WEEKNUM(Tabela3[[#This Row],[PRAZO ATIVAÇÃO]]),"-")</f>
        <v>-</v>
      </c>
      <c r="AA1095" s="103">
        <v>2025</v>
      </c>
      <c r="AB1095" s="103">
        <v>591982</v>
      </c>
      <c r="AC1095" s="454" t="s">
        <v>610</v>
      </c>
      <c r="AD1095" s="103" t="s">
        <v>137</v>
      </c>
      <c r="AE1095" s="578"/>
      <c r="AF1095" s="103"/>
      <c r="AG1095" s="474"/>
      <c r="AH1095" s="104"/>
      <c r="AK1095" s="103" t="str">
        <f ca="1">IF(Tabela3[[#This Row],[STATUS]]&lt;&gt;"PREVISTO","N/A",IF(Tabela3[[#This Row],[Data_RE_CONGELADA]]="REDE OK","OK",IFERROR(IF(TODAY()-Tabela3[[#This Row],[Data_RE_CONGELADA]]&gt;=0,"ATRASADO",IF(TODAY()-Tabela3[[#This Row],[Data_RE_CONGELADA]]&gt;-5,"VENCENDO",IF(TODAY()-Tabela3[[#This Row],[Data_RE_CONGELADA]]&lt;=0,"NO PRAZO"))),"N/A")))</f>
        <v>N/A</v>
      </c>
      <c r="AL1095" s="454" t="str">
        <f>Tabela3[[#This Row],[NOVO 
PRAZO REDE]]</f>
        <v>REDE OK</v>
      </c>
      <c r="AM1095" s="454" t="str">
        <f>Tabela3[[#This Row],[PRAZO
ATIVAÇÃO]]</f>
        <v>ATIVO</v>
      </c>
      <c r="AN1095" s="458"/>
      <c r="AO1095" s="459"/>
      <c r="AP1095" s="103"/>
      <c r="AR1095" s="103" t="s">
        <v>576</v>
      </c>
      <c r="AS1095" s="103" t="s">
        <v>577</v>
      </c>
      <c r="AT1095" s="103" t="s">
        <v>4109</v>
      </c>
      <c r="AU1095" s="103" t="s">
        <v>579</v>
      </c>
      <c r="AV1095" s="103" t="s">
        <v>580</v>
      </c>
      <c r="AW1095" s="103" t="s">
        <v>580</v>
      </c>
      <c r="AX1095" s="103" t="s">
        <v>580</v>
      </c>
      <c r="AY1095" s="103" t="s">
        <v>580</v>
      </c>
      <c r="AZ1095" s="103" t="s">
        <v>580</v>
      </c>
      <c r="BA1095" s="103" t="s">
        <v>139</v>
      </c>
      <c r="BB1095" s="103" t="s">
        <v>4096</v>
      </c>
      <c r="BC1095" s="544" t="s">
        <v>4110</v>
      </c>
      <c r="BD1095" s="545"/>
      <c r="BE1095" s="103" t="e">
        <f>VLOOKUP(Tabela3[[#This Row],[ID OSP]],[1]Export!$R:$R,1,0)</f>
        <v>#N/A</v>
      </c>
    </row>
    <row r="1096" spans="1:57" ht="15" hidden="1" customHeight="1">
      <c r="A1096" s="103" t="s">
        <v>2737</v>
      </c>
      <c r="B1096" s="103" t="s">
        <v>2738</v>
      </c>
      <c r="C1096" s="458" t="s">
        <v>137</v>
      </c>
      <c r="D1096" s="454" t="s">
        <v>252</v>
      </c>
      <c r="E1096" s="454" t="s">
        <v>138</v>
      </c>
      <c r="F1096" s="454" t="s">
        <v>137</v>
      </c>
      <c r="G1096" s="454" t="s">
        <v>186</v>
      </c>
      <c r="H1096" s="454" t="s">
        <v>186</v>
      </c>
      <c r="I1096" s="454" t="s">
        <v>139</v>
      </c>
      <c r="J1096" s="454" t="s">
        <v>139</v>
      </c>
      <c r="K1096" s="458" t="s">
        <v>2739</v>
      </c>
      <c r="L1096" s="103" t="s">
        <v>568</v>
      </c>
      <c r="M1096" s="103" t="s">
        <v>2340</v>
      </c>
      <c r="N1096" s="103" t="s">
        <v>2340</v>
      </c>
      <c r="O1096" s="103" t="s">
        <v>186</v>
      </c>
      <c r="P1096" s="103" t="s">
        <v>569</v>
      </c>
      <c r="Q1096" s="103" t="s">
        <v>569</v>
      </c>
      <c r="R1096" s="458" t="s">
        <v>4001</v>
      </c>
      <c r="S1096" s="460" t="s">
        <v>186</v>
      </c>
      <c r="T1096" s="103" t="s">
        <v>42</v>
      </c>
      <c r="U1096" s="103" t="s">
        <v>268</v>
      </c>
      <c r="V1096" s="454" t="str">
        <f>Tabela3[[#This Row],[NOVO 
PRAZO REDE]]</f>
        <v>REDE OK</v>
      </c>
      <c r="W1096" s="454" t="str">
        <f>Tabela3[[#This Row],[PRAZO
ATIVAÇÃO]]</f>
        <v>ATIVO</v>
      </c>
      <c r="X1096" s="103" t="s">
        <v>139</v>
      </c>
      <c r="Y1096" s="103" t="str">
        <f>IFERROR("W"&amp;WEEKNUM(Tabela3[[#This Row],[PRAZO RE REVISADO]]),"-")</f>
        <v>-</v>
      </c>
      <c r="Z1096" s="103" t="str">
        <f>IFERROR("W"&amp;WEEKNUM(Tabela3[[#This Row],[PRAZO ATIVAÇÃO]]),"-")</f>
        <v>-</v>
      </c>
      <c r="AA1096" s="103">
        <v>2025</v>
      </c>
      <c r="AB1096" s="103" t="s">
        <v>2418</v>
      </c>
      <c r="AC1096" s="103" t="s">
        <v>610</v>
      </c>
      <c r="AD1096" s="103" t="s">
        <v>137</v>
      </c>
      <c r="AE1096" s="578"/>
      <c r="AF1096" s="103"/>
      <c r="AG1096" s="103"/>
      <c r="AH1096" s="104"/>
      <c r="AK1096" s="103" t="str">
        <f ca="1">IF(Tabela3[[#This Row],[STATUS]]&lt;&gt;"PREVISTO","N/A",IF(Tabela3[[#This Row],[Data_RE_CONGELADA]]="REDE OK","OK",IFERROR(IF(TODAY()-Tabela3[[#This Row],[Data_RE_CONGELADA]]&gt;=0,"ATRASADO",IF(TODAY()-Tabela3[[#This Row],[Data_RE_CONGELADA]]&gt;-5,"VENCENDO",IF(TODAY()-Tabela3[[#This Row],[Data_RE_CONGELADA]]&lt;=0,"NO PRAZO"))),"N/A")))</f>
        <v>N/A</v>
      </c>
      <c r="AL1096" s="454">
        <v>45930</v>
      </c>
      <c r="AM1096" s="454">
        <v>45930</v>
      </c>
      <c r="AN1096" s="458"/>
      <c r="AO1096" s="459"/>
      <c r="AP1096" s="103"/>
      <c r="AR1096" s="103" t="s">
        <v>576</v>
      </c>
      <c r="AS1096" s="103" t="s">
        <v>577</v>
      </c>
      <c r="AT1096" s="103" t="s">
        <v>4111</v>
      </c>
      <c r="AU1096" s="103" t="s">
        <v>579</v>
      </c>
      <c r="AV1096" s="103" t="s">
        <v>580</v>
      </c>
      <c r="AW1096" s="103" t="s">
        <v>581</v>
      </c>
      <c r="AX1096" s="103" t="s">
        <v>580</v>
      </c>
      <c r="AY1096" s="103" t="s">
        <v>580</v>
      </c>
      <c r="AZ1096" s="103" t="s">
        <v>580</v>
      </c>
      <c r="BA1096" s="103" t="s">
        <v>139</v>
      </c>
      <c r="BB1096" s="103" t="s">
        <v>4096</v>
      </c>
      <c r="BC1096" s="544" t="s">
        <v>4112</v>
      </c>
      <c r="BD1096" s="545"/>
      <c r="BE1096" s="103" t="e">
        <f>VLOOKUP(Tabela3[[#This Row],[ID OSP]],[1]Export!$R:$R,1,0)</f>
        <v>#N/A</v>
      </c>
    </row>
    <row r="1097" spans="1:57" ht="15" hidden="1" customHeight="1">
      <c r="A1097" s="103" t="s">
        <v>4113</v>
      </c>
      <c r="B1097" s="103" t="s">
        <v>4114</v>
      </c>
      <c r="C1097" s="104" t="s">
        <v>912</v>
      </c>
      <c r="D1097" s="454" t="s">
        <v>566</v>
      </c>
      <c r="E1097" s="454" t="s">
        <v>138</v>
      </c>
      <c r="F1097" s="454" t="s">
        <v>137</v>
      </c>
      <c r="G1097" s="454">
        <v>45562</v>
      </c>
      <c r="H1097" s="454">
        <v>45569</v>
      </c>
      <c r="I1097" s="103" t="s">
        <v>139</v>
      </c>
      <c r="J1097" s="103" t="s">
        <v>139</v>
      </c>
      <c r="K1097" s="104" t="s">
        <v>4115</v>
      </c>
      <c r="L1097" s="103" t="s">
        <v>446</v>
      </c>
      <c r="M1097" s="103" t="s">
        <v>448</v>
      </c>
      <c r="N1097" s="103" t="s">
        <v>448</v>
      </c>
      <c r="O1097" s="103" t="s">
        <v>588</v>
      </c>
      <c r="P1097" s="103" t="s">
        <v>705</v>
      </c>
      <c r="Q1097" s="103" t="s">
        <v>589</v>
      </c>
      <c r="R1097" s="458" t="s">
        <v>4116</v>
      </c>
      <c r="S1097" s="503"/>
      <c r="T1097" s="103" t="s">
        <v>42</v>
      </c>
      <c r="U1097" s="103" t="s">
        <v>137</v>
      </c>
      <c r="V1097" s="454" t="str">
        <f>Tabela3[[#This Row],[NOVO 
PRAZO REDE]]</f>
        <v>REDE OK</v>
      </c>
      <c r="W1097" s="454" t="str">
        <f>Tabela3[[#This Row],[PRAZO
ATIVAÇÃO]]</f>
        <v>ATIVO</v>
      </c>
      <c r="X1097" s="103" t="s">
        <v>500</v>
      </c>
      <c r="Y1097" s="103" t="str">
        <f>IFERROR("W"&amp;WEEKNUM(Tabela3[[#This Row],[PRAZO RE REVISADO]]),"-")</f>
        <v>-</v>
      </c>
      <c r="Z1097" s="103" t="str">
        <f>IFERROR("W"&amp;WEEKNUM(Tabela3[[#This Row],[PRAZO ATIVAÇÃO]]),"-")</f>
        <v>-</v>
      </c>
      <c r="AA1097" s="103">
        <v>2024</v>
      </c>
      <c r="AB1097" s="103">
        <v>512252</v>
      </c>
      <c r="AC1097" s="103" t="s">
        <v>592</v>
      </c>
      <c r="AD1097" s="103" t="s">
        <v>137</v>
      </c>
      <c r="AE1097" s="578">
        <v>45975</v>
      </c>
      <c r="AF1097" s="474">
        <v>0</v>
      </c>
      <c r="AG1097" s="474">
        <v>0</v>
      </c>
      <c r="AH1097" s="104" t="s">
        <v>917</v>
      </c>
      <c r="AK1097" s="103" t="str">
        <f ca="1">IF(Tabela3[[#This Row],[STATUS]]&lt;&gt;"PREVISTO","N/A",IF(Tabela3[[#This Row],[Data_RE_CONGELADA]]="REDE OK","OK",IFERROR(IF(TODAY()-Tabela3[[#This Row],[Data_RE_CONGELADA]]&gt;=0,"ATRASADO",IF(TODAY()-Tabela3[[#This Row],[Data_RE_CONGELADA]]&gt;-5,"VENCENDO",IF(TODAY()-Tabela3[[#This Row],[Data_RE_CONGELADA]]&lt;=0,"NO PRAZO"))),"N/A")))</f>
        <v>N/A</v>
      </c>
      <c r="AL1097" s="454" t="s">
        <v>138</v>
      </c>
      <c r="AM1097" s="454">
        <v>45569</v>
      </c>
      <c r="AN1097" s="458" t="s">
        <v>186</v>
      </c>
      <c r="AP1097" s="103" t="s">
        <v>575</v>
      </c>
      <c r="AQ1097" s="103" t="s">
        <v>611</v>
      </c>
      <c r="AR1097" s="103" t="s">
        <v>575</v>
      </c>
      <c r="AS1097" s="103">
        <v>0</v>
      </c>
      <c r="AU1097" s="103" t="s">
        <v>604</v>
      </c>
      <c r="BC1097" s="546">
        <v>5</v>
      </c>
      <c r="BD1097" s="547" t="s">
        <v>4117</v>
      </c>
      <c r="BE1097" s="103" t="e">
        <f>VLOOKUP(Tabela3[[#This Row],[ID OSP]],[1]Export!$R:$R,1,0)</f>
        <v>#N/A</v>
      </c>
    </row>
    <row r="1098" spans="1:57" ht="15" hidden="1" customHeight="1">
      <c r="A1098" s="103" t="s">
        <v>2256</v>
      </c>
      <c r="B1098" s="103" t="s">
        <v>2257</v>
      </c>
      <c r="C1098" s="458" t="s">
        <v>137</v>
      </c>
      <c r="D1098" s="454" t="s">
        <v>252</v>
      </c>
      <c r="E1098" s="454" t="s">
        <v>138</v>
      </c>
      <c r="F1098" s="454" t="s">
        <v>137</v>
      </c>
      <c r="G1098" s="454" t="s">
        <v>186</v>
      </c>
      <c r="H1098" s="454" t="s">
        <v>186</v>
      </c>
      <c r="I1098" s="454" t="s">
        <v>139</v>
      </c>
      <c r="J1098" s="454" t="s">
        <v>139</v>
      </c>
      <c r="K1098" s="458" t="s">
        <v>2258</v>
      </c>
      <c r="L1098" s="103" t="s">
        <v>568</v>
      </c>
      <c r="M1098" s="103" t="s">
        <v>470</v>
      </c>
      <c r="N1098" s="103" t="s">
        <v>470</v>
      </c>
      <c r="O1098" s="103" t="s">
        <v>186</v>
      </c>
      <c r="P1098" s="103" t="s">
        <v>569</v>
      </c>
      <c r="Q1098" s="103" t="s">
        <v>569</v>
      </c>
      <c r="R1098" s="458" t="s">
        <v>4001</v>
      </c>
      <c r="S1098" s="460" t="s">
        <v>186</v>
      </c>
      <c r="T1098" s="103" t="s">
        <v>42</v>
      </c>
      <c r="U1098" s="103" t="s">
        <v>268</v>
      </c>
      <c r="V1098" s="454" t="str">
        <f>Tabela3[[#This Row],[NOVO 
PRAZO REDE]]</f>
        <v>REDE OK</v>
      </c>
      <c r="W1098" s="454" t="str">
        <f>Tabela3[[#This Row],[PRAZO
ATIVAÇÃO]]</f>
        <v>ATIVO</v>
      </c>
      <c r="X1098" s="103" t="s">
        <v>139</v>
      </c>
      <c r="Y1098" s="103" t="str">
        <f>IFERROR("W"&amp;WEEKNUM(Tabela3[[#This Row],[PRAZO RE REVISADO]]),"-")</f>
        <v>-</v>
      </c>
      <c r="Z1098" s="103" t="str">
        <f>IFERROR("W"&amp;WEEKNUM(Tabela3[[#This Row],[PRAZO ATIVAÇÃO]]),"-")</f>
        <v>-</v>
      </c>
      <c r="AA1098" s="103">
        <v>2025</v>
      </c>
      <c r="AB1098" s="103" t="s">
        <v>2418</v>
      </c>
      <c r="AC1098" s="103" t="s">
        <v>610</v>
      </c>
      <c r="AD1098" s="103" t="s">
        <v>137</v>
      </c>
      <c r="AE1098" s="578"/>
      <c r="AF1098" s="103"/>
      <c r="AG1098" s="103"/>
      <c r="AH1098" s="104"/>
      <c r="AK1098" s="103" t="str">
        <f ca="1">IF(Tabela3[[#This Row],[STATUS]]&lt;&gt;"PREVISTO","N/A",IF(Tabela3[[#This Row],[Data_RE_CONGELADA]]="REDE OK","OK",IFERROR(IF(TODAY()-Tabela3[[#This Row],[Data_RE_CONGELADA]]&gt;=0,"ATRASADO",IF(TODAY()-Tabela3[[#This Row],[Data_RE_CONGELADA]]&gt;-5,"VENCENDO",IF(TODAY()-Tabela3[[#This Row],[Data_RE_CONGELADA]]&lt;=0,"NO PRAZO"))),"N/A")))</f>
        <v>N/A</v>
      </c>
      <c r="AL1098" s="454">
        <v>45930</v>
      </c>
      <c r="AM1098" s="454">
        <v>45930</v>
      </c>
      <c r="AN1098" s="458"/>
      <c r="AO1098" s="459"/>
      <c r="AP1098" s="103"/>
      <c r="AR1098" s="103" t="s">
        <v>576</v>
      </c>
      <c r="AS1098" s="103" t="s">
        <v>577</v>
      </c>
      <c r="AT1098" s="103" t="s">
        <v>4118</v>
      </c>
      <c r="AU1098" s="103" t="s">
        <v>579</v>
      </c>
      <c r="AV1098" s="103" t="s">
        <v>580</v>
      </c>
      <c r="AW1098" s="103" t="s">
        <v>580</v>
      </c>
      <c r="AX1098" s="103" t="s">
        <v>580</v>
      </c>
      <c r="AY1098" s="103" t="s">
        <v>580</v>
      </c>
      <c r="AZ1098" s="103" t="s">
        <v>580</v>
      </c>
      <c r="BA1098" s="103" t="s">
        <v>139</v>
      </c>
      <c r="BB1098" s="103" t="s">
        <v>580</v>
      </c>
      <c r="BC1098" s="526" t="s">
        <v>4119</v>
      </c>
      <c r="BE1098" s="103" t="e">
        <f>VLOOKUP(Tabela3[[#This Row],[ID OSP]],[1]Export!$R:$R,1,0)</f>
        <v>#N/A</v>
      </c>
    </row>
    <row r="1099" spans="1:57" ht="15" hidden="1" customHeight="1">
      <c r="A1099" s="103" t="s">
        <v>4120</v>
      </c>
      <c r="B1099" s="103" t="s">
        <v>4121</v>
      </c>
      <c r="C1099" s="104" t="s">
        <v>565</v>
      </c>
      <c r="D1099" s="454" t="s">
        <v>566</v>
      </c>
      <c r="E1099" s="454" t="s">
        <v>138</v>
      </c>
      <c r="F1099" s="454" t="s">
        <v>137</v>
      </c>
      <c r="G1099" s="454">
        <v>45471</v>
      </c>
      <c r="H1099" s="454">
        <v>45473</v>
      </c>
      <c r="I1099" s="103" t="s">
        <v>139</v>
      </c>
      <c r="J1099" s="103" t="s">
        <v>139</v>
      </c>
      <c r="K1099" s="104" t="s">
        <v>4122</v>
      </c>
      <c r="L1099" s="103" t="s">
        <v>446</v>
      </c>
      <c r="M1099" s="103" t="s">
        <v>462</v>
      </c>
      <c r="N1099" s="103" t="s">
        <v>462</v>
      </c>
      <c r="O1099" s="103" t="s">
        <v>588</v>
      </c>
      <c r="P1099" s="103" t="s">
        <v>589</v>
      </c>
      <c r="Q1099" s="103" t="s">
        <v>589</v>
      </c>
      <c r="R1099" s="458" t="s">
        <v>630</v>
      </c>
      <c r="S1099" s="460"/>
      <c r="T1099" s="103" t="s">
        <v>252</v>
      </c>
      <c r="U1099" s="103" t="s">
        <v>137</v>
      </c>
      <c r="V1099" s="454" t="str">
        <f>Tabela3[[#This Row],[NOVO 
PRAZO REDE]]</f>
        <v>REDE OK</v>
      </c>
      <c r="W1099" s="454" t="str">
        <f>Tabela3[[#This Row],[PRAZO
ATIVAÇÃO]]</f>
        <v>ATIVO</v>
      </c>
      <c r="X1099" s="103" t="s">
        <v>485</v>
      </c>
      <c r="Y1099" s="103" t="str">
        <f>IFERROR("W"&amp;WEEKNUM(Tabela3[[#This Row],[PRAZO RE REVISADO]]),"-")</f>
        <v>-</v>
      </c>
      <c r="Z1099" s="103" t="str">
        <f>IFERROR("W"&amp;WEEKNUM(Tabela3[[#This Row],[PRAZO ATIVAÇÃO]]),"-")</f>
        <v>-</v>
      </c>
      <c r="AA1099" s="103">
        <v>2024</v>
      </c>
      <c r="AB1099" s="103" t="s">
        <v>675</v>
      </c>
      <c r="AC1099" s="103" t="s">
        <v>139</v>
      </c>
      <c r="AD1099" s="103" t="s">
        <v>137</v>
      </c>
      <c r="AE1099" s="578">
        <v>45975</v>
      </c>
      <c r="AF1099" s="474">
        <v>0</v>
      </c>
      <c r="AG1099" s="474">
        <v>0</v>
      </c>
      <c r="AH1099" s="104" t="s">
        <v>917</v>
      </c>
      <c r="AK1099" s="103" t="str">
        <f ca="1">IF(Tabela3[[#This Row],[STATUS]]&lt;&gt;"PREVISTO","N/A",IF(Tabela3[[#This Row],[Data_RE_CONGELADA]]="REDE OK","OK",IFERROR(IF(TODAY()-Tabela3[[#This Row],[Data_RE_CONGELADA]]&gt;=0,"ATRASADO",IF(TODAY()-Tabela3[[#This Row],[Data_RE_CONGELADA]]&gt;-5,"VENCENDO",IF(TODAY()-Tabela3[[#This Row],[Data_RE_CONGELADA]]&lt;=0,"NO PRAZO"))),"N/A")))</f>
        <v>N/A</v>
      </c>
      <c r="AL1099" s="454" t="s">
        <v>138</v>
      </c>
      <c r="AM1099" s="454" t="s">
        <v>137</v>
      </c>
      <c r="AN1099" s="458" t="s">
        <v>186</v>
      </c>
      <c r="AP1099" s="103" t="s">
        <v>575</v>
      </c>
      <c r="AQ1099" s="103" t="s">
        <v>611</v>
      </c>
      <c r="AR1099" s="103" t="s">
        <v>575</v>
      </c>
      <c r="AS1099" s="103">
        <v>0</v>
      </c>
      <c r="AU1099" s="103" t="s">
        <v>604</v>
      </c>
      <c r="BC1099" s="103"/>
      <c r="BE1099" s="103" t="e">
        <f>VLOOKUP(Tabela3[[#This Row],[ID OSP]],[1]Export!$R:$R,1,0)</f>
        <v>#N/A</v>
      </c>
    </row>
    <row r="1100" spans="1:57" ht="15" hidden="1" customHeight="1">
      <c r="A1100" s="103" t="s">
        <v>2648</v>
      </c>
      <c r="B1100" s="103" t="s">
        <v>2649</v>
      </c>
      <c r="C1100" s="458" t="s">
        <v>137</v>
      </c>
      <c r="D1100" s="454" t="s">
        <v>252</v>
      </c>
      <c r="E1100" s="454" t="s">
        <v>138</v>
      </c>
      <c r="F1100" s="454" t="s">
        <v>137</v>
      </c>
      <c r="G1100" s="454" t="s">
        <v>186</v>
      </c>
      <c r="H1100" s="454" t="s">
        <v>186</v>
      </c>
      <c r="I1100" s="454" t="s">
        <v>139</v>
      </c>
      <c r="J1100" s="454" t="s">
        <v>139</v>
      </c>
      <c r="K1100" s="458" t="s">
        <v>2650</v>
      </c>
      <c r="L1100" s="103" t="s">
        <v>568</v>
      </c>
      <c r="M1100" s="103" t="s">
        <v>471</v>
      </c>
      <c r="N1100" s="103" t="s">
        <v>471</v>
      </c>
      <c r="O1100" s="103" t="s">
        <v>186</v>
      </c>
      <c r="P1100" s="103" t="s">
        <v>569</v>
      </c>
      <c r="Q1100" s="103" t="s">
        <v>569</v>
      </c>
      <c r="R1100" s="458" t="s">
        <v>4001</v>
      </c>
      <c r="S1100" s="460" t="s">
        <v>186</v>
      </c>
      <c r="T1100" s="103" t="s">
        <v>42</v>
      </c>
      <c r="U1100" s="103" t="s">
        <v>268</v>
      </c>
      <c r="V1100" s="454" t="str">
        <f>Tabela3[[#This Row],[NOVO 
PRAZO REDE]]</f>
        <v>REDE OK</v>
      </c>
      <c r="W1100" s="454" t="str">
        <f>Tabela3[[#This Row],[PRAZO
ATIVAÇÃO]]</f>
        <v>ATIVO</v>
      </c>
      <c r="X1100" s="103" t="s">
        <v>139</v>
      </c>
      <c r="Y1100" s="103" t="str">
        <f>IFERROR("W"&amp;WEEKNUM(Tabela3[[#This Row],[PRAZO RE REVISADO]]),"-")</f>
        <v>-</v>
      </c>
      <c r="Z1100" s="103" t="str">
        <f>IFERROR("W"&amp;WEEKNUM(Tabela3[[#This Row],[PRAZO ATIVAÇÃO]]),"-")</f>
        <v>-</v>
      </c>
      <c r="AA1100" s="103">
        <v>2025</v>
      </c>
      <c r="AB1100" s="103" t="s">
        <v>2418</v>
      </c>
      <c r="AC1100" s="103" t="s">
        <v>610</v>
      </c>
      <c r="AD1100" s="103" t="s">
        <v>137</v>
      </c>
      <c r="AE1100" s="578"/>
      <c r="AF1100" s="103"/>
      <c r="AG1100" s="103"/>
      <c r="AH1100" s="104"/>
      <c r="AK1100" s="103" t="str">
        <f ca="1">IF(Tabela3[[#This Row],[STATUS]]&lt;&gt;"PREVISTO","N/A",IF(Tabela3[[#This Row],[Data_RE_CONGELADA]]="REDE OK","OK",IFERROR(IF(TODAY()-Tabela3[[#This Row],[Data_RE_CONGELADA]]&gt;=0,"ATRASADO",IF(TODAY()-Tabela3[[#This Row],[Data_RE_CONGELADA]]&gt;-5,"VENCENDO",IF(TODAY()-Tabela3[[#This Row],[Data_RE_CONGELADA]]&lt;=0,"NO PRAZO"))),"N/A")))</f>
        <v>N/A</v>
      </c>
      <c r="AL1100" s="454">
        <v>45930</v>
      </c>
      <c r="AM1100" s="454">
        <v>45930</v>
      </c>
      <c r="AN1100" s="458"/>
      <c r="AO1100" s="459"/>
      <c r="AP1100" s="103"/>
      <c r="AR1100" s="103" t="s">
        <v>576</v>
      </c>
      <c r="AS1100" s="103" t="s">
        <v>577</v>
      </c>
      <c r="AT1100" s="103" t="s">
        <v>4123</v>
      </c>
      <c r="AU1100" s="103" t="s">
        <v>579</v>
      </c>
      <c r="AV1100" s="103" t="s">
        <v>580</v>
      </c>
      <c r="AW1100" s="103" t="s">
        <v>580</v>
      </c>
      <c r="AX1100" s="103" t="s">
        <v>581</v>
      </c>
      <c r="AY1100" s="103" t="s">
        <v>581</v>
      </c>
      <c r="AZ1100" s="103" t="s">
        <v>580</v>
      </c>
      <c r="BA1100" s="103" t="s">
        <v>139</v>
      </c>
      <c r="BB1100" s="103" t="s">
        <v>580</v>
      </c>
      <c r="BC1100" s="526" t="s">
        <v>4124</v>
      </c>
      <c r="BE1100" s="103" t="e">
        <f>VLOOKUP(Tabela3[[#This Row],[ID OSP]],[1]Export!$R:$R,1,0)</f>
        <v>#N/A</v>
      </c>
    </row>
    <row r="1101" spans="1:57" ht="15" hidden="1" customHeight="1">
      <c r="A1101" s="103" t="s">
        <v>4125</v>
      </c>
      <c r="B1101" s="103" t="s">
        <v>4126</v>
      </c>
      <c r="C1101" s="104" t="s">
        <v>565</v>
      </c>
      <c r="D1101" s="454" t="s">
        <v>566</v>
      </c>
      <c r="E1101" s="454" t="s">
        <v>138</v>
      </c>
      <c r="F1101" s="454" t="s">
        <v>137</v>
      </c>
      <c r="G1101" s="454">
        <v>45518</v>
      </c>
      <c r="H1101" s="454">
        <v>45546</v>
      </c>
      <c r="I1101" s="103" t="s">
        <v>139</v>
      </c>
      <c r="J1101" s="103" t="s">
        <v>139</v>
      </c>
      <c r="K1101" s="104" t="s">
        <v>4127</v>
      </c>
      <c r="L1101" s="103" t="s">
        <v>446</v>
      </c>
      <c r="M1101" s="103" t="s">
        <v>443</v>
      </c>
      <c r="N1101" s="103" t="s">
        <v>1374</v>
      </c>
      <c r="O1101" s="103" t="s">
        <v>588</v>
      </c>
      <c r="P1101" s="103" t="s">
        <v>885</v>
      </c>
      <c r="Q1101" s="103" t="s">
        <v>589</v>
      </c>
      <c r="R1101" s="458" t="s">
        <v>617</v>
      </c>
      <c r="S1101" s="460"/>
      <c r="T1101" s="103" t="s">
        <v>42</v>
      </c>
      <c r="U1101" s="103" t="s">
        <v>137</v>
      </c>
      <c r="V1101" s="454" t="str">
        <f>Tabela3[[#This Row],[NOVO 
PRAZO REDE]]</f>
        <v>REDE OK</v>
      </c>
      <c r="W1101" s="454" t="str">
        <f>Tabela3[[#This Row],[PRAZO
ATIVAÇÃO]]</f>
        <v>ATIVO</v>
      </c>
      <c r="X1101" s="103" t="s">
        <v>500</v>
      </c>
      <c r="Y1101" s="103" t="str">
        <f>IFERROR("W"&amp;WEEKNUM(Tabela3[[#This Row],[PRAZO RE REVISADO]]),"-")</f>
        <v>-</v>
      </c>
      <c r="Z1101" s="103" t="str">
        <f>IFERROR("W"&amp;WEEKNUM(Tabela3[[#This Row],[PRAZO ATIVAÇÃO]]),"-")</f>
        <v>-</v>
      </c>
      <c r="AA1101" s="103">
        <v>2024</v>
      </c>
      <c r="AB1101" s="103">
        <v>538643</v>
      </c>
      <c r="AC1101" s="103" t="s">
        <v>572</v>
      </c>
      <c r="AD1101" s="103" t="s">
        <v>137</v>
      </c>
      <c r="AE1101" s="578">
        <v>45975</v>
      </c>
      <c r="AF1101" s="474">
        <v>0</v>
      </c>
      <c r="AG1101" s="474"/>
      <c r="AH1101" s="104" t="s">
        <v>917</v>
      </c>
      <c r="AK1101" s="103" t="str">
        <f ca="1">IF(Tabela3[[#This Row],[STATUS]]&lt;&gt;"PREVISTO","N/A",IF(Tabela3[[#This Row],[Data_RE_CONGELADA]]="REDE OK","OK",IFERROR(IF(TODAY()-Tabela3[[#This Row],[Data_RE_CONGELADA]]&gt;=0,"ATRASADO",IF(TODAY()-Tabela3[[#This Row],[Data_RE_CONGELADA]]&gt;-5,"VENCENDO",IF(TODAY()-Tabela3[[#This Row],[Data_RE_CONGELADA]]&lt;=0,"NO PRAZO"))),"N/A")))</f>
        <v>N/A</v>
      </c>
      <c r="AL1101" s="454" t="s">
        <v>138</v>
      </c>
      <c r="AM1101" s="454" t="s">
        <v>137</v>
      </c>
      <c r="AN1101" s="458" t="s">
        <v>186</v>
      </c>
      <c r="AP1101" s="103" t="s">
        <v>575</v>
      </c>
      <c r="AQ1101" s="103" t="s">
        <v>611</v>
      </c>
      <c r="AR1101" s="103" t="s">
        <v>575</v>
      </c>
      <c r="AS1101" s="103">
        <v>0</v>
      </c>
      <c r="AU1101" s="103" t="s">
        <v>604</v>
      </c>
      <c r="BC1101" s="103"/>
      <c r="BE1101" s="103" t="e">
        <f>VLOOKUP(Tabela3[[#This Row],[ID OSP]],[1]Export!$R:$R,1,0)</f>
        <v>#N/A</v>
      </c>
    </row>
    <row r="1102" spans="1:57" ht="15" hidden="1" customHeight="1">
      <c r="A1102" s="103" t="s">
        <v>2327</v>
      </c>
      <c r="B1102" s="103" t="s">
        <v>4128</v>
      </c>
      <c r="C1102" s="458" t="s">
        <v>137</v>
      </c>
      <c r="D1102" s="454" t="s">
        <v>252</v>
      </c>
      <c r="E1102" s="454" t="s">
        <v>138</v>
      </c>
      <c r="F1102" s="454" t="s">
        <v>137</v>
      </c>
      <c r="G1102" s="454" t="s">
        <v>186</v>
      </c>
      <c r="H1102" s="454" t="s">
        <v>186</v>
      </c>
      <c r="I1102" s="454" t="s">
        <v>139</v>
      </c>
      <c r="J1102" s="454" t="s">
        <v>139</v>
      </c>
      <c r="K1102" s="458" t="s">
        <v>2329</v>
      </c>
      <c r="L1102" s="103" t="s">
        <v>568</v>
      </c>
      <c r="M1102" s="103" t="s">
        <v>470</v>
      </c>
      <c r="N1102" s="103" t="s">
        <v>2071</v>
      </c>
      <c r="O1102" s="103" t="s">
        <v>186</v>
      </c>
      <c r="P1102" s="103" t="s">
        <v>569</v>
      </c>
      <c r="Q1102" s="103" t="s">
        <v>569</v>
      </c>
      <c r="R1102" s="458" t="s">
        <v>3981</v>
      </c>
      <c r="S1102" s="460"/>
      <c r="T1102" s="103" t="s">
        <v>42</v>
      </c>
      <c r="U1102" s="103" t="s">
        <v>268</v>
      </c>
      <c r="V1102" s="454" t="str">
        <f>Tabela3[[#This Row],[NOVO 
PRAZO REDE]]</f>
        <v>REDE OK</v>
      </c>
      <c r="W1102" s="454" t="str">
        <f>Tabela3[[#This Row],[PRAZO
ATIVAÇÃO]]</f>
        <v>ATIVO</v>
      </c>
      <c r="X1102" s="103" t="s">
        <v>2320</v>
      </c>
      <c r="Y1102" s="103" t="str">
        <f>IFERROR("W"&amp;WEEKNUM(Tabela3[[#This Row],[PRAZO RE REVISADO]]),"-")</f>
        <v>-</v>
      </c>
      <c r="Z1102" s="103" t="str">
        <f>IFERROR("W"&amp;WEEKNUM(Tabela3[[#This Row],[PRAZO ATIVAÇÃO]]),"-")</f>
        <v>-</v>
      </c>
      <c r="AA1102" s="103">
        <v>2025</v>
      </c>
      <c r="AB1102" s="103" t="s">
        <v>139</v>
      </c>
      <c r="AC1102" s="103" t="s">
        <v>139</v>
      </c>
      <c r="AD1102" s="103" t="s">
        <v>137</v>
      </c>
      <c r="AE1102" s="578"/>
      <c r="AF1102" s="103"/>
      <c r="AG1102" s="103"/>
      <c r="AH1102" s="104"/>
      <c r="AK1102" s="103" t="str">
        <f ca="1">IF(Tabela3[[#This Row],[STATUS]]&lt;&gt;"PREVISTO","N/A",IF(Tabela3[[#This Row],[Data_RE_CONGELADA]]="REDE OK","OK",IFERROR(IF(TODAY()-Tabela3[[#This Row],[Data_RE_CONGELADA]]&gt;=0,"ATRASADO",IF(TODAY()-Tabela3[[#This Row],[Data_RE_CONGELADA]]&gt;-5,"VENCENDO",IF(TODAY()-Tabela3[[#This Row],[Data_RE_CONGELADA]]&lt;=0,"NO PRAZO"))),"N/A")))</f>
        <v>N/A</v>
      </c>
      <c r="AL1102" s="454">
        <v>45930</v>
      </c>
      <c r="AM1102" s="454">
        <v>45930</v>
      </c>
      <c r="AN1102" s="458"/>
      <c r="AO1102" s="459"/>
      <c r="AP1102" s="103"/>
      <c r="AR1102" s="103" t="s">
        <v>576</v>
      </c>
      <c r="AS1102" s="103" t="s">
        <v>577</v>
      </c>
      <c r="AT1102" s="103" t="s">
        <v>4129</v>
      </c>
      <c r="AU1102" s="103" t="s">
        <v>579</v>
      </c>
      <c r="AV1102" s="103" t="s">
        <v>580</v>
      </c>
      <c r="AW1102" s="103" t="s">
        <v>580</v>
      </c>
      <c r="AX1102" s="103" t="s">
        <v>580</v>
      </c>
      <c r="AY1102" s="103" t="s">
        <v>580</v>
      </c>
      <c r="AZ1102" s="103" t="s">
        <v>580</v>
      </c>
      <c r="BA1102" s="103" t="s">
        <v>139</v>
      </c>
      <c r="BB1102" s="103" t="s">
        <v>580</v>
      </c>
      <c r="BC1102" s="526" t="s">
        <v>4130</v>
      </c>
      <c r="BE1102" s="103" t="e">
        <f>VLOOKUP(Tabela3[[#This Row],[ID OSP]],[1]Export!$R:$R,1,0)</f>
        <v>#N/A</v>
      </c>
    </row>
    <row r="1103" spans="1:57" ht="15" hidden="1" customHeight="1">
      <c r="A1103" s="103" t="s">
        <v>4131</v>
      </c>
      <c r="B1103" s="103" t="s">
        <v>4132</v>
      </c>
      <c r="C1103" s="104" t="s">
        <v>4083</v>
      </c>
      <c r="D1103" s="454" t="s">
        <v>566</v>
      </c>
      <c r="E1103" s="454" t="s">
        <v>138</v>
      </c>
      <c r="F1103" s="454" t="s">
        <v>137</v>
      </c>
      <c r="G1103" s="454">
        <v>45413</v>
      </c>
      <c r="H1103" s="454">
        <v>45413</v>
      </c>
      <c r="I1103" s="103" t="s">
        <v>139</v>
      </c>
      <c r="J1103" s="103" t="s">
        <v>139</v>
      </c>
      <c r="K1103" s="104" t="s">
        <v>4133</v>
      </c>
      <c r="L1103" s="103" t="s">
        <v>446</v>
      </c>
      <c r="M1103" s="103" t="s">
        <v>450</v>
      </c>
      <c r="N1103" s="103" t="s">
        <v>861</v>
      </c>
      <c r="O1103" s="103" t="s">
        <v>616</v>
      </c>
      <c r="P1103" s="103" t="s">
        <v>589</v>
      </c>
      <c r="Q1103" s="103" t="s">
        <v>589</v>
      </c>
      <c r="R1103" s="458" t="s">
        <v>1635</v>
      </c>
      <c r="S1103" s="503"/>
      <c r="T1103" s="103" t="s">
        <v>42</v>
      </c>
      <c r="U1103" s="103" t="s">
        <v>137</v>
      </c>
      <c r="V1103" s="454" t="str">
        <f>Tabela3[[#This Row],[NOVO 
PRAZO REDE]]</f>
        <v>REDE OK</v>
      </c>
      <c r="W1103" s="454" t="str">
        <f>Tabela3[[#This Row],[PRAZO
ATIVAÇÃO]]</f>
        <v>ATIVO</v>
      </c>
      <c r="X1103" s="103" t="s">
        <v>500</v>
      </c>
      <c r="Y1103" s="103" t="str">
        <f>IFERROR("W"&amp;WEEKNUM(Tabela3[[#This Row],[PRAZO RE REVISADO]]),"-")</f>
        <v>-</v>
      </c>
      <c r="Z1103" s="103" t="str">
        <f>IFERROR("W"&amp;WEEKNUM(Tabela3[[#This Row],[PRAZO ATIVAÇÃO]]),"-")</f>
        <v>-</v>
      </c>
      <c r="AA1103" s="103">
        <v>2024</v>
      </c>
      <c r="AB1103" s="103">
        <v>512324</v>
      </c>
      <c r="AC1103" s="103" t="s">
        <v>610</v>
      </c>
      <c r="AD1103" s="103" t="s">
        <v>137</v>
      </c>
      <c r="AE1103" s="578">
        <v>45975</v>
      </c>
      <c r="AF1103" s="474">
        <v>0</v>
      </c>
      <c r="AG1103" s="474"/>
      <c r="AH1103" s="104" t="s">
        <v>917</v>
      </c>
      <c r="AK1103" s="103" t="str">
        <f ca="1">IF(Tabela3[[#This Row],[STATUS]]&lt;&gt;"PREVISTO","N/A",IF(Tabela3[[#This Row],[Data_RE_CONGELADA]]="REDE OK","OK",IFERROR(IF(TODAY()-Tabela3[[#This Row],[Data_RE_CONGELADA]]&gt;=0,"ATRASADO",IF(TODAY()-Tabela3[[#This Row],[Data_RE_CONGELADA]]&gt;-5,"VENCENDO",IF(TODAY()-Tabela3[[#This Row],[Data_RE_CONGELADA]]&lt;=0,"NO PRAZO"))),"N/A")))</f>
        <v>N/A</v>
      </c>
      <c r="AL1103" s="454" t="s">
        <v>138</v>
      </c>
      <c r="AM1103" s="454" t="s">
        <v>137</v>
      </c>
      <c r="AN1103" s="458" t="s">
        <v>186</v>
      </c>
      <c r="AP1103" s="103" t="s">
        <v>575</v>
      </c>
      <c r="AQ1103" s="103" t="s">
        <v>611</v>
      </c>
      <c r="AR1103" s="103" t="s">
        <v>575</v>
      </c>
      <c r="AS1103" s="103">
        <v>0</v>
      </c>
      <c r="AU1103" s="103" t="s">
        <v>604</v>
      </c>
      <c r="BC1103" s="103"/>
      <c r="BE1103" s="103" t="e">
        <f>VLOOKUP(Tabela3[[#This Row],[ID OSP]],[1]Export!$R:$R,1,0)</f>
        <v>#N/A</v>
      </c>
    </row>
    <row r="1104" spans="1:57" ht="15" hidden="1" customHeight="1">
      <c r="A1104" s="103" t="s">
        <v>2774</v>
      </c>
      <c r="B1104" s="103" t="s">
        <v>139</v>
      </c>
      <c r="C1104" s="458" t="s">
        <v>268</v>
      </c>
      <c r="D1104" s="454" t="s">
        <v>252</v>
      </c>
      <c r="E1104" s="454" t="s">
        <v>268</v>
      </c>
      <c r="F1104" s="454" t="s">
        <v>268</v>
      </c>
      <c r="G1104" s="454" t="s">
        <v>268</v>
      </c>
      <c r="H1104" s="454" t="s">
        <v>139</v>
      </c>
      <c r="I1104" s="454" t="s">
        <v>139</v>
      </c>
      <c r="J1104" s="103" t="s">
        <v>139</v>
      </c>
      <c r="K1104" s="458" t="s">
        <v>2776</v>
      </c>
      <c r="L1104" s="103" t="s">
        <v>568</v>
      </c>
      <c r="M1104" s="103" t="s">
        <v>111</v>
      </c>
      <c r="N1104" s="103" t="s">
        <v>2664</v>
      </c>
      <c r="O1104" s="103" t="s">
        <v>186</v>
      </c>
      <c r="P1104" s="103" t="s">
        <v>569</v>
      </c>
      <c r="Q1104" s="103" t="s">
        <v>569</v>
      </c>
      <c r="R1104" s="458" t="s">
        <v>4134</v>
      </c>
      <c r="S1104" s="460" t="s">
        <v>186</v>
      </c>
      <c r="T1104" s="103" t="s">
        <v>42</v>
      </c>
      <c r="U1104" s="103" t="s">
        <v>268</v>
      </c>
      <c r="V1104" s="454" t="str">
        <f>Tabela3[[#This Row],[NOVO 
PRAZO REDE]]</f>
        <v>CANCELADO</v>
      </c>
      <c r="W1104" s="454" t="str">
        <f>Tabela3[[#This Row],[PRAZO
ATIVAÇÃO]]</f>
        <v>CANCELADO</v>
      </c>
      <c r="X1104" s="103" t="s">
        <v>2320</v>
      </c>
      <c r="Y1104" s="103" t="str">
        <f>IFERROR("W"&amp;WEEKNUM(Tabela3[[#This Row],[PRAZO RE REVISADO]]),"-")</f>
        <v>-</v>
      </c>
      <c r="Z1104" s="103" t="str">
        <f>IFERROR("W"&amp;WEEKNUM(Tabela3[[#This Row],[PRAZO ATIVAÇÃO]]),"-")</f>
        <v>-</v>
      </c>
      <c r="AA1104" s="103">
        <v>2025</v>
      </c>
      <c r="AB1104" s="103" t="s">
        <v>139</v>
      </c>
      <c r="AC1104" s="103" t="s">
        <v>139</v>
      </c>
      <c r="AD1104" s="103" t="s">
        <v>2773</v>
      </c>
      <c r="AE1104" s="578"/>
      <c r="AF1104" s="103"/>
      <c r="AG1104" s="474"/>
      <c r="AH1104" s="104"/>
      <c r="AK1104" s="103" t="str">
        <f ca="1">IF(Tabela3[[#This Row],[STATUS]]&lt;&gt;"PREVISTO","N/A",IF(Tabela3[[#This Row],[Data_RE_CONGELADA]]="REDE OK","OK",IFERROR(IF(TODAY()-Tabela3[[#This Row],[Data_RE_CONGELADA]]&gt;=0,"ATRASADO",IF(TODAY()-Tabela3[[#This Row],[Data_RE_CONGELADA]]&gt;-5,"VENCENDO",IF(TODAY()-Tabela3[[#This Row],[Data_RE_CONGELADA]]&lt;=0,"NO PRAZO"))),"N/A")))</f>
        <v>N/A</v>
      </c>
      <c r="AL1104" s="454">
        <v>45930</v>
      </c>
      <c r="AM1104" s="454">
        <v>45930</v>
      </c>
      <c r="AN1104" s="458"/>
      <c r="AO1104" s="459"/>
      <c r="AP1104" s="103"/>
      <c r="AR1104" s="103" t="s">
        <v>576</v>
      </c>
      <c r="AS1104" s="103" t="s">
        <v>577</v>
      </c>
      <c r="AT1104" s="103" t="s">
        <v>4135</v>
      </c>
      <c r="BC1104" s="103"/>
      <c r="BE1104" s="103" t="e">
        <f>VLOOKUP(Tabela3[[#This Row],[ID OSP]],[1]Export!$R:$R,1,0)</f>
        <v>#N/A</v>
      </c>
    </row>
    <row r="1105" spans="1:57" ht="15" hidden="1" customHeight="1">
      <c r="A1105" s="103" t="s">
        <v>2769</v>
      </c>
      <c r="B1105" s="103" t="s">
        <v>2770</v>
      </c>
      <c r="C1105" s="458" t="s">
        <v>268</v>
      </c>
      <c r="D1105" s="454" t="s">
        <v>268</v>
      </c>
      <c r="E1105" s="454" t="s">
        <v>268</v>
      </c>
      <c r="F1105" s="454" t="s">
        <v>268</v>
      </c>
      <c r="G1105" s="454" t="s">
        <v>268</v>
      </c>
      <c r="H1105" s="454" t="s">
        <v>186</v>
      </c>
      <c r="I1105" s="454" t="s">
        <v>139</v>
      </c>
      <c r="J1105" s="103" t="s">
        <v>139</v>
      </c>
      <c r="K1105" s="458" t="s">
        <v>2771</v>
      </c>
      <c r="L1105" s="103" t="s">
        <v>568</v>
      </c>
      <c r="M1105" s="103" t="s">
        <v>111</v>
      </c>
      <c r="N1105" s="103" t="s">
        <v>2664</v>
      </c>
      <c r="O1105" s="103" t="s">
        <v>186</v>
      </c>
      <c r="P1105" s="103" t="s">
        <v>569</v>
      </c>
      <c r="Q1105" s="103" t="s">
        <v>569</v>
      </c>
      <c r="R1105" s="458" t="s">
        <v>2772</v>
      </c>
      <c r="S1105" s="460" t="s">
        <v>186</v>
      </c>
      <c r="T1105" s="103" t="s">
        <v>42</v>
      </c>
      <c r="U1105" s="103" t="s">
        <v>268</v>
      </c>
      <c r="V1105" s="454" t="str">
        <f>Tabela3[[#This Row],[NOVO 
PRAZO REDE]]</f>
        <v>CANCELADO</v>
      </c>
      <c r="W1105" s="454" t="str">
        <f>Tabela3[[#This Row],[PRAZO
ATIVAÇÃO]]</f>
        <v>CANCELADO</v>
      </c>
      <c r="X1105" s="103" t="s">
        <v>2320</v>
      </c>
      <c r="Y1105" s="103" t="str">
        <f>IFERROR("W"&amp;WEEKNUM(Tabela3[[#This Row],[PRAZO RE REVISADO]]),"-")</f>
        <v>-</v>
      </c>
      <c r="Z1105" s="103" t="str">
        <f>IFERROR("W"&amp;WEEKNUM(Tabela3[[#This Row],[PRAZO ATIVAÇÃO]]),"-")</f>
        <v>-</v>
      </c>
      <c r="AA1105" s="103">
        <v>2025</v>
      </c>
      <c r="AB1105" s="103" t="s">
        <v>2418</v>
      </c>
      <c r="AC1105" s="103" t="s">
        <v>610</v>
      </c>
      <c r="AD1105" s="103" t="s">
        <v>2773</v>
      </c>
      <c r="AE1105" s="578"/>
      <c r="AF1105" s="103"/>
      <c r="AG1105" s="474"/>
      <c r="AH1105" s="104"/>
      <c r="AK1105" s="103" t="str">
        <f ca="1">IF(Tabela3[[#This Row],[STATUS]]&lt;&gt;"PREVISTO","N/A",IF(Tabela3[[#This Row],[Data_RE_CONGELADA]]="REDE OK","OK",IFERROR(IF(TODAY()-Tabela3[[#This Row],[Data_RE_CONGELADA]]&gt;=0,"ATRASADO",IF(TODAY()-Tabela3[[#This Row],[Data_RE_CONGELADA]]&gt;-5,"VENCENDO",IF(TODAY()-Tabela3[[#This Row],[Data_RE_CONGELADA]]&lt;=0,"NO PRAZO"))),"N/A")))</f>
        <v>N/A</v>
      </c>
      <c r="AL1105" s="454">
        <v>45930</v>
      </c>
      <c r="AM1105" s="454">
        <v>45930</v>
      </c>
      <c r="AN1105" s="458"/>
      <c r="AO1105" s="459"/>
      <c r="AP1105" s="103" t="s">
        <v>268</v>
      </c>
      <c r="AR1105" s="103" t="s">
        <v>576</v>
      </c>
      <c r="AS1105" s="103" t="s">
        <v>577</v>
      </c>
      <c r="AT1105" s="103" t="s">
        <v>4136</v>
      </c>
      <c r="BC1105" s="103"/>
      <c r="BE1105" s="103" t="e">
        <f>VLOOKUP(Tabela3[[#This Row],[ID OSP]],[1]Export!$R:$R,1,0)</f>
        <v>#N/A</v>
      </c>
    </row>
    <row r="1106" spans="1:57" ht="15" hidden="1" customHeight="1">
      <c r="A1106" s="103" t="s">
        <v>2460</v>
      </c>
      <c r="B1106" s="103" t="s">
        <v>4137</v>
      </c>
      <c r="C1106" s="458" t="s">
        <v>137</v>
      </c>
      <c r="D1106" s="454" t="s">
        <v>252</v>
      </c>
      <c r="E1106" s="454" t="s">
        <v>138</v>
      </c>
      <c r="F1106" s="454" t="s">
        <v>137</v>
      </c>
      <c r="G1106" s="454" t="s">
        <v>186</v>
      </c>
      <c r="H1106" s="454" t="s">
        <v>186</v>
      </c>
      <c r="I1106" s="454" t="s">
        <v>139</v>
      </c>
      <c r="J1106" s="454" t="s">
        <v>139</v>
      </c>
      <c r="K1106" s="458" t="s">
        <v>2329</v>
      </c>
      <c r="L1106" s="103" t="s">
        <v>568</v>
      </c>
      <c r="M1106" s="103" t="s">
        <v>470</v>
      </c>
      <c r="N1106" s="103" t="s">
        <v>2071</v>
      </c>
      <c r="O1106" s="103" t="s">
        <v>186</v>
      </c>
      <c r="P1106" s="103" t="s">
        <v>569</v>
      </c>
      <c r="Q1106" s="103" t="s">
        <v>569</v>
      </c>
      <c r="R1106" s="458" t="s">
        <v>4138</v>
      </c>
      <c r="S1106" s="460" t="s">
        <v>186</v>
      </c>
      <c r="T1106" s="103" t="s">
        <v>42</v>
      </c>
      <c r="U1106" s="103" t="s">
        <v>268</v>
      </c>
      <c r="V1106" s="454" t="str">
        <f>Tabela3[[#This Row],[NOVO 
PRAZO REDE]]</f>
        <v>REDE OK</v>
      </c>
      <c r="W1106" s="454" t="str">
        <f>Tabela3[[#This Row],[PRAZO
ATIVAÇÃO]]</f>
        <v>ATIVO</v>
      </c>
      <c r="X1106" s="103" t="s">
        <v>2320</v>
      </c>
      <c r="Y1106" s="103" t="str">
        <f>IFERROR("W"&amp;WEEKNUM(Tabela3[[#This Row],[PRAZO RE REVISADO]]),"-")</f>
        <v>-</v>
      </c>
      <c r="Z1106" s="103" t="str">
        <f>IFERROR("W"&amp;WEEKNUM(Tabela3[[#This Row],[PRAZO ATIVAÇÃO]]),"-")</f>
        <v>-</v>
      </c>
      <c r="AA1106" s="103">
        <v>2025</v>
      </c>
      <c r="AB1106" s="103" t="s">
        <v>139</v>
      </c>
      <c r="AC1106" s="103" t="s">
        <v>139</v>
      </c>
      <c r="AD1106" s="103" t="s">
        <v>137</v>
      </c>
      <c r="AE1106" s="578"/>
      <c r="AF1106" s="103"/>
      <c r="AG1106" s="103"/>
      <c r="AH1106" s="104"/>
      <c r="AK1106" s="103" t="str">
        <f ca="1">IF(Tabela3[[#This Row],[STATUS]]&lt;&gt;"PREVISTO","N/A",IF(Tabela3[[#This Row],[Data_RE_CONGELADA]]="REDE OK","OK",IFERROR(IF(TODAY()-Tabela3[[#This Row],[Data_RE_CONGELADA]]&gt;=0,"ATRASADO",IF(TODAY()-Tabela3[[#This Row],[Data_RE_CONGELADA]]&gt;-5,"VENCENDO",IF(TODAY()-Tabela3[[#This Row],[Data_RE_CONGELADA]]&lt;=0,"NO PRAZO"))),"N/A")))</f>
        <v>N/A</v>
      </c>
      <c r="AL1106" s="454">
        <v>45930</v>
      </c>
      <c r="AM1106" s="454">
        <v>45930</v>
      </c>
      <c r="AN1106" s="458"/>
      <c r="AO1106" s="459"/>
      <c r="AP1106" s="103"/>
      <c r="AR1106" s="103" t="s">
        <v>576</v>
      </c>
      <c r="AS1106" s="103" t="s">
        <v>577</v>
      </c>
      <c r="AT1106" s="103" t="s">
        <v>4139</v>
      </c>
      <c r="AU1106" s="103" t="s">
        <v>579</v>
      </c>
      <c r="AV1106" s="103" t="s">
        <v>580</v>
      </c>
      <c r="AW1106" s="103" t="s">
        <v>580</v>
      </c>
      <c r="AX1106" s="103" t="s">
        <v>581</v>
      </c>
      <c r="AY1106" s="103" t="s">
        <v>580</v>
      </c>
      <c r="AZ1106" s="103" t="s">
        <v>580</v>
      </c>
      <c r="BA1106" s="103" t="s">
        <v>139</v>
      </c>
      <c r="BB1106" s="103" t="s">
        <v>580</v>
      </c>
      <c r="BC1106" s="526" t="s">
        <v>2420</v>
      </c>
      <c r="BE1106" s="103" t="e">
        <f>VLOOKUP(Tabela3[[#This Row],[ID OSP]],[1]Export!$R:$R,1,0)</f>
        <v>#N/A</v>
      </c>
    </row>
    <row r="1107" spans="1:57" ht="15" hidden="1" customHeight="1">
      <c r="A1107" s="103" t="s">
        <v>4140</v>
      </c>
      <c r="B1107" s="103" t="s">
        <v>4141</v>
      </c>
      <c r="C1107" s="104" t="s">
        <v>565</v>
      </c>
      <c r="D1107" s="454" t="s">
        <v>566</v>
      </c>
      <c r="E1107" s="454" t="s">
        <v>138</v>
      </c>
      <c r="F1107" s="454" t="s">
        <v>137</v>
      </c>
      <c r="G1107" s="454">
        <v>45541</v>
      </c>
      <c r="H1107" s="454">
        <v>45567</v>
      </c>
      <c r="I1107" s="103" t="s">
        <v>139</v>
      </c>
      <c r="J1107" s="103" t="s">
        <v>139</v>
      </c>
      <c r="K1107" s="104" t="s">
        <v>4142</v>
      </c>
      <c r="L1107" s="103" t="s">
        <v>446</v>
      </c>
      <c r="M1107" s="103" t="s">
        <v>448</v>
      </c>
      <c r="N1107" s="103" t="s">
        <v>448</v>
      </c>
      <c r="O1107" s="103" t="s">
        <v>588</v>
      </c>
      <c r="P1107" s="103" t="s">
        <v>705</v>
      </c>
      <c r="Q1107" s="103" t="s">
        <v>589</v>
      </c>
      <c r="R1107" s="458" t="s">
        <v>2097</v>
      </c>
      <c r="S1107" s="503"/>
      <c r="T1107" s="103" t="s">
        <v>42</v>
      </c>
      <c r="U1107" s="103" t="s">
        <v>137</v>
      </c>
      <c r="V1107" s="454" t="str">
        <f>Tabela3[[#This Row],[NOVO 
PRAZO REDE]]</f>
        <v>REDE OK</v>
      </c>
      <c r="W1107" s="454" t="str">
        <f>Tabela3[[#This Row],[PRAZO
ATIVAÇÃO]]</f>
        <v>ATIVO</v>
      </c>
      <c r="X1107" s="103" t="s">
        <v>500</v>
      </c>
      <c r="Y1107" s="103" t="str">
        <f>IFERROR("W"&amp;WEEKNUM(Tabela3[[#This Row],[PRAZO RE REVISADO]]),"-")</f>
        <v>-</v>
      </c>
      <c r="Z1107" s="103" t="str">
        <f>IFERROR("W"&amp;WEEKNUM(Tabela3[[#This Row],[PRAZO ATIVAÇÃO]]),"-")</f>
        <v>-</v>
      </c>
      <c r="AA1107" s="103">
        <v>2024</v>
      </c>
      <c r="AB1107" s="103">
        <v>512269</v>
      </c>
      <c r="AC1107" s="103" t="s">
        <v>592</v>
      </c>
      <c r="AD1107" s="103" t="s">
        <v>137</v>
      </c>
      <c r="AE1107" s="578">
        <v>45975</v>
      </c>
      <c r="AF1107" s="474">
        <v>0</v>
      </c>
      <c r="AG1107" s="474">
        <v>0</v>
      </c>
      <c r="AH1107" s="104" t="s">
        <v>917</v>
      </c>
      <c r="AK1107" s="103" t="str">
        <f ca="1">IF(Tabela3[[#This Row],[STATUS]]&lt;&gt;"PREVISTO","N/A",IF(Tabela3[[#This Row],[Data_RE_CONGELADA]]="REDE OK","OK",IFERROR(IF(TODAY()-Tabela3[[#This Row],[Data_RE_CONGELADA]]&gt;=0,"ATRASADO",IF(TODAY()-Tabela3[[#This Row],[Data_RE_CONGELADA]]&gt;-5,"VENCENDO",IF(TODAY()-Tabela3[[#This Row],[Data_RE_CONGELADA]]&lt;=0,"NO PRAZO"))),"N/A")))</f>
        <v>N/A</v>
      </c>
      <c r="AL1107" s="454" t="s">
        <v>138</v>
      </c>
      <c r="AM1107" s="454">
        <v>45567</v>
      </c>
      <c r="AN1107" s="458" t="s">
        <v>186</v>
      </c>
      <c r="AP1107" s="103" t="s">
        <v>575</v>
      </c>
      <c r="AQ1107" s="103" t="s">
        <v>611</v>
      </c>
      <c r="AR1107" s="103" t="s">
        <v>575</v>
      </c>
      <c r="AS1107" s="103">
        <v>0</v>
      </c>
      <c r="AU1107" s="103" t="s">
        <v>604</v>
      </c>
      <c r="BC1107" s="103"/>
      <c r="BE1107" s="103" t="e">
        <f>VLOOKUP(Tabela3[[#This Row],[ID OSP]],[1]Export!$R:$R,1,0)</f>
        <v>#N/A</v>
      </c>
    </row>
    <row r="1108" spans="1:57" ht="15" hidden="1" customHeight="1">
      <c r="A1108" s="103" t="s">
        <v>2784</v>
      </c>
      <c r="B1108" s="103" t="s">
        <v>4143</v>
      </c>
      <c r="C1108" s="104" t="s">
        <v>137</v>
      </c>
      <c r="D1108" s="454" t="s">
        <v>252</v>
      </c>
      <c r="E1108" s="454" t="s">
        <v>138</v>
      </c>
      <c r="F1108" s="454" t="s">
        <v>137</v>
      </c>
      <c r="G1108" s="454" t="s">
        <v>186</v>
      </c>
      <c r="H1108" s="454" t="s">
        <v>186</v>
      </c>
      <c r="I1108" s="454" t="s">
        <v>139</v>
      </c>
      <c r="J1108" s="454" t="s">
        <v>139</v>
      </c>
      <c r="K1108" s="458" t="s">
        <v>2786</v>
      </c>
      <c r="L1108" s="103" t="s">
        <v>568</v>
      </c>
      <c r="M1108" s="103" t="s">
        <v>470</v>
      </c>
      <c r="N1108" s="103" t="s">
        <v>2071</v>
      </c>
      <c r="O1108" s="103" t="s">
        <v>186</v>
      </c>
      <c r="P1108" s="103" t="s">
        <v>1174</v>
      </c>
      <c r="Q1108" s="103" t="s">
        <v>1174</v>
      </c>
      <c r="R1108" s="458" t="s">
        <v>4138</v>
      </c>
      <c r="S1108" s="460" t="s">
        <v>186</v>
      </c>
      <c r="T1108" s="103" t="s">
        <v>42</v>
      </c>
      <c r="U1108" s="103" t="s">
        <v>268</v>
      </c>
      <c r="V1108" s="454" t="str">
        <f>Tabela3[[#This Row],[NOVO 
PRAZO REDE]]</f>
        <v>REDE OK</v>
      </c>
      <c r="W1108" s="454" t="str">
        <f>Tabela3[[#This Row],[PRAZO
ATIVAÇÃO]]</f>
        <v>ATIVO</v>
      </c>
      <c r="X1108" s="103" t="s">
        <v>2320</v>
      </c>
      <c r="Y1108" s="103" t="str">
        <f>IFERROR("W"&amp;WEEKNUM(Tabela3[[#This Row],[PRAZO RE REVISADO]]),"-")</f>
        <v>-</v>
      </c>
      <c r="Z1108" s="103" t="str">
        <f>IFERROR("W"&amp;WEEKNUM(Tabela3[[#This Row],[PRAZO ATIVAÇÃO]]),"-")</f>
        <v>-</v>
      </c>
      <c r="AA1108" s="103">
        <v>2024</v>
      </c>
      <c r="AB1108" s="103" t="s">
        <v>139</v>
      </c>
      <c r="AC1108" s="103" t="s">
        <v>139</v>
      </c>
      <c r="AD1108" s="103" t="s">
        <v>1278</v>
      </c>
      <c r="AE1108" s="578"/>
      <c r="AF1108" s="103"/>
      <c r="AG1108" s="103"/>
      <c r="AH1108" s="104"/>
      <c r="AK1108" s="103" t="str">
        <f ca="1">IF(Tabela3[[#This Row],[STATUS]]&lt;&gt;"PREVISTO","N/A",IF(Tabela3[[#This Row],[Data_RE_CONGELADA]]="REDE OK","OK",IFERROR(IF(TODAY()-Tabela3[[#This Row],[Data_RE_CONGELADA]]&gt;=0,"ATRASADO",IF(TODAY()-Tabela3[[#This Row],[Data_RE_CONGELADA]]&gt;-5,"VENCENDO",IF(TODAY()-Tabela3[[#This Row],[Data_RE_CONGELADA]]&lt;=0,"NO PRAZO"))),"N/A")))</f>
        <v>N/A</v>
      </c>
      <c r="AL1108" s="454">
        <v>45930</v>
      </c>
      <c r="AM1108" s="454">
        <v>45930</v>
      </c>
      <c r="AN1108" s="458"/>
      <c r="AO1108" s="459"/>
      <c r="AP1108" s="103"/>
      <c r="AR1108" s="103" t="s">
        <v>576</v>
      </c>
      <c r="AS1108" s="103" t="s">
        <v>577</v>
      </c>
      <c r="AT1108" s="103" t="s">
        <v>4144</v>
      </c>
      <c r="AU1108" s="103" t="s">
        <v>579</v>
      </c>
      <c r="AV1108" s="103" t="s">
        <v>580</v>
      </c>
      <c r="AW1108" s="103" t="s">
        <v>580</v>
      </c>
      <c r="AX1108" s="103" t="s">
        <v>580</v>
      </c>
      <c r="AY1108" s="103" t="s">
        <v>581</v>
      </c>
      <c r="AZ1108" s="103" t="s">
        <v>580</v>
      </c>
      <c r="BA1108" s="103" t="s">
        <v>139</v>
      </c>
      <c r="BB1108" s="103" t="s">
        <v>2898</v>
      </c>
      <c r="BE1108" s="103" t="e">
        <f>VLOOKUP(Tabela3[[#This Row],[ID OSP]],[1]Export!$R:$R,1,0)</f>
        <v>#N/A</v>
      </c>
    </row>
    <row r="1109" spans="1:57" ht="15" hidden="1" customHeight="1">
      <c r="A1109" s="103" t="s">
        <v>4145</v>
      </c>
      <c r="B1109" s="103" t="s">
        <v>4146</v>
      </c>
      <c r="C1109" s="104" t="s">
        <v>912</v>
      </c>
      <c r="D1109" s="454" t="s">
        <v>566</v>
      </c>
      <c r="E1109" s="454" t="s">
        <v>138</v>
      </c>
      <c r="F1109" s="454" t="s">
        <v>137</v>
      </c>
      <c r="G1109" s="454">
        <v>45544</v>
      </c>
      <c r="H1109" s="454">
        <v>45552</v>
      </c>
      <c r="I1109" s="103" t="s">
        <v>139</v>
      </c>
      <c r="J1109" s="103" t="s">
        <v>139</v>
      </c>
      <c r="K1109" s="104" t="s">
        <v>4147</v>
      </c>
      <c r="L1109" s="103" t="s">
        <v>446</v>
      </c>
      <c r="M1109" s="103" t="s">
        <v>448</v>
      </c>
      <c r="N1109" s="103" t="s">
        <v>448</v>
      </c>
      <c r="O1109" s="103" t="s">
        <v>588</v>
      </c>
      <c r="P1109" s="103" t="s">
        <v>705</v>
      </c>
      <c r="Q1109" s="103" t="s">
        <v>589</v>
      </c>
      <c r="R1109" s="458" t="s">
        <v>3369</v>
      </c>
      <c r="S1109" s="460"/>
      <c r="T1109" s="103" t="s">
        <v>42</v>
      </c>
      <c r="U1109" s="103" t="s">
        <v>137</v>
      </c>
      <c r="V1109" s="454" t="str">
        <f>Tabela3[[#This Row],[NOVO 
PRAZO REDE]]</f>
        <v>REDE OK</v>
      </c>
      <c r="W1109" s="454" t="str">
        <f>Tabela3[[#This Row],[PRAZO
ATIVAÇÃO]]</f>
        <v>ATIVO</v>
      </c>
      <c r="X1109" s="103" t="s">
        <v>500</v>
      </c>
      <c r="Y1109" s="103" t="str">
        <f>IFERROR("W"&amp;WEEKNUM(Tabela3[[#This Row],[PRAZO RE REVISADO]]),"-")</f>
        <v>-</v>
      </c>
      <c r="Z1109" s="103" t="str">
        <f>IFERROR("W"&amp;WEEKNUM(Tabela3[[#This Row],[PRAZO ATIVAÇÃO]]),"-")</f>
        <v>-</v>
      </c>
      <c r="AA1109" s="103">
        <v>2024</v>
      </c>
      <c r="AB1109" s="103">
        <v>512273</v>
      </c>
      <c r="AC1109" s="103" t="s">
        <v>592</v>
      </c>
      <c r="AD1109" s="103" t="s">
        <v>137</v>
      </c>
      <c r="AE1109" s="578">
        <v>45975</v>
      </c>
      <c r="AF1109" s="474">
        <v>0</v>
      </c>
      <c r="AG1109" s="474">
        <v>0</v>
      </c>
      <c r="AH1109" s="104" t="s">
        <v>917</v>
      </c>
      <c r="AK1109" s="103" t="str">
        <f ca="1">IF(Tabela3[[#This Row],[STATUS]]&lt;&gt;"PREVISTO","N/A",IF(Tabela3[[#This Row],[Data_RE_CONGELADA]]="REDE OK","OK",IFERROR(IF(TODAY()-Tabela3[[#This Row],[Data_RE_CONGELADA]]&gt;=0,"ATRASADO",IF(TODAY()-Tabela3[[#This Row],[Data_RE_CONGELADA]]&gt;-5,"VENCENDO",IF(TODAY()-Tabela3[[#This Row],[Data_RE_CONGELADA]]&lt;=0,"NO PRAZO"))),"N/A")))</f>
        <v>N/A</v>
      </c>
      <c r="AL1109" s="454" t="s">
        <v>138</v>
      </c>
      <c r="AM1109" s="454" t="s">
        <v>137</v>
      </c>
      <c r="AN1109" s="458" t="s">
        <v>186</v>
      </c>
      <c r="AP1109" s="103" t="s">
        <v>575</v>
      </c>
      <c r="AQ1109" s="103" t="s">
        <v>611</v>
      </c>
      <c r="AR1109" s="103" t="s">
        <v>575</v>
      </c>
      <c r="AS1109" s="103">
        <v>0</v>
      </c>
      <c r="AU1109" s="103" t="s">
        <v>604</v>
      </c>
      <c r="BC1109" s="103"/>
      <c r="BE1109" s="103" t="e">
        <f>VLOOKUP(Tabela3[[#This Row],[ID OSP]],[1]Export!$R:$R,1,0)</f>
        <v>#N/A</v>
      </c>
    </row>
    <row r="1110" spans="1:57" ht="15" hidden="1" customHeight="1">
      <c r="A1110" s="103" t="s">
        <v>2890</v>
      </c>
      <c r="B1110" s="103" t="s">
        <v>4148</v>
      </c>
      <c r="C1110" s="459" t="s">
        <v>137</v>
      </c>
      <c r="D1110" s="454" t="s">
        <v>252</v>
      </c>
      <c r="E1110" s="454" t="s">
        <v>138</v>
      </c>
      <c r="F1110" s="454" t="s">
        <v>137</v>
      </c>
      <c r="G1110" s="454">
        <v>45911</v>
      </c>
      <c r="H1110" s="454" t="s">
        <v>186</v>
      </c>
      <c r="I1110" s="463" t="s">
        <v>139</v>
      </c>
      <c r="J1110" s="463" t="s">
        <v>139</v>
      </c>
      <c r="K1110" s="458" t="s">
        <v>4149</v>
      </c>
      <c r="L1110" s="103" t="s">
        <v>638</v>
      </c>
      <c r="M1110" s="103" t="s">
        <v>2340</v>
      </c>
      <c r="N1110" s="103" t="str">
        <f>Tabela3[[#This Row],[SITE]]</f>
        <v>MGJFB</v>
      </c>
      <c r="O1110" s="103" t="s">
        <v>186</v>
      </c>
      <c r="P1110" s="103" t="s">
        <v>569</v>
      </c>
      <c r="Q1110" s="103" t="s">
        <v>569</v>
      </c>
      <c r="S1110" s="455" t="s">
        <v>4150</v>
      </c>
      <c r="T1110" s="103" t="s">
        <v>42</v>
      </c>
      <c r="U1110" s="103" t="s">
        <v>52</v>
      </c>
      <c r="V1110" s="454" t="str">
        <f>Tabela3[[#This Row],[NOVO 
PRAZO REDE]]</f>
        <v>REDE OK</v>
      </c>
      <c r="W1110" s="454" t="str">
        <f>Tabela3[[#This Row],[PRAZO
ATIVAÇÃO]]</f>
        <v>ATIVO</v>
      </c>
      <c r="X1110" s="103" t="s">
        <v>808</v>
      </c>
      <c r="Y1110" s="103" t="str">
        <f>IFERROR("W"&amp;WEEKNUM(Tabela3[[#This Row],[PRAZO RE REVISADO]]),"-")</f>
        <v>-</v>
      </c>
      <c r="Z1110" s="103" t="str">
        <f>IFERROR("W"&amp;WEEKNUM(Tabela3[[#This Row],[PRAZO ATIVAÇÃO]]),"-")</f>
        <v>-</v>
      </c>
      <c r="AA1110" s="103">
        <v>2025</v>
      </c>
      <c r="AB1110" s="103">
        <v>597377</v>
      </c>
      <c r="AC1110" s="454" t="s">
        <v>592</v>
      </c>
      <c r="AD1110" s="103" t="s">
        <v>137</v>
      </c>
      <c r="AE1110" s="578"/>
      <c r="AF1110" s="103"/>
      <c r="AG1110" s="474"/>
      <c r="AH1110" s="104"/>
      <c r="AK1110" s="103" t="str">
        <f ca="1">IF(Tabela3[[#This Row],[STATUS]]&lt;&gt;"PREVISTO","N/A",IF(Tabela3[[#This Row],[Data_RE_CONGELADA]]="REDE OK","OK",IFERROR(IF(TODAY()-Tabela3[[#This Row],[Data_RE_CONGELADA]]&gt;=0,"ATRASADO",IF(TODAY()-Tabela3[[#This Row],[Data_RE_CONGELADA]]&gt;-5,"VENCENDO",IF(TODAY()-Tabela3[[#This Row],[Data_RE_CONGELADA]]&lt;=0,"NO PRAZO"))),"N/A")))</f>
        <v>N/A</v>
      </c>
      <c r="AL1110" s="454" t="str">
        <f>Tabela3[[#This Row],[NOVO 
PRAZO REDE]]</f>
        <v>REDE OK</v>
      </c>
      <c r="AM1110" s="454" t="str">
        <f>Tabela3[[#This Row],[PRAZO
ATIVAÇÃO]]</f>
        <v>ATIVO</v>
      </c>
      <c r="AN1110" s="458"/>
      <c r="AO1110" s="459"/>
      <c r="AP1110" s="103" t="s">
        <v>2767</v>
      </c>
      <c r="AR1110" s="103" t="s">
        <v>576</v>
      </c>
      <c r="AS1110" s="103" t="s">
        <v>577</v>
      </c>
      <c r="AT1110" s="103" t="s">
        <v>4151</v>
      </c>
      <c r="AU1110" s="103" t="s">
        <v>579</v>
      </c>
      <c r="AV1110" s="103" t="s">
        <v>580</v>
      </c>
      <c r="AW1110" s="103" t="s">
        <v>580</v>
      </c>
      <c r="AX1110" s="103" t="s">
        <v>580</v>
      </c>
      <c r="AY1110" s="103" t="s">
        <v>580</v>
      </c>
      <c r="AZ1110" s="103" t="s">
        <v>580</v>
      </c>
      <c r="BA1110" s="103" t="s">
        <v>139</v>
      </c>
      <c r="BB1110" s="103" t="s">
        <v>4096</v>
      </c>
      <c r="BC1110" s="526" t="s">
        <v>4152</v>
      </c>
      <c r="BE1110" s="103" t="e">
        <f>VLOOKUP(Tabela3[[#This Row],[ID OSP]],[1]Export!$R:$R,1,0)</f>
        <v>#N/A</v>
      </c>
    </row>
    <row r="1111" spans="1:57" ht="15" hidden="1" customHeight="1">
      <c r="A1111" s="103" t="s">
        <v>2879</v>
      </c>
      <c r="B1111" s="103" t="s">
        <v>4153</v>
      </c>
      <c r="C1111" s="459" t="s">
        <v>137</v>
      </c>
      <c r="D1111" s="454" t="s">
        <v>252</v>
      </c>
      <c r="E1111" s="454" t="s">
        <v>138</v>
      </c>
      <c r="F1111" s="454" t="s">
        <v>137</v>
      </c>
      <c r="G1111" s="454">
        <v>45716</v>
      </c>
      <c r="H1111" s="454" t="s">
        <v>186</v>
      </c>
      <c r="I1111" s="454" t="s">
        <v>139</v>
      </c>
      <c r="J1111" s="103" t="s">
        <v>139</v>
      </c>
      <c r="K1111" s="458" t="s">
        <v>2882</v>
      </c>
      <c r="L1111" s="103" t="s">
        <v>568</v>
      </c>
      <c r="M1111" s="103" t="s">
        <v>2340</v>
      </c>
      <c r="N1111" s="103" t="s">
        <v>2685</v>
      </c>
      <c r="O1111" s="103" t="s">
        <v>186</v>
      </c>
      <c r="P1111" s="103" t="s">
        <v>569</v>
      </c>
      <c r="Q1111" s="103" t="s">
        <v>569</v>
      </c>
      <c r="R1111" s="458" t="s">
        <v>570</v>
      </c>
      <c r="S1111" s="573" t="s">
        <v>4154</v>
      </c>
      <c r="T1111" s="103" t="s">
        <v>42</v>
      </c>
      <c r="U1111" s="103" t="s">
        <v>1719</v>
      </c>
      <c r="V1111" s="454" t="str">
        <f>Tabela3[[#This Row],[NOVO 
PRAZO REDE]]</f>
        <v>REDE OK</v>
      </c>
      <c r="W1111" s="454" t="str">
        <f>Tabela3[[#This Row],[PRAZO
ATIVAÇÃO]]</f>
        <v>ATIVO</v>
      </c>
      <c r="X1111" s="103" t="s">
        <v>500</v>
      </c>
      <c r="Y1111" s="103" t="str">
        <f>IFERROR("W"&amp;WEEKNUM(Tabela3[[#This Row],[PRAZO RE REVISADO]]),"-")</f>
        <v>-</v>
      </c>
      <c r="Z1111" s="103" t="str">
        <f>IFERROR("W"&amp;WEEKNUM(Tabela3[[#This Row],[PRAZO ATIVAÇÃO]]),"-")</f>
        <v>-</v>
      </c>
      <c r="AA1111" s="103">
        <v>2025</v>
      </c>
      <c r="AB1111" s="103">
        <v>509264</v>
      </c>
      <c r="AC1111" s="103" t="s">
        <v>592</v>
      </c>
      <c r="AD1111" s="103" t="s">
        <v>137</v>
      </c>
      <c r="AE1111" s="578"/>
      <c r="AF1111" s="103"/>
      <c r="AG1111" s="474"/>
      <c r="AH1111" s="104"/>
      <c r="AK1111" s="103" t="s">
        <v>575</v>
      </c>
      <c r="AL1111" s="454">
        <v>45930</v>
      </c>
      <c r="AM1111" s="454">
        <v>45930</v>
      </c>
      <c r="AN1111" s="458"/>
      <c r="AO1111" s="459"/>
      <c r="AP1111" s="103"/>
      <c r="AR1111" s="103" t="s">
        <v>576</v>
      </c>
      <c r="AS1111" s="103" t="s">
        <v>577</v>
      </c>
      <c r="AT1111" s="103" t="s">
        <v>4155</v>
      </c>
      <c r="AU1111" s="103" t="s">
        <v>579</v>
      </c>
      <c r="AV1111" s="103" t="s">
        <v>580</v>
      </c>
      <c r="AW1111" s="103" t="s">
        <v>580</v>
      </c>
      <c r="AX1111" s="103" t="s">
        <v>580</v>
      </c>
      <c r="AY1111" s="103" t="s">
        <v>580</v>
      </c>
      <c r="AZ1111" s="103" t="s">
        <v>580</v>
      </c>
      <c r="BA1111" s="103" t="s">
        <v>139</v>
      </c>
      <c r="BB1111" s="103" t="s">
        <v>4096</v>
      </c>
      <c r="BC1111" s="104" t="s">
        <v>4156</v>
      </c>
      <c r="BE1111" s="103" t="e">
        <f>VLOOKUP(Tabela3[[#This Row],[ID OSP]],[1]Export!$R:$R,1,0)</f>
        <v>#N/A</v>
      </c>
    </row>
    <row r="1112" spans="1:57" ht="15" hidden="1" customHeight="1">
      <c r="A1112" s="103" t="s">
        <v>3780</v>
      </c>
      <c r="B1112" s="103" t="s">
        <v>4157</v>
      </c>
      <c r="C1112" s="459" t="s">
        <v>137</v>
      </c>
      <c r="D1112" s="454" t="s">
        <v>252</v>
      </c>
      <c r="E1112" s="454" t="s">
        <v>138</v>
      </c>
      <c r="F1112" s="454" t="s">
        <v>137</v>
      </c>
      <c r="G1112" s="454">
        <v>45937</v>
      </c>
      <c r="H1112" s="454">
        <v>45990</v>
      </c>
      <c r="I1112" s="454" t="s">
        <v>139</v>
      </c>
      <c r="J1112" s="454" t="s">
        <v>139</v>
      </c>
      <c r="K1112" s="458" t="s">
        <v>4158</v>
      </c>
      <c r="L1112" s="103" t="s">
        <v>568</v>
      </c>
      <c r="M1112" s="103" t="s">
        <v>2340</v>
      </c>
      <c r="N1112" s="103" t="s">
        <v>2890</v>
      </c>
      <c r="O1112" s="103" t="s">
        <v>186</v>
      </c>
      <c r="P1112" s="103" t="s">
        <v>569</v>
      </c>
      <c r="Q1112" s="103" t="s">
        <v>569</v>
      </c>
      <c r="R1112" s="458" t="s">
        <v>4159</v>
      </c>
      <c r="S1112" s="455"/>
      <c r="T1112" s="103" t="s">
        <v>42</v>
      </c>
      <c r="U1112" s="103" t="s">
        <v>137</v>
      </c>
      <c r="V1112" s="454" t="str">
        <f>Tabela3[[#This Row],[NOVO 
PRAZO REDE]]</f>
        <v>REDE OK</v>
      </c>
      <c r="W1112" s="454" t="str">
        <f>Tabela3[[#This Row],[PRAZO
ATIVAÇÃO]]</f>
        <v>ATIVO</v>
      </c>
      <c r="X1112" s="103" t="s">
        <v>808</v>
      </c>
      <c r="Y1112" s="103" t="str">
        <f>IFERROR("W"&amp;WEEKNUM(Tabela3[[#This Row],[PRAZO RE REVISADO]]),"-")</f>
        <v>-</v>
      </c>
      <c r="Z1112" s="103" t="str">
        <f>IFERROR("W"&amp;WEEKNUM(Tabela3[[#This Row],[PRAZO ATIVAÇÃO]]),"-")</f>
        <v>-</v>
      </c>
      <c r="AA1112" s="103">
        <v>2025</v>
      </c>
      <c r="AB1112" s="103">
        <v>591983</v>
      </c>
      <c r="AC1112" s="454" t="s">
        <v>610</v>
      </c>
      <c r="AD1112" s="103" t="s">
        <v>137</v>
      </c>
      <c r="AE1112" s="578"/>
      <c r="AF1112" s="103"/>
      <c r="AG1112" s="103"/>
      <c r="AH1112" s="104"/>
      <c r="AK1112" s="103" t="str">
        <f ca="1">IF(Tabela3[[#This Row],[STATUS]]&lt;&gt;"PREVISTO","N/A",IF(Tabela3[[#This Row],[Data_RE_CONGELADA]]="REDE OK","OK",IFERROR(IF(TODAY()-Tabela3[[#This Row],[Data_RE_CONGELADA]]&gt;=0,"ATRASADO",IF(TODAY()-Tabela3[[#This Row],[Data_RE_CONGELADA]]&gt;-5,"VENCENDO",IF(TODAY()-Tabela3[[#This Row],[Data_RE_CONGELADA]]&lt;=0,"NO PRAZO"))),"N/A")))</f>
        <v>N/A</v>
      </c>
      <c r="AL1112" s="454" t="str">
        <f>Tabela3[[#This Row],[NOVO 
PRAZO REDE]]</f>
        <v>REDE OK</v>
      </c>
      <c r="AM1112" s="454" t="str">
        <f>Tabela3[[#This Row],[PRAZO
ATIVAÇÃO]]</f>
        <v>ATIVO</v>
      </c>
      <c r="AN1112" s="458"/>
      <c r="AO1112" s="459"/>
      <c r="AP1112" s="103" t="s">
        <v>1037</v>
      </c>
      <c r="AR1112" s="103" t="s">
        <v>576</v>
      </c>
      <c r="AS1112" s="103" t="s">
        <v>577</v>
      </c>
      <c r="AT1112" s="103" t="s">
        <v>4160</v>
      </c>
      <c r="AU1112" s="103" t="s">
        <v>579</v>
      </c>
      <c r="AV1112" s="103" t="s">
        <v>580</v>
      </c>
      <c r="AW1112" s="103" t="s">
        <v>580</v>
      </c>
      <c r="AX1112" s="103" t="s">
        <v>580</v>
      </c>
      <c r="AY1112" s="103" t="s">
        <v>580</v>
      </c>
      <c r="AZ1112" s="103" t="s">
        <v>580</v>
      </c>
      <c r="BA1112" s="103" t="s">
        <v>139</v>
      </c>
      <c r="BB1112" s="103" t="s">
        <v>4096</v>
      </c>
      <c r="BC1112" s="565" t="s">
        <v>4161</v>
      </c>
      <c r="BE1112" s="103" t="e">
        <f>VLOOKUP(Tabela3[[#This Row],[ID OSP]],[1]Export!$R:$R,1,0)</f>
        <v>#N/A</v>
      </c>
    </row>
    <row r="1113" spans="1:57" ht="15" hidden="1" customHeight="1">
      <c r="A1113" s="103" t="s">
        <v>2795</v>
      </c>
      <c r="B1113" s="103" t="s">
        <v>139</v>
      </c>
      <c r="C1113" s="458" t="s">
        <v>268</v>
      </c>
      <c r="D1113" s="454" t="s">
        <v>268</v>
      </c>
      <c r="E1113" s="454" t="s">
        <v>268</v>
      </c>
      <c r="F1113" s="454" t="s">
        <v>268</v>
      </c>
      <c r="G1113" s="454" t="s">
        <v>268</v>
      </c>
      <c r="H1113" s="454" t="s">
        <v>139</v>
      </c>
      <c r="I1113" s="454" t="s">
        <v>139</v>
      </c>
      <c r="J1113" s="103" t="s">
        <v>139</v>
      </c>
      <c r="K1113" s="458" t="s">
        <v>2797</v>
      </c>
      <c r="L1113" s="103" t="s">
        <v>568</v>
      </c>
      <c r="M1113" s="103" t="s">
        <v>111</v>
      </c>
      <c r="N1113" s="103" t="s">
        <v>2664</v>
      </c>
      <c r="O1113" s="103" t="s">
        <v>186</v>
      </c>
      <c r="P1113" s="103" t="s">
        <v>569</v>
      </c>
      <c r="Q1113" s="103" t="s">
        <v>569</v>
      </c>
      <c r="R1113" s="458" t="s">
        <v>4162</v>
      </c>
      <c r="S1113" s="460" t="s">
        <v>186</v>
      </c>
      <c r="T1113" s="103" t="s">
        <v>42</v>
      </c>
      <c r="U1113" s="103" t="s">
        <v>268</v>
      </c>
      <c r="V1113" s="454" t="str">
        <f>Tabela3[[#This Row],[NOVO 
PRAZO REDE]]</f>
        <v>CANCELADO</v>
      </c>
      <c r="W1113" s="454" t="str">
        <f>Tabela3[[#This Row],[PRAZO
ATIVAÇÃO]]</f>
        <v>CANCELADO</v>
      </c>
      <c r="X1113" s="103" t="s">
        <v>2320</v>
      </c>
      <c r="Y1113" s="103" t="str">
        <f>IFERROR("W"&amp;WEEKNUM(Tabela3[[#This Row],[PRAZO RE REVISADO]]),"-")</f>
        <v>-</v>
      </c>
      <c r="Z1113" s="103" t="str">
        <f>IFERROR("W"&amp;WEEKNUM(Tabela3[[#This Row],[PRAZO ATIVAÇÃO]]),"-")</f>
        <v>-</v>
      </c>
      <c r="AA1113" s="103">
        <v>2025</v>
      </c>
      <c r="AB1113" s="103" t="s">
        <v>139</v>
      </c>
      <c r="AC1113" s="103" t="s">
        <v>139</v>
      </c>
      <c r="AD1113" s="103" t="s">
        <v>2773</v>
      </c>
      <c r="AE1113" s="578"/>
      <c r="AF1113" s="103"/>
      <c r="AG1113" s="474"/>
      <c r="AH1113" s="104"/>
      <c r="AK1113" s="103" t="str">
        <f ca="1">IF(Tabela3[[#This Row],[STATUS]]&lt;&gt;"PREVISTO","N/A",IF(Tabela3[[#This Row],[Data_RE_CONGELADA]]="REDE OK","OK",IFERROR(IF(TODAY()-Tabela3[[#This Row],[Data_RE_CONGELADA]]&gt;=0,"ATRASADO",IF(TODAY()-Tabela3[[#This Row],[Data_RE_CONGELADA]]&gt;-5,"VENCENDO",IF(TODAY()-Tabela3[[#This Row],[Data_RE_CONGELADA]]&lt;=0,"NO PRAZO"))),"N/A")))</f>
        <v>N/A</v>
      </c>
      <c r="AL1113" s="454">
        <v>45930</v>
      </c>
      <c r="AM1113" s="454">
        <v>45930</v>
      </c>
      <c r="AN1113" s="458"/>
      <c r="AO1113" s="459"/>
      <c r="AP1113" s="103"/>
      <c r="AR1113" s="103" t="s">
        <v>576</v>
      </c>
      <c r="AS1113" s="103" t="s">
        <v>577</v>
      </c>
      <c r="AT1113" s="103" t="s">
        <v>4163</v>
      </c>
      <c r="BC1113" s="103"/>
      <c r="BE1113" s="103" t="e">
        <f>VLOOKUP(Tabela3[[#This Row],[ID OSP]],[1]Export!$R:$R,1,0)</f>
        <v>#N/A</v>
      </c>
    </row>
    <row r="1114" spans="1:57" ht="15" hidden="1" customHeight="1">
      <c r="A1114" s="103" t="s">
        <v>1981</v>
      </c>
      <c r="B1114" s="103" t="s">
        <v>4164</v>
      </c>
      <c r="C1114" s="458" t="s">
        <v>137</v>
      </c>
      <c r="D1114" s="454" t="s">
        <v>252</v>
      </c>
      <c r="E1114" s="454" t="s">
        <v>138</v>
      </c>
      <c r="F1114" s="454" t="s">
        <v>137</v>
      </c>
      <c r="G1114" s="454">
        <v>45917</v>
      </c>
      <c r="H1114" s="454">
        <v>45959</v>
      </c>
      <c r="I1114" s="454" t="s">
        <v>139</v>
      </c>
      <c r="J1114" s="454" t="s">
        <v>139</v>
      </c>
      <c r="K1114" s="458" t="s">
        <v>1983</v>
      </c>
      <c r="L1114" s="103" t="s">
        <v>568</v>
      </c>
      <c r="M1114" s="103" t="s">
        <v>469</v>
      </c>
      <c r="N1114" s="103" t="s">
        <v>1034</v>
      </c>
      <c r="O1114" s="103" t="s">
        <v>186</v>
      </c>
      <c r="P1114" s="103" t="s">
        <v>569</v>
      </c>
      <c r="Q1114" s="103" t="s">
        <v>569</v>
      </c>
      <c r="S1114" s="455"/>
      <c r="T1114" s="103" t="s">
        <v>42</v>
      </c>
      <c r="U1114" s="103" t="s">
        <v>137</v>
      </c>
      <c r="V1114" s="454" t="str">
        <f>Tabela3[[#This Row],[NOVO 
PRAZO REDE]]</f>
        <v>REDE OK</v>
      </c>
      <c r="W1114" s="454" t="str">
        <f>Tabela3[[#This Row],[PRAZO
ATIVAÇÃO]]</f>
        <v>ATIVO</v>
      </c>
      <c r="X1114" s="103" t="s">
        <v>808</v>
      </c>
      <c r="Y1114" s="103" t="str">
        <f>IFERROR("W"&amp;WEEKNUM(Tabela3[[#This Row],[PRAZO RE REVISADO]]),"-")</f>
        <v>-</v>
      </c>
      <c r="Z1114" s="103" t="str">
        <f>IFERROR("W"&amp;WEEKNUM(Tabela3[[#This Row],[PRAZO ATIVAÇÃO]]),"-")</f>
        <v>-</v>
      </c>
      <c r="AA1114" s="103">
        <v>2025</v>
      </c>
      <c r="AB1114" s="103">
        <v>591984</v>
      </c>
      <c r="AC1114" s="454" t="s">
        <v>610</v>
      </c>
      <c r="AD1114" s="103" t="s">
        <v>137</v>
      </c>
      <c r="AE1114" s="578"/>
      <c r="AF1114" s="103"/>
      <c r="AG1114" s="103"/>
      <c r="AH1114" s="104"/>
      <c r="AK1114" s="103" t="str">
        <f ca="1">IF(Tabela3[[#This Row],[STATUS]]&lt;&gt;"PREVISTO","N/A",IF(Tabela3[[#This Row],[Data_RE_CONGELADA]]="REDE OK","OK",IFERROR(IF(TODAY()-Tabela3[[#This Row],[Data_RE_CONGELADA]]&gt;=0,"ATRASADO",IF(TODAY()-Tabela3[[#This Row],[Data_RE_CONGELADA]]&gt;-5,"VENCENDO",IF(TODAY()-Tabela3[[#This Row],[Data_RE_CONGELADA]]&lt;=0,"NO PRAZO"))),"N/A")))</f>
        <v>N/A</v>
      </c>
      <c r="AL1114" s="454" t="str">
        <f>Tabela3[[#This Row],[NOVO 
PRAZO REDE]]</f>
        <v>REDE OK</v>
      </c>
      <c r="AM1114" s="454" t="str">
        <f>Tabela3[[#This Row],[PRAZO
ATIVAÇÃO]]</f>
        <v>ATIVO</v>
      </c>
      <c r="AN1114" s="458"/>
      <c r="AO1114" s="459"/>
      <c r="AP1114" s="103"/>
      <c r="AR1114" s="103" t="s">
        <v>576</v>
      </c>
      <c r="AS1114" s="103" t="s">
        <v>577</v>
      </c>
      <c r="AT1114" s="103" t="s">
        <v>4165</v>
      </c>
      <c r="AU1114" s="103" t="s">
        <v>579</v>
      </c>
      <c r="AV1114" s="103" t="s">
        <v>580</v>
      </c>
      <c r="AW1114" s="103" t="s">
        <v>580</v>
      </c>
      <c r="AX1114" s="103" t="s">
        <v>580</v>
      </c>
      <c r="AY1114" s="103" t="s">
        <v>580</v>
      </c>
      <c r="AZ1114" s="103" t="s">
        <v>580</v>
      </c>
      <c r="BA1114" s="103" t="s">
        <v>139</v>
      </c>
      <c r="BB1114" s="103" t="s">
        <v>580</v>
      </c>
      <c r="BC1114" s="544" t="s">
        <v>4166</v>
      </c>
      <c r="BD1114" s="544" t="s">
        <v>4166</v>
      </c>
      <c r="BE1114" s="103" t="e">
        <f>VLOOKUP(Tabela3[[#This Row],[ID OSP]],[1]Export!$R:$R,1,0)</f>
        <v>#N/A</v>
      </c>
    </row>
    <row r="1115" spans="1:57" ht="15" hidden="1" customHeight="1">
      <c r="A1115" s="103" t="s">
        <v>2781</v>
      </c>
      <c r="B1115" s="103" t="s">
        <v>2782</v>
      </c>
      <c r="C1115" s="459" t="s">
        <v>137</v>
      </c>
      <c r="D1115" s="454" t="s">
        <v>42</v>
      </c>
      <c r="E1115" s="454" t="s">
        <v>138</v>
      </c>
      <c r="F1115" s="454" t="s">
        <v>137</v>
      </c>
      <c r="G1115" s="454">
        <v>45985</v>
      </c>
      <c r="H1115" s="454" t="s">
        <v>186</v>
      </c>
      <c r="I1115" s="454" t="s">
        <v>139</v>
      </c>
      <c r="J1115" s="103" t="s">
        <v>139</v>
      </c>
      <c r="K1115" s="458" t="s">
        <v>2783</v>
      </c>
      <c r="L1115" s="103" t="s">
        <v>568</v>
      </c>
      <c r="M1115" s="103" t="s">
        <v>111</v>
      </c>
      <c r="N1115" s="103" t="s">
        <v>2664</v>
      </c>
      <c r="O1115" s="103" t="s">
        <v>186</v>
      </c>
      <c r="P1115" s="103" t="s">
        <v>569</v>
      </c>
      <c r="Q1115" s="103" t="s">
        <v>569</v>
      </c>
      <c r="R1115" s="458" t="s">
        <v>4167</v>
      </c>
      <c r="S1115" s="458" t="s">
        <v>4168</v>
      </c>
      <c r="T1115" s="103" t="s">
        <v>42</v>
      </c>
      <c r="U1115" s="103" t="s">
        <v>137</v>
      </c>
      <c r="V1115" s="454" t="str">
        <f>Tabela3[[#This Row],[NOVO 
PRAZO REDE]]</f>
        <v>REDE OK</v>
      </c>
      <c r="W1115" s="454" t="str">
        <f>Tabela3[[#This Row],[PRAZO
ATIVAÇÃO]]</f>
        <v>ATIVO</v>
      </c>
      <c r="X1115" s="103" t="s">
        <v>808</v>
      </c>
      <c r="Y1115" s="103" t="str">
        <f>IFERROR("W"&amp;WEEKNUM(Tabela3[[#This Row],[PRAZO RE REVISADO]]),"-")</f>
        <v>-</v>
      </c>
      <c r="Z1115" s="103" t="str">
        <f>IFERROR("W"&amp;WEEKNUM(Tabela3[[#This Row],[PRAZO ATIVAÇÃO]]),"-")</f>
        <v>-</v>
      </c>
      <c r="AA1115" s="103">
        <v>2025</v>
      </c>
      <c r="AB1115" s="103">
        <v>591979</v>
      </c>
      <c r="AC1115" s="454" t="s">
        <v>610</v>
      </c>
      <c r="AD1115" s="103" t="s">
        <v>137</v>
      </c>
      <c r="AE1115" s="578"/>
      <c r="AF1115" s="103"/>
      <c r="AG1115" s="474"/>
      <c r="AH1115" s="104"/>
      <c r="AK1115" s="103" t="str">
        <f ca="1">IF(Tabela3[[#This Row],[STATUS]]&lt;&gt;"PREVISTO","N/A",IF(Tabela3[[#This Row],[Data_RE_CONGELADA]]="REDE OK","OK",IFERROR(IF(TODAY()-Tabela3[[#This Row],[Data_RE_CONGELADA]]&gt;=0,"ATRASADO",IF(TODAY()-Tabela3[[#This Row],[Data_RE_CONGELADA]]&gt;-5,"VENCENDO",IF(TODAY()-Tabela3[[#This Row],[Data_RE_CONGELADA]]&lt;=0,"NO PRAZO"))),"N/A")))</f>
        <v>N/A</v>
      </c>
      <c r="AL1115" s="454" t="str">
        <f>Tabela3[[#This Row],[NOVO 
PRAZO REDE]]</f>
        <v>REDE OK</v>
      </c>
      <c r="AM1115" s="454" t="str">
        <f>Tabela3[[#This Row],[PRAZO
ATIVAÇÃO]]</f>
        <v>ATIVO</v>
      </c>
      <c r="AN1115" s="458"/>
      <c r="AO1115" s="459"/>
      <c r="AP1115" s="103"/>
      <c r="AR1115" s="103" t="s">
        <v>576</v>
      </c>
      <c r="AS1115" s="103" t="s">
        <v>577</v>
      </c>
      <c r="AT1115" s="103" t="s">
        <v>4169</v>
      </c>
      <c r="AU1115" s="103" t="s">
        <v>579</v>
      </c>
      <c r="AV1115" s="103" t="s">
        <v>580</v>
      </c>
      <c r="AW1115" s="103" t="s">
        <v>580</v>
      </c>
      <c r="AX1115" s="103" t="s">
        <v>580</v>
      </c>
      <c r="AY1115" s="103" t="s">
        <v>580</v>
      </c>
      <c r="AZ1115" s="103" t="s">
        <v>580</v>
      </c>
      <c r="BA1115" s="103" t="s">
        <v>139</v>
      </c>
      <c r="BB1115" s="103" t="s">
        <v>4096</v>
      </c>
      <c r="BC1115" s="544" t="s">
        <v>4170</v>
      </c>
      <c r="BD1115" s="545"/>
      <c r="BE1115" s="103" t="e">
        <f>VLOOKUP(Tabela3[[#This Row],[ID OSP]],[1]Export!$R:$R,1,0)</f>
        <v>#N/A</v>
      </c>
    </row>
    <row r="1116" spans="1:57" ht="15" hidden="1" customHeight="1">
      <c r="A1116" s="103" t="s">
        <v>2792</v>
      </c>
      <c r="B1116" s="103" t="s">
        <v>2793</v>
      </c>
      <c r="C1116" s="459" t="s">
        <v>137</v>
      </c>
      <c r="D1116" s="454" t="s">
        <v>42</v>
      </c>
      <c r="E1116" s="454" t="s">
        <v>138</v>
      </c>
      <c r="F1116" s="454" t="s">
        <v>137</v>
      </c>
      <c r="G1116" s="454">
        <v>45985</v>
      </c>
      <c r="H1116" s="454" t="s">
        <v>186</v>
      </c>
      <c r="I1116" s="454" t="s">
        <v>139</v>
      </c>
      <c r="J1116" s="103" t="s">
        <v>139</v>
      </c>
      <c r="K1116" s="458" t="s">
        <v>2783</v>
      </c>
      <c r="L1116" s="103" t="s">
        <v>568</v>
      </c>
      <c r="M1116" s="103" t="s">
        <v>111</v>
      </c>
      <c r="N1116" s="103" t="s">
        <v>2664</v>
      </c>
      <c r="O1116" s="103" t="s">
        <v>186</v>
      </c>
      <c r="P1116" s="103" t="s">
        <v>569</v>
      </c>
      <c r="Q1116" s="103" t="s">
        <v>569</v>
      </c>
      <c r="R1116" s="458" t="s">
        <v>4167</v>
      </c>
      <c r="S1116" s="458" t="s">
        <v>4168</v>
      </c>
      <c r="T1116" s="103" t="s">
        <v>42</v>
      </c>
      <c r="U1116" s="103" t="s">
        <v>137</v>
      </c>
      <c r="V1116" s="454" t="str">
        <f>Tabela3[[#This Row],[NOVO 
PRAZO REDE]]</f>
        <v>REDE OK</v>
      </c>
      <c r="W1116" s="454" t="str">
        <f>Tabela3[[#This Row],[PRAZO
ATIVAÇÃO]]</f>
        <v>ATIVO</v>
      </c>
      <c r="X1116" s="103" t="s">
        <v>808</v>
      </c>
      <c r="Y1116" s="103" t="str">
        <f>IFERROR("W"&amp;WEEKNUM(Tabela3[[#This Row],[PRAZO RE REVISADO]]),"-")</f>
        <v>-</v>
      </c>
      <c r="Z1116" s="103" t="str">
        <f>IFERROR("W"&amp;WEEKNUM(Tabela3[[#This Row],[PRAZO ATIVAÇÃO]]),"-")</f>
        <v>-</v>
      </c>
      <c r="AA1116" s="103">
        <v>2025</v>
      </c>
      <c r="AB1116" s="103">
        <v>591979</v>
      </c>
      <c r="AC1116" s="454" t="s">
        <v>610</v>
      </c>
      <c r="AD1116" s="103" t="s">
        <v>137</v>
      </c>
      <c r="AE1116" s="578"/>
      <c r="AF1116" s="103"/>
      <c r="AG1116" s="474"/>
      <c r="AH1116" s="104"/>
      <c r="AK1116" s="103" t="str">
        <f ca="1">IF(Tabela3[[#This Row],[STATUS]]&lt;&gt;"PREVISTO","N/A",IF(Tabela3[[#This Row],[Data_RE_CONGELADA]]="REDE OK","OK",IFERROR(IF(TODAY()-Tabela3[[#This Row],[Data_RE_CONGELADA]]&gt;=0,"ATRASADO",IF(TODAY()-Tabela3[[#This Row],[Data_RE_CONGELADA]]&gt;-5,"VENCENDO",IF(TODAY()-Tabela3[[#This Row],[Data_RE_CONGELADA]]&lt;=0,"NO PRAZO"))),"N/A")))</f>
        <v>N/A</v>
      </c>
      <c r="AL1116" s="454" t="str">
        <f>Tabela3[[#This Row],[NOVO 
PRAZO REDE]]</f>
        <v>REDE OK</v>
      </c>
      <c r="AM1116" s="454" t="str">
        <f>Tabela3[[#This Row],[PRAZO
ATIVAÇÃO]]</f>
        <v>ATIVO</v>
      </c>
      <c r="AN1116" s="458"/>
      <c r="AO1116" s="459"/>
      <c r="AP1116" s="103"/>
      <c r="AR1116" s="103" t="s">
        <v>576</v>
      </c>
      <c r="AS1116" s="103" t="s">
        <v>577</v>
      </c>
      <c r="AT1116" s="103" t="s">
        <v>4171</v>
      </c>
      <c r="AU1116" s="103" t="s">
        <v>579</v>
      </c>
      <c r="AV1116" s="103" t="s">
        <v>580</v>
      </c>
      <c r="AW1116" s="103" t="s">
        <v>580</v>
      </c>
      <c r="AX1116" s="103" t="s">
        <v>581</v>
      </c>
      <c r="AY1116" s="103" t="s">
        <v>580</v>
      </c>
      <c r="AZ1116" s="103" t="s">
        <v>580</v>
      </c>
      <c r="BA1116" s="103" t="s">
        <v>139</v>
      </c>
      <c r="BB1116" s="103" t="s">
        <v>4096</v>
      </c>
      <c r="BC1116" s="544" t="s">
        <v>4172</v>
      </c>
      <c r="BD1116" s="545"/>
      <c r="BE1116" s="103" t="e">
        <f>VLOOKUP(Tabela3[[#This Row],[ID OSP]],[1]Export!$R:$R,1,0)</f>
        <v>#N/A</v>
      </c>
    </row>
    <row r="1117" spans="1:57" ht="15" hidden="1" customHeight="1">
      <c r="A1117" s="103" t="s">
        <v>2696</v>
      </c>
      <c r="B1117" s="103" t="s">
        <v>139</v>
      </c>
      <c r="C1117" s="458" t="s">
        <v>1632</v>
      </c>
      <c r="D1117" s="454" t="s">
        <v>1633</v>
      </c>
      <c r="E1117" s="454" t="s">
        <v>138</v>
      </c>
      <c r="F1117" s="454" t="s">
        <v>137</v>
      </c>
      <c r="G1117" s="454" t="s">
        <v>186</v>
      </c>
      <c r="H1117" s="454" t="s">
        <v>186</v>
      </c>
      <c r="I1117" s="454" t="s">
        <v>139</v>
      </c>
      <c r="J1117" s="103" t="s">
        <v>139</v>
      </c>
      <c r="K1117" s="104" t="s">
        <v>4173</v>
      </c>
      <c r="L1117" s="103" t="s">
        <v>568</v>
      </c>
      <c r="M1117" s="103" t="s">
        <v>111</v>
      </c>
      <c r="N1117" s="103" t="s">
        <v>2664</v>
      </c>
      <c r="O1117" s="103" t="s">
        <v>186</v>
      </c>
      <c r="P1117" s="103" t="s">
        <v>569</v>
      </c>
      <c r="Q1117" s="103" t="s">
        <v>569</v>
      </c>
      <c r="R1117" s="458" t="s">
        <v>4174</v>
      </c>
      <c r="S1117" s="460" t="s">
        <v>186</v>
      </c>
      <c r="T1117" s="103" t="s">
        <v>42</v>
      </c>
      <c r="U1117" s="103" t="s">
        <v>137</v>
      </c>
      <c r="V1117" s="454" t="str">
        <f>Tabela3[[#This Row],[NOVO 
PRAZO REDE]]</f>
        <v>REDE OK</v>
      </c>
      <c r="W1117" s="454" t="str">
        <f>Tabela3[[#This Row],[PRAZO
ATIVAÇÃO]]</f>
        <v>ATIVO</v>
      </c>
      <c r="X1117" s="103" t="s">
        <v>2320</v>
      </c>
      <c r="Y1117" s="103" t="str">
        <f>IFERROR("W"&amp;WEEKNUM(Tabela3[[#This Row],[PRAZO RE REVISADO]]),"-")</f>
        <v>-</v>
      </c>
      <c r="Z1117" s="103" t="str">
        <f>IFERROR("W"&amp;WEEKNUM(Tabela3[[#This Row],[PRAZO ATIVAÇÃO]]),"-")</f>
        <v>-</v>
      </c>
      <c r="AA1117" s="103">
        <v>2025</v>
      </c>
      <c r="AB1117" s="103" t="s">
        <v>139</v>
      </c>
      <c r="AC1117" s="103" t="s">
        <v>139</v>
      </c>
      <c r="AD1117" s="103" t="s">
        <v>137</v>
      </c>
      <c r="AE1117" s="578" t="s">
        <v>139</v>
      </c>
      <c r="AF1117" s="103"/>
      <c r="AG1117" s="474"/>
      <c r="AH1117" s="104" t="s">
        <v>1636</v>
      </c>
      <c r="AI1117" s="458"/>
      <c r="AJ1117" s="458"/>
      <c r="AK1117" s="103" t="s">
        <v>575</v>
      </c>
      <c r="AL1117" s="454">
        <v>45930</v>
      </c>
      <c r="AM1117" s="454">
        <v>45930</v>
      </c>
      <c r="AN1117" s="485"/>
      <c r="AO1117" s="459"/>
      <c r="AP1117" s="103"/>
      <c r="AR1117" s="103" t="s">
        <v>576</v>
      </c>
      <c r="AS1117" s="103" t="s">
        <v>577</v>
      </c>
      <c r="AT1117" s="103" t="s">
        <v>4175</v>
      </c>
      <c r="AU1117" s="103" t="s">
        <v>579</v>
      </c>
      <c r="AV1117" s="103" t="s">
        <v>580</v>
      </c>
      <c r="AW1117" s="103" t="s">
        <v>580</v>
      </c>
      <c r="AX1117" s="103" t="s">
        <v>581</v>
      </c>
      <c r="AY1117" s="103" t="s">
        <v>580</v>
      </c>
      <c r="AZ1117" s="103" t="s">
        <v>580</v>
      </c>
      <c r="BA1117" s="103" t="s">
        <v>139</v>
      </c>
      <c r="BB1117" s="103" t="s">
        <v>4088</v>
      </c>
      <c r="BC1117" s="544"/>
      <c r="BD1117" s="545"/>
      <c r="BE1117" s="103" t="e">
        <f>VLOOKUP(Tabela3[[#This Row],[ID OSP]],[1]Export!$R:$R,1,0)</f>
        <v>#N/A</v>
      </c>
    </row>
    <row r="1118" spans="1:57" ht="15" hidden="1" customHeight="1">
      <c r="A1118" s="103" t="s">
        <v>2740</v>
      </c>
      <c r="B1118" s="103" t="s">
        <v>139</v>
      </c>
      <c r="C1118" s="458" t="s">
        <v>1632</v>
      </c>
      <c r="D1118" s="454" t="s">
        <v>1633</v>
      </c>
      <c r="E1118" s="454" t="s">
        <v>138</v>
      </c>
      <c r="F1118" s="454" t="s">
        <v>137</v>
      </c>
      <c r="G1118" s="454" t="s">
        <v>186</v>
      </c>
      <c r="H1118" s="454" t="s">
        <v>186</v>
      </c>
      <c r="I1118" s="454" t="s">
        <v>139</v>
      </c>
      <c r="J1118" s="103" t="s">
        <v>139</v>
      </c>
      <c r="K1118" s="104" t="s">
        <v>4176</v>
      </c>
      <c r="L1118" s="103" t="s">
        <v>568</v>
      </c>
      <c r="M1118" s="103" t="s">
        <v>111</v>
      </c>
      <c r="N1118" s="103" t="s">
        <v>2664</v>
      </c>
      <c r="O1118" s="103" t="s">
        <v>186</v>
      </c>
      <c r="P1118" s="103" t="s">
        <v>569</v>
      </c>
      <c r="Q1118" s="103" t="s">
        <v>569</v>
      </c>
      <c r="R1118" s="458" t="s">
        <v>4174</v>
      </c>
      <c r="S1118" s="460" t="s">
        <v>186</v>
      </c>
      <c r="T1118" s="103" t="s">
        <v>42</v>
      </c>
      <c r="U1118" s="103" t="s">
        <v>137</v>
      </c>
      <c r="V1118" s="454" t="str">
        <f>Tabela3[[#This Row],[NOVO 
PRAZO REDE]]</f>
        <v>REDE OK</v>
      </c>
      <c r="W1118" s="454" t="str">
        <f>Tabela3[[#This Row],[PRAZO
ATIVAÇÃO]]</f>
        <v>ATIVO</v>
      </c>
      <c r="X1118" s="103" t="s">
        <v>2320</v>
      </c>
      <c r="Y1118" s="103" t="str">
        <f>IFERROR("W"&amp;WEEKNUM(Tabela3[[#This Row],[PRAZO RE REVISADO]]),"-")</f>
        <v>-</v>
      </c>
      <c r="Z1118" s="103" t="str">
        <f>IFERROR("W"&amp;WEEKNUM(Tabela3[[#This Row],[PRAZO ATIVAÇÃO]]),"-")</f>
        <v>-</v>
      </c>
      <c r="AA1118" s="103">
        <v>2025</v>
      </c>
      <c r="AB1118" s="103" t="s">
        <v>139</v>
      </c>
      <c r="AC1118" s="103" t="s">
        <v>139</v>
      </c>
      <c r="AD1118" s="103" t="s">
        <v>137</v>
      </c>
      <c r="AE1118" s="578" t="s">
        <v>139</v>
      </c>
      <c r="AF1118" s="103"/>
      <c r="AG1118" s="474"/>
      <c r="AH1118" s="104" t="s">
        <v>1636</v>
      </c>
      <c r="AI1118" s="458"/>
      <c r="AJ1118" s="458"/>
      <c r="AK1118" s="103" t="s">
        <v>575</v>
      </c>
      <c r="AL1118" s="454">
        <v>45930</v>
      </c>
      <c r="AM1118" s="454">
        <v>45930</v>
      </c>
      <c r="AN1118" s="485"/>
      <c r="AO1118" s="459"/>
      <c r="AP1118" s="103"/>
      <c r="AR1118" s="103" t="s">
        <v>576</v>
      </c>
      <c r="AS1118" s="103" t="s">
        <v>577</v>
      </c>
      <c r="AT1118" s="103" t="s">
        <v>4177</v>
      </c>
      <c r="AU1118" s="103" t="s">
        <v>579</v>
      </c>
      <c r="AV1118" s="103" t="s">
        <v>580</v>
      </c>
      <c r="AW1118" s="103" t="s">
        <v>580</v>
      </c>
      <c r="AX1118" s="103" t="s">
        <v>581</v>
      </c>
      <c r="AY1118" s="103" t="s">
        <v>580</v>
      </c>
      <c r="AZ1118" s="103" t="s">
        <v>580</v>
      </c>
      <c r="BA1118" s="103" t="s">
        <v>139</v>
      </c>
      <c r="BB1118" s="103" t="s">
        <v>4088</v>
      </c>
      <c r="BC1118" s="544"/>
      <c r="BD1118" s="545"/>
      <c r="BE1118" s="103" t="e">
        <f>VLOOKUP(Tabela3[[#This Row],[ID OSP]],[1]Export!$R:$R,1,0)</f>
        <v>#N/A</v>
      </c>
    </row>
    <row r="1119" spans="1:57" ht="15" hidden="1" customHeight="1">
      <c r="A1119" s="103" t="s">
        <v>1878</v>
      </c>
      <c r="B1119" s="103" t="s">
        <v>4178</v>
      </c>
      <c r="C1119" s="458" t="s">
        <v>4179</v>
      </c>
      <c r="D1119" s="454" t="s">
        <v>136</v>
      </c>
      <c r="E1119" s="454" t="s">
        <v>136</v>
      </c>
      <c r="F1119" s="454" t="s">
        <v>136</v>
      </c>
      <c r="G1119" s="454" t="s">
        <v>597</v>
      </c>
      <c r="H1119" s="454" t="s">
        <v>597</v>
      </c>
      <c r="I1119" s="463" t="s">
        <v>139</v>
      </c>
      <c r="J1119" s="103" t="s">
        <v>597</v>
      </c>
      <c r="K1119" s="458" t="s">
        <v>742</v>
      </c>
      <c r="L1119" s="103" t="s">
        <v>568</v>
      </c>
      <c r="M1119" s="103" t="s">
        <v>597</v>
      </c>
      <c r="N1119" s="103" t="s">
        <v>597</v>
      </c>
      <c r="O1119" s="103" t="s">
        <v>186</v>
      </c>
      <c r="P1119" s="103" t="s">
        <v>569</v>
      </c>
      <c r="Q1119" s="103" t="s">
        <v>569</v>
      </c>
      <c r="R1119" s="458" t="s">
        <v>2177</v>
      </c>
      <c r="S1119" s="460"/>
      <c r="T1119" s="103" t="s">
        <v>42</v>
      </c>
      <c r="U1119" s="103" t="s">
        <v>139</v>
      </c>
      <c r="V1119" s="454" t="str">
        <f>Tabela3[[#This Row],[NOVO 
PRAZO REDE]]</f>
        <v>RÁDIO</v>
      </c>
      <c r="W1119" s="454" t="str">
        <f>Tabela3[[#This Row],[PRAZO
ATIVAÇÃO]]</f>
        <v>RÁDIO</v>
      </c>
      <c r="X1119" s="103" t="s">
        <v>139</v>
      </c>
      <c r="Y1119" s="103" t="str">
        <f>IFERROR("W"&amp;WEEKNUM(Tabela3[[#This Row],[PRAZO RE REVISADO]]),"-")</f>
        <v>-</v>
      </c>
      <c r="Z1119" s="103" t="str">
        <f>IFERROR("W"&amp;WEEKNUM(Tabela3[[#This Row],[PRAZO ATIVAÇÃO]]),"-")</f>
        <v>-</v>
      </c>
      <c r="AA1119" s="103">
        <v>2025</v>
      </c>
      <c r="AB1119" s="103" t="s">
        <v>139</v>
      </c>
      <c r="AC1119" s="454" t="s">
        <v>139</v>
      </c>
      <c r="AD1119" s="103" t="s">
        <v>601</v>
      </c>
      <c r="AE1119" s="578"/>
      <c r="AF1119" s="103"/>
      <c r="AG1119" s="474"/>
      <c r="AH1119" s="458" t="s">
        <v>602</v>
      </c>
      <c r="AI1119" s="457"/>
      <c r="AJ1119" s="457"/>
      <c r="AK1119" s="103" t="str">
        <f ca="1">IF(Tabela3[[#This Row],[STATUS]]&lt;&gt;"PREVISTO","N/A",IF(Tabela3[[#This Row],[Data_RE_CONGELADA]]="REDE OK","OK",IFERROR(IF(TODAY()-Tabela3[[#This Row],[Data_RE_CONGELADA]]&gt;=0,"ATRASADO",IF(TODAY()-Tabela3[[#This Row],[Data_RE_CONGELADA]]&gt;-5,"VENCENDO",IF(TODAY()-Tabela3[[#This Row],[Data_RE_CONGELADA]]&lt;=0,"NO PRAZO"))),"N/A")))</f>
        <v>N/A</v>
      </c>
      <c r="AL1119" s="454" t="s">
        <v>139</v>
      </c>
      <c r="AM1119" s="454"/>
      <c r="AN1119" s="458"/>
      <c r="AO1119" s="459"/>
      <c r="AP1119" s="454" t="s">
        <v>136</v>
      </c>
      <c r="AQ1119" s="103" t="s">
        <v>611</v>
      </c>
      <c r="AR1119" s="103" t="s">
        <v>576</v>
      </c>
      <c r="AS1119" s="103" t="s">
        <v>57</v>
      </c>
      <c r="AT1119" s="103" t="s">
        <v>4180</v>
      </c>
      <c r="AU1119" s="103" t="s">
        <v>579</v>
      </c>
      <c r="AV1119" s="103" t="s">
        <v>580</v>
      </c>
      <c r="AW1119" s="103" t="s">
        <v>580</v>
      </c>
      <c r="AX1119" s="103" t="s">
        <v>581</v>
      </c>
      <c r="AY1119" s="103" t="s">
        <v>580</v>
      </c>
      <c r="AZ1119" s="103" t="s">
        <v>580</v>
      </c>
      <c r="BA1119" s="103" t="s">
        <v>139</v>
      </c>
      <c r="BB1119" s="103" t="s">
        <v>2790</v>
      </c>
      <c r="BC1119" s="546"/>
      <c r="BD1119" s="547"/>
      <c r="BE1119" s="103" t="e">
        <f>VLOOKUP(Tabela3[[#This Row],[ID OSP]],[1]Export!$R:$R,1,0)</f>
        <v>#N/A</v>
      </c>
    </row>
    <row r="1120" spans="1:57" ht="15" hidden="1" customHeight="1">
      <c r="A1120" s="103" t="s">
        <v>2886</v>
      </c>
      <c r="B1120" s="103" t="s">
        <v>4181</v>
      </c>
      <c r="C1120" s="458" t="s">
        <v>4179</v>
      </c>
      <c r="D1120" s="454" t="s">
        <v>136</v>
      </c>
      <c r="E1120" s="454" t="s">
        <v>136</v>
      </c>
      <c r="F1120" s="454" t="s">
        <v>136</v>
      </c>
      <c r="G1120" s="454" t="s">
        <v>597</v>
      </c>
      <c r="H1120" s="454" t="s">
        <v>597</v>
      </c>
      <c r="I1120" s="463" t="s">
        <v>139</v>
      </c>
      <c r="J1120" s="103" t="s">
        <v>597</v>
      </c>
      <c r="K1120" s="458" t="s">
        <v>742</v>
      </c>
      <c r="L1120" s="103" t="s">
        <v>568</v>
      </c>
      <c r="M1120" s="103" t="s">
        <v>597</v>
      </c>
      <c r="N1120" s="103" t="s">
        <v>597</v>
      </c>
      <c r="O1120" s="103" t="s">
        <v>186</v>
      </c>
      <c r="P1120" s="103" t="s">
        <v>569</v>
      </c>
      <c r="Q1120" s="103" t="s">
        <v>569</v>
      </c>
      <c r="R1120" s="458" t="s">
        <v>4182</v>
      </c>
      <c r="S1120" s="460"/>
      <c r="T1120" s="103" t="s">
        <v>42</v>
      </c>
      <c r="U1120" s="103" t="s">
        <v>139</v>
      </c>
      <c r="V1120" s="454" t="str">
        <f>Tabela3[[#This Row],[NOVO 
PRAZO REDE]]</f>
        <v>RÁDIO</v>
      </c>
      <c r="W1120" s="454" t="str">
        <f>Tabela3[[#This Row],[PRAZO
ATIVAÇÃO]]</f>
        <v>RÁDIO</v>
      </c>
      <c r="X1120" s="103" t="s">
        <v>139</v>
      </c>
      <c r="Y1120" s="103" t="str">
        <f>IFERROR("W"&amp;WEEKNUM(Tabela3[[#This Row],[PRAZO RE REVISADO]]),"-")</f>
        <v>-</v>
      </c>
      <c r="Z1120" s="103" t="str">
        <f>IFERROR("W"&amp;WEEKNUM(Tabela3[[#This Row],[PRAZO ATIVAÇÃO]]),"-")</f>
        <v>-</v>
      </c>
      <c r="AA1120" s="103">
        <v>2025</v>
      </c>
      <c r="AB1120" s="103" t="s">
        <v>139</v>
      </c>
      <c r="AC1120" s="454" t="s">
        <v>139</v>
      </c>
      <c r="AD1120" s="103" t="s">
        <v>601</v>
      </c>
      <c r="AE1120" s="578"/>
      <c r="AF1120" s="103"/>
      <c r="AG1120" s="474"/>
      <c r="AH1120" s="458" t="s">
        <v>602</v>
      </c>
      <c r="AI1120" s="457"/>
      <c r="AJ1120" s="457"/>
      <c r="AK1120" s="103" t="str">
        <f ca="1">IF(Tabela3[[#This Row],[STATUS]]&lt;&gt;"PREVISTO","N/A",IF(Tabela3[[#This Row],[Data_RE_CONGELADA]]="REDE OK","OK",IFERROR(IF(TODAY()-Tabela3[[#This Row],[Data_RE_CONGELADA]]&gt;=0,"ATRASADO",IF(TODAY()-Tabela3[[#This Row],[Data_RE_CONGELADA]]&gt;-5,"VENCENDO",IF(TODAY()-Tabela3[[#This Row],[Data_RE_CONGELADA]]&lt;=0,"NO PRAZO"))),"N/A")))</f>
        <v>N/A</v>
      </c>
      <c r="AL1120" s="454" t="s">
        <v>139</v>
      </c>
      <c r="AM1120" s="454"/>
      <c r="AN1120" s="458"/>
      <c r="AO1120" s="459"/>
      <c r="AP1120" s="454" t="s">
        <v>136</v>
      </c>
      <c r="AQ1120" s="103" t="s">
        <v>611</v>
      </c>
      <c r="AR1120" s="103" t="s">
        <v>576</v>
      </c>
      <c r="AS1120" s="103" t="s">
        <v>57</v>
      </c>
      <c r="AT1120" s="103" t="s">
        <v>4183</v>
      </c>
      <c r="AU1120" s="103" t="s">
        <v>579</v>
      </c>
      <c r="AV1120" s="103" t="s">
        <v>580</v>
      </c>
      <c r="AW1120" s="103" t="s">
        <v>580</v>
      </c>
      <c r="AX1120" s="103" t="s">
        <v>580</v>
      </c>
      <c r="AY1120" s="103" t="s">
        <v>580</v>
      </c>
      <c r="AZ1120" s="103" t="s">
        <v>580</v>
      </c>
      <c r="BA1120" s="103" t="s">
        <v>139</v>
      </c>
      <c r="BB1120" s="103" t="s">
        <v>2790</v>
      </c>
      <c r="BC1120" s="546"/>
      <c r="BD1120" s="547"/>
      <c r="BE1120" s="103" t="e">
        <f>VLOOKUP(Tabela3[[#This Row],[ID OSP]],[1]Export!$R:$R,1,0)</f>
        <v>#N/A</v>
      </c>
    </row>
    <row r="1121" spans="1:57" ht="15" hidden="1" customHeight="1">
      <c r="A1121" s="508" t="s">
        <v>2704</v>
      </c>
      <c r="B1121" s="103" t="s">
        <v>4184</v>
      </c>
      <c r="C1121" s="458" t="s">
        <v>565</v>
      </c>
      <c r="D1121" s="454" t="s">
        <v>136</v>
      </c>
      <c r="E1121" s="454" t="s">
        <v>136</v>
      </c>
      <c r="F1121" s="454" t="s">
        <v>136</v>
      </c>
      <c r="G1121" s="454" t="s">
        <v>597</v>
      </c>
      <c r="H1121" s="454" t="s">
        <v>597</v>
      </c>
      <c r="I1121" s="463" t="s">
        <v>139</v>
      </c>
      <c r="J1121" s="103" t="s">
        <v>597</v>
      </c>
      <c r="K1121" s="458" t="s">
        <v>4185</v>
      </c>
      <c r="L1121" s="103" t="s">
        <v>568</v>
      </c>
      <c r="M1121" s="103" t="s">
        <v>597</v>
      </c>
      <c r="N1121" s="103" t="s">
        <v>597</v>
      </c>
      <c r="O1121" s="103" t="s">
        <v>186</v>
      </c>
      <c r="P1121" s="103" t="s">
        <v>569</v>
      </c>
      <c r="Q1121" s="103" t="s">
        <v>569</v>
      </c>
      <c r="R1121" s="458" t="s">
        <v>4186</v>
      </c>
      <c r="S1121" s="460"/>
      <c r="T1121" s="103" t="s">
        <v>42</v>
      </c>
      <c r="U1121" s="103" t="s">
        <v>139</v>
      </c>
      <c r="V1121" s="454" t="str">
        <f>Tabela3[[#This Row],[NOVO 
PRAZO REDE]]</f>
        <v>RÁDIO</v>
      </c>
      <c r="W1121" s="454" t="str">
        <f>Tabela3[[#This Row],[PRAZO
ATIVAÇÃO]]</f>
        <v>RÁDIO</v>
      </c>
      <c r="X1121" s="103" t="s">
        <v>139</v>
      </c>
      <c r="Y1121" s="103" t="str">
        <f>IFERROR("W"&amp;WEEKNUM(Tabela3[[#This Row],[PRAZO RE REVISADO]]),"-")</f>
        <v>-</v>
      </c>
      <c r="Z1121" s="103" t="str">
        <f>IFERROR("W"&amp;WEEKNUM(Tabela3[[#This Row],[PRAZO ATIVAÇÃO]]),"-")</f>
        <v>-</v>
      </c>
      <c r="AA1121" s="103">
        <v>2025</v>
      </c>
      <c r="AB1121" s="103" t="s">
        <v>139</v>
      </c>
      <c r="AC1121" s="454" t="s">
        <v>139</v>
      </c>
      <c r="AD1121" s="103" t="s">
        <v>601</v>
      </c>
      <c r="AE1121" s="578"/>
      <c r="AF1121" s="103"/>
      <c r="AG1121" s="474"/>
      <c r="AH1121" s="458" t="s">
        <v>602</v>
      </c>
      <c r="AI1121" s="457"/>
      <c r="AJ1121" s="457"/>
      <c r="AK1121" s="103" t="str">
        <f ca="1">IF(Tabela3[[#This Row],[STATUS]]&lt;&gt;"PREVISTO","N/A",IF(Tabela3[[#This Row],[Data_RE_CONGELADA]]="REDE OK","OK",IFERROR(IF(TODAY()-Tabela3[[#This Row],[Data_RE_CONGELADA]]&gt;=0,"ATRASADO",IF(TODAY()-Tabela3[[#This Row],[Data_RE_CONGELADA]]&gt;-5,"VENCENDO",IF(TODAY()-Tabela3[[#This Row],[Data_RE_CONGELADA]]&lt;=0,"NO PRAZO"))),"N/A")))</f>
        <v>N/A</v>
      </c>
      <c r="AL1121" s="454" t="s">
        <v>139</v>
      </c>
      <c r="AM1121" s="454"/>
      <c r="AN1121" s="458"/>
      <c r="AO1121" s="459"/>
      <c r="AP1121" s="454" t="s">
        <v>136</v>
      </c>
      <c r="AQ1121" s="103" t="s">
        <v>611</v>
      </c>
      <c r="AR1121" s="103" t="s">
        <v>576</v>
      </c>
      <c r="AS1121" s="103" t="s">
        <v>57</v>
      </c>
      <c r="AT1121" s="103" t="s">
        <v>4187</v>
      </c>
      <c r="AU1121" s="103" t="s">
        <v>579</v>
      </c>
      <c r="AV1121" s="103" t="s">
        <v>580</v>
      </c>
      <c r="AW1121" s="103" t="s">
        <v>580</v>
      </c>
      <c r="AX1121" s="103" t="s">
        <v>580</v>
      </c>
      <c r="AY1121" s="103" t="s">
        <v>580</v>
      </c>
      <c r="AZ1121" s="103" t="s">
        <v>580</v>
      </c>
      <c r="BA1121" s="103" t="s">
        <v>139</v>
      </c>
      <c r="BB1121" s="103" t="s">
        <v>4188</v>
      </c>
      <c r="BC1121" s="529" t="s">
        <v>4189</v>
      </c>
      <c r="BE1121" s="103" t="e">
        <f>VLOOKUP(Tabela3[[#This Row],[ID OSP]],[1]Export!$R:$R,1,0)</f>
        <v>#N/A</v>
      </c>
    </row>
    <row r="1122" spans="1:57" ht="15" hidden="1" customHeight="1">
      <c r="A1122" s="103" t="s">
        <v>2707</v>
      </c>
      <c r="B1122" s="103" t="s">
        <v>4190</v>
      </c>
      <c r="C1122" s="458" t="s">
        <v>4179</v>
      </c>
      <c r="D1122" s="454" t="s">
        <v>136</v>
      </c>
      <c r="E1122" s="454" t="s">
        <v>136</v>
      </c>
      <c r="F1122" s="454" t="s">
        <v>136</v>
      </c>
      <c r="G1122" s="454" t="s">
        <v>597</v>
      </c>
      <c r="H1122" s="454" t="s">
        <v>597</v>
      </c>
      <c r="I1122" s="463" t="s">
        <v>139</v>
      </c>
      <c r="J1122" s="103" t="s">
        <v>597</v>
      </c>
      <c r="K1122" s="509" t="s">
        <v>742</v>
      </c>
      <c r="L1122" s="103" t="s">
        <v>568</v>
      </c>
      <c r="M1122" s="103" t="s">
        <v>597</v>
      </c>
      <c r="N1122" s="103" t="s">
        <v>597</v>
      </c>
      <c r="O1122" s="103" t="s">
        <v>186</v>
      </c>
      <c r="P1122" s="103" t="s">
        <v>569</v>
      </c>
      <c r="Q1122" s="103" t="s">
        <v>569</v>
      </c>
      <c r="R1122" s="458" t="s">
        <v>3985</v>
      </c>
      <c r="S1122" s="460"/>
      <c r="T1122" s="103" t="s">
        <v>42</v>
      </c>
      <c r="U1122" s="103" t="s">
        <v>139</v>
      </c>
      <c r="V1122" s="454" t="str">
        <f>Tabela3[[#This Row],[NOVO 
PRAZO REDE]]</f>
        <v>RÁDIO</v>
      </c>
      <c r="W1122" s="454" t="str">
        <f>Tabela3[[#This Row],[PRAZO
ATIVAÇÃO]]</f>
        <v>RÁDIO</v>
      </c>
      <c r="X1122" s="103" t="s">
        <v>139</v>
      </c>
      <c r="Y1122" s="103" t="str">
        <f>IFERROR("W"&amp;WEEKNUM(Tabela3[[#This Row],[PRAZO RE REVISADO]]),"-")</f>
        <v>-</v>
      </c>
      <c r="Z1122" s="103" t="str">
        <f>IFERROR("W"&amp;WEEKNUM(Tabela3[[#This Row],[PRAZO ATIVAÇÃO]]),"-")</f>
        <v>-</v>
      </c>
      <c r="AA1122" s="103">
        <v>2025</v>
      </c>
      <c r="AB1122" s="103" t="s">
        <v>139</v>
      </c>
      <c r="AC1122" s="454" t="s">
        <v>139</v>
      </c>
      <c r="AD1122" s="103" t="s">
        <v>601</v>
      </c>
      <c r="AE1122" s="578"/>
      <c r="AF1122" s="103"/>
      <c r="AG1122" s="474"/>
      <c r="AH1122" s="458" t="s">
        <v>602</v>
      </c>
      <c r="AI1122" s="457"/>
      <c r="AJ1122" s="457"/>
      <c r="AK1122" s="103" t="str">
        <f ca="1">IF(Tabela3[[#This Row],[STATUS]]&lt;&gt;"PREVISTO","N/A",IF(Tabela3[[#This Row],[Data_RE_CONGELADA]]="REDE OK","OK",IFERROR(IF(TODAY()-Tabela3[[#This Row],[Data_RE_CONGELADA]]&gt;=0,"ATRASADO",IF(TODAY()-Tabela3[[#This Row],[Data_RE_CONGELADA]]&gt;-5,"VENCENDO",IF(TODAY()-Tabela3[[#This Row],[Data_RE_CONGELADA]]&lt;=0,"NO PRAZO"))),"N/A")))</f>
        <v>N/A</v>
      </c>
      <c r="AL1122" s="454" t="s">
        <v>139</v>
      </c>
      <c r="AM1122" s="454"/>
      <c r="AN1122" s="458"/>
      <c r="AO1122" s="459"/>
      <c r="AP1122" s="454" t="s">
        <v>136</v>
      </c>
      <c r="AQ1122" s="103" t="s">
        <v>611</v>
      </c>
      <c r="AR1122" s="103" t="s">
        <v>576</v>
      </c>
      <c r="AS1122" s="103" t="s">
        <v>57</v>
      </c>
      <c r="AT1122" s="103" t="s">
        <v>4191</v>
      </c>
      <c r="AU1122" s="103" t="s">
        <v>579</v>
      </c>
      <c r="AV1122" s="103" t="s">
        <v>580</v>
      </c>
      <c r="AW1122" s="103" t="s">
        <v>580</v>
      </c>
      <c r="AX1122" s="103" t="s">
        <v>580</v>
      </c>
      <c r="AY1122" s="103" t="s">
        <v>580</v>
      </c>
      <c r="AZ1122" s="103" t="s">
        <v>580</v>
      </c>
      <c r="BA1122" s="103" t="s">
        <v>139</v>
      </c>
      <c r="BB1122" s="103" t="s">
        <v>4188</v>
      </c>
      <c r="BC1122" s="531" t="s">
        <v>4192</v>
      </c>
      <c r="BD1122" s="104"/>
      <c r="BE1122" s="103" t="e">
        <f>VLOOKUP(Tabela3[[#This Row],[ID OSP]],[1]Export!$R:$R,1,0)</f>
        <v>#N/A</v>
      </c>
    </row>
    <row r="1123" spans="1:57" ht="15" hidden="1" customHeight="1">
      <c r="A1123" s="103" t="s">
        <v>4193</v>
      </c>
      <c r="B1123" s="103" t="s">
        <v>4194</v>
      </c>
      <c r="C1123" s="458" t="s">
        <v>4179</v>
      </c>
      <c r="D1123" s="454" t="s">
        <v>136</v>
      </c>
      <c r="E1123" s="454" t="s">
        <v>136</v>
      </c>
      <c r="F1123" s="454" t="s">
        <v>136</v>
      </c>
      <c r="G1123" s="454" t="s">
        <v>597</v>
      </c>
      <c r="H1123" s="454" t="s">
        <v>597</v>
      </c>
      <c r="I1123" s="463" t="s">
        <v>139</v>
      </c>
      <c r="J1123" s="103" t="s">
        <v>597</v>
      </c>
      <c r="K1123" s="458" t="s">
        <v>742</v>
      </c>
      <c r="L1123" s="103" t="s">
        <v>568</v>
      </c>
      <c r="M1123" s="103" t="s">
        <v>597</v>
      </c>
      <c r="N1123" s="103" t="s">
        <v>136</v>
      </c>
      <c r="O1123" s="103" t="s">
        <v>186</v>
      </c>
      <c r="P1123" s="103" t="s">
        <v>569</v>
      </c>
      <c r="Q1123" s="103" t="s">
        <v>569</v>
      </c>
      <c r="S1123" s="460"/>
      <c r="T1123" s="103" t="s">
        <v>42</v>
      </c>
      <c r="U1123" s="103" t="s">
        <v>139</v>
      </c>
      <c r="V1123" s="454" t="str">
        <f>Tabela3[[#This Row],[NOVO 
PRAZO REDE]]</f>
        <v>RÁDIO</v>
      </c>
      <c r="W1123" s="454" t="str">
        <f>Tabela3[[#This Row],[PRAZO
ATIVAÇÃO]]</f>
        <v>RÁDIO</v>
      </c>
      <c r="X1123" s="103" t="s">
        <v>139</v>
      </c>
      <c r="Y1123" s="103" t="str">
        <f>IFERROR("W"&amp;WEEKNUM(Tabela3[[#This Row],[PRAZO RE REVISADO]]),"-")</f>
        <v>-</v>
      </c>
      <c r="Z1123" s="103" t="str">
        <f>IFERROR("W"&amp;WEEKNUM(Tabela3[[#This Row],[PRAZO ATIVAÇÃO]]),"-")</f>
        <v>-</v>
      </c>
      <c r="AA1123" s="103">
        <v>2025</v>
      </c>
      <c r="AB1123" s="103" t="s">
        <v>139</v>
      </c>
      <c r="AC1123" s="454" t="s">
        <v>139</v>
      </c>
      <c r="AD1123" s="103" t="s">
        <v>601</v>
      </c>
      <c r="AE1123" s="578"/>
      <c r="AF1123" s="103"/>
      <c r="AG1123" s="474"/>
      <c r="AH1123" s="458" t="s">
        <v>602</v>
      </c>
      <c r="AI1123" s="457"/>
      <c r="AJ1123" s="457"/>
      <c r="AK1123" s="103" t="str">
        <f ca="1">IF(Tabela3[[#This Row],[STATUS]]&lt;&gt;"PREVISTO","N/A",IF(Tabela3[[#This Row],[Data_RE_CONGELADA]]="REDE OK","OK",IFERROR(IF(TODAY()-Tabela3[[#This Row],[Data_RE_CONGELADA]]&gt;=0,"ATRASADO",IF(TODAY()-Tabela3[[#This Row],[Data_RE_CONGELADA]]&gt;-5,"VENCENDO",IF(TODAY()-Tabela3[[#This Row],[Data_RE_CONGELADA]]&lt;=0,"NO PRAZO"))),"N/A")))</f>
        <v>N/A</v>
      </c>
      <c r="AL1123" s="454" t="s">
        <v>139</v>
      </c>
      <c r="AM1123" s="454"/>
      <c r="AN1123" s="458"/>
      <c r="AO1123" s="459"/>
      <c r="AP1123" s="454" t="s">
        <v>136</v>
      </c>
      <c r="AQ1123" s="103" t="s">
        <v>611</v>
      </c>
      <c r="AR1123" s="103" t="s">
        <v>576</v>
      </c>
      <c r="AS1123" s="103" t="s">
        <v>57</v>
      </c>
      <c r="AT1123" s="103" t="s">
        <v>4195</v>
      </c>
      <c r="AU1123" s="103" t="s">
        <v>579</v>
      </c>
      <c r="AV1123" s="103" t="s">
        <v>581</v>
      </c>
      <c r="AW1123" s="103" t="s">
        <v>580</v>
      </c>
      <c r="AX1123" s="103" t="s">
        <v>581</v>
      </c>
      <c r="AY1123" s="103" t="s">
        <v>580</v>
      </c>
      <c r="AZ1123" s="103" t="s">
        <v>581</v>
      </c>
      <c r="BA1123" s="103" t="s">
        <v>139</v>
      </c>
      <c r="BB1123" s="103" t="s">
        <v>2874</v>
      </c>
      <c r="BC1123" s="532" t="s">
        <v>4196</v>
      </c>
      <c r="BD1123" s="558"/>
      <c r="BE1123" s="103" t="e">
        <f>VLOOKUP(Tabela3[[#This Row],[ID OSP]],[1]Export!$R:$R,1,0)</f>
        <v>#N/A</v>
      </c>
    </row>
    <row r="1124" spans="1:57" ht="15" hidden="1" customHeight="1">
      <c r="A1124" s="103" t="s">
        <v>2899</v>
      </c>
      <c r="B1124" s="103" t="s">
        <v>4197</v>
      </c>
      <c r="C1124" s="458" t="s">
        <v>4179</v>
      </c>
      <c r="D1124" s="454" t="s">
        <v>136</v>
      </c>
      <c r="E1124" s="454" t="s">
        <v>136</v>
      </c>
      <c r="F1124" s="454" t="s">
        <v>136</v>
      </c>
      <c r="G1124" s="454" t="s">
        <v>597</v>
      </c>
      <c r="H1124" s="454" t="s">
        <v>597</v>
      </c>
      <c r="I1124" s="463" t="s">
        <v>139</v>
      </c>
      <c r="J1124" s="103" t="s">
        <v>597</v>
      </c>
      <c r="K1124" s="458" t="s">
        <v>742</v>
      </c>
      <c r="L1124" s="103" t="s">
        <v>568</v>
      </c>
      <c r="M1124" s="103" t="s">
        <v>597</v>
      </c>
      <c r="N1124" s="103" t="s">
        <v>136</v>
      </c>
      <c r="O1124" s="103" t="s">
        <v>186</v>
      </c>
      <c r="P1124" s="103" t="s">
        <v>569</v>
      </c>
      <c r="Q1124" s="103" t="s">
        <v>569</v>
      </c>
      <c r="S1124" s="460"/>
      <c r="T1124" s="103" t="s">
        <v>42</v>
      </c>
      <c r="U1124" s="103" t="s">
        <v>139</v>
      </c>
      <c r="V1124" s="454" t="str">
        <f>Tabela3[[#This Row],[NOVO 
PRAZO REDE]]</f>
        <v>RÁDIO</v>
      </c>
      <c r="W1124" s="454" t="str">
        <f>Tabela3[[#This Row],[PRAZO
ATIVAÇÃO]]</f>
        <v>RÁDIO</v>
      </c>
      <c r="X1124" s="103" t="s">
        <v>139</v>
      </c>
      <c r="Y1124" s="103" t="str">
        <f>IFERROR("W"&amp;WEEKNUM(Tabela3[[#This Row],[PRAZO RE REVISADO]]),"-")</f>
        <v>-</v>
      </c>
      <c r="Z1124" s="103" t="str">
        <f>IFERROR("W"&amp;WEEKNUM(Tabela3[[#This Row],[PRAZO ATIVAÇÃO]]),"-")</f>
        <v>-</v>
      </c>
      <c r="AA1124" s="103">
        <v>2025</v>
      </c>
      <c r="AB1124" s="103" t="s">
        <v>139</v>
      </c>
      <c r="AC1124" s="454" t="s">
        <v>139</v>
      </c>
      <c r="AD1124" s="103" t="s">
        <v>601</v>
      </c>
      <c r="AE1124" s="578"/>
      <c r="AF1124" s="103"/>
      <c r="AG1124" s="474"/>
      <c r="AH1124" s="458" t="s">
        <v>602</v>
      </c>
      <c r="AI1124" s="457"/>
      <c r="AJ1124" s="457"/>
      <c r="AK1124" s="103" t="str">
        <f ca="1">IF(Tabela3[[#This Row],[STATUS]]&lt;&gt;"PREVISTO","N/A",IF(Tabela3[[#This Row],[Data_RE_CONGELADA]]="REDE OK","OK",IFERROR(IF(TODAY()-Tabela3[[#This Row],[Data_RE_CONGELADA]]&gt;=0,"ATRASADO",IF(TODAY()-Tabela3[[#This Row],[Data_RE_CONGELADA]]&gt;-5,"VENCENDO",IF(TODAY()-Tabela3[[#This Row],[Data_RE_CONGELADA]]&lt;=0,"NO PRAZO"))),"N/A")))</f>
        <v>N/A</v>
      </c>
      <c r="AL1124" s="454" t="s">
        <v>139</v>
      </c>
      <c r="AM1124" s="454"/>
      <c r="AN1124" s="458"/>
      <c r="AO1124" s="459"/>
      <c r="AP1124" s="454" t="s">
        <v>136</v>
      </c>
      <c r="AQ1124" s="103" t="s">
        <v>611</v>
      </c>
      <c r="AR1124" s="103" t="s">
        <v>576</v>
      </c>
      <c r="AS1124" s="103" t="s">
        <v>57</v>
      </c>
      <c r="AT1124" s="103" t="s">
        <v>4198</v>
      </c>
      <c r="AU1124" s="103" t="s">
        <v>579</v>
      </c>
      <c r="AV1124" s="103" t="s">
        <v>580</v>
      </c>
      <c r="AW1124" s="103" t="s">
        <v>580</v>
      </c>
      <c r="AX1124" s="103" t="s">
        <v>580</v>
      </c>
      <c r="AY1124" s="103" t="s">
        <v>580</v>
      </c>
      <c r="AZ1124" s="103" t="s">
        <v>581</v>
      </c>
      <c r="BA1124" s="103" t="s">
        <v>139</v>
      </c>
      <c r="BB1124" s="103" t="s">
        <v>2874</v>
      </c>
      <c r="BC1124" s="532" t="s">
        <v>4199</v>
      </c>
      <c r="BD1124" s="558"/>
      <c r="BE1124" s="103" t="e">
        <f>VLOOKUP(Tabela3[[#This Row],[ID OSP]],[1]Export!$R:$R,1,0)</f>
        <v>#N/A</v>
      </c>
    </row>
    <row r="1125" spans="1:57" ht="15" hidden="1" customHeight="1">
      <c r="A1125" s="103" t="s">
        <v>2901</v>
      </c>
      <c r="B1125" s="103" t="s">
        <v>4200</v>
      </c>
      <c r="C1125" s="458" t="s">
        <v>4179</v>
      </c>
      <c r="D1125" s="454" t="s">
        <v>136</v>
      </c>
      <c r="E1125" s="454" t="s">
        <v>136</v>
      </c>
      <c r="F1125" s="454" t="s">
        <v>136</v>
      </c>
      <c r="G1125" s="454" t="s">
        <v>597</v>
      </c>
      <c r="H1125" s="454" t="s">
        <v>597</v>
      </c>
      <c r="I1125" s="463" t="s">
        <v>139</v>
      </c>
      <c r="J1125" s="103" t="s">
        <v>597</v>
      </c>
      <c r="K1125" s="458" t="s">
        <v>742</v>
      </c>
      <c r="L1125" s="103" t="s">
        <v>568</v>
      </c>
      <c r="M1125" s="103" t="s">
        <v>597</v>
      </c>
      <c r="N1125" s="103" t="s">
        <v>136</v>
      </c>
      <c r="O1125" s="103" t="s">
        <v>186</v>
      </c>
      <c r="P1125" s="103" t="s">
        <v>569</v>
      </c>
      <c r="Q1125" s="103" t="s">
        <v>569</v>
      </c>
      <c r="S1125" s="460"/>
      <c r="T1125" s="103" t="s">
        <v>42</v>
      </c>
      <c r="U1125" s="103" t="s">
        <v>139</v>
      </c>
      <c r="V1125" s="454" t="str">
        <f>Tabela3[[#This Row],[NOVO 
PRAZO REDE]]</f>
        <v>RÁDIO</v>
      </c>
      <c r="W1125" s="454" t="str">
        <f>Tabela3[[#This Row],[PRAZO
ATIVAÇÃO]]</f>
        <v>RÁDIO</v>
      </c>
      <c r="X1125" s="103" t="s">
        <v>139</v>
      </c>
      <c r="Y1125" s="103" t="str">
        <f>IFERROR("W"&amp;WEEKNUM(Tabela3[[#This Row],[PRAZO RE REVISADO]]),"-")</f>
        <v>-</v>
      </c>
      <c r="Z1125" s="103" t="str">
        <f>IFERROR("W"&amp;WEEKNUM(Tabela3[[#This Row],[PRAZO ATIVAÇÃO]]),"-")</f>
        <v>-</v>
      </c>
      <c r="AA1125" s="103">
        <v>2025</v>
      </c>
      <c r="AB1125" s="103" t="s">
        <v>139</v>
      </c>
      <c r="AC1125" s="454" t="s">
        <v>139</v>
      </c>
      <c r="AD1125" s="103" t="s">
        <v>601</v>
      </c>
      <c r="AE1125" s="578"/>
      <c r="AF1125" s="103"/>
      <c r="AG1125" s="474"/>
      <c r="AH1125" s="458" t="s">
        <v>602</v>
      </c>
      <c r="AI1125" s="457"/>
      <c r="AJ1125" s="457"/>
      <c r="AK1125" s="103" t="str">
        <f ca="1">IF(Tabela3[[#This Row],[STATUS]]&lt;&gt;"PREVISTO","N/A",IF(Tabela3[[#This Row],[Data_RE_CONGELADA]]="REDE OK","OK",IFERROR(IF(TODAY()-Tabela3[[#This Row],[Data_RE_CONGELADA]]&gt;=0,"ATRASADO",IF(TODAY()-Tabela3[[#This Row],[Data_RE_CONGELADA]]&gt;-5,"VENCENDO",IF(TODAY()-Tabela3[[#This Row],[Data_RE_CONGELADA]]&lt;=0,"NO PRAZO"))),"N/A")))</f>
        <v>N/A</v>
      </c>
      <c r="AL1125" s="454" t="s">
        <v>139</v>
      </c>
      <c r="AM1125" s="454"/>
      <c r="AN1125" s="458"/>
      <c r="AO1125" s="459"/>
      <c r="AP1125" s="454" t="s">
        <v>136</v>
      </c>
      <c r="AQ1125" s="103" t="s">
        <v>611</v>
      </c>
      <c r="AR1125" s="103" t="s">
        <v>576</v>
      </c>
      <c r="AS1125" s="103" t="s">
        <v>57</v>
      </c>
      <c r="AT1125" s="103" t="s">
        <v>4201</v>
      </c>
      <c r="AU1125" s="103" t="s">
        <v>579</v>
      </c>
      <c r="AV1125" s="103" t="s">
        <v>580</v>
      </c>
      <c r="AW1125" s="103" t="s">
        <v>580</v>
      </c>
      <c r="AX1125" s="103" t="s">
        <v>580</v>
      </c>
      <c r="AY1125" s="103" t="s">
        <v>580</v>
      </c>
      <c r="AZ1125" s="103" t="s">
        <v>580</v>
      </c>
      <c r="BA1125" s="103" t="s">
        <v>139</v>
      </c>
      <c r="BB1125" s="103" t="s">
        <v>2874</v>
      </c>
      <c r="BC1125" s="532" t="s">
        <v>4202</v>
      </c>
      <c r="BD1125" s="558"/>
      <c r="BE1125" s="103" t="e">
        <f>VLOOKUP(Tabela3[[#This Row],[ID OSP]],[1]Export!$R:$R,1,0)</f>
        <v>#N/A</v>
      </c>
    </row>
    <row r="1126" spans="1:57" ht="15" hidden="1" customHeight="1">
      <c r="A1126" s="103" t="s">
        <v>3196</v>
      </c>
      <c r="B1126" s="103" t="s">
        <v>4203</v>
      </c>
      <c r="C1126" s="458" t="s">
        <v>4179</v>
      </c>
      <c r="D1126" s="454" t="s">
        <v>136</v>
      </c>
      <c r="E1126" s="454" t="s">
        <v>136</v>
      </c>
      <c r="F1126" s="454" t="s">
        <v>136</v>
      </c>
      <c r="G1126" s="454" t="s">
        <v>597</v>
      </c>
      <c r="H1126" s="454" t="s">
        <v>597</v>
      </c>
      <c r="I1126" s="463" t="s">
        <v>139</v>
      </c>
      <c r="J1126" s="103" t="s">
        <v>597</v>
      </c>
      <c r="K1126" s="458" t="s">
        <v>742</v>
      </c>
      <c r="L1126" s="103" t="s">
        <v>568</v>
      </c>
      <c r="M1126" s="103" t="s">
        <v>597</v>
      </c>
      <c r="N1126" s="103" t="s">
        <v>136</v>
      </c>
      <c r="O1126" s="103" t="s">
        <v>186</v>
      </c>
      <c r="P1126" s="103" t="s">
        <v>569</v>
      </c>
      <c r="Q1126" s="103" t="s">
        <v>569</v>
      </c>
      <c r="S1126" s="460"/>
      <c r="T1126" s="103" t="s">
        <v>42</v>
      </c>
      <c r="U1126" s="103" t="s">
        <v>139</v>
      </c>
      <c r="V1126" s="454" t="str">
        <f>Tabela3[[#This Row],[NOVO 
PRAZO REDE]]</f>
        <v>RÁDIO</v>
      </c>
      <c r="W1126" s="454" t="str">
        <f>Tabela3[[#This Row],[PRAZO
ATIVAÇÃO]]</f>
        <v>RÁDIO</v>
      </c>
      <c r="X1126" s="103" t="s">
        <v>139</v>
      </c>
      <c r="Y1126" s="103" t="str">
        <f>IFERROR("W"&amp;WEEKNUM(Tabela3[[#This Row],[PRAZO RE REVISADO]]),"-")</f>
        <v>-</v>
      </c>
      <c r="Z1126" s="103" t="str">
        <f>IFERROR("W"&amp;WEEKNUM(Tabela3[[#This Row],[PRAZO ATIVAÇÃO]]),"-")</f>
        <v>-</v>
      </c>
      <c r="AA1126" s="103">
        <v>2025</v>
      </c>
      <c r="AB1126" s="103" t="s">
        <v>139</v>
      </c>
      <c r="AC1126" s="454" t="s">
        <v>139</v>
      </c>
      <c r="AD1126" s="103" t="s">
        <v>601</v>
      </c>
      <c r="AE1126" s="578"/>
      <c r="AF1126" s="103"/>
      <c r="AG1126" s="474"/>
      <c r="AH1126" s="458" t="s">
        <v>602</v>
      </c>
      <c r="AI1126" s="457"/>
      <c r="AJ1126" s="457"/>
      <c r="AK1126" s="103" t="str">
        <f ca="1">IF(Tabela3[[#This Row],[STATUS]]&lt;&gt;"PREVISTO","N/A",IF(Tabela3[[#This Row],[Data_RE_CONGELADA]]="REDE OK","OK",IFERROR(IF(TODAY()-Tabela3[[#This Row],[Data_RE_CONGELADA]]&gt;=0,"ATRASADO",IF(TODAY()-Tabela3[[#This Row],[Data_RE_CONGELADA]]&gt;-5,"VENCENDO",IF(TODAY()-Tabela3[[#This Row],[Data_RE_CONGELADA]]&lt;=0,"NO PRAZO"))),"N/A")))</f>
        <v>N/A</v>
      </c>
      <c r="AL1126" s="454" t="s">
        <v>139</v>
      </c>
      <c r="AM1126" s="454"/>
      <c r="AN1126" s="458"/>
      <c r="AO1126" s="459"/>
      <c r="AP1126" s="454" t="s">
        <v>136</v>
      </c>
      <c r="AQ1126" s="103" t="s">
        <v>611</v>
      </c>
      <c r="AR1126" s="103" t="s">
        <v>576</v>
      </c>
      <c r="AS1126" s="103" t="s">
        <v>57</v>
      </c>
      <c r="AT1126" s="103" t="s">
        <v>4204</v>
      </c>
      <c r="AU1126" s="103" t="s">
        <v>579</v>
      </c>
      <c r="AV1126" s="103" t="s">
        <v>580</v>
      </c>
      <c r="AW1126" s="103" t="s">
        <v>580</v>
      </c>
      <c r="AX1126" s="103" t="s">
        <v>580</v>
      </c>
      <c r="AY1126" s="103" t="s">
        <v>580</v>
      </c>
      <c r="AZ1126" s="103" t="s">
        <v>580</v>
      </c>
      <c r="BA1126" s="103" t="s">
        <v>139</v>
      </c>
      <c r="BB1126" s="103" t="s">
        <v>2790</v>
      </c>
      <c r="BC1126" s="531" t="s">
        <v>4205</v>
      </c>
      <c r="BD1126" s="558"/>
      <c r="BE1126" s="103" t="e">
        <f>VLOOKUP(Tabela3[[#This Row],[ID OSP]],[1]Export!$R:$R,1,0)</f>
        <v>#N/A</v>
      </c>
    </row>
    <row r="1127" spans="1:57" ht="15" hidden="1" customHeight="1">
      <c r="A1127" s="103" t="s">
        <v>3198</v>
      </c>
      <c r="B1127" s="103" t="s">
        <v>4206</v>
      </c>
      <c r="C1127" s="458" t="s">
        <v>4179</v>
      </c>
      <c r="D1127" s="454" t="s">
        <v>136</v>
      </c>
      <c r="E1127" s="454" t="s">
        <v>136</v>
      </c>
      <c r="F1127" s="454" t="s">
        <v>136</v>
      </c>
      <c r="G1127" s="454" t="s">
        <v>597</v>
      </c>
      <c r="H1127" s="454" t="s">
        <v>597</v>
      </c>
      <c r="I1127" s="463" t="s">
        <v>139</v>
      </c>
      <c r="J1127" s="103" t="s">
        <v>597</v>
      </c>
      <c r="K1127" s="458" t="s">
        <v>742</v>
      </c>
      <c r="L1127" s="103" t="s">
        <v>568</v>
      </c>
      <c r="M1127" s="103" t="s">
        <v>597</v>
      </c>
      <c r="N1127" s="103" t="s">
        <v>136</v>
      </c>
      <c r="O1127" s="103" t="s">
        <v>186</v>
      </c>
      <c r="P1127" s="103" t="s">
        <v>569</v>
      </c>
      <c r="Q1127" s="103" t="s">
        <v>569</v>
      </c>
      <c r="S1127" s="460"/>
      <c r="T1127" s="103" t="s">
        <v>42</v>
      </c>
      <c r="U1127" s="103" t="s">
        <v>139</v>
      </c>
      <c r="V1127" s="454" t="str">
        <f>Tabela3[[#This Row],[NOVO 
PRAZO REDE]]</f>
        <v>RÁDIO</v>
      </c>
      <c r="W1127" s="454" t="str">
        <f>Tabela3[[#This Row],[PRAZO
ATIVAÇÃO]]</f>
        <v>RÁDIO</v>
      </c>
      <c r="X1127" s="103" t="s">
        <v>139</v>
      </c>
      <c r="Y1127" s="103" t="str">
        <f>IFERROR("W"&amp;WEEKNUM(Tabela3[[#This Row],[PRAZO RE REVISADO]]),"-")</f>
        <v>-</v>
      </c>
      <c r="Z1127" s="103" t="str">
        <f>IFERROR("W"&amp;WEEKNUM(Tabela3[[#This Row],[PRAZO ATIVAÇÃO]]),"-")</f>
        <v>-</v>
      </c>
      <c r="AA1127" s="103">
        <v>2025</v>
      </c>
      <c r="AB1127" s="103" t="s">
        <v>139</v>
      </c>
      <c r="AC1127" s="454" t="s">
        <v>139</v>
      </c>
      <c r="AD1127" s="103" t="s">
        <v>601</v>
      </c>
      <c r="AE1127" s="578"/>
      <c r="AF1127" s="103"/>
      <c r="AG1127" s="474"/>
      <c r="AH1127" s="458" t="s">
        <v>602</v>
      </c>
      <c r="AI1127" s="457"/>
      <c r="AJ1127" s="457"/>
      <c r="AK1127" s="103" t="str">
        <f ca="1">IF(Tabela3[[#This Row],[STATUS]]&lt;&gt;"PREVISTO","N/A",IF(Tabela3[[#This Row],[Data_RE_CONGELADA]]="REDE OK","OK",IFERROR(IF(TODAY()-Tabela3[[#This Row],[Data_RE_CONGELADA]]&gt;=0,"ATRASADO",IF(TODAY()-Tabela3[[#This Row],[Data_RE_CONGELADA]]&gt;-5,"VENCENDO",IF(TODAY()-Tabela3[[#This Row],[Data_RE_CONGELADA]]&lt;=0,"NO PRAZO"))),"N/A")))</f>
        <v>N/A</v>
      </c>
      <c r="AL1127" s="454" t="s">
        <v>139</v>
      </c>
      <c r="AM1127" s="454"/>
      <c r="AN1127" s="458"/>
      <c r="AO1127" s="459"/>
      <c r="AP1127" s="454" t="s">
        <v>136</v>
      </c>
      <c r="AQ1127" s="103" t="s">
        <v>611</v>
      </c>
      <c r="AR1127" s="103" t="s">
        <v>576</v>
      </c>
      <c r="AS1127" s="103" t="s">
        <v>57</v>
      </c>
      <c r="AT1127" s="103" t="s">
        <v>4207</v>
      </c>
      <c r="AU1127" s="103" t="s">
        <v>579</v>
      </c>
      <c r="AV1127" s="103" t="s">
        <v>580</v>
      </c>
      <c r="AW1127" s="103" t="s">
        <v>580</v>
      </c>
      <c r="AX1127" s="103" t="s">
        <v>581</v>
      </c>
      <c r="AY1127" s="103" t="s">
        <v>580</v>
      </c>
      <c r="AZ1127" s="103" t="s">
        <v>581</v>
      </c>
      <c r="BA1127" s="103" t="s">
        <v>139</v>
      </c>
      <c r="BB1127" s="103" t="s">
        <v>2874</v>
      </c>
      <c r="BC1127" s="526" t="s">
        <v>4208</v>
      </c>
      <c r="BE1127" s="103" t="e">
        <f>VLOOKUP(Tabela3[[#This Row],[ID OSP]],[1]Export!$R:$R,1,0)</f>
        <v>#N/A</v>
      </c>
    </row>
    <row r="1128" spans="1:57" ht="15" hidden="1" customHeight="1">
      <c r="A1128" s="103" t="s">
        <v>3200</v>
      </c>
      <c r="B1128" s="103" t="s">
        <v>4209</v>
      </c>
      <c r="C1128" s="458" t="s">
        <v>4179</v>
      </c>
      <c r="D1128" s="454" t="s">
        <v>136</v>
      </c>
      <c r="E1128" s="454" t="s">
        <v>136</v>
      </c>
      <c r="F1128" s="454" t="s">
        <v>136</v>
      </c>
      <c r="G1128" s="454" t="s">
        <v>597</v>
      </c>
      <c r="H1128" s="454" t="s">
        <v>597</v>
      </c>
      <c r="I1128" s="463" t="s">
        <v>139</v>
      </c>
      <c r="J1128" s="103" t="s">
        <v>597</v>
      </c>
      <c r="K1128" s="458" t="s">
        <v>742</v>
      </c>
      <c r="L1128" s="103" t="s">
        <v>568</v>
      </c>
      <c r="M1128" s="103" t="s">
        <v>597</v>
      </c>
      <c r="N1128" s="103" t="s">
        <v>136</v>
      </c>
      <c r="O1128" s="103" t="s">
        <v>186</v>
      </c>
      <c r="P1128" s="103" t="s">
        <v>569</v>
      </c>
      <c r="Q1128" s="103" t="s">
        <v>569</v>
      </c>
      <c r="R1128" s="458" t="s">
        <v>4210</v>
      </c>
      <c r="S1128" s="460"/>
      <c r="T1128" s="103" t="s">
        <v>42</v>
      </c>
      <c r="U1128" s="103" t="s">
        <v>139</v>
      </c>
      <c r="V1128" s="454" t="str">
        <f>Tabela3[[#This Row],[NOVO 
PRAZO REDE]]</f>
        <v>RÁDIO</v>
      </c>
      <c r="W1128" s="454" t="str">
        <f>Tabela3[[#This Row],[PRAZO
ATIVAÇÃO]]</f>
        <v>RÁDIO</v>
      </c>
      <c r="X1128" s="103" t="s">
        <v>139</v>
      </c>
      <c r="Y1128" s="103" t="str">
        <f>IFERROR("W"&amp;WEEKNUM(Tabela3[[#This Row],[PRAZO RE REVISADO]]),"-")</f>
        <v>-</v>
      </c>
      <c r="Z1128" s="103" t="str">
        <f>IFERROR("W"&amp;WEEKNUM(Tabela3[[#This Row],[PRAZO ATIVAÇÃO]]),"-")</f>
        <v>-</v>
      </c>
      <c r="AA1128" s="103">
        <v>2025</v>
      </c>
      <c r="AB1128" s="103" t="s">
        <v>139</v>
      </c>
      <c r="AC1128" s="454" t="s">
        <v>139</v>
      </c>
      <c r="AD1128" s="103" t="s">
        <v>601</v>
      </c>
      <c r="AE1128" s="578"/>
      <c r="AF1128" s="103"/>
      <c r="AG1128" s="474"/>
      <c r="AH1128" s="458" t="s">
        <v>602</v>
      </c>
      <c r="AI1128" s="457"/>
      <c r="AJ1128" s="457"/>
      <c r="AK1128" s="103" t="str">
        <f ca="1">IF(Tabela3[[#This Row],[STATUS]]&lt;&gt;"PREVISTO","N/A",IF(Tabela3[[#This Row],[Data_RE_CONGELADA]]="REDE OK","OK",IFERROR(IF(TODAY()-Tabela3[[#This Row],[Data_RE_CONGELADA]]&gt;=0,"ATRASADO",IF(TODAY()-Tabela3[[#This Row],[Data_RE_CONGELADA]]&gt;-5,"VENCENDO",IF(TODAY()-Tabela3[[#This Row],[Data_RE_CONGELADA]]&lt;=0,"NO PRAZO"))),"N/A")))</f>
        <v>N/A</v>
      </c>
      <c r="AL1128" s="454" t="s">
        <v>139</v>
      </c>
      <c r="AM1128" s="454"/>
      <c r="AN1128" s="458"/>
      <c r="AO1128" s="459"/>
      <c r="AP1128" s="454" t="s">
        <v>136</v>
      </c>
      <c r="AQ1128" s="103" t="s">
        <v>611</v>
      </c>
      <c r="AR1128" s="103" t="s">
        <v>576</v>
      </c>
      <c r="AS1128" s="103" t="s">
        <v>57</v>
      </c>
      <c r="AT1128" s="103" t="s">
        <v>4211</v>
      </c>
      <c r="AU1128" s="103" t="s">
        <v>579</v>
      </c>
      <c r="AV1128" s="103" t="s">
        <v>580</v>
      </c>
      <c r="AW1128" s="103" t="s">
        <v>580</v>
      </c>
      <c r="AX1128" s="103" t="s">
        <v>580</v>
      </c>
      <c r="AY1128" s="103" t="s">
        <v>580</v>
      </c>
      <c r="AZ1128" s="103" t="s">
        <v>581</v>
      </c>
      <c r="BA1128" s="103" t="s">
        <v>139</v>
      </c>
      <c r="BB1128" s="103" t="s">
        <v>2790</v>
      </c>
      <c r="BC1128" s="526" t="s">
        <v>4212</v>
      </c>
      <c r="BE1128" s="103" t="e">
        <f>VLOOKUP(Tabela3[[#This Row],[ID OSP]],[1]Export!$R:$R,1,0)</f>
        <v>#N/A</v>
      </c>
    </row>
    <row r="1129" spans="1:57" ht="15" hidden="1" customHeight="1">
      <c r="A1129" s="103" t="s">
        <v>3202</v>
      </c>
      <c r="B1129" s="103" t="s">
        <v>4213</v>
      </c>
      <c r="C1129" s="458" t="s">
        <v>4179</v>
      </c>
      <c r="D1129" s="454" t="s">
        <v>136</v>
      </c>
      <c r="E1129" s="454" t="s">
        <v>136</v>
      </c>
      <c r="F1129" s="454" t="s">
        <v>136</v>
      </c>
      <c r="G1129" s="454" t="s">
        <v>597</v>
      </c>
      <c r="H1129" s="454" t="s">
        <v>597</v>
      </c>
      <c r="I1129" s="463" t="s">
        <v>139</v>
      </c>
      <c r="J1129" s="103" t="s">
        <v>597</v>
      </c>
      <c r="K1129" s="458" t="s">
        <v>742</v>
      </c>
      <c r="L1129" s="103" t="s">
        <v>568</v>
      </c>
      <c r="M1129" s="103" t="s">
        <v>597</v>
      </c>
      <c r="N1129" s="103" t="s">
        <v>136</v>
      </c>
      <c r="O1129" s="103" t="s">
        <v>186</v>
      </c>
      <c r="P1129" s="103" t="s">
        <v>569</v>
      </c>
      <c r="Q1129" s="103" t="s">
        <v>569</v>
      </c>
      <c r="S1129" s="460"/>
      <c r="T1129" s="103" t="s">
        <v>42</v>
      </c>
      <c r="U1129" s="103" t="s">
        <v>139</v>
      </c>
      <c r="V1129" s="454" t="str">
        <f>Tabela3[[#This Row],[NOVO 
PRAZO REDE]]</f>
        <v>RÁDIO</v>
      </c>
      <c r="W1129" s="454" t="str">
        <f>Tabela3[[#This Row],[PRAZO
ATIVAÇÃO]]</f>
        <v>RÁDIO</v>
      </c>
      <c r="X1129" s="103" t="s">
        <v>139</v>
      </c>
      <c r="Y1129" s="103" t="str">
        <f>IFERROR("W"&amp;WEEKNUM(Tabela3[[#This Row],[PRAZO RE REVISADO]]),"-")</f>
        <v>-</v>
      </c>
      <c r="Z1129" s="103" t="str">
        <f>IFERROR("W"&amp;WEEKNUM(Tabela3[[#This Row],[PRAZO ATIVAÇÃO]]),"-")</f>
        <v>-</v>
      </c>
      <c r="AA1129" s="103">
        <v>2025</v>
      </c>
      <c r="AB1129" s="103" t="s">
        <v>139</v>
      </c>
      <c r="AC1129" s="454" t="s">
        <v>139</v>
      </c>
      <c r="AD1129" s="103" t="s">
        <v>601</v>
      </c>
      <c r="AE1129" s="578"/>
      <c r="AF1129" s="103"/>
      <c r="AG1129" s="474"/>
      <c r="AH1129" s="458" t="s">
        <v>602</v>
      </c>
      <c r="AI1129" s="457"/>
      <c r="AJ1129" s="457"/>
      <c r="AK1129" s="103" t="str">
        <f ca="1">IF(Tabela3[[#This Row],[STATUS]]&lt;&gt;"PREVISTO","N/A",IF(Tabela3[[#This Row],[Data_RE_CONGELADA]]="REDE OK","OK",IFERROR(IF(TODAY()-Tabela3[[#This Row],[Data_RE_CONGELADA]]&gt;=0,"ATRASADO",IF(TODAY()-Tabela3[[#This Row],[Data_RE_CONGELADA]]&gt;-5,"VENCENDO",IF(TODAY()-Tabela3[[#This Row],[Data_RE_CONGELADA]]&lt;=0,"NO PRAZO"))),"N/A")))</f>
        <v>N/A</v>
      </c>
      <c r="AL1129" s="454" t="s">
        <v>139</v>
      </c>
      <c r="AM1129" s="454"/>
      <c r="AN1129" s="458"/>
      <c r="AO1129" s="459"/>
      <c r="AP1129" s="454" t="s">
        <v>136</v>
      </c>
      <c r="AQ1129" s="103" t="s">
        <v>611</v>
      </c>
      <c r="AR1129" s="103" t="s">
        <v>576</v>
      </c>
      <c r="AS1129" s="103" t="s">
        <v>57</v>
      </c>
      <c r="AT1129" s="103" t="s">
        <v>4214</v>
      </c>
      <c r="AU1129" s="103" t="s">
        <v>579</v>
      </c>
      <c r="AV1129" s="103" t="s">
        <v>580</v>
      </c>
      <c r="AW1129" s="103" t="s">
        <v>580</v>
      </c>
      <c r="AX1129" s="103" t="s">
        <v>581</v>
      </c>
      <c r="AY1129" s="103" t="s">
        <v>580</v>
      </c>
      <c r="AZ1129" s="103" t="s">
        <v>581</v>
      </c>
      <c r="BA1129" s="103" t="s">
        <v>139</v>
      </c>
      <c r="BB1129" s="103" t="s">
        <v>2874</v>
      </c>
      <c r="BC1129" s="526" t="s">
        <v>4215</v>
      </c>
      <c r="BE1129" s="103" t="e">
        <f>VLOOKUP(Tabela3[[#This Row],[ID OSP]],[1]Export!$R:$R,1,0)</f>
        <v>#N/A</v>
      </c>
    </row>
    <row r="1130" spans="1:57" ht="15" hidden="1" customHeight="1">
      <c r="A1130" s="103" t="s">
        <v>2593</v>
      </c>
      <c r="B1130" s="103" t="s">
        <v>2594</v>
      </c>
      <c r="C1130" s="458" t="s">
        <v>137</v>
      </c>
      <c r="D1130" s="454" t="s">
        <v>252</v>
      </c>
      <c r="E1130" s="454" t="s">
        <v>138</v>
      </c>
      <c r="F1130" s="454" t="s">
        <v>137</v>
      </c>
      <c r="G1130" s="454" t="s">
        <v>186</v>
      </c>
      <c r="H1130" s="454" t="s">
        <v>186</v>
      </c>
      <c r="I1130" s="454" t="s">
        <v>139</v>
      </c>
      <c r="J1130" s="454" t="s">
        <v>139</v>
      </c>
      <c r="K1130" s="458" t="s">
        <v>2595</v>
      </c>
      <c r="L1130" s="103" t="s">
        <v>568</v>
      </c>
      <c r="M1130" s="103" t="s">
        <v>471</v>
      </c>
      <c r="N1130" s="103" t="s">
        <v>2317</v>
      </c>
      <c r="O1130" s="103" t="s">
        <v>186</v>
      </c>
      <c r="P1130" s="103" t="s">
        <v>569</v>
      </c>
      <c r="Q1130" s="103" t="s">
        <v>569</v>
      </c>
      <c r="R1130" s="458" t="s">
        <v>4216</v>
      </c>
      <c r="S1130" s="510" t="s">
        <v>186</v>
      </c>
      <c r="T1130" s="103" t="s">
        <v>42</v>
      </c>
      <c r="U1130" s="103" t="s">
        <v>268</v>
      </c>
      <c r="V1130" s="454" t="str">
        <f>Tabela3[[#This Row],[NOVO 
PRAZO REDE]]</f>
        <v>REDE OK</v>
      </c>
      <c r="W1130" s="454" t="str">
        <f>Tabela3[[#This Row],[PRAZO
ATIVAÇÃO]]</f>
        <v>ATIVO</v>
      </c>
      <c r="X1130" s="103" t="s">
        <v>139</v>
      </c>
      <c r="Y1130" s="103" t="str">
        <f>IFERROR("W"&amp;WEEKNUM(Tabela3[[#This Row],[PRAZO RE REVISADO]]),"-")</f>
        <v>-</v>
      </c>
      <c r="Z1130" s="103" t="str">
        <f>IFERROR("W"&amp;WEEKNUM(Tabela3[[#This Row],[PRAZO ATIVAÇÃO]]),"-")</f>
        <v>-</v>
      </c>
      <c r="AA1130" s="103">
        <v>2025</v>
      </c>
      <c r="AB1130" s="103" t="s">
        <v>2418</v>
      </c>
      <c r="AC1130" s="103" t="s">
        <v>610</v>
      </c>
      <c r="AD1130" s="103" t="s">
        <v>137</v>
      </c>
      <c r="AE1130" s="578"/>
      <c r="AF1130" s="103"/>
      <c r="AG1130" s="103"/>
      <c r="AH1130" s="104"/>
      <c r="AK1130" s="103" t="str">
        <f ca="1">IF(Tabela3[[#This Row],[STATUS]]&lt;&gt;"PREVISTO","N/A",IF(Tabela3[[#This Row],[Data_RE_CONGELADA]]="REDE OK","OK",IFERROR(IF(TODAY()-Tabela3[[#This Row],[Data_RE_CONGELADA]]&gt;=0,"ATRASADO",IF(TODAY()-Tabela3[[#This Row],[Data_RE_CONGELADA]]&gt;-5,"VENCENDO",IF(TODAY()-Tabela3[[#This Row],[Data_RE_CONGELADA]]&lt;=0,"NO PRAZO"))),"N/A")))</f>
        <v>N/A</v>
      </c>
      <c r="AL1130" s="454">
        <v>45930</v>
      </c>
      <c r="AM1130" s="454">
        <v>45930</v>
      </c>
      <c r="AN1130" s="458"/>
      <c r="AO1130" s="459"/>
      <c r="AP1130" s="103"/>
      <c r="AR1130" s="103" t="s">
        <v>576</v>
      </c>
      <c r="AS1130" s="103" t="s">
        <v>577</v>
      </c>
      <c r="AT1130" s="103" t="s">
        <v>4217</v>
      </c>
      <c r="AU1130" s="103" t="s">
        <v>579</v>
      </c>
      <c r="AV1130" s="103" t="s">
        <v>580</v>
      </c>
      <c r="AW1130" s="103" t="s">
        <v>580</v>
      </c>
      <c r="AX1130" s="103" t="s">
        <v>580</v>
      </c>
      <c r="AY1130" s="103" t="s">
        <v>580</v>
      </c>
      <c r="AZ1130" s="103" t="s">
        <v>580</v>
      </c>
      <c r="BA1130" s="103" t="s">
        <v>139</v>
      </c>
      <c r="BB1130" s="103" t="s">
        <v>580</v>
      </c>
      <c r="BC1130" s="526" t="s">
        <v>4218</v>
      </c>
      <c r="BE1130" s="103" t="e">
        <f>VLOOKUP(Tabela3[[#This Row],[ID OSP]],[1]Export!$R:$R,1,0)</f>
        <v>#N/A</v>
      </c>
    </row>
    <row r="1131" spans="1:57" ht="15" hidden="1" customHeight="1">
      <c r="A1131" s="103" t="s">
        <v>469</v>
      </c>
      <c r="B1131" s="103" t="s">
        <v>4219</v>
      </c>
      <c r="C1131" s="534" t="s">
        <v>268</v>
      </c>
      <c r="D1131" s="454" t="s">
        <v>252</v>
      </c>
      <c r="E1131" s="454" t="s">
        <v>268</v>
      </c>
      <c r="F1131" s="454" t="s">
        <v>268</v>
      </c>
      <c r="G1131" s="454" t="s">
        <v>268</v>
      </c>
      <c r="H1131" s="454" t="s">
        <v>186</v>
      </c>
      <c r="I1131" s="463" t="s">
        <v>42</v>
      </c>
      <c r="J1131" s="103" t="s">
        <v>139</v>
      </c>
      <c r="K1131" s="458" t="s">
        <v>4220</v>
      </c>
      <c r="L1131" s="103" t="s">
        <v>2343</v>
      </c>
      <c r="M1131" s="103" t="s">
        <v>469</v>
      </c>
      <c r="N1131" s="103" t="s">
        <v>471</v>
      </c>
      <c r="O1131" s="103" t="s">
        <v>186</v>
      </c>
      <c r="P1131" s="103" t="s">
        <v>569</v>
      </c>
      <c r="Q1131" s="103" t="s">
        <v>569</v>
      </c>
      <c r="R1131" s="458" t="s">
        <v>4221</v>
      </c>
      <c r="S1131" s="455" t="s">
        <v>4222</v>
      </c>
      <c r="T1131" s="103" t="s">
        <v>42</v>
      </c>
      <c r="U1131" s="103" t="s">
        <v>52</v>
      </c>
      <c r="V1131" s="454" t="str">
        <f>Tabela3[[#This Row],[NOVO 
PRAZO REDE]]</f>
        <v>CANCELADO</v>
      </c>
      <c r="W1131" s="454" t="str">
        <f>Tabela3[[#This Row],[PRAZO
ATIVAÇÃO]]</f>
        <v>CANCELADO</v>
      </c>
      <c r="X1131" s="103" t="s">
        <v>808</v>
      </c>
      <c r="Y1131" s="103" t="str">
        <f>IFERROR("W"&amp;WEEKNUM(Tabela3[[#This Row],[PRAZO RE REVISADO]]),"-")</f>
        <v>-</v>
      </c>
      <c r="Z1131" s="103" t="str">
        <f>IFERROR("W"&amp;WEEKNUM(Tabela3[[#This Row],[PRAZO ATIVAÇÃO]]),"-")</f>
        <v>-</v>
      </c>
      <c r="AA1131" s="103">
        <v>2025</v>
      </c>
      <c r="AB1131" s="103">
        <v>597375</v>
      </c>
      <c r="AC1131" s="454" t="s">
        <v>610</v>
      </c>
      <c r="AD1131" s="103" t="s">
        <v>2773</v>
      </c>
      <c r="AE1131" s="578"/>
      <c r="AF1131" s="103"/>
      <c r="AG1131" s="474"/>
      <c r="AH1131" s="104"/>
      <c r="AK1131" s="103" t="str">
        <f ca="1">IF(Tabela3[[#This Row],[STATUS]]&lt;&gt;"PREVISTO","N/A",IF(Tabela3[[#This Row],[Data_RE_CONGELADA]]="REDE OK","OK",IFERROR(IF(TODAY()-Tabela3[[#This Row],[Data_RE_CONGELADA]]&gt;=0,"ATRASADO",IF(TODAY()-Tabela3[[#This Row],[Data_RE_CONGELADA]]&gt;-5,"VENCENDO",IF(TODAY()-Tabela3[[#This Row],[Data_RE_CONGELADA]]&lt;=0,"NO PRAZO"))),"N/A")))</f>
        <v>N/A</v>
      </c>
      <c r="AL1131" s="454" t="s">
        <v>643</v>
      </c>
      <c r="AM1131" s="454">
        <v>45930</v>
      </c>
      <c r="AN1131" s="458"/>
      <c r="AO1131" s="459"/>
      <c r="AP1131" s="103" t="s">
        <v>2767</v>
      </c>
      <c r="AR1131" s="103" t="s">
        <v>576</v>
      </c>
      <c r="AS1131" s="103" t="s">
        <v>577</v>
      </c>
      <c r="AT1131" s="103" t="s">
        <v>4223</v>
      </c>
      <c r="AU1131" s="103" t="s">
        <v>579</v>
      </c>
      <c r="BC1131" s="103"/>
      <c r="BE1131" s="103" t="e">
        <f>VLOOKUP(Tabela3[[#This Row],[ID OSP]],[1]Export!$R:$R,1,0)</f>
        <v>#N/A</v>
      </c>
    </row>
    <row r="1132" spans="1:57" ht="15" hidden="1" customHeight="1">
      <c r="A1132" s="103" t="s">
        <v>2743</v>
      </c>
      <c r="B1132" s="103" t="s">
        <v>4224</v>
      </c>
      <c r="C1132" s="104" t="s">
        <v>565</v>
      </c>
      <c r="D1132" s="454" t="s">
        <v>566</v>
      </c>
      <c r="E1132" s="454" t="s">
        <v>138</v>
      </c>
      <c r="F1132" s="454" t="s">
        <v>137</v>
      </c>
      <c r="G1132" s="454" t="s">
        <v>186</v>
      </c>
      <c r="H1132" s="454" t="s">
        <v>186</v>
      </c>
      <c r="I1132" s="454" t="s">
        <v>139</v>
      </c>
      <c r="J1132" s="454" t="s">
        <v>139</v>
      </c>
      <c r="K1132" s="104" t="s">
        <v>4225</v>
      </c>
      <c r="L1132" s="103" t="s">
        <v>568</v>
      </c>
      <c r="M1132" s="103" t="s">
        <v>2340</v>
      </c>
      <c r="N1132" s="103" t="s">
        <v>2340</v>
      </c>
      <c r="O1132" s="103" t="s">
        <v>186</v>
      </c>
      <c r="P1132" s="103" t="s">
        <v>569</v>
      </c>
      <c r="Q1132" s="103" t="s">
        <v>569</v>
      </c>
      <c r="R1132" s="458" t="s">
        <v>3909</v>
      </c>
      <c r="S1132" s="460" t="s">
        <v>186</v>
      </c>
      <c r="T1132" s="103" t="s">
        <v>42</v>
      </c>
      <c r="U1132" s="103" t="s">
        <v>268</v>
      </c>
      <c r="V1132" s="454" t="str">
        <f>Tabela3[[#This Row],[NOVO 
PRAZO REDE]]</f>
        <v>REDE OK</v>
      </c>
      <c r="W1132" s="454" t="str">
        <f>Tabela3[[#This Row],[PRAZO
ATIVAÇÃO]]</f>
        <v>ATIVO</v>
      </c>
      <c r="X1132" s="103" t="s">
        <v>2320</v>
      </c>
      <c r="Y1132" s="103" t="str">
        <f>IFERROR("W"&amp;WEEKNUM(Tabela3[[#This Row],[PRAZO RE REVISADO]]),"-")</f>
        <v>-</v>
      </c>
      <c r="Z1132" s="103" t="str">
        <f>IFERROR("W"&amp;WEEKNUM(Tabela3[[#This Row],[PRAZO ATIVAÇÃO]]),"-")</f>
        <v>-</v>
      </c>
      <c r="AA1132" s="103">
        <v>2025</v>
      </c>
      <c r="AB1132" s="103" t="s">
        <v>139</v>
      </c>
      <c r="AC1132" s="103" t="s">
        <v>139</v>
      </c>
      <c r="AD1132" s="103" t="s">
        <v>137</v>
      </c>
      <c r="AE1132" s="578">
        <v>45947</v>
      </c>
      <c r="AF1132" s="474">
        <v>0</v>
      </c>
      <c r="AG1132" s="474"/>
      <c r="AH1132" s="104" t="s">
        <v>917</v>
      </c>
      <c r="AK1132" s="103" t="str">
        <f ca="1">IF(Tabela3[[#This Row],[STATUS]]&lt;&gt;"PREVISTO","N/A",IF(Tabela3[[#This Row],[Data_RE_CONGELADA]]="REDE OK","OK",IFERROR(IF(TODAY()-Tabela3[[#This Row],[Data_RE_CONGELADA]]&gt;=0,"ATRASADO",IF(TODAY()-Tabela3[[#This Row],[Data_RE_CONGELADA]]&gt;-5,"VENCENDO",IF(TODAY()-Tabela3[[#This Row],[Data_RE_CONGELADA]]&lt;=0,"NO PRAZO"))),"N/A")))</f>
        <v>N/A</v>
      </c>
      <c r="AL1132" s="454">
        <v>45930</v>
      </c>
      <c r="AM1132" s="454">
        <v>45930</v>
      </c>
      <c r="AN1132" s="458"/>
      <c r="AO1132" s="459"/>
      <c r="AP1132" s="103"/>
      <c r="AR1132" s="103" t="s">
        <v>576</v>
      </c>
      <c r="AS1132" s="103" t="s">
        <v>577</v>
      </c>
      <c r="AT1132" s="103" t="s">
        <v>4226</v>
      </c>
      <c r="AU1132" s="103" t="s">
        <v>579</v>
      </c>
      <c r="AV1132" s="103" t="s">
        <v>580</v>
      </c>
      <c r="AW1132" s="103" t="s">
        <v>580</v>
      </c>
      <c r="AX1132" s="103" t="s">
        <v>580</v>
      </c>
      <c r="AY1132" s="103" t="s">
        <v>580</v>
      </c>
      <c r="AZ1132" s="103" t="s">
        <v>580</v>
      </c>
      <c r="BA1132" s="103" t="s">
        <v>139</v>
      </c>
      <c r="BB1132" s="103" t="s">
        <v>580</v>
      </c>
      <c r="BC1132" s="526" t="s">
        <v>4227</v>
      </c>
      <c r="BE1132" s="103" t="e">
        <f>VLOOKUP(Tabela3[[#This Row],[ID OSP]],[1]Export!$R:$R,1,0)</f>
        <v>#N/A</v>
      </c>
    </row>
    <row r="1133" spans="1:57" ht="15" hidden="1" customHeight="1">
      <c r="A1133" s="103" t="s">
        <v>2724</v>
      </c>
      <c r="B1133" s="103" t="s">
        <v>4228</v>
      </c>
      <c r="C1133" s="104" t="s">
        <v>565</v>
      </c>
      <c r="D1133" s="454" t="s">
        <v>566</v>
      </c>
      <c r="E1133" s="454" t="s">
        <v>138</v>
      </c>
      <c r="F1133" s="454" t="s">
        <v>137</v>
      </c>
      <c r="G1133" s="454" t="s">
        <v>186</v>
      </c>
      <c r="H1133" s="454" t="s">
        <v>186</v>
      </c>
      <c r="I1133" s="454" t="s">
        <v>139</v>
      </c>
      <c r="J1133" s="454" t="s">
        <v>139</v>
      </c>
      <c r="K1133" s="104" t="s">
        <v>4229</v>
      </c>
      <c r="L1133" s="103" t="s">
        <v>568</v>
      </c>
      <c r="M1133" s="103" t="s">
        <v>2340</v>
      </c>
      <c r="N1133" s="103" t="s">
        <v>2340</v>
      </c>
      <c r="O1133" s="103" t="s">
        <v>186</v>
      </c>
      <c r="P1133" s="103" t="s">
        <v>569</v>
      </c>
      <c r="Q1133" s="103" t="s">
        <v>569</v>
      </c>
      <c r="R1133" s="458" t="s">
        <v>3909</v>
      </c>
      <c r="S1133" s="103" t="s">
        <v>2319</v>
      </c>
      <c r="T1133" s="103" t="s">
        <v>42</v>
      </c>
      <c r="U1133" s="103" t="s">
        <v>268</v>
      </c>
      <c r="V1133" s="454" t="str">
        <f>Tabela3[[#This Row],[NOVO 
PRAZO REDE]]</f>
        <v>REDE OK</v>
      </c>
      <c r="W1133" s="454" t="str">
        <f>Tabela3[[#This Row],[PRAZO
ATIVAÇÃO]]</f>
        <v>ATIVO</v>
      </c>
      <c r="X1133" s="103" t="s">
        <v>2320</v>
      </c>
      <c r="Y1133" s="103" t="str">
        <f>IFERROR("W"&amp;WEEKNUM(Tabela3[[#This Row],[PRAZO RE REVISADO]]),"-")</f>
        <v>-</v>
      </c>
      <c r="Z1133" s="103" t="str">
        <f>IFERROR("W"&amp;WEEKNUM(Tabela3[[#This Row],[PRAZO ATIVAÇÃO]]),"-")</f>
        <v>-</v>
      </c>
      <c r="AA1133" s="103">
        <v>2025</v>
      </c>
      <c r="AB1133" s="103" t="s">
        <v>139</v>
      </c>
      <c r="AC1133" s="103" t="s">
        <v>139</v>
      </c>
      <c r="AD1133" s="103" t="s">
        <v>137</v>
      </c>
      <c r="AE1133" s="580">
        <v>46137</v>
      </c>
      <c r="AF1133" s="474">
        <v>0</v>
      </c>
      <c r="AG1133" s="474">
        <v>0</v>
      </c>
      <c r="AH1133" s="104" t="s">
        <v>917</v>
      </c>
      <c r="AK1133" s="103" t="str">
        <f ca="1">IF(Tabela3[[#This Row],[STATUS]]&lt;&gt;"PREVISTO","N/A",IF(Tabela3[[#This Row],[Data_RE_CONGELADA]]="REDE OK","OK",IFERROR(IF(TODAY()-Tabela3[[#This Row],[Data_RE_CONGELADA]]&gt;=0,"ATRASADO",IF(TODAY()-Tabela3[[#This Row],[Data_RE_CONGELADA]]&gt;-5,"VENCENDO",IF(TODAY()-Tabela3[[#This Row],[Data_RE_CONGELADA]]&lt;=0,"NO PRAZO"))),"N/A")))</f>
        <v>N/A</v>
      </c>
      <c r="AL1133" s="454">
        <v>45930</v>
      </c>
      <c r="AM1133" s="454">
        <v>45930</v>
      </c>
      <c r="AN1133" s="458"/>
      <c r="AO1133" s="459"/>
      <c r="AP1133" s="103"/>
      <c r="AR1133" s="103" t="s">
        <v>576</v>
      </c>
      <c r="AS1133" s="103" t="s">
        <v>577</v>
      </c>
      <c r="AT1133" s="103" t="s">
        <v>4230</v>
      </c>
      <c r="AU1133" s="103" t="s">
        <v>579</v>
      </c>
      <c r="AV1133" s="103" t="s">
        <v>580</v>
      </c>
      <c r="AW1133" s="103" t="s">
        <v>580</v>
      </c>
      <c r="AX1133" s="103" t="s">
        <v>580</v>
      </c>
      <c r="AY1133" s="103" t="s">
        <v>580</v>
      </c>
      <c r="AZ1133" s="103" t="s">
        <v>580</v>
      </c>
      <c r="BA1133" s="103" t="s">
        <v>139</v>
      </c>
      <c r="BB1133" s="103" t="s">
        <v>580</v>
      </c>
      <c r="BC1133" s="526" t="s">
        <v>4231</v>
      </c>
      <c r="BE1133" s="103" t="e">
        <f>VLOOKUP(Tabela3[[#This Row],[ID OSP]],[1]Export!$R:$R,1,0)</f>
        <v>#N/A</v>
      </c>
    </row>
    <row r="1134" spans="1:57" ht="15" hidden="1" customHeight="1">
      <c r="A1134" s="103" t="s">
        <v>2894</v>
      </c>
      <c r="B1134" s="103" t="s">
        <v>4232</v>
      </c>
      <c r="C1134" s="458" t="s">
        <v>137</v>
      </c>
      <c r="D1134" s="454" t="s">
        <v>252</v>
      </c>
      <c r="E1134" s="454" t="s">
        <v>138</v>
      </c>
      <c r="F1134" s="454" t="s">
        <v>137</v>
      </c>
      <c r="G1134" s="454" t="s">
        <v>186</v>
      </c>
      <c r="H1134" s="454" t="s">
        <v>186</v>
      </c>
      <c r="I1134" s="454" t="s">
        <v>139</v>
      </c>
      <c r="J1134" s="454" t="s">
        <v>139</v>
      </c>
      <c r="K1134" s="458" t="s">
        <v>2896</v>
      </c>
      <c r="L1134" s="103" t="s">
        <v>568</v>
      </c>
      <c r="M1134" s="103" t="s">
        <v>111</v>
      </c>
      <c r="N1134" s="103" t="s">
        <v>111</v>
      </c>
      <c r="O1134" s="103" t="s">
        <v>186</v>
      </c>
      <c r="P1134" s="103" t="s">
        <v>569</v>
      </c>
      <c r="Q1134" s="103" t="s">
        <v>569</v>
      </c>
      <c r="R1134" s="458" t="s">
        <v>3909</v>
      </c>
      <c r="S1134" s="460" t="s">
        <v>186</v>
      </c>
      <c r="T1134" s="103" t="s">
        <v>42</v>
      </c>
      <c r="U1134" s="103" t="s">
        <v>268</v>
      </c>
      <c r="V1134" s="454" t="str">
        <f>Tabela3[[#This Row],[NOVO 
PRAZO REDE]]</f>
        <v>REDE OK</v>
      </c>
      <c r="W1134" s="454" t="str">
        <f>Tabela3[[#This Row],[PRAZO
ATIVAÇÃO]]</f>
        <v>ATIVO</v>
      </c>
      <c r="X1134" s="103" t="s">
        <v>808</v>
      </c>
      <c r="Y1134" s="103" t="str">
        <f>IFERROR("W"&amp;WEEKNUM(Tabela3[[#This Row],[PRAZO RE REVISADO]]),"-")</f>
        <v>-</v>
      </c>
      <c r="Z1134" s="103" t="str">
        <f>IFERROR("W"&amp;WEEKNUM(Tabela3[[#This Row],[PRAZO ATIVAÇÃO]]),"-")</f>
        <v>-</v>
      </c>
      <c r="AA1134" s="103">
        <v>2025</v>
      </c>
      <c r="AB1134" s="103">
        <v>597372</v>
      </c>
      <c r="AC1134" s="454" t="s">
        <v>610</v>
      </c>
      <c r="AD1134" s="103" t="s">
        <v>137</v>
      </c>
      <c r="AE1134" s="578"/>
      <c r="AF1134" s="103"/>
      <c r="AG1134" s="103"/>
      <c r="AH1134" s="104"/>
      <c r="AK1134" s="103" t="str">
        <f ca="1">IF(Tabela3[[#This Row],[STATUS]]&lt;&gt;"PREVISTO","N/A",IF(Tabela3[[#This Row],[Data_RE_CONGELADA]]="REDE OK","OK",IFERROR(IF(TODAY()-Tabela3[[#This Row],[Data_RE_CONGELADA]]&gt;=0,"ATRASADO",IF(TODAY()-Tabela3[[#This Row],[Data_RE_CONGELADA]]&gt;-5,"VENCENDO",IF(TODAY()-Tabela3[[#This Row],[Data_RE_CONGELADA]]&lt;=0,"NO PRAZO"))),"N/A")))</f>
        <v>N/A</v>
      </c>
      <c r="AL1134" s="454">
        <v>45930</v>
      </c>
      <c r="AM1134" s="454">
        <v>45930</v>
      </c>
      <c r="AN1134" s="458"/>
      <c r="AO1134" s="459"/>
      <c r="AP1134" s="103"/>
      <c r="AR1134" s="103" t="s">
        <v>576</v>
      </c>
      <c r="AS1134" s="103" t="s">
        <v>577</v>
      </c>
      <c r="AT1134" s="103" t="s">
        <v>4233</v>
      </c>
      <c r="AU1134" s="103" t="s">
        <v>579</v>
      </c>
      <c r="AV1134" s="103" t="s">
        <v>580</v>
      </c>
      <c r="AW1134" s="103" t="s">
        <v>580</v>
      </c>
      <c r="AX1134" s="103" t="s">
        <v>580</v>
      </c>
      <c r="AY1134" s="103" t="s">
        <v>580</v>
      </c>
      <c r="AZ1134" s="103" t="s">
        <v>581</v>
      </c>
      <c r="BA1134" s="103" t="s">
        <v>139</v>
      </c>
      <c r="BB1134" s="103" t="s">
        <v>580</v>
      </c>
      <c r="BC1134" s="526" t="s">
        <v>4130</v>
      </c>
      <c r="BE1134" s="103" t="e">
        <f>VLOOKUP(Tabela3[[#This Row],[ID OSP]],[1]Export!$R:$R,1,0)</f>
        <v>#N/A</v>
      </c>
    </row>
    <row r="1135" spans="1:57" ht="15" hidden="1" customHeight="1">
      <c r="A1135" s="103" t="s">
        <v>2276</v>
      </c>
      <c r="B1135" s="103" t="s">
        <v>2277</v>
      </c>
      <c r="C1135" s="104" t="s">
        <v>565</v>
      </c>
      <c r="D1135" s="454" t="s">
        <v>566</v>
      </c>
      <c r="E1135" s="454" t="s">
        <v>138</v>
      </c>
      <c r="F1135" s="454" t="s">
        <v>137</v>
      </c>
      <c r="G1135" s="454" t="s">
        <v>186</v>
      </c>
      <c r="H1135" s="454" t="s">
        <v>186</v>
      </c>
      <c r="I1135" s="454" t="s">
        <v>139</v>
      </c>
      <c r="J1135" s="454" t="s">
        <v>139</v>
      </c>
      <c r="K1135" s="104" t="s">
        <v>4234</v>
      </c>
      <c r="L1135" s="103" t="s">
        <v>568</v>
      </c>
      <c r="M1135" s="103" t="s">
        <v>470</v>
      </c>
      <c r="N1135" s="103" t="s">
        <v>470</v>
      </c>
      <c r="O1135" s="103" t="s">
        <v>186</v>
      </c>
      <c r="P1135" s="103" t="s">
        <v>569</v>
      </c>
      <c r="Q1135" s="103" t="s">
        <v>569</v>
      </c>
      <c r="R1135" s="458" t="s">
        <v>4001</v>
      </c>
      <c r="S1135" s="460" t="s">
        <v>186</v>
      </c>
      <c r="T1135" s="103" t="s">
        <v>42</v>
      </c>
      <c r="U1135" s="103" t="s">
        <v>268</v>
      </c>
      <c r="V1135" s="454" t="str">
        <f>Tabela3[[#This Row],[NOVO 
PRAZO REDE]]</f>
        <v>REDE OK</v>
      </c>
      <c r="W1135" s="454" t="str">
        <f>Tabela3[[#This Row],[PRAZO
ATIVAÇÃO]]</f>
        <v>ATIVO</v>
      </c>
      <c r="X1135" s="103" t="s">
        <v>139</v>
      </c>
      <c r="Y1135" s="103" t="str">
        <f>IFERROR("W"&amp;WEEKNUM(Tabela3[[#This Row],[PRAZO RE REVISADO]]),"-")</f>
        <v>-</v>
      </c>
      <c r="Z1135" s="103" t="str">
        <f>IFERROR("W"&amp;WEEKNUM(Tabela3[[#This Row],[PRAZO ATIVAÇÃO]]),"-")</f>
        <v>-</v>
      </c>
      <c r="AA1135" s="103">
        <v>2025</v>
      </c>
      <c r="AB1135" s="103" t="s">
        <v>2418</v>
      </c>
      <c r="AC1135" s="103" t="s">
        <v>610</v>
      </c>
      <c r="AD1135" s="103" t="s">
        <v>137</v>
      </c>
      <c r="AE1135" s="578">
        <v>45960</v>
      </c>
      <c r="AF1135" s="474">
        <v>0</v>
      </c>
      <c r="AG1135" s="474"/>
      <c r="AH1135" s="104" t="s">
        <v>917</v>
      </c>
      <c r="AK1135" s="103" t="str">
        <f ca="1">IF(Tabela3[[#This Row],[STATUS]]&lt;&gt;"PREVISTO","N/A",IF(Tabela3[[#This Row],[Data_RE_CONGELADA]]="REDE OK","OK",IFERROR(IF(TODAY()-Tabela3[[#This Row],[Data_RE_CONGELADA]]&gt;=0,"ATRASADO",IF(TODAY()-Tabela3[[#This Row],[Data_RE_CONGELADA]]&gt;-5,"VENCENDO",IF(TODAY()-Tabela3[[#This Row],[Data_RE_CONGELADA]]&lt;=0,"NO PRAZO"))),"N/A")))</f>
        <v>N/A</v>
      </c>
      <c r="AL1135" s="454">
        <v>45930</v>
      </c>
      <c r="AM1135" s="454">
        <v>45930</v>
      </c>
      <c r="AN1135" s="458"/>
      <c r="AO1135" s="459"/>
      <c r="AP1135" s="103"/>
      <c r="AR1135" s="103" t="s">
        <v>576</v>
      </c>
      <c r="AS1135" s="103" t="s">
        <v>577</v>
      </c>
      <c r="AT1135" s="103" t="s">
        <v>4235</v>
      </c>
      <c r="AU1135" s="103" t="s">
        <v>579</v>
      </c>
      <c r="AV1135" s="103" t="s">
        <v>580</v>
      </c>
      <c r="AW1135" s="103" t="s">
        <v>580</v>
      </c>
      <c r="AX1135" s="103" t="s">
        <v>581</v>
      </c>
      <c r="AY1135" s="103" t="s">
        <v>580</v>
      </c>
      <c r="AZ1135" s="103" t="s">
        <v>580</v>
      </c>
      <c r="BA1135" s="103" t="s">
        <v>139</v>
      </c>
      <c r="BB1135" s="103" t="s">
        <v>580</v>
      </c>
      <c r="BC1135" s="526" t="s">
        <v>4236</v>
      </c>
      <c r="BE1135" s="103" t="e">
        <f>VLOOKUP(Tabela3[[#This Row],[ID OSP]],[1]Export!$R:$R,1,0)</f>
        <v>#N/A</v>
      </c>
    </row>
    <row r="1136" spans="1:57" ht="15" hidden="1" customHeight="1">
      <c r="A1136" s="103" t="s">
        <v>310</v>
      </c>
      <c r="B1136" s="103" t="s">
        <v>405</v>
      </c>
      <c r="C1136" s="104" t="s">
        <v>565</v>
      </c>
      <c r="D1136" s="454" t="s">
        <v>566</v>
      </c>
      <c r="E1136" s="454" t="s">
        <v>138</v>
      </c>
      <c r="F1136" s="454" t="s">
        <v>137</v>
      </c>
      <c r="G1136" s="454">
        <v>45952</v>
      </c>
      <c r="H1136" s="454" t="s">
        <v>186</v>
      </c>
      <c r="I1136" s="463" t="s">
        <v>139</v>
      </c>
      <c r="J1136" s="463" t="s">
        <v>139</v>
      </c>
      <c r="K1136" s="104" t="s">
        <v>4237</v>
      </c>
      <c r="L1136" s="103" t="s">
        <v>568</v>
      </c>
      <c r="M1136" s="103" t="s">
        <v>217</v>
      </c>
      <c r="N1136" s="103" t="s">
        <v>75</v>
      </c>
      <c r="O1136" s="103" t="s">
        <v>186</v>
      </c>
      <c r="P1136" s="103" t="s">
        <v>639</v>
      </c>
      <c r="Q1136" s="103" t="s">
        <v>639</v>
      </c>
      <c r="R1136" s="458" t="s">
        <v>4238</v>
      </c>
      <c r="S1136" s="455" t="s">
        <v>4239</v>
      </c>
      <c r="T1136" s="103" t="s">
        <v>42</v>
      </c>
      <c r="U1136" s="103" t="s">
        <v>137</v>
      </c>
      <c r="V1136" s="454" t="str">
        <f>Tabela3[[#This Row],[NOVO 
PRAZO REDE]]</f>
        <v>REDE OK</v>
      </c>
      <c r="W1136" s="454" t="str">
        <f>Tabela3[[#This Row],[PRAZO
ATIVAÇÃO]]</f>
        <v>ATIVO</v>
      </c>
      <c r="X1136" s="103" t="s">
        <v>684</v>
      </c>
      <c r="Y1136" s="103" t="str">
        <f>IFERROR("W"&amp;WEEKNUM(Tabela3[[#This Row],[PRAZO RE REVISADO]]),"-")</f>
        <v>-</v>
      </c>
      <c r="Z1136" s="103" t="str">
        <f>IFERROR("W"&amp;WEEKNUM(Tabela3[[#This Row],[PRAZO ATIVAÇÃO]]),"-")</f>
        <v>-</v>
      </c>
      <c r="AA1136" s="103">
        <v>2025</v>
      </c>
      <c r="AB1136" s="103">
        <v>566396</v>
      </c>
      <c r="AC1136" s="454" t="s">
        <v>572</v>
      </c>
      <c r="AD1136" s="103" t="s">
        <v>137</v>
      </c>
      <c r="AE1136" s="578">
        <v>45912</v>
      </c>
      <c r="AF1136" s="454"/>
      <c r="AG1136" s="474"/>
      <c r="AH1136" s="536" t="s">
        <v>917</v>
      </c>
      <c r="AI1136" s="466"/>
      <c r="AJ1136" s="466"/>
      <c r="AK1136" s="103" t="str">
        <f ca="1">IF(Tabela3[[#This Row],[STATUS]]&lt;&gt;"PREVISTO","N/A",IF(Tabela3[[#This Row],[Data_RE_CONGELADA]]="REDE OK","OK",IFERROR(IF(TODAY()-Tabela3[[#This Row],[Data_RE_CONGELADA]]&gt;=0,"ATRASADO",IF(TODAY()-Tabela3[[#This Row],[Data_RE_CONGELADA]]&gt;-5,"VENCENDO",IF(TODAY()-Tabela3[[#This Row],[Data_RE_CONGELADA]]&lt;=0,"NO PRAZO"))),"N/A")))</f>
        <v>N/A</v>
      </c>
      <c r="AL1136" s="454">
        <v>45833</v>
      </c>
      <c r="AM1136" s="103" t="s">
        <v>1037</v>
      </c>
      <c r="AN1136" s="458"/>
      <c r="AO1136" s="459"/>
      <c r="AP1136" s="103" t="s">
        <v>1037</v>
      </c>
      <c r="AQ1136" s="103" t="s">
        <v>688</v>
      </c>
      <c r="AR1136" s="103" t="s">
        <v>576</v>
      </c>
      <c r="AS1136" s="103" t="s">
        <v>4240</v>
      </c>
      <c r="AT1136" s="103" t="s">
        <v>4241</v>
      </c>
      <c r="AU1136" s="103" t="s">
        <v>648</v>
      </c>
      <c r="AV1136" s="103" t="s">
        <v>580</v>
      </c>
      <c r="AW1136" s="103" t="s">
        <v>580</v>
      </c>
      <c r="AX1136" s="103" t="s">
        <v>580</v>
      </c>
      <c r="AY1136" s="103" t="s">
        <v>580</v>
      </c>
      <c r="AZ1136" s="103" t="s">
        <v>580</v>
      </c>
      <c r="BA1136" s="103" t="s">
        <v>580</v>
      </c>
      <c r="BB1136" s="103" t="s">
        <v>2941</v>
      </c>
      <c r="BC1136" s="103"/>
      <c r="BE1136" s="103" t="e">
        <f>VLOOKUP(Tabela3[[#This Row],[ID OSP]],[1]Export!$R:$R,1,0)</f>
        <v>#N/A</v>
      </c>
    </row>
    <row r="1137" spans="1:58" ht="15" hidden="1" customHeight="1">
      <c r="A1137" s="103" t="s">
        <v>2876</v>
      </c>
      <c r="B1137" s="103" t="s">
        <v>2877</v>
      </c>
      <c r="C1137" s="534" t="s">
        <v>137</v>
      </c>
      <c r="D1137" s="454" t="s">
        <v>252</v>
      </c>
      <c r="E1137" s="454" t="s">
        <v>138</v>
      </c>
      <c r="F1137" s="454" t="s">
        <v>137</v>
      </c>
      <c r="G1137" s="454">
        <v>45966</v>
      </c>
      <c r="H1137" s="454">
        <v>45985</v>
      </c>
      <c r="I1137" s="454" t="s">
        <v>139</v>
      </c>
      <c r="J1137" s="454" t="s">
        <v>139</v>
      </c>
      <c r="K1137" s="458" t="s">
        <v>2878</v>
      </c>
      <c r="L1137" s="103" t="s">
        <v>568</v>
      </c>
      <c r="M1137" s="103" t="s">
        <v>2340</v>
      </c>
      <c r="N1137" s="103" t="s">
        <v>2685</v>
      </c>
      <c r="O1137" s="103" t="s">
        <v>186</v>
      </c>
      <c r="P1137" s="103" t="s">
        <v>569</v>
      </c>
      <c r="Q1137" s="103" t="s">
        <v>569</v>
      </c>
      <c r="R1137" s="458" t="s">
        <v>4242</v>
      </c>
      <c r="S1137" s="455" t="s">
        <v>4243</v>
      </c>
      <c r="T1137" s="103" t="s">
        <v>42</v>
      </c>
      <c r="U1137" s="103" t="s">
        <v>137</v>
      </c>
      <c r="V1137" s="454" t="str">
        <f>Tabela3[[#This Row],[NOVO 
PRAZO REDE]]</f>
        <v>REDE OK</v>
      </c>
      <c r="W1137" s="454" t="str">
        <f>Tabela3[[#This Row],[PRAZO
ATIVAÇÃO]]</f>
        <v>ATIVO</v>
      </c>
      <c r="X1137" s="103" t="s">
        <v>808</v>
      </c>
      <c r="Y1137" s="103" t="str">
        <f>IFERROR("W"&amp;WEEKNUM(Tabela3[[#This Row],[PRAZO RE REVISADO]]),"-")</f>
        <v>-</v>
      </c>
      <c r="Z1137" s="103" t="str">
        <f>IFERROR("W"&amp;WEEKNUM(Tabela3[[#This Row],[PRAZO ATIVAÇÃO]]),"-")</f>
        <v>-</v>
      </c>
      <c r="AA1137" s="103">
        <v>2025</v>
      </c>
      <c r="AB1137" s="103">
        <v>567945</v>
      </c>
      <c r="AC1137" s="454" t="s">
        <v>572</v>
      </c>
      <c r="AD1137" s="103" t="s">
        <v>137</v>
      </c>
      <c r="AE1137" s="578"/>
      <c r="AF1137" s="103"/>
      <c r="AG1137" s="474"/>
      <c r="AH1137" s="104"/>
      <c r="AK1137" s="103" t="str">
        <f ca="1">IF(Tabela3[[#This Row],[STATUS]]&lt;&gt;"PREVISTO","N/A",IF(Tabela3[[#This Row],[Data_RE_CONGELADA]]="REDE OK","OK",IFERROR(IF(TODAY()-Tabela3[[#This Row],[Data_RE_CONGELADA]]&gt;=0,"ATRASADO",IF(TODAY()-Tabela3[[#This Row],[Data_RE_CONGELADA]]&gt;-5,"VENCENDO",IF(TODAY()-Tabela3[[#This Row],[Data_RE_CONGELADA]]&lt;=0,"NO PRAZO"))),"N/A")))</f>
        <v>N/A</v>
      </c>
      <c r="AL1137" s="454">
        <v>45930</v>
      </c>
      <c r="AM1137" s="454">
        <v>45930</v>
      </c>
      <c r="AN1137" s="458"/>
      <c r="AO1137" s="459"/>
      <c r="AP1137" s="103" t="s">
        <v>1037</v>
      </c>
      <c r="AR1137" s="103" t="s">
        <v>576</v>
      </c>
      <c r="AS1137" s="103" t="s">
        <v>577</v>
      </c>
      <c r="AT1137" s="103" t="s">
        <v>4244</v>
      </c>
      <c r="AU1137" s="103" t="s">
        <v>579</v>
      </c>
      <c r="AV1137" s="103" t="s">
        <v>580</v>
      </c>
      <c r="AW1137" s="103" t="s">
        <v>580</v>
      </c>
      <c r="AX1137" s="103" t="s">
        <v>580</v>
      </c>
      <c r="AY1137" s="103" t="s">
        <v>580</v>
      </c>
      <c r="AZ1137" s="103" t="s">
        <v>580</v>
      </c>
      <c r="BA1137" s="103" t="s">
        <v>139</v>
      </c>
      <c r="BB1137" s="103" t="s">
        <v>2120</v>
      </c>
      <c r="BC1137" s="544" t="s">
        <v>4245</v>
      </c>
      <c r="BD1137" s="545" t="s">
        <v>4246</v>
      </c>
      <c r="BE1137" s="103" t="e">
        <f>VLOOKUP(Tabela3[[#This Row],[ID OSP]],[1]Export!$R:$R,1,0)</f>
        <v>#N/A</v>
      </c>
    </row>
    <row r="1138" spans="1:58" ht="15" hidden="1" customHeight="1">
      <c r="A1138" s="103" t="s">
        <v>2669</v>
      </c>
      <c r="B1138" s="103" t="s">
        <v>4247</v>
      </c>
      <c r="C1138" s="459" t="s">
        <v>137</v>
      </c>
      <c r="D1138" s="454" t="s">
        <v>252</v>
      </c>
      <c r="E1138" s="454" t="s">
        <v>138</v>
      </c>
      <c r="F1138" s="454" t="s">
        <v>137</v>
      </c>
      <c r="G1138" s="454">
        <v>45966</v>
      </c>
      <c r="H1138" s="454">
        <v>45974</v>
      </c>
      <c r="I1138" s="454" t="s">
        <v>139</v>
      </c>
      <c r="J1138" s="103" t="s">
        <v>139</v>
      </c>
      <c r="K1138" s="458" t="s">
        <v>4248</v>
      </c>
      <c r="L1138" s="103" t="s">
        <v>568</v>
      </c>
      <c r="M1138" s="103" t="s">
        <v>111</v>
      </c>
      <c r="N1138" s="103" t="s">
        <v>2664</v>
      </c>
      <c r="O1138" s="103" t="s">
        <v>186</v>
      </c>
      <c r="P1138" s="103" t="s">
        <v>569</v>
      </c>
      <c r="Q1138" s="103" t="s">
        <v>569</v>
      </c>
      <c r="R1138" s="458" t="s">
        <v>4249</v>
      </c>
      <c r="S1138" s="460"/>
      <c r="T1138" s="103" t="s">
        <v>42</v>
      </c>
      <c r="U1138" s="103" t="s">
        <v>137</v>
      </c>
      <c r="V1138" s="454" t="str">
        <f>Tabela3[[#This Row],[NOVO 
PRAZO REDE]]</f>
        <v>REDE OK</v>
      </c>
      <c r="W1138" s="454" t="str">
        <f>Tabela3[[#This Row],[PRAZO
ATIVAÇÃO]]</f>
        <v>ATIVO</v>
      </c>
      <c r="X1138" s="103" t="s">
        <v>808</v>
      </c>
      <c r="Y1138" s="103" t="str">
        <f>IFERROR("W"&amp;WEEKNUM(Tabela3[[#This Row],[PRAZO RE REVISADO]]),"-")</f>
        <v>-</v>
      </c>
      <c r="Z1138" s="103" t="str">
        <f>IFERROR("W"&amp;WEEKNUM(Tabela3[[#This Row],[PRAZO ATIVAÇÃO]]),"-")</f>
        <v>-</v>
      </c>
      <c r="AA1138" s="103">
        <v>2025</v>
      </c>
      <c r="AB1138" s="103">
        <v>593311</v>
      </c>
      <c r="AC1138" s="454" t="s">
        <v>610</v>
      </c>
      <c r="AD1138" s="103" t="s">
        <v>137</v>
      </c>
      <c r="AE1138" s="578"/>
      <c r="AF1138" s="103"/>
      <c r="AG1138" s="474"/>
      <c r="AH1138" s="104"/>
      <c r="AK1138" s="103" t="str">
        <f ca="1">IF(Tabela3[[#This Row],[STATUS]]&lt;&gt;"PREVISTO","N/A",IF(Tabela3[[#This Row],[Data_RE_CONGELADA]]="REDE OK","OK",IFERROR(IF(TODAY()-Tabela3[[#This Row],[Data_RE_CONGELADA]]&gt;=0,"ATRASADO",IF(TODAY()-Tabela3[[#This Row],[Data_RE_CONGELADA]]&gt;-5,"VENCENDO",IF(TODAY()-Tabela3[[#This Row],[Data_RE_CONGELADA]]&lt;=0,"NO PRAZO"))),"N/A")))</f>
        <v>N/A</v>
      </c>
      <c r="AL1138" s="454" t="str">
        <f>Tabela3[[#This Row],[NOVO 
PRAZO REDE]]</f>
        <v>REDE OK</v>
      </c>
      <c r="AM1138" s="454" t="str">
        <f>Tabela3[[#This Row],[PRAZO
ATIVAÇÃO]]</f>
        <v>ATIVO</v>
      </c>
      <c r="AN1138" s="458"/>
      <c r="AO1138" s="459"/>
      <c r="AP1138" s="103"/>
      <c r="AR1138" s="103" t="s">
        <v>576</v>
      </c>
      <c r="AS1138" s="103" t="s">
        <v>577</v>
      </c>
      <c r="AT1138" s="103" t="s">
        <v>4250</v>
      </c>
      <c r="AU1138" s="103" t="s">
        <v>579</v>
      </c>
      <c r="AV1138" s="103" t="s">
        <v>580</v>
      </c>
      <c r="AW1138" s="103" t="s">
        <v>580</v>
      </c>
      <c r="AX1138" s="103" t="s">
        <v>580</v>
      </c>
      <c r="AY1138" s="103" t="s">
        <v>580</v>
      </c>
      <c r="AZ1138" s="103" t="s">
        <v>580</v>
      </c>
      <c r="BA1138" s="103" t="s">
        <v>139</v>
      </c>
      <c r="BB1138" s="103" t="s">
        <v>580</v>
      </c>
      <c r="BC1138" s="544">
        <v>2</v>
      </c>
      <c r="BD1138" s="545" t="s">
        <v>1672</v>
      </c>
      <c r="BE1138" s="103" t="e">
        <f>VLOOKUP(Tabela3[[#This Row],[ID OSP]],[1]Export!$R:$R,1,0)</f>
        <v>#N/A</v>
      </c>
    </row>
    <row r="1139" spans="1:58" ht="15" hidden="1" customHeight="1">
      <c r="A1139" s="103" t="s">
        <v>2451</v>
      </c>
      <c r="B1139" s="103" t="s">
        <v>4251</v>
      </c>
      <c r="C1139" s="104" t="s">
        <v>565</v>
      </c>
      <c r="D1139" s="454" t="s">
        <v>566</v>
      </c>
      <c r="E1139" s="454" t="s">
        <v>138</v>
      </c>
      <c r="F1139" s="454" t="s">
        <v>137</v>
      </c>
      <c r="G1139" s="454">
        <v>45918</v>
      </c>
      <c r="H1139" s="454">
        <v>45925</v>
      </c>
      <c r="I1139" s="454" t="s">
        <v>139</v>
      </c>
      <c r="J1139" s="454" t="s">
        <v>139</v>
      </c>
      <c r="K1139" s="104" t="s">
        <v>4252</v>
      </c>
      <c r="L1139" s="103" t="s">
        <v>568</v>
      </c>
      <c r="M1139" s="103" t="s">
        <v>470</v>
      </c>
      <c r="N1139" s="103" t="s">
        <v>2071</v>
      </c>
      <c r="O1139" s="103" t="s">
        <v>186</v>
      </c>
      <c r="P1139" s="103" t="s">
        <v>569</v>
      </c>
      <c r="Q1139" s="103" t="s">
        <v>569</v>
      </c>
      <c r="R1139" s="458" t="s">
        <v>1035</v>
      </c>
      <c r="S1139" s="573" t="s">
        <v>4253</v>
      </c>
      <c r="T1139" s="103" t="s">
        <v>42</v>
      </c>
      <c r="U1139" s="103" t="s">
        <v>137</v>
      </c>
      <c r="V1139" s="454" t="str">
        <f>Tabela3[[#This Row],[NOVO 
PRAZO REDE]]</f>
        <v>REDE OK</v>
      </c>
      <c r="W1139" s="454" t="str">
        <f>Tabela3[[#This Row],[PRAZO
ATIVAÇÃO]]</f>
        <v>ATIVO</v>
      </c>
      <c r="X1139" s="103" t="s">
        <v>808</v>
      </c>
      <c r="Y1139" s="103" t="str">
        <f>IFERROR("W"&amp;WEEKNUM(Tabela3[[#This Row],[PRAZO RE REVISADO]]),"-")</f>
        <v>-</v>
      </c>
      <c r="Z1139" s="103" t="str">
        <f>IFERROR("W"&amp;WEEKNUM(Tabela3[[#This Row],[PRAZO ATIVAÇÃO]]),"-")</f>
        <v>-</v>
      </c>
      <c r="AA1139" s="103">
        <v>2025</v>
      </c>
      <c r="AB1139" s="103">
        <v>597391</v>
      </c>
      <c r="AC1139" s="454" t="s">
        <v>610</v>
      </c>
      <c r="AD1139" s="103" t="s">
        <v>137</v>
      </c>
      <c r="AE1139" s="580">
        <v>46167</v>
      </c>
      <c r="AF1139" s="454"/>
      <c r="AG1139" s="454"/>
      <c r="AH1139" s="104" t="s">
        <v>917</v>
      </c>
      <c r="AK1139" s="103" t="str">
        <f ca="1">IF(Tabela3[[#This Row],[STATUS]]&lt;&gt;"PREVISTO","N/A",IF(Tabela3[[#This Row],[Data_RE_CONGELADA]]="REDE OK","OK",IFERROR(IF(TODAY()-Tabela3[[#This Row],[Data_RE_CONGELADA]]&gt;=0,"ATRASADO",IF(TODAY()-Tabela3[[#This Row],[Data_RE_CONGELADA]]&gt;-5,"VENCENDO",IF(TODAY()-Tabela3[[#This Row],[Data_RE_CONGELADA]]&lt;=0,"NO PRAZO"))),"N/A")))</f>
        <v>N/A</v>
      </c>
      <c r="AL1139" s="454" t="str">
        <f>Tabela3[[#This Row],[NOVO 
PRAZO REDE]]</f>
        <v>REDE OK</v>
      </c>
      <c r="AM1139" s="454" t="str">
        <f>Tabela3[[#This Row],[PRAZO
ATIVAÇÃO]]</f>
        <v>ATIVO</v>
      </c>
      <c r="AN1139" s="458"/>
      <c r="AO1139" s="459"/>
      <c r="AP1139" s="103"/>
      <c r="AR1139" s="103" t="s">
        <v>576</v>
      </c>
      <c r="AS1139" s="103" t="s">
        <v>577</v>
      </c>
      <c r="AT1139" s="103" t="s">
        <v>4254</v>
      </c>
      <c r="AU1139" s="103" t="s">
        <v>579</v>
      </c>
      <c r="AV1139" s="103" t="s">
        <v>580</v>
      </c>
      <c r="AW1139" s="103" t="s">
        <v>580</v>
      </c>
      <c r="AX1139" s="103" t="s">
        <v>581</v>
      </c>
      <c r="AY1139" s="103" t="s">
        <v>580</v>
      </c>
      <c r="AZ1139" s="103" t="s">
        <v>581</v>
      </c>
      <c r="BA1139" s="103" t="s">
        <v>139</v>
      </c>
      <c r="BB1139" s="103" t="s">
        <v>580</v>
      </c>
      <c r="BC1139" s="544">
        <v>3</v>
      </c>
      <c r="BD1139" s="545" t="s">
        <v>1675</v>
      </c>
      <c r="BE1139" s="103" t="e">
        <f>VLOOKUP(Tabela3[[#This Row],[ID OSP]],[1]Export!$R:$R,1,0)</f>
        <v>#N/A</v>
      </c>
    </row>
    <row r="1140" spans="1:58" ht="15" hidden="1" customHeight="1">
      <c r="A1140" s="103" t="s">
        <v>472</v>
      </c>
      <c r="B1140" s="103" t="s">
        <v>4255</v>
      </c>
      <c r="C1140" s="104" t="s">
        <v>3238</v>
      </c>
      <c r="D1140" s="454" t="s">
        <v>607</v>
      </c>
      <c r="E1140" s="454" t="s">
        <v>138</v>
      </c>
      <c r="F1140" s="454" t="s">
        <v>137</v>
      </c>
      <c r="G1140" s="454" t="s">
        <v>607</v>
      </c>
      <c r="H1140" s="454" t="s">
        <v>186</v>
      </c>
      <c r="I1140" s="463" t="s">
        <v>139</v>
      </c>
      <c r="J1140" s="463" t="s">
        <v>139</v>
      </c>
      <c r="K1140" s="458" t="s">
        <v>607</v>
      </c>
      <c r="L1140" s="103" t="s">
        <v>2343</v>
      </c>
      <c r="M1140" s="103" t="s">
        <v>472</v>
      </c>
      <c r="N1140" s="103" t="s">
        <v>186</v>
      </c>
      <c r="O1140" s="103" t="s">
        <v>186</v>
      </c>
      <c r="P1140" s="103" t="s">
        <v>639</v>
      </c>
      <c r="Q1140" s="103" t="s">
        <v>639</v>
      </c>
      <c r="S1140" s="460"/>
      <c r="T1140" s="103" t="s">
        <v>42</v>
      </c>
      <c r="U1140" s="103" t="s">
        <v>137</v>
      </c>
      <c r="V1140" s="454" t="str">
        <f>Tabela3[[#This Row],[NOVO 
PRAZO REDE]]</f>
        <v>REDE OK</v>
      </c>
      <c r="W1140" s="454" t="str">
        <f>Tabela3[[#This Row],[PRAZO
ATIVAÇÃO]]</f>
        <v>ATIVO</v>
      </c>
      <c r="X1140" s="103" t="s">
        <v>139</v>
      </c>
      <c r="Y1140" s="103" t="str">
        <f>IFERROR("W"&amp;WEEKNUM(Tabela3[[#This Row],[PRAZO RE REVISADO]]),"-")</f>
        <v>-</v>
      </c>
      <c r="Z1140" s="103" t="str">
        <f>IFERROR("W"&amp;WEEKNUM(Tabela3[[#This Row],[PRAZO ATIVAÇÃO]]),"-")</f>
        <v>-</v>
      </c>
      <c r="AA1140" s="103">
        <v>2025</v>
      </c>
      <c r="AB1140" s="103" t="s">
        <v>139</v>
      </c>
      <c r="AC1140" s="454" t="s">
        <v>139</v>
      </c>
      <c r="AD1140" s="103" t="s">
        <v>137</v>
      </c>
      <c r="AF1140" s="103"/>
      <c r="AG1140" s="474"/>
      <c r="AH1140" s="103"/>
      <c r="AK1140" s="103" t="str">
        <f ca="1">IF(Tabela3[[#This Row],[STATUS]]&lt;&gt;"PREVISTO","N/A",IF(Tabela3[[#This Row],[Data_RE_CONGELADA]]="REDE OK","OK",IFERROR(IF(TODAY()-Tabela3[[#This Row],[Data_RE_CONGELADA]]&gt;=0,"ATRASADO",IF(TODAY()-Tabela3[[#This Row],[Data_RE_CONGELADA]]&gt;-5,"VENCENDO",IF(TODAY()-Tabela3[[#This Row],[Data_RE_CONGELADA]]&lt;=0,"NO PRAZO"))),"N/A")))</f>
        <v>N/A</v>
      </c>
      <c r="AL1140" s="454" t="s">
        <v>139</v>
      </c>
      <c r="AM1140" s="454"/>
      <c r="AN1140" s="458"/>
      <c r="AO1140" s="459"/>
      <c r="AP1140" s="103" t="s">
        <v>575</v>
      </c>
      <c r="AQ1140" s="103" t="s">
        <v>611</v>
      </c>
      <c r="AR1140" s="103" t="s">
        <v>576</v>
      </c>
      <c r="AS1140" s="103" t="s">
        <v>57</v>
      </c>
      <c r="AT1140" s="103" t="s">
        <v>4256</v>
      </c>
      <c r="AU1140" s="103" t="s">
        <v>648</v>
      </c>
      <c r="AV1140" s="103" t="s">
        <v>580</v>
      </c>
      <c r="AW1140" s="103" t="s">
        <v>580</v>
      </c>
      <c r="AX1140" s="103" t="s">
        <v>580</v>
      </c>
      <c r="AY1140" s="103" t="s">
        <v>580</v>
      </c>
      <c r="AZ1140" s="103" t="s">
        <v>580</v>
      </c>
      <c r="BA1140" s="103" t="s">
        <v>580</v>
      </c>
      <c r="BB1140" s="103" t="s">
        <v>4</v>
      </c>
      <c r="BC1140" s="544">
        <v>4</v>
      </c>
      <c r="BD1140" s="545" t="s">
        <v>4257</v>
      </c>
      <c r="BE1140" s="103" t="e">
        <f>VLOOKUP(Tabela3[[#This Row],[ID OSP]],[1]Export!$R:$R,1,0)</f>
        <v>#N/A</v>
      </c>
    </row>
    <row r="1141" spans="1:58" ht="15" hidden="1" customHeight="1">
      <c r="A1141" s="103" t="s">
        <v>261</v>
      </c>
      <c r="B1141" s="103" t="s">
        <v>416</v>
      </c>
      <c r="C1141" s="104" t="s">
        <v>137</v>
      </c>
      <c r="D1141" s="454" t="s">
        <v>252</v>
      </c>
      <c r="E1141" s="454" t="s">
        <v>138</v>
      </c>
      <c r="F1141" s="454" t="s">
        <v>137</v>
      </c>
      <c r="G1141" s="454">
        <v>45888</v>
      </c>
      <c r="H1141" s="454">
        <v>45891</v>
      </c>
      <c r="I1141" s="463" t="s">
        <v>139</v>
      </c>
      <c r="J1141" s="463" t="s">
        <v>139</v>
      </c>
      <c r="K1141" s="458" t="s">
        <v>262</v>
      </c>
      <c r="L1141" s="103" t="s">
        <v>568</v>
      </c>
      <c r="M1141" s="103" t="s">
        <v>215</v>
      </c>
      <c r="N1141" s="103" t="s">
        <v>73</v>
      </c>
      <c r="O1141" s="103" t="s">
        <v>186</v>
      </c>
      <c r="P1141" s="103" t="s">
        <v>639</v>
      </c>
      <c r="Q1141" s="103" t="s">
        <v>639</v>
      </c>
      <c r="R1141" s="458" t="s">
        <v>4258</v>
      </c>
      <c r="S1141" s="455"/>
      <c r="T1141" s="103" t="s">
        <v>42</v>
      </c>
      <c r="U1141" s="103" t="s">
        <v>137</v>
      </c>
      <c r="V1141" s="454" t="str">
        <f>Tabela3[[#This Row],[NOVO 
PRAZO REDE]]</f>
        <v>REDE OK</v>
      </c>
      <c r="W1141" s="454" t="s">
        <v>137</v>
      </c>
      <c r="X1141" s="103" t="s">
        <v>808</v>
      </c>
      <c r="Y1141" s="103" t="str">
        <f>IFERROR("W"&amp;WEEKNUM(Tabela3[[#This Row],[PRAZO RE REVISADO]]),"-")</f>
        <v>-</v>
      </c>
      <c r="Z1141" s="103" t="str">
        <f>IFERROR("W"&amp;WEEKNUM(Tabela3[[#This Row],[PRAZO ATIVAÇÃO]]),"-")</f>
        <v>-</v>
      </c>
      <c r="AA1141" s="103">
        <v>2025</v>
      </c>
      <c r="AB1141" s="103">
        <v>566320</v>
      </c>
      <c r="AC1141" s="454" t="s">
        <v>572</v>
      </c>
      <c r="AD1141" s="103" t="s">
        <v>137</v>
      </c>
      <c r="AF1141" s="103"/>
      <c r="AG1141" s="474"/>
      <c r="AH1141" s="103"/>
      <c r="AK1141" s="103" t="str">
        <f ca="1">IF(Tabela3[[#This Row],[STATUS]]&lt;&gt;"PREVISTO","N/A",IF(Tabela3[[#This Row],[Data_RE_CONGELADA]]="REDE OK","OK",IFERROR(IF(TODAY()-Tabela3[[#This Row],[Data_RE_CONGELADA]]&gt;=0,"ATRASADO",IF(TODAY()-Tabela3[[#This Row],[Data_RE_CONGELADA]]&gt;-5,"VENCENDO",IF(TODAY()-Tabela3[[#This Row],[Data_RE_CONGELADA]]&lt;=0,"NO PRAZO"))),"N/A")))</f>
        <v>N/A</v>
      </c>
      <c r="AL1141" s="454" t="s">
        <v>575</v>
      </c>
      <c r="AM1141" s="454"/>
      <c r="AN1141" s="458"/>
      <c r="AO1141" s="459"/>
      <c r="AP1141" s="103" t="s">
        <v>643</v>
      </c>
      <c r="AQ1141" s="103" t="s">
        <v>645</v>
      </c>
      <c r="AR1141" s="103" t="s">
        <v>576</v>
      </c>
      <c r="AS1141" s="103" t="s">
        <v>577</v>
      </c>
      <c r="AT1141" s="103" t="s">
        <v>4259</v>
      </c>
      <c r="AU1141" s="103" t="s">
        <v>648</v>
      </c>
      <c r="AV1141" s="103" t="s">
        <v>580</v>
      </c>
      <c r="AW1141" s="103" t="s">
        <v>580</v>
      </c>
      <c r="AX1141" s="103" t="s">
        <v>580</v>
      </c>
      <c r="AY1141" s="103" t="s">
        <v>580</v>
      </c>
      <c r="AZ1141" s="103" t="s">
        <v>580</v>
      </c>
      <c r="BA1141" s="103" t="s">
        <v>580</v>
      </c>
      <c r="BB1141" s="103" t="s">
        <v>4</v>
      </c>
      <c r="BC1141" s="546">
        <v>5</v>
      </c>
      <c r="BD1141" s="547" t="s">
        <v>4260</v>
      </c>
      <c r="BE1141" s="103" t="e">
        <f>VLOOKUP(Tabela3[[#This Row],[ID OSP]],[1]Export!$R:$R,1,0)</f>
        <v>#N/A</v>
      </c>
    </row>
    <row r="1142" spans="1:58" ht="15" hidden="1" customHeight="1">
      <c r="A1142" s="103" t="s">
        <v>301</v>
      </c>
      <c r="B1142" s="103" t="s">
        <v>376</v>
      </c>
      <c r="C1142" s="534" t="s">
        <v>137</v>
      </c>
      <c r="D1142" s="454" t="s">
        <v>252</v>
      </c>
      <c r="E1142" s="454" t="s">
        <v>138</v>
      </c>
      <c r="F1142" s="454" t="s">
        <v>137</v>
      </c>
      <c r="G1142" s="454">
        <v>45975</v>
      </c>
      <c r="H1142" s="454" t="s">
        <v>186</v>
      </c>
      <c r="I1142" s="463" t="s">
        <v>139</v>
      </c>
      <c r="J1142" s="463" t="s">
        <v>139</v>
      </c>
      <c r="K1142" s="458" t="s">
        <v>302</v>
      </c>
      <c r="L1142" s="103" t="s">
        <v>568</v>
      </c>
      <c r="M1142" s="103" t="s">
        <v>472</v>
      </c>
      <c r="N1142" s="103" t="s">
        <v>472</v>
      </c>
      <c r="O1142" s="103" t="s">
        <v>186</v>
      </c>
      <c r="P1142" s="103" t="s">
        <v>639</v>
      </c>
      <c r="Q1142" s="103" t="s">
        <v>639</v>
      </c>
      <c r="R1142" s="458" t="s">
        <v>4261</v>
      </c>
      <c r="S1142" s="455" t="s">
        <v>4262</v>
      </c>
      <c r="T1142" s="103" t="s">
        <v>42</v>
      </c>
      <c r="U1142" s="103" t="s">
        <v>1719</v>
      </c>
      <c r="V1142" s="454" t="str">
        <f>Tabela3[[#This Row],[NOVO 
PRAZO REDE]]</f>
        <v>REDE OK</v>
      </c>
      <c r="W1142" s="454" t="str">
        <f>Tabela3[[#This Row],[PRAZO
ATIVAÇÃO]]</f>
        <v>ATIVO</v>
      </c>
      <c r="X1142" s="103" t="s">
        <v>684</v>
      </c>
      <c r="Y1142" s="103" t="str">
        <f>IFERROR("W"&amp;WEEKNUM(Tabela3[[#This Row],[PRAZO RE REVISADO]]),"-")</f>
        <v>-</v>
      </c>
      <c r="Z1142" s="103" t="str">
        <f>IFERROR("W"&amp;WEEKNUM(Tabela3[[#This Row],[PRAZO ATIVAÇÃO]]),"-")</f>
        <v>-</v>
      </c>
      <c r="AA1142" s="103">
        <v>2025</v>
      </c>
      <c r="AB1142" s="103">
        <v>566390</v>
      </c>
      <c r="AC1142" s="454" t="s">
        <v>572</v>
      </c>
      <c r="AD1142" s="103" t="s">
        <v>137</v>
      </c>
      <c r="AF1142" s="103"/>
      <c r="AG1142" s="474"/>
      <c r="AH1142" s="103"/>
      <c r="AK1142" s="103" t="str">
        <f ca="1">IF(Tabela3[[#This Row],[STATUS]]&lt;&gt;"PREVISTO","N/A",IF(Tabela3[[#This Row],[Data_RE_CONGELADA]]="REDE OK","OK",IFERROR(IF(TODAY()-Tabela3[[#This Row],[Data_RE_CONGELADA]]&gt;=0,"ATRASADO",IF(TODAY()-Tabela3[[#This Row],[Data_RE_CONGELADA]]&gt;-5,"VENCENDO",IF(TODAY()-Tabela3[[#This Row],[Data_RE_CONGELADA]]&lt;=0,"NO PRAZO"))),"N/A")))</f>
        <v>N/A</v>
      </c>
      <c r="AL1142" s="454" t="str">
        <f>Tabela3[[#This Row],[NOVO 
PRAZO REDE]]</f>
        <v>REDE OK</v>
      </c>
      <c r="AM1142" s="454" t="str">
        <f>Tabela3[[#This Row],[PRAZO
ATIVAÇÃO]]</f>
        <v>ATIVO</v>
      </c>
      <c r="AN1142" s="458"/>
      <c r="AO1142" s="459"/>
      <c r="AP1142" s="103" t="s">
        <v>3812</v>
      </c>
      <c r="AQ1142" s="103" t="s">
        <v>688</v>
      </c>
      <c r="AR1142" s="103" t="s">
        <v>576</v>
      </c>
      <c r="AS1142" s="103" t="s">
        <v>577</v>
      </c>
      <c r="AT1142" s="103" t="s">
        <v>4263</v>
      </c>
      <c r="AU1142" s="103" t="s">
        <v>648</v>
      </c>
      <c r="AV1142" s="103" t="s">
        <v>580</v>
      </c>
      <c r="AW1142" s="103" t="s">
        <v>580</v>
      </c>
      <c r="AX1142" s="103" t="s">
        <v>580</v>
      </c>
      <c r="AY1142" s="103" t="s">
        <v>580</v>
      </c>
      <c r="AZ1142" s="103" t="s">
        <v>580</v>
      </c>
      <c r="BA1142" s="103" t="s">
        <v>580</v>
      </c>
      <c r="BB1142" s="103" t="s">
        <v>2941</v>
      </c>
      <c r="BC1142" s="546">
        <v>6</v>
      </c>
      <c r="BD1142" s="547" t="s">
        <v>4264</v>
      </c>
      <c r="BE1142" s="103" t="e">
        <f>VLOOKUP(Tabela3[[#This Row],[ID OSP]],[1]Export!$R:$R,1,0)</f>
        <v>#N/A</v>
      </c>
    </row>
    <row r="1143" spans="1:58" ht="15" hidden="1" customHeight="1">
      <c r="A1143" s="103" t="s">
        <v>293</v>
      </c>
      <c r="B1143" s="103" t="s">
        <v>410</v>
      </c>
      <c r="C1143" s="534" t="s">
        <v>137</v>
      </c>
      <c r="D1143" s="454" t="s">
        <v>42</v>
      </c>
      <c r="E1143" s="454" t="s">
        <v>138</v>
      </c>
      <c r="F1143" s="454" t="s">
        <v>137</v>
      </c>
      <c r="G1143" s="454" t="s">
        <v>186</v>
      </c>
      <c r="H1143" s="454" t="s">
        <v>186</v>
      </c>
      <c r="I1143" s="463" t="s">
        <v>139</v>
      </c>
      <c r="J1143" s="463" t="s">
        <v>139</v>
      </c>
      <c r="K1143" s="458" t="s">
        <v>294</v>
      </c>
      <c r="L1143" s="103" t="s">
        <v>568</v>
      </c>
      <c r="M1143" s="103" t="s">
        <v>472</v>
      </c>
      <c r="N1143" s="103" t="s">
        <v>472</v>
      </c>
      <c r="O1143" s="103" t="s">
        <v>186</v>
      </c>
      <c r="P1143" s="103" t="s">
        <v>639</v>
      </c>
      <c r="Q1143" s="103" t="s">
        <v>639</v>
      </c>
      <c r="R1143" s="458" t="s">
        <v>4265</v>
      </c>
      <c r="S1143" s="455" t="s">
        <v>4266</v>
      </c>
      <c r="T1143" s="103" t="s">
        <v>42</v>
      </c>
      <c r="U1143" s="103" t="s">
        <v>137</v>
      </c>
      <c r="V1143" s="454" t="str">
        <f>Tabela3[[#This Row],[NOVO 
PRAZO REDE]]</f>
        <v>REDE OK</v>
      </c>
      <c r="W1143" s="454" t="str">
        <f>Tabela3[[#This Row],[PRAZO
ATIVAÇÃO]]</f>
        <v>ATIVO</v>
      </c>
      <c r="X1143" s="103" t="s">
        <v>642</v>
      </c>
      <c r="Y1143" s="103" t="str">
        <f>IFERROR("W"&amp;WEEKNUM(Tabela3[[#This Row],[PRAZO RE REVISADO]]),"-")</f>
        <v>-</v>
      </c>
      <c r="Z1143" s="103" t="str">
        <f>IFERROR("W"&amp;WEEKNUM(Tabela3[[#This Row],[PRAZO ATIVAÇÃO]]),"-")</f>
        <v>-</v>
      </c>
      <c r="AA1143" s="103">
        <v>2025</v>
      </c>
      <c r="AB1143" s="103">
        <v>593941</v>
      </c>
      <c r="AC1143" s="454" t="s">
        <v>592</v>
      </c>
      <c r="AD1143" s="103" t="s">
        <v>137</v>
      </c>
      <c r="AF1143" s="103"/>
      <c r="AG1143" s="474"/>
      <c r="AH1143" s="103"/>
      <c r="AK1143" s="103" t="str">
        <f ca="1">IF(Tabela3[[#This Row],[STATUS]]&lt;&gt;"PREVISTO","N/A",IF(Tabela3[[#This Row],[Data_RE_CONGELADA]]="REDE OK","OK",IFERROR(IF(TODAY()-Tabela3[[#This Row],[Data_RE_CONGELADA]]&gt;=0,"ATRASADO",IF(TODAY()-Tabela3[[#This Row],[Data_RE_CONGELADA]]&gt;-5,"VENCENDO",IF(TODAY()-Tabela3[[#This Row],[Data_RE_CONGELADA]]&lt;=0,"NO PRAZO"))),"N/A")))</f>
        <v>N/A</v>
      </c>
      <c r="AL1143" s="454" t="str">
        <f>Tabela3[[#This Row],[NOVO 
PRAZO REDE]]</f>
        <v>REDE OK</v>
      </c>
      <c r="AM1143" s="454" t="str">
        <f>Tabela3[[#This Row],[PRAZO
ATIVAÇÃO]]</f>
        <v>ATIVO</v>
      </c>
      <c r="AN1143" s="458"/>
      <c r="AO1143" s="459"/>
      <c r="AP1143" s="454" t="s">
        <v>3812</v>
      </c>
      <c r="AQ1143" s="103" t="s">
        <v>688</v>
      </c>
      <c r="AR1143" s="103" t="s">
        <v>576</v>
      </c>
      <c r="AS1143" s="103" t="s">
        <v>577</v>
      </c>
      <c r="AT1143" s="103" t="s">
        <v>4267</v>
      </c>
      <c r="AU1143" s="103" t="s">
        <v>648</v>
      </c>
      <c r="AV1143" s="103" t="s">
        <v>580</v>
      </c>
      <c r="AW1143" s="103" t="s">
        <v>580</v>
      </c>
      <c r="AX1143" s="103" t="s">
        <v>580</v>
      </c>
      <c r="AY1143" s="103" t="s">
        <v>580</v>
      </c>
      <c r="AZ1143" s="103" t="s">
        <v>580</v>
      </c>
      <c r="BA1143" s="103" t="s">
        <v>580</v>
      </c>
      <c r="BB1143" s="103" t="s">
        <v>2941</v>
      </c>
      <c r="BC1143" s="103"/>
      <c r="BE1143" s="103" t="e">
        <f>VLOOKUP(Tabela3[[#This Row],[ID OSP]],[1]Export!$R:$R,1,0)</f>
        <v>#N/A</v>
      </c>
      <c r="BF1143" s="103" t="e">
        <f>_xlfn.XLOOKUP(BE:BE,[1]Export!$R:$R,[1]Export!$H:$H,1,0)</f>
        <v>#N/A</v>
      </c>
    </row>
    <row r="1144" spans="1:58" ht="15" hidden="1" customHeight="1">
      <c r="A1144" s="103" t="s">
        <v>2800</v>
      </c>
      <c r="B1144" s="103" t="s">
        <v>2801</v>
      </c>
      <c r="C1144" s="459" t="s">
        <v>137</v>
      </c>
      <c r="D1144" s="454" t="s">
        <v>252</v>
      </c>
      <c r="E1144" s="454" t="s">
        <v>138</v>
      </c>
      <c r="F1144" s="454" t="s">
        <v>137</v>
      </c>
      <c r="G1144" s="454">
        <v>45966</v>
      </c>
      <c r="H1144" s="454">
        <v>45973</v>
      </c>
      <c r="I1144" s="454" t="s">
        <v>139</v>
      </c>
      <c r="J1144" s="103" t="s">
        <v>139</v>
      </c>
      <c r="K1144" s="458" t="s">
        <v>2802</v>
      </c>
      <c r="L1144" s="103" t="s">
        <v>568</v>
      </c>
      <c r="M1144" s="103" t="s">
        <v>111</v>
      </c>
      <c r="N1144" s="103" t="s">
        <v>2664</v>
      </c>
      <c r="O1144" s="103" t="s">
        <v>186</v>
      </c>
      <c r="P1144" s="103" t="s">
        <v>569</v>
      </c>
      <c r="Q1144" s="103" t="s">
        <v>569</v>
      </c>
      <c r="R1144" s="458" t="s">
        <v>4268</v>
      </c>
      <c r="S1144" s="460"/>
      <c r="T1144" s="103" t="s">
        <v>42</v>
      </c>
      <c r="U1144" s="103" t="s">
        <v>137</v>
      </c>
      <c r="V1144" s="454" t="str">
        <f>Tabela3[[#This Row],[NOVO 
PRAZO REDE]]</f>
        <v>REDE OK</v>
      </c>
      <c r="W1144" s="454" t="str">
        <f>Tabela3[[#This Row],[PRAZO
ATIVAÇÃO]]</f>
        <v>ATIVO</v>
      </c>
      <c r="X1144" s="103" t="s">
        <v>808</v>
      </c>
      <c r="Y1144" s="103" t="str">
        <f>IFERROR("W"&amp;WEEKNUM(Tabela3[[#This Row],[PRAZO RE REVISADO]]),"-")</f>
        <v>-</v>
      </c>
      <c r="Z1144" s="103" t="str">
        <f>IFERROR("W"&amp;WEEKNUM(Tabela3[[#This Row],[PRAZO ATIVAÇÃO]]),"-")</f>
        <v>-</v>
      </c>
      <c r="AA1144" s="103">
        <v>2025</v>
      </c>
      <c r="AB1144" s="103">
        <v>593312</v>
      </c>
      <c r="AC1144" s="454" t="s">
        <v>610</v>
      </c>
      <c r="AD1144" s="103" t="s">
        <v>137</v>
      </c>
      <c r="AF1144" s="103"/>
      <c r="AG1144" s="474"/>
      <c r="AH1144" s="104"/>
      <c r="AK1144" s="103" t="str">
        <f ca="1">IF(Tabela3[[#This Row],[STATUS]]&lt;&gt;"PREVISTO","N/A",IF(Tabela3[[#This Row],[Data_RE_CONGELADA]]="REDE OK","OK",IFERROR(IF(TODAY()-Tabela3[[#This Row],[Data_RE_CONGELADA]]&gt;=0,"ATRASADO",IF(TODAY()-Tabela3[[#This Row],[Data_RE_CONGELADA]]&gt;-5,"VENCENDO",IF(TODAY()-Tabela3[[#This Row],[Data_RE_CONGELADA]]&lt;=0,"NO PRAZO"))),"N/A")))</f>
        <v>N/A</v>
      </c>
      <c r="AL1144" s="454" t="str">
        <f>Tabela3[[#This Row],[NOVO 
PRAZO REDE]]</f>
        <v>REDE OK</v>
      </c>
      <c r="AM1144" s="454" t="str">
        <f>Tabela3[[#This Row],[PRAZO
ATIVAÇÃO]]</f>
        <v>ATIVO</v>
      </c>
      <c r="AN1144" s="458"/>
      <c r="AO1144" s="459"/>
      <c r="AP1144" s="103"/>
      <c r="AR1144" s="103" t="s">
        <v>576</v>
      </c>
      <c r="AS1144" s="103" t="s">
        <v>577</v>
      </c>
      <c r="AT1144" s="103" t="s">
        <v>4269</v>
      </c>
      <c r="AU1144" s="103" t="s">
        <v>579</v>
      </c>
      <c r="AV1144" s="103" t="s">
        <v>580</v>
      </c>
      <c r="AW1144" s="103" t="s">
        <v>580</v>
      </c>
      <c r="AX1144" s="103" t="s">
        <v>580</v>
      </c>
      <c r="AY1144" s="103" t="s">
        <v>580</v>
      </c>
      <c r="AZ1144" s="103" t="s">
        <v>580</v>
      </c>
      <c r="BA1144" s="103" t="s">
        <v>139</v>
      </c>
      <c r="BB1144" s="103" t="s">
        <v>580</v>
      </c>
      <c r="BC1144" s="544" t="s">
        <v>4270</v>
      </c>
      <c r="BD1144" s="545"/>
      <c r="BE1144" s="103" t="e">
        <f>VLOOKUP(Tabela3[[#This Row],[ID OSP]],[1]Export!$R:$R,1,0)</f>
        <v>#N/A</v>
      </c>
    </row>
    <row r="1145" spans="1:58" ht="15" hidden="1" customHeight="1">
      <c r="B1145" s="493" t="s">
        <v>139</v>
      </c>
      <c r="C1145" s="553" t="s">
        <v>139</v>
      </c>
      <c r="D1145" s="493" t="s">
        <v>139</v>
      </c>
      <c r="E1145" s="493" t="s">
        <v>139</v>
      </c>
      <c r="F1145" s="493" t="s">
        <v>139</v>
      </c>
      <c r="G1145" s="493" t="s">
        <v>139</v>
      </c>
      <c r="H1145" s="493" t="s">
        <v>139</v>
      </c>
      <c r="I1145" s="493" t="s">
        <v>139</v>
      </c>
      <c r="J1145" s="493" t="s">
        <v>139</v>
      </c>
      <c r="K1145" s="458" t="s">
        <v>139</v>
      </c>
      <c r="L1145" s="472" t="s">
        <v>2343</v>
      </c>
      <c r="M1145" s="472"/>
      <c r="N1145" s="472"/>
      <c r="O1145" s="472" t="s">
        <v>186</v>
      </c>
      <c r="P1145" s="472" t="s">
        <v>4271</v>
      </c>
      <c r="Q1145" s="472" t="s">
        <v>4271</v>
      </c>
      <c r="R1145" s="494" t="s">
        <v>3222</v>
      </c>
      <c r="S1145" s="472"/>
      <c r="T1145" s="493">
        <v>0</v>
      </c>
      <c r="U1145" s="493" t="s">
        <v>186</v>
      </c>
      <c r="V1145" s="472"/>
      <c r="W1145" s="472"/>
      <c r="X1145" s="472"/>
      <c r="Y1145" s="472"/>
      <c r="Z1145" s="472" t="s">
        <v>3223</v>
      </c>
      <c r="AA1145" s="472">
        <v>2025</v>
      </c>
      <c r="AB1145" s="472" t="s">
        <v>139</v>
      </c>
      <c r="AC1145" s="472" t="s">
        <v>139</v>
      </c>
      <c r="AD1145" s="472"/>
      <c r="AE1145" s="458"/>
      <c r="AF1145" s="458"/>
      <c r="AG1145" s="474"/>
      <c r="AH1145" s="104"/>
      <c r="AI1145" s="458"/>
      <c r="AJ1145" s="458"/>
      <c r="AK1145" s="472" t="str">
        <f ca="1">IF(Tabela3[[#This Row],[STATUS]]&lt;&gt;"PREVISTO","N/A",IF(Tabela3[[#This Row],[Data_RE_CONGELADA]]="REDE OK","OK",IFERROR(IF(TODAY()-Tabela3[[#This Row],[Data_RE_CONGELADA]]&gt;=0,"ATRASADO",IF(TODAY()-Tabela3[[#This Row],[Data_RE_CONGELADA]]&gt;-5,"VENCENDO",IF(TODAY()-Tabela3[[#This Row],[Data_RE_CONGELADA]]&lt;=0,"NO PRAZO"))),"N/A")))</f>
        <v>N/A</v>
      </c>
      <c r="AL1145" s="494"/>
      <c r="AM1145" s="495"/>
      <c r="AN1145" s="472" t="s">
        <v>186</v>
      </c>
      <c r="AO1145" s="472" t="s">
        <v>186</v>
      </c>
      <c r="AP1145" s="472"/>
      <c r="AQ1145" s="472"/>
      <c r="AR1145" s="472"/>
      <c r="AS1145" s="103">
        <v>0</v>
      </c>
      <c r="AT1145" s="472"/>
      <c r="AU1145" s="103" t="s">
        <v>579</v>
      </c>
      <c r="BC1145" s="544">
        <v>2</v>
      </c>
      <c r="BD1145" s="545" t="s">
        <v>1672</v>
      </c>
      <c r="BE1145" s="103" t="e">
        <f>VLOOKUP(Tabela3[[#This Row],[ID OSP]],[1]Export!$R:$R,1,0)</f>
        <v>#N/A</v>
      </c>
    </row>
    <row r="1146" spans="1:58" ht="15" hidden="1" customHeight="1">
      <c r="B1146" s="493" t="s">
        <v>139</v>
      </c>
      <c r="C1146" s="553" t="s">
        <v>139</v>
      </c>
      <c r="D1146" s="493" t="s">
        <v>139</v>
      </c>
      <c r="E1146" s="493" t="s">
        <v>139</v>
      </c>
      <c r="F1146" s="493" t="s">
        <v>139</v>
      </c>
      <c r="G1146" s="493" t="s">
        <v>139</v>
      </c>
      <c r="H1146" s="493" t="s">
        <v>139</v>
      </c>
      <c r="I1146" s="493" t="s">
        <v>139</v>
      </c>
      <c r="J1146" s="493" t="s">
        <v>139</v>
      </c>
      <c r="K1146" s="458" t="s">
        <v>139</v>
      </c>
      <c r="L1146" s="472" t="s">
        <v>638</v>
      </c>
      <c r="M1146" s="472"/>
      <c r="N1146" s="472"/>
      <c r="O1146" s="472" t="s">
        <v>186</v>
      </c>
      <c r="P1146" s="472" t="s">
        <v>4271</v>
      </c>
      <c r="Q1146" s="472" t="s">
        <v>4271</v>
      </c>
      <c r="R1146" s="494" t="s">
        <v>3222</v>
      </c>
      <c r="S1146" s="472"/>
      <c r="T1146" s="493">
        <v>0</v>
      </c>
      <c r="U1146" s="493" t="s">
        <v>186</v>
      </c>
      <c r="V1146" s="472"/>
      <c r="W1146" s="472"/>
      <c r="X1146" s="472"/>
      <c r="Y1146" s="472"/>
      <c r="Z1146" s="472" t="s">
        <v>3223</v>
      </c>
      <c r="AA1146" s="472">
        <v>2025</v>
      </c>
      <c r="AB1146" s="472" t="s">
        <v>139</v>
      </c>
      <c r="AC1146" s="472" t="s">
        <v>139</v>
      </c>
      <c r="AD1146" s="472"/>
      <c r="AE1146" s="458"/>
      <c r="AF1146" s="458"/>
      <c r="AG1146" s="474"/>
      <c r="AH1146" s="104"/>
      <c r="AI1146" s="458"/>
      <c r="AJ1146" s="458"/>
      <c r="AK1146" s="472" t="str">
        <f ca="1">IF(Tabela3[[#This Row],[STATUS]]&lt;&gt;"PREVISTO","N/A",IF(Tabela3[[#This Row],[Data_RE_CONGELADA]]="REDE OK","OK",IFERROR(IF(TODAY()-Tabela3[[#This Row],[Data_RE_CONGELADA]]&gt;=0,"ATRASADO",IF(TODAY()-Tabela3[[#This Row],[Data_RE_CONGELADA]]&gt;-5,"VENCENDO",IF(TODAY()-Tabela3[[#This Row],[Data_RE_CONGELADA]]&lt;=0,"NO PRAZO"))),"N/A")))</f>
        <v>N/A</v>
      </c>
      <c r="AL1146" s="494"/>
      <c r="AM1146" s="495"/>
      <c r="AN1146" s="472" t="s">
        <v>186</v>
      </c>
      <c r="AO1146" s="472" t="s">
        <v>186</v>
      </c>
      <c r="AP1146" s="472"/>
      <c r="AQ1146" s="472"/>
      <c r="AR1146" s="472"/>
      <c r="AS1146" s="103">
        <v>0</v>
      </c>
      <c r="AT1146" s="472"/>
      <c r="AU1146" s="103" t="s">
        <v>579</v>
      </c>
      <c r="BC1146" s="544">
        <v>3</v>
      </c>
      <c r="BD1146" s="545" t="s">
        <v>1675</v>
      </c>
      <c r="BE1146" s="103" t="e">
        <f>VLOOKUP(Tabela3[[#This Row],[ID OSP]],[1]Export!$R:$R,1,0)</f>
        <v>#N/A</v>
      </c>
    </row>
    <row r="1147" spans="1:58" ht="15" hidden="1" customHeight="1">
      <c r="B1147" s="493" t="s">
        <v>139</v>
      </c>
      <c r="C1147" s="553" t="s">
        <v>139</v>
      </c>
      <c r="D1147" s="493" t="s">
        <v>139</v>
      </c>
      <c r="E1147" s="493" t="s">
        <v>139</v>
      </c>
      <c r="F1147" s="493" t="s">
        <v>139</v>
      </c>
      <c r="G1147" s="493" t="s">
        <v>139</v>
      </c>
      <c r="H1147" s="493" t="s">
        <v>139</v>
      </c>
      <c r="I1147" s="493" t="s">
        <v>139</v>
      </c>
      <c r="J1147" s="493" t="s">
        <v>139</v>
      </c>
      <c r="K1147" s="458" t="s">
        <v>139</v>
      </c>
      <c r="L1147" s="472" t="s">
        <v>568</v>
      </c>
      <c r="M1147" s="472"/>
      <c r="N1147" s="472"/>
      <c r="O1147" s="472" t="s">
        <v>186</v>
      </c>
      <c r="P1147" s="472" t="s">
        <v>4271</v>
      </c>
      <c r="Q1147" s="472" t="s">
        <v>4271</v>
      </c>
      <c r="R1147" s="494" t="s">
        <v>3222</v>
      </c>
      <c r="S1147" s="472"/>
      <c r="T1147" s="493">
        <v>0</v>
      </c>
      <c r="U1147" s="493" t="s">
        <v>186</v>
      </c>
      <c r="V1147" s="472"/>
      <c r="W1147" s="472"/>
      <c r="X1147" s="472"/>
      <c r="Y1147" s="472"/>
      <c r="Z1147" s="472" t="s">
        <v>3223</v>
      </c>
      <c r="AA1147" s="472">
        <v>2025</v>
      </c>
      <c r="AB1147" s="472" t="s">
        <v>139</v>
      </c>
      <c r="AC1147" s="472" t="s">
        <v>139</v>
      </c>
      <c r="AD1147" s="472"/>
      <c r="AE1147" s="458"/>
      <c r="AF1147" s="458"/>
      <c r="AG1147" s="474"/>
      <c r="AH1147" s="104"/>
      <c r="AI1147" s="458"/>
      <c r="AJ1147" s="458"/>
      <c r="AK1147" s="472" t="str">
        <f ca="1">IF(Tabela3[[#This Row],[STATUS]]&lt;&gt;"PREVISTO","N/A",IF(Tabela3[[#This Row],[Data_RE_CONGELADA]]="REDE OK","OK",IFERROR(IF(TODAY()-Tabela3[[#This Row],[Data_RE_CONGELADA]]&gt;=0,"ATRASADO",IF(TODAY()-Tabela3[[#This Row],[Data_RE_CONGELADA]]&gt;-5,"VENCENDO",IF(TODAY()-Tabela3[[#This Row],[Data_RE_CONGELADA]]&lt;=0,"NO PRAZO"))),"N/A")))</f>
        <v>N/A</v>
      </c>
      <c r="AL1147" s="494"/>
      <c r="AM1147" s="495"/>
      <c r="AN1147" s="472" t="s">
        <v>186</v>
      </c>
      <c r="AO1147" s="472" t="s">
        <v>186</v>
      </c>
      <c r="AP1147" s="472"/>
      <c r="AQ1147" s="472"/>
      <c r="AR1147" s="472"/>
      <c r="AS1147" s="103">
        <v>0</v>
      </c>
      <c r="AT1147" s="472"/>
      <c r="AU1147" s="103" t="s">
        <v>579</v>
      </c>
      <c r="BC1147" s="544">
        <v>4</v>
      </c>
      <c r="BD1147" s="545" t="s">
        <v>4272</v>
      </c>
      <c r="BE1147" s="103" t="e">
        <f>VLOOKUP(Tabela3[[#This Row],[ID OSP]],[1]Export!$R:$R,1,0)</f>
        <v>#N/A</v>
      </c>
    </row>
    <row r="1148" spans="1:58" ht="15" hidden="1" customHeight="1">
      <c r="A1148" s="103" t="s">
        <v>4273</v>
      </c>
      <c r="B1148" s="103" t="s">
        <v>4274</v>
      </c>
      <c r="C1148" s="458" t="s">
        <v>4046</v>
      </c>
      <c r="D1148" s="454" t="s">
        <v>42</v>
      </c>
      <c r="E1148" s="454">
        <v>46078</v>
      </c>
      <c r="F1148" s="454">
        <f>Tabela3[[#This Row],[NOVO 
PRAZO REDE]]+2</f>
        <v>46080</v>
      </c>
      <c r="G1148" s="454" t="s">
        <v>186</v>
      </c>
      <c r="H1148" s="454" t="s">
        <v>186</v>
      </c>
      <c r="I1148" s="454" t="s">
        <v>139</v>
      </c>
      <c r="J1148" s="454" t="s">
        <v>139</v>
      </c>
      <c r="K1148" s="458" t="s">
        <v>4275</v>
      </c>
      <c r="L1148" s="103" t="s">
        <v>2343</v>
      </c>
      <c r="M1148" s="103" t="s">
        <v>4273</v>
      </c>
      <c r="N1148" s="103" t="s">
        <v>186</v>
      </c>
      <c r="O1148" s="103" t="s">
        <v>186</v>
      </c>
      <c r="P1148" s="103" t="s">
        <v>4271</v>
      </c>
      <c r="Q1148" s="103" t="s">
        <v>4271</v>
      </c>
      <c r="R1148" s="468" t="s">
        <v>4276</v>
      </c>
      <c r="S1148" s="460"/>
      <c r="T1148" s="103" t="s">
        <v>42</v>
      </c>
      <c r="U1148" s="103" t="s">
        <v>591</v>
      </c>
      <c r="V1148" s="454">
        <f>Tabela3[[#This Row],[NOVO 
PRAZO REDE]]</f>
        <v>46078</v>
      </c>
      <c r="W1148" s="454">
        <f>Tabela3[[#This Row],[PRAZO
ATIVAÇÃO]]</f>
        <v>46080</v>
      </c>
      <c r="X1148" s="103" t="s">
        <v>808</v>
      </c>
      <c r="Y1148" s="103" t="str">
        <f>IFERROR("W"&amp;WEEKNUM(Tabela3[[#This Row],[PRAZO RE REVISADO]]),"-")</f>
        <v>W9</v>
      </c>
      <c r="Z1148" s="103" t="str">
        <f>IFERROR("W"&amp;WEEKNUM(Tabela3[[#This Row],[PRAZO ATIVAÇÃO]]),"-")</f>
        <v>W9</v>
      </c>
      <c r="AA1148" s="103">
        <v>2025</v>
      </c>
      <c r="AB1148" s="103">
        <v>598147</v>
      </c>
      <c r="AC1148" s="103" t="s">
        <v>3811</v>
      </c>
      <c r="AD1148" s="103" t="s">
        <v>4046</v>
      </c>
      <c r="AF1148" s="103"/>
      <c r="AG1148" s="103"/>
      <c r="AH1148" s="103"/>
      <c r="AK1148" s="103" t="str">
        <f ca="1">IF(Tabela3[[#This Row],[STATUS]]&lt;&gt;"PREVISTO","N/A",IF(Tabela3[[#This Row],[Data_RE_CONGELADA]]="REDE OK","OK",IFERROR(IF(TODAY()-Tabela3[[#This Row],[Data_RE_CONGELADA]]&gt;=0,"ATRASADO",IF(TODAY()-Tabela3[[#This Row],[Data_RE_CONGELADA]]&gt;-5,"VENCENDO",IF(TODAY()-Tabela3[[#This Row],[Data_RE_CONGELADA]]&lt;=0,"NO PRAZO"))),"N/A")))</f>
        <v>N/A</v>
      </c>
      <c r="AL1148" s="454"/>
      <c r="AM1148" s="454"/>
      <c r="AN1148" s="458"/>
      <c r="AO1148" s="459" t="s">
        <v>643</v>
      </c>
      <c r="AP1148" s="103"/>
      <c r="BC1148" s="546">
        <v>5</v>
      </c>
      <c r="BD1148" s="547" t="s">
        <v>4117</v>
      </c>
      <c r="BE1148" s="103" t="e">
        <f>VLOOKUP(Tabela3[[#This Row],[ID OSP]],[1]Export!$R:$R,1,0)</f>
        <v>#N/A</v>
      </c>
    </row>
    <row r="1149" spans="1:58" ht="15" hidden="1" customHeight="1">
      <c r="A1149" s="103" t="s">
        <v>4273</v>
      </c>
      <c r="B1149" s="103" t="s">
        <v>4277</v>
      </c>
      <c r="C1149" s="104" t="s">
        <v>508</v>
      </c>
      <c r="D1149" s="454" t="s">
        <v>607</v>
      </c>
      <c r="E1149" s="454" t="s">
        <v>138</v>
      </c>
      <c r="F1149" s="454">
        <v>46059</v>
      </c>
      <c r="G1149" s="454" t="s">
        <v>607</v>
      </c>
      <c r="H1149" s="454" t="s">
        <v>186</v>
      </c>
      <c r="I1149" s="454" t="s">
        <v>139</v>
      </c>
      <c r="J1149" s="454" t="s">
        <v>139</v>
      </c>
      <c r="K1149" s="458" t="s">
        <v>4278</v>
      </c>
      <c r="L1149" s="103" t="s">
        <v>568</v>
      </c>
      <c r="M1149" s="103" t="s">
        <v>4273</v>
      </c>
      <c r="N1149" s="103" t="s">
        <v>186</v>
      </c>
      <c r="O1149" s="103" t="s">
        <v>186</v>
      </c>
      <c r="P1149" s="103" t="s">
        <v>4271</v>
      </c>
      <c r="Q1149" s="103" t="s">
        <v>4271</v>
      </c>
      <c r="R1149" s="458" t="s">
        <v>607</v>
      </c>
      <c r="S1149" s="455" t="s">
        <v>4279</v>
      </c>
      <c r="T1149" s="103" t="s">
        <v>42</v>
      </c>
      <c r="U1149" s="103" t="s">
        <v>52</v>
      </c>
      <c r="V1149" s="454" t="str">
        <f>Tabela3[[#This Row],[NOVO 
PRAZO REDE]]</f>
        <v>REDE OK</v>
      </c>
      <c r="W1149" s="454">
        <f>Tabela3[[#This Row],[PRAZO
ATIVAÇÃO]]</f>
        <v>46059</v>
      </c>
      <c r="X1149" s="103" t="s">
        <v>139</v>
      </c>
      <c r="Y1149" s="103" t="str">
        <f>IFERROR("W"&amp;WEEKNUM(Tabela3[[#This Row],[PRAZO RE REVISADO]]),"-")</f>
        <v>-</v>
      </c>
      <c r="Z1149" s="103" t="str">
        <f>IFERROR("W"&amp;WEEKNUM(Tabela3[[#This Row],[PRAZO ATIVAÇÃO]]),"-")</f>
        <v>W6</v>
      </c>
      <c r="AA1149" s="103">
        <v>2025</v>
      </c>
      <c r="AB1149" s="103" t="s">
        <v>139</v>
      </c>
      <c r="AC1149" s="103" t="s">
        <v>139</v>
      </c>
      <c r="AD1149" s="103" t="s">
        <v>4034</v>
      </c>
      <c r="AF1149" s="103"/>
      <c r="AG1149" s="103"/>
      <c r="AH1149" s="103"/>
      <c r="AK1149" s="103" t="str">
        <f ca="1">IF(Tabela3[[#This Row],[STATUS]]&lt;&gt;"PREVISTO","N/A",IF(Tabela3[[#This Row],[Data_RE_CONGELADA]]="REDE OK","OK",IFERROR(IF(TODAY()-Tabela3[[#This Row],[Data_RE_CONGELADA]]&gt;=0,"ATRASADO",IF(TODAY()-Tabela3[[#This Row],[Data_RE_CONGELADA]]&gt;-5,"VENCENDO",IF(TODAY()-Tabela3[[#This Row],[Data_RE_CONGELADA]]&lt;=0,"NO PRAZO"))),"N/A")))</f>
        <v>N/A</v>
      </c>
      <c r="AL1149" s="454"/>
      <c r="AM1149" s="454"/>
      <c r="AN1149" s="458"/>
      <c r="AO1149" s="459"/>
      <c r="AP1149" s="103"/>
      <c r="BC1149" s="103"/>
      <c r="BE1149" s="103" t="e">
        <f>VLOOKUP(Tabela3[[#This Row],[ID OSP]],[1]Export!$R:$R,1,0)</f>
        <v>#N/A</v>
      </c>
    </row>
    <row r="1150" spans="1:58" ht="15" hidden="1" customHeight="1">
      <c r="A1150" s="103" t="s">
        <v>4280</v>
      </c>
      <c r="B1150" s="103" t="s">
        <v>4281</v>
      </c>
      <c r="C1150" s="104" t="s">
        <v>508</v>
      </c>
      <c r="D1150" s="454" t="s">
        <v>607</v>
      </c>
      <c r="E1150" s="454" t="s">
        <v>138</v>
      </c>
      <c r="F1150" s="454">
        <v>46059</v>
      </c>
      <c r="G1150" s="454" t="s">
        <v>607</v>
      </c>
      <c r="H1150" s="454" t="s">
        <v>186</v>
      </c>
      <c r="I1150" s="454" t="s">
        <v>139</v>
      </c>
      <c r="J1150" s="454" t="s">
        <v>139</v>
      </c>
      <c r="K1150" s="458" t="s">
        <v>4282</v>
      </c>
      <c r="L1150" s="103" t="s">
        <v>568</v>
      </c>
      <c r="M1150" s="103" t="s">
        <v>4273</v>
      </c>
      <c r="N1150" s="103" t="s">
        <v>4280</v>
      </c>
      <c r="O1150" s="103" t="s">
        <v>186</v>
      </c>
      <c r="P1150" s="103" t="s">
        <v>4271</v>
      </c>
      <c r="Q1150" s="103" t="s">
        <v>4271</v>
      </c>
      <c r="S1150" s="460"/>
      <c r="T1150" s="103" t="s">
        <v>42</v>
      </c>
      <c r="U1150" s="103" t="s">
        <v>52</v>
      </c>
      <c r="V1150" s="454" t="str">
        <f>Tabela3[[#This Row],[NOVO 
PRAZO REDE]]</f>
        <v>REDE OK</v>
      </c>
      <c r="W1150" s="454">
        <f>Tabela3[[#This Row],[PRAZO
ATIVAÇÃO]]</f>
        <v>46059</v>
      </c>
      <c r="X1150" s="103" t="s">
        <v>139</v>
      </c>
      <c r="Y1150" s="103" t="str">
        <f>IFERROR("W"&amp;WEEKNUM(Tabela3[[#This Row],[PRAZO RE REVISADO]]),"-")</f>
        <v>-</v>
      </c>
      <c r="Z1150" s="103" t="str">
        <f>IFERROR("W"&amp;WEEKNUM(Tabela3[[#This Row],[PRAZO ATIVAÇÃO]]),"-")</f>
        <v>W6</v>
      </c>
      <c r="AA1150" s="103">
        <v>2025</v>
      </c>
      <c r="AB1150" s="103" t="s">
        <v>139</v>
      </c>
      <c r="AC1150" s="103" t="s">
        <v>139</v>
      </c>
      <c r="AD1150" s="103" t="s">
        <v>4034</v>
      </c>
      <c r="AF1150" s="103"/>
      <c r="AG1150" s="103"/>
      <c r="AH1150" s="103"/>
      <c r="AK1150" s="103" t="str">
        <f ca="1">IF(Tabela3[[#This Row],[STATUS]]&lt;&gt;"PREVISTO","N/A",IF(Tabela3[[#This Row],[Data_RE_CONGELADA]]="REDE OK","OK",IFERROR(IF(TODAY()-Tabela3[[#This Row],[Data_RE_CONGELADA]]&gt;=0,"ATRASADO",IF(TODAY()-Tabela3[[#This Row],[Data_RE_CONGELADA]]&gt;-5,"VENCENDO",IF(TODAY()-Tabela3[[#This Row],[Data_RE_CONGELADA]]&lt;=0,"NO PRAZO"))),"N/A")))</f>
        <v>N/A</v>
      </c>
      <c r="AL1150" s="454"/>
      <c r="AM1150" s="454"/>
      <c r="AN1150" s="458"/>
      <c r="AO1150" s="459"/>
      <c r="AP1150" s="103"/>
      <c r="BC1150" s="103"/>
      <c r="BE1150" s="103" t="e">
        <f>VLOOKUP(Tabela3[[#This Row],[ID OSP]],[1]Export!$R:$R,1,0)</f>
        <v>#N/A</v>
      </c>
    </row>
    <row r="1151" spans="1:58" ht="15" hidden="1" customHeight="1">
      <c r="A1151" s="103" t="s">
        <v>4283</v>
      </c>
      <c r="B1151" s="103" t="s">
        <v>4284</v>
      </c>
      <c r="C1151" s="104" t="s">
        <v>509</v>
      </c>
      <c r="D1151" s="454" t="s">
        <v>42</v>
      </c>
      <c r="E1151" s="454">
        <v>46059</v>
      </c>
      <c r="F1151" s="454">
        <v>46065</v>
      </c>
      <c r="G1151" s="454" t="s">
        <v>186</v>
      </c>
      <c r="H1151" s="454" t="s">
        <v>186</v>
      </c>
      <c r="I1151" s="454" t="s">
        <v>139</v>
      </c>
      <c r="J1151" s="454" t="s">
        <v>139</v>
      </c>
      <c r="K1151" s="458" t="s">
        <v>4285</v>
      </c>
      <c r="L1151" s="103" t="s">
        <v>638</v>
      </c>
      <c r="M1151" s="103" t="s">
        <v>4273</v>
      </c>
      <c r="N1151" s="103" t="s">
        <v>186</v>
      </c>
      <c r="O1151" s="103" t="s">
        <v>186</v>
      </c>
      <c r="P1151" s="103" t="s">
        <v>4271</v>
      </c>
      <c r="Q1151" s="103" t="s">
        <v>4271</v>
      </c>
      <c r="S1151" s="460"/>
      <c r="T1151" s="103" t="s">
        <v>42</v>
      </c>
      <c r="U1151" s="103" t="s">
        <v>591</v>
      </c>
      <c r="V1151" s="454">
        <f>Tabela3[[#This Row],[NOVO 
PRAZO REDE]]</f>
        <v>46059</v>
      </c>
      <c r="W1151" s="454">
        <f>Tabela3[[#This Row],[PRAZO
ATIVAÇÃO]]</f>
        <v>46065</v>
      </c>
      <c r="X1151" s="103" t="s">
        <v>808</v>
      </c>
      <c r="Y1151" s="103" t="str">
        <f>IFERROR("W"&amp;WEEKNUM(Tabela3[[#This Row],[PRAZO RE REVISADO]]),"-")</f>
        <v>W6</v>
      </c>
      <c r="Z1151" s="103" t="str">
        <f>IFERROR("W"&amp;WEEKNUM(Tabela3[[#This Row],[PRAZO ATIVAÇÃO]]),"-")</f>
        <v>W7</v>
      </c>
      <c r="AA1151" s="103">
        <v>2025</v>
      </c>
      <c r="AB1151" s="103">
        <v>596804</v>
      </c>
      <c r="AC1151" s="103" t="s">
        <v>592</v>
      </c>
      <c r="AD1151" s="103" t="s">
        <v>593</v>
      </c>
      <c r="AF1151" s="103"/>
      <c r="AG1151" s="103"/>
      <c r="AH1151" s="103"/>
      <c r="AK1151" s="103" t="str">
        <f ca="1">IF(Tabela3[[#This Row],[STATUS]]&lt;&gt;"PREVISTO","N/A",IF(Tabela3[[#This Row],[Data_RE_CONGELADA]]="REDE OK","OK",IFERROR(IF(TODAY()-Tabela3[[#This Row],[Data_RE_CONGELADA]]&gt;=0,"ATRASADO",IF(TODAY()-Tabela3[[#This Row],[Data_RE_CONGELADA]]&gt;-5,"VENCENDO",IF(TODAY()-Tabela3[[#This Row],[Data_RE_CONGELADA]]&lt;=0,"NO PRAZO"))),"N/A")))</f>
        <v>ATRASADO</v>
      </c>
      <c r="AL1151" s="454"/>
      <c r="AM1151" s="454"/>
      <c r="AN1151" s="458"/>
      <c r="AO1151" s="459"/>
      <c r="AP1151" s="103"/>
      <c r="BC1151" s="103"/>
      <c r="BE1151" s="103" t="e">
        <f>VLOOKUP(Tabela3[[#This Row],[ID OSP]],[1]Export!$R:$R,1,0)</f>
        <v>#N/A</v>
      </c>
    </row>
    <row r="1152" spans="1:58" ht="15" hidden="1" customHeight="1">
      <c r="A1152" s="103" t="s">
        <v>4286</v>
      </c>
      <c r="B1152" s="103" t="s">
        <v>4287</v>
      </c>
      <c r="C1152" s="104" t="s">
        <v>509</v>
      </c>
      <c r="D1152" s="454" t="s">
        <v>42</v>
      </c>
      <c r="E1152" s="454">
        <v>46059</v>
      </c>
      <c r="F1152" s="454">
        <v>46065</v>
      </c>
      <c r="G1152" s="454" t="s">
        <v>186</v>
      </c>
      <c r="H1152" s="454" t="s">
        <v>186</v>
      </c>
      <c r="I1152" s="454" t="s">
        <v>139</v>
      </c>
      <c r="J1152" s="454" t="s">
        <v>139</v>
      </c>
      <c r="K1152" s="458" t="s">
        <v>4288</v>
      </c>
      <c r="L1152" s="103" t="s">
        <v>638</v>
      </c>
      <c r="M1152" s="103" t="s">
        <v>4273</v>
      </c>
      <c r="N1152" s="103" t="s">
        <v>186</v>
      </c>
      <c r="O1152" s="103" t="s">
        <v>186</v>
      </c>
      <c r="P1152" s="103" t="s">
        <v>4271</v>
      </c>
      <c r="Q1152" s="103" t="s">
        <v>4271</v>
      </c>
      <c r="R1152" s="458" t="s">
        <v>4289</v>
      </c>
      <c r="S1152" s="460"/>
      <c r="T1152" s="103" t="s">
        <v>42</v>
      </c>
      <c r="U1152" s="103" t="s">
        <v>591</v>
      </c>
      <c r="V1152" s="454">
        <f>Tabela3[[#This Row],[NOVO 
PRAZO REDE]]</f>
        <v>46059</v>
      </c>
      <c r="W1152" s="454">
        <f>Tabela3[[#This Row],[PRAZO
ATIVAÇÃO]]</f>
        <v>46065</v>
      </c>
      <c r="X1152" s="103" t="s">
        <v>808</v>
      </c>
      <c r="Y1152" s="103" t="str">
        <f>IFERROR("W"&amp;WEEKNUM(Tabela3[[#This Row],[PRAZO RE REVISADO]]),"-")</f>
        <v>W6</v>
      </c>
      <c r="Z1152" s="103" t="str">
        <f>IFERROR("W"&amp;WEEKNUM(Tabela3[[#This Row],[PRAZO ATIVAÇÃO]]),"-")</f>
        <v>W7</v>
      </c>
      <c r="AA1152" s="103">
        <v>2025</v>
      </c>
      <c r="AB1152" s="103">
        <v>598547</v>
      </c>
      <c r="AC1152" s="103" t="s">
        <v>592</v>
      </c>
      <c r="AD1152" s="103" t="s">
        <v>593</v>
      </c>
      <c r="AF1152" s="103"/>
      <c r="AG1152" s="103"/>
      <c r="AH1152" s="103"/>
      <c r="AK1152" s="103" t="str">
        <f ca="1">IF(Tabela3[[#This Row],[STATUS]]&lt;&gt;"PREVISTO","N/A",IF(Tabela3[[#This Row],[Data_RE_CONGELADA]]="REDE OK","OK",IFERROR(IF(TODAY()-Tabela3[[#This Row],[Data_RE_CONGELADA]]&gt;=0,"ATRASADO",IF(TODAY()-Tabela3[[#This Row],[Data_RE_CONGELADA]]&gt;-5,"VENCENDO",IF(TODAY()-Tabela3[[#This Row],[Data_RE_CONGELADA]]&lt;=0,"NO PRAZO"))),"N/A")))</f>
        <v>ATRASADO</v>
      </c>
      <c r="AL1152" s="454"/>
      <c r="AM1152" s="454"/>
      <c r="AN1152" s="458"/>
      <c r="AO1152" s="459"/>
      <c r="AP1152" s="103"/>
      <c r="BC1152" s="103"/>
      <c r="BE1152" s="103" t="e">
        <f>VLOOKUP(Tabela3[[#This Row],[ID OSP]],[1]Export!$R:$R,1,0)</f>
        <v>#N/A</v>
      </c>
    </row>
    <row r="1153" spans="1:57" ht="15" hidden="1" customHeight="1">
      <c r="A1153" s="103" t="s">
        <v>4280</v>
      </c>
      <c r="B1153" s="103" t="s">
        <v>4290</v>
      </c>
      <c r="C1153" s="104" t="s">
        <v>509</v>
      </c>
      <c r="D1153" s="454" t="s">
        <v>42</v>
      </c>
      <c r="E1153" s="454">
        <v>46059</v>
      </c>
      <c r="F1153" s="454">
        <v>46065</v>
      </c>
      <c r="G1153" s="454" t="s">
        <v>186</v>
      </c>
      <c r="H1153" s="454" t="s">
        <v>186</v>
      </c>
      <c r="I1153" s="454" t="s">
        <v>139</v>
      </c>
      <c r="J1153" s="454" t="s">
        <v>139</v>
      </c>
      <c r="K1153" s="458" t="s">
        <v>4291</v>
      </c>
      <c r="L1153" s="103" t="s">
        <v>638</v>
      </c>
      <c r="M1153" s="103" t="s">
        <v>4273</v>
      </c>
      <c r="N1153" s="103" t="s">
        <v>186</v>
      </c>
      <c r="O1153" s="103" t="s">
        <v>186</v>
      </c>
      <c r="P1153" s="103" t="s">
        <v>4271</v>
      </c>
      <c r="Q1153" s="103" t="s">
        <v>4271</v>
      </c>
      <c r="R1153" s="458" t="s">
        <v>4292</v>
      </c>
      <c r="S1153" s="460"/>
      <c r="T1153" s="103" t="s">
        <v>42</v>
      </c>
      <c r="U1153" s="103" t="s">
        <v>591</v>
      </c>
      <c r="V1153" s="454">
        <f>Tabela3[[#This Row],[NOVO 
PRAZO REDE]]</f>
        <v>46059</v>
      </c>
      <c r="W1153" s="454">
        <f>Tabela3[[#This Row],[PRAZO
ATIVAÇÃO]]</f>
        <v>46065</v>
      </c>
      <c r="X1153" s="103" t="s">
        <v>808</v>
      </c>
      <c r="Y1153" s="103" t="str">
        <f>IFERROR("W"&amp;WEEKNUM(Tabela3[[#This Row],[PRAZO RE REVISADO]]),"-")</f>
        <v>W6</v>
      </c>
      <c r="Z1153" s="103" t="str">
        <f>IFERROR("W"&amp;WEEKNUM(Tabela3[[#This Row],[PRAZO ATIVAÇÃO]]),"-")</f>
        <v>W7</v>
      </c>
      <c r="AA1153" s="103">
        <v>2025</v>
      </c>
      <c r="AB1153" s="103">
        <v>598551</v>
      </c>
      <c r="AC1153" s="103" t="s">
        <v>592</v>
      </c>
      <c r="AD1153" s="103" t="s">
        <v>2867</v>
      </c>
      <c r="AF1153" s="103"/>
      <c r="AG1153" s="103"/>
      <c r="AH1153" s="103"/>
      <c r="AK1153" s="103" t="str">
        <f ca="1">IF(Tabela3[[#This Row],[STATUS]]&lt;&gt;"PREVISTO","N/A",IF(Tabela3[[#This Row],[Data_RE_CONGELADA]]="REDE OK","OK",IFERROR(IF(TODAY()-Tabela3[[#This Row],[Data_RE_CONGELADA]]&gt;=0,"ATRASADO",IF(TODAY()-Tabela3[[#This Row],[Data_RE_CONGELADA]]&gt;-5,"VENCENDO",IF(TODAY()-Tabela3[[#This Row],[Data_RE_CONGELADA]]&lt;=0,"NO PRAZO"))),"N/A")))</f>
        <v>ATRASADO</v>
      </c>
      <c r="AL1153" s="454"/>
      <c r="AM1153" s="454"/>
      <c r="AN1153" s="458"/>
      <c r="AO1153" s="459"/>
      <c r="AP1153" s="103"/>
      <c r="BC1153" s="103"/>
      <c r="BE1153" s="103" t="e">
        <f>VLOOKUP(Tabela3[[#This Row],[ID OSP]],[1]Export!$R:$R,1,0)</f>
        <v>#N/A</v>
      </c>
    </row>
    <row r="1154" spans="1:57" ht="15" hidden="1" customHeight="1">
      <c r="A1154" s="103" t="s">
        <v>4293</v>
      </c>
      <c r="B1154" s="103" t="s">
        <v>4294</v>
      </c>
      <c r="C1154" s="104" t="s">
        <v>509</v>
      </c>
      <c r="D1154" s="454" t="s">
        <v>42</v>
      </c>
      <c r="E1154" s="454">
        <v>46059</v>
      </c>
      <c r="F1154" s="454">
        <v>46065</v>
      </c>
      <c r="G1154" s="454" t="s">
        <v>186</v>
      </c>
      <c r="H1154" s="454" t="s">
        <v>186</v>
      </c>
      <c r="I1154" s="454" t="s">
        <v>139</v>
      </c>
      <c r="J1154" s="454" t="s">
        <v>139</v>
      </c>
      <c r="K1154" s="458" t="s">
        <v>4295</v>
      </c>
      <c r="L1154" s="103" t="s">
        <v>568</v>
      </c>
      <c r="M1154" s="103" t="s">
        <v>4273</v>
      </c>
      <c r="N1154" s="103" t="s">
        <v>4280</v>
      </c>
      <c r="O1154" s="103" t="s">
        <v>186</v>
      </c>
      <c r="P1154" s="103" t="s">
        <v>4271</v>
      </c>
      <c r="Q1154" s="103" t="s">
        <v>4271</v>
      </c>
      <c r="S1154" s="460"/>
      <c r="T1154" s="103" t="s">
        <v>42</v>
      </c>
      <c r="U1154" s="103" t="s">
        <v>591</v>
      </c>
      <c r="V1154" s="454">
        <f>Tabela3[[#This Row],[NOVO 
PRAZO REDE]]</f>
        <v>46059</v>
      </c>
      <c r="W1154" s="454">
        <f>Tabela3[[#This Row],[PRAZO
ATIVAÇÃO]]</f>
        <v>46065</v>
      </c>
      <c r="X1154" s="103" t="s">
        <v>808</v>
      </c>
      <c r="Y1154" s="103" t="str">
        <f>IFERROR("W"&amp;WEEKNUM(Tabela3[[#This Row],[PRAZO RE REVISADO]]),"-")</f>
        <v>W6</v>
      </c>
      <c r="Z1154" s="103" t="str">
        <f>IFERROR("W"&amp;WEEKNUM(Tabela3[[#This Row],[PRAZO ATIVAÇÃO]]),"-")</f>
        <v>W7</v>
      </c>
      <c r="AA1154" s="103">
        <v>2025</v>
      </c>
      <c r="AB1154" s="103">
        <v>598151</v>
      </c>
      <c r="AC1154" s="103" t="s">
        <v>592</v>
      </c>
      <c r="AD1154" s="103" t="s">
        <v>593</v>
      </c>
      <c r="AF1154" s="103"/>
      <c r="AG1154" s="103"/>
      <c r="AH1154" s="103"/>
      <c r="AK1154" s="103" t="str">
        <f ca="1">IF(Tabela3[[#This Row],[STATUS]]&lt;&gt;"PREVISTO","N/A",IF(Tabela3[[#This Row],[Data_RE_CONGELADA]]="REDE OK","OK",IFERROR(IF(TODAY()-Tabela3[[#This Row],[Data_RE_CONGELADA]]&gt;=0,"ATRASADO",IF(TODAY()-Tabela3[[#This Row],[Data_RE_CONGELADA]]&gt;-5,"VENCENDO",IF(TODAY()-Tabela3[[#This Row],[Data_RE_CONGELADA]]&lt;=0,"NO PRAZO"))),"N/A")))</f>
        <v>ATRASADO</v>
      </c>
      <c r="AL1154" s="454"/>
      <c r="AM1154" s="454"/>
      <c r="AN1154" s="458"/>
      <c r="AO1154" s="459"/>
      <c r="AP1154" s="103"/>
      <c r="BC1154" s="103"/>
      <c r="BE1154" s="103" t="e">
        <f>VLOOKUP(Tabela3[[#This Row],[ID OSP]],[1]Export!$R:$R,1,0)</f>
        <v>#N/A</v>
      </c>
    </row>
    <row r="1155" spans="1:57" ht="15" hidden="1" customHeight="1">
      <c r="A1155" s="103" t="s">
        <v>4296</v>
      </c>
      <c r="B1155" s="103" t="s">
        <v>4297</v>
      </c>
      <c r="C1155" s="104" t="s">
        <v>509</v>
      </c>
      <c r="D1155" s="454" t="s">
        <v>42</v>
      </c>
      <c r="E1155" s="454">
        <v>46059</v>
      </c>
      <c r="F1155" s="454">
        <v>46065</v>
      </c>
      <c r="G1155" s="454" t="s">
        <v>186</v>
      </c>
      <c r="H1155" s="454" t="s">
        <v>186</v>
      </c>
      <c r="I1155" s="454" t="s">
        <v>139</v>
      </c>
      <c r="J1155" s="454" t="s">
        <v>139</v>
      </c>
      <c r="K1155" s="458" t="s">
        <v>4298</v>
      </c>
      <c r="L1155" s="103" t="s">
        <v>568</v>
      </c>
      <c r="M1155" s="103" t="s">
        <v>4273</v>
      </c>
      <c r="N1155" s="103" t="s">
        <v>4283</v>
      </c>
      <c r="O1155" s="103" t="s">
        <v>186</v>
      </c>
      <c r="P1155" s="103" t="s">
        <v>4271</v>
      </c>
      <c r="Q1155" s="103" t="s">
        <v>4271</v>
      </c>
      <c r="R1155" s="458" t="s">
        <v>4292</v>
      </c>
      <c r="S1155" s="460"/>
      <c r="T1155" s="103" t="s">
        <v>42</v>
      </c>
      <c r="U1155" s="103" t="s">
        <v>591</v>
      </c>
      <c r="V1155" s="454">
        <f>Tabela3[[#This Row],[NOVO 
PRAZO REDE]]</f>
        <v>46059</v>
      </c>
      <c r="W1155" s="454">
        <f>Tabela3[[#This Row],[PRAZO
ATIVAÇÃO]]</f>
        <v>46065</v>
      </c>
      <c r="X1155" s="103" t="s">
        <v>808</v>
      </c>
      <c r="Y1155" s="103" t="str">
        <f>IFERROR("W"&amp;WEEKNUM(Tabela3[[#This Row],[PRAZO RE REVISADO]]),"-")</f>
        <v>W6</v>
      </c>
      <c r="Z1155" s="103" t="str">
        <f>IFERROR("W"&amp;WEEKNUM(Tabela3[[#This Row],[PRAZO ATIVAÇÃO]]),"-")</f>
        <v>W7</v>
      </c>
      <c r="AA1155" s="103">
        <v>2025</v>
      </c>
      <c r="AB1155" s="103">
        <v>598155</v>
      </c>
      <c r="AC1155" s="103" t="s">
        <v>592</v>
      </c>
      <c r="AD1155" s="103" t="s">
        <v>2867</v>
      </c>
      <c r="AF1155" s="103"/>
      <c r="AG1155" s="103"/>
      <c r="AH1155" s="103"/>
      <c r="AK1155" s="103" t="str">
        <f ca="1">IF(Tabela3[[#This Row],[STATUS]]&lt;&gt;"PREVISTO","N/A",IF(Tabela3[[#This Row],[Data_RE_CONGELADA]]="REDE OK","OK",IFERROR(IF(TODAY()-Tabela3[[#This Row],[Data_RE_CONGELADA]]&gt;=0,"ATRASADO",IF(TODAY()-Tabela3[[#This Row],[Data_RE_CONGELADA]]&gt;-5,"VENCENDO",IF(TODAY()-Tabela3[[#This Row],[Data_RE_CONGELADA]]&lt;=0,"NO PRAZO"))),"N/A")))</f>
        <v>ATRASADO</v>
      </c>
      <c r="AL1155" s="454"/>
      <c r="AM1155" s="454"/>
      <c r="AN1155" s="458"/>
      <c r="AO1155" s="459"/>
      <c r="AP1155" s="103"/>
      <c r="BC1155" s="103"/>
      <c r="BE1155" s="103" t="e">
        <f>VLOOKUP(Tabela3[[#This Row],[ID OSP]],[1]Export!$R:$R,1,0)</f>
        <v>#N/A</v>
      </c>
    </row>
    <row r="1156" spans="1:57" ht="15" hidden="1" customHeight="1">
      <c r="A1156" s="103" t="s">
        <v>4299</v>
      </c>
      <c r="B1156" s="103" t="s">
        <v>4300</v>
      </c>
      <c r="C1156" s="104" t="s">
        <v>509</v>
      </c>
      <c r="D1156" s="454" t="s">
        <v>42</v>
      </c>
      <c r="E1156" s="454">
        <v>46059</v>
      </c>
      <c r="F1156" s="454">
        <v>46065</v>
      </c>
      <c r="G1156" s="454" t="s">
        <v>186</v>
      </c>
      <c r="H1156" s="454" t="s">
        <v>186</v>
      </c>
      <c r="I1156" s="454" t="s">
        <v>139</v>
      </c>
      <c r="J1156" s="454" t="s">
        <v>139</v>
      </c>
      <c r="K1156" s="458" t="s">
        <v>4301</v>
      </c>
      <c r="L1156" s="103" t="s">
        <v>568</v>
      </c>
      <c r="M1156" s="103" t="s">
        <v>4273</v>
      </c>
      <c r="N1156" s="103" t="s">
        <v>4283</v>
      </c>
      <c r="O1156" s="103" t="s">
        <v>186</v>
      </c>
      <c r="P1156" s="103" t="s">
        <v>4271</v>
      </c>
      <c r="Q1156" s="103" t="s">
        <v>4271</v>
      </c>
      <c r="S1156" s="460"/>
      <c r="T1156" s="103" t="s">
        <v>42</v>
      </c>
      <c r="U1156" s="103" t="s">
        <v>591</v>
      </c>
      <c r="V1156" s="454">
        <f>Tabela3[[#This Row],[NOVO 
PRAZO REDE]]</f>
        <v>46059</v>
      </c>
      <c r="W1156" s="454">
        <f>Tabela3[[#This Row],[PRAZO
ATIVAÇÃO]]</f>
        <v>46065</v>
      </c>
      <c r="X1156" s="103" t="s">
        <v>808</v>
      </c>
      <c r="Y1156" s="103" t="str">
        <f>IFERROR("W"&amp;WEEKNUM(Tabela3[[#This Row],[PRAZO RE REVISADO]]),"-")</f>
        <v>W6</v>
      </c>
      <c r="Z1156" s="103" t="str">
        <f>IFERROR("W"&amp;WEEKNUM(Tabela3[[#This Row],[PRAZO ATIVAÇÃO]]),"-")</f>
        <v>W7</v>
      </c>
      <c r="AA1156" s="103">
        <v>2025</v>
      </c>
      <c r="AB1156" s="103">
        <v>598162</v>
      </c>
      <c r="AC1156" s="103" t="s">
        <v>592</v>
      </c>
      <c r="AD1156" s="103" t="s">
        <v>593</v>
      </c>
      <c r="AF1156" s="103"/>
      <c r="AG1156" s="103"/>
      <c r="AH1156" s="103"/>
      <c r="AK1156" s="103" t="str">
        <f ca="1">IF(Tabela3[[#This Row],[STATUS]]&lt;&gt;"PREVISTO","N/A",IF(Tabela3[[#This Row],[Data_RE_CONGELADA]]="REDE OK","OK",IFERROR(IF(TODAY()-Tabela3[[#This Row],[Data_RE_CONGELADA]]&gt;=0,"ATRASADO",IF(TODAY()-Tabela3[[#This Row],[Data_RE_CONGELADA]]&gt;-5,"VENCENDO",IF(TODAY()-Tabela3[[#This Row],[Data_RE_CONGELADA]]&lt;=0,"NO PRAZO"))),"N/A")))</f>
        <v>ATRASADO</v>
      </c>
      <c r="AL1156" s="454"/>
      <c r="AM1156" s="454"/>
      <c r="AN1156" s="458"/>
      <c r="AO1156" s="459"/>
      <c r="AP1156" s="103"/>
      <c r="BC1156" s="103"/>
      <c r="BE1156" s="103" t="e">
        <f>VLOOKUP(Tabela3[[#This Row],[ID OSP]],[1]Export!$R:$R,1,0)</f>
        <v>#N/A</v>
      </c>
    </row>
    <row r="1157" spans="1:57" ht="15" hidden="1" customHeight="1">
      <c r="A1157" s="103" t="s">
        <v>4302</v>
      </c>
      <c r="B1157" s="103" t="s">
        <v>4303</v>
      </c>
      <c r="C1157" s="104" t="s">
        <v>509</v>
      </c>
      <c r="D1157" s="454" t="s">
        <v>42</v>
      </c>
      <c r="E1157" s="454">
        <v>46059</v>
      </c>
      <c r="F1157" s="454">
        <v>46065</v>
      </c>
      <c r="G1157" s="454" t="s">
        <v>186</v>
      </c>
      <c r="H1157" s="454" t="s">
        <v>186</v>
      </c>
      <c r="I1157" s="454" t="s">
        <v>139</v>
      </c>
      <c r="J1157" s="454" t="s">
        <v>139</v>
      </c>
      <c r="K1157" s="458" t="s">
        <v>4304</v>
      </c>
      <c r="L1157" s="103" t="s">
        <v>568</v>
      </c>
      <c r="M1157" s="103" t="s">
        <v>4273</v>
      </c>
      <c r="N1157" s="103" t="s">
        <v>4283</v>
      </c>
      <c r="O1157" s="103" t="s">
        <v>186</v>
      </c>
      <c r="P1157" s="103" t="s">
        <v>4271</v>
      </c>
      <c r="Q1157" s="103" t="s">
        <v>4271</v>
      </c>
      <c r="S1157" s="460"/>
      <c r="T1157" s="103" t="s">
        <v>42</v>
      </c>
      <c r="U1157" s="103" t="s">
        <v>591</v>
      </c>
      <c r="V1157" s="454">
        <f>Tabela3[[#This Row],[NOVO 
PRAZO REDE]]</f>
        <v>46059</v>
      </c>
      <c r="W1157" s="454">
        <f>Tabela3[[#This Row],[PRAZO
ATIVAÇÃO]]</f>
        <v>46065</v>
      </c>
      <c r="X1157" s="103" t="s">
        <v>808</v>
      </c>
      <c r="Y1157" s="103" t="str">
        <f>IFERROR("W"&amp;WEEKNUM(Tabela3[[#This Row],[PRAZO RE REVISADO]]),"-")</f>
        <v>W6</v>
      </c>
      <c r="Z1157" s="103" t="str">
        <f>IFERROR("W"&amp;WEEKNUM(Tabela3[[#This Row],[PRAZO ATIVAÇÃO]]),"-")</f>
        <v>W7</v>
      </c>
      <c r="AA1157" s="103">
        <v>2025</v>
      </c>
      <c r="AB1157" s="103">
        <v>598539</v>
      </c>
      <c r="AC1157" s="103" t="s">
        <v>592</v>
      </c>
      <c r="AD1157" s="103" t="s">
        <v>593</v>
      </c>
      <c r="AF1157" s="103"/>
      <c r="AG1157" s="103"/>
      <c r="AH1157" s="103"/>
      <c r="AK1157" s="103" t="str">
        <f ca="1">IF(Tabela3[[#This Row],[STATUS]]&lt;&gt;"PREVISTO","N/A",IF(Tabela3[[#This Row],[Data_RE_CONGELADA]]="REDE OK","OK",IFERROR(IF(TODAY()-Tabela3[[#This Row],[Data_RE_CONGELADA]]&gt;=0,"ATRASADO",IF(TODAY()-Tabela3[[#This Row],[Data_RE_CONGELADA]]&gt;-5,"VENCENDO",IF(TODAY()-Tabela3[[#This Row],[Data_RE_CONGELADA]]&lt;=0,"NO PRAZO"))),"N/A")))</f>
        <v>ATRASADO</v>
      </c>
      <c r="AL1157" s="454"/>
      <c r="AM1157" s="454"/>
      <c r="AN1157" s="458"/>
      <c r="AO1157" s="459"/>
      <c r="AP1157" s="103"/>
      <c r="BC1157" s="103"/>
      <c r="BE1157" s="103" t="e">
        <f>VLOOKUP(Tabela3[[#This Row],[ID OSP]],[1]Export!$R:$R,1,0)</f>
        <v>#N/A</v>
      </c>
    </row>
    <row r="1158" spans="1:57" ht="15" hidden="1" customHeight="1">
      <c r="A1158" s="103" t="s">
        <v>4305</v>
      </c>
      <c r="B1158" s="103" t="s">
        <v>4306</v>
      </c>
      <c r="C1158" s="104" t="s">
        <v>509</v>
      </c>
      <c r="D1158" s="454" t="s">
        <v>42</v>
      </c>
      <c r="E1158" s="454">
        <v>46059</v>
      </c>
      <c r="F1158" s="454">
        <v>46065</v>
      </c>
      <c r="G1158" s="454" t="s">
        <v>186</v>
      </c>
      <c r="H1158" s="454" t="s">
        <v>186</v>
      </c>
      <c r="I1158" s="454" t="s">
        <v>139</v>
      </c>
      <c r="J1158" s="454" t="s">
        <v>139</v>
      </c>
      <c r="K1158" s="458" t="s">
        <v>4307</v>
      </c>
      <c r="L1158" s="103" t="s">
        <v>568</v>
      </c>
      <c r="M1158" s="103" t="s">
        <v>4273</v>
      </c>
      <c r="N1158" s="103" t="s">
        <v>4273</v>
      </c>
      <c r="O1158" s="103" t="s">
        <v>186</v>
      </c>
      <c r="P1158" s="103" t="s">
        <v>4271</v>
      </c>
      <c r="Q1158" s="103" t="s">
        <v>4271</v>
      </c>
      <c r="R1158" s="458" t="s">
        <v>4292</v>
      </c>
      <c r="S1158" s="460"/>
      <c r="T1158" s="103" t="s">
        <v>42</v>
      </c>
      <c r="U1158" s="103" t="s">
        <v>591</v>
      </c>
      <c r="V1158" s="454">
        <f>Tabela3[[#This Row],[NOVO 
PRAZO REDE]]</f>
        <v>46059</v>
      </c>
      <c r="W1158" s="454">
        <f>Tabela3[[#This Row],[PRAZO
ATIVAÇÃO]]</f>
        <v>46065</v>
      </c>
      <c r="X1158" s="103" t="s">
        <v>808</v>
      </c>
      <c r="Y1158" s="103" t="str">
        <f>IFERROR("W"&amp;WEEKNUM(Tabela3[[#This Row],[PRAZO RE REVISADO]]),"-")</f>
        <v>W6</v>
      </c>
      <c r="Z1158" s="103" t="str">
        <f>IFERROR("W"&amp;WEEKNUM(Tabela3[[#This Row],[PRAZO ATIVAÇÃO]]),"-")</f>
        <v>W7</v>
      </c>
      <c r="AA1158" s="103">
        <v>2025</v>
      </c>
      <c r="AB1158" s="103">
        <v>598541</v>
      </c>
      <c r="AC1158" s="103" t="s">
        <v>592</v>
      </c>
      <c r="AD1158" s="103" t="s">
        <v>2867</v>
      </c>
      <c r="AF1158" s="103"/>
      <c r="AG1158" s="103"/>
      <c r="AH1158" s="103"/>
      <c r="AK1158" s="103" t="str">
        <f ca="1">IF(Tabela3[[#This Row],[STATUS]]&lt;&gt;"PREVISTO","N/A",IF(Tabela3[[#This Row],[Data_RE_CONGELADA]]="REDE OK","OK",IFERROR(IF(TODAY()-Tabela3[[#This Row],[Data_RE_CONGELADA]]&gt;=0,"ATRASADO",IF(TODAY()-Tabela3[[#This Row],[Data_RE_CONGELADA]]&gt;-5,"VENCENDO",IF(TODAY()-Tabela3[[#This Row],[Data_RE_CONGELADA]]&lt;=0,"NO PRAZO"))),"N/A")))</f>
        <v>ATRASADO</v>
      </c>
      <c r="AL1158" s="454"/>
      <c r="AM1158" s="454"/>
      <c r="AN1158" s="458"/>
      <c r="AO1158" s="459"/>
      <c r="AP1158" s="103"/>
      <c r="BC1158" s="103"/>
      <c r="BE1158" s="103" t="e">
        <f>VLOOKUP(Tabela3[[#This Row],[ID OSP]],[1]Export!$R:$R,1,0)</f>
        <v>#N/A</v>
      </c>
    </row>
    <row r="1159" spans="1:57" ht="15" hidden="1" customHeight="1">
      <c r="A1159" s="103" t="s">
        <v>4308</v>
      </c>
      <c r="B1159" s="103" t="s">
        <v>4309</v>
      </c>
      <c r="C1159" s="104" t="s">
        <v>509</v>
      </c>
      <c r="D1159" s="454" t="s">
        <v>42</v>
      </c>
      <c r="E1159" s="454">
        <v>46059</v>
      </c>
      <c r="F1159" s="454">
        <v>46065</v>
      </c>
      <c r="G1159" s="454" t="s">
        <v>186</v>
      </c>
      <c r="H1159" s="454" t="s">
        <v>186</v>
      </c>
      <c r="I1159" s="454" t="s">
        <v>139</v>
      </c>
      <c r="J1159" s="454" t="s">
        <v>139</v>
      </c>
      <c r="K1159" s="458" t="s">
        <v>4310</v>
      </c>
      <c r="L1159" s="103" t="s">
        <v>568</v>
      </c>
      <c r="M1159" s="103" t="s">
        <v>4273</v>
      </c>
      <c r="N1159" s="103" t="s">
        <v>4283</v>
      </c>
      <c r="O1159" s="103" t="s">
        <v>186</v>
      </c>
      <c r="P1159" s="103" t="s">
        <v>4271</v>
      </c>
      <c r="Q1159" s="103" t="s">
        <v>4271</v>
      </c>
      <c r="S1159" s="460"/>
      <c r="T1159" s="103" t="s">
        <v>42</v>
      </c>
      <c r="U1159" s="103" t="s">
        <v>591</v>
      </c>
      <c r="V1159" s="454">
        <f>Tabela3[[#This Row],[NOVO 
PRAZO REDE]]</f>
        <v>46059</v>
      </c>
      <c r="W1159" s="454">
        <f>Tabela3[[#This Row],[PRAZO
ATIVAÇÃO]]</f>
        <v>46065</v>
      </c>
      <c r="X1159" s="103" t="s">
        <v>808</v>
      </c>
      <c r="Y1159" s="103" t="str">
        <f>IFERROR("W"&amp;WEEKNUM(Tabela3[[#This Row],[PRAZO RE REVISADO]]),"-")</f>
        <v>W6</v>
      </c>
      <c r="Z1159" s="103" t="str">
        <f>IFERROR("W"&amp;WEEKNUM(Tabela3[[#This Row],[PRAZO ATIVAÇÃO]]),"-")</f>
        <v>W7</v>
      </c>
      <c r="AA1159" s="103">
        <v>2025</v>
      </c>
      <c r="AB1159" s="103">
        <v>598544</v>
      </c>
      <c r="AC1159" s="103" t="s">
        <v>592</v>
      </c>
      <c r="AD1159" s="103" t="s">
        <v>593</v>
      </c>
      <c r="AF1159" s="103"/>
      <c r="AG1159" s="103"/>
      <c r="AH1159" s="103"/>
      <c r="AK1159" s="103" t="str">
        <f ca="1">IF(Tabela3[[#This Row],[STATUS]]&lt;&gt;"PREVISTO","N/A",IF(Tabela3[[#This Row],[Data_RE_CONGELADA]]="REDE OK","OK",IFERROR(IF(TODAY()-Tabela3[[#This Row],[Data_RE_CONGELADA]]&gt;=0,"ATRASADO",IF(TODAY()-Tabela3[[#This Row],[Data_RE_CONGELADA]]&gt;-5,"VENCENDO",IF(TODAY()-Tabela3[[#This Row],[Data_RE_CONGELADA]]&lt;=0,"NO PRAZO"))),"N/A")))</f>
        <v>ATRASADO</v>
      </c>
      <c r="AL1159" s="454"/>
      <c r="AM1159" s="454"/>
      <c r="AN1159" s="458"/>
      <c r="AO1159" s="459"/>
      <c r="AP1159" s="103"/>
      <c r="BC1159" s="103"/>
      <c r="BE1159" s="103" t="e">
        <f>VLOOKUP(Tabela3[[#This Row],[ID OSP]],[1]Export!$R:$R,1,0)</f>
        <v>#N/A</v>
      </c>
    </row>
    <row r="1160" spans="1:57" ht="15" hidden="1" customHeight="1">
      <c r="A1160" s="103" t="s">
        <v>4311</v>
      </c>
      <c r="B1160" s="103" t="s">
        <v>4312</v>
      </c>
      <c r="C1160" s="104" t="s">
        <v>509</v>
      </c>
      <c r="D1160" s="454" t="s">
        <v>42</v>
      </c>
      <c r="E1160" s="454">
        <v>46059</v>
      </c>
      <c r="F1160" s="454">
        <v>46065</v>
      </c>
      <c r="G1160" s="454" t="s">
        <v>186</v>
      </c>
      <c r="H1160" s="454" t="s">
        <v>186</v>
      </c>
      <c r="I1160" s="454" t="s">
        <v>139</v>
      </c>
      <c r="J1160" s="454" t="s">
        <v>139</v>
      </c>
      <c r="K1160" s="458" t="s">
        <v>4313</v>
      </c>
      <c r="L1160" s="103" t="s">
        <v>568</v>
      </c>
      <c r="M1160" s="103" t="s">
        <v>4273</v>
      </c>
      <c r="N1160" s="103" t="s">
        <v>4273</v>
      </c>
      <c r="O1160" s="103" t="s">
        <v>186</v>
      </c>
      <c r="P1160" s="103" t="s">
        <v>4271</v>
      </c>
      <c r="Q1160" s="103" t="s">
        <v>4271</v>
      </c>
      <c r="S1160" s="460"/>
      <c r="T1160" s="103" t="s">
        <v>42</v>
      </c>
      <c r="U1160" s="103" t="s">
        <v>591</v>
      </c>
      <c r="V1160" s="454">
        <f>Tabela3[[#This Row],[NOVO 
PRAZO REDE]]</f>
        <v>46059</v>
      </c>
      <c r="W1160" s="454">
        <f>Tabela3[[#This Row],[PRAZO
ATIVAÇÃO]]</f>
        <v>46065</v>
      </c>
      <c r="X1160" s="103" t="s">
        <v>808</v>
      </c>
      <c r="Y1160" s="103" t="str">
        <f>IFERROR("W"&amp;WEEKNUM(Tabela3[[#This Row],[PRAZO RE REVISADO]]),"-")</f>
        <v>W6</v>
      </c>
      <c r="Z1160" s="103" t="str">
        <f>IFERROR("W"&amp;WEEKNUM(Tabela3[[#This Row],[PRAZO ATIVAÇÃO]]),"-")</f>
        <v>W7</v>
      </c>
      <c r="AA1160" s="103">
        <v>2025</v>
      </c>
      <c r="AB1160" s="103">
        <v>598546</v>
      </c>
      <c r="AC1160" s="103" t="s">
        <v>592</v>
      </c>
      <c r="AD1160" s="103" t="s">
        <v>593</v>
      </c>
      <c r="AF1160" s="103"/>
      <c r="AG1160" s="103"/>
      <c r="AH1160" s="103"/>
      <c r="AK1160" s="103" t="str">
        <f ca="1">IF(Tabela3[[#This Row],[STATUS]]&lt;&gt;"PREVISTO","N/A",IF(Tabela3[[#This Row],[Data_RE_CONGELADA]]="REDE OK","OK",IFERROR(IF(TODAY()-Tabela3[[#This Row],[Data_RE_CONGELADA]]&gt;=0,"ATRASADO",IF(TODAY()-Tabela3[[#This Row],[Data_RE_CONGELADA]]&gt;-5,"VENCENDO",IF(TODAY()-Tabela3[[#This Row],[Data_RE_CONGELADA]]&lt;=0,"NO PRAZO"))),"N/A")))</f>
        <v>ATRASADO</v>
      </c>
      <c r="AL1160" s="454"/>
      <c r="AM1160" s="454"/>
      <c r="AN1160" s="458"/>
      <c r="AO1160" s="459"/>
      <c r="AP1160" s="103"/>
      <c r="BC1160" s="103"/>
      <c r="BE1160" s="103" t="e">
        <f>VLOOKUP(Tabela3[[#This Row],[ID OSP]],[1]Export!$R:$R,1,0)</f>
        <v>#N/A</v>
      </c>
    </row>
    <row r="1161" spans="1:57" ht="15" hidden="1" customHeight="1">
      <c r="A1161" s="103" t="s">
        <v>4273</v>
      </c>
      <c r="B1161" s="103" t="s">
        <v>4314</v>
      </c>
      <c r="C1161" s="104" t="s">
        <v>508</v>
      </c>
      <c r="D1161" s="454" t="s">
        <v>607</v>
      </c>
      <c r="E1161" s="454" t="s">
        <v>138</v>
      </c>
      <c r="F1161" s="454">
        <v>46059</v>
      </c>
      <c r="G1161" s="454" t="s">
        <v>607</v>
      </c>
      <c r="H1161" s="454" t="s">
        <v>186</v>
      </c>
      <c r="I1161" s="454" t="s">
        <v>139</v>
      </c>
      <c r="J1161" s="454" t="s">
        <v>139</v>
      </c>
      <c r="K1161" s="458" t="s">
        <v>4278</v>
      </c>
      <c r="L1161" s="103" t="s">
        <v>638</v>
      </c>
      <c r="M1161" s="103" t="s">
        <v>4273</v>
      </c>
      <c r="N1161" s="103" t="s">
        <v>186</v>
      </c>
      <c r="O1161" s="103" t="s">
        <v>186</v>
      </c>
      <c r="P1161" s="103" t="s">
        <v>4271</v>
      </c>
      <c r="Q1161" s="103" t="s">
        <v>4271</v>
      </c>
      <c r="R1161" s="458" t="s">
        <v>607</v>
      </c>
      <c r="S1161" s="455" t="s">
        <v>4279</v>
      </c>
      <c r="T1161" s="103" t="s">
        <v>42</v>
      </c>
      <c r="U1161" s="103" t="s">
        <v>52</v>
      </c>
      <c r="V1161" s="454" t="str">
        <f>Tabela3[[#This Row],[NOVO 
PRAZO REDE]]</f>
        <v>REDE OK</v>
      </c>
      <c r="W1161" s="454">
        <f>Tabela3[[#This Row],[PRAZO
ATIVAÇÃO]]</f>
        <v>46059</v>
      </c>
      <c r="X1161" s="103" t="s">
        <v>139</v>
      </c>
      <c r="Y1161" s="103" t="str">
        <f>IFERROR("W"&amp;WEEKNUM(Tabela3[[#This Row],[PRAZO RE REVISADO]]),"-")</f>
        <v>-</v>
      </c>
      <c r="Z1161" s="103" t="str">
        <f>IFERROR("W"&amp;WEEKNUM(Tabela3[[#This Row],[PRAZO ATIVAÇÃO]]),"-")</f>
        <v>W6</v>
      </c>
      <c r="AA1161" s="103">
        <v>2025</v>
      </c>
      <c r="AB1161" s="103" t="s">
        <v>139</v>
      </c>
      <c r="AC1161" s="103" t="s">
        <v>139</v>
      </c>
      <c r="AD1161" s="103" t="s">
        <v>4034</v>
      </c>
      <c r="AF1161" s="103"/>
      <c r="AG1161" s="103"/>
      <c r="AH1161" s="103"/>
      <c r="AK1161" s="103" t="str">
        <f ca="1">IF(Tabela3[[#This Row],[STATUS]]&lt;&gt;"PREVISTO","N/A",IF(Tabela3[[#This Row],[Data_RE_CONGELADA]]="REDE OK","OK",IFERROR(IF(TODAY()-Tabela3[[#This Row],[Data_RE_CONGELADA]]&gt;=0,"ATRASADO",IF(TODAY()-Tabela3[[#This Row],[Data_RE_CONGELADA]]&gt;-5,"VENCENDO",IF(TODAY()-Tabela3[[#This Row],[Data_RE_CONGELADA]]&lt;=0,"NO PRAZO"))),"N/A")))</f>
        <v>N/A</v>
      </c>
      <c r="AL1161" s="454"/>
      <c r="AM1161" s="454"/>
      <c r="AN1161" s="458"/>
      <c r="AO1161" s="459"/>
      <c r="AP1161" s="103"/>
      <c r="BC1161" s="103"/>
      <c r="BE1161" s="103" t="e">
        <f>VLOOKUP(Tabela3[[#This Row],[ID OSP]],[1]Export!$R:$R,1,0)</f>
        <v>#N/A</v>
      </c>
    </row>
    <row r="1162" spans="1:57" ht="15" hidden="1" customHeight="1">
      <c r="A1162" s="103" t="s">
        <v>4315</v>
      </c>
      <c r="B1162" s="103" t="s">
        <v>4316</v>
      </c>
      <c r="C1162" s="104" t="s">
        <v>509</v>
      </c>
      <c r="D1162" s="454" t="s">
        <v>42</v>
      </c>
      <c r="E1162" s="454">
        <v>46059</v>
      </c>
      <c r="F1162" s="454">
        <v>46065</v>
      </c>
      <c r="G1162" s="454" t="s">
        <v>186</v>
      </c>
      <c r="H1162" s="454" t="s">
        <v>186</v>
      </c>
      <c r="I1162" s="454" t="s">
        <v>139</v>
      </c>
      <c r="J1162" s="454" t="s">
        <v>139</v>
      </c>
      <c r="K1162" s="458" t="s">
        <v>4317</v>
      </c>
      <c r="L1162" s="103" t="s">
        <v>568</v>
      </c>
      <c r="M1162" s="103" t="s">
        <v>4273</v>
      </c>
      <c r="N1162" s="103" t="s">
        <v>4273</v>
      </c>
      <c r="O1162" s="103" t="s">
        <v>186</v>
      </c>
      <c r="P1162" s="103" t="s">
        <v>4271</v>
      </c>
      <c r="Q1162" s="103" t="s">
        <v>4271</v>
      </c>
      <c r="S1162" s="460"/>
      <c r="T1162" s="103" t="s">
        <v>42</v>
      </c>
      <c r="U1162" s="103" t="s">
        <v>591</v>
      </c>
      <c r="V1162" s="454">
        <f>Tabela3[[#This Row],[NOVO 
PRAZO REDE]]</f>
        <v>46059</v>
      </c>
      <c r="W1162" s="454">
        <f>Tabela3[[#This Row],[PRAZO
ATIVAÇÃO]]</f>
        <v>46065</v>
      </c>
      <c r="X1162" s="103" t="s">
        <v>808</v>
      </c>
      <c r="Y1162" s="103" t="str">
        <f>IFERROR("W"&amp;WEEKNUM(Tabela3[[#This Row],[PRAZO RE REVISADO]]),"-")</f>
        <v>W6</v>
      </c>
      <c r="Z1162" s="103" t="str">
        <f>IFERROR("W"&amp;WEEKNUM(Tabela3[[#This Row],[PRAZO ATIVAÇÃO]]),"-")</f>
        <v>W7</v>
      </c>
      <c r="AA1162" s="103">
        <v>2025</v>
      </c>
      <c r="AB1162" s="103">
        <v>598548</v>
      </c>
      <c r="AC1162" s="103" t="s">
        <v>3811</v>
      </c>
      <c r="AD1162" s="103" t="s">
        <v>1037</v>
      </c>
      <c r="AF1162" s="103"/>
      <c r="AG1162" s="103"/>
      <c r="AH1162" s="103"/>
      <c r="AK1162" s="103" t="str">
        <f ca="1">IF(Tabela3[[#This Row],[STATUS]]&lt;&gt;"PREVISTO","N/A",IF(Tabela3[[#This Row],[Data_RE_CONGELADA]]="REDE OK","OK",IFERROR(IF(TODAY()-Tabela3[[#This Row],[Data_RE_CONGELADA]]&gt;=0,"ATRASADO",IF(TODAY()-Tabela3[[#This Row],[Data_RE_CONGELADA]]&gt;-5,"VENCENDO",IF(TODAY()-Tabela3[[#This Row],[Data_RE_CONGELADA]]&lt;=0,"NO PRAZO"))),"N/A")))</f>
        <v>ATRASADO</v>
      </c>
      <c r="AL1162" s="454"/>
      <c r="AM1162" s="454"/>
      <c r="AN1162" s="458"/>
      <c r="AO1162" s="459"/>
      <c r="AP1162" s="103"/>
      <c r="BC1162" s="103"/>
      <c r="BE1162" s="103" t="e">
        <f>VLOOKUP(Tabela3[[#This Row],[ID OSP]],[1]Export!$R:$R,1,0)</f>
        <v>#N/A</v>
      </c>
    </row>
    <row r="1163" spans="1:57" ht="15" hidden="1" customHeight="1">
      <c r="A1163" s="103" t="s">
        <v>4318</v>
      </c>
      <c r="B1163" s="103" t="s">
        <v>4319</v>
      </c>
      <c r="C1163" s="104" t="s">
        <v>509</v>
      </c>
      <c r="D1163" s="454" t="s">
        <v>42</v>
      </c>
      <c r="E1163" s="454">
        <v>46059</v>
      </c>
      <c r="F1163" s="454">
        <v>46065</v>
      </c>
      <c r="G1163" s="454" t="s">
        <v>186</v>
      </c>
      <c r="H1163" s="454" t="s">
        <v>186</v>
      </c>
      <c r="I1163" s="454" t="s">
        <v>139</v>
      </c>
      <c r="J1163" s="454" t="s">
        <v>139</v>
      </c>
      <c r="K1163" s="458" t="s">
        <v>4320</v>
      </c>
      <c r="L1163" s="103" t="s">
        <v>568</v>
      </c>
      <c r="M1163" s="103" t="s">
        <v>4273</v>
      </c>
      <c r="N1163" s="103" t="s">
        <v>4283</v>
      </c>
      <c r="O1163" s="103" t="s">
        <v>186</v>
      </c>
      <c r="P1163" s="103" t="s">
        <v>4271</v>
      </c>
      <c r="Q1163" s="103" t="s">
        <v>4271</v>
      </c>
      <c r="S1163" s="460"/>
      <c r="T1163" s="103" t="s">
        <v>42</v>
      </c>
      <c r="U1163" s="103" t="s">
        <v>591</v>
      </c>
      <c r="V1163" s="454">
        <f>Tabela3[[#This Row],[NOVO 
PRAZO REDE]]</f>
        <v>46059</v>
      </c>
      <c r="W1163" s="454">
        <f>Tabela3[[#This Row],[PRAZO
ATIVAÇÃO]]</f>
        <v>46065</v>
      </c>
      <c r="X1163" s="103" t="s">
        <v>808</v>
      </c>
      <c r="Y1163" s="103" t="str">
        <f>IFERROR("W"&amp;WEEKNUM(Tabela3[[#This Row],[PRAZO RE REVISADO]]),"-")</f>
        <v>W6</v>
      </c>
      <c r="Z1163" s="103" t="str">
        <f>IFERROR("W"&amp;WEEKNUM(Tabela3[[#This Row],[PRAZO ATIVAÇÃO]]),"-")</f>
        <v>W7</v>
      </c>
      <c r="AA1163" s="103">
        <v>2025</v>
      </c>
      <c r="AB1163" s="103">
        <v>598549</v>
      </c>
      <c r="AC1163" s="103" t="s">
        <v>592</v>
      </c>
      <c r="AD1163" s="103" t="s">
        <v>593</v>
      </c>
      <c r="AF1163" s="103"/>
      <c r="AG1163" s="103"/>
      <c r="AH1163" s="103"/>
      <c r="AK1163" s="103" t="str">
        <f ca="1">IF(Tabela3[[#This Row],[STATUS]]&lt;&gt;"PREVISTO","N/A",IF(Tabela3[[#This Row],[Data_RE_CONGELADA]]="REDE OK","OK",IFERROR(IF(TODAY()-Tabela3[[#This Row],[Data_RE_CONGELADA]]&gt;=0,"ATRASADO",IF(TODAY()-Tabela3[[#This Row],[Data_RE_CONGELADA]]&gt;-5,"VENCENDO",IF(TODAY()-Tabela3[[#This Row],[Data_RE_CONGELADA]]&lt;=0,"NO PRAZO"))),"N/A")))</f>
        <v>ATRASADO</v>
      </c>
      <c r="AL1163" s="454"/>
      <c r="AM1163" s="454"/>
      <c r="AN1163" s="458"/>
      <c r="AO1163" s="459"/>
      <c r="AP1163" s="103"/>
      <c r="BC1163" s="103"/>
      <c r="BE1163" s="103" t="e">
        <f>VLOOKUP(Tabela3[[#This Row],[ID OSP]],[1]Export!$R:$R,1,0)</f>
        <v>#N/A</v>
      </c>
    </row>
    <row r="1164" spans="1:57" ht="15" hidden="1" customHeight="1">
      <c r="A1164" s="103" t="s">
        <v>4321</v>
      </c>
      <c r="B1164" s="103" t="s">
        <v>4322</v>
      </c>
      <c r="C1164" s="104" t="s">
        <v>509</v>
      </c>
      <c r="D1164" s="454" t="s">
        <v>42</v>
      </c>
      <c r="E1164" s="454">
        <v>46059</v>
      </c>
      <c r="F1164" s="454">
        <v>46065</v>
      </c>
      <c r="G1164" s="454" t="s">
        <v>186</v>
      </c>
      <c r="H1164" s="454" t="s">
        <v>186</v>
      </c>
      <c r="I1164" s="454" t="s">
        <v>139</v>
      </c>
      <c r="J1164" s="454" t="s">
        <v>139</v>
      </c>
      <c r="K1164" s="458" t="s">
        <v>4323</v>
      </c>
      <c r="L1164" s="103" t="s">
        <v>568</v>
      </c>
      <c r="M1164" s="103" t="s">
        <v>4273</v>
      </c>
      <c r="N1164" s="103" t="s">
        <v>4280</v>
      </c>
      <c r="O1164" s="103" t="s">
        <v>186</v>
      </c>
      <c r="P1164" s="103" t="s">
        <v>4271</v>
      </c>
      <c r="Q1164" s="103" t="s">
        <v>4271</v>
      </c>
      <c r="S1164" s="460"/>
      <c r="T1164" s="103" t="s">
        <v>42</v>
      </c>
      <c r="U1164" s="103" t="s">
        <v>591</v>
      </c>
      <c r="V1164" s="454">
        <f>Tabela3[[#This Row],[NOVO 
PRAZO REDE]]</f>
        <v>46059</v>
      </c>
      <c r="W1164" s="454">
        <f>Tabela3[[#This Row],[PRAZO
ATIVAÇÃO]]</f>
        <v>46065</v>
      </c>
      <c r="X1164" s="103" t="s">
        <v>808</v>
      </c>
      <c r="Y1164" s="103" t="str">
        <f>IFERROR("W"&amp;WEEKNUM(Tabela3[[#This Row],[PRAZO RE REVISADO]]),"-")</f>
        <v>W6</v>
      </c>
      <c r="Z1164" s="103" t="str">
        <f>IFERROR("W"&amp;WEEKNUM(Tabela3[[#This Row],[PRAZO ATIVAÇÃO]]),"-")</f>
        <v>W7</v>
      </c>
      <c r="AA1164" s="103">
        <v>2025</v>
      </c>
      <c r="AB1164" s="103">
        <v>598550</v>
      </c>
      <c r="AC1164" s="103" t="s">
        <v>3811</v>
      </c>
      <c r="AD1164" s="103" t="s">
        <v>1037</v>
      </c>
      <c r="AF1164" s="103"/>
      <c r="AG1164" s="103"/>
      <c r="AH1164" s="103"/>
      <c r="AK1164" s="103" t="str">
        <f ca="1">IF(Tabela3[[#This Row],[STATUS]]&lt;&gt;"PREVISTO","N/A",IF(Tabela3[[#This Row],[Data_RE_CONGELADA]]="REDE OK","OK",IFERROR(IF(TODAY()-Tabela3[[#This Row],[Data_RE_CONGELADA]]&gt;=0,"ATRASADO",IF(TODAY()-Tabela3[[#This Row],[Data_RE_CONGELADA]]&gt;-5,"VENCENDO",IF(TODAY()-Tabela3[[#This Row],[Data_RE_CONGELADA]]&lt;=0,"NO PRAZO"))),"N/A")))</f>
        <v>ATRASADO</v>
      </c>
      <c r="AL1164" s="454"/>
      <c r="AM1164" s="454"/>
      <c r="AN1164" s="458"/>
      <c r="AO1164" s="459"/>
      <c r="AP1164" s="103"/>
      <c r="BC1164" s="103"/>
      <c r="BE1164" s="103" t="e">
        <f>VLOOKUP(Tabela3[[#This Row],[ID OSP]],[1]Export!$R:$R,1,0)</f>
        <v>#N/A</v>
      </c>
    </row>
    <row r="1165" spans="1:57" ht="15" hidden="1" customHeight="1">
      <c r="A1165" s="103" t="s">
        <v>4324</v>
      </c>
      <c r="B1165" s="103" t="s">
        <v>4325</v>
      </c>
      <c r="C1165" s="104" t="s">
        <v>509</v>
      </c>
      <c r="D1165" s="454" t="s">
        <v>42</v>
      </c>
      <c r="E1165" s="454">
        <v>46059</v>
      </c>
      <c r="F1165" s="454">
        <v>46065</v>
      </c>
      <c r="G1165" s="454" t="s">
        <v>186</v>
      </c>
      <c r="H1165" s="454" t="s">
        <v>186</v>
      </c>
      <c r="I1165" s="454" t="s">
        <v>139</v>
      </c>
      <c r="J1165" s="454" t="s">
        <v>139</v>
      </c>
      <c r="K1165" s="458" t="s">
        <v>4326</v>
      </c>
      <c r="L1165" s="103" t="s">
        <v>568</v>
      </c>
      <c r="M1165" s="103" t="s">
        <v>4273</v>
      </c>
      <c r="N1165" s="103" t="s">
        <v>4286</v>
      </c>
      <c r="O1165" s="103" t="s">
        <v>186</v>
      </c>
      <c r="P1165" s="103" t="s">
        <v>4271</v>
      </c>
      <c r="Q1165" s="103" t="s">
        <v>4271</v>
      </c>
      <c r="S1165" s="460"/>
      <c r="T1165" s="103" t="s">
        <v>42</v>
      </c>
      <c r="U1165" s="103" t="s">
        <v>591</v>
      </c>
      <c r="V1165" s="454">
        <f>Tabela3[[#This Row],[NOVO 
PRAZO REDE]]</f>
        <v>46059</v>
      </c>
      <c r="W1165" s="454">
        <f>Tabela3[[#This Row],[PRAZO
ATIVAÇÃO]]</f>
        <v>46065</v>
      </c>
      <c r="X1165" s="103" t="s">
        <v>808</v>
      </c>
      <c r="Y1165" s="103" t="str">
        <f>IFERROR("W"&amp;WEEKNUM(Tabela3[[#This Row],[PRAZO RE REVISADO]]),"-")</f>
        <v>W6</v>
      </c>
      <c r="Z1165" s="103" t="str">
        <f>IFERROR("W"&amp;WEEKNUM(Tabela3[[#This Row],[PRAZO ATIVAÇÃO]]),"-")</f>
        <v>W7</v>
      </c>
      <c r="AA1165" s="103">
        <v>2025</v>
      </c>
      <c r="AB1165" s="103">
        <v>598552</v>
      </c>
      <c r="AC1165" s="103" t="s">
        <v>592</v>
      </c>
      <c r="AD1165" s="103" t="s">
        <v>593</v>
      </c>
      <c r="AF1165" s="103"/>
      <c r="AG1165" s="103"/>
      <c r="AH1165" s="103"/>
      <c r="AK1165" s="103" t="str">
        <f ca="1">IF(Tabela3[[#This Row],[STATUS]]&lt;&gt;"PREVISTO","N/A",IF(Tabela3[[#This Row],[Data_RE_CONGELADA]]="REDE OK","OK",IFERROR(IF(TODAY()-Tabela3[[#This Row],[Data_RE_CONGELADA]]&gt;=0,"ATRASADO",IF(TODAY()-Tabela3[[#This Row],[Data_RE_CONGELADA]]&gt;-5,"VENCENDO",IF(TODAY()-Tabela3[[#This Row],[Data_RE_CONGELADA]]&lt;=0,"NO PRAZO"))),"N/A")))</f>
        <v>ATRASADO</v>
      </c>
      <c r="AL1165" s="454"/>
      <c r="AM1165" s="454"/>
      <c r="AN1165" s="458"/>
      <c r="AO1165" s="459"/>
      <c r="AP1165" s="103"/>
      <c r="BC1165" s="103"/>
      <c r="BE1165" s="103" t="e">
        <f>VLOOKUP(Tabela3[[#This Row],[ID OSP]],[1]Export!$R:$R,1,0)</f>
        <v>#N/A</v>
      </c>
    </row>
    <row r="1166" spans="1:57" ht="15" hidden="1" customHeight="1">
      <c r="A1166" s="103" t="s">
        <v>4327</v>
      </c>
      <c r="B1166" s="103" t="s">
        <v>4328</v>
      </c>
      <c r="C1166" s="104" t="s">
        <v>509</v>
      </c>
      <c r="D1166" s="454" t="s">
        <v>566</v>
      </c>
      <c r="E1166" s="454">
        <v>46059</v>
      </c>
      <c r="F1166" s="454">
        <v>46065</v>
      </c>
      <c r="G1166" s="454" t="s">
        <v>186</v>
      </c>
      <c r="H1166" s="454" t="s">
        <v>186</v>
      </c>
      <c r="I1166" s="454" t="s">
        <v>139</v>
      </c>
      <c r="J1166" s="454" t="s">
        <v>139</v>
      </c>
      <c r="K1166" s="458" t="s">
        <v>4329</v>
      </c>
      <c r="L1166" s="103" t="s">
        <v>568</v>
      </c>
      <c r="M1166" s="103" t="s">
        <v>4273</v>
      </c>
      <c r="N1166" s="103" t="s">
        <v>4286</v>
      </c>
      <c r="O1166" s="103" t="s">
        <v>186</v>
      </c>
      <c r="P1166" s="103" t="s">
        <v>4271</v>
      </c>
      <c r="Q1166" s="103" t="s">
        <v>4271</v>
      </c>
      <c r="S1166" s="460"/>
      <c r="T1166" s="103" t="s">
        <v>42</v>
      </c>
      <c r="U1166" s="103" t="s">
        <v>591</v>
      </c>
      <c r="V1166" s="454">
        <f>Tabela3[[#This Row],[NOVO 
PRAZO REDE]]</f>
        <v>46059</v>
      </c>
      <c r="W1166" s="454">
        <f>Tabela3[[#This Row],[PRAZO
ATIVAÇÃO]]</f>
        <v>46065</v>
      </c>
      <c r="X1166" s="103" t="s">
        <v>808</v>
      </c>
      <c r="Y1166" s="103" t="str">
        <f>IFERROR("W"&amp;WEEKNUM(Tabela3[[#This Row],[PRAZO RE REVISADO]]),"-")</f>
        <v>W6</v>
      </c>
      <c r="Z1166" s="103" t="str">
        <f>IFERROR("W"&amp;WEEKNUM(Tabela3[[#This Row],[PRAZO ATIVAÇÃO]]),"-")</f>
        <v>W7</v>
      </c>
      <c r="AA1166" s="103">
        <v>2025</v>
      </c>
      <c r="AB1166" s="103">
        <v>598553</v>
      </c>
      <c r="AC1166" s="103" t="s">
        <v>592</v>
      </c>
      <c r="AD1166" s="103" t="s">
        <v>593</v>
      </c>
      <c r="AF1166" s="103"/>
      <c r="AG1166" s="103"/>
      <c r="AH1166" s="103"/>
      <c r="AK1166" s="103" t="str">
        <f ca="1">IF(Tabela3[[#This Row],[STATUS]]&lt;&gt;"PREVISTO","N/A",IF(Tabela3[[#This Row],[Data_RE_CONGELADA]]="REDE OK","OK",IFERROR(IF(TODAY()-Tabela3[[#This Row],[Data_RE_CONGELADA]]&gt;=0,"ATRASADO",IF(TODAY()-Tabela3[[#This Row],[Data_RE_CONGELADA]]&gt;-5,"VENCENDO",IF(TODAY()-Tabela3[[#This Row],[Data_RE_CONGELADA]]&lt;=0,"NO PRAZO"))),"N/A")))</f>
        <v>ATRASADO</v>
      </c>
      <c r="AL1166" s="454"/>
      <c r="AM1166" s="454"/>
      <c r="AN1166" s="458"/>
      <c r="AO1166" s="459"/>
      <c r="AP1166" s="103"/>
      <c r="BC1166" s="103"/>
      <c r="BE1166" s="103" t="e">
        <f>VLOOKUP(Tabela3[[#This Row],[ID OSP]],[1]Export!$R:$R,1,0)</f>
        <v>#N/A</v>
      </c>
    </row>
    <row r="1167" spans="1:57" ht="15" hidden="1" customHeight="1">
      <c r="A1167" s="103" t="s">
        <v>4330</v>
      </c>
      <c r="B1167" s="103" t="s">
        <v>4331</v>
      </c>
      <c r="C1167" s="104" t="s">
        <v>509</v>
      </c>
      <c r="D1167" s="454" t="s">
        <v>42</v>
      </c>
      <c r="E1167" s="454">
        <v>46059</v>
      </c>
      <c r="F1167" s="454">
        <v>46065</v>
      </c>
      <c r="G1167" s="454" t="s">
        <v>186</v>
      </c>
      <c r="H1167" s="454" t="s">
        <v>186</v>
      </c>
      <c r="I1167" s="454" t="s">
        <v>139</v>
      </c>
      <c r="J1167" s="454" t="s">
        <v>139</v>
      </c>
      <c r="K1167" s="458" t="s">
        <v>4332</v>
      </c>
      <c r="L1167" s="103" t="s">
        <v>568</v>
      </c>
      <c r="M1167" s="103" t="s">
        <v>4273</v>
      </c>
      <c r="N1167" s="103" t="s">
        <v>4283</v>
      </c>
      <c r="O1167" s="103" t="s">
        <v>186</v>
      </c>
      <c r="P1167" s="103" t="s">
        <v>4271</v>
      </c>
      <c r="Q1167" s="103" t="s">
        <v>4271</v>
      </c>
      <c r="R1167" s="458" t="s">
        <v>4333</v>
      </c>
      <c r="S1167" s="460"/>
      <c r="T1167" s="103" t="s">
        <v>42</v>
      </c>
      <c r="U1167" s="103" t="s">
        <v>591</v>
      </c>
      <c r="V1167" s="454">
        <f>Tabela3[[#This Row],[NOVO 
PRAZO REDE]]</f>
        <v>46059</v>
      </c>
      <c r="W1167" s="454">
        <f>Tabela3[[#This Row],[PRAZO
ATIVAÇÃO]]</f>
        <v>46065</v>
      </c>
      <c r="X1167" s="103" t="s">
        <v>808</v>
      </c>
      <c r="Y1167" s="103" t="str">
        <f>IFERROR("W"&amp;WEEKNUM(Tabela3[[#This Row],[PRAZO RE REVISADO]]),"-")</f>
        <v>W6</v>
      </c>
      <c r="Z1167" s="103" t="str">
        <f>IFERROR("W"&amp;WEEKNUM(Tabela3[[#This Row],[PRAZO ATIVAÇÃO]]),"-")</f>
        <v>W7</v>
      </c>
      <c r="AA1167" s="103">
        <v>2025</v>
      </c>
      <c r="AB1167" s="103">
        <v>598555</v>
      </c>
      <c r="AC1167" s="103" t="s">
        <v>3811</v>
      </c>
      <c r="AD1167" s="103" t="s">
        <v>1037</v>
      </c>
      <c r="AF1167" s="103"/>
      <c r="AG1167" s="103"/>
      <c r="AH1167" s="103"/>
      <c r="AK1167" s="103" t="str">
        <f ca="1">IF(Tabela3[[#This Row],[STATUS]]&lt;&gt;"PREVISTO","N/A",IF(Tabela3[[#This Row],[Data_RE_CONGELADA]]="REDE OK","OK",IFERROR(IF(TODAY()-Tabela3[[#This Row],[Data_RE_CONGELADA]]&gt;=0,"ATRASADO",IF(TODAY()-Tabela3[[#This Row],[Data_RE_CONGELADA]]&gt;-5,"VENCENDO",IF(TODAY()-Tabela3[[#This Row],[Data_RE_CONGELADA]]&lt;=0,"NO PRAZO"))),"N/A")))</f>
        <v>ATRASADO</v>
      </c>
      <c r="AL1167" s="454"/>
      <c r="AM1167" s="454"/>
      <c r="AN1167" s="458"/>
      <c r="AO1167" s="459"/>
      <c r="AP1167" s="103"/>
      <c r="BC1167" s="103"/>
      <c r="BE1167" s="103" t="e">
        <f>VLOOKUP(Tabela3[[#This Row],[ID OSP]],[1]Export!$R:$R,1,0)</f>
        <v>#N/A</v>
      </c>
    </row>
    <row r="1168" spans="1:57" ht="15" hidden="1" customHeight="1">
      <c r="A1168" s="103" t="s">
        <v>4334</v>
      </c>
      <c r="B1168" s="103" t="s">
        <v>4335</v>
      </c>
      <c r="C1168" s="104" t="s">
        <v>510</v>
      </c>
      <c r="D1168" s="454" t="s">
        <v>136</v>
      </c>
      <c r="E1168" s="454" t="s">
        <v>136</v>
      </c>
      <c r="F1168" s="454" t="s">
        <v>136</v>
      </c>
      <c r="G1168" s="454" t="s">
        <v>597</v>
      </c>
      <c r="H1168" s="454" t="s">
        <v>597</v>
      </c>
      <c r="I1168" s="463" t="s">
        <v>139</v>
      </c>
      <c r="J1168" s="463" t="s">
        <v>139</v>
      </c>
      <c r="K1168" s="458" t="s">
        <v>742</v>
      </c>
      <c r="L1168" s="103" t="s">
        <v>568</v>
      </c>
      <c r="M1168" s="103" t="s">
        <v>597</v>
      </c>
      <c r="N1168" s="103" t="s">
        <v>136</v>
      </c>
      <c r="O1168" s="103" t="s">
        <v>186</v>
      </c>
      <c r="P1168" s="103" t="s">
        <v>4271</v>
      </c>
      <c r="Q1168" s="103" t="s">
        <v>4271</v>
      </c>
      <c r="S1168" s="460"/>
      <c r="T1168" s="103" t="s">
        <v>42</v>
      </c>
      <c r="U1168" s="103" t="s">
        <v>139</v>
      </c>
      <c r="V1168" s="454" t="str">
        <f>Tabela3[[#This Row],[NOVO 
PRAZO REDE]]</f>
        <v>RÁDIO</v>
      </c>
      <c r="W1168" s="454" t="str">
        <f>Tabela3[[#This Row],[PRAZO
ATIVAÇÃO]]</f>
        <v>RÁDIO</v>
      </c>
      <c r="X1168" s="103" t="s">
        <v>139</v>
      </c>
      <c r="Y1168" s="103" t="str">
        <f>IFERROR("W"&amp;WEEKNUM(Tabela3[[#This Row],[PRAZO RE REVISADO]]),"-")</f>
        <v>-</v>
      </c>
      <c r="Z1168" s="103" t="str">
        <f>IFERROR("W"&amp;WEEKNUM(Tabela3[[#This Row],[PRAZO ATIVAÇÃO]]),"-")</f>
        <v>-</v>
      </c>
      <c r="AA1168" s="103">
        <v>2025</v>
      </c>
      <c r="AB1168" s="103" t="s">
        <v>139</v>
      </c>
      <c r="AC1168" s="103" t="s">
        <v>139</v>
      </c>
      <c r="AD1168" s="103" t="s">
        <v>2925</v>
      </c>
      <c r="AF1168" s="103"/>
      <c r="AG1168" s="103"/>
      <c r="AH1168" s="458" t="s">
        <v>602</v>
      </c>
      <c r="AK1168" s="103" t="str">
        <f ca="1">IF(Tabela3[[#This Row],[STATUS]]&lt;&gt;"PREVISTO","N/A",IF(Tabela3[[#This Row],[Data_RE_CONGELADA]]="REDE OK","OK",IFERROR(IF(TODAY()-Tabela3[[#This Row],[Data_RE_CONGELADA]]&gt;=0,"ATRASADO",IF(TODAY()-Tabela3[[#This Row],[Data_RE_CONGELADA]]&gt;-5,"VENCENDO",IF(TODAY()-Tabela3[[#This Row],[Data_RE_CONGELADA]]&lt;=0,"NO PRAZO"))),"N/A")))</f>
        <v>N/A</v>
      </c>
      <c r="AL1168" s="454"/>
      <c r="AM1168" s="454"/>
      <c r="AN1168" s="458"/>
      <c r="AO1168" s="459"/>
      <c r="AP1168" s="103"/>
      <c r="BC1168" s="103"/>
      <c r="BE1168" s="103" t="e">
        <f>VLOOKUP(Tabela3[[#This Row],[ID OSP]],[1]Export!$R:$R,1,0)</f>
        <v>#N/A</v>
      </c>
    </row>
    <row r="1169" spans="1:57" ht="15" hidden="1" customHeight="1">
      <c r="A1169" s="103" t="s">
        <v>4336</v>
      </c>
      <c r="B1169" s="103" t="str">
        <f>"RADIO"&amp;Tabela3[[#This Row],[SITE]]</f>
        <v>RADIOMGBAS</v>
      </c>
      <c r="C1169" s="104" t="s">
        <v>510</v>
      </c>
      <c r="D1169" s="454" t="s">
        <v>136</v>
      </c>
      <c r="E1169" s="454" t="s">
        <v>136</v>
      </c>
      <c r="F1169" s="454" t="s">
        <v>136</v>
      </c>
      <c r="G1169" s="454" t="s">
        <v>597</v>
      </c>
      <c r="H1169" s="454" t="s">
        <v>597</v>
      </c>
      <c r="I1169" s="463" t="s">
        <v>139</v>
      </c>
      <c r="J1169" s="463" t="s">
        <v>139</v>
      </c>
      <c r="K1169" s="458" t="s">
        <v>742</v>
      </c>
      <c r="L1169" s="103" t="s">
        <v>568</v>
      </c>
      <c r="M1169" s="103" t="s">
        <v>597</v>
      </c>
      <c r="N1169" s="103" t="s">
        <v>136</v>
      </c>
      <c r="O1169" s="103" t="s">
        <v>186</v>
      </c>
      <c r="P1169" s="103" t="s">
        <v>4271</v>
      </c>
      <c r="Q1169" s="103" t="s">
        <v>4271</v>
      </c>
      <c r="S1169" s="460"/>
      <c r="T1169" s="103" t="s">
        <v>42</v>
      </c>
      <c r="U1169" s="103" t="s">
        <v>139</v>
      </c>
      <c r="V1169" s="454" t="str">
        <f>Tabela3[[#This Row],[NOVO 
PRAZO REDE]]</f>
        <v>RÁDIO</v>
      </c>
      <c r="W1169" s="454" t="str">
        <f>Tabela3[[#This Row],[PRAZO
ATIVAÇÃO]]</f>
        <v>RÁDIO</v>
      </c>
      <c r="X1169" s="103" t="s">
        <v>139</v>
      </c>
      <c r="Y1169" s="103" t="str">
        <f>IFERROR("W"&amp;WEEKNUM(Tabela3[[#This Row],[PRAZO RE REVISADO]]),"-")</f>
        <v>-</v>
      </c>
      <c r="Z1169" s="103" t="str">
        <f>IFERROR("W"&amp;WEEKNUM(Tabela3[[#This Row],[PRAZO ATIVAÇÃO]]),"-")</f>
        <v>-</v>
      </c>
      <c r="AA1169" s="103">
        <v>2025</v>
      </c>
      <c r="AB1169" s="103" t="s">
        <v>139</v>
      </c>
      <c r="AC1169" s="103" t="s">
        <v>139</v>
      </c>
      <c r="AD1169" s="103" t="s">
        <v>2925</v>
      </c>
      <c r="AF1169" s="103"/>
      <c r="AG1169" s="103"/>
      <c r="AH1169" s="458" t="s">
        <v>602</v>
      </c>
      <c r="AK1169" s="103" t="str">
        <f ca="1">IF(Tabela3[[#This Row],[STATUS]]&lt;&gt;"PREVISTO","N/A",IF(Tabela3[[#This Row],[Data_RE_CONGELADA]]="REDE OK","OK",IFERROR(IF(TODAY()-Tabela3[[#This Row],[Data_RE_CONGELADA]]&gt;=0,"ATRASADO",IF(TODAY()-Tabela3[[#This Row],[Data_RE_CONGELADA]]&gt;-5,"VENCENDO",IF(TODAY()-Tabela3[[#This Row],[Data_RE_CONGELADA]]&lt;=0,"NO PRAZO"))),"N/A")))</f>
        <v>N/A</v>
      </c>
      <c r="AL1169" s="454"/>
      <c r="AM1169" s="454"/>
      <c r="AN1169" s="458"/>
      <c r="AO1169" s="459"/>
      <c r="AP1169" s="103"/>
      <c r="BC1169" s="103"/>
      <c r="BE1169" s="103" t="e">
        <f>VLOOKUP(Tabela3[[#This Row],[ID OSP]],[1]Export!$R:$R,1,0)</f>
        <v>#N/A</v>
      </c>
    </row>
    <row r="1170" spans="1:57" ht="15" hidden="1" customHeight="1">
      <c r="A1170" s="103" t="s">
        <v>4337</v>
      </c>
      <c r="B1170" s="103" t="str">
        <f>"RADIO"&amp;Tabela3[[#This Row],[SITE]]</f>
        <v>RADIOMGORR</v>
      </c>
      <c r="C1170" s="104" t="s">
        <v>510</v>
      </c>
      <c r="D1170" s="454" t="s">
        <v>136</v>
      </c>
      <c r="E1170" s="454" t="s">
        <v>136</v>
      </c>
      <c r="F1170" s="454" t="s">
        <v>136</v>
      </c>
      <c r="G1170" s="454" t="s">
        <v>597</v>
      </c>
      <c r="H1170" s="454" t="s">
        <v>597</v>
      </c>
      <c r="I1170" s="463" t="s">
        <v>139</v>
      </c>
      <c r="J1170" s="463" t="s">
        <v>139</v>
      </c>
      <c r="K1170" s="458" t="s">
        <v>742</v>
      </c>
      <c r="L1170" s="103" t="s">
        <v>568</v>
      </c>
      <c r="M1170" s="103" t="s">
        <v>597</v>
      </c>
      <c r="N1170" s="103" t="s">
        <v>136</v>
      </c>
      <c r="O1170" s="103" t="s">
        <v>186</v>
      </c>
      <c r="P1170" s="103" t="s">
        <v>4271</v>
      </c>
      <c r="Q1170" s="103" t="s">
        <v>4271</v>
      </c>
      <c r="S1170" s="460"/>
      <c r="T1170" s="103" t="s">
        <v>42</v>
      </c>
      <c r="U1170" s="103" t="s">
        <v>139</v>
      </c>
      <c r="V1170" s="454" t="str">
        <f>Tabela3[[#This Row],[NOVO 
PRAZO REDE]]</f>
        <v>RÁDIO</v>
      </c>
      <c r="W1170" s="454" t="str">
        <f>Tabela3[[#This Row],[PRAZO
ATIVAÇÃO]]</f>
        <v>RÁDIO</v>
      </c>
      <c r="X1170" s="103" t="s">
        <v>139</v>
      </c>
      <c r="Y1170" s="103" t="str">
        <f>IFERROR("W"&amp;WEEKNUM(Tabela3[[#This Row],[PRAZO RE REVISADO]]),"-")</f>
        <v>-</v>
      </c>
      <c r="Z1170" s="103" t="str">
        <f>IFERROR("W"&amp;WEEKNUM(Tabela3[[#This Row],[PRAZO ATIVAÇÃO]]),"-")</f>
        <v>-</v>
      </c>
      <c r="AA1170" s="103">
        <v>2025</v>
      </c>
      <c r="AB1170" s="103" t="s">
        <v>139</v>
      </c>
      <c r="AC1170" s="103" t="s">
        <v>139</v>
      </c>
      <c r="AD1170" s="103" t="s">
        <v>2925</v>
      </c>
      <c r="AF1170" s="103"/>
      <c r="AG1170" s="103"/>
      <c r="AH1170" s="458" t="s">
        <v>602</v>
      </c>
      <c r="AK1170" s="103" t="str">
        <f ca="1">IF(Tabela3[[#This Row],[STATUS]]&lt;&gt;"PREVISTO","N/A",IF(Tabela3[[#This Row],[Data_RE_CONGELADA]]="REDE OK","OK",IFERROR(IF(TODAY()-Tabela3[[#This Row],[Data_RE_CONGELADA]]&gt;=0,"ATRASADO",IF(TODAY()-Tabela3[[#This Row],[Data_RE_CONGELADA]]&gt;-5,"VENCENDO",IF(TODAY()-Tabela3[[#This Row],[Data_RE_CONGELADA]]&lt;=0,"NO PRAZO"))),"N/A")))</f>
        <v>N/A</v>
      </c>
      <c r="AL1170" s="454"/>
      <c r="AM1170" s="454"/>
      <c r="AN1170" s="458"/>
      <c r="AO1170" s="459"/>
      <c r="AP1170" s="103"/>
      <c r="BC1170" s="103"/>
      <c r="BE1170" s="103" t="e">
        <f>VLOOKUP(Tabela3[[#This Row],[ID OSP]],[1]Export!$R:$R,1,0)</f>
        <v>#N/A</v>
      </c>
    </row>
    <row r="1171" spans="1:57" ht="15" hidden="1" customHeight="1">
      <c r="A1171" s="103" t="s">
        <v>4338</v>
      </c>
      <c r="B1171" s="103" t="str">
        <f>"RADIO"&amp;Tabela3[[#This Row],[SITE]]</f>
        <v>RADIOMGH30</v>
      </c>
      <c r="C1171" s="104" t="s">
        <v>510</v>
      </c>
      <c r="D1171" s="454" t="s">
        <v>136</v>
      </c>
      <c r="E1171" s="454" t="s">
        <v>136</v>
      </c>
      <c r="F1171" s="454" t="s">
        <v>136</v>
      </c>
      <c r="G1171" s="454" t="s">
        <v>597</v>
      </c>
      <c r="H1171" s="454" t="s">
        <v>597</v>
      </c>
      <c r="I1171" s="463" t="s">
        <v>139</v>
      </c>
      <c r="J1171" s="463" t="s">
        <v>139</v>
      </c>
      <c r="K1171" s="458" t="s">
        <v>742</v>
      </c>
      <c r="L1171" s="103" t="s">
        <v>568</v>
      </c>
      <c r="M1171" s="103" t="s">
        <v>597</v>
      </c>
      <c r="N1171" s="103" t="s">
        <v>136</v>
      </c>
      <c r="O1171" s="103" t="s">
        <v>186</v>
      </c>
      <c r="P1171" s="103" t="s">
        <v>4271</v>
      </c>
      <c r="Q1171" s="103" t="s">
        <v>4271</v>
      </c>
      <c r="S1171" s="460"/>
      <c r="T1171" s="103" t="s">
        <v>42</v>
      </c>
      <c r="U1171" s="103" t="s">
        <v>139</v>
      </c>
      <c r="V1171" s="454" t="str">
        <f>Tabela3[[#This Row],[NOVO 
PRAZO REDE]]</f>
        <v>RÁDIO</v>
      </c>
      <c r="W1171" s="454" t="str">
        <f>Tabela3[[#This Row],[PRAZO
ATIVAÇÃO]]</f>
        <v>RÁDIO</v>
      </c>
      <c r="X1171" s="103" t="s">
        <v>139</v>
      </c>
      <c r="Y1171" s="103" t="str">
        <f>IFERROR("W"&amp;WEEKNUM(Tabela3[[#This Row],[PRAZO RE REVISADO]]),"-")</f>
        <v>-</v>
      </c>
      <c r="Z1171" s="103" t="str">
        <f>IFERROR("W"&amp;WEEKNUM(Tabela3[[#This Row],[PRAZO ATIVAÇÃO]]),"-")</f>
        <v>-</v>
      </c>
      <c r="AA1171" s="103">
        <v>2025</v>
      </c>
      <c r="AB1171" s="103" t="s">
        <v>139</v>
      </c>
      <c r="AC1171" s="103" t="s">
        <v>139</v>
      </c>
      <c r="AD1171" s="103" t="s">
        <v>2925</v>
      </c>
      <c r="AF1171" s="103"/>
      <c r="AG1171" s="103"/>
      <c r="AH1171" s="458" t="s">
        <v>602</v>
      </c>
      <c r="AK1171" s="103" t="str">
        <f ca="1">IF(Tabela3[[#This Row],[STATUS]]&lt;&gt;"PREVISTO","N/A",IF(Tabela3[[#This Row],[Data_RE_CONGELADA]]="REDE OK","OK",IFERROR(IF(TODAY()-Tabela3[[#This Row],[Data_RE_CONGELADA]]&gt;=0,"ATRASADO",IF(TODAY()-Tabela3[[#This Row],[Data_RE_CONGELADA]]&gt;-5,"VENCENDO",IF(TODAY()-Tabela3[[#This Row],[Data_RE_CONGELADA]]&lt;=0,"NO PRAZO"))),"N/A")))</f>
        <v>N/A</v>
      </c>
      <c r="AL1171" s="454"/>
      <c r="AM1171" s="454"/>
      <c r="AN1171" s="458"/>
      <c r="AO1171" s="459"/>
      <c r="AP1171" s="103"/>
      <c r="BC1171" s="103"/>
      <c r="BE1171" s="103" t="e">
        <f>VLOOKUP(Tabela3[[#This Row],[ID OSP]],[1]Export!$R:$R,1,0)</f>
        <v>#N/A</v>
      </c>
    </row>
    <row r="1172" spans="1:57" ht="15" hidden="1" customHeight="1">
      <c r="A1172" s="103" t="s">
        <v>4339</v>
      </c>
      <c r="B1172" s="103" t="str">
        <f>"RADIO"&amp;Tabela3[[#This Row],[SITE]]</f>
        <v>RADIOMGPLR</v>
      </c>
      <c r="C1172" s="104" t="s">
        <v>510</v>
      </c>
      <c r="D1172" s="454" t="s">
        <v>136</v>
      </c>
      <c r="E1172" s="454" t="s">
        <v>136</v>
      </c>
      <c r="F1172" s="454" t="s">
        <v>136</v>
      </c>
      <c r="G1172" s="454" t="s">
        <v>597</v>
      </c>
      <c r="H1172" s="454" t="s">
        <v>597</v>
      </c>
      <c r="I1172" s="463" t="s">
        <v>139</v>
      </c>
      <c r="J1172" s="463" t="s">
        <v>139</v>
      </c>
      <c r="K1172" s="458" t="s">
        <v>742</v>
      </c>
      <c r="L1172" s="103" t="s">
        <v>568</v>
      </c>
      <c r="M1172" s="103" t="s">
        <v>597</v>
      </c>
      <c r="N1172" s="103" t="s">
        <v>136</v>
      </c>
      <c r="O1172" s="103" t="s">
        <v>186</v>
      </c>
      <c r="P1172" s="103" t="s">
        <v>4271</v>
      </c>
      <c r="Q1172" s="103" t="s">
        <v>4271</v>
      </c>
      <c r="S1172" s="460"/>
      <c r="T1172" s="103" t="s">
        <v>42</v>
      </c>
      <c r="U1172" s="103" t="s">
        <v>139</v>
      </c>
      <c r="V1172" s="454" t="str">
        <f>Tabela3[[#This Row],[NOVO 
PRAZO REDE]]</f>
        <v>RÁDIO</v>
      </c>
      <c r="W1172" s="454" t="str">
        <f>Tabela3[[#This Row],[PRAZO
ATIVAÇÃO]]</f>
        <v>RÁDIO</v>
      </c>
      <c r="X1172" s="103" t="s">
        <v>139</v>
      </c>
      <c r="Y1172" s="103" t="str">
        <f>IFERROR("W"&amp;WEEKNUM(Tabela3[[#This Row],[PRAZO RE REVISADO]]),"-")</f>
        <v>-</v>
      </c>
      <c r="Z1172" s="103" t="str">
        <f>IFERROR("W"&amp;WEEKNUM(Tabela3[[#This Row],[PRAZO ATIVAÇÃO]]),"-")</f>
        <v>-</v>
      </c>
      <c r="AA1172" s="103">
        <v>2025</v>
      </c>
      <c r="AB1172" s="103" t="s">
        <v>139</v>
      </c>
      <c r="AC1172" s="103" t="s">
        <v>139</v>
      </c>
      <c r="AD1172" s="103" t="s">
        <v>2925</v>
      </c>
      <c r="AF1172" s="103"/>
      <c r="AG1172" s="103"/>
      <c r="AH1172" s="458" t="s">
        <v>602</v>
      </c>
      <c r="AK1172" s="103" t="str">
        <f ca="1">IF(Tabela3[[#This Row],[STATUS]]&lt;&gt;"PREVISTO","N/A",IF(Tabela3[[#This Row],[Data_RE_CONGELADA]]="REDE OK","OK",IFERROR(IF(TODAY()-Tabela3[[#This Row],[Data_RE_CONGELADA]]&gt;=0,"ATRASADO",IF(TODAY()-Tabela3[[#This Row],[Data_RE_CONGELADA]]&gt;-5,"VENCENDO",IF(TODAY()-Tabela3[[#This Row],[Data_RE_CONGELADA]]&lt;=0,"NO PRAZO"))),"N/A")))</f>
        <v>N/A</v>
      </c>
      <c r="AL1172" s="454"/>
      <c r="AM1172" s="454"/>
      <c r="AN1172" s="458"/>
      <c r="AO1172" s="459"/>
      <c r="AP1172" s="103"/>
      <c r="BC1172" s="103"/>
      <c r="BE1172" s="103" t="e">
        <f>VLOOKUP(Tabela3[[#This Row],[ID OSP]],[1]Export!$R:$R,1,0)</f>
        <v>#N/A</v>
      </c>
    </row>
    <row r="1173" spans="1:57" ht="15" hidden="1" customHeight="1">
      <c r="A1173" s="103" t="s">
        <v>4340</v>
      </c>
      <c r="B1173" s="103" t="str">
        <f>"RADIO"&amp;Tabela3[[#This Row],[SITE]]</f>
        <v>RADIOMGPRO</v>
      </c>
      <c r="C1173" s="104" t="s">
        <v>510</v>
      </c>
      <c r="D1173" s="454" t="s">
        <v>136</v>
      </c>
      <c r="E1173" s="454" t="s">
        <v>136</v>
      </c>
      <c r="F1173" s="454" t="s">
        <v>136</v>
      </c>
      <c r="G1173" s="454" t="s">
        <v>597</v>
      </c>
      <c r="H1173" s="454" t="s">
        <v>597</v>
      </c>
      <c r="I1173" s="463" t="s">
        <v>139</v>
      </c>
      <c r="J1173" s="463" t="s">
        <v>139</v>
      </c>
      <c r="K1173" s="458" t="s">
        <v>742</v>
      </c>
      <c r="L1173" s="103" t="s">
        <v>568</v>
      </c>
      <c r="M1173" s="103" t="s">
        <v>597</v>
      </c>
      <c r="N1173" s="103" t="s">
        <v>136</v>
      </c>
      <c r="O1173" s="103" t="s">
        <v>186</v>
      </c>
      <c r="P1173" s="103" t="s">
        <v>4271</v>
      </c>
      <c r="Q1173" s="103" t="s">
        <v>4271</v>
      </c>
      <c r="S1173" s="460"/>
      <c r="T1173" s="103" t="s">
        <v>42</v>
      </c>
      <c r="U1173" s="103" t="s">
        <v>139</v>
      </c>
      <c r="V1173" s="454" t="str">
        <f>Tabela3[[#This Row],[NOVO 
PRAZO REDE]]</f>
        <v>RÁDIO</v>
      </c>
      <c r="W1173" s="454" t="str">
        <f>Tabela3[[#This Row],[PRAZO
ATIVAÇÃO]]</f>
        <v>RÁDIO</v>
      </c>
      <c r="X1173" s="103" t="s">
        <v>139</v>
      </c>
      <c r="Y1173" s="103" t="str">
        <f>IFERROR("W"&amp;WEEKNUM(Tabela3[[#This Row],[PRAZO RE REVISADO]]),"-")</f>
        <v>-</v>
      </c>
      <c r="Z1173" s="103" t="str">
        <f>IFERROR("W"&amp;WEEKNUM(Tabela3[[#This Row],[PRAZO ATIVAÇÃO]]),"-")</f>
        <v>-</v>
      </c>
      <c r="AA1173" s="103">
        <v>2025</v>
      </c>
      <c r="AB1173" s="103" t="s">
        <v>139</v>
      </c>
      <c r="AC1173" s="103" t="s">
        <v>139</v>
      </c>
      <c r="AD1173" s="103" t="s">
        <v>2925</v>
      </c>
      <c r="AF1173" s="103"/>
      <c r="AG1173" s="103"/>
      <c r="AH1173" s="458" t="s">
        <v>602</v>
      </c>
      <c r="AK1173" s="103" t="str">
        <f ca="1">IF(Tabela3[[#This Row],[STATUS]]&lt;&gt;"PREVISTO","N/A",IF(Tabela3[[#This Row],[Data_RE_CONGELADA]]="REDE OK","OK",IFERROR(IF(TODAY()-Tabela3[[#This Row],[Data_RE_CONGELADA]]&gt;=0,"ATRASADO",IF(TODAY()-Tabela3[[#This Row],[Data_RE_CONGELADA]]&gt;-5,"VENCENDO",IF(TODAY()-Tabela3[[#This Row],[Data_RE_CONGELADA]]&lt;=0,"NO PRAZO"))),"N/A")))</f>
        <v>N/A</v>
      </c>
      <c r="AL1173" s="454"/>
      <c r="AM1173" s="454"/>
      <c r="AN1173" s="458"/>
      <c r="AO1173" s="459"/>
      <c r="AP1173" s="103"/>
      <c r="BC1173" s="103"/>
      <c r="BE1173" s="103" t="e">
        <f>VLOOKUP(Tabela3[[#This Row],[ID OSP]],[1]Export!$R:$R,1,0)</f>
        <v>#N/A</v>
      </c>
    </row>
    <row r="1174" spans="1:57" ht="15" hidden="1" customHeight="1">
      <c r="A1174" s="103" t="s">
        <v>4341</v>
      </c>
      <c r="B1174" s="103" t="str">
        <f>"RADIO"&amp;Tabela3[[#This Row],[SITE]]</f>
        <v>RADIOMGJVI</v>
      </c>
      <c r="C1174" s="104" t="s">
        <v>510</v>
      </c>
      <c r="D1174" s="454" t="s">
        <v>136</v>
      </c>
      <c r="E1174" s="454" t="s">
        <v>136</v>
      </c>
      <c r="F1174" s="454" t="s">
        <v>136</v>
      </c>
      <c r="G1174" s="454" t="s">
        <v>597</v>
      </c>
      <c r="H1174" s="454" t="s">
        <v>597</v>
      </c>
      <c r="I1174" s="463" t="s">
        <v>139</v>
      </c>
      <c r="J1174" s="463" t="s">
        <v>139</v>
      </c>
      <c r="K1174" s="458" t="s">
        <v>742</v>
      </c>
      <c r="L1174" s="103" t="s">
        <v>568</v>
      </c>
      <c r="M1174" s="103" t="s">
        <v>597</v>
      </c>
      <c r="N1174" s="103" t="s">
        <v>136</v>
      </c>
      <c r="O1174" s="103" t="s">
        <v>186</v>
      </c>
      <c r="P1174" s="103" t="s">
        <v>4271</v>
      </c>
      <c r="Q1174" s="103" t="s">
        <v>4271</v>
      </c>
      <c r="S1174" s="460"/>
      <c r="T1174" s="103" t="s">
        <v>42</v>
      </c>
      <c r="U1174" s="103" t="s">
        <v>139</v>
      </c>
      <c r="V1174" s="454" t="str">
        <f>Tabela3[[#This Row],[NOVO 
PRAZO REDE]]</f>
        <v>RÁDIO</v>
      </c>
      <c r="W1174" s="454" t="str">
        <f>Tabela3[[#This Row],[PRAZO
ATIVAÇÃO]]</f>
        <v>RÁDIO</v>
      </c>
      <c r="X1174" s="103" t="s">
        <v>139</v>
      </c>
      <c r="Y1174" s="103" t="str">
        <f>IFERROR("W"&amp;WEEKNUM(Tabela3[[#This Row],[PRAZO RE REVISADO]]),"-")</f>
        <v>-</v>
      </c>
      <c r="Z1174" s="103" t="str">
        <f>IFERROR("W"&amp;WEEKNUM(Tabela3[[#This Row],[PRAZO ATIVAÇÃO]]),"-")</f>
        <v>-</v>
      </c>
      <c r="AA1174" s="103">
        <v>2025</v>
      </c>
      <c r="AB1174" s="103" t="s">
        <v>139</v>
      </c>
      <c r="AC1174" s="103" t="s">
        <v>139</v>
      </c>
      <c r="AD1174" s="103" t="s">
        <v>2925</v>
      </c>
      <c r="AF1174" s="103"/>
      <c r="AG1174" s="103"/>
      <c r="AH1174" s="458" t="s">
        <v>602</v>
      </c>
      <c r="AK1174" s="103" t="str">
        <f ca="1">IF(Tabela3[[#This Row],[STATUS]]&lt;&gt;"PREVISTO","N/A",IF(Tabela3[[#This Row],[Data_RE_CONGELADA]]="REDE OK","OK",IFERROR(IF(TODAY()-Tabela3[[#This Row],[Data_RE_CONGELADA]]&gt;=0,"ATRASADO",IF(TODAY()-Tabela3[[#This Row],[Data_RE_CONGELADA]]&gt;-5,"VENCENDO",IF(TODAY()-Tabela3[[#This Row],[Data_RE_CONGELADA]]&lt;=0,"NO PRAZO"))),"N/A")))</f>
        <v>N/A</v>
      </c>
      <c r="AL1174" s="454"/>
      <c r="AM1174" s="454"/>
      <c r="AN1174" s="458"/>
      <c r="AO1174" s="459"/>
      <c r="AP1174" s="103"/>
      <c r="BC1174" s="103"/>
      <c r="BE1174" s="103" t="e">
        <f>VLOOKUP(Tabela3[[#This Row],[ID OSP]],[1]Export!$R:$R,1,0)</f>
        <v>#N/A</v>
      </c>
    </row>
    <row r="1175" spans="1:57" ht="15" hidden="1" customHeight="1">
      <c r="A1175" s="103" t="s">
        <v>4342</v>
      </c>
      <c r="B1175" s="103" t="str">
        <f>"RADIO"&amp;Tabela3[[#This Row],[SITE]]</f>
        <v>RADIOMGZIN</v>
      </c>
      <c r="C1175" s="104" t="s">
        <v>510</v>
      </c>
      <c r="D1175" s="454" t="s">
        <v>136</v>
      </c>
      <c r="E1175" s="454" t="s">
        <v>136</v>
      </c>
      <c r="F1175" s="454" t="s">
        <v>136</v>
      </c>
      <c r="G1175" s="454" t="s">
        <v>597</v>
      </c>
      <c r="H1175" s="454" t="s">
        <v>597</v>
      </c>
      <c r="I1175" s="463" t="s">
        <v>139</v>
      </c>
      <c r="J1175" s="463" t="s">
        <v>139</v>
      </c>
      <c r="K1175" s="458" t="s">
        <v>742</v>
      </c>
      <c r="L1175" s="103" t="s">
        <v>568</v>
      </c>
      <c r="M1175" s="103" t="s">
        <v>597</v>
      </c>
      <c r="N1175" s="103" t="s">
        <v>136</v>
      </c>
      <c r="O1175" s="103" t="s">
        <v>186</v>
      </c>
      <c r="P1175" s="103" t="s">
        <v>4271</v>
      </c>
      <c r="Q1175" s="103" t="s">
        <v>4271</v>
      </c>
      <c r="S1175" s="460"/>
      <c r="T1175" s="103" t="s">
        <v>42</v>
      </c>
      <c r="U1175" s="103" t="s">
        <v>139</v>
      </c>
      <c r="V1175" s="454" t="str">
        <f>Tabela3[[#This Row],[NOVO 
PRAZO REDE]]</f>
        <v>RÁDIO</v>
      </c>
      <c r="W1175" s="454" t="str">
        <f>Tabela3[[#This Row],[PRAZO
ATIVAÇÃO]]</f>
        <v>RÁDIO</v>
      </c>
      <c r="X1175" s="103" t="s">
        <v>139</v>
      </c>
      <c r="Y1175" s="103" t="str">
        <f>IFERROR("W"&amp;WEEKNUM(Tabela3[[#This Row],[PRAZO RE REVISADO]]),"-")</f>
        <v>-</v>
      </c>
      <c r="Z1175" s="103" t="str">
        <f>IFERROR("W"&amp;WEEKNUM(Tabela3[[#This Row],[PRAZO ATIVAÇÃO]]),"-")</f>
        <v>-</v>
      </c>
      <c r="AA1175" s="103">
        <v>2025</v>
      </c>
      <c r="AB1175" s="103" t="s">
        <v>139</v>
      </c>
      <c r="AC1175" s="103" t="s">
        <v>139</v>
      </c>
      <c r="AD1175" s="103" t="s">
        <v>2925</v>
      </c>
      <c r="AF1175" s="103"/>
      <c r="AG1175" s="103"/>
      <c r="AH1175" s="458" t="s">
        <v>602</v>
      </c>
      <c r="AK1175" s="103" t="str">
        <f ca="1">IF(Tabela3[[#This Row],[STATUS]]&lt;&gt;"PREVISTO","N/A",IF(Tabela3[[#This Row],[Data_RE_CONGELADA]]="REDE OK","OK",IFERROR(IF(TODAY()-Tabela3[[#This Row],[Data_RE_CONGELADA]]&gt;=0,"ATRASADO",IF(TODAY()-Tabela3[[#This Row],[Data_RE_CONGELADA]]&gt;-5,"VENCENDO",IF(TODAY()-Tabela3[[#This Row],[Data_RE_CONGELADA]]&lt;=0,"NO PRAZO"))),"N/A")))</f>
        <v>N/A</v>
      </c>
      <c r="AL1175" s="454"/>
      <c r="AM1175" s="454"/>
      <c r="AN1175" s="458"/>
      <c r="AO1175" s="459"/>
      <c r="AP1175" s="103"/>
      <c r="BC1175" s="103"/>
      <c r="BE1175" s="103" t="e">
        <f>VLOOKUP(Tabela3[[#This Row],[ID OSP]],[1]Export!$R:$R,1,0)</f>
        <v>#N/A</v>
      </c>
    </row>
    <row r="1176" spans="1:57" ht="15" hidden="1" customHeight="1">
      <c r="A1176" s="103" t="s">
        <v>4343</v>
      </c>
      <c r="B1176" s="103" t="str">
        <f>"RADIO"&amp;Tabela3[[#This Row],[SITE]]</f>
        <v>RADIOMGPBN</v>
      </c>
      <c r="C1176" s="104" t="s">
        <v>510</v>
      </c>
      <c r="D1176" s="454" t="s">
        <v>136</v>
      </c>
      <c r="E1176" s="454" t="s">
        <v>136</v>
      </c>
      <c r="F1176" s="454" t="s">
        <v>136</v>
      </c>
      <c r="G1176" s="454" t="s">
        <v>597</v>
      </c>
      <c r="H1176" s="454" t="s">
        <v>597</v>
      </c>
      <c r="I1176" s="463" t="s">
        <v>139</v>
      </c>
      <c r="J1176" s="463" t="s">
        <v>139</v>
      </c>
      <c r="K1176" s="458" t="s">
        <v>742</v>
      </c>
      <c r="L1176" s="103" t="s">
        <v>568</v>
      </c>
      <c r="M1176" s="103" t="s">
        <v>597</v>
      </c>
      <c r="N1176" s="103" t="s">
        <v>136</v>
      </c>
      <c r="O1176" s="103" t="s">
        <v>186</v>
      </c>
      <c r="P1176" s="103" t="s">
        <v>4271</v>
      </c>
      <c r="Q1176" s="103" t="s">
        <v>4271</v>
      </c>
      <c r="S1176" s="460"/>
      <c r="T1176" s="103" t="s">
        <v>42</v>
      </c>
      <c r="U1176" s="103" t="s">
        <v>139</v>
      </c>
      <c r="V1176" s="454" t="str">
        <f>Tabela3[[#This Row],[NOVO 
PRAZO REDE]]</f>
        <v>RÁDIO</v>
      </c>
      <c r="W1176" s="454" t="str">
        <f>Tabela3[[#This Row],[PRAZO
ATIVAÇÃO]]</f>
        <v>RÁDIO</v>
      </c>
      <c r="X1176" s="103" t="s">
        <v>139</v>
      </c>
      <c r="Y1176" s="103" t="str">
        <f>IFERROR("W"&amp;WEEKNUM(Tabela3[[#This Row],[PRAZO RE REVISADO]]),"-")</f>
        <v>-</v>
      </c>
      <c r="Z1176" s="103" t="str">
        <f>IFERROR("W"&amp;WEEKNUM(Tabela3[[#This Row],[PRAZO ATIVAÇÃO]]),"-")</f>
        <v>-</v>
      </c>
      <c r="AA1176" s="103">
        <v>2025</v>
      </c>
      <c r="AB1176" s="103" t="s">
        <v>139</v>
      </c>
      <c r="AC1176" s="103" t="s">
        <v>139</v>
      </c>
      <c r="AD1176" s="103" t="s">
        <v>2925</v>
      </c>
      <c r="AF1176" s="103"/>
      <c r="AG1176" s="103"/>
      <c r="AH1176" s="458" t="s">
        <v>602</v>
      </c>
      <c r="AK1176" s="103" t="str">
        <f ca="1">IF(Tabela3[[#This Row],[STATUS]]&lt;&gt;"PREVISTO","N/A",IF(Tabela3[[#This Row],[Data_RE_CONGELADA]]="REDE OK","OK",IFERROR(IF(TODAY()-Tabela3[[#This Row],[Data_RE_CONGELADA]]&gt;=0,"ATRASADO",IF(TODAY()-Tabela3[[#This Row],[Data_RE_CONGELADA]]&gt;-5,"VENCENDO",IF(TODAY()-Tabela3[[#This Row],[Data_RE_CONGELADA]]&lt;=0,"NO PRAZO"))),"N/A")))</f>
        <v>N/A</v>
      </c>
      <c r="AL1176" s="454"/>
      <c r="AM1176" s="454"/>
      <c r="AN1176" s="458"/>
      <c r="AO1176" s="459"/>
      <c r="AP1176" s="103"/>
      <c r="BC1176" s="103"/>
      <c r="BE1176" s="103" t="e">
        <f>VLOOKUP(Tabela3[[#This Row],[ID OSP]],[1]Export!$R:$R,1,0)</f>
        <v>#N/A</v>
      </c>
    </row>
    <row r="1177" spans="1:57" ht="15" hidden="1" customHeight="1">
      <c r="A1177" s="103" t="s">
        <v>4344</v>
      </c>
      <c r="B1177" s="103" t="str">
        <f>"RADIO"&amp;Tabela3[[#This Row],[SITE]]</f>
        <v>RADIOMGHUM</v>
      </c>
      <c r="C1177" s="104" t="s">
        <v>510</v>
      </c>
      <c r="D1177" s="454" t="s">
        <v>136</v>
      </c>
      <c r="E1177" s="454" t="s">
        <v>136</v>
      </c>
      <c r="F1177" s="454" t="s">
        <v>136</v>
      </c>
      <c r="G1177" s="454" t="s">
        <v>597</v>
      </c>
      <c r="H1177" s="454" t="s">
        <v>597</v>
      </c>
      <c r="I1177" s="463" t="s">
        <v>139</v>
      </c>
      <c r="J1177" s="463" t="s">
        <v>139</v>
      </c>
      <c r="K1177" s="458" t="s">
        <v>742</v>
      </c>
      <c r="L1177" s="103" t="s">
        <v>568</v>
      </c>
      <c r="M1177" s="103" t="s">
        <v>597</v>
      </c>
      <c r="N1177" s="103" t="s">
        <v>136</v>
      </c>
      <c r="O1177" s="103" t="s">
        <v>186</v>
      </c>
      <c r="P1177" s="103" t="s">
        <v>4271</v>
      </c>
      <c r="Q1177" s="103" t="s">
        <v>4271</v>
      </c>
      <c r="S1177" s="460"/>
      <c r="T1177" s="103" t="s">
        <v>42</v>
      </c>
      <c r="U1177" s="103" t="s">
        <v>139</v>
      </c>
      <c r="V1177" s="454" t="str">
        <f>Tabela3[[#This Row],[NOVO 
PRAZO REDE]]</f>
        <v>RÁDIO</v>
      </c>
      <c r="W1177" s="454" t="str">
        <f>Tabela3[[#This Row],[PRAZO
ATIVAÇÃO]]</f>
        <v>RÁDIO</v>
      </c>
      <c r="X1177" s="103" t="s">
        <v>139</v>
      </c>
      <c r="Y1177" s="103" t="str">
        <f>IFERROR("W"&amp;WEEKNUM(Tabela3[[#This Row],[PRAZO RE REVISADO]]),"-")</f>
        <v>-</v>
      </c>
      <c r="Z1177" s="103" t="str">
        <f>IFERROR("W"&amp;WEEKNUM(Tabela3[[#This Row],[PRAZO ATIVAÇÃO]]),"-")</f>
        <v>-</v>
      </c>
      <c r="AA1177" s="103">
        <v>2025</v>
      </c>
      <c r="AB1177" s="103" t="s">
        <v>139</v>
      </c>
      <c r="AC1177" s="103" t="s">
        <v>139</v>
      </c>
      <c r="AD1177" s="103" t="s">
        <v>2925</v>
      </c>
      <c r="AF1177" s="103"/>
      <c r="AG1177" s="103"/>
      <c r="AH1177" s="458" t="s">
        <v>602</v>
      </c>
      <c r="AK1177" s="103" t="str">
        <f ca="1">IF(Tabela3[[#This Row],[STATUS]]&lt;&gt;"PREVISTO","N/A",IF(Tabela3[[#This Row],[Data_RE_CONGELADA]]="REDE OK","OK",IFERROR(IF(TODAY()-Tabela3[[#This Row],[Data_RE_CONGELADA]]&gt;=0,"ATRASADO",IF(TODAY()-Tabela3[[#This Row],[Data_RE_CONGELADA]]&gt;-5,"VENCENDO",IF(TODAY()-Tabela3[[#This Row],[Data_RE_CONGELADA]]&lt;=0,"NO PRAZO"))),"N/A")))</f>
        <v>N/A</v>
      </c>
      <c r="AL1177" s="454"/>
      <c r="AM1177" s="454"/>
      <c r="AN1177" s="458"/>
      <c r="AO1177" s="459"/>
      <c r="AP1177" s="103"/>
      <c r="BC1177" s="103"/>
      <c r="BE1177" s="103" t="e">
        <f>VLOOKUP(Tabela3[[#This Row],[ID OSP]],[1]Export!$R:$R,1,0)</f>
        <v>#N/A</v>
      </c>
    </row>
    <row r="1178" spans="1:57" ht="15" hidden="1" customHeight="1">
      <c r="A1178" s="103" t="s">
        <v>4345</v>
      </c>
      <c r="B1178" s="103" t="str">
        <f>"RADIO"&amp;Tabela3[[#This Row],[SITE]]</f>
        <v>RADIOMGMJP</v>
      </c>
      <c r="C1178" s="104" t="s">
        <v>510</v>
      </c>
      <c r="D1178" s="454" t="s">
        <v>136</v>
      </c>
      <c r="E1178" s="454" t="s">
        <v>136</v>
      </c>
      <c r="F1178" s="454" t="s">
        <v>136</v>
      </c>
      <c r="G1178" s="454" t="s">
        <v>597</v>
      </c>
      <c r="H1178" s="454" t="s">
        <v>597</v>
      </c>
      <c r="I1178" s="463" t="s">
        <v>139</v>
      </c>
      <c r="J1178" s="463" t="s">
        <v>139</v>
      </c>
      <c r="K1178" s="458" t="s">
        <v>742</v>
      </c>
      <c r="L1178" s="103" t="s">
        <v>568</v>
      </c>
      <c r="M1178" s="103" t="s">
        <v>597</v>
      </c>
      <c r="N1178" s="103" t="s">
        <v>136</v>
      </c>
      <c r="O1178" s="103" t="s">
        <v>186</v>
      </c>
      <c r="P1178" s="103" t="s">
        <v>4271</v>
      </c>
      <c r="Q1178" s="103" t="s">
        <v>4271</v>
      </c>
      <c r="S1178" s="460"/>
      <c r="T1178" s="103" t="s">
        <v>42</v>
      </c>
      <c r="U1178" s="103" t="s">
        <v>139</v>
      </c>
      <c r="V1178" s="454" t="str">
        <f>Tabela3[[#This Row],[NOVO 
PRAZO REDE]]</f>
        <v>RÁDIO</v>
      </c>
      <c r="W1178" s="454" t="str">
        <f>Tabela3[[#This Row],[PRAZO
ATIVAÇÃO]]</f>
        <v>RÁDIO</v>
      </c>
      <c r="X1178" s="103" t="s">
        <v>139</v>
      </c>
      <c r="Y1178" s="103" t="str">
        <f>IFERROR("W"&amp;WEEKNUM(Tabela3[[#This Row],[PRAZO RE REVISADO]]),"-")</f>
        <v>-</v>
      </c>
      <c r="Z1178" s="103" t="str">
        <f>IFERROR("W"&amp;WEEKNUM(Tabela3[[#This Row],[PRAZO ATIVAÇÃO]]),"-")</f>
        <v>-</v>
      </c>
      <c r="AA1178" s="103">
        <v>2025</v>
      </c>
      <c r="AB1178" s="103" t="s">
        <v>139</v>
      </c>
      <c r="AC1178" s="103" t="s">
        <v>139</v>
      </c>
      <c r="AD1178" s="103" t="s">
        <v>2925</v>
      </c>
      <c r="AF1178" s="103"/>
      <c r="AG1178" s="103"/>
      <c r="AH1178" s="458" t="s">
        <v>602</v>
      </c>
      <c r="AK1178" s="103" t="str">
        <f ca="1">IF(Tabela3[[#This Row],[STATUS]]&lt;&gt;"PREVISTO","N/A",IF(Tabela3[[#This Row],[Data_RE_CONGELADA]]="REDE OK","OK",IFERROR(IF(TODAY()-Tabela3[[#This Row],[Data_RE_CONGELADA]]&gt;=0,"ATRASADO",IF(TODAY()-Tabela3[[#This Row],[Data_RE_CONGELADA]]&gt;-5,"VENCENDO",IF(TODAY()-Tabela3[[#This Row],[Data_RE_CONGELADA]]&lt;=0,"NO PRAZO"))),"N/A")))</f>
        <v>N/A</v>
      </c>
      <c r="AL1178" s="454"/>
      <c r="AM1178" s="454"/>
      <c r="AN1178" s="458"/>
      <c r="AO1178" s="459"/>
      <c r="AP1178" s="103"/>
      <c r="BC1178" s="103"/>
      <c r="BE1178" s="103" t="e">
        <f>VLOOKUP(Tabela3[[#This Row],[ID OSP]],[1]Export!$R:$R,1,0)</f>
        <v>#N/A</v>
      </c>
    </row>
    <row r="1179" spans="1:57" ht="15" hidden="1" customHeight="1">
      <c r="A1179" s="103" t="s">
        <v>4346</v>
      </c>
      <c r="B1179" s="103" t="str">
        <f>"RADIO"&amp;Tabela3[[#This Row],[SITE]]</f>
        <v>RADIOMGMJR</v>
      </c>
      <c r="C1179" s="104" t="s">
        <v>510</v>
      </c>
      <c r="D1179" s="454" t="s">
        <v>136</v>
      </c>
      <c r="E1179" s="454" t="s">
        <v>136</v>
      </c>
      <c r="F1179" s="454" t="s">
        <v>136</v>
      </c>
      <c r="G1179" s="454" t="s">
        <v>597</v>
      </c>
      <c r="H1179" s="454" t="s">
        <v>597</v>
      </c>
      <c r="I1179" s="463" t="s">
        <v>139</v>
      </c>
      <c r="J1179" s="463" t="s">
        <v>139</v>
      </c>
      <c r="K1179" s="458" t="s">
        <v>742</v>
      </c>
      <c r="L1179" s="103" t="s">
        <v>568</v>
      </c>
      <c r="M1179" s="103" t="s">
        <v>597</v>
      </c>
      <c r="N1179" s="103" t="s">
        <v>136</v>
      </c>
      <c r="O1179" s="103" t="s">
        <v>186</v>
      </c>
      <c r="P1179" s="103" t="s">
        <v>4271</v>
      </c>
      <c r="Q1179" s="103" t="s">
        <v>4271</v>
      </c>
      <c r="S1179" s="460"/>
      <c r="T1179" s="103" t="s">
        <v>42</v>
      </c>
      <c r="U1179" s="103" t="s">
        <v>139</v>
      </c>
      <c r="V1179" s="454" t="str">
        <f>Tabela3[[#This Row],[NOVO 
PRAZO REDE]]</f>
        <v>RÁDIO</v>
      </c>
      <c r="W1179" s="454" t="str">
        <f>Tabela3[[#This Row],[PRAZO
ATIVAÇÃO]]</f>
        <v>RÁDIO</v>
      </c>
      <c r="X1179" s="103" t="s">
        <v>139</v>
      </c>
      <c r="Y1179" s="103" t="str">
        <f>IFERROR("W"&amp;WEEKNUM(Tabela3[[#This Row],[PRAZO RE REVISADO]]),"-")</f>
        <v>-</v>
      </c>
      <c r="Z1179" s="103" t="str">
        <f>IFERROR("W"&amp;WEEKNUM(Tabela3[[#This Row],[PRAZO ATIVAÇÃO]]),"-")</f>
        <v>-</v>
      </c>
      <c r="AA1179" s="103">
        <v>2025</v>
      </c>
      <c r="AB1179" s="103" t="s">
        <v>139</v>
      </c>
      <c r="AC1179" s="103" t="s">
        <v>139</v>
      </c>
      <c r="AD1179" s="103" t="s">
        <v>2925</v>
      </c>
      <c r="AF1179" s="103"/>
      <c r="AG1179" s="103"/>
      <c r="AH1179" s="458" t="s">
        <v>602</v>
      </c>
      <c r="AK1179" s="103" t="str">
        <f ca="1">IF(Tabela3[[#This Row],[STATUS]]&lt;&gt;"PREVISTO","N/A",IF(Tabela3[[#This Row],[Data_RE_CONGELADA]]="REDE OK","OK",IFERROR(IF(TODAY()-Tabela3[[#This Row],[Data_RE_CONGELADA]]&gt;=0,"ATRASADO",IF(TODAY()-Tabela3[[#This Row],[Data_RE_CONGELADA]]&gt;-5,"VENCENDO",IF(TODAY()-Tabela3[[#This Row],[Data_RE_CONGELADA]]&lt;=0,"NO PRAZO"))),"N/A")))</f>
        <v>N/A</v>
      </c>
      <c r="AL1179" s="454"/>
      <c r="AM1179" s="454"/>
      <c r="AN1179" s="458"/>
      <c r="AO1179" s="459"/>
      <c r="AP1179" s="103"/>
      <c r="BC1179" s="103"/>
      <c r="BE1179" s="103" t="e">
        <f>VLOOKUP(Tabela3[[#This Row],[ID OSP]],[1]Export!$R:$R,1,0)</f>
        <v>#N/A</v>
      </c>
    </row>
    <row r="1180" spans="1:57" ht="15" hidden="1" customHeight="1">
      <c r="A1180" s="103" t="s">
        <v>4347</v>
      </c>
      <c r="B1180" s="103" t="str">
        <f>"RADIO"&amp;Tabela3[[#This Row],[SITE]]</f>
        <v>RADIOMGOSP</v>
      </c>
      <c r="C1180" s="104" t="s">
        <v>510</v>
      </c>
      <c r="D1180" s="454" t="s">
        <v>136</v>
      </c>
      <c r="E1180" s="454" t="s">
        <v>136</v>
      </c>
      <c r="F1180" s="454" t="s">
        <v>136</v>
      </c>
      <c r="G1180" s="454" t="s">
        <v>597</v>
      </c>
      <c r="H1180" s="454" t="s">
        <v>597</v>
      </c>
      <c r="I1180" s="463" t="s">
        <v>139</v>
      </c>
      <c r="J1180" s="463" t="s">
        <v>139</v>
      </c>
      <c r="K1180" s="458" t="s">
        <v>742</v>
      </c>
      <c r="L1180" s="103" t="s">
        <v>568</v>
      </c>
      <c r="M1180" s="103" t="s">
        <v>597</v>
      </c>
      <c r="N1180" s="103" t="s">
        <v>136</v>
      </c>
      <c r="O1180" s="103" t="s">
        <v>186</v>
      </c>
      <c r="P1180" s="103" t="s">
        <v>4271</v>
      </c>
      <c r="Q1180" s="103" t="s">
        <v>4271</v>
      </c>
      <c r="S1180" s="460"/>
      <c r="T1180" s="103" t="s">
        <v>42</v>
      </c>
      <c r="U1180" s="103" t="s">
        <v>139</v>
      </c>
      <c r="V1180" s="454" t="str">
        <f>Tabela3[[#This Row],[NOVO 
PRAZO REDE]]</f>
        <v>RÁDIO</v>
      </c>
      <c r="W1180" s="454" t="str">
        <f>Tabela3[[#This Row],[PRAZO
ATIVAÇÃO]]</f>
        <v>RÁDIO</v>
      </c>
      <c r="X1180" s="103" t="s">
        <v>139</v>
      </c>
      <c r="Y1180" s="103" t="str">
        <f>IFERROR("W"&amp;WEEKNUM(Tabela3[[#This Row],[PRAZO RE REVISADO]]),"-")</f>
        <v>-</v>
      </c>
      <c r="Z1180" s="103" t="str">
        <f>IFERROR("W"&amp;WEEKNUM(Tabela3[[#This Row],[PRAZO ATIVAÇÃO]]),"-")</f>
        <v>-</v>
      </c>
      <c r="AA1180" s="103">
        <v>2025</v>
      </c>
      <c r="AB1180" s="103" t="s">
        <v>139</v>
      </c>
      <c r="AC1180" s="103" t="s">
        <v>139</v>
      </c>
      <c r="AD1180" s="103" t="s">
        <v>2925</v>
      </c>
      <c r="AF1180" s="103"/>
      <c r="AG1180" s="103"/>
      <c r="AH1180" s="458" t="s">
        <v>602</v>
      </c>
      <c r="AK1180" s="103" t="str">
        <f ca="1">IF(Tabela3[[#This Row],[STATUS]]&lt;&gt;"PREVISTO","N/A",IF(Tabela3[[#This Row],[Data_RE_CONGELADA]]="REDE OK","OK",IFERROR(IF(TODAY()-Tabela3[[#This Row],[Data_RE_CONGELADA]]&gt;=0,"ATRASADO",IF(TODAY()-Tabela3[[#This Row],[Data_RE_CONGELADA]]&gt;-5,"VENCENDO",IF(TODAY()-Tabela3[[#This Row],[Data_RE_CONGELADA]]&lt;=0,"NO PRAZO"))),"N/A")))</f>
        <v>N/A</v>
      </c>
      <c r="AL1180" s="454"/>
      <c r="AM1180" s="454"/>
      <c r="AN1180" s="458"/>
      <c r="AO1180" s="459"/>
      <c r="AP1180" s="103"/>
      <c r="BC1180" s="103"/>
      <c r="BE1180" s="103" t="e">
        <f>VLOOKUP(Tabela3[[#This Row],[ID OSP]],[1]Export!$R:$R,1,0)</f>
        <v>#N/A</v>
      </c>
    </row>
    <row r="1181" spans="1:57" ht="15" hidden="1" customHeight="1">
      <c r="B1181" s="493" t="s">
        <v>139</v>
      </c>
      <c r="C1181" s="553" t="s">
        <v>139</v>
      </c>
      <c r="D1181" s="493" t="s">
        <v>139</v>
      </c>
      <c r="E1181" s="493" t="s">
        <v>139</v>
      </c>
      <c r="F1181" s="493" t="s">
        <v>139</v>
      </c>
      <c r="G1181" s="493" t="s">
        <v>139</v>
      </c>
      <c r="H1181" s="493" t="s">
        <v>139</v>
      </c>
      <c r="I1181" s="493" t="s">
        <v>139</v>
      </c>
      <c r="J1181" s="493" t="s">
        <v>139</v>
      </c>
      <c r="K1181" s="458" t="s">
        <v>139</v>
      </c>
      <c r="L1181" s="472" t="s">
        <v>2343</v>
      </c>
      <c r="M1181" s="472"/>
      <c r="N1181" s="472"/>
      <c r="O1181" s="472" t="s">
        <v>186</v>
      </c>
      <c r="P1181" s="472" t="s">
        <v>507</v>
      </c>
      <c r="Q1181" s="472" t="s">
        <v>507</v>
      </c>
      <c r="R1181" s="494" t="s">
        <v>3222</v>
      </c>
      <c r="S1181" s="472"/>
      <c r="T1181" s="493">
        <v>0</v>
      </c>
      <c r="U1181" s="493" t="s">
        <v>186</v>
      </c>
      <c r="V1181" s="472"/>
      <c r="W1181" s="472"/>
      <c r="X1181" s="472"/>
      <c r="Y1181" s="472"/>
      <c r="Z1181" s="472" t="s">
        <v>3223</v>
      </c>
      <c r="AA1181" s="472">
        <v>2025</v>
      </c>
      <c r="AB1181" s="472" t="s">
        <v>139</v>
      </c>
      <c r="AC1181" s="472" t="s">
        <v>139</v>
      </c>
      <c r="AD1181" s="472"/>
      <c r="AE1181" s="458"/>
      <c r="AF1181" s="458"/>
      <c r="AG1181" s="474"/>
      <c r="AH1181" s="104"/>
      <c r="AI1181" s="458"/>
      <c r="AJ1181" s="458"/>
      <c r="AK1181" s="472" t="str">
        <f ca="1">IF(Tabela3[[#This Row],[STATUS]]&lt;&gt;"PREVISTO","N/A",IF(Tabela3[[#This Row],[Data_RE_CONGELADA]]="REDE OK","OK",IFERROR(IF(TODAY()-Tabela3[[#This Row],[Data_RE_CONGELADA]]&gt;=0,"ATRASADO",IF(TODAY()-Tabela3[[#This Row],[Data_RE_CONGELADA]]&gt;-5,"VENCENDO",IF(TODAY()-Tabela3[[#This Row],[Data_RE_CONGELADA]]&lt;=0,"NO PRAZO"))),"N/A")))</f>
        <v>N/A</v>
      </c>
      <c r="AL1181" s="494"/>
      <c r="AM1181" s="495"/>
      <c r="AN1181" s="472" t="s">
        <v>186</v>
      </c>
      <c r="AO1181" s="472" t="s">
        <v>186</v>
      </c>
      <c r="AP1181" s="472"/>
      <c r="AQ1181" s="472"/>
      <c r="AR1181" s="472"/>
      <c r="AS1181" s="103">
        <v>0</v>
      </c>
      <c r="AT1181" s="472"/>
      <c r="AU1181" s="103" t="s">
        <v>579</v>
      </c>
      <c r="BC1181" s="103"/>
      <c r="BE1181" s="103" t="e">
        <f>VLOOKUP(Tabela3[[#This Row],[ID OSP]],[1]Export!$R:$R,1,0)</f>
        <v>#N/A</v>
      </c>
    </row>
    <row r="1182" spans="1:57" ht="15" hidden="1" customHeight="1">
      <c r="B1182" s="493" t="s">
        <v>139</v>
      </c>
      <c r="C1182" s="553" t="s">
        <v>139</v>
      </c>
      <c r="D1182" s="493" t="s">
        <v>139</v>
      </c>
      <c r="E1182" s="493" t="s">
        <v>139</v>
      </c>
      <c r="F1182" s="493" t="s">
        <v>139</v>
      </c>
      <c r="G1182" s="493" t="s">
        <v>139</v>
      </c>
      <c r="H1182" s="493" t="s">
        <v>139</v>
      </c>
      <c r="I1182" s="493" t="s">
        <v>139</v>
      </c>
      <c r="J1182" s="493" t="s">
        <v>139</v>
      </c>
      <c r="K1182" s="458" t="s">
        <v>139</v>
      </c>
      <c r="L1182" s="472" t="s">
        <v>638</v>
      </c>
      <c r="M1182" s="472"/>
      <c r="N1182" s="472"/>
      <c r="O1182" s="472" t="s">
        <v>186</v>
      </c>
      <c r="P1182" s="472" t="s">
        <v>507</v>
      </c>
      <c r="Q1182" s="472" t="s">
        <v>507</v>
      </c>
      <c r="R1182" s="494" t="s">
        <v>3222</v>
      </c>
      <c r="S1182" s="472"/>
      <c r="T1182" s="493">
        <v>0</v>
      </c>
      <c r="U1182" s="493" t="s">
        <v>186</v>
      </c>
      <c r="V1182" s="472"/>
      <c r="W1182" s="472"/>
      <c r="X1182" s="472"/>
      <c r="Y1182" s="472"/>
      <c r="Z1182" s="472" t="s">
        <v>3223</v>
      </c>
      <c r="AA1182" s="472">
        <v>2025</v>
      </c>
      <c r="AB1182" s="472" t="s">
        <v>139</v>
      </c>
      <c r="AC1182" s="472" t="s">
        <v>139</v>
      </c>
      <c r="AD1182" s="472"/>
      <c r="AE1182" s="458"/>
      <c r="AF1182" s="458"/>
      <c r="AG1182" s="474"/>
      <c r="AH1182" s="104"/>
      <c r="AI1182" s="458"/>
      <c r="AJ1182" s="458"/>
      <c r="AK1182" s="472" t="str">
        <f ca="1">IF(Tabela3[[#This Row],[STATUS]]&lt;&gt;"PREVISTO","N/A",IF(Tabela3[[#This Row],[Data_RE_CONGELADA]]="REDE OK","OK",IFERROR(IF(TODAY()-Tabela3[[#This Row],[Data_RE_CONGELADA]]&gt;=0,"ATRASADO",IF(TODAY()-Tabela3[[#This Row],[Data_RE_CONGELADA]]&gt;-5,"VENCENDO",IF(TODAY()-Tabela3[[#This Row],[Data_RE_CONGELADA]]&lt;=0,"NO PRAZO"))),"N/A")))</f>
        <v>N/A</v>
      </c>
      <c r="AL1182" s="494"/>
      <c r="AM1182" s="495"/>
      <c r="AN1182" s="472" t="s">
        <v>186</v>
      </c>
      <c r="AO1182" s="472" t="s">
        <v>186</v>
      </c>
      <c r="AP1182" s="472"/>
      <c r="AQ1182" s="472"/>
      <c r="AR1182" s="472"/>
      <c r="AS1182" s="103">
        <v>0</v>
      </c>
      <c r="AT1182" s="472"/>
      <c r="AU1182" s="103" t="s">
        <v>579</v>
      </c>
      <c r="BC1182" s="103"/>
      <c r="BE1182" s="103" t="e">
        <f>VLOOKUP(Tabela3[[#This Row],[ID OSP]],[1]Export!$R:$R,1,0)</f>
        <v>#N/A</v>
      </c>
    </row>
    <row r="1183" spans="1:57" ht="15" hidden="1" customHeight="1">
      <c r="B1183" s="493" t="s">
        <v>139</v>
      </c>
      <c r="C1183" s="553" t="s">
        <v>139</v>
      </c>
      <c r="D1183" s="493" t="s">
        <v>139</v>
      </c>
      <c r="E1183" s="493" t="s">
        <v>139</v>
      </c>
      <c r="F1183" s="493" t="s">
        <v>139</v>
      </c>
      <c r="G1183" s="493" t="s">
        <v>139</v>
      </c>
      <c r="H1183" s="493" t="s">
        <v>139</v>
      </c>
      <c r="I1183" s="493" t="s">
        <v>139</v>
      </c>
      <c r="J1183" s="493" t="s">
        <v>139</v>
      </c>
      <c r="K1183" s="458" t="s">
        <v>139</v>
      </c>
      <c r="L1183" s="472" t="s">
        <v>568</v>
      </c>
      <c r="M1183" s="472"/>
      <c r="N1183" s="472"/>
      <c r="O1183" s="472" t="s">
        <v>186</v>
      </c>
      <c r="P1183" s="472" t="s">
        <v>507</v>
      </c>
      <c r="Q1183" s="472" t="s">
        <v>507</v>
      </c>
      <c r="R1183" s="494" t="s">
        <v>3222</v>
      </c>
      <c r="S1183" s="472"/>
      <c r="T1183" s="493">
        <v>0</v>
      </c>
      <c r="U1183" s="493" t="s">
        <v>186</v>
      </c>
      <c r="V1183" s="472"/>
      <c r="W1183" s="472"/>
      <c r="X1183" s="472"/>
      <c r="Y1183" s="472"/>
      <c r="Z1183" s="472" t="s">
        <v>3223</v>
      </c>
      <c r="AA1183" s="472">
        <v>2025</v>
      </c>
      <c r="AB1183" s="472" t="s">
        <v>139</v>
      </c>
      <c r="AC1183" s="472" t="s">
        <v>139</v>
      </c>
      <c r="AD1183" s="472"/>
      <c r="AE1183" s="458"/>
      <c r="AF1183" s="458"/>
      <c r="AG1183" s="474"/>
      <c r="AH1183" s="104"/>
      <c r="AI1183" s="458"/>
      <c r="AJ1183" s="458"/>
      <c r="AK1183" s="472" t="str">
        <f ca="1">IF(Tabela3[[#This Row],[STATUS]]&lt;&gt;"PREVISTO","N/A",IF(Tabela3[[#This Row],[Data_RE_CONGELADA]]="REDE OK","OK",IFERROR(IF(TODAY()-Tabela3[[#This Row],[Data_RE_CONGELADA]]&gt;=0,"ATRASADO",IF(TODAY()-Tabela3[[#This Row],[Data_RE_CONGELADA]]&gt;-5,"VENCENDO",IF(TODAY()-Tabela3[[#This Row],[Data_RE_CONGELADA]]&lt;=0,"NO PRAZO"))),"N/A")))</f>
        <v>N/A</v>
      </c>
      <c r="AL1183" s="494"/>
      <c r="AM1183" s="495"/>
      <c r="AN1183" s="472" t="s">
        <v>186</v>
      </c>
      <c r="AO1183" s="472" t="s">
        <v>186</v>
      </c>
      <c r="AP1183" s="472"/>
      <c r="AQ1183" s="472"/>
      <c r="AR1183" s="472"/>
      <c r="AS1183" s="103">
        <v>0</v>
      </c>
      <c r="AT1183" s="472"/>
      <c r="AU1183" s="103" t="s">
        <v>579</v>
      </c>
      <c r="BC1183" s="103"/>
      <c r="BE1183" s="103" t="e">
        <f>VLOOKUP(Tabela3[[#This Row],[ID OSP]],[1]Export!$R:$R,1,0)</f>
        <v>#N/A</v>
      </c>
    </row>
    <row r="1184" spans="1:57" ht="15" customHeight="1">
      <c r="A1184" s="103" t="s">
        <v>4348</v>
      </c>
      <c r="B1184" s="103" t="s">
        <v>4349</v>
      </c>
      <c r="C1184" s="104" t="s">
        <v>137</v>
      </c>
      <c r="D1184" s="454" t="s">
        <v>252</v>
      </c>
      <c r="E1184" s="454" t="s">
        <v>138</v>
      </c>
      <c r="F1184" s="454" t="s">
        <v>137</v>
      </c>
      <c r="G1184" s="454">
        <v>46010</v>
      </c>
      <c r="H1184" s="454">
        <v>46112</v>
      </c>
      <c r="I1184" s="454" t="s">
        <v>139</v>
      </c>
      <c r="J1184" s="454" t="s">
        <v>139</v>
      </c>
      <c r="K1184" s="458" t="s">
        <v>4350</v>
      </c>
      <c r="L1184" s="103" t="s">
        <v>638</v>
      </c>
      <c r="M1184" s="103" t="s">
        <v>4351</v>
      </c>
      <c r="N1184" s="103" t="s">
        <v>4348</v>
      </c>
      <c r="O1184" s="103" t="s">
        <v>186</v>
      </c>
      <c r="P1184" s="103" t="s">
        <v>507</v>
      </c>
      <c r="Q1184" s="103" t="s">
        <v>507</v>
      </c>
      <c r="R1184" s="468" t="s">
        <v>4352</v>
      </c>
      <c r="S1184" s="460"/>
      <c r="T1184" s="103" t="s">
        <v>42</v>
      </c>
      <c r="U1184" s="103" t="s">
        <v>137</v>
      </c>
      <c r="V1184" s="454" t="str">
        <f>Tabela3[[#This Row],[NOVO 
PRAZO REDE]]</f>
        <v>REDE OK</v>
      </c>
      <c r="W1184" s="454" t="str">
        <f>Tabela3[[#This Row],[PRAZO
ATIVAÇÃO]]</f>
        <v>ATIVO</v>
      </c>
      <c r="X1184" s="103" t="s">
        <v>808</v>
      </c>
      <c r="Y1184" s="103" t="str">
        <f>IFERROR("W"&amp;WEEKNUM(Tabela3[[#This Row],[PRAZO RE REVISADO]]),"-")</f>
        <v>-</v>
      </c>
      <c r="Z1184" s="103" t="str">
        <f>IFERROR("W"&amp;WEEKNUM(Tabela3[[#This Row],[PRAZO ATIVAÇÃO]]),"-")</f>
        <v>-</v>
      </c>
      <c r="AA1184" s="103">
        <v>2025</v>
      </c>
      <c r="AB1184" s="103">
        <v>598083</v>
      </c>
      <c r="AC1184" s="103" t="s">
        <v>592</v>
      </c>
      <c r="AD1184" s="103" t="s">
        <v>137</v>
      </c>
      <c r="AF1184" s="103"/>
      <c r="AG1184" s="103"/>
      <c r="AH1184" s="103"/>
      <c r="AK1184" s="103" t="str">
        <f ca="1">IF(Tabela3[[#This Row],[STATUS]]&lt;&gt;"PREVISTO","N/A",IF(Tabela3[[#This Row],[Data_RE_CONGELADA]]="REDE OK","OK",IFERROR(IF(TODAY()-Tabela3[[#This Row],[Data_RE_CONGELADA]]&gt;=0,"ATRASADO",IF(TODAY()-Tabela3[[#This Row],[Data_RE_CONGELADA]]&gt;-5,"VENCENDO",IF(TODAY()-Tabela3[[#This Row],[Data_RE_CONGELADA]]&lt;=0,"NO PRAZO"))),"N/A")))</f>
        <v>N/A</v>
      </c>
      <c r="AL1184" s="454"/>
      <c r="AM1184" s="454"/>
      <c r="AN1184" s="458"/>
      <c r="AO1184" s="459" t="s">
        <v>643</v>
      </c>
      <c r="AP1184" s="103"/>
      <c r="BC1184" s="103"/>
      <c r="BE1184" s="103" t="e">
        <f>VLOOKUP(Tabela3[[#This Row],[ID OSP]],[1]Export!$R:$R,1,0)</f>
        <v>#N/A</v>
      </c>
    </row>
    <row r="1185" spans="1:57" ht="15" customHeight="1">
      <c r="A1185" s="103" t="s">
        <v>4353</v>
      </c>
      <c r="B1185" s="103" t="s">
        <v>4354</v>
      </c>
      <c r="C1185" s="104" t="s">
        <v>137</v>
      </c>
      <c r="D1185" s="454" t="s">
        <v>42</v>
      </c>
      <c r="E1185" s="454" t="s">
        <v>138</v>
      </c>
      <c r="F1185" s="454" t="s">
        <v>137</v>
      </c>
      <c r="G1185" s="454">
        <v>46111</v>
      </c>
      <c r="H1185" s="454">
        <v>46113</v>
      </c>
      <c r="I1185" s="454" t="s">
        <v>139</v>
      </c>
      <c r="J1185" s="454" t="s">
        <v>139</v>
      </c>
      <c r="K1185" s="458" t="s">
        <v>4355</v>
      </c>
      <c r="L1185" s="103" t="s">
        <v>638</v>
      </c>
      <c r="M1185" s="103" t="s">
        <v>4351</v>
      </c>
      <c r="N1185" s="103" t="s">
        <v>4353</v>
      </c>
      <c r="O1185" s="103" t="s">
        <v>186</v>
      </c>
      <c r="P1185" s="103" t="s">
        <v>507</v>
      </c>
      <c r="Q1185" s="103" t="s">
        <v>507</v>
      </c>
      <c r="R1185" s="468" t="s">
        <v>4356</v>
      </c>
      <c r="S1185" s="460"/>
      <c r="T1185" s="103" t="s">
        <v>42</v>
      </c>
      <c r="U1185" s="103" t="s">
        <v>137</v>
      </c>
      <c r="V1185" s="454" t="str">
        <f>Tabela3[[#This Row],[NOVO 
PRAZO REDE]]</f>
        <v>REDE OK</v>
      </c>
      <c r="W1185" s="454" t="str">
        <f>Tabela3[[#This Row],[PRAZO
ATIVAÇÃO]]</f>
        <v>ATIVO</v>
      </c>
      <c r="X1185" s="103" t="s">
        <v>808</v>
      </c>
      <c r="Y1185" s="103" t="str">
        <f>IFERROR("W"&amp;WEEKNUM(Tabela3[[#This Row],[PRAZO RE REVISADO]]),"-")</f>
        <v>-</v>
      </c>
      <c r="Z1185" s="103" t="str">
        <f>IFERROR("W"&amp;WEEKNUM(Tabela3[[#This Row],[PRAZO ATIVAÇÃO]]),"-")</f>
        <v>-</v>
      </c>
      <c r="AA1185" s="103">
        <v>2025</v>
      </c>
      <c r="AB1185" s="103">
        <v>598086</v>
      </c>
      <c r="AC1185" s="103" t="s">
        <v>3811</v>
      </c>
      <c r="AD1185" s="103" t="s">
        <v>137</v>
      </c>
      <c r="AF1185" s="103"/>
      <c r="AG1185" s="103"/>
      <c r="AH1185" s="103"/>
      <c r="AK1185" s="103" t="str">
        <f ca="1">IF(Tabela3[[#This Row],[STATUS]]&lt;&gt;"PREVISTO","N/A",IF(Tabela3[[#This Row],[Data_RE_CONGELADA]]="REDE OK","OK",IFERROR(IF(TODAY()-Tabela3[[#This Row],[Data_RE_CONGELADA]]&gt;=0,"ATRASADO",IF(TODAY()-Tabela3[[#This Row],[Data_RE_CONGELADA]]&gt;-5,"VENCENDO",IF(TODAY()-Tabela3[[#This Row],[Data_RE_CONGELADA]]&lt;=0,"NO PRAZO"))),"N/A")))</f>
        <v>N/A</v>
      </c>
      <c r="AL1185" s="454"/>
      <c r="AM1185" s="454"/>
      <c r="AN1185" s="458"/>
      <c r="AO1185" s="459"/>
      <c r="AP1185" s="103"/>
      <c r="BC1185" s="103"/>
      <c r="BE1185" s="103" t="e">
        <f>VLOOKUP(Tabela3[[#This Row],[ID OSP]],[1]Export!$R:$R,1,0)</f>
        <v>#N/A</v>
      </c>
    </row>
    <row r="1186" spans="1:57" ht="15" customHeight="1">
      <c r="A1186" s="103" t="s">
        <v>4357</v>
      </c>
      <c r="B1186" s="103" t="s">
        <v>4358</v>
      </c>
      <c r="C1186" s="104" t="s">
        <v>137</v>
      </c>
      <c r="D1186" s="454" t="s">
        <v>42</v>
      </c>
      <c r="E1186" s="454" t="s">
        <v>138</v>
      </c>
      <c r="F1186" s="454" t="s">
        <v>137</v>
      </c>
      <c r="G1186" s="454">
        <v>46111</v>
      </c>
      <c r="H1186" s="454">
        <v>46113</v>
      </c>
      <c r="I1186" s="454" t="s">
        <v>139</v>
      </c>
      <c r="J1186" s="454" t="s">
        <v>139</v>
      </c>
      <c r="K1186" s="458" t="s">
        <v>4359</v>
      </c>
      <c r="L1186" s="103" t="s">
        <v>638</v>
      </c>
      <c r="M1186" s="103" t="s">
        <v>4351</v>
      </c>
      <c r="N1186" s="103" t="s">
        <v>4357</v>
      </c>
      <c r="O1186" s="103" t="s">
        <v>186</v>
      </c>
      <c r="P1186" s="103" t="s">
        <v>507</v>
      </c>
      <c r="Q1186" s="103" t="s">
        <v>507</v>
      </c>
      <c r="R1186" s="468" t="s">
        <v>4356</v>
      </c>
      <c r="S1186" s="460"/>
      <c r="T1186" s="103" t="s">
        <v>42</v>
      </c>
      <c r="U1186" s="103" t="s">
        <v>137</v>
      </c>
      <c r="V1186" s="454" t="str">
        <f>Tabela3[[#This Row],[NOVO 
PRAZO REDE]]</f>
        <v>REDE OK</v>
      </c>
      <c r="W1186" s="454" t="str">
        <f>Tabela3[[#This Row],[PRAZO
ATIVAÇÃO]]</f>
        <v>ATIVO</v>
      </c>
      <c r="X1186" s="103" t="s">
        <v>808</v>
      </c>
      <c r="Y1186" s="103" t="str">
        <f>IFERROR("W"&amp;WEEKNUM(Tabela3[[#This Row],[PRAZO RE REVISADO]]),"-")</f>
        <v>-</v>
      </c>
      <c r="Z1186" s="103" t="str">
        <f>IFERROR("W"&amp;WEEKNUM(Tabela3[[#This Row],[PRAZO ATIVAÇÃO]]),"-")</f>
        <v>-</v>
      </c>
      <c r="AA1186" s="103">
        <v>2025</v>
      </c>
      <c r="AB1186" s="103">
        <v>598087</v>
      </c>
      <c r="AC1186" s="103" t="s">
        <v>3811</v>
      </c>
      <c r="AD1186" s="103" t="s">
        <v>137</v>
      </c>
      <c r="AF1186" s="103"/>
      <c r="AG1186" s="103"/>
      <c r="AH1186" s="103"/>
      <c r="AK1186" s="103" t="str">
        <f ca="1">IF(Tabela3[[#This Row],[STATUS]]&lt;&gt;"PREVISTO","N/A",IF(Tabela3[[#This Row],[Data_RE_CONGELADA]]="REDE OK","OK",IFERROR(IF(TODAY()-Tabela3[[#This Row],[Data_RE_CONGELADA]]&gt;=0,"ATRASADO",IF(TODAY()-Tabela3[[#This Row],[Data_RE_CONGELADA]]&gt;-5,"VENCENDO",IF(TODAY()-Tabela3[[#This Row],[Data_RE_CONGELADA]]&lt;=0,"NO PRAZO"))),"N/A")))</f>
        <v>N/A</v>
      </c>
      <c r="AL1186" s="454"/>
      <c r="AM1186" s="454"/>
      <c r="AN1186" s="458"/>
      <c r="AO1186" s="459"/>
      <c r="AP1186" s="103"/>
      <c r="BC1186" s="103"/>
      <c r="BE1186" s="103" t="e">
        <f>VLOOKUP(Tabela3[[#This Row],[ID OSP]],[1]Export!$R:$R,1,0)</f>
        <v>#N/A</v>
      </c>
    </row>
    <row r="1187" spans="1:57" ht="15" customHeight="1">
      <c r="A1187" s="103" t="s">
        <v>4360</v>
      </c>
      <c r="B1187" s="103" t="s">
        <v>4361</v>
      </c>
      <c r="C1187" s="104" t="s">
        <v>137</v>
      </c>
      <c r="D1187" s="454" t="s">
        <v>252</v>
      </c>
      <c r="E1187" s="454" t="s">
        <v>138</v>
      </c>
      <c r="F1187" s="454" t="s">
        <v>137</v>
      </c>
      <c r="G1187" s="454">
        <v>46010</v>
      </c>
      <c r="H1187" s="454">
        <v>46113</v>
      </c>
      <c r="I1187" s="454" t="s">
        <v>139</v>
      </c>
      <c r="J1187" s="454" t="s">
        <v>139</v>
      </c>
      <c r="K1187" s="458" t="s">
        <v>4362</v>
      </c>
      <c r="L1187" s="103" t="s">
        <v>568</v>
      </c>
      <c r="M1187" s="103" t="s">
        <v>4351</v>
      </c>
      <c r="N1187" s="103" t="s">
        <v>4348</v>
      </c>
      <c r="O1187" s="103" t="s">
        <v>186</v>
      </c>
      <c r="P1187" s="103" t="s">
        <v>507</v>
      </c>
      <c r="Q1187" s="103" t="s">
        <v>507</v>
      </c>
      <c r="R1187" s="468" t="s">
        <v>4363</v>
      </c>
      <c r="S1187" s="460"/>
      <c r="T1187" s="103" t="s">
        <v>42</v>
      </c>
      <c r="U1187" s="103" t="s">
        <v>137</v>
      </c>
      <c r="V1187" s="454" t="str">
        <f>Tabela3[[#This Row],[NOVO 
PRAZO REDE]]</f>
        <v>REDE OK</v>
      </c>
      <c r="W1187" s="454" t="str">
        <f>Tabela3[[#This Row],[PRAZO
ATIVAÇÃO]]</f>
        <v>ATIVO</v>
      </c>
      <c r="X1187" s="103" t="s">
        <v>808</v>
      </c>
      <c r="Y1187" s="103" t="str">
        <f>IFERROR("W"&amp;WEEKNUM(Tabela3[[#This Row],[PRAZO RE REVISADO]]),"-")</f>
        <v>-</v>
      </c>
      <c r="Z1187" s="103" t="str">
        <f>IFERROR("W"&amp;WEEKNUM(Tabela3[[#This Row],[PRAZO ATIVAÇÃO]]),"-")</f>
        <v>-</v>
      </c>
      <c r="AA1187" s="103">
        <v>2025</v>
      </c>
      <c r="AB1187" s="103">
        <v>598089</v>
      </c>
      <c r="AC1187" s="103" t="s">
        <v>592</v>
      </c>
      <c r="AD1187" s="103" t="s">
        <v>137</v>
      </c>
      <c r="AF1187" s="103"/>
      <c r="AG1187" s="103"/>
      <c r="AH1187" s="103"/>
      <c r="AK1187" s="103" t="str">
        <f ca="1">IF(Tabela3[[#This Row],[STATUS]]&lt;&gt;"PREVISTO","N/A",IF(Tabela3[[#This Row],[Data_RE_CONGELADA]]="REDE OK","OK",IFERROR(IF(TODAY()-Tabela3[[#This Row],[Data_RE_CONGELADA]]&gt;=0,"ATRASADO",IF(TODAY()-Tabela3[[#This Row],[Data_RE_CONGELADA]]&gt;-5,"VENCENDO",IF(TODAY()-Tabela3[[#This Row],[Data_RE_CONGELADA]]&lt;=0,"NO PRAZO"))),"N/A")))</f>
        <v>N/A</v>
      </c>
      <c r="AL1187" s="454"/>
      <c r="AM1187" s="454"/>
      <c r="AN1187" s="458"/>
      <c r="AO1187" s="459"/>
      <c r="AP1187" s="103"/>
      <c r="BC1187" s="103"/>
      <c r="BE1187" s="103" t="e">
        <f>VLOOKUP(Tabela3[[#This Row],[ID OSP]],[1]Export!$R:$R,1,0)</f>
        <v>#N/A</v>
      </c>
    </row>
    <row r="1188" spans="1:57" ht="15" customHeight="1">
      <c r="A1188" s="103" t="s">
        <v>4364</v>
      </c>
      <c r="B1188" s="103" t="s">
        <v>4365</v>
      </c>
      <c r="C1188" s="104" t="s">
        <v>137</v>
      </c>
      <c r="D1188" s="454" t="s">
        <v>42</v>
      </c>
      <c r="E1188" s="454" t="s">
        <v>138</v>
      </c>
      <c r="F1188" s="454" t="s">
        <v>137</v>
      </c>
      <c r="G1188" s="454">
        <v>46111</v>
      </c>
      <c r="H1188" s="454">
        <v>46114</v>
      </c>
      <c r="I1188" s="454" t="s">
        <v>139</v>
      </c>
      <c r="J1188" s="454" t="s">
        <v>139</v>
      </c>
      <c r="K1188" s="458" t="s">
        <v>4366</v>
      </c>
      <c r="L1188" s="103" t="s">
        <v>568</v>
      </c>
      <c r="M1188" s="103" t="s">
        <v>4351</v>
      </c>
      <c r="N1188" s="103" t="s">
        <v>4348</v>
      </c>
      <c r="O1188" s="103" t="s">
        <v>186</v>
      </c>
      <c r="P1188" s="103" t="s">
        <v>507</v>
      </c>
      <c r="Q1188" s="103" t="s">
        <v>507</v>
      </c>
      <c r="R1188" s="458" t="s">
        <v>4367</v>
      </c>
      <c r="S1188" s="460"/>
      <c r="T1188" s="103" t="s">
        <v>42</v>
      </c>
      <c r="U1188" s="103" t="s">
        <v>137</v>
      </c>
      <c r="V1188" s="454" t="str">
        <f>Tabela3[[#This Row],[NOVO 
PRAZO REDE]]</f>
        <v>REDE OK</v>
      </c>
      <c r="W1188" s="454" t="str">
        <f>Tabela3[[#This Row],[PRAZO
ATIVAÇÃO]]</f>
        <v>ATIVO</v>
      </c>
      <c r="X1188" s="103" t="s">
        <v>808</v>
      </c>
      <c r="Y1188" s="103" t="str">
        <f>IFERROR("W"&amp;WEEKNUM(Tabela3[[#This Row],[PRAZO RE REVISADO]]),"-")</f>
        <v>-</v>
      </c>
      <c r="Z1188" s="103" t="str">
        <f>IFERROR("W"&amp;WEEKNUM(Tabela3[[#This Row],[PRAZO ATIVAÇÃO]]),"-")</f>
        <v>-</v>
      </c>
      <c r="AA1188" s="103">
        <v>2025</v>
      </c>
      <c r="AB1188" s="103">
        <v>598093</v>
      </c>
      <c r="AC1188" s="103" t="s">
        <v>592</v>
      </c>
      <c r="AD1188" s="103" t="s">
        <v>137</v>
      </c>
      <c r="AF1188" s="103"/>
      <c r="AG1188" s="103"/>
      <c r="AH1188" s="103"/>
      <c r="AK1188" s="103" t="str">
        <f ca="1">IF(Tabela3[[#This Row],[STATUS]]&lt;&gt;"PREVISTO","N/A",IF(Tabela3[[#This Row],[Data_RE_CONGELADA]]="REDE OK","OK",IFERROR(IF(TODAY()-Tabela3[[#This Row],[Data_RE_CONGELADA]]&gt;=0,"ATRASADO",IF(TODAY()-Tabela3[[#This Row],[Data_RE_CONGELADA]]&gt;-5,"VENCENDO",IF(TODAY()-Tabela3[[#This Row],[Data_RE_CONGELADA]]&lt;=0,"NO PRAZO"))),"N/A")))</f>
        <v>N/A</v>
      </c>
      <c r="AL1188" s="454"/>
      <c r="AM1188" s="454"/>
      <c r="AN1188" s="458"/>
      <c r="AO1188" s="459"/>
      <c r="AP1188" s="103"/>
      <c r="BC1188" s="103"/>
      <c r="BE1188" s="103" t="e">
        <f>VLOOKUP(Tabela3[[#This Row],[ID OSP]],[1]Export!$R:$R,1,0)</f>
        <v>#N/A</v>
      </c>
    </row>
    <row r="1189" spans="1:57" ht="15" customHeight="1">
      <c r="A1189" s="103" t="s">
        <v>4368</v>
      </c>
      <c r="B1189" s="103" t="s">
        <v>4369</v>
      </c>
      <c r="C1189" s="104" t="s">
        <v>137</v>
      </c>
      <c r="D1189" s="454" t="s">
        <v>42</v>
      </c>
      <c r="E1189" s="454" t="s">
        <v>138</v>
      </c>
      <c r="F1189" s="454" t="s">
        <v>137</v>
      </c>
      <c r="G1189" s="454">
        <v>46111</v>
      </c>
      <c r="H1189" s="454">
        <v>46114</v>
      </c>
      <c r="I1189" s="454" t="s">
        <v>139</v>
      </c>
      <c r="J1189" s="454" t="s">
        <v>139</v>
      </c>
      <c r="K1189" s="458" t="s">
        <v>4370</v>
      </c>
      <c r="L1189" s="103" t="s">
        <v>568</v>
      </c>
      <c r="M1189" s="103" t="s">
        <v>4351</v>
      </c>
      <c r="N1189" s="103" t="s">
        <v>4353</v>
      </c>
      <c r="O1189" s="103" t="s">
        <v>186</v>
      </c>
      <c r="P1189" s="103" t="s">
        <v>507</v>
      </c>
      <c r="Q1189" s="103" t="s">
        <v>507</v>
      </c>
      <c r="R1189" s="458" t="s">
        <v>4367</v>
      </c>
      <c r="S1189" s="460"/>
      <c r="T1189" s="103" t="s">
        <v>42</v>
      </c>
      <c r="U1189" s="103" t="s">
        <v>137</v>
      </c>
      <c r="V1189" s="454" t="str">
        <f>Tabela3[[#This Row],[NOVO 
PRAZO REDE]]</f>
        <v>REDE OK</v>
      </c>
      <c r="W1189" s="454" t="str">
        <f>Tabela3[[#This Row],[PRAZO
ATIVAÇÃO]]</f>
        <v>ATIVO</v>
      </c>
      <c r="X1189" s="103" t="s">
        <v>808</v>
      </c>
      <c r="Y1189" s="103" t="str">
        <f>IFERROR("W"&amp;WEEKNUM(Tabela3[[#This Row],[PRAZO RE REVISADO]]),"-")</f>
        <v>-</v>
      </c>
      <c r="Z1189" s="103" t="str">
        <f>IFERROR("W"&amp;WEEKNUM(Tabela3[[#This Row],[PRAZO ATIVAÇÃO]]),"-")</f>
        <v>-</v>
      </c>
      <c r="AA1189" s="103">
        <v>2025</v>
      </c>
      <c r="AB1189" s="103">
        <v>598098</v>
      </c>
      <c r="AC1189" s="103" t="s">
        <v>3811</v>
      </c>
      <c r="AD1189" s="103" t="s">
        <v>137</v>
      </c>
      <c r="AF1189" s="103"/>
      <c r="AG1189" s="103"/>
      <c r="AH1189" s="103"/>
      <c r="AK1189" s="103" t="str">
        <f ca="1">IF(Tabela3[[#This Row],[STATUS]]&lt;&gt;"PREVISTO","N/A",IF(Tabela3[[#This Row],[Data_RE_CONGELADA]]="REDE OK","OK",IFERROR(IF(TODAY()-Tabela3[[#This Row],[Data_RE_CONGELADA]]&gt;=0,"ATRASADO",IF(TODAY()-Tabela3[[#This Row],[Data_RE_CONGELADA]]&gt;-5,"VENCENDO",IF(TODAY()-Tabela3[[#This Row],[Data_RE_CONGELADA]]&lt;=0,"NO PRAZO"))),"N/A")))</f>
        <v>N/A</v>
      </c>
      <c r="AL1189" s="454"/>
      <c r="AM1189" s="454"/>
      <c r="AN1189" s="458"/>
      <c r="AO1189" s="459"/>
      <c r="AP1189" s="103"/>
      <c r="BC1189" s="103"/>
      <c r="BE1189" s="103" t="e">
        <f>VLOOKUP(Tabela3[[#This Row],[ID OSP]],[1]Export!$R:$R,1,0)</f>
        <v>#N/A</v>
      </c>
    </row>
    <row r="1190" spans="1:57" ht="15" customHeight="1">
      <c r="A1190" s="103" t="s">
        <v>4371</v>
      </c>
      <c r="B1190" s="103" t="s">
        <v>4372</v>
      </c>
      <c r="C1190" s="104" t="s">
        <v>137</v>
      </c>
      <c r="D1190" s="454" t="s">
        <v>252</v>
      </c>
      <c r="E1190" s="454" t="s">
        <v>138</v>
      </c>
      <c r="F1190" s="454" t="s">
        <v>137</v>
      </c>
      <c r="G1190" s="454">
        <v>45971</v>
      </c>
      <c r="H1190" s="454">
        <v>46114</v>
      </c>
      <c r="I1190" s="454" t="s">
        <v>139</v>
      </c>
      <c r="J1190" s="454" t="s">
        <v>139</v>
      </c>
      <c r="K1190" s="458" t="s">
        <v>4373</v>
      </c>
      <c r="L1190" s="103" t="s">
        <v>568</v>
      </c>
      <c r="M1190" s="103" t="s">
        <v>4351</v>
      </c>
      <c r="N1190" s="103" t="s">
        <v>4348</v>
      </c>
      <c r="O1190" s="103" t="s">
        <v>186</v>
      </c>
      <c r="P1190" s="103" t="s">
        <v>507</v>
      </c>
      <c r="Q1190" s="103" t="s">
        <v>507</v>
      </c>
      <c r="R1190" s="458" t="s">
        <v>4367</v>
      </c>
      <c r="S1190" s="455"/>
      <c r="T1190" s="103" t="s">
        <v>42</v>
      </c>
      <c r="U1190" s="103" t="s">
        <v>137</v>
      </c>
      <c r="V1190" s="454" t="str">
        <f>Tabela3[[#This Row],[NOVO 
PRAZO REDE]]</f>
        <v>REDE OK</v>
      </c>
      <c r="W1190" s="454" t="str">
        <f>Tabela3[[#This Row],[PRAZO
ATIVAÇÃO]]</f>
        <v>ATIVO</v>
      </c>
      <c r="X1190" s="103" t="s">
        <v>808</v>
      </c>
      <c r="Y1190" s="103" t="str">
        <f>IFERROR("W"&amp;WEEKNUM(Tabela3[[#This Row],[PRAZO RE REVISADO]]),"-")</f>
        <v>-</v>
      </c>
      <c r="Z1190" s="103" t="str">
        <f>IFERROR("W"&amp;WEEKNUM(Tabela3[[#This Row],[PRAZO ATIVAÇÃO]]),"-")</f>
        <v>-</v>
      </c>
      <c r="AA1190" s="103">
        <v>2025</v>
      </c>
      <c r="AB1190" s="103">
        <v>596800</v>
      </c>
      <c r="AC1190" s="103" t="s">
        <v>592</v>
      </c>
      <c r="AD1190" s="103" t="s">
        <v>137</v>
      </c>
      <c r="AF1190" s="103"/>
      <c r="AG1190" s="103"/>
      <c r="AH1190" s="103"/>
      <c r="AK1190" s="103" t="str">
        <f ca="1">IF(Tabela3[[#This Row],[STATUS]]&lt;&gt;"PREVISTO","N/A",IF(Tabela3[[#This Row],[Data_RE_CONGELADA]]="REDE OK","OK",IFERROR(IF(TODAY()-Tabela3[[#This Row],[Data_RE_CONGELADA]]&gt;=0,"ATRASADO",IF(TODAY()-Tabela3[[#This Row],[Data_RE_CONGELADA]]&gt;-5,"VENCENDO",IF(TODAY()-Tabela3[[#This Row],[Data_RE_CONGELADA]]&lt;=0,"NO PRAZO"))),"N/A")))</f>
        <v>N/A</v>
      </c>
      <c r="AL1190" s="454"/>
      <c r="AM1190" s="454"/>
      <c r="AN1190" s="458"/>
      <c r="AO1190" s="459"/>
      <c r="AP1190" s="103"/>
      <c r="BC1190" s="103"/>
      <c r="BE1190" s="103" t="e">
        <f>VLOOKUP(Tabela3[[#This Row],[ID OSP]],[1]Export!$R:$R,1,0)</f>
        <v>#N/A</v>
      </c>
    </row>
    <row r="1191" spans="1:57" ht="15" customHeight="1">
      <c r="A1191" s="103" t="s">
        <v>4374</v>
      </c>
      <c r="B1191" s="103" t="s">
        <v>4375</v>
      </c>
      <c r="C1191" s="104" t="s">
        <v>137</v>
      </c>
      <c r="D1191" s="454" t="s">
        <v>42</v>
      </c>
      <c r="E1191" s="454" t="s">
        <v>138</v>
      </c>
      <c r="F1191" s="454" t="s">
        <v>137</v>
      </c>
      <c r="G1191" s="454">
        <v>46111</v>
      </c>
      <c r="H1191" s="454">
        <v>46114</v>
      </c>
      <c r="I1191" s="454" t="s">
        <v>139</v>
      </c>
      <c r="J1191" s="454" t="s">
        <v>139</v>
      </c>
      <c r="K1191" s="458" t="s">
        <v>4376</v>
      </c>
      <c r="L1191" s="103" t="s">
        <v>568</v>
      </c>
      <c r="M1191" s="103" t="s">
        <v>4351</v>
      </c>
      <c r="N1191" s="103" t="s">
        <v>4357</v>
      </c>
      <c r="O1191" s="103" t="s">
        <v>186</v>
      </c>
      <c r="P1191" s="103" t="s">
        <v>507</v>
      </c>
      <c r="Q1191" s="103" t="s">
        <v>507</v>
      </c>
      <c r="R1191" s="458" t="s">
        <v>4367</v>
      </c>
      <c r="S1191" s="460"/>
      <c r="T1191" s="103" t="s">
        <v>42</v>
      </c>
      <c r="U1191" s="103" t="s">
        <v>137</v>
      </c>
      <c r="V1191" s="454" t="str">
        <f>Tabela3[[#This Row],[NOVO 
PRAZO REDE]]</f>
        <v>REDE OK</v>
      </c>
      <c r="W1191" s="454" t="str">
        <f>Tabela3[[#This Row],[PRAZO
ATIVAÇÃO]]</f>
        <v>ATIVO</v>
      </c>
      <c r="X1191" s="103" t="s">
        <v>808</v>
      </c>
      <c r="Y1191" s="103" t="str">
        <f>IFERROR("W"&amp;WEEKNUM(Tabela3[[#This Row],[PRAZO RE REVISADO]]),"-")</f>
        <v>-</v>
      </c>
      <c r="Z1191" s="103" t="str">
        <f>IFERROR("W"&amp;WEEKNUM(Tabela3[[#This Row],[PRAZO ATIVAÇÃO]]),"-")</f>
        <v>-</v>
      </c>
      <c r="AA1191" s="103">
        <v>2025</v>
      </c>
      <c r="AB1191" s="103">
        <v>598106</v>
      </c>
      <c r="AC1191" s="103" t="s">
        <v>592</v>
      </c>
      <c r="AD1191" s="103" t="s">
        <v>137</v>
      </c>
      <c r="AF1191" s="103"/>
      <c r="AG1191" s="103"/>
      <c r="AH1191" s="103"/>
      <c r="AK1191" s="103" t="str">
        <f ca="1">IF(Tabela3[[#This Row],[STATUS]]&lt;&gt;"PREVISTO","N/A",IF(Tabela3[[#This Row],[Data_RE_CONGELADA]]="REDE OK","OK",IFERROR(IF(TODAY()-Tabela3[[#This Row],[Data_RE_CONGELADA]]&gt;=0,"ATRASADO",IF(TODAY()-Tabela3[[#This Row],[Data_RE_CONGELADA]]&gt;-5,"VENCENDO",IF(TODAY()-Tabela3[[#This Row],[Data_RE_CONGELADA]]&lt;=0,"NO PRAZO"))),"N/A")))</f>
        <v>N/A</v>
      </c>
      <c r="AL1191" s="454"/>
      <c r="AM1191" s="454"/>
      <c r="AN1191" s="458"/>
      <c r="AO1191" s="459"/>
      <c r="AP1191" s="103"/>
      <c r="BC1191" s="103"/>
      <c r="BE1191" s="103" t="e">
        <f>VLOOKUP(Tabela3[[#This Row],[ID OSP]],[1]Export!$R:$R,1,0)</f>
        <v>#N/A</v>
      </c>
    </row>
    <row r="1192" spans="1:57" ht="15" customHeight="1">
      <c r="A1192" s="103" t="s">
        <v>4351</v>
      </c>
      <c r="B1192" s="103" t="s">
        <v>4377</v>
      </c>
      <c r="C1192" s="104" t="s">
        <v>65</v>
      </c>
      <c r="D1192" s="454" t="s">
        <v>607</v>
      </c>
      <c r="E1192" s="454" t="s">
        <v>607</v>
      </c>
      <c r="F1192" s="454">
        <v>46118</v>
      </c>
      <c r="G1192" s="103" t="s">
        <v>607</v>
      </c>
      <c r="H1192" s="454" t="s">
        <v>186</v>
      </c>
      <c r="I1192" s="454" t="s">
        <v>139</v>
      </c>
      <c r="J1192" s="454" t="s">
        <v>139</v>
      </c>
      <c r="K1192" s="458" t="s">
        <v>4378</v>
      </c>
      <c r="L1192" s="103" t="s">
        <v>568</v>
      </c>
      <c r="M1192" s="103" t="s">
        <v>4351</v>
      </c>
      <c r="N1192" s="103" t="s">
        <v>186</v>
      </c>
      <c r="O1192" s="103" t="s">
        <v>186</v>
      </c>
      <c r="P1192" s="103" t="s">
        <v>507</v>
      </c>
      <c r="Q1192" s="103" t="s">
        <v>507</v>
      </c>
      <c r="R1192" s="458" t="s">
        <v>607</v>
      </c>
      <c r="S1192" s="573" t="s">
        <v>4379</v>
      </c>
      <c r="U1192" s="103" t="s">
        <v>508</v>
      </c>
      <c r="V1192" s="454" t="str">
        <f>Tabela3[[#This Row],[NOVO 
PRAZO REDE]]</f>
        <v>COLOCALIZADO</v>
      </c>
      <c r="W1192" s="454">
        <f>Tabela3[[#This Row],[PRAZO
ATIVAÇÃO]]</f>
        <v>46118</v>
      </c>
      <c r="X1192" s="103" t="s">
        <v>713</v>
      </c>
      <c r="Y1192" s="103" t="str">
        <f>IFERROR("W"&amp;WEEKNUM(Tabela3[[#This Row],[PRAZO RE REVISADO]]),"-")</f>
        <v>-</v>
      </c>
      <c r="Z1192" s="103" t="str">
        <f>IFERROR("W"&amp;WEEKNUM(Tabela3[[#This Row],[PRAZO ATIVAÇÃO]]),"-")</f>
        <v>W15</v>
      </c>
      <c r="AA1192" s="103">
        <v>2025</v>
      </c>
      <c r="AB1192" s="103" t="s">
        <v>139</v>
      </c>
      <c r="AC1192" s="103" t="s">
        <v>139</v>
      </c>
      <c r="AD1192" s="103" t="s">
        <v>4034</v>
      </c>
      <c r="AF1192" s="103"/>
      <c r="AG1192" s="103"/>
      <c r="AH1192" s="103"/>
      <c r="AK1192" s="103" t="str">
        <f ca="1">IF(Tabela3[[#This Row],[STATUS]]&lt;&gt;"PREVISTO","N/A",IF(Tabela3[[#This Row],[Data_RE_CONGELADA]]="REDE OK","OK",IFERROR(IF(TODAY()-Tabela3[[#This Row],[Data_RE_CONGELADA]]&gt;=0,"ATRASADO",IF(TODAY()-Tabela3[[#This Row],[Data_RE_CONGELADA]]&gt;-5,"VENCENDO",IF(TODAY()-Tabela3[[#This Row],[Data_RE_CONGELADA]]&lt;=0,"NO PRAZO"))),"N/A")))</f>
        <v>N/A</v>
      </c>
      <c r="AL1192" s="454"/>
      <c r="AM1192" s="454"/>
      <c r="AN1192" s="458"/>
      <c r="AO1192" s="459"/>
      <c r="AP1192" s="103"/>
      <c r="BC1192" s="103"/>
      <c r="BE1192" s="103" t="e">
        <f>VLOOKUP(Tabela3[[#This Row],[ID OSP]],[1]Export!$R:$R,1,0)</f>
        <v>#N/A</v>
      </c>
    </row>
    <row r="1193" spans="1:57" ht="15" customHeight="1">
      <c r="A1193" s="103" t="s">
        <v>4351</v>
      </c>
      <c r="B1193" s="103" t="s">
        <v>4380</v>
      </c>
      <c r="C1193" s="458" t="s">
        <v>137</v>
      </c>
      <c r="D1193" s="454" t="s">
        <v>42</v>
      </c>
      <c r="E1193" s="454" t="s">
        <v>138</v>
      </c>
      <c r="F1193" s="454" t="s">
        <v>137</v>
      </c>
      <c r="G1193" s="454">
        <v>46003</v>
      </c>
      <c r="H1193" s="454">
        <v>46094</v>
      </c>
      <c r="I1193" s="454" t="s">
        <v>139</v>
      </c>
      <c r="J1193" s="454" t="s">
        <v>139</v>
      </c>
      <c r="K1193" s="458" t="s">
        <v>4381</v>
      </c>
      <c r="L1193" s="103" t="s">
        <v>2343</v>
      </c>
      <c r="M1193" s="103" t="s">
        <v>4351</v>
      </c>
      <c r="N1193" s="103" t="s">
        <v>186</v>
      </c>
      <c r="O1193" s="103" t="s">
        <v>186</v>
      </c>
      <c r="P1193" s="103" t="s">
        <v>507</v>
      </c>
      <c r="Q1193" s="103" t="s">
        <v>507</v>
      </c>
      <c r="R1193" s="468" t="s">
        <v>4382</v>
      </c>
      <c r="S1193" s="455" t="s">
        <v>4383</v>
      </c>
      <c r="T1193" s="103" t="s">
        <v>42</v>
      </c>
      <c r="U1193" s="103" t="s">
        <v>137</v>
      </c>
      <c r="V1193" s="454" t="str">
        <f>Tabela3[[#This Row],[NOVO 
PRAZO REDE]]</f>
        <v>REDE OK</v>
      </c>
      <c r="W1193" s="454" t="str">
        <f>Tabela3[[#This Row],[PRAZO
ATIVAÇÃO]]</f>
        <v>ATIVO</v>
      </c>
      <c r="X1193" s="103" t="s">
        <v>808</v>
      </c>
      <c r="Y1193" s="103" t="str">
        <f>IFERROR("W"&amp;WEEKNUM(Tabela3[[#This Row],[PRAZO RE REVISADO]]),"-")</f>
        <v>-</v>
      </c>
      <c r="Z1193" s="103" t="str">
        <f>IFERROR("W"&amp;WEEKNUM(Tabela3[[#This Row],[PRAZO ATIVAÇÃO]]),"-")</f>
        <v>-</v>
      </c>
      <c r="AA1193" s="103">
        <v>2025</v>
      </c>
      <c r="AB1193" s="103">
        <v>599094</v>
      </c>
      <c r="AC1193" s="103" t="s">
        <v>592</v>
      </c>
      <c r="AD1193" s="103" t="s">
        <v>137</v>
      </c>
      <c r="AF1193" s="103"/>
      <c r="AG1193" s="103"/>
      <c r="AH1193" s="103"/>
      <c r="AK1193" s="103" t="str">
        <f ca="1">IF(Tabela3[[#This Row],[STATUS]]&lt;&gt;"PREVISTO","N/A",IF(Tabela3[[#This Row],[Data_RE_CONGELADA]]="REDE OK","OK",IFERROR(IF(TODAY()-Tabela3[[#This Row],[Data_RE_CONGELADA]]&gt;=0,"ATRASADO",IF(TODAY()-Tabela3[[#This Row],[Data_RE_CONGELADA]]&gt;-5,"VENCENDO",IF(TODAY()-Tabela3[[#This Row],[Data_RE_CONGELADA]]&lt;=0,"NO PRAZO"))),"N/A")))</f>
        <v>N/A</v>
      </c>
      <c r="AL1193" s="454"/>
      <c r="AM1193" s="454"/>
      <c r="AN1193" s="458"/>
      <c r="AO1193" s="459" t="s">
        <v>643</v>
      </c>
      <c r="AP1193" s="103"/>
      <c r="BC1193" s="103"/>
      <c r="BE1193" s="103" t="e">
        <f>VLOOKUP(Tabela3[[#This Row],[ID OSP]],[1]Export!$R:$R,1,0)</f>
        <v>#N/A</v>
      </c>
    </row>
    <row r="1194" spans="1:57" ht="15" hidden="1" customHeight="1">
      <c r="A1194" s="103" t="s">
        <v>4384</v>
      </c>
      <c r="B1194" s="103" t="str">
        <f>"RADIO"&amp;Tabela3[[#This Row],[SITE]]</f>
        <v>RADIOMGLMI</v>
      </c>
      <c r="C1194" s="104" t="s">
        <v>510</v>
      </c>
      <c r="D1194" s="454" t="s">
        <v>136</v>
      </c>
      <c r="E1194" s="454" t="s">
        <v>136</v>
      </c>
      <c r="F1194" s="454" t="s">
        <v>136</v>
      </c>
      <c r="G1194" s="454" t="s">
        <v>597</v>
      </c>
      <c r="H1194" s="454" t="s">
        <v>597</v>
      </c>
      <c r="I1194" s="463" t="s">
        <v>139</v>
      </c>
      <c r="J1194" s="463" t="s">
        <v>139</v>
      </c>
      <c r="K1194" s="458" t="s">
        <v>742</v>
      </c>
      <c r="L1194" s="103" t="s">
        <v>568</v>
      </c>
      <c r="M1194" s="103" t="s">
        <v>597</v>
      </c>
      <c r="N1194" s="103" t="s">
        <v>136</v>
      </c>
      <c r="O1194" s="103" t="s">
        <v>186</v>
      </c>
      <c r="P1194" s="103" t="s">
        <v>507</v>
      </c>
      <c r="Q1194" s="103" t="s">
        <v>507</v>
      </c>
      <c r="S1194" s="503"/>
      <c r="T1194" s="103" t="s">
        <v>42</v>
      </c>
      <c r="U1194" s="103" t="s">
        <v>139</v>
      </c>
      <c r="V1194" s="454" t="str">
        <f>Tabela3[[#This Row],[NOVO 
PRAZO REDE]]</f>
        <v>RÁDIO</v>
      </c>
      <c r="W1194" s="454" t="str">
        <f>Tabela3[[#This Row],[PRAZO
ATIVAÇÃO]]</f>
        <v>RÁDIO</v>
      </c>
      <c r="X1194" s="103" t="s">
        <v>139</v>
      </c>
      <c r="Y1194" s="103" t="str">
        <f>IFERROR("W"&amp;WEEKNUM(Tabela3[[#This Row],[PRAZO RE REVISADO]]),"-")</f>
        <v>-</v>
      </c>
      <c r="Z1194" s="103" t="str">
        <f>IFERROR("W"&amp;WEEKNUM(Tabela3[[#This Row],[PRAZO ATIVAÇÃO]]),"-")</f>
        <v>-</v>
      </c>
      <c r="AA1194" s="103">
        <v>2025</v>
      </c>
      <c r="AB1194" s="103" t="s">
        <v>139</v>
      </c>
      <c r="AC1194" s="103" t="s">
        <v>139</v>
      </c>
      <c r="AD1194" s="103" t="s">
        <v>2925</v>
      </c>
      <c r="AF1194" s="103"/>
      <c r="AG1194" s="103"/>
      <c r="AH1194" s="458" t="s">
        <v>602</v>
      </c>
      <c r="AK1194" s="103" t="str">
        <f ca="1">IF(Tabela3[[#This Row],[STATUS]]&lt;&gt;"PREVISTO","N/A",IF(Tabela3[[#This Row],[Data_RE_CONGELADA]]="REDE OK","OK",IFERROR(IF(TODAY()-Tabela3[[#This Row],[Data_RE_CONGELADA]]&gt;=0,"ATRASADO",IF(TODAY()-Tabela3[[#This Row],[Data_RE_CONGELADA]]&gt;-5,"VENCENDO",IF(TODAY()-Tabela3[[#This Row],[Data_RE_CONGELADA]]&lt;=0,"NO PRAZO"))),"N/A")))</f>
        <v>N/A</v>
      </c>
      <c r="AL1194" s="454"/>
      <c r="AM1194" s="454"/>
      <c r="AN1194" s="458"/>
      <c r="AO1194" s="459"/>
      <c r="AP1194" s="103"/>
      <c r="BC1194" s="103"/>
      <c r="BE1194" s="103" t="e">
        <f>VLOOKUP(Tabela3[[#This Row],[ID OSP]],[1]Export!$R:$R,1,0)</f>
        <v>#N/A</v>
      </c>
    </row>
    <row r="1195" spans="1:57" ht="15" hidden="1" customHeight="1">
      <c r="A1195" s="103" t="s">
        <v>4385</v>
      </c>
      <c r="B1195" s="103" t="str">
        <f>"RADIO"&amp;Tabela3[[#This Row],[SITE]]</f>
        <v>RADIOMGPTJ</v>
      </c>
      <c r="C1195" s="104" t="s">
        <v>510</v>
      </c>
      <c r="D1195" s="454" t="s">
        <v>136</v>
      </c>
      <c r="E1195" s="454" t="s">
        <v>136</v>
      </c>
      <c r="F1195" s="454" t="s">
        <v>136</v>
      </c>
      <c r="G1195" s="454" t="s">
        <v>597</v>
      </c>
      <c r="H1195" s="454" t="s">
        <v>597</v>
      </c>
      <c r="I1195" s="463" t="s">
        <v>139</v>
      </c>
      <c r="J1195" s="463" t="s">
        <v>139</v>
      </c>
      <c r="K1195" s="458" t="s">
        <v>742</v>
      </c>
      <c r="L1195" s="103" t="s">
        <v>568</v>
      </c>
      <c r="M1195" s="103" t="s">
        <v>597</v>
      </c>
      <c r="N1195" s="103" t="s">
        <v>136</v>
      </c>
      <c r="O1195" s="103" t="s">
        <v>186</v>
      </c>
      <c r="P1195" s="103" t="s">
        <v>507</v>
      </c>
      <c r="Q1195" s="103" t="s">
        <v>507</v>
      </c>
      <c r="S1195" s="503"/>
      <c r="T1195" s="103" t="s">
        <v>42</v>
      </c>
      <c r="U1195" s="103" t="s">
        <v>139</v>
      </c>
      <c r="V1195" s="454" t="str">
        <f>Tabela3[[#This Row],[NOVO 
PRAZO REDE]]</f>
        <v>RÁDIO</v>
      </c>
      <c r="W1195" s="454" t="str">
        <f>Tabela3[[#This Row],[PRAZO
ATIVAÇÃO]]</f>
        <v>RÁDIO</v>
      </c>
      <c r="X1195" s="103" t="s">
        <v>139</v>
      </c>
      <c r="Y1195" s="103" t="str">
        <f>IFERROR("W"&amp;WEEKNUM(Tabela3[[#This Row],[PRAZO RE REVISADO]]),"-")</f>
        <v>-</v>
      </c>
      <c r="Z1195" s="103" t="str">
        <f>IFERROR("W"&amp;WEEKNUM(Tabela3[[#This Row],[PRAZO ATIVAÇÃO]]),"-")</f>
        <v>-</v>
      </c>
      <c r="AA1195" s="103">
        <v>2025</v>
      </c>
      <c r="AB1195" s="103" t="s">
        <v>139</v>
      </c>
      <c r="AC1195" s="103" t="s">
        <v>139</v>
      </c>
      <c r="AD1195" s="103" t="s">
        <v>2925</v>
      </c>
      <c r="AF1195" s="103"/>
      <c r="AG1195" s="103"/>
      <c r="AH1195" s="458" t="s">
        <v>602</v>
      </c>
      <c r="AK1195" s="103" t="str">
        <f ca="1">IF(Tabela3[[#This Row],[STATUS]]&lt;&gt;"PREVISTO","N/A",IF(Tabela3[[#This Row],[Data_RE_CONGELADA]]="REDE OK","OK",IFERROR(IF(TODAY()-Tabela3[[#This Row],[Data_RE_CONGELADA]]&gt;=0,"ATRASADO",IF(TODAY()-Tabela3[[#This Row],[Data_RE_CONGELADA]]&gt;-5,"VENCENDO",IF(TODAY()-Tabela3[[#This Row],[Data_RE_CONGELADA]]&lt;=0,"NO PRAZO"))),"N/A")))</f>
        <v>N/A</v>
      </c>
      <c r="AL1195" s="454"/>
      <c r="AM1195" s="454"/>
      <c r="AN1195" s="458"/>
      <c r="AO1195" s="459"/>
      <c r="AP1195" s="103"/>
      <c r="BC1195" s="103"/>
      <c r="BE1195" s="103" t="e">
        <f>VLOOKUP(Tabela3[[#This Row],[ID OSP]],[1]Export!$R:$R,1,0)</f>
        <v>#N/A</v>
      </c>
    </row>
    <row r="1196" spans="1:57" ht="15" hidden="1" customHeight="1">
      <c r="A1196" s="103" t="s">
        <v>4386</v>
      </c>
      <c r="B1196" s="103" t="str">
        <f>"RADIO"&amp;Tabela3[[#This Row],[SITE]]</f>
        <v>RADIOMGPSY</v>
      </c>
      <c r="C1196" s="104" t="s">
        <v>510</v>
      </c>
      <c r="D1196" s="454" t="s">
        <v>136</v>
      </c>
      <c r="E1196" s="454" t="s">
        <v>136</v>
      </c>
      <c r="F1196" s="454" t="s">
        <v>136</v>
      </c>
      <c r="G1196" s="454" t="s">
        <v>597</v>
      </c>
      <c r="H1196" s="454" t="s">
        <v>597</v>
      </c>
      <c r="I1196" s="463" t="s">
        <v>139</v>
      </c>
      <c r="J1196" s="463" t="s">
        <v>139</v>
      </c>
      <c r="K1196" s="458" t="s">
        <v>742</v>
      </c>
      <c r="L1196" s="103" t="s">
        <v>568</v>
      </c>
      <c r="M1196" s="103" t="s">
        <v>597</v>
      </c>
      <c r="N1196" s="103" t="s">
        <v>136</v>
      </c>
      <c r="O1196" s="103" t="s">
        <v>186</v>
      </c>
      <c r="P1196" s="103" t="s">
        <v>507</v>
      </c>
      <c r="Q1196" s="103" t="s">
        <v>507</v>
      </c>
      <c r="S1196" s="503"/>
      <c r="T1196" s="103" t="s">
        <v>42</v>
      </c>
      <c r="U1196" s="103" t="s">
        <v>139</v>
      </c>
      <c r="V1196" s="454" t="str">
        <f>Tabela3[[#This Row],[NOVO 
PRAZO REDE]]</f>
        <v>RÁDIO</v>
      </c>
      <c r="W1196" s="454" t="str">
        <f>Tabela3[[#This Row],[PRAZO
ATIVAÇÃO]]</f>
        <v>RÁDIO</v>
      </c>
      <c r="X1196" s="103" t="s">
        <v>139</v>
      </c>
      <c r="Y1196" s="103" t="str">
        <f>IFERROR("W"&amp;WEEKNUM(Tabela3[[#This Row],[PRAZO RE REVISADO]]),"-")</f>
        <v>-</v>
      </c>
      <c r="Z1196" s="103" t="str">
        <f>IFERROR("W"&amp;WEEKNUM(Tabela3[[#This Row],[PRAZO ATIVAÇÃO]]),"-")</f>
        <v>-</v>
      </c>
      <c r="AA1196" s="103">
        <v>2025</v>
      </c>
      <c r="AB1196" s="103" t="s">
        <v>139</v>
      </c>
      <c r="AC1196" s="103" t="s">
        <v>139</v>
      </c>
      <c r="AD1196" s="103" t="s">
        <v>2925</v>
      </c>
      <c r="AF1196" s="103"/>
      <c r="AG1196" s="103"/>
      <c r="AH1196" s="458" t="s">
        <v>602</v>
      </c>
      <c r="AK1196" s="103" t="str">
        <f ca="1">IF(Tabela3[[#This Row],[STATUS]]&lt;&gt;"PREVISTO","N/A",IF(Tabela3[[#This Row],[Data_RE_CONGELADA]]="REDE OK","OK",IFERROR(IF(TODAY()-Tabela3[[#This Row],[Data_RE_CONGELADA]]&gt;=0,"ATRASADO",IF(TODAY()-Tabela3[[#This Row],[Data_RE_CONGELADA]]&gt;-5,"VENCENDO",IF(TODAY()-Tabela3[[#This Row],[Data_RE_CONGELADA]]&lt;=0,"NO PRAZO"))),"N/A")))</f>
        <v>N/A</v>
      </c>
      <c r="AL1196" s="454"/>
      <c r="AM1196" s="454"/>
      <c r="AN1196" s="458"/>
      <c r="AO1196" s="459"/>
      <c r="AP1196" s="103"/>
      <c r="BC1196" s="103"/>
      <c r="BE1196" s="103" t="e">
        <f>VLOOKUP(Tabela3[[#This Row],[ID OSP]],[1]Export!$R:$R,1,0)</f>
        <v>#N/A</v>
      </c>
    </row>
    <row r="1197" spans="1:57" ht="15" hidden="1" customHeight="1">
      <c r="A1197" s="103" t="s">
        <v>4387</v>
      </c>
      <c r="B1197" s="103" t="str">
        <f>"RADIO"&amp;Tabela3[[#This Row],[SITE]]</f>
        <v>RADIOMGJSN</v>
      </c>
      <c r="C1197" s="104" t="s">
        <v>510</v>
      </c>
      <c r="D1197" s="454" t="s">
        <v>136</v>
      </c>
      <c r="E1197" s="454" t="s">
        <v>136</v>
      </c>
      <c r="F1197" s="454" t="s">
        <v>136</v>
      </c>
      <c r="G1197" s="454" t="s">
        <v>597</v>
      </c>
      <c r="H1197" s="454" t="s">
        <v>597</v>
      </c>
      <c r="I1197" s="463" t="s">
        <v>139</v>
      </c>
      <c r="J1197" s="463" t="s">
        <v>139</v>
      </c>
      <c r="K1197" s="458" t="s">
        <v>742</v>
      </c>
      <c r="L1197" s="103" t="s">
        <v>568</v>
      </c>
      <c r="M1197" s="103" t="s">
        <v>597</v>
      </c>
      <c r="N1197" s="103" t="s">
        <v>136</v>
      </c>
      <c r="O1197" s="103" t="s">
        <v>186</v>
      </c>
      <c r="P1197" s="103" t="s">
        <v>507</v>
      </c>
      <c r="Q1197" s="103" t="s">
        <v>507</v>
      </c>
      <c r="S1197" s="503"/>
      <c r="T1197" s="103" t="s">
        <v>42</v>
      </c>
      <c r="U1197" s="103" t="s">
        <v>139</v>
      </c>
      <c r="V1197" s="454" t="str">
        <f>Tabela3[[#This Row],[NOVO 
PRAZO REDE]]</f>
        <v>RÁDIO</v>
      </c>
      <c r="W1197" s="454" t="str">
        <f>Tabela3[[#This Row],[PRAZO
ATIVAÇÃO]]</f>
        <v>RÁDIO</v>
      </c>
      <c r="X1197" s="103" t="s">
        <v>139</v>
      </c>
      <c r="Y1197" s="103" t="str">
        <f>IFERROR("W"&amp;WEEKNUM(Tabela3[[#This Row],[PRAZO RE REVISADO]]),"-")</f>
        <v>-</v>
      </c>
      <c r="Z1197" s="103" t="str">
        <f>IFERROR("W"&amp;WEEKNUM(Tabela3[[#This Row],[PRAZO ATIVAÇÃO]]),"-")</f>
        <v>-</v>
      </c>
      <c r="AA1197" s="103">
        <v>2025</v>
      </c>
      <c r="AB1197" s="103" t="s">
        <v>139</v>
      </c>
      <c r="AC1197" s="103" t="s">
        <v>139</v>
      </c>
      <c r="AD1197" s="103" t="s">
        <v>2925</v>
      </c>
      <c r="AF1197" s="103"/>
      <c r="AG1197" s="103"/>
      <c r="AH1197" s="458" t="s">
        <v>602</v>
      </c>
      <c r="AK1197" s="103" t="str">
        <f ca="1">IF(Tabela3[[#This Row],[STATUS]]&lt;&gt;"PREVISTO","N/A",IF(Tabela3[[#This Row],[Data_RE_CONGELADA]]="REDE OK","OK",IFERROR(IF(TODAY()-Tabela3[[#This Row],[Data_RE_CONGELADA]]&gt;=0,"ATRASADO",IF(TODAY()-Tabela3[[#This Row],[Data_RE_CONGELADA]]&gt;-5,"VENCENDO",IF(TODAY()-Tabela3[[#This Row],[Data_RE_CONGELADA]]&lt;=0,"NO PRAZO"))),"N/A")))</f>
        <v>N/A</v>
      </c>
      <c r="AL1197" s="454"/>
      <c r="AM1197" s="454"/>
      <c r="AN1197" s="458"/>
      <c r="AO1197" s="459"/>
      <c r="AP1197" s="103"/>
      <c r="BC1197" s="103"/>
      <c r="BE1197" s="103" t="e">
        <f>VLOOKUP(Tabela3[[#This Row],[ID OSP]],[1]Export!$R:$R,1,0)</f>
        <v>#N/A</v>
      </c>
    </row>
    <row r="1198" spans="1:57" ht="15" hidden="1" customHeight="1">
      <c r="A1198" s="103" t="s">
        <v>4388</v>
      </c>
      <c r="B1198" s="103" t="str">
        <f>"RADIO"&amp;Tabela3[[#This Row],[SITE]]</f>
        <v>RADIOMGLZP</v>
      </c>
      <c r="C1198" s="104" t="s">
        <v>510</v>
      </c>
      <c r="D1198" s="454" t="s">
        <v>136</v>
      </c>
      <c r="E1198" s="454" t="s">
        <v>136</v>
      </c>
      <c r="F1198" s="454" t="s">
        <v>136</v>
      </c>
      <c r="G1198" s="454" t="s">
        <v>597</v>
      </c>
      <c r="H1198" s="454" t="s">
        <v>597</v>
      </c>
      <c r="I1198" s="463" t="s">
        <v>139</v>
      </c>
      <c r="J1198" s="463" t="s">
        <v>139</v>
      </c>
      <c r="K1198" s="458" t="s">
        <v>742</v>
      </c>
      <c r="L1198" s="103" t="s">
        <v>568</v>
      </c>
      <c r="M1198" s="103" t="s">
        <v>597</v>
      </c>
      <c r="N1198" s="103" t="s">
        <v>136</v>
      </c>
      <c r="O1198" s="103" t="s">
        <v>186</v>
      </c>
      <c r="P1198" s="103" t="s">
        <v>507</v>
      </c>
      <c r="Q1198" s="103" t="s">
        <v>507</v>
      </c>
      <c r="S1198" s="503"/>
      <c r="T1198" s="103" t="s">
        <v>42</v>
      </c>
      <c r="U1198" s="103" t="s">
        <v>139</v>
      </c>
      <c r="V1198" s="454" t="str">
        <f>Tabela3[[#This Row],[NOVO 
PRAZO REDE]]</f>
        <v>RÁDIO</v>
      </c>
      <c r="W1198" s="454" t="str">
        <f>Tabela3[[#This Row],[PRAZO
ATIVAÇÃO]]</f>
        <v>RÁDIO</v>
      </c>
      <c r="X1198" s="103" t="s">
        <v>139</v>
      </c>
      <c r="Y1198" s="103" t="str">
        <f>IFERROR("W"&amp;WEEKNUM(Tabela3[[#This Row],[PRAZO RE REVISADO]]),"-")</f>
        <v>-</v>
      </c>
      <c r="Z1198" s="103" t="str">
        <f>IFERROR("W"&amp;WEEKNUM(Tabela3[[#This Row],[PRAZO ATIVAÇÃO]]),"-")</f>
        <v>-</v>
      </c>
      <c r="AA1198" s="103">
        <v>2025</v>
      </c>
      <c r="AB1198" s="103" t="s">
        <v>139</v>
      </c>
      <c r="AC1198" s="103" t="s">
        <v>139</v>
      </c>
      <c r="AD1198" s="103" t="s">
        <v>2925</v>
      </c>
      <c r="AF1198" s="103"/>
      <c r="AG1198" s="103"/>
      <c r="AH1198" s="458" t="s">
        <v>602</v>
      </c>
      <c r="AK1198" s="103" t="str">
        <f ca="1">IF(Tabela3[[#This Row],[STATUS]]&lt;&gt;"PREVISTO","N/A",IF(Tabela3[[#This Row],[Data_RE_CONGELADA]]="REDE OK","OK",IFERROR(IF(TODAY()-Tabela3[[#This Row],[Data_RE_CONGELADA]]&gt;=0,"ATRASADO",IF(TODAY()-Tabela3[[#This Row],[Data_RE_CONGELADA]]&gt;-5,"VENCENDO",IF(TODAY()-Tabela3[[#This Row],[Data_RE_CONGELADA]]&lt;=0,"NO PRAZO"))),"N/A")))</f>
        <v>N/A</v>
      </c>
      <c r="AL1198" s="454"/>
      <c r="AM1198" s="454"/>
      <c r="AN1198" s="458"/>
      <c r="AO1198" s="459"/>
      <c r="AP1198" s="103"/>
      <c r="BC1198" s="103"/>
      <c r="BE1198" s="103" t="e">
        <f>VLOOKUP(Tabela3[[#This Row],[ID OSP]],[1]Export!$R:$R,1,0)</f>
        <v>#N/A</v>
      </c>
    </row>
    <row r="1199" spans="1:57" ht="15" hidden="1" customHeight="1">
      <c r="A1199" s="103" t="s">
        <v>4389</v>
      </c>
      <c r="B1199" s="103" t="str">
        <f>"RADIO"&amp;Tabela3[[#This Row],[SITE]]</f>
        <v>RADIOMGPDO</v>
      </c>
      <c r="C1199" s="104" t="s">
        <v>510</v>
      </c>
      <c r="D1199" s="454" t="s">
        <v>136</v>
      </c>
      <c r="E1199" s="454" t="s">
        <v>136</v>
      </c>
      <c r="F1199" s="454" t="s">
        <v>136</v>
      </c>
      <c r="G1199" s="454" t="s">
        <v>597</v>
      </c>
      <c r="H1199" s="454" t="s">
        <v>597</v>
      </c>
      <c r="I1199" s="463" t="s">
        <v>139</v>
      </c>
      <c r="J1199" s="463" t="s">
        <v>139</v>
      </c>
      <c r="K1199" s="458" t="s">
        <v>742</v>
      </c>
      <c r="L1199" s="103" t="s">
        <v>568</v>
      </c>
      <c r="M1199" s="103" t="s">
        <v>597</v>
      </c>
      <c r="N1199" s="103" t="s">
        <v>136</v>
      </c>
      <c r="O1199" s="103" t="s">
        <v>186</v>
      </c>
      <c r="P1199" s="103" t="s">
        <v>507</v>
      </c>
      <c r="Q1199" s="103" t="s">
        <v>507</v>
      </c>
      <c r="S1199" s="503"/>
      <c r="T1199" s="103" t="s">
        <v>42</v>
      </c>
      <c r="U1199" s="103" t="s">
        <v>139</v>
      </c>
      <c r="V1199" s="454" t="str">
        <f>Tabela3[[#This Row],[NOVO 
PRAZO REDE]]</f>
        <v>RÁDIO</v>
      </c>
      <c r="W1199" s="454" t="str">
        <f>Tabela3[[#This Row],[PRAZO
ATIVAÇÃO]]</f>
        <v>RÁDIO</v>
      </c>
      <c r="X1199" s="103" t="s">
        <v>139</v>
      </c>
      <c r="Y1199" s="103" t="str">
        <f>IFERROR("W"&amp;WEEKNUM(Tabela3[[#This Row],[PRAZO RE REVISADO]]),"-")</f>
        <v>-</v>
      </c>
      <c r="Z1199" s="103" t="str">
        <f>IFERROR("W"&amp;WEEKNUM(Tabela3[[#This Row],[PRAZO ATIVAÇÃO]]),"-")</f>
        <v>-</v>
      </c>
      <c r="AA1199" s="103">
        <v>2025</v>
      </c>
      <c r="AB1199" s="103" t="s">
        <v>139</v>
      </c>
      <c r="AC1199" s="103" t="s">
        <v>139</v>
      </c>
      <c r="AD1199" s="103" t="s">
        <v>2925</v>
      </c>
      <c r="AF1199" s="103"/>
      <c r="AG1199" s="103"/>
      <c r="AH1199" s="458" t="s">
        <v>602</v>
      </c>
      <c r="AK1199" s="103" t="str">
        <f ca="1">IF(Tabela3[[#This Row],[STATUS]]&lt;&gt;"PREVISTO","N/A",IF(Tabela3[[#This Row],[Data_RE_CONGELADA]]="REDE OK","OK",IFERROR(IF(TODAY()-Tabela3[[#This Row],[Data_RE_CONGELADA]]&gt;=0,"ATRASADO",IF(TODAY()-Tabela3[[#This Row],[Data_RE_CONGELADA]]&gt;-5,"VENCENDO",IF(TODAY()-Tabela3[[#This Row],[Data_RE_CONGELADA]]&lt;=0,"NO PRAZO"))),"N/A")))</f>
        <v>N/A</v>
      </c>
      <c r="AL1199" s="454"/>
      <c r="AM1199" s="454"/>
      <c r="AN1199" s="458"/>
      <c r="AO1199" s="459"/>
      <c r="AP1199" s="103"/>
      <c r="BC1199" s="103"/>
      <c r="BE1199" s="103" t="e">
        <f>VLOOKUP(Tabela3[[#This Row],[ID OSP]],[1]Export!$R:$R,1,0)</f>
        <v>#N/A</v>
      </c>
    </row>
    <row r="1200" spans="1:57" ht="15" hidden="1" customHeight="1">
      <c r="A1200" s="103" t="s">
        <v>4390</v>
      </c>
      <c r="B1200" s="103" t="str">
        <f>"RADIO"&amp;Tabela3[[#This Row],[SITE]]</f>
        <v>RADIOMGPTY</v>
      </c>
      <c r="C1200" s="104" t="s">
        <v>510</v>
      </c>
      <c r="D1200" s="454" t="s">
        <v>136</v>
      </c>
      <c r="E1200" s="454" t="s">
        <v>136</v>
      </c>
      <c r="F1200" s="454" t="s">
        <v>136</v>
      </c>
      <c r="G1200" s="454" t="s">
        <v>597</v>
      </c>
      <c r="H1200" s="454" t="s">
        <v>597</v>
      </c>
      <c r="I1200" s="463" t="s">
        <v>139</v>
      </c>
      <c r="J1200" s="463" t="s">
        <v>139</v>
      </c>
      <c r="K1200" s="458" t="s">
        <v>742</v>
      </c>
      <c r="L1200" s="103" t="s">
        <v>568</v>
      </c>
      <c r="M1200" s="103" t="s">
        <v>597</v>
      </c>
      <c r="N1200" s="103" t="s">
        <v>136</v>
      </c>
      <c r="O1200" s="103" t="s">
        <v>186</v>
      </c>
      <c r="P1200" s="103" t="s">
        <v>507</v>
      </c>
      <c r="Q1200" s="103" t="s">
        <v>507</v>
      </c>
      <c r="S1200" s="503"/>
      <c r="T1200" s="103" t="s">
        <v>42</v>
      </c>
      <c r="U1200" s="103" t="s">
        <v>139</v>
      </c>
      <c r="V1200" s="454" t="str">
        <f>Tabela3[[#This Row],[NOVO 
PRAZO REDE]]</f>
        <v>RÁDIO</v>
      </c>
      <c r="W1200" s="454" t="str">
        <f>Tabela3[[#This Row],[PRAZO
ATIVAÇÃO]]</f>
        <v>RÁDIO</v>
      </c>
      <c r="X1200" s="103" t="s">
        <v>139</v>
      </c>
      <c r="Y1200" s="103" t="str">
        <f>IFERROR("W"&amp;WEEKNUM(Tabela3[[#This Row],[PRAZO RE REVISADO]]),"-")</f>
        <v>-</v>
      </c>
      <c r="Z1200" s="103" t="str">
        <f>IFERROR("W"&amp;WEEKNUM(Tabela3[[#This Row],[PRAZO ATIVAÇÃO]]),"-")</f>
        <v>-</v>
      </c>
      <c r="AA1200" s="103">
        <v>2025</v>
      </c>
      <c r="AB1200" s="103" t="s">
        <v>139</v>
      </c>
      <c r="AC1200" s="103" t="s">
        <v>139</v>
      </c>
      <c r="AD1200" s="103" t="s">
        <v>2925</v>
      </c>
      <c r="AF1200" s="103"/>
      <c r="AG1200" s="103"/>
      <c r="AH1200" s="458" t="s">
        <v>602</v>
      </c>
      <c r="AK1200" s="103" t="str">
        <f ca="1">IF(Tabela3[[#This Row],[STATUS]]&lt;&gt;"PREVISTO","N/A",IF(Tabela3[[#This Row],[Data_RE_CONGELADA]]="REDE OK","OK",IFERROR(IF(TODAY()-Tabela3[[#This Row],[Data_RE_CONGELADA]]&gt;=0,"ATRASADO",IF(TODAY()-Tabela3[[#This Row],[Data_RE_CONGELADA]]&gt;-5,"VENCENDO",IF(TODAY()-Tabela3[[#This Row],[Data_RE_CONGELADA]]&lt;=0,"NO PRAZO"))),"N/A")))</f>
        <v>N/A</v>
      </c>
      <c r="AL1200" s="454"/>
      <c r="AM1200" s="454"/>
      <c r="AN1200" s="458"/>
      <c r="AO1200" s="459"/>
      <c r="AP1200" s="103"/>
      <c r="BC1200" s="103"/>
      <c r="BE1200" s="103" t="e">
        <f>VLOOKUP(Tabela3[[#This Row],[ID OSP]],[1]Export!$R:$R,1,0)</f>
        <v>#N/A</v>
      </c>
    </row>
    <row r="1201" spans="1:57" ht="15" hidden="1" customHeight="1">
      <c r="A1201" s="103" t="s">
        <v>4391</v>
      </c>
      <c r="B1201" s="103" t="str">
        <f>"RADIO"&amp;Tabela3[[#This Row],[SITE]]</f>
        <v>RADIOMGPXQ</v>
      </c>
      <c r="C1201" s="104" t="s">
        <v>510</v>
      </c>
      <c r="D1201" s="454" t="s">
        <v>136</v>
      </c>
      <c r="E1201" s="454" t="s">
        <v>136</v>
      </c>
      <c r="F1201" s="454" t="s">
        <v>136</v>
      </c>
      <c r="G1201" s="454" t="s">
        <v>597</v>
      </c>
      <c r="H1201" s="454" t="s">
        <v>597</v>
      </c>
      <c r="I1201" s="463" t="s">
        <v>139</v>
      </c>
      <c r="J1201" s="463" t="s">
        <v>139</v>
      </c>
      <c r="K1201" s="458" t="s">
        <v>742</v>
      </c>
      <c r="L1201" s="103" t="s">
        <v>568</v>
      </c>
      <c r="M1201" s="103" t="s">
        <v>597</v>
      </c>
      <c r="N1201" s="103" t="s">
        <v>136</v>
      </c>
      <c r="O1201" s="103" t="s">
        <v>186</v>
      </c>
      <c r="P1201" s="103" t="s">
        <v>507</v>
      </c>
      <c r="Q1201" s="103" t="s">
        <v>507</v>
      </c>
      <c r="S1201" s="503"/>
      <c r="T1201" s="103" t="s">
        <v>42</v>
      </c>
      <c r="U1201" s="103" t="s">
        <v>139</v>
      </c>
      <c r="V1201" s="454" t="str">
        <f>Tabela3[[#This Row],[NOVO 
PRAZO REDE]]</f>
        <v>RÁDIO</v>
      </c>
      <c r="W1201" s="454" t="str">
        <f>Tabela3[[#This Row],[PRAZO
ATIVAÇÃO]]</f>
        <v>RÁDIO</v>
      </c>
      <c r="X1201" s="103" t="s">
        <v>139</v>
      </c>
      <c r="Y1201" s="103" t="str">
        <f>IFERROR("W"&amp;WEEKNUM(Tabela3[[#This Row],[PRAZO RE REVISADO]]),"-")</f>
        <v>-</v>
      </c>
      <c r="Z1201" s="103" t="str">
        <f>IFERROR("W"&amp;WEEKNUM(Tabela3[[#This Row],[PRAZO ATIVAÇÃO]]),"-")</f>
        <v>-</v>
      </c>
      <c r="AA1201" s="103">
        <v>2025</v>
      </c>
      <c r="AB1201" s="103" t="s">
        <v>139</v>
      </c>
      <c r="AC1201" s="103" t="s">
        <v>139</v>
      </c>
      <c r="AD1201" s="103" t="s">
        <v>2925</v>
      </c>
      <c r="AF1201" s="103"/>
      <c r="AG1201" s="103"/>
      <c r="AH1201" s="458" t="s">
        <v>602</v>
      </c>
      <c r="AK1201" s="103" t="str">
        <f ca="1">IF(Tabela3[[#This Row],[STATUS]]&lt;&gt;"PREVISTO","N/A",IF(Tabela3[[#This Row],[Data_RE_CONGELADA]]="REDE OK","OK",IFERROR(IF(TODAY()-Tabela3[[#This Row],[Data_RE_CONGELADA]]&gt;=0,"ATRASADO",IF(TODAY()-Tabela3[[#This Row],[Data_RE_CONGELADA]]&gt;-5,"VENCENDO",IF(TODAY()-Tabela3[[#This Row],[Data_RE_CONGELADA]]&lt;=0,"NO PRAZO"))),"N/A")))</f>
        <v>N/A</v>
      </c>
      <c r="AL1201" s="454"/>
      <c r="AM1201" s="454"/>
      <c r="AN1201" s="458"/>
      <c r="AO1201" s="459"/>
      <c r="AP1201" s="103"/>
      <c r="BC1201" s="103"/>
      <c r="BE1201" s="103" t="e">
        <f>VLOOKUP(Tabela3[[#This Row],[ID OSP]],[1]Export!$R:$R,1,0)</f>
        <v>#N/A</v>
      </c>
    </row>
    <row r="1202" spans="1:57" ht="15" hidden="1" customHeight="1">
      <c r="A1202" s="103" t="s">
        <v>4392</v>
      </c>
      <c r="B1202" s="103" t="str">
        <f>"RADIO"&amp;Tabela3[[#This Row],[SITE]]</f>
        <v>RADIOMGPMC</v>
      </c>
      <c r="C1202" s="104" t="s">
        <v>510</v>
      </c>
      <c r="D1202" s="454" t="s">
        <v>136</v>
      </c>
      <c r="E1202" s="454" t="s">
        <v>136</v>
      </c>
      <c r="F1202" s="454" t="s">
        <v>136</v>
      </c>
      <c r="G1202" s="454" t="s">
        <v>597</v>
      </c>
      <c r="H1202" s="454" t="s">
        <v>597</v>
      </c>
      <c r="I1202" s="463" t="s">
        <v>139</v>
      </c>
      <c r="J1202" s="463" t="s">
        <v>139</v>
      </c>
      <c r="K1202" s="458" t="s">
        <v>742</v>
      </c>
      <c r="L1202" s="103" t="s">
        <v>568</v>
      </c>
      <c r="M1202" s="103" t="s">
        <v>597</v>
      </c>
      <c r="N1202" s="103" t="s">
        <v>136</v>
      </c>
      <c r="O1202" s="103" t="s">
        <v>186</v>
      </c>
      <c r="P1202" s="103" t="s">
        <v>507</v>
      </c>
      <c r="Q1202" s="103" t="s">
        <v>507</v>
      </c>
      <c r="S1202" s="503"/>
      <c r="T1202" s="103" t="s">
        <v>42</v>
      </c>
      <c r="U1202" s="103" t="s">
        <v>139</v>
      </c>
      <c r="V1202" s="454" t="str">
        <f>Tabela3[[#This Row],[NOVO 
PRAZO REDE]]</f>
        <v>RÁDIO</v>
      </c>
      <c r="W1202" s="454" t="str">
        <f>Tabela3[[#This Row],[PRAZO
ATIVAÇÃO]]</f>
        <v>RÁDIO</v>
      </c>
      <c r="X1202" s="103" t="s">
        <v>139</v>
      </c>
      <c r="Y1202" s="103" t="str">
        <f>IFERROR("W"&amp;WEEKNUM(Tabela3[[#This Row],[PRAZO RE REVISADO]]),"-")</f>
        <v>-</v>
      </c>
      <c r="Z1202" s="103" t="str">
        <f>IFERROR("W"&amp;WEEKNUM(Tabela3[[#This Row],[PRAZO ATIVAÇÃO]]),"-")</f>
        <v>-</v>
      </c>
      <c r="AA1202" s="103">
        <v>2025</v>
      </c>
      <c r="AB1202" s="103" t="s">
        <v>139</v>
      </c>
      <c r="AC1202" s="103" t="s">
        <v>139</v>
      </c>
      <c r="AD1202" s="103" t="s">
        <v>2925</v>
      </c>
      <c r="AF1202" s="103"/>
      <c r="AG1202" s="103"/>
      <c r="AH1202" s="458" t="s">
        <v>602</v>
      </c>
      <c r="AK1202" s="103" t="str">
        <f ca="1">IF(Tabela3[[#This Row],[STATUS]]&lt;&gt;"PREVISTO","N/A",IF(Tabela3[[#This Row],[Data_RE_CONGELADA]]="REDE OK","OK",IFERROR(IF(TODAY()-Tabela3[[#This Row],[Data_RE_CONGELADA]]&gt;=0,"ATRASADO",IF(TODAY()-Tabela3[[#This Row],[Data_RE_CONGELADA]]&gt;-5,"VENCENDO",IF(TODAY()-Tabela3[[#This Row],[Data_RE_CONGELADA]]&lt;=0,"NO PRAZO"))),"N/A")))</f>
        <v>N/A</v>
      </c>
      <c r="AL1202" s="454"/>
      <c r="AM1202" s="454"/>
      <c r="AN1202" s="458"/>
      <c r="AO1202" s="459"/>
      <c r="AP1202" s="103"/>
      <c r="BC1202" s="103"/>
      <c r="BE1202" s="103" t="e">
        <f>VLOOKUP(Tabela3[[#This Row],[ID OSP]],[1]Export!$R:$R,1,0)</f>
        <v>#N/A</v>
      </c>
    </row>
    <row r="1203" spans="1:57" ht="15" hidden="1" customHeight="1">
      <c r="A1203" s="103" t="s">
        <v>2811</v>
      </c>
      <c r="B1203" s="103" t="s">
        <v>2812</v>
      </c>
      <c r="C1203" s="458" t="s">
        <v>137</v>
      </c>
      <c r="D1203" s="454" t="s">
        <v>252</v>
      </c>
      <c r="E1203" s="454" t="s">
        <v>138</v>
      </c>
      <c r="F1203" s="454" t="s">
        <v>137</v>
      </c>
      <c r="G1203" s="454">
        <v>45966</v>
      </c>
      <c r="H1203" s="454">
        <v>45973</v>
      </c>
      <c r="I1203" s="454" t="s">
        <v>139</v>
      </c>
      <c r="J1203" s="103" t="s">
        <v>139</v>
      </c>
      <c r="K1203" s="458" t="s">
        <v>2802</v>
      </c>
      <c r="L1203" s="103" t="s">
        <v>568</v>
      </c>
      <c r="M1203" s="103" t="s">
        <v>111</v>
      </c>
      <c r="N1203" s="103" t="s">
        <v>2664</v>
      </c>
      <c r="O1203" s="103" t="s">
        <v>186</v>
      </c>
      <c r="P1203" s="103" t="s">
        <v>569</v>
      </c>
      <c r="Q1203" s="103" t="s">
        <v>569</v>
      </c>
      <c r="R1203" s="458" t="s">
        <v>4393</v>
      </c>
      <c r="S1203" s="460"/>
      <c r="T1203" s="103" t="s">
        <v>42</v>
      </c>
      <c r="U1203" s="103" t="s">
        <v>137</v>
      </c>
      <c r="V1203" s="454" t="str">
        <f>Tabela3[[#This Row],[NOVO 
PRAZO REDE]]</f>
        <v>REDE OK</v>
      </c>
      <c r="W1203" s="454" t="str">
        <f>Tabela3[[#This Row],[PRAZO
ATIVAÇÃO]]</f>
        <v>ATIVO</v>
      </c>
      <c r="X1203" s="103" t="s">
        <v>808</v>
      </c>
      <c r="Y1203" s="103" t="str">
        <f>IFERROR("W"&amp;WEEKNUM(Tabela3[[#This Row],[PRAZO RE REVISADO]]),"-")</f>
        <v>-</v>
      </c>
      <c r="Z1203" s="103" t="str">
        <f>IFERROR("W"&amp;WEEKNUM(Tabela3[[#This Row],[PRAZO ATIVAÇÃO]]),"-")</f>
        <v>-</v>
      </c>
      <c r="AA1203" s="103">
        <v>2025</v>
      </c>
      <c r="AB1203" s="103">
        <v>593312</v>
      </c>
      <c r="AC1203" s="454" t="s">
        <v>610</v>
      </c>
      <c r="AD1203" s="103" t="s">
        <v>137</v>
      </c>
      <c r="AF1203" s="103"/>
      <c r="AG1203" s="474"/>
      <c r="AH1203" s="104"/>
      <c r="AK1203" s="103" t="str">
        <f ca="1">IF(Tabela3[[#This Row],[STATUS]]&lt;&gt;"PREVISTO","N/A",IF(Tabela3[[#This Row],[Data_RE_CONGELADA]]="REDE OK","OK",IFERROR(IF(TODAY()-Tabela3[[#This Row],[Data_RE_CONGELADA]]&gt;=0,"ATRASADO",IF(TODAY()-Tabela3[[#This Row],[Data_RE_CONGELADA]]&gt;-5,"VENCENDO",IF(TODAY()-Tabela3[[#This Row],[Data_RE_CONGELADA]]&lt;=0,"NO PRAZO"))),"N/A")))</f>
        <v>N/A</v>
      </c>
      <c r="AL1203" s="454" t="str">
        <f>Tabela3[[#This Row],[NOVO 
PRAZO REDE]]</f>
        <v>REDE OK</v>
      </c>
      <c r="AM1203" s="454" t="str">
        <f>Tabela3[[#This Row],[PRAZO
ATIVAÇÃO]]</f>
        <v>ATIVO</v>
      </c>
      <c r="AN1203" s="458"/>
      <c r="AO1203" s="459"/>
      <c r="AP1203" s="103"/>
      <c r="AR1203" s="103" t="s">
        <v>576</v>
      </c>
      <c r="AS1203" s="103" t="s">
        <v>577</v>
      </c>
      <c r="AT1203" s="103" t="s">
        <v>4394</v>
      </c>
      <c r="AU1203" s="103" t="s">
        <v>579</v>
      </c>
      <c r="AV1203" s="103" t="s">
        <v>580</v>
      </c>
      <c r="AW1203" s="103" t="s">
        <v>580</v>
      </c>
      <c r="AX1203" s="103" t="s">
        <v>581</v>
      </c>
      <c r="AY1203" s="103" t="s">
        <v>581</v>
      </c>
      <c r="AZ1203" s="103" t="s">
        <v>580</v>
      </c>
      <c r="BA1203" s="103" t="s">
        <v>139</v>
      </c>
      <c r="BB1203" s="103" t="s">
        <v>580</v>
      </c>
      <c r="BC1203" s="103" t="s">
        <v>4395</v>
      </c>
      <c r="BE1203" s="103" t="e">
        <f>VLOOKUP(Tabela3[[#This Row],[ID OSP]],[1]Export!$R:$R,1,0)</f>
        <v>#N/A</v>
      </c>
    </row>
    <row r="1204" spans="1:57" ht="15" customHeight="1">
      <c r="C1204" s="534"/>
      <c r="D1204" s="454"/>
      <c r="I1204" s="454"/>
      <c r="J1204" s="454"/>
      <c r="K1204" s="458"/>
      <c r="S1204" s="460"/>
      <c r="V1204" s="454"/>
      <c r="W1204" s="454"/>
      <c r="X1204" s="103"/>
      <c r="AC1204" s="454"/>
      <c r="AF1204" s="103"/>
      <c r="AG1204" s="103"/>
      <c r="AH1204" s="104"/>
      <c r="AL1204" s="454"/>
      <c r="AM1204" s="454"/>
      <c r="AN1204" s="458"/>
      <c r="AO1204" s="459"/>
      <c r="AP1204" s="103"/>
      <c r="BC1204" s="526"/>
    </row>
    <row r="1205" spans="1:57" ht="15" customHeight="1">
      <c r="A1205" s="103" t="s">
        <v>4396</v>
      </c>
    </row>
    <row r="1206" spans="1:57" ht="15" customHeight="1"/>
    <row r="1207" spans="1:57" ht="15" customHeight="1">
      <c r="A1207" s="499"/>
      <c r="B1207" s="500" t="s">
        <v>4397</v>
      </c>
      <c r="C1207" s="563">
        <v>11</v>
      </c>
    </row>
    <row r="1208" spans="1:57" ht="15" customHeight="1">
      <c r="A1208" s="501"/>
      <c r="B1208" s="500" t="s">
        <v>4398</v>
      </c>
      <c r="C1208" s="563">
        <v>16</v>
      </c>
    </row>
    <row r="1209" spans="1:57" ht="15" customHeight="1">
      <c r="A1209" s="500"/>
      <c r="B1209" s="500" t="s">
        <v>4399</v>
      </c>
      <c r="C1209" s="563">
        <v>27</v>
      </c>
    </row>
    <row r="1210" spans="1:57" ht="15" customHeight="1"/>
    <row r="1211" spans="1:57" ht="15" customHeight="1"/>
    <row r="1212" spans="1:57" ht="15" customHeight="1"/>
    <row r="1213" spans="1:57" ht="15" customHeight="1">
      <c r="AD1213" s="559"/>
      <c r="AH1213" s="502"/>
      <c r="AI1213" s="560"/>
      <c r="AJ1213" s="560"/>
    </row>
    <row r="1214" spans="1:57" ht="15" customHeight="1">
      <c r="AD1214" s="559"/>
      <c r="AE1214" s="560"/>
      <c r="AF1214" s="561"/>
      <c r="AG1214" s="561"/>
      <c r="AH1214" s="502"/>
      <c r="AI1214" s="560"/>
      <c r="AJ1214" s="560"/>
    </row>
    <row r="1215" spans="1:57" ht="15" customHeight="1">
      <c r="AD1215" s="559"/>
      <c r="AE1215" s="560"/>
      <c r="AF1215" s="561"/>
      <c r="AG1215" s="561"/>
      <c r="AH1215" s="502"/>
      <c r="AI1215" s="560"/>
      <c r="AJ1215" s="560"/>
    </row>
    <row r="1216" spans="1:57" ht="15" customHeight="1">
      <c r="AD1216" s="559"/>
      <c r="AE1216" s="560"/>
      <c r="AF1216" s="561"/>
      <c r="AG1216" s="561"/>
      <c r="AH1216" s="502"/>
      <c r="AI1216" s="560"/>
      <c r="AJ1216" s="560"/>
    </row>
    <row r="1217" spans="30:36" ht="15" customHeight="1">
      <c r="AD1217" s="559"/>
      <c r="AE1217" s="560"/>
      <c r="AF1217" s="561"/>
      <c r="AG1217" s="561"/>
      <c r="AH1217" s="502"/>
      <c r="AI1217" s="560"/>
      <c r="AJ1217" s="560"/>
    </row>
    <row r="1218" spans="30:36" ht="15" customHeight="1">
      <c r="AD1218" s="559"/>
      <c r="AE1218" s="560"/>
      <c r="AF1218" s="561"/>
      <c r="AG1218" s="561"/>
      <c r="AH1218" s="502"/>
      <c r="AI1218" s="560"/>
      <c r="AJ1218" s="560"/>
    </row>
    <row r="1219" spans="30:36" ht="15" customHeight="1">
      <c r="AD1219" s="559"/>
      <c r="AE1219" s="560"/>
      <c r="AF1219" s="561"/>
      <c r="AG1219" s="561"/>
      <c r="AH1219" s="502"/>
      <c r="AI1219" s="560"/>
      <c r="AJ1219" s="560"/>
    </row>
    <row r="1220" spans="30:36" ht="15" customHeight="1">
      <c r="AD1220" s="559"/>
      <c r="AE1220" s="560"/>
      <c r="AF1220" s="561"/>
      <c r="AG1220" s="561"/>
      <c r="AH1220" s="502"/>
      <c r="AI1220" s="560"/>
      <c r="AJ1220" s="560"/>
    </row>
    <row r="1221" spans="30:36" ht="15" customHeight="1">
      <c r="AD1221" s="559"/>
      <c r="AE1221" s="560"/>
      <c r="AF1221" s="561"/>
      <c r="AG1221" s="561"/>
      <c r="AH1221" s="502"/>
      <c r="AI1221" s="560"/>
      <c r="AJ1221" s="560"/>
    </row>
    <row r="1222" spans="30:36" ht="15" customHeight="1">
      <c r="AD1222" s="559"/>
      <c r="AE1222" s="560"/>
      <c r="AF1222" s="561"/>
      <c r="AG1222" s="561"/>
      <c r="AH1222" s="502"/>
      <c r="AI1222" s="560"/>
      <c r="AJ1222" s="560"/>
    </row>
    <row r="1223" spans="30:36" ht="15" customHeight="1">
      <c r="AD1223" s="559"/>
      <c r="AE1223" s="560"/>
      <c r="AF1223" s="561"/>
      <c r="AG1223" s="561"/>
      <c r="AH1223" s="502"/>
      <c r="AI1223" s="560"/>
      <c r="AJ1223" s="560"/>
    </row>
    <row r="1224" spans="30:36" ht="15" customHeight="1">
      <c r="AD1224" s="559"/>
      <c r="AE1224" s="560"/>
      <c r="AF1224" s="561"/>
      <c r="AG1224" s="561"/>
      <c r="AH1224" s="502"/>
      <c r="AI1224" s="560"/>
      <c r="AJ1224" s="560"/>
    </row>
    <row r="1225" spans="30:36" ht="15" customHeight="1">
      <c r="AD1225" s="559"/>
      <c r="AE1225" s="560"/>
      <c r="AF1225" s="561"/>
      <c r="AG1225" s="561"/>
      <c r="AH1225" s="502"/>
      <c r="AI1225" s="560"/>
      <c r="AJ1225" s="560"/>
    </row>
    <row r="1226" spans="30:36" ht="15" customHeight="1">
      <c r="AD1226" s="559"/>
      <c r="AE1226" s="560"/>
      <c r="AF1226" s="561"/>
      <c r="AG1226" s="561"/>
    </row>
  </sheetData>
  <phoneticPr fontId="5" type="noConversion"/>
  <conditionalFormatting sqref="A1:A544 A867:A870 A872:A897 A899:A1048576 A546:A865">
    <cfRule type="duplicateValues" dxfId="249" priority="28"/>
  </conditionalFormatting>
  <conditionalFormatting sqref="A19">
    <cfRule type="duplicateValues" dxfId="248" priority="135"/>
  </conditionalFormatting>
  <conditionalFormatting sqref="A22">
    <cfRule type="duplicateValues" dxfId="247" priority="134"/>
  </conditionalFormatting>
  <conditionalFormatting sqref="A24">
    <cfRule type="duplicateValues" dxfId="246" priority="45"/>
  </conditionalFormatting>
  <conditionalFormatting sqref="A56">
    <cfRule type="duplicateValues" dxfId="245" priority="144"/>
  </conditionalFormatting>
  <conditionalFormatting sqref="A59">
    <cfRule type="duplicateValues" dxfId="244" priority="140"/>
  </conditionalFormatting>
  <conditionalFormatting sqref="A75:A544 A867:A870 A872:A897 A899:A926 A546:A865">
    <cfRule type="duplicateValues" dxfId="243" priority="39"/>
    <cfRule type="duplicateValues" dxfId="242" priority="40"/>
  </conditionalFormatting>
  <conditionalFormatting sqref="A545">
    <cfRule type="duplicateValues" dxfId="241" priority="3"/>
    <cfRule type="duplicateValues" dxfId="240" priority="4"/>
  </conditionalFormatting>
  <conditionalFormatting sqref="A898">
    <cfRule type="duplicateValues" dxfId="239" priority="8"/>
    <cfRule type="duplicateValues" dxfId="238" priority="9"/>
  </conditionalFormatting>
  <conditionalFormatting sqref="A1051:A1053">
    <cfRule type="duplicateValues" dxfId="237" priority="60"/>
    <cfRule type="duplicateValues" dxfId="236" priority="61"/>
  </conditionalFormatting>
  <conditionalFormatting sqref="A1145:A1147">
    <cfRule type="duplicateValues" dxfId="235" priority="19"/>
    <cfRule type="duplicateValues" dxfId="234" priority="20"/>
  </conditionalFormatting>
  <conditionalFormatting sqref="A1148:A1180 A2:A18 A57:A58 A60:A74 A23:A55 A20:A21 A927:A1050 A1054:A1144 A1184:A1048576">
    <cfRule type="duplicateValues" dxfId="233" priority="184"/>
  </conditionalFormatting>
  <conditionalFormatting sqref="A1148:A1180 A927:A1050 A1054:A1144 A1:A74 A1184:A1048576">
    <cfRule type="duplicateValues" dxfId="232" priority="98"/>
  </conditionalFormatting>
  <conditionalFormatting sqref="A1181:A1183">
    <cfRule type="duplicateValues" dxfId="231" priority="13"/>
    <cfRule type="duplicateValues" dxfId="230" priority="12"/>
  </conditionalFormatting>
  <conditionalFormatting sqref="B1:B270 B934:B1048576 B272:B932">
    <cfRule type="duplicateValues" dxfId="229" priority="104"/>
  </conditionalFormatting>
  <conditionalFormatting sqref="B828:B842">
    <cfRule type="duplicateValues" dxfId="228" priority="213"/>
  </conditionalFormatting>
  <conditionalFormatting sqref="B843:B848">
    <cfRule type="duplicateValues" dxfId="227" priority="116"/>
  </conditionalFormatting>
  <conditionalFormatting sqref="B1051:B1053">
    <cfRule type="duplicateValues" dxfId="226" priority="65"/>
  </conditionalFormatting>
  <conditionalFormatting sqref="B1145:B1147">
    <cfRule type="duplicateValues" dxfId="225" priority="24"/>
  </conditionalFormatting>
  <conditionalFormatting sqref="B1148:B1180 B1:B270 B1054:B1144 B272:B827 B934:B1050 B1184:B1048576 B849:B932">
    <cfRule type="duplicateValues" dxfId="224" priority="173"/>
  </conditionalFormatting>
  <conditionalFormatting sqref="B1181:B1183">
    <cfRule type="duplicateValues" dxfId="223" priority="17"/>
  </conditionalFormatting>
  <conditionalFormatting sqref="C1193">
    <cfRule type="cellIs" dxfId="222" priority="6" operator="equal">
      <formula>"SIM"</formula>
    </cfRule>
  </conditionalFormatting>
  <conditionalFormatting sqref="J871">
    <cfRule type="duplicateValues" dxfId="221" priority="10"/>
    <cfRule type="duplicateValues" dxfId="220" priority="11"/>
  </conditionalFormatting>
  <conditionalFormatting sqref="S2:S11 S13:S17 S19:S21 S23:S27 S29:S39 S41:S43 S45:S109 S111 S113:S236 S238:S302 S304:S366 S368:S393 S395:S397 S399:S415 S417:S419 S421:S434 S443:S451 S453 S455:S464 S466:S482 S484:S518 S520:S524 S526:S630 T631:T801 S802:T802 T803:T827 S828:S848 AF836 U849:U850 U909:U910 U912:U915 U917:U918 U922:U941 U943 U945:U948 U950:U963 U965:U972 U975:U977 U980:U984 U986 U993:U994 U996 U1001:U1006 U1008:U1009 U1011:U1012 U1014:U1016 U1018:U1029 U1032:U1038 U1040 U1043:U1047 U1050 U1054:U1063 U1065:U1067 U1069:U1088 U1090:U1091 U1093:U1137 U1139:U1141 U1143 U1148:U1167 U1184:U1187 U1191 U1193 U1204:U1048576">
    <cfRule type="cellIs" dxfId="219" priority="189" operator="equal">
      <formula>"SIM"</formula>
    </cfRule>
  </conditionalFormatting>
  <conditionalFormatting sqref="S436:S441">
    <cfRule type="cellIs" dxfId="218" priority="59" operator="equal">
      <formula>"SIM"</formula>
    </cfRule>
  </conditionalFormatting>
  <conditionalFormatting sqref="S641:S646">
    <cfRule type="cellIs" dxfId="217" priority="106" operator="equal">
      <formula>"SIM"</formula>
    </cfRule>
  </conditionalFormatting>
  <conditionalFormatting sqref="S648">
    <cfRule type="cellIs" dxfId="216" priority="175" operator="equal">
      <formula>"SIM"</formula>
    </cfRule>
  </conditionalFormatting>
  <conditionalFormatting sqref="S651">
    <cfRule type="cellIs" dxfId="215" priority="171" operator="equal">
      <formula>"SIM"</formula>
    </cfRule>
  </conditionalFormatting>
  <conditionalFormatting sqref="S657:S658">
    <cfRule type="cellIs" dxfId="214" priority="108" operator="equal">
      <formula>"SIM"</formula>
    </cfRule>
  </conditionalFormatting>
  <conditionalFormatting sqref="S663:S664 S691:S693 S820">
    <cfRule type="cellIs" dxfId="213" priority="170" operator="equal">
      <formula>"SIM"</formula>
    </cfRule>
  </conditionalFormatting>
  <conditionalFormatting sqref="S667:S677 S679:S688">
    <cfRule type="cellIs" dxfId="212" priority="120" operator="equal">
      <formula>"SIM"</formula>
    </cfRule>
  </conditionalFormatting>
  <conditionalFormatting sqref="S698 S700:S701 S704 S706:S707 S723:S726 S731:S732 S734 S752:S753 S767 S771:S772 S774 S776:S781 S792:S800 S816 S825">
    <cfRule type="cellIs" dxfId="211" priority="172" operator="equal">
      <formula>"SIM"</formula>
    </cfRule>
  </conditionalFormatting>
  <conditionalFormatting sqref="S715">
    <cfRule type="cellIs" dxfId="210" priority="97" operator="equal">
      <formula>"SIM"</formula>
    </cfRule>
  </conditionalFormatting>
  <conditionalFormatting sqref="S739:S750">
    <cfRule type="cellIs" dxfId="209" priority="101" operator="equal">
      <formula>"SIM"</formula>
    </cfRule>
  </conditionalFormatting>
  <conditionalFormatting sqref="S761 S785:S790 S803:S810">
    <cfRule type="cellIs" dxfId="208" priority="131" operator="equal">
      <formula>"SIM"</formula>
    </cfRule>
  </conditionalFormatting>
  <conditionalFormatting sqref="S765">
    <cfRule type="cellIs" dxfId="207" priority="152" operator="equal">
      <formula>"SIM"</formula>
    </cfRule>
  </conditionalFormatting>
  <conditionalFormatting sqref="S970">
    <cfRule type="cellIs" dxfId="206" priority="51" operator="equal">
      <formula>"SIM"</formula>
    </cfRule>
  </conditionalFormatting>
  <conditionalFormatting sqref="S973:S974">
    <cfRule type="cellIs" dxfId="205" priority="96" operator="equal">
      <formula>"SIM"</formula>
    </cfRule>
  </conditionalFormatting>
  <conditionalFormatting sqref="S1022">
    <cfRule type="cellIs" dxfId="204" priority="26" operator="equal">
      <formula>"SIM"</formula>
    </cfRule>
  </conditionalFormatting>
  <conditionalFormatting sqref="S1051:S1053">
    <cfRule type="cellIs" dxfId="203" priority="66" operator="equal">
      <formula>"SIM"</formula>
    </cfRule>
  </conditionalFormatting>
  <conditionalFormatting sqref="S1090:S1091">
    <cfRule type="cellIs" dxfId="202" priority="33" operator="equal">
      <formula>"SIM"</formula>
    </cfRule>
  </conditionalFormatting>
  <conditionalFormatting sqref="S1130">
    <cfRule type="cellIs" dxfId="201" priority="27" operator="equal">
      <formula>"SIM"</formula>
    </cfRule>
  </conditionalFormatting>
  <conditionalFormatting sqref="S1139">
    <cfRule type="cellIs" dxfId="200" priority="32" operator="equal">
      <formula>"SIM"</formula>
    </cfRule>
  </conditionalFormatting>
  <conditionalFormatting sqref="S1145:S1147">
    <cfRule type="cellIs" dxfId="199" priority="25" operator="equal">
      <formula>"SIM"</formula>
    </cfRule>
  </conditionalFormatting>
  <conditionalFormatting sqref="S1181:S1183">
    <cfRule type="cellIs" dxfId="198" priority="18" operator="equal">
      <formula>"SIM"</formula>
    </cfRule>
  </conditionalFormatting>
  <conditionalFormatting sqref="U317">
    <cfRule type="cellIs" dxfId="197" priority="37" operator="equal">
      <formula>"SIM"</formula>
    </cfRule>
  </conditionalFormatting>
  <conditionalFormatting sqref="U494">
    <cfRule type="cellIs" dxfId="196" priority="5" operator="equal">
      <formula>"SIM"</formula>
    </cfRule>
  </conditionalFormatting>
  <conditionalFormatting sqref="U778">
    <cfRule type="cellIs" dxfId="195" priority="83" operator="equal">
      <formula>"SIM"</formula>
    </cfRule>
  </conditionalFormatting>
  <conditionalFormatting sqref="U780">
    <cfRule type="cellIs" dxfId="194" priority="102" operator="equal">
      <formula>"SIM"</formula>
    </cfRule>
  </conditionalFormatting>
  <conditionalFormatting sqref="U853:U854">
    <cfRule type="cellIs" dxfId="193" priority="38" operator="equal">
      <formula>"SIM"</formula>
    </cfRule>
  </conditionalFormatting>
  <conditionalFormatting sqref="U856:U857">
    <cfRule type="cellIs" dxfId="192" priority="53" operator="equal">
      <formula>"SIM"</formula>
    </cfRule>
  </conditionalFormatting>
  <conditionalFormatting sqref="U859:U890 U892:U895 U897:U907">
    <cfRule type="cellIs" dxfId="191" priority="54" operator="equal">
      <formula>"SIM"</formula>
    </cfRule>
  </conditionalFormatting>
  <conditionalFormatting sqref="AB1:AB1048576">
    <cfRule type="duplicateValues" dxfId="190" priority="7"/>
  </conditionalFormatting>
  <conditionalFormatting sqref="AD317">
    <cfRule type="cellIs" dxfId="189" priority="36" operator="equal">
      <formula>"SIM"</formula>
    </cfRule>
  </conditionalFormatting>
  <conditionalFormatting sqref="AD778">
    <cfRule type="cellIs" dxfId="188" priority="81" operator="equal">
      <formula>"SIM"</formula>
    </cfRule>
  </conditionalFormatting>
  <conditionalFormatting sqref="AD862:AD863">
    <cfRule type="cellIs" dxfId="187" priority="43" operator="equal">
      <formula>"SIM"</formula>
    </cfRule>
  </conditionalFormatting>
  <conditionalFormatting sqref="AD867">
    <cfRule type="cellIs" dxfId="186" priority="82" operator="equal">
      <formula>"SIM"</formula>
    </cfRule>
  </conditionalFormatting>
  <conditionalFormatting sqref="AD874">
    <cfRule type="cellIs" dxfId="185" priority="44" operator="equal">
      <formula>"SIM"</formula>
    </cfRule>
  </conditionalFormatting>
  <conditionalFormatting sqref="AD891">
    <cfRule type="cellIs" dxfId="184" priority="35" operator="equal">
      <formula>"SIM"</formula>
    </cfRule>
  </conditionalFormatting>
  <conditionalFormatting sqref="AD943">
    <cfRule type="cellIs" dxfId="183" priority="69" operator="equal">
      <formula>"SIM"</formula>
    </cfRule>
  </conditionalFormatting>
  <conditionalFormatting sqref="AD946">
    <cfRule type="cellIs" dxfId="182" priority="68" operator="equal">
      <formula>"SIM"</formula>
    </cfRule>
  </conditionalFormatting>
  <conditionalFormatting sqref="AD951">
    <cfRule type="cellIs" dxfId="181" priority="67" operator="equal">
      <formula>"SIM"</formula>
    </cfRule>
  </conditionalFormatting>
  <conditionalFormatting sqref="AD1051:AD1053 AK1051:AK1053">
    <cfRule type="cellIs" dxfId="180" priority="62" operator="equal">
      <formula>"ATRASADO"</formula>
    </cfRule>
    <cfRule type="cellIs" dxfId="179" priority="63" operator="equal">
      <formula>"VENCENDO"</formula>
    </cfRule>
    <cfRule type="cellIs" dxfId="178" priority="64" operator="equal">
      <formula>"NO PRAZO"</formula>
    </cfRule>
  </conditionalFormatting>
  <conditionalFormatting sqref="AD1145:AD1147 AK1145:AK1147">
    <cfRule type="cellIs" dxfId="177" priority="22" operator="equal">
      <formula>"VENCENDO"</formula>
    </cfRule>
    <cfRule type="cellIs" dxfId="176" priority="23" operator="equal">
      <formula>"NO PRAZO"</formula>
    </cfRule>
    <cfRule type="cellIs" dxfId="175" priority="21" operator="equal">
      <formula>"ATRASADO"</formula>
    </cfRule>
  </conditionalFormatting>
  <conditionalFormatting sqref="AD1181:AD1183 AK1181:AK1183">
    <cfRule type="cellIs" dxfId="174" priority="16" operator="equal">
      <formula>"NO PRAZO"</formula>
    </cfRule>
    <cfRule type="cellIs" dxfId="173" priority="15" operator="equal">
      <formula>"VENCENDO"</formula>
    </cfRule>
    <cfRule type="cellIs" dxfId="172" priority="14" operator="equal">
      <formula>"ATRASADO"</formula>
    </cfRule>
  </conditionalFormatting>
  <conditionalFormatting sqref="AD1185:AD1186">
    <cfRule type="cellIs" dxfId="171" priority="1" operator="equal">
      <formula>"SIM"</formula>
    </cfRule>
  </conditionalFormatting>
  <conditionalFormatting sqref="AK2:AK848 AD828:AD848">
    <cfRule type="cellIs" dxfId="170" priority="114" operator="equal">
      <formula>"NO PRAZO"</formula>
    </cfRule>
    <cfRule type="cellIs" dxfId="169" priority="113" operator="equal">
      <formula>"VENCENDO"</formula>
    </cfRule>
    <cfRule type="cellIs" dxfId="168" priority="112" operator="equal">
      <formula>"ATRASADO"</formula>
    </cfRule>
  </conditionalFormatting>
  <conditionalFormatting sqref="AL1:AL1147 AL1056:AM1063 AL1065:AM1066 AL1068:AM1089 AL1093:AM1095 AL1097:AM1109 AL1113:AM1113 AL1117:AM1118 AL1131:AM1136 AL1138:AM1138 AL1140:AM1142 AL1144:AM1144 AL1148:AM1180 AL1151:AL1192 AL1184:AM1204 AL1203:AL1048576">
    <cfRule type="containsText" dxfId="167" priority="70" operator="containsText" text="ALTO CUSTO">
      <formula>NOT(ISERROR(SEARCH("ALTO CUSTO",AL1)))</formula>
    </cfRule>
  </conditionalFormatting>
  <conditionalFormatting sqref="AM472">
    <cfRule type="containsText" dxfId="166" priority="31" operator="containsText" text="ALTO CUSTO">
      <formula>NOT(ISERROR(SEARCH("ALTO CUSTO",AM472)))</formula>
    </cfRule>
  </conditionalFormatting>
  <conditionalFormatting sqref="AM494 AM722 AM981 AM990 AM1007 AM1037 AM1067 AM1091:AM1092 AM1096 AM1110:AM1112 AM1115:AM1116 AM1130 AM1139 AM1143">
    <cfRule type="containsText" dxfId="165" priority="29" operator="containsText" text="ALTO CUSTO">
      <formula>NOT(ISERROR(SEARCH("ALTO CUSTO",AM494)))</formula>
    </cfRule>
  </conditionalFormatting>
  <conditionalFormatting sqref="AO510">
    <cfRule type="cellIs" dxfId="164" priority="181" operator="equal">
      <formula>"SIM"</formula>
    </cfRule>
  </conditionalFormatting>
  <pageMargins left="0.511811024" right="0.511811024" top="0.78740157499999996" bottom="0.78740157499999996" header="0.31496062000000002" footer="0.31496062000000002"/>
  <pageSetup paperSize="9" orientation="portrait" r:id="rId1"/>
  <headerFooter>
    <oddFooter>&amp;L_x000D_&amp;1#&amp;"Calibri"&amp;7&amp;K000000 ***Este documento está clasificado como PUBLICO por TELEFÓNICA.
***This document is classified as PUBLIC by TELEFÓNICA.</oddFooter>
  </headerFooter>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40356D0B-BDC2-4500-95AA-4CE79FD1B5B8}">
          <x14:formula1>
            <xm:f>Premissas!$E$4:$E$23</xm:f>
          </x14:formula1>
          <xm:sqref>AD608:AD637 AD1055:AD1144 AD34:AD56 AD238:AD281 AD1148:AD1149 AD293:AD301 AD528:AD546 AD917:AD918 AD875:AD890 AD306:AD316 AD868:AD873 AD367:AD377 AD492:AD501 AD849:AD857 AD1018:AD1029 AD345:AD350 AD1168:AD1180 AD524:AD526 AD427:AD437 AD682:AD709 AD892:AD895 AD1047:AD1050 AD729:AD777 AD783:AD819 AD950 AD711:AD726 AD318:AD343 AD439:AD467 AD779:AD781 AD859:AD861 AD658:AD680 AD923:AD941 AD966:AD1016 AD947:AD948 AD574:AD584 AD652:AD656 AD2:AD32 AD647:AD650 AD469:AD490 AD509:AD518 AD353:AD364 AD520:AD522 AD503:AD507 AD639:AD640 AD945 AD379:AD382 AD384:AD392 AD394:AD425 AD643:AD645 AD303:AD304 AD170:AD236 AD952:AD963 AD864:AD866 AD586:AD588 AD107:AD111 AD590:AD596 AD113:AD168 AD599 AM317 AM468 AD1031:AD1044 AD283:AD286 AD68:AD76 AD548:AD572 AD601:AD606 AD78:AD100 AD288:AD291 U59 AD103:AD105 AD920:AD921 AD58:AD66 AD821:AD827 AD897:AD915 AD1151:AD1152 AD1154 AD1156:AD1157 AD1159:AD1161 AD1163 AD1165:AD1166 C1148 AD1184 AD1187:AD1204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BAE77-7AA9-4C0D-816C-DEAB7CC27AA1}">
  <sheetPr>
    <tabColor theme="4" tint="-0.249977111117893"/>
  </sheetPr>
  <dimension ref="A1:B49"/>
  <sheetViews>
    <sheetView workbookViewId="0">
      <selection activeCell="A2" sqref="A2"/>
    </sheetView>
  </sheetViews>
  <sheetFormatPr defaultRowHeight="15"/>
  <cols>
    <col min="1" max="1" width="6.85546875" bestFit="1" customWidth="1"/>
    <col min="2" max="2" width="15.28515625" bestFit="1" customWidth="1"/>
  </cols>
  <sheetData>
    <row r="1" spans="1:2">
      <c r="A1" t="s">
        <v>203</v>
      </c>
      <c r="B1" t="s">
        <v>4400</v>
      </c>
    </row>
    <row r="2" spans="1:2">
      <c r="A2" s="581" t="s">
        <v>236</v>
      </c>
      <c r="B2" s="582" t="s">
        <v>639</v>
      </c>
    </row>
    <row r="3" spans="1:2">
      <c r="A3" s="583" t="s">
        <v>1664</v>
      </c>
      <c r="B3" s="584" t="s">
        <v>569</v>
      </c>
    </row>
    <row r="4" spans="1:2">
      <c r="A4" s="581" t="s">
        <v>211</v>
      </c>
      <c r="B4" s="582" t="s">
        <v>639</v>
      </c>
    </row>
    <row r="5" spans="1:2">
      <c r="A5" s="583" t="s">
        <v>2340</v>
      </c>
      <c r="B5" s="584" t="s">
        <v>569</v>
      </c>
    </row>
    <row r="6" spans="1:2">
      <c r="A6" s="581" t="s">
        <v>73</v>
      </c>
      <c r="B6" s="582" t="s">
        <v>639</v>
      </c>
    </row>
    <row r="7" spans="1:2">
      <c r="A7" s="583" t="s">
        <v>217</v>
      </c>
      <c r="B7" s="584" t="s">
        <v>639</v>
      </c>
    </row>
    <row r="8" spans="1:2">
      <c r="A8" s="581" t="s">
        <v>223</v>
      </c>
      <c r="B8" s="582" t="s">
        <v>639</v>
      </c>
    </row>
    <row r="9" spans="1:2">
      <c r="A9" s="583" t="s">
        <v>238</v>
      </c>
      <c r="B9" s="584" t="s">
        <v>639</v>
      </c>
    </row>
    <row r="10" spans="1:2">
      <c r="A10" s="581" t="s">
        <v>3297</v>
      </c>
      <c r="B10" s="582" t="s">
        <v>681</v>
      </c>
    </row>
    <row r="11" spans="1:2">
      <c r="A11" s="583" t="s">
        <v>2934</v>
      </c>
      <c r="B11" s="584" t="s">
        <v>681</v>
      </c>
    </row>
    <row r="12" spans="1:2">
      <c r="A12" s="581" t="s">
        <v>1034</v>
      </c>
      <c r="B12" s="582" t="s">
        <v>569</v>
      </c>
    </row>
    <row r="13" spans="1:2">
      <c r="A13" s="583" t="s">
        <v>914</v>
      </c>
      <c r="B13" s="584" t="s">
        <v>744</v>
      </c>
    </row>
    <row r="14" spans="1:2">
      <c r="A14" s="581" t="s">
        <v>3455</v>
      </c>
      <c r="B14" s="582" t="s">
        <v>681</v>
      </c>
    </row>
    <row r="15" spans="1:2">
      <c r="A15" s="585" t="s">
        <v>3217</v>
      </c>
      <c r="B15" s="584" t="s">
        <v>744</v>
      </c>
    </row>
    <row r="16" spans="1:2">
      <c r="A16" s="585" t="s">
        <v>3484</v>
      </c>
      <c r="B16" s="582" t="s">
        <v>744</v>
      </c>
    </row>
    <row r="17" spans="1:2">
      <c r="A17" s="585" t="s">
        <v>3468</v>
      </c>
      <c r="B17" s="584" t="s">
        <v>744</v>
      </c>
    </row>
    <row r="18" spans="1:2">
      <c r="A18" s="585" t="s">
        <v>743</v>
      </c>
      <c r="B18" s="582" t="s">
        <v>744</v>
      </c>
    </row>
    <row r="19" spans="1:2">
      <c r="A19" s="583" t="s">
        <v>680</v>
      </c>
      <c r="B19" s="584" t="s">
        <v>681</v>
      </c>
    </row>
    <row r="20" spans="1:2">
      <c r="A20" s="581" t="s">
        <v>2283</v>
      </c>
      <c r="B20" s="582" t="s">
        <v>681</v>
      </c>
    </row>
    <row r="21" spans="1:2">
      <c r="A21" s="583" t="s">
        <v>679</v>
      </c>
      <c r="B21" s="584" t="s">
        <v>681</v>
      </c>
    </row>
    <row r="22" spans="1:2">
      <c r="A22" s="583" t="s">
        <v>3645</v>
      </c>
      <c r="B22" s="584" t="s">
        <v>681</v>
      </c>
    </row>
    <row r="23" spans="1:2">
      <c r="A23" s="581" t="s">
        <v>3062</v>
      </c>
      <c r="B23" s="582" t="s">
        <v>639</v>
      </c>
    </row>
    <row r="24" spans="1:2">
      <c r="A24" s="583" t="s">
        <v>225</v>
      </c>
      <c r="B24" s="584" t="s">
        <v>639</v>
      </c>
    </row>
    <row r="25" spans="1:2">
      <c r="A25" s="581" t="s">
        <v>215</v>
      </c>
      <c r="B25" s="582" t="s">
        <v>639</v>
      </c>
    </row>
    <row r="26" spans="1:2">
      <c r="A26" s="583" t="s">
        <v>240</v>
      </c>
      <c r="B26" s="584" t="s">
        <v>639</v>
      </c>
    </row>
    <row r="27" spans="1:2">
      <c r="A27" s="581" t="s">
        <v>232</v>
      </c>
      <c r="B27" s="582" t="s">
        <v>639</v>
      </c>
    </row>
    <row r="28" spans="1:2">
      <c r="A28" s="583" t="s">
        <v>227</v>
      </c>
      <c r="B28" s="584" t="s">
        <v>639</v>
      </c>
    </row>
    <row r="29" spans="1:2">
      <c r="A29" s="581" t="s">
        <v>234</v>
      </c>
      <c r="B29" s="582" t="s">
        <v>639</v>
      </c>
    </row>
    <row r="30" spans="1:2">
      <c r="A30" s="583" t="s">
        <v>75</v>
      </c>
      <c r="B30" s="584" t="s">
        <v>639</v>
      </c>
    </row>
    <row r="31" spans="1:2">
      <c r="A31" s="581" t="s">
        <v>111</v>
      </c>
      <c r="B31" s="582" t="s">
        <v>569</v>
      </c>
    </row>
    <row r="32" spans="1:2">
      <c r="A32" s="583" t="s">
        <v>2317</v>
      </c>
      <c r="B32" s="584" t="s">
        <v>569</v>
      </c>
    </row>
    <row r="33" spans="1:2">
      <c r="A33" s="581" t="s">
        <v>27</v>
      </c>
      <c r="B33" s="582" t="s">
        <v>639</v>
      </c>
    </row>
    <row r="34" spans="1:2">
      <c r="A34" s="583" t="s">
        <v>242</v>
      </c>
      <c r="B34" s="584" t="s">
        <v>639</v>
      </c>
    </row>
    <row r="35" spans="1:2">
      <c r="A35" s="581" t="s">
        <v>2416</v>
      </c>
      <c r="B35" s="582" t="s">
        <v>569</v>
      </c>
    </row>
    <row r="36" spans="1:2">
      <c r="A36" s="583" t="s">
        <v>229</v>
      </c>
      <c r="B36" s="584" t="s">
        <v>639</v>
      </c>
    </row>
    <row r="37" spans="1:2">
      <c r="A37" s="583" t="s">
        <v>2664</v>
      </c>
      <c r="B37" s="584" t="s">
        <v>569</v>
      </c>
    </row>
    <row r="38" spans="1:2">
      <c r="A38" s="581" t="s">
        <v>2071</v>
      </c>
      <c r="B38" s="582" t="s">
        <v>569</v>
      </c>
    </row>
    <row r="39" spans="1:2">
      <c r="A39" s="583" t="s">
        <v>471</v>
      </c>
      <c r="B39" s="584" t="s">
        <v>569</v>
      </c>
    </row>
    <row r="40" spans="1:2">
      <c r="A40" s="581" t="s">
        <v>2685</v>
      </c>
      <c r="B40" s="582" t="s">
        <v>569</v>
      </c>
    </row>
    <row r="41" spans="1:2">
      <c r="A41" s="583" t="s">
        <v>3248</v>
      </c>
      <c r="B41" s="584" t="s">
        <v>681</v>
      </c>
    </row>
    <row r="42" spans="1:2">
      <c r="A42" s="581" t="s">
        <v>3736</v>
      </c>
      <c r="B42" s="582" t="s">
        <v>681</v>
      </c>
    </row>
    <row r="43" spans="1:2">
      <c r="A43" s="583" t="s">
        <v>2571</v>
      </c>
      <c r="B43" s="584" t="s">
        <v>569</v>
      </c>
    </row>
    <row r="44" spans="1:2">
      <c r="A44" s="581" t="s">
        <v>2890</v>
      </c>
      <c r="B44" s="582" t="s">
        <v>569</v>
      </c>
    </row>
    <row r="45" spans="1:2">
      <c r="A45" s="583" t="s">
        <v>472</v>
      </c>
      <c r="B45" s="584" t="s">
        <v>639</v>
      </c>
    </row>
    <row r="46" spans="1:2">
      <c r="A46" s="581" t="s">
        <v>4348</v>
      </c>
      <c r="B46" s="582" t="s">
        <v>507</v>
      </c>
    </row>
    <row r="47" spans="1:2">
      <c r="A47" s="583" t="s">
        <v>4353</v>
      </c>
      <c r="B47" s="584" t="s">
        <v>507</v>
      </c>
    </row>
    <row r="48" spans="1:2">
      <c r="A48" s="581" t="s">
        <v>4357</v>
      </c>
      <c r="B48" s="582" t="s">
        <v>507</v>
      </c>
    </row>
    <row r="49" spans="1:2">
      <c r="A49" s="583" t="s">
        <v>4351</v>
      </c>
      <c r="B49" s="584" t="s">
        <v>507</v>
      </c>
    </row>
  </sheetData>
  <conditionalFormatting sqref="A1:A49 A52:A1048576">
    <cfRule type="duplicateValues" dxfId="102" priority="1"/>
  </conditionalFormatting>
  <conditionalFormatting sqref="A2:A49">
    <cfRule type="duplicateValues" dxfId="101" priority="5"/>
  </conditionalFormatting>
  <conditionalFormatting sqref="A3:A18">
    <cfRule type="duplicateValues" dxfId="100" priority="3"/>
    <cfRule type="duplicateValues" dxfId="99" priority="4"/>
  </conditionalFormatting>
  <conditionalFormatting sqref="A19:A49 A2">
    <cfRule type="duplicateValues" dxfId="98" priority="7"/>
  </conditionalFormatting>
  <conditionalFormatting sqref="A19:A49">
    <cfRule type="duplicateValues" dxfId="97" priority="6"/>
  </conditionalFormatting>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06D97-09F9-4F56-BC25-99E2E93F431B}">
  <sheetPr>
    <tabColor theme="4" tint="-0.249977111117893"/>
  </sheetPr>
  <dimension ref="A1:CL58"/>
  <sheetViews>
    <sheetView showGridLines="0" topLeftCell="I1" zoomScale="85" zoomScaleNormal="85" workbookViewId="0">
      <selection activeCell="U11" sqref="U11"/>
    </sheetView>
  </sheetViews>
  <sheetFormatPr defaultRowHeight="15"/>
  <cols>
    <col min="1" max="1" width="0" hidden="1" customWidth="1"/>
    <col min="2" max="2" width="11.42578125" style="1" hidden="1" customWidth="1"/>
    <col min="3" max="3" width="26" style="1" hidden="1" customWidth="1"/>
    <col min="4" max="4" width="11" style="1" hidden="1" customWidth="1"/>
    <col min="5" max="5" width="13.5703125" hidden="1" customWidth="1"/>
    <col min="6" max="6" width="13.42578125" style="1" hidden="1" customWidth="1"/>
    <col min="7" max="7" width="12.42578125" style="1" hidden="1" customWidth="1"/>
    <col min="8" max="8" width="5" hidden="1" customWidth="1"/>
    <col min="9" max="10" width="1" customWidth="1"/>
    <col min="11" max="11" width="17.42578125" customWidth="1"/>
    <col min="12" max="12" width="8.42578125" customWidth="1"/>
    <col min="13" max="13" width="9.42578125" customWidth="1"/>
    <col min="14" max="14" width="11.42578125" customWidth="1"/>
    <col min="15" max="16" width="13.42578125" customWidth="1"/>
    <col min="17" max="17" width="2.42578125" customWidth="1"/>
    <col min="18" max="18" width="9.42578125" customWidth="1"/>
    <col min="19" max="19" width="7.5703125" customWidth="1"/>
    <col min="20" max="21" width="8.42578125" customWidth="1"/>
    <col min="22" max="22" width="9.42578125" customWidth="1"/>
    <col min="23" max="23" width="12.42578125" customWidth="1"/>
    <col min="24" max="24" width="2.42578125" customWidth="1"/>
    <col min="25" max="25" width="14.5703125" customWidth="1"/>
    <col min="26" max="26" width="8.42578125" customWidth="1"/>
    <col min="27" max="28" width="8.5703125" customWidth="1"/>
    <col min="29" max="30" width="12" customWidth="1"/>
    <col min="31" max="31" width="2.42578125" customWidth="1"/>
    <col min="32" max="32" width="15.42578125" customWidth="1"/>
    <col min="33" max="34" width="12" customWidth="1"/>
    <col min="35" max="35" width="9.42578125" customWidth="1"/>
    <col min="36" max="36" width="12" customWidth="1"/>
    <col min="37" max="37" width="12" style="1" customWidth="1"/>
    <col min="40" max="40" width="11.42578125" customWidth="1"/>
    <col min="43" max="43" width="16" bestFit="1" customWidth="1"/>
    <col min="51" max="51" width="11.5703125" bestFit="1" customWidth="1"/>
    <col min="56" max="56" width="10" customWidth="1"/>
    <col min="58" max="58" width="11.42578125" bestFit="1" customWidth="1"/>
    <col min="66" max="66" width="12.5703125" customWidth="1"/>
    <col min="67" max="67" width="10.5703125" bestFit="1" customWidth="1"/>
    <col min="68" max="70" width="12.5703125" customWidth="1"/>
    <col min="71" max="71" width="18.5703125" bestFit="1" customWidth="1"/>
    <col min="72" max="72" width="14.5703125" customWidth="1"/>
    <col min="73" max="73" width="16.5703125" hidden="1" customWidth="1"/>
    <col min="74" max="74" width="12.5703125" customWidth="1"/>
    <col min="75" max="75" width="13.5703125" bestFit="1" customWidth="1"/>
    <col min="76" max="76" width="13.5703125" customWidth="1"/>
    <col min="77" max="79" width="9.42578125" customWidth="1"/>
    <col min="80" max="80" width="15.42578125" bestFit="1" customWidth="1"/>
    <col min="81" max="81" width="14.5703125" customWidth="1"/>
    <col min="82" max="82" width="15.5703125" hidden="1" customWidth="1"/>
    <col min="83" max="83" width="14.5703125" customWidth="1"/>
    <col min="84" max="84" width="12.5703125" customWidth="1"/>
    <col min="85" max="85" width="13.5703125" bestFit="1" customWidth="1"/>
    <col min="87" max="87" width="18.5703125" bestFit="1" customWidth="1"/>
    <col min="88" max="88" width="21.5703125" bestFit="1" customWidth="1"/>
    <col min="89" max="89" width="18.7109375" bestFit="1" customWidth="1"/>
    <col min="90" max="90" width="21.7109375" bestFit="1" customWidth="1"/>
    <col min="91" max="91" width="9.42578125" bestFit="1" customWidth="1"/>
    <col min="92" max="92" width="11.5703125" bestFit="1" customWidth="1"/>
    <col min="93" max="93" width="9.5703125" bestFit="1" customWidth="1"/>
    <col min="94" max="94" width="11.5703125" bestFit="1" customWidth="1"/>
    <col min="95" max="96" width="9.5703125" bestFit="1" customWidth="1"/>
  </cols>
  <sheetData>
    <row r="1" spans="1:90" ht="15.75" thickBot="1">
      <c r="A1" s="14" t="s">
        <v>4401</v>
      </c>
      <c r="B1" s="2" t="s">
        <v>4402</v>
      </c>
      <c r="C1" s="1">
        <f>SUBTOTAL(3,C3:C13)</f>
        <v>11</v>
      </c>
      <c r="F1" s="17" t="s">
        <v>4401</v>
      </c>
      <c r="G1" s="2" t="s">
        <v>611</v>
      </c>
      <c r="K1" s="17" t="s">
        <v>4401</v>
      </c>
      <c r="R1" s="17" t="s">
        <v>503</v>
      </c>
      <c r="Y1" s="17" t="s">
        <v>502</v>
      </c>
      <c r="AF1" s="17" t="s">
        <v>576</v>
      </c>
      <c r="BN1" s="131" t="s">
        <v>4403</v>
      </c>
      <c r="BO1">
        <f>SUM(BO8:BP8)</f>
        <v>526</v>
      </c>
      <c r="BS1" s="131" t="s">
        <v>0</v>
      </c>
      <c r="BT1" s="1">
        <f>BT8+BV8</f>
        <v>93</v>
      </c>
      <c r="BU1" s="1"/>
      <c r="CB1" s="131" t="s">
        <v>94</v>
      </c>
      <c r="CC1" s="1">
        <f>CC8+CE8</f>
        <v>103</v>
      </c>
      <c r="CD1" s="1"/>
      <c r="CK1" s="223" t="s">
        <v>522</v>
      </c>
      <c r="CL1" s="1" t="s">
        <v>134</v>
      </c>
    </row>
    <row r="2" spans="1:90" ht="29.1" customHeight="1" thickBot="1">
      <c r="A2" s="60" t="s">
        <v>203</v>
      </c>
      <c r="B2" s="63" t="s">
        <v>3</v>
      </c>
      <c r="C2" s="63" t="s">
        <v>4404</v>
      </c>
      <c r="D2" s="63" t="s">
        <v>4405</v>
      </c>
      <c r="F2" s="65" t="s">
        <v>203</v>
      </c>
      <c r="G2" s="63" t="s">
        <v>3</v>
      </c>
      <c r="K2" s="71" t="s">
        <v>99</v>
      </c>
      <c r="L2" s="71" t="s">
        <v>137</v>
      </c>
      <c r="M2" s="71" t="s">
        <v>4406</v>
      </c>
      <c r="N2" s="71" t="s">
        <v>4407</v>
      </c>
      <c r="O2" s="110" t="s">
        <v>4408</v>
      </c>
      <c r="P2" s="185" t="s">
        <v>1719</v>
      </c>
      <c r="R2" s="71" t="s">
        <v>99</v>
      </c>
      <c r="S2" s="71" t="s">
        <v>137</v>
      </c>
      <c r="T2" s="71" t="s">
        <v>4406</v>
      </c>
      <c r="U2" s="71" t="s">
        <v>4407</v>
      </c>
      <c r="V2" s="110" t="s">
        <v>4408</v>
      </c>
      <c r="W2" s="185" t="s">
        <v>1719</v>
      </c>
      <c r="Y2" s="71" t="s">
        <v>99</v>
      </c>
      <c r="Z2" s="71" t="s">
        <v>137</v>
      </c>
      <c r="AA2" s="71" t="s">
        <v>4406</v>
      </c>
      <c r="AB2" s="71" t="s">
        <v>4407</v>
      </c>
      <c r="AC2" s="110" t="s">
        <v>4408</v>
      </c>
      <c r="AD2" s="185" t="s">
        <v>1719</v>
      </c>
      <c r="AF2" s="71" t="s">
        <v>99</v>
      </c>
      <c r="AG2" s="71" t="s">
        <v>137</v>
      </c>
      <c r="AH2" s="71" t="s">
        <v>4406</v>
      </c>
      <c r="AI2" s="71" t="s">
        <v>4407</v>
      </c>
      <c r="AJ2" s="110" t="s">
        <v>4408</v>
      </c>
      <c r="AK2" s="185" t="s">
        <v>1719</v>
      </c>
      <c r="AQ2" s="310" t="s">
        <v>202</v>
      </c>
      <c r="AR2" s="310" t="s">
        <v>137</v>
      </c>
      <c r="AS2" s="310" t="s">
        <v>4406</v>
      </c>
      <c r="AT2" s="305" t="s">
        <v>4407</v>
      </c>
      <c r="AU2" s="310" t="s">
        <v>4408</v>
      </c>
      <c r="AV2" s="310" t="s">
        <v>1719</v>
      </c>
      <c r="AY2" s="310" t="s">
        <v>99</v>
      </c>
      <c r="AZ2" s="310" t="s">
        <v>137</v>
      </c>
      <c r="BA2" s="310" t="s">
        <v>4406</v>
      </c>
      <c r="BB2" s="305" t="s">
        <v>4407</v>
      </c>
      <c r="BC2" s="310" t="s">
        <v>4408</v>
      </c>
      <c r="BD2" s="310" t="s">
        <v>1719</v>
      </c>
      <c r="BF2" s="310" t="s">
        <v>99</v>
      </c>
      <c r="BG2" s="310" t="s">
        <v>137</v>
      </c>
      <c r="BH2" s="310" t="s">
        <v>4406</v>
      </c>
      <c r="BI2" s="305" t="s">
        <v>4407</v>
      </c>
      <c r="BJ2" s="310" t="s">
        <v>4408</v>
      </c>
      <c r="BK2" s="310" t="s">
        <v>1719</v>
      </c>
      <c r="BN2" s="681" t="s">
        <v>125</v>
      </c>
      <c r="BO2" s="343" t="s">
        <v>126</v>
      </c>
      <c r="BP2" s="343" t="s">
        <v>127</v>
      </c>
      <c r="BQ2" s="679" t="s">
        <v>4408</v>
      </c>
      <c r="BS2" s="681" t="s">
        <v>125</v>
      </c>
      <c r="BT2" s="343" t="s">
        <v>126</v>
      </c>
      <c r="BU2" s="343" t="s">
        <v>127</v>
      </c>
      <c r="BV2" s="343" t="s">
        <v>127</v>
      </c>
      <c r="BW2" s="679" t="s">
        <v>4408</v>
      </c>
      <c r="BX2" s="677" t="s">
        <v>4409</v>
      </c>
      <c r="CB2" s="681" t="s">
        <v>125</v>
      </c>
      <c r="CC2" s="343" t="s">
        <v>126</v>
      </c>
      <c r="CD2" s="343" t="s">
        <v>127</v>
      </c>
      <c r="CE2" s="343" t="s">
        <v>127</v>
      </c>
      <c r="CF2" s="679" t="s">
        <v>4408</v>
      </c>
      <c r="CG2" s="677" t="s">
        <v>4409</v>
      </c>
      <c r="CK2" s="223" t="s">
        <v>521</v>
      </c>
      <c r="CL2" s="1" t="s">
        <v>4410</v>
      </c>
    </row>
    <row r="3" spans="1:90" ht="19.5" customHeight="1" thickBot="1">
      <c r="A3" s="62" t="s">
        <v>1563</v>
      </c>
      <c r="B3" s="75" t="str">
        <f>VLOOKUP(A3,'Estruturante Móvel'!A:J,3,0)</f>
        <v>ATIVO</v>
      </c>
      <c r="C3" s="75" t="str">
        <f>VLOOKUP(A3,'Estruturante Móvel'!A:T,17,0)</f>
        <v>BELO HORIZONTE</v>
      </c>
      <c r="D3" s="75" t="str">
        <f>VLOOKUP(A3,'Estruturante Móvel'!A:O,13,0)</f>
        <v>MGBPC</v>
      </c>
      <c r="F3" s="66" t="s">
        <v>2302</v>
      </c>
      <c r="G3" s="67" t="s">
        <v>52</v>
      </c>
      <c r="K3" s="82" t="s">
        <v>460</v>
      </c>
      <c r="L3" s="72">
        <f>COUNTIFS('Estruturante Móvel'!$C:$C,"ATIVO",'Estruturante Móvel'!$M:$M,'RESUMO GERAL'!$K3)</f>
        <v>31</v>
      </c>
      <c r="M3" s="72">
        <f>COUNTIFS('Estruturante Móvel'!$C:$C,"&lt;&gt;PREVISTO",'Estruturante Móvel'!$M:$M,'RESUMO GERAL'!$K3)-L3-P3</f>
        <v>4</v>
      </c>
      <c r="N3" s="72">
        <f>COUNTIFS('Estruturante Móvel'!$C:$C,"PREVISTO",'Estruturante Móvel'!$M:$M,'RESUMO GERAL'!$K3)</f>
        <v>0</v>
      </c>
      <c r="O3" s="111">
        <f t="shared" ref="O3:O10" si="0">L3/SUM(L3:N3,P3)</f>
        <v>0.88571428571428568</v>
      </c>
      <c r="P3" s="184">
        <f>COUNTIFS('Estruturante Móvel'!$C:$C,"REPARO FO",'Estruturante Móvel'!$M:$M,'RESUMO GERAL'!$K3)</f>
        <v>0</v>
      </c>
      <c r="R3" s="82" t="s">
        <v>463</v>
      </c>
      <c r="S3" s="72">
        <f>COUNTIFS('Estruturante Móvel'!$C:$C,"ATIVO",'Estruturante Móvel'!$M:$M,'RESUMO GERAL'!$R3)</f>
        <v>22</v>
      </c>
      <c r="T3" s="72">
        <f>COUNTIFS('Estruturante Móvel'!$C:$C,"&lt;&gt;PREVISTO",'Estruturante Móvel'!$M:$M,'RESUMO GERAL'!$R3)-S3-W3</f>
        <v>2</v>
      </c>
      <c r="U3" s="72">
        <f>COUNTIFS('Estruturante Móvel'!$C:$C,"PREVISTO",'Estruturante Móvel'!$M:$M,'RESUMO GERAL'!$R3)</f>
        <v>0</v>
      </c>
      <c r="V3" s="111">
        <f>S3/SUM(S3:U3,W3)</f>
        <v>0.91666666666666663</v>
      </c>
      <c r="W3" s="184">
        <f>COUNTIFS('Estruturante Móvel'!$C:$C,"REPARO FO",'Estruturante Móvel'!$M:$M,'RESUMO GERAL'!$R3)</f>
        <v>0</v>
      </c>
      <c r="Y3" s="82" t="s">
        <v>443</v>
      </c>
      <c r="Z3" s="72">
        <f>COUNTIFS('Estruturante Móvel'!$C:$C,"ATIVO",'Estruturante Móvel'!$M:$M,'RESUMO GERAL'!$Y3)</f>
        <v>15</v>
      </c>
      <c r="AA3" s="72">
        <f>COUNTIFS('Estruturante Móvel'!$C:$C,"&lt;&gt;PREVISTO",'Estruturante Móvel'!$M:$M,'RESUMO GERAL'!$Y3)-Z3-AD3</f>
        <v>2</v>
      </c>
      <c r="AB3" s="72">
        <f>COUNTIFS('Estruturante Móvel'!$C:$C,"PREVISTO",'Estruturante Móvel'!$M:$M,'RESUMO GERAL'!$Y3)</f>
        <v>0</v>
      </c>
      <c r="AC3" s="111">
        <f t="shared" ref="AC3:AC15" si="1">Z3/SUM(Z3:AB3,AD3)</f>
        <v>0.88235294117647056</v>
      </c>
      <c r="AD3" s="184">
        <f>COUNTIFS('Estruturante Móvel'!$C:$C,"REPARO FO",'Estruturante Móvel'!$M:$M,'RESUMO GERAL'!$Y3)</f>
        <v>0</v>
      </c>
      <c r="AF3" s="292" t="s">
        <v>1174</v>
      </c>
      <c r="AG3" s="321">
        <f>SUM(AG4:AG7)</f>
        <v>89</v>
      </c>
      <c r="AH3" s="321">
        <f t="shared" ref="AH3:AI3" si="2">SUM(AH4:AH7)</f>
        <v>67</v>
      </c>
      <c r="AI3" s="321">
        <f t="shared" si="2"/>
        <v>0</v>
      </c>
      <c r="AJ3" s="322">
        <f t="shared" ref="AJ3:AJ7" si="3">AG3/SUM(AG3:AI3,AK3)</f>
        <v>0.57051282051282048</v>
      </c>
      <c r="AK3" s="321">
        <f>SUM(AK4:AK7)</f>
        <v>0</v>
      </c>
      <c r="AQ3" s="307"/>
      <c r="AR3" s="306"/>
      <c r="AS3" s="306"/>
      <c r="AT3" s="306"/>
      <c r="AU3" s="306"/>
      <c r="AV3" s="320"/>
      <c r="AY3" s="307" t="s">
        <v>1174</v>
      </c>
      <c r="AZ3" s="306"/>
      <c r="BA3" s="306"/>
      <c r="BB3" s="306"/>
      <c r="BC3" s="306"/>
      <c r="BD3" s="320"/>
      <c r="BF3" s="307" t="s">
        <v>123</v>
      </c>
      <c r="BG3" s="306"/>
      <c r="BH3" s="306"/>
      <c r="BI3" s="306"/>
      <c r="BJ3" s="306"/>
      <c r="BK3" s="320"/>
      <c r="BN3" s="682"/>
      <c r="BO3" s="344" t="s">
        <v>130</v>
      </c>
      <c r="BP3" s="344" t="s">
        <v>52</v>
      </c>
      <c r="BQ3" s="680"/>
      <c r="BS3" s="682"/>
      <c r="BT3" s="344" t="s">
        <v>130</v>
      </c>
      <c r="BU3" s="344" t="s">
        <v>131</v>
      </c>
      <c r="BV3" s="344" t="s">
        <v>52</v>
      </c>
      <c r="BW3" s="680"/>
      <c r="BX3" s="678"/>
      <c r="CB3" s="682"/>
      <c r="CC3" s="344" t="s">
        <v>130</v>
      </c>
      <c r="CD3" s="344" t="s">
        <v>131</v>
      </c>
      <c r="CE3" s="344" t="s">
        <v>52</v>
      </c>
      <c r="CF3" s="680"/>
      <c r="CG3" s="678"/>
    </row>
    <row r="4" spans="1:90" ht="23.1" customHeight="1" thickTop="1" thickBot="1">
      <c r="A4" s="61" t="s">
        <v>1364</v>
      </c>
      <c r="B4" s="64" t="str">
        <f>VLOOKUP(A4,'Estruturante Móvel'!A:J,3,0)</f>
        <v>ATIVO PEND. RÁDIO</v>
      </c>
      <c r="C4" s="64" t="str">
        <f>VLOOKUP(A4,'Estruturante Móvel'!A:T,17,0)</f>
        <v>BELO HORIZONTE</v>
      </c>
      <c r="D4" s="64" t="str">
        <f>VLOOKUP(A4,'Estruturante Móvel'!A:O,13,0)</f>
        <v>MGFLR</v>
      </c>
      <c r="F4" s="68" t="s">
        <v>718</v>
      </c>
      <c r="G4" s="69" t="s">
        <v>52</v>
      </c>
      <c r="K4" s="83" t="s">
        <v>461</v>
      </c>
      <c r="L4" s="72">
        <f>COUNTIFS('Estruturante Móvel'!$C:$C,"ATIVO",'Estruturante Móvel'!$M:$M,'RESUMO GERAL'!$K4)</f>
        <v>46</v>
      </c>
      <c r="M4" s="72">
        <f>COUNTIFS('Estruturante Móvel'!$C:$C,"&lt;&gt;PREVISTO",'Estruturante Móvel'!$M:$M,'RESUMO GERAL'!$K4)-L4-P4</f>
        <v>1</v>
      </c>
      <c r="N4" s="72">
        <f>COUNTIFS('Estruturante Móvel'!$C:$C,"PREVISTO",'Estruturante Móvel'!$M:$M,'RESUMO GERAL'!$K4)</f>
        <v>0</v>
      </c>
      <c r="O4" s="111">
        <f t="shared" si="0"/>
        <v>0.97872340425531912</v>
      </c>
      <c r="P4" s="184">
        <f>COUNTIFS('Estruturante Móvel'!$C:$C,"REPARO FO",'Estruturante Móvel'!$M:$M,'RESUMO GERAL'!$K4)</f>
        <v>0</v>
      </c>
      <c r="R4" s="83" t="s">
        <v>40</v>
      </c>
      <c r="S4" s="72">
        <f>COUNTIFS('Estruturante Móvel'!$C:$C,"ATIVO",'Estruturante Móvel'!$M:$M,'RESUMO GERAL'!$R4)</f>
        <v>15</v>
      </c>
      <c r="T4" s="72">
        <f>COUNTIFS('Estruturante Móvel'!$C:$C,"&lt;&gt;PREVISTO",'Estruturante Móvel'!$M:$M,'RESUMO GERAL'!$R4)-S4-W4</f>
        <v>0</v>
      </c>
      <c r="U4" s="72">
        <f>COUNTIFS('Estruturante Móvel'!$C:$C,"PREVISTO",'Estruturante Móvel'!$M:$M,'RESUMO GERAL'!$R4)</f>
        <v>0</v>
      </c>
      <c r="V4" s="111">
        <f>S4/SUM(S4:U4,W4)</f>
        <v>1</v>
      </c>
      <c r="W4" s="184">
        <f>COUNTIFS('Estruturante Móvel'!$C:$C,"REPARO FO",'Estruturante Móvel'!$M:$M,'RESUMO GERAL'!$R4)</f>
        <v>0</v>
      </c>
      <c r="Y4" s="83" t="s">
        <v>447</v>
      </c>
      <c r="Z4" s="72">
        <f>COUNTIFS('Estruturante Móvel'!$C:$C,"ATIVO",'Estruturante Móvel'!$M:$M,'RESUMO GERAL'!$Y4)</f>
        <v>6</v>
      </c>
      <c r="AA4" s="72">
        <f>COUNTIFS('Estruturante Móvel'!$C:$C,"&lt;&gt;PREVISTO",'Estruturante Móvel'!$M:$M,'RESUMO GERAL'!$Y4)-Z4-AD4</f>
        <v>7</v>
      </c>
      <c r="AB4" s="72">
        <f>COUNTIFS('Estruturante Móvel'!$C:$C,"PREVISTO",'Estruturante Móvel'!$M:$M,'RESUMO GERAL'!$Y4)</f>
        <v>0</v>
      </c>
      <c r="AC4" s="111">
        <f t="shared" si="1"/>
        <v>0.46153846153846156</v>
      </c>
      <c r="AD4" s="184">
        <f>COUNTIFS('Estruturante Móvel'!$C:$C,"REPARO FO",'Estruturante Móvel'!$M:$M,'RESUMO GERAL'!$Y4)</f>
        <v>0</v>
      </c>
      <c r="AF4" s="83" t="s">
        <v>111</v>
      </c>
      <c r="AG4" s="323">
        <f>COUNTIFS('Estruturante Móvel'!$C:$C,"ATIVO",'Estruturante Móvel'!$M:$M,'RESUMO GERAL'!$AF4)</f>
        <v>31</v>
      </c>
      <c r="AH4" s="323">
        <f>COUNTIFS('Estruturante Móvel'!$C:$C,"&lt;&gt;PREVISTO",'Estruturante Móvel'!$M:$M,'RESUMO GERAL'!$AF4)-AG4-AK4</f>
        <v>33</v>
      </c>
      <c r="AI4" s="323">
        <f>COUNTIFS('Estruturante Móvel'!$C:$C,"PREVISTO",'Estruturante Móvel'!$M:$M,'RESUMO GERAL'!$AF4)</f>
        <v>0</v>
      </c>
      <c r="AJ4" s="324">
        <f t="shared" si="3"/>
        <v>0.484375</v>
      </c>
      <c r="AK4" s="325">
        <f>COUNTIFS('Estruturante Móvel'!$C:$C,"REPARO FO",'Estruturante Móvel'!$M:$M,'RESUMO GERAL'!$AF4)</f>
        <v>0</v>
      </c>
      <c r="AQ4" s="356" t="s">
        <v>589</v>
      </c>
      <c r="AR4" s="323">
        <v>364</v>
      </c>
      <c r="AS4" s="323">
        <f t="shared" ref="AS4:AV4" si="4">M14</f>
        <v>23</v>
      </c>
      <c r="AT4" s="323">
        <f t="shared" si="4"/>
        <v>0</v>
      </c>
      <c r="AU4" s="324">
        <f t="shared" si="4"/>
        <v>0.93681318681318682</v>
      </c>
      <c r="AV4" s="323">
        <f t="shared" si="4"/>
        <v>0</v>
      </c>
      <c r="AY4" s="311" t="s">
        <v>111</v>
      </c>
      <c r="AZ4" s="323">
        <f>AG4</f>
        <v>31</v>
      </c>
      <c r="BA4" s="323">
        <f t="shared" ref="BA4:BC4" si="5">AH4</f>
        <v>33</v>
      </c>
      <c r="BB4" s="323">
        <f t="shared" si="5"/>
        <v>0</v>
      </c>
      <c r="BC4" s="324">
        <f t="shared" si="5"/>
        <v>0.484375</v>
      </c>
      <c r="BD4" s="323">
        <f>AK4</f>
        <v>0</v>
      </c>
      <c r="BF4" s="311" t="str">
        <f>AF9</f>
        <v>MGUTP</v>
      </c>
      <c r="BG4" s="72">
        <f>AG9</f>
        <v>24</v>
      </c>
      <c r="BH4" s="72">
        <f t="shared" ref="BH4:BJ4" si="6">AH9</f>
        <v>38</v>
      </c>
      <c r="BI4" s="72">
        <f t="shared" si="6"/>
        <v>0</v>
      </c>
      <c r="BJ4" s="111">
        <f t="shared" si="6"/>
        <v>0.38709677419354838</v>
      </c>
      <c r="BK4" s="72">
        <f>AK9</f>
        <v>0</v>
      </c>
      <c r="BN4" s="345" t="s">
        <v>99</v>
      </c>
      <c r="BO4" s="345">
        <v>15</v>
      </c>
      <c r="BP4" s="346"/>
      <c r="BQ4" s="347">
        <v>1</v>
      </c>
      <c r="BR4" s="355">
        <f>BO4+BP4</f>
        <v>15</v>
      </c>
      <c r="BS4" s="345" t="s">
        <v>99</v>
      </c>
      <c r="BT4" s="345">
        <v>4</v>
      </c>
      <c r="BU4" s="345">
        <v>0</v>
      </c>
      <c r="BV4" s="345"/>
      <c r="BW4" s="347">
        <f>BT4/BY4</f>
        <v>1</v>
      </c>
      <c r="BX4" s="362" t="s">
        <v>4</v>
      </c>
      <c r="BY4" s="2">
        <f>BT4+BV4</f>
        <v>4</v>
      </c>
      <c r="BZ4" s="76"/>
      <c r="CA4" s="76"/>
      <c r="CB4" s="345" t="s">
        <v>99</v>
      </c>
      <c r="CC4" s="345">
        <v>1</v>
      </c>
      <c r="CD4" s="345">
        <v>3</v>
      </c>
      <c r="CE4" s="345">
        <v>3</v>
      </c>
      <c r="CF4" s="347">
        <f>CC4/CH4</f>
        <v>0.25</v>
      </c>
      <c r="CG4" s="363">
        <v>45716</v>
      </c>
      <c r="CH4" s="2">
        <f>CC4+CE4</f>
        <v>4</v>
      </c>
      <c r="CK4" s="223" t="s">
        <v>4411</v>
      </c>
      <c r="CL4" s="223" t="s">
        <v>505</v>
      </c>
    </row>
    <row r="5" spans="1:90" ht="16.5" thickBot="1">
      <c r="A5" s="62" t="s">
        <v>1847</v>
      </c>
      <c r="B5" s="75" t="str">
        <f>VLOOKUP(A5,'Estruturante Móvel'!A:J,3,0)</f>
        <v>ATIVO PEND. RÁDIO</v>
      </c>
      <c r="C5" s="75" t="str">
        <f>VLOOKUP(A5,'Estruturante Móvel'!A:T,17,0)</f>
        <v>BELO HORIZONTE</v>
      </c>
      <c r="D5" s="75" t="str">
        <f>VLOOKUP(A5,'Estruturante Móvel'!A:O,13,0)</f>
        <v>MGFLR</v>
      </c>
      <c r="F5" s="66" t="s">
        <v>721</v>
      </c>
      <c r="G5" s="67" t="s">
        <v>52</v>
      </c>
      <c r="K5" s="83" t="s">
        <v>462</v>
      </c>
      <c r="L5" s="72">
        <f>COUNTIFS('Estruturante Móvel'!$C:$C,"ATIVO",'Estruturante Móvel'!$M:$M,'RESUMO GERAL'!$K5)</f>
        <v>10</v>
      </c>
      <c r="M5" s="72">
        <f>COUNTIFS('Estruturante Móvel'!$C:$C,"&lt;&gt;PREVISTO",'Estruturante Móvel'!$M:$M,'RESUMO GERAL'!$K5)-L5-P5</f>
        <v>3</v>
      </c>
      <c r="N5" s="72">
        <f>COUNTIFS('Estruturante Móvel'!$C:$C,"PREVISTO",'Estruturante Móvel'!$M:$M,'RESUMO GERAL'!$K5)</f>
        <v>0</v>
      </c>
      <c r="O5" s="111">
        <f t="shared" si="0"/>
        <v>0.76923076923076927</v>
      </c>
      <c r="P5" s="184">
        <f>COUNTIFS('Estruturante Móvel'!$C:$C,"REPARO FO",'Estruturante Móvel'!$M:$M,'RESUMO GERAL'!$K5)</f>
        <v>0</v>
      </c>
      <c r="R5" s="84" t="s">
        <v>8</v>
      </c>
      <c r="S5" s="85">
        <f>SUM(S3:S4)</f>
        <v>37</v>
      </c>
      <c r="T5" s="85">
        <f>SUM(T3:T4)</f>
        <v>2</v>
      </c>
      <c r="U5" s="85">
        <f>SUM(U3:U4)</f>
        <v>0</v>
      </c>
      <c r="V5" s="112">
        <f t="shared" ref="V5" si="7">S5/SUM(S5:U5,W5)</f>
        <v>0.94871794871794868</v>
      </c>
      <c r="W5" s="85">
        <f>SUM(W3:W4)</f>
        <v>0</v>
      </c>
      <c r="Y5" s="83" t="s">
        <v>450</v>
      </c>
      <c r="Z5" s="72">
        <f>COUNTIFS('Estruturante Móvel'!$C:$C,"ATIVO",'Estruturante Móvel'!$M:$M,'RESUMO GERAL'!$Y5)</f>
        <v>98</v>
      </c>
      <c r="AA5" s="72">
        <f>COUNTIFS('Estruturante Móvel'!$C:$C,"&lt;&gt;PREVISTO",'Estruturante Móvel'!$M:$M,'RESUMO GERAL'!$Y5)-Z5-AD5</f>
        <v>6</v>
      </c>
      <c r="AB5" s="72">
        <f>COUNTIFS('Estruturante Móvel'!$C:$C,"PREVISTO",'Estruturante Móvel'!$M:$M,'RESUMO GERAL'!$Y5)</f>
        <v>0</v>
      </c>
      <c r="AC5" s="111">
        <f t="shared" si="1"/>
        <v>0.94230769230769229</v>
      </c>
      <c r="AD5" s="184">
        <f>COUNTIFS('Estruturante Móvel'!$C:$C,"REPARO FO",'Estruturante Móvel'!$M:$M,'RESUMO GERAL'!$Y5)</f>
        <v>0</v>
      </c>
      <c r="AF5" s="83" t="s">
        <v>469</v>
      </c>
      <c r="AG5" s="323">
        <f>COUNTIFS('Estruturante Móvel'!$C:$C,"ATIVO",'Estruturante Móvel'!$M:$M,'RESUMO GERAL'!$AF5)</f>
        <v>10</v>
      </c>
      <c r="AH5" s="323">
        <f>COUNTIFS('Estruturante Móvel'!$C:$C,"&lt;&gt;PREVISTO",'Estruturante Móvel'!$M:$M,'RESUMO GERAL'!$AF5)-AG5-AK5</f>
        <v>11</v>
      </c>
      <c r="AI5" s="323">
        <f>COUNTIFS('Estruturante Móvel'!$C:$C,"PREVISTO",'Estruturante Móvel'!$M:$M,'RESUMO GERAL'!$AF5)</f>
        <v>0</v>
      </c>
      <c r="AJ5" s="324">
        <f t="shared" si="3"/>
        <v>0.47619047619047616</v>
      </c>
      <c r="AK5" s="325">
        <f>COUNTIFS('Estruturante Móvel'!$C:$C,"REPARO FO",'Estruturante Móvel'!$M:$M,'RESUMO GERAL'!$AF5)</f>
        <v>0</v>
      </c>
      <c r="AQ5" s="356" t="s">
        <v>705</v>
      </c>
      <c r="AR5" s="323">
        <v>42</v>
      </c>
      <c r="AS5" s="323">
        <v>3</v>
      </c>
      <c r="AT5" s="323">
        <v>3</v>
      </c>
      <c r="AU5" s="324">
        <f t="shared" ref="AU5:AU7" si="8">O15</f>
        <v>0.75384615384615383</v>
      </c>
      <c r="AV5" s="323">
        <f t="shared" ref="AV5:AV7" si="9">P15</f>
        <v>1</v>
      </c>
      <c r="AY5" s="311" t="s">
        <v>469</v>
      </c>
      <c r="AZ5" s="323">
        <f t="shared" ref="AZ5:AZ7" si="10">AG5</f>
        <v>10</v>
      </c>
      <c r="BA5" s="323">
        <f t="shared" ref="BA5:BA7" si="11">AH5</f>
        <v>11</v>
      </c>
      <c r="BB5" s="323">
        <f t="shared" ref="BB5:BB7" si="12">AI5</f>
        <v>0</v>
      </c>
      <c r="BC5" s="324">
        <f t="shared" ref="BC5:BC7" si="13">AJ5</f>
        <v>0.47619047619047616</v>
      </c>
      <c r="BD5" s="323">
        <f>AK5</f>
        <v>0</v>
      </c>
      <c r="BF5" s="311" t="str">
        <f t="shared" ref="BF5:BF7" si="14">AF10</f>
        <v>MGUSO</v>
      </c>
      <c r="BG5" s="72">
        <f t="shared" ref="BG5:BJ5" si="15">AG10</f>
        <v>17</v>
      </c>
      <c r="BH5" s="72">
        <f t="shared" si="15"/>
        <v>14</v>
      </c>
      <c r="BI5" s="72">
        <f t="shared" si="15"/>
        <v>0</v>
      </c>
      <c r="BJ5" s="111">
        <f t="shared" si="15"/>
        <v>0.54838709677419351</v>
      </c>
      <c r="BK5" s="72">
        <f>AK10</f>
        <v>0</v>
      </c>
      <c r="BN5" s="348" t="s">
        <v>219</v>
      </c>
      <c r="BO5" s="348">
        <v>45</v>
      </c>
      <c r="BP5" s="348">
        <v>1</v>
      </c>
      <c r="BQ5" s="350">
        <v>1</v>
      </c>
      <c r="BR5" s="355">
        <f>BO5+BP5</f>
        <v>46</v>
      </c>
      <c r="BS5" s="348" t="s">
        <v>219</v>
      </c>
      <c r="BT5" s="348">
        <v>8</v>
      </c>
      <c r="BU5" s="348">
        <v>3</v>
      </c>
      <c r="BV5" s="348">
        <v>6</v>
      </c>
      <c r="BW5" s="350">
        <f t="shared" ref="BW5:BW8" si="16">BT5/BY5</f>
        <v>0.5714285714285714</v>
      </c>
      <c r="BX5" s="364">
        <v>45747</v>
      </c>
      <c r="BY5" s="2">
        <f t="shared" ref="BY5:BY8" si="17">BT5+BV5</f>
        <v>14</v>
      </c>
      <c r="BZ5" s="76"/>
      <c r="CA5" s="76"/>
      <c r="CB5" s="348" t="s">
        <v>219</v>
      </c>
      <c r="CC5" s="348">
        <v>5</v>
      </c>
      <c r="CD5" s="348">
        <v>9</v>
      </c>
      <c r="CE5" s="348">
        <v>13</v>
      </c>
      <c r="CF5" s="350">
        <f>CC5/CH5</f>
        <v>0.27777777777777779</v>
      </c>
      <c r="CG5" s="364">
        <v>45727</v>
      </c>
      <c r="CH5" s="2">
        <f t="shared" ref="CH5:CH8" si="18">CC5+CE5</f>
        <v>18</v>
      </c>
      <c r="CK5" s="223" t="s">
        <v>131</v>
      </c>
      <c r="CL5" s="1" t="s">
        <v>140</v>
      </c>
    </row>
    <row r="6" spans="1:90" ht="16.5" thickBot="1">
      <c r="A6" s="61" t="s">
        <v>1914</v>
      </c>
      <c r="B6" s="64" t="str">
        <f>VLOOKUP(A6,'Estruturante Móvel'!A:J,3,0)</f>
        <v>ATIVO</v>
      </c>
      <c r="C6" s="64" t="str">
        <f>VLOOKUP(A6,'Estruturante Móvel'!A:T,17,0)</f>
        <v>BELO HORIZONTE</v>
      </c>
      <c r="D6" s="64" t="str">
        <f>VLOOKUP(A6,'Estruturante Móvel'!A:O,13,0)</f>
        <v>MGFLR</v>
      </c>
      <c r="F6" s="68" t="s">
        <v>4098</v>
      </c>
      <c r="G6" s="69" t="s">
        <v>52</v>
      </c>
      <c r="K6" s="83" t="s">
        <v>458</v>
      </c>
      <c r="L6" s="72">
        <f>COUNTIFS('Estruturante Móvel'!$C:$C,"ATIVO",'Estruturante Móvel'!$M:$M,'RESUMO GERAL'!$K6)</f>
        <v>23</v>
      </c>
      <c r="M6" s="72">
        <f>COUNTIFS('Estruturante Móvel'!$C:$C,"&lt;&gt;PREVISTO",'Estruturante Móvel'!$M:$M,'RESUMO GERAL'!$K6)-L6-P6</f>
        <v>0</v>
      </c>
      <c r="N6" s="72">
        <f>COUNTIFS('Estruturante Móvel'!$C:$C,"PREVISTO",'Estruturante Móvel'!$M:$M,'RESUMO GERAL'!$K6)</f>
        <v>0</v>
      </c>
      <c r="O6" s="111">
        <f t="shared" si="0"/>
        <v>1</v>
      </c>
      <c r="P6" s="184">
        <f>COUNTIFS('Estruturante Móvel'!$C:$C,"REPARO FO",'Estruturante Móvel'!$M:$M,'RESUMO GERAL'!$K6)</f>
        <v>0</v>
      </c>
      <c r="Y6" s="83" t="s">
        <v>449</v>
      </c>
      <c r="Z6" s="72">
        <f>COUNTIFS('Estruturante Móvel'!$C:$C,"ATIVO",'Estruturante Móvel'!$M:$M,'RESUMO GERAL'!$Y6)</f>
        <v>16</v>
      </c>
      <c r="AA6" s="72">
        <f>COUNTIFS('Estruturante Móvel'!$C:$C,"&lt;&gt;PREVISTO",'Estruturante Móvel'!$M:$M,'RESUMO GERAL'!$Y6)-Z6-AD6</f>
        <v>17</v>
      </c>
      <c r="AB6" s="72">
        <f>COUNTIFS('Estruturante Móvel'!$C:$C,"PREVISTO",'Estruturante Móvel'!$M:$M,'RESUMO GERAL'!$Y6)</f>
        <v>1</v>
      </c>
      <c r="AC6" s="111">
        <f t="shared" si="1"/>
        <v>0.47058823529411764</v>
      </c>
      <c r="AD6" s="184">
        <f>COUNTIFS('Estruturante Móvel'!$C:$C,"REPARO FO",'Estruturante Móvel'!$M:$M,'RESUMO GERAL'!$Y6)</f>
        <v>0</v>
      </c>
      <c r="AF6" s="83" t="s">
        <v>470</v>
      </c>
      <c r="AG6" s="323">
        <f>COUNTIFS('Estruturante Móvel'!$C:$C,"ATIVO",'Estruturante Móvel'!$M:$M,'RESUMO GERAL'!$AF6)</f>
        <v>14</v>
      </c>
      <c r="AH6" s="323">
        <f>COUNTIFS('Estruturante Móvel'!$C:$C,"&lt;&gt;PREVISTO",'Estruturante Móvel'!$M:$M,'RESUMO GERAL'!$AF6)-AG6-AK6</f>
        <v>11</v>
      </c>
      <c r="AI6" s="323">
        <f>COUNTIFS('Estruturante Móvel'!$C:$C,"PREVISTO",'Estruturante Móvel'!$M:$M,'RESUMO GERAL'!$AF6)</f>
        <v>0</v>
      </c>
      <c r="AJ6" s="324">
        <f t="shared" si="3"/>
        <v>0.56000000000000005</v>
      </c>
      <c r="AK6" s="325">
        <f>COUNTIFS('Estruturante Móvel'!$C:$C,"REPARO FO",'Estruturante Móvel'!$M:$M,'RESUMO GERAL'!$AF6)</f>
        <v>0</v>
      </c>
      <c r="AQ6" s="356" t="s">
        <v>653</v>
      </c>
      <c r="AR6" s="323">
        <v>66</v>
      </c>
      <c r="AS6" s="323">
        <v>3</v>
      </c>
      <c r="AT6" s="323">
        <v>2</v>
      </c>
      <c r="AU6" s="324">
        <f t="shared" si="8"/>
        <v>0.93846153846153846</v>
      </c>
      <c r="AV6" s="323">
        <f t="shared" si="9"/>
        <v>0</v>
      </c>
      <c r="AY6" s="311" t="s">
        <v>470</v>
      </c>
      <c r="AZ6" s="323">
        <f t="shared" si="10"/>
        <v>14</v>
      </c>
      <c r="BA6" s="323">
        <f t="shared" si="11"/>
        <v>11</v>
      </c>
      <c r="BB6" s="323">
        <f t="shared" si="12"/>
        <v>0</v>
      </c>
      <c r="BC6" s="324">
        <f t="shared" si="13"/>
        <v>0.56000000000000005</v>
      </c>
      <c r="BD6" s="323">
        <f>AK6</f>
        <v>0</v>
      </c>
      <c r="BF6" s="311" t="str">
        <f t="shared" si="14"/>
        <v>MGUBR</v>
      </c>
      <c r="BG6" s="72">
        <f t="shared" ref="BG6:BJ6" si="19">AG11</f>
        <v>27</v>
      </c>
      <c r="BH6" s="72">
        <f t="shared" si="19"/>
        <v>30</v>
      </c>
      <c r="BI6" s="72">
        <f t="shared" si="19"/>
        <v>0</v>
      </c>
      <c r="BJ6" s="111">
        <f t="shared" si="19"/>
        <v>0.47368421052631576</v>
      </c>
      <c r="BK6" s="72">
        <f>AK11</f>
        <v>0</v>
      </c>
      <c r="BN6" s="351" t="s">
        <v>244</v>
      </c>
      <c r="BO6" s="351">
        <v>424</v>
      </c>
      <c r="BP6" s="351">
        <v>21</v>
      </c>
      <c r="BQ6" s="352">
        <f>BO6/BR6</f>
        <v>0.95280898876404496</v>
      </c>
      <c r="BR6" s="355">
        <f>BO6+BP6</f>
        <v>445</v>
      </c>
      <c r="BS6" s="351" t="s">
        <v>244</v>
      </c>
      <c r="BT6" s="351">
        <v>22</v>
      </c>
      <c r="BU6" s="351">
        <v>24</v>
      </c>
      <c r="BV6" s="351">
        <v>46</v>
      </c>
      <c r="BW6" s="352">
        <f t="shared" si="16"/>
        <v>0.3235294117647059</v>
      </c>
      <c r="BX6" s="363">
        <v>45744</v>
      </c>
      <c r="BY6" s="2">
        <f t="shared" si="17"/>
        <v>68</v>
      </c>
      <c r="BZ6" s="76"/>
      <c r="CA6" s="76"/>
      <c r="CB6" s="351" t="s">
        <v>244</v>
      </c>
      <c r="CC6" s="351">
        <v>7</v>
      </c>
      <c r="CD6" s="351">
        <v>31</v>
      </c>
      <c r="CE6" s="351">
        <v>64</v>
      </c>
      <c r="CF6" s="352">
        <f>CC6/CH6</f>
        <v>9.8591549295774641E-2</v>
      </c>
      <c r="CG6" s="363">
        <v>45747</v>
      </c>
      <c r="CH6" s="2">
        <f t="shared" si="18"/>
        <v>71</v>
      </c>
      <c r="CK6" s="1" t="s">
        <v>140</v>
      </c>
      <c r="CL6" s="1"/>
    </row>
    <row r="7" spans="1:90" ht="25.5" customHeight="1" thickBot="1">
      <c r="A7" s="62" t="s">
        <v>1962</v>
      </c>
      <c r="B7" s="75" t="str">
        <f>VLOOKUP(A7,'Estruturante Móvel'!A:J,3,0)</f>
        <v>ATIVO</v>
      </c>
      <c r="C7" s="75" t="str">
        <f>VLOOKUP(A7,'Estruturante Móvel'!A:T,17,0)</f>
        <v>BELO HORIZONTE</v>
      </c>
      <c r="D7" s="75" t="str">
        <f>VLOOKUP(A7,'Estruturante Móvel'!A:O,13,0)</f>
        <v>MGJCT</v>
      </c>
      <c r="F7" s="66" t="s">
        <v>833</v>
      </c>
      <c r="G7" s="67" t="s">
        <v>52</v>
      </c>
      <c r="K7" s="83" t="s">
        <v>459</v>
      </c>
      <c r="L7" s="72">
        <f>COUNTIFS('Estruturante Móvel'!$C:$C,"ATIVO",'Estruturante Móvel'!$M:$M,'RESUMO GERAL'!$K7)</f>
        <v>15</v>
      </c>
      <c r="M7" s="72">
        <f>COUNTIFS('Estruturante Móvel'!$C:$C,"&lt;&gt;PREVISTO",'Estruturante Móvel'!$M:$M,'RESUMO GERAL'!$K7)-L7-P7</f>
        <v>0</v>
      </c>
      <c r="N7" s="72">
        <f>COUNTIFS('Estruturante Móvel'!$C:$C,"PREVISTO",'Estruturante Móvel'!$M:$M,'RESUMO GERAL'!$K7)</f>
        <v>0</v>
      </c>
      <c r="O7" s="111">
        <f t="shared" si="0"/>
        <v>1</v>
      </c>
      <c r="P7" s="184">
        <f>COUNTIFS('Estruturante Móvel'!$C:$C,"REPARO FO",'Estruturante Móvel'!$M:$M,'RESUMO GERAL'!$K7)</f>
        <v>0</v>
      </c>
      <c r="Y7" s="83" t="s">
        <v>451</v>
      </c>
      <c r="Z7" s="72">
        <f>COUNTIFS('Estruturante Móvel'!$C:$C,"ATIVO",'Estruturante Móvel'!$M:$M,'RESUMO GERAL'!$Y7)</f>
        <v>3</v>
      </c>
      <c r="AA7" s="72">
        <f>COUNTIFS('Estruturante Móvel'!$C:$C,"&lt;&gt;PREVISTO",'Estruturante Móvel'!$M:$M,'RESUMO GERAL'!$Y7)-Z7-AD7</f>
        <v>5</v>
      </c>
      <c r="AB7" s="72">
        <f>COUNTIFS('Estruturante Móvel'!$C:$C,"PREVISTO",'Estruturante Móvel'!$M:$M,'RESUMO GERAL'!$Y7)</f>
        <v>1</v>
      </c>
      <c r="AC7" s="111">
        <f t="shared" si="1"/>
        <v>0.33333333333333331</v>
      </c>
      <c r="AD7" s="184">
        <f>COUNTIFS('Estruturante Móvel'!$C:$C,"REPARO FO",'Estruturante Móvel'!$M:$M,'RESUMO GERAL'!$Y7)</f>
        <v>0</v>
      </c>
      <c r="AF7" s="83" t="s">
        <v>471</v>
      </c>
      <c r="AG7" s="323">
        <f>COUNTIFS('Estruturante Móvel'!$C:$C,"ATIVO",'Estruturante Móvel'!$M:$M,'RESUMO GERAL'!$AF7)</f>
        <v>34</v>
      </c>
      <c r="AH7" s="323">
        <f>COUNTIFS('Estruturante Móvel'!$C:$C,"&lt;&gt;PREVISTO",'Estruturante Móvel'!$M:$M,'RESUMO GERAL'!$AF7)-AG7-AK7</f>
        <v>12</v>
      </c>
      <c r="AI7" s="323">
        <f>COUNTIFS('Estruturante Móvel'!$C:$C,"PREVISTO",'Estruturante Móvel'!$M:$M,'RESUMO GERAL'!$AF7)</f>
        <v>0</v>
      </c>
      <c r="AJ7" s="324">
        <f t="shared" si="3"/>
        <v>0.73913043478260865</v>
      </c>
      <c r="AK7" s="325">
        <f>COUNTIFS('Estruturante Móvel'!$C:$C,"REPARO FO",'Estruturante Móvel'!$M:$M,'RESUMO GERAL'!$AF7)</f>
        <v>0</v>
      </c>
      <c r="AQ7" s="356" t="s">
        <v>598</v>
      </c>
      <c r="AR7" s="323">
        <v>28</v>
      </c>
      <c r="AS7" s="323">
        <f t="shared" ref="AS7" si="20">M17</f>
        <v>17</v>
      </c>
      <c r="AT7" s="323">
        <f t="shared" ref="AT7" si="21">N17</f>
        <v>1</v>
      </c>
      <c r="AU7" s="324">
        <f t="shared" si="8"/>
        <v>0.47058823529411764</v>
      </c>
      <c r="AV7" s="323">
        <f t="shared" si="9"/>
        <v>0</v>
      </c>
      <c r="AY7" s="311" t="s">
        <v>471</v>
      </c>
      <c r="AZ7" s="323">
        <f t="shared" si="10"/>
        <v>34</v>
      </c>
      <c r="BA7" s="323">
        <f t="shared" si="11"/>
        <v>12</v>
      </c>
      <c r="BB7" s="323">
        <f t="shared" si="12"/>
        <v>0</v>
      </c>
      <c r="BC7" s="324">
        <f t="shared" si="13"/>
        <v>0.73913043478260865</v>
      </c>
      <c r="BD7" s="323">
        <f>AK7</f>
        <v>0</v>
      </c>
      <c r="BF7" s="311" t="str">
        <f t="shared" si="14"/>
        <v>MGLUN</v>
      </c>
      <c r="BG7" s="72">
        <f t="shared" ref="BG7:BJ7" si="22">AG12</f>
        <v>2</v>
      </c>
      <c r="BH7" s="72">
        <f t="shared" si="22"/>
        <v>7</v>
      </c>
      <c r="BI7" s="72">
        <f t="shared" si="22"/>
        <v>0</v>
      </c>
      <c r="BJ7" s="111">
        <f t="shared" si="22"/>
        <v>0.22222222222222221</v>
      </c>
      <c r="BK7" s="72">
        <f>AK12</f>
        <v>0</v>
      </c>
      <c r="BN7" s="348" t="s">
        <v>136</v>
      </c>
      <c r="BO7" s="348">
        <v>20</v>
      </c>
      <c r="BP7" s="349"/>
      <c r="BQ7" s="350">
        <f>BO7/BR7</f>
        <v>1</v>
      </c>
      <c r="BR7" s="355">
        <f>BO7+BP7</f>
        <v>20</v>
      </c>
      <c r="BS7" s="348" t="s">
        <v>136</v>
      </c>
      <c r="BT7" s="348">
        <v>7</v>
      </c>
      <c r="BU7" s="348"/>
      <c r="BV7" s="348"/>
      <c r="BW7" s="350">
        <f t="shared" si="16"/>
        <v>1</v>
      </c>
      <c r="BX7" s="348" t="s">
        <v>4</v>
      </c>
      <c r="BY7" s="2">
        <f t="shared" si="17"/>
        <v>7</v>
      </c>
      <c r="BZ7" s="76"/>
      <c r="CA7" s="76"/>
      <c r="CB7" s="348" t="s">
        <v>136</v>
      </c>
      <c r="CC7" s="348">
        <v>10</v>
      </c>
      <c r="CD7" s="348"/>
      <c r="CE7" s="348"/>
      <c r="CF7" s="350">
        <f>CC7/CH7</f>
        <v>1</v>
      </c>
      <c r="CG7" s="348" t="s">
        <v>4</v>
      </c>
      <c r="CH7" s="2">
        <f t="shared" si="18"/>
        <v>10</v>
      </c>
    </row>
    <row r="8" spans="1:90" ht="16.5" thickBot="1">
      <c r="A8" s="61" t="s">
        <v>4412</v>
      </c>
      <c r="B8" s="64" t="e">
        <f>VLOOKUP(A8,'Estruturante Móvel'!A:J,3,0)</f>
        <v>#N/A</v>
      </c>
      <c r="C8" s="64" t="e">
        <f>VLOOKUP(A8,'Estruturante Móvel'!A:T,17,0)</f>
        <v>#N/A</v>
      </c>
      <c r="D8" s="64" t="e">
        <f>VLOOKUP(A8,'Estruturante Móvel'!A:O,13,0)</f>
        <v>#N/A</v>
      </c>
      <c r="F8" s="68" t="s">
        <v>935</v>
      </c>
      <c r="G8" s="69" t="s">
        <v>52</v>
      </c>
      <c r="K8" s="83" t="s">
        <v>464</v>
      </c>
      <c r="L8" s="72">
        <f>COUNTIFS('Estruturante Móvel'!$C:$C,"ATIVO",'Estruturante Móvel'!$M:$M,'RESUMO GERAL'!$K8)</f>
        <v>31</v>
      </c>
      <c r="M8" s="72">
        <f>COUNTIFS('Estruturante Móvel'!$C:$C,"&lt;&gt;PREVISTO",'Estruturante Móvel'!$M:$M,'RESUMO GERAL'!$K8)-L8-P8</f>
        <v>6</v>
      </c>
      <c r="N8" s="72">
        <f>COUNTIFS('Estruturante Móvel'!$C:$C,"PREVISTO",'Estruturante Móvel'!$M:$M,'RESUMO GERAL'!$K8)</f>
        <v>0</v>
      </c>
      <c r="O8" s="111">
        <f t="shared" si="0"/>
        <v>0.83783783783783783</v>
      </c>
      <c r="P8" s="184">
        <f>COUNTIFS('Estruturante Móvel'!$C:$C,"REPARO FO",'Estruturante Móvel'!$M:$M,'RESUMO GERAL'!$K8)</f>
        <v>0</v>
      </c>
      <c r="Y8" s="83" t="s">
        <v>452</v>
      </c>
      <c r="Z8" s="72">
        <f>COUNTIFS('Estruturante Móvel'!$C:$C,"ATIVO",'Estruturante Móvel'!$M:$M,'RESUMO GERAL'!$Y8)</f>
        <v>11</v>
      </c>
      <c r="AA8" s="72">
        <f>COUNTIFS('Estruturante Móvel'!$C:$C,"&lt;&gt;PREVISTO",'Estruturante Móvel'!$M:$M,'RESUMO GERAL'!$Y8)-Z8-AD8</f>
        <v>1</v>
      </c>
      <c r="AB8" s="72">
        <f>COUNTIFS('Estruturante Móvel'!$C:$C,"PREVISTO",'Estruturante Móvel'!$M:$M,'RESUMO GERAL'!$Y8)</f>
        <v>0</v>
      </c>
      <c r="AC8" s="111">
        <f t="shared" si="1"/>
        <v>0.91666666666666663</v>
      </c>
      <c r="AD8" s="184">
        <f>COUNTIFS('Estruturante Móvel'!$C:$C,"REPARO FO",'Estruturante Móvel'!$M:$M,'RESUMO GERAL'!$Y8)</f>
        <v>0</v>
      </c>
      <c r="AF8" s="292" t="s">
        <v>123</v>
      </c>
      <c r="AG8" s="321">
        <f>SUM(AG9:AG12)</f>
        <v>70</v>
      </c>
      <c r="AH8" s="321">
        <f t="shared" ref="AH8" si="23">SUM(AH9:AH12)</f>
        <v>89</v>
      </c>
      <c r="AI8" s="321">
        <f t="shared" ref="AI8" si="24">SUM(AI9:AI12)</f>
        <v>0</v>
      </c>
      <c r="AJ8" s="322">
        <f t="shared" ref="AJ8" si="25">AG8/SUM(AG8:AI8,AK8)</f>
        <v>0.44025157232704404</v>
      </c>
      <c r="AK8" s="321">
        <f>SUM(AK9:AK12)</f>
        <v>0</v>
      </c>
      <c r="AQ8" s="312" t="s">
        <v>8</v>
      </c>
      <c r="AR8" s="312">
        <f>SUM(AR4:AR7)</f>
        <v>500</v>
      </c>
      <c r="AS8" s="312">
        <f t="shared" ref="AS8:AT8" si="26">SUM(AS4:AS7)</f>
        <v>46</v>
      </c>
      <c r="AT8" s="312">
        <f t="shared" si="26"/>
        <v>6</v>
      </c>
      <c r="AU8" s="357">
        <f>O20</f>
        <v>0.8827977315689981</v>
      </c>
      <c r="AV8" s="312">
        <f>SUM(AV4:AV7)</f>
        <v>1</v>
      </c>
      <c r="AY8" s="311" t="s">
        <v>136</v>
      </c>
      <c r="AZ8" s="323">
        <v>6</v>
      </c>
      <c r="BA8" s="323">
        <v>0</v>
      </c>
      <c r="BB8" s="323">
        <v>0</v>
      </c>
      <c r="BC8" s="324">
        <v>1</v>
      </c>
      <c r="BD8" s="323">
        <f>AK8</f>
        <v>0</v>
      </c>
      <c r="BF8" s="311" t="s">
        <v>136</v>
      </c>
      <c r="BG8" s="72">
        <v>8</v>
      </c>
      <c r="BH8" s="72">
        <v>0</v>
      </c>
      <c r="BI8" s="72">
        <v>0</v>
      </c>
      <c r="BJ8" s="111">
        <v>1</v>
      </c>
      <c r="BK8" s="72">
        <v>0</v>
      </c>
      <c r="BN8" s="353" t="s">
        <v>8</v>
      </c>
      <c r="BO8" s="353">
        <f>SUM(BO4:BO7)</f>
        <v>504</v>
      </c>
      <c r="BP8" s="353">
        <f>SUM(BP4:BP7)</f>
        <v>22</v>
      </c>
      <c r="BQ8" s="354">
        <f>BO8/BR8</f>
        <v>0.95817490494296575</v>
      </c>
      <c r="BR8" s="355">
        <f>BO8+BP8</f>
        <v>526</v>
      </c>
      <c r="BS8" s="353" t="s">
        <v>8</v>
      </c>
      <c r="BT8" s="353">
        <f>SUM(BT4:BT7)</f>
        <v>41</v>
      </c>
      <c r="BU8" s="353">
        <f>SUM(BU4:BU7)</f>
        <v>27</v>
      </c>
      <c r="BV8" s="353">
        <f>SUM(BV4:BV7)</f>
        <v>52</v>
      </c>
      <c r="BW8" s="354">
        <f t="shared" si="16"/>
        <v>0.44086021505376344</v>
      </c>
      <c r="BX8" s="188"/>
      <c r="BY8" s="76">
        <f t="shared" si="17"/>
        <v>93</v>
      </c>
      <c r="BZ8" s="76"/>
      <c r="CA8" s="76"/>
      <c r="CB8" s="353" t="s">
        <v>8</v>
      </c>
      <c r="CC8" s="353">
        <f>SUM(CC4:CC7)</f>
        <v>23</v>
      </c>
      <c r="CD8" s="353">
        <f>SUM(CD4:CD7)</f>
        <v>43</v>
      </c>
      <c r="CE8" s="353">
        <f>SUM(CE4:CE7)</f>
        <v>80</v>
      </c>
      <c r="CF8" s="354">
        <f>CC8/CH8</f>
        <v>0.22330097087378642</v>
      </c>
      <c r="CH8" s="76">
        <f t="shared" si="18"/>
        <v>103</v>
      </c>
    </row>
    <row r="9" spans="1:90" ht="15.75" thickBot="1">
      <c r="A9" s="62" t="s">
        <v>773</v>
      </c>
      <c r="B9" s="75" t="str">
        <f>VLOOKUP(A9,'Estruturante Móvel'!A:J,3,0)</f>
        <v>ATIVO</v>
      </c>
      <c r="C9" s="75" t="str">
        <f>VLOOKUP(A9,'Estruturante Móvel'!A:T,17,0)</f>
        <v>BELO HORIZONTE</v>
      </c>
      <c r="D9" s="75" t="str">
        <f>VLOOKUP(A9,'Estruturante Móvel'!A:O,13,0)</f>
        <v>MGJCT</v>
      </c>
      <c r="F9" s="66" t="s">
        <v>1149</v>
      </c>
      <c r="G9" s="67" t="s">
        <v>52</v>
      </c>
      <c r="K9" s="83" t="s">
        <v>465</v>
      </c>
      <c r="L9" s="72">
        <f>COUNTIFS('Estruturante Móvel'!$C:$C,"ATIVO",'Estruturante Móvel'!$M:$M,'RESUMO GERAL'!$K9)</f>
        <v>50</v>
      </c>
      <c r="M9" s="72">
        <f>COUNTIFS('Estruturante Móvel'!$C:$C,"&lt;&gt;PREVISTO",'Estruturante Móvel'!$M:$M,'RESUMO GERAL'!$K9)-L9-P9</f>
        <v>1</v>
      </c>
      <c r="N9" s="72">
        <f>COUNTIFS('Estruturante Móvel'!$C:$C,"PREVISTO",'Estruturante Móvel'!$M:$M,'RESUMO GERAL'!$K9)</f>
        <v>0</v>
      </c>
      <c r="O9" s="111">
        <f t="shared" si="0"/>
        <v>0.98039215686274506</v>
      </c>
      <c r="P9" s="184">
        <f>COUNTIFS('Estruturante Móvel'!$C:$C,"REPARO FO",'Estruturante Móvel'!$M:$M,'RESUMO GERAL'!$K9)</f>
        <v>0</v>
      </c>
      <c r="Y9" s="83" t="s">
        <v>448</v>
      </c>
      <c r="Z9" s="72">
        <f>COUNTIFS('Estruturante Móvel'!$C:$C,"ATIVO",'Estruturante Móvel'!$M:$M,'RESUMO GERAL'!$Y9)</f>
        <v>29</v>
      </c>
      <c r="AA9" s="72">
        <f>COUNTIFS('Estruturante Móvel'!$C:$C,"&lt;&gt;PREVISTO",'Estruturante Móvel'!$M:$M,'RESUMO GERAL'!$Y9)-Z9-AD9</f>
        <v>13</v>
      </c>
      <c r="AB9" s="72">
        <f>COUNTIFS('Estruturante Móvel'!$C:$C,"PREVISTO",'Estruturante Móvel'!$M:$M,'RESUMO GERAL'!$Y9)</f>
        <v>2</v>
      </c>
      <c r="AC9" s="111">
        <f t="shared" si="1"/>
        <v>0.64444444444444449</v>
      </c>
      <c r="AD9" s="184">
        <f>COUNTIFS('Estruturante Móvel'!$C:$C,"REPARO FO",'Estruturante Móvel'!$M:$M,'RESUMO GERAL'!$Y9)</f>
        <v>1</v>
      </c>
      <c r="AF9" s="83" t="s">
        <v>472</v>
      </c>
      <c r="AG9" s="323">
        <f>COUNTIFS('Estruturante Móvel'!$C:$C,"ATIVO",'Estruturante Móvel'!$M:$M,'RESUMO GERAL'!$AF9)</f>
        <v>24</v>
      </c>
      <c r="AH9" s="323">
        <f>COUNTIFS('Estruturante Móvel'!$C:$C,"&lt;&gt;PREVISTO",'Estruturante Móvel'!$M:$M,'RESUMO GERAL'!$AF9)-AG9-AK9</f>
        <v>38</v>
      </c>
      <c r="AI9" s="323">
        <f>COUNTIFS('Estruturante Móvel'!$C:$C,"PREVISTO",'Estruturante Móvel'!$M:$M,'RESUMO GERAL'!$AF9)</f>
        <v>0</v>
      </c>
      <c r="AJ9" s="324">
        <f>AG9/SUM(AG9:AI9,AK9)</f>
        <v>0.38709677419354838</v>
      </c>
      <c r="AK9" s="325">
        <f>COUNTIFS('Estruturante Móvel'!$C:$C,"REPARO FO",'Estruturante Móvel'!$M:$M,'RESUMO GERAL'!$AF9)</f>
        <v>0</v>
      </c>
      <c r="AY9" s="312" t="s">
        <v>8</v>
      </c>
      <c r="AZ9" s="312">
        <f>SUM(AZ4:AZ8)</f>
        <v>95</v>
      </c>
      <c r="BA9" s="312">
        <f>SUM(BA4:BA8)</f>
        <v>67</v>
      </c>
      <c r="BB9" s="312">
        <f>SUM(BB4:BB8)</f>
        <v>0</v>
      </c>
      <c r="BC9" s="358">
        <f>AZ9/SUM(AZ9:BB9,BD9)</f>
        <v>0.5864197530864198</v>
      </c>
      <c r="BD9" s="312">
        <f>SUM(BD4:BD8)</f>
        <v>0</v>
      </c>
      <c r="BF9" s="312" t="s">
        <v>8</v>
      </c>
      <c r="BG9" s="313">
        <f>SUM(BG4:BG8)</f>
        <v>78</v>
      </c>
      <c r="BH9" s="313">
        <f>SUM(BH4:BH8)</f>
        <v>89</v>
      </c>
      <c r="BI9" s="313">
        <f>SUM(BI4:BI8)</f>
        <v>0</v>
      </c>
      <c r="BJ9" s="342">
        <f>BG9/SUM(BG9:BI9,BK9)</f>
        <v>0.46706586826347307</v>
      </c>
      <c r="BK9" s="313">
        <f>SUM(BK4:BK8)</f>
        <v>0</v>
      </c>
    </row>
    <row r="10" spans="1:90" ht="15.75" thickBot="1">
      <c r="A10" s="61" t="s">
        <v>877</v>
      </c>
      <c r="B10" s="64" t="str">
        <f>VLOOKUP(A10,'Estruturante Móvel'!A:J,3,0)</f>
        <v>ATIVO</v>
      </c>
      <c r="C10" s="64" t="str">
        <f>VLOOKUP(A10,'Estruturante Móvel'!A:T,17,0)</f>
        <v>BELO HORIZONTE</v>
      </c>
      <c r="D10" s="64" t="str">
        <f>VLOOKUP(A10,'Estruturante Móvel'!A:O,13,0)</f>
        <v>MGJCT</v>
      </c>
      <c r="F10" s="68" t="s">
        <v>1347</v>
      </c>
      <c r="G10" s="69" t="s">
        <v>52</v>
      </c>
      <c r="K10" s="84" t="s">
        <v>8</v>
      </c>
      <c r="L10" s="85">
        <f>SUM(L3:L9)</f>
        <v>206</v>
      </c>
      <c r="M10" s="85">
        <f>SUM(M3:M9)</f>
        <v>15</v>
      </c>
      <c r="N10" s="85">
        <f>SUM(N3:N9)</f>
        <v>0</v>
      </c>
      <c r="O10" s="112">
        <f t="shared" si="0"/>
        <v>0.9321266968325792</v>
      </c>
      <c r="P10" s="85">
        <f>SUM(P3:P9)</f>
        <v>0</v>
      </c>
      <c r="Y10" s="83" t="s">
        <v>455</v>
      </c>
      <c r="Z10" s="72">
        <f>COUNTIFS('Estruturante Móvel'!$C:$C,"ATIVO",'Estruturante Móvel'!$M:$M,'RESUMO GERAL'!$Y10)</f>
        <v>14</v>
      </c>
      <c r="AA10" s="72">
        <f>COUNTIFS('Estruturante Móvel'!$C:$C,"&lt;&gt;PREVISTO",'Estruturante Móvel'!$M:$M,'RESUMO GERAL'!$Y10)-Z10-AD10</f>
        <v>7</v>
      </c>
      <c r="AB10" s="72">
        <f>COUNTIFS('Estruturante Móvel'!$C:$C,"PREVISTO",'Estruturante Móvel'!$M:$M,'RESUMO GERAL'!$Y10)</f>
        <v>1</v>
      </c>
      <c r="AC10" s="111">
        <f t="shared" si="1"/>
        <v>0.63636363636363635</v>
      </c>
      <c r="AD10" s="184">
        <f>COUNTIFS('Estruturante Móvel'!$C:$C,"REPARO FO",'Estruturante Móvel'!$M:$M,'RESUMO GERAL'!$Y10)</f>
        <v>0</v>
      </c>
      <c r="AF10" s="83" t="s">
        <v>211</v>
      </c>
      <c r="AG10" s="323">
        <f>COUNTIFS('Estruturante Móvel'!$C:$C,"ATIVO",'Estruturante Móvel'!$M:$M,'RESUMO GERAL'!$AF10)</f>
        <v>17</v>
      </c>
      <c r="AH10" s="323">
        <f>COUNTIFS('Estruturante Móvel'!$C:$C,"&lt;&gt;PREVISTO",'Estruturante Móvel'!$M:$M,'RESUMO GERAL'!$AF10)-AG10-AK10</f>
        <v>14</v>
      </c>
      <c r="AI10" s="323">
        <f>COUNTIFS('Estruturante Móvel'!$C:$C,"PREVISTO",'Estruturante Móvel'!$M:$M,'RESUMO GERAL'!$AF10)</f>
        <v>0</v>
      </c>
      <c r="AJ10" s="324">
        <f>AG10/SUM(AG10:AI10,AK10)</f>
        <v>0.54838709677419351</v>
      </c>
      <c r="AK10" s="325">
        <f>COUNTIFS('Estruturante Móvel'!$C:$C,"REPARO FO",'Estruturante Móvel'!$M:$M,'RESUMO GERAL'!$AF10)</f>
        <v>0</v>
      </c>
    </row>
    <row r="11" spans="1:90" ht="15.75" thickBot="1">
      <c r="A11" s="81" t="s">
        <v>1734</v>
      </c>
      <c r="B11" s="75" t="str">
        <f>VLOOKUP(A11,'Estruturante Móvel'!A:J,3,0)</f>
        <v>ATIVO</v>
      </c>
      <c r="C11" s="75" t="str">
        <f>VLOOKUP(A11,'Estruturante Móvel'!A:T,17,0)</f>
        <v>BELO HORIZONTE</v>
      </c>
      <c r="D11" s="75" t="str">
        <f>VLOOKUP(A11,'Estruturante Móvel'!A:O,13,0)</f>
        <v>MGJCT</v>
      </c>
      <c r="F11" s="66" t="s">
        <v>1491</v>
      </c>
      <c r="G11" s="67" t="s">
        <v>52</v>
      </c>
      <c r="O11" s="113"/>
      <c r="P11" s="113"/>
      <c r="Y11" s="83" t="s">
        <v>453</v>
      </c>
      <c r="Z11" s="72">
        <f>COUNTIFS('Estruturante Móvel'!$C:$C,"ATIVO",'Estruturante Móvel'!$M:$M,'RESUMO GERAL'!$Y11)</f>
        <v>20</v>
      </c>
      <c r="AA11" s="72">
        <f>COUNTIFS('Estruturante Móvel'!$C:$C,"&lt;&gt;PREVISTO",'Estruturante Móvel'!$M:$M,'RESUMO GERAL'!$Y11)-Z11-AD11</f>
        <v>1</v>
      </c>
      <c r="AB11" s="72">
        <f>COUNTIFS('Estruturante Móvel'!$C:$C,"PREVISTO",'Estruturante Móvel'!$M:$M,'RESUMO GERAL'!$Y11)</f>
        <v>0</v>
      </c>
      <c r="AC11" s="111">
        <f t="shared" si="1"/>
        <v>0.95238095238095233</v>
      </c>
      <c r="AD11" s="184">
        <f>COUNTIFS('Estruturante Móvel'!$C:$C,"REPARO FO",'Estruturante Móvel'!$M:$M,'RESUMO GERAL'!$Y11)</f>
        <v>0</v>
      </c>
      <c r="AF11" s="83" t="s">
        <v>215</v>
      </c>
      <c r="AG11" s="323">
        <f>COUNTIFS('Estruturante Móvel'!$C:$C,"ATIVO",'Estruturante Móvel'!$M:$M,'RESUMO GERAL'!$AF11)</f>
        <v>27</v>
      </c>
      <c r="AH11" s="323">
        <f>COUNTIFS('Estruturante Móvel'!$C:$C,"&lt;&gt;PREVISTO",'Estruturante Móvel'!$M:$M,'RESUMO GERAL'!$AF11)-AG11-AK11</f>
        <v>30</v>
      </c>
      <c r="AI11" s="323">
        <f>COUNTIFS('Estruturante Móvel'!$C:$C,"PREVISTO",'Estruturante Móvel'!$M:$M,'RESUMO GERAL'!$AF11)</f>
        <v>0</v>
      </c>
      <c r="AJ11" s="324">
        <f>AG11/SUM(AG11:AI11,AK11)</f>
        <v>0.47368421052631576</v>
      </c>
      <c r="AK11" s="325">
        <f>COUNTIFS('Estruturante Móvel'!$C:$C,"REPARO FO",'Estruturante Móvel'!$M:$M,'RESUMO GERAL'!$AF11)</f>
        <v>0</v>
      </c>
    </row>
    <row r="12" spans="1:90" ht="15.75" thickBot="1">
      <c r="A12" t="s">
        <v>2531</v>
      </c>
      <c r="B12" s="75" t="str">
        <f>VLOOKUP(A12,'Estruturante Móvel'!A:J,3,0)</f>
        <v>ATIVO PEND. RÁDIO</v>
      </c>
      <c r="C12" s="75" t="str">
        <f>VLOOKUP(A12,'Estruturante Móvel'!A:T,17,0)</f>
        <v>BELO HORIZONTE</v>
      </c>
      <c r="D12" s="75" t="str">
        <f>VLOOKUP(A12,'Estruturante Móvel'!A:O,13,0)</f>
        <v>MGJCT</v>
      </c>
      <c r="F12" s="68" t="s">
        <v>1512</v>
      </c>
      <c r="G12" s="69" t="s">
        <v>52</v>
      </c>
      <c r="O12" s="113"/>
      <c r="P12" s="113"/>
      <c r="Y12" s="83" t="s">
        <v>454</v>
      </c>
      <c r="Z12" s="72">
        <f>COUNTIFS('Estruturante Móvel'!$C:$C,"ATIVO",'Estruturante Móvel'!$M:$M,'RESUMO GERAL'!$Y12)</f>
        <v>18</v>
      </c>
      <c r="AA12" s="72">
        <f>COUNTIFS('Estruturante Móvel'!$C:$C,"&lt;&gt;PREVISTO",'Estruturante Móvel'!$M:$M,'RESUMO GERAL'!$Y12)-Z12-AD12</f>
        <v>4</v>
      </c>
      <c r="AB12" s="72">
        <f>COUNTIFS('Estruturante Móvel'!$C:$C,"PREVISTO",'Estruturante Móvel'!$M:$M,'RESUMO GERAL'!$Y12)</f>
        <v>1</v>
      </c>
      <c r="AC12" s="111">
        <f t="shared" si="1"/>
        <v>0.78260869565217395</v>
      </c>
      <c r="AD12" s="184">
        <f>COUNTIFS('Estruturante Móvel'!$C:$C,"REPARO FO",'Estruturante Móvel'!$M:$M,'RESUMO GERAL'!$Y12)</f>
        <v>0</v>
      </c>
      <c r="AF12" s="83" t="s">
        <v>473</v>
      </c>
      <c r="AG12" s="323">
        <f>COUNTIFS('Estruturante Móvel'!$C:$C,"ATIVO",'Estruturante Móvel'!$M:$M,'RESUMO GERAL'!$AF12)</f>
        <v>2</v>
      </c>
      <c r="AH12" s="323">
        <f>COUNTIFS('Estruturante Móvel'!$C:$C,"&lt;&gt;PREVISTO",'Estruturante Móvel'!$M:$M,'RESUMO GERAL'!$AF12)-AG12-AK12</f>
        <v>7</v>
      </c>
      <c r="AI12" s="323">
        <f>COUNTIFS('Estruturante Móvel'!$C:$C,"PREVISTO",'Estruturante Móvel'!$M:$M,'RESUMO GERAL'!$AF12)</f>
        <v>0</v>
      </c>
      <c r="AJ12" s="324">
        <f>AG12/SUM(AG12:AI12,AK12)</f>
        <v>0.22222222222222221</v>
      </c>
      <c r="AK12" s="325">
        <f>COUNTIFS('Estruturante Móvel'!$C:$C,"REPARO FO",'Estruturante Móvel'!$M:$M,'RESUMO GERAL'!$AF12)</f>
        <v>0</v>
      </c>
    </row>
    <row r="13" spans="1:90" ht="21.75" customHeight="1" thickBot="1">
      <c r="A13" t="s">
        <v>1283</v>
      </c>
      <c r="B13" s="75" t="str">
        <f>VLOOKUP(A13,'Estruturante Móvel'!A:J,3,0)</f>
        <v>ATIVO</v>
      </c>
      <c r="C13" s="75" t="str">
        <f>VLOOKUP(A13,'Estruturante Móvel'!A:T,17,0)</f>
        <v>BELO HORIZONTE</v>
      </c>
      <c r="D13" s="75" t="str">
        <f>VLOOKUP(A13,'Estruturante Móvel'!A:O,13,0)</f>
        <v>MGJCT</v>
      </c>
      <c r="F13" s="66" t="s">
        <v>1558</v>
      </c>
      <c r="G13" s="67" t="s">
        <v>52</v>
      </c>
      <c r="K13" s="175" t="s">
        <v>521</v>
      </c>
      <c r="L13" s="71" t="s">
        <v>137</v>
      </c>
      <c r="M13" s="71" t="s">
        <v>4406</v>
      </c>
      <c r="N13" s="71" t="s">
        <v>4407</v>
      </c>
      <c r="O13" s="110" t="s">
        <v>4408</v>
      </c>
      <c r="P13" s="185" t="s">
        <v>1719</v>
      </c>
      <c r="Y13" s="83" t="s">
        <v>456</v>
      </c>
      <c r="Z13" s="72">
        <f>COUNTIFS('Estruturante Móvel'!$C:$C,"ATIVO",'Estruturante Móvel'!$M:$M,'RESUMO GERAL'!$Y13)</f>
        <v>7</v>
      </c>
      <c r="AA13" s="72">
        <f>COUNTIFS('Estruturante Móvel'!$C:$C,"&lt;&gt;PREVISTO",'Estruturante Móvel'!$M:$M,'RESUMO GERAL'!$Y13)-Z13-AD13</f>
        <v>0</v>
      </c>
      <c r="AB13" s="72">
        <f>COUNTIFS('Estruturante Móvel'!$C:$C,"PREVISTO",'Estruturante Móvel'!$M:$M,'RESUMO GERAL'!$Y13)</f>
        <v>0</v>
      </c>
      <c r="AC13" s="111">
        <f t="shared" si="1"/>
        <v>1</v>
      </c>
      <c r="AD13" s="184">
        <f>COUNTIFS('Estruturante Móvel'!$C:$C,"REPARO FO",'Estruturante Móvel'!$M:$M,'RESUMO GERAL'!$Y13)</f>
        <v>0</v>
      </c>
      <c r="AF13" s="84" t="s">
        <v>8</v>
      </c>
      <c r="AG13" s="84">
        <f>AG8+AG3</f>
        <v>159</v>
      </c>
      <c r="AH13" s="84">
        <f>AH8+AH3</f>
        <v>156</v>
      </c>
      <c r="AI13" s="84">
        <f>AI8+AI3</f>
        <v>0</v>
      </c>
      <c r="AJ13" s="326">
        <f>AG13/SUM(AG13:AI13,AK13)</f>
        <v>0.50476190476190474</v>
      </c>
      <c r="AK13" s="84">
        <f>AK3+AK8</f>
        <v>0</v>
      </c>
    </row>
    <row r="14" spans="1:90" ht="15.75" thickBot="1">
      <c r="F14" s="68" t="s">
        <v>1683</v>
      </c>
      <c r="G14" s="69" t="s">
        <v>52</v>
      </c>
      <c r="K14" s="174" t="s">
        <v>589</v>
      </c>
      <c r="L14" s="132">
        <f>L3+L4+L5+L6+L7+L8+L9+S3+S4+Z5</f>
        <v>341</v>
      </c>
      <c r="M14" s="132">
        <f>M3+M4+M5+M6+M7+M8+M9+T3+T4+AA5</f>
        <v>23</v>
      </c>
      <c r="N14" s="132">
        <f>N3+N4+N5+N6+N7+N8+N9+U3+U4+AB5</f>
        <v>0</v>
      </c>
      <c r="O14" s="133">
        <f t="shared" ref="O14:O18" si="27">L14/SUM(L14:N14)</f>
        <v>0.93681318681318682</v>
      </c>
      <c r="P14" s="132">
        <f>P3+P4+P5+P6+P7+P8+P9+W3+W4+AD5</f>
        <v>0</v>
      </c>
      <c r="Y14" s="83" t="s">
        <v>457</v>
      </c>
      <c r="Z14" s="72">
        <f>COUNTIFS('Estruturante Móvel'!$C:$C,"ATIVO",'Estruturante Móvel'!$M:$M,'RESUMO GERAL'!$Y14)</f>
        <v>61</v>
      </c>
      <c r="AA14" s="72">
        <f>COUNTIFS('Estruturante Móvel'!$C:$C,"&lt;&gt;PREVISTO",'Estruturante Móvel'!$M:$M,'RESUMO GERAL'!$Y14)-Z14-AD14</f>
        <v>4</v>
      </c>
      <c r="AB14" s="72">
        <f>COUNTIFS('Estruturante Móvel'!$C:$C,"PREVISTO",'Estruturante Móvel'!$M:$M,'RESUMO GERAL'!$Y14)</f>
        <v>0</v>
      </c>
      <c r="AC14" s="111">
        <f t="shared" si="1"/>
        <v>0.93846153846153846</v>
      </c>
      <c r="AD14" s="184">
        <f>COUNTIFS('Estruturante Móvel'!$C:$C,"REPARO FO",'Estruturante Móvel'!$M:$M,'RESUMO GERAL'!$Y14)</f>
        <v>0</v>
      </c>
    </row>
    <row r="15" spans="1:90" ht="15.75" thickBot="1">
      <c r="F15" s="66" t="s">
        <v>1712</v>
      </c>
      <c r="G15" s="67" t="s">
        <v>52</v>
      </c>
      <c r="K15" s="174" t="s">
        <v>705</v>
      </c>
      <c r="L15" s="132">
        <f>Z9+Z11</f>
        <v>49</v>
      </c>
      <c r="M15" s="132">
        <f>AA9+AA11</f>
        <v>14</v>
      </c>
      <c r="N15" s="132">
        <f t="shared" ref="N15" si="28">AB9+AB11</f>
        <v>2</v>
      </c>
      <c r="O15" s="133">
        <f t="shared" si="27"/>
        <v>0.75384615384615383</v>
      </c>
      <c r="P15" s="132">
        <f>AD9+AD11</f>
        <v>1</v>
      </c>
      <c r="Y15" s="84" t="s">
        <v>8</v>
      </c>
      <c r="Z15" s="85">
        <f>SUM(Z3:Z14)</f>
        <v>298</v>
      </c>
      <c r="AA15" s="85">
        <f>SUM(AA3:AA14)</f>
        <v>67</v>
      </c>
      <c r="AB15" s="85">
        <f>SUM(AB3:AB14)</f>
        <v>6</v>
      </c>
      <c r="AC15" s="112">
        <f t="shared" si="1"/>
        <v>0.80107526881720426</v>
      </c>
      <c r="AD15" s="85">
        <f>SUM(AD3:AD14)</f>
        <v>1</v>
      </c>
    </row>
    <row r="16" spans="1:90" ht="15.75" thickBot="1">
      <c r="F16" s="68" t="s">
        <v>2001</v>
      </c>
      <c r="G16" s="69" t="s">
        <v>52</v>
      </c>
      <c r="K16" s="174" t="s">
        <v>653</v>
      </c>
      <c r="L16" s="132">
        <f>Z14</f>
        <v>61</v>
      </c>
      <c r="M16" s="132">
        <f>AA14</f>
        <v>4</v>
      </c>
      <c r="N16" s="132">
        <f>AB14</f>
        <v>0</v>
      </c>
      <c r="O16" s="133">
        <f t="shared" si="27"/>
        <v>0.93846153846153846</v>
      </c>
      <c r="P16" s="132">
        <f>AD14</f>
        <v>0</v>
      </c>
      <c r="AG16" s="1"/>
      <c r="AH16" s="1"/>
      <c r="AI16" s="1"/>
      <c r="AJ16" s="1"/>
    </row>
    <row r="17" spans="6:20" ht="15.75" thickBot="1">
      <c r="F17" s="66" t="s">
        <v>2208</v>
      </c>
      <c r="G17" s="67" t="s">
        <v>52</v>
      </c>
      <c r="K17" s="174" t="s">
        <v>598</v>
      </c>
      <c r="L17" s="132">
        <f>Z6</f>
        <v>16</v>
      </c>
      <c r="M17" s="132">
        <f>AA6</f>
        <v>17</v>
      </c>
      <c r="N17" s="132">
        <f t="shared" ref="N17" si="29">AB6</f>
        <v>1</v>
      </c>
      <c r="O17" s="133">
        <f t="shared" si="27"/>
        <v>0.47058823529411764</v>
      </c>
      <c r="P17" s="132">
        <f>AD6</f>
        <v>0</v>
      </c>
    </row>
    <row r="18" spans="6:20" ht="15.75" thickBot="1">
      <c r="F18" s="68" t="s">
        <v>2289</v>
      </c>
      <c r="G18" s="69" t="s">
        <v>52</v>
      </c>
      <c r="K18" s="174" t="s">
        <v>4413</v>
      </c>
      <c r="L18" s="72">
        <f>(L10+S5+Z15)-SUM(L14:L17)</f>
        <v>74</v>
      </c>
      <c r="M18" s="72">
        <f>(M10+T5+AA15)-SUM(M14:M17)</f>
        <v>26</v>
      </c>
      <c r="N18" s="72">
        <f>(N10+U5+AB15)-SUM(N14:N17)</f>
        <v>3</v>
      </c>
      <c r="O18" s="111">
        <f t="shared" si="27"/>
        <v>0.71844660194174759</v>
      </c>
      <c r="P18" s="72">
        <f>(P10+W5+AD15)-SUM(P14:P17)</f>
        <v>0</v>
      </c>
    </row>
    <row r="19" spans="6:20" ht="16.5" thickBot="1">
      <c r="F19" s="66" t="s">
        <v>2369</v>
      </c>
      <c r="G19" s="67" t="s">
        <v>52</v>
      </c>
      <c r="K19" s="84" t="s">
        <v>8</v>
      </c>
      <c r="L19" s="85">
        <f>SUM(L14:L18)</f>
        <v>541</v>
      </c>
      <c r="M19" s="85">
        <f>SUM(M14:M18)</f>
        <v>84</v>
      </c>
      <c r="N19" s="85">
        <f>SUM(N14:N18)</f>
        <v>6</v>
      </c>
      <c r="O19" s="112">
        <f>L19/SUM(L19:N19,P19)</f>
        <v>0.85601265822784811</v>
      </c>
      <c r="P19" s="186">
        <f>SUM(P14:P18)</f>
        <v>1</v>
      </c>
      <c r="S19" s="246"/>
      <c r="T19" s="247"/>
    </row>
    <row r="20" spans="6:20" ht="15.75">
      <c r="F20" s="68" t="s">
        <v>2439</v>
      </c>
      <c r="G20" s="69" t="s">
        <v>52</v>
      </c>
      <c r="L20" s="1">
        <f>SUM(L14:L17)</f>
        <v>467</v>
      </c>
      <c r="M20" s="1">
        <f>SUM(M14:M17)</f>
        <v>58</v>
      </c>
      <c r="N20" s="1">
        <f>SUM(N14:N17)</f>
        <v>3</v>
      </c>
      <c r="O20" s="341">
        <f>L20/SUM(L20:N20,P20)</f>
        <v>0.8827977315689981</v>
      </c>
      <c r="P20" s="1">
        <f>SUM(P14:P17)</f>
        <v>1</v>
      </c>
      <c r="S20" s="274"/>
      <c r="T20" s="247"/>
    </row>
    <row r="21" spans="6:20">
      <c r="F21" s="66" t="s">
        <v>2449</v>
      </c>
      <c r="G21" s="67" t="s">
        <v>52</v>
      </c>
    </row>
    <row r="22" spans="6:20">
      <c r="F22" s="68" t="s">
        <v>2084</v>
      </c>
      <c r="G22" s="69" t="s">
        <v>52</v>
      </c>
    </row>
    <row r="23" spans="6:20">
      <c r="F23" s="66" t="s">
        <v>2215</v>
      </c>
      <c r="G23" s="67" t="s">
        <v>52</v>
      </c>
    </row>
    <row r="24" spans="6:20">
      <c r="F24" s="68" t="s">
        <v>947</v>
      </c>
      <c r="G24" s="69" t="s">
        <v>52</v>
      </c>
    </row>
    <row r="25" spans="6:20">
      <c r="F25" s="66" t="s">
        <v>819</v>
      </c>
      <c r="G25" s="67" t="s">
        <v>52</v>
      </c>
    </row>
    <row r="26" spans="6:20">
      <c r="F26" s="68" t="s">
        <v>900</v>
      </c>
      <c r="G26" s="69" t="s">
        <v>52</v>
      </c>
    </row>
    <row r="27" spans="6:20">
      <c r="F27" s="66" t="s">
        <v>951</v>
      </c>
      <c r="G27" s="67" t="s">
        <v>52</v>
      </c>
    </row>
    <row r="28" spans="6:20">
      <c r="F28" s="68" t="s">
        <v>961</v>
      </c>
      <c r="G28" s="69" t="s">
        <v>52</v>
      </c>
    </row>
    <row r="29" spans="6:20">
      <c r="F29" s="66" t="s">
        <v>1103</v>
      </c>
      <c r="G29" s="67" t="s">
        <v>52</v>
      </c>
    </row>
    <row r="30" spans="6:20">
      <c r="F30" s="68" t="s">
        <v>1159</v>
      </c>
      <c r="G30" s="69" t="s">
        <v>52</v>
      </c>
    </row>
    <row r="31" spans="6:20">
      <c r="F31" s="66" t="s">
        <v>1264</v>
      </c>
      <c r="G31" s="67" t="s">
        <v>52</v>
      </c>
    </row>
    <row r="32" spans="6:20">
      <c r="F32" s="68" t="s">
        <v>1570</v>
      </c>
      <c r="G32" s="69" t="s">
        <v>52</v>
      </c>
    </row>
    <row r="33" spans="6:7">
      <c r="F33" s="66" t="s">
        <v>1609</v>
      </c>
      <c r="G33" s="67" t="s">
        <v>52</v>
      </c>
    </row>
    <row r="34" spans="6:7">
      <c r="F34" s="68" t="s">
        <v>1623</v>
      </c>
      <c r="G34" s="69" t="s">
        <v>52</v>
      </c>
    </row>
    <row r="35" spans="6:7">
      <c r="F35" s="66" t="s">
        <v>1710</v>
      </c>
      <c r="G35" s="67" t="s">
        <v>52</v>
      </c>
    </row>
    <row r="36" spans="6:7">
      <c r="F36" s="68" t="s">
        <v>1747</v>
      </c>
      <c r="G36" s="69" t="s">
        <v>52</v>
      </c>
    </row>
    <row r="37" spans="6:7">
      <c r="F37" s="66" t="s">
        <v>1789</v>
      </c>
      <c r="G37" s="67" t="s">
        <v>52</v>
      </c>
    </row>
    <row r="38" spans="6:7">
      <c r="F38" s="68" t="s">
        <v>2376</v>
      </c>
      <c r="G38" s="69" t="s">
        <v>52</v>
      </c>
    </row>
    <row r="39" spans="6:7">
      <c r="F39" s="66" t="s">
        <v>2469</v>
      </c>
      <c r="G39" s="67" t="s">
        <v>52</v>
      </c>
    </row>
    <row r="40" spans="6:7">
      <c r="F40" s="68" t="s">
        <v>2508</v>
      </c>
      <c r="G40" s="69" t="s">
        <v>52</v>
      </c>
    </row>
    <row r="41" spans="6:7">
      <c r="F41" s="66" t="s">
        <v>2513</v>
      </c>
      <c r="G41" s="67" t="s">
        <v>52</v>
      </c>
    </row>
    <row r="42" spans="6:7">
      <c r="F42" s="68" t="s">
        <v>1256</v>
      </c>
      <c r="G42" s="69" t="s">
        <v>52</v>
      </c>
    </row>
    <row r="43" spans="6:7">
      <c r="F43" s="66" t="s">
        <v>1793</v>
      </c>
      <c r="G43" s="67" t="s">
        <v>52</v>
      </c>
    </row>
    <row r="44" spans="6:7">
      <c r="F44" s="68" t="s">
        <v>1153</v>
      </c>
      <c r="G44" s="69" t="s">
        <v>52</v>
      </c>
    </row>
    <row r="45" spans="6:7">
      <c r="F45" s="66" t="s">
        <v>1261</v>
      </c>
      <c r="G45" s="67" t="s">
        <v>52</v>
      </c>
    </row>
    <row r="46" spans="6:7">
      <c r="F46" s="68" t="s">
        <v>820</v>
      </c>
      <c r="G46" s="69" t="s">
        <v>52</v>
      </c>
    </row>
    <row r="47" spans="6:7">
      <c r="F47" s="66" t="s">
        <v>1791</v>
      </c>
      <c r="G47" s="67" t="s">
        <v>52</v>
      </c>
    </row>
    <row r="48" spans="6:7">
      <c r="F48" s="68" t="s">
        <v>2253</v>
      </c>
      <c r="G48" s="69" t="s">
        <v>52</v>
      </c>
    </row>
    <row r="49" spans="6:7">
      <c r="F49" s="66" t="s">
        <v>1950</v>
      </c>
      <c r="G49" s="67" t="s">
        <v>52</v>
      </c>
    </row>
    <row r="50" spans="6:7">
      <c r="F50" s="68" t="s">
        <v>1243</v>
      </c>
      <c r="G50" s="69" t="s">
        <v>52</v>
      </c>
    </row>
    <row r="51" spans="6:7">
      <c r="F51" s="66" t="s">
        <v>1273</v>
      </c>
      <c r="G51" s="67" t="s">
        <v>52</v>
      </c>
    </row>
    <row r="52" spans="6:7">
      <c r="F52" s="68" t="s">
        <v>1216</v>
      </c>
      <c r="G52" s="69" t="s">
        <v>52</v>
      </c>
    </row>
    <row r="53" spans="6:7">
      <c r="F53" s="66" t="s">
        <v>970</v>
      </c>
      <c r="G53" s="67" t="s">
        <v>52</v>
      </c>
    </row>
    <row r="54" spans="6:7">
      <c r="F54" s="68" t="s">
        <v>1857</v>
      </c>
      <c r="G54" s="69" t="s">
        <v>52</v>
      </c>
    </row>
    <row r="55" spans="6:7">
      <c r="F55" s="66" t="s">
        <v>1267</v>
      </c>
      <c r="G55" s="67" t="s">
        <v>52</v>
      </c>
    </row>
    <row r="56" spans="6:7">
      <c r="F56" s="68" t="s">
        <v>2388</v>
      </c>
      <c r="G56" s="69" t="s">
        <v>52</v>
      </c>
    </row>
    <row r="57" spans="6:7">
      <c r="F57" s="66" t="s">
        <v>1756</v>
      </c>
      <c r="G57" s="67" t="s">
        <v>52</v>
      </c>
    </row>
    <row r="58" spans="6:7">
      <c r="F58" s="68" t="s">
        <v>1098</v>
      </c>
      <c r="G58" s="69" t="str">
        <f>VLOOKUP(F58,'Estruturante Móvel'!A:J,3,0)</f>
        <v>ATIVO</v>
      </c>
    </row>
  </sheetData>
  <mergeCells count="8">
    <mergeCell ref="CG2:CG3"/>
    <mergeCell ref="CF2:CF3"/>
    <mergeCell ref="BN2:BN3"/>
    <mergeCell ref="BQ2:BQ3"/>
    <mergeCell ref="BS2:BS3"/>
    <mergeCell ref="BW2:BW3"/>
    <mergeCell ref="CB2:CB3"/>
    <mergeCell ref="BX2:BX3"/>
  </mergeCells>
  <pageMargins left="0.511811024" right="0.511811024" top="0.78740157499999996" bottom="0.78740157499999996" header="0.31496062000000002" footer="0.31496062000000002"/>
  <ignoredErrors>
    <ignoredError sqref="O10 AC15 O19 V5 AJ3 AJ8 AU8"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8432-AB6B-4EC5-A1F6-473C7437EB9E}">
  <dimension ref="B1:AG58"/>
  <sheetViews>
    <sheetView showGridLines="0" topLeftCell="B1" zoomScale="90" zoomScaleNormal="90" workbookViewId="0">
      <selection activeCell="M20" sqref="M20"/>
    </sheetView>
  </sheetViews>
  <sheetFormatPr defaultRowHeight="15"/>
  <cols>
    <col min="2" max="2" width="21.5703125" bestFit="1" customWidth="1"/>
    <col min="3" max="3" width="17.5703125" style="1" customWidth="1"/>
    <col min="4" max="5" width="5.42578125" style="1" bestFit="1" customWidth="1"/>
    <col min="6" max="6" width="9.5703125" style="1" bestFit="1" customWidth="1"/>
    <col min="7" max="8" width="11" style="1" bestFit="1" customWidth="1"/>
    <col min="9" max="9" width="9.5703125" style="1" bestFit="1" customWidth="1"/>
    <col min="10" max="11" width="11" bestFit="1" customWidth="1"/>
    <col min="22" max="22" width="3.5703125" customWidth="1"/>
    <col min="23" max="23" width="18.5703125" customWidth="1"/>
    <col min="24" max="24" width="16.5703125" style="215" customWidth="1"/>
    <col min="25" max="25" width="16.42578125" style="215" customWidth="1"/>
    <col min="26" max="26" width="16.5703125" style="215" customWidth="1"/>
    <col min="27" max="27" width="12.42578125" style="215" customWidth="1"/>
    <col min="28" max="28" width="16" style="215" customWidth="1"/>
    <col min="29" max="29" width="14.5703125" style="215" customWidth="1"/>
    <col min="30" max="30" width="12.5703125" style="215" customWidth="1"/>
    <col min="31" max="33" width="16.5703125" style="215" customWidth="1"/>
  </cols>
  <sheetData>
    <row r="1" spans="2:33">
      <c r="B1" s="59" t="s">
        <v>532</v>
      </c>
      <c r="C1" t="s">
        <v>4410</v>
      </c>
    </row>
    <row r="2" spans="2:33">
      <c r="C2"/>
      <c r="D2"/>
      <c r="E2"/>
      <c r="F2"/>
      <c r="G2"/>
      <c r="H2"/>
      <c r="I2"/>
      <c r="W2" s="78"/>
      <c r="X2" s="440" t="s">
        <v>4414</v>
      </c>
      <c r="Y2" s="257"/>
      <c r="Z2" s="257"/>
      <c r="AA2" s="257"/>
      <c r="AB2" s="257"/>
      <c r="AC2" s="257"/>
      <c r="AD2" s="257"/>
      <c r="AE2"/>
      <c r="AF2"/>
      <c r="AG2"/>
    </row>
    <row r="3" spans="2:33">
      <c r="B3" s="78" t="s">
        <v>4415</v>
      </c>
      <c r="C3" s="122" t="s">
        <v>4414</v>
      </c>
      <c r="D3" s="122"/>
      <c r="E3" s="122"/>
      <c r="F3" s="122"/>
      <c r="G3" s="122"/>
      <c r="H3" s="122"/>
      <c r="I3" s="122"/>
      <c r="J3" s="122"/>
      <c r="K3" s="122"/>
      <c r="L3" s="122"/>
      <c r="M3" s="122"/>
      <c r="W3" s="122" t="s">
        <v>3</v>
      </c>
      <c r="X3" s="257" t="s">
        <v>4045</v>
      </c>
      <c r="Y3" t="s">
        <v>688</v>
      </c>
      <c r="Z3" s="257" t="s">
        <v>802</v>
      </c>
      <c r="AA3" s="258" t="s">
        <v>684</v>
      </c>
      <c r="AB3" t="s">
        <v>4416</v>
      </c>
      <c r="AC3" s="3" t="s">
        <v>1125</v>
      </c>
      <c r="AD3" s="257" t="s">
        <v>8</v>
      </c>
      <c r="AE3"/>
      <c r="AF3"/>
      <c r="AG3"/>
    </row>
    <row r="4" spans="2:33">
      <c r="B4" s="78" t="s">
        <v>3</v>
      </c>
      <c r="C4" s="122" t="s">
        <v>99</v>
      </c>
      <c r="D4" s="122" t="s">
        <v>219</v>
      </c>
      <c r="E4" s="122" t="s">
        <v>244</v>
      </c>
      <c r="F4" s="586" t="s">
        <v>466</v>
      </c>
      <c r="G4" s="586" t="s">
        <v>467</v>
      </c>
      <c r="H4" s="586" t="s">
        <v>468</v>
      </c>
      <c r="I4" s="122" t="s">
        <v>2343</v>
      </c>
      <c r="J4" s="122" t="s">
        <v>638</v>
      </c>
      <c r="K4" s="122" t="s">
        <v>568</v>
      </c>
      <c r="L4" s="122" t="s">
        <v>268</v>
      </c>
      <c r="M4" s="122" t="s">
        <v>140</v>
      </c>
      <c r="W4" s="5" t="s">
        <v>643</v>
      </c>
      <c r="AE4"/>
      <c r="AF4"/>
      <c r="AG4"/>
    </row>
    <row r="5" spans="2:33">
      <c r="B5" s="587" t="s">
        <v>1278</v>
      </c>
      <c r="C5" s="604"/>
      <c r="D5" s="604"/>
      <c r="E5" s="604"/>
      <c r="F5" s="604">
        <v>2</v>
      </c>
      <c r="G5" s="604">
        <v>17</v>
      </c>
      <c r="H5" s="604">
        <v>86</v>
      </c>
      <c r="I5" s="604"/>
      <c r="J5" s="604"/>
      <c r="K5" s="604">
        <v>5</v>
      </c>
      <c r="L5" s="604"/>
      <c r="M5" s="604">
        <v>110</v>
      </c>
      <c r="W5" s="5" t="s">
        <v>996</v>
      </c>
      <c r="AE5"/>
      <c r="AF5"/>
      <c r="AG5"/>
    </row>
    <row r="6" spans="2:33">
      <c r="B6" s="603" t="s">
        <v>2773</v>
      </c>
      <c r="C6" s="602"/>
      <c r="D6" s="602"/>
      <c r="E6" s="602"/>
      <c r="F6" s="602"/>
      <c r="G6" s="602"/>
      <c r="H6" s="602">
        <v>4</v>
      </c>
      <c r="I6" s="602">
        <v>1</v>
      </c>
      <c r="J6" s="602"/>
      <c r="K6" s="602">
        <v>10</v>
      </c>
      <c r="L6" s="602">
        <v>1</v>
      </c>
      <c r="M6" s="602">
        <v>16</v>
      </c>
      <c r="W6" s="5" t="s">
        <v>4046</v>
      </c>
      <c r="AE6"/>
      <c r="AF6"/>
      <c r="AG6"/>
    </row>
    <row r="7" spans="2:33">
      <c r="B7" s="5" t="s">
        <v>603</v>
      </c>
      <c r="E7" s="1">
        <v>1</v>
      </c>
      <c r="F7" s="599"/>
      <c r="G7" s="599"/>
      <c r="H7" s="599"/>
      <c r="J7" s="1"/>
      <c r="K7" s="1"/>
      <c r="L7" s="1"/>
      <c r="M7" s="1">
        <v>1</v>
      </c>
      <c r="W7" s="5" t="s">
        <v>2867</v>
      </c>
      <c r="AE7"/>
      <c r="AF7"/>
      <c r="AG7"/>
    </row>
    <row r="8" spans="2:33">
      <c r="B8" s="5" t="s">
        <v>3007</v>
      </c>
      <c r="E8" s="1">
        <v>2</v>
      </c>
      <c r="F8" s="599"/>
      <c r="G8" s="599"/>
      <c r="H8" s="599"/>
      <c r="J8" s="1"/>
      <c r="K8" s="1"/>
      <c r="L8" s="1"/>
      <c r="M8" s="1">
        <v>2</v>
      </c>
      <c r="W8" s="5" t="s">
        <v>1985</v>
      </c>
      <c r="AE8"/>
      <c r="AF8"/>
      <c r="AG8"/>
    </row>
    <row r="9" spans="2:33">
      <c r="B9" s="5" t="s">
        <v>2852</v>
      </c>
      <c r="E9" s="1">
        <v>2</v>
      </c>
      <c r="F9" s="2"/>
      <c r="G9" s="606"/>
      <c r="H9" s="606"/>
      <c r="I9" s="605"/>
      <c r="J9" s="605"/>
      <c r="K9" s="605"/>
      <c r="L9" s="605"/>
      <c r="M9" s="605">
        <v>2</v>
      </c>
      <c r="W9" s="5" t="s">
        <v>4416</v>
      </c>
      <c r="AE9"/>
      <c r="AF9"/>
      <c r="AG9"/>
    </row>
    <row r="10" spans="2:33">
      <c r="B10" s="5" t="s">
        <v>593</v>
      </c>
      <c r="D10" s="1">
        <v>1</v>
      </c>
      <c r="E10" s="1">
        <v>8</v>
      </c>
      <c r="F10" s="599"/>
      <c r="G10" s="607"/>
      <c r="H10" s="607"/>
      <c r="I10" s="605"/>
      <c r="J10" s="605">
        <v>2</v>
      </c>
      <c r="K10" s="605">
        <v>10</v>
      </c>
      <c r="L10" s="605"/>
      <c r="M10" s="605">
        <v>21</v>
      </c>
      <c r="W10" s="5" t="s">
        <v>3705</v>
      </c>
      <c r="AE10"/>
      <c r="AF10"/>
      <c r="AG10"/>
    </row>
    <row r="11" spans="2:33">
      <c r="B11" s="5" t="s">
        <v>1037</v>
      </c>
      <c r="F11" s="599"/>
      <c r="G11" s="607"/>
      <c r="H11" s="607"/>
      <c r="I11" s="605"/>
      <c r="J11" s="605"/>
      <c r="K11" s="605">
        <v>4</v>
      </c>
      <c r="L11" s="605"/>
      <c r="M11" s="605">
        <v>4</v>
      </c>
      <c r="W11" s="5" t="s">
        <v>138</v>
      </c>
      <c r="AE11"/>
      <c r="AF11"/>
      <c r="AG11"/>
    </row>
    <row r="12" spans="2:33">
      <c r="B12" s="5" t="s">
        <v>2867</v>
      </c>
      <c r="E12" s="1">
        <v>9</v>
      </c>
      <c r="F12" s="599"/>
      <c r="G12" s="607"/>
      <c r="H12" s="607"/>
      <c r="I12" s="605"/>
      <c r="J12" s="605">
        <v>4</v>
      </c>
      <c r="K12" s="605">
        <v>3</v>
      </c>
      <c r="L12" s="605"/>
      <c r="M12" s="605">
        <v>16</v>
      </c>
      <c r="W12" s="123" t="s">
        <v>8</v>
      </c>
      <c r="X12" s="257"/>
      <c r="Y12" s="257"/>
      <c r="Z12" s="257"/>
      <c r="AA12" s="257"/>
      <c r="AB12" s="257"/>
      <c r="AC12" s="257"/>
      <c r="AD12" s="257"/>
      <c r="AE12"/>
      <c r="AF12"/>
      <c r="AG12"/>
    </row>
    <row r="13" spans="2:33">
      <c r="B13" s="5" t="s">
        <v>4046</v>
      </c>
      <c r="F13" s="599"/>
      <c r="G13" s="599"/>
      <c r="H13" s="599"/>
      <c r="I13" s="1">
        <v>1</v>
      </c>
      <c r="J13" s="1"/>
      <c r="K13" s="1"/>
      <c r="L13" s="1"/>
      <c r="M13" s="1">
        <v>1</v>
      </c>
      <c r="X13"/>
      <c r="Y13"/>
      <c r="Z13"/>
      <c r="AA13"/>
      <c r="AB13"/>
      <c r="AC13"/>
      <c r="AD13"/>
      <c r="AE13"/>
      <c r="AF13"/>
      <c r="AG13"/>
    </row>
    <row r="14" spans="2:33">
      <c r="B14" s="5" t="s">
        <v>1965</v>
      </c>
      <c r="E14" s="1">
        <v>2</v>
      </c>
      <c r="F14" s="599"/>
      <c r="G14" s="607"/>
      <c r="H14" s="607"/>
      <c r="I14" s="605"/>
      <c r="J14" s="605"/>
      <c r="K14" s="605"/>
      <c r="L14" s="605"/>
      <c r="M14" s="605">
        <v>2</v>
      </c>
      <c r="X14"/>
      <c r="Y14"/>
      <c r="Z14"/>
      <c r="AA14"/>
      <c r="AB14"/>
      <c r="AC14"/>
      <c r="AD14"/>
    </row>
    <row r="15" spans="2:33">
      <c r="B15" s="5" t="s">
        <v>3854</v>
      </c>
      <c r="E15" s="605"/>
      <c r="F15" s="599"/>
      <c r="G15" s="607"/>
      <c r="H15" s="607"/>
      <c r="I15" s="605"/>
      <c r="J15" s="605"/>
      <c r="K15" s="605">
        <v>1</v>
      </c>
      <c r="L15" s="605"/>
      <c r="M15" s="605">
        <v>1</v>
      </c>
      <c r="X15"/>
      <c r="Y15"/>
      <c r="Z15"/>
      <c r="AA15"/>
      <c r="AB15"/>
      <c r="AC15"/>
      <c r="AD15"/>
    </row>
    <row r="16" spans="2:33">
      <c r="B16" s="5" t="s">
        <v>4034</v>
      </c>
      <c r="E16" s="1">
        <v>1</v>
      </c>
      <c r="F16" s="599"/>
      <c r="G16" s="607"/>
      <c r="H16" s="607"/>
      <c r="I16" s="605"/>
      <c r="J16" s="605">
        <v>1</v>
      </c>
      <c r="K16" s="605">
        <v>5</v>
      </c>
      <c r="L16" s="605"/>
      <c r="M16" s="605">
        <v>7</v>
      </c>
      <c r="W16" s="78"/>
      <c r="X16" s="440" t="s">
        <v>4414</v>
      </c>
      <c r="Y16" s="257"/>
      <c r="Z16" s="257"/>
      <c r="AA16" s="257"/>
      <c r="AB16" s="257"/>
      <c r="AC16" s="257"/>
      <c r="AD16" s="257"/>
    </row>
    <row r="17" spans="2:30">
      <c r="B17" s="5" t="s">
        <v>1719</v>
      </c>
      <c r="E17" s="1">
        <v>2</v>
      </c>
      <c r="F17" s="599"/>
      <c r="G17" s="606">
        <v>1</v>
      </c>
      <c r="H17" s="607"/>
      <c r="I17" s="605"/>
      <c r="J17" s="605"/>
      <c r="K17" s="605"/>
      <c r="L17" s="605"/>
      <c r="M17" s="605">
        <v>3</v>
      </c>
      <c r="W17" s="122" t="s">
        <v>3</v>
      </c>
      <c r="X17" s="257" t="s">
        <v>4045</v>
      </c>
      <c r="Y17" t="s">
        <v>688</v>
      </c>
      <c r="Z17" s="257" t="s">
        <v>802</v>
      </c>
      <c r="AA17" s="258" t="s">
        <v>684</v>
      </c>
      <c r="AB17" t="s">
        <v>4416</v>
      </c>
      <c r="AC17" s="3" t="s">
        <v>1125</v>
      </c>
      <c r="AD17" s="257" t="s">
        <v>8</v>
      </c>
    </row>
    <row r="18" spans="2:30">
      <c r="B18" s="5" t="s">
        <v>2925</v>
      </c>
      <c r="E18" s="1">
        <v>1</v>
      </c>
      <c r="F18" s="599"/>
      <c r="G18" s="599"/>
      <c r="H18" s="599"/>
      <c r="J18" s="1"/>
      <c r="K18" s="1">
        <v>22</v>
      </c>
      <c r="L18" s="1"/>
      <c r="M18" s="1">
        <v>23</v>
      </c>
      <c r="W18" s="5" t="s">
        <v>643</v>
      </c>
    </row>
    <row r="19" spans="2:30">
      <c r="B19" s="242" t="s">
        <v>601</v>
      </c>
      <c r="C19" s="600">
        <v>1</v>
      </c>
      <c r="D19" s="600"/>
      <c r="E19" s="600">
        <v>29</v>
      </c>
      <c r="F19" s="601"/>
      <c r="G19" s="601"/>
      <c r="H19" s="608">
        <v>16</v>
      </c>
      <c r="I19" s="600"/>
      <c r="J19" s="600">
        <v>1</v>
      </c>
      <c r="K19" s="600">
        <v>31</v>
      </c>
      <c r="L19" s="600"/>
      <c r="M19" s="600">
        <v>78</v>
      </c>
      <c r="W19" s="277" t="s">
        <v>448</v>
      </c>
    </row>
    <row r="20" spans="2:30">
      <c r="B20" s="242" t="s">
        <v>137</v>
      </c>
      <c r="C20" s="600">
        <v>21</v>
      </c>
      <c r="D20" s="600">
        <v>58</v>
      </c>
      <c r="E20" s="600">
        <v>495</v>
      </c>
      <c r="F20" s="608">
        <v>5</v>
      </c>
      <c r="G20" s="608">
        <v>12</v>
      </c>
      <c r="H20" s="608">
        <v>48</v>
      </c>
      <c r="I20" s="600">
        <v>14</v>
      </c>
      <c r="J20" s="600">
        <v>41</v>
      </c>
      <c r="K20" s="600">
        <v>192</v>
      </c>
      <c r="L20" s="600"/>
      <c r="M20" s="600">
        <v>886</v>
      </c>
      <c r="W20" s="277" t="s">
        <v>454</v>
      </c>
    </row>
    <row r="21" spans="2:30">
      <c r="B21" s="123" t="s">
        <v>140</v>
      </c>
      <c r="C21" s="122">
        <v>22</v>
      </c>
      <c r="D21" s="122">
        <v>59</v>
      </c>
      <c r="E21" s="122">
        <v>552</v>
      </c>
      <c r="F21" s="609">
        <v>7</v>
      </c>
      <c r="G21" s="609">
        <v>30</v>
      </c>
      <c r="H21" s="609">
        <v>154</v>
      </c>
      <c r="I21" s="122">
        <v>16</v>
      </c>
      <c r="J21" s="122">
        <v>49</v>
      </c>
      <c r="K21" s="122">
        <v>283</v>
      </c>
      <c r="L21" s="122">
        <v>1</v>
      </c>
      <c r="M21" s="122">
        <v>1173</v>
      </c>
      <c r="W21" s="277" t="s">
        <v>449</v>
      </c>
    </row>
    <row r="22" spans="2:30">
      <c r="C22"/>
      <c r="D22"/>
      <c r="E22"/>
      <c r="F22"/>
      <c r="G22"/>
      <c r="H22"/>
      <c r="I22"/>
      <c r="W22" s="277" t="s">
        <v>455</v>
      </c>
    </row>
    <row r="23" spans="2:30">
      <c r="C23"/>
      <c r="D23"/>
      <c r="E23"/>
      <c r="F23"/>
      <c r="G23"/>
      <c r="H23"/>
      <c r="I23"/>
      <c r="W23" s="277" t="s">
        <v>450</v>
      </c>
    </row>
    <row r="24" spans="2:30">
      <c r="C24"/>
      <c r="D24"/>
      <c r="E24"/>
      <c r="F24"/>
      <c r="G24"/>
      <c r="H24"/>
      <c r="I24"/>
      <c r="W24" s="5" t="s">
        <v>996</v>
      </c>
    </row>
    <row r="25" spans="2:30">
      <c r="W25" s="277" t="s">
        <v>453</v>
      </c>
    </row>
    <row r="26" spans="2:30">
      <c r="W26" s="277" t="s">
        <v>448</v>
      </c>
    </row>
    <row r="27" spans="2:30">
      <c r="W27" s="277" t="s">
        <v>457</v>
      </c>
    </row>
    <row r="28" spans="2:30">
      <c r="W28" s="277" t="s">
        <v>449</v>
      </c>
    </row>
    <row r="29" spans="2:30">
      <c r="W29" s="277" t="s">
        <v>455</v>
      </c>
    </row>
    <row r="30" spans="2:30">
      <c r="W30" s="277" t="s">
        <v>451</v>
      </c>
    </row>
    <row r="31" spans="2:30">
      <c r="W31" s="5" t="s">
        <v>4046</v>
      </c>
    </row>
    <row r="32" spans="2:30">
      <c r="W32" s="277" t="s">
        <v>450</v>
      </c>
    </row>
    <row r="33" spans="3:23">
      <c r="W33" s="5" t="s">
        <v>2867</v>
      </c>
    </row>
    <row r="34" spans="3:23">
      <c r="W34" s="277" t="s">
        <v>457</v>
      </c>
    </row>
    <row r="35" spans="3:23">
      <c r="W35" s="277" t="s">
        <v>450</v>
      </c>
    </row>
    <row r="36" spans="3:23">
      <c r="W36" s="5" t="s">
        <v>1985</v>
      </c>
    </row>
    <row r="37" spans="3:23">
      <c r="W37" s="277" t="s">
        <v>448</v>
      </c>
    </row>
    <row r="38" spans="3:23">
      <c r="W38" s="277" t="s">
        <v>454</v>
      </c>
    </row>
    <row r="39" spans="3:23">
      <c r="C39"/>
      <c r="D39"/>
      <c r="E39"/>
      <c r="F39"/>
      <c r="G39"/>
      <c r="H39"/>
      <c r="I39"/>
      <c r="W39" s="277" t="s">
        <v>449</v>
      </c>
    </row>
    <row r="40" spans="3:23">
      <c r="C40"/>
      <c r="D40"/>
      <c r="E40"/>
      <c r="F40"/>
      <c r="G40"/>
      <c r="H40"/>
      <c r="I40"/>
      <c r="W40" s="277" t="s">
        <v>455</v>
      </c>
    </row>
    <row r="41" spans="3:23">
      <c r="C41"/>
      <c r="D41"/>
      <c r="E41"/>
      <c r="F41"/>
      <c r="G41"/>
      <c r="H41"/>
      <c r="I41"/>
      <c r="W41" s="277" t="s">
        <v>451</v>
      </c>
    </row>
    <row r="42" spans="3:23">
      <c r="C42"/>
      <c r="D42"/>
      <c r="E42"/>
      <c r="F42"/>
      <c r="G42"/>
      <c r="H42"/>
      <c r="I42"/>
      <c r="W42" s="277" t="s">
        <v>447</v>
      </c>
    </row>
    <row r="43" spans="3:23">
      <c r="C43"/>
      <c r="D43"/>
      <c r="E43"/>
      <c r="F43"/>
      <c r="G43"/>
      <c r="H43"/>
      <c r="I43"/>
      <c r="W43" s="277" t="s">
        <v>456</v>
      </c>
    </row>
    <row r="44" spans="3:23">
      <c r="C44"/>
      <c r="W44" s="5" t="s">
        <v>4416</v>
      </c>
    </row>
    <row r="45" spans="3:23">
      <c r="C45"/>
      <c r="W45" s="277" t="s">
        <v>463</v>
      </c>
    </row>
    <row r="46" spans="3:23">
      <c r="C46"/>
      <c r="W46" s="277" t="s">
        <v>597</v>
      </c>
    </row>
    <row r="47" spans="3:23">
      <c r="C47"/>
      <c r="W47" s="277" t="s">
        <v>4416</v>
      </c>
    </row>
    <row r="48" spans="3:23">
      <c r="C48"/>
      <c r="W48" s="277" t="s">
        <v>4273</v>
      </c>
    </row>
    <row r="49" spans="3:30">
      <c r="C49"/>
      <c r="W49" s="277" t="s">
        <v>4351</v>
      </c>
    </row>
    <row r="50" spans="3:30">
      <c r="C50"/>
      <c r="W50" s="5" t="s">
        <v>3705</v>
      </c>
    </row>
    <row r="51" spans="3:30">
      <c r="W51" s="277" t="s">
        <v>449</v>
      </c>
    </row>
    <row r="52" spans="3:30">
      <c r="W52" s="5" t="s">
        <v>138</v>
      </c>
    </row>
    <row r="53" spans="3:30">
      <c r="W53" s="277" t="s">
        <v>464</v>
      </c>
    </row>
    <row r="54" spans="3:30">
      <c r="W54" s="277" t="s">
        <v>457</v>
      </c>
    </row>
    <row r="55" spans="3:30">
      <c r="W55" s="123" t="s">
        <v>8</v>
      </c>
      <c r="X55" s="257"/>
      <c r="Y55" s="257"/>
      <c r="Z55" s="257"/>
      <c r="AA55" s="257"/>
      <c r="AB55" s="257"/>
      <c r="AC55" s="257"/>
      <c r="AD55" s="257"/>
    </row>
    <row r="56" spans="3:30">
      <c r="X56"/>
      <c r="Y56"/>
      <c r="Z56"/>
      <c r="AA56"/>
      <c r="AB56"/>
      <c r="AC56"/>
      <c r="AD56"/>
    </row>
    <row r="57" spans="3:30">
      <c r="X57"/>
      <c r="Y57"/>
      <c r="Z57"/>
      <c r="AA57"/>
      <c r="AB57"/>
      <c r="AC57"/>
      <c r="AD57"/>
    </row>
    <row r="58" spans="3:30">
      <c r="X58"/>
      <c r="Y58"/>
      <c r="Z58"/>
      <c r="AA58"/>
      <c r="AB58"/>
      <c r="AC58"/>
      <c r="AD58"/>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D9F7D-5348-4FE0-8AA8-0BEA0F20ED76}">
  <sheetPr codeName="Planilha3"/>
  <dimension ref="A1:A7"/>
  <sheetViews>
    <sheetView showGridLines="0" workbookViewId="0">
      <selection activeCell="H10" sqref="H10"/>
    </sheetView>
  </sheetViews>
  <sheetFormatPr defaultRowHeight="15"/>
  <sheetData>
    <row r="1" spans="1:1">
      <c r="A1" s="37" t="s">
        <v>460</v>
      </c>
    </row>
    <row r="2" spans="1:1">
      <c r="A2" s="38" t="s">
        <v>461</v>
      </c>
    </row>
    <row r="3" spans="1:1">
      <c r="A3" s="32" t="s">
        <v>462</v>
      </c>
    </row>
    <row r="4" spans="1:1">
      <c r="A4" s="37" t="s">
        <v>458</v>
      </c>
    </row>
    <row r="5" spans="1:1">
      <c r="A5" s="37" t="s">
        <v>459</v>
      </c>
    </row>
    <row r="6" spans="1:1">
      <c r="A6" s="37" t="s">
        <v>464</v>
      </c>
    </row>
    <row r="7" spans="1:1">
      <c r="A7" s="37" t="s">
        <v>465</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BA7B4-70E6-4E01-AD59-EFD91A74B089}">
  <dimension ref="A1"/>
  <sheetViews>
    <sheetView workbookViewId="0"/>
  </sheetViews>
  <sheetFormatPr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281C0-D25D-4120-8FF7-7CFD87D3ED7A}">
  <dimension ref="A1:AP40"/>
  <sheetViews>
    <sheetView showGridLines="0" topLeftCell="B17" zoomScale="80" zoomScaleNormal="80" workbookViewId="0">
      <selection activeCell="G21" sqref="G21"/>
    </sheetView>
  </sheetViews>
  <sheetFormatPr defaultColWidth="8.5703125" defaultRowHeight="13.7" customHeight="1"/>
  <cols>
    <col min="1" max="1" width="20.42578125" style="104" customWidth="1"/>
    <col min="2" max="2" width="31.5703125" style="104" customWidth="1"/>
    <col min="3" max="3" width="8.5703125" style="104" customWidth="1"/>
    <col min="4" max="4" width="9.5703125" style="104" hidden="1" customWidth="1"/>
    <col min="5" max="5" width="8.5703125" style="104" hidden="1" customWidth="1"/>
    <col min="6" max="7" width="8.5703125" style="104" customWidth="1"/>
    <col min="8" max="9" width="8.5703125" style="103" customWidth="1"/>
    <col min="10" max="10" width="8.5703125" style="104" customWidth="1"/>
    <col min="11" max="11" width="8.5703125" style="104" hidden="1" customWidth="1"/>
    <col min="12" max="12" width="12.5703125" style="104" hidden="1" customWidth="1"/>
    <col min="13" max="13" width="12.42578125" style="104" hidden="1" customWidth="1"/>
    <col min="14" max="14" width="12.5703125" style="104" hidden="1" customWidth="1"/>
    <col min="15" max="15" width="13" style="104" hidden="1" customWidth="1"/>
    <col min="16" max="17" width="11.42578125" style="104" hidden="1" customWidth="1"/>
    <col min="18" max="19" width="8.42578125" style="104" hidden="1" customWidth="1"/>
    <col min="20" max="20" width="2.42578125" style="104" hidden="1" customWidth="1"/>
    <col min="21" max="23" width="8.5703125" style="104" customWidth="1"/>
    <col min="24" max="24" width="12.42578125" style="104" customWidth="1"/>
    <col min="25" max="33" width="5.42578125" style="104" customWidth="1"/>
    <col min="34" max="34" width="21" style="104" bestFit="1" customWidth="1"/>
    <col min="35" max="35" width="27.42578125" style="104" bestFit="1" customWidth="1"/>
    <col min="36" max="36" width="15.42578125" style="103" bestFit="1" customWidth="1"/>
    <col min="37" max="37" width="4.85546875" style="104" bestFit="1" customWidth="1"/>
    <col min="38" max="43" width="14.42578125" style="104" bestFit="1" customWidth="1"/>
    <col min="44" max="44" width="9.5703125" style="104" bestFit="1" customWidth="1"/>
    <col min="45" max="16384" width="8.5703125" style="104"/>
  </cols>
  <sheetData>
    <row r="1" spans="1:42" s="337" customFormat="1" ht="47.1" customHeight="1">
      <c r="B1" s="338" t="s">
        <v>4417</v>
      </c>
      <c r="D1" s="338"/>
    </row>
    <row r="2" spans="1:42" s="339" customFormat="1" ht="14.85" customHeight="1">
      <c r="A2"/>
      <c r="B2"/>
      <c r="C2" s="340"/>
      <c r="D2" s="340"/>
      <c r="AH2"/>
      <c r="AI2"/>
    </row>
    <row r="3" spans="1:42" ht="15">
      <c r="A3" s="610" t="s">
        <v>535</v>
      </c>
      <c r="B3" s="333" t="s">
        <v>134</v>
      </c>
      <c r="C3" s="333"/>
      <c r="D3" s="333"/>
      <c r="E3" s="339"/>
      <c r="F3" s="339"/>
      <c r="G3" s="339"/>
      <c r="H3" s="339"/>
      <c r="I3" s="339"/>
      <c r="J3" s="339"/>
      <c r="K3" s="339"/>
      <c r="L3" s="339"/>
      <c r="M3" s="333"/>
      <c r="N3" s="333"/>
      <c r="O3" s="333"/>
      <c r="P3" s="333"/>
      <c r="Q3" s="333"/>
      <c r="R3" s="333"/>
      <c r="S3" s="333"/>
      <c r="T3" s="333"/>
      <c r="U3" s="333"/>
      <c r="V3" s="333"/>
      <c r="W3" s="333"/>
      <c r="X3" s="333"/>
      <c r="Y3" s="333"/>
      <c r="Z3" s="333"/>
      <c r="AA3" s="333"/>
      <c r="AB3" s="333"/>
      <c r="AC3" s="333"/>
      <c r="AD3" s="333"/>
      <c r="AE3" s="333"/>
      <c r="AF3" s="333"/>
      <c r="AG3" s="333"/>
      <c r="AH3" s="610" t="s">
        <v>535</v>
      </c>
      <c r="AI3" s="333" t="s">
        <v>134</v>
      </c>
      <c r="AJ3" s="327"/>
    </row>
    <row r="4" spans="1:42" ht="13.7" customHeight="1">
      <c r="A4" s="334"/>
      <c r="B4" s="334"/>
      <c r="C4" s="327"/>
      <c r="D4" s="327"/>
      <c r="E4" s="339"/>
      <c r="F4" s="339"/>
      <c r="G4" s="339"/>
      <c r="H4" s="339"/>
      <c r="I4" s="339"/>
      <c r="J4" s="339"/>
      <c r="K4" s="576"/>
      <c r="L4" s="683"/>
      <c r="M4" s="683"/>
      <c r="N4" s="683"/>
      <c r="O4" s="333"/>
      <c r="P4" s="333"/>
      <c r="Q4" s="333"/>
      <c r="R4" s="333"/>
      <c r="S4" s="333"/>
      <c r="T4" s="333"/>
      <c r="U4" s="333"/>
      <c r="V4" s="333"/>
      <c r="W4" s="333"/>
      <c r="X4" s="333"/>
      <c r="Y4" s="333"/>
      <c r="Z4" s="333"/>
      <c r="AA4" s="333"/>
      <c r="AB4" s="333"/>
      <c r="AC4" s="333"/>
      <c r="AD4" s="333"/>
      <c r="AE4" s="333"/>
      <c r="AF4" s="333"/>
      <c r="AG4" s="333"/>
      <c r="AH4" s="333"/>
      <c r="AI4" s="333"/>
      <c r="AJ4" s="327"/>
    </row>
    <row r="5" spans="1:42" ht="15" hidden="1">
      <c r="A5" s="334" t="s">
        <v>4415</v>
      </c>
      <c r="B5" s="334"/>
      <c r="C5" s="334"/>
      <c r="D5" s="333"/>
      <c r="E5" s="327"/>
      <c r="F5" s="327"/>
      <c r="G5" s="327"/>
      <c r="H5" s="327"/>
      <c r="I5" s="327"/>
      <c r="J5" s="327"/>
      <c r="K5" s="327"/>
      <c r="L5" s="327"/>
      <c r="M5"/>
      <c r="N5"/>
      <c r="O5"/>
      <c r="P5"/>
      <c r="Q5"/>
      <c r="R5"/>
      <c r="S5" s="327"/>
      <c r="T5" s="327"/>
      <c r="U5" s="188"/>
      <c r="V5" s="188"/>
      <c r="W5" s="188"/>
      <c r="X5" s="188"/>
      <c r="Y5" s="188"/>
      <c r="Z5" s="188"/>
      <c r="AA5" s="188"/>
      <c r="AB5" s="188"/>
      <c r="AC5" s="188"/>
      <c r="AD5" s="188"/>
      <c r="AE5" s="188"/>
      <c r="AF5" s="188"/>
      <c r="AG5" s="333"/>
      <c r="AH5" s="610" t="s">
        <v>4415</v>
      </c>
      <c r="AI5" s="333"/>
      <c r="AJ5" s="333"/>
      <c r="AK5" s="327"/>
      <c r="AL5"/>
      <c r="AM5"/>
      <c r="AN5"/>
      <c r="AO5"/>
      <c r="AP5"/>
    </row>
    <row r="6" spans="1:42" ht="15">
      <c r="A6" s="333"/>
      <c r="B6" s="333"/>
      <c r="C6" s="333"/>
      <c r="D6" s="388" t="s">
        <v>4418</v>
      </c>
      <c r="E6" s="388" t="s">
        <v>3223</v>
      </c>
      <c r="F6" s="388" t="s">
        <v>4419</v>
      </c>
      <c r="G6" s="388" t="s">
        <v>4420</v>
      </c>
      <c r="H6" s="388" t="s">
        <v>4421</v>
      </c>
      <c r="I6" s="388" t="s">
        <v>4422</v>
      </c>
      <c r="J6" s="327" t="s">
        <v>4423</v>
      </c>
      <c r="K6" s="327" t="s">
        <v>23</v>
      </c>
      <c r="L6" s="393" t="s">
        <v>4424</v>
      </c>
      <c r="M6"/>
      <c r="N6"/>
      <c r="O6"/>
      <c r="P6"/>
      <c r="Q6"/>
      <c r="R6"/>
      <c r="S6" s="393"/>
      <c r="T6" s="393"/>
      <c r="U6" s="308" t="s">
        <v>137</v>
      </c>
      <c r="V6" s="308" t="s">
        <v>127</v>
      </c>
      <c r="W6" s="309" t="s">
        <v>8</v>
      </c>
      <c r="X6" s="309" t="s">
        <v>4425</v>
      </c>
      <c r="Y6" s="188"/>
      <c r="Z6" s="188"/>
      <c r="AA6" s="188"/>
      <c r="AB6" s="188"/>
      <c r="AC6" s="188"/>
      <c r="AD6" s="188"/>
      <c r="AE6" s="188"/>
      <c r="AF6" s="188"/>
      <c r="AG6" s="333"/>
      <c r="AH6" s="610" t="s">
        <v>532</v>
      </c>
      <c r="AI6" s="610" t="s">
        <v>522</v>
      </c>
      <c r="AJ6" s="610" t="s">
        <v>518</v>
      </c>
      <c r="AK6" s="333" t="s">
        <v>4424</v>
      </c>
      <c r="AL6"/>
      <c r="AM6"/>
      <c r="AN6"/>
      <c r="AO6"/>
      <c r="AP6"/>
    </row>
    <row r="7" spans="1:42" ht="15">
      <c r="A7" s="333">
        <v>2024</v>
      </c>
      <c r="B7" s="614" t="s">
        <v>589</v>
      </c>
      <c r="C7" s="614" t="s">
        <v>99</v>
      </c>
      <c r="D7" s="617"/>
      <c r="E7" s="394"/>
      <c r="F7" s="394"/>
      <c r="G7" s="394"/>
      <c r="H7" s="394"/>
      <c r="I7" s="394"/>
      <c r="J7" s="394"/>
      <c r="K7" s="394"/>
      <c r="L7" s="611"/>
      <c r="M7"/>
      <c r="N7"/>
      <c r="O7"/>
      <c r="P7"/>
      <c r="Q7"/>
      <c r="R7"/>
      <c r="S7" s="394"/>
      <c r="T7" s="394"/>
      <c r="U7" s="335">
        <f>GETPIVOTDATA("SITE",$AH$5,"EQUIPAMENTO","HL4","LOCALIDADE MACRO","BELO HORIZONTE","ANO",2024)</f>
        <v>22</v>
      </c>
      <c r="V7" s="359">
        <f t="shared" ref="V7:V14" si="0">SUM(D7:J7)</f>
        <v>0</v>
      </c>
      <c r="W7" s="335">
        <f t="shared" ref="W7:W15" si="1">U7+V7</f>
        <v>22</v>
      </c>
      <c r="X7" s="336">
        <f t="shared" ref="X7:X28" si="2">U7/W7</f>
        <v>1</v>
      </c>
      <c r="Y7" s="188"/>
      <c r="Z7" s="188"/>
      <c r="AA7" s="188"/>
      <c r="AB7" s="188"/>
      <c r="AC7" s="188"/>
      <c r="AD7" s="188"/>
      <c r="AE7" s="188"/>
      <c r="AF7" s="188"/>
      <c r="AG7" s="333"/>
      <c r="AH7" s="333">
        <v>2024</v>
      </c>
      <c r="AI7" s="333" t="s">
        <v>589</v>
      </c>
      <c r="AJ7" s="333" t="s">
        <v>99</v>
      </c>
      <c r="AK7" s="327">
        <v>22</v>
      </c>
      <c r="AL7"/>
      <c r="AM7"/>
      <c r="AN7"/>
      <c r="AO7"/>
      <c r="AP7"/>
    </row>
    <row r="8" spans="1:42" ht="15">
      <c r="A8" s="333"/>
      <c r="B8" s="615"/>
      <c r="C8" s="615" t="s">
        <v>219</v>
      </c>
      <c r="D8" s="618"/>
      <c r="E8" s="327"/>
      <c r="F8" s="327"/>
      <c r="G8" s="327">
        <v>1</v>
      </c>
      <c r="H8" s="327"/>
      <c r="I8" s="327"/>
      <c r="J8" s="327"/>
      <c r="K8" s="327"/>
      <c r="L8" s="612">
        <v>1</v>
      </c>
      <c r="M8"/>
      <c r="N8"/>
      <c r="O8"/>
      <c r="P8"/>
      <c r="Q8"/>
      <c r="R8"/>
      <c r="S8" s="327"/>
      <c r="T8" s="327"/>
      <c r="U8" s="359">
        <f>GETPIVOTDATA("SITE",$AH$5,"EQUIPAMENTO","HL5D","LOCALIDADE MACRO","BELO HORIZONTE","ANO",2024)</f>
        <v>58</v>
      </c>
      <c r="V8" s="359">
        <f t="shared" si="0"/>
        <v>1</v>
      </c>
      <c r="W8" s="359">
        <f t="shared" si="1"/>
        <v>59</v>
      </c>
      <c r="X8" s="390">
        <f t="shared" si="2"/>
        <v>0.98305084745762716</v>
      </c>
      <c r="Y8" s="188"/>
      <c r="Z8" s="188"/>
      <c r="AA8" s="188"/>
      <c r="AB8" s="188"/>
      <c r="AC8" s="188"/>
      <c r="AD8" s="188"/>
      <c r="AE8" s="188"/>
      <c r="AF8" s="188"/>
      <c r="AG8" s="333"/>
      <c r="AH8" s="333"/>
      <c r="AI8" s="333"/>
      <c r="AJ8" s="333" t="s">
        <v>219</v>
      </c>
      <c r="AK8" s="327">
        <v>58</v>
      </c>
      <c r="AL8"/>
      <c r="AM8"/>
      <c r="AN8"/>
      <c r="AO8"/>
      <c r="AP8"/>
    </row>
    <row r="9" spans="1:42" ht="15">
      <c r="A9" s="333"/>
      <c r="B9" s="615"/>
      <c r="C9" s="615" t="s">
        <v>244</v>
      </c>
      <c r="D9" s="618">
        <v>1</v>
      </c>
      <c r="E9" s="327">
        <v>5</v>
      </c>
      <c r="F9" s="327">
        <v>6</v>
      </c>
      <c r="G9" s="327">
        <v>9</v>
      </c>
      <c r="H9" s="327"/>
      <c r="I9" s="327">
        <v>1</v>
      </c>
      <c r="J9" s="327">
        <v>5</v>
      </c>
      <c r="K9" s="327"/>
      <c r="L9" s="612">
        <v>27</v>
      </c>
      <c r="M9"/>
      <c r="N9"/>
      <c r="O9"/>
      <c r="P9"/>
      <c r="Q9"/>
      <c r="R9"/>
      <c r="S9" s="327"/>
      <c r="T9" s="327"/>
      <c r="U9" s="327">
        <f>GETPIVOTDATA("SITE",$AH$5,"EQUIPAMENTO","HL5G","LOCALIDADE MACRO","BELO HORIZONTE","ANO",2024)</f>
        <v>524</v>
      </c>
      <c r="V9" s="438">
        <f t="shared" si="0"/>
        <v>27</v>
      </c>
      <c r="W9" s="327">
        <f t="shared" si="1"/>
        <v>551</v>
      </c>
      <c r="X9" s="391">
        <f t="shared" si="2"/>
        <v>0.9509981851179673</v>
      </c>
      <c r="Y9" s="188"/>
      <c r="Z9" s="188"/>
      <c r="AA9" s="188"/>
      <c r="AB9" s="188"/>
      <c r="AC9" s="188"/>
      <c r="AD9" s="188"/>
      <c r="AE9" s="188"/>
      <c r="AF9" s="188"/>
      <c r="AG9" s="333"/>
      <c r="AH9" s="333"/>
      <c r="AI9" s="333"/>
      <c r="AJ9" s="333" t="s">
        <v>244</v>
      </c>
      <c r="AK9" s="327">
        <v>524</v>
      </c>
      <c r="AL9"/>
      <c r="AM9"/>
      <c r="AN9"/>
      <c r="AO9"/>
      <c r="AP9"/>
    </row>
    <row r="10" spans="1:42" ht="15">
      <c r="A10" s="333"/>
      <c r="B10" s="615" t="s">
        <v>1174</v>
      </c>
      <c r="C10" s="615" t="s">
        <v>466</v>
      </c>
      <c r="D10" s="618"/>
      <c r="E10" s="327"/>
      <c r="F10" s="327"/>
      <c r="G10" s="327"/>
      <c r="H10" s="327"/>
      <c r="I10" s="327"/>
      <c r="J10" s="327"/>
      <c r="K10" s="327"/>
      <c r="L10" s="612"/>
      <c r="M10"/>
      <c r="N10"/>
      <c r="O10"/>
      <c r="P10"/>
      <c r="Q10"/>
      <c r="R10"/>
      <c r="S10" s="327"/>
      <c r="T10" s="327"/>
      <c r="U10" s="359">
        <f>GETPIVOTDATA("SITE",$AH$5,"EQUIPAMENTO","HL4 (500K)","LOCALIDADE MACRO","JUIZ DE FORA","ANO",2024)</f>
        <v>4</v>
      </c>
      <c r="V10" s="359">
        <f t="shared" si="0"/>
        <v>0</v>
      </c>
      <c r="W10" s="359">
        <f t="shared" si="1"/>
        <v>4</v>
      </c>
      <c r="X10" s="390">
        <f t="shared" si="2"/>
        <v>1</v>
      </c>
      <c r="Y10" s="188"/>
      <c r="Z10" s="188"/>
      <c r="AA10" s="188"/>
      <c r="AB10" s="188"/>
      <c r="AC10" s="188"/>
      <c r="AD10" s="188"/>
      <c r="AE10" s="188"/>
      <c r="AF10" s="188"/>
      <c r="AG10" s="333"/>
      <c r="AH10" s="333"/>
      <c r="AI10" s="333" t="s">
        <v>1174</v>
      </c>
      <c r="AJ10" s="333" t="s">
        <v>466</v>
      </c>
      <c r="AK10" s="327">
        <v>4</v>
      </c>
      <c r="AL10"/>
      <c r="AM10"/>
      <c r="AN10"/>
      <c r="AO10"/>
      <c r="AP10"/>
    </row>
    <row r="11" spans="1:42" ht="15">
      <c r="A11" s="333"/>
      <c r="B11" s="615"/>
      <c r="C11" s="615" t="s">
        <v>467</v>
      </c>
      <c r="D11" s="618"/>
      <c r="E11" s="327"/>
      <c r="F11" s="327"/>
      <c r="G11" s="327"/>
      <c r="H11" s="327"/>
      <c r="I11" s="327"/>
      <c r="J11" s="327"/>
      <c r="K11" s="327"/>
      <c r="L11" s="612"/>
      <c r="M11"/>
      <c r="N11"/>
      <c r="O11"/>
      <c r="P11"/>
      <c r="Q11"/>
      <c r="R11"/>
      <c r="S11" s="327"/>
      <c r="T11" s="327"/>
      <c r="U11" s="359">
        <f>GETPIVOTDATA("SITE",$AH$5,"EQUIPAMENTO","HL5D (500K)","LOCALIDADE MACRO","JUIZ DE FORA","ANO",2024)</f>
        <v>9</v>
      </c>
      <c r="V11" s="359">
        <f t="shared" si="0"/>
        <v>0</v>
      </c>
      <c r="W11" s="359">
        <f t="shared" si="1"/>
        <v>9</v>
      </c>
      <c r="X11" s="390">
        <f t="shared" si="2"/>
        <v>1</v>
      </c>
      <c r="Y11" s="188"/>
      <c r="Z11" s="188"/>
      <c r="AA11" s="188"/>
      <c r="AB11" s="188"/>
      <c r="AC11" s="188"/>
      <c r="AD11" s="188"/>
      <c r="AE11" s="188"/>
      <c r="AF11" s="188"/>
      <c r="AG11" s="333"/>
      <c r="AH11" s="333"/>
      <c r="AI11" s="333"/>
      <c r="AJ11" s="333" t="s">
        <v>467</v>
      </c>
      <c r="AK11" s="327">
        <v>9</v>
      </c>
      <c r="AL11"/>
      <c r="AM11"/>
      <c r="AN11"/>
      <c r="AO11"/>
      <c r="AP11"/>
    </row>
    <row r="12" spans="1:42" ht="15">
      <c r="A12" s="333"/>
      <c r="B12" s="615"/>
      <c r="C12" s="615" t="s">
        <v>468</v>
      </c>
      <c r="D12" s="618"/>
      <c r="E12" s="327"/>
      <c r="F12" s="327"/>
      <c r="G12" s="327"/>
      <c r="H12" s="327"/>
      <c r="I12" s="327"/>
      <c r="J12" s="327"/>
      <c r="K12" s="327"/>
      <c r="L12" s="612"/>
      <c r="M12"/>
      <c r="N12"/>
      <c r="O12"/>
      <c r="P12"/>
      <c r="Q12"/>
      <c r="R12"/>
      <c r="S12" s="327"/>
      <c r="T12" s="327"/>
      <c r="U12" s="359">
        <f>GETPIVOTDATA("SITE",$AH$5,"EQUIPAMENTO","HL5G (500K)","LOCALIDADE MACRO","JUIZ DE FORA","ANO",2024)</f>
        <v>42</v>
      </c>
      <c r="V12" s="359">
        <f t="shared" si="0"/>
        <v>0</v>
      </c>
      <c r="W12" s="359">
        <f t="shared" si="1"/>
        <v>42</v>
      </c>
      <c r="X12" s="390">
        <f t="shared" si="2"/>
        <v>1</v>
      </c>
      <c r="Y12" s="188"/>
      <c r="Z12" s="188"/>
      <c r="AA12" s="188"/>
      <c r="AB12" s="188"/>
      <c r="AC12" s="188"/>
      <c r="AD12" s="188"/>
      <c r="AE12" s="188"/>
      <c r="AF12" s="188"/>
      <c r="AG12" s="333"/>
      <c r="AH12" s="333"/>
      <c r="AI12" s="333"/>
      <c r="AJ12" s="333" t="s">
        <v>468</v>
      </c>
      <c r="AK12" s="327">
        <v>42</v>
      </c>
      <c r="AL12"/>
      <c r="AM12"/>
      <c r="AN12"/>
      <c r="AO12"/>
      <c r="AP12"/>
    </row>
    <row r="13" spans="1:42" ht="15">
      <c r="A13" s="333"/>
      <c r="B13" s="615" t="s">
        <v>712</v>
      </c>
      <c r="C13" s="615" t="s">
        <v>466</v>
      </c>
      <c r="D13" s="618"/>
      <c r="E13" s="327"/>
      <c r="F13" s="327"/>
      <c r="G13" s="327"/>
      <c r="H13" s="327"/>
      <c r="I13" s="327"/>
      <c r="J13" s="327"/>
      <c r="K13" s="327"/>
      <c r="L13" s="612"/>
      <c r="M13"/>
      <c r="N13"/>
      <c r="O13"/>
      <c r="P13"/>
      <c r="Q13"/>
      <c r="R13"/>
      <c r="S13" s="327"/>
      <c r="T13" s="327"/>
      <c r="U13" s="359">
        <f>GETPIVOTDATA("SITE",$AH$5,"EQUIPAMENTO","HL4 (500K)","LOCALIDADE MACRO","UBERLÂNDIA","ANO",2024)</f>
        <v>1</v>
      </c>
      <c r="V13" s="359">
        <f t="shared" si="0"/>
        <v>0</v>
      </c>
      <c r="W13" s="359">
        <f t="shared" si="1"/>
        <v>1</v>
      </c>
      <c r="X13" s="390">
        <f t="shared" si="2"/>
        <v>1</v>
      </c>
      <c r="Y13" s="188"/>
      <c r="Z13" s="188"/>
      <c r="AA13" s="188"/>
      <c r="AB13" s="188"/>
      <c r="AC13" s="188"/>
      <c r="AD13" s="188"/>
      <c r="AE13" s="188"/>
      <c r="AF13" s="188"/>
      <c r="AG13" s="333"/>
      <c r="AH13" s="333"/>
      <c r="AI13" s="333" t="s">
        <v>712</v>
      </c>
      <c r="AJ13" s="333" t="s">
        <v>466</v>
      </c>
      <c r="AK13" s="327">
        <v>1</v>
      </c>
      <c r="AL13"/>
      <c r="AM13"/>
      <c r="AN13"/>
      <c r="AO13"/>
      <c r="AP13"/>
    </row>
    <row r="14" spans="1:42" ht="15">
      <c r="A14" s="333"/>
      <c r="B14" s="615"/>
      <c r="C14" s="615" t="s">
        <v>467</v>
      </c>
      <c r="D14" s="618">
        <v>1</v>
      </c>
      <c r="E14" s="327"/>
      <c r="F14" s="327"/>
      <c r="G14" s="327"/>
      <c r="H14" s="327"/>
      <c r="I14" s="327"/>
      <c r="J14" s="327"/>
      <c r="K14" s="327"/>
      <c r="L14" s="612">
        <v>1</v>
      </c>
      <c r="M14"/>
      <c r="N14"/>
      <c r="O14"/>
      <c r="P14"/>
      <c r="Q14"/>
      <c r="R14"/>
      <c r="S14" s="327"/>
      <c r="T14" s="327"/>
      <c r="U14" s="438">
        <f>GETPIVOTDATA("SITE",$AH$5,"EQUIPAMENTO","HL5D (500K)","LOCALIDADE MACRO","UBERLÂNDIA","ANO",2024)</f>
        <v>3</v>
      </c>
      <c r="V14" s="438">
        <f t="shared" si="0"/>
        <v>1</v>
      </c>
      <c r="W14" s="438">
        <f t="shared" si="1"/>
        <v>4</v>
      </c>
      <c r="X14" s="439">
        <f t="shared" si="2"/>
        <v>0.75</v>
      </c>
      <c r="Y14" s="188"/>
      <c r="Z14" s="188"/>
      <c r="AA14" s="188"/>
      <c r="AB14" s="188"/>
      <c r="AC14" s="188"/>
      <c r="AD14" s="188"/>
      <c r="AE14" s="188"/>
      <c r="AF14" s="188"/>
      <c r="AG14" s="333"/>
      <c r="AH14" s="333"/>
      <c r="AI14" s="333"/>
      <c r="AJ14" s="333" t="s">
        <v>467</v>
      </c>
      <c r="AK14" s="327">
        <v>3</v>
      </c>
      <c r="AL14"/>
      <c r="AM14"/>
      <c r="AN14"/>
      <c r="AO14"/>
      <c r="AP14"/>
    </row>
    <row r="15" spans="1:42" ht="15">
      <c r="A15" s="333"/>
      <c r="B15" s="616"/>
      <c r="C15" s="616" t="s">
        <v>468</v>
      </c>
      <c r="D15" s="619"/>
      <c r="E15" s="450"/>
      <c r="F15" s="450"/>
      <c r="G15" s="450"/>
      <c r="H15" s="450"/>
      <c r="I15" s="450"/>
      <c r="J15" s="450"/>
      <c r="K15" s="450"/>
      <c r="L15" s="613"/>
      <c r="M15"/>
      <c r="N15"/>
      <c r="O15"/>
      <c r="P15"/>
      <c r="Q15"/>
      <c r="R15"/>
      <c r="S15" s="327"/>
      <c r="T15" s="327"/>
      <c r="U15" s="359">
        <f>GETPIVOTDATA("SITE",$AH$5,"EQUIPAMENTO","HL5G (500K)","LOCALIDADE MACRO","UBERLÂNDIA","ANO",2024)</f>
        <v>22</v>
      </c>
      <c r="V15" s="359">
        <f>SUM(D15:J15)</f>
        <v>0</v>
      </c>
      <c r="W15" s="359">
        <f t="shared" si="1"/>
        <v>22</v>
      </c>
      <c r="X15" s="390">
        <f t="shared" si="2"/>
        <v>1</v>
      </c>
      <c r="Y15" s="188"/>
      <c r="Z15" s="188"/>
      <c r="AA15" s="188"/>
      <c r="AB15" s="188"/>
      <c r="AC15" s="188"/>
      <c r="AD15" s="188"/>
      <c r="AE15" s="188"/>
      <c r="AF15" s="188"/>
      <c r="AG15" s="333"/>
      <c r="AH15" s="333"/>
      <c r="AI15" s="333"/>
      <c r="AJ15" s="333" t="s">
        <v>468</v>
      </c>
      <c r="AK15" s="327">
        <v>22</v>
      </c>
      <c r="AL15"/>
      <c r="AM15"/>
      <c r="AN15"/>
      <c r="AO15"/>
      <c r="AP15"/>
    </row>
    <row r="16" spans="1:42" ht="15">
      <c r="A16" s="333" t="s">
        <v>4426</v>
      </c>
      <c r="B16" s="333"/>
      <c r="C16" s="333"/>
      <c r="D16" s="620">
        <v>2</v>
      </c>
      <c r="E16" s="327">
        <v>5</v>
      </c>
      <c r="F16" s="327">
        <v>6</v>
      </c>
      <c r="G16" s="327">
        <v>10</v>
      </c>
      <c r="H16" s="327"/>
      <c r="I16" s="327">
        <v>1</v>
      </c>
      <c r="J16" s="327">
        <v>5</v>
      </c>
      <c r="K16" s="327"/>
      <c r="L16" s="327">
        <v>29</v>
      </c>
      <c r="M16"/>
      <c r="N16"/>
      <c r="O16"/>
      <c r="P16"/>
      <c r="Q16"/>
      <c r="R16"/>
      <c r="S16" s="393"/>
      <c r="T16" s="393"/>
      <c r="U16" s="386">
        <f>SUM(U7:U15)</f>
        <v>685</v>
      </c>
      <c r="V16" s="386">
        <f>SUM(V7:V15)</f>
        <v>29</v>
      </c>
      <c r="W16" s="386">
        <f>SUM(W7:W15)</f>
        <v>714</v>
      </c>
      <c r="X16" s="387">
        <f t="shared" si="2"/>
        <v>0.95938375350140059</v>
      </c>
      <c r="Y16" s="188"/>
      <c r="Z16" s="188"/>
      <c r="AA16" s="188"/>
      <c r="AB16" s="188"/>
      <c r="AC16" s="188"/>
      <c r="AD16" s="188"/>
      <c r="AE16" s="188"/>
      <c r="AF16" s="188"/>
      <c r="AG16" s="333"/>
      <c r="AH16" s="333" t="s">
        <v>4426</v>
      </c>
      <c r="AI16" s="333"/>
      <c r="AJ16" s="333"/>
      <c r="AK16" s="327">
        <v>685</v>
      </c>
      <c r="AL16"/>
      <c r="AM16"/>
      <c r="AN16"/>
      <c r="AO16"/>
      <c r="AP16"/>
    </row>
    <row r="17" spans="1:42" ht="15">
      <c r="A17" s="333">
        <v>2025</v>
      </c>
      <c r="B17" s="614" t="s">
        <v>2716</v>
      </c>
      <c r="C17" s="614" t="s">
        <v>2343</v>
      </c>
      <c r="D17" s="617"/>
      <c r="E17" s="394"/>
      <c r="F17" s="394"/>
      <c r="G17" s="394"/>
      <c r="H17" s="394"/>
      <c r="I17" s="394"/>
      <c r="J17" s="394"/>
      <c r="K17" s="394"/>
      <c r="L17" s="622"/>
      <c r="M17"/>
      <c r="N17"/>
      <c r="O17"/>
      <c r="P17"/>
      <c r="Q17"/>
      <c r="R17"/>
      <c r="U17" s="359">
        <f>GETPIVOTDATA("SITE",$AH$5,"EQUIPAMENTO","HL4_2025","LOCALIDADE MACRO","GOVERNADOR VALADARES_2025","ANO",2025)</f>
        <v>2</v>
      </c>
      <c r="V17" s="359">
        <f t="shared" ref="V17:V35" si="3">SUM(D17:J17)</f>
        <v>0</v>
      </c>
      <c r="W17" s="359">
        <f t="shared" ref="W17:W28" si="4">U17+V17</f>
        <v>2</v>
      </c>
      <c r="X17" s="360">
        <f t="shared" si="2"/>
        <v>1</v>
      </c>
      <c r="AH17" s="333">
        <v>2025</v>
      </c>
      <c r="AI17" s="333" t="s">
        <v>2716</v>
      </c>
      <c r="AJ17" s="333" t="s">
        <v>2343</v>
      </c>
      <c r="AK17" s="327">
        <v>2</v>
      </c>
      <c r="AL17"/>
      <c r="AM17"/>
      <c r="AN17"/>
      <c r="AO17"/>
      <c r="AP17"/>
    </row>
    <row r="18" spans="1:42" ht="15">
      <c r="A18" s="333"/>
      <c r="B18" s="615"/>
      <c r="C18" s="615" t="s">
        <v>638</v>
      </c>
      <c r="D18" s="618"/>
      <c r="E18" s="327"/>
      <c r="F18" s="327"/>
      <c r="G18" s="327"/>
      <c r="H18" s="327"/>
      <c r="I18" s="327"/>
      <c r="J18" s="327"/>
      <c r="K18" s="327"/>
      <c r="L18" s="623"/>
      <c r="M18"/>
      <c r="N18"/>
      <c r="O18"/>
      <c r="P18"/>
      <c r="Q18"/>
      <c r="R18"/>
      <c r="U18" s="359">
        <f>GETPIVOTDATA("SITE",$AH$5,"EQUIPAMENTO","HL5D_2025","LOCALIDADE MACRO","GOVERNADOR VALADARES_2025","ANO",2025)</f>
        <v>5</v>
      </c>
      <c r="V18" s="359">
        <f t="shared" si="3"/>
        <v>0</v>
      </c>
      <c r="W18" s="359">
        <f t="shared" si="4"/>
        <v>5</v>
      </c>
      <c r="X18" s="360">
        <f t="shared" si="2"/>
        <v>1</v>
      </c>
      <c r="AH18" s="333"/>
      <c r="AI18" s="333"/>
      <c r="AJ18" s="333" t="s">
        <v>638</v>
      </c>
      <c r="AK18" s="327">
        <v>5</v>
      </c>
      <c r="AL18"/>
      <c r="AM18"/>
      <c r="AN18"/>
      <c r="AO18"/>
      <c r="AP18"/>
    </row>
    <row r="19" spans="1:42" ht="15">
      <c r="A19" s="333"/>
      <c r="B19" s="615"/>
      <c r="C19" s="615" t="s">
        <v>568</v>
      </c>
      <c r="D19" s="618"/>
      <c r="E19" s="327"/>
      <c r="F19" s="327"/>
      <c r="G19" s="327"/>
      <c r="H19" s="327"/>
      <c r="I19" s="327"/>
      <c r="J19" s="327"/>
      <c r="K19" s="327"/>
      <c r="L19" s="612"/>
      <c r="M19"/>
      <c r="N19"/>
      <c r="O19"/>
      <c r="P19"/>
      <c r="Q19"/>
      <c r="R19"/>
      <c r="U19" s="359">
        <f>GETPIVOTDATA("SITE",$AH$5,"EQUIPAMENTO","HL5G_2025","LOCALIDADE MACRO","GOVERNADOR VALADARES_2025","ANO",2025)</f>
        <v>34</v>
      </c>
      <c r="V19" s="359">
        <f t="shared" si="3"/>
        <v>0</v>
      </c>
      <c r="W19" s="359">
        <f t="shared" si="4"/>
        <v>34</v>
      </c>
      <c r="X19" s="360">
        <f t="shared" si="2"/>
        <v>1</v>
      </c>
      <c r="AH19" s="333"/>
      <c r="AI19" s="333"/>
      <c r="AJ19" s="333" t="s">
        <v>568</v>
      </c>
      <c r="AK19" s="327">
        <v>34</v>
      </c>
      <c r="AL19"/>
      <c r="AM19"/>
      <c r="AN19"/>
      <c r="AO19"/>
      <c r="AP19"/>
    </row>
    <row r="20" spans="1:42" ht="15">
      <c r="A20" s="333"/>
      <c r="B20" s="615" t="s">
        <v>681</v>
      </c>
      <c r="C20" s="615" t="s">
        <v>2343</v>
      </c>
      <c r="D20" s="618"/>
      <c r="E20" s="327"/>
      <c r="F20" s="327"/>
      <c r="G20" s="327"/>
      <c r="H20" s="327"/>
      <c r="I20" s="327"/>
      <c r="J20" s="327"/>
      <c r="K20" s="327"/>
      <c r="L20" s="612"/>
      <c r="M20"/>
      <c r="N20"/>
      <c r="O20"/>
      <c r="P20"/>
      <c r="Q20"/>
      <c r="R20"/>
      <c r="U20" s="359">
        <f>GETPIVOTDATA("SITE",$AH$5,"EQUIPAMENTO","HL4_2025","LOCALIDADE MACRO","UBERABA_2025","ANO",2025)</f>
        <v>2</v>
      </c>
      <c r="V20" s="359">
        <f t="shared" si="3"/>
        <v>0</v>
      </c>
      <c r="W20" s="359">
        <f t="shared" si="4"/>
        <v>2</v>
      </c>
      <c r="X20" s="360">
        <f t="shared" si="2"/>
        <v>1</v>
      </c>
      <c r="AH20" s="333"/>
      <c r="AI20" s="333" t="s">
        <v>681</v>
      </c>
      <c r="AJ20" s="333" t="s">
        <v>2343</v>
      </c>
      <c r="AK20" s="327">
        <v>2</v>
      </c>
      <c r="AL20"/>
      <c r="AM20"/>
      <c r="AN20"/>
      <c r="AO20"/>
      <c r="AP20"/>
    </row>
    <row r="21" spans="1:42" ht="15">
      <c r="A21" s="333"/>
      <c r="B21" s="615"/>
      <c r="C21" s="615" t="s">
        <v>638</v>
      </c>
      <c r="D21" s="618"/>
      <c r="E21" s="327"/>
      <c r="F21" s="327"/>
      <c r="G21" s="327"/>
      <c r="H21" s="327"/>
      <c r="I21" s="327"/>
      <c r="J21" s="327"/>
      <c r="K21" s="327"/>
      <c r="L21" s="612"/>
      <c r="M21"/>
      <c r="N21"/>
      <c r="O21"/>
      <c r="P21"/>
      <c r="Q21"/>
      <c r="R21"/>
      <c r="U21" s="359">
        <f>GETPIVOTDATA("SITE",$AH$5,"EQUIPAMENTO","HL5D_2025","LOCALIDADE MACRO","UBERABA_2025","ANO",2025)</f>
        <v>8</v>
      </c>
      <c r="V21" s="359">
        <f t="shared" si="3"/>
        <v>0</v>
      </c>
      <c r="W21" s="359">
        <f t="shared" si="4"/>
        <v>8</v>
      </c>
      <c r="X21" s="360">
        <f t="shared" si="2"/>
        <v>1</v>
      </c>
      <c r="AH21" s="333"/>
      <c r="AI21" s="333"/>
      <c r="AJ21" s="333" t="s">
        <v>638</v>
      </c>
      <c r="AK21" s="327">
        <v>8</v>
      </c>
      <c r="AL21"/>
      <c r="AM21"/>
      <c r="AN21"/>
      <c r="AO21"/>
      <c r="AP21"/>
    </row>
    <row r="22" spans="1:42" ht="15">
      <c r="A22" s="333"/>
      <c r="B22" s="615"/>
      <c r="C22" s="615" t="s">
        <v>568</v>
      </c>
      <c r="D22" s="618"/>
      <c r="E22" s="327"/>
      <c r="F22" s="327"/>
      <c r="G22" s="327"/>
      <c r="H22" s="327"/>
      <c r="I22" s="327"/>
      <c r="J22" s="327"/>
      <c r="K22" s="327"/>
      <c r="L22" s="612"/>
      <c r="M22"/>
      <c r="N22"/>
      <c r="O22"/>
      <c r="P22"/>
      <c r="Q22"/>
      <c r="R22"/>
      <c r="U22" s="359">
        <f>GETPIVOTDATA("SITE",$AH$5,"EQUIPAMENTO","HL5G_2025","LOCALIDADE MACRO","UBERABA_2025","ANO",2025)</f>
        <v>21</v>
      </c>
      <c r="V22" s="359">
        <f t="shared" si="3"/>
        <v>0</v>
      </c>
      <c r="W22" s="359">
        <f t="shared" si="4"/>
        <v>21</v>
      </c>
      <c r="X22" s="360">
        <f t="shared" si="2"/>
        <v>1</v>
      </c>
      <c r="AH22" s="333"/>
      <c r="AI22" s="333"/>
      <c r="AJ22" s="333" t="s">
        <v>568</v>
      </c>
      <c r="AK22" s="327">
        <v>21</v>
      </c>
      <c r="AL22"/>
      <c r="AM22"/>
      <c r="AN22"/>
      <c r="AO22"/>
      <c r="AP22"/>
    </row>
    <row r="23" spans="1:42" ht="15">
      <c r="A23" s="333"/>
      <c r="B23" s="615" t="s">
        <v>744</v>
      </c>
      <c r="C23" s="615" t="s">
        <v>2343</v>
      </c>
      <c r="D23" s="618"/>
      <c r="E23" s="327"/>
      <c r="F23" s="327"/>
      <c r="G23" s="327"/>
      <c r="H23" s="327"/>
      <c r="I23" s="327"/>
      <c r="J23" s="327"/>
      <c r="K23" s="327"/>
      <c r="L23" s="612"/>
      <c r="M23"/>
      <c r="N23"/>
      <c r="O23"/>
      <c r="P23"/>
      <c r="Q23"/>
      <c r="R23"/>
      <c r="U23" s="359">
        <f>GETPIVOTDATA("SITE",$AH$5,"EQUIPAMENTO","HL4_2025","LOCALIDADE MACRO","SETE LAGOAS_2025","ANO",2025)</f>
        <v>1</v>
      </c>
      <c r="V23" s="359">
        <f t="shared" si="3"/>
        <v>0</v>
      </c>
      <c r="W23" s="359">
        <f t="shared" si="4"/>
        <v>1</v>
      </c>
      <c r="X23" s="360">
        <f t="shared" si="2"/>
        <v>1</v>
      </c>
      <c r="AH23" s="333"/>
      <c r="AI23" s="333" t="s">
        <v>744</v>
      </c>
      <c r="AJ23" s="333" t="s">
        <v>2343</v>
      </c>
      <c r="AK23" s="327">
        <v>1</v>
      </c>
      <c r="AL23"/>
      <c r="AM23"/>
      <c r="AN23"/>
      <c r="AO23"/>
      <c r="AP23"/>
    </row>
    <row r="24" spans="1:42" ht="15" customHeight="1">
      <c r="A24" s="333"/>
      <c r="B24" s="615"/>
      <c r="C24" s="615" t="s">
        <v>638</v>
      </c>
      <c r="D24" s="618"/>
      <c r="E24" s="327"/>
      <c r="F24" s="327"/>
      <c r="G24" s="327"/>
      <c r="H24" s="327"/>
      <c r="I24" s="327"/>
      <c r="J24" s="327"/>
      <c r="K24" s="327"/>
      <c r="L24" s="612"/>
      <c r="M24"/>
      <c r="N24"/>
      <c r="O24"/>
      <c r="P24"/>
      <c r="Q24"/>
      <c r="R24"/>
      <c r="U24" s="359">
        <f>GETPIVOTDATA("SITE",$AH$5,"EQUIPAMENTO","HL5D_2025","LOCALIDADE MACRO","SETE LAGOAS_2025","ANO",2025)</f>
        <v>5</v>
      </c>
      <c r="V24" s="359">
        <f t="shared" si="3"/>
        <v>0</v>
      </c>
      <c r="W24" s="359">
        <f t="shared" si="4"/>
        <v>5</v>
      </c>
      <c r="X24" s="360">
        <f t="shared" si="2"/>
        <v>1</v>
      </c>
      <c r="AH24" s="333"/>
      <c r="AI24" s="333"/>
      <c r="AJ24" s="333" t="s">
        <v>638</v>
      </c>
      <c r="AK24" s="327">
        <v>5</v>
      </c>
      <c r="AL24"/>
      <c r="AM24"/>
      <c r="AN24"/>
      <c r="AO24"/>
      <c r="AP24"/>
    </row>
    <row r="25" spans="1:42" ht="15" customHeight="1">
      <c r="A25" s="333"/>
      <c r="B25" s="615"/>
      <c r="C25" s="615" t="s">
        <v>568</v>
      </c>
      <c r="D25" s="618"/>
      <c r="E25" s="327"/>
      <c r="F25" s="327"/>
      <c r="G25" s="327"/>
      <c r="H25" s="327"/>
      <c r="I25" s="327"/>
      <c r="J25" s="327"/>
      <c r="K25" s="327"/>
      <c r="L25" s="612"/>
      <c r="M25"/>
      <c r="N25"/>
      <c r="O25"/>
      <c r="P25"/>
      <c r="Q25"/>
      <c r="R25"/>
      <c r="U25" s="359">
        <f>GETPIVOTDATA("SITE",$AH$5,"EQUIPAMENTO","HL5G_2025","LOCALIDADE MACRO","SETE LAGOAS_2025","ANO",2025)</f>
        <v>33</v>
      </c>
      <c r="V25" s="359">
        <f t="shared" si="3"/>
        <v>0</v>
      </c>
      <c r="W25" s="359">
        <f t="shared" si="4"/>
        <v>33</v>
      </c>
      <c r="X25" s="360">
        <f t="shared" si="2"/>
        <v>1</v>
      </c>
      <c r="AH25" s="333"/>
      <c r="AI25" s="333"/>
      <c r="AJ25" s="333" t="s">
        <v>568</v>
      </c>
      <c r="AK25" s="327">
        <v>33</v>
      </c>
      <c r="AL25"/>
      <c r="AM25"/>
      <c r="AN25"/>
      <c r="AO25"/>
      <c r="AP25"/>
    </row>
    <row r="26" spans="1:42" ht="15" customHeight="1">
      <c r="A26" s="333"/>
      <c r="B26" s="615" t="s">
        <v>639</v>
      </c>
      <c r="C26" s="615" t="s">
        <v>2343</v>
      </c>
      <c r="D26" s="618"/>
      <c r="E26" s="327"/>
      <c r="F26" s="327"/>
      <c r="G26" s="327"/>
      <c r="H26" s="327"/>
      <c r="I26" s="327"/>
      <c r="J26" s="327"/>
      <c r="K26" s="327"/>
      <c r="L26" s="612"/>
      <c r="M26"/>
      <c r="N26"/>
      <c r="O26"/>
      <c r="P26"/>
      <c r="Q26"/>
      <c r="R26"/>
      <c r="U26" s="359">
        <f>GETPIVOTDATA("SITE",$AH$5,"EQUIPAMENTO","HL4_2025","LOCALIDADE MACRO","UBERLÂNDIA_2025","ANO",2025)</f>
        <v>4</v>
      </c>
      <c r="V26" s="359">
        <f t="shared" si="3"/>
        <v>0</v>
      </c>
      <c r="W26" s="359">
        <f t="shared" si="4"/>
        <v>4</v>
      </c>
      <c r="X26" s="360">
        <f t="shared" si="2"/>
        <v>1</v>
      </c>
      <c r="AH26" s="333"/>
      <c r="AI26" s="333" t="s">
        <v>639</v>
      </c>
      <c r="AJ26" s="333" t="s">
        <v>2343</v>
      </c>
      <c r="AK26" s="327">
        <v>4</v>
      </c>
      <c r="AL26"/>
      <c r="AM26"/>
      <c r="AN26"/>
      <c r="AO26"/>
      <c r="AP26"/>
    </row>
    <row r="27" spans="1:42" ht="15" customHeight="1">
      <c r="A27" s="333"/>
      <c r="B27" s="615"/>
      <c r="C27" s="615" t="s">
        <v>638</v>
      </c>
      <c r="D27" s="618"/>
      <c r="E27" s="327"/>
      <c r="F27" s="327"/>
      <c r="G27" s="327"/>
      <c r="H27" s="327"/>
      <c r="I27" s="327"/>
      <c r="J27" s="327"/>
      <c r="K27" s="327"/>
      <c r="L27" s="612"/>
      <c r="M27"/>
      <c r="N27"/>
      <c r="O27"/>
      <c r="P27"/>
      <c r="Q27"/>
      <c r="R27"/>
      <c r="U27" s="359">
        <f>GETPIVOTDATA("SITE",$AH$5,"EQUIPAMENTO","HL5D_2025","LOCALIDADE MACRO","UBERLÂNDIA_2025","ANO",2025)</f>
        <v>15</v>
      </c>
      <c r="V27" s="359">
        <f t="shared" si="3"/>
        <v>0</v>
      </c>
      <c r="W27" s="359">
        <f t="shared" si="4"/>
        <v>15</v>
      </c>
      <c r="X27" s="360">
        <f t="shared" si="2"/>
        <v>1</v>
      </c>
      <c r="AH27" s="333"/>
      <c r="AI27" s="333"/>
      <c r="AJ27" s="333" t="s">
        <v>638</v>
      </c>
      <c r="AK27" s="327">
        <v>15</v>
      </c>
      <c r="AL27"/>
      <c r="AM27"/>
      <c r="AN27"/>
      <c r="AO27"/>
      <c r="AP27"/>
    </row>
    <row r="28" spans="1:42" ht="15" customHeight="1">
      <c r="A28" s="333"/>
      <c r="B28" s="615"/>
      <c r="C28" s="615" t="s">
        <v>568</v>
      </c>
      <c r="D28" s="618"/>
      <c r="E28" s="327"/>
      <c r="F28" s="327"/>
      <c r="G28" s="327"/>
      <c r="H28" s="327">
        <v>1</v>
      </c>
      <c r="I28" s="327"/>
      <c r="J28" s="327"/>
      <c r="K28" s="327"/>
      <c r="L28" s="612">
        <v>1</v>
      </c>
      <c r="M28"/>
      <c r="N28"/>
      <c r="O28"/>
      <c r="P28"/>
      <c r="Q28"/>
      <c r="R28"/>
      <c r="U28" s="327">
        <f>GETPIVOTDATA("SITE",$AH$5,"EQUIPAMENTO","HL5G_2025","LOCALIDADE MACRO","UBERLÂNDIA_2025","ANO",2025)</f>
        <v>62</v>
      </c>
      <c r="V28" s="327">
        <f t="shared" si="3"/>
        <v>1</v>
      </c>
      <c r="W28" s="327">
        <f t="shared" si="4"/>
        <v>63</v>
      </c>
      <c r="X28" s="392">
        <f t="shared" si="2"/>
        <v>0.98412698412698407</v>
      </c>
      <c r="AH28" s="333"/>
      <c r="AI28" s="333"/>
      <c r="AJ28" s="333" t="s">
        <v>568</v>
      </c>
      <c r="AK28" s="327">
        <v>62</v>
      </c>
      <c r="AL28"/>
      <c r="AM28"/>
      <c r="AN28"/>
      <c r="AO28"/>
      <c r="AP28"/>
    </row>
    <row r="29" spans="1:42" ht="15" customHeight="1">
      <c r="A29" s="333"/>
      <c r="B29" s="615" t="s">
        <v>569</v>
      </c>
      <c r="C29" s="615" t="s">
        <v>2343</v>
      </c>
      <c r="D29" s="618"/>
      <c r="E29" s="327"/>
      <c r="F29" s="327"/>
      <c r="G29" s="327"/>
      <c r="H29" s="327"/>
      <c r="I29" s="327"/>
      <c r="J29" s="327"/>
      <c r="K29" s="327"/>
      <c r="L29" s="612"/>
      <c r="M29"/>
      <c r="N29"/>
      <c r="O29"/>
      <c r="P29"/>
      <c r="Q29"/>
      <c r="R29"/>
      <c r="U29" s="359">
        <f>GETPIVOTDATA("SITE",$AH$5,"EQUIPAMENTO","HL4_2025","LOCALIDADE MACRO","JUIZ DE FORA_2025","ANO",2025)</f>
        <v>4</v>
      </c>
      <c r="V29" s="359">
        <f t="shared" si="3"/>
        <v>0</v>
      </c>
      <c r="W29" s="359">
        <f t="shared" ref="W29:W37" si="5">U29+V29</f>
        <v>4</v>
      </c>
      <c r="X29" s="390">
        <f t="shared" ref="X29:X39" si="6">U29/W29</f>
        <v>1</v>
      </c>
      <c r="AH29" s="333"/>
      <c r="AI29" s="333" t="s">
        <v>569</v>
      </c>
      <c r="AJ29" s="333" t="s">
        <v>2343</v>
      </c>
      <c r="AK29" s="327">
        <v>4</v>
      </c>
      <c r="AL29"/>
      <c r="AM29"/>
      <c r="AN29"/>
      <c r="AO29"/>
      <c r="AP29"/>
    </row>
    <row r="30" spans="1:42" ht="15" customHeight="1">
      <c r="A30" s="333"/>
      <c r="B30" s="615"/>
      <c r="C30" s="615" t="s">
        <v>638</v>
      </c>
      <c r="D30" s="618"/>
      <c r="E30" s="327"/>
      <c r="F30" s="327"/>
      <c r="G30" s="327"/>
      <c r="H30" s="327"/>
      <c r="I30" s="327"/>
      <c r="J30" s="327"/>
      <c r="K30" s="327"/>
      <c r="L30" s="612"/>
      <c r="M30"/>
      <c r="N30"/>
      <c r="O30"/>
      <c r="P30"/>
      <c r="Q30"/>
      <c r="R30"/>
      <c r="U30" s="359">
        <f>GETPIVOTDATA("SITE",$AH$5,"EQUIPAMENTO","HL5D_2025","LOCALIDADE MACRO","JUIZ DE FORA_2025","ANO",2025)</f>
        <v>9</v>
      </c>
      <c r="V30" s="359">
        <f t="shared" si="3"/>
        <v>0</v>
      </c>
      <c r="W30" s="359">
        <f t="shared" si="5"/>
        <v>9</v>
      </c>
      <c r="X30" s="390">
        <f t="shared" si="6"/>
        <v>1</v>
      </c>
      <c r="AH30" s="333"/>
      <c r="AI30" s="333"/>
      <c r="AJ30" s="333" t="s">
        <v>638</v>
      </c>
      <c r="AK30" s="327">
        <v>9</v>
      </c>
      <c r="AL30"/>
      <c r="AM30"/>
      <c r="AN30"/>
      <c r="AO30"/>
      <c r="AP30"/>
    </row>
    <row r="31" spans="1:42" ht="15" customHeight="1">
      <c r="A31" s="333"/>
      <c r="B31" s="615"/>
      <c r="C31" s="615" t="s">
        <v>568</v>
      </c>
      <c r="D31" s="618"/>
      <c r="E31" s="327"/>
      <c r="F31" s="327"/>
      <c r="G31" s="327"/>
      <c r="H31" s="327"/>
      <c r="I31" s="327"/>
      <c r="J31" s="327"/>
      <c r="K31" s="327"/>
      <c r="L31" s="612"/>
      <c r="M31"/>
      <c r="N31"/>
      <c r="O31"/>
      <c r="P31"/>
      <c r="Q31"/>
      <c r="R31"/>
      <c r="U31" s="359">
        <f>GETPIVOTDATA("SITE",$AH$5,"EQUIPAMENTO","HL5G_2025","LOCALIDADE MACRO","JUIZ DE FORA_2025","ANO",2025)</f>
        <v>73</v>
      </c>
      <c r="V31" s="359">
        <f t="shared" si="3"/>
        <v>0</v>
      </c>
      <c r="W31" s="359">
        <f t="shared" si="5"/>
        <v>73</v>
      </c>
      <c r="X31" s="390">
        <f t="shared" si="6"/>
        <v>1</v>
      </c>
      <c r="AH31" s="333"/>
      <c r="AI31" s="333"/>
      <c r="AJ31" s="333" t="s">
        <v>568</v>
      </c>
      <c r="AK31" s="327">
        <v>73</v>
      </c>
      <c r="AL31"/>
      <c r="AM31"/>
      <c r="AN31"/>
      <c r="AO31"/>
      <c r="AP31"/>
    </row>
    <row r="32" spans="1:42" ht="15" customHeight="1">
      <c r="A32" s="333"/>
      <c r="B32" s="615" t="s">
        <v>4271</v>
      </c>
      <c r="C32" s="615" t="s">
        <v>2343</v>
      </c>
      <c r="D32" s="618"/>
      <c r="E32" s="327"/>
      <c r="F32" s="327"/>
      <c r="G32" s="327"/>
      <c r="H32" s="327"/>
      <c r="I32" s="327">
        <v>1</v>
      </c>
      <c r="J32" s="327"/>
      <c r="K32" s="327"/>
      <c r="L32" s="612">
        <v>1</v>
      </c>
      <c r="M32"/>
      <c r="N32"/>
      <c r="O32"/>
      <c r="P32"/>
      <c r="Q32"/>
      <c r="R32"/>
      <c r="U32" s="327">
        <v>0</v>
      </c>
      <c r="V32" s="327">
        <f t="shared" si="3"/>
        <v>1</v>
      </c>
      <c r="W32" s="327">
        <f>U32+V32</f>
        <v>1</v>
      </c>
      <c r="X32" s="391">
        <f t="shared" si="6"/>
        <v>0</v>
      </c>
      <c r="AH32" s="333"/>
      <c r="AI32" s="333" t="s">
        <v>507</v>
      </c>
      <c r="AJ32" s="333" t="s">
        <v>2343</v>
      </c>
      <c r="AK32" s="327">
        <v>1</v>
      </c>
      <c r="AL32"/>
      <c r="AM32"/>
      <c r="AN32"/>
      <c r="AO32"/>
      <c r="AP32"/>
    </row>
    <row r="33" spans="1:42" ht="15" customHeight="1">
      <c r="A33" s="333"/>
      <c r="B33" s="615"/>
      <c r="C33" s="615" t="s">
        <v>638</v>
      </c>
      <c r="D33" s="618"/>
      <c r="E33" s="327"/>
      <c r="F33" s="327">
        <v>1</v>
      </c>
      <c r="G33" s="327">
        <v>3</v>
      </c>
      <c r="H33" s="327"/>
      <c r="I33" s="327"/>
      <c r="J33" s="327"/>
      <c r="K33" s="327"/>
      <c r="L33" s="612">
        <v>4</v>
      </c>
      <c r="M33"/>
      <c r="N33"/>
      <c r="O33"/>
      <c r="P33"/>
      <c r="Q33"/>
      <c r="R33"/>
      <c r="U33" s="327">
        <v>0</v>
      </c>
      <c r="V33" s="327">
        <f t="shared" si="3"/>
        <v>4</v>
      </c>
      <c r="W33" s="327">
        <f t="shared" si="5"/>
        <v>4</v>
      </c>
      <c r="X33" s="391">
        <f t="shared" si="6"/>
        <v>0</v>
      </c>
      <c r="AH33" s="333" t="s">
        <v>4427</v>
      </c>
      <c r="AI33" s="333"/>
      <c r="AJ33" s="333"/>
      <c r="AK33" s="327">
        <v>279</v>
      </c>
      <c r="AL33"/>
      <c r="AM33"/>
      <c r="AN33"/>
      <c r="AO33"/>
      <c r="AP33"/>
    </row>
    <row r="34" spans="1:42" ht="15" customHeight="1">
      <c r="A34" s="333"/>
      <c r="B34" s="615"/>
      <c r="C34" s="615" t="s">
        <v>568</v>
      </c>
      <c r="D34" s="618"/>
      <c r="E34" s="327"/>
      <c r="F34" s="327">
        <v>2</v>
      </c>
      <c r="G34" s="327">
        <v>13</v>
      </c>
      <c r="H34" s="327"/>
      <c r="I34" s="327"/>
      <c r="J34" s="327"/>
      <c r="K34" s="327"/>
      <c r="L34" s="612">
        <v>15</v>
      </c>
      <c r="M34"/>
      <c r="N34"/>
      <c r="O34"/>
      <c r="P34"/>
      <c r="Q34"/>
      <c r="U34" s="327">
        <v>0</v>
      </c>
      <c r="V34" s="327">
        <f t="shared" si="3"/>
        <v>15</v>
      </c>
      <c r="W34" s="327">
        <f t="shared" si="5"/>
        <v>15</v>
      </c>
      <c r="X34" s="391">
        <f t="shared" si="6"/>
        <v>0</v>
      </c>
      <c r="AH34" s="333" t="s">
        <v>140</v>
      </c>
      <c r="AI34" s="333"/>
      <c r="AJ34" s="333"/>
      <c r="AK34" s="327">
        <v>964</v>
      </c>
    </row>
    <row r="35" spans="1:42" ht="15" customHeight="1">
      <c r="A35" s="333"/>
      <c r="B35" s="615" t="s">
        <v>507</v>
      </c>
      <c r="C35" s="615" t="s">
        <v>2343</v>
      </c>
      <c r="D35" s="618"/>
      <c r="E35" s="327"/>
      <c r="F35" s="327"/>
      <c r="G35" s="327"/>
      <c r="H35" s="327"/>
      <c r="I35" s="327"/>
      <c r="J35" s="327"/>
      <c r="K35" s="327"/>
      <c r="L35" s="612"/>
      <c r="M35"/>
      <c r="N35"/>
      <c r="O35"/>
      <c r="P35"/>
      <c r="U35" s="327">
        <v>0</v>
      </c>
      <c r="V35" s="327">
        <f t="shared" si="3"/>
        <v>0</v>
      </c>
      <c r="W35" s="327">
        <f t="shared" si="5"/>
        <v>0</v>
      </c>
      <c r="X35" s="391" t="e">
        <f t="shared" si="6"/>
        <v>#DIV/0!</v>
      </c>
      <c r="AH35"/>
      <c r="AI35"/>
      <c r="AJ35"/>
      <c r="AK35"/>
    </row>
    <row r="36" spans="1:42" ht="15" customHeight="1">
      <c r="A36" s="333"/>
      <c r="B36" s="615"/>
      <c r="C36" s="615" t="s">
        <v>638</v>
      </c>
      <c r="D36" s="618"/>
      <c r="E36" s="327"/>
      <c r="F36" s="327"/>
      <c r="G36" s="327"/>
      <c r="H36" s="327"/>
      <c r="I36" s="327"/>
      <c r="J36" s="327"/>
      <c r="K36" s="327">
        <v>3</v>
      </c>
      <c r="L36" s="612">
        <v>3</v>
      </c>
      <c r="M36"/>
      <c r="N36"/>
      <c r="O36"/>
      <c r="P36"/>
      <c r="U36" s="327">
        <v>0</v>
      </c>
      <c r="V36" s="327">
        <f>SUM(D36:J36)</f>
        <v>0</v>
      </c>
      <c r="W36" s="327">
        <f t="shared" si="5"/>
        <v>0</v>
      </c>
      <c r="X36" s="391" t="e">
        <f t="shared" si="6"/>
        <v>#DIV/0!</v>
      </c>
      <c r="AH36"/>
      <c r="AI36"/>
      <c r="AJ36"/>
      <c r="AK36"/>
    </row>
    <row r="37" spans="1:42" ht="15" customHeight="1">
      <c r="A37" s="333"/>
      <c r="B37" s="616"/>
      <c r="C37" s="616" t="s">
        <v>568</v>
      </c>
      <c r="D37" s="619"/>
      <c r="E37" s="450"/>
      <c r="F37" s="450"/>
      <c r="G37" s="450"/>
      <c r="H37" s="450"/>
      <c r="I37" s="450">
        <v>1</v>
      </c>
      <c r="J37" s="450"/>
      <c r="K37" s="450">
        <v>6</v>
      </c>
      <c r="L37" s="613">
        <v>7</v>
      </c>
      <c r="M37"/>
      <c r="N37"/>
      <c r="O37"/>
      <c r="P37"/>
      <c r="U37" s="327">
        <v>0</v>
      </c>
      <c r="V37" s="327">
        <f>SUM(D37:J37)</f>
        <v>1</v>
      </c>
      <c r="W37" s="327">
        <f t="shared" si="5"/>
        <v>1</v>
      </c>
      <c r="X37" s="391">
        <f t="shared" si="6"/>
        <v>0</v>
      </c>
      <c r="AH37"/>
      <c r="AI37"/>
      <c r="AJ37"/>
      <c r="AK37"/>
    </row>
    <row r="38" spans="1:42" ht="15" customHeight="1">
      <c r="A38" s="333" t="s">
        <v>4427</v>
      </c>
      <c r="B38" s="333"/>
      <c r="C38" s="333"/>
      <c r="D38" s="620"/>
      <c r="E38" s="327"/>
      <c r="F38" s="327">
        <v>3</v>
      </c>
      <c r="G38" s="327">
        <v>16</v>
      </c>
      <c r="H38" s="327">
        <v>1</v>
      </c>
      <c r="I38" s="327">
        <v>2</v>
      </c>
      <c r="J38" s="327"/>
      <c r="K38" s="327">
        <v>9</v>
      </c>
      <c r="L38" s="327">
        <v>31</v>
      </c>
      <c r="M38"/>
      <c r="N38"/>
      <c r="O38"/>
      <c r="P38"/>
      <c r="U38" s="445">
        <f>SUM(U17:U37)</f>
        <v>278</v>
      </c>
      <c r="V38" s="445">
        <f>SUM(V17:V37)</f>
        <v>22</v>
      </c>
      <c r="W38" s="445">
        <f>SUM(W17:W37)</f>
        <v>300</v>
      </c>
      <c r="X38" s="446">
        <f t="shared" si="6"/>
        <v>0.92666666666666664</v>
      </c>
    </row>
    <row r="39" spans="1:42" ht="15" customHeight="1">
      <c r="A39" s="334" t="s">
        <v>4424</v>
      </c>
      <c r="B39" s="334"/>
      <c r="C39" s="334"/>
      <c r="D39" s="621">
        <v>2</v>
      </c>
      <c r="E39" s="393">
        <v>5</v>
      </c>
      <c r="F39" s="393">
        <v>9</v>
      </c>
      <c r="G39" s="393">
        <v>26</v>
      </c>
      <c r="H39" s="393">
        <v>1</v>
      </c>
      <c r="I39" s="393">
        <v>3</v>
      </c>
      <c r="J39" s="393">
        <v>5</v>
      </c>
      <c r="K39" s="393">
        <v>9</v>
      </c>
      <c r="L39" s="393">
        <v>60</v>
      </c>
      <c r="M39"/>
      <c r="N39"/>
      <c r="O39"/>
      <c r="P39"/>
      <c r="U39" s="447">
        <f>U38+U16</f>
        <v>963</v>
      </c>
      <c r="V39" s="447">
        <f>V38+V16</f>
        <v>51</v>
      </c>
      <c r="W39" s="447">
        <f>W38+W16</f>
        <v>1014</v>
      </c>
      <c r="X39" s="448">
        <f t="shared" si="6"/>
        <v>0.94970414201183428</v>
      </c>
    </row>
    <row r="40" spans="1:42" ht="13.7" customHeight="1">
      <c r="A40"/>
      <c r="B40"/>
      <c r="C40"/>
      <c r="D40"/>
      <c r="E40"/>
      <c r="F40"/>
      <c r="G40"/>
      <c r="H40"/>
      <c r="I40"/>
      <c r="J40"/>
      <c r="K40"/>
      <c r="L40"/>
      <c r="M40"/>
      <c r="N40"/>
      <c r="O40"/>
    </row>
  </sheetData>
  <mergeCells count="1">
    <mergeCell ref="L4:N4"/>
  </mergeCells>
  <conditionalFormatting pivot="1" sqref="D7:I15">
    <cfRule type="cellIs" dxfId="96" priority="133" operator="greaterThan">
      <formula>0</formula>
    </cfRule>
  </conditionalFormatting>
  <conditionalFormatting pivot="1" sqref="F7:G15 I7:I15 K7:K15">
    <cfRule type="cellIs" dxfId="95" priority="128" operator="greaterThan">
      <formula>0</formula>
    </cfRule>
  </conditionalFormatting>
  <conditionalFormatting pivot="1" sqref="I7:I15">
    <cfRule type="cellIs" dxfId="94" priority="122" operator="greaterThan">
      <formula>0</formula>
    </cfRule>
  </conditionalFormatting>
  <conditionalFormatting pivot="1" sqref="I7:I15">
    <cfRule type="cellIs" dxfId="93" priority="121" operator="greaterThan">
      <formula>0</formula>
    </cfRule>
  </conditionalFormatting>
  <conditionalFormatting pivot="1" sqref="E17:L18 E19:K28">
    <cfRule type="cellIs" dxfId="92" priority="120" operator="greaterThan">
      <formula>0</formula>
    </cfRule>
  </conditionalFormatting>
  <conditionalFormatting pivot="1" sqref="E17:L18 E19:K28">
    <cfRule type="cellIs" dxfId="91" priority="119" operator="greaterThan">
      <formula>0</formula>
    </cfRule>
  </conditionalFormatting>
  <conditionalFormatting pivot="1" sqref="H28:H29">
    <cfRule type="cellIs" dxfId="90" priority="118" operator="greaterThan">
      <formula>0</formula>
    </cfRule>
  </conditionalFormatting>
  <conditionalFormatting pivot="1" sqref="H28:H29">
    <cfRule type="cellIs" dxfId="89" priority="117" operator="greaterThan">
      <formula>0</formula>
    </cfRule>
  </conditionalFormatting>
  <conditionalFormatting pivot="1" sqref="I30">
    <cfRule type="cellIs" dxfId="88" priority="116" operator="greaterThan">
      <formula>0</formula>
    </cfRule>
  </conditionalFormatting>
  <conditionalFormatting pivot="1" sqref="I30">
    <cfRule type="cellIs" dxfId="87" priority="115" operator="greaterThan">
      <formula>0</formula>
    </cfRule>
  </conditionalFormatting>
  <conditionalFormatting pivot="1" sqref="G29">
    <cfRule type="cellIs" dxfId="86" priority="114" operator="greaterThan">
      <formula>0</formula>
    </cfRule>
  </conditionalFormatting>
  <conditionalFormatting pivot="1" sqref="G29">
    <cfRule type="cellIs" dxfId="85" priority="113" operator="greaterThan">
      <formula>0</formula>
    </cfRule>
  </conditionalFormatting>
  <conditionalFormatting pivot="1" sqref="E28">
    <cfRule type="cellIs" dxfId="84" priority="112" operator="greaterThan">
      <formula>0</formula>
    </cfRule>
  </conditionalFormatting>
  <conditionalFormatting pivot="1" sqref="E28">
    <cfRule type="cellIs" dxfId="83" priority="111" operator="greaterThan">
      <formula>0</formula>
    </cfRule>
  </conditionalFormatting>
  <conditionalFormatting pivot="1">
    <cfRule type="cellIs" dxfId="82" priority="110" operator="greaterThan">
      <formula>0</formula>
    </cfRule>
  </conditionalFormatting>
  <conditionalFormatting pivot="1">
    <cfRule type="cellIs" dxfId="81" priority="109" operator="greaterThan">
      <formula>0</formula>
    </cfRule>
  </conditionalFormatting>
  <conditionalFormatting pivot="1" sqref="J9">
    <cfRule type="cellIs" dxfId="80" priority="108" operator="greaterThan">
      <formula>0</formula>
    </cfRule>
  </conditionalFormatting>
  <conditionalFormatting pivot="1" sqref="J9">
    <cfRule type="cellIs" dxfId="79" priority="107" operator="greaterThan">
      <formula>0</formula>
    </cfRule>
  </conditionalFormatting>
  <conditionalFormatting pivot="1" sqref="J29:J31">
    <cfRule type="cellIs" dxfId="78" priority="106" operator="greaterThan">
      <formula>0</formula>
    </cfRule>
  </conditionalFormatting>
  <conditionalFormatting pivot="1" sqref="J29:J31">
    <cfRule type="cellIs" dxfId="77" priority="105" operator="greaterThan">
      <formula>0</formula>
    </cfRule>
  </conditionalFormatting>
  <conditionalFormatting pivot="1" sqref="I29">
    <cfRule type="cellIs" dxfId="76" priority="96" operator="greaterThan">
      <formula>0</formula>
    </cfRule>
  </conditionalFormatting>
  <conditionalFormatting pivot="1" sqref="I29">
    <cfRule type="cellIs" dxfId="75" priority="95" operator="greaterThan">
      <formula>0</formula>
    </cfRule>
  </conditionalFormatting>
  <conditionalFormatting pivot="1" sqref="I31">
    <cfRule type="cellIs" dxfId="74" priority="94" operator="greaterThan">
      <formula>0</formula>
    </cfRule>
  </conditionalFormatting>
  <conditionalFormatting pivot="1" sqref="I31">
    <cfRule type="cellIs" dxfId="73" priority="93" operator="greaterThan">
      <formula>0</formula>
    </cfRule>
  </conditionalFormatting>
  <conditionalFormatting pivot="1">
    <cfRule type="cellIs" dxfId="72" priority="88" operator="greaterThan">
      <formula>0</formula>
    </cfRule>
  </conditionalFormatting>
  <conditionalFormatting pivot="1">
    <cfRule type="cellIs" dxfId="71" priority="87" operator="greaterThan">
      <formula>0</formula>
    </cfRule>
  </conditionalFormatting>
  <conditionalFormatting pivot="1" sqref="E30">
    <cfRule type="cellIs" dxfId="70" priority="84" operator="greaterThan">
      <formula>0</formula>
    </cfRule>
  </conditionalFormatting>
  <conditionalFormatting pivot="1" sqref="E30">
    <cfRule type="cellIs" dxfId="69" priority="83" operator="greaterThan">
      <formula>0</formula>
    </cfRule>
  </conditionalFormatting>
  <conditionalFormatting pivot="1">
    <cfRule type="cellIs" dxfId="68" priority="82" operator="greaterThan">
      <formula>0</formula>
    </cfRule>
  </conditionalFormatting>
  <conditionalFormatting pivot="1">
    <cfRule type="cellIs" dxfId="67" priority="81" operator="greaterThan">
      <formula>0</formula>
    </cfRule>
  </conditionalFormatting>
  <conditionalFormatting pivot="1">
    <cfRule type="cellIs" dxfId="66" priority="80" operator="greaterThan">
      <formula>0</formula>
    </cfRule>
  </conditionalFormatting>
  <conditionalFormatting pivot="1">
    <cfRule type="cellIs" dxfId="65" priority="79" operator="greaterThan">
      <formula>0</formula>
    </cfRule>
  </conditionalFormatting>
  <conditionalFormatting pivot="1">
    <cfRule type="cellIs" dxfId="64" priority="76" operator="greaterThan">
      <formula>0</formula>
    </cfRule>
  </conditionalFormatting>
  <conditionalFormatting pivot="1">
    <cfRule type="cellIs" dxfId="63" priority="75" operator="greaterThan">
      <formula>0</formula>
    </cfRule>
  </conditionalFormatting>
  <conditionalFormatting pivot="1">
    <cfRule type="cellIs" dxfId="62" priority="74" operator="greaterThan">
      <formula>0</formula>
    </cfRule>
  </conditionalFormatting>
  <conditionalFormatting pivot="1">
    <cfRule type="cellIs" dxfId="61" priority="73" operator="greaterThan">
      <formula>0</formula>
    </cfRule>
  </conditionalFormatting>
  <conditionalFormatting pivot="1" sqref="D26:D27">
    <cfRule type="cellIs" dxfId="60" priority="66" operator="greaterThan">
      <formula>0</formula>
    </cfRule>
  </conditionalFormatting>
  <conditionalFormatting pivot="1" sqref="D26:D27">
    <cfRule type="cellIs" dxfId="59" priority="65" operator="greaterThan">
      <formula>0</formula>
    </cfRule>
  </conditionalFormatting>
  <conditionalFormatting pivot="1" sqref="J37">
    <cfRule type="cellIs" dxfId="58" priority="62" operator="greaterThan">
      <formula>0</formula>
    </cfRule>
  </conditionalFormatting>
  <conditionalFormatting pivot="1" sqref="J37">
    <cfRule type="cellIs" dxfId="57" priority="61" operator="greaterThan">
      <formula>0</formula>
    </cfRule>
  </conditionalFormatting>
  <conditionalFormatting pivot="1" sqref="K37">
    <cfRule type="cellIs" dxfId="56" priority="60" operator="greaterThan">
      <formula>0</formula>
    </cfRule>
  </conditionalFormatting>
  <conditionalFormatting pivot="1" sqref="K37">
    <cfRule type="cellIs" dxfId="55" priority="59" operator="greaterThan">
      <formula>0</formula>
    </cfRule>
  </conditionalFormatting>
  <conditionalFormatting pivot="1" sqref="L8">
    <cfRule type="cellIs" dxfId="54" priority="58" operator="greaterThan">
      <formula>0</formula>
    </cfRule>
  </conditionalFormatting>
  <conditionalFormatting pivot="1" sqref="L8">
    <cfRule type="cellIs" dxfId="53" priority="57" operator="greaterThan">
      <formula>0</formula>
    </cfRule>
  </conditionalFormatting>
  <conditionalFormatting pivot="1" sqref="L9">
    <cfRule type="cellIs" dxfId="52" priority="56" operator="greaterThan">
      <formula>0</formula>
    </cfRule>
  </conditionalFormatting>
  <conditionalFormatting pivot="1" sqref="L9">
    <cfRule type="cellIs" dxfId="51" priority="55" operator="greaterThan">
      <formula>0</formula>
    </cfRule>
  </conditionalFormatting>
  <conditionalFormatting pivot="1" sqref="G8:G9">
    <cfRule type="cellIs" dxfId="50" priority="52" operator="greaterThan">
      <formula>0</formula>
    </cfRule>
  </conditionalFormatting>
  <conditionalFormatting pivot="1" sqref="G8:G9">
    <cfRule type="cellIs" dxfId="49" priority="51" operator="greaterThan">
      <formula>0</formula>
    </cfRule>
  </conditionalFormatting>
  <conditionalFormatting pivot="1" sqref="E32">
    <cfRule type="cellIs" dxfId="48" priority="50" operator="greaterThan">
      <formula>0</formula>
    </cfRule>
  </conditionalFormatting>
  <conditionalFormatting pivot="1" sqref="E32">
    <cfRule type="cellIs" dxfId="47" priority="49" operator="greaterThan">
      <formula>0</formula>
    </cfRule>
  </conditionalFormatting>
  <conditionalFormatting pivot="1" sqref="F35:F37">
    <cfRule type="cellIs" dxfId="46" priority="48" operator="greaterThan">
      <formula>0</formula>
    </cfRule>
  </conditionalFormatting>
  <conditionalFormatting pivot="1" sqref="F35:F37">
    <cfRule type="cellIs" dxfId="45" priority="47" operator="greaterThan">
      <formula>0</formula>
    </cfRule>
  </conditionalFormatting>
  <conditionalFormatting pivot="1" sqref="H33:H34">
    <cfRule type="cellIs" dxfId="44" priority="44" operator="greaterThan">
      <formula>0</formula>
    </cfRule>
  </conditionalFormatting>
  <conditionalFormatting pivot="1" sqref="H33:H34">
    <cfRule type="cellIs" dxfId="43" priority="43" operator="greaterThan">
      <formula>0</formula>
    </cfRule>
  </conditionalFormatting>
  <conditionalFormatting pivot="1" sqref="I33:I34">
    <cfRule type="cellIs" dxfId="42" priority="42" operator="greaterThan">
      <formula>0</formula>
    </cfRule>
  </conditionalFormatting>
  <conditionalFormatting pivot="1" sqref="I33:I34">
    <cfRule type="cellIs" dxfId="41" priority="41" operator="greaterThan">
      <formula>0</formula>
    </cfRule>
  </conditionalFormatting>
  <conditionalFormatting pivot="1" sqref="G33">
    <cfRule type="cellIs" dxfId="40" priority="32" operator="greaterThan">
      <formula>0</formula>
    </cfRule>
  </conditionalFormatting>
  <conditionalFormatting pivot="1" sqref="G33">
    <cfRule type="cellIs" dxfId="39" priority="31" operator="greaterThan">
      <formula>0</formula>
    </cfRule>
  </conditionalFormatting>
  <conditionalFormatting pivot="1" sqref="G34">
    <cfRule type="cellIs" dxfId="38" priority="30" operator="greaterThan">
      <formula>0</formula>
    </cfRule>
  </conditionalFormatting>
  <conditionalFormatting pivot="1" sqref="G34">
    <cfRule type="cellIs" dxfId="37" priority="29" operator="greaterThan">
      <formula>0</formula>
    </cfRule>
  </conditionalFormatting>
  <conditionalFormatting pivot="1" sqref="I32">
    <cfRule type="cellIs" dxfId="36" priority="18" operator="greaterThan">
      <formula>0</formula>
    </cfRule>
  </conditionalFormatting>
  <conditionalFormatting pivot="1" sqref="I32">
    <cfRule type="cellIs" dxfId="35" priority="17" operator="greaterThan">
      <formula>0</formula>
    </cfRule>
  </conditionalFormatting>
  <conditionalFormatting pivot="1" sqref="I32">
    <cfRule type="cellIs" dxfId="34" priority="16" operator="greaterThan">
      <formula>0</formula>
    </cfRule>
  </conditionalFormatting>
  <conditionalFormatting pivot="1" sqref="I32">
    <cfRule type="cellIs" dxfId="33" priority="15" operator="greaterThan">
      <formula>0</formula>
    </cfRule>
  </conditionalFormatting>
  <conditionalFormatting pivot="1" sqref="I35">
    <cfRule type="cellIs" dxfId="32" priority="14" operator="greaterThan">
      <formula>0</formula>
    </cfRule>
  </conditionalFormatting>
  <conditionalFormatting pivot="1" sqref="I35">
    <cfRule type="cellIs" dxfId="31" priority="13" operator="greaterThan">
      <formula>0</formula>
    </cfRule>
  </conditionalFormatting>
  <conditionalFormatting pivot="1" sqref="I35">
    <cfRule type="cellIs" dxfId="30" priority="12" operator="greaterThan">
      <formula>0</formula>
    </cfRule>
  </conditionalFormatting>
  <conditionalFormatting pivot="1" sqref="I35">
    <cfRule type="cellIs" dxfId="29" priority="11" operator="greaterThan">
      <formula>0</formula>
    </cfRule>
  </conditionalFormatting>
  <conditionalFormatting pivot="1" sqref="I36">
    <cfRule type="cellIs" dxfId="28" priority="10" operator="greaterThan">
      <formula>0</formula>
    </cfRule>
  </conditionalFormatting>
  <conditionalFormatting pivot="1" sqref="I36">
    <cfRule type="cellIs" dxfId="27" priority="9" operator="greaterThan">
      <formula>0</formula>
    </cfRule>
  </conditionalFormatting>
  <conditionalFormatting pivot="1" sqref="I36">
    <cfRule type="cellIs" dxfId="26" priority="8" operator="greaterThan">
      <formula>0</formula>
    </cfRule>
  </conditionalFormatting>
  <conditionalFormatting pivot="1" sqref="I36">
    <cfRule type="cellIs" dxfId="25" priority="7" operator="greaterThan">
      <formula>0</formula>
    </cfRule>
  </conditionalFormatting>
  <conditionalFormatting pivot="1" sqref="F33">
    <cfRule type="cellIs" dxfId="24" priority="6" operator="greaterThan">
      <formula>0</formula>
    </cfRule>
  </conditionalFormatting>
  <conditionalFormatting pivot="1" sqref="F33">
    <cfRule type="cellIs" dxfId="23" priority="5" operator="greaterThan">
      <formula>0</formula>
    </cfRule>
  </conditionalFormatting>
  <conditionalFormatting pivot="1" sqref="F34">
    <cfRule type="cellIs" dxfId="22" priority="4" operator="greaterThan">
      <formula>0</formula>
    </cfRule>
  </conditionalFormatting>
  <conditionalFormatting pivot="1" sqref="F34">
    <cfRule type="cellIs" dxfId="21" priority="3" operator="greaterThan">
      <formula>0</formula>
    </cfRule>
  </conditionalFormatting>
  <conditionalFormatting pivot="1" sqref="F34">
    <cfRule type="cellIs" dxfId="20" priority="2" operator="greaterThan">
      <formula>0</formula>
    </cfRule>
  </conditionalFormatting>
  <conditionalFormatting pivot="1" sqref="F34">
    <cfRule type="cellIs" dxfId="19" priority="1" operator="greaterThan">
      <formula>0</formula>
    </cfRule>
  </conditionalFormatting>
  <pageMargins left="0.511811024" right="0.511811024" top="0.78740157499999996" bottom="0.78740157499999996" header="0.31496062000000002" footer="0.31496062000000002"/>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9C4CE-BC49-463F-A67F-2C67CA44D928}">
  <dimension ref="A1:L84"/>
  <sheetViews>
    <sheetView topLeftCell="A41" zoomScale="70" zoomScaleNormal="70" workbookViewId="0">
      <selection activeCell="A51" sqref="A51"/>
    </sheetView>
  </sheetViews>
  <sheetFormatPr defaultRowHeight="15"/>
  <cols>
    <col min="1" max="1" width="41.7109375" style="5" bestFit="1" customWidth="1"/>
    <col min="2" max="2" width="25" bestFit="1" customWidth="1"/>
    <col min="3" max="3" width="11" bestFit="1" customWidth="1"/>
    <col min="4" max="4" width="11.28515625" bestFit="1" customWidth="1"/>
    <col min="5" max="5" width="13.7109375" bestFit="1" customWidth="1"/>
    <col min="6" max="6" width="15.42578125" bestFit="1" customWidth="1"/>
    <col min="7" max="7" width="15.5703125" bestFit="1" customWidth="1"/>
    <col min="8" max="8" width="12.140625" bestFit="1" customWidth="1"/>
    <col min="9" max="9" width="13.7109375" bestFit="1" customWidth="1"/>
    <col min="10" max="10" width="13.85546875" bestFit="1" customWidth="1"/>
    <col min="11" max="11" width="16.28515625" bestFit="1" customWidth="1"/>
    <col min="12" max="12" width="13.7109375" bestFit="1" customWidth="1"/>
  </cols>
  <sheetData>
    <row r="1" spans="1:12">
      <c r="A1" s="80" t="s">
        <v>532</v>
      </c>
      <c r="B1" t="s">
        <v>4410</v>
      </c>
    </row>
    <row r="3" spans="1:12">
      <c r="A3" s="80" t="s">
        <v>4415</v>
      </c>
      <c r="B3" s="59" t="s">
        <v>505</v>
      </c>
    </row>
    <row r="4" spans="1:12">
      <c r="A4" s="80" t="s">
        <v>506</v>
      </c>
      <c r="B4" s="1" t="s">
        <v>444</v>
      </c>
      <c r="C4" s="1" t="s">
        <v>445</v>
      </c>
      <c r="D4" s="1" t="s">
        <v>446</v>
      </c>
      <c r="E4" s="1" t="s">
        <v>466</v>
      </c>
      <c r="F4" s="1" t="s">
        <v>467</v>
      </c>
      <c r="G4" s="1" t="s">
        <v>468</v>
      </c>
      <c r="H4" s="1" t="s">
        <v>2343</v>
      </c>
      <c r="I4" s="1" t="s">
        <v>638</v>
      </c>
      <c r="J4" s="1" t="s">
        <v>568</v>
      </c>
      <c r="K4" s="1" t="s">
        <v>268</v>
      </c>
      <c r="L4" s="1" t="s">
        <v>140</v>
      </c>
    </row>
    <row r="5" spans="1:12">
      <c r="A5" s="5" t="s">
        <v>589</v>
      </c>
      <c r="B5" s="1">
        <v>22</v>
      </c>
      <c r="C5" s="1">
        <v>59</v>
      </c>
      <c r="D5" s="1">
        <v>552</v>
      </c>
      <c r="E5" s="1"/>
      <c r="F5" s="1"/>
      <c r="G5" s="1"/>
      <c r="H5" s="1"/>
      <c r="I5" s="1"/>
      <c r="J5" s="1"/>
      <c r="K5" s="1"/>
      <c r="L5" s="1">
        <v>633</v>
      </c>
    </row>
    <row r="6" spans="1:12">
      <c r="A6" s="5" t="s">
        <v>3007</v>
      </c>
      <c r="B6" s="1"/>
      <c r="C6" s="1"/>
      <c r="D6" s="1">
        <v>2</v>
      </c>
      <c r="E6" s="1"/>
      <c r="F6" s="1"/>
      <c r="G6" s="1"/>
      <c r="H6" s="1"/>
      <c r="I6" s="1"/>
      <c r="J6" s="1"/>
      <c r="K6" s="1"/>
      <c r="L6" s="1">
        <v>2</v>
      </c>
    </row>
    <row r="7" spans="1:12">
      <c r="A7" s="5" t="s">
        <v>2867</v>
      </c>
      <c r="B7" s="1"/>
      <c r="C7" s="1"/>
      <c r="D7" s="1">
        <v>9</v>
      </c>
      <c r="E7" s="1"/>
      <c r="F7" s="1"/>
      <c r="G7" s="1"/>
      <c r="H7" s="1"/>
      <c r="I7" s="1"/>
      <c r="J7" s="1"/>
      <c r="K7" s="1"/>
      <c r="L7" s="1">
        <v>9</v>
      </c>
    </row>
    <row r="8" spans="1:12">
      <c r="A8" t="s">
        <v>2852</v>
      </c>
      <c r="B8" s="1"/>
      <c r="C8" s="1"/>
      <c r="D8" s="1">
        <v>2</v>
      </c>
      <c r="E8" s="1"/>
      <c r="F8" s="1"/>
      <c r="G8" s="1"/>
      <c r="H8" s="1"/>
      <c r="I8" s="1"/>
      <c r="J8" s="1"/>
      <c r="K8" s="1"/>
      <c r="L8" s="1">
        <v>2</v>
      </c>
    </row>
    <row r="9" spans="1:12">
      <c r="A9" s="5" t="s">
        <v>593</v>
      </c>
      <c r="B9" s="1"/>
      <c r="C9" s="1">
        <v>1</v>
      </c>
      <c r="D9" s="1">
        <v>8</v>
      </c>
      <c r="E9" s="1"/>
      <c r="F9" s="1"/>
      <c r="G9" s="1"/>
      <c r="H9" s="1"/>
      <c r="I9" s="1"/>
      <c r="J9" s="1"/>
      <c r="K9" s="1"/>
      <c r="L9" s="1">
        <v>9</v>
      </c>
    </row>
    <row r="10" spans="1:12">
      <c r="A10" s="5" t="s">
        <v>1965</v>
      </c>
      <c r="B10" s="1"/>
      <c r="C10" s="1"/>
      <c r="D10" s="1">
        <v>2</v>
      </c>
      <c r="E10" s="1"/>
      <c r="F10" s="1"/>
      <c r="G10" s="1"/>
      <c r="H10" s="1"/>
      <c r="I10" s="1"/>
      <c r="J10" s="1"/>
      <c r="K10" s="1"/>
      <c r="L10" s="1">
        <v>2</v>
      </c>
    </row>
    <row r="11" spans="1:12">
      <c r="A11" s="5" t="s">
        <v>4034</v>
      </c>
      <c r="B11" s="1"/>
      <c r="C11" s="1"/>
      <c r="D11" s="1">
        <v>1</v>
      </c>
      <c r="E11" s="1"/>
      <c r="F11" s="1"/>
      <c r="G11" s="1"/>
      <c r="H11" s="1"/>
      <c r="I11" s="1"/>
      <c r="J11" s="1"/>
      <c r="K11" s="1"/>
      <c r="L11" s="1">
        <v>1</v>
      </c>
    </row>
    <row r="12" spans="1:12">
      <c r="A12" s="5" t="s">
        <v>1719</v>
      </c>
      <c r="B12" s="1"/>
      <c r="C12" s="1"/>
      <c r="D12" s="1">
        <v>2</v>
      </c>
      <c r="E12" s="1"/>
      <c r="F12" s="1"/>
      <c r="G12" s="1"/>
      <c r="H12" s="1"/>
      <c r="I12" s="1"/>
      <c r="J12" s="1"/>
      <c r="K12" s="1"/>
      <c r="L12" s="1">
        <v>2</v>
      </c>
    </row>
    <row r="13" spans="1:12">
      <c r="A13" s="273" t="s">
        <v>601</v>
      </c>
      <c r="B13" s="626">
        <v>1</v>
      </c>
      <c r="C13" s="626"/>
      <c r="D13" s="626">
        <v>29</v>
      </c>
      <c r="E13" s="626"/>
      <c r="F13" s="626"/>
      <c r="G13" s="626"/>
      <c r="H13" s="626"/>
      <c r="I13" s="626"/>
      <c r="J13" s="626"/>
      <c r="K13" s="626"/>
      <c r="L13" s="626">
        <v>30</v>
      </c>
    </row>
    <row r="14" spans="1:12">
      <c r="A14" s="273" t="s">
        <v>137</v>
      </c>
      <c r="B14" s="626">
        <v>21</v>
      </c>
      <c r="C14" s="626">
        <v>58</v>
      </c>
      <c r="D14" s="626">
        <v>495</v>
      </c>
      <c r="E14" s="626"/>
      <c r="F14" s="626"/>
      <c r="G14" s="626"/>
      <c r="H14" s="626"/>
      <c r="I14" s="626"/>
      <c r="J14" s="626"/>
      <c r="K14" s="626"/>
      <c r="L14" s="626">
        <v>574</v>
      </c>
    </row>
    <row r="15" spans="1:12">
      <c r="A15" s="277" t="s">
        <v>603</v>
      </c>
      <c r="B15" s="1"/>
      <c r="C15" s="1"/>
      <c r="D15" s="1">
        <v>1</v>
      </c>
      <c r="E15" s="1"/>
      <c r="F15" s="1"/>
      <c r="G15" s="1"/>
      <c r="H15" s="1"/>
      <c r="I15" s="1"/>
      <c r="J15" s="1"/>
      <c r="K15" s="1"/>
      <c r="L15" s="1">
        <v>1</v>
      </c>
    </row>
    <row r="16" spans="1:12">
      <c r="A16" s="277" t="s">
        <v>2925</v>
      </c>
      <c r="B16" s="1"/>
      <c r="C16" s="1"/>
      <c r="D16" s="1">
        <v>1</v>
      </c>
      <c r="E16" s="1"/>
      <c r="F16" s="1"/>
      <c r="G16" s="1"/>
      <c r="H16" s="1"/>
      <c r="I16" s="1"/>
      <c r="J16" s="1"/>
      <c r="K16" s="1"/>
      <c r="L16" s="1">
        <v>1</v>
      </c>
    </row>
    <row r="17" spans="1:12">
      <c r="A17" s="5" t="s">
        <v>1174</v>
      </c>
      <c r="B17" s="1"/>
      <c r="C17" s="1"/>
      <c r="D17" s="1"/>
      <c r="E17" s="1">
        <v>4</v>
      </c>
      <c r="F17" s="1">
        <v>14</v>
      </c>
      <c r="G17" s="1">
        <v>74</v>
      </c>
      <c r="H17" s="1"/>
      <c r="I17" s="1"/>
      <c r="J17" s="1">
        <v>1</v>
      </c>
      <c r="K17" s="1"/>
      <c r="L17" s="1">
        <v>93</v>
      </c>
    </row>
    <row r="18" spans="1:12">
      <c r="A18" s="628" t="s">
        <v>1278</v>
      </c>
      <c r="B18" s="627"/>
      <c r="C18" s="627"/>
      <c r="D18" s="627"/>
      <c r="E18" s="627"/>
      <c r="F18" s="627">
        <v>5</v>
      </c>
      <c r="G18" s="627">
        <v>29</v>
      </c>
      <c r="H18" s="627"/>
      <c r="I18" s="627"/>
      <c r="J18" s="627">
        <v>1</v>
      </c>
      <c r="K18" s="627"/>
      <c r="L18" s="627">
        <v>35</v>
      </c>
    </row>
    <row r="19" spans="1:12">
      <c r="A19" s="413" t="s">
        <v>2773</v>
      </c>
      <c r="B19" s="627"/>
      <c r="C19" s="627"/>
      <c r="D19" s="627"/>
      <c r="E19" s="627"/>
      <c r="F19" s="627"/>
      <c r="G19" s="627">
        <v>3</v>
      </c>
      <c r="H19" s="627"/>
      <c r="I19" s="627"/>
      <c r="J19" s="627"/>
      <c r="K19" s="627"/>
      <c r="L19" s="627">
        <v>3</v>
      </c>
    </row>
    <row r="20" spans="1:12">
      <c r="A20" s="273" t="s">
        <v>601</v>
      </c>
      <c r="B20" s="626"/>
      <c r="C20" s="626"/>
      <c r="D20" s="626"/>
      <c r="E20" s="626"/>
      <c r="F20" s="626"/>
      <c r="G20" s="626">
        <v>7</v>
      </c>
      <c r="H20" s="626"/>
      <c r="I20" s="626"/>
      <c r="J20" s="626"/>
      <c r="K20" s="626"/>
      <c r="L20" s="626">
        <v>7</v>
      </c>
    </row>
    <row r="21" spans="1:12">
      <c r="A21" s="273" t="s">
        <v>137</v>
      </c>
      <c r="B21" s="626"/>
      <c r="C21" s="626"/>
      <c r="D21" s="626"/>
      <c r="E21" s="626">
        <v>4</v>
      </c>
      <c r="F21" s="626">
        <v>9</v>
      </c>
      <c r="G21" s="626">
        <v>35</v>
      </c>
      <c r="H21" s="626"/>
      <c r="I21" s="626"/>
      <c r="J21" s="626"/>
      <c r="K21" s="626"/>
      <c r="L21" s="626">
        <v>48</v>
      </c>
    </row>
    <row r="22" spans="1:12">
      <c r="A22" s="5" t="s">
        <v>712</v>
      </c>
      <c r="B22" s="1"/>
      <c r="C22" s="1"/>
      <c r="D22" s="1"/>
      <c r="E22" s="1">
        <v>3</v>
      </c>
      <c r="F22" s="1">
        <v>16</v>
      </c>
      <c r="G22" s="1">
        <v>80</v>
      </c>
      <c r="H22" s="1"/>
      <c r="I22" s="1"/>
      <c r="J22" s="1"/>
      <c r="K22" s="1"/>
      <c r="L22" s="1">
        <v>99</v>
      </c>
    </row>
    <row r="23" spans="1:12">
      <c r="A23" s="628" t="s">
        <v>1278</v>
      </c>
      <c r="B23" s="627"/>
      <c r="C23" s="627"/>
      <c r="D23" s="627"/>
      <c r="E23" s="627">
        <v>2</v>
      </c>
      <c r="F23" s="627">
        <v>12</v>
      </c>
      <c r="G23" s="627">
        <v>57</v>
      </c>
      <c r="H23" s="627"/>
      <c r="I23" s="627"/>
      <c r="J23" s="627"/>
      <c r="K23" s="627"/>
      <c r="L23" s="627">
        <v>71</v>
      </c>
    </row>
    <row r="24" spans="1:12">
      <c r="A24" s="413" t="s">
        <v>2773</v>
      </c>
      <c r="B24" s="627"/>
      <c r="C24" s="627"/>
      <c r="D24" s="627"/>
      <c r="E24" s="627"/>
      <c r="F24" s="627"/>
      <c r="G24" s="627">
        <v>1</v>
      </c>
      <c r="H24" s="627"/>
      <c r="I24" s="627"/>
      <c r="J24" s="627"/>
      <c r="K24" s="627"/>
      <c r="L24" s="627">
        <v>1</v>
      </c>
    </row>
    <row r="25" spans="1:12">
      <c r="A25" s="5" t="s">
        <v>1719</v>
      </c>
      <c r="B25" s="1"/>
      <c r="C25" s="1"/>
      <c r="D25" s="1"/>
      <c r="E25" s="1"/>
      <c r="F25" s="1">
        <v>1</v>
      </c>
      <c r="G25" s="1"/>
      <c r="H25" s="1"/>
      <c r="I25" s="1"/>
      <c r="J25" s="1"/>
      <c r="K25" s="1"/>
      <c r="L25" s="1">
        <v>1</v>
      </c>
    </row>
    <row r="26" spans="1:12">
      <c r="A26" s="273" t="s">
        <v>601</v>
      </c>
      <c r="B26" s="626"/>
      <c r="C26" s="626"/>
      <c r="D26" s="626"/>
      <c r="E26" s="626"/>
      <c r="F26" s="626"/>
      <c r="G26" s="626">
        <v>9</v>
      </c>
      <c r="H26" s="626"/>
      <c r="I26" s="626"/>
      <c r="J26" s="626"/>
      <c r="K26" s="626"/>
      <c r="L26" s="626">
        <v>9</v>
      </c>
    </row>
    <row r="27" spans="1:12">
      <c r="A27" s="273" t="s">
        <v>137</v>
      </c>
      <c r="B27" s="626"/>
      <c r="C27" s="626"/>
      <c r="D27" s="626"/>
      <c r="E27" s="626">
        <v>1</v>
      </c>
      <c r="F27" s="626">
        <v>3</v>
      </c>
      <c r="G27" s="626">
        <v>13</v>
      </c>
      <c r="H27" s="626"/>
      <c r="I27" s="626"/>
      <c r="J27" s="626"/>
      <c r="K27" s="626"/>
      <c r="L27" s="626">
        <v>17</v>
      </c>
    </row>
    <row r="28" spans="1:12">
      <c r="A28" s="5" t="s">
        <v>2716</v>
      </c>
      <c r="B28" s="1"/>
      <c r="C28" s="1"/>
      <c r="D28" s="1"/>
      <c r="E28" s="1"/>
      <c r="F28" s="1"/>
      <c r="G28" s="1"/>
      <c r="H28" s="1">
        <v>2</v>
      </c>
      <c r="I28" s="1">
        <v>5</v>
      </c>
      <c r="J28" s="1">
        <v>34</v>
      </c>
      <c r="K28" s="1"/>
      <c r="L28" s="1">
        <v>41</v>
      </c>
    </row>
    <row r="29" spans="1:12">
      <c r="A29" s="389" t="s">
        <v>601</v>
      </c>
      <c r="B29" s="626"/>
      <c r="C29" s="626"/>
      <c r="D29" s="626"/>
      <c r="E29" s="626"/>
      <c r="F29" s="626"/>
      <c r="G29" s="626"/>
      <c r="H29" s="626"/>
      <c r="I29" s="626"/>
      <c r="J29" s="626">
        <v>14</v>
      </c>
      <c r="K29" s="626"/>
      <c r="L29" s="626">
        <v>14</v>
      </c>
    </row>
    <row r="30" spans="1:12">
      <c r="A30" s="389" t="s">
        <v>137</v>
      </c>
      <c r="B30" s="626"/>
      <c r="C30" s="626"/>
      <c r="D30" s="626"/>
      <c r="E30" s="626"/>
      <c r="F30" s="626"/>
      <c r="G30" s="626"/>
      <c r="H30" s="626">
        <v>2</v>
      </c>
      <c r="I30" s="626">
        <v>5</v>
      </c>
      <c r="J30" s="626">
        <v>20</v>
      </c>
      <c r="K30" s="626"/>
      <c r="L30" s="626">
        <v>27</v>
      </c>
    </row>
    <row r="31" spans="1:12">
      <c r="A31" s="5" t="s">
        <v>681</v>
      </c>
      <c r="B31" s="1"/>
      <c r="C31" s="1"/>
      <c r="D31" s="1"/>
      <c r="E31" s="1"/>
      <c r="F31" s="1"/>
      <c r="G31" s="1"/>
      <c r="H31" s="1">
        <v>2</v>
      </c>
      <c r="I31" s="1">
        <v>8</v>
      </c>
      <c r="J31" s="1">
        <v>23</v>
      </c>
      <c r="K31" s="1"/>
      <c r="L31" s="1">
        <v>33</v>
      </c>
    </row>
    <row r="32" spans="1:12">
      <c r="A32" s="412" t="s">
        <v>1278</v>
      </c>
      <c r="B32" s="627"/>
      <c r="C32" s="627"/>
      <c r="D32" s="627"/>
      <c r="E32" s="627"/>
      <c r="F32" s="627"/>
      <c r="G32" s="627"/>
      <c r="H32" s="627"/>
      <c r="I32" s="627"/>
      <c r="J32" s="627">
        <v>1</v>
      </c>
      <c r="K32" s="627"/>
      <c r="L32" s="627">
        <v>1</v>
      </c>
    </row>
    <row r="33" spans="1:12">
      <c r="A33" s="412" t="s">
        <v>2773</v>
      </c>
      <c r="B33" s="627"/>
      <c r="C33" s="627"/>
      <c r="D33" s="627"/>
      <c r="E33" s="627"/>
      <c r="F33" s="627"/>
      <c r="G33" s="627"/>
      <c r="H33" s="627"/>
      <c r="I33" s="627"/>
      <c r="J33" s="627">
        <v>1</v>
      </c>
      <c r="K33" s="627"/>
      <c r="L33" s="627">
        <v>1</v>
      </c>
    </row>
    <row r="34" spans="1:12">
      <c r="A34" s="389" t="s">
        <v>137</v>
      </c>
      <c r="B34" s="626"/>
      <c r="C34" s="626"/>
      <c r="D34" s="626"/>
      <c r="E34" s="626"/>
      <c r="F34" s="626"/>
      <c r="G34" s="626"/>
      <c r="H34" s="626">
        <v>2</v>
      </c>
      <c r="I34" s="626">
        <v>8</v>
      </c>
      <c r="J34" s="626">
        <v>21</v>
      </c>
      <c r="K34" s="626"/>
      <c r="L34" s="626">
        <v>31</v>
      </c>
    </row>
    <row r="35" spans="1:12">
      <c r="A35" s="5" t="s">
        <v>744</v>
      </c>
      <c r="B35" s="1"/>
      <c r="C35" s="1"/>
      <c r="D35" s="1"/>
      <c r="E35" s="1"/>
      <c r="F35" s="1"/>
      <c r="G35" s="1"/>
      <c r="H35" s="1">
        <v>1</v>
      </c>
      <c r="I35" s="1">
        <v>5</v>
      </c>
      <c r="J35" s="1">
        <v>33</v>
      </c>
      <c r="K35" s="1">
        <v>1</v>
      </c>
      <c r="L35" s="1">
        <v>40</v>
      </c>
    </row>
    <row r="36" spans="1:12">
      <c r="A36" s="412" t="s">
        <v>2773</v>
      </c>
      <c r="B36" s="627"/>
      <c r="C36" s="627"/>
      <c r="D36" s="627"/>
      <c r="E36" s="627"/>
      <c r="F36" s="627"/>
      <c r="G36" s="627"/>
      <c r="H36" s="627"/>
      <c r="I36" s="627"/>
      <c r="J36" s="627"/>
      <c r="K36" s="627">
        <v>1</v>
      </c>
      <c r="L36" s="627">
        <v>1</v>
      </c>
    </row>
    <row r="37" spans="1:12">
      <c r="A37" s="389" t="s">
        <v>601</v>
      </c>
      <c r="B37" s="626"/>
      <c r="C37" s="626"/>
      <c r="D37" s="626"/>
      <c r="E37" s="626"/>
      <c r="F37" s="626"/>
      <c r="G37" s="626"/>
      <c r="H37" s="626"/>
      <c r="I37" s="626">
        <v>1</v>
      </c>
      <c r="J37" s="626">
        <v>5</v>
      </c>
      <c r="K37" s="626"/>
      <c r="L37" s="626">
        <v>6</v>
      </c>
    </row>
    <row r="38" spans="1:12">
      <c r="A38" s="389" t="s">
        <v>137</v>
      </c>
      <c r="B38" s="626"/>
      <c r="C38" s="626"/>
      <c r="D38" s="626"/>
      <c r="E38" s="626"/>
      <c r="F38" s="626"/>
      <c r="G38" s="626"/>
      <c r="H38" s="626">
        <v>1</v>
      </c>
      <c r="I38" s="626">
        <v>4</v>
      </c>
      <c r="J38" s="626">
        <v>28</v>
      </c>
      <c r="K38" s="626"/>
      <c r="L38" s="626">
        <v>33</v>
      </c>
    </row>
    <row r="39" spans="1:12">
      <c r="A39" s="5" t="s">
        <v>639</v>
      </c>
      <c r="B39" s="1"/>
      <c r="C39" s="1"/>
      <c r="D39" s="1"/>
      <c r="E39" s="1"/>
      <c r="F39" s="1"/>
      <c r="G39" s="1"/>
      <c r="H39" s="1">
        <v>4</v>
      </c>
      <c r="I39" s="1">
        <v>15</v>
      </c>
      <c r="J39" s="1">
        <v>70</v>
      </c>
      <c r="K39" s="1"/>
      <c r="L39" s="1">
        <v>89</v>
      </c>
    </row>
    <row r="40" spans="1:12">
      <c r="A40" s="412" t="s">
        <v>1278</v>
      </c>
      <c r="B40" s="627"/>
      <c r="C40" s="627"/>
      <c r="D40" s="627"/>
      <c r="E40" s="627"/>
      <c r="F40" s="627"/>
      <c r="G40" s="627"/>
      <c r="H40" s="627"/>
      <c r="I40" s="627"/>
      <c r="J40" s="627">
        <v>3</v>
      </c>
      <c r="K40" s="627"/>
      <c r="L40" s="627">
        <v>3</v>
      </c>
    </row>
    <row r="41" spans="1:12">
      <c r="A41" s="412" t="s">
        <v>2773</v>
      </c>
      <c r="B41" s="627"/>
      <c r="C41" s="627"/>
      <c r="D41" s="627"/>
      <c r="E41" s="627"/>
      <c r="F41" s="627"/>
      <c r="G41" s="627"/>
      <c r="H41" s="627"/>
      <c r="I41" s="627"/>
      <c r="J41" s="627">
        <v>4</v>
      </c>
      <c r="K41" s="627"/>
      <c r="L41" s="627">
        <v>4</v>
      </c>
    </row>
    <row r="42" spans="1:12">
      <c r="A42" s="277" t="s">
        <v>3854</v>
      </c>
      <c r="B42" s="1"/>
      <c r="C42" s="1"/>
      <c r="D42" s="1"/>
      <c r="E42" s="1"/>
      <c r="F42" s="1"/>
      <c r="G42" s="1"/>
      <c r="H42" s="1"/>
      <c r="I42" s="1"/>
      <c r="J42" s="1">
        <v>1</v>
      </c>
      <c r="K42" s="1"/>
      <c r="L42" s="1">
        <v>1</v>
      </c>
    </row>
    <row r="43" spans="1:12">
      <c r="A43" s="277" t="s">
        <v>601</v>
      </c>
      <c r="B43" s="1"/>
      <c r="C43" s="1"/>
      <c r="D43" s="1"/>
      <c r="E43" s="1"/>
      <c r="F43" s="1"/>
      <c r="G43" s="1"/>
      <c r="H43" s="1"/>
      <c r="I43" s="1"/>
      <c r="J43" s="1">
        <v>1</v>
      </c>
      <c r="K43" s="1"/>
      <c r="L43" s="1">
        <v>1</v>
      </c>
    </row>
    <row r="44" spans="1:12">
      <c r="A44" s="389" t="s">
        <v>137</v>
      </c>
      <c r="B44" s="626"/>
      <c r="C44" s="626"/>
      <c r="D44" s="626"/>
      <c r="E44" s="626"/>
      <c r="F44" s="626"/>
      <c r="G44" s="626"/>
      <c r="H44" s="626">
        <v>4</v>
      </c>
      <c r="I44" s="626">
        <v>15</v>
      </c>
      <c r="J44" s="626">
        <v>61</v>
      </c>
      <c r="K44" s="626"/>
      <c r="L44" s="626">
        <v>80</v>
      </c>
    </row>
    <row r="45" spans="1:12">
      <c r="A45" s="5" t="s">
        <v>569</v>
      </c>
      <c r="B45" s="1"/>
      <c r="C45" s="1"/>
      <c r="D45" s="1"/>
      <c r="E45" s="1"/>
      <c r="F45" s="1"/>
      <c r="G45" s="1"/>
      <c r="H45" s="1">
        <v>5</v>
      </c>
      <c r="I45" s="1">
        <v>9</v>
      </c>
      <c r="J45" s="1">
        <v>78</v>
      </c>
      <c r="K45" s="1"/>
      <c r="L45" s="1">
        <v>92</v>
      </c>
    </row>
    <row r="46" spans="1:12">
      <c r="A46" s="412" t="s">
        <v>2773</v>
      </c>
      <c r="B46" s="627"/>
      <c r="C46" s="627"/>
      <c r="D46" s="627"/>
      <c r="E46" s="627"/>
      <c r="F46" s="627"/>
      <c r="G46" s="627"/>
      <c r="H46" s="627">
        <v>1</v>
      </c>
      <c r="I46" s="627"/>
      <c r="J46" s="627">
        <v>5</v>
      </c>
      <c r="K46" s="627"/>
      <c r="L46" s="627">
        <v>6</v>
      </c>
    </row>
    <row r="47" spans="1:12">
      <c r="A47" s="389" t="s">
        <v>601</v>
      </c>
      <c r="B47" s="626"/>
      <c r="C47" s="626"/>
      <c r="D47" s="626"/>
      <c r="E47" s="626"/>
      <c r="F47" s="626"/>
      <c r="G47" s="626"/>
      <c r="H47" s="626"/>
      <c r="I47" s="626"/>
      <c r="J47" s="626">
        <v>11</v>
      </c>
      <c r="K47" s="626"/>
      <c r="L47" s="626">
        <v>11</v>
      </c>
    </row>
    <row r="48" spans="1:12">
      <c r="A48" s="389" t="s">
        <v>137</v>
      </c>
      <c r="B48" s="626"/>
      <c r="C48" s="626"/>
      <c r="D48" s="626"/>
      <c r="E48" s="626"/>
      <c r="F48" s="626"/>
      <c r="G48" s="626"/>
      <c r="H48" s="626">
        <v>4</v>
      </c>
      <c r="I48" s="626">
        <v>9</v>
      </c>
      <c r="J48" s="626">
        <v>62</v>
      </c>
      <c r="K48" s="626"/>
      <c r="L48" s="626">
        <v>75</v>
      </c>
    </row>
    <row r="49" spans="1:12">
      <c r="A49" s="5" t="s">
        <v>4271</v>
      </c>
      <c r="B49" s="1"/>
      <c r="C49" s="1"/>
      <c r="D49" s="1"/>
      <c r="E49" s="1"/>
      <c r="F49" s="1"/>
      <c r="G49" s="1"/>
      <c r="H49" s="1">
        <v>1</v>
      </c>
      <c r="I49" s="1">
        <v>4</v>
      </c>
      <c r="J49" s="1">
        <v>28</v>
      </c>
      <c r="K49" s="1"/>
      <c r="L49" s="1">
        <v>33</v>
      </c>
    </row>
    <row r="50" spans="1:12">
      <c r="A50" s="277" t="s">
        <v>2867</v>
      </c>
      <c r="B50" s="1"/>
      <c r="C50" s="1"/>
      <c r="D50" s="1"/>
      <c r="E50" s="1"/>
      <c r="F50" s="1"/>
      <c r="G50" s="1"/>
      <c r="H50" s="1"/>
      <c r="I50" s="1">
        <v>1</v>
      </c>
      <c r="J50" s="1">
        <v>2</v>
      </c>
      <c r="K50" s="1"/>
      <c r="L50" s="1">
        <v>3</v>
      </c>
    </row>
    <row r="51" spans="1:12">
      <c r="A51" s="277" t="s">
        <v>593</v>
      </c>
      <c r="B51" s="1"/>
      <c r="C51" s="1"/>
      <c r="D51" s="1"/>
      <c r="E51" s="1"/>
      <c r="F51" s="1"/>
      <c r="G51" s="1"/>
      <c r="H51" s="1"/>
      <c r="I51" s="1">
        <v>2</v>
      </c>
      <c r="J51" s="1">
        <v>8</v>
      </c>
      <c r="K51" s="1"/>
      <c r="L51" s="1">
        <v>10</v>
      </c>
    </row>
    <row r="52" spans="1:12">
      <c r="A52" s="277" t="s">
        <v>1037</v>
      </c>
      <c r="B52" s="1"/>
      <c r="C52" s="1"/>
      <c r="D52" s="1"/>
      <c r="E52" s="1"/>
      <c r="F52" s="1"/>
      <c r="G52" s="1"/>
      <c r="H52" s="1"/>
      <c r="I52" s="1"/>
      <c r="J52" s="1">
        <v>3</v>
      </c>
      <c r="K52" s="1"/>
      <c r="L52" s="1">
        <v>3</v>
      </c>
    </row>
    <row r="53" spans="1:12">
      <c r="A53" s="277" t="s">
        <v>4046</v>
      </c>
      <c r="B53" s="1"/>
      <c r="C53" s="1"/>
      <c r="D53" s="1"/>
      <c r="E53" s="1"/>
      <c r="F53" s="1"/>
      <c r="G53" s="1"/>
      <c r="H53" s="1">
        <v>1</v>
      </c>
      <c r="I53" s="1"/>
      <c r="J53" s="1"/>
      <c r="K53" s="1"/>
      <c r="L53" s="1">
        <v>1</v>
      </c>
    </row>
    <row r="54" spans="1:12">
      <c r="A54" s="277" t="s">
        <v>4034</v>
      </c>
      <c r="B54" s="1"/>
      <c r="C54" s="1"/>
      <c r="D54" s="1"/>
      <c r="E54" s="1"/>
      <c r="F54" s="1"/>
      <c r="G54" s="1"/>
      <c r="H54" s="1"/>
      <c r="I54" s="1">
        <v>1</v>
      </c>
      <c r="J54" s="1">
        <v>2</v>
      </c>
      <c r="K54" s="1"/>
      <c r="L54" s="1">
        <v>3</v>
      </c>
    </row>
    <row r="55" spans="1:12">
      <c r="A55" s="277" t="s">
        <v>2925</v>
      </c>
      <c r="B55" s="1"/>
      <c r="C55" s="1"/>
      <c r="D55" s="1"/>
      <c r="E55" s="1"/>
      <c r="F55" s="1"/>
      <c r="G55" s="1"/>
      <c r="H55" s="1"/>
      <c r="I55" s="1"/>
      <c r="J55" s="1">
        <v>13</v>
      </c>
      <c r="K55" s="1"/>
      <c r="L55" s="1">
        <v>13</v>
      </c>
    </row>
    <row r="56" spans="1:12">
      <c r="A56" s="5" t="s">
        <v>507</v>
      </c>
      <c r="B56" s="1"/>
      <c r="C56" s="1"/>
      <c r="D56" s="1"/>
      <c r="E56" s="1"/>
      <c r="F56" s="1"/>
      <c r="G56" s="1"/>
      <c r="H56" s="1">
        <v>1</v>
      </c>
      <c r="I56" s="1">
        <v>3</v>
      </c>
      <c r="J56" s="1">
        <v>16</v>
      </c>
      <c r="K56" s="1"/>
      <c r="L56" s="1">
        <v>20</v>
      </c>
    </row>
    <row r="57" spans="1:12">
      <c r="A57" s="277" t="s">
        <v>2867</v>
      </c>
      <c r="B57" s="1"/>
      <c r="C57" s="1"/>
      <c r="D57" s="1"/>
      <c r="E57" s="1"/>
      <c r="F57" s="1"/>
      <c r="G57" s="1"/>
      <c r="H57" s="1"/>
      <c r="I57" s="1">
        <v>3</v>
      </c>
      <c r="J57" s="1">
        <v>1</v>
      </c>
      <c r="K57" s="1"/>
      <c r="L57" s="1">
        <v>4</v>
      </c>
    </row>
    <row r="58" spans="1:12">
      <c r="A58" s="277" t="s">
        <v>593</v>
      </c>
      <c r="B58" s="1"/>
      <c r="C58" s="1"/>
      <c r="D58" s="1"/>
      <c r="E58" s="1"/>
      <c r="F58" s="1"/>
      <c r="G58" s="1"/>
      <c r="H58" s="1"/>
      <c r="I58" s="1"/>
      <c r="J58" s="1">
        <v>2</v>
      </c>
      <c r="K58" s="1"/>
      <c r="L58" s="1">
        <v>2</v>
      </c>
    </row>
    <row r="59" spans="1:12">
      <c r="A59" s="277" t="s">
        <v>1037</v>
      </c>
      <c r="B59" s="1"/>
      <c r="C59" s="1"/>
      <c r="D59" s="1"/>
      <c r="E59" s="1"/>
      <c r="F59" s="1"/>
      <c r="G59" s="1"/>
      <c r="H59" s="1"/>
      <c r="I59" s="1"/>
      <c r="J59" s="1">
        <v>1</v>
      </c>
      <c r="K59" s="1"/>
      <c r="L59" s="1">
        <v>1</v>
      </c>
    </row>
    <row r="60" spans="1:12">
      <c r="A60" s="277" t="s">
        <v>4034</v>
      </c>
      <c r="B60" s="1"/>
      <c r="C60" s="1"/>
      <c r="D60" s="1"/>
      <c r="E60" s="1"/>
      <c r="F60" s="1"/>
      <c r="G60" s="1"/>
      <c r="H60" s="1"/>
      <c r="I60" s="1"/>
      <c r="J60" s="1">
        <v>3</v>
      </c>
      <c r="K60" s="1"/>
      <c r="L60" s="1">
        <v>3</v>
      </c>
    </row>
    <row r="61" spans="1:12">
      <c r="A61" s="277" t="s">
        <v>137</v>
      </c>
      <c r="B61" s="1"/>
      <c r="C61" s="1"/>
      <c r="D61" s="1"/>
      <c r="E61" s="1"/>
      <c r="F61" s="1"/>
      <c r="G61" s="1"/>
      <c r="H61" s="1">
        <v>1</v>
      </c>
      <c r="I61" s="1"/>
      <c r="J61" s="1"/>
      <c r="K61" s="1"/>
      <c r="L61" s="1">
        <v>1</v>
      </c>
    </row>
    <row r="62" spans="1:12">
      <c r="A62" s="277" t="s">
        <v>2925</v>
      </c>
      <c r="B62" s="1"/>
      <c r="C62" s="1"/>
      <c r="D62" s="1"/>
      <c r="E62" s="1"/>
      <c r="F62" s="1"/>
      <c r="G62" s="1"/>
      <c r="H62" s="1"/>
      <c r="I62" s="1"/>
      <c r="J62" s="1">
        <v>9</v>
      </c>
      <c r="K62" s="1"/>
      <c r="L62" s="1">
        <v>9</v>
      </c>
    </row>
    <row r="63" spans="1:12">
      <c r="A63" s="5" t="s">
        <v>140</v>
      </c>
      <c r="B63" s="1">
        <v>22</v>
      </c>
      <c r="C63" s="1">
        <v>59</v>
      </c>
      <c r="D63" s="1">
        <v>552</v>
      </c>
      <c r="E63" s="1">
        <v>7</v>
      </c>
      <c r="F63" s="1">
        <v>30</v>
      </c>
      <c r="G63" s="1">
        <v>154</v>
      </c>
      <c r="H63" s="1">
        <v>16</v>
      </c>
      <c r="I63" s="1">
        <v>49</v>
      </c>
      <c r="J63" s="1">
        <v>283</v>
      </c>
      <c r="K63" s="1">
        <v>1</v>
      </c>
      <c r="L63" s="1">
        <v>1173</v>
      </c>
    </row>
    <row r="64" spans="1:12">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84DF6-2F2A-4C1B-8826-B35EBD609599}">
  <sheetPr filterMode="1"/>
  <dimension ref="A1:L40"/>
  <sheetViews>
    <sheetView zoomScaleNormal="100" workbookViewId="0">
      <selection activeCell="C9" sqref="C9"/>
    </sheetView>
  </sheetViews>
  <sheetFormatPr defaultRowHeight="15"/>
  <cols>
    <col min="1" max="12" width="22.42578125" customWidth="1"/>
  </cols>
  <sheetData>
    <row r="1" spans="1:12" ht="15.75" thickBot="1">
      <c r="E1" s="1">
        <f>SUBTOTAL(3,E3:E42)</f>
        <v>10</v>
      </c>
    </row>
    <row r="2" spans="1:12" ht="30.75" thickBot="1">
      <c r="A2" s="293" t="s">
        <v>203</v>
      </c>
      <c r="B2" s="294" t="s">
        <v>141</v>
      </c>
      <c r="C2" s="295" t="s">
        <v>3</v>
      </c>
      <c r="D2" s="278" t="s">
        <v>4428</v>
      </c>
      <c r="E2" s="278" t="s">
        <v>4429</v>
      </c>
      <c r="F2" s="279" t="s">
        <v>4430</v>
      </c>
      <c r="G2" s="296" t="s">
        <v>518</v>
      </c>
      <c r="H2" s="296" t="s">
        <v>519</v>
      </c>
      <c r="I2" s="296" t="s">
        <v>4431</v>
      </c>
      <c r="J2" s="297" t="s">
        <v>206</v>
      </c>
      <c r="K2" s="297" t="s">
        <v>560</v>
      </c>
      <c r="L2" s="297" t="s">
        <v>4432</v>
      </c>
    </row>
    <row r="3" spans="1:12" ht="15.75" thickBot="1">
      <c r="A3" s="280" t="s">
        <v>1962</v>
      </c>
      <c r="B3" s="281" t="s">
        <v>1963</v>
      </c>
      <c r="C3" s="281" t="s">
        <v>509</v>
      </c>
      <c r="D3" s="282" t="s">
        <v>566</v>
      </c>
      <c r="E3" s="284" t="str">
        <f>VLOOKUP(B3,'Estruturante Móvel'!B:V,21,0)</f>
        <v>REDE OK</v>
      </c>
      <c r="F3" s="283" t="s">
        <v>4433</v>
      </c>
      <c r="G3" s="281" t="s">
        <v>446</v>
      </c>
      <c r="H3" s="281" t="s">
        <v>465</v>
      </c>
      <c r="I3" s="281" t="s">
        <v>1072</v>
      </c>
    </row>
    <row r="4" spans="1:12" ht="15.75" hidden="1" thickBot="1">
      <c r="A4" s="280" t="s">
        <v>2100</v>
      </c>
      <c r="B4" s="281" t="s">
        <v>2101</v>
      </c>
      <c r="C4" s="281" t="s">
        <v>509</v>
      </c>
      <c r="D4" s="285" t="s">
        <v>42</v>
      </c>
      <c r="E4" s="284" t="str">
        <f>VLOOKUP(B4,'Estruturante Móvel'!B:V,21,0)</f>
        <v>REDE OK</v>
      </c>
      <c r="F4" s="283" t="s">
        <v>2102</v>
      </c>
      <c r="G4" s="281" t="s">
        <v>446</v>
      </c>
      <c r="H4" s="281" t="s">
        <v>449</v>
      </c>
      <c r="I4" s="281" t="s">
        <v>449</v>
      </c>
    </row>
    <row r="5" spans="1:12" ht="15.75" thickBot="1">
      <c r="A5" s="280" t="s">
        <v>1444</v>
      </c>
      <c r="B5" s="281" t="s">
        <v>1445</v>
      </c>
      <c r="C5" s="281" t="s">
        <v>509</v>
      </c>
      <c r="D5" s="282" t="s">
        <v>566</v>
      </c>
      <c r="E5" s="284" t="str">
        <f>VLOOKUP(B5,'Estruturante Móvel'!B:V,21,0)</f>
        <v>REDE OK</v>
      </c>
      <c r="F5" s="283" t="s">
        <v>4434</v>
      </c>
      <c r="G5" s="281" t="s">
        <v>446</v>
      </c>
      <c r="H5" s="281" t="s">
        <v>448</v>
      </c>
      <c r="I5" s="281" t="s">
        <v>448</v>
      </c>
      <c r="J5">
        <v>512268</v>
      </c>
      <c r="K5" t="s">
        <v>646</v>
      </c>
      <c r="L5" s="298" t="s">
        <v>1444</v>
      </c>
    </row>
    <row r="6" spans="1:12" ht="15.75" hidden="1" thickBot="1">
      <c r="A6" s="280" t="s">
        <v>1537</v>
      </c>
      <c r="B6" s="281" t="s">
        <v>1538</v>
      </c>
      <c r="C6" s="281" t="s">
        <v>509</v>
      </c>
      <c r="D6" s="285" t="s">
        <v>42</v>
      </c>
      <c r="E6" s="284" t="str">
        <f>VLOOKUP(B6,'Estruturante Móvel'!B:V,21,0)</f>
        <v>REDE OK</v>
      </c>
      <c r="F6" s="283" t="s">
        <v>1539</v>
      </c>
      <c r="G6" s="281" t="s">
        <v>446</v>
      </c>
      <c r="H6" s="281" t="s">
        <v>453</v>
      </c>
      <c r="I6" s="281" t="s">
        <v>453</v>
      </c>
      <c r="J6">
        <v>512251</v>
      </c>
      <c r="K6" t="s">
        <v>918</v>
      </c>
    </row>
    <row r="7" spans="1:12" ht="15.75" hidden="1" thickBot="1">
      <c r="A7" s="280" t="s">
        <v>1420</v>
      </c>
      <c r="B7" s="281" t="s">
        <v>1421</v>
      </c>
      <c r="C7" s="281" t="s">
        <v>509</v>
      </c>
      <c r="D7" s="285" t="s">
        <v>42</v>
      </c>
      <c r="E7" s="284" t="str">
        <f>VLOOKUP(B7,'Estruturante Móvel'!B:V,21,0)</f>
        <v>REDE OK</v>
      </c>
      <c r="F7" s="283" t="s">
        <v>1422</v>
      </c>
      <c r="G7" s="281" t="s">
        <v>446</v>
      </c>
      <c r="H7" s="281" t="s">
        <v>457</v>
      </c>
      <c r="I7" s="281" t="s">
        <v>457</v>
      </c>
      <c r="J7">
        <v>517431</v>
      </c>
      <c r="K7" t="s">
        <v>4240</v>
      </c>
    </row>
    <row r="8" spans="1:12" ht="15.75" hidden="1" thickBot="1">
      <c r="A8" s="280" t="s">
        <v>3009</v>
      </c>
      <c r="B8" s="281" t="s">
        <v>3010</v>
      </c>
      <c r="C8" s="281" t="s">
        <v>509</v>
      </c>
      <c r="D8" s="285" t="s">
        <v>42</v>
      </c>
      <c r="E8" s="284">
        <f>VLOOKUP(B8,'Estruturante Móvel'!B:V,21,0)</f>
        <v>46059</v>
      </c>
      <c r="F8" s="283" t="s">
        <v>3011</v>
      </c>
      <c r="G8" s="281" t="s">
        <v>446</v>
      </c>
      <c r="H8" s="281" t="s">
        <v>449</v>
      </c>
      <c r="I8" s="281" t="s">
        <v>449</v>
      </c>
      <c r="J8">
        <v>512328</v>
      </c>
      <c r="K8" t="s">
        <v>646</v>
      </c>
    </row>
    <row r="9" spans="1:12" ht="15.75" thickBot="1">
      <c r="A9" s="280" t="s">
        <v>2047</v>
      </c>
      <c r="B9" s="281" t="s">
        <v>2048</v>
      </c>
      <c r="C9" s="281" t="s">
        <v>509</v>
      </c>
      <c r="D9" s="282" t="s">
        <v>566</v>
      </c>
      <c r="E9" s="284" t="str">
        <f>VLOOKUP(B9,'Estruturante Móvel'!B:V,21,0)</f>
        <v>RÁDIO</v>
      </c>
      <c r="F9" s="283" t="s">
        <v>2049</v>
      </c>
      <c r="G9" s="281" t="s">
        <v>446</v>
      </c>
      <c r="H9" s="281" t="s">
        <v>449</v>
      </c>
      <c r="I9" s="281" t="s">
        <v>1939</v>
      </c>
      <c r="J9">
        <v>512343</v>
      </c>
      <c r="K9" t="s">
        <v>4240</v>
      </c>
      <c r="L9" s="298" t="s">
        <v>2047</v>
      </c>
    </row>
    <row r="10" spans="1:12" ht="15.75" hidden="1" thickBot="1">
      <c r="A10" s="280" t="s">
        <v>1911</v>
      </c>
      <c r="B10" s="281" t="s">
        <v>1912</v>
      </c>
      <c r="C10" s="281" t="s">
        <v>509</v>
      </c>
      <c r="D10" s="285" t="s">
        <v>42</v>
      </c>
      <c r="E10" s="284" t="str">
        <f>VLOOKUP(B10,'Estruturante Móvel'!B:V,21,0)</f>
        <v>REDE OK</v>
      </c>
      <c r="F10" s="283" t="s">
        <v>1422</v>
      </c>
      <c r="G10" s="281" t="s">
        <v>446</v>
      </c>
      <c r="H10" s="281" t="s">
        <v>457</v>
      </c>
      <c r="I10" s="281" t="s">
        <v>457</v>
      </c>
      <c r="J10">
        <v>517431</v>
      </c>
      <c r="K10" t="s">
        <v>4240</v>
      </c>
    </row>
    <row r="11" spans="1:12" ht="15.75" hidden="1" thickBot="1">
      <c r="A11" s="280" t="s">
        <v>2374</v>
      </c>
      <c r="B11" s="281" t="s">
        <v>2375</v>
      </c>
      <c r="C11" s="281" t="s">
        <v>509</v>
      </c>
      <c r="D11" s="285" t="s">
        <v>42</v>
      </c>
      <c r="E11" s="284" t="str">
        <f>VLOOKUP(B11,'Estruturante Móvel'!B:V,21,0)</f>
        <v>REDE OK</v>
      </c>
      <c r="F11" s="283" t="s">
        <v>1422</v>
      </c>
      <c r="G11" s="281" t="s">
        <v>446</v>
      </c>
      <c r="H11" s="281" t="s">
        <v>457</v>
      </c>
      <c r="I11" s="281" t="s">
        <v>457</v>
      </c>
      <c r="J11">
        <v>517431</v>
      </c>
      <c r="K11" t="s">
        <v>4240</v>
      </c>
    </row>
    <row r="12" spans="1:12" ht="15.75" hidden="1" thickBot="1">
      <c r="A12" s="280" t="s">
        <v>1424</v>
      </c>
      <c r="B12" s="281" t="s">
        <v>1425</v>
      </c>
      <c r="C12" s="281" t="s">
        <v>509</v>
      </c>
      <c r="D12" s="285" t="s">
        <v>42</v>
      </c>
      <c r="E12" s="284" t="str">
        <f>VLOOKUP(B12,'Estruturante Móvel'!B:V,21,0)</f>
        <v>REDE OK</v>
      </c>
      <c r="F12" s="283" t="s">
        <v>1426</v>
      </c>
      <c r="G12" s="281" t="s">
        <v>446</v>
      </c>
      <c r="H12" s="281" t="s">
        <v>457</v>
      </c>
      <c r="I12" s="281" t="s">
        <v>457</v>
      </c>
      <c r="J12">
        <v>522466</v>
      </c>
      <c r="K12" t="s">
        <v>4435</v>
      </c>
    </row>
    <row r="13" spans="1:12" ht="15.75" hidden="1" thickBot="1">
      <c r="A13" s="280" t="s">
        <v>2500</v>
      </c>
      <c r="B13" s="281" t="s">
        <v>2501</v>
      </c>
      <c r="C13" s="281" t="s">
        <v>509</v>
      </c>
      <c r="D13" s="285" t="s">
        <v>42</v>
      </c>
      <c r="E13" s="284" t="str">
        <f>VLOOKUP(B13,'Estruturante Móvel'!B:V,21,0)</f>
        <v>RÁDIO</v>
      </c>
      <c r="F13" s="283" t="s">
        <v>2502</v>
      </c>
      <c r="G13" s="281" t="s">
        <v>446</v>
      </c>
      <c r="H13" s="281" t="s">
        <v>453</v>
      </c>
      <c r="I13" s="281" t="s">
        <v>851</v>
      </c>
      <c r="J13">
        <v>510613</v>
      </c>
      <c r="K13" t="s">
        <v>646</v>
      </c>
    </row>
    <row r="14" spans="1:12" ht="15.75" thickBot="1">
      <c r="A14" s="280" t="s">
        <v>1914</v>
      </c>
      <c r="B14" s="281" t="s">
        <v>1915</v>
      </c>
      <c r="C14" s="281" t="s">
        <v>509</v>
      </c>
      <c r="D14" s="282" t="s">
        <v>566</v>
      </c>
      <c r="E14" s="284" t="str">
        <f>VLOOKUP(B14,'Estruturante Móvel'!B:V,21,0)</f>
        <v>REDE OK</v>
      </c>
      <c r="F14" s="283" t="s">
        <v>4436</v>
      </c>
      <c r="G14" s="281" t="s">
        <v>446</v>
      </c>
      <c r="H14" s="281" t="s">
        <v>464</v>
      </c>
      <c r="I14" s="281" t="s">
        <v>947</v>
      </c>
      <c r="J14">
        <v>523944</v>
      </c>
      <c r="K14" t="s">
        <v>4435</v>
      </c>
      <c r="L14" s="298" t="s">
        <v>1914</v>
      </c>
    </row>
    <row r="15" spans="1:12" ht="15.75" hidden="1" thickBot="1">
      <c r="A15" s="280" t="s">
        <v>2957</v>
      </c>
      <c r="B15" s="281" t="s">
        <v>2958</v>
      </c>
      <c r="C15" s="281" t="s">
        <v>509</v>
      </c>
      <c r="D15" s="282" t="s">
        <v>42</v>
      </c>
      <c r="E15" s="284">
        <f>VLOOKUP(B15,'Estruturante Móvel'!B:V,21,0)</f>
        <v>46052</v>
      </c>
      <c r="F15" s="283" t="s">
        <v>2959</v>
      </c>
      <c r="G15" s="281" t="s">
        <v>446</v>
      </c>
      <c r="H15" s="281" t="s">
        <v>448</v>
      </c>
      <c r="I15" s="281" t="s">
        <v>780</v>
      </c>
      <c r="J15">
        <v>512271</v>
      </c>
      <c r="K15" t="s">
        <v>646</v>
      </c>
    </row>
    <row r="16" spans="1:12" ht="15.75" thickBot="1">
      <c r="A16" s="280" t="s">
        <v>3799</v>
      </c>
      <c r="B16" s="281" t="s">
        <v>3800</v>
      </c>
      <c r="C16" s="281" t="s">
        <v>509</v>
      </c>
      <c r="D16" s="282" t="s">
        <v>566</v>
      </c>
      <c r="E16" s="284">
        <f>VLOOKUP(B16,'Estruturante Móvel'!B:V,21,0)</f>
        <v>0</v>
      </c>
      <c r="F16" s="283" t="s">
        <v>4437</v>
      </c>
      <c r="G16" s="281" t="s">
        <v>446</v>
      </c>
      <c r="H16" s="281" t="s">
        <v>448</v>
      </c>
      <c r="I16" s="281" t="s">
        <v>796</v>
      </c>
      <c r="J16">
        <v>512238</v>
      </c>
      <c r="K16" t="s">
        <v>646</v>
      </c>
      <c r="L16" s="298" t="s">
        <v>3799</v>
      </c>
    </row>
    <row r="17" spans="1:12" ht="15.75" hidden="1" thickBot="1">
      <c r="A17" s="280" t="s">
        <v>3003</v>
      </c>
      <c r="B17" s="281" t="s">
        <v>3004</v>
      </c>
      <c r="C17" s="281" t="s">
        <v>509</v>
      </c>
      <c r="D17" s="282" t="s">
        <v>42</v>
      </c>
      <c r="E17" s="284">
        <f>VLOOKUP(B17,'Estruturante Móvel'!B:V,21,0)</f>
        <v>46059</v>
      </c>
      <c r="F17" s="283" t="s">
        <v>3005</v>
      </c>
      <c r="G17" s="281" t="s">
        <v>446</v>
      </c>
      <c r="H17" s="281" t="s">
        <v>449</v>
      </c>
      <c r="I17" s="281" t="s">
        <v>449</v>
      </c>
      <c r="J17">
        <v>517390</v>
      </c>
      <c r="K17" t="s">
        <v>4435</v>
      </c>
    </row>
    <row r="18" spans="1:12" ht="15.75" hidden="1" thickBot="1">
      <c r="A18" s="280" t="s">
        <v>1931</v>
      </c>
      <c r="B18" s="281" t="s">
        <v>1932</v>
      </c>
      <c r="C18" s="281" t="s">
        <v>509</v>
      </c>
      <c r="D18" s="285" t="s">
        <v>42</v>
      </c>
      <c r="E18" s="284" t="str">
        <f>VLOOKUP(B18,'Estruturante Móvel'!B:V,21,0)</f>
        <v>REDE OK</v>
      </c>
      <c r="F18" s="283" t="s">
        <v>994</v>
      </c>
      <c r="G18" s="281" t="s">
        <v>446</v>
      </c>
      <c r="H18" s="281" t="s">
        <v>453</v>
      </c>
      <c r="I18" s="281" t="s">
        <v>453</v>
      </c>
    </row>
    <row r="19" spans="1:12" ht="15.75" hidden="1" thickBot="1">
      <c r="A19" s="280" t="s">
        <v>992</v>
      </c>
      <c r="B19" s="281" t="s">
        <v>993</v>
      </c>
      <c r="C19" s="281" t="s">
        <v>509</v>
      </c>
      <c r="D19" s="285" t="s">
        <v>42</v>
      </c>
      <c r="E19" s="284" t="str">
        <f>VLOOKUP(B19,'Estruturante Móvel'!B:V,21,0)</f>
        <v>REDE OK</v>
      </c>
      <c r="F19" s="283" t="s">
        <v>994</v>
      </c>
      <c r="G19" s="281" t="s">
        <v>446</v>
      </c>
      <c r="H19" s="281" t="s">
        <v>453</v>
      </c>
      <c r="I19" s="281" t="s">
        <v>453</v>
      </c>
    </row>
    <row r="20" spans="1:12" ht="15.75" hidden="1" thickBot="1">
      <c r="A20" s="280" t="s">
        <v>1226</v>
      </c>
      <c r="B20" s="281" t="s">
        <v>1227</v>
      </c>
      <c r="C20" s="281" t="s">
        <v>509</v>
      </c>
      <c r="D20" s="285" t="s">
        <v>42</v>
      </c>
      <c r="E20" s="284" t="str">
        <f>VLOOKUP(B20,'Estruturante Móvel'!B:V,21,0)</f>
        <v>REDE OK</v>
      </c>
      <c r="F20" s="283" t="s">
        <v>994</v>
      </c>
      <c r="G20" s="281" t="s">
        <v>446</v>
      </c>
      <c r="H20" s="281" t="s">
        <v>453</v>
      </c>
      <c r="I20" s="281" t="s">
        <v>453</v>
      </c>
    </row>
    <row r="21" spans="1:12" ht="15.75" hidden="1" thickBot="1">
      <c r="A21" s="280" t="s">
        <v>91</v>
      </c>
      <c r="B21" s="281" t="s">
        <v>90</v>
      </c>
      <c r="C21" s="281" t="s">
        <v>509</v>
      </c>
      <c r="D21" s="285" t="s">
        <v>42</v>
      </c>
      <c r="E21" s="284" t="str">
        <f>VLOOKUP(B21,'Estruturante Móvel'!B:V,21,0)</f>
        <v>REDE OK</v>
      </c>
      <c r="F21" s="283" t="s">
        <v>3163</v>
      </c>
      <c r="G21" s="281" t="s">
        <v>446</v>
      </c>
      <c r="H21" s="281" t="s">
        <v>457</v>
      </c>
      <c r="I21" s="281" t="s">
        <v>457</v>
      </c>
    </row>
    <row r="22" spans="1:12" ht="15.75" hidden="1" thickBot="1">
      <c r="A22" s="280" t="s">
        <v>997</v>
      </c>
      <c r="B22" s="281" t="s">
        <v>998</v>
      </c>
      <c r="C22" s="281" t="s">
        <v>509</v>
      </c>
      <c r="D22" s="285" t="s">
        <v>42</v>
      </c>
      <c r="E22" s="284" t="str">
        <f>VLOOKUP(B22,'Estruturante Móvel'!B:V,21,0)</f>
        <v>REDE OK</v>
      </c>
      <c r="F22" s="283" t="s">
        <v>999</v>
      </c>
      <c r="G22" s="281" t="s">
        <v>446</v>
      </c>
      <c r="H22" s="281" t="s">
        <v>453</v>
      </c>
      <c r="I22" s="281" t="s">
        <v>453</v>
      </c>
      <c r="J22">
        <v>512248</v>
      </c>
      <c r="K22" t="s">
        <v>646</v>
      </c>
    </row>
    <row r="23" spans="1:12" ht="15.75" thickBot="1">
      <c r="A23" s="280" t="s">
        <v>3701</v>
      </c>
      <c r="B23" s="281" t="s">
        <v>3702</v>
      </c>
      <c r="C23" s="281" t="s">
        <v>509</v>
      </c>
      <c r="D23" s="282" t="s">
        <v>566</v>
      </c>
      <c r="E23" s="284">
        <f>VLOOKUP(B23,'Estruturante Móvel'!B:V,21,0)</f>
        <v>0</v>
      </c>
      <c r="F23" s="283" t="s">
        <v>4438</v>
      </c>
      <c r="G23" s="281" t="s">
        <v>446</v>
      </c>
      <c r="H23" s="281" t="s">
        <v>449</v>
      </c>
      <c r="I23" s="281" t="s">
        <v>1759</v>
      </c>
      <c r="L23" s="298" t="s">
        <v>3701</v>
      </c>
    </row>
    <row r="24" spans="1:12" ht="15.75" thickBot="1">
      <c r="A24" s="280" t="s">
        <v>3838</v>
      </c>
      <c r="B24" s="281" t="s">
        <v>3839</v>
      </c>
      <c r="C24" s="281" t="s">
        <v>509</v>
      </c>
      <c r="D24" s="282" t="s">
        <v>566</v>
      </c>
      <c r="E24" s="284">
        <f>VLOOKUP(B24,'Estruturante Móvel'!B:V,21,0)</f>
        <v>0</v>
      </c>
      <c r="F24" s="283" t="s">
        <v>4439</v>
      </c>
      <c r="G24" s="281" t="s">
        <v>446</v>
      </c>
      <c r="H24" s="281" t="s">
        <v>449</v>
      </c>
      <c r="I24" s="281" t="s">
        <v>1759</v>
      </c>
      <c r="L24" s="298" t="s">
        <v>3838</v>
      </c>
    </row>
    <row r="25" spans="1:12" ht="15.75" hidden="1" thickBot="1">
      <c r="A25" s="280" t="s">
        <v>2930</v>
      </c>
      <c r="B25" s="281" t="s">
        <v>2931</v>
      </c>
      <c r="C25" s="281" t="s">
        <v>509</v>
      </c>
      <c r="D25" s="285" t="s">
        <v>42</v>
      </c>
      <c r="E25" s="284" t="str">
        <f>VLOOKUP(B25,'Estruturante Móvel'!B:V,21,0)</f>
        <v>REDE OK</v>
      </c>
      <c r="F25" s="283" t="s">
        <v>4440</v>
      </c>
      <c r="G25" s="281" t="s">
        <v>446</v>
      </c>
      <c r="H25" s="281" t="s">
        <v>455</v>
      </c>
      <c r="I25" s="281" t="s">
        <v>2224</v>
      </c>
    </row>
    <row r="26" spans="1:12" ht="15.75" hidden="1" thickBot="1">
      <c r="A26" s="280" t="s">
        <v>2975</v>
      </c>
      <c r="B26" s="281" t="s">
        <v>341</v>
      </c>
      <c r="C26" s="281" t="s">
        <v>509</v>
      </c>
      <c r="D26" s="285" t="s">
        <v>42</v>
      </c>
      <c r="E26" s="284">
        <f>VLOOKUP(B26,'Estruturante Móvel'!B:V,21,0)</f>
        <v>46052</v>
      </c>
      <c r="F26" s="283" t="s">
        <v>2976</v>
      </c>
      <c r="G26" s="281" t="s">
        <v>446</v>
      </c>
      <c r="H26" s="281" t="s">
        <v>450</v>
      </c>
      <c r="I26" s="281" t="s">
        <v>861</v>
      </c>
    </row>
    <row r="27" spans="1:12" ht="15.75" hidden="1" thickBot="1">
      <c r="A27" s="280" t="s">
        <v>2952</v>
      </c>
      <c r="B27" s="281" t="s">
        <v>340</v>
      </c>
      <c r="C27" s="281" t="s">
        <v>509</v>
      </c>
      <c r="D27" s="285" t="s">
        <v>42</v>
      </c>
      <c r="E27" s="284">
        <f>VLOOKUP(B27,'Estruturante Móvel'!B:V,21,0)</f>
        <v>46052</v>
      </c>
      <c r="F27" s="283" t="s">
        <v>2953</v>
      </c>
      <c r="G27" s="281" t="s">
        <v>446</v>
      </c>
      <c r="H27" s="281" t="s">
        <v>450</v>
      </c>
      <c r="I27" s="281" t="s">
        <v>861</v>
      </c>
    </row>
    <row r="28" spans="1:12" ht="15.75" hidden="1" thickBot="1">
      <c r="A28" s="280" t="s">
        <v>2986</v>
      </c>
      <c r="B28" s="281" t="s">
        <v>342</v>
      </c>
      <c r="C28" s="281" t="s">
        <v>509</v>
      </c>
      <c r="D28" s="285" t="s">
        <v>42</v>
      </c>
      <c r="E28" s="284">
        <f>VLOOKUP(B28,'Estruturante Móvel'!B:V,21,0)</f>
        <v>46059</v>
      </c>
      <c r="F28" s="283" t="s">
        <v>2976</v>
      </c>
      <c r="G28" s="281" t="s">
        <v>446</v>
      </c>
      <c r="H28" s="281" t="s">
        <v>450</v>
      </c>
      <c r="I28" s="281" t="s">
        <v>861</v>
      </c>
    </row>
    <row r="29" spans="1:12" ht="15.75" hidden="1" thickBot="1">
      <c r="A29" s="280" t="s">
        <v>2996</v>
      </c>
      <c r="B29" s="281" t="s">
        <v>343</v>
      </c>
      <c r="C29" s="281" t="s">
        <v>509</v>
      </c>
      <c r="D29" s="285" t="s">
        <v>42</v>
      </c>
      <c r="E29" s="284">
        <f>VLOOKUP(B29,'Estruturante Móvel'!B:V,21,0)</f>
        <v>46059</v>
      </c>
      <c r="F29" s="283" t="s">
        <v>2953</v>
      </c>
      <c r="G29" s="281" t="s">
        <v>446</v>
      </c>
      <c r="H29" s="281" t="s">
        <v>450</v>
      </c>
      <c r="I29" s="281" t="s">
        <v>861</v>
      </c>
    </row>
    <row r="30" spans="1:12" ht="15.75" thickBot="1">
      <c r="A30" s="280" t="s">
        <v>3803</v>
      </c>
      <c r="B30" s="281" t="s">
        <v>3804</v>
      </c>
      <c r="C30" s="281" t="s">
        <v>509</v>
      </c>
      <c r="D30" s="282" t="s">
        <v>566</v>
      </c>
      <c r="E30" s="284">
        <f>VLOOKUP(B30,'Estruturante Móvel'!B:V,21,0)</f>
        <v>46059</v>
      </c>
      <c r="F30" s="283" t="s">
        <v>4441</v>
      </c>
      <c r="G30" s="281" t="s">
        <v>446</v>
      </c>
      <c r="H30" s="281" t="s">
        <v>450</v>
      </c>
      <c r="I30" s="281" t="s">
        <v>861</v>
      </c>
      <c r="L30" s="298" t="s">
        <v>3803</v>
      </c>
    </row>
    <row r="31" spans="1:12" ht="15.75" hidden="1" thickBot="1">
      <c r="A31" s="280" t="s">
        <v>2998</v>
      </c>
      <c r="B31" s="281" t="s">
        <v>344</v>
      </c>
      <c r="C31" s="281" t="s">
        <v>509</v>
      </c>
      <c r="D31" s="285" t="s">
        <v>42</v>
      </c>
      <c r="E31" s="284">
        <f>VLOOKUP(B31,'Estruturante Móvel'!B:V,21,0)</f>
        <v>46059</v>
      </c>
      <c r="F31" s="283" t="s">
        <v>2976</v>
      </c>
      <c r="G31" s="281" t="s">
        <v>446</v>
      </c>
      <c r="H31" s="281" t="s">
        <v>450</v>
      </c>
      <c r="I31" s="281" t="s">
        <v>861</v>
      </c>
    </row>
    <row r="32" spans="1:12" ht="15.75" hidden="1" thickBot="1">
      <c r="A32" s="280" t="s">
        <v>2948</v>
      </c>
      <c r="B32" s="281" t="s">
        <v>339</v>
      </c>
      <c r="C32" s="281" t="s">
        <v>509</v>
      </c>
      <c r="D32" s="285" t="s">
        <v>42</v>
      </c>
      <c r="E32" s="284">
        <f>VLOOKUP(B32,'Estruturante Móvel'!B:V,21,0)</f>
        <v>46052</v>
      </c>
      <c r="F32" s="283" t="s">
        <v>2949</v>
      </c>
      <c r="G32" s="281" t="s">
        <v>446</v>
      </c>
      <c r="H32" s="281" t="s">
        <v>450</v>
      </c>
      <c r="I32" s="281" t="s">
        <v>861</v>
      </c>
    </row>
    <row r="33" spans="1:12" ht="15.75" hidden="1" thickBot="1">
      <c r="A33" s="280" t="s">
        <v>2979</v>
      </c>
      <c r="B33" s="281" t="s">
        <v>2980</v>
      </c>
      <c r="C33" s="281" t="s">
        <v>509</v>
      </c>
      <c r="D33" s="285" t="s">
        <v>42</v>
      </c>
      <c r="E33" s="284">
        <f>VLOOKUP(B33,'Estruturante Móvel'!B:V,21,0)</f>
        <v>46052</v>
      </c>
      <c r="F33" s="283" t="s">
        <v>2981</v>
      </c>
      <c r="G33" s="281" t="s">
        <v>446</v>
      </c>
      <c r="H33" s="281" t="s">
        <v>450</v>
      </c>
      <c r="I33" s="281" t="s">
        <v>861</v>
      </c>
    </row>
    <row r="34" spans="1:12" ht="15.75" thickBot="1">
      <c r="A34" s="280" t="s">
        <v>4042</v>
      </c>
      <c r="B34" s="281" t="s">
        <v>4043</v>
      </c>
      <c r="C34" s="281" t="s">
        <v>509</v>
      </c>
      <c r="D34" s="282" t="s">
        <v>566</v>
      </c>
      <c r="E34" s="284" t="str">
        <f>VLOOKUP(B34,'Estruturante Móvel'!B:V,21,0)</f>
        <v>REDE OK</v>
      </c>
      <c r="F34" s="283" t="s">
        <v>4442</v>
      </c>
      <c r="G34" s="281" t="s">
        <v>446</v>
      </c>
      <c r="H34" s="281" t="s">
        <v>450</v>
      </c>
      <c r="I34" s="281" t="s">
        <v>861</v>
      </c>
      <c r="L34" s="298" t="s">
        <v>4042</v>
      </c>
    </row>
    <row r="35" spans="1:12" ht="15.75" hidden="1" thickBot="1">
      <c r="A35" s="280" t="s">
        <v>3020</v>
      </c>
      <c r="B35" s="281" t="s">
        <v>3021</v>
      </c>
      <c r="C35" s="281" t="s">
        <v>509</v>
      </c>
      <c r="D35" s="282" t="s">
        <v>42</v>
      </c>
      <c r="E35" s="284">
        <f>VLOOKUP(B35,'Estruturante Móvel'!B:V,21,0)</f>
        <v>46059</v>
      </c>
      <c r="F35" s="283" t="s">
        <v>2981</v>
      </c>
      <c r="G35" s="281" t="s">
        <v>446</v>
      </c>
      <c r="H35" s="281" t="s">
        <v>450</v>
      </c>
      <c r="I35" s="281" t="s">
        <v>861</v>
      </c>
    </row>
    <row r="36" spans="1:12" ht="15.75" hidden="1" thickBot="1">
      <c r="A36" s="280" t="s">
        <v>2133</v>
      </c>
      <c r="B36" s="281" t="s">
        <v>2134</v>
      </c>
      <c r="C36" s="281" t="s">
        <v>509</v>
      </c>
      <c r="D36" s="285" t="s">
        <v>42</v>
      </c>
      <c r="E36" s="284" t="str">
        <f>VLOOKUP(B36,'Estruturante Móvel'!B:V,21,0)</f>
        <v>REDE OK</v>
      </c>
      <c r="F36" s="283" t="s">
        <v>2135</v>
      </c>
      <c r="G36" s="281" t="s">
        <v>446</v>
      </c>
      <c r="H36" s="281" t="s">
        <v>449</v>
      </c>
      <c r="I36" s="281" t="s">
        <v>449</v>
      </c>
    </row>
    <row r="37" spans="1:12" ht="15.75" hidden="1" thickBot="1">
      <c r="A37" s="280" t="s">
        <v>2086</v>
      </c>
      <c r="B37" s="281" t="s">
        <v>2087</v>
      </c>
      <c r="C37" s="281" t="s">
        <v>509</v>
      </c>
      <c r="D37" s="285" t="s">
        <v>42</v>
      </c>
      <c r="E37" s="284" t="str">
        <f>VLOOKUP(B37,'Estruturante Móvel'!B:V,21,0)</f>
        <v>REDE OK</v>
      </c>
      <c r="F37" s="283" t="s">
        <v>4443</v>
      </c>
      <c r="G37" s="281" t="s">
        <v>446</v>
      </c>
      <c r="H37" s="281" t="s">
        <v>449</v>
      </c>
      <c r="I37" s="281" t="s">
        <v>449</v>
      </c>
    </row>
    <row r="38" spans="1:12" ht="15.75" thickBot="1">
      <c r="A38" s="280" t="s">
        <v>2553</v>
      </c>
      <c r="B38" s="281" t="s">
        <v>2554</v>
      </c>
      <c r="C38" s="281" t="s">
        <v>509</v>
      </c>
      <c r="D38" s="282" t="s">
        <v>566</v>
      </c>
      <c r="E38" s="284" t="str">
        <f>VLOOKUP(B38,'Estruturante Móvel'!B:V,21,0)</f>
        <v>RÁDIO</v>
      </c>
      <c r="F38" s="283" t="s">
        <v>2555</v>
      </c>
      <c r="G38" s="281" t="s">
        <v>446</v>
      </c>
      <c r="H38" s="281" t="s">
        <v>455</v>
      </c>
      <c r="I38" s="281" t="s">
        <v>455</v>
      </c>
      <c r="L38" s="298" t="s">
        <v>2553</v>
      </c>
    </row>
    <row r="39" spans="1:12" ht="15.75" hidden="1" thickBot="1">
      <c r="A39" s="280" t="s">
        <v>2926</v>
      </c>
      <c r="B39" s="281" t="s">
        <v>2927</v>
      </c>
      <c r="C39" s="281" t="s">
        <v>509</v>
      </c>
      <c r="D39" s="285" t="s">
        <v>42</v>
      </c>
      <c r="E39" s="284" t="str">
        <f>VLOOKUP(B39,'Estruturante Móvel'!B:V,21,0)</f>
        <v>REDE OK</v>
      </c>
      <c r="F39" s="283" t="s">
        <v>4444</v>
      </c>
      <c r="G39" s="281" t="s">
        <v>446</v>
      </c>
      <c r="H39" s="281" t="s">
        <v>455</v>
      </c>
      <c r="I39" s="281" t="s">
        <v>2224</v>
      </c>
    </row>
    <row r="40" spans="1:12" ht="15.75" hidden="1" thickBot="1">
      <c r="A40" s="280" t="s">
        <v>2911</v>
      </c>
      <c r="B40" s="281" t="s">
        <v>2912</v>
      </c>
      <c r="C40" s="281" t="s">
        <v>509</v>
      </c>
      <c r="D40" s="285" t="s">
        <v>42</v>
      </c>
      <c r="E40" s="284" t="str">
        <f>VLOOKUP(B40,'Estruturante Móvel'!B:V,21,0)</f>
        <v>REDE OK</v>
      </c>
      <c r="F40" s="283" t="s">
        <v>4444</v>
      </c>
      <c r="G40" s="281" t="s">
        <v>446</v>
      </c>
      <c r="H40" s="281" t="s">
        <v>455</v>
      </c>
      <c r="I40" s="281" t="s">
        <v>2224</v>
      </c>
    </row>
  </sheetData>
  <autoFilter ref="A2:L40" xr:uid="{A3A84DF6-2F2A-4C1B-8826-B35EBD609599}">
    <filterColumn colId="3">
      <filters>
        <filter val="FLAT"/>
      </filters>
    </filterColumn>
  </autoFilter>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A20E4-F9DD-404C-980D-1E1F64B70105}">
  <dimension ref="E3:F24"/>
  <sheetViews>
    <sheetView showGridLines="0" zoomScaleNormal="100" workbookViewId="0">
      <selection activeCell="E24" sqref="E24:F24"/>
    </sheetView>
  </sheetViews>
  <sheetFormatPr defaultColWidth="9.42578125" defaultRowHeight="15"/>
  <cols>
    <col min="1" max="1" width="9.42578125" style="114"/>
    <col min="2" max="2" width="18.42578125" style="114" customWidth="1"/>
    <col min="3" max="3" width="34.42578125" style="114" customWidth="1"/>
    <col min="4" max="4" width="8.5703125" style="114" bestFit="1" customWidth="1"/>
    <col min="5" max="6" width="27" style="114" bestFit="1" customWidth="1"/>
    <col min="7" max="16384" width="9.42578125" style="114"/>
  </cols>
  <sheetData>
    <row r="3" spans="5:6">
      <c r="E3" s="115" t="s">
        <v>535</v>
      </c>
      <c r="F3" s="115" t="s">
        <v>4445</v>
      </c>
    </row>
    <row r="4" spans="5:6">
      <c r="E4" s="116" t="s">
        <v>137</v>
      </c>
      <c r="F4" s="117" t="s">
        <v>611</v>
      </c>
    </row>
    <row r="5" spans="5:6">
      <c r="E5" s="118" t="s">
        <v>2925</v>
      </c>
      <c r="F5" s="119" t="s">
        <v>4446</v>
      </c>
    </row>
    <row r="6" spans="5:6">
      <c r="E6" s="116" t="s">
        <v>593</v>
      </c>
      <c r="F6" s="117" t="s">
        <v>4447</v>
      </c>
    </row>
    <row r="7" spans="5:6">
      <c r="E7" s="116" t="s">
        <v>2852</v>
      </c>
      <c r="F7" s="117" t="s">
        <v>592</v>
      </c>
    </row>
    <row r="8" spans="5:6">
      <c r="E8" s="116" t="s">
        <v>4448</v>
      </c>
      <c r="F8" s="117" t="s">
        <v>4449</v>
      </c>
    </row>
    <row r="9" spans="5:6">
      <c r="E9" s="116" t="s">
        <v>4450</v>
      </c>
      <c r="F9" s="117" t="s">
        <v>4451</v>
      </c>
    </row>
    <row r="10" spans="5:6">
      <c r="E10" s="116" t="s">
        <v>3854</v>
      </c>
      <c r="F10" s="117" t="s">
        <v>592</v>
      </c>
    </row>
    <row r="11" spans="5:6">
      <c r="E11" s="116" t="s">
        <v>52</v>
      </c>
      <c r="F11" s="117" t="s">
        <v>4452</v>
      </c>
    </row>
    <row r="12" spans="5:6">
      <c r="E12" s="118" t="s">
        <v>4034</v>
      </c>
      <c r="F12" s="119" t="s">
        <v>4453</v>
      </c>
    </row>
    <row r="13" spans="5:6">
      <c r="E13" s="118" t="s">
        <v>65</v>
      </c>
      <c r="F13" s="119" t="s">
        <v>4446</v>
      </c>
    </row>
    <row r="14" spans="5:6">
      <c r="E14" s="116" t="s">
        <v>4454</v>
      </c>
      <c r="F14" s="117" t="s">
        <v>4452</v>
      </c>
    </row>
    <row r="15" spans="5:6">
      <c r="E15" s="116" t="s">
        <v>2773</v>
      </c>
      <c r="F15" s="117" t="s">
        <v>4449</v>
      </c>
    </row>
    <row r="16" spans="5:6">
      <c r="E16" s="120" t="s">
        <v>1719</v>
      </c>
      <c r="F16" s="121" t="s">
        <v>592</v>
      </c>
    </row>
    <row r="17" spans="5:6">
      <c r="E17" s="118" t="s">
        <v>4046</v>
      </c>
      <c r="F17" s="119" t="s">
        <v>4455</v>
      </c>
    </row>
    <row r="18" spans="5:6">
      <c r="E18" s="116" t="s">
        <v>2867</v>
      </c>
      <c r="F18" s="117" t="s">
        <v>4447</v>
      </c>
    </row>
    <row r="19" spans="5:6">
      <c r="E19" s="116" t="s">
        <v>3007</v>
      </c>
      <c r="F19" s="117" t="s">
        <v>4451</v>
      </c>
    </row>
    <row r="20" spans="5:6">
      <c r="E20" s="118" t="s">
        <v>1965</v>
      </c>
      <c r="F20" s="119" t="s">
        <v>592</v>
      </c>
    </row>
    <row r="21" spans="5:6">
      <c r="E21" s="116" t="s">
        <v>1037</v>
      </c>
      <c r="F21" s="117" t="s">
        <v>4456</v>
      </c>
    </row>
    <row r="22" spans="5:6">
      <c r="E22" s="118" t="s">
        <v>603</v>
      </c>
      <c r="F22" s="119" t="s">
        <v>4446</v>
      </c>
    </row>
    <row r="23" spans="5:6">
      <c r="E23" s="118" t="s">
        <v>1278</v>
      </c>
      <c r="F23" s="119" t="s">
        <v>4449</v>
      </c>
    </row>
    <row r="24" spans="5:6">
      <c r="E24" s="118" t="s">
        <v>601</v>
      </c>
      <c r="F24" s="119" t="s">
        <v>4446</v>
      </c>
    </row>
  </sheetData>
  <pageMargins left="0.511811024" right="0.511811024" top="0.78740157499999996" bottom="0.78740157499999996" header="0.31496062000000002" footer="0.31496062000000002"/>
  <headerFooter>
    <oddFooter>&amp;L_x000D_&amp;1#&amp;"Arial"&amp;7&amp;K000000 ***Este documento está clasificado como PUBLICO por TELEFÓNICA.
***This document is classified as PUBLIC by TELEFÓNICA.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5BB52-6C0E-4E2D-B671-D2E071BF2429}">
  <dimension ref="A1:C88"/>
  <sheetViews>
    <sheetView showGridLines="0" zoomScale="145" zoomScaleNormal="145" workbookViewId="0">
      <selection activeCell="H27" sqref="H27"/>
    </sheetView>
  </sheetViews>
  <sheetFormatPr defaultRowHeight="15"/>
  <cols>
    <col min="1" max="1" width="13" customWidth="1"/>
    <col min="2" max="3" width="14.42578125" customWidth="1"/>
  </cols>
  <sheetData>
    <row r="1" spans="1:3">
      <c r="A1" s="94" t="s">
        <v>4457</v>
      </c>
      <c r="B1" s="95" t="s">
        <v>4458</v>
      </c>
      <c r="C1" s="95" t="s">
        <v>4459</v>
      </c>
    </row>
    <row r="2" spans="1:3">
      <c r="A2" s="98" t="s">
        <v>4460</v>
      </c>
      <c r="B2" s="96" t="s">
        <v>4461</v>
      </c>
      <c r="C2" s="96" t="s">
        <v>448</v>
      </c>
    </row>
    <row r="3" spans="1:3">
      <c r="A3" s="98" t="s">
        <v>4462</v>
      </c>
      <c r="B3" s="96" t="s">
        <v>4461</v>
      </c>
      <c r="C3" s="96" t="s">
        <v>453</v>
      </c>
    </row>
    <row r="4" spans="1:3">
      <c r="A4" s="98" t="s">
        <v>4463</v>
      </c>
      <c r="B4" s="96" t="s">
        <v>4461</v>
      </c>
      <c r="C4" s="96" t="s">
        <v>453</v>
      </c>
    </row>
    <row r="5" spans="1:3">
      <c r="A5" s="98" t="s">
        <v>4464</v>
      </c>
      <c r="B5" s="96" t="s">
        <v>4461</v>
      </c>
      <c r="C5" s="96" t="s">
        <v>457</v>
      </c>
    </row>
    <row r="6" spans="1:3">
      <c r="A6" s="98" t="s">
        <v>4465</v>
      </c>
      <c r="B6" s="96" t="s">
        <v>4466</v>
      </c>
      <c r="C6" s="96" t="s">
        <v>453</v>
      </c>
    </row>
    <row r="7" spans="1:3">
      <c r="A7" s="98" t="s">
        <v>4467</v>
      </c>
      <c r="B7" s="96" t="s">
        <v>4466</v>
      </c>
      <c r="C7" s="96" t="s">
        <v>453</v>
      </c>
    </row>
    <row r="8" spans="1:3">
      <c r="A8" s="98" t="s">
        <v>4468</v>
      </c>
      <c r="B8" s="96" t="s">
        <v>4461</v>
      </c>
      <c r="C8" s="96" t="s">
        <v>458</v>
      </c>
    </row>
    <row r="9" spans="1:3">
      <c r="A9" s="98" t="s">
        <v>4469</v>
      </c>
      <c r="B9" s="96" t="s">
        <v>4461</v>
      </c>
      <c r="C9" s="96" t="s">
        <v>458</v>
      </c>
    </row>
    <row r="10" spans="1:3">
      <c r="A10" s="98" t="s">
        <v>4470</v>
      </c>
      <c r="B10" s="96" t="s">
        <v>4466</v>
      </c>
      <c r="C10" s="96" t="s">
        <v>458</v>
      </c>
    </row>
    <row r="11" spans="1:3">
      <c r="A11" s="98" t="s">
        <v>4471</v>
      </c>
      <c r="B11" s="96" t="s">
        <v>4461</v>
      </c>
      <c r="C11" s="96" t="s">
        <v>443</v>
      </c>
    </row>
    <row r="12" spans="1:3">
      <c r="A12" s="98" t="s">
        <v>4472</v>
      </c>
      <c r="B12" s="97" t="s">
        <v>4461</v>
      </c>
      <c r="C12" s="97" t="s">
        <v>458</v>
      </c>
    </row>
    <row r="13" spans="1:3">
      <c r="A13" s="98" t="s">
        <v>4473</v>
      </c>
      <c r="B13" s="96" t="s">
        <v>4461</v>
      </c>
      <c r="C13" s="96" t="s">
        <v>461</v>
      </c>
    </row>
    <row r="14" spans="1:3">
      <c r="A14" s="98" t="s">
        <v>4474</v>
      </c>
      <c r="B14" s="97" t="s">
        <v>4461</v>
      </c>
      <c r="C14" s="97" t="s">
        <v>458</v>
      </c>
    </row>
    <row r="15" spans="1:3">
      <c r="A15" s="98" t="s">
        <v>4475</v>
      </c>
      <c r="B15" s="96" t="s">
        <v>4461</v>
      </c>
      <c r="C15" s="96" t="s">
        <v>463</v>
      </c>
    </row>
    <row r="16" spans="1:3">
      <c r="A16" s="98" t="s">
        <v>4476</v>
      </c>
      <c r="B16" s="96" t="s">
        <v>4461</v>
      </c>
      <c r="C16" s="96" t="s">
        <v>4477</v>
      </c>
    </row>
    <row r="17" spans="1:3">
      <c r="A17" s="98" t="s">
        <v>4478</v>
      </c>
      <c r="B17" s="96" t="s">
        <v>4461</v>
      </c>
      <c r="C17" s="96" t="s">
        <v>465</v>
      </c>
    </row>
    <row r="18" spans="1:3">
      <c r="A18" s="98" t="s">
        <v>4479</v>
      </c>
      <c r="B18" s="96" t="s">
        <v>4461</v>
      </c>
      <c r="C18" s="96" t="s">
        <v>462</v>
      </c>
    </row>
    <row r="19" spans="1:3">
      <c r="A19" s="98" t="s">
        <v>4480</v>
      </c>
      <c r="B19" s="96" t="s">
        <v>4461</v>
      </c>
      <c r="C19" s="96" t="s">
        <v>450</v>
      </c>
    </row>
    <row r="20" spans="1:3">
      <c r="A20" s="98" t="s">
        <v>4481</v>
      </c>
      <c r="B20" s="96" t="s">
        <v>4461</v>
      </c>
      <c r="C20" s="96" t="s">
        <v>462</v>
      </c>
    </row>
    <row r="21" spans="1:3">
      <c r="A21" s="98" t="s">
        <v>4482</v>
      </c>
      <c r="B21" s="96" t="s">
        <v>4461</v>
      </c>
      <c r="C21" s="96" t="s">
        <v>461</v>
      </c>
    </row>
    <row r="22" spans="1:3">
      <c r="A22" s="98" t="s">
        <v>4483</v>
      </c>
      <c r="B22" s="96" t="s">
        <v>4461</v>
      </c>
      <c r="C22" s="96" t="s">
        <v>461</v>
      </c>
    </row>
    <row r="23" spans="1:3">
      <c r="A23" s="98" t="s">
        <v>4484</v>
      </c>
      <c r="B23" s="96" t="s">
        <v>4461</v>
      </c>
      <c r="C23" s="96" t="s">
        <v>450</v>
      </c>
    </row>
    <row r="24" spans="1:3">
      <c r="A24" s="98" t="s">
        <v>4485</v>
      </c>
      <c r="B24" s="96" t="s">
        <v>4461</v>
      </c>
      <c r="C24" s="96" t="s">
        <v>463</v>
      </c>
    </row>
    <row r="25" spans="1:3">
      <c r="A25" s="98" t="s">
        <v>4486</v>
      </c>
      <c r="B25" s="96" t="s">
        <v>4461</v>
      </c>
      <c r="C25" s="96" t="s">
        <v>460</v>
      </c>
    </row>
    <row r="26" spans="1:3">
      <c r="A26" s="98" t="s">
        <v>4487</v>
      </c>
      <c r="B26" s="96" t="s">
        <v>4461</v>
      </c>
      <c r="C26" s="96" t="s">
        <v>462</v>
      </c>
    </row>
    <row r="27" spans="1:3">
      <c r="A27" s="98" t="s">
        <v>4488</v>
      </c>
      <c r="B27" s="96" t="s">
        <v>4461</v>
      </c>
      <c r="C27" s="96" t="s">
        <v>459</v>
      </c>
    </row>
    <row r="28" spans="1:3">
      <c r="A28" s="98" t="s">
        <v>4489</v>
      </c>
      <c r="B28" s="96" t="s">
        <v>4461</v>
      </c>
      <c r="C28" s="96" t="s">
        <v>450</v>
      </c>
    </row>
    <row r="29" spans="1:3">
      <c r="A29" s="98" t="s">
        <v>4490</v>
      </c>
      <c r="B29" s="96" t="s">
        <v>4461</v>
      </c>
      <c r="C29" s="96" t="s">
        <v>450</v>
      </c>
    </row>
    <row r="30" spans="1:3">
      <c r="A30" s="98" t="s">
        <v>4491</v>
      </c>
      <c r="B30" s="96" t="s">
        <v>4461</v>
      </c>
      <c r="C30" s="96" t="s">
        <v>463</v>
      </c>
    </row>
    <row r="31" spans="1:3">
      <c r="A31" s="98" t="s">
        <v>4492</v>
      </c>
      <c r="B31" s="96" t="s">
        <v>4461</v>
      </c>
      <c r="C31" s="96" t="s">
        <v>459</v>
      </c>
    </row>
    <row r="32" spans="1:3">
      <c r="A32" s="98" t="s">
        <v>4493</v>
      </c>
      <c r="B32" s="96" t="s">
        <v>4461</v>
      </c>
      <c r="C32" s="96" t="s">
        <v>450</v>
      </c>
    </row>
    <row r="33" spans="1:3">
      <c r="A33" s="98" t="s">
        <v>4494</v>
      </c>
      <c r="B33" s="97" t="s">
        <v>4461</v>
      </c>
      <c r="C33" s="97" t="s">
        <v>450</v>
      </c>
    </row>
    <row r="34" spans="1:3">
      <c r="A34" s="98" t="s">
        <v>4495</v>
      </c>
      <c r="B34" s="96" t="s">
        <v>4466</v>
      </c>
      <c r="C34" s="96" t="s">
        <v>462</v>
      </c>
    </row>
    <row r="35" spans="1:3">
      <c r="A35" s="98" t="s">
        <v>4496</v>
      </c>
      <c r="B35" s="96" t="s">
        <v>4461</v>
      </c>
      <c r="C35" s="96" t="s">
        <v>465</v>
      </c>
    </row>
    <row r="36" spans="1:3">
      <c r="A36" s="98" t="s">
        <v>4497</v>
      </c>
      <c r="B36" s="96" t="s">
        <v>4461</v>
      </c>
      <c r="C36" s="96" t="s">
        <v>457</v>
      </c>
    </row>
    <row r="37" spans="1:3">
      <c r="A37" s="98" t="s">
        <v>4498</v>
      </c>
      <c r="B37" s="96" t="s">
        <v>4461</v>
      </c>
      <c r="C37" s="96" t="s">
        <v>457</v>
      </c>
    </row>
    <row r="38" spans="1:3">
      <c r="A38" s="98" t="s">
        <v>4499</v>
      </c>
      <c r="B38" s="96" t="s">
        <v>4461</v>
      </c>
      <c r="C38" s="96" t="s">
        <v>457</v>
      </c>
    </row>
    <row r="39" spans="1:3">
      <c r="A39" s="98" t="s">
        <v>4500</v>
      </c>
      <c r="B39" s="96" t="s">
        <v>4461</v>
      </c>
      <c r="C39" s="96" t="s">
        <v>457</v>
      </c>
    </row>
    <row r="40" spans="1:3">
      <c r="A40" s="98" t="s">
        <v>4501</v>
      </c>
      <c r="B40" s="96" t="s">
        <v>4461</v>
      </c>
      <c r="C40" s="96" t="s">
        <v>457</v>
      </c>
    </row>
    <row r="41" spans="1:3">
      <c r="A41" s="98" t="s">
        <v>4502</v>
      </c>
      <c r="B41" s="96" t="s">
        <v>4461</v>
      </c>
      <c r="C41" s="96" t="s">
        <v>457</v>
      </c>
    </row>
    <row r="42" spans="1:3">
      <c r="A42" s="98" t="s">
        <v>4503</v>
      </c>
      <c r="B42" s="96" t="s">
        <v>4466</v>
      </c>
      <c r="C42" s="96" t="s">
        <v>457</v>
      </c>
    </row>
    <row r="43" spans="1:3">
      <c r="A43" s="98" t="s">
        <v>4504</v>
      </c>
      <c r="B43" s="96" t="s">
        <v>4466</v>
      </c>
      <c r="C43" s="96" t="s">
        <v>457</v>
      </c>
    </row>
    <row r="44" spans="1:3">
      <c r="A44" s="98" t="s">
        <v>4505</v>
      </c>
      <c r="B44" s="96" t="s">
        <v>4466</v>
      </c>
      <c r="C44" s="96" t="s">
        <v>457</v>
      </c>
    </row>
    <row r="45" spans="1:3">
      <c r="A45" s="98" t="s">
        <v>4506</v>
      </c>
      <c r="B45" s="96" t="s">
        <v>4466</v>
      </c>
      <c r="C45" s="96" t="s">
        <v>457</v>
      </c>
    </row>
    <row r="46" spans="1:3">
      <c r="A46" s="98" t="s">
        <v>4507</v>
      </c>
      <c r="B46" s="96" t="s">
        <v>4466</v>
      </c>
      <c r="C46" s="96" t="s">
        <v>457</v>
      </c>
    </row>
    <row r="47" spans="1:3">
      <c r="A47" s="98" t="s">
        <v>4508</v>
      </c>
      <c r="B47" s="96" t="s">
        <v>4466</v>
      </c>
      <c r="C47" s="96" t="s">
        <v>457</v>
      </c>
    </row>
    <row r="48" spans="1:3">
      <c r="A48" s="98" t="s">
        <v>4509</v>
      </c>
      <c r="B48" s="96" t="s">
        <v>4461</v>
      </c>
      <c r="C48" s="96" t="s">
        <v>449</v>
      </c>
    </row>
    <row r="49" spans="1:3">
      <c r="A49" s="98" t="s">
        <v>4510</v>
      </c>
      <c r="B49" s="96" t="s">
        <v>4461</v>
      </c>
      <c r="C49" s="96" t="s">
        <v>449</v>
      </c>
    </row>
    <row r="50" spans="1:3">
      <c r="A50" s="98" t="s">
        <v>4511</v>
      </c>
      <c r="B50" s="96" t="s">
        <v>4461</v>
      </c>
      <c r="C50" s="96" t="s">
        <v>452</v>
      </c>
    </row>
    <row r="51" spans="1:3">
      <c r="A51" s="98" t="s">
        <v>4512</v>
      </c>
      <c r="B51" s="96" t="s">
        <v>4461</v>
      </c>
      <c r="C51" s="96" t="s">
        <v>4477</v>
      </c>
    </row>
    <row r="52" spans="1:3">
      <c r="A52" s="98" t="s">
        <v>4513</v>
      </c>
      <c r="B52" s="96" t="s">
        <v>4461</v>
      </c>
      <c r="C52" s="96" t="s">
        <v>455</v>
      </c>
    </row>
    <row r="53" spans="1:3">
      <c r="A53" s="98" t="s">
        <v>4514</v>
      </c>
      <c r="B53" s="96" t="s">
        <v>4461</v>
      </c>
      <c r="C53" s="96" t="s">
        <v>455</v>
      </c>
    </row>
    <row r="54" spans="1:3">
      <c r="A54" s="98" t="s">
        <v>4515</v>
      </c>
      <c r="B54" s="96" t="s">
        <v>4461</v>
      </c>
      <c r="C54" s="96" t="s">
        <v>443</v>
      </c>
    </row>
    <row r="55" spans="1:3">
      <c r="A55" s="98" t="s">
        <v>4516</v>
      </c>
      <c r="B55" s="96" t="s">
        <v>4461</v>
      </c>
      <c r="C55" s="96" t="s">
        <v>449</v>
      </c>
    </row>
    <row r="56" spans="1:3">
      <c r="A56" s="98" t="s">
        <v>4517</v>
      </c>
      <c r="B56" s="96" t="s">
        <v>4461</v>
      </c>
      <c r="C56" s="96" t="s">
        <v>443</v>
      </c>
    </row>
    <row r="57" spans="1:3">
      <c r="A57" s="98" t="s">
        <v>4518</v>
      </c>
      <c r="B57" s="96" t="s">
        <v>4461</v>
      </c>
      <c r="C57" s="96" t="s">
        <v>443</v>
      </c>
    </row>
    <row r="58" spans="1:3">
      <c r="A58" s="98" t="s">
        <v>4519</v>
      </c>
      <c r="B58" s="96" t="s">
        <v>4461</v>
      </c>
      <c r="C58" s="96" t="s">
        <v>443</v>
      </c>
    </row>
    <row r="59" spans="1:3">
      <c r="A59" s="98" t="s">
        <v>4520</v>
      </c>
      <c r="B59" s="96" t="s">
        <v>4461</v>
      </c>
      <c r="C59" s="96" t="s">
        <v>443</v>
      </c>
    </row>
    <row r="60" spans="1:3">
      <c r="A60" s="98" t="s">
        <v>4521</v>
      </c>
      <c r="B60" s="96" t="s">
        <v>4461</v>
      </c>
      <c r="C60" s="96" t="s">
        <v>443</v>
      </c>
    </row>
    <row r="61" spans="1:3">
      <c r="A61" s="98" t="s">
        <v>4522</v>
      </c>
      <c r="B61" s="96" t="s">
        <v>4461</v>
      </c>
      <c r="C61" s="96" t="s">
        <v>443</v>
      </c>
    </row>
    <row r="62" spans="1:3">
      <c r="A62" s="98" t="s">
        <v>4523</v>
      </c>
      <c r="B62" s="96" t="s">
        <v>4461</v>
      </c>
      <c r="C62" s="96" t="s">
        <v>456</v>
      </c>
    </row>
    <row r="63" spans="1:3">
      <c r="A63" s="98" t="s">
        <v>4524</v>
      </c>
      <c r="B63" s="96" t="s">
        <v>4461</v>
      </c>
      <c r="C63" s="96" t="s">
        <v>443</v>
      </c>
    </row>
    <row r="64" spans="1:3">
      <c r="A64" s="98" t="s">
        <v>4525</v>
      </c>
      <c r="B64" s="96" t="s">
        <v>4461</v>
      </c>
      <c r="C64" s="96" t="s">
        <v>461</v>
      </c>
    </row>
    <row r="65" spans="1:3">
      <c r="A65" s="98" t="s">
        <v>4526</v>
      </c>
      <c r="B65" s="96" t="s">
        <v>4461</v>
      </c>
      <c r="C65" s="96" t="s">
        <v>443</v>
      </c>
    </row>
    <row r="66" spans="1:3">
      <c r="A66" s="98" t="s">
        <v>4527</v>
      </c>
      <c r="B66" s="96" t="s">
        <v>4461</v>
      </c>
      <c r="C66" s="96" t="s">
        <v>443</v>
      </c>
    </row>
    <row r="67" spans="1:3">
      <c r="A67" s="98" t="s">
        <v>4528</v>
      </c>
      <c r="B67" s="96" t="s">
        <v>4461</v>
      </c>
      <c r="C67" s="96" t="s">
        <v>457</v>
      </c>
    </row>
    <row r="68" spans="1:3">
      <c r="A68" s="98" t="s">
        <v>4529</v>
      </c>
      <c r="B68" s="96" t="s">
        <v>4461</v>
      </c>
      <c r="C68" s="96" t="s">
        <v>451</v>
      </c>
    </row>
    <row r="69" spans="1:3">
      <c r="A69" s="98" t="s">
        <v>4530</v>
      </c>
      <c r="B69" s="96" t="s">
        <v>4461</v>
      </c>
      <c r="C69" s="96" t="s">
        <v>464</v>
      </c>
    </row>
    <row r="70" spans="1:3">
      <c r="A70" s="98" t="s">
        <v>4531</v>
      </c>
      <c r="B70" s="96" t="s">
        <v>4461</v>
      </c>
      <c r="C70" s="96" t="s">
        <v>447</v>
      </c>
    </row>
    <row r="71" spans="1:3">
      <c r="A71" s="98" t="s">
        <v>4532</v>
      </c>
      <c r="B71" s="96" t="s">
        <v>4461</v>
      </c>
      <c r="C71" s="96" t="s">
        <v>447</v>
      </c>
    </row>
    <row r="72" spans="1:3">
      <c r="A72" s="98" t="s">
        <v>4533</v>
      </c>
      <c r="B72" s="96" t="s">
        <v>4461</v>
      </c>
      <c r="C72" s="96" t="s">
        <v>447</v>
      </c>
    </row>
    <row r="73" spans="1:3">
      <c r="A73" s="98" t="s">
        <v>4534</v>
      </c>
      <c r="B73" s="96" t="s">
        <v>4461</v>
      </c>
      <c r="C73" s="96" t="s">
        <v>461</v>
      </c>
    </row>
    <row r="74" spans="1:3" ht="14.25" customHeight="1">
      <c r="A74" s="98" t="s">
        <v>4535</v>
      </c>
      <c r="B74" s="96" t="s">
        <v>4461</v>
      </c>
      <c r="C74" s="96" t="s">
        <v>4477</v>
      </c>
    </row>
    <row r="75" spans="1:3">
      <c r="A75" s="98" t="s">
        <v>4536</v>
      </c>
      <c r="B75" s="96" t="s">
        <v>4461</v>
      </c>
      <c r="C75" s="96" t="s">
        <v>4477</v>
      </c>
    </row>
    <row r="76" spans="1:3">
      <c r="A76" s="98" t="s">
        <v>4537</v>
      </c>
      <c r="B76" s="96" t="s">
        <v>4461</v>
      </c>
      <c r="C76" s="96" t="s">
        <v>464</v>
      </c>
    </row>
    <row r="77" spans="1:3">
      <c r="A77" s="98" t="s">
        <v>4538</v>
      </c>
      <c r="B77" s="96" t="s">
        <v>4461</v>
      </c>
      <c r="C77" s="96" t="s">
        <v>464</v>
      </c>
    </row>
    <row r="78" spans="1:3">
      <c r="A78" s="98" t="s">
        <v>4539</v>
      </c>
      <c r="B78" s="97" t="s">
        <v>4461</v>
      </c>
      <c r="C78" s="97" t="s">
        <v>454</v>
      </c>
    </row>
    <row r="79" spans="1:3">
      <c r="A79" s="98" t="s">
        <v>4540</v>
      </c>
      <c r="B79" s="97" t="s">
        <v>4461</v>
      </c>
      <c r="C79" s="97" t="s">
        <v>454</v>
      </c>
    </row>
    <row r="80" spans="1:3">
      <c r="A80" s="98" t="s">
        <v>4541</v>
      </c>
      <c r="B80" s="96" t="s">
        <v>4461</v>
      </c>
      <c r="C80" s="96" t="s">
        <v>464</v>
      </c>
    </row>
    <row r="81" spans="1:3">
      <c r="A81" s="98" t="s">
        <v>4542</v>
      </c>
      <c r="B81" s="96" t="s">
        <v>4461</v>
      </c>
      <c r="C81" s="96" t="s">
        <v>464</v>
      </c>
    </row>
    <row r="82" spans="1:3">
      <c r="A82" s="98" t="s">
        <v>4543</v>
      </c>
      <c r="B82" s="97" t="s">
        <v>4461</v>
      </c>
      <c r="C82" s="97" t="s">
        <v>465</v>
      </c>
    </row>
    <row r="83" spans="1:3">
      <c r="A83" s="98" t="s">
        <v>4544</v>
      </c>
      <c r="B83" s="97" t="s">
        <v>4461</v>
      </c>
      <c r="C83" s="97" t="s">
        <v>465</v>
      </c>
    </row>
    <row r="84" spans="1:3">
      <c r="A84" s="98" t="s">
        <v>4545</v>
      </c>
      <c r="B84" s="97" t="s">
        <v>4461</v>
      </c>
      <c r="C84" s="97" t="s">
        <v>464</v>
      </c>
    </row>
    <row r="85" spans="1:3">
      <c r="A85" s="98" t="s">
        <v>4546</v>
      </c>
      <c r="B85" s="97" t="s">
        <v>4461</v>
      </c>
      <c r="C85" s="97" t="s">
        <v>460</v>
      </c>
    </row>
    <row r="86" spans="1:3">
      <c r="A86" s="98" t="s">
        <v>4547</v>
      </c>
      <c r="B86" s="97" t="s">
        <v>4461</v>
      </c>
      <c r="C86" s="97" t="s">
        <v>460</v>
      </c>
    </row>
    <row r="87" spans="1:3">
      <c r="A87" s="98" t="s">
        <v>4548</v>
      </c>
      <c r="B87" s="97" t="s">
        <v>4461</v>
      </c>
      <c r="C87" s="97" t="s">
        <v>465</v>
      </c>
    </row>
    <row r="88" spans="1:3">
      <c r="A88" s="98" t="s">
        <v>4549</v>
      </c>
      <c r="B88" s="97" t="s">
        <v>4461</v>
      </c>
      <c r="C88" s="97" t="s">
        <v>460</v>
      </c>
    </row>
  </sheetData>
  <autoFilter ref="A1:C88" xr:uid="{FE15BB52-6C0E-4E2D-B671-D2E071BF2429}"/>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1BC4C-A86F-45E2-B2F3-FA96F9A7504C}">
  <dimension ref="A1:AM2"/>
  <sheetViews>
    <sheetView showGridLines="0" workbookViewId="0">
      <selection activeCell="A2" sqref="A2:XFD2"/>
    </sheetView>
  </sheetViews>
  <sheetFormatPr defaultRowHeight="15"/>
  <sheetData>
    <row r="1" spans="1:39" s="5" customFormat="1">
      <c r="A1" s="5" t="s">
        <v>4412</v>
      </c>
      <c r="B1" s="5" t="s">
        <v>4550</v>
      </c>
      <c r="C1" s="1" t="s">
        <v>2592</v>
      </c>
      <c r="D1" s="18" t="s">
        <v>139</v>
      </c>
      <c r="E1" s="1" t="s">
        <v>2592</v>
      </c>
      <c r="F1" s="1" t="s">
        <v>2592</v>
      </c>
      <c r="G1" s="13" t="s">
        <v>186</v>
      </c>
      <c r="H1" s="73" t="s">
        <v>186</v>
      </c>
      <c r="I1" s="1" t="s">
        <v>139</v>
      </c>
      <c r="J1" s="1" t="s">
        <v>139</v>
      </c>
      <c r="K1" s="5" t="s">
        <v>4551</v>
      </c>
      <c r="L1" s="1" t="s">
        <v>446</v>
      </c>
      <c r="M1" s="5" t="s">
        <v>465</v>
      </c>
      <c r="N1" s="5" t="s">
        <v>823</v>
      </c>
      <c r="O1" s="5" t="s">
        <v>588</v>
      </c>
      <c r="P1" s="5" t="s">
        <v>589</v>
      </c>
      <c r="Q1" s="5" t="s">
        <v>589</v>
      </c>
      <c r="R1" s="5" t="s">
        <v>4552</v>
      </c>
      <c r="S1" s="93"/>
      <c r="T1" s="1" t="s">
        <v>252</v>
      </c>
      <c r="U1" s="1" t="s">
        <v>2592</v>
      </c>
      <c r="V1" s="13" t="s">
        <v>186</v>
      </c>
      <c r="W1" s="13" t="s">
        <v>186</v>
      </c>
      <c r="X1" s="1" t="s">
        <v>186</v>
      </c>
      <c r="Y1" s="1" t="str">
        <f>IFERROR("W"&amp;WEEKNUM(Tabela3[[#This Row],[PRAZO RE REVISADO]]),"-")</f>
        <v>-</v>
      </c>
      <c r="Z1" s="1" t="str">
        <f>IFERROR("W"&amp;WEEKNUM(Tabela3[[#This Row],[PRAZO ATIVAÇÃO]]),"-")</f>
        <v>-</v>
      </c>
      <c r="AA1" s="1"/>
      <c r="AB1" s="2" t="s">
        <v>4401</v>
      </c>
      <c r="AC1" s="2" t="s">
        <v>139</v>
      </c>
      <c r="AD1" s="2" t="s">
        <v>139</v>
      </c>
      <c r="AE1" s="1" t="s">
        <v>2773</v>
      </c>
      <c r="AF1" s="1" t="e">
        <f ca="1">IF(Tabela3[[#This Row],[STATUS]]&lt;&gt;"PREVISTO","N/A",IF(Tabela3[[#This Row],[Data_RE_CONGELADA]]="REDE OK","OK",IFERROR(IF(TODAY()-Tabela3[[#This Row],[Data_RE_CONGELADA]]&gt;=0,"ATRASADO",IF(TODAY()-Tabela3[[#This Row],[Data_RE_CONGELADA]]&gt;-5,"VENCENDO",IF(TODAY()-Tabela3[[#This Row],[Data_RE_CONGELADA]]&lt;=0,"NO PRAZO"))),"N/A")))</f>
        <v>#VALUE!</v>
      </c>
      <c r="AG1" s="13">
        <v>45576</v>
      </c>
      <c r="AH1" s="13">
        <v>45588</v>
      </c>
      <c r="AI1" t="s">
        <v>2592</v>
      </c>
      <c r="AJ1" t="s">
        <v>2592</v>
      </c>
      <c r="AK1" s="1" t="s">
        <v>509</v>
      </c>
    </row>
    <row r="2" spans="1:39" s="5" customFormat="1">
      <c r="A2" s="5" t="s">
        <v>4553</v>
      </c>
      <c r="B2" s="5" t="s">
        <v>4554</v>
      </c>
      <c r="C2" s="1" t="s">
        <v>4555</v>
      </c>
      <c r="D2" s="18" t="s">
        <v>42</v>
      </c>
      <c r="E2" s="13" t="s">
        <v>618</v>
      </c>
      <c r="F2" s="13" t="s">
        <v>618</v>
      </c>
      <c r="G2" s="13" t="s">
        <v>186</v>
      </c>
      <c r="H2" s="73" t="s">
        <v>186</v>
      </c>
      <c r="I2" s="1" t="s">
        <v>139</v>
      </c>
      <c r="J2" s="1" t="s">
        <v>139</v>
      </c>
      <c r="K2" s="5" t="s">
        <v>4556</v>
      </c>
      <c r="L2" s="1" t="s">
        <v>446</v>
      </c>
      <c r="M2" s="5" t="s">
        <v>450</v>
      </c>
      <c r="N2" s="5" t="s">
        <v>615</v>
      </c>
      <c r="O2" s="5" t="s">
        <v>616</v>
      </c>
      <c r="P2" s="5" t="s">
        <v>589</v>
      </c>
      <c r="Q2" s="5" t="s">
        <v>589</v>
      </c>
      <c r="R2" s="5" t="s">
        <v>3917</v>
      </c>
      <c r="S2" s="93"/>
      <c r="T2" s="1" t="s">
        <v>42</v>
      </c>
      <c r="U2" s="2" t="s">
        <v>591</v>
      </c>
      <c r="V2" s="13" t="s">
        <v>618</v>
      </c>
      <c r="W2" s="13" t="s">
        <v>618</v>
      </c>
      <c r="X2" s="1" t="s">
        <v>500</v>
      </c>
      <c r="Y2" s="1" t="str">
        <f>IFERROR("W"&amp;WEEKNUM(Tabela3[[#This Row],[PRAZO RE REVISADO]]),"-")</f>
        <v>-</v>
      </c>
      <c r="Z2" s="1" t="str">
        <f>IFERROR("W"&amp;WEEKNUM(Tabela3[[#This Row],[PRAZO ATIVAÇÃO]]),"-")</f>
        <v>-</v>
      </c>
      <c r="AA2" s="1" t="s">
        <v>252</v>
      </c>
      <c r="AB2" s="2" t="s">
        <v>502</v>
      </c>
      <c r="AC2" s="2">
        <v>512239</v>
      </c>
      <c r="AD2" s="2" t="s">
        <v>592</v>
      </c>
      <c r="AE2" s="2" t="s">
        <v>2773</v>
      </c>
      <c r="AF2" s="1" t="str">
        <f ca="1">IF(Tabela3[[#This Row],[STATUS]]&lt;&gt;"PREVISTO","N/A",IF(Tabela3[[#This Row],[Data_RE_CONGELADA]]="REDE OK","OK",IFERROR(IF(TODAY()-Tabela3[[#This Row],[Data_RE_CONGELADA]]&gt;=0,"ATRASADO",IF(TODAY()-Tabela3[[#This Row],[Data_RE_CONGELADA]]&gt;-5,"VENCENDO",IF(TODAY()-Tabela3[[#This Row],[Data_RE_CONGELADA]]&lt;=0,"NO PRAZO"))),"N/A")))</f>
        <v>N/A</v>
      </c>
      <c r="AG2" s="13" t="s">
        <v>618</v>
      </c>
      <c r="AH2" s="13" t="s">
        <v>618</v>
      </c>
      <c r="AI2" t="s">
        <v>619</v>
      </c>
      <c r="AJ2" t="s">
        <v>4557</v>
      </c>
      <c r="AK2" s="1" t="s">
        <v>2703</v>
      </c>
      <c r="AL2" s="2" t="s">
        <v>4558</v>
      </c>
      <c r="AM2" s="1" t="s">
        <v>4555</v>
      </c>
    </row>
  </sheetData>
  <conditionalFormatting sqref="A1">
    <cfRule type="duplicateValues" dxfId="18" priority="6"/>
  </conditionalFormatting>
  <conditionalFormatting sqref="A2">
    <cfRule type="duplicateValues" dxfId="17" priority="1"/>
  </conditionalFormatting>
  <conditionalFormatting sqref="S1:S2">
    <cfRule type="cellIs" dxfId="16" priority="5" operator="equal">
      <formula>"SIM"</formula>
    </cfRule>
  </conditionalFormatting>
  <conditionalFormatting sqref="AF1:AF2">
    <cfRule type="cellIs" dxfId="15" priority="2" operator="equal">
      <formula>"ATRASADO"</formula>
    </cfRule>
    <cfRule type="cellIs" dxfId="14" priority="3" operator="equal">
      <formula>"VENCENDO"</formula>
    </cfRule>
    <cfRule type="cellIs" dxfId="13" priority="4" operator="equal">
      <formula>"NO PRAZO"</formula>
    </cfRule>
  </conditionalFormatting>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count="1">
        <x14:dataValidation type="list" allowBlank="1" showInputMessage="1" showErrorMessage="1" xr:uid="{35049CC5-ABB7-462F-803B-5D5A4A227809}">
          <x14:formula1>
            <xm:f>Premissas!$E$4:$E$23</xm:f>
          </x14:formula1>
          <xm:sqref>AE1:AE2</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BD753-08E2-4EE3-84CF-ED06A1EF516D}">
  <sheetPr codeName="Planilha5"/>
  <dimension ref="A1:D47"/>
  <sheetViews>
    <sheetView showGridLines="0" zoomScaleNormal="100" workbookViewId="0">
      <selection activeCell="F18" sqref="F18"/>
    </sheetView>
  </sheetViews>
  <sheetFormatPr defaultColWidth="19.42578125" defaultRowHeight="15"/>
  <cols>
    <col min="1" max="1" width="18.5703125" style="1" customWidth="1"/>
    <col min="2" max="2" width="19" style="1" customWidth="1"/>
    <col min="3" max="3" width="18.42578125" style="1" customWidth="1"/>
    <col min="4" max="4" width="16.42578125" style="1" bestFit="1" customWidth="1"/>
  </cols>
  <sheetData>
    <row r="1" spans="1:4">
      <c r="A1" s="4" t="s">
        <v>4559</v>
      </c>
      <c r="B1" s="1" t="s">
        <v>202</v>
      </c>
      <c r="C1" s="1" t="s">
        <v>99</v>
      </c>
      <c r="D1" s="1" t="s">
        <v>4560</v>
      </c>
    </row>
    <row r="2" spans="1:4">
      <c r="A2" s="1" t="s">
        <v>4485</v>
      </c>
      <c r="B2" s="1" t="s">
        <v>4561</v>
      </c>
      <c r="C2" s="1" t="s">
        <v>463</v>
      </c>
      <c r="D2" s="10" t="s">
        <v>4</v>
      </c>
    </row>
    <row r="3" spans="1:4">
      <c r="A3" s="1" t="s">
        <v>4486</v>
      </c>
      <c r="B3" s="1" t="s">
        <v>4561</v>
      </c>
      <c r="C3" s="1" t="s">
        <v>460</v>
      </c>
      <c r="D3" s="10" t="s">
        <v>4</v>
      </c>
    </row>
    <row r="4" spans="1:4">
      <c r="A4" s="1" t="s">
        <v>4479</v>
      </c>
      <c r="B4" s="1" t="s">
        <v>4561</v>
      </c>
      <c r="C4" s="1" t="s">
        <v>462</v>
      </c>
      <c r="D4" s="10" t="s">
        <v>4</v>
      </c>
    </row>
    <row r="5" spans="1:4">
      <c r="A5" s="1" t="s">
        <v>4481</v>
      </c>
      <c r="B5" s="1" t="s">
        <v>4561</v>
      </c>
      <c r="C5" s="1" t="s">
        <v>462</v>
      </c>
      <c r="D5" s="10" t="s">
        <v>4</v>
      </c>
    </row>
    <row r="6" spans="1:4">
      <c r="A6" s="1" t="s">
        <v>4546</v>
      </c>
      <c r="B6" s="1" t="s">
        <v>4561</v>
      </c>
      <c r="C6" s="1" t="s">
        <v>460</v>
      </c>
      <c r="D6" s="10" t="s">
        <v>4</v>
      </c>
    </row>
    <row r="7" spans="1:4">
      <c r="A7" s="1" t="s">
        <v>4487</v>
      </c>
      <c r="B7" s="1" t="s">
        <v>4561</v>
      </c>
      <c r="C7" s="1" t="s">
        <v>462</v>
      </c>
      <c r="D7" s="10" t="s">
        <v>4</v>
      </c>
    </row>
    <row r="8" spans="1:4">
      <c r="A8" s="1" t="s">
        <v>4549</v>
      </c>
      <c r="B8" s="1" t="s">
        <v>4561</v>
      </c>
      <c r="C8" s="1" t="s">
        <v>460</v>
      </c>
      <c r="D8" s="10" t="s">
        <v>4</v>
      </c>
    </row>
    <row r="9" spans="1:4">
      <c r="A9" s="1" t="s">
        <v>4495</v>
      </c>
      <c r="B9" s="1" t="s">
        <v>4561</v>
      </c>
      <c r="C9" s="1" t="s">
        <v>462</v>
      </c>
      <c r="D9" s="10" t="s">
        <v>4</v>
      </c>
    </row>
    <row r="10" spans="1:4">
      <c r="A10" s="1" t="s">
        <v>4478</v>
      </c>
      <c r="B10" s="1" t="s">
        <v>4561</v>
      </c>
      <c r="C10" s="1" t="s">
        <v>465</v>
      </c>
      <c r="D10" s="10" t="s">
        <v>4</v>
      </c>
    </row>
    <row r="11" spans="1:4">
      <c r="A11" s="1" t="s">
        <v>4525</v>
      </c>
      <c r="B11" s="1" t="s">
        <v>4561</v>
      </c>
      <c r="C11" s="1" t="s">
        <v>461</v>
      </c>
      <c r="D11" s="11" t="s">
        <v>4</v>
      </c>
    </row>
    <row r="12" spans="1:4">
      <c r="A12" s="1" t="s">
        <v>4534</v>
      </c>
      <c r="B12" s="1" t="s">
        <v>4561</v>
      </c>
      <c r="C12" s="1" t="s">
        <v>461</v>
      </c>
      <c r="D12" s="11" t="s">
        <v>4</v>
      </c>
    </row>
    <row r="13" spans="1:4">
      <c r="A13" s="1" t="s">
        <v>4482</v>
      </c>
      <c r="B13" s="1" t="s">
        <v>4561</v>
      </c>
      <c r="C13" s="1" t="s">
        <v>461</v>
      </c>
      <c r="D13" s="11" t="s">
        <v>4</v>
      </c>
    </row>
    <row r="14" spans="1:4">
      <c r="A14" s="1" t="s">
        <v>4483</v>
      </c>
      <c r="B14" s="1" t="s">
        <v>4561</v>
      </c>
      <c r="C14" s="1" t="s">
        <v>461</v>
      </c>
      <c r="D14" s="11" t="s">
        <v>4</v>
      </c>
    </row>
    <row r="15" spans="1:4">
      <c r="A15" s="1" t="s">
        <v>4473</v>
      </c>
      <c r="B15" s="1" t="s">
        <v>4561</v>
      </c>
      <c r="C15" s="1" t="s">
        <v>461</v>
      </c>
      <c r="D15" s="11" t="s">
        <v>4</v>
      </c>
    </row>
    <row r="16" spans="1:4">
      <c r="A16" s="1" t="s">
        <v>4488</v>
      </c>
      <c r="B16" s="1" t="s">
        <v>4561</v>
      </c>
      <c r="C16" s="1" t="s">
        <v>459</v>
      </c>
      <c r="D16" s="11" t="s">
        <v>4</v>
      </c>
    </row>
    <row r="17" spans="1:4">
      <c r="A17" s="1" t="s">
        <v>4492</v>
      </c>
      <c r="B17" s="1" t="s">
        <v>4561</v>
      </c>
      <c r="C17" s="1" t="s">
        <v>459</v>
      </c>
      <c r="D17" s="11" t="s">
        <v>4</v>
      </c>
    </row>
    <row r="18" spans="1:4">
      <c r="A18" s="1" t="s">
        <v>4470</v>
      </c>
      <c r="B18" s="1" t="s">
        <v>4561</v>
      </c>
      <c r="C18" s="1" t="s">
        <v>458</v>
      </c>
      <c r="D18" s="11" t="s">
        <v>4</v>
      </c>
    </row>
    <row r="19" spans="1:4">
      <c r="A19" s="1" t="s">
        <v>4469</v>
      </c>
      <c r="B19" s="1" t="s">
        <v>4561</v>
      </c>
      <c r="C19" s="1" t="s">
        <v>458</v>
      </c>
      <c r="D19" s="11" t="s">
        <v>4</v>
      </c>
    </row>
    <row r="20" spans="1:4">
      <c r="A20" s="1" t="s">
        <v>4472</v>
      </c>
      <c r="B20" s="1" t="s">
        <v>4561</v>
      </c>
      <c r="C20" s="1" t="s">
        <v>458</v>
      </c>
      <c r="D20" s="11" t="s">
        <v>4</v>
      </c>
    </row>
    <row r="21" spans="1:4">
      <c r="A21" s="1" t="s">
        <v>4468</v>
      </c>
      <c r="B21" s="1" t="s">
        <v>4561</v>
      </c>
      <c r="C21" s="1" t="s">
        <v>458</v>
      </c>
      <c r="D21" s="11" t="s">
        <v>4</v>
      </c>
    </row>
    <row r="22" spans="1:4">
      <c r="A22" s="1" t="s">
        <v>4543</v>
      </c>
      <c r="B22" s="1" t="s">
        <v>4561</v>
      </c>
      <c r="C22" s="1" t="s">
        <v>458</v>
      </c>
      <c r="D22" s="11" t="s">
        <v>4</v>
      </c>
    </row>
    <row r="23" spans="1:4">
      <c r="A23" s="1" t="s">
        <v>4538</v>
      </c>
      <c r="B23" s="1" t="s">
        <v>4561</v>
      </c>
      <c r="C23" s="1" t="s">
        <v>464</v>
      </c>
      <c r="D23" s="11" t="s">
        <v>4</v>
      </c>
    </row>
    <row r="24" spans="1:4">
      <c r="A24" s="1" t="s">
        <v>4541</v>
      </c>
      <c r="B24" s="1" t="s">
        <v>4561</v>
      </c>
      <c r="C24" s="1" t="s">
        <v>464</v>
      </c>
      <c r="D24" s="11" t="s">
        <v>4</v>
      </c>
    </row>
    <row r="25" spans="1:4">
      <c r="A25" s="1" t="s">
        <v>4545</v>
      </c>
      <c r="B25" s="1" t="s">
        <v>4561</v>
      </c>
      <c r="C25" s="1" t="s">
        <v>464</v>
      </c>
      <c r="D25" s="11" t="s">
        <v>4</v>
      </c>
    </row>
    <row r="26" spans="1:4">
      <c r="A26" s="1" t="s">
        <v>4542</v>
      </c>
      <c r="B26" s="1" t="s">
        <v>4561</v>
      </c>
      <c r="C26" s="1" t="s">
        <v>464</v>
      </c>
      <c r="D26" s="11" t="s">
        <v>4</v>
      </c>
    </row>
    <row r="27" spans="1:4">
      <c r="A27" s="1" t="s">
        <v>4537</v>
      </c>
      <c r="B27" s="1" t="s">
        <v>4561</v>
      </c>
      <c r="C27" s="1" t="s">
        <v>464</v>
      </c>
      <c r="D27" s="11" t="s">
        <v>4</v>
      </c>
    </row>
    <row r="28" spans="1:4">
      <c r="A28" s="1" t="s">
        <v>4530</v>
      </c>
      <c r="B28" s="1" t="s">
        <v>4561</v>
      </c>
      <c r="C28" s="1" t="s">
        <v>464</v>
      </c>
      <c r="D28" s="11" t="s">
        <v>4</v>
      </c>
    </row>
    <row r="29" spans="1:4">
      <c r="A29" s="1" t="s">
        <v>4544</v>
      </c>
      <c r="B29" s="1" t="s">
        <v>4561</v>
      </c>
      <c r="C29" s="1" t="s">
        <v>465</v>
      </c>
      <c r="D29" s="11" t="s">
        <v>4</v>
      </c>
    </row>
    <row r="30" spans="1:4">
      <c r="A30" s="1" t="s">
        <v>4496</v>
      </c>
      <c r="B30" s="1" t="s">
        <v>4561</v>
      </c>
      <c r="C30" s="1" t="s">
        <v>465</v>
      </c>
      <c r="D30" s="11" t="s">
        <v>4</v>
      </c>
    </row>
    <row r="31" spans="1:4">
      <c r="A31" s="1" t="s">
        <v>4548</v>
      </c>
      <c r="B31" s="1" t="s">
        <v>4561</v>
      </c>
      <c r="C31" s="1" t="s">
        <v>465</v>
      </c>
      <c r="D31" s="11" t="s">
        <v>4</v>
      </c>
    </row>
    <row r="32" spans="1:4">
      <c r="A32" s="1" t="s">
        <v>4491</v>
      </c>
      <c r="B32" s="1" t="s">
        <v>4561</v>
      </c>
      <c r="C32" s="1" t="s">
        <v>463</v>
      </c>
      <c r="D32" s="11" t="s">
        <v>4</v>
      </c>
    </row>
    <row r="33" spans="1:4">
      <c r="A33" s="1" t="s">
        <v>4490</v>
      </c>
      <c r="B33" s="1" t="s">
        <v>4561</v>
      </c>
      <c r="C33" s="1" t="s">
        <v>450</v>
      </c>
      <c r="D33" s="11" t="s">
        <v>4</v>
      </c>
    </row>
    <row r="34" spans="1:4">
      <c r="A34" s="1" t="s">
        <v>4489</v>
      </c>
      <c r="B34" s="1" t="s">
        <v>4561</v>
      </c>
      <c r="C34" s="1" t="s">
        <v>450</v>
      </c>
      <c r="D34" s="11" t="s">
        <v>4</v>
      </c>
    </row>
    <row r="35" spans="1:4">
      <c r="A35" s="1" t="s">
        <v>4493</v>
      </c>
      <c r="B35" s="1" t="s">
        <v>4561</v>
      </c>
      <c r="C35" s="1" t="s">
        <v>450</v>
      </c>
      <c r="D35" s="11" t="s">
        <v>4</v>
      </c>
    </row>
    <row r="36" spans="1:4">
      <c r="A36" s="1" t="s">
        <v>4480</v>
      </c>
      <c r="B36" s="1" t="s">
        <v>4561</v>
      </c>
      <c r="C36" s="1" t="s">
        <v>450</v>
      </c>
      <c r="D36" s="11" t="s">
        <v>4</v>
      </c>
    </row>
    <row r="37" spans="1:4">
      <c r="A37" s="1" t="s">
        <v>4484</v>
      </c>
      <c r="B37" s="1" t="s">
        <v>4561</v>
      </c>
      <c r="C37" s="1" t="s">
        <v>450</v>
      </c>
      <c r="D37" s="11" t="s">
        <v>4</v>
      </c>
    </row>
    <row r="38" spans="1:4">
      <c r="A38" s="1" t="s">
        <v>4471</v>
      </c>
      <c r="B38" s="1" t="s">
        <v>4561</v>
      </c>
      <c r="C38" s="1" t="s">
        <v>443</v>
      </c>
      <c r="D38" s="11" t="s">
        <v>4</v>
      </c>
    </row>
    <row r="39" spans="1:4">
      <c r="A39" s="2" t="s">
        <v>4494</v>
      </c>
      <c r="B39" s="1" t="s">
        <v>4561</v>
      </c>
      <c r="C39" s="2" t="s">
        <v>450</v>
      </c>
      <c r="D39" s="11" t="s">
        <v>4</v>
      </c>
    </row>
    <row r="40" spans="1:4">
      <c r="A40" s="1" t="s">
        <v>4547</v>
      </c>
      <c r="B40" s="1" t="s">
        <v>4561</v>
      </c>
      <c r="C40" s="1" t="s">
        <v>460</v>
      </c>
      <c r="D40" s="19" t="s">
        <v>4</v>
      </c>
    </row>
    <row r="41" spans="1:4">
      <c r="A41" s="1" t="s">
        <v>4475</v>
      </c>
      <c r="B41" s="1" t="s">
        <v>4561</v>
      </c>
      <c r="C41" s="2" t="s">
        <v>462</v>
      </c>
      <c r="D41" s="13" t="s">
        <v>4562</v>
      </c>
    </row>
    <row r="42" spans="1:4">
      <c r="A42" s="1" t="s">
        <v>4464</v>
      </c>
      <c r="B42" s="1" t="s">
        <v>4563</v>
      </c>
      <c r="C42" s="2" t="s">
        <v>457</v>
      </c>
      <c r="D42" s="10" t="s">
        <v>4</v>
      </c>
    </row>
    <row r="43" spans="1:4">
      <c r="A43" s="1" t="s">
        <v>4463</v>
      </c>
      <c r="B43" s="1" t="s">
        <v>4563</v>
      </c>
      <c r="C43" s="2" t="s">
        <v>453</v>
      </c>
      <c r="D43" s="18" t="s">
        <v>268</v>
      </c>
    </row>
    <row r="44" spans="1:4">
      <c r="A44" s="1" t="s">
        <v>4498</v>
      </c>
      <c r="B44" s="1" t="s">
        <v>4564</v>
      </c>
      <c r="C44" s="2" t="s">
        <v>457</v>
      </c>
      <c r="D44" s="10" t="s">
        <v>4</v>
      </c>
    </row>
    <row r="45" spans="1:4">
      <c r="A45" s="1" t="s">
        <v>4465</v>
      </c>
      <c r="B45" s="1" t="s">
        <v>4563</v>
      </c>
      <c r="C45" s="2" t="s">
        <v>453</v>
      </c>
      <c r="D45" s="18" t="s">
        <v>268</v>
      </c>
    </row>
    <row r="46" spans="1:4">
      <c r="A46" s="1" t="s">
        <v>4462</v>
      </c>
      <c r="B46" s="1" t="s">
        <v>4563</v>
      </c>
      <c r="C46" s="2" t="s">
        <v>453</v>
      </c>
      <c r="D46" s="18" t="s">
        <v>268</v>
      </c>
    </row>
    <row r="47" spans="1:4">
      <c r="A47" s="1" t="s">
        <v>4467</v>
      </c>
      <c r="B47" s="1" t="s">
        <v>4563</v>
      </c>
      <c r="C47" s="2" t="s">
        <v>453</v>
      </c>
      <c r="D47" s="18" t="s">
        <v>268</v>
      </c>
    </row>
  </sheetData>
  <pageMargins left="0.511811024" right="0.511811024" top="0.78740157499999996" bottom="0.78740157499999996" header="0.31496062000000002" footer="0.31496062000000002"/>
  <headerFooter>
    <oddFooter>&amp;L_x000D_&amp;1#&amp;"Calibri"&amp;7&amp;K000000 ***Este documento está clasificado como PUBLICO por TELEFÓNICA.
***This document is classified as PUBLIC by TELEFÓNICA.</oddFooter>
  </headerFooter>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68350-94C4-4205-BDDA-A05E27D3EB34}">
  <dimension ref="A2:T81"/>
  <sheetViews>
    <sheetView showGridLines="0" topLeftCell="A20" zoomScaleNormal="100" workbookViewId="0">
      <selection activeCell="V32" sqref="V32"/>
    </sheetView>
  </sheetViews>
  <sheetFormatPr defaultRowHeight="15"/>
  <cols>
    <col min="1" max="1" width="2.42578125" style="1" customWidth="1"/>
    <col min="2" max="3" width="11.42578125" customWidth="1"/>
    <col min="4" max="4" width="18.5703125" customWidth="1"/>
    <col min="5" max="5" width="13" customWidth="1"/>
    <col min="6" max="6" width="16.42578125" hidden="1" customWidth="1"/>
    <col min="7" max="7" width="23" hidden="1" customWidth="1"/>
    <col min="8" max="8" width="19.42578125" hidden="1" customWidth="1"/>
    <col min="9" max="9" width="22.42578125" hidden="1" customWidth="1"/>
    <col min="10" max="10" width="25.42578125" hidden="1" customWidth="1"/>
    <col min="11" max="11" width="1" customWidth="1"/>
    <col min="12" max="12" width="55.5703125" style="5" customWidth="1"/>
    <col min="17" max="17" width="9.42578125" style="1"/>
    <col min="19" max="19" width="12.42578125" customWidth="1"/>
    <col min="20" max="20" width="13.42578125" customWidth="1"/>
  </cols>
  <sheetData>
    <row r="2" spans="1:20">
      <c r="B2" s="14" t="s">
        <v>4565</v>
      </c>
      <c r="C2" s="14"/>
    </row>
    <row r="3" spans="1:20" ht="10.5" customHeight="1">
      <c r="B3" s="128"/>
      <c r="C3" s="17"/>
    </row>
    <row r="4" spans="1:20" ht="15.75">
      <c r="B4" s="267" t="s">
        <v>203</v>
      </c>
      <c r="C4" s="267" t="s">
        <v>11</v>
      </c>
      <c r="D4" s="267" t="s">
        <v>3</v>
      </c>
      <c r="E4" s="267" t="s">
        <v>99</v>
      </c>
      <c r="F4" s="267" t="s">
        <v>4566</v>
      </c>
      <c r="G4" s="267" t="s">
        <v>528</v>
      </c>
      <c r="H4" s="267" t="s">
        <v>4567</v>
      </c>
      <c r="I4" s="267" t="s">
        <v>4568</v>
      </c>
      <c r="J4" s="267" t="s">
        <v>4569</v>
      </c>
      <c r="K4" s="268"/>
      <c r="L4" s="269" t="s">
        <v>153</v>
      </c>
    </row>
    <row r="5" spans="1:20" ht="15.75" thickBot="1">
      <c r="B5" s="88" t="s">
        <v>793</v>
      </c>
      <c r="C5" s="88" t="s">
        <v>219</v>
      </c>
      <c r="D5" s="88" t="str">
        <f>VLOOKUP(B5,'Estruturante Móvel'!A:D,3,0)</f>
        <v>ATIVO</v>
      </c>
      <c r="E5" s="88" t="s">
        <v>463</v>
      </c>
      <c r="F5" s="89" t="s">
        <v>138</v>
      </c>
      <c r="G5" s="89">
        <v>45541</v>
      </c>
      <c r="H5" s="88" t="str">
        <f>VLOOKUP(B5,'Estruturante Móvel'!A:D,3,0)</f>
        <v>ATIVO</v>
      </c>
      <c r="I5" s="88" t="str">
        <f>VLOOKUP(B5,'Estruturante Móvel'!A:Y,24,0)</f>
        <v>TELEMONT MG</v>
      </c>
      <c r="J5" s="88" t="s">
        <v>4570</v>
      </c>
      <c r="L5" s="106" t="s">
        <v>4571</v>
      </c>
    </row>
    <row r="6" spans="1:20" ht="16.5" thickTop="1" thickBot="1">
      <c r="B6" s="88" t="s">
        <v>2952</v>
      </c>
      <c r="C6" s="88"/>
      <c r="D6" s="88" t="str">
        <f>VLOOKUP(B6,'Estruturante Móvel'!A:D,3,0)</f>
        <v>ATIVO</v>
      </c>
      <c r="E6" s="88" t="s">
        <v>450</v>
      </c>
      <c r="L6" s="106" t="s">
        <v>2976</v>
      </c>
    </row>
    <row r="7" spans="1:20" ht="16.5" thickTop="1" thickBot="1">
      <c r="B7" s="86" t="s">
        <v>4553</v>
      </c>
      <c r="C7" s="86"/>
      <c r="D7" s="88" t="s">
        <v>2592</v>
      </c>
      <c r="E7" s="86" t="s">
        <v>450</v>
      </c>
      <c r="L7" s="105" t="s">
        <v>937</v>
      </c>
    </row>
    <row r="8" spans="1:20" ht="16.5" thickTop="1" thickBot="1">
      <c r="B8" s="86" t="s">
        <v>2998</v>
      </c>
      <c r="C8" s="86"/>
      <c r="D8" s="88" t="str">
        <f>VLOOKUP(B8,'Estruturante Móvel'!A:D,3,0)</f>
        <v>ATIVO</v>
      </c>
      <c r="E8" s="86" t="s">
        <v>450</v>
      </c>
      <c r="L8" s="105" t="s">
        <v>902</v>
      </c>
    </row>
    <row r="9" spans="1:20" ht="15.75" thickTop="1"/>
    <row r="10" spans="1:20" ht="6.75" customHeight="1"/>
    <row r="11" spans="1:20" ht="6.75" customHeight="1">
      <c r="A11" s="125"/>
    </row>
    <row r="12" spans="1:20">
      <c r="B12" s="14" t="s">
        <v>4572</v>
      </c>
    </row>
    <row r="13" spans="1:20" ht="15.75">
      <c r="B13" s="267" t="s">
        <v>203</v>
      </c>
      <c r="C13" s="267" t="s">
        <v>11</v>
      </c>
      <c r="D13" s="267" t="s">
        <v>3</v>
      </c>
      <c r="E13" s="267" t="s">
        <v>99</v>
      </c>
      <c r="F13" s="267" t="s">
        <v>4566</v>
      </c>
      <c r="G13" s="267" t="s">
        <v>528</v>
      </c>
      <c r="H13" s="267" t="s">
        <v>4567</v>
      </c>
      <c r="I13" s="267" t="s">
        <v>4568</v>
      </c>
      <c r="J13" s="267" t="s">
        <v>4569</v>
      </c>
      <c r="K13" s="268"/>
      <c r="L13" s="269" t="s">
        <v>153</v>
      </c>
      <c r="S13" s="275" t="s">
        <v>2032</v>
      </c>
      <c r="T13" s="275" t="str">
        <f>VLOOKUP(S13,'Estruturante Móvel'!A:D,3,0)</f>
        <v>ATIVO</v>
      </c>
    </row>
    <row r="14" spans="1:20" ht="15.75" thickBot="1">
      <c r="B14" s="88" t="s">
        <v>459</v>
      </c>
      <c r="C14" s="88" t="str">
        <f>VLOOKUP('SITES ALGAR'!B14,'Estruturante Móvel'!A:M,12,0)</f>
        <v>1 - HL4</v>
      </c>
      <c r="D14" s="130" t="str">
        <f>VLOOKUP(B14,'Estruturante Móvel'!A:D,3,0)</f>
        <v>ATIVO</v>
      </c>
      <c r="E14" s="89" t="str">
        <f>VLOOKUP(B14,'Estruturante Móvel'!A:N,13,0)</f>
        <v>MGBWE</v>
      </c>
      <c r="F14" s="89" t="str">
        <f>VLOOKUP(B14,'Estruturante Móvel'!A:X,22,0)</f>
        <v>REDE OK</v>
      </c>
      <c r="G14" s="89">
        <f>VLOOKUP(B14,'Estruturante Móvel'!A:Y,23,0)</f>
        <v>0</v>
      </c>
      <c r="H14" s="88" t="str">
        <f>VLOOKUP(B14,'Estruturante Móvel'!A:D,3,0)</f>
        <v>ATIVO</v>
      </c>
      <c r="I14" s="88" t="str">
        <f>VLOOKUP(B14,'Estruturante Móvel'!A:Y,24,0)</f>
        <v>TELEMONT MG</v>
      </c>
      <c r="J14" s="88" t="s">
        <v>611</v>
      </c>
      <c r="L14" s="106" t="str">
        <f>VLOOKUP(B14,'Estruturante Móvel'!A:Y,18,0)</f>
        <v>ATIVO COM  PROTEÇÃO TOPOLOGIA ESTRUT - CFO + ROLLOUT</v>
      </c>
      <c r="S14" s="275" t="s">
        <v>1759</v>
      </c>
      <c r="T14" s="275" t="str">
        <f>VLOOKUP(S14,'Estruturante Móvel'!A:D,3,0)</f>
        <v>ATIVO</v>
      </c>
    </row>
    <row r="15" spans="1:20" ht="16.5" thickTop="1" thickBot="1">
      <c r="B15" s="88" t="s">
        <v>465</v>
      </c>
      <c r="C15" s="86" t="str">
        <f>VLOOKUP('SITES ALGAR'!B15,'Estruturante Móvel'!A:M,12,0)</f>
        <v>1 - HL4</v>
      </c>
      <c r="D15" s="130" t="str">
        <f>VLOOKUP(B15,'Estruturante Móvel'!A:D,3,0)</f>
        <v>ATIVO</v>
      </c>
      <c r="E15" s="88" t="str">
        <f>VLOOKUP(B15,'Estruturante Móvel'!A:N,13,0)</f>
        <v>MGJCT</v>
      </c>
      <c r="F15" s="89" t="str">
        <f>VLOOKUP(B15,'Estruturante Móvel'!A:X,22,0)</f>
        <v>REDE OK</v>
      </c>
      <c r="G15" s="89">
        <f>VLOOKUP(B15,'Estruturante Móvel'!A:Y,23,0)</f>
        <v>0</v>
      </c>
      <c r="H15" s="88" t="str">
        <f>VLOOKUP(B15,'Estruturante Móvel'!A:D,3,0)</f>
        <v>ATIVO</v>
      </c>
      <c r="I15" s="86" t="str">
        <f>VLOOKUP(B15,'Estruturante Móvel'!A:Y,24,0)</f>
        <v>ICOMON SP / MOP</v>
      </c>
      <c r="J15" s="88" t="s">
        <v>611</v>
      </c>
      <c r="L15" s="106" t="str">
        <f>VLOOKUP(B15,'Estruturante Móvel'!A:Y,18,0)</f>
        <v>ATIVO COM  PROTEÇÃO TOPOLOGIA ESTRUT - LANÇAMENTO</v>
      </c>
      <c r="S15" s="275" t="s">
        <v>1162</v>
      </c>
      <c r="T15" s="275" t="str">
        <f>VLOOKUP(S15,'Estruturante Móvel'!A:D,3,0)</f>
        <v>ATIVO</v>
      </c>
    </row>
    <row r="16" spans="1:20" ht="16.5" thickTop="1" thickBot="1">
      <c r="A16" s="125"/>
      <c r="B16" s="88" t="s">
        <v>461</v>
      </c>
      <c r="C16" s="86" t="str">
        <f>VLOOKUP('SITES ALGAR'!B16,'Estruturante Móvel'!A:M,12,0)</f>
        <v>1 - HL4</v>
      </c>
      <c r="D16" s="130" t="str">
        <f>VLOOKUP(B16,'Estruturante Móvel'!A:D,3,0)</f>
        <v>ATIVO</v>
      </c>
      <c r="E16" s="88" t="str">
        <f>VLOOKUP(B16,'Estruturante Móvel'!A:N,13,0)</f>
        <v>MGBHF</v>
      </c>
      <c r="F16" s="89" t="str">
        <f>VLOOKUP(B16,'Estruturante Móvel'!A:X,22,0)</f>
        <v>REDE OK</v>
      </c>
      <c r="G16" s="89" t="str">
        <f>VLOOKUP(B16,'Estruturante Móvel'!A:Y,23,0)</f>
        <v>ATIVO</v>
      </c>
      <c r="H16" s="88" t="str">
        <f>VLOOKUP(B16,'Estruturante Móvel'!A:D,3,0)</f>
        <v>ATIVO</v>
      </c>
      <c r="I16" s="86" t="str">
        <f>VLOOKUP(B16,'Estruturante Móvel'!A:Y,24,0)</f>
        <v>ICOMON SP</v>
      </c>
      <c r="J16" s="88" t="s">
        <v>611</v>
      </c>
      <c r="L16" s="106" t="str">
        <f>VLOOKUP(B16,'Estruturante Móvel'!A:Y,18,0)</f>
        <v>COLOCALIZADO</v>
      </c>
      <c r="S16" s="275" t="s">
        <v>1132</v>
      </c>
      <c r="T16" s="275" t="str">
        <f>VLOOKUP(S16,'Estruturante Móvel'!A:D,3,0)</f>
        <v>ATIVO</v>
      </c>
    </row>
    <row r="17" spans="2:20" ht="16.5" thickTop="1" thickBot="1">
      <c r="B17" s="88" t="s">
        <v>457</v>
      </c>
      <c r="C17" s="86" t="str">
        <f>VLOOKUP('SITES ALGAR'!B17,'Estruturante Móvel'!A:M,12,0)</f>
        <v>1 - HL4</v>
      </c>
      <c r="D17" s="130" t="str">
        <f>VLOOKUP(B17,'Estruturante Móvel'!A:D,3,0)</f>
        <v>ATIVO</v>
      </c>
      <c r="E17" s="88" t="str">
        <f>VLOOKUP(B17,'Estruturante Móvel'!A:N,13,0)</f>
        <v>MGG37</v>
      </c>
      <c r="F17" s="89" t="str">
        <f>VLOOKUP(B17,'Estruturante Móvel'!A:X,22,0)</f>
        <v>REDE OK</v>
      </c>
      <c r="G17" s="89">
        <f>VLOOKUP(B17,'Estruturante Móvel'!A:Y,23,0)</f>
        <v>0</v>
      </c>
      <c r="H17" s="88" t="str">
        <f>VLOOKUP(B17,'Estruturante Móvel'!A:D,3,0)</f>
        <v>ATIVO</v>
      </c>
      <c r="I17" s="86" t="str">
        <f>VLOOKUP(B17,'Estruturante Móvel'!A:Y,24,0)</f>
        <v>MOP</v>
      </c>
      <c r="J17" s="88" t="s">
        <v>611</v>
      </c>
      <c r="L17" s="106" t="str">
        <f>VLOOKUP(B17,'Estruturante Móvel'!A:Y,18,0)</f>
        <v>ATIVO COM  PROTEÇÃO TOPOLOGIA ESTRUT - CFO + ROLLOUT</v>
      </c>
      <c r="S17" s="275" t="s">
        <v>2004</v>
      </c>
      <c r="T17" s="275" t="str">
        <f>VLOOKUP(S17,'Estruturante Móvel'!A:D,3,0)</f>
        <v>ATIVO</v>
      </c>
    </row>
    <row r="18" spans="2:20" ht="16.5" thickTop="1" thickBot="1">
      <c r="B18" s="88" t="s">
        <v>450</v>
      </c>
      <c r="C18" s="86" t="str">
        <f>VLOOKUP('SITES ALGAR'!B18,'Estruturante Móvel'!A:M,12,0)</f>
        <v>1 - HL4</v>
      </c>
      <c r="D18" s="130" t="str">
        <f>VLOOKUP(B18,'Estruturante Móvel'!A:D,3,0)</f>
        <v>ATIVO</v>
      </c>
      <c r="E18" s="88" t="str">
        <f>VLOOKUP(B18,'Estruturante Móvel'!A:N,13,0)</f>
        <v>MGSAG</v>
      </c>
      <c r="F18" s="89" t="str">
        <f>VLOOKUP(B18,'Estruturante Móvel'!A:X,22,0)</f>
        <v>REDE OK</v>
      </c>
      <c r="G18" s="89">
        <f>VLOOKUP(B18,'Estruturante Móvel'!A:Y,23,0)</f>
        <v>0</v>
      </c>
      <c r="H18" s="88" t="str">
        <f>VLOOKUP(B18,'Estruturante Móvel'!A:D,3,0)</f>
        <v>ATIVO</v>
      </c>
      <c r="I18" s="86" t="str">
        <f>VLOOKUP(B18,'Estruturante Móvel'!A:Y,24,0)</f>
        <v>MOP</v>
      </c>
      <c r="J18" s="88" t="s">
        <v>611</v>
      </c>
      <c r="L18" s="106" t="str">
        <f>VLOOKUP(B18,'Estruturante Móvel'!A:Y,18,0)</f>
        <v>ATIVO COM  PROTEÇÃO TOPOLOGIA ESTRUT - CFO + ROLLOUT</v>
      </c>
      <c r="S18" s="275" t="s">
        <v>2047</v>
      </c>
      <c r="T18" s="275" t="str">
        <f>VLOOKUP(S18,'Estruturante Móvel'!A:D,3,0)</f>
        <v>ATIVO - RÁDIO</v>
      </c>
    </row>
    <row r="19" spans="2:20" ht="16.5" thickTop="1" thickBot="1">
      <c r="B19" s="88" t="s">
        <v>458</v>
      </c>
      <c r="C19" s="86" t="str">
        <f>VLOOKUP('SITES ALGAR'!B19,'Estruturante Móvel'!A:M,12,0)</f>
        <v>1 - HL4</v>
      </c>
      <c r="D19" s="130" t="str">
        <f>VLOOKUP(B19,'Estruturante Móvel'!A:D,3,0)</f>
        <v>ATIVO</v>
      </c>
      <c r="E19" s="88" t="str">
        <f>VLOOKUP(B19,'Estruturante Móvel'!A:N,13,0)</f>
        <v>MGESL</v>
      </c>
      <c r="F19" s="89" t="str">
        <f>VLOOKUP(B19,'Estruturante Móvel'!A:X,22,0)</f>
        <v>REDE OK</v>
      </c>
      <c r="G19" s="89">
        <f>VLOOKUP(B19,'Estruturante Móvel'!A:Y,23,0)</f>
        <v>0</v>
      </c>
      <c r="H19" s="88" t="str">
        <f>VLOOKUP(B19,'Estruturante Móvel'!A:D,3,0)</f>
        <v>ATIVO</v>
      </c>
      <c r="I19" s="86" t="str">
        <f>VLOOKUP(B19,'Estruturante Móvel'!A:Y,24,0)</f>
        <v>TELEMONT MG</v>
      </c>
      <c r="J19" s="88" t="s">
        <v>611</v>
      </c>
      <c r="L19" s="106" t="str">
        <f>VLOOKUP(B19,'Estruturante Móvel'!A:Y,18,0)</f>
        <v>ATIVO COM  PROTEÇÃO TOPOLOGIA ESTRUT - CFO + ROLLOUT</v>
      </c>
      <c r="S19" s="275" t="s">
        <v>3838</v>
      </c>
      <c r="T19" s="275" t="str">
        <f>VLOOKUP(S19,'Estruturante Móvel'!A:D,3,0)</f>
        <v>PREDECESSOR</v>
      </c>
    </row>
    <row r="20" spans="2:20" ht="16.5" thickTop="1" thickBot="1">
      <c r="B20" s="88" t="s">
        <v>1059</v>
      </c>
      <c r="C20" s="86" t="str">
        <f>VLOOKUP('SITES ALGAR'!B20,'Estruturante Móvel'!A:M,12,0)</f>
        <v>2 - HL5D</v>
      </c>
      <c r="D20" s="130" t="str">
        <f>VLOOKUP(B20,'Estruturante Móvel'!A:D,3,0)</f>
        <v>ATIVO</v>
      </c>
      <c r="E20" s="88" t="str">
        <f>VLOOKUP(B20,'Estruturante Móvel'!A:N,13,0)</f>
        <v>MGESL</v>
      </c>
      <c r="F20" s="89" t="str">
        <f>VLOOKUP(B20,'Estruturante Móvel'!A:X,22,0)</f>
        <v>REDE OK</v>
      </c>
      <c r="G20" s="89">
        <f>VLOOKUP(B20,'Estruturante Móvel'!A:Y,23,0)</f>
        <v>0</v>
      </c>
      <c r="H20" s="88" t="str">
        <f>VLOOKUP(B20,'Estruturante Móvel'!A:D,3,0)</f>
        <v>ATIVO</v>
      </c>
      <c r="I20" s="86" t="str">
        <f>VLOOKUP(B20,'Estruturante Móvel'!A:Y,24,0)</f>
        <v>TELEMONT MG</v>
      </c>
      <c r="J20" s="88" t="s">
        <v>611</v>
      </c>
      <c r="L20" s="106" t="str">
        <f>VLOOKUP(B20,'Estruturante Móvel'!A:Y,18,0)</f>
        <v>ATIVO COM  PROTEÇÃO TOPOLOGIA ESTRUT - LANÇAMENTO</v>
      </c>
      <c r="S20" s="275" t="s">
        <v>3701</v>
      </c>
      <c r="T20" s="275" t="str">
        <f>VLOOKUP(S20,'Estruturante Móvel'!A:D,3,0)</f>
        <v>PREVISTO</v>
      </c>
    </row>
    <row r="21" spans="2:20" ht="16.5" thickTop="1" thickBot="1">
      <c r="B21" s="88" t="s">
        <v>706</v>
      </c>
      <c r="C21" s="86" t="str">
        <f>VLOOKUP('SITES ALGAR'!B21,'Estruturante Móvel'!A:M,12,0)</f>
        <v>2 - HL5D</v>
      </c>
      <c r="D21" s="130" t="str">
        <f>VLOOKUP(B21,'Estruturante Móvel'!A:D,3,0)</f>
        <v>ATIVO</v>
      </c>
      <c r="E21" s="88" t="str">
        <f>VLOOKUP(B21,'Estruturante Móvel'!A:N,13,0)</f>
        <v>MGG37</v>
      </c>
      <c r="F21" s="89" t="str">
        <f>VLOOKUP(B21,'Estruturante Móvel'!A:X,22,0)</f>
        <v>REDE OK</v>
      </c>
      <c r="G21" s="89">
        <f>VLOOKUP(B21,'Estruturante Móvel'!A:Y,23,0)</f>
        <v>0</v>
      </c>
      <c r="H21" s="88" t="str">
        <f>VLOOKUP(B21,'Estruturante Móvel'!A:D,3,0)</f>
        <v>ATIVO</v>
      </c>
      <c r="I21" s="86" t="str">
        <f>VLOOKUP(B21,'Estruturante Móvel'!A:Y,24,0)</f>
        <v>VIA</v>
      </c>
      <c r="J21" s="88" t="s">
        <v>611</v>
      </c>
      <c r="L21" s="106" t="str">
        <f>VLOOKUP(B21,'Estruturante Móvel'!A:Y,18,0)</f>
        <v>ATIVO COM  PROTEÇÃO TOPOLOGIA ESTRUT - CFO + ROLLOUT</v>
      </c>
      <c r="S21" s="275" t="s">
        <v>3009</v>
      </c>
      <c r="T21" s="275" t="str">
        <f>VLOOKUP(S21,'Estruturante Móvel'!A:D,3,0)</f>
        <v>CANCELADO</v>
      </c>
    </row>
    <row r="22" spans="2:20" ht="16.5" thickTop="1" thickBot="1">
      <c r="B22" s="88" t="s">
        <v>813</v>
      </c>
      <c r="C22" s="86" t="str">
        <f>VLOOKUP('SITES ALGAR'!B22,'Estruturante Móvel'!A:M,12,0)</f>
        <v>2 - HL5D</v>
      </c>
      <c r="D22" s="130" t="str">
        <f>VLOOKUP(B22,'Estruturante Móvel'!A:D,3,0)</f>
        <v>ATIVO</v>
      </c>
      <c r="E22" s="88" t="str">
        <f>VLOOKUP(B22,'Estruturante Móvel'!A:N,13,0)</f>
        <v>MGJCT</v>
      </c>
      <c r="F22" s="89" t="str">
        <f>VLOOKUP(B22,'Estruturante Móvel'!A:X,22,0)</f>
        <v>REDE OK</v>
      </c>
      <c r="G22" s="89">
        <f>VLOOKUP(B22,'Estruturante Móvel'!A:Y,23,0)</f>
        <v>0</v>
      </c>
      <c r="H22" s="88" t="str">
        <f>VLOOKUP(B22,'Estruturante Móvel'!A:D,3,0)</f>
        <v>ATIVO</v>
      </c>
      <c r="I22" s="86" t="str">
        <f>VLOOKUP(B22,'Estruturante Móvel'!A:Y,24,0)</f>
        <v>ICOMON SP / MOP</v>
      </c>
      <c r="J22" s="88" t="s">
        <v>611</v>
      </c>
      <c r="L22" s="106" t="str">
        <f>VLOOKUP(B22,'Estruturante Móvel'!A:Y,18,0)</f>
        <v>ATIVO COM  PROTEÇÃO TOPOLOGIA ESTRUT - CFO + ROLLOUT</v>
      </c>
      <c r="S22" s="275" t="s">
        <v>2133</v>
      </c>
      <c r="T22" s="275" t="str">
        <f>VLOOKUP(S22,'Estruturante Móvel'!A:D,3,0)</f>
        <v>ATIVO</v>
      </c>
    </row>
    <row r="23" spans="2:20" ht="26.25" thickTop="1" thickBot="1">
      <c r="B23" s="88" t="s">
        <v>1072</v>
      </c>
      <c r="C23" s="86" t="str">
        <f>VLOOKUP('SITES ALGAR'!B23,'Estruturante Móvel'!A:M,12,0)</f>
        <v>2 - HL5D</v>
      </c>
      <c r="D23" s="130" t="str">
        <f>VLOOKUP(B23,'Estruturante Móvel'!A:D,3,0)</f>
        <v>ATIVO</v>
      </c>
      <c r="E23" s="88" t="str">
        <f>VLOOKUP(B23,'Estruturante Móvel'!A:N,13,0)</f>
        <v>MGJCT</v>
      </c>
      <c r="F23" s="89" t="str">
        <f>VLOOKUP(B23,'Estruturante Móvel'!A:X,22,0)</f>
        <v>REDE OK</v>
      </c>
      <c r="G23" s="89">
        <f>VLOOKUP(B23,'Estruturante Móvel'!A:Y,23,0)</f>
        <v>0</v>
      </c>
      <c r="H23" s="88" t="str">
        <f>VLOOKUP(B23,'Estruturante Móvel'!A:D,3,0)</f>
        <v>ATIVO</v>
      </c>
      <c r="I23" s="86" t="str">
        <f>VLOOKUP(B23,'Estruturante Móvel'!A:Y,24,0)</f>
        <v>ICOMON SP / MOP</v>
      </c>
      <c r="J23" s="88" t="s">
        <v>611</v>
      </c>
      <c r="L23" s="106" t="str">
        <f>VLOOKUP(B23,'Estruturante Móvel'!A:Y,18,0)</f>
        <v>ATIVO COM  PROTEÇÃO TOPOLOGIA ESTRUT - LANÇAMENTO</v>
      </c>
      <c r="S23" s="275" t="s">
        <v>2086</v>
      </c>
      <c r="T23" s="275" t="str">
        <f>VLOOKUP(S23,'Estruturante Móvel'!A:D,3,0)</f>
        <v>ATIVO PEND. RÁDIO</v>
      </c>
    </row>
    <row r="24" spans="2:20" ht="16.5" thickTop="1" thickBot="1">
      <c r="B24" s="88" t="s">
        <v>909</v>
      </c>
      <c r="C24" s="86" t="str">
        <f>VLOOKUP('SITES ALGAR'!B24,'Estruturante Móvel'!A:M,12,0)</f>
        <v>2 - HL5D</v>
      </c>
      <c r="D24" s="130" t="str">
        <f>VLOOKUP(B24,'Estruturante Móvel'!A:D,3,0)</f>
        <v>ATIVO</v>
      </c>
      <c r="E24" s="88" t="str">
        <f>VLOOKUP(B24,'Estruturante Móvel'!A:N,13,0)</f>
        <v>MGG37</v>
      </c>
      <c r="F24" s="89" t="str">
        <f>VLOOKUP(B24,'Estruturante Móvel'!A:X,22,0)</f>
        <v>REDE OK</v>
      </c>
      <c r="G24" s="89">
        <f>VLOOKUP(B24,'Estruturante Móvel'!A:Y,23,0)</f>
        <v>0</v>
      </c>
      <c r="H24" s="88" t="str">
        <f>VLOOKUP(B24,'Estruturante Móvel'!A:D,3,0)</f>
        <v>ATIVO</v>
      </c>
      <c r="I24" s="86" t="str">
        <f>VLOOKUP(B24,'Estruturante Móvel'!A:Y,24,0)</f>
        <v>VIA</v>
      </c>
      <c r="J24" s="88" t="s">
        <v>611</v>
      </c>
      <c r="L24" s="106" t="str">
        <f>VLOOKUP(B24,'Estruturante Móvel'!A:Y,18,0)</f>
        <v>ATIVO COM  PROTEÇÃO TOPOLOGIA ESTRUT - CFO + ROLLOUT</v>
      </c>
      <c r="S24" s="275" t="s">
        <v>3003</v>
      </c>
      <c r="T24" s="275" t="str">
        <f>VLOOKUP(S24,'Estruturante Móvel'!A:D,3,0)</f>
        <v>ATIVO</v>
      </c>
    </row>
    <row r="25" spans="2:20" ht="16.5" thickTop="1" thickBot="1">
      <c r="B25" s="88" t="s">
        <v>1356</v>
      </c>
      <c r="C25" s="86" t="str">
        <f>VLOOKUP('SITES ALGAR'!B25,'Estruturante Móvel'!A:M,12,0)</f>
        <v>2 - HL5D</v>
      </c>
      <c r="D25" s="130" t="str">
        <f>VLOOKUP(B25,'Estruturante Móvel'!A:D,3,0)</f>
        <v>ATIVO</v>
      </c>
      <c r="E25" s="88" t="str">
        <f>VLOOKUP(B25,'Estruturante Móvel'!A:N,13,0)</f>
        <v>MGG37</v>
      </c>
      <c r="F25" s="89" t="str">
        <f>VLOOKUP(B25,'Estruturante Móvel'!A:X,22,0)</f>
        <v>REDE OK</v>
      </c>
      <c r="G25" s="89">
        <f>VLOOKUP(B25,'Estruturante Móvel'!A:Y,23,0)</f>
        <v>0</v>
      </c>
      <c r="H25" s="88" t="str">
        <f>VLOOKUP(B25,'Estruturante Móvel'!A:D,3,0)</f>
        <v>ATIVO</v>
      </c>
      <c r="I25" s="86" t="str">
        <f>VLOOKUP(B25,'Estruturante Móvel'!A:Y,24,0)</f>
        <v>VIA</v>
      </c>
      <c r="J25" s="88" t="s">
        <v>611</v>
      </c>
      <c r="L25" s="106" t="str">
        <f>VLOOKUP(B25,'Estruturante Móvel'!A:Y,18,0)</f>
        <v>ATIVO COM  PROTEÇÃO TOPOLOGIA ESTRUT - CFO + ROLLOUT</v>
      </c>
    </row>
    <row r="26" spans="2:20" ht="16.5" thickTop="1" thickBot="1">
      <c r="B26" s="88" t="s">
        <v>1337</v>
      </c>
      <c r="C26" s="86" t="str">
        <f>VLOOKUP('SITES ALGAR'!B26,'Estruturante Móvel'!A:M,12,0)</f>
        <v>2 - HL5D</v>
      </c>
      <c r="D26" s="130" t="str">
        <f>VLOOKUP(B26,'Estruturante Móvel'!A:D,3,0)</f>
        <v>ATIVO</v>
      </c>
      <c r="E26" s="88" t="str">
        <f>VLOOKUP(B26,'Estruturante Móvel'!A:N,13,0)</f>
        <v>MGG37</v>
      </c>
      <c r="F26" s="89" t="str">
        <f>VLOOKUP(B26,'Estruturante Móvel'!A:X,22,0)</f>
        <v>REDE OK</v>
      </c>
      <c r="G26" s="89">
        <f>VLOOKUP(B26,'Estruturante Móvel'!A:Y,23,0)</f>
        <v>0</v>
      </c>
      <c r="H26" s="88" t="str">
        <f>VLOOKUP(B26,'Estruturante Móvel'!A:D,3,0)</f>
        <v>ATIVO</v>
      </c>
      <c r="I26" s="86" t="str">
        <f>VLOOKUP(B26,'Estruturante Móvel'!A:Y,24,0)</f>
        <v>VIA</v>
      </c>
      <c r="J26" s="88" t="s">
        <v>611</v>
      </c>
      <c r="L26" s="106" t="str">
        <f>VLOOKUP(B26,'Estruturante Móvel'!A:Y,18,0)</f>
        <v>ATIVO COM  PROTEÇÃO TOPOLOGIA ESTRUT - CFO + ROLLOUT</v>
      </c>
    </row>
    <row r="27" spans="2:20" ht="16.5" thickTop="1" thickBot="1">
      <c r="B27" s="88" t="s">
        <v>629</v>
      </c>
      <c r="C27" s="86" t="str">
        <f>VLOOKUP('SITES ALGAR'!B27,'Estruturante Móvel'!A:M,12,0)</f>
        <v>2 - HL5D</v>
      </c>
      <c r="D27" s="130" t="str">
        <f>VLOOKUP(B27,'Estruturante Móvel'!A:D,3,0)</f>
        <v>ATIVO</v>
      </c>
      <c r="E27" s="88" t="str">
        <f>VLOOKUP(B27,'Estruturante Móvel'!A:N,13,0)</f>
        <v>MGJCT</v>
      </c>
      <c r="F27" s="89" t="str">
        <f>VLOOKUP(B27,'Estruturante Móvel'!A:X,22,0)</f>
        <v>REDE OK</v>
      </c>
      <c r="G27" s="89">
        <f>VLOOKUP(B27,'Estruturante Móvel'!A:Y,23,0)</f>
        <v>0</v>
      </c>
      <c r="H27" s="88" t="str">
        <f>VLOOKUP(B27,'Estruturante Móvel'!A:D,3,0)</f>
        <v>ATIVO</v>
      </c>
      <c r="I27" s="86" t="str">
        <f>VLOOKUP(B27,'Estruturante Móvel'!A:Y,24,0)</f>
        <v>ICOMON SP / MOP</v>
      </c>
      <c r="J27" s="88" t="s">
        <v>611</v>
      </c>
      <c r="L27" s="106" t="str">
        <f>VLOOKUP(B27,'Estruturante Móvel'!A:Y,18,0)</f>
        <v>REDE OK</v>
      </c>
    </row>
    <row r="28" spans="2:20" ht="16.5" thickTop="1" thickBot="1">
      <c r="B28" s="88" t="s">
        <v>784</v>
      </c>
      <c r="C28" s="86" t="str">
        <f>VLOOKUP('SITES ALGAR'!B28,'Estruturante Móvel'!A:M,12,0)</f>
        <v>2 - HL5D</v>
      </c>
      <c r="D28" s="130" t="str">
        <f>VLOOKUP(B28,'Estruturante Móvel'!A:D,3,0)</f>
        <v>ATIVO</v>
      </c>
      <c r="E28" s="88" t="str">
        <f>VLOOKUP(B28,'Estruturante Móvel'!A:N,13,0)</f>
        <v>MGBAM</v>
      </c>
      <c r="F28" s="89" t="str">
        <f>VLOOKUP(B28,'Estruturante Móvel'!A:X,22,0)</f>
        <v>REDE OK</v>
      </c>
      <c r="G28" s="89">
        <f>VLOOKUP(B28,'Estruturante Móvel'!A:Y,23,0)</f>
        <v>0</v>
      </c>
      <c r="H28" s="88" t="str">
        <f>VLOOKUP(B28,'Estruturante Móvel'!A:D,3,0)</f>
        <v>ATIVO</v>
      </c>
      <c r="I28" s="86" t="str">
        <f>VLOOKUP(B28,'Estruturante Móvel'!A:Y,24,0)</f>
        <v>ICOMON MG</v>
      </c>
      <c r="J28" s="88" t="s">
        <v>611</v>
      </c>
      <c r="L28" s="106" t="str">
        <f>VLOOKUP(B28,'Estruturante Móvel'!A:Y,18,0)</f>
        <v>ATIVO COM  PROTEÇÃO TOPOLOGIA ESTRUT - CFO + ROLLOUT</v>
      </c>
    </row>
    <row r="29" spans="2:20" ht="16.5" thickTop="1" thickBot="1">
      <c r="B29" s="88" t="s">
        <v>694</v>
      </c>
      <c r="C29" s="86" t="str">
        <f>VLOOKUP('SITES ALGAR'!B29,'Estruturante Móvel'!A:M,12,0)</f>
        <v>2 - HL5D</v>
      </c>
      <c r="D29" s="130" t="str">
        <f>VLOOKUP(B29,'Estruturante Móvel'!A:D,3,0)</f>
        <v>ATIVO</v>
      </c>
      <c r="E29" s="88" t="str">
        <f>VLOOKUP(B29,'Estruturante Móvel'!A:N,13,0)</f>
        <v>MGBHF</v>
      </c>
      <c r="F29" s="89" t="str">
        <f>VLOOKUP(B29,'Estruturante Móvel'!A:X,22,0)</f>
        <v>REDE OK</v>
      </c>
      <c r="G29" s="89">
        <f>VLOOKUP(B29,'Estruturante Móvel'!A:Y,23,0)</f>
        <v>0</v>
      </c>
      <c r="H29" s="88" t="str">
        <f>VLOOKUP(B29,'Estruturante Móvel'!A:D,3,0)</f>
        <v>ATIVO</v>
      </c>
      <c r="I29" s="86" t="str">
        <f>VLOOKUP(B29,'Estruturante Móvel'!A:Y,24,0)</f>
        <v>ICOMON SP</v>
      </c>
      <c r="J29" s="88" t="s">
        <v>611</v>
      </c>
      <c r="L29" s="106" t="str">
        <f>VLOOKUP(B29,'Estruturante Móvel'!A:Y,18,0)</f>
        <v>ATIVO COM  PROTEÇÃO TOPOLOGIA ESTRUT - LANÇAMENTO</v>
      </c>
    </row>
    <row r="30" spans="2:20" ht="16.5" thickTop="1" thickBot="1">
      <c r="B30" s="88" t="s">
        <v>751</v>
      </c>
      <c r="C30" s="86" t="str">
        <f>VLOOKUP('SITES ALGAR'!B30,'Estruturante Móvel'!A:M,12,0)</f>
        <v>2 - HL5D</v>
      </c>
      <c r="D30" s="130" t="str">
        <f>VLOOKUP(B30,'Estruturante Móvel'!A:D,3,0)</f>
        <v>ATIVO</v>
      </c>
      <c r="E30" s="88" t="str">
        <f>VLOOKUP(B30,'Estruturante Móvel'!A:N,13,0)</f>
        <v>MGSAG</v>
      </c>
      <c r="F30" s="89" t="str">
        <f>VLOOKUP(B30,'Estruturante Móvel'!A:X,22,0)</f>
        <v>REDE OK</v>
      </c>
      <c r="G30" s="89">
        <f>VLOOKUP(B30,'Estruturante Móvel'!A:Y,23,0)</f>
        <v>0</v>
      </c>
      <c r="H30" s="88" t="str">
        <f>VLOOKUP(B30,'Estruturante Móvel'!A:D,3,0)</f>
        <v>ATIVO</v>
      </c>
      <c r="I30" s="86" t="str">
        <f>VLOOKUP(B30,'Estruturante Móvel'!A:Y,24,0)</f>
        <v>TELEMONT MG</v>
      </c>
      <c r="J30" s="88" t="s">
        <v>611</v>
      </c>
      <c r="L30" s="106" t="str">
        <f>VLOOKUP(B30,'Estruturante Móvel'!A:Y,18,0)</f>
        <v>ATIVO COM  PROTEÇÃO TOPOLOGIA ESTRUT - CFO + ROLLOUT</v>
      </c>
    </row>
    <row r="31" spans="2:20" ht="16.5" thickTop="1" thickBot="1">
      <c r="B31" s="88" t="s">
        <v>1435</v>
      </c>
      <c r="C31" s="86" t="str">
        <f>VLOOKUP('SITES ALGAR'!B31,'Estruturante Móvel'!A:M,12,0)</f>
        <v>2 - HL5D</v>
      </c>
      <c r="D31" s="130" t="str">
        <f>VLOOKUP(B31,'Estruturante Móvel'!A:D,3,0)</f>
        <v>ATIVO</v>
      </c>
      <c r="E31" s="88" t="str">
        <f>VLOOKUP(B31,'Estruturante Móvel'!A:N,13,0)</f>
        <v>MGSLA</v>
      </c>
      <c r="F31" s="89" t="str">
        <f>VLOOKUP(B31,'Estruturante Móvel'!A:X,22,0)</f>
        <v>REDE OK</v>
      </c>
      <c r="G31" s="89">
        <f>VLOOKUP(B31,'Estruturante Móvel'!A:Y,23,0)</f>
        <v>0</v>
      </c>
      <c r="H31" s="88" t="str">
        <f>VLOOKUP(B31,'Estruturante Móvel'!A:D,3,0)</f>
        <v>ATIVO</v>
      </c>
      <c r="I31" s="86" t="str">
        <f>VLOOKUP(B31,'Estruturante Móvel'!A:Y,24,0)</f>
        <v>TELEMONT MG</v>
      </c>
      <c r="J31" s="88" t="s">
        <v>611</v>
      </c>
      <c r="L31" s="106" t="str">
        <f>VLOOKUP(B31,'Estruturante Móvel'!A:Y,18,0)</f>
        <v>REDE ENTREGUE COM  PROTEÇÃO TOPOLOGIA ESTRUT - CFO + ROLLOUT</v>
      </c>
    </row>
    <row r="32" spans="2:20" ht="16.5" thickTop="1" thickBot="1">
      <c r="B32" s="88" t="s">
        <v>787</v>
      </c>
      <c r="C32" s="86" t="str">
        <f>VLOOKUP('SITES ALGAR'!B32,'Estruturante Móvel'!A:M,12,0)</f>
        <v>3 - HL5G</v>
      </c>
      <c r="D32" s="130" t="str">
        <f>VLOOKUP(B32,'Estruturante Móvel'!A:D,3,0)</f>
        <v>ATIVO</v>
      </c>
      <c r="E32" s="88" t="str">
        <f>VLOOKUP(B32,'Estruturante Móvel'!A:N,13,0)</f>
        <v>MGBWE</v>
      </c>
      <c r="F32" s="89" t="str">
        <f>VLOOKUP(B32,'Estruturante Móvel'!A:X,22,0)</f>
        <v>REDE OK</v>
      </c>
      <c r="G32" s="89">
        <f>VLOOKUP(B32,'Estruturante Móvel'!A:Y,23,0)</f>
        <v>0</v>
      </c>
      <c r="H32" s="88" t="str">
        <f>VLOOKUP(B32,'Estruturante Móvel'!A:D,3,0)</f>
        <v>ATIVO</v>
      </c>
      <c r="I32" s="86" t="str">
        <f>VLOOKUP(B32,'Estruturante Móvel'!A:Y,24,0)</f>
        <v>TELEMONT MG</v>
      </c>
      <c r="J32" s="88" t="s">
        <v>611</v>
      </c>
      <c r="L32" s="106" t="str">
        <f>VLOOKUP(B32,'Estruturante Móvel'!A:Y,18,0)</f>
        <v>ATIVO COM  PROTEÇÃO TOPOLOGIA ESTRUT - LANÇAMENTO</v>
      </c>
    </row>
    <row r="33" spans="2:12" ht="16.5" thickTop="1" thickBot="1">
      <c r="B33" s="88" t="s">
        <v>1957</v>
      </c>
      <c r="C33" s="86" t="str">
        <f>VLOOKUP('SITES ALGAR'!B33,'Estruturante Móvel'!A:M,12,0)</f>
        <v>3 - HL5G</v>
      </c>
      <c r="D33" s="130" t="str">
        <f>VLOOKUP(B33,'Estruturante Móvel'!A:D,3,0)</f>
        <v>ATIVO</v>
      </c>
      <c r="E33" s="88" t="str">
        <f>VLOOKUP(B33,'Estruturante Móvel'!A:N,13,0)</f>
        <v>MGLUE</v>
      </c>
      <c r="F33" s="89" t="s">
        <v>138</v>
      </c>
      <c r="G33" s="89">
        <f>VLOOKUP(B33,'Estruturante Móvel'!A:Y,23,0)</f>
        <v>0</v>
      </c>
      <c r="H33" s="88" t="str">
        <f>VLOOKUP(B33,'Estruturante Móvel'!A:D,3,0)</f>
        <v>ATIVO</v>
      </c>
      <c r="I33" s="86" t="str">
        <f>VLOOKUP(B33,'Estruturante Móvel'!A:Y,24,0)</f>
        <v>ICOMON MG</v>
      </c>
      <c r="J33" s="88" t="s">
        <v>611</v>
      </c>
      <c r="L33" s="106" t="str">
        <f>VLOOKUP(B33,'Estruturante Móvel'!A:Y,18,0)</f>
        <v>ATIVO COM  PROTEÇÃO TOPOLOGIA ESTRUT - CFO + ROLLOUT</v>
      </c>
    </row>
    <row r="34" spans="2:12" ht="16.5" thickTop="1" thickBot="1">
      <c r="B34" s="88" t="s">
        <v>928</v>
      </c>
      <c r="C34" s="86" t="str">
        <f>VLOOKUP('SITES ALGAR'!B34,'Estruturante Móvel'!A:M,12,0)</f>
        <v>3 - HL5G</v>
      </c>
      <c r="D34" s="130" t="str">
        <f>VLOOKUP(B34,'Estruturante Móvel'!A:D,3,0)</f>
        <v>ATIVO</v>
      </c>
      <c r="E34" s="88" t="str">
        <f>VLOOKUP(B34,'Estruturante Móvel'!A:N,13,0)</f>
        <v>MGFLR</v>
      </c>
      <c r="F34" s="89" t="str">
        <f>VLOOKUP(B34,'Estruturante Móvel'!A:X,22,0)</f>
        <v>REDE OK</v>
      </c>
      <c r="G34" s="89">
        <f>VLOOKUP(B34,'Estruturante Móvel'!A:Y,23,0)</f>
        <v>0</v>
      </c>
      <c r="H34" s="88" t="str">
        <f>VLOOKUP(B34,'Estruturante Móvel'!A:D,3,0)</f>
        <v>ATIVO</v>
      </c>
      <c r="I34" s="86" t="str">
        <f>VLOOKUP(B34,'Estruturante Móvel'!A:Y,24,0)</f>
        <v>ICOMON MG</v>
      </c>
      <c r="J34" s="88" t="s">
        <v>611</v>
      </c>
      <c r="L34" s="106" t="str">
        <f>VLOOKUP(B34,'Estruturante Móvel'!A:Y,18,0)</f>
        <v>ATIVO COM  PROTEÇÃO TOPOLOGIA ESTRUT - CFO + ROLLOUT</v>
      </c>
    </row>
    <row r="35" spans="2:12" ht="16.5" thickTop="1" thickBot="1">
      <c r="B35" s="88" t="s">
        <v>1111</v>
      </c>
      <c r="C35" s="86" t="str">
        <f>VLOOKUP('SITES ALGAR'!B35,'Estruturante Móvel'!A:M,12,0)</f>
        <v>3 - HL5G</v>
      </c>
      <c r="D35" s="130" t="str">
        <f>VLOOKUP(B35,'Estruturante Móvel'!A:D,3,0)</f>
        <v>ATIVO</v>
      </c>
      <c r="E35" s="88" t="str">
        <f>VLOOKUP(B35,'Estruturante Móvel'!A:N,13,0)</f>
        <v>MGJCT</v>
      </c>
      <c r="F35" s="89" t="str">
        <f>VLOOKUP(B35,'Estruturante Móvel'!A:X,22,0)</f>
        <v>REDE OK</v>
      </c>
      <c r="G35" s="89">
        <f>VLOOKUP(B35,'Estruturante Móvel'!A:Y,23,0)</f>
        <v>0</v>
      </c>
      <c r="H35" s="88" t="str">
        <f>VLOOKUP(B35,'Estruturante Móvel'!A:D,3,0)</f>
        <v>ATIVO</v>
      </c>
      <c r="I35" s="86" t="str">
        <f>VLOOKUP(B35,'Estruturante Móvel'!A:Y,24,0)</f>
        <v>ICOMON SP / MOP</v>
      </c>
      <c r="J35" s="88" t="s">
        <v>611</v>
      </c>
      <c r="L35" s="106" t="str">
        <f>VLOOKUP(B35,'Estruturante Móvel'!A:Y,18,0)</f>
        <v>ATIVO COM  PROTEÇÃO TOPOLOGIA ESTRUT - LANÇAMENTO</v>
      </c>
    </row>
    <row r="36" spans="2:12" ht="16.5" thickTop="1" thickBot="1">
      <c r="B36" s="88" t="s">
        <v>1191</v>
      </c>
      <c r="C36" s="86" t="str">
        <f>VLOOKUP('SITES ALGAR'!B36,'Estruturante Móvel'!A:M,12,0)</f>
        <v>3 - HL5G</v>
      </c>
      <c r="D36" s="130" t="str">
        <f>VLOOKUP(B36,'Estruturante Móvel'!A:D,3,0)</f>
        <v>ATIVO</v>
      </c>
      <c r="E36" s="88" t="str">
        <f>VLOOKUP(B36,'Estruturante Móvel'!A:N,13,0)</f>
        <v>MGBWE</v>
      </c>
      <c r="F36" s="89" t="str">
        <f>VLOOKUP(B36,'Estruturante Móvel'!A:X,22,0)</f>
        <v>REDE OK</v>
      </c>
      <c r="G36" s="89">
        <f>VLOOKUP(B36,'Estruturante Móvel'!A:Y,23,0)</f>
        <v>0</v>
      </c>
      <c r="H36" s="88" t="str">
        <f>VLOOKUP(B36,'Estruturante Móvel'!A:D,3,0)</f>
        <v>ATIVO</v>
      </c>
      <c r="I36" s="86" t="str">
        <f>VLOOKUP(B36,'Estruturante Móvel'!A:Y,24,0)</f>
        <v>ICOMON MG</v>
      </c>
      <c r="J36" s="88" t="s">
        <v>611</v>
      </c>
      <c r="L36" s="106" t="str">
        <f>VLOOKUP(B36,'Estruturante Móvel'!A:Y,18,0)</f>
        <v>ATIVO COM  PROTEÇÃO TOPOLOGIA ESTRUT - LANÇAMENTO</v>
      </c>
    </row>
    <row r="37" spans="2:12" ht="16.5" thickTop="1" thickBot="1">
      <c r="B37" s="88" t="s">
        <v>1298</v>
      </c>
      <c r="C37" s="86" t="str">
        <f>VLOOKUP('SITES ALGAR'!B37,'Estruturante Móvel'!A:M,12,0)</f>
        <v>3 - HL5G</v>
      </c>
      <c r="D37" s="130" t="str">
        <f>VLOOKUP(B37,'Estruturante Móvel'!A:D,3,0)</f>
        <v>ATIVO</v>
      </c>
      <c r="E37" s="88" t="str">
        <f>VLOOKUP(B37,'Estruturante Móvel'!A:N,13,0)</f>
        <v>MGFLR</v>
      </c>
      <c r="F37" s="89" t="str">
        <f>VLOOKUP(B37,'Estruturante Móvel'!A:X,22,0)</f>
        <v>REDE OK</v>
      </c>
      <c r="G37" s="89">
        <f>VLOOKUP(B37,'Estruturante Móvel'!A:Y,23,0)</f>
        <v>0</v>
      </c>
      <c r="H37" s="88" t="str">
        <f>VLOOKUP(B37,'Estruturante Móvel'!A:D,3,0)</f>
        <v>ATIVO</v>
      </c>
      <c r="I37" s="86" t="str">
        <f>VLOOKUP(B37,'Estruturante Móvel'!A:Y,24,0)</f>
        <v>ICOMON MG</v>
      </c>
      <c r="J37" s="88" t="s">
        <v>611</v>
      </c>
      <c r="L37" s="106" t="str">
        <f>VLOOKUP(B37,'Estruturante Móvel'!A:Y,18,0)</f>
        <v>ATIVO COM  PROTEÇÃO TOPOLOGIA ESTRUT - LANÇAMENTO</v>
      </c>
    </row>
    <row r="38" spans="2:12" ht="16.5" thickTop="1" thickBot="1">
      <c r="B38" s="88" t="s">
        <v>1855</v>
      </c>
      <c r="C38" s="86" t="str">
        <f>VLOOKUP('SITES ALGAR'!B38,'Estruturante Móvel'!A:M,12,0)</f>
        <v>3 - HL5G</v>
      </c>
      <c r="D38" s="130" t="str">
        <f>VLOOKUP(B38,'Estruturante Móvel'!A:D,3,0)</f>
        <v>ATIVO</v>
      </c>
      <c r="E38" s="88" t="str">
        <f>VLOOKUP(B38,'Estruturante Móvel'!A:N,13,0)</f>
        <v>MGFLR</v>
      </c>
      <c r="F38" s="89" t="str">
        <f>VLOOKUP(B38,'Estruturante Móvel'!A:X,22,0)</f>
        <v>REDE OK</v>
      </c>
      <c r="G38" s="89">
        <f>VLOOKUP(B38,'Estruturante Móvel'!A:Y,23,0)</f>
        <v>0</v>
      </c>
      <c r="H38" s="88" t="str">
        <f>VLOOKUP(B38,'Estruturante Móvel'!A:D,3,0)</f>
        <v>ATIVO</v>
      </c>
      <c r="I38" s="86" t="str">
        <f>VLOOKUP(B38,'Estruturante Móvel'!A:Y,24,0)</f>
        <v>ICOMON MG</v>
      </c>
      <c r="J38" s="88" t="s">
        <v>611</v>
      </c>
      <c r="L38" s="106" t="str">
        <f>VLOOKUP(B38,'Estruturante Móvel'!A:Y,18,0)</f>
        <v>ATIVO COM  PROTEÇÃO TOPOLOGIA ESTRUT - CFO + ROLLOUT</v>
      </c>
    </row>
    <row r="39" spans="2:12" ht="16.5" thickTop="1" thickBot="1">
      <c r="B39" s="88" t="s">
        <v>1900</v>
      </c>
      <c r="C39" s="86" t="str">
        <f>VLOOKUP('SITES ALGAR'!B39,'Estruturante Móvel'!A:M,12,0)</f>
        <v>3 - HL5G</v>
      </c>
      <c r="D39" s="130" t="str">
        <f>VLOOKUP(B39,'Estruturante Móvel'!A:D,3,0)</f>
        <v>ATIVO</v>
      </c>
      <c r="E39" s="88" t="str">
        <f>VLOOKUP(B39,'Estruturante Móvel'!A:N,13,0)</f>
        <v>MGSAG</v>
      </c>
      <c r="F39" s="89" t="str">
        <f>VLOOKUP(B39,'Estruturante Móvel'!A:X,22,0)</f>
        <v>REDE OK</v>
      </c>
      <c r="G39" s="89">
        <f>VLOOKUP(B39,'Estruturante Móvel'!A:Y,23,0)</f>
        <v>0</v>
      </c>
      <c r="H39" s="88" t="str">
        <f>VLOOKUP(B39,'Estruturante Móvel'!A:D,3,0)</f>
        <v>ATIVO</v>
      </c>
      <c r="I39" s="86" t="str">
        <f>VLOOKUP(B39,'Estruturante Móvel'!A:Y,24,0)</f>
        <v>TELEMONT MG</v>
      </c>
      <c r="J39" s="88" t="s">
        <v>611</v>
      </c>
      <c r="L39" s="106" t="str">
        <f>VLOOKUP(B39,'Estruturante Móvel'!A:Y,18,0)</f>
        <v>ATIVO COM  PROTEÇÃO TOPOLOGIA ESTRUT - CFO + ROLLOUT</v>
      </c>
    </row>
    <row r="40" spans="2:12" ht="16.5" thickTop="1" thickBot="1">
      <c r="B40" s="88" t="s">
        <v>2210</v>
      </c>
      <c r="C40" s="86" t="str">
        <f>VLOOKUP('SITES ALGAR'!B40,'Estruturante Móvel'!A:M,12,0)</f>
        <v>3 - HL5G</v>
      </c>
      <c r="D40" s="130" t="str">
        <f>VLOOKUP(B40,'Estruturante Móvel'!A:D,3,0)</f>
        <v>ATIVO</v>
      </c>
      <c r="E40" s="88" t="str">
        <f>VLOOKUP(B40,'Estruturante Móvel'!A:N,13,0)</f>
        <v>MGSAG</v>
      </c>
      <c r="F40" s="89" t="str">
        <f>VLOOKUP(B40,'Estruturante Móvel'!A:X,22,0)</f>
        <v>REDE OK</v>
      </c>
      <c r="G40" s="89">
        <f>VLOOKUP(B40,'Estruturante Móvel'!A:Y,23,0)</f>
        <v>0</v>
      </c>
      <c r="H40" s="88" t="str">
        <f>VLOOKUP(B40,'Estruturante Móvel'!A:D,3,0)</f>
        <v>ATIVO</v>
      </c>
      <c r="I40" s="86" t="str">
        <f>VLOOKUP(B40,'Estruturante Móvel'!A:Y,24,0)</f>
        <v>TELEMONT MG</v>
      </c>
      <c r="J40" s="88" t="s">
        <v>611</v>
      </c>
      <c r="L40" s="106" t="str">
        <f>VLOOKUP(B40,'Estruturante Móvel'!A:Y,18,0)</f>
        <v>ATIVO COM  PROTEÇÃO TOPOLOGIA ESTRUT - CFO + ROLLOUT</v>
      </c>
    </row>
    <row r="41" spans="2:12" ht="16.5" thickTop="1" thickBot="1">
      <c r="B41" s="88" t="s">
        <v>2551</v>
      </c>
      <c r="C41" s="86" t="str">
        <f>VLOOKUP('SITES ALGAR'!B41,'Estruturante Móvel'!A:M,12,0)</f>
        <v>3 - HL5G</v>
      </c>
      <c r="D41" s="130" t="str">
        <f>VLOOKUP(B41,'Estruturante Móvel'!A:D,3,0)</f>
        <v>ATIVO</v>
      </c>
      <c r="E41" s="88" t="str">
        <f>VLOOKUP(B41,'Estruturante Móvel'!A:N,13,0)</f>
        <v>MGBWE</v>
      </c>
      <c r="F41" s="89" t="str">
        <f>VLOOKUP(B41,'Estruturante Móvel'!A:X,22,0)</f>
        <v>REDE OK</v>
      </c>
      <c r="G41" s="89">
        <f>VLOOKUP(B41,'Estruturante Móvel'!A:Y,23,0)</f>
        <v>0</v>
      </c>
      <c r="H41" s="88" t="str">
        <f>VLOOKUP(B41,'Estruturante Móvel'!A:D,3,0)</f>
        <v>ATIVO</v>
      </c>
      <c r="I41" s="86" t="str">
        <f>VLOOKUP(B41,'Estruturante Móvel'!A:Y,24,0)</f>
        <v>TELEMONT MG</v>
      </c>
      <c r="J41" s="88" t="s">
        <v>611</v>
      </c>
      <c r="L41" s="106" t="str">
        <f>VLOOKUP(B41,'Estruturante Móvel'!A:Y,18,0)</f>
        <v>ATIVO COM  PROTEÇÃO TOPOLOGIA ESTRUT - LANÇAMENTO</v>
      </c>
    </row>
    <row r="42" spans="2:12" ht="16.5" thickTop="1" thickBot="1">
      <c r="B42" s="88" t="s">
        <v>1179</v>
      </c>
      <c r="C42" s="86" t="str">
        <f>VLOOKUP('SITES ALGAR'!B42,'Estruturante Móvel'!A:M,12,0)</f>
        <v>3 - HL5G</v>
      </c>
      <c r="D42" s="130" t="str">
        <f>VLOOKUP(B42,'Estruturante Móvel'!A:D,3,0)</f>
        <v>ATIVO</v>
      </c>
      <c r="E42" s="88" t="str">
        <f>VLOOKUP(B42,'Estruturante Móvel'!A:N,13,0)</f>
        <v>MGFLR</v>
      </c>
      <c r="F42" s="89" t="str">
        <f>VLOOKUP(B42,'Estruturante Móvel'!A:X,22,0)</f>
        <v>REDE OK</v>
      </c>
      <c r="G42" s="89">
        <f>VLOOKUP(B42,'Estruturante Móvel'!A:Y,23,0)</f>
        <v>0</v>
      </c>
      <c r="H42" s="88" t="str">
        <f>VLOOKUP(B42,'Estruturante Móvel'!A:D,3,0)</f>
        <v>ATIVO</v>
      </c>
      <c r="I42" s="86" t="str">
        <f>VLOOKUP(B42,'Estruturante Móvel'!A:Y,24,0)</f>
        <v>ICOMON MG</v>
      </c>
      <c r="J42" s="88" t="s">
        <v>611</v>
      </c>
      <c r="L42" s="106" t="str">
        <f>VLOOKUP(B42,'Estruturante Móvel'!A:Y,18,0)</f>
        <v>ATIVO COM  PROTEÇÃO TOPOLOGIA ESTRUT - LANÇAMENTO</v>
      </c>
    </row>
    <row r="43" spans="2:12" ht="16.5" thickTop="1" thickBot="1">
      <c r="B43" s="88" t="s">
        <v>2369</v>
      </c>
      <c r="C43" s="86" t="str">
        <f>VLOOKUP('SITES ALGAR'!B43,'Estruturante Móvel'!A:M,12,0)</f>
        <v>3 - HL5G</v>
      </c>
      <c r="D43" s="130" t="str">
        <f>VLOOKUP(B43,'Estruturante Móvel'!A:D,3,0)</f>
        <v>ATIVO</v>
      </c>
      <c r="E43" s="88" t="s">
        <v>461</v>
      </c>
      <c r="F43" s="87" t="s">
        <v>138</v>
      </c>
      <c r="G43" s="87" t="s">
        <v>137</v>
      </c>
      <c r="H43" s="88" t="str">
        <f>VLOOKUP(B43,'Estruturante Móvel'!A:D,3,0)</f>
        <v>ATIVO</v>
      </c>
      <c r="I43" s="86" t="str">
        <f>VLOOKUP(B43,'Estruturante Móvel'!A:Y,24,0)</f>
        <v>ICOMON SP</v>
      </c>
      <c r="J43" s="86" t="s">
        <v>4570</v>
      </c>
      <c r="L43" s="126" t="s">
        <v>4</v>
      </c>
    </row>
    <row r="44" spans="2:12" ht="16.5" thickTop="1" thickBot="1">
      <c r="B44" s="88" t="s">
        <v>1950</v>
      </c>
      <c r="C44" s="86" t="str">
        <f>VLOOKUP('SITES ALGAR'!B44,'Estruturante Móvel'!A:M,12,0)</f>
        <v>3 - HL5G</v>
      </c>
      <c r="D44" s="130" t="str">
        <f>VLOOKUP(B44,'Estruturante Móvel'!A:D,3,0)</f>
        <v>ATIVO</v>
      </c>
      <c r="E44" s="88" t="s">
        <v>465</v>
      </c>
      <c r="F44" s="87" t="s">
        <v>138</v>
      </c>
      <c r="G44" s="87" t="s">
        <v>137</v>
      </c>
      <c r="H44" s="88" t="str">
        <f>VLOOKUP(B44,'Estruturante Móvel'!A:D,3,0)</f>
        <v>ATIVO</v>
      </c>
      <c r="I44" s="86" t="str">
        <f>VLOOKUP(B44,'Estruturante Móvel'!A:Y,24,0)</f>
        <v>ICOMON SP / MOP</v>
      </c>
      <c r="J44" s="86" t="s">
        <v>4570</v>
      </c>
      <c r="L44" s="126" t="s">
        <v>4</v>
      </c>
    </row>
    <row r="45" spans="2:12" ht="16.5" thickTop="1" thickBot="1">
      <c r="B45" s="88" t="s">
        <v>1025</v>
      </c>
      <c r="C45" s="86" t="str">
        <f>VLOOKUP('SITES ALGAR'!B45,'Estruturante Móvel'!A:M,12,0)</f>
        <v>3 - HL5G</v>
      </c>
      <c r="D45" s="130" t="str">
        <f>VLOOKUP(B45,'Estruturante Móvel'!A:D,3,0)</f>
        <v>ATIVO</v>
      </c>
      <c r="E45" s="88" t="s">
        <v>450</v>
      </c>
      <c r="F45" s="87" t="s">
        <v>138</v>
      </c>
      <c r="G45" s="87" t="s">
        <v>137</v>
      </c>
      <c r="H45" s="88" t="str">
        <f>VLOOKUP(B45,'Estruturante Móvel'!A:D,3,0)</f>
        <v>ATIVO</v>
      </c>
      <c r="I45" s="86" t="str">
        <f>VLOOKUP(B45,'Estruturante Móvel'!A:Y,24,0)</f>
        <v>TELEMONT MG</v>
      </c>
      <c r="J45" s="86" t="s">
        <v>4570</v>
      </c>
      <c r="L45" s="126" t="s">
        <v>4</v>
      </c>
    </row>
    <row r="46" spans="2:12" ht="16.5" thickTop="1" thickBot="1">
      <c r="B46" s="88" t="s">
        <v>615</v>
      </c>
      <c r="C46" s="86" t="str">
        <f>VLOOKUP('SITES ALGAR'!B46,'Estruturante Móvel'!A:M,12,0)</f>
        <v>2 - HL5D</v>
      </c>
      <c r="D46" s="130" t="str">
        <f>VLOOKUP(B46,'Estruturante Móvel'!A:D,3,0)</f>
        <v>ATIVO</v>
      </c>
      <c r="E46" s="88" t="s">
        <v>450</v>
      </c>
      <c r="F46" s="87" t="s">
        <v>138</v>
      </c>
      <c r="G46" s="87" t="s">
        <v>137</v>
      </c>
      <c r="H46" s="88" t="str">
        <f>VLOOKUP(B46,'Estruturante Móvel'!A:D,3,0)</f>
        <v>ATIVO</v>
      </c>
      <c r="I46" s="86" t="str">
        <f>VLOOKUP(B46,'Estruturante Móvel'!A:Y,24,0)</f>
        <v>TELEMONT MG</v>
      </c>
      <c r="J46" s="86" t="s">
        <v>4570</v>
      </c>
      <c r="L46" s="126" t="s">
        <v>4</v>
      </c>
    </row>
    <row r="47" spans="2:12" ht="16.5" thickTop="1" thickBot="1">
      <c r="B47" s="88" t="s">
        <v>2232</v>
      </c>
      <c r="C47" s="86" t="str">
        <f>VLOOKUP('SITES ALGAR'!B47,'Estruturante Móvel'!A:M,12,0)</f>
        <v>3 - HL5G</v>
      </c>
      <c r="D47" s="130" t="str">
        <f>VLOOKUP(B47,'Estruturante Móvel'!A:D,3,0)</f>
        <v>ATIVO</v>
      </c>
      <c r="E47" s="88" t="s">
        <v>463</v>
      </c>
      <c r="F47" s="89" t="s">
        <v>138</v>
      </c>
      <c r="G47" s="87">
        <v>45541</v>
      </c>
      <c r="H47" s="88" t="str">
        <f>VLOOKUP(B47,'Estruturante Móvel'!A:D,3,0)</f>
        <v>ATIVO</v>
      </c>
      <c r="I47" s="86" t="str">
        <f>VLOOKUP(B47,'Estruturante Móvel'!A:Y,24,0)</f>
        <v>ICOMON MG</v>
      </c>
      <c r="J47" s="86" t="s">
        <v>4570</v>
      </c>
      <c r="L47" s="106" t="s">
        <v>4573</v>
      </c>
    </row>
    <row r="48" spans="2:12" ht="16.5" thickTop="1" thickBot="1">
      <c r="B48" s="88" t="s">
        <v>2575</v>
      </c>
      <c r="C48" s="86" t="str">
        <f>VLOOKUP('SITES ALGAR'!B48,'Estruturante Móvel'!A:M,12,0)</f>
        <v>3 - HL5G</v>
      </c>
      <c r="D48" s="130" t="str">
        <f>VLOOKUP(B48,'Estruturante Móvel'!A:D,3,0)</f>
        <v>ATIVO</v>
      </c>
      <c r="E48" s="88" t="s">
        <v>457</v>
      </c>
      <c r="F48" s="89" t="s">
        <v>138</v>
      </c>
      <c r="G48" s="89" t="s">
        <v>137</v>
      </c>
      <c r="H48" s="88" t="str">
        <f>VLOOKUP(B48,'Estruturante Móvel'!A:D,3,0)</f>
        <v>ATIVO</v>
      </c>
      <c r="I48" s="86" t="str">
        <f>VLOOKUP(B48,'Estruturante Móvel'!A:Y,24,0)</f>
        <v>MOP</v>
      </c>
      <c r="J48" s="86" t="s">
        <v>4570</v>
      </c>
      <c r="L48" s="127" t="s">
        <v>4</v>
      </c>
    </row>
    <row r="49" spans="2:12" ht="16.5" thickTop="1" thickBot="1">
      <c r="B49" s="90" t="s">
        <v>2307</v>
      </c>
      <c r="C49" s="86" t="str">
        <f>VLOOKUP('SITES ALGAR'!B49,'Estruturante Móvel'!A:M,12,0)</f>
        <v>3 - HL5G</v>
      </c>
      <c r="D49" s="130" t="str">
        <f>VLOOKUP(B49,'Estruturante Móvel'!A:D,3,0)</f>
        <v>ATIVO</v>
      </c>
      <c r="E49" s="90" t="s">
        <v>450</v>
      </c>
      <c r="F49" s="89" t="s">
        <v>138</v>
      </c>
      <c r="G49" s="89" t="s">
        <v>137</v>
      </c>
      <c r="H49" s="90" t="str">
        <f>VLOOKUP(B49,'Estruturante Móvel'!A:D,3,0)</f>
        <v>ATIVO</v>
      </c>
      <c r="I49" s="86" t="str">
        <f>VLOOKUP(B49,'Estruturante Móvel'!A:Y,24,0)</f>
        <v>TELEMONT MG</v>
      </c>
      <c r="J49" s="86" t="s">
        <v>4570</v>
      </c>
      <c r="L49" s="127" t="s">
        <v>4</v>
      </c>
    </row>
    <row r="50" spans="2:12" ht="16.5" thickTop="1" thickBot="1">
      <c r="B50" s="134" t="s">
        <v>1400</v>
      </c>
      <c r="C50" s="86" t="str">
        <f>VLOOKUP('SITES ALGAR'!B50,'Estruturante Móvel'!A:M,12,0)</f>
        <v>3 - HL5G</v>
      </c>
      <c r="D50" s="86" t="str">
        <f>VLOOKUP(B50,'Estruturante Móvel'!A:D,3,0)</f>
        <v>ATIVO</v>
      </c>
      <c r="E50" s="88" t="s">
        <v>457</v>
      </c>
      <c r="F50" s="89">
        <v>45545</v>
      </c>
      <c r="G50" s="89">
        <v>45546</v>
      </c>
      <c r="H50" s="88" t="str">
        <f>VLOOKUP(B50,'Estruturante Móvel'!A:D,3,0)</f>
        <v>ATIVO</v>
      </c>
      <c r="I50" s="86" t="str">
        <f>VLOOKUP(B50,'Estruturante Móvel'!A:Y,24,0)</f>
        <v>MOP</v>
      </c>
      <c r="J50" s="88" t="s">
        <v>4574</v>
      </c>
      <c r="L50" s="126" t="s">
        <v>4</v>
      </c>
    </row>
    <row r="51" spans="2:12" ht="16.5" thickTop="1" thickBot="1">
      <c r="B51" s="134" t="s">
        <v>1520</v>
      </c>
      <c r="C51" s="86" t="str">
        <f>VLOOKUP('SITES ALGAR'!B51,'Estruturante Móvel'!A:M,12,0)</f>
        <v>3 - HL5G</v>
      </c>
      <c r="D51" s="86" t="str">
        <f>VLOOKUP(B51,'Estruturante Móvel'!A:D,3,0)</f>
        <v>ATIVO</v>
      </c>
      <c r="E51" s="88" t="s">
        <v>457</v>
      </c>
      <c r="F51" s="89">
        <v>45545</v>
      </c>
      <c r="G51" s="89">
        <v>45546</v>
      </c>
      <c r="H51" s="88" t="str">
        <f>VLOOKUP(B51,'Estruturante Móvel'!A:D,3,0)</f>
        <v>ATIVO</v>
      </c>
      <c r="I51" s="86" t="str">
        <f>VLOOKUP(B51,'Estruturante Móvel'!A:Y,24,0)</f>
        <v>MOP</v>
      </c>
      <c r="J51" s="88" t="s">
        <v>4574</v>
      </c>
      <c r="L51" s="126" t="s">
        <v>4</v>
      </c>
    </row>
    <row r="52" spans="2:12" ht="16.5" thickTop="1" thickBot="1">
      <c r="B52" s="86" t="s">
        <v>2001</v>
      </c>
      <c r="C52" s="86" t="str">
        <f>VLOOKUP('SITES ALGAR'!B52,'Estruturante Móvel'!A:M,12,0)</f>
        <v>3 - HL5G</v>
      </c>
      <c r="D52" s="86" t="str">
        <f>VLOOKUP(B52,'Estruturante Móvel'!A:D,3,0)</f>
        <v>ATIVO</v>
      </c>
      <c r="E52" s="86" t="s">
        <v>461</v>
      </c>
      <c r="F52" s="87" t="s">
        <v>138</v>
      </c>
      <c r="G52" s="87">
        <v>45541</v>
      </c>
      <c r="H52" s="86" t="str">
        <f>VLOOKUP(B52,'Estruturante Móvel'!A:D,3,0)</f>
        <v>ATIVO</v>
      </c>
      <c r="I52" s="86" t="str">
        <f>VLOOKUP(B52,'Estruturante Móvel'!A:Y,24,0)</f>
        <v>ICOMON SP</v>
      </c>
      <c r="J52" s="86" t="s">
        <v>4570</v>
      </c>
      <c r="L52" s="126" t="s">
        <v>4</v>
      </c>
    </row>
    <row r="53" spans="2:12" ht="16.5" thickTop="1" thickBot="1">
      <c r="B53" s="134" t="s">
        <v>1488</v>
      </c>
      <c r="C53" s="86" t="str">
        <f>VLOOKUP('SITES ALGAR'!B53,'Estruturante Móvel'!A:M,12,0)</f>
        <v>3 - HL5G</v>
      </c>
      <c r="D53" s="86" t="str">
        <f>VLOOKUP(B53,'Estruturante Móvel'!A:D,3,0)</f>
        <v>ATIVO</v>
      </c>
      <c r="E53" s="88" t="s">
        <v>457</v>
      </c>
      <c r="F53" s="89">
        <v>45545</v>
      </c>
      <c r="G53" s="89">
        <v>45546</v>
      </c>
      <c r="H53" s="88" t="str">
        <f>VLOOKUP(B53,'Estruturante Móvel'!A:D,3,0)</f>
        <v>ATIVO</v>
      </c>
      <c r="I53" s="86" t="str">
        <f>VLOOKUP(B53,'Estruturante Móvel'!A:Y,24,0)</f>
        <v>MOP</v>
      </c>
      <c r="J53" s="88" t="s">
        <v>4574</v>
      </c>
      <c r="L53" s="126" t="s">
        <v>4</v>
      </c>
    </row>
    <row r="54" spans="2:12" ht="16.5" thickTop="1" thickBot="1">
      <c r="B54" s="88" t="s">
        <v>861</v>
      </c>
      <c r="C54" s="86" t="str">
        <f>VLOOKUP('SITES ALGAR'!B54,'Estruturante Móvel'!A:M,12,0)</f>
        <v>2 - HL5D</v>
      </c>
      <c r="D54" s="86" t="str">
        <f>VLOOKUP(B54,'Estruturante Móvel'!A:D,3,0)</f>
        <v>ATIVO</v>
      </c>
      <c r="E54" s="88" t="s">
        <v>450</v>
      </c>
      <c r="F54" s="89">
        <v>45548</v>
      </c>
      <c r="G54" s="89">
        <v>45548</v>
      </c>
      <c r="H54" s="88" t="str">
        <f>VLOOKUP(B54,'Estruturante Móvel'!A:D,3,0)</f>
        <v>ATIVO</v>
      </c>
      <c r="I54" s="86" t="str">
        <f>VLOOKUP(B54,'Estruturante Móvel'!A:Y,24,0)</f>
        <v>TELEMONT MG</v>
      </c>
      <c r="J54" s="88" t="s">
        <v>4574</v>
      </c>
      <c r="L54" s="126" t="s">
        <v>4</v>
      </c>
    </row>
    <row r="55" spans="2:12" ht="16.5" thickTop="1" thickBot="1">
      <c r="B55" s="86" t="s">
        <v>2243</v>
      </c>
      <c r="C55" s="86" t="str">
        <f>VLOOKUP('SITES ALGAR'!B55,'Estruturante Móvel'!A:M,12,0)</f>
        <v>3 - HL5G</v>
      </c>
      <c r="D55" s="86" t="s">
        <v>137</v>
      </c>
      <c r="E55" s="86" t="s">
        <v>461</v>
      </c>
      <c r="L55" s="126" t="s">
        <v>4</v>
      </c>
    </row>
    <row r="56" spans="2:12" ht="16.5" thickTop="1" thickBot="1">
      <c r="B56" s="86" t="s">
        <v>1267</v>
      </c>
      <c r="C56" s="86" t="str">
        <f>VLOOKUP('SITES ALGAR'!B56,'Estruturante Móvel'!A:M,12,0)</f>
        <v>3 - HL5G</v>
      </c>
      <c r="D56" s="86" t="s">
        <v>137</v>
      </c>
      <c r="E56" s="86" t="s">
        <v>465</v>
      </c>
      <c r="L56" s="126" t="s">
        <v>4</v>
      </c>
    </row>
    <row r="57" spans="2:12" ht="16.5" thickTop="1" thickBot="1">
      <c r="B57" s="88" t="s">
        <v>1329</v>
      </c>
      <c r="C57" s="86" t="str">
        <f>VLOOKUP('SITES ALGAR'!B57,'Estruturante Móvel'!A:M,12,0)</f>
        <v>3 - HL5G</v>
      </c>
      <c r="D57" s="88" t="s">
        <v>137</v>
      </c>
      <c r="E57" s="88" t="s">
        <v>450</v>
      </c>
      <c r="L57" s="126" t="s">
        <v>4</v>
      </c>
    </row>
    <row r="58" spans="2:12" ht="16.5" thickTop="1" thickBot="1">
      <c r="B58" s="88" t="s">
        <v>2482</v>
      </c>
      <c r="C58" s="86" t="str">
        <f>VLOOKUP('SITES ALGAR'!B58,'Estruturante Móvel'!A:M,12,0)</f>
        <v>3 - HL5G</v>
      </c>
      <c r="D58" s="88" t="s">
        <v>137</v>
      </c>
      <c r="E58" s="88" t="s">
        <v>450</v>
      </c>
      <c r="L58" s="126" t="s">
        <v>4</v>
      </c>
    </row>
    <row r="59" spans="2:12" ht="16.5" thickTop="1" thickBot="1">
      <c r="B59" s="88" t="s">
        <v>1162</v>
      </c>
      <c r="C59" s="86" t="str">
        <f>VLOOKUP('SITES ALGAR'!B59,'Estruturante Móvel'!A:M,12,0)</f>
        <v>3 - HL5G</v>
      </c>
      <c r="D59" s="88" t="s">
        <v>137</v>
      </c>
      <c r="E59" s="88" t="s">
        <v>449</v>
      </c>
      <c r="L59" s="126" t="s">
        <v>4</v>
      </c>
    </row>
    <row r="60" spans="2:12" ht="16.5" thickTop="1" thickBot="1">
      <c r="B60" s="86" t="s">
        <v>935</v>
      </c>
      <c r="C60" s="86" t="str">
        <f>VLOOKUP('SITES ALGAR'!B60,'Estruturante Móvel'!A:M,12,0)</f>
        <v>3 - HL5G</v>
      </c>
      <c r="D60" s="86" t="s">
        <v>137</v>
      </c>
      <c r="E60" s="86" t="s">
        <v>461</v>
      </c>
      <c r="L60" s="126" t="s">
        <v>4</v>
      </c>
    </row>
    <row r="61" spans="2:12" ht="16.5" thickTop="1" thickBot="1">
      <c r="B61" s="86" t="s">
        <v>2449</v>
      </c>
      <c r="C61" s="86" t="str">
        <f>VLOOKUP('SITES ALGAR'!B61,'Estruturante Móvel'!A:M,12,0)</f>
        <v>3 - HL5G</v>
      </c>
      <c r="D61" s="86" t="s">
        <v>137</v>
      </c>
      <c r="E61" s="86" t="s">
        <v>461</v>
      </c>
      <c r="L61" s="126" t="s">
        <v>4</v>
      </c>
    </row>
    <row r="62" spans="2:12" ht="16.5" thickTop="1" thickBot="1">
      <c r="B62" s="86" t="s">
        <v>900</v>
      </c>
      <c r="C62" s="86" t="str">
        <f>VLOOKUP('SITES ALGAR'!B62,'Estruturante Móvel'!A:M,12,0)</f>
        <v>3 - HL5G</v>
      </c>
      <c r="D62" s="86" t="s">
        <v>137</v>
      </c>
      <c r="E62" s="86" t="s">
        <v>464</v>
      </c>
      <c r="L62" s="126" t="s">
        <v>4</v>
      </c>
    </row>
    <row r="63" spans="2:12" ht="16.5" thickTop="1" thickBot="1">
      <c r="B63" s="88" t="s">
        <v>1406</v>
      </c>
      <c r="C63" s="86" t="str">
        <f>VLOOKUP('SITES ALGAR'!B63,'Estruturante Móvel'!A:M,12,0)</f>
        <v>3 - HL5G</v>
      </c>
      <c r="D63" s="86" t="str">
        <f>VLOOKUP(B63,'Estruturante Móvel'!A:D,3,0)</f>
        <v>ATIVO</v>
      </c>
      <c r="E63" s="88" t="s">
        <v>457</v>
      </c>
      <c r="F63" s="89">
        <v>45548</v>
      </c>
      <c r="G63" s="89">
        <v>45546</v>
      </c>
      <c r="H63" s="88" t="str">
        <f>VLOOKUP(B63,'Estruturante Móvel'!A:D,3,0)</f>
        <v>ATIVO</v>
      </c>
      <c r="I63" s="86" t="str">
        <f>VLOOKUP(B63,'Estruturante Móvel'!A:Y,24,0)</f>
        <v>MOP</v>
      </c>
      <c r="J63" s="88" t="s">
        <v>4574</v>
      </c>
      <c r="L63" s="126" t="s">
        <v>4</v>
      </c>
    </row>
    <row r="64" spans="2:12" ht="16.5" thickTop="1" thickBot="1">
      <c r="B64" s="88" t="s">
        <v>892</v>
      </c>
      <c r="C64" s="86" t="str">
        <f>VLOOKUP('SITES ALGAR'!B64,'Estruturante Móvel'!A:M,12,0)</f>
        <v>2 - HL5D</v>
      </c>
      <c r="D64" s="86" t="str">
        <f>VLOOKUP(B64,'Estruturante Móvel'!A:D,3,0)</f>
        <v>ATIVO</v>
      </c>
      <c r="E64" s="88" t="s">
        <v>450</v>
      </c>
      <c r="F64" s="89">
        <v>45540</v>
      </c>
      <c r="G64" s="89">
        <v>45544</v>
      </c>
      <c r="H64" s="88" t="str">
        <f>VLOOKUP(B64,'Estruturante Móvel'!A:D,3,0)</f>
        <v>ATIVO</v>
      </c>
      <c r="I64" s="86" t="s">
        <v>500</v>
      </c>
      <c r="J64" s="88" t="s">
        <v>4574</v>
      </c>
      <c r="L64" s="126" t="s">
        <v>4</v>
      </c>
    </row>
    <row r="65" spans="2:12" ht="16.5" thickTop="1" thickBot="1">
      <c r="B65" s="88" t="s">
        <v>1017</v>
      </c>
      <c r="C65" s="86" t="str">
        <f>VLOOKUP('SITES ALGAR'!B65,'Estruturante Móvel'!A:M,12,0)</f>
        <v>2 - HL5D</v>
      </c>
      <c r="D65" s="86" t="str">
        <f>VLOOKUP(B65,'Estruturante Móvel'!A:D,3,0)</f>
        <v>ATIVO</v>
      </c>
      <c r="E65" s="88" t="s">
        <v>40</v>
      </c>
      <c r="F65" s="87" t="s">
        <v>138</v>
      </c>
      <c r="G65" s="129">
        <v>45534</v>
      </c>
      <c r="H65" s="88" t="str">
        <f>VLOOKUP(B65,'Estruturante Móvel'!A:D,3,0)</f>
        <v>ATIVO</v>
      </c>
      <c r="I65" s="86" t="str">
        <f>VLOOKUP(B65,'Estruturante Móvel'!A:Y,24,0)</f>
        <v>TELEMONT MG</v>
      </c>
      <c r="J65" s="86" t="s">
        <v>4570</v>
      </c>
      <c r="L65" s="126" t="s">
        <v>4</v>
      </c>
    </row>
    <row r="66" spans="2:12" ht="16.5" thickTop="1" thickBot="1">
      <c r="B66" s="88" t="s">
        <v>4073</v>
      </c>
      <c r="C66" s="86" t="str">
        <f>VLOOKUP('SITES ALGAR'!B66,'Estruturante Móvel'!A:M,12,0)</f>
        <v>3 - HL5G</v>
      </c>
      <c r="D66" s="86" t="str">
        <f>VLOOKUP(B66,'Estruturante Móvel'!A:D,3,0)</f>
        <v>ATIVO PEND. RÁDIO</v>
      </c>
      <c r="E66" s="88" t="s">
        <v>443</v>
      </c>
      <c r="F66" s="89">
        <v>45548</v>
      </c>
      <c r="G66" s="87">
        <v>45546</v>
      </c>
      <c r="H66" s="88" t="str">
        <f>VLOOKUP(B66,'Estruturante Móvel'!A:D,3,0)</f>
        <v>ATIVO PEND. RÁDIO</v>
      </c>
      <c r="I66" s="86" t="str">
        <f>VLOOKUP(B66,'Estruturante Móvel'!A:Y,24,0)</f>
        <v>TELEMONT MG</v>
      </c>
      <c r="J66" s="88" t="s">
        <v>4574</v>
      </c>
      <c r="L66" s="126" t="s">
        <v>4</v>
      </c>
    </row>
    <row r="67" spans="2:12" ht="16.5" thickTop="1" thickBot="1">
      <c r="B67" s="86" t="s">
        <v>1319</v>
      </c>
      <c r="C67" s="86" t="str">
        <f>VLOOKUP('SITES ALGAR'!B67,'Estruturante Móvel'!A:M,12,0)</f>
        <v>3 - HL5G</v>
      </c>
      <c r="D67" s="86" t="str">
        <f>VLOOKUP(B67,'Estruturante Móvel'!A:D,3,0)</f>
        <v>ATIVO</v>
      </c>
      <c r="E67" s="86" t="s">
        <v>450</v>
      </c>
      <c r="F67" s="145" t="e">
        <f>VLOOKUP(B67,'Estruturante Móvel'!#REF!,6,0)</f>
        <v>#REF!</v>
      </c>
      <c r="L67" s="126" t="s">
        <v>4</v>
      </c>
    </row>
    <row r="68" spans="2:12" ht="16.5" thickTop="1" thickBot="1">
      <c r="B68" s="88" t="s">
        <v>649</v>
      </c>
      <c r="C68" s="86" t="str">
        <f>VLOOKUP('SITES ALGAR'!B68,'Estruturante Móvel'!A:M,12,0)</f>
        <v>3 - HL5G</v>
      </c>
      <c r="D68" s="86" t="str">
        <f>VLOOKUP(B68,'Estruturante Móvel'!A:D,3,0)</f>
        <v>ATIVO</v>
      </c>
      <c r="E68" s="88" t="s">
        <v>457</v>
      </c>
      <c r="F68" s="146">
        <v>45541</v>
      </c>
      <c r="L68" s="126" t="s">
        <v>4</v>
      </c>
    </row>
    <row r="69" spans="2:12" ht="16.5" thickTop="1" thickBot="1">
      <c r="B69" s="88" t="s">
        <v>1349</v>
      </c>
      <c r="C69" s="86" t="str">
        <f>VLOOKUP('SITES ALGAR'!B69,'Estruturante Móvel'!A:M,12,0)</f>
        <v>3 - HL5G</v>
      </c>
      <c r="D69" s="86" t="str">
        <f>VLOOKUP(B69,'Estruturante Móvel'!A:D,3,0)</f>
        <v>ATIVO</v>
      </c>
      <c r="E69" s="88" t="s">
        <v>457</v>
      </c>
      <c r="F69" s="146">
        <v>45551</v>
      </c>
      <c r="L69" s="126" t="s">
        <v>4</v>
      </c>
    </row>
    <row r="70" spans="2:12" ht="16.5" thickTop="1" thickBot="1">
      <c r="B70" s="86" t="s">
        <v>1441</v>
      </c>
      <c r="C70" s="86" t="str">
        <f>VLOOKUP('SITES ALGAR'!B70,'Estruturante Móvel'!A:M,12,0)</f>
        <v>3 - HL5G</v>
      </c>
      <c r="D70" s="86" t="str">
        <f>VLOOKUP(B70,'Estruturante Móvel'!A:D,3,0)</f>
        <v>ATIVO</v>
      </c>
      <c r="E70" s="86" t="s">
        <v>450</v>
      </c>
      <c r="L70" s="126" t="s">
        <v>4</v>
      </c>
    </row>
    <row r="71" spans="2:12" ht="16.5" thickTop="1" thickBot="1">
      <c r="B71" s="88" t="s">
        <v>981</v>
      </c>
      <c r="C71" s="86" t="str">
        <f>VLOOKUP('SITES ALGAR'!B71,'Estruturante Móvel'!A:M,12,0)</f>
        <v>3 - HL5G</v>
      </c>
      <c r="D71" s="86" t="str">
        <f>VLOOKUP(B71,'Estruturante Móvel'!A:D,3,0)</f>
        <v>ATIVO</v>
      </c>
      <c r="E71" s="88" t="s">
        <v>450</v>
      </c>
      <c r="L71" s="126" t="s">
        <v>4</v>
      </c>
    </row>
    <row r="72" spans="2:12" ht="16.5" thickTop="1" thickBot="1">
      <c r="B72" s="88" t="s">
        <v>753</v>
      </c>
      <c r="C72" s="86" t="str">
        <f>VLOOKUP('SITES ALGAR'!B72,'Estruturante Móvel'!A:M,12,0)</f>
        <v>2 - HL5D</v>
      </c>
      <c r="D72" s="86" t="str">
        <f>VLOOKUP(B72,'Estruturante Móvel'!A:D,3,0)</f>
        <v>ATIVO</v>
      </c>
      <c r="E72" s="88" t="s">
        <v>450</v>
      </c>
      <c r="L72" s="126" t="s">
        <v>4</v>
      </c>
    </row>
    <row r="73" spans="2:12" ht="16.5" thickTop="1" thickBot="1">
      <c r="B73" s="88" t="s">
        <v>2105</v>
      </c>
      <c r="C73" s="86" t="str">
        <f>VLOOKUP('SITES ALGAR'!B73,'Estruturante Móvel'!A:M,12,0)</f>
        <v>3 - HL5G</v>
      </c>
      <c r="D73" s="86" t="str">
        <f>VLOOKUP(B73,'Estruturante Móvel'!A:D,3,0)</f>
        <v>ATIVO</v>
      </c>
      <c r="E73" s="88" t="s">
        <v>450</v>
      </c>
      <c r="L73" s="126" t="s">
        <v>4</v>
      </c>
    </row>
    <row r="74" spans="2:12" ht="16.5" thickTop="1" thickBot="1">
      <c r="B74" s="86" t="s">
        <v>1319</v>
      </c>
      <c r="C74" s="86" t="str">
        <f>VLOOKUP('SITES ALGAR'!B74,'Estruturante Móvel'!A:M,12,0)</f>
        <v>3 - HL5G</v>
      </c>
      <c r="D74" s="86" t="str">
        <f>VLOOKUP(B74,'Estruturante Móvel'!A:D,3,0)</f>
        <v>ATIVO</v>
      </c>
      <c r="E74" s="86" t="s">
        <v>450</v>
      </c>
      <c r="F74" s="145">
        <f>VLOOKUP(B74,'Estruturante Móvel'!A:F,6,0)</f>
        <v>0</v>
      </c>
      <c r="G74" s="86" t="s">
        <v>2245</v>
      </c>
      <c r="L74" s="126" t="s">
        <v>4</v>
      </c>
    </row>
    <row r="75" spans="2:12" ht="16.5" thickTop="1" thickBot="1">
      <c r="B75" s="88" t="s">
        <v>649</v>
      </c>
      <c r="C75" s="86" t="str">
        <f>VLOOKUP('SITES ALGAR'!B75,'Estruturante Móvel'!A:M,12,0)</f>
        <v>3 - HL5G</v>
      </c>
      <c r="D75" s="88" t="str">
        <f>VLOOKUP(B75,'Estruturante Móvel'!A:D,3,0)</f>
        <v>ATIVO</v>
      </c>
      <c r="E75" s="88" t="s">
        <v>457</v>
      </c>
      <c r="F75" s="146">
        <v>45541</v>
      </c>
      <c r="G75" s="88" t="s">
        <v>1443</v>
      </c>
      <c r="L75" s="126" t="s">
        <v>4</v>
      </c>
    </row>
    <row r="76" spans="2:12" ht="17.45" customHeight="1" thickTop="1" thickBot="1">
      <c r="B76" s="88" t="s">
        <v>1349</v>
      </c>
      <c r="C76" s="86" t="str">
        <f>VLOOKUP('SITES ALGAR'!B76,'Estruturante Móvel'!A:M,12,0)</f>
        <v>3 - HL5G</v>
      </c>
      <c r="D76" s="88" t="str">
        <f>VLOOKUP(B76,'Estruturante Móvel'!A:D,3,0)</f>
        <v>ATIVO</v>
      </c>
      <c r="E76" s="88" t="s">
        <v>457</v>
      </c>
      <c r="F76" s="146">
        <v>45551</v>
      </c>
      <c r="G76" s="88" t="s">
        <v>4556</v>
      </c>
      <c r="L76" s="126" t="s">
        <v>4</v>
      </c>
    </row>
    <row r="77" spans="2:12" ht="16.5" customHeight="1" thickTop="1" thickBot="1">
      <c r="B77" s="86" t="s">
        <v>1441</v>
      </c>
      <c r="C77" s="86" t="str">
        <f>VLOOKUP('SITES ALGAR'!B77,'Estruturante Móvel'!A:M,12,0)</f>
        <v>3 - HL5G</v>
      </c>
      <c r="D77" s="86" t="str">
        <f>VLOOKUP(B77,'Estruturante Móvel'!A:D,3,0)</f>
        <v>ATIVO</v>
      </c>
      <c r="E77" s="86" t="s">
        <v>450</v>
      </c>
      <c r="F77" s="145">
        <v>45547</v>
      </c>
      <c r="G77" s="86" t="s">
        <v>937</v>
      </c>
      <c r="L77" s="126" t="s">
        <v>4</v>
      </c>
    </row>
    <row r="78" spans="2:12" ht="16.5" thickTop="1" thickBot="1">
      <c r="B78" s="88" t="s">
        <v>981</v>
      </c>
      <c r="C78" s="86" t="str">
        <f>VLOOKUP('SITES ALGAR'!B78,'Estruturante Móvel'!A:M,12,0)</f>
        <v>3 - HL5G</v>
      </c>
      <c r="D78" s="88" t="str">
        <f>VLOOKUP(B78,'Estruturante Móvel'!A:D,3,0)</f>
        <v>ATIVO</v>
      </c>
      <c r="E78" s="88" t="s">
        <v>450</v>
      </c>
      <c r="L78" s="126" t="s">
        <v>4</v>
      </c>
    </row>
    <row r="79" spans="2:12" ht="16.5" thickTop="1" thickBot="1">
      <c r="B79" s="88" t="s">
        <v>753</v>
      </c>
      <c r="C79" s="86" t="str">
        <f>VLOOKUP('SITES ALGAR'!B79,'Estruturante Móvel'!A:M,12,0)</f>
        <v>2 - HL5D</v>
      </c>
      <c r="D79" s="88" t="str">
        <f>VLOOKUP(B79,'Estruturante Móvel'!A:D,3,0)</f>
        <v>ATIVO</v>
      </c>
      <c r="E79" s="88" t="s">
        <v>450</v>
      </c>
      <c r="L79" s="126" t="s">
        <v>4</v>
      </c>
    </row>
    <row r="80" spans="2:12" ht="16.5" thickTop="1" thickBot="1">
      <c r="B80" s="88" t="s">
        <v>2105</v>
      </c>
      <c r="C80" s="86" t="str">
        <f>VLOOKUP('SITES ALGAR'!B80,'Estruturante Móvel'!A:M,12,0)</f>
        <v>3 - HL5G</v>
      </c>
      <c r="D80" s="88" t="str">
        <f>VLOOKUP(B80,'Estruturante Móvel'!A:D,3,0)</f>
        <v>ATIVO</v>
      </c>
      <c r="E80" s="88" t="s">
        <v>450</v>
      </c>
      <c r="L80" s="126" t="s">
        <v>4</v>
      </c>
    </row>
    <row r="81" ht="15.75" thickTop="1"/>
  </sheetData>
  <conditionalFormatting sqref="D5:D8 D50:D80">
    <cfRule type="cellIs" dxfId="6" priority="2" operator="equal">
      <formula>"ATIVO"</formula>
    </cfRule>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82895-2963-4B27-B9F1-406A78AE0E41}">
  <dimension ref="A1:CI394"/>
  <sheetViews>
    <sheetView showGridLines="0" topLeftCell="L46" zoomScaleNormal="100" workbookViewId="0">
      <selection activeCell="L46" sqref="L46"/>
    </sheetView>
  </sheetViews>
  <sheetFormatPr defaultRowHeight="15"/>
  <cols>
    <col min="1" max="1" width="18.42578125" style="1" bestFit="1" customWidth="1"/>
    <col min="2" max="2" width="18.28515625" style="1" bestFit="1" customWidth="1"/>
    <col min="3" max="3" width="19" style="3" bestFit="1" customWidth="1"/>
    <col min="4" max="4" width="20.42578125" style="3" bestFit="1" customWidth="1"/>
    <col min="5" max="5" width="4.42578125" style="3" bestFit="1" customWidth="1"/>
    <col min="6" max="9" width="3.42578125" style="3" bestFit="1" customWidth="1"/>
    <col min="10" max="10" width="18.42578125" style="1" bestFit="1" customWidth="1"/>
    <col min="11" max="11" width="17.7109375" style="1" bestFit="1" customWidth="1"/>
    <col min="12" max="12" width="27.140625" style="3" bestFit="1" customWidth="1"/>
    <col min="13" max="13" width="36.42578125" style="3" bestFit="1" customWidth="1"/>
    <col min="14" max="14" width="11.42578125" style="3" customWidth="1"/>
    <col min="15" max="15" width="18.42578125" style="1" bestFit="1" customWidth="1"/>
    <col min="16" max="16" width="19.5703125" style="5" bestFit="1" customWidth="1"/>
    <col min="17" max="17" width="27.140625" style="12" bestFit="1" customWidth="1"/>
    <col min="18" max="18" width="34.5703125" style="12" bestFit="1" customWidth="1"/>
    <col min="19" max="19" width="11.5703125" style="3" customWidth="1"/>
    <col min="20" max="20" width="18.42578125" style="3" bestFit="1" customWidth="1"/>
    <col min="21" max="21" width="17.7109375" style="3" bestFit="1" customWidth="1"/>
    <col min="22" max="22" width="12.42578125" style="3" customWidth="1"/>
    <col min="23" max="23" width="8.85546875" style="3" bestFit="1" customWidth="1"/>
    <col min="24" max="24" width="16" bestFit="1" customWidth="1"/>
    <col min="25" max="25" width="26.5703125" bestFit="1" customWidth="1"/>
    <col min="26" max="26" width="25.5703125" bestFit="1" customWidth="1"/>
    <col min="27" max="27" width="27.42578125" bestFit="1" customWidth="1"/>
    <col min="30" max="30" width="11.42578125" bestFit="1" customWidth="1"/>
    <col min="31" max="31" width="15.5703125" style="1" customWidth="1"/>
    <col min="32" max="33" width="13.5703125" style="1" customWidth="1"/>
    <col min="34" max="34" width="10" customWidth="1"/>
    <col min="35" max="35" width="11.5703125" customWidth="1"/>
    <col min="36" max="36" width="9.42578125" customWidth="1"/>
    <col min="40" max="40" width="18.42578125" style="3" bestFit="1" customWidth="1"/>
    <col min="41" max="41" width="20" style="3" bestFit="1" customWidth="1"/>
    <col min="42" max="42" width="6.42578125" style="1" bestFit="1" customWidth="1"/>
    <col min="43" max="43" width="18.42578125" style="1" bestFit="1" customWidth="1"/>
    <col min="44" max="44" width="17.7109375" style="1" bestFit="1" customWidth="1"/>
    <col min="45" max="45" width="9.5703125" style="1" bestFit="1" customWidth="1"/>
    <col min="46" max="46" width="18.42578125" style="1" bestFit="1" customWidth="1"/>
    <col min="47" max="47" width="8.28515625" style="1" bestFit="1" customWidth="1"/>
    <col min="48" max="48" width="9.5703125" style="1" customWidth="1"/>
    <col min="49" max="49" width="18.42578125" style="1" bestFit="1" customWidth="1"/>
    <col min="50" max="50" width="17.7109375" style="1" bestFit="1" customWidth="1"/>
    <col min="51" max="51" width="9.5703125" style="1" customWidth="1"/>
    <col min="52" max="52" width="18.42578125" style="1" bestFit="1" customWidth="1"/>
    <col min="53" max="53" width="17.7109375" style="3" bestFit="1" customWidth="1"/>
    <col min="54" max="54" width="5.42578125" style="1" bestFit="1" customWidth="1"/>
    <col min="55" max="55" width="13.5703125" style="1" customWidth="1"/>
    <col min="56" max="56" width="7.42578125" style="1" bestFit="1" customWidth="1"/>
    <col min="57" max="57" width="6.42578125" style="1" bestFit="1" customWidth="1"/>
    <col min="58" max="60" width="7.42578125" style="1" bestFit="1" customWidth="1"/>
    <col min="61" max="61" width="7.5703125" style="1" bestFit="1" customWidth="1"/>
    <col min="62" max="62" width="8" style="1" bestFit="1" customWidth="1"/>
    <col min="63" max="63" width="7.42578125" style="1" bestFit="1" customWidth="1"/>
    <col min="64" max="64" width="11" style="1" customWidth="1"/>
    <col min="65" max="66" width="11" style="17" customWidth="1"/>
    <col min="67" max="67" width="3.42578125" style="17" customWidth="1"/>
    <col min="68" max="68" width="8" style="1" bestFit="1" customWidth="1"/>
    <col min="69" max="69" width="15.5703125" style="1" customWidth="1"/>
    <col min="70" max="71" width="13.5703125" customWidth="1"/>
    <col min="72" max="72" width="7.42578125" bestFit="1" customWidth="1"/>
    <col min="73" max="73" width="7.5703125" bestFit="1" customWidth="1"/>
    <col min="74" max="77" width="13" customWidth="1"/>
    <col min="78" max="78" width="6.5703125" bestFit="1" customWidth="1"/>
    <col min="79" max="79" width="6.42578125" bestFit="1" customWidth="1"/>
    <col min="81" max="81" width="12.42578125" customWidth="1"/>
    <col min="85" max="85" width="11.42578125" customWidth="1"/>
  </cols>
  <sheetData>
    <row r="1" spans="1:81">
      <c r="A1"/>
      <c r="B1"/>
      <c r="J1"/>
      <c r="K1"/>
      <c r="O1"/>
      <c r="P1"/>
      <c r="T1"/>
      <c r="U1"/>
      <c r="AN1"/>
      <c r="AO1"/>
      <c r="AQ1"/>
      <c r="AR1"/>
      <c r="AT1"/>
      <c r="AU1"/>
      <c r="AW1"/>
      <c r="AX1"/>
      <c r="AZ1"/>
      <c r="BA1"/>
    </row>
    <row r="2" spans="1:81">
      <c r="A2" s="59" t="s">
        <v>522</v>
      </c>
      <c r="B2" t="s">
        <v>589</v>
      </c>
      <c r="J2" s="59" t="s">
        <v>522</v>
      </c>
      <c r="K2" t="s">
        <v>589</v>
      </c>
      <c r="O2" s="59" t="s">
        <v>522</v>
      </c>
      <c r="P2" t="s">
        <v>589</v>
      </c>
      <c r="T2" s="59" t="s">
        <v>522</v>
      </c>
      <c r="U2" t="s">
        <v>589</v>
      </c>
      <c r="W2"/>
      <c r="Y2" s="3"/>
      <c r="Z2" s="3"/>
      <c r="AN2" s="442" t="s">
        <v>522</v>
      </c>
      <c r="AO2" s="109" t="s">
        <v>589</v>
      </c>
      <c r="AQ2" s="441" t="s">
        <v>522</v>
      </c>
      <c r="AR2" s="124" t="s">
        <v>589</v>
      </c>
      <c r="AT2" s="441" t="s">
        <v>522</v>
      </c>
      <c r="AU2" s="124" t="s">
        <v>4410</v>
      </c>
      <c r="AW2" s="441" t="s">
        <v>522</v>
      </c>
      <c r="AX2" s="124" t="s">
        <v>589</v>
      </c>
      <c r="AZ2" s="441" t="s">
        <v>522</v>
      </c>
      <c r="BA2" s="124" t="s">
        <v>589</v>
      </c>
    </row>
    <row r="3" spans="1:81">
      <c r="A3" s="59" t="s">
        <v>3</v>
      </c>
      <c r="B3" t="s">
        <v>509</v>
      </c>
      <c r="J3" s="59" t="s">
        <v>3</v>
      </c>
      <c r="K3" t="s">
        <v>509</v>
      </c>
      <c r="O3" s="59" t="s">
        <v>3</v>
      </c>
      <c r="P3" t="s">
        <v>509</v>
      </c>
      <c r="T3" s="59" t="s">
        <v>3</v>
      </c>
      <c r="U3" t="s">
        <v>4410</v>
      </c>
      <c r="W3"/>
      <c r="Y3" s="3"/>
      <c r="Z3" s="3"/>
      <c r="AN3" s="442" t="s">
        <v>545</v>
      </c>
      <c r="AO3" s="109" t="s">
        <v>186</v>
      </c>
      <c r="AQ3" s="441" t="s">
        <v>545</v>
      </c>
      <c r="AR3" s="124" t="s">
        <v>186</v>
      </c>
      <c r="AT3" s="441" t="s">
        <v>545</v>
      </c>
      <c r="AU3" s="124" t="s">
        <v>186</v>
      </c>
      <c r="AW3" s="441" t="s">
        <v>545</v>
      </c>
      <c r="AX3" s="124" t="s">
        <v>186</v>
      </c>
      <c r="AZ3" s="441" t="s">
        <v>545</v>
      </c>
      <c r="BA3" s="124" t="s">
        <v>134</v>
      </c>
    </row>
    <row r="4" spans="1:81">
      <c r="A4" s="59" t="s">
        <v>529</v>
      </c>
      <c r="B4" t="s">
        <v>500</v>
      </c>
      <c r="J4" s="59" t="s">
        <v>529</v>
      </c>
      <c r="K4" t="s">
        <v>500</v>
      </c>
      <c r="O4" s="59" t="s">
        <v>529</v>
      </c>
      <c r="P4" t="s">
        <v>500</v>
      </c>
      <c r="T4" s="59" t="s">
        <v>529</v>
      </c>
      <c r="U4" t="s">
        <v>500</v>
      </c>
      <c r="W4" s="80" t="s">
        <v>3</v>
      </c>
      <c r="X4" s="5" t="s">
        <v>509</v>
      </c>
      <c r="Y4" s="3"/>
      <c r="Z4" s="3"/>
      <c r="AD4" s="107" t="s">
        <v>99</v>
      </c>
      <c r="AE4" s="107" t="s">
        <v>4575</v>
      </c>
      <c r="AF4" s="107" t="s">
        <v>4576</v>
      </c>
      <c r="AG4" s="107" t="s">
        <v>4577</v>
      </c>
      <c r="AH4" s="107" t="s">
        <v>4578</v>
      </c>
      <c r="AI4" s="107" t="s">
        <v>4579</v>
      </c>
      <c r="AJ4" s="107" t="s">
        <v>4580</v>
      </c>
      <c r="AN4" s="442" t="s">
        <v>529</v>
      </c>
      <c r="AO4" s="109" t="s">
        <v>4410</v>
      </c>
      <c r="AQ4" s="441" t="s">
        <v>529</v>
      </c>
      <c r="AR4" s="124" t="s">
        <v>4410</v>
      </c>
      <c r="AT4" s="441" t="s">
        <v>529</v>
      </c>
      <c r="AU4" s="124" t="s">
        <v>4410</v>
      </c>
      <c r="AW4" s="441" t="s">
        <v>529</v>
      </c>
      <c r="AX4" s="124" t="s">
        <v>4410</v>
      </c>
      <c r="AZ4" s="441" t="s">
        <v>529</v>
      </c>
      <c r="BA4" s="124" t="s">
        <v>4410</v>
      </c>
    </row>
    <row r="5" spans="1:81">
      <c r="C5" s="77">
        <f>MIN(C7:C199)</f>
        <v>0</v>
      </c>
      <c r="J5" s="59" t="s">
        <v>542</v>
      </c>
      <c r="K5" t="s">
        <v>3078</v>
      </c>
      <c r="L5" s="77">
        <f>MIN(L7:L199)</f>
        <v>0</v>
      </c>
      <c r="O5" s="59" t="s">
        <v>542</v>
      </c>
      <c r="P5" t="s">
        <v>134</v>
      </c>
      <c r="Q5" s="100">
        <f>MIN(Q7:Q199)</f>
        <v>0</v>
      </c>
      <c r="T5" s="59" t="s">
        <v>542</v>
      </c>
      <c r="U5" t="s">
        <v>4410</v>
      </c>
      <c r="V5" s="77">
        <f>MIN(V7:V199)</f>
        <v>0</v>
      </c>
      <c r="W5" s="80" t="s">
        <v>529</v>
      </c>
      <c r="X5" s="5" t="s">
        <v>500</v>
      </c>
      <c r="Y5" s="77">
        <f>MIN(Y7:Y199)</f>
        <v>0</v>
      </c>
      <c r="Z5" s="3"/>
      <c r="AB5" t="str">
        <f>VLOOKUP(AC5,'CRONOGRAMA_CONST+MIGRACAO'!B$6:B$89,1,0)</f>
        <v>MGBAM</v>
      </c>
      <c r="AC5" t="s">
        <v>460</v>
      </c>
      <c r="AD5" s="1" t="s">
        <v>460</v>
      </c>
      <c r="AE5" s="1">
        <f>COUNTIFS('Estruturante Móvel'!L:L,"2 - HL5D",'Estruturante Móvel'!M:M,AD5)</f>
        <v>3</v>
      </c>
      <c r="AF5" s="1">
        <f>COUNTIFS('Estruturante Móvel'!L:L,"3 - HL5G",'Estruturante Móvel'!M:M,AD5)</f>
        <v>31</v>
      </c>
      <c r="AG5" s="1">
        <f>COUNTIFS('OLT_FIXA_ESTRUTURANTE RMBHE'!C:C,DINAMICA!AD5)</f>
        <v>4</v>
      </c>
      <c r="AH5" s="99">
        <f>IFERROR(COUNTIFS('Estruturante Móvel'!L:L,"2 - HL5D",'Estruturante Móvel'!M:M,AD5,'Estruturante Móvel'!C:C,"ATIVO")/AE5,1)</f>
        <v>1</v>
      </c>
      <c r="AI5" s="99">
        <f>IFERROR(COUNTIFS('Estruturante Móvel'!L:L,"3 - HL5G",'Estruturante Móvel'!M:M,AD5,'Estruturante Móvel'!C:C,"ATIVO")/AF5,1)</f>
        <v>0.87096774193548387</v>
      </c>
      <c r="AK5" t="str">
        <f>CONCATENATE(AE5," ( ",ROUND(AH5*100,0),"% )")</f>
        <v>3 ( 100% )</v>
      </c>
      <c r="AL5" t="str">
        <f>CONCATENATE(AF5," ( ",ROUND(AI5*100,0),"% )")</f>
        <v>31 ( 87% )</v>
      </c>
      <c r="AN5" s="442" t="s">
        <v>542</v>
      </c>
      <c r="AO5" s="109" t="s">
        <v>4410</v>
      </c>
      <c r="AQ5" s="441" t="s">
        <v>542</v>
      </c>
      <c r="AR5" s="124" t="s">
        <v>4410</v>
      </c>
      <c r="AT5" s="441" t="s">
        <v>542</v>
      </c>
      <c r="AU5" s="124" t="s">
        <v>4410</v>
      </c>
      <c r="AW5" s="441" t="s">
        <v>542</v>
      </c>
      <c r="AX5" s="124" t="s">
        <v>4410</v>
      </c>
      <c r="AZ5" s="441" t="s">
        <v>542</v>
      </c>
      <c r="BA5" s="124" t="s">
        <v>4410</v>
      </c>
    </row>
    <row r="6" spans="1:81">
      <c r="A6" s="588" t="s">
        <v>99</v>
      </c>
      <c r="B6" s="589" t="s">
        <v>4581</v>
      </c>
      <c r="C6" s="588" t="s">
        <v>4582</v>
      </c>
      <c r="D6"/>
      <c r="E6"/>
      <c r="F6"/>
      <c r="G6"/>
      <c r="H6"/>
      <c r="I6"/>
      <c r="J6"/>
      <c r="K6"/>
      <c r="L6"/>
      <c r="M6"/>
      <c r="N6"/>
      <c r="O6"/>
      <c r="Q6" s="5"/>
      <c r="R6" s="5"/>
      <c r="S6"/>
      <c r="T6"/>
      <c r="U6"/>
      <c r="V6"/>
      <c r="W6"/>
      <c r="AB6" t="str">
        <f>VLOOKUP(AC6,'CRONOGRAMA_CONST+MIGRACAO'!B$6:B$89,1,0)</f>
        <v>MGBCZ</v>
      </c>
      <c r="AC6" t="s">
        <v>453</v>
      </c>
      <c r="AD6" s="1" t="s">
        <v>453</v>
      </c>
      <c r="AE6" s="1">
        <f>COUNTIFS('Estruturante Móvel'!L:L,"2 - HL5D",'Estruturante Móvel'!M:M,AD6)</f>
        <v>1</v>
      </c>
      <c r="AF6" s="1">
        <f>COUNTIFS('Estruturante Móvel'!L:L,"3 - HL5G",'Estruturante Móvel'!M:M,AD6)</f>
        <v>19</v>
      </c>
      <c r="AG6" s="1">
        <f>COUNTIFS('OLT_FIXA_ESTRUTURANTE RMBHE'!C:C,DINAMICA!AD6)</f>
        <v>4</v>
      </c>
      <c r="AH6" s="99">
        <f>IFERROR(COUNTIFS('Estruturante Móvel'!L:L,"2 - HL5D",'Estruturante Móvel'!M:M,AD6,'Estruturante Móvel'!C:C,"ATIVO")/AE6,1)</f>
        <v>1</v>
      </c>
      <c r="AI6" s="99">
        <f>IFERROR(COUNTIFS('Estruturante Móvel'!L:L,"3 - HL5G",'Estruturante Móvel'!M:M,AD6,'Estruturante Móvel'!C:C,"ATIVO")/AF6,1)</f>
        <v>0.94736842105263153</v>
      </c>
      <c r="AK6" t="str">
        <f t="shared" ref="AK6:AL25" si="0">CONCATENATE(AE6," ( ",ROUND(AH6*100,0),"% )")</f>
        <v>1 ( 100% )</v>
      </c>
      <c r="AL6" t="str">
        <f t="shared" si="0"/>
        <v>19 ( 95% )</v>
      </c>
      <c r="AN6" s="590" t="s">
        <v>519</v>
      </c>
      <c r="AO6" s="109" t="s">
        <v>4410</v>
      </c>
      <c r="AQ6" s="591" t="s">
        <v>519</v>
      </c>
      <c r="AR6" s="124" t="s">
        <v>4410</v>
      </c>
      <c r="AT6" s="591" t="s">
        <v>519</v>
      </c>
      <c r="AU6" s="124" t="s">
        <v>4410</v>
      </c>
      <c r="AW6" s="591" t="s">
        <v>519</v>
      </c>
      <c r="AX6" s="124" t="s">
        <v>4410</v>
      </c>
      <c r="AZ6" s="591" t="s">
        <v>519</v>
      </c>
      <c r="BA6" s="124" t="s">
        <v>4410</v>
      </c>
    </row>
    <row r="7" spans="1:81">
      <c r="A7" s="5" t="s">
        <v>449</v>
      </c>
      <c r="B7" s="624">
        <v>0</v>
      </c>
      <c r="C7" s="5" t="s">
        <v>186</v>
      </c>
      <c r="D7"/>
      <c r="E7"/>
      <c r="F7"/>
      <c r="G7"/>
      <c r="H7"/>
      <c r="I7"/>
      <c r="J7" s="59" t="s">
        <v>99</v>
      </c>
      <c r="K7" s="59" t="s">
        <v>4581</v>
      </c>
      <c r="L7" s="59" t="s">
        <v>517</v>
      </c>
      <c r="M7"/>
      <c r="N7"/>
      <c r="O7" s="59" t="s">
        <v>99</v>
      </c>
      <c r="P7" s="59" t="s">
        <v>519</v>
      </c>
      <c r="Q7" s="59" t="s">
        <v>517</v>
      </c>
      <c r="R7"/>
      <c r="S7"/>
      <c r="T7" s="588" t="s">
        <v>99</v>
      </c>
      <c r="U7"/>
      <c r="V7"/>
      <c r="W7" s="592" t="s">
        <v>99</v>
      </c>
      <c r="X7" s="593" t="s">
        <v>4581</v>
      </c>
      <c r="Y7" s="80" t="s">
        <v>4583</v>
      </c>
      <c r="AB7" t="str">
        <f>VLOOKUP(AC7,'CRONOGRAMA_CONST+MIGRACAO'!B$6:B$89,1,0)</f>
        <v>MGBET</v>
      </c>
      <c r="AC7" t="s">
        <v>448</v>
      </c>
      <c r="AD7" s="1" t="s">
        <v>448</v>
      </c>
      <c r="AE7" s="1">
        <f>COUNTIFS('Estruturante Móvel'!L:L,"2 - HL5D",'Estruturante Móvel'!M:M,AD7)</f>
        <v>4</v>
      </c>
      <c r="AF7" s="1">
        <f>COUNTIFS('Estruturante Móvel'!L:L,"3 - HL5G",'Estruturante Móvel'!M:M,AD7)</f>
        <v>40</v>
      </c>
      <c r="AG7" s="1">
        <f>COUNTIFS('OLT_FIXA_ESTRUTURANTE RMBHE'!C:C,DINAMICA!AD7)</f>
        <v>1</v>
      </c>
      <c r="AH7" s="99">
        <f>IFERROR(COUNTIFS('Estruturante Móvel'!L:L,"2 - HL5D",'Estruturante Móvel'!M:M,AD7,'Estruturante Móvel'!C:C,"ATIVO")/AE7,1)</f>
        <v>0.75</v>
      </c>
      <c r="AI7" s="99">
        <f>IFERROR(COUNTIFS('Estruturante Móvel'!L:L,"3 - HL5G",'Estruturante Móvel'!M:M,AD7,'Estruturante Móvel'!C:C,"ATIVO")/AF7,1)</f>
        <v>0.625</v>
      </c>
      <c r="AK7" t="str">
        <f t="shared" si="0"/>
        <v>4 ( 75% )</v>
      </c>
      <c r="AL7" t="str">
        <f t="shared" si="0"/>
        <v>40 ( 63% )</v>
      </c>
      <c r="AN7" s="442" t="s">
        <v>3</v>
      </c>
      <c r="AO7" s="109" t="s">
        <v>509</v>
      </c>
      <c r="AQ7" s="441" t="s">
        <v>3</v>
      </c>
      <c r="AR7" s="124" t="s">
        <v>509</v>
      </c>
      <c r="AT7" s="441" t="s">
        <v>3</v>
      </c>
      <c r="AU7" s="124" t="s">
        <v>137</v>
      </c>
      <c r="AW7" s="441" t="s">
        <v>3</v>
      </c>
      <c r="AX7" s="124" t="s">
        <v>137</v>
      </c>
      <c r="AZ7" s="441" t="s">
        <v>3</v>
      </c>
      <c r="BA7" s="124" t="s">
        <v>134</v>
      </c>
      <c r="BL7" s="183" t="s">
        <v>52</v>
      </c>
      <c r="BQ7" s="183" t="s">
        <v>4402</v>
      </c>
    </row>
    <row r="8" spans="1:81">
      <c r="A8" s="5" t="s">
        <v>451</v>
      </c>
      <c r="B8" s="624">
        <v>0</v>
      </c>
      <c r="C8" s="5" t="s">
        <v>186</v>
      </c>
      <c r="D8"/>
      <c r="E8"/>
      <c r="F8"/>
      <c r="G8"/>
      <c r="H8"/>
      <c r="I8"/>
      <c r="J8"/>
      <c r="K8"/>
      <c r="L8"/>
      <c r="M8"/>
      <c r="N8"/>
      <c r="O8"/>
      <c r="P8"/>
      <c r="Q8"/>
      <c r="R8"/>
      <c r="S8"/>
      <c r="T8" t="s">
        <v>460</v>
      </c>
      <c r="U8"/>
      <c r="V8"/>
      <c r="W8" s="5" t="s">
        <v>449</v>
      </c>
      <c r="X8" s="624">
        <v>0</v>
      </c>
      <c r="Y8" s="5" t="s">
        <v>4584</v>
      </c>
      <c r="AB8" t="str">
        <f>VLOOKUP(AC8,'CRONOGRAMA_CONST+MIGRACAO'!B$6:B$89,1,0)</f>
        <v>MGBHF</v>
      </c>
      <c r="AC8" t="s">
        <v>461</v>
      </c>
      <c r="AD8" s="1" t="s">
        <v>461</v>
      </c>
      <c r="AE8" s="1">
        <f>COUNTIFS('Estruturante Móvel'!L:L,"2 - HL5D",'Estruturante Móvel'!M:M,AD8)</f>
        <v>3</v>
      </c>
      <c r="AF8" s="1">
        <f>COUNTIFS('Estruturante Móvel'!L:L,"3 - HL5G",'Estruturante Móvel'!M:M,AD8)</f>
        <v>43</v>
      </c>
      <c r="AG8" s="1">
        <f>COUNTIFS('OLT_FIXA_ESTRUTURANTE RMBHE'!C:C,DINAMICA!AD8)</f>
        <v>5</v>
      </c>
      <c r="AH8" s="99">
        <f>IFERROR(COUNTIFS('Estruturante Móvel'!L:L,"2 - HL5D",'Estruturante Móvel'!M:M,AD8,'Estruturante Móvel'!C:C,"ATIVO")/AE8,1)</f>
        <v>1</v>
      </c>
      <c r="AI8" s="99">
        <f>IFERROR(COUNTIFS('Estruturante Móvel'!L:L,"3 - HL5G",'Estruturante Móvel'!M:M,AD8,'Estruturante Móvel'!C:C,"ATIVO")/AF8,1)</f>
        <v>0.97674418604651159</v>
      </c>
      <c r="AK8" t="str">
        <f t="shared" si="0"/>
        <v>3 ( 100% )</v>
      </c>
      <c r="AL8" t="str">
        <f t="shared" si="0"/>
        <v>43 ( 98% )</v>
      </c>
      <c r="AN8" s="1"/>
      <c r="AO8" s="1"/>
      <c r="AP8"/>
      <c r="AQ8"/>
      <c r="AR8"/>
      <c r="AS8"/>
      <c r="AT8"/>
      <c r="AU8"/>
      <c r="AV8"/>
      <c r="AW8"/>
      <c r="AY8"/>
      <c r="AZ8"/>
      <c r="BB8"/>
      <c r="BC8"/>
      <c r="BD8"/>
      <c r="BE8"/>
      <c r="BF8"/>
      <c r="BG8"/>
      <c r="BH8"/>
      <c r="BI8"/>
      <c r="BJ8"/>
      <c r="BK8"/>
      <c r="BL8" s="178" t="s">
        <v>4585</v>
      </c>
      <c r="BM8" s="178" t="s">
        <v>509</v>
      </c>
      <c r="BN8" s="178" t="s">
        <v>4586</v>
      </c>
      <c r="BQ8" s="178" t="s">
        <v>131</v>
      </c>
      <c r="BR8" s="178" t="s">
        <v>509</v>
      </c>
      <c r="BS8" s="178" t="s">
        <v>4586</v>
      </c>
    </row>
    <row r="9" spans="1:81" ht="15.75" thickBot="1">
      <c r="A9" s="5" t="s">
        <v>455</v>
      </c>
      <c r="B9" s="624">
        <v>0</v>
      </c>
      <c r="C9" s="5" t="s">
        <v>186</v>
      </c>
      <c r="D9"/>
      <c r="E9"/>
      <c r="F9"/>
      <c r="G9"/>
      <c r="H9"/>
      <c r="I9"/>
      <c r="J9"/>
      <c r="K9"/>
      <c r="L9"/>
      <c r="M9"/>
      <c r="N9"/>
      <c r="O9"/>
      <c r="P9"/>
      <c r="Q9"/>
      <c r="R9"/>
      <c r="S9"/>
      <c r="T9" t="s">
        <v>453</v>
      </c>
      <c r="U9"/>
      <c r="V9"/>
      <c r="W9" s="5" t="s">
        <v>451</v>
      </c>
      <c r="X9" s="624">
        <v>0</v>
      </c>
      <c r="Y9" s="5" t="s">
        <v>4587</v>
      </c>
      <c r="AB9" t="str">
        <f>VLOOKUP(AC9,'CRONOGRAMA_CONST+MIGRACAO'!B$6:B$89,1,0)</f>
        <v>MGBHN</v>
      </c>
      <c r="AC9" t="s">
        <v>40</v>
      </c>
      <c r="AD9" s="1" t="s">
        <v>40</v>
      </c>
      <c r="AE9" s="1">
        <f>COUNTIFS('Estruturante Móvel'!L:L,"2 - HL5D",'Estruturante Móvel'!M:M,AD9)</f>
        <v>2</v>
      </c>
      <c r="AF9" s="1">
        <f>COUNTIFS('Estruturante Móvel'!L:L,"3 - HL5G",'Estruturante Móvel'!M:M,AD9)</f>
        <v>12</v>
      </c>
      <c r="AG9" s="1">
        <f>COUNTIFS('OLT_FIXA_ESTRUTURANTE RMBHE'!C:C,DINAMICA!AD9)</f>
        <v>0</v>
      </c>
      <c r="AH9" s="99">
        <f>IFERROR(COUNTIFS('Estruturante Móvel'!L:L,"2 - HL5D",'Estruturante Móvel'!M:M,AD9,'Estruturante Móvel'!C:C,"ATIVO")/AE9,1)</f>
        <v>1</v>
      </c>
      <c r="AI9" s="99">
        <f>IFERROR(COUNTIFS('Estruturante Móvel'!L:L,"3 - HL5G",'Estruturante Móvel'!M:M,AD9,'Estruturante Móvel'!C:C,"ATIVO")/AF9,1)</f>
        <v>1</v>
      </c>
      <c r="AK9" t="str">
        <f t="shared" si="0"/>
        <v>2 ( 100% )</v>
      </c>
      <c r="AL9" t="str">
        <f t="shared" si="0"/>
        <v>12 ( 100% )</v>
      </c>
      <c r="AN9" s="443" t="s">
        <v>4588</v>
      </c>
      <c r="AO9" s="137" t="s">
        <v>4589</v>
      </c>
      <c r="AP9"/>
      <c r="AQ9" s="441" t="s">
        <v>4588</v>
      </c>
      <c r="AR9" s="137" t="s">
        <v>4589</v>
      </c>
      <c r="AS9"/>
      <c r="AT9" s="441" t="s">
        <v>4588</v>
      </c>
      <c r="AU9" s="625" t="s">
        <v>4589</v>
      </c>
      <c r="AV9"/>
      <c r="AW9" s="590" t="s">
        <v>4588</v>
      </c>
      <c r="AX9" s="625" t="s">
        <v>4589</v>
      </c>
      <c r="AY9"/>
      <c r="AZ9" s="137" t="s">
        <v>4589</v>
      </c>
      <c r="BA9"/>
      <c r="BB9"/>
      <c r="BC9"/>
      <c r="BD9"/>
      <c r="BE9"/>
      <c r="BF9"/>
      <c r="BG9"/>
      <c r="BH9"/>
      <c r="BI9"/>
      <c r="BJ9"/>
      <c r="BK9" s="179">
        <v>45536</v>
      </c>
      <c r="BL9" s="176">
        <v>45544</v>
      </c>
      <c r="BM9" s="177">
        <v>17</v>
      </c>
      <c r="BN9" s="177">
        <f>COUNTIFS('Estruturante Móvel'!H:H,CONCATENATE("&gt;=",DINAMICA!BK$9),'Estruturante Móvel'!H:H,CONCATENATE("&lt;=",DINAMICA!BL$9),'Estruturante Móvel'!C:C,"ATIVO")</f>
        <v>16</v>
      </c>
      <c r="BP9" s="179">
        <v>45536</v>
      </c>
      <c r="BQ9" s="176">
        <v>45543</v>
      </c>
      <c r="BR9" s="187">
        <v>16</v>
      </c>
      <c r="BS9" s="187">
        <f>COUNTIFS('Estruturante Móvel'!G:G,CONCATENATE("&gt;=",DINAMICA!BP9),'Estruturante Móvel'!G:G,CONCATENATE("&lt;=",DINAMICA!BQ9),'Estruturante Móvel'!C:C,"&lt;&gt;PREVISTO",'Estruturante Móvel'!Q:Q,"belo horizonte")</f>
        <v>28</v>
      </c>
    </row>
    <row r="10" spans="1:81" ht="13.7" customHeight="1">
      <c r="A10" s="1" t="s">
        <v>140</v>
      </c>
      <c r="C10" s="1"/>
      <c r="D10"/>
      <c r="E10"/>
      <c r="F10"/>
      <c r="G10"/>
      <c r="H10"/>
      <c r="I10"/>
      <c r="J10"/>
      <c r="K10"/>
      <c r="L10"/>
      <c r="M10"/>
      <c r="N10"/>
      <c r="O10"/>
      <c r="P10"/>
      <c r="Q10"/>
      <c r="R10"/>
      <c r="S10"/>
      <c r="T10" t="s">
        <v>448</v>
      </c>
      <c r="U10"/>
      <c r="V10"/>
      <c r="W10" s="5" t="s">
        <v>455</v>
      </c>
      <c r="X10" s="624">
        <v>0</v>
      </c>
      <c r="Y10" s="5" t="s">
        <v>2920</v>
      </c>
      <c r="AB10" t="str">
        <f>VLOOKUP(AC10,'CRONOGRAMA_CONST+MIGRACAO'!B$6:B$89,1,0)</f>
        <v>MGBPC</v>
      </c>
      <c r="AC10" t="s">
        <v>462</v>
      </c>
      <c r="AD10" s="1" t="s">
        <v>462</v>
      </c>
      <c r="AE10" s="1">
        <f>COUNTIFS('Estruturante Móvel'!L:L,"2 - HL5D",'Estruturante Móvel'!M:M,AD10)</f>
        <v>0</v>
      </c>
      <c r="AF10" s="1">
        <f>COUNTIFS('Estruturante Móvel'!L:L,"3 - HL5G",'Estruturante Móvel'!M:M,AD10)</f>
        <v>12</v>
      </c>
      <c r="AG10" s="1">
        <f>COUNTIFS('OLT_FIXA_ESTRUTURANTE RMBHE'!C:C,DINAMICA!AD10)</f>
        <v>4</v>
      </c>
      <c r="AH10" s="99">
        <f>IFERROR(COUNTIFS('Estruturante Móvel'!L:L,"2 - HL5D",'Estruturante Móvel'!M:M,AD10,'Estruturante Móvel'!C:C,"ATIVO")/AE10,1)</f>
        <v>1</v>
      </c>
      <c r="AI10" s="99">
        <f>IFERROR(COUNTIFS('Estruturante Móvel'!L:L,"3 - HL5G",'Estruturante Móvel'!M:M,AD10,'Estruturante Móvel'!C:C,"ATIVO")/AF10,1)</f>
        <v>0.75</v>
      </c>
      <c r="AK10" t="str">
        <f t="shared" si="0"/>
        <v>0 ( 100% )</v>
      </c>
      <c r="AL10" t="str">
        <f t="shared" si="0"/>
        <v>12 ( 75% )</v>
      </c>
      <c r="AN10" s="109" t="s">
        <v>8</v>
      </c>
      <c r="AO10" s="201"/>
      <c r="AP10"/>
      <c r="AQ10" s="109" t="s">
        <v>8</v>
      </c>
      <c r="AR10" s="201"/>
      <c r="AS10"/>
      <c r="AT10" s="136">
        <v>45537</v>
      </c>
      <c r="AU10" s="201">
        <v>3</v>
      </c>
      <c r="AV10"/>
      <c r="AW10" s="135" t="s">
        <v>186</v>
      </c>
      <c r="AX10" s="201">
        <v>6</v>
      </c>
      <c r="AY10"/>
      <c r="AZ10" s="201">
        <v>4</v>
      </c>
      <c r="BA10"/>
      <c r="BB10"/>
      <c r="BC10"/>
      <c r="BD10"/>
      <c r="BE10"/>
      <c r="BF10"/>
      <c r="BG10"/>
      <c r="BH10"/>
      <c r="BI10"/>
      <c r="BJ10"/>
      <c r="BK10" s="182">
        <f>WEEKDAY(BL10)</f>
        <v>3</v>
      </c>
      <c r="BL10" s="176">
        <v>45545</v>
      </c>
      <c r="BM10" s="187">
        <f>IFERROR(VLOOKUP(BL10,BX:BY,2,0),0)</f>
        <v>7</v>
      </c>
      <c r="BN10" s="187">
        <f>COUNTIFS('Estruturante Móvel'!H:H,DINAMICA!BL10,'Estruturante Móvel'!C:C,"ATIVO")</f>
        <v>3</v>
      </c>
      <c r="BP10" s="182">
        <f>WEEKDAY(BQ10)</f>
        <v>2</v>
      </c>
      <c r="BQ10" s="176">
        <v>45544</v>
      </c>
      <c r="BR10" s="187">
        <f>IFERROR(VLOOKUP(BQ10,BV:BW,2,0),0)</f>
        <v>4</v>
      </c>
      <c r="BS10" s="187">
        <f>COUNTIFS('Estruturante Móvel'!G:G,CONCATENATE(DINAMICA!BQ10),'Estruturante Móvel'!C:C,"&lt;&gt;PREVISTO",'Estruturante Móvel'!Q:Q,"belo horizonte")</f>
        <v>7</v>
      </c>
    </row>
    <row r="11" spans="1:81">
      <c r="A11"/>
      <c r="B11"/>
      <c r="C11"/>
      <c r="D11"/>
      <c r="E11"/>
      <c r="F11"/>
      <c r="G11"/>
      <c r="H11"/>
      <c r="I11"/>
      <c r="J11"/>
      <c r="K11"/>
      <c r="L11"/>
      <c r="M11"/>
      <c r="N11"/>
      <c r="O11"/>
      <c r="P11"/>
      <c r="Q11"/>
      <c r="R11"/>
      <c r="S11"/>
      <c r="T11" t="s">
        <v>40</v>
      </c>
      <c r="U11"/>
      <c r="V11"/>
      <c r="W11"/>
      <c r="AB11" t="str">
        <f>VLOOKUP(AC11,'CRONOGRAMA_CONST+MIGRACAO'!B$6:B$89,1,0)</f>
        <v>MGBWE</v>
      </c>
      <c r="AC11" t="s">
        <v>459</v>
      </c>
      <c r="AD11" s="1" t="s">
        <v>459</v>
      </c>
      <c r="AE11" s="1">
        <f>COUNTIFS('Estruturante Móvel'!L:L,"2 - HL5D",'Estruturante Móvel'!M:M,AD11)</f>
        <v>1</v>
      </c>
      <c r="AF11" s="1">
        <f>COUNTIFS('Estruturante Móvel'!L:L,"3 - HL5G",'Estruturante Móvel'!M:M,AD11)</f>
        <v>13</v>
      </c>
      <c r="AG11" s="1">
        <f>COUNTIFS('OLT_FIXA_ESTRUTURANTE RMBHE'!C:C,DINAMICA!AD11)</f>
        <v>2</v>
      </c>
      <c r="AH11" s="99">
        <f>IFERROR(COUNTIFS('Estruturante Móvel'!L:L,"2 - HL5D",'Estruturante Móvel'!M:M,AD11,'Estruturante Móvel'!C:C,"ATIVO")/AE11,1)</f>
        <v>1</v>
      </c>
      <c r="AI11" s="99">
        <f>IFERROR(COUNTIFS('Estruturante Móvel'!L:L,"3 - HL5G",'Estruturante Móvel'!M:M,AD11,'Estruturante Móvel'!C:C,"ATIVO")/AF11,1)</f>
        <v>1</v>
      </c>
      <c r="AK11" t="str">
        <f t="shared" si="0"/>
        <v>1 ( 100% )</v>
      </c>
      <c r="AL11" t="str">
        <f t="shared" si="0"/>
        <v>13 ( 100% )</v>
      </c>
      <c r="AN11"/>
      <c r="AO11"/>
      <c r="AP11"/>
      <c r="AQ11"/>
      <c r="AR11"/>
      <c r="AS11"/>
      <c r="AT11" s="136">
        <v>45539</v>
      </c>
      <c r="AU11" s="201">
        <v>6</v>
      </c>
      <c r="AV11"/>
      <c r="AW11" s="135" t="s">
        <v>607</v>
      </c>
      <c r="AX11" s="201">
        <v>6</v>
      </c>
      <c r="AY11"/>
      <c r="AZ11"/>
      <c r="BA11"/>
      <c r="BB11"/>
      <c r="BC11"/>
      <c r="BD11"/>
      <c r="BE11"/>
      <c r="BF11"/>
      <c r="BG11"/>
      <c r="BH11"/>
      <c r="BI11"/>
      <c r="BJ11"/>
      <c r="BK11" s="182">
        <f t="shared" ref="BK11:BK45" si="1">WEEKDAY(BL11)</f>
        <v>4</v>
      </c>
      <c r="BL11" s="176">
        <v>45546</v>
      </c>
      <c r="BM11" s="187">
        <f t="shared" ref="BM11:BM45" si="2">IFERROR(VLOOKUP(BL11,BX:BY,2,0),0)</f>
        <v>9</v>
      </c>
      <c r="BN11" s="187">
        <f>COUNTIFS('Estruturante Móvel'!H:H,DINAMICA!BL11,'Estruturante Móvel'!C:C,"ATIVO")</f>
        <v>6</v>
      </c>
      <c r="BP11" s="182">
        <f t="shared" ref="BP11:BP62" si="3">WEEKDAY(BQ11)</f>
        <v>3</v>
      </c>
      <c r="BQ11" s="176">
        <v>45545</v>
      </c>
      <c r="BR11" s="187">
        <f t="shared" ref="BR11:BR62" si="4">IFERROR(VLOOKUP(BQ11,BV:BW,2,0),0)</f>
        <v>0</v>
      </c>
      <c r="BS11" s="187">
        <f>COUNTIFS('Estruturante Móvel'!G:G,CONCATENATE(DINAMICA!BQ11),'Estruturante Móvel'!C:C,"&lt;&gt;PREVISTO",'Estruturante Móvel'!Q:Q,"belo horizonte")</f>
        <v>7</v>
      </c>
      <c r="BV11" s="181">
        <v>6</v>
      </c>
    </row>
    <row r="12" spans="1:81">
      <c r="A12"/>
      <c r="B12"/>
      <c r="C12"/>
      <c r="D12"/>
      <c r="E12"/>
      <c r="F12"/>
      <c r="G12"/>
      <c r="H12"/>
      <c r="I12"/>
      <c r="J12"/>
      <c r="K12"/>
      <c r="L12"/>
      <c r="M12"/>
      <c r="N12"/>
      <c r="O12"/>
      <c r="P12"/>
      <c r="Q12"/>
      <c r="R12"/>
      <c r="S12"/>
      <c r="T12" t="s">
        <v>459</v>
      </c>
      <c r="U12"/>
      <c r="V12"/>
      <c r="W12"/>
      <c r="AB12" t="str">
        <f>VLOOKUP(AC12,'CRONOGRAMA_CONST+MIGRACAO'!B$6:B$89,1,0)</f>
        <v>MGESL</v>
      </c>
      <c r="AC12" t="s">
        <v>458</v>
      </c>
      <c r="AD12" s="1" t="s">
        <v>458</v>
      </c>
      <c r="AE12" s="1">
        <f>COUNTIFS('Estruturante Móvel'!L:L,"2 - HL5D",'Estruturante Móvel'!M:M,AD12)</f>
        <v>4</v>
      </c>
      <c r="AF12" s="1">
        <f>COUNTIFS('Estruturante Móvel'!L:L,"3 - HL5G",'Estruturante Móvel'!M:M,AD12)</f>
        <v>18</v>
      </c>
      <c r="AG12" s="1">
        <f>COUNTIFS('OLT_FIXA_ESTRUTURANTE RMBHE'!C:C,DINAMICA!AD12)</f>
        <v>5</v>
      </c>
      <c r="AH12" s="99">
        <f>IFERROR(COUNTIFS('Estruturante Móvel'!L:L,"2 - HL5D",'Estruturante Móvel'!M:M,AD12,'Estruturante Móvel'!C:C,"ATIVO")/AE12,1)</f>
        <v>1</v>
      </c>
      <c r="AI12" s="99">
        <f>IFERROR(COUNTIFS('Estruturante Móvel'!L:L,"3 - HL5G",'Estruturante Móvel'!M:M,AD12,'Estruturante Móvel'!C:C,"ATIVO")/AF12,1)</f>
        <v>1</v>
      </c>
      <c r="AK12" t="str">
        <f t="shared" si="0"/>
        <v>4 ( 100% )</v>
      </c>
      <c r="AL12" t="str">
        <f t="shared" si="0"/>
        <v>18 ( 100% )</v>
      </c>
      <c r="AN12"/>
      <c r="AO12"/>
      <c r="AP12"/>
      <c r="AQ12"/>
      <c r="AR12"/>
      <c r="AS12"/>
      <c r="AT12" s="136">
        <v>45540</v>
      </c>
      <c r="AU12" s="201">
        <v>2</v>
      </c>
      <c r="AV12"/>
      <c r="AW12" s="136">
        <v>45292</v>
      </c>
      <c r="AX12" s="201">
        <v>12</v>
      </c>
      <c r="AY12"/>
      <c r="AZ12"/>
      <c r="BA12"/>
      <c r="BB12"/>
      <c r="BC12"/>
      <c r="BD12"/>
      <c r="BE12"/>
      <c r="BF12"/>
      <c r="BG12"/>
      <c r="BH12"/>
      <c r="BI12"/>
      <c r="BJ12"/>
      <c r="BK12" s="182">
        <f t="shared" si="1"/>
        <v>5</v>
      </c>
      <c r="BL12" s="176">
        <v>45547</v>
      </c>
      <c r="BM12" s="187">
        <f t="shared" si="2"/>
        <v>10</v>
      </c>
      <c r="BN12" s="187">
        <f>COUNTIFS('Estruturante Móvel'!H:H,DINAMICA!BL12,'Estruturante Móvel'!C:C,"ATIVO")</f>
        <v>3</v>
      </c>
      <c r="BP12" s="182">
        <f t="shared" si="3"/>
        <v>4</v>
      </c>
      <c r="BQ12" s="176">
        <v>45546</v>
      </c>
      <c r="BR12" s="187">
        <f t="shared" si="4"/>
        <v>4</v>
      </c>
      <c r="BS12" s="187">
        <f>COUNTIFS('Estruturante Móvel'!G:G,CONCATENATE(DINAMICA!BQ12),'Estruturante Móvel'!C:C,"&lt;&gt;PREVISTO",'Estruturante Móvel'!Q:Q,"belo horizonte")</f>
        <v>8</v>
      </c>
      <c r="BV12" s="181">
        <v>13</v>
      </c>
    </row>
    <row r="13" spans="1:81">
      <c r="A13"/>
      <c r="B13"/>
      <c r="C13"/>
      <c r="D13"/>
      <c r="E13"/>
      <c r="F13"/>
      <c r="G13"/>
      <c r="H13"/>
      <c r="I13"/>
      <c r="J13"/>
      <c r="K13"/>
      <c r="L13"/>
      <c r="M13"/>
      <c r="N13"/>
      <c r="O13"/>
      <c r="P13"/>
      <c r="Q13"/>
      <c r="R13"/>
      <c r="S13"/>
      <c r="T13" t="s">
        <v>458</v>
      </c>
      <c r="U13"/>
      <c r="V13"/>
      <c r="W13"/>
      <c r="AB13" t="str">
        <f>VLOOKUP(AC13,'CRONOGRAMA_CONST+MIGRACAO'!B$6:B$89,1,0)</f>
        <v>MGFLR</v>
      </c>
      <c r="AC13" t="s">
        <v>464</v>
      </c>
      <c r="AD13" s="1" t="s">
        <v>464</v>
      </c>
      <c r="AE13" s="1">
        <f>COUNTIFS('Estruturante Móvel'!L:L,"2 - HL5D",'Estruturante Móvel'!M:M,AD13)</f>
        <v>2</v>
      </c>
      <c r="AF13" s="1">
        <f>COUNTIFS('Estruturante Móvel'!L:L,"3 - HL5G",'Estruturante Móvel'!M:M,AD13)</f>
        <v>34</v>
      </c>
      <c r="AG13" s="1">
        <f>COUNTIFS('OLT_FIXA_ESTRUTURANTE RMBHE'!C:C,DINAMICA!AD13)</f>
        <v>6</v>
      </c>
      <c r="AH13" s="99">
        <f>IFERROR(COUNTIFS('Estruturante Móvel'!L:L,"2 - HL5D",'Estruturante Móvel'!M:M,AD13,'Estruturante Móvel'!C:C,"ATIVO")/AE13,1)</f>
        <v>1</v>
      </c>
      <c r="AI13" s="99">
        <f>IFERROR(COUNTIFS('Estruturante Móvel'!L:L,"3 - HL5G",'Estruturante Móvel'!M:M,AD13,'Estruturante Móvel'!C:C,"ATIVO")/AF13,1)</f>
        <v>0.82352941176470584</v>
      </c>
      <c r="AK13" t="str">
        <f t="shared" si="0"/>
        <v>2 ( 100% )</v>
      </c>
      <c r="AL13" t="str">
        <f t="shared" si="0"/>
        <v>34 ( 82% )</v>
      </c>
      <c r="AN13"/>
      <c r="AO13"/>
      <c r="AP13"/>
      <c r="AQ13"/>
      <c r="AR13"/>
      <c r="AS13"/>
      <c r="AT13" s="136">
        <v>45541</v>
      </c>
      <c r="AU13" s="201">
        <v>5</v>
      </c>
      <c r="AV13"/>
      <c r="AW13" s="136">
        <v>45300</v>
      </c>
      <c r="AX13" s="201">
        <v>3</v>
      </c>
      <c r="AY13"/>
      <c r="AZ13"/>
      <c r="BA13"/>
      <c r="BB13"/>
      <c r="BC13"/>
      <c r="BD13"/>
      <c r="BE13"/>
      <c r="BF13"/>
      <c r="BG13"/>
      <c r="BH13"/>
      <c r="BI13"/>
      <c r="BJ13"/>
      <c r="BK13" s="182">
        <f t="shared" si="1"/>
        <v>6</v>
      </c>
      <c r="BL13" s="176">
        <v>45548</v>
      </c>
      <c r="BM13" s="187">
        <f t="shared" si="2"/>
        <v>10</v>
      </c>
      <c r="BN13" s="187">
        <f>COUNTIFS('Estruturante Móvel'!H:H,DINAMICA!BL13,'Estruturante Móvel'!C:C,"ATIVO")</f>
        <v>5</v>
      </c>
      <c r="BP13" s="182">
        <f t="shared" si="3"/>
        <v>5</v>
      </c>
      <c r="BQ13" s="176">
        <v>45547</v>
      </c>
      <c r="BR13" s="187">
        <f t="shared" si="4"/>
        <v>5</v>
      </c>
      <c r="BS13" s="187">
        <f>COUNTIFS('Estruturante Móvel'!G:G,CONCATENATE(DINAMICA!BQ13),'Estruturante Móvel'!C:C,"&lt;&gt;PREVISTO",'Estruturante Móvel'!Q:Q,"belo horizonte")</f>
        <v>3</v>
      </c>
      <c r="BV13" s="181">
        <v>10</v>
      </c>
    </row>
    <row r="14" spans="1:81" ht="15" customHeight="1">
      <c r="A14"/>
      <c r="B14"/>
      <c r="C14"/>
      <c r="D14"/>
      <c r="E14"/>
      <c r="F14"/>
      <c r="G14"/>
      <c r="H14"/>
      <c r="I14"/>
      <c r="J14"/>
      <c r="K14"/>
      <c r="L14"/>
      <c r="M14"/>
      <c r="N14"/>
      <c r="O14"/>
      <c r="P14"/>
      <c r="Q14"/>
      <c r="R14"/>
      <c r="S14"/>
      <c r="T14" t="s">
        <v>464</v>
      </c>
      <c r="U14"/>
      <c r="V14"/>
      <c r="W14"/>
      <c r="AB14" t="str">
        <f>VLOOKUP(AC14,'CRONOGRAMA_CONST+MIGRACAO'!B$6:B$89,1,0)</f>
        <v>MGG37</v>
      </c>
      <c r="AC14" t="s">
        <v>457</v>
      </c>
      <c r="AD14" s="1" t="s">
        <v>457</v>
      </c>
      <c r="AE14" s="1">
        <f>COUNTIFS('Estruturante Móvel'!L:L,"2 - HL5D",'Estruturante Móvel'!M:M,AD14)</f>
        <v>5</v>
      </c>
      <c r="AF14" s="1">
        <f>COUNTIFS('Estruturante Móvel'!L:L,"3 - HL5G",'Estruturante Móvel'!M:M,AD14)</f>
        <v>59</v>
      </c>
      <c r="AG14" s="1">
        <f>COUNTIFS('OLT_FIXA_ESTRUTURANTE RMBHE'!C:C,DINAMICA!AD14)</f>
        <v>14</v>
      </c>
      <c r="AH14" s="99">
        <f>IFERROR(COUNTIFS('Estruturante Móvel'!L:L,"2 - HL5D",'Estruturante Móvel'!M:M,AD14,'Estruturante Móvel'!C:C,"ATIVO")/AE14,1)</f>
        <v>1</v>
      </c>
      <c r="AI14" s="99">
        <f>IFERROR(COUNTIFS('Estruturante Móvel'!L:L,"3 - HL5G",'Estruturante Móvel'!M:M,AD14,'Estruturante Móvel'!C:C,"ATIVO")/AF14,1)</f>
        <v>0.93220338983050843</v>
      </c>
      <c r="AK14" t="str">
        <f t="shared" si="0"/>
        <v>5 ( 100% )</v>
      </c>
      <c r="AL14" t="str">
        <f t="shared" si="0"/>
        <v>59 ( 93% )</v>
      </c>
      <c r="AN14"/>
      <c r="AO14"/>
      <c r="AP14"/>
      <c r="AQ14"/>
      <c r="AR14"/>
      <c r="AS14"/>
      <c r="AT14" s="136">
        <v>45545</v>
      </c>
      <c r="AU14" s="201">
        <v>3</v>
      </c>
      <c r="AV14"/>
      <c r="AW14" s="136">
        <v>45303</v>
      </c>
      <c r="AX14" s="201">
        <v>1</v>
      </c>
      <c r="AY14"/>
      <c r="AZ14"/>
      <c r="BA14"/>
      <c r="BB14"/>
      <c r="BC14"/>
      <c r="BD14"/>
      <c r="BE14"/>
      <c r="BF14"/>
      <c r="BG14"/>
      <c r="BH14"/>
      <c r="BI14"/>
      <c r="BJ14"/>
      <c r="BK14" s="182">
        <f t="shared" si="1"/>
        <v>7</v>
      </c>
      <c r="BL14" s="176">
        <v>45549</v>
      </c>
      <c r="BM14" s="187">
        <f t="shared" si="2"/>
        <v>0</v>
      </c>
      <c r="BN14" s="187">
        <f>COUNTIFS('Estruturante Móvel'!H:H,DINAMICA!BL14,'Estruturante Móvel'!C:C,"ATIVO")</f>
        <v>0</v>
      </c>
      <c r="BP14" s="182">
        <f t="shared" si="3"/>
        <v>6</v>
      </c>
      <c r="BQ14" s="176">
        <v>45548</v>
      </c>
      <c r="BR14" s="187">
        <f t="shared" si="4"/>
        <v>5</v>
      </c>
      <c r="BS14" s="187">
        <f>COUNTIFS('Estruturante Móvel'!G:G,CONCATENATE(DINAMICA!BQ14),'Estruturante Móvel'!C:C,"&lt;&gt;PREVISTO",'Estruturante Móvel'!Q:Q,"belo horizonte")</f>
        <v>7</v>
      </c>
    </row>
    <row r="15" spans="1:81">
      <c r="A15"/>
      <c r="B15"/>
      <c r="C15"/>
      <c r="D15"/>
      <c r="E15"/>
      <c r="F15"/>
      <c r="G15"/>
      <c r="H15"/>
      <c r="I15"/>
      <c r="J15"/>
      <c r="K15"/>
      <c r="L15"/>
      <c r="M15"/>
      <c r="N15"/>
      <c r="O15"/>
      <c r="P15"/>
      <c r="Q15"/>
      <c r="R15"/>
      <c r="S15"/>
      <c r="T15" t="s">
        <v>457</v>
      </c>
      <c r="U15"/>
      <c r="V15"/>
      <c r="W15"/>
      <c r="AB15" t="str">
        <f>VLOOKUP(AC15,'CRONOGRAMA_CONST+MIGRACAO'!B$6:B$89,1,0)</f>
        <v>MGIIE</v>
      </c>
      <c r="AC15" t="s">
        <v>454</v>
      </c>
      <c r="AD15" s="1" t="s">
        <v>454</v>
      </c>
      <c r="AE15" s="1">
        <f>COUNTIFS('Estruturante Móvel'!L:L,"2 - HL5D",'Estruturante Móvel'!M:M,AD15)</f>
        <v>2</v>
      </c>
      <c r="AF15" s="1">
        <f>COUNTIFS('Estruturante Móvel'!L:L,"3 - HL5G",'Estruturante Móvel'!M:M,AD15)</f>
        <v>20</v>
      </c>
      <c r="AG15" s="1">
        <f>COUNTIFS('OLT_FIXA_ESTRUTURANTE RMBHE'!C:C,DINAMICA!AD15)</f>
        <v>2</v>
      </c>
      <c r="AH15" s="99">
        <f>IFERROR(COUNTIFS('Estruturante Móvel'!L:L,"2 - HL5D",'Estruturante Móvel'!M:M,AD15,'Estruturante Móvel'!C:C,"ATIVO")/AE15,1)</f>
        <v>1</v>
      </c>
      <c r="AI15" s="99">
        <f>IFERROR(COUNTIFS('Estruturante Móvel'!L:L,"3 - HL5G",'Estruturante Móvel'!M:M,AD15,'Estruturante Móvel'!C:C,"ATIVO")/AF15,1)</f>
        <v>0.75</v>
      </c>
      <c r="AK15" t="str">
        <f t="shared" si="0"/>
        <v>2 ( 100% )</v>
      </c>
      <c r="AL15" t="str">
        <f t="shared" si="0"/>
        <v>20 ( 75% )</v>
      </c>
      <c r="AN15"/>
      <c r="AO15"/>
      <c r="AP15"/>
      <c r="AQ15"/>
      <c r="AR15"/>
      <c r="AS15"/>
      <c r="AT15" s="136">
        <v>45546</v>
      </c>
      <c r="AU15" s="201">
        <v>6</v>
      </c>
      <c r="AV15"/>
      <c r="AW15" s="136">
        <v>45307</v>
      </c>
      <c r="AX15" s="201">
        <v>4</v>
      </c>
      <c r="AY15"/>
      <c r="AZ15"/>
      <c r="BA15"/>
      <c r="BB15"/>
      <c r="BC15"/>
      <c r="BD15"/>
      <c r="BE15"/>
      <c r="BF15"/>
      <c r="BG15"/>
      <c r="BH15"/>
      <c r="BI15"/>
      <c r="BJ15"/>
      <c r="BK15" s="182">
        <f t="shared" si="1"/>
        <v>1</v>
      </c>
      <c r="BL15" s="176">
        <v>45550</v>
      </c>
      <c r="BM15" s="187">
        <f t="shared" si="2"/>
        <v>0</v>
      </c>
      <c r="BN15" s="187">
        <f>COUNTIFS('Estruturante Móvel'!H:H,DINAMICA!BL15,'Estruturante Móvel'!C:C,"ATIVO")</f>
        <v>0</v>
      </c>
      <c r="BP15" s="182">
        <f t="shared" si="3"/>
        <v>7</v>
      </c>
      <c r="BQ15" s="176">
        <v>45549</v>
      </c>
      <c r="BR15" s="187">
        <f t="shared" si="4"/>
        <v>0</v>
      </c>
      <c r="BS15" s="187">
        <f>COUNTIFS('Estruturante Móvel'!G:G,CONCATENATE(DINAMICA!BQ15),'Estruturante Móvel'!C:C,"&lt;&gt;PREVISTO",'Estruturante Móvel'!Q:Q,"belo horizonte")</f>
        <v>3</v>
      </c>
    </row>
    <row r="16" spans="1:81">
      <c r="A16"/>
      <c r="B16"/>
      <c r="C16"/>
      <c r="D16"/>
      <c r="E16"/>
      <c r="F16"/>
      <c r="G16"/>
      <c r="H16"/>
      <c r="I16"/>
      <c r="J16"/>
      <c r="K16"/>
      <c r="L16"/>
      <c r="M16"/>
      <c r="N16"/>
      <c r="O16"/>
      <c r="P16"/>
      <c r="Q16"/>
      <c r="R16"/>
      <c r="S16"/>
      <c r="T16" t="s">
        <v>454</v>
      </c>
      <c r="U16"/>
      <c r="V16"/>
      <c r="W16"/>
      <c r="AB16" t="str">
        <f>VLOOKUP(AC16,'CRONOGRAMA_CONST+MIGRACAO'!B$6:B$89,1,0)</f>
        <v>MGJCT</v>
      </c>
      <c r="AC16" t="s">
        <v>465</v>
      </c>
      <c r="AD16" s="1" t="s">
        <v>465</v>
      </c>
      <c r="AE16" s="1">
        <f>COUNTIFS('Estruturante Móvel'!L:L,"2 - HL5D",'Estruturante Móvel'!M:M,AD16)</f>
        <v>6</v>
      </c>
      <c r="AF16" s="1">
        <f>COUNTIFS('Estruturante Móvel'!L:L,"3 - HL5G",'Estruturante Móvel'!M:M,AD16)</f>
        <v>44</v>
      </c>
      <c r="AG16" s="1">
        <f>COUNTIFS('OLT_FIXA_ESTRUTURANTE RMBHE'!C:C,DINAMICA!AD16)</f>
        <v>5</v>
      </c>
      <c r="AH16" s="99">
        <f>IFERROR(COUNTIFS('Estruturante Móvel'!L:L,"2 - HL5D",'Estruturante Móvel'!M:M,AD16,'Estruturante Móvel'!C:C,"ATIVO")/AE16,1)</f>
        <v>1</v>
      </c>
      <c r="AI16" s="99">
        <f>IFERROR(COUNTIFS('Estruturante Móvel'!L:L,"3 - HL5G",'Estruturante Móvel'!M:M,AD16,'Estruturante Móvel'!C:C,"ATIVO")/AF16,1)</f>
        <v>0.97727272727272729</v>
      </c>
      <c r="AK16" t="str">
        <f t="shared" si="0"/>
        <v>6 ( 100% )</v>
      </c>
      <c r="AL16" t="str">
        <f t="shared" si="0"/>
        <v>44 ( 98% )</v>
      </c>
      <c r="AN16"/>
      <c r="AO16"/>
      <c r="AP16"/>
      <c r="AQ16"/>
      <c r="AR16"/>
      <c r="AS16"/>
      <c r="AT16" s="136">
        <v>45547</v>
      </c>
      <c r="AU16" s="201">
        <v>3</v>
      </c>
      <c r="AV16"/>
      <c r="AW16" s="136">
        <v>45315</v>
      </c>
      <c r="AX16" s="201">
        <v>2</v>
      </c>
      <c r="AY16"/>
      <c r="AZ16"/>
      <c r="BA16"/>
      <c r="BB16"/>
      <c r="BC16"/>
      <c r="BD16"/>
      <c r="BE16"/>
      <c r="BF16"/>
      <c r="BG16"/>
      <c r="BH16"/>
      <c r="BI16"/>
      <c r="BJ16"/>
      <c r="BK16" s="182">
        <f t="shared" si="1"/>
        <v>2</v>
      </c>
      <c r="BL16" s="176">
        <v>45551</v>
      </c>
      <c r="BM16" s="187">
        <f t="shared" si="2"/>
        <v>16</v>
      </c>
      <c r="BN16" s="187">
        <f>COUNTIFS('Estruturante Móvel'!H:H,DINAMICA!BL16,'Estruturante Móvel'!C:C,"ATIVO")</f>
        <v>8</v>
      </c>
      <c r="BP16" s="182">
        <f t="shared" si="3"/>
        <v>1</v>
      </c>
      <c r="BQ16" s="176">
        <v>45550</v>
      </c>
      <c r="BR16" s="187">
        <f t="shared" si="4"/>
        <v>5</v>
      </c>
      <c r="BS16" s="187">
        <f>COUNTIFS('Estruturante Móvel'!G:G,CONCATENATE(DINAMICA!BQ16),'Estruturante Móvel'!C:C,"&lt;&gt;PREVISTO",'Estruturante Móvel'!Q:Q,"belo horizonte")</f>
        <v>0</v>
      </c>
      <c r="CC16" t="s">
        <v>94</v>
      </c>
    </row>
    <row r="17" spans="1:87" ht="16.5" customHeight="1">
      <c r="A17"/>
      <c r="B17"/>
      <c r="C17"/>
      <c r="D17"/>
      <c r="E17"/>
      <c r="F17"/>
      <c r="G17"/>
      <c r="H17"/>
      <c r="I17"/>
      <c r="J17"/>
      <c r="K17"/>
      <c r="L17"/>
      <c r="M17"/>
      <c r="N17"/>
      <c r="O17"/>
      <c r="P17"/>
      <c r="Q17"/>
      <c r="R17"/>
      <c r="S17"/>
      <c r="T17" t="s">
        <v>463</v>
      </c>
      <c r="U17"/>
      <c r="V17"/>
      <c r="W17"/>
      <c r="AB17" t="str">
        <f>VLOOKUP(AC17,'CRONOGRAMA_CONST+MIGRACAO'!B$6:B$89,1,0)</f>
        <v>MGLUE</v>
      </c>
      <c r="AC17" t="s">
        <v>463</v>
      </c>
      <c r="AD17" s="1" t="s">
        <v>463</v>
      </c>
      <c r="AE17" s="1">
        <f>COUNTIFS('Estruturante Móvel'!L:L,"2 - HL5D",'Estruturante Móvel'!M:M,AD17)</f>
        <v>3</v>
      </c>
      <c r="AF17" s="1">
        <f>COUNTIFS('Estruturante Móvel'!L:L,"3 - HL5G",'Estruturante Móvel'!M:M,AD17)</f>
        <v>20</v>
      </c>
      <c r="AG17" s="1">
        <f>COUNTIFS('OLT_FIXA_ESTRUTURANTE RMBHE'!C:C,DINAMICA!AD17)</f>
        <v>3</v>
      </c>
      <c r="AH17" s="99">
        <f>IFERROR(COUNTIFS('Estruturante Móvel'!L:L,"2 - HL5D",'Estruturante Móvel'!M:M,AD17,'Estruturante Móvel'!C:C,"ATIVO")/AE17,1)</f>
        <v>1</v>
      </c>
      <c r="AI17" s="99">
        <f>IFERROR(COUNTIFS('Estruturante Móvel'!L:L,"3 - HL5G",'Estruturante Móvel'!M:M,AD17,'Estruturante Móvel'!C:C,"ATIVO")/AF17,1)</f>
        <v>0.9</v>
      </c>
      <c r="AK17" t="str">
        <f t="shared" si="0"/>
        <v>3 ( 100% )</v>
      </c>
      <c r="AL17" t="str">
        <f t="shared" si="0"/>
        <v>20 ( 90% )</v>
      </c>
      <c r="AN17"/>
      <c r="AO17"/>
      <c r="AP17"/>
      <c r="AQ17"/>
      <c r="AR17"/>
      <c r="AS17"/>
      <c r="AT17" s="136">
        <v>45548</v>
      </c>
      <c r="AU17" s="201">
        <v>5</v>
      </c>
      <c r="AV17"/>
      <c r="AW17" s="136">
        <v>45336</v>
      </c>
      <c r="AX17" s="201">
        <v>1</v>
      </c>
      <c r="AY17"/>
      <c r="AZ17"/>
      <c r="BA17"/>
      <c r="BB17"/>
      <c r="BC17"/>
      <c r="BD17"/>
      <c r="BE17"/>
      <c r="BF17"/>
      <c r="BG17"/>
      <c r="BH17"/>
      <c r="BI17"/>
      <c r="BJ17"/>
      <c r="BK17" s="182">
        <f t="shared" si="1"/>
        <v>3</v>
      </c>
      <c r="BL17" s="176">
        <v>45552</v>
      </c>
      <c r="BM17" s="187">
        <f t="shared" si="2"/>
        <v>0</v>
      </c>
      <c r="BN17" s="187">
        <f>COUNTIFS('Estruturante Móvel'!H:H,DINAMICA!BL17,'Estruturante Móvel'!C:C,"ATIVO")</f>
        <v>0</v>
      </c>
      <c r="BP17" s="182">
        <f t="shared" si="3"/>
        <v>2</v>
      </c>
      <c r="BQ17" s="176">
        <v>45551</v>
      </c>
      <c r="BR17" s="187">
        <f t="shared" si="4"/>
        <v>2</v>
      </c>
      <c r="BS17" s="187">
        <f>COUNTIFS('Estruturante Móvel'!G:G,CONCATENATE(DINAMICA!BQ17),'Estruturante Móvel'!C:C,"&lt;&gt;PREVISTO",'Estruturante Móvel'!Q:Q,"belo horizonte")</f>
        <v>6</v>
      </c>
      <c r="BV17" s="17" t="s">
        <v>4590</v>
      </c>
      <c r="BW17" s="17" t="s">
        <v>4402</v>
      </c>
      <c r="BX17" s="17" t="s">
        <v>4590</v>
      </c>
      <c r="BY17" s="17" t="s">
        <v>52</v>
      </c>
      <c r="CC17" s="227" t="s">
        <v>131</v>
      </c>
      <c r="CD17" s="227" t="s">
        <v>509</v>
      </c>
      <c r="CE17" s="227" t="s">
        <v>509</v>
      </c>
      <c r="CG17" s="227" t="s">
        <v>52</v>
      </c>
      <c r="CH17" s="227" t="s">
        <v>509</v>
      </c>
      <c r="CI17" s="227" t="s">
        <v>509</v>
      </c>
    </row>
    <row r="18" spans="1:87">
      <c r="A18"/>
      <c r="B18"/>
      <c r="C18"/>
      <c r="D18"/>
      <c r="E18"/>
      <c r="F18"/>
      <c r="G18"/>
      <c r="H18"/>
      <c r="I18"/>
      <c r="J18"/>
      <c r="K18"/>
      <c r="L18"/>
      <c r="M18"/>
      <c r="N18"/>
      <c r="O18"/>
      <c r="P18"/>
      <c r="Q18"/>
      <c r="R18"/>
      <c r="S18"/>
      <c r="T18" t="s">
        <v>449</v>
      </c>
      <c r="U18"/>
      <c r="V18"/>
      <c r="W18"/>
      <c r="AB18" t="str">
        <f>VLOOKUP(AC18,'CRONOGRAMA_CONST+MIGRACAO'!B$6:B$89,1,0)</f>
        <v>MGNLV</v>
      </c>
      <c r="AC18" t="s">
        <v>449</v>
      </c>
      <c r="AD18" s="1" t="s">
        <v>449</v>
      </c>
      <c r="AE18" s="1">
        <f>COUNTIFS('Estruturante Móvel'!L:L,"2 - HL5D",'Estruturante Móvel'!M:M,AD18)</f>
        <v>5</v>
      </c>
      <c r="AF18" s="1">
        <f>COUNTIFS('Estruturante Móvel'!L:L,"3 - HL5G",'Estruturante Móvel'!M:M,AD18)</f>
        <v>28</v>
      </c>
      <c r="AG18" s="1">
        <f>COUNTIFS('OLT_FIXA_ESTRUTURANTE RMBHE'!C:C,DINAMICA!AD18)</f>
        <v>3</v>
      </c>
      <c r="AH18" s="99">
        <f>IFERROR(COUNTIFS('Estruturante Móvel'!L:L,"2 - HL5D",'Estruturante Móvel'!M:M,AD18,'Estruturante Móvel'!C:C,"ATIVO")/AE18,1)</f>
        <v>0.6</v>
      </c>
      <c r="AI18" s="99">
        <f>IFERROR(COUNTIFS('Estruturante Móvel'!L:L,"3 - HL5G",'Estruturante Móvel'!M:M,AD18,'Estruturante Móvel'!C:C,"ATIVO")/AF18,1)</f>
        <v>0.42857142857142855</v>
      </c>
      <c r="AK18" t="str">
        <f t="shared" si="0"/>
        <v>5 ( 60% )</v>
      </c>
      <c r="AL18" t="str">
        <f t="shared" si="0"/>
        <v>28 ( 43% )</v>
      </c>
      <c r="AN18"/>
      <c r="AO18"/>
      <c r="AP18"/>
      <c r="AQ18"/>
      <c r="AR18"/>
      <c r="AS18"/>
      <c r="AT18" s="136">
        <v>45551</v>
      </c>
      <c r="AU18" s="201">
        <v>8</v>
      </c>
      <c r="AV18"/>
      <c r="AW18" s="136">
        <v>45342</v>
      </c>
      <c r="AX18" s="201">
        <v>2</v>
      </c>
      <c r="AY18"/>
      <c r="AZ18"/>
      <c r="BA18"/>
      <c r="BB18"/>
      <c r="BC18"/>
      <c r="BD18"/>
      <c r="BE18"/>
      <c r="BF18"/>
      <c r="BG18"/>
      <c r="BH18"/>
      <c r="BI18"/>
      <c r="BJ18"/>
      <c r="BK18" s="182">
        <f t="shared" si="1"/>
        <v>4</v>
      </c>
      <c r="BL18" s="176">
        <v>45553</v>
      </c>
      <c r="BM18" s="187">
        <f t="shared" si="2"/>
        <v>0</v>
      </c>
      <c r="BN18" s="187">
        <f>COUNTIFS('Estruturante Móvel'!H:H,DINAMICA!BL18,'Estruturante Móvel'!C:C,"ATIVO")</f>
        <v>8</v>
      </c>
      <c r="BP18" s="182">
        <f t="shared" si="3"/>
        <v>3</v>
      </c>
      <c r="BQ18" s="176">
        <v>45552</v>
      </c>
      <c r="BR18" s="187">
        <f t="shared" si="4"/>
        <v>6</v>
      </c>
      <c r="BS18" s="187">
        <f>COUNTIFS('Estruturante Móvel'!G:G,CONCATENATE(DINAMICA!BQ18),'Estruturante Móvel'!C:C,"&lt;&gt;PREVISTO",'Estruturante Móvel'!Q:Q,"belo horizonte")</f>
        <v>5</v>
      </c>
      <c r="BV18" s="13">
        <v>45543</v>
      </c>
      <c r="BW18" s="1">
        <v>16</v>
      </c>
      <c r="BX18" s="13">
        <v>45544</v>
      </c>
      <c r="BY18" s="1">
        <v>17</v>
      </c>
      <c r="CC18" s="238">
        <v>45600</v>
      </c>
      <c r="CD18" s="239">
        <v>2</v>
      </c>
      <c r="CE18" s="239"/>
      <c r="CG18" s="238">
        <f>CC18+2</f>
        <v>45602</v>
      </c>
      <c r="CH18" s="239">
        <f>CD18</f>
        <v>2</v>
      </c>
      <c r="CI18" s="239"/>
    </row>
    <row r="19" spans="1:87">
      <c r="A19"/>
      <c r="B19"/>
      <c r="C19"/>
      <c r="D19"/>
      <c r="E19"/>
      <c r="F19"/>
      <c r="G19"/>
      <c r="H19"/>
      <c r="I19"/>
      <c r="J19"/>
      <c r="K19"/>
      <c r="L19"/>
      <c r="M19"/>
      <c r="N19"/>
      <c r="O19"/>
      <c r="P19"/>
      <c r="Q19"/>
      <c r="R19"/>
      <c r="S19"/>
      <c r="T19" t="s">
        <v>450</v>
      </c>
      <c r="U19"/>
      <c r="V19"/>
      <c r="W19"/>
      <c r="AB19" t="str">
        <f>VLOOKUP(AC19,'CRONOGRAMA_CONST+MIGRACAO'!B$6:B$89,1,0)</f>
        <v>MGRNJ</v>
      </c>
      <c r="AC19" t="s">
        <v>455</v>
      </c>
      <c r="AD19" s="1" t="s">
        <v>455</v>
      </c>
      <c r="AE19" s="1">
        <f>COUNTIFS('Estruturante Móvel'!L:L,"2 - HL5D",'Estruturante Móvel'!M:M,AD19)</f>
        <v>3</v>
      </c>
      <c r="AF19" s="1">
        <f>COUNTIFS('Estruturante Móvel'!L:L,"3 - HL5G",'Estruturante Móvel'!M:M,AD19)</f>
        <v>18</v>
      </c>
      <c r="AG19" s="1">
        <f>COUNTIFS('OLT_FIXA_ESTRUTURANTE RMBHE'!C:C,DINAMICA!AD19)</f>
        <v>2</v>
      </c>
      <c r="AH19" s="99">
        <f>IFERROR(COUNTIFS('Estruturante Móvel'!L:L,"2 - HL5D",'Estruturante Móvel'!M:M,AD19,'Estruturante Móvel'!C:C,"ATIVO")/AE19,1)</f>
        <v>1</v>
      </c>
      <c r="AI19" s="99">
        <f>IFERROR(COUNTIFS('Estruturante Móvel'!L:L,"3 - HL5G",'Estruturante Móvel'!M:M,AD19,'Estruturante Móvel'!C:C,"ATIVO")/AF19,1)</f>
        <v>0.55555555555555558</v>
      </c>
      <c r="AK19" t="str">
        <f t="shared" si="0"/>
        <v>3 ( 100% )</v>
      </c>
      <c r="AL19" t="str">
        <f t="shared" si="0"/>
        <v>18 ( 56% )</v>
      </c>
      <c r="AN19"/>
      <c r="AO19"/>
      <c r="AP19"/>
      <c r="AQ19"/>
      <c r="AR19"/>
      <c r="AS19"/>
      <c r="AT19" s="109" t="s">
        <v>8</v>
      </c>
      <c r="AU19" s="201">
        <v>41</v>
      </c>
      <c r="AV19"/>
      <c r="AW19" s="136">
        <v>45343</v>
      </c>
      <c r="AX19" s="201">
        <v>1</v>
      </c>
      <c r="AY19"/>
      <c r="AZ19"/>
      <c r="BA19"/>
      <c r="BB19"/>
      <c r="BC19"/>
      <c r="BD19"/>
      <c r="BE19"/>
      <c r="BF19"/>
      <c r="BG19"/>
      <c r="BH19"/>
      <c r="BI19"/>
      <c r="BJ19"/>
      <c r="BK19" s="182">
        <f t="shared" si="1"/>
        <v>5</v>
      </c>
      <c r="BL19" s="176">
        <v>45554</v>
      </c>
      <c r="BM19" s="187">
        <f t="shared" si="2"/>
        <v>16</v>
      </c>
      <c r="BN19" s="187">
        <f>COUNTIFS('Estruturante Móvel'!H:H,DINAMICA!BL19,'Estruturante Móvel'!C:C,"ATIVO")</f>
        <v>6</v>
      </c>
      <c r="BP19" s="182">
        <f t="shared" si="3"/>
        <v>4</v>
      </c>
      <c r="BQ19" s="176">
        <v>45553</v>
      </c>
      <c r="BR19" s="187">
        <f t="shared" si="4"/>
        <v>5</v>
      </c>
      <c r="BS19" s="187">
        <f>COUNTIFS('Estruturante Móvel'!G:G,CONCATENATE(DINAMICA!BQ19),'Estruturante Móvel'!C:C,"&lt;&gt;PREVISTO",'Estruturante Móvel'!Q:Q,"belo horizonte")</f>
        <v>3</v>
      </c>
      <c r="BV19" s="13">
        <v>45544</v>
      </c>
      <c r="BW19" s="1">
        <v>4</v>
      </c>
      <c r="BX19" s="13">
        <v>45545</v>
      </c>
      <c r="BY19" s="1">
        <v>7</v>
      </c>
      <c r="CC19" s="238">
        <v>45601</v>
      </c>
      <c r="CD19" s="239">
        <v>2</v>
      </c>
      <c r="CE19" s="239"/>
      <c r="CG19" s="238">
        <f t="shared" ref="CG19:CG38" si="5">CC19+2</f>
        <v>45603</v>
      </c>
      <c r="CH19" s="239">
        <f t="shared" ref="CH19:CH38" si="6">CD19</f>
        <v>2</v>
      </c>
      <c r="CI19" s="239"/>
    </row>
    <row r="20" spans="1:87">
      <c r="A20"/>
      <c r="B20"/>
      <c r="C20"/>
      <c r="D20"/>
      <c r="E20"/>
      <c r="F20"/>
      <c r="G20"/>
      <c r="H20"/>
      <c r="I20"/>
      <c r="J20"/>
      <c r="K20"/>
      <c r="L20"/>
      <c r="M20"/>
      <c r="N20"/>
      <c r="O20"/>
      <c r="P20"/>
      <c r="Q20"/>
      <c r="R20"/>
      <c r="S20"/>
      <c r="T20" t="s">
        <v>451</v>
      </c>
      <c r="U20"/>
      <c r="V20"/>
      <c r="W20"/>
      <c r="AB20" t="str">
        <f>VLOOKUP(AC20,'CRONOGRAMA_CONST+MIGRACAO'!B$6:B$89,1,0)</f>
        <v>MGSAG</v>
      </c>
      <c r="AC20" t="s">
        <v>450</v>
      </c>
      <c r="AD20" s="1" t="s">
        <v>450</v>
      </c>
      <c r="AE20" s="1">
        <f>COUNTIFS('Estruturante Móvel'!L:L,"2 - HL5D",'Estruturante Móvel'!M:M,AD20)</f>
        <v>9</v>
      </c>
      <c r="AF20" s="1">
        <f>COUNTIFS('Estruturante Móvel'!L:L,"3 - HL5G",'Estruturante Móvel'!M:M,AD20)</f>
        <v>93</v>
      </c>
      <c r="AG20" s="1">
        <f>COUNTIFS('OLT_FIXA_ESTRUTURANTE RMBHE'!C:C,DINAMICA!AD20)</f>
        <v>6</v>
      </c>
      <c r="AH20" s="99">
        <f>IFERROR(COUNTIFS('Estruturante Móvel'!L:L,"2 - HL5D",'Estruturante Móvel'!M:M,AD20,'Estruturante Móvel'!C:C,"ATIVO")/AE20,1)</f>
        <v>1</v>
      </c>
      <c r="AI20" s="99">
        <f>IFERROR(COUNTIFS('Estruturante Móvel'!L:L,"3 - HL5G",'Estruturante Móvel'!M:M,AD20,'Estruturante Móvel'!C:C,"ATIVO")/AF20,1)</f>
        <v>0.93548387096774188</v>
      </c>
      <c r="AK20" t="str">
        <f t="shared" si="0"/>
        <v>9 ( 100% )</v>
      </c>
      <c r="AL20" t="str">
        <f t="shared" si="0"/>
        <v>93 ( 94% )</v>
      </c>
      <c r="AN20"/>
      <c r="AO20"/>
      <c r="AP20"/>
      <c r="AQ20"/>
      <c r="AR20"/>
      <c r="AS20"/>
      <c r="AT20"/>
      <c r="AU20"/>
      <c r="AV20"/>
      <c r="AW20" s="136">
        <v>45345</v>
      </c>
      <c r="AX20" s="201">
        <v>2</v>
      </c>
      <c r="AY20"/>
      <c r="AZ20"/>
      <c r="BA20"/>
      <c r="BB20"/>
      <c r="BC20"/>
      <c r="BD20"/>
      <c r="BE20"/>
      <c r="BF20"/>
      <c r="BG20"/>
      <c r="BH20"/>
      <c r="BI20"/>
      <c r="BJ20"/>
      <c r="BK20" s="182">
        <f t="shared" si="1"/>
        <v>6</v>
      </c>
      <c r="BL20" s="176">
        <v>45555</v>
      </c>
      <c r="BM20" s="187">
        <f t="shared" si="2"/>
        <v>0</v>
      </c>
      <c r="BN20" s="187">
        <f>COUNTIFS('Estruturante Móvel'!H:H,DINAMICA!BL20,'Estruturante Móvel'!C:C,"ATIVO")</f>
        <v>5</v>
      </c>
      <c r="BP20" s="182">
        <f t="shared" si="3"/>
        <v>5</v>
      </c>
      <c r="BQ20" s="176">
        <v>45554</v>
      </c>
      <c r="BR20" s="187">
        <f t="shared" si="4"/>
        <v>9</v>
      </c>
      <c r="BS20" s="187">
        <f>COUNTIFS('Estruturante Móvel'!G:G,CONCATENATE(DINAMICA!BQ20),'Estruturante Móvel'!C:C,"&lt;&gt;PREVISTO",'Estruturante Móvel'!Q:Q,"belo horizonte")</f>
        <v>4</v>
      </c>
      <c r="BV20" s="13">
        <v>45545</v>
      </c>
      <c r="BW20" s="1">
        <v>0</v>
      </c>
      <c r="BX20" s="13">
        <v>45546</v>
      </c>
      <c r="BY20" s="1">
        <v>9</v>
      </c>
      <c r="CC20" s="238">
        <v>45602</v>
      </c>
      <c r="CD20" s="239">
        <v>3</v>
      </c>
      <c r="CE20" s="239"/>
      <c r="CG20" s="238">
        <f t="shared" si="5"/>
        <v>45604</v>
      </c>
      <c r="CH20" s="239">
        <f t="shared" si="6"/>
        <v>3</v>
      </c>
      <c r="CI20" s="239"/>
    </row>
    <row r="21" spans="1:87">
      <c r="A21"/>
      <c r="B21"/>
      <c r="C21"/>
      <c r="D21"/>
      <c r="E21"/>
      <c r="F21"/>
      <c r="G21"/>
      <c r="H21"/>
      <c r="I21"/>
      <c r="J21"/>
      <c r="K21"/>
      <c r="L21"/>
      <c r="M21"/>
      <c r="N21"/>
      <c r="O21"/>
      <c r="P21"/>
      <c r="Q21"/>
      <c r="R21"/>
      <c r="S21"/>
      <c r="T21" t="s">
        <v>443</v>
      </c>
      <c r="U21"/>
      <c r="V21"/>
      <c r="W21"/>
      <c r="AB21" t="str">
        <f>VLOOKUP(AC21,'CRONOGRAMA_CONST+MIGRACAO'!B$6:B$89,1,0)</f>
        <v>MGSCN</v>
      </c>
      <c r="AC21" t="s">
        <v>451</v>
      </c>
      <c r="AD21" s="1" t="s">
        <v>451</v>
      </c>
      <c r="AE21" s="1">
        <f>COUNTIFS('Estruturante Móvel'!L:L,"2 - HL5D",'Estruturante Móvel'!M:M,AD21)</f>
        <v>0</v>
      </c>
      <c r="AF21" s="1">
        <f>COUNTIFS('Estruturante Móvel'!L:L,"3 - HL5G",'Estruturante Móvel'!M:M,AD21)</f>
        <v>8</v>
      </c>
      <c r="AG21" s="1">
        <f>COUNTIFS('OLT_FIXA_ESTRUTURANTE RMBHE'!C:C,DINAMICA!AD21)</f>
        <v>1</v>
      </c>
      <c r="AH21" s="99">
        <f>IFERROR(COUNTIFS('Estruturante Móvel'!L:L,"2 - HL5D",'Estruturante Móvel'!M:M,AD21,'Estruturante Móvel'!C:C,"ATIVO")/AE21,1)</f>
        <v>1</v>
      </c>
      <c r="AI21" s="99">
        <f>IFERROR(COUNTIFS('Estruturante Móvel'!L:L,"3 - HL5G",'Estruturante Móvel'!M:M,AD21,'Estruturante Móvel'!C:C,"ATIVO")/AF21,1)</f>
        <v>0.25</v>
      </c>
      <c r="AK21" t="str">
        <f t="shared" si="0"/>
        <v>0 ( 100% )</v>
      </c>
      <c r="AL21" t="str">
        <f t="shared" si="0"/>
        <v>8 ( 25% )</v>
      </c>
      <c r="AN21"/>
      <c r="AO21"/>
      <c r="AP21"/>
      <c r="AQ21"/>
      <c r="AR21"/>
      <c r="AS21"/>
      <c r="AT21"/>
      <c r="AU21"/>
      <c r="AV21"/>
      <c r="AW21" s="136">
        <v>45355</v>
      </c>
      <c r="AX21" s="201">
        <v>1</v>
      </c>
      <c r="AY21"/>
      <c r="AZ21"/>
      <c r="BA21"/>
      <c r="BB21"/>
      <c r="BC21"/>
      <c r="BD21"/>
      <c r="BE21"/>
      <c r="BF21"/>
      <c r="BG21"/>
      <c r="BH21"/>
      <c r="BI21"/>
      <c r="BJ21"/>
      <c r="BK21" s="182">
        <f t="shared" si="1"/>
        <v>7</v>
      </c>
      <c r="BL21" s="176">
        <v>45556</v>
      </c>
      <c r="BM21" s="187">
        <f t="shared" si="2"/>
        <v>0</v>
      </c>
      <c r="BN21" s="187">
        <f>COUNTIFS('Estruturante Móvel'!H:H,DINAMICA!BL21,'Estruturante Móvel'!C:C,"ATIVO")</f>
        <v>0</v>
      </c>
      <c r="BP21" s="182">
        <f t="shared" si="3"/>
        <v>6</v>
      </c>
      <c r="BQ21" s="176">
        <v>45555</v>
      </c>
      <c r="BR21" s="187">
        <f t="shared" si="4"/>
        <v>10</v>
      </c>
      <c r="BS21" s="187">
        <f>COUNTIFS('Estruturante Móvel'!G:G,CONCATENATE(DINAMICA!BQ21),'Estruturante Móvel'!C:C,"&lt;&gt;PREVISTO",'Estruturante Móvel'!Q:Q,"belo horizonte")</f>
        <v>6</v>
      </c>
      <c r="BV21" s="13">
        <v>45546</v>
      </c>
      <c r="BW21" s="1">
        <v>4</v>
      </c>
      <c r="BX21" s="13">
        <v>45547</v>
      </c>
      <c r="BY21" s="1">
        <v>10</v>
      </c>
      <c r="CC21" s="238">
        <v>45603</v>
      </c>
      <c r="CD21" s="239">
        <v>2</v>
      </c>
      <c r="CE21" s="239"/>
      <c r="CG21" s="238">
        <f t="shared" si="5"/>
        <v>45605</v>
      </c>
      <c r="CH21" s="239">
        <f t="shared" si="6"/>
        <v>2</v>
      </c>
      <c r="CI21" s="239"/>
    </row>
    <row r="22" spans="1:87">
      <c r="A22"/>
      <c r="B22"/>
      <c r="C22"/>
      <c r="D22"/>
      <c r="E22"/>
      <c r="F22"/>
      <c r="G22"/>
      <c r="H22"/>
      <c r="I22"/>
      <c r="J22"/>
      <c r="K22"/>
      <c r="L22"/>
      <c r="M22"/>
      <c r="N22"/>
      <c r="O22"/>
      <c r="P22"/>
      <c r="Q22"/>
      <c r="R22"/>
      <c r="S22"/>
      <c r="T22" t="s">
        <v>447</v>
      </c>
      <c r="U22"/>
      <c r="V22"/>
      <c r="W22"/>
      <c r="AB22" t="str">
        <f>VLOOKUP(AC22,'CRONOGRAMA_CONST+MIGRACAO'!B$6:B$89,1,0)</f>
        <v>MGSLA</v>
      </c>
      <c r="AC22" t="s">
        <v>443</v>
      </c>
      <c r="AD22" s="1" t="s">
        <v>443</v>
      </c>
      <c r="AE22" s="1">
        <f>COUNTIFS('Estruturante Móvel'!L:L,"2 - HL5D",'Estruturante Móvel'!M:M,AD22)</f>
        <v>3</v>
      </c>
      <c r="AF22" s="1">
        <f>COUNTIFS('Estruturante Móvel'!L:L,"3 - HL5G",'Estruturante Móvel'!M:M,AD22)</f>
        <v>13</v>
      </c>
      <c r="AG22" s="1">
        <f>COUNTIFS('OLT_FIXA_ESTRUTURANTE RMBHE'!C:C,DINAMICA!AD22)</f>
        <v>11</v>
      </c>
      <c r="AH22" s="99">
        <f>IFERROR(COUNTIFS('Estruturante Móvel'!L:L,"2 - HL5D",'Estruturante Móvel'!M:M,AD22,'Estruturante Móvel'!C:C,"ATIVO")/AE22,1)</f>
        <v>1</v>
      </c>
      <c r="AI22" s="99">
        <f>IFERROR(COUNTIFS('Estruturante Móvel'!L:L,"3 - HL5G",'Estruturante Móvel'!M:M,AD22,'Estruturante Móvel'!C:C,"ATIVO")/AF22,1)</f>
        <v>0.84615384615384615</v>
      </c>
      <c r="AK22" t="str">
        <f t="shared" si="0"/>
        <v>3 ( 100% )</v>
      </c>
      <c r="AL22" t="str">
        <f t="shared" si="0"/>
        <v>13 ( 85% )</v>
      </c>
      <c r="AN22"/>
      <c r="AO22"/>
      <c r="AP22"/>
      <c r="AQ22"/>
      <c r="AR22"/>
      <c r="AS22"/>
      <c r="AT22"/>
      <c r="AU22"/>
      <c r="AV22"/>
      <c r="AW22" s="136">
        <v>45357</v>
      </c>
      <c r="AX22" s="201">
        <v>1</v>
      </c>
      <c r="AY22"/>
      <c r="AZ22"/>
      <c r="BA22"/>
      <c r="BB22"/>
      <c r="BC22"/>
      <c r="BD22"/>
      <c r="BE22"/>
      <c r="BF22"/>
      <c r="BG22"/>
      <c r="BH22"/>
      <c r="BI22"/>
      <c r="BJ22"/>
      <c r="BK22" s="182">
        <f t="shared" si="1"/>
        <v>1</v>
      </c>
      <c r="BL22" s="176">
        <v>45557</v>
      </c>
      <c r="BM22" s="187">
        <f t="shared" si="2"/>
        <v>0</v>
      </c>
      <c r="BN22" s="187">
        <f>COUNTIFS('Estruturante Móvel'!H:H,DINAMICA!BL22,'Estruturante Móvel'!C:C,"ATIVO")</f>
        <v>0</v>
      </c>
      <c r="BP22" s="182">
        <f t="shared" si="3"/>
        <v>7</v>
      </c>
      <c r="BQ22" s="176">
        <v>45556</v>
      </c>
      <c r="BR22" s="187">
        <f t="shared" si="4"/>
        <v>7</v>
      </c>
      <c r="BS22" s="187">
        <f>COUNTIFS('Estruturante Móvel'!G:G,CONCATENATE(DINAMICA!BQ22),'Estruturante Móvel'!C:C,"&lt;&gt;PREVISTO",'Estruturante Móvel'!Q:Q,"belo horizonte")</f>
        <v>1</v>
      </c>
      <c r="BV22" s="13">
        <v>45547</v>
      </c>
      <c r="BW22" s="1">
        <v>5</v>
      </c>
      <c r="BX22" s="13">
        <v>45548</v>
      </c>
      <c r="BY22" s="1">
        <v>10</v>
      </c>
      <c r="CC22" s="238">
        <v>45607</v>
      </c>
      <c r="CD22" s="239">
        <v>1</v>
      </c>
      <c r="CE22" s="239"/>
      <c r="CG22" s="238">
        <f t="shared" si="5"/>
        <v>45609</v>
      </c>
      <c r="CH22" s="239">
        <f t="shared" si="6"/>
        <v>1</v>
      </c>
      <c r="CI22" s="239"/>
    </row>
    <row r="23" spans="1:87">
      <c r="A23"/>
      <c r="B23"/>
      <c r="C23"/>
      <c r="D23"/>
      <c r="E23"/>
      <c r="F23"/>
      <c r="G23"/>
      <c r="H23"/>
      <c r="I23"/>
      <c r="J23"/>
      <c r="K23"/>
      <c r="L23"/>
      <c r="M23"/>
      <c r="N23"/>
      <c r="O23"/>
      <c r="P23"/>
      <c r="Q23"/>
      <c r="R23"/>
      <c r="S23"/>
      <c r="T23" t="s">
        <v>452</v>
      </c>
      <c r="U23"/>
      <c r="V23"/>
      <c r="W23"/>
      <c r="AB23" t="str">
        <f>VLOOKUP(AC23,'CRONOGRAMA_CONST+MIGRACAO'!B$6:B$89,1,0)</f>
        <v>MGSLU</v>
      </c>
      <c r="AC23" t="s">
        <v>447</v>
      </c>
      <c r="AD23" s="1" t="s">
        <v>447</v>
      </c>
      <c r="AE23" s="1">
        <f>COUNTIFS('Estruturante Móvel'!L:L,"2 - HL5D",'Estruturante Móvel'!M:M,AD23)</f>
        <v>1</v>
      </c>
      <c r="AF23" s="1">
        <f>COUNTIFS('Estruturante Móvel'!L:L,"3 - HL5G",'Estruturante Móvel'!M:M,AD23)</f>
        <v>11</v>
      </c>
      <c r="AG23" s="1">
        <f>COUNTIFS('OLT_FIXA_ESTRUTURANTE RMBHE'!C:C,DINAMICA!AD23)</f>
        <v>3</v>
      </c>
      <c r="AH23" s="99">
        <f>IFERROR(COUNTIFS('Estruturante Móvel'!L:L,"2 - HL5D",'Estruturante Móvel'!M:M,AD23,'Estruturante Móvel'!C:C,"ATIVO")/AE23,1)</f>
        <v>1</v>
      </c>
      <c r="AI23" s="99">
        <f>IFERROR(COUNTIFS('Estruturante Móvel'!L:L,"3 - HL5G",'Estruturante Móvel'!M:M,AD23,'Estruturante Móvel'!C:C,"ATIVO")/AF23,1)</f>
        <v>0.36363636363636365</v>
      </c>
      <c r="AK23" t="str">
        <f t="shared" si="0"/>
        <v>1 ( 100% )</v>
      </c>
      <c r="AL23" t="str">
        <f t="shared" si="0"/>
        <v>11 ( 36% )</v>
      </c>
      <c r="AN23"/>
      <c r="AO23"/>
      <c r="AP23"/>
      <c r="AQ23"/>
      <c r="AR23"/>
      <c r="AS23"/>
      <c r="AT23"/>
      <c r="AU23"/>
      <c r="AV23"/>
      <c r="AW23" s="136">
        <v>45362</v>
      </c>
      <c r="AX23" s="201">
        <v>2</v>
      </c>
      <c r="AY23"/>
      <c r="AZ23"/>
      <c r="BA23"/>
      <c r="BB23"/>
      <c r="BC23"/>
      <c r="BD23"/>
      <c r="BE23"/>
      <c r="BF23"/>
      <c r="BG23"/>
      <c r="BH23"/>
      <c r="BI23"/>
      <c r="BJ23"/>
      <c r="BK23" s="182">
        <f t="shared" si="1"/>
        <v>2</v>
      </c>
      <c r="BL23" s="176">
        <v>45558</v>
      </c>
      <c r="BM23" s="187">
        <f t="shared" si="2"/>
        <v>16</v>
      </c>
      <c r="BN23" s="187">
        <f>COUNTIFS('Estruturante Móvel'!H:H,DINAMICA!BL23,'Estruturante Móvel'!C:C,"ATIVO")</f>
        <v>5</v>
      </c>
      <c r="BP23" s="182">
        <f t="shared" si="3"/>
        <v>1</v>
      </c>
      <c r="BQ23" s="176">
        <v>45557</v>
      </c>
      <c r="BR23" s="187">
        <f t="shared" si="4"/>
        <v>4</v>
      </c>
      <c r="BS23" s="187">
        <f>COUNTIFS('Estruturante Móvel'!G:G,CONCATENATE(DINAMICA!BQ23),'Estruturante Móvel'!C:C,"&lt;&gt;PREVISTO",'Estruturante Móvel'!Q:Q,"belo horizonte")</f>
        <v>0</v>
      </c>
      <c r="BV23" s="13">
        <v>45548</v>
      </c>
      <c r="BW23" s="1">
        <v>5</v>
      </c>
      <c r="BX23" s="13">
        <v>45551</v>
      </c>
      <c r="BY23" s="1">
        <v>16</v>
      </c>
      <c r="CC23" s="238">
        <v>45608</v>
      </c>
      <c r="CD23" s="239">
        <v>2</v>
      </c>
      <c r="CE23" s="239"/>
      <c r="CG23" s="238">
        <f t="shared" si="5"/>
        <v>45610</v>
      </c>
      <c r="CH23" s="239">
        <f t="shared" si="6"/>
        <v>2</v>
      </c>
      <c r="CI23" s="239"/>
    </row>
    <row r="24" spans="1:87">
      <c r="A24"/>
      <c r="B24"/>
      <c r="C24"/>
      <c r="D24"/>
      <c r="E24"/>
      <c r="F24"/>
      <c r="G24"/>
      <c r="H24"/>
      <c r="I24"/>
      <c r="J24"/>
      <c r="K24"/>
      <c r="L24"/>
      <c r="M24"/>
      <c r="N24"/>
      <c r="O24"/>
      <c r="P24"/>
      <c r="Q24"/>
      <c r="R24"/>
      <c r="S24"/>
      <c r="T24" t="s">
        <v>456</v>
      </c>
      <c r="U24"/>
      <c r="V24"/>
      <c r="W24"/>
      <c r="AB24" t="str">
        <f>VLOOKUP(AC24,'CRONOGRAMA_CONST+MIGRACAO'!B$6:B$89,1,0)</f>
        <v>MGVSO</v>
      </c>
      <c r="AC24" t="s">
        <v>452</v>
      </c>
      <c r="AD24" s="1" t="s">
        <v>452</v>
      </c>
      <c r="AE24" s="1">
        <f>COUNTIFS('Estruturante Móvel'!L:L,"2 - HL5D",'Estruturante Móvel'!M:M,AD24)</f>
        <v>2</v>
      </c>
      <c r="AF24" s="1">
        <f>COUNTIFS('Estruturante Móvel'!L:L,"3 - HL5G",'Estruturante Móvel'!M:M,AD24)</f>
        <v>9</v>
      </c>
      <c r="AG24" s="1">
        <f>COUNTIFS('OLT_FIXA_ESTRUTURANTE RMBHE'!C:C,DINAMICA!AD24)</f>
        <v>1</v>
      </c>
      <c r="AH24" s="99">
        <f>IFERROR(COUNTIFS('Estruturante Móvel'!L:L,"2 - HL5D",'Estruturante Móvel'!M:M,AD24,'Estruturante Móvel'!C:C,"ATIVO")/AE24,1)</f>
        <v>1</v>
      </c>
      <c r="AI24" s="99">
        <f>IFERROR(COUNTIFS('Estruturante Móvel'!L:L,"3 - HL5G",'Estruturante Móvel'!M:M,AD24,'Estruturante Móvel'!C:C,"ATIVO")/AF24,1)</f>
        <v>0.88888888888888884</v>
      </c>
      <c r="AK24" t="str">
        <f t="shared" si="0"/>
        <v>2 ( 100% )</v>
      </c>
      <c r="AL24" t="str">
        <f t="shared" si="0"/>
        <v>9 ( 89% )</v>
      </c>
      <c r="AN24"/>
      <c r="AO24"/>
      <c r="AP24"/>
      <c r="AQ24"/>
      <c r="AR24"/>
      <c r="AS24"/>
      <c r="AT24"/>
      <c r="AU24"/>
      <c r="AV24"/>
      <c r="AW24" s="136">
        <v>45369</v>
      </c>
      <c r="AX24" s="201">
        <v>1</v>
      </c>
      <c r="AY24"/>
      <c r="AZ24"/>
      <c r="BA24"/>
      <c r="BB24"/>
      <c r="BC24"/>
      <c r="BD24"/>
      <c r="BE24"/>
      <c r="BF24"/>
      <c r="BG24"/>
      <c r="BH24"/>
      <c r="BI24"/>
      <c r="BJ24"/>
      <c r="BK24" s="182">
        <f t="shared" si="1"/>
        <v>3</v>
      </c>
      <c r="BL24" s="176">
        <v>45559</v>
      </c>
      <c r="BM24" s="187">
        <f t="shared" si="2"/>
        <v>16</v>
      </c>
      <c r="BN24" s="187">
        <f>COUNTIFS('Estruturante Móvel'!H:H,DINAMICA!BL24,'Estruturante Móvel'!C:C,"ATIVO")</f>
        <v>2</v>
      </c>
      <c r="BP24" s="182">
        <f t="shared" si="3"/>
        <v>2</v>
      </c>
      <c r="BQ24" s="176">
        <v>45558</v>
      </c>
      <c r="BR24" s="187">
        <f t="shared" si="4"/>
        <v>12</v>
      </c>
      <c r="BS24" s="187">
        <f>COUNTIFS('Estruturante Móvel'!G:G,CONCATENATE(DINAMICA!BQ24),'Estruturante Móvel'!C:C,"&lt;&gt;PREVISTO",'Estruturante Móvel'!Q:Q,"belo horizonte")</f>
        <v>0</v>
      </c>
      <c r="BV24" s="13">
        <v>45550</v>
      </c>
      <c r="BW24" s="1">
        <v>5</v>
      </c>
      <c r="BX24" s="13">
        <v>45554</v>
      </c>
      <c r="BY24" s="1">
        <v>16</v>
      </c>
      <c r="CC24" s="238">
        <v>45609</v>
      </c>
      <c r="CD24" s="239">
        <v>2</v>
      </c>
      <c r="CE24" s="239"/>
      <c r="CG24" s="238">
        <f t="shared" si="5"/>
        <v>45611</v>
      </c>
      <c r="CH24" s="239">
        <f t="shared" si="6"/>
        <v>2</v>
      </c>
      <c r="CI24" s="239"/>
    </row>
    <row r="25" spans="1:87">
      <c r="A25"/>
      <c r="B25"/>
      <c r="C25"/>
      <c r="D25"/>
      <c r="E25"/>
      <c r="F25"/>
      <c r="G25"/>
      <c r="H25"/>
      <c r="I25"/>
      <c r="J25"/>
      <c r="K25"/>
      <c r="L25"/>
      <c r="M25"/>
      <c r="N25"/>
      <c r="O25"/>
      <c r="P25"/>
      <c r="Q25"/>
      <c r="R25"/>
      <c r="S25"/>
      <c r="T25" t="s">
        <v>455</v>
      </c>
      <c r="U25"/>
      <c r="V25"/>
      <c r="W25"/>
      <c r="AB25" t="str">
        <f>VLOOKUP(AC25,'CRONOGRAMA_CONST+MIGRACAO'!B$6:B$89,1,0)</f>
        <v>MGVWL</v>
      </c>
      <c r="AC25" t="s">
        <v>456</v>
      </c>
      <c r="AD25" s="1" t="s">
        <v>456</v>
      </c>
      <c r="AE25" s="1">
        <f>COUNTIFS('Estruturante Móvel'!L:L,"2 - HL5D",'Estruturante Móvel'!M:M,AD25)</f>
        <v>0</v>
      </c>
      <c r="AF25" s="1">
        <f>COUNTIFS('Estruturante Móvel'!L:L,"3 - HL5G",'Estruturante Móvel'!M:M,AD25)</f>
        <v>6</v>
      </c>
      <c r="AG25" s="1">
        <f>COUNTIFS('OLT_FIXA_ESTRUTURANTE RMBHE'!C:C,DINAMICA!AD25)</f>
        <v>1</v>
      </c>
      <c r="AH25" s="99">
        <f>IFERROR(COUNTIFS('Estruturante Móvel'!L:L,"2 - HL5D",'Estruturante Móvel'!M:M,AD25,'Estruturante Móvel'!C:C,"ATIVO")/AE25,1)</f>
        <v>1</v>
      </c>
      <c r="AI25" s="99">
        <f>IFERROR(COUNTIFS('Estruturante Móvel'!L:L,"3 - HL5G",'Estruturante Móvel'!M:M,AD25,'Estruturante Móvel'!C:C,"ATIVO")/AF25,1)</f>
        <v>1</v>
      </c>
      <c r="AK25" t="str">
        <f t="shared" si="0"/>
        <v>0 ( 100% )</v>
      </c>
      <c r="AL25" t="str">
        <f t="shared" si="0"/>
        <v>6 ( 100% )</v>
      </c>
      <c r="AN25"/>
      <c r="AO25"/>
      <c r="AP25"/>
      <c r="AQ25"/>
      <c r="AR25"/>
      <c r="AS25"/>
      <c r="AT25"/>
      <c r="AU25"/>
      <c r="AV25"/>
      <c r="AW25" s="136">
        <v>45371</v>
      </c>
      <c r="AX25" s="201">
        <v>1</v>
      </c>
      <c r="AY25"/>
      <c r="AZ25"/>
      <c r="BA25"/>
      <c r="BC25"/>
      <c r="BD25"/>
      <c r="BE25"/>
      <c r="BF25"/>
      <c r="BG25"/>
      <c r="BH25"/>
      <c r="BI25"/>
      <c r="BJ25"/>
      <c r="BK25" s="182">
        <f t="shared" si="1"/>
        <v>4</v>
      </c>
      <c r="BL25" s="176">
        <v>45560</v>
      </c>
      <c r="BM25" s="187">
        <f t="shared" si="2"/>
        <v>16</v>
      </c>
      <c r="BN25" s="187">
        <f>COUNTIFS('Estruturante Móvel'!H:H,DINAMICA!BL25,'Estruturante Móvel'!C:C,"ATIVO")</f>
        <v>3</v>
      </c>
      <c r="BP25" s="182">
        <f t="shared" si="3"/>
        <v>3</v>
      </c>
      <c r="BQ25" s="176">
        <v>45559</v>
      </c>
      <c r="BR25" s="187">
        <f t="shared" si="4"/>
        <v>11</v>
      </c>
      <c r="BS25" s="187">
        <f>COUNTIFS('Estruturante Móvel'!G:G,CONCATENATE(DINAMICA!BQ25),'Estruturante Móvel'!C:C,"&lt;&gt;PREVISTO",'Estruturante Móvel'!Q:Q,"belo horizonte")</f>
        <v>2</v>
      </c>
      <c r="BV25" s="13">
        <v>45551</v>
      </c>
      <c r="BW25" s="1">
        <v>2</v>
      </c>
      <c r="BX25" s="13">
        <v>45558</v>
      </c>
      <c r="BY25" s="1">
        <v>16</v>
      </c>
      <c r="CC25" s="238">
        <v>45611</v>
      </c>
      <c r="CD25" s="239">
        <v>3</v>
      </c>
      <c r="CE25" s="239"/>
      <c r="CG25" s="238">
        <f t="shared" si="5"/>
        <v>45613</v>
      </c>
      <c r="CH25" s="239">
        <f t="shared" si="6"/>
        <v>3</v>
      </c>
      <c r="CI25" s="239"/>
    </row>
    <row r="26" spans="1:87">
      <c r="A26"/>
      <c r="B26"/>
      <c r="C26"/>
      <c r="D26"/>
      <c r="E26"/>
      <c r="F26"/>
      <c r="G26"/>
      <c r="H26"/>
      <c r="I26"/>
      <c r="J26"/>
      <c r="K26"/>
      <c r="L26"/>
      <c r="M26"/>
      <c r="N26"/>
      <c r="O26"/>
      <c r="P26"/>
      <c r="Q26"/>
      <c r="R26"/>
      <c r="S26"/>
      <c r="T26"/>
      <c r="U26"/>
      <c r="V26"/>
      <c r="W26"/>
      <c r="AD26" s="108" t="s">
        <v>8</v>
      </c>
      <c r="AE26" s="108">
        <f>SUM(AE5:AE25)</f>
        <v>59</v>
      </c>
      <c r="AF26" s="108">
        <f>SUM(AF5:AF25)</f>
        <v>551</v>
      </c>
      <c r="AG26" s="108">
        <f>SUM(AG5:AG25)</f>
        <v>83</v>
      </c>
      <c r="AN26"/>
      <c r="AO26"/>
      <c r="AP26"/>
      <c r="AQ26"/>
      <c r="AR26"/>
      <c r="AS26"/>
      <c r="AT26"/>
      <c r="AU26"/>
      <c r="AV26"/>
      <c r="AW26" s="136">
        <v>45373</v>
      </c>
      <c r="AX26" s="201">
        <v>2</v>
      </c>
      <c r="AY26"/>
      <c r="AZ26"/>
      <c r="BA26"/>
      <c r="BC26"/>
      <c r="BD26"/>
      <c r="BE26"/>
      <c r="BF26"/>
      <c r="BG26"/>
      <c r="BH26"/>
      <c r="BI26"/>
      <c r="BJ26"/>
      <c r="BK26" s="182">
        <f t="shared" si="1"/>
        <v>5</v>
      </c>
      <c r="BL26" s="176">
        <v>45561</v>
      </c>
      <c r="BM26" s="187">
        <f t="shared" si="2"/>
        <v>15</v>
      </c>
      <c r="BN26" s="187">
        <f>COUNTIFS('Estruturante Móvel'!H:H,DINAMICA!BL26,'Estruturante Móvel'!C:C,"ATIVO")</f>
        <v>4</v>
      </c>
      <c r="BP26" s="182">
        <f t="shared" si="3"/>
        <v>4</v>
      </c>
      <c r="BQ26" s="176">
        <v>45560</v>
      </c>
      <c r="BR26" s="187">
        <f t="shared" si="4"/>
        <v>8</v>
      </c>
      <c r="BS26" s="187">
        <f>COUNTIFS('Estruturante Móvel'!G:G,CONCATENATE(DINAMICA!BQ26),'Estruturante Móvel'!C:C,"&lt;&gt;PREVISTO",'Estruturante Móvel'!Q:Q,"belo horizonte")</f>
        <v>0</v>
      </c>
      <c r="BV26" s="13">
        <v>45552</v>
      </c>
      <c r="BW26" s="1">
        <v>6</v>
      </c>
      <c r="BX26" s="13">
        <v>45559</v>
      </c>
      <c r="BY26" s="1">
        <v>16</v>
      </c>
      <c r="CC26" s="238">
        <v>45612</v>
      </c>
      <c r="CD26" s="239">
        <v>4</v>
      </c>
      <c r="CE26" s="239"/>
      <c r="CG26" s="238">
        <f t="shared" si="5"/>
        <v>45614</v>
      </c>
      <c r="CH26" s="239">
        <f t="shared" si="6"/>
        <v>4</v>
      </c>
      <c r="CI26" s="239"/>
    </row>
    <row r="27" spans="1:87">
      <c r="A27"/>
      <c r="B27"/>
      <c r="C27"/>
      <c r="D27"/>
      <c r="E27"/>
      <c r="F27"/>
      <c r="G27"/>
      <c r="H27"/>
      <c r="I27"/>
      <c r="J27"/>
      <c r="K27"/>
      <c r="L27"/>
      <c r="M27"/>
      <c r="N27"/>
      <c r="O27"/>
      <c r="P27"/>
      <c r="Q27"/>
      <c r="R27"/>
      <c r="S27"/>
      <c r="T27"/>
      <c r="U27"/>
      <c r="V27"/>
      <c r="W27"/>
      <c r="AN27"/>
      <c r="AO27"/>
      <c r="AP27"/>
      <c r="AQ27"/>
      <c r="AR27"/>
      <c r="AS27"/>
      <c r="AT27"/>
      <c r="AU27"/>
      <c r="AV27"/>
      <c r="AW27" s="136">
        <v>45378</v>
      </c>
      <c r="AX27" s="201">
        <v>1</v>
      </c>
      <c r="AY27"/>
      <c r="AZ27"/>
      <c r="BA27"/>
      <c r="BC27"/>
      <c r="BD27"/>
      <c r="BE27"/>
      <c r="BF27"/>
      <c r="BG27"/>
      <c r="BH27"/>
      <c r="BI27"/>
      <c r="BJ27"/>
      <c r="BK27" s="182">
        <f t="shared" si="1"/>
        <v>6</v>
      </c>
      <c r="BL27" s="176">
        <v>45562</v>
      </c>
      <c r="BM27" s="187">
        <f t="shared" si="2"/>
        <v>0</v>
      </c>
      <c r="BN27" s="187">
        <f>COUNTIFS('Estruturante Móvel'!H:H,DINAMICA!BL27,'Estruturante Móvel'!C:C,"ATIVO")</f>
        <v>3</v>
      </c>
      <c r="BP27" s="182">
        <f t="shared" si="3"/>
        <v>5</v>
      </c>
      <c r="BQ27" s="176">
        <v>45561</v>
      </c>
      <c r="BR27" s="187">
        <f t="shared" si="4"/>
        <v>10</v>
      </c>
      <c r="BS27" s="187">
        <f>COUNTIFS('Estruturante Móvel'!G:G,CONCATENATE(DINAMICA!BQ27),'Estruturante Móvel'!C:C,"&lt;&gt;PREVISTO",'Estruturante Móvel'!Q:Q,"belo horizonte")</f>
        <v>5</v>
      </c>
      <c r="BV27" s="13">
        <v>45553</v>
      </c>
      <c r="BW27" s="1">
        <v>5</v>
      </c>
      <c r="BX27" s="13">
        <v>45560</v>
      </c>
      <c r="BY27" s="1">
        <v>16</v>
      </c>
      <c r="CC27" s="238">
        <v>45614</v>
      </c>
      <c r="CD27" s="239">
        <v>4</v>
      </c>
      <c r="CE27" s="239"/>
      <c r="CG27" s="238">
        <f t="shared" si="5"/>
        <v>45616</v>
      </c>
      <c r="CH27" s="239">
        <f t="shared" si="6"/>
        <v>4</v>
      </c>
      <c r="CI27" s="239"/>
    </row>
    <row r="28" spans="1:87">
      <c r="A28"/>
      <c r="B28"/>
      <c r="C28"/>
      <c r="D28"/>
      <c r="E28"/>
      <c r="F28"/>
      <c r="G28"/>
      <c r="H28"/>
      <c r="I28"/>
      <c r="J28"/>
      <c r="K28"/>
      <c r="L28"/>
      <c r="M28"/>
      <c r="N28"/>
      <c r="O28"/>
      <c r="P28"/>
      <c r="Q28"/>
      <c r="R28"/>
      <c r="S28"/>
      <c r="T28"/>
      <c r="U28"/>
      <c r="V28"/>
      <c r="W28"/>
      <c r="AN28"/>
      <c r="AO28"/>
      <c r="AP28"/>
      <c r="AQ28"/>
      <c r="AR28"/>
      <c r="AS28"/>
      <c r="AT28"/>
      <c r="AU28"/>
      <c r="AV28"/>
      <c r="AW28" s="136">
        <v>45379</v>
      </c>
      <c r="AX28" s="201">
        <v>1</v>
      </c>
      <c r="AY28"/>
      <c r="AZ28"/>
      <c r="BA28"/>
      <c r="BC28"/>
      <c r="BD28"/>
      <c r="BE28"/>
      <c r="BF28"/>
      <c r="BG28"/>
      <c r="BH28"/>
      <c r="BI28"/>
      <c r="BJ28"/>
      <c r="BK28" s="182">
        <f t="shared" si="1"/>
        <v>7</v>
      </c>
      <c r="BL28" s="176">
        <v>45563</v>
      </c>
      <c r="BM28" s="187">
        <f t="shared" si="2"/>
        <v>0</v>
      </c>
      <c r="BN28" s="187">
        <f>COUNTIFS('Estruturante Móvel'!H:H,DINAMICA!BL28,'Estruturante Móvel'!C:C,"ATIVO")</f>
        <v>0</v>
      </c>
      <c r="BP28" s="182">
        <f t="shared" si="3"/>
        <v>6</v>
      </c>
      <c r="BQ28" s="176">
        <v>45562</v>
      </c>
      <c r="BR28" s="187">
        <f t="shared" si="4"/>
        <v>10</v>
      </c>
      <c r="BS28" s="187">
        <f>COUNTIFS('Estruturante Móvel'!G:G,CONCATENATE(DINAMICA!BQ28),'Estruturante Móvel'!C:C,"&lt;&gt;PREVISTO",'Estruturante Móvel'!Q:Q,"belo horizonte")</f>
        <v>1</v>
      </c>
      <c r="BV28" s="13">
        <v>45554</v>
      </c>
      <c r="BW28" s="1">
        <v>9</v>
      </c>
      <c r="BX28" s="13">
        <v>45561</v>
      </c>
      <c r="BY28" s="1">
        <v>15</v>
      </c>
      <c r="CC28" s="238">
        <v>45615</v>
      </c>
      <c r="CD28" s="239">
        <v>6</v>
      </c>
      <c r="CE28" s="239"/>
      <c r="CG28" s="238">
        <f t="shared" si="5"/>
        <v>45617</v>
      </c>
      <c r="CH28" s="239">
        <f t="shared" si="6"/>
        <v>6</v>
      </c>
      <c r="CI28" s="239"/>
    </row>
    <row r="29" spans="1:87">
      <c r="A29"/>
      <c r="B29"/>
      <c r="C29"/>
      <c r="D29"/>
      <c r="E29"/>
      <c r="F29"/>
      <c r="G29"/>
      <c r="H29"/>
      <c r="I29"/>
      <c r="J29"/>
      <c r="K29"/>
      <c r="L29"/>
      <c r="M29"/>
      <c r="N29"/>
      <c r="O29"/>
      <c r="P29"/>
      <c r="Q29"/>
      <c r="R29"/>
      <c r="S29"/>
      <c r="T29"/>
      <c r="U29"/>
      <c r="V29"/>
      <c r="W29"/>
      <c r="AN29"/>
      <c r="AO29"/>
      <c r="AP29"/>
      <c r="AQ29"/>
      <c r="AR29"/>
      <c r="AS29"/>
      <c r="AT29"/>
      <c r="AU29"/>
      <c r="AV29"/>
      <c r="AW29" s="136">
        <v>45381</v>
      </c>
      <c r="AX29" s="201">
        <v>1</v>
      </c>
      <c r="AY29"/>
      <c r="AZ29"/>
      <c r="BA29"/>
      <c r="BC29"/>
      <c r="BD29"/>
      <c r="BE29"/>
      <c r="BF29"/>
      <c r="BG29"/>
      <c r="BH29"/>
      <c r="BI29"/>
      <c r="BJ29"/>
      <c r="BK29" s="182">
        <f t="shared" si="1"/>
        <v>1</v>
      </c>
      <c r="BL29" s="176">
        <v>45564</v>
      </c>
      <c r="BM29" s="187">
        <f t="shared" si="2"/>
        <v>0</v>
      </c>
      <c r="BN29" s="187">
        <f>COUNTIFS('Estruturante Móvel'!H:H,DINAMICA!BL29,'Estruturante Móvel'!C:C,"ATIVO")</f>
        <v>0</v>
      </c>
      <c r="BP29" s="182">
        <f t="shared" si="3"/>
        <v>7</v>
      </c>
      <c r="BQ29" s="176">
        <v>45563</v>
      </c>
      <c r="BR29" s="187">
        <f t="shared" si="4"/>
        <v>10</v>
      </c>
      <c r="BS29" s="187">
        <f>COUNTIFS('Estruturante Móvel'!G:G,CONCATENATE(DINAMICA!BQ29),'Estruturante Móvel'!C:C,"&lt;&gt;PREVISTO",'Estruturante Móvel'!Q:Q,"belo horizonte")</f>
        <v>0</v>
      </c>
      <c r="BV29" s="13">
        <v>45555</v>
      </c>
      <c r="BW29" s="1">
        <v>10</v>
      </c>
      <c r="BX29" s="13">
        <v>45565</v>
      </c>
      <c r="BY29" s="1">
        <v>16</v>
      </c>
      <c r="CC29" s="238">
        <v>45616</v>
      </c>
      <c r="CD29" s="239">
        <v>5</v>
      </c>
      <c r="CE29" s="239"/>
      <c r="CG29" s="238">
        <f t="shared" si="5"/>
        <v>45618</v>
      </c>
      <c r="CH29" s="239">
        <f t="shared" si="6"/>
        <v>5</v>
      </c>
      <c r="CI29" s="239"/>
    </row>
    <row r="30" spans="1:87">
      <c r="A30"/>
      <c r="B30"/>
      <c r="C30"/>
      <c r="D30"/>
      <c r="E30"/>
      <c r="F30"/>
      <c r="G30"/>
      <c r="H30"/>
      <c r="I30"/>
      <c r="J30"/>
      <c r="K30"/>
      <c r="L30"/>
      <c r="M30"/>
      <c r="N30"/>
      <c r="O30"/>
      <c r="P30"/>
      <c r="Q30"/>
      <c r="R30"/>
      <c r="S30"/>
      <c r="T30"/>
      <c r="U30"/>
      <c r="V30"/>
      <c r="W30"/>
      <c r="AN30"/>
      <c r="AO30"/>
      <c r="AP30"/>
      <c r="AQ30"/>
      <c r="AR30"/>
      <c r="AS30"/>
      <c r="AT30"/>
      <c r="AU30"/>
      <c r="AV30"/>
      <c r="AW30" s="136">
        <v>45383</v>
      </c>
      <c r="AX30" s="201">
        <v>1</v>
      </c>
      <c r="AY30"/>
      <c r="AZ30"/>
      <c r="BA30"/>
      <c r="BC30"/>
      <c r="BD30"/>
      <c r="BE30"/>
      <c r="BF30"/>
      <c r="BG30"/>
      <c r="BH30"/>
      <c r="BI30"/>
      <c r="BJ30"/>
      <c r="BK30" s="182">
        <f t="shared" si="1"/>
        <v>2</v>
      </c>
      <c r="BL30" s="176">
        <v>45565</v>
      </c>
      <c r="BM30" s="187">
        <f t="shared" si="2"/>
        <v>16</v>
      </c>
      <c r="BN30" s="187">
        <f>COUNTIFS('Estruturante Móvel'!H:H,DINAMICA!BL30,'Estruturante Móvel'!C:C,"ATIVO")</f>
        <v>7</v>
      </c>
      <c r="BP30" s="182">
        <f t="shared" si="3"/>
        <v>1</v>
      </c>
      <c r="BQ30" s="176">
        <v>45564</v>
      </c>
      <c r="BR30" s="187">
        <f t="shared" si="4"/>
        <v>9</v>
      </c>
      <c r="BS30" s="187">
        <f>COUNTIFS('Estruturante Móvel'!G:G,CONCATENATE(DINAMICA!BQ30),'Estruturante Móvel'!C:C,"&lt;&gt;PREVISTO",'Estruturante Móvel'!Q:Q,"belo horizonte")</f>
        <v>0</v>
      </c>
      <c r="BV30" s="13">
        <v>45556</v>
      </c>
      <c r="BW30" s="1">
        <v>7</v>
      </c>
      <c r="BX30" s="13">
        <v>45566</v>
      </c>
      <c r="BY30" s="1">
        <v>16</v>
      </c>
      <c r="CC30" s="238">
        <v>45617</v>
      </c>
      <c r="CD30" s="239">
        <v>5</v>
      </c>
      <c r="CE30" s="239"/>
      <c r="CG30" s="238">
        <f t="shared" si="5"/>
        <v>45619</v>
      </c>
      <c r="CH30" s="239">
        <f t="shared" si="6"/>
        <v>5</v>
      </c>
      <c r="CI30" s="239"/>
    </row>
    <row r="31" spans="1:87">
      <c r="A31"/>
      <c r="B31"/>
      <c r="C31"/>
      <c r="D31"/>
      <c r="E31"/>
      <c r="F31"/>
      <c r="G31"/>
      <c r="H31"/>
      <c r="I31"/>
      <c r="J31"/>
      <c r="K31"/>
      <c r="L31"/>
      <c r="M31"/>
      <c r="N31"/>
      <c r="O31"/>
      <c r="P31"/>
      <c r="Q31"/>
      <c r="R31"/>
      <c r="S31"/>
      <c r="T31"/>
      <c r="U31"/>
      <c r="V31"/>
      <c r="W31"/>
      <c r="AN31"/>
      <c r="AO31"/>
      <c r="AP31"/>
      <c r="AQ31"/>
      <c r="AR31"/>
      <c r="AS31"/>
      <c r="AT31"/>
      <c r="AU31"/>
      <c r="AV31"/>
      <c r="AW31" s="136">
        <v>45385</v>
      </c>
      <c r="AX31" s="201">
        <v>3</v>
      </c>
      <c r="AY31"/>
      <c r="AZ31"/>
      <c r="BB31"/>
      <c r="BC31"/>
      <c r="BD31"/>
      <c r="BE31"/>
      <c r="BF31"/>
      <c r="BG31"/>
      <c r="BH31"/>
      <c r="BI31"/>
      <c r="BJ31"/>
      <c r="BK31" s="182">
        <f t="shared" si="1"/>
        <v>3</v>
      </c>
      <c r="BL31" s="176">
        <v>45566</v>
      </c>
      <c r="BM31" s="187">
        <f t="shared" si="2"/>
        <v>16</v>
      </c>
      <c r="BN31" s="187">
        <f>COUNTIFS('Estruturante Móvel'!H:H,DINAMICA!BL31,'Estruturante Móvel'!C:C,"ATIVO")</f>
        <v>2</v>
      </c>
      <c r="BP31" s="182">
        <f t="shared" si="3"/>
        <v>2</v>
      </c>
      <c r="BQ31" s="176">
        <v>45565</v>
      </c>
      <c r="BR31" s="187">
        <f t="shared" si="4"/>
        <v>4</v>
      </c>
      <c r="BS31" s="187">
        <f>COUNTIFS('Estruturante Móvel'!G:G,CONCATENATE(DINAMICA!BQ31),'Estruturante Móvel'!C:C,"&lt;&gt;PREVISTO",'Estruturante Móvel'!Q:Q,"belo horizonte")</f>
        <v>5</v>
      </c>
      <c r="BV31" s="13">
        <v>45557</v>
      </c>
      <c r="BW31" s="1">
        <v>4</v>
      </c>
      <c r="BX31" s="13">
        <v>45567</v>
      </c>
      <c r="BY31" s="1">
        <v>15</v>
      </c>
      <c r="CC31" s="238">
        <v>45618</v>
      </c>
      <c r="CD31" s="239">
        <v>5</v>
      </c>
      <c r="CE31" s="239"/>
      <c r="CG31" s="238">
        <f t="shared" si="5"/>
        <v>45620</v>
      </c>
      <c r="CH31" s="239">
        <f t="shared" si="6"/>
        <v>5</v>
      </c>
      <c r="CI31" s="239"/>
    </row>
    <row r="32" spans="1:87">
      <c r="A32"/>
      <c r="B32"/>
      <c r="C32"/>
      <c r="D32"/>
      <c r="E32"/>
      <c r="F32"/>
      <c r="G32"/>
      <c r="H32"/>
      <c r="I32"/>
      <c r="J32"/>
      <c r="K32"/>
      <c r="L32"/>
      <c r="M32"/>
      <c r="N32"/>
      <c r="O32"/>
      <c r="P32"/>
      <c r="Q32"/>
      <c r="R32"/>
      <c r="S32"/>
      <c r="T32"/>
      <c r="U32"/>
      <c r="V32"/>
      <c r="W32"/>
      <c r="AN32"/>
      <c r="AO32"/>
      <c r="AP32"/>
      <c r="AQ32"/>
      <c r="AR32"/>
      <c r="AS32"/>
      <c r="AT32"/>
      <c r="AU32"/>
      <c r="AV32"/>
      <c r="AW32" s="136">
        <v>45386</v>
      </c>
      <c r="AX32" s="201">
        <v>2</v>
      </c>
      <c r="AY32"/>
      <c r="AZ32"/>
      <c r="BB32"/>
      <c r="BC32"/>
      <c r="BD32"/>
      <c r="BE32"/>
      <c r="BF32"/>
      <c r="BG32"/>
      <c r="BH32"/>
      <c r="BI32"/>
      <c r="BJ32"/>
      <c r="BK32" s="182">
        <f t="shared" si="1"/>
        <v>4</v>
      </c>
      <c r="BL32" s="176">
        <v>45567</v>
      </c>
      <c r="BM32" s="187">
        <f t="shared" si="2"/>
        <v>15</v>
      </c>
      <c r="BN32" s="187">
        <f>COUNTIFS('Estruturante Móvel'!H:H,DINAMICA!BL32,'Estruturante Móvel'!C:C,"ATIVO")</f>
        <v>2</v>
      </c>
      <c r="BP32" s="182">
        <f t="shared" si="3"/>
        <v>3</v>
      </c>
      <c r="BQ32" s="176">
        <v>45566</v>
      </c>
      <c r="BR32" s="187">
        <f t="shared" si="4"/>
        <v>2</v>
      </c>
      <c r="BS32" s="187">
        <f>COUNTIFS('Estruturante Móvel'!G:G,CONCATENATE(DINAMICA!BQ32),'Estruturante Móvel'!C:C,"&lt;&gt;PREVISTO",'Estruturante Móvel'!Q:Q,"belo horizonte")</f>
        <v>0</v>
      </c>
      <c r="BV32" s="13">
        <v>45558</v>
      </c>
      <c r="BW32" s="1">
        <v>12</v>
      </c>
      <c r="BX32" s="13">
        <v>45568</v>
      </c>
      <c r="BY32" s="1">
        <v>16</v>
      </c>
      <c r="CC32" s="238">
        <v>45619</v>
      </c>
      <c r="CD32" s="239">
        <v>3</v>
      </c>
      <c r="CE32" s="239"/>
      <c r="CG32" s="238">
        <f t="shared" si="5"/>
        <v>45621</v>
      </c>
      <c r="CH32" s="239">
        <f t="shared" si="6"/>
        <v>3</v>
      </c>
      <c r="CI32" s="239"/>
    </row>
    <row r="33" spans="1:87">
      <c r="A33"/>
      <c r="B33"/>
      <c r="C33"/>
      <c r="D33"/>
      <c r="E33"/>
      <c r="F33"/>
      <c r="G33"/>
      <c r="H33"/>
      <c r="I33"/>
      <c r="J33"/>
      <c r="K33"/>
      <c r="L33"/>
      <c r="M33"/>
      <c r="N33"/>
      <c r="O33"/>
      <c r="P33"/>
      <c r="Q33"/>
      <c r="R33"/>
      <c r="S33"/>
      <c r="T33"/>
      <c r="U33"/>
      <c r="V33"/>
      <c r="W33"/>
      <c r="AN33"/>
      <c r="AO33"/>
      <c r="AP33"/>
      <c r="AQ33"/>
      <c r="AR33"/>
      <c r="AS33"/>
      <c r="AT33"/>
      <c r="AU33"/>
      <c r="AV33"/>
      <c r="AW33" s="136">
        <v>45387</v>
      </c>
      <c r="AX33" s="201">
        <v>2</v>
      </c>
      <c r="AY33"/>
      <c r="AZ33"/>
      <c r="BB33"/>
      <c r="BC33"/>
      <c r="BD33"/>
      <c r="BE33"/>
      <c r="BF33"/>
      <c r="BG33"/>
      <c r="BH33"/>
      <c r="BI33"/>
      <c r="BJ33"/>
      <c r="BK33" s="182">
        <f t="shared" si="1"/>
        <v>5</v>
      </c>
      <c r="BL33" s="176">
        <v>45568</v>
      </c>
      <c r="BM33" s="187">
        <f t="shared" si="2"/>
        <v>16</v>
      </c>
      <c r="BN33" s="187">
        <f>COUNTIFS('Estruturante Móvel'!H:H,DINAMICA!BL33,'Estruturante Móvel'!C:C,"ATIVO")</f>
        <v>9</v>
      </c>
      <c r="BP33" s="182">
        <f t="shared" si="3"/>
        <v>4</v>
      </c>
      <c r="BQ33" s="176">
        <v>45567</v>
      </c>
      <c r="BR33" s="187">
        <f t="shared" si="4"/>
        <v>2</v>
      </c>
      <c r="BS33" s="187">
        <f>COUNTIFS('Estruturante Móvel'!G:G,CONCATENATE(DINAMICA!BQ33),'Estruturante Móvel'!C:C,"&lt;&gt;PREVISTO",'Estruturante Móvel'!Q:Q,"belo horizonte")</f>
        <v>2</v>
      </c>
      <c r="BV33" s="13">
        <v>45559</v>
      </c>
      <c r="BW33" s="1">
        <v>11</v>
      </c>
      <c r="BX33" s="13">
        <v>45569</v>
      </c>
      <c r="BY33" s="1">
        <v>16</v>
      </c>
      <c r="CC33" s="238">
        <v>45621</v>
      </c>
      <c r="CD33" s="239">
        <v>6</v>
      </c>
      <c r="CE33" s="239"/>
      <c r="CG33" s="238">
        <f t="shared" si="5"/>
        <v>45623</v>
      </c>
      <c r="CH33" s="239">
        <f t="shared" si="6"/>
        <v>6</v>
      </c>
      <c r="CI33" s="239"/>
    </row>
    <row r="34" spans="1:87">
      <c r="A34"/>
      <c r="B34"/>
      <c r="C34"/>
      <c r="D34"/>
      <c r="E34"/>
      <c r="F34"/>
      <c r="G34"/>
      <c r="H34"/>
      <c r="I34"/>
      <c r="J34"/>
      <c r="K34"/>
      <c r="L34"/>
      <c r="M34"/>
      <c r="N34"/>
      <c r="O34"/>
      <c r="P34"/>
      <c r="Q34"/>
      <c r="R34"/>
      <c r="S34"/>
      <c r="T34"/>
      <c r="U34"/>
      <c r="V34"/>
      <c r="W34"/>
      <c r="AN34"/>
      <c r="AO34"/>
      <c r="AP34"/>
      <c r="AQ34"/>
      <c r="AR34"/>
      <c r="AS34"/>
      <c r="AT34"/>
      <c r="AU34"/>
      <c r="AV34"/>
      <c r="AW34" s="136">
        <v>45397</v>
      </c>
      <c r="AX34" s="201">
        <v>1</v>
      </c>
      <c r="AY34"/>
      <c r="AZ34"/>
      <c r="BB34"/>
      <c r="BC34"/>
      <c r="BD34"/>
      <c r="BE34"/>
      <c r="BF34"/>
      <c r="BG34"/>
      <c r="BH34"/>
      <c r="BI34"/>
      <c r="BJ34"/>
      <c r="BK34" s="182">
        <f t="shared" si="1"/>
        <v>6</v>
      </c>
      <c r="BL34" s="176">
        <v>45569</v>
      </c>
      <c r="BM34" s="187">
        <f t="shared" si="2"/>
        <v>16</v>
      </c>
      <c r="BN34" s="187">
        <f>COUNTIFS('Estruturante Móvel'!H:H,DINAMICA!BL34,'Estruturante Móvel'!C:C,"ATIVO")</f>
        <v>6</v>
      </c>
      <c r="BP34" s="182">
        <f t="shared" si="3"/>
        <v>5</v>
      </c>
      <c r="BQ34" s="176">
        <v>45568</v>
      </c>
      <c r="BR34" s="187">
        <f t="shared" si="4"/>
        <v>2</v>
      </c>
      <c r="BS34" s="187">
        <f>COUNTIFS('Estruturante Móvel'!G:G,CONCATENATE(DINAMICA!BQ34),'Estruturante Móvel'!C:C,"&lt;&gt;PREVISTO",'Estruturante Móvel'!Q:Q,"belo horizonte")</f>
        <v>4</v>
      </c>
      <c r="BV34" s="13">
        <v>45560</v>
      </c>
      <c r="BW34" s="1">
        <v>8</v>
      </c>
      <c r="BX34" s="13">
        <v>45570</v>
      </c>
      <c r="BY34" s="1">
        <v>8</v>
      </c>
      <c r="CC34" s="238">
        <v>45622</v>
      </c>
      <c r="CD34" s="239">
        <v>7</v>
      </c>
      <c r="CE34" s="239"/>
      <c r="CG34" s="238">
        <f t="shared" si="5"/>
        <v>45624</v>
      </c>
      <c r="CH34" s="239">
        <f t="shared" si="6"/>
        <v>7</v>
      </c>
      <c r="CI34" s="239"/>
    </row>
    <row r="35" spans="1:87">
      <c r="A35"/>
      <c r="B35"/>
      <c r="C35"/>
      <c r="D35"/>
      <c r="E35"/>
      <c r="F35"/>
      <c r="G35"/>
      <c r="H35"/>
      <c r="I35"/>
      <c r="J35"/>
      <c r="K35"/>
      <c r="L35"/>
      <c r="M35"/>
      <c r="N35"/>
      <c r="O35"/>
      <c r="P35"/>
      <c r="Q35"/>
      <c r="R35"/>
      <c r="S35"/>
      <c r="T35"/>
      <c r="U35"/>
      <c r="V35"/>
      <c r="W35"/>
      <c r="AN35"/>
      <c r="AO35"/>
      <c r="AP35"/>
      <c r="AQ35"/>
      <c r="AR35"/>
      <c r="AS35"/>
      <c r="AT35"/>
      <c r="AU35"/>
      <c r="AV35"/>
      <c r="AW35" s="136">
        <v>45401</v>
      </c>
      <c r="AX35" s="201">
        <v>1</v>
      </c>
      <c r="AY35"/>
      <c r="AZ35"/>
      <c r="BA35"/>
      <c r="BB35"/>
      <c r="BC35"/>
      <c r="BD35"/>
      <c r="BE35"/>
      <c r="BF35"/>
      <c r="BG35"/>
      <c r="BH35"/>
      <c r="BI35"/>
      <c r="BJ35"/>
      <c r="BK35" s="182">
        <f t="shared" si="1"/>
        <v>7</v>
      </c>
      <c r="BL35" s="176">
        <v>45570</v>
      </c>
      <c r="BM35" s="187">
        <f t="shared" si="2"/>
        <v>8</v>
      </c>
      <c r="BN35" s="187">
        <f>COUNTIFS('Estruturante Móvel'!H:H,DINAMICA!BL35,'Estruturante Móvel'!C:C,"ATIVO")</f>
        <v>0</v>
      </c>
      <c r="BP35" s="182">
        <f t="shared" si="3"/>
        <v>6</v>
      </c>
      <c r="BQ35" s="176">
        <v>45569</v>
      </c>
      <c r="BR35" s="187">
        <f t="shared" si="4"/>
        <v>2</v>
      </c>
      <c r="BS35" s="187">
        <f>COUNTIFS('Estruturante Móvel'!G:G,CONCATENATE(DINAMICA!BQ35),'Estruturante Móvel'!C:C,"&lt;&gt;PREVISTO",'Estruturante Móvel'!Q:Q,"belo horizonte")</f>
        <v>0</v>
      </c>
      <c r="BV35" s="13">
        <v>45561</v>
      </c>
      <c r="BW35" s="1">
        <v>10</v>
      </c>
      <c r="BX35" s="13">
        <v>45572</v>
      </c>
      <c r="BY35" s="1">
        <v>16</v>
      </c>
      <c r="CC35" s="238">
        <v>45623</v>
      </c>
      <c r="CD35" s="239">
        <v>4</v>
      </c>
      <c r="CE35" s="239"/>
      <c r="CG35" s="238">
        <f t="shared" si="5"/>
        <v>45625</v>
      </c>
      <c r="CH35" s="239">
        <f t="shared" si="6"/>
        <v>4</v>
      </c>
      <c r="CI35" s="239"/>
    </row>
    <row r="36" spans="1:87">
      <c r="A36"/>
      <c r="B36"/>
      <c r="C36"/>
      <c r="D36"/>
      <c r="E36"/>
      <c r="F36"/>
      <c r="G36"/>
      <c r="H36"/>
      <c r="I36"/>
      <c r="J36"/>
      <c r="K36"/>
      <c r="L36"/>
      <c r="M36"/>
      <c r="N36"/>
      <c r="O36"/>
      <c r="P36"/>
      <c r="Q36"/>
      <c r="R36"/>
      <c r="S36"/>
      <c r="T36"/>
      <c r="U36"/>
      <c r="V36"/>
      <c r="W36"/>
      <c r="AN36"/>
      <c r="AO36"/>
      <c r="AP36"/>
      <c r="AQ36"/>
      <c r="AR36"/>
      <c r="AS36"/>
      <c r="AT36"/>
      <c r="AU36"/>
      <c r="AV36"/>
      <c r="AW36" s="136">
        <v>45405</v>
      </c>
      <c r="AX36" s="201">
        <v>2</v>
      </c>
      <c r="AY36"/>
      <c r="AZ36" s="441" t="s">
        <v>522</v>
      </c>
      <c r="BA36" s="124" t="s">
        <v>589</v>
      </c>
      <c r="BB36"/>
      <c r="BC36"/>
      <c r="BD36"/>
      <c r="BE36"/>
      <c r="BF36"/>
      <c r="BG36"/>
      <c r="BH36"/>
      <c r="BI36"/>
      <c r="BJ36"/>
      <c r="BK36" s="182">
        <f t="shared" si="1"/>
        <v>1</v>
      </c>
      <c r="BL36" s="176">
        <v>45571</v>
      </c>
      <c r="BM36" s="187">
        <f t="shared" si="2"/>
        <v>0</v>
      </c>
      <c r="BN36" s="187">
        <f>COUNTIFS('Estruturante Móvel'!H:H,DINAMICA!BL36,'Estruturante Móvel'!C:C,"ATIVO")</f>
        <v>0</v>
      </c>
      <c r="BP36" s="182">
        <f t="shared" si="3"/>
        <v>7</v>
      </c>
      <c r="BQ36" s="176">
        <v>45570</v>
      </c>
      <c r="BR36" s="187">
        <f t="shared" si="4"/>
        <v>2</v>
      </c>
      <c r="BS36" s="187">
        <f>COUNTIFS('Estruturante Móvel'!G:G,CONCATENATE(DINAMICA!BQ36),'Estruturante Móvel'!C:C,"&lt;&gt;PREVISTO",'Estruturante Móvel'!Q:Q,"belo horizonte")</f>
        <v>0</v>
      </c>
      <c r="BV36" s="13">
        <v>45562</v>
      </c>
      <c r="BW36" s="1">
        <v>10</v>
      </c>
      <c r="BX36" s="13">
        <v>45573</v>
      </c>
      <c r="BY36" s="1">
        <v>16</v>
      </c>
      <c r="CC36" s="238">
        <v>45624</v>
      </c>
      <c r="CD36" s="239">
        <v>11</v>
      </c>
      <c r="CE36" s="239"/>
      <c r="CG36" s="238">
        <f t="shared" si="5"/>
        <v>45626</v>
      </c>
      <c r="CH36" s="239">
        <f t="shared" si="6"/>
        <v>11</v>
      </c>
      <c r="CI36" s="239"/>
    </row>
    <row r="37" spans="1:87">
      <c r="A37"/>
      <c r="B37"/>
      <c r="C37"/>
      <c r="D37"/>
      <c r="E37"/>
      <c r="F37"/>
      <c r="G37"/>
      <c r="H37"/>
      <c r="I37"/>
      <c r="J37"/>
      <c r="K37"/>
      <c r="L37"/>
      <c r="M37"/>
      <c r="N37"/>
      <c r="O37"/>
      <c r="P37"/>
      <c r="Q37"/>
      <c r="R37"/>
      <c r="S37"/>
      <c r="T37"/>
      <c r="U37"/>
      <c r="V37"/>
      <c r="W37"/>
      <c r="AN37"/>
      <c r="AO37"/>
      <c r="AP37"/>
      <c r="AQ37"/>
      <c r="AR37"/>
      <c r="AS37"/>
      <c r="AT37"/>
      <c r="AU37"/>
      <c r="AV37"/>
      <c r="AW37" s="136">
        <v>45407</v>
      </c>
      <c r="AX37" s="201">
        <v>2</v>
      </c>
      <c r="AY37"/>
      <c r="AZ37" s="441" t="s">
        <v>545</v>
      </c>
      <c r="BA37" s="124" t="s">
        <v>186</v>
      </c>
      <c r="BB37"/>
      <c r="BC37"/>
      <c r="BD37"/>
      <c r="BE37"/>
      <c r="BF37"/>
      <c r="BG37"/>
      <c r="BH37"/>
      <c r="BI37"/>
      <c r="BJ37"/>
      <c r="BK37" s="182">
        <f t="shared" si="1"/>
        <v>2</v>
      </c>
      <c r="BL37" s="176">
        <v>45572</v>
      </c>
      <c r="BM37" s="187">
        <f t="shared" si="2"/>
        <v>16</v>
      </c>
      <c r="BN37" s="187">
        <f>COUNTIFS('Estruturante Móvel'!H:H,DINAMICA!BL37,'Estruturante Móvel'!C:C,"ATIVO")</f>
        <v>4</v>
      </c>
      <c r="BP37" s="182">
        <f t="shared" si="3"/>
        <v>1</v>
      </c>
      <c r="BQ37" s="176">
        <v>45571</v>
      </c>
      <c r="BR37" s="187">
        <f t="shared" si="4"/>
        <v>0</v>
      </c>
      <c r="BS37" s="187">
        <f>COUNTIFS('Estruturante Móvel'!G:G,CONCATENATE(DINAMICA!BQ37),'Estruturante Móvel'!C:C,"&lt;&gt;PREVISTO",'Estruturante Móvel'!Q:Q,"belo horizonte")</f>
        <v>0</v>
      </c>
      <c r="BV37" s="13">
        <v>45563</v>
      </c>
      <c r="BW37" s="1">
        <v>10</v>
      </c>
      <c r="BX37" s="13">
        <v>45574</v>
      </c>
      <c r="BY37" s="1">
        <v>16</v>
      </c>
      <c r="CC37" s="238">
        <v>45625</v>
      </c>
      <c r="CD37" s="239">
        <v>5</v>
      </c>
      <c r="CE37" s="239"/>
      <c r="CG37" s="238">
        <f t="shared" si="5"/>
        <v>45627</v>
      </c>
      <c r="CH37" s="239">
        <f t="shared" si="6"/>
        <v>5</v>
      </c>
      <c r="CI37" s="239"/>
    </row>
    <row r="38" spans="1:87">
      <c r="A38"/>
      <c r="B38"/>
      <c r="C38"/>
      <c r="D38"/>
      <c r="E38"/>
      <c r="F38"/>
      <c r="G38"/>
      <c r="H38"/>
      <c r="I38"/>
      <c r="J38"/>
      <c r="K38"/>
      <c r="L38"/>
      <c r="M38"/>
      <c r="N38"/>
      <c r="O38"/>
      <c r="P38"/>
      <c r="Q38"/>
      <c r="R38"/>
      <c r="S38"/>
      <c r="T38"/>
      <c r="U38"/>
      <c r="V38"/>
      <c r="W38"/>
      <c r="AN38"/>
      <c r="AO38"/>
      <c r="AP38"/>
      <c r="AQ38"/>
      <c r="AR38"/>
      <c r="AS38"/>
      <c r="AT38"/>
      <c r="AU38"/>
      <c r="AV38"/>
      <c r="AW38" s="136">
        <v>45408</v>
      </c>
      <c r="AX38" s="201">
        <v>1</v>
      </c>
      <c r="AY38"/>
      <c r="AZ38" s="441" t="s">
        <v>529</v>
      </c>
      <c r="BA38" s="124" t="s">
        <v>4410</v>
      </c>
      <c r="BB38"/>
      <c r="BC38"/>
      <c r="BD38"/>
      <c r="BE38"/>
      <c r="BF38"/>
      <c r="BG38"/>
      <c r="BH38"/>
      <c r="BI38"/>
      <c r="BJ38"/>
      <c r="BK38" s="182">
        <f t="shared" si="1"/>
        <v>3</v>
      </c>
      <c r="BL38" s="176">
        <v>45573</v>
      </c>
      <c r="BM38" s="187">
        <f t="shared" si="2"/>
        <v>16</v>
      </c>
      <c r="BN38" s="187">
        <f>COUNTIFS('Estruturante Móvel'!H:H,DINAMICA!BL38,'Estruturante Móvel'!C:C,"ATIVO")</f>
        <v>11</v>
      </c>
      <c r="BP38" s="182">
        <f t="shared" si="3"/>
        <v>2</v>
      </c>
      <c r="BQ38" s="176">
        <v>45572</v>
      </c>
      <c r="BR38" s="187">
        <f t="shared" si="4"/>
        <v>2</v>
      </c>
      <c r="BS38" s="187">
        <f>COUNTIFS('Estruturante Móvel'!G:G,CONCATENATE(DINAMICA!BQ38),'Estruturante Móvel'!C:C,"&lt;&gt;PREVISTO",'Estruturante Móvel'!Q:Q,"belo horizonte")</f>
        <v>3</v>
      </c>
      <c r="BV38" s="13">
        <v>45564</v>
      </c>
      <c r="BW38" s="1">
        <v>9</v>
      </c>
      <c r="BX38" s="13">
        <v>45577</v>
      </c>
      <c r="BY38" s="1">
        <v>6</v>
      </c>
      <c r="CC38" s="238">
        <v>45626</v>
      </c>
      <c r="CD38" s="239">
        <v>3</v>
      </c>
      <c r="CE38" s="229"/>
      <c r="CG38" s="238">
        <f t="shared" si="5"/>
        <v>45628</v>
      </c>
      <c r="CH38" s="239">
        <f t="shared" si="6"/>
        <v>3</v>
      </c>
      <c r="CI38" s="229"/>
    </row>
    <row r="39" spans="1:87">
      <c r="A39"/>
      <c r="B39"/>
      <c r="C39"/>
      <c r="D39"/>
      <c r="E39"/>
      <c r="F39"/>
      <c r="G39"/>
      <c r="H39"/>
      <c r="I39"/>
      <c r="J39"/>
      <c r="K39"/>
      <c r="L39"/>
      <c r="M39"/>
      <c r="N39"/>
      <c r="O39"/>
      <c r="P39"/>
      <c r="Q39"/>
      <c r="R39"/>
      <c r="S39"/>
      <c r="T39"/>
      <c r="U39"/>
      <c r="V39"/>
      <c r="W39"/>
      <c r="AN39"/>
      <c r="AO39"/>
      <c r="AP39"/>
      <c r="AQ39"/>
      <c r="AR39"/>
      <c r="AS39"/>
      <c r="AT39"/>
      <c r="AU39"/>
      <c r="AV39"/>
      <c r="AW39" s="136">
        <v>45409</v>
      </c>
      <c r="AX39" s="201">
        <v>3</v>
      </c>
      <c r="AY39"/>
      <c r="AZ39" s="441" t="s">
        <v>542</v>
      </c>
      <c r="BA39" s="124" t="s">
        <v>4410</v>
      </c>
      <c r="BB39"/>
      <c r="BC39"/>
      <c r="BD39"/>
      <c r="BE39"/>
      <c r="BF39"/>
      <c r="BG39"/>
      <c r="BH39"/>
      <c r="BI39"/>
      <c r="BJ39"/>
      <c r="BK39" s="182">
        <f t="shared" si="1"/>
        <v>4</v>
      </c>
      <c r="BL39" s="176">
        <v>45574</v>
      </c>
      <c r="BM39" s="187">
        <f t="shared" si="2"/>
        <v>16</v>
      </c>
      <c r="BN39" s="187">
        <f>COUNTIFS('Estruturante Móvel'!H:H,DINAMICA!BL39,'Estruturante Móvel'!C:C,"ATIVO")</f>
        <v>5</v>
      </c>
      <c r="BP39" s="182">
        <f t="shared" si="3"/>
        <v>3</v>
      </c>
      <c r="BQ39" s="176">
        <v>45573</v>
      </c>
      <c r="BR39" s="187">
        <f t="shared" si="4"/>
        <v>2</v>
      </c>
      <c r="BS39" s="187">
        <f>COUNTIFS('Estruturante Móvel'!G:G,CONCATENATE(DINAMICA!BQ39),'Estruturante Móvel'!C:C,"&lt;&gt;PREVISTO",'Estruturante Móvel'!Q:Q,"belo horizonte")</f>
        <v>3</v>
      </c>
      <c r="BV39" s="13">
        <v>45565</v>
      </c>
      <c r="BW39" s="1">
        <v>4</v>
      </c>
      <c r="BX39" s="13">
        <v>45581</v>
      </c>
      <c r="BY39" s="1">
        <v>8</v>
      </c>
      <c r="CC39" s="228" t="s">
        <v>8</v>
      </c>
      <c r="CD39" s="229">
        <v>85</v>
      </c>
      <c r="CG39" s="230" t="s">
        <v>8</v>
      </c>
      <c r="CH39" s="230">
        <f>SUM(CH18:CH38)</f>
        <v>85</v>
      </c>
    </row>
    <row r="40" spans="1:87">
      <c r="A40"/>
      <c r="B40"/>
      <c r="C40"/>
      <c r="D40"/>
      <c r="E40"/>
      <c r="F40"/>
      <c r="G40"/>
      <c r="H40"/>
      <c r="I40"/>
      <c r="J40"/>
      <c r="K40"/>
      <c r="L40"/>
      <c r="M40"/>
      <c r="N40"/>
      <c r="O40"/>
      <c r="P40"/>
      <c r="Q40"/>
      <c r="R40"/>
      <c r="S40"/>
      <c r="T40"/>
      <c r="U40"/>
      <c r="V40"/>
      <c r="W40"/>
      <c r="AN40"/>
      <c r="AO40"/>
      <c r="AP40"/>
      <c r="AQ40"/>
      <c r="AR40"/>
      <c r="AS40"/>
      <c r="AT40"/>
      <c r="AU40"/>
      <c r="AV40"/>
      <c r="AW40" s="136">
        <v>45412</v>
      </c>
      <c r="AX40" s="201">
        <v>2</v>
      </c>
      <c r="AY40"/>
      <c r="AZ40" s="441" t="s">
        <v>3</v>
      </c>
      <c r="BA40" s="124" t="s">
        <v>134</v>
      </c>
      <c r="BB40"/>
      <c r="BC40"/>
      <c r="BD40"/>
      <c r="BE40"/>
      <c r="BF40"/>
      <c r="BG40"/>
      <c r="BH40"/>
      <c r="BI40"/>
      <c r="BJ40"/>
      <c r="BK40" s="182">
        <f t="shared" si="1"/>
        <v>5</v>
      </c>
      <c r="BL40" s="176">
        <v>45575</v>
      </c>
      <c r="BM40" s="187">
        <f t="shared" si="2"/>
        <v>0</v>
      </c>
      <c r="BN40" s="187">
        <f>COUNTIFS('Estruturante Móvel'!H:H,DINAMICA!BL40,'Estruturante Móvel'!C:C,"ATIVO")</f>
        <v>7</v>
      </c>
      <c r="BP40" s="182">
        <f t="shared" si="3"/>
        <v>4</v>
      </c>
      <c r="BQ40" s="176">
        <v>45574</v>
      </c>
      <c r="BR40" s="187">
        <f t="shared" si="4"/>
        <v>2</v>
      </c>
      <c r="BS40" s="187">
        <f>COUNTIFS('Estruturante Móvel'!G:G,CONCATENATE(DINAMICA!BQ40),'Estruturante Móvel'!C:C,"&lt;&gt;PREVISTO",'Estruturante Móvel'!Q:Q,"belo horizonte")</f>
        <v>2</v>
      </c>
      <c r="BV40" s="13">
        <v>45566</v>
      </c>
      <c r="BW40" s="1">
        <v>2</v>
      </c>
      <c r="BX40" s="13"/>
      <c r="BY40" s="1"/>
    </row>
    <row r="41" spans="1:87">
      <c r="A41"/>
      <c r="B41"/>
      <c r="C41"/>
      <c r="D41"/>
      <c r="E41"/>
      <c r="F41"/>
      <c r="G41"/>
      <c r="H41"/>
      <c r="I41"/>
      <c r="J41"/>
      <c r="K41"/>
      <c r="L41"/>
      <c r="M41"/>
      <c r="N41"/>
      <c r="O41"/>
      <c r="P41"/>
      <c r="Q41"/>
      <c r="R41"/>
      <c r="S41"/>
      <c r="T41"/>
      <c r="U41"/>
      <c r="V41"/>
      <c r="W41"/>
      <c r="AN41"/>
      <c r="AO41"/>
      <c r="AP41"/>
      <c r="AQ41"/>
      <c r="AR41"/>
      <c r="AS41"/>
      <c r="AT41"/>
      <c r="AU41"/>
      <c r="AV41"/>
      <c r="AW41" s="136">
        <v>45413</v>
      </c>
      <c r="AX41" s="201">
        <v>2</v>
      </c>
      <c r="AY41"/>
      <c r="AZ41"/>
      <c r="BB41"/>
      <c r="BC41"/>
      <c r="BD41"/>
      <c r="BE41"/>
      <c r="BF41"/>
      <c r="BG41"/>
      <c r="BH41"/>
      <c r="BI41"/>
      <c r="BJ41"/>
      <c r="BK41" s="182">
        <f t="shared" si="1"/>
        <v>6</v>
      </c>
      <c r="BL41" s="176">
        <v>45576</v>
      </c>
      <c r="BM41" s="187">
        <f t="shared" si="2"/>
        <v>0</v>
      </c>
      <c r="BN41" s="187">
        <f>COUNTIFS('Estruturante Móvel'!H:H,DINAMICA!BL41,'Estruturante Móvel'!C:C,"ATIVO")</f>
        <v>5</v>
      </c>
      <c r="BP41" s="182">
        <f t="shared" si="3"/>
        <v>5</v>
      </c>
      <c r="BQ41" s="176">
        <v>45575</v>
      </c>
      <c r="BR41" s="187">
        <f t="shared" si="4"/>
        <v>2</v>
      </c>
      <c r="BS41" s="187">
        <f>COUNTIFS('Estruturante Móvel'!G:G,CONCATENATE(DINAMICA!BQ41),'Estruturante Móvel'!C:C,"&lt;&gt;PREVISTO",'Estruturante Móvel'!Q:Q,"belo horizonte")</f>
        <v>6</v>
      </c>
      <c r="BV41" s="13">
        <v>45567</v>
      </c>
      <c r="BW41" s="1">
        <v>2</v>
      </c>
      <c r="BX41" s="13"/>
      <c r="BY41" s="1"/>
    </row>
    <row r="42" spans="1:87" ht="15.75" thickBot="1">
      <c r="A42"/>
      <c r="B42"/>
      <c r="C42"/>
      <c r="D42"/>
      <c r="E42"/>
      <c r="F42"/>
      <c r="G42"/>
      <c r="H42"/>
      <c r="I42"/>
      <c r="J42"/>
      <c r="K42"/>
      <c r="L42"/>
      <c r="M42"/>
      <c r="N42"/>
      <c r="O42"/>
      <c r="P42"/>
      <c r="Q42"/>
      <c r="R42"/>
      <c r="S42"/>
      <c r="T42"/>
      <c r="U42"/>
      <c r="V42"/>
      <c r="W42"/>
      <c r="AN42" s="1"/>
      <c r="AO42" s="1"/>
      <c r="AP42"/>
      <c r="AQ42"/>
      <c r="AR42"/>
      <c r="AS42"/>
      <c r="AT42"/>
      <c r="AU42"/>
      <c r="AV42"/>
      <c r="AW42" s="136">
        <v>45416</v>
      </c>
      <c r="AX42" s="201">
        <v>1</v>
      </c>
      <c r="AY42"/>
      <c r="AZ42" s="590" t="s">
        <v>4588</v>
      </c>
      <c r="BA42" s="444" t="s">
        <v>521</v>
      </c>
      <c r="BB42" s="137" t="s">
        <v>4589</v>
      </c>
      <c r="BC42"/>
      <c r="BD42"/>
      <c r="BE42"/>
      <c r="BF42"/>
      <c r="BG42"/>
      <c r="BH42"/>
      <c r="BI42"/>
      <c r="BJ42"/>
      <c r="BK42" s="182">
        <f t="shared" si="1"/>
        <v>7</v>
      </c>
      <c r="BL42" s="176">
        <v>45577</v>
      </c>
      <c r="BM42" s="187">
        <f t="shared" si="2"/>
        <v>6</v>
      </c>
      <c r="BN42" s="187">
        <f>COUNTIFS('Estruturante Móvel'!H:H,DINAMICA!BL42,'Estruturante Móvel'!C:C,"ATIVO")</f>
        <v>0</v>
      </c>
      <c r="BP42" s="182">
        <f t="shared" si="3"/>
        <v>6</v>
      </c>
      <c r="BQ42" s="176">
        <v>45576</v>
      </c>
      <c r="BR42" s="187">
        <f t="shared" si="4"/>
        <v>2</v>
      </c>
      <c r="BS42" s="187">
        <f>COUNTIFS('Estruturante Móvel'!G:G,CONCATENATE(DINAMICA!BQ42),'Estruturante Móvel'!C:C,"&lt;&gt;PREVISTO",'Estruturante Móvel'!Q:Q,"belo horizonte")</f>
        <v>0</v>
      </c>
      <c r="BV42" s="13">
        <v>45568</v>
      </c>
      <c r="BW42" s="1">
        <v>2</v>
      </c>
      <c r="BX42" s="1"/>
      <c r="BY42" s="1"/>
    </row>
    <row r="43" spans="1:87">
      <c r="A43"/>
      <c r="B43"/>
      <c r="C43"/>
      <c r="D43"/>
      <c r="E43"/>
      <c r="F43"/>
      <c r="G43"/>
      <c r="H43"/>
      <c r="I43"/>
      <c r="J43"/>
      <c r="K43"/>
      <c r="L43"/>
      <c r="M43"/>
      <c r="N43"/>
      <c r="O43"/>
      <c r="P43"/>
      <c r="Q43"/>
      <c r="R43"/>
      <c r="S43"/>
      <c r="T43"/>
      <c r="U43"/>
      <c r="V43"/>
      <c r="W43"/>
      <c r="AN43" s="1"/>
      <c r="AO43" s="1"/>
      <c r="AP43"/>
      <c r="AQ43"/>
      <c r="AR43"/>
      <c r="AS43"/>
      <c r="AT43"/>
      <c r="AU43"/>
      <c r="AV43"/>
      <c r="AW43" s="136">
        <v>45422</v>
      </c>
      <c r="AX43" s="201">
        <v>3</v>
      </c>
      <c r="AY43"/>
      <c r="AZ43" s="109" t="s">
        <v>460</v>
      </c>
      <c r="BA43" s="201" t="s">
        <v>589</v>
      </c>
      <c r="BB43" s="201">
        <v>31</v>
      </c>
      <c r="BC43"/>
      <c r="BD43"/>
      <c r="BE43"/>
      <c r="BF43"/>
      <c r="BG43"/>
      <c r="BH43"/>
      <c r="BI43"/>
      <c r="BJ43"/>
      <c r="BK43" s="182">
        <f t="shared" si="1"/>
        <v>1</v>
      </c>
      <c r="BL43" s="176">
        <v>45578</v>
      </c>
      <c r="BM43" s="187">
        <f t="shared" si="2"/>
        <v>0</v>
      </c>
      <c r="BN43" s="187">
        <f>COUNTIFS('Estruturante Móvel'!H:H,DINAMICA!BL43,'Estruturante Móvel'!C:C,"ATIVO")</f>
        <v>0</v>
      </c>
      <c r="BP43" s="182">
        <f t="shared" si="3"/>
        <v>7</v>
      </c>
      <c r="BQ43" s="176">
        <v>45577</v>
      </c>
      <c r="BR43" s="187">
        <f t="shared" si="4"/>
        <v>2</v>
      </c>
      <c r="BS43" s="187">
        <f>COUNTIFS('Estruturante Móvel'!G:G,CONCATENATE(DINAMICA!BQ43),'Estruturante Móvel'!C:C,"&lt;&gt;PREVISTO",'Estruturante Móvel'!Q:Q,"belo horizonte")</f>
        <v>3</v>
      </c>
      <c r="BV43" s="13">
        <v>45569</v>
      </c>
      <c r="BW43" s="1">
        <v>2</v>
      </c>
      <c r="BX43" s="1"/>
      <c r="BY43" s="1"/>
    </row>
    <row r="44" spans="1:87">
      <c r="A44"/>
      <c r="B44"/>
      <c r="C44"/>
      <c r="D44"/>
      <c r="E44"/>
      <c r="F44"/>
      <c r="G44"/>
      <c r="H44"/>
      <c r="I44"/>
      <c r="J44"/>
      <c r="K44"/>
      <c r="L44"/>
      <c r="M44"/>
      <c r="N44"/>
      <c r="O44"/>
      <c r="P44"/>
      <c r="Q44"/>
      <c r="R44"/>
      <c r="S44"/>
      <c r="T44"/>
      <c r="U44"/>
      <c r="V44"/>
      <c r="W44"/>
      <c r="AN44" s="1"/>
      <c r="AO44" s="1"/>
      <c r="AP44"/>
      <c r="AQ44"/>
      <c r="AR44"/>
      <c r="AS44"/>
      <c r="AT44"/>
      <c r="AU44"/>
      <c r="AV44"/>
      <c r="AW44" s="136">
        <v>45423</v>
      </c>
      <c r="AX44" s="201">
        <v>1</v>
      </c>
      <c r="AY44"/>
      <c r="AZ44" s="109" t="s">
        <v>453</v>
      </c>
      <c r="BA44" s="201" t="s">
        <v>705</v>
      </c>
      <c r="BB44" s="201">
        <v>15</v>
      </c>
      <c r="BC44"/>
      <c r="BD44"/>
      <c r="BE44"/>
      <c r="BF44"/>
      <c r="BG44"/>
      <c r="BH44"/>
      <c r="BI44"/>
      <c r="BJ44"/>
      <c r="BK44" s="182">
        <f t="shared" si="1"/>
        <v>2</v>
      </c>
      <c r="BL44" s="176">
        <v>45579</v>
      </c>
      <c r="BM44" s="187">
        <f t="shared" si="2"/>
        <v>0</v>
      </c>
      <c r="BN44" s="187">
        <f>COUNTIFS('Estruturante Móvel'!H:H,DINAMICA!BL44,'Estruturante Móvel'!C:C,"ATIVO")</f>
        <v>4</v>
      </c>
      <c r="BP44" s="182">
        <f t="shared" si="3"/>
        <v>1</v>
      </c>
      <c r="BQ44" s="176">
        <v>45578</v>
      </c>
      <c r="BR44" s="187">
        <f t="shared" si="4"/>
        <v>0</v>
      </c>
      <c r="BS44" s="187">
        <f>COUNTIFS('Estruturante Móvel'!G:G,CONCATENATE(DINAMICA!BQ44),'Estruturante Móvel'!C:C,"&lt;&gt;PREVISTO",'Estruturante Móvel'!Q:Q,"belo horizonte")</f>
        <v>0</v>
      </c>
      <c r="BV44" s="13">
        <v>45570</v>
      </c>
      <c r="BW44" s="1">
        <v>2</v>
      </c>
      <c r="BX44" s="1"/>
      <c r="BY44" s="1"/>
    </row>
    <row r="45" spans="1:87">
      <c r="A45"/>
      <c r="B45"/>
      <c r="C45"/>
      <c r="D45"/>
      <c r="E45"/>
      <c r="F45"/>
      <c r="G45"/>
      <c r="H45"/>
      <c r="I45"/>
      <c r="J45"/>
      <c r="K45"/>
      <c r="L45"/>
      <c r="M45"/>
      <c r="N45"/>
      <c r="O45"/>
      <c r="P45"/>
      <c r="Q45"/>
      <c r="R45"/>
      <c r="S45"/>
      <c r="T45"/>
      <c r="U45"/>
      <c r="V45"/>
      <c r="W45"/>
      <c r="AN45" s="1"/>
      <c r="AO45" s="1"/>
      <c r="AP45"/>
      <c r="AQ45"/>
      <c r="AR45"/>
      <c r="AS45"/>
      <c r="AT45"/>
      <c r="AU45"/>
      <c r="AV45"/>
      <c r="AW45" s="136">
        <v>45425</v>
      </c>
      <c r="AX45" s="201">
        <v>2</v>
      </c>
      <c r="AY45"/>
      <c r="AZ45" s="109" t="s">
        <v>448</v>
      </c>
      <c r="BA45" s="201" t="s">
        <v>705</v>
      </c>
      <c r="BB45" s="201">
        <v>19</v>
      </c>
      <c r="BC45"/>
      <c r="BD45"/>
      <c r="BE45"/>
      <c r="BF45"/>
      <c r="BG45"/>
      <c r="BH45"/>
      <c r="BI45"/>
      <c r="BJ45"/>
      <c r="BK45" s="182">
        <f t="shared" si="1"/>
        <v>4</v>
      </c>
      <c r="BL45" s="176">
        <v>45581</v>
      </c>
      <c r="BM45" s="187">
        <f t="shared" si="2"/>
        <v>8</v>
      </c>
      <c r="BN45" s="187">
        <f>COUNTIFS('Estruturante Móvel'!H:H,DINAMICA!BL45,'Estruturante Móvel'!C:C,"ATIVO")</f>
        <v>4</v>
      </c>
      <c r="BP45" s="182">
        <f t="shared" si="3"/>
        <v>2</v>
      </c>
      <c r="BQ45" s="176">
        <v>45579</v>
      </c>
      <c r="BR45" s="187">
        <f t="shared" si="4"/>
        <v>3</v>
      </c>
      <c r="BS45" s="187">
        <f>COUNTIFS('Estruturante Móvel'!G:G,CONCATENATE(DINAMICA!BQ45),'Estruturante Móvel'!C:C,"&lt;&gt;PREVISTO",'Estruturante Móvel'!Q:Q,"belo horizonte")</f>
        <v>7</v>
      </c>
      <c r="BV45" s="13">
        <v>45572</v>
      </c>
      <c r="BW45" s="1">
        <v>2</v>
      </c>
      <c r="BX45" s="1"/>
      <c r="BY45" s="1"/>
    </row>
    <row r="46" spans="1:87">
      <c r="A46"/>
      <c r="B46"/>
      <c r="C46"/>
      <c r="D46"/>
      <c r="E46"/>
      <c r="F46"/>
      <c r="G46"/>
      <c r="H46"/>
      <c r="I46"/>
      <c r="J46"/>
      <c r="K46"/>
      <c r="L46"/>
      <c r="M46"/>
      <c r="N46"/>
      <c r="O46"/>
      <c r="P46"/>
      <c r="Q46"/>
      <c r="R46"/>
      <c r="S46"/>
      <c r="T46"/>
      <c r="U46"/>
      <c r="V46"/>
      <c r="W46"/>
      <c r="AN46" s="1"/>
      <c r="AO46" s="1"/>
      <c r="AP46"/>
      <c r="AQ46"/>
      <c r="AR46"/>
      <c r="AS46"/>
      <c r="AT46"/>
      <c r="AU46"/>
      <c r="AV46"/>
      <c r="AW46" s="136">
        <v>45426</v>
      </c>
      <c r="AX46" s="201">
        <v>1</v>
      </c>
      <c r="AY46"/>
      <c r="AZ46" s="109" t="s">
        <v>448</v>
      </c>
      <c r="BA46" s="201" t="s">
        <v>799</v>
      </c>
      <c r="BB46" s="201">
        <v>4</v>
      </c>
      <c r="BC46"/>
      <c r="BD46"/>
      <c r="BE46"/>
      <c r="BF46"/>
      <c r="BG46"/>
      <c r="BH46"/>
      <c r="BI46"/>
      <c r="BJ46"/>
      <c r="BK46"/>
      <c r="BL46" s="180" t="s">
        <v>8</v>
      </c>
      <c r="BM46" s="177">
        <f>SUM(BM9:BM45)</f>
        <v>297</v>
      </c>
      <c r="BN46" s="177">
        <f>SUM(BN9:BN45)</f>
        <v>143</v>
      </c>
      <c r="BP46" s="182">
        <f t="shared" si="3"/>
        <v>3</v>
      </c>
      <c r="BQ46" s="176">
        <v>45580</v>
      </c>
      <c r="BR46" s="187">
        <f t="shared" si="4"/>
        <v>0</v>
      </c>
      <c r="BS46" s="187">
        <f>COUNTIFS('Estruturante Móvel'!G:G,CONCATENATE(DINAMICA!BQ46),'Estruturante Móvel'!C:C,"&lt;&gt;PREVISTO",'Estruturante Móvel'!Q:Q,"belo horizonte")</f>
        <v>4</v>
      </c>
      <c r="BV46" s="13">
        <v>45573</v>
      </c>
      <c r="BW46" s="1">
        <v>2</v>
      </c>
      <c r="BX46" s="1"/>
      <c r="BY46" s="1"/>
    </row>
    <row r="47" spans="1:87">
      <c r="A47"/>
      <c r="B47"/>
      <c r="C47"/>
      <c r="D47"/>
      <c r="E47"/>
      <c r="F47"/>
      <c r="G47"/>
      <c r="H47"/>
      <c r="I47"/>
      <c r="J47"/>
      <c r="K47"/>
      <c r="L47"/>
      <c r="M47"/>
      <c r="N47"/>
      <c r="O47"/>
      <c r="P47"/>
      <c r="Q47"/>
      <c r="R47"/>
      <c r="S47"/>
      <c r="T47"/>
      <c r="U47"/>
      <c r="V47"/>
      <c r="W47"/>
      <c r="AN47" s="1"/>
      <c r="AO47" s="1"/>
      <c r="AP47"/>
      <c r="AQ47"/>
      <c r="AR47"/>
      <c r="AS47"/>
      <c r="AT47"/>
      <c r="AU47"/>
      <c r="AV47"/>
      <c r="AW47" s="136">
        <v>45427</v>
      </c>
      <c r="AX47" s="201">
        <v>1</v>
      </c>
      <c r="AY47"/>
      <c r="AZ47" s="109" t="s">
        <v>448</v>
      </c>
      <c r="BA47" s="201" t="s">
        <v>2356</v>
      </c>
      <c r="BB47" s="201">
        <v>1</v>
      </c>
      <c r="BC47"/>
      <c r="BD47"/>
      <c r="BE47"/>
      <c r="BF47"/>
      <c r="BG47"/>
      <c r="BH47"/>
      <c r="BI47"/>
      <c r="BJ47"/>
      <c r="BK47"/>
      <c r="BL47"/>
      <c r="BP47" s="182">
        <f t="shared" si="3"/>
        <v>4</v>
      </c>
      <c r="BQ47" s="176">
        <v>45581</v>
      </c>
      <c r="BR47" s="187">
        <f t="shared" si="4"/>
        <v>0</v>
      </c>
      <c r="BS47" s="187">
        <f>COUNTIFS('Estruturante Móvel'!G:G,CONCATENATE(DINAMICA!BQ47),'Estruturante Móvel'!C:C,"&lt;&gt;PREVISTO",'Estruturante Móvel'!Q:Q,"belo horizonte")</f>
        <v>2</v>
      </c>
      <c r="BV47" s="13">
        <v>45574</v>
      </c>
      <c r="BW47" s="1">
        <v>2</v>
      </c>
      <c r="BX47" s="1"/>
      <c r="BY47" s="1"/>
    </row>
    <row r="48" spans="1:87">
      <c r="A48"/>
      <c r="B48"/>
      <c r="C48"/>
      <c r="D48"/>
      <c r="E48"/>
      <c r="F48"/>
      <c r="G48"/>
      <c r="H48"/>
      <c r="I48"/>
      <c r="J48"/>
      <c r="K48"/>
      <c r="L48"/>
      <c r="M48"/>
      <c r="N48"/>
      <c r="O48"/>
      <c r="P48"/>
      <c r="Q48"/>
      <c r="R48"/>
      <c r="S48"/>
      <c r="T48"/>
      <c r="U48"/>
      <c r="V48"/>
      <c r="W48"/>
      <c r="AN48" s="1"/>
      <c r="AO48" s="1"/>
      <c r="AP48"/>
      <c r="AQ48"/>
      <c r="AR48"/>
      <c r="AS48"/>
      <c r="AT48"/>
      <c r="AU48"/>
      <c r="AV48"/>
      <c r="AW48" s="136">
        <v>45428</v>
      </c>
      <c r="AX48" s="201">
        <v>4</v>
      </c>
      <c r="AY48"/>
      <c r="AZ48" s="109" t="s">
        <v>461</v>
      </c>
      <c r="BA48" s="201" t="s">
        <v>589</v>
      </c>
      <c r="BB48" s="201">
        <v>44</v>
      </c>
      <c r="BC48"/>
      <c r="BD48"/>
      <c r="BE48"/>
      <c r="BF48"/>
      <c r="BG48"/>
      <c r="BH48"/>
      <c r="BI48"/>
      <c r="BJ48"/>
      <c r="BK48"/>
      <c r="BL48"/>
      <c r="BP48" s="182">
        <f t="shared" si="3"/>
        <v>5</v>
      </c>
      <c r="BQ48" s="176">
        <v>45582</v>
      </c>
      <c r="BR48" s="187">
        <f t="shared" si="4"/>
        <v>0</v>
      </c>
      <c r="BS48" s="187">
        <f>COUNTIFS('Estruturante Móvel'!G:G,CONCATENATE(DINAMICA!BQ48),'Estruturante Móvel'!C:C,"&lt;&gt;PREVISTO",'Estruturante Móvel'!Q:Q,"belo horizonte")</f>
        <v>3</v>
      </c>
      <c r="BV48" s="13">
        <v>45575</v>
      </c>
      <c r="BW48" s="1">
        <v>2</v>
      </c>
      <c r="BX48" s="1"/>
      <c r="BY48" s="1"/>
    </row>
    <row r="49" spans="1:77">
      <c r="A49"/>
      <c r="B49"/>
      <c r="C49"/>
      <c r="D49"/>
      <c r="E49"/>
      <c r="F49"/>
      <c r="G49"/>
      <c r="H49"/>
      <c r="I49"/>
      <c r="J49"/>
      <c r="K49"/>
      <c r="L49"/>
      <c r="M49"/>
      <c r="N49"/>
      <c r="O49"/>
      <c r="P49"/>
      <c r="Q49"/>
      <c r="R49"/>
      <c r="S49"/>
      <c r="T49"/>
      <c r="U49"/>
      <c r="V49"/>
      <c r="W49"/>
      <c r="AN49" s="1"/>
      <c r="AO49" s="1"/>
      <c r="AP49"/>
      <c r="AQ49"/>
      <c r="AR49"/>
      <c r="AS49"/>
      <c r="AT49"/>
      <c r="AU49"/>
      <c r="AV49"/>
      <c r="AW49" s="136">
        <v>45429</v>
      </c>
      <c r="AX49" s="201">
        <v>5</v>
      </c>
      <c r="AY49"/>
      <c r="AZ49" s="109" t="s">
        <v>40</v>
      </c>
      <c r="BA49" s="201" t="s">
        <v>589</v>
      </c>
      <c r="BB49" s="201">
        <v>7</v>
      </c>
      <c r="BC49"/>
      <c r="BD49"/>
      <c r="BE49"/>
      <c r="BF49"/>
      <c r="BG49"/>
      <c r="BH49"/>
      <c r="BI49"/>
      <c r="BJ49"/>
      <c r="BK49"/>
      <c r="BL49"/>
      <c r="BP49" s="182">
        <f t="shared" si="3"/>
        <v>6</v>
      </c>
      <c r="BQ49" s="176">
        <v>45583</v>
      </c>
      <c r="BR49" s="187">
        <f t="shared" si="4"/>
        <v>0</v>
      </c>
      <c r="BS49" s="187">
        <f>COUNTIFS('Estruturante Móvel'!G:G,CONCATENATE(DINAMICA!BQ49),'Estruturante Móvel'!C:C,"&lt;&gt;PREVISTO",'Estruturante Móvel'!Q:Q,"belo horizonte")</f>
        <v>2</v>
      </c>
      <c r="BV49" s="13">
        <v>45576</v>
      </c>
      <c r="BW49" s="1">
        <v>2</v>
      </c>
      <c r="BX49" s="1"/>
      <c r="BY49" s="1"/>
    </row>
    <row r="50" spans="1:77">
      <c r="A50"/>
      <c r="B50"/>
      <c r="C50"/>
      <c r="D50"/>
      <c r="E50"/>
      <c r="F50"/>
      <c r="G50"/>
      <c r="H50"/>
      <c r="I50"/>
      <c r="J50"/>
      <c r="K50"/>
      <c r="L50"/>
      <c r="M50"/>
      <c r="N50"/>
      <c r="O50"/>
      <c r="P50"/>
      <c r="Q50"/>
      <c r="R50"/>
      <c r="S50"/>
      <c r="T50"/>
      <c r="U50"/>
      <c r="V50"/>
      <c r="W50"/>
      <c r="AN50" s="1"/>
      <c r="AO50" s="1"/>
      <c r="AP50"/>
      <c r="AQ50"/>
      <c r="AR50"/>
      <c r="AS50"/>
      <c r="AT50"/>
      <c r="AU50"/>
      <c r="AV50"/>
      <c r="AW50" s="136">
        <v>45430</v>
      </c>
      <c r="AX50" s="201">
        <v>1</v>
      </c>
      <c r="AY50"/>
      <c r="AZ50" s="109" t="s">
        <v>40</v>
      </c>
      <c r="BA50" s="201" t="s">
        <v>664</v>
      </c>
      <c r="BB50" s="201">
        <v>7</v>
      </c>
      <c r="BC50"/>
      <c r="BD50"/>
      <c r="BE50"/>
      <c r="BF50"/>
      <c r="BG50"/>
      <c r="BH50"/>
      <c r="BI50"/>
      <c r="BJ50"/>
      <c r="BK50"/>
      <c r="BL50"/>
      <c r="BP50" s="182">
        <f t="shared" si="3"/>
        <v>7</v>
      </c>
      <c r="BQ50" s="176">
        <v>45584</v>
      </c>
      <c r="BR50" s="187">
        <f t="shared" si="4"/>
        <v>0</v>
      </c>
      <c r="BS50" s="187">
        <f>COUNTIFS('Estruturante Móvel'!G:G,CONCATENATE(DINAMICA!BQ50),'Estruturante Móvel'!C:C,"&lt;&gt;PREVISTO",'Estruturante Móvel'!Q:Q,"belo horizonte")</f>
        <v>0</v>
      </c>
      <c r="BV50" s="13">
        <v>45577</v>
      </c>
      <c r="BW50" s="1">
        <v>2</v>
      </c>
      <c r="BX50" s="1"/>
      <c r="BY50" s="1"/>
    </row>
    <row r="51" spans="1:77">
      <c r="A51"/>
      <c r="B51"/>
      <c r="C51"/>
      <c r="D51"/>
      <c r="E51"/>
      <c r="F51"/>
      <c r="G51"/>
      <c r="H51"/>
      <c r="I51"/>
      <c r="J51"/>
      <c r="K51"/>
      <c r="L51"/>
      <c r="M51"/>
      <c r="N51"/>
      <c r="O51"/>
      <c r="P51"/>
      <c r="Q51"/>
      <c r="R51"/>
      <c r="S51"/>
      <c r="T51"/>
      <c r="U51"/>
      <c r="V51"/>
      <c r="W51"/>
      <c r="AN51" s="1"/>
      <c r="AO51" s="1"/>
      <c r="AP51"/>
      <c r="AQ51"/>
      <c r="AR51"/>
      <c r="AS51"/>
      <c r="AT51"/>
      <c r="AU51"/>
      <c r="AV51"/>
      <c r="AW51" s="136">
        <v>45432</v>
      </c>
      <c r="AX51" s="201">
        <v>3</v>
      </c>
      <c r="AY51"/>
      <c r="AZ51" s="109" t="s">
        <v>40</v>
      </c>
      <c r="BA51" s="201" t="s">
        <v>1910</v>
      </c>
      <c r="BB51" s="201">
        <v>1</v>
      </c>
      <c r="BC51"/>
      <c r="BD51"/>
      <c r="BE51"/>
      <c r="BF51"/>
      <c r="BG51"/>
      <c r="BH51"/>
      <c r="BI51"/>
      <c r="BJ51"/>
      <c r="BK51"/>
      <c r="BP51" s="182">
        <f t="shared" si="3"/>
        <v>1</v>
      </c>
      <c r="BQ51" s="176">
        <v>45585</v>
      </c>
      <c r="BR51" s="187">
        <f t="shared" si="4"/>
        <v>0</v>
      </c>
      <c r="BS51" s="187">
        <f>COUNTIFS('Estruturante Móvel'!G:G,CONCATENATE(DINAMICA!BQ51),'Estruturante Móvel'!C:C,"&lt;&gt;PREVISTO",'Estruturante Móvel'!Q:Q,"belo horizonte")</f>
        <v>0</v>
      </c>
      <c r="BV51" s="101">
        <v>45579</v>
      </c>
      <c r="BW51" s="1">
        <v>3</v>
      </c>
    </row>
    <row r="52" spans="1:77">
      <c r="A52"/>
      <c r="B52"/>
      <c r="C52"/>
      <c r="D52"/>
      <c r="E52"/>
      <c r="F52"/>
      <c r="G52"/>
      <c r="H52"/>
      <c r="I52"/>
      <c r="J52"/>
      <c r="K52"/>
      <c r="L52"/>
      <c r="M52"/>
      <c r="N52"/>
      <c r="O52"/>
      <c r="P52"/>
      <c r="Q52"/>
      <c r="R52"/>
      <c r="S52"/>
      <c r="T52"/>
      <c r="U52"/>
      <c r="V52"/>
      <c r="W52"/>
      <c r="AN52" s="1"/>
      <c r="AO52" s="1"/>
      <c r="AP52"/>
      <c r="AQ52"/>
      <c r="AR52"/>
      <c r="AS52"/>
      <c r="AT52"/>
      <c r="AU52"/>
      <c r="AV52"/>
      <c r="AW52" s="136">
        <v>45433</v>
      </c>
      <c r="AX52" s="201">
        <v>3</v>
      </c>
      <c r="AY52"/>
      <c r="AZ52" s="109" t="s">
        <v>462</v>
      </c>
      <c r="BA52" s="201" t="s">
        <v>589</v>
      </c>
      <c r="BB52" s="201">
        <v>9</v>
      </c>
      <c r="BC52"/>
      <c r="BD52"/>
      <c r="BE52"/>
      <c r="BF52"/>
      <c r="BG52"/>
      <c r="BH52"/>
      <c r="BI52"/>
      <c r="BJ52"/>
      <c r="BK52"/>
      <c r="BL52"/>
      <c r="BP52" s="182">
        <f t="shared" si="3"/>
        <v>2</v>
      </c>
      <c r="BQ52" s="176">
        <v>45586</v>
      </c>
      <c r="BR52" s="187">
        <f t="shared" si="4"/>
        <v>0</v>
      </c>
      <c r="BS52" s="187">
        <f>COUNTIFS('Estruturante Móvel'!G:G,CONCATENATE(DINAMICA!BQ52),'Estruturante Móvel'!C:C,"&lt;&gt;PREVISTO",'Estruturante Móvel'!Q:Q,"belo horizonte")</f>
        <v>0</v>
      </c>
    </row>
    <row r="53" spans="1:77">
      <c r="A53"/>
      <c r="B53"/>
      <c r="C53"/>
      <c r="D53"/>
      <c r="E53"/>
      <c r="F53"/>
      <c r="G53"/>
      <c r="H53"/>
      <c r="I53"/>
      <c r="J53"/>
      <c r="K53"/>
      <c r="L53"/>
      <c r="M53"/>
      <c r="N53"/>
      <c r="O53"/>
      <c r="P53"/>
      <c r="Q53"/>
      <c r="R53"/>
      <c r="S53"/>
      <c r="T53"/>
      <c r="U53"/>
      <c r="V53"/>
      <c r="W53"/>
      <c r="AN53" s="1"/>
      <c r="AO53" s="1"/>
      <c r="AP53"/>
      <c r="AQ53"/>
      <c r="AR53"/>
      <c r="AS53"/>
      <c r="AT53"/>
      <c r="AU53"/>
      <c r="AV53"/>
      <c r="AW53" s="136">
        <v>45434</v>
      </c>
      <c r="AX53" s="201">
        <v>2</v>
      </c>
      <c r="AY53"/>
      <c r="AZ53" s="109" t="s">
        <v>459</v>
      </c>
      <c r="BA53" s="201" t="s">
        <v>589</v>
      </c>
      <c r="BB53" s="201">
        <v>15</v>
      </c>
      <c r="BC53"/>
      <c r="BD53"/>
      <c r="BE53"/>
      <c r="BF53"/>
      <c r="BG53"/>
      <c r="BH53"/>
      <c r="BI53"/>
      <c r="BJ53"/>
      <c r="BK53"/>
      <c r="BL53"/>
      <c r="BP53" s="182">
        <f t="shared" si="3"/>
        <v>3</v>
      </c>
      <c r="BQ53" s="176">
        <v>45587</v>
      </c>
      <c r="BR53" s="187">
        <f t="shared" si="4"/>
        <v>0</v>
      </c>
      <c r="BS53" s="187">
        <f>COUNTIFS('Estruturante Móvel'!G:G,CONCATENATE(DINAMICA!BQ53),'Estruturante Móvel'!C:C,"&lt;&gt;PREVISTO",'Estruturante Móvel'!Q:Q,"belo horizonte")</f>
        <v>0</v>
      </c>
    </row>
    <row r="54" spans="1:77">
      <c r="A54"/>
      <c r="B54"/>
      <c r="C54"/>
      <c r="D54"/>
      <c r="E54"/>
      <c r="F54"/>
      <c r="G54"/>
      <c r="H54"/>
      <c r="I54"/>
      <c r="J54"/>
      <c r="K54"/>
      <c r="L54"/>
      <c r="M54"/>
      <c r="N54"/>
      <c r="O54"/>
      <c r="P54"/>
      <c r="Q54"/>
      <c r="R54"/>
      <c r="S54"/>
      <c r="T54"/>
      <c r="U54"/>
      <c r="V54"/>
      <c r="W54"/>
      <c r="AN54" s="1"/>
      <c r="AO54" s="1"/>
      <c r="AP54"/>
      <c r="AQ54"/>
      <c r="AR54"/>
      <c r="AS54"/>
      <c r="AT54"/>
      <c r="AU54"/>
      <c r="AV54"/>
      <c r="AW54" s="136">
        <v>45435</v>
      </c>
      <c r="AX54" s="201">
        <v>2</v>
      </c>
      <c r="AY54"/>
      <c r="AZ54" s="109" t="s">
        <v>458</v>
      </c>
      <c r="BA54" s="201" t="s">
        <v>589</v>
      </c>
      <c r="BB54" s="201">
        <v>17</v>
      </c>
      <c r="BC54"/>
      <c r="BD54"/>
      <c r="BE54"/>
      <c r="BF54"/>
      <c r="BG54"/>
      <c r="BH54"/>
      <c r="BI54"/>
      <c r="BJ54"/>
      <c r="BK54"/>
      <c r="BL54"/>
      <c r="BP54" s="182">
        <f t="shared" si="3"/>
        <v>4</v>
      </c>
      <c r="BQ54" s="176">
        <v>45588</v>
      </c>
      <c r="BR54" s="187">
        <f t="shared" si="4"/>
        <v>0</v>
      </c>
      <c r="BS54" s="187">
        <f>COUNTIFS('Estruturante Móvel'!G:G,CONCATENATE(DINAMICA!BQ54),'Estruturante Móvel'!C:C,"&lt;&gt;PREVISTO",'Estruturante Móvel'!Q:Q,"belo horizonte")</f>
        <v>5</v>
      </c>
    </row>
    <row r="55" spans="1:77">
      <c r="A55"/>
      <c r="B55"/>
      <c r="C55"/>
      <c r="D55"/>
      <c r="E55"/>
      <c r="F55"/>
      <c r="G55"/>
      <c r="H55"/>
      <c r="I55"/>
      <c r="J55"/>
      <c r="K55"/>
      <c r="L55"/>
      <c r="M55"/>
      <c r="N55"/>
      <c r="O55"/>
      <c r="P55"/>
      <c r="Q55"/>
      <c r="R55"/>
      <c r="S55"/>
      <c r="T55"/>
      <c r="U55"/>
      <c r="V55"/>
      <c r="W55"/>
      <c r="AN55" s="1"/>
      <c r="AO55" s="1"/>
      <c r="AP55"/>
      <c r="AQ55"/>
      <c r="AR55"/>
      <c r="AS55"/>
      <c r="AT55"/>
      <c r="AU55"/>
      <c r="AV55"/>
      <c r="AW55" s="136">
        <v>45436</v>
      </c>
      <c r="AX55" s="201">
        <v>3</v>
      </c>
      <c r="AY55"/>
      <c r="AZ55" s="109" t="s">
        <v>458</v>
      </c>
      <c r="BA55" s="201" t="s">
        <v>653</v>
      </c>
      <c r="BB55" s="201">
        <v>4</v>
      </c>
      <c r="BC55"/>
      <c r="BD55"/>
      <c r="BE55"/>
      <c r="BF55"/>
      <c r="BG55"/>
      <c r="BH55"/>
      <c r="BI55"/>
      <c r="BJ55"/>
      <c r="BK55"/>
      <c r="BL55"/>
      <c r="BP55" s="182">
        <f t="shared" si="3"/>
        <v>5</v>
      </c>
      <c r="BQ55" s="176">
        <v>45589</v>
      </c>
      <c r="BR55" s="187">
        <f t="shared" si="4"/>
        <v>0</v>
      </c>
      <c r="BS55" s="187">
        <f>COUNTIFS('Estruturante Móvel'!G:G,CONCATENATE(DINAMICA!BQ55),'Estruturante Móvel'!C:C,"&lt;&gt;PREVISTO",'Estruturante Móvel'!Q:Q,"belo horizonte")</f>
        <v>3</v>
      </c>
    </row>
    <row r="56" spans="1:77">
      <c r="A56"/>
      <c r="B56"/>
      <c r="C56"/>
      <c r="D56"/>
      <c r="E56"/>
      <c r="F56"/>
      <c r="G56"/>
      <c r="H56"/>
      <c r="I56"/>
      <c r="J56"/>
      <c r="K56"/>
      <c r="L56"/>
      <c r="M56"/>
      <c r="N56"/>
      <c r="O56"/>
      <c r="P56"/>
      <c r="Q56"/>
      <c r="R56"/>
      <c r="S56"/>
      <c r="T56"/>
      <c r="U56"/>
      <c r="V56"/>
      <c r="W56"/>
      <c r="AN56" s="1"/>
      <c r="AO56" s="1"/>
      <c r="AP56"/>
      <c r="AQ56"/>
      <c r="AR56"/>
      <c r="AS56"/>
      <c r="AT56"/>
      <c r="AU56"/>
      <c r="AV56"/>
      <c r="AW56" s="136">
        <v>45439</v>
      </c>
      <c r="AX56" s="201">
        <v>1</v>
      </c>
      <c r="AY56"/>
      <c r="AZ56" s="109" t="s">
        <v>458</v>
      </c>
      <c r="BA56" s="201" t="s">
        <v>664</v>
      </c>
      <c r="BB56" s="201">
        <v>2</v>
      </c>
      <c r="BC56"/>
      <c r="BD56"/>
      <c r="BE56"/>
      <c r="BF56"/>
      <c r="BG56"/>
      <c r="BH56"/>
      <c r="BI56"/>
      <c r="BJ56"/>
      <c r="BK56"/>
      <c r="BL56"/>
      <c r="BP56" s="182">
        <f t="shared" si="3"/>
        <v>6</v>
      </c>
      <c r="BQ56" s="176">
        <v>45590</v>
      </c>
      <c r="BR56" s="187">
        <f t="shared" si="4"/>
        <v>0</v>
      </c>
      <c r="BS56" s="187">
        <f>COUNTIFS('Estruturante Móvel'!G:G,CONCATENATE(DINAMICA!BQ56),'Estruturante Móvel'!C:C,"&lt;&gt;PREVISTO",'Estruturante Móvel'!Q:Q,"belo horizonte")</f>
        <v>0</v>
      </c>
    </row>
    <row r="57" spans="1:77">
      <c r="A57"/>
      <c r="B57"/>
      <c r="C57"/>
      <c r="D57"/>
      <c r="E57"/>
      <c r="F57"/>
      <c r="G57"/>
      <c r="H57"/>
      <c r="I57"/>
      <c r="J57"/>
      <c r="K57"/>
      <c r="L57"/>
      <c r="M57"/>
      <c r="N57"/>
      <c r="O57"/>
      <c r="P57"/>
      <c r="Q57"/>
      <c r="R57"/>
      <c r="S57"/>
      <c r="T57"/>
      <c r="U57"/>
      <c r="V57"/>
      <c r="W57"/>
      <c r="AN57" s="1"/>
      <c r="AO57" s="1"/>
      <c r="AP57"/>
      <c r="AQ57"/>
      <c r="AR57"/>
      <c r="AS57"/>
      <c r="AT57"/>
      <c r="AU57"/>
      <c r="AV57"/>
      <c r="AW57" s="136">
        <v>45442</v>
      </c>
      <c r="AX57" s="201">
        <v>2</v>
      </c>
      <c r="AY57"/>
      <c r="AZ57" s="109" t="s">
        <v>464</v>
      </c>
      <c r="BA57" s="201" t="s">
        <v>589</v>
      </c>
      <c r="BB57" s="201">
        <v>30</v>
      </c>
      <c r="BC57"/>
      <c r="BD57"/>
      <c r="BE57"/>
      <c r="BF57"/>
      <c r="BG57"/>
      <c r="BH57"/>
      <c r="BI57"/>
      <c r="BJ57"/>
      <c r="BK57"/>
      <c r="BL57"/>
      <c r="BP57" s="182">
        <f t="shared" si="3"/>
        <v>7</v>
      </c>
      <c r="BQ57" s="176">
        <v>45591</v>
      </c>
      <c r="BR57" s="187">
        <f t="shared" si="4"/>
        <v>0</v>
      </c>
      <c r="BS57" s="187">
        <f>COUNTIFS('Estruturante Móvel'!G:G,CONCATENATE(DINAMICA!BQ57),'Estruturante Móvel'!C:C,"&lt;&gt;PREVISTO",'Estruturante Móvel'!Q:Q,"belo horizonte")</f>
        <v>0</v>
      </c>
    </row>
    <row r="58" spans="1:77">
      <c r="A58"/>
      <c r="B58"/>
      <c r="C58"/>
      <c r="D58"/>
      <c r="E58"/>
      <c r="F58"/>
      <c r="G58"/>
      <c r="H58"/>
      <c r="I58"/>
      <c r="J58"/>
      <c r="K58"/>
      <c r="L58"/>
      <c r="M58"/>
      <c r="N58"/>
      <c r="O58"/>
      <c r="P58"/>
      <c r="Q58"/>
      <c r="R58"/>
      <c r="S58"/>
      <c r="T58"/>
      <c r="U58"/>
      <c r="V58"/>
      <c r="W58"/>
      <c r="AN58" s="1"/>
      <c r="AO58" s="1"/>
      <c r="AP58"/>
      <c r="AQ58"/>
      <c r="AR58"/>
      <c r="AS58"/>
      <c r="AT58"/>
      <c r="AU58"/>
      <c r="AV58"/>
      <c r="AW58" s="136">
        <v>45443</v>
      </c>
      <c r="AX58" s="201">
        <v>6</v>
      </c>
      <c r="AY58"/>
      <c r="AZ58" s="109" t="s">
        <v>457</v>
      </c>
      <c r="BA58" s="201" t="s">
        <v>589</v>
      </c>
      <c r="BB58" s="201">
        <v>3</v>
      </c>
      <c r="BC58"/>
      <c r="BD58"/>
      <c r="BE58"/>
      <c r="BF58"/>
      <c r="BG58"/>
      <c r="BH58"/>
      <c r="BI58"/>
      <c r="BJ58"/>
      <c r="BK58"/>
      <c r="BL58"/>
      <c r="BP58" s="182">
        <f t="shared" si="3"/>
        <v>1</v>
      </c>
      <c r="BQ58" s="176">
        <v>45592</v>
      </c>
      <c r="BR58" s="187">
        <f t="shared" si="4"/>
        <v>0</v>
      </c>
      <c r="BS58" s="187">
        <f>COUNTIFS('Estruturante Móvel'!G:G,CONCATENATE(DINAMICA!BQ58),'Estruturante Móvel'!C:C,"&lt;&gt;PREVISTO",'Estruturante Móvel'!Q:Q,"belo horizonte")</f>
        <v>0</v>
      </c>
    </row>
    <row r="59" spans="1:77">
      <c r="A59"/>
      <c r="B59"/>
      <c r="C59"/>
      <c r="D59"/>
      <c r="E59"/>
      <c r="F59"/>
      <c r="G59"/>
      <c r="H59"/>
      <c r="I59"/>
      <c r="J59"/>
      <c r="K59"/>
      <c r="L59"/>
      <c r="M59"/>
      <c r="N59"/>
      <c r="O59"/>
      <c r="P59"/>
      <c r="Q59"/>
      <c r="R59"/>
      <c r="S59"/>
      <c r="T59"/>
      <c r="U59"/>
      <c r="V59"/>
      <c r="W59"/>
      <c r="AN59" s="1"/>
      <c r="AO59" s="1"/>
      <c r="AP59"/>
      <c r="AQ59"/>
      <c r="AR59"/>
      <c r="AS59"/>
      <c r="AT59"/>
      <c r="AU59"/>
      <c r="AV59"/>
      <c r="AW59" s="136">
        <v>45447</v>
      </c>
      <c r="AX59" s="201">
        <v>6</v>
      </c>
      <c r="AY59"/>
      <c r="AZ59" s="109" t="s">
        <v>457</v>
      </c>
      <c r="BA59" s="201" t="s">
        <v>653</v>
      </c>
      <c r="BB59" s="201">
        <v>50</v>
      </c>
      <c r="BC59"/>
      <c r="BD59"/>
      <c r="BE59"/>
      <c r="BF59"/>
      <c r="BG59"/>
      <c r="BH59"/>
      <c r="BI59"/>
      <c r="BJ59"/>
      <c r="BK59"/>
      <c r="BL59"/>
      <c r="BP59" s="182">
        <f t="shared" si="3"/>
        <v>2</v>
      </c>
      <c r="BQ59" s="176">
        <v>45593</v>
      </c>
      <c r="BR59" s="187">
        <f t="shared" si="4"/>
        <v>0</v>
      </c>
      <c r="BS59" s="187">
        <f>COUNTIFS('Estruturante Móvel'!G:G,CONCATENATE(DINAMICA!BQ59),'Estruturante Móvel'!C:C,"&lt;&gt;PREVISTO",'Estruturante Móvel'!Q:Q,"belo horizonte")</f>
        <v>5</v>
      </c>
    </row>
    <row r="60" spans="1:77">
      <c r="A60"/>
      <c r="B60"/>
      <c r="C60"/>
      <c r="D60"/>
      <c r="E60"/>
      <c r="F60"/>
      <c r="G60"/>
      <c r="H60"/>
      <c r="I60"/>
      <c r="J60"/>
      <c r="K60"/>
      <c r="L60"/>
      <c r="M60"/>
      <c r="N60"/>
      <c r="O60"/>
      <c r="P60"/>
      <c r="Q60"/>
      <c r="R60"/>
      <c r="S60"/>
      <c r="T60"/>
      <c r="U60"/>
      <c r="V60"/>
      <c r="W60"/>
      <c r="AN60" s="1"/>
      <c r="AO60" s="1"/>
      <c r="AP60"/>
      <c r="AQ60"/>
      <c r="AR60"/>
      <c r="AS60"/>
      <c r="AT60"/>
      <c r="AU60"/>
      <c r="AV60"/>
      <c r="AW60" s="136">
        <v>45449</v>
      </c>
      <c r="AX60" s="201">
        <v>2</v>
      </c>
      <c r="AY60"/>
      <c r="AZ60" s="109" t="s">
        <v>454</v>
      </c>
      <c r="BA60" s="201" t="s">
        <v>589</v>
      </c>
      <c r="BB60" s="201">
        <v>2</v>
      </c>
      <c r="BC60"/>
      <c r="BD60"/>
      <c r="BE60"/>
      <c r="BF60"/>
      <c r="BG60"/>
      <c r="BH60"/>
      <c r="BI60"/>
      <c r="BJ60"/>
      <c r="BK60"/>
      <c r="BL60"/>
      <c r="BP60" s="182">
        <f t="shared" si="3"/>
        <v>3</v>
      </c>
      <c r="BQ60" s="176">
        <v>45594</v>
      </c>
      <c r="BR60" s="187">
        <f t="shared" si="4"/>
        <v>0</v>
      </c>
      <c r="BS60" s="187">
        <f>COUNTIFS('Estruturante Móvel'!G:G,CONCATENATE(DINAMICA!BQ60),'Estruturante Móvel'!C:C,"&lt;&gt;PREVISTO",'Estruturante Móvel'!Q:Q,"belo horizonte")</f>
        <v>3</v>
      </c>
    </row>
    <row r="61" spans="1:77">
      <c r="A61"/>
      <c r="B61"/>
      <c r="C61"/>
      <c r="D61"/>
      <c r="E61"/>
      <c r="F61"/>
      <c r="G61"/>
      <c r="H61"/>
      <c r="I61"/>
      <c r="J61"/>
      <c r="K61"/>
      <c r="L61"/>
      <c r="M61"/>
      <c r="N61"/>
      <c r="O61"/>
      <c r="P61"/>
      <c r="Q61"/>
      <c r="R61"/>
      <c r="S61"/>
      <c r="T61"/>
      <c r="U61"/>
      <c r="V61"/>
      <c r="W61"/>
      <c r="AN61" s="1"/>
      <c r="AO61" s="1"/>
      <c r="AP61"/>
      <c r="AQ61"/>
      <c r="AR61"/>
      <c r="AS61"/>
      <c r="AT61"/>
      <c r="AU61"/>
      <c r="AV61"/>
      <c r="AW61" s="136">
        <v>45450</v>
      </c>
      <c r="AX61" s="201">
        <v>1</v>
      </c>
      <c r="AY61"/>
      <c r="AZ61" s="109" t="s">
        <v>454</v>
      </c>
      <c r="BA61" s="201" t="s">
        <v>653</v>
      </c>
      <c r="BB61" s="201">
        <v>2</v>
      </c>
      <c r="BC61"/>
      <c r="BD61"/>
      <c r="BE61"/>
      <c r="BF61"/>
      <c r="BG61"/>
      <c r="BH61"/>
      <c r="BI61"/>
      <c r="BJ61"/>
      <c r="BK61"/>
      <c r="BL61"/>
      <c r="BP61" s="182">
        <f t="shared" si="3"/>
        <v>4</v>
      </c>
      <c r="BQ61" s="176">
        <v>45595</v>
      </c>
      <c r="BR61" s="187">
        <f t="shared" si="4"/>
        <v>0</v>
      </c>
      <c r="BS61" s="187">
        <f>COUNTIFS('Estruturante Móvel'!G:G,CONCATENATE(DINAMICA!BQ61),'Estruturante Móvel'!C:C,"&lt;&gt;PREVISTO",'Estruturante Móvel'!Q:Q,"belo horizonte")</f>
        <v>2</v>
      </c>
    </row>
    <row r="62" spans="1:77">
      <c r="A62"/>
      <c r="B62"/>
      <c r="C62"/>
      <c r="D62"/>
      <c r="E62"/>
      <c r="F62"/>
      <c r="G62"/>
      <c r="H62"/>
      <c r="I62"/>
      <c r="J62"/>
      <c r="K62"/>
      <c r="L62"/>
      <c r="M62"/>
      <c r="N62"/>
      <c r="O62"/>
      <c r="P62"/>
      <c r="Q62"/>
      <c r="R62"/>
      <c r="S62"/>
      <c r="T62"/>
      <c r="U62"/>
      <c r="V62"/>
      <c r="W62"/>
      <c r="AN62" s="1"/>
      <c r="AO62" s="1"/>
      <c r="AP62"/>
      <c r="AQ62"/>
      <c r="AR62"/>
      <c r="AS62"/>
      <c r="AT62"/>
      <c r="AU62"/>
      <c r="AV62"/>
      <c r="AW62" s="136">
        <v>45451</v>
      </c>
      <c r="AX62" s="201">
        <v>6</v>
      </c>
      <c r="AY62"/>
      <c r="AZ62" s="109" t="s">
        <v>454</v>
      </c>
      <c r="BA62" s="201" t="s">
        <v>934</v>
      </c>
      <c r="BB62" s="201">
        <v>11</v>
      </c>
      <c r="BC62"/>
      <c r="BD62"/>
      <c r="BE62"/>
      <c r="BF62"/>
      <c r="BG62"/>
      <c r="BH62"/>
      <c r="BI62"/>
      <c r="BJ62"/>
      <c r="BK62"/>
      <c r="BL62"/>
      <c r="BP62" s="182">
        <f t="shared" si="3"/>
        <v>5</v>
      </c>
      <c r="BQ62" s="176">
        <v>45596</v>
      </c>
      <c r="BR62" s="187">
        <f t="shared" si="4"/>
        <v>0</v>
      </c>
      <c r="BS62" s="187">
        <f>COUNTIFS('Estruturante Móvel'!G:G,CONCATENATE(DINAMICA!BQ62),'Estruturante Móvel'!C:C,"&lt;&gt;PREVISTO",'Estruturante Móvel'!Q:Q,"belo horizonte")</f>
        <v>3</v>
      </c>
    </row>
    <row r="63" spans="1:77">
      <c r="A63"/>
      <c r="B63"/>
      <c r="C63"/>
      <c r="D63"/>
      <c r="E63"/>
      <c r="F63"/>
      <c r="G63"/>
      <c r="H63"/>
      <c r="I63"/>
      <c r="J63"/>
      <c r="K63"/>
      <c r="L63"/>
      <c r="M63"/>
      <c r="N63"/>
      <c r="O63"/>
      <c r="P63"/>
      <c r="Q63"/>
      <c r="R63"/>
      <c r="S63"/>
      <c r="T63"/>
      <c r="U63"/>
      <c r="V63"/>
      <c r="W63"/>
      <c r="AN63" s="1"/>
      <c r="AO63" s="1"/>
      <c r="AP63"/>
      <c r="AQ63"/>
      <c r="AR63"/>
      <c r="AS63"/>
      <c r="AT63"/>
      <c r="AU63"/>
      <c r="AV63"/>
      <c r="AW63" s="136">
        <v>45453</v>
      </c>
      <c r="AX63" s="201">
        <v>4</v>
      </c>
      <c r="AY63"/>
      <c r="AZ63" s="109" t="s">
        <v>465</v>
      </c>
      <c r="BA63" s="201" t="s">
        <v>589</v>
      </c>
      <c r="BB63" s="201">
        <v>48</v>
      </c>
      <c r="BC63"/>
      <c r="BD63"/>
      <c r="BE63"/>
      <c r="BF63"/>
      <c r="BG63"/>
      <c r="BH63"/>
      <c r="BI63"/>
      <c r="BJ63"/>
      <c r="BK63"/>
      <c r="BL63"/>
      <c r="BP63"/>
      <c r="BQ63" s="180" t="s">
        <v>8</v>
      </c>
      <c r="BR63" s="177">
        <f>SUM(BR8:BR62)</f>
        <v>181</v>
      </c>
      <c r="BS63" s="177">
        <f>SUM(BS8:BS62)</f>
        <v>163</v>
      </c>
    </row>
    <row r="64" spans="1:77">
      <c r="A64"/>
      <c r="B64"/>
      <c r="C64"/>
      <c r="D64"/>
      <c r="E64"/>
      <c r="F64"/>
      <c r="G64"/>
      <c r="H64"/>
      <c r="I64"/>
      <c r="J64"/>
      <c r="K64"/>
      <c r="L64"/>
      <c r="M64"/>
      <c r="N64"/>
      <c r="O64"/>
      <c r="P64"/>
      <c r="Q64"/>
      <c r="R64"/>
      <c r="S64"/>
      <c r="T64"/>
      <c r="U64"/>
      <c r="V64"/>
      <c r="W64"/>
      <c r="AN64" s="1"/>
      <c r="AO64" s="1"/>
      <c r="AP64"/>
      <c r="AQ64"/>
      <c r="AR64"/>
      <c r="AS64"/>
      <c r="AT64"/>
      <c r="AU64"/>
      <c r="AV64"/>
      <c r="AW64" s="136">
        <v>45457</v>
      </c>
      <c r="AX64" s="201">
        <v>2</v>
      </c>
      <c r="AY64"/>
      <c r="AZ64" s="109" t="s">
        <v>463</v>
      </c>
      <c r="BA64" s="201" t="s">
        <v>589</v>
      </c>
      <c r="BB64" s="201">
        <v>16</v>
      </c>
      <c r="BC64"/>
      <c r="BD64"/>
      <c r="BE64"/>
      <c r="BF64"/>
      <c r="BG64"/>
      <c r="BH64"/>
      <c r="BI64"/>
      <c r="BJ64"/>
      <c r="BK64"/>
      <c r="BL64"/>
      <c r="BP64"/>
    </row>
    <row r="65" spans="1:68">
      <c r="A65"/>
      <c r="B65"/>
      <c r="C65"/>
      <c r="D65"/>
      <c r="E65"/>
      <c r="F65"/>
      <c r="G65"/>
      <c r="H65"/>
      <c r="I65"/>
      <c r="J65"/>
      <c r="K65"/>
      <c r="L65"/>
      <c r="M65"/>
      <c r="N65"/>
      <c r="O65"/>
      <c r="P65"/>
      <c r="Q65"/>
      <c r="R65"/>
      <c r="S65"/>
      <c r="T65"/>
      <c r="U65"/>
      <c r="V65"/>
      <c r="W65"/>
      <c r="AN65" s="1"/>
      <c r="AO65" s="1"/>
      <c r="AP65"/>
      <c r="AQ65"/>
      <c r="AR65"/>
      <c r="AS65"/>
      <c r="AT65"/>
      <c r="AU65"/>
      <c r="AV65"/>
      <c r="AW65" s="136">
        <v>45458</v>
      </c>
      <c r="AX65" s="201">
        <v>1</v>
      </c>
      <c r="AY65"/>
      <c r="AZ65" s="109" t="s">
        <v>449</v>
      </c>
      <c r="BA65" s="201" t="s">
        <v>589</v>
      </c>
      <c r="BB65" s="201">
        <v>2</v>
      </c>
      <c r="BC65"/>
      <c r="BD65"/>
      <c r="BE65"/>
      <c r="BF65"/>
      <c r="BG65"/>
      <c r="BH65"/>
      <c r="BI65"/>
      <c r="BJ65"/>
      <c r="BK65"/>
      <c r="BL65"/>
      <c r="BP65"/>
    </row>
    <row r="66" spans="1:68">
      <c r="A66"/>
      <c r="B66"/>
      <c r="C66"/>
      <c r="D66"/>
      <c r="E66"/>
      <c r="F66"/>
      <c r="G66"/>
      <c r="H66"/>
      <c r="I66"/>
      <c r="J66"/>
      <c r="K66"/>
      <c r="L66"/>
      <c r="M66"/>
      <c r="N66"/>
      <c r="O66"/>
      <c r="Q66" s="5"/>
      <c r="R66" s="5"/>
      <c r="S66"/>
      <c r="T66"/>
      <c r="U66"/>
      <c r="V66"/>
      <c r="W66"/>
      <c r="AN66" s="1"/>
      <c r="AO66" s="1"/>
      <c r="AP66"/>
      <c r="AQ66"/>
      <c r="AR66"/>
      <c r="AS66"/>
      <c r="AT66"/>
      <c r="AU66"/>
      <c r="AV66"/>
      <c r="AW66" s="136">
        <v>45460</v>
      </c>
      <c r="AX66" s="201">
        <v>9</v>
      </c>
      <c r="AY66"/>
      <c r="AZ66" s="109" t="s">
        <v>449</v>
      </c>
      <c r="BA66" s="201" t="s">
        <v>598</v>
      </c>
      <c r="BB66" s="201">
        <v>11</v>
      </c>
      <c r="BC66"/>
      <c r="BD66"/>
      <c r="BE66"/>
      <c r="BF66"/>
      <c r="BG66"/>
      <c r="BH66"/>
      <c r="BI66"/>
      <c r="BJ66"/>
      <c r="BK66"/>
      <c r="BL66"/>
      <c r="BP66"/>
    </row>
    <row r="67" spans="1:68">
      <c r="A67"/>
      <c r="B67"/>
      <c r="C67"/>
      <c r="D67"/>
      <c r="E67"/>
      <c r="F67"/>
      <c r="G67"/>
      <c r="H67"/>
      <c r="I67"/>
      <c r="J67"/>
      <c r="K67"/>
      <c r="L67"/>
      <c r="M67"/>
      <c r="N67"/>
      <c r="O67"/>
      <c r="Q67" s="5"/>
      <c r="R67" s="5"/>
      <c r="S67"/>
      <c r="T67"/>
      <c r="U67"/>
      <c r="V67"/>
      <c r="W67"/>
      <c r="AN67" s="1"/>
      <c r="AO67" s="1"/>
      <c r="AP67"/>
      <c r="AQ67"/>
      <c r="AR67"/>
      <c r="AS67"/>
      <c r="AT67"/>
      <c r="AU67"/>
      <c r="AV67"/>
      <c r="AW67" s="136">
        <v>45461</v>
      </c>
      <c r="AX67" s="201">
        <v>1</v>
      </c>
      <c r="AY67"/>
      <c r="AZ67" s="109" t="s">
        <v>450</v>
      </c>
      <c r="BA67" s="201" t="s">
        <v>589</v>
      </c>
      <c r="BB67" s="201">
        <v>90</v>
      </c>
      <c r="BC67"/>
      <c r="BD67"/>
      <c r="BE67"/>
      <c r="BF67"/>
      <c r="BG67"/>
      <c r="BH67"/>
      <c r="BI67"/>
      <c r="BJ67"/>
      <c r="BK67"/>
      <c r="BL67"/>
      <c r="BP67"/>
    </row>
    <row r="68" spans="1:68">
      <c r="A68"/>
      <c r="B68"/>
      <c r="C68"/>
      <c r="D68"/>
      <c r="E68"/>
      <c r="F68"/>
      <c r="G68"/>
      <c r="H68"/>
      <c r="I68"/>
      <c r="J68"/>
      <c r="K68"/>
      <c r="L68"/>
      <c r="M68"/>
      <c r="N68"/>
      <c r="O68"/>
      <c r="Q68" s="5"/>
      <c r="R68" s="5"/>
      <c r="S68"/>
      <c r="T68"/>
      <c r="U68"/>
      <c r="V68"/>
      <c r="W68"/>
      <c r="AN68" s="1"/>
      <c r="AO68" s="1"/>
      <c r="AP68"/>
      <c r="AQ68"/>
      <c r="AR68"/>
      <c r="AS68"/>
      <c r="AT68"/>
      <c r="AU68"/>
      <c r="AV68"/>
      <c r="AW68" s="136">
        <v>45462</v>
      </c>
      <c r="AX68" s="201">
        <v>4</v>
      </c>
      <c r="AY68"/>
      <c r="AZ68" s="109" t="s">
        <v>451</v>
      </c>
      <c r="BA68" s="201" t="s">
        <v>1587</v>
      </c>
      <c r="BB68" s="201">
        <v>3</v>
      </c>
      <c r="BC68"/>
      <c r="BD68"/>
      <c r="BE68"/>
      <c r="BF68"/>
      <c r="BG68"/>
      <c r="BH68"/>
      <c r="BI68"/>
      <c r="BJ68"/>
      <c r="BK68"/>
      <c r="BL68"/>
      <c r="BP68"/>
    </row>
    <row r="69" spans="1:68">
      <c r="A69"/>
      <c r="B69"/>
      <c r="C69"/>
      <c r="D69"/>
      <c r="E69"/>
      <c r="F69"/>
      <c r="G69"/>
      <c r="H69"/>
      <c r="I69"/>
      <c r="J69"/>
      <c r="K69"/>
      <c r="L69"/>
      <c r="M69"/>
      <c r="N69"/>
      <c r="O69"/>
      <c r="Q69" s="5"/>
      <c r="R69" s="5"/>
      <c r="S69"/>
      <c r="T69"/>
      <c r="U69"/>
      <c r="V69"/>
      <c r="W69"/>
      <c r="AN69" s="1"/>
      <c r="AO69" s="1"/>
      <c r="AP69"/>
      <c r="AQ69"/>
      <c r="AR69"/>
      <c r="AS69"/>
      <c r="AT69"/>
      <c r="AU69"/>
      <c r="AV69"/>
      <c r="AW69" s="136">
        <v>45463</v>
      </c>
      <c r="AX69" s="201">
        <v>1</v>
      </c>
      <c r="AY69"/>
      <c r="AZ69" s="109" t="s">
        <v>443</v>
      </c>
      <c r="BA69" s="201" t="s">
        <v>589</v>
      </c>
      <c r="BB69" s="201">
        <v>5</v>
      </c>
      <c r="BC69"/>
      <c r="BD69"/>
      <c r="BE69"/>
      <c r="BF69"/>
      <c r="BG69"/>
      <c r="BH69"/>
      <c r="BI69"/>
      <c r="BJ69"/>
      <c r="BK69"/>
      <c r="BL69"/>
      <c r="BP69"/>
    </row>
    <row r="70" spans="1:68">
      <c r="A70"/>
      <c r="B70"/>
      <c r="C70"/>
      <c r="D70"/>
      <c r="E70"/>
      <c r="F70"/>
      <c r="G70"/>
      <c r="H70"/>
      <c r="I70"/>
      <c r="J70"/>
      <c r="K70"/>
      <c r="L70"/>
      <c r="M70"/>
      <c r="N70"/>
      <c r="O70"/>
      <c r="Q70" s="5"/>
      <c r="R70" s="5"/>
      <c r="S70"/>
      <c r="T70"/>
      <c r="U70"/>
      <c r="V70"/>
      <c r="W70"/>
      <c r="AN70" s="1"/>
      <c r="AO70" s="1"/>
      <c r="AP70"/>
      <c r="AQ70"/>
      <c r="AR70"/>
      <c r="AS70"/>
      <c r="AT70"/>
      <c r="AU70"/>
      <c r="AV70"/>
      <c r="AW70" s="136">
        <v>45465</v>
      </c>
      <c r="AX70" s="201">
        <v>1</v>
      </c>
      <c r="AY70"/>
      <c r="AZ70" s="109" t="s">
        <v>443</v>
      </c>
      <c r="BA70" s="201" t="s">
        <v>885</v>
      </c>
      <c r="BB70" s="201">
        <v>7</v>
      </c>
      <c r="BC70"/>
      <c r="BD70"/>
      <c r="BE70"/>
      <c r="BF70"/>
      <c r="BG70"/>
      <c r="BH70"/>
      <c r="BI70"/>
      <c r="BJ70"/>
      <c r="BK70"/>
      <c r="BL70"/>
      <c r="BP70"/>
    </row>
    <row r="71" spans="1:68">
      <c r="A71"/>
      <c r="B71"/>
      <c r="C71"/>
      <c r="D71"/>
      <c r="E71"/>
      <c r="F71"/>
      <c r="G71"/>
      <c r="H71"/>
      <c r="I71"/>
      <c r="J71"/>
      <c r="K71"/>
      <c r="L71"/>
      <c r="M71"/>
      <c r="N71"/>
      <c r="O71"/>
      <c r="Q71" s="5"/>
      <c r="R71" s="5"/>
      <c r="S71"/>
      <c r="T71"/>
      <c r="U71"/>
      <c r="V71"/>
      <c r="W71"/>
      <c r="AN71" s="1"/>
      <c r="AO71" s="1"/>
      <c r="AP71"/>
      <c r="AQ71"/>
      <c r="AR71"/>
      <c r="AS71"/>
      <c r="AT71"/>
      <c r="AU71"/>
      <c r="AV71"/>
      <c r="AW71" s="136">
        <v>45467</v>
      </c>
      <c r="AX71" s="201">
        <v>4</v>
      </c>
      <c r="AY71"/>
      <c r="AZ71" s="109" t="s">
        <v>443</v>
      </c>
      <c r="BA71" s="201" t="s">
        <v>1910</v>
      </c>
      <c r="BB71" s="201">
        <v>3</v>
      </c>
      <c r="BC71"/>
      <c r="BD71"/>
      <c r="BE71"/>
      <c r="BF71"/>
      <c r="BG71"/>
      <c r="BH71"/>
      <c r="BI71"/>
      <c r="BJ71"/>
      <c r="BK71"/>
      <c r="BL71"/>
      <c r="BP71"/>
    </row>
    <row r="72" spans="1:68">
      <c r="A72"/>
      <c r="B72"/>
      <c r="C72"/>
      <c r="D72"/>
      <c r="E72"/>
      <c r="F72"/>
      <c r="G72"/>
      <c r="H72"/>
      <c r="I72"/>
      <c r="J72"/>
      <c r="K72"/>
      <c r="L72"/>
      <c r="M72"/>
      <c r="N72"/>
      <c r="O72"/>
      <c r="Q72" s="5"/>
      <c r="R72" s="5"/>
      <c r="S72"/>
      <c r="T72"/>
      <c r="U72"/>
      <c r="V72"/>
      <c r="W72"/>
      <c r="AN72" s="1"/>
      <c r="AO72" s="1"/>
      <c r="AP72"/>
      <c r="AQ72"/>
      <c r="AR72"/>
      <c r="AS72"/>
      <c r="AT72"/>
      <c r="AU72"/>
      <c r="AV72"/>
      <c r="AW72" s="136">
        <v>45468</v>
      </c>
      <c r="AX72" s="201">
        <v>2</v>
      </c>
      <c r="AY72"/>
      <c r="AZ72" s="109" t="s">
        <v>447</v>
      </c>
      <c r="BA72" s="201" t="s">
        <v>885</v>
      </c>
      <c r="BB72" s="201">
        <v>4</v>
      </c>
      <c r="BC72"/>
      <c r="BD72"/>
      <c r="BE72"/>
      <c r="BF72"/>
      <c r="BG72"/>
      <c r="BH72"/>
      <c r="BI72"/>
      <c r="BJ72"/>
      <c r="BK72"/>
      <c r="BL72"/>
      <c r="BP72"/>
    </row>
    <row r="73" spans="1:68">
      <c r="A73"/>
      <c r="B73"/>
      <c r="C73"/>
      <c r="D73"/>
      <c r="E73"/>
      <c r="F73"/>
      <c r="G73"/>
      <c r="H73"/>
      <c r="I73"/>
      <c r="J73"/>
      <c r="K73"/>
      <c r="L73"/>
      <c r="M73"/>
      <c r="N73"/>
      <c r="O73"/>
      <c r="Q73" s="5"/>
      <c r="R73" s="5"/>
      <c r="S73"/>
      <c r="T73"/>
      <c r="U73"/>
      <c r="V73"/>
      <c r="W73"/>
      <c r="AN73" s="1"/>
      <c r="AO73" s="1"/>
      <c r="AP73"/>
      <c r="AQ73"/>
      <c r="AR73"/>
      <c r="AS73"/>
      <c r="AT73"/>
      <c r="AU73"/>
      <c r="AV73"/>
      <c r="AW73" s="136">
        <v>45469</v>
      </c>
      <c r="AX73" s="201">
        <v>9</v>
      </c>
      <c r="AY73"/>
      <c r="AZ73" s="109" t="s">
        <v>452</v>
      </c>
      <c r="BA73" s="201" t="s">
        <v>589</v>
      </c>
      <c r="BB73" s="201">
        <v>11</v>
      </c>
      <c r="BC73"/>
      <c r="BD73"/>
      <c r="BE73"/>
      <c r="BF73"/>
      <c r="BG73"/>
      <c r="BH73"/>
      <c r="BI73"/>
      <c r="BJ73"/>
      <c r="BK73"/>
      <c r="BL73"/>
      <c r="BP73"/>
    </row>
    <row r="74" spans="1:68">
      <c r="A74"/>
      <c r="B74"/>
      <c r="C74"/>
      <c r="D74"/>
      <c r="E74"/>
      <c r="F74"/>
      <c r="G74"/>
      <c r="H74"/>
      <c r="I74"/>
      <c r="J74"/>
      <c r="K74"/>
      <c r="L74"/>
      <c r="M74"/>
      <c r="N74"/>
      <c r="O74"/>
      <c r="Q74" s="5"/>
      <c r="R74" s="5"/>
      <c r="S74"/>
      <c r="T74"/>
      <c r="U74"/>
      <c r="V74"/>
      <c r="W74"/>
      <c r="AN74" s="1"/>
      <c r="AO74" s="1"/>
      <c r="AP74"/>
      <c r="AQ74"/>
      <c r="AR74"/>
      <c r="AS74"/>
      <c r="AT74"/>
      <c r="AU74"/>
      <c r="AV74"/>
      <c r="AW74" s="136">
        <v>45470</v>
      </c>
      <c r="AX74" s="201">
        <v>2</v>
      </c>
      <c r="AY74"/>
      <c r="AZ74" s="109" t="s">
        <v>456</v>
      </c>
      <c r="BA74" s="201" t="s">
        <v>2495</v>
      </c>
      <c r="BB74" s="201">
        <v>1</v>
      </c>
      <c r="BC74"/>
      <c r="BD74"/>
      <c r="BE74"/>
      <c r="BF74"/>
      <c r="BG74"/>
      <c r="BH74"/>
      <c r="BI74"/>
      <c r="BJ74"/>
      <c r="BK74"/>
      <c r="BL74"/>
      <c r="BP74"/>
    </row>
    <row r="75" spans="1:68">
      <c r="A75"/>
      <c r="B75"/>
      <c r="C75"/>
      <c r="D75"/>
      <c r="E75"/>
      <c r="F75"/>
      <c r="G75"/>
      <c r="H75"/>
      <c r="I75"/>
      <c r="J75"/>
      <c r="K75"/>
      <c r="L75"/>
      <c r="M75"/>
      <c r="N75"/>
      <c r="O75"/>
      <c r="Q75" s="5"/>
      <c r="R75" s="5"/>
      <c r="S75"/>
      <c r="T75"/>
      <c r="U75"/>
      <c r="V75"/>
      <c r="W75"/>
      <c r="AN75" s="1"/>
      <c r="AO75" s="1"/>
      <c r="AP75"/>
      <c r="AQ75"/>
      <c r="AR75"/>
      <c r="AS75"/>
      <c r="AT75"/>
      <c r="AU75"/>
      <c r="AV75"/>
      <c r="AW75" s="136">
        <v>45471</v>
      </c>
      <c r="AX75" s="201">
        <v>1</v>
      </c>
      <c r="AY75"/>
      <c r="AZ75" s="109" t="s">
        <v>456</v>
      </c>
      <c r="BA75" s="201" t="s">
        <v>1910</v>
      </c>
      <c r="BB75" s="201">
        <v>5</v>
      </c>
      <c r="BC75"/>
      <c r="BD75"/>
      <c r="BE75"/>
      <c r="BF75"/>
      <c r="BG75"/>
      <c r="BH75"/>
      <c r="BI75"/>
      <c r="BJ75"/>
      <c r="BK75"/>
      <c r="BL75"/>
      <c r="BP75"/>
    </row>
    <row r="76" spans="1:68">
      <c r="A76"/>
      <c r="B76"/>
      <c r="C76"/>
      <c r="D76"/>
      <c r="E76"/>
      <c r="F76"/>
      <c r="G76"/>
      <c r="H76"/>
      <c r="I76"/>
      <c r="J76"/>
      <c r="K76"/>
      <c r="L76"/>
      <c r="M76"/>
      <c r="N76"/>
      <c r="O76"/>
      <c r="Q76" s="5"/>
      <c r="R76" s="5"/>
      <c r="S76"/>
      <c r="T76"/>
      <c r="U76"/>
      <c r="V76"/>
      <c r="W76"/>
      <c r="AN76" s="1"/>
      <c r="AO76" s="1"/>
      <c r="AP76"/>
      <c r="AQ76"/>
      <c r="AR76"/>
      <c r="AS76"/>
      <c r="AT76"/>
      <c r="AU76"/>
      <c r="AV76"/>
      <c r="AW76" s="136">
        <v>45473</v>
      </c>
      <c r="AX76" s="201">
        <v>2</v>
      </c>
      <c r="AY76"/>
      <c r="AZ76" s="109" t="s">
        <v>455</v>
      </c>
      <c r="BA76" s="201" t="s">
        <v>653</v>
      </c>
      <c r="BB76" s="201">
        <v>3</v>
      </c>
      <c r="BC76"/>
      <c r="BD76"/>
      <c r="BE76"/>
      <c r="BF76"/>
      <c r="BG76"/>
      <c r="BH76"/>
      <c r="BI76"/>
      <c r="BJ76"/>
      <c r="BK76"/>
      <c r="BL76"/>
      <c r="BP76"/>
    </row>
    <row r="77" spans="1:68">
      <c r="A77"/>
      <c r="B77"/>
      <c r="C77"/>
      <c r="D77"/>
      <c r="E77"/>
      <c r="F77"/>
      <c r="G77"/>
      <c r="H77"/>
      <c r="I77"/>
      <c r="J77"/>
      <c r="K77"/>
      <c r="L77"/>
      <c r="M77"/>
      <c r="N77"/>
      <c r="O77"/>
      <c r="Q77" s="5"/>
      <c r="R77" s="5"/>
      <c r="S77"/>
      <c r="T77"/>
      <c r="U77"/>
      <c r="V77"/>
      <c r="W77"/>
      <c r="AN77" s="1"/>
      <c r="AO77" s="1"/>
      <c r="AP77"/>
      <c r="AQ77"/>
      <c r="AR77"/>
      <c r="AS77"/>
      <c r="AT77"/>
      <c r="AU77"/>
      <c r="AV77"/>
      <c r="AW77" s="136">
        <v>45474</v>
      </c>
      <c r="AX77" s="201">
        <v>1</v>
      </c>
      <c r="AY77"/>
      <c r="AZ77" s="109" t="s">
        <v>455</v>
      </c>
      <c r="BA77" s="201" t="s">
        <v>1599</v>
      </c>
      <c r="BB77" s="201">
        <v>1</v>
      </c>
      <c r="BC77"/>
      <c r="BD77"/>
      <c r="BE77"/>
      <c r="BF77"/>
      <c r="BG77"/>
      <c r="BH77"/>
      <c r="BI77"/>
      <c r="BJ77"/>
      <c r="BK77"/>
      <c r="BL77"/>
      <c r="BP77"/>
    </row>
    <row r="78" spans="1:68">
      <c r="A78"/>
      <c r="B78"/>
      <c r="C78"/>
      <c r="D78"/>
      <c r="E78"/>
      <c r="F78"/>
      <c r="G78"/>
      <c r="H78"/>
      <c r="I78"/>
      <c r="J78"/>
      <c r="K78"/>
      <c r="L78"/>
      <c r="M78"/>
      <c r="N78"/>
      <c r="O78"/>
      <c r="Q78" s="5"/>
      <c r="R78" s="5"/>
      <c r="S78"/>
      <c r="T78"/>
      <c r="U78"/>
      <c r="V78"/>
      <c r="W78"/>
      <c r="AN78" s="1"/>
      <c r="AO78" s="1"/>
      <c r="AP78"/>
      <c r="AQ78"/>
      <c r="AR78"/>
      <c r="AS78"/>
      <c r="AT78"/>
      <c r="AU78"/>
      <c r="AV78"/>
      <c r="AW78" s="136">
        <v>45475</v>
      </c>
      <c r="AX78" s="201">
        <v>2</v>
      </c>
      <c r="AY78"/>
      <c r="AZ78" s="109" t="s">
        <v>455</v>
      </c>
      <c r="BA78" s="201" t="s">
        <v>664</v>
      </c>
      <c r="BB78" s="201">
        <v>9</v>
      </c>
      <c r="BC78"/>
      <c r="BD78"/>
      <c r="BE78"/>
      <c r="BF78"/>
      <c r="BG78"/>
      <c r="BH78"/>
      <c r="BI78"/>
      <c r="BJ78"/>
      <c r="BK78"/>
      <c r="BL78"/>
      <c r="BP78"/>
    </row>
    <row r="79" spans="1:68">
      <c r="A79"/>
      <c r="B79"/>
      <c r="C79"/>
      <c r="D79"/>
      <c r="E79"/>
      <c r="F79"/>
      <c r="G79"/>
      <c r="H79"/>
      <c r="I79"/>
      <c r="J79"/>
      <c r="K79"/>
      <c r="L79"/>
      <c r="M79"/>
      <c r="N79"/>
      <c r="O79"/>
      <c r="Q79" s="5"/>
      <c r="R79" s="5"/>
      <c r="S79"/>
      <c r="T79"/>
      <c r="U79"/>
      <c r="V79"/>
      <c r="W79"/>
      <c r="AN79" s="1"/>
      <c r="AO79" s="1"/>
      <c r="AP79"/>
      <c r="AQ79"/>
      <c r="AR79"/>
      <c r="AS79"/>
      <c r="AT79"/>
      <c r="AU79"/>
      <c r="AV79"/>
      <c r="AW79" s="136">
        <v>45478</v>
      </c>
      <c r="AX79" s="201">
        <v>3</v>
      </c>
      <c r="AY79"/>
      <c r="AZ79" s="201" t="s">
        <v>8</v>
      </c>
      <c r="BA79" s="201"/>
      <c r="BB79" s="201">
        <v>493</v>
      </c>
      <c r="BC79"/>
      <c r="BD79"/>
      <c r="BE79"/>
      <c r="BF79"/>
      <c r="BG79"/>
      <c r="BH79"/>
      <c r="BI79"/>
      <c r="BJ79"/>
      <c r="BK79"/>
      <c r="BL79"/>
      <c r="BP79"/>
    </row>
    <row r="80" spans="1:68">
      <c r="A80"/>
      <c r="B80"/>
      <c r="C80"/>
      <c r="D80"/>
      <c r="E80"/>
      <c r="F80"/>
      <c r="G80"/>
      <c r="H80"/>
      <c r="I80"/>
      <c r="J80"/>
      <c r="K80"/>
      <c r="L80"/>
      <c r="M80"/>
      <c r="N80"/>
      <c r="O80"/>
      <c r="Q80" s="5"/>
      <c r="R80" s="5"/>
      <c r="S80"/>
      <c r="T80"/>
      <c r="U80"/>
      <c r="V80"/>
      <c r="W80"/>
      <c r="AN80" s="1"/>
      <c r="AO80" s="1"/>
      <c r="AP80"/>
      <c r="AQ80"/>
      <c r="AR80"/>
      <c r="AS80"/>
      <c r="AT80"/>
      <c r="AU80"/>
      <c r="AV80"/>
      <c r="AW80" s="136">
        <v>45479</v>
      </c>
      <c r="AX80" s="201">
        <v>1</v>
      </c>
      <c r="AY80"/>
      <c r="AZ80"/>
      <c r="BA80"/>
      <c r="BB80"/>
      <c r="BC80"/>
      <c r="BD80"/>
      <c r="BE80"/>
      <c r="BF80"/>
      <c r="BG80"/>
      <c r="BH80"/>
      <c r="BI80"/>
      <c r="BJ80"/>
      <c r="BK80"/>
      <c r="BL80"/>
      <c r="BP80"/>
    </row>
    <row r="81" spans="16:69" customFormat="1">
      <c r="P81" s="5"/>
      <c r="Q81" s="5"/>
      <c r="R81" s="5"/>
      <c r="AE81" s="1"/>
      <c r="AF81" s="1"/>
      <c r="AG81" s="1"/>
      <c r="AN81" s="1"/>
      <c r="AO81" s="1"/>
      <c r="AW81" s="136">
        <v>45481</v>
      </c>
      <c r="AX81" s="201">
        <v>10</v>
      </c>
      <c r="BM81" s="17"/>
      <c r="BN81" s="17"/>
      <c r="BO81" s="17"/>
      <c r="BQ81" s="1"/>
    </row>
    <row r="82" spans="16:69" customFormat="1">
      <c r="P82" s="5"/>
      <c r="Q82" s="5"/>
      <c r="R82" s="5"/>
      <c r="AE82" s="1"/>
      <c r="AF82" s="1"/>
      <c r="AG82" s="1"/>
      <c r="AN82" s="1"/>
      <c r="AO82" s="1"/>
      <c r="AW82" s="136">
        <v>45482</v>
      </c>
      <c r="AX82" s="201">
        <v>3</v>
      </c>
      <c r="BM82" s="17"/>
      <c r="BN82" s="17"/>
      <c r="BO82" s="17"/>
      <c r="BQ82" s="1"/>
    </row>
    <row r="83" spans="16:69" customFormat="1">
      <c r="P83" s="5"/>
      <c r="Q83" s="5"/>
      <c r="R83" s="5"/>
      <c r="AE83" s="1"/>
      <c r="AF83" s="1"/>
      <c r="AG83" s="1"/>
      <c r="AN83" s="1"/>
      <c r="AO83" s="1"/>
      <c r="AW83" s="136">
        <v>45483</v>
      </c>
      <c r="AX83" s="201">
        <v>2</v>
      </c>
      <c r="BM83" s="17"/>
      <c r="BN83" s="17"/>
      <c r="BO83" s="17"/>
      <c r="BQ83" s="1"/>
    </row>
    <row r="84" spans="16:69" customFormat="1">
      <c r="P84" s="5"/>
      <c r="Q84" s="5"/>
      <c r="R84" s="5"/>
      <c r="AE84" s="1"/>
      <c r="AF84" s="1"/>
      <c r="AG84" s="1"/>
      <c r="AN84" s="1"/>
      <c r="AO84" s="1"/>
      <c r="AW84" s="136">
        <v>45484</v>
      </c>
      <c r="AX84" s="201">
        <v>6</v>
      </c>
      <c r="BM84" s="17"/>
      <c r="BN84" s="17"/>
      <c r="BO84" s="17"/>
      <c r="BQ84" s="1"/>
    </row>
    <row r="85" spans="16:69" customFormat="1">
      <c r="P85" s="5"/>
      <c r="Q85" s="5"/>
      <c r="R85" s="5"/>
      <c r="AE85" s="1"/>
      <c r="AF85" s="1"/>
      <c r="AG85" s="1"/>
      <c r="AN85" s="1"/>
      <c r="AO85" s="1"/>
      <c r="AW85" s="136">
        <v>45485</v>
      </c>
      <c r="AX85" s="201">
        <v>2</v>
      </c>
      <c r="BM85" s="17"/>
      <c r="BN85" s="17"/>
      <c r="BO85" s="17"/>
      <c r="BQ85" s="1"/>
    </row>
    <row r="86" spans="16:69" customFormat="1">
      <c r="P86" s="5"/>
      <c r="Q86" s="5"/>
      <c r="R86" s="5"/>
      <c r="AE86" s="1"/>
      <c r="AF86" s="1"/>
      <c r="AG86" s="1"/>
      <c r="AN86" s="1"/>
      <c r="AO86" s="1"/>
      <c r="AW86" s="136">
        <v>45486</v>
      </c>
      <c r="AX86" s="201">
        <v>5</v>
      </c>
      <c r="BM86" s="17"/>
      <c r="BN86" s="17"/>
      <c r="BO86" s="17"/>
      <c r="BQ86" s="1"/>
    </row>
    <row r="87" spans="16:69" customFormat="1">
      <c r="P87" s="5"/>
      <c r="Q87" s="5"/>
      <c r="R87" s="5"/>
      <c r="AE87" s="1"/>
      <c r="AF87" s="1"/>
      <c r="AG87" s="1"/>
      <c r="AN87" s="1"/>
      <c r="AO87" s="1"/>
      <c r="AW87" s="136">
        <v>45488</v>
      </c>
      <c r="AX87" s="201">
        <v>5</v>
      </c>
      <c r="BM87" s="17"/>
      <c r="BN87" s="17"/>
      <c r="BO87" s="17"/>
      <c r="BQ87" s="1"/>
    </row>
    <row r="88" spans="16:69" customFormat="1">
      <c r="P88" s="5"/>
      <c r="Q88" s="5"/>
      <c r="R88" s="5"/>
      <c r="AE88" s="1"/>
      <c r="AF88" s="1"/>
      <c r="AG88" s="1"/>
      <c r="AN88" s="1"/>
      <c r="AO88" s="1"/>
      <c r="AW88" s="136">
        <v>45489</v>
      </c>
      <c r="AX88" s="201">
        <v>5</v>
      </c>
      <c r="BM88" s="17"/>
      <c r="BN88" s="17"/>
      <c r="BO88" s="17"/>
      <c r="BQ88" s="1"/>
    </row>
    <row r="89" spans="16:69" customFormat="1">
      <c r="P89" s="5"/>
      <c r="Q89" s="5"/>
      <c r="R89" s="5"/>
      <c r="AE89" s="1"/>
      <c r="AF89" s="1"/>
      <c r="AG89" s="1"/>
      <c r="AN89" s="1"/>
      <c r="AO89" s="1"/>
      <c r="AW89" s="136">
        <v>45490</v>
      </c>
      <c r="AX89" s="201">
        <v>12</v>
      </c>
      <c r="BM89" s="17"/>
      <c r="BN89" s="17"/>
      <c r="BO89" s="17"/>
      <c r="BQ89" s="1"/>
    </row>
    <row r="90" spans="16:69" customFormat="1">
      <c r="P90" s="5"/>
      <c r="Q90" s="5"/>
      <c r="R90" s="5"/>
      <c r="AE90" s="1"/>
      <c r="AF90" s="1"/>
      <c r="AG90" s="1"/>
      <c r="AN90" s="1"/>
      <c r="AO90" s="1"/>
      <c r="AW90" s="136">
        <v>45491</v>
      </c>
      <c r="AX90" s="201">
        <v>3</v>
      </c>
      <c r="BM90" s="17"/>
      <c r="BN90" s="17"/>
      <c r="BO90" s="17"/>
      <c r="BQ90" s="1"/>
    </row>
    <row r="91" spans="16:69" customFormat="1">
      <c r="P91" s="5"/>
      <c r="Q91" s="5"/>
      <c r="R91" s="5"/>
      <c r="AE91" s="1"/>
      <c r="AF91" s="1"/>
      <c r="AG91" s="1"/>
      <c r="AN91" s="1"/>
      <c r="AO91" s="1"/>
      <c r="AW91" s="136">
        <v>45495</v>
      </c>
      <c r="AX91" s="201">
        <v>10</v>
      </c>
      <c r="BM91" s="17"/>
      <c r="BN91" s="17"/>
      <c r="BO91" s="17"/>
      <c r="BQ91" s="1"/>
    </row>
    <row r="92" spans="16:69" customFormat="1">
      <c r="P92" s="5"/>
      <c r="Q92" s="5"/>
      <c r="R92" s="5"/>
      <c r="AE92" s="1"/>
      <c r="AF92" s="1"/>
      <c r="AG92" s="1"/>
      <c r="AN92" s="1"/>
      <c r="AO92" s="1"/>
      <c r="AW92" s="136">
        <v>45496</v>
      </c>
      <c r="AX92" s="201">
        <v>23</v>
      </c>
      <c r="BM92" s="17"/>
      <c r="BN92" s="17"/>
      <c r="BO92" s="17"/>
      <c r="BQ92" s="1"/>
    </row>
    <row r="93" spans="16:69" customFormat="1">
      <c r="P93" s="5"/>
      <c r="Q93" s="5"/>
      <c r="R93" s="5"/>
      <c r="AE93" s="1"/>
      <c r="AF93" s="1"/>
      <c r="AG93" s="1"/>
      <c r="AN93" s="1"/>
      <c r="AO93" s="1"/>
      <c r="AW93" s="136">
        <v>45498</v>
      </c>
      <c r="AX93" s="201">
        <v>3</v>
      </c>
      <c r="BM93" s="17"/>
      <c r="BN93" s="17"/>
      <c r="BO93" s="17"/>
      <c r="BQ93" s="1"/>
    </row>
    <row r="94" spans="16:69" customFormat="1">
      <c r="P94" s="5"/>
      <c r="Q94" s="5"/>
      <c r="R94" s="5"/>
      <c r="AE94" s="1"/>
      <c r="AF94" s="1"/>
      <c r="AG94" s="1"/>
      <c r="AN94" s="1"/>
      <c r="AO94" s="1"/>
      <c r="AW94" s="136">
        <v>45499</v>
      </c>
      <c r="AX94" s="201">
        <v>2</v>
      </c>
      <c r="BM94" s="17"/>
      <c r="BN94" s="17"/>
      <c r="BO94" s="17"/>
      <c r="BQ94" s="1"/>
    </row>
    <row r="95" spans="16:69" customFormat="1">
      <c r="P95" s="5"/>
      <c r="Q95" s="5"/>
      <c r="R95" s="5"/>
      <c r="AE95" s="1"/>
      <c r="AF95" s="1"/>
      <c r="AG95" s="1"/>
      <c r="AN95" s="1"/>
      <c r="AO95" s="1"/>
      <c r="AW95" s="136">
        <v>45500</v>
      </c>
      <c r="AX95" s="201">
        <v>5</v>
      </c>
      <c r="BA95" s="3"/>
      <c r="BM95" s="17"/>
      <c r="BN95" s="17"/>
      <c r="BO95" s="17"/>
      <c r="BQ95" s="1"/>
    </row>
    <row r="96" spans="16:69" customFormat="1">
      <c r="P96" s="5"/>
      <c r="Q96" s="5"/>
      <c r="R96" s="5"/>
      <c r="AE96" s="1"/>
      <c r="AF96" s="1"/>
      <c r="AG96" s="1"/>
      <c r="AN96" s="1"/>
      <c r="AO96" s="1"/>
      <c r="AW96" s="136">
        <v>45502</v>
      </c>
      <c r="AX96" s="201">
        <v>2</v>
      </c>
      <c r="BA96" s="3"/>
      <c r="BM96" s="17"/>
      <c r="BN96" s="17"/>
      <c r="BO96" s="17"/>
      <c r="BQ96" s="1"/>
    </row>
    <row r="97" spans="1:52">
      <c r="A97"/>
      <c r="B97"/>
      <c r="C97"/>
      <c r="D97"/>
      <c r="E97"/>
      <c r="F97"/>
      <c r="G97"/>
      <c r="H97"/>
      <c r="I97"/>
      <c r="J97"/>
      <c r="K97"/>
      <c r="L97"/>
      <c r="M97"/>
      <c r="N97"/>
      <c r="O97"/>
      <c r="Q97" s="5"/>
      <c r="R97" s="5"/>
      <c r="S97"/>
      <c r="T97"/>
      <c r="U97"/>
      <c r="V97"/>
      <c r="W97"/>
      <c r="AN97" s="1"/>
      <c r="AO97" s="1"/>
      <c r="AP97"/>
      <c r="AQ97"/>
      <c r="AR97"/>
      <c r="AS97"/>
      <c r="AT97"/>
      <c r="AU97"/>
      <c r="AV97"/>
      <c r="AW97" s="136">
        <v>45503</v>
      </c>
      <c r="AX97" s="201">
        <v>13</v>
      </c>
      <c r="AY97"/>
      <c r="AZ97"/>
    </row>
    <row r="98" spans="1:52">
      <c r="A98"/>
      <c r="B98"/>
      <c r="C98"/>
      <c r="D98"/>
      <c r="E98"/>
      <c r="F98"/>
      <c r="G98"/>
      <c r="H98"/>
      <c r="I98"/>
      <c r="J98"/>
      <c r="K98"/>
      <c r="L98"/>
      <c r="M98"/>
      <c r="N98"/>
      <c r="O98"/>
      <c r="Q98" s="5"/>
      <c r="R98" s="5"/>
      <c r="S98"/>
      <c r="T98"/>
      <c r="U98"/>
      <c r="V98"/>
      <c r="W98"/>
      <c r="AN98" s="1"/>
      <c r="AO98" s="1"/>
      <c r="AP98"/>
      <c r="AQ98"/>
      <c r="AR98"/>
      <c r="AS98"/>
      <c r="AT98"/>
      <c r="AU98"/>
      <c r="AV98"/>
      <c r="AW98" s="136">
        <v>45504</v>
      </c>
      <c r="AX98" s="201">
        <v>1</v>
      </c>
      <c r="AY98"/>
      <c r="AZ98"/>
    </row>
    <row r="99" spans="1:52">
      <c r="A99"/>
      <c r="B99"/>
      <c r="C99"/>
      <c r="D99"/>
      <c r="E99"/>
      <c r="F99"/>
      <c r="G99"/>
      <c r="H99"/>
      <c r="I99"/>
      <c r="J99"/>
      <c r="K99"/>
      <c r="L99"/>
      <c r="M99"/>
      <c r="N99"/>
      <c r="O99"/>
      <c r="Q99" s="5"/>
      <c r="R99" s="5"/>
      <c r="S99"/>
      <c r="T99"/>
      <c r="U99"/>
      <c r="V99"/>
      <c r="W99"/>
      <c r="AN99" s="1"/>
      <c r="AO99" s="1"/>
      <c r="AP99"/>
      <c r="AQ99"/>
      <c r="AR99"/>
      <c r="AS99"/>
      <c r="AT99"/>
      <c r="AU99"/>
      <c r="AV99"/>
      <c r="AW99" s="136">
        <v>45505</v>
      </c>
      <c r="AX99" s="201">
        <v>1</v>
      </c>
      <c r="AY99"/>
      <c r="AZ99"/>
    </row>
    <row r="100" spans="1:52">
      <c r="A100"/>
      <c r="B100"/>
      <c r="C100"/>
      <c r="D100"/>
      <c r="E100"/>
      <c r="F100"/>
      <c r="G100"/>
      <c r="H100"/>
      <c r="I100"/>
      <c r="J100"/>
      <c r="K100"/>
      <c r="L100"/>
      <c r="M100"/>
      <c r="N100"/>
      <c r="O100"/>
      <c r="Q100" s="5"/>
      <c r="R100" s="5"/>
      <c r="S100"/>
      <c r="T100"/>
      <c r="U100"/>
      <c r="V100"/>
      <c r="W100"/>
      <c r="AN100" s="1"/>
      <c r="AO100" s="1"/>
      <c r="AT100"/>
      <c r="AU100"/>
      <c r="AW100" s="136">
        <v>45506</v>
      </c>
      <c r="AX100" s="201">
        <v>11</v>
      </c>
      <c r="AZ100"/>
    </row>
    <row r="101" spans="1:52">
      <c r="A101"/>
      <c r="B101"/>
      <c r="C101"/>
      <c r="D101"/>
      <c r="E101"/>
      <c r="F101"/>
      <c r="G101"/>
      <c r="H101"/>
      <c r="I101"/>
      <c r="J101"/>
      <c r="K101"/>
      <c r="L101"/>
      <c r="M101"/>
      <c r="N101"/>
      <c r="O101"/>
      <c r="Q101" s="5"/>
      <c r="R101" s="5"/>
      <c r="S101"/>
      <c r="T101"/>
      <c r="U101"/>
      <c r="V101"/>
      <c r="W101"/>
      <c r="AN101" s="1"/>
      <c r="AO101" s="1"/>
      <c r="AT101"/>
      <c r="AU101"/>
      <c r="AW101" s="136">
        <v>45509</v>
      </c>
      <c r="AX101" s="201">
        <v>8</v>
      </c>
      <c r="AZ101"/>
    </row>
    <row r="102" spans="1:52">
      <c r="A102"/>
      <c r="B102"/>
      <c r="C102"/>
      <c r="D102"/>
      <c r="E102"/>
      <c r="F102"/>
      <c r="G102"/>
      <c r="H102"/>
      <c r="I102"/>
      <c r="J102"/>
      <c r="K102"/>
      <c r="L102"/>
      <c r="M102"/>
      <c r="N102"/>
      <c r="O102"/>
      <c r="Q102" s="5"/>
      <c r="R102" s="5"/>
      <c r="S102"/>
      <c r="T102"/>
      <c r="U102"/>
      <c r="V102"/>
      <c r="W102"/>
      <c r="AN102" s="1"/>
      <c r="AO102" s="1"/>
      <c r="AT102"/>
      <c r="AU102"/>
      <c r="AW102" s="136">
        <v>45511</v>
      </c>
      <c r="AX102" s="201">
        <v>3</v>
      </c>
      <c r="AZ102"/>
    </row>
    <row r="103" spans="1:52">
      <c r="A103"/>
      <c r="B103"/>
      <c r="C103"/>
      <c r="D103"/>
      <c r="E103"/>
      <c r="F103"/>
      <c r="G103"/>
      <c r="H103"/>
      <c r="I103"/>
      <c r="J103"/>
      <c r="K103"/>
      <c r="L103"/>
      <c r="M103"/>
      <c r="N103"/>
      <c r="O103"/>
      <c r="Q103" s="5"/>
      <c r="R103" s="5"/>
      <c r="S103"/>
      <c r="T103"/>
      <c r="U103"/>
      <c r="V103"/>
      <c r="W103"/>
      <c r="AN103" s="1"/>
      <c r="AO103" s="1"/>
      <c r="AT103"/>
      <c r="AU103"/>
      <c r="AW103" s="136">
        <v>45512</v>
      </c>
      <c r="AX103" s="201">
        <v>1</v>
      </c>
      <c r="AZ103"/>
    </row>
    <row r="104" spans="1:52">
      <c r="A104"/>
      <c r="B104"/>
      <c r="C104"/>
      <c r="D104"/>
      <c r="E104"/>
      <c r="F104"/>
      <c r="G104"/>
      <c r="H104"/>
      <c r="I104"/>
      <c r="J104"/>
      <c r="K104"/>
      <c r="L104"/>
      <c r="M104"/>
      <c r="N104"/>
      <c r="O104"/>
      <c r="Q104" s="5"/>
      <c r="R104" s="5"/>
      <c r="S104"/>
      <c r="T104"/>
      <c r="U104"/>
      <c r="V104"/>
      <c r="W104"/>
      <c r="AN104" s="1"/>
      <c r="AO104" s="1"/>
      <c r="AT104"/>
      <c r="AU104"/>
      <c r="AW104" s="136">
        <v>45516</v>
      </c>
      <c r="AX104" s="201">
        <v>5</v>
      </c>
      <c r="AZ104"/>
    </row>
    <row r="105" spans="1:52">
      <c r="A105"/>
      <c r="B105"/>
      <c r="C105"/>
      <c r="D105"/>
      <c r="E105"/>
      <c r="F105"/>
      <c r="G105"/>
      <c r="H105"/>
      <c r="I105"/>
      <c r="J105"/>
      <c r="K105"/>
      <c r="L105"/>
      <c r="M105"/>
      <c r="N105"/>
      <c r="O105"/>
      <c r="Q105" s="5"/>
      <c r="R105" s="5"/>
      <c r="S105"/>
      <c r="T105"/>
      <c r="U105"/>
      <c r="V105"/>
      <c r="W105"/>
      <c r="AN105" s="1"/>
      <c r="AO105" s="1"/>
      <c r="AT105"/>
      <c r="AU105"/>
      <c r="AW105" s="136">
        <v>45518</v>
      </c>
      <c r="AX105" s="201">
        <v>6</v>
      </c>
      <c r="AZ105"/>
    </row>
    <row r="106" spans="1:52">
      <c r="A106"/>
      <c r="B106"/>
      <c r="C106"/>
      <c r="D106"/>
      <c r="E106"/>
      <c r="F106"/>
      <c r="G106"/>
      <c r="H106"/>
      <c r="I106"/>
      <c r="J106"/>
      <c r="K106"/>
      <c r="L106"/>
      <c r="M106"/>
      <c r="N106"/>
      <c r="O106"/>
      <c r="Q106" s="5"/>
      <c r="R106" s="5"/>
      <c r="S106"/>
      <c r="T106"/>
      <c r="U106"/>
      <c r="V106"/>
      <c r="W106"/>
      <c r="AN106" s="1"/>
      <c r="AO106" s="1"/>
      <c r="AT106"/>
      <c r="AU106"/>
      <c r="AW106" s="136">
        <v>45520</v>
      </c>
      <c r="AX106" s="201">
        <v>5</v>
      </c>
      <c r="AZ106"/>
    </row>
    <row r="107" spans="1:52">
      <c r="A107"/>
      <c r="B107"/>
      <c r="C107"/>
      <c r="D107"/>
      <c r="E107"/>
      <c r="F107"/>
      <c r="G107"/>
      <c r="H107"/>
      <c r="I107"/>
      <c r="J107"/>
      <c r="K107"/>
      <c r="L107"/>
      <c r="M107"/>
      <c r="N107"/>
      <c r="O107"/>
      <c r="Q107" s="5"/>
      <c r="R107" s="5"/>
      <c r="S107"/>
      <c r="T107"/>
      <c r="U107"/>
      <c r="V107"/>
      <c r="W107"/>
      <c r="AN107" s="1"/>
      <c r="AO107" s="1"/>
      <c r="AT107"/>
      <c r="AU107"/>
      <c r="AW107" s="136">
        <v>45524</v>
      </c>
      <c r="AX107" s="201">
        <v>2</v>
      </c>
      <c r="AZ107"/>
    </row>
    <row r="108" spans="1:52">
      <c r="A108"/>
      <c r="B108"/>
      <c r="C108"/>
      <c r="D108"/>
      <c r="E108"/>
      <c r="F108"/>
      <c r="G108"/>
      <c r="H108"/>
      <c r="I108"/>
      <c r="J108"/>
      <c r="K108"/>
      <c r="L108"/>
      <c r="M108"/>
      <c r="N108"/>
      <c r="O108"/>
      <c r="Q108" s="5"/>
      <c r="R108" s="5"/>
      <c r="S108"/>
      <c r="T108"/>
      <c r="U108"/>
      <c r="V108"/>
      <c r="W108"/>
      <c r="AN108" s="1"/>
      <c r="AO108" s="1"/>
      <c r="AT108"/>
      <c r="AU108"/>
      <c r="AW108" s="136">
        <v>45531</v>
      </c>
      <c r="AX108" s="201">
        <v>5</v>
      </c>
      <c r="AZ108"/>
    </row>
    <row r="109" spans="1:52">
      <c r="A109"/>
      <c r="B109"/>
      <c r="C109"/>
      <c r="D109"/>
      <c r="E109"/>
      <c r="F109"/>
      <c r="G109"/>
      <c r="H109"/>
      <c r="I109"/>
      <c r="J109"/>
      <c r="K109"/>
      <c r="L109"/>
      <c r="M109"/>
      <c r="N109"/>
      <c r="O109"/>
      <c r="Q109" s="5"/>
      <c r="R109" s="5"/>
      <c r="S109"/>
      <c r="T109"/>
      <c r="U109"/>
      <c r="V109"/>
      <c r="W109"/>
      <c r="AN109" s="1"/>
      <c r="AO109" s="1"/>
      <c r="AT109"/>
      <c r="AU109"/>
      <c r="AW109" s="136">
        <v>45532</v>
      </c>
      <c r="AX109" s="201">
        <v>4</v>
      </c>
      <c r="AZ109"/>
    </row>
    <row r="110" spans="1:52">
      <c r="A110"/>
      <c r="B110"/>
      <c r="C110"/>
      <c r="D110"/>
      <c r="E110"/>
      <c r="F110"/>
      <c r="G110"/>
      <c r="H110"/>
      <c r="I110"/>
      <c r="J110"/>
      <c r="K110"/>
      <c r="L110"/>
      <c r="M110"/>
      <c r="N110"/>
      <c r="O110"/>
      <c r="Q110" s="5"/>
      <c r="R110" s="5"/>
      <c r="S110"/>
      <c r="T110"/>
      <c r="U110"/>
      <c r="V110"/>
      <c r="W110"/>
      <c r="AN110" s="1"/>
      <c r="AO110" s="1"/>
      <c r="AT110"/>
      <c r="AU110"/>
      <c r="AW110" s="136">
        <v>45533</v>
      </c>
      <c r="AX110" s="201">
        <v>4</v>
      </c>
      <c r="AZ110"/>
    </row>
    <row r="111" spans="1:52">
      <c r="A111"/>
      <c r="B111"/>
      <c r="C111"/>
      <c r="D111"/>
      <c r="E111"/>
      <c r="F111"/>
      <c r="G111"/>
      <c r="H111"/>
      <c r="I111"/>
      <c r="J111"/>
      <c r="K111"/>
      <c r="L111"/>
      <c r="M111"/>
      <c r="N111"/>
      <c r="O111"/>
      <c r="Q111" s="5"/>
      <c r="R111" s="5"/>
      <c r="S111"/>
      <c r="T111"/>
      <c r="U111"/>
      <c r="V111"/>
      <c r="W111"/>
      <c r="AN111" s="1"/>
      <c r="AO111" s="1"/>
      <c r="AT111"/>
      <c r="AU111"/>
      <c r="AW111" s="136">
        <v>45534</v>
      </c>
      <c r="AX111" s="201">
        <v>11</v>
      </c>
    </row>
    <row r="112" spans="1:52">
      <c r="A112"/>
      <c r="B112"/>
      <c r="C112"/>
      <c r="D112"/>
      <c r="E112"/>
      <c r="F112"/>
      <c r="G112"/>
      <c r="H112"/>
      <c r="I112"/>
      <c r="J112"/>
      <c r="K112"/>
      <c r="L112"/>
      <c r="M112"/>
      <c r="N112"/>
      <c r="O112"/>
      <c r="Q112" s="5"/>
      <c r="R112" s="5"/>
      <c r="S112"/>
      <c r="T112"/>
      <c r="U112"/>
      <c r="V112"/>
      <c r="W112"/>
      <c r="AN112" s="1"/>
      <c r="AO112" s="1"/>
      <c r="AT112"/>
      <c r="AU112"/>
      <c r="AW112" s="136">
        <v>45535</v>
      </c>
      <c r="AX112" s="201">
        <v>1</v>
      </c>
    </row>
    <row r="113" spans="1:50">
      <c r="A113"/>
      <c r="B113"/>
      <c r="C113"/>
      <c r="D113"/>
      <c r="E113"/>
      <c r="F113"/>
      <c r="G113"/>
      <c r="H113"/>
      <c r="I113"/>
      <c r="J113"/>
      <c r="K113"/>
      <c r="L113"/>
      <c r="M113"/>
      <c r="N113"/>
      <c r="O113"/>
      <c r="Q113" s="5"/>
      <c r="R113" s="5"/>
      <c r="S113"/>
      <c r="T113"/>
      <c r="U113"/>
      <c r="V113"/>
      <c r="W113"/>
      <c r="AN113" s="1"/>
      <c r="AO113" s="1"/>
      <c r="AT113"/>
      <c r="AU113"/>
      <c r="AW113" s="136">
        <v>45537</v>
      </c>
      <c r="AX113" s="201">
        <v>5</v>
      </c>
    </row>
    <row r="114" spans="1:50">
      <c r="A114"/>
      <c r="B114"/>
      <c r="C114"/>
      <c r="D114"/>
      <c r="E114"/>
      <c r="F114"/>
      <c r="G114"/>
      <c r="H114"/>
      <c r="I114"/>
      <c r="J114"/>
      <c r="K114"/>
      <c r="L114"/>
      <c r="M114"/>
      <c r="N114"/>
      <c r="O114"/>
      <c r="Q114" s="5"/>
      <c r="R114" s="5"/>
      <c r="S114"/>
      <c r="T114"/>
      <c r="U114"/>
      <c r="V114"/>
      <c r="W114"/>
      <c r="AN114" s="1"/>
      <c r="AO114" s="1"/>
      <c r="AT114"/>
      <c r="AU114"/>
      <c r="AW114" s="136">
        <v>45538</v>
      </c>
      <c r="AX114" s="201">
        <v>7</v>
      </c>
    </row>
    <row r="115" spans="1:50">
      <c r="A115"/>
      <c r="B115"/>
      <c r="C115"/>
      <c r="D115"/>
      <c r="E115"/>
      <c r="F115"/>
      <c r="G115"/>
      <c r="H115"/>
      <c r="I115"/>
      <c r="J115"/>
      <c r="K115"/>
      <c r="L115"/>
      <c r="M115"/>
      <c r="N115"/>
      <c r="O115"/>
      <c r="Q115" s="5"/>
      <c r="R115" s="5"/>
      <c r="S115"/>
      <c r="T115"/>
      <c r="U115"/>
      <c r="V115"/>
      <c r="W115"/>
      <c r="AN115" s="1"/>
      <c r="AO115" s="1"/>
      <c r="AT115"/>
      <c r="AU115"/>
      <c r="AW115" s="136">
        <v>45539</v>
      </c>
      <c r="AX115" s="201">
        <v>5</v>
      </c>
    </row>
    <row r="116" spans="1:50">
      <c r="A116"/>
      <c r="B116"/>
      <c r="C116"/>
      <c r="D116"/>
      <c r="E116"/>
      <c r="F116"/>
      <c r="G116"/>
      <c r="H116"/>
      <c r="I116"/>
      <c r="J116"/>
      <c r="K116"/>
      <c r="L116"/>
      <c r="M116"/>
      <c r="N116"/>
      <c r="O116"/>
      <c r="Q116" s="5"/>
      <c r="R116" s="5"/>
      <c r="S116"/>
      <c r="T116"/>
      <c r="U116"/>
      <c r="V116"/>
      <c r="W116"/>
      <c r="AN116" s="1"/>
      <c r="AO116" s="1"/>
      <c r="AT116"/>
      <c r="AU116"/>
      <c r="AW116" s="136">
        <v>45540</v>
      </c>
      <c r="AX116" s="201">
        <v>5</v>
      </c>
    </row>
    <row r="117" spans="1:50">
      <c r="A117"/>
      <c r="B117"/>
      <c r="C117"/>
      <c r="D117"/>
      <c r="E117"/>
      <c r="F117"/>
      <c r="G117"/>
      <c r="H117"/>
      <c r="I117"/>
      <c r="J117"/>
      <c r="K117"/>
      <c r="L117"/>
      <c r="M117"/>
      <c r="N117"/>
      <c r="O117"/>
      <c r="Q117" s="5"/>
      <c r="R117" s="5"/>
      <c r="S117"/>
      <c r="T117"/>
      <c r="U117"/>
      <c r="V117"/>
      <c r="W117"/>
      <c r="AN117" s="1"/>
      <c r="AO117" s="1"/>
      <c r="AT117"/>
      <c r="AU117"/>
      <c r="AW117" s="136">
        <v>45542</v>
      </c>
      <c r="AX117" s="201">
        <v>3</v>
      </c>
    </row>
    <row r="118" spans="1:50">
      <c r="A118"/>
      <c r="B118"/>
      <c r="C118"/>
      <c r="D118"/>
      <c r="E118"/>
      <c r="F118"/>
      <c r="G118"/>
      <c r="H118"/>
      <c r="I118"/>
      <c r="J118"/>
      <c r="K118"/>
      <c r="L118"/>
      <c r="M118"/>
      <c r="N118"/>
      <c r="O118"/>
      <c r="Q118" s="5"/>
      <c r="R118" s="5"/>
      <c r="S118"/>
      <c r="T118"/>
      <c r="U118"/>
      <c r="V118"/>
      <c r="W118"/>
      <c r="AN118" s="1"/>
      <c r="AO118" s="1"/>
      <c r="AT118"/>
      <c r="AU118"/>
      <c r="AW118" s="136">
        <v>45544</v>
      </c>
      <c r="AX118" s="201">
        <v>4</v>
      </c>
    </row>
    <row r="119" spans="1:50">
      <c r="A119"/>
      <c r="B119"/>
      <c r="C119"/>
      <c r="D119"/>
      <c r="E119"/>
      <c r="F119"/>
      <c r="G119"/>
      <c r="H119"/>
      <c r="I119"/>
      <c r="J119"/>
      <c r="K119"/>
      <c r="L119"/>
      <c r="M119"/>
      <c r="N119"/>
      <c r="O119"/>
      <c r="Q119" s="5"/>
      <c r="R119" s="5"/>
      <c r="S119"/>
      <c r="T119"/>
      <c r="U119"/>
      <c r="V119"/>
      <c r="W119"/>
      <c r="AN119" s="1"/>
      <c r="AO119" s="1"/>
      <c r="AT119"/>
      <c r="AU119"/>
      <c r="AW119" s="136">
        <v>45545</v>
      </c>
      <c r="AX119" s="201">
        <v>6</v>
      </c>
    </row>
    <row r="120" spans="1:50">
      <c r="A120"/>
      <c r="B120"/>
      <c r="C120"/>
      <c r="D120"/>
      <c r="E120"/>
      <c r="F120"/>
      <c r="G120"/>
      <c r="H120"/>
      <c r="I120"/>
      <c r="J120"/>
      <c r="K120"/>
      <c r="L120"/>
      <c r="M120"/>
      <c r="N120"/>
      <c r="O120"/>
      <c r="Q120" s="5"/>
      <c r="R120" s="5"/>
      <c r="S120"/>
      <c r="T120"/>
      <c r="U120"/>
      <c r="V120"/>
      <c r="W120"/>
      <c r="AN120" s="1"/>
      <c r="AO120" s="1"/>
      <c r="AT120"/>
      <c r="AU120"/>
      <c r="AW120" s="136">
        <v>45546</v>
      </c>
      <c r="AX120" s="201">
        <v>7</v>
      </c>
    </row>
    <row r="121" spans="1:50">
      <c r="A121"/>
      <c r="B121"/>
      <c r="C121"/>
      <c r="D121"/>
      <c r="E121"/>
      <c r="F121"/>
      <c r="G121"/>
      <c r="H121"/>
      <c r="I121"/>
      <c r="J121"/>
      <c r="K121"/>
      <c r="L121"/>
      <c r="M121"/>
      <c r="N121"/>
      <c r="O121"/>
      <c r="Q121" s="5"/>
      <c r="R121" s="5"/>
      <c r="S121"/>
      <c r="T121"/>
      <c r="U121"/>
      <c r="V121"/>
      <c r="W121"/>
      <c r="AN121" s="1"/>
      <c r="AO121" s="1"/>
      <c r="AT121"/>
      <c r="AU121"/>
      <c r="AW121" s="136">
        <v>45547</v>
      </c>
      <c r="AX121" s="201">
        <v>3</v>
      </c>
    </row>
    <row r="122" spans="1:50">
      <c r="A122"/>
      <c r="B122"/>
      <c r="C122"/>
      <c r="D122"/>
      <c r="E122"/>
      <c r="F122"/>
      <c r="G122"/>
      <c r="H122"/>
      <c r="I122"/>
      <c r="J122"/>
      <c r="K122"/>
      <c r="L122"/>
      <c r="M122"/>
      <c r="N122"/>
      <c r="O122"/>
      <c r="Q122" s="5"/>
      <c r="R122" s="5"/>
      <c r="S122"/>
      <c r="T122"/>
      <c r="U122"/>
      <c r="V122"/>
      <c r="W122"/>
      <c r="AN122" s="1"/>
      <c r="AO122" s="1"/>
      <c r="AT122"/>
      <c r="AU122"/>
      <c r="AW122" s="136">
        <v>45548</v>
      </c>
      <c r="AX122" s="201">
        <v>6</v>
      </c>
    </row>
    <row r="123" spans="1:50">
      <c r="A123"/>
      <c r="B123"/>
      <c r="C123"/>
      <c r="D123"/>
      <c r="E123"/>
      <c r="F123"/>
      <c r="G123"/>
      <c r="H123"/>
      <c r="I123"/>
      <c r="J123"/>
      <c r="K123"/>
      <c r="L123"/>
      <c r="M123"/>
      <c r="N123"/>
      <c r="O123"/>
      <c r="Q123" s="5"/>
      <c r="R123" s="5"/>
      <c r="S123"/>
      <c r="T123"/>
      <c r="U123"/>
      <c r="V123"/>
      <c r="W123"/>
      <c r="AN123" s="1"/>
      <c r="AO123" s="1"/>
      <c r="AT123"/>
      <c r="AU123"/>
      <c r="AW123" s="136">
        <v>45549</v>
      </c>
      <c r="AX123" s="201">
        <v>3</v>
      </c>
    </row>
    <row r="124" spans="1:50">
      <c r="A124"/>
      <c r="B124"/>
      <c r="C124"/>
      <c r="D124"/>
      <c r="E124"/>
      <c r="F124"/>
      <c r="G124"/>
      <c r="H124"/>
      <c r="I124"/>
      <c r="J124"/>
      <c r="K124"/>
      <c r="L124"/>
      <c r="M124"/>
      <c r="N124"/>
      <c r="O124"/>
      <c r="Q124" s="5"/>
      <c r="R124" s="5"/>
      <c r="S124"/>
      <c r="T124"/>
      <c r="U124"/>
      <c r="V124"/>
      <c r="W124"/>
      <c r="AN124" s="1"/>
      <c r="AO124" s="1"/>
      <c r="AT124"/>
      <c r="AU124"/>
      <c r="AW124" s="136">
        <v>45551</v>
      </c>
      <c r="AX124" s="201">
        <v>4</v>
      </c>
    </row>
    <row r="125" spans="1:50">
      <c r="A125"/>
      <c r="B125"/>
      <c r="C125"/>
      <c r="D125"/>
      <c r="E125"/>
      <c r="F125"/>
      <c r="G125"/>
      <c r="H125"/>
      <c r="I125"/>
      <c r="J125"/>
      <c r="K125"/>
      <c r="L125"/>
      <c r="M125"/>
      <c r="N125"/>
      <c r="O125"/>
      <c r="Q125" s="5"/>
      <c r="R125" s="5"/>
      <c r="S125"/>
      <c r="T125"/>
      <c r="U125"/>
      <c r="V125"/>
      <c r="W125"/>
      <c r="AN125" s="1"/>
      <c r="AO125" s="1"/>
      <c r="AT125"/>
      <c r="AU125"/>
      <c r="AW125" s="136">
        <v>45552</v>
      </c>
      <c r="AX125" s="201">
        <v>3</v>
      </c>
    </row>
    <row r="126" spans="1:50">
      <c r="A126"/>
      <c r="B126"/>
      <c r="C126"/>
      <c r="D126"/>
      <c r="E126"/>
      <c r="F126"/>
      <c r="G126"/>
      <c r="H126"/>
      <c r="I126"/>
      <c r="J126"/>
      <c r="K126"/>
      <c r="L126"/>
      <c r="M126"/>
      <c r="N126"/>
      <c r="O126"/>
      <c r="Q126" s="5"/>
      <c r="R126" s="5"/>
      <c r="S126"/>
      <c r="T126"/>
      <c r="U126"/>
      <c r="V126"/>
      <c r="W126"/>
      <c r="AN126" s="1"/>
      <c r="AO126" s="1"/>
      <c r="AT126"/>
      <c r="AU126"/>
      <c r="AW126" s="136">
        <v>45553</v>
      </c>
      <c r="AX126" s="201">
        <v>2</v>
      </c>
    </row>
    <row r="127" spans="1:50">
      <c r="A127"/>
      <c r="B127"/>
      <c r="C127"/>
      <c r="D127"/>
      <c r="E127"/>
      <c r="F127"/>
      <c r="G127"/>
      <c r="H127"/>
      <c r="I127"/>
      <c r="J127"/>
      <c r="K127"/>
      <c r="L127"/>
      <c r="M127"/>
      <c r="N127"/>
      <c r="O127"/>
      <c r="Q127" s="5"/>
      <c r="R127" s="5"/>
      <c r="S127"/>
      <c r="T127"/>
      <c r="U127"/>
      <c r="V127"/>
      <c r="W127"/>
      <c r="AN127" s="1"/>
      <c r="AO127" s="1"/>
      <c r="AW127" s="136">
        <v>45554</v>
      </c>
      <c r="AX127" s="201">
        <v>4</v>
      </c>
    </row>
    <row r="128" spans="1:50">
      <c r="A128"/>
      <c r="B128"/>
      <c r="C128"/>
      <c r="D128"/>
      <c r="E128"/>
      <c r="F128"/>
      <c r="G128"/>
      <c r="H128"/>
      <c r="I128"/>
      <c r="J128"/>
      <c r="K128"/>
      <c r="L128"/>
      <c r="M128"/>
      <c r="N128"/>
      <c r="O128"/>
      <c r="Q128" s="5"/>
      <c r="R128" s="5"/>
      <c r="S128"/>
      <c r="T128"/>
      <c r="U128"/>
      <c r="V128"/>
      <c r="W128"/>
      <c r="AN128" s="1"/>
      <c r="AO128" s="1"/>
      <c r="AW128" s="136">
        <v>45555</v>
      </c>
      <c r="AX128" s="201">
        <v>6</v>
      </c>
    </row>
    <row r="129" spans="1:50">
      <c r="A129"/>
      <c r="B129"/>
      <c r="C129"/>
      <c r="D129"/>
      <c r="E129"/>
      <c r="F129"/>
      <c r="G129"/>
      <c r="H129"/>
      <c r="I129"/>
      <c r="J129"/>
      <c r="K129"/>
      <c r="L129"/>
      <c r="M129"/>
      <c r="N129"/>
      <c r="O129"/>
      <c r="Q129" s="5"/>
      <c r="R129" s="5"/>
      <c r="S129"/>
      <c r="T129"/>
      <c r="U129"/>
      <c r="V129"/>
      <c r="W129"/>
      <c r="AN129" s="1"/>
      <c r="AO129" s="1"/>
      <c r="AW129" s="136">
        <v>45556</v>
      </c>
      <c r="AX129" s="201">
        <v>1</v>
      </c>
    </row>
    <row r="130" spans="1:50">
      <c r="A130"/>
      <c r="B130"/>
      <c r="C130"/>
      <c r="D130"/>
      <c r="E130"/>
      <c r="F130"/>
      <c r="G130"/>
      <c r="H130"/>
      <c r="I130"/>
      <c r="J130"/>
      <c r="K130"/>
      <c r="L130"/>
      <c r="M130"/>
      <c r="N130"/>
      <c r="O130"/>
      <c r="Q130" s="5"/>
      <c r="R130" s="5"/>
      <c r="S130"/>
      <c r="T130"/>
      <c r="U130"/>
      <c r="V130"/>
      <c r="W130"/>
      <c r="AN130" s="1"/>
      <c r="AO130" s="1"/>
      <c r="AW130" s="136">
        <v>45559</v>
      </c>
      <c r="AX130" s="201">
        <v>2</v>
      </c>
    </row>
    <row r="131" spans="1:50">
      <c r="A131"/>
      <c r="B131"/>
      <c r="C131"/>
      <c r="D131"/>
      <c r="E131"/>
      <c r="F131"/>
      <c r="G131"/>
      <c r="H131"/>
      <c r="I131"/>
      <c r="J131"/>
      <c r="K131"/>
      <c r="L131"/>
      <c r="M131"/>
      <c r="N131"/>
      <c r="O131"/>
      <c r="Q131" s="5"/>
      <c r="R131" s="5"/>
      <c r="S131"/>
      <c r="T131"/>
      <c r="U131"/>
      <c r="V131"/>
      <c r="W131"/>
      <c r="AN131" s="1"/>
      <c r="AO131" s="1"/>
      <c r="AW131" s="136">
        <v>45561</v>
      </c>
      <c r="AX131" s="201">
        <v>5</v>
      </c>
    </row>
    <row r="132" spans="1:50">
      <c r="A132"/>
      <c r="B132"/>
      <c r="C132"/>
      <c r="D132"/>
      <c r="E132"/>
      <c r="F132"/>
      <c r="G132"/>
      <c r="H132"/>
      <c r="I132"/>
      <c r="J132"/>
      <c r="K132"/>
      <c r="L132"/>
      <c r="M132"/>
      <c r="N132"/>
      <c r="O132"/>
      <c r="Q132" s="5"/>
      <c r="R132" s="5"/>
      <c r="S132"/>
      <c r="T132"/>
      <c r="U132"/>
      <c r="V132"/>
      <c r="W132"/>
      <c r="AN132" s="1"/>
      <c r="AO132" s="1"/>
      <c r="AW132" s="136">
        <v>45565</v>
      </c>
      <c r="AX132" s="201">
        <v>5</v>
      </c>
    </row>
    <row r="133" spans="1:50">
      <c r="A133"/>
      <c r="B133"/>
      <c r="C133"/>
      <c r="D133"/>
      <c r="E133"/>
      <c r="F133"/>
      <c r="G133"/>
      <c r="H133"/>
      <c r="I133"/>
      <c r="J133"/>
      <c r="K133"/>
      <c r="L133"/>
      <c r="M133"/>
      <c r="N133"/>
      <c r="O133"/>
      <c r="Q133" s="5"/>
      <c r="R133" s="5"/>
      <c r="S133"/>
      <c r="T133"/>
      <c r="U133"/>
      <c r="V133"/>
      <c r="W133"/>
      <c r="AN133" s="1"/>
      <c r="AO133" s="1"/>
      <c r="AW133" s="136">
        <v>45567</v>
      </c>
      <c r="AX133" s="201">
        <v>1</v>
      </c>
    </row>
    <row r="134" spans="1:50">
      <c r="A134"/>
      <c r="B134"/>
      <c r="C134"/>
      <c r="D134"/>
      <c r="E134"/>
      <c r="F134"/>
      <c r="G134"/>
      <c r="H134"/>
      <c r="I134"/>
      <c r="J134"/>
      <c r="K134"/>
      <c r="L134"/>
      <c r="M134"/>
      <c r="N134"/>
      <c r="O134"/>
      <c r="Q134" s="5"/>
      <c r="R134" s="5"/>
      <c r="S134"/>
      <c r="T134"/>
      <c r="U134"/>
      <c r="V134"/>
      <c r="W134"/>
      <c r="AN134" s="1"/>
      <c r="AO134" s="1"/>
      <c r="AW134" s="136">
        <v>45568</v>
      </c>
      <c r="AX134" s="201">
        <v>3</v>
      </c>
    </row>
    <row r="135" spans="1:50">
      <c r="A135"/>
      <c r="B135"/>
      <c r="C135"/>
      <c r="D135"/>
      <c r="E135"/>
      <c r="F135"/>
      <c r="G135"/>
      <c r="H135"/>
      <c r="I135"/>
      <c r="J135"/>
      <c r="K135"/>
      <c r="L135"/>
      <c r="M135"/>
      <c r="N135"/>
      <c r="O135"/>
      <c r="Q135" s="5"/>
      <c r="R135" s="5"/>
      <c r="S135"/>
      <c r="T135"/>
      <c r="U135"/>
      <c r="V135"/>
      <c r="W135"/>
      <c r="AN135" s="1"/>
      <c r="AO135" s="1"/>
      <c r="AW135" s="136">
        <v>45572</v>
      </c>
      <c r="AX135" s="201">
        <v>2</v>
      </c>
    </row>
    <row r="136" spans="1:50">
      <c r="A136"/>
      <c r="B136"/>
      <c r="C136"/>
      <c r="D136"/>
      <c r="E136"/>
      <c r="F136"/>
      <c r="G136"/>
      <c r="H136"/>
      <c r="I136"/>
      <c r="J136"/>
      <c r="K136"/>
      <c r="L136"/>
      <c r="M136"/>
      <c r="N136"/>
      <c r="O136"/>
      <c r="Q136" s="5"/>
      <c r="R136" s="5"/>
      <c r="S136"/>
      <c r="T136"/>
      <c r="U136"/>
      <c r="V136"/>
      <c r="W136"/>
      <c r="AN136" s="1"/>
      <c r="AO136" s="1"/>
      <c r="AW136" s="136">
        <v>45573</v>
      </c>
      <c r="AX136" s="201">
        <v>3</v>
      </c>
    </row>
    <row r="137" spans="1:50">
      <c r="A137"/>
      <c r="B137"/>
      <c r="C137"/>
      <c r="D137"/>
      <c r="E137"/>
      <c r="F137"/>
      <c r="G137"/>
      <c r="H137"/>
      <c r="I137"/>
      <c r="J137"/>
      <c r="K137"/>
      <c r="L137"/>
      <c r="M137"/>
      <c r="N137"/>
      <c r="O137"/>
      <c r="Q137" s="5"/>
      <c r="R137" s="5"/>
      <c r="S137"/>
      <c r="T137"/>
      <c r="U137"/>
      <c r="V137"/>
      <c r="W137"/>
      <c r="AN137" s="1"/>
      <c r="AO137" s="1"/>
      <c r="AW137" s="136">
        <v>45574</v>
      </c>
      <c r="AX137" s="201">
        <v>2</v>
      </c>
    </row>
    <row r="138" spans="1:50">
      <c r="A138"/>
      <c r="B138"/>
      <c r="C138"/>
      <c r="D138"/>
      <c r="E138"/>
      <c r="F138"/>
      <c r="G138"/>
      <c r="H138"/>
      <c r="I138"/>
      <c r="J138"/>
      <c r="K138"/>
      <c r="L138"/>
      <c r="M138"/>
      <c r="N138"/>
      <c r="O138"/>
      <c r="Q138" s="5"/>
      <c r="R138" s="5"/>
      <c r="S138"/>
      <c r="T138"/>
      <c r="U138"/>
      <c r="V138"/>
      <c r="W138"/>
      <c r="AN138" s="1"/>
      <c r="AO138" s="1"/>
      <c r="AW138" s="136">
        <v>45575</v>
      </c>
      <c r="AX138" s="201">
        <v>1</v>
      </c>
    </row>
    <row r="139" spans="1:50">
      <c r="A139"/>
      <c r="B139"/>
      <c r="C139"/>
      <c r="D139"/>
      <c r="E139"/>
      <c r="F139"/>
      <c r="G139"/>
      <c r="H139"/>
      <c r="I139"/>
      <c r="J139"/>
      <c r="K139"/>
      <c r="L139"/>
      <c r="M139"/>
      <c r="N139"/>
      <c r="O139"/>
      <c r="Q139" s="5"/>
      <c r="R139" s="5"/>
      <c r="S139"/>
      <c r="T139"/>
      <c r="U139"/>
      <c r="V139"/>
      <c r="W139"/>
      <c r="AN139" s="1"/>
      <c r="AO139" s="1"/>
      <c r="AW139" s="136">
        <v>45577</v>
      </c>
      <c r="AX139" s="201">
        <v>3</v>
      </c>
    </row>
    <row r="140" spans="1:50">
      <c r="A140"/>
      <c r="B140"/>
      <c r="C140"/>
      <c r="D140"/>
      <c r="E140"/>
      <c r="F140"/>
      <c r="G140"/>
      <c r="H140"/>
      <c r="I140"/>
      <c r="J140"/>
      <c r="K140"/>
      <c r="L140"/>
      <c r="M140"/>
      <c r="N140"/>
      <c r="O140"/>
      <c r="Q140" s="5"/>
      <c r="R140" s="5"/>
      <c r="S140"/>
      <c r="T140"/>
      <c r="U140"/>
      <c r="V140"/>
      <c r="W140"/>
      <c r="AN140" s="1"/>
      <c r="AO140" s="1"/>
      <c r="AW140" s="136">
        <v>45579</v>
      </c>
      <c r="AX140" s="201">
        <v>6</v>
      </c>
    </row>
    <row r="141" spans="1:50">
      <c r="A141"/>
      <c r="B141"/>
      <c r="C141"/>
      <c r="D141"/>
      <c r="E141"/>
      <c r="F141"/>
      <c r="G141"/>
      <c r="H141"/>
      <c r="I141"/>
      <c r="J141"/>
      <c r="K141"/>
      <c r="L141"/>
      <c r="M141"/>
      <c r="N141"/>
      <c r="O141"/>
      <c r="Q141" s="5"/>
      <c r="R141" s="5"/>
      <c r="S141"/>
      <c r="T141"/>
      <c r="U141"/>
      <c r="V141"/>
      <c r="W141"/>
      <c r="AN141" s="1"/>
      <c r="AO141" s="1"/>
      <c r="AW141" s="136">
        <v>45580</v>
      </c>
      <c r="AX141" s="201">
        <v>3</v>
      </c>
    </row>
    <row r="142" spans="1:50">
      <c r="A142"/>
      <c r="B142"/>
      <c r="C142"/>
      <c r="D142"/>
      <c r="E142"/>
      <c r="F142"/>
      <c r="G142"/>
      <c r="H142"/>
      <c r="I142"/>
      <c r="J142"/>
      <c r="K142"/>
      <c r="L142"/>
      <c r="M142"/>
      <c r="N142"/>
      <c r="O142"/>
      <c r="Q142" s="5"/>
      <c r="R142" s="5"/>
      <c r="S142"/>
      <c r="T142"/>
      <c r="U142"/>
      <c r="V142"/>
      <c r="W142"/>
      <c r="AN142" s="1"/>
      <c r="AO142" s="1"/>
      <c r="AW142" s="136">
        <v>45581</v>
      </c>
      <c r="AX142" s="201">
        <v>1</v>
      </c>
    </row>
    <row r="143" spans="1:50">
      <c r="A143"/>
      <c r="B143"/>
      <c r="C143"/>
      <c r="D143"/>
      <c r="E143"/>
      <c r="F143"/>
      <c r="G143"/>
      <c r="H143"/>
      <c r="I143"/>
      <c r="J143"/>
      <c r="K143"/>
      <c r="L143"/>
      <c r="M143"/>
      <c r="N143"/>
      <c r="O143"/>
      <c r="Q143" s="5"/>
      <c r="R143" s="5"/>
      <c r="S143"/>
      <c r="T143"/>
      <c r="U143"/>
      <c r="V143"/>
      <c r="W143"/>
      <c r="AN143" s="1"/>
      <c r="AO143" s="1"/>
      <c r="AW143" s="136">
        <v>45582</v>
      </c>
      <c r="AX143" s="201">
        <v>2</v>
      </c>
    </row>
    <row r="144" spans="1:50">
      <c r="A144"/>
      <c r="B144"/>
      <c r="C144"/>
      <c r="D144"/>
      <c r="E144"/>
      <c r="F144"/>
      <c r="G144"/>
      <c r="H144"/>
      <c r="I144"/>
      <c r="J144"/>
      <c r="K144"/>
      <c r="L144"/>
      <c r="M144"/>
      <c r="N144"/>
      <c r="O144"/>
      <c r="Q144" s="5"/>
      <c r="R144" s="5"/>
      <c r="S144"/>
      <c r="T144"/>
      <c r="U144"/>
      <c r="V144"/>
      <c r="W144"/>
      <c r="AN144" s="1"/>
      <c r="AO144" s="1"/>
      <c r="AW144" s="136">
        <v>45583</v>
      </c>
      <c r="AX144" s="201">
        <v>2</v>
      </c>
    </row>
    <row r="145" spans="1:50">
      <c r="A145"/>
      <c r="B145"/>
      <c r="C145"/>
      <c r="D145"/>
      <c r="E145"/>
      <c r="F145"/>
      <c r="G145"/>
      <c r="H145"/>
      <c r="I145"/>
      <c r="J145"/>
      <c r="K145"/>
      <c r="L145"/>
      <c r="M145"/>
      <c r="N145"/>
      <c r="O145"/>
      <c r="Q145" s="5"/>
      <c r="R145" s="5"/>
      <c r="S145"/>
      <c r="T145"/>
      <c r="U145"/>
      <c r="V145"/>
      <c r="W145"/>
      <c r="AN145" s="1"/>
      <c r="AO145" s="1"/>
      <c r="AW145" s="136">
        <v>45593</v>
      </c>
      <c r="AX145" s="201">
        <v>2</v>
      </c>
    </row>
    <row r="146" spans="1:50">
      <c r="A146"/>
      <c r="B146"/>
      <c r="C146"/>
      <c r="D146"/>
      <c r="E146"/>
      <c r="F146"/>
      <c r="G146"/>
      <c r="H146"/>
      <c r="I146"/>
      <c r="J146"/>
      <c r="K146"/>
      <c r="L146"/>
      <c r="M146"/>
      <c r="N146"/>
      <c r="O146"/>
      <c r="Q146" s="5"/>
      <c r="R146" s="5"/>
      <c r="S146"/>
      <c r="T146"/>
      <c r="U146"/>
      <c r="V146"/>
      <c r="W146"/>
      <c r="AN146" s="1"/>
      <c r="AO146" s="1"/>
      <c r="AW146" s="136">
        <v>45594</v>
      </c>
      <c r="AX146" s="201">
        <v>1</v>
      </c>
    </row>
    <row r="147" spans="1:50">
      <c r="A147"/>
      <c r="B147"/>
      <c r="C147"/>
      <c r="D147"/>
      <c r="E147"/>
      <c r="F147"/>
      <c r="G147"/>
      <c r="H147"/>
      <c r="I147"/>
      <c r="J147"/>
      <c r="K147"/>
      <c r="L147"/>
      <c r="M147"/>
      <c r="N147"/>
      <c r="O147"/>
      <c r="Q147" s="5"/>
      <c r="R147" s="5"/>
      <c r="S147"/>
      <c r="T147"/>
      <c r="U147"/>
      <c r="V147"/>
      <c r="W147"/>
      <c r="AN147" s="1"/>
      <c r="AO147" s="1"/>
      <c r="AW147" s="136">
        <v>45597</v>
      </c>
      <c r="AX147" s="201">
        <v>2</v>
      </c>
    </row>
    <row r="148" spans="1:50">
      <c r="A148"/>
      <c r="B148"/>
      <c r="C148"/>
      <c r="D148"/>
      <c r="E148"/>
      <c r="F148"/>
      <c r="G148"/>
      <c r="H148"/>
      <c r="I148"/>
      <c r="J148"/>
      <c r="K148"/>
      <c r="L148"/>
      <c r="M148"/>
      <c r="N148"/>
      <c r="O148"/>
      <c r="Q148" s="5"/>
      <c r="R148" s="5"/>
      <c r="S148"/>
      <c r="T148"/>
      <c r="U148"/>
      <c r="V148"/>
      <c r="W148"/>
      <c r="AN148" s="1"/>
      <c r="AO148" s="1"/>
      <c r="AW148" s="136">
        <v>45601</v>
      </c>
      <c r="AX148" s="201">
        <v>1</v>
      </c>
    </row>
    <row r="149" spans="1:50">
      <c r="A149"/>
      <c r="B149"/>
      <c r="C149"/>
      <c r="D149"/>
      <c r="E149"/>
      <c r="F149"/>
      <c r="G149"/>
      <c r="H149"/>
      <c r="I149"/>
      <c r="J149"/>
      <c r="K149"/>
      <c r="L149"/>
      <c r="M149"/>
      <c r="N149"/>
      <c r="O149"/>
      <c r="Q149" s="5"/>
      <c r="R149" s="5"/>
      <c r="S149"/>
      <c r="T149"/>
      <c r="U149"/>
      <c r="V149"/>
      <c r="W149"/>
      <c r="AN149" s="1"/>
      <c r="AO149" s="1"/>
      <c r="AW149" s="136">
        <v>45642</v>
      </c>
      <c r="AX149" s="201">
        <v>3</v>
      </c>
    </row>
    <row r="150" spans="1:50">
      <c r="A150"/>
      <c r="B150"/>
      <c r="C150"/>
      <c r="D150"/>
      <c r="E150"/>
      <c r="F150"/>
      <c r="G150"/>
      <c r="H150"/>
      <c r="I150"/>
      <c r="J150"/>
      <c r="K150"/>
      <c r="L150"/>
      <c r="M150"/>
      <c r="N150"/>
      <c r="O150"/>
      <c r="Q150" s="5"/>
      <c r="R150" s="5"/>
      <c r="S150"/>
      <c r="T150"/>
      <c r="U150"/>
      <c r="V150"/>
      <c r="W150"/>
      <c r="AN150" s="1"/>
      <c r="AO150" s="1"/>
      <c r="AW150" s="136">
        <v>45670</v>
      </c>
      <c r="AX150" s="201">
        <v>3</v>
      </c>
    </row>
    <row r="151" spans="1:50">
      <c r="A151"/>
      <c r="B151"/>
      <c r="C151"/>
      <c r="D151"/>
      <c r="E151"/>
      <c r="F151"/>
      <c r="G151"/>
      <c r="H151"/>
      <c r="I151"/>
      <c r="J151"/>
      <c r="K151"/>
      <c r="L151"/>
      <c r="M151"/>
      <c r="N151"/>
      <c r="O151"/>
      <c r="Q151" s="5"/>
      <c r="R151" s="5"/>
      <c r="S151"/>
      <c r="T151"/>
      <c r="U151"/>
      <c r="V151"/>
      <c r="W151"/>
      <c r="AN151" s="1"/>
      <c r="AO151" s="1"/>
      <c r="AW151" s="136">
        <v>45678</v>
      </c>
      <c r="AX151" s="201">
        <v>1</v>
      </c>
    </row>
    <row r="152" spans="1:50">
      <c r="A152"/>
      <c r="B152"/>
      <c r="C152"/>
      <c r="D152"/>
      <c r="E152"/>
      <c r="F152"/>
      <c r="G152"/>
      <c r="H152"/>
      <c r="I152"/>
      <c r="J152"/>
      <c r="K152"/>
      <c r="L152"/>
      <c r="M152"/>
      <c r="N152"/>
      <c r="O152"/>
      <c r="Q152" s="5"/>
      <c r="R152" s="5"/>
      <c r="S152"/>
      <c r="T152"/>
      <c r="U152"/>
      <c r="V152"/>
      <c r="W152"/>
      <c r="AN152" s="1"/>
      <c r="AO152" s="1"/>
      <c r="AW152" s="136">
        <v>45708</v>
      </c>
      <c r="AX152" s="201">
        <v>1</v>
      </c>
    </row>
    <row r="153" spans="1:50">
      <c r="A153"/>
      <c r="B153"/>
      <c r="C153"/>
      <c r="D153"/>
      <c r="E153"/>
      <c r="F153"/>
      <c r="G153"/>
      <c r="H153"/>
      <c r="I153"/>
      <c r="J153"/>
      <c r="K153"/>
      <c r="L153"/>
      <c r="M153"/>
      <c r="N153"/>
      <c r="O153"/>
      <c r="Q153" s="5"/>
      <c r="R153" s="5"/>
      <c r="S153"/>
      <c r="T153"/>
      <c r="U153"/>
      <c r="V153"/>
      <c r="W153"/>
      <c r="AN153" s="1"/>
      <c r="AO153" s="1"/>
      <c r="AW153" s="136">
        <v>45712</v>
      </c>
      <c r="AX153" s="201">
        <v>4</v>
      </c>
    </row>
    <row r="154" spans="1:50">
      <c r="A154"/>
      <c r="B154"/>
      <c r="C154"/>
      <c r="D154"/>
      <c r="E154"/>
      <c r="F154"/>
      <c r="G154"/>
      <c r="H154"/>
      <c r="I154"/>
      <c r="J154"/>
      <c r="K154"/>
      <c r="L154"/>
      <c r="M154"/>
      <c r="N154"/>
      <c r="O154"/>
      <c r="Q154" s="5"/>
      <c r="R154" s="5"/>
      <c r="S154"/>
      <c r="T154"/>
      <c r="U154"/>
      <c r="V154"/>
      <c r="W154"/>
      <c r="AN154" s="1"/>
      <c r="AO154" s="1"/>
      <c r="AW154" s="136">
        <v>45734</v>
      </c>
      <c r="AX154" s="201">
        <v>1</v>
      </c>
    </row>
    <row r="155" spans="1:50">
      <c r="A155"/>
      <c r="B155"/>
      <c r="C155"/>
      <c r="D155"/>
      <c r="E155"/>
      <c r="F155"/>
      <c r="G155"/>
      <c r="H155"/>
      <c r="I155"/>
      <c r="J155"/>
      <c r="K155"/>
      <c r="L155"/>
      <c r="M155"/>
      <c r="N155"/>
      <c r="O155"/>
      <c r="Q155" s="5"/>
      <c r="R155" s="5"/>
      <c r="S155"/>
      <c r="T155"/>
      <c r="U155"/>
      <c r="V155"/>
      <c r="W155"/>
      <c r="AN155" s="1"/>
      <c r="AO155" s="1"/>
      <c r="AW155" s="109" t="s">
        <v>8</v>
      </c>
      <c r="AX155" s="201">
        <v>492</v>
      </c>
    </row>
    <row r="156" spans="1:50">
      <c r="A156"/>
      <c r="B156"/>
      <c r="C156"/>
      <c r="D156"/>
      <c r="E156"/>
      <c r="F156"/>
      <c r="G156"/>
      <c r="H156"/>
      <c r="I156"/>
      <c r="J156"/>
      <c r="K156"/>
      <c r="L156"/>
      <c r="M156"/>
      <c r="N156"/>
      <c r="O156"/>
      <c r="Q156" s="5"/>
      <c r="R156" s="5"/>
      <c r="S156"/>
      <c r="T156"/>
      <c r="U156"/>
      <c r="V156"/>
      <c r="W156"/>
      <c r="AN156" s="1"/>
      <c r="AO156" s="1"/>
      <c r="AW156"/>
      <c r="AX156"/>
    </row>
    <row r="157" spans="1:50">
      <c r="A157"/>
      <c r="B157"/>
      <c r="C157"/>
      <c r="D157"/>
      <c r="E157"/>
      <c r="F157"/>
      <c r="G157"/>
      <c r="H157"/>
      <c r="I157"/>
      <c r="J157"/>
      <c r="K157"/>
      <c r="L157"/>
      <c r="M157"/>
      <c r="N157"/>
      <c r="O157"/>
      <c r="Q157" s="5"/>
      <c r="R157" s="5"/>
      <c r="S157"/>
      <c r="T157"/>
      <c r="U157"/>
      <c r="V157"/>
      <c r="W157"/>
      <c r="AN157" s="1"/>
      <c r="AO157" s="1"/>
      <c r="AW157"/>
      <c r="AX157"/>
    </row>
    <row r="158" spans="1:50">
      <c r="A158"/>
      <c r="B158"/>
      <c r="C158"/>
      <c r="D158"/>
      <c r="E158"/>
      <c r="F158"/>
      <c r="G158"/>
      <c r="H158"/>
      <c r="I158"/>
      <c r="J158"/>
      <c r="K158"/>
      <c r="L158"/>
      <c r="M158"/>
      <c r="N158"/>
      <c r="O158"/>
      <c r="Q158" s="5"/>
      <c r="R158" s="5"/>
      <c r="S158"/>
      <c r="T158"/>
      <c r="U158"/>
      <c r="V158"/>
      <c r="W158"/>
      <c r="AN158" s="1"/>
      <c r="AO158" s="1"/>
      <c r="AW158"/>
      <c r="AX158"/>
    </row>
    <row r="159" spans="1:50">
      <c r="A159"/>
      <c r="B159"/>
      <c r="C159"/>
      <c r="D159"/>
      <c r="E159"/>
      <c r="F159"/>
      <c r="G159"/>
      <c r="H159"/>
      <c r="I159"/>
      <c r="J159"/>
      <c r="K159"/>
      <c r="L159"/>
      <c r="M159"/>
      <c r="N159"/>
      <c r="O159"/>
      <c r="Q159" s="5"/>
      <c r="R159" s="5"/>
      <c r="S159"/>
      <c r="T159"/>
      <c r="U159"/>
      <c r="V159"/>
      <c r="W159"/>
      <c r="AN159" s="1"/>
      <c r="AO159" s="1"/>
      <c r="AW159"/>
      <c r="AX159"/>
    </row>
    <row r="160" spans="1:50">
      <c r="A160"/>
      <c r="B160"/>
      <c r="C160"/>
      <c r="D160"/>
      <c r="E160"/>
      <c r="F160"/>
      <c r="G160"/>
      <c r="H160"/>
      <c r="I160"/>
      <c r="J160"/>
      <c r="K160"/>
      <c r="L160"/>
      <c r="M160"/>
      <c r="N160"/>
      <c r="O160"/>
      <c r="Q160" s="5"/>
      <c r="R160" s="5"/>
      <c r="S160"/>
      <c r="T160"/>
      <c r="U160"/>
      <c r="V160"/>
      <c r="W160"/>
      <c r="AN160" s="1"/>
      <c r="AO160" s="1"/>
      <c r="AW160"/>
      <c r="AX160"/>
    </row>
    <row r="161" spans="1:50">
      <c r="A161"/>
      <c r="B161"/>
      <c r="C161"/>
      <c r="D161"/>
      <c r="E161"/>
      <c r="F161"/>
      <c r="G161"/>
      <c r="H161"/>
      <c r="I161"/>
      <c r="J161"/>
      <c r="K161"/>
      <c r="L161"/>
      <c r="M161"/>
      <c r="N161"/>
      <c r="O161"/>
      <c r="Q161" s="5"/>
      <c r="R161" s="5"/>
      <c r="S161"/>
      <c r="T161"/>
      <c r="U161"/>
      <c r="V161"/>
      <c r="W161"/>
      <c r="AN161" s="1"/>
      <c r="AO161" s="1"/>
      <c r="AW161"/>
      <c r="AX161"/>
    </row>
    <row r="162" spans="1:50">
      <c r="A162"/>
      <c r="B162"/>
      <c r="C162"/>
      <c r="D162"/>
      <c r="E162"/>
      <c r="F162"/>
      <c r="G162"/>
      <c r="H162"/>
      <c r="I162"/>
      <c r="J162"/>
      <c r="K162"/>
      <c r="L162"/>
      <c r="M162"/>
      <c r="N162"/>
      <c r="O162"/>
      <c r="Q162" s="5"/>
      <c r="R162" s="5"/>
      <c r="S162"/>
      <c r="T162"/>
      <c r="U162"/>
      <c r="V162"/>
      <c r="W162"/>
      <c r="AN162" s="1"/>
      <c r="AO162" s="1"/>
    </row>
    <row r="163" spans="1:50">
      <c r="A163"/>
      <c r="B163"/>
      <c r="C163"/>
      <c r="D163"/>
      <c r="E163"/>
      <c r="F163"/>
      <c r="G163"/>
      <c r="H163"/>
      <c r="I163"/>
      <c r="J163"/>
      <c r="K163"/>
      <c r="L163"/>
      <c r="M163"/>
      <c r="N163"/>
      <c r="O163"/>
      <c r="Q163" s="5"/>
      <c r="R163" s="5"/>
      <c r="S163"/>
      <c r="T163"/>
      <c r="U163"/>
      <c r="V163"/>
      <c r="W163"/>
      <c r="AN163" s="1"/>
      <c r="AO163" s="1"/>
    </row>
    <row r="164" spans="1:50">
      <c r="A164"/>
      <c r="B164"/>
      <c r="C164"/>
      <c r="D164"/>
      <c r="E164"/>
      <c r="F164"/>
      <c r="G164"/>
      <c r="H164"/>
      <c r="I164"/>
      <c r="J164"/>
      <c r="K164"/>
      <c r="L164"/>
      <c r="M164"/>
      <c r="N164"/>
      <c r="O164"/>
      <c r="Q164" s="5"/>
      <c r="R164" s="5"/>
      <c r="S164"/>
      <c r="T164"/>
      <c r="U164"/>
      <c r="V164"/>
      <c r="W164"/>
      <c r="AN164" s="1"/>
      <c r="AO164" s="1"/>
    </row>
    <row r="165" spans="1:50">
      <c r="A165"/>
      <c r="B165"/>
      <c r="C165"/>
      <c r="D165"/>
      <c r="E165"/>
      <c r="F165"/>
      <c r="G165"/>
      <c r="H165"/>
      <c r="I165"/>
      <c r="J165"/>
      <c r="K165"/>
      <c r="L165"/>
      <c r="M165"/>
      <c r="N165"/>
      <c r="O165"/>
      <c r="Q165" s="5"/>
      <c r="R165" s="5"/>
      <c r="S165"/>
      <c r="T165"/>
      <c r="U165"/>
      <c r="V165"/>
      <c r="W165"/>
      <c r="AN165" s="1"/>
      <c r="AO165" s="1"/>
    </row>
    <row r="166" spans="1:50">
      <c r="A166"/>
      <c r="B166"/>
      <c r="C166"/>
      <c r="D166"/>
      <c r="E166"/>
      <c r="F166"/>
      <c r="G166"/>
      <c r="H166"/>
      <c r="I166"/>
      <c r="J166"/>
      <c r="K166"/>
      <c r="L166"/>
      <c r="M166"/>
      <c r="N166"/>
      <c r="O166"/>
      <c r="Q166" s="5"/>
      <c r="R166" s="5"/>
      <c r="S166"/>
      <c r="T166"/>
      <c r="U166"/>
      <c r="V166"/>
      <c r="W166"/>
      <c r="AN166" s="1"/>
      <c r="AO166" s="1"/>
    </row>
    <row r="167" spans="1:50">
      <c r="A167"/>
      <c r="B167"/>
      <c r="C167"/>
      <c r="D167"/>
      <c r="E167"/>
      <c r="F167"/>
      <c r="G167"/>
      <c r="H167"/>
      <c r="I167"/>
      <c r="J167"/>
      <c r="K167"/>
      <c r="L167"/>
      <c r="M167"/>
      <c r="N167"/>
      <c r="O167"/>
      <c r="Q167" s="5"/>
      <c r="R167" s="5"/>
      <c r="S167"/>
      <c r="T167"/>
      <c r="U167"/>
      <c r="V167"/>
      <c r="W167"/>
      <c r="AN167" s="1"/>
      <c r="AO167" s="1"/>
    </row>
    <row r="168" spans="1:50">
      <c r="A168"/>
      <c r="B168"/>
      <c r="C168"/>
      <c r="D168"/>
      <c r="E168"/>
      <c r="F168"/>
      <c r="G168"/>
      <c r="H168"/>
      <c r="I168"/>
      <c r="J168"/>
      <c r="K168"/>
      <c r="L168"/>
      <c r="M168"/>
      <c r="N168"/>
      <c r="O168"/>
      <c r="Q168" s="5"/>
      <c r="R168" s="5"/>
      <c r="S168"/>
      <c r="T168"/>
      <c r="U168"/>
      <c r="V168"/>
      <c r="W168"/>
      <c r="AN168" s="1"/>
      <c r="AO168" s="1"/>
    </row>
    <row r="169" spans="1:50">
      <c r="A169"/>
      <c r="B169"/>
      <c r="C169"/>
      <c r="D169"/>
      <c r="E169"/>
      <c r="F169"/>
      <c r="G169"/>
      <c r="H169"/>
      <c r="I169"/>
      <c r="J169"/>
      <c r="K169"/>
      <c r="L169"/>
      <c r="M169"/>
      <c r="N169"/>
      <c r="O169"/>
      <c r="Q169" s="5"/>
      <c r="R169" s="5"/>
      <c r="S169"/>
      <c r="T169"/>
      <c r="U169"/>
      <c r="V169"/>
      <c r="W169"/>
      <c r="AN169" s="1"/>
      <c r="AO169" s="1"/>
    </row>
    <row r="170" spans="1:50">
      <c r="A170"/>
      <c r="B170"/>
      <c r="C170"/>
      <c r="D170"/>
      <c r="E170"/>
      <c r="F170"/>
      <c r="G170"/>
      <c r="H170"/>
      <c r="I170"/>
      <c r="J170"/>
      <c r="K170"/>
      <c r="L170"/>
      <c r="M170"/>
      <c r="N170"/>
      <c r="O170"/>
      <c r="Q170" s="5"/>
      <c r="R170" s="5"/>
      <c r="S170"/>
      <c r="T170"/>
      <c r="U170"/>
      <c r="V170"/>
      <c r="W170"/>
      <c r="AN170" s="1"/>
      <c r="AO170" s="1"/>
    </row>
    <row r="171" spans="1:50">
      <c r="A171"/>
      <c r="B171"/>
      <c r="C171"/>
      <c r="D171"/>
      <c r="E171"/>
      <c r="F171"/>
      <c r="G171"/>
      <c r="H171"/>
      <c r="I171"/>
      <c r="J171"/>
      <c r="K171"/>
      <c r="L171"/>
      <c r="M171"/>
      <c r="N171"/>
      <c r="O171"/>
      <c r="Q171" s="5"/>
      <c r="R171" s="5"/>
      <c r="S171"/>
      <c r="T171"/>
      <c r="U171"/>
      <c r="V171"/>
      <c r="W171"/>
      <c r="AN171" s="1"/>
      <c r="AO171" s="1"/>
    </row>
    <row r="172" spans="1:50">
      <c r="A172"/>
      <c r="B172"/>
      <c r="C172"/>
      <c r="D172"/>
      <c r="E172"/>
      <c r="F172"/>
      <c r="G172"/>
      <c r="H172"/>
      <c r="I172"/>
      <c r="J172"/>
      <c r="K172"/>
      <c r="L172"/>
      <c r="M172"/>
      <c r="N172"/>
      <c r="O172"/>
      <c r="Q172" s="5"/>
      <c r="R172" s="5"/>
      <c r="S172"/>
      <c r="T172"/>
      <c r="U172"/>
      <c r="V172"/>
      <c r="W172"/>
      <c r="AN172" s="1"/>
      <c r="AO172" s="1"/>
    </row>
    <row r="173" spans="1:50">
      <c r="A173"/>
      <c r="B173"/>
      <c r="C173"/>
      <c r="D173"/>
      <c r="E173"/>
      <c r="F173"/>
      <c r="G173"/>
      <c r="H173"/>
      <c r="I173"/>
      <c r="J173"/>
      <c r="K173"/>
      <c r="L173"/>
      <c r="M173"/>
      <c r="N173"/>
      <c r="O173"/>
      <c r="Q173" s="5"/>
      <c r="R173" s="5"/>
      <c r="S173"/>
      <c r="T173"/>
      <c r="U173"/>
      <c r="V173"/>
      <c r="W173"/>
      <c r="AN173" s="1"/>
      <c r="AO173" s="1"/>
    </row>
    <row r="174" spans="1:50">
      <c r="A174"/>
      <c r="B174"/>
      <c r="C174"/>
      <c r="D174"/>
      <c r="E174"/>
      <c r="F174"/>
      <c r="G174"/>
      <c r="H174"/>
      <c r="I174"/>
      <c r="J174"/>
      <c r="K174"/>
      <c r="L174"/>
      <c r="M174"/>
      <c r="N174"/>
      <c r="O174"/>
      <c r="Q174" s="5"/>
      <c r="R174" s="5"/>
      <c r="S174"/>
      <c r="T174"/>
      <c r="U174"/>
      <c r="V174"/>
      <c r="W174"/>
      <c r="AN174" s="1"/>
      <c r="AO174" s="1"/>
    </row>
    <row r="175" spans="1:50">
      <c r="A175"/>
      <c r="B175"/>
      <c r="C175"/>
      <c r="D175"/>
      <c r="E175"/>
      <c r="F175"/>
      <c r="G175"/>
      <c r="H175"/>
      <c r="I175"/>
      <c r="J175"/>
      <c r="K175"/>
      <c r="L175"/>
      <c r="M175"/>
      <c r="N175"/>
      <c r="O175"/>
      <c r="Q175" s="5"/>
      <c r="R175" s="5"/>
      <c r="S175"/>
      <c r="T175"/>
      <c r="U175"/>
      <c r="V175"/>
      <c r="W175"/>
      <c r="AN175" s="1"/>
      <c r="AO175" s="1"/>
    </row>
    <row r="176" spans="1:50">
      <c r="A176"/>
      <c r="B176"/>
      <c r="C176"/>
      <c r="D176"/>
      <c r="E176"/>
      <c r="F176"/>
      <c r="G176"/>
      <c r="H176"/>
      <c r="I176"/>
      <c r="J176"/>
      <c r="K176"/>
      <c r="L176"/>
      <c r="M176"/>
      <c r="N176"/>
      <c r="O176"/>
      <c r="Q176" s="5"/>
      <c r="R176" s="5"/>
      <c r="S176"/>
      <c r="T176"/>
      <c r="U176"/>
      <c r="V176"/>
      <c r="W176"/>
      <c r="AN176" s="1"/>
      <c r="AO176" s="1"/>
    </row>
    <row r="177" spans="1:41">
      <c r="A177"/>
      <c r="B177"/>
      <c r="C177"/>
      <c r="D177"/>
      <c r="E177"/>
      <c r="F177"/>
      <c r="G177"/>
      <c r="H177"/>
      <c r="I177"/>
      <c r="J177"/>
      <c r="K177"/>
      <c r="L177"/>
      <c r="M177"/>
      <c r="N177"/>
      <c r="O177"/>
      <c r="Q177" s="5"/>
      <c r="R177" s="5"/>
      <c r="S177"/>
      <c r="T177"/>
      <c r="U177"/>
      <c r="V177"/>
      <c r="W177"/>
      <c r="AN177" s="1"/>
      <c r="AO177" s="1"/>
    </row>
    <row r="178" spans="1:41">
      <c r="A178"/>
      <c r="B178"/>
      <c r="C178"/>
      <c r="D178"/>
      <c r="E178"/>
      <c r="F178"/>
      <c r="G178"/>
      <c r="H178"/>
      <c r="I178"/>
      <c r="J178"/>
      <c r="K178"/>
      <c r="L178"/>
      <c r="M178"/>
      <c r="N178"/>
      <c r="O178"/>
      <c r="Q178" s="5"/>
      <c r="R178" s="5"/>
      <c r="S178"/>
      <c r="T178"/>
      <c r="U178"/>
      <c r="V178"/>
      <c r="W178"/>
      <c r="AN178" s="1"/>
      <c r="AO178" s="1"/>
    </row>
    <row r="179" spans="1:41">
      <c r="A179"/>
      <c r="B179"/>
      <c r="C179"/>
      <c r="D179"/>
      <c r="E179"/>
      <c r="F179"/>
      <c r="G179"/>
      <c r="H179"/>
      <c r="I179"/>
      <c r="J179"/>
      <c r="K179"/>
      <c r="L179"/>
      <c r="M179"/>
      <c r="N179"/>
      <c r="O179"/>
      <c r="Q179" s="5"/>
      <c r="R179" s="5"/>
      <c r="S179"/>
      <c r="T179"/>
      <c r="U179"/>
      <c r="V179"/>
      <c r="W179"/>
      <c r="AN179" s="1"/>
      <c r="AO179" s="1"/>
    </row>
    <row r="180" spans="1:41">
      <c r="A180"/>
      <c r="B180"/>
      <c r="C180"/>
      <c r="D180"/>
      <c r="E180"/>
      <c r="F180"/>
      <c r="G180"/>
      <c r="H180"/>
      <c r="I180"/>
      <c r="J180"/>
      <c r="K180"/>
      <c r="L180"/>
      <c r="M180"/>
      <c r="N180"/>
      <c r="O180"/>
      <c r="Q180" s="5"/>
      <c r="R180" s="5"/>
      <c r="S180"/>
      <c r="T180"/>
      <c r="U180"/>
      <c r="V180"/>
      <c r="W180"/>
      <c r="AN180" s="1"/>
      <c r="AO180" s="1"/>
    </row>
    <row r="181" spans="1:41">
      <c r="A181"/>
      <c r="B181"/>
      <c r="C181"/>
      <c r="D181"/>
      <c r="E181"/>
      <c r="F181"/>
      <c r="G181"/>
      <c r="H181"/>
      <c r="I181"/>
      <c r="J181"/>
      <c r="K181"/>
      <c r="L181"/>
      <c r="M181"/>
      <c r="N181"/>
      <c r="O181"/>
      <c r="Q181" s="5"/>
      <c r="R181" s="5"/>
      <c r="S181"/>
      <c r="T181"/>
      <c r="U181"/>
      <c r="V181"/>
      <c r="W181"/>
      <c r="AN181" s="1"/>
      <c r="AO181" s="1"/>
    </row>
    <row r="182" spans="1:41">
      <c r="A182"/>
      <c r="B182"/>
      <c r="C182"/>
      <c r="D182"/>
      <c r="E182"/>
      <c r="F182"/>
      <c r="G182"/>
      <c r="H182"/>
      <c r="I182"/>
      <c r="J182"/>
      <c r="K182"/>
      <c r="L182"/>
      <c r="M182"/>
      <c r="N182"/>
      <c r="O182"/>
      <c r="Q182" s="5"/>
      <c r="R182" s="5"/>
      <c r="S182"/>
      <c r="T182"/>
      <c r="U182"/>
      <c r="V182"/>
      <c r="W182"/>
      <c r="AN182" s="1"/>
      <c r="AO182" s="1"/>
    </row>
    <row r="183" spans="1:41">
      <c r="A183"/>
      <c r="B183"/>
      <c r="C183"/>
      <c r="D183"/>
      <c r="E183"/>
      <c r="F183"/>
      <c r="G183"/>
      <c r="H183"/>
      <c r="I183"/>
      <c r="J183"/>
      <c r="K183"/>
      <c r="L183"/>
      <c r="M183"/>
      <c r="N183"/>
      <c r="O183"/>
      <c r="Q183" s="5"/>
      <c r="R183" s="5"/>
      <c r="S183"/>
      <c r="T183"/>
      <c r="U183"/>
      <c r="V183"/>
      <c r="W183"/>
      <c r="AN183" s="1"/>
      <c r="AO183" s="1"/>
    </row>
    <row r="184" spans="1:41">
      <c r="A184"/>
      <c r="B184"/>
      <c r="C184"/>
      <c r="D184"/>
      <c r="E184"/>
      <c r="F184"/>
      <c r="G184"/>
      <c r="H184"/>
      <c r="I184"/>
      <c r="J184"/>
      <c r="K184"/>
      <c r="L184"/>
      <c r="M184"/>
      <c r="N184"/>
      <c r="O184"/>
      <c r="Q184" s="5"/>
      <c r="R184" s="5"/>
      <c r="S184"/>
      <c r="T184"/>
      <c r="U184"/>
      <c r="V184"/>
      <c r="W184"/>
      <c r="AN184" s="1"/>
      <c r="AO184" s="1"/>
    </row>
    <row r="185" spans="1:41">
      <c r="A185"/>
      <c r="B185"/>
      <c r="C185"/>
      <c r="D185"/>
      <c r="E185"/>
      <c r="F185"/>
      <c r="G185"/>
      <c r="H185"/>
      <c r="I185"/>
      <c r="J185"/>
      <c r="K185"/>
      <c r="L185"/>
      <c r="M185"/>
      <c r="N185"/>
      <c r="O185"/>
      <c r="Q185" s="5"/>
      <c r="R185" s="5"/>
      <c r="S185"/>
      <c r="T185"/>
      <c r="U185"/>
      <c r="V185"/>
      <c r="W185"/>
      <c r="AN185" s="1"/>
      <c r="AO185" s="1"/>
    </row>
    <row r="186" spans="1:41">
      <c r="A186"/>
      <c r="B186"/>
      <c r="C186"/>
      <c r="D186"/>
      <c r="E186"/>
      <c r="F186"/>
      <c r="G186"/>
      <c r="H186"/>
      <c r="I186"/>
      <c r="J186"/>
      <c r="K186"/>
      <c r="L186"/>
      <c r="M186"/>
      <c r="N186"/>
      <c r="O186"/>
      <c r="Q186" s="5"/>
      <c r="R186" s="5"/>
      <c r="S186"/>
      <c r="T186"/>
      <c r="U186"/>
      <c r="V186"/>
      <c r="W186"/>
      <c r="AN186" s="1"/>
      <c r="AO186" s="1"/>
    </row>
    <row r="187" spans="1:41">
      <c r="A187"/>
      <c r="B187"/>
      <c r="C187"/>
      <c r="D187"/>
      <c r="E187"/>
      <c r="F187"/>
      <c r="G187"/>
      <c r="H187"/>
      <c r="I187"/>
      <c r="J187"/>
      <c r="K187"/>
      <c r="L187"/>
      <c r="M187"/>
      <c r="N187"/>
      <c r="O187"/>
      <c r="Q187" s="5"/>
      <c r="R187" s="5"/>
      <c r="S187"/>
      <c r="T187"/>
      <c r="U187"/>
      <c r="V187"/>
      <c r="W187"/>
      <c r="AN187" s="1"/>
      <c r="AO187" s="1"/>
    </row>
    <row r="188" spans="1:41">
      <c r="A188"/>
      <c r="B188"/>
      <c r="C188"/>
      <c r="D188"/>
      <c r="E188"/>
      <c r="F188"/>
      <c r="G188"/>
      <c r="H188"/>
      <c r="I188"/>
      <c r="J188"/>
      <c r="K188"/>
      <c r="L188"/>
      <c r="M188"/>
      <c r="N188"/>
      <c r="O188"/>
      <c r="Q188" s="5"/>
      <c r="R188" s="5"/>
      <c r="S188"/>
      <c r="T188"/>
      <c r="U188"/>
      <c r="V188"/>
      <c r="W188"/>
      <c r="AN188" s="1"/>
      <c r="AO188" s="1"/>
    </row>
    <row r="189" spans="1:41">
      <c r="A189"/>
      <c r="B189"/>
      <c r="C189"/>
      <c r="D189"/>
      <c r="E189"/>
      <c r="F189"/>
      <c r="G189"/>
      <c r="H189"/>
      <c r="I189"/>
      <c r="J189"/>
      <c r="K189"/>
      <c r="L189"/>
      <c r="M189"/>
      <c r="N189"/>
      <c r="O189"/>
      <c r="Q189" s="5"/>
      <c r="R189" s="5"/>
      <c r="S189"/>
      <c r="T189"/>
      <c r="U189"/>
      <c r="V189"/>
      <c r="W189"/>
      <c r="AN189" s="1"/>
      <c r="AO189" s="1"/>
    </row>
    <row r="190" spans="1:41">
      <c r="A190"/>
      <c r="B190"/>
      <c r="C190"/>
      <c r="D190"/>
      <c r="E190"/>
      <c r="F190"/>
      <c r="G190"/>
      <c r="H190"/>
      <c r="I190"/>
      <c r="J190"/>
      <c r="K190"/>
      <c r="L190"/>
      <c r="M190"/>
      <c r="N190"/>
      <c r="O190"/>
      <c r="Q190" s="5"/>
      <c r="R190" s="5"/>
      <c r="S190"/>
      <c r="T190"/>
      <c r="U190"/>
      <c r="V190"/>
      <c r="W190"/>
      <c r="AN190" s="1"/>
      <c r="AO190" s="1"/>
    </row>
    <row r="191" spans="1:41">
      <c r="A191"/>
      <c r="B191"/>
      <c r="C191"/>
      <c r="D191"/>
      <c r="E191"/>
      <c r="F191"/>
      <c r="G191"/>
      <c r="H191"/>
      <c r="I191"/>
      <c r="J191"/>
      <c r="K191"/>
      <c r="L191"/>
      <c r="M191"/>
      <c r="N191"/>
      <c r="O191"/>
      <c r="Q191" s="5"/>
      <c r="R191" s="5"/>
      <c r="S191"/>
      <c r="T191"/>
      <c r="U191"/>
      <c r="V191"/>
      <c r="W191"/>
      <c r="AN191" s="1"/>
      <c r="AO191" s="1"/>
    </row>
    <row r="192" spans="1:41">
      <c r="A192"/>
      <c r="B192"/>
      <c r="C192"/>
      <c r="D192"/>
      <c r="E192"/>
      <c r="F192"/>
      <c r="G192"/>
      <c r="H192"/>
      <c r="I192"/>
      <c r="J192"/>
      <c r="K192"/>
      <c r="L192"/>
      <c r="M192"/>
      <c r="N192"/>
      <c r="O192"/>
      <c r="Q192" s="5"/>
      <c r="R192" s="5"/>
      <c r="S192"/>
      <c r="T192"/>
      <c r="U192"/>
      <c r="V192"/>
      <c r="W192"/>
      <c r="AN192" s="1"/>
      <c r="AO192" s="1"/>
    </row>
    <row r="193" spans="1:41">
      <c r="A193"/>
      <c r="B193"/>
      <c r="C193"/>
      <c r="D193"/>
      <c r="E193"/>
      <c r="F193"/>
      <c r="G193"/>
      <c r="H193"/>
      <c r="I193"/>
      <c r="J193"/>
      <c r="K193"/>
      <c r="L193"/>
      <c r="M193"/>
      <c r="N193"/>
      <c r="O193"/>
      <c r="Q193" s="5"/>
      <c r="R193" s="5"/>
      <c r="S193"/>
      <c r="T193"/>
      <c r="U193"/>
      <c r="V193"/>
      <c r="W193"/>
      <c r="AN193" s="1"/>
      <c r="AO193" s="1"/>
    </row>
    <row r="194" spans="1:41">
      <c r="A194"/>
      <c r="B194"/>
      <c r="C194"/>
      <c r="D194"/>
      <c r="E194"/>
      <c r="F194"/>
      <c r="G194"/>
      <c r="H194"/>
      <c r="I194"/>
      <c r="J194"/>
      <c r="K194"/>
      <c r="L194"/>
      <c r="M194"/>
      <c r="N194"/>
      <c r="O194"/>
      <c r="Q194" s="5"/>
      <c r="R194" s="5"/>
      <c r="S194"/>
      <c r="T194"/>
      <c r="U194"/>
      <c r="V194"/>
      <c r="W194"/>
      <c r="AN194" s="1"/>
      <c r="AO194" s="1"/>
    </row>
    <row r="195" spans="1:41">
      <c r="A195"/>
      <c r="B195"/>
      <c r="C195"/>
      <c r="D195"/>
      <c r="E195"/>
      <c r="F195"/>
      <c r="G195"/>
      <c r="H195"/>
      <c r="I195"/>
      <c r="J195"/>
      <c r="K195"/>
      <c r="L195"/>
      <c r="M195"/>
      <c r="N195"/>
      <c r="O195"/>
      <c r="Q195" s="5"/>
      <c r="R195" s="5"/>
      <c r="S195"/>
      <c r="T195"/>
      <c r="U195"/>
      <c r="V195"/>
      <c r="W195"/>
      <c r="AN195" s="1"/>
      <c r="AO195" s="1"/>
    </row>
    <row r="196" spans="1:41">
      <c r="A196"/>
      <c r="B196"/>
      <c r="C196"/>
      <c r="D196"/>
      <c r="E196"/>
      <c r="F196"/>
      <c r="G196"/>
      <c r="H196"/>
      <c r="I196"/>
      <c r="J196"/>
      <c r="K196"/>
      <c r="L196"/>
      <c r="M196"/>
      <c r="N196"/>
      <c r="O196"/>
      <c r="Q196" s="5"/>
      <c r="R196" s="5"/>
      <c r="S196"/>
      <c r="T196"/>
      <c r="U196"/>
      <c r="V196"/>
      <c r="W196"/>
      <c r="AN196" s="1"/>
      <c r="AO196" s="1"/>
    </row>
    <row r="197" spans="1:41">
      <c r="A197"/>
      <c r="B197"/>
      <c r="C197"/>
      <c r="D197"/>
      <c r="E197"/>
      <c r="F197"/>
      <c r="G197"/>
      <c r="H197"/>
      <c r="I197"/>
      <c r="J197"/>
      <c r="K197"/>
      <c r="L197"/>
      <c r="M197"/>
      <c r="N197"/>
      <c r="O197"/>
      <c r="Q197" s="5"/>
      <c r="R197" s="5"/>
      <c r="S197"/>
      <c r="T197"/>
      <c r="U197"/>
      <c r="V197"/>
      <c r="W197"/>
      <c r="AN197" s="1"/>
      <c r="AO197" s="1"/>
    </row>
    <row r="198" spans="1:41">
      <c r="A198"/>
      <c r="B198"/>
      <c r="C198"/>
      <c r="D198"/>
      <c r="E198"/>
      <c r="F198"/>
      <c r="G198"/>
      <c r="H198"/>
      <c r="I198"/>
      <c r="J198"/>
      <c r="K198"/>
      <c r="L198"/>
      <c r="M198"/>
      <c r="N198"/>
      <c r="O198"/>
      <c r="Q198" s="5"/>
      <c r="R198" s="5"/>
      <c r="S198"/>
      <c r="T198"/>
      <c r="U198"/>
      <c r="V198"/>
      <c r="W198"/>
      <c r="AN198" s="1"/>
      <c r="AO198" s="1"/>
    </row>
    <row r="199" spans="1:41">
      <c r="A199"/>
      <c r="B199"/>
      <c r="C199"/>
      <c r="D199"/>
      <c r="E199"/>
      <c r="F199"/>
      <c r="G199"/>
      <c r="H199"/>
      <c r="I199"/>
      <c r="J199"/>
      <c r="K199"/>
      <c r="L199"/>
      <c r="M199"/>
      <c r="N199"/>
      <c r="O199"/>
      <c r="Q199" s="5"/>
      <c r="R199" s="5"/>
      <c r="S199"/>
      <c r="T199"/>
      <c r="U199"/>
      <c r="V199"/>
      <c r="W199"/>
      <c r="AN199" s="1"/>
      <c r="AO199" s="1"/>
    </row>
    <row r="200" spans="1:41">
      <c r="A200"/>
      <c r="B200"/>
      <c r="C200"/>
      <c r="D200"/>
      <c r="E200"/>
      <c r="F200"/>
      <c r="G200"/>
      <c r="H200"/>
      <c r="I200"/>
      <c r="J200"/>
      <c r="K200"/>
      <c r="L200"/>
      <c r="M200"/>
      <c r="N200"/>
      <c r="O200"/>
      <c r="Q200" s="5"/>
      <c r="R200" s="5"/>
      <c r="S200"/>
      <c r="T200"/>
      <c r="U200"/>
      <c r="V200"/>
      <c r="W200"/>
      <c r="AN200" s="1"/>
      <c r="AO200" s="1"/>
    </row>
    <row r="201" spans="1:41">
      <c r="A201"/>
      <c r="B201"/>
      <c r="C201"/>
      <c r="D201"/>
      <c r="E201"/>
      <c r="F201"/>
      <c r="G201"/>
      <c r="H201"/>
      <c r="I201"/>
      <c r="J201"/>
      <c r="K201"/>
      <c r="L201"/>
      <c r="M201"/>
      <c r="N201"/>
      <c r="O201"/>
      <c r="Q201" s="5"/>
      <c r="R201" s="5"/>
      <c r="S201"/>
      <c r="T201"/>
      <c r="U201"/>
      <c r="V201"/>
      <c r="W201"/>
      <c r="AN201" s="1"/>
      <c r="AO201" s="1"/>
    </row>
    <row r="202" spans="1:41">
      <c r="A202"/>
      <c r="B202"/>
      <c r="C202"/>
      <c r="D202"/>
      <c r="E202"/>
      <c r="F202"/>
      <c r="G202"/>
      <c r="H202"/>
      <c r="I202"/>
      <c r="L202" s="1"/>
      <c r="M202" s="1"/>
      <c r="N202"/>
      <c r="Q202" s="5"/>
      <c r="R202" s="5"/>
      <c r="W202"/>
    </row>
    <row r="203" spans="1:41">
      <c r="A203"/>
      <c r="B203"/>
      <c r="C203"/>
      <c r="D203"/>
      <c r="E203"/>
      <c r="F203"/>
      <c r="G203"/>
      <c r="H203"/>
      <c r="I203"/>
      <c r="L203" s="1"/>
      <c r="M203" s="1"/>
      <c r="N203"/>
      <c r="Q203" s="5"/>
      <c r="R203" s="5"/>
      <c r="W203"/>
    </row>
    <row r="204" spans="1:41">
      <c r="A204"/>
      <c r="B204"/>
      <c r="C204"/>
      <c r="D204"/>
      <c r="E204"/>
      <c r="F204"/>
      <c r="G204"/>
      <c r="H204"/>
      <c r="I204"/>
      <c r="L204" s="1"/>
      <c r="M204" s="1"/>
      <c r="N204"/>
      <c r="Q204" s="5"/>
      <c r="R204" s="5"/>
      <c r="W204"/>
    </row>
    <row r="205" spans="1:41">
      <c r="A205"/>
      <c r="B205"/>
      <c r="C205"/>
      <c r="D205"/>
      <c r="E205"/>
      <c r="F205"/>
      <c r="G205"/>
      <c r="H205"/>
      <c r="I205"/>
      <c r="L205" s="1"/>
      <c r="M205" s="1"/>
      <c r="N205"/>
      <c r="Q205" s="5"/>
      <c r="R205" s="5"/>
      <c r="W205"/>
    </row>
    <row r="206" spans="1:41">
      <c r="A206"/>
      <c r="B206"/>
      <c r="C206"/>
      <c r="D206"/>
      <c r="E206"/>
      <c r="F206"/>
      <c r="G206"/>
      <c r="H206"/>
      <c r="I206"/>
      <c r="L206" s="1"/>
      <c r="M206" s="1"/>
      <c r="N206"/>
      <c r="Q206" s="5"/>
      <c r="R206" s="5"/>
      <c r="W206"/>
    </row>
    <row r="207" spans="1:41">
      <c r="A207"/>
      <c r="B207"/>
      <c r="C207"/>
      <c r="D207"/>
      <c r="E207"/>
      <c r="F207"/>
      <c r="G207"/>
      <c r="H207"/>
      <c r="I207"/>
      <c r="L207" s="1"/>
      <c r="M207" s="1"/>
      <c r="N207"/>
      <c r="Q207" s="5"/>
      <c r="R207" s="5"/>
      <c r="W207"/>
    </row>
    <row r="208" spans="1:41">
      <c r="A208"/>
      <c r="B208"/>
      <c r="C208"/>
      <c r="D208"/>
      <c r="E208"/>
      <c r="F208"/>
      <c r="G208"/>
      <c r="H208"/>
      <c r="I208"/>
      <c r="L208" s="1"/>
      <c r="M208" s="1"/>
      <c r="N208"/>
      <c r="Q208" s="5"/>
      <c r="R208" s="5"/>
      <c r="W208"/>
    </row>
    <row r="209" spans="1:23">
      <c r="A209"/>
      <c r="B209"/>
      <c r="C209"/>
      <c r="D209"/>
      <c r="E209"/>
      <c r="F209"/>
      <c r="G209"/>
      <c r="H209"/>
      <c r="I209"/>
      <c r="L209" s="1"/>
      <c r="M209" s="1"/>
      <c r="N209"/>
      <c r="Q209" s="5"/>
      <c r="R209" s="5"/>
      <c r="W209"/>
    </row>
    <row r="210" spans="1:23">
      <c r="A210"/>
      <c r="B210"/>
      <c r="C210"/>
      <c r="D210"/>
      <c r="E210"/>
      <c r="F210"/>
      <c r="G210"/>
      <c r="H210"/>
      <c r="I210"/>
      <c r="L210" s="1"/>
      <c r="M210" s="1"/>
      <c r="N210"/>
      <c r="Q210" s="5"/>
      <c r="R210" s="5"/>
      <c r="W210"/>
    </row>
    <row r="211" spans="1:23">
      <c r="A211"/>
      <c r="B211"/>
      <c r="C211"/>
      <c r="D211"/>
      <c r="E211"/>
      <c r="F211"/>
      <c r="G211"/>
      <c r="H211"/>
      <c r="I211"/>
      <c r="L211" s="1"/>
      <c r="M211" s="1"/>
      <c r="N211"/>
      <c r="Q211" s="5"/>
      <c r="R211" s="5"/>
      <c r="W211"/>
    </row>
    <row r="212" spans="1:23">
      <c r="A212"/>
      <c r="B212"/>
      <c r="C212"/>
      <c r="D212"/>
      <c r="E212"/>
      <c r="F212"/>
      <c r="G212"/>
      <c r="H212"/>
      <c r="I212"/>
      <c r="L212" s="1"/>
      <c r="M212" s="1"/>
      <c r="N212"/>
      <c r="Q212" s="5"/>
      <c r="R212" s="5"/>
      <c r="W212"/>
    </row>
    <row r="213" spans="1:23">
      <c r="A213"/>
      <c r="B213"/>
      <c r="C213"/>
      <c r="D213"/>
      <c r="E213"/>
      <c r="F213"/>
      <c r="G213"/>
      <c r="H213"/>
      <c r="I213"/>
      <c r="L213" s="1"/>
      <c r="M213" s="1"/>
      <c r="N213"/>
      <c r="Q213" s="5"/>
      <c r="R213" s="5"/>
      <c r="W213"/>
    </row>
    <row r="214" spans="1:23">
      <c r="A214"/>
      <c r="B214"/>
      <c r="C214"/>
      <c r="D214"/>
      <c r="E214"/>
      <c r="F214"/>
      <c r="G214"/>
      <c r="H214"/>
      <c r="I214"/>
      <c r="L214" s="1"/>
      <c r="M214" s="1"/>
      <c r="N214"/>
      <c r="Q214" s="5"/>
      <c r="R214" s="5"/>
      <c r="W214"/>
    </row>
    <row r="215" spans="1:23">
      <c r="A215"/>
      <c r="B215"/>
      <c r="C215"/>
      <c r="D215"/>
      <c r="E215"/>
      <c r="F215"/>
      <c r="G215"/>
      <c r="H215"/>
      <c r="I215"/>
      <c r="L215" s="1"/>
      <c r="M215" s="1"/>
      <c r="N215"/>
      <c r="Q215" s="5"/>
      <c r="R215" s="5"/>
      <c r="W215"/>
    </row>
    <row r="216" spans="1:23">
      <c r="A216"/>
      <c r="B216"/>
      <c r="C216"/>
      <c r="D216"/>
      <c r="E216"/>
      <c r="F216"/>
      <c r="G216"/>
      <c r="H216"/>
      <c r="I216"/>
      <c r="L216" s="1"/>
      <c r="M216" s="1"/>
      <c r="N216"/>
      <c r="Q216" s="5"/>
      <c r="R216" s="5"/>
      <c r="W216"/>
    </row>
    <row r="217" spans="1:23">
      <c r="A217"/>
      <c r="B217"/>
      <c r="C217"/>
      <c r="D217"/>
      <c r="E217"/>
      <c r="F217"/>
      <c r="G217"/>
      <c r="H217"/>
      <c r="I217"/>
      <c r="L217" s="1"/>
      <c r="M217" s="1"/>
      <c r="N217"/>
      <c r="Q217" s="5"/>
      <c r="R217" s="5"/>
      <c r="W217"/>
    </row>
    <row r="218" spans="1:23">
      <c r="A218"/>
      <c r="B218"/>
      <c r="C218"/>
      <c r="D218"/>
      <c r="E218"/>
      <c r="F218"/>
      <c r="G218"/>
      <c r="H218"/>
      <c r="I218"/>
      <c r="L218" s="1"/>
      <c r="M218" s="1"/>
      <c r="N218"/>
      <c r="Q218" s="5"/>
      <c r="R218" s="5"/>
      <c r="W218"/>
    </row>
    <row r="219" spans="1:23">
      <c r="A219"/>
      <c r="B219"/>
      <c r="C219"/>
      <c r="D219"/>
      <c r="E219"/>
      <c r="F219"/>
      <c r="G219"/>
      <c r="H219"/>
      <c r="I219"/>
      <c r="L219" s="1"/>
      <c r="M219" s="1"/>
      <c r="N219"/>
      <c r="Q219" s="5"/>
      <c r="R219" s="5"/>
      <c r="W219"/>
    </row>
    <row r="220" spans="1:23">
      <c r="A220"/>
      <c r="B220"/>
      <c r="C220"/>
      <c r="D220"/>
      <c r="E220"/>
      <c r="F220"/>
      <c r="G220"/>
      <c r="H220"/>
      <c r="I220"/>
      <c r="L220" s="1"/>
      <c r="M220" s="1"/>
      <c r="N220"/>
      <c r="Q220" s="5"/>
      <c r="R220" s="5"/>
      <c r="W220"/>
    </row>
    <row r="221" spans="1:23">
      <c r="A221"/>
      <c r="B221"/>
      <c r="C221"/>
      <c r="D221"/>
      <c r="E221"/>
      <c r="F221"/>
      <c r="G221"/>
      <c r="H221"/>
      <c r="I221"/>
      <c r="L221" s="1"/>
      <c r="M221" s="1"/>
      <c r="N221"/>
      <c r="Q221" s="5"/>
      <c r="R221" s="5"/>
      <c r="W221"/>
    </row>
    <row r="222" spans="1:23">
      <c r="A222"/>
      <c r="B222"/>
      <c r="C222"/>
      <c r="D222"/>
      <c r="E222"/>
      <c r="F222"/>
      <c r="G222"/>
      <c r="H222"/>
      <c r="I222"/>
      <c r="L222" s="1"/>
      <c r="M222" s="1"/>
      <c r="N222"/>
      <c r="Q222" s="5"/>
      <c r="R222" s="5"/>
      <c r="W222"/>
    </row>
    <row r="223" spans="1:23">
      <c r="A223"/>
      <c r="B223"/>
      <c r="C223"/>
      <c r="D223"/>
      <c r="E223"/>
      <c r="F223"/>
      <c r="G223"/>
      <c r="H223"/>
      <c r="I223"/>
      <c r="L223" s="1"/>
      <c r="M223" s="1"/>
      <c r="N223"/>
      <c r="Q223" s="5"/>
      <c r="R223" s="5"/>
      <c r="W223"/>
    </row>
    <row r="224" spans="1:23">
      <c r="A224"/>
      <c r="B224"/>
      <c r="C224"/>
      <c r="D224"/>
      <c r="E224"/>
      <c r="F224"/>
      <c r="G224"/>
      <c r="H224"/>
      <c r="I224"/>
      <c r="L224" s="1"/>
      <c r="M224" s="1"/>
      <c r="N224"/>
      <c r="Q224" s="5"/>
      <c r="R224" s="5"/>
      <c r="W224"/>
    </row>
    <row r="225" spans="1:23">
      <c r="A225"/>
      <c r="B225"/>
      <c r="C225"/>
      <c r="D225"/>
      <c r="E225"/>
      <c r="F225"/>
      <c r="G225"/>
      <c r="H225"/>
      <c r="I225"/>
      <c r="L225" s="1"/>
      <c r="M225" s="1"/>
      <c r="N225"/>
      <c r="Q225" s="5"/>
      <c r="R225" s="5"/>
      <c r="W225"/>
    </row>
    <row r="226" spans="1:23">
      <c r="A226"/>
      <c r="B226"/>
      <c r="C226"/>
      <c r="D226"/>
      <c r="E226"/>
      <c r="F226"/>
      <c r="G226"/>
      <c r="H226"/>
      <c r="I226"/>
      <c r="L226" s="1"/>
      <c r="M226" s="1"/>
      <c r="N226"/>
      <c r="Q226" s="5"/>
      <c r="R226" s="5"/>
      <c r="W226"/>
    </row>
    <row r="227" spans="1:23">
      <c r="A227"/>
      <c r="B227"/>
      <c r="C227"/>
      <c r="D227"/>
      <c r="E227"/>
      <c r="F227"/>
      <c r="G227"/>
      <c r="H227"/>
      <c r="I227"/>
      <c r="L227" s="1"/>
      <c r="M227" s="1"/>
      <c r="N227"/>
      <c r="Q227" s="5"/>
      <c r="R227" s="5"/>
      <c r="W227"/>
    </row>
    <row r="228" spans="1:23">
      <c r="A228"/>
      <c r="B228"/>
      <c r="C228"/>
      <c r="D228"/>
      <c r="E228"/>
      <c r="F228"/>
      <c r="G228"/>
      <c r="H228"/>
      <c r="I228"/>
      <c r="L228" s="1"/>
      <c r="M228" s="1"/>
      <c r="N228"/>
      <c r="Q228" s="5"/>
      <c r="R228" s="5"/>
      <c r="W228"/>
    </row>
    <row r="229" spans="1:23">
      <c r="A229"/>
      <c r="B229"/>
      <c r="C229"/>
      <c r="D229"/>
      <c r="E229"/>
      <c r="F229"/>
      <c r="G229"/>
      <c r="H229"/>
      <c r="I229"/>
      <c r="L229" s="1"/>
      <c r="M229" s="1"/>
      <c r="N229"/>
      <c r="Q229" s="5"/>
      <c r="R229" s="5"/>
      <c r="W229"/>
    </row>
    <row r="230" spans="1:23">
      <c r="A230"/>
      <c r="B230"/>
      <c r="C230"/>
      <c r="D230"/>
      <c r="E230"/>
      <c r="F230"/>
      <c r="G230"/>
      <c r="H230"/>
      <c r="I230"/>
      <c r="L230" s="1"/>
      <c r="M230" s="1"/>
      <c r="N230"/>
      <c r="Q230" s="5"/>
      <c r="R230" s="5"/>
      <c r="W230"/>
    </row>
    <row r="231" spans="1:23">
      <c r="A231"/>
      <c r="B231"/>
      <c r="C231"/>
      <c r="D231"/>
      <c r="E231"/>
      <c r="F231"/>
      <c r="G231"/>
      <c r="H231"/>
      <c r="I231"/>
      <c r="L231" s="1"/>
      <c r="M231" s="1"/>
      <c r="N231"/>
      <c r="Q231" s="5"/>
      <c r="R231" s="5"/>
      <c r="W231"/>
    </row>
    <row r="232" spans="1:23">
      <c r="A232"/>
      <c r="B232"/>
      <c r="C232"/>
      <c r="D232"/>
      <c r="E232"/>
      <c r="F232"/>
      <c r="G232"/>
      <c r="H232"/>
      <c r="I232"/>
      <c r="L232" s="1"/>
      <c r="M232" s="1"/>
      <c r="N232"/>
      <c r="Q232" s="5"/>
      <c r="R232" s="5"/>
      <c r="W232"/>
    </row>
    <row r="233" spans="1:23">
      <c r="A233"/>
      <c r="B233"/>
      <c r="C233"/>
      <c r="D233"/>
      <c r="E233"/>
      <c r="F233"/>
      <c r="G233"/>
      <c r="H233"/>
      <c r="I233"/>
      <c r="L233" s="1"/>
      <c r="M233" s="1"/>
      <c r="N233"/>
      <c r="Q233" s="5"/>
      <c r="R233" s="5"/>
      <c r="W233"/>
    </row>
    <row r="234" spans="1:23">
      <c r="A234"/>
      <c r="B234"/>
      <c r="C234"/>
      <c r="D234"/>
      <c r="E234"/>
      <c r="F234"/>
      <c r="G234"/>
      <c r="H234"/>
      <c r="I234"/>
      <c r="L234" s="1"/>
      <c r="M234" s="1"/>
      <c r="N234"/>
      <c r="Q234" s="5"/>
      <c r="R234" s="5"/>
      <c r="W234"/>
    </row>
    <row r="235" spans="1:23">
      <c r="A235"/>
      <c r="B235"/>
      <c r="C235"/>
      <c r="D235"/>
      <c r="E235"/>
      <c r="F235"/>
      <c r="G235"/>
      <c r="H235"/>
      <c r="I235"/>
      <c r="L235" s="1"/>
      <c r="M235" s="1"/>
      <c r="N235"/>
      <c r="Q235" s="5"/>
      <c r="R235" s="5"/>
      <c r="W235"/>
    </row>
    <row r="236" spans="1:23">
      <c r="A236"/>
      <c r="B236"/>
      <c r="C236"/>
      <c r="D236"/>
      <c r="E236"/>
      <c r="F236"/>
      <c r="G236"/>
      <c r="H236"/>
      <c r="I236"/>
      <c r="L236" s="1"/>
      <c r="M236" s="1"/>
      <c r="N236"/>
      <c r="Q236" s="5"/>
      <c r="R236" s="5"/>
      <c r="W236"/>
    </row>
    <row r="237" spans="1:23">
      <c r="A237"/>
      <c r="B237"/>
      <c r="C237"/>
      <c r="D237"/>
      <c r="E237"/>
      <c r="F237"/>
      <c r="G237"/>
      <c r="H237"/>
      <c r="I237"/>
      <c r="L237" s="1"/>
      <c r="M237" s="1"/>
      <c r="N237"/>
      <c r="Q237" s="5"/>
      <c r="R237" s="5"/>
      <c r="W237"/>
    </row>
    <row r="238" spans="1:23">
      <c r="A238"/>
      <c r="B238"/>
      <c r="C238"/>
      <c r="D238"/>
      <c r="E238"/>
      <c r="F238"/>
      <c r="G238"/>
      <c r="H238"/>
      <c r="I238"/>
      <c r="L238" s="1"/>
      <c r="M238" s="1"/>
      <c r="N238"/>
      <c r="Q238" s="5"/>
      <c r="R238" s="5"/>
      <c r="W238"/>
    </row>
    <row r="239" spans="1:23">
      <c r="A239"/>
      <c r="B239"/>
      <c r="C239"/>
      <c r="D239"/>
      <c r="E239"/>
      <c r="F239"/>
      <c r="G239"/>
      <c r="H239"/>
      <c r="I239"/>
      <c r="L239" s="1"/>
      <c r="M239" s="1"/>
      <c r="N239"/>
      <c r="Q239" s="5"/>
      <c r="R239" s="5"/>
      <c r="W239"/>
    </row>
    <row r="240" spans="1:23">
      <c r="A240"/>
      <c r="B240"/>
      <c r="C240"/>
      <c r="D240"/>
      <c r="E240"/>
      <c r="F240"/>
      <c r="G240"/>
      <c r="H240"/>
      <c r="I240"/>
      <c r="L240" s="1"/>
      <c r="M240" s="1"/>
      <c r="N240"/>
      <c r="Q240" s="5"/>
      <c r="R240" s="5"/>
      <c r="W240"/>
    </row>
    <row r="241" spans="1:23">
      <c r="A241"/>
      <c r="B241"/>
      <c r="C241"/>
      <c r="D241"/>
      <c r="E241"/>
      <c r="F241"/>
      <c r="G241"/>
      <c r="H241"/>
      <c r="I241"/>
      <c r="L241" s="1"/>
      <c r="M241" s="1"/>
      <c r="N241"/>
      <c r="Q241" s="5"/>
      <c r="R241" s="5"/>
      <c r="W241"/>
    </row>
    <row r="242" spans="1:23">
      <c r="A242"/>
      <c r="B242"/>
      <c r="C242"/>
      <c r="D242"/>
      <c r="E242"/>
      <c r="F242"/>
      <c r="G242"/>
      <c r="H242"/>
      <c r="I242"/>
      <c r="L242" s="1"/>
      <c r="M242" s="1"/>
      <c r="N242"/>
      <c r="Q242" s="5"/>
      <c r="R242" s="5"/>
      <c r="W242"/>
    </row>
    <row r="243" spans="1:23">
      <c r="A243"/>
      <c r="B243"/>
      <c r="C243"/>
      <c r="D243"/>
      <c r="E243"/>
      <c r="F243"/>
      <c r="G243"/>
      <c r="H243"/>
      <c r="I243"/>
      <c r="L243" s="1"/>
      <c r="M243" s="1"/>
      <c r="N243"/>
      <c r="Q243" s="5"/>
      <c r="R243" s="5"/>
      <c r="W243"/>
    </row>
    <row r="244" spans="1:23">
      <c r="A244"/>
      <c r="B244"/>
      <c r="C244"/>
      <c r="D244"/>
      <c r="E244"/>
      <c r="F244"/>
      <c r="G244"/>
      <c r="H244"/>
      <c r="I244"/>
      <c r="L244" s="1"/>
      <c r="M244" s="1"/>
      <c r="N244"/>
      <c r="Q244" s="5"/>
      <c r="R244" s="5"/>
      <c r="W244"/>
    </row>
    <row r="245" spans="1:23">
      <c r="A245"/>
      <c r="B245"/>
      <c r="C245"/>
      <c r="D245"/>
      <c r="E245"/>
      <c r="F245"/>
      <c r="G245"/>
      <c r="H245"/>
      <c r="I245"/>
      <c r="L245" s="1"/>
      <c r="M245" s="1"/>
      <c r="N245"/>
      <c r="Q245" s="5"/>
      <c r="R245" s="5"/>
      <c r="W245"/>
    </row>
    <row r="246" spans="1:23">
      <c r="A246"/>
      <c r="B246"/>
      <c r="C246"/>
      <c r="D246"/>
      <c r="E246"/>
      <c r="F246"/>
      <c r="G246"/>
      <c r="H246"/>
      <c r="I246"/>
      <c r="L246" s="1"/>
      <c r="M246" s="1"/>
      <c r="N246"/>
      <c r="Q246" s="5"/>
      <c r="R246" s="5"/>
      <c r="W246"/>
    </row>
    <row r="247" spans="1:23">
      <c r="A247"/>
      <c r="B247"/>
      <c r="C247"/>
      <c r="D247"/>
      <c r="E247"/>
      <c r="F247"/>
      <c r="G247"/>
      <c r="H247"/>
      <c r="I247"/>
      <c r="L247" s="1"/>
      <c r="M247" s="1"/>
      <c r="N247"/>
      <c r="Q247" s="5"/>
      <c r="R247" s="5"/>
      <c r="W247"/>
    </row>
    <row r="248" spans="1:23">
      <c r="A248"/>
      <c r="B248"/>
      <c r="C248"/>
      <c r="D248"/>
      <c r="E248"/>
      <c r="F248"/>
      <c r="G248"/>
      <c r="H248"/>
      <c r="I248"/>
      <c r="L248" s="1"/>
      <c r="M248" s="1"/>
      <c r="N248"/>
      <c r="Q248" s="5"/>
      <c r="R248" s="5"/>
      <c r="W248"/>
    </row>
    <row r="249" spans="1:23">
      <c r="A249"/>
      <c r="B249"/>
      <c r="C249"/>
      <c r="D249"/>
      <c r="E249"/>
      <c r="F249"/>
      <c r="G249"/>
      <c r="H249"/>
      <c r="I249"/>
      <c r="L249" s="1"/>
      <c r="M249" s="1"/>
      <c r="N249"/>
      <c r="Q249" s="5"/>
      <c r="R249" s="5"/>
      <c r="W249"/>
    </row>
    <row r="250" spans="1:23">
      <c r="A250"/>
      <c r="B250"/>
      <c r="C250"/>
      <c r="D250"/>
      <c r="E250"/>
      <c r="F250"/>
      <c r="G250"/>
      <c r="H250"/>
      <c r="I250"/>
      <c r="L250" s="1"/>
      <c r="M250" s="1"/>
      <c r="N250"/>
      <c r="Q250" s="5"/>
      <c r="R250" s="5"/>
      <c r="W250"/>
    </row>
    <row r="251" spans="1:23">
      <c r="A251"/>
      <c r="B251"/>
      <c r="C251"/>
      <c r="D251"/>
      <c r="E251"/>
      <c r="F251"/>
      <c r="G251"/>
      <c r="H251"/>
      <c r="I251"/>
      <c r="L251" s="1"/>
      <c r="M251" s="1"/>
      <c r="N251"/>
      <c r="Q251" s="5"/>
      <c r="R251" s="5"/>
      <c r="W251"/>
    </row>
    <row r="252" spans="1:23">
      <c r="A252"/>
      <c r="B252"/>
      <c r="C252"/>
      <c r="D252"/>
      <c r="E252"/>
      <c r="F252"/>
      <c r="G252"/>
      <c r="H252"/>
      <c r="I252"/>
      <c r="L252" s="1"/>
      <c r="M252" s="1"/>
      <c r="N252"/>
      <c r="Q252" s="5"/>
      <c r="R252" s="5"/>
      <c r="W252"/>
    </row>
    <row r="253" spans="1:23">
      <c r="A253"/>
      <c r="B253"/>
      <c r="C253"/>
      <c r="D253"/>
      <c r="E253"/>
      <c r="F253"/>
      <c r="G253"/>
      <c r="H253"/>
      <c r="I253"/>
      <c r="L253" s="1"/>
      <c r="M253" s="1"/>
      <c r="N253"/>
      <c r="Q253" s="5"/>
      <c r="R253" s="5"/>
      <c r="W253"/>
    </row>
    <row r="254" spans="1:23">
      <c r="A254"/>
      <c r="B254"/>
      <c r="C254"/>
      <c r="D254"/>
      <c r="E254"/>
      <c r="F254"/>
      <c r="G254"/>
      <c r="H254"/>
      <c r="I254"/>
      <c r="L254" s="1"/>
      <c r="M254" s="1"/>
      <c r="N254"/>
      <c r="Q254" s="5"/>
      <c r="R254" s="5"/>
      <c r="W254"/>
    </row>
    <row r="255" spans="1:23">
      <c r="A255"/>
      <c r="B255"/>
      <c r="C255"/>
      <c r="D255"/>
      <c r="E255"/>
      <c r="F255"/>
      <c r="G255"/>
      <c r="H255"/>
      <c r="I255"/>
      <c r="L255" s="1"/>
      <c r="M255" s="1"/>
      <c r="N255"/>
      <c r="Q255" s="5"/>
      <c r="R255" s="5"/>
      <c r="W255"/>
    </row>
    <row r="256" spans="1:23">
      <c r="A256"/>
      <c r="B256"/>
      <c r="C256"/>
      <c r="D256"/>
      <c r="E256"/>
      <c r="F256"/>
      <c r="G256"/>
      <c r="H256"/>
      <c r="I256"/>
      <c r="L256" s="1"/>
      <c r="M256" s="1"/>
      <c r="N256"/>
      <c r="Q256" s="5"/>
      <c r="R256" s="5"/>
      <c r="W256"/>
    </row>
    <row r="257" spans="1:23">
      <c r="A257"/>
      <c r="B257"/>
      <c r="C257"/>
      <c r="D257"/>
      <c r="E257"/>
      <c r="F257"/>
      <c r="G257"/>
      <c r="H257"/>
      <c r="I257"/>
      <c r="L257" s="1"/>
      <c r="M257" s="1"/>
      <c r="N257"/>
      <c r="Q257" s="5"/>
      <c r="R257" s="5"/>
      <c r="W257"/>
    </row>
    <row r="258" spans="1:23">
      <c r="A258"/>
      <c r="B258"/>
      <c r="C258"/>
      <c r="D258"/>
      <c r="E258"/>
      <c r="F258"/>
      <c r="G258"/>
      <c r="H258"/>
      <c r="I258"/>
      <c r="L258" s="1"/>
      <c r="M258" s="1"/>
      <c r="N258"/>
      <c r="Q258" s="5"/>
      <c r="R258" s="5"/>
      <c r="W258"/>
    </row>
    <row r="259" spans="1:23">
      <c r="A259"/>
      <c r="B259"/>
      <c r="C259"/>
      <c r="D259"/>
      <c r="E259"/>
      <c r="F259"/>
      <c r="G259"/>
      <c r="H259"/>
      <c r="I259"/>
      <c r="L259" s="1"/>
      <c r="M259" s="1"/>
      <c r="N259"/>
      <c r="Q259" s="5"/>
      <c r="R259" s="5"/>
      <c r="W259"/>
    </row>
    <row r="260" spans="1:23">
      <c r="A260"/>
      <c r="B260"/>
      <c r="C260"/>
      <c r="D260"/>
      <c r="E260"/>
      <c r="F260"/>
      <c r="G260"/>
      <c r="H260"/>
      <c r="I260"/>
      <c r="L260" s="1"/>
      <c r="M260" s="1"/>
      <c r="N260"/>
      <c r="Q260" s="5"/>
      <c r="R260" s="5"/>
      <c r="W260"/>
    </row>
    <row r="261" spans="1:23">
      <c r="A261"/>
      <c r="B261"/>
      <c r="C261"/>
      <c r="D261"/>
      <c r="E261"/>
      <c r="F261"/>
      <c r="G261"/>
      <c r="H261"/>
      <c r="I261"/>
      <c r="L261" s="1"/>
      <c r="M261" s="1"/>
      <c r="N261"/>
      <c r="Q261" s="5"/>
      <c r="R261" s="5"/>
      <c r="W261"/>
    </row>
    <row r="262" spans="1:23">
      <c r="C262" s="1"/>
      <c r="D262" s="1"/>
      <c r="E262"/>
      <c r="F262"/>
      <c r="G262"/>
      <c r="H262"/>
      <c r="I262"/>
      <c r="L262" s="1"/>
      <c r="M262" s="1"/>
      <c r="N262"/>
      <c r="Q262" s="5"/>
      <c r="R262" s="5"/>
    </row>
    <row r="263" spans="1:23">
      <c r="C263" s="1"/>
      <c r="D263" s="1"/>
      <c r="E263"/>
      <c r="F263"/>
      <c r="G263"/>
      <c r="H263"/>
      <c r="I263"/>
      <c r="L263" s="1"/>
      <c r="M263" s="1"/>
      <c r="N263"/>
      <c r="Q263" s="5"/>
      <c r="R263" s="5"/>
    </row>
    <row r="264" spans="1:23">
      <c r="C264" s="1"/>
      <c r="D264" s="1"/>
      <c r="E264"/>
      <c r="F264"/>
      <c r="G264"/>
      <c r="H264"/>
      <c r="I264"/>
      <c r="L264" s="1"/>
      <c r="M264" s="1"/>
      <c r="N264"/>
      <c r="Q264" s="5"/>
      <c r="R264" s="5"/>
    </row>
    <row r="265" spans="1:23">
      <c r="C265" s="1"/>
      <c r="D265" s="1"/>
      <c r="E265"/>
      <c r="F265"/>
      <c r="G265"/>
      <c r="H265"/>
      <c r="I265"/>
      <c r="L265" s="1"/>
      <c r="M265" s="1"/>
      <c r="N265"/>
      <c r="Q265" s="5"/>
      <c r="R265" s="5"/>
    </row>
    <row r="266" spans="1:23">
      <c r="C266" s="1"/>
      <c r="D266" s="1"/>
      <c r="E266"/>
      <c r="F266"/>
      <c r="G266"/>
      <c r="H266"/>
      <c r="I266"/>
      <c r="L266" s="1"/>
      <c r="M266" s="1"/>
      <c r="N266"/>
      <c r="Q266" s="5"/>
      <c r="R266" s="5"/>
    </row>
    <row r="267" spans="1:23">
      <c r="C267" s="1"/>
      <c r="D267" s="1"/>
      <c r="E267"/>
      <c r="F267"/>
      <c r="G267"/>
      <c r="H267"/>
      <c r="I267"/>
      <c r="L267" s="1"/>
      <c r="M267" s="1"/>
      <c r="N267"/>
      <c r="Q267" s="5"/>
      <c r="R267" s="5"/>
    </row>
    <row r="268" spans="1:23">
      <c r="C268" s="1"/>
      <c r="D268" s="1"/>
      <c r="E268"/>
      <c r="F268"/>
      <c r="G268"/>
      <c r="H268"/>
      <c r="I268"/>
      <c r="L268" s="1"/>
      <c r="M268" s="1"/>
      <c r="N268"/>
      <c r="Q268" s="5"/>
      <c r="R268" s="5"/>
    </row>
    <row r="269" spans="1:23">
      <c r="C269" s="1"/>
      <c r="D269" s="1"/>
      <c r="E269"/>
      <c r="F269"/>
      <c r="G269"/>
      <c r="H269"/>
      <c r="I269"/>
      <c r="L269" s="1"/>
      <c r="M269" s="1"/>
      <c r="N269"/>
      <c r="Q269" s="5"/>
      <c r="R269" s="5"/>
    </row>
    <row r="270" spans="1:23">
      <c r="C270" s="1"/>
      <c r="D270" s="1"/>
      <c r="E270"/>
      <c r="F270"/>
      <c r="G270"/>
      <c r="H270"/>
      <c r="I270"/>
      <c r="L270" s="1"/>
      <c r="M270" s="1"/>
      <c r="N270"/>
      <c r="Q270" s="5"/>
      <c r="R270" s="5"/>
    </row>
    <row r="271" spans="1:23">
      <c r="C271" s="1"/>
      <c r="D271" s="1"/>
      <c r="E271"/>
      <c r="F271"/>
      <c r="G271"/>
      <c r="H271"/>
      <c r="I271"/>
      <c r="L271" s="1"/>
      <c r="M271" s="1"/>
      <c r="N271"/>
      <c r="Q271" s="5"/>
      <c r="R271" s="5"/>
    </row>
    <row r="272" spans="1:23">
      <c r="C272" s="1"/>
      <c r="D272" s="1"/>
      <c r="E272"/>
      <c r="F272"/>
      <c r="G272"/>
      <c r="H272"/>
      <c r="I272"/>
      <c r="L272" s="1"/>
      <c r="M272" s="1"/>
      <c r="N272"/>
      <c r="Q272" s="5"/>
      <c r="R272" s="5"/>
    </row>
    <row r="273" spans="3:18">
      <c r="C273" s="1"/>
      <c r="D273" s="1"/>
      <c r="E273"/>
      <c r="F273"/>
      <c r="G273"/>
      <c r="H273"/>
      <c r="I273"/>
      <c r="L273" s="1"/>
      <c r="M273" s="1"/>
      <c r="N273"/>
      <c r="Q273" s="5"/>
      <c r="R273" s="5"/>
    </row>
    <row r="274" spans="3:18">
      <c r="C274" s="1"/>
      <c r="D274" s="1"/>
      <c r="E274"/>
      <c r="F274"/>
      <c r="G274"/>
      <c r="H274"/>
      <c r="I274"/>
      <c r="L274" s="1"/>
      <c r="M274" s="1"/>
      <c r="N274"/>
      <c r="Q274" s="5"/>
      <c r="R274" s="5"/>
    </row>
    <row r="275" spans="3:18">
      <c r="C275" s="1"/>
      <c r="D275" s="1"/>
      <c r="E275"/>
      <c r="F275"/>
      <c r="G275"/>
      <c r="H275"/>
      <c r="I275"/>
      <c r="L275" s="1"/>
      <c r="M275" s="1"/>
      <c r="N275"/>
      <c r="Q275" s="5"/>
      <c r="R275" s="5"/>
    </row>
    <row r="276" spans="3:18">
      <c r="C276" s="1"/>
      <c r="D276" s="1"/>
      <c r="E276"/>
      <c r="F276"/>
      <c r="G276"/>
      <c r="H276"/>
      <c r="I276"/>
      <c r="L276" s="1"/>
      <c r="M276" s="1"/>
      <c r="N276"/>
      <c r="Q276" s="5"/>
      <c r="R276" s="5"/>
    </row>
    <row r="277" spans="3:18">
      <c r="C277" s="1"/>
      <c r="D277" s="1"/>
      <c r="E277"/>
      <c r="F277"/>
      <c r="G277"/>
      <c r="H277"/>
      <c r="I277"/>
      <c r="L277" s="1"/>
      <c r="M277" s="1"/>
      <c r="N277"/>
      <c r="Q277" s="5"/>
      <c r="R277" s="5"/>
    </row>
    <row r="278" spans="3:18">
      <c r="C278" s="1"/>
      <c r="D278" s="1"/>
      <c r="E278"/>
      <c r="F278"/>
      <c r="G278"/>
      <c r="H278"/>
      <c r="I278"/>
      <c r="L278" s="1"/>
      <c r="M278" s="1"/>
      <c r="N278"/>
      <c r="Q278" s="5"/>
      <c r="R278" s="5"/>
    </row>
    <row r="279" spans="3:18">
      <c r="C279" s="1"/>
      <c r="D279" s="1"/>
      <c r="E279"/>
      <c r="F279"/>
      <c r="G279"/>
      <c r="H279"/>
      <c r="I279"/>
      <c r="L279" s="1"/>
      <c r="M279" s="1"/>
      <c r="N279"/>
      <c r="Q279" s="5"/>
      <c r="R279" s="5"/>
    </row>
    <row r="280" spans="3:18">
      <c r="C280" s="1"/>
      <c r="D280" s="1"/>
      <c r="E280"/>
      <c r="F280"/>
      <c r="G280"/>
      <c r="H280"/>
      <c r="I280"/>
      <c r="L280" s="1"/>
      <c r="M280" s="1"/>
      <c r="N280"/>
      <c r="Q280" s="5"/>
      <c r="R280" s="5"/>
    </row>
    <row r="281" spans="3:18">
      <c r="C281" s="1"/>
      <c r="D281" s="1"/>
      <c r="E281"/>
      <c r="F281"/>
      <c r="G281"/>
      <c r="H281"/>
      <c r="I281"/>
      <c r="L281" s="1"/>
      <c r="M281" s="1"/>
      <c r="N281"/>
      <c r="Q281" s="5"/>
      <c r="R281" s="5"/>
    </row>
    <row r="282" spans="3:18">
      <c r="C282" s="1"/>
      <c r="D282" s="1"/>
      <c r="E282"/>
      <c r="F282"/>
      <c r="G282"/>
      <c r="H282"/>
      <c r="I282"/>
      <c r="L282" s="1"/>
      <c r="M282" s="1"/>
      <c r="N282"/>
      <c r="Q282" s="5"/>
      <c r="R282" s="5"/>
    </row>
    <row r="283" spans="3:18">
      <c r="C283" s="1"/>
      <c r="D283" s="1"/>
      <c r="E283"/>
      <c r="F283"/>
      <c r="G283"/>
      <c r="H283"/>
      <c r="I283"/>
      <c r="L283" s="1"/>
      <c r="M283" s="1"/>
      <c r="N283"/>
      <c r="Q283" s="5"/>
      <c r="R283" s="5"/>
    </row>
    <row r="284" spans="3:18">
      <c r="C284" s="1"/>
      <c r="D284" s="1"/>
      <c r="E284"/>
      <c r="F284"/>
      <c r="G284"/>
      <c r="H284"/>
      <c r="I284"/>
      <c r="L284" s="1"/>
      <c r="M284" s="1"/>
      <c r="N284"/>
      <c r="Q284" s="5"/>
      <c r="R284" s="5"/>
    </row>
    <row r="285" spans="3:18">
      <c r="C285" s="1"/>
      <c r="D285" s="1"/>
      <c r="E285"/>
      <c r="F285"/>
      <c r="G285"/>
      <c r="H285"/>
      <c r="I285"/>
      <c r="L285" s="1"/>
      <c r="M285" s="1"/>
      <c r="N285"/>
      <c r="Q285" s="5"/>
      <c r="R285" s="5"/>
    </row>
    <row r="286" spans="3:18">
      <c r="C286" s="1"/>
      <c r="D286" s="1"/>
      <c r="E286"/>
      <c r="F286"/>
      <c r="G286"/>
      <c r="H286"/>
      <c r="I286"/>
      <c r="L286" s="1"/>
      <c r="M286" s="1"/>
      <c r="N286"/>
      <c r="Q286" s="5"/>
      <c r="R286" s="5"/>
    </row>
    <row r="287" spans="3:18">
      <c r="C287" s="1"/>
      <c r="D287" s="1"/>
      <c r="E287"/>
      <c r="F287"/>
      <c r="G287"/>
      <c r="H287"/>
      <c r="I287"/>
      <c r="L287" s="1"/>
      <c r="M287" s="1"/>
      <c r="N287"/>
      <c r="Q287" s="5"/>
      <c r="R287" s="5"/>
    </row>
    <row r="288" spans="3:18">
      <c r="C288" s="1"/>
      <c r="D288" s="1"/>
      <c r="E288"/>
      <c r="F288"/>
      <c r="G288"/>
      <c r="H288"/>
      <c r="I288"/>
      <c r="L288" s="1"/>
      <c r="M288" s="1"/>
      <c r="N288"/>
      <c r="Q288" s="5"/>
      <c r="R288" s="5"/>
    </row>
    <row r="289" spans="3:18">
      <c r="C289" s="1"/>
      <c r="D289" s="1"/>
      <c r="E289"/>
      <c r="F289"/>
      <c r="G289"/>
      <c r="H289"/>
      <c r="I289"/>
      <c r="L289" s="1"/>
      <c r="M289" s="1"/>
      <c r="N289"/>
      <c r="Q289" s="5"/>
      <c r="R289" s="5"/>
    </row>
    <row r="290" spans="3:18">
      <c r="C290" s="1"/>
      <c r="D290" s="1"/>
      <c r="E290"/>
      <c r="F290"/>
      <c r="G290"/>
      <c r="H290"/>
      <c r="I290"/>
      <c r="L290" s="1"/>
      <c r="M290" s="1"/>
      <c r="N290"/>
      <c r="Q290" s="5"/>
      <c r="R290" s="5"/>
    </row>
    <row r="291" spans="3:18">
      <c r="C291" s="1"/>
      <c r="D291" s="1"/>
      <c r="E291"/>
      <c r="F291"/>
      <c r="G291"/>
      <c r="H291"/>
      <c r="I291"/>
      <c r="L291" s="1"/>
      <c r="M291" s="1"/>
      <c r="N291"/>
      <c r="Q291" s="5"/>
      <c r="R291" s="5"/>
    </row>
    <row r="292" spans="3:18">
      <c r="C292" s="1"/>
      <c r="D292" s="1"/>
      <c r="E292"/>
      <c r="F292"/>
      <c r="G292"/>
      <c r="H292"/>
      <c r="I292"/>
      <c r="L292" s="1"/>
      <c r="M292" s="1"/>
      <c r="N292"/>
      <c r="Q292" s="5"/>
      <c r="R292" s="5"/>
    </row>
    <row r="293" spans="3:18">
      <c r="C293" s="1"/>
      <c r="D293" s="1"/>
      <c r="E293"/>
      <c r="F293"/>
      <c r="G293"/>
      <c r="H293"/>
      <c r="I293"/>
      <c r="L293" s="1"/>
      <c r="M293" s="1"/>
      <c r="N293"/>
      <c r="Q293" s="5"/>
      <c r="R293" s="5"/>
    </row>
    <row r="294" spans="3:18">
      <c r="C294" s="1"/>
      <c r="D294" s="1"/>
      <c r="E294"/>
      <c r="F294"/>
      <c r="G294"/>
      <c r="H294"/>
      <c r="I294"/>
      <c r="L294" s="1"/>
      <c r="M294" s="1"/>
      <c r="N294"/>
      <c r="Q294" s="5"/>
      <c r="R294" s="5"/>
    </row>
    <row r="295" spans="3:18">
      <c r="C295" s="1"/>
      <c r="D295" s="1"/>
      <c r="E295"/>
      <c r="F295"/>
      <c r="G295"/>
      <c r="H295"/>
      <c r="I295"/>
      <c r="L295" s="1"/>
      <c r="M295" s="1"/>
      <c r="N295"/>
      <c r="Q295" s="5"/>
      <c r="R295" s="5"/>
    </row>
    <row r="296" spans="3:18">
      <c r="C296" s="1"/>
      <c r="D296" s="1"/>
      <c r="E296"/>
      <c r="F296"/>
      <c r="G296"/>
      <c r="H296"/>
      <c r="I296"/>
      <c r="L296" s="1"/>
      <c r="M296" s="1"/>
      <c r="N296"/>
      <c r="Q296" s="5"/>
      <c r="R296" s="5"/>
    </row>
    <row r="297" spans="3:18">
      <c r="C297" s="1"/>
      <c r="D297" s="1"/>
      <c r="E297"/>
      <c r="F297"/>
      <c r="G297"/>
      <c r="H297"/>
      <c r="I297"/>
      <c r="L297" s="1"/>
      <c r="M297" s="1"/>
      <c r="N297"/>
      <c r="Q297" s="5"/>
      <c r="R297" s="5"/>
    </row>
    <row r="298" spans="3:18">
      <c r="C298" s="1"/>
      <c r="D298" s="1"/>
      <c r="E298"/>
      <c r="F298"/>
      <c r="G298"/>
      <c r="H298"/>
      <c r="I298"/>
      <c r="L298" s="1"/>
      <c r="M298" s="1"/>
      <c r="N298"/>
      <c r="Q298" s="5"/>
      <c r="R298" s="5"/>
    </row>
    <row r="299" spans="3:18">
      <c r="C299" s="1"/>
      <c r="D299" s="1"/>
      <c r="E299"/>
      <c r="F299"/>
      <c r="G299"/>
      <c r="H299"/>
      <c r="I299"/>
      <c r="L299" s="1"/>
      <c r="M299" s="1"/>
      <c r="N299"/>
      <c r="Q299" s="5"/>
      <c r="R299" s="5"/>
    </row>
    <row r="300" spans="3:18">
      <c r="C300" s="1"/>
      <c r="D300" s="1"/>
      <c r="E300"/>
      <c r="F300"/>
      <c r="G300"/>
      <c r="H300"/>
      <c r="I300"/>
      <c r="L300" s="1"/>
      <c r="M300" s="1"/>
      <c r="N300"/>
      <c r="Q300" s="5"/>
      <c r="R300" s="5"/>
    </row>
    <row r="301" spans="3:18">
      <c r="C301" s="1"/>
      <c r="D301" s="1"/>
      <c r="E301"/>
      <c r="F301"/>
      <c r="G301"/>
      <c r="H301"/>
      <c r="I301"/>
      <c r="L301" s="1"/>
      <c r="M301" s="1"/>
      <c r="N301"/>
      <c r="Q301" s="5"/>
      <c r="R301" s="5"/>
    </row>
    <row r="302" spans="3:18">
      <c r="C302" s="1"/>
      <c r="D302" s="1"/>
      <c r="E302"/>
      <c r="F302"/>
      <c r="G302"/>
      <c r="H302"/>
      <c r="I302"/>
      <c r="L302" s="1"/>
      <c r="M302" s="1"/>
      <c r="N302"/>
      <c r="Q302" s="5"/>
      <c r="R302" s="5"/>
    </row>
    <row r="303" spans="3:18">
      <c r="C303" s="1"/>
      <c r="D303" s="1"/>
      <c r="E303"/>
      <c r="F303"/>
      <c r="G303"/>
      <c r="H303"/>
      <c r="I303"/>
      <c r="L303" s="1"/>
      <c r="M303" s="1"/>
      <c r="N303"/>
      <c r="Q303" s="5"/>
      <c r="R303" s="5"/>
    </row>
    <row r="304" spans="3:18">
      <c r="C304" s="1"/>
      <c r="D304" s="1"/>
      <c r="E304"/>
      <c r="F304"/>
      <c r="G304"/>
      <c r="H304"/>
      <c r="I304"/>
      <c r="L304" s="1"/>
      <c r="M304" s="1"/>
      <c r="N304"/>
      <c r="Q304" s="5"/>
      <c r="R304" s="5"/>
    </row>
    <row r="305" spans="3:18">
      <c r="C305" s="1"/>
      <c r="D305" s="1"/>
      <c r="E305"/>
      <c r="F305"/>
      <c r="G305"/>
      <c r="H305"/>
      <c r="I305"/>
      <c r="L305" s="1"/>
      <c r="M305" s="1"/>
      <c r="N305"/>
      <c r="Q305" s="5"/>
      <c r="R305" s="5"/>
    </row>
    <row r="306" spans="3:18">
      <c r="C306" s="1"/>
      <c r="D306" s="1"/>
      <c r="E306"/>
      <c r="F306"/>
      <c r="G306"/>
      <c r="H306"/>
      <c r="I306"/>
      <c r="L306" s="1"/>
      <c r="M306" s="1"/>
      <c r="N306"/>
      <c r="Q306" s="5"/>
      <c r="R306" s="5"/>
    </row>
    <row r="307" spans="3:18">
      <c r="C307" s="1"/>
      <c r="D307" s="1"/>
      <c r="E307"/>
      <c r="F307"/>
      <c r="G307"/>
      <c r="H307"/>
      <c r="I307"/>
      <c r="L307" s="1"/>
      <c r="M307" s="1"/>
      <c r="N307"/>
      <c r="Q307" s="5"/>
      <c r="R307" s="5"/>
    </row>
    <row r="308" spans="3:18">
      <c r="C308" s="1"/>
      <c r="D308" s="1"/>
      <c r="E308"/>
      <c r="F308"/>
      <c r="G308"/>
      <c r="H308"/>
      <c r="I308"/>
      <c r="L308" s="1"/>
      <c r="M308" s="1"/>
      <c r="N308"/>
      <c r="Q308" s="5"/>
      <c r="R308" s="5"/>
    </row>
    <row r="309" spans="3:18">
      <c r="C309" s="1"/>
      <c r="D309" s="1"/>
      <c r="E309"/>
      <c r="F309"/>
      <c r="G309"/>
      <c r="H309"/>
      <c r="I309"/>
      <c r="L309" s="1"/>
      <c r="M309" s="1"/>
      <c r="N309"/>
      <c r="Q309" s="5"/>
      <c r="R309" s="5"/>
    </row>
    <row r="310" spans="3:18">
      <c r="C310" s="1"/>
      <c r="D310" s="1"/>
      <c r="E310"/>
      <c r="F310"/>
      <c r="G310"/>
      <c r="H310"/>
      <c r="I310"/>
      <c r="L310" s="1"/>
      <c r="M310" s="1"/>
      <c r="N310"/>
      <c r="Q310" s="5"/>
      <c r="R310" s="5"/>
    </row>
    <row r="311" spans="3:18">
      <c r="C311" s="1"/>
      <c r="D311" s="1"/>
      <c r="E311"/>
      <c r="F311"/>
      <c r="G311"/>
      <c r="H311"/>
      <c r="I311"/>
      <c r="L311" s="1"/>
      <c r="M311" s="1"/>
      <c r="N311"/>
      <c r="Q311" s="5"/>
      <c r="R311" s="5"/>
    </row>
    <row r="312" spans="3:18">
      <c r="C312" s="1"/>
      <c r="D312" s="1"/>
      <c r="E312"/>
      <c r="F312"/>
      <c r="G312"/>
      <c r="H312"/>
      <c r="I312"/>
      <c r="L312" s="1"/>
      <c r="M312" s="1"/>
      <c r="N312"/>
      <c r="Q312" s="5"/>
      <c r="R312" s="5"/>
    </row>
    <row r="313" spans="3:18">
      <c r="C313" s="1"/>
      <c r="D313" s="1"/>
      <c r="E313"/>
      <c r="F313"/>
      <c r="G313"/>
      <c r="H313"/>
      <c r="I313"/>
      <c r="L313" s="1"/>
      <c r="M313" s="1"/>
      <c r="N313"/>
      <c r="Q313" s="5"/>
      <c r="R313" s="5"/>
    </row>
    <row r="314" spans="3:18">
      <c r="C314" s="1"/>
      <c r="D314" s="1"/>
      <c r="E314"/>
      <c r="F314"/>
      <c r="G314"/>
      <c r="H314"/>
      <c r="I314"/>
      <c r="L314" s="1"/>
      <c r="M314" s="1"/>
      <c r="N314"/>
      <c r="Q314" s="5"/>
      <c r="R314" s="5"/>
    </row>
    <row r="315" spans="3:18">
      <c r="C315" s="1"/>
      <c r="D315" s="1"/>
      <c r="E315"/>
      <c r="F315"/>
      <c r="G315"/>
      <c r="H315"/>
      <c r="I315"/>
      <c r="L315" s="1"/>
      <c r="M315" s="1"/>
      <c r="N315"/>
      <c r="Q315" s="5"/>
      <c r="R315" s="5"/>
    </row>
    <row r="316" spans="3:18">
      <c r="C316" s="1"/>
      <c r="D316" s="1"/>
      <c r="E316"/>
      <c r="F316"/>
      <c r="G316"/>
      <c r="H316"/>
      <c r="I316"/>
      <c r="L316" s="1"/>
      <c r="M316" s="1"/>
      <c r="N316"/>
      <c r="Q316" s="5"/>
      <c r="R316" s="5"/>
    </row>
    <row r="317" spans="3:18">
      <c r="C317" s="1"/>
      <c r="D317" s="1"/>
      <c r="E317"/>
      <c r="F317"/>
      <c r="G317"/>
      <c r="H317"/>
      <c r="I317"/>
      <c r="L317" s="1"/>
      <c r="M317" s="1"/>
      <c r="N317"/>
      <c r="Q317" s="5"/>
      <c r="R317" s="5"/>
    </row>
    <row r="318" spans="3:18">
      <c r="C318" s="1"/>
      <c r="D318" s="1"/>
      <c r="E318"/>
      <c r="F318"/>
      <c r="G318"/>
      <c r="H318"/>
      <c r="I318"/>
      <c r="L318" s="1"/>
      <c r="M318" s="1"/>
      <c r="N318"/>
      <c r="Q318" s="5"/>
      <c r="R318" s="5"/>
    </row>
    <row r="319" spans="3:18">
      <c r="C319" s="1"/>
      <c r="D319" s="1"/>
      <c r="E319"/>
      <c r="F319"/>
      <c r="G319"/>
      <c r="H319"/>
      <c r="I319"/>
      <c r="L319" s="1"/>
      <c r="M319" s="1"/>
      <c r="N319"/>
      <c r="Q319" s="5"/>
      <c r="R319" s="5"/>
    </row>
    <row r="320" spans="3:18">
      <c r="C320" s="1"/>
      <c r="D320" s="1"/>
      <c r="E320"/>
      <c r="F320"/>
      <c r="G320"/>
      <c r="H320"/>
      <c r="I320"/>
      <c r="L320" s="1"/>
      <c r="M320" s="1"/>
      <c r="N320"/>
      <c r="Q320" s="5"/>
      <c r="R320" s="5"/>
    </row>
    <row r="321" spans="3:18">
      <c r="C321" s="1"/>
      <c r="D321" s="1"/>
      <c r="E321"/>
      <c r="F321"/>
      <c r="G321"/>
      <c r="H321"/>
      <c r="I321"/>
      <c r="L321" s="1"/>
      <c r="M321" s="1"/>
      <c r="N321"/>
      <c r="Q321" s="5"/>
      <c r="R321" s="5"/>
    </row>
    <row r="322" spans="3:18">
      <c r="C322" s="1"/>
      <c r="D322" s="1"/>
      <c r="E322"/>
      <c r="F322"/>
      <c r="G322"/>
      <c r="H322"/>
      <c r="I322"/>
      <c r="L322" s="1"/>
      <c r="M322" s="1"/>
      <c r="N322"/>
      <c r="Q322" s="5"/>
      <c r="R322" s="5"/>
    </row>
    <row r="323" spans="3:18">
      <c r="C323" s="1"/>
      <c r="D323" s="1"/>
      <c r="E323"/>
      <c r="F323"/>
      <c r="G323"/>
      <c r="H323"/>
      <c r="I323"/>
      <c r="L323" s="1"/>
      <c r="M323" s="1"/>
      <c r="N323"/>
      <c r="Q323" s="5"/>
      <c r="R323" s="5"/>
    </row>
    <row r="324" spans="3:18">
      <c r="C324" s="1"/>
      <c r="D324" s="1"/>
      <c r="E324"/>
      <c r="F324"/>
      <c r="G324"/>
      <c r="H324"/>
      <c r="I324"/>
      <c r="L324" s="1"/>
      <c r="M324" s="1"/>
      <c r="N324"/>
      <c r="Q324" s="5"/>
      <c r="R324" s="5"/>
    </row>
    <row r="325" spans="3:18">
      <c r="C325" s="1"/>
      <c r="D325" s="1"/>
      <c r="E325"/>
      <c r="F325"/>
      <c r="G325"/>
      <c r="H325"/>
      <c r="I325"/>
      <c r="L325" s="1"/>
      <c r="M325" s="1"/>
      <c r="N325"/>
      <c r="Q325" s="5"/>
      <c r="R325" s="5"/>
    </row>
    <row r="326" spans="3:18">
      <c r="C326" s="1"/>
      <c r="D326" s="1"/>
      <c r="E326"/>
      <c r="F326"/>
      <c r="G326"/>
      <c r="H326"/>
      <c r="I326"/>
      <c r="L326" s="1"/>
      <c r="M326" s="1"/>
      <c r="N326"/>
      <c r="Q326" s="5"/>
      <c r="R326" s="5"/>
    </row>
    <row r="327" spans="3:18">
      <c r="C327" s="1"/>
      <c r="D327" s="1"/>
      <c r="E327"/>
      <c r="F327"/>
      <c r="G327"/>
      <c r="H327"/>
      <c r="I327"/>
      <c r="L327" s="1"/>
      <c r="M327" s="1"/>
      <c r="N327"/>
      <c r="Q327" s="5"/>
      <c r="R327" s="5"/>
    </row>
    <row r="328" spans="3:18">
      <c r="C328" s="1"/>
      <c r="D328" s="1"/>
      <c r="E328"/>
      <c r="F328"/>
      <c r="G328"/>
      <c r="H328"/>
      <c r="I328"/>
      <c r="L328" s="1"/>
      <c r="M328" s="1"/>
      <c r="N328"/>
      <c r="Q328" s="5"/>
      <c r="R328" s="5"/>
    </row>
    <row r="329" spans="3:18">
      <c r="C329" s="1"/>
      <c r="D329" s="1"/>
      <c r="E329"/>
      <c r="F329"/>
      <c r="G329"/>
      <c r="H329"/>
      <c r="I329"/>
      <c r="L329" s="1"/>
      <c r="M329" s="1"/>
      <c r="N329"/>
      <c r="Q329" s="5"/>
      <c r="R329" s="5"/>
    </row>
    <row r="330" spans="3:18">
      <c r="C330" s="1"/>
      <c r="D330" s="1"/>
      <c r="E330"/>
      <c r="F330"/>
      <c r="G330"/>
      <c r="H330"/>
      <c r="I330"/>
      <c r="L330" s="1"/>
      <c r="M330" s="1"/>
      <c r="N330"/>
      <c r="Q330" s="5"/>
      <c r="R330" s="5"/>
    </row>
    <row r="331" spans="3:18">
      <c r="C331" s="1"/>
      <c r="D331" s="1"/>
      <c r="E331"/>
      <c r="F331"/>
      <c r="G331"/>
      <c r="H331"/>
      <c r="I331"/>
      <c r="L331" s="1"/>
      <c r="M331" s="1"/>
      <c r="N331"/>
      <c r="Q331" s="5"/>
      <c r="R331" s="5"/>
    </row>
    <row r="332" spans="3:18">
      <c r="C332" s="1"/>
      <c r="D332" s="1"/>
      <c r="E332"/>
      <c r="F332"/>
      <c r="G332"/>
      <c r="H332"/>
      <c r="I332"/>
      <c r="L332" s="1"/>
      <c r="M332" s="1"/>
      <c r="N332"/>
      <c r="Q332" s="5"/>
      <c r="R332" s="5"/>
    </row>
    <row r="333" spans="3:18">
      <c r="C333" s="1"/>
      <c r="D333" s="1"/>
      <c r="E333"/>
      <c r="F333"/>
      <c r="G333"/>
      <c r="H333"/>
      <c r="I333"/>
      <c r="L333" s="1"/>
      <c r="M333" s="1"/>
      <c r="N333"/>
      <c r="Q333" s="5"/>
      <c r="R333" s="5"/>
    </row>
    <row r="334" spans="3:18">
      <c r="C334" s="1"/>
      <c r="D334" s="1"/>
      <c r="E334"/>
      <c r="F334"/>
      <c r="G334"/>
      <c r="H334"/>
      <c r="I334"/>
      <c r="L334" s="1"/>
      <c r="M334" s="1"/>
      <c r="N334"/>
      <c r="Q334" s="5"/>
      <c r="R334" s="5"/>
    </row>
    <row r="335" spans="3:18">
      <c r="C335" s="1"/>
      <c r="D335" s="1"/>
      <c r="E335"/>
      <c r="F335"/>
      <c r="G335"/>
      <c r="H335"/>
      <c r="I335"/>
      <c r="L335" s="1"/>
      <c r="M335" s="1"/>
      <c r="N335"/>
      <c r="Q335" s="5"/>
      <c r="R335" s="5"/>
    </row>
    <row r="336" spans="3:18">
      <c r="C336" s="1"/>
      <c r="D336" s="1"/>
      <c r="E336"/>
      <c r="F336"/>
      <c r="G336"/>
      <c r="H336"/>
      <c r="I336"/>
      <c r="L336" s="1"/>
      <c r="M336" s="1"/>
      <c r="N336"/>
      <c r="Q336" s="5"/>
      <c r="R336" s="5"/>
    </row>
    <row r="337" spans="3:18">
      <c r="C337" s="1"/>
      <c r="D337" s="1"/>
      <c r="E337"/>
      <c r="F337"/>
      <c r="G337"/>
      <c r="H337"/>
      <c r="I337"/>
      <c r="L337" s="1"/>
      <c r="M337" s="1"/>
      <c r="N337"/>
      <c r="Q337" s="5"/>
      <c r="R337" s="5"/>
    </row>
    <row r="338" spans="3:18">
      <c r="C338" s="1"/>
      <c r="D338" s="1"/>
      <c r="E338"/>
      <c r="F338"/>
      <c r="G338"/>
      <c r="H338"/>
      <c r="I338"/>
      <c r="L338" s="1"/>
      <c r="M338" s="1"/>
      <c r="N338"/>
      <c r="Q338" s="5"/>
      <c r="R338" s="5"/>
    </row>
    <row r="339" spans="3:18">
      <c r="C339" s="1"/>
      <c r="D339" s="1"/>
      <c r="E339"/>
      <c r="F339"/>
      <c r="G339"/>
      <c r="H339"/>
      <c r="I339"/>
      <c r="L339" s="1"/>
      <c r="M339" s="1"/>
      <c r="N339"/>
      <c r="Q339" s="5"/>
      <c r="R339" s="5"/>
    </row>
    <row r="340" spans="3:18">
      <c r="C340" s="1"/>
      <c r="D340" s="1"/>
      <c r="E340"/>
      <c r="F340"/>
      <c r="G340"/>
      <c r="H340"/>
      <c r="I340"/>
      <c r="L340" s="1"/>
      <c r="M340" s="1"/>
      <c r="N340"/>
      <c r="Q340" s="5"/>
      <c r="R340" s="5"/>
    </row>
    <row r="341" spans="3:18">
      <c r="C341" s="1"/>
      <c r="D341" s="1"/>
      <c r="E341"/>
      <c r="F341"/>
      <c r="G341"/>
      <c r="H341"/>
      <c r="I341"/>
      <c r="L341" s="1"/>
      <c r="M341" s="1"/>
      <c r="N341"/>
      <c r="Q341" s="5"/>
      <c r="R341" s="5"/>
    </row>
    <row r="342" spans="3:18">
      <c r="C342" s="1"/>
      <c r="D342" s="1"/>
      <c r="E342"/>
      <c r="F342"/>
      <c r="G342"/>
      <c r="H342"/>
      <c r="I342"/>
      <c r="L342" s="1"/>
      <c r="M342" s="1"/>
      <c r="N342"/>
      <c r="Q342" s="5"/>
      <c r="R342" s="5"/>
    </row>
    <row r="343" spans="3:18">
      <c r="C343" s="1"/>
      <c r="D343" s="1"/>
      <c r="E343"/>
      <c r="F343"/>
      <c r="G343"/>
      <c r="H343"/>
      <c r="I343"/>
      <c r="L343" s="1"/>
      <c r="M343" s="1"/>
      <c r="N343"/>
      <c r="Q343" s="5"/>
      <c r="R343" s="5"/>
    </row>
    <row r="344" spans="3:18">
      <c r="C344" s="1"/>
      <c r="D344" s="1"/>
      <c r="E344"/>
      <c r="F344"/>
      <c r="G344"/>
      <c r="H344"/>
      <c r="I344"/>
      <c r="L344" s="1"/>
      <c r="M344" s="1"/>
      <c r="N344"/>
      <c r="Q344" s="5"/>
      <c r="R344" s="5"/>
    </row>
    <row r="345" spans="3:18">
      <c r="C345" s="1"/>
      <c r="D345" s="1"/>
      <c r="E345"/>
      <c r="F345"/>
      <c r="G345"/>
      <c r="H345"/>
      <c r="I345"/>
      <c r="L345" s="1"/>
      <c r="M345" s="1"/>
      <c r="N345"/>
      <c r="Q345" s="5"/>
      <c r="R345" s="5"/>
    </row>
    <row r="346" spans="3:18">
      <c r="C346" s="1"/>
      <c r="D346" s="1"/>
      <c r="E346"/>
      <c r="F346"/>
      <c r="G346"/>
      <c r="H346"/>
      <c r="I346"/>
      <c r="L346" s="1"/>
      <c r="M346" s="1"/>
      <c r="N346"/>
      <c r="Q346" s="5"/>
      <c r="R346" s="5"/>
    </row>
    <row r="347" spans="3:18">
      <c r="C347" s="1"/>
      <c r="D347" s="1"/>
      <c r="E347"/>
      <c r="F347"/>
      <c r="G347"/>
      <c r="H347"/>
      <c r="I347"/>
      <c r="L347" s="1"/>
      <c r="M347" s="1"/>
      <c r="N347"/>
      <c r="Q347" s="5"/>
      <c r="R347" s="5"/>
    </row>
    <row r="348" spans="3:18">
      <c r="C348" s="1"/>
      <c r="D348" s="1"/>
      <c r="E348"/>
      <c r="F348"/>
      <c r="G348"/>
      <c r="H348"/>
      <c r="I348"/>
      <c r="L348" s="1"/>
      <c r="M348" s="1"/>
      <c r="N348"/>
      <c r="Q348" s="5"/>
      <c r="R348" s="5"/>
    </row>
    <row r="349" spans="3:18">
      <c r="C349" s="1"/>
      <c r="D349" s="1"/>
      <c r="E349"/>
      <c r="F349"/>
      <c r="G349"/>
      <c r="H349"/>
      <c r="I349"/>
      <c r="L349" s="1"/>
      <c r="M349" s="1"/>
      <c r="N349"/>
      <c r="Q349" s="5"/>
      <c r="R349" s="5"/>
    </row>
    <row r="350" spans="3:18">
      <c r="C350" s="1"/>
      <c r="D350" s="1"/>
      <c r="E350"/>
      <c r="F350"/>
      <c r="G350"/>
      <c r="H350"/>
      <c r="I350"/>
      <c r="L350" s="1"/>
      <c r="M350" s="1"/>
      <c r="N350"/>
      <c r="Q350" s="5"/>
      <c r="R350" s="5"/>
    </row>
    <row r="351" spans="3:18">
      <c r="C351" s="1"/>
      <c r="D351" s="1"/>
      <c r="E351"/>
      <c r="F351"/>
      <c r="G351"/>
      <c r="H351"/>
      <c r="I351"/>
      <c r="L351" s="1"/>
      <c r="M351" s="1"/>
      <c r="N351"/>
      <c r="Q351" s="5"/>
      <c r="R351" s="5"/>
    </row>
    <row r="352" spans="3:18">
      <c r="C352" s="1"/>
      <c r="D352" s="1"/>
      <c r="E352"/>
      <c r="F352"/>
      <c r="G352"/>
      <c r="H352"/>
      <c r="I352"/>
      <c r="L352" s="1"/>
      <c r="M352" s="1"/>
      <c r="N352"/>
      <c r="Q352" s="5"/>
      <c r="R352" s="5"/>
    </row>
    <row r="353" spans="3:18">
      <c r="C353" s="1"/>
      <c r="D353" s="1"/>
      <c r="E353"/>
      <c r="F353"/>
      <c r="G353"/>
      <c r="H353"/>
      <c r="I353"/>
      <c r="L353" s="1"/>
      <c r="M353" s="1"/>
      <c r="N353"/>
      <c r="Q353" s="5"/>
      <c r="R353" s="5"/>
    </row>
    <row r="354" spans="3:18">
      <c r="C354" s="1"/>
      <c r="D354" s="1"/>
      <c r="E354"/>
      <c r="F354"/>
      <c r="G354"/>
      <c r="H354"/>
      <c r="I354"/>
      <c r="L354" s="1"/>
      <c r="M354" s="1"/>
      <c r="N354"/>
      <c r="Q354" s="5"/>
      <c r="R354" s="5"/>
    </row>
    <row r="355" spans="3:18">
      <c r="C355" s="1"/>
      <c r="D355" s="1"/>
      <c r="E355"/>
      <c r="F355"/>
      <c r="G355"/>
      <c r="H355"/>
      <c r="I355"/>
      <c r="L355" s="1"/>
      <c r="M355" s="1"/>
      <c r="N355"/>
      <c r="Q355" s="5"/>
      <c r="R355" s="5"/>
    </row>
    <row r="356" spans="3:18">
      <c r="C356" s="1"/>
      <c r="D356" s="1"/>
      <c r="E356"/>
      <c r="F356"/>
      <c r="G356"/>
      <c r="H356"/>
      <c r="I356"/>
      <c r="L356" s="1"/>
      <c r="M356" s="1"/>
      <c r="N356"/>
      <c r="Q356" s="5"/>
      <c r="R356" s="5"/>
    </row>
    <row r="357" spans="3:18">
      <c r="C357" s="1"/>
      <c r="D357" s="1"/>
      <c r="E357"/>
      <c r="F357"/>
      <c r="G357"/>
      <c r="H357"/>
      <c r="I357"/>
      <c r="L357" s="1"/>
      <c r="M357" s="1"/>
      <c r="N357"/>
      <c r="Q357" s="5"/>
      <c r="R357" s="5"/>
    </row>
    <row r="358" spans="3:18">
      <c r="C358" s="1"/>
      <c r="D358" s="1"/>
      <c r="E358"/>
      <c r="F358"/>
      <c r="G358"/>
      <c r="H358"/>
      <c r="I358"/>
      <c r="L358" s="1"/>
      <c r="M358" s="1"/>
      <c r="N358"/>
      <c r="Q358" s="5"/>
      <c r="R358" s="5"/>
    </row>
    <row r="359" spans="3:18">
      <c r="C359" s="1"/>
      <c r="D359" s="1"/>
      <c r="E359"/>
      <c r="F359"/>
      <c r="G359"/>
      <c r="H359"/>
      <c r="I359"/>
      <c r="L359" s="1"/>
      <c r="M359" s="1"/>
      <c r="N359"/>
      <c r="Q359" s="5"/>
      <c r="R359" s="5"/>
    </row>
    <row r="360" spans="3:18">
      <c r="C360" s="1"/>
      <c r="D360" s="1"/>
      <c r="E360"/>
      <c r="F360"/>
      <c r="G360"/>
      <c r="H360"/>
      <c r="I360"/>
      <c r="L360" s="1"/>
      <c r="M360" s="1"/>
      <c r="N360"/>
      <c r="Q360" s="5"/>
      <c r="R360" s="5"/>
    </row>
    <row r="361" spans="3:18">
      <c r="C361" s="1"/>
      <c r="D361" s="1"/>
      <c r="E361"/>
      <c r="F361"/>
      <c r="G361"/>
      <c r="H361"/>
      <c r="I361"/>
      <c r="L361" s="1"/>
      <c r="M361" s="1"/>
      <c r="N361"/>
      <c r="Q361" s="5"/>
      <c r="R361" s="5"/>
    </row>
    <row r="362" spans="3:18">
      <c r="C362" s="1"/>
      <c r="D362" s="1"/>
      <c r="E362"/>
      <c r="F362"/>
      <c r="G362"/>
      <c r="H362"/>
      <c r="I362"/>
      <c r="L362" s="1"/>
      <c r="M362" s="1"/>
      <c r="N362"/>
      <c r="Q362" s="5"/>
      <c r="R362" s="5"/>
    </row>
    <row r="363" spans="3:18">
      <c r="C363" s="1"/>
      <c r="D363" s="1"/>
      <c r="E363"/>
      <c r="F363"/>
      <c r="G363"/>
      <c r="H363"/>
      <c r="I363"/>
      <c r="L363" s="1"/>
      <c r="M363" s="1"/>
      <c r="N363"/>
      <c r="Q363" s="5"/>
      <c r="R363" s="5"/>
    </row>
    <row r="364" spans="3:18">
      <c r="C364" s="1"/>
      <c r="D364" s="1"/>
      <c r="E364"/>
      <c r="F364"/>
      <c r="G364"/>
      <c r="H364"/>
      <c r="I364"/>
      <c r="L364" s="1"/>
      <c r="M364" s="1"/>
      <c r="N364"/>
      <c r="Q364" s="5"/>
      <c r="R364" s="5"/>
    </row>
    <row r="365" spans="3:18">
      <c r="C365" s="1"/>
      <c r="D365" s="1"/>
      <c r="E365"/>
      <c r="F365"/>
      <c r="G365"/>
      <c r="H365"/>
      <c r="I365"/>
      <c r="L365" s="1"/>
      <c r="M365" s="1"/>
      <c r="N365"/>
      <c r="Q365" s="5"/>
      <c r="R365" s="5"/>
    </row>
    <row r="366" spans="3:18">
      <c r="C366" s="1"/>
      <c r="D366" s="1"/>
      <c r="E366"/>
      <c r="F366"/>
      <c r="G366"/>
      <c r="H366"/>
      <c r="I366"/>
      <c r="L366" s="1"/>
      <c r="M366" s="1"/>
      <c r="N366"/>
      <c r="Q366" s="5"/>
      <c r="R366" s="5"/>
    </row>
    <row r="367" spans="3:18">
      <c r="C367" s="1"/>
      <c r="D367" s="1"/>
      <c r="E367"/>
      <c r="F367"/>
      <c r="G367"/>
      <c r="H367"/>
      <c r="I367"/>
      <c r="L367" s="1"/>
      <c r="M367" s="1"/>
      <c r="N367"/>
      <c r="Q367" s="5"/>
      <c r="R367" s="5"/>
    </row>
    <row r="368" spans="3:18">
      <c r="C368" s="1"/>
      <c r="D368" s="1"/>
      <c r="E368"/>
      <c r="F368"/>
      <c r="G368"/>
      <c r="H368"/>
      <c r="I368"/>
      <c r="L368" s="1"/>
      <c r="M368" s="1"/>
      <c r="N368"/>
      <c r="Q368" s="5"/>
      <c r="R368" s="5"/>
    </row>
    <row r="369" spans="3:18">
      <c r="C369" s="1"/>
      <c r="D369" s="1"/>
      <c r="E369"/>
      <c r="F369"/>
      <c r="G369"/>
      <c r="H369"/>
      <c r="I369"/>
      <c r="L369" s="1"/>
      <c r="M369" s="1"/>
      <c r="N369"/>
      <c r="Q369" s="5"/>
      <c r="R369" s="5"/>
    </row>
    <row r="370" spans="3:18">
      <c r="C370" s="1"/>
      <c r="D370" s="1"/>
      <c r="E370"/>
      <c r="F370"/>
      <c r="G370"/>
      <c r="H370"/>
      <c r="I370"/>
      <c r="L370" s="1"/>
      <c r="M370" s="1"/>
      <c r="N370"/>
      <c r="Q370" s="5"/>
      <c r="R370" s="5"/>
    </row>
    <row r="371" spans="3:18">
      <c r="C371" s="1"/>
      <c r="D371" s="1"/>
      <c r="E371"/>
      <c r="F371"/>
      <c r="G371"/>
      <c r="H371"/>
      <c r="I371"/>
      <c r="L371" s="1"/>
      <c r="M371" s="1"/>
      <c r="N371"/>
      <c r="Q371" s="5"/>
      <c r="R371" s="5"/>
    </row>
    <row r="372" spans="3:18">
      <c r="C372" s="1"/>
      <c r="D372" s="1"/>
      <c r="E372"/>
      <c r="F372"/>
      <c r="G372"/>
      <c r="H372"/>
      <c r="I372"/>
      <c r="L372" s="1"/>
      <c r="M372" s="1"/>
      <c r="N372"/>
      <c r="Q372" s="5"/>
      <c r="R372" s="5"/>
    </row>
    <row r="373" spans="3:18">
      <c r="C373" s="1"/>
      <c r="D373" s="1"/>
      <c r="E373"/>
      <c r="F373"/>
      <c r="G373"/>
      <c r="H373"/>
      <c r="I373"/>
      <c r="L373" s="1"/>
      <c r="M373" s="1"/>
      <c r="N373"/>
      <c r="Q373" s="5"/>
      <c r="R373" s="5"/>
    </row>
    <row r="374" spans="3:18">
      <c r="C374" s="1"/>
      <c r="D374" s="1"/>
      <c r="E374"/>
      <c r="F374"/>
      <c r="G374"/>
      <c r="H374"/>
      <c r="I374"/>
      <c r="L374" s="1"/>
      <c r="M374" s="1"/>
      <c r="N374"/>
      <c r="Q374" s="5"/>
      <c r="R374" s="5"/>
    </row>
    <row r="375" spans="3:18">
      <c r="C375" s="1"/>
      <c r="D375" s="1"/>
      <c r="E375"/>
      <c r="F375"/>
      <c r="G375"/>
      <c r="H375"/>
      <c r="I375"/>
      <c r="L375" s="1"/>
      <c r="M375" s="1"/>
      <c r="N375"/>
      <c r="Q375" s="5"/>
      <c r="R375" s="5"/>
    </row>
    <row r="376" spans="3:18">
      <c r="C376" s="1"/>
      <c r="D376" s="1"/>
      <c r="E376"/>
      <c r="F376"/>
      <c r="G376"/>
      <c r="H376"/>
      <c r="I376"/>
      <c r="L376" s="1"/>
      <c r="M376" s="1"/>
      <c r="N376"/>
      <c r="Q376" s="5"/>
      <c r="R376" s="5"/>
    </row>
    <row r="377" spans="3:18">
      <c r="C377" s="1"/>
      <c r="D377" s="1"/>
      <c r="E377"/>
      <c r="F377"/>
      <c r="G377"/>
      <c r="H377"/>
      <c r="I377"/>
      <c r="L377" s="1"/>
      <c r="M377" s="1"/>
      <c r="N377"/>
      <c r="Q377" s="5"/>
      <c r="R377" s="5"/>
    </row>
    <row r="378" spans="3:18">
      <c r="C378" s="1"/>
      <c r="D378" s="1"/>
      <c r="E378"/>
      <c r="F378"/>
      <c r="G378"/>
      <c r="H378"/>
      <c r="I378"/>
      <c r="L378" s="1"/>
      <c r="M378" s="1"/>
      <c r="N378"/>
      <c r="Q378" s="5"/>
      <c r="R378" s="5"/>
    </row>
    <row r="379" spans="3:18">
      <c r="C379" s="1"/>
      <c r="D379" s="1"/>
      <c r="E379"/>
      <c r="F379"/>
      <c r="G379"/>
      <c r="H379"/>
      <c r="I379"/>
      <c r="L379" s="1"/>
      <c r="M379" s="1"/>
      <c r="N379"/>
      <c r="Q379" s="5"/>
      <c r="R379" s="5"/>
    </row>
    <row r="380" spans="3:18">
      <c r="C380" s="1"/>
      <c r="D380" s="1"/>
      <c r="E380"/>
      <c r="F380"/>
      <c r="G380"/>
      <c r="H380"/>
      <c r="I380"/>
      <c r="L380" s="1"/>
      <c r="M380" s="1"/>
      <c r="N380"/>
      <c r="Q380" s="5"/>
      <c r="R380" s="5"/>
    </row>
    <row r="381" spans="3:18">
      <c r="C381" s="1"/>
      <c r="D381" s="1"/>
      <c r="E381"/>
      <c r="F381"/>
      <c r="G381"/>
      <c r="H381"/>
      <c r="I381"/>
      <c r="L381" s="1"/>
      <c r="M381" s="1"/>
      <c r="N381"/>
      <c r="Q381" s="5"/>
      <c r="R381" s="5"/>
    </row>
    <row r="382" spans="3:18">
      <c r="C382" s="1"/>
      <c r="D382" s="1"/>
      <c r="E382"/>
      <c r="F382"/>
      <c r="G382"/>
      <c r="H382"/>
      <c r="I382"/>
      <c r="L382" s="1"/>
      <c r="M382" s="1"/>
      <c r="N382"/>
      <c r="Q382" s="5"/>
      <c r="R382" s="5"/>
    </row>
    <row r="383" spans="3:18">
      <c r="C383" s="1"/>
      <c r="D383" s="1"/>
      <c r="E383"/>
      <c r="F383"/>
      <c r="G383"/>
      <c r="H383"/>
      <c r="I383"/>
      <c r="L383" s="1"/>
      <c r="M383" s="1"/>
      <c r="N383"/>
      <c r="Q383" s="5"/>
      <c r="R383" s="5"/>
    </row>
    <row r="384" spans="3:18">
      <c r="C384" s="1"/>
      <c r="D384" s="1"/>
      <c r="E384"/>
      <c r="F384"/>
      <c r="G384"/>
      <c r="H384"/>
      <c r="I384"/>
      <c r="L384" s="1"/>
      <c r="M384" s="1"/>
      <c r="N384"/>
      <c r="Q384" s="5"/>
      <c r="R384" s="5"/>
    </row>
    <row r="385" spans="3:18">
      <c r="C385" s="1"/>
      <c r="D385" s="1"/>
      <c r="E385"/>
      <c r="F385"/>
      <c r="G385"/>
      <c r="H385"/>
      <c r="I385"/>
      <c r="L385" s="1"/>
      <c r="M385" s="1"/>
      <c r="N385"/>
      <c r="Q385" s="5"/>
      <c r="R385" s="5"/>
    </row>
    <row r="386" spans="3:18">
      <c r="C386" s="1"/>
      <c r="D386" s="1"/>
      <c r="E386"/>
      <c r="F386"/>
      <c r="G386"/>
      <c r="H386"/>
      <c r="I386"/>
      <c r="L386" s="1"/>
      <c r="M386" s="1"/>
      <c r="N386"/>
      <c r="Q386" s="5"/>
      <c r="R386" s="5"/>
    </row>
    <row r="387" spans="3:18">
      <c r="C387" s="1"/>
      <c r="D387" s="1"/>
      <c r="E387"/>
      <c r="F387"/>
      <c r="G387"/>
      <c r="H387"/>
      <c r="I387"/>
      <c r="L387" s="1"/>
      <c r="M387" s="1"/>
      <c r="N387"/>
      <c r="Q387" s="5"/>
      <c r="R387" s="5"/>
    </row>
    <row r="388" spans="3:18">
      <c r="C388" s="1"/>
      <c r="D388" s="1"/>
      <c r="E388"/>
      <c r="F388"/>
      <c r="G388"/>
      <c r="H388"/>
      <c r="I388"/>
      <c r="L388" s="1"/>
      <c r="M388" s="1"/>
      <c r="N388"/>
      <c r="Q388" s="5"/>
      <c r="R388" s="5"/>
    </row>
    <row r="389" spans="3:18">
      <c r="C389" s="1"/>
      <c r="D389" s="1"/>
      <c r="E389"/>
      <c r="F389"/>
      <c r="G389"/>
      <c r="H389"/>
      <c r="I389"/>
      <c r="L389" s="1"/>
      <c r="M389" s="1"/>
      <c r="N389"/>
      <c r="Q389" s="5"/>
      <c r="R389" s="5"/>
    </row>
    <row r="390" spans="3:18">
      <c r="C390" s="1"/>
      <c r="D390" s="1"/>
      <c r="E390"/>
      <c r="F390"/>
      <c r="G390"/>
      <c r="H390"/>
      <c r="I390"/>
      <c r="L390" s="1"/>
      <c r="M390" s="1"/>
      <c r="N390"/>
      <c r="Q390" s="5"/>
      <c r="R390" s="5"/>
    </row>
    <row r="391" spans="3:18">
      <c r="C391" s="1"/>
      <c r="D391" s="1"/>
      <c r="E391"/>
      <c r="F391"/>
      <c r="G391"/>
      <c r="H391"/>
      <c r="I391"/>
      <c r="L391" s="1"/>
      <c r="M391" s="1"/>
      <c r="N391"/>
      <c r="Q391" s="5"/>
      <c r="R391" s="5"/>
    </row>
    <row r="392" spans="3:18">
      <c r="C392" s="1"/>
      <c r="D392" s="1"/>
      <c r="E392"/>
      <c r="F392"/>
      <c r="G392"/>
      <c r="H392"/>
      <c r="I392"/>
      <c r="L392" s="1"/>
      <c r="M392" s="1"/>
      <c r="N392"/>
      <c r="Q392" s="5"/>
      <c r="R392" s="5"/>
    </row>
    <row r="393" spans="3:18">
      <c r="C393" s="1"/>
      <c r="D393" s="1"/>
      <c r="E393"/>
      <c r="F393"/>
      <c r="G393"/>
      <c r="H393"/>
      <c r="I393"/>
      <c r="L393" s="1"/>
      <c r="M393" s="1"/>
      <c r="N393"/>
      <c r="Q393" s="5"/>
      <c r="R393" s="5"/>
    </row>
    <row r="394" spans="3:18">
      <c r="C394" s="1"/>
      <c r="D394" s="1"/>
      <c r="E394"/>
      <c r="F394"/>
      <c r="G394"/>
      <c r="H394"/>
      <c r="I394"/>
      <c r="L394" s="1"/>
      <c r="M394" s="1"/>
      <c r="N394"/>
      <c r="Q394" s="5"/>
      <c r="R394" s="5"/>
    </row>
  </sheetData>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9ED58-56EA-4793-9D05-C0E1E83D24E3}">
  <sheetPr>
    <tabColor theme="1"/>
  </sheetPr>
  <dimension ref="A2:AM243"/>
  <sheetViews>
    <sheetView showGridLines="0" topLeftCell="A162" zoomScaleNormal="100" workbookViewId="0">
      <selection activeCell="E173" sqref="A173:E174"/>
    </sheetView>
  </sheetViews>
  <sheetFormatPr defaultRowHeight="15"/>
  <cols>
    <col min="1" max="1" width="22.42578125" bestFit="1" customWidth="1"/>
    <col min="2" max="4" width="20.42578125" style="3" customWidth="1"/>
    <col min="5" max="5" width="26.5703125" style="3" bestFit="1" customWidth="1"/>
    <col min="6" max="6" width="20.42578125" style="3" customWidth="1"/>
    <col min="7" max="8" width="9.42578125" style="3" customWidth="1"/>
    <col min="9" max="9" width="18.5703125" style="3" bestFit="1" customWidth="1"/>
    <col min="10" max="10" width="20.5703125" style="3" bestFit="1" customWidth="1"/>
    <col min="11" max="17" width="9.42578125" style="3" customWidth="1"/>
    <col min="18" max="18" width="14.42578125" style="3" bestFit="1" customWidth="1"/>
    <col min="19" max="21" width="9.42578125" style="3" customWidth="1"/>
    <col min="22" max="22" width="10.42578125" style="3" bestFit="1" customWidth="1"/>
    <col min="23" max="24" width="11.5703125" style="3" customWidth="1"/>
    <col min="25" max="25" width="10.42578125" bestFit="1" customWidth="1"/>
    <col min="26" max="26" width="8.42578125" customWidth="1"/>
    <col min="27" max="27" width="11.42578125" customWidth="1"/>
    <col min="28" max="35" width="5.5703125" bestFit="1" customWidth="1"/>
    <col min="36" max="38" width="13" customWidth="1"/>
    <col min="39" max="59" width="5.5703125" bestFit="1" customWidth="1"/>
    <col min="60" max="60" width="7" bestFit="1" customWidth="1"/>
    <col min="61" max="61" width="10.5703125" bestFit="1" customWidth="1"/>
    <col min="62" max="63" width="20.42578125" bestFit="1" customWidth="1"/>
    <col min="64" max="64" width="10.5703125" bestFit="1" customWidth="1"/>
  </cols>
  <sheetData>
    <row r="2" spans="1:39">
      <c r="AJ2" s="14" t="s">
        <v>52</v>
      </c>
      <c r="AK2" s="221"/>
      <c r="AL2" s="3"/>
    </row>
    <row r="3" spans="1:39">
      <c r="A3" s="59" t="s">
        <v>522</v>
      </c>
      <c r="B3" s="3" t="s">
        <v>589</v>
      </c>
      <c r="V3" s="215"/>
      <c r="W3" s="215"/>
      <c r="AJ3" s="217">
        <v>45568</v>
      </c>
      <c r="AK3" s="218">
        <v>9</v>
      </c>
      <c r="AL3" s="219">
        <v>45568</v>
      </c>
      <c r="AM3" s="220">
        <v>2</v>
      </c>
    </row>
    <row r="4" spans="1:39">
      <c r="B4" s="3">
        <f t="shared" ref="B4:T4" si="0">WEEKDAY(B6)</f>
        <v>5</v>
      </c>
      <c r="C4" s="3">
        <f t="shared" si="0"/>
        <v>6</v>
      </c>
      <c r="D4" s="3">
        <f t="shared" si="0"/>
        <v>2</v>
      </c>
      <c r="E4" s="3">
        <f t="shared" si="0"/>
        <v>3</v>
      </c>
      <c r="F4" s="3">
        <f t="shared" si="0"/>
        <v>4</v>
      </c>
      <c r="G4" s="3">
        <f t="shared" si="0"/>
        <v>5</v>
      </c>
      <c r="H4" s="3">
        <f t="shared" si="0"/>
        <v>6</v>
      </c>
      <c r="I4" s="3">
        <f t="shared" si="0"/>
        <v>2</v>
      </c>
      <c r="J4" s="3">
        <f t="shared" si="0"/>
        <v>3</v>
      </c>
      <c r="K4" s="3">
        <f t="shared" si="0"/>
        <v>4</v>
      </c>
      <c r="L4" s="3">
        <f t="shared" si="0"/>
        <v>5</v>
      </c>
      <c r="M4" s="3">
        <f t="shared" si="0"/>
        <v>6</v>
      </c>
      <c r="N4" s="3">
        <f t="shared" si="0"/>
        <v>2</v>
      </c>
      <c r="O4" s="3">
        <f t="shared" si="0"/>
        <v>3</v>
      </c>
      <c r="P4" s="3">
        <f t="shared" si="0"/>
        <v>4</v>
      </c>
      <c r="Q4" s="3">
        <f t="shared" si="0"/>
        <v>5</v>
      </c>
      <c r="R4" s="3">
        <f t="shared" si="0"/>
        <v>6</v>
      </c>
      <c r="S4" s="3">
        <f t="shared" si="0"/>
        <v>7</v>
      </c>
      <c r="T4" s="3">
        <f t="shared" si="0"/>
        <v>2</v>
      </c>
      <c r="V4" s="215"/>
      <c r="W4" s="215"/>
      <c r="AJ4" s="217">
        <v>45569</v>
      </c>
      <c r="AK4" s="218">
        <v>9</v>
      </c>
      <c r="AL4" s="219">
        <v>45569</v>
      </c>
      <c r="AM4" s="220">
        <v>5</v>
      </c>
    </row>
    <row r="5" spans="1:39">
      <c r="B5" s="223" t="s">
        <v>1036</v>
      </c>
      <c r="Y5" s="3"/>
      <c r="Z5" s="3"/>
      <c r="AA5" s="3"/>
      <c r="AB5" s="3"/>
      <c r="AC5" s="3"/>
      <c r="AD5" s="3"/>
      <c r="AJ5" s="217">
        <v>45572</v>
      </c>
      <c r="AK5" s="218">
        <v>9</v>
      </c>
      <c r="AL5" s="219">
        <v>45570</v>
      </c>
      <c r="AM5" s="220">
        <v>1</v>
      </c>
    </row>
    <row r="6" spans="1:39" s="226" customFormat="1" ht="41.25" customHeight="1">
      <c r="A6" s="59" t="s">
        <v>4591</v>
      </c>
      <c r="B6" s="449">
        <v>45568</v>
      </c>
      <c r="C6" s="449">
        <v>45569</v>
      </c>
      <c r="D6" s="449">
        <v>45572</v>
      </c>
      <c r="E6" s="449">
        <v>45573</v>
      </c>
      <c r="F6" s="449">
        <v>45574</v>
      </c>
      <c r="G6" s="449">
        <v>45575</v>
      </c>
      <c r="H6" s="449">
        <v>45576</v>
      </c>
      <c r="I6" s="449">
        <v>45579</v>
      </c>
      <c r="J6" s="449">
        <v>45580</v>
      </c>
      <c r="K6" s="449">
        <v>45581</v>
      </c>
      <c r="L6" s="449">
        <v>45582</v>
      </c>
      <c r="M6" s="449">
        <v>45583</v>
      </c>
      <c r="N6" s="449">
        <v>45586</v>
      </c>
      <c r="O6" s="449">
        <v>45587</v>
      </c>
      <c r="P6" s="449">
        <v>45588</v>
      </c>
      <c r="Q6" s="449">
        <v>45589</v>
      </c>
      <c r="R6" s="449">
        <v>45590</v>
      </c>
      <c r="S6" s="449">
        <v>45591</v>
      </c>
      <c r="T6" s="449">
        <v>45593</v>
      </c>
      <c r="U6" s="449" t="s">
        <v>801</v>
      </c>
      <c r="V6" s="3" t="s">
        <v>137</v>
      </c>
      <c r="W6" s="449" t="s">
        <v>618</v>
      </c>
      <c r="X6" s="449">
        <v>45566</v>
      </c>
      <c r="Y6" s="449">
        <v>45567</v>
      </c>
      <c r="Z6" t="s">
        <v>186</v>
      </c>
      <c r="AA6" t="s">
        <v>4416</v>
      </c>
      <c r="AB6" t="s">
        <v>1966</v>
      </c>
      <c r="AC6" s="533">
        <v>0</v>
      </c>
      <c r="AD6" s="449" t="s">
        <v>8</v>
      </c>
      <c r="AE6"/>
      <c r="AF6"/>
      <c r="AJ6" s="217">
        <v>45573</v>
      </c>
      <c r="AK6" s="218">
        <v>8</v>
      </c>
      <c r="AL6" s="219">
        <v>45572</v>
      </c>
      <c r="AM6" s="220">
        <v>5</v>
      </c>
    </row>
    <row r="7" spans="1:39">
      <c r="A7" s="5" t="s">
        <v>643</v>
      </c>
      <c r="B7" s="629"/>
      <c r="C7" s="629"/>
      <c r="D7" s="629"/>
      <c r="E7" s="629"/>
      <c r="F7" s="629"/>
      <c r="G7" s="629"/>
      <c r="H7" s="629"/>
      <c r="I7" s="629"/>
      <c r="J7" s="629"/>
      <c r="K7" s="629"/>
      <c r="L7" s="629"/>
      <c r="M7" s="629"/>
      <c r="N7" s="629"/>
      <c r="O7" s="629"/>
      <c r="P7" s="629"/>
      <c r="Q7" s="629"/>
      <c r="R7" s="629"/>
      <c r="S7" s="629"/>
      <c r="T7" s="629"/>
      <c r="U7" s="629"/>
      <c r="V7" s="629"/>
      <c r="W7" s="629"/>
      <c r="X7" s="629"/>
      <c r="Y7" s="629"/>
      <c r="Z7" s="629"/>
      <c r="AA7" s="629"/>
      <c r="AB7" s="629"/>
      <c r="AC7" s="629"/>
      <c r="AD7" s="629"/>
      <c r="AJ7" s="217">
        <v>45574</v>
      </c>
      <c r="AK7" s="218">
        <v>9</v>
      </c>
      <c r="AL7" s="219">
        <v>45574</v>
      </c>
      <c r="AM7" s="220">
        <v>3</v>
      </c>
    </row>
    <row r="8" spans="1:39">
      <c r="A8" s="5" t="s">
        <v>4416</v>
      </c>
      <c r="B8" s="629"/>
      <c r="C8" s="629"/>
      <c r="D8" s="629"/>
      <c r="E8" s="629"/>
      <c r="F8" s="629"/>
      <c r="G8" s="629"/>
      <c r="H8" s="629"/>
      <c r="I8" s="629"/>
      <c r="J8" s="629"/>
      <c r="K8" s="629"/>
      <c r="L8" s="629"/>
      <c r="M8" s="629"/>
      <c r="N8" s="629"/>
      <c r="O8" s="629"/>
      <c r="P8" s="629"/>
      <c r="Q8" s="629"/>
      <c r="R8" s="629"/>
      <c r="S8" s="629"/>
      <c r="T8" s="629"/>
      <c r="U8" s="629"/>
      <c r="V8" s="629"/>
      <c r="W8" s="629"/>
      <c r="X8" s="629"/>
      <c r="Y8" s="629"/>
      <c r="Z8" s="629"/>
      <c r="AA8" s="629"/>
      <c r="AB8" s="629"/>
      <c r="AC8" s="629"/>
      <c r="AD8" s="629"/>
      <c r="AJ8" s="217">
        <v>45575</v>
      </c>
      <c r="AK8" s="218">
        <v>9</v>
      </c>
      <c r="AL8" s="219">
        <v>45575</v>
      </c>
      <c r="AM8" s="220">
        <v>2</v>
      </c>
    </row>
    <row r="9" spans="1:39">
      <c r="A9" s="5" t="s">
        <v>138</v>
      </c>
      <c r="B9" s="629"/>
      <c r="C9" s="629"/>
      <c r="D9" s="629"/>
      <c r="E9" s="629"/>
      <c r="F9" s="629"/>
      <c r="G9" s="629"/>
      <c r="H9" s="629"/>
      <c r="I9" s="629"/>
      <c r="J9" s="629"/>
      <c r="K9" s="629"/>
      <c r="L9" s="629"/>
      <c r="M9" s="629"/>
      <c r="N9" s="629"/>
      <c r="O9" s="629"/>
      <c r="P9" s="629"/>
      <c r="Q9" s="629"/>
      <c r="R9" s="629"/>
      <c r="S9" s="629"/>
      <c r="T9" s="629"/>
      <c r="U9" s="629"/>
      <c r="V9" s="629"/>
      <c r="W9" s="629"/>
      <c r="X9" s="629"/>
      <c r="Y9" s="629"/>
      <c r="Z9" s="629"/>
      <c r="AA9" s="629"/>
      <c r="AB9" s="629"/>
      <c r="AC9" s="629"/>
      <c r="AD9" s="629"/>
      <c r="AJ9" s="217">
        <v>45576</v>
      </c>
      <c r="AK9" s="218">
        <v>9</v>
      </c>
      <c r="AL9" s="219">
        <v>45576</v>
      </c>
      <c r="AM9" s="220">
        <v>18</v>
      </c>
    </row>
    <row r="10" spans="1:39">
      <c r="A10" s="5" t="s">
        <v>575</v>
      </c>
      <c r="B10" s="629"/>
      <c r="C10" s="629"/>
      <c r="D10" s="629"/>
      <c r="E10" s="629"/>
      <c r="F10" s="629"/>
      <c r="G10" s="629"/>
      <c r="H10" s="629"/>
      <c r="I10" s="629"/>
      <c r="J10" s="629"/>
      <c r="K10" s="629"/>
      <c r="L10" s="629"/>
      <c r="M10" s="629"/>
      <c r="N10" s="629"/>
      <c r="O10" s="629"/>
      <c r="P10" s="629"/>
      <c r="Q10" s="629"/>
      <c r="R10" s="629"/>
      <c r="S10" s="629"/>
      <c r="T10" s="629"/>
      <c r="U10" s="629"/>
      <c r="V10" s="629"/>
      <c r="W10" s="629"/>
      <c r="X10" s="629"/>
      <c r="Y10" s="629"/>
      <c r="Z10" s="629"/>
      <c r="AA10" s="629"/>
      <c r="AB10" s="629"/>
      <c r="AC10" s="629"/>
      <c r="AD10" s="629"/>
      <c r="AJ10" s="217">
        <v>45579</v>
      </c>
      <c r="AK10" s="218">
        <v>9</v>
      </c>
      <c r="AL10" s="219">
        <v>45579</v>
      </c>
      <c r="AM10" s="220">
        <v>8</v>
      </c>
    </row>
    <row r="11" spans="1:39">
      <c r="A11" s="5" t="s">
        <v>1985</v>
      </c>
      <c r="B11" s="629"/>
      <c r="C11" s="629"/>
      <c r="D11" s="629"/>
      <c r="E11" s="629"/>
      <c r="F11" s="629"/>
      <c r="G11" s="629"/>
      <c r="H11" s="629"/>
      <c r="I11" s="629"/>
      <c r="J11" s="629"/>
      <c r="K11" s="629"/>
      <c r="L11" s="629"/>
      <c r="M11" s="629"/>
      <c r="N11" s="629"/>
      <c r="O11" s="629"/>
      <c r="P11" s="629"/>
      <c r="Q11" s="629"/>
      <c r="R11" s="629"/>
      <c r="S11" s="629"/>
      <c r="T11" s="629"/>
      <c r="U11" s="629"/>
      <c r="V11" s="629"/>
      <c r="W11" s="629"/>
      <c r="X11" s="629"/>
      <c r="Y11" s="629"/>
      <c r="Z11" s="629"/>
      <c r="AA11" s="629"/>
      <c r="AB11" s="629"/>
      <c r="AC11" s="629"/>
      <c r="AD11" s="629"/>
      <c r="AJ11" s="217">
        <v>45580</v>
      </c>
      <c r="AK11" s="218">
        <v>9</v>
      </c>
      <c r="AL11" s="219">
        <v>45580</v>
      </c>
      <c r="AM11" s="220">
        <v>11</v>
      </c>
    </row>
    <row r="12" spans="1:39">
      <c r="A12" s="5" t="s">
        <v>2867</v>
      </c>
      <c r="B12" s="629"/>
      <c r="C12" s="629"/>
      <c r="D12" s="629"/>
      <c r="E12" s="629"/>
      <c r="F12" s="629"/>
      <c r="G12" s="629"/>
      <c r="H12" s="629"/>
      <c r="I12" s="629"/>
      <c r="J12" s="629"/>
      <c r="K12" s="629"/>
      <c r="L12" s="629"/>
      <c r="M12" s="629"/>
      <c r="N12" s="629"/>
      <c r="O12" s="629"/>
      <c r="P12" s="629"/>
      <c r="Q12" s="629"/>
      <c r="R12" s="629"/>
      <c r="S12" s="629"/>
      <c r="T12" s="629"/>
      <c r="U12" s="629"/>
      <c r="V12" s="629"/>
      <c r="W12" s="629"/>
      <c r="X12" s="629"/>
      <c r="Y12" s="629"/>
      <c r="Z12" s="629"/>
      <c r="AA12" s="629"/>
      <c r="AB12" s="629"/>
      <c r="AC12" s="629"/>
      <c r="AD12" s="629"/>
      <c r="AJ12" s="217">
        <v>45581</v>
      </c>
      <c r="AK12" s="218">
        <v>9</v>
      </c>
      <c r="AL12" s="3"/>
    </row>
    <row r="13" spans="1:39">
      <c r="A13" s="5" t="s">
        <v>1965</v>
      </c>
      <c r="B13" s="629"/>
      <c r="C13" s="629"/>
      <c r="D13" s="629"/>
      <c r="E13" s="629"/>
      <c r="F13" s="629"/>
      <c r="G13" s="629"/>
      <c r="H13" s="629"/>
      <c r="I13" s="629"/>
      <c r="J13" s="629"/>
      <c r="K13" s="629"/>
      <c r="L13" s="629"/>
      <c r="M13" s="629"/>
      <c r="N13" s="629"/>
      <c r="O13" s="629"/>
      <c r="P13" s="629"/>
      <c r="Q13" s="629"/>
      <c r="R13" s="629"/>
      <c r="S13" s="629"/>
      <c r="T13" s="629"/>
      <c r="U13" s="629"/>
      <c r="V13" s="629"/>
      <c r="W13" s="629"/>
      <c r="X13" s="629"/>
      <c r="Y13" s="629"/>
      <c r="Z13" s="629"/>
      <c r="AA13" s="629"/>
      <c r="AB13" s="629"/>
      <c r="AC13" s="629"/>
      <c r="AD13" s="629"/>
      <c r="AJ13" s="217">
        <v>45582</v>
      </c>
      <c r="AK13" s="218">
        <v>9</v>
      </c>
      <c r="AL13" s="3"/>
    </row>
    <row r="14" spans="1:39">
      <c r="A14" s="5" t="s">
        <v>136</v>
      </c>
      <c r="B14" s="629"/>
      <c r="C14" s="629"/>
      <c r="D14" s="629"/>
      <c r="E14" s="629"/>
      <c r="F14" s="629"/>
      <c r="G14" s="629"/>
      <c r="H14" s="629"/>
      <c r="I14" s="629"/>
      <c r="J14" s="629"/>
      <c r="K14" s="629"/>
      <c r="L14" s="629"/>
      <c r="M14" s="629"/>
      <c r="N14" s="629"/>
      <c r="O14" s="629"/>
      <c r="P14" s="629"/>
      <c r="Q14" s="629"/>
      <c r="R14" s="629"/>
      <c r="S14" s="629"/>
      <c r="T14" s="629"/>
      <c r="U14" s="629"/>
      <c r="V14" s="629"/>
      <c r="W14" s="629"/>
      <c r="X14" s="629"/>
      <c r="Y14" s="629"/>
      <c r="Z14" s="629"/>
      <c r="AA14" s="629"/>
      <c r="AB14" s="629"/>
      <c r="AC14" s="629"/>
      <c r="AD14" s="629"/>
      <c r="AJ14" s="217">
        <v>45583</v>
      </c>
      <c r="AK14" s="218">
        <v>9</v>
      </c>
      <c r="AL14" s="3"/>
    </row>
    <row r="15" spans="1:39">
      <c r="A15" s="629" t="s">
        <v>8</v>
      </c>
      <c r="B15" s="113"/>
      <c r="C15" s="113"/>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J15" s="217">
        <v>45586</v>
      </c>
      <c r="AK15" s="218">
        <v>8</v>
      </c>
      <c r="AL15" s="3"/>
    </row>
    <row r="16" spans="1:39">
      <c r="B16"/>
      <c r="C16"/>
      <c r="D16"/>
      <c r="E16"/>
      <c r="F16"/>
      <c r="G16"/>
      <c r="H16"/>
      <c r="I16"/>
      <c r="J16"/>
      <c r="K16"/>
      <c r="L16"/>
      <c r="M16"/>
      <c r="N16"/>
      <c r="O16"/>
      <c r="P16"/>
      <c r="Q16"/>
      <c r="R16"/>
      <c r="S16"/>
      <c r="T16"/>
      <c r="U16"/>
      <c r="V16"/>
      <c r="W16"/>
      <c r="X16"/>
    </row>
    <row r="17" spans="1:38">
      <c r="B17"/>
      <c r="C17"/>
      <c r="D17"/>
      <c r="E17"/>
      <c r="F17"/>
      <c r="G17"/>
      <c r="H17"/>
      <c r="I17"/>
      <c r="J17"/>
      <c r="K17"/>
      <c r="L17"/>
      <c r="M17"/>
      <c r="N17"/>
      <c r="O17"/>
      <c r="P17"/>
      <c r="Q17"/>
      <c r="R17"/>
      <c r="S17"/>
      <c r="T17"/>
      <c r="U17"/>
      <c r="V17"/>
      <c r="W17"/>
      <c r="X17"/>
    </row>
    <row r="18" spans="1:38">
      <c r="B18"/>
      <c r="C18"/>
      <c r="D18"/>
      <c r="E18"/>
      <c r="F18"/>
      <c r="G18"/>
      <c r="H18"/>
      <c r="I18"/>
      <c r="J18"/>
      <c r="K18"/>
      <c r="L18"/>
      <c r="M18"/>
      <c r="N18"/>
      <c r="O18"/>
      <c r="P18"/>
      <c r="Q18"/>
      <c r="R18"/>
      <c r="S18"/>
      <c r="T18"/>
      <c r="U18"/>
      <c r="V18"/>
      <c r="W18"/>
      <c r="X18"/>
    </row>
    <row r="19" spans="1:38">
      <c r="B19"/>
      <c r="C19"/>
      <c r="D19"/>
      <c r="E19"/>
      <c r="F19"/>
      <c r="G19"/>
      <c r="H19"/>
      <c r="I19"/>
      <c r="J19"/>
      <c r="K19"/>
      <c r="L19"/>
      <c r="M19"/>
      <c r="N19"/>
      <c r="O19"/>
      <c r="P19"/>
      <c r="Q19"/>
      <c r="R19"/>
      <c r="S19"/>
      <c r="T19"/>
      <c r="U19"/>
      <c r="V19"/>
      <c r="W19"/>
      <c r="X19"/>
    </row>
    <row r="20" spans="1:38">
      <c r="B20"/>
      <c r="C20"/>
      <c r="D20"/>
      <c r="E20"/>
      <c r="F20"/>
      <c r="G20"/>
      <c r="H20"/>
      <c r="I20"/>
      <c r="J20"/>
      <c r="K20"/>
      <c r="L20"/>
      <c r="M20"/>
      <c r="N20"/>
      <c r="O20"/>
      <c r="P20"/>
      <c r="Q20"/>
      <c r="R20"/>
      <c r="S20"/>
      <c r="T20"/>
      <c r="U20"/>
      <c r="V20"/>
      <c r="W20"/>
      <c r="X20"/>
    </row>
    <row r="21" spans="1:38">
      <c r="D21" s="1"/>
      <c r="E21" s="1"/>
      <c r="F21" s="1"/>
      <c r="G21" s="1"/>
      <c r="H21" s="1"/>
      <c r="I21" s="1"/>
      <c r="J21" s="1"/>
      <c r="K21" s="1"/>
      <c r="L21" s="1"/>
      <c r="M21" s="1"/>
      <c r="N21" s="1"/>
      <c r="O21" s="1"/>
    </row>
    <row r="22" spans="1:38">
      <c r="D22" s="1"/>
      <c r="E22" s="1"/>
      <c r="F22" s="1"/>
      <c r="G22" s="1"/>
      <c r="H22" s="1"/>
      <c r="I22" s="1"/>
      <c r="J22" s="1"/>
      <c r="K22" s="1"/>
      <c r="L22" s="1"/>
      <c r="M22" s="1"/>
      <c r="N22" s="1"/>
      <c r="O22" s="1"/>
    </row>
    <row r="23" spans="1:38">
      <c r="D23" s="1"/>
      <c r="E23" s="1"/>
      <c r="F23" s="1"/>
      <c r="G23" s="1"/>
      <c r="H23" s="1"/>
      <c r="I23" s="1"/>
      <c r="J23" s="1"/>
      <c r="K23" s="1"/>
      <c r="L23" s="1"/>
      <c r="M23" s="1"/>
      <c r="N23" s="1"/>
      <c r="O23" s="1"/>
    </row>
    <row r="24" spans="1:38">
      <c r="D24" s="1"/>
      <c r="E24" s="1"/>
      <c r="F24" s="1"/>
      <c r="G24" s="1"/>
      <c r="H24" s="1"/>
      <c r="I24" s="1"/>
      <c r="J24" s="1"/>
      <c r="K24" s="1"/>
      <c r="L24" s="1"/>
      <c r="M24" s="1"/>
      <c r="N24" s="1"/>
      <c r="O24" s="1"/>
    </row>
    <row r="25" spans="1:38">
      <c r="D25" s="1"/>
      <c r="E25" s="1"/>
      <c r="F25" s="1"/>
      <c r="G25" s="1"/>
      <c r="H25" s="1"/>
      <c r="I25" s="1"/>
      <c r="J25" s="1"/>
      <c r="K25" s="1"/>
      <c r="L25" s="1"/>
      <c r="M25" s="1"/>
      <c r="N25" s="1"/>
      <c r="O25" s="1"/>
    </row>
    <row r="26" spans="1:38">
      <c r="D26" s="1"/>
      <c r="E26" s="1"/>
      <c r="F26" s="1"/>
      <c r="G26" s="1"/>
      <c r="H26" s="1"/>
      <c r="I26" s="1"/>
      <c r="J26" s="1"/>
      <c r="K26" s="1"/>
      <c r="L26" s="1"/>
      <c r="M26" s="1"/>
      <c r="N26" s="1"/>
      <c r="O26" s="1"/>
    </row>
    <row r="27" spans="1:38">
      <c r="D27" s="1"/>
      <c r="E27" s="1"/>
      <c r="F27" s="1"/>
      <c r="G27" s="1"/>
      <c r="H27" s="1"/>
      <c r="I27" s="1"/>
      <c r="J27" s="1"/>
      <c r="K27" s="1"/>
      <c r="L27" s="1"/>
      <c r="M27" s="1"/>
      <c r="N27" s="1"/>
      <c r="O27" s="1"/>
    </row>
    <row r="28" spans="1:38">
      <c r="D28" s="1"/>
      <c r="E28" s="1"/>
      <c r="F28" s="1"/>
      <c r="G28" s="1"/>
      <c r="H28" s="1"/>
      <c r="I28" s="1"/>
      <c r="J28" s="1"/>
      <c r="K28" s="1"/>
      <c r="L28" s="1"/>
      <c r="M28" s="1"/>
      <c r="N28" s="1"/>
      <c r="O28" s="1"/>
    </row>
    <row r="29" spans="1:38">
      <c r="D29" s="1"/>
      <c r="E29" s="1"/>
      <c r="F29" s="1"/>
      <c r="G29" s="1"/>
      <c r="H29" s="1"/>
      <c r="I29" s="1"/>
      <c r="J29" s="1"/>
      <c r="K29" s="1"/>
      <c r="L29" s="1"/>
      <c r="M29" s="1"/>
      <c r="N29" s="1"/>
      <c r="O29" s="1"/>
    </row>
    <row r="30" spans="1:38">
      <c r="B30" s="1"/>
      <c r="C30" s="1"/>
      <c r="D30" s="1"/>
      <c r="E30" s="1"/>
      <c r="F30" s="1"/>
      <c r="G30" s="1"/>
      <c r="H30" s="1"/>
      <c r="I30" s="1"/>
      <c r="J30" s="1"/>
      <c r="K30" s="1"/>
      <c r="L30" s="1"/>
      <c r="M30" s="1"/>
      <c r="N30" s="1"/>
      <c r="O30" s="1"/>
      <c r="AJ30" s="223" t="s">
        <v>522</v>
      </c>
      <c r="AK30" s="3" t="s">
        <v>589</v>
      </c>
      <c r="AL30" s="1"/>
    </row>
    <row r="31" spans="1:38">
      <c r="A31" s="224" t="s">
        <v>522</v>
      </c>
      <c r="B31" s="3" t="s">
        <v>589</v>
      </c>
      <c r="C31" s="1"/>
      <c r="E31" s="223" t="s">
        <v>522</v>
      </c>
      <c r="F31" s="3" t="s">
        <v>589</v>
      </c>
      <c r="G31" s="1"/>
      <c r="I31" s="223" t="s">
        <v>522</v>
      </c>
      <c r="J31" s="3" t="s">
        <v>589</v>
      </c>
      <c r="K31" s="1"/>
      <c r="L31" s="1"/>
      <c r="M31" s="1"/>
      <c r="N31" s="1"/>
      <c r="O31" s="1"/>
      <c r="AJ31" s="223" t="s">
        <v>529</v>
      </c>
      <c r="AK31" s="1" t="s">
        <v>4410</v>
      </c>
      <c r="AL31" s="3"/>
    </row>
    <row r="32" spans="1:38" ht="40.5">
      <c r="A32" s="449" t="s">
        <v>519</v>
      </c>
      <c r="B32" s="3" t="s">
        <v>4410</v>
      </c>
      <c r="E32" s="449" t="s">
        <v>519</v>
      </c>
      <c r="F32" s="1" t="s">
        <v>4410</v>
      </c>
      <c r="I32" s="223" t="s">
        <v>529</v>
      </c>
      <c r="J32" s="1" t="s">
        <v>4410</v>
      </c>
      <c r="AJ32" s="449" t="s">
        <v>519</v>
      </c>
      <c r="AK32" s="1" t="s">
        <v>4410</v>
      </c>
      <c r="AL32" s="3"/>
    </row>
    <row r="33" spans="1:39">
      <c r="A33" s="224" t="s">
        <v>546</v>
      </c>
      <c r="B33" s="3" t="s">
        <v>134</v>
      </c>
      <c r="E33" s="223" t="s">
        <v>546</v>
      </c>
      <c r="F33" s="1" t="s">
        <v>134</v>
      </c>
      <c r="I33" s="449" t="s">
        <v>519</v>
      </c>
      <c r="J33" s="1" t="s">
        <v>4410</v>
      </c>
      <c r="V33" s="215"/>
      <c r="W33" s="215"/>
      <c r="AJ33" s="1"/>
      <c r="AK33" s="3"/>
      <c r="AL33" s="3"/>
    </row>
    <row r="34" spans="1:39">
      <c r="A34" s="3"/>
      <c r="E34" s="1"/>
      <c r="I34" s="1"/>
      <c r="AJ34" s="216"/>
      <c r="AK34" s="223" t="s">
        <v>1036</v>
      </c>
    </row>
    <row r="35" spans="1:39">
      <c r="A35" s="224" t="s">
        <v>4592</v>
      </c>
      <c r="B35" s="224" t="s">
        <v>513</v>
      </c>
      <c r="C35"/>
      <c r="E35" s="223" t="s">
        <v>4593</v>
      </c>
      <c r="F35" s="223" t="s">
        <v>514</v>
      </c>
      <c r="G35"/>
      <c r="I35" s="216"/>
      <c r="J35" s="223" t="s">
        <v>1036</v>
      </c>
      <c r="K35"/>
      <c r="L35" s="1"/>
      <c r="M35" s="1"/>
      <c r="N35" s="1"/>
      <c r="O35" s="1"/>
      <c r="P35" s="1"/>
      <c r="R35" s="1"/>
      <c r="AJ35" s="224" t="s">
        <v>1719</v>
      </c>
      <c r="AK35" s="449" t="s">
        <v>8</v>
      </c>
    </row>
    <row r="36" spans="1:39" s="222" customFormat="1">
      <c r="A36" s="3" t="s">
        <v>643</v>
      </c>
      <c r="B36" s="3" t="s">
        <v>186</v>
      </c>
      <c r="C36"/>
      <c r="D36" s="92"/>
      <c r="E36" s="1" t="s">
        <v>801</v>
      </c>
      <c r="F36" s="13">
        <v>45838</v>
      </c>
      <c r="G36"/>
      <c r="H36" s="92"/>
      <c r="I36" s="224" t="s">
        <v>1719</v>
      </c>
      <c r="J36" s="449" t="s">
        <v>8</v>
      </c>
      <c r="K36"/>
      <c r="L36" s="1"/>
      <c r="M36" s="1"/>
      <c r="N36" s="1"/>
      <c r="O36" s="1"/>
      <c r="P36" s="1"/>
      <c r="Q36" s="92"/>
      <c r="R36" s="92"/>
      <c r="S36" s="92"/>
      <c r="T36" s="92"/>
      <c r="U36" s="92"/>
      <c r="V36" s="92"/>
      <c r="W36" s="92"/>
      <c r="X36" s="92"/>
      <c r="AJ36" s="568" t="s">
        <v>8</v>
      </c>
      <c r="AK36" s="569"/>
      <c r="AL36"/>
      <c r="AM36"/>
    </row>
    <row r="37" spans="1:39">
      <c r="A37" s="225">
        <v>45826</v>
      </c>
      <c r="B37" s="225">
        <v>45834</v>
      </c>
      <c r="C37"/>
      <c r="E37" s="1" t="s">
        <v>801</v>
      </c>
      <c r="F37" s="13">
        <v>45722</v>
      </c>
      <c r="G37"/>
      <c r="I37" s="568" t="s">
        <v>8</v>
      </c>
      <c r="J37" s="569"/>
      <c r="K37"/>
      <c r="L37" s="1"/>
      <c r="M37" s="1"/>
      <c r="N37" s="1"/>
      <c r="O37" s="1"/>
      <c r="P37" s="1"/>
      <c r="R37" s="1"/>
    </row>
    <row r="38" spans="1:39">
      <c r="A38" s="570" t="s">
        <v>8</v>
      </c>
      <c r="B38" s="570"/>
      <c r="C38"/>
      <c r="E38" s="1" t="s">
        <v>801</v>
      </c>
      <c r="F38" s="1" t="s">
        <v>186</v>
      </c>
      <c r="G38"/>
      <c r="I38"/>
      <c r="J38"/>
      <c r="K38"/>
      <c r="L38" s="1"/>
      <c r="M38" s="1"/>
      <c r="N38" s="1"/>
      <c r="O38" s="1"/>
      <c r="P38" s="1"/>
      <c r="R38" s="1"/>
    </row>
    <row r="39" spans="1:39">
      <c r="B39"/>
      <c r="C39"/>
      <c r="E39" s="1" t="s">
        <v>618</v>
      </c>
      <c r="F39" s="13">
        <v>45736</v>
      </c>
      <c r="G39"/>
      <c r="I39"/>
      <c r="J39"/>
      <c r="K39"/>
      <c r="L39" s="1"/>
      <c r="M39" s="1"/>
      <c r="N39" s="1"/>
      <c r="O39" s="1"/>
      <c r="P39" s="1"/>
      <c r="R39" s="1"/>
    </row>
    <row r="40" spans="1:39">
      <c r="B40"/>
      <c r="C40"/>
      <c r="E40" s="1" t="s">
        <v>4416</v>
      </c>
      <c r="F40" s="1" t="s">
        <v>139</v>
      </c>
      <c r="G40"/>
      <c r="I40"/>
      <c r="J40"/>
      <c r="K40"/>
      <c r="L40" s="1"/>
      <c r="M40" s="1"/>
      <c r="N40" s="1"/>
      <c r="O40" s="1"/>
      <c r="P40" s="1"/>
      <c r="R40" s="1"/>
    </row>
    <row r="41" spans="1:39">
      <c r="B41"/>
      <c r="C41"/>
      <c r="E41" s="1" t="s">
        <v>4416</v>
      </c>
      <c r="F41" s="1" t="s">
        <v>186</v>
      </c>
      <c r="G41"/>
      <c r="I41"/>
      <c r="J41"/>
      <c r="K41"/>
      <c r="L41" s="1"/>
      <c r="M41" s="1"/>
      <c r="N41" s="1"/>
      <c r="O41" s="1"/>
      <c r="P41" s="1"/>
      <c r="R41" s="1"/>
    </row>
    <row r="42" spans="1:39">
      <c r="B42"/>
      <c r="C42"/>
      <c r="E42" s="570" t="s">
        <v>8</v>
      </c>
      <c r="F42" s="570"/>
      <c r="G42"/>
      <c r="I42"/>
      <c r="J42"/>
      <c r="K42"/>
      <c r="L42" s="1"/>
      <c r="M42" s="1"/>
      <c r="N42" s="1"/>
      <c r="O42" s="1"/>
      <c r="P42" s="1"/>
      <c r="R42" s="1"/>
    </row>
    <row r="43" spans="1:39">
      <c r="B43"/>
      <c r="C43"/>
      <c r="E43"/>
      <c r="F43"/>
      <c r="G43"/>
      <c r="I43"/>
      <c r="J43"/>
      <c r="K43"/>
      <c r="L43" s="1"/>
      <c r="M43" s="1"/>
      <c r="N43" s="1"/>
      <c r="O43" s="1"/>
      <c r="P43" s="1"/>
      <c r="R43" s="1"/>
      <c r="S43" s="1"/>
    </row>
    <row r="44" spans="1:39">
      <c r="B44"/>
      <c r="C44"/>
      <c r="E44"/>
      <c r="F44"/>
      <c r="G44"/>
      <c r="I44"/>
      <c r="J44"/>
      <c r="K44"/>
      <c r="L44" s="1"/>
      <c r="M44" s="1"/>
      <c r="N44" s="1"/>
      <c r="O44" s="1"/>
      <c r="P44" s="1"/>
      <c r="R44" s="1"/>
      <c r="S44" s="1"/>
    </row>
    <row r="45" spans="1:39">
      <c r="B45"/>
      <c r="C45"/>
      <c r="E45"/>
      <c r="F45"/>
      <c r="G45"/>
      <c r="H45" s="1"/>
      <c r="I45"/>
      <c r="J45"/>
      <c r="K45"/>
      <c r="L45" s="1"/>
      <c r="M45" s="1"/>
      <c r="N45" s="1"/>
      <c r="O45" s="1"/>
      <c r="P45" s="1"/>
      <c r="R45" s="1"/>
      <c r="S45" s="1"/>
    </row>
    <row r="46" spans="1:39">
      <c r="B46"/>
      <c r="C46"/>
      <c r="E46"/>
      <c r="F46"/>
      <c r="G46"/>
      <c r="H46" s="1"/>
      <c r="I46" s="1"/>
      <c r="J46" s="1"/>
      <c r="K46" s="1"/>
      <c r="L46" s="1"/>
      <c r="M46" s="1"/>
      <c r="N46" s="1"/>
      <c r="O46" s="1"/>
      <c r="P46" s="1"/>
      <c r="R46" s="1"/>
      <c r="S46" s="1"/>
    </row>
    <row r="47" spans="1:39">
      <c r="B47"/>
      <c r="C47"/>
      <c r="E47"/>
      <c r="F47"/>
      <c r="G47"/>
      <c r="H47" s="1"/>
      <c r="I47" s="1"/>
      <c r="J47" s="1"/>
      <c r="K47" s="1"/>
      <c r="L47" s="1"/>
      <c r="M47" s="1"/>
      <c r="N47" s="1"/>
      <c r="O47" s="1"/>
      <c r="P47" s="1"/>
      <c r="R47" s="1"/>
      <c r="S47" s="1"/>
    </row>
    <row r="48" spans="1:39">
      <c r="B48"/>
      <c r="C48"/>
      <c r="E48"/>
      <c r="F48"/>
      <c r="G48"/>
      <c r="H48" s="1"/>
      <c r="I48" s="1"/>
      <c r="J48" s="1"/>
      <c r="K48" s="1"/>
      <c r="L48" s="1"/>
      <c r="M48" s="1"/>
      <c r="N48" s="1"/>
      <c r="O48" s="1"/>
      <c r="P48" s="1"/>
      <c r="R48" s="1"/>
      <c r="S48" s="1"/>
    </row>
    <row r="49" spans="2:19">
      <c r="B49"/>
      <c r="C49"/>
      <c r="E49"/>
      <c r="F49"/>
      <c r="G49"/>
      <c r="H49" s="1"/>
      <c r="I49" s="1"/>
      <c r="J49" s="1"/>
      <c r="K49" s="1"/>
      <c r="L49" s="1"/>
      <c r="M49" s="1"/>
      <c r="N49" s="1"/>
      <c r="O49" s="1"/>
      <c r="P49" s="1"/>
      <c r="R49" s="1"/>
      <c r="S49" s="1"/>
    </row>
    <row r="50" spans="2:19">
      <c r="B50"/>
      <c r="C50"/>
      <c r="E50"/>
      <c r="F50"/>
      <c r="G50"/>
      <c r="H50" s="1"/>
      <c r="I50" s="1"/>
      <c r="J50" s="1"/>
      <c r="K50" s="1"/>
      <c r="L50" s="1"/>
      <c r="M50" s="1"/>
      <c r="N50" s="1"/>
      <c r="O50" s="1"/>
      <c r="P50" s="1"/>
      <c r="R50" s="1"/>
      <c r="S50" s="1"/>
    </row>
    <row r="51" spans="2:19">
      <c r="B51"/>
      <c r="C51"/>
      <c r="E51"/>
      <c r="F51"/>
      <c r="G51"/>
      <c r="H51" s="1"/>
      <c r="I51" s="1"/>
      <c r="J51" s="1"/>
      <c r="K51" s="1"/>
      <c r="L51" s="1"/>
      <c r="M51" s="1"/>
      <c r="N51" s="1"/>
      <c r="O51" s="1"/>
      <c r="P51" s="1"/>
      <c r="R51" s="1"/>
      <c r="S51" s="1"/>
    </row>
    <row r="52" spans="2:19">
      <c r="B52"/>
      <c r="C52"/>
      <c r="E52"/>
      <c r="F52"/>
      <c r="G52"/>
      <c r="H52" s="1"/>
      <c r="I52" s="1"/>
      <c r="J52" s="1"/>
      <c r="K52" s="1"/>
      <c r="L52" s="1"/>
      <c r="M52" s="1"/>
      <c r="N52" s="1"/>
      <c r="O52" s="1"/>
      <c r="P52" s="1"/>
      <c r="R52" s="1"/>
      <c r="S52" s="1"/>
    </row>
    <row r="53" spans="2:19">
      <c r="B53"/>
      <c r="C53"/>
      <c r="E53"/>
      <c r="F53"/>
      <c r="G53"/>
      <c r="H53" s="1"/>
      <c r="I53" s="1"/>
    </row>
    <row r="54" spans="2:19">
      <c r="B54"/>
      <c r="C54"/>
      <c r="E54"/>
      <c r="F54"/>
      <c r="G54"/>
      <c r="H54" s="1"/>
      <c r="I54" s="1"/>
    </row>
    <row r="55" spans="2:19">
      <c r="B55"/>
      <c r="C55"/>
      <c r="E55"/>
      <c r="F55"/>
      <c r="G55"/>
      <c r="H55" s="1"/>
      <c r="I55" s="1"/>
    </row>
    <row r="56" spans="2:19">
      <c r="B56"/>
      <c r="C56"/>
      <c r="E56"/>
      <c r="F56"/>
      <c r="G56"/>
      <c r="H56" s="1"/>
      <c r="I56" s="1"/>
    </row>
    <row r="57" spans="2:19">
      <c r="B57"/>
      <c r="C57"/>
      <c r="E57"/>
      <c r="F57"/>
      <c r="G57"/>
      <c r="H57" s="1"/>
      <c r="I57" s="1"/>
    </row>
    <row r="58" spans="2:19">
      <c r="B58"/>
      <c r="C58"/>
      <c r="E58"/>
      <c r="F58"/>
      <c r="G58"/>
      <c r="H58" s="1"/>
      <c r="I58" s="1"/>
    </row>
    <row r="59" spans="2:19">
      <c r="B59"/>
      <c r="C59"/>
      <c r="E59"/>
      <c r="F59"/>
      <c r="G59"/>
    </row>
    <row r="60" spans="2:19">
      <c r="B60"/>
      <c r="C60"/>
      <c r="E60"/>
      <c r="F60"/>
      <c r="G60"/>
    </row>
    <row r="61" spans="2:19">
      <c r="B61"/>
      <c r="C61"/>
      <c r="E61"/>
      <c r="F61"/>
      <c r="G61"/>
    </row>
    <row r="62" spans="2:19">
      <c r="B62"/>
      <c r="C62"/>
      <c r="D62" s="1"/>
      <c r="E62"/>
      <c r="F62"/>
      <c r="G62"/>
    </row>
    <row r="63" spans="2:19">
      <c r="B63"/>
      <c r="C63"/>
      <c r="D63" s="1"/>
      <c r="E63"/>
      <c r="F63"/>
      <c r="G63"/>
    </row>
    <row r="64" spans="2:19">
      <c r="B64"/>
      <c r="C64"/>
      <c r="D64" s="1"/>
      <c r="E64"/>
      <c r="F64"/>
      <c r="G64"/>
    </row>
    <row r="65" spans="1:7">
      <c r="B65"/>
      <c r="C65"/>
      <c r="D65" s="1"/>
      <c r="E65"/>
      <c r="F65"/>
      <c r="G65"/>
    </row>
    <row r="66" spans="1:7">
      <c r="B66"/>
      <c r="C66"/>
      <c r="D66" s="1"/>
      <c r="E66"/>
      <c r="F66"/>
      <c r="G66"/>
    </row>
    <row r="67" spans="1:7">
      <c r="B67"/>
      <c r="C67"/>
      <c r="D67" s="1"/>
      <c r="E67"/>
      <c r="F67"/>
      <c r="G67"/>
    </row>
    <row r="68" spans="1:7">
      <c r="B68"/>
      <c r="C68"/>
      <c r="D68" s="1"/>
      <c r="E68"/>
      <c r="F68"/>
      <c r="G68"/>
    </row>
    <row r="69" spans="1:7">
      <c r="B69"/>
      <c r="C69"/>
      <c r="D69" s="1"/>
      <c r="E69"/>
      <c r="F69"/>
      <c r="G69"/>
    </row>
    <row r="70" spans="1:7">
      <c r="B70"/>
      <c r="C70"/>
      <c r="D70" s="1"/>
      <c r="E70"/>
      <c r="F70"/>
      <c r="G70"/>
    </row>
    <row r="71" spans="1:7">
      <c r="B71"/>
      <c r="C71"/>
      <c r="D71" s="1"/>
      <c r="E71"/>
      <c r="F71"/>
      <c r="G71"/>
    </row>
    <row r="72" spans="1:7">
      <c r="B72"/>
      <c r="C72"/>
      <c r="D72" s="1"/>
      <c r="E72"/>
      <c r="F72"/>
      <c r="G72"/>
    </row>
    <row r="73" spans="1:7">
      <c r="B73"/>
      <c r="C73"/>
      <c r="D73" s="1"/>
      <c r="E73"/>
      <c r="F73"/>
      <c r="G73"/>
    </row>
    <row r="74" spans="1:7">
      <c r="B74"/>
      <c r="C74"/>
      <c r="D74" s="1"/>
      <c r="E74"/>
      <c r="F74"/>
      <c r="G74"/>
    </row>
    <row r="75" spans="1:7">
      <c r="B75"/>
      <c r="C75"/>
      <c r="D75" s="1"/>
      <c r="E75"/>
      <c r="F75"/>
      <c r="G75"/>
    </row>
    <row r="76" spans="1:7">
      <c r="B76"/>
      <c r="C76"/>
      <c r="D76" s="1"/>
      <c r="E76"/>
      <c r="F76"/>
      <c r="G76"/>
    </row>
    <row r="77" spans="1:7">
      <c r="A77" s="3"/>
      <c r="D77" s="1"/>
      <c r="E77"/>
      <c r="F77"/>
      <c r="G77"/>
    </row>
    <row r="78" spans="1:7">
      <c r="A78" s="3"/>
      <c r="D78" s="1"/>
      <c r="E78"/>
      <c r="F78"/>
      <c r="G78"/>
    </row>
    <row r="79" spans="1:7">
      <c r="B79"/>
      <c r="C79"/>
      <c r="D79" s="1"/>
      <c r="E79"/>
      <c r="F79"/>
      <c r="G79"/>
    </row>
    <row r="80" spans="1:7">
      <c r="B80"/>
      <c r="C80"/>
      <c r="D80" s="1"/>
      <c r="E80"/>
      <c r="F80"/>
      <c r="G80"/>
    </row>
    <row r="81" spans="2:11">
      <c r="B81"/>
      <c r="C81"/>
      <c r="D81" s="1"/>
      <c r="E81"/>
      <c r="F81"/>
      <c r="G81"/>
    </row>
    <row r="82" spans="2:11">
      <c r="B82"/>
      <c r="C82"/>
      <c r="D82" s="1"/>
      <c r="E82"/>
      <c r="F82"/>
      <c r="G82"/>
    </row>
    <row r="83" spans="2:11">
      <c r="B83"/>
      <c r="C83"/>
      <c r="D83" s="1"/>
      <c r="E83"/>
      <c r="F83"/>
      <c r="G83"/>
    </row>
    <row r="84" spans="2:11">
      <c r="B84"/>
      <c r="C84"/>
      <c r="D84" s="1"/>
      <c r="E84"/>
      <c r="F84"/>
      <c r="G84"/>
    </row>
    <row r="85" spans="2:11">
      <c r="B85"/>
      <c r="C85"/>
      <c r="D85" s="1"/>
      <c r="E85"/>
      <c r="F85"/>
      <c r="G85"/>
    </row>
    <row r="86" spans="2:11">
      <c r="B86"/>
      <c r="C86"/>
      <c r="D86" s="1"/>
      <c r="E86"/>
      <c r="F86"/>
      <c r="G86"/>
    </row>
    <row r="87" spans="2:11">
      <c r="B87"/>
      <c r="C87"/>
      <c r="D87" s="1"/>
      <c r="E87"/>
      <c r="F87"/>
      <c r="G87"/>
    </row>
    <row r="88" spans="2:11">
      <c r="B88"/>
      <c r="C88" s="1"/>
      <c r="D88" s="1"/>
      <c r="E88"/>
      <c r="F88"/>
      <c r="G88"/>
    </row>
    <row r="89" spans="2:11">
      <c r="E89"/>
      <c r="F89"/>
      <c r="G89"/>
    </row>
    <row r="90" spans="2:11">
      <c r="E90"/>
      <c r="F90"/>
      <c r="G90"/>
    </row>
    <row r="91" spans="2:11">
      <c r="E91"/>
      <c r="F91"/>
      <c r="G91"/>
    </row>
    <row r="92" spans="2:11">
      <c r="E92"/>
      <c r="F92"/>
      <c r="G92"/>
      <c r="H92"/>
      <c r="I92"/>
      <c r="J92"/>
      <c r="K92"/>
    </row>
    <row r="93" spans="2:11" ht="23.25" customHeight="1">
      <c r="E93"/>
      <c r="F93"/>
      <c r="G93"/>
      <c r="H93"/>
      <c r="I93"/>
      <c r="J93"/>
      <c r="K93"/>
    </row>
    <row r="94" spans="2:11">
      <c r="E94"/>
      <c r="F94"/>
      <c r="G94"/>
      <c r="H94"/>
      <c r="I94"/>
      <c r="J94"/>
      <c r="K94"/>
    </row>
    <row r="95" spans="2:11">
      <c r="E95"/>
      <c r="F95"/>
      <c r="G95"/>
      <c r="H95"/>
      <c r="I95"/>
      <c r="J95"/>
      <c r="K95"/>
    </row>
    <row r="96" spans="2:11">
      <c r="E96"/>
      <c r="F96"/>
      <c r="G96"/>
      <c r="H96"/>
      <c r="I96"/>
      <c r="J96"/>
      <c r="K96"/>
    </row>
    <row r="97" spans="2:24">
      <c r="E97"/>
      <c r="F97"/>
      <c r="G97"/>
      <c r="H97"/>
      <c r="I97"/>
      <c r="J97"/>
      <c r="K97"/>
    </row>
    <row r="98" spans="2:24">
      <c r="E98"/>
      <c r="F98"/>
      <c r="G98"/>
      <c r="H98"/>
      <c r="I98"/>
      <c r="J98"/>
      <c r="K98"/>
    </row>
    <row r="99" spans="2:24">
      <c r="E99"/>
      <c r="F99"/>
      <c r="G99"/>
      <c r="H99"/>
      <c r="I99"/>
      <c r="J99"/>
      <c r="K99"/>
    </row>
    <row r="100" spans="2:24">
      <c r="E100"/>
      <c r="F100"/>
      <c r="G100"/>
      <c r="H100"/>
      <c r="I100"/>
      <c r="J100"/>
      <c r="K100"/>
    </row>
    <row r="101" spans="2:24">
      <c r="B101"/>
      <c r="C101"/>
      <c r="D101"/>
      <c r="E101"/>
      <c r="F101"/>
      <c r="G101"/>
      <c r="H101"/>
      <c r="I101"/>
      <c r="J101"/>
      <c r="K101"/>
    </row>
    <row r="102" spans="2:24">
      <c r="B102"/>
      <c r="C102"/>
      <c r="D102" s="1"/>
      <c r="E102"/>
      <c r="F102"/>
      <c r="G102"/>
    </row>
    <row r="103" spans="2:24">
      <c r="B103"/>
      <c r="C103"/>
      <c r="D103" s="1"/>
      <c r="E103"/>
      <c r="F103"/>
      <c r="G103"/>
    </row>
    <row r="104" spans="2:24">
      <c r="B104"/>
      <c r="C104"/>
      <c r="D104" s="1"/>
      <c r="E104"/>
      <c r="F104"/>
      <c r="G104"/>
    </row>
    <row r="105" spans="2:24">
      <c r="B105"/>
      <c r="C105"/>
      <c r="D105" s="1"/>
      <c r="E105"/>
      <c r="F105"/>
      <c r="G105"/>
    </row>
    <row r="106" spans="2:24">
      <c r="C106" s="1"/>
      <c r="E106"/>
      <c r="F106"/>
      <c r="G106"/>
    </row>
    <row r="107" spans="2:24">
      <c r="E107"/>
      <c r="F107"/>
      <c r="G107"/>
    </row>
    <row r="108" spans="2:24">
      <c r="E108"/>
      <c r="F108"/>
      <c r="G108"/>
    </row>
    <row r="109" spans="2:24">
      <c r="E109"/>
      <c r="F109"/>
      <c r="G109"/>
    </row>
    <row r="110" spans="2:24">
      <c r="C110"/>
      <c r="E110"/>
      <c r="F110"/>
      <c r="G110"/>
    </row>
    <row r="111" spans="2:24">
      <c r="C111"/>
      <c r="E111"/>
      <c r="F111"/>
      <c r="G111"/>
      <c r="I111" s="249">
        <v>45568</v>
      </c>
      <c r="J111" s="248">
        <v>9</v>
      </c>
      <c r="L111" s="262">
        <v>45568</v>
      </c>
      <c r="M111" s="248">
        <v>2</v>
      </c>
      <c r="N111" s="263">
        <v>2</v>
      </c>
      <c r="R111" s="225" t="s">
        <v>4588</v>
      </c>
      <c r="S111" s="3" t="s">
        <v>4594</v>
      </c>
      <c r="T111" s="3" t="s">
        <v>480</v>
      </c>
      <c r="W111" s="3" t="s">
        <v>509</v>
      </c>
      <c r="X111" s="3" t="s">
        <v>4586</v>
      </c>
    </row>
    <row r="112" spans="2:24">
      <c r="C112"/>
      <c r="E112"/>
      <c r="F112"/>
      <c r="G112"/>
      <c r="I112" s="249">
        <v>45569</v>
      </c>
      <c r="J112" s="248">
        <v>9</v>
      </c>
      <c r="L112" s="262">
        <v>45569</v>
      </c>
      <c r="M112" s="248">
        <v>5</v>
      </c>
      <c r="N112" s="263">
        <v>5</v>
      </c>
      <c r="R112" s="225">
        <v>45566</v>
      </c>
      <c r="S112" s="261">
        <f>SUMIFS(G$36:G$97,E$36:E$97,R112)</f>
        <v>0</v>
      </c>
      <c r="T112" s="261">
        <f>SUMIFS(G$36:G$97,F$36:F$97,R112)</f>
        <v>0</v>
      </c>
      <c r="V112" s="225">
        <v>45566</v>
      </c>
      <c r="W112" s="3">
        <f>SUMIFS(G$36:G$130,E$36:E$130,V112)</f>
        <v>0</v>
      </c>
      <c r="X112" s="3">
        <f>SUMIFS(G$36:G$130,F$36:F$130,V112)</f>
        <v>0</v>
      </c>
    </row>
    <row r="113" spans="3:28">
      <c r="C113"/>
      <c r="E113"/>
      <c r="F113"/>
      <c r="G113"/>
      <c r="I113" s="249">
        <v>45572</v>
      </c>
      <c r="J113" s="248">
        <v>9</v>
      </c>
      <c r="L113" s="262">
        <v>45570</v>
      </c>
      <c r="M113" s="248">
        <v>1</v>
      </c>
      <c r="N113" s="263">
        <v>1</v>
      </c>
      <c r="R113" s="225">
        <v>45567</v>
      </c>
      <c r="S113" s="261">
        <f t="shared" ref="S113:S125" si="1">SUMIFS(G$36:G$97,E$36:E$97,R113)</f>
        <v>0</v>
      </c>
      <c r="T113" s="261">
        <f t="shared" ref="T113:T135" si="2">SUMIFS(G$36:G$97,F$36:F$97,R113)</f>
        <v>0</v>
      </c>
      <c r="V113" s="225">
        <v>45567</v>
      </c>
      <c r="W113" s="3">
        <f t="shared" ref="W113:W130" si="3">SUMIFS(G$36:G$130,E$36:E$130,V113)</f>
        <v>0</v>
      </c>
      <c r="X113" s="3">
        <f t="shared" ref="X113:X133" si="4">SUMIFS(G$36:G$130,F$36:F$130,V113)</f>
        <v>0</v>
      </c>
      <c r="AA113" s="270">
        <v>45594</v>
      </c>
      <c r="AB113" s="271">
        <v>7</v>
      </c>
    </row>
    <row r="114" spans="3:28">
      <c r="C114"/>
      <c r="E114"/>
      <c r="F114"/>
      <c r="G114"/>
      <c r="I114" s="249">
        <v>45573</v>
      </c>
      <c r="J114" s="248">
        <v>8</v>
      </c>
      <c r="L114" s="262">
        <v>45572</v>
      </c>
      <c r="M114" s="248">
        <v>5</v>
      </c>
      <c r="N114" s="263">
        <v>5</v>
      </c>
      <c r="R114" s="225">
        <v>45568</v>
      </c>
      <c r="S114" s="261">
        <f t="shared" si="1"/>
        <v>0</v>
      </c>
      <c r="T114" s="261">
        <f t="shared" si="2"/>
        <v>0</v>
      </c>
      <c r="V114" s="225">
        <v>45568</v>
      </c>
      <c r="W114" s="3">
        <f t="shared" si="3"/>
        <v>0</v>
      </c>
      <c r="X114" s="3">
        <f t="shared" si="4"/>
        <v>0</v>
      </c>
      <c r="AA114" s="270">
        <v>45595</v>
      </c>
      <c r="AB114" s="271">
        <v>7</v>
      </c>
    </row>
    <row r="115" spans="3:28">
      <c r="C115"/>
      <c r="E115"/>
      <c r="F115"/>
      <c r="G115"/>
      <c r="I115" s="249">
        <v>45574</v>
      </c>
      <c r="J115" s="248">
        <v>9</v>
      </c>
      <c r="L115" s="262">
        <v>45574</v>
      </c>
      <c r="M115" s="248">
        <v>3</v>
      </c>
      <c r="N115" s="263">
        <v>5</v>
      </c>
      <c r="R115" s="225">
        <v>45569</v>
      </c>
      <c r="S115" s="261">
        <f t="shared" si="1"/>
        <v>0</v>
      </c>
      <c r="T115" s="261">
        <f t="shared" si="2"/>
        <v>0</v>
      </c>
      <c r="V115" s="225">
        <v>45569</v>
      </c>
      <c r="W115" s="3">
        <f t="shared" si="3"/>
        <v>0</v>
      </c>
      <c r="X115" s="3">
        <f t="shared" si="4"/>
        <v>0</v>
      </c>
      <c r="AA115" s="270">
        <v>45596</v>
      </c>
      <c r="AB115" s="271">
        <v>7</v>
      </c>
    </row>
    <row r="116" spans="3:28">
      <c r="C116"/>
      <c r="E116"/>
      <c r="F116"/>
      <c r="G116"/>
      <c r="I116" s="249">
        <v>45575</v>
      </c>
      <c r="J116" s="248">
        <v>9</v>
      </c>
      <c r="L116" s="262">
        <v>45575</v>
      </c>
      <c r="M116" s="248">
        <v>2</v>
      </c>
      <c r="N116" s="263">
        <v>4</v>
      </c>
      <c r="P116" s="251"/>
      <c r="R116" s="225">
        <v>45572</v>
      </c>
      <c r="S116" s="261">
        <f t="shared" si="1"/>
        <v>0</v>
      </c>
      <c r="T116" s="261">
        <f t="shared" si="2"/>
        <v>0</v>
      </c>
      <c r="V116" s="225">
        <v>45572</v>
      </c>
      <c r="W116" s="3">
        <f t="shared" si="3"/>
        <v>0</v>
      </c>
      <c r="X116" s="3">
        <f t="shared" si="4"/>
        <v>0</v>
      </c>
      <c r="AA116" s="270">
        <v>45597</v>
      </c>
      <c r="AB116" s="271">
        <v>7</v>
      </c>
    </row>
    <row r="117" spans="3:28">
      <c r="C117"/>
      <c r="E117"/>
      <c r="F117"/>
      <c r="G117"/>
      <c r="I117" s="250">
        <v>45576</v>
      </c>
      <c r="J117" s="264">
        <v>9</v>
      </c>
      <c r="L117" s="262">
        <v>45578</v>
      </c>
      <c r="M117" s="248">
        <v>8</v>
      </c>
      <c r="N117" s="259">
        <v>5</v>
      </c>
      <c r="R117" s="225">
        <v>45573</v>
      </c>
      <c r="S117" s="261">
        <f t="shared" si="1"/>
        <v>0</v>
      </c>
      <c r="T117" s="261">
        <f t="shared" si="2"/>
        <v>0</v>
      </c>
      <c r="V117" s="225">
        <v>45573</v>
      </c>
      <c r="W117" s="3">
        <f t="shared" si="3"/>
        <v>0</v>
      </c>
      <c r="X117" s="3">
        <f t="shared" si="4"/>
        <v>0</v>
      </c>
      <c r="AA117" s="270">
        <f>WORKDAY.INTL(AA116,1,1)</f>
        <v>45600</v>
      </c>
      <c r="AB117" s="271">
        <v>4</v>
      </c>
    </row>
    <row r="118" spans="3:28">
      <c r="C118"/>
      <c r="E118"/>
      <c r="F118"/>
      <c r="G118"/>
      <c r="I118" s="250">
        <v>45579</v>
      </c>
      <c r="J118" s="264">
        <v>9</v>
      </c>
      <c r="L118" s="262">
        <v>45579</v>
      </c>
      <c r="M118" s="248">
        <v>18</v>
      </c>
      <c r="N118" s="260">
        <v>7</v>
      </c>
      <c r="R118" s="225">
        <v>45574</v>
      </c>
      <c r="S118" s="261">
        <f t="shared" si="1"/>
        <v>0</v>
      </c>
      <c r="T118" s="261">
        <f t="shared" si="2"/>
        <v>0</v>
      </c>
      <c r="V118" s="225">
        <v>45573</v>
      </c>
      <c r="W118" s="3">
        <f t="shared" si="3"/>
        <v>0</v>
      </c>
      <c r="X118" s="3">
        <f t="shared" si="4"/>
        <v>0</v>
      </c>
      <c r="AA118" s="270">
        <f t="shared" ref="AA118:AA131" si="5">WORKDAY.INTL(AA117,1,1)</f>
        <v>45601</v>
      </c>
      <c r="AB118" s="271">
        <v>6</v>
      </c>
    </row>
    <row r="119" spans="3:28">
      <c r="C119"/>
      <c r="E119"/>
      <c r="F119"/>
      <c r="G119"/>
      <c r="L119" s="265">
        <v>45580</v>
      </c>
      <c r="M119" s="264">
        <v>11</v>
      </c>
      <c r="R119" s="225">
        <v>45575</v>
      </c>
      <c r="S119" s="261">
        <f t="shared" si="1"/>
        <v>0</v>
      </c>
      <c r="T119" s="261">
        <f t="shared" si="2"/>
        <v>0</v>
      </c>
      <c r="V119" s="225">
        <v>45574</v>
      </c>
      <c r="W119" s="3">
        <f t="shared" si="3"/>
        <v>0</v>
      </c>
      <c r="X119" s="3">
        <f t="shared" si="4"/>
        <v>0</v>
      </c>
      <c r="AA119" s="270">
        <v>45606</v>
      </c>
      <c r="AB119" s="271">
        <v>6</v>
      </c>
    </row>
    <row r="120" spans="3:28">
      <c r="C120"/>
      <c r="E120"/>
      <c r="F120"/>
      <c r="G120"/>
      <c r="R120" s="225">
        <v>45576</v>
      </c>
      <c r="S120" s="261">
        <f t="shared" si="1"/>
        <v>0</v>
      </c>
      <c r="T120" s="261">
        <f t="shared" si="2"/>
        <v>0</v>
      </c>
      <c r="V120" s="225">
        <v>45575</v>
      </c>
      <c r="W120" s="3">
        <f t="shared" si="3"/>
        <v>0</v>
      </c>
      <c r="X120" s="3">
        <f t="shared" si="4"/>
        <v>0</v>
      </c>
      <c r="AA120" s="270">
        <f t="shared" si="5"/>
        <v>45607</v>
      </c>
      <c r="AB120" s="271"/>
    </row>
    <row r="121" spans="3:28">
      <c r="C121"/>
      <c r="E121"/>
      <c r="F121"/>
      <c r="G121"/>
      <c r="N121" s="3">
        <f>55-SUM(N111:N118)</f>
        <v>21</v>
      </c>
      <c r="R121" s="225">
        <v>45579</v>
      </c>
      <c r="S121" s="261">
        <f t="shared" si="1"/>
        <v>0</v>
      </c>
      <c r="T121" s="261">
        <f t="shared" si="2"/>
        <v>0</v>
      </c>
      <c r="V121" s="225">
        <v>45576</v>
      </c>
      <c r="W121" s="3">
        <f t="shared" si="3"/>
        <v>0</v>
      </c>
      <c r="X121" s="3">
        <f t="shared" si="4"/>
        <v>0</v>
      </c>
      <c r="AA121" s="270">
        <f t="shared" si="5"/>
        <v>45608</v>
      </c>
      <c r="AB121" s="271"/>
    </row>
    <row r="122" spans="3:28">
      <c r="C122"/>
      <c r="E122"/>
      <c r="F122"/>
      <c r="G122"/>
      <c r="R122" s="225">
        <v>45580</v>
      </c>
      <c r="S122" s="261">
        <f t="shared" si="1"/>
        <v>0</v>
      </c>
      <c r="T122" s="261">
        <f t="shared" si="2"/>
        <v>0</v>
      </c>
      <c r="V122" s="225">
        <v>45579</v>
      </c>
      <c r="W122" s="3">
        <f t="shared" si="3"/>
        <v>0</v>
      </c>
      <c r="X122" s="3">
        <f t="shared" si="4"/>
        <v>0</v>
      </c>
      <c r="AA122" s="270">
        <f t="shared" si="5"/>
        <v>45609</v>
      </c>
      <c r="AB122" s="271"/>
    </row>
    <row r="123" spans="3:28">
      <c r="C123"/>
      <c r="E123"/>
      <c r="F123"/>
      <c r="G123"/>
      <c r="R123" s="225">
        <v>45581</v>
      </c>
      <c r="S123" s="261">
        <f t="shared" si="1"/>
        <v>0</v>
      </c>
      <c r="T123" s="261">
        <f t="shared" si="2"/>
        <v>0</v>
      </c>
      <c r="V123" s="225">
        <v>45580</v>
      </c>
      <c r="W123" s="3">
        <f t="shared" si="3"/>
        <v>0</v>
      </c>
      <c r="X123" s="3">
        <f t="shared" si="4"/>
        <v>0</v>
      </c>
      <c r="AA123" s="270">
        <f t="shared" si="5"/>
        <v>45610</v>
      </c>
      <c r="AB123" s="271"/>
    </row>
    <row r="124" spans="3:28">
      <c r="C124"/>
      <c r="E124"/>
      <c r="F124"/>
      <c r="G124"/>
      <c r="R124" s="225">
        <v>45582</v>
      </c>
      <c r="S124" s="261">
        <f t="shared" si="1"/>
        <v>0</v>
      </c>
      <c r="T124" s="261">
        <f t="shared" si="2"/>
        <v>0</v>
      </c>
      <c r="V124" s="225">
        <v>45581</v>
      </c>
      <c r="W124" s="3">
        <f t="shared" si="3"/>
        <v>0</v>
      </c>
      <c r="X124" s="3">
        <f t="shared" si="4"/>
        <v>0</v>
      </c>
      <c r="AA124" s="270">
        <f t="shared" si="5"/>
        <v>45611</v>
      </c>
      <c r="AB124" s="271"/>
    </row>
    <row r="125" spans="3:28">
      <c r="C125"/>
      <c r="E125"/>
      <c r="F125"/>
      <c r="G125"/>
      <c r="R125" s="225">
        <v>45583</v>
      </c>
      <c r="S125" s="261">
        <f t="shared" si="1"/>
        <v>0</v>
      </c>
      <c r="T125" s="261">
        <f t="shared" si="2"/>
        <v>0</v>
      </c>
      <c r="V125" s="225">
        <v>45582</v>
      </c>
      <c r="W125" s="3">
        <f t="shared" si="3"/>
        <v>0</v>
      </c>
      <c r="X125" s="3">
        <f t="shared" si="4"/>
        <v>0</v>
      </c>
      <c r="AA125" s="270">
        <f t="shared" si="5"/>
        <v>45614</v>
      </c>
      <c r="AB125" s="271"/>
    </row>
    <row r="126" spans="3:28">
      <c r="C126"/>
      <c r="E126"/>
      <c r="F126"/>
      <c r="G126"/>
      <c r="R126" s="225">
        <v>45586</v>
      </c>
      <c r="S126" s="3">
        <v>9</v>
      </c>
      <c r="T126" s="3">
        <f t="shared" si="2"/>
        <v>0</v>
      </c>
      <c r="V126" s="225">
        <v>45583</v>
      </c>
      <c r="W126" s="3">
        <f t="shared" si="3"/>
        <v>0</v>
      </c>
      <c r="X126" s="3">
        <f t="shared" si="4"/>
        <v>0</v>
      </c>
      <c r="AA126" s="270">
        <f t="shared" si="5"/>
        <v>45615</v>
      </c>
      <c r="AB126" s="272"/>
    </row>
    <row r="127" spans="3:28">
      <c r="C127"/>
      <c r="E127"/>
      <c r="F127"/>
      <c r="G127"/>
      <c r="R127" s="225">
        <v>45587</v>
      </c>
      <c r="S127" s="3">
        <v>9</v>
      </c>
      <c r="T127" s="3">
        <f t="shared" si="2"/>
        <v>0</v>
      </c>
      <c r="V127" s="225">
        <v>45586</v>
      </c>
      <c r="W127" s="3">
        <f t="shared" si="3"/>
        <v>0</v>
      </c>
      <c r="X127" s="3">
        <f t="shared" si="4"/>
        <v>0</v>
      </c>
      <c r="AA127" s="270">
        <f t="shared" si="5"/>
        <v>45616</v>
      </c>
      <c r="AB127" s="272"/>
    </row>
    <row r="128" spans="3:28">
      <c r="C128"/>
      <c r="E128"/>
      <c r="F128"/>
      <c r="G128"/>
      <c r="R128" s="225">
        <v>45588</v>
      </c>
      <c r="S128" s="3">
        <v>9</v>
      </c>
      <c r="T128" s="3">
        <f t="shared" si="2"/>
        <v>0</v>
      </c>
      <c r="V128" s="225">
        <v>45587</v>
      </c>
      <c r="W128" s="3">
        <f t="shared" si="3"/>
        <v>0</v>
      </c>
      <c r="X128" s="3">
        <f t="shared" si="4"/>
        <v>0</v>
      </c>
      <c r="AA128" s="270">
        <f t="shared" si="5"/>
        <v>45617</v>
      </c>
      <c r="AB128" s="272"/>
    </row>
    <row r="129" spans="2:28">
      <c r="C129"/>
      <c r="D129"/>
      <c r="E129"/>
      <c r="F129"/>
      <c r="G129"/>
      <c r="R129" s="225">
        <v>45589</v>
      </c>
      <c r="S129" s="3">
        <v>9</v>
      </c>
      <c r="T129" s="3">
        <f t="shared" si="2"/>
        <v>0</v>
      </c>
      <c r="V129" s="225">
        <v>45588</v>
      </c>
      <c r="W129" s="3">
        <f t="shared" si="3"/>
        <v>0</v>
      </c>
      <c r="X129" s="3">
        <f t="shared" si="4"/>
        <v>0</v>
      </c>
      <c r="AA129" s="270">
        <f t="shared" si="5"/>
        <v>45618</v>
      </c>
      <c r="AB129" s="272"/>
    </row>
    <row r="130" spans="2:28">
      <c r="B130"/>
      <c r="C130"/>
      <c r="D130"/>
      <c r="E130"/>
      <c r="F130"/>
      <c r="G130"/>
      <c r="R130" s="225">
        <v>45590</v>
      </c>
      <c r="S130" s="3">
        <v>9</v>
      </c>
      <c r="T130" s="3">
        <f t="shared" si="2"/>
        <v>0</v>
      </c>
      <c r="V130" s="225">
        <v>45589</v>
      </c>
      <c r="W130" s="3">
        <f t="shared" si="3"/>
        <v>0</v>
      </c>
      <c r="X130" s="3">
        <f t="shared" si="4"/>
        <v>0</v>
      </c>
      <c r="AA130" s="270">
        <f t="shared" si="5"/>
        <v>45621</v>
      </c>
      <c r="AB130" s="272"/>
    </row>
    <row r="131" spans="2:28">
      <c r="C131"/>
      <c r="D131"/>
      <c r="E131"/>
      <c r="F131"/>
      <c r="G131"/>
      <c r="R131" s="225">
        <v>45591</v>
      </c>
      <c r="S131" s="3">
        <v>9</v>
      </c>
      <c r="T131" s="3">
        <f t="shared" si="2"/>
        <v>0</v>
      </c>
      <c r="V131" s="225">
        <v>45590</v>
      </c>
      <c r="W131" s="3">
        <v>2</v>
      </c>
      <c r="X131" s="3">
        <f t="shared" si="4"/>
        <v>0</v>
      </c>
      <c r="AA131" s="270">
        <f t="shared" si="5"/>
        <v>45622</v>
      </c>
      <c r="AB131" s="272"/>
    </row>
    <row r="132" spans="2:28">
      <c r="C132"/>
      <c r="D132"/>
      <c r="E132"/>
      <c r="F132"/>
      <c r="G132"/>
      <c r="R132" s="225">
        <v>45593</v>
      </c>
      <c r="S132" s="3">
        <v>10</v>
      </c>
      <c r="T132" s="3">
        <f t="shared" si="2"/>
        <v>0</v>
      </c>
      <c r="V132" s="225">
        <v>45591</v>
      </c>
      <c r="X132" s="3">
        <f t="shared" si="4"/>
        <v>0</v>
      </c>
      <c r="AB132">
        <f>SUM(AB113:AB131)</f>
        <v>44</v>
      </c>
    </row>
    <row r="133" spans="2:28">
      <c r="C133"/>
      <c r="D133"/>
      <c r="E133"/>
      <c r="F133"/>
      <c r="G133"/>
      <c r="R133" s="13">
        <f>WORKDAY.INTL(R132,1,1)</f>
        <v>45594</v>
      </c>
      <c r="S133" s="3">
        <v>10</v>
      </c>
      <c r="T133" s="3">
        <f t="shared" si="2"/>
        <v>0</v>
      </c>
      <c r="V133" s="225">
        <v>45593</v>
      </c>
      <c r="X133" s="3">
        <f t="shared" si="4"/>
        <v>0</v>
      </c>
    </row>
    <row r="134" spans="2:28">
      <c r="C134"/>
      <c r="D134"/>
      <c r="E134"/>
      <c r="F134"/>
      <c r="G134"/>
      <c r="R134" s="13">
        <f t="shared" ref="R134:R135" si="6">WORKDAY.INTL(R133,1,1)</f>
        <v>45595</v>
      </c>
      <c r="S134" s="3">
        <v>10</v>
      </c>
      <c r="T134" s="3">
        <f t="shared" si="2"/>
        <v>0</v>
      </c>
      <c r="V134" s="225">
        <v>45594</v>
      </c>
      <c r="X134" s="3">
        <f t="shared" ref="X134" si="7">SUMIFS(G$36:G$130,F$36:F$130,V134)</f>
        <v>0</v>
      </c>
    </row>
    <row r="135" spans="2:28">
      <c r="C135"/>
      <c r="D135"/>
      <c r="E135"/>
      <c r="F135"/>
      <c r="G135"/>
      <c r="R135" s="13">
        <f t="shared" si="6"/>
        <v>45596</v>
      </c>
      <c r="T135" s="3">
        <f t="shared" si="2"/>
        <v>0</v>
      </c>
      <c r="V135" s="101"/>
    </row>
    <row r="136" spans="2:28">
      <c r="C136"/>
      <c r="D136"/>
      <c r="E136"/>
      <c r="F136"/>
      <c r="G136"/>
      <c r="R136" s="13"/>
      <c r="V136" s="101"/>
      <c r="W136" s="3">
        <f>SUM(W112:W135)</f>
        <v>2</v>
      </c>
    </row>
    <row r="137" spans="2:28">
      <c r="C137"/>
      <c r="D137"/>
      <c r="E137"/>
      <c r="F137"/>
      <c r="G137"/>
      <c r="R137" s="13"/>
      <c r="V137" s="101"/>
    </row>
    <row r="138" spans="2:28">
      <c r="C138"/>
      <c r="D138"/>
      <c r="E138"/>
      <c r="F138"/>
      <c r="G138"/>
      <c r="R138" s="13"/>
      <c r="V138" s="101"/>
    </row>
    <row r="139" spans="2:28">
      <c r="C139"/>
      <c r="D139"/>
      <c r="E139"/>
      <c r="F139"/>
      <c r="G139"/>
      <c r="R139" s="13"/>
      <c r="V139" s="101"/>
    </row>
    <row r="140" spans="2:28">
      <c r="C140"/>
      <c r="D140"/>
      <c r="E140"/>
      <c r="F140"/>
      <c r="G140"/>
      <c r="R140"/>
      <c r="V140" s="101"/>
    </row>
    <row r="141" spans="2:28">
      <c r="C141"/>
      <c r="D141"/>
      <c r="E141"/>
      <c r="F141"/>
      <c r="G141"/>
      <c r="R141"/>
      <c r="V141" s="101"/>
    </row>
    <row r="142" spans="2:28">
      <c r="C142"/>
      <c r="D142"/>
      <c r="E142"/>
      <c r="F142"/>
      <c r="G142"/>
      <c r="R142"/>
      <c r="V142" s="101"/>
    </row>
    <row r="143" spans="2:28">
      <c r="C143"/>
      <c r="D143"/>
      <c r="E143"/>
      <c r="F143"/>
      <c r="G143"/>
      <c r="R143"/>
      <c r="V143" s="101"/>
    </row>
    <row r="144" spans="2:28">
      <c r="C144"/>
      <c r="D144"/>
      <c r="E144"/>
      <c r="F144"/>
      <c r="G144"/>
      <c r="R144"/>
      <c r="V144" s="101"/>
    </row>
    <row r="145" spans="3:22">
      <c r="C145"/>
      <c r="D145"/>
      <c r="E145"/>
      <c r="F145"/>
      <c r="G145"/>
      <c r="R145"/>
      <c r="V145" s="101"/>
    </row>
    <row r="146" spans="3:22">
      <c r="C146"/>
      <c r="D146"/>
      <c r="E146"/>
      <c r="F146"/>
      <c r="G146"/>
      <c r="R146"/>
      <c r="V146" s="101"/>
    </row>
    <row r="147" spans="3:22">
      <c r="C147"/>
      <c r="D147"/>
      <c r="E147"/>
      <c r="F147"/>
      <c r="G147"/>
      <c r="R147"/>
      <c r="V147" s="101"/>
    </row>
    <row r="148" spans="3:22">
      <c r="C148"/>
      <c r="D148"/>
      <c r="E148"/>
      <c r="F148"/>
      <c r="G148"/>
      <c r="R148"/>
      <c r="V148" s="101"/>
    </row>
    <row r="149" spans="3:22">
      <c r="C149"/>
      <c r="D149"/>
      <c r="E149"/>
      <c r="F149"/>
      <c r="G149"/>
      <c r="R149"/>
      <c r="V149" s="101"/>
    </row>
    <row r="150" spans="3:22">
      <c r="D150"/>
      <c r="E150"/>
      <c r="F150"/>
      <c r="G150"/>
      <c r="R150"/>
      <c r="V150" s="101"/>
    </row>
    <row r="151" spans="3:22">
      <c r="D151"/>
      <c r="E151"/>
      <c r="F151"/>
      <c r="G151"/>
      <c r="R151"/>
      <c r="V151" s="101"/>
    </row>
    <row r="152" spans="3:22">
      <c r="D152"/>
      <c r="E152"/>
      <c r="F152"/>
      <c r="G152"/>
      <c r="R152"/>
      <c r="V152" s="101"/>
    </row>
    <row r="153" spans="3:22">
      <c r="D153"/>
      <c r="E153"/>
      <c r="F153"/>
      <c r="G153"/>
      <c r="R153"/>
      <c r="V153" s="101"/>
    </row>
    <row r="154" spans="3:22">
      <c r="D154"/>
      <c r="E154"/>
      <c r="F154"/>
      <c r="G154"/>
      <c r="R154"/>
      <c r="V154" s="101"/>
    </row>
    <row r="155" spans="3:22">
      <c r="E155"/>
      <c r="F155"/>
      <c r="G155"/>
      <c r="R155"/>
      <c r="V155" s="101"/>
    </row>
    <row r="156" spans="3:22">
      <c r="R156"/>
      <c r="V156" s="101"/>
    </row>
    <row r="157" spans="3:22">
      <c r="R157"/>
      <c r="V157" s="101"/>
    </row>
    <row r="158" spans="3:22">
      <c r="R158"/>
      <c r="V158" s="101"/>
    </row>
    <row r="159" spans="3:22">
      <c r="R159"/>
      <c r="V159" s="101"/>
    </row>
    <row r="160" spans="3:22">
      <c r="R160"/>
      <c r="V160" s="101"/>
    </row>
    <row r="161" spans="1:22">
      <c r="R161"/>
      <c r="V161" s="101"/>
    </row>
    <row r="162" spans="1:22">
      <c r="R162"/>
      <c r="V162" s="101"/>
    </row>
    <row r="163" spans="1:22">
      <c r="R163"/>
      <c r="V163" s="101"/>
    </row>
    <row r="164" spans="1:22">
      <c r="R164"/>
      <c r="V164" s="101"/>
    </row>
    <row r="165" spans="1:22">
      <c r="R165"/>
      <c r="V165" s="101"/>
    </row>
    <row r="166" spans="1:22">
      <c r="R166"/>
      <c r="V166" s="101"/>
    </row>
    <row r="167" spans="1:22">
      <c r="D167"/>
      <c r="E167"/>
      <c r="F167"/>
      <c r="G167"/>
      <c r="R167"/>
      <c r="V167" s="101"/>
    </row>
    <row r="168" spans="1:22">
      <c r="D168"/>
      <c r="E168"/>
      <c r="F168"/>
      <c r="G168"/>
      <c r="R168"/>
      <c r="V168" s="101"/>
    </row>
    <row r="169" spans="1:22">
      <c r="D169"/>
      <c r="E169"/>
      <c r="F169"/>
      <c r="G169"/>
      <c r="R169"/>
      <c r="V169" s="101"/>
    </row>
    <row r="170" spans="1:22">
      <c r="D170"/>
      <c r="E170"/>
      <c r="F170"/>
      <c r="G170"/>
      <c r="R170"/>
      <c r="V170" s="101"/>
    </row>
    <row r="171" spans="1:22">
      <c r="D171"/>
      <c r="E171"/>
      <c r="F171"/>
      <c r="G171"/>
      <c r="R171"/>
      <c r="V171" s="101"/>
    </row>
    <row r="172" spans="1:22">
      <c r="D172"/>
      <c r="E172"/>
      <c r="F172"/>
      <c r="G172"/>
      <c r="R172"/>
      <c r="V172" s="101"/>
    </row>
    <row r="173" spans="1:22">
      <c r="A173" s="224" t="s">
        <v>522</v>
      </c>
      <c r="B173" s="3" t="s">
        <v>589</v>
      </c>
      <c r="D173" s="1"/>
      <c r="E173"/>
      <c r="F173"/>
      <c r="G173"/>
      <c r="R173"/>
      <c r="V173" s="101"/>
    </row>
    <row r="174" spans="1:22">
      <c r="A174" s="449" t="s">
        <v>519</v>
      </c>
      <c r="B174" s="3" t="s">
        <v>4410</v>
      </c>
      <c r="D174" s="1"/>
      <c r="E174"/>
      <c r="F174"/>
      <c r="G174"/>
      <c r="V174" s="101"/>
    </row>
    <row r="175" spans="1:22">
      <c r="A175" s="3"/>
      <c r="D175" s="1"/>
      <c r="E175"/>
      <c r="F175"/>
      <c r="G175"/>
      <c r="V175" s="101"/>
    </row>
    <row r="176" spans="1:22">
      <c r="A176" s="216"/>
      <c r="B176" s="243" t="s">
        <v>1036</v>
      </c>
      <c r="C176" s="216"/>
      <c r="D176" s="216"/>
      <c r="E176"/>
      <c r="F176"/>
      <c r="G176"/>
      <c r="V176" s="101"/>
    </row>
    <row r="177" spans="1:22">
      <c r="A177" s="244" t="s">
        <v>4595</v>
      </c>
      <c r="B177" s="245" t="s">
        <v>137</v>
      </c>
      <c r="C177" s="245" t="s">
        <v>509</v>
      </c>
      <c r="D177" s="449" t="s">
        <v>8</v>
      </c>
      <c r="E177"/>
      <c r="F177"/>
      <c r="G177"/>
      <c r="V177" s="101"/>
    </row>
    <row r="178" spans="1:22">
      <c r="A178" s="3" t="s">
        <v>643</v>
      </c>
      <c r="E178"/>
      <c r="F178"/>
      <c r="G178"/>
      <c r="V178" s="101"/>
    </row>
    <row r="179" spans="1:22">
      <c r="A179" s="570" t="s">
        <v>8</v>
      </c>
      <c r="B179" s="571"/>
      <c r="C179" s="571"/>
      <c r="D179" s="571"/>
      <c r="E179"/>
      <c r="F179"/>
      <c r="G179"/>
      <c r="V179" s="101"/>
    </row>
    <row r="180" spans="1:22">
      <c r="B180"/>
      <c r="C180"/>
      <c r="D180"/>
      <c r="E180"/>
      <c r="F180"/>
      <c r="G180"/>
      <c r="V180" s="101"/>
    </row>
    <row r="181" spans="1:22">
      <c r="B181"/>
      <c r="C181"/>
      <c r="D181"/>
      <c r="E181"/>
      <c r="F181"/>
      <c r="G181"/>
      <c r="V181" s="101"/>
    </row>
    <row r="182" spans="1:22">
      <c r="B182"/>
      <c r="C182"/>
      <c r="D182"/>
      <c r="E182"/>
      <c r="F182"/>
      <c r="G182"/>
      <c r="V182" s="101"/>
    </row>
    <row r="183" spans="1:22">
      <c r="B183"/>
      <c r="C183"/>
      <c r="D183"/>
      <c r="E183"/>
      <c r="F183"/>
      <c r="G183"/>
      <c r="V183" s="101"/>
    </row>
    <row r="184" spans="1:22">
      <c r="B184"/>
      <c r="C184"/>
      <c r="D184"/>
      <c r="E184"/>
      <c r="F184"/>
      <c r="G184"/>
      <c r="V184" s="101"/>
    </row>
    <row r="185" spans="1:22">
      <c r="B185"/>
      <c r="C185"/>
      <c r="D185"/>
      <c r="E185"/>
      <c r="F185"/>
      <c r="G185"/>
      <c r="V185" s="101"/>
    </row>
    <row r="186" spans="1:22">
      <c r="B186"/>
      <c r="C186"/>
      <c r="D186"/>
      <c r="E186"/>
      <c r="F186"/>
      <c r="G186"/>
      <c r="V186" s="101"/>
    </row>
    <row r="187" spans="1:22">
      <c r="B187"/>
      <c r="C187"/>
      <c r="D187"/>
      <c r="E187"/>
      <c r="F187"/>
      <c r="G187"/>
      <c r="V187" s="101"/>
    </row>
    <row r="188" spans="1:22">
      <c r="A188" s="224" t="s">
        <v>522</v>
      </c>
      <c r="B188" s="3" t="s">
        <v>589</v>
      </c>
      <c r="C188"/>
      <c r="D188" s="223" t="s">
        <v>522</v>
      </c>
      <c r="E188" s="3" t="s">
        <v>589</v>
      </c>
      <c r="F188"/>
      <c r="G188"/>
      <c r="V188" s="101"/>
    </row>
    <row r="189" spans="1:22">
      <c r="A189" s="449" t="s">
        <v>519</v>
      </c>
      <c r="B189" s="3" t="s">
        <v>4410</v>
      </c>
      <c r="C189"/>
      <c r="D189" s="449" t="s">
        <v>519</v>
      </c>
      <c r="E189" s="1" t="s">
        <v>4410</v>
      </c>
      <c r="F189"/>
      <c r="G189"/>
      <c r="V189" s="101"/>
    </row>
    <row r="190" spans="1:22">
      <c r="A190" s="224" t="s">
        <v>546</v>
      </c>
      <c r="B190" s="3" t="s">
        <v>134</v>
      </c>
      <c r="C190"/>
      <c r="D190" s="223" t="s">
        <v>546</v>
      </c>
      <c r="E190" s="1" t="s">
        <v>134</v>
      </c>
      <c r="F190"/>
      <c r="G190"/>
      <c r="V190" s="101"/>
    </row>
    <row r="191" spans="1:22">
      <c r="A191" s="3"/>
      <c r="C191"/>
      <c r="D191" s="1"/>
      <c r="F191"/>
      <c r="G191"/>
      <c r="V191" s="101"/>
    </row>
    <row r="192" spans="1:22">
      <c r="A192" s="224" t="s">
        <v>4402</v>
      </c>
      <c r="B192"/>
      <c r="C192"/>
      <c r="D192" s="223" t="s">
        <v>52</v>
      </c>
      <c r="E192"/>
      <c r="F192"/>
      <c r="G192"/>
      <c r="V192" s="101"/>
    </row>
    <row r="193" spans="1:22">
      <c r="A193" s="3" t="s">
        <v>186</v>
      </c>
      <c r="B193"/>
      <c r="C193"/>
      <c r="D193" s="1" t="s">
        <v>186</v>
      </c>
      <c r="E193"/>
      <c r="F193"/>
      <c r="G193"/>
      <c r="V193" s="101"/>
    </row>
    <row r="194" spans="1:22">
      <c r="A194" s="225">
        <v>45834</v>
      </c>
      <c r="B194"/>
      <c r="C194"/>
      <c r="D194" s="13">
        <v>45722</v>
      </c>
      <c r="E194"/>
      <c r="F194"/>
      <c r="G194"/>
      <c r="V194" s="101"/>
    </row>
    <row r="195" spans="1:22">
      <c r="A195" s="570" t="s">
        <v>8</v>
      </c>
      <c r="B195"/>
      <c r="C195"/>
      <c r="D195" s="13">
        <v>45736</v>
      </c>
      <c r="E195"/>
      <c r="F195"/>
      <c r="G195"/>
      <c r="V195" s="101"/>
    </row>
    <row r="196" spans="1:22">
      <c r="B196"/>
      <c r="C196"/>
      <c r="D196" s="13">
        <v>45838</v>
      </c>
      <c r="E196"/>
      <c r="F196"/>
      <c r="G196"/>
      <c r="V196" s="101"/>
    </row>
    <row r="197" spans="1:22">
      <c r="B197"/>
      <c r="C197"/>
      <c r="D197" s="570" t="s">
        <v>8</v>
      </c>
      <c r="E197"/>
      <c r="F197"/>
      <c r="G197"/>
      <c r="V197" s="101"/>
    </row>
    <row r="198" spans="1:22">
      <c r="B198"/>
      <c r="C198"/>
      <c r="D198"/>
      <c r="E198"/>
      <c r="F198"/>
      <c r="G198"/>
      <c r="V198" s="101"/>
    </row>
    <row r="199" spans="1:22">
      <c r="B199"/>
      <c r="C199"/>
      <c r="D199"/>
      <c r="E199"/>
      <c r="F199"/>
      <c r="G199"/>
      <c r="V199" s="101"/>
    </row>
    <row r="200" spans="1:22">
      <c r="B200"/>
      <c r="C200"/>
      <c r="D200"/>
      <c r="E200"/>
      <c r="F200"/>
      <c r="G200"/>
      <c r="V200" s="101"/>
    </row>
    <row r="201" spans="1:22">
      <c r="B201"/>
      <c r="C201"/>
      <c r="D201"/>
      <c r="E201"/>
      <c r="F201"/>
      <c r="G201"/>
      <c r="V201" s="101"/>
    </row>
    <row r="202" spans="1:22">
      <c r="B202"/>
      <c r="C202"/>
      <c r="D202"/>
      <c r="E202"/>
      <c r="F202"/>
      <c r="G202"/>
      <c r="V202" s="101"/>
    </row>
    <row r="203" spans="1:22">
      <c r="B203"/>
      <c r="D203"/>
      <c r="E203"/>
      <c r="F203"/>
      <c r="G203"/>
      <c r="V203" s="101"/>
    </row>
    <row r="204" spans="1:22">
      <c r="B204"/>
      <c r="D204"/>
      <c r="E204"/>
      <c r="V204" s="101"/>
    </row>
    <row r="205" spans="1:22">
      <c r="B205"/>
      <c r="D205"/>
      <c r="E205"/>
      <c r="V205" s="101"/>
    </row>
    <row r="206" spans="1:22">
      <c r="B206"/>
      <c r="D206"/>
      <c r="E206"/>
      <c r="V206" s="101"/>
    </row>
    <row r="207" spans="1:22">
      <c r="B207"/>
      <c r="D207"/>
      <c r="E207"/>
    </row>
    <row r="208" spans="1:22">
      <c r="B208"/>
      <c r="D208"/>
      <c r="E208"/>
    </row>
    <row r="209" spans="2:5">
      <c r="B209"/>
      <c r="D209"/>
      <c r="E209"/>
    </row>
    <row r="210" spans="2:5">
      <c r="B210"/>
      <c r="D210"/>
      <c r="E210"/>
    </row>
    <row r="211" spans="2:5">
      <c r="B211"/>
      <c r="D211"/>
      <c r="E211"/>
    </row>
    <row r="212" spans="2:5">
      <c r="B212"/>
      <c r="D212"/>
      <c r="E212"/>
    </row>
    <row r="213" spans="2:5">
      <c r="B213"/>
      <c r="D213"/>
      <c r="E213"/>
    </row>
    <row r="214" spans="2:5">
      <c r="B214"/>
      <c r="D214"/>
      <c r="E214"/>
    </row>
    <row r="215" spans="2:5">
      <c r="B215"/>
      <c r="D215"/>
      <c r="E215"/>
    </row>
    <row r="216" spans="2:5">
      <c r="B216"/>
      <c r="D216"/>
      <c r="E216"/>
    </row>
    <row r="217" spans="2:5">
      <c r="B217"/>
      <c r="D217"/>
      <c r="E217"/>
    </row>
    <row r="218" spans="2:5">
      <c r="D218"/>
      <c r="E218"/>
    </row>
    <row r="219" spans="2:5">
      <c r="D219"/>
      <c r="E219"/>
    </row>
    <row r="220" spans="2:5">
      <c r="D220"/>
      <c r="E220"/>
    </row>
    <row r="221" spans="2:5">
      <c r="D221"/>
      <c r="E221"/>
    </row>
    <row r="222" spans="2:5">
      <c r="D222"/>
      <c r="E222"/>
    </row>
    <row r="223" spans="2:5">
      <c r="D223"/>
      <c r="E223"/>
    </row>
    <row r="224" spans="2:5">
      <c r="D224"/>
      <c r="E224"/>
    </row>
    <row r="225" spans="4:5">
      <c r="D225"/>
      <c r="E225"/>
    </row>
    <row r="226" spans="4:5">
      <c r="D226"/>
      <c r="E226"/>
    </row>
    <row r="227" spans="4:5">
      <c r="D227"/>
      <c r="E227"/>
    </row>
    <row r="228" spans="4:5">
      <c r="D228"/>
      <c r="E228"/>
    </row>
    <row r="229" spans="4:5">
      <c r="D229"/>
      <c r="E229"/>
    </row>
    <row r="230" spans="4:5">
      <c r="D230"/>
      <c r="E230"/>
    </row>
    <row r="231" spans="4:5">
      <c r="D231"/>
      <c r="E231"/>
    </row>
    <row r="232" spans="4:5">
      <c r="D232"/>
      <c r="E232"/>
    </row>
    <row r="233" spans="4:5">
      <c r="D233"/>
      <c r="E233"/>
    </row>
    <row r="234" spans="4:5">
      <c r="D234"/>
      <c r="E234"/>
    </row>
    <row r="235" spans="4:5">
      <c r="D235"/>
      <c r="E235"/>
    </row>
    <row r="236" spans="4:5">
      <c r="D236"/>
      <c r="E236"/>
    </row>
    <row r="237" spans="4:5">
      <c r="D237"/>
      <c r="E237"/>
    </row>
    <row r="238" spans="4:5">
      <c r="D238"/>
      <c r="E238"/>
    </row>
    <row r="239" spans="4:5">
      <c r="D239"/>
      <c r="E239"/>
    </row>
    <row r="240" spans="4:5">
      <c r="D240"/>
      <c r="E240"/>
    </row>
    <row r="241" spans="4:5">
      <c r="D241"/>
      <c r="E241"/>
    </row>
    <row r="242" spans="4:5">
      <c r="D242"/>
      <c r="E242"/>
    </row>
    <row r="243" spans="4:5">
      <c r="D243"/>
      <c r="E243"/>
    </row>
  </sheetData>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93D3-BC72-46B5-99F0-7DF1D50078AB}">
  <dimension ref="A2:AN614"/>
  <sheetViews>
    <sheetView showGridLines="0" zoomScale="85" zoomScaleNormal="100" workbookViewId="0">
      <selection activeCell="A6" sqref="A6:D6"/>
    </sheetView>
  </sheetViews>
  <sheetFormatPr defaultRowHeight="15"/>
  <cols>
    <col min="1" max="1" width="25.5703125" bestFit="1" customWidth="1"/>
    <col min="2" max="3" width="20" customWidth="1"/>
    <col min="4" max="5" width="14.5703125" customWidth="1"/>
    <col min="6" max="18" width="20" customWidth="1"/>
    <col min="19" max="19" width="19.42578125" customWidth="1"/>
    <col min="20" max="20" width="20" customWidth="1"/>
    <col min="23" max="23" width="14.42578125" style="1" customWidth="1"/>
    <col min="24" max="24" width="18.5703125" style="1" customWidth="1"/>
    <col min="25" max="25" width="19.42578125" style="1" customWidth="1"/>
    <col min="26" max="26" width="20.5703125" style="1" customWidth="1"/>
    <col min="27" max="27" width="18.42578125" style="3" customWidth="1"/>
    <col min="28" max="31" width="13.5703125" style="3" customWidth="1"/>
    <col min="32" max="33" width="21.5703125" style="1" customWidth="1"/>
    <col min="34" max="34" width="11.42578125" style="1" customWidth="1"/>
    <col min="35" max="40" width="8.5703125" style="3"/>
  </cols>
  <sheetData>
    <row r="2" spans="1:40">
      <c r="AI2" s="3">
        <v>50</v>
      </c>
      <c r="AJ2" s="3">
        <v>49</v>
      </c>
      <c r="AK2" s="3">
        <v>48</v>
      </c>
      <c r="AL2" s="3">
        <v>47</v>
      </c>
    </row>
    <row r="3" spans="1:40" ht="57.75" customHeight="1" thickBot="1">
      <c r="B3" s="189" t="s">
        <v>99</v>
      </c>
      <c r="C3" s="190" t="s">
        <v>4596</v>
      </c>
      <c r="D3" s="190" t="s">
        <v>1578</v>
      </c>
      <c r="E3" s="190" t="s">
        <v>4597</v>
      </c>
      <c r="F3" s="190" t="s">
        <v>4598</v>
      </c>
      <c r="G3" s="190" t="s">
        <v>4599</v>
      </c>
      <c r="H3" s="190" t="s">
        <v>4600</v>
      </c>
      <c r="I3" s="190" t="s">
        <v>132</v>
      </c>
      <c r="J3" s="190" t="s">
        <v>4601</v>
      </c>
      <c r="K3" s="190" t="s">
        <v>4602</v>
      </c>
      <c r="L3" s="190" t="s">
        <v>4603</v>
      </c>
      <c r="M3" s="190"/>
      <c r="N3" s="190" t="s">
        <v>4604</v>
      </c>
      <c r="O3" s="190" t="s">
        <v>4605</v>
      </c>
      <c r="P3" s="190" t="s">
        <v>4606</v>
      </c>
      <c r="Q3" s="190" t="s">
        <v>4607</v>
      </c>
      <c r="R3" s="190" t="s">
        <v>4608</v>
      </c>
      <c r="S3" s="190" t="s">
        <v>4609</v>
      </c>
      <c r="T3" s="190" t="s">
        <v>4610</v>
      </c>
      <c r="W3" s="200" t="s">
        <v>203</v>
      </c>
      <c r="X3" s="200" t="s">
        <v>518</v>
      </c>
      <c r="Y3" s="200" t="s">
        <v>519</v>
      </c>
      <c r="Z3" s="200" t="s">
        <v>4562</v>
      </c>
      <c r="AA3" s="200" t="s">
        <v>4611</v>
      </c>
      <c r="AB3" s="200" t="s">
        <v>4598</v>
      </c>
      <c r="AC3" s="200" t="s">
        <v>4599</v>
      </c>
      <c r="AD3" s="200" t="s">
        <v>4600</v>
      </c>
      <c r="AE3" s="200" t="s">
        <v>4596</v>
      </c>
      <c r="AF3" s="200" t="s">
        <v>4612</v>
      </c>
      <c r="AG3" s="199" t="s">
        <v>3</v>
      </c>
      <c r="AH3" s="199" t="s">
        <v>4597</v>
      </c>
      <c r="AI3" s="299" t="s">
        <v>1578</v>
      </c>
      <c r="AJ3" s="299" t="s">
        <v>4096</v>
      </c>
      <c r="AK3" s="299" t="s">
        <v>2120</v>
      </c>
      <c r="AL3" s="299" t="s">
        <v>4613</v>
      </c>
      <c r="AM3" s="300" t="s">
        <v>4614</v>
      </c>
      <c r="AN3" s="300" t="s">
        <v>4615</v>
      </c>
    </row>
    <row r="4" spans="1:40" s="188" customFormat="1" ht="20.25" thickTop="1" thickBot="1">
      <c r="A4" s="304" t="s">
        <v>589</v>
      </c>
      <c r="B4" s="191" t="s">
        <v>460</v>
      </c>
      <c r="C4" s="266">
        <f t="shared" ref="C4:C24" si="0">AVERAGEIFS(AE:AE,Y:Y,B4)</f>
        <v>99.578823529411778</v>
      </c>
      <c r="D4" s="266">
        <f t="shared" ref="D4:D24" si="1">AVERAGEIFS(AI:AI,Y:Y,B4)</f>
        <v>99.323235294117637</v>
      </c>
      <c r="E4" s="266">
        <f t="shared" ref="E4:E24" si="2">AVERAGEIFS(AH:AH,Y:Y,B4)</f>
        <v>98.415882352941168</v>
      </c>
      <c r="F4" s="266">
        <f t="shared" ref="F4:F24" si="3">AVERAGEIFS(AB:AB,Y:Y,B4)</f>
        <v>99.148888888888877</v>
      </c>
      <c r="G4" s="266">
        <f t="shared" ref="G4:G24" si="4">AVERAGEIFS(AC:AC,Y:Y,B4)</f>
        <v>99.687352941176457</v>
      </c>
      <c r="H4" s="266">
        <f>IFERROR(AVERAGEIFS(AD:AD,Y:Y,B4),"-")</f>
        <v>99.816470588235276</v>
      </c>
      <c r="I4" s="194">
        <f t="shared" ref="I4:I24" si="5">COUNTIFS(Y:Y,B4)</f>
        <v>34</v>
      </c>
      <c r="J4" s="194">
        <f t="shared" ref="J4:J24" si="6">COUNTIFS(AE:AE,"&gt;99",Y:Y,B4)</f>
        <v>30</v>
      </c>
      <c r="K4" s="194">
        <f t="shared" ref="K4:K24" si="7">COUNTIFS(AE:AE,"&lt;99",Y:Y,B4)</f>
        <v>4</v>
      </c>
      <c r="L4" s="194">
        <f>VLOOKUP(B4,Planilha1!A:J,10,0)</f>
        <v>2</v>
      </c>
      <c r="M4" s="194">
        <f t="shared" ref="M4:M16" si="8">K4-L4</f>
        <v>2</v>
      </c>
      <c r="N4" s="197">
        <f>J4/I4</f>
        <v>0.88235294117647056</v>
      </c>
      <c r="O4" s="197">
        <f t="shared" ref="O4:O24" si="9">COUNTIFS(AH:AH,"&gt;99",$Y:$Y,$B4)/$I4</f>
        <v>0.94117647058823528</v>
      </c>
      <c r="P4" s="197">
        <f t="shared" ref="P4:P24" si="10">COUNTIFS(AI:AI,"&gt;99",$Y:$Y,$B4)/$I4</f>
        <v>0.91176470588235292</v>
      </c>
      <c r="Q4" s="197">
        <f t="shared" ref="Q4:Q24" si="11">COUNTIFS(AJ:AJ,"&gt;99",$Y:$Y,$B4)/$I4</f>
        <v>0.94117647058823528</v>
      </c>
      <c r="R4" s="197">
        <f t="shared" ref="R4:R24" si="12">COUNTIFS(AK:AK,"&gt;99",$Y:$Y,$B4)/$I4</f>
        <v>0.94117647058823528</v>
      </c>
      <c r="S4" s="197">
        <f t="shared" ref="S4:S24" si="13">COUNTIFS(AM:AM,"&gt;99",$Y:$Y,$B4)/$I4</f>
        <v>0.91176470588235292</v>
      </c>
      <c r="T4" s="197">
        <f t="shared" ref="T4:T24" si="14">COUNTIFS(AN:AN,"&gt;99",$Y:$Y,$B4)/$I4</f>
        <v>0.70588235294117652</v>
      </c>
      <c r="W4" s="1" t="s">
        <v>773</v>
      </c>
      <c r="X4" s="1" t="s">
        <v>446</v>
      </c>
      <c r="Y4" s="1" t="s">
        <v>465</v>
      </c>
      <c r="Z4" s="1" t="s">
        <v>589</v>
      </c>
      <c r="AA4" s="193" t="s">
        <v>208</v>
      </c>
      <c r="AB4" s="193">
        <v>99.98</v>
      </c>
      <c r="AC4" s="193">
        <v>100</v>
      </c>
      <c r="AD4" s="193">
        <v>100</v>
      </c>
      <c r="AE4" s="193">
        <v>99.99</v>
      </c>
      <c r="AF4" s="3" t="str">
        <f t="shared" ref="AF4:AF67" si="15">IF(AE4&lt;99,"&lt;99","&gt;99")</f>
        <v>&gt;99</v>
      </c>
      <c r="AG4" s="1" t="s">
        <v>137</v>
      </c>
      <c r="AH4" s="1">
        <v>100</v>
      </c>
      <c r="AI4" s="1">
        <v>99.99</v>
      </c>
      <c r="AJ4" s="193">
        <v>100</v>
      </c>
      <c r="AK4" s="193">
        <v>100</v>
      </c>
      <c r="AL4" s="193">
        <v>100</v>
      </c>
      <c r="AM4" s="193">
        <v>99.58</v>
      </c>
      <c r="AN4" s="193">
        <v>99.44</v>
      </c>
    </row>
    <row r="5" spans="1:40" s="188" customFormat="1" ht="20.25" thickTop="1" thickBot="1">
      <c r="A5" s="304" t="s">
        <v>589</v>
      </c>
      <c r="B5" s="191" t="s">
        <v>461</v>
      </c>
      <c r="C5" s="266">
        <f t="shared" si="0"/>
        <v>99.826136363636351</v>
      </c>
      <c r="D5" s="266">
        <f t="shared" si="1"/>
        <v>99.934999999999988</v>
      </c>
      <c r="E5" s="266">
        <f t="shared" si="2"/>
        <v>100</v>
      </c>
      <c r="F5" s="266">
        <f t="shared" si="3"/>
        <v>99.97837837837838</v>
      </c>
      <c r="G5" s="266">
        <f t="shared" si="4"/>
        <v>99.729545454545445</v>
      </c>
      <c r="H5" s="266">
        <f t="shared" ref="H5:H24" si="16">IFERROR(AVERAGEIFS(AD:AD,Y:Y,B5),100)</f>
        <v>99.998292682926831</v>
      </c>
      <c r="I5" s="194">
        <f t="shared" si="5"/>
        <v>46</v>
      </c>
      <c r="J5" s="194">
        <f t="shared" si="6"/>
        <v>42</v>
      </c>
      <c r="K5" s="194">
        <f t="shared" si="7"/>
        <v>2</v>
      </c>
      <c r="L5" s="194">
        <f>VLOOKUP(B5,Planilha1!A:J,10,0)</f>
        <v>2</v>
      </c>
      <c r="M5" s="194">
        <f t="shared" si="8"/>
        <v>0</v>
      </c>
      <c r="N5" s="197">
        <f t="shared" ref="N5:N26" si="17">J5/I5</f>
        <v>0.91304347826086951</v>
      </c>
      <c r="O5" s="197">
        <f t="shared" si="9"/>
        <v>0.95652173913043481</v>
      </c>
      <c r="P5" s="197">
        <f t="shared" si="10"/>
        <v>0.93478260869565222</v>
      </c>
      <c r="Q5" s="197">
        <f t="shared" si="11"/>
        <v>0.95652173913043481</v>
      </c>
      <c r="R5" s="197">
        <f t="shared" si="12"/>
        <v>0.97826086956521741</v>
      </c>
      <c r="S5" s="197">
        <f t="shared" si="13"/>
        <v>0.65217391304347827</v>
      </c>
      <c r="T5" s="197">
        <f t="shared" si="14"/>
        <v>0.71739130434782605</v>
      </c>
      <c r="W5" s="1" t="s">
        <v>4070</v>
      </c>
      <c r="X5" s="1" t="s">
        <v>446</v>
      </c>
      <c r="Y5" s="1" t="s">
        <v>451</v>
      </c>
      <c r="Z5" s="1" t="s">
        <v>589</v>
      </c>
      <c r="AA5" s="193" t="str">
        <f>_xlfn.XLOOKUP(Y5,B:B,A:A,0,0)</f>
        <v>SABARÁ</v>
      </c>
      <c r="AB5" s="193" t="s">
        <v>186</v>
      </c>
      <c r="AC5" s="193">
        <v>99.96</v>
      </c>
      <c r="AD5" s="193">
        <v>99.96</v>
      </c>
      <c r="AE5" s="193">
        <v>99.96</v>
      </c>
      <c r="AF5" s="3" t="str">
        <f t="shared" si="15"/>
        <v>&gt;99</v>
      </c>
      <c r="AG5" s="1" t="s">
        <v>137</v>
      </c>
      <c r="AH5" s="1">
        <v>100</v>
      </c>
      <c r="AI5" s="1">
        <v>100</v>
      </c>
      <c r="AJ5" s="193">
        <v>99.91</v>
      </c>
      <c r="AK5" s="193">
        <v>100</v>
      </c>
      <c r="AL5" s="193">
        <v>99.98</v>
      </c>
      <c r="AM5" s="193">
        <v>99.99</v>
      </c>
      <c r="AN5" s="193">
        <v>95.89</v>
      </c>
    </row>
    <row r="6" spans="1:40" s="188" customFormat="1" ht="20.25" thickTop="1" thickBot="1">
      <c r="A6" s="304" t="s">
        <v>589</v>
      </c>
      <c r="B6" s="191" t="s">
        <v>40</v>
      </c>
      <c r="C6" s="266">
        <f t="shared" si="0"/>
        <v>98.091428571428551</v>
      </c>
      <c r="D6" s="266">
        <f t="shared" si="1"/>
        <v>97.341428571428565</v>
      </c>
      <c r="E6" s="266">
        <f t="shared" si="2"/>
        <v>99.272142857142853</v>
      </c>
      <c r="F6" s="266">
        <f t="shared" si="3"/>
        <v>96.323076923076925</v>
      </c>
      <c r="G6" s="266">
        <f t="shared" si="4"/>
        <v>98.849285714285699</v>
      </c>
      <c r="H6" s="266">
        <f t="shared" si="16"/>
        <v>99.084999999999994</v>
      </c>
      <c r="I6" s="194">
        <f t="shared" si="5"/>
        <v>14</v>
      </c>
      <c r="J6" s="194">
        <f t="shared" si="6"/>
        <v>9</v>
      </c>
      <c r="K6" s="194">
        <f t="shared" si="7"/>
        <v>5</v>
      </c>
      <c r="L6" s="194">
        <f>VLOOKUP(B6,Planilha1!A:J,10,0)</f>
        <v>5</v>
      </c>
      <c r="M6" s="194">
        <f t="shared" si="8"/>
        <v>0</v>
      </c>
      <c r="N6" s="197">
        <f t="shared" si="17"/>
        <v>0.6428571428571429</v>
      </c>
      <c r="O6" s="197">
        <f t="shared" si="9"/>
        <v>0.9285714285714286</v>
      </c>
      <c r="P6" s="197">
        <f t="shared" si="10"/>
        <v>0.6428571428571429</v>
      </c>
      <c r="Q6" s="197">
        <f t="shared" si="11"/>
        <v>0.7142857142857143</v>
      </c>
      <c r="R6" s="197">
        <f t="shared" si="12"/>
        <v>0.6428571428571429</v>
      </c>
      <c r="S6" s="197">
        <f t="shared" si="13"/>
        <v>0.6428571428571429</v>
      </c>
      <c r="T6" s="197">
        <f t="shared" si="14"/>
        <v>0</v>
      </c>
      <c r="W6" s="1" t="s">
        <v>626</v>
      </c>
      <c r="X6" s="1" t="s">
        <v>446</v>
      </c>
      <c r="Y6" s="1" t="s">
        <v>465</v>
      </c>
      <c r="Z6" s="1" t="s">
        <v>589</v>
      </c>
      <c r="AA6" s="193" t="s">
        <v>208</v>
      </c>
      <c r="AB6" s="193">
        <v>98.98</v>
      </c>
      <c r="AC6" s="193">
        <v>97.94</v>
      </c>
      <c r="AD6" s="193">
        <v>97.95</v>
      </c>
      <c r="AE6" s="193">
        <v>98.17</v>
      </c>
      <c r="AF6" s="3" t="str">
        <f t="shared" si="15"/>
        <v>&lt;99</v>
      </c>
      <c r="AG6" s="1" t="s">
        <v>137</v>
      </c>
      <c r="AH6" s="1">
        <v>100</v>
      </c>
      <c r="AI6" s="1">
        <v>96.04</v>
      </c>
      <c r="AJ6" s="193">
        <v>100</v>
      </c>
      <c r="AK6" s="193">
        <v>94.66</v>
      </c>
      <c r="AL6" s="193">
        <v>95.52</v>
      </c>
      <c r="AM6" s="193">
        <v>96.67</v>
      </c>
      <c r="AN6" s="193">
        <v>99.35</v>
      </c>
    </row>
    <row r="7" spans="1:40" s="188" customFormat="1" ht="20.25" thickTop="1" thickBot="1">
      <c r="A7" s="304" t="s">
        <v>589</v>
      </c>
      <c r="B7" s="191" t="s">
        <v>462</v>
      </c>
      <c r="C7" s="266">
        <f t="shared" si="0"/>
        <v>99.356666666666669</v>
      </c>
      <c r="D7" s="266">
        <f t="shared" si="1"/>
        <v>98.908333333333317</v>
      </c>
      <c r="E7" s="266">
        <f t="shared" si="2"/>
        <v>100</v>
      </c>
      <c r="F7" s="266">
        <f t="shared" si="3"/>
        <v>98.691111111111113</v>
      </c>
      <c r="G7" s="266">
        <f t="shared" si="4"/>
        <v>99.470833333333346</v>
      </c>
      <c r="H7" s="266">
        <f t="shared" si="16"/>
        <v>99.6</v>
      </c>
      <c r="I7" s="194">
        <f t="shared" si="5"/>
        <v>12</v>
      </c>
      <c r="J7" s="194">
        <f t="shared" si="6"/>
        <v>9</v>
      </c>
      <c r="K7" s="194">
        <f t="shared" si="7"/>
        <v>3</v>
      </c>
      <c r="L7" s="194">
        <f>VLOOKUP(B7,Planilha1!A:J,10,0)</f>
        <v>1</v>
      </c>
      <c r="M7" s="194">
        <f t="shared" si="8"/>
        <v>2</v>
      </c>
      <c r="N7" s="197">
        <f t="shared" si="17"/>
        <v>0.75</v>
      </c>
      <c r="O7" s="197">
        <f t="shared" si="9"/>
        <v>1</v>
      </c>
      <c r="P7" s="197">
        <f t="shared" si="10"/>
        <v>0.75</v>
      </c>
      <c r="Q7" s="197">
        <f t="shared" si="11"/>
        <v>0.91666666666666663</v>
      </c>
      <c r="R7" s="197">
        <f t="shared" si="12"/>
        <v>0.83333333333333337</v>
      </c>
      <c r="S7" s="197">
        <f t="shared" si="13"/>
        <v>0.83333333333333337</v>
      </c>
      <c r="T7" s="197">
        <f t="shared" si="14"/>
        <v>0.83333333333333337</v>
      </c>
      <c r="W7" s="1" t="s">
        <v>793</v>
      </c>
      <c r="X7" s="1" t="s">
        <v>445</v>
      </c>
      <c r="Y7" s="1" t="s">
        <v>463</v>
      </c>
      <c r="Z7" s="1" t="s">
        <v>589</v>
      </c>
      <c r="AA7" s="193" t="s">
        <v>208</v>
      </c>
      <c r="AB7" s="193">
        <v>99.99</v>
      </c>
      <c r="AC7" s="193">
        <v>100</v>
      </c>
      <c r="AD7" s="193">
        <v>100</v>
      </c>
      <c r="AE7" s="193">
        <v>100</v>
      </c>
      <c r="AF7" s="3" t="str">
        <f t="shared" si="15"/>
        <v>&gt;99</v>
      </c>
      <c r="AG7" s="1" t="s">
        <v>137</v>
      </c>
      <c r="AH7" s="1">
        <v>100</v>
      </c>
      <c r="AI7" s="1">
        <v>100</v>
      </c>
      <c r="AJ7" s="193">
        <v>100</v>
      </c>
      <c r="AK7" s="193">
        <v>100</v>
      </c>
      <c r="AL7" s="193">
        <v>100</v>
      </c>
      <c r="AM7" s="193">
        <v>100</v>
      </c>
      <c r="AN7" s="193">
        <v>99.98</v>
      </c>
    </row>
    <row r="8" spans="1:40" s="188" customFormat="1" ht="20.25" thickTop="1" thickBot="1">
      <c r="A8" s="304" t="s">
        <v>589</v>
      </c>
      <c r="B8" s="191" t="s">
        <v>459</v>
      </c>
      <c r="C8" s="266">
        <f t="shared" si="0"/>
        <v>99.262857142857129</v>
      </c>
      <c r="D8" s="266">
        <f t="shared" si="1"/>
        <v>99.46142857142857</v>
      </c>
      <c r="E8" s="266">
        <f t="shared" si="2"/>
        <v>99.999285714285719</v>
      </c>
      <c r="F8" s="266">
        <f t="shared" si="3"/>
        <v>98.254999999999995</v>
      </c>
      <c r="G8" s="266">
        <f t="shared" si="4"/>
        <v>99.58642857142857</v>
      </c>
      <c r="H8" s="266">
        <f t="shared" si="16"/>
        <v>99.506</v>
      </c>
      <c r="I8" s="194">
        <f t="shared" si="5"/>
        <v>14</v>
      </c>
      <c r="J8" s="194">
        <f t="shared" si="6"/>
        <v>11</v>
      </c>
      <c r="K8" s="194">
        <f t="shared" si="7"/>
        <v>3</v>
      </c>
      <c r="L8" s="194">
        <f>VLOOKUP(B8,Planilha1!A:J,10,0)</f>
        <v>3</v>
      </c>
      <c r="M8" s="194">
        <f t="shared" si="8"/>
        <v>0</v>
      </c>
      <c r="N8" s="197">
        <f t="shared" si="17"/>
        <v>0.7857142857142857</v>
      </c>
      <c r="O8" s="197">
        <f t="shared" si="9"/>
        <v>1</v>
      </c>
      <c r="P8" s="197">
        <f t="shared" si="10"/>
        <v>0.9285714285714286</v>
      </c>
      <c r="Q8" s="197">
        <f t="shared" si="11"/>
        <v>0.7857142857142857</v>
      </c>
      <c r="R8" s="197">
        <f t="shared" si="12"/>
        <v>0.7142857142857143</v>
      </c>
      <c r="S8" s="197">
        <f t="shared" si="13"/>
        <v>0.2857142857142857</v>
      </c>
      <c r="T8" s="197">
        <f t="shared" si="14"/>
        <v>0.42857142857142855</v>
      </c>
      <c r="W8" s="1" t="s">
        <v>1129</v>
      </c>
      <c r="X8" s="1" t="s">
        <v>446</v>
      </c>
      <c r="Y8" s="1" t="s">
        <v>463</v>
      </c>
      <c r="Z8" s="1" t="s">
        <v>589</v>
      </c>
      <c r="AA8" s="193" t="s">
        <v>208</v>
      </c>
      <c r="AB8" s="193">
        <v>90.84</v>
      </c>
      <c r="AC8" s="193">
        <v>93.01</v>
      </c>
      <c r="AD8" s="193" t="s">
        <v>186</v>
      </c>
      <c r="AE8" s="193">
        <v>92.33</v>
      </c>
      <c r="AF8" s="3" t="str">
        <f t="shared" si="15"/>
        <v>&lt;99</v>
      </c>
      <c r="AG8" s="1" t="s">
        <v>137</v>
      </c>
      <c r="AH8" s="1">
        <v>100</v>
      </c>
      <c r="AI8" s="1">
        <v>83.08</v>
      </c>
      <c r="AJ8" s="193">
        <v>100</v>
      </c>
      <c r="AK8" s="193">
        <v>99.86</v>
      </c>
      <c r="AL8" s="193">
        <v>100</v>
      </c>
      <c r="AM8" s="193">
        <v>99.97</v>
      </c>
      <c r="AN8" s="193">
        <v>89.87</v>
      </c>
    </row>
    <row r="9" spans="1:40" s="188" customFormat="1" ht="20.25" thickTop="1" thickBot="1">
      <c r="A9" s="304" t="s">
        <v>589</v>
      </c>
      <c r="B9" s="191" t="s">
        <v>458</v>
      </c>
      <c r="C9" s="266">
        <f t="shared" si="0"/>
        <v>99.826818181818183</v>
      </c>
      <c r="D9" s="266">
        <f t="shared" si="1"/>
        <v>99.855909090909094</v>
      </c>
      <c r="E9" s="266">
        <f t="shared" si="2"/>
        <v>99.739090909090919</v>
      </c>
      <c r="F9" s="266">
        <f t="shared" si="3"/>
        <v>99.603500000000011</v>
      </c>
      <c r="G9" s="266">
        <f t="shared" si="4"/>
        <v>99.971363636363634</v>
      </c>
      <c r="H9" s="266">
        <f t="shared" si="16"/>
        <v>99.653500000000008</v>
      </c>
      <c r="I9" s="194">
        <f t="shared" si="5"/>
        <v>22</v>
      </c>
      <c r="J9" s="194">
        <f t="shared" si="6"/>
        <v>21</v>
      </c>
      <c r="K9" s="194">
        <f t="shared" si="7"/>
        <v>1</v>
      </c>
      <c r="L9" s="194">
        <f>VLOOKUP(B9,Planilha1!A:J,10,0)</f>
        <v>1</v>
      </c>
      <c r="M9" s="194">
        <f t="shared" si="8"/>
        <v>0</v>
      </c>
      <c r="N9" s="197">
        <f t="shared" si="17"/>
        <v>0.95454545454545459</v>
      </c>
      <c r="O9" s="197">
        <f t="shared" si="9"/>
        <v>0.95454545454545459</v>
      </c>
      <c r="P9" s="197">
        <f t="shared" si="10"/>
        <v>0.95454545454545459</v>
      </c>
      <c r="Q9" s="197">
        <f t="shared" si="11"/>
        <v>0.95454545454545459</v>
      </c>
      <c r="R9" s="197">
        <f t="shared" si="12"/>
        <v>0.81818181818181823</v>
      </c>
      <c r="S9" s="197">
        <f t="shared" si="13"/>
        <v>0.81818181818181823</v>
      </c>
      <c r="T9" s="197">
        <f t="shared" si="14"/>
        <v>0.45454545454545453</v>
      </c>
      <c r="W9" s="1" t="s">
        <v>984</v>
      </c>
      <c r="X9" s="1" t="s">
        <v>446</v>
      </c>
      <c r="Y9" s="1" t="s">
        <v>447</v>
      </c>
      <c r="Z9" s="1" t="s">
        <v>589</v>
      </c>
      <c r="AA9" s="193" t="str">
        <f>_xlfn.XLOOKUP(Y9,B:B,A:A,0,0)</f>
        <v>SANTA LUZIA</v>
      </c>
      <c r="AB9" s="193">
        <v>99.95</v>
      </c>
      <c r="AC9" s="193">
        <v>99.96</v>
      </c>
      <c r="AD9" s="193" t="s">
        <v>186</v>
      </c>
      <c r="AE9" s="193">
        <v>99.96</v>
      </c>
      <c r="AF9" s="3" t="str">
        <f t="shared" si="15"/>
        <v>&gt;99</v>
      </c>
      <c r="AG9" s="1" t="s">
        <v>137</v>
      </c>
      <c r="AH9" s="1">
        <v>100</v>
      </c>
      <c r="AI9" s="1">
        <v>99.94</v>
      </c>
      <c r="AJ9" s="193">
        <v>99.97</v>
      </c>
      <c r="AK9" s="193">
        <v>100</v>
      </c>
      <c r="AL9" s="193">
        <v>99.85</v>
      </c>
      <c r="AM9" s="193">
        <v>99.31</v>
      </c>
      <c r="AN9" s="193">
        <v>92.07</v>
      </c>
    </row>
    <row r="10" spans="1:40" s="188" customFormat="1" ht="20.25" thickTop="1" thickBot="1">
      <c r="A10" s="304" t="s">
        <v>589</v>
      </c>
      <c r="B10" s="191" t="s">
        <v>464</v>
      </c>
      <c r="C10" s="266">
        <f t="shared" si="0"/>
        <v>99.055428571428536</v>
      </c>
      <c r="D10" s="266">
        <f t="shared" si="1"/>
        <v>98.205142857142846</v>
      </c>
      <c r="E10" s="266">
        <f t="shared" si="2"/>
        <v>99.730571428571423</v>
      </c>
      <c r="F10" s="266">
        <f t="shared" si="3"/>
        <v>98.84172413793101</v>
      </c>
      <c r="G10" s="266">
        <f t="shared" si="4"/>
        <v>99.015294117647031</v>
      </c>
      <c r="H10" s="266">
        <f t="shared" si="16"/>
        <v>99.558387096774197</v>
      </c>
      <c r="I10" s="194">
        <f t="shared" si="5"/>
        <v>36</v>
      </c>
      <c r="J10" s="194">
        <f t="shared" si="6"/>
        <v>23</v>
      </c>
      <c r="K10" s="194">
        <f t="shared" si="7"/>
        <v>12</v>
      </c>
      <c r="L10" s="194">
        <f>VLOOKUP(B10,Planilha1!A:J,10,0)</f>
        <v>4</v>
      </c>
      <c r="M10" s="194">
        <f t="shared" si="8"/>
        <v>8</v>
      </c>
      <c r="N10" s="197">
        <f t="shared" si="17"/>
        <v>0.63888888888888884</v>
      </c>
      <c r="O10" s="197">
        <f t="shared" si="9"/>
        <v>0.94444444444444442</v>
      </c>
      <c r="P10" s="197">
        <f t="shared" si="10"/>
        <v>0.66666666666666663</v>
      </c>
      <c r="Q10" s="197">
        <f t="shared" si="11"/>
        <v>0.91666666666666663</v>
      </c>
      <c r="R10" s="197">
        <f t="shared" si="12"/>
        <v>0.52777777777777779</v>
      </c>
      <c r="S10" s="197">
        <f t="shared" si="13"/>
        <v>0.69444444444444442</v>
      </c>
      <c r="T10" s="197">
        <f t="shared" si="14"/>
        <v>0.55555555555555558</v>
      </c>
      <c r="W10" s="1" t="s">
        <v>1213</v>
      </c>
      <c r="X10" s="1" t="s">
        <v>446</v>
      </c>
      <c r="Y10" s="1" t="s">
        <v>462</v>
      </c>
      <c r="Z10" s="1" t="s">
        <v>589</v>
      </c>
      <c r="AA10" s="193" t="s">
        <v>208</v>
      </c>
      <c r="AB10" s="193">
        <v>99.96</v>
      </c>
      <c r="AC10" s="193">
        <v>99.97</v>
      </c>
      <c r="AD10" s="193">
        <v>99.98</v>
      </c>
      <c r="AE10" s="193">
        <v>99.97</v>
      </c>
      <c r="AF10" s="3" t="str">
        <f t="shared" si="15"/>
        <v>&gt;99</v>
      </c>
      <c r="AG10" s="1" t="s">
        <v>137</v>
      </c>
      <c r="AH10" s="1">
        <v>100</v>
      </c>
      <c r="AI10" s="1">
        <v>99.97</v>
      </c>
      <c r="AJ10" s="193">
        <v>99.97</v>
      </c>
      <c r="AK10" s="193">
        <v>99.85</v>
      </c>
      <c r="AL10" s="193">
        <v>99.94</v>
      </c>
      <c r="AM10" s="193">
        <v>97.24</v>
      </c>
      <c r="AN10" s="193">
        <v>99.88</v>
      </c>
    </row>
    <row r="11" spans="1:40" s="188" customFormat="1" ht="20.25" thickTop="1" thickBot="1">
      <c r="A11" s="304" t="s">
        <v>589</v>
      </c>
      <c r="B11" s="191" t="s">
        <v>465</v>
      </c>
      <c r="C11" s="266">
        <f t="shared" si="0"/>
        <v>99.520999999999972</v>
      </c>
      <c r="D11" s="266">
        <f t="shared" si="1"/>
        <v>99.215599999999995</v>
      </c>
      <c r="E11" s="266">
        <f t="shared" si="2"/>
        <v>99.943000000000012</v>
      </c>
      <c r="F11" s="266">
        <f t="shared" si="3"/>
        <v>98.997857142857143</v>
      </c>
      <c r="G11" s="266">
        <f t="shared" si="4"/>
        <v>99.79759999999996</v>
      </c>
      <c r="H11" s="266">
        <f t="shared" si="16"/>
        <v>99.503409090909088</v>
      </c>
      <c r="I11" s="194">
        <f t="shared" si="5"/>
        <v>51</v>
      </c>
      <c r="J11" s="194">
        <f t="shared" si="6"/>
        <v>44</v>
      </c>
      <c r="K11" s="194">
        <f t="shared" si="7"/>
        <v>6</v>
      </c>
      <c r="L11" s="194">
        <f>VLOOKUP(B11,Planilha1!A:J,10,0)</f>
        <v>3</v>
      </c>
      <c r="M11" s="194">
        <f t="shared" si="8"/>
        <v>3</v>
      </c>
      <c r="N11" s="197">
        <f t="shared" si="17"/>
        <v>0.86274509803921573</v>
      </c>
      <c r="O11" s="197">
        <f t="shared" si="9"/>
        <v>0.96078431372549022</v>
      </c>
      <c r="P11" s="197">
        <f t="shared" si="10"/>
        <v>0.88235294117647056</v>
      </c>
      <c r="Q11" s="197">
        <f t="shared" si="11"/>
        <v>0.94117647058823528</v>
      </c>
      <c r="R11" s="197">
        <f t="shared" si="12"/>
        <v>0.50980392156862742</v>
      </c>
      <c r="S11" s="197">
        <f t="shared" si="13"/>
        <v>0.66666666666666663</v>
      </c>
      <c r="T11" s="197">
        <f t="shared" si="14"/>
        <v>0.56862745098039214</v>
      </c>
      <c r="W11" s="1" t="s">
        <v>1280</v>
      </c>
      <c r="X11" s="1" t="s">
        <v>446</v>
      </c>
      <c r="Y11" s="1" t="s">
        <v>465</v>
      </c>
      <c r="Z11" s="1" t="s">
        <v>589</v>
      </c>
      <c r="AA11" s="193" t="s">
        <v>208</v>
      </c>
      <c r="AB11" s="193">
        <v>99.99</v>
      </c>
      <c r="AC11" s="193">
        <v>100</v>
      </c>
      <c r="AD11" s="193">
        <v>100</v>
      </c>
      <c r="AE11" s="193">
        <v>100</v>
      </c>
      <c r="AF11" s="3" t="str">
        <f t="shared" si="15"/>
        <v>&gt;99</v>
      </c>
      <c r="AG11" s="1" t="s">
        <v>137</v>
      </c>
      <c r="AH11" s="1">
        <v>100</v>
      </c>
      <c r="AI11" s="1">
        <v>100</v>
      </c>
      <c r="AJ11" s="193">
        <v>100</v>
      </c>
      <c r="AK11" s="193">
        <v>94.72</v>
      </c>
      <c r="AL11" s="193">
        <v>94.85</v>
      </c>
      <c r="AM11" s="193">
        <v>94.02</v>
      </c>
      <c r="AN11" s="193">
        <v>92.14</v>
      </c>
    </row>
    <row r="12" spans="1:40" s="188" customFormat="1" ht="20.25" thickTop="1" thickBot="1">
      <c r="A12" s="304" t="s">
        <v>589</v>
      </c>
      <c r="B12" s="191" t="s">
        <v>463</v>
      </c>
      <c r="C12" s="266">
        <f t="shared" si="0"/>
        <v>99.006190476190483</v>
      </c>
      <c r="D12" s="266">
        <f t="shared" si="1"/>
        <v>99.181428571428569</v>
      </c>
      <c r="E12" s="266">
        <f t="shared" si="2"/>
        <v>100</v>
      </c>
      <c r="F12" s="266">
        <f t="shared" si="3"/>
        <v>98.080714285714294</v>
      </c>
      <c r="G12" s="266">
        <f t="shared" si="4"/>
        <v>99.11476190476192</v>
      </c>
      <c r="H12" s="266">
        <f t="shared" si="16"/>
        <v>99.282000000000011</v>
      </c>
      <c r="I12" s="194">
        <f t="shared" si="5"/>
        <v>22</v>
      </c>
      <c r="J12" s="194">
        <f t="shared" si="6"/>
        <v>17</v>
      </c>
      <c r="K12" s="194">
        <f t="shared" si="7"/>
        <v>4</v>
      </c>
      <c r="L12" s="194">
        <f>VLOOKUP(B12,Planilha1!A:J,10,0)</f>
        <v>4</v>
      </c>
      <c r="M12" s="194">
        <f t="shared" si="8"/>
        <v>0</v>
      </c>
      <c r="N12" s="197">
        <f t="shared" si="17"/>
        <v>0.77272727272727271</v>
      </c>
      <c r="O12" s="197">
        <f t="shared" si="9"/>
        <v>0.95454545454545459</v>
      </c>
      <c r="P12" s="197">
        <f t="shared" si="10"/>
        <v>0.90909090909090906</v>
      </c>
      <c r="Q12" s="197">
        <f t="shared" si="11"/>
        <v>0.77272727272727271</v>
      </c>
      <c r="R12" s="197">
        <f t="shared" si="12"/>
        <v>1</v>
      </c>
      <c r="S12" s="197">
        <f t="shared" si="13"/>
        <v>0.95454545454545459</v>
      </c>
      <c r="T12" s="197">
        <f t="shared" si="14"/>
        <v>0.27272727272727271</v>
      </c>
      <c r="W12" s="1" t="s">
        <v>1316</v>
      </c>
      <c r="X12" s="1" t="s">
        <v>446</v>
      </c>
      <c r="Y12" s="1" t="s">
        <v>450</v>
      </c>
      <c r="Z12" s="1" t="s">
        <v>589</v>
      </c>
      <c r="AA12" s="193" t="s">
        <v>208</v>
      </c>
      <c r="AB12" s="193">
        <v>100</v>
      </c>
      <c r="AC12" s="193">
        <v>99.97</v>
      </c>
      <c r="AD12" s="193">
        <v>99.99</v>
      </c>
      <c r="AE12" s="193">
        <v>99.98</v>
      </c>
      <c r="AF12" s="3" t="str">
        <f t="shared" si="15"/>
        <v>&gt;99</v>
      </c>
      <c r="AG12" s="1" t="s">
        <v>137</v>
      </c>
      <c r="AH12" s="1">
        <v>100</v>
      </c>
      <c r="AI12" s="1">
        <v>99.95</v>
      </c>
      <c r="AJ12" s="193">
        <v>100</v>
      </c>
      <c r="AK12" s="193">
        <v>100</v>
      </c>
      <c r="AL12" s="193">
        <v>100</v>
      </c>
      <c r="AM12" s="193">
        <v>100</v>
      </c>
      <c r="AN12" s="193">
        <v>94.6</v>
      </c>
    </row>
    <row r="13" spans="1:40" s="188" customFormat="1" ht="20.25" thickTop="1" thickBot="1">
      <c r="A13" s="304" t="s">
        <v>589</v>
      </c>
      <c r="B13" s="191" t="s">
        <v>450</v>
      </c>
      <c r="C13" s="266">
        <f t="shared" si="0"/>
        <v>99.11049504950492</v>
      </c>
      <c r="D13" s="266">
        <f t="shared" si="1"/>
        <v>99.280099009900965</v>
      </c>
      <c r="E13" s="266">
        <f t="shared" si="2"/>
        <v>99.859207920792088</v>
      </c>
      <c r="F13" s="266">
        <f t="shared" si="3"/>
        <v>99.151666666666628</v>
      </c>
      <c r="G13" s="266">
        <f t="shared" si="4"/>
        <v>98.43099009900989</v>
      </c>
      <c r="H13" s="266">
        <f t="shared" si="16"/>
        <v>99.403068181818156</v>
      </c>
      <c r="I13" s="194">
        <f t="shared" si="5"/>
        <v>103</v>
      </c>
      <c r="J13" s="194">
        <f t="shared" si="6"/>
        <v>84</v>
      </c>
      <c r="K13" s="194">
        <f t="shared" si="7"/>
        <v>17</v>
      </c>
      <c r="L13" s="194">
        <f>VLOOKUP(B13,Planilha1!A:J,10,0)</f>
        <v>22</v>
      </c>
      <c r="M13" s="194">
        <f t="shared" si="8"/>
        <v>-5</v>
      </c>
      <c r="N13" s="197">
        <f t="shared" si="17"/>
        <v>0.81553398058252424</v>
      </c>
      <c r="O13" s="197">
        <f t="shared" si="9"/>
        <v>0.94174757281553401</v>
      </c>
      <c r="P13" s="197">
        <f t="shared" si="10"/>
        <v>0.85436893203883491</v>
      </c>
      <c r="Q13" s="197">
        <f t="shared" si="11"/>
        <v>0.76699029126213591</v>
      </c>
      <c r="R13" s="197">
        <f t="shared" si="12"/>
        <v>0.91262135922330101</v>
      </c>
      <c r="S13" s="197">
        <f t="shared" si="13"/>
        <v>0.75728155339805825</v>
      </c>
      <c r="T13" s="197">
        <f t="shared" si="14"/>
        <v>0.73786407766990292</v>
      </c>
      <c r="W13" s="1" t="s">
        <v>1187</v>
      </c>
      <c r="X13" s="1" t="s">
        <v>446</v>
      </c>
      <c r="Y13" s="1" t="s">
        <v>452</v>
      </c>
      <c r="Z13" s="1" t="s">
        <v>589</v>
      </c>
      <c r="AA13" s="193" t="str">
        <f>_xlfn.XLOOKUP(Y13,B:B,A:A,0,0)</f>
        <v>VICOÇA</v>
      </c>
      <c r="AB13" s="193">
        <v>99.99</v>
      </c>
      <c r="AC13" s="193">
        <v>96.27</v>
      </c>
      <c r="AD13" s="193">
        <v>99.95</v>
      </c>
      <c r="AE13" s="193">
        <v>97.8</v>
      </c>
      <c r="AF13" s="3" t="str">
        <f t="shared" si="15"/>
        <v>&lt;99</v>
      </c>
      <c r="AG13" s="1" t="s">
        <v>137</v>
      </c>
      <c r="AH13" s="1">
        <v>100</v>
      </c>
      <c r="AI13" s="1">
        <v>96.37</v>
      </c>
      <c r="AJ13" s="193">
        <v>99.05</v>
      </c>
      <c r="AK13" s="193">
        <v>100</v>
      </c>
      <c r="AL13" s="193">
        <v>99.2</v>
      </c>
      <c r="AM13" s="193">
        <v>96.29</v>
      </c>
      <c r="AN13" s="193">
        <v>90.71</v>
      </c>
    </row>
    <row r="14" spans="1:40" s="188" customFormat="1" ht="20.25" thickTop="1" thickBot="1">
      <c r="A14" s="304" t="s">
        <v>705</v>
      </c>
      <c r="B14" s="191" t="s">
        <v>453</v>
      </c>
      <c r="C14" s="266">
        <f t="shared" si="0"/>
        <v>98.188999999999993</v>
      </c>
      <c r="D14" s="266">
        <f t="shared" si="1"/>
        <v>99.199000000000026</v>
      </c>
      <c r="E14" s="266">
        <f t="shared" si="2"/>
        <v>99.956499999999991</v>
      </c>
      <c r="F14" s="266">
        <f t="shared" si="3"/>
        <v>96.930000000000021</v>
      </c>
      <c r="G14" s="266">
        <f t="shared" si="4"/>
        <v>98.486500000000007</v>
      </c>
      <c r="H14" s="266">
        <f t="shared" si="16"/>
        <v>98.95750000000001</v>
      </c>
      <c r="I14" s="194">
        <f t="shared" si="5"/>
        <v>20</v>
      </c>
      <c r="J14" s="194">
        <f t="shared" si="6"/>
        <v>13</v>
      </c>
      <c r="K14" s="194">
        <f t="shared" si="7"/>
        <v>7</v>
      </c>
      <c r="L14" s="194">
        <f>VLOOKUP(B14,Planilha1!A:J,10,0)</f>
        <v>15</v>
      </c>
      <c r="M14" s="194">
        <f t="shared" si="8"/>
        <v>-8</v>
      </c>
      <c r="N14" s="197">
        <f t="shared" si="17"/>
        <v>0.65</v>
      </c>
      <c r="O14" s="197">
        <f t="shared" si="9"/>
        <v>1</v>
      </c>
      <c r="P14" s="197">
        <f t="shared" si="10"/>
        <v>0.9</v>
      </c>
      <c r="Q14" s="197">
        <f t="shared" si="11"/>
        <v>0.2</v>
      </c>
      <c r="R14" s="197">
        <f t="shared" si="12"/>
        <v>0.8</v>
      </c>
      <c r="S14" s="197">
        <f t="shared" si="13"/>
        <v>0.55000000000000004</v>
      </c>
      <c r="T14" s="197">
        <f t="shared" si="14"/>
        <v>0.5</v>
      </c>
      <c r="W14" s="1" t="s">
        <v>1939</v>
      </c>
      <c r="X14" s="1" t="s">
        <v>445</v>
      </c>
      <c r="Y14" s="1" t="s">
        <v>449</v>
      </c>
      <c r="Z14" s="1" t="s">
        <v>589</v>
      </c>
      <c r="AA14" s="193" t="s">
        <v>208</v>
      </c>
      <c r="AB14" s="193">
        <v>85.19</v>
      </c>
      <c r="AC14" s="193">
        <v>99.24</v>
      </c>
      <c r="AD14" s="193">
        <v>99.25</v>
      </c>
      <c r="AE14" s="193">
        <v>97.55</v>
      </c>
      <c r="AF14" s="3" t="str">
        <f t="shared" si="15"/>
        <v>&lt;99</v>
      </c>
      <c r="AG14" s="1" t="s">
        <v>137</v>
      </c>
      <c r="AH14" s="1">
        <v>96.68</v>
      </c>
      <c r="AI14" s="1">
        <v>98.91</v>
      </c>
      <c r="AJ14" s="193">
        <v>96.25</v>
      </c>
      <c r="AK14" s="193">
        <v>100</v>
      </c>
      <c r="AL14" s="193">
        <v>99.88</v>
      </c>
      <c r="AM14" s="193">
        <v>99.33</v>
      </c>
      <c r="AN14" s="193">
        <v>93.78</v>
      </c>
    </row>
    <row r="15" spans="1:40" ht="20.25" thickTop="1" thickBot="1">
      <c r="A15" s="304" t="s">
        <v>705</v>
      </c>
      <c r="B15" s="191" t="s">
        <v>448</v>
      </c>
      <c r="C15" s="266">
        <f t="shared" si="0"/>
        <v>97.813953488372093</v>
      </c>
      <c r="D15" s="266">
        <f t="shared" si="1"/>
        <v>97.998139534883705</v>
      </c>
      <c r="E15" s="266">
        <f t="shared" si="2"/>
        <v>98.864651162790707</v>
      </c>
      <c r="F15" s="266">
        <f t="shared" si="3"/>
        <v>97.249285714285705</v>
      </c>
      <c r="G15" s="266">
        <f t="shared" si="4"/>
        <v>98.171627906976752</v>
      </c>
      <c r="H15" s="266">
        <f t="shared" si="16"/>
        <v>98.760833333333323</v>
      </c>
      <c r="I15" s="194">
        <f t="shared" si="5"/>
        <v>44</v>
      </c>
      <c r="J15" s="194">
        <f t="shared" si="6"/>
        <v>21</v>
      </c>
      <c r="K15" s="194">
        <f t="shared" si="7"/>
        <v>22</v>
      </c>
      <c r="L15" s="194">
        <f>VLOOKUP(B15,Planilha1!A:J,10,0)</f>
        <v>20</v>
      </c>
      <c r="M15" s="194">
        <f t="shared" si="8"/>
        <v>2</v>
      </c>
      <c r="N15" s="197">
        <f t="shared" si="17"/>
        <v>0.47727272727272729</v>
      </c>
      <c r="O15" s="197">
        <f t="shared" si="9"/>
        <v>0.86363636363636365</v>
      </c>
      <c r="P15" s="197">
        <f t="shared" si="10"/>
        <v>0.61363636363636365</v>
      </c>
      <c r="Q15" s="197">
        <f t="shared" si="11"/>
        <v>0.52272727272727271</v>
      </c>
      <c r="R15" s="197">
        <f t="shared" si="12"/>
        <v>0.72727272727272729</v>
      </c>
      <c r="S15" s="197">
        <f t="shared" si="13"/>
        <v>0.54545454545454541</v>
      </c>
      <c r="T15" s="197">
        <f t="shared" si="14"/>
        <v>0.36363636363636365</v>
      </c>
      <c r="W15" s="1" t="s">
        <v>629</v>
      </c>
      <c r="X15" s="1" t="s">
        <v>445</v>
      </c>
      <c r="Y15" s="1" t="s">
        <v>465</v>
      </c>
      <c r="Z15" s="1" t="s">
        <v>589</v>
      </c>
      <c r="AA15" s="193" t="s">
        <v>208</v>
      </c>
      <c r="AB15" s="193">
        <v>100</v>
      </c>
      <c r="AC15" s="193">
        <v>100</v>
      </c>
      <c r="AD15" s="193">
        <v>100</v>
      </c>
      <c r="AE15" s="193">
        <v>100</v>
      </c>
      <c r="AF15" s="3" t="str">
        <f t="shared" si="15"/>
        <v>&gt;99</v>
      </c>
      <c r="AG15" s="1" t="s">
        <v>137</v>
      </c>
      <c r="AH15" s="1">
        <v>100</v>
      </c>
      <c r="AI15" s="1">
        <v>100</v>
      </c>
      <c r="AJ15" s="193">
        <v>100</v>
      </c>
      <c r="AK15" s="193">
        <v>94.7</v>
      </c>
      <c r="AL15" s="193">
        <v>100</v>
      </c>
      <c r="AM15" s="193">
        <v>98.36</v>
      </c>
      <c r="AN15" s="193">
        <v>92.56</v>
      </c>
    </row>
    <row r="16" spans="1:40" ht="20.25" thickTop="1" thickBot="1">
      <c r="A16" s="304" t="s">
        <v>653</v>
      </c>
      <c r="B16" s="191" t="s">
        <v>457</v>
      </c>
      <c r="C16" s="266">
        <f t="shared" si="0"/>
        <v>99.469672131147547</v>
      </c>
      <c r="D16" s="266">
        <f t="shared" si="1"/>
        <v>99.639999999999986</v>
      </c>
      <c r="E16" s="266">
        <f t="shared" si="2"/>
        <v>99.900508474576256</v>
      </c>
      <c r="F16" s="266">
        <f t="shared" si="3"/>
        <v>99.35783783783782</v>
      </c>
      <c r="G16" s="266">
        <f t="shared" si="4"/>
        <v>99.395254237288128</v>
      </c>
      <c r="H16" s="266">
        <f t="shared" si="16"/>
        <v>99.647142857142867</v>
      </c>
      <c r="I16" s="194">
        <f t="shared" si="5"/>
        <v>64</v>
      </c>
      <c r="J16" s="194">
        <f t="shared" si="6"/>
        <v>49</v>
      </c>
      <c r="K16" s="194">
        <f t="shared" si="7"/>
        <v>12</v>
      </c>
      <c r="L16" s="194">
        <f>VLOOKUP(B16,Planilha1!A:J,10,0)</f>
        <v>11</v>
      </c>
      <c r="M16" s="194">
        <f t="shared" si="8"/>
        <v>1</v>
      </c>
      <c r="N16" s="197">
        <f t="shared" si="17"/>
        <v>0.765625</v>
      </c>
      <c r="O16" s="197">
        <f t="shared" si="9"/>
        <v>0.890625</v>
      </c>
      <c r="P16" s="197">
        <f t="shared" si="10"/>
        <v>0.890625</v>
      </c>
      <c r="Q16" s="197">
        <f t="shared" si="11"/>
        <v>0.84375</v>
      </c>
      <c r="R16" s="197">
        <f t="shared" si="12"/>
        <v>0.828125</v>
      </c>
      <c r="S16" s="197">
        <f t="shared" si="13"/>
        <v>0.640625</v>
      </c>
      <c r="T16" s="197">
        <f t="shared" si="14"/>
        <v>0.375</v>
      </c>
      <c r="W16" s="1" t="s">
        <v>1060</v>
      </c>
      <c r="X16" s="1" t="s">
        <v>446</v>
      </c>
      <c r="Y16" s="1" t="s">
        <v>40</v>
      </c>
      <c r="Z16" s="1" t="s">
        <v>589</v>
      </c>
      <c r="AA16" s="193" t="s">
        <v>208</v>
      </c>
      <c r="AB16" s="193">
        <v>99.8</v>
      </c>
      <c r="AC16" s="193">
        <v>99.89</v>
      </c>
      <c r="AD16" s="193">
        <v>99.82</v>
      </c>
      <c r="AE16" s="193">
        <v>99.86</v>
      </c>
      <c r="AF16" s="3" t="str">
        <f t="shared" si="15"/>
        <v>&gt;99</v>
      </c>
      <c r="AG16" s="1" t="s">
        <v>137</v>
      </c>
      <c r="AH16" s="1">
        <v>100</v>
      </c>
      <c r="AI16" s="1">
        <v>99.91</v>
      </c>
      <c r="AJ16" s="193">
        <v>99.78</v>
      </c>
      <c r="AK16" s="193">
        <v>93.26</v>
      </c>
      <c r="AL16" s="193">
        <v>96.8</v>
      </c>
      <c r="AM16" s="193">
        <v>96.95</v>
      </c>
      <c r="AN16" s="193">
        <v>97.84</v>
      </c>
    </row>
    <row r="17" spans="1:40" ht="20.25" thickTop="1" thickBot="1">
      <c r="A17" s="304" t="s">
        <v>934</v>
      </c>
      <c r="B17" s="191" t="s">
        <v>454</v>
      </c>
      <c r="C17" s="266">
        <f t="shared" si="0"/>
        <v>96.712727272727292</v>
      </c>
      <c r="D17" s="266">
        <f t="shared" si="1"/>
        <v>96.266363636363636</v>
      </c>
      <c r="E17" s="266">
        <f t="shared" si="2"/>
        <v>97.813636363636363</v>
      </c>
      <c r="F17" s="266">
        <f t="shared" si="3"/>
        <v>94.952000000000012</v>
      </c>
      <c r="G17" s="266">
        <f t="shared" si="4"/>
        <v>97.345909090909075</v>
      </c>
      <c r="H17" s="266">
        <f t="shared" si="16"/>
        <v>98.546666666666667</v>
      </c>
      <c r="I17" s="194">
        <f t="shared" si="5"/>
        <v>22</v>
      </c>
      <c r="J17" s="194">
        <f t="shared" si="6"/>
        <v>11</v>
      </c>
      <c r="K17" s="194">
        <f t="shared" si="7"/>
        <v>11</v>
      </c>
      <c r="L17" s="194" t="s">
        <v>186</v>
      </c>
      <c r="M17" s="194"/>
      <c r="N17" s="197">
        <f t="shared" si="17"/>
        <v>0.5</v>
      </c>
      <c r="O17" s="197">
        <f t="shared" si="9"/>
        <v>0.90909090909090906</v>
      </c>
      <c r="P17" s="197">
        <f t="shared" si="10"/>
        <v>0.63636363636363635</v>
      </c>
      <c r="Q17" s="197">
        <f t="shared" si="11"/>
        <v>0.59090909090909094</v>
      </c>
      <c r="R17" s="197">
        <f t="shared" si="12"/>
        <v>0.36363636363636365</v>
      </c>
      <c r="S17" s="197">
        <f t="shared" si="13"/>
        <v>0.45454545454545453</v>
      </c>
      <c r="T17" s="197">
        <f t="shared" si="14"/>
        <v>4.5454545454545456E-2</v>
      </c>
      <c r="W17" s="1" t="s">
        <v>1974</v>
      </c>
      <c r="X17" s="1" t="s">
        <v>446</v>
      </c>
      <c r="Y17" s="1" t="s">
        <v>457</v>
      </c>
      <c r="Z17" s="1" t="s">
        <v>589</v>
      </c>
      <c r="AA17" s="193" t="s">
        <v>208</v>
      </c>
      <c r="AB17" s="193">
        <v>100</v>
      </c>
      <c r="AC17" s="193">
        <v>100</v>
      </c>
      <c r="AD17" s="193">
        <v>100</v>
      </c>
      <c r="AE17" s="193">
        <v>100</v>
      </c>
      <c r="AF17" s="3" t="str">
        <f t="shared" si="15"/>
        <v>&gt;99</v>
      </c>
      <c r="AG17" s="1" t="s">
        <v>137</v>
      </c>
      <c r="AH17" s="1">
        <v>100</v>
      </c>
      <c r="AI17" s="1">
        <v>100</v>
      </c>
      <c r="AJ17" s="193">
        <v>100</v>
      </c>
      <c r="AK17" s="193">
        <v>99.11</v>
      </c>
      <c r="AL17" s="193">
        <v>99.99</v>
      </c>
      <c r="AM17" s="193">
        <v>99.48</v>
      </c>
      <c r="AN17" s="193">
        <v>98.05</v>
      </c>
    </row>
    <row r="18" spans="1:40" ht="20.25" thickTop="1" thickBot="1">
      <c r="A18" s="304" t="s">
        <v>598</v>
      </c>
      <c r="B18" s="191" t="s">
        <v>449</v>
      </c>
      <c r="C18" s="266">
        <f t="shared" si="0"/>
        <v>99.248928571428564</v>
      </c>
      <c r="D18" s="266">
        <f t="shared" si="1"/>
        <v>99.532499999999999</v>
      </c>
      <c r="E18" s="266">
        <f t="shared" si="2"/>
        <v>98.351428571428556</v>
      </c>
      <c r="F18" s="266">
        <f t="shared" si="3"/>
        <v>98.854583333333338</v>
      </c>
      <c r="G18" s="266">
        <f t="shared" si="4"/>
        <v>99.372142857142862</v>
      </c>
      <c r="H18" s="266">
        <f t="shared" si="16"/>
        <v>99.771428571428572</v>
      </c>
      <c r="I18" s="194">
        <f t="shared" si="5"/>
        <v>33</v>
      </c>
      <c r="J18" s="194">
        <f t="shared" si="6"/>
        <v>24</v>
      </c>
      <c r="K18" s="194">
        <f t="shared" si="7"/>
        <v>4</v>
      </c>
      <c r="L18" s="194">
        <f>VLOOKUP(B18,Planilha1!A:J,10,0)</f>
        <v>5</v>
      </c>
      <c r="M18" s="194">
        <f>K18-L18</f>
        <v>-1</v>
      </c>
      <c r="N18" s="197">
        <f t="shared" si="17"/>
        <v>0.72727272727272729</v>
      </c>
      <c r="O18" s="197">
        <f t="shared" si="9"/>
        <v>0.75757575757575757</v>
      </c>
      <c r="P18" s="197">
        <f t="shared" si="10"/>
        <v>0.69696969696969702</v>
      </c>
      <c r="Q18" s="197">
        <f t="shared" si="11"/>
        <v>0.84848484848484851</v>
      </c>
      <c r="R18" s="197">
        <f t="shared" si="12"/>
        <v>0.84848484848484851</v>
      </c>
      <c r="S18" s="197">
        <f t="shared" si="13"/>
        <v>0.69696969696969702</v>
      </c>
      <c r="T18" s="197">
        <f t="shared" si="14"/>
        <v>0.30303030303030304</v>
      </c>
      <c r="W18" s="1" t="s">
        <v>1234</v>
      </c>
      <c r="X18" s="1" t="s">
        <v>446</v>
      </c>
      <c r="Y18" s="1" t="s">
        <v>40</v>
      </c>
      <c r="Z18" s="1" t="s">
        <v>589</v>
      </c>
      <c r="AA18" s="193" t="s">
        <v>208</v>
      </c>
      <c r="AB18" s="193">
        <v>90.15</v>
      </c>
      <c r="AC18" s="193">
        <v>92.8</v>
      </c>
      <c r="AD18" s="193" t="s">
        <v>186</v>
      </c>
      <c r="AE18" s="193">
        <v>91.97</v>
      </c>
      <c r="AF18" s="3" t="str">
        <f t="shared" si="15"/>
        <v>&lt;99</v>
      </c>
      <c r="AG18" s="1" t="s">
        <v>137</v>
      </c>
      <c r="AH18" s="1">
        <v>99.86</v>
      </c>
      <c r="AI18" s="1">
        <v>87.3</v>
      </c>
      <c r="AJ18" s="193">
        <v>97.86</v>
      </c>
      <c r="AK18" s="193">
        <v>93.71</v>
      </c>
      <c r="AL18" s="193">
        <v>99.84</v>
      </c>
      <c r="AM18" s="193">
        <v>98.08</v>
      </c>
      <c r="AN18" s="193">
        <v>88.88</v>
      </c>
    </row>
    <row r="19" spans="1:40" ht="39" thickTop="1" thickBot="1">
      <c r="A19" s="304" t="s">
        <v>664</v>
      </c>
      <c r="B19" s="191" t="s">
        <v>455</v>
      </c>
      <c r="C19" s="266">
        <f t="shared" si="0"/>
        <v>96.848571428571432</v>
      </c>
      <c r="D19" s="266">
        <f t="shared" si="1"/>
        <v>97.651428571428568</v>
      </c>
      <c r="E19" s="266">
        <f t="shared" si="2"/>
        <v>98.288095238095224</v>
      </c>
      <c r="F19" s="266">
        <f t="shared" si="3"/>
        <v>96.873499999999993</v>
      </c>
      <c r="G19" s="266">
        <f t="shared" si="4"/>
        <v>96.982857142857156</v>
      </c>
      <c r="H19" s="266">
        <f t="shared" si="16"/>
        <v>94.773333333333326</v>
      </c>
      <c r="I19" s="194">
        <f t="shared" si="5"/>
        <v>21</v>
      </c>
      <c r="J19" s="194">
        <f t="shared" si="6"/>
        <v>9</v>
      </c>
      <c r="K19" s="194">
        <f t="shared" si="7"/>
        <v>12</v>
      </c>
      <c r="L19" s="194" t="s">
        <v>186</v>
      </c>
      <c r="M19" s="194"/>
      <c r="N19" s="197">
        <f t="shared" si="17"/>
        <v>0.42857142857142855</v>
      </c>
      <c r="O19" s="197">
        <f t="shared" si="9"/>
        <v>0.90476190476190477</v>
      </c>
      <c r="P19" s="197">
        <f t="shared" si="10"/>
        <v>0.61904761904761907</v>
      </c>
      <c r="Q19" s="197">
        <f t="shared" si="11"/>
        <v>0.52380952380952384</v>
      </c>
      <c r="R19" s="197">
        <f t="shared" si="12"/>
        <v>0.66666666666666663</v>
      </c>
      <c r="S19" s="197">
        <f t="shared" si="13"/>
        <v>0.23809523809523808</v>
      </c>
      <c r="T19" s="197">
        <f t="shared" si="14"/>
        <v>0.14285714285714285</v>
      </c>
      <c r="W19" s="1" t="s">
        <v>2441</v>
      </c>
      <c r="X19" s="1" t="s">
        <v>446</v>
      </c>
      <c r="Y19" s="1" t="s">
        <v>40</v>
      </c>
      <c r="Z19" s="1" t="s">
        <v>589</v>
      </c>
      <c r="AA19" s="193" t="s">
        <v>208</v>
      </c>
      <c r="AB19" s="193">
        <v>82.02</v>
      </c>
      <c r="AC19" s="193">
        <v>99.84</v>
      </c>
      <c r="AD19" s="193" t="s">
        <v>186</v>
      </c>
      <c r="AE19" s="193">
        <v>94.3</v>
      </c>
      <c r="AF19" s="3" t="str">
        <f t="shared" si="15"/>
        <v>&lt;99</v>
      </c>
      <c r="AG19" s="1" t="s">
        <v>137</v>
      </c>
      <c r="AH19" s="1">
        <v>90.13</v>
      </c>
      <c r="AI19" s="1">
        <v>93.25</v>
      </c>
      <c r="AJ19" s="193">
        <v>95.94</v>
      </c>
      <c r="AK19" s="193">
        <v>96.87</v>
      </c>
      <c r="AL19" s="193">
        <v>94.52</v>
      </c>
      <c r="AM19" s="193">
        <v>97.06</v>
      </c>
      <c r="AN19" s="193">
        <v>96.82</v>
      </c>
    </row>
    <row r="20" spans="1:40" ht="20.25" thickTop="1" thickBot="1">
      <c r="A20" s="304" t="s">
        <v>1587</v>
      </c>
      <c r="B20" s="191" t="s">
        <v>451</v>
      </c>
      <c r="C20" s="266">
        <f t="shared" si="0"/>
        <v>99.899999999999991</v>
      </c>
      <c r="D20" s="266">
        <f t="shared" si="1"/>
        <v>99.907499999999999</v>
      </c>
      <c r="E20" s="266">
        <f t="shared" si="2"/>
        <v>99.947500000000005</v>
      </c>
      <c r="F20" s="266">
        <f t="shared" si="3"/>
        <v>99.897999999999996</v>
      </c>
      <c r="G20" s="266">
        <f t="shared" si="4"/>
        <v>99.908749999999998</v>
      </c>
      <c r="H20" s="266">
        <f t="shared" si="16"/>
        <v>99.96</v>
      </c>
      <c r="I20" s="194">
        <f t="shared" si="5"/>
        <v>8</v>
      </c>
      <c r="J20" s="194">
        <f t="shared" si="6"/>
        <v>8</v>
      </c>
      <c r="K20" s="194">
        <f t="shared" si="7"/>
        <v>0</v>
      </c>
      <c r="L20" s="194" t="s">
        <v>186</v>
      </c>
      <c r="M20" s="194"/>
      <c r="N20" s="197">
        <f t="shared" si="17"/>
        <v>1</v>
      </c>
      <c r="O20" s="197">
        <f t="shared" si="9"/>
        <v>1</v>
      </c>
      <c r="P20" s="197">
        <f t="shared" si="10"/>
        <v>1</v>
      </c>
      <c r="Q20" s="197">
        <f t="shared" si="11"/>
        <v>1</v>
      </c>
      <c r="R20" s="197">
        <f t="shared" si="12"/>
        <v>1</v>
      </c>
      <c r="S20" s="197">
        <f t="shared" si="13"/>
        <v>0.75</v>
      </c>
      <c r="T20" s="197">
        <f t="shared" si="14"/>
        <v>0.25</v>
      </c>
      <c r="W20" s="1" t="s">
        <v>3102</v>
      </c>
      <c r="X20" s="1" t="s">
        <v>446</v>
      </c>
      <c r="Y20" s="1" t="s">
        <v>40</v>
      </c>
      <c r="Z20" s="1" t="s">
        <v>589</v>
      </c>
      <c r="AA20" s="193" t="s">
        <v>208</v>
      </c>
      <c r="AB20" s="193">
        <v>99.08</v>
      </c>
      <c r="AC20" s="193">
        <v>100</v>
      </c>
      <c r="AD20" s="193" t="s">
        <v>186</v>
      </c>
      <c r="AE20" s="193">
        <v>99.71</v>
      </c>
      <c r="AF20" s="3" t="str">
        <f t="shared" si="15"/>
        <v>&gt;99</v>
      </c>
      <c r="AG20" s="1" t="s">
        <v>137</v>
      </c>
      <c r="AH20" s="1">
        <v>100</v>
      </c>
      <c r="AI20" s="1">
        <v>99.38</v>
      </c>
      <c r="AJ20" s="193">
        <v>100</v>
      </c>
      <c r="AK20" s="193">
        <v>99.99</v>
      </c>
      <c r="AL20" s="193">
        <v>99.97</v>
      </c>
      <c r="AM20" s="193">
        <v>99.38</v>
      </c>
      <c r="AN20" s="193">
        <v>81.87</v>
      </c>
    </row>
    <row r="21" spans="1:40" ht="20.25" thickTop="1" thickBot="1">
      <c r="A21" s="304" t="s">
        <v>885</v>
      </c>
      <c r="B21" s="191" t="s">
        <v>443</v>
      </c>
      <c r="C21" s="266">
        <f t="shared" si="0"/>
        <v>98.597499999999982</v>
      </c>
      <c r="D21" s="266">
        <f t="shared" si="1"/>
        <v>99.593125000000015</v>
      </c>
      <c r="E21" s="266">
        <f t="shared" si="2"/>
        <v>99.502499999999998</v>
      </c>
      <c r="F21" s="266">
        <f t="shared" si="3"/>
        <v>98.428000000000011</v>
      </c>
      <c r="G21" s="266">
        <f t="shared" si="4"/>
        <v>99.062500000000014</v>
      </c>
      <c r="H21" s="266">
        <f t="shared" si="16"/>
        <v>96.451000000000008</v>
      </c>
      <c r="I21" s="194">
        <f t="shared" si="5"/>
        <v>16</v>
      </c>
      <c r="J21" s="194">
        <f t="shared" si="6"/>
        <v>11</v>
      </c>
      <c r="K21" s="194">
        <f t="shared" si="7"/>
        <v>5</v>
      </c>
      <c r="L21" s="194" t="s">
        <v>186</v>
      </c>
      <c r="M21" s="194"/>
      <c r="N21" s="197">
        <f t="shared" si="17"/>
        <v>0.6875</v>
      </c>
      <c r="O21" s="197">
        <f t="shared" si="9"/>
        <v>0.875</v>
      </c>
      <c r="P21" s="197">
        <f t="shared" si="10"/>
        <v>0.875</v>
      </c>
      <c r="Q21" s="197">
        <f t="shared" si="11"/>
        <v>0.5625</v>
      </c>
      <c r="R21" s="197">
        <f t="shared" si="12"/>
        <v>0.875</v>
      </c>
      <c r="S21" s="197">
        <f t="shared" si="13"/>
        <v>0.6875</v>
      </c>
      <c r="T21" s="197">
        <f t="shared" si="14"/>
        <v>0.375</v>
      </c>
      <c r="W21" s="1" t="s">
        <v>1738</v>
      </c>
      <c r="X21" s="1" t="s">
        <v>446</v>
      </c>
      <c r="Y21" s="1" t="s">
        <v>450</v>
      </c>
      <c r="Z21" s="1" t="s">
        <v>589</v>
      </c>
      <c r="AA21" s="193" t="s">
        <v>208</v>
      </c>
      <c r="AB21" s="193" t="s">
        <v>186</v>
      </c>
      <c r="AC21" s="193">
        <v>97.74</v>
      </c>
      <c r="AD21" s="193">
        <v>97.75</v>
      </c>
      <c r="AE21" s="193">
        <v>97.74</v>
      </c>
      <c r="AF21" s="3" t="str">
        <f t="shared" si="15"/>
        <v>&lt;99</v>
      </c>
      <c r="AG21" s="1" t="s">
        <v>137</v>
      </c>
      <c r="AH21" s="1">
        <v>100</v>
      </c>
      <c r="AI21" s="1">
        <v>99.96</v>
      </c>
      <c r="AJ21" s="193">
        <v>95.14</v>
      </c>
      <c r="AK21" s="193">
        <v>100</v>
      </c>
      <c r="AL21" s="193">
        <v>85.81</v>
      </c>
      <c r="AM21" s="193">
        <v>96.45</v>
      </c>
      <c r="AN21" s="193">
        <v>98.38</v>
      </c>
    </row>
    <row r="22" spans="1:40" ht="20.25" thickTop="1" thickBot="1">
      <c r="A22" s="304" t="s">
        <v>885</v>
      </c>
      <c r="B22" s="191" t="s">
        <v>447</v>
      </c>
      <c r="C22" s="266">
        <f t="shared" si="0"/>
        <v>98.478333333333339</v>
      </c>
      <c r="D22" s="266">
        <f t="shared" si="1"/>
        <v>98.902499999999989</v>
      </c>
      <c r="E22" s="266">
        <f t="shared" si="2"/>
        <v>99.02</v>
      </c>
      <c r="F22" s="266">
        <f t="shared" si="3"/>
        <v>99.299090909090907</v>
      </c>
      <c r="G22" s="266">
        <f t="shared" si="4"/>
        <v>98.066666666666663</v>
      </c>
      <c r="H22" s="266">
        <f t="shared" si="16"/>
        <v>99.474999999999994</v>
      </c>
      <c r="I22" s="194">
        <f t="shared" si="5"/>
        <v>12</v>
      </c>
      <c r="J22" s="194">
        <f t="shared" si="6"/>
        <v>9</v>
      </c>
      <c r="K22" s="194">
        <f t="shared" si="7"/>
        <v>3</v>
      </c>
      <c r="L22" s="194" t="s">
        <v>186</v>
      </c>
      <c r="M22" s="194"/>
      <c r="N22" s="197">
        <f t="shared" si="17"/>
        <v>0.75</v>
      </c>
      <c r="O22" s="197">
        <f t="shared" si="9"/>
        <v>0.91666666666666663</v>
      </c>
      <c r="P22" s="197">
        <f t="shared" si="10"/>
        <v>0.91666666666666663</v>
      </c>
      <c r="Q22" s="197">
        <f t="shared" si="11"/>
        <v>0.5</v>
      </c>
      <c r="R22" s="197">
        <f t="shared" si="12"/>
        <v>0.91666666666666663</v>
      </c>
      <c r="S22" s="197">
        <f t="shared" si="13"/>
        <v>0.58333333333333337</v>
      </c>
      <c r="T22" s="197">
        <f t="shared" si="14"/>
        <v>8.3333333333333329E-2</v>
      </c>
      <c r="W22" s="1" t="s">
        <v>2455</v>
      </c>
      <c r="X22" s="1" t="s">
        <v>446</v>
      </c>
      <c r="Y22" s="1" t="s">
        <v>465</v>
      </c>
      <c r="Z22" s="1" t="s">
        <v>589</v>
      </c>
      <c r="AA22" s="193" t="s">
        <v>208</v>
      </c>
      <c r="AB22" s="193" t="s">
        <v>186</v>
      </c>
      <c r="AC22" s="193">
        <v>100</v>
      </c>
      <c r="AD22" s="193">
        <v>99.98</v>
      </c>
      <c r="AE22" s="193">
        <v>99.99</v>
      </c>
      <c r="AF22" s="3" t="str">
        <f t="shared" si="15"/>
        <v>&gt;99</v>
      </c>
      <c r="AG22" s="1" t="s">
        <v>137</v>
      </c>
      <c r="AH22" s="1">
        <v>100</v>
      </c>
      <c r="AI22" s="1">
        <v>99.99</v>
      </c>
      <c r="AJ22" s="193">
        <v>100</v>
      </c>
      <c r="AK22" s="193">
        <v>94.72</v>
      </c>
      <c r="AL22" s="193">
        <v>100</v>
      </c>
      <c r="AM22" s="193">
        <v>98.35</v>
      </c>
      <c r="AN22" s="193">
        <v>99.48</v>
      </c>
    </row>
    <row r="23" spans="1:40" ht="20.25" thickTop="1" thickBot="1">
      <c r="A23" s="304" t="s">
        <v>4616</v>
      </c>
      <c r="B23" s="191" t="s">
        <v>456</v>
      </c>
      <c r="C23" s="266">
        <f t="shared" si="0"/>
        <v>93.466666666666654</v>
      </c>
      <c r="D23" s="266">
        <f t="shared" si="1"/>
        <v>92.358333333333348</v>
      </c>
      <c r="E23" s="266">
        <f t="shared" si="2"/>
        <v>100</v>
      </c>
      <c r="F23" s="266">
        <f t="shared" si="3"/>
        <v>93.816666666666663</v>
      </c>
      <c r="G23" s="266">
        <f t="shared" si="4"/>
        <v>93.826666666666668</v>
      </c>
      <c r="H23" s="266">
        <f t="shared" si="16"/>
        <v>91.564999999999998</v>
      </c>
      <c r="I23" s="194">
        <f t="shared" si="5"/>
        <v>6</v>
      </c>
      <c r="J23" s="194">
        <f t="shared" si="6"/>
        <v>1</v>
      </c>
      <c r="K23" s="194">
        <f t="shared" si="7"/>
        <v>5</v>
      </c>
      <c r="L23" s="194" t="s">
        <v>186</v>
      </c>
      <c r="M23" s="194"/>
      <c r="N23" s="197">
        <f t="shared" si="17"/>
        <v>0.16666666666666666</v>
      </c>
      <c r="O23" s="197">
        <f t="shared" si="9"/>
        <v>1</v>
      </c>
      <c r="P23" s="197">
        <f t="shared" si="10"/>
        <v>0</v>
      </c>
      <c r="Q23" s="197">
        <f t="shared" si="11"/>
        <v>0.33333333333333331</v>
      </c>
      <c r="R23" s="197">
        <f t="shared" si="12"/>
        <v>0</v>
      </c>
      <c r="S23" s="197">
        <f t="shared" si="13"/>
        <v>0</v>
      </c>
      <c r="T23" s="197">
        <f t="shared" si="14"/>
        <v>0.33333333333333331</v>
      </c>
      <c r="W23" s="1" t="s">
        <v>1714</v>
      </c>
      <c r="X23" s="1" t="s">
        <v>446</v>
      </c>
      <c r="Y23" s="1" t="s">
        <v>448</v>
      </c>
      <c r="Z23" s="1" t="s">
        <v>589</v>
      </c>
      <c r="AA23" s="193" t="s">
        <v>208</v>
      </c>
      <c r="AB23" s="193">
        <v>94.98</v>
      </c>
      <c r="AC23" s="193">
        <v>98.42</v>
      </c>
      <c r="AD23" s="193" t="s">
        <v>186</v>
      </c>
      <c r="AE23" s="193">
        <v>97.61</v>
      </c>
      <c r="AF23" s="3" t="str">
        <f t="shared" si="15"/>
        <v>&lt;99</v>
      </c>
      <c r="AG23" s="1" t="s">
        <v>508</v>
      </c>
      <c r="AH23" s="1">
        <v>99.3</v>
      </c>
      <c r="AI23" s="1">
        <v>99.14</v>
      </c>
      <c r="AJ23" s="193">
        <v>95.64</v>
      </c>
      <c r="AK23" s="193">
        <v>99.73</v>
      </c>
      <c r="AL23" s="193">
        <v>99.78</v>
      </c>
      <c r="AM23" s="193">
        <v>99.6</v>
      </c>
      <c r="AN23" s="193">
        <v>99.48</v>
      </c>
    </row>
    <row r="24" spans="1:40" ht="20.25" thickTop="1" thickBot="1">
      <c r="A24" s="304" t="s">
        <v>4617</v>
      </c>
      <c r="B24" s="191" t="s">
        <v>452</v>
      </c>
      <c r="C24" s="266">
        <f t="shared" si="0"/>
        <v>98.077272727272742</v>
      </c>
      <c r="D24" s="266">
        <f t="shared" si="1"/>
        <v>98.028181818181807</v>
      </c>
      <c r="E24" s="266">
        <f t="shared" si="2"/>
        <v>98.395454545454541</v>
      </c>
      <c r="F24" s="266">
        <f t="shared" si="3"/>
        <v>99.767272727272712</v>
      </c>
      <c r="G24" s="266">
        <f t="shared" si="4"/>
        <v>97.262727272727261</v>
      </c>
      <c r="H24" s="266">
        <f t="shared" si="16"/>
        <v>99.839999999999989</v>
      </c>
      <c r="I24" s="194">
        <f t="shared" si="5"/>
        <v>11</v>
      </c>
      <c r="J24" s="194">
        <f t="shared" si="6"/>
        <v>8</v>
      </c>
      <c r="K24" s="194">
        <f t="shared" si="7"/>
        <v>3</v>
      </c>
      <c r="L24" s="194" t="s">
        <v>186</v>
      </c>
      <c r="M24" s="194"/>
      <c r="N24" s="197">
        <f t="shared" si="17"/>
        <v>0.72727272727272729</v>
      </c>
      <c r="O24" s="197">
        <f t="shared" si="9"/>
        <v>0.90909090909090906</v>
      </c>
      <c r="P24" s="197">
        <f t="shared" si="10"/>
        <v>0.81818181818181823</v>
      </c>
      <c r="Q24" s="197">
        <f t="shared" si="11"/>
        <v>0.81818181818181823</v>
      </c>
      <c r="R24" s="197">
        <f t="shared" si="12"/>
        <v>0.90909090909090906</v>
      </c>
      <c r="S24" s="197">
        <f t="shared" si="13"/>
        <v>0</v>
      </c>
      <c r="T24" s="197">
        <f t="shared" si="14"/>
        <v>0.27272727272727271</v>
      </c>
      <c r="W24" s="1" t="s">
        <v>2144</v>
      </c>
      <c r="X24" s="1" t="s">
        <v>446</v>
      </c>
      <c r="Y24" s="1" t="s">
        <v>454</v>
      </c>
      <c r="Z24" s="1" t="s">
        <v>589</v>
      </c>
      <c r="AA24" s="193" t="str">
        <f>_xlfn.XLOOKUP(Y24,B:B,A:A,0,0)</f>
        <v>IBIRITÉ</v>
      </c>
      <c r="AB24" s="193">
        <v>99.97</v>
      </c>
      <c r="AC24" s="193">
        <v>94.72</v>
      </c>
      <c r="AD24" s="193">
        <v>100</v>
      </c>
      <c r="AE24" s="193">
        <v>96.78</v>
      </c>
      <c r="AF24" s="3" t="str">
        <f t="shared" si="15"/>
        <v>&lt;99</v>
      </c>
      <c r="AG24" s="1" t="s">
        <v>137</v>
      </c>
      <c r="AH24" s="1">
        <v>100</v>
      </c>
      <c r="AI24" s="1">
        <v>100</v>
      </c>
      <c r="AJ24" s="193">
        <v>92.96</v>
      </c>
      <c r="AK24" s="193">
        <v>84.18</v>
      </c>
      <c r="AL24" s="193">
        <v>99.36</v>
      </c>
      <c r="AM24" s="193">
        <v>94.22</v>
      </c>
      <c r="AN24" s="193">
        <v>94.57</v>
      </c>
    </row>
    <row r="25" spans="1:40" ht="20.25" thickTop="1" thickBot="1">
      <c r="B25" s="191" t="s">
        <v>8</v>
      </c>
      <c r="C25" s="196">
        <f t="shared" ref="C25:H25" si="18">AVERAGE(C4:C24)</f>
        <v>98.544689055831554</v>
      </c>
      <c r="D25" s="196">
        <f t="shared" si="18"/>
        <v>98.561175104470507</v>
      </c>
      <c r="E25" s="196">
        <f t="shared" si="18"/>
        <v>99.380926454228842</v>
      </c>
      <c r="F25" s="196">
        <f t="shared" si="18"/>
        <v>98.214197843957692</v>
      </c>
      <c r="G25" s="196">
        <f t="shared" si="18"/>
        <v>98.644526553037466</v>
      </c>
      <c r="H25" s="196">
        <f t="shared" si="18"/>
        <v>98.721620590598491</v>
      </c>
      <c r="I25" s="195">
        <f>SUM(I4:I24)</f>
        <v>611</v>
      </c>
      <c r="J25" s="195">
        <f>SUM(J4:J24)</f>
        <v>454</v>
      </c>
      <c r="K25" s="195">
        <f>SUM(K4:K24)</f>
        <v>141</v>
      </c>
      <c r="L25" s="195" t="s">
        <v>186</v>
      </c>
      <c r="M25" s="195"/>
      <c r="N25" s="198">
        <f t="shared" si="17"/>
        <v>0.74304418985270049</v>
      </c>
      <c r="O25" s="198">
        <f>COUNTIFS(AH:AH,"&gt;99")/$I25</f>
        <v>0.92471358428805239</v>
      </c>
      <c r="P25" s="198">
        <f>COUNTIFS(AI:AI,"&gt;99")/$I25</f>
        <v>0.81342062193126019</v>
      </c>
      <c r="Q25" s="198">
        <f>COUNTIFS(AJ:AJ,"&gt;99")/$I25</f>
        <v>0.77414075286415707</v>
      </c>
      <c r="R25" s="198">
        <f>COUNTIFS(AK:AK,"&gt;99")/$I25</f>
        <v>0.78396072013093288</v>
      </c>
      <c r="S25" s="198">
        <f>COUNTIFS(AM:AM,"&gt;99")/$I25</f>
        <v>0.6513911620294599</v>
      </c>
      <c r="T25" s="198">
        <f>COUNTIFS(AN:AN,"&gt;99")/$I25</f>
        <v>0.47790507364975449</v>
      </c>
      <c r="W25" s="1" t="s">
        <v>1775</v>
      </c>
      <c r="X25" s="1" t="s">
        <v>446</v>
      </c>
      <c r="Y25" s="1" t="s">
        <v>448</v>
      </c>
      <c r="Z25" s="1" t="s">
        <v>589</v>
      </c>
      <c r="AA25" s="193" t="s">
        <v>208</v>
      </c>
      <c r="AB25" s="193">
        <v>91.83</v>
      </c>
      <c r="AC25" s="193">
        <v>94.52</v>
      </c>
      <c r="AD25" s="193" t="s">
        <v>186</v>
      </c>
      <c r="AE25" s="193">
        <v>93.88</v>
      </c>
      <c r="AF25" s="3" t="str">
        <f t="shared" si="15"/>
        <v>&lt;99</v>
      </c>
      <c r="AG25" s="1" t="s">
        <v>508</v>
      </c>
      <c r="AH25" s="1">
        <v>98.91</v>
      </c>
      <c r="AI25" s="1">
        <v>89.39</v>
      </c>
      <c r="AJ25" s="193">
        <v>97.19</v>
      </c>
      <c r="AK25" s="193">
        <v>99.37</v>
      </c>
      <c r="AL25" s="193">
        <v>85.06</v>
      </c>
      <c r="AM25" s="193">
        <v>96.05</v>
      </c>
      <c r="AN25" s="193">
        <v>92.53</v>
      </c>
    </row>
    <row r="26" spans="1:40" ht="19.5" thickTop="1">
      <c r="B26" s="303" t="s">
        <v>4618</v>
      </c>
      <c r="C26" s="196">
        <f>AVERAGE(C4:C16,C18)</f>
        <v>99.096957053135057</v>
      </c>
      <c r="D26" s="196">
        <f>AVERAGE(D4:D16,D18)</f>
        <v>99.076946059612368</v>
      </c>
      <c r="E26" s="196">
        <f>AVERAGE(E4:E16,E18)</f>
        <v>99.573733527972848</v>
      </c>
      <c r="F26" s="196">
        <f t="shared" ref="F26:G26" si="19">AVERAGE(F4:F16,F18)</f>
        <v>98.5331160300058</v>
      </c>
      <c r="G26" s="196">
        <f t="shared" si="19"/>
        <v>99.219927198139985</v>
      </c>
      <c r="H26" s="196">
        <f>AVERAGE(H4:H16,H18)</f>
        <v>99.46735945732631</v>
      </c>
      <c r="I26" s="195">
        <f>SUM(I4:I16,I18)</f>
        <v>515</v>
      </c>
      <c r="J26" s="195">
        <f t="shared" ref="J26" si="20">SUM(J4:J16,J18)</f>
        <v>397</v>
      </c>
      <c r="K26" s="195">
        <f>SUM(K4:K16,K18)</f>
        <v>102</v>
      </c>
      <c r="L26" s="195">
        <f>SUM(L4:L16,L18)</f>
        <v>98</v>
      </c>
      <c r="M26" s="195"/>
      <c r="N26" s="198">
        <f t="shared" si="17"/>
        <v>0.77087378640776694</v>
      </c>
      <c r="O26" s="198">
        <f>COUNTIFS(AH:AH,"&gt;99",$AA:$AA,"X")/COUNTIFS($AA:$AA,"X")</f>
        <v>0.9262135922330097</v>
      </c>
      <c r="P26" s="198">
        <f>COUNTIFS(AI:AI,"&gt;99",$AA:$AA,"X")/COUNTIFS($AA:$AA,"X")</f>
        <v>0.83106796116504855</v>
      </c>
      <c r="Q26" s="198">
        <f>COUNTIFS(AJ:AJ,"&gt;99",$AA:$AA,"X")/COUNTIFS($AA:$AA,"X")</f>
        <v>0.80582524271844658</v>
      </c>
      <c r="R26" s="198">
        <f>COUNTIFS(AK:AK,"&gt;99",$AA:$AA,"X")/COUNTIFS($AA:$AA,"X")</f>
        <v>0.80388349514563107</v>
      </c>
      <c r="S26" s="198">
        <f>COUNTIFS(AM:AM,"&gt;99",$AA:$AA,"X")/COUNTIFS($AA:$AA,"X")</f>
        <v>0.69708737864077674</v>
      </c>
      <c r="T26" s="198">
        <f>COUNTIFS(AN:AN,"&gt;99",$AA:$AA,"X")/COUNTIFS($AA:$AA,"X")</f>
        <v>0.53203883495145632</v>
      </c>
      <c r="W26" s="1" t="s">
        <v>2111</v>
      </c>
      <c r="X26" s="1" t="s">
        <v>446</v>
      </c>
      <c r="Y26" s="1" t="s">
        <v>450</v>
      </c>
      <c r="Z26" s="1" t="s">
        <v>589</v>
      </c>
      <c r="AA26" s="193" t="s">
        <v>208</v>
      </c>
      <c r="AB26" s="193">
        <v>99.97</v>
      </c>
      <c r="AC26" s="193">
        <v>99.97</v>
      </c>
      <c r="AD26" s="193">
        <v>99.98</v>
      </c>
      <c r="AE26" s="193">
        <v>99.97</v>
      </c>
      <c r="AF26" s="3" t="str">
        <f t="shared" si="15"/>
        <v>&gt;99</v>
      </c>
      <c r="AG26" s="1" t="s">
        <v>137</v>
      </c>
      <c r="AH26" s="1">
        <v>100</v>
      </c>
      <c r="AI26" s="1">
        <v>99.93</v>
      </c>
      <c r="AJ26" s="193">
        <v>100</v>
      </c>
      <c r="AK26" s="193">
        <v>98.23</v>
      </c>
      <c r="AL26" s="193">
        <v>100</v>
      </c>
      <c r="AM26" s="193">
        <v>99.22</v>
      </c>
      <c r="AN26" s="193">
        <v>91.35</v>
      </c>
    </row>
    <row r="27" spans="1:40">
      <c r="W27" s="1" t="s">
        <v>2154</v>
      </c>
      <c r="X27" s="1" t="s">
        <v>446</v>
      </c>
      <c r="Y27" s="1" t="s">
        <v>461</v>
      </c>
      <c r="Z27" s="1" t="s">
        <v>589</v>
      </c>
      <c r="AA27" s="193" t="s">
        <v>208</v>
      </c>
      <c r="AB27" s="193">
        <v>100</v>
      </c>
      <c r="AC27" s="193">
        <v>100</v>
      </c>
      <c r="AD27" s="193">
        <v>100</v>
      </c>
      <c r="AE27" s="193">
        <v>100</v>
      </c>
      <c r="AF27" s="3" t="str">
        <f t="shared" si="15"/>
        <v>&gt;99</v>
      </c>
      <c r="AG27" s="1" t="s">
        <v>137</v>
      </c>
      <c r="AH27" s="1">
        <v>100</v>
      </c>
      <c r="AI27" s="1">
        <v>100</v>
      </c>
      <c r="AJ27" s="193">
        <v>100</v>
      </c>
      <c r="AK27" s="193">
        <v>100</v>
      </c>
      <c r="AL27" s="193">
        <v>100</v>
      </c>
      <c r="AM27" s="193">
        <v>100</v>
      </c>
      <c r="AN27" s="193">
        <v>88.87</v>
      </c>
    </row>
    <row r="28" spans="1:40" ht="23.25" customHeight="1" thickBot="1">
      <c r="B28" s="189" t="s">
        <v>99</v>
      </c>
      <c r="C28" s="190" t="s">
        <v>4596</v>
      </c>
      <c r="D28" s="190"/>
      <c r="E28" s="190"/>
      <c r="F28" s="190" t="s">
        <v>4598</v>
      </c>
      <c r="G28" s="190" t="s">
        <v>4599</v>
      </c>
      <c r="H28" s="190" t="s">
        <v>4600</v>
      </c>
      <c r="I28" s="190" t="s">
        <v>132</v>
      </c>
      <c r="J28" s="190" t="s">
        <v>4601</v>
      </c>
      <c r="K28" s="190" t="s">
        <v>4602</v>
      </c>
      <c r="L28" s="190"/>
      <c r="M28" s="190"/>
      <c r="N28" s="190" t="s">
        <v>4619</v>
      </c>
      <c r="O28" s="190" t="s">
        <v>4606</v>
      </c>
      <c r="P28" s="190" t="s">
        <v>4607</v>
      </c>
      <c r="Q28" s="190" t="s">
        <v>4608</v>
      </c>
      <c r="R28" s="190" t="s">
        <v>4620</v>
      </c>
      <c r="S28" s="190" t="s">
        <v>4609</v>
      </c>
      <c r="T28" s="190" t="s">
        <v>4610</v>
      </c>
      <c r="W28" s="2" t="s">
        <v>2032</v>
      </c>
      <c r="X28" s="1" t="s">
        <v>446</v>
      </c>
      <c r="Y28" s="1" t="s">
        <v>449</v>
      </c>
      <c r="Z28" s="1" t="s">
        <v>589</v>
      </c>
      <c r="AA28" s="193" t="s">
        <v>208</v>
      </c>
      <c r="AB28" s="193">
        <v>100</v>
      </c>
      <c r="AC28" s="193">
        <v>100</v>
      </c>
      <c r="AD28" s="193" t="s">
        <v>186</v>
      </c>
      <c r="AE28" s="193">
        <v>100</v>
      </c>
      <c r="AF28" s="3" t="str">
        <f t="shared" si="15"/>
        <v>&gt;99</v>
      </c>
      <c r="AG28" s="1" t="s">
        <v>137</v>
      </c>
      <c r="AH28" s="1">
        <v>100</v>
      </c>
      <c r="AI28" s="1">
        <v>100</v>
      </c>
      <c r="AJ28" s="193">
        <v>100</v>
      </c>
      <c r="AK28" s="193">
        <v>100</v>
      </c>
      <c r="AL28" s="193">
        <v>99.99</v>
      </c>
      <c r="AM28" s="193">
        <v>99.82</v>
      </c>
      <c r="AN28" s="193">
        <v>99.97</v>
      </c>
    </row>
    <row r="29" spans="1:40" ht="20.25" thickTop="1" thickBot="1">
      <c r="A29" s="301" t="s">
        <v>589</v>
      </c>
      <c r="B29" s="266">
        <f t="shared" ref="B29:B38" si="21">COUNTIFS(A$4:A$24,A29)</f>
        <v>10</v>
      </c>
      <c r="C29" s="266">
        <f>AVERAGEIFS(C$4:C$24,$A$4:$A$24,$A29)</f>
        <v>99.263584455294264</v>
      </c>
      <c r="D29" s="266"/>
      <c r="E29" s="266"/>
      <c r="F29" s="266">
        <f t="shared" ref="F29:H29" si="22">AVERAGEIFS(F$4:F$24,$A$4:$A$24,$A29)</f>
        <v>98.707191753462439</v>
      </c>
      <c r="G29" s="266">
        <f t="shared" si="22"/>
        <v>99.365345577255212</v>
      </c>
      <c r="H29" s="266">
        <f t="shared" si="22"/>
        <v>99.540612764066367</v>
      </c>
      <c r="I29" s="302">
        <f>SUMIFS(I$4:I$24,$A$4:$A$24,$A29)</f>
        <v>354</v>
      </c>
      <c r="J29" s="302">
        <f t="shared" ref="J29:K29" si="23">SUMIFS(J$4:J$24,$A$4:$A$24,$A29)</f>
        <v>290</v>
      </c>
      <c r="K29" s="302">
        <f t="shared" si="23"/>
        <v>57</v>
      </c>
      <c r="L29" s="302"/>
      <c r="M29" s="302"/>
      <c r="N29" s="197">
        <f>J29/I29</f>
        <v>0.8192090395480226</v>
      </c>
      <c r="O29" s="197"/>
      <c r="P29" s="197"/>
      <c r="Q29" s="197"/>
      <c r="R29" s="197"/>
      <c r="S29" s="266"/>
      <c r="T29" s="197"/>
      <c r="W29" s="1" t="s">
        <v>2004</v>
      </c>
      <c r="X29" s="1" t="s">
        <v>446</v>
      </c>
      <c r="Y29" s="1" t="s">
        <v>449</v>
      </c>
      <c r="Z29" s="1" t="s">
        <v>589</v>
      </c>
      <c r="AA29" s="193" t="s">
        <v>208</v>
      </c>
      <c r="AB29" s="193">
        <v>99.97</v>
      </c>
      <c r="AC29" s="193">
        <v>99.99</v>
      </c>
      <c r="AD29" s="193" t="s">
        <v>186</v>
      </c>
      <c r="AE29" s="193">
        <v>99.98</v>
      </c>
      <c r="AF29" s="3" t="str">
        <f t="shared" si="15"/>
        <v>&gt;99</v>
      </c>
      <c r="AG29" s="1" t="s">
        <v>52</v>
      </c>
      <c r="AH29" s="1">
        <v>100</v>
      </c>
      <c r="AI29" s="1">
        <v>99.97</v>
      </c>
      <c r="AJ29" s="193">
        <v>99.98</v>
      </c>
      <c r="AK29" s="193">
        <v>99.99</v>
      </c>
      <c r="AL29" s="193">
        <v>99.01</v>
      </c>
      <c r="AM29" s="193">
        <v>99.43</v>
      </c>
      <c r="AN29" s="193">
        <v>97.96</v>
      </c>
    </row>
    <row r="30" spans="1:40" ht="20.25" thickTop="1" thickBot="1">
      <c r="A30" s="301" t="s">
        <v>705</v>
      </c>
      <c r="B30" s="266">
        <f t="shared" si="21"/>
        <v>2</v>
      </c>
      <c r="C30" s="266">
        <f t="shared" ref="C30:H38" si="24">AVERAGEIFS(C$4:C$24,$A$4:$A$24,$A30)</f>
        <v>98.00147674418605</v>
      </c>
      <c r="D30" s="266"/>
      <c r="E30" s="266"/>
      <c r="F30" s="266">
        <f t="shared" si="24"/>
        <v>97.089642857142863</v>
      </c>
      <c r="G30" s="266">
        <f t="shared" si="24"/>
        <v>98.329063953488372</v>
      </c>
      <c r="H30" s="266">
        <f t="shared" si="24"/>
        <v>98.859166666666667</v>
      </c>
      <c r="I30" s="302">
        <f t="shared" ref="I30:K38" si="25">SUMIFS(I$4:I$24,$A$4:$A$24,$A30)</f>
        <v>64</v>
      </c>
      <c r="J30" s="302">
        <f t="shared" si="25"/>
        <v>34</v>
      </c>
      <c r="K30" s="302">
        <f t="shared" si="25"/>
        <v>29</v>
      </c>
      <c r="L30" s="302"/>
      <c r="M30" s="302"/>
      <c r="N30" s="197">
        <f t="shared" ref="N30:N38" si="26">J30/I30</f>
        <v>0.53125</v>
      </c>
      <c r="O30" s="197"/>
      <c r="P30" s="197"/>
      <c r="Q30" s="197"/>
      <c r="R30" s="197"/>
      <c r="S30" s="266"/>
      <c r="T30" s="197"/>
      <c r="W30" s="1" t="s">
        <v>108</v>
      </c>
      <c r="X30" s="1" t="s">
        <v>445</v>
      </c>
      <c r="Y30" s="1" t="s">
        <v>449</v>
      </c>
      <c r="Z30" s="1" t="s">
        <v>589</v>
      </c>
      <c r="AA30" s="193" t="s">
        <v>208</v>
      </c>
      <c r="AB30" s="193">
        <v>99.53</v>
      </c>
      <c r="AC30" s="193">
        <v>99.53</v>
      </c>
      <c r="AD30" s="193" t="s">
        <v>186</v>
      </c>
      <c r="AE30" s="193">
        <v>99.53</v>
      </c>
      <c r="AF30" s="3" t="str">
        <f t="shared" si="15"/>
        <v>&gt;99</v>
      </c>
      <c r="AG30" s="1" t="s">
        <v>137</v>
      </c>
      <c r="AH30" s="1">
        <v>99.76</v>
      </c>
      <c r="AI30" s="1">
        <v>99.28</v>
      </c>
      <c r="AJ30" s="193">
        <v>99.73</v>
      </c>
      <c r="AK30" s="193">
        <v>100</v>
      </c>
      <c r="AL30" s="193">
        <v>99.73</v>
      </c>
      <c r="AM30" s="193">
        <v>96.76</v>
      </c>
      <c r="AN30" s="193">
        <v>81.430000000000007</v>
      </c>
    </row>
    <row r="31" spans="1:40" ht="20.25" thickTop="1" thickBot="1">
      <c r="A31" s="301" t="s">
        <v>653</v>
      </c>
      <c r="B31" s="266">
        <f t="shared" si="21"/>
        <v>1</v>
      </c>
      <c r="C31" s="266">
        <f t="shared" si="24"/>
        <v>99.469672131147547</v>
      </c>
      <c r="D31" s="266"/>
      <c r="E31" s="266"/>
      <c r="F31" s="266">
        <f t="shared" si="24"/>
        <v>99.35783783783782</v>
      </c>
      <c r="G31" s="266">
        <f t="shared" si="24"/>
        <v>99.395254237288128</v>
      </c>
      <c r="H31" s="266">
        <f t="shared" si="24"/>
        <v>99.647142857142867</v>
      </c>
      <c r="I31" s="302">
        <f t="shared" si="25"/>
        <v>64</v>
      </c>
      <c r="J31" s="302">
        <f t="shared" si="25"/>
        <v>49</v>
      </c>
      <c r="K31" s="302">
        <f t="shared" si="25"/>
        <v>12</v>
      </c>
      <c r="L31" s="302"/>
      <c r="M31" s="302"/>
      <c r="N31" s="197">
        <f t="shared" si="26"/>
        <v>0.765625</v>
      </c>
      <c r="O31" s="197"/>
      <c r="P31" s="197"/>
      <c r="Q31" s="197"/>
      <c r="R31" s="197"/>
      <c r="S31" s="266"/>
      <c r="T31" s="197"/>
      <c r="W31" s="1" t="s">
        <v>2114</v>
      </c>
      <c r="X31" s="1" t="s">
        <v>446</v>
      </c>
      <c r="Y31" s="1" t="s">
        <v>449</v>
      </c>
      <c r="Z31" s="1" t="s">
        <v>589</v>
      </c>
      <c r="AA31" s="193" t="s">
        <v>208</v>
      </c>
      <c r="AB31" s="193">
        <v>99.47</v>
      </c>
      <c r="AC31" s="193">
        <v>99.56</v>
      </c>
      <c r="AD31" s="193" t="s">
        <v>186</v>
      </c>
      <c r="AE31" s="193">
        <v>99.52</v>
      </c>
      <c r="AF31" s="3" t="str">
        <f t="shared" si="15"/>
        <v>&gt;99</v>
      </c>
      <c r="AG31" s="1" t="s">
        <v>137</v>
      </c>
      <c r="AH31" s="1">
        <v>99.74</v>
      </c>
      <c r="AI31" s="1">
        <v>99.24</v>
      </c>
      <c r="AJ31" s="193">
        <v>99.75</v>
      </c>
      <c r="AK31" s="193">
        <v>99.93</v>
      </c>
      <c r="AL31" s="193">
        <v>99.74</v>
      </c>
      <c r="AM31" s="193">
        <v>98.82</v>
      </c>
      <c r="AN31" s="193">
        <v>77.64</v>
      </c>
    </row>
    <row r="32" spans="1:40" ht="20.25" thickTop="1" thickBot="1">
      <c r="A32" s="301" t="s">
        <v>598</v>
      </c>
      <c r="B32" s="266">
        <f t="shared" si="21"/>
        <v>1</v>
      </c>
      <c r="C32" s="266">
        <f t="shared" si="24"/>
        <v>99.248928571428564</v>
      </c>
      <c r="D32" s="266"/>
      <c r="E32" s="266"/>
      <c r="F32" s="266">
        <f t="shared" si="24"/>
        <v>98.854583333333338</v>
      </c>
      <c r="G32" s="266">
        <f t="shared" si="24"/>
        <v>99.372142857142862</v>
      </c>
      <c r="H32" s="266">
        <f t="shared" si="24"/>
        <v>99.771428571428572</v>
      </c>
      <c r="I32" s="302">
        <f t="shared" si="25"/>
        <v>33</v>
      </c>
      <c r="J32" s="302">
        <f t="shared" si="25"/>
        <v>24</v>
      </c>
      <c r="K32" s="302">
        <f t="shared" si="25"/>
        <v>4</v>
      </c>
      <c r="L32" s="302"/>
      <c r="M32" s="302"/>
      <c r="N32" s="197">
        <f t="shared" si="26"/>
        <v>0.72727272727272729</v>
      </c>
      <c r="O32" s="197"/>
      <c r="P32" s="197"/>
      <c r="Q32" s="197"/>
      <c r="R32" s="197"/>
      <c r="S32" s="266"/>
      <c r="T32" s="197"/>
      <c r="W32" s="1" t="s">
        <v>2083</v>
      </c>
      <c r="X32" s="1" t="s">
        <v>445</v>
      </c>
      <c r="Y32" s="1" t="s">
        <v>449</v>
      </c>
      <c r="Z32" s="1" t="s">
        <v>589</v>
      </c>
      <c r="AA32" s="193" t="s">
        <v>208</v>
      </c>
      <c r="AB32" s="193">
        <v>99.99</v>
      </c>
      <c r="AC32" s="193">
        <v>100</v>
      </c>
      <c r="AD32" s="193" t="s">
        <v>186</v>
      </c>
      <c r="AE32" s="193">
        <v>100</v>
      </c>
      <c r="AF32" s="3" t="str">
        <f t="shared" si="15"/>
        <v>&gt;99</v>
      </c>
      <c r="AG32" s="1" t="s">
        <v>137</v>
      </c>
      <c r="AH32" s="1">
        <v>100</v>
      </c>
      <c r="AI32" s="1">
        <v>99.99</v>
      </c>
      <c r="AJ32" s="193">
        <v>100</v>
      </c>
      <c r="AK32" s="193">
        <v>100</v>
      </c>
      <c r="AL32" s="193">
        <v>98.58</v>
      </c>
      <c r="AM32" s="193">
        <v>99.54</v>
      </c>
      <c r="AN32" s="193">
        <v>99.83</v>
      </c>
    </row>
    <row r="33" spans="1:40" ht="20.25" thickTop="1" thickBot="1">
      <c r="A33" s="301" t="s">
        <v>934</v>
      </c>
      <c r="B33" s="266">
        <f t="shared" si="21"/>
        <v>1</v>
      </c>
      <c r="C33" s="266">
        <f t="shared" si="24"/>
        <v>96.712727272727292</v>
      </c>
      <c r="D33" s="266"/>
      <c r="E33" s="266"/>
      <c r="F33" s="266">
        <f t="shared" si="24"/>
        <v>94.952000000000012</v>
      </c>
      <c r="G33" s="266">
        <f t="shared" si="24"/>
        <v>97.345909090909075</v>
      </c>
      <c r="H33" s="266">
        <f t="shared" si="24"/>
        <v>98.546666666666667</v>
      </c>
      <c r="I33" s="302">
        <f t="shared" si="25"/>
        <v>22</v>
      </c>
      <c r="J33" s="302">
        <f t="shared" si="25"/>
        <v>11</v>
      </c>
      <c r="K33" s="302">
        <f t="shared" si="25"/>
        <v>11</v>
      </c>
      <c r="L33" s="302"/>
      <c r="M33" s="302"/>
      <c r="N33" s="197">
        <f t="shared" si="26"/>
        <v>0.5</v>
      </c>
      <c r="O33" s="197"/>
      <c r="P33" s="197"/>
      <c r="Q33" s="197"/>
      <c r="R33" s="197"/>
      <c r="S33" s="266"/>
      <c r="T33" s="197"/>
      <c r="W33" s="1" t="s">
        <v>1676</v>
      </c>
      <c r="X33" s="1" t="s">
        <v>446</v>
      </c>
      <c r="Y33" s="1" t="s">
        <v>454</v>
      </c>
      <c r="Z33" s="1" t="s">
        <v>589</v>
      </c>
      <c r="AA33" s="193" t="str">
        <f>_xlfn.XLOOKUP(Y33,B:B,A:A,0,0)</f>
        <v>IBIRITÉ</v>
      </c>
      <c r="AB33" s="193">
        <v>100</v>
      </c>
      <c r="AC33" s="193">
        <v>100</v>
      </c>
      <c r="AD33" s="193">
        <v>100</v>
      </c>
      <c r="AE33" s="193">
        <v>100</v>
      </c>
      <c r="AF33" s="3" t="str">
        <f t="shared" si="15"/>
        <v>&gt;99</v>
      </c>
      <c r="AG33" s="1" t="s">
        <v>137</v>
      </c>
      <c r="AH33" s="1">
        <v>100</v>
      </c>
      <c r="AI33" s="1">
        <v>100</v>
      </c>
      <c r="AJ33" s="193">
        <v>100</v>
      </c>
      <c r="AK33" s="193">
        <v>100</v>
      </c>
      <c r="AL33" s="193">
        <v>99.98</v>
      </c>
      <c r="AM33" s="193">
        <v>99.92</v>
      </c>
      <c r="AN33" s="193">
        <v>98.68</v>
      </c>
    </row>
    <row r="34" spans="1:40" ht="39" thickTop="1" thickBot="1">
      <c r="A34" s="301" t="s">
        <v>664</v>
      </c>
      <c r="B34" s="266">
        <f t="shared" si="21"/>
        <v>1</v>
      </c>
      <c r="C34" s="266">
        <f t="shared" si="24"/>
        <v>96.848571428571432</v>
      </c>
      <c r="D34" s="266"/>
      <c r="E34" s="266"/>
      <c r="F34" s="266">
        <f t="shared" si="24"/>
        <v>96.873499999999993</v>
      </c>
      <c r="G34" s="266">
        <f t="shared" si="24"/>
        <v>96.982857142857156</v>
      </c>
      <c r="H34" s="266">
        <f t="shared" si="24"/>
        <v>94.773333333333326</v>
      </c>
      <c r="I34" s="302">
        <f t="shared" si="25"/>
        <v>21</v>
      </c>
      <c r="J34" s="302">
        <f t="shared" si="25"/>
        <v>9</v>
      </c>
      <c r="K34" s="302">
        <f t="shared" si="25"/>
        <v>12</v>
      </c>
      <c r="L34" s="302"/>
      <c r="M34" s="302"/>
      <c r="N34" s="197">
        <f t="shared" si="26"/>
        <v>0.42857142857142855</v>
      </c>
      <c r="O34" s="197"/>
      <c r="P34" s="197"/>
      <c r="Q34" s="197"/>
      <c r="R34" s="197"/>
      <c r="S34" s="266"/>
      <c r="T34" s="197"/>
      <c r="W34" s="1" t="s">
        <v>2763</v>
      </c>
      <c r="X34" s="1" t="s">
        <v>446</v>
      </c>
      <c r="Y34" s="1" t="s">
        <v>447</v>
      </c>
      <c r="Z34" s="1" t="s">
        <v>589</v>
      </c>
      <c r="AA34" s="193" t="str">
        <f>_xlfn.XLOOKUP(Y34,B:B,A:A,0,0)</f>
        <v>SANTA LUZIA</v>
      </c>
      <c r="AB34" s="193">
        <v>99.3</v>
      </c>
      <c r="AC34" s="193">
        <v>99</v>
      </c>
      <c r="AD34" s="193" t="s">
        <v>186</v>
      </c>
      <c r="AE34" s="193">
        <v>99.14</v>
      </c>
      <c r="AF34" s="3" t="str">
        <f t="shared" si="15"/>
        <v>&gt;99</v>
      </c>
      <c r="AG34" s="1" t="s">
        <v>509</v>
      </c>
      <c r="AH34" s="1">
        <v>100</v>
      </c>
      <c r="AI34" s="1">
        <v>99.73</v>
      </c>
      <c r="AJ34" s="193">
        <v>98.61</v>
      </c>
      <c r="AK34" s="193">
        <v>99.48</v>
      </c>
      <c r="AL34" s="193">
        <v>99.75</v>
      </c>
      <c r="AM34" s="193">
        <v>99.74</v>
      </c>
      <c r="AN34" s="193">
        <v>84.24</v>
      </c>
    </row>
    <row r="35" spans="1:40" ht="20.25" thickTop="1" thickBot="1">
      <c r="A35" s="301" t="s">
        <v>1587</v>
      </c>
      <c r="B35" s="266">
        <f t="shared" si="21"/>
        <v>1</v>
      </c>
      <c r="C35" s="266">
        <f t="shared" si="24"/>
        <v>99.899999999999991</v>
      </c>
      <c r="D35" s="266"/>
      <c r="E35" s="266"/>
      <c r="F35" s="266">
        <f t="shared" si="24"/>
        <v>99.897999999999996</v>
      </c>
      <c r="G35" s="266">
        <f t="shared" si="24"/>
        <v>99.908749999999998</v>
      </c>
      <c r="H35" s="266">
        <f t="shared" si="24"/>
        <v>99.96</v>
      </c>
      <c r="I35" s="302">
        <f t="shared" si="25"/>
        <v>8</v>
      </c>
      <c r="J35" s="302">
        <f t="shared" si="25"/>
        <v>8</v>
      </c>
      <c r="K35" s="302">
        <f t="shared" si="25"/>
        <v>0</v>
      </c>
      <c r="L35" s="302"/>
      <c r="M35" s="302"/>
      <c r="N35" s="197">
        <f t="shared" si="26"/>
        <v>1</v>
      </c>
      <c r="O35" s="197"/>
      <c r="P35" s="197"/>
      <c r="Q35" s="197"/>
      <c r="R35" s="197"/>
      <c r="S35" s="266"/>
      <c r="T35" s="197"/>
      <c r="W35" s="1" t="s">
        <v>1162</v>
      </c>
      <c r="X35" s="1" t="s">
        <v>446</v>
      </c>
      <c r="Y35" s="1" t="s">
        <v>449</v>
      </c>
      <c r="Z35" s="1" t="s">
        <v>589</v>
      </c>
      <c r="AA35" s="193" t="s">
        <v>208</v>
      </c>
      <c r="AB35" s="193">
        <v>99.97</v>
      </c>
      <c r="AC35" s="193">
        <v>99.99</v>
      </c>
      <c r="AD35" s="193">
        <v>99.99</v>
      </c>
      <c r="AE35" s="193">
        <v>99.98</v>
      </c>
      <c r="AF35" s="3" t="str">
        <f t="shared" si="15"/>
        <v>&gt;99</v>
      </c>
      <c r="AG35" s="1" t="s">
        <v>137</v>
      </c>
      <c r="AH35" s="1">
        <v>100</v>
      </c>
      <c r="AI35" s="1">
        <v>99.99</v>
      </c>
      <c r="AJ35" s="193">
        <v>99.98</v>
      </c>
      <c r="AK35" s="193">
        <v>100</v>
      </c>
      <c r="AL35" s="193">
        <v>99.93</v>
      </c>
      <c r="AM35" s="193">
        <v>99.98</v>
      </c>
      <c r="AN35" s="193">
        <v>98.83</v>
      </c>
    </row>
    <row r="36" spans="1:40" ht="20.25" thickTop="1" thickBot="1">
      <c r="A36" s="301" t="s">
        <v>885</v>
      </c>
      <c r="B36" s="266">
        <f t="shared" si="21"/>
        <v>2</v>
      </c>
      <c r="C36" s="266">
        <f t="shared" si="24"/>
        <v>98.537916666666661</v>
      </c>
      <c r="D36" s="266"/>
      <c r="E36" s="266"/>
      <c r="F36" s="266">
        <f t="shared" si="24"/>
        <v>98.863545454545459</v>
      </c>
      <c r="G36" s="266">
        <f t="shared" si="24"/>
        <v>98.564583333333331</v>
      </c>
      <c r="H36" s="266">
        <f t="shared" si="24"/>
        <v>97.962999999999994</v>
      </c>
      <c r="I36" s="302">
        <f t="shared" si="25"/>
        <v>28</v>
      </c>
      <c r="J36" s="302">
        <f t="shared" si="25"/>
        <v>20</v>
      </c>
      <c r="K36" s="302">
        <f t="shared" si="25"/>
        <v>8</v>
      </c>
      <c r="L36" s="302"/>
      <c r="M36" s="302"/>
      <c r="N36" s="197">
        <f t="shared" si="26"/>
        <v>0.7142857142857143</v>
      </c>
      <c r="O36" s="197"/>
      <c r="P36" s="197"/>
      <c r="Q36" s="197"/>
      <c r="R36" s="197"/>
      <c r="S36" s="266"/>
      <c r="T36" s="197"/>
      <c r="W36" s="1" t="s">
        <v>1927</v>
      </c>
      <c r="X36" s="1" t="s">
        <v>446</v>
      </c>
      <c r="Y36" s="1" t="s">
        <v>451</v>
      </c>
      <c r="Z36" s="1" t="s">
        <v>589</v>
      </c>
      <c r="AA36" s="193" t="str">
        <f>_xlfn.XLOOKUP(Y36,B:B,A:A,0,0)</f>
        <v>SABARÁ</v>
      </c>
      <c r="AB36" s="193" t="s">
        <v>186</v>
      </c>
      <c r="AC36" s="193">
        <v>99.95</v>
      </c>
      <c r="AD36" s="193" t="s">
        <v>186</v>
      </c>
      <c r="AE36" s="193">
        <v>99.95</v>
      </c>
      <c r="AF36" s="3" t="str">
        <f t="shared" si="15"/>
        <v>&gt;99</v>
      </c>
      <c r="AG36" s="1" t="s">
        <v>137</v>
      </c>
      <c r="AH36" s="1">
        <v>100</v>
      </c>
      <c r="AI36" s="1">
        <v>100</v>
      </c>
      <c r="AJ36" s="193">
        <v>99.89</v>
      </c>
      <c r="AK36" s="193">
        <v>99.8</v>
      </c>
      <c r="AL36" s="193">
        <v>98.25</v>
      </c>
      <c r="AM36" s="193">
        <v>99.27</v>
      </c>
      <c r="AN36" s="193">
        <v>90.39</v>
      </c>
    </row>
    <row r="37" spans="1:40" ht="20.25" thickTop="1" thickBot="1">
      <c r="A37" s="301" t="s">
        <v>4617</v>
      </c>
      <c r="B37" s="266">
        <f t="shared" si="21"/>
        <v>1</v>
      </c>
      <c r="C37" s="266">
        <f t="shared" si="24"/>
        <v>98.077272727272742</v>
      </c>
      <c r="D37" s="266"/>
      <c r="E37" s="266"/>
      <c r="F37" s="266">
        <f t="shared" si="24"/>
        <v>99.767272727272712</v>
      </c>
      <c r="G37" s="266">
        <f t="shared" si="24"/>
        <v>97.262727272727261</v>
      </c>
      <c r="H37" s="266">
        <f t="shared" si="24"/>
        <v>99.839999999999989</v>
      </c>
      <c r="I37" s="302">
        <f t="shared" si="25"/>
        <v>11</v>
      </c>
      <c r="J37" s="302">
        <f t="shared" si="25"/>
        <v>8</v>
      </c>
      <c r="K37" s="302">
        <f t="shared" si="25"/>
        <v>3</v>
      </c>
      <c r="L37" s="302"/>
      <c r="M37" s="302"/>
      <c r="N37" s="197">
        <f t="shared" si="26"/>
        <v>0.72727272727272729</v>
      </c>
      <c r="O37" s="197"/>
      <c r="P37" s="197"/>
      <c r="Q37" s="197"/>
      <c r="R37" s="197"/>
      <c r="S37" s="266"/>
      <c r="T37" s="197"/>
      <c r="W37" s="1" t="s">
        <v>931</v>
      </c>
      <c r="X37" s="1" t="s">
        <v>445</v>
      </c>
      <c r="Y37" s="1" t="s">
        <v>454</v>
      </c>
      <c r="Z37" s="1" t="s">
        <v>589</v>
      </c>
      <c r="AA37" s="193" t="str">
        <f>_xlfn.XLOOKUP(Y37,B:B,A:A,0,0)</f>
        <v>IBIRITÉ</v>
      </c>
      <c r="AB37" s="193">
        <v>99.94</v>
      </c>
      <c r="AC37" s="193">
        <v>99.95</v>
      </c>
      <c r="AD37" s="193">
        <v>99.98</v>
      </c>
      <c r="AE37" s="193">
        <v>99.95</v>
      </c>
      <c r="AF37" s="3" t="str">
        <f t="shared" si="15"/>
        <v>&gt;99</v>
      </c>
      <c r="AG37" s="1" t="s">
        <v>137</v>
      </c>
      <c r="AH37" s="1">
        <v>100</v>
      </c>
      <c r="AI37" s="1">
        <v>100</v>
      </c>
      <c r="AJ37" s="193">
        <v>99.9</v>
      </c>
      <c r="AK37" s="193">
        <v>98.61</v>
      </c>
      <c r="AL37" s="193">
        <v>99.98</v>
      </c>
      <c r="AM37" s="193">
        <v>99.22</v>
      </c>
      <c r="AN37" s="193">
        <v>93.4</v>
      </c>
    </row>
    <row r="38" spans="1:40" ht="20.25" thickTop="1" thickBot="1">
      <c r="A38" s="301" t="s">
        <v>4616</v>
      </c>
      <c r="B38" s="266">
        <f t="shared" si="21"/>
        <v>1</v>
      </c>
      <c r="C38" s="266">
        <f t="shared" si="24"/>
        <v>93.466666666666654</v>
      </c>
      <c r="D38" s="266"/>
      <c r="E38" s="266"/>
      <c r="F38" s="266">
        <f t="shared" si="24"/>
        <v>93.816666666666663</v>
      </c>
      <c r="G38" s="266">
        <f t="shared" si="24"/>
        <v>93.826666666666668</v>
      </c>
      <c r="H38" s="266">
        <f t="shared" si="24"/>
        <v>91.564999999999998</v>
      </c>
      <c r="I38" s="302">
        <f t="shared" si="25"/>
        <v>6</v>
      </c>
      <c r="J38" s="302">
        <f t="shared" si="25"/>
        <v>1</v>
      </c>
      <c r="K38" s="302">
        <f t="shared" si="25"/>
        <v>5</v>
      </c>
      <c r="L38" s="302"/>
      <c r="M38" s="302"/>
      <c r="N38" s="197">
        <f t="shared" si="26"/>
        <v>0.16666666666666666</v>
      </c>
      <c r="O38" s="197"/>
      <c r="P38" s="197"/>
      <c r="Q38" s="197"/>
      <c r="R38" s="197"/>
      <c r="S38" s="266"/>
      <c r="T38" s="197"/>
      <c r="W38" s="1" t="s">
        <v>879</v>
      </c>
      <c r="X38" s="1" t="s">
        <v>446</v>
      </c>
      <c r="Y38" s="1" t="s">
        <v>448</v>
      </c>
      <c r="Z38" s="1" t="s">
        <v>589</v>
      </c>
      <c r="AA38" s="193" t="s">
        <v>208</v>
      </c>
      <c r="AB38" s="193">
        <v>99.97</v>
      </c>
      <c r="AC38" s="193">
        <v>99.93</v>
      </c>
      <c r="AD38" s="193">
        <v>99.93</v>
      </c>
      <c r="AE38" s="193">
        <v>99.94</v>
      </c>
      <c r="AF38" s="3" t="str">
        <f t="shared" si="15"/>
        <v>&gt;99</v>
      </c>
      <c r="AG38" s="1" t="s">
        <v>137</v>
      </c>
      <c r="AH38" s="1">
        <v>99.99</v>
      </c>
      <c r="AI38" s="1">
        <v>99.97</v>
      </c>
      <c r="AJ38" s="193">
        <v>99.9</v>
      </c>
      <c r="AK38" s="193">
        <v>98.54</v>
      </c>
      <c r="AL38" s="193">
        <v>97.06</v>
      </c>
      <c r="AM38" s="193">
        <v>97.48</v>
      </c>
      <c r="AN38" s="193">
        <v>99.76</v>
      </c>
    </row>
    <row r="39" spans="1:40" ht="15.75" thickTop="1">
      <c r="A39" s="5"/>
      <c r="W39" s="1" t="s">
        <v>2302</v>
      </c>
      <c r="X39" s="1" t="s">
        <v>446</v>
      </c>
      <c r="Y39" s="1" t="s">
        <v>460</v>
      </c>
      <c r="Z39" s="1" t="s">
        <v>589</v>
      </c>
      <c r="AA39" s="193" t="s">
        <v>208</v>
      </c>
      <c r="AB39" s="193" t="s">
        <v>186</v>
      </c>
      <c r="AC39" s="193">
        <v>100</v>
      </c>
      <c r="AD39" s="193">
        <v>99.99</v>
      </c>
      <c r="AE39" s="193">
        <v>100</v>
      </c>
      <c r="AF39" s="3" t="str">
        <f t="shared" si="15"/>
        <v>&gt;99</v>
      </c>
      <c r="AG39" s="1" t="s">
        <v>137</v>
      </c>
      <c r="AH39" s="1">
        <v>99.94</v>
      </c>
      <c r="AI39" s="1">
        <v>100</v>
      </c>
      <c r="AJ39" s="193">
        <v>100</v>
      </c>
      <c r="AK39" s="193">
        <v>99.94</v>
      </c>
      <c r="AL39" s="193">
        <v>100</v>
      </c>
      <c r="AM39" s="193">
        <v>99.98</v>
      </c>
      <c r="AN39" s="193">
        <v>99.66</v>
      </c>
    </row>
    <row r="40" spans="1:40">
      <c r="A40" s="5"/>
      <c r="W40" s="1" t="s">
        <v>1822</v>
      </c>
      <c r="X40" s="1" t="s">
        <v>446</v>
      </c>
      <c r="Y40" s="1" t="s">
        <v>40</v>
      </c>
      <c r="Z40" s="1" t="s">
        <v>589</v>
      </c>
      <c r="AA40" s="193" t="s">
        <v>208</v>
      </c>
      <c r="AB40" s="193">
        <v>99.71</v>
      </c>
      <c r="AC40" s="193">
        <v>99.84</v>
      </c>
      <c r="AD40" s="193" t="s">
        <v>186</v>
      </c>
      <c r="AE40" s="193">
        <v>99.79</v>
      </c>
      <c r="AF40" s="3" t="str">
        <f t="shared" si="15"/>
        <v>&gt;99</v>
      </c>
      <c r="AG40" s="1" t="s">
        <v>137</v>
      </c>
      <c r="AH40" s="1">
        <v>99.98</v>
      </c>
      <c r="AI40" s="1">
        <v>99.7</v>
      </c>
      <c r="AJ40" s="193">
        <v>99.84</v>
      </c>
      <c r="AK40" s="193">
        <v>99.96</v>
      </c>
      <c r="AL40" s="193">
        <v>99.97</v>
      </c>
      <c r="AM40" s="193">
        <v>99.56</v>
      </c>
      <c r="AN40" s="193">
        <v>97.94</v>
      </c>
    </row>
    <row r="41" spans="1:40">
      <c r="A41" s="5"/>
      <c r="W41" s="1" t="s">
        <v>2409</v>
      </c>
      <c r="X41" s="1" t="s">
        <v>446</v>
      </c>
      <c r="Y41" s="1" t="s">
        <v>452</v>
      </c>
      <c r="Z41" s="1" t="s">
        <v>589</v>
      </c>
      <c r="AA41" s="193" t="str">
        <f>_xlfn.XLOOKUP(Y41,B:B,A:A,0,0)</f>
        <v>VICOÇA</v>
      </c>
      <c r="AB41" s="193">
        <v>99.97</v>
      </c>
      <c r="AC41" s="193">
        <v>99.96</v>
      </c>
      <c r="AD41" s="193" t="s">
        <v>186</v>
      </c>
      <c r="AE41" s="193">
        <v>99.96</v>
      </c>
      <c r="AF41" s="3" t="str">
        <f t="shared" si="15"/>
        <v>&gt;99</v>
      </c>
      <c r="AG41" s="1" t="s">
        <v>137</v>
      </c>
      <c r="AH41" s="1">
        <v>100</v>
      </c>
      <c r="AI41" s="1">
        <v>100</v>
      </c>
      <c r="AJ41" s="193">
        <v>99.96</v>
      </c>
      <c r="AK41" s="193">
        <v>99.97</v>
      </c>
      <c r="AL41" s="193">
        <v>99.88</v>
      </c>
      <c r="AM41" s="193">
        <v>97.09</v>
      </c>
      <c r="AN41" s="193">
        <v>92.39</v>
      </c>
    </row>
    <row r="42" spans="1:40">
      <c r="A42" s="5"/>
      <c r="W42" s="1" t="s">
        <v>455</v>
      </c>
      <c r="X42" s="1" t="s">
        <v>445</v>
      </c>
      <c r="Y42" s="2" t="s">
        <v>455</v>
      </c>
      <c r="Z42" s="1" t="s">
        <v>589</v>
      </c>
      <c r="AA42" s="193" t="str">
        <f>_xlfn.XLOOKUP(Y42,B:B,A:A,0,0)</f>
        <v>RIBEIRÃO DAS NEVES</v>
      </c>
      <c r="AB42" s="193">
        <v>94.77</v>
      </c>
      <c r="AC42" s="193">
        <v>95.02</v>
      </c>
      <c r="AD42" s="193">
        <v>94.66</v>
      </c>
      <c r="AE42" s="193">
        <v>94.9</v>
      </c>
      <c r="AF42" s="3" t="str">
        <f t="shared" si="15"/>
        <v>&lt;99</v>
      </c>
      <c r="AG42" s="1" t="s">
        <v>137</v>
      </c>
      <c r="AH42" s="1">
        <v>100</v>
      </c>
      <c r="AI42" s="1">
        <v>97.13</v>
      </c>
      <c r="AJ42" s="193">
        <v>95.9</v>
      </c>
      <c r="AK42" s="193">
        <v>58.83</v>
      </c>
      <c r="AL42" s="193">
        <v>94.34</v>
      </c>
      <c r="AM42" s="193">
        <v>89.05</v>
      </c>
      <c r="AN42" s="193">
        <v>99.6</v>
      </c>
    </row>
    <row r="43" spans="1:40">
      <c r="A43" s="5"/>
      <c r="W43" s="1" t="s">
        <v>2052</v>
      </c>
      <c r="X43" s="1" t="s">
        <v>446</v>
      </c>
      <c r="Y43" s="1" t="s">
        <v>449</v>
      </c>
      <c r="Z43" s="1" t="s">
        <v>589</v>
      </c>
      <c r="AA43" s="193" t="s">
        <v>208</v>
      </c>
      <c r="AB43" s="193" t="s">
        <v>186</v>
      </c>
      <c r="AC43" s="193" t="s">
        <v>186</v>
      </c>
      <c r="AD43" s="193" t="s">
        <v>186</v>
      </c>
      <c r="AE43" s="193" t="s">
        <v>186</v>
      </c>
      <c r="AF43" s="3" t="str">
        <f t="shared" si="15"/>
        <v>&gt;99</v>
      </c>
      <c r="AG43" s="1" t="s">
        <v>137</v>
      </c>
      <c r="AH43" s="1" t="s">
        <v>186</v>
      </c>
      <c r="AI43" s="1" t="s">
        <v>186</v>
      </c>
      <c r="AJ43" s="193">
        <v>100</v>
      </c>
      <c r="AK43" s="193">
        <v>100</v>
      </c>
      <c r="AL43" s="193">
        <v>100</v>
      </c>
      <c r="AM43" s="193">
        <v>100</v>
      </c>
      <c r="AN43" s="193">
        <v>100</v>
      </c>
    </row>
    <row r="44" spans="1:40">
      <c r="A44" s="5"/>
      <c r="W44" s="1" t="s">
        <v>1950</v>
      </c>
      <c r="X44" s="1" t="s">
        <v>446</v>
      </c>
      <c r="Y44" s="1" t="s">
        <v>465</v>
      </c>
      <c r="Z44" s="1" t="s">
        <v>589</v>
      </c>
      <c r="AA44" s="193" t="s">
        <v>208</v>
      </c>
      <c r="AB44" s="193">
        <v>99.94</v>
      </c>
      <c r="AC44" s="193">
        <v>100</v>
      </c>
      <c r="AD44" s="193" t="s">
        <v>186</v>
      </c>
      <c r="AE44" s="193">
        <v>99.98</v>
      </c>
      <c r="AF44" s="3" t="str">
        <f t="shared" si="15"/>
        <v>&gt;99</v>
      </c>
      <c r="AG44" s="1" t="s">
        <v>137</v>
      </c>
      <c r="AH44" s="1">
        <v>100</v>
      </c>
      <c r="AI44" s="1">
        <v>100</v>
      </c>
      <c r="AJ44" s="193">
        <v>100</v>
      </c>
      <c r="AK44" s="193">
        <v>95.83</v>
      </c>
      <c r="AL44" s="193">
        <v>100</v>
      </c>
      <c r="AM44" s="193">
        <v>98.68</v>
      </c>
      <c r="AN44" s="193">
        <v>96.86</v>
      </c>
    </row>
    <row r="45" spans="1:40">
      <c r="A45" s="5"/>
      <c r="W45" s="1" t="s">
        <v>3898</v>
      </c>
      <c r="X45" s="1" t="s">
        <v>446</v>
      </c>
      <c r="Y45" s="1" t="s">
        <v>451</v>
      </c>
      <c r="Z45" s="1" t="s">
        <v>589</v>
      </c>
      <c r="AA45" s="193" t="str">
        <f>_xlfn.XLOOKUP(Y45,B:B,A:A,0,0)</f>
        <v>SABARÁ</v>
      </c>
      <c r="AB45" s="193" t="s">
        <v>186</v>
      </c>
      <c r="AC45" s="193">
        <v>99.72</v>
      </c>
      <c r="AD45" s="193" t="s">
        <v>186</v>
      </c>
      <c r="AE45" s="193">
        <v>99.72</v>
      </c>
      <c r="AF45" s="3" t="str">
        <f t="shared" si="15"/>
        <v>&gt;99</v>
      </c>
      <c r="AG45" s="1" t="s">
        <v>509</v>
      </c>
      <c r="AH45" s="1">
        <v>99.63</v>
      </c>
      <c r="AI45" s="1">
        <v>99.7</v>
      </c>
      <c r="AJ45" s="193">
        <v>99.74</v>
      </c>
      <c r="AK45" s="193">
        <v>99.55</v>
      </c>
      <c r="AL45" s="193">
        <v>98.17</v>
      </c>
      <c r="AM45" s="193">
        <v>98.83</v>
      </c>
      <c r="AN45" s="193">
        <v>90.31</v>
      </c>
    </row>
    <row r="46" spans="1:40">
      <c r="A46" s="5"/>
      <c r="W46" s="1" t="s">
        <v>1637</v>
      </c>
      <c r="X46" s="1" t="s">
        <v>446</v>
      </c>
      <c r="Y46" s="1" t="s">
        <v>454</v>
      </c>
      <c r="Z46" s="1" t="s">
        <v>589</v>
      </c>
      <c r="AA46" s="193" t="str">
        <f>_xlfn.XLOOKUP(Y46,B:B,A:A,0,0)</f>
        <v>IBIRITÉ</v>
      </c>
      <c r="AB46" s="193">
        <v>91.16</v>
      </c>
      <c r="AC46" s="193">
        <v>94.99</v>
      </c>
      <c r="AD46" s="193">
        <v>92.14</v>
      </c>
      <c r="AE46" s="193">
        <v>93.3</v>
      </c>
      <c r="AF46" s="3" t="str">
        <f t="shared" si="15"/>
        <v>&lt;99</v>
      </c>
      <c r="AG46" s="1" t="s">
        <v>137</v>
      </c>
      <c r="AH46" s="1">
        <v>100</v>
      </c>
      <c r="AI46" s="1">
        <v>87.73</v>
      </c>
      <c r="AJ46" s="193">
        <v>97.73</v>
      </c>
      <c r="AK46" s="193">
        <v>89.32</v>
      </c>
      <c r="AL46" s="193">
        <v>89.17</v>
      </c>
      <c r="AM46" s="193">
        <v>92.92</v>
      </c>
      <c r="AN46" s="193">
        <v>98.66</v>
      </c>
    </row>
    <row r="47" spans="1:40">
      <c r="A47" s="5"/>
      <c r="W47" s="1" t="s">
        <v>769</v>
      </c>
      <c r="X47" s="1" t="s">
        <v>446</v>
      </c>
      <c r="Y47" s="1" t="s">
        <v>448</v>
      </c>
      <c r="Z47" s="1" t="s">
        <v>589</v>
      </c>
      <c r="AA47" s="193" t="s">
        <v>208</v>
      </c>
      <c r="AB47" s="193">
        <v>99.92</v>
      </c>
      <c r="AC47" s="193">
        <v>99.83</v>
      </c>
      <c r="AD47" s="193">
        <v>99.92</v>
      </c>
      <c r="AE47" s="193">
        <v>99.87</v>
      </c>
      <c r="AF47" s="3" t="str">
        <f t="shared" si="15"/>
        <v>&gt;99</v>
      </c>
      <c r="AG47" s="1" t="s">
        <v>137</v>
      </c>
      <c r="AH47" s="1">
        <v>99.99</v>
      </c>
      <c r="AI47" s="1">
        <v>99.95</v>
      </c>
      <c r="AJ47" s="193">
        <v>99.75</v>
      </c>
      <c r="AK47" s="193">
        <v>99.92</v>
      </c>
      <c r="AL47" s="193">
        <v>99.9</v>
      </c>
      <c r="AM47" s="193">
        <v>99.91</v>
      </c>
      <c r="AN47" s="193">
        <v>97.1</v>
      </c>
    </row>
    <row r="48" spans="1:40">
      <c r="A48" s="5"/>
      <c r="W48" s="1" t="s">
        <v>4036</v>
      </c>
      <c r="X48" s="1" t="s">
        <v>446</v>
      </c>
      <c r="Y48" s="1" t="s">
        <v>454</v>
      </c>
      <c r="Z48" s="1" t="s">
        <v>589</v>
      </c>
      <c r="AA48" s="193" t="str">
        <f>_xlfn.XLOOKUP(Y48,B:B,A:A,0,0)</f>
        <v>IBIRITÉ</v>
      </c>
      <c r="AB48" s="193">
        <v>94.51</v>
      </c>
      <c r="AC48" s="193">
        <v>99.93</v>
      </c>
      <c r="AD48" s="193">
        <v>99.95</v>
      </c>
      <c r="AE48" s="193">
        <v>98.45</v>
      </c>
      <c r="AF48" s="3" t="str">
        <f t="shared" si="15"/>
        <v>&lt;99</v>
      </c>
      <c r="AG48" s="1" t="s">
        <v>137</v>
      </c>
      <c r="AH48" s="1">
        <v>74.77</v>
      </c>
      <c r="AI48" s="1">
        <v>100</v>
      </c>
      <c r="AJ48" s="193">
        <v>98.69</v>
      </c>
      <c r="AK48" s="193">
        <v>95.67</v>
      </c>
      <c r="AL48" s="193">
        <v>99.78</v>
      </c>
      <c r="AM48" s="193">
        <v>91.18</v>
      </c>
      <c r="AN48" s="193">
        <v>94.04</v>
      </c>
    </row>
    <row r="49" spans="1:40">
      <c r="A49" s="5"/>
      <c r="W49" s="1" t="s">
        <v>3874</v>
      </c>
      <c r="X49" s="1" t="s">
        <v>446</v>
      </c>
      <c r="Y49" s="1" t="s">
        <v>451</v>
      </c>
      <c r="Z49" s="1" t="s">
        <v>589</v>
      </c>
      <c r="AA49" s="193" t="str">
        <f>_xlfn.XLOOKUP(Y49,B:B,A:A,0,0)</f>
        <v>SABARÁ</v>
      </c>
      <c r="AB49" s="193">
        <v>99.95</v>
      </c>
      <c r="AC49" s="193">
        <v>99.96</v>
      </c>
      <c r="AD49" s="193" t="s">
        <v>186</v>
      </c>
      <c r="AE49" s="193">
        <v>99.95</v>
      </c>
      <c r="AF49" s="3" t="str">
        <f t="shared" si="15"/>
        <v>&gt;99</v>
      </c>
      <c r="AG49" s="1" t="s">
        <v>137</v>
      </c>
      <c r="AH49" s="1">
        <v>100</v>
      </c>
      <c r="AI49" s="1">
        <v>100</v>
      </c>
      <c r="AJ49" s="193">
        <v>99.9</v>
      </c>
      <c r="AK49" s="193">
        <v>100</v>
      </c>
      <c r="AL49" s="193">
        <v>99.96</v>
      </c>
      <c r="AM49" s="193">
        <v>99.73</v>
      </c>
      <c r="AN49" s="193">
        <v>98.18</v>
      </c>
    </row>
    <row r="50" spans="1:40">
      <c r="W50" s="1" t="s">
        <v>1483</v>
      </c>
      <c r="X50" s="1" t="s">
        <v>446</v>
      </c>
      <c r="Y50" s="1" t="s">
        <v>450</v>
      </c>
      <c r="Z50" s="1" t="s">
        <v>589</v>
      </c>
      <c r="AA50" s="193" t="s">
        <v>208</v>
      </c>
      <c r="AB50" s="193">
        <v>100</v>
      </c>
      <c r="AC50" s="193">
        <v>100</v>
      </c>
      <c r="AD50" s="193">
        <v>100</v>
      </c>
      <c r="AE50" s="193">
        <v>100</v>
      </c>
      <c r="AF50" s="3" t="str">
        <f t="shared" si="15"/>
        <v>&gt;99</v>
      </c>
      <c r="AG50" s="1" t="s">
        <v>137</v>
      </c>
      <c r="AH50" s="1">
        <v>100</v>
      </c>
      <c r="AI50" s="1">
        <v>100</v>
      </c>
      <c r="AJ50" s="193">
        <v>100</v>
      </c>
      <c r="AK50" s="193">
        <v>100</v>
      </c>
      <c r="AL50" s="193">
        <v>100</v>
      </c>
      <c r="AM50" s="193">
        <v>99.99</v>
      </c>
      <c r="AN50" s="193">
        <v>100</v>
      </c>
    </row>
    <row r="51" spans="1:40">
      <c r="W51" s="1" t="s">
        <v>1892</v>
      </c>
      <c r="X51" s="1" t="s">
        <v>446</v>
      </c>
      <c r="Y51" s="1" t="s">
        <v>457</v>
      </c>
      <c r="Z51" s="1" t="s">
        <v>589</v>
      </c>
      <c r="AA51" s="193" t="s">
        <v>208</v>
      </c>
      <c r="AB51" s="193">
        <v>100</v>
      </c>
      <c r="AC51" s="193">
        <v>100</v>
      </c>
      <c r="AD51" s="193">
        <v>100</v>
      </c>
      <c r="AE51" s="193">
        <v>100</v>
      </c>
      <c r="AF51" s="3" t="str">
        <f t="shared" si="15"/>
        <v>&gt;99</v>
      </c>
      <c r="AG51" s="1" t="s">
        <v>137</v>
      </c>
      <c r="AH51" s="1">
        <v>100</v>
      </c>
      <c r="AI51" s="1">
        <v>100</v>
      </c>
      <c r="AJ51" s="193">
        <v>100</v>
      </c>
      <c r="AK51" s="193">
        <v>99.98</v>
      </c>
      <c r="AL51" s="193">
        <v>99.92</v>
      </c>
      <c r="AM51" s="193">
        <v>99.86</v>
      </c>
      <c r="AN51" s="193">
        <v>92.18</v>
      </c>
    </row>
    <row r="52" spans="1:40">
      <c r="W52" s="138" t="s">
        <v>1491</v>
      </c>
      <c r="X52" s="1" t="s">
        <v>446</v>
      </c>
      <c r="Y52" s="1" t="s">
        <v>461</v>
      </c>
      <c r="Z52" s="1" t="s">
        <v>589</v>
      </c>
      <c r="AA52" s="193" t="s">
        <v>208</v>
      </c>
      <c r="AB52" s="193" t="s">
        <v>186</v>
      </c>
      <c r="AC52" s="193" t="s">
        <v>186</v>
      </c>
      <c r="AD52" s="193" t="s">
        <v>186</v>
      </c>
      <c r="AE52" s="193" t="s">
        <v>186</v>
      </c>
      <c r="AF52" s="3" t="str">
        <f t="shared" si="15"/>
        <v>&gt;99</v>
      </c>
      <c r="AG52" s="1" t="s">
        <v>137</v>
      </c>
      <c r="AH52" s="1" t="s">
        <v>186</v>
      </c>
      <c r="AI52" s="1" t="s">
        <v>186</v>
      </c>
      <c r="AJ52" s="193">
        <v>100</v>
      </c>
      <c r="AK52" s="193">
        <v>100</v>
      </c>
      <c r="AL52" s="193">
        <v>100</v>
      </c>
      <c r="AM52" s="193">
        <v>100</v>
      </c>
      <c r="AN52" s="193">
        <v>100</v>
      </c>
    </row>
    <row r="53" spans="1:40">
      <c r="W53" s="1" t="s">
        <v>4145</v>
      </c>
      <c r="X53" s="1" t="s">
        <v>446</v>
      </c>
      <c r="Y53" s="1" t="s">
        <v>448</v>
      </c>
      <c r="Z53" s="1" t="s">
        <v>589</v>
      </c>
      <c r="AA53" s="193" t="s">
        <v>208</v>
      </c>
      <c r="AB53" s="193">
        <v>93.4</v>
      </c>
      <c r="AC53" s="193">
        <v>93.15</v>
      </c>
      <c r="AD53" s="193" t="s">
        <v>186</v>
      </c>
      <c r="AE53" s="193">
        <v>93.23</v>
      </c>
      <c r="AF53" s="3" t="str">
        <f t="shared" si="15"/>
        <v>&lt;99</v>
      </c>
      <c r="AG53" s="1" t="s">
        <v>137</v>
      </c>
      <c r="AH53" s="1">
        <v>100</v>
      </c>
      <c r="AI53" s="1">
        <v>99.98</v>
      </c>
      <c r="AJ53" s="193">
        <v>85.15</v>
      </c>
      <c r="AK53" s="193">
        <v>82.04</v>
      </c>
      <c r="AL53" s="193">
        <v>99.4</v>
      </c>
      <c r="AM53" s="193">
        <v>95.58</v>
      </c>
      <c r="AN53" s="193">
        <v>96.77</v>
      </c>
    </row>
    <row r="54" spans="1:40">
      <c r="W54" s="1" t="s">
        <v>4050</v>
      </c>
      <c r="X54" s="1" t="s">
        <v>446</v>
      </c>
      <c r="Y54" s="1" t="s">
        <v>447</v>
      </c>
      <c r="Z54" s="1" t="s">
        <v>589</v>
      </c>
      <c r="AA54" s="193" t="str">
        <f>_xlfn.XLOOKUP(Y54,B:B,A:A,0,0)</f>
        <v>SANTA LUZIA</v>
      </c>
      <c r="AB54" s="193">
        <v>97.95</v>
      </c>
      <c r="AC54" s="193">
        <v>98.61</v>
      </c>
      <c r="AD54" s="193">
        <v>99.48</v>
      </c>
      <c r="AE54" s="193">
        <v>98.6</v>
      </c>
      <c r="AF54" s="3" t="str">
        <f t="shared" si="15"/>
        <v>&lt;99</v>
      </c>
      <c r="AG54" s="1" t="s">
        <v>137</v>
      </c>
      <c r="AH54" s="1">
        <v>100</v>
      </c>
      <c r="AI54" s="1">
        <v>99.83</v>
      </c>
      <c r="AJ54" s="193">
        <v>96.74</v>
      </c>
      <c r="AK54" s="193">
        <v>99.99</v>
      </c>
      <c r="AL54" s="193">
        <v>99.67</v>
      </c>
      <c r="AM54" s="193">
        <v>99.25</v>
      </c>
      <c r="AN54" s="193">
        <v>95.61</v>
      </c>
    </row>
    <row r="55" spans="1:40">
      <c r="W55" s="1" t="s">
        <v>1488</v>
      </c>
      <c r="X55" s="1" t="s">
        <v>446</v>
      </c>
      <c r="Y55" s="1" t="s">
        <v>457</v>
      </c>
      <c r="Z55" s="1" t="s">
        <v>589</v>
      </c>
      <c r="AA55" s="193" t="s">
        <v>208</v>
      </c>
      <c r="AB55" s="193">
        <v>99.97</v>
      </c>
      <c r="AC55" s="193">
        <v>100</v>
      </c>
      <c r="AD55" s="193">
        <v>100</v>
      </c>
      <c r="AE55" s="193">
        <v>99.99</v>
      </c>
      <c r="AF55" s="3" t="str">
        <f t="shared" si="15"/>
        <v>&gt;99</v>
      </c>
      <c r="AG55" s="1" t="s">
        <v>137</v>
      </c>
      <c r="AH55" s="1">
        <v>100</v>
      </c>
      <c r="AI55" s="1">
        <v>99.98</v>
      </c>
      <c r="AJ55" s="193">
        <v>100</v>
      </c>
      <c r="AK55" s="193">
        <v>88.34</v>
      </c>
      <c r="AL55" s="193">
        <v>97.93</v>
      </c>
      <c r="AM55" s="193">
        <v>93.7</v>
      </c>
      <c r="AN55" s="193">
        <v>95.56</v>
      </c>
    </row>
    <row r="56" spans="1:40">
      <c r="W56" s="1" t="s">
        <v>2056</v>
      </c>
      <c r="X56" s="1" t="s">
        <v>446</v>
      </c>
      <c r="Y56" s="1" t="s">
        <v>449</v>
      </c>
      <c r="Z56" s="1" t="s">
        <v>589</v>
      </c>
      <c r="AA56" s="193" t="s">
        <v>208</v>
      </c>
      <c r="AB56" s="193" t="s">
        <v>186</v>
      </c>
      <c r="AC56" s="193" t="s">
        <v>186</v>
      </c>
      <c r="AD56" s="193" t="s">
        <v>186</v>
      </c>
      <c r="AE56" s="193" t="s">
        <v>186</v>
      </c>
      <c r="AF56" s="3" t="str">
        <f t="shared" si="15"/>
        <v>&gt;99</v>
      </c>
      <c r="AG56" s="1" t="s">
        <v>137</v>
      </c>
      <c r="AH56" s="1" t="s">
        <v>186</v>
      </c>
      <c r="AI56" s="1" t="s">
        <v>186</v>
      </c>
      <c r="AJ56" s="193">
        <v>100</v>
      </c>
      <c r="AK56" s="193">
        <v>100</v>
      </c>
      <c r="AL56" s="193">
        <v>100</v>
      </c>
      <c r="AM56" s="193">
        <v>100</v>
      </c>
      <c r="AN56" s="193">
        <v>100</v>
      </c>
    </row>
    <row r="57" spans="1:40">
      <c r="W57" s="1" t="s">
        <v>1371</v>
      </c>
      <c r="X57" s="1" t="s">
        <v>446</v>
      </c>
      <c r="Y57" s="1" t="s">
        <v>457</v>
      </c>
      <c r="Z57" s="1" t="s">
        <v>589</v>
      </c>
      <c r="AA57" s="193" t="s">
        <v>208</v>
      </c>
      <c r="AB57" s="193" t="s">
        <v>186</v>
      </c>
      <c r="AC57" s="193">
        <v>100</v>
      </c>
      <c r="AD57" s="193">
        <v>100</v>
      </c>
      <c r="AE57" s="193">
        <v>100</v>
      </c>
      <c r="AF57" s="3" t="str">
        <f t="shared" si="15"/>
        <v>&gt;99</v>
      </c>
      <c r="AG57" s="1" t="s">
        <v>137</v>
      </c>
      <c r="AH57" s="1">
        <v>100</v>
      </c>
      <c r="AI57" s="1">
        <v>100</v>
      </c>
      <c r="AJ57" s="193">
        <v>100</v>
      </c>
      <c r="AK57" s="193">
        <v>99.98</v>
      </c>
      <c r="AL57" s="193">
        <v>100</v>
      </c>
      <c r="AM57" s="193">
        <v>99.68</v>
      </c>
      <c r="AN57" s="193">
        <v>99.14</v>
      </c>
    </row>
    <row r="58" spans="1:40">
      <c r="W58" s="1" t="s">
        <v>2534</v>
      </c>
      <c r="X58" s="1" t="s">
        <v>446</v>
      </c>
      <c r="Y58" s="1" t="s">
        <v>459</v>
      </c>
      <c r="Z58" s="1" t="s">
        <v>589</v>
      </c>
      <c r="AA58" s="193" t="s">
        <v>208</v>
      </c>
      <c r="AB58" s="193">
        <v>99.97</v>
      </c>
      <c r="AC58" s="193">
        <v>99.97</v>
      </c>
      <c r="AD58" s="193" t="s">
        <v>186</v>
      </c>
      <c r="AE58" s="193">
        <v>99.97</v>
      </c>
      <c r="AF58" s="3" t="str">
        <f t="shared" si="15"/>
        <v>&gt;99</v>
      </c>
      <c r="AG58" s="1" t="s">
        <v>137</v>
      </c>
      <c r="AH58" s="1">
        <v>100</v>
      </c>
      <c r="AI58" s="1">
        <v>99.93</v>
      </c>
      <c r="AJ58" s="193">
        <v>100</v>
      </c>
      <c r="AK58" s="193">
        <v>92.06</v>
      </c>
      <c r="AL58" s="193">
        <v>86.62</v>
      </c>
      <c r="AM58" s="193">
        <v>92.97</v>
      </c>
      <c r="AN58" s="193">
        <v>98.1</v>
      </c>
    </row>
    <row r="59" spans="1:40">
      <c r="W59" s="1" t="s">
        <v>2484</v>
      </c>
      <c r="X59" s="1" t="s">
        <v>446</v>
      </c>
      <c r="Y59" s="1" t="s">
        <v>464</v>
      </c>
      <c r="Z59" s="1" t="s">
        <v>589</v>
      </c>
      <c r="AA59" s="193" t="s">
        <v>208</v>
      </c>
      <c r="AB59" s="193">
        <v>99.98</v>
      </c>
      <c r="AC59" s="193">
        <v>100</v>
      </c>
      <c r="AD59" s="193">
        <v>100</v>
      </c>
      <c r="AE59" s="193">
        <v>100</v>
      </c>
      <c r="AF59" s="3" t="str">
        <f t="shared" si="15"/>
        <v>&gt;99</v>
      </c>
      <c r="AG59" s="1" t="s">
        <v>137</v>
      </c>
      <c r="AH59" s="1">
        <v>100</v>
      </c>
      <c r="AI59" s="1">
        <v>99.99</v>
      </c>
      <c r="AJ59" s="193">
        <v>100</v>
      </c>
      <c r="AK59" s="193">
        <v>99.21</v>
      </c>
      <c r="AL59" s="193">
        <v>98.68</v>
      </c>
      <c r="AM59" s="193">
        <v>99.53</v>
      </c>
      <c r="AN59" s="193">
        <v>94.83</v>
      </c>
    </row>
    <row r="60" spans="1:40">
      <c r="W60" s="1" t="s">
        <v>1103</v>
      </c>
      <c r="X60" s="1" t="s">
        <v>446</v>
      </c>
      <c r="Y60" s="1" t="s">
        <v>464</v>
      </c>
      <c r="Z60" s="1" t="s">
        <v>589</v>
      </c>
      <c r="AA60" s="193" t="s">
        <v>208</v>
      </c>
      <c r="AB60" s="193">
        <v>98.34</v>
      </c>
      <c r="AC60" s="193">
        <v>98.52</v>
      </c>
      <c r="AD60" s="193">
        <v>98.51</v>
      </c>
      <c r="AE60" s="193">
        <v>98.47</v>
      </c>
      <c r="AF60" s="3" t="str">
        <f t="shared" si="15"/>
        <v>&lt;99</v>
      </c>
      <c r="AG60" s="1" t="s">
        <v>137</v>
      </c>
      <c r="AH60" s="1">
        <v>100</v>
      </c>
      <c r="AI60" s="1">
        <v>96.69</v>
      </c>
      <c r="AJ60" s="193">
        <v>100</v>
      </c>
      <c r="AK60" s="193">
        <v>98.23</v>
      </c>
      <c r="AL60" s="193">
        <v>99.92</v>
      </c>
      <c r="AM60" s="193">
        <v>96.29</v>
      </c>
      <c r="AN60" s="193">
        <v>95.92</v>
      </c>
    </row>
    <row r="61" spans="1:40">
      <c r="W61" s="1" t="s">
        <v>2042</v>
      </c>
      <c r="X61" s="1" t="s">
        <v>446</v>
      </c>
      <c r="Y61" s="2" t="s">
        <v>455</v>
      </c>
      <c r="Z61" s="1" t="s">
        <v>589</v>
      </c>
      <c r="AA61" s="193" t="str">
        <f>_xlfn.XLOOKUP(Y61,B:B,A:A,0,0)</f>
        <v>RIBEIRÃO DAS NEVES</v>
      </c>
      <c r="AB61" s="193">
        <v>88.62</v>
      </c>
      <c r="AC61" s="193">
        <v>99.84</v>
      </c>
      <c r="AD61" s="193" t="s">
        <v>186</v>
      </c>
      <c r="AE61" s="193">
        <v>95.58</v>
      </c>
      <c r="AF61" s="3" t="str">
        <f t="shared" si="15"/>
        <v>&lt;99</v>
      </c>
      <c r="AG61" s="1" t="s">
        <v>137</v>
      </c>
      <c r="AH61" s="1">
        <v>100</v>
      </c>
      <c r="AI61" s="1">
        <v>96.45</v>
      </c>
      <c r="AJ61" s="193">
        <v>94.58</v>
      </c>
      <c r="AK61" s="193">
        <v>100</v>
      </c>
      <c r="AL61" s="193">
        <v>94.47</v>
      </c>
      <c r="AM61" s="193">
        <v>98.73</v>
      </c>
      <c r="AN61" s="193">
        <v>96.32</v>
      </c>
    </row>
    <row r="62" spans="1:40">
      <c r="W62" s="1" t="s">
        <v>2392</v>
      </c>
      <c r="X62" s="1" t="s">
        <v>446</v>
      </c>
      <c r="Y62" s="1" t="s">
        <v>463</v>
      </c>
      <c r="Z62" s="1" t="s">
        <v>589</v>
      </c>
      <c r="AA62" s="193" t="s">
        <v>208</v>
      </c>
      <c r="AB62" s="193">
        <v>96.63</v>
      </c>
      <c r="AC62" s="193">
        <v>100</v>
      </c>
      <c r="AD62" s="193">
        <v>100</v>
      </c>
      <c r="AE62" s="193">
        <v>99.47</v>
      </c>
      <c r="AF62" s="3" t="str">
        <f t="shared" si="15"/>
        <v>&gt;99</v>
      </c>
      <c r="AG62" s="1" t="s">
        <v>137</v>
      </c>
      <c r="AH62" s="1">
        <v>100</v>
      </c>
      <c r="AI62" s="1">
        <v>100</v>
      </c>
      <c r="AJ62" s="193">
        <v>98.81</v>
      </c>
      <c r="AK62" s="193">
        <v>100</v>
      </c>
      <c r="AL62" s="193">
        <v>97.18</v>
      </c>
      <c r="AM62" s="193">
        <v>99.24</v>
      </c>
      <c r="AN62" s="193">
        <v>98.59</v>
      </c>
    </row>
    <row r="63" spans="1:40">
      <c r="W63" s="1" t="s">
        <v>4039</v>
      </c>
      <c r="X63" s="1" t="s">
        <v>446</v>
      </c>
      <c r="Y63" s="1" t="s">
        <v>454</v>
      </c>
      <c r="Z63" s="1" t="s">
        <v>589</v>
      </c>
      <c r="AA63" s="193" t="str">
        <f>_xlfn.XLOOKUP(Y63,B:B,A:A,0,0)</f>
        <v>IBIRITÉ</v>
      </c>
      <c r="AB63" s="193">
        <v>99.94</v>
      </c>
      <c r="AC63" s="193">
        <v>98.54</v>
      </c>
      <c r="AD63" s="193">
        <v>95.66</v>
      </c>
      <c r="AE63" s="193">
        <v>98.49</v>
      </c>
      <c r="AF63" s="3" t="str">
        <f t="shared" si="15"/>
        <v>&lt;99</v>
      </c>
      <c r="AG63" s="1" t="s">
        <v>137</v>
      </c>
      <c r="AH63" s="1">
        <v>78.39</v>
      </c>
      <c r="AI63" s="1">
        <v>100</v>
      </c>
      <c r="AJ63" s="193">
        <v>99.85</v>
      </c>
      <c r="AK63" s="193">
        <v>88.48</v>
      </c>
      <c r="AL63" s="193">
        <v>86.45</v>
      </c>
      <c r="AM63" s="193">
        <v>89.84</v>
      </c>
      <c r="AN63" s="193">
        <v>79.66</v>
      </c>
    </row>
    <row r="64" spans="1:40">
      <c r="W64" s="1" t="s">
        <v>2180</v>
      </c>
      <c r="X64" s="1" t="s">
        <v>446</v>
      </c>
      <c r="Y64" s="1" t="s">
        <v>450</v>
      </c>
      <c r="Z64" s="1" t="s">
        <v>589</v>
      </c>
      <c r="AA64" s="193" t="s">
        <v>208</v>
      </c>
      <c r="AB64" s="193">
        <v>99.91</v>
      </c>
      <c r="AC64" s="193">
        <v>100</v>
      </c>
      <c r="AD64" s="193">
        <v>100</v>
      </c>
      <c r="AE64" s="193">
        <v>99.98</v>
      </c>
      <c r="AF64" s="3" t="str">
        <f t="shared" si="15"/>
        <v>&gt;99</v>
      </c>
      <c r="AG64" s="1" t="s">
        <v>137</v>
      </c>
      <c r="AH64" s="1">
        <v>100</v>
      </c>
      <c r="AI64" s="1">
        <v>99.97</v>
      </c>
      <c r="AJ64" s="193">
        <v>100</v>
      </c>
      <c r="AK64" s="193">
        <v>100</v>
      </c>
      <c r="AL64" s="193">
        <v>99.83</v>
      </c>
      <c r="AM64" s="193">
        <v>99.95</v>
      </c>
      <c r="AN64" s="193">
        <v>99.99</v>
      </c>
    </row>
    <row r="65" spans="23:40">
      <c r="W65" s="1" t="s">
        <v>1652</v>
      </c>
      <c r="X65" s="1" t="s">
        <v>446</v>
      </c>
      <c r="Y65" s="1" t="s">
        <v>448</v>
      </c>
      <c r="Z65" s="1" t="s">
        <v>589</v>
      </c>
      <c r="AA65" s="193" t="s">
        <v>208</v>
      </c>
      <c r="AB65" s="193">
        <v>100</v>
      </c>
      <c r="AC65" s="193">
        <v>99.93</v>
      </c>
      <c r="AD65" s="193">
        <v>99.96</v>
      </c>
      <c r="AE65" s="193">
        <v>99.95</v>
      </c>
      <c r="AF65" s="3" t="str">
        <f t="shared" si="15"/>
        <v>&gt;99</v>
      </c>
      <c r="AG65" s="1" t="s">
        <v>137</v>
      </c>
      <c r="AH65" s="1">
        <v>100</v>
      </c>
      <c r="AI65" s="1">
        <v>99.98</v>
      </c>
      <c r="AJ65" s="193">
        <v>99.91</v>
      </c>
      <c r="AK65" s="193">
        <v>99.96</v>
      </c>
      <c r="AL65" s="193">
        <v>94.2</v>
      </c>
      <c r="AM65" s="193">
        <v>98.56</v>
      </c>
      <c r="AN65" s="193">
        <v>99.52</v>
      </c>
    </row>
    <row r="66" spans="23:40">
      <c r="W66" s="1" t="s">
        <v>1166</v>
      </c>
      <c r="X66" s="1" t="s">
        <v>446</v>
      </c>
      <c r="Y66" s="1" t="s">
        <v>448</v>
      </c>
      <c r="Z66" s="1" t="s">
        <v>589</v>
      </c>
      <c r="AA66" s="193" t="s">
        <v>208</v>
      </c>
      <c r="AB66" s="193">
        <v>99.98</v>
      </c>
      <c r="AC66" s="193">
        <v>99.94</v>
      </c>
      <c r="AD66" s="193">
        <v>99.98</v>
      </c>
      <c r="AE66" s="193">
        <v>99.96</v>
      </c>
      <c r="AF66" s="3" t="str">
        <f t="shared" si="15"/>
        <v>&gt;99</v>
      </c>
      <c r="AG66" s="1" t="s">
        <v>137</v>
      </c>
      <c r="AH66" s="1">
        <v>100</v>
      </c>
      <c r="AI66" s="1">
        <v>100</v>
      </c>
      <c r="AJ66" s="193">
        <v>99.9</v>
      </c>
      <c r="AK66" s="193">
        <v>99.91</v>
      </c>
      <c r="AL66" s="193">
        <v>99.81</v>
      </c>
      <c r="AM66" s="193">
        <v>99.89</v>
      </c>
      <c r="AN66" s="193">
        <v>99.69</v>
      </c>
    </row>
    <row r="67" spans="23:40">
      <c r="W67" s="1" t="s">
        <v>1209</v>
      </c>
      <c r="X67" s="1" t="s">
        <v>446</v>
      </c>
      <c r="Y67" s="1" t="s">
        <v>448</v>
      </c>
      <c r="Z67" s="1" t="s">
        <v>589</v>
      </c>
      <c r="AA67" s="193" t="s">
        <v>208</v>
      </c>
      <c r="AB67" s="193">
        <v>98.55</v>
      </c>
      <c r="AC67" s="193">
        <v>98.78</v>
      </c>
      <c r="AD67" s="193">
        <v>98.54</v>
      </c>
      <c r="AE67" s="193">
        <v>98.68</v>
      </c>
      <c r="AF67" s="3" t="str">
        <f t="shared" si="15"/>
        <v>&lt;99</v>
      </c>
      <c r="AG67" s="1" t="s">
        <v>137</v>
      </c>
      <c r="AH67" s="1">
        <v>99.99</v>
      </c>
      <c r="AI67" s="1">
        <v>98.73</v>
      </c>
      <c r="AJ67" s="193">
        <v>98.4</v>
      </c>
      <c r="AK67" s="193">
        <v>98.81</v>
      </c>
      <c r="AL67" s="193">
        <v>99.9</v>
      </c>
      <c r="AM67" s="193">
        <v>99.33</v>
      </c>
      <c r="AN67" s="193">
        <v>94.4</v>
      </c>
    </row>
    <row r="68" spans="23:40">
      <c r="W68" s="1" t="s">
        <v>1811</v>
      </c>
      <c r="X68" s="1" t="s">
        <v>446</v>
      </c>
      <c r="Y68" s="1" t="s">
        <v>40</v>
      </c>
      <c r="Z68" s="1" t="s">
        <v>589</v>
      </c>
      <c r="AA68" s="193" t="s">
        <v>208</v>
      </c>
      <c r="AB68" s="193">
        <v>99.46</v>
      </c>
      <c r="AC68" s="193">
        <v>99.54</v>
      </c>
      <c r="AD68" s="193">
        <v>94.77</v>
      </c>
      <c r="AE68" s="193">
        <v>98.68</v>
      </c>
      <c r="AF68" s="3" t="str">
        <f t="shared" ref="AF68:AF131" si="27">IF(AE68&lt;99,"&lt;99","&gt;99")</f>
        <v>&lt;99</v>
      </c>
      <c r="AG68" s="1" t="s">
        <v>137</v>
      </c>
      <c r="AH68" s="1">
        <v>99.84</v>
      </c>
      <c r="AI68" s="1">
        <v>97.3</v>
      </c>
      <c r="AJ68" s="193">
        <v>99.88</v>
      </c>
      <c r="AK68" s="193">
        <v>92.65</v>
      </c>
      <c r="AL68" s="193">
        <v>99.94</v>
      </c>
      <c r="AM68" s="193">
        <v>97.7</v>
      </c>
      <c r="AN68" s="193">
        <v>94.26</v>
      </c>
    </row>
    <row r="69" spans="23:40">
      <c r="W69" s="1" t="s">
        <v>736</v>
      </c>
      <c r="X69" s="1" t="s">
        <v>446</v>
      </c>
      <c r="Y69" s="1" t="s">
        <v>450</v>
      </c>
      <c r="Z69" s="1" t="s">
        <v>589</v>
      </c>
      <c r="AA69" s="193" t="s">
        <v>208</v>
      </c>
      <c r="AB69" s="193">
        <v>99.93</v>
      </c>
      <c r="AC69" s="193">
        <v>99.96</v>
      </c>
      <c r="AD69" s="193">
        <v>99.95</v>
      </c>
      <c r="AE69" s="193">
        <v>99.96</v>
      </c>
      <c r="AF69" s="3" t="str">
        <f t="shared" si="27"/>
        <v>&gt;99</v>
      </c>
      <c r="AG69" s="1" t="s">
        <v>137</v>
      </c>
      <c r="AH69" s="1">
        <v>100</v>
      </c>
      <c r="AI69" s="1">
        <v>99.92</v>
      </c>
      <c r="AJ69" s="193">
        <v>99.98</v>
      </c>
      <c r="AK69" s="193">
        <v>100</v>
      </c>
      <c r="AL69" s="193">
        <v>100</v>
      </c>
      <c r="AM69" s="193">
        <v>99.99</v>
      </c>
      <c r="AN69" s="193">
        <v>99.53</v>
      </c>
    </row>
    <row r="70" spans="23:40">
      <c r="W70" s="1" t="s">
        <v>2527</v>
      </c>
      <c r="X70" s="1" t="s">
        <v>446</v>
      </c>
      <c r="Y70" s="1" t="s">
        <v>465</v>
      </c>
      <c r="Z70" s="1" t="s">
        <v>589</v>
      </c>
      <c r="AA70" s="193" t="s">
        <v>208</v>
      </c>
      <c r="AB70" s="193">
        <v>100</v>
      </c>
      <c r="AC70" s="193">
        <v>100</v>
      </c>
      <c r="AD70" s="193">
        <v>100</v>
      </c>
      <c r="AE70" s="193">
        <v>100</v>
      </c>
      <c r="AF70" s="3" t="str">
        <f t="shared" si="27"/>
        <v>&gt;99</v>
      </c>
      <c r="AG70" s="1" t="s">
        <v>137</v>
      </c>
      <c r="AH70" s="1">
        <v>100</v>
      </c>
      <c r="AI70" s="1">
        <v>100</v>
      </c>
      <c r="AJ70" s="193">
        <v>100</v>
      </c>
      <c r="AK70" s="193">
        <v>94.66</v>
      </c>
      <c r="AL70" s="193">
        <v>94.76</v>
      </c>
      <c r="AM70" s="193">
        <v>96.11</v>
      </c>
      <c r="AN70" s="193">
        <v>99.22</v>
      </c>
    </row>
    <row r="71" spans="23:40">
      <c r="W71" s="1" t="s">
        <v>2243</v>
      </c>
      <c r="X71" s="1" t="s">
        <v>446</v>
      </c>
      <c r="Y71" s="1" t="s">
        <v>461</v>
      </c>
      <c r="Z71" s="1" t="s">
        <v>589</v>
      </c>
      <c r="AA71" s="193" t="s">
        <v>208</v>
      </c>
      <c r="AB71" s="193">
        <v>100</v>
      </c>
      <c r="AC71" s="193">
        <v>99.96</v>
      </c>
      <c r="AD71" s="193" t="s">
        <v>186</v>
      </c>
      <c r="AE71" s="193">
        <v>99.97</v>
      </c>
      <c r="AF71" s="3" t="str">
        <f t="shared" si="27"/>
        <v>&gt;99</v>
      </c>
      <c r="AG71" s="1" t="s">
        <v>137</v>
      </c>
      <c r="AH71" s="1">
        <v>100</v>
      </c>
      <c r="AI71" s="1">
        <v>99.94</v>
      </c>
      <c r="AJ71" s="193">
        <v>100</v>
      </c>
      <c r="AK71" s="193">
        <v>100</v>
      </c>
      <c r="AL71" s="193">
        <v>100</v>
      </c>
      <c r="AM71" s="193">
        <v>100</v>
      </c>
      <c r="AN71" s="193">
        <v>97.05</v>
      </c>
    </row>
    <row r="72" spans="23:40">
      <c r="W72" s="1" t="s">
        <v>1504</v>
      </c>
      <c r="X72" s="1" t="s">
        <v>446</v>
      </c>
      <c r="Y72" s="1" t="s">
        <v>447</v>
      </c>
      <c r="Z72" s="1" t="s">
        <v>589</v>
      </c>
      <c r="AA72" s="193" t="str">
        <f>_xlfn.XLOOKUP(Y72,B:B,A:A,0,0)</f>
        <v>SANTA LUZIA</v>
      </c>
      <c r="AB72" s="193">
        <v>99.75</v>
      </c>
      <c r="AC72" s="193">
        <v>99.96</v>
      </c>
      <c r="AD72" s="193" t="s">
        <v>186</v>
      </c>
      <c r="AE72" s="193">
        <v>99.86</v>
      </c>
      <c r="AF72" s="3" t="str">
        <f t="shared" si="27"/>
        <v>&gt;99</v>
      </c>
      <c r="AG72" s="1" t="s">
        <v>137</v>
      </c>
      <c r="AH72" s="1">
        <v>100</v>
      </c>
      <c r="AI72" s="1">
        <v>99.73</v>
      </c>
      <c r="AJ72" s="193">
        <v>99.97</v>
      </c>
      <c r="AK72" s="193">
        <v>100</v>
      </c>
      <c r="AL72" s="193">
        <v>99.84</v>
      </c>
      <c r="AM72" s="193">
        <v>99.3</v>
      </c>
      <c r="AN72" s="193">
        <v>88.47</v>
      </c>
    </row>
    <row r="73" spans="23:40">
      <c r="W73" s="1" t="s">
        <v>1319</v>
      </c>
      <c r="X73" s="1" t="s">
        <v>446</v>
      </c>
      <c r="Y73" s="1" t="s">
        <v>450</v>
      </c>
      <c r="Z73" s="1" t="s">
        <v>589</v>
      </c>
      <c r="AA73" s="193" t="s">
        <v>208</v>
      </c>
      <c r="AB73" s="193">
        <v>99.97</v>
      </c>
      <c r="AC73" s="193">
        <v>99.97</v>
      </c>
      <c r="AD73" s="193">
        <v>99.98</v>
      </c>
      <c r="AE73" s="193">
        <v>99.97</v>
      </c>
      <c r="AF73" s="3" t="str">
        <f t="shared" si="27"/>
        <v>&gt;99</v>
      </c>
      <c r="AG73" s="1" t="s">
        <v>137</v>
      </c>
      <c r="AH73" s="1">
        <v>100</v>
      </c>
      <c r="AI73" s="1">
        <v>99.94</v>
      </c>
      <c r="AJ73" s="193">
        <v>100</v>
      </c>
      <c r="AK73" s="193">
        <v>99.69</v>
      </c>
      <c r="AL73" s="193">
        <v>100</v>
      </c>
      <c r="AM73" s="193">
        <v>99.89</v>
      </c>
      <c r="AN73" s="193">
        <v>99.2</v>
      </c>
    </row>
    <row r="74" spans="23:40">
      <c r="W74" s="1" t="s">
        <v>882</v>
      </c>
      <c r="X74" s="1" t="s">
        <v>446</v>
      </c>
      <c r="Y74" s="1" t="s">
        <v>447</v>
      </c>
      <c r="Z74" s="1" t="s">
        <v>589</v>
      </c>
      <c r="AA74" s="193" t="str">
        <f>_xlfn.XLOOKUP(Y74,B:B,A:A,0,0)</f>
        <v>SANTA LUZIA</v>
      </c>
      <c r="AB74" s="193">
        <v>99.96</v>
      </c>
      <c r="AC74" s="193">
        <v>99.97</v>
      </c>
      <c r="AD74" s="193" t="s">
        <v>186</v>
      </c>
      <c r="AE74" s="193">
        <v>99.97</v>
      </c>
      <c r="AF74" s="3" t="str">
        <f t="shared" si="27"/>
        <v>&gt;99</v>
      </c>
      <c r="AG74" s="1" t="s">
        <v>137</v>
      </c>
      <c r="AH74" s="1">
        <v>100</v>
      </c>
      <c r="AI74" s="1">
        <v>99.94</v>
      </c>
      <c r="AJ74" s="193">
        <v>99.99</v>
      </c>
      <c r="AK74" s="193">
        <v>100</v>
      </c>
      <c r="AL74" s="193">
        <v>99.85</v>
      </c>
      <c r="AM74" s="193">
        <v>99.26</v>
      </c>
      <c r="AN74" s="193">
        <v>92.03</v>
      </c>
    </row>
    <row r="75" spans="23:40">
      <c r="W75" s="1" t="s">
        <v>986</v>
      </c>
      <c r="X75" s="1" t="s">
        <v>446</v>
      </c>
      <c r="Y75" s="1" t="s">
        <v>454</v>
      </c>
      <c r="Z75" s="1" t="s">
        <v>589</v>
      </c>
      <c r="AA75" s="193" t="str">
        <f>_xlfn.XLOOKUP(Y75,B:B,A:A,0,0)</f>
        <v>IBIRITÉ</v>
      </c>
      <c r="AB75" s="193" t="s">
        <v>186</v>
      </c>
      <c r="AC75" s="193">
        <v>100</v>
      </c>
      <c r="AD75" s="193" t="s">
        <v>186</v>
      </c>
      <c r="AE75" s="193">
        <v>100</v>
      </c>
      <c r="AF75" s="3" t="str">
        <f t="shared" si="27"/>
        <v>&gt;99</v>
      </c>
      <c r="AG75" s="1" t="s">
        <v>137</v>
      </c>
      <c r="AH75" s="1">
        <v>100</v>
      </c>
      <c r="AI75" s="1">
        <v>100</v>
      </c>
      <c r="AJ75" s="193">
        <v>100</v>
      </c>
      <c r="AK75" s="193">
        <v>89.14</v>
      </c>
      <c r="AL75" s="193">
        <v>100</v>
      </c>
      <c r="AM75" s="193">
        <v>96.97</v>
      </c>
      <c r="AN75" s="193">
        <v>98</v>
      </c>
    </row>
    <row r="76" spans="23:40">
      <c r="W76" s="1" t="s">
        <v>1403</v>
      </c>
      <c r="X76" s="1" t="s">
        <v>446</v>
      </c>
      <c r="Y76" s="1" t="s">
        <v>457</v>
      </c>
      <c r="Z76" s="1" t="s">
        <v>589</v>
      </c>
      <c r="AA76" s="193" t="s">
        <v>208</v>
      </c>
      <c r="AB76" s="193">
        <v>99.92</v>
      </c>
      <c r="AC76" s="193">
        <v>99.95</v>
      </c>
      <c r="AD76" s="193">
        <v>100</v>
      </c>
      <c r="AE76" s="193">
        <v>99.95</v>
      </c>
      <c r="AF76" s="3" t="str">
        <f t="shared" si="27"/>
        <v>&gt;99</v>
      </c>
      <c r="AG76" s="1" t="s">
        <v>137</v>
      </c>
      <c r="AH76" s="1">
        <v>99.89</v>
      </c>
      <c r="AI76" s="1">
        <v>99.9</v>
      </c>
      <c r="AJ76" s="193">
        <v>100</v>
      </c>
      <c r="AK76" s="193">
        <v>99.97</v>
      </c>
      <c r="AL76" s="193">
        <v>99.26</v>
      </c>
      <c r="AM76" s="193">
        <v>97.94</v>
      </c>
      <c r="AN76" s="193">
        <v>95.48</v>
      </c>
    </row>
    <row r="77" spans="23:40">
      <c r="W77" s="1" t="s">
        <v>1216</v>
      </c>
      <c r="X77" s="1" t="s">
        <v>446</v>
      </c>
      <c r="Y77" s="1" t="s">
        <v>465</v>
      </c>
      <c r="Z77" s="1" t="s">
        <v>589</v>
      </c>
      <c r="AA77" s="193" t="s">
        <v>208</v>
      </c>
      <c r="AB77" s="193">
        <v>99.97</v>
      </c>
      <c r="AC77" s="193">
        <v>99.93</v>
      </c>
      <c r="AD77" s="193" t="s">
        <v>186</v>
      </c>
      <c r="AE77" s="193">
        <v>99.94</v>
      </c>
      <c r="AF77" s="3" t="str">
        <f t="shared" si="27"/>
        <v>&gt;99</v>
      </c>
      <c r="AG77" s="1" t="s">
        <v>137</v>
      </c>
      <c r="AH77" s="1">
        <v>100</v>
      </c>
      <c r="AI77" s="1">
        <v>99.88</v>
      </c>
      <c r="AJ77" s="193">
        <v>100</v>
      </c>
      <c r="AK77" s="193">
        <v>99.74</v>
      </c>
      <c r="AL77" s="193">
        <v>100</v>
      </c>
      <c r="AM77" s="193">
        <v>99.71</v>
      </c>
      <c r="AN77" s="193">
        <v>99.44</v>
      </c>
    </row>
    <row r="78" spans="23:40">
      <c r="W78" s="1" t="s">
        <v>1108</v>
      </c>
      <c r="X78" s="1" t="s">
        <v>445</v>
      </c>
      <c r="Y78" s="1" t="s">
        <v>452</v>
      </c>
      <c r="Z78" s="1" t="s">
        <v>589</v>
      </c>
      <c r="AA78" s="193" t="str">
        <f>_xlfn.XLOOKUP(Y78,B:B,A:A,0,0)</f>
        <v>VICOÇA</v>
      </c>
      <c r="AB78" s="193">
        <v>100</v>
      </c>
      <c r="AC78" s="193">
        <v>99.97</v>
      </c>
      <c r="AD78" s="193">
        <v>99.97</v>
      </c>
      <c r="AE78" s="193">
        <v>99.98</v>
      </c>
      <c r="AF78" s="3" t="str">
        <f t="shared" si="27"/>
        <v>&gt;99</v>
      </c>
      <c r="AG78" s="1" t="s">
        <v>137</v>
      </c>
      <c r="AH78" s="1">
        <v>100</v>
      </c>
      <c r="AI78" s="1">
        <v>100</v>
      </c>
      <c r="AJ78" s="193">
        <v>99.99</v>
      </c>
      <c r="AK78" s="193">
        <v>100</v>
      </c>
      <c r="AL78" s="193">
        <v>99.95</v>
      </c>
      <c r="AM78" s="193">
        <v>98.69</v>
      </c>
      <c r="AN78" s="193">
        <v>96.52</v>
      </c>
    </row>
    <row r="79" spans="23:40">
      <c r="W79" s="1" t="s">
        <v>1412</v>
      </c>
      <c r="X79" s="1" t="s">
        <v>446</v>
      </c>
      <c r="Y79" s="1" t="s">
        <v>457</v>
      </c>
      <c r="Z79" s="1" t="s">
        <v>589</v>
      </c>
      <c r="AA79" s="193" t="s">
        <v>208</v>
      </c>
      <c r="AB79" s="193">
        <v>98.14</v>
      </c>
      <c r="AC79" s="193">
        <v>97.46</v>
      </c>
      <c r="AD79" s="193">
        <v>98.41</v>
      </c>
      <c r="AE79" s="193">
        <v>97.78</v>
      </c>
      <c r="AF79" s="3" t="str">
        <f t="shared" si="27"/>
        <v>&lt;99</v>
      </c>
      <c r="AG79" s="1" t="s">
        <v>137</v>
      </c>
      <c r="AH79" s="1">
        <v>99.75</v>
      </c>
      <c r="AI79" s="1">
        <v>99.83</v>
      </c>
      <c r="AJ79" s="193">
        <v>95.37</v>
      </c>
      <c r="AK79" s="193">
        <v>99.93</v>
      </c>
      <c r="AL79" s="193">
        <v>97.94</v>
      </c>
      <c r="AM79" s="193">
        <v>99.47</v>
      </c>
      <c r="AN79" s="193">
        <v>99.86</v>
      </c>
    </row>
    <row r="80" spans="23:40">
      <c r="W80" s="1" t="s">
        <v>2142</v>
      </c>
      <c r="X80" s="1" t="s">
        <v>446</v>
      </c>
      <c r="Y80" s="1" t="s">
        <v>457</v>
      </c>
      <c r="Z80" s="1" t="s">
        <v>589</v>
      </c>
      <c r="AA80" s="193" t="s">
        <v>208</v>
      </c>
      <c r="AB80" s="193" t="s">
        <v>186</v>
      </c>
      <c r="AC80" s="193">
        <v>100</v>
      </c>
      <c r="AD80" s="193">
        <v>100</v>
      </c>
      <c r="AE80" s="193">
        <v>100</v>
      </c>
      <c r="AF80" s="3" t="str">
        <f t="shared" si="27"/>
        <v>&gt;99</v>
      </c>
      <c r="AG80" s="1" t="s">
        <v>137</v>
      </c>
      <c r="AH80" s="1">
        <v>100</v>
      </c>
      <c r="AI80" s="1">
        <v>100</v>
      </c>
      <c r="AJ80" s="193">
        <v>100</v>
      </c>
      <c r="AK80" s="193">
        <v>99.97</v>
      </c>
      <c r="AL80" s="193">
        <v>99.99</v>
      </c>
      <c r="AM80" s="193">
        <v>99.67</v>
      </c>
      <c r="AN80" s="193">
        <v>99.93</v>
      </c>
    </row>
    <row r="81" spans="23:40">
      <c r="W81" s="1" t="s">
        <v>2157</v>
      </c>
      <c r="X81" s="1" t="s">
        <v>446</v>
      </c>
      <c r="Y81" s="1" t="s">
        <v>457</v>
      </c>
      <c r="Z81" s="1" t="s">
        <v>589</v>
      </c>
      <c r="AA81" s="193" t="s">
        <v>208</v>
      </c>
      <c r="AB81" s="193" t="s">
        <v>186</v>
      </c>
      <c r="AC81" s="193">
        <v>100</v>
      </c>
      <c r="AD81" s="193">
        <v>100</v>
      </c>
      <c r="AE81" s="193">
        <v>100</v>
      </c>
      <c r="AF81" s="3" t="str">
        <f t="shared" si="27"/>
        <v>&gt;99</v>
      </c>
      <c r="AG81" s="1" t="s">
        <v>137</v>
      </c>
      <c r="AH81" s="1">
        <v>100</v>
      </c>
      <c r="AI81" s="1">
        <v>100</v>
      </c>
      <c r="AJ81" s="193">
        <v>100</v>
      </c>
      <c r="AK81" s="193">
        <v>99.8</v>
      </c>
      <c r="AL81" s="193">
        <v>99.93</v>
      </c>
      <c r="AM81" s="193">
        <v>99.85</v>
      </c>
      <c r="AN81" s="193">
        <v>92.21</v>
      </c>
    </row>
    <row r="82" spans="23:40">
      <c r="W82" s="1" t="s">
        <v>813</v>
      </c>
      <c r="X82" s="1" t="s">
        <v>445</v>
      </c>
      <c r="Y82" s="1" t="s">
        <v>465</v>
      </c>
      <c r="Z82" s="1" t="s">
        <v>589</v>
      </c>
      <c r="AA82" s="193" t="s">
        <v>208</v>
      </c>
      <c r="AB82" s="193">
        <v>100</v>
      </c>
      <c r="AC82" s="193">
        <v>99.99</v>
      </c>
      <c r="AD82" s="193">
        <v>100</v>
      </c>
      <c r="AE82" s="193">
        <v>100</v>
      </c>
      <c r="AF82" s="3" t="str">
        <f t="shared" si="27"/>
        <v>&gt;99</v>
      </c>
      <c r="AG82" s="1" t="s">
        <v>137</v>
      </c>
      <c r="AH82" s="1">
        <v>100</v>
      </c>
      <c r="AI82" s="1">
        <v>99.99</v>
      </c>
      <c r="AJ82" s="193">
        <v>100</v>
      </c>
      <c r="AK82" s="193">
        <v>99.31</v>
      </c>
      <c r="AL82" s="193">
        <v>100</v>
      </c>
      <c r="AM82" s="193">
        <v>99.44</v>
      </c>
      <c r="AN82" s="193">
        <v>99.53</v>
      </c>
    </row>
    <row r="83" spans="23:40">
      <c r="W83" s="1" t="s">
        <v>1690</v>
      </c>
      <c r="X83" s="1" t="s">
        <v>446</v>
      </c>
      <c r="Y83" s="1" t="s">
        <v>453</v>
      </c>
      <c r="Z83" s="1" t="s">
        <v>589</v>
      </c>
      <c r="AA83" s="193" t="s">
        <v>208</v>
      </c>
      <c r="AB83" s="193" t="s">
        <v>186</v>
      </c>
      <c r="AC83" s="193">
        <v>97.06</v>
      </c>
      <c r="AD83" s="193">
        <v>97.12</v>
      </c>
      <c r="AE83" s="193">
        <v>97.08</v>
      </c>
      <c r="AF83" s="3" t="str">
        <f t="shared" si="27"/>
        <v>&lt;99</v>
      </c>
      <c r="AG83" s="1" t="s">
        <v>137</v>
      </c>
      <c r="AH83" s="1">
        <v>100</v>
      </c>
      <c r="AI83" s="1">
        <v>99.97</v>
      </c>
      <c r="AJ83" s="193">
        <v>93.68</v>
      </c>
      <c r="AK83" s="193">
        <v>100</v>
      </c>
      <c r="AL83" s="193">
        <v>99.85</v>
      </c>
      <c r="AM83" s="193">
        <v>99.18</v>
      </c>
      <c r="AN83" s="193">
        <v>99.31</v>
      </c>
    </row>
    <row r="84" spans="23:40">
      <c r="W84" s="1" t="s">
        <v>979</v>
      </c>
      <c r="X84" s="1" t="s">
        <v>445</v>
      </c>
      <c r="Y84" s="1" t="s">
        <v>452</v>
      </c>
      <c r="Z84" s="1" t="s">
        <v>589</v>
      </c>
      <c r="AA84" s="193" t="str">
        <f>_xlfn.XLOOKUP(Y84,B:B,A:A,0,0)</f>
        <v>VICOÇA</v>
      </c>
      <c r="AB84" s="193">
        <v>99.87</v>
      </c>
      <c r="AC84" s="193">
        <v>99.88</v>
      </c>
      <c r="AD84" s="193" t="s">
        <v>186</v>
      </c>
      <c r="AE84" s="193">
        <v>99.87</v>
      </c>
      <c r="AF84" s="3" t="str">
        <f t="shared" si="27"/>
        <v>&gt;99</v>
      </c>
      <c r="AG84" s="1" t="s">
        <v>137</v>
      </c>
      <c r="AH84" s="1">
        <v>100</v>
      </c>
      <c r="AI84" s="1">
        <v>99.73</v>
      </c>
      <c r="AJ84" s="193">
        <v>100</v>
      </c>
      <c r="AK84" s="193">
        <v>100</v>
      </c>
      <c r="AL84" s="193">
        <v>99.41</v>
      </c>
      <c r="AM84" s="193">
        <v>98.64</v>
      </c>
      <c r="AN84" s="193">
        <v>99.1</v>
      </c>
    </row>
    <row r="85" spans="23:40">
      <c r="W85" s="1" t="s">
        <v>2423</v>
      </c>
      <c r="X85" s="1" t="s">
        <v>446</v>
      </c>
      <c r="Y85" s="2" t="s">
        <v>455</v>
      </c>
      <c r="Z85" s="1" t="s">
        <v>589</v>
      </c>
      <c r="AA85" s="193" t="str">
        <f>_xlfn.XLOOKUP(Y85,B:B,A:A,0,0)</f>
        <v>RIBEIRÃO DAS NEVES</v>
      </c>
      <c r="AB85" s="193">
        <v>99.82</v>
      </c>
      <c r="AC85" s="193">
        <v>99.84</v>
      </c>
      <c r="AD85" s="193" t="s">
        <v>186</v>
      </c>
      <c r="AE85" s="193">
        <v>99.83</v>
      </c>
      <c r="AF85" s="3" t="str">
        <f t="shared" si="27"/>
        <v>&gt;99</v>
      </c>
      <c r="AG85" s="1" t="s">
        <v>137</v>
      </c>
      <c r="AH85" s="1">
        <v>100</v>
      </c>
      <c r="AI85" s="1">
        <v>100</v>
      </c>
      <c r="AJ85" s="193">
        <v>99.63</v>
      </c>
      <c r="AK85" s="193">
        <v>100</v>
      </c>
      <c r="AL85" s="193">
        <v>95.87</v>
      </c>
      <c r="AM85" s="193">
        <v>99.02</v>
      </c>
      <c r="AN85" s="193">
        <v>95.27</v>
      </c>
    </row>
    <row r="86" spans="23:40">
      <c r="W86" s="1" t="s">
        <v>1230</v>
      </c>
      <c r="X86" s="1" t="s">
        <v>446</v>
      </c>
      <c r="Y86" s="1" t="s">
        <v>40</v>
      </c>
      <c r="Z86" s="1" t="s">
        <v>589</v>
      </c>
      <c r="AA86" s="193" t="s">
        <v>208</v>
      </c>
      <c r="AB86" s="193">
        <v>99.87</v>
      </c>
      <c r="AC86" s="193">
        <v>100</v>
      </c>
      <c r="AD86" s="193">
        <v>99.98</v>
      </c>
      <c r="AE86" s="193">
        <v>99.95</v>
      </c>
      <c r="AF86" s="3" t="str">
        <f t="shared" si="27"/>
        <v>&gt;99</v>
      </c>
      <c r="AG86" s="1" t="s">
        <v>137</v>
      </c>
      <c r="AH86" s="1">
        <v>100</v>
      </c>
      <c r="AI86" s="1">
        <v>99.94</v>
      </c>
      <c r="AJ86" s="193">
        <v>99.94</v>
      </c>
      <c r="AK86" s="193">
        <v>99.85</v>
      </c>
      <c r="AL86" s="193">
        <v>99.95</v>
      </c>
      <c r="AM86" s="193">
        <v>99.4</v>
      </c>
      <c r="AN86" s="193">
        <v>95.99</v>
      </c>
    </row>
    <row r="87" spans="23:40">
      <c r="W87" s="1" t="s">
        <v>1475</v>
      </c>
      <c r="X87" s="1" t="s">
        <v>446</v>
      </c>
      <c r="Y87" s="1" t="s">
        <v>454</v>
      </c>
      <c r="Z87" s="1" t="s">
        <v>589</v>
      </c>
      <c r="AA87" s="193" t="str">
        <f>_xlfn.XLOOKUP(Y87,B:B,A:A,0,0)</f>
        <v>IBIRITÉ</v>
      </c>
      <c r="AB87" s="193">
        <v>99.77</v>
      </c>
      <c r="AC87" s="193">
        <v>99.99</v>
      </c>
      <c r="AD87" s="193" t="s">
        <v>186</v>
      </c>
      <c r="AE87" s="193">
        <v>99.94</v>
      </c>
      <c r="AF87" s="3" t="str">
        <f t="shared" si="27"/>
        <v>&gt;99</v>
      </c>
      <c r="AG87" s="1" t="s">
        <v>137</v>
      </c>
      <c r="AH87" s="1">
        <v>100</v>
      </c>
      <c r="AI87" s="1">
        <v>99.98</v>
      </c>
      <c r="AJ87" s="193">
        <v>99.9</v>
      </c>
      <c r="AK87" s="193">
        <v>88.68</v>
      </c>
      <c r="AL87" s="193">
        <v>99.98</v>
      </c>
      <c r="AM87" s="193">
        <v>96.75</v>
      </c>
      <c r="AN87" s="193">
        <v>97.78</v>
      </c>
    </row>
    <row r="88" spans="23:40">
      <c r="W88" s="1" t="s">
        <v>2476</v>
      </c>
      <c r="X88" s="1" t="s">
        <v>446</v>
      </c>
      <c r="Y88" s="1" t="s">
        <v>457</v>
      </c>
      <c r="Z88" s="1" t="s">
        <v>589</v>
      </c>
      <c r="AA88" s="193" t="s">
        <v>208</v>
      </c>
      <c r="AB88" s="193">
        <v>100</v>
      </c>
      <c r="AC88" s="193">
        <v>100</v>
      </c>
      <c r="AD88" s="193">
        <v>100</v>
      </c>
      <c r="AE88" s="193">
        <v>100</v>
      </c>
      <c r="AF88" s="3" t="str">
        <f t="shared" si="27"/>
        <v>&gt;99</v>
      </c>
      <c r="AG88" s="1" t="s">
        <v>137</v>
      </c>
      <c r="AH88" s="1">
        <v>100</v>
      </c>
      <c r="AI88" s="1">
        <v>100</v>
      </c>
      <c r="AJ88" s="193">
        <v>100</v>
      </c>
      <c r="AK88" s="193">
        <v>92.5</v>
      </c>
      <c r="AL88" s="193">
        <v>99.98</v>
      </c>
      <c r="AM88" s="193">
        <v>97.82</v>
      </c>
      <c r="AN88" s="193">
        <v>93.74</v>
      </c>
    </row>
    <row r="89" spans="23:40">
      <c r="W89" s="1" t="s">
        <v>2182</v>
      </c>
      <c r="X89" s="1" t="s">
        <v>446</v>
      </c>
      <c r="Y89" s="1" t="s">
        <v>450</v>
      </c>
      <c r="Z89" s="1" t="s">
        <v>589</v>
      </c>
      <c r="AA89" s="193" t="s">
        <v>208</v>
      </c>
      <c r="AB89" s="193" t="s">
        <v>186</v>
      </c>
      <c r="AC89" s="193">
        <v>97.59</v>
      </c>
      <c r="AD89" s="193">
        <v>97.72</v>
      </c>
      <c r="AE89" s="193">
        <v>97.62</v>
      </c>
      <c r="AF89" s="3" t="str">
        <f t="shared" si="27"/>
        <v>&lt;99</v>
      </c>
      <c r="AG89" s="1" t="s">
        <v>137</v>
      </c>
      <c r="AH89" s="1">
        <v>100</v>
      </c>
      <c r="AI89" s="1">
        <v>94.98</v>
      </c>
      <c r="AJ89" s="193">
        <v>99.86</v>
      </c>
      <c r="AK89" s="193">
        <v>100</v>
      </c>
      <c r="AL89" s="193">
        <v>100</v>
      </c>
      <c r="AM89" s="193">
        <v>99.99</v>
      </c>
      <c r="AN89" s="193">
        <v>99.04</v>
      </c>
    </row>
    <row r="90" spans="23:40">
      <c r="W90" s="1" t="s">
        <v>1017</v>
      </c>
      <c r="X90" s="1" t="s">
        <v>445</v>
      </c>
      <c r="Y90" s="1" t="s">
        <v>40</v>
      </c>
      <c r="Z90" s="1" t="s">
        <v>589</v>
      </c>
      <c r="AA90" s="193" t="s">
        <v>208</v>
      </c>
      <c r="AB90" s="193">
        <v>96.87</v>
      </c>
      <c r="AC90" s="193">
        <v>100</v>
      </c>
      <c r="AD90" s="193">
        <v>99.99</v>
      </c>
      <c r="AE90" s="193">
        <v>99.16</v>
      </c>
      <c r="AF90" s="3" t="str">
        <f t="shared" si="27"/>
        <v>&gt;99</v>
      </c>
      <c r="AG90" s="1" t="s">
        <v>137</v>
      </c>
      <c r="AH90" s="1">
        <v>100</v>
      </c>
      <c r="AI90" s="1">
        <v>98.19</v>
      </c>
      <c r="AJ90" s="193">
        <v>100</v>
      </c>
      <c r="AK90" s="193">
        <v>99.14</v>
      </c>
      <c r="AL90" s="193">
        <v>98.95</v>
      </c>
      <c r="AM90" s="193">
        <v>99.13</v>
      </c>
      <c r="AN90" s="193">
        <v>98.56</v>
      </c>
    </row>
    <row r="91" spans="23:40">
      <c r="W91" s="1" t="s">
        <v>2125</v>
      </c>
      <c r="X91" s="1" t="s">
        <v>446</v>
      </c>
      <c r="Y91" s="1" t="s">
        <v>449</v>
      </c>
      <c r="Z91" s="1" t="s">
        <v>589</v>
      </c>
      <c r="AA91" s="193" t="s">
        <v>208</v>
      </c>
      <c r="AB91" s="193">
        <v>99.92</v>
      </c>
      <c r="AC91" s="193">
        <v>99.93</v>
      </c>
      <c r="AD91" s="193" t="s">
        <v>186</v>
      </c>
      <c r="AE91" s="193">
        <v>99.93</v>
      </c>
      <c r="AF91" s="3" t="str">
        <f t="shared" si="27"/>
        <v>&gt;99</v>
      </c>
      <c r="AG91" s="1" t="s">
        <v>137</v>
      </c>
      <c r="AH91" s="1">
        <v>99.92</v>
      </c>
      <c r="AI91" s="1">
        <v>100</v>
      </c>
      <c r="AJ91" s="193">
        <v>99.86</v>
      </c>
      <c r="AK91" s="193">
        <v>98.99</v>
      </c>
      <c r="AL91" s="193">
        <v>99.57</v>
      </c>
      <c r="AM91" s="193">
        <v>99.53</v>
      </c>
      <c r="AN91" s="193">
        <v>92.07</v>
      </c>
    </row>
    <row r="92" spans="23:40">
      <c r="W92" s="1" t="s">
        <v>1506</v>
      </c>
      <c r="X92" s="1" t="s">
        <v>446</v>
      </c>
      <c r="Y92" s="1" t="s">
        <v>457</v>
      </c>
      <c r="Z92" s="1" t="s">
        <v>589</v>
      </c>
      <c r="AA92" s="193" t="s">
        <v>208</v>
      </c>
      <c r="AB92" s="193" t="s">
        <v>186</v>
      </c>
      <c r="AC92" s="193">
        <v>99.76</v>
      </c>
      <c r="AD92" s="193">
        <v>99.77</v>
      </c>
      <c r="AE92" s="193">
        <v>99.76</v>
      </c>
      <c r="AF92" s="3" t="str">
        <f t="shared" si="27"/>
        <v>&gt;99</v>
      </c>
      <c r="AG92" s="1" t="s">
        <v>137</v>
      </c>
      <c r="AH92" s="1">
        <v>100</v>
      </c>
      <c r="AI92" s="1">
        <v>100</v>
      </c>
      <c r="AJ92" s="193">
        <v>99.49</v>
      </c>
      <c r="AK92" s="193">
        <v>99.98</v>
      </c>
      <c r="AL92" s="193">
        <v>99.93</v>
      </c>
      <c r="AM92" s="193">
        <v>96.47</v>
      </c>
      <c r="AN92" s="193">
        <v>89.06</v>
      </c>
    </row>
    <row r="93" spans="23:40">
      <c r="W93" s="1" t="s">
        <v>1969</v>
      </c>
      <c r="X93" s="1" t="s">
        <v>446</v>
      </c>
      <c r="Y93" s="1" t="s">
        <v>40</v>
      </c>
      <c r="Z93" s="1" t="s">
        <v>589</v>
      </c>
      <c r="AA93" s="193" t="s">
        <v>208</v>
      </c>
      <c r="AB93" s="193" t="s">
        <v>186</v>
      </c>
      <c r="AC93" s="193">
        <v>100</v>
      </c>
      <c r="AD93" s="193">
        <v>99.98</v>
      </c>
      <c r="AE93" s="193">
        <v>99.99</v>
      </c>
      <c r="AF93" s="3" t="str">
        <f t="shared" si="27"/>
        <v>&gt;99</v>
      </c>
      <c r="AG93" s="1" t="s">
        <v>137</v>
      </c>
      <c r="AH93" s="1">
        <v>100</v>
      </c>
      <c r="AI93" s="1">
        <v>100</v>
      </c>
      <c r="AJ93" s="193">
        <v>99.99</v>
      </c>
      <c r="AK93" s="193">
        <v>99.89</v>
      </c>
      <c r="AL93" s="193">
        <v>99.98</v>
      </c>
      <c r="AM93" s="193">
        <v>99.54</v>
      </c>
      <c r="AN93" s="193">
        <v>96.09</v>
      </c>
    </row>
    <row r="94" spans="23:40">
      <c r="W94" s="1" t="s">
        <v>1781</v>
      </c>
      <c r="X94" s="1" t="s">
        <v>446</v>
      </c>
      <c r="Y94" s="1" t="s">
        <v>450</v>
      </c>
      <c r="Z94" s="1" t="s">
        <v>589</v>
      </c>
      <c r="AA94" s="193" t="s">
        <v>208</v>
      </c>
      <c r="AB94" s="193" t="s">
        <v>186</v>
      </c>
      <c r="AC94" s="193">
        <v>99.08</v>
      </c>
      <c r="AD94" s="193" t="s">
        <v>186</v>
      </c>
      <c r="AE94" s="193">
        <v>99.08</v>
      </c>
      <c r="AF94" s="3" t="str">
        <f t="shared" si="27"/>
        <v>&gt;99</v>
      </c>
      <c r="AG94" s="1" t="s">
        <v>137</v>
      </c>
      <c r="AH94" s="1">
        <v>100</v>
      </c>
      <c r="AI94" s="1">
        <v>99.26</v>
      </c>
      <c r="AJ94" s="193">
        <v>98.72</v>
      </c>
      <c r="AK94" s="193">
        <v>100</v>
      </c>
      <c r="AL94" s="193">
        <v>99.99</v>
      </c>
      <c r="AM94" s="193">
        <v>99.19</v>
      </c>
      <c r="AN94" s="193">
        <v>99.25</v>
      </c>
    </row>
    <row r="95" spans="23:40">
      <c r="W95" s="1" t="s">
        <v>1905</v>
      </c>
      <c r="X95" s="1" t="s">
        <v>446</v>
      </c>
      <c r="Y95" s="1" t="s">
        <v>450</v>
      </c>
      <c r="Z95" s="1" t="s">
        <v>589</v>
      </c>
      <c r="AA95" s="193" t="s">
        <v>208</v>
      </c>
      <c r="AB95" s="193">
        <v>99.88</v>
      </c>
      <c r="AC95" s="193">
        <v>99.9</v>
      </c>
      <c r="AD95" s="193">
        <v>100</v>
      </c>
      <c r="AE95" s="193">
        <v>99.91</v>
      </c>
      <c r="AF95" s="3" t="str">
        <f t="shared" si="27"/>
        <v>&gt;99</v>
      </c>
      <c r="AG95" s="1" t="s">
        <v>137</v>
      </c>
      <c r="AH95" s="1">
        <v>98.77</v>
      </c>
      <c r="AI95" s="1">
        <v>100</v>
      </c>
      <c r="AJ95" s="193">
        <v>99.99</v>
      </c>
      <c r="AK95" s="193">
        <v>99.99</v>
      </c>
      <c r="AL95" s="193">
        <v>100</v>
      </c>
      <c r="AM95" s="193">
        <v>99.97</v>
      </c>
      <c r="AN95" s="193">
        <v>99.58</v>
      </c>
    </row>
    <row r="96" spans="23:40">
      <c r="W96" s="1" t="s">
        <v>1595</v>
      </c>
      <c r="X96" s="1" t="s">
        <v>446</v>
      </c>
      <c r="Y96" s="2" t="s">
        <v>455</v>
      </c>
      <c r="Z96" s="1" t="s">
        <v>589</v>
      </c>
      <c r="AA96" s="193" t="str">
        <f>_xlfn.XLOOKUP(Y96,B:B,A:A,0,0)</f>
        <v>RIBEIRÃO DAS NEVES</v>
      </c>
      <c r="AB96" s="193">
        <v>99.83</v>
      </c>
      <c r="AC96" s="193">
        <v>99.86</v>
      </c>
      <c r="AD96" s="193" t="s">
        <v>186</v>
      </c>
      <c r="AE96" s="193">
        <v>99.86</v>
      </c>
      <c r="AF96" s="3" t="str">
        <f t="shared" si="27"/>
        <v>&gt;99</v>
      </c>
      <c r="AG96" s="1" t="s">
        <v>137</v>
      </c>
      <c r="AH96" s="1">
        <v>100</v>
      </c>
      <c r="AI96" s="1">
        <v>99.9</v>
      </c>
      <c r="AJ96" s="193">
        <v>99.79</v>
      </c>
      <c r="AK96" s="193">
        <v>99.94</v>
      </c>
      <c r="AL96" s="193">
        <v>95.18</v>
      </c>
      <c r="AM96" s="193">
        <v>98.7</v>
      </c>
      <c r="AN96" s="193">
        <v>99.49</v>
      </c>
    </row>
    <row r="97" spans="23:40">
      <c r="W97" s="1" t="s">
        <v>2127</v>
      </c>
      <c r="X97" s="1" t="s">
        <v>446</v>
      </c>
      <c r="Y97" s="1" t="s">
        <v>454</v>
      </c>
      <c r="Z97" s="1" t="s">
        <v>589</v>
      </c>
      <c r="AA97" s="193" t="str">
        <f>_xlfn.XLOOKUP(Y97,B:B,A:A,0,0)</f>
        <v>IBIRITÉ</v>
      </c>
      <c r="AB97" s="193" t="s">
        <v>186</v>
      </c>
      <c r="AC97" s="193">
        <v>99.97</v>
      </c>
      <c r="AD97" s="193">
        <v>100</v>
      </c>
      <c r="AE97" s="193">
        <v>99.98</v>
      </c>
      <c r="AF97" s="3" t="str">
        <f t="shared" si="27"/>
        <v>&gt;99</v>
      </c>
      <c r="AG97" s="1" t="s">
        <v>137</v>
      </c>
      <c r="AH97" s="1">
        <v>100</v>
      </c>
      <c r="AI97" s="1">
        <v>100</v>
      </c>
      <c r="AJ97" s="193">
        <v>99.96</v>
      </c>
      <c r="AK97" s="193">
        <v>95.11</v>
      </c>
      <c r="AL97" s="193">
        <v>99.97</v>
      </c>
      <c r="AM97" s="193">
        <v>98.4</v>
      </c>
      <c r="AN97" s="193">
        <v>95.23</v>
      </c>
    </row>
    <row r="98" spans="23:40">
      <c r="W98" s="1" t="s">
        <v>2133</v>
      </c>
      <c r="X98" s="1" t="s">
        <v>446</v>
      </c>
      <c r="Y98" s="1" t="s">
        <v>449</v>
      </c>
      <c r="Z98" s="1" t="s">
        <v>589</v>
      </c>
      <c r="AA98" s="193" t="s">
        <v>208</v>
      </c>
      <c r="AB98" s="193">
        <v>100</v>
      </c>
      <c r="AC98" s="193">
        <v>100</v>
      </c>
      <c r="AD98" s="193" t="s">
        <v>186</v>
      </c>
      <c r="AE98" s="193">
        <v>100</v>
      </c>
      <c r="AF98" s="3" t="str">
        <f t="shared" si="27"/>
        <v>&gt;99</v>
      </c>
      <c r="AG98" s="1" t="s">
        <v>509</v>
      </c>
      <c r="AH98" s="1">
        <v>100</v>
      </c>
      <c r="AI98" s="1">
        <v>100</v>
      </c>
      <c r="AJ98" s="193">
        <v>100</v>
      </c>
      <c r="AK98" s="193">
        <v>95.98</v>
      </c>
      <c r="AL98" s="193">
        <v>100</v>
      </c>
      <c r="AM98" s="193">
        <v>98.67</v>
      </c>
      <c r="AN98" s="193">
        <v>99.22</v>
      </c>
    </row>
    <row r="99" spans="23:40">
      <c r="W99" s="1" t="s">
        <v>2518</v>
      </c>
      <c r="X99" s="1" t="s">
        <v>446</v>
      </c>
      <c r="Y99" s="1" t="s">
        <v>448</v>
      </c>
      <c r="Z99" s="1" t="s">
        <v>589</v>
      </c>
      <c r="AA99" s="193" t="s">
        <v>208</v>
      </c>
      <c r="AB99" s="193">
        <v>99.92</v>
      </c>
      <c r="AC99" s="193">
        <v>99.98</v>
      </c>
      <c r="AD99" s="193" t="s">
        <v>186</v>
      </c>
      <c r="AE99" s="193">
        <v>99.95</v>
      </c>
      <c r="AF99" s="3" t="str">
        <f t="shared" si="27"/>
        <v>&gt;99</v>
      </c>
      <c r="AG99" s="1" t="s">
        <v>137</v>
      </c>
      <c r="AH99" s="1">
        <v>100</v>
      </c>
      <c r="AI99" s="1">
        <v>99.96</v>
      </c>
      <c r="AJ99" s="193">
        <v>99.93</v>
      </c>
      <c r="AK99" s="193">
        <v>100</v>
      </c>
      <c r="AL99" s="193">
        <v>99.66</v>
      </c>
      <c r="AM99" s="193">
        <v>99.87</v>
      </c>
      <c r="AN99" s="193">
        <v>95.83</v>
      </c>
    </row>
    <row r="100" spans="23:40">
      <c r="W100" s="1" t="s">
        <v>3838</v>
      </c>
      <c r="X100" s="1" t="s">
        <v>446</v>
      </c>
      <c r="Y100" s="1" t="s">
        <v>449</v>
      </c>
      <c r="Z100" s="1" t="s">
        <v>589</v>
      </c>
      <c r="AA100" s="193" t="s">
        <v>208</v>
      </c>
      <c r="AB100" s="193">
        <v>99.99</v>
      </c>
      <c r="AC100" s="193">
        <v>100</v>
      </c>
      <c r="AD100" s="193" t="s">
        <v>186</v>
      </c>
      <c r="AE100" s="193">
        <v>100</v>
      </c>
      <c r="AF100" s="3" t="str">
        <f t="shared" si="27"/>
        <v>&gt;99</v>
      </c>
      <c r="AG100" s="1" t="s">
        <v>509</v>
      </c>
      <c r="AH100" s="1">
        <v>100</v>
      </c>
      <c r="AI100" s="1">
        <v>100</v>
      </c>
      <c r="AJ100" s="193">
        <v>99.99</v>
      </c>
      <c r="AK100" s="193">
        <v>99.99</v>
      </c>
      <c r="AL100" s="193">
        <v>99.02</v>
      </c>
      <c r="AM100" s="193">
        <v>99.66</v>
      </c>
      <c r="AN100" s="193">
        <v>99.87</v>
      </c>
    </row>
    <row r="101" spans="23:40">
      <c r="W101" s="1" t="s">
        <v>1390</v>
      </c>
      <c r="X101" s="1" t="s">
        <v>446</v>
      </c>
      <c r="Y101" s="1" t="s">
        <v>453</v>
      </c>
      <c r="Z101" s="1" t="s">
        <v>589</v>
      </c>
      <c r="AA101" s="193" t="s">
        <v>208</v>
      </c>
      <c r="AB101" s="193">
        <v>98.94</v>
      </c>
      <c r="AC101" s="193">
        <v>99.19</v>
      </c>
      <c r="AD101" s="193" t="s">
        <v>186</v>
      </c>
      <c r="AE101" s="193">
        <v>99.1</v>
      </c>
      <c r="AF101" s="3" t="str">
        <f t="shared" si="27"/>
        <v>&gt;99</v>
      </c>
      <c r="AG101" s="1" t="s">
        <v>137</v>
      </c>
      <c r="AH101" s="1">
        <v>99.8</v>
      </c>
      <c r="AI101" s="1">
        <v>99.95</v>
      </c>
      <c r="AJ101" s="193">
        <v>98.1</v>
      </c>
      <c r="AK101" s="193">
        <v>100</v>
      </c>
      <c r="AL101" s="193">
        <v>99.85</v>
      </c>
      <c r="AM101" s="193">
        <v>95.97</v>
      </c>
      <c r="AN101" s="193">
        <v>98.78</v>
      </c>
    </row>
    <row r="102" spans="23:40">
      <c r="W102" s="1" t="s">
        <v>2086</v>
      </c>
      <c r="X102" s="1" t="s">
        <v>446</v>
      </c>
      <c r="Y102" s="1" t="s">
        <v>449</v>
      </c>
      <c r="Z102" s="1" t="s">
        <v>589</v>
      </c>
      <c r="AA102" s="193" t="s">
        <v>208</v>
      </c>
      <c r="AB102" s="193">
        <v>99.92</v>
      </c>
      <c r="AC102" s="193">
        <v>99.95</v>
      </c>
      <c r="AD102" s="193" t="s">
        <v>186</v>
      </c>
      <c r="AE102" s="193">
        <v>99.95</v>
      </c>
      <c r="AF102" s="3" t="str">
        <f t="shared" si="27"/>
        <v>&gt;99</v>
      </c>
      <c r="AG102" s="1" t="s">
        <v>509</v>
      </c>
      <c r="AH102" s="1">
        <v>100</v>
      </c>
      <c r="AI102" s="1">
        <v>99.95</v>
      </c>
      <c r="AJ102" s="193">
        <v>99.94</v>
      </c>
      <c r="AK102" s="193">
        <v>99.98</v>
      </c>
      <c r="AL102" s="193">
        <v>98.74</v>
      </c>
      <c r="AM102" s="193">
        <v>99.2</v>
      </c>
      <c r="AN102" s="193">
        <v>95.02</v>
      </c>
    </row>
    <row r="103" spans="23:40">
      <c r="W103" s="1" t="s">
        <v>760</v>
      </c>
      <c r="X103" s="1" t="s">
        <v>446</v>
      </c>
      <c r="Y103" s="1" t="s">
        <v>447</v>
      </c>
      <c r="Z103" s="1" t="s">
        <v>589</v>
      </c>
      <c r="AA103" s="193" t="str">
        <f>_xlfn.XLOOKUP(Y103,B:B,A:A,0,0)</f>
        <v>SANTA LUZIA</v>
      </c>
      <c r="AB103" s="193">
        <v>97.46</v>
      </c>
      <c r="AC103" s="193">
        <v>97.71</v>
      </c>
      <c r="AD103" s="193" t="s">
        <v>186</v>
      </c>
      <c r="AE103" s="193">
        <v>97.63</v>
      </c>
      <c r="AF103" s="3" t="str">
        <f t="shared" si="27"/>
        <v>&lt;99</v>
      </c>
      <c r="AG103" s="1" t="s">
        <v>137</v>
      </c>
      <c r="AH103" s="1">
        <v>100</v>
      </c>
      <c r="AI103" s="1">
        <v>99.97</v>
      </c>
      <c r="AJ103" s="193">
        <v>94.82</v>
      </c>
      <c r="AK103" s="193">
        <v>99.93</v>
      </c>
      <c r="AL103" s="193">
        <v>99.86</v>
      </c>
      <c r="AM103" s="193">
        <v>95.41</v>
      </c>
      <c r="AN103" s="193">
        <v>84.1</v>
      </c>
    </row>
    <row r="104" spans="23:40">
      <c r="W104" s="1" t="s">
        <v>1991</v>
      </c>
      <c r="X104" s="1" t="s">
        <v>446</v>
      </c>
      <c r="Y104" s="1" t="s">
        <v>457</v>
      </c>
      <c r="Z104" s="1" t="s">
        <v>589</v>
      </c>
      <c r="AA104" s="193" t="s">
        <v>208</v>
      </c>
      <c r="AB104" s="193">
        <v>100</v>
      </c>
      <c r="AC104" s="193">
        <v>100</v>
      </c>
      <c r="AD104" s="193">
        <v>100</v>
      </c>
      <c r="AE104" s="193">
        <v>100</v>
      </c>
      <c r="AF104" s="3" t="str">
        <f t="shared" si="27"/>
        <v>&gt;99</v>
      </c>
      <c r="AG104" s="1" t="s">
        <v>137</v>
      </c>
      <c r="AH104" s="1">
        <v>100</v>
      </c>
      <c r="AI104" s="1">
        <v>100</v>
      </c>
      <c r="AJ104" s="193">
        <v>100</v>
      </c>
      <c r="AK104" s="193">
        <v>99.98</v>
      </c>
      <c r="AL104" s="193">
        <v>99.89</v>
      </c>
      <c r="AM104" s="193">
        <v>99.86</v>
      </c>
      <c r="AN104" s="193">
        <v>90.68</v>
      </c>
    </row>
    <row r="105" spans="23:40">
      <c r="W105" s="1" t="s">
        <v>819</v>
      </c>
      <c r="X105" s="1" t="s">
        <v>445</v>
      </c>
      <c r="Y105" s="1" t="s">
        <v>464</v>
      </c>
      <c r="Z105" s="1" t="s">
        <v>589</v>
      </c>
      <c r="AA105" s="193" t="s">
        <v>208</v>
      </c>
      <c r="AB105" s="193">
        <v>100</v>
      </c>
      <c r="AC105" s="193">
        <v>100</v>
      </c>
      <c r="AD105" s="193">
        <v>100</v>
      </c>
      <c r="AE105" s="193">
        <v>100</v>
      </c>
      <c r="AF105" s="3" t="str">
        <f t="shared" si="27"/>
        <v>&gt;99</v>
      </c>
      <c r="AG105" s="1" t="s">
        <v>137</v>
      </c>
      <c r="AH105" s="1">
        <v>100</v>
      </c>
      <c r="AI105" s="1">
        <v>100</v>
      </c>
      <c r="AJ105" s="193">
        <v>100</v>
      </c>
      <c r="AK105" s="193">
        <v>99.04</v>
      </c>
      <c r="AL105" s="193">
        <v>97.97</v>
      </c>
      <c r="AM105" s="193">
        <v>99.3</v>
      </c>
      <c r="AN105" s="193">
        <v>100</v>
      </c>
    </row>
    <row r="106" spans="23:40">
      <c r="W106" s="1" t="s">
        <v>706</v>
      </c>
      <c r="X106" s="1" t="s">
        <v>445</v>
      </c>
      <c r="Y106" s="1" t="s">
        <v>457</v>
      </c>
      <c r="Z106" s="1" t="s">
        <v>589</v>
      </c>
      <c r="AA106" s="193" t="s">
        <v>208</v>
      </c>
      <c r="AB106" s="193">
        <v>99.92</v>
      </c>
      <c r="AC106" s="193">
        <v>99.97</v>
      </c>
      <c r="AD106" s="193">
        <v>99.94</v>
      </c>
      <c r="AE106" s="193">
        <v>99.95</v>
      </c>
      <c r="AF106" s="3" t="str">
        <f t="shared" si="27"/>
        <v>&gt;99</v>
      </c>
      <c r="AG106" s="1" t="s">
        <v>137</v>
      </c>
      <c r="AH106" s="1">
        <v>100</v>
      </c>
      <c r="AI106" s="1">
        <v>99.92</v>
      </c>
      <c r="AJ106" s="193">
        <v>99.98</v>
      </c>
      <c r="AK106" s="193">
        <v>99.96</v>
      </c>
      <c r="AL106" s="193">
        <v>99.98</v>
      </c>
      <c r="AM106" s="193">
        <v>99.84</v>
      </c>
      <c r="AN106" s="193">
        <v>95.5</v>
      </c>
    </row>
    <row r="107" spans="23:40">
      <c r="W107" s="1" t="s">
        <v>2757</v>
      </c>
      <c r="X107" s="1" t="s">
        <v>446</v>
      </c>
      <c r="Y107" s="1" t="s">
        <v>454</v>
      </c>
      <c r="Z107" s="1" t="s">
        <v>589</v>
      </c>
      <c r="AA107" s="193" t="str">
        <f>_xlfn.XLOOKUP(Y107,B:B,A:A,0,0)</f>
        <v>IBIRITÉ</v>
      </c>
      <c r="AB107" s="193">
        <v>81.44</v>
      </c>
      <c r="AC107" s="193">
        <v>87.08</v>
      </c>
      <c r="AD107" s="193" t="s">
        <v>186</v>
      </c>
      <c r="AE107" s="193">
        <v>84.29</v>
      </c>
      <c r="AF107" s="3" t="str">
        <f t="shared" si="27"/>
        <v>&lt;99</v>
      </c>
      <c r="AG107" s="1" t="s">
        <v>509</v>
      </c>
      <c r="AH107" s="1">
        <v>100</v>
      </c>
      <c r="AI107" s="1">
        <v>89.21</v>
      </c>
      <c r="AJ107" s="193">
        <v>79</v>
      </c>
      <c r="AK107" s="193">
        <v>99.82</v>
      </c>
      <c r="AL107" s="193">
        <v>99.95</v>
      </c>
      <c r="AM107" s="193">
        <v>99.89</v>
      </c>
      <c r="AN107" s="193">
        <v>93.29</v>
      </c>
    </row>
    <row r="108" spans="23:40">
      <c r="W108" s="1" t="s">
        <v>1327</v>
      </c>
      <c r="X108" s="1" t="s">
        <v>446</v>
      </c>
      <c r="Y108" s="1" t="s">
        <v>450</v>
      </c>
      <c r="Z108" s="1" t="s">
        <v>589</v>
      </c>
      <c r="AA108" s="193" t="s">
        <v>208</v>
      </c>
      <c r="AB108" s="193">
        <v>99.87</v>
      </c>
      <c r="AC108" s="193">
        <v>100</v>
      </c>
      <c r="AD108" s="193">
        <v>100</v>
      </c>
      <c r="AE108" s="193">
        <v>99.98</v>
      </c>
      <c r="AF108" s="3" t="str">
        <f t="shared" si="27"/>
        <v>&gt;99</v>
      </c>
      <c r="AG108" s="1" t="s">
        <v>137</v>
      </c>
      <c r="AH108" s="1">
        <v>100</v>
      </c>
      <c r="AI108" s="1">
        <v>99.95</v>
      </c>
      <c r="AJ108" s="193">
        <v>100</v>
      </c>
      <c r="AK108" s="193">
        <v>100</v>
      </c>
      <c r="AL108" s="193">
        <v>99.82</v>
      </c>
      <c r="AM108" s="193">
        <v>99.95</v>
      </c>
      <c r="AN108" s="193">
        <v>99.99</v>
      </c>
    </row>
    <row r="109" spans="23:40">
      <c r="W109" s="1" t="s">
        <v>1648</v>
      </c>
      <c r="X109" s="1" t="s">
        <v>446</v>
      </c>
      <c r="Y109" s="1" t="s">
        <v>457</v>
      </c>
      <c r="Z109" s="1" t="s">
        <v>589</v>
      </c>
      <c r="AA109" s="193" t="s">
        <v>208</v>
      </c>
      <c r="AB109" s="193" t="s">
        <v>186</v>
      </c>
      <c r="AC109" s="193" t="s">
        <v>186</v>
      </c>
      <c r="AD109" s="193">
        <v>99.97</v>
      </c>
      <c r="AE109" s="193">
        <v>99.97</v>
      </c>
      <c r="AF109" s="3" t="str">
        <f t="shared" si="27"/>
        <v>&gt;99</v>
      </c>
      <c r="AG109" s="1" t="s">
        <v>137</v>
      </c>
      <c r="AH109" s="1" t="s">
        <v>186</v>
      </c>
      <c r="AI109" s="1">
        <v>100</v>
      </c>
      <c r="AJ109" s="193">
        <v>99.97</v>
      </c>
      <c r="AK109" s="193">
        <v>100</v>
      </c>
      <c r="AL109" s="193">
        <v>100</v>
      </c>
      <c r="AM109" s="193">
        <v>82.14</v>
      </c>
      <c r="AN109" s="193">
        <v>98.1</v>
      </c>
    </row>
    <row r="110" spans="23:40">
      <c r="W110" s="1" t="s">
        <v>1616</v>
      </c>
      <c r="X110" s="1" t="s">
        <v>446</v>
      </c>
      <c r="Y110" s="2" t="s">
        <v>455</v>
      </c>
      <c r="Z110" s="1" t="s">
        <v>589</v>
      </c>
      <c r="AA110" s="193" t="str">
        <f>_xlfn.XLOOKUP(Y110,B:B,A:A,0,0)</f>
        <v>RIBEIRÃO DAS NEVES</v>
      </c>
      <c r="AB110" s="193">
        <v>98.44</v>
      </c>
      <c r="AC110" s="193">
        <v>67.72</v>
      </c>
      <c r="AD110" s="193" t="s">
        <v>186</v>
      </c>
      <c r="AE110" s="193">
        <v>77.28</v>
      </c>
      <c r="AF110" s="3" t="str">
        <f t="shared" si="27"/>
        <v>&lt;99</v>
      </c>
      <c r="AG110" s="1" t="s">
        <v>137</v>
      </c>
      <c r="AH110" s="1">
        <v>83.95</v>
      </c>
      <c r="AI110" s="1">
        <v>88</v>
      </c>
      <c r="AJ110" s="193">
        <v>65.78</v>
      </c>
      <c r="AK110" s="193">
        <v>99.61</v>
      </c>
      <c r="AL110" s="193">
        <v>99.3</v>
      </c>
      <c r="AM110" s="193">
        <v>98.84</v>
      </c>
      <c r="AN110" s="193">
        <v>95.43</v>
      </c>
    </row>
    <row r="111" spans="23:40">
      <c r="W111" s="1" t="s">
        <v>1324</v>
      </c>
      <c r="X111" s="1" t="s">
        <v>446</v>
      </c>
      <c r="Y111" s="1" t="s">
        <v>457</v>
      </c>
      <c r="Z111" s="1" t="s">
        <v>589</v>
      </c>
      <c r="AA111" s="193" t="s">
        <v>208</v>
      </c>
      <c r="AB111" s="193" t="s">
        <v>186</v>
      </c>
      <c r="AC111" s="193">
        <v>99.91</v>
      </c>
      <c r="AD111" s="193">
        <v>99.92</v>
      </c>
      <c r="AE111" s="193">
        <v>99.91</v>
      </c>
      <c r="AF111" s="3" t="str">
        <f t="shared" si="27"/>
        <v>&gt;99</v>
      </c>
      <c r="AG111" s="1" t="s">
        <v>137</v>
      </c>
      <c r="AH111" s="1">
        <v>100</v>
      </c>
      <c r="AI111" s="1">
        <v>99.87</v>
      </c>
      <c r="AJ111" s="193">
        <v>99.95</v>
      </c>
      <c r="AK111" s="193">
        <v>99.99</v>
      </c>
      <c r="AL111" s="193">
        <v>99.88</v>
      </c>
      <c r="AM111" s="193">
        <v>99.7</v>
      </c>
      <c r="AN111" s="193">
        <v>96.5</v>
      </c>
    </row>
    <row r="112" spans="23:40">
      <c r="W112" s="1" t="s">
        <v>1337</v>
      </c>
      <c r="X112" s="1" t="s">
        <v>445</v>
      </c>
      <c r="Y112" s="1" t="s">
        <v>457</v>
      </c>
      <c r="Z112" s="1" t="s">
        <v>589</v>
      </c>
      <c r="AA112" s="193" t="s">
        <v>208</v>
      </c>
      <c r="AB112" s="193">
        <v>100</v>
      </c>
      <c r="AC112" s="193">
        <v>100</v>
      </c>
      <c r="AD112" s="193">
        <v>100</v>
      </c>
      <c r="AE112" s="193">
        <v>100</v>
      </c>
      <c r="AF112" s="3" t="str">
        <f t="shared" si="27"/>
        <v>&gt;99</v>
      </c>
      <c r="AG112" s="1" t="s">
        <v>137</v>
      </c>
      <c r="AH112" s="1">
        <v>100</v>
      </c>
      <c r="AI112" s="1">
        <v>100</v>
      </c>
      <c r="AJ112" s="193">
        <v>100</v>
      </c>
      <c r="AK112" s="193">
        <v>99.98</v>
      </c>
      <c r="AL112" s="193">
        <v>99.97</v>
      </c>
      <c r="AM112" s="193">
        <v>99.55</v>
      </c>
      <c r="AN112" s="193">
        <v>96.6</v>
      </c>
    </row>
    <row r="113" spans="23:40">
      <c r="W113" s="1" t="s">
        <v>662</v>
      </c>
      <c r="X113" s="1" t="s">
        <v>445</v>
      </c>
      <c r="Y113" s="2" t="s">
        <v>455</v>
      </c>
      <c r="Z113" s="1" t="s">
        <v>589</v>
      </c>
      <c r="AA113" s="193" t="str">
        <f>_xlfn.XLOOKUP(Y113,B:B,A:A,0,0)</f>
        <v>RIBEIRÃO DAS NEVES</v>
      </c>
      <c r="AB113" s="193">
        <v>94.15</v>
      </c>
      <c r="AC113" s="193">
        <v>95.12</v>
      </c>
      <c r="AD113" s="193">
        <v>94.88</v>
      </c>
      <c r="AE113" s="193">
        <v>94.83</v>
      </c>
      <c r="AF113" s="3" t="str">
        <f t="shared" si="27"/>
        <v>&lt;99</v>
      </c>
      <c r="AG113" s="1" t="s">
        <v>137</v>
      </c>
      <c r="AH113" s="1">
        <v>99.7</v>
      </c>
      <c r="AI113" s="1">
        <v>94.36</v>
      </c>
      <c r="AJ113" s="193">
        <v>95.76</v>
      </c>
      <c r="AK113" s="193">
        <v>89.17</v>
      </c>
      <c r="AL113" s="193">
        <v>92.76</v>
      </c>
      <c r="AM113" s="193">
        <v>93.87</v>
      </c>
      <c r="AN113" s="193">
        <v>98.64</v>
      </c>
    </row>
    <row r="114" spans="23:40">
      <c r="W114" s="1" t="s">
        <v>838</v>
      </c>
      <c r="X114" s="1" t="s">
        <v>446</v>
      </c>
      <c r="Y114" s="1" t="s">
        <v>465</v>
      </c>
      <c r="Z114" s="1" t="s">
        <v>589</v>
      </c>
      <c r="AA114" s="193" t="s">
        <v>208</v>
      </c>
      <c r="AB114" s="193">
        <v>99.97</v>
      </c>
      <c r="AC114" s="193">
        <v>100</v>
      </c>
      <c r="AD114" s="193">
        <v>100</v>
      </c>
      <c r="AE114" s="193">
        <v>99.99</v>
      </c>
      <c r="AF114" s="3" t="str">
        <f t="shared" si="27"/>
        <v>&gt;99</v>
      </c>
      <c r="AG114" s="1" t="s">
        <v>137</v>
      </c>
      <c r="AH114" s="1">
        <v>100</v>
      </c>
      <c r="AI114" s="1">
        <v>99.99</v>
      </c>
      <c r="AJ114" s="193">
        <v>100</v>
      </c>
      <c r="AK114" s="193">
        <v>100</v>
      </c>
      <c r="AL114" s="193">
        <v>100</v>
      </c>
      <c r="AM114" s="193">
        <v>99.62</v>
      </c>
      <c r="AN114" s="193">
        <v>99.51</v>
      </c>
    </row>
    <row r="115" spans="23:40">
      <c r="W115" s="1" t="s">
        <v>1450</v>
      </c>
      <c r="X115" s="1" t="s">
        <v>446</v>
      </c>
      <c r="Y115" s="1" t="s">
        <v>457</v>
      </c>
      <c r="Z115" s="1" t="s">
        <v>589</v>
      </c>
      <c r="AA115" s="193" t="s">
        <v>208</v>
      </c>
      <c r="AB115" s="193" t="s">
        <v>186</v>
      </c>
      <c r="AC115" s="193">
        <v>97.65</v>
      </c>
      <c r="AD115" s="193">
        <v>98.71</v>
      </c>
      <c r="AE115" s="193">
        <v>97.8</v>
      </c>
      <c r="AF115" s="3" t="str">
        <f t="shared" si="27"/>
        <v>&lt;99</v>
      </c>
      <c r="AG115" s="1" t="s">
        <v>137</v>
      </c>
      <c r="AH115" s="1">
        <v>100</v>
      </c>
      <c r="AI115" s="1">
        <v>99.97</v>
      </c>
      <c r="AJ115" s="193">
        <v>95.23</v>
      </c>
      <c r="AK115" s="193">
        <v>99.99</v>
      </c>
      <c r="AL115" s="193">
        <v>97.93</v>
      </c>
      <c r="AM115" s="193">
        <v>98.5</v>
      </c>
      <c r="AN115" s="193">
        <v>96.5</v>
      </c>
    </row>
    <row r="116" spans="23:40">
      <c r="W116" s="1" t="s">
        <v>2058</v>
      </c>
      <c r="X116" s="1" t="s">
        <v>446</v>
      </c>
      <c r="Y116" s="1" t="s">
        <v>451</v>
      </c>
      <c r="Z116" s="1" t="s">
        <v>589</v>
      </c>
      <c r="AA116" s="193" t="str">
        <f>_xlfn.XLOOKUP(Y116,B:B,A:A,0,0)</f>
        <v>SABARÁ</v>
      </c>
      <c r="AB116" s="193">
        <v>99.87</v>
      </c>
      <c r="AC116" s="193">
        <v>99.89</v>
      </c>
      <c r="AD116" s="193" t="s">
        <v>186</v>
      </c>
      <c r="AE116" s="193">
        <v>99.88</v>
      </c>
      <c r="AF116" s="3" t="str">
        <f t="shared" si="27"/>
        <v>&gt;99</v>
      </c>
      <c r="AG116" s="1" t="s">
        <v>65</v>
      </c>
      <c r="AH116" s="1">
        <v>100</v>
      </c>
      <c r="AI116" s="1">
        <v>99.77</v>
      </c>
      <c r="AJ116" s="193">
        <v>99.96</v>
      </c>
      <c r="AK116" s="193">
        <v>100</v>
      </c>
      <c r="AL116" s="193">
        <v>99.91</v>
      </c>
      <c r="AM116" s="193">
        <v>98.65</v>
      </c>
      <c r="AN116" s="193">
        <v>99.07</v>
      </c>
    </row>
    <row r="117" spans="23:40">
      <c r="W117" s="1" t="s">
        <v>3029</v>
      </c>
      <c r="X117" s="1" t="s">
        <v>446</v>
      </c>
      <c r="Y117" s="1" t="s">
        <v>447</v>
      </c>
      <c r="Z117" s="1" t="s">
        <v>589</v>
      </c>
      <c r="AA117" s="193" t="str">
        <f>_xlfn.XLOOKUP(Y117,B:B,A:A,0,0)</f>
        <v>SANTA LUZIA</v>
      </c>
      <c r="AB117" s="193">
        <v>99.78</v>
      </c>
      <c r="AC117" s="193">
        <v>99.81</v>
      </c>
      <c r="AD117" s="193" t="s">
        <v>186</v>
      </c>
      <c r="AE117" s="193">
        <v>99.8</v>
      </c>
      <c r="AF117" s="3" t="str">
        <f t="shared" si="27"/>
        <v>&gt;99</v>
      </c>
      <c r="AG117" s="1" t="s">
        <v>137</v>
      </c>
      <c r="AH117" s="1">
        <v>100</v>
      </c>
      <c r="AI117" s="1">
        <v>99.61</v>
      </c>
      <c r="AJ117" s="193">
        <v>99.95</v>
      </c>
      <c r="AK117" s="193">
        <v>99.93</v>
      </c>
      <c r="AL117" s="193">
        <v>99.31</v>
      </c>
      <c r="AM117" s="193">
        <v>98.15</v>
      </c>
      <c r="AN117" s="193">
        <v>95.14</v>
      </c>
    </row>
    <row r="118" spans="23:40">
      <c r="W118" s="1" t="s">
        <v>3890</v>
      </c>
      <c r="X118" s="1" t="s">
        <v>446</v>
      </c>
      <c r="Y118" s="1" t="s">
        <v>449</v>
      </c>
      <c r="Z118" s="1" t="s">
        <v>589</v>
      </c>
      <c r="AA118" s="193" t="s">
        <v>208</v>
      </c>
      <c r="AB118" s="193">
        <v>100</v>
      </c>
      <c r="AC118" s="193">
        <v>100</v>
      </c>
      <c r="AD118" s="193" t="s">
        <v>186</v>
      </c>
      <c r="AE118" s="193">
        <v>100</v>
      </c>
      <c r="AF118" s="3" t="str">
        <f t="shared" si="27"/>
        <v>&gt;99</v>
      </c>
      <c r="AG118" s="1" t="s">
        <v>137</v>
      </c>
      <c r="AH118" s="1">
        <v>100</v>
      </c>
      <c r="AI118" s="1">
        <v>100</v>
      </c>
      <c r="AJ118" s="193">
        <v>100</v>
      </c>
      <c r="AK118" s="193">
        <v>100</v>
      </c>
      <c r="AL118" s="193">
        <v>100</v>
      </c>
      <c r="AM118" s="193">
        <v>100</v>
      </c>
      <c r="AN118" s="193">
        <v>93.03</v>
      </c>
    </row>
    <row r="119" spans="23:40">
      <c r="W119" s="1" t="s">
        <v>1509</v>
      </c>
      <c r="X119" s="1" t="s">
        <v>446</v>
      </c>
      <c r="Y119" s="1" t="s">
        <v>457</v>
      </c>
      <c r="Z119" s="1" t="s">
        <v>589</v>
      </c>
      <c r="AA119" s="193" t="s">
        <v>208</v>
      </c>
      <c r="AB119" s="193">
        <v>98.07</v>
      </c>
      <c r="AC119" s="193">
        <v>97.63</v>
      </c>
      <c r="AD119" s="193">
        <v>98.7</v>
      </c>
      <c r="AE119" s="193">
        <v>97.88</v>
      </c>
      <c r="AF119" s="3" t="str">
        <f t="shared" si="27"/>
        <v>&lt;99</v>
      </c>
      <c r="AG119" s="1" t="s">
        <v>137</v>
      </c>
      <c r="AH119" s="1">
        <v>100</v>
      </c>
      <c r="AI119" s="1">
        <v>99.74</v>
      </c>
      <c r="AJ119" s="193">
        <v>95.65</v>
      </c>
      <c r="AK119" s="193">
        <v>99.31</v>
      </c>
      <c r="AL119" s="193">
        <v>94.33</v>
      </c>
      <c r="AM119" s="193">
        <v>95.07</v>
      </c>
      <c r="AN119" s="193">
        <v>97.7</v>
      </c>
    </row>
    <row r="120" spans="23:40">
      <c r="W120" s="1" t="s">
        <v>1542</v>
      </c>
      <c r="X120" s="1" t="s">
        <v>446</v>
      </c>
      <c r="Y120" s="1" t="s">
        <v>452</v>
      </c>
      <c r="Z120" s="1" t="s">
        <v>589</v>
      </c>
      <c r="AA120" s="193" t="str">
        <f>_xlfn.XLOOKUP(Y120,B:B,A:A,0,0)</f>
        <v>VICOÇA</v>
      </c>
      <c r="AB120" s="193">
        <v>100</v>
      </c>
      <c r="AC120" s="193">
        <v>100</v>
      </c>
      <c r="AD120" s="193">
        <v>100</v>
      </c>
      <c r="AE120" s="193">
        <v>100</v>
      </c>
      <c r="AF120" s="3" t="str">
        <f t="shared" si="27"/>
        <v>&gt;99</v>
      </c>
      <c r="AG120" s="1" t="s">
        <v>137</v>
      </c>
      <c r="AH120" s="1">
        <v>100</v>
      </c>
      <c r="AI120" s="1">
        <v>100</v>
      </c>
      <c r="AJ120" s="193">
        <v>100</v>
      </c>
      <c r="AK120" s="193">
        <v>100</v>
      </c>
      <c r="AL120" s="193">
        <v>98.91</v>
      </c>
      <c r="AM120" s="193">
        <v>98.14</v>
      </c>
      <c r="AN120" s="193">
        <v>97.86</v>
      </c>
    </row>
    <row r="121" spans="23:40">
      <c r="W121" s="1" t="s">
        <v>2305</v>
      </c>
      <c r="X121" s="1" t="s">
        <v>446</v>
      </c>
      <c r="Y121" s="1" t="s">
        <v>40</v>
      </c>
      <c r="Z121" s="1" t="s">
        <v>589</v>
      </c>
      <c r="AA121" s="193" t="s">
        <v>208</v>
      </c>
      <c r="AB121" s="193">
        <v>100</v>
      </c>
      <c r="AC121" s="193">
        <v>100</v>
      </c>
      <c r="AD121" s="193" t="s">
        <v>186</v>
      </c>
      <c r="AE121" s="193">
        <v>100</v>
      </c>
      <c r="AF121" s="3" t="str">
        <f t="shared" si="27"/>
        <v>&gt;99</v>
      </c>
      <c r="AG121" s="1" t="s">
        <v>137</v>
      </c>
      <c r="AH121" s="1">
        <v>100</v>
      </c>
      <c r="AI121" s="1">
        <v>100</v>
      </c>
      <c r="AJ121" s="193">
        <v>100</v>
      </c>
      <c r="AK121" s="193">
        <v>99.98</v>
      </c>
      <c r="AL121" s="193">
        <v>99.95</v>
      </c>
      <c r="AM121" s="193">
        <v>99.53</v>
      </c>
      <c r="AN121" s="193">
        <v>92.69</v>
      </c>
    </row>
    <row r="122" spans="23:40">
      <c r="W122" s="1" t="s">
        <v>715</v>
      </c>
      <c r="X122" s="1" t="s">
        <v>446</v>
      </c>
      <c r="Y122" s="1" t="s">
        <v>461</v>
      </c>
      <c r="Z122" s="1" t="s">
        <v>589</v>
      </c>
      <c r="AA122" s="193" t="s">
        <v>208</v>
      </c>
      <c r="AB122" s="193" t="s">
        <v>186</v>
      </c>
      <c r="AC122" s="193">
        <v>100</v>
      </c>
      <c r="AD122" s="193">
        <v>100</v>
      </c>
      <c r="AE122" s="193">
        <v>100</v>
      </c>
      <c r="AF122" s="3" t="str">
        <f t="shared" si="27"/>
        <v>&gt;99</v>
      </c>
      <c r="AG122" s="1" t="s">
        <v>137</v>
      </c>
      <c r="AH122" s="1">
        <v>100</v>
      </c>
      <c r="AI122" s="1">
        <v>100</v>
      </c>
      <c r="AJ122" s="193">
        <v>100</v>
      </c>
      <c r="AK122" s="193">
        <v>100</v>
      </c>
      <c r="AL122" s="193">
        <v>100</v>
      </c>
      <c r="AM122" s="193">
        <v>93.79</v>
      </c>
      <c r="AN122" s="193">
        <v>99.99</v>
      </c>
    </row>
    <row r="123" spans="23:40">
      <c r="W123" s="1" t="s">
        <v>1889</v>
      </c>
      <c r="X123" s="1" t="s">
        <v>446</v>
      </c>
      <c r="Y123" s="1" t="s">
        <v>461</v>
      </c>
      <c r="Z123" s="1" t="s">
        <v>589</v>
      </c>
      <c r="AA123" s="193" t="s">
        <v>208</v>
      </c>
      <c r="AB123" s="193" t="s">
        <v>186</v>
      </c>
      <c r="AC123" s="193">
        <v>100</v>
      </c>
      <c r="AD123" s="193" t="s">
        <v>186</v>
      </c>
      <c r="AE123" s="193">
        <v>100</v>
      </c>
      <c r="AF123" s="3" t="str">
        <f t="shared" si="27"/>
        <v>&gt;99</v>
      </c>
      <c r="AG123" s="1" t="s">
        <v>137</v>
      </c>
      <c r="AH123" s="1">
        <v>100</v>
      </c>
      <c r="AI123" s="1">
        <v>100</v>
      </c>
      <c r="AJ123" s="193">
        <v>100</v>
      </c>
      <c r="AK123" s="193">
        <v>91.66</v>
      </c>
      <c r="AL123" s="193">
        <v>96.61</v>
      </c>
      <c r="AM123" s="193">
        <v>92.04</v>
      </c>
      <c r="AN123" s="193">
        <v>99.01</v>
      </c>
    </row>
    <row r="124" spans="23:40">
      <c r="W124" s="1" t="s">
        <v>877</v>
      </c>
      <c r="X124" s="1" t="s">
        <v>446</v>
      </c>
      <c r="Y124" s="1" t="s">
        <v>465</v>
      </c>
      <c r="Z124" s="1" t="s">
        <v>589</v>
      </c>
      <c r="AA124" s="193" t="s">
        <v>208</v>
      </c>
      <c r="AB124" s="193">
        <v>100</v>
      </c>
      <c r="AC124" s="193">
        <v>100</v>
      </c>
      <c r="AD124" s="193">
        <v>100</v>
      </c>
      <c r="AE124" s="193">
        <v>100</v>
      </c>
      <c r="AF124" s="3" t="str">
        <f t="shared" si="27"/>
        <v>&gt;99</v>
      </c>
      <c r="AG124" s="1" t="s">
        <v>137</v>
      </c>
      <c r="AH124" s="1">
        <v>100</v>
      </c>
      <c r="AI124" s="1">
        <v>100</v>
      </c>
      <c r="AJ124" s="193">
        <v>100</v>
      </c>
      <c r="AK124" s="193">
        <v>100</v>
      </c>
      <c r="AL124" s="193">
        <v>100</v>
      </c>
      <c r="AM124" s="193">
        <v>99.61</v>
      </c>
      <c r="AN124" s="193">
        <v>99.56</v>
      </c>
    </row>
    <row r="125" spans="23:40">
      <c r="W125" s="1" t="s">
        <v>1111</v>
      </c>
      <c r="X125" s="1" t="s">
        <v>446</v>
      </c>
      <c r="Y125" s="1" t="s">
        <v>465</v>
      </c>
      <c r="Z125" s="1" t="s">
        <v>589</v>
      </c>
      <c r="AA125" s="193" t="s">
        <v>208</v>
      </c>
      <c r="AB125" s="193">
        <v>68.73</v>
      </c>
      <c r="AC125" s="193">
        <v>99.94</v>
      </c>
      <c r="AD125" s="193">
        <v>91.3</v>
      </c>
      <c r="AE125" s="193">
        <v>88.08</v>
      </c>
      <c r="AF125" s="3" t="str">
        <f t="shared" si="27"/>
        <v>&lt;99</v>
      </c>
      <c r="AG125" s="1" t="s">
        <v>137</v>
      </c>
      <c r="AH125" s="1">
        <v>100</v>
      </c>
      <c r="AI125" s="1">
        <v>78.680000000000007</v>
      </c>
      <c r="AJ125" s="193">
        <v>94.92</v>
      </c>
      <c r="AK125" s="193">
        <v>99.95</v>
      </c>
      <c r="AL125" s="193">
        <v>99.71</v>
      </c>
      <c r="AM125" s="193">
        <v>99.27</v>
      </c>
      <c r="AN125" s="193">
        <v>97.39</v>
      </c>
    </row>
    <row r="126" spans="23:40">
      <c r="W126" s="1" t="s">
        <v>1693</v>
      </c>
      <c r="X126" s="1" t="s">
        <v>446</v>
      </c>
      <c r="Y126" s="1" t="s">
        <v>457</v>
      </c>
      <c r="Z126" s="1" t="s">
        <v>589</v>
      </c>
      <c r="AA126" s="193" t="s">
        <v>208</v>
      </c>
      <c r="AB126" s="193" t="s">
        <v>186</v>
      </c>
      <c r="AC126" s="193">
        <v>100</v>
      </c>
      <c r="AD126" s="193">
        <v>100</v>
      </c>
      <c r="AE126" s="193">
        <v>100</v>
      </c>
      <c r="AF126" s="3" t="str">
        <f t="shared" si="27"/>
        <v>&gt;99</v>
      </c>
      <c r="AG126" s="1" t="s">
        <v>137</v>
      </c>
      <c r="AH126" s="1">
        <v>100</v>
      </c>
      <c r="AI126" s="1">
        <v>100</v>
      </c>
      <c r="AJ126" s="193">
        <v>100</v>
      </c>
      <c r="AK126" s="193">
        <v>99.98</v>
      </c>
      <c r="AL126" s="193">
        <v>99.99</v>
      </c>
      <c r="AM126" s="193">
        <v>99.69</v>
      </c>
      <c r="AN126" s="193">
        <v>99.96</v>
      </c>
    </row>
    <row r="127" spans="23:40">
      <c r="W127" s="1" t="s">
        <v>1696</v>
      </c>
      <c r="X127" s="1" t="s">
        <v>446</v>
      </c>
      <c r="Y127" s="1" t="s">
        <v>450</v>
      </c>
      <c r="Z127" s="1" t="s">
        <v>589</v>
      </c>
      <c r="AA127" s="193" t="s">
        <v>208</v>
      </c>
      <c r="AB127" s="193">
        <v>100</v>
      </c>
      <c r="AC127" s="193">
        <v>100</v>
      </c>
      <c r="AD127" s="193">
        <v>100</v>
      </c>
      <c r="AE127" s="193">
        <v>100</v>
      </c>
      <c r="AF127" s="3" t="str">
        <f t="shared" si="27"/>
        <v>&gt;99</v>
      </c>
      <c r="AG127" s="1" t="s">
        <v>137</v>
      </c>
      <c r="AH127" s="1">
        <v>100</v>
      </c>
      <c r="AI127" s="1">
        <v>100</v>
      </c>
      <c r="AJ127" s="193">
        <v>100</v>
      </c>
      <c r="AK127" s="193">
        <v>99.99</v>
      </c>
      <c r="AL127" s="193">
        <v>100</v>
      </c>
      <c r="AM127" s="193">
        <v>99.99</v>
      </c>
      <c r="AN127" s="193">
        <v>99.97</v>
      </c>
    </row>
    <row r="128" spans="23:40">
      <c r="W128" s="1" t="s">
        <v>2403</v>
      </c>
      <c r="X128" s="1" t="s">
        <v>446</v>
      </c>
      <c r="Y128" s="1" t="s">
        <v>457</v>
      </c>
      <c r="Z128" s="1" t="s">
        <v>589</v>
      </c>
      <c r="AA128" s="193" t="s">
        <v>208</v>
      </c>
      <c r="AB128" s="193">
        <v>100</v>
      </c>
      <c r="AC128" s="193">
        <v>97.34</v>
      </c>
      <c r="AD128" s="193">
        <v>99.98</v>
      </c>
      <c r="AE128" s="193">
        <v>98.37</v>
      </c>
      <c r="AF128" s="3" t="str">
        <f t="shared" si="27"/>
        <v>&lt;99</v>
      </c>
      <c r="AG128" s="1" t="s">
        <v>137</v>
      </c>
      <c r="AH128" s="1">
        <v>100</v>
      </c>
      <c r="AI128" s="1">
        <v>96.83</v>
      </c>
      <c r="AJ128" s="193">
        <v>99.64</v>
      </c>
      <c r="AK128" s="193">
        <v>99.98</v>
      </c>
      <c r="AL128" s="193">
        <v>100</v>
      </c>
      <c r="AM128" s="193">
        <v>99.17</v>
      </c>
      <c r="AN128" s="193">
        <v>97.33</v>
      </c>
    </row>
    <row r="129" spans="23:40">
      <c r="W129" s="1" t="s">
        <v>1105</v>
      </c>
      <c r="X129" s="1" t="s">
        <v>446</v>
      </c>
      <c r="Y129" s="1" t="s">
        <v>450</v>
      </c>
      <c r="Z129" s="1" t="s">
        <v>589</v>
      </c>
      <c r="AA129" s="193" t="s">
        <v>208</v>
      </c>
      <c r="AB129" s="193">
        <v>99.83</v>
      </c>
      <c r="AC129" s="193">
        <v>99.84</v>
      </c>
      <c r="AD129" s="193">
        <v>99.85</v>
      </c>
      <c r="AE129" s="193">
        <v>99.84</v>
      </c>
      <c r="AF129" s="3" t="str">
        <f t="shared" si="27"/>
        <v>&gt;99</v>
      </c>
      <c r="AG129" s="1" t="s">
        <v>137</v>
      </c>
      <c r="AH129" s="1">
        <v>100</v>
      </c>
      <c r="AI129" s="1">
        <v>99.66</v>
      </c>
      <c r="AJ129" s="193">
        <v>100</v>
      </c>
      <c r="AK129" s="193">
        <v>100</v>
      </c>
      <c r="AL129" s="193">
        <v>99.78</v>
      </c>
      <c r="AM129" s="193">
        <v>99.94</v>
      </c>
      <c r="AN129" s="193">
        <v>99.99</v>
      </c>
    </row>
    <row r="130" spans="23:40">
      <c r="W130" s="1" t="s">
        <v>961</v>
      </c>
      <c r="X130" s="1" t="s">
        <v>446</v>
      </c>
      <c r="Y130" s="1" t="s">
        <v>464</v>
      </c>
      <c r="Z130" s="1" t="s">
        <v>589</v>
      </c>
      <c r="AA130" s="193" t="s">
        <v>208</v>
      </c>
      <c r="AB130" s="193">
        <v>100</v>
      </c>
      <c r="AC130" s="193">
        <v>100</v>
      </c>
      <c r="AD130" s="193">
        <v>100</v>
      </c>
      <c r="AE130" s="193">
        <v>100</v>
      </c>
      <c r="AF130" s="3" t="str">
        <f t="shared" si="27"/>
        <v>&gt;99</v>
      </c>
      <c r="AG130" s="1" t="s">
        <v>137</v>
      </c>
      <c r="AH130" s="1">
        <v>100</v>
      </c>
      <c r="AI130" s="1">
        <v>100</v>
      </c>
      <c r="AJ130" s="193">
        <v>100</v>
      </c>
      <c r="AK130" s="193">
        <v>99.95</v>
      </c>
      <c r="AL130" s="193">
        <v>100</v>
      </c>
      <c r="AM130" s="193">
        <v>97.12</v>
      </c>
      <c r="AN130" s="193">
        <v>99.38</v>
      </c>
    </row>
    <row r="131" spans="23:40">
      <c r="W131" s="1" t="s">
        <v>2149</v>
      </c>
      <c r="X131" s="1" t="s">
        <v>446</v>
      </c>
      <c r="Y131" s="1" t="s">
        <v>462</v>
      </c>
      <c r="Z131" s="1" t="s">
        <v>589</v>
      </c>
      <c r="AA131" s="193" t="s">
        <v>208</v>
      </c>
      <c r="AB131" s="193">
        <v>90.57</v>
      </c>
      <c r="AC131" s="193">
        <v>99.98</v>
      </c>
      <c r="AD131" s="193">
        <v>99.96</v>
      </c>
      <c r="AE131" s="193">
        <v>98.42</v>
      </c>
      <c r="AF131" s="3" t="str">
        <f t="shared" si="27"/>
        <v>&lt;99</v>
      </c>
      <c r="AG131" s="1" t="s">
        <v>137</v>
      </c>
      <c r="AH131" s="1">
        <v>100</v>
      </c>
      <c r="AI131" s="1">
        <v>100</v>
      </c>
      <c r="AJ131" s="193">
        <v>96.21</v>
      </c>
      <c r="AK131" s="193">
        <v>95.1</v>
      </c>
      <c r="AL131" s="193">
        <v>99.99</v>
      </c>
      <c r="AM131" s="193">
        <v>99.03</v>
      </c>
      <c r="AN131" s="193">
        <v>99.59</v>
      </c>
    </row>
    <row r="132" spans="23:40">
      <c r="W132" s="1" t="s">
        <v>3157</v>
      </c>
      <c r="X132" s="1" t="s">
        <v>446</v>
      </c>
      <c r="Y132" s="1" t="s">
        <v>40</v>
      </c>
      <c r="Z132" s="1" t="s">
        <v>589</v>
      </c>
      <c r="AA132" s="193" t="s">
        <v>208</v>
      </c>
      <c r="AB132" s="193">
        <v>99.96</v>
      </c>
      <c r="AC132" s="193">
        <v>100</v>
      </c>
      <c r="AD132" s="193">
        <v>99.97</v>
      </c>
      <c r="AE132" s="193">
        <v>99.98</v>
      </c>
      <c r="AF132" s="3" t="str">
        <f t="shared" ref="AF132:AF195" si="28">IF(AE132&lt;99,"&lt;99","&gt;99")</f>
        <v>&gt;99</v>
      </c>
      <c r="AG132" s="1" t="s">
        <v>137</v>
      </c>
      <c r="AH132" s="1">
        <v>100</v>
      </c>
      <c r="AI132" s="1">
        <v>100</v>
      </c>
      <c r="AJ132" s="193">
        <v>99.95</v>
      </c>
      <c r="AK132" s="193">
        <v>99.91</v>
      </c>
      <c r="AL132" s="193">
        <v>99.96</v>
      </c>
      <c r="AM132" s="193">
        <v>99.53</v>
      </c>
      <c r="AN132" s="193">
        <v>93.55</v>
      </c>
    </row>
    <row r="133" spans="23:40">
      <c r="W133" s="1" t="s">
        <v>1380</v>
      </c>
      <c r="X133" s="1" t="s">
        <v>446</v>
      </c>
      <c r="Y133" s="1" t="s">
        <v>450</v>
      </c>
      <c r="Z133" s="1" t="s">
        <v>589</v>
      </c>
      <c r="AA133" s="193" t="s">
        <v>208</v>
      </c>
      <c r="AB133" s="193">
        <v>99.97</v>
      </c>
      <c r="AC133" s="193">
        <v>97.71</v>
      </c>
      <c r="AD133" s="193">
        <v>100</v>
      </c>
      <c r="AE133" s="193">
        <v>98.64</v>
      </c>
      <c r="AF133" s="3" t="str">
        <f t="shared" si="28"/>
        <v>&lt;99</v>
      </c>
      <c r="AG133" s="1" t="s">
        <v>137</v>
      </c>
      <c r="AH133" s="1">
        <v>100</v>
      </c>
      <c r="AI133" s="1">
        <v>97.08</v>
      </c>
      <c r="AJ133" s="193">
        <v>99.98</v>
      </c>
      <c r="AK133" s="193">
        <v>100</v>
      </c>
      <c r="AL133" s="193">
        <v>100</v>
      </c>
      <c r="AM133" s="193">
        <v>100</v>
      </c>
      <c r="AN133" s="193">
        <v>99.89</v>
      </c>
    </row>
    <row r="134" spans="23:40">
      <c r="W134" s="1" t="s">
        <v>1688</v>
      </c>
      <c r="X134" s="1" t="s">
        <v>446</v>
      </c>
      <c r="Y134" s="1" t="s">
        <v>450</v>
      </c>
      <c r="Z134" s="1" t="s">
        <v>589</v>
      </c>
      <c r="AA134" s="193" t="s">
        <v>208</v>
      </c>
      <c r="AB134" s="193">
        <v>100</v>
      </c>
      <c r="AC134" s="193">
        <v>100</v>
      </c>
      <c r="AD134" s="193" t="s">
        <v>186</v>
      </c>
      <c r="AE134" s="193">
        <v>100</v>
      </c>
      <c r="AF134" s="3" t="str">
        <f t="shared" si="28"/>
        <v>&gt;99</v>
      </c>
      <c r="AG134" s="1" t="s">
        <v>137</v>
      </c>
      <c r="AH134" s="1">
        <v>100</v>
      </c>
      <c r="AI134" s="1">
        <v>100</v>
      </c>
      <c r="AJ134" s="193">
        <v>100</v>
      </c>
      <c r="AK134" s="193">
        <v>99.98</v>
      </c>
      <c r="AL134" s="193">
        <v>100</v>
      </c>
      <c r="AM134" s="193">
        <v>99.99</v>
      </c>
      <c r="AN134" s="193">
        <v>99.7</v>
      </c>
    </row>
    <row r="135" spans="23:40">
      <c r="W135" s="1" t="s">
        <v>2100</v>
      </c>
      <c r="X135" s="1" t="s">
        <v>446</v>
      </c>
      <c r="Y135" s="1" t="s">
        <v>449</v>
      </c>
      <c r="Z135" s="1" t="s">
        <v>589</v>
      </c>
      <c r="AA135" s="193" t="s">
        <v>208</v>
      </c>
      <c r="AB135" s="193">
        <v>100</v>
      </c>
      <c r="AC135" s="193">
        <v>100</v>
      </c>
      <c r="AD135" s="193" t="s">
        <v>186</v>
      </c>
      <c r="AE135" s="193">
        <v>100</v>
      </c>
      <c r="AF135" s="3" t="str">
        <f t="shared" si="28"/>
        <v>&gt;99</v>
      </c>
      <c r="AG135" s="1" t="s">
        <v>137</v>
      </c>
      <c r="AH135" s="1">
        <v>100</v>
      </c>
      <c r="AI135" s="1">
        <v>100</v>
      </c>
      <c r="AJ135" s="193">
        <v>100</v>
      </c>
      <c r="AK135" s="193">
        <v>95.96</v>
      </c>
      <c r="AL135" s="193">
        <v>100</v>
      </c>
      <c r="AM135" s="193">
        <v>98.67</v>
      </c>
      <c r="AN135" s="193">
        <v>99.21</v>
      </c>
    </row>
    <row r="136" spans="23:40">
      <c r="W136" s="1" t="s">
        <v>1618</v>
      </c>
      <c r="X136" s="1" t="s">
        <v>446</v>
      </c>
      <c r="Y136" s="1" t="s">
        <v>450</v>
      </c>
      <c r="Z136" s="1" t="s">
        <v>589</v>
      </c>
      <c r="AA136" s="193" t="s">
        <v>208</v>
      </c>
      <c r="AB136" s="193" t="s">
        <v>186</v>
      </c>
      <c r="AC136" s="193">
        <v>99.47</v>
      </c>
      <c r="AD136" s="193">
        <v>99.48</v>
      </c>
      <c r="AE136" s="193">
        <v>99.47</v>
      </c>
      <c r="AF136" s="3" t="str">
        <f t="shared" si="28"/>
        <v>&gt;99</v>
      </c>
      <c r="AG136" s="1" t="s">
        <v>137</v>
      </c>
      <c r="AH136" s="1">
        <v>100</v>
      </c>
      <c r="AI136" s="1">
        <v>98.85</v>
      </c>
      <c r="AJ136" s="193">
        <v>100</v>
      </c>
      <c r="AK136" s="193">
        <v>100</v>
      </c>
      <c r="AL136" s="193">
        <v>99.84</v>
      </c>
      <c r="AM136" s="193">
        <v>99.94</v>
      </c>
      <c r="AN136" s="193">
        <v>99.98</v>
      </c>
    </row>
    <row r="137" spans="23:40">
      <c r="W137" s="1" t="s">
        <v>1179</v>
      </c>
      <c r="X137" s="1" t="s">
        <v>446</v>
      </c>
      <c r="Y137" s="1" t="s">
        <v>464</v>
      </c>
      <c r="Z137" s="1" t="s">
        <v>589</v>
      </c>
      <c r="AA137" s="193" t="s">
        <v>208</v>
      </c>
      <c r="AB137" s="193">
        <v>100</v>
      </c>
      <c r="AC137" s="193">
        <v>100</v>
      </c>
      <c r="AD137" s="193">
        <v>100</v>
      </c>
      <c r="AE137" s="193">
        <v>100</v>
      </c>
      <c r="AF137" s="3" t="str">
        <f t="shared" si="28"/>
        <v>&gt;99</v>
      </c>
      <c r="AG137" s="1" t="s">
        <v>137</v>
      </c>
      <c r="AH137" s="1">
        <v>100</v>
      </c>
      <c r="AI137" s="1">
        <v>100</v>
      </c>
      <c r="AJ137" s="193">
        <v>100</v>
      </c>
      <c r="AK137" s="193">
        <v>100</v>
      </c>
      <c r="AL137" s="193">
        <v>100</v>
      </c>
      <c r="AM137" s="193">
        <v>99.8</v>
      </c>
      <c r="AN137" s="193">
        <v>99.95</v>
      </c>
    </row>
    <row r="138" spans="23:40">
      <c r="W138" s="1" t="s">
        <v>828</v>
      </c>
      <c r="X138" s="1" t="s">
        <v>445</v>
      </c>
      <c r="Y138" s="1" t="s">
        <v>450</v>
      </c>
      <c r="Z138" s="1" t="s">
        <v>589</v>
      </c>
      <c r="AA138" s="193" t="s">
        <v>208</v>
      </c>
      <c r="AB138" s="193">
        <v>97.81</v>
      </c>
      <c r="AC138" s="193">
        <v>100</v>
      </c>
      <c r="AD138" s="193">
        <v>100</v>
      </c>
      <c r="AE138" s="193">
        <v>99.6</v>
      </c>
      <c r="AF138" s="3" t="str">
        <f t="shared" si="28"/>
        <v>&gt;99</v>
      </c>
      <c r="AG138" s="1" t="s">
        <v>137</v>
      </c>
      <c r="AH138" s="1">
        <v>100</v>
      </c>
      <c r="AI138" s="1">
        <v>100</v>
      </c>
      <c r="AJ138" s="193">
        <v>99.34</v>
      </c>
      <c r="AK138" s="193">
        <v>99.66</v>
      </c>
      <c r="AL138" s="193">
        <v>99.97</v>
      </c>
      <c r="AM138" s="193">
        <v>99.91</v>
      </c>
      <c r="AN138" s="193">
        <v>99.96</v>
      </c>
    </row>
    <row r="139" spans="23:40">
      <c r="W139" s="1" t="s">
        <v>2047</v>
      </c>
      <c r="X139" s="1" t="s">
        <v>446</v>
      </c>
      <c r="Y139" s="1" t="s">
        <v>449</v>
      </c>
      <c r="Z139" s="1" t="s">
        <v>589</v>
      </c>
      <c r="AA139" s="193" t="s">
        <v>208</v>
      </c>
      <c r="AB139" s="193" t="s">
        <v>186</v>
      </c>
      <c r="AC139" s="193">
        <v>92.72</v>
      </c>
      <c r="AD139" s="193" t="s">
        <v>186</v>
      </c>
      <c r="AE139" s="193">
        <v>92.72</v>
      </c>
      <c r="AF139" s="3" t="str">
        <f t="shared" si="28"/>
        <v>&lt;99</v>
      </c>
      <c r="AG139" s="1" t="s">
        <v>509</v>
      </c>
      <c r="AH139" s="1">
        <v>100</v>
      </c>
      <c r="AI139" s="1">
        <v>99.95</v>
      </c>
      <c r="AJ139" s="193">
        <v>84.15</v>
      </c>
      <c r="AK139" s="193">
        <v>99.89</v>
      </c>
      <c r="AL139" s="193">
        <v>99.92</v>
      </c>
      <c r="AM139" s="193">
        <v>92.85</v>
      </c>
      <c r="AN139" s="193">
        <v>93.93</v>
      </c>
    </row>
    <row r="140" spans="23:40">
      <c r="W140" s="1" t="s">
        <v>2825</v>
      </c>
      <c r="X140" s="1" t="s">
        <v>446</v>
      </c>
      <c r="Y140" s="1" t="s">
        <v>454</v>
      </c>
      <c r="Z140" s="1" t="s">
        <v>589</v>
      </c>
      <c r="AA140" s="193" t="str">
        <f>_xlfn.XLOOKUP(Y140,B:B,A:A,0,0)</f>
        <v>IBIRITÉ</v>
      </c>
      <c r="AB140" s="193">
        <v>96.98</v>
      </c>
      <c r="AC140" s="193">
        <v>95.49</v>
      </c>
      <c r="AD140" s="193" t="s">
        <v>186</v>
      </c>
      <c r="AE140" s="193">
        <v>95.95</v>
      </c>
      <c r="AF140" s="3" t="str">
        <f t="shared" si="28"/>
        <v>&lt;99</v>
      </c>
      <c r="AG140" s="1" t="s">
        <v>509</v>
      </c>
      <c r="AH140" s="1">
        <v>99.51</v>
      </c>
      <c r="AI140" s="1">
        <v>99.89</v>
      </c>
      <c r="AJ140" s="193">
        <v>97.06</v>
      </c>
      <c r="AK140" s="193">
        <v>99.86</v>
      </c>
      <c r="AL140" s="193">
        <v>99.95</v>
      </c>
      <c r="AM140" s="193">
        <v>99.93</v>
      </c>
      <c r="AN140" s="193">
        <v>94.21</v>
      </c>
    </row>
    <row r="141" spans="23:40">
      <c r="W141" s="1" t="s">
        <v>2019</v>
      </c>
      <c r="X141" s="1" t="s">
        <v>446</v>
      </c>
      <c r="Y141" s="1" t="s">
        <v>457</v>
      </c>
      <c r="Z141" s="1" t="s">
        <v>589</v>
      </c>
      <c r="AA141" s="193" t="s">
        <v>208</v>
      </c>
      <c r="AB141" s="193">
        <v>99.86</v>
      </c>
      <c r="AC141" s="193">
        <v>99.93</v>
      </c>
      <c r="AD141" s="193">
        <v>99.9</v>
      </c>
      <c r="AE141" s="193">
        <v>99.91</v>
      </c>
      <c r="AF141" s="3" t="str">
        <f t="shared" si="28"/>
        <v>&gt;99</v>
      </c>
      <c r="AG141" s="1" t="s">
        <v>137</v>
      </c>
      <c r="AH141" s="1">
        <v>100</v>
      </c>
      <c r="AI141" s="1">
        <v>99.86</v>
      </c>
      <c r="AJ141" s="193">
        <v>99.93</v>
      </c>
      <c r="AK141" s="193">
        <v>99.98</v>
      </c>
      <c r="AL141" s="193">
        <v>99.96</v>
      </c>
      <c r="AM141" s="193">
        <v>99.76</v>
      </c>
      <c r="AN141" s="193">
        <v>96.12</v>
      </c>
    </row>
    <row r="142" spans="23:40">
      <c r="W142" s="1" t="s">
        <v>851</v>
      </c>
      <c r="X142" s="1" t="s">
        <v>445</v>
      </c>
      <c r="Y142" s="1" t="s">
        <v>453</v>
      </c>
      <c r="Z142" s="1" t="s">
        <v>589</v>
      </c>
      <c r="AA142" s="193" t="s">
        <v>208</v>
      </c>
      <c r="AB142" s="193">
        <v>98.5</v>
      </c>
      <c r="AC142" s="193">
        <v>97.72</v>
      </c>
      <c r="AD142" s="193" t="s">
        <v>186</v>
      </c>
      <c r="AE142" s="193">
        <v>98.01</v>
      </c>
      <c r="AF142" s="3" t="str">
        <f t="shared" si="28"/>
        <v>&lt;99</v>
      </c>
      <c r="AG142" s="1" t="s">
        <v>137</v>
      </c>
      <c r="AH142" s="1">
        <v>100</v>
      </c>
      <c r="AI142" s="1">
        <v>99.93</v>
      </c>
      <c r="AJ142" s="193">
        <v>95.7</v>
      </c>
      <c r="AK142" s="193">
        <v>99.96</v>
      </c>
      <c r="AL142" s="193">
        <v>99.88</v>
      </c>
      <c r="AM142" s="193">
        <v>99.18</v>
      </c>
      <c r="AN142" s="193">
        <v>99.33</v>
      </c>
    </row>
    <row r="143" spans="23:40">
      <c r="W143" s="1" t="s">
        <v>2352</v>
      </c>
      <c r="X143" s="1" t="s">
        <v>446</v>
      </c>
      <c r="Y143" s="1" t="s">
        <v>464</v>
      </c>
      <c r="Z143" s="1" t="s">
        <v>589</v>
      </c>
      <c r="AA143" s="193" t="s">
        <v>208</v>
      </c>
      <c r="AB143" s="193" t="s">
        <v>186</v>
      </c>
      <c r="AC143" s="193">
        <v>100</v>
      </c>
      <c r="AD143" s="193">
        <v>100</v>
      </c>
      <c r="AE143" s="193">
        <v>100</v>
      </c>
      <c r="AF143" s="3" t="str">
        <f t="shared" si="28"/>
        <v>&gt;99</v>
      </c>
      <c r="AG143" s="1" t="s">
        <v>137</v>
      </c>
      <c r="AH143" s="1">
        <v>100</v>
      </c>
      <c r="AI143" s="1">
        <v>100</v>
      </c>
      <c r="AJ143" s="193">
        <v>100</v>
      </c>
      <c r="AK143" s="193">
        <v>98.6</v>
      </c>
      <c r="AL143" s="193">
        <v>99.18</v>
      </c>
      <c r="AM143" s="193">
        <v>99.48</v>
      </c>
      <c r="AN143" s="193">
        <v>99.99</v>
      </c>
    </row>
    <row r="144" spans="23:40">
      <c r="W144" s="1" t="s">
        <v>925</v>
      </c>
      <c r="X144" s="1" t="s">
        <v>446</v>
      </c>
      <c r="Y144" s="1" t="s">
        <v>463</v>
      </c>
      <c r="Z144" s="1" t="s">
        <v>589</v>
      </c>
      <c r="AA144" s="193" t="s">
        <v>208</v>
      </c>
      <c r="AB144" s="193">
        <v>100</v>
      </c>
      <c r="AC144" s="193">
        <v>100</v>
      </c>
      <c r="AD144" s="193">
        <v>99.99</v>
      </c>
      <c r="AE144" s="193">
        <v>100</v>
      </c>
      <c r="AF144" s="3" t="str">
        <f t="shared" si="28"/>
        <v>&gt;99</v>
      </c>
      <c r="AG144" s="1" t="s">
        <v>137</v>
      </c>
      <c r="AH144" s="1">
        <v>100</v>
      </c>
      <c r="AI144" s="1">
        <v>100</v>
      </c>
      <c r="AJ144" s="193">
        <v>100</v>
      </c>
      <c r="AK144" s="193">
        <v>99.99</v>
      </c>
      <c r="AL144" s="193">
        <v>100</v>
      </c>
      <c r="AM144" s="193">
        <v>100</v>
      </c>
      <c r="AN144" s="193">
        <v>96.75</v>
      </c>
    </row>
    <row r="145" spans="23:40">
      <c r="W145" s="1" t="s">
        <v>2271</v>
      </c>
      <c r="X145" s="1" t="s">
        <v>446</v>
      </c>
      <c r="Y145" s="1" t="s">
        <v>457</v>
      </c>
      <c r="Z145" s="1" t="s">
        <v>589</v>
      </c>
      <c r="AA145" s="193" t="s">
        <v>208</v>
      </c>
      <c r="AB145" s="193">
        <v>100</v>
      </c>
      <c r="AC145" s="193">
        <v>100</v>
      </c>
      <c r="AD145" s="193" t="s">
        <v>186</v>
      </c>
      <c r="AE145" s="193">
        <v>100</v>
      </c>
      <c r="AF145" s="3" t="str">
        <f t="shared" si="28"/>
        <v>&gt;99</v>
      </c>
      <c r="AG145" s="1" t="s">
        <v>137</v>
      </c>
      <c r="AH145" s="1">
        <v>100</v>
      </c>
      <c r="AI145" s="1">
        <v>100</v>
      </c>
      <c r="AJ145" s="193">
        <v>100</v>
      </c>
      <c r="AK145" s="193">
        <v>99.94</v>
      </c>
      <c r="AL145" s="193">
        <v>100</v>
      </c>
      <c r="AM145" s="193">
        <v>99.88</v>
      </c>
      <c r="AN145" s="193">
        <v>99.99</v>
      </c>
    </row>
    <row r="146" spans="23:40">
      <c r="W146" s="1" t="s">
        <v>2586</v>
      </c>
      <c r="X146" s="1" t="s">
        <v>446</v>
      </c>
      <c r="Y146" s="1" t="s">
        <v>450</v>
      </c>
      <c r="Z146" s="1" t="s">
        <v>589</v>
      </c>
      <c r="AA146" s="193" t="s">
        <v>208</v>
      </c>
      <c r="AB146" s="193" t="s">
        <v>186</v>
      </c>
      <c r="AC146" s="193">
        <v>99.42</v>
      </c>
      <c r="AD146" s="193">
        <v>99.43</v>
      </c>
      <c r="AE146" s="193">
        <v>99.42</v>
      </c>
      <c r="AF146" s="3" t="str">
        <f t="shared" si="28"/>
        <v>&gt;99</v>
      </c>
      <c r="AG146" s="1" t="s">
        <v>137</v>
      </c>
      <c r="AH146" s="1">
        <v>100</v>
      </c>
      <c r="AI146" s="1">
        <v>99.99</v>
      </c>
      <c r="AJ146" s="193">
        <v>98.75</v>
      </c>
      <c r="AK146" s="193">
        <v>100</v>
      </c>
      <c r="AL146" s="193">
        <v>100</v>
      </c>
      <c r="AM146" s="193">
        <v>95.93</v>
      </c>
      <c r="AN146" s="193">
        <v>95.93</v>
      </c>
    </row>
    <row r="147" spans="23:40">
      <c r="W147" s="1" t="s">
        <v>2210</v>
      </c>
      <c r="X147" s="1" t="s">
        <v>446</v>
      </c>
      <c r="Y147" s="1" t="s">
        <v>450</v>
      </c>
      <c r="Z147" s="1" t="s">
        <v>589</v>
      </c>
      <c r="AA147" s="193" t="s">
        <v>208</v>
      </c>
      <c r="AB147" s="193" t="s">
        <v>186</v>
      </c>
      <c r="AC147" s="193">
        <v>100</v>
      </c>
      <c r="AD147" s="193">
        <v>100</v>
      </c>
      <c r="AE147" s="193">
        <v>100</v>
      </c>
      <c r="AF147" s="3" t="str">
        <f t="shared" si="28"/>
        <v>&gt;99</v>
      </c>
      <c r="AG147" s="1" t="s">
        <v>137</v>
      </c>
      <c r="AH147" s="1">
        <v>100</v>
      </c>
      <c r="AI147" s="1">
        <v>100</v>
      </c>
      <c r="AJ147" s="193">
        <v>100</v>
      </c>
      <c r="AK147" s="193">
        <v>98.71</v>
      </c>
      <c r="AL147" s="193">
        <v>100</v>
      </c>
      <c r="AM147" s="193">
        <v>97.8</v>
      </c>
      <c r="AN147" s="193">
        <v>99.98</v>
      </c>
    </row>
    <row r="148" spans="23:40">
      <c r="W148" s="1" t="s">
        <v>2926</v>
      </c>
      <c r="X148" s="1" t="s">
        <v>446</v>
      </c>
      <c r="Y148" s="2" t="s">
        <v>455</v>
      </c>
      <c r="Z148" s="1" t="s">
        <v>589</v>
      </c>
      <c r="AA148" s="193" t="str">
        <f>_xlfn.XLOOKUP(Y148,B:B,A:A,0,0)</f>
        <v>RIBEIRÃO DAS NEVES</v>
      </c>
      <c r="AB148" s="193">
        <v>99.82</v>
      </c>
      <c r="AC148" s="193">
        <v>99.84</v>
      </c>
      <c r="AD148" s="193" t="s">
        <v>186</v>
      </c>
      <c r="AE148" s="193">
        <v>99.84</v>
      </c>
      <c r="AF148" s="3" t="str">
        <f t="shared" si="28"/>
        <v>&gt;99</v>
      </c>
      <c r="AG148" s="1" t="s">
        <v>509</v>
      </c>
      <c r="AH148" s="1">
        <v>100</v>
      </c>
      <c r="AI148" s="1">
        <v>99.95</v>
      </c>
      <c r="AJ148" s="193">
        <v>99.7</v>
      </c>
      <c r="AK148" s="193">
        <v>99.98</v>
      </c>
      <c r="AL148" s="193">
        <v>95.86</v>
      </c>
      <c r="AM148" s="193">
        <v>99.02</v>
      </c>
      <c r="AN148" s="193">
        <v>95.15</v>
      </c>
    </row>
    <row r="149" spans="23:40">
      <c r="W149" s="1" t="s">
        <v>1936</v>
      </c>
      <c r="X149" s="1" t="s">
        <v>446</v>
      </c>
      <c r="Y149" s="1" t="s">
        <v>449</v>
      </c>
      <c r="Z149" s="1" t="s">
        <v>589</v>
      </c>
      <c r="AA149" s="193" t="s">
        <v>208</v>
      </c>
      <c r="AB149" s="193">
        <v>98.5</v>
      </c>
      <c r="AC149" s="193">
        <v>99.32</v>
      </c>
      <c r="AD149" s="193" t="s">
        <v>186</v>
      </c>
      <c r="AE149" s="193">
        <v>99.07</v>
      </c>
      <c r="AF149" s="3" t="str">
        <f t="shared" si="28"/>
        <v>&gt;99</v>
      </c>
      <c r="AG149" s="1" t="s">
        <v>137</v>
      </c>
      <c r="AH149" s="1">
        <v>100</v>
      </c>
      <c r="AI149" s="1">
        <v>99.92</v>
      </c>
      <c r="AJ149" s="193">
        <v>98.03</v>
      </c>
      <c r="AK149" s="193">
        <v>100</v>
      </c>
      <c r="AL149" s="193">
        <v>87.85</v>
      </c>
      <c r="AM149" s="193">
        <v>94.44</v>
      </c>
      <c r="AN149" s="193">
        <v>84.04</v>
      </c>
    </row>
    <row r="150" spans="23:40">
      <c r="W150" s="1" t="s">
        <v>1882</v>
      </c>
      <c r="X150" s="1" t="s">
        <v>446</v>
      </c>
      <c r="Y150" s="2" t="s">
        <v>455</v>
      </c>
      <c r="Z150" s="1" t="s">
        <v>589</v>
      </c>
      <c r="AA150" s="193" t="str">
        <f>_xlfn.XLOOKUP(Y150,B:B,A:A,0,0)</f>
        <v>RIBEIRÃO DAS NEVES</v>
      </c>
      <c r="AB150" s="193">
        <v>94.2</v>
      </c>
      <c r="AC150" s="193">
        <v>95.51</v>
      </c>
      <c r="AD150" s="193">
        <v>94.78</v>
      </c>
      <c r="AE150" s="193">
        <v>95.18</v>
      </c>
      <c r="AF150" s="3" t="str">
        <f t="shared" si="28"/>
        <v>&lt;99</v>
      </c>
      <c r="AG150" s="1" t="s">
        <v>137</v>
      </c>
      <c r="AH150" s="1">
        <v>99.33</v>
      </c>
      <c r="AI150" s="1">
        <v>94.88</v>
      </c>
      <c r="AJ150" s="193">
        <v>95.68</v>
      </c>
      <c r="AK150" s="193">
        <v>88.77</v>
      </c>
      <c r="AL150" s="193">
        <v>93.68</v>
      </c>
      <c r="AM150" s="193">
        <v>93.93</v>
      </c>
      <c r="AN150" s="193">
        <v>94.29</v>
      </c>
    </row>
    <row r="151" spans="23:40">
      <c r="W151" s="1" t="s">
        <v>2169</v>
      </c>
      <c r="X151" s="1" t="s">
        <v>446</v>
      </c>
      <c r="Y151" s="1" t="s">
        <v>452</v>
      </c>
      <c r="Z151" s="1" t="s">
        <v>589</v>
      </c>
      <c r="AA151" s="193" t="str">
        <f>_xlfn.XLOOKUP(Y151,B:B,A:A,0,0)</f>
        <v>VICOÇA</v>
      </c>
      <c r="AB151" s="193">
        <v>99.95</v>
      </c>
      <c r="AC151" s="193">
        <v>99.94</v>
      </c>
      <c r="AD151" s="193">
        <v>99.96</v>
      </c>
      <c r="AE151" s="193">
        <v>99.95</v>
      </c>
      <c r="AF151" s="3" t="str">
        <f t="shared" si="28"/>
        <v>&gt;99</v>
      </c>
      <c r="AG151" s="1" t="s">
        <v>137</v>
      </c>
      <c r="AH151" s="1">
        <v>100</v>
      </c>
      <c r="AI151" s="1">
        <v>99.98</v>
      </c>
      <c r="AJ151" s="193">
        <v>99.94</v>
      </c>
      <c r="AK151" s="193">
        <v>99.98</v>
      </c>
      <c r="AL151" s="193">
        <v>99.8</v>
      </c>
      <c r="AM151" s="193">
        <v>98.12</v>
      </c>
      <c r="AN151" s="193">
        <v>88.76</v>
      </c>
    </row>
    <row r="152" spans="23:40">
      <c r="W152" s="1" t="s">
        <v>672</v>
      </c>
      <c r="X152" s="1" t="s">
        <v>446</v>
      </c>
      <c r="Y152" s="1" t="s">
        <v>450</v>
      </c>
      <c r="Z152" s="1" t="s">
        <v>589</v>
      </c>
      <c r="AA152" s="193" t="s">
        <v>208</v>
      </c>
      <c r="AB152" s="193" t="s">
        <v>186</v>
      </c>
      <c r="AC152" s="193">
        <v>100</v>
      </c>
      <c r="AD152" s="193">
        <v>100</v>
      </c>
      <c r="AE152" s="193">
        <v>100</v>
      </c>
      <c r="AF152" s="3" t="str">
        <f t="shared" si="28"/>
        <v>&gt;99</v>
      </c>
      <c r="AG152" s="1" t="s">
        <v>137</v>
      </c>
      <c r="AH152" s="1">
        <v>100</v>
      </c>
      <c r="AI152" s="1">
        <v>100</v>
      </c>
      <c r="AJ152" s="193">
        <v>100</v>
      </c>
      <c r="AK152" s="193">
        <v>100</v>
      </c>
      <c r="AL152" s="193">
        <v>99.78</v>
      </c>
      <c r="AM152" s="193">
        <v>99.93</v>
      </c>
      <c r="AN152" s="193">
        <v>99.99</v>
      </c>
    </row>
    <row r="153" spans="23:40">
      <c r="W153" s="1" t="s">
        <v>732</v>
      </c>
      <c r="X153" s="1" t="s">
        <v>446</v>
      </c>
      <c r="Y153" s="1" t="s">
        <v>450</v>
      </c>
      <c r="Z153" s="1" t="s">
        <v>589</v>
      </c>
      <c r="AA153" s="193" t="s">
        <v>208</v>
      </c>
      <c r="AB153" s="193">
        <v>100</v>
      </c>
      <c r="AC153" s="193">
        <v>100</v>
      </c>
      <c r="AD153" s="193">
        <v>100</v>
      </c>
      <c r="AE153" s="193">
        <v>100</v>
      </c>
      <c r="AF153" s="3" t="str">
        <f t="shared" si="28"/>
        <v>&gt;99</v>
      </c>
      <c r="AG153" s="1" t="s">
        <v>137</v>
      </c>
      <c r="AH153" s="1">
        <v>100</v>
      </c>
      <c r="AI153" s="1">
        <v>100</v>
      </c>
      <c r="AJ153" s="193">
        <v>100</v>
      </c>
      <c r="AK153" s="193">
        <v>100</v>
      </c>
      <c r="AL153" s="193">
        <v>90.14</v>
      </c>
      <c r="AM153" s="193">
        <v>97.66</v>
      </c>
      <c r="AN153" s="193">
        <v>100</v>
      </c>
    </row>
    <row r="154" spans="23:40">
      <c r="W154" s="1" t="s">
        <v>1400</v>
      </c>
      <c r="X154" s="1" t="s">
        <v>446</v>
      </c>
      <c r="Y154" s="1" t="s">
        <v>457</v>
      </c>
      <c r="Z154" s="1" t="s">
        <v>589</v>
      </c>
      <c r="AA154" s="193" t="s">
        <v>208</v>
      </c>
      <c r="AB154" s="193">
        <v>99.66</v>
      </c>
      <c r="AC154" s="193">
        <v>100</v>
      </c>
      <c r="AD154" s="193">
        <v>100</v>
      </c>
      <c r="AE154" s="193">
        <v>99.93</v>
      </c>
      <c r="AF154" s="3" t="str">
        <f t="shared" si="28"/>
        <v>&gt;99</v>
      </c>
      <c r="AG154" s="1" t="s">
        <v>137</v>
      </c>
      <c r="AH154" s="1">
        <v>100</v>
      </c>
      <c r="AI154" s="1">
        <v>99.99</v>
      </c>
      <c r="AJ154" s="193">
        <v>99.85</v>
      </c>
      <c r="AK154" s="193">
        <v>98.57</v>
      </c>
      <c r="AL154" s="193">
        <v>97.37</v>
      </c>
      <c r="AM154" s="193">
        <v>98.4</v>
      </c>
      <c r="AN154" s="193">
        <v>96.4</v>
      </c>
    </row>
    <row r="155" spans="23:40">
      <c r="W155" s="1" t="s">
        <v>886</v>
      </c>
      <c r="X155" s="1" t="s">
        <v>446</v>
      </c>
      <c r="Y155" s="1" t="s">
        <v>461</v>
      </c>
      <c r="Z155" s="1" t="s">
        <v>589</v>
      </c>
      <c r="AA155" s="193" t="s">
        <v>208</v>
      </c>
      <c r="AB155" s="193" t="s">
        <v>186</v>
      </c>
      <c r="AC155" s="193">
        <v>99.99</v>
      </c>
      <c r="AD155" s="193">
        <v>100</v>
      </c>
      <c r="AE155" s="193">
        <v>99.99</v>
      </c>
      <c r="AF155" s="3" t="str">
        <f t="shared" si="28"/>
        <v>&gt;99</v>
      </c>
      <c r="AG155" s="1" t="s">
        <v>137</v>
      </c>
      <c r="AH155" s="1">
        <v>100</v>
      </c>
      <c r="AI155" s="1">
        <v>99.98</v>
      </c>
      <c r="AJ155" s="193">
        <v>100</v>
      </c>
      <c r="AK155" s="193">
        <v>100</v>
      </c>
      <c r="AL155" s="193">
        <v>99.51</v>
      </c>
      <c r="AM155" s="193">
        <v>99.71</v>
      </c>
      <c r="AN155" s="193">
        <v>99.94</v>
      </c>
    </row>
    <row r="156" spans="23:40">
      <c r="W156" s="1" t="s">
        <v>844</v>
      </c>
      <c r="X156" s="1" t="s">
        <v>446</v>
      </c>
      <c r="Y156" s="1" t="s">
        <v>460</v>
      </c>
      <c r="Z156" s="1" t="s">
        <v>589</v>
      </c>
      <c r="AA156" s="193" t="s">
        <v>208</v>
      </c>
      <c r="AB156" s="193">
        <v>99.97</v>
      </c>
      <c r="AC156" s="193">
        <v>93.79</v>
      </c>
      <c r="AD156" s="193">
        <v>99.95</v>
      </c>
      <c r="AE156" s="193">
        <v>96.35</v>
      </c>
      <c r="AF156" s="3" t="str">
        <f t="shared" si="28"/>
        <v>&lt;99</v>
      </c>
      <c r="AG156" s="1" t="s">
        <v>137</v>
      </c>
      <c r="AH156" s="1">
        <v>95</v>
      </c>
      <c r="AI156" s="1">
        <v>95.6</v>
      </c>
      <c r="AJ156" s="193">
        <v>97.19</v>
      </c>
      <c r="AK156" s="193">
        <v>99.72</v>
      </c>
      <c r="AL156" s="193">
        <v>97</v>
      </c>
      <c r="AM156" s="193">
        <v>98.79</v>
      </c>
      <c r="AN156" s="193">
        <v>94.5</v>
      </c>
    </row>
    <row r="157" spans="23:40">
      <c r="W157" s="1" t="s">
        <v>748</v>
      </c>
      <c r="X157" s="1" t="s">
        <v>446</v>
      </c>
      <c r="Y157" s="1" t="s">
        <v>450</v>
      </c>
      <c r="Z157" s="1" t="s">
        <v>589</v>
      </c>
      <c r="AA157" s="193" t="s">
        <v>208</v>
      </c>
      <c r="AB157" s="193">
        <v>100</v>
      </c>
      <c r="AC157" s="193">
        <v>100</v>
      </c>
      <c r="AD157" s="193">
        <v>100</v>
      </c>
      <c r="AE157" s="193">
        <v>100</v>
      </c>
      <c r="AF157" s="3" t="str">
        <f t="shared" si="28"/>
        <v>&gt;99</v>
      </c>
      <c r="AG157" s="1" t="s">
        <v>137</v>
      </c>
      <c r="AH157" s="1">
        <v>100</v>
      </c>
      <c r="AI157" s="1">
        <v>100</v>
      </c>
      <c r="AJ157" s="193">
        <v>100</v>
      </c>
      <c r="AK157" s="193">
        <v>100</v>
      </c>
      <c r="AL157" s="193">
        <v>100</v>
      </c>
      <c r="AM157" s="193">
        <v>98.09</v>
      </c>
      <c r="AN157" s="193">
        <v>99.99</v>
      </c>
    </row>
    <row r="158" spans="23:40">
      <c r="W158" s="1" t="s">
        <v>655</v>
      </c>
      <c r="X158" s="1" t="s">
        <v>445</v>
      </c>
      <c r="Y158" s="1" t="s">
        <v>461</v>
      </c>
      <c r="Z158" s="1" t="s">
        <v>589</v>
      </c>
      <c r="AA158" s="193" t="s">
        <v>208</v>
      </c>
      <c r="AB158" s="193">
        <v>100</v>
      </c>
      <c r="AC158" s="193">
        <v>100</v>
      </c>
      <c r="AD158" s="193">
        <v>100</v>
      </c>
      <c r="AE158" s="193">
        <v>100</v>
      </c>
      <c r="AF158" s="3" t="str">
        <f t="shared" si="28"/>
        <v>&gt;99</v>
      </c>
      <c r="AG158" s="1" t="s">
        <v>137</v>
      </c>
      <c r="AH158" s="1">
        <v>100</v>
      </c>
      <c r="AI158" s="1">
        <v>100</v>
      </c>
      <c r="AJ158" s="193">
        <v>100</v>
      </c>
      <c r="AK158" s="193">
        <v>99.97</v>
      </c>
      <c r="AL158" s="193">
        <v>99.98</v>
      </c>
      <c r="AM158" s="193">
        <v>99.98</v>
      </c>
      <c r="AN158" s="193">
        <v>100</v>
      </c>
    </row>
    <row r="159" spans="23:40">
      <c r="W159" s="1" t="s">
        <v>903</v>
      </c>
      <c r="X159" s="1" t="s">
        <v>446</v>
      </c>
      <c r="Y159" s="1" t="s">
        <v>450</v>
      </c>
      <c r="Z159" s="1" t="s">
        <v>589</v>
      </c>
      <c r="AA159" s="193" t="s">
        <v>208</v>
      </c>
      <c r="AB159" s="193">
        <v>100</v>
      </c>
      <c r="AC159" s="193">
        <v>100</v>
      </c>
      <c r="AD159" s="193" t="s">
        <v>186</v>
      </c>
      <c r="AE159" s="193">
        <v>100</v>
      </c>
      <c r="AF159" s="3" t="str">
        <f t="shared" si="28"/>
        <v>&gt;99</v>
      </c>
      <c r="AG159" s="1" t="s">
        <v>137</v>
      </c>
      <c r="AH159" s="1">
        <v>100</v>
      </c>
      <c r="AI159" s="1">
        <v>100</v>
      </c>
      <c r="AJ159" s="193">
        <v>100</v>
      </c>
      <c r="AK159" s="193">
        <v>99.98</v>
      </c>
      <c r="AL159" s="193">
        <v>100</v>
      </c>
      <c r="AM159" s="193">
        <v>99.99</v>
      </c>
      <c r="AN159" s="193">
        <v>99.98</v>
      </c>
    </row>
    <row r="160" spans="23:40">
      <c r="W160" s="1" t="s">
        <v>854</v>
      </c>
      <c r="X160" s="1" t="s">
        <v>446</v>
      </c>
      <c r="Y160" s="1" t="s">
        <v>460</v>
      </c>
      <c r="Z160" s="1" t="s">
        <v>589</v>
      </c>
      <c r="AA160" s="193" t="s">
        <v>208</v>
      </c>
      <c r="AB160" s="193">
        <v>99.67</v>
      </c>
      <c r="AC160" s="193">
        <v>100</v>
      </c>
      <c r="AD160" s="193">
        <v>100</v>
      </c>
      <c r="AE160" s="193">
        <v>99.95</v>
      </c>
      <c r="AF160" s="3" t="str">
        <f t="shared" si="28"/>
        <v>&gt;99</v>
      </c>
      <c r="AG160" s="1" t="s">
        <v>137</v>
      </c>
      <c r="AH160" s="1">
        <v>100</v>
      </c>
      <c r="AI160" s="1">
        <v>99.89</v>
      </c>
      <c r="AJ160" s="193">
        <v>100</v>
      </c>
      <c r="AK160" s="193">
        <v>100</v>
      </c>
      <c r="AL160" s="193">
        <v>100</v>
      </c>
      <c r="AM160" s="193">
        <v>99.99</v>
      </c>
      <c r="AN160" s="193">
        <v>99.88</v>
      </c>
    </row>
    <row r="161" spans="23:40">
      <c r="W161" s="1" t="s">
        <v>659</v>
      </c>
      <c r="X161" s="1" t="s">
        <v>446</v>
      </c>
      <c r="Y161" s="2" t="s">
        <v>455</v>
      </c>
      <c r="Z161" s="1" t="s">
        <v>589</v>
      </c>
      <c r="AA161" s="193" t="str">
        <f>_xlfn.XLOOKUP(Y161,B:B,A:A,0,0)</f>
        <v>RIBEIRÃO DAS NEVES</v>
      </c>
      <c r="AB161" s="193">
        <v>87.46</v>
      </c>
      <c r="AC161" s="193">
        <v>95.53</v>
      </c>
      <c r="AD161" s="193" t="s">
        <v>186</v>
      </c>
      <c r="AE161" s="193">
        <v>93.02</v>
      </c>
      <c r="AF161" s="3" t="str">
        <f t="shared" si="28"/>
        <v>&lt;99</v>
      </c>
      <c r="AG161" s="1" t="s">
        <v>137</v>
      </c>
      <c r="AH161" s="1">
        <v>99.31</v>
      </c>
      <c r="AI161" s="1">
        <v>90.3</v>
      </c>
      <c r="AJ161" s="193">
        <v>96.08</v>
      </c>
      <c r="AK161" s="193">
        <v>89.9</v>
      </c>
      <c r="AL161" s="193">
        <v>90.46</v>
      </c>
      <c r="AM161" s="193">
        <v>92.53</v>
      </c>
      <c r="AN161" s="193">
        <v>91.81</v>
      </c>
    </row>
    <row r="162" spans="23:40">
      <c r="W162" s="1" t="s">
        <v>1078</v>
      </c>
      <c r="X162" s="1" t="s">
        <v>446</v>
      </c>
      <c r="Y162" s="1" t="s">
        <v>460</v>
      </c>
      <c r="Z162" s="1" t="s">
        <v>589</v>
      </c>
      <c r="AA162" s="193" t="s">
        <v>208</v>
      </c>
      <c r="AB162" s="193">
        <v>100</v>
      </c>
      <c r="AC162" s="193">
        <v>100</v>
      </c>
      <c r="AD162" s="193">
        <v>99.96</v>
      </c>
      <c r="AE162" s="193">
        <v>99.99</v>
      </c>
      <c r="AF162" s="3" t="str">
        <f t="shared" si="28"/>
        <v>&gt;99</v>
      </c>
      <c r="AG162" s="1" t="s">
        <v>137</v>
      </c>
      <c r="AH162" s="1">
        <v>100</v>
      </c>
      <c r="AI162" s="1">
        <v>100</v>
      </c>
      <c r="AJ162" s="193">
        <v>99.99</v>
      </c>
      <c r="AK162" s="193">
        <v>99.65</v>
      </c>
      <c r="AL162" s="193">
        <v>99.99</v>
      </c>
      <c r="AM162" s="193">
        <v>99.78</v>
      </c>
      <c r="AN162" s="193">
        <v>99.76</v>
      </c>
    </row>
    <row r="163" spans="23:40">
      <c r="W163" s="1" t="s">
        <v>787</v>
      </c>
      <c r="X163" s="1" t="s">
        <v>446</v>
      </c>
      <c r="Y163" s="1" t="s">
        <v>459</v>
      </c>
      <c r="Z163" s="1" t="s">
        <v>589</v>
      </c>
      <c r="AA163" s="193" t="s">
        <v>208</v>
      </c>
      <c r="AB163" s="193">
        <v>100</v>
      </c>
      <c r="AC163" s="193">
        <v>100</v>
      </c>
      <c r="AD163" s="193">
        <v>100</v>
      </c>
      <c r="AE163" s="193">
        <v>100</v>
      </c>
      <c r="AF163" s="3" t="str">
        <f t="shared" si="28"/>
        <v>&gt;99</v>
      </c>
      <c r="AG163" s="1" t="s">
        <v>137</v>
      </c>
      <c r="AH163" s="1">
        <v>100</v>
      </c>
      <c r="AI163" s="1">
        <v>100</v>
      </c>
      <c r="AJ163" s="193">
        <v>100</v>
      </c>
      <c r="AK163" s="193">
        <v>99.36</v>
      </c>
      <c r="AL163" s="193">
        <v>81.400000000000006</v>
      </c>
      <c r="AM163" s="193">
        <v>94.82</v>
      </c>
      <c r="AN163" s="193">
        <v>88.58</v>
      </c>
    </row>
    <row r="164" spans="23:40">
      <c r="W164" s="1" t="s">
        <v>1100</v>
      </c>
      <c r="X164" s="1" t="s">
        <v>446</v>
      </c>
      <c r="Y164" s="1" t="s">
        <v>448</v>
      </c>
      <c r="Z164" s="1" t="s">
        <v>589</v>
      </c>
      <c r="AA164" s="193" t="s">
        <v>208</v>
      </c>
      <c r="AB164" s="193">
        <v>99.85</v>
      </c>
      <c r="AC164" s="193">
        <v>99.94</v>
      </c>
      <c r="AD164" s="193">
        <v>99.92</v>
      </c>
      <c r="AE164" s="193">
        <v>99.91</v>
      </c>
      <c r="AF164" s="3" t="str">
        <f t="shared" si="28"/>
        <v>&gt;99</v>
      </c>
      <c r="AG164" s="1" t="s">
        <v>137</v>
      </c>
      <c r="AH164" s="1">
        <v>99.96</v>
      </c>
      <c r="AI164" s="1">
        <v>99.97</v>
      </c>
      <c r="AJ164" s="193">
        <v>99.85</v>
      </c>
      <c r="AK164" s="193">
        <v>99.91</v>
      </c>
      <c r="AL164" s="193">
        <v>99.92</v>
      </c>
      <c r="AM164" s="193">
        <v>99.94</v>
      </c>
      <c r="AN164" s="193">
        <v>99.67</v>
      </c>
    </row>
    <row r="165" spans="23:40">
      <c r="W165" s="1" t="s">
        <v>809</v>
      </c>
      <c r="X165" s="1" t="s">
        <v>446</v>
      </c>
      <c r="Y165" s="1" t="s">
        <v>458</v>
      </c>
      <c r="Z165" s="1" t="s">
        <v>589</v>
      </c>
      <c r="AA165" s="193" t="s">
        <v>208</v>
      </c>
      <c r="AB165" s="193">
        <v>99.94</v>
      </c>
      <c r="AC165" s="193">
        <v>99.95</v>
      </c>
      <c r="AD165" s="193">
        <v>99.95</v>
      </c>
      <c r="AE165" s="193">
        <v>99.95</v>
      </c>
      <c r="AF165" s="3" t="str">
        <f t="shared" si="28"/>
        <v>&gt;99</v>
      </c>
      <c r="AG165" s="1" t="s">
        <v>137</v>
      </c>
      <c r="AH165" s="1">
        <v>99.6</v>
      </c>
      <c r="AI165" s="1">
        <v>100</v>
      </c>
      <c r="AJ165" s="193">
        <v>99.94</v>
      </c>
      <c r="AK165" s="193">
        <v>99.86</v>
      </c>
      <c r="AL165" s="193">
        <v>100</v>
      </c>
      <c r="AM165" s="193">
        <v>99.58</v>
      </c>
      <c r="AN165" s="193">
        <v>98.58</v>
      </c>
    </row>
    <row r="166" spans="23:40">
      <c r="W166" s="1" t="s">
        <v>1139</v>
      </c>
      <c r="X166" s="1" t="s">
        <v>446</v>
      </c>
      <c r="Y166" s="1" t="s">
        <v>465</v>
      </c>
      <c r="Z166" s="1" t="s">
        <v>589</v>
      </c>
      <c r="AA166" s="193" t="s">
        <v>208</v>
      </c>
      <c r="AB166" s="193">
        <v>99.88</v>
      </c>
      <c r="AC166" s="193">
        <v>100</v>
      </c>
      <c r="AD166" s="193">
        <v>99.96</v>
      </c>
      <c r="AE166" s="193">
        <v>99.96</v>
      </c>
      <c r="AF166" s="3" t="str">
        <f t="shared" si="28"/>
        <v>&gt;99</v>
      </c>
      <c r="AG166" s="1" t="s">
        <v>137</v>
      </c>
      <c r="AH166" s="1">
        <v>100</v>
      </c>
      <c r="AI166" s="1">
        <v>100</v>
      </c>
      <c r="AJ166" s="193">
        <v>99.9</v>
      </c>
      <c r="AK166" s="193">
        <v>100</v>
      </c>
      <c r="AL166" s="193">
        <v>100</v>
      </c>
      <c r="AM166" s="193">
        <v>99.59</v>
      </c>
      <c r="AN166" s="193">
        <v>99.5</v>
      </c>
    </row>
    <row r="167" spans="23:40">
      <c r="W167" s="1" t="s">
        <v>922</v>
      </c>
      <c r="X167" s="1" t="s">
        <v>446</v>
      </c>
      <c r="Y167" s="1" t="s">
        <v>450</v>
      </c>
      <c r="Z167" s="1" t="s">
        <v>589</v>
      </c>
      <c r="AA167" s="193" t="s">
        <v>208</v>
      </c>
      <c r="AB167" s="193" t="s">
        <v>186</v>
      </c>
      <c r="AC167" s="193">
        <v>100</v>
      </c>
      <c r="AD167" s="193">
        <v>100</v>
      </c>
      <c r="AE167" s="193">
        <v>100</v>
      </c>
      <c r="AF167" s="3" t="str">
        <f t="shared" si="28"/>
        <v>&gt;99</v>
      </c>
      <c r="AG167" s="1" t="s">
        <v>137</v>
      </c>
      <c r="AH167" s="1">
        <v>100</v>
      </c>
      <c r="AI167" s="1">
        <v>100</v>
      </c>
      <c r="AJ167" s="193">
        <v>100</v>
      </c>
      <c r="AK167" s="193">
        <v>100</v>
      </c>
      <c r="AL167" s="193">
        <v>99.95</v>
      </c>
      <c r="AM167" s="193">
        <v>96.5</v>
      </c>
      <c r="AN167" s="193">
        <v>93.08</v>
      </c>
    </row>
    <row r="168" spans="23:40">
      <c r="W168" s="1" t="s">
        <v>816</v>
      </c>
      <c r="X168" s="1" t="s">
        <v>446</v>
      </c>
      <c r="Y168" s="1" t="s">
        <v>464</v>
      </c>
      <c r="Z168" s="1" t="s">
        <v>589</v>
      </c>
      <c r="AA168" s="193" t="s">
        <v>208</v>
      </c>
      <c r="AB168" s="193">
        <v>100</v>
      </c>
      <c r="AC168" s="193" t="s">
        <v>186</v>
      </c>
      <c r="AD168" s="193" t="s">
        <v>186</v>
      </c>
      <c r="AE168" s="193">
        <v>100</v>
      </c>
      <c r="AF168" s="3" t="str">
        <f t="shared" si="28"/>
        <v>&gt;99</v>
      </c>
      <c r="AG168" s="1" t="s">
        <v>137</v>
      </c>
      <c r="AH168" s="1">
        <v>100</v>
      </c>
      <c r="AI168" s="1">
        <v>100</v>
      </c>
      <c r="AJ168" s="193">
        <v>100</v>
      </c>
      <c r="AK168" s="193">
        <v>100</v>
      </c>
      <c r="AL168" s="193">
        <v>100</v>
      </c>
      <c r="AM168" s="193">
        <v>100</v>
      </c>
      <c r="AN168" s="193">
        <v>99.98</v>
      </c>
    </row>
    <row r="169" spans="23:40">
      <c r="W169" s="1" t="s">
        <v>833</v>
      </c>
      <c r="X169" s="1" t="s">
        <v>446</v>
      </c>
      <c r="Y169" s="1" t="s">
        <v>461</v>
      </c>
      <c r="Z169" s="1" t="s">
        <v>589</v>
      </c>
      <c r="AA169" s="193" t="s">
        <v>208</v>
      </c>
      <c r="AB169" s="193">
        <v>100</v>
      </c>
      <c r="AC169" s="193">
        <v>100</v>
      </c>
      <c r="AD169" s="193">
        <v>100</v>
      </c>
      <c r="AE169" s="193">
        <v>100</v>
      </c>
      <c r="AF169" s="3" t="str">
        <f t="shared" si="28"/>
        <v>&gt;99</v>
      </c>
      <c r="AG169" s="1" t="s">
        <v>137</v>
      </c>
      <c r="AH169" s="1">
        <v>100</v>
      </c>
      <c r="AI169" s="1">
        <v>100</v>
      </c>
      <c r="AJ169" s="193">
        <v>100</v>
      </c>
      <c r="AK169" s="193">
        <v>100</v>
      </c>
      <c r="AL169" s="193">
        <v>99.93</v>
      </c>
      <c r="AM169" s="193">
        <v>99.98</v>
      </c>
      <c r="AN169" s="193">
        <v>100</v>
      </c>
    </row>
    <row r="170" spans="23:40">
      <c r="W170" s="1" t="s">
        <v>825</v>
      </c>
      <c r="X170" s="1" t="s">
        <v>446</v>
      </c>
      <c r="Y170" s="1" t="s">
        <v>450</v>
      </c>
      <c r="Z170" s="1" t="s">
        <v>589</v>
      </c>
      <c r="AA170" s="193" t="s">
        <v>208</v>
      </c>
      <c r="AB170" s="193">
        <v>100</v>
      </c>
      <c r="AC170" s="193">
        <v>7.09</v>
      </c>
      <c r="AD170" s="193">
        <v>99.57</v>
      </c>
      <c r="AE170" s="193">
        <v>78.38</v>
      </c>
      <c r="AF170" s="3" t="str">
        <f t="shared" si="28"/>
        <v>&lt;99</v>
      </c>
      <c r="AG170" s="1" t="s">
        <v>137</v>
      </c>
      <c r="AH170" s="1">
        <v>100</v>
      </c>
      <c r="AI170" s="1">
        <v>100</v>
      </c>
      <c r="AJ170" s="193">
        <v>66.489999999999995</v>
      </c>
      <c r="AK170" s="193">
        <v>70.13</v>
      </c>
      <c r="AL170" s="193">
        <v>100</v>
      </c>
      <c r="AM170" s="193">
        <v>93.02</v>
      </c>
      <c r="AN170" s="193">
        <v>99.05</v>
      </c>
    </row>
    <row r="171" spans="23:40">
      <c r="W171" s="1" t="s">
        <v>718</v>
      </c>
      <c r="X171" s="1" t="s">
        <v>446</v>
      </c>
      <c r="Y171" s="1" t="s">
        <v>461</v>
      </c>
      <c r="Z171" s="1" t="s">
        <v>589</v>
      </c>
      <c r="AA171" s="193" t="s">
        <v>208</v>
      </c>
      <c r="AB171" s="193" t="s">
        <v>186</v>
      </c>
      <c r="AC171" s="193">
        <v>100</v>
      </c>
      <c r="AD171" s="193">
        <v>100</v>
      </c>
      <c r="AE171" s="193">
        <v>100</v>
      </c>
      <c r="AF171" s="3" t="str">
        <f t="shared" si="28"/>
        <v>&gt;99</v>
      </c>
      <c r="AG171" s="1" t="s">
        <v>137</v>
      </c>
      <c r="AH171" s="1">
        <v>100</v>
      </c>
      <c r="AI171" s="1">
        <v>100</v>
      </c>
      <c r="AJ171" s="193">
        <v>100</v>
      </c>
      <c r="AK171" s="193">
        <v>100</v>
      </c>
      <c r="AL171" s="193">
        <v>99.94</v>
      </c>
      <c r="AM171" s="193">
        <v>97.19</v>
      </c>
      <c r="AN171" s="193">
        <v>100</v>
      </c>
    </row>
    <row r="172" spans="23:40">
      <c r="W172" s="1" t="s">
        <v>4098</v>
      </c>
      <c r="X172" s="1" t="s">
        <v>446</v>
      </c>
      <c r="Y172" s="1" t="s">
        <v>461</v>
      </c>
      <c r="Z172" s="1" t="s">
        <v>589</v>
      </c>
      <c r="AA172" s="193" t="s">
        <v>208</v>
      </c>
      <c r="AB172" s="193">
        <v>100</v>
      </c>
      <c r="AC172" s="193">
        <v>100</v>
      </c>
      <c r="AD172" s="193">
        <v>100</v>
      </c>
      <c r="AE172" s="193">
        <v>100</v>
      </c>
      <c r="AF172" s="3" t="str">
        <f t="shared" si="28"/>
        <v>&gt;99</v>
      </c>
      <c r="AG172" s="1" t="s">
        <v>137</v>
      </c>
      <c r="AH172" s="1">
        <v>100</v>
      </c>
      <c r="AI172" s="1">
        <v>100</v>
      </c>
      <c r="AJ172" s="193">
        <v>100</v>
      </c>
      <c r="AK172" s="193">
        <v>100</v>
      </c>
      <c r="AL172" s="193">
        <v>99.94</v>
      </c>
      <c r="AM172" s="193">
        <v>99.65</v>
      </c>
      <c r="AN172" s="193">
        <v>96.32</v>
      </c>
    </row>
    <row r="173" spans="23:40">
      <c r="W173" s="1" t="s">
        <v>780</v>
      </c>
      <c r="X173" s="1" t="s">
        <v>445</v>
      </c>
      <c r="Y173" s="1" t="s">
        <v>448</v>
      </c>
      <c r="Z173" s="1" t="s">
        <v>589</v>
      </c>
      <c r="AA173" s="193" t="s">
        <v>208</v>
      </c>
      <c r="AB173" s="193">
        <v>99.97</v>
      </c>
      <c r="AC173" s="193">
        <v>99.92</v>
      </c>
      <c r="AD173" s="193">
        <v>99.95</v>
      </c>
      <c r="AE173" s="193">
        <v>99.94</v>
      </c>
      <c r="AF173" s="3" t="str">
        <f t="shared" si="28"/>
        <v>&gt;99</v>
      </c>
      <c r="AG173" s="1" t="s">
        <v>137</v>
      </c>
      <c r="AH173" s="1">
        <v>100</v>
      </c>
      <c r="AI173" s="1">
        <v>99.99</v>
      </c>
      <c r="AJ173" s="193">
        <v>99.88</v>
      </c>
      <c r="AK173" s="193">
        <v>99.96</v>
      </c>
      <c r="AL173" s="193">
        <v>99.73</v>
      </c>
      <c r="AM173" s="193">
        <v>99.01</v>
      </c>
      <c r="AN173" s="193">
        <v>94.36</v>
      </c>
    </row>
    <row r="174" spans="23:40">
      <c r="W174" s="1" t="s">
        <v>920</v>
      </c>
      <c r="X174" s="1" t="s">
        <v>446</v>
      </c>
      <c r="Y174" s="1" t="s">
        <v>461</v>
      </c>
      <c r="Z174" s="1" t="s">
        <v>589</v>
      </c>
      <c r="AA174" s="193" t="s">
        <v>208</v>
      </c>
      <c r="AB174" s="193">
        <v>100</v>
      </c>
      <c r="AC174" s="193">
        <v>100</v>
      </c>
      <c r="AD174" s="193">
        <v>100</v>
      </c>
      <c r="AE174" s="193">
        <v>100</v>
      </c>
      <c r="AF174" s="3" t="str">
        <f t="shared" si="28"/>
        <v>&gt;99</v>
      </c>
      <c r="AG174" s="1" t="s">
        <v>137</v>
      </c>
      <c r="AH174" s="1">
        <v>100</v>
      </c>
      <c r="AI174" s="1">
        <v>100</v>
      </c>
      <c r="AJ174" s="193">
        <v>100</v>
      </c>
      <c r="AK174" s="193">
        <v>100</v>
      </c>
      <c r="AL174" s="193">
        <v>100</v>
      </c>
      <c r="AM174" s="193">
        <v>93.73</v>
      </c>
      <c r="AN174" s="193">
        <v>99.93</v>
      </c>
    </row>
    <row r="175" spans="23:40">
      <c r="W175" s="1" t="s">
        <v>1683</v>
      </c>
      <c r="X175" s="1" t="s">
        <v>446</v>
      </c>
      <c r="Y175" s="1" t="s">
        <v>461</v>
      </c>
      <c r="Z175" s="1" t="s">
        <v>589</v>
      </c>
      <c r="AA175" s="193" t="s">
        <v>208</v>
      </c>
      <c r="AB175" s="193">
        <v>100</v>
      </c>
      <c r="AC175" s="193">
        <v>100</v>
      </c>
      <c r="AD175" s="193">
        <v>100</v>
      </c>
      <c r="AE175" s="193">
        <v>100</v>
      </c>
      <c r="AF175" s="3" t="str">
        <f t="shared" si="28"/>
        <v>&gt;99</v>
      </c>
      <c r="AG175" s="1" t="s">
        <v>137</v>
      </c>
      <c r="AH175" s="1">
        <v>100</v>
      </c>
      <c r="AI175" s="1">
        <v>100</v>
      </c>
      <c r="AJ175" s="193">
        <v>100</v>
      </c>
      <c r="AK175" s="193">
        <v>100</v>
      </c>
      <c r="AL175" s="193">
        <v>100</v>
      </c>
      <c r="AM175" s="193">
        <v>99.99</v>
      </c>
      <c r="AN175" s="193">
        <v>98.14</v>
      </c>
    </row>
    <row r="176" spans="23:40">
      <c r="W176" s="1" t="s">
        <v>1146</v>
      </c>
      <c r="X176" s="1" t="s">
        <v>446</v>
      </c>
      <c r="Y176" s="1" t="s">
        <v>465</v>
      </c>
      <c r="Z176" s="1" t="s">
        <v>589</v>
      </c>
      <c r="AA176" s="193" t="s">
        <v>208</v>
      </c>
      <c r="AB176" s="193">
        <v>99.75</v>
      </c>
      <c r="AC176" s="193">
        <v>99.99</v>
      </c>
      <c r="AD176" s="193">
        <v>99.99</v>
      </c>
      <c r="AE176" s="193">
        <v>99.96</v>
      </c>
      <c r="AF176" s="3" t="str">
        <f t="shared" si="28"/>
        <v>&gt;99</v>
      </c>
      <c r="AG176" s="1" t="s">
        <v>137</v>
      </c>
      <c r="AH176" s="1">
        <v>100</v>
      </c>
      <c r="AI176" s="1">
        <v>99.99</v>
      </c>
      <c r="AJ176" s="193">
        <v>99.91</v>
      </c>
      <c r="AK176" s="193">
        <v>98.47</v>
      </c>
      <c r="AL176" s="193">
        <v>99.99</v>
      </c>
      <c r="AM176" s="193">
        <v>99.26</v>
      </c>
      <c r="AN176" s="193">
        <v>99.4</v>
      </c>
    </row>
    <row r="177" spans="23:40">
      <c r="W177" s="1" t="s">
        <v>757</v>
      </c>
      <c r="X177" s="1" t="s">
        <v>445</v>
      </c>
      <c r="Y177" s="1" t="s">
        <v>460</v>
      </c>
      <c r="Z177" s="1" t="s">
        <v>589</v>
      </c>
      <c r="AA177" s="193" t="s">
        <v>208</v>
      </c>
      <c r="AB177" s="193" t="s">
        <v>186</v>
      </c>
      <c r="AC177" s="193">
        <v>100</v>
      </c>
      <c r="AD177" s="193">
        <v>100</v>
      </c>
      <c r="AE177" s="193">
        <v>100</v>
      </c>
      <c r="AF177" s="3" t="str">
        <f t="shared" si="28"/>
        <v>&gt;99</v>
      </c>
      <c r="AG177" s="1" t="s">
        <v>137</v>
      </c>
      <c r="AH177" s="1">
        <v>100</v>
      </c>
      <c r="AI177" s="1">
        <v>100</v>
      </c>
      <c r="AJ177" s="193">
        <v>100</v>
      </c>
      <c r="AK177" s="193">
        <v>100</v>
      </c>
      <c r="AL177" s="193">
        <v>100</v>
      </c>
      <c r="AM177" s="193">
        <v>100</v>
      </c>
      <c r="AN177" s="193">
        <v>100</v>
      </c>
    </row>
    <row r="178" spans="23:40">
      <c r="W178" s="1" t="s">
        <v>1063</v>
      </c>
      <c r="X178" s="1" t="s">
        <v>445</v>
      </c>
      <c r="Y178" s="1" t="s">
        <v>450</v>
      </c>
      <c r="Z178" s="1" t="s">
        <v>589</v>
      </c>
      <c r="AA178" s="193" t="s">
        <v>208</v>
      </c>
      <c r="AB178" s="193">
        <v>93.89</v>
      </c>
      <c r="AC178" s="193">
        <v>93.91</v>
      </c>
      <c r="AD178" s="193">
        <v>94.06</v>
      </c>
      <c r="AE178" s="193">
        <v>93.93</v>
      </c>
      <c r="AF178" s="3" t="str">
        <f t="shared" si="28"/>
        <v>&lt;99</v>
      </c>
      <c r="AG178" s="1" t="s">
        <v>137</v>
      </c>
      <c r="AH178" s="1">
        <v>100</v>
      </c>
      <c r="AI178" s="1">
        <v>88.71</v>
      </c>
      <c r="AJ178" s="193">
        <v>99.58</v>
      </c>
      <c r="AK178" s="193">
        <v>99.93</v>
      </c>
      <c r="AL178" s="193">
        <v>99.88</v>
      </c>
      <c r="AM178" s="193">
        <v>96.05</v>
      </c>
      <c r="AN178" s="193">
        <v>94.14</v>
      </c>
    </row>
    <row r="179" spans="23:40">
      <c r="W179" s="1" t="s">
        <v>1347</v>
      </c>
      <c r="X179" s="1" t="s">
        <v>446</v>
      </c>
      <c r="Y179" s="1" t="s">
        <v>461</v>
      </c>
      <c r="Z179" s="1" t="s">
        <v>589</v>
      </c>
      <c r="AA179" s="193" t="s">
        <v>208</v>
      </c>
      <c r="AB179" s="193">
        <v>99.51</v>
      </c>
      <c r="AC179" s="193">
        <v>100</v>
      </c>
      <c r="AD179" s="193">
        <v>100</v>
      </c>
      <c r="AE179" s="193">
        <v>99.92</v>
      </c>
      <c r="AF179" s="3" t="str">
        <f t="shared" si="28"/>
        <v>&gt;99</v>
      </c>
      <c r="AG179" s="1" t="s">
        <v>137</v>
      </c>
      <c r="AH179" s="1">
        <v>100</v>
      </c>
      <c r="AI179" s="1">
        <v>99.89</v>
      </c>
      <c r="AJ179" s="193">
        <v>99.94</v>
      </c>
      <c r="AK179" s="193">
        <v>100</v>
      </c>
      <c r="AL179" s="193">
        <v>100</v>
      </c>
      <c r="AM179" s="193">
        <v>97.68</v>
      </c>
      <c r="AN179" s="193">
        <v>100</v>
      </c>
    </row>
    <row r="180" spans="23:40">
      <c r="W180" s="1" t="s">
        <v>1712</v>
      </c>
      <c r="X180" s="1" t="s">
        <v>446</v>
      </c>
      <c r="Y180" s="1" t="s">
        <v>461</v>
      </c>
      <c r="Z180" s="1" t="s">
        <v>589</v>
      </c>
      <c r="AA180" s="193" t="s">
        <v>208</v>
      </c>
      <c r="AB180" s="193">
        <v>100</v>
      </c>
      <c r="AC180" s="193">
        <v>100</v>
      </c>
      <c r="AD180" s="193">
        <v>100</v>
      </c>
      <c r="AE180" s="193">
        <v>100</v>
      </c>
      <c r="AF180" s="3" t="str">
        <f t="shared" si="28"/>
        <v>&gt;99</v>
      </c>
      <c r="AG180" s="1" t="s">
        <v>137</v>
      </c>
      <c r="AH180" s="1">
        <v>100</v>
      </c>
      <c r="AI180" s="1">
        <v>100</v>
      </c>
      <c r="AJ180" s="193">
        <v>100</v>
      </c>
      <c r="AK180" s="193">
        <v>100</v>
      </c>
      <c r="AL180" s="193">
        <v>99.89</v>
      </c>
      <c r="AM180" s="193">
        <v>99.97</v>
      </c>
      <c r="AN180" s="193">
        <v>100</v>
      </c>
    </row>
    <row r="181" spans="23:40">
      <c r="W181" s="1" t="s">
        <v>1066</v>
      </c>
      <c r="X181" s="1" t="s">
        <v>446</v>
      </c>
      <c r="Y181" s="1" t="s">
        <v>461</v>
      </c>
      <c r="Z181" s="1" t="s">
        <v>589</v>
      </c>
      <c r="AA181" s="193" t="s">
        <v>208</v>
      </c>
      <c r="AB181" s="193">
        <v>99.96</v>
      </c>
      <c r="AC181" s="193">
        <v>100</v>
      </c>
      <c r="AD181" s="193">
        <v>100</v>
      </c>
      <c r="AE181" s="193">
        <v>99.99</v>
      </c>
      <c r="AF181" s="3" t="str">
        <f t="shared" si="28"/>
        <v>&gt;99</v>
      </c>
      <c r="AG181" s="1" t="s">
        <v>137</v>
      </c>
      <c r="AH181" s="1">
        <v>100</v>
      </c>
      <c r="AI181" s="1">
        <v>99.99</v>
      </c>
      <c r="AJ181" s="193">
        <v>99.99</v>
      </c>
      <c r="AK181" s="193">
        <v>100</v>
      </c>
      <c r="AL181" s="193">
        <v>100</v>
      </c>
      <c r="AM181" s="193">
        <v>93.57</v>
      </c>
      <c r="AN181" s="193">
        <v>99.9</v>
      </c>
    </row>
    <row r="182" spans="23:40">
      <c r="W182" s="1" t="s">
        <v>2140</v>
      </c>
      <c r="X182" s="1" t="s">
        <v>446</v>
      </c>
      <c r="Y182" s="1" t="s">
        <v>461</v>
      </c>
      <c r="Z182" s="1" t="s">
        <v>589</v>
      </c>
      <c r="AA182" s="193" t="s">
        <v>208</v>
      </c>
      <c r="AB182" s="193">
        <v>100</v>
      </c>
      <c r="AC182" s="193">
        <v>100</v>
      </c>
      <c r="AD182" s="193">
        <v>100</v>
      </c>
      <c r="AE182" s="193">
        <v>100</v>
      </c>
      <c r="AF182" s="3" t="str">
        <f t="shared" si="28"/>
        <v>&gt;99</v>
      </c>
      <c r="AG182" s="1" t="s">
        <v>137</v>
      </c>
      <c r="AH182" s="1">
        <v>100</v>
      </c>
      <c r="AI182" s="1">
        <v>100</v>
      </c>
      <c r="AJ182" s="193">
        <v>100</v>
      </c>
      <c r="AK182" s="193">
        <v>100</v>
      </c>
      <c r="AL182" s="193">
        <v>99.93</v>
      </c>
      <c r="AM182" s="193">
        <v>99.98</v>
      </c>
      <c r="AN182" s="193">
        <v>99.91</v>
      </c>
    </row>
    <row r="183" spans="23:40">
      <c r="W183" s="1" t="s">
        <v>1249</v>
      </c>
      <c r="X183" s="1" t="s">
        <v>446</v>
      </c>
      <c r="Y183" s="1" t="s">
        <v>460</v>
      </c>
      <c r="Z183" s="1" t="s">
        <v>589</v>
      </c>
      <c r="AA183" s="193" t="s">
        <v>208</v>
      </c>
      <c r="AB183" s="193">
        <v>82.93</v>
      </c>
      <c r="AC183" s="193">
        <v>99.98</v>
      </c>
      <c r="AD183" s="193">
        <v>94.04</v>
      </c>
      <c r="AE183" s="193">
        <v>93.18</v>
      </c>
      <c r="AF183" s="3" t="str">
        <f t="shared" si="28"/>
        <v>&lt;99</v>
      </c>
      <c r="AG183" s="1" t="s">
        <v>137</v>
      </c>
      <c r="AH183" s="1">
        <v>100</v>
      </c>
      <c r="AI183" s="1">
        <v>83.49</v>
      </c>
      <c r="AJ183" s="193">
        <v>100</v>
      </c>
      <c r="AK183" s="193">
        <v>100</v>
      </c>
      <c r="AL183" s="193">
        <v>99.96</v>
      </c>
      <c r="AM183" s="193">
        <v>99.99</v>
      </c>
      <c r="AN183" s="193">
        <v>98.67</v>
      </c>
    </row>
    <row r="184" spans="23:40">
      <c r="W184" s="1" t="s">
        <v>1940</v>
      </c>
      <c r="X184" s="1" t="s">
        <v>446</v>
      </c>
      <c r="Y184" s="1" t="s">
        <v>461</v>
      </c>
      <c r="Z184" s="1" t="s">
        <v>589</v>
      </c>
      <c r="AA184" s="193" t="s">
        <v>208</v>
      </c>
      <c r="AB184" s="193">
        <v>100</v>
      </c>
      <c r="AC184" s="193">
        <v>100</v>
      </c>
      <c r="AD184" s="193">
        <v>100</v>
      </c>
      <c r="AE184" s="193">
        <v>100</v>
      </c>
      <c r="AF184" s="3" t="str">
        <f t="shared" si="28"/>
        <v>&gt;99</v>
      </c>
      <c r="AG184" s="1" t="s">
        <v>137</v>
      </c>
      <c r="AH184" s="1">
        <v>100</v>
      </c>
      <c r="AI184" s="1">
        <v>100</v>
      </c>
      <c r="AJ184" s="193">
        <v>100</v>
      </c>
      <c r="AK184" s="193">
        <v>100</v>
      </c>
      <c r="AL184" s="193">
        <v>99.86</v>
      </c>
      <c r="AM184" s="193">
        <v>99.97</v>
      </c>
      <c r="AN184" s="193">
        <v>99.88</v>
      </c>
    </row>
    <row r="185" spans="23:40">
      <c r="W185" s="1" t="s">
        <v>1293</v>
      </c>
      <c r="X185" s="1" t="s">
        <v>446</v>
      </c>
      <c r="Y185" s="1" t="s">
        <v>450</v>
      </c>
      <c r="Z185" s="1" t="s">
        <v>589</v>
      </c>
      <c r="AA185" s="193" t="s">
        <v>208</v>
      </c>
      <c r="AB185" s="193">
        <v>100</v>
      </c>
      <c r="AC185" s="193">
        <v>100</v>
      </c>
      <c r="AD185" s="193">
        <v>100</v>
      </c>
      <c r="AE185" s="193">
        <v>100</v>
      </c>
      <c r="AF185" s="3" t="str">
        <f t="shared" si="28"/>
        <v>&gt;99</v>
      </c>
      <c r="AG185" s="1" t="s">
        <v>137</v>
      </c>
      <c r="AH185" s="1">
        <v>100</v>
      </c>
      <c r="AI185" s="1">
        <v>100</v>
      </c>
      <c r="AJ185" s="193">
        <v>100</v>
      </c>
      <c r="AK185" s="193">
        <v>99.98</v>
      </c>
      <c r="AL185" s="193">
        <v>99.98</v>
      </c>
      <c r="AM185" s="193">
        <v>98.08</v>
      </c>
      <c r="AN185" s="193">
        <v>99.98</v>
      </c>
    </row>
    <row r="186" spans="23:40">
      <c r="W186" s="1" t="s">
        <v>1332</v>
      </c>
      <c r="X186" s="1" t="s">
        <v>446</v>
      </c>
      <c r="Y186" s="1" t="s">
        <v>450</v>
      </c>
      <c r="Z186" s="1" t="s">
        <v>589</v>
      </c>
      <c r="AA186" s="193" t="s">
        <v>208</v>
      </c>
      <c r="AB186" s="193" t="s">
        <v>186</v>
      </c>
      <c r="AC186" s="193">
        <v>100</v>
      </c>
      <c r="AD186" s="193">
        <v>100</v>
      </c>
      <c r="AE186" s="193">
        <v>100</v>
      </c>
      <c r="AF186" s="3" t="str">
        <f t="shared" si="28"/>
        <v>&gt;99</v>
      </c>
      <c r="AG186" s="1" t="s">
        <v>137</v>
      </c>
      <c r="AH186" s="1">
        <v>100</v>
      </c>
      <c r="AI186" s="1">
        <v>100</v>
      </c>
      <c r="AJ186" s="193">
        <v>100</v>
      </c>
      <c r="AK186" s="193">
        <v>99.4</v>
      </c>
      <c r="AL186" s="193">
        <v>100</v>
      </c>
      <c r="AM186" s="193">
        <v>99.82</v>
      </c>
      <c r="AN186" s="193">
        <v>99.97</v>
      </c>
    </row>
    <row r="187" spans="23:40">
      <c r="W187" s="1" t="s">
        <v>1273</v>
      </c>
      <c r="X187" s="1" t="s">
        <v>446</v>
      </c>
      <c r="Y187" s="1" t="s">
        <v>465</v>
      </c>
      <c r="Z187" s="1" t="s">
        <v>589</v>
      </c>
      <c r="AA187" s="193" t="s">
        <v>208</v>
      </c>
      <c r="AB187" s="193" t="s">
        <v>186</v>
      </c>
      <c r="AC187" s="193">
        <v>98.41</v>
      </c>
      <c r="AD187" s="193" t="s">
        <v>186</v>
      </c>
      <c r="AE187" s="193">
        <v>98.41</v>
      </c>
      <c r="AF187" s="3" t="str">
        <f t="shared" si="28"/>
        <v>&lt;99</v>
      </c>
      <c r="AG187" s="1" t="s">
        <v>137</v>
      </c>
      <c r="AH187" s="1">
        <v>100</v>
      </c>
      <c r="AI187" s="1">
        <v>96.55</v>
      </c>
      <c r="AJ187" s="193">
        <v>100</v>
      </c>
      <c r="AK187" s="193">
        <v>98.47</v>
      </c>
      <c r="AL187" s="193">
        <v>100</v>
      </c>
      <c r="AM187" s="193">
        <v>99.23</v>
      </c>
      <c r="AN187" s="193">
        <v>98.89</v>
      </c>
    </row>
    <row r="188" spans="23:40">
      <c r="W188" s="1" t="s">
        <v>1486</v>
      </c>
      <c r="X188" s="1" t="s">
        <v>446</v>
      </c>
      <c r="Y188" s="1" t="s">
        <v>450</v>
      </c>
      <c r="Z188" s="1" t="s">
        <v>589</v>
      </c>
      <c r="AA188" s="193" t="s">
        <v>208</v>
      </c>
      <c r="AB188" s="193">
        <v>99.34</v>
      </c>
      <c r="AC188" s="193">
        <v>99.54</v>
      </c>
      <c r="AD188" s="193">
        <v>99.53</v>
      </c>
      <c r="AE188" s="193">
        <v>99.5</v>
      </c>
      <c r="AF188" s="3" t="str">
        <f t="shared" si="28"/>
        <v>&gt;99</v>
      </c>
      <c r="AG188" s="1" t="s">
        <v>137</v>
      </c>
      <c r="AH188" s="1">
        <v>100</v>
      </c>
      <c r="AI188" s="1">
        <v>98.97</v>
      </c>
      <c r="AJ188" s="193">
        <v>99.94</v>
      </c>
      <c r="AK188" s="193">
        <v>98.98</v>
      </c>
      <c r="AL188" s="193">
        <v>99.07</v>
      </c>
      <c r="AM188" s="193">
        <v>97.59</v>
      </c>
      <c r="AN188" s="193">
        <v>94.99</v>
      </c>
    </row>
    <row r="189" spans="23:40">
      <c r="W189" s="1" t="s">
        <v>2137</v>
      </c>
      <c r="X189" s="1" t="s">
        <v>446</v>
      </c>
      <c r="Y189" s="1" t="s">
        <v>461</v>
      </c>
      <c r="Z189" s="1" t="s">
        <v>589</v>
      </c>
      <c r="AA189" s="193" t="s">
        <v>208</v>
      </c>
      <c r="AB189" s="193">
        <v>100</v>
      </c>
      <c r="AC189" s="193">
        <v>100</v>
      </c>
      <c r="AD189" s="193">
        <v>100</v>
      </c>
      <c r="AE189" s="193">
        <v>100</v>
      </c>
      <c r="AF189" s="3" t="str">
        <f t="shared" si="28"/>
        <v>&gt;99</v>
      </c>
      <c r="AG189" s="1" t="s">
        <v>137</v>
      </c>
      <c r="AH189" s="1">
        <v>100</v>
      </c>
      <c r="AI189" s="1">
        <v>100</v>
      </c>
      <c r="AJ189" s="193">
        <v>100</v>
      </c>
      <c r="AK189" s="193">
        <v>100</v>
      </c>
      <c r="AL189" s="193">
        <v>100</v>
      </c>
      <c r="AM189" s="193">
        <v>95.68</v>
      </c>
      <c r="AN189" s="193">
        <v>96.31</v>
      </c>
    </row>
    <row r="190" spans="23:40">
      <c r="W190" s="1" t="s">
        <v>889</v>
      </c>
      <c r="X190" s="1" t="s">
        <v>446</v>
      </c>
      <c r="Y190" s="1" t="s">
        <v>450</v>
      </c>
      <c r="Z190" s="1" t="s">
        <v>589</v>
      </c>
      <c r="AA190" s="193" t="s">
        <v>208</v>
      </c>
      <c r="AB190" s="193">
        <v>99.99</v>
      </c>
      <c r="AC190" s="193">
        <v>100</v>
      </c>
      <c r="AD190" s="193" t="s">
        <v>186</v>
      </c>
      <c r="AE190" s="193">
        <v>99.99</v>
      </c>
      <c r="AF190" s="3" t="str">
        <f t="shared" si="28"/>
        <v>&gt;99</v>
      </c>
      <c r="AG190" s="1" t="s">
        <v>137</v>
      </c>
      <c r="AH190" s="1">
        <v>100</v>
      </c>
      <c r="AI190" s="1">
        <v>99.99</v>
      </c>
      <c r="AJ190" s="193">
        <v>100</v>
      </c>
      <c r="AK190" s="193">
        <v>100</v>
      </c>
      <c r="AL190" s="193">
        <v>99.93</v>
      </c>
      <c r="AM190" s="193">
        <v>99.66</v>
      </c>
      <c r="AN190" s="193">
        <v>98.9</v>
      </c>
    </row>
    <row r="191" spans="23:40">
      <c r="W191" s="1" t="s">
        <v>2208</v>
      </c>
      <c r="X191" s="1" t="s">
        <v>446</v>
      </c>
      <c r="Y191" s="1" t="s">
        <v>461</v>
      </c>
      <c r="Z191" s="1" t="s">
        <v>589</v>
      </c>
      <c r="AA191" s="193" t="s">
        <v>208</v>
      </c>
      <c r="AB191" s="193">
        <v>100</v>
      </c>
      <c r="AC191" s="193">
        <v>100</v>
      </c>
      <c r="AD191" s="193">
        <v>100</v>
      </c>
      <c r="AE191" s="193">
        <v>100</v>
      </c>
      <c r="AF191" s="3" t="str">
        <f t="shared" si="28"/>
        <v>&gt;99</v>
      </c>
      <c r="AG191" s="1" t="s">
        <v>137</v>
      </c>
      <c r="AH191" s="1">
        <v>100</v>
      </c>
      <c r="AI191" s="1">
        <v>100</v>
      </c>
      <c r="AJ191" s="193">
        <v>100</v>
      </c>
      <c r="AK191" s="193">
        <v>100</v>
      </c>
      <c r="AL191" s="193">
        <v>99.89</v>
      </c>
      <c r="AM191" s="193">
        <v>99.97</v>
      </c>
      <c r="AN191" s="193">
        <v>99.99</v>
      </c>
    </row>
    <row r="192" spans="23:40">
      <c r="W192" s="1" t="s">
        <v>1957</v>
      </c>
      <c r="X192" s="1" t="s">
        <v>446</v>
      </c>
      <c r="Y192" s="1" t="s">
        <v>463</v>
      </c>
      <c r="Z192" s="1" t="s">
        <v>589</v>
      </c>
      <c r="AA192" s="193" t="s">
        <v>208</v>
      </c>
      <c r="AB192" s="193">
        <v>100</v>
      </c>
      <c r="AC192" s="193">
        <v>100</v>
      </c>
      <c r="AD192" s="193">
        <v>96.94</v>
      </c>
      <c r="AE192" s="193">
        <v>99.37</v>
      </c>
      <c r="AF192" s="3" t="str">
        <f t="shared" si="28"/>
        <v>&gt;99</v>
      </c>
      <c r="AG192" s="1" t="s">
        <v>137</v>
      </c>
      <c r="AH192" s="1">
        <v>100</v>
      </c>
      <c r="AI192" s="1">
        <v>99.98</v>
      </c>
      <c r="AJ192" s="193">
        <v>98.64</v>
      </c>
      <c r="AK192" s="193">
        <v>100</v>
      </c>
      <c r="AL192" s="193">
        <v>99.99</v>
      </c>
      <c r="AM192" s="193">
        <v>99.99</v>
      </c>
      <c r="AN192" s="193">
        <v>98.88</v>
      </c>
    </row>
    <row r="193" spans="23:40">
      <c r="W193" s="1" t="s">
        <v>894</v>
      </c>
      <c r="X193" s="1" t="s">
        <v>446</v>
      </c>
      <c r="Y193" s="1" t="s">
        <v>450</v>
      </c>
      <c r="Z193" s="1" t="s">
        <v>589</v>
      </c>
      <c r="AA193" s="193" t="s">
        <v>208</v>
      </c>
      <c r="AB193" s="193">
        <v>97.69</v>
      </c>
      <c r="AC193" s="193">
        <v>97.91</v>
      </c>
      <c r="AD193" s="193">
        <v>97.93</v>
      </c>
      <c r="AE193" s="193">
        <v>97.88</v>
      </c>
      <c r="AF193" s="3" t="str">
        <f t="shared" si="28"/>
        <v>&lt;99</v>
      </c>
      <c r="AG193" s="1" t="s">
        <v>137</v>
      </c>
      <c r="AH193" s="1">
        <v>100</v>
      </c>
      <c r="AI193" s="1">
        <v>99.99</v>
      </c>
      <c r="AJ193" s="193">
        <v>95.37</v>
      </c>
      <c r="AK193" s="193">
        <v>100</v>
      </c>
      <c r="AL193" s="193">
        <v>99.99</v>
      </c>
      <c r="AM193" s="193">
        <v>99</v>
      </c>
      <c r="AN193" s="193">
        <v>99.8</v>
      </c>
    </row>
    <row r="194" spans="23:40">
      <c r="W194" s="1" t="s">
        <v>900</v>
      </c>
      <c r="X194" s="1" t="s">
        <v>446</v>
      </c>
      <c r="Y194" s="1" t="s">
        <v>464</v>
      </c>
      <c r="Z194" s="1" t="s">
        <v>589</v>
      </c>
      <c r="AA194" s="193" t="s">
        <v>208</v>
      </c>
      <c r="AB194" s="193" t="s">
        <v>186</v>
      </c>
      <c r="AC194" s="193">
        <v>100</v>
      </c>
      <c r="AD194" s="193">
        <v>100</v>
      </c>
      <c r="AE194" s="193">
        <v>100</v>
      </c>
      <c r="AF194" s="3" t="str">
        <f t="shared" si="28"/>
        <v>&gt;99</v>
      </c>
      <c r="AG194" s="1" t="s">
        <v>137</v>
      </c>
      <c r="AH194" s="1">
        <v>100</v>
      </c>
      <c r="AI194" s="1">
        <v>100</v>
      </c>
      <c r="AJ194" s="193">
        <v>100</v>
      </c>
      <c r="AK194" s="193">
        <v>100</v>
      </c>
      <c r="AL194" s="193">
        <v>100</v>
      </c>
      <c r="AM194" s="193">
        <v>99.99</v>
      </c>
      <c r="AN194" s="193">
        <v>97.7</v>
      </c>
    </row>
    <row r="195" spans="23:40">
      <c r="W195" s="1" t="s">
        <v>928</v>
      </c>
      <c r="X195" s="1" t="s">
        <v>446</v>
      </c>
      <c r="Y195" s="1" t="s">
        <v>464</v>
      </c>
      <c r="Z195" s="1" t="s">
        <v>589</v>
      </c>
      <c r="AA195" s="193" t="s">
        <v>208</v>
      </c>
      <c r="AB195" s="193">
        <v>99.94</v>
      </c>
      <c r="AC195" s="193">
        <v>100</v>
      </c>
      <c r="AD195" s="193">
        <v>100</v>
      </c>
      <c r="AE195" s="193">
        <v>99.99</v>
      </c>
      <c r="AF195" s="3" t="str">
        <f t="shared" si="28"/>
        <v>&gt;99</v>
      </c>
      <c r="AG195" s="1" t="s">
        <v>137</v>
      </c>
      <c r="AH195" s="1">
        <v>100</v>
      </c>
      <c r="AI195" s="1">
        <v>100</v>
      </c>
      <c r="AJ195" s="193">
        <v>99.98</v>
      </c>
      <c r="AK195" s="193">
        <v>98.08</v>
      </c>
      <c r="AL195" s="193">
        <v>99.9</v>
      </c>
      <c r="AM195" s="193">
        <v>98.86</v>
      </c>
      <c r="AN195" s="193">
        <v>99.96</v>
      </c>
    </row>
    <row r="196" spans="23:40">
      <c r="W196" s="1" t="s">
        <v>2560</v>
      </c>
      <c r="X196" s="1" t="s">
        <v>446</v>
      </c>
      <c r="Y196" s="1" t="s">
        <v>448</v>
      </c>
      <c r="Z196" s="1" t="s">
        <v>589</v>
      </c>
      <c r="AA196" s="193" t="s">
        <v>208</v>
      </c>
      <c r="AB196" s="193">
        <v>99.97</v>
      </c>
      <c r="AC196" s="193">
        <v>99.92</v>
      </c>
      <c r="AD196" s="193">
        <v>99.98</v>
      </c>
      <c r="AE196" s="193">
        <v>99.95</v>
      </c>
      <c r="AF196" s="3" t="str">
        <f t="shared" ref="AF196:AF259" si="29">IF(AE196&lt;99,"&lt;99","&gt;99")</f>
        <v>&gt;99</v>
      </c>
      <c r="AG196" s="1" t="s">
        <v>137</v>
      </c>
      <c r="AH196" s="1">
        <v>100</v>
      </c>
      <c r="AI196" s="1">
        <v>99.99</v>
      </c>
      <c r="AJ196" s="193">
        <v>99.9</v>
      </c>
      <c r="AK196" s="193">
        <v>99.98</v>
      </c>
      <c r="AL196" s="193">
        <v>99.89</v>
      </c>
      <c r="AM196" s="193">
        <v>99.95</v>
      </c>
      <c r="AN196" s="193">
        <v>99.74</v>
      </c>
    </row>
    <row r="197" spans="23:40">
      <c r="W197" s="2" t="s">
        <v>2369</v>
      </c>
      <c r="X197" s="1" t="s">
        <v>446</v>
      </c>
      <c r="Y197" s="1" t="s">
        <v>461</v>
      </c>
      <c r="Z197" s="1" t="s">
        <v>589</v>
      </c>
      <c r="AA197" s="193" t="s">
        <v>208</v>
      </c>
      <c r="AB197" s="193">
        <v>99.89</v>
      </c>
      <c r="AC197" s="193">
        <v>94.22</v>
      </c>
      <c r="AD197" s="193">
        <v>100</v>
      </c>
      <c r="AE197" s="193">
        <v>96.61</v>
      </c>
      <c r="AF197" s="3" t="str">
        <f t="shared" si="29"/>
        <v>&lt;99</v>
      </c>
      <c r="AG197" s="1" t="s">
        <v>137</v>
      </c>
      <c r="AH197" s="1">
        <v>100</v>
      </c>
      <c r="AI197" s="1">
        <v>100</v>
      </c>
      <c r="AJ197" s="193">
        <v>92.56</v>
      </c>
      <c r="AK197" s="193">
        <v>100</v>
      </c>
      <c r="AL197" s="193">
        <v>100</v>
      </c>
      <c r="AM197" s="193">
        <v>86.26</v>
      </c>
      <c r="AN197" s="193">
        <v>90.9</v>
      </c>
    </row>
    <row r="198" spans="23:40">
      <c r="W198" s="1" t="s">
        <v>938</v>
      </c>
      <c r="X198" s="1" t="s">
        <v>446</v>
      </c>
      <c r="Y198" s="1" t="s">
        <v>465</v>
      </c>
      <c r="Z198" s="1" t="s">
        <v>589</v>
      </c>
      <c r="AA198" s="193" t="s">
        <v>208</v>
      </c>
      <c r="AB198" s="193" t="s">
        <v>186</v>
      </c>
      <c r="AC198" s="193">
        <v>99.78</v>
      </c>
      <c r="AD198" s="193">
        <v>100</v>
      </c>
      <c r="AE198" s="193">
        <v>99.83</v>
      </c>
      <c r="AF198" s="3" t="str">
        <f t="shared" si="29"/>
        <v>&gt;99</v>
      </c>
      <c r="AG198" s="1" t="s">
        <v>137</v>
      </c>
      <c r="AH198" s="1">
        <v>97.86</v>
      </c>
      <c r="AI198" s="1">
        <v>99.94</v>
      </c>
      <c r="AJ198" s="193">
        <v>100</v>
      </c>
      <c r="AK198" s="193">
        <v>94.76</v>
      </c>
      <c r="AL198" s="193">
        <v>100</v>
      </c>
      <c r="AM198" s="193">
        <v>98.37</v>
      </c>
      <c r="AN198" s="193">
        <v>98.53</v>
      </c>
    </row>
    <row r="199" spans="23:40">
      <c r="W199" s="1" t="s">
        <v>2439</v>
      </c>
      <c r="X199" s="1" t="s">
        <v>446</v>
      </c>
      <c r="Y199" s="1" t="s">
        <v>461</v>
      </c>
      <c r="Z199" s="1" t="s">
        <v>589</v>
      </c>
      <c r="AA199" s="193" t="s">
        <v>208</v>
      </c>
      <c r="AB199" s="193">
        <v>100</v>
      </c>
      <c r="AC199" s="193">
        <v>100</v>
      </c>
      <c r="AD199" s="193">
        <v>100</v>
      </c>
      <c r="AE199" s="193">
        <v>100</v>
      </c>
      <c r="AF199" s="3" t="str">
        <f t="shared" si="29"/>
        <v>&gt;99</v>
      </c>
      <c r="AG199" s="1" t="s">
        <v>137</v>
      </c>
      <c r="AH199" s="1">
        <v>100</v>
      </c>
      <c r="AI199" s="1">
        <v>100</v>
      </c>
      <c r="AJ199" s="193">
        <v>100</v>
      </c>
      <c r="AK199" s="193">
        <v>100</v>
      </c>
      <c r="AL199" s="193">
        <v>99.95</v>
      </c>
      <c r="AM199" s="193">
        <v>99.99</v>
      </c>
      <c r="AN199" s="193">
        <v>100</v>
      </c>
    </row>
    <row r="200" spans="23:40">
      <c r="W200" s="1" t="s">
        <v>1088</v>
      </c>
      <c r="X200" s="1" t="s">
        <v>446</v>
      </c>
      <c r="Y200" s="1" t="s">
        <v>450</v>
      </c>
      <c r="Z200" s="1" t="s">
        <v>589</v>
      </c>
      <c r="AA200" s="193" t="s">
        <v>208</v>
      </c>
      <c r="AB200" s="193">
        <v>99.95</v>
      </c>
      <c r="AC200" s="193">
        <v>99.99</v>
      </c>
      <c r="AD200" s="193">
        <v>100</v>
      </c>
      <c r="AE200" s="193">
        <v>99.99</v>
      </c>
      <c r="AF200" s="3" t="str">
        <f t="shared" si="29"/>
        <v>&gt;99</v>
      </c>
      <c r="AG200" s="1" t="s">
        <v>137</v>
      </c>
      <c r="AH200" s="1">
        <v>100</v>
      </c>
      <c r="AI200" s="1">
        <v>99.98</v>
      </c>
      <c r="AJ200" s="193">
        <v>99.99</v>
      </c>
      <c r="AK200" s="193">
        <v>100</v>
      </c>
      <c r="AL200" s="193">
        <v>99.79</v>
      </c>
      <c r="AM200" s="193">
        <v>99.85</v>
      </c>
      <c r="AN200" s="193">
        <v>98.23</v>
      </c>
    </row>
    <row r="201" spans="23:40">
      <c r="W201" s="1" t="s">
        <v>1005</v>
      </c>
      <c r="X201" s="1" t="s">
        <v>446</v>
      </c>
      <c r="Y201" s="1" t="s">
        <v>462</v>
      </c>
      <c r="Z201" s="1" t="s">
        <v>589</v>
      </c>
      <c r="AA201" s="193" t="s">
        <v>208</v>
      </c>
      <c r="AB201" s="193">
        <v>99.97</v>
      </c>
      <c r="AC201" s="193">
        <v>100</v>
      </c>
      <c r="AD201" s="193">
        <v>99.98</v>
      </c>
      <c r="AE201" s="193">
        <v>99.99</v>
      </c>
      <c r="AF201" s="3" t="str">
        <f t="shared" si="29"/>
        <v>&gt;99</v>
      </c>
      <c r="AG201" s="1" t="s">
        <v>137</v>
      </c>
      <c r="AH201" s="1">
        <v>100</v>
      </c>
      <c r="AI201" s="1">
        <v>99.98</v>
      </c>
      <c r="AJ201" s="193">
        <v>100</v>
      </c>
      <c r="AK201" s="193">
        <v>100</v>
      </c>
      <c r="AL201" s="193">
        <v>100</v>
      </c>
      <c r="AM201" s="193">
        <v>100</v>
      </c>
      <c r="AN201" s="193">
        <v>99.94</v>
      </c>
    </row>
    <row r="202" spans="23:40">
      <c r="W202" s="1" t="s">
        <v>967</v>
      </c>
      <c r="X202" s="1" t="s">
        <v>446</v>
      </c>
      <c r="Y202" s="1" t="s">
        <v>459</v>
      </c>
      <c r="Z202" s="1" t="s">
        <v>589</v>
      </c>
      <c r="AA202" s="193" t="s">
        <v>208</v>
      </c>
      <c r="AB202" s="193">
        <v>99.98</v>
      </c>
      <c r="AC202" s="193">
        <v>99.98</v>
      </c>
      <c r="AD202" s="193">
        <v>100</v>
      </c>
      <c r="AE202" s="193">
        <v>99.98</v>
      </c>
      <c r="AF202" s="3" t="str">
        <f t="shared" si="29"/>
        <v>&gt;99</v>
      </c>
      <c r="AG202" s="1" t="s">
        <v>137</v>
      </c>
      <c r="AH202" s="1">
        <v>100</v>
      </c>
      <c r="AI202" s="1">
        <v>99.99</v>
      </c>
      <c r="AJ202" s="193">
        <v>99.98</v>
      </c>
      <c r="AK202" s="193">
        <v>100</v>
      </c>
      <c r="AL202" s="193">
        <v>99.31</v>
      </c>
      <c r="AM202" s="193">
        <v>99.84</v>
      </c>
      <c r="AN202" s="193">
        <v>99.99</v>
      </c>
    </row>
    <row r="203" spans="23:40">
      <c r="W203" s="1" t="s">
        <v>973</v>
      </c>
      <c r="X203" s="1" t="s">
        <v>446</v>
      </c>
      <c r="Y203" s="1" t="s">
        <v>465</v>
      </c>
      <c r="Z203" s="1" t="s">
        <v>589</v>
      </c>
      <c r="AA203" s="193" t="s">
        <v>208</v>
      </c>
      <c r="AB203" s="193">
        <v>100</v>
      </c>
      <c r="AC203" s="193">
        <v>100</v>
      </c>
      <c r="AD203" s="193" t="s">
        <v>186</v>
      </c>
      <c r="AE203" s="193">
        <v>100</v>
      </c>
      <c r="AF203" s="3" t="str">
        <f t="shared" si="29"/>
        <v>&gt;99</v>
      </c>
      <c r="AG203" s="1" t="s">
        <v>137</v>
      </c>
      <c r="AH203" s="1">
        <v>99.97</v>
      </c>
      <c r="AI203" s="1">
        <v>100</v>
      </c>
      <c r="AJ203" s="193">
        <v>100</v>
      </c>
      <c r="AK203" s="193">
        <v>94.72</v>
      </c>
      <c r="AL203" s="193">
        <v>100</v>
      </c>
      <c r="AM203" s="193">
        <v>98.35</v>
      </c>
      <c r="AN203" s="193">
        <v>99.51</v>
      </c>
    </row>
    <row r="204" spans="23:40">
      <c r="W204" s="1" t="s">
        <v>2818</v>
      </c>
      <c r="X204" s="1" t="s">
        <v>446</v>
      </c>
      <c r="Y204" s="1" t="s">
        <v>454</v>
      </c>
      <c r="Z204" s="1" t="s">
        <v>589</v>
      </c>
      <c r="AA204" s="193" t="str">
        <f>_xlfn.XLOOKUP(Y204,B:B,A:A,0,0)</f>
        <v>IBIRITÉ</v>
      </c>
      <c r="AB204" s="193">
        <v>74.23</v>
      </c>
      <c r="AC204" s="193">
        <v>83.22</v>
      </c>
      <c r="AD204" s="193" t="s">
        <v>186</v>
      </c>
      <c r="AE204" s="193">
        <v>79.59</v>
      </c>
      <c r="AF204" s="3" t="str">
        <f t="shared" si="29"/>
        <v>&lt;99</v>
      </c>
      <c r="AG204" s="1" t="s">
        <v>509</v>
      </c>
      <c r="AH204" s="1">
        <v>100</v>
      </c>
      <c r="AI204" s="1">
        <v>64.61</v>
      </c>
      <c r="AJ204" s="193">
        <v>95.61</v>
      </c>
      <c r="AK204" s="193">
        <v>99.99</v>
      </c>
      <c r="AL204" s="193">
        <v>99.71</v>
      </c>
      <c r="AM204" s="193">
        <v>99.69</v>
      </c>
      <c r="AN204" s="193">
        <v>88.93</v>
      </c>
    </row>
    <row r="205" spans="23:40">
      <c r="W205" s="1" t="s">
        <v>1184</v>
      </c>
      <c r="X205" s="1" t="s">
        <v>446</v>
      </c>
      <c r="Y205" s="1" t="s">
        <v>453</v>
      </c>
      <c r="Z205" s="1" t="s">
        <v>589</v>
      </c>
      <c r="AA205" s="193" t="s">
        <v>208</v>
      </c>
      <c r="AB205" s="193" t="s">
        <v>186</v>
      </c>
      <c r="AC205" s="193">
        <v>99.22</v>
      </c>
      <c r="AD205" s="193">
        <v>99.23</v>
      </c>
      <c r="AE205" s="193">
        <v>99.22</v>
      </c>
      <c r="AF205" s="3" t="str">
        <f t="shared" si="29"/>
        <v>&gt;99</v>
      </c>
      <c r="AG205" s="1" t="s">
        <v>137</v>
      </c>
      <c r="AH205" s="1">
        <v>100</v>
      </c>
      <c r="AI205" s="1">
        <v>99.97</v>
      </c>
      <c r="AJ205" s="193">
        <v>98.33</v>
      </c>
      <c r="AK205" s="193">
        <v>98.94</v>
      </c>
      <c r="AL205" s="193">
        <v>99.85</v>
      </c>
      <c r="AM205" s="193">
        <v>98.93</v>
      </c>
      <c r="AN205" s="193">
        <v>99.35</v>
      </c>
    </row>
    <row r="206" spans="23:40">
      <c r="W206" s="1" t="s">
        <v>1008</v>
      </c>
      <c r="X206" s="1" t="s">
        <v>446</v>
      </c>
      <c r="Y206" s="1" t="s">
        <v>462</v>
      </c>
      <c r="Z206" s="1" t="s">
        <v>589</v>
      </c>
      <c r="AA206" s="193" t="s">
        <v>208</v>
      </c>
      <c r="AB206" s="193" t="s">
        <v>186</v>
      </c>
      <c r="AC206" s="193">
        <v>96.73</v>
      </c>
      <c r="AD206" s="193">
        <v>96.81</v>
      </c>
      <c r="AE206" s="193">
        <v>96.75</v>
      </c>
      <c r="AF206" s="3" t="str">
        <f t="shared" si="29"/>
        <v>&lt;99</v>
      </c>
      <c r="AG206" s="1" t="s">
        <v>137</v>
      </c>
      <c r="AH206" s="1">
        <v>100</v>
      </c>
      <c r="AI206" s="1">
        <v>92.97</v>
      </c>
      <c r="AJ206" s="193">
        <v>100</v>
      </c>
      <c r="AK206" s="193">
        <v>100</v>
      </c>
      <c r="AL206" s="193">
        <v>100</v>
      </c>
      <c r="AM206" s="193">
        <v>100</v>
      </c>
      <c r="AN206" s="193">
        <v>100</v>
      </c>
    </row>
    <row r="207" spans="23:40">
      <c r="W207" s="1" t="s">
        <v>4120</v>
      </c>
      <c r="X207" s="1" t="s">
        <v>446</v>
      </c>
      <c r="Y207" s="1" t="s">
        <v>462</v>
      </c>
      <c r="Z207" s="1" t="s">
        <v>589</v>
      </c>
      <c r="AA207" s="193" t="s">
        <v>208</v>
      </c>
      <c r="AB207" s="193">
        <v>100</v>
      </c>
      <c r="AC207" s="193">
        <v>99.26</v>
      </c>
      <c r="AD207" s="193">
        <v>99.29</v>
      </c>
      <c r="AE207" s="193">
        <v>99.44</v>
      </c>
      <c r="AF207" s="3" t="str">
        <f t="shared" si="29"/>
        <v>&gt;99</v>
      </c>
      <c r="AG207" s="1" t="s">
        <v>137</v>
      </c>
      <c r="AH207" s="1">
        <v>100</v>
      </c>
      <c r="AI207" s="1">
        <v>98.97</v>
      </c>
      <c r="AJ207" s="193">
        <v>99.81</v>
      </c>
      <c r="AK207" s="193">
        <v>100</v>
      </c>
      <c r="AL207" s="193">
        <v>99.87</v>
      </c>
      <c r="AM207" s="193">
        <v>99.97</v>
      </c>
      <c r="AN207" s="193">
        <v>99.91</v>
      </c>
    </row>
    <row r="208" spans="23:40">
      <c r="W208" s="1" t="s">
        <v>1014</v>
      </c>
      <c r="X208" s="1" t="s">
        <v>446</v>
      </c>
      <c r="Y208" s="1" t="s">
        <v>450</v>
      </c>
      <c r="Z208" s="1" t="s">
        <v>589</v>
      </c>
      <c r="AA208" s="193" t="s">
        <v>208</v>
      </c>
      <c r="AB208" s="193">
        <v>100</v>
      </c>
      <c r="AC208" s="193">
        <v>100</v>
      </c>
      <c r="AD208" s="193">
        <v>100</v>
      </c>
      <c r="AE208" s="193">
        <v>100</v>
      </c>
      <c r="AF208" s="3" t="str">
        <f t="shared" si="29"/>
        <v>&gt;99</v>
      </c>
      <c r="AG208" s="1" t="s">
        <v>137</v>
      </c>
      <c r="AH208" s="1">
        <v>100</v>
      </c>
      <c r="AI208" s="1">
        <v>100</v>
      </c>
      <c r="AJ208" s="193">
        <v>100</v>
      </c>
      <c r="AK208" s="193">
        <v>100</v>
      </c>
      <c r="AL208" s="193">
        <v>99.9</v>
      </c>
      <c r="AM208" s="193">
        <v>99.97</v>
      </c>
      <c r="AN208" s="193">
        <v>99.98</v>
      </c>
    </row>
    <row r="209" spans="23:40">
      <c r="W209" s="1" t="s">
        <v>1028</v>
      </c>
      <c r="X209" s="1" t="s">
        <v>446</v>
      </c>
      <c r="Y209" s="1" t="s">
        <v>459</v>
      </c>
      <c r="Z209" s="1" t="s">
        <v>589</v>
      </c>
      <c r="AA209" s="193" t="s">
        <v>208</v>
      </c>
      <c r="AB209" s="193">
        <v>97.35</v>
      </c>
      <c r="AC209" s="193">
        <v>97.38</v>
      </c>
      <c r="AD209" s="193">
        <v>97.61</v>
      </c>
      <c r="AE209" s="193">
        <v>97.41</v>
      </c>
      <c r="AF209" s="3" t="str">
        <f t="shared" si="29"/>
        <v>&lt;99</v>
      </c>
      <c r="AG209" s="1" t="s">
        <v>137</v>
      </c>
      <c r="AH209" s="1">
        <v>100</v>
      </c>
      <c r="AI209" s="1">
        <v>99.97</v>
      </c>
      <c r="AJ209" s="193">
        <v>94.38</v>
      </c>
      <c r="AK209" s="193">
        <v>99.97</v>
      </c>
      <c r="AL209" s="193">
        <v>95.51</v>
      </c>
      <c r="AM209" s="193">
        <v>97.32</v>
      </c>
      <c r="AN209" s="193">
        <v>99.99</v>
      </c>
    </row>
    <row r="210" spans="23:40">
      <c r="W210" s="1" t="s">
        <v>1085</v>
      </c>
      <c r="X210" s="1" t="s">
        <v>446</v>
      </c>
      <c r="Y210" s="1" t="s">
        <v>462</v>
      </c>
      <c r="Z210" s="1" t="s">
        <v>589</v>
      </c>
      <c r="AA210" s="193" t="s">
        <v>208</v>
      </c>
      <c r="AB210" s="193">
        <v>99.97</v>
      </c>
      <c r="AC210" s="193">
        <v>100</v>
      </c>
      <c r="AD210" s="193">
        <v>99.98</v>
      </c>
      <c r="AE210" s="193">
        <v>99.99</v>
      </c>
      <c r="AF210" s="3" t="str">
        <f t="shared" si="29"/>
        <v>&gt;99</v>
      </c>
      <c r="AG210" s="1" t="s">
        <v>137</v>
      </c>
      <c r="AH210" s="1">
        <v>100</v>
      </c>
      <c r="AI210" s="1">
        <v>99.98</v>
      </c>
      <c r="AJ210" s="193">
        <v>100</v>
      </c>
      <c r="AK210" s="193">
        <v>90.86</v>
      </c>
      <c r="AL210" s="193">
        <v>98.69</v>
      </c>
      <c r="AM210" s="193">
        <v>97.58</v>
      </c>
      <c r="AN210" s="193">
        <v>99.82</v>
      </c>
    </row>
    <row r="211" spans="23:40">
      <c r="W211" s="1" t="s">
        <v>1563</v>
      </c>
      <c r="X211" s="1" t="s">
        <v>446</v>
      </c>
      <c r="Y211" s="1" t="s">
        <v>462</v>
      </c>
      <c r="Z211" s="1" t="s">
        <v>589</v>
      </c>
      <c r="AA211" s="193" t="s">
        <v>208</v>
      </c>
      <c r="AB211" s="193" t="s">
        <v>186</v>
      </c>
      <c r="AC211" s="193">
        <v>100</v>
      </c>
      <c r="AD211" s="193" t="s">
        <v>186</v>
      </c>
      <c r="AE211" s="193">
        <v>100</v>
      </c>
      <c r="AF211" s="3" t="str">
        <f t="shared" si="29"/>
        <v>&gt;99</v>
      </c>
      <c r="AG211" s="1" t="s">
        <v>137</v>
      </c>
      <c r="AH211" s="1">
        <v>100</v>
      </c>
      <c r="AI211" s="1">
        <v>100</v>
      </c>
      <c r="AJ211" s="193">
        <v>100</v>
      </c>
      <c r="AK211" s="193">
        <v>99.99</v>
      </c>
      <c r="AL211" s="193">
        <v>100</v>
      </c>
      <c r="AM211" s="193">
        <v>99.99</v>
      </c>
      <c r="AN211" s="193">
        <v>94.83</v>
      </c>
    </row>
    <row r="212" spans="23:40">
      <c r="W212" s="1" t="s">
        <v>820</v>
      </c>
      <c r="X212" s="1" t="s">
        <v>446</v>
      </c>
      <c r="Y212" s="1" t="s">
        <v>465</v>
      </c>
      <c r="Z212" s="1" t="s">
        <v>589</v>
      </c>
      <c r="AA212" s="193" t="s">
        <v>208</v>
      </c>
      <c r="AB212" s="193">
        <v>99.98</v>
      </c>
      <c r="AC212" s="193">
        <v>99.98</v>
      </c>
      <c r="AD212" s="193">
        <v>99.98</v>
      </c>
      <c r="AE212" s="193">
        <v>99.98</v>
      </c>
      <c r="AF212" s="3" t="str">
        <f t="shared" si="29"/>
        <v>&gt;99</v>
      </c>
      <c r="AG212" s="1" t="s">
        <v>137</v>
      </c>
      <c r="AH212" s="1">
        <v>100</v>
      </c>
      <c r="AI212" s="1">
        <v>100</v>
      </c>
      <c r="AJ212" s="193">
        <v>99.96</v>
      </c>
      <c r="AK212" s="193">
        <v>100</v>
      </c>
      <c r="AL212" s="193">
        <v>99.48</v>
      </c>
      <c r="AM212" s="193">
        <v>97.77</v>
      </c>
      <c r="AN212" s="193">
        <v>99.48</v>
      </c>
    </row>
    <row r="213" spans="23:40">
      <c r="W213" s="1" t="s">
        <v>1176</v>
      </c>
      <c r="X213" s="1" t="s">
        <v>446</v>
      </c>
      <c r="Y213" s="1" t="s">
        <v>448</v>
      </c>
      <c r="Z213" s="1" t="s">
        <v>589</v>
      </c>
      <c r="AA213" s="193" t="s">
        <v>208</v>
      </c>
      <c r="AB213" s="193" t="s">
        <v>186</v>
      </c>
      <c r="AC213" s="193">
        <v>99.93</v>
      </c>
      <c r="AD213" s="193" t="s">
        <v>186</v>
      </c>
      <c r="AE213" s="193">
        <v>99.93</v>
      </c>
      <c r="AF213" s="3" t="str">
        <f t="shared" si="29"/>
        <v>&gt;99</v>
      </c>
      <c r="AG213" s="1" t="s">
        <v>137</v>
      </c>
      <c r="AH213" s="1">
        <v>100</v>
      </c>
      <c r="AI213" s="1">
        <v>99.93</v>
      </c>
      <c r="AJ213" s="193">
        <v>99.92</v>
      </c>
      <c r="AK213" s="193">
        <v>100</v>
      </c>
      <c r="AL213" s="193">
        <v>99.92</v>
      </c>
      <c r="AM213" s="193">
        <v>99.97</v>
      </c>
      <c r="AN213" s="193">
        <v>100</v>
      </c>
    </row>
    <row r="214" spans="23:40">
      <c r="W214" s="192" t="s">
        <v>2215</v>
      </c>
      <c r="X214" s="1" t="s">
        <v>446</v>
      </c>
      <c r="Y214" s="1" t="s">
        <v>462</v>
      </c>
      <c r="Z214" s="1" t="s">
        <v>589</v>
      </c>
      <c r="AA214" s="193" t="s">
        <v>208</v>
      </c>
      <c r="AB214" s="193">
        <v>100</v>
      </c>
      <c r="AC214" s="193">
        <v>100</v>
      </c>
      <c r="AD214" s="193">
        <v>100</v>
      </c>
      <c r="AE214" s="193">
        <v>100</v>
      </c>
      <c r="AF214" s="3" t="str">
        <f t="shared" si="29"/>
        <v>&gt;99</v>
      </c>
      <c r="AG214" s="1" t="s">
        <v>137</v>
      </c>
      <c r="AH214" s="1">
        <v>100</v>
      </c>
      <c r="AI214" s="1">
        <v>100</v>
      </c>
      <c r="AJ214" s="193">
        <v>100</v>
      </c>
      <c r="AK214" s="193">
        <v>100</v>
      </c>
      <c r="AL214" s="193">
        <v>100</v>
      </c>
      <c r="AM214" s="193">
        <v>99.99</v>
      </c>
      <c r="AN214" s="193">
        <v>99.96</v>
      </c>
    </row>
    <row r="215" spans="23:40">
      <c r="W215" s="1" t="s">
        <v>1048</v>
      </c>
      <c r="X215" s="1" t="s">
        <v>446</v>
      </c>
      <c r="Y215" s="1" t="s">
        <v>463</v>
      </c>
      <c r="Z215" s="1" t="s">
        <v>589</v>
      </c>
      <c r="AA215" s="193" t="s">
        <v>208</v>
      </c>
      <c r="AB215" s="193" t="s">
        <v>186</v>
      </c>
      <c r="AC215" s="193">
        <v>100</v>
      </c>
      <c r="AD215" s="193">
        <v>100</v>
      </c>
      <c r="AE215" s="193">
        <v>100</v>
      </c>
      <c r="AF215" s="3" t="str">
        <f t="shared" si="29"/>
        <v>&gt;99</v>
      </c>
      <c r="AG215" s="1" t="s">
        <v>137</v>
      </c>
      <c r="AH215" s="1">
        <v>100</v>
      </c>
      <c r="AI215" s="1">
        <v>100</v>
      </c>
      <c r="AJ215" s="193">
        <v>100</v>
      </c>
      <c r="AK215" s="193">
        <v>100</v>
      </c>
      <c r="AL215" s="193">
        <v>100</v>
      </c>
      <c r="AM215" s="193">
        <v>100</v>
      </c>
      <c r="AN215" s="193">
        <v>99.98</v>
      </c>
    </row>
    <row r="216" spans="23:40">
      <c r="W216" s="1" t="s">
        <v>1056</v>
      </c>
      <c r="X216" s="1" t="s">
        <v>446</v>
      </c>
      <c r="Y216" s="1" t="s">
        <v>458</v>
      </c>
      <c r="Z216" s="1" t="s">
        <v>589</v>
      </c>
      <c r="AA216" s="193" t="s">
        <v>208</v>
      </c>
      <c r="AB216" s="193">
        <v>99.69</v>
      </c>
      <c r="AC216" s="193">
        <v>99.71</v>
      </c>
      <c r="AD216" s="193">
        <v>99.73</v>
      </c>
      <c r="AE216" s="193">
        <v>99.71</v>
      </c>
      <c r="AF216" s="3" t="str">
        <f t="shared" si="29"/>
        <v>&gt;99</v>
      </c>
      <c r="AG216" s="1" t="s">
        <v>137</v>
      </c>
      <c r="AH216" s="1">
        <v>100</v>
      </c>
      <c r="AI216" s="1">
        <v>100</v>
      </c>
      <c r="AJ216" s="193">
        <v>99.38</v>
      </c>
      <c r="AK216" s="193">
        <v>79.239999999999995</v>
      </c>
      <c r="AL216" s="193">
        <v>100</v>
      </c>
      <c r="AM216" s="193">
        <v>92.65</v>
      </c>
      <c r="AN216" s="193">
        <v>92.04</v>
      </c>
    </row>
    <row r="217" spans="23:40">
      <c r="W217" s="1" t="s">
        <v>1075</v>
      </c>
      <c r="X217" s="1" t="s">
        <v>446</v>
      </c>
      <c r="Y217" s="1" t="s">
        <v>459</v>
      </c>
      <c r="Z217" s="1" t="s">
        <v>589</v>
      </c>
      <c r="AA217" s="193" t="s">
        <v>208</v>
      </c>
      <c r="AB217" s="193" t="s">
        <v>186</v>
      </c>
      <c r="AC217" s="193">
        <v>100</v>
      </c>
      <c r="AD217" s="193">
        <v>100</v>
      </c>
      <c r="AE217" s="193">
        <v>100</v>
      </c>
      <c r="AF217" s="3" t="str">
        <f t="shared" si="29"/>
        <v>&gt;99</v>
      </c>
      <c r="AG217" s="1" t="s">
        <v>137</v>
      </c>
      <c r="AH217" s="1">
        <v>100</v>
      </c>
      <c r="AI217" s="1">
        <v>100</v>
      </c>
      <c r="AJ217" s="193">
        <v>100</v>
      </c>
      <c r="AK217" s="193">
        <v>100</v>
      </c>
      <c r="AL217" s="193">
        <v>97.32</v>
      </c>
      <c r="AM217" s="193">
        <v>99.37</v>
      </c>
      <c r="AN217" s="193">
        <v>99.99</v>
      </c>
    </row>
    <row r="218" spans="23:40">
      <c r="W218" s="1" t="s">
        <v>1766</v>
      </c>
      <c r="X218" s="1" t="s">
        <v>446</v>
      </c>
      <c r="Y218" s="1" t="s">
        <v>450</v>
      </c>
      <c r="Z218" s="1" t="s">
        <v>589</v>
      </c>
      <c r="AA218" s="193" t="s">
        <v>208</v>
      </c>
      <c r="AB218" s="193">
        <v>99.97</v>
      </c>
      <c r="AC218" s="193">
        <v>100</v>
      </c>
      <c r="AD218" s="193" t="s">
        <v>186</v>
      </c>
      <c r="AE218" s="193">
        <v>99.98</v>
      </c>
      <c r="AF218" s="3" t="str">
        <f t="shared" si="29"/>
        <v>&gt;99</v>
      </c>
      <c r="AG218" s="1" t="s">
        <v>137</v>
      </c>
      <c r="AH218" s="1">
        <v>100</v>
      </c>
      <c r="AI218" s="1">
        <v>99.96</v>
      </c>
      <c r="AJ218" s="193">
        <v>100</v>
      </c>
      <c r="AK218" s="193">
        <v>100</v>
      </c>
      <c r="AL218" s="193">
        <v>99.67</v>
      </c>
      <c r="AM218" s="193">
        <v>99.7</v>
      </c>
      <c r="AN218" s="193">
        <v>99.93</v>
      </c>
    </row>
    <row r="219" spans="23:40">
      <c r="W219" s="1" t="s">
        <v>1069</v>
      </c>
      <c r="X219" s="1" t="s">
        <v>446</v>
      </c>
      <c r="Y219" s="1" t="s">
        <v>465</v>
      </c>
      <c r="Z219" s="1" t="s">
        <v>589</v>
      </c>
      <c r="AA219" s="193" t="s">
        <v>208</v>
      </c>
      <c r="AB219" s="193">
        <v>99.78</v>
      </c>
      <c r="AC219" s="193">
        <v>99.99</v>
      </c>
      <c r="AD219" s="193">
        <v>99.99</v>
      </c>
      <c r="AE219" s="193">
        <v>99.95</v>
      </c>
      <c r="AF219" s="3" t="str">
        <f t="shared" si="29"/>
        <v>&gt;99</v>
      </c>
      <c r="AG219" s="1" t="s">
        <v>137</v>
      </c>
      <c r="AH219" s="1">
        <v>100</v>
      </c>
      <c r="AI219" s="1">
        <v>99.99</v>
      </c>
      <c r="AJ219" s="193">
        <v>99.91</v>
      </c>
      <c r="AK219" s="193">
        <v>98.48</v>
      </c>
      <c r="AL219" s="193">
        <v>100</v>
      </c>
      <c r="AM219" s="193">
        <v>99.24</v>
      </c>
      <c r="AN219" s="193">
        <v>98.14</v>
      </c>
    </row>
    <row r="220" spans="23:40">
      <c r="W220" s="1" t="s">
        <v>1072</v>
      </c>
      <c r="X220" s="1" t="s">
        <v>445</v>
      </c>
      <c r="Y220" s="1" t="s">
        <v>465</v>
      </c>
      <c r="Z220" s="1" t="s">
        <v>589</v>
      </c>
      <c r="AA220" s="193" t="s">
        <v>208</v>
      </c>
      <c r="AB220" s="193">
        <v>98.81</v>
      </c>
      <c r="AC220" s="193">
        <v>99.94</v>
      </c>
      <c r="AD220" s="193">
        <v>99.93</v>
      </c>
      <c r="AE220" s="193">
        <v>99.64</v>
      </c>
      <c r="AF220" s="3" t="str">
        <f t="shared" si="29"/>
        <v>&gt;99</v>
      </c>
      <c r="AG220" s="1" t="s">
        <v>137</v>
      </c>
      <c r="AH220" s="1">
        <v>100</v>
      </c>
      <c r="AI220" s="1">
        <v>99.22</v>
      </c>
      <c r="AJ220" s="193">
        <v>100</v>
      </c>
      <c r="AK220" s="193">
        <v>99.98</v>
      </c>
      <c r="AL220" s="193">
        <v>100</v>
      </c>
      <c r="AM220" s="193">
        <v>99.63</v>
      </c>
      <c r="AN220" s="193">
        <v>98.14</v>
      </c>
    </row>
    <row r="221" spans="23:40">
      <c r="W221" s="1" t="s">
        <v>1270</v>
      </c>
      <c r="X221" s="1" t="s">
        <v>446</v>
      </c>
      <c r="Y221" s="1" t="s">
        <v>460</v>
      </c>
      <c r="Z221" s="1" t="s">
        <v>589</v>
      </c>
      <c r="AA221" s="193" t="s">
        <v>208</v>
      </c>
      <c r="AB221" s="193">
        <v>100</v>
      </c>
      <c r="AC221" s="193">
        <v>100</v>
      </c>
      <c r="AD221" s="193">
        <v>100</v>
      </c>
      <c r="AE221" s="193">
        <v>100</v>
      </c>
      <c r="AF221" s="3" t="str">
        <f t="shared" si="29"/>
        <v>&gt;99</v>
      </c>
      <c r="AG221" s="1" t="s">
        <v>137</v>
      </c>
      <c r="AH221" s="1">
        <v>100</v>
      </c>
      <c r="AI221" s="1">
        <v>100</v>
      </c>
      <c r="AJ221" s="193">
        <v>100</v>
      </c>
      <c r="AK221" s="193">
        <v>98.41</v>
      </c>
      <c r="AL221" s="193">
        <v>100</v>
      </c>
      <c r="AM221" s="193">
        <v>99.33</v>
      </c>
      <c r="AN221" s="193">
        <v>99.74</v>
      </c>
    </row>
    <row r="222" spans="23:40">
      <c r="W222" s="1" t="s">
        <v>1095</v>
      </c>
      <c r="X222" s="1" t="s">
        <v>446</v>
      </c>
      <c r="Y222" s="1" t="s">
        <v>450</v>
      </c>
      <c r="Z222" s="1" t="s">
        <v>589</v>
      </c>
      <c r="AA222" s="193" t="s">
        <v>208</v>
      </c>
      <c r="AB222" s="193">
        <v>100</v>
      </c>
      <c r="AC222" s="193">
        <v>100</v>
      </c>
      <c r="AD222" s="193">
        <v>100</v>
      </c>
      <c r="AE222" s="193">
        <v>100</v>
      </c>
      <c r="AF222" s="3" t="str">
        <f t="shared" si="29"/>
        <v>&gt;99</v>
      </c>
      <c r="AG222" s="1" t="s">
        <v>137</v>
      </c>
      <c r="AH222" s="1">
        <v>100</v>
      </c>
      <c r="AI222" s="1">
        <v>100</v>
      </c>
      <c r="AJ222" s="193">
        <v>100</v>
      </c>
      <c r="AK222" s="193">
        <v>100</v>
      </c>
      <c r="AL222" s="193">
        <v>99.79</v>
      </c>
      <c r="AM222" s="193">
        <v>99.94</v>
      </c>
      <c r="AN222" s="193">
        <v>97.85</v>
      </c>
    </row>
    <row r="223" spans="23:40">
      <c r="W223" s="1" t="s">
        <v>1791</v>
      </c>
      <c r="X223" s="1" t="s">
        <v>446</v>
      </c>
      <c r="Y223" s="1" t="s">
        <v>465</v>
      </c>
      <c r="Z223" s="1" t="s">
        <v>589</v>
      </c>
      <c r="AA223" s="193" t="s">
        <v>208</v>
      </c>
      <c r="AB223" s="193">
        <v>100</v>
      </c>
      <c r="AC223" s="193">
        <v>100</v>
      </c>
      <c r="AD223" s="193">
        <v>100</v>
      </c>
      <c r="AE223" s="193">
        <v>100</v>
      </c>
      <c r="AF223" s="3" t="str">
        <f t="shared" si="29"/>
        <v>&gt;99</v>
      </c>
      <c r="AG223" s="1" t="s">
        <v>137</v>
      </c>
      <c r="AH223" s="1">
        <v>100</v>
      </c>
      <c r="AI223" s="1">
        <v>100</v>
      </c>
      <c r="AJ223" s="193">
        <v>100</v>
      </c>
      <c r="AK223" s="193">
        <v>100</v>
      </c>
      <c r="AL223" s="193">
        <v>100</v>
      </c>
      <c r="AM223" s="193">
        <v>99.59</v>
      </c>
      <c r="AN223" s="193">
        <v>99.49</v>
      </c>
    </row>
    <row r="224" spans="23:40">
      <c r="W224" s="1" t="s">
        <v>1114</v>
      </c>
      <c r="X224" s="1" t="s">
        <v>446</v>
      </c>
      <c r="Y224" s="1" t="s">
        <v>458</v>
      </c>
      <c r="Z224" s="1" t="s">
        <v>589</v>
      </c>
      <c r="AA224" s="193" t="s">
        <v>208</v>
      </c>
      <c r="AB224" s="193">
        <v>100</v>
      </c>
      <c r="AC224" s="193">
        <v>99.99</v>
      </c>
      <c r="AD224" s="193">
        <v>100</v>
      </c>
      <c r="AE224" s="193">
        <v>100</v>
      </c>
      <c r="AF224" s="3" t="str">
        <f t="shared" si="29"/>
        <v>&gt;99</v>
      </c>
      <c r="AG224" s="1" t="s">
        <v>137</v>
      </c>
      <c r="AH224" s="1">
        <v>100</v>
      </c>
      <c r="AI224" s="1">
        <v>100</v>
      </c>
      <c r="AJ224" s="193">
        <v>100</v>
      </c>
      <c r="AK224" s="193">
        <v>99.84</v>
      </c>
      <c r="AL224" s="193">
        <v>99.98</v>
      </c>
      <c r="AM224" s="193">
        <v>99.56</v>
      </c>
      <c r="AN224" s="193">
        <v>99.31</v>
      </c>
    </row>
    <row r="225" spans="23:40">
      <c r="W225" s="1" t="s">
        <v>1126</v>
      </c>
      <c r="X225" s="1" t="s">
        <v>446</v>
      </c>
      <c r="Y225" s="1" t="s">
        <v>465</v>
      </c>
      <c r="Z225" s="1" t="s">
        <v>589</v>
      </c>
      <c r="AA225" s="193" t="s">
        <v>208</v>
      </c>
      <c r="AB225" s="193">
        <v>100</v>
      </c>
      <c r="AC225" s="193">
        <v>100</v>
      </c>
      <c r="AD225" s="193">
        <v>100</v>
      </c>
      <c r="AE225" s="193">
        <v>100</v>
      </c>
      <c r="AF225" s="3" t="str">
        <f t="shared" si="29"/>
        <v>&gt;99</v>
      </c>
      <c r="AG225" s="1" t="s">
        <v>137</v>
      </c>
      <c r="AH225" s="1">
        <v>100</v>
      </c>
      <c r="AI225" s="1">
        <v>100</v>
      </c>
      <c r="AJ225" s="193">
        <v>100</v>
      </c>
      <c r="AK225" s="193">
        <v>99.46</v>
      </c>
      <c r="AL225" s="193">
        <v>100</v>
      </c>
      <c r="AM225" s="193">
        <v>99.46</v>
      </c>
      <c r="AN225" s="193">
        <v>99.38</v>
      </c>
    </row>
    <row r="226" spans="23:40">
      <c r="W226" s="1" t="s">
        <v>947</v>
      </c>
      <c r="X226" s="1" t="s">
        <v>445</v>
      </c>
      <c r="Y226" s="1" t="s">
        <v>464</v>
      </c>
      <c r="Z226" s="1" t="s">
        <v>589</v>
      </c>
      <c r="AA226" s="193" t="s">
        <v>208</v>
      </c>
      <c r="AB226" s="193">
        <v>98.37</v>
      </c>
      <c r="AC226" s="193">
        <v>98.88</v>
      </c>
      <c r="AD226" s="193">
        <v>98.88</v>
      </c>
      <c r="AE226" s="193">
        <v>98.76</v>
      </c>
      <c r="AF226" s="3" t="str">
        <f t="shared" si="29"/>
        <v>&lt;99</v>
      </c>
      <c r="AG226" s="1" t="s">
        <v>137</v>
      </c>
      <c r="AH226" s="1">
        <v>100</v>
      </c>
      <c r="AI226" s="1">
        <v>97.31</v>
      </c>
      <c r="AJ226" s="193">
        <v>100</v>
      </c>
      <c r="AK226" s="193">
        <v>98.3</v>
      </c>
      <c r="AL226" s="193">
        <v>99.4</v>
      </c>
      <c r="AM226" s="193">
        <v>99.21</v>
      </c>
      <c r="AN226" s="193">
        <v>96.58</v>
      </c>
    </row>
    <row r="227" spans="23:40">
      <c r="W227" s="1" t="s">
        <v>1600</v>
      </c>
      <c r="X227" s="1" t="s">
        <v>446</v>
      </c>
      <c r="Y227" s="1" t="s">
        <v>464</v>
      </c>
      <c r="Z227" s="1" t="s">
        <v>589</v>
      </c>
      <c r="AA227" s="193" t="s">
        <v>208</v>
      </c>
      <c r="AB227" s="193">
        <v>100</v>
      </c>
      <c r="AC227" s="193">
        <v>100</v>
      </c>
      <c r="AD227" s="193">
        <v>100</v>
      </c>
      <c r="AE227" s="193">
        <v>100</v>
      </c>
      <c r="AF227" s="3" t="str">
        <f t="shared" si="29"/>
        <v>&gt;99</v>
      </c>
      <c r="AG227" s="1" t="s">
        <v>137</v>
      </c>
      <c r="AH227" s="1">
        <v>100</v>
      </c>
      <c r="AI227" s="1">
        <v>100</v>
      </c>
      <c r="AJ227" s="193">
        <v>100</v>
      </c>
      <c r="AK227" s="193">
        <v>100</v>
      </c>
      <c r="AL227" s="193">
        <v>100</v>
      </c>
      <c r="AM227" s="193">
        <v>99.87</v>
      </c>
      <c r="AN227" s="193">
        <v>99.95</v>
      </c>
    </row>
    <row r="228" spans="23:40">
      <c r="W228" s="1" t="s">
        <v>1136</v>
      </c>
      <c r="X228" s="1" t="s">
        <v>446</v>
      </c>
      <c r="Y228" s="1" t="s">
        <v>462</v>
      </c>
      <c r="Z228" s="1" t="s">
        <v>589</v>
      </c>
      <c r="AA228" s="193" t="s">
        <v>208</v>
      </c>
      <c r="AB228" s="193" t="s">
        <v>186</v>
      </c>
      <c r="AC228" s="193">
        <v>100</v>
      </c>
      <c r="AD228" s="193">
        <v>100</v>
      </c>
      <c r="AE228" s="193">
        <v>100</v>
      </c>
      <c r="AF228" s="3" t="str">
        <f t="shared" si="29"/>
        <v>&gt;99</v>
      </c>
      <c r="AG228" s="1" t="s">
        <v>137</v>
      </c>
      <c r="AH228" s="1">
        <v>100</v>
      </c>
      <c r="AI228" s="1">
        <v>100</v>
      </c>
      <c r="AJ228" s="193">
        <v>100</v>
      </c>
      <c r="AK228" s="193">
        <v>100</v>
      </c>
      <c r="AL228" s="193">
        <v>100</v>
      </c>
      <c r="AM228" s="193">
        <v>100</v>
      </c>
      <c r="AN228" s="193">
        <v>99.88</v>
      </c>
    </row>
    <row r="229" spans="23:40">
      <c r="W229" s="1" t="s">
        <v>944</v>
      </c>
      <c r="X229" s="1" t="s">
        <v>446</v>
      </c>
      <c r="Y229" s="1" t="s">
        <v>464</v>
      </c>
      <c r="Z229" s="1" t="s">
        <v>589</v>
      </c>
      <c r="AA229" s="193" t="s">
        <v>208</v>
      </c>
      <c r="AB229" s="193" t="s">
        <v>186</v>
      </c>
      <c r="AC229" s="193" t="s">
        <v>186</v>
      </c>
      <c r="AD229" s="193" t="s">
        <v>186</v>
      </c>
      <c r="AE229" s="193" t="s">
        <v>186</v>
      </c>
      <c r="AF229" s="3" t="str">
        <f t="shared" si="29"/>
        <v>&gt;99</v>
      </c>
      <c r="AG229" s="1" t="s">
        <v>137</v>
      </c>
      <c r="AH229" s="1" t="s">
        <v>186</v>
      </c>
      <c r="AI229" s="1" t="s">
        <v>186</v>
      </c>
      <c r="AJ229" s="193">
        <v>100</v>
      </c>
      <c r="AK229" s="193">
        <v>100</v>
      </c>
      <c r="AL229" s="193">
        <v>100</v>
      </c>
      <c r="AM229" s="193">
        <v>100</v>
      </c>
      <c r="AN229" s="193">
        <v>100</v>
      </c>
    </row>
    <row r="230" spans="23:40">
      <c r="W230" s="1" t="s">
        <v>1900</v>
      </c>
      <c r="X230" s="1" t="s">
        <v>446</v>
      </c>
      <c r="Y230" s="1" t="s">
        <v>450</v>
      </c>
      <c r="Z230" s="1" t="s">
        <v>589</v>
      </c>
      <c r="AA230" s="193" t="s">
        <v>208</v>
      </c>
      <c r="AB230" s="193">
        <v>98.57</v>
      </c>
      <c r="AC230" s="193">
        <v>100</v>
      </c>
      <c r="AD230" s="193">
        <v>100</v>
      </c>
      <c r="AE230" s="193">
        <v>99.74</v>
      </c>
      <c r="AF230" s="3" t="str">
        <f t="shared" si="29"/>
        <v>&gt;99</v>
      </c>
      <c r="AG230" s="1" t="s">
        <v>137</v>
      </c>
      <c r="AH230" s="1">
        <v>100</v>
      </c>
      <c r="AI230" s="1">
        <v>100</v>
      </c>
      <c r="AJ230" s="193">
        <v>99.42</v>
      </c>
      <c r="AK230" s="193">
        <v>99.23</v>
      </c>
      <c r="AL230" s="193">
        <v>100</v>
      </c>
      <c r="AM230" s="193">
        <v>97.9</v>
      </c>
      <c r="AN230" s="193">
        <v>97.91</v>
      </c>
    </row>
    <row r="231" spans="23:40">
      <c r="W231" s="1" t="s">
        <v>1364</v>
      </c>
      <c r="X231" s="1" t="s">
        <v>446</v>
      </c>
      <c r="Y231" s="1" t="s">
        <v>464</v>
      </c>
      <c r="Z231" s="1" t="s">
        <v>589</v>
      </c>
      <c r="AA231" s="193" t="s">
        <v>208</v>
      </c>
      <c r="AB231" s="193">
        <v>95.66</v>
      </c>
      <c r="AC231" s="193">
        <v>95.7</v>
      </c>
      <c r="AD231" s="193" t="s">
        <v>186</v>
      </c>
      <c r="AE231" s="193">
        <v>95.69</v>
      </c>
      <c r="AF231" s="3" t="str">
        <f t="shared" si="29"/>
        <v>&lt;99</v>
      </c>
      <c r="AG231" s="1" t="s">
        <v>137</v>
      </c>
      <c r="AH231" s="1">
        <v>100</v>
      </c>
      <c r="AI231" s="1">
        <v>90.65</v>
      </c>
      <c r="AJ231" s="193">
        <v>100</v>
      </c>
      <c r="AK231" s="193">
        <v>98.3</v>
      </c>
      <c r="AL231" s="193">
        <v>99.81</v>
      </c>
      <c r="AM231" s="193">
        <v>89.32</v>
      </c>
      <c r="AN231" s="193">
        <v>76.84</v>
      </c>
    </row>
    <row r="232" spans="23:40">
      <c r="W232" s="1" t="s">
        <v>1022</v>
      </c>
      <c r="X232" s="1" t="s">
        <v>446</v>
      </c>
      <c r="Y232" s="1" t="s">
        <v>450</v>
      </c>
      <c r="Z232" s="1" t="s">
        <v>589</v>
      </c>
      <c r="AA232" s="193" t="s">
        <v>208</v>
      </c>
      <c r="AB232" s="193" t="s">
        <v>186</v>
      </c>
      <c r="AC232" s="193">
        <v>99.4</v>
      </c>
      <c r="AD232" s="193">
        <v>99.86</v>
      </c>
      <c r="AE232" s="193">
        <v>99.5</v>
      </c>
      <c r="AF232" s="3" t="str">
        <f t="shared" si="29"/>
        <v>&gt;99</v>
      </c>
      <c r="AG232" s="1" t="s">
        <v>137</v>
      </c>
      <c r="AH232" s="1">
        <v>100</v>
      </c>
      <c r="AI232" s="1">
        <v>99.95</v>
      </c>
      <c r="AJ232" s="193">
        <v>98.95</v>
      </c>
      <c r="AK232" s="193">
        <v>100</v>
      </c>
      <c r="AL232" s="193">
        <v>99.98</v>
      </c>
      <c r="AM232" s="193">
        <v>99.21</v>
      </c>
      <c r="AN232" s="193">
        <v>99.87</v>
      </c>
    </row>
    <row r="233" spans="23:40">
      <c r="W233" s="1" t="s">
        <v>871</v>
      </c>
      <c r="X233" s="1" t="s">
        <v>446</v>
      </c>
      <c r="Y233" s="1" t="s">
        <v>463</v>
      </c>
      <c r="Z233" s="1" t="s">
        <v>589</v>
      </c>
      <c r="AA233" s="193" t="s">
        <v>208</v>
      </c>
      <c r="AB233" s="193">
        <v>95.74</v>
      </c>
      <c r="AC233" s="193">
        <v>96.11</v>
      </c>
      <c r="AD233" s="193">
        <v>96.26</v>
      </c>
      <c r="AE233" s="193">
        <v>96.08</v>
      </c>
      <c r="AF233" s="3" t="str">
        <f t="shared" si="29"/>
        <v>&lt;99</v>
      </c>
      <c r="AG233" s="1" t="s">
        <v>137</v>
      </c>
      <c r="AH233" s="1">
        <v>100</v>
      </c>
      <c r="AI233" s="1">
        <v>100</v>
      </c>
      <c r="AJ233" s="193">
        <v>91.45</v>
      </c>
      <c r="AK233" s="193">
        <v>99.32</v>
      </c>
      <c r="AL233" s="193">
        <v>98.29</v>
      </c>
      <c r="AM233" s="193">
        <v>99.37</v>
      </c>
      <c r="AN233" s="193">
        <v>98.7</v>
      </c>
    </row>
    <row r="234" spans="23:40">
      <c r="W234" s="1" t="s">
        <v>2253</v>
      </c>
      <c r="X234" s="1" t="s">
        <v>446</v>
      </c>
      <c r="Y234" s="1" t="s">
        <v>465</v>
      </c>
      <c r="Z234" s="1" t="s">
        <v>589</v>
      </c>
      <c r="AA234" s="193" t="s">
        <v>208</v>
      </c>
      <c r="AB234" s="193">
        <v>99.58</v>
      </c>
      <c r="AC234" s="193">
        <v>99.62</v>
      </c>
      <c r="AD234" s="193">
        <v>99.63</v>
      </c>
      <c r="AE234" s="193">
        <v>99.62</v>
      </c>
      <c r="AF234" s="3" t="str">
        <f t="shared" si="29"/>
        <v>&gt;99</v>
      </c>
      <c r="AG234" s="1" t="s">
        <v>137</v>
      </c>
      <c r="AH234" s="1">
        <v>100</v>
      </c>
      <c r="AI234" s="1">
        <v>100</v>
      </c>
      <c r="AJ234" s="193">
        <v>99.17</v>
      </c>
      <c r="AK234" s="193">
        <v>100</v>
      </c>
      <c r="AL234" s="193">
        <v>100</v>
      </c>
      <c r="AM234" s="193">
        <v>99.59</v>
      </c>
      <c r="AN234" s="193">
        <v>98.57</v>
      </c>
    </row>
    <row r="235" spans="23:40">
      <c r="W235" s="1" t="s">
        <v>1264</v>
      </c>
      <c r="X235" s="1" t="s">
        <v>446</v>
      </c>
      <c r="Y235" s="1" t="s">
        <v>464</v>
      </c>
      <c r="Z235" s="1" t="s">
        <v>589</v>
      </c>
      <c r="AA235" s="193" t="s">
        <v>208</v>
      </c>
      <c r="AB235" s="193">
        <v>99.96</v>
      </c>
      <c r="AC235" s="193">
        <v>100</v>
      </c>
      <c r="AD235" s="193">
        <v>100</v>
      </c>
      <c r="AE235" s="193">
        <v>99.99</v>
      </c>
      <c r="AF235" s="3" t="str">
        <f t="shared" si="29"/>
        <v>&gt;99</v>
      </c>
      <c r="AG235" s="1" t="s">
        <v>137</v>
      </c>
      <c r="AH235" s="1">
        <v>100</v>
      </c>
      <c r="AI235" s="1">
        <v>99.98</v>
      </c>
      <c r="AJ235" s="193">
        <v>100</v>
      </c>
      <c r="AK235" s="193">
        <v>99.9</v>
      </c>
      <c r="AL235" s="193">
        <v>100</v>
      </c>
      <c r="AM235" s="193">
        <v>99.84</v>
      </c>
      <c r="AN235" s="193">
        <v>99.96</v>
      </c>
    </row>
    <row r="236" spans="23:40">
      <c r="W236" s="1" t="s">
        <v>1142</v>
      </c>
      <c r="X236" s="1" t="s">
        <v>446</v>
      </c>
      <c r="Y236" s="1" t="s">
        <v>458</v>
      </c>
      <c r="Z236" s="1" t="s">
        <v>589</v>
      </c>
      <c r="AA236" s="193" t="s">
        <v>208</v>
      </c>
      <c r="AB236" s="193">
        <v>99.72</v>
      </c>
      <c r="AC236" s="193">
        <v>99.96</v>
      </c>
      <c r="AD236" s="193">
        <v>93.78</v>
      </c>
      <c r="AE236" s="193">
        <v>98.86</v>
      </c>
      <c r="AF236" s="3" t="str">
        <f t="shared" si="29"/>
        <v>&lt;99</v>
      </c>
      <c r="AG236" s="1" t="s">
        <v>137</v>
      </c>
      <c r="AH236" s="1">
        <v>100</v>
      </c>
      <c r="AI236" s="1">
        <v>100</v>
      </c>
      <c r="AJ236" s="193">
        <v>97.52</v>
      </c>
      <c r="AK236" s="193">
        <v>90.78</v>
      </c>
      <c r="AL236" s="193">
        <v>98.63</v>
      </c>
      <c r="AM236" s="193">
        <v>94.72</v>
      </c>
      <c r="AN236" s="193">
        <v>87.75</v>
      </c>
    </row>
    <row r="237" spans="23:40">
      <c r="W237" s="1" t="s">
        <v>1045</v>
      </c>
      <c r="X237" s="1" t="s">
        <v>446</v>
      </c>
      <c r="Y237" s="1" t="s">
        <v>40</v>
      </c>
      <c r="Z237" s="1" t="s">
        <v>589</v>
      </c>
      <c r="AA237" s="193" t="s">
        <v>208</v>
      </c>
      <c r="AB237" s="193">
        <v>91.56</v>
      </c>
      <c r="AC237" s="193">
        <v>91.98</v>
      </c>
      <c r="AD237" s="193" t="s">
        <v>186</v>
      </c>
      <c r="AE237" s="193">
        <v>91.85</v>
      </c>
      <c r="AF237" s="3" t="str">
        <f t="shared" si="29"/>
        <v>&lt;99</v>
      </c>
      <c r="AG237" s="1" t="s">
        <v>137</v>
      </c>
      <c r="AH237" s="1">
        <v>100</v>
      </c>
      <c r="AI237" s="1">
        <v>87.81</v>
      </c>
      <c r="AJ237" s="193">
        <v>94.43</v>
      </c>
      <c r="AK237" s="193">
        <v>91.86</v>
      </c>
      <c r="AL237" s="193">
        <v>96.83</v>
      </c>
      <c r="AM237" s="193">
        <v>96.94</v>
      </c>
      <c r="AN237" s="193">
        <v>93.81</v>
      </c>
    </row>
    <row r="238" spans="23:40">
      <c r="W238" s="1" t="s">
        <v>1059</v>
      </c>
      <c r="X238" s="1" t="s">
        <v>445</v>
      </c>
      <c r="Y238" s="1" t="s">
        <v>458</v>
      </c>
      <c r="Z238" s="1" t="s">
        <v>589</v>
      </c>
      <c r="AA238" s="193" t="s">
        <v>208</v>
      </c>
      <c r="AB238" s="193">
        <v>99.99</v>
      </c>
      <c r="AC238" s="193">
        <v>99.99</v>
      </c>
      <c r="AD238" s="193">
        <v>100</v>
      </c>
      <c r="AE238" s="193">
        <v>99.99</v>
      </c>
      <c r="AF238" s="3" t="str">
        <f t="shared" si="29"/>
        <v>&gt;99</v>
      </c>
      <c r="AG238" s="1" t="s">
        <v>137</v>
      </c>
      <c r="AH238" s="1">
        <v>100</v>
      </c>
      <c r="AI238" s="1">
        <v>100</v>
      </c>
      <c r="AJ238" s="193">
        <v>100</v>
      </c>
      <c r="AK238" s="193">
        <v>99.78</v>
      </c>
      <c r="AL238" s="193">
        <v>100</v>
      </c>
      <c r="AM238" s="193">
        <v>99.55</v>
      </c>
      <c r="AN238" s="193">
        <v>96.93</v>
      </c>
    </row>
    <row r="239" spans="23:40">
      <c r="W239" s="1" t="s">
        <v>2531</v>
      </c>
      <c r="X239" s="1" t="s">
        <v>446</v>
      </c>
      <c r="Y239" s="1" t="s">
        <v>465</v>
      </c>
      <c r="Z239" s="1" t="s">
        <v>589</v>
      </c>
      <c r="AA239" s="193" t="s">
        <v>208</v>
      </c>
      <c r="AB239" s="193">
        <v>99.94</v>
      </c>
      <c r="AC239" s="193">
        <v>100</v>
      </c>
      <c r="AD239" s="193">
        <v>100</v>
      </c>
      <c r="AE239" s="193">
        <v>99.98</v>
      </c>
      <c r="AF239" s="3" t="str">
        <f t="shared" si="29"/>
        <v>&gt;99</v>
      </c>
      <c r="AG239" s="1" t="s">
        <v>137</v>
      </c>
      <c r="AH239" s="1">
        <v>100</v>
      </c>
      <c r="AI239" s="1">
        <v>100</v>
      </c>
      <c r="AJ239" s="193">
        <v>99.96</v>
      </c>
      <c r="AK239" s="193">
        <v>94.68</v>
      </c>
      <c r="AL239" s="193">
        <v>100</v>
      </c>
      <c r="AM239" s="193">
        <v>98.36</v>
      </c>
      <c r="AN239" s="193">
        <v>99.51</v>
      </c>
    </row>
    <row r="240" spans="23:40">
      <c r="W240" s="1" t="s">
        <v>1847</v>
      </c>
      <c r="X240" s="1" t="s">
        <v>446</v>
      </c>
      <c r="Y240" s="1" t="s">
        <v>464</v>
      </c>
      <c r="Z240" s="1" t="s">
        <v>589</v>
      </c>
      <c r="AA240" s="193" t="s">
        <v>208</v>
      </c>
      <c r="AB240" s="193">
        <v>95.4</v>
      </c>
      <c r="AC240" s="193">
        <v>95.79</v>
      </c>
      <c r="AD240" s="193">
        <v>95.81</v>
      </c>
      <c r="AE240" s="193">
        <v>95.7</v>
      </c>
      <c r="AF240" s="3" t="str">
        <f t="shared" si="29"/>
        <v>&lt;99</v>
      </c>
      <c r="AG240" s="1" t="s">
        <v>137</v>
      </c>
      <c r="AH240" s="1">
        <v>100</v>
      </c>
      <c r="AI240" s="1">
        <v>90.69</v>
      </c>
      <c r="AJ240" s="193">
        <v>100</v>
      </c>
      <c r="AK240" s="193">
        <v>98.19</v>
      </c>
      <c r="AL240" s="193">
        <v>99.08</v>
      </c>
      <c r="AM240" s="193">
        <v>97.92</v>
      </c>
      <c r="AN240" s="193">
        <v>73.45</v>
      </c>
    </row>
    <row r="241" spans="23:40">
      <c r="W241" s="1" t="s">
        <v>1609</v>
      </c>
      <c r="X241" s="1" t="s">
        <v>446</v>
      </c>
      <c r="Y241" s="1" t="s">
        <v>464</v>
      </c>
      <c r="Z241" s="1" t="s">
        <v>589</v>
      </c>
      <c r="AA241" s="193" t="s">
        <v>208</v>
      </c>
      <c r="AB241" s="193">
        <v>95.45</v>
      </c>
      <c r="AC241" s="193">
        <v>100</v>
      </c>
      <c r="AD241" s="193">
        <v>100</v>
      </c>
      <c r="AE241" s="193">
        <v>98.79</v>
      </c>
      <c r="AF241" s="3" t="str">
        <f t="shared" si="29"/>
        <v>&lt;99</v>
      </c>
      <c r="AG241" s="1" t="s">
        <v>137</v>
      </c>
      <c r="AH241" s="1">
        <v>100</v>
      </c>
      <c r="AI241" s="1">
        <v>100</v>
      </c>
      <c r="AJ241" s="193">
        <v>97.36</v>
      </c>
      <c r="AK241" s="193">
        <v>97.08</v>
      </c>
      <c r="AL241" s="193">
        <v>99.98</v>
      </c>
      <c r="AM241" s="193">
        <v>99.15</v>
      </c>
      <c r="AN241" s="193">
        <v>97.68</v>
      </c>
    </row>
    <row r="242" spans="23:40">
      <c r="W242" s="1" t="s">
        <v>1444</v>
      </c>
      <c r="X242" s="1" t="s">
        <v>446</v>
      </c>
      <c r="Y242" s="1" t="s">
        <v>448</v>
      </c>
      <c r="Z242" s="1" t="s">
        <v>589</v>
      </c>
      <c r="AA242" s="193" t="s">
        <v>208</v>
      </c>
      <c r="AB242" s="193">
        <v>73.92</v>
      </c>
      <c r="AC242" s="193">
        <v>77.790000000000006</v>
      </c>
      <c r="AD242" s="193" t="s">
        <v>186</v>
      </c>
      <c r="AE242" s="193">
        <v>75.290000000000006</v>
      </c>
      <c r="AF242" s="3" t="str">
        <f t="shared" si="29"/>
        <v>&lt;99</v>
      </c>
      <c r="AG242" s="1" t="s">
        <v>509</v>
      </c>
      <c r="AH242" s="1">
        <v>99.79</v>
      </c>
      <c r="AI242" s="1">
        <v>75.099999999999994</v>
      </c>
      <c r="AJ242" s="193">
        <v>77.03</v>
      </c>
      <c r="AK242" s="193">
        <v>99.85</v>
      </c>
      <c r="AL242" s="193">
        <v>100</v>
      </c>
      <c r="AM242" s="193">
        <v>99.95</v>
      </c>
      <c r="AN242" s="193">
        <v>99.39</v>
      </c>
    </row>
    <row r="243" spans="23:40">
      <c r="W243" s="1" t="s">
        <v>1710</v>
      </c>
      <c r="X243" s="1" t="s">
        <v>446</v>
      </c>
      <c r="Y243" s="1" t="s">
        <v>464</v>
      </c>
      <c r="Z243" s="1" t="s">
        <v>589</v>
      </c>
      <c r="AA243" s="193" t="s">
        <v>208</v>
      </c>
      <c r="AB243" s="193">
        <v>100</v>
      </c>
      <c r="AC243" s="193">
        <v>100</v>
      </c>
      <c r="AD243" s="193">
        <v>100</v>
      </c>
      <c r="AE243" s="193">
        <v>100</v>
      </c>
      <c r="AF243" s="3" t="str">
        <f t="shared" si="29"/>
        <v>&gt;99</v>
      </c>
      <c r="AG243" s="1" t="s">
        <v>137</v>
      </c>
      <c r="AH243" s="1">
        <v>100</v>
      </c>
      <c r="AI243" s="1">
        <v>100</v>
      </c>
      <c r="AJ243" s="193">
        <v>100</v>
      </c>
      <c r="AK243" s="193">
        <v>100</v>
      </c>
      <c r="AL243" s="193">
        <v>99.98</v>
      </c>
      <c r="AM243" s="193">
        <v>99.71</v>
      </c>
      <c r="AN243" s="193">
        <v>99.94</v>
      </c>
    </row>
    <row r="244" spans="23:40">
      <c r="W244" s="1" t="s">
        <v>1769</v>
      </c>
      <c r="X244" s="1" t="s">
        <v>446</v>
      </c>
      <c r="Y244" s="1" t="s">
        <v>464</v>
      </c>
      <c r="Z244" s="1" t="s">
        <v>589</v>
      </c>
      <c r="AA244" s="193" t="s">
        <v>208</v>
      </c>
      <c r="AB244" s="193">
        <v>99.26</v>
      </c>
      <c r="AC244" s="193">
        <v>99.33</v>
      </c>
      <c r="AD244" s="193">
        <v>99.35</v>
      </c>
      <c r="AE244" s="193">
        <v>99.32</v>
      </c>
      <c r="AF244" s="3" t="str">
        <f t="shared" si="29"/>
        <v>&gt;99</v>
      </c>
      <c r="AG244" s="1" t="s">
        <v>137</v>
      </c>
      <c r="AH244" s="1">
        <v>100</v>
      </c>
      <c r="AI244" s="1">
        <v>98.52</v>
      </c>
      <c r="AJ244" s="193">
        <v>100</v>
      </c>
      <c r="AK244" s="193">
        <v>100</v>
      </c>
      <c r="AL244" s="193">
        <v>100</v>
      </c>
      <c r="AM244" s="193">
        <v>99.54</v>
      </c>
      <c r="AN244" s="193">
        <v>99.91</v>
      </c>
    </row>
    <row r="245" spans="23:40">
      <c r="W245" s="1" t="s">
        <v>1789</v>
      </c>
      <c r="X245" s="1" t="s">
        <v>446</v>
      </c>
      <c r="Y245" s="1" t="s">
        <v>464</v>
      </c>
      <c r="Z245" s="1" t="s">
        <v>589</v>
      </c>
      <c r="AA245" s="193" t="s">
        <v>208</v>
      </c>
      <c r="AB245" s="193" t="s">
        <v>186</v>
      </c>
      <c r="AC245" s="193">
        <v>100</v>
      </c>
      <c r="AD245" s="193">
        <v>100</v>
      </c>
      <c r="AE245" s="193">
        <v>100</v>
      </c>
      <c r="AF245" s="3" t="str">
        <f t="shared" si="29"/>
        <v>&gt;99</v>
      </c>
      <c r="AG245" s="1" t="s">
        <v>137</v>
      </c>
      <c r="AH245" s="1">
        <v>100</v>
      </c>
      <c r="AI245" s="1">
        <v>100</v>
      </c>
      <c r="AJ245" s="193">
        <v>100</v>
      </c>
      <c r="AK245" s="193">
        <v>100</v>
      </c>
      <c r="AL245" s="193">
        <v>100</v>
      </c>
      <c r="AM245" s="193">
        <v>100</v>
      </c>
      <c r="AN245" s="193">
        <v>99.91</v>
      </c>
    </row>
    <row r="246" spans="23:40">
      <c r="W246" s="1" t="s">
        <v>2446</v>
      </c>
      <c r="X246" s="1" t="s">
        <v>446</v>
      </c>
      <c r="Y246" s="1" t="s">
        <v>465</v>
      </c>
      <c r="Z246" s="1" t="s">
        <v>589</v>
      </c>
      <c r="AA246" s="193" t="s">
        <v>208</v>
      </c>
      <c r="AB246" s="193" t="s">
        <v>186</v>
      </c>
      <c r="AC246" s="193">
        <v>99.99</v>
      </c>
      <c r="AD246" s="193">
        <v>100</v>
      </c>
      <c r="AE246" s="193">
        <v>100</v>
      </c>
      <c r="AF246" s="3" t="str">
        <f t="shared" si="29"/>
        <v>&gt;99</v>
      </c>
      <c r="AG246" s="1" t="s">
        <v>137</v>
      </c>
      <c r="AH246" s="1">
        <v>100</v>
      </c>
      <c r="AI246" s="1">
        <v>99.99</v>
      </c>
      <c r="AJ246" s="193">
        <v>100</v>
      </c>
      <c r="AK246" s="193">
        <v>98.52</v>
      </c>
      <c r="AL246" s="193">
        <v>99.96</v>
      </c>
      <c r="AM246" s="193">
        <v>99.23</v>
      </c>
      <c r="AN246" s="193">
        <v>99.04</v>
      </c>
    </row>
    <row r="247" spans="23:40">
      <c r="W247" s="1" t="s">
        <v>1219</v>
      </c>
      <c r="X247" s="1" t="s">
        <v>446</v>
      </c>
      <c r="Y247" s="1" t="s">
        <v>453</v>
      </c>
      <c r="Z247" s="1" t="s">
        <v>589</v>
      </c>
      <c r="AA247" s="193" t="s">
        <v>208</v>
      </c>
      <c r="AB247" s="193">
        <v>91.11</v>
      </c>
      <c r="AC247" s="193">
        <v>99.16</v>
      </c>
      <c r="AD247" s="193" t="s">
        <v>186</v>
      </c>
      <c r="AE247" s="193">
        <v>97.29</v>
      </c>
      <c r="AF247" s="3" t="str">
        <f t="shared" si="29"/>
        <v>&lt;99</v>
      </c>
      <c r="AG247" s="1" t="s">
        <v>137</v>
      </c>
      <c r="AH247" s="1">
        <v>100</v>
      </c>
      <c r="AI247" s="1">
        <v>99.95</v>
      </c>
      <c r="AJ247" s="193">
        <v>94.12</v>
      </c>
      <c r="AK247" s="193">
        <v>99.47</v>
      </c>
      <c r="AL247" s="193">
        <v>99.85</v>
      </c>
      <c r="AM247" s="193">
        <v>98.93</v>
      </c>
      <c r="AN247" s="193">
        <v>98.31</v>
      </c>
    </row>
    <row r="248" spans="23:40">
      <c r="W248" s="1" t="s">
        <v>2575</v>
      </c>
      <c r="X248" s="1" t="s">
        <v>446</v>
      </c>
      <c r="Y248" s="1" t="s">
        <v>457</v>
      </c>
      <c r="Z248" s="1" t="s">
        <v>589</v>
      </c>
      <c r="AA248" s="193" t="s">
        <v>208</v>
      </c>
      <c r="AB248" s="193">
        <v>99.9</v>
      </c>
      <c r="AC248" s="193">
        <v>99.88</v>
      </c>
      <c r="AD248" s="193">
        <v>99.8</v>
      </c>
      <c r="AE248" s="193">
        <v>99.87</v>
      </c>
      <c r="AF248" s="3" t="str">
        <f t="shared" si="29"/>
        <v>&gt;99</v>
      </c>
      <c r="AG248" s="1" t="s">
        <v>137</v>
      </c>
      <c r="AH248" s="1">
        <v>100</v>
      </c>
      <c r="AI248" s="1">
        <v>99.86</v>
      </c>
      <c r="AJ248" s="193">
        <v>99.85</v>
      </c>
      <c r="AK248" s="193">
        <v>97.83</v>
      </c>
      <c r="AL248" s="193">
        <v>97.48</v>
      </c>
      <c r="AM248" s="193">
        <v>98.6</v>
      </c>
      <c r="AN248" s="193">
        <v>96.33</v>
      </c>
    </row>
    <row r="249" spans="23:40">
      <c r="W249" s="1" t="s">
        <v>1191</v>
      </c>
      <c r="X249" s="1" t="s">
        <v>446</v>
      </c>
      <c r="Y249" s="1" t="s">
        <v>459</v>
      </c>
      <c r="Z249" s="1" t="s">
        <v>589</v>
      </c>
      <c r="AA249" s="193" t="s">
        <v>208</v>
      </c>
      <c r="AB249" s="193">
        <v>100</v>
      </c>
      <c r="AC249" s="193">
        <v>100</v>
      </c>
      <c r="AD249" s="193">
        <v>100</v>
      </c>
      <c r="AE249" s="193">
        <v>100</v>
      </c>
      <c r="AF249" s="3" t="str">
        <f t="shared" si="29"/>
        <v>&gt;99</v>
      </c>
      <c r="AG249" s="1" t="s">
        <v>137</v>
      </c>
      <c r="AH249" s="1">
        <v>100</v>
      </c>
      <c r="AI249" s="1">
        <v>100</v>
      </c>
      <c r="AJ249" s="193">
        <v>100</v>
      </c>
      <c r="AK249" s="193">
        <v>100</v>
      </c>
      <c r="AL249" s="193">
        <v>85.17</v>
      </c>
      <c r="AM249" s="193">
        <v>96.53</v>
      </c>
      <c r="AN249" s="193">
        <v>99.99</v>
      </c>
    </row>
    <row r="250" spans="23:40">
      <c r="W250" s="1" t="s">
        <v>2274</v>
      </c>
      <c r="X250" s="1" t="s">
        <v>446</v>
      </c>
      <c r="Y250" s="1" t="s">
        <v>464</v>
      </c>
      <c r="Z250" s="1" t="s">
        <v>589</v>
      </c>
      <c r="AA250" s="193" t="s">
        <v>208</v>
      </c>
      <c r="AB250" s="193">
        <v>99.99</v>
      </c>
      <c r="AC250" s="193">
        <v>99.97</v>
      </c>
      <c r="AD250" s="193">
        <v>99.99</v>
      </c>
      <c r="AE250" s="193">
        <v>99.98</v>
      </c>
      <c r="AF250" s="3" t="str">
        <f t="shared" si="29"/>
        <v>&gt;99</v>
      </c>
      <c r="AG250" s="1" t="s">
        <v>137</v>
      </c>
      <c r="AH250" s="1">
        <v>99.86</v>
      </c>
      <c r="AI250" s="1">
        <v>100</v>
      </c>
      <c r="AJ250" s="193">
        <v>99.97</v>
      </c>
      <c r="AK250" s="193">
        <v>94.3</v>
      </c>
      <c r="AL250" s="193">
        <v>95.47</v>
      </c>
      <c r="AM250" s="193">
        <v>95.05</v>
      </c>
      <c r="AN250" s="193">
        <v>98.29</v>
      </c>
    </row>
    <row r="251" spans="23:40">
      <c r="W251" s="1" t="s">
        <v>1914</v>
      </c>
      <c r="X251" s="1" t="s">
        <v>446</v>
      </c>
      <c r="Y251" s="1" t="s">
        <v>464</v>
      </c>
      <c r="Z251" s="1" t="s">
        <v>589</v>
      </c>
      <c r="AA251" s="193" t="s">
        <v>208</v>
      </c>
      <c r="AB251" s="193">
        <v>93.02</v>
      </c>
      <c r="AC251" s="193">
        <v>88.41</v>
      </c>
      <c r="AD251" s="193" t="s">
        <v>186</v>
      </c>
      <c r="AE251" s="193">
        <v>89.83</v>
      </c>
      <c r="AF251" s="3" t="str">
        <f t="shared" si="29"/>
        <v>&lt;99</v>
      </c>
      <c r="AG251" s="1" t="s">
        <v>509</v>
      </c>
      <c r="AH251" s="1">
        <v>100</v>
      </c>
      <c r="AI251" s="1">
        <v>80.16</v>
      </c>
      <c r="AJ251" s="193">
        <v>97.68</v>
      </c>
      <c r="AK251" s="193">
        <v>91.18</v>
      </c>
      <c r="AL251" s="193">
        <v>68.19</v>
      </c>
      <c r="AM251" s="193">
        <v>76.150000000000006</v>
      </c>
      <c r="AN251" s="193">
        <v>65.540000000000006</v>
      </c>
    </row>
    <row r="252" spans="23:40">
      <c r="W252" s="1" t="s">
        <v>2376</v>
      </c>
      <c r="X252" s="1" t="s">
        <v>446</v>
      </c>
      <c r="Y252" s="1" t="s">
        <v>464</v>
      </c>
      <c r="Z252" s="1" t="s">
        <v>589</v>
      </c>
      <c r="AA252" s="193" t="s">
        <v>208</v>
      </c>
      <c r="AB252" s="193">
        <v>98.32</v>
      </c>
      <c r="AC252" s="193">
        <v>98.52</v>
      </c>
      <c r="AD252" s="193">
        <v>98.48</v>
      </c>
      <c r="AE252" s="193">
        <v>98.48</v>
      </c>
      <c r="AF252" s="3" t="str">
        <f t="shared" si="29"/>
        <v>&lt;99</v>
      </c>
      <c r="AG252" s="1" t="s">
        <v>137</v>
      </c>
      <c r="AH252" s="1">
        <v>100</v>
      </c>
      <c r="AI252" s="1">
        <v>96.7</v>
      </c>
      <c r="AJ252" s="193">
        <v>100</v>
      </c>
      <c r="AK252" s="193">
        <v>98.23</v>
      </c>
      <c r="AL252" s="193">
        <v>73.73</v>
      </c>
      <c r="AM252" s="193">
        <v>91.66</v>
      </c>
      <c r="AN252" s="193">
        <v>96.1</v>
      </c>
    </row>
    <row r="253" spans="23:40">
      <c r="W253" s="1" t="s">
        <v>1655</v>
      </c>
      <c r="X253" s="1" t="s">
        <v>446</v>
      </c>
      <c r="Y253" s="1" t="s">
        <v>457</v>
      </c>
      <c r="Z253" s="1" t="s">
        <v>589</v>
      </c>
      <c r="AA253" s="193" t="s">
        <v>208</v>
      </c>
      <c r="AB253" s="193" t="s">
        <v>186</v>
      </c>
      <c r="AC253" s="193" t="s">
        <v>186</v>
      </c>
      <c r="AD253" s="193">
        <v>99.97</v>
      </c>
      <c r="AE253" s="193">
        <v>99.97</v>
      </c>
      <c r="AF253" s="3" t="str">
        <f t="shared" si="29"/>
        <v>&gt;99</v>
      </c>
      <c r="AG253" s="1" t="s">
        <v>137</v>
      </c>
      <c r="AH253" s="1" t="s">
        <v>186</v>
      </c>
      <c r="AI253" s="1">
        <v>100</v>
      </c>
      <c r="AJ253" s="193">
        <v>99.97</v>
      </c>
      <c r="AK253" s="193">
        <v>100</v>
      </c>
      <c r="AL253" s="193">
        <v>100</v>
      </c>
      <c r="AM253" s="193">
        <v>96.52</v>
      </c>
      <c r="AN253" s="193">
        <v>98.06</v>
      </c>
    </row>
    <row r="254" spans="23:40">
      <c r="W254" s="1" t="s">
        <v>1196</v>
      </c>
      <c r="X254" s="1" t="s">
        <v>446</v>
      </c>
      <c r="Y254" s="1" t="s">
        <v>462</v>
      </c>
      <c r="Z254" s="1" t="s">
        <v>589</v>
      </c>
      <c r="AA254" s="193" t="s">
        <v>208</v>
      </c>
      <c r="AB254" s="193">
        <v>100</v>
      </c>
      <c r="AC254" s="193">
        <v>100</v>
      </c>
      <c r="AD254" s="193">
        <v>100</v>
      </c>
      <c r="AE254" s="193">
        <v>100</v>
      </c>
      <c r="AF254" s="3" t="str">
        <f t="shared" si="29"/>
        <v>&gt;99</v>
      </c>
      <c r="AG254" s="1" t="s">
        <v>137</v>
      </c>
      <c r="AH254" s="1">
        <v>100</v>
      </c>
      <c r="AI254" s="1">
        <v>100</v>
      </c>
      <c r="AJ254" s="193">
        <v>100</v>
      </c>
      <c r="AK254" s="193">
        <v>100</v>
      </c>
      <c r="AL254" s="193">
        <v>100</v>
      </c>
      <c r="AM254" s="193">
        <v>100</v>
      </c>
      <c r="AN254" s="193">
        <v>100</v>
      </c>
    </row>
    <row r="255" spans="23:40">
      <c r="W255" s="1" t="s">
        <v>2508</v>
      </c>
      <c r="X255" s="1" t="s">
        <v>446</v>
      </c>
      <c r="Y255" s="1" t="s">
        <v>464</v>
      </c>
      <c r="Z255" s="1" t="s">
        <v>589</v>
      </c>
      <c r="AA255" s="193" t="s">
        <v>208</v>
      </c>
      <c r="AB255" s="193" t="s">
        <v>186</v>
      </c>
      <c r="AC255" s="193">
        <v>99.89</v>
      </c>
      <c r="AD255" s="193">
        <v>99.89</v>
      </c>
      <c r="AE255" s="193">
        <v>99.89</v>
      </c>
      <c r="AF255" s="3" t="str">
        <f t="shared" si="29"/>
        <v>&gt;99</v>
      </c>
      <c r="AG255" s="1" t="s">
        <v>137</v>
      </c>
      <c r="AH255" s="1">
        <v>100</v>
      </c>
      <c r="AI255" s="1">
        <v>99.77</v>
      </c>
      <c r="AJ255" s="193">
        <v>100</v>
      </c>
      <c r="AK255" s="193">
        <v>99.97</v>
      </c>
      <c r="AL255" s="193">
        <v>100</v>
      </c>
      <c r="AM255" s="193">
        <v>99.99</v>
      </c>
      <c r="AN255" s="193">
        <v>99.76</v>
      </c>
    </row>
    <row r="256" spans="23:40">
      <c r="W256" s="1" t="s">
        <v>1098</v>
      </c>
      <c r="X256" s="1" t="s">
        <v>446</v>
      </c>
      <c r="Y256" s="1" t="s">
        <v>465</v>
      </c>
      <c r="Z256" s="1" t="s">
        <v>589</v>
      </c>
      <c r="AA256" s="193" t="s">
        <v>208</v>
      </c>
      <c r="AB256" s="193">
        <v>99.94</v>
      </c>
      <c r="AC256" s="193">
        <v>99.94</v>
      </c>
      <c r="AD256" s="193">
        <v>96.68</v>
      </c>
      <c r="AE256" s="193">
        <v>98.81</v>
      </c>
      <c r="AF256" s="3" t="str">
        <f t="shared" si="29"/>
        <v>&lt;99</v>
      </c>
      <c r="AG256" s="1" t="s">
        <v>137</v>
      </c>
      <c r="AH256" s="1">
        <v>100</v>
      </c>
      <c r="AI256" s="1">
        <v>99.94</v>
      </c>
      <c r="AJ256" s="193">
        <v>97.46</v>
      </c>
      <c r="AK256" s="193">
        <v>88.44</v>
      </c>
      <c r="AL256" s="193">
        <v>94.35</v>
      </c>
      <c r="AM256" s="193">
        <v>92.16</v>
      </c>
      <c r="AN256" s="193">
        <v>99.7</v>
      </c>
    </row>
    <row r="257" spans="23:40">
      <c r="W257" s="1" t="s">
        <v>1199</v>
      </c>
      <c r="X257" s="1" t="s">
        <v>446</v>
      </c>
      <c r="Y257" s="1" t="s">
        <v>465</v>
      </c>
      <c r="Z257" s="1" t="s">
        <v>589</v>
      </c>
      <c r="AA257" s="193" t="s">
        <v>208</v>
      </c>
      <c r="AB257" s="193">
        <v>99.25</v>
      </c>
      <c r="AC257" s="193">
        <v>99.34</v>
      </c>
      <c r="AD257" s="193">
        <v>99.35</v>
      </c>
      <c r="AE257" s="193">
        <v>99.31</v>
      </c>
      <c r="AF257" s="3" t="str">
        <f t="shared" si="29"/>
        <v>&gt;99</v>
      </c>
      <c r="AG257" s="1" t="s">
        <v>137</v>
      </c>
      <c r="AH257" s="1">
        <v>100</v>
      </c>
      <c r="AI257" s="1">
        <v>100</v>
      </c>
      <c r="AJ257" s="193">
        <v>98.5</v>
      </c>
      <c r="AK257" s="193">
        <v>100</v>
      </c>
      <c r="AL257" s="193">
        <v>100</v>
      </c>
      <c r="AM257" s="193">
        <v>99.6</v>
      </c>
      <c r="AN257" s="193">
        <v>99.5</v>
      </c>
    </row>
    <row r="258" spans="23:40">
      <c r="W258" s="1" t="s">
        <v>1202</v>
      </c>
      <c r="X258" s="1" t="s">
        <v>446</v>
      </c>
      <c r="Y258" s="1" t="s">
        <v>458</v>
      </c>
      <c r="Z258" s="1" t="s">
        <v>589</v>
      </c>
      <c r="AA258" s="193" t="s">
        <v>208</v>
      </c>
      <c r="AB258" s="193">
        <v>99.97</v>
      </c>
      <c r="AC258" s="193">
        <v>99.99</v>
      </c>
      <c r="AD258" s="193">
        <v>99.96</v>
      </c>
      <c r="AE258" s="193">
        <v>99.98</v>
      </c>
      <c r="AF258" s="3" t="str">
        <f t="shared" si="29"/>
        <v>&gt;99</v>
      </c>
      <c r="AG258" s="1" t="s">
        <v>137</v>
      </c>
      <c r="AH258" s="1">
        <v>100</v>
      </c>
      <c r="AI258" s="1">
        <v>99.96</v>
      </c>
      <c r="AJ258" s="193">
        <v>100</v>
      </c>
      <c r="AK258" s="193">
        <v>99.87</v>
      </c>
      <c r="AL258" s="193">
        <v>100</v>
      </c>
      <c r="AM258" s="193">
        <v>99.57</v>
      </c>
      <c r="AN258" s="193">
        <v>96.16</v>
      </c>
    </row>
    <row r="259" spans="23:40">
      <c r="W259" s="1" t="s">
        <v>1903</v>
      </c>
      <c r="X259" s="1" t="s">
        <v>446</v>
      </c>
      <c r="Y259" s="1" t="s">
        <v>448</v>
      </c>
      <c r="Z259" s="1" t="s">
        <v>589</v>
      </c>
      <c r="AA259" s="193" t="s">
        <v>208</v>
      </c>
      <c r="AB259" s="193">
        <v>97.07</v>
      </c>
      <c r="AC259" s="193">
        <v>97.59</v>
      </c>
      <c r="AD259" s="193">
        <v>97.64</v>
      </c>
      <c r="AE259" s="193">
        <v>97.48</v>
      </c>
      <c r="AF259" s="3" t="str">
        <f t="shared" si="29"/>
        <v>&lt;99</v>
      </c>
      <c r="AG259" s="1" t="s">
        <v>137</v>
      </c>
      <c r="AH259" s="1">
        <v>99.95</v>
      </c>
      <c r="AI259" s="1">
        <v>94.84</v>
      </c>
      <c r="AJ259" s="193">
        <v>99.7</v>
      </c>
      <c r="AK259" s="193">
        <v>99.8</v>
      </c>
      <c r="AL259" s="193">
        <v>79.78</v>
      </c>
      <c r="AM259" s="193">
        <v>90.01</v>
      </c>
      <c r="AN259" s="193">
        <v>94</v>
      </c>
    </row>
    <row r="260" spans="23:40">
      <c r="W260" s="1" t="s">
        <v>1237</v>
      </c>
      <c r="X260" s="1" t="s">
        <v>446</v>
      </c>
      <c r="Y260" s="1" t="s">
        <v>453</v>
      </c>
      <c r="Z260" s="1" t="s">
        <v>589</v>
      </c>
      <c r="AA260" s="193" t="s">
        <v>208</v>
      </c>
      <c r="AB260" s="193">
        <v>96.23</v>
      </c>
      <c r="AC260" s="193">
        <v>99.18</v>
      </c>
      <c r="AD260" s="193">
        <v>99.28</v>
      </c>
      <c r="AE260" s="193">
        <v>98.74</v>
      </c>
      <c r="AF260" s="3" t="str">
        <f t="shared" ref="AF260:AF323" si="30">IF(AE260&lt;99,"&lt;99","&gt;99")</f>
        <v>&lt;99</v>
      </c>
      <c r="AG260" s="1" t="s">
        <v>137</v>
      </c>
      <c r="AH260" s="1">
        <v>99.94</v>
      </c>
      <c r="AI260" s="1">
        <v>99.57</v>
      </c>
      <c r="AJ260" s="193">
        <v>97.7</v>
      </c>
      <c r="AK260" s="193">
        <v>89.26</v>
      </c>
      <c r="AL260" s="193">
        <v>94.96</v>
      </c>
      <c r="AM260" s="193">
        <v>93.88</v>
      </c>
      <c r="AN260" s="193">
        <v>96.15</v>
      </c>
    </row>
    <row r="261" spans="23:40">
      <c r="W261" s="1" t="s">
        <v>1259</v>
      </c>
      <c r="X261" s="1" t="s">
        <v>446</v>
      </c>
      <c r="Y261" s="1" t="s">
        <v>453</v>
      </c>
      <c r="Z261" s="1" t="s">
        <v>589</v>
      </c>
      <c r="AA261" s="193" t="s">
        <v>208</v>
      </c>
      <c r="AB261" s="193" t="s">
        <v>186</v>
      </c>
      <c r="AC261" s="193">
        <v>99.16</v>
      </c>
      <c r="AD261" s="193">
        <v>99.24</v>
      </c>
      <c r="AE261" s="193">
        <v>99.18</v>
      </c>
      <c r="AF261" s="3" t="str">
        <f t="shared" si="30"/>
        <v>&gt;99</v>
      </c>
      <c r="AG261" s="1" t="s">
        <v>137</v>
      </c>
      <c r="AH261" s="1">
        <v>100</v>
      </c>
      <c r="AI261" s="1">
        <v>99.91</v>
      </c>
      <c r="AJ261" s="193">
        <v>98.31</v>
      </c>
      <c r="AK261" s="193">
        <v>100</v>
      </c>
      <c r="AL261" s="193">
        <v>99.85</v>
      </c>
      <c r="AM261" s="193">
        <v>99.06</v>
      </c>
      <c r="AN261" s="193">
        <v>99.29</v>
      </c>
    </row>
    <row r="262" spans="23:40">
      <c r="W262" s="1" t="s">
        <v>1256</v>
      </c>
      <c r="X262" s="1" t="s">
        <v>446</v>
      </c>
      <c r="Y262" s="1" t="s">
        <v>458</v>
      </c>
      <c r="Z262" s="1" t="s">
        <v>589</v>
      </c>
      <c r="AA262" s="193" t="s">
        <v>208</v>
      </c>
      <c r="AB262" s="193">
        <v>99.99</v>
      </c>
      <c r="AC262" s="193">
        <v>100</v>
      </c>
      <c r="AD262" s="193">
        <v>100</v>
      </c>
      <c r="AE262" s="193">
        <v>100</v>
      </c>
      <c r="AF262" s="3" t="str">
        <f t="shared" si="30"/>
        <v>&gt;99</v>
      </c>
      <c r="AG262" s="1" t="s">
        <v>137</v>
      </c>
      <c r="AH262" s="1">
        <v>100</v>
      </c>
      <c r="AI262" s="1">
        <v>100</v>
      </c>
      <c r="AJ262" s="193">
        <v>100</v>
      </c>
      <c r="AK262" s="193">
        <v>99.86</v>
      </c>
      <c r="AL262" s="193">
        <v>100</v>
      </c>
      <c r="AM262" s="193">
        <v>99.57</v>
      </c>
      <c r="AN262" s="193">
        <v>92.44</v>
      </c>
    </row>
    <row r="263" spans="23:40">
      <c r="W263" s="1" t="s">
        <v>1240</v>
      </c>
      <c r="X263" s="1" t="s">
        <v>446</v>
      </c>
      <c r="Y263" s="1" t="s">
        <v>465</v>
      </c>
      <c r="Z263" s="1" t="s">
        <v>589</v>
      </c>
      <c r="AA263" s="193" t="s">
        <v>208</v>
      </c>
      <c r="AB263" s="193">
        <v>98.82</v>
      </c>
      <c r="AC263" s="193">
        <v>99.91</v>
      </c>
      <c r="AD263" s="193">
        <v>99.92</v>
      </c>
      <c r="AE263" s="193">
        <v>99.74</v>
      </c>
      <c r="AF263" s="3" t="str">
        <f t="shared" si="30"/>
        <v>&gt;99</v>
      </c>
      <c r="AG263" s="1" t="s">
        <v>137</v>
      </c>
      <c r="AH263" s="1">
        <v>100</v>
      </c>
      <c r="AI263" s="1">
        <v>99.82</v>
      </c>
      <c r="AJ263" s="193">
        <v>99.62</v>
      </c>
      <c r="AK263" s="193">
        <v>98.47</v>
      </c>
      <c r="AL263" s="193">
        <v>99.99</v>
      </c>
      <c r="AM263" s="193">
        <v>99.23</v>
      </c>
      <c r="AN263" s="193">
        <v>94.73</v>
      </c>
    </row>
    <row r="264" spans="23:40">
      <c r="W264" s="1" t="s">
        <v>1284</v>
      </c>
      <c r="X264" s="1" t="s">
        <v>446</v>
      </c>
      <c r="Y264" s="1" t="s">
        <v>460</v>
      </c>
      <c r="Z264" s="1" t="s">
        <v>589</v>
      </c>
      <c r="AA264" s="193" t="s">
        <v>208</v>
      </c>
      <c r="AB264" s="193">
        <v>100</v>
      </c>
      <c r="AC264" s="193">
        <v>100</v>
      </c>
      <c r="AD264" s="193">
        <v>99.99</v>
      </c>
      <c r="AE264" s="193">
        <v>100</v>
      </c>
      <c r="AF264" s="3" t="str">
        <f t="shared" si="30"/>
        <v>&gt;99</v>
      </c>
      <c r="AG264" s="1" t="s">
        <v>137</v>
      </c>
      <c r="AH264" s="1">
        <v>100</v>
      </c>
      <c r="AI264" s="1">
        <v>99.99</v>
      </c>
      <c r="AJ264" s="193">
        <v>100</v>
      </c>
      <c r="AK264" s="193">
        <v>100</v>
      </c>
      <c r="AL264" s="193">
        <v>100</v>
      </c>
      <c r="AM264" s="193">
        <v>100</v>
      </c>
      <c r="AN264" s="193">
        <v>98.25</v>
      </c>
    </row>
    <row r="265" spans="23:40">
      <c r="W265" s="1" t="s">
        <v>1252</v>
      </c>
      <c r="X265" s="1" t="s">
        <v>446</v>
      </c>
      <c r="Y265" s="1" t="s">
        <v>459</v>
      </c>
      <c r="Z265" s="1" t="s">
        <v>589</v>
      </c>
      <c r="AA265" s="193" t="s">
        <v>208</v>
      </c>
      <c r="AB265" s="193" t="s">
        <v>186</v>
      </c>
      <c r="AC265" s="193">
        <v>99.94</v>
      </c>
      <c r="AD265" s="193" t="s">
        <v>186</v>
      </c>
      <c r="AE265" s="193">
        <v>99.94</v>
      </c>
      <c r="AF265" s="3" t="str">
        <f t="shared" si="30"/>
        <v>&gt;99</v>
      </c>
      <c r="AG265" s="1" t="s">
        <v>137</v>
      </c>
      <c r="AH265" s="1">
        <v>100</v>
      </c>
      <c r="AI265" s="1">
        <v>99.86</v>
      </c>
      <c r="AJ265" s="193">
        <v>100</v>
      </c>
      <c r="AK265" s="193">
        <v>93.52</v>
      </c>
      <c r="AL265" s="193">
        <v>99.93</v>
      </c>
      <c r="AM265" s="193">
        <v>98.46</v>
      </c>
      <c r="AN265" s="193">
        <v>94.73</v>
      </c>
    </row>
    <row r="266" spans="23:40">
      <c r="W266" s="1" t="s">
        <v>1517</v>
      </c>
      <c r="X266" s="1" t="s">
        <v>446</v>
      </c>
      <c r="Y266" s="1" t="s">
        <v>453</v>
      </c>
      <c r="Z266" s="1" t="s">
        <v>589</v>
      </c>
      <c r="AA266" s="193" t="s">
        <v>208</v>
      </c>
      <c r="AB266" s="193" t="s">
        <v>186</v>
      </c>
      <c r="AC266" s="193">
        <v>99.24</v>
      </c>
      <c r="AD266" s="193">
        <v>99.29</v>
      </c>
      <c r="AE266" s="193">
        <v>99.25</v>
      </c>
      <c r="AF266" s="3" t="str">
        <f t="shared" si="30"/>
        <v>&gt;99</v>
      </c>
      <c r="AG266" s="1" t="s">
        <v>137</v>
      </c>
      <c r="AH266" s="1">
        <v>100</v>
      </c>
      <c r="AI266" s="1">
        <v>99.97</v>
      </c>
      <c r="AJ266" s="193">
        <v>98.39</v>
      </c>
      <c r="AK266" s="193">
        <v>100</v>
      </c>
      <c r="AL266" s="193">
        <v>99.86</v>
      </c>
      <c r="AM266" s="193">
        <v>99.18</v>
      </c>
      <c r="AN266" s="193">
        <v>99.3</v>
      </c>
    </row>
    <row r="267" spans="23:40">
      <c r="W267" s="1" t="s">
        <v>1290</v>
      </c>
      <c r="X267" s="1" t="s">
        <v>446</v>
      </c>
      <c r="Y267" s="1" t="s">
        <v>460</v>
      </c>
      <c r="Z267" s="1" t="s">
        <v>589</v>
      </c>
      <c r="AA267" s="193" t="s">
        <v>208</v>
      </c>
      <c r="AB267" s="193">
        <v>100</v>
      </c>
      <c r="AC267" s="193">
        <v>100</v>
      </c>
      <c r="AD267" s="193">
        <v>100</v>
      </c>
      <c r="AE267" s="193">
        <v>100</v>
      </c>
      <c r="AF267" s="3" t="str">
        <f t="shared" si="30"/>
        <v>&gt;99</v>
      </c>
      <c r="AG267" s="1" t="s">
        <v>137</v>
      </c>
      <c r="AH267" s="1">
        <v>100</v>
      </c>
      <c r="AI267" s="1">
        <v>100</v>
      </c>
      <c r="AJ267" s="193">
        <v>100</v>
      </c>
      <c r="AK267" s="193">
        <v>99.98</v>
      </c>
      <c r="AL267" s="193">
        <v>99.96</v>
      </c>
      <c r="AM267" s="193">
        <v>99.98</v>
      </c>
      <c r="AN267" s="193">
        <v>99.99</v>
      </c>
    </row>
    <row r="268" spans="23:40">
      <c r="W268" s="1" t="s">
        <v>1793</v>
      </c>
      <c r="X268" s="1" t="s">
        <v>446</v>
      </c>
      <c r="Y268" s="1" t="s">
        <v>458</v>
      </c>
      <c r="Z268" s="1" t="s">
        <v>589</v>
      </c>
      <c r="AA268" s="193" t="s">
        <v>208</v>
      </c>
      <c r="AB268" s="193">
        <v>100</v>
      </c>
      <c r="AC268" s="193">
        <v>99.99</v>
      </c>
      <c r="AD268" s="193">
        <v>99.71</v>
      </c>
      <c r="AE268" s="193">
        <v>99.95</v>
      </c>
      <c r="AF268" s="3" t="str">
        <f t="shared" si="30"/>
        <v>&gt;99</v>
      </c>
      <c r="AG268" s="1" t="s">
        <v>137</v>
      </c>
      <c r="AH268" s="1">
        <v>100</v>
      </c>
      <c r="AI268" s="1">
        <v>99.89</v>
      </c>
      <c r="AJ268" s="193">
        <v>100</v>
      </c>
      <c r="AK268" s="193">
        <v>99.82</v>
      </c>
      <c r="AL268" s="193">
        <v>99.25</v>
      </c>
      <c r="AM268" s="193">
        <v>99.31</v>
      </c>
      <c r="AN268" s="193">
        <v>97</v>
      </c>
    </row>
    <row r="269" spans="23:40">
      <c r="W269" s="1" t="s">
        <v>1303</v>
      </c>
      <c r="X269" s="1" t="s">
        <v>446</v>
      </c>
      <c r="Y269" s="1" t="s">
        <v>460</v>
      </c>
      <c r="Z269" s="1" t="s">
        <v>589</v>
      </c>
      <c r="AA269" s="193" t="s">
        <v>208</v>
      </c>
      <c r="AB269" s="193">
        <v>99.93</v>
      </c>
      <c r="AC269" s="193">
        <v>100</v>
      </c>
      <c r="AD269" s="193">
        <v>99.98</v>
      </c>
      <c r="AE269" s="193">
        <v>99.98</v>
      </c>
      <c r="AF269" s="3" t="str">
        <f t="shared" si="30"/>
        <v>&gt;99</v>
      </c>
      <c r="AG269" s="1" t="s">
        <v>137</v>
      </c>
      <c r="AH269" s="1">
        <v>100</v>
      </c>
      <c r="AI269" s="1">
        <v>100</v>
      </c>
      <c r="AJ269" s="193">
        <v>99.96</v>
      </c>
      <c r="AK269" s="193">
        <v>99.98</v>
      </c>
      <c r="AL269" s="193">
        <v>99.99</v>
      </c>
      <c r="AM269" s="193">
        <v>99.99</v>
      </c>
      <c r="AN269" s="193">
        <v>99.98</v>
      </c>
    </row>
    <row r="270" spans="23:40">
      <c r="W270" s="1" t="s">
        <v>1306</v>
      </c>
      <c r="X270" s="1" t="s">
        <v>446</v>
      </c>
      <c r="Y270" s="1" t="s">
        <v>460</v>
      </c>
      <c r="Z270" s="1" t="s">
        <v>589</v>
      </c>
      <c r="AA270" s="193" t="s">
        <v>208</v>
      </c>
      <c r="AB270" s="193">
        <v>100</v>
      </c>
      <c r="AC270" s="193">
        <v>100</v>
      </c>
      <c r="AD270" s="193">
        <v>100</v>
      </c>
      <c r="AE270" s="193">
        <v>100</v>
      </c>
      <c r="AF270" s="3" t="str">
        <f t="shared" si="30"/>
        <v>&gt;99</v>
      </c>
      <c r="AG270" s="1" t="s">
        <v>137</v>
      </c>
      <c r="AH270" s="1">
        <v>100</v>
      </c>
      <c r="AI270" s="1">
        <v>100</v>
      </c>
      <c r="AJ270" s="193">
        <v>100</v>
      </c>
      <c r="AK270" s="193">
        <v>99.95</v>
      </c>
      <c r="AL270" s="193">
        <v>99.43</v>
      </c>
      <c r="AM270" s="193">
        <v>99.84</v>
      </c>
      <c r="AN270" s="193">
        <v>97</v>
      </c>
    </row>
    <row r="271" spans="23:40">
      <c r="W271" s="1" t="s">
        <v>4047</v>
      </c>
      <c r="X271" s="1" t="s">
        <v>446</v>
      </c>
      <c r="Y271" s="1" t="s">
        <v>450</v>
      </c>
      <c r="Z271" s="1" t="s">
        <v>589</v>
      </c>
      <c r="AA271" s="193" t="s">
        <v>208</v>
      </c>
      <c r="AB271" s="193">
        <v>99.36</v>
      </c>
      <c r="AC271" s="193">
        <v>99.42</v>
      </c>
      <c r="AD271" s="193">
        <v>99.44</v>
      </c>
      <c r="AE271" s="193">
        <v>99.41</v>
      </c>
      <c r="AF271" s="3" t="str">
        <f t="shared" si="30"/>
        <v>&gt;99</v>
      </c>
      <c r="AG271" s="1" t="s">
        <v>137</v>
      </c>
      <c r="AH271" s="1">
        <v>100</v>
      </c>
      <c r="AI271" s="1">
        <v>100</v>
      </c>
      <c r="AJ271" s="193">
        <v>98.72</v>
      </c>
      <c r="AK271" s="193">
        <v>100</v>
      </c>
      <c r="AL271" s="193">
        <v>99.96</v>
      </c>
      <c r="AM271" s="193">
        <v>99.19</v>
      </c>
      <c r="AN271" s="193">
        <v>100</v>
      </c>
    </row>
    <row r="272" spans="23:40">
      <c r="W272" s="1" t="s">
        <v>1153</v>
      </c>
      <c r="X272" s="1" t="s">
        <v>446</v>
      </c>
      <c r="Y272" s="1" t="s">
        <v>458</v>
      </c>
      <c r="Z272" s="1" t="s">
        <v>589</v>
      </c>
      <c r="AA272" s="193" t="s">
        <v>208</v>
      </c>
      <c r="AB272" s="193">
        <v>98.69</v>
      </c>
      <c r="AC272" s="193">
        <v>99.94</v>
      </c>
      <c r="AD272" s="193" t="s">
        <v>186</v>
      </c>
      <c r="AE272" s="193">
        <v>99.54</v>
      </c>
      <c r="AF272" s="3" t="str">
        <f t="shared" si="30"/>
        <v>&gt;99</v>
      </c>
      <c r="AG272" s="1" t="s">
        <v>137</v>
      </c>
      <c r="AH272" s="1">
        <v>99.56</v>
      </c>
      <c r="AI272" s="1">
        <v>99.97</v>
      </c>
      <c r="AJ272" s="193">
        <v>99.1</v>
      </c>
      <c r="AK272" s="193">
        <v>99.78</v>
      </c>
      <c r="AL272" s="193">
        <v>100</v>
      </c>
      <c r="AM272" s="193">
        <v>99.55</v>
      </c>
      <c r="AN272" s="193">
        <v>99.36</v>
      </c>
    </row>
    <row r="273" spans="23:40">
      <c r="W273" s="1" t="s">
        <v>1205</v>
      </c>
      <c r="X273" s="1" t="s">
        <v>445</v>
      </c>
      <c r="Y273" s="1" t="s">
        <v>458</v>
      </c>
      <c r="Z273" s="1" t="s">
        <v>589</v>
      </c>
      <c r="AA273" s="193" t="s">
        <v>208</v>
      </c>
      <c r="AB273" s="193">
        <v>99.99</v>
      </c>
      <c r="AC273" s="193">
        <v>99.99</v>
      </c>
      <c r="AD273" s="193">
        <v>100</v>
      </c>
      <c r="AE273" s="193">
        <v>100</v>
      </c>
      <c r="AF273" s="3" t="str">
        <f t="shared" si="30"/>
        <v>&gt;99</v>
      </c>
      <c r="AG273" s="1" t="s">
        <v>137</v>
      </c>
      <c r="AH273" s="1">
        <v>100</v>
      </c>
      <c r="AI273" s="1">
        <v>100</v>
      </c>
      <c r="AJ273" s="193">
        <v>100</v>
      </c>
      <c r="AK273" s="193">
        <v>99.82</v>
      </c>
      <c r="AL273" s="193">
        <v>100</v>
      </c>
      <c r="AM273" s="193">
        <v>99.56</v>
      </c>
      <c r="AN273" s="193">
        <v>99.43</v>
      </c>
    </row>
    <row r="274" spans="23:40">
      <c r="W274" s="1" t="s">
        <v>1298</v>
      </c>
      <c r="X274" s="1" t="s">
        <v>446</v>
      </c>
      <c r="Y274" s="1" t="s">
        <v>464</v>
      </c>
      <c r="Z274" s="1" t="s">
        <v>589</v>
      </c>
      <c r="AA274" s="193" t="s">
        <v>208</v>
      </c>
      <c r="AB274" s="193">
        <v>99.97</v>
      </c>
      <c r="AC274" s="193">
        <v>100</v>
      </c>
      <c r="AD274" s="193">
        <v>100</v>
      </c>
      <c r="AE274" s="193">
        <v>99.99</v>
      </c>
      <c r="AF274" s="3" t="str">
        <f t="shared" si="30"/>
        <v>&gt;99</v>
      </c>
      <c r="AG274" s="1" t="s">
        <v>137</v>
      </c>
      <c r="AH274" s="1">
        <v>100</v>
      </c>
      <c r="AI274" s="1">
        <v>99.99</v>
      </c>
      <c r="AJ274" s="193">
        <v>100</v>
      </c>
      <c r="AK274" s="193">
        <v>100</v>
      </c>
      <c r="AL274" s="193">
        <v>100</v>
      </c>
      <c r="AM274" s="193">
        <v>99.79</v>
      </c>
      <c r="AN274" s="193">
        <v>99.94</v>
      </c>
    </row>
    <row r="275" spans="23:40">
      <c r="W275" s="1" t="s">
        <v>909</v>
      </c>
      <c r="X275" s="1" t="s">
        <v>445</v>
      </c>
      <c r="Y275" s="1" t="s">
        <v>457</v>
      </c>
      <c r="Z275" s="1" t="s">
        <v>589</v>
      </c>
      <c r="AA275" s="193" t="s">
        <v>208</v>
      </c>
      <c r="AB275" s="193">
        <v>99.78</v>
      </c>
      <c r="AC275" s="193">
        <v>95.88</v>
      </c>
      <c r="AD275" s="193" t="s">
        <v>186</v>
      </c>
      <c r="AE275" s="193">
        <v>97.5</v>
      </c>
      <c r="AF275" s="3" t="str">
        <f t="shared" si="30"/>
        <v>&lt;99</v>
      </c>
      <c r="AG275" s="1" t="s">
        <v>137</v>
      </c>
      <c r="AH275" s="1">
        <v>100</v>
      </c>
      <c r="AI275" s="1">
        <v>99.76</v>
      </c>
      <c r="AJ275" s="193">
        <v>94.88</v>
      </c>
      <c r="AK275" s="193">
        <v>99.23</v>
      </c>
      <c r="AL275" s="193">
        <v>99.98</v>
      </c>
      <c r="AM275" s="193">
        <v>91.94</v>
      </c>
      <c r="AN275" s="193">
        <v>95.11</v>
      </c>
    </row>
    <row r="276" spans="23:40">
      <c r="W276" s="1" t="s">
        <v>1310</v>
      </c>
      <c r="X276" s="1" t="s">
        <v>446</v>
      </c>
      <c r="Y276" s="1" t="s">
        <v>460</v>
      </c>
      <c r="Z276" s="1" t="s">
        <v>589</v>
      </c>
      <c r="AA276" s="193" t="s">
        <v>208</v>
      </c>
      <c r="AB276" s="193">
        <v>100</v>
      </c>
      <c r="AC276" s="193">
        <v>100</v>
      </c>
      <c r="AD276" s="193">
        <v>100</v>
      </c>
      <c r="AE276" s="193">
        <v>100</v>
      </c>
      <c r="AF276" s="3" t="str">
        <f t="shared" si="30"/>
        <v>&gt;99</v>
      </c>
      <c r="AG276" s="1" t="s">
        <v>137</v>
      </c>
      <c r="AH276" s="1">
        <v>100</v>
      </c>
      <c r="AI276" s="1">
        <v>100</v>
      </c>
      <c r="AJ276" s="193">
        <v>100</v>
      </c>
      <c r="AK276" s="193">
        <v>100</v>
      </c>
      <c r="AL276" s="193">
        <v>100</v>
      </c>
      <c r="AM276" s="193">
        <v>97.3</v>
      </c>
      <c r="AN276" s="193">
        <v>99.53</v>
      </c>
    </row>
    <row r="277" spans="23:40">
      <c r="W277" s="1" t="s">
        <v>1339</v>
      </c>
      <c r="X277" s="1" t="s">
        <v>446</v>
      </c>
      <c r="Y277" s="1" t="s">
        <v>460</v>
      </c>
      <c r="Z277" s="1" t="s">
        <v>589</v>
      </c>
      <c r="AA277" s="193" t="s">
        <v>208</v>
      </c>
      <c r="AB277" s="193" t="s">
        <v>186</v>
      </c>
      <c r="AC277" s="193">
        <v>100</v>
      </c>
      <c r="AD277" s="193">
        <v>100</v>
      </c>
      <c r="AE277" s="193">
        <v>100</v>
      </c>
      <c r="AF277" s="3" t="str">
        <f t="shared" si="30"/>
        <v>&gt;99</v>
      </c>
      <c r="AG277" s="1" t="s">
        <v>137</v>
      </c>
      <c r="AH277" s="1">
        <v>100</v>
      </c>
      <c r="AI277" s="1">
        <v>100</v>
      </c>
      <c r="AJ277" s="193">
        <v>100</v>
      </c>
      <c r="AK277" s="193">
        <v>100</v>
      </c>
      <c r="AL277" s="193">
        <v>100</v>
      </c>
      <c r="AM277" s="193">
        <v>99.99</v>
      </c>
      <c r="AN277" s="193">
        <v>99.98</v>
      </c>
    </row>
    <row r="278" spans="23:40">
      <c r="W278" s="1" t="s">
        <v>2388</v>
      </c>
      <c r="X278" s="1" t="s">
        <v>446</v>
      </c>
      <c r="Y278" s="1" t="s">
        <v>465</v>
      </c>
      <c r="Z278" s="1" t="s">
        <v>589</v>
      </c>
      <c r="AA278" s="193" t="s">
        <v>208</v>
      </c>
      <c r="AB278" s="193">
        <v>99.96</v>
      </c>
      <c r="AC278" s="193">
        <v>99.99</v>
      </c>
      <c r="AD278" s="193">
        <v>99.99</v>
      </c>
      <c r="AE278" s="193">
        <v>99.99</v>
      </c>
      <c r="AF278" s="3" t="str">
        <f t="shared" si="30"/>
        <v>&gt;99</v>
      </c>
      <c r="AG278" s="1" t="s">
        <v>137</v>
      </c>
      <c r="AH278" s="1">
        <v>100</v>
      </c>
      <c r="AI278" s="1">
        <v>100</v>
      </c>
      <c r="AJ278" s="193">
        <v>99.97</v>
      </c>
      <c r="AK278" s="193">
        <v>100</v>
      </c>
      <c r="AL278" s="193">
        <v>100</v>
      </c>
      <c r="AM278" s="193">
        <v>99.6</v>
      </c>
      <c r="AN278" s="193">
        <v>99.42</v>
      </c>
    </row>
    <row r="279" spans="23:40">
      <c r="W279" s="1" t="s">
        <v>1283</v>
      </c>
      <c r="X279" s="1" t="s">
        <v>445</v>
      </c>
      <c r="Y279" s="1" t="s">
        <v>465</v>
      </c>
      <c r="Z279" s="1" t="s">
        <v>589</v>
      </c>
      <c r="AA279" s="193" t="s">
        <v>208</v>
      </c>
      <c r="AB279" s="193">
        <v>100</v>
      </c>
      <c r="AC279" s="193">
        <v>100</v>
      </c>
      <c r="AD279" s="193">
        <v>100</v>
      </c>
      <c r="AE279" s="193">
        <v>100</v>
      </c>
      <c r="AF279" s="3" t="str">
        <f t="shared" si="30"/>
        <v>&gt;99</v>
      </c>
      <c r="AG279" s="1" t="s">
        <v>137</v>
      </c>
      <c r="AH279" s="1">
        <v>100</v>
      </c>
      <c r="AI279" s="1">
        <v>100</v>
      </c>
      <c r="AJ279" s="193">
        <v>100</v>
      </c>
      <c r="AK279" s="193">
        <v>100</v>
      </c>
      <c r="AL279" s="193">
        <v>100</v>
      </c>
      <c r="AM279" s="193">
        <v>99.59</v>
      </c>
      <c r="AN279" s="193">
        <v>97.04</v>
      </c>
    </row>
    <row r="280" spans="23:40">
      <c r="W280" s="1" t="s">
        <v>823</v>
      </c>
      <c r="X280" s="1" t="s">
        <v>445</v>
      </c>
      <c r="Y280" s="1" t="s">
        <v>465</v>
      </c>
      <c r="Z280" s="1" t="s">
        <v>589</v>
      </c>
      <c r="AA280" s="193" t="s">
        <v>208</v>
      </c>
      <c r="AB280" s="193">
        <v>99.59</v>
      </c>
      <c r="AC280" s="193">
        <v>100</v>
      </c>
      <c r="AD280" s="193">
        <v>100</v>
      </c>
      <c r="AE280" s="193">
        <v>99.94</v>
      </c>
      <c r="AF280" s="3" t="str">
        <f t="shared" si="30"/>
        <v>&gt;99</v>
      </c>
      <c r="AG280" s="1" t="s">
        <v>137</v>
      </c>
      <c r="AH280" s="1">
        <v>100</v>
      </c>
      <c r="AI280" s="1">
        <v>99.95</v>
      </c>
      <c r="AJ280" s="193">
        <v>99.91</v>
      </c>
      <c r="AK280" s="193">
        <v>99.97</v>
      </c>
      <c r="AL280" s="193">
        <v>99.82</v>
      </c>
      <c r="AM280" s="193">
        <v>99.32</v>
      </c>
      <c r="AN280" s="193">
        <v>99.51</v>
      </c>
    </row>
    <row r="281" spans="23:40">
      <c r="W281" s="1" t="s">
        <v>1308</v>
      </c>
      <c r="X281" s="1" t="s">
        <v>446</v>
      </c>
      <c r="Y281" s="1" t="s">
        <v>459</v>
      </c>
      <c r="Z281" s="1" t="s">
        <v>589</v>
      </c>
      <c r="AA281" s="193" t="s">
        <v>208</v>
      </c>
      <c r="AB281" s="193">
        <v>100</v>
      </c>
      <c r="AC281" s="193">
        <v>100</v>
      </c>
      <c r="AD281" s="193">
        <v>100</v>
      </c>
      <c r="AE281" s="193">
        <v>100</v>
      </c>
      <c r="AF281" s="3" t="str">
        <f t="shared" si="30"/>
        <v>&gt;99</v>
      </c>
      <c r="AG281" s="1" t="s">
        <v>137</v>
      </c>
      <c r="AH281" s="1">
        <v>100</v>
      </c>
      <c r="AI281" s="1">
        <v>100</v>
      </c>
      <c r="AJ281" s="193">
        <v>100</v>
      </c>
      <c r="AK281" s="193">
        <v>100</v>
      </c>
      <c r="AL281" s="193">
        <v>100</v>
      </c>
      <c r="AM281" s="193">
        <v>100</v>
      </c>
      <c r="AN281" s="193">
        <v>98.21</v>
      </c>
    </row>
    <row r="282" spans="23:40">
      <c r="W282" s="1" t="s">
        <v>1344</v>
      </c>
      <c r="X282" s="1" t="s">
        <v>446</v>
      </c>
      <c r="Y282" s="1" t="s">
        <v>460</v>
      </c>
      <c r="Z282" s="1" t="s">
        <v>589</v>
      </c>
      <c r="AA282" s="193" t="s">
        <v>208</v>
      </c>
      <c r="AB282" s="193">
        <v>99.94</v>
      </c>
      <c r="AC282" s="193">
        <v>100</v>
      </c>
      <c r="AD282" s="193">
        <v>100</v>
      </c>
      <c r="AE282" s="193">
        <v>99.99</v>
      </c>
      <c r="AF282" s="3" t="str">
        <f t="shared" si="30"/>
        <v>&gt;99</v>
      </c>
      <c r="AG282" s="1" t="s">
        <v>137</v>
      </c>
      <c r="AH282" s="1">
        <v>100</v>
      </c>
      <c r="AI282" s="1">
        <v>100</v>
      </c>
      <c r="AJ282" s="193">
        <v>99.97</v>
      </c>
      <c r="AK282" s="193">
        <v>100</v>
      </c>
      <c r="AL282" s="193">
        <v>99.94</v>
      </c>
      <c r="AM282" s="193">
        <v>99.98</v>
      </c>
      <c r="AN282" s="193">
        <v>99.99</v>
      </c>
    </row>
    <row r="283" spans="23:40">
      <c r="W283" s="1" t="s">
        <v>1545</v>
      </c>
      <c r="X283" s="1" t="s">
        <v>446</v>
      </c>
      <c r="Y283" s="1" t="s">
        <v>465</v>
      </c>
      <c r="Z283" s="1" t="s">
        <v>589</v>
      </c>
      <c r="AA283" s="193" t="s">
        <v>208</v>
      </c>
      <c r="AB283" s="193">
        <v>98.23</v>
      </c>
      <c r="AC283" s="193">
        <v>97.56</v>
      </c>
      <c r="AD283" s="193">
        <v>97.57</v>
      </c>
      <c r="AE283" s="193">
        <v>97.69</v>
      </c>
      <c r="AF283" s="3" t="str">
        <f t="shared" si="30"/>
        <v>&lt;99</v>
      </c>
      <c r="AG283" s="1" t="s">
        <v>137</v>
      </c>
      <c r="AH283" s="1">
        <v>100</v>
      </c>
      <c r="AI283" s="1">
        <v>94.99</v>
      </c>
      <c r="AJ283" s="193">
        <v>100</v>
      </c>
      <c r="AK283" s="193">
        <v>98.48</v>
      </c>
      <c r="AL283" s="193">
        <v>100</v>
      </c>
      <c r="AM283" s="193">
        <v>99.24</v>
      </c>
      <c r="AN283" s="193">
        <v>99.5</v>
      </c>
    </row>
    <row r="284" spans="23:40">
      <c r="W284" s="1" t="s">
        <v>1243</v>
      </c>
      <c r="X284" s="1" t="s">
        <v>446</v>
      </c>
      <c r="Y284" s="1" t="s">
        <v>465</v>
      </c>
      <c r="Z284" s="1" t="s">
        <v>589</v>
      </c>
      <c r="AA284" s="193" t="s">
        <v>208</v>
      </c>
      <c r="AB284" s="193" t="s">
        <v>186</v>
      </c>
      <c r="AC284" s="193">
        <v>100</v>
      </c>
      <c r="AD284" s="193">
        <v>100</v>
      </c>
      <c r="AE284" s="193">
        <v>100</v>
      </c>
      <c r="AF284" s="3" t="str">
        <f t="shared" si="30"/>
        <v>&gt;99</v>
      </c>
      <c r="AG284" s="1" t="s">
        <v>137</v>
      </c>
      <c r="AH284" s="1">
        <v>100</v>
      </c>
      <c r="AI284" s="1">
        <v>100</v>
      </c>
      <c r="AJ284" s="193">
        <v>100</v>
      </c>
      <c r="AK284" s="193">
        <v>100</v>
      </c>
      <c r="AL284" s="193">
        <v>100</v>
      </c>
      <c r="AM284" s="193">
        <v>99.59</v>
      </c>
      <c r="AN284" s="193">
        <v>99.51</v>
      </c>
    </row>
    <row r="285" spans="23:40">
      <c r="W285" s="1" t="s">
        <v>776</v>
      </c>
      <c r="X285" s="1" t="s">
        <v>445</v>
      </c>
      <c r="Y285" s="1" t="s">
        <v>465</v>
      </c>
      <c r="Z285" s="1" t="s">
        <v>589</v>
      </c>
      <c r="AA285" s="193" t="s">
        <v>208</v>
      </c>
      <c r="AB285" s="193">
        <v>100</v>
      </c>
      <c r="AC285" s="193">
        <v>100</v>
      </c>
      <c r="AD285" s="193">
        <v>100</v>
      </c>
      <c r="AE285" s="193">
        <v>100</v>
      </c>
      <c r="AF285" s="3" t="str">
        <f t="shared" si="30"/>
        <v>&gt;99</v>
      </c>
      <c r="AG285" s="1" t="s">
        <v>137</v>
      </c>
      <c r="AH285" s="1">
        <v>100</v>
      </c>
      <c r="AI285" s="1">
        <v>100</v>
      </c>
      <c r="AJ285" s="193">
        <v>100</v>
      </c>
      <c r="AK285" s="193">
        <v>100</v>
      </c>
      <c r="AL285" s="193">
        <v>100</v>
      </c>
      <c r="AM285" s="193">
        <v>99.6</v>
      </c>
      <c r="AN285" s="193">
        <v>99.57</v>
      </c>
    </row>
    <row r="286" spans="23:40">
      <c r="W286" s="1" t="s">
        <v>2146</v>
      </c>
      <c r="X286" s="1" t="s">
        <v>446</v>
      </c>
      <c r="Y286" s="1" t="s">
        <v>457</v>
      </c>
      <c r="Z286" s="1" t="s">
        <v>589</v>
      </c>
      <c r="AA286" s="193" t="s">
        <v>208</v>
      </c>
      <c r="AB286" s="193" t="s">
        <v>186</v>
      </c>
      <c r="AC286" s="193">
        <v>100</v>
      </c>
      <c r="AD286" s="193">
        <v>100</v>
      </c>
      <c r="AE286" s="193">
        <v>100</v>
      </c>
      <c r="AF286" s="3" t="str">
        <f t="shared" si="30"/>
        <v>&gt;99</v>
      </c>
      <c r="AG286" s="1" t="s">
        <v>137</v>
      </c>
      <c r="AH286" s="1">
        <v>100</v>
      </c>
      <c r="AI286" s="1">
        <v>100</v>
      </c>
      <c r="AJ286" s="193">
        <v>100</v>
      </c>
      <c r="AK286" s="193">
        <v>99.99</v>
      </c>
      <c r="AL286" s="193">
        <v>100</v>
      </c>
      <c r="AM286" s="193">
        <v>99.91</v>
      </c>
      <c r="AN286" s="193">
        <v>98.38</v>
      </c>
    </row>
    <row r="287" spans="23:40">
      <c r="W287" s="1" t="s">
        <v>1159</v>
      </c>
      <c r="X287" s="1" t="s">
        <v>446</v>
      </c>
      <c r="Y287" s="1" t="s">
        <v>464</v>
      </c>
      <c r="Z287" s="1" t="s">
        <v>589</v>
      </c>
      <c r="AA287" s="193" t="s">
        <v>208</v>
      </c>
      <c r="AB287" s="193">
        <v>99.89</v>
      </c>
      <c r="AC287" s="193">
        <v>99.95</v>
      </c>
      <c r="AD287" s="193">
        <v>99.96</v>
      </c>
      <c r="AE287" s="193">
        <v>99.94</v>
      </c>
      <c r="AF287" s="3" t="str">
        <f t="shared" si="30"/>
        <v>&gt;99</v>
      </c>
      <c r="AG287" s="1" t="s">
        <v>137</v>
      </c>
      <c r="AH287" s="1">
        <v>100</v>
      </c>
      <c r="AI287" s="1">
        <v>99.93</v>
      </c>
      <c r="AJ287" s="193">
        <v>99.94</v>
      </c>
      <c r="AK287" s="193">
        <v>99.99</v>
      </c>
      <c r="AL287" s="193">
        <v>99.97</v>
      </c>
      <c r="AM287" s="193">
        <v>99.84</v>
      </c>
      <c r="AN287" s="193">
        <v>99.64</v>
      </c>
    </row>
    <row r="288" spans="23:40">
      <c r="W288" s="1" t="s">
        <v>1222</v>
      </c>
      <c r="X288" s="1" t="s">
        <v>446</v>
      </c>
      <c r="Y288" s="1" t="s">
        <v>443</v>
      </c>
      <c r="Z288" s="1" t="s">
        <v>589</v>
      </c>
      <c r="AA288" s="193" t="str">
        <f>_xlfn.XLOOKUP(Y288,B:B,A:A,0,0)</f>
        <v>SANTA LUZIA</v>
      </c>
      <c r="AB288" s="193">
        <v>99.88</v>
      </c>
      <c r="AC288" s="193">
        <v>99.89</v>
      </c>
      <c r="AD288" s="193" t="s">
        <v>186</v>
      </c>
      <c r="AE288" s="193">
        <v>99.89</v>
      </c>
      <c r="AF288" s="3" t="str">
        <f t="shared" si="30"/>
        <v>&gt;99</v>
      </c>
      <c r="AG288" s="1" t="s">
        <v>137</v>
      </c>
      <c r="AH288" s="1">
        <v>100</v>
      </c>
      <c r="AI288" s="1">
        <v>100</v>
      </c>
      <c r="AJ288" s="193">
        <v>99.76</v>
      </c>
      <c r="AK288" s="193">
        <v>100</v>
      </c>
      <c r="AL288" s="193">
        <v>99.81</v>
      </c>
      <c r="AM288" s="193">
        <v>99.9</v>
      </c>
      <c r="AN288" s="193">
        <v>99.65</v>
      </c>
    </row>
    <row r="289" spans="23:40">
      <c r="W289" s="1" t="s">
        <v>989</v>
      </c>
      <c r="X289" s="1" t="s">
        <v>446</v>
      </c>
      <c r="Y289" s="1" t="s">
        <v>457</v>
      </c>
      <c r="Z289" s="1" t="s">
        <v>589</v>
      </c>
      <c r="AA289" s="193" t="s">
        <v>208</v>
      </c>
      <c r="AB289" s="193">
        <v>99.96</v>
      </c>
      <c r="AC289" s="193">
        <v>99.87</v>
      </c>
      <c r="AD289" s="193" t="s">
        <v>186</v>
      </c>
      <c r="AE289" s="193">
        <v>99.89</v>
      </c>
      <c r="AF289" s="3" t="str">
        <f t="shared" si="30"/>
        <v>&gt;99</v>
      </c>
      <c r="AG289" s="1" t="s">
        <v>137</v>
      </c>
      <c r="AH289" s="1">
        <v>100</v>
      </c>
      <c r="AI289" s="1">
        <v>100</v>
      </c>
      <c r="AJ289" s="193">
        <v>99.76</v>
      </c>
      <c r="AK289" s="193">
        <v>98.23</v>
      </c>
      <c r="AL289" s="193">
        <v>97.07</v>
      </c>
      <c r="AM289" s="193">
        <v>98.75</v>
      </c>
      <c r="AN289" s="193">
        <v>99.54</v>
      </c>
    </row>
    <row r="290" spans="23:40">
      <c r="W290" s="1" t="s">
        <v>2385</v>
      </c>
      <c r="X290" s="1" t="s">
        <v>446</v>
      </c>
      <c r="Y290" s="1" t="s">
        <v>443</v>
      </c>
      <c r="Z290" s="1" t="s">
        <v>589</v>
      </c>
      <c r="AA290" s="193" t="str">
        <f>_xlfn.XLOOKUP(Y290,B:B,A:A,0,0)</f>
        <v>SANTA LUZIA</v>
      </c>
      <c r="AB290" s="193" t="s">
        <v>186</v>
      </c>
      <c r="AC290" s="193">
        <v>99.76</v>
      </c>
      <c r="AD290" s="193" t="s">
        <v>186</v>
      </c>
      <c r="AE290" s="193">
        <v>99.76</v>
      </c>
      <c r="AF290" s="3" t="str">
        <f t="shared" si="30"/>
        <v>&gt;99</v>
      </c>
      <c r="AG290" s="1" t="s">
        <v>137</v>
      </c>
      <c r="AH290" s="1">
        <v>97.04</v>
      </c>
      <c r="AI290" s="1">
        <v>100</v>
      </c>
      <c r="AJ290" s="193">
        <v>99.92</v>
      </c>
      <c r="AK290" s="193">
        <v>100</v>
      </c>
      <c r="AL290" s="193">
        <v>99.8</v>
      </c>
      <c r="AM290" s="193">
        <v>99.9</v>
      </c>
      <c r="AN290" s="193">
        <v>99.78</v>
      </c>
    </row>
    <row r="291" spans="23:40">
      <c r="W291" s="1" t="s">
        <v>2462</v>
      </c>
      <c r="X291" s="1" t="s">
        <v>446</v>
      </c>
      <c r="Y291" s="1" t="s">
        <v>443</v>
      </c>
      <c r="Z291" s="1" t="s">
        <v>589</v>
      </c>
      <c r="AA291" s="193" t="str">
        <f>_xlfn.XLOOKUP(Y291,B:B,A:A,0,0)</f>
        <v>SANTA LUZIA</v>
      </c>
      <c r="AB291" s="193">
        <v>99.83</v>
      </c>
      <c r="AC291" s="193">
        <v>99.85</v>
      </c>
      <c r="AD291" s="193">
        <v>99.79</v>
      </c>
      <c r="AE291" s="193">
        <v>99.83</v>
      </c>
      <c r="AF291" s="3" t="str">
        <f t="shared" si="30"/>
        <v>&gt;99</v>
      </c>
      <c r="AG291" s="1" t="s">
        <v>137</v>
      </c>
      <c r="AH291" s="1">
        <v>100</v>
      </c>
      <c r="AI291" s="1">
        <v>99.97</v>
      </c>
      <c r="AJ291" s="193">
        <v>99.66</v>
      </c>
      <c r="AK291" s="193">
        <v>99.96</v>
      </c>
      <c r="AL291" s="193">
        <v>99.66</v>
      </c>
      <c r="AM291" s="193">
        <v>99.83</v>
      </c>
      <c r="AN291" s="193">
        <v>99.27</v>
      </c>
    </row>
    <row r="292" spans="23:40">
      <c r="W292" s="1" t="s">
        <v>1267</v>
      </c>
      <c r="X292" s="1" t="s">
        <v>446</v>
      </c>
      <c r="Y292" s="1" t="s">
        <v>465</v>
      </c>
      <c r="Z292" s="1" t="s">
        <v>589</v>
      </c>
      <c r="AA292" s="193" t="s">
        <v>208</v>
      </c>
      <c r="AB292" s="193">
        <v>98.67</v>
      </c>
      <c r="AC292" s="193">
        <v>99.99</v>
      </c>
      <c r="AD292" s="193">
        <v>100</v>
      </c>
      <c r="AE292" s="193">
        <v>99.79</v>
      </c>
      <c r="AF292" s="3" t="str">
        <f t="shared" si="30"/>
        <v>&gt;99</v>
      </c>
      <c r="AG292" s="1" t="s">
        <v>137</v>
      </c>
      <c r="AH292" s="1">
        <v>100</v>
      </c>
      <c r="AI292" s="1">
        <v>99.98</v>
      </c>
      <c r="AJ292" s="193">
        <v>99.57</v>
      </c>
      <c r="AK292" s="193">
        <v>97.82</v>
      </c>
      <c r="AL292" s="193">
        <v>96.2</v>
      </c>
      <c r="AM292" s="193">
        <v>98.15</v>
      </c>
      <c r="AN292" s="193">
        <v>98.87</v>
      </c>
    </row>
    <row r="293" spans="23:40">
      <c r="W293" s="1" t="s">
        <v>2360</v>
      </c>
      <c r="X293" s="1" t="s">
        <v>446</v>
      </c>
      <c r="Y293" s="1" t="s">
        <v>450</v>
      </c>
      <c r="Z293" s="1" t="s">
        <v>589</v>
      </c>
      <c r="AA293" s="193" t="s">
        <v>208</v>
      </c>
      <c r="AB293" s="193" t="s">
        <v>186</v>
      </c>
      <c r="AC293" s="193">
        <v>99.99</v>
      </c>
      <c r="AD293" s="193">
        <v>100</v>
      </c>
      <c r="AE293" s="193">
        <v>100</v>
      </c>
      <c r="AF293" s="3" t="str">
        <f t="shared" si="30"/>
        <v>&gt;99</v>
      </c>
      <c r="AG293" s="1" t="s">
        <v>137</v>
      </c>
      <c r="AH293" s="1">
        <v>100</v>
      </c>
      <c r="AI293" s="1">
        <v>99.99</v>
      </c>
      <c r="AJ293" s="193">
        <v>100</v>
      </c>
      <c r="AK293" s="193">
        <v>100</v>
      </c>
      <c r="AL293" s="193">
        <v>100</v>
      </c>
      <c r="AM293" s="193">
        <v>100</v>
      </c>
      <c r="AN293" s="193">
        <v>100</v>
      </c>
    </row>
    <row r="294" spans="23:40">
      <c r="W294" s="1" t="s">
        <v>3518</v>
      </c>
      <c r="X294" s="1" t="s">
        <v>446</v>
      </c>
      <c r="Y294" s="1" t="s">
        <v>448</v>
      </c>
      <c r="Z294" s="1" t="s">
        <v>589</v>
      </c>
      <c r="AA294" s="193" t="s">
        <v>208</v>
      </c>
      <c r="AB294" s="193">
        <v>94.61</v>
      </c>
      <c r="AC294" s="193">
        <v>96.52</v>
      </c>
      <c r="AD294" s="193" t="s">
        <v>186</v>
      </c>
      <c r="AE294" s="193">
        <v>95.92</v>
      </c>
      <c r="AF294" s="3" t="str">
        <f t="shared" si="30"/>
        <v>&lt;99</v>
      </c>
      <c r="AG294" s="1" t="s">
        <v>509</v>
      </c>
      <c r="AH294" s="1">
        <v>99.18</v>
      </c>
      <c r="AI294" s="1">
        <v>97.78</v>
      </c>
      <c r="AJ294" s="193">
        <v>93.46</v>
      </c>
      <c r="AK294" s="193">
        <v>99.56</v>
      </c>
      <c r="AL294" s="193">
        <v>99.85</v>
      </c>
      <c r="AM294" s="193">
        <v>98.61</v>
      </c>
      <c r="AN294" s="193">
        <v>94.88</v>
      </c>
    </row>
    <row r="295" spans="23:40">
      <c r="W295" s="1" t="s">
        <v>1734</v>
      </c>
      <c r="X295" s="1" t="s">
        <v>446</v>
      </c>
      <c r="Y295" s="1" t="s">
        <v>465</v>
      </c>
      <c r="Z295" s="1" t="s">
        <v>589</v>
      </c>
      <c r="AA295" s="193" t="s">
        <v>208</v>
      </c>
      <c r="AB295" s="193">
        <v>100</v>
      </c>
      <c r="AC295" s="193">
        <v>99.99</v>
      </c>
      <c r="AD295" s="193">
        <v>100</v>
      </c>
      <c r="AE295" s="193">
        <v>99.99</v>
      </c>
      <c r="AF295" s="3" t="str">
        <f t="shared" si="30"/>
        <v>&gt;99</v>
      </c>
      <c r="AG295" s="1" t="s">
        <v>137</v>
      </c>
      <c r="AH295" s="1">
        <v>100</v>
      </c>
      <c r="AI295" s="1">
        <v>100</v>
      </c>
      <c r="AJ295" s="193">
        <v>99.99</v>
      </c>
      <c r="AK295" s="193">
        <v>99.11</v>
      </c>
      <c r="AL295" s="193">
        <v>99.99</v>
      </c>
      <c r="AM295" s="193">
        <v>99.35</v>
      </c>
      <c r="AN295" s="193">
        <v>84.61</v>
      </c>
    </row>
    <row r="296" spans="23:40">
      <c r="W296" s="1" t="s">
        <v>897</v>
      </c>
      <c r="X296" s="1" t="s">
        <v>446</v>
      </c>
      <c r="Y296" s="1" t="s">
        <v>465</v>
      </c>
      <c r="Z296" s="1" t="s">
        <v>589</v>
      </c>
      <c r="AA296" s="193" t="s">
        <v>208</v>
      </c>
      <c r="AB296" s="193">
        <v>99.93</v>
      </c>
      <c r="AC296" s="193">
        <v>100</v>
      </c>
      <c r="AD296" s="193">
        <v>98.34</v>
      </c>
      <c r="AE296" s="193">
        <v>99.56</v>
      </c>
      <c r="AF296" s="3" t="str">
        <f t="shared" si="30"/>
        <v>&gt;99</v>
      </c>
      <c r="AG296" s="1" t="s">
        <v>137</v>
      </c>
      <c r="AH296" s="1">
        <v>99.76</v>
      </c>
      <c r="AI296" s="1">
        <v>100</v>
      </c>
      <c r="AJ296" s="193">
        <v>99.07</v>
      </c>
      <c r="AK296" s="193">
        <v>100</v>
      </c>
      <c r="AL296" s="193">
        <v>99.96</v>
      </c>
      <c r="AM296" s="193">
        <v>99.34</v>
      </c>
      <c r="AN296" s="193">
        <v>98.57</v>
      </c>
    </row>
    <row r="297" spans="23:40">
      <c r="W297" s="1" t="s">
        <v>1467</v>
      </c>
      <c r="X297" s="1" t="s">
        <v>446</v>
      </c>
      <c r="Y297" s="1" t="s">
        <v>460</v>
      </c>
      <c r="Z297" s="1" t="s">
        <v>589</v>
      </c>
      <c r="AA297" s="193" t="s">
        <v>208</v>
      </c>
      <c r="AB297" s="193">
        <v>94.85</v>
      </c>
      <c r="AC297" s="193">
        <v>100</v>
      </c>
      <c r="AD297" s="193">
        <v>100</v>
      </c>
      <c r="AE297" s="193">
        <v>98.89</v>
      </c>
      <c r="AF297" s="3" t="str">
        <f t="shared" si="30"/>
        <v>&lt;99</v>
      </c>
      <c r="AG297" s="1" t="s">
        <v>137</v>
      </c>
      <c r="AH297" s="1">
        <v>51.31</v>
      </c>
      <c r="AI297" s="1">
        <v>100</v>
      </c>
      <c r="AJ297" s="193">
        <v>100</v>
      </c>
      <c r="AK297" s="193">
        <v>100</v>
      </c>
      <c r="AL297" s="193">
        <v>100</v>
      </c>
      <c r="AM297" s="193">
        <v>99.97</v>
      </c>
      <c r="AN297" s="193">
        <v>99.93</v>
      </c>
    </row>
    <row r="298" spans="23:40">
      <c r="W298" s="1" t="s">
        <v>1477</v>
      </c>
      <c r="X298" s="1" t="s">
        <v>446</v>
      </c>
      <c r="Y298" s="1" t="s">
        <v>460</v>
      </c>
      <c r="Z298" s="1" t="s">
        <v>589</v>
      </c>
      <c r="AA298" s="193" t="s">
        <v>208</v>
      </c>
      <c r="AB298" s="193">
        <v>100</v>
      </c>
      <c r="AC298" s="193">
        <v>100</v>
      </c>
      <c r="AD298" s="193">
        <v>100</v>
      </c>
      <c r="AE298" s="193">
        <v>100</v>
      </c>
      <c r="AF298" s="3" t="str">
        <f t="shared" si="30"/>
        <v>&gt;99</v>
      </c>
      <c r="AG298" s="1" t="s">
        <v>137</v>
      </c>
      <c r="AH298" s="1">
        <v>100</v>
      </c>
      <c r="AI298" s="1">
        <v>100</v>
      </c>
      <c r="AJ298" s="193">
        <v>100</v>
      </c>
      <c r="AK298" s="193">
        <v>100</v>
      </c>
      <c r="AL298" s="193">
        <v>99.97</v>
      </c>
      <c r="AM298" s="193">
        <v>99.97</v>
      </c>
      <c r="AN298" s="193">
        <v>99.97</v>
      </c>
    </row>
    <row r="299" spans="23:40">
      <c r="W299" s="1" t="s">
        <v>1358</v>
      </c>
      <c r="X299" s="1" t="s">
        <v>446</v>
      </c>
      <c r="Y299" s="1" t="s">
        <v>458</v>
      </c>
      <c r="Z299" s="1" t="s">
        <v>589</v>
      </c>
      <c r="AA299" s="193" t="s">
        <v>208</v>
      </c>
      <c r="AB299" s="193">
        <v>100</v>
      </c>
      <c r="AC299" s="193">
        <v>99.99</v>
      </c>
      <c r="AD299" s="193">
        <v>100</v>
      </c>
      <c r="AE299" s="193">
        <v>100</v>
      </c>
      <c r="AF299" s="3" t="str">
        <f t="shared" si="30"/>
        <v>&gt;99</v>
      </c>
      <c r="AG299" s="1" t="s">
        <v>137</v>
      </c>
      <c r="AH299" s="1">
        <v>100</v>
      </c>
      <c r="AI299" s="1">
        <v>100</v>
      </c>
      <c r="AJ299" s="193">
        <v>100</v>
      </c>
      <c r="AK299" s="193">
        <v>99.85</v>
      </c>
      <c r="AL299" s="193">
        <v>99.98</v>
      </c>
      <c r="AM299" s="193">
        <v>99.56</v>
      </c>
      <c r="AN299" s="193">
        <v>99.36</v>
      </c>
    </row>
    <row r="300" spans="23:40">
      <c r="W300" s="1" t="s">
        <v>1377</v>
      </c>
      <c r="X300" s="1" t="s">
        <v>446</v>
      </c>
      <c r="Y300" s="1" t="s">
        <v>457</v>
      </c>
      <c r="Z300" s="1" t="s">
        <v>589</v>
      </c>
      <c r="AA300" s="193" t="s">
        <v>208</v>
      </c>
      <c r="AB300" s="193" t="s">
        <v>186</v>
      </c>
      <c r="AC300" s="193">
        <v>100</v>
      </c>
      <c r="AD300" s="193">
        <v>100</v>
      </c>
      <c r="AE300" s="193">
        <v>100</v>
      </c>
      <c r="AF300" s="3" t="str">
        <f t="shared" si="30"/>
        <v>&gt;99</v>
      </c>
      <c r="AG300" s="1" t="s">
        <v>137</v>
      </c>
      <c r="AH300" s="1">
        <v>100</v>
      </c>
      <c r="AI300" s="1">
        <v>100</v>
      </c>
      <c r="AJ300" s="193">
        <v>100</v>
      </c>
      <c r="AK300" s="193">
        <v>91.56</v>
      </c>
      <c r="AL300" s="193">
        <v>100</v>
      </c>
      <c r="AM300" s="193">
        <v>96.19</v>
      </c>
      <c r="AN300" s="193">
        <v>95.5</v>
      </c>
    </row>
    <row r="301" spans="23:40">
      <c r="W301" s="1" t="s">
        <v>1962</v>
      </c>
      <c r="X301" s="1" t="s">
        <v>446</v>
      </c>
      <c r="Y301" s="1" t="s">
        <v>465</v>
      </c>
      <c r="Z301" s="1" t="s">
        <v>589</v>
      </c>
      <c r="AA301" s="193" t="s">
        <v>208</v>
      </c>
      <c r="AB301" s="193">
        <v>99.99</v>
      </c>
      <c r="AC301" s="193">
        <v>100</v>
      </c>
      <c r="AD301" s="193" t="s">
        <v>186</v>
      </c>
      <c r="AE301" s="193">
        <v>100</v>
      </c>
      <c r="AF301" s="3" t="str">
        <f t="shared" si="30"/>
        <v>&gt;99</v>
      </c>
      <c r="AG301" s="1" t="s">
        <v>509</v>
      </c>
      <c r="AH301" s="1">
        <v>100</v>
      </c>
      <c r="AI301" s="1">
        <v>100</v>
      </c>
      <c r="AJ301" s="193">
        <v>100</v>
      </c>
      <c r="AK301" s="193">
        <v>100</v>
      </c>
      <c r="AL301" s="193">
        <v>98.91</v>
      </c>
      <c r="AM301" s="193">
        <v>99.73</v>
      </c>
      <c r="AN301" s="193">
        <v>100</v>
      </c>
    </row>
    <row r="302" spans="23:40">
      <c r="W302" s="1" t="s">
        <v>1156</v>
      </c>
      <c r="X302" s="1" t="s">
        <v>446</v>
      </c>
      <c r="Y302" s="1" t="s">
        <v>465</v>
      </c>
      <c r="Z302" s="1" t="s">
        <v>589</v>
      </c>
      <c r="AA302" s="193" t="s">
        <v>208</v>
      </c>
      <c r="AB302" s="193">
        <v>99.83</v>
      </c>
      <c r="AC302" s="193">
        <v>100</v>
      </c>
      <c r="AD302" s="193">
        <v>100</v>
      </c>
      <c r="AE302" s="193">
        <v>99.97</v>
      </c>
      <c r="AF302" s="3" t="str">
        <f t="shared" si="30"/>
        <v>&gt;99</v>
      </c>
      <c r="AG302" s="1" t="s">
        <v>137</v>
      </c>
      <c r="AH302" s="1">
        <v>100</v>
      </c>
      <c r="AI302" s="1">
        <v>100</v>
      </c>
      <c r="AJ302" s="193">
        <v>99.94</v>
      </c>
      <c r="AK302" s="193">
        <v>100</v>
      </c>
      <c r="AL302" s="193">
        <v>100</v>
      </c>
      <c r="AM302" s="193">
        <v>99.59</v>
      </c>
      <c r="AN302" s="193">
        <v>96.28</v>
      </c>
    </row>
    <row r="303" spans="23:40">
      <c r="W303" s="1" t="s">
        <v>1383</v>
      </c>
      <c r="X303" s="1" t="s">
        <v>446</v>
      </c>
      <c r="Y303" s="1" t="s">
        <v>464</v>
      </c>
      <c r="Z303" s="1" t="s">
        <v>589</v>
      </c>
      <c r="AA303" s="193" t="s">
        <v>208</v>
      </c>
      <c r="AB303" s="193" t="s">
        <v>186</v>
      </c>
      <c r="AC303" s="193">
        <v>100</v>
      </c>
      <c r="AD303" s="193">
        <v>100</v>
      </c>
      <c r="AE303" s="193">
        <v>100</v>
      </c>
      <c r="AF303" s="3" t="str">
        <f t="shared" si="30"/>
        <v>&gt;99</v>
      </c>
      <c r="AG303" s="1" t="s">
        <v>137</v>
      </c>
      <c r="AH303" s="1">
        <v>100</v>
      </c>
      <c r="AI303" s="1">
        <v>100</v>
      </c>
      <c r="AJ303" s="193">
        <v>100</v>
      </c>
      <c r="AK303" s="193">
        <v>100</v>
      </c>
      <c r="AL303" s="193">
        <v>100</v>
      </c>
      <c r="AM303" s="193">
        <v>100</v>
      </c>
      <c r="AN303" s="193">
        <v>99.97</v>
      </c>
    </row>
    <row r="304" spans="23:40">
      <c r="W304" s="1" t="s">
        <v>1356</v>
      </c>
      <c r="X304" s="1" t="s">
        <v>445</v>
      </c>
      <c r="Y304" s="1" t="s">
        <v>457</v>
      </c>
      <c r="Z304" s="1" t="s">
        <v>589</v>
      </c>
      <c r="AA304" s="193" t="s">
        <v>208</v>
      </c>
      <c r="AB304" s="193">
        <v>99.97</v>
      </c>
      <c r="AC304" s="193">
        <v>98.71</v>
      </c>
      <c r="AD304" s="193">
        <v>98.71</v>
      </c>
      <c r="AE304" s="193">
        <v>99.04</v>
      </c>
      <c r="AF304" s="3" t="str">
        <f t="shared" si="30"/>
        <v>&gt;99</v>
      </c>
      <c r="AG304" s="1" t="s">
        <v>137</v>
      </c>
      <c r="AH304" s="1">
        <v>100</v>
      </c>
      <c r="AI304" s="1">
        <v>99.99</v>
      </c>
      <c r="AJ304" s="193">
        <v>97.92</v>
      </c>
      <c r="AK304" s="193">
        <v>99.99</v>
      </c>
      <c r="AL304" s="193">
        <v>94.58</v>
      </c>
      <c r="AM304" s="193">
        <v>98.71</v>
      </c>
      <c r="AN304" s="193">
        <v>97.53</v>
      </c>
    </row>
    <row r="305" spans="23:40">
      <c r="W305" s="1" t="s">
        <v>1843</v>
      </c>
      <c r="X305" s="1" t="s">
        <v>446</v>
      </c>
      <c r="Y305" s="1" t="s">
        <v>453</v>
      </c>
      <c r="Z305" s="1" t="s">
        <v>589</v>
      </c>
      <c r="AA305" s="193" t="s">
        <v>208</v>
      </c>
      <c r="AB305" s="193">
        <v>99.05</v>
      </c>
      <c r="AC305" s="193">
        <v>99.24</v>
      </c>
      <c r="AD305" s="193">
        <v>99.25</v>
      </c>
      <c r="AE305" s="193">
        <v>99.19</v>
      </c>
      <c r="AF305" s="3" t="str">
        <f t="shared" si="30"/>
        <v>&gt;99</v>
      </c>
      <c r="AG305" s="1" t="s">
        <v>137</v>
      </c>
      <c r="AH305" s="1">
        <v>100</v>
      </c>
      <c r="AI305" s="1">
        <v>99.96</v>
      </c>
      <c r="AJ305" s="193">
        <v>98.28</v>
      </c>
      <c r="AK305" s="193">
        <v>99.91</v>
      </c>
      <c r="AL305" s="193">
        <v>95.79</v>
      </c>
      <c r="AM305" s="193">
        <v>97.09</v>
      </c>
      <c r="AN305" s="193">
        <v>98.24</v>
      </c>
    </row>
    <row r="306" spans="23:40">
      <c r="W306" s="1" t="s">
        <v>1287</v>
      </c>
      <c r="X306" s="1" t="s">
        <v>446</v>
      </c>
      <c r="Y306" s="1" t="s">
        <v>458</v>
      </c>
      <c r="Z306" s="1" t="s">
        <v>589</v>
      </c>
      <c r="AA306" s="193" t="s">
        <v>208</v>
      </c>
      <c r="AB306" s="193">
        <v>99.94</v>
      </c>
      <c r="AC306" s="193">
        <v>99.94</v>
      </c>
      <c r="AD306" s="193" t="s">
        <v>186</v>
      </c>
      <c r="AE306" s="193">
        <v>99.94</v>
      </c>
      <c r="AF306" s="3" t="str">
        <f t="shared" si="30"/>
        <v>&gt;99</v>
      </c>
      <c r="AG306" s="1" t="s">
        <v>137</v>
      </c>
      <c r="AH306" s="1">
        <v>99.54</v>
      </c>
      <c r="AI306" s="1">
        <v>100</v>
      </c>
      <c r="AJ306" s="193">
        <v>99.94</v>
      </c>
      <c r="AK306" s="193">
        <v>99.34</v>
      </c>
      <c r="AL306" s="193">
        <v>100</v>
      </c>
      <c r="AM306" s="193">
        <v>99.44</v>
      </c>
      <c r="AN306" s="193">
        <v>98.92</v>
      </c>
    </row>
    <row r="307" spans="23:40">
      <c r="W307" s="1" t="s">
        <v>1334</v>
      </c>
      <c r="X307" s="1" t="s">
        <v>446</v>
      </c>
      <c r="Y307" s="1" t="s">
        <v>457</v>
      </c>
      <c r="Z307" s="1" t="s">
        <v>589</v>
      </c>
      <c r="AA307" s="193" t="s">
        <v>208</v>
      </c>
      <c r="AB307" s="193" t="s">
        <v>186</v>
      </c>
      <c r="AC307" s="193">
        <v>99.75</v>
      </c>
      <c r="AD307" s="193">
        <v>99.78</v>
      </c>
      <c r="AE307" s="193">
        <v>99.76</v>
      </c>
      <c r="AF307" s="3" t="str">
        <f t="shared" si="30"/>
        <v>&gt;99</v>
      </c>
      <c r="AG307" s="1" t="s">
        <v>137</v>
      </c>
      <c r="AH307" s="1">
        <v>100</v>
      </c>
      <c r="AI307" s="1">
        <v>99.49</v>
      </c>
      <c r="AJ307" s="193">
        <v>100</v>
      </c>
      <c r="AK307" s="193">
        <v>99.98</v>
      </c>
      <c r="AL307" s="193">
        <v>100</v>
      </c>
      <c r="AM307" s="193">
        <v>99.94</v>
      </c>
      <c r="AN307" s="193">
        <v>96.55</v>
      </c>
    </row>
    <row r="308" spans="23:40">
      <c r="W308" s="1" t="s">
        <v>1417</v>
      </c>
      <c r="X308" s="1" t="s">
        <v>446</v>
      </c>
      <c r="Y308" s="1" t="s">
        <v>457</v>
      </c>
      <c r="Z308" s="1" t="s">
        <v>589</v>
      </c>
      <c r="AA308" s="193" t="s">
        <v>208</v>
      </c>
      <c r="AB308" s="193" t="s">
        <v>186</v>
      </c>
      <c r="AC308" s="193">
        <v>100</v>
      </c>
      <c r="AD308" s="193">
        <v>100</v>
      </c>
      <c r="AE308" s="193">
        <v>100</v>
      </c>
      <c r="AF308" s="3" t="str">
        <f t="shared" si="30"/>
        <v>&gt;99</v>
      </c>
      <c r="AG308" s="1" t="s">
        <v>137</v>
      </c>
      <c r="AH308" s="1">
        <v>100</v>
      </c>
      <c r="AI308" s="1">
        <v>100</v>
      </c>
      <c r="AJ308" s="193">
        <v>100</v>
      </c>
      <c r="AK308" s="193">
        <v>99.97</v>
      </c>
      <c r="AL308" s="193">
        <v>99.99</v>
      </c>
      <c r="AM308" s="193">
        <v>99.68</v>
      </c>
      <c r="AN308" s="193">
        <v>99.94</v>
      </c>
    </row>
    <row r="309" spans="23:40">
      <c r="W309" s="1" t="s">
        <v>1117</v>
      </c>
      <c r="X309" s="1" t="s">
        <v>445</v>
      </c>
      <c r="Y309" s="1" t="s">
        <v>458</v>
      </c>
      <c r="Z309" s="1" t="s">
        <v>589</v>
      </c>
      <c r="AA309" s="193" t="s">
        <v>208</v>
      </c>
      <c r="AB309" s="193">
        <v>97.01</v>
      </c>
      <c r="AC309" s="193">
        <v>99.99</v>
      </c>
      <c r="AD309" s="193">
        <v>100</v>
      </c>
      <c r="AE309" s="193">
        <v>99.06</v>
      </c>
      <c r="AF309" s="3" t="str">
        <f t="shared" si="30"/>
        <v>&gt;99</v>
      </c>
      <c r="AG309" s="1" t="s">
        <v>137</v>
      </c>
      <c r="AH309" s="1">
        <v>99.9</v>
      </c>
      <c r="AI309" s="1">
        <v>97.99</v>
      </c>
      <c r="AJ309" s="193">
        <v>100</v>
      </c>
      <c r="AK309" s="193">
        <v>99.79</v>
      </c>
      <c r="AL309" s="193">
        <v>99.62</v>
      </c>
      <c r="AM309" s="193">
        <v>99.44</v>
      </c>
      <c r="AN309" s="193">
        <v>99.31</v>
      </c>
    </row>
    <row r="310" spans="23:40">
      <c r="W310" s="1" t="s">
        <v>1420</v>
      </c>
      <c r="X310" s="1" t="s">
        <v>446</v>
      </c>
      <c r="Y310" s="1" t="s">
        <v>457</v>
      </c>
      <c r="Z310" s="1" t="s">
        <v>589</v>
      </c>
      <c r="AA310" s="193" t="s">
        <v>208</v>
      </c>
      <c r="AB310" s="193" t="s">
        <v>186</v>
      </c>
      <c r="AC310" s="193">
        <v>99.61</v>
      </c>
      <c r="AD310" s="193">
        <v>99.8</v>
      </c>
      <c r="AE310" s="193">
        <v>99.65</v>
      </c>
      <c r="AF310" s="3" t="str">
        <f t="shared" si="30"/>
        <v>&gt;99</v>
      </c>
      <c r="AG310" s="1" t="s">
        <v>509</v>
      </c>
      <c r="AH310" s="1">
        <v>100</v>
      </c>
      <c r="AI310" s="1">
        <v>99.31</v>
      </c>
      <c r="AJ310" s="193">
        <v>99.94</v>
      </c>
      <c r="AK310" s="193">
        <v>99.99</v>
      </c>
      <c r="AL310" s="193">
        <v>99.99</v>
      </c>
      <c r="AM310" s="193">
        <v>99.91</v>
      </c>
      <c r="AN310" s="193">
        <v>98.85</v>
      </c>
    </row>
    <row r="311" spans="23:40">
      <c r="W311" s="1" t="s">
        <v>1453</v>
      </c>
      <c r="X311" s="1" t="s">
        <v>446</v>
      </c>
      <c r="Y311" s="1" t="s">
        <v>458</v>
      </c>
      <c r="Z311" s="1" t="s">
        <v>589</v>
      </c>
      <c r="AA311" s="193" t="s">
        <v>208</v>
      </c>
      <c r="AB311" s="193">
        <v>100</v>
      </c>
      <c r="AC311" s="193">
        <v>99.99</v>
      </c>
      <c r="AD311" s="193">
        <v>100</v>
      </c>
      <c r="AE311" s="193">
        <v>100</v>
      </c>
      <c r="AF311" s="3" t="str">
        <f t="shared" si="30"/>
        <v>&gt;99</v>
      </c>
      <c r="AG311" s="1" t="s">
        <v>137</v>
      </c>
      <c r="AH311" s="1">
        <v>100</v>
      </c>
      <c r="AI311" s="1">
        <v>100</v>
      </c>
      <c r="AJ311" s="193">
        <v>100</v>
      </c>
      <c r="AK311" s="193">
        <v>99.83</v>
      </c>
      <c r="AL311" s="193">
        <v>99.96</v>
      </c>
      <c r="AM311" s="193">
        <v>99.54</v>
      </c>
      <c r="AN311" s="193">
        <v>96.13</v>
      </c>
    </row>
    <row r="312" spans="23:40">
      <c r="W312" s="1" t="s">
        <v>1456</v>
      </c>
      <c r="X312" s="1" t="s">
        <v>446</v>
      </c>
      <c r="Y312" s="1" t="s">
        <v>457</v>
      </c>
      <c r="Z312" s="1" t="s">
        <v>589</v>
      </c>
      <c r="AA312" s="193" t="s">
        <v>208</v>
      </c>
      <c r="AB312" s="193" t="s">
        <v>186</v>
      </c>
      <c r="AC312" s="193">
        <v>100</v>
      </c>
      <c r="AD312" s="193">
        <v>100</v>
      </c>
      <c r="AE312" s="193">
        <v>100</v>
      </c>
      <c r="AF312" s="3" t="str">
        <f t="shared" si="30"/>
        <v>&gt;99</v>
      </c>
      <c r="AG312" s="1" t="s">
        <v>137</v>
      </c>
      <c r="AH312" s="1">
        <v>100</v>
      </c>
      <c r="AI312" s="1">
        <v>100</v>
      </c>
      <c r="AJ312" s="193">
        <v>100</v>
      </c>
      <c r="AK312" s="193">
        <v>99.98</v>
      </c>
      <c r="AL312" s="193">
        <v>99.99</v>
      </c>
      <c r="AM312" s="193">
        <v>99.66</v>
      </c>
      <c r="AN312" s="193">
        <v>99.93</v>
      </c>
    </row>
    <row r="313" spans="23:40">
      <c r="W313" s="1" t="s">
        <v>4412</v>
      </c>
      <c r="X313" s="1" t="s">
        <v>446</v>
      </c>
      <c r="Y313" s="1" t="s">
        <v>465</v>
      </c>
      <c r="Z313" s="1" t="e">
        <v>#N/A</v>
      </c>
      <c r="AA313" s="193" t="s">
        <v>208</v>
      </c>
      <c r="AB313" s="193" t="s">
        <v>186</v>
      </c>
      <c r="AC313" s="193" t="s">
        <v>186</v>
      </c>
      <c r="AD313" s="193" t="s">
        <v>186</v>
      </c>
      <c r="AE313" s="193" t="s">
        <v>186</v>
      </c>
      <c r="AF313" s="3" t="str">
        <f t="shared" si="30"/>
        <v>&gt;99</v>
      </c>
      <c r="AG313" s="1" t="e">
        <v>#N/A</v>
      </c>
      <c r="AH313" s="1" t="s">
        <v>186</v>
      </c>
      <c r="AI313" s="1" t="s">
        <v>186</v>
      </c>
      <c r="AJ313" s="193">
        <v>100</v>
      </c>
      <c r="AK313" s="193">
        <v>100</v>
      </c>
      <c r="AL313" s="193">
        <v>100</v>
      </c>
      <c r="AM313" s="193">
        <v>0</v>
      </c>
      <c r="AN313" s="193">
        <v>0.49</v>
      </c>
    </row>
    <row r="314" spans="23:40">
      <c r="W314" s="1" t="s">
        <v>812</v>
      </c>
      <c r="X314" s="1" t="s">
        <v>445</v>
      </c>
      <c r="Y314" s="1" t="s">
        <v>458</v>
      </c>
      <c r="Z314" s="1" t="s">
        <v>589</v>
      </c>
      <c r="AA314" s="193" t="s">
        <v>208</v>
      </c>
      <c r="AB314" s="193">
        <v>99.94</v>
      </c>
      <c r="AC314" s="193">
        <v>99.99</v>
      </c>
      <c r="AD314" s="193">
        <v>99.99</v>
      </c>
      <c r="AE314" s="193">
        <v>99.97</v>
      </c>
      <c r="AF314" s="3" t="str">
        <f t="shared" si="30"/>
        <v>&gt;99</v>
      </c>
      <c r="AG314" s="1" t="s">
        <v>137</v>
      </c>
      <c r="AH314" s="1">
        <v>99.83</v>
      </c>
      <c r="AI314" s="1">
        <v>100</v>
      </c>
      <c r="AJ314" s="193">
        <v>99.98</v>
      </c>
      <c r="AK314" s="193">
        <v>99.79</v>
      </c>
      <c r="AL314" s="193">
        <v>100</v>
      </c>
      <c r="AM314" s="193">
        <v>99.56</v>
      </c>
      <c r="AN314" s="193">
        <v>99.41</v>
      </c>
    </row>
    <row r="315" spans="23:40">
      <c r="W315" s="1" t="s">
        <v>777</v>
      </c>
      <c r="X315" s="1" t="s">
        <v>445</v>
      </c>
      <c r="Y315" s="1" t="s">
        <v>460</v>
      </c>
      <c r="Z315" s="1" t="s">
        <v>589</v>
      </c>
      <c r="AA315" s="193" t="s">
        <v>208</v>
      </c>
      <c r="AB315" s="193">
        <v>100</v>
      </c>
      <c r="AC315" s="193">
        <v>100</v>
      </c>
      <c r="AD315" s="193">
        <v>100</v>
      </c>
      <c r="AE315" s="193">
        <v>100</v>
      </c>
      <c r="AF315" s="3" t="str">
        <f t="shared" si="30"/>
        <v>&gt;99</v>
      </c>
      <c r="AG315" s="1" t="s">
        <v>137</v>
      </c>
      <c r="AH315" s="1">
        <v>100</v>
      </c>
      <c r="AI315" s="1">
        <v>100</v>
      </c>
      <c r="AJ315" s="193">
        <v>100</v>
      </c>
      <c r="AK315" s="193">
        <v>99.96</v>
      </c>
      <c r="AL315" s="193">
        <v>100</v>
      </c>
      <c r="AM315" s="193">
        <v>99.98</v>
      </c>
      <c r="AN315" s="193">
        <v>97.36</v>
      </c>
    </row>
    <row r="316" spans="23:40">
      <c r="W316" s="1" t="s">
        <v>2760</v>
      </c>
      <c r="X316" s="1" t="s">
        <v>445</v>
      </c>
      <c r="Y316" s="1" t="s">
        <v>454</v>
      </c>
      <c r="Z316" s="1" t="s">
        <v>589</v>
      </c>
      <c r="AA316" s="193" t="str">
        <f>_xlfn.XLOOKUP(Y316,B:B,A:A,0,0)</f>
        <v>IBIRITÉ</v>
      </c>
      <c r="AB316" s="193">
        <v>97.98</v>
      </c>
      <c r="AC316" s="193">
        <v>99.95</v>
      </c>
      <c r="AD316" s="193" t="s">
        <v>186</v>
      </c>
      <c r="AE316" s="193">
        <v>99.34</v>
      </c>
      <c r="AF316" s="3" t="str">
        <f t="shared" si="30"/>
        <v>&gt;99</v>
      </c>
      <c r="AG316" s="1" t="s">
        <v>509</v>
      </c>
      <c r="AH316" s="1">
        <v>100</v>
      </c>
      <c r="AI316" s="1">
        <v>100</v>
      </c>
      <c r="AJ316" s="193">
        <v>98.55</v>
      </c>
      <c r="AK316" s="193">
        <v>98.96</v>
      </c>
      <c r="AL316" s="193">
        <v>99.88</v>
      </c>
      <c r="AM316" s="193">
        <v>99.36</v>
      </c>
      <c r="AN316" s="193">
        <v>95.13</v>
      </c>
    </row>
    <row r="317" spans="23:40">
      <c r="W317" s="1" t="s">
        <v>1500</v>
      </c>
      <c r="X317" s="1" t="s">
        <v>446</v>
      </c>
      <c r="Y317" s="1" t="s">
        <v>460</v>
      </c>
      <c r="Z317" s="1" t="s">
        <v>589</v>
      </c>
      <c r="AA317" s="193" t="s">
        <v>208</v>
      </c>
      <c r="AB317" s="193">
        <v>99.95</v>
      </c>
      <c r="AC317" s="193">
        <v>99.97</v>
      </c>
      <c r="AD317" s="193">
        <v>99.97</v>
      </c>
      <c r="AE317" s="193">
        <v>99.97</v>
      </c>
      <c r="AF317" s="3" t="str">
        <f t="shared" si="30"/>
        <v>&gt;99</v>
      </c>
      <c r="AG317" s="1" t="s">
        <v>137</v>
      </c>
      <c r="AH317" s="1">
        <v>100</v>
      </c>
      <c r="AI317" s="1">
        <v>100</v>
      </c>
      <c r="AJ317" s="193">
        <v>99.93</v>
      </c>
      <c r="AK317" s="193">
        <v>100</v>
      </c>
      <c r="AL317" s="193">
        <v>99.94</v>
      </c>
      <c r="AM317" s="193">
        <v>99.98</v>
      </c>
      <c r="AN317" s="193">
        <v>99.17</v>
      </c>
    </row>
    <row r="318" spans="23:40">
      <c r="W318" s="1" t="s">
        <v>1481</v>
      </c>
      <c r="X318" s="1" t="s">
        <v>446</v>
      </c>
      <c r="Y318" s="1" t="s">
        <v>458</v>
      </c>
      <c r="Z318" s="1" t="s">
        <v>589</v>
      </c>
      <c r="AA318" s="193" t="s">
        <v>208</v>
      </c>
      <c r="AB318" s="193">
        <v>97.23</v>
      </c>
      <c r="AC318" s="193">
        <v>99.99</v>
      </c>
      <c r="AD318" s="193">
        <v>99.99</v>
      </c>
      <c r="AE318" s="193">
        <v>99.26</v>
      </c>
      <c r="AF318" s="3" t="str">
        <f t="shared" si="30"/>
        <v>&gt;99</v>
      </c>
      <c r="AG318" s="1" t="s">
        <v>137</v>
      </c>
      <c r="AH318" s="1">
        <v>95.83</v>
      </c>
      <c r="AI318" s="1">
        <v>99.02</v>
      </c>
      <c r="AJ318" s="193">
        <v>99.98</v>
      </c>
      <c r="AK318" s="193">
        <v>99.85</v>
      </c>
      <c r="AL318" s="193">
        <v>100</v>
      </c>
      <c r="AM318" s="193">
        <v>99.56</v>
      </c>
      <c r="AN318" s="193">
        <v>99.42</v>
      </c>
    </row>
    <row r="319" spans="23:40">
      <c r="W319" s="1" t="s">
        <v>1661</v>
      </c>
      <c r="X319" s="1" t="s">
        <v>446</v>
      </c>
      <c r="Y319" s="1" t="s">
        <v>450</v>
      </c>
      <c r="Z319" s="1" t="s">
        <v>589</v>
      </c>
      <c r="AA319" s="193" t="s">
        <v>208</v>
      </c>
      <c r="AB319" s="193">
        <v>100</v>
      </c>
      <c r="AC319" s="193">
        <v>100</v>
      </c>
      <c r="AD319" s="193">
        <v>100</v>
      </c>
      <c r="AE319" s="193">
        <v>100</v>
      </c>
      <c r="AF319" s="3" t="str">
        <f t="shared" si="30"/>
        <v>&gt;99</v>
      </c>
      <c r="AG319" s="1" t="s">
        <v>137</v>
      </c>
      <c r="AH319" s="1">
        <v>100</v>
      </c>
      <c r="AI319" s="1">
        <v>100</v>
      </c>
      <c r="AJ319" s="193">
        <v>100</v>
      </c>
      <c r="AK319" s="193">
        <v>99.74</v>
      </c>
      <c r="AL319" s="193">
        <v>99.3</v>
      </c>
      <c r="AM319" s="193">
        <v>99.45</v>
      </c>
      <c r="AN319" s="193">
        <v>99.68</v>
      </c>
    </row>
    <row r="320" spans="23:40">
      <c r="W320" s="1" t="s">
        <v>1535</v>
      </c>
      <c r="X320" s="1" t="s">
        <v>446</v>
      </c>
      <c r="Y320" s="1" t="s">
        <v>460</v>
      </c>
      <c r="Z320" s="1" t="s">
        <v>589</v>
      </c>
      <c r="AA320" s="193" t="s">
        <v>208</v>
      </c>
      <c r="AB320" s="193">
        <v>99.95</v>
      </c>
      <c r="AC320" s="193">
        <v>100</v>
      </c>
      <c r="AD320" s="193">
        <v>100</v>
      </c>
      <c r="AE320" s="193">
        <v>99.99</v>
      </c>
      <c r="AF320" s="3" t="str">
        <f t="shared" si="30"/>
        <v>&gt;99</v>
      </c>
      <c r="AG320" s="1" t="s">
        <v>137</v>
      </c>
      <c r="AH320" s="1">
        <v>100</v>
      </c>
      <c r="AI320" s="1">
        <v>99.99</v>
      </c>
      <c r="AJ320" s="193">
        <v>99.98</v>
      </c>
      <c r="AK320" s="193">
        <v>100</v>
      </c>
      <c r="AL320" s="193">
        <v>100</v>
      </c>
      <c r="AM320" s="193">
        <v>100</v>
      </c>
      <c r="AN320" s="193">
        <v>99.97</v>
      </c>
    </row>
    <row r="321" spans="23:40">
      <c r="W321" s="1" t="s">
        <v>1911</v>
      </c>
      <c r="X321" s="1" t="s">
        <v>446</v>
      </c>
      <c r="Y321" s="1" t="s">
        <v>457</v>
      </c>
      <c r="Z321" s="1" t="s">
        <v>589</v>
      </c>
      <c r="AA321" s="193" t="s">
        <v>208</v>
      </c>
      <c r="AB321" s="193">
        <v>98.07</v>
      </c>
      <c r="AC321" s="193">
        <v>98.1</v>
      </c>
      <c r="AD321" s="193">
        <v>98.28</v>
      </c>
      <c r="AE321" s="193">
        <v>98.12</v>
      </c>
      <c r="AF321" s="3" t="str">
        <f t="shared" si="30"/>
        <v>&lt;99</v>
      </c>
      <c r="AG321" s="1" t="s">
        <v>509</v>
      </c>
      <c r="AH321" s="1">
        <v>100</v>
      </c>
      <c r="AI321" s="1">
        <v>96.04</v>
      </c>
      <c r="AJ321" s="193">
        <v>99.9</v>
      </c>
      <c r="AK321" s="193">
        <v>99.99</v>
      </c>
      <c r="AL321" s="193">
        <v>100</v>
      </c>
      <c r="AM321" s="193">
        <v>99.99</v>
      </c>
      <c r="AN321" s="193">
        <v>99.98</v>
      </c>
    </row>
    <row r="322" spans="23:40">
      <c r="W322" s="1" t="s">
        <v>1514</v>
      </c>
      <c r="X322" s="1" t="s">
        <v>446</v>
      </c>
      <c r="Y322" s="1" t="s">
        <v>458</v>
      </c>
      <c r="Z322" s="1" t="s">
        <v>589</v>
      </c>
      <c r="AA322" s="193" t="s">
        <v>208</v>
      </c>
      <c r="AB322" s="193" t="s">
        <v>186</v>
      </c>
      <c r="AC322" s="193">
        <v>99.99</v>
      </c>
      <c r="AD322" s="193">
        <v>100</v>
      </c>
      <c r="AE322" s="193">
        <v>100</v>
      </c>
      <c r="AF322" s="3" t="str">
        <f t="shared" si="30"/>
        <v>&gt;99</v>
      </c>
      <c r="AG322" s="1" t="s">
        <v>137</v>
      </c>
      <c r="AH322" s="1">
        <v>100</v>
      </c>
      <c r="AI322" s="1">
        <v>100</v>
      </c>
      <c r="AJ322" s="193">
        <v>100</v>
      </c>
      <c r="AK322" s="193">
        <v>99.82</v>
      </c>
      <c r="AL322" s="193">
        <v>99.98</v>
      </c>
      <c r="AM322" s="193">
        <v>99.55</v>
      </c>
      <c r="AN322" s="193">
        <v>95.44</v>
      </c>
    </row>
    <row r="323" spans="23:40">
      <c r="W323" s="1" t="s">
        <v>992</v>
      </c>
      <c r="X323" s="1" t="s">
        <v>446</v>
      </c>
      <c r="Y323" s="1" t="s">
        <v>453</v>
      </c>
      <c r="Z323" s="1" t="s">
        <v>589</v>
      </c>
      <c r="AA323" s="193" t="s">
        <v>208</v>
      </c>
      <c r="AB323" s="193">
        <v>81</v>
      </c>
      <c r="AC323" s="193">
        <v>87.32</v>
      </c>
      <c r="AD323" s="193" t="s">
        <v>186</v>
      </c>
      <c r="AE323" s="193">
        <v>84.82</v>
      </c>
      <c r="AF323" s="3" t="str">
        <f t="shared" si="30"/>
        <v>&lt;99</v>
      </c>
      <c r="AG323" s="1" t="s">
        <v>509</v>
      </c>
      <c r="AH323" s="1">
        <v>100</v>
      </c>
      <c r="AI323" s="1">
        <v>89.22</v>
      </c>
      <c r="AJ323" s="193">
        <v>80.41</v>
      </c>
      <c r="AK323" s="193">
        <v>99.83</v>
      </c>
      <c r="AL323" s="193">
        <v>99.95</v>
      </c>
      <c r="AM323" s="193">
        <v>99.92</v>
      </c>
      <c r="AN323" s="193">
        <v>99.6</v>
      </c>
    </row>
    <row r="324" spans="23:40">
      <c r="W324" s="1" t="s">
        <v>1525</v>
      </c>
      <c r="X324" s="1" t="s">
        <v>446</v>
      </c>
      <c r="Y324" s="1" t="s">
        <v>462</v>
      </c>
      <c r="Z324" s="1" t="s">
        <v>589</v>
      </c>
      <c r="AA324" s="193" t="s">
        <v>208</v>
      </c>
      <c r="AB324" s="193">
        <v>100</v>
      </c>
      <c r="AC324" s="193">
        <v>100</v>
      </c>
      <c r="AD324" s="193">
        <v>100</v>
      </c>
      <c r="AE324" s="193">
        <v>100</v>
      </c>
      <c r="AF324" s="3" t="str">
        <f t="shared" ref="AF324:AF387" si="31">IF(AE324&lt;99,"&lt;99","&gt;99")</f>
        <v>&gt;99</v>
      </c>
      <c r="AG324" s="1" t="s">
        <v>137</v>
      </c>
      <c r="AH324" s="1">
        <v>100</v>
      </c>
      <c r="AI324" s="1">
        <v>100</v>
      </c>
      <c r="AJ324" s="193">
        <v>100</v>
      </c>
      <c r="AK324" s="193">
        <v>100</v>
      </c>
      <c r="AL324" s="193">
        <v>99.92</v>
      </c>
      <c r="AM324" s="193">
        <v>99.98</v>
      </c>
      <c r="AN324" s="193">
        <v>99.98</v>
      </c>
    </row>
    <row r="325" spans="23:40">
      <c r="W325" s="1" t="s">
        <v>1528</v>
      </c>
      <c r="X325" s="1" t="s">
        <v>446</v>
      </c>
      <c r="Y325" s="1" t="s">
        <v>457</v>
      </c>
      <c r="Z325" s="1" t="s">
        <v>589</v>
      </c>
      <c r="AA325" s="193" t="s">
        <v>208</v>
      </c>
      <c r="AB325" s="193" t="s">
        <v>186</v>
      </c>
      <c r="AC325" s="193">
        <v>100</v>
      </c>
      <c r="AD325" s="193">
        <v>100</v>
      </c>
      <c r="AE325" s="193">
        <v>100</v>
      </c>
      <c r="AF325" s="3" t="str">
        <f t="shared" si="31"/>
        <v>&gt;99</v>
      </c>
      <c r="AG325" s="1" t="s">
        <v>137</v>
      </c>
      <c r="AH325" s="1">
        <v>100</v>
      </c>
      <c r="AI325" s="1">
        <v>100</v>
      </c>
      <c r="AJ325" s="193">
        <v>100</v>
      </c>
      <c r="AK325" s="193">
        <v>99.98</v>
      </c>
      <c r="AL325" s="193">
        <v>100</v>
      </c>
      <c r="AM325" s="193">
        <v>99.91</v>
      </c>
      <c r="AN325" s="193">
        <v>99.99</v>
      </c>
    </row>
    <row r="326" spans="23:40">
      <c r="W326" s="1" t="s">
        <v>1531</v>
      </c>
      <c r="X326" s="1" t="s">
        <v>446</v>
      </c>
      <c r="Y326" s="1" t="s">
        <v>458</v>
      </c>
      <c r="Z326" s="1" t="s">
        <v>589</v>
      </c>
      <c r="AA326" s="193" t="s">
        <v>208</v>
      </c>
      <c r="AB326" s="193" t="s">
        <v>186</v>
      </c>
      <c r="AC326" s="193">
        <v>99.99</v>
      </c>
      <c r="AD326" s="193">
        <v>100</v>
      </c>
      <c r="AE326" s="193">
        <v>100</v>
      </c>
      <c r="AF326" s="3" t="str">
        <f t="shared" si="31"/>
        <v>&gt;99</v>
      </c>
      <c r="AG326" s="1" t="s">
        <v>137</v>
      </c>
      <c r="AH326" s="1">
        <v>100</v>
      </c>
      <c r="AI326" s="1">
        <v>100</v>
      </c>
      <c r="AJ326" s="193">
        <v>100</v>
      </c>
      <c r="AK326" s="193">
        <v>99.87</v>
      </c>
      <c r="AL326" s="193">
        <v>100</v>
      </c>
      <c r="AM326" s="193">
        <v>99.58</v>
      </c>
      <c r="AN326" s="193">
        <v>99.42</v>
      </c>
    </row>
    <row r="327" spans="23:40">
      <c r="W327" s="1" t="s">
        <v>1574</v>
      </c>
      <c r="X327" s="1" t="s">
        <v>446</v>
      </c>
      <c r="Y327" s="1" t="s">
        <v>460</v>
      </c>
      <c r="Z327" s="1" t="s">
        <v>589</v>
      </c>
      <c r="AA327" s="193" t="s">
        <v>208</v>
      </c>
      <c r="AB327" s="193">
        <v>100</v>
      </c>
      <c r="AC327" s="193">
        <v>100</v>
      </c>
      <c r="AD327" s="193">
        <v>100</v>
      </c>
      <c r="AE327" s="193">
        <v>100</v>
      </c>
      <c r="AF327" s="3" t="str">
        <f t="shared" si="31"/>
        <v>&gt;99</v>
      </c>
      <c r="AG327" s="1" t="s">
        <v>137</v>
      </c>
      <c r="AH327" s="1">
        <v>100</v>
      </c>
      <c r="AI327" s="1">
        <v>100</v>
      </c>
      <c r="AJ327" s="193">
        <v>100</v>
      </c>
      <c r="AK327" s="193">
        <v>100</v>
      </c>
      <c r="AL327" s="193">
        <v>100</v>
      </c>
      <c r="AM327" s="193">
        <v>99.99</v>
      </c>
      <c r="AN327" s="193">
        <v>99.99</v>
      </c>
    </row>
    <row r="328" spans="23:40">
      <c r="W328" s="1" t="s">
        <v>1699</v>
      </c>
      <c r="X328" s="1" t="s">
        <v>446</v>
      </c>
      <c r="Y328" s="1" t="s">
        <v>465</v>
      </c>
      <c r="Z328" s="1" t="s">
        <v>589</v>
      </c>
      <c r="AA328" s="193" t="s">
        <v>208</v>
      </c>
      <c r="AB328" s="193">
        <v>100</v>
      </c>
      <c r="AC328" s="193">
        <v>100</v>
      </c>
      <c r="AD328" s="193">
        <v>100</v>
      </c>
      <c r="AE328" s="193">
        <v>100</v>
      </c>
      <c r="AF328" s="3" t="str">
        <f t="shared" si="31"/>
        <v>&gt;99</v>
      </c>
      <c r="AG328" s="1" t="s">
        <v>137</v>
      </c>
      <c r="AH328" s="1">
        <v>100</v>
      </c>
      <c r="AI328" s="1">
        <v>100</v>
      </c>
      <c r="AJ328" s="193">
        <v>100</v>
      </c>
      <c r="AK328" s="193">
        <v>100</v>
      </c>
      <c r="AL328" s="193">
        <v>100</v>
      </c>
      <c r="AM328" s="193">
        <v>99.59</v>
      </c>
      <c r="AN328" s="193">
        <v>96.38</v>
      </c>
    </row>
    <row r="329" spans="23:40">
      <c r="W329" s="1" t="s">
        <v>1548</v>
      </c>
      <c r="X329" s="1" t="s">
        <v>446</v>
      </c>
      <c r="Y329" s="1" t="s">
        <v>450</v>
      </c>
      <c r="Z329" s="1" t="s">
        <v>589</v>
      </c>
      <c r="AA329" s="193" t="s">
        <v>208</v>
      </c>
      <c r="AB329" s="193">
        <v>99.35</v>
      </c>
      <c r="AC329" s="193">
        <v>99.42</v>
      </c>
      <c r="AD329" s="193">
        <v>99.49</v>
      </c>
      <c r="AE329" s="193">
        <v>99.42</v>
      </c>
      <c r="AF329" s="3" t="str">
        <f t="shared" si="31"/>
        <v>&gt;99</v>
      </c>
      <c r="AG329" s="1" t="s">
        <v>137</v>
      </c>
      <c r="AH329" s="1">
        <v>100</v>
      </c>
      <c r="AI329" s="1">
        <v>100</v>
      </c>
      <c r="AJ329" s="193">
        <v>98.73</v>
      </c>
      <c r="AK329" s="193">
        <v>100</v>
      </c>
      <c r="AL329" s="193">
        <v>99.97</v>
      </c>
      <c r="AM329" s="193">
        <v>99.18</v>
      </c>
      <c r="AN329" s="193">
        <v>100</v>
      </c>
    </row>
    <row r="330" spans="23:40">
      <c r="W330" s="1" t="s">
        <v>1255</v>
      </c>
      <c r="X330" s="1" t="s">
        <v>445</v>
      </c>
      <c r="Y330" s="1" t="s">
        <v>459</v>
      </c>
      <c r="Z330" s="1" t="s">
        <v>589</v>
      </c>
      <c r="AA330" s="193" t="s">
        <v>208</v>
      </c>
      <c r="AB330" s="193">
        <v>87.58</v>
      </c>
      <c r="AC330" s="193">
        <v>99.73</v>
      </c>
      <c r="AD330" s="193">
        <v>100</v>
      </c>
      <c r="AE330" s="193">
        <v>95.67</v>
      </c>
      <c r="AF330" s="3" t="str">
        <f t="shared" si="31"/>
        <v>&lt;99</v>
      </c>
      <c r="AG330" s="1" t="s">
        <v>137</v>
      </c>
      <c r="AH330" s="1">
        <v>99.99</v>
      </c>
      <c r="AI330" s="1">
        <v>92.85</v>
      </c>
      <c r="AJ330" s="193">
        <v>97.76</v>
      </c>
      <c r="AK330" s="193">
        <v>94.25</v>
      </c>
      <c r="AL330" s="193">
        <v>99.83</v>
      </c>
      <c r="AM330" s="193">
        <v>98.62</v>
      </c>
      <c r="AN330" s="193">
        <v>98</v>
      </c>
    </row>
    <row r="331" spans="23:40">
      <c r="W331" s="1" t="s">
        <v>1374</v>
      </c>
      <c r="X331" s="1" t="s">
        <v>445</v>
      </c>
      <c r="Y331" s="1" t="s">
        <v>443</v>
      </c>
      <c r="Z331" s="1" t="s">
        <v>589</v>
      </c>
      <c r="AA331" s="193" t="str">
        <f>_xlfn.XLOOKUP(Y331,B:B,A:A,0,0)</f>
        <v>SANTA LUZIA</v>
      </c>
      <c r="AB331" s="193">
        <v>99.28</v>
      </c>
      <c r="AC331" s="193">
        <v>99.9</v>
      </c>
      <c r="AD331" s="193">
        <v>66.83</v>
      </c>
      <c r="AE331" s="193">
        <v>94.82</v>
      </c>
      <c r="AF331" s="3" t="str">
        <f t="shared" si="31"/>
        <v>&lt;99</v>
      </c>
      <c r="AG331" s="1" t="s">
        <v>137</v>
      </c>
      <c r="AH331" s="1">
        <v>95</v>
      </c>
      <c r="AI331" s="1">
        <v>95</v>
      </c>
      <c r="AJ331" s="193">
        <v>94.57</v>
      </c>
      <c r="AK331" s="193">
        <v>96.68</v>
      </c>
      <c r="AL331" s="193">
        <v>99.69</v>
      </c>
      <c r="AM331" s="193">
        <v>99.08</v>
      </c>
      <c r="AN331" s="193">
        <v>99</v>
      </c>
    </row>
    <row r="332" spans="23:40">
      <c r="W332" s="1" t="s">
        <v>1561</v>
      </c>
      <c r="X332" s="1" t="s">
        <v>446</v>
      </c>
      <c r="Y332" s="1" t="s">
        <v>463</v>
      </c>
      <c r="Z332" s="1" t="s">
        <v>589</v>
      </c>
      <c r="AA332" s="193" t="s">
        <v>208</v>
      </c>
      <c r="AB332" s="193">
        <v>100</v>
      </c>
      <c r="AC332" s="193">
        <v>100</v>
      </c>
      <c r="AD332" s="193">
        <v>100</v>
      </c>
      <c r="AE332" s="193">
        <v>100</v>
      </c>
      <c r="AF332" s="3" t="str">
        <f t="shared" si="31"/>
        <v>&gt;99</v>
      </c>
      <c r="AG332" s="1" t="s">
        <v>137</v>
      </c>
      <c r="AH332" s="1">
        <v>100</v>
      </c>
      <c r="AI332" s="1">
        <v>100</v>
      </c>
      <c r="AJ332" s="193">
        <v>100</v>
      </c>
      <c r="AK332" s="193">
        <v>100</v>
      </c>
      <c r="AL332" s="193">
        <v>100</v>
      </c>
      <c r="AM332" s="193">
        <v>100</v>
      </c>
      <c r="AN332" s="193">
        <v>100</v>
      </c>
    </row>
    <row r="333" spans="23:40">
      <c r="W333" s="1" t="s">
        <v>1642</v>
      </c>
      <c r="X333" s="1" t="s">
        <v>446</v>
      </c>
      <c r="Y333" s="1" t="s">
        <v>460</v>
      </c>
      <c r="Z333" s="1" t="s">
        <v>589</v>
      </c>
      <c r="AA333" s="193" t="s">
        <v>208</v>
      </c>
      <c r="AB333" s="193">
        <v>99.97</v>
      </c>
      <c r="AC333" s="193">
        <v>99.97</v>
      </c>
      <c r="AD333" s="193">
        <v>99.98</v>
      </c>
      <c r="AE333" s="193">
        <v>99.97</v>
      </c>
      <c r="AF333" s="3" t="str">
        <f t="shared" si="31"/>
        <v>&gt;99</v>
      </c>
      <c r="AG333" s="1" t="s">
        <v>137</v>
      </c>
      <c r="AH333" s="1">
        <v>100</v>
      </c>
      <c r="AI333" s="1">
        <v>99.95</v>
      </c>
      <c r="AJ333" s="193">
        <v>99.99</v>
      </c>
      <c r="AK333" s="193">
        <v>100</v>
      </c>
      <c r="AL333" s="193">
        <v>100</v>
      </c>
      <c r="AM333" s="193">
        <v>100</v>
      </c>
      <c r="AN333" s="193">
        <v>97.95</v>
      </c>
    </row>
    <row r="334" spans="23:40">
      <c r="W334" s="1" t="s">
        <v>1438</v>
      </c>
      <c r="X334" s="1" t="s">
        <v>445</v>
      </c>
      <c r="Y334" s="1" t="s">
        <v>449</v>
      </c>
      <c r="Z334" s="1" t="s">
        <v>589</v>
      </c>
      <c r="AA334" s="193" t="s">
        <v>208</v>
      </c>
      <c r="AB334" s="193">
        <v>97.72</v>
      </c>
      <c r="AC334" s="193">
        <v>99.9</v>
      </c>
      <c r="AD334" s="193" t="s">
        <v>186</v>
      </c>
      <c r="AE334" s="193">
        <v>99.21</v>
      </c>
      <c r="AF334" s="3" t="str">
        <f t="shared" si="31"/>
        <v>&gt;99</v>
      </c>
      <c r="AG334" s="1" t="s">
        <v>137</v>
      </c>
      <c r="AH334" s="1">
        <v>87.1</v>
      </c>
      <c r="AI334" s="1">
        <v>99.93</v>
      </c>
      <c r="AJ334" s="193">
        <v>99.86</v>
      </c>
      <c r="AK334" s="193">
        <v>99.85</v>
      </c>
      <c r="AL334" s="193">
        <v>99.91</v>
      </c>
      <c r="AM334" s="193">
        <v>99.01</v>
      </c>
      <c r="AN334" s="193">
        <v>93.9</v>
      </c>
    </row>
    <row r="335" spans="23:40">
      <c r="W335" s="1" t="s">
        <v>1592</v>
      </c>
      <c r="X335" s="1" t="s">
        <v>446</v>
      </c>
      <c r="Y335" s="1" t="s">
        <v>464</v>
      </c>
      <c r="Z335" s="1" t="s">
        <v>589</v>
      </c>
      <c r="AA335" s="193" t="s">
        <v>208</v>
      </c>
      <c r="AB335" s="193" t="s">
        <v>186</v>
      </c>
      <c r="AC335" s="193">
        <v>100</v>
      </c>
      <c r="AD335" s="193">
        <v>100</v>
      </c>
      <c r="AE335" s="193">
        <v>100</v>
      </c>
      <c r="AF335" s="3" t="str">
        <f t="shared" si="31"/>
        <v>&gt;99</v>
      </c>
      <c r="AG335" s="1" t="s">
        <v>137</v>
      </c>
      <c r="AH335" s="1">
        <v>100</v>
      </c>
      <c r="AI335" s="1">
        <v>100</v>
      </c>
      <c r="AJ335" s="193">
        <v>100</v>
      </c>
      <c r="AK335" s="193">
        <v>98.33</v>
      </c>
      <c r="AL335" s="193">
        <v>99.06</v>
      </c>
      <c r="AM335" s="193">
        <v>99.37</v>
      </c>
      <c r="AN335" s="193">
        <v>99.68</v>
      </c>
    </row>
    <row r="336" spans="23:40">
      <c r="W336" s="1" t="s">
        <v>1570</v>
      </c>
      <c r="X336" s="1" t="s">
        <v>446</v>
      </c>
      <c r="Y336" s="1" t="s">
        <v>464</v>
      </c>
      <c r="Z336" s="1" t="s">
        <v>589</v>
      </c>
      <c r="AA336" s="193" t="s">
        <v>208</v>
      </c>
      <c r="AB336" s="193">
        <v>98.35</v>
      </c>
      <c r="AC336" s="193">
        <v>98.52</v>
      </c>
      <c r="AD336" s="193">
        <v>98.51</v>
      </c>
      <c r="AE336" s="193">
        <v>98.49</v>
      </c>
      <c r="AF336" s="3" t="str">
        <f t="shared" si="31"/>
        <v>&lt;99</v>
      </c>
      <c r="AG336" s="1" t="s">
        <v>137</v>
      </c>
      <c r="AH336" s="1">
        <v>100</v>
      </c>
      <c r="AI336" s="1">
        <v>96.72</v>
      </c>
      <c r="AJ336" s="193">
        <v>100</v>
      </c>
      <c r="AK336" s="193">
        <v>98.27</v>
      </c>
      <c r="AL336" s="193">
        <v>99.91</v>
      </c>
      <c r="AM336" s="193">
        <v>99.45</v>
      </c>
      <c r="AN336" s="193">
        <v>93.59</v>
      </c>
    </row>
    <row r="337" spans="23:40">
      <c r="W337" s="1" t="s">
        <v>1630</v>
      </c>
      <c r="X337" s="1" t="s">
        <v>446</v>
      </c>
      <c r="Y337" s="1" t="s">
        <v>457</v>
      </c>
      <c r="Z337" s="1" t="s">
        <v>589</v>
      </c>
      <c r="AA337" s="193" t="s">
        <v>208</v>
      </c>
      <c r="AB337" s="193" t="s">
        <v>186</v>
      </c>
      <c r="AC337" s="193" t="s">
        <v>186</v>
      </c>
      <c r="AD337" s="193" t="s">
        <v>186</v>
      </c>
      <c r="AE337" s="193" t="s">
        <v>186</v>
      </c>
      <c r="AF337" s="3" t="str">
        <f t="shared" si="31"/>
        <v>&gt;99</v>
      </c>
      <c r="AG337" s="1" t="s">
        <v>137</v>
      </c>
      <c r="AH337" s="1" t="s">
        <v>186</v>
      </c>
      <c r="AI337" s="1" t="s">
        <v>186</v>
      </c>
      <c r="AJ337" s="193">
        <v>100</v>
      </c>
      <c r="AK337" s="193">
        <v>100</v>
      </c>
      <c r="AL337" s="193">
        <v>100</v>
      </c>
      <c r="AM337" s="193">
        <v>100</v>
      </c>
      <c r="AN337" s="193">
        <v>100</v>
      </c>
    </row>
    <row r="338" spans="23:40">
      <c r="W338" s="1" t="s">
        <v>1673</v>
      </c>
      <c r="X338" s="1" t="s">
        <v>446</v>
      </c>
      <c r="Y338" s="1" t="s">
        <v>460</v>
      </c>
      <c r="Z338" s="1" t="s">
        <v>589</v>
      </c>
      <c r="AA338" s="193" t="s">
        <v>208</v>
      </c>
      <c r="AB338" s="193" t="s">
        <v>186</v>
      </c>
      <c r="AC338" s="193">
        <v>99.98</v>
      </c>
      <c r="AD338" s="193">
        <v>99.99</v>
      </c>
      <c r="AE338" s="193">
        <v>99.98</v>
      </c>
      <c r="AF338" s="3" t="str">
        <f t="shared" si="31"/>
        <v>&gt;99</v>
      </c>
      <c r="AG338" s="1" t="s">
        <v>137</v>
      </c>
      <c r="AH338" s="1">
        <v>100</v>
      </c>
      <c r="AI338" s="1">
        <v>100</v>
      </c>
      <c r="AJ338" s="193">
        <v>99.97</v>
      </c>
      <c r="AK338" s="193">
        <v>100</v>
      </c>
      <c r="AL338" s="193">
        <v>100</v>
      </c>
      <c r="AM338" s="193">
        <v>99.99</v>
      </c>
      <c r="AN338" s="193">
        <v>99.99</v>
      </c>
    </row>
    <row r="339" spans="23:40">
      <c r="W339" s="1" t="s">
        <v>1645</v>
      </c>
      <c r="X339" s="1" t="s">
        <v>446</v>
      </c>
      <c r="Y339" s="1" t="s">
        <v>457</v>
      </c>
      <c r="Z339" s="1" t="s">
        <v>589</v>
      </c>
      <c r="AA339" s="193" t="s">
        <v>208</v>
      </c>
      <c r="AB339" s="193" t="s">
        <v>186</v>
      </c>
      <c r="AC339" s="193" t="s">
        <v>186</v>
      </c>
      <c r="AD339" s="193" t="s">
        <v>186</v>
      </c>
      <c r="AE339" s="193" t="s">
        <v>186</v>
      </c>
      <c r="AF339" s="3" t="str">
        <f t="shared" si="31"/>
        <v>&gt;99</v>
      </c>
      <c r="AG339" s="1" t="s">
        <v>137</v>
      </c>
      <c r="AH339" s="1" t="s">
        <v>186</v>
      </c>
      <c r="AI339" s="1" t="s">
        <v>186</v>
      </c>
      <c r="AJ339" s="193">
        <v>100</v>
      </c>
      <c r="AK339" s="193">
        <v>100</v>
      </c>
      <c r="AL339" s="193">
        <v>100</v>
      </c>
      <c r="AM339" s="193">
        <v>100</v>
      </c>
      <c r="AN339" s="193">
        <v>100</v>
      </c>
    </row>
    <row r="340" spans="23:40">
      <c r="W340" s="1" t="s">
        <v>1680</v>
      </c>
      <c r="X340" s="1" t="s">
        <v>446</v>
      </c>
      <c r="Y340" s="1" t="s">
        <v>460</v>
      </c>
      <c r="Z340" s="1" t="s">
        <v>589</v>
      </c>
      <c r="AA340" s="193" t="s">
        <v>208</v>
      </c>
      <c r="AB340" s="193" t="s">
        <v>186</v>
      </c>
      <c r="AC340" s="193">
        <v>100</v>
      </c>
      <c r="AD340" s="193">
        <v>100</v>
      </c>
      <c r="AE340" s="193">
        <v>100</v>
      </c>
      <c r="AF340" s="3" t="str">
        <f t="shared" si="31"/>
        <v>&gt;99</v>
      </c>
      <c r="AG340" s="1" t="s">
        <v>137</v>
      </c>
      <c r="AH340" s="1">
        <v>100</v>
      </c>
      <c r="AI340" s="1">
        <v>100</v>
      </c>
      <c r="AJ340" s="193">
        <v>100</v>
      </c>
      <c r="AK340" s="193">
        <v>100</v>
      </c>
      <c r="AL340" s="193">
        <v>100</v>
      </c>
      <c r="AM340" s="193">
        <v>99.99</v>
      </c>
      <c r="AN340" s="193">
        <v>99.99</v>
      </c>
    </row>
    <row r="341" spans="23:40">
      <c r="W341" s="1" t="s">
        <v>1686</v>
      </c>
      <c r="X341" s="1" t="s">
        <v>446</v>
      </c>
      <c r="Y341" s="1" t="s">
        <v>460</v>
      </c>
      <c r="Z341" s="1" t="s">
        <v>589</v>
      </c>
      <c r="AA341" s="193" t="s">
        <v>208</v>
      </c>
      <c r="AB341" s="193">
        <v>99.92</v>
      </c>
      <c r="AC341" s="193">
        <v>100</v>
      </c>
      <c r="AD341" s="193">
        <v>99.98</v>
      </c>
      <c r="AE341" s="193">
        <v>99.98</v>
      </c>
      <c r="AF341" s="3" t="str">
        <f t="shared" si="31"/>
        <v>&gt;99</v>
      </c>
      <c r="AG341" s="1" t="s">
        <v>137</v>
      </c>
      <c r="AH341" s="1">
        <v>99.89</v>
      </c>
      <c r="AI341" s="1">
        <v>100</v>
      </c>
      <c r="AJ341" s="193">
        <v>99.97</v>
      </c>
      <c r="AK341" s="193">
        <v>100</v>
      </c>
      <c r="AL341" s="193">
        <v>99.99</v>
      </c>
      <c r="AM341" s="193">
        <v>98.83</v>
      </c>
      <c r="AN341" s="193">
        <v>89.22</v>
      </c>
    </row>
    <row r="342" spans="23:40">
      <c r="W342" s="1" t="s">
        <v>1728</v>
      </c>
      <c r="X342" s="1" t="s">
        <v>446</v>
      </c>
      <c r="Y342" s="1" t="s">
        <v>461</v>
      </c>
      <c r="Z342" s="1" t="s">
        <v>589</v>
      </c>
      <c r="AA342" s="193" t="s">
        <v>208</v>
      </c>
      <c r="AB342" s="193">
        <v>99.97</v>
      </c>
      <c r="AC342" s="193">
        <v>99.98</v>
      </c>
      <c r="AD342" s="193">
        <v>99.98</v>
      </c>
      <c r="AE342" s="193">
        <v>99.98</v>
      </c>
      <c r="AF342" s="3" t="str">
        <f t="shared" si="31"/>
        <v>&gt;99</v>
      </c>
      <c r="AG342" s="1" t="s">
        <v>137</v>
      </c>
      <c r="AH342" s="1">
        <v>100</v>
      </c>
      <c r="AI342" s="1">
        <v>100</v>
      </c>
      <c r="AJ342" s="193">
        <v>99.95</v>
      </c>
      <c r="AK342" s="193">
        <v>100</v>
      </c>
      <c r="AL342" s="193">
        <v>100</v>
      </c>
      <c r="AM342" s="193">
        <v>99.97</v>
      </c>
      <c r="AN342" s="193">
        <v>100</v>
      </c>
    </row>
    <row r="343" spans="23:40">
      <c r="W343" s="1" t="s">
        <v>1828</v>
      </c>
      <c r="X343" s="1" t="s">
        <v>446</v>
      </c>
      <c r="Y343" s="1" t="s">
        <v>460</v>
      </c>
      <c r="Z343" s="1" t="s">
        <v>589</v>
      </c>
      <c r="AA343" s="193" t="s">
        <v>208</v>
      </c>
      <c r="AB343" s="193" t="s">
        <v>186</v>
      </c>
      <c r="AC343" s="193">
        <v>100</v>
      </c>
      <c r="AD343" s="193">
        <v>100</v>
      </c>
      <c r="AE343" s="193">
        <v>100</v>
      </c>
      <c r="AF343" s="3" t="str">
        <f t="shared" si="31"/>
        <v>&gt;99</v>
      </c>
      <c r="AG343" s="1" t="s">
        <v>137</v>
      </c>
      <c r="AH343" s="1">
        <v>100</v>
      </c>
      <c r="AI343" s="1">
        <v>100</v>
      </c>
      <c r="AJ343" s="193">
        <v>100</v>
      </c>
      <c r="AK343" s="193">
        <v>100</v>
      </c>
      <c r="AL343" s="193">
        <v>100</v>
      </c>
      <c r="AM343" s="193">
        <v>99.99</v>
      </c>
      <c r="AN343" s="193">
        <v>99.98</v>
      </c>
    </row>
    <row r="344" spans="23:40">
      <c r="W344" s="1" t="s">
        <v>2374</v>
      </c>
      <c r="X344" s="1" t="s">
        <v>446</v>
      </c>
      <c r="Y344" s="1" t="s">
        <v>457</v>
      </c>
      <c r="Z344" s="1" t="s">
        <v>589</v>
      </c>
      <c r="AA344" s="193" t="s">
        <v>208</v>
      </c>
      <c r="AB344" s="193">
        <v>96.38</v>
      </c>
      <c r="AC344" s="193">
        <v>96.08</v>
      </c>
      <c r="AD344" s="193">
        <v>96.37</v>
      </c>
      <c r="AE344" s="193">
        <v>96.15</v>
      </c>
      <c r="AF344" s="3" t="str">
        <f t="shared" si="31"/>
        <v>&lt;99</v>
      </c>
      <c r="AG344" s="1" t="s">
        <v>509</v>
      </c>
      <c r="AH344" s="1">
        <v>100</v>
      </c>
      <c r="AI344" s="1">
        <v>91.85</v>
      </c>
      <c r="AJ344" s="193">
        <v>99.82</v>
      </c>
      <c r="AK344" s="193">
        <v>99.99</v>
      </c>
      <c r="AL344" s="193">
        <v>100</v>
      </c>
      <c r="AM344" s="193">
        <v>99.98</v>
      </c>
      <c r="AN344" s="193">
        <v>100</v>
      </c>
    </row>
    <row r="345" spans="23:40">
      <c r="W345" s="1" t="s">
        <v>1703</v>
      </c>
      <c r="X345" s="1" t="s">
        <v>446</v>
      </c>
      <c r="Y345" s="1" t="s">
        <v>450</v>
      </c>
      <c r="Z345" s="1" t="s">
        <v>589</v>
      </c>
      <c r="AA345" s="193" t="s">
        <v>208</v>
      </c>
      <c r="AB345" s="193">
        <v>100</v>
      </c>
      <c r="AC345" s="193">
        <v>100</v>
      </c>
      <c r="AD345" s="193">
        <v>100</v>
      </c>
      <c r="AE345" s="193">
        <v>100</v>
      </c>
      <c r="AF345" s="3" t="str">
        <f t="shared" si="31"/>
        <v>&gt;99</v>
      </c>
      <c r="AG345" s="1" t="s">
        <v>137</v>
      </c>
      <c r="AH345" s="1">
        <v>100</v>
      </c>
      <c r="AI345" s="1">
        <v>100</v>
      </c>
      <c r="AJ345" s="193">
        <v>100</v>
      </c>
      <c r="AK345" s="193">
        <v>100</v>
      </c>
      <c r="AL345" s="193">
        <v>99.81</v>
      </c>
      <c r="AM345" s="193">
        <v>99.94</v>
      </c>
      <c r="AN345" s="193">
        <v>99.99</v>
      </c>
    </row>
    <row r="346" spans="23:40">
      <c r="W346" s="1" t="s">
        <v>1749</v>
      </c>
      <c r="X346" s="1" t="s">
        <v>446</v>
      </c>
      <c r="Y346" s="1" t="s">
        <v>461</v>
      </c>
      <c r="Z346" s="1" t="s">
        <v>589</v>
      </c>
      <c r="AA346" s="193" t="s">
        <v>208</v>
      </c>
      <c r="AB346" s="193" t="s">
        <v>186</v>
      </c>
      <c r="AC346" s="193">
        <v>100</v>
      </c>
      <c r="AD346" s="193">
        <v>100</v>
      </c>
      <c r="AE346" s="193">
        <v>100</v>
      </c>
      <c r="AF346" s="3" t="str">
        <f t="shared" si="31"/>
        <v>&gt;99</v>
      </c>
      <c r="AG346" s="1" t="s">
        <v>137</v>
      </c>
      <c r="AH346" s="1">
        <v>100</v>
      </c>
      <c r="AI346" s="1">
        <v>100</v>
      </c>
      <c r="AJ346" s="193">
        <v>100</v>
      </c>
      <c r="AK346" s="193">
        <v>100</v>
      </c>
      <c r="AL346" s="193">
        <v>100</v>
      </c>
      <c r="AM346" s="193">
        <v>100</v>
      </c>
      <c r="AN346" s="193">
        <v>100</v>
      </c>
    </row>
    <row r="347" spans="23:40">
      <c r="W347" s="1" t="s">
        <v>1725</v>
      </c>
      <c r="X347" s="1" t="s">
        <v>446</v>
      </c>
      <c r="Y347" s="1" t="s">
        <v>450</v>
      </c>
      <c r="Z347" s="1" t="s">
        <v>589</v>
      </c>
      <c r="AA347" s="193" t="s">
        <v>208</v>
      </c>
      <c r="AB347" s="193" t="s">
        <v>186</v>
      </c>
      <c r="AC347" s="193">
        <v>100</v>
      </c>
      <c r="AD347" s="193">
        <v>100</v>
      </c>
      <c r="AE347" s="193">
        <v>100</v>
      </c>
      <c r="AF347" s="3" t="str">
        <f t="shared" si="31"/>
        <v>&gt;99</v>
      </c>
      <c r="AG347" s="1" t="s">
        <v>137</v>
      </c>
      <c r="AH347" s="1">
        <v>100</v>
      </c>
      <c r="AI347" s="1">
        <v>100</v>
      </c>
      <c r="AJ347" s="193">
        <v>100</v>
      </c>
      <c r="AK347" s="193">
        <v>100</v>
      </c>
      <c r="AL347" s="193">
        <v>99.96</v>
      </c>
      <c r="AM347" s="193">
        <v>99.98</v>
      </c>
      <c r="AN347" s="193">
        <v>97.31</v>
      </c>
    </row>
    <row r="348" spans="23:40">
      <c r="W348" s="1" t="s">
        <v>1731</v>
      </c>
      <c r="X348" s="1" t="s">
        <v>446</v>
      </c>
      <c r="Y348" s="1" t="s">
        <v>457</v>
      </c>
      <c r="Z348" s="1" t="s">
        <v>589</v>
      </c>
      <c r="AA348" s="193" t="s">
        <v>208</v>
      </c>
      <c r="AB348" s="193" t="s">
        <v>186</v>
      </c>
      <c r="AC348" s="193">
        <v>100</v>
      </c>
      <c r="AD348" s="193">
        <v>100</v>
      </c>
      <c r="AE348" s="193">
        <v>100</v>
      </c>
      <c r="AF348" s="3" t="str">
        <f t="shared" si="31"/>
        <v>&gt;99</v>
      </c>
      <c r="AG348" s="1" t="s">
        <v>137</v>
      </c>
      <c r="AH348" s="1">
        <v>100</v>
      </c>
      <c r="AI348" s="1">
        <v>100</v>
      </c>
      <c r="AJ348" s="193">
        <v>100</v>
      </c>
      <c r="AK348" s="193">
        <v>99.98</v>
      </c>
      <c r="AL348" s="193">
        <v>100</v>
      </c>
      <c r="AM348" s="193">
        <v>99.75</v>
      </c>
      <c r="AN348" s="193">
        <v>98.14</v>
      </c>
    </row>
    <row r="349" spans="23:40">
      <c r="W349" s="1" t="s">
        <v>1933</v>
      </c>
      <c r="X349" s="1" t="s">
        <v>446</v>
      </c>
      <c r="Y349" s="1" t="s">
        <v>461</v>
      </c>
      <c r="Z349" s="1" t="s">
        <v>589</v>
      </c>
      <c r="AA349" s="193" t="s">
        <v>208</v>
      </c>
      <c r="AB349" s="193">
        <v>99.99</v>
      </c>
      <c r="AC349" s="193">
        <v>94</v>
      </c>
      <c r="AD349" s="193">
        <v>100</v>
      </c>
      <c r="AE349" s="193">
        <v>95.95</v>
      </c>
      <c r="AF349" s="3" t="str">
        <f t="shared" si="31"/>
        <v>&lt;99</v>
      </c>
      <c r="AG349" s="1" t="s">
        <v>137</v>
      </c>
      <c r="AH349" s="1">
        <v>100</v>
      </c>
      <c r="AI349" s="1">
        <v>97.44</v>
      </c>
      <c r="AJ349" s="193">
        <v>94.09</v>
      </c>
      <c r="AK349" s="193">
        <v>99.94</v>
      </c>
      <c r="AL349" s="193">
        <v>99.93</v>
      </c>
      <c r="AM349" s="193">
        <v>99.97</v>
      </c>
      <c r="AN349" s="193">
        <v>99.26</v>
      </c>
    </row>
    <row r="350" spans="23:40">
      <c r="W350" s="1" t="s">
        <v>2172</v>
      </c>
      <c r="X350" s="1" t="s">
        <v>446</v>
      </c>
      <c r="Y350" s="1" t="s">
        <v>450</v>
      </c>
      <c r="Z350" s="1" t="s">
        <v>589</v>
      </c>
      <c r="AA350" s="193" t="s">
        <v>208</v>
      </c>
      <c r="AB350" s="193">
        <v>100</v>
      </c>
      <c r="AC350" s="193">
        <v>99.98</v>
      </c>
      <c r="AD350" s="193">
        <v>100</v>
      </c>
      <c r="AE350" s="193">
        <v>99.99</v>
      </c>
      <c r="AF350" s="3" t="str">
        <f t="shared" si="31"/>
        <v>&gt;99</v>
      </c>
      <c r="AG350" s="1" t="s">
        <v>137</v>
      </c>
      <c r="AH350" s="1">
        <v>100</v>
      </c>
      <c r="AI350" s="1">
        <v>99.98</v>
      </c>
      <c r="AJ350" s="193">
        <v>100</v>
      </c>
      <c r="AK350" s="193">
        <v>100</v>
      </c>
      <c r="AL350" s="193">
        <v>100</v>
      </c>
      <c r="AM350" s="193">
        <v>100</v>
      </c>
      <c r="AN350" s="193">
        <v>99.99</v>
      </c>
    </row>
    <row r="351" spans="23:40">
      <c r="W351" s="1" t="s">
        <v>1778</v>
      </c>
      <c r="X351" s="1" t="s">
        <v>446</v>
      </c>
      <c r="Y351" s="1" t="s">
        <v>450</v>
      </c>
      <c r="Z351" s="1" t="s">
        <v>589</v>
      </c>
      <c r="AA351" s="193" t="s">
        <v>208</v>
      </c>
      <c r="AB351" s="193" t="s">
        <v>186</v>
      </c>
      <c r="AC351" s="193">
        <v>99.95</v>
      </c>
      <c r="AD351" s="193">
        <v>99.82</v>
      </c>
      <c r="AE351" s="193">
        <v>99.91</v>
      </c>
      <c r="AF351" s="3" t="str">
        <f t="shared" si="31"/>
        <v>&gt;99</v>
      </c>
      <c r="AG351" s="1" t="s">
        <v>137</v>
      </c>
      <c r="AH351" s="1">
        <v>100</v>
      </c>
      <c r="AI351" s="1">
        <v>100</v>
      </c>
      <c r="AJ351" s="193">
        <v>99.81</v>
      </c>
      <c r="AK351" s="193">
        <v>100</v>
      </c>
      <c r="AL351" s="193">
        <v>99.99</v>
      </c>
      <c r="AM351" s="193">
        <v>98.26</v>
      </c>
      <c r="AN351" s="193">
        <v>93.47</v>
      </c>
    </row>
    <row r="352" spans="23:40">
      <c r="W352" s="1" t="s">
        <v>1845</v>
      </c>
      <c r="X352" s="1" t="s">
        <v>446</v>
      </c>
      <c r="Y352" s="1" t="s">
        <v>448</v>
      </c>
      <c r="Z352" s="1" t="s">
        <v>589</v>
      </c>
      <c r="AA352" s="193" t="s">
        <v>208</v>
      </c>
      <c r="AB352" s="193">
        <v>99.96</v>
      </c>
      <c r="AC352" s="193">
        <v>99.94</v>
      </c>
      <c r="AD352" s="193">
        <v>99.99</v>
      </c>
      <c r="AE352" s="193">
        <v>99.96</v>
      </c>
      <c r="AF352" s="3" t="str">
        <f t="shared" si="31"/>
        <v>&gt;99</v>
      </c>
      <c r="AG352" s="1" t="s">
        <v>137</v>
      </c>
      <c r="AH352" s="1">
        <v>100</v>
      </c>
      <c r="AI352" s="1">
        <v>100</v>
      </c>
      <c r="AJ352" s="193">
        <v>99.91</v>
      </c>
      <c r="AK352" s="193">
        <v>99.99</v>
      </c>
      <c r="AL352" s="193">
        <v>99.88</v>
      </c>
      <c r="AM352" s="193">
        <v>99.95</v>
      </c>
      <c r="AN352" s="193">
        <v>99.64</v>
      </c>
    </row>
    <row r="353" spans="23:40">
      <c r="W353" s="1" t="s">
        <v>1784</v>
      </c>
      <c r="X353" s="1" t="s">
        <v>446</v>
      </c>
      <c r="Y353" s="1" t="s">
        <v>457</v>
      </c>
      <c r="Z353" s="1" t="s">
        <v>589</v>
      </c>
      <c r="AA353" s="193" t="s">
        <v>208</v>
      </c>
      <c r="AB353" s="193">
        <v>100</v>
      </c>
      <c r="AC353" s="193">
        <v>97.67</v>
      </c>
      <c r="AD353" s="193">
        <v>98.76</v>
      </c>
      <c r="AE353" s="193">
        <v>98.32</v>
      </c>
      <c r="AF353" s="3" t="str">
        <f t="shared" si="31"/>
        <v>&lt;99</v>
      </c>
      <c r="AG353" s="1" t="s">
        <v>137</v>
      </c>
      <c r="AH353" s="1">
        <v>100</v>
      </c>
      <c r="AI353" s="1">
        <v>99.98</v>
      </c>
      <c r="AJ353" s="193">
        <v>96.35</v>
      </c>
      <c r="AK353" s="193">
        <v>99.98</v>
      </c>
      <c r="AL353" s="193">
        <v>98.35</v>
      </c>
      <c r="AM353" s="193">
        <v>99.6</v>
      </c>
      <c r="AN353" s="193">
        <v>97.67</v>
      </c>
    </row>
    <row r="354" spans="23:40">
      <c r="W354" s="1" t="s">
        <v>1816</v>
      </c>
      <c r="X354" s="1" t="s">
        <v>446</v>
      </c>
      <c r="Y354" s="1" t="s">
        <v>458</v>
      </c>
      <c r="Z354" s="1" t="s">
        <v>589</v>
      </c>
      <c r="AA354" s="193" t="s">
        <v>208</v>
      </c>
      <c r="AB354" s="193">
        <v>99.97</v>
      </c>
      <c r="AC354" s="193">
        <v>100</v>
      </c>
      <c r="AD354" s="193">
        <v>99.96</v>
      </c>
      <c r="AE354" s="193">
        <v>99.98</v>
      </c>
      <c r="AF354" s="3" t="str">
        <f t="shared" si="31"/>
        <v>&gt;99</v>
      </c>
      <c r="AG354" s="1" t="s">
        <v>137</v>
      </c>
      <c r="AH354" s="1">
        <v>100</v>
      </c>
      <c r="AI354" s="1">
        <v>100</v>
      </c>
      <c r="AJ354" s="193">
        <v>99.95</v>
      </c>
      <c r="AK354" s="193">
        <v>99.88</v>
      </c>
      <c r="AL354" s="193">
        <v>100</v>
      </c>
      <c r="AM354" s="193">
        <v>99.57</v>
      </c>
      <c r="AN354" s="193">
        <v>92.29</v>
      </c>
    </row>
    <row r="355" spans="23:40">
      <c r="W355" s="1" t="s">
        <v>1825</v>
      </c>
      <c r="X355" s="1" t="s">
        <v>446</v>
      </c>
      <c r="Y355" s="1" t="s">
        <v>465</v>
      </c>
      <c r="Z355" s="1" t="s">
        <v>589</v>
      </c>
      <c r="AA355" s="193" t="s">
        <v>208</v>
      </c>
      <c r="AB355" s="193">
        <v>100</v>
      </c>
      <c r="AC355" s="193">
        <v>100</v>
      </c>
      <c r="AD355" s="193">
        <v>100</v>
      </c>
      <c r="AE355" s="193">
        <v>100</v>
      </c>
      <c r="AF355" s="3" t="str">
        <f t="shared" si="31"/>
        <v>&gt;99</v>
      </c>
      <c r="AG355" s="1" t="s">
        <v>137</v>
      </c>
      <c r="AH355" s="1">
        <v>100</v>
      </c>
      <c r="AI355" s="1">
        <v>100</v>
      </c>
      <c r="AJ355" s="193">
        <v>100</v>
      </c>
      <c r="AK355" s="193">
        <v>94.73</v>
      </c>
      <c r="AL355" s="193">
        <v>100</v>
      </c>
      <c r="AM355" s="193">
        <v>98.32</v>
      </c>
      <c r="AN355" s="193">
        <v>99.5</v>
      </c>
    </row>
    <row r="356" spans="23:40">
      <c r="W356" s="1" t="s">
        <v>1836</v>
      </c>
      <c r="X356" s="1" t="s">
        <v>446</v>
      </c>
      <c r="Y356" s="1" t="s">
        <v>460</v>
      </c>
      <c r="Z356" s="1" t="s">
        <v>589</v>
      </c>
      <c r="AA356" s="193" t="s">
        <v>208</v>
      </c>
      <c r="AB356" s="193">
        <v>100</v>
      </c>
      <c r="AC356" s="193">
        <v>100</v>
      </c>
      <c r="AD356" s="193">
        <v>100</v>
      </c>
      <c r="AE356" s="193">
        <v>100</v>
      </c>
      <c r="AF356" s="3" t="str">
        <f t="shared" si="31"/>
        <v>&gt;99</v>
      </c>
      <c r="AG356" s="1" t="s">
        <v>137</v>
      </c>
      <c r="AH356" s="1">
        <v>100</v>
      </c>
      <c r="AI356" s="1">
        <v>100</v>
      </c>
      <c r="AJ356" s="193">
        <v>100</v>
      </c>
      <c r="AK356" s="193">
        <v>99.98</v>
      </c>
      <c r="AL356" s="193">
        <v>99.95</v>
      </c>
      <c r="AM356" s="193">
        <v>99.98</v>
      </c>
      <c r="AN356" s="193">
        <v>99.99</v>
      </c>
    </row>
    <row r="357" spans="23:40">
      <c r="W357" s="1" t="s">
        <v>956</v>
      </c>
      <c r="X357" s="1" t="s">
        <v>446</v>
      </c>
      <c r="Y357" s="1" t="s">
        <v>457</v>
      </c>
      <c r="Z357" s="1" t="s">
        <v>589</v>
      </c>
      <c r="AA357" s="193" t="s">
        <v>208</v>
      </c>
      <c r="AB357" s="193">
        <v>100</v>
      </c>
      <c r="AC357" s="193">
        <v>99.99</v>
      </c>
      <c r="AD357" s="193">
        <v>100</v>
      </c>
      <c r="AE357" s="193">
        <v>100</v>
      </c>
      <c r="AF357" s="3" t="str">
        <f t="shared" si="31"/>
        <v>&gt;99</v>
      </c>
      <c r="AG357" s="1" t="s">
        <v>137</v>
      </c>
      <c r="AH357" s="1">
        <v>100</v>
      </c>
      <c r="AI357" s="1">
        <v>100</v>
      </c>
      <c r="AJ357" s="193">
        <v>99.99</v>
      </c>
      <c r="AK357" s="193">
        <v>95.85</v>
      </c>
      <c r="AL357" s="193">
        <v>99.38</v>
      </c>
      <c r="AM357" s="193">
        <v>93.98</v>
      </c>
      <c r="AN357" s="193">
        <v>91.88</v>
      </c>
    </row>
    <row r="358" spans="23:40">
      <c r="W358" s="1" t="s">
        <v>1943</v>
      </c>
      <c r="X358" s="1" t="s">
        <v>446</v>
      </c>
      <c r="Y358" s="1" t="s">
        <v>460</v>
      </c>
      <c r="Z358" s="1" t="s">
        <v>589</v>
      </c>
      <c r="AA358" s="193" t="s">
        <v>208</v>
      </c>
      <c r="AB358" s="193">
        <v>100</v>
      </c>
      <c r="AC358" s="193">
        <v>100</v>
      </c>
      <c r="AD358" s="193">
        <v>99.97</v>
      </c>
      <c r="AE358" s="193">
        <v>100</v>
      </c>
      <c r="AF358" s="3" t="str">
        <f t="shared" si="31"/>
        <v>&gt;99</v>
      </c>
      <c r="AG358" s="1" t="s">
        <v>137</v>
      </c>
      <c r="AH358" s="1">
        <v>100</v>
      </c>
      <c r="AI358" s="1">
        <v>100</v>
      </c>
      <c r="AJ358" s="193">
        <v>99.99</v>
      </c>
      <c r="AK358" s="193">
        <v>99.92</v>
      </c>
      <c r="AL358" s="193">
        <v>100</v>
      </c>
      <c r="AM358" s="193">
        <v>99.88</v>
      </c>
      <c r="AN358" s="193">
        <v>96.22</v>
      </c>
    </row>
    <row r="359" spans="23:40">
      <c r="W359" s="1" t="s">
        <v>1082</v>
      </c>
      <c r="X359" s="1" t="s">
        <v>446</v>
      </c>
      <c r="Y359" s="1" t="s">
        <v>452</v>
      </c>
      <c r="Z359" s="1" t="s">
        <v>589</v>
      </c>
      <c r="AA359" s="193" t="str">
        <f>_xlfn.XLOOKUP(Y359,B:B,A:A,0,0)</f>
        <v>VICOÇA</v>
      </c>
      <c r="AB359" s="193">
        <v>99.63</v>
      </c>
      <c r="AC359" s="193">
        <v>100</v>
      </c>
      <c r="AD359" s="193">
        <v>99.95</v>
      </c>
      <c r="AE359" s="193">
        <v>99.89</v>
      </c>
      <c r="AF359" s="3" t="str">
        <f t="shared" si="31"/>
        <v>&gt;99</v>
      </c>
      <c r="AG359" s="1" t="s">
        <v>137</v>
      </c>
      <c r="AH359" s="1">
        <v>100</v>
      </c>
      <c r="AI359" s="1">
        <v>99.9</v>
      </c>
      <c r="AJ359" s="193">
        <v>99.93</v>
      </c>
      <c r="AK359" s="193">
        <v>99.96</v>
      </c>
      <c r="AL359" s="193">
        <v>98.17</v>
      </c>
      <c r="AM359" s="193">
        <v>97.43</v>
      </c>
      <c r="AN359" s="193">
        <v>98.48</v>
      </c>
    </row>
    <row r="360" spans="23:40">
      <c r="W360" s="1" t="s">
        <v>1118</v>
      </c>
      <c r="X360" s="1" t="s">
        <v>446</v>
      </c>
      <c r="Y360" s="1" t="s">
        <v>452</v>
      </c>
      <c r="Z360" s="1" t="s">
        <v>589</v>
      </c>
      <c r="AA360" s="193" t="str">
        <f>_xlfn.XLOOKUP(Y360,B:B,A:A,0,0)</f>
        <v>VICOÇA</v>
      </c>
      <c r="AB360" s="193">
        <v>100</v>
      </c>
      <c r="AC360" s="193">
        <v>100</v>
      </c>
      <c r="AD360" s="193">
        <v>100</v>
      </c>
      <c r="AE360" s="193">
        <v>100</v>
      </c>
      <c r="AF360" s="3" t="str">
        <f t="shared" si="31"/>
        <v>&gt;99</v>
      </c>
      <c r="AG360" s="1" t="s">
        <v>137</v>
      </c>
      <c r="AH360" s="1">
        <v>100</v>
      </c>
      <c r="AI360" s="1">
        <v>100</v>
      </c>
      <c r="AJ360" s="193">
        <v>100</v>
      </c>
      <c r="AK360" s="193">
        <v>100</v>
      </c>
      <c r="AL360" s="193">
        <v>97.89</v>
      </c>
      <c r="AM360" s="193">
        <v>98.28</v>
      </c>
      <c r="AN360" s="193">
        <v>99.12</v>
      </c>
    </row>
    <row r="361" spans="23:40">
      <c r="W361" s="1" t="s">
        <v>1931</v>
      </c>
      <c r="X361" s="1" t="s">
        <v>446</v>
      </c>
      <c r="Y361" s="1" t="s">
        <v>453</v>
      </c>
      <c r="Z361" s="1" t="s">
        <v>589</v>
      </c>
      <c r="AA361" s="193" t="s">
        <v>208</v>
      </c>
      <c r="AB361" s="193">
        <v>99.94</v>
      </c>
      <c r="AC361" s="193">
        <v>99.98</v>
      </c>
      <c r="AD361" s="193" t="s">
        <v>186</v>
      </c>
      <c r="AE361" s="193">
        <v>99.97</v>
      </c>
      <c r="AF361" s="3" t="str">
        <f t="shared" si="31"/>
        <v>&gt;99</v>
      </c>
      <c r="AG361" s="1" t="s">
        <v>509</v>
      </c>
      <c r="AH361" s="1">
        <v>100</v>
      </c>
      <c r="AI361" s="1">
        <v>99.97</v>
      </c>
      <c r="AJ361" s="193">
        <v>99.96</v>
      </c>
      <c r="AK361" s="193">
        <v>99.98</v>
      </c>
      <c r="AL361" s="193">
        <v>99.99</v>
      </c>
      <c r="AM361" s="193">
        <v>99.98</v>
      </c>
      <c r="AN361" s="193">
        <v>99.67</v>
      </c>
    </row>
    <row r="362" spans="23:40">
      <c r="W362" s="1" t="s">
        <v>1432</v>
      </c>
      <c r="X362" s="1" t="s">
        <v>446</v>
      </c>
      <c r="Y362" s="1" t="s">
        <v>443</v>
      </c>
      <c r="Z362" s="1" t="s">
        <v>589</v>
      </c>
      <c r="AA362" s="193" t="str">
        <f>_xlfn.XLOOKUP(Y362,B:B,A:A,0,0)</f>
        <v>SANTA LUZIA</v>
      </c>
      <c r="AB362" s="193">
        <v>99.95</v>
      </c>
      <c r="AC362" s="193">
        <v>99.99</v>
      </c>
      <c r="AD362" s="193">
        <v>99.86</v>
      </c>
      <c r="AE362" s="193">
        <v>99.96</v>
      </c>
      <c r="AF362" s="3" t="str">
        <f t="shared" si="31"/>
        <v>&gt;99</v>
      </c>
      <c r="AG362" s="1" t="s">
        <v>137</v>
      </c>
      <c r="AH362" s="1">
        <v>100</v>
      </c>
      <c r="AI362" s="1">
        <v>99.97</v>
      </c>
      <c r="AJ362" s="193">
        <v>99.95</v>
      </c>
      <c r="AK362" s="193">
        <v>99.97</v>
      </c>
      <c r="AL362" s="193">
        <v>99.74</v>
      </c>
      <c r="AM362" s="193">
        <v>99.85</v>
      </c>
      <c r="AN362" s="193">
        <v>98.21</v>
      </c>
    </row>
    <row r="363" spans="23:40">
      <c r="W363" s="1" t="s">
        <v>1855</v>
      </c>
      <c r="X363" s="1" t="s">
        <v>446</v>
      </c>
      <c r="Y363" s="1" t="s">
        <v>464</v>
      </c>
      <c r="Z363" s="1" t="s">
        <v>589</v>
      </c>
      <c r="AA363" s="193" t="s">
        <v>208</v>
      </c>
      <c r="AB363" s="193">
        <v>99.97</v>
      </c>
      <c r="AC363" s="193">
        <v>99.97</v>
      </c>
      <c r="AD363" s="193">
        <v>99.97</v>
      </c>
      <c r="AE363" s="193">
        <v>99.97</v>
      </c>
      <c r="AF363" s="3" t="str">
        <f t="shared" si="31"/>
        <v>&gt;99</v>
      </c>
      <c r="AG363" s="1" t="s">
        <v>137</v>
      </c>
      <c r="AH363" s="1">
        <v>100</v>
      </c>
      <c r="AI363" s="1">
        <v>99.93</v>
      </c>
      <c r="AJ363" s="193">
        <v>100</v>
      </c>
      <c r="AK363" s="193">
        <v>99.98</v>
      </c>
      <c r="AL363" s="193">
        <v>99.98</v>
      </c>
      <c r="AM363" s="193">
        <v>98.93</v>
      </c>
      <c r="AN363" s="193">
        <v>96.99</v>
      </c>
    </row>
    <row r="364" spans="23:40">
      <c r="W364" s="1" t="s">
        <v>1866</v>
      </c>
      <c r="X364" s="1" t="s">
        <v>446</v>
      </c>
      <c r="Y364" s="1" t="s">
        <v>458</v>
      </c>
      <c r="Z364" s="1" t="s">
        <v>589</v>
      </c>
      <c r="AA364" s="193" t="s">
        <v>208</v>
      </c>
      <c r="AB364" s="193">
        <v>100</v>
      </c>
      <c r="AC364" s="193">
        <v>99.99</v>
      </c>
      <c r="AD364" s="193">
        <v>100</v>
      </c>
      <c r="AE364" s="193">
        <v>100</v>
      </c>
      <c r="AF364" s="3" t="str">
        <f t="shared" si="31"/>
        <v>&gt;99</v>
      </c>
      <c r="AG364" s="1" t="s">
        <v>137</v>
      </c>
      <c r="AH364" s="1">
        <v>100</v>
      </c>
      <c r="AI364" s="1">
        <v>100</v>
      </c>
      <c r="AJ364" s="193">
        <v>100</v>
      </c>
      <c r="AK364" s="193">
        <v>96.03</v>
      </c>
      <c r="AL364" s="193">
        <v>98.93</v>
      </c>
      <c r="AM364" s="193">
        <v>98.41</v>
      </c>
      <c r="AN364" s="193">
        <v>99.17</v>
      </c>
    </row>
    <row r="365" spans="23:40">
      <c r="W365" s="1" t="s">
        <v>2217</v>
      </c>
      <c r="X365" s="1" t="s">
        <v>446</v>
      </c>
      <c r="Y365" s="1" t="s">
        <v>461</v>
      </c>
      <c r="Z365" s="1" t="s">
        <v>589</v>
      </c>
      <c r="AA365" s="193" t="s">
        <v>208</v>
      </c>
      <c r="AB365" s="193">
        <v>100</v>
      </c>
      <c r="AC365" s="193">
        <v>99.99</v>
      </c>
      <c r="AD365" s="193">
        <v>100</v>
      </c>
      <c r="AE365" s="193">
        <v>100</v>
      </c>
      <c r="AF365" s="3" t="str">
        <f t="shared" si="31"/>
        <v>&gt;99</v>
      </c>
      <c r="AG365" s="1" t="s">
        <v>137</v>
      </c>
      <c r="AH365" s="1">
        <v>100</v>
      </c>
      <c r="AI365" s="1">
        <v>99.99</v>
      </c>
      <c r="AJ365" s="193">
        <v>100</v>
      </c>
      <c r="AK365" s="193">
        <v>100</v>
      </c>
      <c r="AL365" s="193">
        <v>100</v>
      </c>
      <c r="AM365" s="193">
        <v>100</v>
      </c>
      <c r="AN365" s="193">
        <v>100</v>
      </c>
    </row>
    <row r="366" spans="23:40">
      <c r="W366" s="1" t="s">
        <v>1897</v>
      </c>
      <c r="X366" s="1" t="s">
        <v>446</v>
      </c>
      <c r="Y366" s="1" t="s">
        <v>465</v>
      </c>
      <c r="Z366" s="1" t="s">
        <v>589</v>
      </c>
      <c r="AA366" s="193" t="s">
        <v>208</v>
      </c>
      <c r="AB366" s="193">
        <v>99.85</v>
      </c>
      <c r="AC366" s="193">
        <v>99.99</v>
      </c>
      <c r="AD366" s="193">
        <v>99.98</v>
      </c>
      <c r="AE366" s="193">
        <v>99.95</v>
      </c>
      <c r="AF366" s="3" t="str">
        <f t="shared" si="31"/>
        <v>&gt;99</v>
      </c>
      <c r="AG366" s="1" t="s">
        <v>137</v>
      </c>
      <c r="AH366" s="1">
        <v>99.56</v>
      </c>
      <c r="AI366" s="1">
        <v>100</v>
      </c>
      <c r="AJ366" s="193">
        <v>99.96</v>
      </c>
      <c r="AK366" s="193">
        <v>94.38</v>
      </c>
      <c r="AL366" s="193">
        <v>98.93</v>
      </c>
      <c r="AM366" s="193">
        <v>97.66</v>
      </c>
      <c r="AN366" s="193">
        <v>98.97</v>
      </c>
    </row>
    <row r="367" spans="23:40">
      <c r="W367" s="1" t="s">
        <v>1025</v>
      </c>
      <c r="X367" s="1" t="s">
        <v>446</v>
      </c>
      <c r="Y367" s="1" t="s">
        <v>450</v>
      </c>
      <c r="Z367" s="1" t="s">
        <v>589</v>
      </c>
      <c r="AA367" s="193" t="s">
        <v>208</v>
      </c>
      <c r="AB367" s="193">
        <v>89.95</v>
      </c>
      <c r="AC367" s="193">
        <v>100</v>
      </c>
      <c r="AD367" s="193">
        <v>100</v>
      </c>
      <c r="AE367" s="193">
        <v>97.33</v>
      </c>
      <c r="AF367" s="3" t="str">
        <f t="shared" si="31"/>
        <v>&lt;99</v>
      </c>
      <c r="AG367" s="1" t="s">
        <v>137</v>
      </c>
      <c r="AH367" s="1">
        <v>95.83</v>
      </c>
      <c r="AI367" s="1">
        <v>95.53</v>
      </c>
      <c r="AJ367" s="193">
        <v>99.35</v>
      </c>
      <c r="AK367" s="193">
        <v>100</v>
      </c>
      <c r="AL367" s="193">
        <v>99.99</v>
      </c>
      <c r="AM367" s="193">
        <v>100</v>
      </c>
      <c r="AN367" s="193">
        <v>99.63</v>
      </c>
    </row>
    <row r="368" spans="23:40">
      <c r="W368" s="1" t="s">
        <v>1537</v>
      </c>
      <c r="X368" s="1" t="s">
        <v>446</v>
      </c>
      <c r="Y368" s="1" t="s">
        <v>453</v>
      </c>
      <c r="Z368" s="1" t="s">
        <v>589</v>
      </c>
      <c r="AA368" s="193" t="s">
        <v>208</v>
      </c>
      <c r="AB368" s="193">
        <v>95.45</v>
      </c>
      <c r="AC368" s="193">
        <v>99.27</v>
      </c>
      <c r="AD368" s="193" t="s">
        <v>186</v>
      </c>
      <c r="AE368" s="193">
        <v>97.44</v>
      </c>
      <c r="AF368" s="3" t="str">
        <f t="shared" si="31"/>
        <v>&lt;99</v>
      </c>
      <c r="AG368" s="1" t="s">
        <v>509</v>
      </c>
      <c r="AH368" s="1">
        <v>100</v>
      </c>
      <c r="AI368" s="1">
        <v>95.96</v>
      </c>
      <c r="AJ368" s="193">
        <v>98.75</v>
      </c>
      <c r="AK368" s="193">
        <v>97.64</v>
      </c>
      <c r="AL368" s="193">
        <v>96.72</v>
      </c>
      <c r="AM368" s="193">
        <v>97.54</v>
      </c>
      <c r="AN368" s="193">
        <v>98.44</v>
      </c>
    </row>
    <row r="369" spans="23:40">
      <c r="W369" s="1" t="s">
        <v>1922</v>
      </c>
      <c r="X369" s="1" t="s">
        <v>446</v>
      </c>
      <c r="Y369" s="1" t="s">
        <v>465</v>
      </c>
      <c r="Z369" s="1" t="s">
        <v>589</v>
      </c>
      <c r="AA369" s="193" t="s">
        <v>208</v>
      </c>
      <c r="AB369" s="193">
        <v>100</v>
      </c>
      <c r="AC369" s="193">
        <v>99.99</v>
      </c>
      <c r="AD369" s="193">
        <v>100</v>
      </c>
      <c r="AE369" s="193">
        <v>100</v>
      </c>
      <c r="AF369" s="3" t="str">
        <f t="shared" si="31"/>
        <v>&gt;99</v>
      </c>
      <c r="AG369" s="1" t="s">
        <v>137</v>
      </c>
      <c r="AH369" s="1">
        <v>100</v>
      </c>
      <c r="AI369" s="1">
        <v>99.99</v>
      </c>
      <c r="AJ369" s="193">
        <v>100</v>
      </c>
      <c r="AK369" s="193">
        <v>98.46</v>
      </c>
      <c r="AL369" s="193">
        <v>100</v>
      </c>
      <c r="AM369" s="193">
        <v>99.23</v>
      </c>
      <c r="AN369" s="193">
        <v>93.22</v>
      </c>
    </row>
    <row r="370" spans="23:40">
      <c r="W370" s="1" t="s">
        <v>841</v>
      </c>
      <c r="X370" s="1" t="s">
        <v>446</v>
      </c>
      <c r="Y370" s="1" t="s">
        <v>450</v>
      </c>
      <c r="Z370" s="1" t="s">
        <v>589</v>
      </c>
      <c r="AA370" s="193" t="s">
        <v>208</v>
      </c>
      <c r="AB370" s="193">
        <v>99.97</v>
      </c>
      <c r="AC370" s="193">
        <v>100</v>
      </c>
      <c r="AD370" s="193">
        <v>99.98</v>
      </c>
      <c r="AE370" s="193">
        <v>99.99</v>
      </c>
      <c r="AF370" s="3" t="str">
        <f t="shared" si="31"/>
        <v>&gt;99</v>
      </c>
      <c r="AG370" s="1" t="s">
        <v>137</v>
      </c>
      <c r="AH370" s="1">
        <v>100</v>
      </c>
      <c r="AI370" s="1">
        <v>100</v>
      </c>
      <c r="AJ370" s="193">
        <v>99.97</v>
      </c>
      <c r="AK370" s="193">
        <v>100</v>
      </c>
      <c r="AL370" s="193">
        <v>100</v>
      </c>
      <c r="AM370" s="193">
        <v>99.99</v>
      </c>
      <c r="AN370" s="193">
        <v>99.87</v>
      </c>
    </row>
    <row r="371" spans="23:40">
      <c r="W371" s="1" t="s">
        <v>1512</v>
      </c>
      <c r="X371" s="1" t="s">
        <v>446</v>
      </c>
      <c r="Y371" s="1" t="s">
        <v>461</v>
      </c>
      <c r="Z371" s="1" t="s">
        <v>589</v>
      </c>
      <c r="AA371" s="193" t="s">
        <v>208</v>
      </c>
      <c r="AB371" s="193">
        <v>100</v>
      </c>
      <c r="AC371" s="193">
        <v>100</v>
      </c>
      <c r="AD371" s="193">
        <v>100</v>
      </c>
      <c r="AE371" s="193">
        <v>100</v>
      </c>
      <c r="AF371" s="3" t="str">
        <f t="shared" si="31"/>
        <v>&gt;99</v>
      </c>
      <c r="AG371" s="1" t="s">
        <v>137</v>
      </c>
      <c r="AH371" s="1">
        <v>100</v>
      </c>
      <c r="AI371" s="1">
        <v>100</v>
      </c>
      <c r="AJ371" s="193">
        <v>100</v>
      </c>
      <c r="AK371" s="193">
        <v>100</v>
      </c>
      <c r="AL371" s="193">
        <v>100</v>
      </c>
      <c r="AM371" s="193">
        <v>98.84</v>
      </c>
      <c r="AN371" s="193">
        <v>100</v>
      </c>
    </row>
    <row r="372" spans="23:40">
      <c r="W372" s="1" t="s">
        <v>1369</v>
      </c>
      <c r="X372" s="1" t="s">
        <v>446</v>
      </c>
      <c r="Y372" s="1" t="s">
        <v>448</v>
      </c>
      <c r="Z372" s="1" t="s">
        <v>589</v>
      </c>
      <c r="AA372" s="193" t="s">
        <v>208</v>
      </c>
      <c r="AB372" s="193">
        <v>97.07</v>
      </c>
      <c r="AC372" s="193">
        <v>94.3</v>
      </c>
      <c r="AD372" s="193" t="s">
        <v>186</v>
      </c>
      <c r="AE372" s="193">
        <v>95.61</v>
      </c>
      <c r="AF372" s="3" t="str">
        <f t="shared" si="31"/>
        <v>&lt;99</v>
      </c>
      <c r="AG372" s="1" t="s">
        <v>137</v>
      </c>
      <c r="AH372" s="1">
        <v>82.32</v>
      </c>
      <c r="AI372" s="1">
        <v>93.22</v>
      </c>
      <c r="AJ372" s="193">
        <v>99.72</v>
      </c>
      <c r="AK372" s="193">
        <v>96.34</v>
      </c>
      <c r="AL372" s="193">
        <v>74.790000000000006</v>
      </c>
      <c r="AM372" s="193">
        <v>86.57</v>
      </c>
      <c r="AN372" s="193">
        <v>93.01</v>
      </c>
    </row>
    <row r="373" spans="23:40">
      <c r="W373" s="1" t="s">
        <v>1959</v>
      </c>
      <c r="X373" s="1" t="s">
        <v>446</v>
      </c>
      <c r="Y373" s="1" t="s">
        <v>461</v>
      </c>
      <c r="Z373" s="1" t="s">
        <v>589</v>
      </c>
      <c r="AA373" s="193" t="s">
        <v>208</v>
      </c>
      <c r="AB373" s="193">
        <v>99.97</v>
      </c>
      <c r="AC373" s="193">
        <v>99.97</v>
      </c>
      <c r="AD373" s="193">
        <v>99.99</v>
      </c>
      <c r="AE373" s="193">
        <v>99.98</v>
      </c>
      <c r="AF373" s="3" t="str">
        <f t="shared" si="31"/>
        <v>&gt;99</v>
      </c>
      <c r="AG373" s="1" t="s">
        <v>137</v>
      </c>
      <c r="AH373" s="1">
        <v>100</v>
      </c>
      <c r="AI373" s="1">
        <v>99.95</v>
      </c>
      <c r="AJ373" s="193">
        <v>100</v>
      </c>
      <c r="AK373" s="193">
        <v>100</v>
      </c>
      <c r="AL373" s="193">
        <v>100</v>
      </c>
      <c r="AM373" s="193">
        <v>99.62</v>
      </c>
      <c r="AN373" s="193">
        <v>99.97</v>
      </c>
    </row>
    <row r="374" spans="23:40">
      <c r="W374" s="1" t="s">
        <v>4125</v>
      </c>
      <c r="X374" s="1" t="s">
        <v>446</v>
      </c>
      <c r="Y374" s="1" t="s">
        <v>443</v>
      </c>
      <c r="Z374" s="1" t="s">
        <v>589</v>
      </c>
      <c r="AA374" s="193" t="str">
        <f>_xlfn.XLOOKUP(Y374,B:B,A:A,0,0)</f>
        <v>SANTA LUZIA</v>
      </c>
      <c r="AB374" s="193">
        <v>99.36</v>
      </c>
      <c r="AC374" s="193">
        <v>99.45</v>
      </c>
      <c r="AD374" s="193">
        <v>99.37</v>
      </c>
      <c r="AE374" s="193">
        <v>99.42</v>
      </c>
      <c r="AF374" s="3" t="str">
        <f t="shared" si="31"/>
        <v>&gt;99</v>
      </c>
      <c r="AG374" s="1" t="s">
        <v>137</v>
      </c>
      <c r="AH374" s="1">
        <v>100</v>
      </c>
      <c r="AI374" s="1">
        <v>99.97</v>
      </c>
      <c r="AJ374" s="193">
        <v>98.81</v>
      </c>
      <c r="AK374" s="193">
        <v>99.96</v>
      </c>
      <c r="AL374" s="193">
        <v>99.55</v>
      </c>
      <c r="AM374" s="193">
        <v>96.13</v>
      </c>
      <c r="AN374" s="193">
        <v>93.28</v>
      </c>
    </row>
    <row r="375" spans="23:40">
      <c r="W375" s="2" t="s">
        <v>2001</v>
      </c>
      <c r="X375" s="1" t="s">
        <v>446</v>
      </c>
      <c r="Y375" s="1" t="s">
        <v>461</v>
      </c>
      <c r="Z375" s="1" t="s">
        <v>589</v>
      </c>
      <c r="AA375" s="193" t="s">
        <v>208</v>
      </c>
      <c r="AB375" s="193">
        <v>100</v>
      </c>
      <c r="AC375" s="193">
        <v>100</v>
      </c>
      <c r="AD375" s="193">
        <v>100</v>
      </c>
      <c r="AE375" s="193">
        <v>100</v>
      </c>
      <c r="AF375" s="3" t="str">
        <f t="shared" si="31"/>
        <v>&gt;99</v>
      </c>
      <c r="AG375" s="1" t="s">
        <v>137</v>
      </c>
      <c r="AH375" s="1">
        <v>100</v>
      </c>
      <c r="AI375" s="1">
        <v>100</v>
      </c>
      <c r="AJ375" s="193">
        <v>100</v>
      </c>
      <c r="AK375" s="193">
        <v>100</v>
      </c>
      <c r="AL375" s="193">
        <v>100</v>
      </c>
      <c r="AM375" s="193">
        <v>93.35</v>
      </c>
      <c r="AN375" s="193">
        <v>99.92</v>
      </c>
    </row>
    <row r="376" spans="23:40">
      <c r="W376" s="1" t="s">
        <v>2160</v>
      </c>
      <c r="X376" s="1" t="s">
        <v>446</v>
      </c>
      <c r="Y376" s="1" t="s">
        <v>460</v>
      </c>
      <c r="Z376" s="1" t="s">
        <v>589</v>
      </c>
      <c r="AA376" s="193" t="s">
        <v>208</v>
      </c>
      <c r="AB376" s="193">
        <v>100</v>
      </c>
      <c r="AC376" s="193">
        <v>100</v>
      </c>
      <c r="AD376" s="193">
        <v>100</v>
      </c>
      <c r="AE376" s="193">
        <v>100</v>
      </c>
      <c r="AF376" s="3" t="str">
        <f t="shared" si="31"/>
        <v>&gt;99</v>
      </c>
      <c r="AG376" s="1" t="s">
        <v>137</v>
      </c>
      <c r="AH376" s="1">
        <v>100</v>
      </c>
      <c r="AI376" s="1">
        <v>100</v>
      </c>
      <c r="AJ376" s="193">
        <v>100</v>
      </c>
      <c r="AK376" s="193">
        <v>99.98</v>
      </c>
      <c r="AL376" s="193">
        <v>100</v>
      </c>
      <c r="AM376" s="193">
        <v>99.97</v>
      </c>
      <c r="AN376" s="193">
        <v>99.58</v>
      </c>
    </row>
    <row r="377" spans="23:40">
      <c r="W377" s="1" t="s">
        <v>2232</v>
      </c>
      <c r="X377" s="1" t="s">
        <v>446</v>
      </c>
      <c r="Y377" s="1" t="s">
        <v>463</v>
      </c>
      <c r="Z377" s="1" t="s">
        <v>589</v>
      </c>
      <c r="AA377" s="193" t="s">
        <v>208</v>
      </c>
      <c r="AB377" s="193">
        <v>100</v>
      </c>
      <c r="AC377" s="193">
        <v>100</v>
      </c>
      <c r="AD377" s="193">
        <v>100</v>
      </c>
      <c r="AE377" s="193">
        <v>100</v>
      </c>
      <c r="AF377" s="3" t="str">
        <f t="shared" si="31"/>
        <v>&gt;99</v>
      </c>
      <c r="AG377" s="1" t="s">
        <v>137</v>
      </c>
      <c r="AH377" s="1">
        <v>100</v>
      </c>
      <c r="AI377" s="1">
        <v>100</v>
      </c>
      <c r="AJ377" s="193">
        <v>100</v>
      </c>
      <c r="AK377" s="193">
        <v>100</v>
      </c>
      <c r="AL377" s="193">
        <v>99.99</v>
      </c>
      <c r="AM377" s="193">
        <v>99.99</v>
      </c>
      <c r="AN377" s="193">
        <v>92.87</v>
      </c>
    </row>
    <row r="378" spans="23:40">
      <c r="W378" s="1" t="s">
        <v>694</v>
      </c>
      <c r="X378" s="1" t="s">
        <v>445</v>
      </c>
      <c r="Y378" s="1" t="s">
        <v>461</v>
      </c>
      <c r="Z378" s="1" t="s">
        <v>589</v>
      </c>
      <c r="AA378" s="193" t="s">
        <v>208</v>
      </c>
      <c r="AB378" s="193" t="s">
        <v>186</v>
      </c>
      <c r="AC378" s="193">
        <v>100</v>
      </c>
      <c r="AD378" s="193">
        <v>100</v>
      </c>
      <c r="AE378" s="193">
        <v>100</v>
      </c>
      <c r="AF378" s="3" t="str">
        <f t="shared" si="31"/>
        <v>&gt;99</v>
      </c>
      <c r="AG378" s="1" t="s">
        <v>137</v>
      </c>
      <c r="AH378" s="1">
        <v>100</v>
      </c>
      <c r="AI378" s="1">
        <v>100</v>
      </c>
      <c r="AJ378" s="193">
        <v>100</v>
      </c>
      <c r="AK378" s="193">
        <v>100</v>
      </c>
      <c r="AL378" s="193">
        <v>100</v>
      </c>
      <c r="AM378" s="193">
        <v>93.1</v>
      </c>
      <c r="AN378" s="193">
        <v>95.26</v>
      </c>
    </row>
    <row r="379" spans="23:40">
      <c r="W379" s="1" t="s">
        <v>1584</v>
      </c>
      <c r="X379" s="1" t="s">
        <v>446</v>
      </c>
      <c r="Y379" s="1" t="s">
        <v>451</v>
      </c>
      <c r="Z379" s="1" t="s">
        <v>589</v>
      </c>
      <c r="AA379" s="193" t="str">
        <f>_xlfn.XLOOKUP(Y379,B:B,A:A,0,0)</f>
        <v>SABARÁ</v>
      </c>
      <c r="AB379" s="193">
        <v>99.95</v>
      </c>
      <c r="AC379" s="193">
        <v>99.96</v>
      </c>
      <c r="AD379" s="193">
        <v>99.96</v>
      </c>
      <c r="AE379" s="193">
        <v>99.96</v>
      </c>
      <c r="AF379" s="3" t="str">
        <f t="shared" si="31"/>
        <v>&gt;99</v>
      </c>
      <c r="AG379" s="1" t="s">
        <v>137</v>
      </c>
      <c r="AH379" s="1">
        <v>100</v>
      </c>
      <c r="AI379" s="1">
        <v>100</v>
      </c>
      <c r="AJ379" s="193">
        <v>99.9</v>
      </c>
      <c r="AK379" s="193">
        <v>100</v>
      </c>
      <c r="AL379" s="193">
        <v>100</v>
      </c>
      <c r="AM379" s="193">
        <v>99.97</v>
      </c>
      <c r="AN379" s="193">
        <v>99.87</v>
      </c>
    </row>
    <row r="380" spans="23:40">
      <c r="W380" s="1" t="s">
        <v>1424</v>
      </c>
      <c r="X380" s="1" t="s">
        <v>446</v>
      </c>
      <c r="Y380" s="1" t="s">
        <v>457</v>
      </c>
      <c r="Z380" s="1" t="s">
        <v>589</v>
      </c>
      <c r="AA380" s="193" t="s">
        <v>208</v>
      </c>
      <c r="AB380" s="193">
        <v>96.73</v>
      </c>
      <c r="AC380" s="193">
        <v>97.62</v>
      </c>
      <c r="AD380" s="193">
        <v>97.77</v>
      </c>
      <c r="AE380" s="193">
        <v>97.51</v>
      </c>
      <c r="AF380" s="3" t="str">
        <f t="shared" si="31"/>
        <v>&lt;99</v>
      </c>
      <c r="AG380" s="1" t="s">
        <v>509</v>
      </c>
      <c r="AH380" s="1">
        <v>98</v>
      </c>
      <c r="AI380" s="1">
        <v>99.92</v>
      </c>
      <c r="AJ380" s="193">
        <v>94.95</v>
      </c>
      <c r="AK380" s="193">
        <v>96.83</v>
      </c>
      <c r="AL380" s="193">
        <v>93.04</v>
      </c>
      <c r="AM380" s="193">
        <v>96.37</v>
      </c>
      <c r="AN380" s="193">
        <v>87.36</v>
      </c>
    </row>
    <row r="381" spans="23:40">
      <c r="W381" s="1" t="s">
        <v>1998</v>
      </c>
      <c r="X381" s="1" t="s">
        <v>446</v>
      </c>
      <c r="Y381" s="1" t="s">
        <v>40</v>
      </c>
      <c r="Z381" s="1" t="s">
        <v>589</v>
      </c>
      <c r="AA381" s="193" t="s">
        <v>208</v>
      </c>
      <c r="AB381" s="193">
        <v>100</v>
      </c>
      <c r="AC381" s="193">
        <v>100</v>
      </c>
      <c r="AD381" s="193" t="s">
        <v>186</v>
      </c>
      <c r="AE381" s="193">
        <v>100</v>
      </c>
      <c r="AF381" s="3" t="str">
        <f t="shared" si="31"/>
        <v>&gt;99</v>
      </c>
      <c r="AG381" s="1" t="s">
        <v>137</v>
      </c>
      <c r="AH381" s="1">
        <v>100</v>
      </c>
      <c r="AI381" s="1">
        <v>100</v>
      </c>
      <c r="AJ381" s="193">
        <v>100</v>
      </c>
      <c r="AK381" s="193">
        <v>99.99</v>
      </c>
      <c r="AL381" s="193">
        <v>99.63</v>
      </c>
      <c r="AM381" s="193">
        <v>99.46</v>
      </c>
      <c r="AN381" s="193">
        <v>91.71</v>
      </c>
    </row>
    <row r="382" spans="23:40">
      <c r="W382" s="1" t="s">
        <v>4068</v>
      </c>
      <c r="X382" s="1" t="s">
        <v>446</v>
      </c>
      <c r="Y382" s="1" t="s">
        <v>464</v>
      </c>
      <c r="Z382" s="1" t="s">
        <v>589</v>
      </c>
      <c r="AA382" s="193" t="s">
        <v>208</v>
      </c>
      <c r="AB382" s="193">
        <v>100</v>
      </c>
      <c r="AC382" s="193">
        <v>100</v>
      </c>
      <c r="AD382" s="193">
        <v>100</v>
      </c>
      <c r="AE382" s="193">
        <v>100</v>
      </c>
      <c r="AF382" s="3" t="str">
        <f t="shared" si="31"/>
        <v>&gt;99</v>
      </c>
      <c r="AG382" s="1" t="s">
        <v>137</v>
      </c>
      <c r="AH382" s="1">
        <v>100</v>
      </c>
      <c r="AI382" s="1">
        <v>100</v>
      </c>
      <c r="AJ382" s="193">
        <v>100</v>
      </c>
      <c r="AK382" s="193">
        <v>98.47</v>
      </c>
      <c r="AL382" s="193">
        <v>99.11</v>
      </c>
      <c r="AM382" s="193">
        <v>99.43</v>
      </c>
      <c r="AN382" s="193">
        <v>99.94</v>
      </c>
    </row>
    <row r="383" spans="23:40">
      <c r="W383" s="1" t="s">
        <v>594</v>
      </c>
      <c r="X383" s="1" t="s">
        <v>446</v>
      </c>
      <c r="Y383" s="1" t="s">
        <v>449</v>
      </c>
      <c r="Z383" s="1" t="s">
        <v>589</v>
      </c>
      <c r="AA383" s="193" t="s">
        <v>208</v>
      </c>
      <c r="AB383" s="193" t="s">
        <v>186</v>
      </c>
      <c r="AC383" s="193" t="s">
        <v>186</v>
      </c>
      <c r="AD383" s="193" t="s">
        <v>186</v>
      </c>
      <c r="AE383" s="193" t="s">
        <v>186</v>
      </c>
      <c r="AF383" s="3" t="str">
        <f t="shared" si="31"/>
        <v>&gt;99</v>
      </c>
      <c r="AG383" s="1" t="s">
        <v>137</v>
      </c>
      <c r="AH383" s="1" t="s">
        <v>186</v>
      </c>
      <c r="AI383" s="1" t="s">
        <v>186</v>
      </c>
      <c r="AJ383" s="193">
        <v>100</v>
      </c>
      <c r="AK383" s="193">
        <v>100</v>
      </c>
      <c r="AL383" s="193">
        <v>100</v>
      </c>
      <c r="AM383" s="193">
        <v>100</v>
      </c>
      <c r="AN383" s="193">
        <v>100</v>
      </c>
    </row>
    <row r="384" spans="23:40">
      <c r="W384" s="1" t="s">
        <v>1605</v>
      </c>
      <c r="X384" s="1" t="s">
        <v>446</v>
      </c>
      <c r="Y384" s="1" t="s">
        <v>457</v>
      </c>
      <c r="Z384" s="1" t="s">
        <v>589</v>
      </c>
      <c r="AA384" s="193" t="s">
        <v>208</v>
      </c>
      <c r="AB384" s="193">
        <v>100</v>
      </c>
      <c r="AC384" s="193">
        <v>100</v>
      </c>
      <c r="AD384" s="193">
        <v>100</v>
      </c>
      <c r="AE384" s="193">
        <v>100</v>
      </c>
      <c r="AF384" s="3" t="str">
        <f t="shared" si="31"/>
        <v>&gt;99</v>
      </c>
      <c r="AG384" s="1" t="s">
        <v>137</v>
      </c>
      <c r="AH384" s="1">
        <v>100</v>
      </c>
      <c r="AI384" s="1">
        <v>100</v>
      </c>
      <c r="AJ384" s="193">
        <v>100</v>
      </c>
      <c r="AK384" s="193">
        <v>99.97</v>
      </c>
      <c r="AL384" s="193">
        <v>100</v>
      </c>
      <c r="AM384" s="193">
        <v>99.91</v>
      </c>
      <c r="AN384" s="193">
        <v>94.36</v>
      </c>
    </row>
    <row r="385" spans="23:40">
      <c r="W385" s="1" t="s">
        <v>1397</v>
      </c>
      <c r="X385" s="1" t="s">
        <v>446</v>
      </c>
      <c r="Y385" s="1" t="s">
        <v>450</v>
      </c>
      <c r="Z385" s="1" t="s">
        <v>589</v>
      </c>
      <c r="AA385" s="193" t="s">
        <v>208</v>
      </c>
      <c r="AB385" s="193">
        <v>100</v>
      </c>
      <c r="AC385" s="193">
        <v>100</v>
      </c>
      <c r="AD385" s="193">
        <v>100</v>
      </c>
      <c r="AE385" s="193">
        <v>100</v>
      </c>
      <c r="AF385" s="3" t="str">
        <f t="shared" si="31"/>
        <v>&gt;99</v>
      </c>
      <c r="AG385" s="1" t="s">
        <v>137</v>
      </c>
      <c r="AH385" s="1">
        <v>100</v>
      </c>
      <c r="AI385" s="1">
        <v>100</v>
      </c>
      <c r="AJ385" s="193">
        <v>100</v>
      </c>
      <c r="AK385" s="193">
        <v>100</v>
      </c>
      <c r="AL385" s="193">
        <v>100</v>
      </c>
      <c r="AM385" s="193">
        <v>100</v>
      </c>
      <c r="AN385" s="193">
        <v>100</v>
      </c>
    </row>
    <row r="386" spans="23:40">
      <c r="W386" s="1" t="s">
        <v>1623</v>
      </c>
      <c r="X386" s="1" t="s">
        <v>446</v>
      </c>
      <c r="Y386" s="1" t="s">
        <v>464</v>
      </c>
      <c r="Z386" s="1" t="s">
        <v>589</v>
      </c>
      <c r="AA386" s="193" t="s">
        <v>208</v>
      </c>
      <c r="AB386" s="193">
        <v>99.93</v>
      </c>
      <c r="AC386" s="193">
        <v>100</v>
      </c>
      <c r="AD386" s="193">
        <v>99.96</v>
      </c>
      <c r="AE386" s="193">
        <v>99.97</v>
      </c>
      <c r="AF386" s="3" t="str">
        <f t="shared" si="31"/>
        <v>&gt;99</v>
      </c>
      <c r="AG386" s="1" t="s">
        <v>137</v>
      </c>
      <c r="AH386" s="1">
        <v>100</v>
      </c>
      <c r="AI386" s="1">
        <v>100</v>
      </c>
      <c r="AJ386" s="193">
        <v>99.93</v>
      </c>
      <c r="AK386" s="193">
        <v>100</v>
      </c>
      <c r="AL386" s="193">
        <v>100</v>
      </c>
      <c r="AM386" s="193">
        <v>99.81</v>
      </c>
      <c r="AN386" s="193">
        <v>99.91</v>
      </c>
    </row>
    <row r="387" spans="23:40">
      <c r="W387" s="1" t="s">
        <v>1614</v>
      </c>
      <c r="X387" s="1" t="s">
        <v>446</v>
      </c>
      <c r="Y387" s="2" t="s">
        <v>455</v>
      </c>
      <c r="Z387" s="1" t="s">
        <v>589</v>
      </c>
      <c r="AA387" s="193" t="str">
        <f>_xlfn.XLOOKUP(Y387,B:B,A:A,0,0)</f>
        <v>RIBEIRÃO DAS NEVES</v>
      </c>
      <c r="AB387" s="193">
        <v>99.76</v>
      </c>
      <c r="AC387" s="193">
        <v>99.85</v>
      </c>
      <c r="AD387" s="193" t="s">
        <v>186</v>
      </c>
      <c r="AE387" s="193">
        <v>99.82</v>
      </c>
      <c r="AF387" s="3" t="str">
        <f t="shared" si="31"/>
        <v>&gt;99</v>
      </c>
      <c r="AG387" s="1" t="s">
        <v>137</v>
      </c>
      <c r="AH387" s="1">
        <v>100</v>
      </c>
      <c r="AI387" s="1">
        <v>99.88</v>
      </c>
      <c r="AJ387" s="193">
        <v>99.74</v>
      </c>
      <c r="AK387" s="193">
        <v>99.93</v>
      </c>
      <c r="AL387" s="193">
        <v>95.09</v>
      </c>
      <c r="AM387" s="193">
        <v>98.7</v>
      </c>
      <c r="AN387" s="193">
        <v>99.54</v>
      </c>
    </row>
    <row r="388" spans="23:40">
      <c r="W388" s="1" t="s">
        <v>2022</v>
      </c>
      <c r="X388" s="1" t="s">
        <v>446</v>
      </c>
      <c r="Y388" s="2" t="s">
        <v>455</v>
      </c>
      <c r="Z388" s="1" t="s">
        <v>589</v>
      </c>
      <c r="AA388" s="193" t="str">
        <f>_xlfn.XLOOKUP(Y388,B:B,A:A,0,0)</f>
        <v>RIBEIRÃO DAS NEVES</v>
      </c>
      <c r="AB388" s="193">
        <v>95.99</v>
      </c>
      <c r="AC388" s="193">
        <v>99.86</v>
      </c>
      <c r="AD388" s="193" t="s">
        <v>186</v>
      </c>
      <c r="AE388" s="193">
        <v>98.02</v>
      </c>
      <c r="AF388" s="3" t="str">
        <f t="shared" ref="AF388:AF451" si="32">IF(AE388&lt;99,"&lt;99","&gt;99")</f>
        <v>&lt;99</v>
      </c>
      <c r="AG388" s="1" t="s">
        <v>137</v>
      </c>
      <c r="AH388" s="1">
        <v>100</v>
      </c>
      <c r="AI388" s="1">
        <v>99.99</v>
      </c>
      <c r="AJ388" s="193">
        <v>95.66</v>
      </c>
      <c r="AK388" s="193">
        <v>99</v>
      </c>
      <c r="AL388" s="193">
        <v>95.42</v>
      </c>
      <c r="AM388" s="193">
        <v>97.94</v>
      </c>
      <c r="AN388" s="193">
        <v>88.82</v>
      </c>
    </row>
    <row r="389" spans="23:40">
      <c r="W389" s="1" t="s">
        <v>693</v>
      </c>
      <c r="X389" s="1" t="s">
        <v>446</v>
      </c>
      <c r="Y389" s="1" t="s">
        <v>450</v>
      </c>
      <c r="Z389" s="1" t="s">
        <v>589</v>
      </c>
      <c r="AA389" s="193" t="s">
        <v>208</v>
      </c>
      <c r="AB389" s="193">
        <v>99.98</v>
      </c>
      <c r="AC389" s="193">
        <v>97.46</v>
      </c>
      <c r="AD389" s="193">
        <v>97.7</v>
      </c>
      <c r="AE389" s="193">
        <v>98.28</v>
      </c>
      <c r="AF389" s="3" t="str">
        <f t="shared" si="32"/>
        <v>&lt;99</v>
      </c>
      <c r="AG389" s="1" t="s">
        <v>137</v>
      </c>
      <c r="AH389" s="1">
        <v>98.66</v>
      </c>
      <c r="AI389" s="1">
        <v>99.4</v>
      </c>
      <c r="AJ389" s="193">
        <v>97.05</v>
      </c>
      <c r="AK389" s="193">
        <v>81.72</v>
      </c>
      <c r="AL389" s="193">
        <v>85.68</v>
      </c>
      <c r="AM389" s="193">
        <v>91.7</v>
      </c>
      <c r="AN389" s="193">
        <v>99.96</v>
      </c>
    </row>
    <row r="390" spans="23:40">
      <c r="W390" s="1" t="s">
        <v>1747</v>
      </c>
      <c r="X390" s="1" t="s">
        <v>446</v>
      </c>
      <c r="Y390" s="1" t="s">
        <v>464</v>
      </c>
      <c r="Z390" s="1" t="s">
        <v>589</v>
      </c>
      <c r="AA390" s="193" t="s">
        <v>208</v>
      </c>
      <c r="AB390" s="193">
        <v>99.99</v>
      </c>
      <c r="AC390" s="193">
        <v>98.11</v>
      </c>
      <c r="AD390" s="193">
        <v>100</v>
      </c>
      <c r="AE390" s="193">
        <v>98.85</v>
      </c>
      <c r="AF390" s="3" t="str">
        <f t="shared" si="32"/>
        <v>&lt;99</v>
      </c>
      <c r="AG390" s="1" t="s">
        <v>137</v>
      </c>
      <c r="AH390" s="1">
        <v>100</v>
      </c>
      <c r="AI390" s="1">
        <v>100</v>
      </c>
      <c r="AJ390" s="193">
        <v>97.48</v>
      </c>
      <c r="AK390" s="193">
        <v>98.65</v>
      </c>
      <c r="AL390" s="193">
        <v>100</v>
      </c>
      <c r="AM390" s="193">
        <v>99.6</v>
      </c>
      <c r="AN390" s="193">
        <v>98.85</v>
      </c>
    </row>
    <row r="391" spans="23:40">
      <c r="W391" s="1" t="s">
        <v>1261</v>
      </c>
      <c r="X391" s="1" t="s">
        <v>446</v>
      </c>
      <c r="Y391" s="1" t="s">
        <v>465</v>
      </c>
      <c r="Z391" s="1" t="s">
        <v>589</v>
      </c>
      <c r="AA391" s="193" t="s">
        <v>208</v>
      </c>
      <c r="AB391" s="193" t="s">
        <v>186</v>
      </c>
      <c r="AC391" s="193">
        <v>100</v>
      </c>
      <c r="AD391" s="193">
        <v>99.99</v>
      </c>
      <c r="AE391" s="193">
        <v>100</v>
      </c>
      <c r="AF391" s="3" t="str">
        <f t="shared" si="32"/>
        <v>&gt;99</v>
      </c>
      <c r="AG391" s="1" t="s">
        <v>137</v>
      </c>
      <c r="AH391" s="1">
        <v>100</v>
      </c>
      <c r="AI391" s="1">
        <v>100</v>
      </c>
      <c r="AJ391" s="193">
        <v>100</v>
      </c>
      <c r="AK391" s="193">
        <v>94.75</v>
      </c>
      <c r="AL391" s="193">
        <v>100</v>
      </c>
      <c r="AM391" s="193">
        <v>98.37</v>
      </c>
      <c r="AN391" s="193">
        <v>99.43</v>
      </c>
    </row>
    <row r="392" spans="23:40">
      <c r="W392" s="1" t="s">
        <v>1813</v>
      </c>
      <c r="X392" s="1" t="s">
        <v>446</v>
      </c>
      <c r="Y392" s="1" t="s">
        <v>448</v>
      </c>
      <c r="Z392" s="1" t="s">
        <v>589</v>
      </c>
      <c r="AA392" s="193" t="s">
        <v>208</v>
      </c>
      <c r="AB392" s="193">
        <v>99.99</v>
      </c>
      <c r="AC392" s="193">
        <v>99.94</v>
      </c>
      <c r="AD392" s="193" t="s">
        <v>186</v>
      </c>
      <c r="AE392" s="193">
        <v>99.96</v>
      </c>
      <c r="AF392" s="3" t="str">
        <f t="shared" si="32"/>
        <v>&gt;99</v>
      </c>
      <c r="AG392" s="1" t="s">
        <v>137</v>
      </c>
      <c r="AH392" s="1">
        <v>100</v>
      </c>
      <c r="AI392" s="1">
        <v>99.99</v>
      </c>
      <c r="AJ392" s="193">
        <v>99.93</v>
      </c>
      <c r="AK392" s="193">
        <v>99.99</v>
      </c>
      <c r="AL392" s="193">
        <v>99.93</v>
      </c>
      <c r="AM392" s="193">
        <v>99.71</v>
      </c>
      <c r="AN392" s="193">
        <v>93.53</v>
      </c>
    </row>
    <row r="393" spans="23:40">
      <c r="W393" s="1" t="s">
        <v>1640</v>
      </c>
      <c r="X393" s="1" t="s">
        <v>446</v>
      </c>
      <c r="Y393" s="1" t="s">
        <v>451</v>
      </c>
      <c r="Z393" s="1" t="s">
        <v>589</v>
      </c>
      <c r="AA393" s="193" t="str">
        <f>_xlfn.XLOOKUP(Y393,B:B,A:A,0,0)</f>
        <v>SABARÁ</v>
      </c>
      <c r="AB393" s="193">
        <v>100</v>
      </c>
      <c r="AC393" s="193">
        <v>100</v>
      </c>
      <c r="AD393" s="193" t="s">
        <v>186</v>
      </c>
      <c r="AE393" s="193">
        <v>100</v>
      </c>
      <c r="AF393" s="3" t="str">
        <f t="shared" si="32"/>
        <v>&gt;99</v>
      </c>
      <c r="AG393" s="1" t="s">
        <v>137</v>
      </c>
      <c r="AH393" s="1">
        <v>100</v>
      </c>
      <c r="AI393" s="1">
        <v>100</v>
      </c>
      <c r="AJ393" s="193">
        <v>100</v>
      </c>
      <c r="AK393" s="193">
        <v>100</v>
      </c>
      <c r="AL393" s="193">
        <v>100</v>
      </c>
      <c r="AM393" s="193">
        <v>99.9</v>
      </c>
      <c r="AN393" s="193">
        <v>96.49</v>
      </c>
    </row>
    <row r="394" spans="23:40">
      <c r="W394" s="1" t="s">
        <v>906</v>
      </c>
      <c r="X394" s="1" t="s">
        <v>446</v>
      </c>
      <c r="Y394" s="1" t="s">
        <v>457</v>
      </c>
      <c r="Z394" s="1" t="s">
        <v>589</v>
      </c>
      <c r="AA394" s="193" t="s">
        <v>208</v>
      </c>
      <c r="AB394" s="193" t="s">
        <v>186</v>
      </c>
      <c r="AC394" s="193">
        <v>100</v>
      </c>
      <c r="AD394" s="193" t="s">
        <v>186</v>
      </c>
      <c r="AE394" s="193">
        <v>100</v>
      </c>
      <c r="AF394" s="3" t="str">
        <f t="shared" si="32"/>
        <v>&gt;99</v>
      </c>
      <c r="AG394" s="1" t="s">
        <v>137</v>
      </c>
      <c r="AH394" s="1">
        <v>100</v>
      </c>
      <c r="AI394" s="1">
        <v>100</v>
      </c>
      <c r="AJ394" s="193">
        <v>100</v>
      </c>
      <c r="AK394" s="193">
        <v>99.97</v>
      </c>
      <c r="AL394" s="193">
        <v>99.99</v>
      </c>
      <c r="AM394" s="193">
        <v>99.85</v>
      </c>
      <c r="AN394" s="193">
        <v>98.04</v>
      </c>
    </row>
    <row r="395" spans="23:40">
      <c r="W395" s="1" t="s">
        <v>2522</v>
      </c>
      <c r="X395" s="1" t="s">
        <v>446</v>
      </c>
      <c r="Y395" s="1" t="s">
        <v>448</v>
      </c>
      <c r="Z395" s="1" t="s">
        <v>589</v>
      </c>
      <c r="AA395" s="193" t="s">
        <v>208</v>
      </c>
      <c r="AB395" s="193">
        <v>98.55</v>
      </c>
      <c r="AC395" s="193">
        <v>98.8</v>
      </c>
      <c r="AD395" s="193" t="s">
        <v>186</v>
      </c>
      <c r="AE395" s="193">
        <v>98.74</v>
      </c>
      <c r="AF395" s="3" t="str">
        <f t="shared" si="32"/>
        <v>&lt;99</v>
      </c>
      <c r="AG395" s="1" t="s">
        <v>137</v>
      </c>
      <c r="AH395" s="1">
        <v>99.98</v>
      </c>
      <c r="AI395" s="1">
        <v>98.79</v>
      </c>
      <c r="AJ395" s="193">
        <v>98.46</v>
      </c>
      <c r="AK395" s="193">
        <v>94.81</v>
      </c>
      <c r="AL395" s="193">
        <v>99.87</v>
      </c>
      <c r="AM395" s="193">
        <v>97.65</v>
      </c>
      <c r="AN395" s="193">
        <v>93.99</v>
      </c>
    </row>
    <row r="396" spans="23:40">
      <c r="W396" s="1" t="s">
        <v>2122</v>
      </c>
      <c r="X396" s="1" t="s">
        <v>446</v>
      </c>
      <c r="Y396" s="1" t="s">
        <v>464</v>
      </c>
      <c r="Z396" s="1" t="s">
        <v>589</v>
      </c>
      <c r="AA396" s="193" t="s">
        <v>208</v>
      </c>
      <c r="AB396" s="193">
        <v>98.35</v>
      </c>
      <c r="AC396" s="193">
        <v>98.52</v>
      </c>
      <c r="AD396" s="193">
        <v>98.51</v>
      </c>
      <c r="AE396" s="193">
        <v>98.49</v>
      </c>
      <c r="AF396" s="3" t="str">
        <f t="shared" si="32"/>
        <v>&lt;99</v>
      </c>
      <c r="AG396" s="1" t="s">
        <v>137</v>
      </c>
      <c r="AH396" s="1">
        <v>100</v>
      </c>
      <c r="AI396" s="1">
        <v>96.73</v>
      </c>
      <c r="AJ396" s="193">
        <v>100</v>
      </c>
      <c r="AK396" s="193">
        <v>98.27</v>
      </c>
      <c r="AL396" s="193">
        <v>99.92</v>
      </c>
      <c r="AM396" s="193">
        <v>96.15</v>
      </c>
      <c r="AN396" s="193">
        <v>92.98</v>
      </c>
    </row>
    <row r="397" spans="23:40">
      <c r="W397" s="1" t="s">
        <v>1658</v>
      </c>
      <c r="X397" s="1" t="s">
        <v>446</v>
      </c>
      <c r="Y397" s="1" t="s">
        <v>447</v>
      </c>
      <c r="Z397" s="1" t="s">
        <v>589</v>
      </c>
      <c r="AA397" s="193" t="str">
        <f>_xlfn.XLOOKUP(Y397,B:B,A:A,0,0)</f>
        <v>SANTA LUZIA</v>
      </c>
      <c r="AB397" s="193">
        <v>99.57</v>
      </c>
      <c r="AC397" s="193">
        <v>83.22</v>
      </c>
      <c r="AD397" s="193" t="s">
        <v>186</v>
      </c>
      <c r="AE397" s="193">
        <v>88.31</v>
      </c>
      <c r="AF397" s="3" t="str">
        <f t="shared" si="32"/>
        <v>&lt;99</v>
      </c>
      <c r="AG397" s="1" t="s">
        <v>137</v>
      </c>
      <c r="AH397" s="1">
        <v>88.24</v>
      </c>
      <c r="AI397" s="1">
        <v>88.31</v>
      </c>
      <c r="AJ397" s="193">
        <v>88.21</v>
      </c>
      <c r="AK397" s="193">
        <v>88.65</v>
      </c>
      <c r="AL397" s="193">
        <v>88.49</v>
      </c>
      <c r="AM397" s="193">
        <v>90.44</v>
      </c>
      <c r="AN397" s="193">
        <v>98.06</v>
      </c>
    </row>
    <row r="398" spans="23:40">
      <c r="W398" s="1" t="s">
        <v>1772</v>
      </c>
      <c r="X398" s="1" t="s">
        <v>446</v>
      </c>
      <c r="Y398" s="1" t="s">
        <v>448</v>
      </c>
      <c r="Z398" s="1" t="s">
        <v>589</v>
      </c>
      <c r="AA398" s="193" t="s">
        <v>208</v>
      </c>
      <c r="AB398" s="193">
        <v>97.62</v>
      </c>
      <c r="AC398" s="193">
        <v>97.89</v>
      </c>
      <c r="AD398" s="193" t="s">
        <v>186</v>
      </c>
      <c r="AE398" s="193">
        <v>97.79</v>
      </c>
      <c r="AF398" s="3" t="str">
        <f t="shared" si="32"/>
        <v>&lt;99</v>
      </c>
      <c r="AG398" s="1" t="s">
        <v>508</v>
      </c>
      <c r="AH398" s="1">
        <v>98.99</v>
      </c>
      <c r="AI398" s="1">
        <v>98.22</v>
      </c>
      <c r="AJ398" s="193">
        <v>97.09</v>
      </c>
      <c r="AK398" s="193">
        <v>99.36</v>
      </c>
      <c r="AL398" s="193">
        <v>99.64</v>
      </c>
      <c r="AM398" s="193">
        <v>97.88</v>
      </c>
      <c r="AN398" s="193">
        <v>95.16</v>
      </c>
    </row>
    <row r="399" spans="23:40">
      <c r="W399" s="1" t="s">
        <v>1670</v>
      </c>
      <c r="X399" s="1" t="s">
        <v>446</v>
      </c>
      <c r="Y399" s="1" t="s">
        <v>454</v>
      </c>
      <c r="Z399" s="1" t="s">
        <v>589</v>
      </c>
      <c r="AA399" s="193" t="str">
        <f>_xlfn.XLOOKUP(Y399,B:B,A:A,0,0)</f>
        <v>IBIRITÉ</v>
      </c>
      <c r="AB399" s="193">
        <v>94.5</v>
      </c>
      <c r="AC399" s="193">
        <v>95.06</v>
      </c>
      <c r="AD399" s="193">
        <v>95.1</v>
      </c>
      <c r="AE399" s="193">
        <v>94.92</v>
      </c>
      <c r="AF399" s="3" t="str">
        <f t="shared" si="32"/>
        <v>&lt;99</v>
      </c>
      <c r="AG399" s="1" t="s">
        <v>137</v>
      </c>
      <c r="AH399" s="1">
        <v>100</v>
      </c>
      <c r="AI399" s="1">
        <v>88.98</v>
      </c>
      <c r="AJ399" s="193">
        <v>100</v>
      </c>
      <c r="AK399" s="193">
        <v>99.98</v>
      </c>
      <c r="AL399" s="193">
        <v>99.85</v>
      </c>
      <c r="AM399" s="193">
        <v>99.75</v>
      </c>
      <c r="AN399" s="193">
        <v>97.42</v>
      </c>
    </row>
    <row r="400" spans="23:40">
      <c r="W400" s="1" t="s">
        <v>2457</v>
      </c>
      <c r="X400" s="1" t="s">
        <v>446</v>
      </c>
      <c r="Y400" s="1" t="s">
        <v>461</v>
      </c>
      <c r="Z400" s="1" t="s">
        <v>589</v>
      </c>
      <c r="AA400" s="193" t="s">
        <v>208</v>
      </c>
      <c r="AB400" s="193">
        <v>100</v>
      </c>
      <c r="AC400" s="193">
        <v>100</v>
      </c>
      <c r="AD400" s="193" t="s">
        <v>186</v>
      </c>
      <c r="AE400" s="193">
        <v>100</v>
      </c>
      <c r="AF400" s="3" t="str">
        <f t="shared" si="32"/>
        <v>&gt;99</v>
      </c>
      <c r="AG400" s="1" t="s">
        <v>137</v>
      </c>
      <c r="AH400" s="1">
        <v>100</v>
      </c>
      <c r="AI400" s="1">
        <v>100</v>
      </c>
      <c r="AJ400" s="193">
        <v>100</v>
      </c>
      <c r="AK400" s="193">
        <v>100</v>
      </c>
      <c r="AL400" s="193">
        <v>100</v>
      </c>
      <c r="AM400" s="193">
        <v>100</v>
      </c>
      <c r="AN400" s="193">
        <v>99.95</v>
      </c>
    </row>
    <row r="401" spans="23:40">
      <c r="W401" s="1" t="s">
        <v>697</v>
      </c>
      <c r="X401" s="1" t="s">
        <v>446</v>
      </c>
      <c r="Y401" s="1" t="s">
        <v>461</v>
      </c>
      <c r="Z401" s="1" t="s">
        <v>589</v>
      </c>
      <c r="AA401" s="193" t="s">
        <v>208</v>
      </c>
      <c r="AB401" s="193">
        <v>99.95</v>
      </c>
      <c r="AC401" s="193">
        <v>99.99</v>
      </c>
      <c r="AD401" s="193">
        <v>99.98</v>
      </c>
      <c r="AE401" s="193">
        <v>99.98</v>
      </c>
      <c r="AF401" s="3" t="str">
        <f t="shared" si="32"/>
        <v>&gt;99</v>
      </c>
      <c r="AG401" s="1" t="s">
        <v>137</v>
      </c>
      <c r="AH401" s="1">
        <v>100</v>
      </c>
      <c r="AI401" s="1">
        <v>99.96</v>
      </c>
      <c r="AJ401" s="193">
        <v>100</v>
      </c>
      <c r="AK401" s="193">
        <v>100</v>
      </c>
      <c r="AL401" s="193">
        <v>100</v>
      </c>
      <c r="AM401" s="193">
        <v>99.98</v>
      </c>
      <c r="AN401" s="193">
        <v>98.73</v>
      </c>
    </row>
    <row r="402" spans="23:40">
      <c r="W402" s="1" t="s">
        <v>1588</v>
      </c>
      <c r="X402" s="1" t="s">
        <v>446</v>
      </c>
      <c r="Y402" s="1" t="s">
        <v>450</v>
      </c>
      <c r="Z402" s="1" t="s">
        <v>589</v>
      </c>
      <c r="AA402" s="193" t="s">
        <v>208</v>
      </c>
      <c r="AB402" s="193">
        <v>99.36</v>
      </c>
      <c r="AC402" s="193">
        <v>99.42</v>
      </c>
      <c r="AD402" s="193">
        <v>99.49</v>
      </c>
      <c r="AE402" s="193">
        <v>99.42</v>
      </c>
      <c r="AF402" s="3" t="str">
        <f t="shared" si="32"/>
        <v>&gt;99</v>
      </c>
      <c r="AG402" s="1" t="s">
        <v>137</v>
      </c>
      <c r="AH402" s="1">
        <v>100</v>
      </c>
      <c r="AI402" s="1">
        <v>100</v>
      </c>
      <c r="AJ402" s="193">
        <v>98.73</v>
      </c>
      <c r="AK402" s="193">
        <v>100</v>
      </c>
      <c r="AL402" s="193">
        <v>99.98</v>
      </c>
      <c r="AM402" s="193">
        <v>99.18</v>
      </c>
      <c r="AN402" s="193">
        <v>99.97</v>
      </c>
    </row>
    <row r="403" spans="23:40">
      <c r="W403" s="1" t="s">
        <v>1120</v>
      </c>
      <c r="X403" s="1" t="s">
        <v>446</v>
      </c>
      <c r="Y403" s="1" t="s">
        <v>457</v>
      </c>
      <c r="Z403" s="1" t="s">
        <v>589</v>
      </c>
      <c r="AA403" s="193" t="s">
        <v>208</v>
      </c>
      <c r="AB403" s="193">
        <v>95.47</v>
      </c>
      <c r="AC403" s="193">
        <v>97.49</v>
      </c>
      <c r="AD403" s="193">
        <v>97.71</v>
      </c>
      <c r="AE403" s="193">
        <v>96.99</v>
      </c>
      <c r="AF403" s="3" t="str">
        <f t="shared" si="32"/>
        <v>&lt;99</v>
      </c>
      <c r="AG403" s="1" t="s">
        <v>1719</v>
      </c>
      <c r="AH403" s="1">
        <v>96.49</v>
      </c>
      <c r="AI403" s="1">
        <v>99.31</v>
      </c>
      <c r="AJ403" s="193">
        <v>94.65</v>
      </c>
      <c r="AK403" s="193">
        <v>99.96</v>
      </c>
      <c r="AL403" s="193">
        <v>99.91</v>
      </c>
      <c r="AM403" s="193">
        <v>99.61</v>
      </c>
      <c r="AN403" s="193">
        <v>94.38</v>
      </c>
    </row>
    <row r="404" spans="23:40">
      <c r="W404" s="1" t="s">
        <v>1808</v>
      </c>
      <c r="X404" s="1" t="s">
        <v>446</v>
      </c>
      <c r="Y404" s="1" t="s">
        <v>450</v>
      </c>
      <c r="Z404" s="1" t="s">
        <v>589</v>
      </c>
      <c r="AA404" s="193" t="s">
        <v>208</v>
      </c>
      <c r="AB404" s="193">
        <v>99.97</v>
      </c>
      <c r="AC404" s="193">
        <v>99.97</v>
      </c>
      <c r="AD404" s="193">
        <v>99.98</v>
      </c>
      <c r="AE404" s="193">
        <v>99.97</v>
      </c>
      <c r="AF404" s="3" t="str">
        <f t="shared" si="32"/>
        <v>&gt;99</v>
      </c>
      <c r="AG404" s="1" t="s">
        <v>137</v>
      </c>
      <c r="AH404" s="1">
        <v>100</v>
      </c>
      <c r="AI404" s="1">
        <v>100</v>
      </c>
      <c r="AJ404" s="193">
        <v>99.94</v>
      </c>
      <c r="AK404" s="193">
        <v>99.95</v>
      </c>
      <c r="AL404" s="193">
        <v>100</v>
      </c>
      <c r="AM404" s="193">
        <v>99.68</v>
      </c>
      <c r="AN404" s="193">
        <v>92.01</v>
      </c>
    </row>
    <row r="405" spans="23:40">
      <c r="W405" s="1" t="s">
        <v>862</v>
      </c>
      <c r="X405" s="1" t="s">
        <v>446</v>
      </c>
      <c r="Y405" s="1" t="s">
        <v>450</v>
      </c>
      <c r="Z405" s="1" t="s">
        <v>589</v>
      </c>
      <c r="AA405" s="193" t="s">
        <v>208</v>
      </c>
      <c r="AB405" s="193" t="s">
        <v>186</v>
      </c>
      <c r="AC405" s="193">
        <v>100</v>
      </c>
      <c r="AD405" s="193">
        <v>100</v>
      </c>
      <c r="AE405" s="193">
        <v>100</v>
      </c>
      <c r="AF405" s="3" t="str">
        <f t="shared" si="32"/>
        <v>&gt;99</v>
      </c>
      <c r="AG405" s="1" t="s">
        <v>137</v>
      </c>
      <c r="AH405" s="1">
        <v>100</v>
      </c>
      <c r="AI405" s="1">
        <v>100</v>
      </c>
      <c r="AJ405" s="193">
        <v>100</v>
      </c>
      <c r="AK405" s="193">
        <v>100</v>
      </c>
      <c r="AL405" s="193">
        <v>100</v>
      </c>
      <c r="AM405" s="193">
        <v>98.1</v>
      </c>
      <c r="AN405" s="193">
        <v>99.99</v>
      </c>
    </row>
    <row r="406" spans="23:40">
      <c r="W406" s="1" t="s">
        <v>1581</v>
      </c>
      <c r="X406" s="1" t="s">
        <v>446</v>
      </c>
      <c r="Y406" s="1" t="s">
        <v>450</v>
      </c>
      <c r="Z406" s="1" t="s">
        <v>589</v>
      </c>
      <c r="AA406" s="193" t="s">
        <v>208</v>
      </c>
      <c r="AB406" s="193" t="s">
        <v>186</v>
      </c>
      <c r="AC406" s="193">
        <v>99.99</v>
      </c>
      <c r="AD406" s="193">
        <v>100</v>
      </c>
      <c r="AE406" s="193">
        <v>99.99</v>
      </c>
      <c r="AF406" s="3" t="str">
        <f t="shared" si="32"/>
        <v>&gt;99</v>
      </c>
      <c r="AG406" s="1" t="s">
        <v>137</v>
      </c>
      <c r="AH406" s="1">
        <v>100</v>
      </c>
      <c r="AI406" s="1">
        <v>100</v>
      </c>
      <c r="AJ406" s="193">
        <v>99.98</v>
      </c>
      <c r="AK406" s="193">
        <v>99.89</v>
      </c>
      <c r="AL406" s="193">
        <v>99.73</v>
      </c>
      <c r="AM406" s="193">
        <v>99.9</v>
      </c>
      <c r="AN406" s="193">
        <v>99.99</v>
      </c>
    </row>
    <row r="407" spans="23:40">
      <c r="W407" s="1" t="s">
        <v>790</v>
      </c>
      <c r="X407" s="1" t="s">
        <v>446</v>
      </c>
      <c r="Y407" s="1" t="s">
        <v>463</v>
      </c>
      <c r="Z407" s="1" t="s">
        <v>589</v>
      </c>
      <c r="AA407" s="193" t="s">
        <v>208</v>
      </c>
      <c r="AB407" s="193" t="s">
        <v>186</v>
      </c>
      <c r="AC407" s="193">
        <v>99.99</v>
      </c>
      <c r="AD407" s="193">
        <v>99.94</v>
      </c>
      <c r="AE407" s="193">
        <v>99.97</v>
      </c>
      <c r="AF407" s="3" t="str">
        <f t="shared" si="32"/>
        <v>&gt;99</v>
      </c>
      <c r="AG407" s="1" t="s">
        <v>137</v>
      </c>
      <c r="AH407" s="1">
        <v>100</v>
      </c>
      <c r="AI407" s="1">
        <v>99.97</v>
      </c>
      <c r="AJ407" s="193">
        <v>99.97</v>
      </c>
      <c r="AK407" s="193">
        <v>99.98</v>
      </c>
      <c r="AL407" s="193">
        <v>99.96</v>
      </c>
      <c r="AM407" s="193">
        <v>99.07</v>
      </c>
      <c r="AN407" s="193">
        <v>96.3</v>
      </c>
    </row>
    <row r="408" spans="23:40">
      <c r="W408" s="1" t="s">
        <v>615</v>
      </c>
      <c r="X408" s="1" t="s">
        <v>445</v>
      </c>
      <c r="Y408" s="1" t="s">
        <v>450</v>
      </c>
      <c r="Z408" s="1" t="s">
        <v>589</v>
      </c>
      <c r="AA408" s="193" t="s">
        <v>208</v>
      </c>
      <c r="AB408" s="193">
        <v>100</v>
      </c>
      <c r="AC408" s="193">
        <v>100</v>
      </c>
      <c r="AD408" s="193">
        <v>99.27</v>
      </c>
      <c r="AE408" s="193">
        <v>99.87</v>
      </c>
      <c r="AF408" s="3" t="str">
        <f t="shared" si="32"/>
        <v>&gt;99</v>
      </c>
      <c r="AG408" s="1" t="s">
        <v>137</v>
      </c>
      <c r="AH408" s="1">
        <v>99.92</v>
      </c>
      <c r="AI408" s="1">
        <v>99.88</v>
      </c>
      <c r="AJ408" s="193">
        <v>99.86</v>
      </c>
      <c r="AK408" s="193">
        <v>99.46</v>
      </c>
      <c r="AL408" s="193">
        <v>99.69</v>
      </c>
      <c r="AM408" s="193">
        <v>99.72</v>
      </c>
      <c r="AN408" s="193">
        <v>99.9</v>
      </c>
    </row>
    <row r="409" spans="23:40">
      <c r="W409" s="1" t="s">
        <v>2084</v>
      </c>
      <c r="X409" s="1" t="s">
        <v>446</v>
      </c>
      <c r="Y409" s="1" t="s">
        <v>462</v>
      </c>
      <c r="Z409" s="1" t="s">
        <v>589</v>
      </c>
      <c r="AA409" s="193" t="s">
        <v>208</v>
      </c>
      <c r="AB409" s="193">
        <v>97.75</v>
      </c>
      <c r="AC409" s="193">
        <v>97.71</v>
      </c>
      <c r="AD409" s="193" t="s">
        <v>186</v>
      </c>
      <c r="AE409" s="193">
        <v>97.72</v>
      </c>
      <c r="AF409" s="3" t="str">
        <f t="shared" si="32"/>
        <v>&lt;99</v>
      </c>
      <c r="AG409" s="1" t="s">
        <v>137</v>
      </c>
      <c r="AH409" s="1">
        <v>100</v>
      </c>
      <c r="AI409" s="1">
        <v>95.03</v>
      </c>
      <c r="AJ409" s="193">
        <v>100</v>
      </c>
      <c r="AK409" s="193">
        <v>100</v>
      </c>
      <c r="AL409" s="193">
        <v>99.29</v>
      </c>
      <c r="AM409" s="193">
        <v>99.74</v>
      </c>
      <c r="AN409" s="193">
        <v>94.98</v>
      </c>
    </row>
    <row r="410" spans="23:40">
      <c r="W410" s="1" t="s">
        <v>1996</v>
      </c>
      <c r="X410" s="1" t="s">
        <v>446</v>
      </c>
      <c r="Y410" s="1" t="s">
        <v>448</v>
      </c>
      <c r="Z410" s="1" t="s">
        <v>589</v>
      </c>
      <c r="AA410" s="193" t="s">
        <v>208</v>
      </c>
      <c r="AB410" s="193">
        <v>99.97</v>
      </c>
      <c r="AC410" s="193">
        <v>99.91</v>
      </c>
      <c r="AD410" s="193" t="s">
        <v>186</v>
      </c>
      <c r="AE410" s="193">
        <v>99.93</v>
      </c>
      <c r="AF410" s="3" t="str">
        <f t="shared" si="32"/>
        <v>&gt;99</v>
      </c>
      <c r="AG410" s="1" t="s">
        <v>137</v>
      </c>
      <c r="AH410" s="1">
        <v>100</v>
      </c>
      <c r="AI410" s="1">
        <v>99.98</v>
      </c>
      <c r="AJ410" s="193">
        <v>99.86</v>
      </c>
      <c r="AK410" s="193">
        <v>99.97</v>
      </c>
      <c r="AL410" s="193">
        <v>98.33</v>
      </c>
      <c r="AM410" s="193">
        <v>99.31</v>
      </c>
      <c r="AN410" s="193">
        <v>87.33</v>
      </c>
    </row>
    <row r="411" spans="23:40">
      <c r="W411" s="1" t="s">
        <v>1850</v>
      </c>
      <c r="X411" s="1" t="s">
        <v>446</v>
      </c>
      <c r="Y411" s="1" t="s">
        <v>443</v>
      </c>
      <c r="Z411" s="1" t="s">
        <v>589</v>
      </c>
      <c r="AA411" s="193" t="str">
        <f>_xlfn.XLOOKUP(Y411,B:B,A:A,0,0)</f>
        <v>SANTA LUZIA</v>
      </c>
      <c r="AB411" s="193">
        <v>90.94</v>
      </c>
      <c r="AC411" s="193">
        <v>99.89</v>
      </c>
      <c r="AD411" s="193">
        <v>99.84</v>
      </c>
      <c r="AE411" s="193">
        <v>97.81</v>
      </c>
      <c r="AF411" s="3" t="str">
        <f t="shared" si="32"/>
        <v>&lt;99</v>
      </c>
      <c r="AG411" s="1" t="s">
        <v>137</v>
      </c>
      <c r="AH411" s="1">
        <v>100</v>
      </c>
      <c r="AI411" s="1">
        <v>99.94</v>
      </c>
      <c r="AJ411" s="193">
        <v>95.29</v>
      </c>
      <c r="AK411" s="193">
        <v>99.95</v>
      </c>
      <c r="AL411" s="193">
        <v>99.79</v>
      </c>
      <c r="AM411" s="193">
        <v>99.81</v>
      </c>
      <c r="AN411" s="193">
        <v>98.55</v>
      </c>
    </row>
    <row r="412" spans="23:40">
      <c r="W412" s="1" t="s">
        <v>829</v>
      </c>
      <c r="X412" s="1" t="s">
        <v>446</v>
      </c>
      <c r="Y412" s="1" t="s">
        <v>461</v>
      </c>
      <c r="Z412" s="1" t="s">
        <v>589</v>
      </c>
      <c r="AA412" s="193" t="s">
        <v>208</v>
      </c>
      <c r="AB412" s="193">
        <v>100</v>
      </c>
      <c r="AC412" s="193">
        <v>100</v>
      </c>
      <c r="AD412" s="193">
        <v>100</v>
      </c>
      <c r="AE412" s="193">
        <v>100</v>
      </c>
      <c r="AF412" s="3" t="str">
        <f t="shared" si="32"/>
        <v>&gt;99</v>
      </c>
      <c r="AG412" s="1" t="s">
        <v>137</v>
      </c>
      <c r="AH412" s="1">
        <v>100</v>
      </c>
      <c r="AI412" s="1">
        <v>100</v>
      </c>
      <c r="AJ412" s="193">
        <v>100</v>
      </c>
      <c r="AK412" s="193">
        <v>100</v>
      </c>
      <c r="AL412" s="193">
        <v>100</v>
      </c>
      <c r="AM412" s="193">
        <v>99.98</v>
      </c>
      <c r="AN412" s="193">
        <v>99.65</v>
      </c>
    </row>
    <row r="413" spans="23:40">
      <c r="W413" s="1" t="s">
        <v>2163</v>
      </c>
      <c r="X413" s="1" t="s">
        <v>446</v>
      </c>
      <c r="Y413" s="1" t="s">
        <v>460</v>
      </c>
      <c r="Z413" s="1" t="s">
        <v>589</v>
      </c>
      <c r="AA413" s="193" t="s">
        <v>208</v>
      </c>
      <c r="AB413" s="193" t="s">
        <v>186</v>
      </c>
      <c r="AC413" s="193">
        <v>100</v>
      </c>
      <c r="AD413" s="193">
        <v>100</v>
      </c>
      <c r="AE413" s="193">
        <v>100</v>
      </c>
      <c r="AF413" s="3" t="str">
        <f t="shared" si="32"/>
        <v>&gt;99</v>
      </c>
      <c r="AG413" s="1" t="s">
        <v>137</v>
      </c>
      <c r="AH413" s="1">
        <v>100</v>
      </c>
      <c r="AI413" s="1">
        <v>100</v>
      </c>
      <c r="AJ413" s="193">
        <v>100</v>
      </c>
      <c r="AK413" s="193">
        <v>100</v>
      </c>
      <c r="AL413" s="193">
        <v>100</v>
      </c>
      <c r="AM413" s="193">
        <v>99.99</v>
      </c>
      <c r="AN413" s="193">
        <v>99.99</v>
      </c>
    </row>
    <row r="414" spans="23:40">
      <c r="W414" s="1" t="s">
        <v>1857</v>
      </c>
      <c r="X414" s="1" t="s">
        <v>446</v>
      </c>
      <c r="Y414" s="1" t="s">
        <v>465</v>
      </c>
      <c r="Z414" s="1" t="s">
        <v>589</v>
      </c>
      <c r="AA414" s="193" t="s">
        <v>208</v>
      </c>
      <c r="AB414" s="193">
        <v>100</v>
      </c>
      <c r="AC414" s="193">
        <v>100</v>
      </c>
      <c r="AD414" s="193" t="s">
        <v>186</v>
      </c>
      <c r="AE414" s="193">
        <v>100</v>
      </c>
      <c r="AF414" s="3" t="str">
        <f t="shared" si="32"/>
        <v>&gt;99</v>
      </c>
      <c r="AG414" s="1" t="s">
        <v>137</v>
      </c>
      <c r="AH414" s="1">
        <v>100</v>
      </c>
      <c r="AI414" s="1">
        <v>100</v>
      </c>
      <c r="AJ414" s="193">
        <v>100</v>
      </c>
      <c r="AK414" s="193">
        <v>100</v>
      </c>
      <c r="AL414" s="193">
        <v>100</v>
      </c>
      <c r="AM414" s="193">
        <v>99.59</v>
      </c>
      <c r="AN414" s="193">
        <v>75.92</v>
      </c>
    </row>
    <row r="415" spans="23:40">
      <c r="W415" s="1" t="s">
        <v>1465</v>
      </c>
      <c r="X415" s="1" t="s">
        <v>446</v>
      </c>
      <c r="Y415" s="1" t="s">
        <v>457</v>
      </c>
      <c r="Z415" s="1" t="s">
        <v>589</v>
      </c>
      <c r="AA415" s="193" t="s">
        <v>208</v>
      </c>
      <c r="AB415" s="193">
        <v>99.84</v>
      </c>
      <c r="AC415" s="193">
        <v>99.86</v>
      </c>
      <c r="AD415" s="193">
        <v>99.88</v>
      </c>
      <c r="AE415" s="193">
        <v>99.85</v>
      </c>
      <c r="AF415" s="3" t="str">
        <f t="shared" si="32"/>
        <v>&gt;99</v>
      </c>
      <c r="AG415" s="1" t="s">
        <v>137</v>
      </c>
      <c r="AH415" s="1">
        <v>100</v>
      </c>
      <c r="AI415" s="1">
        <v>99.99</v>
      </c>
      <c r="AJ415" s="193">
        <v>99.72</v>
      </c>
      <c r="AK415" s="193">
        <v>99.96</v>
      </c>
      <c r="AL415" s="193">
        <v>100</v>
      </c>
      <c r="AM415" s="193">
        <v>99.9</v>
      </c>
      <c r="AN415" s="193">
        <v>99.67</v>
      </c>
    </row>
    <row r="416" spans="23:40">
      <c r="W416" s="1" t="s">
        <v>964</v>
      </c>
      <c r="X416" s="1" t="s">
        <v>446</v>
      </c>
      <c r="Y416" s="1" t="s">
        <v>457</v>
      </c>
      <c r="Z416" s="1" t="s">
        <v>589</v>
      </c>
      <c r="AA416" s="193" t="s">
        <v>208</v>
      </c>
      <c r="AB416" s="193">
        <v>99.97</v>
      </c>
      <c r="AC416" s="193">
        <v>99.97</v>
      </c>
      <c r="AD416" s="193">
        <v>99.98</v>
      </c>
      <c r="AE416" s="193">
        <v>99.97</v>
      </c>
      <c r="AF416" s="3" t="str">
        <f t="shared" si="32"/>
        <v>&gt;99</v>
      </c>
      <c r="AG416" s="1" t="s">
        <v>137</v>
      </c>
      <c r="AH416" s="1">
        <v>100</v>
      </c>
      <c r="AI416" s="1">
        <v>100</v>
      </c>
      <c r="AJ416" s="193">
        <v>99.94</v>
      </c>
      <c r="AK416" s="193">
        <v>99.99</v>
      </c>
      <c r="AL416" s="193">
        <v>99.94</v>
      </c>
      <c r="AM416" s="193">
        <v>99.83</v>
      </c>
      <c r="AN416" s="193">
        <v>99.86</v>
      </c>
    </row>
    <row r="417" spans="23:40">
      <c r="W417" s="1" t="s">
        <v>1868</v>
      </c>
      <c r="X417" s="1" t="s">
        <v>446</v>
      </c>
      <c r="Y417" s="1" t="s">
        <v>454</v>
      </c>
      <c r="Z417" s="1" t="s">
        <v>589</v>
      </c>
      <c r="AA417" s="193" t="str">
        <f>_xlfn.XLOOKUP(Y417,B:B,A:A,0,0)</f>
        <v>IBIRITÉ</v>
      </c>
      <c r="AB417" s="193">
        <v>100</v>
      </c>
      <c r="AC417" s="193">
        <v>100</v>
      </c>
      <c r="AD417" s="193" t="s">
        <v>186</v>
      </c>
      <c r="AE417" s="193">
        <v>100</v>
      </c>
      <c r="AF417" s="3" t="str">
        <f t="shared" si="32"/>
        <v>&gt;99</v>
      </c>
      <c r="AG417" s="1" t="s">
        <v>137</v>
      </c>
      <c r="AH417" s="1">
        <v>100</v>
      </c>
      <c r="AI417" s="1">
        <v>100</v>
      </c>
      <c r="AJ417" s="193">
        <v>100</v>
      </c>
      <c r="AK417" s="193">
        <v>88.37</v>
      </c>
      <c r="AL417" s="193">
        <v>99.99</v>
      </c>
      <c r="AM417" s="193">
        <v>96.52</v>
      </c>
      <c r="AN417" s="193">
        <v>88.53</v>
      </c>
    </row>
    <row r="418" spans="23:40">
      <c r="W418" s="1" t="s">
        <v>1895</v>
      </c>
      <c r="X418" s="1" t="s">
        <v>446</v>
      </c>
      <c r="Y418" s="1" t="s">
        <v>454</v>
      </c>
      <c r="Z418" s="1" t="s">
        <v>589</v>
      </c>
      <c r="AA418" s="193" t="str">
        <f>_xlfn.XLOOKUP(Y418,B:B,A:A,0,0)</f>
        <v>IBIRITÉ</v>
      </c>
      <c r="AB418" s="193">
        <v>100</v>
      </c>
      <c r="AC418" s="193">
        <v>100</v>
      </c>
      <c r="AD418" s="193" t="s">
        <v>186</v>
      </c>
      <c r="AE418" s="193">
        <v>100</v>
      </c>
      <c r="AF418" s="3" t="str">
        <f t="shared" si="32"/>
        <v>&gt;99</v>
      </c>
      <c r="AG418" s="1" t="s">
        <v>137</v>
      </c>
      <c r="AH418" s="1">
        <v>100</v>
      </c>
      <c r="AI418" s="1">
        <v>100</v>
      </c>
      <c r="AJ418" s="193">
        <v>100</v>
      </c>
      <c r="AK418" s="193">
        <v>88.92</v>
      </c>
      <c r="AL418" s="193">
        <v>99.97</v>
      </c>
      <c r="AM418" s="193">
        <v>96.83</v>
      </c>
      <c r="AN418" s="193">
        <v>91.46</v>
      </c>
    </row>
    <row r="419" spans="23:40">
      <c r="W419" s="1" t="s">
        <v>2241</v>
      </c>
      <c r="X419" s="1" t="s">
        <v>446</v>
      </c>
      <c r="Y419" s="1" t="s">
        <v>460</v>
      </c>
      <c r="Z419" s="1" t="s">
        <v>589</v>
      </c>
      <c r="AA419" s="193" t="s">
        <v>208</v>
      </c>
      <c r="AB419" s="193">
        <v>100</v>
      </c>
      <c r="AC419" s="193">
        <v>95.74</v>
      </c>
      <c r="AD419" s="193">
        <v>100</v>
      </c>
      <c r="AE419" s="193">
        <v>97.51</v>
      </c>
      <c r="AF419" s="3" t="str">
        <f t="shared" si="32"/>
        <v>&lt;99</v>
      </c>
      <c r="AG419" s="1" t="s">
        <v>137</v>
      </c>
      <c r="AH419" s="1">
        <v>100</v>
      </c>
      <c r="AI419" s="1">
        <v>98.18</v>
      </c>
      <c r="AJ419" s="193">
        <v>96.55</v>
      </c>
      <c r="AK419" s="193">
        <v>99.77</v>
      </c>
      <c r="AL419" s="193">
        <v>100</v>
      </c>
      <c r="AM419" s="193">
        <v>99.94</v>
      </c>
      <c r="AN419" s="193">
        <v>100</v>
      </c>
    </row>
    <row r="420" spans="23:40">
      <c r="W420" s="1" t="s">
        <v>1228</v>
      </c>
      <c r="X420" s="1" t="s">
        <v>446</v>
      </c>
      <c r="Y420" s="1" t="s">
        <v>461</v>
      </c>
      <c r="Z420" s="1" t="s">
        <v>589</v>
      </c>
      <c r="AA420" s="193" t="s">
        <v>208</v>
      </c>
      <c r="AB420" s="193">
        <v>100</v>
      </c>
      <c r="AC420" s="193">
        <v>100</v>
      </c>
      <c r="AD420" s="193">
        <v>100</v>
      </c>
      <c r="AE420" s="193">
        <v>100</v>
      </c>
      <c r="AF420" s="3" t="str">
        <f t="shared" si="32"/>
        <v>&gt;99</v>
      </c>
      <c r="AG420" s="1" t="s">
        <v>137</v>
      </c>
      <c r="AH420" s="1">
        <v>100</v>
      </c>
      <c r="AI420" s="1">
        <v>100</v>
      </c>
      <c r="AJ420" s="193">
        <v>100</v>
      </c>
      <c r="AK420" s="193">
        <v>100</v>
      </c>
      <c r="AL420" s="193">
        <v>100</v>
      </c>
      <c r="AM420" s="193">
        <v>99.97</v>
      </c>
      <c r="AN420" s="193">
        <v>99.64</v>
      </c>
    </row>
    <row r="421" spans="23:40">
      <c r="W421" s="1" t="s">
        <v>3871</v>
      </c>
      <c r="X421" s="1" t="s">
        <v>446</v>
      </c>
      <c r="Y421" s="1" t="s">
        <v>454</v>
      </c>
      <c r="Z421" s="1" t="s">
        <v>589</v>
      </c>
      <c r="AA421" s="193" t="str">
        <f>_xlfn.XLOOKUP(Y421,B:B,A:A,0,0)</f>
        <v>IBIRITÉ</v>
      </c>
      <c r="AB421" s="193">
        <v>82.1</v>
      </c>
      <c r="AC421" s="193">
        <v>99.83</v>
      </c>
      <c r="AD421" s="193" t="s">
        <v>186</v>
      </c>
      <c r="AE421" s="193">
        <v>96.03</v>
      </c>
      <c r="AF421" s="3" t="str">
        <f t="shared" si="32"/>
        <v>&lt;99</v>
      </c>
      <c r="AG421" s="1" t="s">
        <v>137</v>
      </c>
      <c r="AH421" s="1">
        <v>100</v>
      </c>
      <c r="AI421" s="1">
        <v>95.64</v>
      </c>
      <c r="AJ421" s="193">
        <v>96.03</v>
      </c>
      <c r="AK421" s="193">
        <v>98.79</v>
      </c>
      <c r="AL421" s="193">
        <v>93.64</v>
      </c>
      <c r="AM421" s="193">
        <v>97.66</v>
      </c>
      <c r="AN421" s="193">
        <v>99.55</v>
      </c>
    </row>
    <row r="422" spans="23:40">
      <c r="W422" s="1" t="s">
        <v>1953</v>
      </c>
      <c r="X422" s="1" t="s">
        <v>446</v>
      </c>
      <c r="Y422" s="1" t="s">
        <v>461</v>
      </c>
      <c r="Z422" s="1" t="s">
        <v>589</v>
      </c>
      <c r="AA422" s="193" t="s">
        <v>208</v>
      </c>
      <c r="AB422" s="193">
        <v>100</v>
      </c>
      <c r="AC422" s="193">
        <v>100</v>
      </c>
      <c r="AD422" s="193">
        <v>100</v>
      </c>
      <c r="AE422" s="193">
        <v>100</v>
      </c>
      <c r="AF422" s="3" t="str">
        <f t="shared" si="32"/>
        <v>&gt;99</v>
      </c>
      <c r="AG422" s="1" t="s">
        <v>137</v>
      </c>
      <c r="AH422" s="1">
        <v>100</v>
      </c>
      <c r="AI422" s="1">
        <v>100</v>
      </c>
      <c r="AJ422" s="193">
        <v>100</v>
      </c>
      <c r="AK422" s="193">
        <v>100</v>
      </c>
      <c r="AL422" s="193">
        <v>100</v>
      </c>
      <c r="AM422" s="193">
        <v>99.98</v>
      </c>
      <c r="AN422" s="193">
        <v>99.36</v>
      </c>
    </row>
    <row r="423" spans="23:40">
      <c r="W423" s="1" t="s">
        <v>1169</v>
      </c>
      <c r="X423" s="1" t="s">
        <v>446</v>
      </c>
      <c r="Y423" s="1" t="s">
        <v>450</v>
      </c>
      <c r="Z423" s="1" t="s">
        <v>589</v>
      </c>
      <c r="AA423" s="193" t="s">
        <v>208</v>
      </c>
      <c r="AB423" s="193">
        <v>99.94</v>
      </c>
      <c r="AC423" s="193">
        <v>99.97</v>
      </c>
      <c r="AD423" s="193">
        <v>99.98</v>
      </c>
      <c r="AE423" s="193">
        <v>99.96</v>
      </c>
      <c r="AF423" s="3" t="str">
        <f t="shared" si="32"/>
        <v>&gt;99</v>
      </c>
      <c r="AG423" s="1" t="s">
        <v>137</v>
      </c>
      <c r="AH423" s="1">
        <v>100</v>
      </c>
      <c r="AI423" s="1">
        <v>99.98</v>
      </c>
      <c r="AJ423" s="193">
        <v>99.93</v>
      </c>
      <c r="AK423" s="193">
        <v>99.85</v>
      </c>
      <c r="AL423" s="193">
        <v>99.35</v>
      </c>
      <c r="AM423" s="193">
        <v>99.8</v>
      </c>
      <c r="AN423" s="193">
        <v>91.94</v>
      </c>
    </row>
    <row r="424" spans="23:40">
      <c r="W424" s="1" t="s">
        <v>1841</v>
      </c>
      <c r="X424" s="1" t="s">
        <v>446</v>
      </c>
      <c r="Y424" s="1" t="s">
        <v>448</v>
      </c>
      <c r="Z424" s="1" t="s">
        <v>589</v>
      </c>
      <c r="AA424" s="193" t="s">
        <v>208</v>
      </c>
      <c r="AB424" s="193">
        <v>97.73</v>
      </c>
      <c r="AC424" s="193">
        <v>98.14</v>
      </c>
      <c r="AD424" s="193" t="s">
        <v>186</v>
      </c>
      <c r="AE424" s="193">
        <v>98.01</v>
      </c>
      <c r="AF424" s="3" t="str">
        <f t="shared" si="32"/>
        <v>&lt;99</v>
      </c>
      <c r="AG424" s="1" t="s">
        <v>508</v>
      </c>
      <c r="AH424" s="1">
        <v>99.13</v>
      </c>
      <c r="AI424" s="1">
        <v>98.62</v>
      </c>
      <c r="AJ424" s="193">
        <v>97.16</v>
      </c>
      <c r="AK424" s="193">
        <v>99.6</v>
      </c>
      <c r="AL424" s="193">
        <v>99.8</v>
      </c>
      <c r="AM424" s="193">
        <v>99.6</v>
      </c>
      <c r="AN424" s="193">
        <v>99.04</v>
      </c>
    </row>
    <row r="425" spans="23:40">
      <c r="W425" s="1" t="s">
        <v>1329</v>
      </c>
      <c r="X425" s="1" t="s">
        <v>446</v>
      </c>
      <c r="Y425" s="1" t="s">
        <v>450</v>
      </c>
      <c r="Z425" s="1" t="s">
        <v>589</v>
      </c>
      <c r="AA425" s="193" t="s">
        <v>208</v>
      </c>
      <c r="AB425" s="193">
        <v>100</v>
      </c>
      <c r="AC425" s="193">
        <v>99.97</v>
      </c>
      <c r="AD425" s="193">
        <v>99.98</v>
      </c>
      <c r="AE425" s="193">
        <v>99.98</v>
      </c>
      <c r="AF425" s="3" t="str">
        <f t="shared" si="32"/>
        <v>&gt;99</v>
      </c>
      <c r="AG425" s="1" t="s">
        <v>137</v>
      </c>
      <c r="AH425" s="1">
        <v>100</v>
      </c>
      <c r="AI425" s="1">
        <v>99.95</v>
      </c>
      <c r="AJ425" s="193">
        <v>100</v>
      </c>
      <c r="AK425" s="193">
        <v>99.96</v>
      </c>
      <c r="AL425" s="193">
        <v>100</v>
      </c>
      <c r="AM425" s="193">
        <v>99.98</v>
      </c>
      <c r="AN425" s="193">
        <v>99.89</v>
      </c>
    </row>
    <row r="426" spans="23:40">
      <c r="W426" s="1" t="s">
        <v>2226</v>
      </c>
      <c r="X426" s="1" t="s">
        <v>446</v>
      </c>
      <c r="Y426" s="1" t="s">
        <v>459</v>
      </c>
      <c r="Z426" s="1" t="s">
        <v>589</v>
      </c>
      <c r="AA426" s="193" t="s">
        <v>208</v>
      </c>
      <c r="AB426" s="193">
        <v>98.96</v>
      </c>
      <c r="AC426" s="193">
        <v>99.99</v>
      </c>
      <c r="AD426" s="193">
        <v>99.94</v>
      </c>
      <c r="AE426" s="193">
        <v>99.79</v>
      </c>
      <c r="AF426" s="3" t="str">
        <f t="shared" si="32"/>
        <v>&gt;99</v>
      </c>
      <c r="AG426" s="1" t="s">
        <v>137</v>
      </c>
      <c r="AH426" s="1">
        <v>100</v>
      </c>
      <c r="AI426" s="1">
        <v>99.99</v>
      </c>
      <c r="AJ426" s="193">
        <v>99.55</v>
      </c>
      <c r="AK426" s="193">
        <v>99.32</v>
      </c>
      <c r="AL426" s="193">
        <v>99.82</v>
      </c>
      <c r="AM426" s="193">
        <v>99.79</v>
      </c>
      <c r="AN426" s="193">
        <v>99.62</v>
      </c>
    </row>
    <row r="427" spans="23:40">
      <c r="W427" s="1" t="s">
        <v>2449</v>
      </c>
      <c r="X427" s="1" t="s">
        <v>446</v>
      </c>
      <c r="Y427" s="1" t="s">
        <v>461</v>
      </c>
      <c r="Z427" s="1" t="s">
        <v>589</v>
      </c>
      <c r="AA427" s="193" t="s">
        <v>208</v>
      </c>
      <c r="AB427" s="193">
        <v>100</v>
      </c>
      <c r="AC427" s="193">
        <v>100</v>
      </c>
      <c r="AD427" s="193">
        <v>100</v>
      </c>
      <c r="AE427" s="193">
        <v>100</v>
      </c>
      <c r="AF427" s="3" t="str">
        <f t="shared" si="32"/>
        <v>&gt;99</v>
      </c>
      <c r="AG427" s="1" t="s">
        <v>137</v>
      </c>
      <c r="AH427" s="1">
        <v>100</v>
      </c>
      <c r="AI427" s="1">
        <v>100</v>
      </c>
      <c r="AJ427" s="193">
        <v>100</v>
      </c>
      <c r="AK427" s="193">
        <v>100</v>
      </c>
      <c r="AL427" s="193">
        <v>99.94</v>
      </c>
      <c r="AM427" s="193">
        <v>99.98</v>
      </c>
      <c r="AN427" s="193">
        <v>96.65</v>
      </c>
    </row>
    <row r="428" spans="23:40">
      <c r="W428" s="1" t="s">
        <v>1796</v>
      </c>
      <c r="X428" s="1" t="s">
        <v>446</v>
      </c>
      <c r="Y428" s="1" t="s">
        <v>452</v>
      </c>
      <c r="Z428" s="1" t="s">
        <v>589</v>
      </c>
      <c r="AA428" s="193" t="str">
        <f>_xlfn.XLOOKUP(Y428,B:B,A:A,0,0)</f>
        <v>VICOÇA</v>
      </c>
      <c r="AB428" s="193">
        <v>99.43</v>
      </c>
      <c r="AC428" s="193">
        <v>75.02</v>
      </c>
      <c r="AD428" s="193" t="s">
        <v>186</v>
      </c>
      <c r="AE428" s="193">
        <v>82.61</v>
      </c>
      <c r="AF428" s="3" t="str">
        <f t="shared" si="32"/>
        <v>&lt;99</v>
      </c>
      <c r="AG428" s="1" t="s">
        <v>137</v>
      </c>
      <c r="AH428" s="1">
        <v>82.35</v>
      </c>
      <c r="AI428" s="1">
        <v>82.56</v>
      </c>
      <c r="AJ428" s="193">
        <v>82.58</v>
      </c>
      <c r="AK428" s="193">
        <v>83</v>
      </c>
      <c r="AL428" s="193">
        <v>83.25</v>
      </c>
      <c r="AM428" s="193">
        <v>84.51</v>
      </c>
      <c r="AN428" s="193">
        <v>99.05</v>
      </c>
    </row>
    <row r="429" spans="23:40">
      <c r="W429" s="1" t="s">
        <v>4053</v>
      </c>
      <c r="X429" s="1" t="s">
        <v>446</v>
      </c>
      <c r="Y429" s="1" t="s">
        <v>450</v>
      </c>
      <c r="Z429" s="1" t="s">
        <v>589</v>
      </c>
      <c r="AA429" s="193" t="s">
        <v>208</v>
      </c>
      <c r="AB429" s="193" t="s">
        <v>186</v>
      </c>
      <c r="AC429" s="193">
        <v>99.42</v>
      </c>
      <c r="AD429" s="193">
        <v>99.44</v>
      </c>
      <c r="AE429" s="193">
        <v>99.43</v>
      </c>
      <c r="AF429" s="3" t="str">
        <f t="shared" si="32"/>
        <v>&gt;99</v>
      </c>
      <c r="AG429" s="1" t="s">
        <v>137</v>
      </c>
      <c r="AH429" s="1">
        <v>100</v>
      </c>
      <c r="AI429" s="1">
        <v>100</v>
      </c>
      <c r="AJ429" s="193">
        <v>98.75</v>
      </c>
      <c r="AK429" s="193">
        <v>99.98</v>
      </c>
      <c r="AL429" s="193">
        <v>99.97</v>
      </c>
      <c r="AM429" s="193">
        <v>93.68</v>
      </c>
      <c r="AN429" s="193">
        <v>99.95</v>
      </c>
    </row>
    <row r="430" spans="23:40">
      <c r="W430" s="1" t="s">
        <v>1322</v>
      </c>
      <c r="X430" s="1" t="s">
        <v>445</v>
      </c>
      <c r="Y430" s="1" t="s">
        <v>450</v>
      </c>
      <c r="Z430" s="1" t="s">
        <v>589</v>
      </c>
      <c r="AA430" s="193" t="s">
        <v>208</v>
      </c>
      <c r="AB430" s="193">
        <v>99.97</v>
      </c>
      <c r="AC430" s="193">
        <v>99.99</v>
      </c>
      <c r="AD430" s="193">
        <v>99.96</v>
      </c>
      <c r="AE430" s="193">
        <v>99.98</v>
      </c>
      <c r="AF430" s="3" t="str">
        <f t="shared" si="32"/>
        <v>&gt;99</v>
      </c>
      <c r="AG430" s="1" t="s">
        <v>137</v>
      </c>
      <c r="AH430" s="1">
        <v>100</v>
      </c>
      <c r="AI430" s="1">
        <v>99.96</v>
      </c>
      <c r="AJ430" s="193">
        <v>100</v>
      </c>
      <c r="AK430" s="193">
        <v>99.99</v>
      </c>
      <c r="AL430" s="193">
        <v>100</v>
      </c>
      <c r="AM430" s="193">
        <v>99.97</v>
      </c>
      <c r="AN430" s="193">
        <v>99.91</v>
      </c>
    </row>
    <row r="431" spans="23:40">
      <c r="W431" s="1" t="s">
        <v>1805</v>
      </c>
      <c r="X431" s="1" t="s">
        <v>446</v>
      </c>
      <c r="Y431" s="1" t="s">
        <v>443</v>
      </c>
      <c r="Z431" s="1" t="s">
        <v>589</v>
      </c>
      <c r="AA431" s="193" t="str">
        <f>_xlfn.XLOOKUP(Y431,B:B,A:A,0,0)</f>
        <v>SANTA LUZIA</v>
      </c>
      <c r="AB431" s="193">
        <v>99.85</v>
      </c>
      <c r="AC431" s="193">
        <v>99.9</v>
      </c>
      <c r="AD431" s="193" t="s">
        <v>186</v>
      </c>
      <c r="AE431" s="193">
        <v>99.88</v>
      </c>
      <c r="AF431" s="3" t="str">
        <f t="shared" si="32"/>
        <v>&gt;99</v>
      </c>
      <c r="AG431" s="1" t="s">
        <v>137</v>
      </c>
      <c r="AH431" s="1">
        <v>100</v>
      </c>
      <c r="AI431" s="1">
        <v>100</v>
      </c>
      <c r="AJ431" s="193">
        <v>99.74</v>
      </c>
      <c r="AK431" s="193">
        <v>100</v>
      </c>
      <c r="AL431" s="193">
        <v>90.45</v>
      </c>
      <c r="AM431" s="193">
        <v>94.18</v>
      </c>
      <c r="AN431" s="193">
        <v>66.73</v>
      </c>
    </row>
    <row r="432" spans="23:40">
      <c r="W432" s="1" t="s">
        <v>2998</v>
      </c>
      <c r="X432" s="1" t="s">
        <v>446</v>
      </c>
      <c r="Y432" s="1" t="s">
        <v>450</v>
      </c>
      <c r="Z432" s="1" t="s">
        <v>589</v>
      </c>
      <c r="AA432" s="193" t="s">
        <v>208</v>
      </c>
      <c r="AB432" s="193" t="s">
        <v>186</v>
      </c>
      <c r="AC432" s="193">
        <v>99.99</v>
      </c>
      <c r="AD432" s="193">
        <v>99.99</v>
      </c>
      <c r="AE432" s="193">
        <v>99.99</v>
      </c>
      <c r="AF432" s="3" t="str">
        <f t="shared" si="32"/>
        <v>&gt;99</v>
      </c>
      <c r="AG432" s="1" t="s">
        <v>509</v>
      </c>
      <c r="AH432" s="1">
        <v>100</v>
      </c>
      <c r="AI432" s="1">
        <v>100</v>
      </c>
      <c r="AJ432" s="193">
        <v>99.98</v>
      </c>
      <c r="AK432" s="193">
        <v>99.96</v>
      </c>
      <c r="AL432" s="193">
        <v>99.97</v>
      </c>
      <c r="AM432" s="193">
        <v>99.94</v>
      </c>
      <c r="AN432" s="193">
        <v>99.97</v>
      </c>
    </row>
    <row r="433" spans="23:40">
      <c r="W433" s="1" t="s">
        <v>2229</v>
      </c>
      <c r="X433" s="1" t="s">
        <v>446</v>
      </c>
      <c r="Y433" s="1" t="s">
        <v>461</v>
      </c>
      <c r="Z433" s="1" t="s">
        <v>589</v>
      </c>
      <c r="AA433" s="193" t="s">
        <v>208</v>
      </c>
      <c r="AB433" s="193">
        <v>100</v>
      </c>
      <c r="AC433" s="193">
        <v>100</v>
      </c>
      <c r="AD433" s="193">
        <v>100</v>
      </c>
      <c r="AE433" s="193">
        <v>100</v>
      </c>
      <c r="AF433" s="3" t="str">
        <f t="shared" si="32"/>
        <v>&gt;99</v>
      </c>
      <c r="AG433" s="1" t="s">
        <v>137</v>
      </c>
      <c r="AH433" s="1">
        <v>100</v>
      </c>
      <c r="AI433" s="1">
        <v>100</v>
      </c>
      <c r="AJ433" s="193">
        <v>100</v>
      </c>
      <c r="AK433" s="193">
        <v>100</v>
      </c>
      <c r="AL433" s="193">
        <v>100</v>
      </c>
      <c r="AM433" s="193">
        <v>100</v>
      </c>
      <c r="AN433" s="193">
        <v>95.42</v>
      </c>
    </row>
    <row r="434" spans="23:40">
      <c r="W434" s="1" t="s">
        <v>1091</v>
      </c>
      <c r="X434" s="1" t="s">
        <v>446</v>
      </c>
      <c r="Y434" s="1" t="s">
        <v>450</v>
      </c>
      <c r="Z434" s="1" t="s">
        <v>589</v>
      </c>
      <c r="AA434" s="193" t="s">
        <v>208</v>
      </c>
      <c r="AB434" s="193">
        <v>99.48</v>
      </c>
      <c r="AC434" s="193">
        <v>99.53</v>
      </c>
      <c r="AD434" s="193">
        <v>99.5</v>
      </c>
      <c r="AE434" s="193">
        <v>99.52</v>
      </c>
      <c r="AF434" s="3" t="str">
        <f t="shared" si="32"/>
        <v>&gt;99</v>
      </c>
      <c r="AG434" s="1" t="s">
        <v>137</v>
      </c>
      <c r="AH434" s="1">
        <v>100</v>
      </c>
      <c r="AI434" s="1">
        <v>100</v>
      </c>
      <c r="AJ434" s="193">
        <v>98.95</v>
      </c>
      <c r="AK434" s="193">
        <v>100</v>
      </c>
      <c r="AL434" s="193">
        <v>100</v>
      </c>
      <c r="AM434" s="193">
        <v>100</v>
      </c>
      <c r="AN434" s="193">
        <v>95.67</v>
      </c>
    </row>
    <row r="435" spans="23:40">
      <c r="W435" s="1" t="s">
        <v>1763</v>
      </c>
      <c r="X435" s="1" t="s">
        <v>446</v>
      </c>
      <c r="Y435" s="1" t="s">
        <v>454</v>
      </c>
      <c r="Z435" s="1" t="s">
        <v>589</v>
      </c>
      <c r="AA435" s="193" t="str">
        <f>_xlfn.XLOOKUP(Y435,B:B,A:A,0,0)</f>
        <v>IBIRITÉ</v>
      </c>
      <c r="AB435" s="193">
        <v>99.89</v>
      </c>
      <c r="AC435" s="193">
        <v>99.98</v>
      </c>
      <c r="AD435" s="193">
        <v>99.94</v>
      </c>
      <c r="AE435" s="193">
        <v>99.95</v>
      </c>
      <c r="AF435" s="3" t="str">
        <f t="shared" si="32"/>
        <v>&gt;99</v>
      </c>
      <c r="AG435" s="1" t="s">
        <v>137</v>
      </c>
      <c r="AH435" s="1">
        <v>100</v>
      </c>
      <c r="AI435" s="1">
        <v>99.89</v>
      </c>
      <c r="AJ435" s="193">
        <v>100</v>
      </c>
      <c r="AK435" s="193">
        <v>100</v>
      </c>
      <c r="AL435" s="193">
        <v>100</v>
      </c>
      <c r="AM435" s="193">
        <v>100</v>
      </c>
      <c r="AN435" s="193">
        <v>98.83</v>
      </c>
    </row>
    <row r="436" spans="23:40">
      <c r="W436" s="1" t="s">
        <v>2261</v>
      </c>
      <c r="X436" s="1" t="s">
        <v>446</v>
      </c>
      <c r="Y436" s="1" t="s">
        <v>461</v>
      </c>
      <c r="Z436" s="1" t="s">
        <v>589</v>
      </c>
      <c r="AA436" s="193" t="s">
        <v>208</v>
      </c>
      <c r="AB436" s="193">
        <v>100</v>
      </c>
      <c r="AC436" s="193">
        <v>100</v>
      </c>
      <c r="AD436" s="193">
        <v>100</v>
      </c>
      <c r="AE436" s="193">
        <v>100</v>
      </c>
      <c r="AF436" s="3" t="str">
        <f t="shared" si="32"/>
        <v>&gt;99</v>
      </c>
      <c r="AG436" s="1" t="s">
        <v>137</v>
      </c>
      <c r="AH436" s="1">
        <v>100</v>
      </c>
      <c r="AI436" s="1">
        <v>100</v>
      </c>
      <c r="AJ436" s="193">
        <v>100</v>
      </c>
      <c r="AK436" s="193">
        <v>100</v>
      </c>
      <c r="AL436" s="193">
        <v>100</v>
      </c>
      <c r="AM436" s="193">
        <v>93.58</v>
      </c>
      <c r="AN436" s="193">
        <v>99.91</v>
      </c>
    </row>
    <row r="437" spans="23:40">
      <c r="W437" s="1" t="s">
        <v>668</v>
      </c>
      <c r="X437" s="1" t="s">
        <v>445</v>
      </c>
      <c r="Y437" s="1" t="s">
        <v>461</v>
      </c>
      <c r="Z437" s="1" t="s">
        <v>589</v>
      </c>
      <c r="AA437" s="193" t="s">
        <v>208</v>
      </c>
      <c r="AB437" s="193" t="s">
        <v>186</v>
      </c>
      <c r="AC437" s="193" t="s">
        <v>186</v>
      </c>
      <c r="AD437" s="193" t="s">
        <v>186</v>
      </c>
      <c r="AE437" s="193" t="s">
        <v>186</v>
      </c>
      <c r="AF437" s="3" t="str">
        <f t="shared" si="32"/>
        <v>&gt;99</v>
      </c>
      <c r="AG437" s="1" t="s">
        <v>137</v>
      </c>
      <c r="AH437" s="1" t="s">
        <v>186</v>
      </c>
      <c r="AI437" s="1" t="s">
        <v>186</v>
      </c>
      <c r="AJ437" s="193">
        <v>100</v>
      </c>
      <c r="AK437" s="193">
        <v>100</v>
      </c>
      <c r="AL437" s="193">
        <v>100</v>
      </c>
      <c r="AM437" s="193">
        <v>100</v>
      </c>
      <c r="AN437" s="193">
        <v>100</v>
      </c>
    </row>
    <row r="438" spans="23:40">
      <c r="W438" s="1" t="s">
        <v>2105</v>
      </c>
      <c r="X438" s="1" t="s">
        <v>446</v>
      </c>
      <c r="Y438" s="1" t="s">
        <v>450</v>
      </c>
      <c r="Z438" s="1" t="s">
        <v>589</v>
      </c>
      <c r="AA438" s="193" t="s">
        <v>208</v>
      </c>
      <c r="AB438" s="193" t="s">
        <v>186</v>
      </c>
      <c r="AC438" s="193">
        <v>92.77</v>
      </c>
      <c r="AD438" s="193">
        <v>92.86</v>
      </c>
      <c r="AE438" s="193">
        <v>92.79</v>
      </c>
      <c r="AF438" s="3" t="str">
        <f t="shared" si="32"/>
        <v>&lt;99</v>
      </c>
      <c r="AG438" s="1" t="s">
        <v>137</v>
      </c>
      <c r="AH438" s="1">
        <v>100</v>
      </c>
      <c r="AI438" s="1">
        <v>85.38</v>
      </c>
      <c r="AJ438" s="193">
        <v>99.93</v>
      </c>
      <c r="AK438" s="193">
        <v>100</v>
      </c>
      <c r="AL438" s="193">
        <v>100</v>
      </c>
      <c r="AM438" s="193">
        <v>100</v>
      </c>
      <c r="AN438" s="193">
        <v>99.62</v>
      </c>
    </row>
    <row r="439" spans="23:40">
      <c r="W439" s="1" t="s">
        <v>1831</v>
      </c>
      <c r="X439" s="1" t="s">
        <v>446</v>
      </c>
      <c r="Y439" s="1" t="s">
        <v>454</v>
      </c>
      <c r="Z439" s="1" t="s">
        <v>589</v>
      </c>
      <c r="AA439" s="193" t="str">
        <f>_xlfn.XLOOKUP(Y439,B:B,A:A,0,0)</f>
        <v>IBIRITÉ</v>
      </c>
      <c r="AB439" s="193">
        <v>93.14</v>
      </c>
      <c r="AC439" s="193">
        <v>99.82</v>
      </c>
      <c r="AD439" s="193">
        <v>99.81</v>
      </c>
      <c r="AE439" s="193">
        <v>97.29</v>
      </c>
      <c r="AF439" s="3" t="str">
        <f t="shared" si="32"/>
        <v>&lt;99</v>
      </c>
      <c r="AG439" s="1" t="s">
        <v>137</v>
      </c>
      <c r="AH439" s="1">
        <v>100</v>
      </c>
      <c r="AI439" s="1">
        <v>94.83</v>
      </c>
      <c r="AJ439" s="193">
        <v>99.28</v>
      </c>
      <c r="AK439" s="193">
        <v>100</v>
      </c>
      <c r="AL439" s="193">
        <v>100</v>
      </c>
      <c r="AM439" s="193">
        <v>99.92</v>
      </c>
      <c r="AN439" s="193">
        <v>98.68</v>
      </c>
    </row>
    <row r="440" spans="23:40">
      <c r="W440" s="1" t="s">
        <v>970</v>
      </c>
      <c r="X440" s="1" t="s">
        <v>446</v>
      </c>
      <c r="Y440" s="1" t="s">
        <v>465</v>
      </c>
      <c r="Z440" s="1" t="s">
        <v>589</v>
      </c>
      <c r="AA440" s="193" t="s">
        <v>208</v>
      </c>
      <c r="AB440" s="193">
        <v>100</v>
      </c>
      <c r="AC440" s="193">
        <v>100</v>
      </c>
      <c r="AD440" s="193">
        <v>100</v>
      </c>
      <c r="AE440" s="193">
        <v>100</v>
      </c>
      <c r="AF440" s="3" t="str">
        <f t="shared" si="32"/>
        <v>&gt;99</v>
      </c>
      <c r="AG440" s="1" t="s">
        <v>137</v>
      </c>
      <c r="AH440" s="1">
        <v>100</v>
      </c>
      <c r="AI440" s="1">
        <v>100</v>
      </c>
      <c r="AJ440" s="193">
        <v>100</v>
      </c>
      <c r="AK440" s="193">
        <v>98.5</v>
      </c>
      <c r="AL440" s="193">
        <v>100</v>
      </c>
      <c r="AM440" s="193">
        <v>99.23</v>
      </c>
      <c r="AN440" s="193">
        <v>90.81</v>
      </c>
    </row>
    <row r="441" spans="23:40">
      <c r="W441" s="1" t="s">
        <v>2108</v>
      </c>
      <c r="X441" s="1" t="s">
        <v>446</v>
      </c>
      <c r="Y441" s="1" t="s">
        <v>449</v>
      </c>
      <c r="Z441" s="1" t="s">
        <v>589</v>
      </c>
      <c r="AA441" s="193" t="s">
        <v>208</v>
      </c>
      <c r="AB441" s="193" t="s">
        <v>186</v>
      </c>
      <c r="AC441" s="193">
        <v>100</v>
      </c>
      <c r="AD441" s="193" t="s">
        <v>186</v>
      </c>
      <c r="AE441" s="193">
        <v>100</v>
      </c>
      <c r="AF441" s="3" t="str">
        <f t="shared" si="32"/>
        <v>&gt;99</v>
      </c>
      <c r="AG441" s="1" t="s">
        <v>137</v>
      </c>
      <c r="AH441" s="1">
        <v>100</v>
      </c>
      <c r="AI441" s="1">
        <v>100</v>
      </c>
      <c r="AJ441" s="193">
        <v>100</v>
      </c>
      <c r="AK441" s="193">
        <v>100</v>
      </c>
      <c r="AL441" s="193">
        <v>100</v>
      </c>
      <c r="AM441" s="193">
        <v>97.34</v>
      </c>
      <c r="AN441" s="193">
        <v>93.91</v>
      </c>
    </row>
    <row r="442" spans="23:40">
      <c r="W442" s="1" t="s">
        <v>1839</v>
      </c>
      <c r="X442" s="1" t="s">
        <v>446</v>
      </c>
      <c r="Y442" s="1" t="s">
        <v>454</v>
      </c>
      <c r="Z442" s="1" t="s">
        <v>589</v>
      </c>
      <c r="AA442" s="193" t="str">
        <f>_xlfn.XLOOKUP(Y442,B:B,A:A,0,0)</f>
        <v>IBIRITÉ</v>
      </c>
      <c r="AB442" s="193">
        <v>99.7</v>
      </c>
      <c r="AC442" s="193">
        <v>100</v>
      </c>
      <c r="AD442" s="193">
        <v>99.98</v>
      </c>
      <c r="AE442" s="193">
        <v>99.9</v>
      </c>
      <c r="AF442" s="3" t="str">
        <f t="shared" si="32"/>
        <v>&gt;99</v>
      </c>
      <c r="AG442" s="1" t="s">
        <v>137</v>
      </c>
      <c r="AH442" s="1">
        <v>100</v>
      </c>
      <c r="AI442" s="1">
        <v>99.97</v>
      </c>
      <c r="AJ442" s="193">
        <v>99.99</v>
      </c>
      <c r="AK442" s="193">
        <v>99.07</v>
      </c>
      <c r="AL442" s="193">
        <v>99.99</v>
      </c>
      <c r="AM442" s="193">
        <v>99.75</v>
      </c>
      <c r="AN442" s="193">
        <v>98.81</v>
      </c>
    </row>
    <row r="443" spans="23:40">
      <c r="W443" s="1" t="s">
        <v>623</v>
      </c>
      <c r="X443" s="1" t="s">
        <v>445</v>
      </c>
      <c r="Y443" s="1" t="s">
        <v>450</v>
      </c>
      <c r="Z443" s="1" t="s">
        <v>589</v>
      </c>
      <c r="AA443" s="193" t="s">
        <v>208</v>
      </c>
      <c r="AB443" s="193">
        <v>99.94</v>
      </c>
      <c r="AC443" s="193">
        <v>99.99</v>
      </c>
      <c r="AD443" s="193">
        <v>100</v>
      </c>
      <c r="AE443" s="193">
        <v>99.98</v>
      </c>
      <c r="AF443" s="3" t="str">
        <f t="shared" si="32"/>
        <v>&gt;99</v>
      </c>
      <c r="AG443" s="1" t="s">
        <v>137</v>
      </c>
      <c r="AH443" s="1">
        <v>100</v>
      </c>
      <c r="AI443" s="1">
        <v>99.98</v>
      </c>
      <c r="AJ443" s="193">
        <v>99.98</v>
      </c>
      <c r="AK443" s="193">
        <v>100</v>
      </c>
      <c r="AL443" s="193">
        <v>99.77</v>
      </c>
      <c r="AM443" s="193">
        <v>99.93</v>
      </c>
      <c r="AN443" s="193">
        <v>99.95</v>
      </c>
    </row>
    <row r="444" spans="23:40">
      <c r="W444" s="1" t="s">
        <v>2238</v>
      </c>
      <c r="X444" s="1" t="s">
        <v>446</v>
      </c>
      <c r="Y444" s="1" t="s">
        <v>458</v>
      </c>
      <c r="Z444" s="1" t="s">
        <v>589</v>
      </c>
      <c r="AA444" s="193" t="s">
        <v>208</v>
      </c>
      <c r="AB444" s="193">
        <v>100</v>
      </c>
      <c r="AC444" s="193">
        <v>100</v>
      </c>
      <c r="AD444" s="193">
        <v>100</v>
      </c>
      <c r="AE444" s="193">
        <v>100</v>
      </c>
      <c r="AF444" s="3" t="str">
        <f t="shared" si="32"/>
        <v>&gt;99</v>
      </c>
      <c r="AG444" s="1" t="s">
        <v>137</v>
      </c>
      <c r="AH444" s="1">
        <v>100</v>
      </c>
      <c r="AI444" s="1">
        <v>100</v>
      </c>
      <c r="AJ444" s="193">
        <v>100</v>
      </c>
      <c r="AK444" s="193">
        <v>98.86</v>
      </c>
      <c r="AL444" s="193">
        <v>100</v>
      </c>
      <c r="AM444" s="193">
        <v>97.22</v>
      </c>
      <c r="AN444" s="193">
        <v>96.39</v>
      </c>
    </row>
    <row r="445" spans="23:40">
      <c r="W445" s="1" t="s">
        <v>867</v>
      </c>
      <c r="X445" s="1" t="s">
        <v>446</v>
      </c>
      <c r="Y445" s="1" t="s">
        <v>450</v>
      </c>
      <c r="Z445" s="1" t="s">
        <v>589</v>
      </c>
      <c r="AA445" s="193" t="s">
        <v>208</v>
      </c>
      <c r="AB445" s="193">
        <v>98.79</v>
      </c>
      <c r="AC445" s="193">
        <v>100</v>
      </c>
      <c r="AD445" s="193" t="s">
        <v>186</v>
      </c>
      <c r="AE445" s="193">
        <v>99.62</v>
      </c>
      <c r="AF445" s="3" t="str">
        <f t="shared" si="32"/>
        <v>&gt;99</v>
      </c>
      <c r="AG445" s="1" t="s">
        <v>137</v>
      </c>
      <c r="AH445" s="1">
        <v>100</v>
      </c>
      <c r="AI445" s="1">
        <v>100</v>
      </c>
      <c r="AJ445" s="193">
        <v>99.17</v>
      </c>
      <c r="AK445" s="193">
        <v>100</v>
      </c>
      <c r="AL445" s="193">
        <v>96.13</v>
      </c>
      <c r="AM445" s="193">
        <v>94.46</v>
      </c>
      <c r="AN445" s="193">
        <v>99.95</v>
      </c>
    </row>
    <row r="446" spans="23:40">
      <c r="W446" s="1" t="s">
        <v>784</v>
      </c>
      <c r="X446" s="1" t="s">
        <v>445</v>
      </c>
      <c r="Y446" s="1" t="s">
        <v>460</v>
      </c>
      <c r="Z446" s="1" t="s">
        <v>589</v>
      </c>
      <c r="AA446" s="193" t="s">
        <v>208</v>
      </c>
      <c r="AB446" s="193">
        <v>100</v>
      </c>
      <c r="AC446" s="193">
        <v>100</v>
      </c>
      <c r="AD446" s="193">
        <v>100</v>
      </c>
      <c r="AE446" s="193">
        <v>100</v>
      </c>
      <c r="AF446" s="3" t="str">
        <f t="shared" si="32"/>
        <v>&gt;99</v>
      </c>
      <c r="AG446" s="1" t="s">
        <v>137</v>
      </c>
      <c r="AH446" s="1">
        <v>100</v>
      </c>
      <c r="AI446" s="1">
        <v>100</v>
      </c>
      <c r="AJ446" s="193">
        <v>100</v>
      </c>
      <c r="AK446" s="193">
        <v>100</v>
      </c>
      <c r="AL446" s="193">
        <v>100</v>
      </c>
      <c r="AM446" s="193">
        <v>100</v>
      </c>
      <c r="AN446" s="193">
        <v>98.43</v>
      </c>
    </row>
    <row r="447" spans="23:40">
      <c r="W447" s="1" t="s">
        <v>1206</v>
      </c>
      <c r="X447" s="1" t="s">
        <v>446</v>
      </c>
      <c r="Y447" s="1" t="s">
        <v>450</v>
      </c>
      <c r="Z447" s="1" t="s">
        <v>589</v>
      </c>
      <c r="AA447" s="193" t="s">
        <v>208</v>
      </c>
      <c r="AB447" s="193">
        <v>100</v>
      </c>
      <c r="AC447" s="193">
        <v>100</v>
      </c>
      <c r="AD447" s="193">
        <v>100</v>
      </c>
      <c r="AE447" s="193">
        <v>100</v>
      </c>
      <c r="AF447" s="3" t="str">
        <f t="shared" si="32"/>
        <v>&gt;99</v>
      </c>
      <c r="AG447" s="1" t="s">
        <v>137</v>
      </c>
      <c r="AH447" s="1">
        <v>100</v>
      </c>
      <c r="AI447" s="1">
        <v>100</v>
      </c>
      <c r="AJ447" s="193">
        <v>100</v>
      </c>
      <c r="AK447" s="193">
        <v>100</v>
      </c>
      <c r="AL447" s="193">
        <v>99.99</v>
      </c>
      <c r="AM447" s="193">
        <v>99.99</v>
      </c>
      <c r="AN447" s="193">
        <v>100</v>
      </c>
    </row>
    <row r="448" spans="23:40">
      <c r="W448" s="1" t="s">
        <v>2975</v>
      </c>
      <c r="X448" s="1" t="s">
        <v>446</v>
      </c>
      <c r="Y448" s="1" t="s">
        <v>450</v>
      </c>
      <c r="Z448" s="1" t="s">
        <v>589</v>
      </c>
      <c r="AA448" s="193" t="s">
        <v>208</v>
      </c>
      <c r="AB448" s="193" t="s">
        <v>186</v>
      </c>
      <c r="AC448" s="193">
        <v>100</v>
      </c>
      <c r="AD448" s="193">
        <v>100</v>
      </c>
      <c r="AE448" s="193">
        <v>100</v>
      </c>
      <c r="AF448" s="3" t="str">
        <f t="shared" si="32"/>
        <v>&gt;99</v>
      </c>
      <c r="AG448" s="1" t="s">
        <v>509</v>
      </c>
      <c r="AH448" s="1">
        <v>100</v>
      </c>
      <c r="AI448" s="1">
        <v>100</v>
      </c>
      <c r="AJ448" s="193">
        <v>100</v>
      </c>
      <c r="AK448" s="193">
        <v>99.95</v>
      </c>
      <c r="AL448" s="193">
        <v>99.95</v>
      </c>
      <c r="AM448" s="193">
        <v>99.97</v>
      </c>
      <c r="AN448" s="193">
        <v>100</v>
      </c>
    </row>
    <row r="449" spans="23:40">
      <c r="W449" s="1" t="s">
        <v>721</v>
      </c>
      <c r="X449" s="1" t="s">
        <v>446</v>
      </c>
      <c r="Y449" s="1" t="s">
        <v>461</v>
      </c>
      <c r="Z449" s="1" t="s">
        <v>589</v>
      </c>
      <c r="AA449" s="193" t="s">
        <v>208</v>
      </c>
      <c r="AB449" s="193">
        <v>99.98</v>
      </c>
      <c r="AC449" s="193">
        <v>100</v>
      </c>
      <c r="AD449" s="193">
        <v>100</v>
      </c>
      <c r="AE449" s="193">
        <v>99.99</v>
      </c>
      <c r="AF449" s="3" t="str">
        <f t="shared" si="32"/>
        <v>&gt;99</v>
      </c>
      <c r="AG449" s="1" t="s">
        <v>137</v>
      </c>
      <c r="AH449" s="1">
        <v>100</v>
      </c>
      <c r="AI449" s="1">
        <v>100</v>
      </c>
      <c r="AJ449" s="193">
        <v>99.99</v>
      </c>
      <c r="AK449" s="193">
        <v>100</v>
      </c>
      <c r="AL449" s="193">
        <v>100</v>
      </c>
      <c r="AM449" s="193">
        <v>98.16</v>
      </c>
      <c r="AN449" s="193">
        <v>84.45</v>
      </c>
    </row>
    <row r="450" spans="23:40">
      <c r="W450" s="1" t="s">
        <v>1246</v>
      </c>
      <c r="X450" s="1" t="s">
        <v>446</v>
      </c>
      <c r="Y450" s="1" t="s">
        <v>463</v>
      </c>
      <c r="Z450" s="1" t="s">
        <v>589</v>
      </c>
      <c r="AA450" s="193" t="s">
        <v>208</v>
      </c>
      <c r="AB450" s="193" t="s">
        <v>186</v>
      </c>
      <c r="AC450" s="193">
        <v>100</v>
      </c>
      <c r="AD450" s="193">
        <v>100</v>
      </c>
      <c r="AE450" s="193">
        <v>100</v>
      </c>
      <c r="AF450" s="3" t="str">
        <f t="shared" si="32"/>
        <v>&gt;99</v>
      </c>
      <c r="AG450" s="1" t="s">
        <v>137</v>
      </c>
      <c r="AH450" s="1">
        <v>100</v>
      </c>
      <c r="AI450" s="1">
        <v>100</v>
      </c>
      <c r="AJ450" s="193">
        <v>100</v>
      </c>
      <c r="AK450" s="193">
        <v>100</v>
      </c>
      <c r="AL450" s="193">
        <v>100</v>
      </c>
      <c r="AM450" s="193">
        <v>100</v>
      </c>
      <c r="AN450" s="193">
        <v>94.58</v>
      </c>
    </row>
    <row r="451" spans="23:40">
      <c r="W451" s="1" t="s">
        <v>1859</v>
      </c>
      <c r="X451" s="1" t="s">
        <v>446</v>
      </c>
      <c r="Y451" s="2" t="s">
        <v>455</v>
      </c>
      <c r="Z451" s="1" t="s">
        <v>589</v>
      </c>
      <c r="AA451" s="193" t="str">
        <f>_xlfn.XLOOKUP(Y451,B:B,A:A,0,0)</f>
        <v>RIBEIRÃO DAS NEVES</v>
      </c>
      <c r="AB451" s="193" t="s">
        <v>186</v>
      </c>
      <c r="AC451" s="193">
        <v>95.42</v>
      </c>
      <c r="AD451" s="193" t="s">
        <v>186</v>
      </c>
      <c r="AE451" s="193">
        <v>95.42</v>
      </c>
      <c r="AF451" s="3" t="str">
        <f t="shared" si="32"/>
        <v>&lt;99</v>
      </c>
      <c r="AG451" s="1" t="s">
        <v>137</v>
      </c>
      <c r="AH451" s="1">
        <v>99.35</v>
      </c>
      <c r="AI451" s="1">
        <v>95.33</v>
      </c>
      <c r="AJ451" s="193">
        <v>95.55</v>
      </c>
      <c r="AK451" s="193">
        <v>90.27</v>
      </c>
      <c r="AL451" s="193">
        <v>95</v>
      </c>
      <c r="AM451" s="193">
        <v>94.72</v>
      </c>
      <c r="AN451" s="193">
        <v>94.57</v>
      </c>
    </row>
    <row r="452" spans="23:40">
      <c r="W452" s="1" t="s">
        <v>2094</v>
      </c>
      <c r="X452" s="1" t="s">
        <v>446</v>
      </c>
      <c r="Y452" s="2" t="s">
        <v>455</v>
      </c>
      <c r="Z452" s="1" t="s">
        <v>589</v>
      </c>
      <c r="AA452" s="193" t="str">
        <f>_xlfn.XLOOKUP(Y452,B:B,A:A,0,0)</f>
        <v>RIBEIRÃO DAS NEVES</v>
      </c>
      <c r="AB452" s="193">
        <v>99.84</v>
      </c>
      <c r="AC452" s="193">
        <v>99.87</v>
      </c>
      <c r="AD452" s="193" t="s">
        <v>186</v>
      </c>
      <c r="AE452" s="193">
        <v>99.86</v>
      </c>
      <c r="AF452" s="3" t="str">
        <f t="shared" ref="AF452:AF515" si="33">IF(AE452&lt;99,"&lt;99","&gt;99")</f>
        <v>&gt;99</v>
      </c>
      <c r="AG452" s="1" t="s">
        <v>65</v>
      </c>
      <c r="AH452" s="1">
        <v>100</v>
      </c>
      <c r="AI452" s="1">
        <v>100</v>
      </c>
      <c r="AJ452" s="193">
        <v>99.69</v>
      </c>
      <c r="AK452" s="193">
        <v>100</v>
      </c>
      <c r="AL452" s="193">
        <v>95.87</v>
      </c>
      <c r="AM452" s="193">
        <v>98.55</v>
      </c>
      <c r="AN452" s="193">
        <v>98.65</v>
      </c>
    </row>
    <row r="453" spans="23:40">
      <c r="W453" s="1" t="s">
        <v>2952</v>
      </c>
      <c r="X453" s="1" t="s">
        <v>446</v>
      </c>
      <c r="Y453" s="1" t="s">
        <v>450</v>
      </c>
      <c r="Z453" s="1" t="s">
        <v>589</v>
      </c>
      <c r="AA453" s="193" t="s">
        <v>208</v>
      </c>
      <c r="AB453" s="193">
        <v>99.78</v>
      </c>
      <c r="AC453" s="193">
        <v>99.97</v>
      </c>
      <c r="AD453" s="193">
        <v>99.99</v>
      </c>
      <c r="AE453" s="193">
        <v>99.95</v>
      </c>
      <c r="AF453" s="3" t="str">
        <f t="shared" si="33"/>
        <v>&gt;99</v>
      </c>
      <c r="AG453" s="1" t="s">
        <v>509</v>
      </c>
      <c r="AH453" s="1">
        <v>100</v>
      </c>
      <c r="AI453" s="1">
        <v>99.89</v>
      </c>
      <c r="AJ453" s="193">
        <v>100</v>
      </c>
      <c r="AK453" s="193">
        <v>99.55</v>
      </c>
      <c r="AL453" s="193">
        <v>99.59</v>
      </c>
      <c r="AM453" s="193">
        <v>99.75</v>
      </c>
      <c r="AN453" s="193">
        <v>99.23</v>
      </c>
    </row>
    <row r="454" spans="23:40">
      <c r="W454" s="1" t="s">
        <v>2986</v>
      </c>
      <c r="X454" s="1" t="s">
        <v>446</v>
      </c>
      <c r="Y454" s="1" t="s">
        <v>450</v>
      </c>
      <c r="Z454" s="1" t="s">
        <v>589</v>
      </c>
      <c r="AA454" s="193" t="s">
        <v>208</v>
      </c>
      <c r="AB454" s="193" t="s">
        <v>186</v>
      </c>
      <c r="AC454" s="193">
        <v>100</v>
      </c>
      <c r="AD454" s="193">
        <v>100</v>
      </c>
      <c r="AE454" s="193">
        <v>100</v>
      </c>
      <c r="AF454" s="3" t="str">
        <f t="shared" si="33"/>
        <v>&gt;99</v>
      </c>
      <c r="AG454" s="1" t="s">
        <v>509</v>
      </c>
      <c r="AH454" s="1">
        <v>100</v>
      </c>
      <c r="AI454" s="1">
        <v>100</v>
      </c>
      <c r="AJ454" s="193">
        <v>100</v>
      </c>
      <c r="AK454" s="193">
        <v>100</v>
      </c>
      <c r="AL454" s="193">
        <v>100</v>
      </c>
      <c r="AM454" s="193">
        <v>99.99</v>
      </c>
      <c r="AN454" s="193">
        <v>100</v>
      </c>
    </row>
    <row r="455" spans="23:40">
      <c r="W455" s="1" t="s">
        <v>1441</v>
      </c>
      <c r="X455" s="1" t="s">
        <v>446</v>
      </c>
      <c r="Y455" s="1" t="s">
        <v>450</v>
      </c>
      <c r="Z455" s="1" t="s">
        <v>589</v>
      </c>
      <c r="AA455" s="193" t="s">
        <v>208</v>
      </c>
      <c r="AB455" s="193">
        <v>100</v>
      </c>
      <c r="AC455" s="193">
        <v>100</v>
      </c>
      <c r="AD455" s="193" t="s">
        <v>186</v>
      </c>
      <c r="AE455" s="193">
        <v>100</v>
      </c>
      <c r="AF455" s="3" t="str">
        <f t="shared" si="33"/>
        <v>&gt;99</v>
      </c>
      <c r="AG455" s="1" t="s">
        <v>137</v>
      </c>
      <c r="AH455" s="1">
        <v>100</v>
      </c>
      <c r="AI455" s="1">
        <v>100</v>
      </c>
      <c r="AJ455" s="193">
        <v>100</v>
      </c>
      <c r="AK455" s="193">
        <v>100</v>
      </c>
      <c r="AL455" s="193">
        <v>100</v>
      </c>
      <c r="AM455" s="193">
        <v>100</v>
      </c>
      <c r="AN455" s="193">
        <v>98.9</v>
      </c>
    </row>
    <row r="456" spans="23:40">
      <c r="W456" s="1" t="s">
        <v>2996</v>
      </c>
      <c r="X456" s="1" t="s">
        <v>446</v>
      </c>
      <c r="Y456" s="1" t="s">
        <v>450</v>
      </c>
      <c r="Z456" s="1" t="s">
        <v>589</v>
      </c>
      <c r="AA456" s="193" t="s">
        <v>208</v>
      </c>
      <c r="AB456" s="193">
        <v>99.54</v>
      </c>
      <c r="AC456" s="193">
        <v>99.99</v>
      </c>
      <c r="AD456" s="193">
        <v>100</v>
      </c>
      <c r="AE456" s="193">
        <v>99.83</v>
      </c>
      <c r="AF456" s="3" t="str">
        <f t="shared" si="33"/>
        <v>&gt;99</v>
      </c>
      <c r="AG456" s="1" t="s">
        <v>509</v>
      </c>
      <c r="AH456" s="1">
        <v>100</v>
      </c>
      <c r="AI456" s="1">
        <v>100</v>
      </c>
      <c r="AJ456" s="193">
        <v>99.62</v>
      </c>
      <c r="AK456" s="193">
        <v>96.33</v>
      </c>
      <c r="AL456" s="193">
        <v>92.82</v>
      </c>
      <c r="AM456" s="193">
        <v>95.88</v>
      </c>
      <c r="AN456" s="193">
        <v>99.06</v>
      </c>
    </row>
    <row r="457" spans="23:40">
      <c r="W457" s="1" t="s">
        <v>2221</v>
      </c>
      <c r="X457" s="1" t="s">
        <v>446</v>
      </c>
      <c r="Y457" s="2" t="s">
        <v>455</v>
      </c>
      <c r="Z457" s="1" t="s">
        <v>589</v>
      </c>
      <c r="AA457" s="193" t="str">
        <f>_xlfn.XLOOKUP(Y457,B:B,A:A,0,0)</f>
        <v>RIBEIRÃO DAS NEVES</v>
      </c>
      <c r="AB457" s="193">
        <v>99.63</v>
      </c>
      <c r="AC457" s="193">
        <v>99.67</v>
      </c>
      <c r="AD457" s="193" t="s">
        <v>186</v>
      </c>
      <c r="AE457" s="193">
        <v>99.65</v>
      </c>
      <c r="AF457" s="3" t="str">
        <f t="shared" si="33"/>
        <v>&gt;99</v>
      </c>
      <c r="AG457" s="1" t="s">
        <v>509</v>
      </c>
      <c r="AH457" s="1">
        <v>100</v>
      </c>
      <c r="AI457" s="1">
        <v>99.89</v>
      </c>
      <c r="AJ457" s="193">
        <v>99.34</v>
      </c>
      <c r="AK457" s="193">
        <v>92.67</v>
      </c>
      <c r="AL457" s="193">
        <v>62.79</v>
      </c>
      <c r="AM457" s="193">
        <v>87.19</v>
      </c>
      <c r="AN457" s="193">
        <v>93.63</v>
      </c>
    </row>
    <row r="458" spans="23:40">
      <c r="W458" s="2" t="s">
        <v>1002</v>
      </c>
      <c r="X458" s="1" t="s">
        <v>445</v>
      </c>
      <c r="Y458" s="1" t="s">
        <v>40</v>
      </c>
      <c r="Z458" s="1" t="s">
        <v>589</v>
      </c>
      <c r="AA458" s="193" t="s">
        <v>208</v>
      </c>
      <c r="AB458" s="193">
        <v>93.72</v>
      </c>
      <c r="AC458" s="193">
        <v>100</v>
      </c>
      <c r="AD458" s="193" t="s">
        <v>186</v>
      </c>
      <c r="AE458" s="193">
        <v>98.04</v>
      </c>
      <c r="AF458" s="3" t="str">
        <f t="shared" si="33"/>
        <v>&lt;99</v>
      </c>
      <c r="AG458" s="1" t="s">
        <v>137</v>
      </c>
      <c r="AH458" s="1">
        <v>100</v>
      </c>
      <c r="AI458" s="1">
        <v>100</v>
      </c>
      <c r="AJ458" s="193">
        <v>95.71</v>
      </c>
      <c r="AK458" s="193">
        <v>99.99</v>
      </c>
      <c r="AL458" s="193">
        <v>99.93</v>
      </c>
      <c r="AM458" s="193">
        <v>99.54</v>
      </c>
      <c r="AN458" s="193">
        <v>94.02</v>
      </c>
    </row>
    <row r="459" spans="23:40">
      <c r="W459" s="1" t="s">
        <v>1925</v>
      </c>
      <c r="X459" s="1" t="s">
        <v>446</v>
      </c>
      <c r="Y459" s="1" t="s">
        <v>450</v>
      </c>
      <c r="Z459" s="1" t="s">
        <v>589</v>
      </c>
      <c r="AA459" s="193" t="s">
        <v>208</v>
      </c>
      <c r="AB459" s="193" t="s">
        <v>186</v>
      </c>
      <c r="AC459" s="193">
        <v>99.97</v>
      </c>
      <c r="AD459" s="193">
        <v>99.98</v>
      </c>
      <c r="AE459" s="193">
        <v>99.97</v>
      </c>
      <c r="AF459" s="3" t="str">
        <f t="shared" si="33"/>
        <v>&gt;99</v>
      </c>
      <c r="AG459" s="1" t="s">
        <v>137</v>
      </c>
      <c r="AH459" s="1">
        <v>100</v>
      </c>
      <c r="AI459" s="1">
        <v>99.95</v>
      </c>
      <c r="AJ459" s="193">
        <v>100</v>
      </c>
      <c r="AK459" s="193">
        <v>100</v>
      </c>
      <c r="AL459" s="193">
        <v>100</v>
      </c>
      <c r="AM459" s="193">
        <v>99.99</v>
      </c>
      <c r="AN459" s="193">
        <v>99.2</v>
      </c>
    </row>
    <row r="460" spans="23:40">
      <c r="W460" s="1" t="s">
        <v>3803</v>
      </c>
      <c r="X460" s="1" t="s">
        <v>446</v>
      </c>
      <c r="Y460" s="1" t="s">
        <v>450</v>
      </c>
      <c r="Z460" s="1" t="s">
        <v>589</v>
      </c>
      <c r="AA460" s="193" t="s">
        <v>208</v>
      </c>
      <c r="AB460" s="193">
        <v>99.36</v>
      </c>
      <c r="AC460" s="193">
        <v>99.42</v>
      </c>
      <c r="AD460" s="193">
        <v>99.42</v>
      </c>
      <c r="AE460" s="193">
        <v>99.41</v>
      </c>
      <c r="AF460" s="3" t="str">
        <f t="shared" si="33"/>
        <v>&gt;99</v>
      </c>
      <c r="AG460" s="1" t="s">
        <v>509</v>
      </c>
      <c r="AH460" s="1">
        <v>100</v>
      </c>
      <c r="AI460" s="1">
        <v>100</v>
      </c>
      <c r="AJ460" s="193">
        <v>98.71</v>
      </c>
      <c r="AK460" s="193">
        <v>99.97</v>
      </c>
      <c r="AL460" s="193">
        <v>99.96</v>
      </c>
      <c r="AM460" s="193">
        <v>99.22</v>
      </c>
      <c r="AN460" s="193">
        <v>100</v>
      </c>
    </row>
    <row r="461" spans="23:40">
      <c r="W461" s="1" t="s">
        <v>2630</v>
      </c>
      <c r="X461" s="1" t="s">
        <v>446</v>
      </c>
      <c r="Y461" s="1" t="s">
        <v>453</v>
      </c>
      <c r="Z461" s="1" t="s">
        <v>589</v>
      </c>
      <c r="AA461" s="193" t="s">
        <v>208</v>
      </c>
      <c r="AB461" s="193" t="s">
        <v>186</v>
      </c>
      <c r="AC461" s="193">
        <v>99.61</v>
      </c>
      <c r="AD461" s="193" t="s">
        <v>186</v>
      </c>
      <c r="AE461" s="193">
        <v>99.61</v>
      </c>
      <c r="AF461" s="3" t="str">
        <f t="shared" si="33"/>
        <v>&gt;99</v>
      </c>
      <c r="AG461" s="1" t="s">
        <v>52</v>
      </c>
      <c r="AH461" s="1">
        <v>100</v>
      </c>
      <c r="AI461" s="1">
        <v>99.99</v>
      </c>
      <c r="AJ461" s="193">
        <v>99.23</v>
      </c>
      <c r="AK461" s="193">
        <v>99.97</v>
      </c>
      <c r="AL461" s="193">
        <v>100</v>
      </c>
      <c r="AM461" s="193">
        <v>96.71</v>
      </c>
      <c r="AN461" s="193">
        <v>92.58</v>
      </c>
    </row>
    <row r="462" spans="23:40">
      <c r="W462" s="1" t="s">
        <v>2640</v>
      </c>
      <c r="X462" s="1" t="s">
        <v>446</v>
      </c>
      <c r="Y462" s="1" t="s">
        <v>453</v>
      </c>
      <c r="Z462" s="1" t="s">
        <v>589</v>
      </c>
      <c r="AA462" s="193" t="s">
        <v>208</v>
      </c>
      <c r="AB462" s="193">
        <v>99.18</v>
      </c>
      <c r="AC462" s="193">
        <v>99.5</v>
      </c>
      <c r="AD462" s="193" t="s">
        <v>186</v>
      </c>
      <c r="AE462" s="193">
        <v>99.42</v>
      </c>
      <c r="AF462" s="3" t="str">
        <f t="shared" si="33"/>
        <v>&gt;99</v>
      </c>
      <c r="AG462" s="1" t="s">
        <v>52</v>
      </c>
      <c r="AH462" s="1">
        <v>100</v>
      </c>
      <c r="AI462" s="1">
        <v>99.98</v>
      </c>
      <c r="AJ462" s="193">
        <v>98.76</v>
      </c>
      <c r="AK462" s="193">
        <v>97.91</v>
      </c>
      <c r="AL462" s="193">
        <v>99.6</v>
      </c>
      <c r="AM462" s="193">
        <v>99.38</v>
      </c>
      <c r="AN462" s="193">
        <v>97.92</v>
      </c>
    </row>
    <row r="463" spans="23:40">
      <c r="W463" s="1" t="s">
        <v>935</v>
      </c>
      <c r="X463" s="1" t="s">
        <v>446</v>
      </c>
      <c r="Y463" s="1" t="s">
        <v>461</v>
      </c>
      <c r="Z463" s="1" t="s">
        <v>589</v>
      </c>
      <c r="AA463" s="193" t="s">
        <v>208</v>
      </c>
      <c r="AB463" s="193">
        <v>100</v>
      </c>
      <c r="AC463" s="193">
        <v>100</v>
      </c>
      <c r="AD463" s="193">
        <v>100</v>
      </c>
      <c r="AE463" s="193">
        <v>100</v>
      </c>
      <c r="AF463" s="3" t="str">
        <f t="shared" si="33"/>
        <v>&gt;99</v>
      </c>
      <c r="AG463" s="1" t="s">
        <v>137</v>
      </c>
      <c r="AH463" s="1">
        <v>100</v>
      </c>
      <c r="AI463" s="1">
        <v>100</v>
      </c>
      <c r="AJ463" s="193">
        <v>100</v>
      </c>
      <c r="AK463" s="193">
        <v>100</v>
      </c>
      <c r="AL463" s="193">
        <v>99.93</v>
      </c>
      <c r="AM463" s="193">
        <v>99.98</v>
      </c>
      <c r="AN463" s="193">
        <v>100</v>
      </c>
    </row>
    <row r="464" spans="23:40">
      <c r="W464" s="1" t="s">
        <v>2907</v>
      </c>
      <c r="X464" s="1" t="s">
        <v>446</v>
      </c>
      <c r="Y464" s="1" t="s">
        <v>453</v>
      </c>
      <c r="Z464" s="1" t="s">
        <v>589</v>
      </c>
      <c r="AA464" s="193" t="s">
        <v>208</v>
      </c>
      <c r="AB464" s="193">
        <v>99.83</v>
      </c>
      <c r="AC464" s="193">
        <v>99.81</v>
      </c>
      <c r="AD464" s="193" t="s">
        <v>186</v>
      </c>
      <c r="AE464" s="193">
        <v>99.82</v>
      </c>
      <c r="AF464" s="3" t="str">
        <f t="shared" si="33"/>
        <v>&gt;99</v>
      </c>
      <c r="AG464" s="1" t="s">
        <v>52</v>
      </c>
      <c r="AH464" s="1">
        <v>99.98</v>
      </c>
      <c r="AI464" s="1">
        <v>99.95</v>
      </c>
      <c r="AJ464" s="193">
        <v>99.64</v>
      </c>
      <c r="AK464" s="193">
        <v>99.92</v>
      </c>
      <c r="AL464" s="193">
        <v>99.89</v>
      </c>
      <c r="AM464" s="193">
        <v>99.92</v>
      </c>
      <c r="AN464" s="193">
        <v>99.92</v>
      </c>
    </row>
    <row r="465" spans="23:40">
      <c r="W465" s="1" t="s">
        <v>1520</v>
      </c>
      <c r="X465" s="1" t="s">
        <v>446</v>
      </c>
      <c r="Y465" s="1" t="s">
        <v>457</v>
      </c>
      <c r="Z465" s="1" t="s">
        <v>589</v>
      </c>
      <c r="AA465" s="193" t="s">
        <v>208</v>
      </c>
      <c r="AB465" s="193">
        <v>96.84</v>
      </c>
      <c r="AC465" s="193">
        <v>100</v>
      </c>
      <c r="AD465" s="193">
        <v>100</v>
      </c>
      <c r="AE465" s="193">
        <v>99.35</v>
      </c>
      <c r="AF465" s="3" t="str">
        <f t="shared" si="33"/>
        <v>&gt;99</v>
      </c>
      <c r="AG465" s="1" t="s">
        <v>137</v>
      </c>
      <c r="AH465" s="1">
        <v>100</v>
      </c>
      <c r="AI465" s="1">
        <v>98.59</v>
      </c>
      <c r="AJ465" s="193">
        <v>100</v>
      </c>
      <c r="AK465" s="193">
        <v>99.97</v>
      </c>
      <c r="AL465" s="193">
        <v>100</v>
      </c>
      <c r="AM465" s="193">
        <v>99.88</v>
      </c>
      <c r="AN465" s="193">
        <v>99.99</v>
      </c>
    </row>
    <row r="466" spans="23:40">
      <c r="W466" s="1" t="s">
        <v>2367</v>
      </c>
      <c r="X466" s="1" t="s">
        <v>446</v>
      </c>
      <c r="Y466" s="1" t="s">
        <v>458</v>
      </c>
      <c r="Z466" s="1" t="s">
        <v>589</v>
      </c>
      <c r="AA466" s="193" t="s">
        <v>208</v>
      </c>
      <c r="AB466" s="193">
        <v>100</v>
      </c>
      <c r="AC466" s="193">
        <v>100</v>
      </c>
      <c r="AD466" s="193">
        <v>100</v>
      </c>
      <c r="AE466" s="193">
        <v>100</v>
      </c>
      <c r="AF466" s="3" t="str">
        <f t="shared" si="33"/>
        <v>&gt;99</v>
      </c>
      <c r="AG466" s="1" t="s">
        <v>137</v>
      </c>
      <c r="AH466" s="1">
        <v>100</v>
      </c>
      <c r="AI466" s="1">
        <v>100</v>
      </c>
      <c r="AJ466" s="193">
        <v>100</v>
      </c>
      <c r="AK466" s="193">
        <v>99.86</v>
      </c>
      <c r="AL466" s="193">
        <v>100</v>
      </c>
      <c r="AM466" s="193">
        <v>99.57</v>
      </c>
      <c r="AN466" s="193">
        <v>99.11</v>
      </c>
    </row>
    <row r="467" spans="23:40">
      <c r="W467" s="1" t="s">
        <v>1436</v>
      </c>
      <c r="X467" s="1" t="s">
        <v>446</v>
      </c>
      <c r="Y467" s="1" t="s">
        <v>449</v>
      </c>
      <c r="Z467" s="1" t="s">
        <v>589</v>
      </c>
      <c r="AA467" s="193" t="s">
        <v>208</v>
      </c>
      <c r="AB467" s="193">
        <v>99.97</v>
      </c>
      <c r="AC467" s="193">
        <v>99.09</v>
      </c>
      <c r="AD467" s="193" t="s">
        <v>186</v>
      </c>
      <c r="AE467" s="193">
        <v>99.29</v>
      </c>
      <c r="AF467" s="3" t="str">
        <f t="shared" si="33"/>
        <v>&gt;99</v>
      </c>
      <c r="AG467" s="1" t="s">
        <v>137</v>
      </c>
      <c r="AH467" s="1">
        <v>100</v>
      </c>
      <c r="AI467" s="1">
        <v>98.46</v>
      </c>
      <c r="AJ467" s="193">
        <v>100</v>
      </c>
      <c r="AK467" s="193">
        <v>99.98</v>
      </c>
      <c r="AL467" s="193">
        <v>100</v>
      </c>
      <c r="AM467" s="193">
        <v>99.9</v>
      </c>
      <c r="AN467" s="193">
        <v>97.99</v>
      </c>
    </row>
    <row r="468" spans="23:40">
      <c r="W468" s="1" t="s">
        <v>3701</v>
      </c>
      <c r="X468" s="1" t="s">
        <v>446</v>
      </c>
      <c r="Y468" s="1" t="s">
        <v>449</v>
      </c>
      <c r="Z468" s="1" t="s">
        <v>589</v>
      </c>
      <c r="AA468" s="193" t="s">
        <v>208</v>
      </c>
      <c r="AB468" s="193">
        <v>97.07</v>
      </c>
      <c r="AC468" s="193">
        <v>99.99</v>
      </c>
      <c r="AD468" s="193" t="s">
        <v>186</v>
      </c>
      <c r="AE468" s="193">
        <v>99.07</v>
      </c>
      <c r="AF468" s="3" t="str">
        <f t="shared" si="33"/>
        <v>&gt;99</v>
      </c>
      <c r="AG468" s="1" t="s">
        <v>509</v>
      </c>
      <c r="AH468" s="1">
        <v>100</v>
      </c>
      <c r="AI468" s="1">
        <v>99.99</v>
      </c>
      <c r="AJ468" s="193">
        <v>97.92</v>
      </c>
      <c r="AK468" s="193">
        <v>100</v>
      </c>
      <c r="AL468" s="193">
        <v>100</v>
      </c>
      <c r="AM468" s="193">
        <v>99.91</v>
      </c>
      <c r="AN468" s="193">
        <v>88.9</v>
      </c>
    </row>
    <row r="469" spans="23:40">
      <c r="W469" s="1" t="s">
        <v>1225</v>
      </c>
      <c r="X469" s="1" t="s">
        <v>445</v>
      </c>
      <c r="Y469" s="1" t="s">
        <v>443</v>
      </c>
      <c r="Z469" s="1" t="s">
        <v>589</v>
      </c>
      <c r="AA469" s="193" t="str">
        <f>_xlfn.XLOOKUP(Y469,B:B,A:A,0,0)</f>
        <v>SANTA LUZIA</v>
      </c>
      <c r="AB469" s="193">
        <v>99.88</v>
      </c>
      <c r="AC469" s="193">
        <v>99.22</v>
      </c>
      <c r="AD469" s="193">
        <v>99.86</v>
      </c>
      <c r="AE469" s="193">
        <v>99.41</v>
      </c>
      <c r="AF469" s="3" t="str">
        <f t="shared" si="33"/>
        <v>&gt;99</v>
      </c>
      <c r="AG469" s="1" t="s">
        <v>137</v>
      </c>
      <c r="AH469" s="1">
        <v>100</v>
      </c>
      <c r="AI469" s="1">
        <v>98.96</v>
      </c>
      <c r="AJ469" s="193">
        <v>99.76</v>
      </c>
      <c r="AK469" s="193">
        <v>99.92</v>
      </c>
      <c r="AL469" s="193">
        <v>99.68</v>
      </c>
      <c r="AM469" s="193">
        <v>99.8</v>
      </c>
      <c r="AN469" s="193">
        <v>99.5</v>
      </c>
    </row>
    <row r="470" spans="23:40">
      <c r="W470" s="1" t="s">
        <v>2012</v>
      </c>
      <c r="X470" s="1" t="s">
        <v>446</v>
      </c>
      <c r="Y470" s="1" t="s">
        <v>448</v>
      </c>
      <c r="Z470" s="1" t="s">
        <v>589</v>
      </c>
      <c r="AA470" s="193" t="s">
        <v>208</v>
      </c>
      <c r="AB470" s="193">
        <v>95.44</v>
      </c>
      <c r="AC470" s="193">
        <v>94.51</v>
      </c>
      <c r="AD470" s="193" t="s">
        <v>186</v>
      </c>
      <c r="AE470" s="193">
        <v>94.68</v>
      </c>
      <c r="AF470" s="3" t="str">
        <f t="shared" si="33"/>
        <v>&lt;99</v>
      </c>
      <c r="AG470" s="1" t="s">
        <v>508</v>
      </c>
      <c r="AH470" s="1">
        <v>99.12</v>
      </c>
      <c r="AI470" s="1">
        <v>91.33</v>
      </c>
      <c r="AJ470" s="193">
        <v>97.22</v>
      </c>
      <c r="AK470" s="193">
        <v>99.59</v>
      </c>
      <c r="AL470" s="193">
        <v>97.67</v>
      </c>
      <c r="AM470" s="193">
        <v>95.83</v>
      </c>
      <c r="AN470" s="193">
        <v>73.72</v>
      </c>
    </row>
    <row r="471" spans="23:40">
      <c r="W471" s="1" t="s">
        <v>2024</v>
      </c>
      <c r="X471" s="1" t="s">
        <v>446</v>
      </c>
      <c r="Y471" s="1" t="s">
        <v>449</v>
      </c>
      <c r="Z471" s="1" t="s">
        <v>589</v>
      </c>
      <c r="AA471" s="193" t="s">
        <v>208</v>
      </c>
      <c r="AB471" s="193" t="s">
        <v>186</v>
      </c>
      <c r="AC471" s="193">
        <v>100</v>
      </c>
      <c r="AD471" s="193" t="s">
        <v>186</v>
      </c>
      <c r="AE471" s="193">
        <v>100</v>
      </c>
      <c r="AF471" s="3" t="str">
        <f t="shared" si="33"/>
        <v>&gt;99</v>
      </c>
      <c r="AG471" s="1" t="s">
        <v>137</v>
      </c>
      <c r="AH471" s="1">
        <v>100</v>
      </c>
      <c r="AI471" s="1">
        <v>100</v>
      </c>
      <c r="AJ471" s="193">
        <v>100</v>
      </c>
      <c r="AK471" s="193">
        <v>99.76</v>
      </c>
      <c r="AL471" s="193">
        <v>99.99</v>
      </c>
      <c r="AM471" s="193">
        <v>99.92</v>
      </c>
      <c r="AN471" s="193">
        <v>0</v>
      </c>
    </row>
    <row r="472" spans="23:40">
      <c r="W472" s="1" t="s">
        <v>2396</v>
      </c>
      <c r="X472" s="1" t="s">
        <v>446</v>
      </c>
      <c r="Y472" s="1" t="s">
        <v>460</v>
      </c>
      <c r="Z472" s="1" t="s">
        <v>589</v>
      </c>
      <c r="AA472" s="193" t="s">
        <v>208</v>
      </c>
      <c r="AB472" s="193">
        <v>99.97</v>
      </c>
      <c r="AC472" s="193">
        <v>99.97</v>
      </c>
      <c r="AD472" s="193">
        <v>99.98</v>
      </c>
      <c r="AE472" s="193">
        <v>99.97</v>
      </c>
      <c r="AF472" s="3" t="str">
        <f t="shared" si="33"/>
        <v>&gt;99</v>
      </c>
      <c r="AG472" s="1" t="s">
        <v>137</v>
      </c>
      <c r="AH472" s="1">
        <v>100</v>
      </c>
      <c r="AI472" s="1">
        <v>99.94</v>
      </c>
      <c r="AJ472" s="193">
        <v>100</v>
      </c>
      <c r="AK472" s="193">
        <v>100</v>
      </c>
      <c r="AL472" s="193">
        <v>100</v>
      </c>
      <c r="AM472" s="193">
        <v>99.99</v>
      </c>
      <c r="AN472" s="193">
        <v>99.89</v>
      </c>
    </row>
    <row r="473" spans="23:40">
      <c r="W473" s="1" t="s">
        <v>2323</v>
      </c>
      <c r="X473" s="1" t="s">
        <v>446</v>
      </c>
      <c r="Y473" s="1" t="s">
        <v>450</v>
      </c>
      <c r="Z473" s="1" t="s">
        <v>589</v>
      </c>
      <c r="AA473" s="193" t="s">
        <v>208</v>
      </c>
      <c r="AB473" s="193">
        <v>100</v>
      </c>
      <c r="AC473" s="193">
        <v>100</v>
      </c>
      <c r="AD473" s="193">
        <v>100</v>
      </c>
      <c r="AE473" s="193">
        <v>100</v>
      </c>
      <c r="AF473" s="3" t="str">
        <f t="shared" si="33"/>
        <v>&gt;99</v>
      </c>
      <c r="AG473" s="1" t="s">
        <v>137</v>
      </c>
      <c r="AH473" s="1">
        <v>100</v>
      </c>
      <c r="AI473" s="1">
        <v>100</v>
      </c>
      <c r="AJ473" s="193">
        <v>100</v>
      </c>
      <c r="AK473" s="193">
        <v>100</v>
      </c>
      <c r="AL473" s="193">
        <v>100</v>
      </c>
      <c r="AM473" s="193">
        <v>100</v>
      </c>
      <c r="AN473" s="193">
        <v>99.27</v>
      </c>
    </row>
    <row r="474" spans="23:40">
      <c r="W474" s="1" t="s">
        <v>2847</v>
      </c>
      <c r="X474" s="1" t="s">
        <v>446</v>
      </c>
      <c r="Y474" s="1" t="s">
        <v>448</v>
      </c>
      <c r="Z474" s="1" t="s">
        <v>589</v>
      </c>
      <c r="AA474" s="193" t="s">
        <v>208</v>
      </c>
      <c r="AB474" s="193">
        <v>99.08</v>
      </c>
      <c r="AC474" s="193">
        <v>99.46</v>
      </c>
      <c r="AD474" s="193" t="s">
        <v>186</v>
      </c>
      <c r="AE474" s="193">
        <v>99.34</v>
      </c>
      <c r="AF474" s="3" t="str">
        <f t="shared" si="33"/>
        <v>&gt;99</v>
      </c>
      <c r="AG474" s="1" t="s">
        <v>509</v>
      </c>
      <c r="AH474" s="1">
        <v>100</v>
      </c>
      <c r="AI474" s="1">
        <v>99.76</v>
      </c>
      <c r="AJ474" s="193">
        <v>98.81</v>
      </c>
      <c r="AK474" s="193">
        <v>57.41</v>
      </c>
      <c r="AL474" s="193">
        <v>96.77</v>
      </c>
      <c r="AM474" s="193">
        <v>88.14</v>
      </c>
      <c r="AN474" s="193">
        <v>98.68</v>
      </c>
    </row>
    <row r="475" spans="23:40">
      <c r="W475" s="1" t="s">
        <v>1978</v>
      </c>
      <c r="X475" s="1" t="s">
        <v>446</v>
      </c>
      <c r="Y475" s="1" t="s">
        <v>443</v>
      </c>
      <c r="Z475" s="1" t="s">
        <v>589</v>
      </c>
      <c r="AA475" s="193" t="str">
        <f>_xlfn.XLOOKUP(Y475,B:B,A:A,0,0)</f>
        <v>SANTA LUZIA</v>
      </c>
      <c r="AB475" s="193">
        <v>98.94</v>
      </c>
      <c r="AC475" s="193">
        <v>99.52</v>
      </c>
      <c r="AD475" s="193">
        <v>99.38</v>
      </c>
      <c r="AE475" s="193">
        <v>99.27</v>
      </c>
      <c r="AF475" s="3" t="str">
        <f t="shared" si="33"/>
        <v>&gt;99</v>
      </c>
      <c r="AG475" s="1" t="s">
        <v>137</v>
      </c>
      <c r="AH475" s="1">
        <v>100</v>
      </c>
      <c r="AI475" s="1">
        <v>99.97</v>
      </c>
      <c r="AJ475" s="193">
        <v>98.73</v>
      </c>
      <c r="AK475" s="193">
        <v>99.96</v>
      </c>
      <c r="AL475" s="193">
        <v>99.65</v>
      </c>
      <c r="AM475" s="193">
        <v>98.73</v>
      </c>
      <c r="AN475" s="193">
        <v>98.74</v>
      </c>
    </row>
    <row r="476" spans="23:40">
      <c r="W476" s="1" t="s">
        <v>2407</v>
      </c>
      <c r="X476" s="1" t="s">
        <v>446</v>
      </c>
      <c r="Y476" s="1" t="s">
        <v>461</v>
      </c>
      <c r="Z476" s="1" t="s">
        <v>589</v>
      </c>
      <c r="AA476" s="193" t="s">
        <v>208</v>
      </c>
      <c r="AB476" s="193">
        <v>100</v>
      </c>
      <c r="AC476" s="193">
        <v>100</v>
      </c>
      <c r="AD476" s="193">
        <v>100</v>
      </c>
      <c r="AE476" s="193">
        <v>100</v>
      </c>
      <c r="AF476" s="3" t="str">
        <f t="shared" si="33"/>
        <v>&gt;99</v>
      </c>
      <c r="AG476" s="1" t="s">
        <v>137</v>
      </c>
      <c r="AH476" s="1">
        <v>100</v>
      </c>
      <c r="AI476" s="1">
        <v>100</v>
      </c>
      <c r="AJ476" s="193">
        <v>100</v>
      </c>
      <c r="AK476" s="193">
        <v>100</v>
      </c>
      <c r="AL476" s="193">
        <v>100</v>
      </c>
      <c r="AM476" s="193">
        <v>93.69</v>
      </c>
      <c r="AN476" s="193">
        <v>99.92</v>
      </c>
    </row>
    <row r="477" spans="23:40">
      <c r="W477" s="1" t="s">
        <v>2537</v>
      </c>
      <c r="X477" s="1" t="s">
        <v>446</v>
      </c>
      <c r="Y477" s="1" t="s">
        <v>448</v>
      </c>
      <c r="Z477" s="1" t="s">
        <v>589</v>
      </c>
      <c r="AA477" s="193" t="s">
        <v>208</v>
      </c>
      <c r="AB477" s="193">
        <v>98.31</v>
      </c>
      <c r="AC477" s="193">
        <v>98.3</v>
      </c>
      <c r="AD477" s="193" t="s">
        <v>186</v>
      </c>
      <c r="AE477" s="193">
        <v>98.3</v>
      </c>
      <c r="AF477" s="3" t="str">
        <f t="shared" si="33"/>
        <v>&lt;99</v>
      </c>
      <c r="AG477" s="1" t="s">
        <v>508</v>
      </c>
      <c r="AH477" s="1">
        <v>99.29</v>
      </c>
      <c r="AI477" s="1">
        <v>98.94</v>
      </c>
      <c r="AJ477" s="193">
        <v>97.46</v>
      </c>
      <c r="AK477" s="193">
        <v>99.37</v>
      </c>
      <c r="AL477" s="193">
        <v>99.63</v>
      </c>
      <c r="AM477" s="193">
        <v>99.51</v>
      </c>
      <c r="AN477" s="193">
        <v>92.84</v>
      </c>
    </row>
    <row r="478" spans="23:40">
      <c r="W478" s="1" t="s">
        <v>976</v>
      </c>
      <c r="X478" s="1" t="s">
        <v>446</v>
      </c>
      <c r="Y478" s="1" t="s">
        <v>452</v>
      </c>
      <c r="Z478" s="1" t="s">
        <v>589</v>
      </c>
      <c r="AA478" s="193" t="str">
        <f>_xlfn.XLOOKUP(Y478,B:B,A:A,0,0)</f>
        <v>VICOÇA</v>
      </c>
      <c r="AB478" s="193">
        <v>99.88</v>
      </c>
      <c r="AC478" s="193">
        <v>99.89</v>
      </c>
      <c r="AD478" s="193">
        <v>99.91</v>
      </c>
      <c r="AE478" s="193">
        <v>99.89</v>
      </c>
      <c r="AF478" s="3" t="str">
        <f t="shared" si="33"/>
        <v>&gt;99</v>
      </c>
      <c r="AG478" s="1" t="s">
        <v>137</v>
      </c>
      <c r="AH478" s="1">
        <v>100</v>
      </c>
      <c r="AI478" s="1">
        <v>99.77</v>
      </c>
      <c r="AJ478" s="193">
        <v>100</v>
      </c>
      <c r="AK478" s="193">
        <v>100</v>
      </c>
      <c r="AL478" s="193">
        <v>99.91</v>
      </c>
      <c r="AM478" s="193">
        <v>92.49</v>
      </c>
      <c r="AN478" s="193">
        <v>79.180000000000007</v>
      </c>
    </row>
    <row r="479" spans="23:40">
      <c r="W479" s="1" t="s">
        <v>3442</v>
      </c>
      <c r="X479" s="1" t="s">
        <v>446</v>
      </c>
      <c r="Y479" s="1" t="s">
        <v>451</v>
      </c>
      <c r="Z479" s="1" t="s">
        <v>589</v>
      </c>
      <c r="AA479" s="193" t="str">
        <f>_xlfn.XLOOKUP(Y479,B:B,A:A,0,0)</f>
        <v>SABARÁ</v>
      </c>
      <c r="AB479" s="193">
        <v>99.72</v>
      </c>
      <c r="AC479" s="193">
        <v>99.83</v>
      </c>
      <c r="AD479" s="193" t="s">
        <v>186</v>
      </c>
      <c r="AE479" s="193">
        <v>99.78</v>
      </c>
      <c r="AF479" s="3" t="str">
        <f t="shared" si="33"/>
        <v>&gt;99</v>
      </c>
      <c r="AG479" s="1" t="s">
        <v>509</v>
      </c>
      <c r="AH479" s="1">
        <v>99.95</v>
      </c>
      <c r="AI479" s="1">
        <v>99.79</v>
      </c>
      <c r="AJ479" s="193">
        <v>99.74</v>
      </c>
      <c r="AK479" s="193">
        <v>99.97</v>
      </c>
      <c r="AL479" s="193">
        <v>99.97</v>
      </c>
      <c r="AM479" s="193">
        <v>99.87</v>
      </c>
      <c r="AN479" s="193">
        <v>95.13</v>
      </c>
    </row>
    <row r="480" spans="23:40">
      <c r="W480" s="1" t="s">
        <v>2036</v>
      </c>
      <c r="X480" s="1" t="s">
        <v>446</v>
      </c>
      <c r="Y480" s="1" t="s">
        <v>448</v>
      </c>
      <c r="Z480" s="1" t="s">
        <v>589</v>
      </c>
      <c r="AA480" s="193" t="s">
        <v>208</v>
      </c>
      <c r="AB480" s="193">
        <v>98.79</v>
      </c>
      <c r="AC480" s="193">
        <v>98.92</v>
      </c>
      <c r="AD480" s="193" t="s">
        <v>186</v>
      </c>
      <c r="AE480" s="193">
        <v>98.86</v>
      </c>
      <c r="AF480" s="3" t="str">
        <f t="shared" si="33"/>
        <v>&lt;99</v>
      </c>
      <c r="AG480" s="1" t="s">
        <v>137</v>
      </c>
      <c r="AH480" s="1">
        <v>83.48</v>
      </c>
      <c r="AI480" s="1">
        <v>99.96</v>
      </c>
      <c r="AJ480" s="193">
        <v>99.88</v>
      </c>
      <c r="AK480" s="193">
        <v>99.61</v>
      </c>
      <c r="AL480" s="193">
        <v>99.3</v>
      </c>
      <c r="AM480" s="193">
        <v>98.85</v>
      </c>
      <c r="AN480" s="193">
        <v>96.62</v>
      </c>
    </row>
    <row r="481" spans="23:40">
      <c r="W481" s="1" t="s">
        <v>1040</v>
      </c>
      <c r="X481" s="1" t="s">
        <v>446</v>
      </c>
      <c r="Y481" s="1" t="s">
        <v>448</v>
      </c>
      <c r="Z481" s="1" t="s">
        <v>589</v>
      </c>
      <c r="AA481" s="193" t="s">
        <v>208</v>
      </c>
      <c r="AB481" s="193">
        <v>96.03</v>
      </c>
      <c r="AC481" s="193">
        <v>97.66</v>
      </c>
      <c r="AD481" s="193" t="s">
        <v>186</v>
      </c>
      <c r="AE481" s="193">
        <v>97.36</v>
      </c>
      <c r="AF481" s="3" t="str">
        <f t="shared" si="33"/>
        <v>&lt;99</v>
      </c>
      <c r="AG481" s="1" t="s">
        <v>137</v>
      </c>
      <c r="AH481" s="1">
        <v>100</v>
      </c>
      <c r="AI481" s="1">
        <v>94.42</v>
      </c>
      <c r="AJ481" s="193">
        <v>99.85</v>
      </c>
      <c r="AK481" s="193">
        <v>99.95</v>
      </c>
      <c r="AL481" s="193">
        <v>80</v>
      </c>
      <c r="AM481" s="193">
        <v>87.93</v>
      </c>
      <c r="AN481" s="193">
        <v>96.21</v>
      </c>
    </row>
    <row r="482" spans="23:40">
      <c r="W482" s="1" t="s">
        <v>2467</v>
      </c>
      <c r="X482" s="1" t="s">
        <v>446</v>
      </c>
      <c r="Y482" s="2" t="s">
        <v>455</v>
      </c>
      <c r="Z482" s="1" t="s">
        <v>589</v>
      </c>
      <c r="AA482" s="193" t="str">
        <f>_xlfn.XLOOKUP(Y482,B:B,A:A,0,0)</f>
        <v>RIBEIRÃO DAS NEVES</v>
      </c>
      <c r="AB482" s="193">
        <v>99.75</v>
      </c>
      <c r="AC482" s="193">
        <v>99.81</v>
      </c>
      <c r="AD482" s="193" t="s">
        <v>186</v>
      </c>
      <c r="AE482" s="193">
        <v>99.78</v>
      </c>
      <c r="AF482" s="3" t="str">
        <f t="shared" si="33"/>
        <v>&gt;99</v>
      </c>
      <c r="AG482" s="1" t="s">
        <v>509</v>
      </c>
      <c r="AH482" s="1">
        <v>100</v>
      </c>
      <c r="AI482" s="1">
        <v>99.97</v>
      </c>
      <c r="AJ482" s="193">
        <v>99.55</v>
      </c>
      <c r="AK482" s="193">
        <v>99.98</v>
      </c>
      <c r="AL482" s="193">
        <v>95.67</v>
      </c>
      <c r="AM482" s="193">
        <v>98.9</v>
      </c>
      <c r="AN482" s="193">
        <v>95.15</v>
      </c>
    </row>
    <row r="483" spans="23:40">
      <c r="W483" s="1" t="s">
        <v>2436</v>
      </c>
      <c r="X483" s="1" t="s">
        <v>446</v>
      </c>
      <c r="Y483" s="1" t="s">
        <v>461</v>
      </c>
      <c r="Z483" s="1" t="s">
        <v>589</v>
      </c>
      <c r="AA483" s="193" t="s">
        <v>208</v>
      </c>
      <c r="AB483" s="193">
        <v>100</v>
      </c>
      <c r="AC483" s="193">
        <v>100</v>
      </c>
      <c r="AD483" s="193">
        <v>100</v>
      </c>
      <c r="AE483" s="193">
        <v>100</v>
      </c>
      <c r="AF483" s="3" t="str">
        <f t="shared" si="33"/>
        <v>&gt;99</v>
      </c>
      <c r="AG483" s="1" t="s">
        <v>137</v>
      </c>
      <c r="AH483" s="1">
        <v>100</v>
      </c>
      <c r="AI483" s="1">
        <v>100</v>
      </c>
      <c r="AJ483" s="193">
        <v>100</v>
      </c>
      <c r="AK483" s="193">
        <v>100</v>
      </c>
      <c r="AL483" s="193">
        <v>100</v>
      </c>
      <c r="AM483" s="193">
        <v>100</v>
      </c>
      <c r="AN483" s="193">
        <v>100</v>
      </c>
    </row>
    <row r="484" spans="23:40">
      <c r="W484" s="1" t="s">
        <v>2859</v>
      </c>
      <c r="X484" s="1" t="s">
        <v>446</v>
      </c>
      <c r="Y484" s="1" t="s">
        <v>448</v>
      </c>
      <c r="Z484" s="1" t="s">
        <v>589</v>
      </c>
      <c r="AA484" s="193" t="s">
        <v>208</v>
      </c>
      <c r="AB484" s="193">
        <v>99.16</v>
      </c>
      <c r="AC484" s="193">
        <v>99.5</v>
      </c>
      <c r="AD484" s="193" t="s">
        <v>186</v>
      </c>
      <c r="AE484" s="193">
        <v>99.39</v>
      </c>
      <c r="AF484" s="3" t="str">
        <f t="shared" si="33"/>
        <v>&gt;99</v>
      </c>
      <c r="AG484" s="1" t="s">
        <v>509</v>
      </c>
      <c r="AH484" s="1">
        <v>100</v>
      </c>
      <c r="AI484" s="1">
        <v>99.81</v>
      </c>
      <c r="AJ484" s="193">
        <v>98.86</v>
      </c>
      <c r="AK484" s="193">
        <v>96.25</v>
      </c>
      <c r="AL484" s="193">
        <v>96.8</v>
      </c>
      <c r="AM484" s="193">
        <v>97.41</v>
      </c>
      <c r="AN484" s="193">
        <v>90.8</v>
      </c>
    </row>
    <row r="485" spans="23:40">
      <c r="W485" s="1" t="s">
        <v>4031</v>
      </c>
      <c r="X485" s="1" t="s">
        <v>446</v>
      </c>
      <c r="Y485" s="1" t="s">
        <v>448</v>
      </c>
      <c r="Z485" s="1" t="s">
        <v>589</v>
      </c>
      <c r="AA485" s="193" t="s">
        <v>208</v>
      </c>
      <c r="AB485" s="193">
        <v>99.92</v>
      </c>
      <c r="AC485" s="193">
        <v>99.98</v>
      </c>
      <c r="AD485" s="193" t="s">
        <v>186</v>
      </c>
      <c r="AE485" s="193">
        <v>99.96</v>
      </c>
      <c r="AF485" s="3" t="str">
        <f t="shared" si="33"/>
        <v>&gt;99</v>
      </c>
      <c r="AG485" s="1" t="s">
        <v>508</v>
      </c>
      <c r="AH485" s="1">
        <v>100</v>
      </c>
      <c r="AI485" s="1">
        <v>99.98</v>
      </c>
      <c r="AJ485" s="193">
        <v>99.94</v>
      </c>
      <c r="AK485" s="193">
        <v>100</v>
      </c>
      <c r="AL485" s="193">
        <v>99.77</v>
      </c>
      <c r="AM485" s="193">
        <v>99.94</v>
      </c>
      <c r="AN485" s="193">
        <v>98.82</v>
      </c>
    </row>
    <row r="486" spans="23:40">
      <c r="W486" s="1" t="s">
        <v>2863</v>
      </c>
      <c r="X486" s="1" t="s">
        <v>446</v>
      </c>
      <c r="Y486" s="1" t="s">
        <v>448</v>
      </c>
      <c r="Z486" s="1" t="s">
        <v>589</v>
      </c>
      <c r="AA486" s="193" t="s">
        <v>208</v>
      </c>
      <c r="AB486" s="193">
        <v>99.36</v>
      </c>
      <c r="AC486" s="193">
        <v>99.45</v>
      </c>
      <c r="AD486" s="193" t="s">
        <v>186</v>
      </c>
      <c r="AE486" s="193">
        <v>99.43</v>
      </c>
      <c r="AF486" s="3" t="str">
        <f t="shared" si="33"/>
        <v>&gt;99</v>
      </c>
      <c r="AG486" s="1" t="s">
        <v>509</v>
      </c>
      <c r="AH486" s="1">
        <v>100</v>
      </c>
      <c r="AI486" s="1">
        <v>99.86</v>
      </c>
      <c r="AJ486" s="193">
        <v>98.89</v>
      </c>
      <c r="AK486" s="193">
        <v>96.17</v>
      </c>
      <c r="AL486" s="193">
        <v>96.78</v>
      </c>
      <c r="AM486" s="193">
        <v>97.22</v>
      </c>
      <c r="AN486" s="193">
        <v>98.62</v>
      </c>
    </row>
    <row r="487" spans="23:40">
      <c r="W487" s="1" t="s">
        <v>587</v>
      </c>
      <c r="X487" s="1" t="s">
        <v>445</v>
      </c>
      <c r="Y487" s="1" t="s">
        <v>463</v>
      </c>
      <c r="Z487" s="1" t="s">
        <v>589</v>
      </c>
      <c r="AA487" s="193" t="s">
        <v>208</v>
      </c>
      <c r="AB487" s="193" t="s">
        <v>186</v>
      </c>
      <c r="AC487" s="193" t="s">
        <v>186</v>
      </c>
      <c r="AD487" s="193" t="s">
        <v>186</v>
      </c>
      <c r="AE487" s="193" t="s">
        <v>186</v>
      </c>
      <c r="AF487" s="3" t="str">
        <f t="shared" si="33"/>
        <v>&gt;99</v>
      </c>
      <c r="AG487" s="1" t="s">
        <v>137</v>
      </c>
      <c r="AH487" s="1" t="s">
        <v>186</v>
      </c>
      <c r="AI487" s="1" t="s">
        <v>186</v>
      </c>
      <c r="AJ487" s="193">
        <v>100</v>
      </c>
      <c r="AK487" s="193">
        <v>100</v>
      </c>
      <c r="AL487" s="193">
        <v>100</v>
      </c>
      <c r="AM487" s="193">
        <v>100</v>
      </c>
      <c r="AN487" s="193">
        <v>100</v>
      </c>
    </row>
    <row r="488" spans="23:40">
      <c r="W488" s="1" t="s">
        <v>2044</v>
      </c>
      <c r="X488" s="1" t="s">
        <v>446</v>
      </c>
      <c r="Y488" s="1" t="s">
        <v>447</v>
      </c>
      <c r="Z488" s="1" t="s">
        <v>589</v>
      </c>
      <c r="AA488" s="193" t="str">
        <f>_xlfn.XLOOKUP(Y488,B:B,A:A,0,0)</f>
        <v>SANTA LUZIA</v>
      </c>
      <c r="AB488" s="193">
        <v>99.28</v>
      </c>
      <c r="AC488" s="193">
        <v>99.34</v>
      </c>
      <c r="AD488" s="193" t="s">
        <v>186</v>
      </c>
      <c r="AE488" s="193">
        <v>99.32</v>
      </c>
      <c r="AF488" s="3" t="str">
        <f t="shared" si="33"/>
        <v>&gt;99</v>
      </c>
      <c r="AG488" s="1" t="s">
        <v>137</v>
      </c>
      <c r="AH488" s="1">
        <v>100</v>
      </c>
      <c r="AI488" s="1">
        <v>99.96</v>
      </c>
      <c r="AJ488" s="193">
        <v>98.7</v>
      </c>
      <c r="AK488" s="193">
        <v>100</v>
      </c>
      <c r="AL488" s="193">
        <v>99.27</v>
      </c>
      <c r="AM488" s="193">
        <v>95.82</v>
      </c>
      <c r="AN488" s="193">
        <v>92.23</v>
      </c>
    </row>
    <row r="489" spans="23:40">
      <c r="W489" s="1" t="s">
        <v>2166</v>
      </c>
      <c r="X489" s="1" t="s">
        <v>446</v>
      </c>
      <c r="Y489" s="1" t="s">
        <v>452</v>
      </c>
      <c r="Z489" s="1" t="s">
        <v>589</v>
      </c>
      <c r="AA489" s="193" t="str">
        <f>_xlfn.XLOOKUP(Y489,B:B,A:A,0,0)</f>
        <v>VICOÇA</v>
      </c>
      <c r="AB489" s="193">
        <v>98.72</v>
      </c>
      <c r="AC489" s="193">
        <v>98.96</v>
      </c>
      <c r="AD489" s="193">
        <v>98.98</v>
      </c>
      <c r="AE489" s="193">
        <v>98.9</v>
      </c>
      <c r="AF489" s="3" t="str">
        <f t="shared" si="33"/>
        <v>&lt;99</v>
      </c>
      <c r="AG489" s="1" t="s">
        <v>137</v>
      </c>
      <c r="AH489" s="1">
        <v>100</v>
      </c>
      <c r="AI489" s="1">
        <v>100</v>
      </c>
      <c r="AJ489" s="193">
        <v>97.59</v>
      </c>
      <c r="AK489" s="193">
        <v>100</v>
      </c>
      <c r="AL489" s="193">
        <v>98.73</v>
      </c>
      <c r="AM489" s="193">
        <v>98.45</v>
      </c>
      <c r="AN489" s="193">
        <v>99</v>
      </c>
    </row>
    <row r="490" spans="23:40">
      <c r="W490" s="1" t="s">
        <v>1149</v>
      </c>
      <c r="X490" s="1" t="s">
        <v>446</v>
      </c>
      <c r="Y490" s="1" t="s">
        <v>461</v>
      </c>
      <c r="Z490" s="1" t="s">
        <v>589</v>
      </c>
      <c r="AA490" s="193" t="s">
        <v>208</v>
      </c>
      <c r="AB490" s="193">
        <v>100</v>
      </c>
      <c r="AC490" s="193">
        <v>100</v>
      </c>
      <c r="AD490" s="193">
        <v>100</v>
      </c>
      <c r="AE490" s="193">
        <v>100</v>
      </c>
      <c r="AF490" s="3" t="str">
        <f t="shared" si="33"/>
        <v>&gt;99</v>
      </c>
      <c r="AG490" s="1" t="s">
        <v>137</v>
      </c>
      <c r="AH490" s="1">
        <v>100</v>
      </c>
      <c r="AI490" s="1">
        <v>100</v>
      </c>
      <c r="AJ490" s="193">
        <v>100</v>
      </c>
      <c r="AK490" s="193">
        <v>100</v>
      </c>
      <c r="AL490" s="193">
        <v>100</v>
      </c>
      <c r="AM490" s="193">
        <v>93.31</v>
      </c>
      <c r="AN490" s="193">
        <v>97.21</v>
      </c>
    </row>
    <row r="491" spans="23:40">
      <c r="W491" s="1" t="s">
        <v>997</v>
      </c>
      <c r="X491" s="1" t="s">
        <v>446</v>
      </c>
      <c r="Y491" s="1" t="s">
        <v>453</v>
      </c>
      <c r="Z491" s="1" t="s">
        <v>589</v>
      </c>
      <c r="AA491" s="193" t="s">
        <v>208</v>
      </c>
      <c r="AB491" s="193">
        <v>99.96</v>
      </c>
      <c r="AC491" s="193">
        <v>97.59</v>
      </c>
      <c r="AD491" s="193" t="s">
        <v>186</v>
      </c>
      <c r="AE491" s="193">
        <v>98.33</v>
      </c>
      <c r="AF491" s="3" t="str">
        <f t="shared" si="33"/>
        <v>&lt;99</v>
      </c>
      <c r="AG491" s="1" t="s">
        <v>509</v>
      </c>
      <c r="AH491" s="1">
        <v>100</v>
      </c>
      <c r="AI491" s="1">
        <v>99.99</v>
      </c>
      <c r="AJ491" s="193">
        <v>96.34</v>
      </c>
      <c r="AK491" s="193">
        <v>100</v>
      </c>
      <c r="AL491" s="193">
        <v>99.94</v>
      </c>
      <c r="AM491" s="193">
        <v>99.98</v>
      </c>
      <c r="AN491" s="193">
        <v>99.84</v>
      </c>
    </row>
    <row r="492" spans="23:40">
      <c r="W492" s="1" t="s">
        <v>2444</v>
      </c>
      <c r="X492" s="1" t="s">
        <v>446</v>
      </c>
      <c r="Y492" s="1" t="s">
        <v>460</v>
      </c>
      <c r="Z492" s="1" t="s">
        <v>589</v>
      </c>
      <c r="AA492" s="193" t="s">
        <v>208</v>
      </c>
      <c r="AB492" s="193">
        <v>99.97</v>
      </c>
      <c r="AC492" s="193">
        <v>99.97</v>
      </c>
      <c r="AD492" s="193">
        <v>99.98</v>
      </c>
      <c r="AE492" s="193">
        <v>99.98</v>
      </c>
      <c r="AF492" s="3" t="str">
        <f t="shared" si="33"/>
        <v>&gt;99</v>
      </c>
      <c r="AG492" s="1" t="s">
        <v>137</v>
      </c>
      <c r="AH492" s="1">
        <v>100</v>
      </c>
      <c r="AI492" s="1">
        <v>99.96</v>
      </c>
      <c r="AJ492" s="193">
        <v>99.99</v>
      </c>
      <c r="AK492" s="193">
        <v>96.31</v>
      </c>
      <c r="AL492" s="193">
        <v>100</v>
      </c>
      <c r="AM492" s="193">
        <v>99.14</v>
      </c>
      <c r="AN492" s="193">
        <v>96.82</v>
      </c>
    </row>
    <row r="493" spans="23:40">
      <c r="W493" s="1" t="s">
        <v>951</v>
      </c>
      <c r="X493" s="1" t="s">
        <v>446</v>
      </c>
      <c r="Y493" s="1" t="s">
        <v>464</v>
      </c>
      <c r="Z493" s="1" t="s">
        <v>589</v>
      </c>
      <c r="AA493" s="193" t="s">
        <v>208</v>
      </c>
      <c r="AB493" s="193">
        <v>97.7</v>
      </c>
      <c r="AC493" s="193">
        <v>97.95</v>
      </c>
      <c r="AD493" s="193" t="s">
        <v>186</v>
      </c>
      <c r="AE493" s="193">
        <v>97.83</v>
      </c>
      <c r="AF493" s="3" t="str">
        <f t="shared" si="33"/>
        <v>&lt;99</v>
      </c>
      <c r="AG493" s="1" t="s">
        <v>137</v>
      </c>
      <c r="AH493" s="1">
        <v>90.71</v>
      </c>
      <c r="AI493" s="1">
        <v>96.6</v>
      </c>
      <c r="AJ493" s="193">
        <v>100</v>
      </c>
      <c r="AK493" s="193">
        <v>98.06</v>
      </c>
      <c r="AL493" s="193">
        <v>99.84</v>
      </c>
      <c r="AM493" s="193">
        <v>96.37</v>
      </c>
      <c r="AN493" s="193">
        <v>95.98</v>
      </c>
    </row>
    <row r="494" spans="23:40">
      <c r="W494" s="1" t="s">
        <v>3513</v>
      </c>
      <c r="X494" s="1" t="s">
        <v>446</v>
      </c>
      <c r="Y494" s="1" t="s">
        <v>456</v>
      </c>
      <c r="Z494" s="1" t="s">
        <v>589</v>
      </c>
      <c r="AA494" s="193" t="str">
        <f>_xlfn.XLOOKUP(Y494,B:B,A:A,0,0)</f>
        <v>VESPAZIANO</v>
      </c>
      <c r="AB494" s="193">
        <v>80.08</v>
      </c>
      <c r="AC494" s="193">
        <v>88.1</v>
      </c>
      <c r="AD494" s="193" t="s">
        <v>186</v>
      </c>
      <c r="AE494" s="193">
        <v>85.26</v>
      </c>
      <c r="AF494" s="3" t="str">
        <f t="shared" si="33"/>
        <v>&lt;99</v>
      </c>
      <c r="AG494" s="1" t="s">
        <v>509</v>
      </c>
      <c r="AH494" s="1">
        <v>100</v>
      </c>
      <c r="AI494" s="1">
        <v>91.14</v>
      </c>
      <c r="AJ494" s="193">
        <v>75.59</v>
      </c>
      <c r="AK494" s="193">
        <v>83.12</v>
      </c>
      <c r="AL494" s="193">
        <v>86.42</v>
      </c>
      <c r="AM494" s="193">
        <v>93.16</v>
      </c>
      <c r="AN494" s="193">
        <v>91.41</v>
      </c>
    </row>
    <row r="495" spans="23:40">
      <c r="W495" s="1" t="s">
        <v>1558</v>
      </c>
      <c r="X495" s="1" t="s">
        <v>446</v>
      </c>
      <c r="Y495" s="1" t="s">
        <v>461</v>
      </c>
      <c r="Z495" s="1" t="s">
        <v>589</v>
      </c>
      <c r="AA495" s="193" t="s">
        <v>208</v>
      </c>
      <c r="AB495" s="193">
        <v>99.98</v>
      </c>
      <c r="AC495" s="193">
        <v>100</v>
      </c>
      <c r="AD495" s="193">
        <v>99.98</v>
      </c>
      <c r="AE495" s="193">
        <v>99.99</v>
      </c>
      <c r="AF495" s="3" t="str">
        <f t="shared" si="33"/>
        <v>&gt;99</v>
      </c>
      <c r="AG495" s="1" t="s">
        <v>137</v>
      </c>
      <c r="AH495" s="1">
        <v>100</v>
      </c>
      <c r="AI495" s="1">
        <v>100</v>
      </c>
      <c r="AJ495" s="193">
        <v>99.98</v>
      </c>
      <c r="AK495" s="193">
        <v>99.99</v>
      </c>
      <c r="AL495" s="193">
        <v>99.93</v>
      </c>
      <c r="AM495" s="193">
        <v>99.98</v>
      </c>
      <c r="AN495" s="193">
        <v>99.58</v>
      </c>
    </row>
    <row r="496" spans="23:40">
      <c r="W496" s="1" t="s">
        <v>2474</v>
      </c>
      <c r="X496" s="1" t="s">
        <v>446</v>
      </c>
      <c r="Y496" s="1" t="s">
        <v>459</v>
      </c>
      <c r="Z496" s="1" t="s">
        <v>589</v>
      </c>
      <c r="AA496" s="193" t="s">
        <v>208</v>
      </c>
      <c r="AB496" s="193">
        <v>97.01</v>
      </c>
      <c r="AC496" s="193">
        <v>97.27</v>
      </c>
      <c r="AD496" s="193">
        <v>97.53</v>
      </c>
      <c r="AE496" s="193">
        <v>97.24</v>
      </c>
      <c r="AF496" s="3" t="str">
        <f t="shared" si="33"/>
        <v>&lt;99</v>
      </c>
      <c r="AG496" s="1" t="s">
        <v>137</v>
      </c>
      <c r="AH496" s="1">
        <v>100</v>
      </c>
      <c r="AI496" s="1">
        <v>100</v>
      </c>
      <c r="AJ496" s="193">
        <v>93.98</v>
      </c>
      <c r="AK496" s="193">
        <v>100</v>
      </c>
      <c r="AL496" s="193">
        <v>91.25</v>
      </c>
      <c r="AM496" s="193">
        <v>97.64</v>
      </c>
      <c r="AN496" s="193">
        <v>99.93</v>
      </c>
    </row>
    <row r="497" spans="23:40">
      <c r="W497" s="1" t="s">
        <v>2553</v>
      </c>
      <c r="X497" s="1" t="s">
        <v>446</v>
      </c>
      <c r="Y497" s="2" t="s">
        <v>455</v>
      </c>
      <c r="Z497" s="1" t="s">
        <v>589</v>
      </c>
      <c r="AA497" s="193" t="str">
        <f>_xlfn.XLOOKUP(Y497,B:B,A:A,0,0)</f>
        <v>RIBEIRÃO DAS NEVES</v>
      </c>
      <c r="AB497" s="193">
        <v>96.09</v>
      </c>
      <c r="AC497" s="193">
        <v>99.97</v>
      </c>
      <c r="AD497" s="193" t="s">
        <v>186</v>
      </c>
      <c r="AE497" s="193">
        <v>98.48</v>
      </c>
      <c r="AF497" s="3" t="str">
        <f t="shared" si="33"/>
        <v>&lt;99</v>
      </c>
      <c r="AG497" s="1" t="s">
        <v>509</v>
      </c>
      <c r="AH497" s="1">
        <v>99.84</v>
      </c>
      <c r="AI497" s="1">
        <v>99.81</v>
      </c>
      <c r="AJ497" s="193">
        <v>96.94</v>
      </c>
      <c r="AK497" s="193">
        <v>99.81</v>
      </c>
      <c r="AL497" s="193">
        <v>100</v>
      </c>
      <c r="AM497" s="193">
        <v>99.51</v>
      </c>
      <c r="AN497" s="193">
        <v>94.24</v>
      </c>
    </row>
    <row r="498" spans="23:40">
      <c r="W498" s="1" t="s">
        <v>2478</v>
      </c>
      <c r="X498" s="1" t="s">
        <v>446</v>
      </c>
      <c r="Y498" s="1" t="s">
        <v>465</v>
      </c>
      <c r="Z498" s="1" t="s">
        <v>589</v>
      </c>
      <c r="AA498" s="193" t="s">
        <v>208</v>
      </c>
      <c r="AB498" s="193">
        <v>100</v>
      </c>
      <c r="AC498" s="193">
        <v>99.99</v>
      </c>
      <c r="AD498" s="193">
        <v>100</v>
      </c>
      <c r="AE498" s="193">
        <v>100</v>
      </c>
      <c r="AF498" s="3" t="str">
        <f t="shared" si="33"/>
        <v>&gt;99</v>
      </c>
      <c r="AG498" s="1" t="s">
        <v>137</v>
      </c>
      <c r="AH498" s="1">
        <v>100</v>
      </c>
      <c r="AI498" s="1">
        <v>100</v>
      </c>
      <c r="AJ498" s="193">
        <v>100</v>
      </c>
      <c r="AK498" s="193">
        <v>98.55</v>
      </c>
      <c r="AL498" s="193">
        <v>100</v>
      </c>
      <c r="AM498" s="193">
        <v>99.19</v>
      </c>
      <c r="AN498" s="193">
        <v>99.29</v>
      </c>
    </row>
    <row r="499" spans="23:40">
      <c r="W499" s="1" t="s">
        <v>2289</v>
      </c>
      <c r="X499" s="1" t="s">
        <v>446</v>
      </c>
      <c r="Y499" s="1" t="s">
        <v>461</v>
      </c>
      <c r="Z499" s="1" t="s">
        <v>589</v>
      </c>
      <c r="AA499" s="193" t="s">
        <v>208</v>
      </c>
      <c r="AB499" s="193">
        <v>100</v>
      </c>
      <c r="AC499" s="193">
        <v>100</v>
      </c>
      <c r="AD499" s="193">
        <v>100</v>
      </c>
      <c r="AE499" s="193">
        <v>100</v>
      </c>
      <c r="AF499" s="3" t="str">
        <f t="shared" si="33"/>
        <v>&gt;99</v>
      </c>
      <c r="AG499" s="1" t="s">
        <v>137</v>
      </c>
      <c r="AH499" s="1">
        <v>100</v>
      </c>
      <c r="AI499" s="1">
        <v>100</v>
      </c>
      <c r="AJ499" s="193">
        <v>100</v>
      </c>
      <c r="AK499" s="193">
        <v>100</v>
      </c>
      <c r="AL499" s="193">
        <v>100</v>
      </c>
      <c r="AM499" s="193">
        <v>94.38</v>
      </c>
      <c r="AN499" s="193">
        <v>98.23</v>
      </c>
    </row>
    <row r="500" spans="23:40">
      <c r="W500" s="1" t="s">
        <v>2287</v>
      </c>
      <c r="X500" s="1" t="s">
        <v>446</v>
      </c>
      <c r="Y500" s="1" t="s">
        <v>454</v>
      </c>
      <c r="Z500" s="1" t="s">
        <v>589</v>
      </c>
      <c r="AA500" s="193" t="str">
        <f>_xlfn.XLOOKUP(Y500,B:B,A:A,0,0)</f>
        <v>IBIRITÉ</v>
      </c>
      <c r="AB500" s="193">
        <v>97.31</v>
      </c>
      <c r="AC500" s="193">
        <v>99.97</v>
      </c>
      <c r="AD500" s="193">
        <v>100</v>
      </c>
      <c r="AE500" s="193">
        <v>99.15</v>
      </c>
      <c r="AF500" s="3" t="str">
        <f t="shared" si="33"/>
        <v>&gt;99</v>
      </c>
      <c r="AG500" s="1" t="s">
        <v>137</v>
      </c>
      <c r="AH500" s="1">
        <v>100</v>
      </c>
      <c r="AI500" s="1">
        <v>98.21</v>
      </c>
      <c r="AJ500" s="193">
        <v>99.95</v>
      </c>
      <c r="AK500" s="193">
        <v>95.11</v>
      </c>
      <c r="AL500" s="193">
        <v>97.61</v>
      </c>
      <c r="AM500" s="193">
        <v>97.71</v>
      </c>
      <c r="AN500" s="193">
        <v>89.45</v>
      </c>
    </row>
    <row r="501" spans="23:40">
      <c r="W501" s="1" t="s">
        <v>2364</v>
      </c>
      <c r="X501" s="1" t="s">
        <v>446</v>
      </c>
      <c r="Y501" s="1" t="s">
        <v>443</v>
      </c>
      <c r="Z501" s="1" t="s">
        <v>589</v>
      </c>
      <c r="AA501" s="193" t="str">
        <f>_xlfn.XLOOKUP(Y501,B:B,A:A,0,0)</f>
        <v>SANTA LUZIA</v>
      </c>
      <c r="AB501" s="193">
        <v>99.85</v>
      </c>
      <c r="AC501" s="193">
        <v>99.89</v>
      </c>
      <c r="AD501" s="193" t="s">
        <v>186</v>
      </c>
      <c r="AE501" s="193">
        <v>99.88</v>
      </c>
      <c r="AF501" s="3" t="str">
        <f t="shared" si="33"/>
        <v>&gt;99</v>
      </c>
      <c r="AG501" s="1" t="s">
        <v>137</v>
      </c>
      <c r="AH501" s="1">
        <v>100</v>
      </c>
      <c r="AI501" s="1">
        <v>99.98</v>
      </c>
      <c r="AJ501" s="193">
        <v>99.75</v>
      </c>
      <c r="AK501" s="193">
        <v>99.98</v>
      </c>
      <c r="AL501" s="193">
        <v>99.78</v>
      </c>
      <c r="AM501" s="193">
        <v>97.28</v>
      </c>
      <c r="AN501" s="193">
        <v>93.57</v>
      </c>
    </row>
    <row r="502" spans="23:40">
      <c r="W502" s="1" t="s">
        <v>2510</v>
      </c>
      <c r="X502" s="1" t="s">
        <v>446</v>
      </c>
      <c r="Y502" s="1" t="s">
        <v>443</v>
      </c>
      <c r="Z502" s="1" t="s">
        <v>589</v>
      </c>
      <c r="AA502" s="193" t="str">
        <f>_xlfn.XLOOKUP(Y502,B:B,A:A,0,0)</f>
        <v>SANTA LUZIA</v>
      </c>
      <c r="AB502" s="193">
        <v>99.74</v>
      </c>
      <c r="AC502" s="193">
        <v>96.67</v>
      </c>
      <c r="AD502" s="193" t="s">
        <v>186</v>
      </c>
      <c r="AE502" s="193">
        <v>97.82</v>
      </c>
      <c r="AF502" s="3" t="str">
        <f t="shared" si="33"/>
        <v>&lt;99</v>
      </c>
      <c r="AG502" s="1" t="s">
        <v>137</v>
      </c>
      <c r="AH502" s="1">
        <v>100</v>
      </c>
      <c r="AI502" s="1">
        <v>99.84</v>
      </c>
      <c r="AJ502" s="193">
        <v>95.39</v>
      </c>
      <c r="AK502" s="193">
        <v>100</v>
      </c>
      <c r="AL502" s="193">
        <v>99.83</v>
      </c>
      <c r="AM502" s="193">
        <v>99.89</v>
      </c>
      <c r="AN502" s="193">
        <v>99.26</v>
      </c>
    </row>
    <row r="503" spans="23:40">
      <c r="W503" s="1" t="s">
        <v>4553</v>
      </c>
      <c r="X503" s="1" t="s">
        <v>446</v>
      </c>
      <c r="Y503" s="1" t="s">
        <v>450</v>
      </c>
      <c r="Z503" s="1" t="e">
        <v>#N/A</v>
      </c>
      <c r="AA503" s="193" t="s">
        <v>208</v>
      </c>
      <c r="AB503" s="193" t="s">
        <v>186</v>
      </c>
      <c r="AC503" s="193" t="s">
        <v>186</v>
      </c>
      <c r="AD503" s="193" t="s">
        <v>186</v>
      </c>
      <c r="AE503" s="193" t="s">
        <v>186</v>
      </c>
      <c r="AF503" s="3" t="str">
        <f t="shared" si="33"/>
        <v>&gt;99</v>
      </c>
      <c r="AG503" s="1" t="e">
        <v>#N/A</v>
      </c>
      <c r="AH503" s="1" t="s">
        <v>186</v>
      </c>
      <c r="AI503" s="1" t="s">
        <v>186</v>
      </c>
      <c r="AJ503" s="193">
        <v>0</v>
      </c>
      <c r="AK503" s="193">
        <v>0</v>
      </c>
      <c r="AL503" s="193">
        <v>0</v>
      </c>
      <c r="AM503" s="193">
        <v>0</v>
      </c>
      <c r="AN503" s="193">
        <v>0</v>
      </c>
    </row>
    <row r="504" spans="23:40">
      <c r="W504" s="1" t="s">
        <v>1429</v>
      </c>
      <c r="X504" s="1" t="s">
        <v>446</v>
      </c>
      <c r="Y504" s="1" t="s">
        <v>453</v>
      </c>
      <c r="Z504" s="1" t="s">
        <v>589</v>
      </c>
      <c r="AA504" s="193" t="s">
        <v>208</v>
      </c>
      <c r="AB504" s="193">
        <v>98.95</v>
      </c>
      <c r="AC504" s="193">
        <v>99.19</v>
      </c>
      <c r="AD504" s="193">
        <v>99.26</v>
      </c>
      <c r="AE504" s="193">
        <v>99.13</v>
      </c>
      <c r="AF504" s="3" t="str">
        <f t="shared" si="33"/>
        <v>&gt;99</v>
      </c>
      <c r="AG504" s="1" t="s">
        <v>137</v>
      </c>
      <c r="AH504" s="1">
        <v>99.84</v>
      </c>
      <c r="AI504" s="1">
        <v>99.96</v>
      </c>
      <c r="AJ504" s="193">
        <v>98.15</v>
      </c>
      <c r="AK504" s="193">
        <v>100</v>
      </c>
      <c r="AL504" s="193">
        <v>99.85</v>
      </c>
      <c r="AM504" s="193">
        <v>99.09</v>
      </c>
      <c r="AN504" s="193">
        <v>98.61</v>
      </c>
    </row>
    <row r="505" spans="23:40">
      <c r="W505" s="1" t="s">
        <v>2354</v>
      </c>
      <c r="X505" s="1" t="s">
        <v>446</v>
      </c>
      <c r="Y505" s="1" t="s">
        <v>448</v>
      </c>
      <c r="Z505" s="1" t="s">
        <v>589</v>
      </c>
      <c r="AA505" s="193" t="s">
        <v>208</v>
      </c>
      <c r="AB505" s="193">
        <v>98.35</v>
      </c>
      <c r="AC505" s="193">
        <v>98.35</v>
      </c>
      <c r="AD505" s="193" t="s">
        <v>186</v>
      </c>
      <c r="AE505" s="193">
        <v>98.35</v>
      </c>
      <c r="AF505" s="3" t="str">
        <f t="shared" si="33"/>
        <v>&lt;99</v>
      </c>
      <c r="AG505" s="1" t="s">
        <v>508</v>
      </c>
      <c r="AH505" s="1">
        <v>99.27</v>
      </c>
      <c r="AI505" s="1">
        <v>99.06</v>
      </c>
      <c r="AJ505" s="193">
        <v>97.44</v>
      </c>
      <c r="AK505" s="193">
        <v>99.69</v>
      </c>
      <c r="AL505" s="193">
        <v>99.88</v>
      </c>
      <c r="AM505" s="193">
        <v>99.65</v>
      </c>
      <c r="AN505" s="193">
        <v>92.56</v>
      </c>
    </row>
    <row r="506" spans="23:40">
      <c r="W506" s="1" t="s">
        <v>1349</v>
      </c>
      <c r="X506" s="1" t="s">
        <v>446</v>
      </c>
      <c r="Y506" s="1" t="s">
        <v>457</v>
      </c>
      <c r="Z506" s="1" t="s">
        <v>589</v>
      </c>
      <c r="AA506" s="193" t="s">
        <v>208</v>
      </c>
      <c r="AB506" s="193">
        <v>100</v>
      </c>
      <c r="AC506" s="193">
        <v>100</v>
      </c>
      <c r="AD506" s="193">
        <v>100</v>
      </c>
      <c r="AE506" s="193">
        <v>100</v>
      </c>
      <c r="AF506" s="3" t="str">
        <f t="shared" si="33"/>
        <v>&gt;99</v>
      </c>
      <c r="AG506" s="1" t="s">
        <v>137</v>
      </c>
      <c r="AH506" s="1">
        <v>100</v>
      </c>
      <c r="AI506" s="1">
        <v>100</v>
      </c>
      <c r="AJ506" s="193">
        <v>100</v>
      </c>
      <c r="AK506" s="193">
        <v>99.98</v>
      </c>
      <c r="AL506" s="193">
        <v>100</v>
      </c>
      <c r="AM506" s="193">
        <v>94.83</v>
      </c>
      <c r="AN506" s="193">
        <v>93.41</v>
      </c>
    </row>
    <row r="507" spans="23:40">
      <c r="W507" s="1" t="s">
        <v>1353</v>
      </c>
      <c r="X507" s="1" t="s">
        <v>446</v>
      </c>
      <c r="Y507" s="1" t="s">
        <v>457</v>
      </c>
      <c r="Z507" s="1" t="s">
        <v>589</v>
      </c>
      <c r="AA507" s="193" t="s">
        <v>208</v>
      </c>
      <c r="AB507" s="193" t="s">
        <v>186</v>
      </c>
      <c r="AC507" s="193">
        <v>100</v>
      </c>
      <c r="AD507" s="193">
        <v>100</v>
      </c>
      <c r="AE507" s="193">
        <v>100</v>
      </c>
      <c r="AF507" s="3" t="str">
        <f t="shared" si="33"/>
        <v>&gt;99</v>
      </c>
      <c r="AG507" s="1" t="s">
        <v>137</v>
      </c>
      <c r="AH507" s="1">
        <v>100</v>
      </c>
      <c r="AI507" s="1">
        <v>100</v>
      </c>
      <c r="AJ507" s="193">
        <v>100</v>
      </c>
      <c r="AK507" s="193">
        <v>99.98</v>
      </c>
      <c r="AL507" s="193">
        <v>99.93</v>
      </c>
      <c r="AM507" s="193">
        <v>99.9</v>
      </c>
      <c r="AN507" s="193">
        <v>99.99</v>
      </c>
    </row>
    <row r="508" spans="23:40">
      <c r="W508" s="1" t="s">
        <v>1360</v>
      </c>
      <c r="X508" s="1" t="s">
        <v>446</v>
      </c>
      <c r="Y508" s="1" t="s">
        <v>457</v>
      </c>
      <c r="Z508" s="1" t="s">
        <v>589</v>
      </c>
      <c r="AA508" s="193" t="s">
        <v>208</v>
      </c>
      <c r="AB508" s="193" t="s">
        <v>186</v>
      </c>
      <c r="AC508" s="193">
        <v>100</v>
      </c>
      <c r="AD508" s="193">
        <v>100</v>
      </c>
      <c r="AE508" s="193">
        <v>100</v>
      </c>
      <c r="AF508" s="3" t="str">
        <f t="shared" si="33"/>
        <v>&gt;99</v>
      </c>
      <c r="AG508" s="1" t="s">
        <v>137</v>
      </c>
      <c r="AH508" s="1">
        <v>100</v>
      </c>
      <c r="AI508" s="1">
        <v>100</v>
      </c>
      <c r="AJ508" s="193">
        <v>100</v>
      </c>
      <c r="AK508" s="193">
        <v>99.96</v>
      </c>
      <c r="AL508" s="193">
        <v>100</v>
      </c>
      <c r="AM508" s="193">
        <v>99.9</v>
      </c>
      <c r="AN508" s="193">
        <v>98.87</v>
      </c>
    </row>
    <row r="509" spans="23:40">
      <c r="W509" s="1" t="s">
        <v>1385</v>
      </c>
      <c r="X509" s="1" t="s">
        <v>446</v>
      </c>
      <c r="Y509" s="1" t="s">
        <v>457</v>
      </c>
      <c r="Z509" s="1" t="s">
        <v>589</v>
      </c>
      <c r="AA509" s="193" t="s">
        <v>208</v>
      </c>
      <c r="AB509" s="193" t="s">
        <v>186</v>
      </c>
      <c r="AC509" s="193">
        <v>100</v>
      </c>
      <c r="AD509" s="193">
        <v>100</v>
      </c>
      <c r="AE509" s="193">
        <v>100</v>
      </c>
      <c r="AF509" s="3" t="str">
        <f t="shared" si="33"/>
        <v>&gt;99</v>
      </c>
      <c r="AG509" s="1" t="s">
        <v>137</v>
      </c>
      <c r="AH509" s="1">
        <v>100</v>
      </c>
      <c r="AI509" s="1">
        <v>100</v>
      </c>
      <c r="AJ509" s="193">
        <v>100</v>
      </c>
      <c r="AK509" s="193">
        <v>99.98</v>
      </c>
      <c r="AL509" s="193">
        <v>99.92</v>
      </c>
      <c r="AM509" s="193">
        <v>99.88</v>
      </c>
      <c r="AN509" s="193">
        <v>99.49</v>
      </c>
    </row>
    <row r="510" spans="23:40">
      <c r="W510" s="1" t="s">
        <v>1392</v>
      </c>
      <c r="X510" s="1" t="s">
        <v>446</v>
      </c>
      <c r="Y510" s="1" t="s">
        <v>457</v>
      </c>
      <c r="Z510" s="1" t="s">
        <v>589</v>
      </c>
      <c r="AA510" s="193" t="s">
        <v>208</v>
      </c>
      <c r="AB510" s="193">
        <v>98.73</v>
      </c>
      <c r="AC510" s="193">
        <v>97.66</v>
      </c>
      <c r="AD510" s="193">
        <v>98.76</v>
      </c>
      <c r="AE510" s="193">
        <v>97.92</v>
      </c>
      <c r="AF510" s="3" t="str">
        <f t="shared" si="33"/>
        <v>&lt;99</v>
      </c>
      <c r="AG510" s="1" t="s">
        <v>137</v>
      </c>
      <c r="AH510" s="1">
        <v>100</v>
      </c>
      <c r="AI510" s="1">
        <v>99.99</v>
      </c>
      <c r="AJ510" s="193">
        <v>95.48</v>
      </c>
      <c r="AK510" s="193">
        <v>98.88</v>
      </c>
      <c r="AL510" s="193">
        <v>87.7</v>
      </c>
      <c r="AM510" s="193">
        <v>96.87</v>
      </c>
      <c r="AN510" s="193">
        <v>96.82</v>
      </c>
    </row>
    <row r="511" spans="23:40">
      <c r="W511" s="1" t="s">
        <v>1741</v>
      </c>
      <c r="X511" s="1" t="s">
        <v>446</v>
      </c>
      <c r="Y511" s="1" t="s">
        <v>450</v>
      </c>
      <c r="Z511" s="1" t="s">
        <v>589</v>
      </c>
      <c r="AA511" s="193" t="s">
        <v>208</v>
      </c>
      <c r="AB511" s="193">
        <v>99.93</v>
      </c>
      <c r="AC511" s="193">
        <v>100</v>
      </c>
      <c r="AD511" s="193" t="s">
        <v>186</v>
      </c>
      <c r="AE511" s="193">
        <v>99.98</v>
      </c>
      <c r="AF511" s="3" t="str">
        <f t="shared" si="33"/>
        <v>&gt;99</v>
      </c>
      <c r="AG511" s="1" t="s">
        <v>137</v>
      </c>
      <c r="AH511" s="1">
        <v>100</v>
      </c>
      <c r="AI511" s="1">
        <v>99.98</v>
      </c>
      <c r="AJ511" s="193">
        <v>99.98</v>
      </c>
      <c r="AK511" s="193">
        <v>99.98</v>
      </c>
      <c r="AL511" s="193">
        <v>99.98</v>
      </c>
      <c r="AM511" s="193">
        <v>99.98</v>
      </c>
      <c r="AN511" s="193">
        <v>99.93</v>
      </c>
    </row>
    <row r="512" spans="23:40">
      <c r="W512" s="1" t="s">
        <v>1745</v>
      </c>
      <c r="X512" s="1" t="s">
        <v>446</v>
      </c>
      <c r="Y512" s="1" t="s">
        <v>450</v>
      </c>
      <c r="Z512" s="1" t="s">
        <v>589</v>
      </c>
      <c r="AA512" s="193" t="s">
        <v>208</v>
      </c>
      <c r="AB512" s="193">
        <v>98.76</v>
      </c>
      <c r="AC512" s="193">
        <v>98.95</v>
      </c>
      <c r="AD512" s="193" t="s">
        <v>186</v>
      </c>
      <c r="AE512" s="193">
        <v>98.86</v>
      </c>
      <c r="AF512" s="3" t="str">
        <f t="shared" si="33"/>
        <v>&lt;99</v>
      </c>
      <c r="AG512" s="1" t="s">
        <v>137</v>
      </c>
      <c r="AH512" s="1">
        <v>100</v>
      </c>
      <c r="AI512" s="1">
        <v>100</v>
      </c>
      <c r="AJ512" s="193">
        <v>97.5</v>
      </c>
      <c r="AK512" s="193">
        <v>100</v>
      </c>
      <c r="AL512" s="193">
        <v>99.97</v>
      </c>
      <c r="AM512" s="193">
        <v>99.98</v>
      </c>
      <c r="AN512" s="193">
        <v>99.88</v>
      </c>
    </row>
    <row r="513" spans="23:40">
      <c r="W513" s="1" t="s">
        <v>1193</v>
      </c>
      <c r="X513" s="1" t="s">
        <v>446</v>
      </c>
      <c r="Y513" s="1" t="s">
        <v>448</v>
      </c>
      <c r="Z513" s="1" t="s">
        <v>589</v>
      </c>
      <c r="AA513" s="193" t="s">
        <v>208</v>
      </c>
      <c r="AB513" s="193">
        <v>99.97</v>
      </c>
      <c r="AC513" s="193">
        <v>99.92</v>
      </c>
      <c r="AD513" s="193">
        <v>99.96</v>
      </c>
      <c r="AE513" s="193">
        <v>99.94</v>
      </c>
      <c r="AF513" s="3" t="str">
        <f t="shared" si="33"/>
        <v>&gt;99</v>
      </c>
      <c r="AG513" s="1" t="s">
        <v>137</v>
      </c>
      <c r="AH513" s="1">
        <v>100</v>
      </c>
      <c r="AI513" s="1">
        <v>99.99</v>
      </c>
      <c r="AJ513" s="193">
        <v>99.89</v>
      </c>
      <c r="AK513" s="193">
        <v>99.97</v>
      </c>
      <c r="AL513" s="193">
        <v>99.79</v>
      </c>
      <c r="AM513" s="193">
        <v>99.92</v>
      </c>
      <c r="AN513" s="193">
        <v>99.63</v>
      </c>
    </row>
    <row r="514" spans="23:40">
      <c r="W514" s="1" t="s">
        <v>751</v>
      </c>
      <c r="X514" s="1" t="s">
        <v>445</v>
      </c>
      <c r="Y514" s="1" t="s">
        <v>450</v>
      </c>
      <c r="Z514" s="1" t="s">
        <v>589</v>
      </c>
      <c r="AA514" s="193" t="s">
        <v>208</v>
      </c>
      <c r="AB514" s="193">
        <v>99.74</v>
      </c>
      <c r="AC514" s="193">
        <v>100</v>
      </c>
      <c r="AD514" s="193">
        <v>100</v>
      </c>
      <c r="AE514" s="193">
        <v>99.95</v>
      </c>
      <c r="AF514" s="3" t="str">
        <f t="shared" si="33"/>
        <v>&gt;99</v>
      </c>
      <c r="AG514" s="1" t="s">
        <v>137</v>
      </c>
      <c r="AH514" s="1">
        <v>100</v>
      </c>
      <c r="AI514" s="1">
        <v>100</v>
      </c>
      <c r="AJ514" s="193">
        <v>99.89</v>
      </c>
      <c r="AK514" s="193">
        <v>100</v>
      </c>
      <c r="AL514" s="193">
        <v>100</v>
      </c>
      <c r="AM514" s="193">
        <v>98.46</v>
      </c>
      <c r="AN514" s="193">
        <v>99.99</v>
      </c>
    </row>
    <row r="515" spans="23:40">
      <c r="W515" s="1" t="s">
        <v>1226</v>
      </c>
      <c r="X515" s="1" t="s">
        <v>446</v>
      </c>
      <c r="Y515" s="1" t="s">
        <v>453</v>
      </c>
      <c r="Z515" s="1" t="s">
        <v>589</v>
      </c>
      <c r="AA515" s="193" t="s">
        <v>208</v>
      </c>
      <c r="AB515" s="193">
        <v>99.97</v>
      </c>
      <c r="AC515" s="193">
        <v>99.99</v>
      </c>
      <c r="AD515" s="193" t="s">
        <v>186</v>
      </c>
      <c r="AE515" s="193">
        <v>99.98</v>
      </c>
      <c r="AF515" s="3" t="str">
        <f t="shared" si="33"/>
        <v>&gt;99</v>
      </c>
      <c r="AG515" s="1" t="s">
        <v>509</v>
      </c>
      <c r="AH515" s="1">
        <v>100</v>
      </c>
      <c r="AI515" s="1">
        <v>99.99</v>
      </c>
      <c r="AJ515" s="193">
        <v>99.97</v>
      </c>
      <c r="AK515" s="193">
        <v>100</v>
      </c>
      <c r="AL515" s="193">
        <v>100</v>
      </c>
      <c r="AM515" s="193">
        <v>99.99</v>
      </c>
      <c r="AN515" s="193">
        <v>94.49</v>
      </c>
    </row>
    <row r="516" spans="23:40">
      <c r="W516" s="1" t="s">
        <v>3009</v>
      </c>
      <c r="X516" s="1" t="s">
        <v>446</v>
      </c>
      <c r="Y516" s="1" t="s">
        <v>449</v>
      </c>
      <c r="Z516" s="1" t="s">
        <v>589</v>
      </c>
      <c r="AA516" s="193" t="s">
        <v>208</v>
      </c>
      <c r="AB516" s="193" t="s">
        <v>186</v>
      </c>
      <c r="AC516" s="193" t="s">
        <v>186</v>
      </c>
      <c r="AD516" s="193" t="s">
        <v>186</v>
      </c>
      <c r="AE516" s="193" t="s">
        <v>186</v>
      </c>
      <c r="AF516" s="3" t="str">
        <f t="shared" ref="AF516:AF579" si="34">IF(AE516&lt;99,"&lt;99","&gt;99")</f>
        <v>&gt;99</v>
      </c>
      <c r="AG516" s="1" t="s">
        <v>509</v>
      </c>
      <c r="AH516" s="1" t="s">
        <v>186</v>
      </c>
      <c r="AI516" s="1" t="s">
        <v>186</v>
      </c>
      <c r="AJ516" s="193">
        <v>100</v>
      </c>
      <c r="AK516" s="193">
        <v>100</v>
      </c>
      <c r="AL516" s="193">
        <v>100</v>
      </c>
      <c r="AM516" s="193">
        <v>100</v>
      </c>
      <c r="AN516" s="193">
        <v>100</v>
      </c>
    </row>
    <row r="517" spans="23:40">
      <c r="W517" s="1" t="s">
        <v>2383</v>
      </c>
      <c r="X517" s="1" t="s">
        <v>446</v>
      </c>
      <c r="Y517" s="1" t="s">
        <v>450</v>
      </c>
      <c r="Z517" s="1" t="s">
        <v>589</v>
      </c>
      <c r="AA517" s="193" t="s">
        <v>208</v>
      </c>
      <c r="AB517" s="193">
        <v>99.98</v>
      </c>
      <c r="AC517" s="193">
        <v>100</v>
      </c>
      <c r="AD517" s="193" t="s">
        <v>186</v>
      </c>
      <c r="AE517" s="193">
        <v>100</v>
      </c>
      <c r="AF517" s="3" t="str">
        <f t="shared" si="34"/>
        <v>&gt;99</v>
      </c>
      <c r="AG517" s="1" t="s">
        <v>137</v>
      </c>
      <c r="AH517" s="1">
        <v>99.95</v>
      </c>
      <c r="AI517" s="1">
        <v>100</v>
      </c>
      <c r="AJ517" s="193">
        <v>100</v>
      </c>
      <c r="AK517" s="193">
        <v>99.99</v>
      </c>
      <c r="AL517" s="193">
        <v>99.98</v>
      </c>
      <c r="AM517" s="193">
        <v>99.99</v>
      </c>
      <c r="AN517" s="193">
        <v>99.8</v>
      </c>
    </row>
    <row r="518" spans="23:40">
      <c r="W518" s="1" t="s">
        <v>3344</v>
      </c>
      <c r="X518" s="1" t="s">
        <v>446</v>
      </c>
      <c r="Y518" s="1" t="s">
        <v>454</v>
      </c>
      <c r="Z518" s="1" t="s">
        <v>589</v>
      </c>
      <c r="AA518" s="193" t="str">
        <f>_xlfn.XLOOKUP(Y518,B:B,A:A,0,0)</f>
        <v>IBIRITÉ</v>
      </c>
      <c r="AB518" s="193">
        <v>96.48</v>
      </c>
      <c r="AC518" s="193">
        <v>93.12</v>
      </c>
      <c r="AD518" s="193" t="s">
        <v>186</v>
      </c>
      <c r="AE518" s="193">
        <v>94.38</v>
      </c>
      <c r="AF518" s="3" t="str">
        <f t="shared" si="34"/>
        <v>&lt;99</v>
      </c>
      <c r="AG518" s="1" t="s">
        <v>65</v>
      </c>
      <c r="AH518" s="1">
        <v>99.23</v>
      </c>
      <c r="AI518" s="1">
        <v>98.92</v>
      </c>
      <c r="AJ518" s="193">
        <v>88.91</v>
      </c>
      <c r="AK518" s="193">
        <v>94.3</v>
      </c>
      <c r="AL518" s="193">
        <v>99.85</v>
      </c>
      <c r="AM518" s="193">
        <v>98.42</v>
      </c>
      <c r="AN518" s="193">
        <v>72.36</v>
      </c>
    </row>
    <row r="519" spans="23:40">
      <c r="W519" s="1" t="s">
        <v>652</v>
      </c>
      <c r="X519" s="1" t="s">
        <v>445</v>
      </c>
      <c r="Y519" s="1" t="s">
        <v>457</v>
      </c>
      <c r="Z519" s="1" t="s">
        <v>589</v>
      </c>
      <c r="AA519" s="193" t="s">
        <v>208</v>
      </c>
      <c r="AB519" s="193">
        <v>100</v>
      </c>
      <c r="AC519" s="193">
        <v>100</v>
      </c>
      <c r="AD519" s="193">
        <v>100</v>
      </c>
      <c r="AE519" s="193">
        <v>100</v>
      </c>
      <c r="AF519" s="3" t="str">
        <f t="shared" si="34"/>
        <v>&gt;99</v>
      </c>
      <c r="AG519" s="1" t="s">
        <v>137</v>
      </c>
      <c r="AH519" s="1">
        <v>100</v>
      </c>
      <c r="AI519" s="1">
        <v>100</v>
      </c>
      <c r="AJ519" s="193">
        <v>100</v>
      </c>
      <c r="AK519" s="193">
        <v>99.95</v>
      </c>
      <c r="AL519" s="193">
        <v>96.62</v>
      </c>
      <c r="AM519" s="193">
        <v>98.49</v>
      </c>
      <c r="AN519" s="193">
        <v>99.89</v>
      </c>
    </row>
    <row r="520" spans="23:40">
      <c r="W520" s="1" t="s">
        <v>2948</v>
      </c>
      <c r="X520" s="1" t="s">
        <v>446</v>
      </c>
      <c r="Y520" s="1" t="s">
        <v>450</v>
      </c>
      <c r="Z520" s="1" t="s">
        <v>589</v>
      </c>
      <c r="AA520" s="193" t="s">
        <v>208</v>
      </c>
      <c r="AB520" s="193">
        <v>99.36</v>
      </c>
      <c r="AC520" s="193">
        <v>99.42</v>
      </c>
      <c r="AD520" s="193">
        <v>100</v>
      </c>
      <c r="AE520" s="193">
        <v>99.49</v>
      </c>
      <c r="AF520" s="3" t="str">
        <f t="shared" si="34"/>
        <v>&gt;99</v>
      </c>
      <c r="AG520" s="1" t="s">
        <v>509</v>
      </c>
      <c r="AH520" s="1">
        <v>100</v>
      </c>
      <c r="AI520" s="1">
        <v>100</v>
      </c>
      <c r="AJ520" s="193">
        <v>98.88</v>
      </c>
      <c r="AK520" s="193">
        <v>100</v>
      </c>
      <c r="AL520" s="193">
        <v>99.95</v>
      </c>
      <c r="AM520" s="193">
        <v>96.84</v>
      </c>
      <c r="AN520" s="193">
        <v>100</v>
      </c>
    </row>
    <row r="521" spans="23:40">
      <c r="W521" s="1" t="s">
        <v>2504</v>
      </c>
      <c r="X521" s="1" t="s">
        <v>446</v>
      </c>
      <c r="Y521" s="1" t="s">
        <v>453</v>
      </c>
      <c r="Z521" s="1" t="s">
        <v>589</v>
      </c>
      <c r="AA521" s="193" t="s">
        <v>208</v>
      </c>
      <c r="AB521" s="193">
        <v>98.91</v>
      </c>
      <c r="AC521" s="193">
        <v>99.18</v>
      </c>
      <c r="AD521" s="193">
        <v>98.99</v>
      </c>
      <c r="AE521" s="193">
        <v>99.08</v>
      </c>
      <c r="AF521" s="3" t="str">
        <f t="shared" si="34"/>
        <v>&gt;99</v>
      </c>
      <c r="AG521" s="1" t="s">
        <v>137</v>
      </c>
      <c r="AH521" s="1">
        <v>99.85</v>
      </c>
      <c r="AI521" s="1">
        <v>99.92</v>
      </c>
      <c r="AJ521" s="193">
        <v>98.1</v>
      </c>
      <c r="AK521" s="193">
        <v>99.89</v>
      </c>
      <c r="AL521" s="193">
        <v>99.06</v>
      </c>
      <c r="AM521" s="193">
        <v>98.82</v>
      </c>
      <c r="AN521" s="193">
        <v>97.9</v>
      </c>
    </row>
    <row r="522" spans="23:40">
      <c r="W522" s="1" t="s">
        <v>4042</v>
      </c>
      <c r="X522" s="1" t="s">
        <v>446</v>
      </c>
      <c r="Y522" s="1" t="s">
        <v>450</v>
      </c>
      <c r="Z522" s="1" t="s">
        <v>589</v>
      </c>
      <c r="AA522" s="193" t="s">
        <v>208</v>
      </c>
      <c r="AB522" s="193">
        <v>100</v>
      </c>
      <c r="AC522" s="193">
        <v>100</v>
      </c>
      <c r="AD522" s="193" t="s">
        <v>186</v>
      </c>
      <c r="AE522" s="193">
        <v>100</v>
      </c>
      <c r="AF522" s="3" t="str">
        <f t="shared" si="34"/>
        <v>&gt;99</v>
      </c>
      <c r="AG522" s="1" t="s">
        <v>509</v>
      </c>
      <c r="AH522" s="1">
        <v>100</v>
      </c>
      <c r="AI522" s="1">
        <v>100</v>
      </c>
      <c r="AJ522" s="193">
        <v>100</v>
      </c>
      <c r="AK522" s="193">
        <v>100</v>
      </c>
      <c r="AL522" s="193">
        <v>100</v>
      </c>
      <c r="AM522" s="193">
        <v>100</v>
      </c>
      <c r="AN522" s="193">
        <v>99.73</v>
      </c>
    </row>
    <row r="523" spans="23:40">
      <c r="W523" s="1" t="s">
        <v>91</v>
      </c>
      <c r="X523" s="1" t="s">
        <v>446</v>
      </c>
      <c r="Y523" s="1" t="s">
        <v>457</v>
      </c>
      <c r="Z523" s="1" t="s">
        <v>589</v>
      </c>
      <c r="AA523" s="193" t="s">
        <v>208</v>
      </c>
      <c r="AB523" s="193" t="s">
        <v>186</v>
      </c>
      <c r="AC523" s="193" t="s">
        <v>186</v>
      </c>
      <c r="AD523" s="193" t="s">
        <v>186</v>
      </c>
      <c r="AE523" s="193" t="s">
        <v>186</v>
      </c>
      <c r="AF523" s="3" t="str">
        <f t="shared" si="34"/>
        <v>&gt;99</v>
      </c>
      <c r="AG523" s="1" t="s">
        <v>509</v>
      </c>
      <c r="AH523" s="1" t="s">
        <v>186</v>
      </c>
      <c r="AI523" s="1" t="s">
        <v>186</v>
      </c>
      <c r="AJ523" s="193">
        <v>100</v>
      </c>
      <c r="AK523" s="193">
        <v>100</v>
      </c>
      <c r="AL523" s="193">
        <v>100</v>
      </c>
      <c r="AM523" s="193">
        <v>100</v>
      </c>
      <c r="AN523" s="193">
        <v>100</v>
      </c>
    </row>
    <row r="524" spans="23:40">
      <c r="W524" s="1" t="s">
        <v>1706</v>
      </c>
      <c r="X524" s="1" t="s">
        <v>446</v>
      </c>
      <c r="Y524" s="1" t="s">
        <v>457</v>
      </c>
      <c r="Z524" s="1" t="s">
        <v>589</v>
      </c>
      <c r="AA524" s="193" t="s">
        <v>208</v>
      </c>
      <c r="AB524" s="193" t="s">
        <v>186</v>
      </c>
      <c r="AC524" s="193">
        <v>99.67</v>
      </c>
      <c r="AD524" s="193">
        <v>99.68</v>
      </c>
      <c r="AE524" s="193">
        <v>99.67</v>
      </c>
      <c r="AF524" s="3" t="str">
        <f t="shared" si="34"/>
        <v>&gt;99</v>
      </c>
      <c r="AG524" s="1" t="s">
        <v>137</v>
      </c>
      <c r="AH524" s="1">
        <v>100</v>
      </c>
      <c r="AI524" s="1">
        <v>99.29</v>
      </c>
      <c r="AJ524" s="193">
        <v>100</v>
      </c>
      <c r="AK524" s="193">
        <v>99.97</v>
      </c>
      <c r="AL524" s="193">
        <v>100</v>
      </c>
      <c r="AM524" s="193">
        <v>96.37</v>
      </c>
      <c r="AN524" s="193">
        <v>96.5</v>
      </c>
    </row>
    <row r="525" spans="23:40">
      <c r="W525" s="1" t="s">
        <v>861</v>
      </c>
      <c r="X525" s="1" t="s">
        <v>445</v>
      </c>
      <c r="Y525" s="1" t="s">
        <v>450</v>
      </c>
      <c r="Z525" s="1" t="s">
        <v>589</v>
      </c>
      <c r="AA525" s="193" t="s">
        <v>208</v>
      </c>
      <c r="AB525" s="193" t="s">
        <v>186</v>
      </c>
      <c r="AC525" s="193" t="s">
        <v>186</v>
      </c>
      <c r="AD525" s="193" t="s">
        <v>186</v>
      </c>
      <c r="AE525" s="193" t="s">
        <v>186</v>
      </c>
      <c r="AF525" s="3" t="str">
        <f t="shared" si="34"/>
        <v>&gt;99</v>
      </c>
      <c r="AG525" s="1" t="s">
        <v>137</v>
      </c>
      <c r="AH525" s="1" t="s">
        <v>186</v>
      </c>
      <c r="AI525" s="1" t="s">
        <v>186</v>
      </c>
      <c r="AJ525" s="193">
        <v>100</v>
      </c>
      <c r="AK525" s="193">
        <v>100</v>
      </c>
      <c r="AL525" s="193">
        <v>100</v>
      </c>
      <c r="AM525" s="193">
        <v>100</v>
      </c>
      <c r="AN525" s="193">
        <v>100</v>
      </c>
    </row>
    <row r="526" spans="23:40">
      <c r="W526" s="1" t="s">
        <v>612</v>
      </c>
      <c r="X526" s="1" t="s">
        <v>446</v>
      </c>
      <c r="Y526" s="1" t="s">
        <v>450</v>
      </c>
      <c r="Z526" s="1" t="s">
        <v>589</v>
      </c>
      <c r="AA526" s="193" t="s">
        <v>208</v>
      </c>
      <c r="AB526" s="193">
        <v>100</v>
      </c>
      <c r="AC526" s="193">
        <v>100</v>
      </c>
      <c r="AD526" s="193">
        <v>100</v>
      </c>
      <c r="AE526" s="193">
        <v>100</v>
      </c>
      <c r="AF526" s="3" t="str">
        <f t="shared" si="34"/>
        <v>&gt;99</v>
      </c>
      <c r="AG526" s="1" t="s">
        <v>137</v>
      </c>
      <c r="AH526" s="1">
        <v>100</v>
      </c>
      <c r="AI526" s="1">
        <v>100</v>
      </c>
      <c r="AJ526" s="193">
        <v>100</v>
      </c>
      <c r="AK526" s="193">
        <v>100</v>
      </c>
      <c r="AL526" s="193">
        <v>100</v>
      </c>
      <c r="AM526" s="193">
        <v>100</v>
      </c>
      <c r="AN526" s="193">
        <v>99.73</v>
      </c>
    </row>
    <row r="527" spans="23:40">
      <c r="W527" s="1" t="s">
        <v>1787</v>
      </c>
      <c r="X527" s="1" t="s">
        <v>446</v>
      </c>
      <c r="Y527" s="1" t="s">
        <v>457</v>
      </c>
      <c r="Z527" s="1" t="s">
        <v>589</v>
      </c>
      <c r="AA527" s="193" t="s">
        <v>208</v>
      </c>
      <c r="AB527" s="193" t="s">
        <v>186</v>
      </c>
      <c r="AC527" s="193">
        <v>97.55</v>
      </c>
      <c r="AD527" s="193" t="s">
        <v>186</v>
      </c>
      <c r="AE527" s="193">
        <v>97.55</v>
      </c>
      <c r="AF527" s="3" t="str">
        <f t="shared" si="34"/>
        <v>&lt;99</v>
      </c>
      <c r="AG527" s="1" t="s">
        <v>137</v>
      </c>
      <c r="AH527" s="1">
        <v>100</v>
      </c>
      <c r="AI527" s="1">
        <v>99.99</v>
      </c>
      <c r="AJ527" s="193">
        <v>94.67</v>
      </c>
      <c r="AK527" s="193">
        <v>99.02</v>
      </c>
      <c r="AL527" s="193">
        <v>97.88</v>
      </c>
      <c r="AM527" s="193">
        <v>98.83</v>
      </c>
      <c r="AN527" s="193">
        <v>100</v>
      </c>
    </row>
    <row r="528" spans="23:40">
      <c r="W528" s="1" t="s">
        <v>2506</v>
      </c>
      <c r="X528" s="1" t="s">
        <v>446</v>
      </c>
      <c r="Y528" s="1" t="s">
        <v>461</v>
      </c>
      <c r="Z528" s="1" t="s">
        <v>589</v>
      </c>
      <c r="AA528" s="193" t="s">
        <v>208</v>
      </c>
      <c r="AB528" s="193" t="s">
        <v>186</v>
      </c>
      <c r="AC528" s="193">
        <v>100</v>
      </c>
      <c r="AD528" s="193">
        <v>100</v>
      </c>
      <c r="AE528" s="193">
        <v>100</v>
      </c>
      <c r="AF528" s="3" t="str">
        <f t="shared" si="34"/>
        <v>&gt;99</v>
      </c>
      <c r="AG528" s="1" t="s">
        <v>137</v>
      </c>
      <c r="AH528" s="1">
        <v>100</v>
      </c>
      <c r="AI528" s="1">
        <v>100</v>
      </c>
      <c r="AJ528" s="193">
        <v>100</v>
      </c>
      <c r="AK528" s="193">
        <v>100</v>
      </c>
      <c r="AL528" s="193">
        <v>100</v>
      </c>
      <c r="AM528" s="193">
        <v>100</v>
      </c>
      <c r="AN528" s="193">
        <v>100</v>
      </c>
    </row>
    <row r="529" spans="23:40">
      <c r="W529" s="1" t="s">
        <v>2520</v>
      </c>
      <c r="X529" s="1" t="s">
        <v>446</v>
      </c>
      <c r="Y529" s="1" t="s">
        <v>460</v>
      </c>
      <c r="Z529" s="1" t="s">
        <v>589</v>
      </c>
      <c r="AA529" s="193" t="s">
        <v>208</v>
      </c>
      <c r="AB529" s="193">
        <v>100</v>
      </c>
      <c r="AC529" s="193">
        <v>100</v>
      </c>
      <c r="AD529" s="193">
        <v>100</v>
      </c>
      <c r="AE529" s="193">
        <v>100</v>
      </c>
      <c r="AF529" s="3" t="str">
        <f t="shared" si="34"/>
        <v>&gt;99</v>
      </c>
      <c r="AG529" s="1" t="s">
        <v>137</v>
      </c>
      <c r="AH529" s="1">
        <v>100</v>
      </c>
      <c r="AI529" s="1">
        <v>100</v>
      </c>
      <c r="AJ529" s="193">
        <v>100</v>
      </c>
      <c r="AK529" s="193">
        <v>99.96</v>
      </c>
      <c r="AL529" s="193">
        <v>100</v>
      </c>
      <c r="AM529" s="193">
        <v>99.43</v>
      </c>
      <c r="AN529" s="193">
        <v>99.56</v>
      </c>
    </row>
    <row r="530" spans="23:40">
      <c r="W530" s="1" t="s">
        <v>1759</v>
      </c>
      <c r="X530" s="1" t="s">
        <v>445</v>
      </c>
      <c r="Y530" s="1" t="s">
        <v>449</v>
      </c>
      <c r="Z530" s="1" t="s">
        <v>589</v>
      </c>
      <c r="AA530" s="193" t="s">
        <v>208</v>
      </c>
      <c r="AB530" s="193" t="s">
        <v>186</v>
      </c>
      <c r="AC530" s="193" t="s">
        <v>186</v>
      </c>
      <c r="AD530" s="193" t="s">
        <v>186</v>
      </c>
      <c r="AE530" s="193" t="s">
        <v>186</v>
      </c>
      <c r="AF530" s="3" t="str">
        <f t="shared" si="34"/>
        <v>&gt;99</v>
      </c>
      <c r="AG530" s="1" t="s">
        <v>137</v>
      </c>
      <c r="AH530" s="1" t="s">
        <v>186</v>
      </c>
      <c r="AI530" s="1" t="s">
        <v>186</v>
      </c>
      <c r="AJ530" s="193">
        <v>100</v>
      </c>
      <c r="AK530" s="193">
        <v>100</v>
      </c>
      <c r="AL530" s="193">
        <v>100</v>
      </c>
      <c r="AM530" s="193">
        <v>100</v>
      </c>
      <c r="AN530" s="193">
        <v>100</v>
      </c>
    </row>
    <row r="531" spans="23:40">
      <c r="W531" s="1" t="s">
        <v>2030</v>
      </c>
      <c r="X531" s="1" t="s">
        <v>446</v>
      </c>
      <c r="Y531" s="1" t="s">
        <v>448</v>
      </c>
      <c r="Z531" s="1" t="s">
        <v>589</v>
      </c>
      <c r="AA531" s="193" t="s">
        <v>208</v>
      </c>
      <c r="AB531" s="193" t="s">
        <v>186</v>
      </c>
      <c r="AC531" s="193" t="s">
        <v>186</v>
      </c>
      <c r="AD531" s="193" t="s">
        <v>186</v>
      </c>
      <c r="AE531" s="193" t="s">
        <v>186</v>
      </c>
      <c r="AF531" s="3" t="str">
        <f t="shared" si="34"/>
        <v>&gt;99</v>
      </c>
      <c r="AG531" s="1" t="s">
        <v>137</v>
      </c>
      <c r="AH531" s="1" t="s">
        <v>186</v>
      </c>
      <c r="AI531" s="1" t="s">
        <v>186</v>
      </c>
      <c r="AJ531" s="193">
        <v>100</v>
      </c>
      <c r="AK531" s="193">
        <v>100</v>
      </c>
      <c r="AL531" s="193">
        <v>100</v>
      </c>
      <c r="AM531" s="193">
        <v>100</v>
      </c>
      <c r="AN531" s="193">
        <v>100</v>
      </c>
    </row>
    <row r="532" spans="23:40">
      <c r="W532" s="1" t="s">
        <v>796</v>
      </c>
      <c r="X532" s="1" t="s">
        <v>445</v>
      </c>
      <c r="Y532" s="1" t="s">
        <v>448</v>
      </c>
      <c r="Z532" s="1" t="s">
        <v>589</v>
      </c>
      <c r="AA532" s="193" t="s">
        <v>208</v>
      </c>
      <c r="AB532" s="193">
        <v>98.35</v>
      </c>
      <c r="AC532" s="193">
        <v>98.17</v>
      </c>
      <c r="AD532" s="193" t="s">
        <v>186</v>
      </c>
      <c r="AE532" s="193">
        <v>98.23</v>
      </c>
      <c r="AF532" s="3" t="str">
        <f t="shared" si="34"/>
        <v>&lt;99</v>
      </c>
      <c r="AG532" s="1" t="s">
        <v>509</v>
      </c>
      <c r="AH532" s="1">
        <v>99.23</v>
      </c>
      <c r="AI532" s="1">
        <v>98.87</v>
      </c>
      <c r="AJ532" s="193">
        <v>97.37</v>
      </c>
      <c r="AK532" s="193">
        <v>99.67</v>
      </c>
      <c r="AL532" s="193">
        <v>99.85</v>
      </c>
      <c r="AM532" s="193">
        <v>92.7</v>
      </c>
      <c r="AN532" s="193">
        <v>98.38</v>
      </c>
    </row>
    <row r="533" spans="23:40">
      <c r="W533" s="1" t="s">
        <v>763</v>
      </c>
      <c r="X533" s="1" t="s">
        <v>445</v>
      </c>
      <c r="Y533" s="1" t="s">
        <v>447</v>
      </c>
      <c r="Z533" s="1" t="s">
        <v>589</v>
      </c>
      <c r="AA533" s="193" t="str">
        <f>_xlfn.XLOOKUP(Y533,B:B,A:A,0,0)</f>
        <v>SANTA LUZIA</v>
      </c>
      <c r="AB533" s="193">
        <v>100</v>
      </c>
      <c r="AC533" s="193">
        <v>99.94</v>
      </c>
      <c r="AD533" s="193">
        <v>99.47</v>
      </c>
      <c r="AE533" s="193">
        <v>99.91</v>
      </c>
      <c r="AF533" s="3" t="str">
        <f t="shared" si="34"/>
        <v>&gt;99</v>
      </c>
      <c r="AG533" s="1" t="s">
        <v>137</v>
      </c>
      <c r="AH533" s="1">
        <v>100</v>
      </c>
      <c r="AI533" s="1">
        <v>99.86</v>
      </c>
      <c r="AJ533" s="193">
        <v>99.97</v>
      </c>
      <c r="AK533" s="193">
        <v>100</v>
      </c>
      <c r="AL533" s="193">
        <v>100</v>
      </c>
      <c r="AM533" s="193">
        <v>100</v>
      </c>
      <c r="AN533" s="193">
        <v>100</v>
      </c>
    </row>
    <row r="534" spans="23:40">
      <c r="W534" s="1" t="s">
        <v>2525</v>
      </c>
      <c r="X534" s="1" t="s">
        <v>446</v>
      </c>
      <c r="Y534" s="1" t="s">
        <v>465</v>
      </c>
      <c r="Z534" s="1" t="s">
        <v>589</v>
      </c>
      <c r="AA534" s="193" t="s">
        <v>208</v>
      </c>
      <c r="AB534" s="193">
        <v>98.57</v>
      </c>
      <c r="AC534" s="193">
        <v>97.94</v>
      </c>
      <c r="AD534" s="193">
        <v>97.96</v>
      </c>
      <c r="AE534" s="193">
        <v>98.11</v>
      </c>
      <c r="AF534" s="3" t="str">
        <f t="shared" si="34"/>
        <v>&lt;99</v>
      </c>
      <c r="AG534" s="1" t="s">
        <v>137</v>
      </c>
      <c r="AH534" s="1">
        <v>100</v>
      </c>
      <c r="AI534" s="1">
        <v>95.91</v>
      </c>
      <c r="AJ534" s="193">
        <v>100</v>
      </c>
      <c r="AK534" s="193">
        <v>94.7</v>
      </c>
      <c r="AL534" s="193">
        <v>100</v>
      </c>
      <c r="AM534" s="193">
        <v>98.32</v>
      </c>
      <c r="AN534" s="193">
        <v>99.52</v>
      </c>
    </row>
    <row r="535" spans="23:40">
      <c r="W535" s="1" t="s">
        <v>2930</v>
      </c>
      <c r="X535" s="1" t="s">
        <v>446</v>
      </c>
      <c r="Y535" s="2" t="s">
        <v>455</v>
      </c>
      <c r="Z535" s="1" t="s">
        <v>589</v>
      </c>
      <c r="AA535" s="193" t="str">
        <f>_xlfn.XLOOKUP(Y535,B:B,A:A,0,0)</f>
        <v>RIBEIRÃO DAS NEVES</v>
      </c>
      <c r="AB535" s="193">
        <v>96.43</v>
      </c>
      <c r="AC535" s="193">
        <v>99.54</v>
      </c>
      <c r="AD535" s="193" t="s">
        <v>186</v>
      </c>
      <c r="AE535" s="193">
        <v>98.57</v>
      </c>
      <c r="AF535" s="3" t="str">
        <f t="shared" si="34"/>
        <v>&lt;99</v>
      </c>
      <c r="AG535" s="1" t="s">
        <v>509</v>
      </c>
      <c r="AH535" s="1">
        <v>99.93</v>
      </c>
      <c r="AI535" s="1">
        <v>97.04</v>
      </c>
      <c r="AJ535" s="193">
        <v>99.87</v>
      </c>
      <c r="AK535" s="193">
        <v>99.96</v>
      </c>
      <c r="AL535" s="193">
        <v>94.38</v>
      </c>
      <c r="AM535" s="193">
        <v>98.53</v>
      </c>
      <c r="AN535" s="193">
        <v>97.86</v>
      </c>
    </row>
    <row r="536" spans="23:40">
      <c r="W536" s="1" t="s">
        <v>2224</v>
      </c>
      <c r="X536" s="1" t="s">
        <v>445</v>
      </c>
      <c r="Y536" s="2" t="s">
        <v>455</v>
      </c>
      <c r="Z536" s="1" t="s">
        <v>589</v>
      </c>
      <c r="AA536" s="193" t="str">
        <f>_xlfn.XLOOKUP(Y536,B:B,A:A,0,0)</f>
        <v>RIBEIRÃO DAS NEVES</v>
      </c>
      <c r="AB536" s="193">
        <v>98.78</v>
      </c>
      <c r="AC536" s="193">
        <v>98.52</v>
      </c>
      <c r="AD536" s="193" t="s">
        <v>186</v>
      </c>
      <c r="AE536" s="193">
        <v>98.6</v>
      </c>
      <c r="AF536" s="3" t="str">
        <f t="shared" si="34"/>
        <v>&lt;99</v>
      </c>
      <c r="AG536" s="1" t="s">
        <v>509</v>
      </c>
      <c r="AH536" s="1">
        <v>83.42</v>
      </c>
      <c r="AI536" s="1">
        <v>99.33</v>
      </c>
      <c r="AJ536" s="193">
        <v>99.97</v>
      </c>
      <c r="AK536" s="193">
        <v>100</v>
      </c>
      <c r="AL536" s="193">
        <v>99.89</v>
      </c>
      <c r="AM536" s="193">
        <v>99.97</v>
      </c>
      <c r="AN536" s="193">
        <v>87.48</v>
      </c>
    </row>
    <row r="537" spans="23:40">
      <c r="W537" s="1" t="s">
        <v>2212</v>
      </c>
      <c r="X537" s="1" t="s">
        <v>446</v>
      </c>
      <c r="Y537" s="1" t="s">
        <v>457</v>
      </c>
      <c r="Z537" s="1" t="s">
        <v>589</v>
      </c>
      <c r="AA537" s="193" t="s">
        <v>208</v>
      </c>
      <c r="AB537" s="193">
        <v>99.72</v>
      </c>
      <c r="AC537" s="193">
        <v>99.66</v>
      </c>
      <c r="AD537" s="193">
        <v>99.78</v>
      </c>
      <c r="AE537" s="193">
        <v>99.69</v>
      </c>
      <c r="AF537" s="3" t="str">
        <f t="shared" si="34"/>
        <v>&gt;99</v>
      </c>
      <c r="AG537" s="1" t="s">
        <v>137</v>
      </c>
      <c r="AH537" s="1">
        <v>100</v>
      </c>
      <c r="AI537" s="1">
        <v>99.35</v>
      </c>
      <c r="AJ537" s="193">
        <v>99.97</v>
      </c>
      <c r="AK537" s="193">
        <v>99.96</v>
      </c>
      <c r="AL537" s="193">
        <v>99.98</v>
      </c>
      <c r="AM537" s="193">
        <v>99.89</v>
      </c>
      <c r="AN537" s="193">
        <v>99.98</v>
      </c>
    </row>
    <row r="538" spans="23:40">
      <c r="W538" s="1" t="s">
        <v>2411</v>
      </c>
      <c r="X538" s="1" t="s">
        <v>446</v>
      </c>
      <c r="Y538" s="1" t="s">
        <v>457</v>
      </c>
      <c r="Z538" s="1" t="s">
        <v>589</v>
      </c>
      <c r="AA538" s="193" t="s">
        <v>208</v>
      </c>
      <c r="AB538" s="193">
        <v>100</v>
      </c>
      <c r="AC538" s="193">
        <v>100</v>
      </c>
      <c r="AD538" s="193">
        <v>100</v>
      </c>
      <c r="AE538" s="193">
        <v>100</v>
      </c>
      <c r="AF538" s="3" t="str">
        <f t="shared" si="34"/>
        <v>&gt;99</v>
      </c>
      <c r="AG538" s="1" t="s">
        <v>137</v>
      </c>
      <c r="AH538" s="1">
        <v>100</v>
      </c>
      <c r="AI538" s="1">
        <v>100</v>
      </c>
      <c r="AJ538" s="193">
        <v>100</v>
      </c>
      <c r="AK538" s="193">
        <v>99.98</v>
      </c>
      <c r="AL538" s="193">
        <v>99.92</v>
      </c>
      <c r="AM538" s="193">
        <v>99.04</v>
      </c>
      <c r="AN538" s="193">
        <v>99.56</v>
      </c>
    </row>
    <row r="539" spans="23:40">
      <c r="W539" s="1" t="s">
        <v>2130</v>
      </c>
      <c r="X539" s="1" t="s">
        <v>446</v>
      </c>
      <c r="Y539" s="1" t="s">
        <v>449</v>
      </c>
      <c r="Z539" s="1" t="s">
        <v>589</v>
      </c>
      <c r="AA539" s="193" t="s">
        <v>208</v>
      </c>
      <c r="AB539" s="193">
        <v>99.78</v>
      </c>
      <c r="AC539" s="193">
        <v>99.46</v>
      </c>
      <c r="AD539" s="193">
        <v>99.9</v>
      </c>
      <c r="AE539" s="193">
        <v>99.55</v>
      </c>
      <c r="AF539" s="3" t="str">
        <f t="shared" si="34"/>
        <v>&gt;99</v>
      </c>
      <c r="AG539" s="1" t="s">
        <v>137</v>
      </c>
      <c r="AH539" s="1">
        <v>100</v>
      </c>
      <c r="AI539" s="1">
        <v>98.92</v>
      </c>
      <c r="AJ539" s="193">
        <v>100</v>
      </c>
      <c r="AK539" s="193">
        <v>100</v>
      </c>
      <c r="AL539" s="193">
        <v>99.94</v>
      </c>
      <c r="AM539" s="193">
        <v>99.98</v>
      </c>
      <c r="AN539" s="193">
        <v>97.37</v>
      </c>
    </row>
    <row r="540" spans="23:40">
      <c r="W540" s="1" t="s">
        <v>2054</v>
      </c>
      <c r="X540" s="1" t="s">
        <v>446</v>
      </c>
      <c r="Y540" s="1" t="s">
        <v>449</v>
      </c>
      <c r="Z540" s="1" t="s">
        <v>589</v>
      </c>
      <c r="AA540" s="193" t="s">
        <v>208</v>
      </c>
      <c r="AB540" s="193" t="s">
        <v>186</v>
      </c>
      <c r="AC540" s="193">
        <v>97.58</v>
      </c>
      <c r="AD540" s="193" t="s">
        <v>186</v>
      </c>
      <c r="AE540" s="193">
        <v>97.58</v>
      </c>
      <c r="AF540" s="3" t="str">
        <f t="shared" si="34"/>
        <v>&lt;99</v>
      </c>
      <c r="AG540" s="1" t="s">
        <v>137</v>
      </c>
      <c r="AH540" s="1">
        <v>100</v>
      </c>
      <c r="AI540" s="1">
        <v>94.77</v>
      </c>
      <c r="AJ540" s="193">
        <v>99.97</v>
      </c>
      <c r="AK540" s="193">
        <v>100</v>
      </c>
      <c r="AL540" s="193">
        <v>99.93</v>
      </c>
      <c r="AM540" s="193">
        <v>99.89</v>
      </c>
      <c r="AN540" s="193">
        <v>93.28</v>
      </c>
    </row>
    <row r="541" spans="23:40">
      <c r="W541" s="1" t="s">
        <v>2038</v>
      </c>
      <c r="X541" s="1" t="s">
        <v>446</v>
      </c>
      <c r="Y541" s="1" t="s">
        <v>449</v>
      </c>
      <c r="Z541" s="1" t="s">
        <v>589</v>
      </c>
      <c r="AA541" s="193" t="s">
        <v>208</v>
      </c>
      <c r="AB541" s="193">
        <v>98.58</v>
      </c>
      <c r="AC541" s="193">
        <v>99.34</v>
      </c>
      <c r="AD541" s="193">
        <v>99.38</v>
      </c>
      <c r="AE541" s="193">
        <v>99.18</v>
      </c>
      <c r="AF541" s="3" t="str">
        <f t="shared" si="34"/>
        <v>&gt;99</v>
      </c>
      <c r="AG541" s="1" t="s">
        <v>137</v>
      </c>
      <c r="AH541" s="1">
        <v>100</v>
      </c>
      <c r="AI541" s="1">
        <v>99.97</v>
      </c>
      <c r="AJ541" s="193">
        <v>98.23</v>
      </c>
      <c r="AK541" s="193">
        <v>92.8</v>
      </c>
      <c r="AL541" s="193">
        <v>92.62</v>
      </c>
      <c r="AM541" s="193">
        <v>92.88</v>
      </c>
      <c r="AN541" s="193">
        <v>91.57</v>
      </c>
    </row>
    <row r="542" spans="23:40">
      <c r="W542" s="1" t="s">
        <v>649</v>
      </c>
      <c r="X542" s="1" t="s">
        <v>446</v>
      </c>
      <c r="Y542" s="1" t="s">
        <v>457</v>
      </c>
      <c r="Z542" s="1" t="s">
        <v>589</v>
      </c>
      <c r="AA542" s="193" t="s">
        <v>208</v>
      </c>
      <c r="AB542" s="193">
        <v>100</v>
      </c>
      <c r="AC542" s="193">
        <v>99.73</v>
      </c>
      <c r="AD542" s="193">
        <v>100</v>
      </c>
      <c r="AE542" s="193">
        <v>99.82</v>
      </c>
      <c r="AF542" s="3" t="str">
        <f t="shared" si="34"/>
        <v>&gt;99</v>
      </c>
      <c r="AG542" s="1" t="s">
        <v>137</v>
      </c>
      <c r="AH542" s="1">
        <v>100</v>
      </c>
      <c r="AI542" s="1">
        <v>99.69</v>
      </c>
      <c r="AJ542" s="193">
        <v>99.91</v>
      </c>
      <c r="AK542" s="193">
        <v>99.93</v>
      </c>
      <c r="AL542" s="193">
        <v>100</v>
      </c>
      <c r="AM542" s="193">
        <v>99.59</v>
      </c>
      <c r="AN542" s="193">
        <v>97.09</v>
      </c>
    </row>
    <row r="543" spans="23:40">
      <c r="W543" s="1" t="s">
        <v>2074</v>
      </c>
      <c r="X543" s="1" t="s">
        <v>446</v>
      </c>
      <c r="Y543" s="1" t="s">
        <v>449</v>
      </c>
      <c r="Z543" s="1" t="s">
        <v>589</v>
      </c>
      <c r="AA543" s="193" t="s">
        <v>208</v>
      </c>
      <c r="AB543" s="193">
        <v>98.9</v>
      </c>
      <c r="AC543" s="193">
        <v>99.03</v>
      </c>
      <c r="AD543" s="193" t="s">
        <v>186</v>
      </c>
      <c r="AE543" s="193">
        <v>99.01</v>
      </c>
      <c r="AF543" s="3" t="str">
        <f t="shared" si="34"/>
        <v>&gt;99</v>
      </c>
      <c r="AG543" s="1" t="s">
        <v>137</v>
      </c>
      <c r="AH543" s="1">
        <v>100</v>
      </c>
      <c r="AI543" s="1">
        <v>97.87</v>
      </c>
      <c r="AJ543" s="193">
        <v>99.97</v>
      </c>
      <c r="AK543" s="193">
        <v>99.87</v>
      </c>
      <c r="AL543" s="193">
        <v>100</v>
      </c>
      <c r="AM543" s="193">
        <v>99.73</v>
      </c>
      <c r="AN543" s="193">
        <v>97.28</v>
      </c>
    </row>
    <row r="544" spans="23:40">
      <c r="W544" s="1" t="s">
        <v>2079</v>
      </c>
      <c r="X544" s="1" t="s">
        <v>446</v>
      </c>
      <c r="Y544" s="1" t="s">
        <v>449</v>
      </c>
      <c r="Z544" s="1" t="s">
        <v>589</v>
      </c>
      <c r="AA544" s="193" t="s">
        <v>208</v>
      </c>
      <c r="AB544" s="193">
        <v>98.14</v>
      </c>
      <c r="AC544" s="193">
        <v>97.91</v>
      </c>
      <c r="AD544" s="193" t="s">
        <v>186</v>
      </c>
      <c r="AE544" s="193">
        <v>97.96</v>
      </c>
      <c r="AF544" s="3" t="str">
        <f t="shared" si="34"/>
        <v>&lt;99</v>
      </c>
      <c r="AG544" s="1" t="s">
        <v>137</v>
      </c>
      <c r="AH544" s="1">
        <v>70.64</v>
      </c>
      <c r="AI544" s="1">
        <v>99.92</v>
      </c>
      <c r="AJ544" s="193">
        <v>99.85</v>
      </c>
      <c r="AK544" s="193">
        <v>100</v>
      </c>
      <c r="AL544" s="193">
        <v>99.92</v>
      </c>
      <c r="AM544" s="193">
        <v>99.87</v>
      </c>
      <c r="AN544" s="193">
        <v>95.16</v>
      </c>
    </row>
    <row r="545" spans="23:40">
      <c r="W545" s="1" t="s">
        <v>2911</v>
      </c>
      <c r="X545" s="1" t="s">
        <v>446</v>
      </c>
      <c r="Y545" s="2" t="s">
        <v>455</v>
      </c>
      <c r="Z545" s="1" t="s">
        <v>589</v>
      </c>
      <c r="AA545" s="193" t="str">
        <f>_xlfn.XLOOKUP(Y545,B:B,A:A,0,0)</f>
        <v>RIBEIRÃO DAS NEVES</v>
      </c>
      <c r="AB545" s="193">
        <v>99.48</v>
      </c>
      <c r="AC545" s="193">
        <v>99.52</v>
      </c>
      <c r="AD545" s="193" t="s">
        <v>186</v>
      </c>
      <c r="AE545" s="193">
        <v>99.5</v>
      </c>
      <c r="AF545" s="3" t="str">
        <f t="shared" si="34"/>
        <v>&gt;99</v>
      </c>
      <c r="AG545" s="1" t="s">
        <v>509</v>
      </c>
      <c r="AH545" s="1">
        <v>100</v>
      </c>
      <c r="AI545" s="1">
        <v>99.09</v>
      </c>
      <c r="AJ545" s="193">
        <v>99.84</v>
      </c>
      <c r="AK545" s="193">
        <v>99.97</v>
      </c>
      <c r="AL545" s="193">
        <v>95.24</v>
      </c>
      <c r="AM545" s="193">
        <v>96.19</v>
      </c>
      <c r="AN545" s="193">
        <v>97.88</v>
      </c>
    </row>
    <row r="546" spans="23:40">
      <c r="W546" s="1" t="s">
        <v>1132</v>
      </c>
      <c r="X546" s="1" t="s">
        <v>446</v>
      </c>
      <c r="Y546" s="1" t="s">
        <v>449</v>
      </c>
      <c r="Z546" s="1" t="s">
        <v>589</v>
      </c>
      <c r="AA546" s="193" t="s">
        <v>208</v>
      </c>
      <c r="AB546" s="193">
        <v>100</v>
      </c>
      <c r="AC546" s="193">
        <v>100</v>
      </c>
      <c r="AD546" s="193">
        <v>99.98</v>
      </c>
      <c r="AE546" s="193">
        <v>100</v>
      </c>
      <c r="AF546" s="3" t="str">
        <f t="shared" si="34"/>
        <v>&gt;99</v>
      </c>
      <c r="AG546" s="1" t="s">
        <v>137</v>
      </c>
      <c r="AH546" s="1">
        <v>100</v>
      </c>
      <c r="AI546" s="1">
        <v>100</v>
      </c>
      <c r="AJ546" s="193">
        <v>100</v>
      </c>
      <c r="AK546" s="193">
        <v>100</v>
      </c>
      <c r="AL546" s="193">
        <v>100</v>
      </c>
      <c r="AM546" s="193">
        <v>100</v>
      </c>
      <c r="AN546" s="193">
        <v>92.08</v>
      </c>
    </row>
    <row r="547" spans="23:40">
      <c r="W547" s="1" t="s">
        <v>803</v>
      </c>
      <c r="X547" s="1" t="s">
        <v>445</v>
      </c>
      <c r="Y547" s="1" t="s">
        <v>448</v>
      </c>
      <c r="Z547" s="1" t="s">
        <v>589</v>
      </c>
      <c r="AA547" s="193" t="s">
        <v>208</v>
      </c>
      <c r="AB547" s="193">
        <v>99.98</v>
      </c>
      <c r="AC547" s="193">
        <v>99.91</v>
      </c>
      <c r="AD547" s="193" t="s">
        <v>186</v>
      </c>
      <c r="AE547" s="193">
        <v>99.94</v>
      </c>
      <c r="AF547" s="3" t="str">
        <f t="shared" si="34"/>
        <v>&gt;99</v>
      </c>
      <c r="AG547" s="1" t="s">
        <v>509</v>
      </c>
      <c r="AH547" s="1">
        <v>100</v>
      </c>
      <c r="AI547" s="1">
        <v>100</v>
      </c>
      <c r="AJ547" s="193">
        <v>99.88</v>
      </c>
      <c r="AK547" s="193">
        <v>100</v>
      </c>
      <c r="AL547" s="193">
        <v>99.81</v>
      </c>
      <c r="AM547" s="193">
        <v>99.96</v>
      </c>
      <c r="AN547" s="193">
        <v>99.62</v>
      </c>
    </row>
    <row r="548" spans="23:40">
      <c r="W548" s="1" t="s">
        <v>605</v>
      </c>
      <c r="X548" s="1" t="s">
        <v>446</v>
      </c>
      <c r="Y548" s="1" t="s">
        <v>450</v>
      </c>
      <c r="Z548" s="1" t="s">
        <v>589</v>
      </c>
      <c r="AA548" s="193" t="s">
        <v>208</v>
      </c>
      <c r="AB548" s="193">
        <v>99.97</v>
      </c>
      <c r="AC548" s="193">
        <v>100</v>
      </c>
      <c r="AD548" s="193">
        <v>100</v>
      </c>
      <c r="AE548" s="193">
        <v>99.99</v>
      </c>
      <c r="AF548" s="3" t="str">
        <f t="shared" si="34"/>
        <v>&gt;99</v>
      </c>
      <c r="AG548" s="1" t="s">
        <v>137</v>
      </c>
      <c r="AH548" s="1">
        <v>100</v>
      </c>
      <c r="AI548" s="1">
        <v>99.99</v>
      </c>
      <c r="AJ548" s="193">
        <v>100</v>
      </c>
      <c r="AK548" s="193">
        <v>100</v>
      </c>
      <c r="AL548" s="193">
        <v>100</v>
      </c>
      <c r="AM548" s="193">
        <v>99.99</v>
      </c>
      <c r="AN548" s="193">
        <v>99.98</v>
      </c>
    </row>
    <row r="549" spans="23:40">
      <c r="W549" s="1" t="s">
        <v>1556</v>
      </c>
      <c r="X549" s="1" t="s">
        <v>446</v>
      </c>
      <c r="Y549" s="1" t="s">
        <v>450</v>
      </c>
      <c r="Z549" s="1" t="s">
        <v>589</v>
      </c>
      <c r="AA549" s="193" t="s">
        <v>208</v>
      </c>
      <c r="AB549" s="193">
        <v>99.1</v>
      </c>
      <c r="AC549" s="193">
        <v>98.81</v>
      </c>
      <c r="AD549" s="193">
        <v>98.82</v>
      </c>
      <c r="AE549" s="193">
        <v>98.89</v>
      </c>
      <c r="AF549" s="3" t="str">
        <f t="shared" si="34"/>
        <v>&lt;99</v>
      </c>
      <c r="AG549" s="1" t="s">
        <v>137</v>
      </c>
      <c r="AH549" s="1">
        <v>100</v>
      </c>
      <c r="AI549" s="1">
        <v>97.59</v>
      </c>
      <c r="AJ549" s="193">
        <v>100</v>
      </c>
      <c r="AK549" s="193">
        <v>99.98</v>
      </c>
      <c r="AL549" s="193">
        <v>99.96</v>
      </c>
      <c r="AM549" s="193">
        <v>99.21</v>
      </c>
      <c r="AN549" s="193">
        <v>96.07</v>
      </c>
    </row>
    <row r="550" spans="23:40">
      <c r="W550" s="1" t="s">
        <v>2434</v>
      </c>
      <c r="X550" s="1" t="s">
        <v>446</v>
      </c>
      <c r="Y550" s="1" t="s">
        <v>450</v>
      </c>
      <c r="Z550" s="1" t="s">
        <v>589</v>
      </c>
      <c r="AA550" s="193" t="s">
        <v>208</v>
      </c>
      <c r="AB550" s="193">
        <v>99.9</v>
      </c>
      <c r="AC550" s="193">
        <v>99.84</v>
      </c>
      <c r="AD550" s="193">
        <v>100</v>
      </c>
      <c r="AE550" s="193">
        <v>99.9</v>
      </c>
      <c r="AF550" s="3" t="str">
        <f t="shared" si="34"/>
        <v>&gt;99</v>
      </c>
      <c r="AG550" s="1" t="s">
        <v>137</v>
      </c>
      <c r="AH550" s="1">
        <v>100</v>
      </c>
      <c r="AI550" s="1">
        <v>99.78</v>
      </c>
      <c r="AJ550" s="193">
        <v>100</v>
      </c>
      <c r="AK550" s="193">
        <v>100</v>
      </c>
      <c r="AL550" s="193">
        <v>99.86</v>
      </c>
      <c r="AM550" s="193">
        <v>99.95</v>
      </c>
      <c r="AN550" s="193">
        <v>98.27</v>
      </c>
    </row>
    <row r="551" spans="23:40">
      <c r="W551" s="1" t="s">
        <v>4113</v>
      </c>
      <c r="X551" s="1" t="s">
        <v>446</v>
      </c>
      <c r="Y551" s="1" t="s">
        <v>448</v>
      </c>
      <c r="Z551" s="1" t="s">
        <v>589</v>
      </c>
      <c r="AA551" s="193" t="s">
        <v>208</v>
      </c>
      <c r="AB551" s="193">
        <v>98.8</v>
      </c>
      <c r="AC551" s="193">
        <v>99.88</v>
      </c>
      <c r="AD551" s="193" t="s">
        <v>186</v>
      </c>
      <c r="AE551" s="193">
        <v>99.54</v>
      </c>
      <c r="AF551" s="3" t="str">
        <f t="shared" si="34"/>
        <v>&gt;99</v>
      </c>
      <c r="AG551" s="1" t="s">
        <v>137</v>
      </c>
      <c r="AH551" s="1">
        <v>94.11</v>
      </c>
      <c r="AI551" s="1">
        <v>99.96</v>
      </c>
      <c r="AJ551" s="193">
        <v>99.82</v>
      </c>
      <c r="AK551" s="193">
        <v>90.03</v>
      </c>
      <c r="AL551" s="193">
        <v>99.54</v>
      </c>
      <c r="AM551" s="193">
        <v>96.8</v>
      </c>
      <c r="AN551" s="193">
        <v>97.49</v>
      </c>
    </row>
    <row r="552" spans="23:40">
      <c r="W552" s="1" t="s">
        <v>2529</v>
      </c>
      <c r="X552" s="1" t="s">
        <v>446</v>
      </c>
      <c r="Y552" s="1" t="s">
        <v>465</v>
      </c>
      <c r="Z552" s="1" t="s">
        <v>589</v>
      </c>
      <c r="AA552" s="193" t="s">
        <v>208</v>
      </c>
      <c r="AB552" s="193" t="s">
        <v>186</v>
      </c>
      <c r="AC552" s="193">
        <v>99.97</v>
      </c>
      <c r="AD552" s="193">
        <v>100</v>
      </c>
      <c r="AE552" s="193">
        <v>99.98</v>
      </c>
      <c r="AF552" s="3" t="str">
        <f t="shared" si="34"/>
        <v>&gt;99</v>
      </c>
      <c r="AG552" s="1" t="s">
        <v>137</v>
      </c>
      <c r="AH552" s="1">
        <v>100</v>
      </c>
      <c r="AI552" s="1">
        <v>99.97</v>
      </c>
      <c r="AJ552" s="193">
        <v>99.98</v>
      </c>
      <c r="AK552" s="193">
        <v>100</v>
      </c>
      <c r="AL552" s="193">
        <v>99.99</v>
      </c>
      <c r="AM552" s="193">
        <v>99.59</v>
      </c>
      <c r="AN552" s="193">
        <v>99.45</v>
      </c>
    </row>
    <row r="553" spans="23:40">
      <c r="W553" s="1" t="s">
        <v>2500</v>
      </c>
      <c r="X553" s="1" t="s">
        <v>446</v>
      </c>
      <c r="Y553" s="1" t="s">
        <v>453</v>
      </c>
      <c r="Z553" s="1" t="s">
        <v>589</v>
      </c>
      <c r="AA553" s="193" t="s">
        <v>208</v>
      </c>
      <c r="AB553" s="193" t="s">
        <v>186</v>
      </c>
      <c r="AC553" s="193">
        <v>99.12</v>
      </c>
      <c r="AD553" s="193" t="s">
        <v>186</v>
      </c>
      <c r="AE553" s="193">
        <v>99.12</v>
      </c>
      <c r="AF553" s="3" t="str">
        <f t="shared" si="34"/>
        <v>&gt;99</v>
      </c>
      <c r="AG553" s="1" t="s">
        <v>509</v>
      </c>
      <c r="AH553" s="1">
        <v>99.72</v>
      </c>
      <c r="AI553" s="1">
        <v>99.87</v>
      </c>
      <c r="AJ553" s="193">
        <v>98.26</v>
      </c>
      <c r="AK553" s="193">
        <v>99.68</v>
      </c>
      <c r="AL553" s="193">
        <v>97.22</v>
      </c>
      <c r="AM553" s="193">
        <v>98.34</v>
      </c>
      <c r="AN553" s="193">
        <v>99.29</v>
      </c>
    </row>
    <row r="554" spans="23:40">
      <c r="W554" s="1" t="s">
        <v>1313</v>
      </c>
      <c r="X554" s="1" t="s">
        <v>446</v>
      </c>
      <c r="Y554" s="1" t="s">
        <v>450</v>
      </c>
      <c r="Z554" s="1" t="s">
        <v>589</v>
      </c>
      <c r="AA554" s="193" t="s">
        <v>208</v>
      </c>
      <c r="AB554" s="193">
        <v>99.9</v>
      </c>
      <c r="AC554" s="193">
        <v>100</v>
      </c>
      <c r="AD554" s="193">
        <v>99.98</v>
      </c>
      <c r="AE554" s="193">
        <v>99.98</v>
      </c>
      <c r="AF554" s="3" t="str">
        <f t="shared" si="34"/>
        <v>&gt;99</v>
      </c>
      <c r="AG554" s="1" t="s">
        <v>137</v>
      </c>
      <c r="AH554" s="1">
        <v>100</v>
      </c>
      <c r="AI554" s="1">
        <v>99.95</v>
      </c>
      <c r="AJ554" s="193">
        <v>100</v>
      </c>
      <c r="AK554" s="193">
        <v>100</v>
      </c>
      <c r="AL554" s="193">
        <v>99.64</v>
      </c>
      <c r="AM554" s="193">
        <v>99.8</v>
      </c>
      <c r="AN554" s="193">
        <v>90.33</v>
      </c>
    </row>
    <row r="555" spans="23:40">
      <c r="W555" s="1" t="s">
        <v>2348</v>
      </c>
      <c r="X555" s="1" t="s">
        <v>446</v>
      </c>
      <c r="Y555" s="1" t="s">
        <v>450</v>
      </c>
      <c r="Z555" s="1" t="s">
        <v>589</v>
      </c>
      <c r="AA555" s="193" t="s">
        <v>208</v>
      </c>
      <c r="AB555" s="193">
        <v>100</v>
      </c>
      <c r="AC555" s="193">
        <v>100</v>
      </c>
      <c r="AD555" s="193" t="s">
        <v>186</v>
      </c>
      <c r="AE555" s="193">
        <v>100</v>
      </c>
      <c r="AF555" s="3" t="str">
        <f t="shared" si="34"/>
        <v>&gt;99</v>
      </c>
      <c r="AG555" s="1" t="s">
        <v>137</v>
      </c>
      <c r="AH555" s="1">
        <v>100</v>
      </c>
      <c r="AI555" s="1">
        <v>100</v>
      </c>
      <c r="AJ555" s="193">
        <v>100</v>
      </c>
      <c r="AK555" s="193">
        <v>100</v>
      </c>
      <c r="AL555" s="193">
        <v>99.8</v>
      </c>
      <c r="AM555" s="193">
        <v>99.95</v>
      </c>
      <c r="AN555" s="193">
        <v>99.87</v>
      </c>
    </row>
    <row r="556" spans="23:40">
      <c r="W556" s="1" t="s">
        <v>2219</v>
      </c>
      <c r="X556" s="1" t="s">
        <v>446</v>
      </c>
      <c r="Y556" s="1" t="s">
        <v>463</v>
      </c>
      <c r="Z556" s="1" t="s">
        <v>589</v>
      </c>
      <c r="AA556" s="193" t="s">
        <v>208</v>
      </c>
      <c r="AB556" s="193">
        <v>95.37</v>
      </c>
      <c r="AC556" s="193">
        <v>95.8</v>
      </c>
      <c r="AD556" s="193">
        <v>95.94</v>
      </c>
      <c r="AE556" s="193">
        <v>95.75</v>
      </c>
      <c r="AF556" s="3" t="str">
        <f t="shared" si="34"/>
        <v>&lt;99</v>
      </c>
      <c r="AG556" s="1" t="s">
        <v>137</v>
      </c>
      <c r="AH556" s="1">
        <v>100</v>
      </c>
      <c r="AI556" s="1">
        <v>99.86</v>
      </c>
      <c r="AJ556" s="193">
        <v>90.86</v>
      </c>
      <c r="AK556" s="193">
        <v>99.14</v>
      </c>
      <c r="AL556" s="193">
        <v>98.3</v>
      </c>
      <c r="AM556" s="193">
        <v>99.32</v>
      </c>
      <c r="AN556" s="193">
        <v>98.78</v>
      </c>
    </row>
    <row r="557" spans="23:40">
      <c r="W557" s="1" t="s">
        <v>2390</v>
      </c>
      <c r="X557" s="1" t="s">
        <v>446</v>
      </c>
      <c r="Y557" s="1" t="s">
        <v>447</v>
      </c>
      <c r="Z557" s="1" t="s">
        <v>589</v>
      </c>
      <c r="AA557" s="193" t="str">
        <f>_xlfn.XLOOKUP(Y557,B:B,A:A,0,0)</f>
        <v>SANTA LUZIA</v>
      </c>
      <c r="AB557" s="193">
        <v>99.29</v>
      </c>
      <c r="AC557" s="193">
        <v>99.37</v>
      </c>
      <c r="AD557" s="193" t="s">
        <v>186</v>
      </c>
      <c r="AE557" s="193">
        <v>99.33</v>
      </c>
      <c r="AF557" s="3" t="str">
        <f t="shared" si="34"/>
        <v>&gt;99</v>
      </c>
      <c r="AG557" s="1" t="s">
        <v>137</v>
      </c>
      <c r="AH557" s="1">
        <v>100</v>
      </c>
      <c r="AI557" s="1">
        <v>99.99</v>
      </c>
      <c r="AJ557" s="193">
        <v>98.77</v>
      </c>
      <c r="AK557" s="193">
        <v>100</v>
      </c>
      <c r="AL557" s="193">
        <v>99.34</v>
      </c>
      <c r="AM557" s="193">
        <v>95.3</v>
      </c>
      <c r="AN557" s="193">
        <v>88.02</v>
      </c>
    </row>
    <row r="558" spans="23:40">
      <c r="W558" s="1" t="s">
        <v>4078</v>
      </c>
      <c r="X558" s="1" t="s">
        <v>446</v>
      </c>
      <c r="Y558" s="1" t="s">
        <v>463</v>
      </c>
      <c r="Z558" s="1" t="s">
        <v>589</v>
      </c>
      <c r="AA558" s="193" t="s">
        <v>208</v>
      </c>
      <c r="AB558" s="193" t="s">
        <v>186</v>
      </c>
      <c r="AC558" s="193">
        <v>100</v>
      </c>
      <c r="AD558" s="193">
        <v>99.98</v>
      </c>
      <c r="AE558" s="193">
        <v>100</v>
      </c>
      <c r="AF558" s="3" t="str">
        <f t="shared" si="34"/>
        <v>&gt;99</v>
      </c>
      <c r="AG558" s="1" t="s">
        <v>137</v>
      </c>
      <c r="AH558" s="1">
        <v>100</v>
      </c>
      <c r="AI558" s="1">
        <v>100</v>
      </c>
      <c r="AJ558" s="193">
        <v>99.99</v>
      </c>
      <c r="AK558" s="193">
        <v>100</v>
      </c>
      <c r="AL558" s="193">
        <v>99.99</v>
      </c>
      <c r="AM558" s="193">
        <v>100</v>
      </c>
      <c r="AN558" s="193">
        <v>98.99</v>
      </c>
    </row>
    <row r="559" spans="23:40">
      <c r="W559" s="1" t="s">
        <v>2979</v>
      </c>
      <c r="X559" s="1" t="s">
        <v>446</v>
      </c>
      <c r="Y559" s="1" t="s">
        <v>450</v>
      </c>
      <c r="Z559" s="1" t="s">
        <v>589</v>
      </c>
      <c r="AA559" s="193" t="s">
        <v>208</v>
      </c>
      <c r="AB559" s="193">
        <v>88.19</v>
      </c>
      <c r="AC559" s="193">
        <v>92.79</v>
      </c>
      <c r="AD559" s="193">
        <v>100</v>
      </c>
      <c r="AE559" s="193">
        <v>93.09</v>
      </c>
      <c r="AF559" s="3" t="str">
        <f t="shared" si="34"/>
        <v>&lt;99</v>
      </c>
      <c r="AG559" s="1" t="s">
        <v>509</v>
      </c>
      <c r="AH559" s="1">
        <v>100</v>
      </c>
      <c r="AI559" s="1">
        <v>92.26</v>
      </c>
      <c r="AJ559" s="193">
        <v>98.47</v>
      </c>
      <c r="AK559" s="193">
        <v>100</v>
      </c>
      <c r="AL559" s="193">
        <v>100</v>
      </c>
      <c r="AM559" s="193">
        <v>99.95</v>
      </c>
      <c r="AN559" s="193">
        <v>99.99</v>
      </c>
    </row>
    <row r="560" spans="23:40">
      <c r="W560" s="1" t="s">
        <v>1800</v>
      </c>
      <c r="X560" s="1" t="s">
        <v>446</v>
      </c>
      <c r="Y560" s="1" t="s">
        <v>448</v>
      </c>
      <c r="Z560" s="1" t="s">
        <v>589</v>
      </c>
      <c r="AA560" s="193" t="s">
        <v>208</v>
      </c>
      <c r="AB560" s="193">
        <v>99.85</v>
      </c>
      <c r="AC560" s="193">
        <v>99.84</v>
      </c>
      <c r="AD560" s="193" t="s">
        <v>186</v>
      </c>
      <c r="AE560" s="193">
        <v>99.84</v>
      </c>
      <c r="AF560" s="3" t="str">
        <f t="shared" si="34"/>
        <v>&gt;99</v>
      </c>
      <c r="AG560" s="1" t="s">
        <v>137</v>
      </c>
      <c r="AH560" s="1">
        <v>100</v>
      </c>
      <c r="AI560" s="1">
        <v>99.95</v>
      </c>
      <c r="AJ560" s="193">
        <v>99.71</v>
      </c>
      <c r="AK560" s="193">
        <v>99.78</v>
      </c>
      <c r="AL560" s="193">
        <v>99.84</v>
      </c>
      <c r="AM560" s="193">
        <v>99.6</v>
      </c>
      <c r="AN560" s="193">
        <v>99.98</v>
      </c>
    </row>
    <row r="561" spans="23:40">
      <c r="W561" s="1" t="s">
        <v>1439</v>
      </c>
      <c r="X561" s="1" t="s">
        <v>446</v>
      </c>
      <c r="Y561" s="1" t="s">
        <v>457</v>
      </c>
      <c r="Z561" s="1" t="s">
        <v>589</v>
      </c>
      <c r="AA561" s="193" t="s">
        <v>208</v>
      </c>
      <c r="AB561" s="193">
        <v>99.96</v>
      </c>
      <c r="AC561" s="193">
        <v>100</v>
      </c>
      <c r="AD561" s="193">
        <v>99.98</v>
      </c>
      <c r="AE561" s="193">
        <v>99.99</v>
      </c>
      <c r="AF561" s="3" t="str">
        <f t="shared" si="34"/>
        <v>&gt;99</v>
      </c>
      <c r="AG561" s="1" t="s">
        <v>137</v>
      </c>
      <c r="AH561" s="1">
        <v>100</v>
      </c>
      <c r="AI561" s="1">
        <v>99.98</v>
      </c>
      <c r="AJ561" s="193">
        <v>100</v>
      </c>
      <c r="AK561" s="193">
        <v>93.66</v>
      </c>
      <c r="AL561" s="193">
        <v>99.58</v>
      </c>
      <c r="AM561" s="193">
        <v>98.33</v>
      </c>
      <c r="AN561" s="193">
        <v>97.31</v>
      </c>
    </row>
    <row r="562" spans="23:40">
      <c r="W562" s="1" t="s">
        <v>2421</v>
      </c>
      <c r="X562" s="1" t="s">
        <v>446</v>
      </c>
      <c r="Y562" s="1" t="s">
        <v>447</v>
      </c>
      <c r="Z562" s="1" t="s">
        <v>589</v>
      </c>
      <c r="AA562" s="193" t="str">
        <f>_xlfn.XLOOKUP(Y562,B:B,A:A,0,0)</f>
        <v>SANTA LUZIA</v>
      </c>
      <c r="AB562" s="193" t="s">
        <v>186</v>
      </c>
      <c r="AC562" s="193">
        <v>99.91</v>
      </c>
      <c r="AD562" s="193" t="s">
        <v>186</v>
      </c>
      <c r="AE562" s="193">
        <v>99.91</v>
      </c>
      <c r="AF562" s="3" t="str">
        <f t="shared" si="34"/>
        <v>&gt;99</v>
      </c>
      <c r="AG562" s="1" t="s">
        <v>137</v>
      </c>
      <c r="AH562" s="1">
        <v>100</v>
      </c>
      <c r="AI562" s="1">
        <v>99.96</v>
      </c>
      <c r="AJ562" s="193">
        <v>99.85</v>
      </c>
      <c r="AK562" s="193">
        <v>99.97</v>
      </c>
      <c r="AL562" s="193">
        <v>99.76</v>
      </c>
      <c r="AM562" s="193">
        <v>99.92</v>
      </c>
      <c r="AN562" s="193">
        <v>98.33</v>
      </c>
    </row>
    <row r="563" spans="23:40">
      <c r="W563" s="1" t="s">
        <v>1756</v>
      </c>
      <c r="X563" s="1" t="s">
        <v>446</v>
      </c>
      <c r="Y563" s="1" t="s">
        <v>465</v>
      </c>
      <c r="Z563" s="1" t="s">
        <v>589</v>
      </c>
      <c r="AA563" s="193" t="s">
        <v>208</v>
      </c>
      <c r="AB563" s="193" t="s">
        <v>186</v>
      </c>
      <c r="AC563" s="193">
        <v>99.78</v>
      </c>
      <c r="AD563" s="193">
        <v>99.66</v>
      </c>
      <c r="AE563" s="193">
        <v>99.75</v>
      </c>
      <c r="AF563" s="3" t="str">
        <f t="shared" si="34"/>
        <v>&gt;99</v>
      </c>
      <c r="AG563" s="1" t="s">
        <v>137</v>
      </c>
      <c r="AH563" s="1">
        <v>100</v>
      </c>
      <c r="AI563" s="1">
        <v>99.99</v>
      </c>
      <c r="AJ563" s="193">
        <v>99.4</v>
      </c>
      <c r="AK563" s="193">
        <v>98.46</v>
      </c>
      <c r="AL563" s="193">
        <v>100</v>
      </c>
      <c r="AM563" s="193">
        <v>99.23</v>
      </c>
      <c r="AN563" s="193">
        <v>98.97</v>
      </c>
    </row>
    <row r="564" spans="23:40">
      <c r="W564" s="1" t="s">
        <v>2469</v>
      </c>
      <c r="X564" s="1" t="s">
        <v>446</v>
      </c>
      <c r="Y564" s="1" t="s">
        <v>464</v>
      </c>
      <c r="Z564" s="1" t="s">
        <v>589</v>
      </c>
      <c r="AA564" s="193" t="s">
        <v>208</v>
      </c>
      <c r="AB564" s="193">
        <v>98.75</v>
      </c>
      <c r="AC564" s="193">
        <v>98.49</v>
      </c>
      <c r="AD564" s="193">
        <v>98.5</v>
      </c>
      <c r="AE564" s="193">
        <v>98.55</v>
      </c>
      <c r="AF564" s="3" t="str">
        <f t="shared" si="34"/>
        <v>&lt;99</v>
      </c>
      <c r="AG564" s="1" t="s">
        <v>137</v>
      </c>
      <c r="AH564" s="1">
        <v>100</v>
      </c>
      <c r="AI564" s="1">
        <v>96.88</v>
      </c>
      <c r="AJ564" s="193">
        <v>99.99</v>
      </c>
      <c r="AK564" s="193">
        <v>98.23</v>
      </c>
      <c r="AL564" s="193">
        <v>99.92</v>
      </c>
      <c r="AM564" s="193">
        <v>99.23</v>
      </c>
      <c r="AN564" s="193">
        <v>96.54</v>
      </c>
    </row>
    <row r="565" spans="23:40">
      <c r="W565" s="1" t="s">
        <v>4073</v>
      </c>
      <c r="X565" s="1" t="s">
        <v>446</v>
      </c>
      <c r="Y565" s="1" t="s">
        <v>443</v>
      </c>
      <c r="Z565" s="1" t="s">
        <v>589</v>
      </c>
      <c r="AA565" s="193" t="str">
        <f>_xlfn.XLOOKUP(Y565,B:B,A:A,0,0)</f>
        <v>SANTA LUZIA</v>
      </c>
      <c r="AB565" s="193">
        <v>89.18</v>
      </c>
      <c r="AC565" s="193">
        <v>92.8</v>
      </c>
      <c r="AD565" s="193" t="s">
        <v>186</v>
      </c>
      <c r="AE565" s="193">
        <v>91.04</v>
      </c>
      <c r="AF565" s="3" t="str">
        <f t="shared" si="34"/>
        <v>&lt;99</v>
      </c>
      <c r="AG565" s="1" t="s">
        <v>137</v>
      </c>
      <c r="AH565" s="1">
        <v>100</v>
      </c>
      <c r="AI565" s="1">
        <v>100</v>
      </c>
      <c r="AJ565" s="193">
        <v>79.92</v>
      </c>
      <c r="AK565" s="193">
        <v>85.06</v>
      </c>
      <c r="AL565" s="193">
        <v>99.8</v>
      </c>
      <c r="AM565" s="193">
        <v>96.49</v>
      </c>
      <c r="AN565" s="193">
        <v>98.58</v>
      </c>
    </row>
    <row r="566" spans="23:40">
      <c r="W566" s="1" t="s">
        <v>850</v>
      </c>
      <c r="X566" s="1" t="s">
        <v>445</v>
      </c>
      <c r="Y566" s="1" t="s">
        <v>463</v>
      </c>
      <c r="Z566" s="1" t="s">
        <v>589</v>
      </c>
      <c r="AA566" s="193" t="s">
        <v>208</v>
      </c>
      <c r="AB566" s="193">
        <v>100</v>
      </c>
      <c r="AC566" s="193">
        <v>100</v>
      </c>
      <c r="AD566" s="193">
        <v>100</v>
      </c>
      <c r="AE566" s="193">
        <v>100</v>
      </c>
      <c r="AF566" s="3" t="str">
        <f t="shared" si="34"/>
        <v>&gt;99</v>
      </c>
      <c r="AG566" s="1" t="s">
        <v>137</v>
      </c>
      <c r="AH566" s="1">
        <v>100</v>
      </c>
      <c r="AI566" s="1">
        <v>100</v>
      </c>
      <c r="AJ566" s="193">
        <v>100</v>
      </c>
      <c r="AK566" s="193">
        <v>99.98</v>
      </c>
      <c r="AL566" s="193">
        <v>100</v>
      </c>
      <c r="AM566" s="193">
        <v>99.99</v>
      </c>
      <c r="AN566" s="193">
        <v>99.85</v>
      </c>
    </row>
    <row r="567" spans="23:40">
      <c r="W567" s="1" t="s">
        <v>2543</v>
      </c>
      <c r="X567" s="1" t="s">
        <v>446</v>
      </c>
      <c r="Y567" s="1" t="s">
        <v>459</v>
      </c>
      <c r="Z567" s="1" t="s">
        <v>589</v>
      </c>
      <c r="AA567" s="193" t="s">
        <v>208</v>
      </c>
      <c r="AB567" s="193">
        <v>98.27</v>
      </c>
      <c r="AC567" s="193">
        <v>100</v>
      </c>
      <c r="AD567" s="193">
        <v>99.98</v>
      </c>
      <c r="AE567" s="193">
        <v>99.73</v>
      </c>
      <c r="AF567" s="3" t="str">
        <f t="shared" si="34"/>
        <v>&gt;99</v>
      </c>
      <c r="AG567" s="1" t="s">
        <v>137</v>
      </c>
      <c r="AH567" s="1">
        <v>100</v>
      </c>
      <c r="AI567" s="1">
        <v>99.99</v>
      </c>
      <c r="AJ567" s="193">
        <v>99.42</v>
      </c>
      <c r="AK567" s="193">
        <v>99.97</v>
      </c>
      <c r="AL567" s="193">
        <v>91.51</v>
      </c>
      <c r="AM567" s="193">
        <v>98</v>
      </c>
      <c r="AN567" s="193">
        <v>97.18</v>
      </c>
    </row>
    <row r="568" spans="23:40">
      <c r="W568" s="1" t="s">
        <v>847</v>
      </c>
      <c r="X568" s="1" t="s">
        <v>446</v>
      </c>
      <c r="Y568" s="1" t="s">
        <v>463</v>
      </c>
      <c r="Z568" s="1" t="s">
        <v>589</v>
      </c>
      <c r="AA568" s="193" t="s">
        <v>208</v>
      </c>
      <c r="AB568" s="193">
        <v>99.9</v>
      </c>
      <c r="AC568" s="193">
        <v>99.91</v>
      </c>
      <c r="AD568" s="193">
        <v>99.92</v>
      </c>
      <c r="AE568" s="193">
        <v>99.91</v>
      </c>
      <c r="AF568" s="3" t="str">
        <f t="shared" si="34"/>
        <v>&gt;99</v>
      </c>
      <c r="AG568" s="1" t="s">
        <v>137</v>
      </c>
      <c r="AH568" s="1">
        <v>100</v>
      </c>
      <c r="AI568" s="1">
        <v>99.94</v>
      </c>
      <c r="AJ568" s="193">
        <v>99.86</v>
      </c>
      <c r="AK568" s="193">
        <v>100</v>
      </c>
      <c r="AL568" s="193">
        <v>99.92</v>
      </c>
      <c r="AM568" s="193">
        <v>99.97</v>
      </c>
      <c r="AN568" s="193">
        <v>92.38</v>
      </c>
    </row>
    <row r="569" spans="23:40">
      <c r="W569" s="1" t="s">
        <v>1884</v>
      </c>
      <c r="X569" s="1" t="s">
        <v>446</v>
      </c>
      <c r="Y569" s="1" t="s">
        <v>463</v>
      </c>
      <c r="Z569" s="1" t="s">
        <v>589</v>
      </c>
      <c r="AA569" s="193" t="s">
        <v>208</v>
      </c>
      <c r="AB569" s="193" t="s">
        <v>186</v>
      </c>
      <c r="AC569" s="193">
        <v>100</v>
      </c>
      <c r="AD569" s="193">
        <v>100</v>
      </c>
      <c r="AE569" s="193">
        <v>100</v>
      </c>
      <c r="AF569" s="3" t="str">
        <f t="shared" si="34"/>
        <v>&gt;99</v>
      </c>
      <c r="AG569" s="1" t="s">
        <v>137</v>
      </c>
      <c r="AH569" s="1">
        <v>100</v>
      </c>
      <c r="AI569" s="1">
        <v>100</v>
      </c>
      <c r="AJ569" s="193">
        <v>100</v>
      </c>
      <c r="AK569" s="193">
        <v>100</v>
      </c>
      <c r="AL569" s="193">
        <v>100</v>
      </c>
      <c r="AM569" s="193">
        <v>95.33</v>
      </c>
      <c r="AN569" s="193">
        <v>92.95</v>
      </c>
    </row>
    <row r="570" spans="23:40">
      <c r="W570" s="1" t="s">
        <v>2334</v>
      </c>
      <c r="X570" s="1" t="s">
        <v>446</v>
      </c>
      <c r="Y570" s="1" t="s">
        <v>463</v>
      </c>
      <c r="Z570" s="1" t="s">
        <v>589</v>
      </c>
      <c r="AA570" s="193" t="s">
        <v>208</v>
      </c>
      <c r="AB570" s="193">
        <v>99.95</v>
      </c>
      <c r="AC570" s="193">
        <v>100</v>
      </c>
      <c r="AD570" s="193">
        <v>100</v>
      </c>
      <c r="AE570" s="193">
        <v>99.99</v>
      </c>
      <c r="AF570" s="3" t="str">
        <f t="shared" si="34"/>
        <v>&gt;99</v>
      </c>
      <c r="AG570" s="1" t="s">
        <v>137</v>
      </c>
      <c r="AH570" s="1">
        <v>100</v>
      </c>
      <c r="AI570" s="1">
        <v>99.98</v>
      </c>
      <c r="AJ570" s="193">
        <v>100</v>
      </c>
      <c r="AK570" s="193">
        <v>100</v>
      </c>
      <c r="AL570" s="193">
        <v>98.75</v>
      </c>
      <c r="AM570" s="193">
        <v>99.21</v>
      </c>
      <c r="AN570" s="193">
        <v>97.85</v>
      </c>
    </row>
    <row r="571" spans="23:40">
      <c r="W571" s="1" t="s">
        <v>2551</v>
      </c>
      <c r="X571" s="1" t="s">
        <v>446</v>
      </c>
      <c r="Y571" s="1" t="s">
        <v>459</v>
      </c>
      <c r="Z571" s="1" t="s">
        <v>589</v>
      </c>
      <c r="AA571" s="193" t="s">
        <v>208</v>
      </c>
      <c r="AB571" s="193">
        <v>100</v>
      </c>
      <c r="AC571" s="193">
        <v>100</v>
      </c>
      <c r="AD571" s="193" t="s">
        <v>186</v>
      </c>
      <c r="AE571" s="193">
        <v>100</v>
      </c>
      <c r="AF571" s="3" t="str">
        <f t="shared" si="34"/>
        <v>&gt;99</v>
      </c>
      <c r="AG571" s="1" t="s">
        <v>137</v>
      </c>
      <c r="AH571" s="1">
        <v>100</v>
      </c>
      <c r="AI571" s="1">
        <v>100</v>
      </c>
      <c r="AJ571" s="193">
        <v>100</v>
      </c>
      <c r="AK571" s="193">
        <v>100</v>
      </c>
      <c r="AL571" s="193">
        <v>89.24</v>
      </c>
      <c r="AM571" s="193">
        <v>97.49</v>
      </c>
      <c r="AN571" s="193">
        <v>94.94</v>
      </c>
    </row>
    <row r="572" spans="23:40">
      <c r="W572" s="1" t="s">
        <v>2337</v>
      </c>
      <c r="X572" s="1" t="s">
        <v>446</v>
      </c>
      <c r="Y572" s="1" t="s">
        <v>463</v>
      </c>
      <c r="Z572" s="1" t="s">
        <v>589</v>
      </c>
      <c r="AA572" s="193" t="s">
        <v>208</v>
      </c>
      <c r="AB572" s="193" t="s">
        <v>186</v>
      </c>
      <c r="AC572" s="193">
        <v>100</v>
      </c>
      <c r="AD572" s="193">
        <v>100</v>
      </c>
      <c r="AE572" s="193">
        <v>100</v>
      </c>
      <c r="AF572" s="3" t="str">
        <f t="shared" si="34"/>
        <v>&gt;99</v>
      </c>
      <c r="AG572" s="1" t="s">
        <v>137</v>
      </c>
      <c r="AH572" s="1">
        <v>100</v>
      </c>
      <c r="AI572" s="1">
        <v>100</v>
      </c>
      <c r="AJ572" s="193">
        <v>100</v>
      </c>
      <c r="AK572" s="193">
        <v>100</v>
      </c>
      <c r="AL572" s="193">
        <v>100</v>
      </c>
      <c r="AM572" s="193">
        <v>100</v>
      </c>
      <c r="AN572" s="193">
        <v>98.52</v>
      </c>
    </row>
    <row r="573" spans="23:40">
      <c r="W573" s="1" t="s">
        <v>1919</v>
      </c>
      <c r="X573" s="1" t="s">
        <v>446</v>
      </c>
      <c r="Y573" s="1" t="s">
        <v>450</v>
      </c>
      <c r="Z573" s="1" t="s">
        <v>589</v>
      </c>
      <c r="AA573" s="193" t="s">
        <v>208</v>
      </c>
      <c r="AB573" s="193" t="s">
        <v>186</v>
      </c>
      <c r="AC573" s="193">
        <v>95.19</v>
      </c>
      <c r="AD573" s="193">
        <v>95.26</v>
      </c>
      <c r="AE573" s="193">
        <v>95.21</v>
      </c>
      <c r="AF573" s="3" t="str">
        <f t="shared" si="34"/>
        <v>&lt;99</v>
      </c>
      <c r="AG573" s="1" t="s">
        <v>137</v>
      </c>
      <c r="AH573" s="1">
        <v>99.6</v>
      </c>
      <c r="AI573" s="1">
        <v>99.96</v>
      </c>
      <c r="AJ573" s="193">
        <v>89.68</v>
      </c>
      <c r="AK573" s="193">
        <v>100</v>
      </c>
      <c r="AL573" s="193">
        <v>100</v>
      </c>
      <c r="AM573" s="193">
        <v>99.98</v>
      </c>
      <c r="AN573" s="193">
        <v>100</v>
      </c>
    </row>
    <row r="574" spans="23:40">
      <c r="W574" s="1" t="s">
        <v>2371</v>
      </c>
      <c r="X574" s="1" t="s">
        <v>446</v>
      </c>
      <c r="Y574" s="1" t="s">
        <v>463</v>
      </c>
      <c r="Z574" s="1" t="s">
        <v>589</v>
      </c>
      <c r="AA574" s="193" t="s">
        <v>208</v>
      </c>
      <c r="AB574" s="193">
        <v>100</v>
      </c>
      <c r="AC574" s="193">
        <v>100</v>
      </c>
      <c r="AD574" s="193">
        <v>100</v>
      </c>
      <c r="AE574" s="193">
        <v>100</v>
      </c>
      <c r="AF574" s="3" t="str">
        <f t="shared" si="34"/>
        <v>&gt;99</v>
      </c>
      <c r="AG574" s="1" t="s">
        <v>137</v>
      </c>
      <c r="AH574" s="1">
        <v>100</v>
      </c>
      <c r="AI574" s="1">
        <v>100</v>
      </c>
      <c r="AJ574" s="193">
        <v>100</v>
      </c>
      <c r="AK574" s="193">
        <v>100</v>
      </c>
      <c r="AL574" s="193">
        <v>100</v>
      </c>
      <c r="AM574" s="193">
        <v>99.99</v>
      </c>
      <c r="AN574" s="193">
        <v>99.81</v>
      </c>
    </row>
    <row r="575" spans="23:40">
      <c r="W575" s="1" t="s">
        <v>3316</v>
      </c>
      <c r="X575" s="1" t="s">
        <v>446</v>
      </c>
      <c r="Y575" s="1" t="s">
        <v>448</v>
      </c>
      <c r="Z575" s="1" t="s">
        <v>589</v>
      </c>
      <c r="AA575" s="193" t="s">
        <v>208</v>
      </c>
      <c r="AB575" s="193">
        <v>99.87</v>
      </c>
      <c r="AC575" s="193">
        <v>99.91</v>
      </c>
      <c r="AD575" s="193" t="s">
        <v>186</v>
      </c>
      <c r="AE575" s="193">
        <v>99.89</v>
      </c>
      <c r="AF575" s="3" t="str">
        <f t="shared" si="34"/>
        <v>&gt;99</v>
      </c>
      <c r="AG575" s="1" t="s">
        <v>137</v>
      </c>
      <c r="AH575" s="1">
        <v>100</v>
      </c>
      <c r="AI575" s="1">
        <v>99.97</v>
      </c>
      <c r="AJ575" s="193">
        <v>99.8</v>
      </c>
      <c r="AK575" s="193">
        <v>99.96</v>
      </c>
      <c r="AL575" s="193">
        <v>99.27</v>
      </c>
      <c r="AM575" s="193">
        <v>99.76</v>
      </c>
      <c r="AN575" s="193">
        <v>99.56</v>
      </c>
    </row>
    <row r="576" spans="23:40">
      <c r="W576" s="1" t="s">
        <v>4140</v>
      </c>
      <c r="X576" s="1" t="s">
        <v>446</v>
      </c>
      <c r="Y576" s="1" t="s">
        <v>448</v>
      </c>
      <c r="Z576" s="1" t="s">
        <v>589</v>
      </c>
      <c r="AA576" s="193" t="s">
        <v>208</v>
      </c>
      <c r="AB576" s="193">
        <v>87.06</v>
      </c>
      <c r="AC576" s="193">
        <v>99.87</v>
      </c>
      <c r="AD576" s="193" t="s">
        <v>186</v>
      </c>
      <c r="AE576" s="193">
        <v>93.79</v>
      </c>
      <c r="AF576" s="3" t="str">
        <f t="shared" si="34"/>
        <v>&lt;99</v>
      </c>
      <c r="AG576" s="1" t="s">
        <v>137</v>
      </c>
      <c r="AH576" s="1">
        <v>99.98</v>
      </c>
      <c r="AI576" s="1">
        <v>99.98</v>
      </c>
      <c r="AJ576" s="193">
        <v>86.42</v>
      </c>
      <c r="AK576" s="193">
        <v>67.59</v>
      </c>
      <c r="AL576" s="193">
        <v>62.07</v>
      </c>
      <c r="AM576" s="193">
        <v>77.06</v>
      </c>
      <c r="AN576" s="193">
        <v>99.26</v>
      </c>
    </row>
    <row r="577" spans="23:40">
      <c r="W577" s="1" t="s">
        <v>2957</v>
      </c>
      <c r="X577" s="1" t="s">
        <v>446</v>
      </c>
      <c r="Y577" s="1" t="s">
        <v>448</v>
      </c>
      <c r="Z577" s="1" t="s">
        <v>589</v>
      </c>
      <c r="AA577" s="193" t="s">
        <v>208</v>
      </c>
      <c r="AB577" s="193">
        <v>93.65</v>
      </c>
      <c r="AC577" s="193">
        <v>95.28</v>
      </c>
      <c r="AD577" s="193">
        <v>89.36</v>
      </c>
      <c r="AE577" s="193">
        <v>94.26</v>
      </c>
      <c r="AF577" s="3" t="str">
        <f t="shared" si="34"/>
        <v>&lt;99</v>
      </c>
      <c r="AG577" s="1" t="s">
        <v>509</v>
      </c>
      <c r="AH577" s="1">
        <v>99.98</v>
      </c>
      <c r="AI577" s="1">
        <v>91.34</v>
      </c>
      <c r="AJ577" s="193">
        <v>96.2</v>
      </c>
      <c r="AK577" s="193">
        <v>99.94</v>
      </c>
      <c r="AL577" s="193">
        <v>99.81</v>
      </c>
      <c r="AM577" s="193">
        <v>99.87</v>
      </c>
      <c r="AN577" s="193">
        <v>98.31</v>
      </c>
    </row>
    <row r="578" spans="23:40">
      <c r="W578" s="1" t="s">
        <v>3799</v>
      </c>
      <c r="X578" s="1" t="s">
        <v>446</v>
      </c>
      <c r="Y578" s="1" t="s">
        <v>448</v>
      </c>
      <c r="Z578" s="1" t="s">
        <v>589</v>
      </c>
      <c r="AA578" s="193" t="s">
        <v>208</v>
      </c>
      <c r="AB578" s="193">
        <v>94.34</v>
      </c>
      <c r="AC578" s="193">
        <v>98.16</v>
      </c>
      <c r="AD578" s="193" t="s">
        <v>186</v>
      </c>
      <c r="AE578" s="193">
        <v>96.95</v>
      </c>
      <c r="AF578" s="3" t="str">
        <f t="shared" si="34"/>
        <v>&lt;99</v>
      </c>
      <c r="AG578" s="1" t="s">
        <v>509</v>
      </c>
      <c r="AH578" s="1">
        <v>99.24</v>
      </c>
      <c r="AI578" s="1">
        <v>98.9</v>
      </c>
      <c r="AJ578" s="193">
        <v>94.41</v>
      </c>
      <c r="AK578" s="193">
        <v>99.61</v>
      </c>
      <c r="AL578" s="193">
        <v>99.76</v>
      </c>
      <c r="AM578" s="193">
        <v>99.52</v>
      </c>
      <c r="AN578" s="193">
        <v>90.67</v>
      </c>
    </row>
    <row r="579" spans="23:40">
      <c r="W579" s="1" t="s">
        <v>620</v>
      </c>
      <c r="X579" s="1" t="s">
        <v>446</v>
      </c>
      <c r="Y579" s="1" t="s">
        <v>450</v>
      </c>
      <c r="Z579" s="1" t="s">
        <v>589</v>
      </c>
      <c r="AA579" s="193" t="s">
        <v>208</v>
      </c>
      <c r="AB579" s="193" t="s">
        <v>186</v>
      </c>
      <c r="AC579" s="193">
        <v>100</v>
      </c>
      <c r="AD579" s="193">
        <v>100</v>
      </c>
      <c r="AE579" s="193">
        <v>100</v>
      </c>
      <c r="AF579" s="3" t="str">
        <f t="shared" si="34"/>
        <v>&gt;99</v>
      </c>
      <c r="AG579" s="1" t="s">
        <v>137</v>
      </c>
      <c r="AH579" s="1">
        <v>100</v>
      </c>
      <c r="AI579" s="1">
        <v>100</v>
      </c>
      <c r="AJ579" s="193">
        <v>100</v>
      </c>
      <c r="AK579" s="193">
        <v>100</v>
      </c>
      <c r="AL579" s="193">
        <v>99.82</v>
      </c>
      <c r="AM579" s="193">
        <v>99.8</v>
      </c>
      <c r="AN579" s="193">
        <v>95.53</v>
      </c>
    </row>
    <row r="580" spans="23:40">
      <c r="W580" s="1" t="s">
        <v>1472</v>
      </c>
      <c r="X580" s="1" t="s">
        <v>446</v>
      </c>
      <c r="Y580" s="1" t="s">
        <v>457</v>
      </c>
      <c r="Z580" s="1" t="s">
        <v>589</v>
      </c>
      <c r="AA580" s="193" t="s">
        <v>208</v>
      </c>
      <c r="AB580" s="193">
        <v>99.93</v>
      </c>
      <c r="AC580" s="193">
        <v>99.97</v>
      </c>
      <c r="AD580" s="193">
        <v>99.96</v>
      </c>
      <c r="AE580" s="193">
        <v>99.96</v>
      </c>
      <c r="AF580" s="3" t="str">
        <f t="shared" ref="AF580:AF614" si="35">IF(AE580&lt;99,"&lt;99","&gt;99")</f>
        <v>&gt;99</v>
      </c>
      <c r="AG580" s="1" t="s">
        <v>137</v>
      </c>
      <c r="AH580" s="1">
        <v>100</v>
      </c>
      <c r="AI580" s="1">
        <v>99.93</v>
      </c>
      <c r="AJ580" s="193">
        <v>99.99</v>
      </c>
      <c r="AK580" s="193">
        <v>94.36</v>
      </c>
      <c r="AL580" s="193">
        <v>98.87</v>
      </c>
      <c r="AM580" s="193">
        <v>96.96</v>
      </c>
      <c r="AN580" s="193">
        <v>96.52</v>
      </c>
    </row>
    <row r="581" spans="23:40">
      <c r="W581" s="1" t="s">
        <v>3003</v>
      </c>
      <c r="X581" s="1" t="s">
        <v>446</v>
      </c>
      <c r="Y581" s="1" t="s">
        <v>449</v>
      </c>
      <c r="Z581" s="1" t="s">
        <v>589</v>
      </c>
      <c r="AA581" s="193" t="s">
        <v>208</v>
      </c>
      <c r="AB581" s="193">
        <v>100</v>
      </c>
      <c r="AC581" s="193">
        <v>99.99</v>
      </c>
      <c r="AD581" s="193">
        <v>99.99</v>
      </c>
      <c r="AE581" s="193">
        <v>99.99</v>
      </c>
      <c r="AF581" s="3" t="str">
        <f t="shared" si="35"/>
        <v>&gt;99</v>
      </c>
      <c r="AG581" s="1" t="s">
        <v>509</v>
      </c>
      <c r="AH581" s="1">
        <v>100</v>
      </c>
      <c r="AI581" s="1">
        <v>100</v>
      </c>
      <c r="AJ581" s="193">
        <v>99.99</v>
      </c>
      <c r="AK581" s="193">
        <v>98.42</v>
      </c>
      <c r="AL581" s="193">
        <v>96.97</v>
      </c>
      <c r="AM581" s="193">
        <v>98.91</v>
      </c>
      <c r="AN581" s="193">
        <v>98.54</v>
      </c>
    </row>
    <row r="582" spans="23:40">
      <c r="W582" s="1" t="s">
        <v>2307</v>
      </c>
      <c r="X582" s="1" t="s">
        <v>446</v>
      </c>
      <c r="Y582" s="1" t="s">
        <v>450</v>
      </c>
      <c r="Z582" s="1" t="s">
        <v>589</v>
      </c>
      <c r="AA582" s="193" t="s">
        <v>208</v>
      </c>
      <c r="AB582" s="193">
        <v>99.7</v>
      </c>
      <c r="AC582" s="193">
        <v>100</v>
      </c>
      <c r="AD582" s="193">
        <v>100</v>
      </c>
      <c r="AE582" s="193">
        <v>99.92</v>
      </c>
      <c r="AF582" s="3" t="str">
        <f t="shared" si="35"/>
        <v>&gt;99</v>
      </c>
      <c r="AG582" s="1" t="s">
        <v>137</v>
      </c>
      <c r="AH582" s="1">
        <v>100</v>
      </c>
      <c r="AI582" s="1">
        <v>99.9</v>
      </c>
      <c r="AJ582" s="193">
        <v>99.92</v>
      </c>
      <c r="AK582" s="193">
        <v>98.81</v>
      </c>
      <c r="AL582" s="193">
        <v>99.8</v>
      </c>
      <c r="AM582" s="193">
        <v>99.64</v>
      </c>
      <c r="AN582" s="193">
        <v>98.96</v>
      </c>
    </row>
    <row r="583" spans="23:40">
      <c r="W583" s="1" t="s">
        <v>1627</v>
      </c>
      <c r="X583" s="1" t="s">
        <v>446</v>
      </c>
      <c r="Y583" s="1" t="s">
        <v>457</v>
      </c>
      <c r="Z583" s="1" t="s">
        <v>589</v>
      </c>
      <c r="AA583" s="193" t="s">
        <v>208</v>
      </c>
      <c r="AB583" s="193" t="s">
        <v>186</v>
      </c>
      <c r="AC583" s="193">
        <v>100</v>
      </c>
      <c r="AD583" s="193">
        <v>100</v>
      </c>
      <c r="AE583" s="193">
        <v>100</v>
      </c>
      <c r="AF583" s="3" t="str">
        <f t="shared" si="35"/>
        <v>&gt;99</v>
      </c>
      <c r="AG583" s="1" t="s">
        <v>137</v>
      </c>
      <c r="AH583" s="1">
        <v>100</v>
      </c>
      <c r="AI583" s="1">
        <v>100</v>
      </c>
      <c r="AJ583" s="193">
        <v>100</v>
      </c>
      <c r="AK583" s="193">
        <v>99.97</v>
      </c>
      <c r="AL583" s="193">
        <v>100</v>
      </c>
      <c r="AM583" s="193">
        <v>99.92</v>
      </c>
      <c r="AN583" s="193">
        <v>99.99</v>
      </c>
    </row>
    <row r="584" spans="23:40">
      <c r="W584" s="1" t="s">
        <v>2918</v>
      </c>
      <c r="X584" s="1" t="s">
        <v>446</v>
      </c>
      <c r="Y584" s="2" t="s">
        <v>455</v>
      </c>
      <c r="Z584" s="1" t="s">
        <v>589</v>
      </c>
      <c r="AA584" s="193" t="str">
        <f>_xlfn.XLOOKUP(Y584,B:B,A:A,0,0)</f>
        <v>RIBEIRÃO DAS NEVES</v>
      </c>
      <c r="AB584" s="193">
        <v>99.63</v>
      </c>
      <c r="AC584" s="193">
        <v>99.67</v>
      </c>
      <c r="AD584" s="193" t="s">
        <v>186</v>
      </c>
      <c r="AE584" s="193">
        <v>99.67</v>
      </c>
      <c r="AF584" s="3" t="str">
        <f t="shared" si="35"/>
        <v>&gt;99</v>
      </c>
      <c r="AG584" s="1" t="s">
        <v>509</v>
      </c>
      <c r="AH584" s="1">
        <v>100</v>
      </c>
      <c r="AI584" s="1">
        <v>99.95</v>
      </c>
      <c r="AJ584" s="193">
        <v>99.32</v>
      </c>
      <c r="AK584" s="193">
        <v>100</v>
      </c>
      <c r="AL584" s="193">
        <v>95.88</v>
      </c>
      <c r="AM584" s="193">
        <v>99.04</v>
      </c>
      <c r="AN584" s="193">
        <v>98.63</v>
      </c>
    </row>
    <row r="585" spans="23:40">
      <c r="W585" s="1" t="s">
        <v>2922</v>
      </c>
      <c r="X585" s="1" t="s">
        <v>446</v>
      </c>
      <c r="Y585" s="2" t="s">
        <v>455</v>
      </c>
      <c r="Z585" s="1" t="s">
        <v>589</v>
      </c>
      <c r="AA585" s="193" t="str">
        <f>_xlfn.XLOOKUP(Y585,B:B,A:A,0,0)</f>
        <v>RIBEIRÃO DAS NEVES</v>
      </c>
      <c r="AB585" s="193">
        <v>94.98</v>
      </c>
      <c r="AC585" s="193">
        <v>96.66</v>
      </c>
      <c r="AD585" s="193" t="s">
        <v>186</v>
      </c>
      <c r="AE585" s="193">
        <v>96.13</v>
      </c>
      <c r="AF585" s="3" t="str">
        <f t="shared" si="35"/>
        <v>&lt;99</v>
      </c>
      <c r="AG585" s="1" t="s">
        <v>509</v>
      </c>
      <c r="AH585" s="1">
        <v>99.22</v>
      </c>
      <c r="AI585" s="1">
        <v>99.43</v>
      </c>
      <c r="AJ585" s="193">
        <v>92.35</v>
      </c>
      <c r="AK585" s="193">
        <v>99.69</v>
      </c>
      <c r="AL585" s="193">
        <v>97.23</v>
      </c>
      <c r="AM585" s="193">
        <v>98.79</v>
      </c>
      <c r="AN585" s="193">
        <v>97.97</v>
      </c>
    </row>
    <row r="586" spans="23:40">
      <c r="W586" s="1" t="s">
        <v>2558</v>
      </c>
      <c r="X586" s="1" t="s">
        <v>446</v>
      </c>
      <c r="Y586" s="1" t="s">
        <v>459</v>
      </c>
      <c r="Z586" s="1" t="s">
        <v>589</v>
      </c>
      <c r="AA586" s="193" t="s">
        <v>208</v>
      </c>
      <c r="AB586" s="193">
        <v>99.94</v>
      </c>
      <c r="AC586" s="193">
        <v>99.95</v>
      </c>
      <c r="AD586" s="193" t="s">
        <v>186</v>
      </c>
      <c r="AE586" s="193">
        <v>99.95</v>
      </c>
      <c r="AF586" s="3" t="str">
        <f t="shared" si="35"/>
        <v>&gt;99</v>
      </c>
      <c r="AG586" s="1" t="s">
        <v>137</v>
      </c>
      <c r="AH586" s="1">
        <v>100</v>
      </c>
      <c r="AI586" s="1">
        <v>99.88</v>
      </c>
      <c r="AJ586" s="193">
        <v>100</v>
      </c>
      <c r="AK586" s="193">
        <v>93.38</v>
      </c>
      <c r="AL586" s="193">
        <v>99.93</v>
      </c>
      <c r="AM586" s="193">
        <v>98.43</v>
      </c>
      <c r="AN586" s="193">
        <v>94.31</v>
      </c>
    </row>
    <row r="587" spans="23:40">
      <c r="W587" s="1" t="s">
        <v>2493</v>
      </c>
      <c r="X587" s="1" t="s">
        <v>446</v>
      </c>
      <c r="Y587" s="1" t="s">
        <v>456</v>
      </c>
      <c r="Z587" s="1" t="s">
        <v>589</v>
      </c>
      <c r="AA587" s="193" t="str">
        <f>_xlfn.XLOOKUP(Y587,B:B,A:A,0,0)</f>
        <v>VESPAZIANO</v>
      </c>
      <c r="AB587" s="193">
        <v>98.99</v>
      </c>
      <c r="AC587" s="193">
        <v>92.71</v>
      </c>
      <c r="AD587" s="193" t="s">
        <v>186</v>
      </c>
      <c r="AE587" s="193">
        <v>94.66</v>
      </c>
      <c r="AF587" s="3" t="str">
        <f t="shared" si="35"/>
        <v>&lt;99</v>
      </c>
      <c r="AG587" s="1" t="s">
        <v>137</v>
      </c>
      <c r="AH587" s="1">
        <v>100</v>
      </c>
      <c r="AI587" s="1">
        <v>93.85</v>
      </c>
      <c r="AJ587" s="193">
        <v>95.26</v>
      </c>
      <c r="AK587" s="193">
        <v>82</v>
      </c>
      <c r="AL587" s="193">
        <v>99.81</v>
      </c>
      <c r="AM587" s="193">
        <v>91.75</v>
      </c>
      <c r="AN587" s="193">
        <v>94.29</v>
      </c>
    </row>
    <row r="588" spans="23:40">
      <c r="W588" s="1" t="s">
        <v>2496</v>
      </c>
      <c r="X588" s="1" t="s">
        <v>446</v>
      </c>
      <c r="Y588" s="1" t="s">
        <v>456</v>
      </c>
      <c r="Z588" s="1" t="s">
        <v>589</v>
      </c>
      <c r="AA588" s="193" t="str">
        <f>_xlfn.XLOOKUP(Y588,B:B,A:A,0,0)</f>
        <v>VESPAZIANO</v>
      </c>
      <c r="AB588" s="193">
        <v>94.48</v>
      </c>
      <c r="AC588" s="193">
        <v>94.73</v>
      </c>
      <c r="AD588" s="193">
        <v>83.84</v>
      </c>
      <c r="AE588" s="193">
        <v>92.75</v>
      </c>
      <c r="AF588" s="3" t="str">
        <f t="shared" si="35"/>
        <v>&lt;99</v>
      </c>
      <c r="AG588" s="1" t="s">
        <v>137</v>
      </c>
      <c r="AH588" s="1">
        <v>100</v>
      </c>
      <c r="AI588" s="1">
        <v>88.79</v>
      </c>
      <c r="AJ588" s="193">
        <v>95.48</v>
      </c>
      <c r="AK588" s="193">
        <v>81.44</v>
      </c>
      <c r="AL588" s="193">
        <v>99.59</v>
      </c>
      <c r="AM588" s="193">
        <v>93.86</v>
      </c>
      <c r="AN588" s="193">
        <v>97.79</v>
      </c>
    </row>
    <row r="589" spans="23:40">
      <c r="W589" s="1" t="s">
        <v>1907</v>
      </c>
      <c r="X589" s="1" t="s">
        <v>446</v>
      </c>
      <c r="Y589" s="1" t="s">
        <v>456</v>
      </c>
      <c r="Z589" s="1" t="s">
        <v>589</v>
      </c>
      <c r="AA589" s="193" t="str">
        <f>_xlfn.XLOOKUP(Y589,B:B,A:A,0,0)</f>
        <v>VESPAZIANO</v>
      </c>
      <c r="AB589" s="193">
        <v>95.18</v>
      </c>
      <c r="AC589" s="193">
        <v>93.04</v>
      </c>
      <c r="AD589" s="193" t="s">
        <v>186</v>
      </c>
      <c r="AE589" s="193">
        <v>93.85</v>
      </c>
      <c r="AF589" s="3" t="str">
        <f t="shared" si="35"/>
        <v>&lt;99</v>
      </c>
      <c r="AG589" s="1" t="s">
        <v>137</v>
      </c>
      <c r="AH589" s="1">
        <v>100</v>
      </c>
      <c r="AI589" s="1">
        <v>92.7</v>
      </c>
      <c r="AJ589" s="193">
        <v>93.85</v>
      </c>
      <c r="AK589" s="193">
        <v>95.76</v>
      </c>
      <c r="AL589" s="193">
        <v>97.83</v>
      </c>
      <c r="AM589" s="193">
        <v>98.48</v>
      </c>
      <c r="AN589" s="193">
        <v>99.17</v>
      </c>
    </row>
    <row r="590" spans="23:40">
      <c r="W590" s="1" t="s">
        <v>2430</v>
      </c>
      <c r="X590" s="1" t="s">
        <v>446</v>
      </c>
      <c r="Y590" s="1" t="s">
        <v>463</v>
      </c>
      <c r="Z590" s="1" t="s">
        <v>589</v>
      </c>
      <c r="AA590" s="193" t="s">
        <v>208</v>
      </c>
      <c r="AB590" s="193" t="s">
        <v>186</v>
      </c>
      <c r="AC590" s="193">
        <v>100</v>
      </c>
      <c r="AD590" s="193">
        <v>100</v>
      </c>
      <c r="AE590" s="193">
        <v>100</v>
      </c>
      <c r="AF590" s="3" t="str">
        <f t="shared" si="35"/>
        <v>&gt;99</v>
      </c>
      <c r="AG590" s="1" t="s">
        <v>137</v>
      </c>
      <c r="AH590" s="1">
        <v>100</v>
      </c>
      <c r="AI590" s="1">
        <v>100</v>
      </c>
      <c r="AJ590" s="193">
        <v>100</v>
      </c>
      <c r="AK590" s="193">
        <v>100</v>
      </c>
      <c r="AL590" s="193">
        <v>100</v>
      </c>
      <c r="AM590" s="193">
        <v>100</v>
      </c>
      <c r="AN590" s="193">
        <v>98.79</v>
      </c>
    </row>
    <row r="591" spans="23:40">
      <c r="W591" s="1" t="s">
        <v>632</v>
      </c>
      <c r="X591" s="1" t="s">
        <v>446</v>
      </c>
      <c r="Y591" s="1" t="s">
        <v>450</v>
      </c>
      <c r="Z591" s="1" t="s">
        <v>589</v>
      </c>
      <c r="AA591" s="193" t="s">
        <v>208</v>
      </c>
      <c r="AB591" s="193">
        <v>100</v>
      </c>
      <c r="AC591" s="193">
        <v>100</v>
      </c>
      <c r="AD591" s="193" t="s">
        <v>186</v>
      </c>
      <c r="AE591" s="193">
        <v>100</v>
      </c>
      <c r="AF591" s="3" t="str">
        <f t="shared" si="35"/>
        <v>&gt;99</v>
      </c>
      <c r="AG591" s="1" t="s">
        <v>137</v>
      </c>
      <c r="AH591" s="1">
        <v>100</v>
      </c>
      <c r="AI591" s="1">
        <v>100</v>
      </c>
      <c r="AJ591" s="193">
        <v>100</v>
      </c>
      <c r="AK591" s="193">
        <v>100</v>
      </c>
      <c r="AL591" s="193">
        <v>99.75</v>
      </c>
      <c r="AM591" s="193">
        <v>99.93</v>
      </c>
      <c r="AN591" s="193">
        <v>99.38</v>
      </c>
    </row>
    <row r="592" spans="23:40">
      <c r="W592" s="1" t="s">
        <v>753</v>
      </c>
      <c r="X592" s="1" t="s">
        <v>445</v>
      </c>
      <c r="Y592" s="1" t="s">
        <v>450</v>
      </c>
      <c r="Z592" s="1" t="s">
        <v>589</v>
      </c>
      <c r="AA592" s="193" t="s">
        <v>208</v>
      </c>
      <c r="AB592" s="193">
        <v>100</v>
      </c>
      <c r="AC592" s="193">
        <v>100</v>
      </c>
      <c r="AD592" s="193">
        <v>100</v>
      </c>
      <c r="AE592" s="193">
        <v>100</v>
      </c>
      <c r="AF592" s="3" t="str">
        <f t="shared" si="35"/>
        <v>&gt;99</v>
      </c>
      <c r="AG592" s="1" t="s">
        <v>137</v>
      </c>
      <c r="AH592" s="1">
        <v>100</v>
      </c>
      <c r="AI592" s="1">
        <v>100</v>
      </c>
      <c r="AJ592" s="193">
        <v>100</v>
      </c>
      <c r="AK592" s="193">
        <v>100</v>
      </c>
      <c r="AL592" s="193">
        <v>100</v>
      </c>
      <c r="AM592" s="193">
        <v>100</v>
      </c>
      <c r="AN592" s="193">
        <v>98.41</v>
      </c>
    </row>
    <row r="593" spans="23:40">
      <c r="W593" s="1" t="s">
        <v>1834</v>
      </c>
      <c r="X593" s="1" t="s">
        <v>446</v>
      </c>
      <c r="Y593" s="1" t="s">
        <v>450</v>
      </c>
      <c r="Z593" s="1" t="s">
        <v>589</v>
      </c>
      <c r="AA593" s="193" t="s">
        <v>208</v>
      </c>
      <c r="AB593" s="193">
        <v>98.99</v>
      </c>
      <c r="AC593" s="193">
        <v>99.42</v>
      </c>
      <c r="AD593" s="193">
        <v>100</v>
      </c>
      <c r="AE593" s="193">
        <v>99.45</v>
      </c>
      <c r="AF593" s="3" t="str">
        <f t="shared" si="35"/>
        <v>&gt;99</v>
      </c>
      <c r="AG593" s="1" t="s">
        <v>137</v>
      </c>
      <c r="AH593" s="1">
        <v>100</v>
      </c>
      <c r="AI593" s="1">
        <v>99.88</v>
      </c>
      <c r="AJ593" s="193">
        <v>98.93</v>
      </c>
      <c r="AK593" s="193">
        <v>100</v>
      </c>
      <c r="AL593" s="193">
        <v>99.99</v>
      </c>
      <c r="AM593" s="193">
        <v>99.33</v>
      </c>
      <c r="AN593" s="193">
        <v>99.83</v>
      </c>
    </row>
    <row r="594" spans="23:40">
      <c r="W594" s="1" t="s">
        <v>2465</v>
      </c>
      <c r="X594" s="1" t="s">
        <v>446</v>
      </c>
      <c r="Y594" s="1" t="s">
        <v>463</v>
      </c>
      <c r="Z594" s="1" t="s">
        <v>589</v>
      </c>
      <c r="AA594" s="193" t="s">
        <v>208</v>
      </c>
      <c r="AB594" s="193">
        <v>94.71</v>
      </c>
      <c r="AC594" s="193">
        <v>96.59</v>
      </c>
      <c r="AD594" s="193">
        <v>96.67</v>
      </c>
      <c r="AE594" s="193">
        <v>96.26</v>
      </c>
      <c r="AF594" s="3" t="str">
        <f t="shared" si="35"/>
        <v>&lt;99</v>
      </c>
      <c r="AG594" s="1" t="s">
        <v>137</v>
      </c>
      <c r="AH594" s="1">
        <v>100</v>
      </c>
      <c r="AI594" s="1">
        <v>100</v>
      </c>
      <c r="AJ594" s="193">
        <v>91.94</v>
      </c>
      <c r="AK594" s="193">
        <v>100</v>
      </c>
      <c r="AL594" s="193">
        <v>100</v>
      </c>
      <c r="AM594" s="193">
        <v>100</v>
      </c>
      <c r="AN594" s="193">
        <v>98.84</v>
      </c>
    </row>
    <row r="595" spans="23:40">
      <c r="W595" s="1" t="s">
        <v>1435</v>
      </c>
      <c r="X595" s="1" t="s">
        <v>445</v>
      </c>
      <c r="Y595" s="1" t="s">
        <v>443</v>
      </c>
      <c r="Z595" s="1" t="s">
        <v>589</v>
      </c>
      <c r="AA595" s="193" t="str">
        <f>_xlfn.XLOOKUP(Y595,B:B,A:A,0,0)</f>
        <v>SANTA LUZIA</v>
      </c>
      <c r="AB595" s="193">
        <v>99.83</v>
      </c>
      <c r="AC595" s="193">
        <v>99.88</v>
      </c>
      <c r="AD595" s="193">
        <v>99.86</v>
      </c>
      <c r="AE595" s="193">
        <v>99.86</v>
      </c>
      <c r="AF595" s="3" t="str">
        <f t="shared" si="35"/>
        <v>&gt;99</v>
      </c>
      <c r="AG595" s="1" t="s">
        <v>137</v>
      </c>
      <c r="AH595" s="1">
        <v>100</v>
      </c>
      <c r="AI595" s="1">
        <v>99.97</v>
      </c>
      <c r="AJ595" s="193">
        <v>99.73</v>
      </c>
      <c r="AK595" s="193">
        <v>99.98</v>
      </c>
      <c r="AL595" s="193">
        <v>99.74</v>
      </c>
      <c r="AM595" s="193">
        <v>99.85</v>
      </c>
      <c r="AN595" s="193">
        <v>99.35</v>
      </c>
    </row>
    <row r="596" spans="23:40">
      <c r="W596" s="1" t="s">
        <v>4081</v>
      </c>
      <c r="X596" s="1" t="s">
        <v>446</v>
      </c>
      <c r="Y596" s="1" t="s">
        <v>450</v>
      </c>
      <c r="Z596" s="1" t="s">
        <v>589</v>
      </c>
      <c r="AA596" s="193" t="s">
        <v>208</v>
      </c>
      <c r="AB596" s="193">
        <v>99.33</v>
      </c>
      <c r="AC596" s="193">
        <v>99.39</v>
      </c>
      <c r="AD596" s="193">
        <v>99.43</v>
      </c>
      <c r="AE596" s="193">
        <v>99.38</v>
      </c>
      <c r="AF596" s="3" t="str">
        <f t="shared" si="35"/>
        <v>&gt;99</v>
      </c>
      <c r="AG596" s="1" t="s">
        <v>137</v>
      </c>
      <c r="AH596" s="1">
        <v>100</v>
      </c>
      <c r="AI596" s="1">
        <v>99.94</v>
      </c>
      <c r="AJ596" s="193">
        <v>98.7</v>
      </c>
      <c r="AK596" s="193">
        <v>100</v>
      </c>
      <c r="AL596" s="193">
        <v>99.94</v>
      </c>
      <c r="AM596" s="193">
        <v>98.68</v>
      </c>
      <c r="AN596" s="193">
        <v>99.99</v>
      </c>
    </row>
    <row r="597" spans="23:40">
      <c r="W597" s="1" t="s">
        <v>1052</v>
      </c>
      <c r="X597" s="1" t="s">
        <v>446</v>
      </c>
      <c r="Y597" s="1" t="s">
        <v>450</v>
      </c>
      <c r="Z597" s="1" t="s">
        <v>589</v>
      </c>
      <c r="AA597" s="193" t="s">
        <v>208</v>
      </c>
      <c r="AB597" s="193">
        <v>100</v>
      </c>
      <c r="AC597" s="193">
        <v>100</v>
      </c>
      <c r="AD597" s="193">
        <v>100</v>
      </c>
      <c r="AE597" s="193">
        <v>100</v>
      </c>
      <c r="AF597" s="3" t="str">
        <f t="shared" si="35"/>
        <v>&gt;99</v>
      </c>
      <c r="AG597" s="1" t="s">
        <v>137</v>
      </c>
      <c r="AH597" s="1">
        <v>100</v>
      </c>
      <c r="AI597" s="1">
        <v>100</v>
      </c>
      <c r="AJ597" s="193">
        <v>100</v>
      </c>
      <c r="AK597" s="193">
        <v>100</v>
      </c>
      <c r="AL597" s="193">
        <v>100</v>
      </c>
      <c r="AM597" s="193">
        <v>100</v>
      </c>
      <c r="AN597" s="193">
        <v>99.98</v>
      </c>
    </row>
    <row r="598" spans="23:40">
      <c r="W598" s="1" t="s">
        <v>858</v>
      </c>
      <c r="X598" s="1" t="s">
        <v>446</v>
      </c>
      <c r="Y598" s="1" t="s">
        <v>450</v>
      </c>
      <c r="Z598" s="1" t="s">
        <v>589</v>
      </c>
      <c r="AA598" s="193" t="s">
        <v>208</v>
      </c>
      <c r="AB598" s="193">
        <v>96.97</v>
      </c>
      <c r="AC598" s="193">
        <v>97.23</v>
      </c>
      <c r="AD598" s="193">
        <v>97.47</v>
      </c>
      <c r="AE598" s="193">
        <v>97.2</v>
      </c>
      <c r="AF598" s="3" t="str">
        <f t="shared" si="35"/>
        <v>&lt;99</v>
      </c>
      <c r="AG598" s="1" t="s">
        <v>137</v>
      </c>
      <c r="AH598" s="1">
        <v>100</v>
      </c>
      <c r="AI598" s="1">
        <v>98.51</v>
      </c>
      <c r="AJ598" s="193">
        <v>95.36</v>
      </c>
      <c r="AK598" s="193">
        <v>100</v>
      </c>
      <c r="AL598" s="193">
        <v>99.99</v>
      </c>
      <c r="AM598" s="193">
        <v>98.99</v>
      </c>
      <c r="AN598" s="193">
        <v>97.35</v>
      </c>
    </row>
    <row r="599" spans="23:40">
      <c r="W599" s="1" t="s">
        <v>981</v>
      </c>
      <c r="X599" s="1" t="s">
        <v>446</v>
      </c>
      <c r="Y599" s="1" t="s">
        <v>450</v>
      </c>
      <c r="Z599" s="1" t="s">
        <v>589</v>
      </c>
      <c r="AA599" s="193" t="s">
        <v>208</v>
      </c>
      <c r="AB599" s="193">
        <v>98.85</v>
      </c>
      <c r="AC599" s="193">
        <v>97.27</v>
      </c>
      <c r="AD599" s="193">
        <v>100</v>
      </c>
      <c r="AE599" s="193">
        <v>98.12</v>
      </c>
      <c r="AF599" s="3" t="str">
        <f t="shared" si="35"/>
        <v>&lt;99</v>
      </c>
      <c r="AG599" s="1" t="s">
        <v>137</v>
      </c>
      <c r="AH599" s="1">
        <v>93.05</v>
      </c>
      <c r="AI599" s="1">
        <v>96.93</v>
      </c>
      <c r="AJ599" s="193">
        <v>100</v>
      </c>
      <c r="AK599" s="193">
        <v>100</v>
      </c>
      <c r="AL599" s="193">
        <v>100</v>
      </c>
      <c r="AM599" s="193">
        <v>100</v>
      </c>
      <c r="AN599" s="193">
        <v>99.74</v>
      </c>
    </row>
    <row r="600" spans="23:40">
      <c r="W600" s="1" t="s">
        <v>4131</v>
      </c>
      <c r="X600" s="1" t="s">
        <v>446</v>
      </c>
      <c r="Y600" s="1" t="s">
        <v>450</v>
      </c>
      <c r="Z600" s="1" t="s">
        <v>589</v>
      </c>
      <c r="AA600" s="193" t="s">
        <v>208</v>
      </c>
      <c r="AB600" s="193">
        <v>99.34</v>
      </c>
      <c r="AC600" s="193">
        <v>99.39</v>
      </c>
      <c r="AD600" s="193">
        <v>99.48</v>
      </c>
      <c r="AE600" s="193">
        <v>99.39</v>
      </c>
      <c r="AF600" s="3" t="str">
        <f t="shared" si="35"/>
        <v>&gt;99</v>
      </c>
      <c r="AG600" s="1" t="s">
        <v>137</v>
      </c>
      <c r="AH600" s="1">
        <v>100</v>
      </c>
      <c r="AI600" s="1">
        <v>99.99</v>
      </c>
      <c r="AJ600" s="193">
        <v>98.68</v>
      </c>
      <c r="AK600" s="193">
        <v>92.44</v>
      </c>
      <c r="AL600" s="193">
        <v>99.98</v>
      </c>
      <c r="AM600" s="193">
        <v>94.12</v>
      </c>
      <c r="AN600" s="193">
        <v>96.74</v>
      </c>
    </row>
    <row r="601" spans="23:40">
      <c r="W601" s="1" t="s">
        <v>1579</v>
      </c>
      <c r="X601" s="1" t="s">
        <v>446</v>
      </c>
      <c r="Y601" s="1" t="s">
        <v>450</v>
      </c>
      <c r="Z601" s="1" t="s">
        <v>589</v>
      </c>
      <c r="AA601" s="193" t="s">
        <v>208</v>
      </c>
      <c r="AB601" s="193">
        <v>100</v>
      </c>
      <c r="AC601" s="193">
        <v>100</v>
      </c>
      <c r="AD601" s="193">
        <v>100</v>
      </c>
      <c r="AE601" s="193">
        <v>100</v>
      </c>
      <c r="AF601" s="3" t="str">
        <f t="shared" si="35"/>
        <v>&gt;99</v>
      </c>
      <c r="AG601" s="1" t="s">
        <v>137</v>
      </c>
      <c r="AH601" s="1">
        <v>100</v>
      </c>
      <c r="AI601" s="1">
        <v>100</v>
      </c>
      <c r="AJ601" s="193">
        <v>100</v>
      </c>
      <c r="AK601" s="193">
        <v>99.97</v>
      </c>
      <c r="AL601" s="193">
        <v>100</v>
      </c>
      <c r="AM601" s="193">
        <v>99.99</v>
      </c>
      <c r="AN601" s="193">
        <v>99.79</v>
      </c>
    </row>
    <row r="602" spans="23:40">
      <c r="W602" s="1" t="s">
        <v>2546</v>
      </c>
      <c r="X602" s="1" t="s">
        <v>446</v>
      </c>
      <c r="Y602" s="1" t="s">
        <v>443</v>
      </c>
      <c r="Z602" s="1" t="s">
        <v>589</v>
      </c>
      <c r="AA602" s="193" t="str">
        <f>_xlfn.XLOOKUP(Y602,B:B,A:A,0,0)</f>
        <v>SANTA LUZIA</v>
      </c>
      <c r="AB602" s="193">
        <v>99.96</v>
      </c>
      <c r="AC602" s="193">
        <v>98.43</v>
      </c>
      <c r="AD602" s="193">
        <v>99.87</v>
      </c>
      <c r="AE602" s="193">
        <v>98.97</v>
      </c>
      <c r="AF602" s="3" t="str">
        <f t="shared" si="35"/>
        <v>&lt;99</v>
      </c>
      <c r="AG602" s="1" t="s">
        <v>137</v>
      </c>
      <c r="AH602" s="1">
        <v>100</v>
      </c>
      <c r="AI602" s="1">
        <v>99.94</v>
      </c>
      <c r="AJ602" s="193">
        <v>97.81</v>
      </c>
      <c r="AK602" s="193">
        <v>99.96</v>
      </c>
      <c r="AL602" s="193">
        <v>99.73</v>
      </c>
      <c r="AM602" s="193">
        <v>99.86</v>
      </c>
      <c r="AN602" s="193">
        <v>95.9</v>
      </c>
    </row>
    <row r="603" spans="23:40">
      <c r="W603" s="1" t="s">
        <v>3877</v>
      </c>
      <c r="X603" s="1" t="s">
        <v>446</v>
      </c>
      <c r="Y603" s="1" t="s">
        <v>449</v>
      </c>
      <c r="Z603" s="1" t="s">
        <v>589</v>
      </c>
      <c r="AA603" s="193" t="s">
        <v>208</v>
      </c>
      <c r="AB603" s="193">
        <v>99.9</v>
      </c>
      <c r="AC603" s="193">
        <v>99.9</v>
      </c>
      <c r="AD603" s="193">
        <v>99.91</v>
      </c>
      <c r="AE603" s="193">
        <v>99.9</v>
      </c>
      <c r="AF603" s="3" t="str">
        <f t="shared" si="35"/>
        <v>&gt;99</v>
      </c>
      <c r="AG603" s="1" t="s">
        <v>137</v>
      </c>
      <c r="AH603" s="1">
        <v>100</v>
      </c>
      <c r="AI603" s="1">
        <v>99.88</v>
      </c>
      <c r="AJ603" s="193">
        <v>99.91</v>
      </c>
      <c r="AK603" s="193">
        <v>99.77</v>
      </c>
      <c r="AL603" s="193">
        <v>99.95</v>
      </c>
      <c r="AM603" s="193">
        <v>98.95</v>
      </c>
      <c r="AN603" s="193">
        <v>95.65</v>
      </c>
    </row>
    <row r="604" spans="23:40">
      <c r="W604" s="1" t="s">
        <v>892</v>
      </c>
      <c r="X604" s="1" t="s">
        <v>445</v>
      </c>
      <c r="Y604" s="1" t="s">
        <v>450</v>
      </c>
      <c r="Z604" s="1" t="s">
        <v>589</v>
      </c>
      <c r="AA604" s="193" t="s">
        <v>208</v>
      </c>
      <c r="AB604" s="193">
        <v>99.37</v>
      </c>
      <c r="AC604" s="193">
        <v>100</v>
      </c>
      <c r="AD604" s="193">
        <v>100</v>
      </c>
      <c r="AE604" s="193">
        <v>99.83</v>
      </c>
      <c r="AF604" s="3" t="str">
        <f t="shared" si="35"/>
        <v>&gt;99</v>
      </c>
      <c r="AG604" s="1" t="s">
        <v>137</v>
      </c>
      <c r="AH604" s="1">
        <v>100</v>
      </c>
      <c r="AI604" s="1">
        <v>99.64</v>
      </c>
      <c r="AJ604" s="193">
        <v>100</v>
      </c>
      <c r="AK604" s="193">
        <v>99.97</v>
      </c>
      <c r="AL604" s="193">
        <v>99.97</v>
      </c>
      <c r="AM604" s="193">
        <v>99.87</v>
      </c>
      <c r="AN604" s="193">
        <v>98.96</v>
      </c>
    </row>
    <row r="605" spans="23:40">
      <c r="W605" s="1" t="s">
        <v>2291</v>
      </c>
      <c r="X605" s="1" t="s">
        <v>446</v>
      </c>
      <c r="Y605" s="1" t="s">
        <v>450</v>
      </c>
      <c r="Z605" s="1" t="s">
        <v>589</v>
      </c>
      <c r="AA605" s="193" t="s">
        <v>208</v>
      </c>
      <c r="AB605" s="193">
        <v>97</v>
      </c>
      <c r="AC605" s="193">
        <v>97.23</v>
      </c>
      <c r="AD605" s="193">
        <v>96.75</v>
      </c>
      <c r="AE605" s="193">
        <v>97.11</v>
      </c>
      <c r="AF605" s="3" t="str">
        <f t="shared" si="35"/>
        <v>&lt;99</v>
      </c>
      <c r="AG605" s="1" t="s">
        <v>137</v>
      </c>
      <c r="AH605" s="1">
        <v>100</v>
      </c>
      <c r="AI605" s="1">
        <v>98.2</v>
      </c>
      <c r="AJ605" s="193">
        <v>95.5</v>
      </c>
      <c r="AK605" s="193">
        <v>100</v>
      </c>
      <c r="AL605" s="193">
        <v>99.99</v>
      </c>
      <c r="AM605" s="193">
        <v>98.96</v>
      </c>
      <c r="AN605" s="193">
        <v>99.6</v>
      </c>
    </row>
    <row r="606" spans="23:40">
      <c r="W606" s="1" t="s">
        <v>2482</v>
      </c>
      <c r="X606" s="1" t="s">
        <v>446</v>
      </c>
      <c r="Y606" s="1" t="s">
        <v>450</v>
      </c>
      <c r="Z606" s="1" t="s">
        <v>589</v>
      </c>
      <c r="AA606" s="193" t="s">
        <v>208</v>
      </c>
      <c r="AB606" s="193">
        <v>100</v>
      </c>
      <c r="AC606" s="193">
        <v>100</v>
      </c>
      <c r="AD606" s="193">
        <v>100</v>
      </c>
      <c r="AE606" s="193">
        <v>100</v>
      </c>
      <c r="AF606" s="3" t="str">
        <f t="shared" si="35"/>
        <v>&gt;99</v>
      </c>
      <c r="AG606" s="1" t="s">
        <v>137</v>
      </c>
      <c r="AH606" s="1">
        <v>100</v>
      </c>
      <c r="AI606" s="1">
        <v>100</v>
      </c>
      <c r="AJ606" s="193">
        <v>100</v>
      </c>
      <c r="AK606" s="193">
        <v>100</v>
      </c>
      <c r="AL606" s="193">
        <v>100</v>
      </c>
      <c r="AM606" s="193">
        <v>100</v>
      </c>
      <c r="AN606" s="193">
        <v>100</v>
      </c>
    </row>
    <row r="607" spans="23:40">
      <c r="W607" s="1" t="s">
        <v>1406</v>
      </c>
      <c r="X607" s="1" t="s">
        <v>446</v>
      </c>
      <c r="Y607" s="1" t="s">
        <v>457</v>
      </c>
      <c r="Z607" s="1" t="s">
        <v>589</v>
      </c>
      <c r="AA607" s="193" t="s">
        <v>208</v>
      </c>
      <c r="AB607" s="193">
        <v>99.45</v>
      </c>
      <c r="AC607" s="193">
        <v>100</v>
      </c>
      <c r="AD607" s="193">
        <v>99.97</v>
      </c>
      <c r="AE607" s="193">
        <v>99.91</v>
      </c>
      <c r="AF607" s="3" t="str">
        <f t="shared" si="35"/>
        <v>&gt;99</v>
      </c>
      <c r="AG607" s="1" t="s">
        <v>137</v>
      </c>
      <c r="AH607" s="1">
        <v>100</v>
      </c>
      <c r="AI607" s="1">
        <v>99.84</v>
      </c>
      <c r="AJ607" s="193">
        <v>99.96</v>
      </c>
      <c r="AK607" s="193">
        <v>99.98</v>
      </c>
      <c r="AL607" s="193">
        <v>99.92</v>
      </c>
      <c r="AM607" s="193">
        <v>99.88</v>
      </c>
      <c r="AN607" s="193">
        <v>91.75</v>
      </c>
    </row>
    <row r="608" spans="23:40">
      <c r="W608" s="1" t="s">
        <v>3020</v>
      </c>
      <c r="X608" s="1" t="s">
        <v>446</v>
      </c>
      <c r="Y608" s="1" t="s">
        <v>450</v>
      </c>
      <c r="Z608" s="1" t="s">
        <v>589</v>
      </c>
      <c r="AA608" s="193" t="s">
        <v>208</v>
      </c>
      <c r="AB608" s="193">
        <v>88.17</v>
      </c>
      <c r="AC608" s="193">
        <v>91.56</v>
      </c>
      <c r="AD608" s="193">
        <v>88.93</v>
      </c>
      <c r="AE608" s="193">
        <v>90.38</v>
      </c>
      <c r="AF608" s="3" t="str">
        <f t="shared" si="35"/>
        <v>&lt;99</v>
      </c>
      <c r="AG608" s="1" t="s">
        <v>509</v>
      </c>
      <c r="AH608" s="1">
        <v>100</v>
      </c>
      <c r="AI608" s="1">
        <v>87.93</v>
      </c>
      <c r="AJ608" s="193">
        <v>96.97</v>
      </c>
      <c r="AK608" s="193">
        <v>100</v>
      </c>
      <c r="AL608" s="193">
        <v>99.97</v>
      </c>
      <c r="AM608" s="193">
        <v>99.93</v>
      </c>
      <c r="AN608" s="193">
        <v>99.98</v>
      </c>
    </row>
    <row r="609" spans="23:40">
      <c r="W609" s="1" t="s">
        <v>2845</v>
      </c>
      <c r="X609" s="1" t="s">
        <v>446</v>
      </c>
      <c r="Y609" s="1" t="s">
        <v>448</v>
      </c>
      <c r="Z609" s="1" t="s">
        <v>589</v>
      </c>
      <c r="AA609" s="193" t="s">
        <v>208</v>
      </c>
      <c r="AB609" s="193">
        <v>97.73</v>
      </c>
      <c r="AC609" s="193">
        <v>99.46</v>
      </c>
      <c r="AD609" s="193" t="s">
        <v>186</v>
      </c>
      <c r="AE609" s="193">
        <v>98.64</v>
      </c>
      <c r="AF609" s="3" t="str">
        <f t="shared" si="35"/>
        <v>&lt;99</v>
      </c>
      <c r="AG609" s="1" t="s">
        <v>137</v>
      </c>
      <c r="AH609" s="1">
        <v>100</v>
      </c>
      <c r="AI609" s="1">
        <v>98.33</v>
      </c>
      <c r="AJ609" s="193">
        <v>98.69</v>
      </c>
      <c r="AK609" s="193">
        <v>96.2</v>
      </c>
      <c r="AL609" s="193">
        <v>96.77</v>
      </c>
      <c r="AM609" s="193">
        <v>96.57</v>
      </c>
      <c r="AN609" s="193">
        <v>98.35</v>
      </c>
    </row>
    <row r="610" spans="23:40">
      <c r="W610" s="1" t="s">
        <v>2563</v>
      </c>
      <c r="X610" s="1" t="s">
        <v>446</v>
      </c>
      <c r="Y610" s="1" t="s">
        <v>456</v>
      </c>
      <c r="Z610" s="1" t="s">
        <v>589</v>
      </c>
      <c r="AA610" s="193" t="str">
        <f>_xlfn.XLOOKUP(Y610,B:B,A:A,0,0)</f>
        <v>VESPAZIANO</v>
      </c>
      <c r="AB610" s="193">
        <v>99.53</v>
      </c>
      <c r="AC610" s="193">
        <v>99.35</v>
      </c>
      <c r="AD610" s="193">
        <v>99.29</v>
      </c>
      <c r="AE610" s="193">
        <v>99.4</v>
      </c>
      <c r="AF610" s="3" t="str">
        <f t="shared" si="35"/>
        <v>&gt;99</v>
      </c>
      <c r="AG610" s="1" t="s">
        <v>137</v>
      </c>
      <c r="AH610" s="1">
        <v>100</v>
      </c>
      <c r="AI610" s="1">
        <v>98.74</v>
      </c>
      <c r="AJ610" s="193">
        <v>99.95</v>
      </c>
      <c r="AK610" s="193">
        <v>72.58</v>
      </c>
      <c r="AL610" s="193">
        <v>95.82</v>
      </c>
      <c r="AM610" s="193">
        <v>90.21</v>
      </c>
      <c r="AN610" s="193">
        <v>95.24</v>
      </c>
    </row>
    <row r="611" spans="23:40">
      <c r="W611" s="1" t="s">
        <v>2513</v>
      </c>
      <c r="X611" s="1" t="s">
        <v>446</v>
      </c>
      <c r="Y611" s="1" t="s">
        <v>464</v>
      </c>
      <c r="Z611" s="1" t="s">
        <v>589</v>
      </c>
      <c r="AA611" s="193" t="s">
        <v>208</v>
      </c>
      <c r="AB611" s="193">
        <v>99.82</v>
      </c>
      <c r="AC611" s="193">
        <v>100</v>
      </c>
      <c r="AD611" s="193">
        <v>99.99</v>
      </c>
      <c r="AE611" s="193">
        <v>99.97</v>
      </c>
      <c r="AF611" s="3" t="str">
        <f t="shared" si="35"/>
        <v>&gt;99</v>
      </c>
      <c r="AG611" s="1" t="s">
        <v>137</v>
      </c>
      <c r="AH611" s="1">
        <v>100</v>
      </c>
      <c r="AI611" s="1">
        <v>99.94</v>
      </c>
      <c r="AJ611" s="193">
        <v>100</v>
      </c>
      <c r="AK611" s="193">
        <v>100</v>
      </c>
      <c r="AL611" s="193">
        <v>100</v>
      </c>
      <c r="AM611" s="193">
        <v>99.9</v>
      </c>
      <c r="AN611" s="193">
        <v>99.93</v>
      </c>
    </row>
    <row r="612" spans="23:40">
      <c r="W612" s="1" t="s">
        <v>3366</v>
      </c>
      <c r="X612" s="1" t="s">
        <v>446</v>
      </c>
      <c r="Y612" s="1" t="s">
        <v>448</v>
      </c>
      <c r="Z612" s="1" t="s">
        <v>589</v>
      </c>
      <c r="AA612" s="193" t="s">
        <v>208</v>
      </c>
      <c r="AB612" s="193">
        <v>95.6</v>
      </c>
      <c r="AC612" s="193">
        <v>99.84</v>
      </c>
      <c r="AD612" s="193" t="s">
        <v>186</v>
      </c>
      <c r="AE612" s="193">
        <v>97.82</v>
      </c>
      <c r="AF612" s="3" t="str">
        <f t="shared" si="35"/>
        <v>&lt;99</v>
      </c>
      <c r="AG612" s="1" t="s">
        <v>137</v>
      </c>
      <c r="AH612" s="1">
        <v>100</v>
      </c>
      <c r="AI612" s="1">
        <v>99.99</v>
      </c>
      <c r="AJ612" s="193">
        <v>95.25</v>
      </c>
      <c r="AK612" s="193">
        <v>85.93</v>
      </c>
      <c r="AL612" s="193">
        <v>93.39</v>
      </c>
      <c r="AM612" s="193">
        <v>92.93</v>
      </c>
      <c r="AN612" s="193">
        <v>94.96</v>
      </c>
    </row>
    <row r="613" spans="23:40">
      <c r="W613" s="1" t="s">
        <v>2192</v>
      </c>
      <c r="X613" s="1" t="s">
        <v>446</v>
      </c>
      <c r="Y613" s="1" t="s">
        <v>456</v>
      </c>
      <c r="Z613" s="1" t="s">
        <v>589</v>
      </c>
      <c r="AA613" s="193" t="str">
        <f>_xlfn.XLOOKUP(Y613,B:B,A:A,0,0)</f>
        <v>VESPAZIANO</v>
      </c>
      <c r="AB613" s="193">
        <v>94.64</v>
      </c>
      <c r="AC613" s="193">
        <v>95.03</v>
      </c>
      <c r="AD613" s="193" t="s">
        <v>186</v>
      </c>
      <c r="AE613" s="193">
        <v>94.88</v>
      </c>
      <c r="AF613" s="3" t="str">
        <f t="shared" si="35"/>
        <v>&lt;99</v>
      </c>
      <c r="AG613" s="1" t="s">
        <v>137</v>
      </c>
      <c r="AH613" s="1">
        <v>100</v>
      </c>
      <c r="AI613" s="1">
        <v>88.93</v>
      </c>
      <c r="AJ613" s="193">
        <v>99.94</v>
      </c>
      <c r="AK613" s="193">
        <v>81.540000000000006</v>
      </c>
      <c r="AL613" s="193">
        <v>99.82</v>
      </c>
      <c r="AM613" s="193">
        <v>93.67</v>
      </c>
      <c r="AN613" s="193">
        <v>99.17</v>
      </c>
    </row>
    <row r="614" spans="23:40">
      <c r="W614" s="1" t="s">
        <v>2581</v>
      </c>
      <c r="X614" s="1" t="s">
        <v>446</v>
      </c>
      <c r="Y614" s="1" t="s">
        <v>443</v>
      </c>
      <c r="Z614" s="1" t="s">
        <v>589</v>
      </c>
      <c r="AA614" s="193" t="str">
        <f>_xlfn.XLOOKUP(Y614,B:B,A:A,0,0)</f>
        <v>SANTA LUZIA</v>
      </c>
      <c r="AB614" s="193">
        <v>99.95</v>
      </c>
      <c r="AC614" s="193">
        <v>99.96</v>
      </c>
      <c r="AD614" s="193">
        <v>99.85</v>
      </c>
      <c r="AE614" s="193">
        <v>99.94</v>
      </c>
      <c r="AF614" s="3" t="str">
        <f t="shared" si="35"/>
        <v>&gt;99</v>
      </c>
      <c r="AG614" s="1" t="s">
        <v>137</v>
      </c>
      <c r="AH614" s="1">
        <v>100</v>
      </c>
      <c r="AI614" s="1">
        <v>99.98</v>
      </c>
      <c r="AJ614" s="193">
        <v>99.89</v>
      </c>
      <c r="AK614" s="193">
        <v>99.91</v>
      </c>
      <c r="AL614" s="193">
        <v>99.74</v>
      </c>
      <c r="AM614" s="193">
        <v>99.85</v>
      </c>
      <c r="AN614" s="193">
        <v>95.56</v>
      </c>
    </row>
  </sheetData>
  <autoFilter ref="W3:AN614" xr:uid="{E44893D3-BC72-46B5-99F0-7DF1D50078AB}"/>
  <sortState xmlns:xlrd2="http://schemas.microsoft.com/office/spreadsheetml/2017/richdata2" ref="B4:B24">
    <sortCondition ref="B4:B24"/>
  </sortState>
  <phoneticPr fontId="5" type="noConversion"/>
  <conditionalFormatting sqref="B29:M38 S29:S38">
    <cfRule type="cellIs" dxfId="5" priority="3" operator="greaterThan">
      <formula>99</formula>
    </cfRule>
  </conditionalFormatting>
  <conditionalFormatting sqref="C4:H24">
    <cfRule type="cellIs" dxfId="4" priority="5" operator="greaterThan">
      <formula>99</formula>
    </cfRule>
  </conditionalFormatting>
  <conditionalFormatting sqref="C4:T24">
    <cfRule type="cellIs" dxfId="3" priority="2" operator="equal">
      <formula>0</formula>
    </cfRule>
  </conditionalFormatting>
  <conditionalFormatting sqref="W4:W614">
    <cfRule type="duplicateValues" dxfId="2" priority="1"/>
  </conditionalFormatting>
  <conditionalFormatting sqref="W615:W1048576">
    <cfRule type="duplicateValues" dxfId="1" priority="57"/>
  </conditionalFormatting>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4DA1D-CA7D-473E-AFD7-7A7A830BD388}">
  <dimension ref="A1:J18"/>
  <sheetViews>
    <sheetView workbookViewId="0"/>
  </sheetViews>
  <sheetFormatPr defaultRowHeight="15"/>
  <sheetData>
    <row r="1" spans="1:10" ht="32.1" customHeight="1">
      <c r="A1" s="686" t="s">
        <v>99</v>
      </c>
      <c r="B1" s="684" t="s">
        <v>4596</v>
      </c>
      <c r="C1" s="688" t="s">
        <v>1578</v>
      </c>
      <c r="D1" s="688" t="s">
        <v>4597</v>
      </c>
      <c r="E1" s="684" t="s">
        <v>4598</v>
      </c>
      <c r="F1" s="684" t="s">
        <v>4599</v>
      </c>
      <c r="G1" s="684" t="s">
        <v>4600</v>
      </c>
      <c r="H1" s="684" t="s">
        <v>132</v>
      </c>
      <c r="I1" s="328" t="s">
        <v>132</v>
      </c>
      <c r="J1" s="328" t="s">
        <v>4621</v>
      </c>
    </row>
    <row r="2" spans="1:10" ht="31.5">
      <c r="A2" s="686"/>
      <c r="B2" s="684"/>
      <c r="C2" s="688"/>
      <c r="D2" s="688"/>
      <c r="E2" s="684"/>
      <c r="F2" s="684"/>
      <c r="G2" s="684"/>
      <c r="H2" s="684"/>
      <c r="I2" s="328" t="s">
        <v>4622</v>
      </c>
      <c r="J2" s="328" t="s">
        <v>4623</v>
      </c>
    </row>
    <row r="3" spans="1:10" ht="15.75" thickBot="1">
      <c r="A3" s="687"/>
      <c r="B3" s="685"/>
      <c r="C3" s="689"/>
      <c r="D3" s="689"/>
      <c r="E3" s="685"/>
      <c r="F3" s="685"/>
      <c r="G3" s="685"/>
      <c r="H3" s="685"/>
      <c r="I3" s="314" t="s">
        <v>4624</v>
      </c>
      <c r="J3" s="314" t="s">
        <v>4624</v>
      </c>
    </row>
    <row r="4" spans="1:10" ht="20.25" thickTop="1" thickBot="1">
      <c r="A4" s="315" t="s">
        <v>460</v>
      </c>
      <c r="B4" s="316">
        <v>99.6</v>
      </c>
      <c r="C4" s="329">
        <v>99.3</v>
      </c>
      <c r="D4" s="194">
        <v>98.4</v>
      </c>
      <c r="E4" s="194">
        <v>99.1</v>
      </c>
      <c r="F4" s="194">
        <v>99.7</v>
      </c>
      <c r="G4" s="194">
        <v>99.8</v>
      </c>
      <c r="H4" s="194">
        <v>34</v>
      </c>
      <c r="I4" s="194">
        <v>32</v>
      </c>
      <c r="J4" s="194">
        <v>2</v>
      </c>
    </row>
    <row r="5" spans="1:10" ht="20.25" thickTop="1" thickBot="1">
      <c r="A5" s="315" t="s">
        <v>461</v>
      </c>
      <c r="B5" s="316">
        <v>99.8</v>
      </c>
      <c r="C5" s="329">
        <v>99.9</v>
      </c>
      <c r="D5" s="329">
        <v>100</v>
      </c>
      <c r="E5" s="194">
        <v>100</v>
      </c>
      <c r="F5" s="194">
        <v>99.7</v>
      </c>
      <c r="G5" s="194">
        <v>100</v>
      </c>
      <c r="H5" s="194">
        <v>46</v>
      </c>
      <c r="I5" s="194">
        <v>44</v>
      </c>
      <c r="J5" s="194">
        <v>2</v>
      </c>
    </row>
    <row r="6" spans="1:10" ht="20.25" thickTop="1" thickBot="1">
      <c r="A6" s="317" t="s">
        <v>40</v>
      </c>
      <c r="B6" s="194">
        <v>98.1</v>
      </c>
      <c r="C6" s="194">
        <v>97.3</v>
      </c>
      <c r="D6" s="329">
        <v>99.3</v>
      </c>
      <c r="E6" s="194">
        <v>96.3</v>
      </c>
      <c r="F6" s="194">
        <v>98.8</v>
      </c>
      <c r="G6" s="194">
        <v>99.1</v>
      </c>
      <c r="H6" s="194">
        <v>14</v>
      </c>
      <c r="I6" s="194">
        <v>9</v>
      </c>
      <c r="J6" s="194">
        <v>5</v>
      </c>
    </row>
    <row r="7" spans="1:10" ht="20.25" thickTop="1" thickBot="1">
      <c r="A7" s="315" t="s">
        <v>462</v>
      </c>
      <c r="B7" s="316">
        <v>99.4</v>
      </c>
      <c r="C7" s="194">
        <v>98.9</v>
      </c>
      <c r="D7" s="329">
        <v>100</v>
      </c>
      <c r="E7" s="194">
        <v>98.7</v>
      </c>
      <c r="F7" s="194">
        <v>99.5</v>
      </c>
      <c r="G7" s="194">
        <v>99.6</v>
      </c>
      <c r="H7" s="194">
        <v>12</v>
      </c>
      <c r="I7" s="194">
        <v>11</v>
      </c>
      <c r="J7" s="194">
        <v>1</v>
      </c>
    </row>
    <row r="8" spans="1:10" ht="20.25" thickTop="1" thickBot="1">
      <c r="A8" s="315" t="s">
        <v>459</v>
      </c>
      <c r="B8" s="316">
        <v>99.3</v>
      </c>
      <c r="C8" s="329">
        <v>99.5</v>
      </c>
      <c r="D8" s="329">
        <v>100</v>
      </c>
      <c r="E8" s="194">
        <v>98.3</v>
      </c>
      <c r="F8" s="194">
        <v>99.6</v>
      </c>
      <c r="G8" s="194">
        <v>99.5</v>
      </c>
      <c r="H8" s="194">
        <v>14</v>
      </c>
      <c r="I8" s="194">
        <v>11</v>
      </c>
      <c r="J8" s="194">
        <v>3</v>
      </c>
    </row>
    <row r="9" spans="1:10" ht="20.25" thickTop="1" thickBot="1">
      <c r="A9" s="315" t="s">
        <v>458</v>
      </c>
      <c r="B9" s="316">
        <v>99.8</v>
      </c>
      <c r="C9" s="329">
        <v>99.9</v>
      </c>
      <c r="D9" s="329">
        <v>99.7</v>
      </c>
      <c r="E9" s="194">
        <v>99.6</v>
      </c>
      <c r="F9" s="194">
        <v>100</v>
      </c>
      <c r="G9" s="194">
        <v>99.7</v>
      </c>
      <c r="H9" s="194">
        <v>22</v>
      </c>
      <c r="I9" s="194">
        <v>21</v>
      </c>
      <c r="J9" s="194">
        <v>1</v>
      </c>
    </row>
    <row r="10" spans="1:10" ht="20.25" thickTop="1" thickBot="1">
      <c r="A10" s="315" t="s">
        <v>464</v>
      </c>
      <c r="B10" s="316">
        <v>99.1</v>
      </c>
      <c r="C10" s="194">
        <v>98.2</v>
      </c>
      <c r="D10" s="329">
        <v>99.7</v>
      </c>
      <c r="E10" s="194">
        <v>98.8</v>
      </c>
      <c r="F10" s="194">
        <v>99</v>
      </c>
      <c r="G10" s="194">
        <v>99.6</v>
      </c>
      <c r="H10" s="194">
        <v>36</v>
      </c>
      <c r="I10" s="194">
        <v>32</v>
      </c>
      <c r="J10" s="194">
        <v>4</v>
      </c>
    </row>
    <row r="11" spans="1:10" ht="20.25" thickTop="1" thickBot="1">
      <c r="A11" s="315" t="s">
        <v>465</v>
      </c>
      <c r="B11" s="316">
        <v>99.5</v>
      </c>
      <c r="C11" s="329">
        <v>99.2</v>
      </c>
      <c r="D11" s="329">
        <v>99.9</v>
      </c>
      <c r="E11" s="194">
        <v>99</v>
      </c>
      <c r="F11" s="194">
        <v>99.8</v>
      </c>
      <c r="G11" s="194">
        <v>99.5</v>
      </c>
      <c r="H11" s="194">
        <v>51</v>
      </c>
      <c r="I11" s="194">
        <v>48</v>
      </c>
      <c r="J11" s="194">
        <v>3</v>
      </c>
    </row>
    <row r="12" spans="1:10" ht="20.25" thickTop="1" thickBot="1">
      <c r="A12" s="317" t="s">
        <v>463</v>
      </c>
      <c r="B12" s="316">
        <v>99</v>
      </c>
      <c r="C12" s="329">
        <v>99.2</v>
      </c>
      <c r="D12" s="329">
        <v>100</v>
      </c>
      <c r="E12" s="194">
        <v>98.1</v>
      </c>
      <c r="F12" s="194">
        <v>99.1</v>
      </c>
      <c r="G12" s="194">
        <v>99.3</v>
      </c>
      <c r="H12" s="194">
        <v>22</v>
      </c>
      <c r="I12" s="194">
        <v>18</v>
      </c>
      <c r="J12" s="194">
        <v>4</v>
      </c>
    </row>
    <row r="13" spans="1:10" ht="20.25" thickTop="1" thickBot="1">
      <c r="A13" s="317" t="s">
        <v>450</v>
      </c>
      <c r="B13" s="316">
        <v>99.1</v>
      </c>
      <c r="C13" s="329">
        <v>99.3</v>
      </c>
      <c r="D13" s="329">
        <v>99.9</v>
      </c>
      <c r="E13" s="194">
        <v>99.2</v>
      </c>
      <c r="F13" s="194">
        <v>98.4</v>
      </c>
      <c r="G13" s="194">
        <v>99.4</v>
      </c>
      <c r="H13" s="194">
        <v>103</v>
      </c>
      <c r="I13" s="194">
        <v>80</v>
      </c>
      <c r="J13" s="194">
        <v>22</v>
      </c>
    </row>
    <row r="14" spans="1:10" ht="20.25" thickTop="1" thickBot="1">
      <c r="A14" s="318" t="s">
        <v>453</v>
      </c>
      <c r="B14" s="194">
        <v>98.2</v>
      </c>
      <c r="C14" s="329">
        <v>99.2</v>
      </c>
      <c r="D14" s="329">
        <v>100</v>
      </c>
      <c r="E14" s="194">
        <v>96.9</v>
      </c>
      <c r="F14" s="194">
        <v>98.5</v>
      </c>
      <c r="G14" s="194">
        <v>99</v>
      </c>
      <c r="H14" s="194">
        <v>20</v>
      </c>
      <c r="I14" s="194">
        <v>5</v>
      </c>
      <c r="J14" s="194">
        <v>15</v>
      </c>
    </row>
    <row r="15" spans="1:10" ht="20.25" thickTop="1" thickBot="1">
      <c r="A15" s="318" t="s">
        <v>448</v>
      </c>
      <c r="B15" s="194">
        <v>97.8</v>
      </c>
      <c r="C15" s="194">
        <v>98</v>
      </c>
      <c r="D15" s="194">
        <v>98.9</v>
      </c>
      <c r="E15" s="194">
        <v>97.2</v>
      </c>
      <c r="F15" s="194">
        <v>98.2</v>
      </c>
      <c r="G15" s="194">
        <v>98.8</v>
      </c>
      <c r="H15" s="194">
        <v>44</v>
      </c>
      <c r="I15" s="194">
        <v>24</v>
      </c>
      <c r="J15" s="194">
        <v>20</v>
      </c>
    </row>
    <row r="16" spans="1:10" ht="20.25" thickTop="1" thickBot="1">
      <c r="A16" s="330" t="s">
        <v>457</v>
      </c>
      <c r="B16" s="316">
        <v>99.5</v>
      </c>
      <c r="C16" s="329">
        <v>99.6</v>
      </c>
      <c r="D16" s="329">
        <v>99.9</v>
      </c>
      <c r="E16" s="194">
        <v>99.4</v>
      </c>
      <c r="F16" s="194">
        <v>99.4</v>
      </c>
      <c r="G16" s="194">
        <v>99.6</v>
      </c>
      <c r="H16" s="194">
        <v>64</v>
      </c>
      <c r="I16" s="194">
        <v>53</v>
      </c>
      <c r="J16" s="194">
        <v>11</v>
      </c>
    </row>
    <row r="17" spans="1:10" ht="20.25" thickTop="1" thickBot="1">
      <c r="A17" s="331" t="s">
        <v>449</v>
      </c>
      <c r="B17" s="316">
        <v>99.2</v>
      </c>
      <c r="C17" s="329">
        <v>99.5</v>
      </c>
      <c r="D17" s="194">
        <v>98.4</v>
      </c>
      <c r="E17" s="194">
        <v>98.9</v>
      </c>
      <c r="F17" s="194">
        <v>99.4</v>
      </c>
      <c r="G17" s="194">
        <v>99.8</v>
      </c>
      <c r="H17" s="194">
        <v>33</v>
      </c>
      <c r="I17" s="194">
        <v>28</v>
      </c>
      <c r="J17" s="194">
        <v>5</v>
      </c>
    </row>
    <row r="18" spans="1:10" ht="19.5" thickTop="1">
      <c r="A18" s="332" t="s">
        <v>8</v>
      </c>
      <c r="B18" s="319">
        <v>99.1</v>
      </c>
      <c r="C18" s="319">
        <v>99.1</v>
      </c>
      <c r="D18" s="319">
        <v>99.6</v>
      </c>
      <c r="E18" s="195">
        <v>98.5</v>
      </c>
      <c r="F18" s="319">
        <v>99.2</v>
      </c>
      <c r="G18" s="319">
        <v>99.5</v>
      </c>
      <c r="H18" s="195">
        <v>515</v>
      </c>
      <c r="I18" s="195">
        <v>416</v>
      </c>
      <c r="J18" s="195">
        <v>98</v>
      </c>
    </row>
  </sheetData>
  <mergeCells count="8">
    <mergeCell ref="G1:G3"/>
    <mergeCell ref="H1:H3"/>
    <mergeCell ref="A1:A3"/>
    <mergeCell ref="B1:B3"/>
    <mergeCell ref="C1:C3"/>
    <mergeCell ref="D1:D3"/>
    <mergeCell ref="E1:E3"/>
    <mergeCell ref="F1:F3"/>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3641A-BF10-4B81-96B3-0704EF8FD258}">
  <sheetPr codeName="Planilha6" filterMode="1"/>
  <dimension ref="A1:F36"/>
  <sheetViews>
    <sheetView workbookViewId="0">
      <selection activeCell="J38" sqref="J38"/>
    </sheetView>
  </sheetViews>
  <sheetFormatPr defaultRowHeight="15"/>
  <cols>
    <col min="1" max="1" width="15.42578125" bestFit="1" customWidth="1"/>
    <col min="2" max="5" width="9.42578125" style="1"/>
    <col min="6" max="6" width="14" style="1" customWidth="1"/>
  </cols>
  <sheetData>
    <row r="1" spans="1:6" ht="24.75" customHeight="1" thickBot="1">
      <c r="A1" s="15" t="s">
        <v>4457</v>
      </c>
      <c r="B1" s="16" t="s">
        <v>4625</v>
      </c>
      <c r="C1" s="16" t="s">
        <v>31</v>
      </c>
      <c r="D1" s="16" t="s">
        <v>98</v>
      </c>
      <c r="E1" s="16" t="s">
        <v>4626</v>
      </c>
      <c r="F1" s="16" t="s">
        <v>479</v>
      </c>
    </row>
    <row r="2" spans="1:6" hidden="1">
      <c r="A2" s="6" t="s">
        <v>4496</v>
      </c>
      <c r="B2" s="7">
        <v>0</v>
      </c>
      <c r="C2" s="7">
        <v>6</v>
      </c>
      <c r="D2" s="7">
        <v>20</v>
      </c>
      <c r="E2" s="7">
        <v>0</v>
      </c>
      <c r="F2" s="8">
        <v>1</v>
      </c>
    </row>
    <row r="3" spans="1:6" hidden="1">
      <c r="A3" s="6" t="s">
        <v>4471</v>
      </c>
      <c r="B3" s="7">
        <v>0</v>
      </c>
      <c r="C3" s="7">
        <v>10</v>
      </c>
      <c r="D3" s="7">
        <v>13</v>
      </c>
      <c r="E3" s="7">
        <v>0</v>
      </c>
      <c r="F3" s="8">
        <v>1</v>
      </c>
    </row>
    <row r="4" spans="1:6" hidden="1">
      <c r="A4" s="6" t="s">
        <v>4537</v>
      </c>
      <c r="B4" s="7">
        <v>2</v>
      </c>
      <c r="C4" s="7">
        <v>9</v>
      </c>
      <c r="D4" s="7">
        <v>11</v>
      </c>
      <c r="E4" s="7">
        <v>0</v>
      </c>
      <c r="F4" s="8">
        <v>1</v>
      </c>
    </row>
    <row r="5" spans="1:6" hidden="1">
      <c r="A5" s="6" t="s">
        <v>4545</v>
      </c>
      <c r="B5" s="7">
        <v>1</v>
      </c>
      <c r="C5" s="7">
        <v>6</v>
      </c>
      <c r="D5" s="7">
        <v>14</v>
      </c>
      <c r="E5" s="7">
        <v>0</v>
      </c>
      <c r="F5" s="8">
        <v>1</v>
      </c>
    </row>
    <row r="6" spans="1:6" hidden="1">
      <c r="A6" s="6" t="s">
        <v>4538</v>
      </c>
      <c r="B6" s="7">
        <v>1</v>
      </c>
      <c r="C6" s="7">
        <v>12</v>
      </c>
      <c r="D6" s="7">
        <v>6</v>
      </c>
      <c r="E6" s="7">
        <v>0</v>
      </c>
      <c r="F6" s="8">
        <v>1</v>
      </c>
    </row>
    <row r="7" spans="1:6" hidden="1">
      <c r="A7" s="6" t="s">
        <v>4542</v>
      </c>
      <c r="B7" s="7">
        <v>3</v>
      </c>
      <c r="C7" s="7">
        <v>10</v>
      </c>
      <c r="D7" s="7">
        <v>6</v>
      </c>
      <c r="E7" s="7">
        <v>0</v>
      </c>
      <c r="F7" s="8">
        <v>1</v>
      </c>
    </row>
    <row r="8" spans="1:6" hidden="1">
      <c r="A8" s="6" t="s">
        <v>4488</v>
      </c>
      <c r="B8" s="7">
        <v>1</v>
      </c>
      <c r="C8" s="7">
        <v>7</v>
      </c>
      <c r="D8" s="7">
        <v>9</v>
      </c>
      <c r="E8" s="7">
        <v>0</v>
      </c>
      <c r="F8" s="8">
        <v>1</v>
      </c>
    </row>
    <row r="9" spans="1:6" hidden="1">
      <c r="A9" s="6" t="s">
        <v>4543</v>
      </c>
      <c r="B9" s="7">
        <v>0</v>
      </c>
      <c r="C9" s="7">
        <v>2</v>
      </c>
      <c r="D9" s="7">
        <v>14</v>
      </c>
      <c r="E9" s="7">
        <v>0</v>
      </c>
      <c r="F9" s="8">
        <v>1</v>
      </c>
    </row>
    <row r="10" spans="1:6" hidden="1">
      <c r="A10" s="6" t="s">
        <v>4541</v>
      </c>
      <c r="B10" s="7">
        <v>1</v>
      </c>
      <c r="C10" s="7">
        <v>7</v>
      </c>
      <c r="D10" s="7">
        <v>4</v>
      </c>
      <c r="E10" s="7">
        <v>0</v>
      </c>
      <c r="F10" s="8">
        <v>1</v>
      </c>
    </row>
    <row r="11" spans="1:6" hidden="1">
      <c r="A11" s="6" t="s">
        <v>4492</v>
      </c>
      <c r="B11" s="7">
        <v>1</v>
      </c>
      <c r="C11" s="7">
        <v>7</v>
      </c>
      <c r="D11" s="7">
        <v>3</v>
      </c>
      <c r="E11" s="7">
        <v>0</v>
      </c>
      <c r="F11" s="8">
        <v>1</v>
      </c>
    </row>
    <row r="12" spans="1:6" hidden="1">
      <c r="A12" s="6" t="s">
        <v>4470</v>
      </c>
      <c r="B12" s="7">
        <v>1</v>
      </c>
      <c r="C12" s="7">
        <v>2</v>
      </c>
      <c r="D12" s="7">
        <v>6</v>
      </c>
      <c r="E12" s="7">
        <v>0</v>
      </c>
      <c r="F12" s="8">
        <v>1</v>
      </c>
    </row>
    <row r="13" spans="1:6" hidden="1">
      <c r="A13" s="6" t="s">
        <v>4549</v>
      </c>
      <c r="B13" s="7">
        <v>0</v>
      </c>
      <c r="C13" s="7">
        <v>1</v>
      </c>
      <c r="D13" s="7">
        <v>5</v>
      </c>
      <c r="E13" s="7">
        <v>0</v>
      </c>
      <c r="F13" s="8">
        <v>1</v>
      </c>
    </row>
    <row r="14" spans="1:6" hidden="1">
      <c r="A14" s="6" t="s">
        <v>4484</v>
      </c>
      <c r="B14" s="7">
        <v>0</v>
      </c>
      <c r="C14" s="7">
        <v>0</v>
      </c>
      <c r="D14" s="7">
        <v>5</v>
      </c>
      <c r="E14" s="7">
        <v>0</v>
      </c>
      <c r="F14" s="8">
        <v>1</v>
      </c>
    </row>
    <row r="15" spans="1:6" hidden="1">
      <c r="A15" s="6" t="s">
        <v>4493</v>
      </c>
      <c r="B15" s="7">
        <v>1</v>
      </c>
      <c r="C15" s="7">
        <v>0</v>
      </c>
      <c r="D15" s="7">
        <v>2</v>
      </c>
      <c r="E15" s="7">
        <v>0</v>
      </c>
      <c r="F15" s="8">
        <v>1</v>
      </c>
    </row>
    <row r="16" spans="1:6" hidden="1">
      <c r="A16" s="6" t="s">
        <v>4489</v>
      </c>
      <c r="B16" s="7">
        <v>0</v>
      </c>
      <c r="C16" s="7">
        <v>0</v>
      </c>
      <c r="D16" s="7">
        <v>2</v>
      </c>
      <c r="E16" s="7">
        <v>0</v>
      </c>
      <c r="F16" s="8">
        <v>1</v>
      </c>
    </row>
    <row r="17" spans="1:6" hidden="1">
      <c r="A17" s="6" t="s">
        <v>4494</v>
      </c>
      <c r="B17" s="7">
        <v>0</v>
      </c>
      <c r="C17" s="7">
        <v>1</v>
      </c>
      <c r="D17" s="7">
        <v>0</v>
      </c>
      <c r="E17" s="7">
        <v>0</v>
      </c>
      <c r="F17" s="8">
        <v>1</v>
      </c>
    </row>
    <row r="18" spans="1:6" hidden="1">
      <c r="A18" s="6" t="s">
        <v>4491</v>
      </c>
      <c r="B18" s="7">
        <v>0</v>
      </c>
      <c r="C18" s="7">
        <v>12</v>
      </c>
      <c r="D18" s="7">
        <v>0</v>
      </c>
      <c r="E18" s="7">
        <v>1</v>
      </c>
      <c r="F18" s="8">
        <v>0.69199999999999995</v>
      </c>
    </row>
    <row r="19" spans="1:6" hidden="1">
      <c r="A19" s="6" t="s">
        <v>4525</v>
      </c>
      <c r="B19" s="7">
        <v>0</v>
      </c>
      <c r="C19" s="7">
        <v>2</v>
      </c>
      <c r="D19" s="7">
        <v>8</v>
      </c>
      <c r="E19" s="7">
        <v>1</v>
      </c>
      <c r="F19" s="8">
        <v>0.63600000000000001</v>
      </c>
    </row>
    <row r="20" spans="1:6" hidden="1">
      <c r="A20" s="6" t="s">
        <v>4483</v>
      </c>
      <c r="B20" s="7">
        <v>0</v>
      </c>
      <c r="C20" s="7">
        <v>5</v>
      </c>
      <c r="D20" s="7">
        <v>3</v>
      </c>
      <c r="E20" s="7">
        <v>1</v>
      </c>
      <c r="F20" s="8">
        <v>0.55600000000000005</v>
      </c>
    </row>
    <row r="21" spans="1:6" hidden="1">
      <c r="A21" s="6" t="s">
        <v>4478</v>
      </c>
      <c r="B21" s="7">
        <v>0</v>
      </c>
      <c r="C21" s="7">
        <v>3</v>
      </c>
      <c r="D21" s="7">
        <v>3</v>
      </c>
      <c r="E21" s="7">
        <v>1</v>
      </c>
      <c r="F21" s="8">
        <v>0.42899999999999999</v>
      </c>
    </row>
    <row r="22" spans="1:6" hidden="1">
      <c r="A22" s="6" t="s">
        <v>4487</v>
      </c>
      <c r="B22" s="7">
        <v>0</v>
      </c>
      <c r="C22" s="7">
        <v>3</v>
      </c>
      <c r="D22" s="7">
        <v>0</v>
      </c>
      <c r="E22" s="7">
        <v>1</v>
      </c>
      <c r="F22" s="8">
        <v>0</v>
      </c>
    </row>
    <row r="23" spans="1:6">
      <c r="A23" s="6" t="s">
        <v>4544</v>
      </c>
      <c r="B23" s="7">
        <v>0</v>
      </c>
      <c r="C23" s="7">
        <v>0</v>
      </c>
      <c r="D23" s="7">
        <v>1</v>
      </c>
      <c r="E23" s="7">
        <v>1</v>
      </c>
      <c r="F23" s="9">
        <v>-1</v>
      </c>
    </row>
    <row r="24" spans="1:6" hidden="1">
      <c r="A24" s="6" t="s">
        <v>4548</v>
      </c>
      <c r="B24" s="7">
        <v>0</v>
      </c>
      <c r="C24" s="7">
        <v>0</v>
      </c>
      <c r="D24" s="7">
        <v>0</v>
      </c>
      <c r="E24" s="7">
        <v>1</v>
      </c>
      <c r="F24" s="9">
        <v>-3</v>
      </c>
    </row>
    <row r="25" spans="1:6" hidden="1">
      <c r="A25" s="6" t="s">
        <v>4534</v>
      </c>
      <c r="B25" s="7">
        <v>1</v>
      </c>
      <c r="C25" s="7">
        <v>8</v>
      </c>
      <c r="D25" s="7">
        <v>5</v>
      </c>
      <c r="E25" s="7">
        <v>2</v>
      </c>
      <c r="F25" s="8">
        <v>0.5</v>
      </c>
    </row>
    <row r="26" spans="1:6" hidden="1">
      <c r="A26" s="6" t="s">
        <v>4530</v>
      </c>
      <c r="B26" s="7">
        <v>0</v>
      </c>
      <c r="C26" s="7">
        <v>1</v>
      </c>
      <c r="D26" s="7">
        <v>8</v>
      </c>
      <c r="E26" s="7">
        <v>2</v>
      </c>
      <c r="F26" s="8">
        <v>0.27300000000000002</v>
      </c>
    </row>
    <row r="27" spans="1:6" hidden="1">
      <c r="A27" s="6" t="s">
        <v>4473</v>
      </c>
      <c r="B27" s="7">
        <v>0</v>
      </c>
      <c r="C27" s="7">
        <v>2</v>
      </c>
      <c r="D27" s="7">
        <v>6</v>
      </c>
      <c r="E27" s="7">
        <v>2</v>
      </c>
      <c r="F27" s="8">
        <v>0.2</v>
      </c>
    </row>
    <row r="28" spans="1:6" hidden="1">
      <c r="A28" s="6" t="s">
        <v>4482</v>
      </c>
      <c r="B28" s="7">
        <v>0</v>
      </c>
      <c r="C28" s="7">
        <v>4</v>
      </c>
      <c r="D28" s="7">
        <v>1</v>
      </c>
      <c r="E28" s="7">
        <v>2</v>
      </c>
      <c r="F28" s="9">
        <v>-0.14299999999999999</v>
      </c>
    </row>
    <row r="29" spans="1:6" hidden="1">
      <c r="A29" s="6" t="s">
        <v>4469</v>
      </c>
      <c r="B29" s="7">
        <v>0</v>
      </c>
      <c r="C29" s="7">
        <v>1</v>
      </c>
      <c r="D29" s="7">
        <v>0</v>
      </c>
      <c r="E29" s="7">
        <v>2</v>
      </c>
      <c r="F29" s="9">
        <v>-1.667</v>
      </c>
    </row>
    <row r="30" spans="1:6" hidden="1">
      <c r="A30" s="6" t="s">
        <v>4490</v>
      </c>
      <c r="B30" s="7">
        <v>0</v>
      </c>
      <c r="C30" s="7">
        <v>3</v>
      </c>
      <c r="D30" s="7">
        <v>8</v>
      </c>
      <c r="E30" s="7">
        <v>3</v>
      </c>
      <c r="F30" s="8">
        <v>0.14299999999999999</v>
      </c>
    </row>
    <row r="31" spans="1:6" hidden="1">
      <c r="A31" s="6" t="s">
        <v>4468</v>
      </c>
      <c r="B31" s="7">
        <v>0</v>
      </c>
      <c r="C31" s="7">
        <v>1</v>
      </c>
      <c r="D31" s="7">
        <v>0</v>
      </c>
      <c r="E31" s="7">
        <v>3</v>
      </c>
      <c r="F31" s="9">
        <v>-2</v>
      </c>
    </row>
    <row r="32" spans="1:6" hidden="1">
      <c r="A32" s="6" t="s">
        <v>4546</v>
      </c>
      <c r="B32" s="7">
        <v>0</v>
      </c>
      <c r="C32" s="7">
        <v>7</v>
      </c>
      <c r="D32" s="7">
        <v>11</v>
      </c>
      <c r="E32" s="7">
        <v>4</v>
      </c>
      <c r="F32" s="8">
        <v>0.27300000000000002</v>
      </c>
    </row>
    <row r="33" spans="1:6" hidden="1">
      <c r="A33" s="6" t="s">
        <v>4495</v>
      </c>
      <c r="B33" s="7">
        <v>1</v>
      </c>
      <c r="C33" s="7">
        <v>1</v>
      </c>
      <c r="D33" s="7">
        <v>9</v>
      </c>
      <c r="E33" s="7">
        <v>4</v>
      </c>
      <c r="F33" s="9">
        <v>-6.7000000000000004E-2</v>
      </c>
    </row>
    <row r="34" spans="1:6" hidden="1">
      <c r="A34" s="6" t="s">
        <v>4474</v>
      </c>
      <c r="B34" s="7">
        <v>0</v>
      </c>
      <c r="C34" s="7">
        <v>0</v>
      </c>
      <c r="D34" s="7">
        <v>0</v>
      </c>
      <c r="E34" s="7">
        <v>4</v>
      </c>
      <c r="F34" s="9">
        <v>-3</v>
      </c>
    </row>
    <row r="35" spans="1:6" hidden="1">
      <c r="A35" s="6" t="s">
        <v>4480</v>
      </c>
      <c r="B35" s="7">
        <v>0</v>
      </c>
      <c r="C35" s="7">
        <v>10</v>
      </c>
      <c r="D35" s="7">
        <v>12</v>
      </c>
      <c r="E35" s="7">
        <v>9</v>
      </c>
      <c r="F35" s="9">
        <v>-0.161</v>
      </c>
    </row>
    <row r="36" spans="1:6" hidden="1">
      <c r="B36" s="1">
        <f t="shared" ref="B36:C36" si="0">SUM(B2:B35)</f>
        <v>14</v>
      </c>
      <c r="C36" s="1">
        <f t="shared" si="0"/>
        <v>143</v>
      </c>
      <c r="D36" s="1">
        <f>SUM(D2:D35)</f>
        <v>195</v>
      </c>
      <c r="E36" s="1">
        <f>SUM(E2:E35)</f>
        <v>44</v>
      </c>
      <c r="F36" s="1" t="e" cm="1">
        <f t="array" aca="1" ref="F36" ca="1">E36/meda(C36:D36)</f>
        <v>#NAME?</v>
      </c>
    </row>
  </sheetData>
  <autoFilter ref="A1:F36" xr:uid="{A4E3641A-BF10-4B81-96B3-0704EF8FD258}">
    <filterColumn colId="0">
      <filters>
        <filter val="MGBHE_G1M60"/>
      </filters>
    </filterColumn>
  </autoFilter>
  <pageMargins left="0.7" right="0.7" top="0.75" bottom="0.75" header="0.3" footer="0.3"/>
  <headerFooter>
    <oddFooter>&amp;L_x000D_&amp;1#&amp;"Calibri"&amp;7&amp;K000000 ***Este documento está clasificado como PUBLICO por TELEFÓNICA.
***This document is classified as PUBLIC by TELEFÓNICA.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074E0-0125-4C1D-A788-B39BC593BCFE}">
  <dimension ref="A1:J70"/>
  <sheetViews>
    <sheetView showGridLines="0" workbookViewId="0">
      <selection activeCell="L29" sqref="L29"/>
    </sheetView>
  </sheetViews>
  <sheetFormatPr defaultRowHeight="15"/>
  <cols>
    <col min="1" max="1" width="8.5703125" bestFit="1" customWidth="1"/>
    <col min="2" max="2" width="20.42578125" bestFit="1" customWidth="1"/>
    <col min="3" max="3" width="12.42578125" bestFit="1" customWidth="1"/>
    <col min="4" max="4" width="35.5703125" bestFit="1" customWidth="1"/>
    <col min="5" max="5" width="14.42578125" bestFit="1" customWidth="1"/>
    <col min="6" max="6" width="20.5703125" bestFit="1" customWidth="1"/>
    <col min="7" max="7" width="18.5703125" bestFit="1" customWidth="1"/>
    <col min="8" max="8" width="16.42578125" bestFit="1" customWidth="1"/>
    <col min="9" max="9" width="45" bestFit="1" customWidth="1"/>
    <col min="10" max="10" width="11.42578125" bestFit="1" customWidth="1"/>
  </cols>
  <sheetData>
    <row r="1" spans="1:10" ht="18.75" customHeight="1">
      <c r="A1" s="232" t="s">
        <v>203</v>
      </c>
      <c r="B1" s="232" t="s">
        <v>4627</v>
      </c>
      <c r="C1" s="232" t="s">
        <v>3</v>
      </c>
      <c r="D1" s="232" t="s">
        <v>4430</v>
      </c>
      <c r="E1" s="232" t="s">
        <v>518</v>
      </c>
      <c r="F1" s="232" t="s">
        <v>519</v>
      </c>
      <c r="G1" s="232" t="s">
        <v>4431</v>
      </c>
      <c r="H1" s="232" t="s">
        <v>4628</v>
      </c>
      <c r="I1" s="233" t="s">
        <v>4629</v>
      </c>
      <c r="J1" s="232" t="s">
        <v>4596</v>
      </c>
    </row>
    <row r="2" spans="1:10" ht="19.5" customHeight="1">
      <c r="A2" s="231" t="s">
        <v>964</v>
      </c>
      <c r="B2" s="231" t="s">
        <v>965</v>
      </c>
      <c r="C2" s="231" t="s">
        <v>137</v>
      </c>
      <c r="D2" s="231" t="s">
        <v>966</v>
      </c>
      <c r="E2" s="231" t="s">
        <v>446</v>
      </c>
      <c r="F2" s="231" t="s">
        <v>457</v>
      </c>
      <c r="G2" s="231" t="s">
        <v>457</v>
      </c>
      <c r="H2" s="231" t="s">
        <v>186</v>
      </c>
      <c r="I2" s="231" t="str">
        <f>VLOOKUP(A2,'Estruturante Móvel'!A:U,21,0)</f>
        <v>ATIVO</v>
      </c>
      <c r="J2" s="234">
        <v>0.99979999999999991</v>
      </c>
    </row>
    <row r="3" spans="1:10" ht="18" customHeight="1">
      <c r="A3" s="231" t="s">
        <v>1588</v>
      </c>
      <c r="B3" s="231" t="s">
        <v>1589</v>
      </c>
      <c r="C3" s="231" t="s">
        <v>137</v>
      </c>
      <c r="D3" s="231" t="s">
        <v>1590</v>
      </c>
      <c r="E3" s="231" t="s">
        <v>446</v>
      </c>
      <c r="F3" s="231" t="s">
        <v>450</v>
      </c>
      <c r="G3" s="231" t="s">
        <v>861</v>
      </c>
      <c r="H3" s="231" t="s">
        <v>186</v>
      </c>
      <c r="I3" s="231" t="str">
        <f>VLOOKUP(A3,'Estruturante Móvel'!A:U,21,0)</f>
        <v>ATIVO</v>
      </c>
      <c r="J3" s="234">
        <v>0.99930000000000008</v>
      </c>
    </row>
    <row r="4" spans="1:10">
      <c r="A4" s="231" t="s">
        <v>1784</v>
      </c>
      <c r="B4" s="231" t="s">
        <v>1785</v>
      </c>
      <c r="C4" s="231" t="s">
        <v>137</v>
      </c>
      <c r="D4" s="231" t="s">
        <v>1786</v>
      </c>
      <c r="E4" s="231" t="s">
        <v>446</v>
      </c>
      <c r="F4" s="231" t="s">
        <v>457</v>
      </c>
      <c r="G4" s="231" t="s">
        <v>1356</v>
      </c>
      <c r="H4" s="231" t="s">
        <v>186</v>
      </c>
      <c r="I4" s="231" t="str">
        <f>VLOOKUP(A4,'Estruturante Móvel'!A:U,21,0)</f>
        <v>ATIVO</v>
      </c>
      <c r="J4" s="234">
        <v>0.998</v>
      </c>
    </row>
    <row r="5" spans="1:10">
      <c r="A5" s="231" t="s">
        <v>1690</v>
      </c>
      <c r="B5" s="231" t="s">
        <v>1691</v>
      </c>
      <c r="C5" s="231" t="s">
        <v>137</v>
      </c>
      <c r="D5" s="231" t="s">
        <v>1692</v>
      </c>
      <c r="E5" s="231" t="s">
        <v>446</v>
      </c>
      <c r="F5" s="231" t="s">
        <v>453</v>
      </c>
      <c r="G5" s="231" t="s">
        <v>851</v>
      </c>
      <c r="H5" s="231" t="s">
        <v>186</v>
      </c>
      <c r="I5" s="231" t="str">
        <f>VLOOKUP(A5,'Estruturante Móvel'!A:U,21,0)</f>
        <v>ATIVO</v>
      </c>
      <c r="J5" s="234">
        <v>0.99790000000000001</v>
      </c>
    </row>
    <row r="6" spans="1:10">
      <c r="A6" s="231" t="s">
        <v>780</v>
      </c>
      <c r="B6" s="231" t="s">
        <v>781</v>
      </c>
      <c r="C6" s="231" t="s">
        <v>137</v>
      </c>
      <c r="D6" s="231" t="s">
        <v>782</v>
      </c>
      <c r="E6" s="231" t="s">
        <v>445</v>
      </c>
      <c r="F6" s="231" t="s">
        <v>448</v>
      </c>
      <c r="G6" s="231" t="s">
        <v>186</v>
      </c>
      <c r="H6" s="231" t="s">
        <v>186</v>
      </c>
      <c r="I6" s="231" t="str">
        <f>VLOOKUP(A6,'Estruturante Móvel'!A:U,21,0)</f>
        <v>ATIVO</v>
      </c>
      <c r="J6" s="234">
        <v>0.99676666666666658</v>
      </c>
    </row>
    <row r="7" spans="1:10">
      <c r="A7" s="231" t="s">
        <v>2531</v>
      </c>
      <c r="B7" s="231" t="s">
        <v>2532</v>
      </c>
      <c r="C7" s="231" t="s">
        <v>137</v>
      </c>
      <c r="D7" s="231" t="s">
        <v>4630</v>
      </c>
      <c r="E7" s="231" t="s">
        <v>446</v>
      </c>
      <c r="F7" s="231" t="s">
        <v>465</v>
      </c>
      <c r="G7" s="231" t="s">
        <v>629</v>
      </c>
      <c r="H7" s="231" t="s">
        <v>186</v>
      </c>
      <c r="I7" s="231" t="s">
        <v>4631</v>
      </c>
      <c r="J7" s="234">
        <v>0.99613333333333332</v>
      </c>
    </row>
    <row r="8" spans="1:10">
      <c r="A8" s="231" t="s">
        <v>841</v>
      </c>
      <c r="B8" s="231" t="s">
        <v>842</v>
      </c>
      <c r="C8" s="231" t="s">
        <v>137</v>
      </c>
      <c r="D8" s="231" t="s">
        <v>843</v>
      </c>
      <c r="E8" s="231" t="s">
        <v>446</v>
      </c>
      <c r="F8" s="231" t="s">
        <v>450</v>
      </c>
      <c r="G8" s="231" t="s">
        <v>450</v>
      </c>
      <c r="H8" s="231" t="s">
        <v>186</v>
      </c>
      <c r="I8" s="231" t="str">
        <f>VLOOKUP(A8,'Estruturante Móvel'!A:U,21,0)</f>
        <v>ATIVO</v>
      </c>
      <c r="J8" s="234">
        <v>0.99502857142857137</v>
      </c>
    </row>
    <row r="9" spans="1:10">
      <c r="A9" s="231" t="s">
        <v>605</v>
      </c>
      <c r="B9" s="231" t="s">
        <v>606</v>
      </c>
      <c r="C9" s="231" t="s">
        <v>137</v>
      </c>
      <c r="D9" s="231" t="s">
        <v>608</v>
      </c>
      <c r="E9" s="231" t="s">
        <v>446</v>
      </c>
      <c r="F9" s="231" t="s">
        <v>450</v>
      </c>
      <c r="G9" s="231" t="s">
        <v>450</v>
      </c>
      <c r="H9" s="231" t="s">
        <v>186</v>
      </c>
      <c r="I9" s="231" t="str">
        <f>VLOOKUP(A9,'Estruturante Móvel'!A:U,21,0)</f>
        <v>ATIVO</v>
      </c>
      <c r="J9" s="234">
        <v>0.99495</v>
      </c>
    </row>
    <row r="10" spans="1:10">
      <c r="A10" s="124" t="s">
        <v>1919</v>
      </c>
      <c r="B10" s="124" t="s">
        <v>1920</v>
      </c>
      <c r="C10" s="231" t="s">
        <v>137</v>
      </c>
      <c r="D10" s="109" t="s">
        <v>608</v>
      </c>
      <c r="E10" s="109" t="s">
        <v>446</v>
      </c>
      <c r="F10" s="109" t="s">
        <v>450</v>
      </c>
      <c r="G10" s="109" t="s">
        <v>450</v>
      </c>
      <c r="H10" s="231" t="s">
        <v>186</v>
      </c>
      <c r="I10" s="231" t="str">
        <f>VLOOKUP(A10,'Estruturante Móvel'!A:U,21,0)</f>
        <v>ATIVO</v>
      </c>
      <c r="J10" s="234">
        <v>0.99239999999999995</v>
      </c>
    </row>
    <row r="11" spans="1:10">
      <c r="A11" s="231" t="s">
        <v>1283</v>
      </c>
      <c r="B11" s="231" t="s">
        <v>1612</v>
      </c>
      <c r="C11" s="231" t="s">
        <v>137</v>
      </c>
      <c r="D11" s="231" t="s">
        <v>1613</v>
      </c>
      <c r="E11" s="231" t="s">
        <v>445</v>
      </c>
      <c r="F11" s="231" t="s">
        <v>465</v>
      </c>
      <c r="G11" s="231" t="s">
        <v>186</v>
      </c>
      <c r="H11" s="231" t="s">
        <v>186</v>
      </c>
      <c r="I11" s="231" t="s">
        <v>4632</v>
      </c>
      <c r="J11" s="234">
        <v>0.99237500000000001</v>
      </c>
    </row>
    <row r="12" spans="1:10">
      <c r="A12" s="231" t="s">
        <v>1397</v>
      </c>
      <c r="B12" s="231" t="s">
        <v>1398</v>
      </c>
      <c r="C12" s="231" t="s">
        <v>137</v>
      </c>
      <c r="D12" s="231" t="s">
        <v>1399</v>
      </c>
      <c r="E12" s="231" t="s">
        <v>446</v>
      </c>
      <c r="F12" s="231" t="s">
        <v>450</v>
      </c>
      <c r="G12" s="231" t="s">
        <v>623</v>
      </c>
      <c r="H12" s="231" t="s">
        <v>186</v>
      </c>
      <c r="I12" s="231" t="str">
        <f>VLOOKUP(A12,'Estruturante Móvel'!A:U,21,0)</f>
        <v>ATIVO</v>
      </c>
      <c r="J12" s="234">
        <v>0.98064285714285704</v>
      </c>
    </row>
    <row r="13" spans="1:10">
      <c r="A13" s="124" t="s">
        <v>2476</v>
      </c>
      <c r="B13" s="124" t="s">
        <v>2477</v>
      </c>
      <c r="C13" s="231" t="s">
        <v>137</v>
      </c>
      <c r="D13" s="109" t="s">
        <v>1419</v>
      </c>
      <c r="E13" s="109" t="s">
        <v>446</v>
      </c>
      <c r="F13" s="109" t="s">
        <v>457</v>
      </c>
      <c r="G13" s="109" t="s">
        <v>652</v>
      </c>
      <c r="H13" s="231" t="s">
        <v>186</v>
      </c>
      <c r="I13" s="231" t="str">
        <f>VLOOKUP(A13,'Estruturante Móvel'!A:U,21,0)</f>
        <v>ATIVO</v>
      </c>
      <c r="J13" s="234">
        <v>0.9691249999999999</v>
      </c>
    </row>
    <row r="14" spans="1:10">
      <c r="A14" s="231" t="s">
        <v>2403</v>
      </c>
      <c r="B14" s="231" t="s">
        <v>2404</v>
      </c>
      <c r="C14" s="231" t="s">
        <v>137</v>
      </c>
      <c r="D14" s="231" t="s">
        <v>2405</v>
      </c>
      <c r="E14" s="231" t="s">
        <v>446</v>
      </c>
      <c r="F14" s="231" t="s">
        <v>457</v>
      </c>
      <c r="G14" s="231" t="s">
        <v>909</v>
      </c>
      <c r="H14" s="231" t="s">
        <v>186</v>
      </c>
      <c r="I14" s="231" t="str">
        <f>VLOOKUP(A14,'Estruturante Móvel'!A:U,21,0)</f>
        <v>ATIVO</v>
      </c>
      <c r="J14" s="234">
        <v>0.9568875</v>
      </c>
    </row>
    <row r="16" spans="1:10">
      <c r="C16" s="256" t="s">
        <v>52</v>
      </c>
      <c r="D16">
        <f>COUNTIFS(C21:C70,C16)+COUNTIFS(C21:C70,"REPARO FO")</f>
        <v>1</v>
      </c>
    </row>
    <row r="17" spans="1:9">
      <c r="C17" s="256" t="s">
        <v>137</v>
      </c>
      <c r="D17">
        <f>COUNTIFS(C21:C70,C17)</f>
        <v>8</v>
      </c>
    </row>
    <row r="18" spans="1:9">
      <c r="C18" s="256" t="s">
        <v>509</v>
      </c>
      <c r="D18">
        <f>COUNTIFS(C21:C70,C18)</f>
        <v>3</v>
      </c>
    </row>
    <row r="19" spans="1:9">
      <c r="A19" s="690" t="s">
        <v>203</v>
      </c>
      <c r="B19" s="690" t="s">
        <v>4627</v>
      </c>
      <c r="C19" s="690" t="s">
        <v>3</v>
      </c>
      <c r="D19" s="690" t="s">
        <v>4633</v>
      </c>
      <c r="E19" s="235" t="s">
        <v>4634</v>
      </c>
      <c r="F19" s="690" t="s">
        <v>4635</v>
      </c>
    </row>
    <row r="20" spans="1:9">
      <c r="A20" s="691"/>
      <c r="B20" s="691"/>
      <c r="C20" s="691"/>
      <c r="D20" s="691"/>
      <c r="E20" s="236" t="s">
        <v>4562</v>
      </c>
      <c r="F20" s="691"/>
      <c r="H20" s="236" t="s">
        <v>219</v>
      </c>
      <c r="I20" s="236"/>
    </row>
    <row r="21" spans="1:9" ht="24.75">
      <c r="A21" s="253" t="s">
        <v>1630</v>
      </c>
      <c r="B21" s="253" t="s">
        <v>1631</v>
      </c>
      <c r="C21" s="253" t="str">
        <f>VLOOKUP(A21,'Estruturante Móvel'!A:C,3,0)</f>
        <v>ATIVO - FLAT SMALLCELL</v>
      </c>
      <c r="D21" s="253" t="s">
        <v>566</v>
      </c>
      <c r="E21" s="253" t="s">
        <v>1634</v>
      </c>
      <c r="F21" s="254">
        <v>1</v>
      </c>
      <c r="G21" s="252">
        <v>1</v>
      </c>
      <c r="H21" s="237" t="s">
        <v>706</v>
      </c>
      <c r="I21" s="237" t="str">
        <f>VLOOKUP(H21,'Estruturante Móvel'!A:C,3,0)</f>
        <v>ATIVO</v>
      </c>
    </row>
    <row r="22" spans="1:9" ht="24.75">
      <c r="A22" s="253" t="s">
        <v>4120</v>
      </c>
      <c r="B22" s="253" t="s">
        <v>4121</v>
      </c>
      <c r="C22" s="253" t="str">
        <f>VLOOKUP(A22,'Estruturante Móvel'!A:C,3,0)</f>
        <v>ATIVO PEND. RÁDIO</v>
      </c>
      <c r="D22" s="253" t="s">
        <v>566</v>
      </c>
      <c r="E22" s="253" t="s">
        <v>4636</v>
      </c>
      <c r="F22" s="254">
        <v>1</v>
      </c>
      <c r="G22" s="252">
        <v>1</v>
      </c>
      <c r="H22" s="237" t="s">
        <v>655</v>
      </c>
      <c r="I22" s="237" t="str">
        <f>VLOOKUP(H22,'Estruturante Móvel'!A:C,3,0)</f>
        <v>ATIVO</v>
      </c>
    </row>
    <row r="23" spans="1:9" ht="24.75">
      <c r="A23" s="253" t="s">
        <v>4098</v>
      </c>
      <c r="B23" s="253" t="s">
        <v>4099</v>
      </c>
      <c r="C23" s="253" t="str">
        <f>VLOOKUP(A23,'Estruturante Móvel'!A:C,3,0)</f>
        <v>ATIVO PEND. RÁDIO</v>
      </c>
      <c r="D23" s="253" t="s">
        <v>566</v>
      </c>
      <c r="E23" s="253" t="s">
        <v>4637</v>
      </c>
      <c r="F23" s="254">
        <v>0.99960000000000004</v>
      </c>
      <c r="G23" s="252">
        <v>0.99960000000000004</v>
      </c>
      <c r="H23" s="237" t="s">
        <v>813</v>
      </c>
      <c r="I23" s="237" t="str">
        <f>VLOOKUP(H23,'Estruturante Móvel'!A:C,3,0)</f>
        <v>ATIVO</v>
      </c>
    </row>
    <row r="24" spans="1:9" ht="24.75">
      <c r="A24" s="253" t="s">
        <v>4053</v>
      </c>
      <c r="B24" s="253" t="s">
        <v>4054</v>
      </c>
      <c r="C24" s="253" t="str">
        <f>VLOOKUP(A24,'Estruturante Móvel'!A:C,3,0)</f>
        <v>ATIVO PEND. RÁDIO</v>
      </c>
      <c r="D24" s="253" t="s">
        <v>566</v>
      </c>
      <c r="E24" s="253" t="s">
        <v>4638</v>
      </c>
      <c r="F24" s="254">
        <v>0.99950000000000006</v>
      </c>
      <c r="G24" s="252">
        <v>0.99950000000000006</v>
      </c>
      <c r="H24" s="237" t="s">
        <v>753</v>
      </c>
      <c r="I24" s="237" t="str">
        <f>VLOOKUP(H24,'Estruturante Móvel'!A:C,3,0)</f>
        <v>ATIVO</v>
      </c>
    </row>
    <row r="25" spans="1:9" ht="24.75">
      <c r="A25" s="253" t="s">
        <v>4068</v>
      </c>
      <c r="B25" s="253" t="s">
        <v>186</v>
      </c>
      <c r="C25" s="253" t="str">
        <f>VLOOKUP(A25,'Estruturante Móvel'!A:C,3,0)</f>
        <v>ATIVO PEND. RÁDIO</v>
      </c>
      <c r="D25" s="253" t="s">
        <v>566</v>
      </c>
      <c r="E25" s="253" t="s">
        <v>4639</v>
      </c>
      <c r="F25" s="254">
        <v>0.99939999999999996</v>
      </c>
      <c r="G25" s="252">
        <v>0.99939999999999996</v>
      </c>
      <c r="H25" s="237" t="s">
        <v>1063</v>
      </c>
      <c r="I25" s="237" t="str">
        <f>VLOOKUP(H25,'Estruturante Móvel'!A:C,3,0)</f>
        <v>ATIVO</v>
      </c>
    </row>
    <row r="26" spans="1:9">
      <c r="A26" s="253" t="s">
        <v>1714</v>
      </c>
      <c r="B26" s="253" t="s">
        <v>1715</v>
      </c>
      <c r="C26" s="253" t="str">
        <f>VLOOKUP(A26,'Estruturante Móvel'!A:C,3,0)</f>
        <v>ATIVO</v>
      </c>
      <c r="D26" s="253" t="s">
        <v>566</v>
      </c>
      <c r="E26" s="253" t="s">
        <v>4640</v>
      </c>
      <c r="F26" s="254">
        <v>0.99829999999999997</v>
      </c>
      <c r="G26" s="252">
        <v>0.99829999999999997</v>
      </c>
      <c r="H26" s="237" t="s">
        <v>1072</v>
      </c>
      <c r="I26" s="237" t="str">
        <f>VLOOKUP(H26,'Estruturante Móvel'!A:C,3,0)</f>
        <v>ATIVO</v>
      </c>
    </row>
    <row r="27" spans="1:9">
      <c r="A27" s="253" t="s">
        <v>3803</v>
      </c>
      <c r="B27" s="253" t="s">
        <v>3804</v>
      </c>
      <c r="C27" s="253" t="str">
        <f>VLOOKUP(A27,'Estruturante Móvel'!A:C,3,0)</f>
        <v>ATIVO</v>
      </c>
      <c r="D27" s="253" t="s">
        <v>566</v>
      </c>
      <c r="E27" s="253" t="s">
        <v>4441</v>
      </c>
      <c r="F27" s="254">
        <v>0.99780000000000002</v>
      </c>
      <c r="G27" s="252">
        <v>0.99780000000000002</v>
      </c>
      <c r="H27" s="237" t="s">
        <v>819</v>
      </c>
      <c r="I27" s="237" t="str">
        <f>VLOOKUP(H27,'Estruturante Móvel'!A:C,3,0)</f>
        <v>ATIVO</v>
      </c>
    </row>
    <row r="28" spans="1:9">
      <c r="A28" s="253" t="s">
        <v>1962</v>
      </c>
      <c r="B28" s="253" t="s">
        <v>1963</v>
      </c>
      <c r="C28" s="253" t="str">
        <f>VLOOKUP(A28,'Estruturante Móvel'!A:C,3,0)</f>
        <v>ATIVO</v>
      </c>
      <c r="D28" s="253" t="s">
        <v>566</v>
      </c>
      <c r="E28" s="253" t="s">
        <v>4433</v>
      </c>
      <c r="F28" s="254">
        <v>0.99758333333333327</v>
      </c>
      <c r="G28" s="252">
        <v>0.99758333333333327</v>
      </c>
      <c r="H28" s="237" t="s">
        <v>793</v>
      </c>
      <c r="I28" s="237" t="str">
        <f>VLOOKUP(H28,'Estruturante Móvel'!A:C,3,0)</f>
        <v>ATIVO</v>
      </c>
    </row>
    <row r="29" spans="1:9">
      <c r="A29" s="253" t="s">
        <v>3838</v>
      </c>
      <c r="B29" s="253" t="s">
        <v>3839</v>
      </c>
      <c r="C29" s="253" t="str">
        <f>VLOOKUP(A29,'Estruturante Móvel'!A:C,3,0)</f>
        <v>PREDECESSOR</v>
      </c>
      <c r="D29" s="253" t="s">
        <v>566</v>
      </c>
      <c r="E29" s="253" t="s">
        <v>4439</v>
      </c>
      <c r="F29" s="254">
        <v>0.99580000000000002</v>
      </c>
      <c r="G29" s="252">
        <v>0.99580000000000002</v>
      </c>
      <c r="H29" s="237" t="s">
        <v>1059</v>
      </c>
      <c r="I29" s="237" t="str">
        <f>VLOOKUP(H29,'Estruturante Móvel'!A:C,3,0)</f>
        <v>ATIVO</v>
      </c>
    </row>
    <row r="30" spans="1:9" ht="24.75">
      <c r="A30" s="253" t="s">
        <v>4140</v>
      </c>
      <c r="B30" s="253" t="s">
        <v>4141</v>
      </c>
      <c r="C30" s="253" t="str">
        <f>VLOOKUP(A30,'Estruturante Móvel'!A:C,3,0)</f>
        <v>ATIVO PEND. RÁDIO</v>
      </c>
      <c r="D30" s="253" t="s">
        <v>566</v>
      </c>
      <c r="E30" s="253" t="s">
        <v>4641</v>
      </c>
      <c r="F30" s="254">
        <v>0.99575999999999998</v>
      </c>
      <c r="G30" s="252">
        <v>0.99575999999999998</v>
      </c>
      <c r="H30" s="237" t="s">
        <v>1205</v>
      </c>
      <c r="I30" s="237" t="str">
        <f>VLOOKUP(H30,'Estruturante Móvel'!A:C,3,0)</f>
        <v>ATIVO</v>
      </c>
    </row>
    <row r="31" spans="1:9" ht="24.75">
      <c r="A31" s="253" t="s">
        <v>4047</v>
      </c>
      <c r="B31" s="253" t="s">
        <v>170</v>
      </c>
      <c r="C31" s="253" t="str">
        <f>VLOOKUP(A31,'Estruturante Móvel'!A:C,3,0)</f>
        <v>ATIVO PEND. RÁDIO</v>
      </c>
      <c r="D31" s="253" t="s">
        <v>566</v>
      </c>
      <c r="E31" s="253" t="s">
        <v>171</v>
      </c>
      <c r="F31" s="254">
        <v>0.99575714285714279</v>
      </c>
      <c r="G31" s="252">
        <v>0.99575714285714279</v>
      </c>
      <c r="H31" s="237" t="s">
        <v>909</v>
      </c>
      <c r="I31" s="237" t="str">
        <f>VLOOKUP(H31,'Estruturante Móvel'!A:C,3,0)</f>
        <v>ATIVO</v>
      </c>
    </row>
    <row r="32" spans="1:9" ht="24.75">
      <c r="A32" s="253" t="s">
        <v>4081</v>
      </c>
      <c r="B32" s="253" t="s">
        <v>4082</v>
      </c>
      <c r="C32" s="253" t="str">
        <f>VLOOKUP(A32,'Estruturante Móvel'!A:C,3,0)</f>
        <v>ATIVO PEND. GPS</v>
      </c>
      <c r="D32" s="253" t="s">
        <v>566</v>
      </c>
      <c r="E32" s="253" t="s">
        <v>4642</v>
      </c>
      <c r="F32" s="254">
        <v>0.99450000000000005</v>
      </c>
      <c r="G32" s="252">
        <v>0.99450000000000005</v>
      </c>
      <c r="H32" s="237" t="s">
        <v>1108</v>
      </c>
      <c r="I32" s="237" t="str">
        <f>VLOOKUP(H32,'Estruturante Móvel'!A:C,3,0)</f>
        <v>ATIVO</v>
      </c>
    </row>
    <row r="33" spans="1:9" ht="24.75">
      <c r="A33" s="253" t="s">
        <v>3874</v>
      </c>
      <c r="B33" s="253" t="s">
        <v>3875</v>
      </c>
      <c r="C33" s="253" t="str">
        <f>VLOOKUP(A33,'Estruturante Móvel'!A:C,3,0)</f>
        <v>ATIVO PEND. RÁDIO</v>
      </c>
      <c r="D33" s="253" t="s">
        <v>566</v>
      </c>
      <c r="E33" s="253" t="s">
        <v>4643</v>
      </c>
      <c r="F33" s="254">
        <v>0.99395000000000011</v>
      </c>
      <c r="G33" s="252">
        <v>0.99395000000000011</v>
      </c>
      <c r="H33" s="237" t="s">
        <v>1283</v>
      </c>
      <c r="I33" s="237" t="str">
        <f>VLOOKUP(H33,'Estruturante Móvel'!A:C,3,0)</f>
        <v>ATIVO</v>
      </c>
    </row>
    <row r="34" spans="1:9" ht="24.75">
      <c r="A34" s="253" t="s">
        <v>3316</v>
      </c>
      <c r="B34" s="253" t="s">
        <v>192</v>
      </c>
      <c r="C34" s="253" t="str">
        <f>VLOOKUP(A34,'Estruturante Móvel'!A:C,3,0)</f>
        <v>ATIVO PEND. RÁDIO</v>
      </c>
      <c r="D34" s="253" t="s">
        <v>566</v>
      </c>
      <c r="E34" s="253" t="s">
        <v>193</v>
      </c>
      <c r="F34" s="255">
        <v>0.99370000000000003</v>
      </c>
      <c r="G34" s="252">
        <v>0.99370000000000003</v>
      </c>
      <c r="H34" s="237" t="s">
        <v>851</v>
      </c>
      <c r="I34" s="237" t="str">
        <f>VLOOKUP(H34,'Estruturante Móvel'!A:C,3,0)</f>
        <v>ATIVO</v>
      </c>
    </row>
    <row r="35" spans="1:9" ht="24.75">
      <c r="A35" s="253" t="s">
        <v>3871</v>
      </c>
      <c r="B35" s="253" t="s">
        <v>3872</v>
      </c>
      <c r="C35" s="253" t="str">
        <f>VLOOKUP(A35,'Estruturante Móvel'!A:C,3,0)</f>
        <v>ATIVO PEND. RÁDIO</v>
      </c>
      <c r="D35" s="253" t="s">
        <v>566</v>
      </c>
      <c r="E35" s="253" t="s">
        <v>4644</v>
      </c>
      <c r="F35" s="254">
        <v>0.99349999999999994</v>
      </c>
      <c r="G35" s="252">
        <v>0.99349999999999994</v>
      </c>
      <c r="H35" s="237" t="s">
        <v>1337</v>
      </c>
      <c r="I35" s="237" t="str">
        <f>VLOOKUP(H35,'Estruturante Móvel'!A:C,3,0)</f>
        <v>ATIVO</v>
      </c>
    </row>
    <row r="36" spans="1:9" ht="36.75">
      <c r="A36" s="253" t="s">
        <v>4145</v>
      </c>
      <c r="B36" s="253" t="s">
        <v>4146</v>
      </c>
      <c r="C36" s="253" t="str">
        <f>VLOOKUP(A36,'Estruturante Móvel'!A:C,3,0)</f>
        <v>ATIVO PROTEÇÃO RÁDIO OK</v>
      </c>
      <c r="D36" s="253" t="s">
        <v>566</v>
      </c>
      <c r="E36" s="253" t="s">
        <v>4645</v>
      </c>
      <c r="F36" s="254">
        <v>0.99278000000000011</v>
      </c>
      <c r="G36" s="252">
        <v>0.99278000000000011</v>
      </c>
      <c r="H36" s="237" t="s">
        <v>1117</v>
      </c>
      <c r="I36" s="237" t="str">
        <f>VLOOKUP(H36,'Estruturante Móvel'!A:C,3,0)</f>
        <v>ATIVO</v>
      </c>
    </row>
    <row r="37" spans="1:9">
      <c r="A37" s="253" t="s">
        <v>1444</v>
      </c>
      <c r="B37" s="253" t="s">
        <v>1445</v>
      </c>
      <c r="C37" s="253" t="str">
        <f>VLOOKUP(A37,'Estruturante Móvel'!A:C,3,0)</f>
        <v>ATIVO</v>
      </c>
      <c r="D37" s="253" t="s">
        <v>566</v>
      </c>
      <c r="E37" s="253" t="s">
        <v>4434</v>
      </c>
      <c r="F37" s="255">
        <v>0.99150000000000005</v>
      </c>
      <c r="G37" s="252">
        <v>0.99150000000000005</v>
      </c>
      <c r="H37" s="237" t="s">
        <v>823</v>
      </c>
      <c r="I37" s="237" t="str">
        <f>VLOOKUP(H37,'Estruturante Móvel'!A:C,3,0)</f>
        <v>ATIVO</v>
      </c>
    </row>
    <row r="38" spans="1:9" ht="24.75">
      <c r="A38" s="240" t="s">
        <v>4042</v>
      </c>
      <c r="B38" s="240" t="s">
        <v>4043</v>
      </c>
      <c r="C38" s="240" t="str">
        <f>VLOOKUP(A38,'Estruturante Móvel'!A:C,3,0)</f>
        <v>ATIVO PEND. RÁDIO</v>
      </c>
      <c r="D38" s="240" t="s">
        <v>566</v>
      </c>
      <c r="E38" s="240" t="s">
        <v>4442</v>
      </c>
      <c r="F38" s="241">
        <v>0.98974000000000006</v>
      </c>
      <c r="G38" s="252">
        <v>0.98974000000000006</v>
      </c>
      <c r="H38" s="237" t="s">
        <v>812</v>
      </c>
      <c r="I38" s="237" t="str">
        <f>VLOOKUP(H38,'Estruturante Móvel'!A:C,3,0)</f>
        <v>ATIVO</v>
      </c>
    </row>
    <row r="39" spans="1:9">
      <c r="A39" s="240" t="s">
        <v>4031</v>
      </c>
      <c r="B39" s="240" t="s">
        <v>4032</v>
      </c>
      <c r="C39" s="240" t="str">
        <f>VLOOKUP(A39,'Estruturante Móvel'!A:C,3,0)</f>
        <v>PREDECESSOR</v>
      </c>
      <c r="D39" s="240" t="s">
        <v>566</v>
      </c>
      <c r="E39" s="240" t="s">
        <v>4646</v>
      </c>
      <c r="F39" s="241">
        <v>0.98970000000000002</v>
      </c>
      <c r="G39" s="252">
        <v>0.98970000000000002</v>
      </c>
      <c r="H39" s="237" t="s">
        <v>777</v>
      </c>
      <c r="I39" s="237" t="str">
        <f>VLOOKUP(H39,'Estruturante Móvel'!A:C,3,0)</f>
        <v>ATIVO</v>
      </c>
    </row>
    <row r="40" spans="1:9" ht="24.75">
      <c r="A40" s="240" t="s">
        <v>4073</v>
      </c>
      <c r="B40" s="240" t="s">
        <v>4074</v>
      </c>
      <c r="C40" s="240" t="str">
        <f>VLOOKUP(A40,'Estruturante Móvel'!A:C,3,0)</f>
        <v>ATIVO PEND. RÁDIO</v>
      </c>
      <c r="D40" s="240" t="s">
        <v>566</v>
      </c>
      <c r="E40" s="240" t="s">
        <v>4647</v>
      </c>
      <c r="F40" s="241">
        <v>0.98535000000000006</v>
      </c>
      <c r="G40" s="252">
        <v>0.98535000000000006</v>
      </c>
      <c r="H40" s="237" t="s">
        <v>1255</v>
      </c>
      <c r="I40" s="237" t="str">
        <f>VLOOKUP(H40,'Estruturante Móvel'!A:C,3,0)</f>
        <v>ATIVO</v>
      </c>
    </row>
    <row r="41" spans="1:9" ht="24.75">
      <c r="A41" s="240" t="s">
        <v>1648</v>
      </c>
      <c r="B41" s="240" t="s">
        <v>1649</v>
      </c>
      <c r="C41" s="240" t="str">
        <f>VLOOKUP(A41,'Estruturante Móvel'!A:C,3,0)</f>
        <v>ATIVO - FLAT SMALLCELL</v>
      </c>
      <c r="D41" s="240" t="s">
        <v>566</v>
      </c>
      <c r="E41" s="240" t="s">
        <v>1650</v>
      </c>
      <c r="F41" s="241">
        <v>0.98483333333333334</v>
      </c>
      <c r="G41" s="252">
        <v>0.98483333333333334</v>
      </c>
      <c r="H41" s="237" t="s">
        <v>1374</v>
      </c>
      <c r="I41" s="237" t="str">
        <f>VLOOKUP(H41,'Estruturante Móvel'!A:C,3,0)</f>
        <v>ATIVO</v>
      </c>
    </row>
    <row r="42" spans="1:9" ht="24.75">
      <c r="A42" s="240" t="s">
        <v>3890</v>
      </c>
      <c r="B42" s="240" t="s">
        <v>155</v>
      </c>
      <c r="C42" s="240" t="str">
        <f>VLOOKUP(A42,'Estruturante Móvel'!A:C,3,0)</f>
        <v>ATIVO PEND. RÁDIO</v>
      </c>
      <c r="D42" s="240" t="s">
        <v>566</v>
      </c>
      <c r="E42" s="240" t="s">
        <v>157</v>
      </c>
      <c r="F42" s="241">
        <v>0.98337500000000011</v>
      </c>
      <c r="G42" s="252">
        <v>0.98337500000000011</v>
      </c>
      <c r="H42" s="237" t="s">
        <v>629</v>
      </c>
      <c r="I42" s="237" t="str">
        <f>VLOOKUP(H42,'Estruturante Móvel'!A:C,3,0)</f>
        <v>ATIVO</v>
      </c>
    </row>
    <row r="43" spans="1:9">
      <c r="A43" s="240" t="s">
        <v>2047</v>
      </c>
      <c r="B43" s="240" t="s">
        <v>2048</v>
      </c>
      <c r="C43" s="240" t="str">
        <f>VLOOKUP(A43,'Estruturante Móvel'!A:C,3,0)</f>
        <v>ATIVO - RÁDIO</v>
      </c>
      <c r="D43" s="240" t="s">
        <v>566</v>
      </c>
      <c r="E43" s="240" t="s">
        <v>2049</v>
      </c>
      <c r="F43" s="241">
        <v>0.98040000000000005</v>
      </c>
      <c r="G43" s="252">
        <v>0.98040000000000005</v>
      </c>
      <c r="H43" s="237" t="s">
        <v>979</v>
      </c>
      <c r="I43" s="237" t="str">
        <f>VLOOKUP(H43,'Estruturante Móvel'!A:C,3,0)</f>
        <v>ATIVO</v>
      </c>
    </row>
    <row r="44" spans="1:9" ht="24.75">
      <c r="A44" s="240" t="s">
        <v>4078</v>
      </c>
      <c r="B44" s="240" t="s">
        <v>4079</v>
      </c>
      <c r="C44" s="240" t="str">
        <f>VLOOKUP(A44,'Estruturante Móvel'!A:C,3,0)</f>
        <v>ATIVO PEND. RÁDIO</v>
      </c>
      <c r="D44" s="240" t="s">
        <v>566</v>
      </c>
      <c r="E44" s="240" t="s">
        <v>4648</v>
      </c>
      <c r="F44" s="241">
        <v>0.98019999999999985</v>
      </c>
      <c r="G44" s="252">
        <v>0.98019999999999985</v>
      </c>
      <c r="H44" s="237" t="s">
        <v>623</v>
      </c>
      <c r="I44" s="237" t="str">
        <f>VLOOKUP(H44,'Estruturante Móvel'!A:C,3,0)</f>
        <v>ATIVO</v>
      </c>
    </row>
    <row r="45" spans="1:9">
      <c r="A45" s="240" t="s">
        <v>2058</v>
      </c>
      <c r="B45" s="240" t="s">
        <v>197</v>
      </c>
      <c r="C45" s="240" t="str">
        <f>VLOOKUP(A45,'Estruturante Móvel'!A:C,3,0)</f>
        <v>ATIVO - RÁDIO</v>
      </c>
      <c r="D45" s="240" t="s">
        <v>566</v>
      </c>
      <c r="E45" s="240" t="s">
        <v>198</v>
      </c>
      <c r="F45" s="241">
        <v>0.97950000000000004</v>
      </c>
      <c r="G45" s="252">
        <v>0.97950000000000004</v>
      </c>
      <c r="H45" s="237" t="s">
        <v>1322</v>
      </c>
      <c r="I45" s="237" t="str">
        <f>VLOOKUP(H45,'Estruturante Móvel'!A:C,3,0)</f>
        <v>ATIVO</v>
      </c>
    </row>
    <row r="46" spans="1:9" ht="24.75">
      <c r="A46" s="240" t="s">
        <v>3877</v>
      </c>
      <c r="B46" s="240" t="s">
        <v>3878</v>
      </c>
      <c r="C46" s="240" t="str">
        <f>VLOOKUP(A46,'Estruturante Móvel'!A:C,3,0)</f>
        <v>ATIVO PEND. RÁDIO</v>
      </c>
      <c r="D46" s="240" t="s">
        <v>566</v>
      </c>
      <c r="E46" s="240" t="s">
        <v>4649</v>
      </c>
      <c r="F46" s="241">
        <v>0.97920000000000007</v>
      </c>
      <c r="G46" s="252">
        <v>0.97920000000000007</v>
      </c>
      <c r="H46" s="237" t="s">
        <v>892</v>
      </c>
      <c r="I46" s="237" t="str">
        <f>VLOOKUP(H46,'Estruturante Móvel'!A:C,3,0)</f>
        <v>ATIVO</v>
      </c>
    </row>
    <row r="47" spans="1:9" ht="36.75">
      <c r="A47" s="240" t="s">
        <v>4113</v>
      </c>
      <c r="B47" s="240" t="s">
        <v>4114</v>
      </c>
      <c r="C47" s="240" t="str">
        <f>VLOOKUP(A47,'Estruturante Móvel'!A:C,3,0)</f>
        <v>ATIVO PROTEÇÃO RÁDIO OK</v>
      </c>
      <c r="D47" s="240" t="s">
        <v>566</v>
      </c>
      <c r="E47" s="240" t="s">
        <v>4650</v>
      </c>
      <c r="F47" s="241">
        <v>0.97814999999999996</v>
      </c>
      <c r="G47" s="252">
        <v>0.97814999999999996</v>
      </c>
      <c r="H47" s="237" t="s">
        <v>668</v>
      </c>
      <c r="I47" s="237" t="str">
        <f>VLOOKUP(H47,'Estruturante Móvel'!A:C,3,0)</f>
        <v>ATIVO</v>
      </c>
    </row>
    <row r="48" spans="1:9" ht="24.75">
      <c r="A48" s="240" t="s">
        <v>1655</v>
      </c>
      <c r="B48" s="240" t="s">
        <v>1656</v>
      </c>
      <c r="C48" s="240" t="str">
        <f>VLOOKUP(A48,'Estruturante Móvel'!A:C,3,0)</f>
        <v>ATIVO - FLAT SMALLCELL</v>
      </c>
      <c r="D48" s="240" t="s">
        <v>566</v>
      </c>
      <c r="E48" s="240" t="s">
        <v>1657</v>
      </c>
      <c r="F48" s="241">
        <v>0.97734999999999994</v>
      </c>
      <c r="G48" s="252">
        <v>0.97734999999999994</v>
      </c>
      <c r="H48" s="237" t="s">
        <v>776</v>
      </c>
      <c r="I48" s="237" t="str">
        <f>VLOOKUP(H48,'Estruturante Móvel'!A:C,3,0)</f>
        <v>ATIVO</v>
      </c>
    </row>
    <row r="49" spans="1:9">
      <c r="A49" s="240" t="s">
        <v>3442</v>
      </c>
      <c r="B49" s="240" t="s">
        <v>3443</v>
      </c>
      <c r="C49" s="240" t="str">
        <f>VLOOKUP(A49,'Estruturante Móvel'!A:C,3,0)</f>
        <v>PREVISTO</v>
      </c>
      <c r="D49" s="240" t="s">
        <v>566</v>
      </c>
      <c r="E49" s="240" t="s">
        <v>4651</v>
      </c>
      <c r="F49" s="241">
        <v>0.97589999999999999</v>
      </c>
      <c r="G49" s="252">
        <v>0.97589999999999999</v>
      </c>
      <c r="H49" s="237" t="s">
        <v>784</v>
      </c>
      <c r="I49" s="237" t="str">
        <f>VLOOKUP(H49,'Estruturante Móvel'!A:C,3,0)</f>
        <v>ATIVO</v>
      </c>
    </row>
    <row r="50" spans="1:9" ht="24.75">
      <c r="A50" s="240" t="s">
        <v>3029</v>
      </c>
      <c r="B50" s="240" t="s">
        <v>3030</v>
      </c>
      <c r="C50" s="240" t="str">
        <f>VLOOKUP(A50,'Estruturante Móvel'!A:C,3,0)</f>
        <v>ATIVO PEND. RÁDIO</v>
      </c>
      <c r="D50" s="240" t="s">
        <v>566</v>
      </c>
      <c r="E50" s="240" t="s">
        <v>4652</v>
      </c>
      <c r="F50" s="241">
        <v>0.97403333333333353</v>
      </c>
      <c r="G50" s="252">
        <v>0.97403333333333353</v>
      </c>
      <c r="H50" s="237" t="s">
        <v>694</v>
      </c>
      <c r="I50" s="237" t="str">
        <f>VLOOKUP(H50,'Estruturante Móvel'!A:C,3,0)</f>
        <v>ATIVO</v>
      </c>
    </row>
    <row r="51" spans="1:9">
      <c r="A51" s="240" t="s">
        <v>1936</v>
      </c>
      <c r="B51" s="240" t="s">
        <v>1937</v>
      </c>
      <c r="C51" s="240" t="str">
        <f>VLOOKUP(A51,'Estruturante Móvel'!A:C,3,0)</f>
        <v>ATIVO</v>
      </c>
      <c r="D51" s="240" t="s">
        <v>566</v>
      </c>
      <c r="E51" s="240" t="s">
        <v>4653</v>
      </c>
      <c r="F51" s="241">
        <v>0.9736285714285714</v>
      </c>
      <c r="G51" s="252">
        <v>0.9736285714285714</v>
      </c>
      <c r="H51" s="237" t="s">
        <v>828</v>
      </c>
      <c r="I51" s="237" t="str">
        <f>VLOOKUP(H51,'Estruturante Móvel'!A:C,3,0)</f>
        <v>ATIVO</v>
      </c>
    </row>
    <row r="52" spans="1:9">
      <c r="A52" s="240" t="s">
        <v>2094</v>
      </c>
      <c r="B52" s="240" t="s">
        <v>2095</v>
      </c>
      <c r="C52" s="240" t="str">
        <f>VLOOKUP(A52,'Estruturante Móvel'!A:C,3,0)</f>
        <v>ATIVO - RÁDIO</v>
      </c>
      <c r="D52" s="240" t="s">
        <v>566</v>
      </c>
      <c r="E52" s="240" t="s">
        <v>4654</v>
      </c>
      <c r="F52" s="241">
        <v>0.97250000000000003</v>
      </c>
      <c r="G52" s="252">
        <v>0.97250000000000003</v>
      </c>
      <c r="H52" s="237" t="s">
        <v>861</v>
      </c>
      <c r="I52" s="237" t="str">
        <f>VLOOKUP(H52,'Estruturante Móvel'!A:C,3,0)</f>
        <v>ATIVO</v>
      </c>
    </row>
    <row r="53" spans="1:9" ht="24.75">
      <c r="A53" s="240" t="s">
        <v>4050</v>
      </c>
      <c r="B53" s="240" t="s">
        <v>4051</v>
      </c>
      <c r="C53" s="240" t="str">
        <f>VLOOKUP(A53,'Estruturante Móvel'!A:C,3,0)</f>
        <v>ATIVO PEND. RÁDIO</v>
      </c>
      <c r="D53" s="240" t="s">
        <v>566</v>
      </c>
      <c r="E53" s="240" t="s">
        <v>4655</v>
      </c>
      <c r="F53" s="241">
        <v>0.96962000000000004</v>
      </c>
      <c r="G53" s="252">
        <v>0.96962000000000004</v>
      </c>
      <c r="H53" s="237" t="s">
        <v>1225</v>
      </c>
      <c r="I53" s="237" t="str">
        <f>VLOOKUP(H53,'Estruturante Móvel'!A:C,3,0)</f>
        <v>ATIVO</v>
      </c>
    </row>
    <row r="54" spans="1:9">
      <c r="A54" s="240" t="s">
        <v>3518</v>
      </c>
      <c r="B54" s="240" t="s">
        <v>3519</v>
      </c>
      <c r="C54" s="240" t="str">
        <f>VLOOKUP(A54,'Estruturante Móvel'!A:C,3,0)</f>
        <v>ATIVO</v>
      </c>
      <c r="D54" s="240" t="s">
        <v>566</v>
      </c>
      <c r="E54" s="240" t="s">
        <v>4656</v>
      </c>
      <c r="F54" s="241">
        <v>0.96950000000000003</v>
      </c>
      <c r="G54" s="252">
        <v>0.96950000000000003</v>
      </c>
      <c r="H54" s="237" t="s">
        <v>1017</v>
      </c>
      <c r="I54" s="237" t="str">
        <f>VLOOKUP(H54,'Estruturante Móvel'!A:C,3,0)</f>
        <v>ATIVO</v>
      </c>
    </row>
    <row r="55" spans="1:9">
      <c r="A55" s="240" t="s">
        <v>2537</v>
      </c>
      <c r="B55" s="240" t="s">
        <v>2538</v>
      </c>
      <c r="C55" s="240" t="str">
        <f>VLOOKUP(A55,'Estruturante Móvel'!A:C,3,0)</f>
        <v>REPARO FO</v>
      </c>
      <c r="D55" s="240" t="s">
        <v>566</v>
      </c>
      <c r="E55" s="240" t="s">
        <v>4657</v>
      </c>
      <c r="F55" s="241">
        <v>0.96863333333333335</v>
      </c>
      <c r="G55" s="252">
        <v>0.96863333333333335</v>
      </c>
      <c r="H55" s="237" t="s">
        <v>587</v>
      </c>
      <c r="I55" s="237" t="str">
        <f>VLOOKUP(H55,'Estruturante Móvel'!A:C,3,0)</f>
        <v>ATIVO</v>
      </c>
    </row>
    <row r="56" spans="1:9" ht="24.75">
      <c r="A56" s="240" t="s">
        <v>4131</v>
      </c>
      <c r="B56" s="240" t="s">
        <v>4132</v>
      </c>
      <c r="C56" s="240" t="str">
        <f>VLOOKUP(A56,'Estruturante Móvel'!A:C,3,0)</f>
        <v>ATIVO PEND. GPS</v>
      </c>
      <c r="D56" s="240" t="s">
        <v>566</v>
      </c>
      <c r="E56" s="240" t="s">
        <v>4658</v>
      </c>
      <c r="F56" s="241">
        <v>0.96629999999999994</v>
      </c>
      <c r="G56" s="252">
        <v>0.96629999999999994</v>
      </c>
      <c r="H56" s="237" t="s">
        <v>751</v>
      </c>
      <c r="I56" s="237" t="str">
        <f>VLOOKUP(H56,'Estruturante Móvel'!A:C,3,0)</f>
        <v>ATIVO</v>
      </c>
    </row>
    <row r="57" spans="1:9">
      <c r="A57" s="240" t="s">
        <v>3513</v>
      </c>
      <c r="B57" s="240" t="s">
        <v>3514</v>
      </c>
      <c r="C57" s="240" t="str">
        <f>VLOOKUP(A57,'Estruturante Móvel'!A:C,3,0)</f>
        <v>ATIVO</v>
      </c>
      <c r="D57" s="240" t="s">
        <v>566</v>
      </c>
      <c r="E57" s="240" t="s">
        <v>4659</v>
      </c>
      <c r="F57" s="241">
        <v>0.96510000000000007</v>
      </c>
      <c r="G57" s="252">
        <v>0.96510000000000007</v>
      </c>
      <c r="H57" s="237" t="s">
        <v>652</v>
      </c>
      <c r="I57" s="237" t="str">
        <f>VLOOKUP(H57,'Estruturante Móvel'!A:C,3,0)</f>
        <v>ATIVO</v>
      </c>
    </row>
    <row r="58" spans="1:9" ht="24.75">
      <c r="A58" s="240" t="s">
        <v>4039</v>
      </c>
      <c r="B58" s="240" t="s">
        <v>4040</v>
      </c>
      <c r="C58" s="240" t="str">
        <f>VLOOKUP(A58,'Estruturante Móvel'!A:C,3,0)</f>
        <v>ATIVO PEND. RÁDIO</v>
      </c>
      <c r="D58" s="240" t="s">
        <v>566</v>
      </c>
      <c r="E58" s="240" t="s">
        <v>4660</v>
      </c>
      <c r="F58" s="241">
        <v>0.96375714285714276</v>
      </c>
      <c r="G58" s="252">
        <v>0.96375714285714276</v>
      </c>
      <c r="H58" s="237" t="s">
        <v>780</v>
      </c>
      <c r="I58" s="237" t="str">
        <f>VLOOKUP(H58,'Estruturante Móvel'!A:C,3,0)</f>
        <v>ATIVO</v>
      </c>
    </row>
    <row r="59" spans="1:9" ht="24.75">
      <c r="A59" s="240" t="s">
        <v>2149</v>
      </c>
      <c r="B59" s="240" t="s">
        <v>2150</v>
      </c>
      <c r="C59" s="240" t="str">
        <f>VLOOKUP(A59,'Estruturante Móvel'!A:C,3,0)</f>
        <v>ATIVO PEND. RÁDIO</v>
      </c>
      <c r="D59" s="240" t="s">
        <v>566</v>
      </c>
      <c r="E59" s="240" t="s">
        <v>4661</v>
      </c>
      <c r="F59" s="241">
        <v>0.95946666666666669</v>
      </c>
      <c r="G59" s="252">
        <v>0.95946666666666669</v>
      </c>
      <c r="H59" s="237" t="s">
        <v>850</v>
      </c>
      <c r="I59" s="237" t="str">
        <f>VLOOKUP(H59,'Estruturante Móvel'!A:C,3,0)</f>
        <v>ATIVO</v>
      </c>
    </row>
    <row r="60" spans="1:9" ht="36.75">
      <c r="A60" s="240" t="s">
        <v>3366</v>
      </c>
      <c r="B60" s="240" t="s">
        <v>3367</v>
      </c>
      <c r="C60" s="240" t="str">
        <f>VLOOKUP(A60,'Estruturante Móvel'!A:C,3,0)</f>
        <v>ATIVO PROTEÇÃO RÁDIO OK</v>
      </c>
      <c r="D60" s="240" t="s">
        <v>566</v>
      </c>
      <c r="E60" s="240" t="s">
        <v>4662</v>
      </c>
      <c r="F60" s="241">
        <v>0.95933333333333337</v>
      </c>
      <c r="G60" s="252">
        <v>0.95933333333333337</v>
      </c>
      <c r="H60" s="237" t="s">
        <v>615</v>
      </c>
      <c r="I60" s="237" t="str">
        <f>VLOOKUP(H60,'Estruturante Móvel'!A:C,3,0)</f>
        <v>ATIVO</v>
      </c>
    </row>
    <row r="61" spans="1:9" ht="24.75">
      <c r="A61" s="240" t="s">
        <v>4036</v>
      </c>
      <c r="B61" s="240" t="s">
        <v>188</v>
      </c>
      <c r="C61" s="240" t="str">
        <f>VLOOKUP(A61,'Estruturante Móvel'!A:C,3,0)</f>
        <v>ATIVO PEND. RÁDIO</v>
      </c>
      <c r="D61" s="240" t="s">
        <v>566</v>
      </c>
      <c r="E61" s="240" t="s">
        <v>189</v>
      </c>
      <c r="F61" s="241">
        <v>0.95642499999999997</v>
      </c>
      <c r="G61" s="252">
        <v>0.95642499999999997</v>
      </c>
      <c r="H61" s="237" t="s">
        <v>1435</v>
      </c>
      <c r="I61" s="237" t="str">
        <f>VLOOKUP(H61,'Estruturante Móvel'!A:C,3,0)</f>
        <v>ATIVO</v>
      </c>
    </row>
    <row r="62" spans="1:9">
      <c r="A62" s="240" t="s">
        <v>3799</v>
      </c>
      <c r="B62" s="240" t="s">
        <v>3800</v>
      </c>
      <c r="C62" s="240" t="str">
        <f>VLOOKUP(A62,'Estruturante Móvel'!A:C,3,0)</f>
        <v>PREVISTO</v>
      </c>
      <c r="D62" s="240" t="s">
        <v>566</v>
      </c>
      <c r="E62" s="240" t="s">
        <v>4437</v>
      </c>
      <c r="F62" s="241">
        <v>0.95608749999999998</v>
      </c>
      <c r="G62" s="252">
        <v>0.95608749999999998</v>
      </c>
    </row>
    <row r="63" spans="1:9">
      <c r="A63" s="240" t="s">
        <v>2553</v>
      </c>
      <c r="B63" s="240" t="s">
        <v>2554</v>
      </c>
      <c r="C63" s="240" t="str">
        <f>VLOOKUP(A63,'Estruturante Móvel'!A:C,3,0)</f>
        <v>ATIVO - RÁDIO</v>
      </c>
      <c r="D63" s="240" t="s">
        <v>566</v>
      </c>
      <c r="E63" s="240" t="s">
        <v>2555</v>
      </c>
      <c r="F63" s="241">
        <v>0.95330000000000004</v>
      </c>
      <c r="G63" s="252">
        <v>0.95330000000000004</v>
      </c>
    </row>
    <row r="64" spans="1:9" ht="24.75">
      <c r="A64" s="240" t="s">
        <v>760</v>
      </c>
      <c r="B64" s="240" t="s">
        <v>761</v>
      </c>
      <c r="C64" s="240" t="str">
        <f>VLOOKUP(A64,'Estruturante Móvel'!A:C,3,0)</f>
        <v>ATIVO PEND. RÁDIO</v>
      </c>
      <c r="D64" s="240" t="s">
        <v>566</v>
      </c>
      <c r="E64" s="240" t="s">
        <v>4663</v>
      </c>
      <c r="F64" s="241">
        <v>0.95118000000000014</v>
      </c>
      <c r="G64" s="252">
        <v>0.95118000000000014</v>
      </c>
    </row>
    <row r="65" spans="1:7" ht="24.75">
      <c r="A65" s="240" t="s">
        <v>3344</v>
      </c>
      <c r="B65" s="240" t="s">
        <v>3345</v>
      </c>
      <c r="C65" s="240" t="str">
        <f>VLOOKUP(A65,'Estruturante Móvel'!A:C,3,0)</f>
        <v>ATIVO PEND. RÁDIO</v>
      </c>
      <c r="D65" s="240" t="s">
        <v>566</v>
      </c>
      <c r="E65" s="240" t="s">
        <v>4664</v>
      </c>
      <c r="F65" s="241">
        <v>0.94152857142857127</v>
      </c>
      <c r="G65" s="252">
        <v>0.94152857142857127</v>
      </c>
    </row>
    <row r="66" spans="1:7" ht="24.75">
      <c r="A66" s="240" t="s">
        <v>4070</v>
      </c>
      <c r="B66" s="240" t="s">
        <v>4071</v>
      </c>
      <c r="C66" s="240" t="str">
        <f>VLOOKUP(A66,'Estruturante Móvel'!A:C,3,0)</f>
        <v>ATIVO PEND. RÁDIO</v>
      </c>
      <c r="D66" s="240" t="s">
        <v>566</v>
      </c>
      <c r="E66" s="240" t="s">
        <v>4665</v>
      </c>
      <c r="F66" s="241">
        <v>0.93628</v>
      </c>
      <c r="G66" s="252">
        <v>0.93628</v>
      </c>
    </row>
    <row r="67" spans="1:7" ht="24.75">
      <c r="A67" s="240" t="s">
        <v>3898</v>
      </c>
      <c r="B67" s="240" t="s">
        <v>3899</v>
      </c>
      <c r="C67" s="240" t="str">
        <f>VLOOKUP(A67,'Estruturante Móvel'!A:C,3,0)</f>
        <v>ATIVO PEND. RÁDIO</v>
      </c>
      <c r="D67" s="240" t="s">
        <v>566</v>
      </c>
      <c r="E67" s="240" t="s">
        <v>4666</v>
      </c>
      <c r="F67" s="241">
        <v>0.93610000000000004</v>
      </c>
      <c r="G67" s="252">
        <v>0.93610000000000004</v>
      </c>
    </row>
    <row r="68" spans="1:7" ht="24.75">
      <c r="A68" s="240" t="s">
        <v>4125</v>
      </c>
      <c r="B68" s="240" t="s">
        <v>4126</v>
      </c>
      <c r="C68" s="240" t="str">
        <f>VLOOKUP(A68,'Estruturante Móvel'!A:C,3,0)</f>
        <v>ATIVO PEND. RÁDIO</v>
      </c>
      <c r="D68" s="240" t="s">
        <v>566</v>
      </c>
      <c r="E68" s="240" t="s">
        <v>4667</v>
      </c>
      <c r="F68" s="241">
        <v>0.91705000000000003</v>
      </c>
      <c r="G68" s="252">
        <v>0.91705000000000003</v>
      </c>
    </row>
    <row r="69" spans="1:7">
      <c r="A69" s="240" t="s">
        <v>3701</v>
      </c>
      <c r="B69" s="240" t="s">
        <v>3702</v>
      </c>
      <c r="C69" s="240" t="str">
        <f>VLOOKUP(A69,'Estruturante Móvel'!A:C,3,0)</f>
        <v>PREVISTO</v>
      </c>
      <c r="D69" s="240" t="s">
        <v>566</v>
      </c>
      <c r="E69" s="240" t="s">
        <v>4438</v>
      </c>
      <c r="F69" s="241">
        <v>0.89729999999999999</v>
      </c>
      <c r="G69" s="252">
        <v>0.89729999999999999</v>
      </c>
    </row>
    <row r="70" spans="1:7">
      <c r="A70" s="240" t="s">
        <v>1914</v>
      </c>
      <c r="B70" s="240" t="s">
        <v>1915</v>
      </c>
      <c r="C70" s="240" t="str">
        <f>VLOOKUP(A70,'Estruturante Móvel'!A:C,3,0)</f>
        <v>ATIVO</v>
      </c>
      <c r="D70" s="240" t="s">
        <v>566</v>
      </c>
      <c r="E70" s="240" t="s">
        <v>4436</v>
      </c>
      <c r="F70" s="241">
        <v>0.88856666666666684</v>
      </c>
      <c r="G70" s="252">
        <v>0.88856666666666684</v>
      </c>
    </row>
  </sheetData>
  <autoFilter ref="A19:F70" xr:uid="{EA6074E0-0125-4C1D-A788-B39BC593BCFE}">
    <sortState xmlns:xlrd2="http://schemas.microsoft.com/office/spreadsheetml/2017/richdata2" ref="A22:F70">
      <sortCondition descending="1" ref="F19:F70"/>
    </sortState>
  </autoFilter>
  <mergeCells count="5">
    <mergeCell ref="A19:A20"/>
    <mergeCell ref="B19:B20"/>
    <mergeCell ref="C19:C20"/>
    <mergeCell ref="D19:D20"/>
    <mergeCell ref="F19:F20"/>
  </mergeCells>
  <conditionalFormatting sqref="C21:C70">
    <cfRule type="cellIs" dxfId="0" priority="1" operator="equal">
      <formula>"ativo"</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82266A-DE54-4D31-BF82-E189F919EAB5}"/>
</file>

<file path=docMetadata/LabelInfo.xml><?xml version="1.0" encoding="utf-8"?>
<clbl:labelList xmlns:clbl="http://schemas.microsoft.com/office/2020/mipLabelMetadata">
  <clbl:label id="{e65bd4d2-aa7c-445f-9ef8-222ebb1d2b43}" enabled="1" method="Privileged" siteId="{9744600e-3e04-492e-baa1-25ec245c6f1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Alexandre Rodrigues da Costa</dc:creator>
  <cp:keywords/>
  <dc:description/>
  <cp:lastModifiedBy/>
  <cp:revision/>
  <dcterms:created xsi:type="dcterms:W3CDTF">2024-05-13T14:13:35Z</dcterms:created>
  <dcterms:modified xsi:type="dcterms:W3CDTF">2026-04-05T02:46:42Z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7cb1b6-4159-4a38-a94b-cbd1c10c7376_Enabled">
    <vt:lpwstr>true</vt:lpwstr>
  </property>
  <property fmtid="{D5CDD505-2E9C-101B-9397-08002B2CF9AE}" pid="3" name="MSIP_Label_f27cb1b6-4159-4a38-a94b-cbd1c10c7376_SetDate">
    <vt:lpwstr>2024-05-13T14:12:17Z</vt:lpwstr>
  </property>
  <property fmtid="{D5CDD505-2E9C-101B-9397-08002B2CF9AE}" pid="4" name="MSIP_Label_f27cb1b6-4159-4a38-a94b-cbd1c10c7376_Method">
    <vt:lpwstr>Privileged</vt:lpwstr>
  </property>
  <property fmtid="{D5CDD505-2E9C-101B-9397-08002B2CF9AE}" pid="5" name="MSIP_Label_f27cb1b6-4159-4a38-a94b-cbd1c10c7376_Name">
    <vt:lpwstr>Internal Use</vt:lpwstr>
  </property>
  <property fmtid="{D5CDD505-2E9C-101B-9397-08002B2CF9AE}" pid="6" name="MSIP_Label_f27cb1b6-4159-4a38-a94b-cbd1c10c7376_SiteId">
    <vt:lpwstr>9744600e-3e04-492e-baa1-25ec245c6f10</vt:lpwstr>
  </property>
  <property fmtid="{D5CDD505-2E9C-101B-9397-08002B2CF9AE}" pid="7" name="MSIP_Label_f27cb1b6-4159-4a38-a94b-cbd1c10c7376_ActionId">
    <vt:lpwstr>05d93d50-5d69-4354-91d8-8eae53ccc28b</vt:lpwstr>
  </property>
  <property fmtid="{D5CDD505-2E9C-101B-9397-08002B2CF9AE}" pid="8" name="MSIP_Label_f27cb1b6-4159-4a38-a94b-cbd1c10c7376_ContentBits">
    <vt:lpwstr>0</vt:lpwstr>
  </property>
</Properties>
</file>